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alixpartners-my.sharepoint.com/personal/drawden_alixpartners_com/Documents/Documents/Spartans/2021 Predictions/"/>
    </mc:Choice>
  </mc:AlternateContent>
  <xr:revisionPtr revIDLastSave="8" documentId="8_{4361B223-8410-4736-AD47-C9B81BE639CF}" xr6:coauthVersionLast="47" xr6:coauthVersionMax="47" xr10:uidLastSave="{17FC4460-BFA6-4024-9587-30E338503B8A}"/>
  <bookViews>
    <workbookView xWindow="-90" yWindow="-90" windowWidth="19380" windowHeight="11580" tabRatio="973" xr2:uid="{00000000-000D-0000-FFFF-FFFF00000000}"/>
  </bookViews>
  <sheets>
    <sheet name="All" sheetId="1" r:id="rId1"/>
    <sheet name="AAC" sheetId="2" r:id="rId2"/>
    <sheet name="ACC" sheetId="3" r:id="rId3"/>
    <sheet name="Big 12" sheetId="5" r:id="rId4"/>
    <sheet name="Big Ten" sheetId="4" r:id="rId5"/>
    <sheet name="CUSA" sheetId="6" r:id="rId6"/>
    <sheet name="Ind" sheetId="7" r:id="rId7"/>
    <sheet name="MAC" sheetId="8" r:id="rId8"/>
    <sheet name="MWC" sheetId="9" r:id="rId9"/>
    <sheet name="Pac 12" sheetId="10" r:id="rId10"/>
    <sheet name="Sun Belt" sheetId="11" r:id="rId11"/>
    <sheet name="SEC" sheetId="12" r:id="rId12"/>
    <sheet name="Bowls" sheetId="13" r:id="rId13"/>
    <sheet name="GO JUMBO " sheetId="22" r:id="rId14"/>
    <sheet name="NFL" sheetId="15" r:id="rId15"/>
    <sheet name="NFL By Team" sheetId="17" r:id="rId16"/>
    <sheet name="NFL Playoffs" sheetId="18" r:id="rId17"/>
    <sheet name="Mega Bet Recap" sheetId="19" r:id="rId18"/>
    <sheet name="TV Channels" sheetId="20" r:id="rId19"/>
    <sheet name="Conferences" sheetId="21" r:id="rId20"/>
  </sheets>
  <definedNames>
    <definedName name="_xlnm._FilterDatabase" localSheetId="1" hidden="1">AAC!$A$3:$BR$16</definedName>
    <definedName name="_xlnm._FilterDatabase" localSheetId="2" hidden="1">ACC!$A$2:$U$199</definedName>
    <definedName name="_xlnm._FilterDatabase" localSheetId="0" hidden="1">All!$A$3:$Z$1252</definedName>
    <definedName name="_xlnm._FilterDatabase" localSheetId="3" hidden="1">'Big 12'!$A$3:$AA$143</definedName>
    <definedName name="_xlnm._FilterDatabase" localSheetId="4" hidden="1">'Big Ten'!$A$3:$BS$201</definedName>
    <definedName name="_xlnm._FilterDatabase" localSheetId="12" hidden="1">Bowls!$A$2:$DD$49</definedName>
    <definedName name="_xlnm._FilterDatabase" localSheetId="5" hidden="1">CUSA!$A$3:$CC$199</definedName>
    <definedName name="_xlnm._FilterDatabase" localSheetId="13" hidden="1">'GO JUMBO '!$A$3:$AJ$202</definedName>
    <definedName name="_xlnm._FilterDatabase" localSheetId="7" hidden="1">MAC!$A$4:$BK$172</definedName>
    <definedName name="_xlnm._FilterDatabase" localSheetId="14" hidden="1">NFL!$A$3:$U$378</definedName>
    <definedName name="_xlnm.Print_Area" localSheetId="1">AAC!$A$4:$U$158</definedName>
    <definedName name="_xlnm.Print_Area" localSheetId="2">ACC!$A$1:$U$199</definedName>
    <definedName name="_xlnm.Print_Area" localSheetId="0">All!$A$714:$T$768</definedName>
    <definedName name="_xlnm.Print_Area" localSheetId="3">'Big 12'!$A$4:$U$143</definedName>
    <definedName name="_xlnm.Print_Area" localSheetId="4">'Big Ten'!$A$4:$U$201</definedName>
    <definedName name="_xlnm.Print_Area" localSheetId="12">Bowls!$A$1:$BB$49</definedName>
    <definedName name="_xlnm.Print_Area" localSheetId="5">CUSA!$A$4:$U$200</definedName>
    <definedName name="_xlnm.Print_Area" localSheetId="13">'GO JUMBO '!$A$1:$AA$226</definedName>
    <definedName name="_xlnm.Print_Area" localSheetId="6">Ind!$A$4:$U$105</definedName>
    <definedName name="_xlnm.Print_Area" localSheetId="7">MAC!$A$4:$U$170</definedName>
    <definedName name="_xlnm.Print_Area" localSheetId="8">MWC!$A$4:$U$174</definedName>
    <definedName name="_xlnm.Print_Area" localSheetId="14">NFL!$A$1:$U$166</definedName>
    <definedName name="_xlnm.Print_Area" localSheetId="15">'NFL By Team'!$A$4:$U$609</definedName>
    <definedName name="_xlnm.Print_Area" localSheetId="9">'Pac 12'!$A$4:$U$172</definedName>
    <definedName name="_xlnm.Print_Area" localSheetId="11">SEC!$A$4:$U$199</definedName>
    <definedName name="_xlnm.Print_Area" localSheetId="10">'Sun Belt'!$A$4:$U$143</definedName>
    <definedName name="_xlnm.Print_Titles" localSheetId="1">AAC!$1:$3</definedName>
    <definedName name="_xlnm.Print_Titles" localSheetId="2">ACC!$1:$2</definedName>
    <definedName name="_xlnm.Print_Titles" localSheetId="3">'Big 12'!$1:$3</definedName>
    <definedName name="_xlnm.Print_Titles" localSheetId="4">'Big Ten'!$1:$3</definedName>
    <definedName name="_xlnm.Print_Titles" localSheetId="5">CUSA!$1:$3</definedName>
    <definedName name="_xlnm.Print_Titles" localSheetId="13">'GO JUMBO '!$1:$3</definedName>
    <definedName name="_xlnm.Print_Titles" localSheetId="6">Ind!$1:$3</definedName>
    <definedName name="_xlnm.Print_Titles" localSheetId="7">MAC!$1:$3</definedName>
    <definedName name="_xlnm.Print_Titles" localSheetId="8">MWC!$1:$3</definedName>
    <definedName name="_xlnm.Print_Titles" localSheetId="14">NFL!$1:$2</definedName>
    <definedName name="_xlnm.Print_Titles" localSheetId="15">'NFL By Team'!$1:$3</definedName>
    <definedName name="_xlnm.Print_Titles" localSheetId="9">'Pac 12'!$1:$3</definedName>
    <definedName name="_xlnm.Print_Titles" localSheetId="11">SEC!$1:$3</definedName>
    <definedName name="_xlnm.Print_Titles" localSheetId="10">'Sun Belt'!$1:$3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154" i="15" l="1"/>
  <c r="J153" i="15"/>
  <c r="N153" i="15"/>
  <c r="N193" i="15"/>
  <c r="CI46" i="13" l="1"/>
  <c r="N46" i="13"/>
  <c r="P46" i="13" s="1"/>
  <c r="N45" i="13"/>
  <c r="P45" i="13" s="1"/>
  <c r="N44" i="13"/>
  <c r="P44" i="13" s="1"/>
  <c r="N43" i="13"/>
  <c r="P43" i="13" s="1"/>
  <c r="P42" i="13"/>
  <c r="N42" i="13"/>
  <c r="N41" i="13"/>
  <c r="P41" i="13" s="1"/>
  <c r="N40" i="13"/>
  <c r="P40" i="13" s="1"/>
  <c r="N39" i="13"/>
  <c r="P39" i="13" s="1"/>
  <c r="P38" i="13"/>
  <c r="N38" i="13"/>
  <c r="P37" i="13"/>
  <c r="P36" i="13"/>
  <c r="P35" i="13"/>
  <c r="P34" i="13"/>
  <c r="N34" i="13"/>
  <c r="N33" i="13"/>
  <c r="P33" i="13" s="1"/>
  <c r="N32" i="13"/>
  <c r="P32" i="13" s="1"/>
  <c r="N31" i="13"/>
  <c r="P31" i="13" s="1"/>
  <c r="P30" i="13"/>
  <c r="N30" i="13"/>
  <c r="N29" i="13"/>
  <c r="P29" i="13" s="1"/>
  <c r="N28" i="13"/>
  <c r="P28" i="13" s="1"/>
  <c r="P27" i="13"/>
  <c r="N26" i="13"/>
  <c r="P26" i="13" s="1"/>
  <c r="P25" i="13"/>
  <c r="N24" i="13"/>
  <c r="P24" i="13" s="1"/>
  <c r="N23" i="13"/>
  <c r="P23" i="13" s="1"/>
  <c r="N22" i="13"/>
  <c r="P22" i="13" s="1"/>
  <c r="P21" i="13"/>
  <c r="N20" i="13"/>
  <c r="P20" i="13" s="1"/>
  <c r="P19" i="13"/>
  <c r="N19" i="13"/>
  <c r="N17" i="13" l="1"/>
  <c r="N16" i="13"/>
  <c r="V10" i="18" l="1"/>
  <c r="W10" i="18" s="1"/>
  <c r="T10" i="18"/>
  <c r="U10" i="18" s="1"/>
  <c r="V9" i="18"/>
  <c r="W9" i="18" s="1"/>
  <c r="T9" i="18"/>
  <c r="V8" i="18"/>
  <c r="W8" i="18" s="1"/>
  <c r="T8" i="18"/>
  <c r="U8" i="18" s="1"/>
  <c r="V7" i="18"/>
  <c r="W7" i="18" s="1"/>
  <c r="T7" i="18"/>
  <c r="U7" i="18" s="1"/>
  <c r="V6" i="18"/>
  <c r="W6" i="18" s="1"/>
  <c r="T6" i="18"/>
  <c r="U6" i="18" s="1"/>
  <c r="U9" i="18"/>
  <c r="U5" i="18"/>
  <c r="W5" i="18"/>
  <c r="V5" i="18"/>
  <c r="T5" i="18"/>
  <c r="J10" i="18"/>
  <c r="J9" i="18"/>
  <c r="J8" i="18"/>
  <c r="J7" i="18"/>
  <c r="J6" i="18"/>
  <c r="J5" i="18"/>
  <c r="D10" i="18"/>
  <c r="K10" i="18"/>
  <c r="K9" i="18"/>
  <c r="D9" i="18"/>
  <c r="C9" i="18"/>
  <c r="D8" i="18"/>
  <c r="D7" i="18"/>
  <c r="C6" i="18"/>
  <c r="J300" i="15"/>
  <c r="N300" i="15" s="1"/>
  <c r="J288" i="15"/>
  <c r="J292" i="15"/>
  <c r="N292" i="15" s="1"/>
  <c r="J295" i="15"/>
  <c r="N295" i="15" s="1"/>
  <c r="J293" i="15"/>
  <c r="N293" i="15" s="1"/>
  <c r="J291" i="15"/>
  <c r="N291" i="15" s="1"/>
  <c r="J285" i="15"/>
  <c r="N285" i="15" s="1"/>
  <c r="J298" i="15"/>
  <c r="N298" i="15" s="1"/>
  <c r="J299" i="15"/>
  <c r="N299" i="15" s="1"/>
  <c r="J297" i="15"/>
  <c r="N297" i="15" s="1"/>
  <c r="J296" i="15"/>
  <c r="N296" i="15" s="1"/>
  <c r="J294" i="15"/>
  <c r="N294" i="15" s="1"/>
  <c r="J290" i="15"/>
  <c r="J289" i="15"/>
  <c r="N289" i="15" s="1"/>
  <c r="J287" i="15"/>
  <c r="J286" i="15"/>
  <c r="N286" i="15" s="1"/>
  <c r="J308" i="15"/>
  <c r="N308" i="15" s="1"/>
  <c r="J303" i="15"/>
  <c r="N303" i="15" s="1"/>
  <c r="J311" i="15"/>
  <c r="J305" i="15"/>
  <c r="N305" i="15" s="1"/>
  <c r="J307" i="15"/>
  <c r="N307" i="15" s="1"/>
  <c r="J315" i="15"/>
  <c r="J316" i="15"/>
  <c r="J314" i="15"/>
  <c r="N314" i="15" s="1"/>
  <c r="J309" i="15"/>
  <c r="N309" i="15" s="1"/>
  <c r="J301" i="15"/>
  <c r="N301" i="15" s="1"/>
  <c r="J302" i="15"/>
  <c r="N302" i="15" s="1"/>
  <c r="J304" i="15"/>
  <c r="J312" i="15"/>
  <c r="N312" i="15" s="1"/>
  <c r="J306" i="15"/>
  <c r="N306" i="15" s="1"/>
  <c r="J310" i="15"/>
  <c r="J313" i="15"/>
  <c r="N313" i="15" s="1"/>
  <c r="DM35" i="13"/>
  <c r="DL35" i="13"/>
  <c r="DK35" i="13"/>
  <c r="DM16" i="13"/>
  <c r="DL16" i="13"/>
  <c r="DK16" i="13"/>
  <c r="DG18" i="13"/>
  <c r="DF18" i="13"/>
  <c r="DE18" i="13"/>
  <c r="DF49" i="13"/>
  <c r="DI49" i="13" s="1"/>
  <c r="DG49" i="13"/>
  <c r="DJ49" i="13" s="1"/>
  <c r="DE49" i="13"/>
  <c r="DH49" i="13" s="1"/>
  <c r="DG48" i="13"/>
  <c r="DJ48" i="13" s="1"/>
  <c r="DF48" i="13"/>
  <c r="DI48" i="13" s="1"/>
  <c r="DE48" i="13"/>
  <c r="DH48" i="13" s="1"/>
  <c r="DG46" i="13"/>
  <c r="DF46" i="13"/>
  <c r="DI46" i="13" s="1"/>
  <c r="DE46" i="13"/>
  <c r="DH46" i="13" s="1"/>
  <c r="DG45" i="13"/>
  <c r="DF45" i="13"/>
  <c r="DE45" i="13"/>
  <c r="DG44" i="13"/>
  <c r="DF44" i="13"/>
  <c r="DE44" i="13"/>
  <c r="DG43" i="13"/>
  <c r="DJ43" i="13" s="1"/>
  <c r="DM43" i="13" s="1"/>
  <c r="DF43" i="13"/>
  <c r="DE43" i="13"/>
  <c r="DG42" i="13"/>
  <c r="DF42" i="13"/>
  <c r="DE42" i="13"/>
  <c r="DG41" i="13"/>
  <c r="DF41" i="13"/>
  <c r="DE41" i="13"/>
  <c r="DH41" i="13" s="1"/>
  <c r="DG40" i="13"/>
  <c r="DJ40" i="13" s="1"/>
  <c r="DF40" i="13"/>
  <c r="DE40" i="13"/>
  <c r="DG39" i="13"/>
  <c r="DF39" i="13"/>
  <c r="DE39" i="13"/>
  <c r="DG38" i="13"/>
  <c r="DF38" i="13"/>
  <c r="DE38" i="13"/>
  <c r="DH38" i="13" s="1"/>
  <c r="DG37" i="13"/>
  <c r="DF37" i="13"/>
  <c r="DE37" i="13"/>
  <c r="DG36" i="13"/>
  <c r="DF36" i="13"/>
  <c r="DE36" i="13"/>
  <c r="DG34" i="13"/>
  <c r="DF34" i="13"/>
  <c r="DE34" i="13"/>
  <c r="DG33" i="13"/>
  <c r="DF33" i="13"/>
  <c r="DE33" i="13"/>
  <c r="DG32" i="13"/>
  <c r="DF32" i="13"/>
  <c r="DE32" i="13"/>
  <c r="DG31" i="13"/>
  <c r="DJ31" i="13" s="1"/>
  <c r="DM31" i="13" s="1"/>
  <c r="DF31" i="13"/>
  <c r="DE31" i="13"/>
  <c r="DG30" i="13"/>
  <c r="DF30" i="13"/>
  <c r="DE30" i="13"/>
  <c r="DG29" i="13"/>
  <c r="DF29" i="13"/>
  <c r="DE29" i="13"/>
  <c r="DH29" i="13" s="1"/>
  <c r="DK29" i="13" s="1"/>
  <c r="DG28" i="13"/>
  <c r="DF28" i="13"/>
  <c r="DE28" i="13"/>
  <c r="DG27" i="13"/>
  <c r="DF27" i="13"/>
  <c r="DE27" i="13"/>
  <c r="DG26" i="13"/>
  <c r="DF26" i="13"/>
  <c r="DE26" i="13"/>
  <c r="DG25" i="13"/>
  <c r="DF25" i="13"/>
  <c r="DE25" i="13"/>
  <c r="DG24" i="13"/>
  <c r="DF24" i="13"/>
  <c r="DE24" i="13"/>
  <c r="DG23" i="13"/>
  <c r="DJ23" i="13" s="1"/>
  <c r="DM23" i="13" s="1"/>
  <c r="DF23" i="13"/>
  <c r="DE23" i="13"/>
  <c r="DG22" i="13"/>
  <c r="DF22" i="13"/>
  <c r="DE22" i="13"/>
  <c r="DG21" i="13"/>
  <c r="DF21" i="13"/>
  <c r="DE21" i="13"/>
  <c r="DH21" i="13" s="1"/>
  <c r="DK21" i="13" s="1"/>
  <c r="DG20" i="13"/>
  <c r="DF20" i="13"/>
  <c r="DE20" i="13"/>
  <c r="DG19" i="13"/>
  <c r="DF19" i="13"/>
  <c r="DE19" i="13"/>
  <c r="DG17" i="13"/>
  <c r="DF17" i="13"/>
  <c r="DE17" i="13"/>
  <c r="DG15" i="13"/>
  <c r="DF15" i="13"/>
  <c r="DE15" i="13"/>
  <c r="DG14" i="13"/>
  <c r="DF14" i="13"/>
  <c r="DE14" i="13"/>
  <c r="DG13" i="13"/>
  <c r="DJ13" i="13" s="1"/>
  <c r="DF13" i="13"/>
  <c r="DE13" i="13"/>
  <c r="DG12" i="13"/>
  <c r="DF12" i="13"/>
  <c r="DE12" i="13"/>
  <c r="DG11" i="13"/>
  <c r="DF11" i="13"/>
  <c r="DE11" i="13"/>
  <c r="DH11" i="13" s="1"/>
  <c r="DG10" i="13"/>
  <c r="DF10" i="13"/>
  <c r="DE10" i="13"/>
  <c r="DG9" i="13"/>
  <c r="DF9" i="13"/>
  <c r="DE9" i="13"/>
  <c r="DG8" i="13"/>
  <c r="DF8" i="13"/>
  <c r="DE8" i="13"/>
  <c r="DG7" i="13"/>
  <c r="DF7" i="13"/>
  <c r="DE7" i="13"/>
  <c r="DG6" i="13"/>
  <c r="DF6" i="13"/>
  <c r="DE6" i="13"/>
  <c r="DH6" i="13" s="1"/>
  <c r="DG5" i="13"/>
  <c r="DJ5" i="13" s="1"/>
  <c r="DF5" i="13"/>
  <c r="DE5" i="13"/>
  <c r="DG4" i="13"/>
  <c r="DF4" i="13"/>
  <c r="DE4" i="13"/>
  <c r="DH4" i="13" s="1"/>
  <c r="DK4" i="13" s="1"/>
  <c r="DG3" i="13"/>
  <c r="DF3" i="13"/>
  <c r="DE3" i="13"/>
  <c r="DI26" i="13" l="1"/>
  <c r="DL26" i="13" s="1"/>
  <c r="DI34" i="13"/>
  <c r="DL34" i="13" s="1"/>
  <c r="DI3" i="13"/>
  <c r="DL3" i="13" s="1"/>
  <c r="DJ8" i="13"/>
  <c r="DM8" i="13" s="1"/>
  <c r="DI11" i="13"/>
  <c r="DH14" i="13"/>
  <c r="DK14" i="13" s="1"/>
  <c r="DJ17" i="13"/>
  <c r="DM17" i="13" s="1"/>
  <c r="DI21" i="13"/>
  <c r="DL21" i="13" s="1"/>
  <c r="DK41" i="13"/>
  <c r="DI17" i="13"/>
  <c r="DI6" i="13"/>
  <c r="DL6" i="13" s="1"/>
  <c r="DH9" i="13"/>
  <c r="DK9" i="13" s="1"/>
  <c r="DJ11" i="13"/>
  <c r="DM11" i="13" s="1"/>
  <c r="DI14" i="13"/>
  <c r="DL14" i="13" s="1"/>
  <c r="DI24" i="13"/>
  <c r="DL24" i="13" s="1"/>
  <c r="DJ29" i="13"/>
  <c r="DM29" i="13" s="1"/>
  <c r="DI32" i="13"/>
  <c r="DL32" i="13" s="1"/>
  <c r="DH36" i="13"/>
  <c r="DJ38" i="13"/>
  <c r="DM38" i="13" s="1"/>
  <c r="DI41" i="13"/>
  <c r="DL41" i="13" s="1"/>
  <c r="DH44" i="13"/>
  <c r="DK44" i="13" s="1"/>
  <c r="DJ46" i="13"/>
  <c r="DM46" i="13" s="1"/>
  <c r="DI9" i="13"/>
  <c r="DL9" i="13" s="1"/>
  <c r="DH12" i="13"/>
  <c r="DK12" i="13" s="1"/>
  <c r="DI19" i="13"/>
  <c r="DL19" i="13" s="1"/>
  <c r="DF47" i="13"/>
  <c r="DF50" i="13" s="1"/>
  <c r="DH30" i="13"/>
  <c r="DK30" i="13" s="1"/>
  <c r="DI36" i="13"/>
  <c r="DL36" i="13" s="1"/>
  <c r="DH39" i="13"/>
  <c r="DK39" i="13" s="1"/>
  <c r="DJ41" i="13"/>
  <c r="DM41" i="13" s="1"/>
  <c r="DI44" i="13"/>
  <c r="DL44" i="13" s="1"/>
  <c r="DL46" i="13"/>
  <c r="DH27" i="13"/>
  <c r="DK27" i="13" s="1"/>
  <c r="DJ14" i="13"/>
  <c r="DM14" i="13" s="1"/>
  <c r="DI27" i="13"/>
  <c r="DJ32" i="13"/>
  <c r="DM32" i="13" s="1"/>
  <c r="DM5" i="13"/>
  <c r="DK36" i="13"/>
  <c r="DM40" i="13"/>
  <c r="DI4" i="13"/>
  <c r="DL4" i="13" s="1"/>
  <c r="DH7" i="13"/>
  <c r="DK7" i="13" s="1"/>
  <c r="DJ9" i="13"/>
  <c r="DM9" i="13" s="1"/>
  <c r="DI12" i="13"/>
  <c r="DL12" i="13" s="1"/>
  <c r="DH15" i="13"/>
  <c r="DK15" i="13" s="1"/>
  <c r="DJ19" i="13"/>
  <c r="DM19" i="13" s="1"/>
  <c r="DI22" i="13"/>
  <c r="DL22" i="13" s="1"/>
  <c r="DH25" i="13"/>
  <c r="DK25" i="13" s="1"/>
  <c r="DJ27" i="13"/>
  <c r="DM27" i="13" s="1"/>
  <c r="DI30" i="13"/>
  <c r="DL30" i="13" s="1"/>
  <c r="DH33" i="13"/>
  <c r="DK33" i="13" s="1"/>
  <c r="DJ36" i="13"/>
  <c r="DM36" i="13" s="1"/>
  <c r="DI39" i="13"/>
  <c r="DL39" i="13" s="1"/>
  <c r="DH42" i="13"/>
  <c r="DK42" i="13" s="1"/>
  <c r="DJ44" i="13"/>
  <c r="DM44" i="13" s="1"/>
  <c r="DM13" i="13"/>
  <c r="DJ6" i="13"/>
  <c r="DM6" i="13" s="1"/>
  <c r="DH22" i="13"/>
  <c r="DK22" i="13" s="1"/>
  <c r="DK6" i="13"/>
  <c r="DK11" i="13"/>
  <c r="DJ4" i="13"/>
  <c r="DM4" i="13" s="1"/>
  <c r="DI7" i="13"/>
  <c r="DL7" i="13" s="1"/>
  <c r="DH10" i="13"/>
  <c r="DK10" i="13" s="1"/>
  <c r="DJ12" i="13"/>
  <c r="DM12" i="13" s="1"/>
  <c r="DI15" i="13"/>
  <c r="DL15" i="13" s="1"/>
  <c r="DH20" i="13"/>
  <c r="DK20" i="13" s="1"/>
  <c r="DJ22" i="13"/>
  <c r="DM22" i="13" s="1"/>
  <c r="DI25" i="13"/>
  <c r="DL25" i="13" s="1"/>
  <c r="DH28" i="13"/>
  <c r="DK28" i="13" s="1"/>
  <c r="DJ30" i="13"/>
  <c r="DM30" i="13" s="1"/>
  <c r="DI33" i="13"/>
  <c r="DL33" i="13" s="1"/>
  <c r="DH37" i="13"/>
  <c r="DK37" i="13" s="1"/>
  <c r="DJ39" i="13"/>
  <c r="DM39" i="13" s="1"/>
  <c r="DI42" i="13"/>
  <c r="DL42" i="13" s="1"/>
  <c r="DH45" i="13"/>
  <c r="DK45" i="13" s="1"/>
  <c r="DJ21" i="13"/>
  <c r="DM21" i="13" s="1"/>
  <c r="DJ24" i="13"/>
  <c r="DM24" i="13" s="1"/>
  <c r="DL11" i="13"/>
  <c r="DK46" i="13"/>
  <c r="DH5" i="13"/>
  <c r="DK5" i="13" s="1"/>
  <c r="DJ7" i="13"/>
  <c r="DM7" i="13" s="1"/>
  <c r="DI10" i="13"/>
  <c r="DL10" i="13" s="1"/>
  <c r="DH13" i="13"/>
  <c r="DK13" i="13" s="1"/>
  <c r="DJ15" i="13"/>
  <c r="DM15" i="13" s="1"/>
  <c r="DI20" i="13"/>
  <c r="DL20" i="13" s="1"/>
  <c r="DH23" i="13"/>
  <c r="DK23" i="13" s="1"/>
  <c r="DJ25" i="13"/>
  <c r="DM25" i="13" s="1"/>
  <c r="DI28" i="13"/>
  <c r="DL28" i="13" s="1"/>
  <c r="DH31" i="13"/>
  <c r="DK31" i="13" s="1"/>
  <c r="DJ33" i="13"/>
  <c r="DM33" i="13" s="1"/>
  <c r="DI37" i="13"/>
  <c r="DL37" i="13" s="1"/>
  <c r="DH40" i="13"/>
  <c r="DK40" i="13" s="1"/>
  <c r="DJ42" i="13"/>
  <c r="DM42" i="13" s="1"/>
  <c r="DI45" i="13"/>
  <c r="DL45" i="13" s="1"/>
  <c r="DL17" i="13"/>
  <c r="DJ3" i="13"/>
  <c r="DM3" i="13" s="1"/>
  <c r="DH19" i="13"/>
  <c r="DK19" i="13" s="1"/>
  <c r="DH3" i="13"/>
  <c r="DK3" i="13" s="1"/>
  <c r="DK38" i="13"/>
  <c r="DI5" i="13"/>
  <c r="DL5" i="13" s="1"/>
  <c r="DH8" i="13"/>
  <c r="DK8" i="13" s="1"/>
  <c r="DJ10" i="13"/>
  <c r="DM10" i="13" s="1"/>
  <c r="DI13" i="13"/>
  <c r="DL13" i="13" s="1"/>
  <c r="DH17" i="13"/>
  <c r="DK17" i="13" s="1"/>
  <c r="DJ20" i="13"/>
  <c r="DM20" i="13" s="1"/>
  <c r="DI23" i="13"/>
  <c r="DL23" i="13" s="1"/>
  <c r="DH26" i="13"/>
  <c r="DK26" i="13" s="1"/>
  <c r="DJ28" i="13"/>
  <c r="DM28" i="13" s="1"/>
  <c r="DI31" i="13"/>
  <c r="DL31" i="13" s="1"/>
  <c r="DH34" i="13"/>
  <c r="DK34" i="13" s="1"/>
  <c r="DJ37" i="13"/>
  <c r="DM37" i="13" s="1"/>
  <c r="DI40" i="13"/>
  <c r="DL40" i="13" s="1"/>
  <c r="DH43" i="13"/>
  <c r="DK43" i="13" s="1"/>
  <c r="DJ45" i="13"/>
  <c r="DM45" i="13" s="1"/>
  <c r="DG47" i="13"/>
  <c r="DG50" i="13" s="1"/>
  <c r="DI43" i="13"/>
  <c r="DL43" i="13" s="1"/>
  <c r="DI8" i="13"/>
  <c r="DL8" i="13" s="1"/>
  <c r="DE47" i="13"/>
  <c r="DE50" i="13" s="1"/>
  <c r="DH24" i="13"/>
  <c r="DK24" i="13" s="1"/>
  <c r="DJ26" i="13"/>
  <c r="DM26" i="13" s="1"/>
  <c r="DI29" i="13"/>
  <c r="DL29" i="13" s="1"/>
  <c r="DH32" i="13"/>
  <c r="DK32" i="13" s="1"/>
  <c r="DJ34" i="13"/>
  <c r="DM34" i="13" s="1"/>
  <c r="DI38" i="13"/>
  <c r="DL38" i="13" s="1"/>
  <c r="J284" i="15"/>
  <c r="J283" i="15"/>
  <c r="N283" i="15" s="1"/>
  <c r="J281" i="15"/>
  <c r="N281" i="15" s="1"/>
  <c r="J278" i="15"/>
  <c r="N278" i="15" s="1"/>
  <c r="J282" i="15"/>
  <c r="N282" i="15" s="1"/>
  <c r="J280" i="15"/>
  <c r="J273" i="15"/>
  <c r="N273" i="15" s="1"/>
  <c r="J279" i="15"/>
  <c r="J272" i="15"/>
  <c r="N272" i="15" s="1"/>
  <c r="J276" i="15"/>
  <c r="N276" i="15" s="1"/>
  <c r="J275" i="15"/>
  <c r="J274" i="15"/>
  <c r="N274" i="15" s="1"/>
  <c r="J277" i="15"/>
  <c r="N277" i="15" s="1"/>
  <c r="J271" i="15"/>
  <c r="J270" i="15"/>
  <c r="N270" i="15" s="1"/>
  <c r="J269" i="15"/>
  <c r="T269" i="15" s="1"/>
  <c r="BB16" i="13"/>
  <c r="BA16" i="13"/>
  <c r="AZ16" i="13"/>
  <c r="R10" i="18" l="1"/>
  <c r="S10" i="18" s="1"/>
  <c r="R9" i="18"/>
  <c r="S9" i="18" s="1"/>
  <c r="T277" i="15"/>
  <c r="T274" i="15"/>
  <c r="T281" i="15"/>
  <c r="T276" i="15"/>
  <c r="T282" i="15"/>
  <c r="T271" i="15"/>
  <c r="T283" i="15"/>
  <c r="T273" i="15"/>
  <c r="DJ47" i="13"/>
  <c r="DJ50" i="13" s="1"/>
  <c r="DI47" i="13"/>
  <c r="DI50" i="13" s="1"/>
  <c r="DH47" i="13"/>
  <c r="DH50" i="13" s="1"/>
  <c r="DM47" i="13"/>
  <c r="DK47" i="13"/>
  <c r="DL27" i="13"/>
  <c r="DL47" i="13" s="1"/>
  <c r="AO47" i="13"/>
  <c r="AM47" i="13"/>
  <c r="AK47" i="13"/>
  <c r="J3" i="13"/>
  <c r="K3" i="13" s="1"/>
  <c r="N3" i="13" s="1"/>
  <c r="J4" i="13"/>
  <c r="K4" i="13" s="1"/>
  <c r="J5" i="13"/>
  <c r="K5" i="13" s="1"/>
  <c r="N5" i="13" s="1"/>
  <c r="J6" i="13"/>
  <c r="K6" i="13" s="1"/>
  <c r="N6" i="13" s="1"/>
  <c r="J7" i="13"/>
  <c r="K7" i="13" s="1"/>
  <c r="J8" i="13"/>
  <c r="K8" i="13" s="1"/>
  <c r="N8" i="13" s="1"/>
  <c r="J9" i="13"/>
  <c r="N9" i="13" s="1"/>
  <c r="J10" i="13"/>
  <c r="K10" i="13" s="1"/>
  <c r="N10" i="13" s="1"/>
  <c r="J11" i="13"/>
  <c r="K11" i="13" s="1"/>
  <c r="J12" i="13"/>
  <c r="CH12" i="13" s="1"/>
  <c r="AF12" i="13" s="1"/>
  <c r="J13" i="13"/>
  <c r="N13" i="13" s="1"/>
  <c r="J14" i="13"/>
  <c r="K14" i="13" s="1"/>
  <c r="N14" i="13" s="1"/>
  <c r="J15" i="13"/>
  <c r="J16" i="13"/>
  <c r="K16" i="13" s="1"/>
  <c r="J17" i="13"/>
  <c r="K17" i="13" s="1"/>
  <c r="J18" i="13"/>
  <c r="K18" i="13" s="1"/>
  <c r="J19" i="13"/>
  <c r="K19" i="13" s="1"/>
  <c r="J20" i="13"/>
  <c r="K20" i="13" s="1"/>
  <c r="J21" i="13"/>
  <c r="K21" i="13" s="1"/>
  <c r="J22" i="13"/>
  <c r="K22" i="13" s="1"/>
  <c r="J23" i="13"/>
  <c r="K23" i="13" s="1"/>
  <c r="J24" i="13"/>
  <c r="K24" i="13" s="1"/>
  <c r="J25" i="13"/>
  <c r="K25" i="13"/>
  <c r="J26" i="13"/>
  <c r="K26" i="13" s="1"/>
  <c r="J27" i="13"/>
  <c r="K27" i="13" s="1"/>
  <c r="J28" i="13"/>
  <c r="K28" i="13" s="1"/>
  <c r="J29" i="13"/>
  <c r="K29" i="13" s="1"/>
  <c r="J30" i="13"/>
  <c r="K30" i="13" s="1"/>
  <c r="J31" i="13"/>
  <c r="K31" i="13" s="1"/>
  <c r="J32" i="13"/>
  <c r="K32" i="13" s="1"/>
  <c r="J33" i="13"/>
  <c r="K33" i="13" s="1"/>
  <c r="J34" i="13"/>
  <c r="K34" i="13" s="1"/>
  <c r="J35" i="13"/>
  <c r="K35" i="13" s="1"/>
  <c r="J36" i="13"/>
  <c r="K36" i="13" s="1"/>
  <c r="J37" i="13"/>
  <c r="K37" i="13" s="1"/>
  <c r="J38" i="13"/>
  <c r="CH38" i="13" s="1"/>
  <c r="AF38" i="13" s="1"/>
  <c r="J39" i="13"/>
  <c r="K39" i="13" s="1"/>
  <c r="J40" i="13"/>
  <c r="K40" i="13" s="1"/>
  <c r="J41" i="13"/>
  <c r="K41" i="13" s="1"/>
  <c r="J42" i="13"/>
  <c r="K42" i="13" s="1"/>
  <c r="J43" i="13"/>
  <c r="K43" i="13" s="1"/>
  <c r="J44" i="13"/>
  <c r="K44" i="13" s="1"/>
  <c r="J45" i="13"/>
  <c r="K45" i="13" s="1"/>
  <c r="N7" i="13"/>
  <c r="AQ47" i="13"/>
  <c r="AI48" i="13"/>
  <c r="AG47" i="13"/>
  <c r="AI47" i="13"/>
  <c r="J268" i="15"/>
  <c r="J266" i="15"/>
  <c r="J267" i="15"/>
  <c r="J263" i="15"/>
  <c r="J264" i="15"/>
  <c r="J265" i="15"/>
  <c r="J261" i="15"/>
  <c r="J254" i="15"/>
  <c r="T254" i="15" s="1"/>
  <c r="J260" i="15"/>
  <c r="J258" i="15"/>
  <c r="N258" i="15" s="1"/>
  <c r="J262" i="15"/>
  <c r="J259" i="15"/>
  <c r="J257" i="15"/>
  <c r="J256" i="15"/>
  <c r="N256" i="15" s="1"/>
  <c r="J255" i="15"/>
  <c r="N255" i="15" s="1"/>
  <c r="J253" i="15"/>
  <c r="T253" i="15" s="1"/>
  <c r="CL6" i="13"/>
  <c r="CI6" i="13"/>
  <c r="AE48" i="13"/>
  <c r="AE47" i="13"/>
  <c r="AG48" i="13"/>
  <c r="AQ48" i="13"/>
  <c r="AS48" i="13"/>
  <c r="AS47" i="13"/>
  <c r="AU48" i="13"/>
  <c r="AU47" i="13"/>
  <c r="AW48" i="13"/>
  <c r="AW47" i="13"/>
  <c r="AW49" i="13" s="1"/>
  <c r="AY48" i="13"/>
  <c r="AY47" i="13"/>
  <c r="CV48" i="13"/>
  <c r="CV47" i="13"/>
  <c r="CU48" i="13"/>
  <c r="CS48" i="13"/>
  <c r="CS47" i="13"/>
  <c r="CP48" i="13"/>
  <c r="CM48" i="13"/>
  <c r="CJ48" i="13"/>
  <c r="BS6" i="13"/>
  <c r="CB6" i="13" s="1"/>
  <c r="BL6" i="13"/>
  <c r="BZ6" i="13" s="1"/>
  <c r="J991" i="1"/>
  <c r="D991" i="1"/>
  <c r="DA11" i="13"/>
  <c r="DA16" i="13"/>
  <c r="DA14" i="13"/>
  <c r="DA18" i="13"/>
  <c r="DA20" i="13"/>
  <c r="DA22" i="13"/>
  <c r="DA32" i="13"/>
  <c r="DA31" i="13"/>
  <c r="DA25" i="13"/>
  <c r="AF43" i="13"/>
  <c r="AF42" i="13"/>
  <c r="AD31" i="13"/>
  <c r="AD30" i="13"/>
  <c r="AD13" i="13"/>
  <c r="AD29" i="13"/>
  <c r="AD45" i="13"/>
  <c r="AD16" i="13"/>
  <c r="AD33" i="13"/>
  <c r="AF33" i="13" s="1"/>
  <c r="AD40" i="13"/>
  <c r="AF40" i="13" s="1"/>
  <c r="AD36" i="13"/>
  <c r="AD28" i="13"/>
  <c r="AD25" i="13"/>
  <c r="AD5" i="13"/>
  <c r="AD20" i="13"/>
  <c r="AD23" i="13"/>
  <c r="AD18" i="13"/>
  <c r="AD11" i="13"/>
  <c r="AD4" i="13"/>
  <c r="AD42" i="13"/>
  <c r="AD32" i="13"/>
  <c r="AD19" i="13"/>
  <c r="AD9" i="13"/>
  <c r="AD15" i="13"/>
  <c r="AD14" i="13"/>
  <c r="AD12" i="13"/>
  <c r="AD43" i="13"/>
  <c r="AD41" i="13"/>
  <c r="AD21" i="13"/>
  <c r="AD10" i="13"/>
  <c r="AD37" i="13"/>
  <c r="AD38" i="13"/>
  <c r="AD22" i="13"/>
  <c r="AD39" i="13"/>
  <c r="AD35" i="13"/>
  <c r="AD17" i="13"/>
  <c r="AD26" i="13"/>
  <c r="AD8" i="13"/>
  <c r="AD27" i="13"/>
  <c r="AD44" i="13"/>
  <c r="AD34" i="13"/>
  <c r="AD24" i="13"/>
  <c r="AD7" i="13"/>
  <c r="CI45" i="13"/>
  <c r="CI44" i="13"/>
  <c r="CI43" i="13"/>
  <c r="CI42" i="13"/>
  <c r="CI41" i="13"/>
  <c r="CI40" i="13"/>
  <c r="CI39" i="13"/>
  <c r="CI38" i="13"/>
  <c r="CI37" i="13"/>
  <c r="CI36" i="13"/>
  <c r="CI35" i="13"/>
  <c r="CI34" i="13"/>
  <c r="CI33" i="13"/>
  <c r="CI32" i="13"/>
  <c r="CI31" i="13"/>
  <c r="CI30" i="13"/>
  <c r="CI29" i="13"/>
  <c r="CI28" i="13"/>
  <c r="CI27" i="13"/>
  <c r="CI26" i="13"/>
  <c r="CI25" i="13"/>
  <c r="CI24" i="13"/>
  <c r="CI23" i="13"/>
  <c r="CI22" i="13"/>
  <c r="CI21" i="13"/>
  <c r="CI20" i="13"/>
  <c r="CI19" i="13"/>
  <c r="CI18" i="13"/>
  <c r="CI17" i="13"/>
  <c r="CI16" i="13"/>
  <c r="CI15" i="13"/>
  <c r="CI14" i="13"/>
  <c r="CI13" i="13"/>
  <c r="CI12" i="13"/>
  <c r="CI11" i="13"/>
  <c r="CI10" i="13"/>
  <c r="CI9" i="13"/>
  <c r="CI8" i="13"/>
  <c r="CI7" i="13"/>
  <c r="CI5" i="13"/>
  <c r="CI4" i="13"/>
  <c r="CI3" i="13"/>
  <c r="CH45" i="13"/>
  <c r="CH44" i="13"/>
  <c r="CH39" i="13"/>
  <c r="AF39" i="13" s="1"/>
  <c r="CH37" i="13"/>
  <c r="AF37" i="13" s="1"/>
  <c r="CH31" i="13"/>
  <c r="CH30" i="13"/>
  <c r="AF30" i="13" s="1"/>
  <c r="CH28" i="13"/>
  <c r="CH25" i="13"/>
  <c r="CH24" i="13"/>
  <c r="AF24" i="13" s="1"/>
  <c r="CH23" i="13"/>
  <c r="CH22" i="13"/>
  <c r="CH21" i="13"/>
  <c r="CH19" i="13"/>
  <c r="AF19" i="13" s="1"/>
  <c r="CH15" i="13"/>
  <c r="AF15" i="13" s="1"/>
  <c r="CH14" i="13"/>
  <c r="CH13" i="13"/>
  <c r="CH9" i="13"/>
  <c r="CH8" i="13"/>
  <c r="CH7" i="13"/>
  <c r="AF7" i="13" s="1"/>
  <c r="CH3" i="13"/>
  <c r="CU7" i="13"/>
  <c r="CO1" i="13"/>
  <c r="BS44" i="13"/>
  <c r="CB44" i="13" s="1"/>
  <c r="BL44" i="13"/>
  <c r="BZ44" i="13" s="1"/>
  <c r="I44" i="13"/>
  <c r="G44" i="13"/>
  <c r="BS46" i="13"/>
  <c r="CB46" i="13" s="1"/>
  <c r="CC46" i="13" s="1"/>
  <c r="BL46" i="13"/>
  <c r="BZ46" i="13" s="1"/>
  <c r="I46" i="13"/>
  <c r="G46" i="13"/>
  <c r="BS45" i="13"/>
  <c r="CB45" i="13" s="1"/>
  <c r="BL45" i="13"/>
  <c r="BZ45" i="13" s="1"/>
  <c r="I45" i="13"/>
  <c r="G45" i="13"/>
  <c r="BS43" i="13"/>
  <c r="CB43" i="13" s="1"/>
  <c r="BL43" i="13"/>
  <c r="BZ43" i="13" s="1"/>
  <c r="I43" i="13"/>
  <c r="G43" i="13"/>
  <c r="I42" i="13"/>
  <c r="G42" i="13"/>
  <c r="I41" i="13"/>
  <c r="G41" i="13"/>
  <c r="I40" i="13"/>
  <c r="G40" i="13"/>
  <c r="I39" i="13"/>
  <c r="G39" i="13"/>
  <c r="I38" i="13"/>
  <c r="G38" i="13"/>
  <c r="I37" i="13"/>
  <c r="G37" i="13"/>
  <c r="I36" i="13"/>
  <c r="G36" i="13"/>
  <c r="I35" i="13"/>
  <c r="G35" i="13"/>
  <c r="I34" i="13"/>
  <c r="G34" i="13"/>
  <c r="I33" i="13"/>
  <c r="G33" i="13"/>
  <c r="I32" i="13"/>
  <c r="G32" i="13"/>
  <c r="I31" i="13"/>
  <c r="G31" i="13"/>
  <c r="I30" i="13"/>
  <c r="G30" i="13"/>
  <c r="I29" i="13"/>
  <c r="G29" i="13"/>
  <c r="I28" i="13"/>
  <c r="G28" i="13"/>
  <c r="I27" i="13"/>
  <c r="G27" i="13"/>
  <c r="I26" i="13"/>
  <c r="G26" i="13"/>
  <c r="I25" i="13"/>
  <c r="G25" i="13"/>
  <c r="I24" i="13"/>
  <c r="G24" i="13"/>
  <c r="I23" i="13"/>
  <c r="G23" i="13"/>
  <c r="I22" i="13"/>
  <c r="G22" i="13"/>
  <c r="G19" i="13"/>
  <c r="I19" i="13"/>
  <c r="G20" i="13"/>
  <c r="I20" i="13"/>
  <c r="G21" i="13"/>
  <c r="I21" i="13"/>
  <c r="I18" i="13"/>
  <c r="G18" i="13"/>
  <c r="I17" i="13"/>
  <c r="G17" i="13"/>
  <c r="I16" i="13"/>
  <c r="G16" i="13"/>
  <c r="I15" i="13"/>
  <c r="G15" i="13"/>
  <c r="I14" i="13"/>
  <c r="G14" i="13"/>
  <c r="I13" i="13"/>
  <c r="G13" i="13"/>
  <c r="I12" i="13"/>
  <c r="G12" i="13"/>
  <c r="I11" i="13"/>
  <c r="G11" i="13"/>
  <c r="I10" i="13"/>
  <c r="G10" i="13"/>
  <c r="I9" i="13"/>
  <c r="I8" i="13"/>
  <c r="I7" i="13"/>
  <c r="G9" i="13"/>
  <c r="G8" i="13"/>
  <c r="G7" i="13"/>
  <c r="I5" i="13"/>
  <c r="G5" i="13"/>
  <c r="I4" i="13"/>
  <c r="G4" i="13"/>
  <c r="I3" i="13"/>
  <c r="G3" i="13"/>
  <c r="D235" i="15"/>
  <c r="J247" i="15"/>
  <c r="J246" i="15"/>
  <c r="T246" i="15" s="1"/>
  <c r="J240" i="15"/>
  <c r="J245" i="15"/>
  <c r="N245" i="15" s="1"/>
  <c r="J244" i="15"/>
  <c r="N244" i="15" s="1"/>
  <c r="J243" i="15"/>
  <c r="N243" i="15" s="1"/>
  <c r="J242" i="15"/>
  <c r="N242" i="15" s="1"/>
  <c r="J241" i="15"/>
  <c r="J236" i="15"/>
  <c r="T236" i="15" s="1"/>
  <c r="J237" i="15"/>
  <c r="N237" i="15" s="1"/>
  <c r="J235" i="15"/>
  <c r="T235" i="15" s="1"/>
  <c r="J239" i="15"/>
  <c r="N239" i="15" s="1"/>
  <c r="J238" i="15"/>
  <c r="N238" i="15" s="1"/>
  <c r="J234" i="15"/>
  <c r="J220" i="15"/>
  <c r="J228" i="15"/>
  <c r="J227" i="15"/>
  <c r="J225" i="15"/>
  <c r="N225" i="15" s="1"/>
  <c r="J226" i="15"/>
  <c r="J224" i="15"/>
  <c r="J221" i="15"/>
  <c r="J218" i="15"/>
  <c r="J222" i="15"/>
  <c r="N222" i="15" s="1"/>
  <c r="J223" i="15"/>
  <c r="N223" i="15" s="1"/>
  <c r="J216" i="15"/>
  <c r="T216" i="15" s="1"/>
  <c r="J217" i="15"/>
  <c r="N217" i="15" s="1"/>
  <c r="J219" i="15"/>
  <c r="J215" i="15"/>
  <c r="T215" i="15" s="1"/>
  <c r="J990" i="1"/>
  <c r="J989" i="1"/>
  <c r="K989" i="1" s="1"/>
  <c r="J988" i="1"/>
  <c r="J983" i="1"/>
  <c r="J985" i="1"/>
  <c r="T985" i="1" s="1"/>
  <c r="J986" i="1"/>
  <c r="K986" i="1" s="1"/>
  <c r="J987" i="1"/>
  <c r="J984" i="1"/>
  <c r="J982" i="1"/>
  <c r="T982" i="1" s="1"/>
  <c r="J980" i="1"/>
  <c r="T980" i="1" s="1"/>
  <c r="J981" i="1"/>
  <c r="K981" i="1" s="1"/>
  <c r="N981" i="1" s="1"/>
  <c r="P981" i="1" s="1"/>
  <c r="I990" i="1"/>
  <c r="G990" i="1"/>
  <c r="D990" i="1"/>
  <c r="D988" i="1"/>
  <c r="D986" i="1"/>
  <c r="D985" i="1"/>
  <c r="D987" i="1"/>
  <c r="D983" i="1"/>
  <c r="D984" i="1"/>
  <c r="D982" i="1"/>
  <c r="D981" i="1"/>
  <c r="N253" i="15" l="1"/>
  <c r="CH27" i="13"/>
  <c r="CH18" i="13"/>
  <c r="CH41" i="13"/>
  <c r="AF41" i="13" s="1"/>
  <c r="DM48" i="13"/>
  <c r="DM49" i="13" s="1"/>
  <c r="CH26" i="13"/>
  <c r="N11" i="13"/>
  <c r="CH11" i="13"/>
  <c r="AF11" i="13" s="1"/>
  <c r="K9" i="13"/>
  <c r="CH34" i="13"/>
  <c r="CH35" i="13"/>
  <c r="DL48" i="13"/>
  <c r="DL49" i="13" s="1"/>
  <c r="DK48" i="13"/>
  <c r="DK49" i="13" s="1"/>
  <c r="CH36" i="13"/>
  <c r="CH10" i="13"/>
  <c r="CH29" i="13"/>
  <c r="CH42" i="13"/>
  <c r="CH16" i="13"/>
  <c r="CH33" i="13"/>
  <c r="K13" i="13"/>
  <c r="CH17" i="13"/>
  <c r="CH43" i="13"/>
  <c r="K38" i="13"/>
  <c r="K12" i="13"/>
  <c r="N12" i="13"/>
  <c r="CH20" i="13"/>
  <c r="AF20" i="13" s="1"/>
  <c r="K15" i="13"/>
  <c r="N15" i="13"/>
  <c r="N266" i="15"/>
  <c r="N220" i="15"/>
  <c r="N240" i="15"/>
  <c r="N265" i="15"/>
  <c r="T268" i="15"/>
  <c r="N268" i="15"/>
  <c r="T234" i="15"/>
  <c r="N221" i="15"/>
  <c r="N254" i="15"/>
  <c r="N234" i="15"/>
  <c r="N236" i="15"/>
  <c r="N260" i="15"/>
  <c r="N257" i="15"/>
  <c r="N215" i="15"/>
  <c r="T263" i="15"/>
  <c r="N263" i="15"/>
  <c r="N216" i="15"/>
  <c r="N246" i="15"/>
  <c r="N989" i="1"/>
  <c r="P989" i="1" s="1"/>
  <c r="N990" i="1"/>
  <c r="P990" i="1" s="1"/>
  <c r="R6" i="13"/>
  <c r="S6" i="13" s="1"/>
  <c r="P6" i="13"/>
  <c r="CH32" i="13"/>
  <c r="CH40" i="13"/>
  <c r="N4" i="13"/>
  <c r="CS49" i="13"/>
  <c r="CV49" i="13"/>
  <c r="AS49" i="13"/>
  <c r="AQ49" i="13"/>
  <c r="AI49" i="13"/>
  <c r="AG49" i="13"/>
  <c r="AU49" i="13"/>
  <c r="AE49" i="13"/>
  <c r="BB25" i="13"/>
  <c r="BB19" i="13"/>
  <c r="BB20" i="13"/>
  <c r="BA17" i="13"/>
  <c r="AZ17" i="13"/>
  <c r="BA28" i="13"/>
  <c r="BA21" i="13"/>
  <c r="AZ5" i="13"/>
  <c r="AZ13" i="13"/>
  <c r="BA23" i="13"/>
  <c r="T257" i="15"/>
  <c r="T266" i="15"/>
  <c r="N988" i="1"/>
  <c r="P988" i="1" s="1"/>
  <c r="N980" i="1"/>
  <c r="N986" i="1"/>
  <c r="P986" i="1" s="1"/>
  <c r="R981" i="1"/>
  <c r="S981" i="1" s="1"/>
  <c r="AF9" i="13"/>
  <c r="AF31" i="13"/>
  <c r="AF36" i="13"/>
  <c r="AF35" i="13"/>
  <c r="AF32" i="13"/>
  <c r="AF34" i="13"/>
  <c r="AF25" i="13"/>
  <c r="AF8" i="13"/>
  <c r="AF6" i="13"/>
  <c r="AF18" i="13"/>
  <c r="CU38" i="13"/>
  <c r="DB45" i="13"/>
  <c r="T15" i="13"/>
  <c r="AD3" i="13"/>
  <c r="T39" i="13"/>
  <c r="CH6" i="13"/>
  <c r="DB28" i="13"/>
  <c r="DB17" i="13"/>
  <c r="DB7" i="13"/>
  <c r="AY49" i="13"/>
  <c r="T19" i="13"/>
  <c r="DB42" i="13"/>
  <c r="T20" i="13"/>
  <c r="CH4" i="13"/>
  <c r="AF4" i="13" s="1"/>
  <c r="DB20" i="13"/>
  <c r="T25" i="13"/>
  <c r="T35" i="13"/>
  <c r="DB11" i="13"/>
  <c r="T32" i="13"/>
  <c r="AF3" i="13"/>
  <c r="V3" i="13"/>
  <c r="CF6" i="13"/>
  <c r="CD6" i="13"/>
  <c r="CH5" i="13"/>
  <c r="BB43" i="13"/>
  <c r="CA44" i="13"/>
  <c r="CD44" i="13"/>
  <c r="CE44" i="13" s="1"/>
  <c r="CA45" i="13"/>
  <c r="CD45" i="13"/>
  <c r="CE45" i="13" s="1"/>
  <c r="CA43" i="13"/>
  <c r="CD43" i="13"/>
  <c r="CE43" i="13" s="1"/>
  <c r="CC43" i="13"/>
  <c r="CF43" i="13"/>
  <c r="CG43" i="13" s="1"/>
  <c r="CD46" i="13"/>
  <c r="CE46" i="13" s="1"/>
  <c r="CA46" i="13"/>
  <c r="CK46" i="13" s="1"/>
  <c r="CC45" i="13"/>
  <c r="CF45" i="13"/>
  <c r="CG45" i="13" s="1"/>
  <c r="CC44" i="13"/>
  <c r="CF44" i="13"/>
  <c r="CG44" i="13" s="1"/>
  <c r="CF46" i="13"/>
  <c r="CG46" i="13" s="1"/>
  <c r="T988" i="1"/>
  <c r="T981" i="1"/>
  <c r="T983" i="1"/>
  <c r="T989" i="1"/>
  <c r="T984" i="1"/>
  <c r="K990" i="1"/>
  <c r="T990" i="1"/>
  <c r="T986" i="1"/>
  <c r="T220" i="15"/>
  <c r="T219" i="15"/>
  <c r="T228" i="15"/>
  <c r="T221" i="15"/>
  <c r="K988" i="1"/>
  <c r="K983" i="1"/>
  <c r="K985" i="1"/>
  <c r="N985" i="1" s="1"/>
  <c r="P985" i="1" s="1"/>
  <c r="K987" i="1"/>
  <c r="N987" i="1" s="1"/>
  <c r="P987" i="1" s="1"/>
  <c r="K984" i="1"/>
  <c r="K982" i="1"/>
  <c r="N974" i="1"/>
  <c r="N971" i="1"/>
  <c r="N973" i="1"/>
  <c r="N972" i="1"/>
  <c r="N933" i="1"/>
  <c r="N978" i="1"/>
  <c r="N976" i="1"/>
  <c r="N977" i="1"/>
  <c r="N979" i="1"/>
  <c r="N975" i="1"/>
  <c r="N934" i="1"/>
  <c r="N918" i="1"/>
  <c r="N970" i="1"/>
  <c r="N966" i="1"/>
  <c r="N968" i="1"/>
  <c r="N967" i="1"/>
  <c r="N969" i="1"/>
  <c r="N932" i="1"/>
  <c r="N931" i="1"/>
  <c r="N965" i="1"/>
  <c r="N964" i="1"/>
  <c r="N928" i="1"/>
  <c r="N929" i="1"/>
  <c r="N930" i="1"/>
  <c r="N917" i="1"/>
  <c r="N963" i="1"/>
  <c r="N962" i="1"/>
  <c r="N926" i="1"/>
  <c r="N927" i="1"/>
  <c r="N916" i="1"/>
  <c r="N915" i="1"/>
  <c r="N961" i="1"/>
  <c r="N960" i="1"/>
  <c r="N959" i="1"/>
  <c r="N957" i="1"/>
  <c r="N953" i="1"/>
  <c r="N954" i="1"/>
  <c r="N958" i="1"/>
  <c r="N956" i="1"/>
  <c r="N955" i="1"/>
  <c r="N925" i="1"/>
  <c r="N948" i="1"/>
  <c r="N947" i="1"/>
  <c r="N944" i="1"/>
  <c r="N949" i="1"/>
  <c r="N946" i="1"/>
  <c r="N945" i="1"/>
  <c r="N922" i="1"/>
  <c r="N951" i="1"/>
  <c r="N950" i="1"/>
  <c r="N952" i="1"/>
  <c r="N923" i="1"/>
  <c r="N924" i="1"/>
  <c r="P924" i="1" s="1"/>
  <c r="N935" i="1"/>
  <c r="N936" i="1"/>
  <c r="N937" i="1"/>
  <c r="N919" i="1"/>
  <c r="N920" i="1"/>
  <c r="N943" i="1"/>
  <c r="N941" i="1"/>
  <c r="N939" i="1"/>
  <c r="N938" i="1"/>
  <c r="N942" i="1"/>
  <c r="N940" i="1"/>
  <c r="N921" i="1"/>
  <c r="N274" i="1"/>
  <c r="R990" i="1" l="1"/>
  <c r="S990" i="1" s="1"/>
  <c r="BA45" i="13"/>
  <c r="AZ45" i="13"/>
  <c r="BB32" i="13"/>
  <c r="AZ32" i="13"/>
  <c r="BA26" i="13"/>
  <c r="AZ26" i="13"/>
  <c r="BA14" i="13"/>
  <c r="AZ14" i="13"/>
  <c r="AZ37" i="13"/>
  <c r="BA39" i="13"/>
  <c r="AZ39" i="13"/>
  <c r="BA44" i="13"/>
  <c r="AZ44" i="13"/>
  <c r="BB18" i="13"/>
  <c r="BA18" i="13"/>
  <c r="BA43" i="13"/>
  <c r="AZ43" i="13"/>
  <c r="AZ31" i="13"/>
  <c r="BB36" i="13"/>
  <c r="AZ36" i="13"/>
  <c r="AZ24" i="13"/>
  <c r="BB46" i="13"/>
  <c r="AZ46" i="13"/>
  <c r="AZ35" i="13"/>
  <c r="BB15" i="13"/>
  <c r="AZ15" i="13"/>
  <c r="AZ12" i="13"/>
  <c r="BB41" i="13"/>
  <c r="BA41" i="13"/>
  <c r="AZ38" i="13"/>
  <c r="AZ34" i="13"/>
  <c r="AZ30" i="13"/>
  <c r="R988" i="1"/>
  <c r="S988" i="1" s="1"/>
  <c r="R989" i="1"/>
  <c r="S989" i="1" s="1"/>
  <c r="R986" i="1"/>
  <c r="S986" i="1" s="1"/>
  <c r="BA10" i="13"/>
  <c r="AZ10" i="13"/>
  <c r="AZ6" i="13"/>
  <c r="AZ4" i="13"/>
  <c r="AZ8" i="13"/>
  <c r="AZ11" i="13"/>
  <c r="BB9" i="13"/>
  <c r="AZ9" i="13"/>
  <c r="AZ7" i="13"/>
  <c r="AZ3" i="13"/>
  <c r="BB45" i="13"/>
  <c r="AF44" i="13"/>
  <c r="BB44" i="13"/>
  <c r="R45" i="13"/>
  <c r="U45" i="13" s="1"/>
  <c r="N983" i="1"/>
  <c r="P983" i="1" s="1"/>
  <c r="N982" i="1"/>
  <c r="P982" i="1" s="1"/>
  <c r="N984" i="1"/>
  <c r="P984" i="1" s="1"/>
  <c r="U981" i="1"/>
  <c r="R43" i="13"/>
  <c r="S43" i="13" s="1"/>
  <c r="AF45" i="13"/>
  <c r="CH46" i="13"/>
  <c r="CQ46" i="13" s="1"/>
  <c r="W46" i="13"/>
  <c r="U46" i="13"/>
  <c r="CU8" i="13"/>
  <c r="CU12" i="13"/>
  <c r="CP47" i="13"/>
  <c r="CP49" i="13" s="1"/>
  <c r="CK6" i="13"/>
  <c r="CN6" i="13"/>
  <c r="CU37" i="13"/>
  <c r="CJ47" i="13"/>
  <c r="CJ49" i="13" s="1"/>
  <c r="R44" i="13"/>
  <c r="CW46" i="13"/>
  <c r="CT46" i="13"/>
  <c r="CK43" i="13"/>
  <c r="CL44" i="13"/>
  <c r="CL45" i="13"/>
  <c r="CL43" i="13"/>
  <c r="CK44" i="13"/>
  <c r="CK45" i="13"/>
  <c r="CO44" i="13"/>
  <c r="CN44" i="13"/>
  <c r="CQ44" i="13" s="1"/>
  <c r="CT44" i="13" s="1"/>
  <c r="CN43" i="13"/>
  <c r="CQ43" i="13" s="1"/>
  <c r="CT43" i="13" s="1"/>
  <c r="CO43" i="13"/>
  <c r="CO45" i="13"/>
  <c r="CN45" i="13"/>
  <c r="CQ45" i="13" s="1"/>
  <c r="CT45" i="13" s="1"/>
  <c r="CN46" i="13"/>
  <c r="CO46" i="13"/>
  <c r="CR46" i="13" s="1"/>
  <c r="CU46" i="13" s="1"/>
  <c r="R987" i="1"/>
  <c r="S987" i="1" s="1"/>
  <c r="T987" i="1"/>
  <c r="R985" i="1"/>
  <c r="S985" i="1" s="1"/>
  <c r="U990" i="1" l="1"/>
  <c r="U988" i="1"/>
  <c r="R983" i="1"/>
  <c r="S983" i="1" s="1"/>
  <c r="U986" i="1"/>
  <c r="BB39" i="13"/>
  <c r="BB30" i="13"/>
  <c r="BA30" i="13"/>
  <c r="BB12" i="13"/>
  <c r="BA12" i="13"/>
  <c r="BB24" i="13"/>
  <c r="BA24" i="13"/>
  <c r="BB37" i="13"/>
  <c r="BA37" i="13"/>
  <c r="BB34" i="13"/>
  <c r="BA34" i="13"/>
  <c r="BA15" i="13"/>
  <c r="BB38" i="13"/>
  <c r="BA38" i="13"/>
  <c r="BB35" i="13"/>
  <c r="BA35" i="13"/>
  <c r="BB31" i="13"/>
  <c r="BA31" i="13"/>
  <c r="U989" i="1"/>
  <c r="BB6" i="13"/>
  <c r="BA6" i="13"/>
  <c r="BB3" i="13"/>
  <c r="BA3" i="13"/>
  <c r="BB8" i="13"/>
  <c r="BA8" i="13"/>
  <c r="BB7" i="13"/>
  <c r="BA7" i="13"/>
  <c r="BB4" i="13"/>
  <c r="BA4" i="13"/>
  <c r="BB11" i="13"/>
  <c r="BA11" i="13"/>
  <c r="W45" i="13"/>
  <c r="S45" i="13"/>
  <c r="R984" i="1"/>
  <c r="S984" i="1" s="1"/>
  <c r="R982" i="1"/>
  <c r="W43" i="13"/>
  <c r="U43" i="13"/>
  <c r="CU3" i="13"/>
  <c r="S44" i="13"/>
  <c r="U44" i="13"/>
  <c r="W44" i="13"/>
  <c r="U985" i="1"/>
  <c r="CR44" i="13"/>
  <c r="CR43" i="13"/>
  <c r="CR45" i="13"/>
  <c r="CW43" i="13"/>
  <c r="CW44" i="13"/>
  <c r="CW45" i="13"/>
  <c r="U987" i="1"/>
  <c r="T972" i="1"/>
  <c r="T967" i="1"/>
  <c r="T953" i="1"/>
  <c r="T943" i="1"/>
  <c r="T934" i="1"/>
  <c r="T933" i="1"/>
  <c r="T928" i="1"/>
  <c r="T926" i="1"/>
  <c r="J953" i="1"/>
  <c r="J964" i="1"/>
  <c r="J972" i="1"/>
  <c r="J974" i="1"/>
  <c r="J967" i="1"/>
  <c r="J979" i="1"/>
  <c r="J976" i="1"/>
  <c r="J946" i="1"/>
  <c r="J954" i="1"/>
  <c r="J977" i="1"/>
  <c r="T977" i="1" s="1"/>
  <c r="J935" i="1"/>
  <c r="T935" i="1" s="1"/>
  <c r="J975" i="1"/>
  <c r="J936" i="1"/>
  <c r="T936" i="1" s="1"/>
  <c r="J952" i="1"/>
  <c r="J965" i="1"/>
  <c r="J969" i="1"/>
  <c r="J958" i="1"/>
  <c r="T958" i="1" s="1"/>
  <c r="J970" i="1"/>
  <c r="T970" i="1" s="1"/>
  <c r="J968" i="1"/>
  <c r="T968" i="1" s="1"/>
  <c r="T957" i="1"/>
  <c r="J957" i="1"/>
  <c r="J938" i="1"/>
  <c r="T938" i="1" s="1"/>
  <c r="J971" i="1"/>
  <c r="J961" i="1"/>
  <c r="T961" i="1" s="1"/>
  <c r="J956" i="1"/>
  <c r="J966" i="1"/>
  <c r="T966" i="1" s="1"/>
  <c r="J955" i="1"/>
  <c r="T955" i="1" s="1"/>
  <c r="J962" i="1"/>
  <c r="T962" i="1" s="1"/>
  <c r="J947" i="1"/>
  <c r="T950" i="1"/>
  <c r="J950" i="1"/>
  <c r="T963" i="1"/>
  <c r="J963" i="1"/>
  <c r="J944" i="1"/>
  <c r="J943" i="1"/>
  <c r="J948" i="1"/>
  <c r="J940" i="1"/>
  <c r="J949" i="1"/>
  <c r="T949" i="1" s="1"/>
  <c r="J959" i="1"/>
  <c r="J941" i="1"/>
  <c r="J951" i="1"/>
  <c r="J937" i="1"/>
  <c r="T937" i="1" s="1"/>
  <c r="J942" i="1"/>
  <c r="T942" i="1" s="1"/>
  <c r="J973" i="1"/>
  <c r="T973" i="1" s="1"/>
  <c r="J939" i="1"/>
  <c r="J978" i="1"/>
  <c r="T978" i="1" s="1"/>
  <c r="J960" i="1"/>
  <c r="J945" i="1"/>
  <c r="J920" i="1"/>
  <c r="T920" i="1" s="1"/>
  <c r="T931" i="1"/>
  <c r="J931" i="1"/>
  <c r="J932" i="1"/>
  <c r="J923" i="1"/>
  <c r="T923" i="1" s="1"/>
  <c r="J928" i="1"/>
  <c r="J933" i="1"/>
  <c r="J919" i="1"/>
  <c r="J934" i="1"/>
  <c r="T921" i="1"/>
  <c r="J921" i="1"/>
  <c r="J925" i="1"/>
  <c r="T925" i="1" s="1"/>
  <c r="J922" i="1"/>
  <c r="T929" i="1"/>
  <c r="J929" i="1"/>
  <c r="J924" i="1"/>
  <c r="J930" i="1"/>
  <c r="T927" i="1"/>
  <c r="J927" i="1"/>
  <c r="J926" i="1"/>
  <c r="J917" i="1"/>
  <c r="T917" i="1" s="1"/>
  <c r="J918" i="1"/>
  <c r="J916" i="1"/>
  <c r="T915" i="1"/>
  <c r="T916" i="1"/>
  <c r="J915" i="1"/>
  <c r="J211" i="15"/>
  <c r="N211" i="15" s="1"/>
  <c r="I211" i="15"/>
  <c r="G211" i="15"/>
  <c r="J210" i="15"/>
  <c r="N210" i="15" s="1"/>
  <c r="J209" i="15"/>
  <c r="N209" i="15" s="1"/>
  <c r="J208" i="15"/>
  <c r="N208" i="15" s="1"/>
  <c r="J207" i="15"/>
  <c r="T207" i="15" s="1"/>
  <c r="J200" i="15"/>
  <c r="N200" i="15" s="1"/>
  <c r="J202" i="15"/>
  <c r="T202" i="15" s="1"/>
  <c r="J205" i="15"/>
  <c r="N205" i="15" s="1"/>
  <c r="J201" i="15"/>
  <c r="N201" i="15" s="1"/>
  <c r="J204" i="15"/>
  <c r="J206" i="15"/>
  <c r="J203" i="15"/>
  <c r="N203" i="15" s="1"/>
  <c r="J199" i="15"/>
  <c r="N199" i="15" s="1"/>
  <c r="J198" i="15"/>
  <c r="J197" i="15"/>
  <c r="N197" i="15" s="1"/>
  <c r="D941" i="1"/>
  <c r="D956" i="1"/>
  <c r="D970" i="1"/>
  <c r="D968" i="1"/>
  <c r="T964" i="1"/>
  <c r="D964" i="1"/>
  <c r="D969" i="1"/>
  <c r="D935" i="1"/>
  <c r="D977" i="1"/>
  <c r="D942" i="1"/>
  <c r="T952" i="1"/>
  <c r="D952" i="1"/>
  <c r="T951" i="1"/>
  <c r="D951" i="1"/>
  <c r="D953" i="1"/>
  <c r="T979" i="1"/>
  <c r="D979" i="1"/>
  <c r="D966" i="1"/>
  <c r="T974" i="1"/>
  <c r="D974" i="1"/>
  <c r="D936" i="1"/>
  <c r="D947" i="1"/>
  <c r="D943" i="1"/>
  <c r="D978" i="1"/>
  <c r="D948" i="1"/>
  <c r="D944" i="1"/>
  <c r="T945" i="1"/>
  <c r="T954" i="1"/>
  <c r="D954" i="1"/>
  <c r="D946" i="1"/>
  <c r="D967" i="1"/>
  <c r="D975" i="1"/>
  <c r="D965" i="1"/>
  <c r="D961" i="1"/>
  <c r="D958" i="1"/>
  <c r="D973" i="1"/>
  <c r="D971" i="1"/>
  <c r="D972" i="1"/>
  <c r="D955" i="1"/>
  <c r="D957" i="1"/>
  <c r="D939" i="1"/>
  <c r="D963" i="1"/>
  <c r="D962" i="1"/>
  <c r="D937" i="1"/>
  <c r="D960" i="1"/>
  <c r="D949" i="1"/>
  <c r="D976" i="1"/>
  <c r="D950" i="1"/>
  <c r="D938" i="1"/>
  <c r="D940" i="1"/>
  <c r="D923" i="1"/>
  <c r="D932" i="1"/>
  <c r="D921" i="1"/>
  <c r="D931" i="1"/>
  <c r="D933" i="1"/>
  <c r="D919" i="1"/>
  <c r="D920" i="1"/>
  <c r="T922" i="1"/>
  <c r="D927" i="1"/>
  <c r="D917" i="1"/>
  <c r="N851" i="1"/>
  <c r="P851" i="1" s="1"/>
  <c r="N850" i="1"/>
  <c r="N902" i="1"/>
  <c r="N901" i="1"/>
  <c r="N899" i="1"/>
  <c r="N900" i="1"/>
  <c r="N906" i="1"/>
  <c r="P906" i="1" s="1"/>
  <c r="N908" i="1"/>
  <c r="N911" i="1"/>
  <c r="N910" i="1"/>
  <c r="N903" i="1"/>
  <c r="N909" i="1"/>
  <c r="N905" i="1"/>
  <c r="N912" i="1"/>
  <c r="N907" i="1"/>
  <c r="N904" i="1"/>
  <c r="N894" i="1"/>
  <c r="N895" i="1"/>
  <c r="N896" i="1"/>
  <c r="N897" i="1"/>
  <c r="N898" i="1"/>
  <c r="N856" i="1"/>
  <c r="N891" i="1"/>
  <c r="N892" i="1"/>
  <c r="N893" i="1"/>
  <c r="N853" i="1"/>
  <c r="N857" i="1"/>
  <c r="N890" i="1"/>
  <c r="N887" i="1"/>
  <c r="N888" i="1"/>
  <c r="N889" i="1"/>
  <c r="N881" i="1"/>
  <c r="N885" i="1"/>
  <c r="N882" i="1"/>
  <c r="N883" i="1"/>
  <c r="N886" i="1"/>
  <c r="N884" i="1"/>
  <c r="N854" i="1"/>
  <c r="N880" i="1"/>
  <c r="N878" i="1"/>
  <c r="N877" i="1"/>
  <c r="N876" i="1"/>
  <c r="N879" i="1"/>
  <c r="N869" i="1"/>
  <c r="N874" i="1"/>
  <c r="N872" i="1"/>
  <c r="N870" i="1"/>
  <c r="N875" i="1"/>
  <c r="N871" i="1"/>
  <c r="N873" i="1"/>
  <c r="N860" i="1"/>
  <c r="N862" i="1"/>
  <c r="N861" i="1"/>
  <c r="N859" i="1"/>
  <c r="N855" i="1"/>
  <c r="N866" i="1"/>
  <c r="N865" i="1"/>
  <c r="N863" i="1"/>
  <c r="N867" i="1"/>
  <c r="N868" i="1"/>
  <c r="N864" i="1"/>
  <c r="N852" i="1"/>
  <c r="T902" i="1"/>
  <c r="T901" i="1"/>
  <c r="T900" i="1"/>
  <c r="T899" i="1"/>
  <c r="T887" i="1"/>
  <c r="T885" i="1"/>
  <c r="T862" i="1"/>
  <c r="U983" i="1" l="1"/>
  <c r="U984" i="1"/>
  <c r="S982" i="1"/>
  <c r="U982" i="1"/>
  <c r="CU24" i="13"/>
  <c r="T199" i="15"/>
  <c r="T204" i="15"/>
  <c r="K211" i="15"/>
  <c r="T211" i="15"/>
  <c r="T210" i="15"/>
  <c r="T201" i="15"/>
  <c r="T200" i="15"/>
  <c r="T205" i="15"/>
  <c r="P211" i="15"/>
  <c r="T947" i="1"/>
  <c r="T948" i="1"/>
  <c r="T932" i="1"/>
  <c r="T888" i="1"/>
  <c r="T860" i="1"/>
  <c r="CU20" i="13" l="1"/>
  <c r="R211" i="15"/>
  <c r="S211" i="15" s="1"/>
  <c r="T865" i="1"/>
  <c r="T867" i="1"/>
  <c r="J889" i="1"/>
  <c r="CU43" i="13" l="1"/>
  <c r="U211" i="15"/>
  <c r="J865" i="1"/>
  <c r="T876" i="1"/>
  <c r="J876" i="1"/>
  <c r="J880" i="1"/>
  <c r="J874" i="1"/>
  <c r="J179" i="15"/>
  <c r="N179" i="15" s="1"/>
  <c r="J849" i="1"/>
  <c r="J847" i="1"/>
  <c r="J848" i="1"/>
  <c r="N848" i="1" s="1"/>
  <c r="J895" i="1"/>
  <c r="J892" i="1"/>
  <c r="T892" i="1" s="1"/>
  <c r="J893" i="1"/>
  <c r="T893" i="1" s="1"/>
  <c r="J881" i="1"/>
  <c r="J900" i="1"/>
  <c r="J885" i="1"/>
  <c r="J901" i="1"/>
  <c r="J879" i="1"/>
  <c r="J884" i="1"/>
  <c r="T884" i="1" s="1"/>
  <c r="J883" i="1"/>
  <c r="T883" i="1" s="1"/>
  <c r="J905" i="1"/>
  <c r="J878" i="1"/>
  <c r="J877" i="1"/>
  <c r="J861" i="1"/>
  <c r="J906" i="1"/>
  <c r="J903" i="1"/>
  <c r="J882" i="1"/>
  <c r="J907" i="1"/>
  <c r="T907" i="1" s="1"/>
  <c r="J902" i="1"/>
  <c r="J862" i="1"/>
  <c r="J910" i="1"/>
  <c r="J860" i="1"/>
  <c r="J896" i="1"/>
  <c r="J897" i="1"/>
  <c r="J894" i="1"/>
  <c r="J898" i="1"/>
  <c r="J891" i="1"/>
  <c r="J870" i="1"/>
  <c r="J886" i="1"/>
  <c r="T886" i="1" s="1"/>
  <c r="J875" i="1"/>
  <c r="J864" i="1"/>
  <c r="J869" i="1"/>
  <c r="T869" i="1" s="1"/>
  <c r="J872" i="1"/>
  <c r="J888" i="1"/>
  <c r="J863" i="1"/>
  <c r="J911" i="1"/>
  <c r="T911" i="1" s="1"/>
  <c r="J909" i="1"/>
  <c r="J871" i="1"/>
  <c r="J899" i="1"/>
  <c r="J873" i="1"/>
  <c r="J890" i="1"/>
  <c r="J867" i="1"/>
  <c r="J858" i="1"/>
  <c r="J887" i="1"/>
  <c r="J859" i="1"/>
  <c r="J868" i="1"/>
  <c r="T868" i="1" s="1"/>
  <c r="J856" i="1"/>
  <c r="T856" i="1" s="1"/>
  <c r="J857" i="1"/>
  <c r="T857" i="1" s="1"/>
  <c r="T849" i="1"/>
  <c r="T848" i="1"/>
  <c r="T847" i="1"/>
  <c r="J853" i="1"/>
  <c r="J855" i="1"/>
  <c r="T855" i="1" s="1"/>
  <c r="J854" i="1"/>
  <c r="T854" i="1" s="1"/>
  <c r="J852" i="1"/>
  <c r="T852" i="1" s="1"/>
  <c r="J851" i="1"/>
  <c r="J850" i="1"/>
  <c r="T850" i="1" s="1"/>
  <c r="J193" i="15"/>
  <c r="J192" i="15"/>
  <c r="J190" i="15"/>
  <c r="J191" i="15"/>
  <c r="N191" i="15" s="1"/>
  <c r="J189" i="15"/>
  <c r="J184" i="15"/>
  <c r="J183" i="15"/>
  <c r="J186" i="15"/>
  <c r="N186" i="15" s="1"/>
  <c r="J181" i="15"/>
  <c r="J187" i="15"/>
  <c r="J185" i="15"/>
  <c r="J180" i="15"/>
  <c r="T180" i="15" s="1"/>
  <c r="J188" i="15"/>
  <c r="N188" i="15" s="1"/>
  <c r="J182" i="15"/>
  <c r="CU11" i="13" l="1"/>
  <c r="T858" i="1"/>
  <c r="N858" i="1"/>
  <c r="N189" i="15"/>
  <c r="T185" i="15"/>
  <c r="N185" i="15"/>
  <c r="N190" i="15"/>
  <c r="T192" i="15"/>
  <c r="N192" i="15"/>
  <c r="N182" i="15"/>
  <c r="N181" i="15"/>
  <c r="T182" i="15"/>
  <c r="T871" i="1"/>
  <c r="T863" i="1"/>
  <c r="T880" i="1"/>
  <c r="T896" i="1"/>
  <c r="T851" i="1"/>
  <c r="T189" i="15"/>
  <c r="T181" i="15"/>
  <c r="T183" i="15"/>
  <c r="T890" i="1"/>
  <c r="T872" i="1"/>
  <c r="N847" i="1"/>
  <c r="T910" i="1"/>
  <c r="N837" i="1"/>
  <c r="N819" i="1"/>
  <c r="N818" i="1"/>
  <c r="D887" i="1"/>
  <c r="D892" i="1"/>
  <c r="D895" i="1"/>
  <c r="D891" i="1"/>
  <c r="D906" i="1"/>
  <c r="D893" i="1"/>
  <c r="D879" i="1"/>
  <c r="D865" i="1"/>
  <c r="D911" i="1"/>
  <c r="D907" i="1"/>
  <c r="D898" i="1"/>
  <c r="D897" i="1"/>
  <c r="D881" i="1"/>
  <c r="D910" i="1"/>
  <c r="D876" i="1"/>
  <c r="D896" i="1"/>
  <c r="D862" i="1"/>
  <c r="D878" i="1"/>
  <c r="D888" i="1"/>
  <c r="D858" i="1"/>
  <c r="D885" i="1"/>
  <c r="D909" i="1"/>
  <c r="D867" i="1"/>
  <c r="D900" i="1"/>
  <c r="D902" i="1"/>
  <c r="D860" i="1"/>
  <c r="D869" i="1"/>
  <c r="D882" i="1"/>
  <c r="D883" i="1"/>
  <c r="D884" i="1"/>
  <c r="D868" i="1"/>
  <c r="D875" i="1"/>
  <c r="D871" i="1"/>
  <c r="D859" i="1"/>
  <c r="D903" i="1"/>
  <c r="D894" i="1"/>
  <c r="D889" i="1"/>
  <c r="D901" i="1"/>
  <c r="D870" i="1"/>
  <c r="D899" i="1"/>
  <c r="D890" i="1"/>
  <c r="D861" i="1"/>
  <c r="D880" i="1"/>
  <c r="D874" i="1"/>
  <c r="D866" i="1"/>
  <c r="D863" i="1"/>
  <c r="D886" i="1"/>
  <c r="D908" i="1"/>
  <c r="D905" i="1"/>
  <c r="D872" i="1"/>
  <c r="D864" i="1"/>
  <c r="D912" i="1"/>
  <c r="D877" i="1"/>
  <c r="D873" i="1"/>
  <c r="D904" i="1"/>
  <c r="D853" i="1"/>
  <c r="D850" i="1"/>
  <c r="D851" i="1"/>
  <c r="D847" i="1"/>
  <c r="D849" i="1"/>
  <c r="D848" i="1"/>
  <c r="CU4" i="13" l="1"/>
  <c r="E182" i="22"/>
  <c r="E181" i="22"/>
  <c r="AA182" i="22"/>
  <c r="I181" i="22"/>
  <c r="I118" i="22"/>
  <c r="AA119" i="22" s="1"/>
  <c r="AQ237" i="22"/>
  <c r="AQ233" i="22"/>
  <c r="AQ230" i="22"/>
  <c r="AQ227" i="22"/>
  <c r="AQ226" i="22"/>
  <c r="AQ225" i="22"/>
  <c r="AQ224" i="22"/>
  <c r="AQ223" i="22"/>
  <c r="AQ222" i="22"/>
  <c r="AQ220" i="22"/>
  <c r="AQ219" i="22"/>
  <c r="AQ218" i="22"/>
  <c r="AQ217" i="22"/>
  <c r="AQ216" i="22"/>
  <c r="AQ215" i="22"/>
  <c r="AQ214" i="22"/>
  <c r="AQ213" i="22"/>
  <c r="AQ212" i="22"/>
  <c r="I225" i="22" s="1"/>
  <c r="AA226" i="22" s="1"/>
  <c r="AQ211" i="22"/>
  <c r="I221" i="22" s="1"/>
  <c r="AA222" i="22" s="1"/>
  <c r="AQ210" i="22"/>
  <c r="I217" i="22" s="1"/>
  <c r="AA218" i="22" s="1"/>
  <c r="AQ209" i="22"/>
  <c r="I214" i="22" s="1"/>
  <c r="AA215" i="22" s="1"/>
  <c r="AQ208" i="22"/>
  <c r="I211" i="22" s="1"/>
  <c r="AA212" i="22" s="1"/>
  <c r="AQ207" i="22"/>
  <c r="I208" i="22" s="1"/>
  <c r="AA209" i="22" s="1"/>
  <c r="AQ206" i="22"/>
  <c r="I204" i="22" s="1"/>
  <c r="AA205" i="22" s="1"/>
  <c r="AQ205" i="22"/>
  <c r="I201" i="22" s="1"/>
  <c r="AA202" i="22" s="1"/>
  <c r="AQ204" i="22"/>
  <c r="I198" i="22" s="1"/>
  <c r="AA199" i="22" s="1"/>
  <c r="AQ203" i="22"/>
  <c r="I195" i="22" s="1"/>
  <c r="AA196" i="22" s="1"/>
  <c r="AQ202" i="22"/>
  <c r="I192" i="22" s="1"/>
  <c r="AA193" i="22" s="1"/>
  <c r="AQ201" i="22"/>
  <c r="I189" i="22" s="1"/>
  <c r="AA190" i="22" s="1"/>
  <c r="AQ200" i="22"/>
  <c r="I186" i="22" s="1"/>
  <c r="AA187" i="22" s="1"/>
  <c r="AQ197" i="22"/>
  <c r="AQ192" i="22"/>
  <c r="AQ189" i="22"/>
  <c r="AQ186" i="22"/>
  <c r="AQ183" i="22"/>
  <c r="AQ181" i="22"/>
  <c r="AQ177" i="22"/>
  <c r="AQ176" i="22"/>
  <c r="I143" i="22" s="1"/>
  <c r="AA144" i="22" s="1"/>
  <c r="AQ175" i="22"/>
  <c r="I88" i="22" s="1"/>
  <c r="AA89" i="22" s="1"/>
  <c r="AQ174" i="22"/>
  <c r="I124" i="22" s="1"/>
  <c r="AA125" i="22" s="1"/>
  <c r="AQ173" i="22"/>
  <c r="I146" i="22" s="1"/>
  <c r="AA147" i="22" s="1"/>
  <c r="AQ172" i="22"/>
  <c r="I155" i="22" s="1"/>
  <c r="AA156" i="22" s="1"/>
  <c r="AQ171" i="22"/>
  <c r="I60" i="22" s="1"/>
  <c r="AA61" i="22" s="1"/>
  <c r="AQ169" i="22"/>
  <c r="I57" i="22" s="1"/>
  <c r="AA58" i="22" s="1"/>
  <c r="AQ168" i="22"/>
  <c r="I54" i="22" s="1"/>
  <c r="AA55" i="22" s="1"/>
  <c r="AQ167" i="22"/>
  <c r="AQ164" i="22"/>
  <c r="AQ161" i="22"/>
  <c r="AQ159" i="22"/>
  <c r="AQ158" i="22"/>
  <c r="AQ157" i="22"/>
  <c r="I133" i="22" s="1"/>
  <c r="AA134" i="22" s="1"/>
  <c r="AQ156" i="22"/>
  <c r="I79" i="22" s="1"/>
  <c r="AA80" i="22" s="1"/>
  <c r="AQ155" i="22"/>
  <c r="I76" i="22" s="1"/>
  <c r="AA77" i="22" s="1"/>
  <c r="AQ154" i="22"/>
  <c r="I73" i="22" s="1"/>
  <c r="AA74" i="22" s="1"/>
  <c r="AQ153" i="22"/>
  <c r="I70" i="22" s="1"/>
  <c r="AA71" i="22" s="1"/>
  <c r="AQ152" i="22"/>
  <c r="AQ149" i="22"/>
  <c r="AQ146" i="22"/>
  <c r="AQ143" i="22"/>
  <c r="AQ140" i="22"/>
  <c r="I140" i="22" s="1"/>
  <c r="AA141" i="22" s="1"/>
  <c r="AQ138" i="22"/>
  <c r="I171" i="22" s="1"/>
  <c r="AA172" i="22" s="1"/>
  <c r="AQ137" i="22"/>
  <c r="I136" i="22" s="1"/>
  <c r="AA137" i="22" s="1"/>
  <c r="AQ136" i="22"/>
  <c r="I304" i="22" s="1"/>
  <c r="AQ135" i="22"/>
  <c r="I115" i="22" s="1"/>
  <c r="AA116" i="22" s="1"/>
  <c r="AQ134" i="22"/>
  <c r="I64" i="22" s="1"/>
  <c r="AA65" i="22" s="1"/>
  <c r="AQ133" i="22"/>
  <c r="AQ130" i="22"/>
  <c r="AQ127" i="22"/>
  <c r="AQ125" i="22"/>
  <c r="AQ124" i="22"/>
  <c r="AQ123" i="22"/>
  <c r="I130" i="22" s="1"/>
  <c r="AA131" i="22" s="1"/>
  <c r="AQ122" i="22"/>
  <c r="I177" i="22" s="1"/>
  <c r="AA178" i="22" s="1"/>
  <c r="AQ121" i="22"/>
  <c r="I174" i="22" s="1"/>
  <c r="AA175" i="22" s="1"/>
  <c r="AQ120" i="22"/>
  <c r="I152" i="22" s="1"/>
  <c r="AA153" i="22" s="1"/>
  <c r="AQ119" i="22"/>
  <c r="I149" i="22" s="1"/>
  <c r="AA150" i="22" s="1"/>
  <c r="AQ118" i="22"/>
  <c r="AQ115" i="22"/>
  <c r="AQ114" i="22"/>
  <c r="AQ113" i="22"/>
  <c r="AQ112" i="22"/>
  <c r="I51" i="22" s="1"/>
  <c r="AA52" i="22" s="1"/>
  <c r="AQ111" i="22"/>
  <c r="AQ110" i="22"/>
  <c r="I48" i="22" s="1"/>
  <c r="AA49" i="22" s="1"/>
  <c r="AQ109" i="22"/>
  <c r="AQ106" i="22"/>
  <c r="AQ103" i="22"/>
  <c r="AQ100" i="22"/>
  <c r="AQ97" i="22"/>
  <c r="AQ96" i="22"/>
  <c r="AQ95" i="22"/>
  <c r="I112" i="22" s="1"/>
  <c r="AA113" i="22" s="1"/>
  <c r="AQ94" i="22"/>
  <c r="I67" i="22" s="1"/>
  <c r="AA68" i="22" s="1"/>
  <c r="AQ93" i="22"/>
  <c r="I109" i="22" s="1"/>
  <c r="AA110" i="22" s="1"/>
  <c r="AQ92" i="22"/>
  <c r="I127" i="22" s="1"/>
  <c r="AA128" i="22" s="1"/>
  <c r="AQ91" i="22"/>
  <c r="AQ90" i="22"/>
  <c r="I106" i="22" s="1"/>
  <c r="AA107" i="22" s="1"/>
  <c r="AQ89" i="22"/>
  <c r="I103" i="22" s="1"/>
  <c r="AA104" i="22" s="1"/>
  <c r="AQ88" i="22"/>
  <c r="I100" i="22" s="1"/>
  <c r="AA101" i="22" s="1"/>
  <c r="AQ87" i="22"/>
  <c r="AQ86" i="22"/>
  <c r="AQ84" i="22"/>
  <c r="AQ81" i="22"/>
  <c r="AQ80" i="22"/>
  <c r="AQ79" i="22"/>
  <c r="AQ78" i="22"/>
  <c r="AQ77" i="22"/>
  <c r="I97" i="22" s="1"/>
  <c r="AA98" i="22" s="1"/>
  <c r="AQ76" i="22"/>
  <c r="I164" i="22" s="1"/>
  <c r="AA165" i="22" s="1"/>
  <c r="AQ75" i="22"/>
  <c r="I167" i="22" s="1"/>
  <c r="AA168" i="22" s="1"/>
  <c r="AQ74" i="22"/>
  <c r="I45" i="22" s="1"/>
  <c r="AA46" i="22" s="1"/>
  <c r="AQ73" i="22"/>
  <c r="I42" i="22" s="1"/>
  <c r="AA43" i="22" s="1"/>
  <c r="AQ72" i="22"/>
  <c r="AQ71" i="22"/>
  <c r="AQ69" i="22"/>
  <c r="AQ66" i="22"/>
  <c r="AQ62" i="22"/>
  <c r="AQ61" i="22"/>
  <c r="AQ60" i="22"/>
  <c r="AQ59" i="22"/>
  <c r="AQ58" i="22"/>
  <c r="I39" i="22" s="1"/>
  <c r="AA40" i="22" s="1"/>
  <c r="AQ57" i="22"/>
  <c r="I94" i="22" s="1"/>
  <c r="AA95" i="22" s="1"/>
  <c r="AQ56" i="22"/>
  <c r="AQ55" i="22"/>
  <c r="AQ54" i="22"/>
  <c r="I36" i="22" s="1"/>
  <c r="AA37" i="22" s="1"/>
  <c r="AQ53" i="22"/>
  <c r="AQ50" i="22"/>
  <c r="AQ47" i="22"/>
  <c r="AQ44" i="22"/>
  <c r="AQ38" i="22"/>
  <c r="AQ35" i="22"/>
  <c r="AQ32" i="22"/>
  <c r="AQ30" i="22"/>
  <c r="I121" i="22" s="1"/>
  <c r="AA122" i="22" s="1"/>
  <c r="AQ29" i="22"/>
  <c r="I91" i="22" s="1"/>
  <c r="AA92" i="22" s="1"/>
  <c r="AQ28" i="22"/>
  <c r="I33" i="22" s="1"/>
  <c r="AA34" i="22" s="1"/>
  <c r="AQ27" i="22"/>
  <c r="I161" i="22" s="1"/>
  <c r="AA162" i="22" s="1"/>
  <c r="AQ26" i="22"/>
  <c r="AQ25" i="22"/>
  <c r="AQ24" i="22"/>
  <c r="I30" i="22" s="1"/>
  <c r="AA31" i="22" s="1"/>
  <c r="AQ23" i="22"/>
  <c r="I85" i="22" s="1"/>
  <c r="AA86" i="22" s="1"/>
  <c r="AQ22" i="22"/>
  <c r="I82" i="22" s="1"/>
  <c r="AA83" i="22" s="1"/>
  <c r="AQ21" i="22"/>
  <c r="I24" i="22" s="1"/>
  <c r="AA25" i="22" s="1"/>
  <c r="AQ20" i="22"/>
  <c r="AQ19" i="22"/>
  <c r="I21" i="22" s="1"/>
  <c r="AA22" i="22" s="1"/>
  <c r="AQ18" i="22"/>
  <c r="I18" i="22" s="1"/>
  <c r="AA19" i="22" s="1"/>
  <c r="AQ17" i="22"/>
  <c r="AQ16" i="22"/>
  <c r="AQ15" i="22"/>
  <c r="I15" i="22" s="1"/>
  <c r="AA16" i="22" s="1"/>
  <c r="AQ14" i="22"/>
  <c r="AQ13" i="22"/>
  <c r="I11" i="22" s="1"/>
  <c r="AA12" i="22" s="1"/>
  <c r="AQ12" i="22"/>
  <c r="I8" i="22" s="1"/>
  <c r="AA9" i="22" s="1"/>
  <c r="AQ11" i="22"/>
  <c r="I5" i="22" s="1"/>
  <c r="AA6" i="22" s="1"/>
  <c r="AQ10" i="22"/>
  <c r="AQ9" i="22"/>
  <c r="AQ8" i="22"/>
  <c r="AQ7" i="22"/>
  <c r="AQ6" i="22"/>
  <c r="AQ5" i="22"/>
  <c r="AQ4" i="22"/>
  <c r="H181" i="22"/>
  <c r="AO237" i="22"/>
  <c r="AO230" i="22"/>
  <c r="AO227" i="22"/>
  <c r="AO226" i="22"/>
  <c r="AO225" i="22"/>
  <c r="AO224" i="22"/>
  <c r="AO223" i="22"/>
  <c r="AO222" i="22"/>
  <c r="AO220" i="22"/>
  <c r="AO219" i="22"/>
  <c r="AO218" i="22"/>
  <c r="AO217" i="22"/>
  <c r="AO216" i="22"/>
  <c r="AO215" i="22"/>
  <c r="AO214" i="22"/>
  <c r="AO213" i="22"/>
  <c r="AO212" i="22"/>
  <c r="AO211" i="22"/>
  <c r="AO210" i="22"/>
  <c r="AO209" i="22"/>
  <c r="AO208" i="22"/>
  <c r="AO207" i="22"/>
  <c r="AO206" i="22"/>
  <c r="AO205" i="22"/>
  <c r="AO204" i="22"/>
  <c r="AO203" i="22"/>
  <c r="AO202" i="22"/>
  <c r="AO201" i="22"/>
  <c r="AO200" i="22"/>
  <c r="AO197" i="22"/>
  <c r="AO192" i="22"/>
  <c r="AO189" i="22"/>
  <c r="AO186" i="22"/>
  <c r="AO183" i="22"/>
  <c r="AO181" i="22"/>
  <c r="AO177" i="22"/>
  <c r="AO176" i="22"/>
  <c r="AO175" i="22"/>
  <c r="AO174" i="22"/>
  <c r="AO173" i="22"/>
  <c r="AO172" i="22"/>
  <c r="AO171" i="22"/>
  <c r="AO169" i="22"/>
  <c r="AO168" i="22"/>
  <c r="AO167" i="22"/>
  <c r="AO164" i="22"/>
  <c r="AO161" i="22"/>
  <c r="AO159" i="22"/>
  <c r="AO158" i="22"/>
  <c r="AO157" i="22"/>
  <c r="AO156" i="22"/>
  <c r="AO155" i="22"/>
  <c r="AO154" i="22"/>
  <c r="AO153" i="22"/>
  <c r="AO152" i="22"/>
  <c r="AO149" i="22"/>
  <c r="AO146" i="22"/>
  <c r="AO143" i="22"/>
  <c r="AO140" i="22"/>
  <c r="AO138" i="22"/>
  <c r="AO137" i="22"/>
  <c r="AO136" i="22"/>
  <c r="AO135" i="22"/>
  <c r="AO134" i="22"/>
  <c r="AO133" i="22"/>
  <c r="AO130" i="22"/>
  <c r="AO127" i="22"/>
  <c r="AO125" i="22"/>
  <c r="AO124" i="22"/>
  <c r="AO123" i="22"/>
  <c r="AO122" i="22"/>
  <c r="AO121" i="22"/>
  <c r="AO120" i="22"/>
  <c r="AO119" i="22"/>
  <c r="AO118" i="22"/>
  <c r="AO115" i="22"/>
  <c r="AO114" i="22"/>
  <c r="AO113" i="22"/>
  <c r="AO112" i="22"/>
  <c r="AO111" i="22"/>
  <c r="AO110" i="22"/>
  <c r="AO109" i="22"/>
  <c r="AO106" i="22"/>
  <c r="AO103" i="22"/>
  <c r="AO100" i="22"/>
  <c r="AO97" i="22"/>
  <c r="AO96" i="22"/>
  <c r="AO95" i="22"/>
  <c r="AO94" i="22"/>
  <c r="AO93" i="22"/>
  <c r="AO92" i="22"/>
  <c r="AO91" i="22"/>
  <c r="AO90" i="22"/>
  <c r="AO89" i="22"/>
  <c r="AO88" i="22"/>
  <c r="AO87" i="22"/>
  <c r="AO86" i="22"/>
  <c r="AO84" i="22"/>
  <c r="AO81" i="22"/>
  <c r="AO80" i="22"/>
  <c r="AO79" i="22"/>
  <c r="AO78" i="22"/>
  <c r="AO77" i="22"/>
  <c r="AO76" i="22"/>
  <c r="AO75" i="22"/>
  <c r="AO74" i="22"/>
  <c r="AO73" i="22"/>
  <c r="AO72" i="22"/>
  <c r="AO71" i="22"/>
  <c r="AO69" i="22"/>
  <c r="AO66" i="22"/>
  <c r="AO62" i="22"/>
  <c r="AO61" i="22"/>
  <c r="AO60" i="22"/>
  <c r="AO59" i="22"/>
  <c r="AO58" i="22"/>
  <c r="AO57" i="22"/>
  <c r="AO56" i="22"/>
  <c r="AO55" i="22"/>
  <c r="AO54" i="22"/>
  <c r="AO53" i="22"/>
  <c r="AO50" i="22"/>
  <c r="AO47" i="22"/>
  <c r="AO44" i="22"/>
  <c r="AO38" i="22"/>
  <c r="AO35" i="22"/>
  <c r="AO32" i="22"/>
  <c r="AO30" i="22"/>
  <c r="AO29" i="22"/>
  <c r="AO28" i="22"/>
  <c r="AO27" i="22"/>
  <c r="AO26" i="22"/>
  <c r="AO25" i="22"/>
  <c r="AO24" i="22"/>
  <c r="AO23" i="22"/>
  <c r="AO22" i="22"/>
  <c r="AO21" i="22"/>
  <c r="AO20" i="22"/>
  <c r="AO19" i="22"/>
  <c r="AO18" i="22"/>
  <c r="AO17" i="22"/>
  <c r="AO16" i="22"/>
  <c r="AO15" i="22"/>
  <c r="AO14" i="22"/>
  <c r="AO13" i="22"/>
  <c r="AO12" i="22"/>
  <c r="AO11" i="22"/>
  <c r="AO10" i="22"/>
  <c r="AO9" i="22"/>
  <c r="AO8" i="22"/>
  <c r="AO7" i="22"/>
  <c r="AO6" i="22"/>
  <c r="AO5" i="22"/>
  <c r="AO4" i="22"/>
  <c r="AS3" i="22"/>
  <c r="AN237" i="22"/>
  <c r="AN233" i="22"/>
  <c r="AN227" i="22"/>
  <c r="AN224" i="22"/>
  <c r="AN220" i="22"/>
  <c r="AN219" i="22"/>
  <c r="AN217" i="22"/>
  <c r="AN216" i="22"/>
  <c r="AN215" i="22"/>
  <c r="AN214" i="22"/>
  <c r="AN213" i="22"/>
  <c r="AN197" i="22"/>
  <c r="AN192" i="22"/>
  <c r="AN189" i="22"/>
  <c r="AN183" i="22"/>
  <c r="AN181" i="22"/>
  <c r="AN177" i="22"/>
  <c r="AN171" i="22"/>
  <c r="H60" i="22" s="1"/>
  <c r="Z61" i="22" s="1"/>
  <c r="AN167" i="22"/>
  <c r="AN164" i="22"/>
  <c r="AN161" i="22"/>
  <c r="AN149" i="22"/>
  <c r="AN146" i="22"/>
  <c r="AN143" i="22"/>
  <c r="AN130" i="22"/>
  <c r="AN118" i="22"/>
  <c r="AN112" i="22"/>
  <c r="H51" i="22" s="1"/>
  <c r="Z52" i="22" s="1"/>
  <c r="AN111" i="22"/>
  <c r="AN110" i="22"/>
  <c r="H48" i="22" s="1"/>
  <c r="Z49" i="22" s="1"/>
  <c r="AN109" i="22"/>
  <c r="AN106" i="22"/>
  <c r="AN103" i="22"/>
  <c r="AN100" i="22"/>
  <c r="AN96" i="22"/>
  <c r="AN84" i="22"/>
  <c r="AN81" i="22"/>
  <c r="AN53" i="22"/>
  <c r="T806" i="1"/>
  <c r="AN73" i="22" s="1"/>
  <c r="H42" i="22" s="1"/>
  <c r="Z43" i="22" s="1"/>
  <c r="T786" i="1"/>
  <c r="AN11" i="22" s="1"/>
  <c r="H5" i="22" s="1"/>
  <c r="Z6" i="22" s="1"/>
  <c r="T838" i="1"/>
  <c r="AN172" i="22" s="1"/>
  <c r="H155" i="22" s="1"/>
  <c r="Z156" i="22" s="1"/>
  <c r="T839" i="1"/>
  <c r="AN173" i="22" s="1"/>
  <c r="H146" i="22" s="1"/>
  <c r="Z147" i="22" s="1"/>
  <c r="T842" i="1"/>
  <c r="AN176" i="22" s="1"/>
  <c r="H143" i="22" s="1"/>
  <c r="Z144" i="22" s="1"/>
  <c r="T840" i="1"/>
  <c r="AN174" i="22" s="1"/>
  <c r="H124" i="22" s="1"/>
  <c r="Z125" i="22" s="1"/>
  <c r="T841" i="1"/>
  <c r="AN175" i="22" s="1"/>
  <c r="H88" i="22" s="1"/>
  <c r="Z89" i="22" s="1"/>
  <c r="T835" i="1"/>
  <c r="AN158" i="22" s="1"/>
  <c r="T836" i="1"/>
  <c r="AN159" i="22" s="1"/>
  <c r="T785" i="1"/>
  <c r="AN10" i="22" s="1"/>
  <c r="T784" i="1"/>
  <c r="AN9" i="22" s="1"/>
  <c r="T783" i="1"/>
  <c r="AN8" i="22" s="1"/>
  <c r="T780" i="1"/>
  <c r="AN5" i="22" s="1"/>
  <c r="T781" i="1"/>
  <c r="AN6" i="22" s="1"/>
  <c r="J800" i="1"/>
  <c r="J173" i="15"/>
  <c r="T173" i="15" s="1"/>
  <c r="AN212" i="22" s="1"/>
  <c r="H225" i="22" s="1"/>
  <c r="Z226" i="22" s="1"/>
  <c r="J172" i="15"/>
  <c r="N172" i="15" s="1"/>
  <c r="J167" i="15"/>
  <c r="J165" i="15"/>
  <c r="J160" i="15"/>
  <c r="CU9" i="13" l="1"/>
  <c r="N165" i="15"/>
  <c r="T165" i="15"/>
  <c r="AN204" i="22" s="1"/>
  <c r="H198" i="22" s="1"/>
  <c r="Z199" i="22" s="1"/>
  <c r="T160" i="15"/>
  <c r="T167" i="15"/>
  <c r="AN206" i="22" s="1"/>
  <c r="H204" i="22" s="1"/>
  <c r="Z205" i="22" s="1"/>
  <c r="AN168" i="22"/>
  <c r="H54" i="22" s="1"/>
  <c r="Z55" i="22" s="1"/>
  <c r="I158" i="22"/>
  <c r="AA159" i="22" s="1"/>
  <c r="AN60" i="22"/>
  <c r="AN169" i="22"/>
  <c r="H57" i="22" s="1"/>
  <c r="Z58" i="22" s="1"/>
  <c r="I27" i="22"/>
  <c r="AA28" i="22" s="1"/>
  <c r="J829" i="1"/>
  <c r="N829" i="1" s="1"/>
  <c r="J809" i="1"/>
  <c r="J820" i="1"/>
  <c r="J821" i="1"/>
  <c r="N821" i="1" s="1"/>
  <c r="J834" i="1"/>
  <c r="J814" i="1"/>
  <c r="J792" i="1"/>
  <c r="J813" i="1"/>
  <c r="N813" i="1" s="1"/>
  <c r="J832" i="1"/>
  <c r="J838" i="1"/>
  <c r="N838" i="1" s="1"/>
  <c r="J812" i="1"/>
  <c r="J794" i="1"/>
  <c r="J840" i="1"/>
  <c r="J790" i="1"/>
  <c r="J815" i="1"/>
  <c r="T815" i="1" s="1"/>
  <c r="AN93" i="22" s="1"/>
  <c r="H109" i="22" s="1"/>
  <c r="Z110" i="22" s="1"/>
  <c r="J833" i="1"/>
  <c r="J810" i="1"/>
  <c r="J811" i="1"/>
  <c r="N811" i="1" s="1"/>
  <c r="J789" i="1"/>
  <c r="J827" i="1"/>
  <c r="N827" i="1" s="1"/>
  <c r="J823" i="1"/>
  <c r="J828" i="1"/>
  <c r="N828" i="1" s="1"/>
  <c r="J830" i="1"/>
  <c r="N830" i="1" s="1"/>
  <c r="J825" i="1"/>
  <c r="N825" i="1" s="1"/>
  <c r="J816" i="1"/>
  <c r="J824" i="1"/>
  <c r="J796" i="1"/>
  <c r="N796" i="1" s="1"/>
  <c r="J795" i="1"/>
  <c r="J798" i="1"/>
  <c r="J793" i="1"/>
  <c r="N793" i="1" s="1"/>
  <c r="J807" i="1"/>
  <c r="N807" i="1" s="1"/>
  <c r="J788" i="1"/>
  <c r="N788" i="1" s="1"/>
  <c r="J785" i="1"/>
  <c r="N785" i="1" s="1"/>
  <c r="J784" i="1"/>
  <c r="N784" i="1" s="1"/>
  <c r="J783" i="1"/>
  <c r="J782" i="1"/>
  <c r="J780" i="1"/>
  <c r="J781" i="1"/>
  <c r="J822" i="1"/>
  <c r="N822" i="1" s="1"/>
  <c r="J826" i="1"/>
  <c r="N826" i="1" s="1"/>
  <c r="J839" i="1"/>
  <c r="J842" i="1"/>
  <c r="N842" i="1" s="1"/>
  <c r="J817" i="1"/>
  <c r="J831" i="1"/>
  <c r="J803" i="1"/>
  <c r="N803" i="1" s="1"/>
  <c r="J841" i="1"/>
  <c r="N841" i="1" s="1"/>
  <c r="J835" i="1"/>
  <c r="N835" i="1" s="1"/>
  <c r="J836" i="1"/>
  <c r="J805" i="1"/>
  <c r="N805" i="1" s="1"/>
  <c r="J797" i="1"/>
  <c r="N797" i="1" s="1"/>
  <c r="J806" i="1"/>
  <c r="J799" i="1"/>
  <c r="N799" i="1" s="1"/>
  <c r="J808" i="1"/>
  <c r="N808" i="1" s="1"/>
  <c r="J802" i="1"/>
  <c r="J791" i="1"/>
  <c r="N791" i="1" s="1"/>
  <c r="J804" i="1"/>
  <c r="J801" i="1"/>
  <c r="N801" i="1" s="1"/>
  <c r="J787" i="1"/>
  <c r="N787" i="1" s="1"/>
  <c r="J786" i="1"/>
  <c r="N746" i="1"/>
  <c r="N745" i="1"/>
  <c r="A226" i="22"/>
  <c r="A205" i="22"/>
  <c r="A178" i="22"/>
  <c r="A172" i="22"/>
  <c r="A168" i="22"/>
  <c r="A165" i="22"/>
  <c r="A162" i="22"/>
  <c r="A159" i="22"/>
  <c r="A156" i="22"/>
  <c r="A153" i="22"/>
  <c r="A147" i="22"/>
  <c r="A137" i="22"/>
  <c r="A128" i="22"/>
  <c r="A125" i="22"/>
  <c r="A119" i="22"/>
  <c r="D841" i="1"/>
  <c r="D829" i="1"/>
  <c r="D828" i="1"/>
  <c r="D827" i="1"/>
  <c r="D825" i="1"/>
  <c r="D823" i="1"/>
  <c r="D801" i="1"/>
  <c r="D802" i="1"/>
  <c r="D803" i="1"/>
  <c r="D800" i="1"/>
  <c r="D805" i="1"/>
  <c r="D804" i="1"/>
  <c r="D808" i="1"/>
  <c r="D809" i="1"/>
  <c r="D810" i="1"/>
  <c r="D807" i="1"/>
  <c r="D806" i="1"/>
  <c r="D799" i="1"/>
  <c r="D797" i="1"/>
  <c r="D795" i="1"/>
  <c r="D794" i="1"/>
  <c r="D785" i="1"/>
  <c r="D784" i="1"/>
  <c r="D783" i="1"/>
  <c r="D782" i="1"/>
  <c r="D781" i="1"/>
  <c r="D780" i="1"/>
  <c r="I745" i="1"/>
  <c r="T761" i="1"/>
  <c r="T759" i="1"/>
  <c r="T749" i="1"/>
  <c r="T747" i="1"/>
  <c r="T741" i="1"/>
  <c r="T739" i="1"/>
  <c r="T738" i="1"/>
  <c r="T720" i="1"/>
  <c r="CU34" i="13" l="1"/>
  <c r="T833" i="1"/>
  <c r="AN156" i="22" s="1"/>
  <c r="H79" i="22" s="1"/>
  <c r="Z80" i="22" s="1"/>
  <c r="N833" i="1"/>
  <c r="T798" i="1"/>
  <c r="AN26" i="22" s="1"/>
  <c r="N798" i="1"/>
  <c r="T820" i="1"/>
  <c r="AN119" i="22" s="1"/>
  <c r="H149" i="22" s="1"/>
  <c r="Z150" i="22" s="1"/>
  <c r="N820" i="1"/>
  <c r="P820" i="1" s="1"/>
  <c r="T782" i="1"/>
  <c r="AN7" i="22" s="1"/>
  <c r="N782" i="1"/>
  <c r="N781" i="1"/>
  <c r="T816" i="1"/>
  <c r="AN50" i="22" s="1"/>
  <c r="N816" i="1"/>
  <c r="T817" i="1"/>
  <c r="AN95" i="22" s="1"/>
  <c r="H112" i="22" s="1"/>
  <c r="Z113" i="22" s="1"/>
  <c r="N817" i="1"/>
  <c r="N792" i="1"/>
  <c r="H118" i="22" s="1"/>
  <c r="N790" i="1"/>
  <c r="N786" i="1"/>
  <c r="T802" i="1"/>
  <c r="T829" i="1"/>
  <c r="T814" i="1"/>
  <c r="T808" i="1"/>
  <c r="AN75" i="22" s="1"/>
  <c r="H167" i="22" s="1"/>
  <c r="Z168" i="22" s="1"/>
  <c r="T787" i="1"/>
  <c r="T797" i="1"/>
  <c r="AN25" i="22" s="1"/>
  <c r="T824" i="1"/>
  <c r="AN123" i="22" s="1"/>
  <c r="H130" i="22" s="1"/>
  <c r="Z131" i="22" s="1"/>
  <c r="AN135" i="22"/>
  <c r="H115" i="22" s="1"/>
  <c r="AN125" i="22"/>
  <c r="T834" i="1"/>
  <c r="AN157" i="22" s="1"/>
  <c r="H133" i="22" s="1"/>
  <c r="Z134" i="22" s="1"/>
  <c r="AP4" i="22"/>
  <c r="T789" i="1"/>
  <c r="T794" i="1"/>
  <c r="AN22" i="22" s="1"/>
  <c r="H82" i="22" s="1"/>
  <c r="Z83" i="22" s="1"/>
  <c r="T821" i="1"/>
  <c r="T828" i="1"/>
  <c r="AN138" i="22" s="1"/>
  <c r="H171" i="22" s="1"/>
  <c r="Z172" i="22" s="1"/>
  <c r="T799" i="1"/>
  <c r="AN27" i="22" s="1"/>
  <c r="H161" i="22" s="1"/>
  <c r="Z162" i="22" s="1"/>
  <c r="T795" i="1"/>
  <c r="AN23" i="22" s="1"/>
  <c r="H85" i="22" s="1"/>
  <c r="Z86" i="22" s="1"/>
  <c r="T788" i="1"/>
  <c r="T825" i="1"/>
  <c r="T812" i="1"/>
  <c r="T791" i="1"/>
  <c r="AN19" i="22" s="1"/>
  <c r="H21" i="22" s="1"/>
  <c r="Z22" i="22" s="1"/>
  <c r="T810" i="1"/>
  <c r="T809" i="1"/>
  <c r="T751" i="1"/>
  <c r="T752" i="1"/>
  <c r="T755" i="1"/>
  <c r="T723" i="1"/>
  <c r="CU26" i="13" l="1"/>
  <c r="AN113" i="22"/>
  <c r="AN94" i="22"/>
  <c r="H67" i="22" s="1"/>
  <c r="Z68" i="22" s="1"/>
  <c r="AN76" i="22"/>
  <c r="H164" i="22" s="1"/>
  <c r="Z165" i="22" s="1"/>
  <c r="AN86" i="22"/>
  <c r="AN79" i="22"/>
  <c r="AN89" i="22"/>
  <c r="H103" i="22" s="1"/>
  <c r="Z104" i="22" s="1"/>
  <c r="AN92" i="22"/>
  <c r="H127" i="22" s="1"/>
  <c r="Z128" i="22" s="1"/>
  <c r="AN91" i="22"/>
  <c r="AN17" i="22"/>
  <c r="AN14" i="22"/>
  <c r="AN4" i="22"/>
  <c r="AN140" i="22"/>
  <c r="H140" i="22" s="1"/>
  <c r="Z141" i="22" s="1"/>
  <c r="AN66" i="22"/>
  <c r="AN152" i="22"/>
  <c r="AN134" i="22"/>
  <c r="H64" i="22" s="1"/>
  <c r="Z65" i="22" s="1"/>
  <c r="AN124" i="22"/>
  <c r="AN87" i="22"/>
  <c r="AN44" i="22"/>
  <c r="AN77" i="22"/>
  <c r="H97" i="22" s="1"/>
  <c r="Z98" i="22" s="1"/>
  <c r="AN56" i="22"/>
  <c r="AN30" i="22"/>
  <c r="H121" i="22" s="1"/>
  <c r="Z122" i="22" s="1"/>
  <c r="AN16" i="22"/>
  <c r="AN13" i="22"/>
  <c r="H11" i="22" s="1"/>
  <c r="Z12" i="22" s="1"/>
  <c r="AN120" i="22"/>
  <c r="H152" i="22" s="1"/>
  <c r="Z153" i="22" s="1"/>
  <c r="AN114" i="22"/>
  <c r="AN12" i="22"/>
  <c r="H8" i="22" s="1"/>
  <c r="Z9" i="22" s="1"/>
  <c r="AN15" i="22"/>
  <c r="H15" i="22" s="1"/>
  <c r="Z16" i="22" s="1"/>
  <c r="A222" i="22"/>
  <c r="A218" i="22"/>
  <c r="A215" i="22"/>
  <c r="A212" i="22"/>
  <c r="A209" i="22"/>
  <c r="A202" i="22"/>
  <c r="A199" i="22"/>
  <c r="A196" i="22"/>
  <c r="A193" i="22"/>
  <c r="A190" i="22"/>
  <c r="A187" i="22"/>
  <c r="A182" i="22"/>
  <c r="K181" i="22"/>
  <c r="J181" i="22"/>
  <c r="G181" i="22"/>
  <c r="F181" i="22"/>
  <c r="AB192" i="22"/>
  <c r="AC192" i="22"/>
  <c r="AD192" i="22"/>
  <c r="AE192" i="22"/>
  <c r="AF192" i="22"/>
  <c r="AH192" i="22"/>
  <c r="AJ192" i="22"/>
  <c r="AL192" i="22"/>
  <c r="AM192" i="22"/>
  <c r="AT192" i="22"/>
  <c r="AV192" i="22"/>
  <c r="AW192" i="22"/>
  <c r="AY192" i="22"/>
  <c r="AZ192" i="22"/>
  <c r="BA192" i="22"/>
  <c r="BB192" i="22"/>
  <c r="BC192" i="22"/>
  <c r="BD192" i="22"/>
  <c r="BE192" i="22"/>
  <c r="BF192" i="22"/>
  <c r="BG192" i="22"/>
  <c r="BH192" i="22"/>
  <c r="BI192" i="22"/>
  <c r="BK192" i="22"/>
  <c r="BL192" i="22"/>
  <c r="BM192" i="22"/>
  <c r="BN192" i="22"/>
  <c r="BO192" i="22"/>
  <c r="BP192" i="22"/>
  <c r="BQ192" i="22"/>
  <c r="BS91" i="22"/>
  <c r="BR91" i="22"/>
  <c r="BQ91" i="22"/>
  <c r="BP91" i="22"/>
  <c r="BO91" i="22"/>
  <c r="BN91" i="22"/>
  <c r="BM91" i="22"/>
  <c r="BL91" i="22"/>
  <c r="BK91" i="22"/>
  <c r="BI91" i="22"/>
  <c r="BH91" i="22"/>
  <c r="BG91" i="22"/>
  <c r="BF91" i="22"/>
  <c r="BE91" i="22"/>
  <c r="BD91" i="22"/>
  <c r="BC91" i="22"/>
  <c r="BB91" i="22"/>
  <c r="BA91" i="22"/>
  <c r="AZ91" i="22"/>
  <c r="AY91" i="22"/>
  <c r="AW91" i="22"/>
  <c r="AV91" i="22"/>
  <c r="AT91" i="22"/>
  <c r="AM91" i="22"/>
  <c r="AL91" i="22"/>
  <c r="AH91" i="22"/>
  <c r="AF91" i="22"/>
  <c r="AE91" i="22"/>
  <c r="AC91" i="22"/>
  <c r="AB91" i="22"/>
  <c r="BS90" i="22"/>
  <c r="BR90" i="22"/>
  <c r="BQ90" i="22"/>
  <c r="BP90" i="22"/>
  <c r="BO90" i="22"/>
  <c r="BN90" i="22"/>
  <c r="BM90" i="22"/>
  <c r="BL90" i="22"/>
  <c r="BK90" i="22"/>
  <c r="BI90" i="22"/>
  <c r="BH90" i="22"/>
  <c r="BG90" i="22"/>
  <c r="BF90" i="22"/>
  <c r="BE90" i="22"/>
  <c r="BD90" i="22"/>
  <c r="BC90" i="22"/>
  <c r="BB90" i="22"/>
  <c r="BA90" i="22"/>
  <c r="AZ90" i="22"/>
  <c r="AY90" i="22"/>
  <c r="AW90" i="22"/>
  <c r="AV90" i="22"/>
  <c r="Y107" i="22" s="1"/>
  <c r="AT90" i="22"/>
  <c r="Y106" i="22" s="1"/>
  <c r="AM90" i="22"/>
  <c r="AL90" i="22"/>
  <c r="AH90" i="22"/>
  <c r="AF90" i="22"/>
  <c r="AE90" i="22"/>
  <c r="AC90" i="22"/>
  <c r="AB90" i="22"/>
  <c r="A31" i="22"/>
  <c r="AS57" i="22"/>
  <c r="CU16" i="13" l="1"/>
  <c r="BS38" i="22"/>
  <c r="BR38" i="22"/>
  <c r="BQ38" i="22"/>
  <c r="BP38" i="22"/>
  <c r="BO38" i="22"/>
  <c r="BN38" i="22"/>
  <c r="BM38" i="22"/>
  <c r="BL38" i="22"/>
  <c r="BK38" i="22"/>
  <c r="BI38" i="22"/>
  <c r="BH38" i="22"/>
  <c r="BG38" i="22"/>
  <c r="BF38" i="22"/>
  <c r="BE38" i="22"/>
  <c r="BD38" i="22"/>
  <c r="BC38" i="22"/>
  <c r="BB38" i="22"/>
  <c r="BA38" i="22"/>
  <c r="AZ38" i="22"/>
  <c r="AY38" i="22"/>
  <c r="AW38" i="22"/>
  <c r="AV38" i="22"/>
  <c r="AT38" i="22"/>
  <c r="AM38" i="22"/>
  <c r="AL38" i="22"/>
  <c r="AH38" i="22"/>
  <c r="AF38" i="22"/>
  <c r="AE38" i="22"/>
  <c r="AD38" i="22"/>
  <c r="AC38" i="22"/>
  <c r="AB38" i="22"/>
  <c r="A28" i="22"/>
  <c r="BS17" i="22"/>
  <c r="BR17" i="22"/>
  <c r="BQ17" i="22"/>
  <c r="BP17" i="22"/>
  <c r="BO17" i="22"/>
  <c r="BN17" i="22"/>
  <c r="BM17" i="22"/>
  <c r="BL17" i="22"/>
  <c r="BK17" i="22"/>
  <c r="BI17" i="22"/>
  <c r="BH17" i="22"/>
  <c r="BG17" i="22"/>
  <c r="BF17" i="22"/>
  <c r="BE17" i="22"/>
  <c r="BD17" i="22"/>
  <c r="BC17" i="22"/>
  <c r="BB17" i="22"/>
  <c r="BA17" i="22"/>
  <c r="AZ17" i="22"/>
  <c r="AY17" i="22"/>
  <c r="AW17" i="22"/>
  <c r="AV17" i="22"/>
  <c r="AU17" i="22"/>
  <c r="AT17" i="22"/>
  <c r="AS17" i="22"/>
  <c r="AM17" i="22"/>
  <c r="AL17" i="22"/>
  <c r="AH17" i="22"/>
  <c r="AF17" i="22"/>
  <c r="AE17" i="22"/>
  <c r="AC17" i="22"/>
  <c r="AB17" i="22"/>
  <c r="BS16" i="22"/>
  <c r="BR16" i="22"/>
  <c r="BQ16" i="22"/>
  <c r="BP16" i="22"/>
  <c r="BO16" i="22"/>
  <c r="BN16" i="22"/>
  <c r="BM16" i="22"/>
  <c r="BL16" i="22"/>
  <c r="BK16" i="22"/>
  <c r="BI16" i="22"/>
  <c r="BH16" i="22"/>
  <c r="BG16" i="22"/>
  <c r="BF16" i="22"/>
  <c r="BE16" i="22"/>
  <c r="BD16" i="22"/>
  <c r="BC16" i="22"/>
  <c r="BB16" i="22"/>
  <c r="BA16" i="22"/>
  <c r="AZ16" i="22"/>
  <c r="AY16" i="22"/>
  <c r="AW16" i="22"/>
  <c r="AV16" i="22"/>
  <c r="AT16" i="22"/>
  <c r="AM16" i="22"/>
  <c r="AL16" i="22"/>
  <c r="AH16" i="22"/>
  <c r="AF16" i="22"/>
  <c r="AE16" i="22"/>
  <c r="AC16" i="22"/>
  <c r="AB16" i="22"/>
  <c r="A16" i="22"/>
  <c r="BS15" i="22"/>
  <c r="BR15" i="22"/>
  <c r="BQ15" i="22"/>
  <c r="BP15" i="22"/>
  <c r="BO15" i="22"/>
  <c r="BN15" i="22"/>
  <c r="BM15" i="22"/>
  <c r="BL15" i="22"/>
  <c r="BK15" i="22"/>
  <c r="BI15" i="22"/>
  <c r="BH15" i="22"/>
  <c r="BG15" i="22"/>
  <c r="BF15" i="22"/>
  <c r="BE15" i="22"/>
  <c r="BD15" i="22"/>
  <c r="BC15" i="22"/>
  <c r="BB15" i="22"/>
  <c r="BA15" i="22"/>
  <c r="AZ15" i="22"/>
  <c r="AY15" i="22"/>
  <c r="AW15" i="22"/>
  <c r="AV15" i="22"/>
  <c r="AT15" i="22"/>
  <c r="AM15" i="22"/>
  <c r="K15" i="22" s="1"/>
  <c r="E16" i="22" s="1"/>
  <c r="AL15" i="22"/>
  <c r="J15" i="22" s="1"/>
  <c r="AH15" i="22"/>
  <c r="AF15" i="22"/>
  <c r="AE15" i="22"/>
  <c r="AC15" i="22"/>
  <c r="AB15" i="22"/>
  <c r="BS14" i="22"/>
  <c r="BR14" i="22"/>
  <c r="BQ14" i="22"/>
  <c r="BP14" i="22"/>
  <c r="BO14" i="22"/>
  <c r="BN14" i="22"/>
  <c r="BM14" i="22"/>
  <c r="BL14" i="22"/>
  <c r="BK14" i="22"/>
  <c r="BI14" i="22"/>
  <c r="BH14" i="22"/>
  <c r="BG14" i="22"/>
  <c r="BF14" i="22"/>
  <c r="BE14" i="22"/>
  <c r="BD14" i="22"/>
  <c r="BC14" i="22"/>
  <c r="BB14" i="22"/>
  <c r="BA14" i="22"/>
  <c r="AZ14" i="22"/>
  <c r="AY14" i="22"/>
  <c r="AW14" i="22"/>
  <c r="AV14" i="22"/>
  <c r="AU14" i="22"/>
  <c r="AT14" i="22"/>
  <c r="AS14" i="22"/>
  <c r="AM14" i="22"/>
  <c r="AL14" i="22"/>
  <c r="AH14" i="22"/>
  <c r="D16" i="22" s="1"/>
  <c r="AF14" i="22"/>
  <c r="D15" i="22" s="1"/>
  <c r="AE14" i="22"/>
  <c r="B16" i="22" s="1"/>
  <c r="AC14" i="22"/>
  <c r="AB14" i="22"/>
  <c r="BS30" i="22"/>
  <c r="BR30" i="22"/>
  <c r="BQ30" i="22"/>
  <c r="BP30" i="22"/>
  <c r="BO30" i="22"/>
  <c r="BN30" i="22"/>
  <c r="BM30" i="22"/>
  <c r="BL30" i="22"/>
  <c r="BK30" i="22"/>
  <c r="BI30" i="22"/>
  <c r="BH30" i="22"/>
  <c r="BG30" i="22"/>
  <c r="BF30" i="22"/>
  <c r="BE30" i="22"/>
  <c r="BD30" i="22"/>
  <c r="BC30" i="22"/>
  <c r="BB30" i="22"/>
  <c r="BA30" i="22"/>
  <c r="AZ30" i="22"/>
  <c r="AY30" i="22"/>
  <c r="AW30" i="22"/>
  <c r="AV30" i="22"/>
  <c r="AU30" i="22"/>
  <c r="AT30" i="22"/>
  <c r="AS30" i="22"/>
  <c r="AM30" i="22"/>
  <c r="AL30" i="22"/>
  <c r="AH30" i="22"/>
  <c r="AF30" i="22"/>
  <c r="AE30" i="22"/>
  <c r="AD30" i="22"/>
  <c r="AC30" i="22"/>
  <c r="AB30" i="22"/>
  <c r="BS29" i="22"/>
  <c r="BR29" i="22"/>
  <c r="BQ29" i="22"/>
  <c r="BP29" i="22"/>
  <c r="BO29" i="22"/>
  <c r="BN29" i="22"/>
  <c r="BM29" i="22"/>
  <c r="BL29" i="22"/>
  <c r="BK29" i="22"/>
  <c r="BI29" i="22"/>
  <c r="BH29" i="22"/>
  <c r="BG29" i="22"/>
  <c r="BF29" i="22"/>
  <c r="BE29" i="22"/>
  <c r="BD29" i="22"/>
  <c r="BC29" i="22"/>
  <c r="BB29" i="22"/>
  <c r="BA29" i="22"/>
  <c r="AZ29" i="22"/>
  <c r="AY29" i="22"/>
  <c r="AW29" i="22"/>
  <c r="AV29" i="22"/>
  <c r="AT29" i="22"/>
  <c r="AM29" i="22"/>
  <c r="AL29" i="22"/>
  <c r="AH29" i="22"/>
  <c r="AF29" i="22"/>
  <c r="AE29" i="22"/>
  <c r="AD29" i="22"/>
  <c r="AC29" i="22"/>
  <c r="AB29" i="22"/>
  <c r="BS28" i="22"/>
  <c r="BR28" i="22"/>
  <c r="BQ28" i="22"/>
  <c r="BP28" i="22"/>
  <c r="BO28" i="22"/>
  <c r="BN28" i="22"/>
  <c r="BM28" i="22"/>
  <c r="BL28" i="22"/>
  <c r="BK28" i="22"/>
  <c r="BI28" i="22"/>
  <c r="BH28" i="22"/>
  <c r="BG28" i="22"/>
  <c r="BF28" i="22"/>
  <c r="BE28" i="22"/>
  <c r="BD28" i="22"/>
  <c r="BC28" i="22"/>
  <c r="BB28" i="22"/>
  <c r="BA28" i="22"/>
  <c r="AZ28" i="22"/>
  <c r="AY28" i="22"/>
  <c r="AW28" i="22"/>
  <c r="AV28" i="22"/>
  <c r="AT28" i="22"/>
  <c r="AM28" i="22"/>
  <c r="AL28" i="22"/>
  <c r="AH28" i="22"/>
  <c r="D34" i="22" s="1"/>
  <c r="AF28" i="22"/>
  <c r="AE28" i="22"/>
  <c r="AD28" i="22"/>
  <c r="AC28" i="22"/>
  <c r="AB28" i="22"/>
  <c r="BS27" i="22"/>
  <c r="BR27" i="22"/>
  <c r="BQ27" i="22"/>
  <c r="BP27" i="22"/>
  <c r="BO27" i="22"/>
  <c r="BN27" i="22"/>
  <c r="BM27" i="22"/>
  <c r="BL27" i="22"/>
  <c r="BK27" i="22"/>
  <c r="BI27" i="22"/>
  <c r="BH27" i="22"/>
  <c r="BG27" i="22"/>
  <c r="BF27" i="22"/>
  <c r="BE27" i="22"/>
  <c r="BD27" i="22"/>
  <c r="BC27" i="22"/>
  <c r="BB27" i="22"/>
  <c r="BA27" i="22"/>
  <c r="AZ27" i="22"/>
  <c r="AY27" i="22"/>
  <c r="AW27" i="22"/>
  <c r="AV27" i="22"/>
  <c r="AT27" i="22"/>
  <c r="AM27" i="22"/>
  <c r="AL27" i="22"/>
  <c r="AH27" i="22"/>
  <c r="AF27" i="22"/>
  <c r="AE27" i="22"/>
  <c r="AD27" i="22"/>
  <c r="AC27" i="22"/>
  <c r="AB27" i="22"/>
  <c r="BS26" i="22"/>
  <c r="BR26" i="22"/>
  <c r="BQ26" i="22"/>
  <c r="BP26" i="22"/>
  <c r="BO26" i="22"/>
  <c r="BN26" i="22"/>
  <c r="BM26" i="22"/>
  <c r="BL26" i="22"/>
  <c r="BK26" i="22"/>
  <c r="BI26" i="22"/>
  <c r="BH26" i="22"/>
  <c r="BG26" i="22"/>
  <c r="BF26" i="22"/>
  <c r="BE26" i="22"/>
  <c r="BD26" i="22"/>
  <c r="BC26" i="22"/>
  <c r="BB26" i="22"/>
  <c r="BA26" i="22"/>
  <c r="AZ26" i="22"/>
  <c r="AY26" i="22"/>
  <c r="AW26" i="22"/>
  <c r="AV26" i="22"/>
  <c r="AT26" i="22"/>
  <c r="AM26" i="22"/>
  <c r="AL26" i="22"/>
  <c r="AH26" i="22"/>
  <c r="D31" i="22" s="1"/>
  <c r="L31" i="22" s="1"/>
  <c r="V31" i="22" s="1"/>
  <c r="AF26" i="22"/>
  <c r="D30" i="22" s="1"/>
  <c r="AE26" i="22"/>
  <c r="AC26" i="22"/>
  <c r="AB26" i="22"/>
  <c r="BS25" i="22"/>
  <c r="BR25" i="22"/>
  <c r="BQ25" i="22"/>
  <c r="BP25" i="22"/>
  <c r="BO25" i="22"/>
  <c r="BN25" i="22"/>
  <c r="BM25" i="22"/>
  <c r="BL25" i="22"/>
  <c r="BK25" i="22"/>
  <c r="BI25" i="22"/>
  <c r="BH25" i="22"/>
  <c r="BG25" i="22"/>
  <c r="BF25" i="22"/>
  <c r="BE25" i="22"/>
  <c r="BD25" i="22"/>
  <c r="BC25" i="22"/>
  <c r="BB25" i="22"/>
  <c r="BA25" i="22"/>
  <c r="AZ25" i="22"/>
  <c r="AY25" i="22"/>
  <c r="AW25" i="22"/>
  <c r="AV25" i="22"/>
  <c r="AU25" i="22"/>
  <c r="AT25" i="22"/>
  <c r="AS25" i="22"/>
  <c r="AM25" i="22"/>
  <c r="AL25" i="22"/>
  <c r="AH25" i="22"/>
  <c r="D159" i="22" s="1"/>
  <c r="L159" i="22" s="1"/>
  <c r="V159" i="22" s="1"/>
  <c r="AF25" i="22"/>
  <c r="D158" i="22" s="1"/>
  <c r="AE25" i="22"/>
  <c r="B159" i="22" s="1"/>
  <c r="AD25" i="22"/>
  <c r="B158" i="22" s="1"/>
  <c r="AC25" i="22"/>
  <c r="AB25" i="22"/>
  <c r="BS24" i="22"/>
  <c r="BR24" i="22"/>
  <c r="BQ24" i="22"/>
  <c r="BP24" i="22"/>
  <c r="BO24" i="22"/>
  <c r="BN24" i="22"/>
  <c r="BM24" i="22"/>
  <c r="BL24" i="22"/>
  <c r="BK24" i="22"/>
  <c r="BI24" i="22"/>
  <c r="BH24" i="22"/>
  <c r="BG24" i="22"/>
  <c r="BF24" i="22"/>
  <c r="BE24" i="22"/>
  <c r="BD24" i="22"/>
  <c r="BC24" i="22"/>
  <c r="BB24" i="22"/>
  <c r="BA24" i="22"/>
  <c r="AZ24" i="22"/>
  <c r="AY24" i="22"/>
  <c r="AW24" i="22"/>
  <c r="AV24" i="22"/>
  <c r="AT24" i="22"/>
  <c r="AM24" i="22"/>
  <c r="AL24" i="22"/>
  <c r="AH24" i="22"/>
  <c r="D28" i="22" s="1"/>
  <c r="L28" i="22" s="1"/>
  <c r="V28" i="22" s="1"/>
  <c r="AF24" i="22"/>
  <c r="D27" i="22" s="1"/>
  <c r="AE24" i="22"/>
  <c r="AC24" i="22"/>
  <c r="AB24" i="22"/>
  <c r="BS23" i="22"/>
  <c r="BR23" i="22"/>
  <c r="BQ23" i="22"/>
  <c r="BP23" i="22"/>
  <c r="BO23" i="22"/>
  <c r="BN23" i="22"/>
  <c r="BM23" i="22"/>
  <c r="BL23" i="22"/>
  <c r="BK23" i="22"/>
  <c r="BI23" i="22"/>
  <c r="BH23" i="22"/>
  <c r="BG23" i="22"/>
  <c r="BF23" i="22"/>
  <c r="BE23" i="22"/>
  <c r="BD23" i="22"/>
  <c r="BC23" i="22"/>
  <c r="BB23" i="22"/>
  <c r="BA23" i="22"/>
  <c r="AZ23" i="22"/>
  <c r="AY23" i="22"/>
  <c r="AW23" i="22"/>
  <c r="AV23" i="22"/>
  <c r="AT23" i="22"/>
  <c r="AM23" i="22"/>
  <c r="AL23" i="22"/>
  <c r="AH23" i="22"/>
  <c r="AF23" i="22"/>
  <c r="AE23" i="22"/>
  <c r="AD23" i="22"/>
  <c r="AC23" i="22"/>
  <c r="AB23" i="22"/>
  <c r="BS22" i="22"/>
  <c r="BR22" i="22"/>
  <c r="BQ22" i="22"/>
  <c r="BP22" i="22"/>
  <c r="BO22" i="22"/>
  <c r="BN22" i="22"/>
  <c r="BM22" i="22"/>
  <c r="BL22" i="22"/>
  <c r="BK22" i="22"/>
  <c r="BI22" i="22"/>
  <c r="BH22" i="22"/>
  <c r="BG22" i="22"/>
  <c r="BF22" i="22"/>
  <c r="BE22" i="22"/>
  <c r="BD22" i="22"/>
  <c r="BC22" i="22"/>
  <c r="BB22" i="22"/>
  <c r="BA22" i="22"/>
  <c r="AZ22" i="22"/>
  <c r="AY22" i="22"/>
  <c r="AW22" i="22"/>
  <c r="AV22" i="22"/>
  <c r="AT22" i="22"/>
  <c r="AM22" i="22"/>
  <c r="AL22" i="22"/>
  <c r="AH22" i="22"/>
  <c r="D83" i="22" s="1"/>
  <c r="AF22" i="22"/>
  <c r="D82" i="22" s="1"/>
  <c r="AE22" i="22"/>
  <c r="AD22" i="22"/>
  <c r="AC22" i="22"/>
  <c r="AB22" i="22"/>
  <c r="BS21" i="22"/>
  <c r="BR21" i="22"/>
  <c r="BQ21" i="22"/>
  <c r="BP21" i="22"/>
  <c r="BO21" i="22"/>
  <c r="BN21" i="22"/>
  <c r="BM21" i="22"/>
  <c r="BL21" i="22"/>
  <c r="BK21" i="22"/>
  <c r="BI21" i="22"/>
  <c r="BH21" i="22"/>
  <c r="BG21" i="22"/>
  <c r="BF21" i="22"/>
  <c r="BE21" i="22"/>
  <c r="BD21" i="22"/>
  <c r="BC21" i="22"/>
  <c r="BB21" i="22"/>
  <c r="BA21" i="22"/>
  <c r="AZ21" i="22"/>
  <c r="AY21" i="22"/>
  <c r="AW21" i="22"/>
  <c r="AV21" i="22"/>
  <c r="AU21" i="22"/>
  <c r="AT21" i="22"/>
  <c r="AS21" i="22"/>
  <c r="AM21" i="22"/>
  <c r="AL21" i="22"/>
  <c r="AH21" i="22"/>
  <c r="AF21" i="22"/>
  <c r="AE21" i="22"/>
  <c r="AC21" i="22"/>
  <c r="AB21" i="22"/>
  <c r="BS20" i="22"/>
  <c r="BR20" i="22"/>
  <c r="BQ20" i="22"/>
  <c r="BP20" i="22"/>
  <c r="BO20" i="22"/>
  <c r="BN20" i="22"/>
  <c r="BM20" i="22"/>
  <c r="BL20" i="22"/>
  <c r="BK20" i="22"/>
  <c r="BI20" i="22"/>
  <c r="BH20" i="22"/>
  <c r="BG20" i="22"/>
  <c r="BF20" i="22"/>
  <c r="BE20" i="22"/>
  <c r="BD20" i="22"/>
  <c r="BC20" i="22"/>
  <c r="BB20" i="22"/>
  <c r="BA20" i="22"/>
  <c r="AZ20" i="22"/>
  <c r="AY20" i="22"/>
  <c r="AW20" i="22"/>
  <c r="AV20" i="22"/>
  <c r="AT20" i="22"/>
  <c r="AM20" i="22"/>
  <c r="AL20" i="22"/>
  <c r="AH20" i="22"/>
  <c r="AF20" i="22"/>
  <c r="AE20" i="22"/>
  <c r="AC20" i="22"/>
  <c r="AB20" i="22"/>
  <c r="BS19" i="22"/>
  <c r="BR19" i="22"/>
  <c r="BQ19" i="22"/>
  <c r="BP19" i="22"/>
  <c r="BO19" i="22"/>
  <c r="BN19" i="22"/>
  <c r="BM19" i="22"/>
  <c r="BL19" i="22"/>
  <c r="BK19" i="22"/>
  <c r="BI19" i="22"/>
  <c r="BH19" i="22"/>
  <c r="BG19" i="22"/>
  <c r="BF19" i="22"/>
  <c r="BE19" i="22"/>
  <c r="BD19" i="22"/>
  <c r="BC19" i="22"/>
  <c r="BB19" i="22"/>
  <c r="BA19" i="22"/>
  <c r="AZ19" i="22"/>
  <c r="AY19" i="22"/>
  <c r="AW19" i="22"/>
  <c r="AV19" i="22"/>
  <c r="AU19" i="22"/>
  <c r="AT19" i="22"/>
  <c r="AS19" i="22"/>
  <c r="AM19" i="22"/>
  <c r="AL19" i="22"/>
  <c r="AH19" i="22"/>
  <c r="AF19" i="22"/>
  <c r="AE19" i="22"/>
  <c r="AC19" i="22"/>
  <c r="AB19" i="22"/>
  <c r="A144" i="22"/>
  <c r="A89" i="22"/>
  <c r="A61" i="22"/>
  <c r="A58" i="22"/>
  <c r="A55" i="22"/>
  <c r="A134" i="22"/>
  <c r="A80" i="22"/>
  <c r="A77" i="22"/>
  <c r="A74" i="22"/>
  <c r="A71" i="22"/>
  <c r="A141" i="22"/>
  <c r="A305" i="22"/>
  <c r="A65" i="22"/>
  <c r="A131" i="22"/>
  <c r="A175" i="22"/>
  <c r="A150" i="22"/>
  <c r="A52" i="22"/>
  <c r="A49" i="22"/>
  <c r="A113" i="22"/>
  <c r="A68" i="22"/>
  <c r="A110" i="22"/>
  <c r="A107" i="22"/>
  <c r="A104" i="22"/>
  <c r="A101" i="22"/>
  <c r="A98" i="22"/>
  <c r="A46" i="22"/>
  <c r="A43" i="22"/>
  <c r="A40" i="22"/>
  <c r="A95" i="22"/>
  <c r="A37" i="22"/>
  <c r="A122" i="22"/>
  <c r="A92" i="22"/>
  <c r="A34" i="22"/>
  <c r="A86" i="22"/>
  <c r="A83" i="22"/>
  <c r="A25" i="22"/>
  <c r="A22" i="22"/>
  <c r="A19" i="22"/>
  <c r="A12" i="22"/>
  <c r="A9" i="22"/>
  <c r="A6" i="22"/>
  <c r="BS124" i="22"/>
  <c r="BR124" i="22"/>
  <c r="BQ125" i="22"/>
  <c r="BP125" i="22"/>
  <c r="BO125" i="22"/>
  <c r="BN125" i="22"/>
  <c r="BM125" i="22"/>
  <c r="BL125" i="22"/>
  <c r="BK125" i="22"/>
  <c r="BI125" i="22"/>
  <c r="BH125" i="22"/>
  <c r="BG125" i="22"/>
  <c r="BF125" i="22"/>
  <c r="BE125" i="22"/>
  <c r="BD125" i="22"/>
  <c r="BC125" i="22"/>
  <c r="BB125" i="22"/>
  <c r="BA125" i="22"/>
  <c r="AZ125" i="22"/>
  <c r="AY125" i="22"/>
  <c r="AW125" i="22"/>
  <c r="AV125" i="22"/>
  <c r="AU125" i="22"/>
  <c r="AT125" i="22"/>
  <c r="AS125" i="22"/>
  <c r="AM125" i="22"/>
  <c r="AL125" i="22"/>
  <c r="AH125" i="22"/>
  <c r="AF125" i="22"/>
  <c r="AE125" i="22"/>
  <c r="AD125" i="22"/>
  <c r="AC125" i="22"/>
  <c r="AB125" i="22"/>
  <c r="BS123" i="22"/>
  <c r="BR123" i="22"/>
  <c r="BQ124" i="22"/>
  <c r="BP124" i="22"/>
  <c r="BO124" i="22"/>
  <c r="BN124" i="22"/>
  <c r="BM124" i="22"/>
  <c r="BL124" i="22"/>
  <c r="BK124" i="22"/>
  <c r="BI124" i="22"/>
  <c r="BH124" i="22"/>
  <c r="BG124" i="22"/>
  <c r="BF124" i="22"/>
  <c r="BE124" i="22"/>
  <c r="BD124" i="22"/>
  <c r="BC124" i="22"/>
  <c r="BB124" i="22"/>
  <c r="BA124" i="22"/>
  <c r="AZ124" i="22"/>
  <c r="AY124" i="22"/>
  <c r="AW124" i="22"/>
  <c r="AV124" i="22"/>
  <c r="AU124" i="22"/>
  <c r="AT124" i="22"/>
  <c r="AS124" i="22"/>
  <c r="AM124" i="22"/>
  <c r="AL124" i="22"/>
  <c r="AH124" i="22"/>
  <c r="AF124" i="22"/>
  <c r="AE124" i="22"/>
  <c r="AD124" i="22"/>
  <c r="AC124" i="22"/>
  <c r="AB124" i="22"/>
  <c r="BS122" i="22"/>
  <c r="BR122" i="22"/>
  <c r="BQ123" i="22"/>
  <c r="BP123" i="22"/>
  <c r="BO123" i="22"/>
  <c r="BN123" i="22"/>
  <c r="BM123" i="22"/>
  <c r="BL123" i="22"/>
  <c r="BK123" i="22"/>
  <c r="BI123" i="22"/>
  <c r="BH123" i="22"/>
  <c r="BG123" i="22"/>
  <c r="BF123" i="22"/>
  <c r="BE123" i="22"/>
  <c r="BD123" i="22"/>
  <c r="BC123" i="22"/>
  <c r="BB123" i="22"/>
  <c r="BA123" i="22"/>
  <c r="AZ123" i="22"/>
  <c r="AY123" i="22"/>
  <c r="AW123" i="22"/>
  <c r="AV123" i="22"/>
  <c r="AT123" i="22"/>
  <c r="AM123" i="22"/>
  <c r="AL123" i="22"/>
  <c r="AH123" i="22"/>
  <c r="AF123" i="22"/>
  <c r="AE123" i="22"/>
  <c r="AC123" i="22"/>
  <c r="AB123" i="22"/>
  <c r="BS121" i="22"/>
  <c r="BR121" i="22"/>
  <c r="BQ122" i="22"/>
  <c r="BP122" i="22"/>
  <c r="BO122" i="22"/>
  <c r="BN122" i="22"/>
  <c r="BM122" i="22"/>
  <c r="BL122" i="22"/>
  <c r="BK122" i="22"/>
  <c r="BI122" i="22"/>
  <c r="BH122" i="22"/>
  <c r="BG122" i="22"/>
  <c r="BF122" i="22"/>
  <c r="BE122" i="22"/>
  <c r="BD122" i="22"/>
  <c r="BC122" i="22"/>
  <c r="BB122" i="22"/>
  <c r="BA122" i="22"/>
  <c r="AZ122" i="22"/>
  <c r="AY122" i="22"/>
  <c r="AW122" i="22"/>
  <c r="AV122" i="22"/>
  <c r="AU122" i="22"/>
  <c r="AT122" i="22"/>
  <c r="AS122" i="22"/>
  <c r="AM122" i="22"/>
  <c r="AL122" i="22"/>
  <c r="AH122" i="22"/>
  <c r="AF122" i="22"/>
  <c r="AE122" i="22"/>
  <c r="AD122" i="22"/>
  <c r="AC122" i="22"/>
  <c r="AB122" i="22"/>
  <c r="BS120" i="22"/>
  <c r="BR120" i="22"/>
  <c r="BQ121" i="22"/>
  <c r="BP121" i="22"/>
  <c r="BO121" i="22"/>
  <c r="BN121" i="22"/>
  <c r="BM121" i="22"/>
  <c r="BL121" i="22"/>
  <c r="BK121" i="22"/>
  <c r="BI121" i="22"/>
  <c r="BH121" i="22"/>
  <c r="BG121" i="22"/>
  <c r="BF121" i="22"/>
  <c r="BE121" i="22"/>
  <c r="BD121" i="22"/>
  <c r="BC121" i="22"/>
  <c r="BB121" i="22"/>
  <c r="BA121" i="22"/>
  <c r="AZ121" i="22"/>
  <c r="AY121" i="22"/>
  <c r="AW121" i="22"/>
  <c r="AV121" i="22"/>
  <c r="AT121" i="22"/>
  <c r="AM121" i="22"/>
  <c r="AL121" i="22"/>
  <c r="AH121" i="22"/>
  <c r="AF121" i="22"/>
  <c r="AE121" i="22"/>
  <c r="AC121" i="22"/>
  <c r="AB121" i="22"/>
  <c r="AB115" i="22"/>
  <c r="AC115" i="22"/>
  <c r="AD115" i="22"/>
  <c r="AE115" i="22"/>
  <c r="AF115" i="22"/>
  <c r="AH115" i="22"/>
  <c r="AJ115" i="22"/>
  <c r="AL115" i="22"/>
  <c r="AM115" i="22"/>
  <c r="AT115" i="22"/>
  <c r="AV115" i="22"/>
  <c r="AW115" i="22"/>
  <c r="AY115" i="22"/>
  <c r="AZ115" i="22"/>
  <c r="BA115" i="22"/>
  <c r="BB115" i="22"/>
  <c r="BC115" i="22"/>
  <c r="BD115" i="22"/>
  <c r="BE115" i="22"/>
  <c r="BF115" i="22"/>
  <c r="BG115" i="22"/>
  <c r="BH115" i="22"/>
  <c r="BI115" i="22"/>
  <c r="BK115" i="22"/>
  <c r="BL115" i="22"/>
  <c r="BM115" i="22"/>
  <c r="BN115" i="22"/>
  <c r="BO115" i="22"/>
  <c r="BP115" i="22"/>
  <c r="BQ115" i="22"/>
  <c r="BR114" i="22"/>
  <c r="BS114" i="22"/>
  <c r="AB116" i="22"/>
  <c r="AC116" i="22"/>
  <c r="AB117" i="22"/>
  <c r="AC117" i="22"/>
  <c r="BS113" i="22"/>
  <c r="BR113" i="22"/>
  <c r="BQ114" i="22"/>
  <c r="BP114" i="22"/>
  <c r="BO114" i="22"/>
  <c r="BN114" i="22"/>
  <c r="BM114" i="22"/>
  <c r="BL114" i="22"/>
  <c r="BK114" i="22"/>
  <c r="BI114" i="22"/>
  <c r="BH114" i="22"/>
  <c r="BG114" i="22"/>
  <c r="BF114" i="22"/>
  <c r="BE114" i="22"/>
  <c r="BD114" i="22"/>
  <c r="BC114" i="22"/>
  <c r="BB114" i="22"/>
  <c r="BA114" i="22"/>
  <c r="AZ114" i="22"/>
  <c r="AY114" i="22"/>
  <c r="AW114" i="22"/>
  <c r="AV114" i="22"/>
  <c r="AT114" i="22"/>
  <c r="AM114" i="22"/>
  <c r="AL114" i="22"/>
  <c r="AH114" i="22"/>
  <c r="AF114" i="22"/>
  <c r="AE114" i="22"/>
  <c r="AC114" i="22"/>
  <c r="AB114" i="22"/>
  <c r="BS112" i="22"/>
  <c r="BR112" i="22"/>
  <c r="BQ113" i="22"/>
  <c r="BP113" i="22"/>
  <c r="BO113" i="22"/>
  <c r="BN113" i="22"/>
  <c r="BM113" i="22"/>
  <c r="BL113" i="22"/>
  <c r="BK113" i="22"/>
  <c r="BI113" i="22"/>
  <c r="BH113" i="22"/>
  <c r="BG113" i="22"/>
  <c r="BF113" i="22"/>
  <c r="BE113" i="22"/>
  <c r="BD113" i="22"/>
  <c r="BC113" i="22"/>
  <c r="BB113" i="22"/>
  <c r="BA113" i="22"/>
  <c r="AZ113" i="22"/>
  <c r="AY113" i="22"/>
  <c r="AW113" i="22"/>
  <c r="AV113" i="22"/>
  <c r="AU113" i="22"/>
  <c r="AT113" i="22"/>
  <c r="AS113" i="22"/>
  <c r="AM113" i="22"/>
  <c r="AL113" i="22"/>
  <c r="AH113" i="22"/>
  <c r="AF113" i="22"/>
  <c r="AE113" i="22"/>
  <c r="AC113" i="22"/>
  <c r="AB113" i="22"/>
  <c r="BS111" i="22"/>
  <c r="BR111" i="22"/>
  <c r="BQ112" i="22"/>
  <c r="BP112" i="22"/>
  <c r="BO112" i="22"/>
  <c r="BN112" i="22"/>
  <c r="BM112" i="22"/>
  <c r="BL112" i="22"/>
  <c r="BK112" i="22"/>
  <c r="BI112" i="22"/>
  <c r="BH112" i="22"/>
  <c r="BG112" i="22"/>
  <c r="BF112" i="22"/>
  <c r="BE112" i="22"/>
  <c r="BD112" i="22"/>
  <c r="BC112" i="22"/>
  <c r="BB112" i="22"/>
  <c r="BA112" i="22"/>
  <c r="AZ112" i="22"/>
  <c r="AY112" i="22"/>
  <c r="AW112" i="22"/>
  <c r="AV112" i="22"/>
  <c r="AU112" i="22"/>
  <c r="AT112" i="22"/>
  <c r="AS112" i="22"/>
  <c r="AM112" i="22"/>
  <c r="AL112" i="22"/>
  <c r="AH112" i="22"/>
  <c r="AF112" i="22"/>
  <c r="AE112" i="22"/>
  <c r="AC112" i="22"/>
  <c r="AB112" i="22"/>
  <c r="BS95" i="22"/>
  <c r="BR95" i="22"/>
  <c r="BQ96" i="22"/>
  <c r="BP96" i="22"/>
  <c r="BO96" i="22"/>
  <c r="BN96" i="22"/>
  <c r="BM96" i="22"/>
  <c r="BL96" i="22"/>
  <c r="BK96" i="22"/>
  <c r="BI96" i="22"/>
  <c r="BH96" i="22"/>
  <c r="BG96" i="22"/>
  <c r="BF96" i="22"/>
  <c r="BE96" i="22"/>
  <c r="BD96" i="22"/>
  <c r="BC96" i="22"/>
  <c r="BB96" i="22"/>
  <c r="BA96" i="22"/>
  <c r="AZ96" i="22"/>
  <c r="AY96" i="22"/>
  <c r="AW96" i="22"/>
  <c r="AV96" i="22"/>
  <c r="AU96" i="22"/>
  <c r="AT96" i="22"/>
  <c r="AS96" i="22"/>
  <c r="AM96" i="22"/>
  <c r="AL96" i="22"/>
  <c r="AH96" i="22"/>
  <c r="AF96" i="22"/>
  <c r="AE96" i="22"/>
  <c r="AC96" i="22"/>
  <c r="AB96" i="22"/>
  <c r="BS94" i="22"/>
  <c r="BR94" i="22"/>
  <c r="BQ95" i="22"/>
  <c r="BP95" i="22"/>
  <c r="BO95" i="22"/>
  <c r="BN95" i="22"/>
  <c r="BM95" i="22"/>
  <c r="BL95" i="22"/>
  <c r="BK95" i="22"/>
  <c r="BI95" i="22"/>
  <c r="BH95" i="22"/>
  <c r="BG95" i="22"/>
  <c r="BF95" i="22"/>
  <c r="BE95" i="22"/>
  <c r="BD95" i="22"/>
  <c r="BC95" i="22"/>
  <c r="BB95" i="22"/>
  <c r="BA95" i="22"/>
  <c r="AZ95" i="22"/>
  <c r="AY95" i="22"/>
  <c r="AW95" i="22"/>
  <c r="AV95" i="22"/>
  <c r="AT95" i="22"/>
  <c r="AM95" i="22"/>
  <c r="AL95" i="22"/>
  <c r="AH95" i="22"/>
  <c r="AF95" i="22"/>
  <c r="AE95" i="22"/>
  <c r="AC95" i="22"/>
  <c r="AB95" i="22"/>
  <c r="BS93" i="22"/>
  <c r="BR93" i="22"/>
  <c r="BQ94" i="22"/>
  <c r="BP94" i="22"/>
  <c r="BO94" i="22"/>
  <c r="BN94" i="22"/>
  <c r="BM94" i="22"/>
  <c r="BL94" i="22"/>
  <c r="BK94" i="22"/>
  <c r="BI94" i="22"/>
  <c r="BH94" i="22"/>
  <c r="BG94" i="22"/>
  <c r="BF94" i="22"/>
  <c r="BE94" i="22"/>
  <c r="BD94" i="22"/>
  <c r="BC94" i="22"/>
  <c r="BB94" i="22"/>
  <c r="BA94" i="22"/>
  <c r="AZ94" i="22"/>
  <c r="AY94" i="22"/>
  <c r="AW94" i="22"/>
  <c r="AV94" i="22"/>
  <c r="AU94" i="22"/>
  <c r="AT94" i="22"/>
  <c r="AS94" i="22"/>
  <c r="AM94" i="22"/>
  <c r="AL94" i="22"/>
  <c r="AH94" i="22"/>
  <c r="AF94" i="22"/>
  <c r="AE94" i="22"/>
  <c r="AC94" i="22"/>
  <c r="AB94" i="22"/>
  <c r="BS87" i="22"/>
  <c r="BR87" i="22"/>
  <c r="BQ87" i="22"/>
  <c r="BP87" i="22"/>
  <c r="BO87" i="22"/>
  <c r="BN87" i="22"/>
  <c r="BM87" i="22"/>
  <c r="BL87" i="22"/>
  <c r="BK87" i="22"/>
  <c r="BI87" i="22"/>
  <c r="BH87" i="22"/>
  <c r="BG87" i="22"/>
  <c r="BF87" i="22"/>
  <c r="BE87" i="22"/>
  <c r="BD87" i="22"/>
  <c r="BC87" i="22"/>
  <c r="BB87" i="22"/>
  <c r="BA87" i="22"/>
  <c r="AZ87" i="22"/>
  <c r="AY87" i="22"/>
  <c r="AW87" i="22"/>
  <c r="AV87" i="22"/>
  <c r="AT87" i="22"/>
  <c r="AM87" i="22"/>
  <c r="AL87" i="22"/>
  <c r="AH87" i="22"/>
  <c r="AF87" i="22"/>
  <c r="AE87" i="22"/>
  <c r="AD87" i="22"/>
  <c r="AC87" i="22"/>
  <c r="AB87" i="22"/>
  <c r="BS86" i="22"/>
  <c r="BR86" i="22"/>
  <c r="BQ86" i="22"/>
  <c r="BP86" i="22"/>
  <c r="BO86" i="22"/>
  <c r="BN86" i="22"/>
  <c r="BM86" i="22"/>
  <c r="BL86" i="22"/>
  <c r="BK86" i="22"/>
  <c r="BI86" i="22"/>
  <c r="BH86" i="22"/>
  <c r="BG86" i="22"/>
  <c r="BF86" i="22"/>
  <c r="BE86" i="22"/>
  <c r="BD86" i="22"/>
  <c r="BC86" i="22"/>
  <c r="BB86" i="22"/>
  <c r="BA86" i="22"/>
  <c r="AZ86" i="22"/>
  <c r="AY86" i="22"/>
  <c r="AW86" i="22"/>
  <c r="AV86" i="22"/>
  <c r="AU86" i="22"/>
  <c r="AT86" i="22"/>
  <c r="AS86" i="22"/>
  <c r="AM86" i="22"/>
  <c r="AL86" i="22"/>
  <c r="AH86" i="22"/>
  <c r="AF86" i="22"/>
  <c r="AE86" i="22"/>
  <c r="AD86" i="22"/>
  <c r="AC86" i="22"/>
  <c r="AB86" i="22"/>
  <c r="BS80" i="22"/>
  <c r="BR80" i="22"/>
  <c r="BQ80" i="22"/>
  <c r="BP80" i="22"/>
  <c r="BO80" i="22"/>
  <c r="BN80" i="22"/>
  <c r="BM80" i="22"/>
  <c r="BL80" i="22"/>
  <c r="BK80" i="22"/>
  <c r="BI80" i="22"/>
  <c r="BH80" i="22"/>
  <c r="BG80" i="22"/>
  <c r="BF80" i="22"/>
  <c r="BE80" i="22"/>
  <c r="BD80" i="22"/>
  <c r="BC80" i="22"/>
  <c r="BB80" i="22"/>
  <c r="BA80" i="22"/>
  <c r="AZ80" i="22"/>
  <c r="AY80" i="22"/>
  <c r="AW80" i="22"/>
  <c r="AV80" i="22"/>
  <c r="AT80" i="22"/>
  <c r="AM80" i="22"/>
  <c r="AL80" i="22"/>
  <c r="AH80" i="22"/>
  <c r="AF80" i="22"/>
  <c r="AE80" i="22"/>
  <c r="AC80" i="22"/>
  <c r="AB80" i="22"/>
  <c r="BS79" i="22"/>
  <c r="BR79" i="22"/>
  <c r="BQ79" i="22"/>
  <c r="BP79" i="22"/>
  <c r="BO79" i="22"/>
  <c r="BN79" i="22"/>
  <c r="BM79" i="22"/>
  <c r="BL79" i="22"/>
  <c r="BK79" i="22"/>
  <c r="BI79" i="22"/>
  <c r="BH79" i="22"/>
  <c r="BG79" i="22"/>
  <c r="BF79" i="22"/>
  <c r="BE79" i="22"/>
  <c r="BD79" i="22"/>
  <c r="BC79" i="22"/>
  <c r="BB79" i="22"/>
  <c r="BA79" i="22"/>
  <c r="AZ79" i="22"/>
  <c r="AY79" i="22"/>
  <c r="AW79" i="22"/>
  <c r="AV79" i="22"/>
  <c r="AT79" i="22"/>
  <c r="AM79" i="22"/>
  <c r="AL79" i="22"/>
  <c r="AH79" i="22"/>
  <c r="AF79" i="22"/>
  <c r="AE79" i="22"/>
  <c r="AC79" i="22"/>
  <c r="AB79" i="22"/>
  <c r="BS78" i="22"/>
  <c r="BR78" i="22"/>
  <c r="BQ78" i="22"/>
  <c r="BP78" i="22"/>
  <c r="BO78" i="22"/>
  <c r="BN78" i="22"/>
  <c r="BM78" i="22"/>
  <c r="BL78" i="22"/>
  <c r="BK78" i="22"/>
  <c r="BI78" i="22"/>
  <c r="BH78" i="22"/>
  <c r="BG78" i="22"/>
  <c r="BF78" i="22"/>
  <c r="BE78" i="22"/>
  <c r="BD78" i="22"/>
  <c r="BC78" i="22"/>
  <c r="BB78" i="22"/>
  <c r="BA78" i="22"/>
  <c r="AZ78" i="22"/>
  <c r="AY78" i="22"/>
  <c r="AW78" i="22"/>
  <c r="AV78" i="22"/>
  <c r="AU78" i="22"/>
  <c r="AT78" i="22"/>
  <c r="AS78" i="22"/>
  <c r="AM78" i="22"/>
  <c r="AL78" i="22"/>
  <c r="AH78" i="22"/>
  <c r="AF78" i="22"/>
  <c r="AE78" i="22"/>
  <c r="AC78" i="22"/>
  <c r="AB78" i="22"/>
  <c r="BS77" i="22"/>
  <c r="BR77" i="22"/>
  <c r="BQ77" i="22"/>
  <c r="BP77" i="22"/>
  <c r="BO77" i="22"/>
  <c r="BN77" i="22"/>
  <c r="BM77" i="22"/>
  <c r="BL77" i="22"/>
  <c r="BK77" i="22"/>
  <c r="BI77" i="22"/>
  <c r="BH77" i="22"/>
  <c r="BG77" i="22"/>
  <c r="BF77" i="22"/>
  <c r="BE77" i="22"/>
  <c r="BD77" i="22"/>
  <c r="BC77" i="22"/>
  <c r="BB77" i="22"/>
  <c r="BA77" i="22"/>
  <c r="AZ77" i="22"/>
  <c r="AY77" i="22"/>
  <c r="AW77" i="22"/>
  <c r="AV77" i="22"/>
  <c r="AT77" i="22"/>
  <c r="AM77" i="22"/>
  <c r="AL77" i="22"/>
  <c r="AH77" i="22"/>
  <c r="AF77" i="22"/>
  <c r="AE77" i="22"/>
  <c r="AD77" i="22"/>
  <c r="AC77" i="22"/>
  <c r="AB77" i="22"/>
  <c r="BS76" i="22"/>
  <c r="BR76" i="22"/>
  <c r="BQ76" i="22"/>
  <c r="BP76" i="22"/>
  <c r="BO76" i="22"/>
  <c r="BN76" i="22"/>
  <c r="BM76" i="22"/>
  <c r="BL76" i="22"/>
  <c r="BK76" i="22"/>
  <c r="BI76" i="22"/>
  <c r="BH76" i="22"/>
  <c r="BG76" i="22"/>
  <c r="BF76" i="22"/>
  <c r="BE76" i="22"/>
  <c r="BD76" i="22"/>
  <c r="BC76" i="22"/>
  <c r="BB76" i="22"/>
  <c r="BA76" i="22"/>
  <c r="AZ76" i="22"/>
  <c r="AY76" i="22"/>
  <c r="AW76" i="22"/>
  <c r="AV76" i="22"/>
  <c r="AU76" i="22"/>
  <c r="AT76" i="22"/>
  <c r="AS76" i="22"/>
  <c r="AM76" i="22"/>
  <c r="AL76" i="22"/>
  <c r="AH76" i="22"/>
  <c r="AF76" i="22"/>
  <c r="AE76" i="22"/>
  <c r="AD76" i="22"/>
  <c r="AC76" i="22"/>
  <c r="AB76" i="22"/>
  <c r="BS75" i="22"/>
  <c r="BR75" i="22"/>
  <c r="BQ75" i="22"/>
  <c r="BP75" i="22"/>
  <c r="BO75" i="22"/>
  <c r="BN75" i="22"/>
  <c r="BM75" i="22"/>
  <c r="BL75" i="22"/>
  <c r="BK75" i="22"/>
  <c r="BI75" i="22"/>
  <c r="BH75" i="22"/>
  <c r="BG75" i="22"/>
  <c r="BF75" i="22"/>
  <c r="BE75" i="22"/>
  <c r="BD75" i="22"/>
  <c r="BC75" i="22"/>
  <c r="BB75" i="22"/>
  <c r="BA75" i="22"/>
  <c r="AZ75" i="22"/>
  <c r="AY75" i="22"/>
  <c r="AW75" i="22"/>
  <c r="AV75" i="22"/>
  <c r="AT75" i="22"/>
  <c r="AM75" i="22"/>
  <c r="AL75" i="22"/>
  <c r="AH75" i="22"/>
  <c r="AF75" i="22"/>
  <c r="AE75" i="22"/>
  <c r="AD75" i="22"/>
  <c r="AC75" i="22"/>
  <c r="AB75" i="22"/>
  <c r="BS74" i="22"/>
  <c r="BR74" i="22"/>
  <c r="BQ74" i="22"/>
  <c r="BP74" i="22"/>
  <c r="BO74" i="22"/>
  <c r="BN74" i="22"/>
  <c r="BM74" i="22"/>
  <c r="BL74" i="22"/>
  <c r="BK74" i="22"/>
  <c r="BI74" i="22"/>
  <c r="BH74" i="22"/>
  <c r="BG74" i="22"/>
  <c r="BF74" i="22"/>
  <c r="BE74" i="22"/>
  <c r="BD74" i="22"/>
  <c r="BC74" i="22"/>
  <c r="BB74" i="22"/>
  <c r="BA74" i="22"/>
  <c r="AZ74" i="22"/>
  <c r="AY74" i="22"/>
  <c r="AW74" i="22"/>
  <c r="AV74" i="22"/>
  <c r="AT74" i="22"/>
  <c r="AM74" i="22"/>
  <c r="AL74" i="22"/>
  <c r="AH74" i="22"/>
  <c r="AF74" i="22"/>
  <c r="AE74" i="22"/>
  <c r="AD74" i="22"/>
  <c r="AC74" i="22"/>
  <c r="AB74" i="22"/>
  <c r="BS72" i="22"/>
  <c r="BR72" i="22"/>
  <c r="BQ72" i="22"/>
  <c r="BP72" i="22"/>
  <c r="BO72" i="22"/>
  <c r="BN72" i="22"/>
  <c r="BM72" i="22"/>
  <c r="BL72" i="22"/>
  <c r="BK72" i="22"/>
  <c r="BI72" i="22"/>
  <c r="BH72" i="22"/>
  <c r="BG72" i="22"/>
  <c r="BF72" i="22"/>
  <c r="BE72" i="22"/>
  <c r="BD72" i="22"/>
  <c r="BC72" i="22"/>
  <c r="BB72" i="22"/>
  <c r="BA72" i="22"/>
  <c r="AZ72" i="22"/>
  <c r="AY72" i="22"/>
  <c r="AW72" i="22"/>
  <c r="AV72" i="22"/>
  <c r="AT72" i="22"/>
  <c r="AM72" i="22"/>
  <c r="AL72" i="22"/>
  <c r="AH72" i="22"/>
  <c r="AF72" i="22"/>
  <c r="AE72" i="22"/>
  <c r="AD72" i="22"/>
  <c r="AC72" i="22"/>
  <c r="AB72" i="22"/>
  <c r="BS71" i="22"/>
  <c r="BR71" i="22"/>
  <c r="BQ71" i="22"/>
  <c r="BP71" i="22"/>
  <c r="BO71" i="22"/>
  <c r="BN71" i="22"/>
  <c r="BM71" i="22"/>
  <c r="BL71" i="22"/>
  <c r="BK71" i="22"/>
  <c r="BI71" i="22"/>
  <c r="BH71" i="22"/>
  <c r="BG71" i="22"/>
  <c r="BF71" i="22"/>
  <c r="BE71" i="22"/>
  <c r="BD71" i="22"/>
  <c r="BC71" i="22"/>
  <c r="BB71" i="22"/>
  <c r="BA71" i="22"/>
  <c r="AZ71" i="22"/>
  <c r="AY71" i="22"/>
  <c r="AW71" i="22"/>
  <c r="AV71" i="22"/>
  <c r="AT71" i="22"/>
  <c r="AM71" i="22"/>
  <c r="AL71" i="22"/>
  <c r="AH71" i="22"/>
  <c r="AF71" i="22"/>
  <c r="AE71" i="22"/>
  <c r="AD71" i="22"/>
  <c r="AC71" i="22"/>
  <c r="AB71" i="22"/>
  <c r="BS61" i="22"/>
  <c r="BR61" i="22"/>
  <c r="BQ61" i="22"/>
  <c r="BP61" i="22"/>
  <c r="BO61" i="22"/>
  <c r="BN61" i="22"/>
  <c r="BM61" i="22"/>
  <c r="BL61" i="22"/>
  <c r="BK61" i="22"/>
  <c r="BI61" i="22"/>
  <c r="BH61" i="22"/>
  <c r="BG61" i="22"/>
  <c r="BF61" i="22"/>
  <c r="BE61" i="22"/>
  <c r="BD61" i="22"/>
  <c r="BC61" i="22"/>
  <c r="BB61" i="22"/>
  <c r="BA61" i="22"/>
  <c r="AZ61" i="22"/>
  <c r="AY61" i="22"/>
  <c r="AW61" i="22"/>
  <c r="AV61" i="22"/>
  <c r="AT61" i="22"/>
  <c r="AM61" i="22"/>
  <c r="AL61" i="22"/>
  <c r="AH61" i="22"/>
  <c r="AF61" i="22"/>
  <c r="AE61" i="22"/>
  <c r="AD61" i="22"/>
  <c r="AC61" i="22"/>
  <c r="AB61" i="22"/>
  <c r="BS60" i="22"/>
  <c r="BR60" i="22"/>
  <c r="BQ60" i="22"/>
  <c r="BP60" i="22"/>
  <c r="BO60" i="22"/>
  <c r="BN60" i="22"/>
  <c r="BM60" i="22"/>
  <c r="BL60" i="22"/>
  <c r="BK60" i="22"/>
  <c r="BI60" i="22"/>
  <c r="BH60" i="22"/>
  <c r="BG60" i="22"/>
  <c r="BF60" i="22"/>
  <c r="BE60" i="22"/>
  <c r="BD60" i="22"/>
  <c r="BC60" i="22"/>
  <c r="BB60" i="22"/>
  <c r="BA60" i="22"/>
  <c r="AZ60" i="22"/>
  <c r="AY60" i="22"/>
  <c r="AW60" i="22"/>
  <c r="AV60" i="22"/>
  <c r="AT60" i="22"/>
  <c r="AM60" i="22"/>
  <c r="AL60" i="22"/>
  <c r="AH60" i="22"/>
  <c r="AF60" i="22"/>
  <c r="AE60" i="22"/>
  <c r="AD60" i="22"/>
  <c r="AC60" i="22"/>
  <c r="AB60" i="22"/>
  <c r="BS59" i="22"/>
  <c r="BR59" i="22"/>
  <c r="BQ59" i="22"/>
  <c r="BP59" i="22"/>
  <c r="BO59" i="22"/>
  <c r="BN59" i="22"/>
  <c r="BM59" i="22"/>
  <c r="BL59" i="22"/>
  <c r="BK59" i="22"/>
  <c r="BI59" i="22"/>
  <c r="BH59" i="22"/>
  <c r="BG59" i="22"/>
  <c r="BF59" i="22"/>
  <c r="BE59" i="22"/>
  <c r="BD59" i="22"/>
  <c r="BC59" i="22"/>
  <c r="BB59" i="22"/>
  <c r="BA59" i="22"/>
  <c r="AZ59" i="22"/>
  <c r="AY59" i="22"/>
  <c r="AW59" i="22"/>
  <c r="AV59" i="22"/>
  <c r="Y37" i="22" s="1"/>
  <c r="AT59" i="22"/>
  <c r="Y36" i="22" s="1"/>
  <c r="AM59" i="22"/>
  <c r="AL59" i="22"/>
  <c r="AH59" i="22"/>
  <c r="D37" i="22" s="1"/>
  <c r="AF59" i="22"/>
  <c r="D36" i="22" s="1"/>
  <c r="AE59" i="22"/>
  <c r="AD59" i="22"/>
  <c r="AC59" i="22"/>
  <c r="AB59" i="22"/>
  <c r="BS58" i="22"/>
  <c r="BR58" i="22"/>
  <c r="BQ58" i="22"/>
  <c r="BP58" i="22"/>
  <c r="BO58" i="22"/>
  <c r="BN58" i="22"/>
  <c r="BM58" i="22"/>
  <c r="BL58" i="22"/>
  <c r="BK58" i="22"/>
  <c r="BI58" i="22"/>
  <c r="BH58" i="22"/>
  <c r="BG58" i="22"/>
  <c r="BF58" i="22"/>
  <c r="BE58" i="22"/>
  <c r="BD58" i="22"/>
  <c r="BC58" i="22"/>
  <c r="BB58" i="22"/>
  <c r="BA58" i="22"/>
  <c r="AZ58" i="22"/>
  <c r="AY58" i="22"/>
  <c r="AW58" i="22"/>
  <c r="AV58" i="22"/>
  <c r="AT58" i="22"/>
  <c r="AM58" i="22"/>
  <c r="AL58" i="22"/>
  <c r="AH58" i="22"/>
  <c r="AF58" i="22"/>
  <c r="AE58" i="22"/>
  <c r="AD58" i="22"/>
  <c r="AC58" i="22"/>
  <c r="AB58" i="22"/>
  <c r="BS56" i="22"/>
  <c r="BR56" i="22"/>
  <c r="BQ56" i="22"/>
  <c r="BP56" i="22"/>
  <c r="BO56" i="22"/>
  <c r="BN56" i="22"/>
  <c r="BM56" i="22"/>
  <c r="BL56" i="22"/>
  <c r="BK56" i="22"/>
  <c r="BI56" i="22"/>
  <c r="BH56" i="22"/>
  <c r="BG56" i="22"/>
  <c r="BF56" i="22"/>
  <c r="BE56" i="22"/>
  <c r="BD56" i="22"/>
  <c r="BC56" i="22"/>
  <c r="BB56" i="22"/>
  <c r="BA56" i="22"/>
  <c r="AZ56" i="22"/>
  <c r="AY56" i="22"/>
  <c r="AW56" i="22"/>
  <c r="AV56" i="22"/>
  <c r="AU56" i="22"/>
  <c r="AT56" i="22"/>
  <c r="AS56" i="22"/>
  <c r="AM56" i="22"/>
  <c r="AL56" i="22"/>
  <c r="AH56" i="22"/>
  <c r="AF56" i="22"/>
  <c r="AE56" i="22"/>
  <c r="AD56" i="22"/>
  <c r="AC56" i="22"/>
  <c r="AB56" i="22"/>
  <c r="BS55" i="22"/>
  <c r="BR55" i="22"/>
  <c r="BQ55" i="22"/>
  <c r="BP55" i="22"/>
  <c r="BO55" i="22"/>
  <c r="BN55" i="22"/>
  <c r="BM55" i="22"/>
  <c r="BL55" i="22"/>
  <c r="BK55" i="22"/>
  <c r="BI55" i="22"/>
  <c r="BH55" i="22"/>
  <c r="BG55" i="22"/>
  <c r="BF55" i="22"/>
  <c r="BE55" i="22"/>
  <c r="BD55" i="22"/>
  <c r="BC55" i="22"/>
  <c r="BB55" i="22"/>
  <c r="BA55" i="22"/>
  <c r="AZ55" i="22"/>
  <c r="AY55" i="22"/>
  <c r="AW55" i="22"/>
  <c r="AV55" i="22"/>
  <c r="AT55" i="22"/>
  <c r="AM55" i="22"/>
  <c r="AL55" i="22"/>
  <c r="AH55" i="22"/>
  <c r="AF55" i="22"/>
  <c r="AE55" i="22"/>
  <c r="AD55" i="22"/>
  <c r="AC55" i="22"/>
  <c r="AB55" i="22"/>
  <c r="BS54" i="22"/>
  <c r="BR54" i="22"/>
  <c r="BQ54" i="22"/>
  <c r="BP54" i="22"/>
  <c r="BO54" i="22"/>
  <c r="BN54" i="22"/>
  <c r="BM54" i="22"/>
  <c r="BL54" i="22"/>
  <c r="BK54" i="22"/>
  <c r="BI54" i="22"/>
  <c r="BH54" i="22"/>
  <c r="BG54" i="22"/>
  <c r="BF54" i="22"/>
  <c r="BE54" i="22"/>
  <c r="BD54" i="22"/>
  <c r="BC54" i="22"/>
  <c r="BB54" i="22"/>
  <c r="BA54" i="22"/>
  <c r="AZ54" i="22"/>
  <c r="AY54" i="22"/>
  <c r="AW54" i="22"/>
  <c r="AV54" i="22"/>
  <c r="AT54" i="22"/>
  <c r="AM54" i="22"/>
  <c r="AL54" i="22"/>
  <c r="AH54" i="22"/>
  <c r="AF54" i="22"/>
  <c r="AE54" i="22"/>
  <c r="AD54" i="22"/>
  <c r="AC54" i="22"/>
  <c r="AB54" i="22"/>
  <c r="BS180" i="22"/>
  <c r="BR180" i="22"/>
  <c r="BQ181" i="22"/>
  <c r="BP181" i="22"/>
  <c r="BO181" i="22"/>
  <c r="BN181" i="22"/>
  <c r="BM181" i="22"/>
  <c r="BL181" i="22"/>
  <c r="BK181" i="22"/>
  <c r="BI181" i="22"/>
  <c r="BH181" i="22"/>
  <c r="BG181" i="22"/>
  <c r="BF181" i="22"/>
  <c r="BE181" i="22"/>
  <c r="BD181" i="22"/>
  <c r="BC181" i="22"/>
  <c r="BB181" i="22"/>
  <c r="BA181" i="22"/>
  <c r="AZ181" i="22"/>
  <c r="AY181" i="22"/>
  <c r="AW181" i="22"/>
  <c r="AV181" i="22"/>
  <c r="AU181" i="22"/>
  <c r="AT181" i="22"/>
  <c r="AS181" i="22"/>
  <c r="AM181" i="22"/>
  <c r="AL181" i="22"/>
  <c r="AJ181" i="22"/>
  <c r="AH181" i="22"/>
  <c r="AF181" i="22"/>
  <c r="AE181" i="22"/>
  <c r="AD181" i="22"/>
  <c r="BS176" i="22"/>
  <c r="BR176" i="22"/>
  <c r="BQ177" i="22"/>
  <c r="BP177" i="22"/>
  <c r="BO177" i="22"/>
  <c r="BN177" i="22"/>
  <c r="BM177" i="22"/>
  <c r="BL177" i="22"/>
  <c r="BK177" i="22"/>
  <c r="BI177" i="22"/>
  <c r="BH177" i="22"/>
  <c r="BG177" i="22"/>
  <c r="BF177" i="22"/>
  <c r="BE177" i="22"/>
  <c r="BD177" i="22"/>
  <c r="BC177" i="22"/>
  <c r="BB177" i="22"/>
  <c r="BA177" i="22"/>
  <c r="AZ177" i="22"/>
  <c r="AY177" i="22"/>
  <c r="AW177" i="22"/>
  <c r="AV177" i="22"/>
  <c r="AU177" i="22"/>
  <c r="AT177" i="22"/>
  <c r="AS177" i="22"/>
  <c r="AM177" i="22"/>
  <c r="AL177" i="22"/>
  <c r="AJ177" i="22"/>
  <c r="AH177" i="22"/>
  <c r="AF177" i="22"/>
  <c r="AE177" i="22"/>
  <c r="AD177" i="22"/>
  <c r="BS175" i="22"/>
  <c r="BR175" i="22"/>
  <c r="BQ176" i="22"/>
  <c r="BP176" i="22"/>
  <c r="BO176" i="22"/>
  <c r="BN176" i="22"/>
  <c r="BM176" i="22"/>
  <c r="BL176" i="22"/>
  <c r="BK176" i="22"/>
  <c r="BI176" i="22"/>
  <c r="BH176" i="22"/>
  <c r="BG176" i="22"/>
  <c r="BF176" i="22"/>
  <c r="BE176" i="22"/>
  <c r="BD176" i="22"/>
  <c r="BC176" i="22"/>
  <c r="BB176" i="22"/>
  <c r="BA176" i="22"/>
  <c r="AZ176" i="22"/>
  <c r="AY176" i="22"/>
  <c r="AW176" i="22"/>
  <c r="AV176" i="22"/>
  <c r="AT176" i="22"/>
  <c r="AM176" i="22"/>
  <c r="AL176" i="22"/>
  <c r="AH176" i="22"/>
  <c r="AF176" i="22"/>
  <c r="AE176" i="22"/>
  <c r="BS174" i="22"/>
  <c r="BR174" i="22"/>
  <c r="BQ175" i="22"/>
  <c r="BP175" i="22"/>
  <c r="BO175" i="22"/>
  <c r="BN175" i="22"/>
  <c r="BM175" i="22"/>
  <c r="BL175" i="22"/>
  <c r="BK175" i="22"/>
  <c r="BI175" i="22"/>
  <c r="BH175" i="22"/>
  <c r="BG175" i="22"/>
  <c r="BF175" i="22"/>
  <c r="BE175" i="22"/>
  <c r="BD175" i="22"/>
  <c r="BC175" i="22"/>
  <c r="BB175" i="22"/>
  <c r="BA175" i="22"/>
  <c r="AZ175" i="22"/>
  <c r="AY175" i="22"/>
  <c r="AW175" i="22"/>
  <c r="AV175" i="22"/>
  <c r="AT175" i="22"/>
  <c r="AM175" i="22"/>
  <c r="AL175" i="22"/>
  <c r="AH175" i="22"/>
  <c r="AF175" i="22"/>
  <c r="AE175" i="22"/>
  <c r="AD175" i="22"/>
  <c r="BS173" i="22"/>
  <c r="BR173" i="22"/>
  <c r="BQ174" i="22"/>
  <c r="BP174" i="22"/>
  <c r="BO174" i="22"/>
  <c r="BN174" i="22"/>
  <c r="BM174" i="22"/>
  <c r="BL174" i="22"/>
  <c r="BK174" i="22"/>
  <c r="BI174" i="22"/>
  <c r="BH174" i="22"/>
  <c r="BG174" i="22"/>
  <c r="BF174" i="22"/>
  <c r="BE174" i="22"/>
  <c r="BD174" i="22"/>
  <c r="BC174" i="22"/>
  <c r="BB174" i="22"/>
  <c r="BA174" i="22"/>
  <c r="AZ174" i="22"/>
  <c r="AY174" i="22"/>
  <c r="AW174" i="22"/>
  <c r="AV174" i="22"/>
  <c r="AT174" i="22"/>
  <c r="AM174" i="22"/>
  <c r="AL174" i="22"/>
  <c r="AH174" i="22"/>
  <c r="AF174" i="22"/>
  <c r="AE174" i="22"/>
  <c r="BS172" i="22"/>
  <c r="BR172" i="22"/>
  <c r="BQ173" i="22"/>
  <c r="BP173" i="22"/>
  <c r="BO173" i="22"/>
  <c r="BN173" i="22"/>
  <c r="BM173" i="22"/>
  <c r="BL173" i="22"/>
  <c r="BK173" i="22"/>
  <c r="BI173" i="22"/>
  <c r="BH173" i="22"/>
  <c r="BG173" i="22"/>
  <c r="BF173" i="22"/>
  <c r="BE173" i="22"/>
  <c r="BD173" i="22"/>
  <c r="BC173" i="22"/>
  <c r="BB173" i="22"/>
  <c r="BA173" i="22"/>
  <c r="AZ173" i="22"/>
  <c r="AY173" i="22"/>
  <c r="AW173" i="22"/>
  <c r="AV173" i="22"/>
  <c r="AU173" i="22"/>
  <c r="AT173" i="22"/>
  <c r="AS173" i="22"/>
  <c r="AM173" i="22"/>
  <c r="AL173" i="22"/>
  <c r="AH173" i="22"/>
  <c r="AF173" i="22"/>
  <c r="AE173" i="22"/>
  <c r="BS171" i="22"/>
  <c r="BR171" i="22"/>
  <c r="BQ172" i="22"/>
  <c r="BP172" i="22"/>
  <c r="BO172" i="22"/>
  <c r="BN172" i="22"/>
  <c r="BM172" i="22"/>
  <c r="BL172" i="22"/>
  <c r="BK172" i="22"/>
  <c r="BI172" i="22"/>
  <c r="BH172" i="22"/>
  <c r="BG172" i="22"/>
  <c r="BF172" i="22"/>
  <c r="BE172" i="22"/>
  <c r="BD172" i="22"/>
  <c r="BC172" i="22"/>
  <c r="BB172" i="22"/>
  <c r="BA172" i="22"/>
  <c r="AZ172" i="22"/>
  <c r="AY172" i="22"/>
  <c r="AW172" i="22"/>
  <c r="AV172" i="22"/>
  <c r="AT172" i="22"/>
  <c r="AM172" i="22"/>
  <c r="AL172" i="22"/>
  <c r="AH172" i="22"/>
  <c r="AF172" i="22"/>
  <c r="AE172" i="22"/>
  <c r="BS169" i="22"/>
  <c r="BR169" i="22"/>
  <c r="BQ171" i="22"/>
  <c r="BP171" i="22"/>
  <c r="BO171" i="22"/>
  <c r="BN171" i="22"/>
  <c r="BM171" i="22"/>
  <c r="BL171" i="22"/>
  <c r="BK171" i="22"/>
  <c r="BI171" i="22"/>
  <c r="BH171" i="22"/>
  <c r="BG171" i="22"/>
  <c r="BF171" i="22"/>
  <c r="BE171" i="22"/>
  <c r="BD171" i="22"/>
  <c r="BC171" i="22"/>
  <c r="BB171" i="22"/>
  <c r="BA171" i="22"/>
  <c r="AZ171" i="22"/>
  <c r="AY171" i="22"/>
  <c r="AW171" i="22"/>
  <c r="AV171" i="22"/>
  <c r="AU171" i="22"/>
  <c r="AT171" i="22"/>
  <c r="AS171" i="22"/>
  <c r="AM171" i="22"/>
  <c r="AL171" i="22"/>
  <c r="AH171" i="22"/>
  <c r="AF171" i="22"/>
  <c r="AE171" i="22"/>
  <c r="BS168" i="22"/>
  <c r="BR168" i="22"/>
  <c r="BQ169" i="22"/>
  <c r="BP169" i="22"/>
  <c r="BO169" i="22"/>
  <c r="BN169" i="22"/>
  <c r="BM169" i="22"/>
  <c r="BL169" i="22"/>
  <c r="BK169" i="22"/>
  <c r="BI169" i="22"/>
  <c r="BH169" i="22"/>
  <c r="BG169" i="22"/>
  <c r="BF169" i="22"/>
  <c r="BE169" i="22"/>
  <c r="BD169" i="22"/>
  <c r="BC169" i="22"/>
  <c r="BB169" i="22"/>
  <c r="BA169" i="22"/>
  <c r="AZ169" i="22"/>
  <c r="AY169" i="22"/>
  <c r="AW169" i="22"/>
  <c r="AV169" i="22"/>
  <c r="AT169" i="22"/>
  <c r="AM169" i="22"/>
  <c r="AL169" i="22"/>
  <c r="AH169" i="22"/>
  <c r="AF169" i="22"/>
  <c r="AE169" i="22"/>
  <c r="BS158" i="22"/>
  <c r="BR158" i="22"/>
  <c r="BQ159" i="22"/>
  <c r="BP159" i="22"/>
  <c r="BO159" i="22"/>
  <c r="BN159" i="22"/>
  <c r="BM159" i="22"/>
  <c r="BL159" i="22"/>
  <c r="BK159" i="22"/>
  <c r="BI159" i="22"/>
  <c r="BH159" i="22"/>
  <c r="BG159" i="22"/>
  <c r="BF159" i="22"/>
  <c r="BE159" i="22"/>
  <c r="BD159" i="22"/>
  <c r="BC159" i="22"/>
  <c r="BB159" i="22"/>
  <c r="BA159" i="22"/>
  <c r="AZ159" i="22"/>
  <c r="AY159" i="22"/>
  <c r="AW159" i="22"/>
  <c r="AV159" i="22"/>
  <c r="AT159" i="22"/>
  <c r="AM159" i="22"/>
  <c r="AL159" i="22"/>
  <c r="AH159" i="22"/>
  <c r="AF159" i="22"/>
  <c r="AE159" i="22"/>
  <c r="BS157" i="22"/>
  <c r="BR157" i="22"/>
  <c r="BQ158" i="22"/>
  <c r="BP158" i="22"/>
  <c r="BO158" i="22"/>
  <c r="BN158" i="22"/>
  <c r="BM158" i="22"/>
  <c r="BL158" i="22"/>
  <c r="BK158" i="22"/>
  <c r="BI158" i="22"/>
  <c r="BH158" i="22"/>
  <c r="BG158" i="22"/>
  <c r="BF158" i="22"/>
  <c r="BE158" i="22"/>
  <c r="BD158" i="22"/>
  <c r="BC158" i="22"/>
  <c r="BB158" i="22"/>
  <c r="BA158" i="22"/>
  <c r="AZ158" i="22"/>
  <c r="AY158" i="22"/>
  <c r="AW158" i="22"/>
  <c r="AV158" i="22"/>
  <c r="AU158" i="22"/>
  <c r="AT158" i="22"/>
  <c r="AS158" i="22"/>
  <c r="AM158" i="22"/>
  <c r="AL158" i="22"/>
  <c r="AH158" i="22"/>
  <c r="AF158" i="22"/>
  <c r="AE158" i="22"/>
  <c r="BS156" i="22"/>
  <c r="BR156" i="22"/>
  <c r="BQ157" i="22"/>
  <c r="BP157" i="22"/>
  <c r="BO157" i="22"/>
  <c r="BN157" i="22"/>
  <c r="BM157" i="22"/>
  <c r="BL157" i="22"/>
  <c r="BK157" i="22"/>
  <c r="BI157" i="22"/>
  <c r="BH157" i="22"/>
  <c r="BG157" i="22"/>
  <c r="BF157" i="22"/>
  <c r="BE157" i="22"/>
  <c r="BD157" i="22"/>
  <c r="BC157" i="22"/>
  <c r="BB157" i="22"/>
  <c r="BA157" i="22"/>
  <c r="AZ157" i="22"/>
  <c r="AY157" i="22"/>
  <c r="AW157" i="22"/>
  <c r="AV157" i="22"/>
  <c r="AT157" i="22"/>
  <c r="AM157" i="22"/>
  <c r="AL157" i="22"/>
  <c r="AH157" i="22"/>
  <c r="AF157" i="22"/>
  <c r="AE157" i="22"/>
  <c r="BS155" i="22"/>
  <c r="BR155" i="22"/>
  <c r="BQ156" i="22"/>
  <c r="BP156" i="22"/>
  <c r="BO156" i="22"/>
  <c r="BN156" i="22"/>
  <c r="BM156" i="22"/>
  <c r="BL156" i="22"/>
  <c r="BK156" i="22"/>
  <c r="BI156" i="22"/>
  <c r="BH156" i="22"/>
  <c r="BG156" i="22"/>
  <c r="BF156" i="22"/>
  <c r="BE156" i="22"/>
  <c r="BD156" i="22"/>
  <c r="BC156" i="22"/>
  <c r="BB156" i="22"/>
  <c r="BA156" i="22"/>
  <c r="AZ156" i="22"/>
  <c r="AY156" i="22"/>
  <c r="AW156" i="22"/>
  <c r="AV156" i="22"/>
  <c r="AU156" i="22"/>
  <c r="AT156" i="22"/>
  <c r="AS156" i="22"/>
  <c r="AM156" i="22"/>
  <c r="AL156" i="22"/>
  <c r="AH156" i="22"/>
  <c r="AF156" i="22"/>
  <c r="AE156" i="22"/>
  <c r="BS154" i="22"/>
  <c r="BR154" i="22"/>
  <c r="BQ155" i="22"/>
  <c r="BP155" i="22"/>
  <c r="BO155" i="22"/>
  <c r="BN155" i="22"/>
  <c r="BM155" i="22"/>
  <c r="BL155" i="22"/>
  <c r="BK155" i="22"/>
  <c r="BI155" i="22"/>
  <c r="BH155" i="22"/>
  <c r="BG155" i="22"/>
  <c r="BF155" i="22"/>
  <c r="BE155" i="22"/>
  <c r="BD155" i="22"/>
  <c r="BC155" i="22"/>
  <c r="BB155" i="22"/>
  <c r="BA155" i="22"/>
  <c r="AZ155" i="22"/>
  <c r="AY155" i="22"/>
  <c r="AW155" i="22"/>
  <c r="AV155" i="22"/>
  <c r="AT155" i="22"/>
  <c r="AM155" i="22"/>
  <c r="AL155" i="22"/>
  <c r="AH155" i="22"/>
  <c r="AF155" i="22"/>
  <c r="AE155" i="22"/>
  <c r="BS153" i="22"/>
  <c r="BR153" i="22"/>
  <c r="BQ154" i="22"/>
  <c r="BP154" i="22"/>
  <c r="BO154" i="22"/>
  <c r="BN154" i="22"/>
  <c r="BM154" i="22"/>
  <c r="BL154" i="22"/>
  <c r="BK154" i="22"/>
  <c r="BI154" i="22"/>
  <c r="BH154" i="22"/>
  <c r="BG154" i="22"/>
  <c r="BF154" i="22"/>
  <c r="BE154" i="22"/>
  <c r="BD154" i="22"/>
  <c r="BC154" i="22"/>
  <c r="BB154" i="22"/>
  <c r="BA154" i="22"/>
  <c r="AZ154" i="22"/>
  <c r="AY154" i="22"/>
  <c r="AW154" i="22"/>
  <c r="AV154" i="22"/>
  <c r="AT154" i="22"/>
  <c r="AM154" i="22"/>
  <c r="AL154" i="22"/>
  <c r="AH154" i="22"/>
  <c r="AF154" i="22"/>
  <c r="AE154" i="22"/>
  <c r="BS138" i="22"/>
  <c r="BR138" i="22"/>
  <c r="BQ140" i="22"/>
  <c r="BP140" i="22"/>
  <c r="BO140" i="22"/>
  <c r="BN140" i="22"/>
  <c r="BM140" i="22"/>
  <c r="BL140" i="22"/>
  <c r="BK140" i="22"/>
  <c r="BI140" i="22"/>
  <c r="BH140" i="22"/>
  <c r="BG140" i="22"/>
  <c r="BF140" i="22"/>
  <c r="BE140" i="22"/>
  <c r="BD140" i="22"/>
  <c r="BC140" i="22"/>
  <c r="BB140" i="22"/>
  <c r="BA140" i="22"/>
  <c r="AZ140" i="22"/>
  <c r="AY140" i="22"/>
  <c r="AW140" i="22"/>
  <c r="AV140" i="22"/>
  <c r="AU140" i="22"/>
  <c r="AT140" i="22"/>
  <c r="AS140" i="22"/>
  <c r="AM140" i="22"/>
  <c r="AL140" i="22"/>
  <c r="AH140" i="22"/>
  <c r="AF140" i="22"/>
  <c r="D140" i="22" s="1"/>
  <c r="AE140" i="22"/>
  <c r="B141" i="22" s="1"/>
  <c r="AD140" i="22"/>
  <c r="B140" i="22" s="1"/>
  <c r="BS151" i="22"/>
  <c r="BR151" i="22"/>
  <c r="BQ152" i="22"/>
  <c r="BP152" i="22"/>
  <c r="BO152" i="22"/>
  <c r="BN152" i="22"/>
  <c r="BM152" i="22"/>
  <c r="BL152" i="22"/>
  <c r="BK152" i="22"/>
  <c r="BI152" i="22"/>
  <c r="BH152" i="22"/>
  <c r="BG152" i="22"/>
  <c r="BF152" i="22"/>
  <c r="BE152" i="22"/>
  <c r="BD152" i="22"/>
  <c r="BC152" i="22"/>
  <c r="BB152" i="22"/>
  <c r="BA152" i="22"/>
  <c r="AZ152" i="22"/>
  <c r="AY152" i="22"/>
  <c r="AW152" i="22"/>
  <c r="AV152" i="22"/>
  <c r="AU152" i="22"/>
  <c r="AT152" i="22"/>
  <c r="AS152" i="22"/>
  <c r="AM152" i="22"/>
  <c r="AL152" i="22"/>
  <c r="AH152" i="22"/>
  <c r="AF152" i="22"/>
  <c r="AE152" i="22"/>
  <c r="AD152" i="22"/>
  <c r="BS135" i="22"/>
  <c r="BR135" i="22"/>
  <c r="BQ136" i="22"/>
  <c r="BP136" i="22"/>
  <c r="BO136" i="22"/>
  <c r="BN136" i="22"/>
  <c r="BM136" i="22"/>
  <c r="BL136" i="22"/>
  <c r="BK136" i="22"/>
  <c r="BI136" i="22"/>
  <c r="BH136" i="22"/>
  <c r="BG136" i="22"/>
  <c r="BF136" i="22"/>
  <c r="BE136" i="22"/>
  <c r="BD136" i="22"/>
  <c r="BC136" i="22"/>
  <c r="BB136" i="22"/>
  <c r="BA136" i="22"/>
  <c r="AZ136" i="22"/>
  <c r="AY136" i="22"/>
  <c r="AW136" i="22"/>
  <c r="Z332" i="22" s="1"/>
  <c r="AV136" i="22"/>
  <c r="AT136" i="22"/>
  <c r="AM136" i="22"/>
  <c r="AL136" i="22"/>
  <c r="AH136" i="22"/>
  <c r="AF136" i="22"/>
  <c r="AE136" i="22"/>
  <c r="D826" i="1"/>
  <c r="AD136" i="22" s="1"/>
  <c r="D838" i="1"/>
  <c r="AD172" i="22" s="1"/>
  <c r="D842" i="1"/>
  <c r="AD176" i="22" s="1"/>
  <c r="D839" i="1"/>
  <c r="AD173" i="22" s="1"/>
  <c r="D792" i="1"/>
  <c r="AD20" i="22" s="1"/>
  <c r="D840" i="1"/>
  <c r="AD174" i="22" s="1"/>
  <c r="D833" i="1"/>
  <c r="AD156" i="22" s="1"/>
  <c r="D798" i="1"/>
  <c r="AD26" i="22" s="1"/>
  <c r="D832" i="1"/>
  <c r="AD155" i="22" s="1"/>
  <c r="D830" i="1"/>
  <c r="D831" i="1"/>
  <c r="AD154" i="22" s="1"/>
  <c r="D791" i="1"/>
  <c r="AD19" i="22" s="1"/>
  <c r="D789" i="1"/>
  <c r="AD17" i="22" s="1"/>
  <c r="D790" i="1"/>
  <c r="D796" i="1"/>
  <c r="AD24" i="22" s="1"/>
  <c r="D793" i="1"/>
  <c r="AD21" i="22" s="1"/>
  <c r="D836" i="1"/>
  <c r="AD169" i="22" s="1"/>
  <c r="D835" i="1"/>
  <c r="AD158" i="22" s="1"/>
  <c r="AB217" i="22"/>
  <c r="AC217" i="22"/>
  <c r="AD217" i="22"/>
  <c r="AE217" i="22"/>
  <c r="AF217" i="22"/>
  <c r="AG217" i="22" s="1"/>
  <c r="AH217" i="22"/>
  <c r="AI217" i="22" s="1"/>
  <c r="AJ217" i="22"/>
  <c r="AK217" i="22"/>
  <c r="AL217" i="22"/>
  <c r="AM217" i="22"/>
  <c r="BS216" i="22"/>
  <c r="AH199" i="22"/>
  <c r="AF199" i="22"/>
  <c r="AE199" i="22"/>
  <c r="B182" i="22" s="1"/>
  <c r="AM220" i="22"/>
  <c r="AM219" i="22"/>
  <c r="AM218" i="22"/>
  <c r="AM216" i="22"/>
  <c r="AL216" i="22"/>
  <c r="AK216" i="22"/>
  <c r="AJ216" i="22"/>
  <c r="AH216" i="22"/>
  <c r="AI216" i="22" s="1"/>
  <c r="AF216" i="22"/>
  <c r="AG216" i="22" s="1"/>
  <c r="AE216" i="22"/>
  <c r="AM215" i="22"/>
  <c r="AL215" i="22"/>
  <c r="AK215" i="22"/>
  <c r="AJ215" i="22"/>
  <c r="AH215" i="22"/>
  <c r="AI215" i="22" s="1"/>
  <c r="AF215" i="22"/>
  <c r="AG215" i="22" s="1"/>
  <c r="AE215" i="22"/>
  <c r="AM214" i="22"/>
  <c r="AL214" i="22"/>
  <c r="AK214" i="22"/>
  <c r="AJ214" i="22"/>
  <c r="AH214" i="22"/>
  <c r="AI214" i="22" s="1"/>
  <c r="AF214" i="22"/>
  <c r="AG214" i="22" s="1"/>
  <c r="AE214" i="22"/>
  <c r="AM213" i="22"/>
  <c r="AL213" i="22"/>
  <c r="AK213" i="22"/>
  <c r="AJ213" i="22"/>
  <c r="AH213" i="22"/>
  <c r="AI213" i="22" s="1"/>
  <c r="AF213" i="22"/>
  <c r="AG213" i="22" s="1"/>
  <c r="AE213" i="22"/>
  <c r="AM212" i="22"/>
  <c r="K225" i="22" s="1"/>
  <c r="AL212" i="22"/>
  <c r="J225" i="22" s="1"/>
  <c r="AH212" i="22"/>
  <c r="AF212" i="22"/>
  <c r="AE212" i="22"/>
  <c r="B226" i="22" s="1"/>
  <c r="AM211" i="22"/>
  <c r="K221" i="22" s="1"/>
  <c r="AL211" i="22"/>
  <c r="J221" i="22" s="1"/>
  <c r="AH211" i="22"/>
  <c r="AF211" i="22"/>
  <c r="AE211" i="22"/>
  <c r="B222" i="22" s="1"/>
  <c r="AM210" i="22"/>
  <c r="K217" i="22" s="1"/>
  <c r="AL210" i="22"/>
  <c r="J217" i="22" s="1"/>
  <c r="AH210" i="22"/>
  <c r="AI210" i="22" s="1"/>
  <c r="AF210" i="22"/>
  <c r="AG210" i="22" s="1"/>
  <c r="AE210" i="22"/>
  <c r="B218" i="22" s="1"/>
  <c r="AM209" i="22"/>
  <c r="K214" i="22" s="1"/>
  <c r="AL209" i="22"/>
  <c r="J214" i="22" s="1"/>
  <c r="AH209" i="22"/>
  <c r="AI209" i="22" s="1"/>
  <c r="AF209" i="22"/>
  <c r="AG209" i="22" s="1"/>
  <c r="AE209" i="22"/>
  <c r="B215" i="22" s="1"/>
  <c r="AM208" i="22"/>
  <c r="AL208" i="22"/>
  <c r="J211" i="22" s="1"/>
  <c r="AH208" i="22"/>
  <c r="AI208" i="22" s="1"/>
  <c r="AF208" i="22"/>
  <c r="AG208" i="22" s="1"/>
  <c r="AE208" i="22"/>
  <c r="B212" i="22" s="1"/>
  <c r="AM207" i="22"/>
  <c r="AL207" i="22"/>
  <c r="J208" i="22" s="1"/>
  <c r="AH207" i="22"/>
  <c r="AI207" i="22" s="1"/>
  <c r="AF207" i="22"/>
  <c r="D208" i="22" s="1"/>
  <c r="AE207" i="22"/>
  <c r="B209" i="22" s="1"/>
  <c r="AM206" i="22"/>
  <c r="AL206" i="22"/>
  <c r="AH206" i="22"/>
  <c r="D205" i="22" s="1"/>
  <c r="L205" i="22" s="1"/>
  <c r="AF206" i="22"/>
  <c r="D204" i="22" s="1"/>
  <c r="AE206" i="22"/>
  <c r="AM205" i="22"/>
  <c r="AL205" i="22"/>
  <c r="AH205" i="22"/>
  <c r="D202" i="22" s="1"/>
  <c r="L202" i="22" s="1"/>
  <c r="AF205" i="22"/>
  <c r="AG205" i="22" s="1"/>
  <c r="AE205" i="22"/>
  <c r="AM204" i="22"/>
  <c r="AL204" i="22"/>
  <c r="AH204" i="22"/>
  <c r="AI204" i="22" s="1"/>
  <c r="AF204" i="22"/>
  <c r="AG204" i="22" s="1"/>
  <c r="AE204" i="22"/>
  <c r="AM203" i="22"/>
  <c r="AL203" i="22"/>
  <c r="AH203" i="22"/>
  <c r="AI203" i="22" s="1"/>
  <c r="AF203" i="22"/>
  <c r="D195" i="22" s="1"/>
  <c r="AE203" i="22"/>
  <c r="B193" i="22" s="1"/>
  <c r="AM202" i="22"/>
  <c r="AL202" i="22"/>
  <c r="AH202" i="22"/>
  <c r="D193" i="22" s="1"/>
  <c r="V193" i="22" s="1"/>
  <c r="AF202" i="22"/>
  <c r="D192" i="22" s="1"/>
  <c r="AE202" i="22"/>
  <c r="BS236" i="22"/>
  <c r="BR236" i="22"/>
  <c r="BQ237" i="22"/>
  <c r="BP237" i="22"/>
  <c r="BO237" i="22"/>
  <c r="BN237" i="22"/>
  <c r="BM237" i="22"/>
  <c r="BL237" i="22"/>
  <c r="BK237" i="22"/>
  <c r="BJ237" i="22"/>
  <c r="BI237" i="22"/>
  <c r="BH237" i="22"/>
  <c r="BG237" i="22"/>
  <c r="BF237" i="22"/>
  <c r="BE237" i="22"/>
  <c r="BD237" i="22"/>
  <c r="BC237" i="22"/>
  <c r="BB237" i="22"/>
  <c r="BA237" i="22"/>
  <c r="AZ237" i="22"/>
  <c r="AY237" i="22"/>
  <c r="AX237" i="22"/>
  <c r="AW237" i="22"/>
  <c r="AV237" i="22"/>
  <c r="AU237" i="22"/>
  <c r="AT237" i="22"/>
  <c r="AS237" i="22"/>
  <c r="AM237" i="22"/>
  <c r="AL237" i="22"/>
  <c r="AK237" i="22"/>
  <c r="AJ237" i="22"/>
  <c r="AI237" i="22"/>
  <c r="AH237" i="22"/>
  <c r="AG237" i="22"/>
  <c r="AF237" i="22"/>
  <c r="AE237" i="22"/>
  <c r="AD237" i="22"/>
  <c r="AC237" i="22"/>
  <c r="AB237" i="22"/>
  <c r="BS232" i="22"/>
  <c r="BR232" i="22"/>
  <c r="BQ233" i="22"/>
  <c r="BP233" i="22"/>
  <c r="BO233" i="22"/>
  <c r="BN233" i="22"/>
  <c r="BM233" i="22"/>
  <c r="BL233" i="22"/>
  <c r="BK233" i="22"/>
  <c r="BJ233" i="22"/>
  <c r="BI233" i="22"/>
  <c r="BH233" i="22"/>
  <c r="BG233" i="22"/>
  <c r="BF233" i="22"/>
  <c r="BE233" i="22"/>
  <c r="BD233" i="22"/>
  <c r="BC233" i="22"/>
  <c r="BB233" i="22"/>
  <c r="BA233" i="22"/>
  <c r="AZ233" i="22"/>
  <c r="AY233" i="22"/>
  <c r="AX233" i="22"/>
  <c r="AW233" i="22"/>
  <c r="AV233" i="22"/>
  <c r="AU233" i="22"/>
  <c r="AT233" i="22"/>
  <c r="AS233" i="22"/>
  <c r="AM233" i="22"/>
  <c r="AL233" i="22"/>
  <c r="AK233" i="22"/>
  <c r="AJ233" i="22"/>
  <c r="AI233" i="22"/>
  <c r="AH233" i="22"/>
  <c r="AG233" i="22"/>
  <c r="AF233" i="22"/>
  <c r="AE233" i="22"/>
  <c r="AD233" i="22"/>
  <c r="AC233" i="22"/>
  <c r="AB233" i="22"/>
  <c r="BS229" i="22"/>
  <c r="BR229" i="22"/>
  <c r="BQ230" i="22"/>
  <c r="BP230" i="22"/>
  <c r="BO230" i="22"/>
  <c r="BN230" i="22"/>
  <c r="BM230" i="22"/>
  <c r="BL230" i="22"/>
  <c r="BK230" i="22"/>
  <c r="BI230" i="22"/>
  <c r="BH230" i="22"/>
  <c r="BG230" i="22"/>
  <c r="BF230" i="22"/>
  <c r="BE230" i="22"/>
  <c r="BD230" i="22"/>
  <c r="BC230" i="22"/>
  <c r="BB230" i="22"/>
  <c r="BA230" i="22"/>
  <c r="AZ230" i="22"/>
  <c r="AY230" i="22"/>
  <c r="AW230" i="22"/>
  <c r="AV230" i="22"/>
  <c r="AT230" i="22"/>
  <c r="AM230" i="22"/>
  <c r="AL230" i="22"/>
  <c r="AJ230" i="22"/>
  <c r="AH230" i="22"/>
  <c r="AF230" i="22"/>
  <c r="AE230" i="22"/>
  <c r="AD230" i="22"/>
  <c r="AC230" i="22"/>
  <c r="AB230" i="22"/>
  <c r="BS226" i="22"/>
  <c r="BR226" i="22"/>
  <c r="BQ227" i="22"/>
  <c r="BP227" i="22"/>
  <c r="BO227" i="22"/>
  <c r="BN227" i="22"/>
  <c r="BM227" i="22"/>
  <c r="BL227" i="22"/>
  <c r="BK227" i="22"/>
  <c r="BJ227" i="22"/>
  <c r="BI227" i="22"/>
  <c r="BH227" i="22"/>
  <c r="BG227" i="22"/>
  <c r="BF227" i="22"/>
  <c r="BE227" i="22"/>
  <c r="BD227" i="22"/>
  <c r="BC227" i="22"/>
  <c r="BB227" i="22"/>
  <c r="BA227" i="22"/>
  <c r="AZ227" i="22"/>
  <c r="AY227" i="22"/>
  <c r="AX227" i="22"/>
  <c r="AW227" i="22"/>
  <c r="AV227" i="22"/>
  <c r="AU227" i="22"/>
  <c r="AT227" i="22"/>
  <c r="AS227" i="22"/>
  <c r="AM227" i="22"/>
  <c r="AL227" i="22"/>
  <c r="AK227" i="22"/>
  <c r="AJ227" i="22"/>
  <c r="AH227" i="22"/>
  <c r="AF227" i="22"/>
  <c r="AE227" i="22"/>
  <c r="AD227" i="22"/>
  <c r="AC227" i="22"/>
  <c r="AB227" i="22"/>
  <c r="BS223" i="22"/>
  <c r="BR223" i="22"/>
  <c r="BQ224" i="22"/>
  <c r="BP224" i="22"/>
  <c r="BO224" i="22"/>
  <c r="BN224" i="22"/>
  <c r="BM224" i="22"/>
  <c r="BL224" i="22"/>
  <c r="BK224" i="22"/>
  <c r="BJ224" i="22"/>
  <c r="BI224" i="22"/>
  <c r="BH224" i="22"/>
  <c r="BG224" i="22"/>
  <c r="BF224" i="22"/>
  <c r="BE224" i="22"/>
  <c r="BD224" i="22"/>
  <c r="BC224" i="22"/>
  <c r="BB224" i="22"/>
  <c r="BA224" i="22"/>
  <c r="AZ224" i="22"/>
  <c r="AY224" i="22"/>
  <c r="AX224" i="22"/>
  <c r="AW224" i="22"/>
  <c r="AV224" i="22"/>
  <c r="AU224" i="22"/>
  <c r="AT224" i="22"/>
  <c r="AS224" i="22"/>
  <c r="AM224" i="22"/>
  <c r="AC224" i="22"/>
  <c r="AB224" i="22"/>
  <c r="BS219" i="22"/>
  <c r="AC220" i="22"/>
  <c r="AB220" i="22"/>
  <c r="BS213" i="22"/>
  <c r="AC214" i="22"/>
  <c r="AB214" i="22"/>
  <c r="BS210" i="22"/>
  <c r="AC211" i="22"/>
  <c r="AB211" i="22"/>
  <c r="BS207" i="22"/>
  <c r="AC208" i="22"/>
  <c r="AB208" i="22"/>
  <c r="BS204" i="22"/>
  <c r="AC205" i="22"/>
  <c r="AB205" i="22"/>
  <c r="BS201" i="22"/>
  <c r="AC202" i="22"/>
  <c r="AB202" i="22"/>
  <c r="BS196" i="22"/>
  <c r="BR196" i="22"/>
  <c r="BQ197" i="22"/>
  <c r="BP197" i="22"/>
  <c r="BO197" i="22"/>
  <c r="BN197" i="22"/>
  <c r="BM197" i="22"/>
  <c r="BL197" i="22"/>
  <c r="BK197" i="22"/>
  <c r="BI197" i="22"/>
  <c r="BH197" i="22"/>
  <c r="BG197" i="22"/>
  <c r="BF197" i="22"/>
  <c r="BE197" i="22"/>
  <c r="BD197" i="22"/>
  <c r="BC197" i="22"/>
  <c r="BB197" i="22"/>
  <c r="BA197" i="22"/>
  <c r="AZ197" i="22"/>
  <c r="AY197" i="22"/>
  <c r="AW197" i="22"/>
  <c r="AV197" i="22"/>
  <c r="AU197" i="22"/>
  <c r="AT197" i="22"/>
  <c r="AS197" i="22"/>
  <c r="AM197" i="22"/>
  <c r="AL197" i="22"/>
  <c r="AJ197" i="22"/>
  <c r="AH197" i="22"/>
  <c r="AF197" i="22"/>
  <c r="AE197" i="22"/>
  <c r="AD197" i="22"/>
  <c r="AC197" i="22"/>
  <c r="AB197" i="22"/>
  <c r="BS191" i="22"/>
  <c r="BR191" i="22"/>
  <c r="BS188" i="22"/>
  <c r="BR188" i="22"/>
  <c r="BQ189" i="22"/>
  <c r="BP189" i="22"/>
  <c r="BO189" i="22"/>
  <c r="BN189" i="22"/>
  <c r="BM189" i="22"/>
  <c r="BL189" i="22"/>
  <c r="BK189" i="22"/>
  <c r="BI189" i="22"/>
  <c r="BH189" i="22"/>
  <c r="BG189" i="22"/>
  <c r="BF189" i="22"/>
  <c r="BE189" i="22"/>
  <c r="BD189" i="22"/>
  <c r="BC189" i="22"/>
  <c r="BB189" i="22"/>
  <c r="BA189" i="22"/>
  <c r="AZ189" i="22"/>
  <c r="AY189" i="22"/>
  <c r="AW189" i="22"/>
  <c r="AV189" i="22"/>
  <c r="AT189" i="22"/>
  <c r="AM189" i="22"/>
  <c r="AL189" i="22"/>
  <c r="AJ189" i="22"/>
  <c r="AH189" i="22"/>
  <c r="AF189" i="22"/>
  <c r="AE189" i="22"/>
  <c r="AD189" i="22"/>
  <c r="AC189" i="22"/>
  <c r="AB189" i="22"/>
  <c r="BS185" i="22"/>
  <c r="BR185" i="22"/>
  <c r="BQ186" i="22"/>
  <c r="BP186" i="22"/>
  <c r="BO186" i="22"/>
  <c r="BN186" i="22"/>
  <c r="BM186" i="22"/>
  <c r="BL186" i="22"/>
  <c r="BK186" i="22"/>
  <c r="BI186" i="22"/>
  <c r="BH186" i="22"/>
  <c r="BG186" i="22"/>
  <c r="BF186" i="22"/>
  <c r="BE186" i="22"/>
  <c r="BD186" i="22"/>
  <c r="BC186" i="22"/>
  <c r="BB186" i="22"/>
  <c r="BA186" i="22"/>
  <c r="AZ186" i="22"/>
  <c r="AY186" i="22"/>
  <c r="AW186" i="22"/>
  <c r="AV186" i="22"/>
  <c r="AT186" i="22"/>
  <c r="AM186" i="22"/>
  <c r="AL186" i="22"/>
  <c r="AJ186" i="22"/>
  <c r="AH186" i="22"/>
  <c r="AF186" i="22"/>
  <c r="AE186" i="22"/>
  <c r="AD186" i="22"/>
  <c r="AC186" i="22"/>
  <c r="AB186" i="22"/>
  <c r="BS182" i="22"/>
  <c r="BR182" i="22"/>
  <c r="BQ183" i="22"/>
  <c r="BP183" i="22"/>
  <c r="BO183" i="22"/>
  <c r="BN183" i="22"/>
  <c r="BM183" i="22"/>
  <c r="BL183" i="22"/>
  <c r="BK183" i="22"/>
  <c r="BI183" i="22"/>
  <c r="BH183" i="22"/>
  <c r="BG183" i="22"/>
  <c r="BF183" i="22"/>
  <c r="BE183" i="22"/>
  <c r="BD183" i="22"/>
  <c r="BC183" i="22"/>
  <c r="BB183" i="22"/>
  <c r="BA183" i="22"/>
  <c r="AZ183" i="22"/>
  <c r="AY183" i="22"/>
  <c r="AW183" i="22"/>
  <c r="AV183" i="22"/>
  <c r="AT183" i="22"/>
  <c r="AM183" i="22"/>
  <c r="AL183" i="22"/>
  <c r="AJ183" i="22"/>
  <c r="AH183" i="22"/>
  <c r="AF183" i="22"/>
  <c r="AE183" i="22"/>
  <c r="AD183" i="22"/>
  <c r="AC183" i="22"/>
  <c r="AB183" i="22"/>
  <c r="AC180" i="22"/>
  <c r="AB180" i="22"/>
  <c r="AC177" i="22"/>
  <c r="AB177" i="22"/>
  <c r="AC174" i="22"/>
  <c r="AB174" i="22"/>
  <c r="AC171" i="22"/>
  <c r="AB171" i="22"/>
  <c r="BS166" i="22"/>
  <c r="BR166" i="22"/>
  <c r="BQ167" i="22"/>
  <c r="BP167" i="22"/>
  <c r="BO167" i="22"/>
  <c r="BN167" i="22"/>
  <c r="BM167" i="22"/>
  <c r="BL167" i="22"/>
  <c r="BK167" i="22"/>
  <c r="BI167" i="22"/>
  <c r="BH167" i="22"/>
  <c r="BG167" i="22"/>
  <c r="BF167" i="22"/>
  <c r="BE167" i="22"/>
  <c r="BD167" i="22"/>
  <c r="BC167" i="22"/>
  <c r="BB167" i="22"/>
  <c r="BA167" i="22"/>
  <c r="AZ167" i="22"/>
  <c r="AY167" i="22"/>
  <c r="AW167" i="22"/>
  <c r="AV167" i="22"/>
  <c r="AU167" i="22"/>
  <c r="AT167" i="22"/>
  <c r="AS167" i="22"/>
  <c r="AM167" i="22"/>
  <c r="AL167" i="22"/>
  <c r="AJ167" i="22"/>
  <c r="AH167" i="22"/>
  <c r="AF167" i="22"/>
  <c r="AE167" i="22"/>
  <c r="AC167" i="22"/>
  <c r="AB167" i="22"/>
  <c r="BS163" i="22"/>
  <c r="BR163" i="22"/>
  <c r="BQ164" i="22"/>
  <c r="BP164" i="22"/>
  <c r="BO164" i="22"/>
  <c r="BN164" i="22"/>
  <c r="BM164" i="22"/>
  <c r="BL164" i="22"/>
  <c r="BK164" i="22"/>
  <c r="BI164" i="22"/>
  <c r="BH164" i="22"/>
  <c r="BG164" i="22"/>
  <c r="BF164" i="22"/>
  <c r="BE164" i="22"/>
  <c r="BD164" i="22"/>
  <c r="BC164" i="22"/>
  <c r="BB164" i="22"/>
  <c r="BA164" i="22"/>
  <c r="AZ164" i="22"/>
  <c r="AY164" i="22"/>
  <c r="AW164" i="22"/>
  <c r="AV164" i="22"/>
  <c r="AU164" i="22"/>
  <c r="AT164" i="22"/>
  <c r="AS164" i="22"/>
  <c r="AM164" i="22"/>
  <c r="AL164" i="22"/>
  <c r="AJ164" i="22"/>
  <c r="AH164" i="22"/>
  <c r="AF164" i="22"/>
  <c r="AE164" i="22"/>
  <c r="AC164" i="22"/>
  <c r="AB164" i="22"/>
  <c r="BS160" i="22"/>
  <c r="BR160" i="22"/>
  <c r="BQ161" i="22"/>
  <c r="BP161" i="22"/>
  <c r="BO161" i="22"/>
  <c r="BN161" i="22"/>
  <c r="BM161" i="22"/>
  <c r="BL161" i="22"/>
  <c r="BK161" i="22"/>
  <c r="BI161" i="22"/>
  <c r="BH161" i="22"/>
  <c r="BG161" i="22"/>
  <c r="BF161" i="22"/>
  <c r="BE161" i="22"/>
  <c r="BD161" i="22"/>
  <c r="BC161" i="22"/>
  <c r="BB161" i="22"/>
  <c r="BA161" i="22"/>
  <c r="AZ161" i="22"/>
  <c r="AY161" i="22"/>
  <c r="AW161" i="22"/>
  <c r="AV161" i="22"/>
  <c r="AT161" i="22"/>
  <c r="AM161" i="22"/>
  <c r="AL161" i="22"/>
  <c r="AJ161" i="22"/>
  <c r="AH161" i="22"/>
  <c r="AF161" i="22"/>
  <c r="AE161" i="22"/>
  <c r="AC161" i="22"/>
  <c r="AB161" i="22"/>
  <c r="AC158" i="22"/>
  <c r="AB158" i="22"/>
  <c r="AC155" i="22"/>
  <c r="AB155" i="22"/>
  <c r="AC152" i="22"/>
  <c r="AB152" i="22"/>
  <c r="BS148" i="22"/>
  <c r="BR148" i="22"/>
  <c r="BQ149" i="22"/>
  <c r="BP149" i="22"/>
  <c r="BO149" i="22"/>
  <c r="BN149" i="22"/>
  <c r="BM149" i="22"/>
  <c r="BL149" i="22"/>
  <c r="BK149" i="22"/>
  <c r="BI149" i="22"/>
  <c r="BH149" i="22"/>
  <c r="BG149" i="22"/>
  <c r="BF149" i="22"/>
  <c r="BE149" i="22"/>
  <c r="BD149" i="22"/>
  <c r="BC149" i="22"/>
  <c r="BB149" i="22"/>
  <c r="BA149" i="22"/>
  <c r="AZ149" i="22"/>
  <c r="AY149" i="22"/>
  <c r="AW149" i="22"/>
  <c r="AV149" i="22"/>
  <c r="AT149" i="22"/>
  <c r="AM149" i="22"/>
  <c r="AL149" i="22"/>
  <c r="AJ149" i="22"/>
  <c r="AH149" i="22"/>
  <c r="AF149" i="22"/>
  <c r="AE149" i="22"/>
  <c r="AD149" i="22"/>
  <c r="AC149" i="22"/>
  <c r="AB149" i="22"/>
  <c r="BS145" i="22"/>
  <c r="BR145" i="22"/>
  <c r="BQ146" i="22"/>
  <c r="BP146" i="22"/>
  <c r="BO146" i="22"/>
  <c r="BN146" i="22"/>
  <c r="BM146" i="22"/>
  <c r="BL146" i="22"/>
  <c r="BK146" i="22"/>
  <c r="BI146" i="22"/>
  <c r="BH146" i="22"/>
  <c r="BG146" i="22"/>
  <c r="BF146" i="22"/>
  <c r="BE146" i="22"/>
  <c r="BD146" i="22"/>
  <c r="BC146" i="22"/>
  <c r="BB146" i="22"/>
  <c r="BA146" i="22"/>
  <c r="AZ146" i="22"/>
  <c r="AY146" i="22"/>
  <c r="AW146" i="22"/>
  <c r="AV146" i="22"/>
  <c r="AT146" i="22"/>
  <c r="AM146" i="22"/>
  <c r="AL146" i="22"/>
  <c r="AJ146" i="22"/>
  <c r="AH146" i="22"/>
  <c r="AF146" i="22"/>
  <c r="AE146" i="22"/>
  <c r="AD146" i="22"/>
  <c r="AC146" i="22"/>
  <c r="AB146" i="22"/>
  <c r="BS142" i="22"/>
  <c r="BR142" i="22"/>
  <c r="BQ143" i="22"/>
  <c r="BP143" i="22"/>
  <c r="BO143" i="22"/>
  <c r="BN143" i="22"/>
  <c r="BM143" i="22"/>
  <c r="BL143" i="22"/>
  <c r="BK143" i="22"/>
  <c r="BI143" i="22"/>
  <c r="BH143" i="22"/>
  <c r="BG143" i="22"/>
  <c r="BF143" i="22"/>
  <c r="BE143" i="22"/>
  <c r="BD143" i="22"/>
  <c r="BC143" i="22"/>
  <c r="BB143" i="22"/>
  <c r="BA143" i="22"/>
  <c r="AZ143" i="22"/>
  <c r="AY143" i="22"/>
  <c r="AW143" i="22"/>
  <c r="AV143" i="22"/>
  <c r="AU143" i="22"/>
  <c r="AT143" i="22"/>
  <c r="AS143" i="22"/>
  <c r="AM143" i="22"/>
  <c r="AL143" i="22"/>
  <c r="AK143" i="22"/>
  <c r="AJ143" i="22"/>
  <c r="AH143" i="22"/>
  <c r="AF143" i="22"/>
  <c r="AE143" i="22"/>
  <c r="AD143" i="22"/>
  <c r="AC143" i="22"/>
  <c r="AB143" i="22"/>
  <c r="AC140" i="22"/>
  <c r="AB140" i="22"/>
  <c r="AC136" i="22"/>
  <c r="AB136" i="22"/>
  <c r="BS132" i="22"/>
  <c r="BR132" i="22"/>
  <c r="BQ133" i="22"/>
  <c r="BP133" i="22"/>
  <c r="BO133" i="22"/>
  <c r="BN133" i="22"/>
  <c r="BM133" i="22"/>
  <c r="BL133" i="22"/>
  <c r="BK133" i="22"/>
  <c r="BI133" i="22"/>
  <c r="BH133" i="22"/>
  <c r="BG133" i="22"/>
  <c r="BF133" i="22"/>
  <c r="BE133" i="22"/>
  <c r="BD133" i="22"/>
  <c r="BC133" i="22"/>
  <c r="BB133" i="22"/>
  <c r="BA133" i="22"/>
  <c r="AZ133" i="22"/>
  <c r="AY133" i="22"/>
  <c r="AW133" i="22"/>
  <c r="AV133" i="22"/>
  <c r="AT133" i="22"/>
  <c r="AM133" i="22"/>
  <c r="AL133" i="22"/>
  <c r="AJ133" i="22"/>
  <c r="AH133" i="22"/>
  <c r="AF133" i="22"/>
  <c r="AE133" i="22"/>
  <c r="AD133" i="22"/>
  <c r="AC133" i="22"/>
  <c r="AB133" i="22"/>
  <c r="BS129" i="22"/>
  <c r="BR129" i="22"/>
  <c r="BQ130" i="22"/>
  <c r="BP130" i="22"/>
  <c r="BO130" i="22"/>
  <c r="BN130" i="22"/>
  <c r="BM130" i="22"/>
  <c r="BL130" i="22"/>
  <c r="BK130" i="22"/>
  <c r="BI130" i="22"/>
  <c r="BH130" i="22"/>
  <c r="BG130" i="22"/>
  <c r="BF130" i="22"/>
  <c r="BE130" i="22"/>
  <c r="BD130" i="22"/>
  <c r="BC130" i="22"/>
  <c r="BB130" i="22"/>
  <c r="BA130" i="22"/>
  <c r="AZ130" i="22"/>
  <c r="AY130" i="22"/>
  <c r="AW130" i="22"/>
  <c r="AV130" i="22"/>
  <c r="AU130" i="22"/>
  <c r="AT130" i="22"/>
  <c r="AS130" i="22"/>
  <c r="AM130" i="22"/>
  <c r="AL130" i="22"/>
  <c r="AJ130" i="22"/>
  <c r="AH130" i="22"/>
  <c r="AF130" i="22"/>
  <c r="AE130" i="22"/>
  <c r="AD130" i="22"/>
  <c r="AC130" i="22"/>
  <c r="AB130" i="22"/>
  <c r="BS126" i="22"/>
  <c r="BR126" i="22"/>
  <c r="BQ127" i="22"/>
  <c r="BP127" i="22"/>
  <c r="BO127" i="22"/>
  <c r="BN127" i="22"/>
  <c r="BM127" i="22"/>
  <c r="BL127" i="22"/>
  <c r="BK127" i="22"/>
  <c r="BI127" i="22"/>
  <c r="BH127" i="22"/>
  <c r="BG127" i="22"/>
  <c r="BF127" i="22"/>
  <c r="BE127" i="22"/>
  <c r="BD127" i="22"/>
  <c r="BC127" i="22"/>
  <c r="BB127" i="22"/>
  <c r="BA127" i="22"/>
  <c r="AZ127" i="22"/>
  <c r="AY127" i="22"/>
  <c r="AW127" i="22"/>
  <c r="AV127" i="22"/>
  <c r="AT127" i="22"/>
  <c r="AM127" i="22"/>
  <c r="AL127" i="22"/>
  <c r="AJ127" i="22"/>
  <c r="AH127" i="22"/>
  <c r="AF127" i="22"/>
  <c r="AE127" i="22"/>
  <c r="AD127" i="22"/>
  <c r="AC127" i="22"/>
  <c r="AB127" i="22"/>
  <c r="BS117" i="22"/>
  <c r="BR117" i="22"/>
  <c r="BQ118" i="22"/>
  <c r="BP118" i="22"/>
  <c r="BO118" i="22"/>
  <c r="BN118" i="22"/>
  <c r="BM118" i="22"/>
  <c r="BL118" i="22"/>
  <c r="BK118" i="22"/>
  <c r="BI118" i="22"/>
  <c r="BH118" i="22"/>
  <c r="BG118" i="22"/>
  <c r="BF118" i="22"/>
  <c r="BE118" i="22"/>
  <c r="BD118" i="22"/>
  <c r="BC118" i="22"/>
  <c r="BB118" i="22"/>
  <c r="BA118" i="22"/>
  <c r="AZ118" i="22"/>
  <c r="AY118" i="22"/>
  <c r="AW118" i="22"/>
  <c r="AV118" i="22"/>
  <c r="AT118" i="22"/>
  <c r="AM118" i="22"/>
  <c r="AL118" i="22"/>
  <c r="AJ118" i="22"/>
  <c r="AH118" i="22"/>
  <c r="AF118" i="22"/>
  <c r="AE118" i="22"/>
  <c r="AD118" i="22"/>
  <c r="AC118" i="22"/>
  <c r="AB118" i="22"/>
  <c r="BS108" i="22"/>
  <c r="BR108" i="22"/>
  <c r="BQ109" i="22"/>
  <c r="BP109" i="22"/>
  <c r="BO109" i="22"/>
  <c r="BN109" i="22"/>
  <c r="BM109" i="22"/>
  <c r="BL109" i="22"/>
  <c r="BK109" i="22"/>
  <c r="BI109" i="22"/>
  <c r="BH109" i="22"/>
  <c r="BG109" i="22"/>
  <c r="BF109" i="22"/>
  <c r="BE109" i="22"/>
  <c r="BD109" i="22"/>
  <c r="BC109" i="22"/>
  <c r="BB109" i="22"/>
  <c r="BA109" i="22"/>
  <c r="AZ109" i="22"/>
  <c r="AY109" i="22"/>
  <c r="AW109" i="22"/>
  <c r="AV109" i="22"/>
  <c r="AU109" i="22"/>
  <c r="AT109" i="22"/>
  <c r="AS109" i="22"/>
  <c r="AM109" i="22"/>
  <c r="AL109" i="22"/>
  <c r="AJ109" i="22"/>
  <c r="AH109" i="22"/>
  <c r="AF109" i="22"/>
  <c r="AE109" i="22"/>
  <c r="AD109" i="22"/>
  <c r="AC109" i="22"/>
  <c r="AB109" i="22"/>
  <c r="BS105" i="22"/>
  <c r="BR105" i="22"/>
  <c r="BQ106" i="22"/>
  <c r="BP106" i="22"/>
  <c r="BO106" i="22"/>
  <c r="BN106" i="22"/>
  <c r="BM106" i="22"/>
  <c r="BL106" i="22"/>
  <c r="BK106" i="22"/>
  <c r="BI106" i="22"/>
  <c r="BH106" i="22"/>
  <c r="BG106" i="22"/>
  <c r="BF106" i="22"/>
  <c r="BE106" i="22"/>
  <c r="BD106" i="22"/>
  <c r="BC106" i="22"/>
  <c r="BB106" i="22"/>
  <c r="BA106" i="22"/>
  <c r="AZ106" i="22"/>
  <c r="AY106" i="22"/>
  <c r="AW106" i="22"/>
  <c r="AV106" i="22"/>
  <c r="AU106" i="22"/>
  <c r="AT106" i="22"/>
  <c r="AS106" i="22"/>
  <c r="AM106" i="22"/>
  <c r="AL106" i="22"/>
  <c r="AJ106" i="22"/>
  <c r="AH106" i="22"/>
  <c r="AF106" i="22"/>
  <c r="AE106" i="22"/>
  <c r="AD106" i="22"/>
  <c r="AC106" i="22"/>
  <c r="AB106" i="22"/>
  <c r="BS102" i="22"/>
  <c r="BR102" i="22"/>
  <c r="BQ103" i="22"/>
  <c r="BP103" i="22"/>
  <c r="BO103" i="22"/>
  <c r="BN103" i="22"/>
  <c r="BM103" i="22"/>
  <c r="BL103" i="22"/>
  <c r="BK103" i="22"/>
  <c r="BI103" i="22"/>
  <c r="BH103" i="22"/>
  <c r="BG103" i="22"/>
  <c r="BF103" i="22"/>
  <c r="BE103" i="22"/>
  <c r="BD103" i="22"/>
  <c r="BC103" i="22"/>
  <c r="BB103" i="22"/>
  <c r="BA103" i="22"/>
  <c r="AZ103" i="22"/>
  <c r="AY103" i="22"/>
  <c r="AW103" i="22"/>
  <c r="AV103" i="22"/>
  <c r="AT103" i="22"/>
  <c r="AM103" i="22"/>
  <c r="AL103" i="22"/>
  <c r="AJ103" i="22"/>
  <c r="AH103" i="22"/>
  <c r="AF103" i="22"/>
  <c r="AE103" i="22"/>
  <c r="AD103" i="22"/>
  <c r="AC103" i="22"/>
  <c r="AB103" i="22"/>
  <c r="BS99" i="22"/>
  <c r="BR99" i="22"/>
  <c r="BQ100" i="22"/>
  <c r="BP100" i="22"/>
  <c r="BO100" i="22"/>
  <c r="BN100" i="22"/>
  <c r="BM100" i="22"/>
  <c r="BL100" i="22"/>
  <c r="BK100" i="22"/>
  <c r="BI100" i="22"/>
  <c r="BH100" i="22"/>
  <c r="BG100" i="22"/>
  <c r="BF100" i="22"/>
  <c r="BE100" i="22"/>
  <c r="BD100" i="22"/>
  <c r="BC100" i="22"/>
  <c r="BB100" i="22"/>
  <c r="BA100" i="22"/>
  <c r="AZ100" i="22"/>
  <c r="AY100" i="22"/>
  <c r="AW100" i="22"/>
  <c r="AV100" i="22"/>
  <c r="AU100" i="22"/>
  <c r="AT100" i="22"/>
  <c r="AS100" i="22"/>
  <c r="AM100" i="22"/>
  <c r="AL100" i="22"/>
  <c r="AJ100" i="22"/>
  <c r="AH100" i="22"/>
  <c r="AF100" i="22"/>
  <c r="AE100" i="22"/>
  <c r="AD100" i="22"/>
  <c r="AC100" i="22"/>
  <c r="AB100" i="22"/>
  <c r="BS96" i="22"/>
  <c r="BR96" i="22"/>
  <c r="BQ97" i="22"/>
  <c r="BP97" i="22"/>
  <c r="BO97" i="22"/>
  <c r="BN97" i="22"/>
  <c r="BM97" i="22"/>
  <c r="BL97" i="22"/>
  <c r="BK97" i="22"/>
  <c r="BI97" i="22"/>
  <c r="BH97" i="22"/>
  <c r="BG97" i="22"/>
  <c r="BF97" i="22"/>
  <c r="BE97" i="22"/>
  <c r="BD97" i="22"/>
  <c r="BC97" i="22"/>
  <c r="BB97" i="22"/>
  <c r="BA97" i="22"/>
  <c r="AZ97" i="22"/>
  <c r="AY97" i="22"/>
  <c r="AW97" i="22"/>
  <c r="AV97" i="22"/>
  <c r="AT97" i="22"/>
  <c r="AM97" i="22"/>
  <c r="AL97" i="22"/>
  <c r="AJ97" i="22"/>
  <c r="AH97" i="22"/>
  <c r="AF97" i="22"/>
  <c r="AE97" i="22"/>
  <c r="AD97" i="22"/>
  <c r="AC97" i="22"/>
  <c r="AB97" i="22"/>
  <c r="BS84" i="22"/>
  <c r="BR84" i="22"/>
  <c r="BQ84" i="22"/>
  <c r="BP84" i="22"/>
  <c r="BO84" i="22"/>
  <c r="BN84" i="22"/>
  <c r="BM84" i="22"/>
  <c r="BL84" i="22"/>
  <c r="BK84" i="22"/>
  <c r="BI84" i="22"/>
  <c r="BH84" i="22"/>
  <c r="BG84" i="22"/>
  <c r="BF84" i="22"/>
  <c r="BE84" i="22"/>
  <c r="BD84" i="22"/>
  <c r="BC84" i="22"/>
  <c r="BB84" i="22"/>
  <c r="BA84" i="22"/>
  <c r="AZ84" i="22"/>
  <c r="AY84" i="22"/>
  <c r="AW84" i="22"/>
  <c r="AV84" i="22"/>
  <c r="AU84" i="22"/>
  <c r="AT84" i="22"/>
  <c r="AS84" i="22"/>
  <c r="AM84" i="22"/>
  <c r="AL84" i="22"/>
  <c r="AJ84" i="22"/>
  <c r="AH84" i="22"/>
  <c r="AF84" i="22"/>
  <c r="AE84" i="22"/>
  <c r="AD84" i="22"/>
  <c r="AC84" i="22"/>
  <c r="AB84" i="22"/>
  <c r="BS81" i="22"/>
  <c r="BR81" i="22"/>
  <c r="BQ81" i="22"/>
  <c r="BP81" i="22"/>
  <c r="BO81" i="22"/>
  <c r="BN81" i="22"/>
  <c r="BM81" i="22"/>
  <c r="BL81" i="22"/>
  <c r="BK81" i="22"/>
  <c r="BI81" i="22"/>
  <c r="BH81" i="22"/>
  <c r="BG81" i="22"/>
  <c r="BF81" i="22"/>
  <c r="BE81" i="22"/>
  <c r="BD81" i="22"/>
  <c r="BC81" i="22"/>
  <c r="BB81" i="22"/>
  <c r="BA81" i="22"/>
  <c r="AZ81" i="22"/>
  <c r="AY81" i="22"/>
  <c r="AW81" i="22"/>
  <c r="AV81" i="22"/>
  <c r="AU81" i="22"/>
  <c r="AT81" i="22"/>
  <c r="AS81" i="22"/>
  <c r="AM81" i="22"/>
  <c r="AL81" i="22"/>
  <c r="AJ81" i="22"/>
  <c r="AH81" i="22"/>
  <c r="AF81" i="22"/>
  <c r="AE81" i="22"/>
  <c r="AD81" i="22"/>
  <c r="AC81" i="22"/>
  <c r="AB81" i="22"/>
  <c r="BS69" i="22"/>
  <c r="BR69" i="22"/>
  <c r="BQ69" i="22"/>
  <c r="BP69" i="22"/>
  <c r="BO69" i="22"/>
  <c r="BN69" i="22"/>
  <c r="BM69" i="22"/>
  <c r="BL69" i="22"/>
  <c r="BK69" i="22"/>
  <c r="BI69" i="22"/>
  <c r="BH69" i="22"/>
  <c r="BG69" i="22"/>
  <c r="BF69" i="22"/>
  <c r="BE69" i="22"/>
  <c r="BD69" i="22"/>
  <c r="BC69" i="22"/>
  <c r="BB69" i="22"/>
  <c r="BA69" i="22"/>
  <c r="AZ69" i="22"/>
  <c r="AY69" i="22"/>
  <c r="AW69" i="22"/>
  <c r="AV69" i="22"/>
  <c r="AT69" i="22"/>
  <c r="AM69" i="22"/>
  <c r="AL69" i="22"/>
  <c r="AH69" i="22"/>
  <c r="AF69" i="22"/>
  <c r="AE69" i="22"/>
  <c r="AC69" i="22"/>
  <c r="AB69" i="22"/>
  <c r="BS66" i="22"/>
  <c r="BR66" i="22"/>
  <c r="BQ66" i="22"/>
  <c r="BP66" i="22"/>
  <c r="BO66" i="22"/>
  <c r="BN66" i="22"/>
  <c r="BM66" i="22"/>
  <c r="BL66" i="22"/>
  <c r="BK66" i="22"/>
  <c r="BI66" i="22"/>
  <c r="BH66" i="22"/>
  <c r="BG66" i="22"/>
  <c r="BF66" i="22"/>
  <c r="BE66" i="22"/>
  <c r="BD66" i="22"/>
  <c r="BC66" i="22"/>
  <c r="BB66" i="22"/>
  <c r="BA66" i="22"/>
  <c r="AZ66" i="22"/>
  <c r="AY66" i="22"/>
  <c r="AW66" i="22"/>
  <c r="AV66" i="22"/>
  <c r="AU66" i="22"/>
  <c r="AT66" i="22"/>
  <c r="AS66" i="22"/>
  <c r="AM66" i="22"/>
  <c r="AL66" i="22"/>
  <c r="AH66" i="22"/>
  <c r="AF66" i="22"/>
  <c r="AE66" i="22"/>
  <c r="AD66" i="22"/>
  <c r="AC66" i="22"/>
  <c r="AB66" i="22"/>
  <c r="BS62" i="22"/>
  <c r="BR62" i="22"/>
  <c r="BQ62" i="22"/>
  <c r="BP62" i="22"/>
  <c r="BO62" i="22"/>
  <c r="BN62" i="22"/>
  <c r="BM62" i="22"/>
  <c r="BL62" i="22"/>
  <c r="BK62" i="22"/>
  <c r="BI62" i="22"/>
  <c r="BH62" i="22"/>
  <c r="BG62" i="22"/>
  <c r="BF62" i="22"/>
  <c r="BE62" i="22"/>
  <c r="BD62" i="22"/>
  <c r="BC62" i="22"/>
  <c r="BB62" i="22"/>
  <c r="BA62" i="22"/>
  <c r="AZ62" i="22"/>
  <c r="AY62" i="22"/>
  <c r="AW62" i="22"/>
  <c r="AV62" i="22"/>
  <c r="AT62" i="22"/>
  <c r="AM62" i="22"/>
  <c r="AL62" i="22"/>
  <c r="AH62" i="22"/>
  <c r="AF62" i="22"/>
  <c r="AE62" i="22"/>
  <c r="AC62" i="22"/>
  <c r="AB62" i="22"/>
  <c r="BS53" i="22"/>
  <c r="BR53" i="22"/>
  <c r="BQ53" i="22"/>
  <c r="BP53" i="22"/>
  <c r="BO53" i="22"/>
  <c r="BN53" i="22"/>
  <c r="BM53" i="22"/>
  <c r="BL53" i="22"/>
  <c r="BK53" i="22"/>
  <c r="BI53" i="22"/>
  <c r="BH53" i="22"/>
  <c r="BG53" i="22"/>
  <c r="BF53" i="22"/>
  <c r="BE53" i="22"/>
  <c r="BD53" i="22"/>
  <c r="BC53" i="22"/>
  <c r="BB53" i="22"/>
  <c r="BA53" i="22"/>
  <c r="AZ53" i="22"/>
  <c r="AY53" i="22"/>
  <c r="AW53" i="22"/>
  <c r="AV53" i="22"/>
  <c r="AU53" i="22"/>
  <c r="AT53" i="22"/>
  <c r="AS53" i="22"/>
  <c r="AM53" i="22"/>
  <c r="AL53" i="22"/>
  <c r="AH53" i="22"/>
  <c r="AF53" i="22"/>
  <c r="AE53" i="22"/>
  <c r="AD53" i="22"/>
  <c r="AC53" i="22"/>
  <c r="AB53" i="22"/>
  <c r="BS50" i="22"/>
  <c r="BR50" i="22"/>
  <c r="BQ50" i="22"/>
  <c r="BP50" i="22"/>
  <c r="BO50" i="22"/>
  <c r="BN50" i="22"/>
  <c r="BM50" i="22"/>
  <c r="BL50" i="22"/>
  <c r="BK50" i="22"/>
  <c r="BI50" i="22"/>
  <c r="BH50" i="22"/>
  <c r="BG50" i="22"/>
  <c r="BF50" i="22"/>
  <c r="BE50" i="22"/>
  <c r="BD50" i="22"/>
  <c r="BC50" i="22"/>
  <c r="BB50" i="22"/>
  <c r="BA50" i="22"/>
  <c r="AZ50" i="22"/>
  <c r="AY50" i="22"/>
  <c r="AW50" i="22"/>
  <c r="AV50" i="22"/>
  <c r="AU50" i="22"/>
  <c r="AT50" i="22"/>
  <c r="AS50" i="22"/>
  <c r="AM50" i="22"/>
  <c r="AL50" i="22"/>
  <c r="AH50" i="22"/>
  <c r="AF50" i="22"/>
  <c r="AE50" i="22"/>
  <c r="AC50" i="22"/>
  <c r="AB50" i="22"/>
  <c r="BS47" i="22"/>
  <c r="BR47" i="22"/>
  <c r="BQ47" i="22"/>
  <c r="BP47" i="22"/>
  <c r="BO47" i="22"/>
  <c r="BN47" i="22"/>
  <c r="BM47" i="22"/>
  <c r="BL47" i="22"/>
  <c r="BK47" i="22"/>
  <c r="BI47" i="22"/>
  <c r="BH47" i="22"/>
  <c r="BG47" i="22"/>
  <c r="BF47" i="22"/>
  <c r="BE47" i="22"/>
  <c r="BD47" i="22"/>
  <c r="BC47" i="22"/>
  <c r="BB47" i="22"/>
  <c r="BA47" i="22"/>
  <c r="AZ47" i="22"/>
  <c r="AY47" i="22"/>
  <c r="AW47" i="22"/>
  <c r="AV47" i="22"/>
  <c r="AT47" i="22"/>
  <c r="AM47" i="22"/>
  <c r="AL47" i="22"/>
  <c r="AH47" i="22"/>
  <c r="AF47" i="22"/>
  <c r="AE47" i="22"/>
  <c r="AC47" i="22"/>
  <c r="AB47" i="22"/>
  <c r="BS44" i="22"/>
  <c r="BR44" i="22"/>
  <c r="BQ44" i="22"/>
  <c r="BP44" i="22"/>
  <c r="BO44" i="22"/>
  <c r="BN44" i="22"/>
  <c r="BM44" i="22"/>
  <c r="BL44" i="22"/>
  <c r="BK44" i="22"/>
  <c r="BI44" i="22"/>
  <c r="BH44" i="22"/>
  <c r="BG44" i="22"/>
  <c r="BF44" i="22"/>
  <c r="BE44" i="22"/>
  <c r="BD44" i="22"/>
  <c r="BC44" i="22"/>
  <c r="BB44" i="22"/>
  <c r="BA44" i="22"/>
  <c r="AZ44" i="22"/>
  <c r="AY44" i="22"/>
  <c r="AW44" i="22"/>
  <c r="AV44" i="22"/>
  <c r="AT44" i="22"/>
  <c r="AM44" i="22"/>
  <c r="AL44" i="22"/>
  <c r="AH44" i="22"/>
  <c r="AF44" i="22"/>
  <c r="AE44" i="22"/>
  <c r="AD44" i="22"/>
  <c r="AC44" i="22"/>
  <c r="AB44" i="22"/>
  <c r="BS35" i="22"/>
  <c r="BR35" i="22"/>
  <c r="BQ35" i="22"/>
  <c r="BP35" i="22"/>
  <c r="BO35" i="22"/>
  <c r="BN35" i="22"/>
  <c r="BM35" i="22"/>
  <c r="BL35" i="22"/>
  <c r="BK35" i="22"/>
  <c r="BI35" i="22"/>
  <c r="BH35" i="22"/>
  <c r="BG35" i="22"/>
  <c r="BF35" i="22"/>
  <c r="BE35" i="22"/>
  <c r="BD35" i="22"/>
  <c r="BC35" i="22"/>
  <c r="BB35" i="22"/>
  <c r="BA35" i="22"/>
  <c r="AZ35" i="22"/>
  <c r="AY35" i="22"/>
  <c r="AW35" i="22"/>
  <c r="AV35" i="22"/>
  <c r="AT35" i="22"/>
  <c r="AM35" i="22"/>
  <c r="AL35" i="22"/>
  <c r="AH35" i="22"/>
  <c r="AF35" i="22"/>
  <c r="AE35" i="22"/>
  <c r="AD35" i="22"/>
  <c r="AC35" i="22"/>
  <c r="AB35" i="22"/>
  <c r="BS32" i="22"/>
  <c r="BR32" i="22"/>
  <c r="BQ32" i="22"/>
  <c r="BP32" i="22"/>
  <c r="BO32" i="22"/>
  <c r="BN32" i="22"/>
  <c r="BM32" i="22"/>
  <c r="BL32" i="22"/>
  <c r="BK32" i="22"/>
  <c r="BI32" i="22"/>
  <c r="BH32" i="22"/>
  <c r="BG32" i="22"/>
  <c r="BF32" i="22"/>
  <c r="BE32" i="22"/>
  <c r="BD32" i="22"/>
  <c r="BC32" i="22"/>
  <c r="BB32" i="22"/>
  <c r="BA32" i="22"/>
  <c r="AZ32" i="22"/>
  <c r="AY32" i="22"/>
  <c r="AW32" i="22"/>
  <c r="AV32" i="22"/>
  <c r="AT32" i="22"/>
  <c r="AM32" i="22"/>
  <c r="AL32" i="22"/>
  <c r="AH32" i="22"/>
  <c r="AF32" i="22"/>
  <c r="AE32" i="22"/>
  <c r="AD32" i="22"/>
  <c r="AC32" i="22"/>
  <c r="AB32" i="22"/>
  <c r="AD62" i="22" l="1"/>
  <c r="AD69" i="22"/>
  <c r="CU33" i="13"/>
  <c r="L195" i="22"/>
  <c r="L192" i="22"/>
  <c r="L204" i="22"/>
  <c r="L208" i="22"/>
  <c r="AG199" i="22"/>
  <c r="D181" i="22"/>
  <c r="Z182" i="22" s="1"/>
  <c r="AG211" i="22"/>
  <c r="D221" i="22"/>
  <c r="AG212" i="22"/>
  <c r="D225" i="22"/>
  <c r="AI199" i="22"/>
  <c r="D182" i="22"/>
  <c r="AI211" i="22"/>
  <c r="D222" i="22"/>
  <c r="L222" i="22" s="1"/>
  <c r="AI212" i="22"/>
  <c r="D226" i="22"/>
  <c r="L226" i="22" s="1"/>
  <c r="AD159" i="22"/>
  <c r="AD14" i="22"/>
  <c r="B15" i="22" s="1"/>
  <c r="J27" i="22"/>
  <c r="J30" i="22"/>
  <c r="J158" i="22"/>
  <c r="K27" i="22"/>
  <c r="E28" i="22" s="1"/>
  <c r="K30" i="22"/>
  <c r="E31" i="22" s="1"/>
  <c r="K158" i="22"/>
  <c r="E159" i="22" s="1"/>
  <c r="L30" i="22"/>
  <c r="V30" i="22" s="1"/>
  <c r="Y28" i="22"/>
  <c r="B27" i="22"/>
  <c r="B30" i="22"/>
  <c r="Y27" i="22"/>
  <c r="B28" i="22"/>
  <c r="B31" i="22"/>
  <c r="L158" i="22"/>
  <c r="V158" i="22" s="1"/>
  <c r="L27" i="22"/>
  <c r="V27" i="22" s="1"/>
  <c r="AI206" i="22"/>
  <c r="AG207" i="22"/>
  <c r="L15" i="22"/>
  <c r="V15" i="22" s="1"/>
  <c r="L16" i="22"/>
  <c r="V16" i="22" s="1"/>
  <c r="D211" i="22"/>
  <c r="D217" i="22"/>
  <c r="D212" i="22"/>
  <c r="L212" i="22" s="1"/>
  <c r="D218" i="22"/>
  <c r="L218" i="22" s="1"/>
  <c r="D209" i="22"/>
  <c r="L209" i="22" s="1"/>
  <c r="D214" i="22"/>
  <c r="D215" i="22"/>
  <c r="L215" i="22" s="1"/>
  <c r="AI202" i="22"/>
  <c r="AG203" i="22"/>
  <c r="AI205" i="22"/>
  <c r="AG206" i="22"/>
  <c r="D196" i="22"/>
  <c r="D198" i="22"/>
  <c r="D199" i="22"/>
  <c r="L199" i="22" s="1"/>
  <c r="D201" i="22"/>
  <c r="AG202" i="22"/>
  <c r="CU39" i="13" l="1"/>
  <c r="L198" i="22"/>
  <c r="L225" i="22"/>
  <c r="L201" i="22"/>
  <c r="L221" i="22"/>
  <c r="L217" i="22"/>
  <c r="L214" i="22"/>
  <c r="L211" i="22"/>
  <c r="L181" i="22"/>
  <c r="V182" i="22"/>
  <c r="V181" i="22"/>
  <c r="J152" i="15"/>
  <c r="N152" i="15" s="1"/>
  <c r="J151" i="15"/>
  <c r="N151" i="15" s="1"/>
  <c r="J150" i="15"/>
  <c r="N150" i="15" s="1"/>
  <c r="J145" i="15"/>
  <c r="J146" i="15"/>
  <c r="J142" i="15"/>
  <c r="T142" i="15" s="1"/>
  <c r="J148" i="15"/>
  <c r="T148" i="15" s="1"/>
  <c r="J147" i="15"/>
  <c r="N147" i="15" s="1"/>
  <c r="J149" i="15"/>
  <c r="J143" i="15"/>
  <c r="J144" i="15"/>
  <c r="J141" i="15"/>
  <c r="N141" i="15" s="1"/>
  <c r="T144" i="15" l="1"/>
  <c r="N144" i="15"/>
  <c r="T149" i="15"/>
  <c r="N149" i="15"/>
  <c r="CU17" i="13"/>
  <c r="T143" i="15"/>
  <c r="T150" i="15"/>
  <c r="J750" i="1"/>
  <c r="N750" i="1" s="1"/>
  <c r="J751" i="1"/>
  <c r="N751" i="1" s="1"/>
  <c r="J762" i="1"/>
  <c r="N762" i="1" s="1"/>
  <c r="J738" i="1"/>
  <c r="N738" i="1" s="1"/>
  <c r="J752" i="1"/>
  <c r="J749" i="1"/>
  <c r="J737" i="1"/>
  <c r="J742" i="1"/>
  <c r="J753" i="1"/>
  <c r="J754" i="1"/>
  <c r="J757" i="1"/>
  <c r="N757" i="1" s="1"/>
  <c r="J743" i="1"/>
  <c r="J768" i="1"/>
  <c r="J731" i="1"/>
  <c r="J733" i="1"/>
  <c r="N733" i="1" s="1"/>
  <c r="J760" i="1"/>
  <c r="N760" i="1" s="1"/>
  <c r="J765" i="1"/>
  <c r="J736" i="1"/>
  <c r="N736" i="1" s="1"/>
  <c r="J741" i="1"/>
  <c r="N741" i="1" s="1"/>
  <c r="J761" i="1"/>
  <c r="N761" i="1" s="1"/>
  <c r="J748" i="1"/>
  <c r="J719" i="1"/>
  <c r="J763" i="1"/>
  <c r="N763" i="1" s="1"/>
  <c r="J729" i="1"/>
  <c r="J758" i="1"/>
  <c r="N758" i="1" s="1"/>
  <c r="J764" i="1"/>
  <c r="N764" i="1" s="1"/>
  <c r="J739" i="1"/>
  <c r="N739" i="1" s="1"/>
  <c r="J755" i="1"/>
  <c r="N755" i="1" s="1"/>
  <c r="J756" i="1"/>
  <c r="T756" i="1" s="1"/>
  <c r="J747" i="1"/>
  <c r="N747" i="1" s="1"/>
  <c r="J726" i="1"/>
  <c r="N726" i="1" s="1"/>
  <c r="J735" i="1"/>
  <c r="J766" i="1"/>
  <c r="N766" i="1" s="1"/>
  <c r="J718" i="1"/>
  <c r="N718" i="1" s="1"/>
  <c r="J767" i="1"/>
  <c r="J734" i="1"/>
  <c r="J717" i="1"/>
  <c r="J728" i="1"/>
  <c r="J716" i="1"/>
  <c r="J759" i="1"/>
  <c r="N759" i="1" s="1"/>
  <c r="J725" i="1"/>
  <c r="N725" i="1" s="1"/>
  <c r="J727" i="1"/>
  <c r="N727" i="1" s="1"/>
  <c r="J720" i="1"/>
  <c r="N720" i="1" s="1"/>
  <c r="J730" i="1"/>
  <c r="N730" i="1" s="1"/>
  <c r="J740" i="1"/>
  <c r="N740" i="1" s="1"/>
  <c r="J723" i="1"/>
  <c r="N723" i="1" s="1"/>
  <c r="J732" i="1"/>
  <c r="J724" i="1"/>
  <c r="N724" i="1" s="1"/>
  <c r="J722" i="1"/>
  <c r="J721" i="1"/>
  <c r="N721" i="1" s="1"/>
  <c r="J744" i="1"/>
  <c r="T744" i="1" s="1"/>
  <c r="CU31" i="13" l="1"/>
  <c r="N768" i="1"/>
  <c r="N748" i="1"/>
  <c r="T743" i="1"/>
  <c r="N743" i="1"/>
  <c r="T742" i="1"/>
  <c r="N742" i="1"/>
  <c r="T737" i="1"/>
  <c r="N737" i="1"/>
  <c r="T729" i="1"/>
  <c r="N729" i="1"/>
  <c r="N734" i="1"/>
  <c r="T716" i="1"/>
  <c r="N716" i="1"/>
  <c r="T717" i="1"/>
  <c r="N717" i="1"/>
  <c r="N722" i="1"/>
  <c r="T718" i="1"/>
  <c r="K740" i="1"/>
  <c r="T740" i="1"/>
  <c r="T753" i="1"/>
  <c r="T719" i="1"/>
  <c r="T750" i="1"/>
  <c r="T757" i="1"/>
  <c r="T731" i="1"/>
  <c r="T727" i="1"/>
  <c r="T721" i="1"/>
  <c r="T766" i="1"/>
  <c r="T765" i="1"/>
  <c r="T730" i="1"/>
  <c r="T726" i="1"/>
  <c r="T733" i="1"/>
  <c r="J715" i="1"/>
  <c r="N715" i="1" s="1"/>
  <c r="J714" i="1"/>
  <c r="J713" i="1"/>
  <c r="N713" i="1" s="1"/>
  <c r="J712" i="1"/>
  <c r="J711" i="1"/>
  <c r="N711" i="1" s="1"/>
  <c r="J709" i="1"/>
  <c r="J708" i="1"/>
  <c r="J710" i="1"/>
  <c r="K118" i="22"/>
  <c r="E119" i="22" s="1"/>
  <c r="J118" i="22"/>
  <c r="D119" i="22"/>
  <c r="L119" i="22" s="1"/>
  <c r="V119" i="22" s="1"/>
  <c r="D118" i="22"/>
  <c r="B119" i="22"/>
  <c r="B118" i="22"/>
  <c r="CU40" i="13" l="1"/>
  <c r="T708" i="1"/>
  <c r="N708" i="1"/>
  <c r="L118" i="22"/>
  <c r="V118" i="22" s="1"/>
  <c r="CU10" i="13" l="1"/>
  <c r="B205" i="22"/>
  <c r="B202" i="22"/>
  <c r="B199" i="22"/>
  <c r="B196" i="22"/>
  <c r="AE201" i="22"/>
  <c r="B190" i="22" s="1"/>
  <c r="AE200" i="22"/>
  <c r="E226" i="22"/>
  <c r="AM226" i="22"/>
  <c r="E222" i="22" s="1"/>
  <c r="AM225" i="22"/>
  <c r="E218" i="22" s="1"/>
  <c r="E215" i="22"/>
  <c r="AM223" i="22"/>
  <c r="K211" i="22" s="1"/>
  <c r="E212" i="22" s="1"/>
  <c r="AM222" i="22"/>
  <c r="K208" i="22" s="1"/>
  <c r="E209" i="22" s="1"/>
  <c r="K204" i="22"/>
  <c r="E205" i="22" s="1"/>
  <c r="J204" i="22"/>
  <c r="K201" i="22"/>
  <c r="E202" i="22" s="1"/>
  <c r="J201" i="22"/>
  <c r="K198" i="22"/>
  <c r="E199" i="22" s="1"/>
  <c r="J198" i="22"/>
  <c r="K195" i="22"/>
  <c r="E196" i="22" s="1"/>
  <c r="J195" i="22"/>
  <c r="K192" i="22"/>
  <c r="E193" i="22" s="1"/>
  <c r="J192" i="22"/>
  <c r="AM201" i="22"/>
  <c r="K189" i="22" s="1"/>
  <c r="E190" i="22" s="1"/>
  <c r="AL201" i="22"/>
  <c r="J189" i="22" s="1"/>
  <c r="AH201" i="22"/>
  <c r="AI201" i="22" s="1"/>
  <c r="AF201" i="22"/>
  <c r="AG201" i="22" s="1"/>
  <c r="AM200" i="22"/>
  <c r="K186" i="22" s="1"/>
  <c r="E187" i="22" s="1"/>
  <c r="AL200" i="22"/>
  <c r="J186" i="22" s="1"/>
  <c r="AH200" i="22"/>
  <c r="D187" i="22" s="1"/>
  <c r="V187" i="22" s="1"/>
  <c r="AF200" i="22"/>
  <c r="D186" i="22" s="1"/>
  <c r="J171" i="15"/>
  <c r="J170" i="15"/>
  <c r="J169" i="15"/>
  <c r="J168" i="15"/>
  <c r="J166" i="15"/>
  <c r="J164" i="15"/>
  <c r="J163" i="15"/>
  <c r="J162" i="15"/>
  <c r="J161" i="15"/>
  <c r="AJ199" i="22"/>
  <c r="B143" i="22"/>
  <c r="B88" i="22"/>
  <c r="B124" i="22"/>
  <c r="B146" i="22"/>
  <c r="B155" i="22"/>
  <c r="B57" i="22"/>
  <c r="AD168" i="22"/>
  <c r="B54" i="22" s="1"/>
  <c r="B79" i="22"/>
  <c r="B76" i="22"/>
  <c r="B73" i="22"/>
  <c r="AD153" i="22"/>
  <c r="B70" i="22" s="1"/>
  <c r="AD138" i="22"/>
  <c r="B171" i="22" s="1"/>
  <c r="AD137" i="22"/>
  <c r="B136" i="22" s="1"/>
  <c r="B304" i="22"/>
  <c r="AD135" i="22"/>
  <c r="AD134" i="22"/>
  <c r="B64" i="22" s="1"/>
  <c r="B177" i="22"/>
  <c r="AD111" i="22"/>
  <c r="B97" i="22"/>
  <c r="B164" i="22"/>
  <c r="B167" i="22"/>
  <c r="B45" i="22"/>
  <c r="AD73" i="22"/>
  <c r="B42" i="22" s="1"/>
  <c r="B39" i="22"/>
  <c r="AD57" i="22"/>
  <c r="B94" i="22" s="1"/>
  <c r="B36" i="22"/>
  <c r="B121" i="22"/>
  <c r="B91" i="22"/>
  <c r="B33" i="22"/>
  <c r="B161" i="22"/>
  <c r="B85" i="22"/>
  <c r="B82" i="22"/>
  <c r="B24" i="22"/>
  <c r="B21" i="22"/>
  <c r="AD18" i="22"/>
  <c r="B18" i="22" s="1"/>
  <c r="AJ175" i="22"/>
  <c r="AJ172" i="22"/>
  <c r="AJ158" i="22"/>
  <c r="AJ155" i="22"/>
  <c r="K830" i="1"/>
  <c r="AJ138" i="22"/>
  <c r="F171" i="22" s="1"/>
  <c r="AJ137" i="22"/>
  <c r="F136" i="22" s="1"/>
  <c r="AJ136" i="22"/>
  <c r="AJ123" i="22"/>
  <c r="AJ114" i="22"/>
  <c r="AJ111" i="22"/>
  <c r="AJ94" i="22"/>
  <c r="AJ93" i="22"/>
  <c r="F109" i="22" s="1"/>
  <c r="AJ75" i="22"/>
  <c r="AJ38" i="22"/>
  <c r="AJ57" i="22"/>
  <c r="F94" i="22" s="1"/>
  <c r="AJ27" i="22"/>
  <c r="AJ26" i="22"/>
  <c r="AJ25" i="22"/>
  <c r="AJ24" i="22"/>
  <c r="AJ23" i="22"/>
  <c r="AJ18" i="22"/>
  <c r="F18" i="22" s="1"/>
  <c r="AJ11" i="22"/>
  <c r="F5" i="22" s="1"/>
  <c r="AJ10" i="22"/>
  <c r="AJ9" i="22"/>
  <c r="AJ8" i="22"/>
  <c r="AJ7" i="22"/>
  <c r="AJ6" i="22"/>
  <c r="AJ5" i="22"/>
  <c r="AC126" i="22"/>
  <c r="AB126" i="22"/>
  <c r="Y144" i="22"/>
  <c r="Y143" i="22"/>
  <c r="K143" i="22"/>
  <c r="E144" i="22" s="1"/>
  <c r="J143" i="22"/>
  <c r="D144" i="22"/>
  <c r="L144" i="22" s="1"/>
  <c r="V144" i="22" s="1"/>
  <c r="D143" i="22"/>
  <c r="B144" i="22"/>
  <c r="Y89" i="22"/>
  <c r="Y88" i="22"/>
  <c r="K88" i="22"/>
  <c r="E89" i="22" s="1"/>
  <c r="J88" i="22"/>
  <c r="D89" i="22"/>
  <c r="L89" i="22" s="1"/>
  <c r="V89" i="22" s="1"/>
  <c r="D88" i="22"/>
  <c r="B89" i="22"/>
  <c r="Y125" i="22"/>
  <c r="Y124" i="22"/>
  <c r="K124" i="22"/>
  <c r="E125" i="22" s="1"/>
  <c r="J124" i="22"/>
  <c r="D125" i="22"/>
  <c r="D124" i="22"/>
  <c r="B125" i="22"/>
  <c r="AC120" i="22"/>
  <c r="AB120" i="22"/>
  <c r="K146" i="22"/>
  <c r="E147" i="22" s="1"/>
  <c r="J146" i="22"/>
  <c r="D147" i="22"/>
  <c r="D146" i="22"/>
  <c r="B147" i="22"/>
  <c r="AC119" i="22"/>
  <c r="AB119" i="22"/>
  <c r="Y156" i="22"/>
  <c r="Y155" i="22"/>
  <c r="K155" i="22"/>
  <c r="E156" i="22" s="1"/>
  <c r="J155" i="22"/>
  <c r="D156" i="22"/>
  <c r="D155" i="22"/>
  <c r="B156" i="22"/>
  <c r="K60" i="22"/>
  <c r="E61" i="22" s="1"/>
  <c r="J60" i="22"/>
  <c r="D61" i="22"/>
  <c r="D60" i="22"/>
  <c r="B61" i="22"/>
  <c r="Y58" i="22"/>
  <c r="Y57" i="22"/>
  <c r="K57" i="22"/>
  <c r="E58" i="22" s="1"/>
  <c r="J57" i="22"/>
  <c r="D58" i="22"/>
  <c r="D57" i="22"/>
  <c r="B58" i="22"/>
  <c r="BS167" i="22"/>
  <c r="BR167" i="22"/>
  <c r="BQ168" i="22"/>
  <c r="BP168" i="22"/>
  <c r="BO168" i="22"/>
  <c r="BN168" i="22"/>
  <c r="BM168" i="22"/>
  <c r="BL168" i="22"/>
  <c r="BK168" i="22"/>
  <c r="BI168" i="22"/>
  <c r="BH168" i="22"/>
  <c r="BG168" i="22"/>
  <c r="BF168" i="22"/>
  <c r="BE168" i="22"/>
  <c r="BD168" i="22"/>
  <c r="BC168" i="22"/>
  <c r="BB168" i="22"/>
  <c r="BA168" i="22"/>
  <c r="AZ168" i="22"/>
  <c r="AY168" i="22"/>
  <c r="AW168" i="22"/>
  <c r="AV168" i="22"/>
  <c r="AU168" i="22"/>
  <c r="AT168" i="22"/>
  <c r="AS168" i="22"/>
  <c r="AM168" i="22"/>
  <c r="K54" i="22" s="1"/>
  <c r="E55" i="22" s="1"/>
  <c r="AL168" i="22"/>
  <c r="J54" i="22" s="1"/>
  <c r="AH168" i="22"/>
  <c r="D55" i="22" s="1"/>
  <c r="AF168" i="22"/>
  <c r="D54" i="22" s="1"/>
  <c r="AE168" i="22"/>
  <c r="B55" i="22" s="1"/>
  <c r="Y134" i="22"/>
  <c r="Y133" i="22"/>
  <c r="K133" i="22"/>
  <c r="E134" i="22" s="1"/>
  <c r="J133" i="22"/>
  <c r="D134" i="22"/>
  <c r="D133" i="22"/>
  <c r="B134" i="22"/>
  <c r="K79" i="22"/>
  <c r="E80" i="22" s="1"/>
  <c r="J79" i="22"/>
  <c r="D80" i="22"/>
  <c r="D79" i="22"/>
  <c r="B80" i="22"/>
  <c r="Y77" i="22"/>
  <c r="Y76" i="22"/>
  <c r="K76" i="22"/>
  <c r="E77" i="22" s="1"/>
  <c r="J76" i="22"/>
  <c r="D77" i="22"/>
  <c r="D76" i="22"/>
  <c r="B77" i="22"/>
  <c r="Y74" i="22"/>
  <c r="Y73" i="22"/>
  <c r="K73" i="22"/>
  <c r="E74" i="22" s="1"/>
  <c r="J73" i="22"/>
  <c r="D74" i="22"/>
  <c r="D73" i="22"/>
  <c r="B74" i="22"/>
  <c r="AC111" i="22"/>
  <c r="AB111" i="22"/>
  <c r="BS152" i="22"/>
  <c r="BR152" i="22"/>
  <c r="BQ153" i="22"/>
  <c r="BP153" i="22"/>
  <c r="BO153" i="22"/>
  <c r="BN153" i="22"/>
  <c r="BM153" i="22"/>
  <c r="BL153" i="22"/>
  <c r="BK153" i="22"/>
  <c r="BI153" i="22"/>
  <c r="BH153" i="22"/>
  <c r="BG153" i="22"/>
  <c r="BF153" i="22"/>
  <c r="BE153" i="22"/>
  <c r="BD153" i="22"/>
  <c r="BC153" i="22"/>
  <c r="BB153" i="22"/>
  <c r="BA153" i="22"/>
  <c r="AZ153" i="22"/>
  <c r="AY153" i="22"/>
  <c r="AW153" i="22"/>
  <c r="AV153" i="22"/>
  <c r="AU153" i="22"/>
  <c r="AT153" i="22"/>
  <c r="AS153" i="22"/>
  <c r="AM153" i="22"/>
  <c r="K70" i="22" s="1"/>
  <c r="E71" i="22" s="1"/>
  <c r="AL153" i="22"/>
  <c r="J70" i="22" s="1"/>
  <c r="AH153" i="22"/>
  <c r="D71" i="22" s="1"/>
  <c r="AF153" i="22"/>
  <c r="D70" i="22" s="1"/>
  <c r="AE153" i="22"/>
  <c r="B71" i="22" s="1"/>
  <c r="AC110" i="22"/>
  <c r="AB110" i="22"/>
  <c r="K140" i="22"/>
  <c r="E141" i="22" s="1"/>
  <c r="J140" i="22"/>
  <c r="D141" i="22"/>
  <c r="BS137" i="22"/>
  <c r="BR137" i="22"/>
  <c r="BQ138" i="22"/>
  <c r="BP138" i="22"/>
  <c r="BO138" i="22"/>
  <c r="BN138" i="22"/>
  <c r="BM138" i="22"/>
  <c r="BL138" i="22"/>
  <c r="BK138" i="22"/>
  <c r="BI138" i="22"/>
  <c r="BH138" i="22"/>
  <c r="BG138" i="22"/>
  <c r="BF138" i="22"/>
  <c r="BE138" i="22"/>
  <c r="BD138" i="22"/>
  <c r="BC138" i="22"/>
  <c r="BB138" i="22"/>
  <c r="BA138" i="22"/>
  <c r="AZ138" i="22"/>
  <c r="AY138" i="22"/>
  <c r="AW138" i="22"/>
  <c r="AV138" i="22"/>
  <c r="Y172" i="22" s="1"/>
  <c r="AT138" i="22"/>
  <c r="Y171" i="22" s="1"/>
  <c r="AM138" i="22"/>
  <c r="K171" i="22" s="1"/>
  <c r="E172" i="22" s="1"/>
  <c r="AL138" i="22"/>
  <c r="J171" i="22" s="1"/>
  <c r="AH138" i="22"/>
  <c r="D172" i="22" s="1"/>
  <c r="AF138" i="22"/>
  <c r="D171" i="22" s="1"/>
  <c r="AE138" i="22"/>
  <c r="B172" i="22" s="1"/>
  <c r="AC108" i="22"/>
  <c r="AB108" i="22"/>
  <c r="BS136" i="22"/>
  <c r="BR136" i="22"/>
  <c r="BQ137" i="22"/>
  <c r="BP137" i="22"/>
  <c r="BO137" i="22"/>
  <c r="BN137" i="22"/>
  <c r="BM137" i="22"/>
  <c r="BL137" i="22"/>
  <c r="BK137" i="22"/>
  <c r="BI137" i="22"/>
  <c r="BH137" i="22"/>
  <c r="BG137" i="22"/>
  <c r="BF137" i="22"/>
  <c r="BE137" i="22"/>
  <c r="BD137" i="22"/>
  <c r="BC137" i="22"/>
  <c r="BB137" i="22"/>
  <c r="BA137" i="22"/>
  <c r="AZ137" i="22"/>
  <c r="AY137" i="22"/>
  <c r="AW137" i="22"/>
  <c r="AV137" i="22"/>
  <c r="Y137" i="22" s="1"/>
  <c r="AT137" i="22"/>
  <c r="Y136" i="22" s="1"/>
  <c r="AM137" i="22"/>
  <c r="K136" i="22" s="1"/>
  <c r="E137" i="22" s="1"/>
  <c r="AL137" i="22"/>
  <c r="J136" i="22" s="1"/>
  <c r="AH137" i="22"/>
  <c r="D137" i="22" s="1"/>
  <c r="AF137" i="22"/>
  <c r="D136" i="22" s="1"/>
  <c r="AE137" i="22"/>
  <c r="B137" i="22" s="1"/>
  <c r="AC107" i="22"/>
  <c r="AB107" i="22"/>
  <c r="Y332" i="22"/>
  <c r="Y331" i="22"/>
  <c r="K304" i="22"/>
  <c r="J304" i="22"/>
  <c r="D305" i="22"/>
  <c r="D304" i="22"/>
  <c r="B305" i="22"/>
  <c r="BS134" i="22"/>
  <c r="BR134" i="22"/>
  <c r="BQ135" i="22"/>
  <c r="BP135" i="22"/>
  <c r="BO135" i="22"/>
  <c r="BN135" i="22"/>
  <c r="BM135" i="22"/>
  <c r="BL135" i="22"/>
  <c r="BK135" i="22"/>
  <c r="BI135" i="22"/>
  <c r="BH135" i="22"/>
  <c r="BG135" i="22"/>
  <c r="BF135" i="22"/>
  <c r="BE135" i="22"/>
  <c r="BD135" i="22"/>
  <c r="BC135" i="22"/>
  <c r="BB135" i="22"/>
  <c r="BA135" i="22"/>
  <c r="AZ135" i="22"/>
  <c r="AY135" i="22"/>
  <c r="AW135" i="22"/>
  <c r="AV135" i="22"/>
  <c r="AU135" i="22"/>
  <c r="AT135" i="22"/>
  <c r="AS135" i="22"/>
  <c r="AM135" i="22"/>
  <c r="K115" i="22" s="1"/>
  <c r="E116" i="22" s="1"/>
  <c r="AL135" i="22"/>
  <c r="J115" i="22" s="1"/>
  <c r="AH135" i="22"/>
  <c r="D116" i="22" s="1"/>
  <c r="AF135" i="22"/>
  <c r="D115" i="22" s="1"/>
  <c r="AE135" i="22"/>
  <c r="AC105" i="22"/>
  <c r="AB105" i="22"/>
  <c r="BS133" i="22"/>
  <c r="BR133" i="22"/>
  <c r="BQ134" i="22"/>
  <c r="BP134" i="22"/>
  <c r="BO134" i="22"/>
  <c r="BN134" i="22"/>
  <c r="BM134" i="22"/>
  <c r="BL134" i="22"/>
  <c r="BK134" i="22"/>
  <c r="BI134" i="22"/>
  <c r="BH134" i="22"/>
  <c r="BG134" i="22"/>
  <c r="BF134" i="22"/>
  <c r="BE134" i="22"/>
  <c r="BD134" i="22"/>
  <c r="BC134" i="22"/>
  <c r="BB134" i="22"/>
  <c r="BA134" i="22"/>
  <c r="AZ134" i="22"/>
  <c r="AY134" i="22"/>
  <c r="AW134" i="22"/>
  <c r="AV134" i="22"/>
  <c r="AU134" i="22"/>
  <c r="AT134" i="22"/>
  <c r="AS134" i="22"/>
  <c r="AM134" i="22"/>
  <c r="K64" i="22" s="1"/>
  <c r="E65" i="22" s="1"/>
  <c r="AL134" i="22"/>
  <c r="J64" i="22" s="1"/>
  <c r="AH134" i="22"/>
  <c r="D65" i="22" s="1"/>
  <c r="AF134" i="22"/>
  <c r="D64" i="22" s="1"/>
  <c r="AE134" i="22"/>
  <c r="B65" i="22" s="1"/>
  <c r="AC104" i="22"/>
  <c r="AB104" i="22"/>
  <c r="Y131" i="22"/>
  <c r="Y130" i="22"/>
  <c r="K130" i="22"/>
  <c r="E131" i="22" s="1"/>
  <c r="J130" i="22"/>
  <c r="D131" i="22"/>
  <c r="D130" i="22"/>
  <c r="B131" i="22"/>
  <c r="K177" i="22"/>
  <c r="E178" i="22" s="1"/>
  <c r="J177" i="22"/>
  <c r="D178" i="22"/>
  <c r="D177" i="22"/>
  <c r="B178" i="22"/>
  <c r="AC102" i="22"/>
  <c r="AB102" i="22"/>
  <c r="Y175" i="22"/>
  <c r="Y174" i="22"/>
  <c r="K174" i="22"/>
  <c r="E175" i="22" s="1"/>
  <c r="J174" i="22"/>
  <c r="D175" i="22"/>
  <c r="D174" i="22"/>
  <c r="B175" i="22"/>
  <c r="AC101" i="22"/>
  <c r="AB101" i="22"/>
  <c r="BS119" i="22"/>
  <c r="BR119" i="22"/>
  <c r="BQ120" i="22"/>
  <c r="BP120" i="22"/>
  <c r="BO120" i="22"/>
  <c r="BN120" i="22"/>
  <c r="BM120" i="22"/>
  <c r="BL120" i="22"/>
  <c r="BK120" i="22"/>
  <c r="BI120" i="22"/>
  <c r="BH120" i="22"/>
  <c r="BG120" i="22"/>
  <c r="BF120" i="22"/>
  <c r="BE120" i="22"/>
  <c r="BD120" i="22"/>
  <c r="BC120" i="22"/>
  <c r="BB120" i="22"/>
  <c r="BA120" i="22"/>
  <c r="AZ120" i="22"/>
  <c r="AY120" i="22"/>
  <c r="AW120" i="22"/>
  <c r="AV120" i="22"/>
  <c r="Y153" i="22" s="1"/>
  <c r="AT120" i="22"/>
  <c r="Y152" i="22" s="1"/>
  <c r="AM120" i="22"/>
  <c r="K152" i="22" s="1"/>
  <c r="E153" i="22" s="1"/>
  <c r="AL120" i="22"/>
  <c r="J152" i="22" s="1"/>
  <c r="AH120" i="22"/>
  <c r="D153" i="22" s="1"/>
  <c r="AF120" i="22"/>
  <c r="D152" i="22" s="1"/>
  <c r="AE120" i="22"/>
  <c r="B153" i="22" s="1"/>
  <c r="BS118" i="22"/>
  <c r="BR118" i="22"/>
  <c r="BQ119" i="22"/>
  <c r="BP119" i="22"/>
  <c r="BO119" i="22"/>
  <c r="BN119" i="22"/>
  <c r="BM119" i="22"/>
  <c r="BL119" i="22"/>
  <c r="BK119" i="22"/>
  <c r="BI119" i="22"/>
  <c r="BH119" i="22"/>
  <c r="BG119" i="22"/>
  <c r="BF119" i="22"/>
  <c r="BE119" i="22"/>
  <c r="BD119" i="22"/>
  <c r="BC119" i="22"/>
  <c r="BB119" i="22"/>
  <c r="BA119" i="22"/>
  <c r="AZ119" i="22"/>
  <c r="AY119" i="22"/>
  <c r="AW119" i="22"/>
  <c r="AV119" i="22"/>
  <c r="AU119" i="22"/>
  <c r="AT119" i="22"/>
  <c r="AS119" i="22"/>
  <c r="AM119" i="22"/>
  <c r="K149" i="22" s="1"/>
  <c r="E150" i="22" s="1"/>
  <c r="AL119" i="22"/>
  <c r="J149" i="22" s="1"/>
  <c r="AH119" i="22"/>
  <c r="D150" i="22" s="1"/>
  <c r="AF119" i="22"/>
  <c r="D149" i="22" s="1"/>
  <c r="AE119" i="22"/>
  <c r="B150" i="22" s="1"/>
  <c r="AC99" i="22"/>
  <c r="AB99" i="22"/>
  <c r="K51" i="22"/>
  <c r="E52" i="22" s="1"/>
  <c r="J51" i="22"/>
  <c r="D52" i="22"/>
  <c r="D51" i="22"/>
  <c r="B52" i="22"/>
  <c r="AC98" i="22"/>
  <c r="AB98" i="22"/>
  <c r="BS110" i="22"/>
  <c r="BR110" i="22"/>
  <c r="BQ111" i="22"/>
  <c r="BP111" i="22"/>
  <c r="BO111" i="22"/>
  <c r="BN111" i="22"/>
  <c r="BM111" i="22"/>
  <c r="BL111" i="22"/>
  <c r="BK111" i="22"/>
  <c r="BI111" i="22"/>
  <c r="BH111" i="22"/>
  <c r="BG111" i="22"/>
  <c r="BF111" i="22"/>
  <c r="BE111" i="22"/>
  <c r="BD111" i="22"/>
  <c r="BC111" i="22"/>
  <c r="BB111" i="22"/>
  <c r="BA111" i="22"/>
  <c r="AZ111" i="22"/>
  <c r="AY111" i="22"/>
  <c r="AW111" i="22"/>
  <c r="AV111" i="22"/>
  <c r="AU111" i="22"/>
  <c r="AT111" i="22"/>
  <c r="AS111" i="22"/>
  <c r="AM111" i="22"/>
  <c r="AL111" i="22"/>
  <c r="AH111" i="22"/>
  <c r="AF111" i="22"/>
  <c r="AE111" i="22"/>
  <c r="BS109" i="22"/>
  <c r="BR109" i="22"/>
  <c r="BQ110" i="22"/>
  <c r="BP110" i="22"/>
  <c r="BO110" i="22"/>
  <c r="BN110" i="22"/>
  <c r="BM110" i="22"/>
  <c r="BL110" i="22"/>
  <c r="BK110" i="22"/>
  <c r="BI110" i="22"/>
  <c r="BH110" i="22"/>
  <c r="BG110" i="22"/>
  <c r="BF110" i="22"/>
  <c r="BE110" i="22"/>
  <c r="BD110" i="22"/>
  <c r="BC110" i="22"/>
  <c r="BB110" i="22"/>
  <c r="BA110" i="22"/>
  <c r="AZ110" i="22"/>
  <c r="AY110" i="22"/>
  <c r="AW110" i="22"/>
  <c r="AV110" i="22"/>
  <c r="AU110" i="22"/>
  <c r="AT110" i="22"/>
  <c r="AS110" i="22"/>
  <c r="AM110" i="22"/>
  <c r="K48" i="22" s="1"/>
  <c r="E49" i="22" s="1"/>
  <c r="AL110" i="22"/>
  <c r="J48" i="22" s="1"/>
  <c r="AH110" i="22"/>
  <c r="D49" i="22" s="1"/>
  <c r="AF110" i="22"/>
  <c r="D48" i="22" s="1"/>
  <c r="AE110" i="22"/>
  <c r="B49" i="22" s="1"/>
  <c r="Y113" i="22"/>
  <c r="Y112" i="22"/>
  <c r="K112" i="22"/>
  <c r="E113" i="22" s="1"/>
  <c r="J112" i="22"/>
  <c r="D113" i="22"/>
  <c r="D112" i="22"/>
  <c r="B113" i="22"/>
  <c r="K67" i="22"/>
  <c r="E68" i="22" s="1"/>
  <c r="J67" i="22"/>
  <c r="D68" i="22"/>
  <c r="D67" i="22"/>
  <c r="B68" i="22"/>
  <c r="BS92" i="22"/>
  <c r="BR92" i="22"/>
  <c r="BQ93" i="22"/>
  <c r="BP93" i="22"/>
  <c r="BO93" i="22"/>
  <c r="BN93" i="22"/>
  <c r="BM93" i="22"/>
  <c r="BL93" i="22"/>
  <c r="BK93" i="22"/>
  <c r="BI93" i="22"/>
  <c r="BH93" i="22"/>
  <c r="BG93" i="22"/>
  <c r="BF93" i="22"/>
  <c r="BE93" i="22"/>
  <c r="BD93" i="22"/>
  <c r="BC93" i="22"/>
  <c r="BB93" i="22"/>
  <c r="BA93" i="22"/>
  <c r="AZ93" i="22"/>
  <c r="AY93" i="22"/>
  <c r="AW93" i="22"/>
  <c r="AV93" i="22"/>
  <c r="AU93" i="22"/>
  <c r="AT93" i="22"/>
  <c r="AS93" i="22"/>
  <c r="AM93" i="22"/>
  <c r="K109" i="22" s="1"/>
  <c r="E110" i="22" s="1"/>
  <c r="AL93" i="22"/>
  <c r="J109" i="22" s="1"/>
  <c r="AH93" i="22"/>
  <c r="D110" i="22" s="1"/>
  <c r="AF93" i="22"/>
  <c r="D109" i="22" s="1"/>
  <c r="AE93" i="22"/>
  <c r="B110" i="22" s="1"/>
  <c r="AC93" i="22"/>
  <c r="AB93" i="22"/>
  <c r="BQ92" i="22"/>
  <c r="BP92" i="22"/>
  <c r="BO92" i="22"/>
  <c r="BN92" i="22"/>
  <c r="BM92" i="22"/>
  <c r="BL92" i="22"/>
  <c r="BK92" i="22"/>
  <c r="BI92" i="22"/>
  <c r="BH92" i="22"/>
  <c r="BG92" i="22"/>
  <c r="BF92" i="22"/>
  <c r="BE92" i="22"/>
  <c r="BD92" i="22"/>
  <c r="BC92" i="22"/>
  <c r="BB92" i="22"/>
  <c r="BA92" i="22"/>
  <c r="AZ92" i="22"/>
  <c r="AY92" i="22"/>
  <c r="AW92" i="22"/>
  <c r="AV92" i="22"/>
  <c r="Y128" i="22" s="1"/>
  <c r="AT92" i="22"/>
  <c r="Y127" i="22" s="1"/>
  <c r="AM92" i="22"/>
  <c r="K127" i="22" s="1"/>
  <c r="E128" i="22" s="1"/>
  <c r="AL92" i="22"/>
  <c r="J127" i="22" s="1"/>
  <c r="AH92" i="22"/>
  <c r="D128" i="22" s="1"/>
  <c r="AF92" i="22"/>
  <c r="D127" i="22" s="1"/>
  <c r="AE92" i="22"/>
  <c r="B128" i="22" s="1"/>
  <c r="AC92" i="22"/>
  <c r="AB92" i="22"/>
  <c r="K106" i="22"/>
  <c r="E107" i="22" s="1"/>
  <c r="J106" i="22"/>
  <c r="D107" i="22"/>
  <c r="D106" i="22"/>
  <c r="B107" i="22"/>
  <c r="BS89" i="22"/>
  <c r="BR89" i="22"/>
  <c r="BQ89" i="22"/>
  <c r="BP89" i="22"/>
  <c r="BO89" i="22"/>
  <c r="BN89" i="22"/>
  <c r="BM89" i="22"/>
  <c r="BL89" i="22"/>
  <c r="BK89" i="22"/>
  <c r="BI89" i="22"/>
  <c r="BH89" i="22"/>
  <c r="BG89" i="22"/>
  <c r="BF89" i="22"/>
  <c r="BE89" i="22"/>
  <c r="BD89" i="22"/>
  <c r="BC89" i="22"/>
  <c r="BB89" i="22"/>
  <c r="BA89" i="22"/>
  <c r="AZ89" i="22"/>
  <c r="AY89" i="22"/>
  <c r="AW89" i="22"/>
  <c r="AV89" i="22"/>
  <c r="Y104" i="22" s="1"/>
  <c r="AT89" i="22"/>
  <c r="Y103" i="22" s="1"/>
  <c r="AM89" i="22"/>
  <c r="K103" i="22" s="1"/>
  <c r="E104" i="22" s="1"/>
  <c r="AL89" i="22"/>
  <c r="J103" i="22" s="1"/>
  <c r="AH89" i="22"/>
  <c r="D104" i="22" s="1"/>
  <c r="AF89" i="22"/>
  <c r="D103" i="22" s="1"/>
  <c r="AE89" i="22"/>
  <c r="B104" i="22" s="1"/>
  <c r="AC89" i="22"/>
  <c r="AB89" i="22"/>
  <c r="BS88" i="22"/>
  <c r="BR88" i="22"/>
  <c r="BQ88" i="22"/>
  <c r="BP88" i="22"/>
  <c r="BO88" i="22"/>
  <c r="BN88" i="22"/>
  <c r="BM88" i="22"/>
  <c r="BL88" i="22"/>
  <c r="BK88" i="22"/>
  <c r="BI88" i="22"/>
  <c r="BH88" i="22"/>
  <c r="BG88" i="22"/>
  <c r="BF88" i="22"/>
  <c r="BE88" i="22"/>
  <c r="BD88" i="22"/>
  <c r="BC88" i="22"/>
  <c r="BB88" i="22"/>
  <c r="BA88" i="22"/>
  <c r="AZ88" i="22"/>
  <c r="AY88" i="22"/>
  <c r="AW88" i="22"/>
  <c r="AV88" i="22"/>
  <c r="AU88" i="22"/>
  <c r="AT88" i="22"/>
  <c r="AS88" i="22"/>
  <c r="AM88" i="22"/>
  <c r="K100" i="22" s="1"/>
  <c r="E101" i="22" s="1"/>
  <c r="AL88" i="22"/>
  <c r="J100" i="22" s="1"/>
  <c r="AH88" i="22"/>
  <c r="D101" i="22" s="1"/>
  <c r="AF88" i="22"/>
  <c r="D100" i="22" s="1"/>
  <c r="AE88" i="22"/>
  <c r="B101" i="22" s="1"/>
  <c r="AC88" i="22"/>
  <c r="AB88" i="22"/>
  <c r="Y98" i="22"/>
  <c r="Y97" i="22"/>
  <c r="K97" i="22"/>
  <c r="E98" i="22" s="1"/>
  <c r="J97" i="22"/>
  <c r="D98" i="22"/>
  <c r="D97" i="22"/>
  <c r="B98" i="22"/>
  <c r="K164" i="22"/>
  <c r="E165" i="22" s="1"/>
  <c r="J164" i="22"/>
  <c r="D165" i="22"/>
  <c r="D164" i="22"/>
  <c r="B165" i="22"/>
  <c r="Y168" i="22"/>
  <c r="Y167" i="22"/>
  <c r="K167" i="22"/>
  <c r="E168" i="22" s="1"/>
  <c r="J167" i="22"/>
  <c r="D168" i="22"/>
  <c r="D167" i="22"/>
  <c r="B168" i="22"/>
  <c r="Y46" i="22"/>
  <c r="Y45" i="22"/>
  <c r="K45" i="22"/>
  <c r="E46" i="22" s="1"/>
  <c r="J45" i="22"/>
  <c r="D46" i="22"/>
  <c r="D45" i="22"/>
  <c r="B46" i="22"/>
  <c r="BS73" i="22"/>
  <c r="BR73" i="22"/>
  <c r="BQ73" i="22"/>
  <c r="BP73" i="22"/>
  <c r="BO73" i="22"/>
  <c r="BN73" i="22"/>
  <c r="BM73" i="22"/>
  <c r="BL73" i="22"/>
  <c r="BK73" i="22"/>
  <c r="BI73" i="22"/>
  <c r="BH73" i="22"/>
  <c r="BG73" i="22"/>
  <c r="BF73" i="22"/>
  <c r="BE73" i="22"/>
  <c r="BD73" i="22"/>
  <c r="BC73" i="22"/>
  <c r="BB73" i="22"/>
  <c r="BA73" i="22"/>
  <c r="AZ73" i="22"/>
  <c r="AY73" i="22"/>
  <c r="AW73" i="22"/>
  <c r="AV73" i="22"/>
  <c r="Y43" i="22" s="1"/>
  <c r="AT73" i="22"/>
  <c r="Y42" i="22" s="1"/>
  <c r="AM73" i="22"/>
  <c r="K42" i="22" s="1"/>
  <c r="E43" i="22" s="1"/>
  <c r="AL73" i="22"/>
  <c r="J42" i="22" s="1"/>
  <c r="AH73" i="22"/>
  <c r="D43" i="22" s="1"/>
  <c r="AF73" i="22"/>
  <c r="D42" i="22" s="1"/>
  <c r="AE73" i="22"/>
  <c r="B43" i="22" s="1"/>
  <c r="AC73" i="22"/>
  <c r="AB73" i="22"/>
  <c r="Y40" i="22"/>
  <c r="Y39" i="22"/>
  <c r="K39" i="22"/>
  <c r="E40" i="22" s="1"/>
  <c r="J39" i="22"/>
  <c r="D40" i="22"/>
  <c r="D39" i="22"/>
  <c r="B40" i="22"/>
  <c r="BS57" i="22"/>
  <c r="BR57" i="22"/>
  <c r="BQ57" i="22"/>
  <c r="BP57" i="22"/>
  <c r="BO57" i="22"/>
  <c r="BN57" i="22"/>
  <c r="BM57" i="22"/>
  <c r="BL57" i="22"/>
  <c r="BK57" i="22"/>
  <c r="BI57" i="22"/>
  <c r="BH57" i="22"/>
  <c r="BG57" i="22"/>
  <c r="BF57" i="22"/>
  <c r="BE57" i="22"/>
  <c r="BD57" i="22"/>
  <c r="BC57" i="22"/>
  <c r="BB57" i="22"/>
  <c r="BA57" i="22"/>
  <c r="AZ57" i="22"/>
  <c r="AY57" i="22"/>
  <c r="AW57" i="22"/>
  <c r="AV57" i="22"/>
  <c r="AU57" i="22"/>
  <c r="AT57" i="22"/>
  <c r="AM57" i="22"/>
  <c r="K94" i="22" s="1"/>
  <c r="E95" i="22" s="1"/>
  <c r="AL57" i="22"/>
  <c r="J94" i="22" s="1"/>
  <c r="AH57" i="22"/>
  <c r="D95" i="22" s="1"/>
  <c r="AF57" i="22"/>
  <c r="D94" i="22" s="1"/>
  <c r="AE57" i="22"/>
  <c r="B95" i="22" s="1"/>
  <c r="AC57" i="22"/>
  <c r="AB57" i="22"/>
  <c r="K36" i="22"/>
  <c r="E37" i="22" s="1"/>
  <c r="J36" i="22"/>
  <c r="B37" i="22"/>
  <c r="K121" i="22"/>
  <c r="E122" i="22" s="1"/>
  <c r="J121" i="22"/>
  <c r="D122" i="22"/>
  <c r="D121" i="22"/>
  <c r="B122" i="22"/>
  <c r="Y92" i="22"/>
  <c r="Y91" i="22"/>
  <c r="K91" i="22"/>
  <c r="E92" i="22" s="1"/>
  <c r="J91" i="22"/>
  <c r="D92" i="22"/>
  <c r="D91" i="22"/>
  <c r="B92" i="22"/>
  <c r="K33" i="22"/>
  <c r="E34" i="22" s="1"/>
  <c r="J33" i="22"/>
  <c r="D33" i="22"/>
  <c r="B34" i="22"/>
  <c r="Y162" i="22"/>
  <c r="Y161" i="22"/>
  <c r="K161" i="22"/>
  <c r="E162" i="22" s="1"/>
  <c r="J161" i="22"/>
  <c r="D162" i="22"/>
  <c r="D161" i="22"/>
  <c r="B162" i="22"/>
  <c r="Y86" i="22"/>
  <c r="Y85" i="22"/>
  <c r="K85" i="22"/>
  <c r="E86" i="22" s="1"/>
  <c r="J85" i="22"/>
  <c r="D86" i="22"/>
  <c r="D85" i="22"/>
  <c r="B86" i="22"/>
  <c r="Y83" i="22"/>
  <c r="Y82" i="22"/>
  <c r="K82" i="22"/>
  <c r="E83" i="22" s="1"/>
  <c r="J82" i="22"/>
  <c r="B83" i="22"/>
  <c r="K24" i="22"/>
  <c r="E25" i="22" s="1"/>
  <c r="J24" i="22"/>
  <c r="D25" i="22"/>
  <c r="D24" i="22"/>
  <c r="B25" i="22"/>
  <c r="Y119" i="22"/>
  <c r="Y118" i="22"/>
  <c r="K21" i="22"/>
  <c r="E22" i="22" s="1"/>
  <c r="J21" i="22"/>
  <c r="D22" i="22"/>
  <c r="D21" i="22"/>
  <c r="B22" i="22"/>
  <c r="BS18" i="22"/>
  <c r="BR18" i="22"/>
  <c r="BQ18" i="22"/>
  <c r="BP18" i="22"/>
  <c r="BO18" i="22"/>
  <c r="BN18" i="22"/>
  <c r="BM18" i="22"/>
  <c r="BL18" i="22"/>
  <c r="BK18" i="22"/>
  <c r="BI18" i="22"/>
  <c r="BH18" i="22"/>
  <c r="BG18" i="22"/>
  <c r="BF18" i="22"/>
  <c r="BE18" i="22"/>
  <c r="BD18" i="22"/>
  <c r="BC18" i="22"/>
  <c r="BB18" i="22"/>
  <c r="BA18" i="22"/>
  <c r="AZ18" i="22"/>
  <c r="AY18" i="22"/>
  <c r="AW18" i="22"/>
  <c r="AV18" i="22"/>
  <c r="AU18" i="22"/>
  <c r="AT18" i="22"/>
  <c r="AS18" i="22"/>
  <c r="AM18" i="22"/>
  <c r="K18" i="22" s="1"/>
  <c r="E19" i="22" s="1"/>
  <c r="AL18" i="22"/>
  <c r="J18" i="22" s="1"/>
  <c r="AH18" i="22"/>
  <c r="D19" i="22" s="1"/>
  <c r="AF18" i="22"/>
  <c r="D18" i="22" s="1"/>
  <c r="AE18" i="22"/>
  <c r="B19" i="22" s="1"/>
  <c r="AC18" i="22"/>
  <c r="AB18" i="22"/>
  <c r="BS4" i="22"/>
  <c r="BR4" i="22"/>
  <c r="BQ4" i="22"/>
  <c r="BP4" i="22"/>
  <c r="BO4" i="22"/>
  <c r="BN4" i="22"/>
  <c r="BM4" i="22"/>
  <c r="BL4" i="22"/>
  <c r="BK4" i="22"/>
  <c r="BI4" i="22"/>
  <c r="BH4" i="22"/>
  <c r="BG4" i="22"/>
  <c r="BF4" i="22"/>
  <c r="BE4" i="22"/>
  <c r="BD4" i="22"/>
  <c r="BC4" i="22"/>
  <c r="BB4" i="22"/>
  <c r="BA4" i="22"/>
  <c r="AZ4" i="22"/>
  <c r="AY4" i="22"/>
  <c r="AW4" i="22"/>
  <c r="AV4" i="22"/>
  <c r="AU4" i="22"/>
  <c r="AT4" i="22"/>
  <c r="AS4" i="22"/>
  <c r="AM4" i="22"/>
  <c r="AL4" i="22"/>
  <c r="AH4" i="22"/>
  <c r="AF4" i="22"/>
  <c r="AE4" i="22"/>
  <c r="AD4" i="22"/>
  <c r="AC4" i="22"/>
  <c r="AB4" i="22"/>
  <c r="BS13" i="22"/>
  <c r="BR13" i="22"/>
  <c r="BQ13" i="22"/>
  <c r="BP13" i="22"/>
  <c r="BO13" i="22"/>
  <c r="BN13" i="22"/>
  <c r="BM13" i="22"/>
  <c r="BL13" i="22"/>
  <c r="BK13" i="22"/>
  <c r="BI13" i="22"/>
  <c r="BH13" i="22"/>
  <c r="BG13" i="22"/>
  <c r="BF13" i="22"/>
  <c r="BE13" i="22"/>
  <c r="BD13" i="22"/>
  <c r="BC13" i="22"/>
  <c r="BB13" i="22"/>
  <c r="BA13" i="22"/>
  <c r="AZ13" i="22"/>
  <c r="AY13" i="22"/>
  <c r="AW13" i="22"/>
  <c r="AV13" i="22"/>
  <c r="Y12" i="22" s="1"/>
  <c r="AT13" i="22"/>
  <c r="Y11" i="22" s="1"/>
  <c r="AM13" i="22"/>
  <c r="K11" i="22" s="1"/>
  <c r="E12" i="22" s="1"/>
  <c r="AL13" i="22"/>
  <c r="J11" i="22" s="1"/>
  <c r="AH13" i="22"/>
  <c r="D12" i="22" s="1"/>
  <c r="AF13" i="22"/>
  <c r="D11" i="22" s="1"/>
  <c r="AE13" i="22"/>
  <c r="B12" i="22" s="1"/>
  <c r="AC13" i="22"/>
  <c r="AB13" i="22"/>
  <c r="BS12" i="22"/>
  <c r="BR12" i="22"/>
  <c r="BQ12" i="22"/>
  <c r="BP12" i="22"/>
  <c r="BO12" i="22"/>
  <c r="BN12" i="22"/>
  <c r="BM12" i="22"/>
  <c r="BL12" i="22"/>
  <c r="BK12" i="22"/>
  <c r="BI12" i="22"/>
  <c r="BH12" i="22"/>
  <c r="BG12" i="22"/>
  <c r="BF12" i="22"/>
  <c r="BE12" i="22"/>
  <c r="BD12" i="22"/>
  <c r="BC12" i="22"/>
  <c r="BB12" i="22"/>
  <c r="BA12" i="22"/>
  <c r="AZ12" i="22"/>
  <c r="AY12" i="22"/>
  <c r="AW12" i="22"/>
  <c r="AV12" i="22"/>
  <c r="Y9" i="22" s="1"/>
  <c r="AT12" i="22"/>
  <c r="Y8" i="22" s="1"/>
  <c r="AM12" i="22"/>
  <c r="K8" i="22" s="1"/>
  <c r="E9" i="22" s="1"/>
  <c r="AL12" i="22"/>
  <c r="J8" i="22" s="1"/>
  <c r="AH12" i="22"/>
  <c r="D9" i="22" s="1"/>
  <c r="AF12" i="22"/>
  <c r="D8" i="22" s="1"/>
  <c r="AE12" i="22"/>
  <c r="B9" i="22" s="1"/>
  <c r="AC12" i="22"/>
  <c r="AB12" i="22"/>
  <c r="BS11" i="22"/>
  <c r="BR11" i="22"/>
  <c r="BQ11" i="22"/>
  <c r="BP11" i="22"/>
  <c r="BO11" i="22"/>
  <c r="BN11" i="22"/>
  <c r="BM11" i="22"/>
  <c r="BL11" i="22"/>
  <c r="BK11" i="22"/>
  <c r="BI11" i="22"/>
  <c r="BH11" i="22"/>
  <c r="BG11" i="22"/>
  <c r="BF11" i="22"/>
  <c r="BE11" i="22"/>
  <c r="BD11" i="22"/>
  <c r="BC11" i="22"/>
  <c r="BB11" i="22"/>
  <c r="BA11" i="22"/>
  <c r="AZ11" i="22"/>
  <c r="AY11" i="22"/>
  <c r="AW11" i="22"/>
  <c r="AV11" i="22"/>
  <c r="AU11" i="22"/>
  <c r="AT11" i="22"/>
  <c r="AS11" i="22"/>
  <c r="AM11" i="22"/>
  <c r="K5" i="22" s="1"/>
  <c r="E6" i="22" s="1"/>
  <c r="AL11" i="22"/>
  <c r="J5" i="22" s="1"/>
  <c r="AH11" i="22"/>
  <c r="D6" i="22" s="1"/>
  <c r="AF11" i="22"/>
  <c r="D5" i="22" s="1"/>
  <c r="AE11" i="22"/>
  <c r="B6" i="22" s="1"/>
  <c r="AC11" i="22"/>
  <c r="AB11" i="22"/>
  <c r="BS10" i="22"/>
  <c r="BR10" i="22"/>
  <c r="BQ10" i="22"/>
  <c r="BP10" i="22"/>
  <c r="BO10" i="22"/>
  <c r="BN10" i="22"/>
  <c r="BM10" i="22"/>
  <c r="BL10" i="22"/>
  <c r="BK10" i="22"/>
  <c r="BI10" i="22"/>
  <c r="BH10" i="22"/>
  <c r="BG10" i="22"/>
  <c r="BF10" i="22"/>
  <c r="BE10" i="22"/>
  <c r="BD10" i="22"/>
  <c r="BC10" i="22"/>
  <c r="BB10" i="22"/>
  <c r="BA10" i="22"/>
  <c r="AZ10" i="22"/>
  <c r="AY10" i="22"/>
  <c r="AW10" i="22"/>
  <c r="AV10" i="22"/>
  <c r="AU10" i="22"/>
  <c r="AT10" i="22"/>
  <c r="AS10" i="22"/>
  <c r="AM10" i="22"/>
  <c r="AL10" i="22"/>
  <c r="AH10" i="22"/>
  <c r="AF10" i="22"/>
  <c r="AE10" i="22"/>
  <c r="AD10" i="22"/>
  <c r="AC10" i="22"/>
  <c r="AB10" i="22"/>
  <c r="BS9" i="22"/>
  <c r="BR9" i="22"/>
  <c r="BQ9" i="22"/>
  <c r="BP9" i="22"/>
  <c r="BO9" i="22"/>
  <c r="BN9" i="22"/>
  <c r="BM9" i="22"/>
  <c r="BL9" i="22"/>
  <c r="BK9" i="22"/>
  <c r="BI9" i="22"/>
  <c r="BH9" i="22"/>
  <c r="BG9" i="22"/>
  <c r="BF9" i="22"/>
  <c r="BE9" i="22"/>
  <c r="BD9" i="22"/>
  <c r="BC9" i="22"/>
  <c r="BB9" i="22"/>
  <c r="BA9" i="22"/>
  <c r="AZ9" i="22"/>
  <c r="AY9" i="22"/>
  <c r="AW9" i="22"/>
  <c r="AV9" i="22"/>
  <c r="AT9" i="22"/>
  <c r="AM9" i="22"/>
  <c r="AL9" i="22"/>
  <c r="AH9" i="22"/>
  <c r="AF9" i="22"/>
  <c r="AE9" i="22"/>
  <c r="AD9" i="22"/>
  <c r="AC9" i="22"/>
  <c r="AB9" i="22"/>
  <c r="BS8" i="22"/>
  <c r="BR8" i="22"/>
  <c r="BQ8" i="22"/>
  <c r="BP8" i="22"/>
  <c r="BO8" i="22"/>
  <c r="BN8" i="22"/>
  <c r="BM8" i="22"/>
  <c r="BL8" i="22"/>
  <c r="BK8" i="22"/>
  <c r="BI8" i="22"/>
  <c r="BH8" i="22"/>
  <c r="BG8" i="22"/>
  <c r="BF8" i="22"/>
  <c r="BE8" i="22"/>
  <c r="BD8" i="22"/>
  <c r="BC8" i="22"/>
  <c r="BB8" i="22"/>
  <c r="BA8" i="22"/>
  <c r="AZ8" i="22"/>
  <c r="AY8" i="22"/>
  <c r="AW8" i="22"/>
  <c r="AV8" i="22"/>
  <c r="AT8" i="22"/>
  <c r="AM8" i="22"/>
  <c r="AL8" i="22"/>
  <c r="AH8" i="22"/>
  <c r="AF8" i="22"/>
  <c r="AE8" i="22"/>
  <c r="AD8" i="22"/>
  <c r="AC8" i="22"/>
  <c r="AB8" i="22"/>
  <c r="BS7" i="22"/>
  <c r="BR7" i="22"/>
  <c r="BQ7" i="22"/>
  <c r="BP7" i="22"/>
  <c r="BO7" i="22"/>
  <c r="BN7" i="22"/>
  <c r="BM7" i="22"/>
  <c r="BL7" i="22"/>
  <c r="BK7" i="22"/>
  <c r="BI7" i="22"/>
  <c r="BH7" i="22"/>
  <c r="BG7" i="22"/>
  <c r="BF7" i="22"/>
  <c r="BE7" i="22"/>
  <c r="BD7" i="22"/>
  <c r="BC7" i="22"/>
  <c r="BB7" i="22"/>
  <c r="BA7" i="22"/>
  <c r="AZ7" i="22"/>
  <c r="AY7" i="22"/>
  <c r="AW7" i="22"/>
  <c r="AV7" i="22"/>
  <c r="AT7" i="22"/>
  <c r="AM7" i="22"/>
  <c r="AL7" i="22"/>
  <c r="AH7" i="22"/>
  <c r="AF7" i="22"/>
  <c r="AE7" i="22"/>
  <c r="AD7" i="22"/>
  <c r="AC7" i="22"/>
  <c r="AB7" i="22"/>
  <c r="BS6" i="22"/>
  <c r="BR6" i="22"/>
  <c r="BQ6" i="22"/>
  <c r="BP6" i="22"/>
  <c r="BO6" i="22"/>
  <c r="BN6" i="22"/>
  <c r="BM6" i="22"/>
  <c r="BL6" i="22"/>
  <c r="BK6" i="22"/>
  <c r="BI6" i="22"/>
  <c r="BH6" i="22"/>
  <c r="BG6" i="22"/>
  <c r="BF6" i="22"/>
  <c r="BE6" i="22"/>
  <c r="BD6" i="22"/>
  <c r="BC6" i="22"/>
  <c r="BB6" i="22"/>
  <c r="BA6" i="22"/>
  <c r="AZ6" i="22"/>
  <c r="AY6" i="22"/>
  <c r="AW6" i="22"/>
  <c r="AV6" i="22"/>
  <c r="AT6" i="22"/>
  <c r="AM6" i="22"/>
  <c r="AL6" i="22"/>
  <c r="AH6" i="22"/>
  <c r="AF6" i="22"/>
  <c r="AE6" i="22"/>
  <c r="AD6" i="22"/>
  <c r="AC6" i="22"/>
  <c r="AB6" i="22"/>
  <c r="AS5" i="22"/>
  <c r="BS5" i="22"/>
  <c r="BR5" i="22"/>
  <c r="BQ5" i="22"/>
  <c r="BP5" i="22"/>
  <c r="BO5" i="22"/>
  <c r="BN5" i="22"/>
  <c r="BM5" i="22"/>
  <c r="BL5" i="22"/>
  <c r="BK5" i="22"/>
  <c r="BI5" i="22"/>
  <c r="BH5" i="22"/>
  <c r="BG5" i="22"/>
  <c r="BF5" i="22"/>
  <c r="BE5" i="22"/>
  <c r="BD5" i="22"/>
  <c r="BC5" i="22"/>
  <c r="BB5" i="22"/>
  <c r="BA5" i="22"/>
  <c r="AZ5" i="22"/>
  <c r="AY5" i="22"/>
  <c r="AW5" i="22"/>
  <c r="AV5" i="22"/>
  <c r="AU5" i="22"/>
  <c r="AT5" i="22"/>
  <c r="AM5" i="22"/>
  <c r="AL5" i="22"/>
  <c r="AH5" i="22"/>
  <c r="AF5" i="22"/>
  <c r="AE5" i="22"/>
  <c r="AD5" i="22"/>
  <c r="AC5" i="22"/>
  <c r="AB5" i="22"/>
  <c r="BS3" i="22"/>
  <c r="BR3" i="22"/>
  <c r="BQ3" i="22"/>
  <c r="BP3" i="22"/>
  <c r="BO3" i="22"/>
  <c r="BN3" i="22"/>
  <c r="BM3" i="22"/>
  <c r="BL3" i="22"/>
  <c r="BK3" i="22"/>
  <c r="BJ3" i="22"/>
  <c r="BI3" i="22"/>
  <c r="BH3" i="22"/>
  <c r="BG3" i="22"/>
  <c r="BF3" i="22"/>
  <c r="BE3" i="22"/>
  <c r="BD3" i="22"/>
  <c r="BC3" i="22"/>
  <c r="BB3" i="22"/>
  <c r="BA3" i="22"/>
  <c r="AZ3" i="22"/>
  <c r="AY3" i="22"/>
  <c r="AX3" i="22"/>
  <c r="AW3" i="22"/>
  <c r="AV3" i="22"/>
  <c r="AU3" i="22"/>
  <c r="AT3" i="22"/>
  <c r="AM3" i="22"/>
  <c r="AL3" i="22"/>
  <c r="AK3" i="22"/>
  <c r="AJ3" i="22"/>
  <c r="AI3" i="22"/>
  <c r="AH3" i="22"/>
  <c r="AG3" i="22"/>
  <c r="AF3" i="22"/>
  <c r="AE3" i="22"/>
  <c r="AD3" i="22"/>
  <c r="AC3" i="22"/>
  <c r="D822" i="1"/>
  <c r="AD121" i="22" s="1"/>
  <c r="B174" i="22" s="1"/>
  <c r="D820" i="1"/>
  <c r="AD113" i="22" s="1"/>
  <c r="D821" i="1"/>
  <c r="AD114" i="22" s="1"/>
  <c r="D834" i="1"/>
  <c r="AD157" i="22" s="1"/>
  <c r="B133" i="22" s="1"/>
  <c r="D824" i="1"/>
  <c r="AD123" i="22" s="1"/>
  <c r="B130" i="22" s="1"/>
  <c r="D814" i="1"/>
  <c r="AD91" i="22" s="1"/>
  <c r="D812" i="1"/>
  <c r="AD79" i="22" s="1"/>
  <c r="D815" i="1"/>
  <c r="AD93" i="22" s="1"/>
  <c r="B109" i="22" s="1"/>
  <c r="D813" i="1"/>
  <c r="D811" i="1"/>
  <c r="AD78" i="22" s="1"/>
  <c r="D817" i="1"/>
  <c r="AD95" i="22" s="1"/>
  <c r="B112" i="22" s="1"/>
  <c r="D816" i="1"/>
  <c r="D818" i="1"/>
  <c r="AD96" i="22" s="1"/>
  <c r="D819" i="1"/>
  <c r="AD112" i="22" s="1"/>
  <c r="B51" i="22" s="1"/>
  <c r="D837" i="1"/>
  <c r="AD171" i="22" s="1"/>
  <c r="B60" i="22" s="1"/>
  <c r="CU30" i="13" l="1"/>
  <c r="AJ201" i="22"/>
  <c r="F189" i="22" s="1"/>
  <c r="N162" i="15"/>
  <c r="T162" i="15"/>
  <c r="AN201" i="22" s="1"/>
  <c r="H189" i="22" s="1"/>
  <c r="Z190" i="22" s="1"/>
  <c r="AJ200" i="22"/>
  <c r="F186" i="22" s="1"/>
  <c r="E186" i="22" s="1"/>
  <c r="N161" i="15"/>
  <c r="T161" i="15"/>
  <c r="AN200" i="22" s="1"/>
  <c r="H186" i="22" s="1"/>
  <c r="Z187" i="22" s="1"/>
  <c r="N171" i="15"/>
  <c r="T171" i="15"/>
  <c r="N163" i="15"/>
  <c r="T163" i="15"/>
  <c r="AN202" i="22" s="1"/>
  <c r="H192" i="22" s="1"/>
  <c r="Z193" i="22" s="1"/>
  <c r="N164" i="15"/>
  <c r="T830" i="1"/>
  <c r="AN153" i="22" s="1"/>
  <c r="H70" i="22" s="1"/>
  <c r="Z71" i="22" s="1"/>
  <c r="E5" i="22"/>
  <c r="E18" i="22"/>
  <c r="AJ206" i="22"/>
  <c r="F204" i="22" s="1"/>
  <c r="E204" i="22" s="1"/>
  <c r="V186" i="22"/>
  <c r="L186" i="22"/>
  <c r="AJ207" i="22"/>
  <c r="F208" i="22" s="1"/>
  <c r="E208" i="22" s="1"/>
  <c r="AJ209" i="22"/>
  <c r="F214" i="22" s="1"/>
  <c r="E214" i="22" s="1"/>
  <c r="AJ208" i="22"/>
  <c r="F211" i="22" s="1"/>
  <c r="E211" i="22" s="1"/>
  <c r="AJ202" i="22"/>
  <c r="F192" i="22" s="1"/>
  <c r="E192" i="22" s="1"/>
  <c r="AJ210" i="22"/>
  <c r="F217" i="22" s="1"/>
  <c r="E217" i="22" s="1"/>
  <c r="AJ203" i="22"/>
  <c r="F195" i="22" s="1"/>
  <c r="E195" i="22" s="1"/>
  <c r="AJ211" i="22"/>
  <c r="F221" i="22" s="1"/>
  <c r="E221" i="22" s="1"/>
  <c r="AJ204" i="22"/>
  <c r="F198" i="22" s="1"/>
  <c r="E198" i="22" s="1"/>
  <c r="AJ212" i="22"/>
  <c r="F225" i="22" s="1"/>
  <c r="E225" i="22" s="1"/>
  <c r="AJ205" i="22"/>
  <c r="F201" i="22" s="1"/>
  <c r="E201" i="22" s="1"/>
  <c r="E109" i="22"/>
  <c r="E136" i="22"/>
  <c r="E171" i="22"/>
  <c r="E94" i="22"/>
  <c r="AD92" i="22"/>
  <c r="B127" i="22" s="1"/>
  <c r="AD120" i="22"/>
  <c r="B152" i="22" s="1"/>
  <c r="AD110" i="22"/>
  <c r="B48" i="22" s="1"/>
  <c r="AD88" i="22"/>
  <c r="B100" i="22" s="1"/>
  <c r="AD90" i="22"/>
  <c r="B106" i="22" s="1"/>
  <c r="AD80" i="22"/>
  <c r="AD47" i="22"/>
  <c r="AD94" i="22"/>
  <c r="B67" i="22" s="1"/>
  <c r="AD50" i="22"/>
  <c r="AD89" i="22"/>
  <c r="B103" i="22" s="1"/>
  <c r="AD119" i="22"/>
  <c r="B149" i="22" s="1"/>
  <c r="AJ4" i="22"/>
  <c r="AJ14" i="22"/>
  <c r="AJ17" i="22"/>
  <c r="AJ92" i="22"/>
  <c r="F127" i="22" s="1"/>
  <c r="E127" i="22" s="1"/>
  <c r="AJ91" i="22"/>
  <c r="AJ13" i="22"/>
  <c r="F11" i="22" s="1"/>
  <c r="E11" i="22" s="1"/>
  <c r="AJ16" i="22"/>
  <c r="AJ80" i="22"/>
  <c r="AJ90" i="22"/>
  <c r="F106" i="22" s="1"/>
  <c r="E106" i="22" s="1"/>
  <c r="AJ12" i="22"/>
  <c r="F8" i="22" s="1"/>
  <c r="E8" i="22" s="1"/>
  <c r="AJ15" i="22"/>
  <c r="F15" i="22" s="1"/>
  <c r="E15" i="22" s="1"/>
  <c r="F27" i="22"/>
  <c r="E27" i="22" s="1"/>
  <c r="F158" i="22"/>
  <c r="E158" i="22" s="1"/>
  <c r="F30" i="22"/>
  <c r="E30" i="22" s="1"/>
  <c r="AJ73" i="22"/>
  <c r="F42" i="22" s="1"/>
  <c r="E42" i="22" s="1"/>
  <c r="AJ60" i="22"/>
  <c r="AJ159" i="22"/>
  <c r="AJ169" i="22"/>
  <c r="F57" i="22" s="1"/>
  <c r="E57" i="22" s="1"/>
  <c r="AJ72" i="22"/>
  <c r="AJ59" i="22"/>
  <c r="AJ35" i="22"/>
  <c r="AJ61" i="22"/>
  <c r="AJ74" i="22"/>
  <c r="F45" i="22" s="1"/>
  <c r="E45" i="22" s="1"/>
  <c r="K822" i="1"/>
  <c r="AJ121" i="22"/>
  <c r="F174" i="22" s="1"/>
  <c r="E174" i="22" s="1"/>
  <c r="AJ152" i="22"/>
  <c r="AJ140" i="22"/>
  <c r="F140" i="22" s="1"/>
  <c r="E140" i="22" s="1"/>
  <c r="AJ171" i="22"/>
  <c r="F60" i="22" s="1"/>
  <c r="E60" i="22" s="1"/>
  <c r="AJ119" i="22"/>
  <c r="F149" i="22" s="1"/>
  <c r="E149" i="22" s="1"/>
  <c r="AJ113" i="22"/>
  <c r="AJ19" i="22"/>
  <c r="F21" i="22" s="1"/>
  <c r="E21" i="22" s="1"/>
  <c r="AJ54" i="22"/>
  <c r="F36" i="22" s="1"/>
  <c r="E36" i="22" s="1"/>
  <c r="AJ28" i="22"/>
  <c r="F33" i="22" s="1"/>
  <c r="E33" i="22" s="1"/>
  <c r="AJ122" i="22"/>
  <c r="F177" i="22" s="1"/>
  <c r="E177" i="22" s="1"/>
  <c r="F118" i="22"/>
  <c r="E118" i="22" s="1"/>
  <c r="AJ20" i="22"/>
  <c r="AJ55" i="22"/>
  <c r="AJ29" i="22"/>
  <c r="F91" i="22" s="1"/>
  <c r="E91" i="22" s="1"/>
  <c r="AJ86" i="22"/>
  <c r="AJ76" i="22"/>
  <c r="F164" i="22" s="1"/>
  <c r="E164" i="22" s="1"/>
  <c r="AJ95" i="22"/>
  <c r="F112" i="22" s="1"/>
  <c r="E112" i="22" s="1"/>
  <c r="K831" i="1"/>
  <c r="N831" i="1" s="1"/>
  <c r="AJ154" i="22"/>
  <c r="F73" i="22" s="1"/>
  <c r="E73" i="22" s="1"/>
  <c r="AJ173" i="22"/>
  <c r="F146" i="22" s="1"/>
  <c r="E146" i="22" s="1"/>
  <c r="AJ21" i="22"/>
  <c r="F24" i="22" s="1"/>
  <c r="E24" i="22" s="1"/>
  <c r="AJ56" i="22"/>
  <c r="AJ30" i="22"/>
  <c r="F121" i="22" s="1"/>
  <c r="E121" i="22" s="1"/>
  <c r="AJ87" i="22"/>
  <c r="AJ77" i="22"/>
  <c r="F97" i="22" s="1"/>
  <c r="E97" i="22" s="1"/>
  <c r="K818" i="1"/>
  <c r="AJ96" i="22"/>
  <c r="AJ134" i="22"/>
  <c r="F64" i="22" s="1"/>
  <c r="E64" i="22" s="1"/>
  <c r="AJ124" i="22"/>
  <c r="K840" i="1"/>
  <c r="AJ174" i="22"/>
  <c r="F124" i="22" s="1"/>
  <c r="E124" i="22" s="1"/>
  <c r="AJ22" i="22"/>
  <c r="F82" i="22" s="1"/>
  <c r="E82" i="22" s="1"/>
  <c r="AJ88" i="22"/>
  <c r="F100" i="22" s="1"/>
  <c r="E100" i="22" s="1"/>
  <c r="AJ78" i="22"/>
  <c r="AK125" i="22"/>
  <c r="AJ125" i="22"/>
  <c r="K833" i="1"/>
  <c r="AJ156" i="22"/>
  <c r="F79" i="22" s="1"/>
  <c r="E79" i="22" s="1"/>
  <c r="AJ71" i="22"/>
  <c r="AJ58" i="22"/>
  <c r="F39" i="22" s="1"/>
  <c r="E39" i="22" s="1"/>
  <c r="AJ89" i="22"/>
  <c r="F103" i="22" s="1"/>
  <c r="E103" i="22" s="1"/>
  <c r="AJ79" i="22"/>
  <c r="K819" i="1"/>
  <c r="AK112" i="22" s="1"/>
  <c r="AJ112" i="22"/>
  <c r="F51" i="22" s="1"/>
  <c r="E51" i="22" s="1"/>
  <c r="K834" i="1"/>
  <c r="AJ157" i="22"/>
  <c r="F133" i="22" s="1"/>
  <c r="E133" i="22" s="1"/>
  <c r="K842" i="1"/>
  <c r="AK176" i="22" s="1"/>
  <c r="AJ176" i="22"/>
  <c r="F143" i="22" s="1"/>
  <c r="E143" i="22" s="1"/>
  <c r="AJ44" i="22"/>
  <c r="F76" i="22"/>
  <c r="E76" i="22" s="1"/>
  <c r="AJ69" i="22"/>
  <c r="K824" i="1"/>
  <c r="F85" i="22"/>
  <c r="E85" i="22" s="1"/>
  <c r="AJ53" i="22"/>
  <c r="K841" i="1"/>
  <c r="AK175" i="22" s="1"/>
  <c r="AJ32" i="22"/>
  <c r="K826" i="1"/>
  <c r="AJ62" i="22"/>
  <c r="AJ47" i="22"/>
  <c r="AJ168" i="22"/>
  <c r="F54" i="22" s="1"/>
  <c r="E54" i="22" s="1"/>
  <c r="AJ120" i="22"/>
  <c r="F152" i="22" s="1"/>
  <c r="E152" i="22" s="1"/>
  <c r="K829" i="1"/>
  <c r="AJ66" i="22"/>
  <c r="F67" i="22"/>
  <c r="E67" i="22" s="1"/>
  <c r="AJ50" i="22"/>
  <c r="F155" i="22"/>
  <c r="E155" i="22" s="1"/>
  <c r="F167" i="22"/>
  <c r="E167" i="22" s="1"/>
  <c r="AJ110" i="22"/>
  <c r="F48" i="22" s="1"/>
  <c r="E48" i="22" s="1"/>
  <c r="K836" i="1"/>
  <c r="N836" i="1" s="1"/>
  <c r="K837" i="1"/>
  <c r="AK171" i="22" s="1"/>
  <c r="K838" i="1"/>
  <c r="AK172" i="22" s="1"/>
  <c r="AJ153" i="22"/>
  <c r="F70" i="22" s="1"/>
  <c r="E70" i="22" s="1"/>
  <c r="K821" i="1"/>
  <c r="AK114" i="22" s="1"/>
  <c r="K823" i="1"/>
  <c r="N823" i="1" s="1"/>
  <c r="F161" i="22"/>
  <c r="E161" i="22" s="1"/>
  <c r="F88" i="22"/>
  <c r="E88" i="22" s="1"/>
  <c r="K828" i="1"/>
  <c r="AJ135" i="22"/>
  <c r="F115" i="22" s="1"/>
  <c r="F304" i="22"/>
  <c r="F130" i="22"/>
  <c r="E130" i="22" s="1"/>
  <c r="K839" i="1"/>
  <c r="K825" i="1"/>
  <c r="AK124" i="22" s="1"/>
  <c r="K832" i="1"/>
  <c r="K820" i="1"/>
  <c r="K827" i="1"/>
  <c r="K835" i="1"/>
  <c r="AK158" i="22" s="1"/>
  <c r="L143" i="22"/>
  <c r="V143" i="22" s="1"/>
  <c r="V225" i="22"/>
  <c r="L88" i="22"/>
  <c r="V88" i="22" s="1"/>
  <c r="V211" i="22"/>
  <c r="V221" i="22"/>
  <c r="V214" i="22"/>
  <c r="V222" i="22"/>
  <c r="V226" i="22"/>
  <c r="V217" i="22"/>
  <c r="V212" i="22"/>
  <c r="V215" i="22"/>
  <c r="V218" i="22"/>
  <c r="D189" i="22"/>
  <c r="V192" i="22"/>
  <c r="V195" i="22"/>
  <c r="V198" i="22"/>
  <c r="V201" i="22"/>
  <c r="V204" i="22"/>
  <c r="V208" i="22"/>
  <c r="D190" i="22"/>
  <c r="V199" i="22"/>
  <c r="V202" i="22"/>
  <c r="V205" i="22"/>
  <c r="V209" i="22"/>
  <c r="AI200" i="22"/>
  <c r="AG200" i="22"/>
  <c r="CU5" i="13" l="1"/>
  <c r="AN210" i="22"/>
  <c r="H217" i="22" s="1"/>
  <c r="Z218" i="22" s="1"/>
  <c r="AN225" i="22"/>
  <c r="T832" i="1"/>
  <c r="AN69" i="22" s="1"/>
  <c r="N832" i="1"/>
  <c r="AK157" i="22"/>
  <c r="N834" i="1"/>
  <c r="AK174" i="22"/>
  <c r="N840" i="1"/>
  <c r="AK173" i="22"/>
  <c r="N839" i="1"/>
  <c r="AK123" i="22"/>
  <c r="N824" i="1"/>
  <c r="AK156" i="22"/>
  <c r="AK113" i="22"/>
  <c r="AK122" i="22"/>
  <c r="T823" i="1"/>
  <c r="AN122" i="22" s="1"/>
  <c r="H177" i="22" s="1"/>
  <c r="Z178" i="22" s="1"/>
  <c r="AK154" i="22"/>
  <c r="T831" i="1"/>
  <c r="AN154" i="22" s="1"/>
  <c r="H73" i="22" s="1"/>
  <c r="Z74" i="22" s="1"/>
  <c r="T826" i="1"/>
  <c r="T827" i="1"/>
  <c r="AN137" i="22" s="1"/>
  <c r="H136" i="22" s="1"/>
  <c r="Z137" i="22" s="1"/>
  <c r="AK121" i="22"/>
  <c r="T822" i="1"/>
  <c r="AN121" i="22" s="1"/>
  <c r="H174" i="22" s="1"/>
  <c r="Z175" i="22" s="1"/>
  <c r="V189" i="22"/>
  <c r="L189" i="22"/>
  <c r="E189" i="22"/>
  <c r="AK69" i="22"/>
  <c r="AK155" i="22"/>
  <c r="AK110" i="22"/>
  <c r="G48" i="22" s="1"/>
  <c r="AK96" i="22"/>
  <c r="AK62" i="22"/>
  <c r="AK136" i="22"/>
  <c r="AK169" i="22"/>
  <c r="AK159" i="22"/>
  <c r="AK66" i="22"/>
  <c r="AK152" i="22"/>
  <c r="AK140" i="22"/>
  <c r="AK111" i="22"/>
  <c r="AK53" i="22"/>
  <c r="V190" i="22"/>
  <c r="V196" i="22"/>
  <c r="D759" i="1"/>
  <c r="D761" i="1"/>
  <c r="D760" i="1"/>
  <c r="D758" i="1"/>
  <c r="D767" i="1"/>
  <c r="D765" i="1"/>
  <c r="D762" i="1"/>
  <c r="D763" i="1"/>
  <c r="D768" i="1"/>
  <c r="D766" i="1"/>
  <c r="D764" i="1"/>
  <c r="D757" i="1"/>
  <c r="D756" i="1"/>
  <c r="D755" i="1"/>
  <c r="D754" i="1"/>
  <c r="D750" i="1"/>
  <c r="D751" i="1"/>
  <c r="D752" i="1"/>
  <c r="D749" i="1"/>
  <c r="D753" i="1"/>
  <c r="R745" i="1"/>
  <c r="P745" i="1"/>
  <c r="G745" i="1"/>
  <c r="D745" i="1"/>
  <c r="D746" i="1"/>
  <c r="D747" i="1"/>
  <c r="D748" i="1"/>
  <c r="D744" i="1"/>
  <c r="D742" i="1"/>
  <c r="D738" i="1"/>
  <c r="D737" i="1"/>
  <c r="D743" i="1"/>
  <c r="D741" i="1"/>
  <c r="D739" i="1"/>
  <c r="D740" i="1"/>
  <c r="D727" i="1"/>
  <c r="D730" i="1"/>
  <c r="D732" i="1"/>
  <c r="D726" i="1"/>
  <c r="D731" i="1"/>
  <c r="D728" i="1"/>
  <c r="D729" i="1"/>
  <c r="D735" i="1"/>
  <c r="D733" i="1"/>
  <c r="D736" i="1"/>
  <c r="D734" i="1"/>
  <c r="D723" i="1"/>
  <c r="D722" i="1"/>
  <c r="D724" i="1"/>
  <c r="D721" i="1"/>
  <c r="D725" i="1"/>
  <c r="D716" i="1"/>
  <c r="D720" i="1"/>
  <c r="D717" i="1"/>
  <c r="D718" i="1"/>
  <c r="D719" i="1"/>
  <c r="D710" i="1"/>
  <c r="D709" i="1"/>
  <c r="D708" i="1"/>
  <c r="N680" i="1"/>
  <c r="N679" i="1"/>
  <c r="N678" i="1"/>
  <c r="N677" i="1"/>
  <c r="N633" i="1"/>
  <c r="N684" i="1"/>
  <c r="N683" i="1"/>
  <c r="N681" i="1"/>
  <c r="N682" i="1"/>
  <c r="N676" i="1"/>
  <c r="N675" i="1"/>
  <c r="N674" i="1"/>
  <c r="N673" i="1"/>
  <c r="N672" i="1"/>
  <c r="N671" i="1"/>
  <c r="N667" i="1"/>
  <c r="N669" i="1"/>
  <c r="N670" i="1"/>
  <c r="N668" i="1"/>
  <c r="N635" i="1"/>
  <c r="N666" i="1"/>
  <c r="N665" i="1"/>
  <c r="N664" i="1"/>
  <c r="N663" i="1"/>
  <c r="N657" i="1"/>
  <c r="N662" i="1"/>
  <c r="N659" i="1"/>
  <c r="N660" i="1"/>
  <c r="N658" i="1"/>
  <c r="N661" i="1"/>
  <c r="N648" i="1"/>
  <c r="N649" i="1"/>
  <c r="N646" i="1"/>
  <c r="N645" i="1"/>
  <c r="N651" i="1"/>
  <c r="N647" i="1"/>
  <c r="N650" i="1"/>
  <c r="N656" i="1"/>
  <c r="N653" i="1"/>
  <c r="N652" i="1"/>
  <c r="N655" i="1"/>
  <c r="N654" i="1"/>
  <c r="N638" i="1"/>
  <c r="N637" i="1"/>
  <c r="N636" i="1"/>
  <c r="N634" i="1"/>
  <c r="N632" i="1"/>
  <c r="N641" i="1"/>
  <c r="N643" i="1"/>
  <c r="N639" i="1"/>
  <c r="N640" i="1"/>
  <c r="N642" i="1"/>
  <c r="N644" i="1"/>
  <c r="T668" i="1"/>
  <c r="T661" i="1"/>
  <c r="T659" i="1"/>
  <c r="T680" i="1"/>
  <c r="CU13" i="13" l="1"/>
  <c r="AN155" i="22"/>
  <c r="H76" i="22" s="1"/>
  <c r="Z77" i="22" s="1"/>
  <c r="AN62" i="22"/>
  <c r="AN136" i="22"/>
  <c r="H304" i="22" s="1"/>
  <c r="T652" i="1"/>
  <c r="CU22" i="13" l="1"/>
  <c r="T681" i="1"/>
  <c r="T682" i="1"/>
  <c r="T673" i="1"/>
  <c r="T671" i="1"/>
  <c r="T648" i="1"/>
  <c r="T645" i="1"/>
  <c r="CU35" i="13" l="1"/>
  <c r="T643" i="1"/>
  <c r="T639" i="1"/>
  <c r="T653" i="1"/>
  <c r="T137" i="15"/>
  <c r="T136" i="15"/>
  <c r="T134" i="15"/>
  <c r="T133" i="15"/>
  <c r="N115" i="15"/>
  <c r="N114" i="15"/>
  <c r="N113" i="15"/>
  <c r="N112" i="15"/>
  <c r="N111" i="15"/>
  <c r="N110" i="15"/>
  <c r="N109" i="15"/>
  <c r="N108" i="15"/>
  <c r="N107" i="15"/>
  <c r="N106" i="15"/>
  <c r="N105" i="15"/>
  <c r="N104" i="15"/>
  <c r="N103" i="15"/>
  <c r="N96" i="15"/>
  <c r="P96" i="15" s="1"/>
  <c r="N95" i="15"/>
  <c r="P95" i="15" s="1"/>
  <c r="N94" i="15"/>
  <c r="P94" i="15" s="1"/>
  <c r="N93" i="15"/>
  <c r="P93" i="15" s="1"/>
  <c r="N92" i="15"/>
  <c r="P92" i="15" s="1"/>
  <c r="N91" i="15"/>
  <c r="P91" i="15" s="1"/>
  <c r="N90" i="15"/>
  <c r="P90" i="15" s="1"/>
  <c r="N89" i="15"/>
  <c r="P89" i="15" s="1"/>
  <c r="N88" i="15"/>
  <c r="P88" i="15" s="1"/>
  <c r="N87" i="15"/>
  <c r="P87" i="15" s="1"/>
  <c r="N86" i="15"/>
  <c r="P86" i="15" s="1"/>
  <c r="N85" i="15"/>
  <c r="N84" i="15"/>
  <c r="N51" i="15"/>
  <c r="N50" i="15"/>
  <c r="N49" i="15"/>
  <c r="N48" i="15"/>
  <c r="N47" i="15"/>
  <c r="N46" i="15"/>
  <c r="N45" i="15"/>
  <c r="N44" i="15"/>
  <c r="N43" i="15"/>
  <c r="N42" i="15"/>
  <c r="N41" i="15"/>
  <c r="N40" i="15"/>
  <c r="N39" i="15"/>
  <c r="N38" i="15"/>
  <c r="N37" i="15"/>
  <c r="N36" i="15"/>
  <c r="N35" i="15"/>
  <c r="N34" i="15"/>
  <c r="N33" i="15"/>
  <c r="N32" i="15"/>
  <c r="N31" i="15"/>
  <c r="N30" i="15"/>
  <c r="N29" i="15"/>
  <c r="N28" i="15"/>
  <c r="N27" i="15"/>
  <c r="N26" i="15"/>
  <c r="N25" i="15"/>
  <c r="N24" i="15"/>
  <c r="N23" i="15"/>
  <c r="N22" i="15"/>
  <c r="N21" i="15"/>
  <c r="N20" i="15"/>
  <c r="N19" i="15"/>
  <c r="N18" i="15"/>
  <c r="N17" i="15"/>
  <c r="N16" i="15"/>
  <c r="N15" i="15"/>
  <c r="N10" i="15"/>
  <c r="N14" i="15"/>
  <c r="N5" i="15"/>
  <c r="N8" i="15"/>
  <c r="N6" i="15"/>
  <c r="N7" i="15"/>
  <c r="N11" i="15"/>
  <c r="N9" i="15"/>
  <c r="N12" i="15"/>
  <c r="N13" i="15"/>
  <c r="J137" i="15"/>
  <c r="N137" i="15" s="1"/>
  <c r="J133" i="15"/>
  <c r="J136" i="15"/>
  <c r="N136" i="15" s="1"/>
  <c r="J135" i="15"/>
  <c r="J134" i="15"/>
  <c r="N134" i="15" s="1"/>
  <c r="J132" i="15"/>
  <c r="J126" i="15"/>
  <c r="N126" i="15" s="1"/>
  <c r="J127" i="15"/>
  <c r="T127" i="15" s="1"/>
  <c r="J130" i="15"/>
  <c r="J131" i="15"/>
  <c r="N131" i="15" s="1"/>
  <c r="T129" i="15"/>
  <c r="J129" i="15"/>
  <c r="T128" i="15"/>
  <c r="J128" i="15"/>
  <c r="N128" i="15" s="1"/>
  <c r="J124" i="15"/>
  <c r="T125" i="15"/>
  <c r="J125" i="15"/>
  <c r="N125" i="15" s="1"/>
  <c r="T123" i="15"/>
  <c r="J123" i="15"/>
  <c r="J668" i="1"/>
  <c r="J675" i="1"/>
  <c r="J665" i="1"/>
  <c r="J667" i="1"/>
  <c r="T667" i="1" s="1"/>
  <c r="J662" i="1"/>
  <c r="I677" i="1"/>
  <c r="J679" i="1"/>
  <c r="T677" i="1"/>
  <c r="J677" i="1"/>
  <c r="J638" i="1"/>
  <c r="J682" i="1"/>
  <c r="J681" i="1"/>
  <c r="J652" i="1"/>
  <c r="J636" i="1"/>
  <c r="J650" i="1"/>
  <c r="T650" i="1" s="1"/>
  <c r="J654" i="1"/>
  <c r="T683" i="1"/>
  <c r="J683" i="1"/>
  <c r="J653" i="1"/>
  <c r="J684" i="1"/>
  <c r="T684" i="1" s="1"/>
  <c r="J648" i="1"/>
  <c r="J659" i="1"/>
  <c r="J680" i="1"/>
  <c r="J660" i="1"/>
  <c r="T660" i="1" s="1"/>
  <c r="J655" i="1"/>
  <c r="J658" i="1"/>
  <c r="J673" i="1"/>
  <c r="T669" i="1"/>
  <c r="J669" i="1"/>
  <c r="J674" i="1"/>
  <c r="J672" i="1"/>
  <c r="T672" i="1" s="1"/>
  <c r="J671" i="1"/>
  <c r="T676" i="1"/>
  <c r="J676" i="1"/>
  <c r="T663" i="1"/>
  <c r="J663" i="1"/>
  <c r="J670" i="1"/>
  <c r="J661" i="1"/>
  <c r="J664" i="1"/>
  <c r="J639" i="1"/>
  <c r="T640" i="1"/>
  <c r="J640" i="1"/>
  <c r="J637" i="1"/>
  <c r="T649" i="1"/>
  <c r="J649" i="1"/>
  <c r="J645" i="1"/>
  <c r="T642" i="1"/>
  <c r="J642" i="1"/>
  <c r="T678" i="1"/>
  <c r="T657" i="1"/>
  <c r="T656" i="1"/>
  <c r="T651" i="1"/>
  <c r="T647" i="1"/>
  <c r="J657" i="1"/>
  <c r="J646" i="1"/>
  <c r="J656" i="1"/>
  <c r="J678" i="1"/>
  <c r="J643" i="1"/>
  <c r="J641" i="1"/>
  <c r="J647" i="1"/>
  <c r="J644" i="1"/>
  <c r="T644" i="1" s="1"/>
  <c r="J666" i="1"/>
  <c r="J651" i="1"/>
  <c r="J635" i="1"/>
  <c r="J634" i="1"/>
  <c r="J633" i="1"/>
  <c r="J632" i="1"/>
  <c r="K133" i="15" l="1"/>
  <c r="N133" i="15"/>
  <c r="CU18" i="13"/>
  <c r="T135" i="15"/>
  <c r="T131" i="15"/>
  <c r="T130" i="15"/>
  <c r="T132" i="15"/>
  <c r="T665" i="1"/>
  <c r="T638" i="1"/>
  <c r="D679" i="1"/>
  <c r="D678" i="1"/>
  <c r="D677" i="1"/>
  <c r="D680" i="1"/>
  <c r="D683" i="1"/>
  <c r="D681" i="1"/>
  <c r="D682" i="1"/>
  <c r="D684" i="1"/>
  <c r="D676" i="1"/>
  <c r="D675" i="1"/>
  <c r="D674" i="1"/>
  <c r="D672" i="1"/>
  <c r="D673" i="1"/>
  <c r="D671" i="1"/>
  <c r="D670" i="1"/>
  <c r="D669" i="1"/>
  <c r="D668" i="1"/>
  <c r="D667" i="1"/>
  <c r="D666" i="1"/>
  <c r="D665" i="1"/>
  <c r="D664" i="1"/>
  <c r="D663" i="1"/>
  <c r="D662" i="1"/>
  <c r="D661" i="1"/>
  <c r="D660" i="1"/>
  <c r="D659" i="1"/>
  <c r="D657" i="1"/>
  <c r="D658" i="1"/>
  <c r="D650" i="1"/>
  <c r="D648" i="1"/>
  <c r="D649" i="1"/>
  <c r="D646" i="1"/>
  <c r="D645" i="1"/>
  <c r="D651" i="1"/>
  <c r="D647" i="1"/>
  <c r="D656" i="1"/>
  <c r="D655" i="1"/>
  <c r="D654" i="1"/>
  <c r="D653" i="1"/>
  <c r="D652" i="1"/>
  <c r="D638" i="1"/>
  <c r="D637" i="1"/>
  <c r="D636" i="1"/>
  <c r="D644" i="1"/>
  <c r="D643" i="1"/>
  <c r="D641" i="1"/>
  <c r="D640" i="1"/>
  <c r="D639" i="1"/>
  <c r="D642" i="1"/>
  <c r="CU15" i="13" l="1"/>
  <c r="N603" i="1"/>
  <c r="N602" i="1"/>
  <c r="N559" i="1"/>
  <c r="N555" i="1"/>
  <c r="N608" i="1"/>
  <c r="N607" i="1"/>
  <c r="N606" i="1"/>
  <c r="N605" i="1"/>
  <c r="N604" i="1"/>
  <c r="N601" i="1"/>
  <c r="N599" i="1"/>
  <c r="N598" i="1"/>
  <c r="N600" i="1"/>
  <c r="N563" i="1"/>
  <c r="N597" i="1"/>
  <c r="N596" i="1"/>
  <c r="N595" i="1"/>
  <c r="N594" i="1"/>
  <c r="N562" i="1"/>
  <c r="N558" i="1"/>
  <c r="N588" i="1"/>
  <c r="N593" i="1"/>
  <c r="N589" i="1"/>
  <c r="N592" i="1"/>
  <c r="N591" i="1"/>
  <c r="N590" i="1"/>
  <c r="N587" i="1"/>
  <c r="N586" i="1"/>
  <c r="N561" i="1"/>
  <c r="N585" i="1"/>
  <c r="N584" i="1"/>
  <c r="N583" i="1"/>
  <c r="N582" i="1"/>
  <c r="N557" i="1"/>
  <c r="N577" i="1"/>
  <c r="N576" i="1"/>
  <c r="N575" i="1"/>
  <c r="N574" i="1"/>
  <c r="N573" i="1"/>
  <c r="N581" i="1"/>
  <c r="N580" i="1"/>
  <c r="N578" i="1"/>
  <c r="N579" i="1"/>
  <c r="N566" i="1"/>
  <c r="N564" i="1"/>
  <c r="N565" i="1"/>
  <c r="N560" i="1"/>
  <c r="N556" i="1"/>
  <c r="N568" i="1"/>
  <c r="N571" i="1"/>
  <c r="N572" i="1"/>
  <c r="N567" i="1"/>
  <c r="N570" i="1"/>
  <c r="N569" i="1"/>
  <c r="D572" i="1"/>
  <c r="CU25" i="13" l="1"/>
  <c r="T566" i="1"/>
  <c r="T593" i="1"/>
  <c r="T592" i="1"/>
  <c r="T591" i="1"/>
  <c r="D959" i="1"/>
  <c r="D945" i="1"/>
  <c r="D928" i="1"/>
  <c r="AD167" i="22" s="1"/>
  <c r="D934" i="1"/>
  <c r="D925" i="1"/>
  <c r="AD164" i="22" s="1"/>
  <c r="D922" i="1"/>
  <c r="AD161" i="22" s="1"/>
  <c r="D929" i="1"/>
  <c r="D926" i="1"/>
  <c r="D924" i="1"/>
  <c r="D930" i="1"/>
  <c r="D918" i="1"/>
  <c r="D916" i="1"/>
  <c r="D915" i="1"/>
  <c r="D857" i="1"/>
  <c r="D856" i="1"/>
  <c r="D855" i="1"/>
  <c r="D854" i="1"/>
  <c r="D852" i="1"/>
  <c r="D788" i="1"/>
  <c r="D787" i="1"/>
  <c r="D786" i="1"/>
  <c r="AD11" i="22" s="1"/>
  <c r="B5" i="22" s="1"/>
  <c r="D715" i="1"/>
  <c r="D714" i="1"/>
  <c r="D713" i="1"/>
  <c r="D711" i="1"/>
  <c r="D712" i="1"/>
  <c r="D635" i="1"/>
  <c r="D634" i="1"/>
  <c r="D632" i="1"/>
  <c r="D633" i="1"/>
  <c r="T575" i="1"/>
  <c r="T560" i="1"/>
  <c r="J560" i="1"/>
  <c r="T556" i="1"/>
  <c r="T580" i="1"/>
  <c r="T581" i="1"/>
  <c r="J112" i="15"/>
  <c r="J115" i="15"/>
  <c r="J114" i="15"/>
  <c r="J113" i="15"/>
  <c r="J110" i="15"/>
  <c r="J111" i="15"/>
  <c r="J107" i="15"/>
  <c r="J106" i="15"/>
  <c r="J105" i="15"/>
  <c r="J104" i="15"/>
  <c r="J108" i="15"/>
  <c r="J109" i="15"/>
  <c r="J103" i="15"/>
  <c r="T608" i="1"/>
  <c r="J593" i="1"/>
  <c r="J596" i="1"/>
  <c r="T596" i="1" s="1"/>
  <c r="J595" i="1"/>
  <c r="T595" i="1" s="1"/>
  <c r="J587" i="1"/>
  <c r="T587" i="1" s="1"/>
  <c r="J594" i="1"/>
  <c r="J582" i="1"/>
  <c r="T582" i="1" s="1"/>
  <c r="J583" i="1"/>
  <c r="T583" i="1" s="1"/>
  <c r="J584" i="1"/>
  <c r="T584" i="1" s="1"/>
  <c r="J603" i="1"/>
  <c r="J606" i="1"/>
  <c r="T606" i="1" s="1"/>
  <c r="J577" i="1"/>
  <c r="J608" i="1"/>
  <c r="J607" i="1"/>
  <c r="T604" i="1"/>
  <c r="J604" i="1"/>
  <c r="J585" i="1"/>
  <c r="T578" i="1"/>
  <c r="J578" i="1"/>
  <c r="J580" i="1"/>
  <c r="J581" i="1"/>
  <c r="J600" i="1"/>
  <c r="J601" i="1"/>
  <c r="T601" i="1" s="1"/>
  <c r="J599" i="1"/>
  <c r="J598" i="1"/>
  <c r="J597" i="1"/>
  <c r="T597" i="1" s="1"/>
  <c r="J589" i="1"/>
  <c r="T589" i="1" s="1"/>
  <c r="J579" i="1"/>
  <c r="J564" i="1"/>
  <c r="J590" i="1"/>
  <c r="T590" i="1" s="1"/>
  <c r="J566" i="1"/>
  <c r="J586" i="1"/>
  <c r="J569" i="1"/>
  <c r="J565" i="1"/>
  <c r="J592" i="1"/>
  <c r="J591" i="1"/>
  <c r="J574" i="1"/>
  <c r="J575" i="1"/>
  <c r="J570" i="1"/>
  <c r="J572" i="1"/>
  <c r="J568" i="1"/>
  <c r="J571" i="1"/>
  <c r="J576" i="1"/>
  <c r="J588" i="1"/>
  <c r="T588" i="1" s="1"/>
  <c r="J573" i="1"/>
  <c r="J602" i="1"/>
  <c r="T602" i="1" s="1"/>
  <c r="J567" i="1"/>
  <c r="J559" i="1"/>
  <c r="T559" i="1" s="1"/>
  <c r="J563" i="1"/>
  <c r="T563" i="1" s="1"/>
  <c r="J562" i="1"/>
  <c r="J561" i="1"/>
  <c r="J558" i="1"/>
  <c r="T558" i="1" s="1"/>
  <c r="J557" i="1"/>
  <c r="J556" i="1"/>
  <c r="J555" i="1"/>
  <c r="T555" i="1" s="1"/>
  <c r="D603" i="1"/>
  <c r="D602" i="1"/>
  <c r="D559" i="1"/>
  <c r="D555" i="1"/>
  <c r="D604" i="1"/>
  <c r="D608" i="1"/>
  <c r="D607" i="1"/>
  <c r="D606" i="1"/>
  <c r="D605" i="1"/>
  <c r="D599" i="1"/>
  <c r="D601" i="1"/>
  <c r="D600" i="1"/>
  <c r="D598" i="1"/>
  <c r="D563" i="1"/>
  <c r="D596" i="1"/>
  <c r="D595" i="1"/>
  <c r="D594" i="1"/>
  <c r="D597" i="1"/>
  <c r="D562" i="1"/>
  <c r="D558" i="1"/>
  <c r="D588" i="1"/>
  <c r="D589" i="1"/>
  <c r="D593" i="1"/>
  <c r="D592" i="1"/>
  <c r="D591" i="1"/>
  <c r="D590" i="1"/>
  <c r="D587" i="1"/>
  <c r="D586" i="1"/>
  <c r="D561" i="1"/>
  <c r="D582" i="1"/>
  <c r="D583" i="1"/>
  <c r="D584" i="1"/>
  <c r="D585" i="1"/>
  <c r="D557" i="1"/>
  <c r="D573" i="1"/>
  <c r="D575" i="1"/>
  <c r="D577" i="1"/>
  <c r="D576" i="1"/>
  <c r="D574" i="1"/>
  <c r="D580" i="1"/>
  <c r="D578" i="1"/>
  <c r="D581" i="1"/>
  <c r="D579" i="1"/>
  <c r="D566" i="1"/>
  <c r="D564" i="1"/>
  <c r="D565" i="1"/>
  <c r="D560" i="1"/>
  <c r="D556" i="1"/>
  <c r="D571" i="1"/>
  <c r="D570" i="1"/>
  <c r="D569" i="1"/>
  <c r="D568" i="1"/>
  <c r="D567" i="1"/>
  <c r="N520" i="1"/>
  <c r="N519" i="1"/>
  <c r="N477" i="1"/>
  <c r="N476" i="1"/>
  <c r="N521" i="1"/>
  <c r="N523" i="1"/>
  <c r="N525" i="1"/>
  <c r="N526" i="1"/>
  <c r="N527" i="1"/>
  <c r="N524" i="1"/>
  <c r="N522" i="1"/>
  <c r="N518" i="1"/>
  <c r="N517" i="1"/>
  <c r="N515" i="1"/>
  <c r="N516" i="1"/>
  <c r="N482" i="1"/>
  <c r="N514" i="1"/>
  <c r="N513" i="1"/>
  <c r="N512" i="1"/>
  <c r="N511" i="1"/>
  <c r="N510" i="1"/>
  <c r="N481" i="1"/>
  <c r="N509" i="1"/>
  <c r="N508" i="1"/>
  <c r="N507" i="1"/>
  <c r="N506" i="1"/>
  <c r="N505" i="1"/>
  <c r="N504" i="1"/>
  <c r="N503" i="1"/>
  <c r="N502" i="1"/>
  <c r="N501" i="1"/>
  <c r="N500" i="1"/>
  <c r="N499" i="1"/>
  <c r="N480" i="1"/>
  <c r="N493" i="1"/>
  <c r="N492" i="1"/>
  <c r="N491" i="1"/>
  <c r="N490" i="1"/>
  <c r="N489" i="1"/>
  <c r="N498" i="1"/>
  <c r="N497" i="1"/>
  <c r="N496" i="1"/>
  <c r="P496" i="1" s="1"/>
  <c r="N495" i="1"/>
  <c r="N494" i="1"/>
  <c r="N484" i="1"/>
  <c r="N483" i="1"/>
  <c r="N478" i="1"/>
  <c r="N486" i="1"/>
  <c r="N488" i="1"/>
  <c r="N487" i="1"/>
  <c r="N485" i="1"/>
  <c r="N479" i="1"/>
  <c r="T97" i="15"/>
  <c r="T96" i="15"/>
  <c r="T90" i="15"/>
  <c r="T86" i="15"/>
  <c r="J84" i="15"/>
  <c r="T84" i="15" s="1"/>
  <c r="J97" i="15"/>
  <c r="J96" i="15"/>
  <c r="J95" i="15"/>
  <c r="T95" i="15" s="1"/>
  <c r="J94" i="15"/>
  <c r="T94" i="15" s="1"/>
  <c r="J89" i="15"/>
  <c r="J93" i="15"/>
  <c r="J87" i="15"/>
  <c r="T87" i="15" s="1"/>
  <c r="J92" i="15"/>
  <c r="T92" i="15" s="1"/>
  <c r="J91" i="15"/>
  <c r="J90" i="15"/>
  <c r="J86" i="15"/>
  <c r="J88" i="15"/>
  <c r="J85" i="15"/>
  <c r="T85" i="15" s="1"/>
  <c r="T519" i="1"/>
  <c r="T508" i="1"/>
  <c r="T507" i="1"/>
  <c r="T506" i="1"/>
  <c r="J511" i="1"/>
  <c r="D527" i="1"/>
  <c r="CU42" i="13" l="1"/>
  <c r="AD15" i="22"/>
  <c r="AD12" i="22"/>
  <c r="B8" i="22" s="1"/>
  <c r="AD16" i="22"/>
  <c r="AD13" i="22"/>
  <c r="B11" i="22" s="1"/>
  <c r="T105" i="15"/>
  <c r="T103" i="15"/>
  <c r="T113" i="15"/>
  <c r="T91" i="15"/>
  <c r="T112" i="15"/>
  <c r="T585" i="1"/>
  <c r="T565" i="1"/>
  <c r="T599" i="1"/>
  <c r="T572" i="1"/>
  <c r="T562" i="1"/>
  <c r="T569" i="1"/>
  <c r="T586" i="1"/>
  <c r="T573" i="1"/>
  <c r="T570" i="1"/>
  <c r="T607" i="1"/>
  <c r="T579" i="1"/>
  <c r="T89" i="15"/>
  <c r="T485" i="1"/>
  <c r="T517" i="1"/>
  <c r="T495" i="1"/>
  <c r="J515" i="1"/>
  <c r="T515" i="1" s="1"/>
  <c r="J505" i="1"/>
  <c r="J489" i="1"/>
  <c r="T489" i="1" s="1"/>
  <c r="J518" i="1"/>
  <c r="T518" i="1" s="1"/>
  <c r="J502" i="1"/>
  <c r="J513" i="1"/>
  <c r="T513" i="1" s="1"/>
  <c r="J501" i="1"/>
  <c r="J521" i="1"/>
  <c r="J496" i="1"/>
  <c r="J519" i="1"/>
  <c r="J527" i="1"/>
  <c r="T527" i="1" s="1"/>
  <c r="J523" i="1"/>
  <c r="T523" i="1" s="1"/>
  <c r="J522" i="1"/>
  <c r="T522" i="1" s="1"/>
  <c r="J499" i="1"/>
  <c r="J509" i="1"/>
  <c r="J524" i="1"/>
  <c r="J490" i="1"/>
  <c r="T490" i="1" s="1"/>
  <c r="J500" i="1"/>
  <c r="T500" i="1" s="1"/>
  <c r="J497" i="1"/>
  <c r="T497" i="1" s="1"/>
  <c r="J498" i="1"/>
  <c r="J525" i="1"/>
  <c r="T525" i="1" s="1"/>
  <c r="J494" i="1"/>
  <c r="J520" i="1"/>
  <c r="T520" i="1" s="1"/>
  <c r="J516" i="1"/>
  <c r="J517" i="1"/>
  <c r="J514" i="1"/>
  <c r="T514" i="1" s="1"/>
  <c r="J510" i="1"/>
  <c r="J512" i="1"/>
  <c r="J506" i="1"/>
  <c r="J492" i="1"/>
  <c r="T492" i="1" s="1"/>
  <c r="J487" i="1"/>
  <c r="T487" i="1" s="1"/>
  <c r="J483" i="1"/>
  <c r="J507" i="1"/>
  <c r="J491" i="1"/>
  <c r="T491" i="1" s="1"/>
  <c r="J485" i="1"/>
  <c r="J484" i="1"/>
  <c r="J526" i="1"/>
  <c r="J504" i="1"/>
  <c r="J493" i="1"/>
  <c r="J495" i="1"/>
  <c r="J488" i="1"/>
  <c r="J486" i="1"/>
  <c r="J508" i="1"/>
  <c r="J482" i="1"/>
  <c r="T482" i="1" s="1"/>
  <c r="J481" i="1"/>
  <c r="J480" i="1"/>
  <c r="J479" i="1"/>
  <c r="J478" i="1"/>
  <c r="T478" i="1" s="1"/>
  <c r="J477" i="1"/>
  <c r="T476" i="1"/>
  <c r="J476" i="1"/>
  <c r="CU29" i="13" l="1"/>
  <c r="T504" i="1"/>
  <c r="T481" i="1"/>
  <c r="T486" i="1"/>
  <c r="T510" i="1"/>
  <c r="T499" i="1"/>
  <c r="T521" i="1"/>
  <c r="T524" i="1"/>
  <c r="T493" i="1"/>
  <c r="T480" i="1"/>
  <c r="T512" i="1"/>
  <c r="I541" i="1"/>
  <c r="G541" i="1"/>
  <c r="D520" i="1"/>
  <c r="D519" i="1"/>
  <c r="D526" i="1"/>
  <c r="D525" i="1"/>
  <c r="D524" i="1"/>
  <c r="D523" i="1"/>
  <c r="D522" i="1"/>
  <c r="D521" i="1"/>
  <c r="D518" i="1"/>
  <c r="D517" i="1"/>
  <c r="D516" i="1"/>
  <c r="D515" i="1"/>
  <c r="D514" i="1"/>
  <c r="D513" i="1"/>
  <c r="D512" i="1"/>
  <c r="D511" i="1"/>
  <c r="D510" i="1"/>
  <c r="D509" i="1"/>
  <c r="D508" i="1"/>
  <c r="D507" i="1"/>
  <c r="D506" i="1"/>
  <c r="D505" i="1"/>
  <c r="D504" i="1"/>
  <c r="D503" i="1"/>
  <c r="D502" i="1"/>
  <c r="D501" i="1"/>
  <c r="D500" i="1"/>
  <c r="D499" i="1"/>
  <c r="D493" i="1"/>
  <c r="D492" i="1"/>
  <c r="D491" i="1"/>
  <c r="D490" i="1"/>
  <c r="D489" i="1"/>
  <c r="D497" i="1"/>
  <c r="D496" i="1"/>
  <c r="D495" i="1"/>
  <c r="D494" i="1"/>
  <c r="D498" i="1"/>
  <c r="D484" i="1"/>
  <c r="D483" i="1"/>
  <c r="D485" i="1"/>
  <c r="D486" i="1"/>
  <c r="D488" i="1"/>
  <c r="D487" i="1"/>
  <c r="D481" i="1"/>
  <c r="D482" i="1"/>
  <c r="D479" i="1"/>
  <c r="D480" i="1"/>
  <c r="D477" i="1"/>
  <c r="D478" i="1"/>
  <c r="D476" i="1"/>
  <c r="N83" i="15"/>
  <c r="N82" i="15"/>
  <c r="N81" i="15"/>
  <c r="N80" i="15"/>
  <c r="N79" i="15"/>
  <c r="N78" i="15"/>
  <c r="N77" i="15"/>
  <c r="N76" i="15"/>
  <c r="N75" i="15"/>
  <c r="N74" i="15"/>
  <c r="N73" i="15"/>
  <c r="N72" i="15"/>
  <c r="N71" i="15"/>
  <c r="N70" i="15"/>
  <c r="N69" i="15"/>
  <c r="N68" i="15"/>
  <c r="J440" i="1"/>
  <c r="N440" i="1" s="1"/>
  <c r="CU32" i="13" l="1"/>
  <c r="T440" i="1"/>
  <c r="CU28" i="13" l="1"/>
  <c r="T436" i="1"/>
  <c r="T422" i="1"/>
  <c r="T437" i="1"/>
  <c r="T411" i="1"/>
  <c r="J426" i="1"/>
  <c r="T446" i="1"/>
  <c r="T445" i="1"/>
  <c r="T443" i="1"/>
  <c r="T447" i="1"/>
  <c r="T416" i="1"/>
  <c r="J435" i="1"/>
  <c r="N435" i="1" s="1"/>
  <c r="J434" i="1"/>
  <c r="N434" i="1" s="1"/>
  <c r="J433" i="1"/>
  <c r="N433" i="1" s="1"/>
  <c r="J431" i="1"/>
  <c r="N431" i="1" s="1"/>
  <c r="J402" i="1"/>
  <c r="N402" i="1" s="1"/>
  <c r="J409" i="1"/>
  <c r="N409" i="1" s="1"/>
  <c r="J421" i="1"/>
  <c r="J419" i="1"/>
  <c r="N419" i="1" s="1"/>
  <c r="J447" i="1"/>
  <c r="J439" i="1"/>
  <c r="N439" i="1" s="1"/>
  <c r="J412" i="1"/>
  <c r="N412" i="1" s="1"/>
  <c r="J438" i="1"/>
  <c r="J443" i="1"/>
  <c r="N443" i="1" s="1"/>
  <c r="J417" i="1"/>
  <c r="N417" i="1" s="1"/>
  <c r="J436" i="1"/>
  <c r="J427" i="1"/>
  <c r="N427" i="1" s="1"/>
  <c r="J403" i="1"/>
  <c r="N403" i="1" s="1"/>
  <c r="J445" i="1"/>
  <c r="N445" i="1" s="1"/>
  <c r="J437" i="1"/>
  <c r="J411" i="1"/>
  <c r="N411" i="1" s="1"/>
  <c r="J428" i="1"/>
  <c r="N428" i="1" s="1"/>
  <c r="J410" i="1"/>
  <c r="N410" i="1" s="1"/>
  <c r="J420" i="1"/>
  <c r="N420" i="1" s="1"/>
  <c r="J441" i="1"/>
  <c r="N441" i="1" s="1"/>
  <c r="J404" i="1"/>
  <c r="N404" i="1" s="1"/>
  <c r="J432" i="1"/>
  <c r="N432" i="1" s="1"/>
  <c r="J418" i="1"/>
  <c r="N418" i="1" s="1"/>
  <c r="J422" i="1"/>
  <c r="J406" i="1"/>
  <c r="J423" i="1"/>
  <c r="N423" i="1" s="1"/>
  <c r="J430" i="1"/>
  <c r="J408" i="1"/>
  <c r="N408" i="1" s="1"/>
  <c r="J424" i="1"/>
  <c r="J407" i="1"/>
  <c r="J425" i="1"/>
  <c r="J413" i="1"/>
  <c r="N413" i="1" s="1"/>
  <c r="J444" i="1"/>
  <c r="N444" i="1" s="1"/>
  <c r="J416" i="1"/>
  <c r="N416" i="1" s="1"/>
  <c r="J442" i="1"/>
  <c r="N442" i="1" s="1"/>
  <c r="J415" i="1"/>
  <c r="N415" i="1" s="1"/>
  <c r="J446" i="1"/>
  <c r="N446" i="1" s="1"/>
  <c r="J405" i="1"/>
  <c r="N405" i="1" s="1"/>
  <c r="J429" i="1"/>
  <c r="J414" i="1"/>
  <c r="N414" i="1" s="1"/>
  <c r="J401" i="1"/>
  <c r="N401" i="1" s="1"/>
  <c r="J400" i="1"/>
  <c r="N400" i="1" s="1"/>
  <c r="J399" i="1"/>
  <c r="N399" i="1" s="1"/>
  <c r="J397" i="1"/>
  <c r="N397" i="1" s="1"/>
  <c r="J398" i="1"/>
  <c r="N398" i="1" s="1"/>
  <c r="J83" i="15"/>
  <c r="J82" i="15"/>
  <c r="J81" i="15"/>
  <c r="J80" i="15"/>
  <c r="T80" i="15" s="1"/>
  <c r="J79" i="15"/>
  <c r="J78" i="15"/>
  <c r="J77" i="15"/>
  <c r="J76" i="15"/>
  <c r="J75" i="15"/>
  <c r="T75" i="15" s="1"/>
  <c r="J74" i="15"/>
  <c r="J73" i="15"/>
  <c r="J72" i="15"/>
  <c r="J71" i="15"/>
  <c r="J70" i="15"/>
  <c r="J69" i="15"/>
  <c r="J68" i="15"/>
  <c r="D409" i="1"/>
  <c r="D441" i="1"/>
  <c r="D447" i="1"/>
  <c r="D446" i="1"/>
  <c r="D445" i="1"/>
  <c r="D443" i="1"/>
  <c r="D442" i="1"/>
  <c r="D444" i="1"/>
  <c r="D440" i="1"/>
  <c r="D439" i="1"/>
  <c r="D438" i="1"/>
  <c r="D437" i="1"/>
  <c r="D436" i="1"/>
  <c r="D435" i="1"/>
  <c r="D434" i="1"/>
  <c r="D433" i="1"/>
  <c r="D432" i="1"/>
  <c r="D431" i="1"/>
  <c r="D430" i="1"/>
  <c r="D428" i="1"/>
  <c r="D427" i="1"/>
  <c r="D426" i="1"/>
  <c r="D425" i="1"/>
  <c r="D429" i="1"/>
  <c r="D424" i="1"/>
  <c r="D423" i="1"/>
  <c r="D422" i="1"/>
  <c r="D419" i="1"/>
  <c r="D421" i="1"/>
  <c r="D420" i="1"/>
  <c r="D418" i="1"/>
  <c r="D415" i="1"/>
  <c r="D417" i="1"/>
  <c r="D416" i="1"/>
  <c r="D414" i="1"/>
  <c r="D413" i="1"/>
  <c r="D412" i="1"/>
  <c r="D411" i="1"/>
  <c r="D410" i="1"/>
  <c r="D403" i="1"/>
  <c r="D398" i="1"/>
  <c r="D404" i="1"/>
  <c r="D407" i="1"/>
  <c r="D408" i="1"/>
  <c r="D406" i="1"/>
  <c r="D405" i="1"/>
  <c r="D401" i="1"/>
  <c r="D400" i="1"/>
  <c r="D399" i="1"/>
  <c r="D402" i="1"/>
  <c r="D397" i="1"/>
  <c r="N380" i="1"/>
  <c r="N379" i="1"/>
  <c r="N378" i="1"/>
  <c r="N377" i="1"/>
  <c r="N388" i="1"/>
  <c r="N387" i="1"/>
  <c r="N386" i="1"/>
  <c r="N385" i="1"/>
  <c r="N384" i="1"/>
  <c r="N383" i="1"/>
  <c r="N382" i="1"/>
  <c r="N381" i="1"/>
  <c r="N376" i="1"/>
  <c r="N374" i="1"/>
  <c r="N373" i="1"/>
  <c r="N372" i="1"/>
  <c r="N371" i="1"/>
  <c r="N370" i="1"/>
  <c r="N368" i="1"/>
  <c r="N369" i="1"/>
  <c r="N367" i="1"/>
  <c r="N366" i="1"/>
  <c r="N365" i="1"/>
  <c r="N364" i="1"/>
  <c r="N363" i="1"/>
  <c r="N362" i="1"/>
  <c r="N360" i="1"/>
  <c r="N361" i="1"/>
  <c r="N359" i="1"/>
  <c r="N358" i="1"/>
  <c r="N357" i="1"/>
  <c r="N356" i="1"/>
  <c r="N355" i="1"/>
  <c r="N354" i="1"/>
  <c r="N353" i="1"/>
  <c r="N352" i="1"/>
  <c r="N351" i="1"/>
  <c r="N350" i="1"/>
  <c r="N349" i="1"/>
  <c r="N342" i="1"/>
  <c r="N343" i="1"/>
  <c r="N344" i="1"/>
  <c r="N346" i="1"/>
  <c r="N348" i="1"/>
  <c r="N347" i="1"/>
  <c r="N345" i="1"/>
  <c r="N341" i="1"/>
  <c r="N340" i="1"/>
  <c r="N339" i="1"/>
  <c r="N338" i="1"/>
  <c r="N337" i="1"/>
  <c r="N336" i="1"/>
  <c r="N334" i="1"/>
  <c r="N332" i="1"/>
  <c r="N333" i="1"/>
  <c r="N335" i="1"/>
  <c r="N329" i="1"/>
  <c r="N331" i="1"/>
  <c r="N330" i="1"/>
  <c r="N328" i="1"/>
  <c r="Q5" i="12"/>
  <c r="T357" i="1"/>
  <c r="CU45" i="13" l="1"/>
  <c r="T442" i="1"/>
  <c r="T420" i="1"/>
  <c r="T406" i="1"/>
  <c r="T428" i="1"/>
  <c r="T426" i="1"/>
  <c r="T413" i="1"/>
  <c r="T402" i="1"/>
  <c r="T425" i="1"/>
  <c r="T418" i="1"/>
  <c r="T412" i="1"/>
  <c r="T433" i="1"/>
  <c r="T404" i="1"/>
  <c r="T408" i="1"/>
  <c r="T441" i="1"/>
  <c r="T427" i="1"/>
  <c r="T407" i="1"/>
  <c r="T424" i="1"/>
  <c r="T421" i="1"/>
  <c r="K400" i="1"/>
  <c r="K68" i="15"/>
  <c r="T68" i="15"/>
  <c r="T77" i="15"/>
  <c r="T76" i="15"/>
  <c r="T83" i="15"/>
  <c r="T435" i="1"/>
  <c r="T405" i="1"/>
  <c r="T400" i="1"/>
  <c r="T414" i="1"/>
  <c r="T397" i="1"/>
  <c r="T387" i="1"/>
  <c r="J54" i="15"/>
  <c r="N54" i="15" s="1"/>
  <c r="J67" i="15"/>
  <c r="N67" i="15" s="1"/>
  <c r="J66" i="15"/>
  <c r="N66" i="15" s="1"/>
  <c r="J65" i="15"/>
  <c r="N65" i="15" s="1"/>
  <c r="J64" i="15"/>
  <c r="J63" i="15"/>
  <c r="J62" i="15"/>
  <c r="J61" i="15"/>
  <c r="N61" i="15" s="1"/>
  <c r="J59" i="15"/>
  <c r="J56" i="15"/>
  <c r="N56" i="15" s="1"/>
  <c r="J57" i="15"/>
  <c r="J58" i="15"/>
  <c r="N58" i="15" s="1"/>
  <c r="J60" i="15"/>
  <c r="J55" i="15"/>
  <c r="N55" i="15" s="1"/>
  <c r="J53" i="15"/>
  <c r="N53" i="15" s="1"/>
  <c r="J52" i="15"/>
  <c r="N52" i="15" s="1"/>
  <c r="T67" i="15"/>
  <c r="T66" i="15"/>
  <c r="T65" i="15"/>
  <c r="T64" i="15"/>
  <c r="T63" i="15"/>
  <c r="T62" i="15"/>
  <c r="T54" i="15"/>
  <c r="T61" i="15"/>
  <c r="T59" i="15"/>
  <c r="T56" i="15"/>
  <c r="T57" i="15"/>
  <c r="T58" i="15"/>
  <c r="T60" i="15"/>
  <c r="T55" i="15"/>
  <c r="T53" i="15"/>
  <c r="T52" i="15"/>
  <c r="CU21" i="13" l="1"/>
  <c r="J359" i="1"/>
  <c r="J369" i="1"/>
  <c r="T369" i="1" s="1"/>
  <c r="J376" i="1"/>
  <c r="J343" i="1"/>
  <c r="J344" i="1"/>
  <c r="J355" i="1"/>
  <c r="T355" i="1" s="1"/>
  <c r="J357" i="1"/>
  <c r="J380" i="1"/>
  <c r="T380" i="1" s="1"/>
  <c r="J356" i="1"/>
  <c r="J358" i="1"/>
  <c r="J378" i="1"/>
  <c r="J387" i="1"/>
  <c r="J348" i="1"/>
  <c r="J384" i="1"/>
  <c r="J353" i="1"/>
  <c r="T353" i="1" s="1"/>
  <c r="J388" i="1"/>
  <c r="J354" i="1"/>
  <c r="J350" i="1"/>
  <c r="T350" i="1" s="1"/>
  <c r="J383" i="1"/>
  <c r="J352" i="1"/>
  <c r="J385" i="1"/>
  <c r="J362" i="1"/>
  <c r="J382" i="1"/>
  <c r="J351" i="1"/>
  <c r="J334" i="1"/>
  <c r="T334" i="1" s="1"/>
  <c r="J333" i="1"/>
  <c r="T333" i="1" s="1"/>
  <c r="J381" i="1"/>
  <c r="J365" i="1"/>
  <c r="K365" i="1" s="1"/>
  <c r="T365" i="1" s="1"/>
  <c r="J366" i="1"/>
  <c r="J375" i="1"/>
  <c r="T375" i="1" s="1"/>
  <c r="J372" i="1"/>
  <c r="J374" i="1"/>
  <c r="J371" i="1"/>
  <c r="J361" i="1"/>
  <c r="J373" i="1"/>
  <c r="T373" i="1" s="1"/>
  <c r="J370" i="1"/>
  <c r="T370" i="1" s="1"/>
  <c r="J368" i="1"/>
  <c r="J367" i="1"/>
  <c r="T367" i="1" s="1"/>
  <c r="J377" i="1"/>
  <c r="T377" i="1" s="1"/>
  <c r="J347" i="1"/>
  <c r="J364" i="1"/>
  <c r="T364" i="1" s="1"/>
  <c r="J341" i="1"/>
  <c r="J342" i="1"/>
  <c r="J360" i="1"/>
  <c r="J349" i="1"/>
  <c r="J335" i="1"/>
  <c r="T335" i="1" s="1"/>
  <c r="J345" i="1"/>
  <c r="J363" i="1"/>
  <c r="T363" i="1" s="1"/>
  <c r="J386" i="1"/>
  <c r="J379" i="1"/>
  <c r="J340" i="1"/>
  <c r="J338" i="1"/>
  <c r="J346" i="1"/>
  <c r="J336" i="1"/>
  <c r="J332" i="1"/>
  <c r="J339" i="1"/>
  <c r="J337" i="1"/>
  <c r="J331" i="1"/>
  <c r="T331" i="1" s="1"/>
  <c r="J330" i="1"/>
  <c r="J329" i="1"/>
  <c r="J328" i="1"/>
  <c r="D380" i="1"/>
  <c r="D378" i="1"/>
  <c r="D377" i="1"/>
  <c r="D379" i="1"/>
  <c r="D387" i="1"/>
  <c r="D388" i="1"/>
  <c r="D384" i="1"/>
  <c r="D383" i="1"/>
  <c r="D386" i="1"/>
  <c r="D381" i="1"/>
  <c r="D385" i="1"/>
  <c r="D382" i="1"/>
  <c r="D376" i="1"/>
  <c r="D375" i="1"/>
  <c r="D374" i="1"/>
  <c r="D373" i="1"/>
  <c r="D372" i="1"/>
  <c r="D371" i="1"/>
  <c r="D370" i="1"/>
  <c r="D369" i="1"/>
  <c r="D368" i="1"/>
  <c r="D365" i="1"/>
  <c r="D363" i="1"/>
  <c r="D362" i="1"/>
  <c r="D366" i="1"/>
  <c r="D367" i="1"/>
  <c r="D364" i="1"/>
  <c r="D361" i="1"/>
  <c r="D360" i="1"/>
  <c r="D359" i="1"/>
  <c r="D357" i="1"/>
  <c r="D355" i="1"/>
  <c r="D356" i="1"/>
  <c r="D358" i="1"/>
  <c r="D354" i="1"/>
  <c r="D343" i="1"/>
  <c r="D344" i="1"/>
  <c r="D345" i="1"/>
  <c r="D347" i="1"/>
  <c r="D346" i="1"/>
  <c r="D342" i="1"/>
  <c r="D348" i="1"/>
  <c r="D349" i="1"/>
  <c r="D351" i="1"/>
  <c r="D353" i="1"/>
  <c r="D350" i="1"/>
  <c r="D352" i="1"/>
  <c r="D336" i="1"/>
  <c r="D340" i="1"/>
  <c r="D337" i="1"/>
  <c r="D341" i="1"/>
  <c r="D339" i="1"/>
  <c r="D338" i="1"/>
  <c r="D334" i="1"/>
  <c r="D332" i="1"/>
  <c r="D333" i="1"/>
  <c r="D335" i="1"/>
  <c r="D331" i="1"/>
  <c r="D330" i="1"/>
  <c r="D329" i="1"/>
  <c r="D328" i="1"/>
  <c r="T343" i="1"/>
  <c r="T344" i="1"/>
  <c r="T345" i="1"/>
  <c r="T347" i="1"/>
  <c r="T346" i="1"/>
  <c r="T348" i="1"/>
  <c r="T342" i="1"/>
  <c r="T330" i="1"/>
  <c r="N315" i="1"/>
  <c r="N314" i="1"/>
  <c r="N313" i="1"/>
  <c r="N256" i="1"/>
  <c r="N318" i="1"/>
  <c r="N319" i="1"/>
  <c r="N320" i="1"/>
  <c r="N321" i="1"/>
  <c r="N317" i="1"/>
  <c r="N316" i="1"/>
  <c r="N307" i="1"/>
  <c r="N309" i="1"/>
  <c r="N312" i="1"/>
  <c r="N311" i="1"/>
  <c r="N310" i="1"/>
  <c r="N308" i="1"/>
  <c r="N303" i="1"/>
  <c r="N305" i="1"/>
  <c r="N306" i="1"/>
  <c r="N260" i="1"/>
  <c r="N301" i="1"/>
  <c r="N300" i="1"/>
  <c r="N298" i="1"/>
  <c r="N302" i="1"/>
  <c r="N299" i="1"/>
  <c r="N297" i="1"/>
  <c r="N296" i="1"/>
  <c r="N295" i="1"/>
  <c r="N294" i="1"/>
  <c r="N293" i="1"/>
  <c r="N292" i="1"/>
  <c r="N291" i="1"/>
  <c r="N290" i="1"/>
  <c r="N289" i="1"/>
  <c r="N257" i="1"/>
  <c r="N279" i="1"/>
  <c r="N278" i="1"/>
  <c r="N275" i="1"/>
  <c r="N282" i="1"/>
  <c r="N277" i="1"/>
  <c r="N276" i="1"/>
  <c r="N283" i="1"/>
  <c r="N280" i="1"/>
  <c r="N281" i="1"/>
  <c r="N304" i="1"/>
  <c r="N286" i="1"/>
  <c r="N288" i="1"/>
  <c r="N287" i="1"/>
  <c r="N284" i="1"/>
  <c r="N285" i="1"/>
  <c r="N265" i="1"/>
  <c r="N262" i="1"/>
  <c r="N261" i="1"/>
  <c r="N266" i="1"/>
  <c r="N263" i="1"/>
  <c r="N264" i="1"/>
  <c r="N268" i="1"/>
  <c r="N270" i="1"/>
  <c r="N269" i="1"/>
  <c r="N271" i="1"/>
  <c r="N273" i="1"/>
  <c r="N267" i="1"/>
  <c r="N272" i="1"/>
  <c r="N259" i="1"/>
  <c r="N258" i="1"/>
  <c r="T322" i="1"/>
  <c r="T316" i="1"/>
  <c r="T310" i="1"/>
  <c r="T303" i="1"/>
  <c r="T296" i="1"/>
  <c r="CU23" i="13" l="1"/>
  <c r="T332" i="1"/>
  <c r="T352" i="1"/>
  <c r="T383" i="1"/>
  <c r="T351" i="1"/>
  <c r="T385" i="1"/>
  <c r="T287" i="1"/>
  <c r="T297" i="1"/>
  <c r="T284" i="1"/>
  <c r="T286" i="1"/>
  <c r="CU27" i="13" l="1"/>
  <c r="J51" i="15"/>
  <c r="J50" i="15"/>
  <c r="J48" i="15"/>
  <c r="J49" i="15"/>
  <c r="J46" i="15"/>
  <c r="J47" i="15"/>
  <c r="J44" i="15"/>
  <c r="J38" i="15"/>
  <c r="J43" i="15"/>
  <c r="J41" i="15"/>
  <c r="T41" i="15" s="1"/>
  <c r="J42" i="15"/>
  <c r="J37" i="15"/>
  <c r="J39" i="15"/>
  <c r="T39" i="15" s="1"/>
  <c r="J40" i="15"/>
  <c r="J45" i="15"/>
  <c r="T45" i="15" s="1"/>
  <c r="J36" i="15"/>
  <c r="CU41" i="13" l="1"/>
  <c r="T43" i="15"/>
  <c r="T46" i="15"/>
  <c r="T48" i="15"/>
  <c r="T36" i="15"/>
  <c r="T50" i="15"/>
  <c r="T51" i="15"/>
  <c r="T256" i="1"/>
  <c r="J317" i="1"/>
  <c r="J308" i="1"/>
  <c r="J312" i="1"/>
  <c r="J292" i="1"/>
  <c r="T292" i="1" s="1"/>
  <c r="J289" i="1"/>
  <c r="J290" i="1"/>
  <c r="T290" i="1" s="1"/>
  <c r="J266" i="1"/>
  <c r="J318" i="1"/>
  <c r="J315" i="1"/>
  <c r="T315" i="1" s="1"/>
  <c r="J276" i="1"/>
  <c r="J277" i="1"/>
  <c r="T277" i="1" s="1"/>
  <c r="J272" i="1"/>
  <c r="T272" i="1" s="1"/>
  <c r="J319" i="1"/>
  <c r="T319" i="1" s="1"/>
  <c r="J284" i="1"/>
  <c r="J287" i="1"/>
  <c r="J263" i="1"/>
  <c r="T263" i="1" s="1"/>
  <c r="J288" i="1"/>
  <c r="J265" i="1"/>
  <c r="J296" i="1"/>
  <c r="J320" i="1"/>
  <c r="J285" i="1"/>
  <c r="J262" i="1"/>
  <c r="J322" i="1"/>
  <c r="J316" i="1"/>
  <c r="J286" i="1"/>
  <c r="J269" i="1"/>
  <c r="J309" i="1"/>
  <c r="J310" i="1"/>
  <c r="J307" i="1"/>
  <c r="T307" i="1" s="1"/>
  <c r="J295" i="1"/>
  <c r="T295" i="1" s="1"/>
  <c r="J297" i="1"/>
  <c r="J311" i="1"/>
  <c r="J303" i="1"/>
  <c r="J293" i="1"/>
  <c r="J304" i="1"/>
  <c r="J270" i="1"/>
  <c r="J279" i="1"/>
  <c r="J267" i="1"/>
  <c r="J268" i="1"/>
  <c r="J306" i="1"/>
  <c r="T306" i="1" s="1"/>
  <c r="J314" i="1"/>
  <c r="T314" i="1" s="1"/>
  <c r="J280" i="1"/>
  <c r="J294" i="1"/>
  <c r="T294" i="1" s="1"/>
  <c r="J299" i="1"/>
  <c r="J313" i="1"/>
  <c r="T313" i="1" s="1"/>
  <c r="J282" i="1"/>
  <c r="J275" i="1"/>
  <c r="J300" i="1"/>
  <c r="J302" i="1"/>
  <c r="J298" i="1"/>
  <c r="J283" i="1"/>
  <c r="J321" i="1"/>
  <c r="J278" i="1"/>
  <c r="T278" i="1" s="1"/>
  <c r="J260" i="1"/>
  <c r="J259" i="1"/>
  <c r="T259" i="1" s="1"/>
  <c r="J258" i="1"/>
  <c r="T258" i="1" s="1"/>
  <c r="J257" i="1"/>
  <c r="T257" i="1" s="1"/>
  <c r="J256" i="1"/>
  <c r="T320" i="1"/>
  <c r="T283" i="1"/>
  <c r="D315" i="1"/>
  <c r="D314" i="1"/>
  <c r="D313" i="1"/>
  <c r="D322" i="1"/>
  <c r="D321" i="1"/>
  <c r="D320" i="1"/>
  <c r="D319" i="1"/>
  <c r="D318" i="1"/>
  <c r="D317" i="1"/>
  <c r="D316" i="1"/>
  <c r="D307" i="1"/>
  <c r="D309" i="1"/>
  <c r="D308" i="1"/>
  <c r="D312" i="1"/>
  <c r="D310" i="1"/>
  <c r="D311" i="1"/>
  <c r="D306" i="1"/>
  <c r="D305" i="1"/>
  <c r="D304" i="1"/>
  <c r="D303" i="1"/>
  <c r="D302" i="1"/>
  <c r="D301" i="1"/>
  <c r="D300" i="1"/>
  <c r="D299" i="1"/>
  <c r="D298" i="1"/>
  <c r="D297" i="1"/>
  <c r="D296" i="1"/>
  <c r="D295" i="1"/>
  <c r="D294" i="1"/>
  <c r="D293" i="1"/>
  <c r="D292" i="1"/>
  <c r="D291" i="1"/>
  <c r="D290" i="1"/>
  <c r="D289" i="1"/>
  <c r="D283" i="1"/>
  <c r="D282" i="1"/>
  <c r="D281" i="1"/>
  <c r="D280" i="1"/>
  <c r="D279" i="1"/>
  <c r="D278" i="1"/>
  <c r="D277" i="1"/>
  <c r="D276" i="1"/>
  <c r="D275" i="1"/>
  <c r="D288" i="1"/>
  <c r="D287" i="1"/>
  <c r="D286" i="1"/>
  <c r="D285" i="1"/>
  <c r="D284" i="1"/>
  <c r="D265" i="1"/>
  <c r="D262" i="1"/>
  <c r="D261" i="1"/>
  <c r="D266" i="1"/>
  <c r="D263" i="1"/>
  <c r="D264" i="1"/>
  <c r="D274" i="1"/>
  <c r="D273" i="1"/>
  <c r="D272" i="1"/>
  <c r="D271" i="1"/>
  <c r="D270" i="1"/>
  <c r="D269" i="1"/>
  <c r="D268" i="1"/>
  <c r="D267" i="1"/>
  <c r="D260" i="1"/>
  <c r="D259" i="1"/>
  <c r="D258" i="1"/>
  <c r="D257" i="1"/>
  <c r="D256" i="1"/>
  <c r="N247" i="1"/>
  <c r="N246" i="1"/>
  <c r="N249" i="1"/>
  <c r="N244" i="1"/>
  <c r="N243" i="1"/>
  <c r="N240" i="1"/>
  <c r="N245" i="1"/>
  <c r="N248" i="1"/>
  <c r="N242" i="1"/>
  <c r="N241" i="1"/>
  <c r="N237" i="1"/>
  <c r="N239" i="1"/>
  <c r="N238" i="1"/>
  <c r="N236" i="1"/>
  <c r="N235" i="1"/>
  <c r="N178" i="1"/>
  <c r="N227" i="1"/>
  <c r="N233" i="1"/>
  <c r="N228" i="1"/>
  <c r="N234" i="1"/>
  <c r="N231" i="1"/>
  <c r="N229" i="1"/>
  <c r="N232" i="1"/>
  <c r="N230" i="1"/>
  <c r="N223" i="1"/>
  <c r="N222" i="1"/>
  <c r="N221" i="1"/>
  <c r="N224" i="1"/>
  <c r="N226" i="1"/>
  <c r="N225" i="1"/>
  <c r="N217" i="1"/>
  <c r="N220" i="1"/>
  <c r="N216" i="1"/>
  <c r="N219" i="1"/>
  <c r="N218" i="1"/>
  <c r="N213" i="1"/>
  <c r="N214" i="1"/>
  <c r="N211" i="1"/>
  <c r="N212" i="1"/>
  <c r="N215" i="1"/>
  <c r="N210" i="1"/>
  <c r="N209" i="1"/>
  <c r="N208" i="1"/>
  <c r="N205" i="1"/>
  <c r="N207" i="1"/>
  <c r="N206" i="1"/>
  <c r="N195" i="1"/>
  <c r="N198" i="1"/>
  <c r="N197" i="1"/>
  <c r="N196" i="1"/>
  <c r="N193" i="1"/>
  <c r="N180" i="1"/>
  <c r="N194" i="1"/>
  <c r="N203" i="1"/>
  <c r="N202" i="1"/>
  <c r="N199" i="1"/>
  <c r="N200" i="1"/>
  <c r="N204" i="1"/>
  <c r="N201" i="1"/>
  <c r="N183" i="1"/>
  <c r="N181" i="1"/>
  <c r="N182" i="1"/>
  <c r="N184" i="1"/>
  <c r="N189" i="1"/>
  <c r="N186" i="1"/>
  <c r="N192" i="1"/>
  <c r="N191" i="1"/>
  <c r="N190" i="1"/>
  <c r="N188" i="1"/>
  <c r="N187" i="1"/>
  <c r="N185" i="1"/>
  <c r="N179" i="1"/>
  <c r="CU44" i="13" l="1"/>
  <c r="N322" i="1"/>
  <c r="T262" i="1"/>
  <c r="T265" i="1"/>
  <c r="T275" i="1"/>
  <c r="T279" i="1"/>
  <c r="T270" i="1"/>
  <c r="T321" i="1"/>
  <c r="T269" i="1"/>
  <c r="T311" i="1"/>
  <c r="T267" i="1"/>
  <c r="J33" i="15"/>
  <c r="J35" i="15"/>
  <c r="J34" i="15"/>
  <c r="J32" i="15"/>
  <c r="J31" i="15"/>
  <c r="J30" i="15"/>
  <c r="J25" i="15"/>
  <c r="J29" i="15"/>
  <c r="J26" i="15"/>
  <c r="T26" i="15" s="1"/>
  <c r="J23" i="15"/>
  <c r="J24" i="15"/>
  <c r="T24" i="15" s="1"/>
  <c r="J28" i="15"/>
  <c r="J27" i="15"/>
  <c r="J22" i="15"/>
  <c r="J21" i="15"/>
  <c r="J20" i="15"/>
  <c r="T20" i="15" s="1"/>
  <c r="CU14" i="13" l="1"/>
  <c r="T23" i="15"/>
  <c r="T29" i="15"/>
  <c r="T32" i="15"/>
  <c r="T25" i="15"/>
  <c r="T21" i="15"/>
  <c r="T30" i="15"/>
  <c r="T35" i="15"/>
  <c r="T224" i="1"/>
  <c r="T214" i="1"/>
  <c r="CU36" i="13" l="1"/>
  <c r="T218" i="1"/>
  <c r="T242" i="1"/>
  <c r="T182" i="1"/>
  <c r="T240" i="1"/>
  <c r="T241" i="1"/>
  <c r="T222" i="1"/>
  <c r="T203" i="1"/>
  <c r="T202" i="1"/>
  <c r="T199" i="1"/>
  <c r="T200" i="1"/>
  <c r="T204" i="1"/>
  <c r="CU19" i="13" l="1"/>
  <c r="CU47" i="13" s="1"/>
  <c r="CM47" i="13"/>
  <c r="CM49" i="13" s="1"/>
  <c r="J218" i="1"/>
  <c r="J223" i="1"/>
  <c r="T223" i="1" s="1"/>
  <c r="J232" i="1"/>
  <c r="J225" i="1"/>
  <c r="J212" i="1"/>
  <c r="J222" i="1"/>
  <c r="J245" i="1"/>
  <c r="J202" i="1"/>
  <c r="J249" i="1"/>
  <c r="J208" i="1"/>
  <c r="J244" i="1"/>
  <c r="J188" i="1"/>
  <c r="J221" i="1"/>
  <c r="J197" i="1"/>
  <c r="J242" i="1"/>
  <c r="J224" i="1"/>
  <c r="J236" i="1"/>
  <c r="J203" i="1"/>
  <c r="J209" i="1"/>
  <c r="J207" i="1"/>
  <c r="T207" i="1" s="1"/>
  <c r="J213" i="1"/>
  <c r="T213" i="1" s="1"/>
  <c r="J210" i="1"/>
  <c r="J233" i="1"/>
  <c r="J182" i="1"/>
  <c r="J240" i="1"/>
  <c r="J186" i="1"/>
  <c r="J220" i="1"/>
  <c r="T220" i="1" s="1"/>
  <c r="J199" i="1"/>
  <c r="J196" i="1"/>
  <c r="T196" i="1" s="1"/>
  <c r="J206" i="1"/>
  <c r="J194" i="1"/>
  <c r="J192" i="1"/>
  <c r="J241" i="1"/>
  <c r="J234" i="1"/>
  <c r="T234" i="1" s="1"/>
  <c r="J185" i="1"/>
  <c r="J215" i="1"/>
  <c r="J200" i="1"/>
  <c r="J226" i="1"/>
  <c r="J193" i="1"/>
  <c r="J190" i="1"/>
  <c r="J214" i="1"/>
  <c r="J229" i="1"/>
  <c r="J248" i="1"/>
  <c r="T248" i="1" s="1"/>
  <c r="J201" i="1"/>
  <c r="T201" i="1" s="1"/>
  <c r="J204" i="1"/>
  <c r="J187" i="1"/>
  <c r="J184" i="1"/>
  <c r="J211" i="1"/>
  <c r="J195" i="1"/>
  <c r="J180" i="1"/>
  <c r="J179" i="1"/>
  <c r="J178" i="1"/>
  <c r="D192" i="1"/>
  <c r="D189" i="1"/>
  <c r="D188" i="1"/>
  <c r="D186" i="1"/>
  <c r="D185" i="1"/>
  <c r="D191" i="1"/>
  <c r="D190" i="1"/>
  <c r="D187" i="1"/>
  <c r="D179" i="1"/>
  <c r="D181" i="1"/>
  <c r="D182" i="1"/>
  <c r="D183" i="1"/>
  <c r="D184" i="1"/>
  <c r="D199" i="1"/>
  <c r="D203" i="1"/>
  <c r="D202" i="1"/>
  <c r="D200" i="1"/>
  <c r="D204" i="1"/>
  <c r="D201" i="1"/>
  <c r="D198" i="1"/>
  <c r="D197" i="1"/>
  <c r="D196" i="1"/>
  <c r="D195" i="1"/>
  <c r="D194" i="1"/>
  <c r="D193" i="1"/>
  <c r="D180" i="1"/>
  <c r="D208" i="1"/>
  <c r="D209" i="1"/>
  <c r="D207" i="1"/>
  <c r="D205" i="1"/>
  <c r="D210" i="1"/>
  <c r="D206" i="1"/>
  <c r="D212" i="1"/>
  <c r="D213" i="1"/>
  <c r="D214" i="1"/>
  <c r="D215" i="1"/>
  <c r="D211" i="1"/>
  <c r="D220" i="1"/>
  <c r="D217" i="1"/>
  <c r="D216" i="1"/>
  <c r="D219" i="1"/>
  <c r="D218" i="1"/>
  <c r="D223" i="1"/>
  <c r="D224" i="1"/>
  <c r="D225" i="1"/>
  <c r="D226" i="1"/>
  <c r="D222" i="1"/>
  <c r="D221" i="1"/>
  <c r="D227" i="1"/>
  <c r="D230" i="1"/>
  <c r="D232" i="1"/>
  <c r="D233" i="1"/>
  <c r="D228" i="1"/>
  <c r="D234" i="1"/>
  <c r="D231" i="1"/>
  <c r="D229" i="1"/>
  <c r="D249" i="1"/>
  <c r="D245" i="1"/>
  <c r="D244" i="1"/>
  <c r="D242" i="1"/>
  <c r="D240" i="1"/>
  <c r="D241" i="1"/>
  <c r="D247" i="1"/>
  <c r="D246" i="1"/>
  <c r="D243" i="1"/>
  <c r="D248" i="1"/>
  <c r="D237" i="1"/>
  <c r="D239" i="1"/>
  <c r="D238" i="1"/>
  <c r="D236" i="1"/>
  <c r="D235" i="1"/>
  <c r="D178" i="1"/>
  <c r="N165" i="1"/>
  <c r="N164" i="1"/>
  <c r="N163" i="1"/>
  <c r="N94" i="1"/>
  <c r="N174" i="1"/>
  <c r="N173" i="1"/>
  <c r="N172" i="1"/>
  <c r="N171" i="1"/>
  <c r="N170" i="1"/>
  <c r="N168" i="1"/>
  <c r="N167" i="1"/>
  <c r="N169" i="1"/>
  <c r="N166" i="1"/>
  <c r="N157" i="1"/>
  <c r="N160" i="1"/>
  <c r="N161" i="1"/>
  <c r="N162" i="1"/>
  <c r="N158" i="1"/>
  <c r="N159" i="1"/>
  <c r="N156" i="1"/>
  <c r="N155" i="1"/>
  <c r="N154" i="1"/>
  <c r="N153" i="1"/>
  <c r="N96" i="1"/>
  <c r="N93" i="1"/>
  <c r="N146" i="1"/>
  <c r="N147" i="1"/>
  <c r="N148" i="1"/>
  <c r="N152" i="1"/>
  <c r="N151" i="1"/>
  <c r="N150" i="1"/>
  <c r="N149" i="1"/>
  <c r="N144" i="1"/>
  <c r="N143" i="1"/>
  <c r="N141" i="1"/>
  <c r="N142" i="1"/>
  <c r="N145" i="1"/>
  <c r="N139" i="1"/>
  <c r="N138" i="1"/>
  <c r="N137" i="1"/>
  <c r="N136" i="1"/>
  <c r="N134" i="1"/>
  <c r="N133" i="1"/>
  <c r="N135" i="1"/>
  <c r="N140" i="1"/>
  <c r="N132" i="1"/>
  <c r="N116" i="1"/>
  <c r="N115" i="1"/>
  <c r="N114" i="1"/>
  <c r="N119" i="1"/>
  <c r="N120" i="1"/>
  <c r="N118" i="1"/>
  <c r="N117" i="1"/>
  <c r="N123" i="1"/>
  <c r="N122" i="1"/>
  <c r="N121" i="1"/>
  <c r="N130" i="1"/>
  <c r="N126" i="1"/>
  <c r="N124" i="1"/>
  <c r="N131" i="1"/>
  <c r="N129" i="1"/>
  <c r="N128" i="1"/>
  <c r="N125" i="1"/>
  <c r="N127" i="1"/>
  <c r="N100" i="1"/>
  <c r="N101" i="1"/>
  <c r="N97" i="1"/>
  <c r="N103" i="1"/>
  <c r="N99" i="1"/>
  <c r="N102" i="1"/>
  <c r="N98" i="1"/>
  <c r="N105" i="1"/>
  <c r="N107" i="1"/>
  <c r="N110" i="1"/>
  <c r="N113" i="1"/>
  <c r="N106" i="1"/>
  <c r="N111" i="1"/>
  <c r="N109" i="1"/>
  <c r="N108" i="1"/>
  <c r="N112" i="1"/>
  <c r="N95" i="1"/>
  <c r="N104" i="1"/>
  <c r="T211" i="1" l="1"/>
  <c r="T184" i="1"/>
  <c r="T193" i="1"/>
  <c r="T194" i="1"/>
  <c r="T179" i="1"/>
  <c r="T209" i="1"/>
  <c r="T210" i="1"/>
  <c r="T180" i="1"/>
  <c r="T186" i="1"/>
  <c r="T208" i="1"/>
  <c r="T236" i="1"/>
  <c r="T249" i="1"/>
  <c r="J94" i="1"/>
  <c r="T161" i="1"/>
  <c r="J18" i="15" l="1"/>
  <c r="J19" i="15"/>
  <c r="J15" i="15"/>
  <c r="J16" i="15"/>
  <c r="J17" i="15"/>
  <c r="J14" i="15"/>
  <c r="J11" i="15"/>
  <c r="J9" i="15"/>
  <c r="J7" i="15"/>
  <c r="J13" i="15"/>
  <c r="T13" i="15" s="1"/>
  <c r="J6" i="15"/>
  <c r="J10" i="15"/>
  <c r="J5" i="15"/>
  <c r="J8" i="15"/>
  <c r="J12" i="15"/>
  <c r="J150" i="1"/>
  <c r="J160" i="1"/>
  <c r="T160" i="1" s="1"/>
  <c r="J161" i="1"/>
  <c r="J158" i="1"/>
  <c r="J142" i="1"/>
  <c r="J157" i="1"/>
  <c r="J153" i="1"/>
  <c r="J116" i="1"/>
  <c r="J109" i="1"/>
  <c r="J170" i="1"/>
  <c r="J167" i="1"/>
  <c r="J163" i="1"/>
  <c r="T163" i="1" s="1"/>
  <c r="J164" i="1"/>
  <c r="T164" i="1" s="1"/>
  <c r="J101" i="1"/>
  <c r="J123" i="1"/>
  <c r="J173" i="1"/>
  <c r="J133" i="1"/>
  <c r="T133" i="1" s="1"/>
  <c r="J108" i="1"/>
  <c r="T137" i="1"/>
  <c r="J137" i="1"/>
  <c r="J147" i="1"/>
  <c r="T147" i="1" s="1"/>
  <c r="J159" i="1"/>
  <c r="J125" i="1"/>
  <c r="J119" i="1"/>
  <c r="J129" i="1"/>
  <c r="J169" i="1"/>
  <c r="J146" i="1"/>
  <c r="T146" i="1" s="1"/>
  <c r="J122" i="1"/>
  <c r="J100" i="1"/>
  <c r="T100" i="1" s="1"/>
  <c r="J143" i="1"/>
  <c r="J145" i="1"/>
  <c r="J156" i="1"/>
  <c r="J112" i="1"/>
  <c r="J110" i="1"/>
  <c r="J128" i="1"/>
  <c r="J118" i="1"/>
  <c r="J132" i="1"/>
  <c r="J99" i="1"/>
  <c r="T99" i="1" s="1"/>
  <c r="J174" i="1"/>
  <c r="J102" i="1"/>
  <c r="J144" i="1"/>
  <c r="J121" i="1"/>
  <c r="K121" i="1" s="1"/>
  <c r="J141" i="1"/>
  <c r="T141" i="1" s="1"/>
  <c r="J111" i="1"/>
  <c r="T111" i="1" s="1"/>
  <c r="J93" i="1"/>
  <c r="D174" i="1"/>
  <c r="D173" i="1"/>
  <c r="D172" i="1"/>
  <c r="D171" i="1"/>
  <c r="D170" i="1"/>
  <c r="D169" i="1"/>
  <c r="D168" i="1"/>
  <c r="D167" i="1"/>
  <c r="D166" i="1"/>
  <c r="D163" i="1"/>
  <c r="D165" i="1"/>
  <c r="D164" i="1"/>
  <c r="D94" i="1"/>
  <c r="D162" i="1"/>
  <c r="D161" i="1"/>
  <c r="D160" i="1"/>
  <c r="D159" i="1"/>
  <c r="D158" i="1"/>
  <c r="D157" i="1"/>
  <c r="D156" i="1"/>
  <c r="D155" i="1"/>
  <c r="D154" i="1"/>
  <c r="D153" i="1"/>
  <c r="D93" i="1"/>
  <c r="D96" i="1"/>
  <c r="D152" i="1"/>
  <c r="D151" i="1"/>
  <c r="D150" i="1"/>
  <c r="D149" i="1"/>
  <c r="D148" i="1"/>
  <c r="D147" i="1"/>
  <c r="D146" i="1"/>
  <c r="D145" i="1"/>
  <c r="D144" i="1"/>
  <c r="D143" i="1"/>
  <c r="D142" i="1"/>
  <c r="D141" i="1"/>
  <c r="D140" i="1"/>
  <c r="D139" i="1"/>
  <c r="D138" i="1"/>
  <c r="D137" i="1"/>
  <c r="D136" i="1"/>
  <c r="D135" i="1"/>
  <c r="D134" i="1"/>
  <c r="D133" i="1"/>
  <c r="D132" i="1"/>
  <c r="D123" i="1"/>
  <c r="D119" i="1"/>
  <c r="D116" i="1"/>
  <c r="D115" i="1"/>
  <c r="D114" i="1"/>
  <c r="D122" i="1"/>
  <c r="D120" i="1"/>
  <c r="D118" i="1"/>
  <c r="D117" i="1"/>
  <c r="D121" i="1"/>
  <c r="D124" i="1"/>
  <c r="D126" i="1"/>
  <c r="D130" i="1"/>
  <c r="D127" i="1"/>
  <c r="D131" i="1"/>
  <c r="D125" i="1"/>
  <c r="D129" i="1"/>
  <c r="D128" i="1"/>
  <c r="D97" i="1"/>
  <c r="D98" i="1"/>
  <c r="D100" i="1"/>
  <c r="D101" i="1"/>
  <c r="D103" i="1"/>
  <c r="D102" i="1"/>
  <c r="D99" i="1"/>
  <c r="D112" i="1"/>
  <c r="D105" i="1"/>
  <c r="D109" i="1"/>
  <c r="D107" i="1"/>
  <c r="D108" i="1"/>
  <c r="D104" i="1"/>
  <c r="D110" i="1"/>
  <c r="D113" i="1"/>
  <c r="D106" i="1"/>
  <c r="D111" i="1"/>
  <c r="D95" i="1"/>
  <c r="N82" i="1"/>
  <c r="N81" i="1"/>
  <c r="P81" i="1" s="1"/>
  <c r="N80" i="1"/>
  <c r="N78" i="1"/>
  <c r="N77" i="1"/>
  <c r="N79" i="1"/>
  <c r="N91" i="1"/>
  <c r="N90" i="1"/>
  <c r="N89" i="1"/>
  <c r="N88" i="1"/>
  <c r="N87" i="1"/>
  <c r="N86" i="1"/>
  <c r="N85" i="1"/>
  <c r="N84" i="1"/>
  <c r="N83" i="1"/>
  <c r="N76" i="1"/>
  <c r="N75" i="1"/>
  <c r="N74" i="1"/>
  <c r="N73" i="1"/>
  <c r="N72" i="1"/>
  <c r="N71" i="1"/>
  <c r="N70" i="1"/>
  <c r="N69" i="1"/>
  <c r="N68" i="1"/>
  <c r="N67" i="1"/>
  <c r="N66" i="1"/>
  <c r="N65" i="1"/>
  <c r="N64" i="1"/>
  <c r="N63" i="1"/>
  <c r="N62" i="1"/>
  <c r="N61" i="1"/>
  <c r="N60" i="1"/>
  <c r="N59" i="1"/>
  <c r="N58" i="1"/>
  <c r="N57" i="1"/>
  <c r="N56" i="1"/>
  <c r="N55" i="1"/>
  <c r="N54" i="1"/>
  <c r="N52" i="1"/>
  <c r="N51" i="1"/>
  <c r="N50" i="1"/>
  <c r="N49" i="1"/>
  <c r="N48" i="1"/>
  <c r="N47" i="1"/>
  <c r="N39" i="1"/>
  <c r="N38" i="1"/>
  <c r="N37" i="1"/>
  <c r="N36" i="1"/>
  <c r="N35" i="1"/>
  <c r="P35" i="1" s="1"/>
  <c r="N34" i="1"/>
  <c r="N46" i="1"/>
  <c r="N40" i="1"/>
  <c r="T12" i="15" l="1"/>
  <c r="T11" i="15"/>
  <c r="T14" i="15"/>
  <c r="T5" i="15"/>
  <c r="T16" i="15"/>
  <c r="T15" i="15"/>
  <c r="T19" i="15"/>
  <c r="T18" i="15"/>
  <c r="T123" i="1"/>
  <c r="T121" i="1"/>
  <c r="T110" i="1"/>
  <c r="T112" i="1"/>
  <c r="T143" i="1"/>
  <c r="T118" i="1"/>
  <c r="T128" i="1"/>
  <c r="T102" i="1"/>
  <c r="T173" i="1"/>
  <c r="T153" i="1"/>
  <c r="T170" i="1"/>
  <c r="T167" i="1"/>
  <c r="P38" i="1"/>
  <c r="P39" i="1"/>
  <c r="P40" i="1"/>
  <c r="P46" i="1"/>
  <c r="P47" i="1"/>
  <c r="P48" i="1"/>
  <c r="P49" i="1"/>
  <c r="P50" i="1"/>
  <c r="P51" i="1"/>
  <c r="P52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2" i="1"/>
  <c r="P83" i="1"/>
  <c r="P84" i="1"/>
  <c r="P85" i="1"/>
  <c r="P86" i="1"/>
  <c r="P87" i="1"/>
  <c r="P88" i="1"/>
  <c r="P89" i="1"/>
  <c r="P90" i="1"/>
  <c r="P91" i="1"/>
  <c r="P97" i="1"/>
  <c r="P98" i="1"/>
  <c r="P99" i="1"/>
  <c r="P100" i="1"/>
  <c r="P101" i="1"/>
  <c r="P102" i="1"/>
  <c r="P103" i="1"/>
  <c r="P104" i="1"/>
  <c r="P95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93" i="1"/>
  <c r="P153" i="1"/>
  <c r="P154" i="1"/>
  <c r="P155" i="1"/>
  <c r="P156" i="1"/>
  <c r="P96" i="1"/>
  <c r="P157" i="1"/>
  <c r="P158" i="1"/>
  <c r="P159" i="1"/>
  <c r="P160" i="1"/>
  <c r="P161" i="1"/>
  <c r="P162" i="1"/>
  <c r="P163" i="1"/>
  <c r="P94" i="1"/>
  <c r="P164" i="1"/>
  <c r="P165" i="1"/>
  <c r="P166" i="1"/>
  <c r="P167" i="1"/>
  <c r="P168" i="1"/>
  <c r="P169" i="1"/>
  <c r="P170" i="1"/>
  <c r="P171" i="1"/>
  <c r="P172" i="1"/>
  <c r="P173" i="1"/>
  <c r="P174" i="1"/>
  <c r="P181" i="1"/>
  <c r="P182" i="1"/>
  <c r="P183" i="1"/>
  <c r="P184" i="1"/>
  <c r="P185" i="1"/>
  <c r="P186" i="1"/>
  <c r="P179" i="1"/>
  <c r="P187" i="1"/>
  <c r="P188" i="1"/>
  <c r="P189" i="1"/>
  <c r="P190" i="1"/>
  <c r="P191" i="1"/>
  <c r="P192" i="1"/>
  <c r="P180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178" i="1"/>
  <c r="P239" i="1"/>
  <c r="P240" i="1"/>
  <c r="P241" i="1"/>
  <c r="P242" i="1"/>
  <c r="P243" i="1"/>
  <c r="P244" i="1"/>
  <c r="P245" i="1"/>
  <c r="P246" i="1"/>
  <c r="P247" i="1"/>
  <c r="P248" i="1"/>
  <c r="P249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59" i="1"/>
  <c r="P258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57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260" i="1"/>
  <c r="P305" i="1"/>
  <c r="P306" i="1"/>
  <c r="P307" i="1"/>
  <c r="P308" i="1"/>
  <c r="P309" i="1"/>
  <c r="P310" i="1"/>
  <c r="P311" i="1"/>
  <c r="P312" i="1"/>
  <c r="P256" i="1"/>
  <c r="P313" i="1"/>
  <c r="P314" i="1"/>
  <c r="P315" i="1"/>
  <c r="P316" i="1"/>
  <c r="P317" i="1"/>
  <c r="P318" i="1"/>
  <c r="P319" i="1"/>
  <c r="P320" i="1"/>
  <c r="P321" i="1"/>
  <c r="P322" i="1"/>
  <c r="P332" i="1"/>
  <c r="P333" i="1"/>
  <c r="P334" i="1"/>
  <c r="P335" i="1"/>
  <c r="P329" i="1"/>
  <c r="P336" i="1"/>
  <c r="P337" i="1"/>
  <c r="P338" i="1"/>
  <c r="P328" i="1"/>
  <c r="P339" i="1"/>
  <c r="P340" i="1"/>
  <c r="P341" i="1"/>
  <c r="P342" i="1"/>
  <c r="P330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31" i="1"/>
  <c r="P372" i="1"/>
  <c r="P373" i="1"/>
  <c r="P374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403" i="1"/>
  <c r="P399" i="1"/>
  <c r="P404" i="1"/>
  <c r="P398" i="1"/>
  <c r="P402" i="1"/>
  <c r="P405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00" i="1"/>
  <c r="P423" i="1"/>
  <c r="P427" i="1"/>
  <c r="P428" i="1"/>
  <c r="P431" i="1"/>
  <c r="P432" i="1"/>
  <c r="P433" i="1"/>
  <c r="P434" i="1"/>
  <c r="P435" i="1"/>
  <c r="P401" i="1"/>
  <c r="P397" i="1"/>
  <c r="P439" i="1"/>
  <c r="P440" i="1"/>
  <c r="P441" i="1"/>
  <c r="P442" i="1"/>
  <c r="P443" i="1"/>
  <c r="P444" i="1"/>
  <c r="P445" i="1"/>
  <c r="P446" i="1"/>
  <c r="P483" i="1"/>
  <c r="P478" i="1"/>
  <c r="P484" i="1"/>
  <c r="P485" i="1"/>
  <c r="P486" i="1"/>
  <c r="P479" i="1"/>
  <c r="P487" i="1"/>
  <c r="P488" i="1"/>
  <c r="P489" i="1"/>
  <c r="P490" i="1"/>
  <c r="P491" i="1"/>
  <c r="P492" i="1"/>
  <c r="P493" i="1"/>
  <c r="P494" i="1"/>
  <c r="P495" i="1"/>
  <c r="P497" i="1"/>
  <c r="P498" i="1"/>
  <c r="P480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481" i="1"/>
  <c r="P513" i="1"/>
  <c r="P514" i="1"/>
  <c r="P515" i="1"/>
  <c r="P482" i="1"/>
  <c r="P516" i="1"/>
  <c r="P517" i="1"/>
  <c r="P518" i="1"/>
  <c r="P477" i="1"/>
  <c r="P519" i="1"/>
  <c r="P476" i="1"/>
  <c r="P520" i="1"/>
  <c r="P521" i="1"/>
  <c r="P522" i="1"/>
  <c r="P523" i="1"/>
  <c r="P524" i="1"/>
  <c r="P525" i="1"/>
  <c r="P526" i="1"/>
  <c r="P527" i="1"/>
  <c r="P560" i="1"/>
  <c r="P564" i="1"/>
  <c r="P565" i="1"/>
  <c r="P556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57" i="1"/>
  <c r="P586" i="1"/>
  <c r="P561" i="1"/>
  <c r="P587" i="1"/>
  <c r="P588" i="1"/>
  <c r="P589" i="1"/>
  <c r="P590" i="1"/>
  <c r="P591" i="1"/>
  <c r="P592" i="1"/>
  <c r="P593" i="1"/>
  <c r="P594" i="1"/>
  <c r="P595" i="1"/>
  <c r="P596" i="1"/>
  <c r="P597" i="1"/>
  <c r="P558" i="1"/>
  <c r="P562" i="1"/>
  <c r="P563" i="1"/>
  <c r="P598" i="1"/>
  <c r="P599" i="1"/>
  <c r="P600" i="1"/>
  <c r="P601" i="1"/>
  <c r="P555" i="1"/>
  <c r="P559" i="1"/>
  <c r="P602" i="1"/>
  <c r="P603" i="1"/>
  <c r="P604" i="1"/>
  <c r="P605" i="1"/>
  <c r="P606" i="1"/>
  <c r="P607" i="1"/>
  <c r="P608" i="1"/>
  <c r="P632" i="1"/>
  <c r="P636" i="1"/>
  <c r="P637" i="1"/>
  <c r="P638" i="1"/>
  <c r="P634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35" i="1"/>
  <c r="P668" i="1"/>
  <c r="P669" i="1"/>
  <c r="P670" i="1"/>
  <c r="P671" i="1"/>
  <c r="P672" i="1"/>
  <c r="P673" i="1"/>
  <c r="P674" i="1"/>
  <c r="P675" i="1"/>
  <c r="P676" i="1"/>
  <c r="P677" i="1"/>
  <c r="P633" i="1"/>
  <c r="P678" i="1"/>
  <c r="P679" i="1"/>
  <c r="P680" i="1"/>
  <c r="P681" i="1"/>
  <c r="P682" i="1"/>
  <c r="P683" i="1"/>
  <c r="P684" i="1"/>
  <c r="P716" i="1"/>
  <c r="P717" i="1"/>
  <c r="P718" i="1"/>
  <c r="P720" i="1"/>
  <c r="P721" i="1"/>
  <c r="P722" i="1"/>
  <c r="P723" i="1"/>
  <c r="P724" i="1"/>
  <c r="P725" i="1"/>
  <c r="P726" i="1"/>
  <c r="P727" i="1"/>
  <c r="P729" i="1"/>
  <c r="P730" i="1"/>
  <c r="P733" i="1"/>
  <c r="P734" i="1"/>
  <c r="P736" i="1"/>
  <c r="P737" i="1"/>
  <c r="P738" i="1"/>
  <c r="P739" i="1"/>
  <c r="P740" i="1"/>
  <c r="P741" i="1"/>
  <c r="P742" i="1"/>
  <c r="P743" i="1"/>
  <c r="P746" i="1"/>
  <c r="P747" i="1"/>
  <c r="P748" i="1"/>
  <c r="P708" i="1"/>
  <c r="P711" i="1"/>
  <c r="P750" i="1"/>
  <c r="P751" i="1"/>
  <c r="P755" i="1"/>
  <c r="P715" i="1"/>
  <c r="P757" i="1"/>
  <c r="P758" i="1"/>
  <c r="P759" i="1"/>
  <c r="P760" i="1"/>
  <c r="P761" i="1"/>
  <c r="P713" i="1"/>
  <c r="P762" i="1"/>
  <c r="P763" i="1"/>
  <c r="P764" i="1"/>
  <c r="P766" i="1"/>
  <c r="P768" i="1"/>
  <c r="P790" i="1"/>
  <c r="P787" i="1"/>
  <c r="P791" i="1"/>
  <c r="P792" i="1"/>
  <c r="P793" i="1"/>
  <c r="P796" i="1"/>
  <c r="P786" i="1"/>
  <c r="P797" i="1"/>
  <c r="P798" i="1"/>
  <c r="P799" i="1"/>
  <c r="P801" i="1"/>
  <c r="P803" i="1"/>
  <c r="P805" i="1"/>
  <c r="P808" i="1"/>
  <c r="P811" i="1"/>
  <c r="P813" i="1"/>
  <c r="P816" i="1"/>
  <c r="P817" i="1"/>
  <c r="P818" i="1"/>
  <c r="P819" i="1"/>
  <c r="P784" i="1"/>
  <c r="P785" i="1"/>
  <c r="P781" i="1"/>
  <c r="P782" i="1"/>
  <c r="P788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58" i="1"/>
  <c r="P859" i="1"/>
  <c r="P855" i="1"/>
  <c r="P860" i="1"/>
  <c r="P861" i="1"/>
  <c r="P862" i="1"/>
  <c r="P863" i="1"/>
  <c r="P864" i="1"/>
  <c r="P852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54" i="1"/>
  <c r="P882" i="1"/>
  <c r="P883" i="1"/>
  <c r="P884" i="1"/>
  <c r="P885" i="1"/>
  <c r="P886" i="1"/>
  <c r="P887" i="1"/>
  <c r="P888" i="1"/>
  <c r="P889" i="1"/>
  <c r="P890" i="1"/>
  <c r="P850" i="1"/>
  <c r="P847" i="1"/>
  <c r="P848" i="1"/>
  <c r="P891" i="1"/>
  <c r="P892" i="1"/>
  <c r="P853" i="1"/>
  <c r="P857" i="1"/>
  <c r="P893" i="1"/>
  <c r="P894" i="1"/>
  <c r="P895" i="1"/>
  <c r="P896" i="1"/>
  <c r="P897" i="1"/>
  <c r="P898" i="1"/>
  <c r="P856" i="1"/>
  <c r="P899" i="1"/>
  <c r="P900" i="1"/>
  <c r="P901" i="1"/>
  <c r="P902" i="1"/>
  <c r="P903" i="1"/>
  <c r="P904" i="1"/>
  <c r="P905" i="1"/>
  <c r="P907" i="1"/>
  <c r="P908" i="1"/>
  <c r="P909" i="1"/>
  <c r="P910" i="1"/>
  <c r="P911" i="1"/>
  <c r="P912" i="1"/>
  <c r="P919" i="1"/>
  <c r="P920" i="1"/>
  <c r="P935" i="1"/>
  <c r="P936" i="1"/>
  <c r="P937" i="1"/>
  <c r="P938" i="1"/>
  <c r="P939" i="1"/>
  <c r="P940" i="1"/>
  <c r="P941" i="1"/>
  <c r="P921" i="1"/>
  <c r="P942" i="1"/>
  <c r="P943" i="1"/>
  <c r="P944" i="1"/>
  <c r="P945" i="1"/>
  <c r="P946" i="1"/>
  <c r="P947" i="1"/>
  <c r="P922" i="1"/>
  <c r="P948" i="1"/>
  <c r="P949" i="1"/>
  <c r="P950" i="1"/>
  <c r="P923" i="1"/>
  <c r="P951" i="1"/>
  <c r="P952" i="1"/>
  <c r="P953" i="1"/>
  <c r="P954" i="1"/>
  <c r="P955" i="1"/>
  <c r="P956" i="1"/>
  <c r="P957" i="1"/>
  <c r="P958" i="1"/>
  <c r="P925" i="1"/>
  <c r="P959" i="1"/>
  <c r="P960" i="1"/>
  <c r="P961" i="1"/>
  <c r="P915" i="1"/>
  <c r="P926" i="1"/>
  <c r="P927" i="1"/>
  <c r="P962" i="1"/>
  <c r="P916" i="1"/>
  <c r="P963" i="1"/>
  <c r="P928" i="1"/>
  <c r="P964" i="1"/>
  <c r="P929" i="1"/>
  <c r="P930" i="1"/>
  <c r="P917" i="1"/>
  <c r="P965" i="1"/>
  <c r="P966" i="1"/>
  <c r="P967" i="1"/>
  <c r="P968" i="1"/>
  <c r="P969" i="1"/>
  <c r="P970" i="1"/>
  <c r="P931" i="1"/>
  <c r="P932" i="1"/>
  <c r="P971" i="1"/>
  <c r="P972" i="1"/>
  <c r="P973" i="1"/>
  <c r="P933" i="1"/>
  <c r="P974" i="1"/>
  <c r="P934" i="1"/>
  <c r="P975" i="1"/>
  <c r="P976" i="1"/>
  <c r="P918" i="1"/>
  <c r="P977" i="1"/>
  <c r="P978" i="1"/>
  <c r="P979" i="1"/>
  <c r="P980" i="1"/>
  <c r="D15" i="1"/>
  <c r="N31" i="1"/>
  <c r="P31" i="1" s="1"/>
  <c r="N30" i="1"/>
  <c r="P30" i="1" s="1"/>
  <c r="N32" i="1"/>
  <c r="P32" i="1" s="1"/>
  <c r="N33" i="1"/>
  <c r="P33" i="1" s="1"/>
  <c r="N29" i="1"/>
  <c r="P29" i="1" s="1"/>
  <c r="N27" i="1"/>
  <c r="P27" i="1" s="1"/>
  <c r="N28" i="1"/>
  <c r="P28" i="1" s="1"/>
  <c r="N26" i="1"/>
  <c r="P26" i="1" s="1"/>
  <c r="N21" i="1"/>
  <c r="P21" i="1" s="1"/>
  <c r="N16" i="1"/>
  <c r="P16" i="1" s="1"/>
  <c r="N20" i="1"/>
  <c r="P20" i="1" s="1"/>
  <c r="N17" i="1"/>
  <c r="P17" i="1" s="1"/>
  <c r="N25" i="1"/>
  <c r="P25" i="1" s="1"/>
  <c r="N13" i="1"/>
  <c r="P13" i="1" s="1"/>
  <c r="N12" i="1"/>
  <c r="P12" i="1" s="1"/>
  <c r="N11" i="1"/>
  <c r="P11" i="1" s="1"/>
  <c r="N19" i="1"/>
  <c r="P19" i="1" s="1"/>
  <c r="N18" i="1"/>
  <c r="P18" i="1" s="1"/>
  <c r="N10" i="1"/>
  <c r="P10" i="1" s="1"/>
  <c r="N22" i="1"/>
  <c r="P22" i="1" s="1"/>
  <c r="N23" i="1"/>
  <c r="P23" i="1" s="1"/>
  <c r="N24" i="1"/>
  <c r="P24" i="1" s="1"/>
  <c r="N14" i="1"/>
  <c r="P14" i="1" s="1"/>
  <c r="P37" i="1"/>
  <c r="P36" i="1"/>
  <c r="P34" i="1"/>
  <c r="N9" i="1"/>
  <c r="P9" i="1" s="1"/>
  <c r="T52" i="1" l="1"/>
  <c r="T25" i="1" l="1"/>
  <c r="T65" i="1" l="1"/>
  <c r="T50" i="1"/>
  <c r="J74" i="1"/>
  <c r="J43" i="1"/>
  <c r="N43" i="1" s="1"/>
  <c r="P43" i="1" s="1"/>
  <c r="J92" i="1"/>
  <c r="J76" i="1"/>
  <c r="J69" i="1"/>
  <c r="J71" i="1"/>
  <c r="T71" i="1" s="1"/>
  <c r="J62" i="1"/>
  <c r="T62" i="1" s="1"/>
  <c r="J90" i="1"/>
  <c r="J80" i="1"/>
  <c r="J41" i="1"/>
  <c r="T42" i="1"/>
  <c r="J42" i="1"/>
  <c r="J85" i="1"/>
  <c r="J47" i="1"/>
  <c r="T47" i="1" s="1"/>
  <c r="J84" i="1"/>
  <c r="J65" i="1"/>
  <c r="J81" i="1"/>
  <c r="J35" i="1"/>
  <c r="J52" i="1"/>
  <c r="J73" i="1"/>
  <c r="J58" i="1"/>
  <c r="J87" i="1"/>
  <c r="J88" i="1"/>
  <c r="J45" i="1"/>
  <c r="N45" i="1" s="1"/>
  <c r="P45" i="1" s="1"/>
  <c r="J44" i="1"/>
  <c r="J37" i="1"/>
  <c r="J34" i="1"/>
  <c r="J48" i="1"/>
  <c r="T49" i="1"/>
  <c r="J49" i="1"/>
  <c r="J72" i="1"/>
  <c r="J83" i="1"/>
  <c r="J53" i="1"/>
  <c r="J39" i="1"/>
  <c r="J86" i="1"/>
  <c r="J55" i="1"/>
  <c r="T55" i="1" s="1"/>
  <c r="J79" i="1"/>
  <c r="J50" i="1"/>
  <c r="J29" i="1"/>
  <c r="J12" i="1"/>
  <c r="J28" i="1"/>
  <c r="J27" i="1"/>
  <c r="J26" i="1"/>
  <c r="J14" i="1"/>
  <c r="J25" i="1"/>
  <c r="J11" i="1"/>
  <c r="J10" i="1"/>
  <c r="J15" i="1"/>
  <c r="N15" i="1" s="1"/>
  <c r="P15" i="1" s="1"/>
  <c r="T27" i="1"/>
  <c r="T28" i="1"/>
  <c r="T26" i="1"/>
  <c r="T35" i="1"/>
  <c r="T34" i="1"/>
  <c r="T37" i="1"/>
  <c r="T39" i="1"/>
  <c r="T12" i="1"/>
  <c r="T10" i="1"/>
  <c r="T15" i="1"/>
  <c r="T80" i="1"/>
  <c r="T58" i="1"/>
  <c r="T81" i="1"/>
  <c r="T86" i="1"/>
  <c r="T11" i="1"/>
  <c r="T79" i="1"/>
  <c r="D83" i="1"/>
  <c r="D72" i="1"/>
  <c r="D71" i="1"/>
  <c r="D70" i="1"/>
  <c r="D68" i="1"/>
  <c r="D62" i="1"/>
  <c r="D54" i="1"/>
  <c r="D23" i="1"/>
  <c r="D20" i="1"/>
  <c r="P7" i="1"/>
  <c r="N7" i="1"/>
  <c r="J8" i="1"/>
  <c r="N8" i="1" s="1"/>
  <c r="J6" i="1"/>
  <c r="N6" i="1" s="1"/>
  <c r="J5" i="1"/>
  <c r="N5" i="1" s="1"/>
  <c r="D5" i="1"/>
  <c r="J4" i="1"/>
  <c r="X67" i="21"/>
  <c r="X68" i="21" s="1"/>
  <c r="X65" i="21"/>
  <c r="D60" i="1"/>
  <c r="D46" i="1"/>
  <c r="D43" i="1"/>
  <c r="D25" i="1"/>
  <c r="D16" i="1"/>
  <c r="D9" i="1"/>
  <c r="D66" i="1"/>
  <c r="D80" i="1"/>
  <c r="D82" i="1"/>
  <c r="D92" i="1"/>
  <c r="D36" i="1"/>
  <c r="D59" i="1"/>
  <c r="D56" i="1"/>
  <c r="D34" i="1"/>
  <c r="D78" i="1"/>
  <c r="D91" i="1"/>
  <c r="D89" i="1"/>
  <c r="D57" i="1"/>
  <c r="D77" i="1"/>
  <c r="D64" i="1"/>
  <c r="D61" i="1"/>
  <c r="D81" i="1"/>
  <c r="D84" i="1"/>
  <c r="D38" i="1"/>
  <c r="D76" i="1"/>
  <c r="D69" i="1"/>
  <c r="D74" i="1"/>
  <c r="D75" i="1"/>
  <c r="D90" i="1"/>
  <c r="D47" i="1"/>
  <c r="D42" i="1"/>
  <c r="D85" i="1"/>
  <c r="D41" i="1"/>
  <c r="D35" i="1"/>
  <c r="D65" i="1"/>
  <c r="D52" i="1"/>
  <c r="D73" i="1"/>
  <c r="D58" i="1"/>
  <c r="D45" i="1"/>
  <c r="D87" i="1"/>
  <c r="D88" i="1"/>
  <c r="D49" i="1"/>
  <c r="D37" i="1"/>
  <c r="D48" i="1"/>
  <c r="D44" i="1"/>
  <c r="D67" i="1"/>
  <c r="D50" i="1"/>
  <c r="D53" i="1"/>
  <c r="D39" i="1"/>
  <c r="D86" i="1"/>
  <c r="D55" i="1"/>
  <c r="D63" i="1"/>
  <c r="D51" i="1"/>
  <c r="D40" i="1"/>
  <c r="D79" i="1"/>
  <c r="D31" i="1"/>
  <c r="D30" i="1"/>
  <c r="D32" i="1"/>
  <c r="D33" i="1"/>
  <c r="D29" i="1"/>
  <c r="D27" i="1"/>
  <c r="D26" i="1"/>
  <c r="D28" i="1"/>
  <c r="D19" i="1"/>
  <c r="D17" i="1"/>
  <c r="D18" i="1"/>
  <c r="D13" i="1"/>
  <c r="D24" i="1"/>
  <c r="D22" i="1"/>
  <c r="D21" i="1"/>
  <c r="D14" i="1"/>
  <c r="D12" i="1"/>
  <c r="D11" i="1"/>
  <c r="D10" i="1"/>
  <c r="D8" i="1"/>
  <c r="D7" i="1"/>
  <c r="D6" i="1"/>
  <c r="D4" i="1"/>
  <c r="T92" i="1" l="1"/>
  <c r="N92" i="1"/>
  <c r="P92" i="1" s="1"/>
  <c r="T44" i="1"/>
  <c r="N44" i="1"/>
  <c r="P44" i="1" s="1"/>
  <c r="T53" i="1"/>
  <c r="T83" i="1"/>
  <c r="T90" i="1"/>
  <c r="T74" i="1"/>
  <c r="T45" i="1"/>
  <c r="T88" i="1"/>
  <c r="T84" i="1"/>
  <c r="T14" i="1"/>
  <c r="T6" i="1"/>
  <c r="T5" i="1"/>
  <c r="T609" i="17"/>
  <c r="Q609" i="17"/>
  <c r="O609" i="17"/>
  <c r="N609" i="17"/>
  <c r="M609" i="17"/>
  <c r="L609" i="17"/>
  <c r="J609" i="17"/>
  <c r="H609" i="17"/>
  <c r="F609" i="17"/>
  <c r="E609" i="17"/>
  <c r="C609" i="17"/>
  <c r="B609" i="17"/>
  <c r="A609" i="17"/>
  <c r="T608" i="17"/>
  <c r="Q608" i="17"/>
  <c r="O608" i="17"/>
  <c r="N608" i="17"/>
  <c r="M608" i="17"/>
  <c r="L608" i="17"/>
  <c r="J608" i="17"/>
  <c r="H608" i="17"/>
  <c r="F608" i="17"/>
  <c r="E608" i="17"/>
  <c r="C608" i="17"/>
  <c r="B608" i="17"/>
  <c r="A608" i="17"/>
  <c r="T607" i="17"/>
  <c r="Q607" i="17"/>
  <c r="O607" i="17"/>
  <c r="N607" i="17"/>
  <c r="M607" i="17"/>
  <c r="L607" i="17"/>
  <c r="J607" i="17"/>
  <c r="H607" i="17"/>
  <c r="F607" i="17"/>
  <c r="E607" i="17"/>
  <c r="D607" i="17"/>
  <c r="C607" i="17"/>
  <c r="B607" i="17"/>
  <c r="A607" i="17"/>
  <c r="Q606" i="17"/>
  <c r="O606" i="17"/>
  <c r="N606" i="17"/>
  <c r="M606" i="17"/>
  <c r="L606" i="17"/>
  <c r="J606" i="17"/>
  <c r="H606" i="17"/>
  <c r="F606" i="17"/>
  <c r="E606" i="17"/>
  <c r="D606" i="17"/>
  <c r="C606" i="17"/>
  <c r="B606" i="17"/>
  <c r="A606" i="17"/>
  <c r="Q605" i="17"/>
  <c r="O605" i="17"/>
  <c r="N605" i="17"/>
  <c r="M605" i="17"/>
  <c r="L605" i="17"/>
  <c r="J605" i="17"/>
  <c r="H605" i="17"/>
  <c r="F605" i="17"/>
  <c r="E605" i="17"/>
  <c r="A605" i="17"/>
  <c r="Q604" i="17"/>
  <c r="O604" i="17"/>
  <c r="M604" i="17"/>
  <c r="L604" i="17"/>
  <c r="J604" i="17"/>
  <c r="H604" i="17"/>
  <c r="F604" i="17"/>
  <c r="E604" i="17"/>
  <c r="C604" i="17"/>
  <c r="B604" i="17"/>
  <c r="A604" i="17"/>
  <c r="U603" i="17"/>
  <c r="T603" i="17"/>
  <c r="S603" i="17"/>
  <c r="R603" i="17"/>
  <c r="Q603" i="17"/>
  <c r="P603" i="17"/>
  <c r="O603" i="17"/>
  <c r="N603" i="17"/>
  <c r="M603" i="17"/>
  <c r="L603" i="17"/>
  <c r="K603" i="17"/>
  <c r="J603" i="17"/>
  <c r="I603" i="17"/>
  <c r="H603" i="17"/>
  <c r="F603" i="17"/>
  <c r="E603" i="17"/>
  <c r="D603" i="17"/>
  <c r="C603" i="17"/>
  <c r="B603" i="17"/>
  <c r="A603" i="17"/>
  <c r="Q602" i="17"/>
  <c r="O602" i="17"/>
  <c r="M602" i="17"/>
  <c r="L602" i="17"/>
  <c r="J602" i="17"/>
  <c r="H602" i="17"/>
  <c r="F602" i="17"/>
  <c r="E602" i="17"/>
  <c r="C602" i="17"/>
  <c r="B602" i="17"/>
  <c r="A602" i="17"/>
  <c r="T601" i="17"/>
  <c r="Q601" i="17"/>
  <c r="O601" i="17"/>
  <c r="M601" i="17"/>
  <c r="L601" i="17"/>
  <c r="J601" i="17"/>
  <c r="H601" i="17"/>
  <c r="F601" i="17"/>
  <c r="E601" i="17"/>
  <c r="C601" i="17"/>
  <c r="B601" i="17"/>
  <c r="A601" i="17"/>
  <c r="U600" i="17"/>
  <c r="T600" i="17"/>
  <c r="S600" i="17"/>
  <c r="R600" i="17"/>
  <c r="Q600" i="17"/>
  <c r="P600" i="17"/>
  <c r="O600" i="17"/>
  <c r="N600" i="17"/>
  <c r="M600" i="17"/>
  <c r="L600" i="17"/>
  <c r="K600" i="17"/>
  <c r="J600" i="17"/>
  <c r="I600" i="17"/>
  <c r="H600" i="17"/>
  <c r="F600" i="17"/>
  <c r="E600" i="17"/>
  <c r="D600" i="17"/>
  <c r="C600" i="17"/>
  <c r="B600" i="17"/>
  <c r="A600" i="17"/>
  <c r="T599" i="17"/>
  <c r="Q599" i="17"/>
  <c r="O599" i="17"/>
  <c r="N599" i="17"/>
  <c r="M599" i="17"/>
  <c r="L599" i="17"/>
  <c r="J599" i="17"/>
  <c r="H599" i="17"/>
  <c r="F599" i="17"/>
  <c r="E599" i="17"/>
  <c r="C599" i="17"/>
  <c r="B599" i="17"/>
  <c r="A599" i="17"/>
  <c r="Q598" i="17"/>
  <c r="O598" i="17"/>
  <c r="N598" i="17"/>
  <c r="M598" i="17"/>
  <c r="L598" i="17"/>
  <c r="J598" i="17"/>
  <c r="H598" i="17"/>
  <c r="F598" i="17"/>
  <c r="E598" i="17"/>
  <c r="C598" i="17"/>
  <c r="B598" i="17"/>
  <c r="A598" i="17"/>
  <c r="T597" i="17"/>
  <c r="Q597" i="17"/>
  <c r="O597" i="17"/>
  <c r="N597" i="17"/>
  <c r="M597" i="17"/>
  <c r="L597" i="17"/>
  <c r="J597" i="17"/>
  <c r="H597" i="17"/>
  <c r="F597" i="17"/>
  <c r="E597" i="17"/>
  <c r="C597" i="17"/>
  <c r="B597" i="17"/>
  <c r="A597" i="17"/>
  <c r="Q596" i="17"/>
  <c r="O596" i="17"/>
  <c r="N596" i="17"/>
  <c r="M596" i="17"/>
  <c r="L596" i="17"/>
  <c r="J596" i="17"/>
  <c r="H596" i="17"/>
  <c r="F596" i="17"/>
  <c r="E596" i="17"/>
  <c r="B596" i="17"/>
  <c r="A596" i="17"/>
  <c r="T595" i="17"/>
  <c r="Q595" i="17"/>
  <c r="O595" i="17"/>
  <c r="N595" i="17"/>
  <c r="M595" i="17"/>
  <c r="L595" i="17"/>
  <c r="J595" i="17"/>
  <c r="H595" i="17"/>
  <c r="F595" i="17"/>
  <c r="E595" i="17"/>
  <c r="C595" i="17"/>
  <c r="B595" i="17"/>
  <c r="A595" i="17"/>
  <c r="Q594" i="17"/>
  <c r="O594" i="17"/>
  <c r="N594" i="17"/>
  <c r="M594" i="17"/>
  <c r="L594" i="17"/>
  <c r="J594" i="17"/>
  <c r="H594" i="17"/>
  <c r="F594" i="17"/>
  <c r="E594" i="17"/>
  <c r="C594" i="17"/>
  <c r="B594" i="17"/>
  <c r="A594" i="17"/>
  <c r="T593" i="17"/>
  <c r="Q593" i="17"/>
  <c r="O593" i="17"/>
  <c r="N593" i="17"/>
  <c r="M593" i="17"/>
  <c r="L593" i="17"/>
  <c r="J593" i="17"/>
  <c r="H593" i="17"/>
  <c r="F593" i="17"/>
  <c r="E593" i="17"/>
  <c r="C593" i="17"/>
  <c r="B593" i="17"/>
  <c r="A593" i="17"/>
  <c r="Q592" i="17"/>
  <c r="O592" i="17"/>
  <c r="N592" i="17"/>
  <c r="M592" i="17"/>
  <c r="L592" i="17"/>
  <c r="J592" i="17"/>
  <c r="H592" i="17"/>
  <c r="F591" i="17" s="1"/>
  <c r="F592" i="17"/>
  <c r="E592" i="17"/>
  <c r="C592" i="17"/>
  <c r="B592" i="17"/>
  <c r="A592" i="17"/>
  <c r="T590" i="17"/>
  <c r="Q590" i="17"/>
  <c r="O590" i="17"/>
  <c r="N590" i="17"/>
  <c r="M590" i="17"/>
  <c r="L590" i="17"/>
  <c r="J590" i="17"/>
  <c r="H590" i="17"/>
  <c r="F590" i="17"/>
  <c r="E590" i="17"/>
  <c r="C590" i="17"/>
  <c r="B590" i="17"/>
  <c r="A590" i="17"/>
  <c r="T589" i="17"/>
  <c r="Q589" i="17"/>
  <c r="O589" i="17"/>
  <c r="N589" i="17"/>
  <c r="M589" i="17"/>
  <c r="L589" i="17"/>
  <c r="J589" i="17"/>
  <c r="H589" i="17"/>
  <c r="F589" i="17"/>
  <c r="E589" i="17"/>
  <c r="C589" i="17"/>
  <c r="B589" i="17"/>
  <c r="A589" i="17"/>
  <c r="T588" i="17"/>
  <c r="Q588" i="17"/>
  <c r="O588" i="17"/>
  <c r="M588" i="17"/>
  <c r="L588" i="17"/>
  <c r="J588" i="17"/>
  <c r="H588" i="17"/>
  <c r="F588" i="17"/>
  <c r="E588" i="17"/>
  <c r="D588" i="17"/>
  <c r="C588" i="17"/>
  <c r="B588" i="17"/>
  <c r="A588" i="17"/>
  <c r="Q587" i="17"/>
  <c r="O587" i="17"/>
  <c r="M587" i="17"/>
  <c r="L587" i="17"/>
  <c r="J587" i="17"/>
  <c r="H587" i="17"/>
  <c r="F587" i="17"/>
  <c r="E587" i="17"/>
  <c r="D587" i="17"/>
  <c r="C587" i="17"/>
  <c r="B587" i="17"/>
  <c r="A587" i="17"/>
  <c r="Q586" i="17"/>
  <c r="O586" i="17"/>
  <c r="N586" i="17"/>
  <c r="M586" i="17"/>
  <c r="L586" i="17"/>
  <c r="J586" i="17"/>
  <c r="H586" i="17"/>
  <c r="F586" i="17"/>
  <c r="E586" i="17"/>
  <c r="A586" i="17"/>
  <c r="U585" i="17"/>
  <c r="T585" i="17"/>
  <c r="S585" i="17"/>
  <c r="R585" i="17"/>
  <c r="Q585" i="17"/>
  <c r="P585" i="17"/>
  <c r="O585" i="17"/>
  <c r="N585" i="17"/>
  <c r="M585" i="17"/>
  <c r="L585" i="17"/>
  <c r="K585" i="17"/>
  <c r="J585" i="17"/>
  <c r="I585" i="17"/>
  <c r="H585" i="17"/>
  <c r="F585" i="17"/>
  <c r="E585" i="17"/>
  <c r="D585" i="17"/>
  <c r="C585" i="17"/>
  <c r="B585" i="17"/>
  <c r="A585" i="17"/>
  <c r="Q584" i="17"/>
  <c r="O584" i="17"/>
  <c r="N584" i="17"/>
  <c r="M584" i="17"/>
  <c r="L584" i="17"/>
  <c r="J584" i="17"/>
  <c r="H584" i="17"/>
  <c r="F584" i="17"/>
  <c r="E584" i="17"/>
  <c r="C584" i="17"/>
  <c r="B584" i="17"/>
  <c r="A584" i="17"/>
  <c r="T583" i="17"/>
  <c r="Q583" i="17"/>
  <c r="O583" i="17"/>
  <c r="M583" i="17"/>
  <c r="L583" i="17"/>
  <c r="J583" i="17"/>
  <c r="H583" i="17"/>
  <c r="F583" i="17"/>
  <c r="E583" i="17"/>
  <c r="C583" i="17"/>
  <c r="B583" i="17"/>
  <c r="A583" i="17"/>
  <c r="T582" i="17"/>
  <c r="Q582" i="17"/>
  <c r="O582" i="17"/>
  <c r="N582" i="17"/>
  <c r="M582" i="17"/>
  <c r="L582" i="17"/>
  <c r="J582" i="17"/>
  <c r="H582" i="17"/>
  <c r="F582" i="17"/>
  <c r="E582" i="17"/>
  <c r="C582" i="17"/>
  <c r="B582" i="17"/>
  <c r="A582" i="17"/>
  <c r="T581" i="17"/>
  <c r="Q581" i="17"/>
  <c r="O581" i="17"/>
  <c r="N581" i="17"/>
  <c r="M581" i="17"/>
  <c r="L581" i="17"/>
  <c r="J581" i="17"/>
  <c r="H581" i="17"/>
  <c r="F581" i="17"/>
  <c r="E581" i="17"/>
  <c r="C581" i="17"/>
  <c r="B581" i="17"/>
  <c r="A581" i="17"/>
  <c r="T580" i="17"/>
  <c r="Q580" i="17"/>
  <c r="O580" i="17"/>
  <c r="M580" i="17"/>
  <c r="L580" i="17"/>
  <c r="J580" i="17"/>
  <c r="H580" i="17"/>
  <c r="F580" i="17"/>
  <c r="E580" i="17"/>
  <c r="C580" i="17"/>
  <c r="B580" i="17"/>
  <c r="A580" i="17"/>
  <c r="T579" i="17"/>
  <c r="Q579" i="17"/>
  <c r="O579" i="17"/>
  <c r="N579" i="17"/>
  <c r="M579" i="17"/>
  <c r="L579" i="17"/>
  <c r="J579" i="17"/>
  <c r="H579" i="17"/>
  <c r="F579" i="17"/>
  <c r="E579" i="17"/>
  <c r="C579" i="17"/>
  <c r="B579" i="17"/>
  <c r="A579" i="17"/>
  <c r="T578" i="17"/>
  <c r="Q578" i="17"/>
  <c r="O578" i="17"/>
  <c r="M578" i="17"/>
  <c r="L578" i="17"/>
  <c r="J578" i="17"/>
  <c r="H578" i="17"/>
  <c r="F578" i="17"/>
  <c r="E578" i="17"/>
  <c r="C578" i="17"/>
  <c r="B578" i="17"/>
  <c r="A578" i="17"/>
  <c r="T577" i="17"/>
  <c r="Q577" i="17"/>
  <c r="O577" i="17"/>
  <c r="N577" i="17"/>
  <c r="M577" i="17"/>
  <c r="L577" i="17"/>
  <c r="J577" i="17"/>
  <c r="H577" i="17"/>
  <c r="F577" i="17"/>
  <c r="E577" i="17"/>
  <c r="B577" i="17"/>
  <c r="A577" i="17"/>
  <c r="T576" i="17"/>
  <c r="Q576" i="17"/>
  <c r="O576" i="17"/>
  <c r="M576" i="17"/>
  <c r="L576" i="17"/>
  <c r="J576" i="17"/>
  <c r="H576" i="17"/>
  <c r="F576" i="17"/>
  <c r="E576" i="17"/>
  <c r="C576" i="17"/>
  <c r="B576" i="17"/>
  <c r="A576" i="17"/>
  <c r="Q575" i="17"/>
  <c r="O575" i="17"/>
  <c r="N575" i="17"/>
  <c r="M575" i="17"/>
  <c r="L575" i="17"/>
  <c r="J575" i="17"/>
  <c r="H575" i="17"/>
  <c r="F575" i="17"/>
  <c r="E575" i="17"/>
  <c r="C575" i="17"/>
  <c r="B575" i="17"/>
  <c r="A575" i="17"/>
  <c r="Q574" i="17"/>
  <c r="O574" i="17"/>
  <c r="N574" i="17"/>
  <c r="M574" i="17"/>
  <c r="L574" i="17"/>
  <c r="J574" i="17"/>
  <c r="H574" i="17"/>
  <c r="F574" i="17"/>
  <c r="E574" i="17"/>
  <c r="C574" i="17"/>
  <c r="B574" i="17"/>
  <c r="A574" i="17"/>
  <c r="Q573" i="17"/>
  <c r="O573" i="17"/>
  <c r="N573" i="17"/>
  <c r="M573" i="17"/>
  <c r="L573" i="17"/>
  <c r="J573" i="17"/>
  <c r="H573" i="17"/>
  <c r="F572" i="17" s="1"/>
  <c r="F573" i="17"/>
  <c r="E573" i="17"/>
  <c r="C573" i="17"/>
  <c r="B573" i="17"/>
  <c r="A573" i="17"/>
  <c r="T571" i="17"/>
  <c r="Q571" i="17"/>
  <c r="O571" i="17"/>
  <c r="N571" i="17"/>
  <c r="M571" i="17"/>
  <c r="L571" i="17"/>
  <c r="J571" i="17"/>
  <c r="H571" i="17"/>
  <c r="F571" i="17"/>
  <c r="E571" i="17"/>
  <c r="C571" i="17"/>
  <c r="B571" i="17"/>
  <c r="A571" i="17"/>
  <c r="T570" i="17"/>
  <c r="Q570" i="17"/>
  <c r="O570" i="17"/>
  <c r="N570" i="17"/>
  <c r="M570" i="17"/>
  <c r="L570" i="17"/>
  <c r="J570" i="17"/>
  <c r="H570" i="17"/>
  <c r="F570" i="17"/>
  <c r="E570" i="17"/>
  <c r="C570" i="17"/>
  <c r="B570" i="17"/>
  <c r="A570" i="17"/>
  <c r="Q569" i="17"/>
  <c r="O569" i="17"/>
  <c r="N569" i="17"/>
  <c r="M569" i="17"/>
  <c r="L569" i="17"/>
  <c r="J569" i="17"/>
  <c r="H569" i="17"/>
  <c r="F569" i="17"/>
  <c r="E569" i="17"/>
  <c r="D569" i="17"/>
  <c r="C569" i="17"/>
  <c r="B569" i="17"/>
  <c r="A569" i="17"/>
  <c r="Q568" i="17"/>
  <c r="O568" i="17"/>
  <c r="M568" i="17"/>
  <c r="L568" i="17"/>
  <c r="J568" i="17"/>
  <c r="H568" i="17"/>
  <c r="F568" i="17"/>
  <c r="E568" i="17"/>
  <c r="D568" i="17"/>
  <c r="C568" i="17"/>
  <c r="B568" i="17"/>
  <c r="A568" i="17"/>
  <c r="Q567" i="17"/>
  <c r="O567" i="17"/>
  <c r="N567" i="17"/>
  <c r="M567" i="17"/>
  <c r="L567" i="17"/>
  <c r="J567" i="17"/>
  <c r="H567" i="17"/>
  <c r="F567" i="17"/>
  <c r="E567" i="17"/>
  <c r="A567" i="17"/>
  <c r="T566" i="17"/>
  <c r="Q566" i="17"/>
  <c r="O566" i="17"/>
  <c r="N566" i="17"/>
  <c r="M566" i="17"/>
  <c r="L566" i="17"/>
  <c r="J566" i="17"/>
  <c r="H566" i="17"/>
  <c r="F566" i="17"/>
  <c r="E566" i="17"/>
  <c r="C566" i="17"/>
  <c r="B566" i="17"/>
  <c r="A566" i="17"/>
  <c r="T565" i="17"/>
  <c r="Q565" i="17"/>
  <c r="O565" i="17"/>
  <c r="N565" i="17"/>
  <c r="M565" i="17"/>
  <c r="L565" i="17"/>
  <c r="J565" i="17"/>
  <c r="H565" i="17"/>
  <c r="F565" i="17"/>
  <c r="E565" i="17"/>
  <c r="C565" i="17"/>
  <c r="B565" i="17"/>
  <c r="A565" i="17"/>
  <c r="Q564" i="17"/>
  <c r="O564" i="17"/>
  <c r="N564" i="17"/>
  <c r="M564" i="17"/>
  <c r="L564" i="17"/>
  <c r="J564" i="17"/>
  <c r="H564" i="17"/>
  <c r="F564" i="17"/>
  <c r="E564" i="17"/>
  <c r="C564" i="17"/>
  <c r="B564" i="17"/>
  <c r="A564" i="17"/>
  <c r="T563" i="17"/>
  <c r="Q563" i="17"/>
  <c r="O563" i="17"/>
  <c r="M563" i="17"/>
  <c r="L563" i="17"/>
  <c r="J563" i="17"/>
  <c r="H563" i="17"/>
  <c r="F563" i="17"/>
  <c r="E563" i="17"/>
  <c r="C563" i="17"/>
  <c r="B563" i="17"/>
  <c r="A563" i="17"/>
  <c r="U562" i="17"/>
  <c r="T562" i="17"/>
  <c r="S562" i="17"/>
  <c r="R562" i="17"/>
  <c r="Q562" i="17"/>
  <c r="P562" i="17"/>
  <c r="O562" i="17"/>
  <c r="N562" i="17"/>
  <c r="M562" i="17"/>
  <c r="L562" i="17"/>
  <c r="K562" i="17"/>
  <c r="J562" i="17"/>
  <c r="I562" i="17"/>
  <c r="H562" i="17"/>
  <c r="F562" i="17"/>
  <c r="E562" i="17"/>
  <c r="D562" i="17"/>
  <c r="C562" i="17"/>
  <c r="B562" i="17"/>
  <c r="A562" i="17"/>
  <c r="T561" i="17"/>
  <c r="Q561" i="17"/>
  <c r="O561" i="17"/>
  <c r="M561" i="17"/>
  <c r="L561" i="17"/>
  <c r="J561" i="17"/>
  <c r="H561" i="17"/>
  <c r="F561" i="17"/>
  <c r="E561" i="17"/>
  <c r="C561" i="17"/>
  <c r="B561" i="17"/>
  <c r="A561" i="17"/>
  <c r="T560" i="17"/>
  <c r="Q560" i="17"/>
  <c r="O560" i="17"/>
  <c r="N560" i="17"/>
  <c r="M560" i="17"/>
  <c r="L560" i="17"/>
  <c r="J560" i="17"/>
  <c r="H560" i="17"/>
  <c r="F560" i="17"/>
  <c r="E560" i="17"/>
  <c r="C560" i="17"/>
  <c r="B560" i="17"/>
  <c r="A560" i="17"/>
  <c r="T559" i="17"/>
  <c r="Q559" i="17"/>
  <c r="O559" i="17"/>
  <c r="N559" i="17"/>
  <c r="M559" i="17"/>
  <c r="L559" i="17"/>
  <c r="J559" i="17"/>
  <c r="H559" i="17"/>
  <c r="F559" i="17"/>
  <c r="E559" i="17"/>
  <c r="C559" i="17"/>
  <c r="B559" i="17"/>
  <c r="A559" i="17"/>
  <c r="Q558" i="17"/>
  <c r="O558" i="17"/>
  <c r="N558" i="17"/>
  <c r="M558" i="17"/>
  <c r="L558" i="17"/>
  <c r="J558" i="17"/>
  <c r="H558" i="17"/>
  <c r="F558" i="17"/>
  <c r="E558" i="17"/>
  <c r="B558" i="17"/>
  <c r="A558" i="17"/>
  <c r="T557" i="17"/>
  <c r="Q557" i="17"/>
  <c r="O557" i="17"/>
  <c r="N557" i="17"/>
  <c r="M557" i="17"/>
  <c r="L557" i="17"/>
  <c r="J557" i="17"/>
  <c r="H557" i="17"/>
  <c r="F557" i="17"/>
  <c r="E557" i="17"/>
  <c r="C557" i="17"/>
  <c r="B557" i="17"/>
  <c r="A557" i="17"/>
  <c r="Q556" i="17"/>
  <c r="O556" i="17"/>
  <c r="N556" i="17"/>
  <c r="M556" i="17"/>
  <c r="L556" i="17"/>
  <c r="J556" i="17"/>
  <c r="H556" i="17"/>
  <c r="F556" i="17"/>
  <c r="E556" i="17"/>
  <c r="C556" i="17"/>
  <c r="B556" i="17"/>
  <c r="A556" i="17"/>
  <c r="Q555" i="17"/>
  <c r="O555" i="17"/>
  <c r="N555" i="17"/>
  <c r="M555" i="17"/>
  <c r="L555" i="17"/>
  <c r="J555" i="17"/>
  <c r="H555" i="17"/>
  <c r="F555" i="17"/>
  <c r="E555" i="17"/>
  <c r="C555" i="17"/>
  <c r="B555" i="17"/>
  <c r="A555" i="17"/>
  <c r="Q554" i="17"/>
  <c r="O554" i="17"/>
  <c r="M554" i="17"/>
  <c r="L554" i="17"/>
  <c r="H554" i="17"/>
  <c r="F553" i="17" s="1"/>
  <c r="F554" i="17"/>
  <c r="E554" i="17"/>
  <c r="C554" i="17"/>
  <c r="B554" i="17"/>
  <c r="A554" i="17"/>
  <c r="T552" i="17"/>
  <c r="Q552" i="17"/>
  <c r="O552" i="17"/>
  <c r="M552" i="17"/>
  <c r="L552" i="17"/>
  <c r="J552" i="17"/>
  <c r="H552" i="17"/>
  <c r="F552" i="17"/>
  <c r="E552" i="17"/>
  <c r="C552" i="17"/>
  <c r="B552" i="17"/>
  <c r="A552" i="17"/>
  <c r="T551" i="17"/>
  <c r="Q551" i="17"/>
  <c r="O551" i="17"/>
  <c r="N551" i="17"/>
  <c r="M551" i="17"/>
  <c r="L551" i="17"/>
  <c r="J551" i="17"/>
  <c r="H551" i="17"/>
  <c r="F551" i="17"/>
  <c r="E551" i="17"/>
  <c r="C551" i="17"/>
  <c r="B551" i="17"/>
  <c r="A551" i="17"/>
  <c r="Q550" i="17"/>
  <c r="O550" i="17"/>
  <c r="M550" i="17"/>
  <c r="L550" i="17"/>
  <c r="J550" i="17"/>
  <c r="H550" i="17"/>
  <c r="F550" i="17"/>
  <c r="E550" i="17"/>
  <c r="D550" i="17"/>
  <c r="C550" i="17"/>
  <c r="B550" i="17"/>
  <c r="A550" i="17"/>
  <c r="T549" i="17"/>
  <c r="Q549" i="17"/>
  <c r="O549" i="17"/>
  <c r="N549" i="17"/>
  <c r="M549" i="17"/>
  <c r="L549" i="17"/>
  <c r="J549" i="17"/>
  <c r="H549" i="17"/>
  <c r="F549" i="17"/>
  <c r="E549" i="17"/>
  <c r="D549" i="17"/>
  <c r="C549" i="17"/>
  <c r="B549" i="17"/>
  <c r="A549" i="17"/>
  <c r="Q548" i="17"/>
  <c r="O548" i="17"/>
  <c r="N548" i="17"/>
  <c r="M548" i="17"/>
  <c r="L548" i="17"/>
  <c r="J548" i="17"/>
  <c r="H548" i="17"/>
  <c r="F548" i="17"/>
  <c r="E548" i="17"/>
  <c r="A548" i="17"/>
  <c r="Q547" i="17"/>
  <c r="O547" i="17"/>
  <c r="M547" i="17"/>
  <c r="L547" i="17"/>
  <c r="J547" i="17"/>
  <c r="H547" i="17"/>
  <c r="F547" i="17"/>
  <c r="E547" i="17"/>
  <c r="C547" i="17"/>
  <c r="B547" i="17"/>
  <c r="A547" i="17"/>
  <c r="Q546" i="17"/>
  <c r="O546" i="17"/>
  <c r="N546" i="17"/>
  <c r="M546" i="17"/>
  <c r="L546" i="17"/>
  <c r="J546" i="17"/>
  <c r="H546" i="17"/>
  <c r="F546" i="17"/>
  <c r="E546" i="17"/>
  <c r="C546" i="17"/>
  <c r="B546" i="17"/>
  <c r="A546" i="17"/>
  <c r="T545" i="17"/>
  <c r="Q545" i="17"/>
  <c r="O545" i="17"/>
  <c r="N545" i="17"/>
  <c r="M545" i="17"/>
  <c r="L545" i="17"/>
  <c r="J545" i="17"/>
  <c r="H545" i="17"/>
  <c r="F545" i="17"/>
  <c r="E545" i="17"/>
  <c r="C545" i="17"/>
  <c r="B545" i="17"/>
  <c r="A545" i="17"/>
  <c r="U544" i="17"/>
  <c r="T544" i="17"/>
  <c r="S544" i="17"/>
  <c r="R544" i="17"/>
  <c r="Q544" i="17"/>
  <c r="P544" i="17"/>
  <c r="O544" i="17"/>
  <c r="N544" i="17"/>
  <c r="M544" i="17"/>
  <c r="L544" i="17"/>
  <c r="K544" i="17"/>
  <c r="J544" i="17"/>
  <c r="I544" i="17"/>
  <c r="H544" i="17"/>
  <c r="F544" i="17"/>
  <c r="E544" i="17"/>
  <c r="D544" i="17"/>
  <c r="C544" i="17"/>
  <c r="B544" i="17"/>
  <c r="A544" i="17"/>
  <c r="T543" i="17"/>
  <c r="Q543" i="17"/>
  <c r="O543" i="17"/>
  <c r="N543" i="17"/>
  <c r="M543" i="17"/>
  <c r="L543" i="17"/>
  <c r="J543" i="17"/>
  <c r="H543" i="17"/>
  <c r="F543" i="17"/>
  <c r="E543" i="17"/>
  <c r="C543" i="17"/>
  <c r="B543" i="17"/>
  <c r="A543" i="17"/>
  <c r="Q542" i="17"/>
  <c r="O542" i="17"/>
  <c r="N542" i="17"/>
  <c r="M542" i="17"/>
  <c r="L542" i="17"/>
  <c r="J542" i="17"/>
  <c r="H542" i="17"/>
  <c r="F542" i="17"/>
  <c r="E542" i="17"/>
  <c r="C542" i="17"/>
  <c r="B542" i="17"/>
  <c r="A542" i="17"/>
  <c r="T541" i="17"/>
  <c r="Q541" i="17"/>
  <c r="O541" i="17"/>
  <c r="N541" i="17"/>
  <c r="M541" i="17"/>
  <c r="L541" i="17"/>
  <c r="J541" i="17"/>
  <c r="H541" i="17"/>
  <c r="F541" i="17"/>
  <c r="E541" i="17"/>
  <c r="C541" i="17"/>
  <c r="B541" i="17"/>
  <c r="A541" i="17"/>
  <c r="T540" i="17"/>
  <c r="Q540" i="17"/>
  <c r="O540" i="17"/>
  <c r="N540" i="17"/>
  <c r="M540" i="17"/>
  <c r="L540" i="17"/>
  <c r="J540" i="17"/>
  <c r="H540" i="17"/>
  <c r="F540" i="17"/>
  <c r="E540" i="17"/>
  <c r="B540" i="17"/>
  <c r="A540" i="17"/>
  <c r="T539" i="17"/>
  <c r="Q539" i="17"/>
  <c r="O539" i="17"/>
  <c r="M539" i="17"/>
  <c r="L539" i="17"/>
  <c r="J539" i="17"/>
  <c r="H539" i="17"/>
  <c r="F539" i="17"/>
  <c r="E539" i="17"/>
  <c r="C539" i="17"/>
  <c r="B539" i="17"/>
  <c r="A539" i="17"/>
  <c r="T538" i="17"/>
  <c r="Q538" i="17"/>
  <c r="O538" i="17"/>
  <c r="N538" i="17"/>
  <c r="M538" i="17"/>
  <c r="L538" i="17"/>
  <c r="J538" i="17"/>
  <c r="H538" i="17"/>
  <c r="F538" i="17"/>
  <c r="E538" i="17"/>
  <c r="C538" i="17"/>
  <c r="B538" i="17"/>
  <c r="A538" i="17"/>
  <c r="Q537" i="17"/>
  <c r="O537" i="17"/>
  <c r="N537" i="17"/>
  <c r="M537" i="17"/>
  <c r="L537" i="17"/>
  <c r="J537" i="17"/>
  <c r="H537" i="17"/>
  <c r="F537" i="17"/>
  <c r="E537" i="17"/>
  <c r="C537" i="17"/>
  <c r="B537" i="17"/>
  <c r="A537" i="17"/>
  <c r="Q536" i="17"/>
  <c r="O536" i="17"/>
  <c r="N536" i="17"/>
  <c r="M536" i="17"/>
  <c r="L536" i="17"/>
  <c r="J536" i="17"/>
  <c r="H536" i="17"/>
  <c r="F536" i="17"/>
  <c r="F535" i="17" s="1"/>
  <c r="E536" i="17"/>
  <c r="C536" i="17"/>
  <c r="B536" i="17"/>
  <c r="A536" i="17"/>
  <c r="T534" i="17"/>
  <c r="Q534" i="17"/>
  <c r="O534" i="17"/>
  <c r="M534" i="17"/>
  <c r="L534" i="17"/>
  <c r="J534" i="17"/>
  <c r="H534" i="17"/>
  <c r="F534" i="17"/>
  <c r="E534" i="17"/>
  <c r="C534" i="17"/>
  <c r="B534" i="17"/>
  <c r="A534" i="17"/>
  <c r="T533" i="17"/>
  <c r="Q533" i="17"/>
  <c r="O533" i="17"/>
  <c r="N533" i="17"/>
  <c r="M533" i="17"/>
  <c r="L533" i="17"/>
  <c r="J533" i="17"/>
  <c r="H533" i="17"/>
  <c r="F533" i="17"/>
  <c r="E533" i="17"/>
  <c r="C533" i="17"/>
  <c r="B533" i="17"/>
  <c r="A533" i="17"/>
  <c r="T532" i="17"/>
  <c r="Q532" i="17"/>
  <c r="O532" i="17"/>
  <c r="M532" i="17"/>
  <c r="L532" i="17"/>
  <c r="J532" i="17"/>
  <c r="H532" i="17"/>
  <c r="F532" i="17"/>
  <c r="E532" i="17"/>
  <c r="D532" i="17"/>
  <c r="C532" i="17"/>
  <c r="B532" i="17"/>
  <c r="A532" i="17"/>
  <c r="Q531" i="17"/>
  <c r="O531" i="17"/>
  <c r="N531" i="17"/>
  <c r="M531" i="17"/>
  <c r="L531" i="17"/>
  <c r="J531" i="17"/>
  <c r="H531" i="17"/>
  <c r="F531" i="17"/>
  <c r="E531" i="17"/>
  <c r="D531" i="17"/>
  <c r="C531" i="17"/>
  <c r="B531" i="17"/>
  <c r="A531" i="17"/>
  <c r="T530" i="17"/>
  <c r="Q530" i="17"/>
  <c r="O530" i="17"/>
  <c r="M530" i="17"/>
  <c r="L530" i="17"/>
  <c r="J530" i="17"/>
  <c r="H530" i="17"/>
  <c r="F530" i="17"/>
  <c r="E530" i="17"/>
  <c r="D530" i="17"/>
  <c r="A530" i="17"/>
  <c r="Q529" i="17"/>
  <c r="O529" i="17"/>
  <c r="M529" i="17"/>
  <c r="L529" i="17"/>
  <c r="J529" i="17"/>
  <c r="H529" i="17"/>
  <c r="F529" i="17"/>
  <c r="E529" i="17"/>
  <c r="C529" i="17"/>
  <c r="B529" i="17"/>
  <c r="A529" i="17"/>
  <c r="Q528" i="17"/>
  <c r="O528" i="17"/>
  <c r="N528" i="17"/>
  <c r="M528" i="17"/>
  <c r="L528" i="17"/>
  <c r="J528" i="17"/>
  <c r="H528" i="17"/>
  <c r="F528" i="17"/>
  <c r="E528" i="17"/>
  <c r="C528" i="17"/>
  <c r="B528" i="17"/>
  <c r="A528" i="17"/>
  <c r="Q527" i="17"/>
  <c r="O527" i="17"/>
  <c r="N527" i="17"/>
  <c r="M527" i="17"/>
  <c r="L527" i="17"/>
  <c r="J527" i="17"/>
  <c r="H527" i="17"/>
  <c r="F527" i="17"/>
  <c r="E527" i="17"/>
  <c r="C527" i="17"/>
  <c r="B527" i="17"/>
  <c r="A527" i="17"/>
  <c r="T526" i="17"/>
  <c r="Q526" i="17"/>
  <c r="O526" i="17"/>
  <c r="M526" i="17"/>
  <c r="L526" i="17"/>
  <c r="J526" i="17"/>
  <c r="H526" i="17"/>
  <c r="F526" i="17"/>
  <c r="E526" i="17"/>
  <c r="C526" i="17"/>
  <c r="B526" i="17"/>
  <c r="A526" i="17"/>
  <c r="Q525" i="17"/>
  <c r="O525" i="17"/>
  <c r="N525" i="17"/>
  <c r="M525" i="17"/>
  <c r="L525" i="17"/>
  <c r="J525" i="17"/>
  <c r="H525" i="17"/>
  <c r="F525" i="17"/>
  <c r="E525" i="17"/>
  <c r="C525" i="17"/>
  <c r="B525" i="17"/>
  <c r="A525" i="17"/>
  <c r="Q524" i="17"/>
  <c r="O524" i="17"/>
  <c r="N524" i="17"/>
  <c r="M524" i="17"/>
  <c r="L524" i="17"/>
  <c r="J524" i="17"/>
  <c r="H524" i="17"/>
  <c r="F524" i="17"/>
  <c r="E524" i="17"/>
  <c r="C524" i="17"/>
  <c r="B524" i="17"/>
  <c r="A524" i="17"/>
  <c r="Q523" i="17"/>
  <c r="O523" i="17"/>
  <c r="N523" i="17"/>
  <c r="M523" i="17"/>
  <c r="L523" i="17"/>
  <c r="J523" i="17"/>
  <c r="H523" i="17"/>
  <c r="F523" i="17"/>
  <c r="E523" i="17"/>
  <c r="C523" i="17"/>
  <c r="B523" i="17"/>
  <c r="A523" i="17"/>
  <c r="U522" i="17"/>
  <c r="T522" i="17"/>
  <c r="S522" i="17"/>
  <c r="R522" i="17"/>
  <c r="Q522" i="17"/>
  <c r="O522" i="17"/>
  <c r="N522" i="17"/>
  <c r="M522" i="17"/>
  <c r="L522" i="17"/>
  <c r="J522" i="17"/>
  <c r="I522" i="17"/>
  <c r="H522" i="17"/>
  <c r="F522" i="17"/>
  <c r="E522" i="17"/>
  <c r="D522" i="17"/>
  <c r="C522" i="17"/>
  <c r="B522" i="17"/>
  <c r="A522" i="17"/>
  <c r="Q521" i="17"/>
  <c r="O521" i="17"/>
  <c r="N521" i="17"/>
  <c r="M521" i="17"/>
  <c r="L521" i="17"/>
  <c r="J521" i="17"/>
  <c r="H521" i="17"/>
  <c r="F521" i="17"/>
  <c r="E521" i="17"/>
  <c r="B521" i="17"/>
  <c r="A521" i="17"/>
  <c r="T520" i="17"/>
  <c r="Q520" i="17"/>
  <c r="O520" i="17"/>
  <c r="M520" i="17"/>
  <c r="L520" i="17"/>
  <c r="J520" i="17"/>
  <c r="H520" i="17"/>
  <c r="F520" i="17"/>
  <c r="E520" i="17"/>
  <c r="C520" i="17"/>
  <c r="B520" i="17"/>
  <c r="A520" i="17"/>
  <c r="T519" i="17"/>
  <c r="Q519" i="17"/>
  <c r="O519" i="17"/>
  <c r="N519" i="17"/>
  <c r="M519" i="17"/>
  <c r="L519" i="17"/>
  <c r="J519" i="17"/>
  <c r="H519" i="17"/>
  <c r="F519" i="17"/>
  <c r="E519" i="17"/>
  <c r="C519" i="17"/>
  <c r="B519" i="17"/>
  <c r="A519" i="17"/>
  <c r="T518" i="17"/>
  <c r="Q518" i="17"/>
  <c r="O518" i="17"/>
  <c r="N518" i="17"/>
  <c r="M518" i="17"/>
  <c r="L518" i="17"/>
  <c r="J518" i="17"/>
  <c r="H518" i="17"/>
  <c r="F518" i="17"/>
  <c r="E518" i="17"/>
  <c r="C518" i="17"/>
  <c r="B518" i="17"/>
  <c r="A518" i="17"/>
  <c r="T517" i="17"/>
  <c r="Q517" i="17"/>
  <c r="O517" i="17"/>
  <c r="N517" i="17"/>
  <c r="M517" i="17"/>
  <c r="L517" i="17"/>
  <c r="J517" i="17"/>
  <c r="H517" i="17"/>
  <c r="F517" i="17"/>
  <c r="F516" i="17" s="1"/>
  <c r="E517" i="17"/>
  <c r="C517" i="17"/>
  <c r="B517" i="17"/>
  <c r="A517" i="17"/>
  <c r="T515" i="17"/>
  <c r="Q515" i="17"/>
  <c r="O515" i="17"/>
  <c r="M515" i="17"/>
  <c r="L515" i="17"/>
  <c r="J515" i="17"/>
  <c r="H515" i="17"/>
  <c r="F515" i="17"/>
  <c r="E515" i="17"/>
  <c r="C515" i="17"/>
  <c r="B515" i="17"/>
  <c r="A515" i="17"/>
  <c r="T514" i="17"/>
  <c r="Q514" i="17"/>
  <c r="O514" i="17"/>
  <c r="N514" i="17"/>
  <c r="M514" i="17"/>
  <c r="L514" i="17"/>
  <c r="J514" i="17"/>
  <c r="H514" i="17"/>
  <c r="F514" i="17"/>
  <c r="E514" i="17"/>
  <c r="C514" i="17"/>
  <c r="B514" i="17"/>
  <c r="A514" i="17"/>
  <c r="T513" i="17"/>
  <c r="Q513" i="17"/>
  <c r="O513" i="17"/>
  <c r="N513" i="17"/>
  <c r="M513" i="17"/>
  <c r="L513" i="17"/>
  <c r="J513" i="17"/>
  <c r="H513" i="17"/>
  <c r="F513" i="17"/>
  <c r="E513" i="17"/>
  <c r="D513" i="17"/>
  <c r="C513" i="17"/>
  <c r="B513" i="17"/>
  <c r="A513" i="17"/>
  <c r="Q512" i="17"/>
  <c r="O512" i="17"/>
  <c r="M512" i="17"/>
  <c r="L512" i="17"/>
  <c r="J512" i="17"/>
  <c r="H512" i="17"/>
  <c r="F512" i="17"/>
  <c r="E512" i="17"/>
  <c r="D512" i="17"/>
  <c r="C512" i="17"/>
  <c r="B512" i="17"/>
  <c r="A512" i="17"/>
  <c r="T511" i="17"/>
  <c r="Q511" i="17"/>
  <c r="O511" i="17"/>
  <c r="N511" i="17"/>
  <c r="M511" i="17"/>
  <c r="L511" i="17"/>
  <c r="J511" i="17"/>
  <c r="H511" i="17"/>
  <c r="F511" i="17"/>
  <c r="E511" i="17"/>
  <c r="A511" i="17"/>
  <c r="Q510" i="17"/>
  <c r="O510" i="17"/>
  <c r="M510" i="17"/>
  <c r="L510" i="17"/>
  <c r="J510" i="17"/>
  <c r="H510" i="17"/>
  <c r="F510" i="17"/>
  <c r="E510" i="17"/>
  <c r="C510" i="17"/>
  <c r="B510" i="17"/>
  <c r="A510" i="17"/>
  <c r="T509" i="17"/>
  <c r="Q509" i="17"/>
  <c r="O509" i="17"/>
  <c r="N509" i="17"/>
  <c r="M509" i="17"/>
  <c r="L509" i="17"/>
  <c r="J509" i="17"/>
  <c r="H509" i="17"/>
  <c r="F509" i="17"/>
  <c r="E509" i="17"/>
  <c r="C509" i="17"/>
  <c r="B509" i="17"/>
  <c r="A509" i="17"/>
  <c r="T508" i="17"/>
  <c r="Q508" i="17"/>
  <c r="O508" i="17"/>
  <c r="N508" i="17"/>
  <c r="M508" i="17"/>
  <c r="L508" i="17"/>
  <c r="J508" i="17"/>
  <c r="H508" i="17"/>
  <c r="F508" i="17"/>
  <c r="E508" i="17"/>
  <c r="C508" i="17"/>
  <c r="B508" i="17"/>
  <c r="A508" i="17"/>
  <c r="Q507" i="17"/>
  <c r="O507" i="17"/>
  <c r="M507" i="17"/>
  <c r="L507" i="17"/>
  <c r="J507" i="17"/>
  <c r="H507" i="17"/>
  <c r="F507" i="17"/>
  <c r="E507" i="17"/>
  <c r="C507" i="17"/>
  <c r="B507" i="17"/>
  <c r="A507" i="17"/>
  <c r="T506" i="17"/>
  <c r="Q506" i="17"/>
  <c r="O506" i="17"/>
  <c r="M506" i="17"/>
  <c r="L506" i="17"/>
  <c r="J506" i="17"/>
  <c r="H506" i="17"/>
  <c r="F506" i="17"/>
  <c r="E506" i="17"/>
  <c r="C506" i="17"/>
  <c r="B506" i="17"/>
  <c r="A506" i="17"/>
  <c r="T505" i="17"/>
  <c r="Q505" i="17"/>
  <c r="O505" i="17"/>
  <c r="M505" i="17"/>
  <c r="L505" i="17"/>
  <c r="J505" i="17"/>
  <c r="H505" i="17"/>
  <c r="F505" i="17"/>
  <c r="E505" i="17"/>
  <c r="C505" i="17"/>
  <c r="B505" i="17"/>
  <c r="A505" i="17"/>
  <c r="U504" i="17"/>
  <c r="T504" i="17"/>
  <c r="S504" i="17"/>
  <c r="R504" i="17"/>
  <c r="Q504" i="17"/>
  <c r="P504" i="17"/>
  <c r="O504" i="17"/>
  <c r="N504" i="17"/>
  <c r="M504" i="17"/>
  <c r="L504" i="17"/>
  <c r="K504" i="17"/>
  <c r="J504" i="17"/>
  <c r="I504" i="17"/>
  <c r="H504" i="17"/>
  <c r="F504" i="17"/>
  <c r="E504" i="17"/>
  <c r="D504" i="17"/>
  <c r="C504" i="17"/>
  <c r="B504" i="17"/>
  <c r="A504" i="17"/>
  <c r="T503" i="17"/>
  <c r="Q503" i="17"/>
  <c r="O503" i="17"/>
  <c r="N503" i="17"/>
  <c r="M503" i="17"/>
  <c r="L503" i="17"/>
  <c r="J503" i="17"/>
  <c r="H503" i="17"/>
  <c r="F503" i="17"/>
  <c r="E503" i="17"/>
  <c r="C503" i="17"/>
  <c r="B503" i="17"/>
  <c r="A503" i="17"/>
  <c r="Q502" i="17"/>
  <c r="O502" i="17"/>
  <c r="N502" i="17"/>
  <c r="M502" i="17"/>
  <c r="L502" i="17"/>
  <c r="J502" i="17"/>
  <c r="H502" i="17"/>
  <c r="F502" i="17"/>
  <c r="E502" i="17"/>
  <c r="B502" i="17"/>
  <c r="A502" i="17"/>
  <c r="T501" i="17"/>
  <c r="Q501" i="17"/>
  <c r="O501" i="17"/>
  <c r="N501" i="17"/>
  <c r="M501" i="17"/>
  <c r="L501" i="17"/>
  <c r="J501" i="17"/>
  <c r="H501" i="17"/>
  <c r="F501" i="17"/>
  <c r="E501" i="17"/>
  <c r="C501" i="17"/>
  <c r="B501" i="17"/>
  <c r="A501" i="17"/>
  <c r="Q500" i="17"/>
  <c r="O500" i="17"/>
  <c r="N500" i="17"/>
  <c r="M500" i="17"/>
  <c r="L500" i="17"/>
  <c r="J500" i="17"/>
  <c r="H500" i="17"/>
  <c r="F500" i="17"/>
  <c r="E500" i="17"/>
  <c r="C500" i="17"/>
  <c r="B500" i="17"/>
  <c r="A500" i="17"/>
  <c r="Q499" i="17"/>
  <c r="O499" i="17"/>
  <c r="N499" i="17"/>
  <c r="M499" i="17"/>
  <c r="L499" i="17"/>
  <c r="J499" i="17"/>
  <c r="H499" i="17"/>
  <c r="F499" i="17"/>
  <c r="E499" i="17"/>
  <c r="C499" i="17"/>
  <c r="B499" i="17"/>
  <c r="A499" i="17"/>
  <c r="T498" i="17"/>
  <c r="Q498" i="17"/>
  <c r="O498" i="17"/>
  <c r="N498" i="17"/>
  <c r="M498" i="17"/>
  <c r="L498" i="17"/>
  <c r="J498" i="17"/>
  <c r="H498" i="17"/>
  <c r="F498" i="17"/>
  <c r="F497" i="17" s="1"/>
  <c r="E498" i="17"/>
  <c r="C498" i="17"/>
  <c r="B498" i="17"/>
  <c r="A498" i="17"/>
  <c r="T496" i="17"/>
  <c r="Q496" i="17"/>
  <c r="O496" i="17"/>
  <c r="N496" i="17"/>
  <c r="M496" i="17"/>
  <c r="L496" i="17"/>
  <c r="J496" i="17"/>
  <c r="H496" i="17"/>
  <c r="F496" i="17"/>
  <c r="E496" i="17"/>
  <c r="C496" i="17"/>
  <c r="B496" i="17"/>
  <c r="A496" i="17"/>
  <c r="T495" i="17"/>
  <c r="Q495" i="17"/>
  <c r="O495" i="17"/>
  <c r="N495" i="17"/>
  <c r="M495" i="17"/>
  <c r="L495" i="17"/>
  <c r="J495" i="17"/>
  <c r="H495" i="17"/>
  <c r="F495" i="17"/>
  <c r="E495" i="17"/>
  <c r="C495" i="17"/>
  <c r="B495" i="17"/>
  <c r="A495" i="17"/>
  <c r="T494" i="17"/>
  <c r="Q494" i="17"/>
  <c r="O494" i="17"/>
  <c r="N494" i="17"/>
  <c r="M494" i="17"/>
  <c r="L494" i="17"/>
  <c r="J494" i="17"/>
  <c r="H494" i="17"/>
  <c r="F494" i="17"/>
  <c r="E494" i="17"/>
  <c r="D494" i="17"/>
  <c r="C494" i="17"/>
  <c r="B494" i="17"/>
  <c r="A494" i="17"/>
  <c r="Q493" i="17"/>
  <c r="O493" i="17"/>
  <c r="N493" i="17"/>
  <c r="M493" i="17"/>
  <c r="L493" i="17"/>
  <c r="J493" i="17"/>
  <c r="H493" i="17"/>
  <c r="F493" i="17"/>
  <c r="E493" i="17"/>
  <c r="D493" i="17"/>
  <c r="C493" i="17"/>
  <c r="B493" i="17"/>
  <c r="A493" i="17"/>
  <c r="U492" i="17"/>
  <c r="T492" i="17"/>
  <c r="S492" i="17"/>
  <c r="R492" i="17"/>
  <c r="Q492" i="17"/>
  <c r="P492" i="17"/>
  <c r="O492" i="17"/>
  <c r="N492" i="17"/>
  <c r="M492" i="17"/>
  <c r="L492" i="17"/>
  <c r="K492" i="17"/>
  <c r="J492" i="17"/>
  <c r="I492" i="17"/>
  <c r="H492" i="17"/>
  <c r="F492" i="17"/>
  <c r="E492" i="17"/>
  <c r="D492" i="17"/>
  <c r="C492" i="17"/>
  <c r="B492" i="17"/>
  <c r="A492" i="17"/>
  <c r="Q491" i="17"/>
  <c r="O491" i="17"/>
  <c r="N491" i="17"/>
  <c r="M491" i="17"/>
  <c r="L491" i="17"/>
  <c r="J491" i="17"/>
  <c r="H491" i="17"/>
  <c r="F491" i="17"/>
  <c r="E491" i="17"/>
  <c r="C491" i="17"/>
  <c r="B491" i="17"/>
  <c r="A491" i="17"/>
  <c r="T490" i="17"/>
  <c r="Q490" i="17"/>
  <c r="O490" i="17"/>
  <c r="M490" i="17"/>
  <c r="L490" i="17"/>
  <c r="J490" i="17"/>
  <c r="H490" i="17"/>
  <c r="F490" i="17"/>
  <c r="E490" i="17"/>
  <c r="C490" i="17"/>
  <c r="B490" i="17"/>
  <c r="A490" i="17"/>
  <c r="Q489" i="17"/>
  <c r="O489" i="17"/>
  <c r="N489" i="17"/>
  <c r="M489" i="17"/>
  <c r="L489" i="17"/>
  <c r="J489" i="17"/>
  <c r="H489" i="17"/>
  <c r="F489" i="17"/>
  <c r="E489" i="17"/>
  <c r="C489" i="17"/>
  <c r="B489" i="17"/>
  <c r="A489" i="17"/>
  <c r="Q488" i="17"/>
  <c r="O488" i="17"/>
  <c r="M488" i="17"/>
  <c r="L488" i="17"/>
  <c r="J488" i="17"/>
  <c r="H488" i="17"/>
  <c r="F488" i="17"/>
  <c r="E488" i="17"/>
  <c r="C488" i="17"/>
  <c r="B488" i="17"/>
  <c r="A488" i="17"/>
  <c r="T487" i="17"/>
  <c r="Q487" i="17"/>
  <c r="O487" i="17"/>
  <c r="N487" i="17"/>
  <c r="M487" i="17"/>
  <c r="L487" i="17"/>
  <c r="J487" i="17"/>
  <c r="H487" i="17"/>
  <c r="F487" i="17"/>
  <c r="E487" i="17"/>
  <c r="C487" i="17"/>
  <c r="B487" i="17"/>
  <c r="A487" i="17"/>
  <c r="T486" i="17"/>
  <c r="Q486" i="17"/>
  <c r="O486" i="17"/>
  <c r="N486" i="17"/>
  <c r="M486" i="17"/>
  <c r="L486" i="17"/>
  <c r="J486" i="17"/>
  <c r="H486" i="17"/>
  <c r="F486" i="17"/>
  <c r="E486" i="17"/>
  <c r="C486" i="17"/>
  <c r="B486" i="17"/>
  <c r="A486" i="17"/>
  <c r="Q485" i="17"/>
  <c r="O485" i="17"/>
  <c r="N485" i="17"/>
  <c r="M485" i="17"/>
  <c r="L485" i="17"/>
  <c r="J485" i="17"/>
  <c r="H485" i="17"/>
  <c r="F485" i="17"/>
  <c r="E485" i="17"/>
  <c r="C485" i="17"/>
  <c r="B485" i="17"/>
  <c r="A485" i="17"/>
  <c r="T484" i="17"/>
  <c r="Q484" i="17"/>
  <c r="O484" i="17"/>
  <c r="N484" i="17"/>
  <c r="M484" i="17"/>
  <c r="L484" i="17"/>
  <c r="J484" i="17"/>
  <c r="H484" i="17"/>
  <c r="F484" i="17"/>
  <c r="E484" i="17"/>
  <c r="C484" i="17"/>
  <c r="B484" i="17"/>
  <c r="A484" i="17"/>
  <c r="T483" i="17"/>
  <c r="Q483" i="17"/>
  <c r="O483" i="17"/>
  <c r="N483" i="17"/>
  <c r="M483" i="17"/>
  <c r="L483" i="17"/>
  <c r="J483" i="17"/>
  <c r="H483" i="17"/>
  <c r="F483" i="17"/>
  <c r="E483" i="17"/>
  <c r="B483" i="17"/>
  <c r="A483" i="17"/>
  <c r="T482" i="17"/>
  <c r="Q482" i="17"/>
  <c r="O482" i="17"/>
  <c r="N482" i="17"/>
  <c r="M482" i="17"/>
  <c r="L482" i="17"/>
  <c r="J482" i="17"/>
  <c r="H482" i="17"/>
  <c r="F482" i="17"/>
  <c r="E482" i="17"/>
  <c r="C482" i="17"/>
  <c r="B482" i="17"/>
  <c r="A482" i="17"/>
  <c r="T481" i="17"/>
  <c r="Q481" i="17"/>
  <c r="O481" i="17"/>
  <c r="N481" i="17"/>
  <c r="M481" i="17"/>
  <c r="L481" i="17"/>
  <c r="J481" i="17"/>
  <c r="H481" i="17"/>
  <c r="F481" i="17"/>
  <c r="E481" i="17"/>
  <c r="C481" i="17"/>
  <c r="B481" i="17"/>
  <c r="A481" i="17"/>
  <c r="T480" i="17"/>
  <c r="Q480" i="17"/>
  <c r="O480" i="17"/>
  <c r="N480" i="17"/>
  <c r="M480" i="17"/>
  <c r="L480" i="17"/>
  <c r="J480" i="17"/>
  <c r="H480" i="17"/>
  <c r="F480" i="17"/>
  <c r="E480" i="17"/>
  <c r="C480" i="17"/>
  <c r="B480" i="17"/>
  <c r="A480" i="17"/>
  <c r="T479" i="17"/>
  <c r="Q479" i="17"/>
  <c r="O479" i="17"/>
  <c r="N479" i="17"/>
  <c r="M479" i="17"/>
  <c r="L479" i="17"/>
  <c r="J479" i="17"/>
  <c r="H479" i="17"/>
  <c r="F479" i="17"/>
  <c r="F478" i="17" s="1"/>
  <c r="E479" i="17"/>
  <c r="C479" i="17"/>
  <c r="B479" i="17"/>
  <c r="A479" i="17"/>
  <c r="T477" i="17"/>
  <c r="Q477" i="17"/>
  <c r="O477" i="17"/>
  <c r="N477" i="17"/>
  <c r="M477" i="17"/>
  <c r="L477" i="17"/>
  <c r="J477" i="17"/>
  <c r="H477" i="17"/>
  <c r="F477" i="17"/>
  <c r="E477" i="17"/>
  <c r="C477" i="17"/>
  <c r="B477" i="17"/>
  <c r="A477" i="17"/>
  <c r="T476" i="17"/>
  <c r="Q476" i="17"/>
  <c r="O476" i="17"/>
  <c r="M476" i="17"/>
  <c r="L476" i="17"/>
  <c r="J476" i="17"/>
  <c r="H476" i="17"/>
  <c r="F476" i="17"/>
  <c r="E476" i="17"/>
  <c r="C476" i="17"/>
  <c r="B476" i="17"/>
  <c r="A476" i="17"/>
  <c r="T475" i="17"/>
  <c r="Q475" i="17"/>
  <c r="O475" i="17"/>
  <c r="N475" i="17"/>
  <c r="M475" i="17"/>
  <c r="L475" i="17"/>
  <c r="J475" i="17"/>
  <c r="H475" i="17"/>
  <c r="F475" i="17"/>
  <c r="E475" i="17"/>
  <c r="D475" i="17"/>
  <c r="C475" i="17"/>
  <c r="B475" i="17"/>
  <c r="A475" i="17"/>
  <c r="Q474" i="17"/>
  <c r="O474" i="17"/>
  <c r="N474" i="17"/>
  <c r="M474" i="17"/>
  <c r="L474" i="17"/>
  <c r="J474" i="17"/>
  <c r="H474" i="17"/>
  <c r="F474" i="17"/>
  <c r="E474" i="17"/>
  <c r="D474" i="17"/>
  <c r="C474" i="17"/>
  <c r="B474" i="17"/>
  <c r="A474" i="17"/>
  <c r="Q473" i="17"/>
  <c r="O473" i="17"/>
  <c r="N473" i="17"/>
  <c r="M473" i="17"/>
  <c r="L473" i="17"/>
  <c r="J473" i="17"/>
  <c r="H473" i="17"/>
  <c r="F473" i="17"/>
  <c r="E473" i="17"/>
  <c r="A473" i="17"/>
  <c r="Q472" i="17"/>
  <c r="O472" i="17"/>
  <c r="M472" i="17"/>
  <c r="L472" i="17"/>
  <c r="J472" i="17"/>
  <c r="H472" i="17"/>
  <c r="F472" i="17"/>
  <c r="E472" i="17"/>
  <c r="C472" i="17"/>
  <c r="B472" i="17"/>
  <c r="A472" i="17"/>
  <c r="Q471" i="17"/>
  <c r="O471" i="17"/>
  <c r="M471" i="17"/>
  <c r="L471" i="17"/>
  <c r="J471" i="17"/>
  <c r="H471" i="17"/>
  <c r="F471" i="17"/>
  <c r="E471" i="17"/>
  <c r="C471" i="17"/>
  <c r="B471" i="17"/>
  <c r="A471" i="17"/>
  <c r="T470" i="17"/>
  <c r="Q470" i="17"/>
  <c r="O470" i="17"/>
  <c r="N470" i="17"/>
  <c r="M470" i="17"/>
  <c r="L470" i="17"/>
  <c r="J470" i="17"/>
  <c r="H470" i="17"/>
  <c r="F470" i="17"/>
  <c r="E470" i="17"/>
  <c r="C470" i="17"/>
  <c r="B470" i="17"/>
  <c r="A470" i="17"/>
  <c r="Q469" i="17"/>
  <c r="O469" i="17"/>
  <c r="N469" i="17"/>
  <c r="M469" i="17"/>
  <c r="L469" i="17"/>
  <c r="J469" i="17"/>
  <c r="H469" i="17"/>
  <c r="F469" i="17"/>
  <c r="E469" i="17"/>
  <c r="C469" i="17"/>
  <c r="B469" i="17"/>
  <c r="A469" i="17"/>
  <c r="Q468" i="17"/>
  <c r="O468" i="17"/>
  <c r="M468" i="17"/>
  <c r="L468" i="17"/>
  <c r="J468" i="17"/>
  <c r="H468" i="17"/>
  <c r="F468" i="17"/>
  <c r="E468" i="17"/>
  <c r="C468" i="17"/>
  <c r="B468" i="17"/>
  <c r="A468" i="17"/>
  <c r="U467" i="17"/>
  <c r="T467" i="17"/>
  <c r="S467" i="17"/>
  <c r="R467" i="17"/>
  <c r="Q467" i="17"/>
  <c r="P467" i="17"/>
  <c r="O467" i="17"/>
  <c r="N467" i="17"/>
  <c r="M467" i="17"/>
  <c r="L467" i="17"/>
  <c r="K467" i="17"/>
  <c r="J467" i="17"/>
  <c r="I467" i="17"/>
  <c r="H467" i="17"/>
  <c r="F467" i="17"/>
  <c r="E467" i="17"/>
  <c r="D467" i="17"/>
  <c r="C467" i="17"/>
  <c r="B467" i="17"/>
  <c r="A467" i="17"/>
  <c r="Q466" i="17"/>
  <c r="O466" i="17"/>
  <c r="N466" i="17"/>
  <c r="M466" i="17"/>
  <c r="L466" i="17"/>
  <c r="J466" i="17"/>
  <c r="H466" i="17"/>
  <c r="F466" i="17"/>
  <c r="E466" i="17"/>
  <c r="C466" i="17"/>
  <c r="B466" i="17"/>
  <c r="A466" i="17"/>
  <c r="T465" i="17"/>
  <c r="Q465" i="17"/>
  <c r="O465" i="17"/>
  <c r="N465" i="17"/>
  <c r="M465" i="17"/>
  <c r="L465" i="17"/>
  <c r="J465" i="17"/>
  <c r="H465" i="17"/>
  <c r="F465" i="17"/>
  <c r="E465" i="17"/>
  <c r="C465" i="17"/>
  <c r="B465" i="17"/>
  <c r="A465" i="17"/>
  <c r="Q464" i="17"/>
  <c r="O464" i="17"/>
  <c r="N464" i="17"/>
  <c r="M464" i="17"/>
  <c r="L464" i="17"/>
  <c r="J464" i="17"/>
  <c r="H464" i="17"/>
  <c r="F464" i="17"/>
  <c r="E464" i="17"/>
  <c r="B464" i="17"/>
  <c r="A464" i="17"/>
  <c r="T463" i="17"/>
  <c r="Q463" i="17"/>
  <c r="O463" i="17"/>
  <c r="N463" i="17"/>
  <c r="M463" i="17"/>
  <c r="L463" i="17"/>
  <c r="J463" i="17"/>
  <c r="H463" i="17"/>
  <c r="F463" i="17"/>
  <c r="E463" i="17"/>
  <c r="C463" i="17"/>
  <c r="B463" i="17"/>
  <c r="A463" i="17"/>
  <c r="Q462" i="17"/>
  <c r="O462" i="17"/>
  <c r="N462" i="17"/>
  <c r="M462" i="17"/>
  <c r="L462" i="17"/>
  <c r="J462" i="17"/>
  <c r="H462" i="17"/>
  <c r="F462" i="17"/>
  <c r="E462" i="17"/>
  <c r="C462" i="17"/>
  <c r="B462" i="17"/>
  <c r="A462" i="17"/>
  <c r="Q461" i="17"/>
  <c r="O461" i="17"/>
  <c r="N461" i="17"/>
  <c r="M461" i="17"/>
  <c r="L461" i="17"/>
  <c r="J461" i="17"/>
  <c r="H461" i="17"/>
  <c r="F461" i="17"/>
  <c r="E461" i="17"/>
  <c r="C461" i="17"/>
  <c r="B461" i="17"/>
  <c r="A461" i="17"/>
  <c r="T460" i="17"/>
  <c r="Q460" i="17"/>
  <c r="O460" i="17"/>
  <c r="N460" i="17"/>
  <c r="M460" i="17"/>
  <c r="L460" i="17"/>
  <c r="J460" i="17"/>
  <c r="H460" i="17"/>
  <c r="F459" i="17" s="1"/>
  <c r="F460" i="17"/>
  <c r="E460" i="17"/>
  <c r="C460" i="17"/>
  <c r="B460" i="17"/>
  <c r="A460" i="17"/>
  <c r="T458" i="17"/>
  <c r="Q458" i="17"/>
  <c r="O458" i="17"/>
  <c r="N458" i="17"/>
  <c r="M458" i="17"/>
  <c r="L458" i="17"/>
  <c r="J458" i="17"/>
  <c r="H458" i="17"/>
  <c r="F458" i="17"/>
  <c r="E458" i="17"/>
  <c r="C458" i="17"/>
  <c r="B458" i="17"/>
  <c r="A458" i="17"/>
  <c r="T457" i="17"/>
  <c r="Q457" i="17"/>
  <c r="O457" i="17"/>
  <c r="N457" i="17"/>
  <c r="M457" i="17"/>
  <c r="L457" i="17"/>
  <c r="J457" i="17"/>
  <c r="H457" i="17"/>
  <c r="F457" i="17"/>
  <c r="E457" i="17"/>
  <c r="C457" i="17"/>
  <c r="B457" i="17"/>
  <c r="A457" i="17"/>
  <c r="T456" i="17"/>
  <c r="Q456" i="17"/>
  <c r="O456" i="17"/>
  <c r="N456" i="17"/>
  <c r="M456" i="17"/>
  <c r="L456" i="17"/>
  <c r="J456" i="17"/>
  <c r="H456" i="17"/>
  <c r="F456" i="17"/>
  <c r="E456" i="17"/>
  <c r="D456" i="17"/>
  <c r="C456" i="17"/>
  <c r="B456" i="17"/>
  <c r="A456" i="17"/>
  <c r="T455" i="17"/>
  <c r="Q455" i="17"/>
  <c r="O455" i="17"/>
  <c r="N455" i="17"/>
  <c r="M455" i="17"/>
  <c r="L455" i="17"/>
  <c r="J455" i="17"/>
  <c r="H455" i="17"/>
  <c r="F455" i="17"/>
  <c r="E455" i="17"/>
  <c r="D455" i="17"/>
  <c r="C455" i="17"/>
  <c r="B455" i="17"/>
  <c r="A455" i="17"/>
  <c r="Q454" i="17"/>
  <c r="O454" i="17"/>
  <c r="N454" i="17"/>
  <c r="M454" i="17"/>
  <c r="L454" i="17"/>
  <c r="J454" i="17"/>
  <c r="H454" i="17"/>
  <c r="F454" i="17"/>
  <c r="E454" i="17"/>
  <c r="A454" i="17"/>
  <c r="Q453" i="17"/>
  <c r="O453" i="17"/>
  <c r="N453" i="17"/>
  <c r="M453" i="17"/>
  <c r="L453" i="17"/>
  <c r="J453" i="17"/>
  <c r="H453" i="17"/>
  <c r="F453" i="17"/>
  <c r="E453" i="17"/>
  <c r="C453" i="17"/>
  <c r="B453" i="17"/>
  <c r="A453" i="17"/>
  <c r="Q452" i="17"/>
  <c r="O452" i="17"/>
  <c r="M452" i="17"/>
  <c r="L452" i="17"/>
  <c r="J452" i="17"/>
  <c r="H452" i="17"/>
  <c r="F452" i="17"/>
  <c r="E452" i="17"/>
  <c r="C452" i="17"/>
  <c r="B452" i="17"/>
  <c r="A452" i="17"/>
  <c r="T451" i="17"/>
  <c r="Q451" i="17"/>
  <c r="O451" i="17"/>
  <c r="N451" i="17"/>
  <c r="M451" i="17"/>
  <c r="L451" i="17"/>
  <c r="J451" i="17"/>
  <c r="H451" i="17"/>
  <c r="F451" i="17"/>
  <c r="E451" i="17"/>
  <c r="C451" i="17"/>
  <c r="B451" i="17"/>
  <c r="A451" i="17"/>
  <c r="T450" i="17"/>
  <c r="Q450" i="17"/>
  <c r="O450" i="17"/>
  <c r="N450" i="17"/>
  <c r="M450" i="17"/>
  <c r="L450" i="17"/>
  <c r="J450" i="17"/>
  <c r="H450" i="17"/>
  <c r="F450" i="17"/>
  <c r="E450" i="17"/>
  <c r="C450" i="17"/>
  <c r="B450" i="17"/>
  <c r="A450" i="17"/>
  <c r="Q449" i="17"/>
  <c r="O449" i="17"/>
  <c r="N449" i="17"/>
  <c r="M449" i="17"/>
  <c r="L449" i="17"/>
  <c r="J449" i="17"/>
  <c r="H449" i="17"/>
  <c r="F449" i="17"/>
  <c r="E449" i="17"/>
  <c r="C449" i="17"/>
  <c r="B449" i="17"/>
  <c r="A449" i="17"/>
  <c r="T448" i="17"/>
  <c r="Q448" i="17"/>
  <c r="O448" i="17"/>
  <c r="M448" i="17"/>
  <c r="L448" i="17"/>
  <c r="J448" i="17"/>
  <c r="H448" i="17"/>
  <c r="F448" i="17"/>
  <c r="E448" i="17"/>
  <c r="C448" i="17"/>
  <c r="B448" i="17"/>
  <c r="A448" i="17"/>
  <c r="Q447" i="17"/>
  <c r="O447" i="17"/>
  <c r="N447" i="17"/>
  <c r="M447" i="17"/>
  <c r="L447" i="17"/>
  <c r="J447" i="17"/>
  <c r="H447" i="17"/>
  <c r="F447" i="17"/>
  <c r="E447" i="17"/>
  <c r="C447" i="17"/>
  <c r="B447" i="17"/>
  <c r="A447" i="17"/>
  <c r="U446" i="17"/>
  <c r="T446" i="17"/>
  <c r="S446" i="17"/>
  <c r="R446" i="17"/>
  <c r="Q446" i="17"/>
  <c r="O446" i="17"/>
  <c r="N446" i="17"/>
  <c r="M446" i="17"/>
  <c r="L446" i="17"/>
  <c r="J446" i="17"/>
  <c r="I446" i="17"/>
  <c r="H446" i="17"/>
  <c r="F446" i="17"/>
  <c r="E446" i="17"/>
  <c r="D446" i="17"/>
  <c r="C446" i="17"/>
  <c r="B446" i="17"/>
  <c r="A446" i="17"/>
  <c r="Q445" i="17"/>
  <c r="O445" i="17"/>
  <c r="N445" i="17"/>
  <c r="M445" i="17"/>
  <c r="L445" i="17"/>
  <c r="J445" i="17"/>
  <c r="H445" i="17"/>
  <c r="F445" i="17"/>
  <c r="E445" i="17"/>
  <c r="B445" i="17"/>
  <c r="A445" i="17"/>
  <c r="T444" i="17"/>
  <c r="Q444" i="17"/>
  <c r="O444" i="17"/>
  <c r="M444" i="17"/>
  <c r="L444" i="17"/>
  <c r="J444" i="17"/>
  <c r="H444" i="17"/>
  <c r="F444" i="17"/>
  <c r="E444" i="17"/>
  <c r="C444" i="17"/>
  <c r="B444" i="17"/>
  <c r="A444" i="17"/>
  <c r="T443" i="17"/>
  <c r="Q443" i="17"/>
  <c r="O443" i="17"/>
  <c r="N443" i="17"/>
  <c r="M443" i="17"/>
  <c r="L443" i="17"/>
  <c r="J443" i="17"/>
  <c r="H443" i="17"/>
  <c r="F443" i="17"/>
  <c r="E443" i="17"/>
  <c r="C443" i="17"/>
  <c r="B443" i="17"/>
  <c r="A443" i="17"/>
  <c r="T442" i="17"/>
  <c r="Q442" i="17"/>
  <c r="O442" i="17"/>
  <c r="N442" i="17"/>
  <c r="M442" i="17"/>
  <c r="L442" i="17"/>
  <c r="J442" i="17"/>
  <c r="H442" i="17"/>
  <c r="F442" i="17"/>
  <c r="E442" i="17"/>
  <c r="C442" i="17"/>
  <c r="B442" i="17"/>
  <c r="A442" i="17"/>
  <c r="Q441" i="17"/>
  <c r="O441" i="17"/>
  <c r="N441" i="17"/>
  <c r="M441" i="17"/>
  <c r="L441" i="17"/>
  <c r="J441" i="17"/>
  <c r="H441" i="17"/>
  <c r="F441" i="17"/>
  <c r="F440" i="17" s="1"/>
  <c r="E441" i="17"/>
  <c r="C441" i="17"/>
  <c r="B441" i="17"/>
  <c r="A441" i="17"/>
  <c r="T439" i="17"/>
  <c r="Q439" i="17"/>
  <c r="O439" i="17"/>
  <c r="N439" i="17"/>
  <c r="M439" i="17"/>
  <c r="L439" i="17"/>
  <c r="J439" i="17"/>
  <c r="H439" i="17"/>
  <c r="F439" i="17"/>
  <c r="E439" i="17"/>
  <c r="C439" i="17"/>
  <c r="B439" i="17"/>
  <c r="A439" i="17"/>
  <c r="T438" i="17"/>
  <c r="Q438" i="17"/>
  <c r="O438" i="17"/>
  <c r="N438" i="17"/>
  <c r="M438" i="17"/>
  <c r="L438" i="17"/>
  <c r="J438" i="17"/>
  <c r="H438" i="17"/>
  <c r="F438" i="17"/>
  <c r="E438" i="17"/>
  <c r="C438" i="17"/>
  <c r="B438" i="17"/>
  <c r="A438" i="17"/>
  <c r="T437" i="17"/>
  <c r="Q437" i="17"/>
  <c r="O437" i="17"/>
  <c r="N437" i="17"/>
  <c r="M437" i="17"/>
  <c r="L437" i="17"/>
  <c r="J437" i="17"/>
  <c r="H437" i="17"/>
  <c r="F437" i="17"/>
  <c r="E437" i="17"/>
  <c r="D437" i="17"/>
  <c r="C437" i="17"/>
  <c r="B437" i="17"/>
  <c r="A437" i="17"/>
  <c r="Q436" i="17"/>
  <c r="O436" i="17"/>
  <c r="N436" i="17"/>
  <c r="M436" i="17"/>
  <c r="L436" i="17"/>
  <c r="J436" i="17"/>
  <c r="H436" i="17"/>
  <c r="F436" i="17"/>
  <c r="E436" i="17"/>
  <c r="D436" i="17"/>
  <c r="C436" i="17"/>
  <c r="B436" i="17"/>
  <c r="A436" i="17"/>
  <c r="Q435" i="17"/>
  <c r="O435" i="17"/>
  <c r="N435" i="17"/>
  <c r="M435" i="17"/>
  <c r="L435" i="17"/>
  <c r="J435" i="17"/>
  <c r="H435" i="17"/>
  <c r="F435" i="17"/>
  <c r="E435" i="17"/>
  <c r="A435" i="17"/>
  <c r="T434" i="17"/>
  <c r="Q434" i="17"/>
  <c r="O434" i="17"/>
  <c r="N434" i="17"/>
  <c r="M434" i="17"/>
  <c r="L434" i="17"/>
  <c r="J434" i="17"/>
  <c r="H434" i="17"/>
  <c r="F434" i="17"/>
  <c r="E434" i="17"/>
  <c r="C434" i="17"/>
  <c r="B434" i="17"/>
  <c r="A434" i="17"/>
  <c r="T433" i="17"/>
  <c r="Q433" i="17"/>
  <c r="O433" i="17"/>
  <c r="M433" i="17"/>
  <c r="L433" i="17"/>
  <c r="J433" i="17"/>
  <c r="H433" i="17"/>
  <c r="F433" i="17"/>
  <c r="E433" i="17"/>
  <c r="C433" i="17"/>
  <c r="B433" i="17"/>
  <c r="A433" i="17"/>
  <c r="Q432" i="17"/>
  <c r="O432" i="17"/>
  <c r="N432" i="17"/>
  <c r="M432" i="17"/>
  <c r="L432" i="17"/>
  <c r="J432" i="17"/>
  <c r="H432" i="17"/>
  <c r="F432" i="17"/>
  <c r="E432" i="17"/>
  <c r="C432" i="17"/>
  <c r="B432" i="17"/>
  <c r="A432" i="17"/>
  <c r="U431" i="17"/>
  <c r="T431" i="17"/>
  <c r="S431" i="17"/>
  <c r="R431" i="17"/>
  <c r="Q431" i="17"/>
  <c r="P431" i="17"/>
  <c r="O431" i="17"/>
  <c r="N431" i="17"/>
  <c r="M431" i="17"/>
  <c r="L431" i="17"/>
  <c r="K431" i="17"/>
  <c r="J431" i="17"/>
  <c r="I431" i="17"/>
  <c r="H431" i="17"/>
  <c r="F431" i="17"/>
  <c r="E431" i="17"/>
  <c r="D431" i="17"/>
  <c r="C431" i="17"/>
  <c r="B431" i="17"/>
  <c r="A431" i="17"/>
  <c r="Q430" i="17"/>
  <c r="O430" i="17"/>
  <c r="M430" i="17"/>
  <c r="L430" i="17"/>
  <c r="J430" i="17"/>
  <c r="H430" i="17"/>
  <c r="F430" i="17"/>
  <c r="E430" i="17"/>
  <c r="C430" i="17"/>
  <c r="B430" i="17"/>
  <c r="A430" i="17"/>
  <c r="T429" i="17"/>
  <c r="Q429" i="17"/>
  <c r="O429" i="17"/>
  <c r="N429" i="17"/>
  <c r="M429" i="17"/>
  <c r="L429" i="17"/>
  <c r="J429" i="17"/>
  <c r="H429" i="17"/>
  <c r="F429" i="17"/>
  <c r="E429" i="17"/>
  <c r="C429" i="17"/>
  <c r="B429" i="17"/>
  <c r="A429" i="17"/>
  <c r="Q428" i="17"/>
  <c r="O428" i="17"/>
  <c r="N428" i="17"/>
  <c r="M428" i="17"/>
  <c r="L428" i="17"/>
  <c r="J428" i="17"/>
  <c r="H428" i="17"/>
  <c r="F428" i="17"/>
  <c r="E428" i="17"/>
  <c r="C428" i="17"/>
  <c r="B428" i="17"/>
  <c r="A428" i="17"/>
  <c r="T427" i="17"/>
  <c r="Q427" i="17"/>
  <c r="O427" i="17"/>
  <c r="N427" i="17"/>
  <c r="M427" i="17"/>
  <c r="L427" i="17"/>
  <c r="J427" i="17"/>
  <c r="H427" i="17"/>
  <c r="F427" i="17"/>
  <c r="E427" i="17"/>
  <c r="C427" i="17"/>
  <c r="B427" i="17"/>
  <c r="A427" i="17"/>
  <c r="T426" i="17"/>
  <c r="Q426" i="17"/>
  <c r="O426" i="17"/>
  <c r="N426" i="17"/>
  <c r="M426" i="17"/>
  <c r="L426" i="17"/>
  <c r="J426" i="17"/>
  <c r="H426" i="17"/>
  <c r="F426" i="17"/>
  <c r="E426" i="17"/>
  <c r="B426" i="17"/>
  <c r="A426" i="17"/>
  <c r="T425" i="17"/>
  <c r="Q425" i="17"/>
  <c r="O425" i="17"/>
  <c r="M425" i="17"/>
  <c r="L425" i="17"/>
  <c r="J425" i="17"/>
  <c r="H425" i="17"/>
  <c r="F425" i="17"/>
  <c r="E425" i="17"/>
  <c r="C425" i="17"/>
  <c r="B425" i="17"/>
  <c r="A425" i="17"/>
  <c r="T424" i="17"/>
  <c r="Q424" i="17"/>
  <c r="O424" i="17"/>
  <c r="N424" i="17"/>
  <c r="M424" i="17"/>
  <c r="L424" i="17"/>
  <c r="J424" i="17"/>
  <c r="H424" i="17"/>
  <c r="F424" i="17"/>
  <c r="E424" i="17"/>
  <c r="C424" i="17"/>
  <c r="B424" i="17"/>
  <c r="A424" i="17"/>
  <c r="T423" i="17"/>
  <c r="Q423" i="17"/>
  <c r="O423" i="17"/>
  <c r="N423" i="17"/>
  <c r="M423" i="17"/>
  <c r="L423" i="17"/>
  <c r="J423" i="17"/>
  <c r="H423" i="17"/>
  <c r="F423" i="17"/>
  <c r="E423" i="17"/>
  <c r="C423" i="17"/>
  <c r="B423" i="17"/>
  <c r="A423" i="17"/>
  <c r="T422" i="17"/>
  <c r="Q422" i="17"/>
  <c r="O422" i="17"/>
  <c r="N422" i="17"/>
  <c r="M422" i="17"/>
  <c r="L422" i="17"/>
  <c r="J422" i="17"/>
  <c r="H422" i="17"/>
  <c r="F421" i="17" s="1"/>
  <c r="F422" i="17"/>
  <c r="E422" i="17"/>
  <c r="C422" i="17"/>
  <c r="B422" i="17"/>
  <c r="A422" i="17"/>
  <c r="T420" i="17"/>
  <c r="Q420" i="17"/>
  <c r="O420" i="17"/>
  <c r="N420" i="17"/>
  <c r="M420" i="17"/>
  <c r="L420" i="17"/>
  <c r="J420" i="17"/>
  <c r="H420" i="17"/>
  <c r="F420" i="17"/>
  <c r="E420" i="17"/>
  <c r="C420" i="17"/>
  <c r="B420" i="17"/>
  <c r="A420" i="17"/>
  <c r="T419" i="17"/>
  <c r="Q419" i="17"/>
  <c r="O419" i="17"/>
  <c r="N419" i="17"/>
  <c r="M419" i="17"/>
  <c r="L419" i="17"/>
  <c r="J419" i="17"/>
  <c r="H419" i="17"/>
  <c r="F419" i="17"/>
  <c r="E419" i="17"/>
  <c r="C419" i="17"/>
  <c r="B419" i="17"/>
  <c r="A419" i="17"/>
  <c r="Q418" i="17"/>
  <c r="O418" i="17"/>
  <c r="M418" i="17"/>
  <c r="L418" i="17"/>
  <c r="J418" i="17"/>
  <c r="H418" i="17"/>
  <c r="F418" i="17"/>
  <c r="E418" i="17"/>
  <c r="D418" i="17"/>
  <c r="C418" i="17"/>
  <c r="B418" i="17"/>
  <c r="A418" i="17"/>
  <c r="Q417" i="17"/>
  <c r="O417" i="17"/>
  <c r="M417" i="17"/>
  <c r="L417" i="17"/>
  <c r="J417" i="17"/>
  <c r="H417" i="17"/>
  <c r="F417" i="17"/>
  <c r="E417" i="17"/>
  <c r="D417" i="17"/>
  <c r="C417" i="17"/>
  <c r="B417" i="17"/>
  <c r="A417" i="17"/>
  <c r="Q416" i="17"/>
  <c r="O416" i="17"/>
  <c r="N416" i="17"/>
  <c r="M416" i="17"/>
  <c r="L416" i="17"/>
  <c r="J416" i="17"/>
  <c r="H416" i="17"/>
  <c r="F416" i="17"/>
  <c r="E416" i="17"/>
  <c r="A416" i="17"/>
  <c r="T415" i="17"/>
  <c r="Q415" i="17"/>
  <c r="O415" i="17"/>
  <c r="N415" i="17"/>
  <c r="M415" i="17"/>
  <c r="L415" i="17"/>
  <c r="J415" i="17"/>
  <c r="H415" i="17"/>
  <c r="F415" i="17"/>
  <c r="E415" i="17"/>
  <c r="B415" i="17"/>
  <c r="A415" i="17"/>
  <c r="T414" i="17"/>
  <c r="Q414" i="17"/>
  <c r="O414" i="17"/>
  <c r="N414" i="17"/>
  <c r="M414" i="17"/>
  <c r="L414" i="17"/>
  <c r="J414" i="17"/>
  <c r="H414" i="17"/>
  <c r="F414" i="17"/>
  <c r="E414" i="17"/>
  <c r="C414" i="17"/>
  <c r="B414" i="17"/>
  <c r="A414" i="17"/>
  <c r="Q413" i="17"/>
  <c r="O413" i="17"/>
  <c r="N413" i="17"/>
  <c r="M413" i="17"/>
  <c r="L413" i="17"/>
  <c r="J413" i="17"/>
  <c r="H413" i="17"/>
  <c r="F413" i="17"/>
  <c r="E413" i="17"/>
  <c r="C413" i="17"/>
  <c r="B413" i="17"/>
  <c r="A413" i="17"/>
  <c r="T412" i="17"/>
  <c r="Q412" i="17"/>
  <c r="O412" i="17"/>
  <c r="N412" i="17"/>
  <c r="M412" i="17"/>
  <c r="L412" i="17"/>
  <c r="J412" i="17"/>
  <c r="H412" i="17"/>
  <c r="F412" i="17"/>
  <c r="E412" i="17"/>
  <c r="C412" i="17"/>
  <c r="B412" i="17"/>
  <c r="A412" i="17"/>
  <c r="Q411" i="17"/>
  <c r="O411" i="17"/>
  <c r="M411" i="17"/>
  <c r="L411" i="17"/>
  <c r="J411" i="17"/>
  <c r="H411" i="17"/>
  <c r="F411" i="17"/>
  <c r="E411" i="17"/>
  <c r="C411" i="17"/>
  <c r="B411" i="17"/>
  <c r="A411" i="17"/>
  <c r="T410" i="17"/>
  <c r="Q410" i="17"/>
  <c r="O410" i="17"/>
  <c r="M410" i="17"/>
  <c r="L410" i="17"/>
  <c r="J410" i="17"/>
  <c r="H410" i="17"/>
  <c r="F410" i="17"/>
  <c r="E410" i="17"/>
  <c r="C410" i="17"/>
  <c r="B410" i="17"/>
  <c r="A410" i="17"/>
  <c r="Q409" i="17"/>
  <c r="O409" i="17"/>
  <c r="N409" i="17"/>
  <c r="M409" i="17"/>
  <c r="L409" i="17"/>
  <c r="J409" i="17"/>
  <c r="H409" i="17"/>
  <c r="F409" i="17"/>
  <c r="E409" i="17"/>
  <c r="C409" i="17"/>
  <c r="B409" i="17"/>
  <c r="A409" i="17"/>
  <c r="U408" i="17"/>
  <c r="T408" i="17"/>
  <c r="S408" i="17"/>
  <c r="R408" i="17"/>
  <c r="Q408" i="17"/>
  <c r="O408" i="17"/>
  <c r="N408" i="17"/>
  <c r="M408" i="17"/>
  <c r="L408" i="17"/>
  <c r="J408" i="17"/>
  <c r="I408" i="17"/>
  <c r="H408" i="17"/>
  <c r="F408" i="17"/>
  <c r="E408" i="17"/>
  <c r="D408" i="17"/>
  <c r="C408" i="17"/>
  <c r="B408" i="17"/>
  <c r="A408" i="17"/>
  <c r="Q407" i="17"/>
  <c r="O407" i="17"/>
  <c r="N407" i="17"/>
  <c r="M407" i="17"/>
  <c r="L407" i="17"/>
  <c r="J407" i="17"/>
  <c r="H407" i="17"/>
  <c r="F407" i="17"/>
  <c r="E407" i="17"/>
  <c r="B407" i="17"/>
  <c r="A407" i="17"/>
  <c r="T406" i="17"/>
  <c r="Q406" i="17"/>
  <c r="O406" i="17"/>
  <c r="M406" i="17"/>
  <c r="L406" i="17"/>
  <c r="J406" i="17"/>
  <c r="H406" i="17"/>
  <c r="F406" i="17"/>
  <c r="E406" i="17"/>
  <c r="C406" i="17"/>
  <c r="B406" i="17"/>
  <c r="A406" i="17"/>
  <c r="Q405" i="17"/>
  <c r="O405" i="17"/>
  <c r="N405" i="17"/>
  <c r="M405" i="17"/>
  <c r="L405" i="17"/>
  <c r="J405" i="17"/>
  <c r="H405" i="17"/>
  <c r="F405" i="17"/>
  <c r="E405" i="17"/>
  <c r="C405" i="17"/>
  <c r="B405" i="17"/>
  <c r="A405" i="17"/>
  <c r="Q404" i="17"/>
  <c r="O404" i="17"/>
  <c r="N404" i="17"/>
  <c r="M404" i="17"/>
  <c r="L404" i="17"/>
  <c r="J404" i="17"/>
  <c r="H404" i="17"/>
  <c r="F404" i="17"/>
  <c r="E404" i="17"/>
  <c r="C404" i="17"/>
  <c r="B404" i="17"/>
  <c r="A404" i="17"/>
  <c r="T403" i="17"/>
  <c r="Q403" i="17"/>
  <c r="O403" i="17"/>
  <c r="N403" i="17"/>
  <c r="M403" i="17"/>
  <c r="L403" i="17"/>
  <c r="J403" i="17"/>
  <c r="H403" i="17"/>
  <c r="F402" i="17" s="1"/>
  <c r="F403" i="17"/>
  <c r="E403" i="17"/>
  <c r="C403" i="17"/>
  <c r="B403" i="17"/>
  <c r="A403" i="17"/>
  <c r="T401" i="17"/>
  <c r="Q401" i="17"/>
  <c r="O401" i="17"/>
  <c r="N401" i="17"/>
  <c r="M401" i="17"/>
  <c r="L401" i="17"/>
  <c r="J401" i="17"/>
  <c r="H401" i="17"/>
  <c r="F401" i="17"/>
  <c r="E401" i="17"/>
  <c r="C401" i="17"/>
  <c r="B401" i="17"/>
  <c r="A401" i="17"/>
  <c r="T400" i="17"/>
  <c r="Q400" i="17"/>
  <c r="O400" i="17"/>
  <c r="N400" i="17"/>
  <c r="M400" i="17"/>
  <c r="L400" i="17"/>
  <c r="J400" i="17"/>
  <c r="H400" i="17"/>
  <c r="F400" i="17"/>
  <c r="E400" i="17"/>
  <c r="C400" i="17"/>
  <c r="B400" i="17"/>
  <c r="A400" i="17"/>
  <c r="Q399" i="17"/>
  <c r="O399" i="17"/>
  <c r="M399" i="17"/>
  <c r="L399" i="17"/>
  <c r="J399" i="17"/>
  <c r="H399" i="17"/>
  <c r="F399" i="17"/>
  <c r="E399" i="17"/>
  <c r="D399" i="17"/>
  <c r="C399" i="17"/>
  <c r="B399" i="17"/>
  <c r="A399" i="17"/>
  <c r="Q398" i="17"/>
  <c r="O398" i="17"/>
  <c r="N398" i="17"/>
  <c r="M398" i="17"/>
  <c r="L398" i="17"/>
  <c r="J398" i="17"/>
  <c r="H398" i="17"/>
  <c r="F398" i="17"/>
  <c r="E398" i="17"/>
  <c r="D398" i="17"/>
  <c r="C398" i="17"/>
  <c r="B398" i="17"/>
  <c r="A398" i="17"/>
  <c r="U397" i="17"/>
  <c r="T397" i="17"/>
  <c r="S397" i="17"/>
  <c r="R397" i="17"/>
  <c r="Q397" i="17"/>
  <c r="P397" i="17"/>
  <c r="O397" i="17"/>
  <c r="N397" i="17"/>
  <c r="M397" i="17"/>
  <c r="L397" i="17"/>
  <c r="K397" i="17"/>
  <c r="J397" i="17"/>
  <c r="I397" i="17"/>
  <c r="H397" i="17"/>
  <c r="F397" i="17"/>
  <c r="E397" i="17"/>
  <c r="D397" i="17"/>
  <c r="C397" i="17"/>
  <c r="B397" i="17"/>
  <c r="A397" i="17"/>
  <c r="T396" i="17"/>
  <c r="Q396" i="17"/>
  <c r="O396" i="17"/>
  <c r="M396" i="17"/>
  <c r="L396" i="17"/>
  <c r="J396" i="17"/>
  <c r="H396" i="17"/>
  <c r="F396" i="17"/>
  <c r="E396" i="17"/>
  <c r="C396" i="17"/>
  <c r="B396" i="17"/>
  <c r="A396" i="17"/>
  <c r="Q395" i="17"/>
  <c r="O395" i="17"/>
  <c r="N395" i="17"/>
  <c r="M395" i="17"/>
  <c r="L395" i="17"/>
  <c r="J395" i="17"/>
  <c r="H395" i="17"/>
  <c r="F395" i="17"/>
  <c r="E395" i="17"/>
  <c r="C395" i="17"/>
  <c r="B395" i="17"/>
  <c r="A395" i="17"/>
  <c r="Q394" i="17"/>
  <c r="O394" i="17"/>
  <c r="N394" i="17"/>
  <c r="M394" i="17"/>
  <c r="L394" i="17"/>
  <c r="J394" i="17"/>
  <c r="H394" i="17"/>
  <c r="F394" i="17"/>
  <c r="E394" i="17"/>
  <c r="C394" i="17"/>
  <c r="B394" i="17"/>
  <c r="A394" i="17"/>
  <c r="Q393" i="17"/>
  <c r="O393" i="17"/>
  <c r="N393" i="17"/>
  <c r="M393" i="17"/>
  <c r="L393" i="17"/>
  <c r="J393" i="17"/>
  <c r="H393" i="17"/>
  <c r="F393" i="17"/>
  <c r="E393" i="17"/>
  <c r="C393" i="17"/>
  <c r="B393" i="17"/>
  <c r="A393" i="17"/>
  <c r="Q392" i="17"/>
  <c r="O392" i="17"/>
  <c r="N392" i="17"/>
  <c r="M392" i="17"/>
  <c r="L392" i="17"/>
  <c r="J392" i="17"/>
  <c r="H392" i="17"/>
  <c r="F392" i="17"/>
  <c r="E392" i="17"/>
  <c r="C392" i="17"/>
  <c r="B392" i="17"/>
  <c r="A392" i="17"/>
  <c r="T391" i="17"/>
  <c r="Q391" i="17"/>
  <c r="O391" i="17"/>
  <c r="M391" i="17"/>
  <c r="L391" i="17"/>
  <c r="J391" i="17"/>
  <c r="H391" i="17"/>
  <c r="F391" i="17"/>
  <c r="E391" i="17"/>
  <c r="C391" i="17"/>
  <c r="B391" i="17"/>
  <c r="A391" i="17"/>
  <c r="Q390" i="17"/>
  <c r="O390" i="17"/>
  <c r="N390" i="17"/>
  <c r="M390" i="17"/>
  <c r="L390" i="17"/>
  <c r="J390" i="17"/>
  <c r="H390" i="17"/>
  <c r="F390" i="17"/>
  <c r="E390" i="17"/>
  <c r="C390" i="17"/>
  <c r="B390" i="17"/>
  <c r="A390" i="17"/>
  <c r="T389" i="17"/>
  <c r="Q389" i="17"/>
  <c r="O389" i="17"/>
  <c r="N389" i="17"/>
  <c r="M389" i="17"/>
  <c r="L389" i="17"/>
  <c r="J389" i="17"/>
  <c r="H389" i="17"/>
  <c r="F389" i="17"/>
  <c r="E389" i="17"/>
  <c r="C389" i="17"/>
  <c r="B389" i="17"/>
  <c r="A389" i="17"/>
  <c r="T388" i="17"/>
  <c r="Q388" i="17"/>
  <c r="O388" i="17"/>
  <c r="N388" i="17"/>
  <c r="M388" i="17"/>
  <c r="L388" i="17"/>
  <c r="J388" i="17"/>
  <c r="H388" i="17"/>
  <c r="F388" i="17"/>
  <c r="E388" i="17"/>
  <c r="B388" i="17"/>
  <c r="A388" i="17"/>
  <c r="T387" i="17"/>
  <c r="Q387" i="17"/>
  <c r="O387" i="17"/>
  <c r="N387" i="17"/>
  <c r="M387" i="17"/>
  <c r="L387" i="17"/>
  <c r="J387" i="17"/>
  <c r="H387" i="17"/>
  <c r="F387" i="17"/>
  <c r="E387" i="17"/>
  <c r="C387" i="17"/>
  <c r="B387" i="17"/>
  <c r="A387" i="17"/>
  <c r="Q386" i="17"/>
  <c r="O386" i="17"/>
  <c r="N386" i="17"/>
  <c r="M386" i="17"/>
  <c r="L386" i="17"/>
  <c r="J386" i="17"/>
  <c r="H386" i="17"/>
  <c r="F386" i="17"/>
  <c r="E386" i="17"/>
  <c r="C386" i="17"/>
  <c r="B386" i="17"/>
  <c r="A386" i="17"/>
  <c r="T385" i="17"/>
  <c r="Q385" i="17"/>
  <c r="O385" i="17"/>
  <c r="N385" i="17"/>
  <c r="M385" i="17"/>
  <c r="L385" i="17"/>
  <c r="J385" i="17"/>
  <c r="H385" i="17"/>
  <c r="F385" i="17"/>
  <c r="E385" i="17"/>
  <c r="C385" i="17"/>
  <c r="B385" i="17"/>
  <c r="A385" i="17"/>
  <c r="Q384" i="17"/>
  <c r="O384" i="17"/>
  <c r="N384" i="17"/>
  <c r="M384" i="17"/>
  <c r="L384" i="17"/>
  <c r="J384" i="17"/>
  <c r="H384" i="17"/>
  <c r="F383" i="17" s="1"/>
  <c r="F384" i="17"/>
  <c r="E384" i="17"/>
  <c r="C384" i="17"/>
  <c r="B384" i="17"/>
  <c r="A384" i="17"/>
  <c r="T382" i="17"/>
  <c r="Q382" i="17"/>
  <c r="O382" i="17"/>
  <c r="N382" i="17"/>
  <c r="M382" i="17"/>
  <c r="L382" i="17"/>
  <c r="J382" i="17"/>
  <c r="H382" i="17"/>
  <c r="F382" i="17"/>
  <c r="E382" i="17"/>
  <c r="C382" i="17"/>
  <c r="B382" i="17"/>
  <c r="A382" i="17"/>
  <c r="T381" i="17"/>
  <c r="Q381" i="17"/>
  <c r="O381" i="17"/>
  <c r="N381" i="17"/>
  <c r="M381" i="17"/>
  <c r="L381" i="17"/>
  <c r="J381" i="17"/>
  <c r="H381" i="17"/>
  <c r="F381" i="17"/>
  <c r="E381" i="17"/>
  <c r="C381" i="17"/>
  <c r="B381" i="17"/>
  <c r="A381" i="17"/>
  <c r="T380" i="17"/>
  <c r="Q380" i="17"/>
  <c r="O380" i="17"/>
  <c r="N380" i="17"/>
  <c r="M380" i="17"/>
  <c r="L380" i="17"/>
  <c r="J380" i="17"/>
  <c r="H380" i="17"/>
  <c r="F380" i="17"/>
  <c r="E380" i="17"/>
  <c r="D380" i="17"/>
  <c r="C380" i="17"/>
  <c r="B380" i="17"/>
  <c r="A380" i="17"/>
  <c r="T379" i="17"/>
  <c r="Q379" i="17"/>
  <c r="O379" i="17"/>
  <c r="N379" i="17"/>
  <c r="M379" i="17"/>
  <c r="L379" i="17"/>
  <c r="J379" i="17"/>
  <c r="H379" i="17"/>
  <c r="F379" i="17"/>
  <c r="E379" i="17"/>
  <c r="D379" i="17"/>
  <c r="C379" i="17"/>
  <c r="B379" i="17"/>
  <c r="A379" i="17"/>
  <c r="T378" i="17"/>
  <c r="Q378" i="17"/>
  <c r="O378" i="17"/>
  <c r="N378" i="17"/>
  <c r="M378" i="17"/>
  <c r="L378" i="17"/>
  <c r="J378" i="17"/>
  <c r="H378" i="17"/>
  <c r="F378" i="17"/>
  <c r="E378" i="17"/>
  <c r="A378" i="17"/>
  <c r="T377" i="17"/>
  <c r="Q377" i="17"/>
  <c r="O377" i="17"/>
  <c r="M377" i="17"/>
  <c r="L377" i="17"/>
  <c r="J377" i="17"/>
  <c r="H377" i="17"/>
  <c r="F377" i="17"/>
  <c r="E377" i="17"/>
  <c r="C377" i="17"/>
  <c r="B377" i="17"/>
  <c r="A377" i="17"/>
  <c r="Q376" i="17"/>
  <c r="O376" i="17"/>
  <c r="N376" i="17"/>
  <c r="M376" i="17"/>
  <c r="L376" i="17"/>
  <c r="J376" i="17"/>
  <c r="H376" i="17"/>
  <c r="F376" i="17"/>
  <c r="E376" i="17"/>
  <c r="C376" i="17"/>
  <c r="B376" i="17"/>
  <c r="A376" i="17"/>
  <c r="Q375" i="17"/>
  <c r="O375" i="17"/>
  <c r="M375" i="17"/>
  <c r="L375" i="17"/>
  <c r="J375" i="17"/>
  <c r="H375" i="17"/>
  <c r="F375" i="17"/>
  <c r="E375" i="17"/>
  <c r="C375" i="17"/>
  <c r="B375" i="17"/>
  <c r="A375" i="17"/>
  <c r="Q374" i="17"/>
  <c r="O374" i="17"/>
  <c r="M374" i="17"/>
  <c r="L374" i="17"/>
  <c r="J374" i="17"/>
  <c r="H374" i="17"/>
  <c r="F374" i="17"/>
  <c r="E374" i="17"/>
  <c r="C374" i="17"/>
  <c r="B374" i="17"/>
  <c r="A374" i="17"/>
  <c r="T373" i="17"/>
  <c r="Q373" i="17"/>
  <c r="O373" i="17"/>
  <c r="N373" i="17"/>
  <c r="M373" i="17"/>
  <c r="L373" i="17"/>
  <c r="J373" i="17"/>
  <c r="H373" i="17"/>
  <c r="F373" i="17"/>
  <c r="E373" i="17"/>
  <c r="C373" i="17"/>
  <c r="B373" i="17"/>
  <c r="A373" i="17"/>
  <c r="T372" i="17"/>
  <c r="Q372" i="17"/>
  <c r="O372" i="17"/>
  <c r="N372" i="17"/>
  <c r="M372" i="17"/>
  <c r="L372" i="17"/>
  <c r="J372" i="17"/>
  <c r="H372" i="17"/>
  <c r="F372" i="17"/>
  <c r="E372" i="17"/>
  <c r="C372" i="17"/>
  <c r="B372" i="17"/>
  <c r="A372" i="17"/>
  <c r="U371" i="17"/>
  <c r="T371" i="17"/>
  <c r="S371" i="17"/>
  <c r="R371" i="17"/>
  <c r="Q371" i="17"/>
  <c r="P371" i="17"/>
  <c r="O371" i="17"/>
  <c r="N371" i="17"/>
  <c r="M371" i="17"/>
  <c r="L371" i="17"/>
  <c r="K371" i="17"/>
  <c r="J371" i="17"/>
  <c r="I371" i="17"/>
  <c r="H371" i="17"/>
  <c r="F371" i="17"/>
  <c r="E371" i="17"/>
  <c r="D371" i="17"/>
  <c r="C371" i="17"/>
  <c r="B371" i="17"/>
  <c r="A371" i="17"/>
  <c r="T370" i="17"/>
  <c r="Q370" i="17"/>
  <c r="O370" i="17"/>
  <c r="N370" i="17"/>
  <c r="M370" i="17"/>
  <c r="L370" i="17"/>
  <c r="J370" i="17"/>
  <c r="H370" i="17"/>
  <c r="F370" i="17"/>
  <c r="E370" i="17"/>
  <c r="C370" i="17"/>
  <c r="B370" i="17"/>
  <c r="A370" i="17"/>
  <c r="Q369" i="17"/>
  <c r="O369" i="17"/>
  <c r="N369" i="17"/>
  <c r="M369" i="17"/>
  <c r="L369" i="17"/>
  <c r="J369" i="17"/>
  <c r="H369" i="17"/>
  <c r="F369" i="17"/>
  <c r="E369" i="17"/>
  <c r="B369" i="17"/>
  <c r="A369" i="17"/>
  <c r="T368" i="17"/>
  <c r="Q368" i="17"/>
  <c r="O368" i="17"/>
  <c r="N368" i="17"/>
  <c r="M368" i="17"/>
  <c r="L368" i="17"/>
  <c r="J368" i="17"/>
  <c r="H368" i="17"/>
  <c r="F368" i="17"/>
  <c r="E368" i="17"/>
  <c r="C368" i="17"/>
  <c r="B368" i="17"/>
  <c r="A368" i="17"/>
  <c r="T367" i="17"/>
  <c r="Q367" i="17"/>
  <c r="O367" i="17"/>
  <c r="N367" i="17"/>
  <c r="M367" i="17"/>
  <c r="L367" i="17"/>
  <c r="J367" i="17"/>
  <c r="H367" i="17"/>
  <c r="F367" i="17"/>
  <c r="E367" i="17"/>
  <c r="C367" i="17"/>
  <c r="B367" i="17"/>
  <c r="A367" i="17"/>
  <c r="T366" i="17"/>
  <c r="Q366" i="17"/>
  <c r="O366" i="17"/>
  <c r="N366" i="17"/>
  <c r="M366" i="17"/>
  <c r="L366" i="17"/>
  <c r="J366" i="17"/>
  <c r="H366" i="17"/>
  <c r="F366" i="17"/>
  <c r="E366" i="17"/>
  <c r="C366" i="17"/>
  <c r="B366" i="17"/>
  <c r="A366" i="17"/>
  <c r="T363" i="17"/>
  <c r="Q363" i="17"/>
  <c r="O363" i="17"/>
  <c r="N363" i="17"/>
  <c r="M363" i="17"/>
  <c r="L363" i="17"/>
  <c r="J363" i="17"/>
  <c r="H363" i="17"/>
  <c r="F363" i="17"/>
  <c r="E363" i="17"/>
  <c r="C363" i="17"/>
  <c r="B363" i="17"/>
  <c r="A363" i="17"/>
  <c r="T362" i="17"/>
  <c r="Q362" i="17"/>
  <c r="O362" i="17"/>
  <c r="N362" i="17"/>
  <c r="M362" i="17"/>
  <c r="L362" i="17"/>
  <c r="J362" i="17"/>
  <c r="H362" i="17"/>
  <c r="F362" i="17"/>
  <c r="E362" i="17"/>
  <c r="C362" i="17"/>
  <c r="B362" i="17"/>
  <c r="A362" i="17"/>
  <c r="Q361" i="17"/>
  <c r="O361" i="17"/>
  <c r="M361" i="17"/>
  <c r="L361" i="17"/>
  <c r="J361" i="17"/>
  <c r="H361" i="17"/>
  <c r="F361" i="17"/>
  <c r="E361" i="17"/>
  <c r="D361" i="17"/>
  <c r="C361" i="17"/>
  <c r="B361" i="17"/>
  <c r="A361" i="17"/>
  <c r="T360" i="17"/>
  <c r="Q360" i="17"/>
  <c r="O360" i="17"/>
  <c r="N360" i="17"/>
  <c r="M360" i="17"/>
  <c r="L360" i="17"/>
  <c r="J360" i="17"/>
  <c r="H360" i="17"/>
  <c r="F360" i="17"/>
  <c r="E360" i="17"/>
  <c r="D360" i="17"/>
  <c r="C360" i="17"/>
  <c r="B360" i="17"/>
  <c r="A360" i="17"/>
  <c r="U359" i="17"/>
  <c r="T359" i="17"/>
  <c r="S359" i="17"/>
  <c r="R359" i="17"/>
  <c r="Q359" i="17"/>
  <c r="P359" i="17"/>
  <c r="O359" i="17"/>
  <c r="N359" i="17"/>
  <c r="M359" i="17"/>
  <c r="L359" i="17"/>
  <c r="K359" i="17"/>
  <c r="J359" i="17"/>
  <c r="I359" i="17"/>
  <c r="H359" i="17"/>
  <c r="F359" i="17"/>
  <c r="E359" i="17"/>
  <c r="D359" i="17"/>
  <c r="C359" i="17"/>
  <c r="B359" i="17"/>
  <c r="A359" i="17"/>
  <c r="T358" i="17"/>
  <c r="Q358" i="17"/>
  <c r="O358" i="17"/>
  <c r="N358" i="17"/>
  <c r="M358" i="17"/>
  <c r="L358" i="17"/>
  <c r="J358" i="17"/>
  <c r="H358" i="17"/>
  <c r="F358" i="17"/>
  <c r="E358" i="17"/>
  <c r="C358" i="17"/>
  <c r="B358" i="17"/>
  <c r="A358" i="17"/>
  <c r="T357" i="17"/>
  <c r="Q357" i="17"/>
  <c r="O357" i="17"/>
  <c r="M357" i="17"/>
  <c r="L357" i="17"/>
  <c r="J357" i="17"/>
  <c r="H357" i="17"/>
  <c r="F357" i="17"/>
  <c r="E357" i="17"/>
  <c r="C357" i="17"/>
  <c r="B357" i="17"/>
  <c r="A357" i="17"/>
  <c r="T356" i="17"/>
  <c r="Q356" i="17"/>
  <c r="O356" i="17"/>
  <c r="N356" i="17"/>
  <c r="M356" i="17"/>
  <c r="L356" i="17"/>
  <c r="J356" i="17"/>
  <c r="H356" i="17"/>
  <c r="F356" i="17"/>
  <c r="E356" i="17"/>
  <c r="C356" i="17"/>
  <c r="B356" i="17"/>
  <c r="A356" i="17"/>
  <c r="T355" i="17"/>
  <c r="Q355" i="17"/>
  <c r="O355" i="17"/>
  <c r="M355" i="17"/>
  <c r="L355" i="17"/>
  <c r="J355" i="17"/>
  <c r="H355" i="17"/>
  <c r="F355" i="17"/>
  <c r="E355" i="17"/>
  <c r="C355" i="17"/>
  <c r="B355" i="17"/>
  <c r="A355" i="17"/>
  <c r="T354" i="17"/>
  <c r="Q354" i="17"/>
  <c r="O354" i="17"/>
  <c r="N354" i="17"/>
  <c r="M354" i="17"/>
  <c r="L354" i="17"/>
  <c r="J354" i="17"/>
  <c r="H354" i="17"/>
  <c r="F354" i="17"/>
  <c r="E354" i="17"/>
  <c r="C354" i="17"/>
  <c r="B354" i="17"/>
  <c r="A354" i="17"/>
  <c r="T353" i="17"/>
  <c r="Q353" i="17"/>
  <c r="O353" i="17"/>
  <c r="N353" i="17"/>
  <c r="M353" i="17"/>
  <c r="L353" i="17"/>
  <c r="J353" i="17"/>
  <c r="H353" i="17"/>
  <c r="F353" i="17"/>
  <c r="E353" i="17"/>
  <c r="C353" i="17"/>
  <c r="B353" i="17"/>
  <c r="A353" i="17"/>
  <c r="Q352" i="17"/>
  <c r="O352" i="17"/>
  <c r="N352" i="17"/>
  <c r="M352" i="17"/>
  <c r="L352" i="17"/>
  <c r="J352" i="17"/>
  <c r="H352" i="17"/>
  <c r="F352" i="17"/>
  <c r="E352" i="17"/>
  <c r="C352" i="17"/>
  <c r="B352" i="17"/>
  <c r="A352" i="17"/>
  <c r="T351" i="17"/>
  <c r="Q351" i="17"/>
  <c r="O351" i="17"/>
  <c r="N351" i="17"/>
  <c r="M351" i="17"/>
  <c r="L351" i="17"/>
  <c r="J351" i="17"/>
  <c r="H351" i="17"/>
  <c r="F351" i="17"/>
  <c r="E351" i="17"/>
  <c r="C351" i="17"/>
  <c r="B351" i="17"/>
  <c r="A351" i="17"/>
  <c r="Q350" i="17"/>
  <c r="O350" i="17"/>
  <c r="N350" i="17"/>
  <c r="M350" i="17"/>
  <c r="L350" i="17"/>
  <c r="J350" i="17"/>
  <c r="H350" i="17"/>
  <c r="F350" i="17"/>
  <c r="E350" i="17"/>
  <c r="B350" i="17"/>
  <c r="A350" i="17"/>
  <c r="T349" i="17"/>
  <c r="Q349" i="17"/>
  <c r="O349" i="17"/>
  <c r="M349" i="17"/>
  <c r="L349" i="17"/>
  <c r="J349" i="17"/>
  <c r="H349" i="17"/>
  <c r="F349" i="17"/>
  <c r="E349" i="17"/>
  <c r="C349" i="17"/>
  <c r="B349" i="17"/>
  <c r="A349" i="17"/>
  <c r="Q348" i="17"/>
  <c r="O348" i="17"/>
  <c r="N348" i="17"/>
  <c r="M348" i="17"/>
  <c r="L348" i="17"/>
  <c r="J348" i="17"/>
  <c r="H348" i="17"/>
  <c r="F348" i="17"/>
  <c r="E348" i="17"/>
  <c r="C348" i="17"/>
  <c r="B348" i="17"/>
  <c r="A348" i="17"/>
  <c r="T347" i="17"/>
  <c r="Q347" i="17"/>
  <c r="O347" i="17"/>
  <c r="N347" i="17"/>
  <c r="M347" i="17"/>
  <c r="L347" i="17"/>
  <c r="J347" i="17"/>
  <c r="H347" i="17"/>
  <c r="F347" i="17"/>
  <c r="E347" i="17"/>
  <c r="C347" i="17"/>
  <c r="B347" i="17"/>
  <c r="A347" i="17"/>
  <c r="Q346" i="17"/>
  <c r="O346" i="17"/>
  <c r="N346" i="17"/>
  <c r="M346" i="17"/>
  <c r="L346" i="17"/>
  <c r="J346" i="17"/>
  <c r="H346" i="17"/>
  <c r="F346" i="17"/>
  <c r="F345" i="17" s="1"/>
  <c r="E346" i="17"/>
  <c r="C346" i="17"/>
  <c r="B346" i="17"/>
  <c r="A346" i="17"/>
  <c r="Q329" i="17"/>
  <c r="O329" i="17"/>
  <c r="N329" i="17"/>
  <c r="M329" i="17"/>
  <c r="L329" i="17"/>
  <c r="J329" i="17"/>
  <c r="H329" i="17"/>
  <c r="F329" i="17"/>
  <c r="E329" i="17"/>
  <c r="C329" i="17"/>
  <c r="B329" i="17"/>
  <c r="A329" i="17"/>
  <c r="P49" i="15" l="1"/>
  <c r="K49" i="15"/>
  <c r="T49" i="15" s="1"/>
  <c r="I49" i="15"/>
  <c r="G49" i="15"/>
  <c r="D49" i="15"/>
  <c r="T344" i="17"/>
  <c r="Q344" i="17"/>
  <c r="O344" i="17"/>
  <c r="M344" i="17"/>
  <c r="L344" i="17"/>
  <c r="H344" i="17"/>
  <c r="F344" i="17"/>
  <c r="E344" i="17"/>
  <c r="C344" i="17"/>
  <c r="B344" i="17"/>
  <c r="A344" i="17"/>
  <c r="T343" i="17"/>
  <c r="Q343" i="17"/>
  <c r="O343" i="17"/>
  <c r="N343" i="17"/>
  <c r="M343" i="17"/>
  <c r="L343" i="17"/>
  <c r="H343" i="17"/>
  <c r="F343" i="17"/>
  <c r="E343" i="17"/>
  <c r="C343" i="17"/>
  <c r="B343" i="17"/>
  <c r="A343" i="17"/>
  <c r="T342" i="17"/>
  <c r="Q342" i="17"/>
  <c r="O342" i="17"/>
  <c r="N342" i="17"/>
  <c r="M342" i="17"/>
  <c r="L342" i="17"/>
  <c r="H342" i="17"/>
  <c r="F342" i="17"/>
  <c r="E342" i="17"/>
  <c r="D342" i="17"/>
  <c r="C342" i="17"/>
  <c r="B342" i="17"/>
  <c r="A342" i="17"/>
  <c r="T341" i="17"/>
  <c r="Q341" i="17"/>
  <c r="O341" i="17"/>
  <c r="N341" i="17"/>
  <c r="M341" i="17"/>
  <c r="L341" i="17"/>
  <c r="H341" i="17"/>
  <c r="F341" i="17"/>
  <c r="E341" i="17"/>
  <c r="D341" i="17"/>
  <c r="C341" i="17"/>
  <c r="B341" i="17"/>
  <c r="A341" i="17"/>
  <c r="Q340" i="17"/>
  <c r="O340" i="17"/>
  <c r="M340" i="17"/>
  <c r="L340" i="17"/>
  <c r="H340" i="17"/>
  <c r="F340" i="17"/>
  <c r="E340" i="17"/>
  <c r="A340" i="17"/>
  <c r="Q339" i="17"/>
  <c r="O339" i="17"/>
  <c r="N339" i="17"/>
  <c r="M339" i="17"/>
  <c r="L339" i="17"/>
  <c r="H339" i="17"/>
  <c r="F339" i="17"/>
  <c r="E339" i="17"/>
  <c r="C339" i="17"/>
  <c r="B339" i="17"/>
  <c r="A339" i="17"/>
  <c r="Q338" i="17"/>
  <c r="O338" i="17"/>
  <c r="N338" i="17"/>
  <c r="M338" i="17"/>
  <c r="L338" i="17"/>
  <c r="H338" i="17"/>
  <c r="F338" i="17"/>
  <c r="E338" i="17"/>
  <c r="C338" i="17"/>
  <c r="B338" i="17"/>
  <c r="A338" i="17"/>
  <c r="U337" i="17"/>
  <c r="T337" i="17"/>
  <c r="S337" i="17"/>
  <c r="R337" i="17"/>
  <c r="Q337" i="17"/>
  <c r="P337" i="17"/>
  <c r="O337" i="17"/>
  <c r="N337" i="17"/>
  <c r="M337" i="17"/>
  <c r="L337" i="17"/>
  <c r="K337" i="17"/>
  <c r="J337" i="17"/>
  <c r="I337" i="17"/>
  <c r="H337" i="17"/>
  <c r="F337" i="17"/>
  <c r="E337" i="17"/>
  <c r="D337" i="17"/>
  <c r="C337" i="17"/>
  <c r="B337" i="17"/>
  <c r="A337" i="17"/>
  <c r="T336" i="17"/>
  <c r="Q336" i="17"/>
  <c r="O336" i="17"/>
  <c r="M336" i="17"/>
  <c r="L336" i="17"/>
  <c r="H336" i="17"/>
  <c r="F336" i="17"/>
  <c r="E336" i="17"/>
  <c r="C336" i="17"/>
  <c r="B336" i="17"/>
  <c r="A336" i="17"/>
  <c r="T335" i="17"/>
  <c r="Q335" i="17"/>
  <c r="O335" i="17"/>
  <c r="N335" i="17"/>
  <c r="M335" i="17"/>
  <c r="L335" i="17"/>
  <c r="H335" i="17"/>
  <c r="F335" i="17"/>
  <c r="E335" i="17"/>
  <c r="C335" i="17"/>
  <c r="B335" i="17"/>
  <c r="A335" i="17"/>
  <c r="T334" i="17"/>
  <c r="Q334" i="17"/>
  <c r="O334" i="17"/>
  <c r="N334" i="17"/>
  <c r="M334" i="17"/>
  <c r="L334" i="17"/>
  <c r="H334" i="17"/>
  <c r="F334" i="17"/>
  <c r="E334" i="17"/>
  <c r="C334" i="17"/>
  <c r="B334" i="17"/>
  <c r="A334" i="17"/>
  <c r="Q333" i="17"/>
  <c r="O333" i="17"/>
  <c r="N333" i="17"/>
  <c r="M333" i="17"/>
  <c r="L333" i="17"/>
  <c r="H333" i="17"/>
  <c r="F333" i="17"/>
  <c r="E333" i="17"/>
  <c r="C333" i="17"/>
  <c r="B333" i="17"/>
  <c r="A333" i="17"/>
  <c r="T332" i="17"/>
  <c r="Q332" i="17"/>
  <c r="O332" i="17"/>
  <c r="N332" i="17"/>
  <c r="M332" i="17"/>
  <c r="L332" i="17"/>
  <c r="H332" i="17"/>
  <c r="F332" i="17"/>
  <c r="E332" i="17"/>
  <c r="C332" i="17"/>
  <c r="B332" i="17"/>
  <c r="A332" i="17"/>
  <c r="T331" i="17"/>
  <c r="Q331" i="17"/>
  <c r="O331" i="17"/>
  <c r="N331" i="17"/>
  <c r="M331" i="17"/>
  <c r="L331" i="17"/>
  <c r="H331" i="17"/>
  <c r="F331" i="17"/>
  <c r="E331" i="17"/>
  <c r="B331" i="17"/>
  <c r="A331" i="17"/>
  <c r="T330" i="17"/>
  <c r="Q330" i="17"/>
  <c r="O330" i="17"/>
  <c r="M330" i="17"/>
  <c r="L330" i="17"/>
  <c r="H330" i="17"/>
  <c r="F330" i="17"/>
  <c r="E330" i="17"/>
  <c r="C330" i="17"/>
  <c r="B330" i="17"/>
  <c r="A330" i="17"/>
  <c r="T328" i="17"/>
  <c r="Q328" i="17"/>
  <c r="O328" i="17"/>
  <c r="N328" i="17"/>
  <c r="M328" i="17"/>
  <c r="L328" i="17"/>
  <c r="H328" i="17"/>
  <c r="F328" i="17"/>
  <c r="E328" i="17"/>
  <c r="C328" i="17"/>
  <c r="B328" i="17"/>
  <c r="A328" i="17"/>
  <c r="T327" i="17"/>
  <c r="Q327" i="17"/>
  <c r="O327" i="17"/>
  <c r="N327" i="17"/>
  <c r="M327" i="17"/>
  <c r="L327" i="17"/>
  <c r="H327" i="17"/>
  <c r="F326" i="17" s="1"/>
  <c r="F327" i="17"/>
  <c r="E327" i="17"/>
  <c r="C327" i="17"/>
  <c r="B327" i="17"/>
  <c r="A327" i="17"/>
  <c r="T325" i="17"/>
  <c r="Q325" i="17"/>
  <c r="O325" i="17"/>
  <c r="N325" i="17"/>
  <c r="M325" i="17"/>
  <c r="L325" i="17"/>
  <c r="H325" i="17"/>
  <c r="F325" i="17"/>
  <c r="E325" i="17"/>
  <c r="C325" i="17"/>
  <c r="B325" i="17"/>
  <c r="A325" i="17"/>
  <c r="T324" i="17"/>
  <c r="Q324" i="17"/>
  <c r="O324" i="17"/>
  <c r="N324" i="17"/>
  <c r="M324" i="17"/>
  <c r="L324" i="17"/>
  <c r="H324" i="17"/>
  <c r="F324" i="17"/>
  <c r="E324" i="17"/>
  <c r="C324" i="17"/>
  <c r="B324" i="17"/>
  <c r="A324" i="17"/>
  <c r="Q323" i="17"/>
  <c r="O323" i="17"/>
  <c r="M323" i="17"/>
  <c r="L323" i="17"/>
  <c r="H323" i="17"/>
  <c r="F323" i="17"/>
  <c r="E323" i="17"/>
  <c r="D323" i="17"/>
  <c r="C323" i="17"/>
  <c r="B323" i="17"/>
  <c r="A323" i="17"/>
  <c r="T322" i="17"/>
  <c r="Q322" i="17"/>
  <c r="O322" i="17"/>
  <c r="N322" i="17"/>
  <c r="M322" i="17"/>
  <c r="L322" i="17"/>
  <c r="H322" i="17"/>
  <c r="F322" i="17"/>
  <c r="E322" i="17"/>
  <c r="D322" i="17"/>
  <c r="C322" i="17"/>
  <c r="B322" i="17"/>
  <c r="A322" i="17"/>
  <c r="Q321" i="17"/>
  <c r="O321" i="17"/>
  <c r="N321" i="17"/>
  <c r="M321" i="17"/>
  <c r="L321" i="17"/>
  <c r="H321" i="17"/>
  <c r="F321" i="17"/>
  <c r="E321" i="17"/>
  <c r="A321" i="17"/>
  <c r="Q320" i="17"/>
  <c r="O320" i="17"/>
  <c r="M320" i="17"/>
  <c r="L320" i="17"/>
  <c r="H320" i="17"/>
  <c r="F320" i="17"/>
  <c r="E320" i="17"/>
  <c r="C320" i="17"/>
  <c r="B320" i="17"/>
  <c r="A320" i="17"/>
  <c r="T319" i="17"/>
  <c r="Q319" i="17"/>
  <c r="O319" i="17"/>
  <c r="M319" i="17"/>
  <c r="L319" i="17"/>
  <c r="H319" i="17"/>
  <c r="F319" i="17"/>
  <c r="E319" i="17"/>
  <c r="C319" i="17"/>
  <c r="B319" i="17"/>
  <c r="A319" i="17"/>
  <c r="T318" i="17"/>
  <c r="Q318" i="17"/>
  <c r="O318" i="17"/>
  <c r="N318" i="17"/>
  <c r="M318" i="17"/>
  <c r="L318" i="17"/>
  <c r="H318" i="17"/>
  <c r="F318" i="17"/>
  <c r="E318" i="17"/>
  <c r="C318" i="17"/>
  <c r="B318" i="17"/>
  <c r="A318" i="17"/>
  <c r="Q317" i="17"/>
  <c r="O317" i="17"/>
  <c r="M317" i="17"/>
  <c r="L317" i="17"/>
  <c r="H317" i="17"/>
  <c r="F317" i="17"/>
  <c r="E317" i="17"/>
  <c r="C317" i="17"/>
  <c r="B317" i="17"/>
  <c r="A317" i="17"/>
  <c r="T316" i="17"/>
  <c r="Q316" i="17"/>
  <c r="O316" i="17"/>
  <c r="N316" i="17"/>
  <c r="M316" i="17"/>
  <c r="L316" i="17"/>
  <c r="H316" i="17"/>
  <c r="F316" i="17"/>
  <c r="E316" i="17"/>
  <c r="C316" i="17"/>
  <c r="B316" i="17"/>
  <c r="A316" i="17"/>
  <c r="T315" i="17"/>
  <c r="Q315" i="17"/>
  <c r="O315" i="17"/>
  <c r="M315" i="17"/>
  <c r="L315" i="17"/>
  <c r="H315" i="17"/>
  <c r="F315" i="17"/>
  <c r="E315" i="17"/>
  <c r="C315" i="17"/>
  <c r="B315" i="17"/>
  <c r="A315" i="17"/>
  <c r="U314" i="17"/>
  <c r="T314" i="17"/>
  <c r="S314" i="17"/>
  <c r="R314" i="17"/>
  <c r="Q314" i="17"/>
  <c r="P314" i="17"/>
  <c r="O314" i="17"/>
  <c r="N314" i="17"/>
  <c r="M314" i="17"/>
  <c r="L314" i="17"/>
  <c r="K314" i="17"/>
  <c r="J314" i="17"/>
  <c r="I314" i="17"/>
  <c r="H314" i="17"/>
  <c r="F314" i="17"/>
  <c r="E314" i="17"/>
  <c r="D314" i="17"/>
  <c r="C314" i="17"/>
  <c r="B314" i="17"/>
  <c r="A314" i="17"/>
  <c r="T313" i="17"/>
  <c r="Q313" i="17"/>
  <c r="O313" i="17"/>
  <c r="N313" i="17"/>
  <c r="M313" i="17"/>
  <c r="L313" i="17"/>
  <c r="H313" i="17"/>
  <c r="F313" i="17"/>
  <c r="E313" i="17"/>
  <c r="C313" i="17"/>
  <c r="B313" i="17"/>
  <c r="A313" i="17"/>
  <c r="Q312" i="17"/>
  <c r="O312" i="17"/>
  <c r="N312" i="17"/>
  <c r="M312" i="17"/>
  <c r="L312" i="17"/>
  <c r="H312" i="17"/>
  <c r="F312" i="17"/>
  <c r="E312" i="17"/>
  <c r="B312" i="17"/>
  <c r="A312" i="17"/>
  <c r="T311" i="17"/>
  <c r="Q311" i="17"/>
  <c r="O311" i="17"/>
  <c r="N311" i="17"/>
  <c r="M311" i="17"/>
  <c r="L311" i="17"/>
  <c r="H311" i="17"/>
  <c r="F311" i="17"/>
  <c r="E311" i="17"/>
  <c r="C311" i="17"/>
  <c r="B311" i="17"/>
  <c r="A311" i="17"/>
  <c r="T310" i="17"/>
  <c r="Q310" i="17"/>
  <c r="O310" i="17"/>
  <c r="N310" i="17"/>
  <c r="M310" i="17"/>
  <c r="L310" i="17"/>
  <c r="H310" i="17"/>
  <c r="F310" i="17"/>
  <c r="E310" i="17"/>
  <c r="C310" i="17"/>
  <c r="B310" i="17"/>
  <c r="A310" i="17"/>
  <c r="T309" i="17"/>
  <c r="Q309" i="17"/>
  <c r="O309" i="17"/>
  <c r="N309" i="17"/>
  <c r="M309" i="17"/>
  <c r="L309" i="17"/>
  <c r="H309" i="17"/>
  <c r="F309" i="17"/>
  <c r="E309" i="17"/>
  <c r="C309" i="17"/>
  <c r="B309" i="17"/>
  <c r="A309" i="17"/>
  <c r="Q308" i="17"/>
  <c r="O308" i="17"/>
  <c r="N308" i="17"/>
  <c r="M308" i="17"/>
  <c r="L308" i="17"/>
  <c r="H308" i="17"/>
  <c r="F308" i="17"/>
  <c r="F307" i="17" s="1"/>
  <c r="E308" i="17"/>
  <c r="C308" i="17"/>
  <c r="B308" i="17"/>
  <c r="A308" i="17"/>
  <c r="T306" i="17"/>
  <c r="Q306" i="17"/>
  <c r="O306" i="17"/>
  <c r="N306" i="17"/>
  <c r="M306" i="17"/>
  <c r="L306" i="17"/>
  <c r="H306" i="17"/>
  <c r="F306" i="17"/>
  <c r="E306" i="17"/>
  <c r="C306" i="17"/>
  <c r="B306" i="17"/>
  <c r="A306" i="17"/>
  <c r="T305" i="17"/>
  <c r="Q305" i="17"/>
  <c r="O305" i="17"/>
  <c r="M305" i="17"/>
  <c r="L305" i="17"/>
  <c r="H305" i="17"/>
  <c r="F305" i="17"/>
  <c r="E305" i="17"/>
  <c r="C305" i="17"/>
  <c r="B305" i="17"/>
  <c r="A305" i="17"/>
  <c r="T304" i="17"/>
  <c r="Q304" i="17"/>
  <c r="O304" i="17"/>
  <c r="N304" i="17"/>
  <c r="M304" i="17"/>
  <c r="L304" i="17"/>
  <c r="H304" i="17"/>
  <c r="F304" i="17"/>
  <c r="E304" i="17"/>
  <c r="D304" i="17"/>
  <c r="C304" i="17"/>
  <c r="B304" i="17"/>
  <c r="A304" i="17"/>
  <c r="T303" i="17"/>
  <c r="Q303" i="17"/>
  <c r="O303" i="17"/>
  <c r="N303" i="17"/>
  <c r="M303" i="17"/>
  <c r="L303" i="17"/>
  <c r="H303" i="17"/>
  <c r="F303" i="17"/>
  <c r="E303" i="17"/>
  <c r="D303" i="17"/>
  <c r="C303" i="17"/>
  <c r="B303" i="17"/>
  <c r="A303" i="17"/>
  <c r="Q302" i="17"/>
  <c r="O302" i="17"/>
  <c r="N302" i="17"/>
  <c r="M302" i="17"/>
  <c r="L302" i="17"/>
  <c r="H302" i="17"/>
  <c r="F302" i="17"/>
  <c r="E302" i="17"/>
  <c r="A302" i="17"/>
  <c r="T301" i="17"/>
  <c r="Q301" i="17"/>
  <c r="O301" i="17"/>
  <c r="N301" i="17"/>
  <c r="M301" i="17"/>
  <c r="L301" i="17"/>
  <c r="H301" i="17"/>
  <c r="F301" i="17"/>
  <c r="E301" i="17"/>
  <c r="C301" i="17"/>
  <c r="B301" i="17"/>
  <c r="A301" i="17"/>
  <c r="U300" i="17"/>
  <c r="T300" i="17"/>
  <c r="S300" i="17"/>
  <c r="R300" i="17"/>
  <c r="Q300" i="17"/>
  <c r="P300" i="17"/>
  <c r="O300" i="17"/>
  <c r="N300" i="17"/>
  <c r="M300" i="17"/>
  <c r="L300" i="17"/>
  <c r="K300" i="17"/>
  <c r="J300" i="17"/>
  <c r="I300" i="17"/>
  <c r="H300" i="17"/>
  <c r="F300" i="17"/>
  <c r="E300" i="17"/>
  <c r="D300" i="17"/>
  <c r="C300" i="17"/>
  <c r="B300" i="17"/>
  <c r="A300" i="17"/>
  <c r="Q299" i="17"/>
  <c r="O299" i="17"/>
  <c r="N299" i="17"/>
  <c r="M299" i="17"/>
  <c r="L299" i="17"/>
  <c r="H299" i="17"/>
  <c r="F299" i="17"/>
  <c r="E299" i="17"/>
  <c r="C299" i="17"/>
  <c r="B299" i="17"/>
  <c r="A299" i="17"/>
  <c r="Q298" i="17"/>
  <c r="O298" i="17"/>
  <c r="N298" i="17"/>
  <c r="M298" i="17"/>
  <c r="L298" i="17"/>
  <c r="H298" i="17"/>
  <c r="F298" i="17"/>
  <c r="E298" i="17"/>
  <c r="C298" i="17"/>
  <c r="B298" i="17"/>
  <c r="A298" i="17"/>
  <c r="Q297" i="17"/>
  <c r="O297" i="17"/>
  <c r="N297" i="17"/>
  <c r="M297" i="17"/>
  <c r="L297" i="17"/>
  <c r="H297" i="17"/>
  <c r="F297" i="17"/>
  <c r="E297" i="17"/>
  <c r="C297" i="17"/>
  <c r="B297" i="17"/>
  <c r="A297" i="17"/>
  <c r="T296" i="17"/>
  <c r="Q296" i="17"/>
  <c r="O296" i="17"/>
  <c r="N296" i="17"/>
  <c r="M296" i="17"/>
  <c r="L296" i="17"/>
  <c r="H296" i="17"/>
  <c r="F296" i="17"/>
  <c r="E296" i="17"/>
  <c r="C296" i="17"/>
  <c r="B296" i="17"/>
  <c r="A296" i="17"/>
  <c r="T295" i="17"/>
  <c r="Q295" i="17"/>
  <c r="O295" i="17"/>
  <c r="N295" i="17"/>
  <c r="M295" i="17"/>
  <c r="L295" i="17"/>
  <c r="H295" i="17"/>
  <c r="F295" i="17"/>
  <c r="E295" i="17"/>
  <c r="C295" i="17"/>
  <c r="B295" i="17"/>
  <c r="A295" i="17"/>
  <c r="T294" i="17"/>
  <c r="Q294" i="17"/>
  <c r="O294" i="17"/>
  <c r="N294" i="17"/>
  <c r="M294" i="17"/>
  <c r="L294" i="17"/>
  <c r="H294" i="17"/>
  <c r="F294" i="17"/>
  <c r="E294" i="17"/>
  <c r="C294" i="17"/>
  <c r="B294" i="17"/>
  <c r="A294" i="17"/>
  <c r="Q293" i="17"/>
  <c r="O293" i="17"/>
  <c r="N293" i="17"/>
  <c r="M293" i="17"/>
  <c r="L293" i="17"/>
  <c r="H293" i="17"/>
  <c r="F293" i="17"/>
  <c r="E293" i="17"/>
  <c r="B293" i="17"/>
  <c r="A293" i="17"/>
  <c r="T292" i="17"/>
  <c r="Q292" i="17"/>
  <c r="O292" i="17"/>
  <c r="N292" i="17"/>
  <c r="M292" i="17"/>
  <c r="L292" i="17"/>
  <c r="H292" i="17"/>
  <c r="F292" i="17"/>
  <c r="E292" i="17"/>
  <c r="C292" i="17"/>
  <c r="B292" i="17"/>
  <c r="A292" i="17"/>
  <c r="T291" i="17"/>
  <c r="Q291" i="17"/>
  <c r="O291" i="17"/>
  <c r="N291" i="17"/>
  <c r="M291" i="17"/>
  <c r="L291" i="17"/>
  <c r="H291" i="17"/>
  <c r="F291" i="17"/>
  <c r="E291" i="17"/>
  <c r="C291" i="17"/>
  <c r="B291" i="17"/>
  <c r="A291" i="17"/>
  <c r="Q290" i="17"/>
  <c r="O290" i="17"/>
  <c r="N290" i="17"/>
  <c r="M290" i="17"/>
  <c r="L290" i="17"/>
  <c r="H290" i="17"/>
  <c r="F290" i="17"/>
  <c r="E290" i="17"/>
  <c r="C290" i="17"/>
  <c r="B290" i="17"/>
  <c r="A290" i="17"/>
  <c r="T289" i="17"/>
  <c r="Q289" i="17"/>
  <c r="O289" i="17"/>
  <c r="N289" i="17"/>
  <c r="M289" i="17"/>
  <c r="L289" i="17"/>
  <c r="H289" i="17"/>
  <c r="F288" i="17" s="1"/>
  <c r="F289" i="17"/>
  <c r="E289" i="17"/>
  <c r="C289" i="17"/>
  <c r="B289" i="17"/>
  <c r="A289" i="17"/>
  <c r="T270" i="17"/>
  <c r="Q270" i="17"/>
  <c r="O270" i="17"/>
  <c r="N270" i="17"/>
  <c r="M270" i="17"/>
  <c r="L270" i="17"/>
  <c r="H270" i="17"/>
  <c r="F270" i="17"/>
  <c r="F269" i="17" s="1"/>
  <c r="E270" i="17"/>
  <c r="C270" i="17"/>
  <c r="B270" i="17"/>
  <c r="A270" i="17"/>
  <c r="T287" i="17"/>
  <c r="Q287" i="17"/>
  <c r="O287" i="17"/>
  <c r="M287" i="17"/>
  <c r="L287" i="17"/>
  <c r="H287" i="17"/>
  <c r="F287" i="17"/>
  <c r="E287" i="17"/>
  <c r="C287" i="17"/>
  <c r="B287" i="17"/>
  <c r="A287" i="17"/>
  <c r="T286" i="17"/>
  <c r="Q286" i="17"/>
  <c r="O286" i="17"/>
  <c r="N286" i="17"/>
  <c r="M286" i="17"/>
  <c r="L286" i="17"/>
  <c r="H286" i="17"/>
  <c r="F286" i="17"/>
  <c r="E286" i="17"/>
  <c r="C286" i="17"/>
  <c r="B286" i="17"/>
  <c r="A286" i="17"/>
  <c r="T285" i="17"/>
  <c r="Q285" i="17"/>
  <c r="O285" i="17"/>
  <c r="N285" i="17"/>
  <c r="M285" i="17"/>
  <c r="L285" i="17"/>
  <c r="H285" i="17"/>
  <c r="F285" i="17"/>
  <c r="E285" i="17"/>
  <c r="D285" i="17"/>
  <c r="C285" i="17"/>
  <c r="B285" i="17"/>
  <c r="A285" i="17"/>
  <c r="Q284" i="17"/>
  <c r="O284" i="17"/>
  <c r="M284" i="17"/>
  <c r="L284" i="17"/>
  <c r="H284" i="17"/>
  <c r="F284" i="17"/>
  <c r="E284" i="17"/>
  <c r="D284" i="17"/>
  <c r="C284" i="17"/>
  <c r="B284" i="17"/>
  <c r="A284" i="17"/>
  <c r="Q283" i="17"/>
  <c r="O283" i="17"/>
  <c r="N283" i="17"/>
  <c r="M283" i="17"/>
  <c r="L283" i="17"/>
  <c r="H283" i="17"/>
  <c r="F283" i="17"/>
  <c r="E283" i="17"/>
  <c r="A283" i="17"/>
  <c r="Q282" i="17"/>
  <c r="O282" i="17"/>
  <c r="N282" i="17"/>
  <c r="M282" i="17"/>
  <c r="L282" i="17"/>
  <c r="H282" i="17"/>
  <c r="F282" i="17"/>
  <c r="E282" i="17"/>
  <c r="C282" i="17"/>
  <c r="B282" i="17"/>
  <c r="A282" i="17"/>
  <c r="T281" i="17"/>
  <c r="Q281" i="17"/>
  <c r="O281" i="17"/>
  <c r="N281" i="17"/>
  <c r="M281" i="17"/>
  <c r="L281" i="17"/>
  <c r="H281" i="17"/>
  <c r="F281" i="17"/>
  <c r="E281" i="17"/>
  <c r="C281" i="17"/>
  <c r="B281" i="17"/>
  <c r="A281" i="17"/>
  <c r="Q280" i="17"/>
  <c r="O280" i="17"/>
  <c r="N280" i="17"/>
  <c r="M280" i="17"/>
  <c r="L280" i="17"/>
  <c r="H280" i="17"/>
  <c r="F280" i="17"/>
  <c r="E280" i="17"/>
  <c r="C280" i="17"/>
  <c r="B280" i="17"/>
  <c r="A280" i="17"/>
  <c r="T279" i="17"/>
  <c r="Q279" i="17"/>
  <c r="O279" i="17"/>
  <c r="N279" i="17"/>
  <c r="M279" i="17"/>
  <c r="L279" i="17"/>
  <c r="H279" i="17"/>
  <c r="F279" i="17"/>
  <c r="E279" i="17"/>
  <c r="C279" i="17"/>
  <c r="B279" i="17"/>
  <c r="A279" i="17"/>
  <c r="T278" i="17"/>
  <c r="Q278" i="17"/>
  <c r="O278" i="17"/>
  <c r="M278" i="17"/>
  <c r="L278" i="17"/>
  <c r="H278" i="17"/>
  <c r="F278" i="17"/>
  <c r="E278" i="17"/>
  <c r="C278" i="17"/>
  <c r="B278" i="17"/>
  <c r="A278" i="17"/>
  <c r="T277" i="17"/>
  <c r="Q277" i="17"/>
  <c r="O277" i="17"/>
  <c r="N277" i="17"/>
  <c r="M277" i="17"/>
  <c r="L277" i="17"/>
  <c r="H277" i="17"/>
  <c r="F277" i="17"/>
  <c r="E277" i="17"/>
  <c r="C277" i="17"/>
  <c r="B277" i="17"/>
  <c r="A277" i="17"/>
  <c r="U276" i="17"/>
  <c r="T276" i="17"/>
  <c r="S276" i="17"/>
  <c r="R276" i="17"/>
  <c r="Q276" i="17"/>
  <c r="P276" i="17"/>
  <c r="O276" i="17"/>
  <c r="N276" i="17"/>
  <c r="M276" i="17"/>
  <c r="L276" i="17"/>
  <c r="K276" i="17"/>
  <c r="J276" i="17"/>
  <c r="I276" i="17"/>
  <c r="H276" i="17"/>
  <c r="F276" i="17"/>
  <c r="E276" i="17"/>
  <c r="D276" i="17"/>
  <c r="C276" i="17"/>
  <c r="B276" i="17"/>
  <c r="A276" i="17"/>
  <c r="T275" i="17"/>
  <c r="Q275" i="17"/>
  <c r="O275" i="17"/>
  <c r="N275" i="17"/>
  <c r="M275" i="17"/>
  <c r="L275" i="17"/>
  <c r="H275" i="17"/>
  <c r="F275" i="17"/>
  <c r="E275" i="17"/>
  <c r="C275" i="17"/>
  <c r="B275" i="17"/>
  <c r="A275" i="17"/>
  <c r="T274" i="17"/>
  <c r="Q274" i="17"/>
  <c r="O274" i="17"/>
  <c r="N274" i="17"/>
  <c r="M274" i="17"/>
  <c r="L274" i="17"/>
  <c r="H274" i="17"/>
  <c r="F274" i="17"/>
  <c r="E274" i="17"/>
  <c r="B274" i="17"/>
  <c r="A274" i="17"/>
  <c r="T273" i="17"/>
  <c r="Q273" i="17"/>
  <c r="O273" i="17"/>
  <c r="N273" i="17"/>
  <c r="M273" i="17"/>
  <c r="L273" i="17"/>
  <c r="H273" i="17"/>
  <c r="F273" i="17"/>
  <c r="E273" i="17"/>
  <c r="C273" i="17"/>
  <c r="B273" i="17"/>
  <c r="A273" i="17"/>
  <c r="T272" i="17"/>
  <c r="Q272" i="17"/>
  <c r="O272" i="17"/>
  <c r="N272" i="17"/>
  <c r="M272" i="17"/>
  <c r="L272" i="17"/>
  <c r="H272" i="17"/>
  <c r="F272" i="17"/>
  <c r="E272" i="17"/>
  <c r="C272" i="17"/>
  <c r="B272" i="17"/>
  <c r="A272" i="17"/>
  <c r="T271" i="17"/>
  <c r="Q271" i="17"/>
  <c r="O271" i="17"/>
  <c r="N271" i="17"/>
  <c r="M271" i="17"/>
  <c r="L271" i="17"/>
  <c r="H271" i="17"/>
  <c r="F271" i="17"/>
  <c r="E271" i="17"/>
  <c r="C271" i="17"/>
  <c r="B271" i="17"/>
  <c r="A271" i="17"/>
  <c r="T268" i="17"/>
  <c r="Q268" i="17"/>
  <c r="O268" i="17"/>
  <c r="M268" i="17"/>
  <c r="L268" i="17"/>
  <c r="H268" i="17"/>
  <c r="F268" i="17"/>
  <c r="E268" i="17"/>
  <c r="C268" i="17"/>
  <c r="B268" i="17"/>
  <c r="A268" i="17"/>
  <c r="T267" i="17"/>
  <c r="Q267" i="17"/>
  <c r="O267" i="17"/>
  <c r="M267" i="17"/>
  <c r="L267" i="17"/>
  <c r="H267" i="17"/>
  <c r="F267" i="17"/>
  <c r="E267" i="17"/>
  <c r="C267" i="17"/>
  <c r="B267" i="17"/>
  <c r="A267" i="17"/>
  <c r="T266" i="17"/>
  <c r="Q266" i="17"/>
  <c r="O266" i="17"/>
  <c r="M266" i="17"/>
  <c r="L266" i="17"/>
  <c r="H266" i="17"/>
  <c r="F266" i="17"/>
  <c r="E266" i="17"/>
  <c r="D266" i="17"/>
  <c r="C266" i="17"/>
  <c r="B266" i="17"/>
  <c r="A266" i="17"/>
  <c r="Q265" i="17"/>
  <c r="O265" i="17"/>
  <c r="N265" i="17"/>
  <c r="M265" i="17"/>
  <c r="L265" i="17"/>
  <c r="H265" i="17"/>
  <c r="F265" i="17"/>
  <c r="E265" i="17"/>
  <c r="D265" i="17"/>
  <c r="C265" i="17"/>
  <c r="B265" i="17"/>
  <c r="A265" i="17"/>
  <c r="U264" i="17"/>
  <c r="T264" i="17"/>
  <c r="S264" i="17"/>
  <c r="R264" i="17"/>
  <c r="Q264" i="17"/>
  <c r="P264" i="17"/>
  <c r="O264" i="17"/>
  <c r="N264" i="17"/>
  <c r="M264" i="17"/>
  <c r="L264" i="17"/>
  <c r="K264" i="17"/>
  <c r="J264" i="17"/>
  <c r="I264" i="17"/>
  <c r="H264" i="17"/>
  <c r="F264" i="17"/>
  <c r="E264" i="17"/>
  <c r="D264" i="17"/>
  <c r="C264" i="17"/>
  <c r="B264" i="17"/>
  <c r="A264" i="17"/>
  <c r="Q263" i="17"/>
  <c r="O263" i="17"/>
  <c r="N263" i="17"/>
  <c r="M263" i="17"/>
  <c r="L263" i="17"/>
  <c r="H263" i="17"/>
  <c r="F263" i="17"/>
  <c r="E263" i="17"/>
  <c r="C263" i="17"/>
  <c r="B263" i="17"/>
  <c r="A263" i="17"/>
  <c r="T262" i="17"/>
  <c r="Q262" i="17"/>
  <c r="O262" i="17"/>
  <c r="N262" i="17"/>
  <c r="M262" i="17"/>
  <c r="L262" i="17"/>
  <c r="H262" i="17"/>
  <c r="F262" i="17"/>
  <c r="E262" i="17"/>
  <c r="C262" i="17"/>
  <c r="B262" i="17"/>
  <c r="A262" i="17"/>
  <c r="T261" i="17"/>
  <c r="Q261" i="17"/>
  <c r="O261" i="17"/>
  <c r="M261" i="17"/>
  <c r="L261" i="17"/>
  <c r="H261" i="17"/>
  <c r="F261" i="17"/>
  <c r="E261" i="17"/>
  <c r="C261" i="17"/>
  <c r="B261" i="17"/>
  <c r="A261" i="17"/>
  <c r="T260" i="17"/>
  <c r="Q260" i="17"/>
  <c r="O260" i="17"/>
  <c r="N260" i="17"/>
  <c r="M260" i="17"/>
  <c r="L260" i="17"/>
  <c r="H260" i="17"/>
  <c r="F260" i="17"/>
  <c r="E260" i="17"/>
  <c r="C260" i="17"/>
  <c r="B260" i="17"/>
  <c r="A260" i="17"/>
  <c r="Q259" i="17"/>
  <c r="O259" i="17"/>
  <c r="N259" i="17"/>
  <c r="M259" i="17"/>
  <c r="L259" i="17"/>
  <c r="H259" i="17"/>
  <c r="F259" i="17"/>
  <c r="E259" i="17"/>
  <c r="C259" i="17"/>
  <c r="B259" i="17"/>
  <c r="A259" i="17"/>
  <c r="T258" i="17"/>
  <c r="Q258" i="17"/>
  <c r="O258" i="17"/>
  <c r="M258" i="17"/>
  <c r="L258" i="17"/>
  <c r="H258" i="17"/>
  <c r="F258" i="17"/>
  <c r="E258" i="17"/>
  <c r="C258" i="17"/>
  <c r="B258" i="17"/>
  <c r="A258" i="17"/>
  <c r="Q257" i="17"/>
  <c r="O257" i="17"/>
  <c r="N257" i="17"/>
  <c r="M257" i="17"/>
  <c r="L257" i="17"/>
  <c r="H257" i="17"/>
  <c r="F257" i="17"/>
  <c r="E257" i="17"/>
  <c r="C257" i="17"/>
  <c r="B257" i="17"/>
  <c r="A257" i="17"/>
  <c r="Q256" i="17"/>
  <c r="O256" i="17"/>
  <c r="N256" i="17"/>
  <c r="M256" i="17"/>
  <c r="L256" i="17"/>
  <c r="H256" i="17"/>
  <c r="F256" i="17"/>
  <c r="E256" i="17"/>
  <c r="C256" i="17"/>
  <c r="B256" i="17"/>
  <c r="A256" i="17"/>
  <c r="T255" i="17"/>
  <c r="Q255" i="17"/>
  <c r="O255" i="17"/>
  <c r="N255" i="17"/>
  <c r="M255" i="17"/>
  <c r="L255" i="17"/>
  <c r="H255" i="17"/>
  <c r="F255" i="17"/>
  <c r="E255" i="17"/>
  <c r="B255" i="17"/>
  <c r="A255" i="17"/>
  <c r="T254" i="17"/>
  <c r="Q254" i="17"/>
  <c r="O254" i="17"/>
  <c r="M254" i="17"/>
  <c r="L254" i="17"/>
  <c r="H254" i="17"/>
  <c r="F254" i="17"/>
  <c r="E254" i="17"/>
  <c r="C254" i="17"/>
  <c r="B254" i="17"/>
  <c r="A254" i="17"/>
  <c r="Q253" i="17"/>
  <c r="O253" i="17"/>
  <c r="N253" i="17"/>
  <c r="M253" i="17"/>
  <c r="L253" i="17"/>
  <c r="H253" i="17"/>
  <c r="F253" i="17"/>
  <c r="E253" i="17"/>
  <c r="C253" i="17"/>
  <c r="B253" i="17"/>
  <c r="A253" i="17"/>
  <c r="T252" i="17"/>
  <c r="Q252" i="17"/>
  <c r="O252" i="17"/>
  <c r="N252" i="17"/>
  <c r="M252" i="17"/>
  <c r="L252" i="17"/>
  <c r="H252" i="17"/>
  <c r="F252" i="17"/>
  <c r="E252" i="17"/>
  <c r="C252" i="17"/>
  <c r="B252" i="17"/>
  <c r="A252" i="17"/>
  <c r="Q251" i="17"/>
  <c r="O251" i="17"/>
  <c r="N251" i="17"/>
  <c r="M251" i="17"/>
  <c r="L251" i="17"/>
  <c r="H251" i="17"/>
  <c r="F250" i="17" s="1"/>
  <c r="F251" i="17"/>
  <c r="E251" i="17"/>
  <c r="C251" i="17"/>
  <c r="B251" i="17"/>
  <c r="A251" i="17"/>
  <c r="T249" i="17"/>
  <c r="Q249" i="17"/>
  <c r="O249" i="17"/>
  <c r="N249" i="17"/>
  <c r="M249" i="17"/>
  <c r="L249" i="17"/>
  <c r="H249" i="17"/>
  <c r="F249" i="17"/>
  <c r="E249" i="17"/>
  <c r="C249" i="17"/>
  <c r="B249" i="17"/>
  <c r="A249" i="17"/>
  <c r="T248" i="17"/>
  <c r="Q248" i="17"/>
  <c r="O248" i="17"/>
  <c r="N248" i="17"/>
  <c r="M248" i="17"/>
  <c r="L248" i="17"/>
  <c r="H248" i="17"/>
  <c r="F248" i="17"/>
  <c r="E248" i="17"/>
  <c r="C248" i="17"/>
  <c r="B248" i="17"/>
  <c r="A248" i="17"/>
  <c r="Q247" i="17"/>
  <c r="O247" i="17"/>
  <c r="M247" i="17"/>
  <c r="L247" i="17"/>
  <c r="H247" i="17"/>
  <c r="F247" i="17"/>
  <c r="E247" i="17"/>
  <c r="D247" i="17"/>
  <c r="C247" i="17"/>
  <c r="B247" i="17"/>
  <c r="A247" i="17"/>
  <c r="Q246" i="17"/>
  <c r="O246" i="17"/>
  <c r="M246" i="17"/>
  <c r="L246" i="17"/>
  <c r="H246" i="17"/>
  <c r="F246" i="17"/>
  <c r="E246" i="17"/>
  <c r="D246" i="17"/>
  <c r="C246" i="17"/>
  <c r="B246" i="17"/>
  <c r="A246" i="17"/>
  <c r="Q245" i="17"/>
  <c r="O245" i="17"/>
  <c r="N245" i="17"/>
  <c r="M245" i="17"/>
  <c r="L245" i="17"/>
  <c r="H245" i="17"/>
  <c r="F245" i="17"/>
  <c r="E245" i="17"/>
  <c r="A245" i="17"/>
  <c r="Q244" i="17"/>
  <c r="O244" i="17"/>
  <c r="N244" i="17"/>
  <c r="M244" i="17"/>
  <c r="L244" i="17"/>
  <c r="H244" i="17"/>
  <c r="F244" i="17"/>
  <c r="E244" i="17"/>
  <c r="C244" i="17"/>
  <c r="B244" i="17"/>
  <c r="A244" i="17"/>
  <c r="Q243" i="17"/>
  <c r="O243" i="17"/>
  <c r="M243" i="17"/>
  <c r="L243" i="17"/>
  <c r="H243" i="17"/>
  <c r="F243" i="17"/>
  <c r="E243" i="17"/>
  <c r="C243" i="17"/>
  <c r="B243" i="17"/>
  <c r="A243" i="17"/>
  <c r="T242" i="17"/>
  <c r="Q242" i="17"/>
  <c r="O242" i="17"/>
  <c r="M242" i="17"/>
  <c r="L242" i="17"/>
  <c r="H242" i="17"/>
  <c r="F242" i="17"/>
  <c r="E242" i="17"/>
  <c r="C242" i="17"/>
  <c r="B242" i="17"/>
  <c r="A242" i="17"/>
  <c r="U241" i="17"/>
  <c r="T241" i="17"/>
  <c r="S241" i="17"/>
  <c r="R241" i="17"/>
  <c r="Q241" i="17"/>
  <c r="P241" i="17"/>
  <c r="O241" i="17"/>
  <c r="N241" i="17"/>
  <c r="M241" i="17"/>
  <c r="L241" i="17"/>
  <c r="K241" i="17"/>
  <c r="J241" i="17"/>
  <c r="I241" i="17"/>
  <c r="H241" i="17"/>
  <c r="F241" i="17"/>
  <c r="E241" i="17"/>
  <c r="D241" i="17"/>
  <c r="C241" i="17"/>
  <c r="B241" i="17"/>
  <c r="A241" i="17"/>
  <c r="T240" i="17"/>
  <c r="Q240" i="17"/>
  <c r="O240" i="17"/>
  <c r="N240" i="17"/>
  <c r="M240" i="17"/>
  <c r="L240" i="17"/>
  <c r="H240" i="17"/>
  <c r="F240" i="17"/>
  <c r="E240" i="17"/>
  <c r="C240" i="17"/>
  <c r="B240" i="17"/>
  <c r="A240" i="17"/>
  <c r="T239" i="17"/>
  <c r="Q239" i="17"/>
  <c r="O239" i="17"/>
  <c r="N239" i="17"/>
  <c r="M239" i="17"/>
  <c r="L239" i="17"/>
  <c r="H239" i="17"/>
  <c r="F239" i="17"/>
  <c r="E239" i="17"/>
  <c r="C239" i="17"/>
  <c r="B239" i="17"/>
  <c r="A239" i="17"/>
  <c r="T238" i="17"/>
  <c r="Q238" i="17"/>
  <c r="O238" i="17"/>
  <c r="N238" i="17"/>
  <c r="M238" i="17"/>
  <c r="L238" i="17"/>
  <c r="H238" i="17"/>
  <c r="F238" i="17"/>
  <c r="E238" i="17"/>
  <c r="C238" i="17"/>
  <c r="B238" i="17"/>
  <c r="A238" i="17"/>
  <c r="Q237" i="17"/>
  <c r="O237" i="17"/>
  <c r="N237" i="17"/>
  <c r="M237" i="17"/>
  <c r="L237" i="17"/>
  <c r="H237" i="17"/>
  <c r="F237" i="17"/>
  <c r="E237" i="17"/>
  <c r="C237" i="17"/>
  <c r="B237" i="17"/>
  <c r="A237" i="17"/>
  <c r="T236" i="17"/>
  <c r="Q236" i="17"/>
  <c r="O236" i="17"/>
  <c r="N236" i="17"/>
  <c r="M236" i="17"/>
  <c r="L236" i="17"/>
  <c r="H236" i="17"/>
  <c r="F236" i="17"/>
  <c r="E236" i="17"/>
  <c r="B236" i="17"/>
  <c r="A236" i="17"/>
  <c r="T235" i="17"/>
  <c r="Q235" i="17"/>
  <c r="O235" i="17"/>
  <c r="N235" i="17"/>
  <c r="M235" i="17"/>
  <c r="L235" i="17"/>
  <c r="H235" i="17"/>
  <c r="F235" i="17"/>
  <c r="E235" i="17"/>
  <c r="C235" i="17"/>
  <c r="B235" i="17"/>
  <c r="A235" i="17"/>
  <c r="T234" i="17"/>
  <c r="Q234" i="17"/>
  <c r="O234" i="17"/>
  <c r="N234" i="17"/>
  <c r="M234" i="17"/>
  <c r="L234" i="17"/>
  <c r="H234" i="17"/>
  <c r="F234" i="17"/>
  <c r="E234" i="17"/>
  <c r="C234" i="17"/>
  <c r="B234" i="17"/>
  <c r="A234" i="17"/>
  <c r="Q233" i="17"/>
  <c r="O233" i="17"/>
  <c r="N233" i="17"/>
  <c r="M233" i="17"/>
  <c r="L233" i="17"/>
  <c r="H233" i="17"/>
  <c r="F233" i="17"/>
  <c r="E233" i="17"/>
  <c r="C233" i="17"/>
  <c r="B233" i="17"/>
  <c r="A233" i="17"/>
  <c r="T232" i="17"/>
  <c r="Q232" i="17"/>
  <c r="O232" i="17"/>
  <c r="N232" i="17"/>
  <c r="M232" i="17"/>
  <c r="L232" i="17"/>
  <c r="H232" i="17"/>
  <c r="F231" i="17" s="1"/>
  <c r="F232" i="17"/>
  <c r="E232" i="17"/>
  <c r="C232" i="17"/>
  <c r="B232" i="17"/>
  <c r="A232" i="17"/>
  <c r="T230" i="17"/>
  <c r="Q230" i="17"/>
  <c r="O230" i="17"/>
  <c r="M230" i="17"/>
  <c r="L230" i="17"/>
  <c r="H230" i="17"/>
  <c r="F230" i="17"/>
  <c r="E230" i="17"/>
  <c r="C230" i="17"/>
  <c r="B230" i="17"/>
  <c r="A230" i="17"/>
  <c r="T229" i="17"/>
  <c r="Q229" i="17"/>
  <c r="O229" i="17"/>
  <c r="N229" i="17"/>
  <c r="M229" i="17"/>
  <c r="L229" i="17"/>
  <c r="H229" i="17"/>
  <c r="F229" i="17"/>
  <c r="E229" i="17"/>
  <c r="C229" i="17"/>
  <c r="B229" i="17"/>
  <c r="A229" i="17"/>
  <c r="Q228" i="17"/>
  <c r="O228" i="17"/>
  <c r="N228" i="17"/>
  <c r="M228" i="17"/>
  <c r="L228" i="17"/>
  <c r="H228" i="17"/>
  <c r="F228" i="17"/>
  <c r="E228" i="17"/>
  <c r="D228" i="17"/>
  <c r="C228" i="17"/>
  <c r="B228" i="17"/>
  <c r="A228" i="17"/>
  <c r="T227" i="17"/>
  <c r="Q227" i="17"/>
  <c r="O227" i="17"/>
  <c r="N227" i="17"/>
  <c r="M227" i="17"/>
  <c r="L227" i="17"/>
  <c r="H227" i="17"/>
  <c r="F227" i="17"/>
  <c r="E227" i="17"/>
  <c r="D227" i="17"/>
  <c r="C227" i="17"/>
  <c r="B227" i="17"/>
  <c r="A227" i="17"/>
  <c r="T226" i="17"/>
  <c r="Q226" i="17"/>
  <c r="O226" i="17"/>
  <c r="N226" i="17"/>
  <c r="M226" i="17"/>
  <c r="L226" i="17"/>
  <c r="H226" i="17"/>
  <c r="F226" i="17"/>
  <c r="E226" i="17"/>
  <c r="A226" i="17"/>
  <c r="U225" i="17"/>
  <c r="T225" i="17"/>
  <c r="S225" i="17"/>
  <c r="R225" i="17"/>
  <c r="Q225" i="17"/>
  <c r="P225" i="17"/>
  <c r="O225" i="17"/>
  <c r="N225" i="17"/>
  <c r="M225" i="17"/>
  <c r="L225" i="17"/>
  <c r="K225" i="17"/>
  <c r="J225" i="17"/>
  <c r="I225" i="17"/>
  <c r="H225" i="17"/>
  <c r="F225" i="17"/>
  <c r="E225" i="17"/>
  <c r="D225" i="17"/>
  <c r="C225" i="17"/>
  <c r="B225" i="17"/>
  <c r="A225" i="17"/>
  <c r="Q224" i="17"/>
  <c r="O224" i="17"/>
  <c r="N224" i="17"/>
  <c r="M224" i="17"/>
  <c r="L224" i="17"/>
  <c r="H224" i="17"/>
  <c r="F224" i="17"/>
  <c r="E224" i="17"/>
  <c r="C224" i="17"/>
  <c r="B224" i="17"/>
  <c r="A224" i="17"/>
  <c r="Q223" i="17"/>
  <c r="O223" i="17"/>
  <c r="M223" i="17"/>
  <c r="L223" i="17"/>
  <c r="H223" i="17"/>
  <c r="F223" i="17"/>
  <c r="E223" i="17"/>
  <c r="C223" i="17"/>
  <c r="B223" i="17"/>
  <c r="A223" i="17"/>
  <c r="T222" i="17"/>
  <c r="Q222" i="17"/>
  <c r="O222" i="17"/>
  <c r="N222" i="17"/>
  <c r="M222" i="17"/>
  <c r="L222" i="17"/>
  <c r="H222" i="17"/>
  <c r="F222" i="17"/>
  <c r="E222" i="17"/>
  <c r="C222" i="17"/>
  <c r="B222" i="17"/>
  <c r="A222" i="17"/>
  <c r="Q221" i="17"/>
  <c r="O221" i="17"/>
  <c r="N221" i="17"/>
  <c r="M221" i="17"/>
  <c r="L221" i="17"/>
  <c r="H221" i="17"/>
  <c r="F221" i="17"/>
  <c r="E221" i="17"/>
  <c r="C221" i="17"/>
  <c r="B221" i="17"/>
  <c r="A221" i="17"/>
  <c r="T220" i="17"/>
  <c r="Q220" i="17"/>
  <c r="O220" i="17"/>
  <c r="M220" i="17"/>
  <c r="L220" i="17"/>
  <c r="H220" i="17"/>
  <c r="F220" i="17"/>
  <c r="E220" i="17"/>
  <c r="C220" i="17"/>
  <c r="B220" i="17"/>
  <c r="A220" i="17"/>
  <c r="Q219" i="17"/>
  <c r="O219" i="17"/>
  <c r="N219" i="17"/>
  <c r="M219" i="17"/>
  <c r="L219" i="17"/>
  <c r="H219" i="17"/>
  <c r="F219" i="17"/>
  <c r="E219" i="17"/>
  <c r="C219" i="17"/>
  <c r="B219" i="17"/>
  <c r="A219" i="17"/>
  <c r="T218" i="17"/>
  <c r="Q218" i="17"/>
  <c r="O218" i="17"/>
  <c r="M218" i="17"/>
  <c r="L218" i="17"/>
  <c r="H218" i="17"/>
  <c r="F218" i="17"/>
  <c r="E218" i="17"/>
  <c r="C218" i="17"/>
  <c r="B218" i="17"/>
  <c r="A218" i="17"/>
  <c r="Q217" i="17"/>
  <c r="O217" i="17"/>
  <c r="N217" i="17"/>
  <c r="M217" i="17"/>
  <c r="L217" i="17"/>
  <c r="H217" i="17"/>
  <c r="F217" i="17"/>
  <c r="E217" i="17"/>
  <c r="B217" i="17"/>
  <c r="A217" i="17"/>
  <c r="T216" i="17"/>
  <c r="Q216" i="17"/>
  <c r="O216" i="17"/>
  <c r="N216" i="17"/>
  <c r="M216" i="17"/>
  <c r="L216" i="17"/>
  <c r="H216" i="17"/>
  <c r="F216" i="17"/>
  <c r="E216" i="17"/>
  <c r="C216" i="17"/>
  <c r="B216" i="17"/>
  <c r="A216" i="17"/>
  <c r="T215" i="17"/>
  <c r="Q215" i="17"/>
  <c r="O215" i="17"/>
  <c r="N215" i="17"/>
  <c r="M215" i="17"/>
  <c r="L215" i="17"/>
  <c r="H215" i="17"/>
  <c r="F215" i="17"/>
  <c r="E215" i="17"/>
  <c r="C215" i="17"/>
  <c r="B215" i="17"/>
  <c r="A215" i="17"/>
  <c r="T214" i="17"/>
  <c r="Q214" i="17"/>
  <c r="O214" i="17"/>
  <c r="N214" i="17"/>
  <c r="M214" i="17"/>
  <c r="L214" i="17"/>
  <c r="H214" i="17"/>
  <c r="F214" i="17"/>
  <c r="E214" i="17"/>
  <c r="C214" i="17"/>
  <c r="B214" i="17"/>
  <c r="A214" i="17"/>
  <c r="T213" i="17"/>
  <c r="Q213" i="17"/>
  <c r="O213" i="17"/>
  <c r="N213" i="17"/>
  <c r="M213" i="17"/>
  <c r="L213" i="17"/>
  <c r="H213" i="17"/>
  <c r="F213" i="17"/>
  <c r="F212" i="17" s="1"/>
  <c r="E213" i="17"/>
  <c r="C213" i="17"/>
  <c r="B213" i="17"/>
  <c r="A213" i="17"/>
  <c r="T211" i="17"/>
  <c r="Q211" i="17"/>
  <c r="O211" i="17"/>
  <c r="M211" i="17"/>
  <c r="L211" i="17"/>
  <c r="H211" i="17"/>
  <c r="F211" i="17"/>
  <c r="E211" i="17"/>
  <c r="C211" i="17"/>
  <c r="B211" i="17"/>
  <c r="A211" i="17"/>
  <c r="T210" i="17"/>
  <c r="Q210" i="17"/>
  <c r="O210" i="17"/>
  <c r="N210" i="17"/>
  <c r="M210" i="17"/>
  <c r="L210" i="17"/>
  <c r="H210" i="17"/>
  <c r="F210" i="17"/>
  <c r="E210" i="17"/>
  <c r="C210" i="17"/>
  <c r="B210" i="17"/>
  <c r="A210" i="17"/>
  <c r="Q209" i="17"/>
  <c r="O209" i="17"/>
  <c r="N209" i="17"/>
  <c r="M209" i="17"/>
  <c r="L209" i="17"/>
  <c r="H209" i="17"/>
  <c r="F209" i="17"/>
  <c r="E209" i="17"/>
  <c r="D209" i="17"/>
  <c r="C209" i="17"/>
  <c r="B209" i="17"/>
  <c r="A209" i="17"/>
  <c r="Q208" i="17"/>
  <c r="O208" i="17"/>
  <c r="M208" i="17"/>
  <c r="L208" i="17"/>
  <c r="H208" i="17"/>
  <c r="F208" i="17"/>
  <c r="E208" i="17"/>
  <c r="D208" i="17"/>
  <c r="C208" i="17"/>
  <c r="B208" i="17"/>
  <c r="A208" i="17"/>
  <c r="Q207" i="17"/>
  <c r="O207" i="17"/>
  <c r="N207" i="17"/>
  <c r="M207" i="17"/>
  <c r="L207" i="17"/>
  <c r="H207" i="17"/>
  <c r="F207" i="17"/>
  <c r="E207" i="17"/>
  <c r="A207" i="17"/>
  <c r="T206" i="17"/>
  <c r="Q206" i="17"/>
  <c r="O206" i="17"/>
  <c r="M206" i="17"/>
  <c r="L206" i="17"/>
  <c r="H206" i="17"/>
  <c r="F206" i="17"/>
  <c r="E206" i="17"/>
  <c r="C206" i="17"/>
  <c r="B206" i="17"/>
  <c r="A206" i="17"/>
  <c r="Q205" i="17"/>
  <c r="O205" i="17"/>
  <c r="N205" i="17"/>
  <c r="M205" i="17"/>
  <c r="L205" i="17"/>
  <c r="H205" i="17"/>
  <c r="F205" i="17"/>
  <c r="E205" i="17"/>
  <c r="C205" i="17"/>
  <c r="B205" i="17"/>
  <c r="A205" i="17"/>
  <c r="T204" i="17"/>
  <c r="Q204" i="17"/>
  <c r="O204" i="17"/>
  <c r="N204" i="17"/>
  <c r="M204" i="17"/>
  <c r="L204" i="17"/>
  <c r="H204" i="17"/>
  <c r="F204" i="17"/>
  <c r="E204" i="17"/>
  <c r="C204" i="17"/>
  <c r="B204" i="17"/>
  <c r="A204" i="17"/>
  <c r="Q203" i="17"/>
  <c r="O203" i="17"/>
  <c r="M203" i="17"/>
  <c r="L203" i="17"/>
  <c r="H203" i="17"/>
  <c r="F203" i="17"/>
  <c r="E203" i="17"/>
  <c r="C203" i="17"/>
  <c r="B203" i="17"/>
  <c r="A203" i="17"/>
  <c r="U202" i="17"/>
  <c r="T202" i="17"/>
  <c r="S202" i="17"/>
  <c r="R202" i="17"/>
  <c r="Q202" i="17"/>
  <c r="P202" i="17"/>
  <c r="O202" i="17"/>
  <c r="N202" i="17"/>
  <c r="M202" i="17"/>
  <c r="L202" i="17"/>
  <c r="K202" i="17"/>
  <c r="J202" i="17"/>
  <c r="I202" i="17"/>
  <c r="H202" i="17"/>
  <c r="F202" i="17"/>
  <c r="E202" i="17"/>
  <c r="D202" i="17"/>
  <c r="C202" i="17"/>
  <c r="B202" i="17"/>
  <c r="A202" i="17"/>
  <c r="T201" i="17"/>
  <c r="Q201" i="17"/>
  <c r="O201" i="17"/>
  <c r="N201" i="17"/>
  <c r="M201" i="17"/>
  <c r="L201" i="17"/>
  <c r="H201" i="17"/>
  <c r="F201" i="17"/>
  <c r="E201" i="17"/>
  <c r="C201" i="17"/>
  <c r="B201" i="17"/>
  <c r="A201" i="17"/>
  <c r="Q200" i="17"/>
  <c r="O200" i="17"/>
  <c r="N200" i="17"/>
  <c r="M200" i="17"/>
  <c r="L200" i="17"/>
  <c r="H200" i="17"/>
  <c r="F200" i="17"/>
  <c r="E200" i="17"/>
  <c r="C200" i="17"/>
  <c r="B200" i="17"/>
  <c r="A200" i="17"/>
  <c r="T199" i="17"/>
  <c r="Q199" i="17"/>
  <c r="O199" i="17"/>
  <c r="N199" i="17"/>
  <c r="M199" i="17"/>
  <c r="L199" i="17"/>
  <c r="H199" i="17"/>
  <c r="F199" i="17"/>
  <c r="E199" i="17"/>
  <c r="C199" i="17"/>
  <c r="B199" i="17"/>
  <c r="A199" i="17"/>
  <c r="Q198" i="17"/>
  <c r="O198" i="17"/>
  <c r="N198" i="17"/>
  <c r="M198" i="17"/>
  <c r="L198" i="17"/>
  <c r="H198" i="17"/>
  <c r="F198" i="17"/>
  <c r="E198" i="17"/>
  <c r="B198" i="17"/>
  <c r="A198" i="17"/>
  <c r="T197" i="17"/>
  <c r="Q197" i="17"/>
  <c r="O197" i="17"/>
  <c r="N197" i="17"/>
  <c r="M197" i="17"/>
  <c r="L197" i="17"/>
  <c r="H197" i="17"/>
  <c r="F197" i="17"/>
  <c r="E197" i="17"/>
  <c r="C197" i="17"/>
  <c r="B197" i="17"/>
  <c r="A197" i="17"/>
  <c r="T196" i="17"/>
  <c r="Q196" i="17"/>
  <c r="O196" i="17"/>
  <c r="N196" i="17"/>
  <c r="M196" i="17"/>
  <c r="L196" i="17"/>
  <c r="H196" i="17"/>
  <c r="F196" i="17"/>
  <c r="E196" i="17"/>
  <c r="C196" i="17"/>
  <c r="B196" i="17"/>
  <c r="A196" i="17"/>
  <c r="T195" i="17"/>
  <c r="Q195" i="17"/>
  <c r="O195" i="17"/>
  <c r="N195" i="17"/>
  <c r="M195" i="17"/>
  <c r="L195" i="17"/>
  <c r="H195" i="17"/>
  <c r="F195" i="17"/>
  <c r="E195" i="17"/>
  <c r="C195" i="17"/>
  <c r="B195" i="17"/>
  <c r="A195" i="17"/>
  <c r="T194" i="17"/>
  <c r="Q194" i="17"/>
  <c r="O194" i="17"/>
  <c r="N194" i="17"/>
  <c r="M194" i="17"/>
  <c r="L194" i="17"/>
  <c r="H194" i="17"/>
  <c r="F193" i="17" s="1"/>
  <c r="F194" i="17"/>
  <c r="E194" i="17"/>
  <c r="C194" i="17"/>
  <c r="B194" i="17"/>
  <c r="A194" i="17"/>
  <c r="T192" i="17"/>
  <c r="Q192" i="17"/>
  <c r="O192" i="17"/>
  <c r="N192" i="17"/>
  <c r="M192" i="17"/>
  <c r="L192" i="17"/>
  <c r="H192" i="17"/>
  <c r="F192" i="17"/>
  <c r="E192" i="17"/>
  <c r="C192" i="17"/>
  <c r="B192" i="17"/>
  <c r="A192" i="17"/>
  <c r="T191" i="17"/>
  <c r="Q191" i="17"/>
  <c r="O191" i="17"/>
  <c r="N191" i="17"/>
  <c r="M191" i="17"/>
  <c r="L191" i="17"/>
  <c r="H191" i="17"/>
  <c r="F191" i="17"/>
  <c r="E191" i="17"/>
  <c r="C191" i="17"/>
  <c r="B191" i="17"/>
  <c r="A191" i="17"/>
  <c r="T190" i="17"/>
  <c r="Q190" i="17"/>
  <c r="O190" i="17"/>
  <c r="N190" i="17"/>
  <c r="M190" i="17"/>
  <c r="L190" i="17"/>
  <c r="H190" i="17"/>
  <c r="F190" i="17"/>
  <c r="E190" i="17"/>
  <c r="D190" i="17"/>
  <c r="C190" i="17"/>
  <c r="B190" i="17"/>
  <c r="A190" i="17"/>
  <c r="Q189" i="17"/>
  <c r="O189" i="17"/>
  <c r="M189" i="17"/>
  <c r="L189" i="17"/>
  <c r="H189" i="17"/>
  <c r="F189" i="17"/>
  <c r="E189" i="17"/>
  <c r="D189" i="17"/>
  <c r="C189" i="17"/>
  <c r="B189" i="17"/>
  <c r="A189" i="17"/>
  <c r="Q188" i="17"/>
  <c r="O188" i="17"/>
  <c r="N188" i="17"/>
  <c r="M188" i="17"/>
  <c r="L188" i="17"/>
  <c r="H188" i="17"/>
  <c r="F188" i="17"/>
  <c r="E188" i="17"/>
  <c r="A188" i="17"/>
  <c r="T187" i="17"/>
  <c r="Q187" i="17"/>
  <c r="O187" i="17"/>
  <c r="N187" i="17"/>
  <c r="M187" i="17"/>
  <c r="L187" i="17"/>
  <c r="H187" i="17"/>
  <c r="F187" i="17"/>
  <c r="E187" i="17"/>
  <c r="C187" i="17"/>
  <c r="B187" i="17"/>
  <c r="A187" i="17"/>
  <c r="T186" i="17"/>
  <c r="Q186" i="17"/>
  <c r="O186" i="17"/>
  <c r="M186" i="17"/>
  <c r="L186" i="17"/>
  <c r="H186" i="17"/>
  <c r="F186" i="17"/>
  <c r="E186" i="17"/>
  <c r="C186" i="17"/>
  <c r="B186" i="17"/>
  <c r="A186" i="17"/>
  <c r="U185" i="17"/>
  <c r="T185" i="17"/>
  <c r="S185" i="17"/>
  <c r="R185" i="17"/>
  <c r="Q185" i="17"/>
  <c r="P185" i="17"/>
  <c r="O185" i="17"/>
  <c r="N185" i="17"/>
  <c r="M185" i="17"/>
  <c r="L185" i="17"/>
  <c r="K185" i="17"/>
  <c r="J185" i="17"/>
  <c r="I185" i="17"/>
  <c r="H185" i="17"/>
  <c r="F185" i="17"/>
  <c r="E185" i="17"/>
  <c r="D185" i="17"/>
  <c r="C185" i="17"/>
  <c r="B185" i="17"/>
  <c r="A185" i="17"/>
  <c r="Q184" i="17"/>
  <c r="O184" i="17"/>
  <c r="M184" i="17"/>
  <c r="L184" i="17"/>
  <c r="H184" i="17"/>
  <c r="F184" i="17"/>
  <c r="E184" i="17"/>
  <c r="C184" i="17"/>
  <c r="B184" i="17"/>
  <c r="A184" i="17"/>
  <c r="T183" i="17"/>
  <c r="Q183" i="17"/>
  <c r="O183" i="17"/>
  <c r="M183" i="17"/>
  <c r="L183" i="17"/>
  <c r="H183" i="17"/>
  <c r="F183" i="17"/>
  <c r="E183" i="17"/>
  <c r="C183" i="17"/>
  <c r="B183" i="17"/>
  <c r="A183" i="17"/>
  <c r="T182" i="17"/>
  <c r="Q182" i="17"/>
  <c r="O182" i="17"/>
  <c r="N182" i="17"/>
  <c r="M182" i="17"/>
  <c r="L182" i="17"/>
  <c r="H182" i="17"/>
  <c r="F182" i="17"/>
  <c r="E182" i="17"/>
  <c r="C182" i="17"/>
  <c r="B182" i="17"/>
  <c r="A182" i="17"/>
  <c r="T181" i="17"/>
  <c r="Q181" i="17"/>
  <c r="O181" i="17"/>
  <c r="N181" i="17"/>
  <c r="M181" i="17"/>
  <c r="L181" i="17"/>
  <c r="H181" i="17"/>
  <c r="F181" i="17"/>
  <c r="E181" i="17"/>
  <c r="C181" i="17"/>
  <c r="B181" i="17"/>
  <c r="A181" i="17"/>
  <c r="T180" i="17"/>
  <c r="Q180" i="17"/>
  <c r="O180" i="17"/>
  <c r="N180" i="17"/>
  <c r="M180" i="17"/>
  <c r="L180" i="17"/>
  <c r="H180" i="17"/>
  <c r="F180" i="17"/>
  <c r="E180" i="17"/>
  <c r="C180" i="17"/>
  <c r="B180" i="17"/>
  <c r="A180" i="17"/>
  <c r="Q179" i="17"/>
  <c r="O179" i="17"/>
  <c r="N179" i="17"/>
  <c r="M179" i="17"/>
  <c r="L179" i="17"/>
  <c r="H179" i="17"/>
  <c r="F179" i="17"/>
  <c r="E179" i="17"/>
  <c r="B179" i="17"/>
  <c r="A179" i="17"/>
  <c r="T178" i="17"/>
  <c r="Q178" i="17"/>
  <c r="O178" i="17"/>
  <c r="M178" i="17"/>
  <c r="L178" i="17"/>
  <c r="H178" i="17"/>
  <c r="F178" i="17"/>
  <c r="E178" i="17"/>
  <c r="C178" i="17"/>
  <c r="B178" i="17"/>
  <c r="A178" i="17"/>
  <c r="T177" i="17"/>
  <c r="Q177" i="17"/>
  <c r="O177" i="17"/>
  <c r="N177" i="17"/>
  <c r="M177" i="17"/>
  <c r="L177" i="17"/>
  <c r="H177" i="17"/>
  <c r="F177" i="17"/>
  <c r="E177" i="17"/>
  <c r="C177" i="17"/>
  <c r="B177" i="17"/>
  <c r="A177" i="17"/>
  <c r="T176" i="17"/>
  <c r="Q176" i="17"/>
  <c r="O176" i="17"/>
  <c r="N176" i="17"/>
  <c r="M176" i="17"/>
  <c r="L176" i="17"/>
  <c r="H176" i="17"/>
  <c r="F176" i="17"/>
  <c r="E176" i="17"/>
  <c r="C176" i="17"/>
  <c r="B176" i="17"/>
  <c r="A176" i="17"/>
  <c r="T175" i="17"/>
  <c r="Q175" i="17"/>
  <c r="O175" i="17"/>
  <c r="N175" i="17"/>
  <c r="M175" i="17"/>
  <c r="L175" i="17"/>
  <c r="H175" i="17"/>
  <c r="F175" i="17"/>
  <c r="F174" i="17" s="1"/>
  <c r="E175" i="17"/>
  <c r="C175" i="17"/>
  <c r="B175" i="17"/>
  <c r="A175" i="17"/>
  <c r="T173" i="17"/>
  <c r="Q173" i="17"/>
  <c r="O173" i="17"/>
  <c r="N173" i="17"/>
  <c r="M173" i="17"/>
  <c r="L173" i="17"/>
  <c r="H173" i="17"/>
  <c r="F173" i="17"/>
  <c r="E173" i="17"/>
  <c r="C173" i="17"/>
  <c r="B173" i="17"/>
  <c r="A173" i="17"/>
  <c r="T172" i="17"/>
  <c r="Q172" i="17"/>
  <c r="O172" i="17"/>
  <c r="M172" i="17"/>
  <c r="L172" i="17"/>
  <c r="H172" i="17"/>
  <c r="F172" i="17"/>
  <c r="E172" i="17"/>
  <c r="C172" i="17"/>
  <c r="B172" i="17"/>
  <c r="A172" i="17"/>
  <c r="T171" i="17"/>
  <c r="Q171" i="17"/>
  <c r="O171" i="17"/>
  <c r="N171" i="17"/>
  <c r="M171" i="17"/>
  <c r="L171" i="17"/>
  <c r="H171" i="17"/>
  <c r="F171" i="17"/>
  <c r="E171" i="17"/>
  <c r="D171" i="17"/>
  <c r="C171" i="17"/>
  <c r="B171" i="17"/>
  <c r="A171" i="17"/>
  <c r="Q170" i="17"/>
  <c r="O170" i="17"/>
  <c r="N170" i="17"/>
  <c r="M170" i="17"/>
  <c r="L170" i="17"/>
  <c r="H170" i="17"/>
  <c r="F170" i="17"/>
  <c r="E170" i="17"/>
  <c r="D170" i="17"/>
  <c r="C170" i="17"/>
  <c r="B170" i="17"/>
  <c r="A170" i="17"/>
  <c r="Q169" i="17"/>
  <c r="O169" i="17"/>
  <c r="N169" i="17"/>
  <c r="M169" i="17"/>
  <c r="L169" i="17"/>
  <c r="H169" i="17"/>
  <c r="F169" i="17"/>
  <c r="E169" i="17"/>
  <c r="A169" i="17"/>
  <c r="T168" i="17"/>
  <c r="Q168" i="17"/>
  <c r="O168" i="17"/>
  <c r="N168" i="17"/>
  <c r="M168" i="17"/>
  <c r="L168" i="17"/>
  <c r="H168" i="17"/>
  <c r="F168" i="17"/>
  <c r="E168" i="17"/>
  <c r="B168" i="17"/>
  <c r="A168" i="17"/>
  <c r="Q167" i="17"/>
  <c r="O167" i="17"/>
  <c r="M167" i="17"/>
  <c r="L167" i="17"/>
  <c r="H167" i="17"/>
  <c r="F167" i="17"/>
  <c r="E167" i="17"/>
  <c r="C167" i="17"/>
  <c r="B167" i="17"/>
  <c r="A167" i="17"/>
  <c r="Q166" i="17"/>
  <c r="O166" i="17"/>
  <c r="N166" i="17"/>
  <c r="M166" i="17"/>
  <c r="L166" i="17"/>
  <c r="H166" i="17"/>
  <c r="F166" i="17"/>
  <c r="E166" i="17"/>
  <c r="C166" i="17"/>
  <c r="B166" i="17"/>
  <c r="A166" i="17"/>
  <c r="T165" i="17"/>
  <c r="Q165" i="17"/>
  <c r="O165" i="17"/>
  <c r="N165" i="17"/>
  <c r="M165" i="17"/>
  <c r="L165" i="17"/>
  <c r="H165" i="17"/>
  <c r="F165" i="17"/>
  <c r="E165" i="17"/>
  <c r="C165" i="17"/>
  <c r="B165" i="17"/>
  <c r="A165" i="17"/>
  <c r="T164" i="17"/>
  <c r="Q164" i="17"/>
  <c r="O164" i="17"/>
  <c r="M164" i="17"/>
  <c r="L164" i="17"/>
  <c r="H164" i="17"/>
  <c r="F164" i="17"/>
  <c r="E164" i="17"/>
  <c r="C164" i="17"/>
  <c r="B164" i="17"/>
  <c r="A164" i="17"/>
  <c r="T163" i="17"/>
  <c r="Q163" i="17"/>
  <c r="O163" i="17"/>
  <c r="N163" i="17"/>
  <c r="M163" i="17"/>
  <c r="L163" i="17"/>
  <c r="H163" i="17"/>
  <c r="F163" i="17"/>
  <c r="E163" i="17"/>
  <c r="C163" i="17"/>
  <c r="B163" i="17"/>
  <c r="A163" i="17"/>
  <c r="U162" i="17"/>
  <c r="T162" i="17"/>
  <c r="S162" i="17"/>
  <c r="R162" i="17"/>
  <c r="Q162" i="17"/>
  <c r="P162" i="17"/>
  <c r="O162" i="17"/>
  <c r="N162" i="17"/>
  <c r="M162" i="17"/>
  <c r="L162" i="17"/>
  <c r="K162" i="17"/>
  <c r="J162" i="17"/>
  <c r="I162" i="17"/>
  <c r="H162" i="17"/>
  <c r="F162" i="17"/>
  <c r="E162" i="17"/>
  <c r="D162" i="17"/>
  <c r="C162" i="17"/>
  <c r="B162" i="17"/>
  <c r="A162" i="17"/>
  <c r="T161" i="17"/>
  <c r="Q161" i="17"/>
  <c r="O161" i="17"/>
  <c r="N161" i="17"/>
  <c r="M161" i="17"/>
  <c r="L161" i="17"/>
  <c r="H161" i="17"/>
  <c r="F161" i="17"/>
  <c r="E161" i="17"/>
  <c r="C161" i="17"/>
  <c r="B161" i="17"/>
  <c r="A161" i="17"/>
  <c r="T160" i="17"/>
  <c r="Q160" i="17"/>
  <c r="O160" i="17"/>
  <c r="N160" i="17"/>
  <c r="M160" i="17"/>
  <c r="L160" i="17"/>
  <c r="H160" i="17"/>
  <c r="F160" i="17"/>
  <c r="E160" i="17"/>
  <c r="B160" i="17"/>
  <c r="A160" i="17"/>
  <c r="T159" i="17"/>
  <c r="Q159" i="17"/>
  <c r="O159" i="17"/>
  <c r="N159" i="17"/>
  <c r="M159" i="17"/>
  <c r="L159" i="17"/>
  <c r="H159" i="17"/>
  <c r="F159" i="17"/>
  <c r="E159" i="17"/>
  <c r="C159" i="17"/>
  <c r="B159" i="17"/>
  <c r="A159" i="17"/>
  <c r="T158" i="17"/>
  <c r="Q158" i="17"/>
  <c r="O158" i="17"/>
  <c r="N158" i="17"/>
  <c r="M158" i="17"/>
  <c r="L158" i="17"/>
  <c r="H158" i="17"/>
  <c r="F158" i="17"/>
  <c r="E158" i="17"/>
  <c r="C158" i="17"/>
  <c r="B158" i="17"/>
  <c r="A158" i="17"/>
  <c r="T157" i="17"/>
  <c r="Q157" i="17"/>
  <c r="O157" i="17"/>
  <c r="N157" i="17"/>
  <c r="M157" i="17"/>
  <c r="L157" i="17"/>
  <c r="H157" i="17"/>
  <c r="F157" i="17"/>
  <c r="E157" i="17"/>
  <c r="C157" i="17"/>
  <c r="B157" i="17"/>
  <c r="A157" i="17"/>
  <c r="Q156" i="17"/>
  <c r="O156" i="17"/>
  <c r="M156" i="17"/>
  <c r="L156" i="17"/>
  <c r="H156" i="17"/>
  <c r="F156" i="17"/>
  <c r="F155" i="17" s="1"/>
  <c r="E156" i="17"/>
  <c r="C156" i="17"/>
  <c r="B156" i="17"/>
  <c r="A156" i="17"/>
  <c r="T154" i="17"/>
  <c r="Q154" i="17"/>
  <c r="O154" i="17"/>
  <c r="N154" i="17"/>
  <c r="M154" i="17"/>
  <c r="L154" i="17"/>
  <c r="H154" i="17"/>
  <c r="F154" i="17"/>
  <c r="E154" i="17"/>
  <c r="C154" i="17"/>
  <c r="B154" i="17"/>
  <c r="A154" i="17"/>
  <c r="T153" i="17"/>
  <c r="Q153" i="17"/>
  <c r="O153" i="17"/>
  <c r="N153" i="17"/>
  <c r="M153" i="17"/>
  <c r="L153" i="17"/>
  <c r="H153" i="17"/>
  <c r="F153" i="17"/>
  <c r="E153" i="17"/>
  <c r="C153" i="17"/>
  <c r="B153" i="17"/>
  <c r="A153" i="17"/>
  <c r="Q152" i="17"/>
  <c r="O152" i="17"/>
  <c r="N152" i="17"/>
  <c r="M152" i="17"/>
  <c r="L152" i="17"/>
  <c r="H152" i="17"/>
  <c r="F152" i="17"/>
  <c r="E152" i="17"/>
  <c r="D152" i="17"/>
  <c r="C152" i="17"/>
  <c r="B152" i="17"/>
  <c r="A152" i="17"/>
  <c r="Q151" i="17"/>
  <c r="O151" i="17"/>
  <c r="N151" i="17"/>
  <c r="M151" i="17"/>
  <c r="L151" i="17"/>
  <c r="H151" i="17"/>
  <c r="F151" i="17"/>
  <c r="E151" i="17"/>
  <c r="D151" i="17"/>
  <c r="C151" i="17"/>
  <c r="B151" i="17"/>
  <c r="A151" i="17"/>
  <c r="T150" i="17"/>
  <c r="Q150" i="17"/>
  <c r="O150" i="17"/>
  <c r="N150" i="17"/>
  <c r="M150" i="17"/>
  <c r="L150" i="17"/>
  <c r="H150" i="17"/>
  <c r="F150" i="17"/>
  <c r="E150" i="17"/>
  <c r="A150" i="17"/>
  <c r="U149" i="17"/>
  <c r="T149" i="17"/>
  <c r="S149" i="17"/>
  <c r="R149" i="17"/>
  <c r="Q149" i="17"/>
  <c r="P149" i="17"/>
  <c r="O149" i="17"/>
  <c r="N149" i="17"/>
  <c r="M149" i="17"/>
  <c r="L149" i="17"/>
  <c r="K149" i="17"/>
  <c r="J149" i="17"/>
  <c r="I149" i="17"/>
  <c r="H149" i="17"/>
  <c r="F149" i="17"/>
  <c r="E149" i="17"/>
  <c r="D149" i="17"/>
  <c r="C149" i="17"/>
  <c r="B149" i="17"/>
  <c r="A149" i="17"/>
  <c r="T148" i="17"/>
  <c r="Q148" i="17"/>
  <c r="O148" i="17"/>
  <c r="N148" i="17"/>
  <c r="M148" i="17"/>
  <c r="L148" i="17"/>
  <c r="H148" i="17"/>
  <c r="F148" i="17"/>
  <c r="E148" i="17"/>
  <c r="C148" i="17"/>
  <c r="B148" i="17"/>
  <c r="A148" i="17"/>
  <c r="T147" i="17"/>
  <c r="Q147" i="17"/>
  <c r="O147" i="17"/>
  <c r="N147" i="17"/>
  <c r="M147" i="17"/>
  <c r="L147" i="17"/>
  <c r="H147" i="17"/>
  <c r="F147" i="17"/>
  <c r="E147" i="17"/>
  <c r="C147" i="17"/>
  <c r="B147" i="17"/>
  <c r="A147" i="17"/>
  <c r="Q146" i="17"/>
  <c r="O146" i="17"/>
  <c r="N146" i="17"/>
  <c r="M146" i="17"/>
  <c r="L146" i="17"/>
  <c r="H146" i="17"/>
  <c r="F146" i="17"/>
  <c r="E146" i="17"/>
  <c r="C146" i="17"/>
  <c r="B146" i="17"/>
  <c r="A146" i="17"/>
  <c r="T145" i="17"/>
  <c r="Q145" i="17"/>
  <c r="O145" i="17"/>
  <c r="M145" i="17"/>
  <c r="L145" i="17"/>
  <c r="H145" i="17"/>
  <c r="F145" i="17"/>
  <c r="E145" i="17"/>
  <c r="C145" i="17"/>
  <c r="B145" i="17"/>
  <c r="A145" i="17"/>
  <c r="T144" i="17"/>
  <c r="Q144" i="17"/>
  <c r="O144" i="17"/>
  <c r="M144" i="17"/>
  <c r="L144" i="17"/>
  <c r="H144" i="17"/>
  <c r="F144" i="17"/>
  <c r="E144" i="17"/>
  <c r="C144" i="17"/>
  <c r="B144" i="17"/>
  <c r="A144" i="17"/>
  <c r="T143" i="17"/>
  <c r="Q143" i="17"/>
  <c r="O143" i="17"/>
  <c r="N143" i="17"/>
  <c r="M143" i="17"/>
  <c r="L143" i="17"/>
  <c r="H143" i="17"/>
  <c r="F143" i="17"/>
  <c r="E143" i="17"/>
  <c r="C143" i="17"/>
  <c r="B143" i="17"/>
  <c r="A143" i="17"/>
  <c r="Q142" i="17"/>
  <c r="O142" i="17"/>
  <c r="N142" i="17"/>
  <c r="M142" i="17"/>
  <c r="L142" i="17"/>
  <c r="H142" i="17"/>
  <c r="F142" i="17"/>
  <c r="E142" i="17"/>
  <c r="C142" i="17"/>
  <c r="B142" i="17"/>
  <c r="A142" i="17"/>
  <c r="Q141" i="17"/>
  <c r="O141" i="17"/>
  <c r="N141" i="17"/>
  <c r="M141" i="17"/>
  <c r="L141" i="17"/>
  <c r="H141" i="17"/>
  <c r="F141" i="17"/>
  <c r="E141" i="17"/>
  <c r="B141" i="17"/>
  <c r="A141" i="17"/>
  <c r="T140" i="17"/>
  <c r="Q140" i="17"/>
  <c r="O140" i="17"/>
  <c r="N140" i="17"/>
  <c r="M140" i="17"/>
  <c r="L140" i="17"/>
  <c r="H140" i="17"/>
  <c r="F140" i="17"/>
  <c r="E140" i="17"/>
  <c r="C140" i="17"/>
  <c r="B140" i="17"/>
  <c r="A140" i="17"/>
  <c r="Q139" i="17"/>
  <c r="O139" i="17"/>
  <c r="N139" i="17"/>
  <c r="M139" i="17"/>
  <c r="L139" i="17"/>
  <c r="H139" i="17"/>
  <c r="F139" i="17"/>
  <c r="E139" i="17"/>
  <c r="C139" i="17"/>
  <c r="B139" i="17"/>
  <c r="A139" i="17"/>
  <c r="Q138" i="17"/>
  <c r="O138" i="17"/>
  <c r="N138" i="17"/>
  <c r="M138" i="17"/>
  <c r="L138" i="17"/>
  <c r="H138" i="17"/>
  <c r="F138" i="17"/>
  <c r="E138" i="17"/>
  <c r="C138" i="17"/>
  <c r="B138" i="17"/>
  <c r="A138" i="17"/>
  <c r="T137" i="17"/>
  <c r="Q137" i="17"/>
  <c r="O137" i="17"/>
  <c r="N137" i="17"/>
  <c r="M137" i="17"/>
  <c r="L137" i="17"/>
  <c r="H137" i="17"/>
  <c r="F137" i="17"/>
  <c r="F136" i="17" s="1"/>
  <c r="E137" i="17"/>
  <c r="C137" i="17"/>
  <c r="B137" i="17"/>
  <c r="A137" i="17"/>
  <c r="T135" i="17"/>
  <c r="Q135" i="17"/>
  <c r="O135" i="17"/>
  <c r="N135" i="17"/>
  <c r="M135" i="17"/>
  <c r="L135" i="17"/>
  <c r="H135" i="17"/>
  <c r="F135" i="17"/>
  <c r="E135" i="17"/>
  <c r="C135" i="17"/>
  <c r="B135" i="17"/>
  <c r="A135" i="17"/>
  <c r="T134" i="17"/>
  <c r="Q134" i="17"/>
  <c r="O134" i="17"/>
  <c r="M134" i="17"/>
  <c r="L134" i="17"/>
  <c r="H134" i="17"/>
  <c r="F134" i="17"/>
  <c r="E134" i="17"/>
  <c r="C134" i="17"/>
  <c r="B134" i="17"/>
  <c r="A134" i="17"/>
  <c r="T133" i="17"/>
  <c r="Q133" i="17"/>
  <c r="O133" i="17"/>
  <c r="N133" i="17"/>
  <c r="M133" i="17"/>
  <c r="L133" i="17"/>
  <c r="H133" i="17"/>
  <c r="F133" i="17"/>
  <c r="E133" i="17"/>
  <c r="D133" i="17"/>
  <c r="C133" i="17"/>
  <c r="B133" i="17"/>
  <c r="A133" i="17"/>
  <c r="Q132" i="17"/>
  <c r="O132" i="17"/>
  <c r="M132" i="17"/>
  <c r="L132" i="17"/>
  <c r="H132" i="17"/>
  <c r="F132" i="17"/>
  <c r="E132" i="17"/>
  <c r="D132" i="17"/>
  <c r="C132" i="17"/>
  <c r="B132" i="17"/>
  <c r="A132" i="17"/>
  <c r="T131" i="17"/>
  <c r="Q131" i="17"/>
  <c r="O131" i="17"/>
  <c r="M131" i="17"/>
  <c r="L131" i="17"/>
  <c r="H131" i="17"/>
  <c r="F131" i="17"/>
  <c r="E131" i="17"/>
  <c r="D131" i="17"/>
  <c r="A131" i="17"/>
  <c r="Q130" i="17"/>
  <c r="O130" i="17"/>
  <c r="M130" i="17"/>
  <c r="L130" i="17"/>
  <c r="H130" i="17"/>
  <c r="F130" i="17"/>
  <c r="E130" i="17"/>
  <c r="C130" i="17"/>
  <c r="B130" i="17"/>
  <c r="A130" i="17"/>
  <c r="T129" i="17"/>
  <c r="Q129" i="17"/>
  <c r="O129" i="17"/>
  <c r="N129" i="17"/>
  <c r="M129" i="17"/>
  <c r="L129" i="17"/>
  <c r="H129" i="17"/>
  <c r="F129" i="17"/>
  <c r="E129" i="17"/>
  <c r="C129" i="17"/>
  <c r="B129" i="17"/>
  <c r="A129" i="17"/>
  <c r="T128" i="17"/>
  <c r="Q128" i="17"/>
  <c r="O128" i="17"/>
  <c r="N128" i="17"/>
  <c r="M128" i="17"/>
  <c r="L128" i="17"/>
  <c r="H128" i="17"/>
  <c r="F128" i="17"/>
  <c r="E128" i="17"/>
  <c r="C128" i="17"/>
  <c r="B128" i="17"/>
  <c r="A128" i="17"/>
  <c r="U127" i="17"/>
  <c r="T127" i="17"/>
  <c r="S127" i="17"/>
  <c r="R127" i="17"/>
  <c r="Q127" i="17"/>
  <c r="P127" i="17"/>
  <c r="O127" i="17"/>
  <c r="N127" i="17"/>
  <c r="M127" i="17"/>
  <c r="L127" i="17"/>
  <c r="K127" i="17"/>
  <c r="J127" i="17"/>
  <c r="I127" i="17"/>
  <c r="H127" i="17"/>
  <c r="F127" i="17"/>
  <c r="E127" i="17"/>
  <c r="D127" i="17"/>
  <c r="C127" i="17"/>
  <c r="B127" i="17"/>
  <c r="A127" i="17"/>
  <c r="T126" i="17"/>
  <c r="Q126" i="17"/>
  <c r="O126" i="17"/>
  <c r="M126" i="17"/>
  <c r="L126" i="17"/>
  <c r="H126" i="17"/>
  <c r="F126" i="17"/>
  <c r="E126" i="17"/>
  <c r="C126" i="17"/>
  <c r="B126" i="17"/>
  <c r="A126" i="17"/>
  <c r="T125" i="17"/>
  <c r="Q125" i="17"/>
  <c r="O125" i="17"/>
  <c r="M125" i="17"/>
  <c r="L125" i="17"/>
  <c r="H125" i="17"/>
  <c r="F125" i="17"/>
  <c r="E125" i="17"/>
  <c r="C125" i="17"/>
  <c r="B125" i="17"/>
  <c r="A125" i="17"/>
  <c r="Q124" i="17"/>
  <c r="O124" i="17"/>
  <c r="N124" i="17"/>
  <c r="M124" i="17"/>
  <c r="L124" i="17"/>
  <c r="H124" i="17"/>
  <c r="F124" i="17"/>
  <c r="E124" i="17"/>
  <c r="C124" i="17"/>
  <c r="B124" i="17"/>
  <c r="A124" i="17"/>
  <c r="T123" i="17"/>
  <c r="Q123" i="17"/>
  <c r="O123" i="17"/>
  <c r="N123" i="17"/>
  <c r="M123" i="17"/>
  <c r="L123" i="17"/>
  <c r="H123" i="17"/>
  <c r="F123" i="17"/>
  <c r="E123" i="17"/>
  <c r="C123" i="17"/>
  <c r="B123" i="17"/>
  <c r="A123" i="17"/>
  <c r="Q122" i="17"/>
  <c r="O122" i="17"/>
  <c r="N122" i="17"/>
  <c r="M122" i="17"/>
  <c r="L122" i="17"/>
  <c r="H122" i="17"/>
  <c r="F122" i="17"/>
  <c r="E122" i="17"/>
  <c r="B122" i="17"/>
  <c r="A122" i="17"/>
  <c r="T121" i="17"/>
  <c r="Q121" i="17"/>
  <c r="O121" i="17"/>
  <c r="N121" i="17"/>
  <c r="M121" i="17"/>
  <c r="L121" i="17"/>
  <c r="H121" i="17"/>
  <c r="F121" i="17"/>
  <c r="E121" i="17"/>
  <c r="C121" i="17"/>
  <c r="B121" i="17"/>
  <c r="A121" i="17"/>
  <c r="Q120" i="17"/>
  <c r="O120" i="17"/>
  <c r="N120" i="17"/>
  <c r="M120" i="17"/>
  <c r="L120" i="17"/>
  <c r="H120" i="17"/>
  <c r="F120" i="17"/>
  <c r="E120" i="17"/>
  <c r="C120" i="17"/>
  <c r="B120" i="17"/>
  <c r="A120" i="17"/>
  <c r="T119" i="17"/>
  <c r="Q119" i="17"/>
  <c r="O119" i="17"/>
  <c r="N119" i="17"/>
  <c r="M119" i="17"/>
  <c r="L119" i="17"/>
  <c r="H119" i="17"/>
  <c r="F119" i="17"/>
  <c r="E119" i="17"/>
  <c r="C119" i="17"/>
  <c r="B119" i="17"/>
  <c r="A119" i="17"/>
  <c r="Q118" i="17"/>
  <c r="O118" i="17"/>
  <c r="N118" i="17"/>
  <c r="M118" i="17"/>
  <c r="L118" i="17"/>
  <c r="H118" i="17"/>
  <c r="F117" i="17" s="1"/>
  <c r="F118" i="17"/>
  <c r="E118" i="17"/>
  <c r="C118" i="17"/>
  <c r="B118" i="17"/>
  <c r="A118" i="17"/>
  <c r="T116" i="17"/>
  <c r="Q116" i="17"/>
  <c r="O116" i="17"/>
  <c r="N116" i="17"/>
  <c r="M116" i="17"/>
  <c r="L116" i="17"/>
  <c r="H116" i="17"/>
  <c r="F116" i="17"/>
  <c r="E116" i="17"/>
  <c r="C116" i="17"/>
  <c r="B116" i="17"/>
  <c r="A116" i="17"/>
  <c r="T115" i="17"/>
  <c r="Q115" i="17"/>
  <c r="O115" i="17"/>
  <c r="N115" i="17"/>
  <c r="M115" i="17"/>
  <c r="L115" i="17"/>
  <c r="H115" i="17"/>
  <c r="F115" i="17"/>
  <c r="E115" i="17"/>
  <c r="C115" i="17"/>
  <c r="B115" i="17"/>
  <c r="A115" i="17"/>
  <c r="Q114" i="17"/>
  <c r="O114" i="17"/>
  <c r="M114" i="17"/>
  <c r="L114" i="17"/>
  <c r="H114" i="17"/>
  <c r="F114" i="17"/>
  <c r="E114" i="17"/>
  <c r="D114" i="17"/>
  <c r="C114" i="17"/>
  <c r="B114" i="17"/>
  <c r="A114" i="17"/>
  <c r="T113" i="17"/>
  <c r="Q113" i="17"/>
  <c r="O113" i="17"/>
  <c r="N113" i="17"/>
  <c r="M113" i="17"/>
  <c r="L113" i="17"/>
  <c r="H113" i="17"/>
  <c r="F113" i="17"/>
  <c r="E113" i="17"/>
  <c r="D113" i="17"/>
  <c r="C113" i="17"/>
  <c r="B113" i="17"/>
  <c r="A113" i="17"/>
  <c r="T112" i="17"/>
  <c r="Q112" i="17"/>
  <c r="O112" i="17"/>
  <c r="N112" i="17"/>
  <c r="M112" i="17"/>
  <c r="L112" i="17"/>
  <c r="H112" i="17"/>
  <c r="F112" i="17"/>
  <c r="E112" i="17"/>
  <c r="A112" i="17"/>
  <c r="Q111" i="17"/>
  <c r="O111" i="17"/>
  <c r="N111" i="17"/>
  <c r="M111" i="17"/>
  <c r="L111" i="17"/>
  <c r="H111" i="17"/>
  <c r="F111" i="17"/>
  <c r="E111" i="17"/>
  <c r="C111" i="17"/>
  <c r="B111" i="17"/>
  <c r="A111" i="17"/>
  <c r="Q110" i="17"/>
  <c r="O110" i="17"/>
  <c r="N110" i="17"/>
  <c r="M110" i="17"/>
  <c r="L110" i="17"/>
  <c r="H110" i="17"/>
  <c r="F110" i="17"/>
  <c r="E110" i="17"/>
  <c r="C110" i="17"/>
  <c r="B110" i="17"/>
  <c r="A110" i="17"/>
  <c r="T109" i="17"/>
  <c r="Q109" i="17"/>
  <c r="O109" i="17"/>
  <c r="N109" i="17"/>
  <c r="M109" i="17"/>
  <c r="L109" i="17"/>
  <c r="H109" i="17"/>
  <c r="F109" i="17"/>
  <c r="E109" i="17"/>
  <c r="C109" i="17"/>
  <c r="B109" i="17"/>
  <c r="A109" i="17"/>
  <c r="U108" i="17"/>
  <c r="T108" i="17"/>
  <c r="S108" i="17"/>
  <c r="R108" i="17"/>
  <c r="Q108" i="17"/>
  <c r="P108" i="17"/>
  <c r="O108" i="17"/>
  <c r="N108" i="17"/>
  <c r="M108" i="17"/>
  <c r="L108" i="17"/>
  <c r="K108" i="17"/>
  <c r="J108" i="17"/>
  <c r="I108" i="17"/>
  <c r="H108" i="17"/>
  <c r="F108" i="17"/>
  <c r="E108" i="17"/>
  <c r="D108" i="17"/>
  <c r="C108" i="17"/>
  <c r="B108" i="17"/>
  <c r="A108" i="17"/>
  <c r="T107" i="17"/>
  <c r="Q107" i="17"/>
  <c r="O107" i="17"/>
  <c r="M107" i="17"/>
  <c r="L107" i="17"/>
  <c r="H107" i="17"/>
  <c r="F107" i="17"/>
  <c r="E107" i="17"/>
  <c r="C107" i="17"/>
  <c r="B107" i="17"/>
  <c r="A107" i="17"/>
  <c r="Q106" i="17"/>
  <c r="O106" i="17"/>
  <c r="N106" i="17"/>
  <c r="M106" i="17"/>
  <c r="L106" i="17"/>
  <c r="H106" i="17"/>
  <c r="F106" i="17"/>
  <c r="E106" i="17"/>
  <c r="C106" i="17"/>
  <c r="B106" i="17"/>
  <c r="A106" i="17"/>
  <c r="T105" i="17"/>
  <c r="Q105" i="17"/>
  <c r="O105" i="17"/>
  <c r="N105" i="17"/>
  <c r="M105" i="17"/>
  <c r="L105" i="17"/>
  <c r="H105" i="17"/>
  <c r="F105" i="17"/>
  <c r="E105" i="17"/>
  <c r="C105" i="17"/>
  <c r="B105" i="17"/>
  <c r="A105" i="17"/>
  <c r="T104" i="17"/>
  <c r="Q104" i="17"/>
  <c r="O104" i="17"/>
  <c r="M104" i="17"/>
  <c r="L104" i="17"/>
  <c r="H104" i="17"/>
  <c r="F104" i="17"/>
  <c r="E104" i="17"/>
  <c r="C104" i="17"/>
  <c r="B104" i="17"/>
  <c r="A104" i="17"/>
  <c r="Q103" i="17"/>
  <c r="O103" i="17"/>
  <c r="N103" i="17"/>
  <c r="M103" i="17"/>
  <c r="L103" i="17"/>
  <c r="H103" i="17"/>
  <c r="F103" i="17"/>
  <c r="E103" i="17"/>
  <c r="B103" i="17"/>
  <c r="A103" i="17"/>
  <c r="T102" i="17"/>
  <c r="Q102" i="17"/>
  <c r="O102" i="17"/>
  <c r="N102" i="17"/>
  <c r="M102" i="17"/>
  <c r="L102" i="17"/>
  <c r="H102" i="17"/>
  <c r="F102" i="17"/>
  <c r="E102" i="17"/>
  <c r="C102" i="17"/>
  <c r="B102" i="17"/>
  <c r="A102" i="17"/>
  <c r="Q101" i="17"/>
  <c r="O101" i="17"/>
  <c r="N101" i="17"/>
  <c r="M101" i="17"/>
  <c r="L101" i="17"/>
  <c r="H101" i="17"/>
  <c r="F101" i="17"/>
  <c r="E101" i="17"/>
  <c r="C101" i="17"/>
  <c r="B101" i="17"/>
  <c r="A101" i="17"/>
  <c r="T100" i="17"/>
  <c r="Q100" i="17"/>
  <c r="O100" i="17"/>
  <c r="N100" i="17"/>
  <c r="M100" i="17"/>
  <c r="L100" i="17"/>
  <c r="H100" i="17"/>
  <c r="F100" i="17"/>
  <c r="E100" i="17"/>
  <c r="C100" i="17"/>
  <c r="B100" i="17"/>
  <c r="A100" i="17"/>
  <c r="T99" i="17"/>
  <c r="Q99" i="17"/>
  <c r="O99" i="17"/>
  <c r="N99" i="17"/>
  <c r="M99" i="17"/>
  <c r="L99" i="17"/>
  <c r="H99" i="17"/>
  <c r="F99" i="17"/>
  <c r="F98" i="17" s="1"/>
  <c r="E99" i="17"/>
  <c r="C99" i="17"/>
  <c r="B99" i="17"/>
  <c r="A99" i="17"/>
  <c r="T97" i="17"/>
  <c r="Q97" i="17"/>
  <c r="O97" i="17"/>
  <c r="N97" i="17"/>
  <c r="M97" i="17"/>
  <c r="L97" i="17"/>
  <c r="H97" i="17"/>
  <c r="F97" i="17"/>
  <c r="E97" i="17"/>
  <c r="C97" i="17"/>
  <c r="B97" i="17"/>
  <c r="A97" i="17"/>
  <c r="T96" i="17"/>
  <c r="Q96" i="17"/>
  <c r="O96" i="17"/>
  <c r="N96" i="17"/>
  <c r="M96" i="17"/>
  <c r="L96" i="17"/>
  <c r="H96" i="17"/>
  <c r="F96" i="17"/>
  <c r="E96" i="17"/>
  <c r="C96" i="17"/>
  <c r="B96" i="17"/>
  <c r="A96" i="17"/>
  <c r="Q95" i="17"/>
  <c r="O95" i="17"/>
  <c r="N95" i="17"/>
  <c r="M95" i="17"/>
  <c r="L95" i="17"/>
  <c r="H95" i="17"/>
  <c r="F95" i="17"/>
  <c r="E95" i="17"/>
  <c r="D95" i="17"/>
  <c r="C95" i="17"/>
  <c r="B95" i="17"/>
  <c r="A95" i="17"/>
  <c r="T94" i="17"/>
  <c r="Q94" i="17"/>
  <c r="O94" i="17"/>
  <c r="N94" i="17"/>
  <c r="M94" i="17"/>
  <c r="L94" i="17"/>
  <c r="H94" i="17"/>
  <c r="F94" i="17"/>
  <c r="E94" i="17"/>
  <c r="D94" i="17"/>
  <c r="C94" i="17"/>
  <c r="B94" i="17"/>
  <c r="A94" i="17"/>
  <c r="Q93" i="17"/>
  <c r="O93" i="17"/>
  <c r="M93" i="17"/>
  <c r="L93" i="17"/>
  <c r="H93" i="17"/>
  <c r="F93" i="17"/>
  <c r="E93" i="17"/>
  <c r="A93" i="17"/>
  <c r="U92" i="17"/>
  <c r="T92" i="17"/>
  <c r="S92" i="17"/>
  <c r="R92" i="17"/>
  <c r="Q92" i="17"/>
  <c r="P92" i="17"/>
  <c r="O92" i="17"/>
  <c r="N92" i="17"/>
  <c r="M92" i="17"/>
  <c r="L92" i="17"/>
  <c r="K92" i="17"/>
  <c r="J92" i="17"/>
  <c r="I92" i="17"/>
  <c r="H92" i="17"/>
  <c r="F92" i="17"/>
  <c r="E92" i="17"/>
  <c r="D92" i="17"/>
  <c r="C92" i="17"/>
  <c r="B92" i="17"/>
  <c r="A92" i="17"/>
  <c r="T91" i="17"/>
  <c r="Q91" i="17"/>
  <c r="O91" i="17"/>
  <c r="M91" i="17"/>
  <c r="L91" i="17"/>
  <c r="H91" i="17"/>
  <c r="F91" i="17"/>
  <c r="E91" i="17"/>
  <c r="C91" i="17"/>
  <c r="B91" i="17"/>
  <c r="A91" i="17"/>
  <c r="Q90" i="17"/>
  <c r="O90" i="17"/>
  <c r="M90" i="17"/>
  <c r="L90" i="17"/>
  <c r="H90" i="17"/>
  <c r="F90" i="17"/>
  <c r="E90" i="17"/>
  <c r="C90" i="17"/>
  <c r="B90" i="17"/>
  <c r="A90" i="17"/>
  <c r="Q89" i="17"/>
  <c r="O89" i="17"/>
  <c r="M89" i="17"/>
  <c r="L89" i="17"/>
  <c r="H89" i="17"/>
  <c r="F89" i="17"/>
  <c r="E89" i="17"/>
  <c r="C89" i="17"/>
  <c r="B89" i="17"/>
  <c r="A89" i="17"/>
  <c r="Q88" i="17"/>
  <c r="O88" i="17"/>
  <c r="N88" i="17"/>
  <c r="M88" i="17"/>
  <c r="L88" i="17"/>
  <c r="H88" i="17"/>
  <c r="F88" i="17"/>
  <c r="E88" i="17"/>
  <c r="C88" i="17"/>
  <c r="B88" i="17"/>
  <c r="A88" i="17"/>
  <c r="Q87" i="17"/>
  <c r="O87" i="17"/>
  <c r="M87" i="17"/>
  <c r="L87" i="17"/>
  <c r="H87" i="17"/>
  <c r="F87" i="17"/>
  <c r="E87" i="17"/>
  <c r="C87" i="17"/>
  <c r="B87" i="17"/>
  <c r="A87" i="17"/>
  <c r="Q86" i="17"/>
  <c r="O86" i="17"/>
  <c r="N86" i="17"/>
  <c r="M86" i="17"/>
  <c r="L86" i="17"/>
  <c r="H86" i="17"/>
  <c r="F86" i="17"/>
  <c r="E86" i="17"/>
  <c r="C86" i="17"/>
  <c r="B86" i="17"/>
  <c r="A86" i="17"/>
  <c r="T85" i="17"/>
  <c r="Q85" i="17"/>
  <c r="O85" i="17"/>
  <c r="N85" i="17"/>
  <c r="M85" i="17"/>
  <c r="L85" i="17"/>
  <c r="H85" i="17"/>
  <c r="F85" i="17"/>
  <c r="E85" i="17"/>
  <c r="C85" i="17"/>
  <c r="B85" i="17"/>
  <c r="A85" i="17"/>
  <c r="T84" i="17"/>
  <c r="Q84" i="17"/>
  <c r="O84" i="17"/>
  <c r="N84" i="17"/>
  <c r="M84" i="17"/>
  <c r="L84" i="17"/>
  <c r="H84" i="17"/>
  <c r="F84" i="17"/>
  <c r="E84" i="17"/>
  <c r="B84" i="17"/>
  <c r="A84" i="17"/>
  <c r="T83" i="17"/>
  <c r="Q83" i="17"/>
  <c r="O83" i="17"/>
  <c r="N83" i="17"/>
  <c r="M83" i="17"/>
  <c r="L83" i="17"/>
  <c r="H83" i="17"/>
  <c r="F83" i="17"/>
  <c r="E83" i="17"/>
  <c r="C83" i="17"/>
  <c r="B83" i="17"/>
  <c r="A83" i="17"/>
  <c r="T82" i="17"/>
  <c r="Q82" i="17"/>
  <c r="O82" i="17"/>
  <c r="N82" i="17"/>
  <c r="M82" i="17"/>
  <c r="L82" i="17"/>
  <c r="H82" i="17"/>
  <c r="F82" i="17"/>
  <c r="E82" i="17"/>
  <c r="C82" i="17"/>
  <c r="B82" i="17"/>
  <c r="A82" i="17"/>
  <c r="Q81" i="17"/>
  <c r="O81" i="17"/>
  <c r="N81" i="17"/>
  <c r="M81" i="17"/>
  <c r="L81" i="17"/>
  <c r="H81" i="17"/>
  <c r="F81" i="17"/>
  <c r="E81" i="17"/>
  <c r="C81" i="17"/>
  <c r="B81" i="17"/>
  <c r="A81" i="17"/>
  <c r="Q80" i="17"/>
  <c r="O80" i="17"/>
  <c r="N80" i="17"/>
  <c r="M80" i="17"/>
  <c r="L80" i="17"/>
  <c r="H80" i="17"/>
  <c r="F79" i="17" s="1"/>
  <c r="F80" i="17"/>
  <c r="E80" i="17"/>
  <c r="C80" i="17"/>
  <c r="B80" i="17"/>
  <c r="A80" i="17"/>
  <c r="T78" i="17"/>
  <c r="Q78" i="17"/>
  <c r="O78" i="17"/>
  <c r="N78" i="17"/>
  <c r="M78" i="17"/>
  <c r="L78" i="17"/>
  <c r="H78" i="17"/>
  <c r="F78" i="17"/>
  <c r="E78" i="17"/>
  <c r="C78" i="17"/>
  <c r="B78" i="17"/>
  <c r="A78" i="17"/>
  <c r="T77" i="17"/>
  <c r="Q77" i="17"/>
  <c r="O77" i="17"/>
  <c r="N77" i="17"/>
  <c r="M77" i="17"/>
  <c r="L77" i="17"/>
  <c r="H77" i="17"/>
  <c r="F77" i="17"/>
  <c r="E77" i="17"/>
  <c r="C77" i="17"/>
  <c r="B77" i="17"/>
  <c r="A77" i="17"/>
  <c r="Q76" i="17"/>
  <c r="O76" i="17"/>
  <c r="M76" i="17"/>
  <c r="L76" i="17"/>
  <c r="H76" i="17"/>
  <c r="F76" i="17"/>
  <c r="E76" i="17"/>
  <c r="D76" i="17"/>
  <c r="C76" i="17"/>
  <c r="B76" i="17"/>
  <c r="A76" i="17"/>
  <c r="T75" i="17"/>
  <c r="Q75" i="17"/>
  <c r="O75" i="17"/>
  <c r="N75" i="17"/>
  <c r="M75" i="17"/>
  <c r="L75" i="17"/>
  <c r="H75" i="17"/>
  <c r="F75" i="17"/>
  <c r="E75" i="17"/>
  <c r="D75" i="17"/>
  <c r="C75" i="17"/>
  <c r="B75" i="17"/>
  <c r="A75" i="17"/>
  <c r="Q74" i="17"/>
  <c r="O74" i="17"/>
  <c r="N74" i="17"/>
  <c r="M74" i="17"/>
  <c r="L74" i="17"/>
  <c r="H74" i="17"/>
  <c r="F74" i="17"/>
  <c r="E74" i="17"/>
  <c r="A74" i="17"/>
  <c r="T73" i="17"/>
  <c r="Q73" i="17"/>
  <c r="O73" i="17"/>
  <c r="M73" i="17"/>
  <c r="L73" i="17"/>
  <c r="H73" i="17"/>
  <c r="F73" i="17"/>
  <c r="E73" i="17"/>
  <c r="C73" i="17"/>
  <c r="B73" i="17"/>
  <c r="A73" i="17"/>
  <c r="T72" i="17"/>
  <c r="Q72" i="17"/>
  <c r="O72" i="17"/>
  <c r="N72" i="17"/>
  <c r="M72" i="17"/>
  <c r="L72" i="17"/>
  <c r="H72" i="17"/>
  <c r="F72" i="17"/>
  <c r="E72" i="17"/>
  <c r="C72" i="17"/>
  <c r="B72" i="17"/>
  <c r="A72" i="17"/>
  <c r="T71" i="17"/>
  <c r="Q71" i="17"/>
  <c r="O71" i="17"/>
  <c r="M71" i="17"/>
  <c r="L71" i="17"/>
  <c r="H71" i="17"/>
  <c r="F71" i="17"/>
  <c r="E71" i="17"/>
  <c r="C71" i="17"/>
  <c r="B71" i="17"/>
  <c r="A71" i="17"/>
  <c r="T70" i="17"/>
  <c r="Q70" i="17"/>
  <c r="O70" i="17"/>
  <c r="N70" i="17"/>
  <c r="M70" i="17"/>
  <c r="L70" i="17"/>
  <c r="H70" i="17"/>
  <c r="F70" i="17"/>
  <c r="E70" i="17"/>
  <c r="C70" i="17"/>
  <c r="B70" i="17"/>
  <c r="A70" i="17"/>
  <c r="T69" i="17"/>
  <c r="Q69" i="17"/>
  <c r="O69" i="17"/>
  <c r="M69" i="17"/>
  <c r="L69" i="17"/>
  <c r="H69" i="17"/>
  <c r="F69" i="17"/>
  <c r="E69" i="17"/>
  <c r="C69" i="17"/>
  <c r="B69" i="17"/>
  <c r="A69" i="17"/>
  <c r="T68" i="17"/>
  <c r="Q68" i="17"/>
  <c r="O68" i="17"/>
  <c r="N68" i="17"/>
  <c r="M68" i="17"/>
  <c r="L68" i="17"/>
  <c r="H68" i="17"/>
  <c r="F68" i="17"/>
  <c r="E68" i="17"/>
  <c r="C68" i="17"/>
  <c r="B68" i="17"/>
  <c r="A68" i="17"/>
  <c r="U67" i="17"/>
  <c r="T67" i="17"/>
  <c r="S67" i="17"/>
  <c r="R67" i="17"/>
  <c r="Q67" i="17"/>
  <c r="P67" i="17"/>
  <c r="O67" i="17"/>
  <c r="N67" i="17"/>
  <c r="M67" i="17"/>
  <c r="L67" i="17"/>
  <c r="K67" i="17"/>
  <c r="J67" i="17"/>
  <c r="I67" i="17"/>
  <c r="H67" i="17"/>
  <c r="F67" i="17"/>
  <c r="E67" i="17"/>
  <c r="D67" i="17"/>
  <c r="C67" i="17"/>
  <c r="B67" i="17"/>
  <c r="A67" i="17"/>
  <c r="T66" i="17"/>
  <c r="Q66" i="17"/>
  <c r="O66" i="17"/>
  <c r="M66" i="17"/>
  <c r="L66" i="17"/>
  <c r="H66" i="17"/>
  <c r="F66" i="17"/>
  <c r="E66" i="17"/>
  <c r="C66" i="17"/>
  <c r="B66" i="17"/>
  <c r="A66" i="17"/>
  <c r="Q65" i="17"/>
  <c r="O65" i="17"/>
  <c r="N65" i="17"/>
  <c r="M65" i="17"/>
  <c r="L65" i="17"/>
  <c r="H65" i="17"/>
  <c r="F65" i="17"/>
  <c r="E65" i="17"/>
  <c r="B65" i="17"/>
  <c r="A65" i="17"/>
  <c r="T64" i="17"/>
  <c r="Q64" i="17"/>
  <c r="O64" i="17"/>
  <c r="N64" i="17"/>
  <c r="M64" i="17"/>
  <c r="L64" i="17"/>
  <c r="H64" i="17"/>
  <c r="F64" i="17"/>
  <c r="E64" i="17"/>
  <c r="C64" i="17"/>
  <c r="B64" i="17"/>
  <c r="A64" i="17"/>
  <c r="Q63" i="17"/>
  <c r="O63" i="17"/>
  <c r="N63" i="17"/>
  <c r="M63" i="17"/>
  <c r="L63" i="17"/>
  <c r="H63" i="17"/>
  <c r="F63" i="17"/>
  <c r="E63" i="17"/>
  <c r="C63" i="17"/>
  <c r="B63" i="17"/>
  <c r="A63" i="17"/>
  <c r="T62" i="17"/>
  <c r="Q62" i="17"/>
  <c r="O62" i="17"/>
  <c r="N62" i="17"/>
  <c r="M62" i="17"/>
  <c r="L62" i="17"/>
  <c r="H62" i="17"/>
  <c r="F62" i="17"/>
  <c r="E62" i="17"/>
  <c r="C62" i="17"/>
  <c r="B62" i="17"/>
  <c r="A62" i="17"/>
  <c r="T61" i="17"/>
  <c r="Q61" i="17"/>
  <c r="O61" i="17"/>
  <c r="N61" i="17"/>
  <c r="M61" i="17"/>
  <c r="L61" i="17"/>
  <c r="H61" i="17"/>
  <c r="F60" i="17" s="1"/>
  <c r="F61" i="17"/>
  <c r="E61" i="17"/>
  <c r="C61" i="17"/>
  <c r="B61" i="17"/>
  <c r="A61" i="17"/>
  <c r="T42" i="17"/>
  <c r="Q42" i="17"/>
  <c r="O42" i="17"/>
  <c r="N42" i="17"/>
  <c r="M42" i="17"/>
  <c r="L42" i="17"/>
  <c r="H42" i="17"/>
  <c r="F42" i="17"/>
  <c r="F41" i="17" s="1"/>
  <c r="E42" i="17"/>
  <c r="C42" i="17"/>
  <c r="B42" i="17"/>
  <c r="A42" i="17"/>
  <c r="A39" i="17"/>
  <c r="T59" i="17"/>
  <c r="Q59" i="17"/>
  <c r="O59" i="17"/>
  <c r="M59" i="17"/>
  <c r="L59" i="17"/>
  <c r="H59" i="17"/>
  <c r="F59" i="17"/>
  <c r="E59" i="17"/>
  <c r="C59" i="17"/>
  <c r="B59" i="17"/>
  <c r="A59" i="17"/>
  <c r="T58" i="17"/>
  <c r="Q58" i="17"/>
  <c r="O58" i="17"/>
  <c r="N58" i="17"/>
  <c r="M58" i="17"/>
  <c r="L58" i="17"/>
  <c r="H58" i="17"/>
  <c r="F58" i="17"/>
  <c r="E58" i="17"/>
  <c r="C58" i="17"/>
  <c r="B58" i="17"/>
  <c r="A58" i="17"/>
  <c r="T57" i="17"/>
  <c r="Q57" i="17"/>
  <c r="O57" i="17"/>
  <c r="N57" i="17"/>
  <c r="M57" i="17"/>
  <c r="L57" i="17"/>
  <c r="H57" i="17"/>
  <c r="F57" i="17"/>
  <c r="E57" i="17"/>
  <c r="D57" i="17"/>
  <c r="C57" i="17"/>
  <c r="B57" i="17"/>
  <c r="A57" i="17"/>
  <c r="T56" i="17"/>
  <c r="Q56" i="17"/>
  <c r="O56" i="17"/>
  <c r="N56" i="17"/>
  <c r="M56" i="17"/>
  <c r="L56" i="17"/>
  <c r="H56" i="17"/>
  <c r="F56" i="17"/>
  <c r="E56" i="17"/>
  <c r="D56" i="17"/>
  <c r="C56" i="17"/>
  <c r="B56" i="17"/>
  <c r="A56" i="17"/>
  <c r="T55" i="17"/>
  <c r="Q55" i="17"/>
  <c r="O55" i="17"/>
  <c r="N55" i="17"/>
  <c r="M55" i="17"/>
  <c r="L55" i="17"/>
  <c r="H55" i="17"/>
  <c r="F55" i="17"/>
  <c r="E55" i="17"/>
  <c r="A55" i="17"/>
  <c r="Q54" i="17"/>
  <c r="O54" i="17"/>
  <c r="M54" i="17"/>
  <c r="L54" i="17"/>
  <c r="H54" i="17"/>
  <c r="F54" i="17"/>
  <c r="E54" i="17"/>
  <c r="C54" i="17"/>
  <c r="B54" i="17"/>
  <c r="A54" i="17"/>
  <c r="T53" i="17"/>
  <c r="Q53" i="17"/>
  <c r="O53" i="17"/>
  <c r="N53" i="17"/>
  <c r="M53" i="17"/>
  <c r="L53" i="17"/>
  <c r="H53" i="17"/>
  <c r="F53" i="17"/>
  <c r="E53" i="17"/>
  <c r="C53" i="17"/>
  <c r="B53" i="17"/>
  <c r="A53" i="17"/>
  <c r="T52" i="17"/>
  <c r="Q52" i="17"/>
  <c r="O52" i="17"/>
  <c r="N52" i="17"/>
  <c r="M52" i="17"/>
  <c r="L52" i="17"/>
  <c r="H52" i="17"/>
  <c r="F52" i="17"/>
  <c r="E52" i="17"/>
  <c r="C52" i="17"/>
  <c r="B52" i="17"/>
  <c r="A52" i="17"/>
  <c r="T51" i="17"/>
  <c r="Q51" i="17"/>
  <c r="O51" i="17"/>
  <c r="M51" i="17"/>
  <c r="L51" i="17"/>
  <c r="H51" i="17"/>
  <c r="F51" i="17"/>
  <c r="E51" i="17"/>
  <c r="C51" i="17"/>
  <c r="B51" i="17"/>
  <c r="A51" i="17"/>
  <c r="T50" i="17"/>
  <c r="Q50" i="17"/>
  <c r="O50" i="17"/>
  <c r="N50" i="17"/>
  <c r="M50" i="17"/>
  <c r="L50" i="17"/>
  <c r="H50" i="17"/>
  <c r="F50" i="17"/>
  <c r="E50" i="17"/>
  <c r="C50" i="17"/>
  <c r="B50" i="17"/>
  <c r="A50" i="17"/>
  <c r="U49" i="17"/>
  <c r="T49" i="17"/>
  <c r="S49" i="17"/>
  <c r="R49" i="17"/>
  <c r="Q49" i="17"/>
  <c r="P49" i="17"/>
  <c r="O49" i="17"/>
  <c r="N49" i="17"/>
  <c r="M49" i="17"/>
  <c r="L49" i="17"/>
  <c r="K49" i="17"/>
  <c r="J49" i="17"/>
  <c r="I49" i="17"/>
  <c r="H49" i="17"/>
  <c r="F49" i="17"/>
  <c r="E49" i="17"/>
  <c r="D49" i="17"/>
  <c r="C49" i="17"/>
  <c r="B49" i="17"/>
  <c r="A49" i="17"/>
  <c r="Q48" i="17"/>
  <c r="O48" i="17"/>
  <c r="N48" i="17"/>
  <c r="M48" i="17"/>
  <c r="L48" i="17"/>
  <c r="H48" i="17"/>
  <c r="F48" i="17"/>
  <c r="E48" i="17"/>
  <c r="C48" i="17"/>
  <c r="B48" i="17"/>
  <c r="A48" i="17"/>
  <c r="T47" i="17"/>
  <c r="Q47" i="17"/>
  <c r="O47" i="17"/>
  <c r="N47" i="17"/>
  <c r="M47" i="17"/>
  <c r="L47" i="17"/>
  <c r="H47" i="17"/>
  <c r="F47" i="17"/>
  <c r="E47" i="17"/>
  <c r="C47" i="17"/>
  <c r="B47" i="17"/>
  <c r="A47" i="17"/>
  <c r="T46" i="17"/>
  <c r="Q46" i="17"/>
  <c r="O46" i="17"/>
  <c r="N46" i="17"/>
  <c r="M46" i="17"/>
  <c r="L46" i="17"/>
  <c r="H46" i="17"/>
  <c r="F46" i="17"/>
  <c r="E46" i="17"/>
  <c r="B46" i="17"/>
  <c r="A46" i="17"/>
  <c r="T45" i="17"/>
  <c r="Q45" i="17"/>
  <c r="O45" i="17"/>
  <c r="M45" i="17"/>
  <c r="L45" i="17"/>
  <c r="H45" i="17"/>
  <c r="F45" i="17"/>
  <c r="E45" i="17"/>
  <c r="C45" i="17"/>
  <c r="B45" i="17"/>
  <c r="A45" i="17"/>
  <c r="T44" i="17"/>
  <c r="Q44" i="17"/>
  <c r="O44" i="17"/>
  <c r="N44" i="17"/>
  <c r="M44" i="17"/>
  <c r="L44" i="17"/>
  <c r="H44" i="17"/>
  <c r="F44" i="17"/>
  <c r="E44" i="17"/>
  <c r="C44" i="17"/>
  <c r="B44" i="17"/>
  <c r="A44" i="17"/>
  <c r="Q43" i="17"/>
  <c r="O43" i="17"/>
  <c r="N43" i="17"/>
  <c r="M43" i="17"/>
  <c r="L43" i="17"/>
  <c r="H43" i="17"/>
  <c r="F43" i="17"/>
  <c r="E43" i="17"/>
  <c r="C43" i="17"/>
  <c r="B43" i="17"/>
  <c r="A43" i="17"/>
  <c r="T23" i="17"/>
  <c r="Q23" i="17"/>
  <c r="O23" i="17"/>
  <c r="N23" i="17"/>
  <c r="M23" i="17"/>
  <c r="L23" i="17"/>
  <c r="H23" i="17"/>
  <c r="F22" i="17" s="1"/>
  <c r="F23" i="17"/>
  <c r="E23" i="17"/>
  <c r="C23" i="17"/>
  <c r="B23" i="17"/>
  <c r="A23" i="17"/>
  <c r="T40" i="17"/>
  <c r="Q40" i="17"/>
  <c r="O40" i="17"/>
  <c r="N40" i="17"/>
  <c r="M40" i="17"/>
  <c r="L40" i="17"/>
  <c r="H40" i="17"/>
  <c r="F40" i="17"/>
  <c r="E40" i="17"/>
  <c r="C40" i="17"/>
  <c r="B40" i="17"/>
  <c r="A40" i="17"/>
  <c r="T39" i="17"/>
  <c r="Q39" i="17"/>
  <c r="O39" i="17"/>
  <c r="N39" i="17"/>
  <c r="M39" i="17"/>
  <c r="L39" i="17"/>
  <c r="H39" i="17"/>
  <c r="F39" i="17"/>
  <c r="E39" i="17"/>
  <c r="C39" i="17"/>
  <c r="B39" i="17"/>
  <c r="Q38" i="17"/>
  <c r="O38" i="17"/>
  <c r="N38" i="17"/>
  <c r="M38" i="17"/>
  <c r="L38" i="17"/>
  <c r="H38" i="17"/>
  <c r="F38" i="17"/>
  <c r="E38" i="17"/>
  <c r="D38" i="17"/>
  <c r="C38" i="17"/>
  <c r="B38" i="17"/>
  <c r="A38" i="17"/>
  <c r="Q37" i="17"/>
  <c r="O37" i="17"/>
  <c r="N37" i="17"/>
  <c r="M37" i="17"/>
  <c r="L37" i="17"/>
  <c r="H37" i="17"/>
  <c r="F37" i="17"/>
  <c r="E37" i="17"/>
  <c r="D37" i="17"/>
  <c r="C37" i="17"/>
  <c r="B37" i="17"/>
  <c r="A37" i="17"/>
  <c r="Q36" i="17"/>
  <c r="O36" i="17"/>
  <c r="M36" i="17"/>
  <c r="L36" i="17"/>
  <c r="H36" i="17"/>
  <c r="F36" i="17"/>
  <c r="E36" i="17"/>
  <c r="A36" i="17"/>
  <c r="T35" i="17"/>
  <c r="Q35" i="17"/>
  <c r="O35" i="17"/>
  <c r="N35" i="17"/>
  <c r="M35" i="17"/>
  <c r="L35" i="17"/>
  <c r="H35" i="17"/>
  <c r="F35" i="17"/>
  <c r="E35" i="17"/>
  <c r="C35" i="17"/>
  <c r="B35" i="17"/>
  <c r="A35" i="17"/>
  <c r="T34" i="17"/>
  <c r="Q34" i="17"/>
  <c r="O34" i="17"/>
  <c r="N34" i="17"/>
  <c r="M34" i="17"/>
  <c r="L34" i="17"/>
  <c r="H34" i="17"/>
  <c r="F34" i="17"/>
  <c r="E34" i="17"/>
  <c r="C34" i="17"/>
  <c r="B34" i="17"/>
  <c r="A34" i="17"/>
  <c r="Q33" i="17"/>
  <c r="O33" i="17"/>
  <c r="N33" i="17"/>
  <c r="M33" i="17"/>
  <c r="L33" i="17"/>
  <c r="H33" i="17"/>
  <c r="F33" i="17"/>
  <c r="E33" i="17"/>
  <c r="C33" i="17"/>
  <c r="B33" i="17"/>
  <c r="A33" i="17"/>
  <c r="T32" i="17"/>
  <c r="Q32" i="17"/>
  <c r="O32" i="17"/>
  <c r="N32" i="17"/>
  <c r="M32" i="17"/>
  <c r="L32" i="17"/>
  <c r="H32" i="17"/>
  <c r="F32" i="17"/>
  <c r="E32" i="17"/>
  <c r="C32" i="17"/>
  <c r="B32" i="17"/>
  <c r="A32" i="17"/>
  <c r="Q31" i="17"/>
  <c r="O31" i="17"/>
  <c r="M31" i="17"/>
  <c r="L31" i="17"/>
  <c r="H31" i="17"/>
  <c r="F31" i="17"/>
  <c r="E31" i="17"/>
  <c r="C31" i="17"/>
  <c r="B31" i="17"/>
  <c r="A31" i="17"/>
  <c r="Q30" i="17"/>
  <c r="O30" i="17"/>
  <c r="M30" i="17"/>
  <c r="L30" i="17"/>
  <c r="H30" i="17"/>
  <c r="F30" i="17"/>
  <c r="E30" i="17"/>
  <c r="C30" i="17"/>
  <c r="B30" i="17"/>
  <c r="A30" i="17"/>
  <c r="Q29" i="17"/>
  <c r="O29" i="17"/>
  <c r="N29" i="17"/>
  <c r="M29" i="17"/>
  <c r="L29" i="17"/>
  <c r="H29" i="17"/>
  <c r="F29" i="17"/>
  <c r="E29" i="17"/>
  <c r="C29" i="17"/>
  <c r="B29" i="17"/>
  <c r="A29" i="17"/>
  <c r="U28" i="17"/>
  <c r="T28" i="17"/>
  <c r="S28" i="17"/>
  <c r="R28" i="17"/>
  <c r="Q28" i="17"/>
  <c r="O28" i="17"/>
  <c r="N28" i="17"/>
  <c r="M28" i="17"/>
  <c r="L28" i="17"/>
  <c r="I28" i="17"/>
  <c r="H28" i="17"/>
  <c r="F28" i="17"/>
  <c r="E28" i="17"/>
  <c r="D28" i="17"/>
  <c r="C28" i="17"/>
  <c r="B28" i="17"/>
  <c r="A28" i="17"/>
  <c r="Q27" i="17"/>
  <c r="O27" i="17"/>
  <c r="N27" i="17"/>
  <c r="M27" i="17"/>
  <c r="L27" i="17"/>
  <c r="H27" i="17"/>
  <c r="F27" i="17"/>
  <c r="E27" i="17"/>
  <c r="B27" i="17"/>
  <c r="A27" i="17"/>
  <c r="T26" i="17"/>
  <c r="Q26" i="17"/>
  <c r="O26" i="17"/>
  <c r="N26" i="17"/>
  <c r="M26" i="17"/>
  <c r="L26" i="17"/>
  <c r="H26" i="17"/>
  <c r="F26" i="17"/>
  <c r="E26" i="17"/>
  <c r="C26" i="17"/>
  <c r="B26" i="17"/>
  <c r="A26" i="17"/>
  <c r="T25" i="17"/>
  <c r="Q25" i="17"/>
  <c r="O25" i="17"/>
  <c r="N25" i="17"/>
  <c r="M25" i="17"/>
  <c r="L25" i="17"/>
  <c r="H25" i="17"/>
  <c r="F25" i="17"/>
  <c r="E25" i="17"/>
  <c r="C25" i="17"/>
  <c r="B25" i="17"/>
  <c r="A25" i="17"/>
  <c r="Q24" i="17"/>
  <c r="O24" i="17"/>
  <c r="N24" i="17"/>
  <c r="M24" i="17"/>
  <c r="L24" i="17"/>
  <c r="H24" i="17"/>
  <c r="F24" i="17"/>
  <c r="E24" i="17"/>
  <c r="C24" i="17"/>
  <c r="B24" i="17"/>
  <c r="A24" i="17"/>
  <c r="T21" i="17"/>
  <c r="Q21" i="17"/>
  <c r="O21" i="17"/>
  <c r="M21" i="17"/>
  <c r="L21" i="17"/>
  <c r="H21" i="17"/>
  <c r="F21" i="17"/>
  <c r="E21" i="17"/>
  <c r="C21" i="17"/>
  <c r="B21" i="17"/>
  <c r="A21" i="17"/>
  <c r="T20" i="17"/>
  <c r="Q20" i="17"/>
  <c r="O20" i="17"/>
  <c r="M20" i="17"/>
  <c r="L20" i="17"/>
  <c r="H20" i="17"/>
  <c r="F20" i="17"/>
  <c r="E20" i="17"/>
  <c r="C20" i="17"/>
  <c r="B20" i="17"/>
  <c r="A20" i="17"/>
  <c r="T19" i="17"/>
  <c r="Q19" i="17"/>
  <c r="O19" i="17"/>
  <c r="M19" i="17"/>
  <c r="L19" i="17"/>
  <c r="H19" i="17"/>
  <c r="F19" i="17"/>
  <c r="E19" i="17"/>
  <c r="D19" i="17"/>
  <c r="C19" i="17"/>
  <c r="B19" i="17"/>
  <c r="A19" i="17"/>
  <c r="Q18" i="17"/>
  <c r="O18" i="17"/>
  <c r="M18" i="17"/>
  <c r="L18" i="17"/>
  <c r="H18" i="17"/>
  <c r="F18" i="17"/>
  <c r="E18" i="17"/>
  <c r="D18" i="17"/>
  <c r="C18" i="17"/>
  <c r="B18" i="17"/>
  <c r="A18" i="17"/>
  <c r="Q17" i="17"/>
  <c r="O17" i="17"/>
  <c r="M17" i="17"/>
  <c r="L17" i="17"/>
  <c r="H17" i="17"/>
  <c r="F17" i="17"/>
  <c r="E17" i="17"/>
  <c r="A17" i="17"/>
  <c r="Q16" i="17"/>
  <c r="O16" i="17"/>
  <c r="N16" i="17"/>
  <c r="M16" i="17"/>
  <c r="L16" i="17"/>
  <c r="H16" i="17"/>
  <c r="F16" i="17"/>
  <c r="E16" i="17"/>
  <c r="C16" i="17"/>
  <c r="B16" i="17"/>
  <c r="A16" i="17"/>
  <c r="Q15" i="17"/>
  <c r="O15" i="17"/>
  <c r="N15" i="17"/>
  <c r="M15" i="17"/>
  <c r="L15" i="17"/>
  <c r="H15" i="17"/>
  <c r="F15" i="17"/>
  <c r="E15" i="17"/>
  <c r="C15" i="17"/>
  <c r="B15" i="17"/>
  <c r="A15" i="17"/>
  <c r="Q14" i="17"/>
  <c r="O14" i="17"/>
  <c r="M14" i="17"/>
  <c r="L14" i="17"/>
  <c r="H14" i="17"/>
  <c r="F14" i="17"/>
  <c r="E14" i="17"/>
  <c r="C14" i="17"/>
  <c r="B14" i="17"/>
  <c r="A14" i="17"/>
  <c r="Q13" i="17"/>
  <c r="O13" i="17"/>
  <c r="N13" i="17"/>
  <c r="M13" i="17"/>
  <c r="L13" i="17"/>
  <c r="H13" i="17"/>
  <c r="F13" i="17"/>
  <c r="E13" i="17"/>
  <c r="C13" i="17"/>
  <c r="B13" i="17"/>
  <c r="A13" i="17"/>
  <c r="T12" i="17"/>
  <c r="Q12" i="17"/>
  <c r="O12" i="17"/>
  <c r="M12" i="17"/>
  <c r="L12" i="17"/>
  <c r="H12" i="17"/>
  <c r="F12" i="17"/>
  <c r="E12" i="17"/>
  <c r="C12" i="17"/>
  <c r="B12" i="17"/>
  <c r="A12" i="17"/>
  <c r="T11" i="17"/>
  <c r="Q11" i="17"/>
  <c r="O11" i="17"/>
  <c r="N11" i="17"/>
  <c r="M11" i="17"/>
  <c r="L11" i="17"/>
  <c r="H11" i="17"/>
  <c r="F11" i="17"/>
  <c r="E11" i="17"/>
  <c r="C11" i="17"/>
  <c r="B11" i="17"/>
  <c r="A11" i="17"/>
  <c r="Q10" i="17"/>
  <c r="O10" i="17"/>
  <c r="N10" i="17"/>
  <c r="M10" i="17"/>
  <c r="L10" i="17"/>
  <c r="H10" i="17"/>
  <c r="F10" i="17"/>
  <c r="E10" i="17"/>
  <c r="C10" i="17"/>
  <c r="B10" i="17"/>
  <c r="A10" i="17"/>
  <c r="Q9" i="17"/>
  <c r="O9" i="17"/>
  <c r="N9" i="17"/>
  <c r="M9" i="17"/>
  <c r="L9" i="17"/>
  <c r="H9" i="17"/>
  <c r="F9" i="17"/>
  <c r="E9" i="17"/>
  <c r="B9" i="17"/>
  <c r="A9" i="17"/>
  <c r="T8" i="17"/>
  <c r="Q8" i="17"/>
  <c r="O8" i="17"/>
  <c r="M8" i="17"/>
  <c r="L8" i="17"/>
  <c r="H8" i="17"/>
  <c r="F8" i="17"/>
  <c r="E8" i="17"/>
  <c r="C8" i="17"/>
  <c r="B8" i="17"/>
  <c r="A8" i="17"/>
  <c r="T7" i="17"/>
  <c r="Q7" i="17"/>
  <c r="O7" i="17"/>
  <c r="N7" i="17"/>
  <c r="M7" i="17"/>
  <c r="L7" i="17"/>
  <c r="H7" i="17"/>
  <c r="F7" i="17"/>
  <c r="E7" i="17"/>
  <c r="C7" i="17"/>
  <c r="B7" i="17"/>
  <c r="A7" i="17"/>
  <c r="T6" i="17"/>
  <c r="Q6" i="17"/>
  <c r="O6" i="17"/>
  <c r="N6" i="17"/>
  <c r="M6" i="17"/>
  <c r="L6" i="17"/>
  <c r="H6" i="17"/>
  <c r="F6" i="17"/>
  <c r="E6" i="17"/>
  <c r="C6" i="17"/>
  <c r="B6" i="17"/>
  <c r="A6" i="17"/>
  <c r="Q5" i="17"/>
  <c r="O5" i="17"/>
  <c r="N5" i="17"/>
  <c r="M5" i="17"/>
  <c r="L5" i="17"/>
  <c r="H5" i="17"/>
  <c r="F5" i="17"/>
  <c r="F4" i="17" s="1"/>
  <c r="E5" i="17"/>
  <c r="C5" i="17"/>
  <c r="B5" i="17"/>
  <c r="A5" i="17"/>
  <c r="T199" i="12"/>
  <c r="Q199" i="12"/>
  <c r="O199" i="12"/>
  <c r="N199" i="12"/>
  <c r="M199" i="12"/>
  <c r="L199" i="12"/>
  <c r="J199" i="12"/>
  <c r="H199" i="12"/>
  <c r="F199" i="12"/>
  <c r="E199" i="12"/>
  <c r="D199" i="12"/>
  <c r="C199" i="12"/>
  <c r="B199" i="12"/>
  <c r="A199" i="12"/>
  <c r="T198" i="12"/>
  <c r="Q198" i="12"/>
  <c r="O198" i="12"/>
  <c r="N198" i="12"/>
  <c r="M198" i="12"/>
  <c r="L198" i="12"/>
  <c r="J198" i="12"/>
  <c r="H198" i="12"/>
  <c r="F198" i="12"/>
  <c r="E198" i="12"/>
  <c r="D198" i="12"/>
  <c r="C198" i="12"/>
  <c r="B198" i="12"/>
  <c r="A198" i="12"/>
  <c r="T197" i="12"/>
  <c r="Q197" i="12"/>
  <c r="O197" i="12"/>
  <c r="N197" i="12"/>
  <c r="M197" i="12"/>
  <c r="L197" i="12"/>
  <c r="J197" i="12"/>
  <c r="H197" i="12"/>
  <c r="F197" i="12"/>
  <c r="E197" i="12"/>
  <c r="D197" i="12"/>
  <c r="C197" i="12"/>
  <c r="B197" i="12"/>
  <c r="A197" i="12"/>
  <c r="T196" i="12"/>
  <c r="Q196" i="12"/>
  <c r="O196" i="12"/>
  <c r="N196" i="12"/>
  <c r="M196" i="12"/>
  <c r="L196" i="12"/>
  <c r="J196" i="12"/>
  <c r="H196" i="12"/>
  <c r="F196" i="12"/>
  <c r="E196" i="12"/>
  <c r="D196" i="12"/>
  <c r="C196" i="12"/>
  <c r="B196" i="12"/>
  <c r="A196" i="12"/>
  <c r="T195" i="12"/>
  <c r="Q195" i="12"/>
  <c r="O195" i="12"/>
  <c r="N195" i="12"/>
  <c r="M195" i="12"/>
  <c r="L195" i="12"/>
  <c r="J195" i="12"/>
  <c r="H195" i="12"/>
  <c r="F195" i="12"/>
  <c r="E195" i="12"/>
  <c r="D195" i="12"/>
  <c r="C195" i="12"/>
  <c r="B195" i="12"/>
  <c r="A195" i="12"/>
  <c r="T194" i="12"/>
  <c r="Q194" i="12"/>
  <c r="O194" i="12"/>
  <c r="N194" i="12"/>
  <c r="M194" i="12"/>
  <c r="L194" i="12"/>
  <c r="J194" i="12"/>
  <c r="H194" i="12"/>
  <c r="F194" i="12"/>
  <c r="E194" i="12"/>
  <c r="D194" i="12"/>
  <c r="C194" i="12"/>
  <c r="B194" i="12"/>
  <c r="A194" i="12"/>
  <c r="Q193" i="12"/>
  <c r="O193" i="12"/>
  <c r="N193" i="12"/>
  <c r="M193" i="12"/>
  <c r="L193" i="12"/>
  <c r="J193" i="12"/>
  <c r="H193" i="12"/>
  <c r="F193" i="12"/>
  <c r="E193" i="12"/>
  <c r="D193" i="12"/>
  <c r="C193" i="12"/>
  <c r="B193" i="12"/>
  <c r="A193" i="12"/>
  <c r="T192" i="12"/>
  <c r="Q192" i="12"/>
  <c r="O192" i="12"/>
  <c r="N192" i="12"/>
  <c r="M192" i="12"/>
  <c r="L192" i="12"/>
  <c r="J192" i="12"/>
  <c r="H192" i="12"/>
  <c r="F192" i="12"/>
  <c r="E192" i="12"/>
  <c r="D192" i="12"/>
  <c r="C192" i="12"/>
  <c r="B192" i="12"/>
  <c r="A192" i="12"/>
  <c r="Q191" i="12"/>
  <c r="O191" i="12"/>
  <c r="N191" i="12"/>
  <c r="M191" i="12"/>
  <c r="L191" i="12"/>
  <c r="J191" i="12"/>
  <c r="H191" i="12"/>
  <c r="F191" i="12"/>
  <c r="E191" i="12"/>
  <c r="D191" i="12"/>
  <c r="C191" i="12"/>
  <c r="B191" i="12"/>
  <c r="A191" i="12"/>
  <c r="T190" i="12"/>
  <c r="Q190" i="12"/>
  <c r="O190" i="12"/>
  <c r="N190" i="12"/>
  <c r="M190" i="12"/>
  <c r="L190" i="12"/>
  <c r="J190" i="12"/>
  <c r="H190" i="12"/>
  <c r="F190" i="12"/>
  <c r="E190" i="12"/>
  <c r="D190" i="12"/>
  <c r="C190" i="12"/>
  <c r="B190" i="12"/>
  <c r="A190" i="12"/>
  <c r="T189" i="12"/>
  <c r="Q189" i="12"/>
  <c r="O189" i="12"/>
  <c r="N189" i="12"/>
  <c r="M189" i="12"/>
  <c r="L189" i="12"/>
  <c r="J189" i="12"/>
  <c r="H189" i="12"/>
  <c r="F189" i="12"/>
  <c r="E189" i="12"/>
  <c r="D189" i="12"/>
  <c r="C189" i="12"/>
  <c r="B189" i="12"/>
  <c r="A189" i="12"/>
  <c r="T188" i="12"/>
  <c r="Q188" i="12"/>
  <c r="O188" i="12"/>
  <c r="N188" i="12"/>
  <c r="M188" i="12"/>
  <c r="L188" i="12"/>
  <c r="J188" i="12"/>
  <c r="H188" i="12"/>
  <c r="F188" i="12"/>
  <c r="E188" i="12"/>
  <c r="D188" i="12"/>
  <c r="C188" i="12"/>
  <c r="B188" i="12"/>
  <c r="A188" i="12"/>
  <c r="T187" i="12"/>
  <c r="Q187" i="12"/>
  <c r="O187" i="12"/>
  <c r="N187" i="12"/>
  <c r="M187" i="12"/>
  <c r="L187" i="12"/>
  <c r="J187" i="12"/>
  <c r="H187" i="12"/>
  <c r="F186" i="12" s="1"/>
  <c r="F187" i="12"/>
  <c r="E187" i="12"/>
  <c r="D187" i="12"/>
  <c r="C187" i="12"/>
  <c r="B187" i="12"/>
  <c r="A187" i="12"/>
  <c r="T185" i="12"/>
  <c r="Q185" i="12"/>
  <c r="O185" i="12"/>
  <c r="N185" i="12"/>
  <c r="M185" i="12"/>
  <c r="L185" i="12"/>
  <c r="J185" i="12"/>
  <c r="H185" i="12"/>
  <c r="F185" i="12"/>
  <c r="E185" i="12"/>
  <c r="D185" i="12"/>
  <c r="C185" i="12"/>
  <c r="B185" i="12"/>
  <c r="A185" i="12"/>
  <c r="T184" i="12"/>
  <c r="Q184" i="12"/>
  <c r="O184" i="12"/>
  <c r="N184" i="12"/>
  <c r="M184" i="12"/>
  <c r="L184" i="12"/>
  <c r="J184" i="12"/>
  <c r="H184" i="12"/>
  <c r="F184" i="12"/>
  <c r="E184" i="12"/>
  <c r="D184" i="12"/>
  <c r="C184" i="12"/>
  <c r="B184" i="12"/>
  <c r="A184" i="12"/>
  <c r="T183" i="12"/>
  <c r="Q183" i="12"/>
  <c r="O183" i="12"/>
  <c r="N183" i="12"/>
  <c r="M183" i="12"/>
  <c r="L183" i="12"/>
  <c r="J183" i="12"/>
  <c r="H183" i="12"/>
  <c r="F183" i="12"/>
  <c r="E183" i="12"/>
  <c r="D183" i="12"/>
  <c r="C183" i="12"/>
  <c r="B183" i="12"/>
  <c r="A183" i="12"/>
  <c r="Q182" i="12"/>
  <c r="O182" i="12"/>
  <c r="N182" i="12"/>
  <c r="M182" i="12"/>
  <c r="L182" i="12"/>
  <c r="J182" i="12"/>
  <c r="H182" i="12"/>
  <c r="F182" i="12"/>
  <c r="E182" i="12"/>
  <c r="D182" i="12"/>
  <c r="C182" i="12"/>
  <c r="B182" i="12"/>
  <c r="A182" i="12"/>
  <c r="T181" i="12"/>
  <c r="Q181" i="12"/>
  <c r="O181" i="12"/>
  <c r="N181" i="12"/>
  <c r="M181" i="12"/>
  <c r="L181" i="12"/>
  <c r="J181" i="12"/>
  <c r="H181" i="12"/>
  <c r="F181" i="12"/>
  <c r="E181" i="12"/>
  <c r="D181" i="12"/>
  <c r="C181" i="12"/>
  <c r="B181" i="12"/>
  <c r="A181" i="12"/>
  <c r="T180" i="12"/>
  <c r="Q180" i="12"/>
  <c r="O180" i="12"/>
  <c r="N180" i="12"/>
  <c r="M180" i="12"/>
  <c r="L180" i="12"/>
  <c r="J180" i="12"/>
  <c r="H180" i="12"/>
  <c r="F180" i="12"/>
  <c r="E180" i="12"/>
  <c r="D180" i="12"/>
  <c r="C180" i="12"/>
  <c r="B180" i="12"/>
  <c r="A180" i="12"/>
  <c r="T179" i="12"/>
  <c r="Q179" i="12"/>
  <c r="O179" i="12"/>
  <c r="N179" i="12"/>
  <c r="M179" i="12"/>
  <c r="L179" i="12"/>
  <c r="J179" i="12"/>
  <c r="H179" i="12"/>
  <c r="F179" i="12"/>
  <c r="E179" i="12"/>
  <c r="D179" i="12"/>
  <c r="C179" i="12"/>
  <c r="B179" i="12"/>
  <c r="A179" i="12"/>
  <c r="T178" i="12"/>
  <c r="Q178" i="12"/>
  <c r="O178" i="12"/>
  <c r="M178" i="12"/>
  <c r="L178" i="12"/>
  <c r="J178" i="12"/>
  <c r="H178" i="12"/>
  <c r="F178" i="12"/>
  <c r="E178" i="12"/>
  <c r="D178" i="12"/>
  <c r="C178" i="12"/>
  <c r="B178" i="12"/>
  <c r="A178" i="12"/>
  <c r="T177" i="12"/>
  <c r="Q177" i="12"/>
  <c r="O177" i="12"/>
  <c r="N177" i="12"/>
  <c r="M177" i="12"/>
  <c r="L177" i="12"/>
  <c r="J177" i="12"/>
  <c r="H177" i="12"/>
  <c r="F177" i="12"/>
  <c r="E177" i="12"/>
  <c r="D177" i="12"/>
  <c r="C177" i="12"/>
  <c r="B177" i="12"/>
  <c r="A177" i="12"/>
  <c r="Q176" i="12"/>
  <c r="O176" i="12"/>
  <c r="N176" i="12"/>
  <c r="M176" i="12"/>
  <c r="L176" i="12"/>
  <c r="J176" i="12"/>
  <c r="H176" i="12"/>
  <c r="F176" i="12"/>
  <c r="E176" i="12"/>
  <c r="D176" i="12"/>
  <c r="C176" i="12"/>
  <c r="B176" i="12"/>
  <c r="A176" i="12"/>
  <c r="T175" i="12"/>
  <c r="Q175" i="12"/>
  <c r="O175" i="12"/>
  <c r="N175" i="12"/>
  <c r="M175" i="12"/>
  <c r="L175" i="12"/>
  <c r="J175" i="12"/>
  <c r="H175" i="12"/>
  <c r="F175" i="12"/>
  <c r="E175" i="12"/>
  <c r="D175" i="12"/>
  <c r="C175" i="12"/>
  <c r="B175" i="12"/>
  <c r="A175" i="12"/>
  <c r="Q174" i="12"/>
  <c r="O174" i="12"/>
  <c r="N174" i="12"/>
  <c r="M174" i="12"/>
  <c r="L174" i="12"/>
  <c r="J174" i="12"/>
  <c r="H174" i="12"/>
  <c r="F174" i="12"/>
  <c r="E174" i="12"/>
  <c r="D174" i="12"/>
  <c r="C174" i="12"/>
  <c r="B174" i="12"/>
  <c r="A174" i="12"/>
  <c r="T173" i="12"/>
  <c r="Q173" i="12"/>
  <c r="O173" i="12"/>
  <c r="N173" i="12"/>
  <c r="M173" i="12"/>
  <c r="L173" i="12"/>
  <c r="J173" i="12"/>
  <c r="H173" i="12"/>
  <c r="F172" i="12" s="1"/>
  <c r="F173" i="12"/>
  <c r="E173" i="12"/>
  <c r="D173" i="12"/>
  <c r="C173" i="12"/>
  <c r="B173" i="12"/>
  <c r="A173" i="12"/>
  <c r="T171" i="12"/>
  <c r="Q171" i="12"/>
  <c r="O171" i="12"/>
  <c r="N171" i="12"/>
  <c r="M171" i="12"/>
  <c r="L171" i="12"/>
  <c r="J171" i="12"/>
  <c r="H171" i="12"/>
  <c r="F171" i="12"/>
  <c r="E171" i="12"/>
  <c r="D171" i="12"/>
  <c r="C171" i="12"/>
  <c r="B171" i="12"/>
  <c r="A171" i="12"/>
  <c r="T170" i="12"/>
  <c r="Q170" i="12"/>
  <c r="O170" i="12"/>
  <c r="N170" i="12"/>
  <c r="M170" i="12"/>
  <c r="L170" i="12"/>
  <c r="J170" i="12"/>
  <c r="H170" i="12"/>
  <c r="F170" i="12"/>
  <c r="E170" i="12"/>
  <c r="D170" i="12"/>
  <c r="C170" i="12"/>
  <c r="B170" i="12"/>
  <c r="A170" i="12"/>
  <c r="T169" i="12"/>
  <c r="Q169" i="12"/>
  <c r="O169" i="12"/>
  <c r="N169" i="12"/>
  <c r="M169" i="12"/>
  <c r="L169" i="12"/>
  <c r="J169" i="12"/>
  <c r="H169" i="12"/>
  <c r="F169" i="12"/>
  <c r="E169" i="12"/>
  <c r="D169" i="12"/>
  <c r="C169" i="12"/>
  <c r="B169" i="12"/>
  <c r="A169" i="12"/>
  <c r="T168" i="12"/>
  <c r="Q168" i="12"/>
  <c r="O168" i="12"/>
  <c r="M168" i="12"/>
  <c r="L168" i="12"/>
  <c r="J168" i="12"/>
  <c r="H168" i="12"/>
  <c r="F168" i="12"/>
  <c r="E168" i="12"/>
  <c r="D168" i="12"/>
  <c r="C168" i="12"/>
  <c r="B168" i="12"/>
  <c r="A168" i="12"/>
  <c r="T167" i="12"/>
  <c r="Q167" i="12"/>
  <c r="O167" i="12"/>
  <c r="N167" i="12"/>
  <c r="M167" i="12"/>
  <c r="L167" i="12"/>
  <c r="J167" i="12"/>
  <c r="H167" i="12"/>
  <c r="F167" i="12"/>
  <c r="E167" i="12"/>
  <c r="D167" i="12"/>
  <c r="C167" i="12"/>
  <c r="B167" i="12"/>
  <c r="A167" i="12"/>
  <c r="T166" i="12"/>
  <c r="Q166" i="12"/>
  <c r="O166" i="12"/>
  <c r="N166" i="12"/>
  <c r="M166" i="12"/>
  <c r="L166" i="12"/>
  <c r="J166" i="12"/>
  <c r="H166" i="12"/>
  <c r="F166" i="12"/>
  <c r="E166" i="12"/>
  <c r="D166" i="12"/>
  <c r="C166" i="12"/>
  <c r="B166" i="12"/>
  <c r="A166" i="12"/>
  <c r="T165" i="12"/>
  <c r="Q165" i="12"/>
  <c r="O165" i="12"/>
  <c r="N165" i="12"/>
  <c r="M165" i="12"/>
  <c r="L165" i="12"/>
  <c r="J165" i="12"/>
  <c r="H165" i="12"/>
  <c r="F165" i="12"/>
  <c r="E165" i="12"/>
  <c r="D165" i="12"/>
  <c r="C165" i="12"/>
  <c r="B165" i="12"/>
  <c r="A165" i="12"/>
  <c r="T164" i="12"/>
  <c r="Q164" i="12"/>
  <c r="O164" i="12"/>
  <c r="N164" i="12"/>
  <c r="M164" i="12"/>
  <c r="L164" i="12"/>
  <c r="J164" i="12"/>
  <c r="H164" i="12"/>
  <c r="F164" i="12"/>
  <c r="E164" i="12"/>
  <c r="D164" i="12"/>
  <c r="C164" i="12"/>
  <c r="B164" i="12"/>
  <c r="A164" i="12"/>
  <c r="T163" i="12"/>
  <c r="Q163" i="12"/>
  <c r="O163" i="12"/>
  <c r="N163" i="12"/>
  <c r="M163" i="12"/>
  <c r="L163" i="12"/>
  <c r="J163" i="12"/>
  <c r="H163" i="12"/>
  <c r="F163" i="12"/>
  <c r="E163" i="12"/>
  <c r="D163" i="12"/>
  <c r="C163" i="12"/>
  <c r="B163" i="12"/>
  <c r="A163" i="12"/>
  <c r="T162" i="12"/>
  <c r="Q162" i="12"/>
  <c r="O162" i="12"/>
  <c r="N162" i="12"/>
  <c r="M162" i="12"/>
  <c r="L162" i="12"/>
  <c r="J162" i="12"/>
  <c r="H162" i="12"/>
  <c r="F162" i="12"/>
  <c r="E162" i="12"/>
  <c r="D162" i="12"/>
  <c r="C162" i="12"/>
  <c r="B162" i="12"/>
  <c r="A162" i="12"/>
  <c r="T161" i="12"/>
  <c r="Q161" i="12"/>
  <c r="O161" i="12"/>
  <c r="N161" i="12"/>
  <c r="M161" i="12"/>
  <c r="L161" i="12"/>
  <c r="J161" i="12"/>
  <c r="H161" i="12"/>
  <c r="F161" i="12"/>
  <c r="E161" i="12"/>
  <c r="D161" i="12"/>
  <c r="C161" i="12"/>
  <c r="B161" i="12"/>
  <c r="A161" i="12"/>
  <c r="Q160" i="12"/>
  <c r="O160" i="12"/>
  <c r="N160" i="12"/>
  <c r="M160" i="12"/>
  <c r="L160" i="12"/>
  <c r="J160" i="12"/>
  <c r="H160" i="12"/>
  <c r="F160" i="12"/>
  <c r="E160" i="12"/>
  <c r="D160" i="12"/>
  <c r="C160" i="12"/>
  <c r="B160" i="12"/>
  <c r="A160" i="12"/>
  <c r="T159" i="12"/>
  <c r="Q159" i="12"/>
  <c r="O159" i="12"/>
  <c r="N159" i="12"/>
  <c r="M159" i="12"/>
  <c r="L159" i="12"/>
  <c r="J159" i="12"/>
  <c r="H159" i="12"/>
  <c r="F158" i="12" s="1"/>
  <c r="F159" i="12"/>
  <c r="E159" i="12"/>
  <c r="D159" i="12"/>
  <c r="C159" i="12"/>
  <c r="B159" i="12"/>
  <c r="A159" i="12"/>
  <c r="T157" i="12"/>
  <c r="Q157" i="12"/>
  <c r="O157" i="12"/>
  <c r="N157" i="12"/>
  <c r="M157" i="12"/>
  <c r="L157" i="12"/>
  <c r="J157" i="12"/>
  <c r="H157" i="12"/>
  <c r="F157" i="12"/>
  <c r="E157" i="12"/>
  <c r="D157" i="12"/>
  <c r="C157" i="12"/>
  <c r="B157" i="12"/>
  <c r="A157" i="12"/>
  <c r="T156" i="12"/>
  <c r="Q156" i="12"/>
  <c r="O156" i="12"/>
  <c r="N156" i="12"/>
  <c r="M156" i="12"/>
  <c r="L156" i="12"/>
  <c r="J156" i="12"/>
  <c r="H156" i="12"/>
  <c r="F156" i="12"/>
  <c r="E156" i="12"/>
  <c r="D156" i="12"/>
  <c r="C156" i="12"/>
  <c r="B156" i="12"/>
  <c r="A156" i="12"/>
  <c r="T155" i="12"/>
  <c r="Q155" i="12"/>
  <c r="O155" i="12"/>
  <c r="N155" i="12"/>
  <c r="M155" i="12"/>
  <c r="L155" i="12"/>
  <c r="J155" i="12"/>
  <c r="H155" i="12"/>
  <c r="F155" i="12"/>
  <c r="E155" i="12"/>
  <c r="D155" i="12"/>
  <c r="C155" i="12"/>
  <c r="B155" i="12"/>
  <c r="A155" i="12"/>
  <c r="Q154" i="12"/>
  <c r="O154" i="12"/>
  <c r="M154" i="12"/>
  <c r="L154" i="12"/>
  <c r="J154" i="12"/>
  <c r="H154" i="12"/>
  <c r="F154" i="12"/>
  <c r="E154" i="12"/>
  <c r="D154" i="12"/>
  <c r="C154" i="12"/>
  <c r="B154" i="12"/>
  <c r="A154" i="12"/>
  <c r="T153" i="12"/>
  <c r="Q153" i="12"/>
  <c r="O153" i="12"/>
  <c r="N153" i="12"/>
  <c r="M153" i="12"/>
  <c r="L153" i="12"/>
  <c r="J153" i="12"/>
  <c r="H153" i="12"/>
  <c r="F153" i="12"/>
  <c r="E153" i="12"/>
  <c r="D153" i="12"/>
  <c r="C153" i="12"/>
  <c r="B153" i="12"/>
  <c r="A153" i="12"/>
  <c r="T152" i="12"/>
  <c r="Q152" i="12"/>
  <c r="O152" i="12"/>
  <c r="N152" i="12"/>
  <c r="M152" i="12"/>
  <c r="L152" i="12"/>
  <c r="J152" i="12"/>
  <c r="H152" i="12"/>
  <c r="F152" i="12"/>
  <c r="E152" i="12"/>
  <c r="D152" i="12"/>
  <c r="C152" i="12"/>
  <c r="B152" i="12"/>
  <c r="A152" i="12"/>
  <c r="Q151" i="12"/>
  <c r="O151" i="12"/>
  <c r="N151" i="12"/>
  <c r="M151" i="12"/>
  <c r="L151" i="12"/>
  <c r="J151" i="12"/>
  <c r="H151" i="12"/>
  <c r="F151" i="12"/>
  <c r="E151" i="12"/>
  <c r="D151" i="12"/>
  <c r="C151" i="12"/>
  <c r="B151" i="12"/>
  <c r="A151" i="12"/>
  <c r="T150" i="12"/>
  <c r="Q150" i="12"/>
  <c r="O150" i="12"/>
  <c r="N150" i="12"/>
  <c r="M150" i="12"/>
  <c r="L150" i="12"/>
  <c r="J150" i="12"/>
  <c r="H150" i="12"/>
  <c r="F150" i="12"/>
  <c r="E150" i="12"/>
  <c r="D150" i="12"/>
  <c r="C150" i="12"/>
  <c r="B150" i="12"/>
  <c r="A150" i="12"/>
  <c r="Q149" i="12"/>
  <c r="O149" i="12"/>
  <c r="N149" i="12"/>
  <c r="M149" i="12"/>
  <c r="L149" i="12"/>
  <c r="J149" i="12"/>
  <c r="H149" i="12"/>
  <c r="F149" i="12"/>
  <c r="E149" i="12"/>
  <c r="D149" i="12"/>
  <c r="C149" i="12"/>
  <c r="B149" i="12"/>
  <c r="A149" i="12"/>
  <c r="T148" i="12"/>
  <c r="Q148" i="12"/>
  <c r="O148" i="12"/>
  <c r="N148" i="12"/>
  <c r="M148" i="12"/>
  <c r="L148" i="12"/>
  <c r="J148" i="12"/>
  <c r="H148" i="12"/>
  <c r="F148" i="12"/>
  <c r="E148" i="12"/>
  <c r="D148" i="12"/>
  <c r="C148" i="12"/>
  <c r="B148" i="12"/>
  <c r="A148" i="12"/>
  <c r="T147" i="12"/>
  <c r="Q147" i="12"/>
  <c r="O147" i="12"/>
  <c r="N147" i="12"/>
  <c r="M147" i="12"/>
  <c r="L147" i="12"/>
  <c r="J147" i="12"/>
  <c r="H147" i="12"/>
  <c r="F147" i="12"/>
  <c r="E147" i="12"/>
  <c r="D147" i="12"/>
  <c r="C147" i="12"/>
  <c r="B147" i="12"/>
  <c r="A147" i="12"/>
  <c r="T146" i="12"/>
  <c r="Q146" i="12"/>
  <c r="O146" i="12"/>
  <c r="N146" i="12"/>
  <c r="M146" i="12"/>
  <c r="L146" i="12"/>
  <c r="J146" i="12"/>
  <c r="H146" i="12"/>
  <c r="F146" i="12"/>
  <c r="E146" i="12"/>
  <c r="D146" i="12"/>
  <c r="C146" i="12"/>
  <c r="B146" i="12"/>
  <c r="A146" i="12"/>
  <c r="T145" i="12"/>
  <c r="Q145" i="12"/>
  <c r="O145" i="12"/>
  <c r="N145" i="12"/>
  <c r="M145" i="12"/>
  <c r="L145" i="12"/>
  <c r="J145" i="12"/>
  <c r="H145" i="12"/>
  <c r="F144" i="12" s="1"/>
  <c r="F145" i="12"/>
  <c r="E145" i="12"/>
  <c r="D145" i="12"/>
  <c r="C145" i="12"/>
  <c r="B145" i="12"/>
  <c r="A145" i="12"/>
  <c r="T143" i="12"/>
  <c r="Q143" i="12"/>
  <c r="O143" i="12"/>
  <c r="N143" i="12"/>
  <c r="M143" i="12"/>
  <c r="L143" i="12"/>
  <c r="J143" i="12"/>
  <c r="H143" i="12"/>
  <c r="F143" i="12"/>
  <c r="E143" i="12"/>
  <c r="D143" i="12"/>
  <c r="C143" i="12"/>
  <c r="B143" i="12"/>
  <c r="A143" i="12"/>
  <c r="Q142" i="12"/>
  <c r="O142" i="12"/>
  <c r="N142" i="12"/>
  <c r="M142" i="12"/>
  <c r="L142" i="12"/>
  <c r="J142" i="12"/>
  <c r="H142" i="12"/>
  <c r="F142" i="12"/>
  <c r="E142" i="12"/>
  <c r="D142" i="12"/>
  <c r="C142" i="12"/>
  <c r="B142" i="12"/>
  <c r="A142" i="12"/>
  <c r="T141" i="12"/>
  <c r="Q141" i="12"/>
  <c r="O141" i="12"/>
  <c r="N141" i="12"/>
  <c r="M141" i="12"/>
  <c r="L141" i="12"/>
  <c r="J141" i="12"/>
  <c r="H141" i="12"/>
  <c r="F141" i="12"/>
  <c r="E141" i="12"/>
  <c r="D141" i="12"/>
  <c r="C141" i="12"/>
  <c r="B141" i="12"/>
  <c r="A141" i="12"/>
  <c r="Q140" i="12"/>
  <c r="O140" i="12"/>
  <c r="N140" i="12"/>
  <c r="M140" i="12"/>
  <c r="L140" i="12"/>
  <c r="J140" i="12"/>
  <c r="H140" i="12"/>
  <c r="F140" i="12"/>
  <c r="E140" i="12"/>
  <c r="D140" i="12"/>
  <c r="C140" i="12"/>
  <c r="B140" i="12"/>
  <c r="A140" i="12"/>
  <c r="T139" i="12"/>
  <c r="Q139" i="12"/>
  <c r="O139" i="12"/>
  <c r="N139" i="12"/>
  <c r="M139" i="12"/>
  <c r="L139" i="12"/>
  <c r="J139" i="12"/>
  <c r="H139" i="12"/>
  <c r="F139" i="12"/>
  <c r="E139" i="12"/>
  <c r="D139" i="12"/>
  <c r="C139" i="12"/>
  <c r="B139" i="12"/>
  <c r="A139" i="12"/>
  <c r="T138" i="12"/>
  <c r="Q138" i="12"/>
  <c r="O138" i="12"/>
  <c r="N138" i="12"/>
  <c r="M138" i="12"/>
  <c r="L138" i="12"/>
  <c r="J138" i="12"/>
  <c r="H138" i="12"/>
  <c r="F138" i="12"/>
  <c r="E138" i="12"/>
  <c r="D138" i="12"/>
  <c r="C138" i="12"/>
  <c r="B138" i="12"/>
  <c r="A138" i="12"/>
  <c r="T137" i="12"/>
  <c r="Q137" i="12"/>
  <c r="O137" i="12"/>
  <c r="N137" i="12"/>
  <c r="M137" i="12"/>
  <c r="L137" i="12"/>
  <c r="J137" i="12"/>
  <c r="H137" i="12"/>
  <c r="F137" i="12"/>
  <c r="E137" i="12"/>
  <c r="D137" i="12"/>
  <c r="C137" i="12"/>
  <c r="B137" i="12"/>
  <c r="A137" i="12"/>
  <c r="T136" i="12"/>
  <c r="Q136" i="12"/>
  <c r="O136" i="12"/>
  <c r="N136" i="12"/>
  <c r="M136" i="12"/>
  <c r="L136" i="12"/>
  <c r="J136" i="12"/>
  <c r="H136" i="12"/>
  <c r="F136" i="12"/>
  <c r="E136" i="12"/>
  <c r="D136" i="12"/>
  <c r="C136" i="12"/>
  <c r="B136" i="12"/>
  <c r="A136" i="12"/>
  <c r="T135" i="12"/>
  <c r="Q135" i="12"/>
  <c r="O135" i="12"/>
  <c r="N135" i="12"/>
  <c r="M135" i="12"/>
  <c r="L135" i="12"/>
  <c r="J135" i="12"/>
  <c r="H135" i="12"/>
  <c r="F135" i="12"/>
  <c r="E135" i="12"/>
  <c r="D135" i="12"/>
  <c r="C135" i="12"/>
  <c r="B135" i="12"/>
  <c r="A135" i="12"/>
  <c r="T134" i="12"/>
  <c r="Q134" i="12"/>
  <c r="O134" i="12"/>
  <c r="N134" i="12"/>
  <c r="M134" i="12"/>
  <c r="L134" i="12"/>
  <c r="J134" i="12"/>
  <c r="H134" i="12"/>
  <c r="F134" i="12"/>
  <c r="E134" i="12"/>
  <c r="D134" i="12"/>
  <c r="C134" i="12"/>
  <c r="B134" i="12"/>
  <c r="A134" i="12"/>
  <c r="T133" i="12"/>
  <c r="Q133" i="12"/>
  <c r="O133" i="12"/>
  <c r="N133" i="12"/>
  <c r="M133" i="12"/>
  <c r="L133" i="12"/>
  <c r="J133" i="12"/>
  <c r="H133" i="12"/>
  <c r="F133" i="12"/>
  <c r="E133" i="12"/>
  <c r="D133" i="12"/>
  <c r="C133" i="12"/>
  <c r="B133" i="12"/>
  <c r="A133" i="12"/>
  <c r="T132" i="12"/>
  <c r="Q132" i="12"/>
  <c r="O132" i="12"/>
  <c r="N132" i="12"/>
  <c r="M132" i="12"/>
  <c r="L132" i="12"/>
  <c r="J132" i="12"/>
  <c r="H132" i="12"/>
  <c r="F132" i="12"/>
  <c r="E132" i="12"/>
  <c r="D132" i="12"/>
  <c r="C132" i="12"/>
  <c r="B132" i="12"/>
  <c r="A132" i="12"/>
  <c r="T131" i="12"/>
  <c r="Q131" i="12"/>
  <c r="O131" i="12"/>
  <c r="N131" i="12"/>
  <c r="M131" i="12"/>
  <c r="L131" i="12"/>
  <c r="J131" i="12"/>
  <c r="H131" i="12"/>
  <c r="F130" i="12" s="1"/>
  <c r="F131" i="12"/>
  <c r="E131" i="12"/>
  <c r="D131" i="12"/>
  <c r="C131" i="12"/>
  <c r="B131" i="12"/>
  <c r="A131" i="12"/>
  <c r="T129" i="12"/>
  <c r="Q129" i="12"/>
  <c r="O129" i="12"/>
  <c r="N129" i="12"/>
  <c r="M129" i="12"/>
  <c r="L129" i="12"/>
  <c r="J129" i="12"/>
  <c r="H129" i="12"/>
  <c r="F129" i="12"/>
  <c r="E129" i="12"/>
  <c r="D129" i="12"/>
  <c r="C129" i="12"/>
  <c r="B129" i="12"/>
  <c r="A129" i="12"/>
  <c r="T128" i="12"/>
  <c r="Q128" i="12"/>
  <c r="O128" i="12"/>
  <c r="N128" i="12"/>
  <c r="M128" i="12"/>
  <c r="L128" i="12"/>
  <c r="J128" i="12"/>
  <c r="H128" i="12"/>
  <c r="F128" i="12"/>
  <c r="E128" i="12"/>
  <c r="D128" i="12"/>
  <c r="C128" i="12"/>
  <c r="B128" i="12"/>
  <c r="A128" i="12"/>
  <c r="T127" i="12"/>
  <c r="Q127" i="12"/>
  <c r="O127" i="12"/>
  <c r="N127" i="12"/>
  <c r="M127" i="12"/>
  <c r="L127" i="12"/>
  <c r="J127" i="12"/>
  <c r="H127" i="12"/>
  <c r="F127" i="12"/>
  <c r="E127" i="12"/>
  <c r="D127" i="12"/>
  <c r="C127" i="12"/>
  <c r="B127" i="12"/>
  <c r="A127" i="12"/>
  <c r="Q126" i="12"/>
  <c r="O126" i="12"/>
  <c r="N126" i="12"/>
  <c r="M126" i="12"/>
  <c r="L126" i="12"/>
  <c r="J126" i="12"/>
  <c r="H126" i="12"/>
  <c r="F126" i="12"/>
  <c r="E126" i="12"/>
  <c r="D126" i="12"/>
  <c r="C126" i="12"/>
  <c r="B126" i="12"/>
  <c r="A126" i="12"/>
  <c r="T125" i="12"/>
  <c r="Q125" i="12"/>
  <c r="O125" i="12"/>
  <c r="N125" i="12"/>
  <c r="M125" i="12"/>
  <c r="L125" i="12"/>
  <c r="J125" i="12"/>
  <c r="H125" i="12"/>
  <c r="F125" i="12"/>
  <c r="E125" i="12"/>
  <c r="D125" i="12"/>
  <c r="C125" i="12"/>
  <c r="B125" i="12"/>
  <c r="A125" i="12"/>
  <c r="T124" i="12"/>
  <c r="Q124" i="12"/>
  <c r="O124" i="12"/>
  <c r="N124" i="12"/>
  <c r="M124" i="12"/>
  <c r="L124" i="12"/>
  <c r="J124" i="12"/>
  <c r="H124" i="12"/>
  <c r="F124" i="12"/>
  <c r="E124" i="12"/>
  <c r="D124" i="12"/>
  <c r="C124" i="12"/>
  <c r="B124" i="12"/>
  <c r="A124" i="12"/>
  <c r="T123" i="12"/>
  <c r="Q123" i="12"/>
  <c r="O123" i="12"/>
  <c r="N123" i="12"/>
  <c r="M123" i="12"/>
  <c r="L123" i="12"/>
  <c r="J123" i="12"/>
  <c r="H123" i="12"/>
  <c r="F123" i="12"/>
  <c r="E123" i="12"/>
  <c r="D123" i="12"/>
  <c r="C123" i="12"/>
  <c r="B123" i="12"/>
  <c r="A123" i="12"/>
  <c r="T122" i="12"/>
  <c r="Q122" i="12"/>
  <c r="O122" i="12"/>
  <c r="N122" i="12"/>
  <c r="M122" i="12"/>
  <c r="L122" i="12"/>
  <c r="J122" i="12"/>
  <c r="H122" i="12"/>
  <c r="F122" i="12"/>
  <c r="E122" i="12"/>
  <c r="D122" i="12"/>
  <c r="C122" i="12"/>
  <c r="B122" i="12"/>
  <c r="A122" i="12"/>
  <c r="T121" i="12"/>
  <c r="Q121" i="12"/>
  <c r="O121" i="12"/>
  <c r="N121" i="12"/>
  <c r="M121" i="12"/>
  <c r="L121" i="12"/>
  <c r="J121" i="12"/>
  <c r="H121" i="12"/>
  <c r="F121" i="12"/>
  <c r="E121" i="12"/>
  <c r="D121" i="12"/>
  <c r="C121" i="12"/>
  <c r="B121" i="12"/>
  <c r="A121" i="12"/>
  <c r="T120" i="12"/>
  <c r="Q120" i="12"/>
  <c r="O120" i="12"/>
  <c r="N120" i="12"/>
  <c r="M120" i="12"/>
  <c r="L120" i="12"/>
  <c r="J120" i="12"/>
  <c r="H120" i="12"/>
  <c r="F120" i="12"/>
  <c r="E120" i="12"/>
  <c r="D120" i="12"/>
  <c r="C120" i="12"/>
  <c r="B120" i="12"/>
  <c r="A120" i="12"/>
  <c r="T119" i="12"/>
  <c r="Q119" i="12"/>
  <c r="O119" i="12"/>
  <c r="N119" i="12"/>
  <c r="M119" i="12"/>
  <c r="L119" i="12"/>
  <c r="J119" i="12"/>
  <c r="H119" i="12"/>
  <c r="F119" i="12"/>
  <c r="E119" i="12"/>
  <c r="D119" i="12"/>
  <c r="C119" i="12"/>
  <c r="B119" i="12"/>
  <c r="A119" i="12"/>
  <c r="T118" i="12"/>
  <c r="Q118" i="12"/>
  <c r="O118" i="12"/>
  <c r="N118" i="12"/>
  <c r="M118" i="12"/>
  <c r="L118" i="12"/>
  <c r="J118" i="12"/>
  <c r="H118" i="12"/>
  <c r="F118" i="12"/>
  <c r="E118" i="12"/>
  <c r="D118" i="12"/>
  <c r="C118" i="12"/>
  <c r="B118" i="12"/>
  <c r="A118" i="12"/>
  <c r="Q117" i="12"/>
  <c r="O117" i="12"/>
  <c r="N117" i="12"/>
  <c r="M117" i="12"/>
  <c r="L117" i="12"/>
  <c r="J117" i="12"/>
  <c r="H117" i="12"/>
  <c r="F116" i="12" s="1"/>
  <c r="F117" i="12"/>
  <c r="E117" i="12"/>
  <c r="D117" i="12"/>
  <c r="C117" i="12"/>
  <c r="B117" i="12"/>
  <c r="A117" i="12"/>
  <c r="T115" i="12"/>
  <c r="Q115" i="12"/>
  <c r="O115" i="12"/>
  <c r="N115" i="12"/>
  <c r="M115" i="12"/>
  <c r="L115" i="12"/>
  <c r="J115" i="12"/>
  <c r="H115" i="12"/>
  <c r="F115" i="12"/>
  <c r="E115" i="12"/>
  <c r="D115" i="12"/>
  <c r="C115" i="12"/>
  <c r="B115" i="12"/>
  <c r="A115" i="12"/>
  <c r="T114" i="12"/>
  <c r="Q114" i="12"/>
  <c r="O114" i="12"/>
  <c r="N114" i="12"/>
  <c r="M114" i="12"/>
  <c r="L114" i="12"/>
  <c r="J114" i="12"/>
  <c r="H114" i="12"/>
  <c r="F114" i="12"/>
  <c r="E114" i="12"/>
  <c r="D114" i="12"/>
  <c r="C114" i="12"/>
  <c r="B114" i="12"/>
  <c r="A114" i="12"/>
  <c r="T113" i="12"/>
  <c r="Q113" i="12"/>
  <c r="O113" i="12"/>
  <c r="N113" i="12"/>
  <c r="M113" i="12"/>
  <c r="L113" i="12"/>
  <c r="J113" i="12"/>
  <c r="H113" i="12"/>
  <c r="F113" i="12"/>
  <c r="E113" i="12"/>
  <c r="D113" i="12"/>
  <c r="C113" i="12"/>
  <c r="B113" i="12"/>
  <c r="A113" i="12"/>
  <c r="T112" i="12"/>
  <c r="Q112" i="12"/>
  <c r="O112" i="12"/>
  <c r="N112" i="12"/>
  <c r="M112" i="12"/>
  <c r="L112" i="12"/>
  <c r="J112" i="12"/>
  <c r="H112" i="12"/>
  <c r="F112" i="12"/>
  <c r="E112" i="12"/>
  <c r="D112" i="12"/>
  <c r="C112" i="12"/>
  <c r="B112" i="12"/>
  <c r="A112" i="12"/>
  <c r="T111" i="12"/>
  <c r="Q111" i="12"/>
  <c r="O111" i="12"/>
  <c r="N111" i="12"/>
  <c r="M111" i="12"/>
  <c r="L111" i="12"/>
  <c r="J111" i="12"/>
  <c r="H111" i="12"/>
  <c r="F111" i="12"/>
  <c r="E111" i="12"/>
  <c r="D111" i="12"/>
  <c r="C111" i="12"/>
  <c r="B111" i="12"/>
  <c r="A111" i="12"/>
  <c r="Q110" i="12"/>
  <c r="O110" i="12"/>
  <c r="N110" i="12"/>
  <c r="M110" i="12"/>
  <c r="L110" i="12"/>
  <c r="J110" i="12"/>
  <c r="H110" i="12"/>
  <c r="F110" i="12"/>
  <c r="E110" i="12"/>
  <c r="D110" i="12"/>
  <c r="C110" i="12"/>
  <c r="B110" i="12"/>
  <c r="A110" i="12"/>
  <c r="T109" i="12"/>
  <c r="Q109" i="12"/>
  <c r="O109" i="12"/>
  <c r="N109" i="12"/>
  <c r="M109" i="12"/>
  <c r="L109" i="12"/>
  <c r="J109" i="12"/>
  <c r="H109" i="12"/>
  <c r="F109" i="12"/>
  <c r="E109" i="12"/>
  <c r="D109" i="12"/>
  <c r="C109" i="12"/>
  <c r="B109" i="12"/>
  <c r="A109" i="12"/>
  <c r="Q108" i="12"/>
  <c r="O108" i="12"/>
  <c r="N108" i="12"/>
  <c r="M108" i="12"/>
  <c r="L108" i="12"/>
  <c r="J108" i="12"/>
  <c r="H108" i="12"/>
  <c r="F108" i="12"/>
  <c r="E108" i="12"/>
  <c r="D108" i="12"/>
  <c r="C108" i="12"/>
  <c r="B108" i="12"/>
  <c r="A108" i="12"/>
  <c r="Q107" i="12"/>
  <c r="O107" i="12"/>
  <c r="N107" i="12"/>
  <c r="M107" i="12"/>
  <c r="L107" i="12"/>
  <c r="J107" i="12"/>
  <c r="H107" i="12"/>
  <c r="F107" i="12"/>
  <c r="E107" i="12"/>
  <c r="D107" i="12"/>
  <c r="C107" i="12"/>
  <c r="B107" i="12"/>
  <c r="A107" i="12"/>
  <c r="T106" i="12"/>
  <c r="Q106" i="12"/>
  <c r="O106" i="12"/>
  <c r="N106" i="12"/>
  <c r="M106" i="12"/>
  <c r="L106" i="12"/>
  <c r="J106" i="12"/>
  <c r="H106" i="12"/>
  <c r="F106" i="12"/>
  <c r="E106" i="12"/>
  <c r="D106" i="12"/>
  <c r="C106" i="12"/>
  <c r="B106" i="12"/>
  <c r="A106" i="12"/>
  <c r="Q105" i="12"/>
  <c r="O105" i="12"/>
  <c r="N105" i="12"/>
  <c r="M105" i="12"/>
  <c r="L105" i="12"/>
  <c r="J105" i="12"/>
  <c r="H105" i="12"/>
  <c r="F105" i="12"/>
  <c r="E105" i="12"/>
  <c r="D105" i="12"/>
  <c r="C105" i="12"/>
  <c r="B105" i="12"/>
  <c r="A105" i="12"/>
  <c r="T104" i="12"/>
  <c r="Q104" i="12"/>
  <c r="O104" i="12"/>
  <c r="N104" i="12"/>
  <c r="M104" i="12"/>
  <c r="L104" i="12"/>
  <c r="J104" i="12"/>
  <c r="H104" i="12"/>
  <c r="F104" i="12"/>
  <c r="E104" i="12"/>
  <c r="D104" i="12"/>
  <c r="C104" i="12"/>
  <c r="B104" i="12"/>
  <c r="A104" i="12"/>
  <c r="Q103" i="12"/>
  <c r="O103" i="12"/>
  <c r="N103" i="12"/>
  <c r="M103" i="12"/>
  <c r="L103" i="12"/>
  <c r="J103" i="12"/>
  <c r="H103" i="12"/>
  <c r="F103" i="12"/>
  <c r="F102" i="12" s="1"/>
  <c r="E103" i="12"/>
  <c r="D103" i="12"/>
  <c r="C103" i="12"/>
  <c r="B103" i="12"/>
  <c r="A103" i="12"/>
  <c r="T101" i="12"/>
  <c r="Q101" i="12"/>
  <c r="O101" i="12"/>
  <c r="N101" i="12"/>
  <c r="M101" i="12"/>
  <c r="L101" i="12"/>
  <c r="J101" i="12"/>
  <c r="H101" i="12"/>
  <c r="F101" i="12"/>
  <c r="E101" i="12"/>
  <c r="D101" i="12"/>
  <c r="C101" i="12"/>
  <c r="B101" i="12"/>
  <c r="A101" i="12"/>
  <c r="Q100" i="12"/>
  <c r="O100" i="12"/>
  <c r="N100" i="12"/>
  <c r="M100" i="12"/>
  <c r="L100" i="12"/>
  <c r="J100" i="12"/>
  <c r="H100" i="12"/>
  <c r="F100" i="12"/>
  <c r="E100" i="12"/>
  <c r="D100" i="12"/>
  <c r="C100" i="12"/>
  <c r="B100" i="12"/>
  <c r="A100" i="12"/>
  <c r="T99" i="12"/>
  <c r="Q99" i="12"/>
  <c r="O99" i="12"/>
  <c r="N99" i="12"/>
  <c r="M99" i="12"/>
  <c r="L99" i="12"/>
  <c r="J99" i="12"/>
  <c r="H99" i="12"/>
  <c r="F99" i="12"/>
  <c r="E99" i="12"/>
  <c r="D99" i="12"/>
  <c r="C99" i="12"/>
  <c r="B99" i="12"/>
  <c r="A99" i="12"/>
  <c r="Q98" i="12"/>
  <c r="O98" i="12"/>
  <c r="N98" i="12"/>
  <c r="M98" i="12"/>
  <c r="L98" i="12"/>
  <c r="J98" i="12"/>
  <c r="H98" i="12"/>
  <c r="F98" i="12"/>
  <c r="E98" i="12"/>
  <c r="D98" i="12"/>
  <c r="C98" i="12"/>
  <c r="B98" i="12"/>
  <c r="A98" i="12"/>
  <c r="T97" i="12"/>
  <c r="Q97" i="12"/>
  <c r="O97" i="12"/>
  <c r="N97" i="12"/>
  <c r="M97" i="12"/>
  <c r="L97" i="12"/>
  <c r="J97" i="12"/>
  <c r="H97" i="12"/>
  <c r="F97" i="12"/>
  <c r="E97" i="12"/>
  <c r="D97" i="12"/>
  <c r="C97" i="12"/>
  <c r="B97" i="12"/>
  <c r="A97" i="12"/>
  <c r="Q96" i="12"/>
  <c r="O96" i="12"/>
  <c r="N96" i="12"/>
  <c r="M96" i="12"/>
  <c r="L96" i="12"/>
  <c r="J96" i="12"/>
  <c r="H96" i="12"/>
  <c r="F96" i="12"/>
  <c r="E96" i="12"/>
  <c r="D96" i="12"/>
  <c r="C96" i="12"/>
  <c r="B96" i="12"/>
  <c r="A96" i="12"/>
  <c r="T95" i="12"/>
  <c r="Q95" i="12"/>
  <c r="O95" i="12"/>
  <c r="N95" i="12"/>
  <c r="M95" i="12"/>
  <c r="L95" i="12"/>
  <c r="J95" i="12"/>
  <c r="H95" i="12"/>
  <c r="F95" i="12"/>
  <c r="E95" i="12"/>
  <c r="D95" i="12"/>
  <c r="C95" i="12"/>
  <c r="B95" i="12"/>
  <c r="A95" i="12"/>
  <c r="T94" i="12"/>
  <c r="Q94" i="12"/>
  <c r="O94" i="12"/>
  <c r="N94" i="12"/>
  <c r="M94" i="12"/>
  <c r="L94" i="12"/>
  <c r="J94" i="12"/>
  <c r="H94" i="12"/>
  <c r="F94" i="12"/>
  <c r="E94" i="12"/>
  <c r="D94" i="12"/>
  <c r="C94" i="12"/>
  <c r="B94" i="12"/>
  <c r="A94" i="12"/>
  <c r="Q93" i="12"/>
  <c r="O93" i="12"/>
  <c r="N93" i="12"/>
  <c r="M93" i="12"/>
  <c r="L93" i="12"/>
  <c r="J93" i="12"/>
  <c r="H93" i="12"/>
  <c r="F93" i="12"/>
  <c r="E93" i="12"/>
  <c r="D93" i="12"/>
  <c r="C93" i="12"/>
  <c r="B93" i="12"/>
  <c r="A93" i="12"/>
  <c r="T92" i="12"/>
  <c r="Q92" i="12"/>
  <c r="O92" i="12"/>
  <c r="N92" i="12"/>
  <c r="M92" i="12"/>
  <c r="L92" i="12"/>
  <c r="J92" i="12"/>
  <c r="H92" i="12"/>
  <c r="F92" i="12"/>
  <c r="E92" i="12"/>
  <c r="D92" i="12"/>
  <c r="C92" i="12"/>
  <c r="B92" i="12"/>
  <c r="A92" i="12"/>
  <c r="Q91" i="12"/>
  <c r="O91" i="12"/>
  <c r="N91" i="12"/>
  <c r="M91" i="12"/>
  <c r="L91" i="12"/>
  <c r="J91" i="12"/>
  <c r="H91" i="12"/>
  <c r="F91" i="12"/>
  <c r="E91" i="12"/>
  <c r="D91" i="12"/>
  <c r="C91" i="12"/>
  <c r="B91" i="12"/>
  <c r="A91" i="12"/>
  <c r="T90" i="12"/>
  <c r="Q90" i="12"/>
  <c r="O90" i="12"/>
  <c r="N90" i="12"/>
  <c r="M90" i="12"/>
  <c r="L90" i="12"/>
  <c r="J90" i="12"/>
  <c r="H90" i="12"/>
  <c r="F90" i="12"/>
  <c r="E90" i="12"/>
  <c r="D90" i="12"/>
  <c r="C90" i="12"/>
  <c r="B90" i="12"/>
  <c r="A90" i="12"/>
  <c r="T89" i="12"/>
  <c r="Q89" i="12"/>
  <c r="O89" i="12"/>
  <c r="N89" i="12"/>
  <c r="M89" i="12"/>
  <c r="L89" i="12"/>
  <c r="J89" i="12"/>
  <c r="H89" i="12"/>
  <c r="F89" i="12"/>
  <c r="F88" i="12" s="1"/>
  <c r="E89" i="12"/>
  <c r="D89" i="12"/>
  <c r="C89" i="12"/>
  <c r="B89" i="12"/>
  <c r="A89" i="12"/>
  <c r="T87" i="12"/>
  <c r="Q87" i="12"/>
  <c r="O87" i="12"/>
  <c r="N87" i="12"/>
  <c r="M87" i="12"/>
  <c r="L87" i="12"/>
  <c r="J87" i="12"/>
  <c r="H87" i="12"/>
  <c r="F87" i="12"/>
  <c r="E87" i="12"/>
  <c r="D87" i="12"/>
  <c r="C87" i="12"/>
  <c r="B87" i="12"/>
  <c r="A87" i="12"/>
  <c r="Q86" i="12"/>
  <c r="O86" i="12"/>
  <c r="N86" i="12"/>
  <c r="M86" i="12"/>
  <c r="L86" i="12"/>
  <c r="J86" i="12"/>
  <c r="H86" i="12"/>
  <c r="F86" i="12"/>
  <c r="E86" i="12"/>
  <c r="D86" i="12"/>
  <c r="C86" i="12"/>
  <c r="B86" i="12"/>
  <c r="A86" i="12"/>
  <c r="T85" i="12"/>
  <c r="Q85" i="12"/>
  <c r="O85" i="12"/>
  <c r="N85" i="12"/>
  <c r="M85" i="12"/>
  <c r="L85" i="12"/>
  <c r="J85" i="12"/>
  <c r="H85" i="12"/>
  <c r="F85" i="12"/>
  <c r="E85" i="12"/>
  <c r="D85" i="12"/>
  <c r="C85" i="12"/>
  <c r="B85" i="12"/>
  <c r="A85" i="12"/>
  <c r="T84" i="12"/>
  <c r="Q84" i="12"/>
  <c r="O84" i="12"/>
  <c r="M84" i="12"/>
  <c r="L84" i="12"/>
  <c r="J84" i="12"/>
  <c r="H84" i="12"/>
  <c r="F84" i="12"/>
  <c r="E84" i="12"/>
  <c r="D84" i="12"/>
  <c r="C84" i="12"/>
  <c r="B84" i="12"/>
  <c r="A84" i="12"/>
  <c r="T83" i="12"/>
  <c r="Q83" i="12"/>
  <c r="O83" i="12"/>
  <c r="N83" i="12"/>
  <c r="M83" i="12"/>
  <c r="L83" i="12"/>
  <c r="J83" i="12"/>
  <c r="H83" i="12"/>
  <c r="F83" i="12"/>
  <c r="E83" i="12"/>
  <c r="D83" i="12"/>
  <c r="C83" i="12"/>
  <c r="B83" i="12"/>
  <c r="A83" i="12"/>
  <c r="T82" i="12"/>
  <c r="Q82" i="12"/>
  <c r="O82" i="12"/>
  <c r="N82" i="12"/>
  <c r="M82" i="12"/>
  <c r="L82" i="12"/>
  <c r="J82" i="12"/>
  <c r="H82" i="12"/>
  <c r="F82" i="12"/>
  <c r="E82" i="12"/>
  <c r="D82" i="12"/>
  <c r="C82" i="12"/>
  <c r="B82" i="12"/>
  <c r="A82" i="12"/>
  <c r="T81" i="12"/>
  <c r="Q81" i="12"/>
  <c r="O81" i="12"/>
  <c r="N81" i="12"/>
  <c r="M81" i="12"/>
  <c r="L81" i="12"/>
  <c r="J81" i="12"/>
  <c r="H81" i="12"/>
  <c r="F81" i="12"/>
  <c r="E81" i="12"/>
  <c r="D81" i="12"/>
  <c r="C81" i="12"/>
  <c r="B81" i="12"/>
  <c r="A81" i="12"/>
  <c r="T80" i="12"/>
  <c r="Q80" i="12"/>
  <c r="O80" i="12"/>
  <c r="N80" i="12"/>
  <c r="M80" i="12"/>
  <c r="L80" i="12"/>
  <c r="J80" i="12"/>
  <c r="H80" i="12"/>
  <c r="F80" i="12"/>
  <c r="E80" i="12"/>
  <c r="D80" i="12"/>
  <c r="C80" i="12"/>
  <c r="B80" i="12"/>
  <c r="A80" i="12"/>
  <c r="T79" i="12"/>
  <c r="Q79" i="12"/>
  <c r="O79" i="12"/>
  <c r="N79" i="12"/>
  <c r="M79" i="12"/>
  <c r="L79" i="12"/>
  <c r="J79" i="12"/>
  <c r="H79" i="12"/>
  <c r="F79" i="12"/>
  <c r="E79" i="12"/>
  <c r="D79" i="12"/>
  <c r="C79" i="12"/>
  <c r="B79" i="12"/>
  <c r="A79" i="12"/>
  <c r="T78" i="12"/>
  <c r="Q78" i="12"/>
  <c r="O78" i="12"/>
  <c r="N78" i="12"/>
  <c r="M78" i="12"/>
  <c r="L78" i="12"/>
  <c r="J78" i="12"/>
  <c r="H78" i="12"/>
  <c r="F78" i="12"/>
  <c r="E78" i="12"/>
  <c r="D78" i="12"/>
  <c r="C78" i="12"/>
  <c r="B78" i="12"/>
  <c r="A78" i="12"/>
  <c r="T77" i="12"/>
  <c r="Q77" i="12"/>
  <c r="O77" i="12"/>
  <c r="N77" i="12"/>
  <c r="M77" i="12"/>
  <c r="L77" i="12"/>
  <c r="J77" i="12"/>
  <c r="H77" i="12"/>
  <c r="F77" i="12"/>
  <c r="E77" i="12"/>
  <c r="D77" i="12"/>
  <c r="C77" i="12"/>
  <c r="B77" i="12"/>
  <c r="A77" i="12"/>
  <c r="T76" i="12"/>
  <c r="Q76" i="12"/>
  <c r="O76" i="12"/>
  <c r="N76" i="12"/>
  <c r="M76" i="12"/>
  <c r="L76" i="12"/>
  <c r="J76" i="12"/>
  <c r="H76" i="12"/>
  <c r="F76" i="12"/>
  <c r="E76" i="12"/>
  <c r="D76" i="12"/>
  <c r="C76" i="12"/>
  <c r="B76" i="12"/>
  <c r="A76" i="12"/>
  <c r="T75" i="12"/>
  <c r="Q75" i="12"/>
  <c r="O75" i="12"/>
  <c r="N75" i="12"/>
  <c r="M75" i="12"/>
  <c r="L75" i="12"/>
  <c r="J75" i="12"/>
  <c r="H75" i="12"/>
  <c r="F74" i="12" s="1"/>
  <c r="F75" i="12"/>
  <c r="E75" i="12"/>
  <c r="D75" i="12"/>
  <c r="C75" i="12"/>
  <c r="B75" i="12"/>
  <c r="A75" i="12"/>
  <c r="T73" i="12"/>
  <c r="Q73" i="12"/>
  <c r="O73" i="12"/>
  <c r="N73" i="12"/>
  <c r="M73" i="12"/>
  <c r="L73" i="12"/>
  <c r="J73" i="12"/>
  <c r="H73" i="12"/>
  <c r="F73" i="12"/>
  <c r="E73" i="12"/>
  <c r="D73" i="12"/>
  <c r="C73" i="12"/>
  <c r="B73" i="12"/>
  <c r="A73" i="12"/>
  <c r="T72" i="12"/>
  <c r="Q72" i="12"/>
  <c r="O72" i="12"/>
  <c r="N72" i="12"/>
  <c r="M72" i="12"/>
  <c r="L72" i="12"/>
  <c r="J72" i="12"/>
  <c r="H72" i="12"/>
  <c r="F72" i="12"/>
  <c r="E72" i="12"/>
  <c r="D72" i="12"/>
  <c r="C72" i="12"/>
  <c r="B72" i="12"/>
  <c r="A72" i="12"/>
  <c r="T71" i="12"/>
  <c r="Q71" i="12"/>
  <c r="O71" i="12"/>
  <c r="N71" i="12"/>
  <c r="M71" i="12"/>
  <c r="L71" i="12"/>
  <c r="J71" i="12"/>
  <c r="H71" i="12"/>
  <c r="F71" i="12"/>
  <c r="E71" i="12"/>
  <c r="D71" i="12"/>
  <c r="C71" i="12"/>
  <c r="B71" i="12"/>
  <c r="A71" i="12"/>
  <c r="Q70" i="12"/>
  <c r="O70" i="12"/>
  <c r="N70" i="12"/>
  <c r="M70" i="12"/>
  <c r="L70" i="12"/>
  <c r="J70" i="12"/>
  <c r="H70" i="12"/>
  <c r="F70" i="12"/>
  <c r="E70" i="12"/>
  <c r="D70" i="12"/>
  <c r="C70" i="12"/>
  <c r="B70" i="12"/>
  <c r="A70" i="12"/>
  <c r="T69" i="12"/>
  <c r="Q69" i="12"/>
  <c r="O69" i="12"/>
  <c r="N69" i="12"/>
  <c r="M69" i="12"/>
  <c r="L69" i="12"/>
  <c r="J69" i="12"/>
  <c r="H69" i="12"/>
  <c r="F69" i="12"/>
  <c r="E69" i="12"/>
  <c r="D69" i="12"/>
  <c r="C69" i="12"/>
  <c r="B69" i="12"/>
  <c r="A69" i="12"/>
  <c r="T68" i="12"/>
  <c r="Q68" i="12"/>
  <c r="O68" i="12"/>
  <c r="N68" i="12"/>
  <c r="M68" i="12"/>
  <c r="L68" i="12"/>
  <c r="J68" i="12"/>
  <c r="H68" i="12"/>
  <c r="F68" i="12"/>
  <c r="E68" i="12"/>
  <c r="D68" i="12"/>
  <c r="C68" i="12"/>
  <c r="B68" i="12"/>
  <c r="A68" i="12"/>
  <c r="T67" i="12"/>
  <c r="Q67" i="12"/>
  <c r="O67" i="12"/>
  <c r="N67" i="12"/>
  <c r="M67" i="12"/>
  <c r="L67" i="12"/>
  <c r="J67" i="12"/>
  <c r="H67" i="12"/>
  <c r="F67" i="12"/>
  <c r="E67" i="12"/>
  <c r="D67" i="12"/>
  <c r="C67" i="12"/>
  <c r="B67" i="12"/>
  <c r="A67" i="12"/>
  <c r="T66" i="12"/>
  <c r="Q66" i="12"/>
  <c r="O66" i="12"/>
  <c r="N66" i="12"/>
  <c r="M66" i="12"/>
  <c r="L66" i="12"/>
  <c r="J66" i="12"/>
  <c r="H66" i="12"/>
  <c r="F66" i="12"/>
  <c r="E66" i="12"/>
  <c r="D66" i="12"/>
  <c r="C66" i="12"/>
  <c r="B66" i="12"/>
  <c r="A66" i="12"/>
  <c r="Q65" i="12"/>
  <c r="O65" i="12"/>
  <c r="N65" i="12"/>
  <c r="M65" i="12"/>
  <c r="L65" i="12"/>
  <c r="J65" i="12"/>
  <c r="H65" i="12"/>
  <c r="F65" i="12"/>
  <c r="E65" i="12"/>
  <c r="D65" i="12"/>
  <c r="C65" i="12"/>
  <c r="B65" i="12"/>
  <c r="A65" i="12"/>
  <c r="T64" i="12"/>
  <c r="Q64" i="12"/>
  <c r="O64" i="12"/>
  <c r="N64" i="12"/>
  <c r="M64" i="12"/>
  <c r="L64" i="12"/>
  <c r="J64" i="12"/>
  <c r="H64" i="12"/>
  <c r="F64" i="12"/>
  <c r="E64" i="12"/>
  <c r="D64" i="12"/>
  <c r="C64" i="12"/>
  <c r="B64" i="12"/>
  <c r="A64" i="12"/>
  <c r="T63" i="12"/>
  <c r="Q63" i="12"/>
  <c r="O63" i="12"/>
  <c r="N63" i="12"/>
  <c r="M63" i="12"/>
  <c r="L63" i="12"/>
  <c r="J63" i="12"/>
  <c r="H63" i="12"/>
  <c r="F63" i="12"/>
  <c r="E63" i="12"/>
  <c r="D63" i="12"/>
  <c r="C63" i="12"/>
  <c r="B63" i="12"/>
  <c r="A63" i="12"/>
  <c r="Q62" i="12"/>
  <c r="O62" i="12"/>
  <c r="N62" i="12"/>
  <c r="M62" i="12"/>
  <c r="L62" i="12"/>
  <c r="J62" i="12"/>
  <c r="H62" i="12"/>
  <c r="F62" i="12"/>
  <c r="E62" i="12"/>
  <c r="D62" i="12"/>
  <c r="C62" i="12"/>
  <c r="B62" i="12"/>
  <c r="A62" i="12"/>
  <c r="Q61" i="12"/>
  <c r="O61" i="12"/>
  <c r="M61" i="12"/>
  <c r="L61" i="12"/>
  <c r="J61" i="12"/>
  <c r="H61" i="12"/>
  <c r="F61" i="12"/>
  <c r="F60" i="12" s="1"/>
  <c r="E61" i="12"/>
  <c r="D61" i="12"/>
  <c r="C61" i="12"/>
  <c r="B61" i="12"/>
  <c r="A61" i="12"/>
  <c r="T59" i="12"/>
  <c r="Q59" i="12"/>
  <c r="O59" i="12"/>
  <c r="N59" i="12"/>
  <c r="M59" i="12"/>
  <c r="L59" i="12"/>
  <c r="J59" i="12"/>
  <c r="H59" i="12"/>
  <c r="F59" i="12"/>
  <c r="E59" i="12"/>
  <c r="D59" i="12"/>
  <c r="C59" i="12"/>
  <c r="B59" i="12"/>
  <c r="A59" i="12"/>
  <c r="Q58" i="12"/>
  <c r="O58" i="12"/>
  <c r="N58" i="12"/>
  <c r="M58" i="12"/>
  <c r="L58" i="12"/>
  <c r="J58" i="12"/>
  <c r="H58" i="12"/>
  <c r="F58" i="12"/>
  <c r="E58" i="12"/>
  <c r="D58" i="12"/>
  <c r="C58" i="12"/>
  <c r="B58" i="12"/>
  <c r="A58" i="12"/>
  <c r="T57" i="12"/>
  <c r="Q57" i="12"/>
  <c r="O57" i="12"/>
  <c r="N57" i="12"/>
  <c r="M57" i="12"/>
  <c r="L57" i="12"/>
  <c r="J57" i="12"/>
  <c r="H57" i="12"/>
  <c r="F57" i="12"/>
  <c r="E57" i="12"/>
  <c r="D57" i="12"/>
  <c r="C57" i="12"/>
  <c r="B57" i="12"/>
  <c r="A57" i="12"/>
  <c r="Q56" i="12"/>
  <c r="O56" i="12"/>
  <c r="M56" i="12"/>
  <c r="L56" i="12"/>
  <c r="J56" i="12"/>
  <c r="H56" i="12"/>
  <c r="F56" i="12"/>
  <c r="E56" i="12"/>
  <c r="D56" i="12"/>
  <c r="C56" i="12"/>
  <c r="B56" i="12"/>
  <c r="A56" i="12"/>
  <c r="T55" i="12"/>
  <c r="Q55" i="12"/>
  <c r="O55" i="12"/>
  <c r="N55" i="12"/>
  <c r="M55" i="12"/>
  <c r="L55" i="12"/>
  <c r="J55" i="12"/>
  <c r="H55" i="12"/>
  <c r="F55" i="12"/>
  <c r="E55" i="12"/>
  <c r="D55" i="12"/>
  <c r="C55" i="12"/>
  <c r="B55" i="12"/>
  <c r="A55" i="12"/>
  <c r="T54" i="12"/>
  <c r="Q54" i="12"/>
  <c r="O54" i="12"/>
  <c r="N54" i="12"/>
  <c r="M54" i="12"/>
  <c r="L54" i="12"/>
  <c r="J54" i="12"/>
  <c r="H54" i="12"/>
  <c r="F54" i="12"/>
  <c r="E54" i="12"/>
  <c r="D54" i="12"/>
  <c r="C54" i="12"/>
  <c r="B54" i="12"/>
  <c r="A54" i="12"/>
  <c r="T53" i="12"/>
  <c r="Q53" i="12"/>
  <c r="O53" i="12"/>
  <c r="N53" i="12"/>
  <c r="M53" i="12"/>
  <c r="L53" i="12"/>
  <c r="J53" i="12"/>
  <c r="H53" i="12"/>
  <c r="F53" i="12"/>
  <c r="E53" i="12"/>
  <c r="D53" i="12"/>
  <c r="C53" i="12"/>
  <c r="B53" i="12"/>
  <c r="A53" i="12"/>
  <c r="T52" i="12"/>
  <c r="Q52" i="12"/>
  <c r="O52" i="12"/>
  <c r="N52" i="12"/>
  <c r="M52" i="12"/>
  <c r="L52" i="12"/>
  <c r="J52" i="12"/>
  <c r="H52" i="12"/>
  <c r="F52" i="12"/>
  <c r="E52" i="12"/>
  <c r="D52" i="12"/>
  <c r="C52" i="12"/>
  <c r="B52" i="12"/>
  <c r="A52" i="12"/>
  <c r="T51" i="12"/>
  <c r="Q51" i="12"/>
  <c r="O51" i="12"/>
  <c r="N51" i="12"/>
  <c r="M51" i="12"/>
  <c r="L51" i="12"/>
  <c r="J51" i="12"/>
  <c r="H51" i="12"/>
  <c r="F51" i="12"/>
  <c r="E51" i="12"/>
  <c r="D51" i="12"/>
  <c r="C51" i="12"/>
  <c r="B51" i="12"/>
  <c r="A51" i="12"/>
  <c r="T50" i="12"/>
  <c r="Q50" i="12"/>
  <c r="O50" i="12"/>
  <c r="N50" i="12"/>
  <c r="M50" i="12"/>
  <c r="L50" i="12"/>
  <c r="J50" i="12"/>
  <c r="H50" i="12"/>
  <c r="F50" i="12"/>
  <c r="E50" i="12"/>
  <c r="D50" i="12"/>
  <c r="C50" i="12"/>
  <c r="B50" i="12"/>
  <c r="A50" i="12"/>
  <c r="T49" i="12"/>
  <c r="Q49" i="12"/>
  <c r="O49" i="12"/>
  <c r="N49" i="12"/>
  <c r="M49" i="12"/>
  <c r="L49" i="12"/>
  <c r="J49" i="12"/>
  <c r="H49" i="12"/>
  <c r="F49" i="12"/>
  <c r="E49" i="12"/>
  <c r="D49" i="12"/>
  <c r="C49" i="12"/>
  <c r="B49" i="12"/>
  <c r="A49" i="12"/>
  <c r="T48" i="12"/>
  <c r="Q48" i="12"/>
  <c r="O48" i="12"/>
  <c r="N48" i="12"/>
  <c r="M48" i="12"/>
  <c r="L48" i="12"/>
  <c r="J48" i="12"/>
  <c r="H48" i="12"/>
  <c r="F48" i="12"/>
  <c r="E48" i="12"/>
  <c r="D48" i="12"/>
  <c r="C48" i="12"/>
  <c r="B48" i="12"/>
  <c r="A48" i="12"/>
  <c r="Q47" i="12"/>
  <c r="O47" i="12"/>
  <c r="N47" i="12"/>
  <c r="M47" i="12"/>
  <c r="L47" i="12"/>
  <c r="J47" i="12"/>
  <c r="H47" i="12"/>
  <c r="F46" i="12" s="1"/>
  <c r="F47" i="12"/>
  <c r="E47" i="12"/>
  <c r="D47" i="12"/>
  <c r="C47" i="12"/>
  <c r="B47" i="12"/>
  <c r="A47" i="12"/>
  <c r="T45" i="12"/>
  <c r="Q45" i="12"/>
  <c r="O45" i="12"/>
  <c r="N45" i="12"/>
  <c r="M45" i="12"/>
  <c r="L45" i="12"/>
  <c r="J45" i="12"/>
  <c r="H45" i="12"/>
  <c r="F45" i="12"/>
  <c r="E45" i="12"/>
  <c r="D45" i="12"/>
  <c r="C45" i="12"/>
  <c r="B45" i="12"/>
  <c r="A45" i="12"/>
  <c r="T44" i="12"/>
  <c r="Q44" i="12"/>
  <c r="O44" i="12"/>
  <c r="N44" i="12"/>
  <c r="M44" i="12"/>
  <c r="L44" i="12"/>
  <c r="J44" i="12"/>
  <c r="H44" i="12"/>
  <c r="F44" i="12"/>
  <c r="E44" i="12"/>
  <c r="D44" i="12"/>
  <c r="C44" i="12"/>
  <c r="B44" i="12"/>
  <c r="A44" i="12"/>
  <c r="T43" i="12"/>
  <c r="Q43" i="12"/>
  <c r="O43" i="12"/>
  <c r="N43" i="12"/>
  <c r="M43" i="12"/>
  <c r="L43" i="12"/>
  <c r="J43" i="12"/>
  <c r="H43" i="12"/>
  <c r="F43" i="12"/>
  <c r="E43" i="12"/>
  <c r="D43" i="12"/>
  <c r="C43" i="12"/>
  <c r="B43" i="12"/>
  <c r="A43" i="12"/>
  <c r="Q42" i="12"/>
  <c r="O42" i="12"/>
  <c r="N42" i="12"/>
  <c r="M42" i="12"/>
  <c r="L42" i="12"/>
  <c r="J42" i="12"/>
  <c r="H42" i="12"/>
  <c r="F42" i="12"/>
  <c r="E42" i="12"/>
  <c r="D42" i="12"/>
  <c r="C42" i="12"/>
  <c r="B42" i="12"/>
  <c r="A42" i="12"/>
  <c r="T41" i="12"/>
  <c r="Q41" i="12"/>
  <c r="O41" i="12"/>
  <c r="N41" i="12"/>
  <c r="M41" i="12"/>
  <c r="L41" i="12"/>
  <c r="J41" i="12"/>
  <c r="H41" i="12"/>
  <c r="F41" i="12"/>
  <c r="E41" i="12"/>
  <c r="D41" i="12"/>
  <c r="C41" i="12"/>
  <c r="B41" i="12"/>
  <c r="A41" i="12"/>
  <c r="T40" i="12"/>
  <c r="Q40" i="12"/>
  <c r="O40" i="12"/>
  <c r="N40" i="12"/>
  <c r="M40" i="12"/>
  <c r="L40" i="12"/>
  <c r="J40" i="12"/>
  <c r="H40" i="12"/>
  <c r="F40" i="12"/>
  <c r="E40" i="12"/>
  <c r="D40" i="12"/>
  <c r="C40" i="12"/>
  <c r="B40" i="12"/>
  <c r="A40" i="12"/>
  <c r="T39" i="12"/>
  <c r="Q39" i="12"/>
  <c r="O39" i="12"/>
  <c r="N39" i="12"/>
  <c r="M39" i="12"/>
  <c r="L39" i="12"/>
  <c r="J39" i="12"/>
  <c r="H39" i="12"/>
  <c r="F39" i="12"/>
  <c r="E39" i="12"/>
  <c r="D39" i="12"/>
  <c r="C39" i="12"/>
  <c r="B39" i="12"/>
  <c r="A39" i="12"/>
  <c r="T38" i="12"/>
  <c r="Q38" i="12"/>
  <c r="O38" i="12"/>
  <c r="N38" i="12"/>
  <c r="M38" i="12"/>
  <c r="L38" i="12"/>
  <c r="J38" i="12"/>
  <c r="H38" i="12"/>
  <c r="F38" i="12"/>
  <c r="E38" i="12"/>
  <c r="D38" i="12"/>
  <c r="C38" i="12"/>
  <c r="B38" i="12"/>
  <c r="A38" i="12"/>
  <c r="Q37" i="12"/>
  <c r="O37" i="12"/>
  <c r="N37" i="12"/>
  <c r="M37" i="12"/>
  <c r="L37" i="12"/>
  <c r="J37" i="12"/>
  <c r="H37" i="12"/>
  <c r="F37" i="12"/>
  <c r="E37" i="12"/>
  <c r="D37" i="12"/>
  <c r="C37" i="12"/>
  <c r="B37" i="12"/>
  <c r="A37" i="12"/>
  <c r="Q36" i="12"/>
  <c r="O36" i="12"/>
  <c r="N36" i="12"/>
  <c r="M36" i="12"/>
  <c r="L36" i="12"/>
  <c r="J36" i="12"/>
  <c r="H36" i="12"/>
  <c r="F36" i="12"/>
  <c r="E36" i="12"/>
  <c r="D36" i="12"/>
  <c r="C36" i="12"/>
  <c r="B36" i="12"/>
  <c r="A36" i="12"/>
  <c r="Q35" i="12"/>
  <c r="O35" i="12"/>
  <c r="N35" i="12"/>
  <c r="M35" i="12"/>
  <c r="L35" i="12"/>
  <c r="J35" i="12"/>
  <c r="H35" i="12"/>
  <c r="F35" i="12"/>
  <c r="E35" i="12"/>
  <c r="D35" i="12"/>
  <c r="C35" i="12"/>
  <c r="B35" i="12"/>
  <c r="A35" i="12"/>
  <c r="T34" i="12"/>
  <c r="Q34" i="12"/>
  <c r="O34" i="12"/>
  <c r="N34" i="12"/>
  <c r="M34" i="12"/>
  <c r="L34" i="12"/>
  <c r="J34" i="12"/>
  <c r="H34" i="12"/>
  <c r="F34" i="12"/>
  <c r="E34" i="12"/>
  <c r="D34" i="12"/>
  <c r="C34" i="12"/>
  <c r="B34" i="12"/>
  <c r="A34" i="12"/>
  <c r="T33" i="12"/>
  <c r="Q33" i="12"/>
  <c r="O33" i="12"/>
  <c r="N33" i="12"/>
  <c r="M33" i="12"/>
  <c r="L33" i="12"/>
  <c r="J33" i="12"/>
  <c r="H33" i="12"/>
  <c r="F32" i="12" s="1"/>
  <c r="F33" i="12"/>
  <c r="E33" i="12"/>
  <c r="D33" i="12"/>
  <c r="C33" i="12"/>
  <c r="B33" i="12"/>
  <c r="A33" i="12"/>
  <c r="T31" i="12"/>
  <c r="Q31" i="12"/>
  <c r="O31" i="12"/>
  <c r="N31" i="12"/>
  <c r="M31" i="12"/>
  <c r="L31" i="12"/>
  <c r="J31" i="12"/>
  <c r="H31" i="12"/>
  <c r="F31" i="12"/>
  <c r="E31" i="12"/>
  <c r="D31" i="12"/>
  <c r="C31" i="12"/>
  <c r="B31" i="12"/>
  <c r="A31" i="12"/>
  <c r="Q30" i="12"/>
  <c r="O30" i="12"/>
  <c r="N30" i="12"/>
  <c r="M30" i="12"/>
  <c r="L30" i="12"/>
  <c r="J30" i="12"/>
  <c r="H30" i="12"/>
  <c r="F30" i="12"/>
  <c r="E30" i="12"/>
  <c r="D30" i="12"/>
  <c r="C30" i="12"/>
  <c r="B30" i="12"/>
  <c r="A30" i="12"/>
  <c r="T29" i="12"/>
  <c r="Q29" i="12"/>
  <c r="O29" i="12"/>
  <c r="N29" i="12"/>
  <c r="M29" i="12"/>
  <c r="L29" i="12"/>
  <c r="J29" i="12"/>
  <c r="H29" i="12"/>
  <c r="F29" i="12"/>
  <c r="E29" i="12"/>
  <c r="D29" i="12"/>
  <c r="C29" i="12"/>
  <c r="B29" i="12"/>
  <c r="A29" i="12"/>
  <c r="Q28" i="12"/>
  <c r="O28" i="12"/>
  <c r="N28" i="12"/>
  <c r="M28" i="12"/>
  <c r="L28" i="12"/>
  <c r="J28" i="12"/>
  <c r="H28" i="12"/>
  <c r="F28" i="12"/>
  <c r="E28" i="12"/>
  <c r="D28" i="12"/>
  <c r="C28" i="12"/>
  <c r="B28" i="12"/>
  <c r="A28" i="12"/>
  <c r="T27" i="12"/>
  <c r="Q27" i="12"/>
  <c r="O27" i="12"/>
  <c r="N27" i="12"/>
  <c r="M27" i="12"/>
  <c r="L27" i="12"/>
  <c r="J27" i="12"/>
  <c r="H27" i="12"/>
  <c r="F27" i="12"/>
  <c r="E27" i="12"/>
  <c r="D27" i="12"/>
  <c r="C27" i="12"/>
  <c r="B27" i="12"/>
  <c r="A27" i="12"/>
  <c r="T26" i="12"/>
  <c r="Q26" i="12"/>
  <c r="O26" i="12"/>
  <c r="N26" i="12"/>
  <c r="M26" i="12"/>
  <c r="L26" i="12"/>
  <c r="J26" i="12"/>
  <c r="H26" i="12"/>
  <c r="F26" i="12"/>
  <c r="E26" i="12"/>
  <c r="D26" i="12"/>
  <c r="C26" i="12"/>
  <c r="B26" i="12"/>
  <c r="A26" i="12"/>
  <c r="T25" i="12"/>
  <c r="Q25" i="12"/>
  <c r="O25" i="12"/>
  <c r="N25" i="12"/>
  <c r="M25" i="12"/>
  <c r="L25" i="12"/>
  <c r="J25" i="12"/>
  <c r="H25" i="12"/>
  <c r="F25" i="12"/>
  <c r="E25" i="12"/>
  <c r="D25" i="12"/>
  <c r="C25" i="12"/>
  <c r="B25" i="12"/>
  <c r="A25" i="12"/>
  <c r="Q24" i="12"/>
  <c r="O24" i="12"/>
  <c r="N24" i="12"/>
  <c r="M24" i="12"/>
  <c r="L24" i="12"/>
  <c r="J24" i="12"/>
  <c r="H24" i="12"/>
  <c r="F24" i="12"/>
  <c r="E24" i="12"/>
  <c r="D24" i="12"/>
  <c r="C24" i="12"/>
  <c r="B24" i="12"/>
  <c r="A24" i="12"/>
  <c r="Q23" i="12"/>
  <c r="O23" i="12"/>
  <c r="N23" i="12"/>
  <c r="M23" i="12"/>
  <c r="L23" i="12"/>
  <c r="J23" i="12"/>
  <c r="H23" i="12"/>
  <c r="F23" i="12"/>
  <c r="E23" i="12"/>
  <c r="D23" i="12"/>
  <c r="C23" i="12"/>
  <c r="B23" i="12"/>
  <c r="A23" i="12"/>
  <c r="Q22" i="12"/>
  <c r="O22" i="12"/>
  <c r="N22" i="12"/>
  <c r="M22" i="12"/>
  <c r="L22" i="12"/>
  <c r="J22" i="12"/>
  <c r="H22" i="12"/>
  <c r="F22" i="12"/>
  <c r="E22" i="12"/>
  <c r="D22" i="12"/>
  <c r="C22" i="12"/>
  <c r="B22" i="12"/>
  <c r="A22" i="12"/>
  <c r="T21" i="12"/>
  <c r="Q21" i="12"/>
  <c r="O21" i="12"/>
  <c r="N21" i="12"/>
  <c r="M21" i="12"/>
  <c r="L21" i="12"/>
  <c r="J21" i="12"/>
  <c r="H21" i="12"/>
  <c r="F21" i="12"/>
  <c r="E21" i="12"/>
  <c r="D21" i="12"/>
  <c r="C21" i="12"/>
  <c r="B21" i="12"/>
  <c r="A21" i="12"/>
  <c r="T20" i="12"/>
  <c r="Q20" i="12"/>
  <c r="O20" i="12"/>
  <c r="N20" i="12"/>
  <c r="M20" i="12"/>
  <c r="L20" i="12"/>
  <c r="J20" i="12"/>
  <c r="H20" i="12"/>
  <c r="F20" i="12"/>
  <c r="E20" i="12"/>
  <c r="D20" i="12"/>
  <c r="C20" i="12"/>
  <c r="B20" i="12"/>
  <c r="A20" i="12"/>
  <c r="T19" i="12"/>
  <c r="Q19" i="12"/>
  <c r="O19" i="12"/>
  <c r="N19" i="12"/>
  <c r="M19" i="12"/>
  <c r="L19" i="12"/>
  <c r="J19" i="12"/>
  <c r="H19" i="12"/>
  <c r="F18" i="12" s="1"/>
  <c r="F19" i="12"/>
  <c r="E19" i="12"/>
  <c r="D19" i="12"/>
  <c r="C19" i="12"/>
  <c r="B19" i="12"/>
  <c r="A19" i="12"/>
  <c r="F5" i="12"/>
  <c r="F4" i="12" s="1"/>
  <c r="T17" i="12"/>
  <c r="Q17" i="12"/>
  <c r="O17" i="12"/>
  <c r="N17" i="12"/>
  <c r="M17" i="12"/>
  <c r="L17" i="12"/>
  <c r="J17" i="12"/>
  <c r="H17" i="12"/>
  <c r="F17" i="12"/>
  <c r="E17" i="12"/>
  <c r="D17" i="12"/>
  <c r="C17" i="12"/>
  <c r="B17" i="12"/>
  <c r="A17" i="12"/>
  <c r="Q16" i="12"/>
  <c r="O16" i="12"/>
  <c r="N16" i="12"/>
  <c r="M16" i="12"/>
  <c r="L16" i="12"/>
  <c r="J16" i="12"/>
  <c r="H16" i="12"/>
  <c r="F16" i="12"/>
  <c r="E16" i="12"/>
  <c r="D16" i="12"/>
  <c r="C16" i="12"/>
  <c r="B16" i="12"/>
  <c r="A16" i="12"/>
  <c r="T15" i="12"/>
  <c r="Q15" i="12"/>
  <c r="O15" i="12"/>
  <c r="N15" i="12"/>
  <c r="M15" i="12"/>
  <c r="L15" i="12"/>
  <c r="J15" i="12"/>
  <c r="H15" i="12"/>
  <c r="F15" i="12"/>
  <c r="E15" i="12"/>
  <c r="D15" i="12"/>
  <c r="C15" i="12"/>
  <c r="B15" i="12"/>
  <c r="A15" i="12"/>
  <c r="Q14" i="12"/>
  <c r="O14" i="12"/>
  <c r="N14" i="12"/>
  <c r="M14" i="12"/>
  <c r="L14" i="12"/>
  <c r="J14" i="12"/>
  <c r="H14" i="12"/>
  <c r="F14" i="12"/>
  <c r="E14" i="12"/>
  <c r="D14" i="12"/>
  <c r="C14" i="12"/>
  <c r="B14" i="12"/>
  <c r="A14" i="12"/>
  <c r="T13" i="12"/>
  <c r="Q13" i="12"/>
  <c r="O13" i="12"/>
  <c r="N13" i="12"/>
  <c r="M13" i="12"/>
  <c r="L13" i="12"/>
  <c r="J13" i="12"/>
  <c r="H13" i="12"/>
  <c r="F13" i="12"/>
  <c r="E13" i="12"/>
  <c r="D13" i="12"/>
  <c r="C13" i="12"/>
  <c r="B13" i="12"/>
  <c r="A13" i="12"/>
  <c r="T12" i="12"/>
  <c r="Q12" i="12"/>
  <c r="O12" i="12"/>
  <c r="N12" i="12"/>
  <c r="M12" i="12"/>
  <c r="L12" i="12"/>
  <c r="J12" i="12"/>
  <c r="H12" i="12"/>
  <c r="F12" i="12"/>
  <c r="E12" i="12"/>
  <c r="D12" i="12"/>
  <c r="C12" i="12"/>
  <c r="B12" i="12"/>
  <c r="A12" i="12"/>
  <c r="T11" i="12"/>
  <c r="Q11" i="12"/>
  <c r="O11" i="12"/>
  <c r="N11" i="12"/>
  <c r="M11" i="12"/>
  <c r="L11" i="12"/>
  <c r="J11" i="12"/>
  <c r="H11" i="12"/>
  <c r="F11" i="12"/>
  <c r="E11" i="12"/>
  <c r="D11" i="12"/>
  <c r="C11" i="12"/>
  <c r="B11" i="12"/>
  <c r="A11" i="12"/>
  <c r="T10" i="12"/>
  <c r="Q10" i="12"/>
  <c r="O10" i="12"/>
  <c r="M10" i="12"/>
  <c r="L10" i="12"/>
  <c r="J10" i="12"/>
  <c r="H10" i="12"/>
  <c r="F10" i="12"/>
  <c r="E10" i="12"/>
  <c r="D10" i="12"/>
  <c r="C10" i="12"/>
  <c r="B10" i="12"/>
  <c r="A10" i="12"/>
  <c r="Q9" i="12"/>
  <c r="O9" i="12"/>
  <c r="N9" i="12"/>
  <c r="M9" i="12"/>
  <c r="L9" i="12"/>
  <c r="J9" i="12"/>
  <c r="H9" i="12"/>
  <c r="F9" i="12"/>
  <c r="E9" i="12"/>
  <c r="D9" i="12"/>
  <c r="C9" i="12"/>
  <c r="B9" i="12"/>
  <c r="A9" i="12"/>
  <c r="T8" i="12"/>
  <c r="Q8" i="12"/>
  <c r="O8" i="12"/>
  <c r="N8" i="12"/>
  <c r="M8" i="12"/>
  <c r="L8" i="12"/>
  <c r="J8" i="12"/>
  <c r="H8" i="12"/>
  <c r="F8" i="12"/>
  <c r="E8" i="12"/>
  <c r="D8" i="12"/>
  <c r="C8" i="12"/>
  <c r="B8" i="12"/>
  <c r="A8" i="12"/>
  <c r="T7" i="12"/>
  <c r="Q7" i="12"/>
  <c r="O7" i="12"/>
  <c r="N7" i="12"/>
  <c r="M7" i="12"/>
  <c r="L7" i="12"/>
  <c r="J7" i="12"/>
  <c r="H7" i="12"/>
  <c r="F7" i="12"/>
  <c r="E7" i="12"/>
  <c r="D7" i="12"/>
  <c r="C7" i="12"/>
  <c r="B7" i="12"/>
  <c r="A7" i="12"/>
  <c r="T6" i="12"/>
  <c r="Q6" i="12"/>
  <c r="O6" i="12"/>
  <c r="N6" i="12"/>
  <c r="M6" i="12"/>
  <c r="L6" i="12"/>
  <c r="J6" i="12"/>
  <c r="H6" i="12"/>
  <c r="F6" i="12"/>
  <c r="E6" i="12"/>
  <c r="D6" i="12"/>
  <c r="C6" i="12"/>
  <c r="B6" i="12"/>
  <c r="A6" i="12"/>
  <c r="T5" i="12"/>
  <c r="O5" i="12"/>
  <c r="N5" i="12"/>
  <c r="M5" i="12"/>
  <c r="L5" i="12"/>
  <c r="J5" i="12"/>
  <c r="H5" i="12"/>
  <c r="E5" i="12"/>
  <c r="D5" i="12"/>
  <c r="C5" i="12"/>
  <c r="B5" i="12"/>
  <c r="A5" i="12"/>
  <c r="T143" i="11"/>
  <c r="Q143" i="11"/>
  <c r="O143" i="11"/>
  <c r="N143" i="11"/>
  <c r="M143" i="11"/>
  <c r="L143" i="11"/>
  <c r="J143" i="11"/>
  <c r="H143" i="11"/>
  <c r="F143" i="11"/>
  <c r="E143" i="11"/>
  <c r="D143" i="11"/>
  <c r="C143" i="11"/>
  <c r="B143" i="11"/>
  <c r="A143" i="11"/>
  <c r="Q142" i="11"/>
  <c r="O142" i="11"/>
  <c r="N142" i="11"/>
  <c r="M142" i="11"/>
  <c r="L142" i="11"/>
  <c r="J142" i="11"/>
  <c r="H142" i="11"/>
  <c r="F142" i="11"/>
  <c r="E142" i="11"/>
  <c r="D142" i="11"/>
  <c r="C142" i="11"/>
  <c r="B142" i="11"/>
  <c r="A142" i="11"/>
  <c r="T141" i="11"/>
  <c r="Q141" i="11"/>
  <c r="O141" i="11"/>
  <c r="N141" i="11"/>
  <c r="M141" i="11"/>
  <c r="L141" i="11"/>
  <c r="J141" i="11"/>
  <c r="H141" i="11"/>
  <c r="F141" i="11"/>
  <c r="E141" i="11"/>
  <c r="D141" i="11"/>
  <c r="C141" i="11"/>
  <c r="B141" i="11"/>
  <c r="A141" i="11"/>
  <c r="Q140" i="11"/>
  <c r="O140" i="11"/>
  <c r="N140" i="11"/>
  <c r="M140" i="11"/>
  <c r="L140" i="11"/>
  <c r="J140" i="11"/>
  <c r="H140" i="11"/>
  <c r="F140" i="11"/>
  <c r="E140" i="11"/>
  <c r="D140" i="11"/>
  <c r="C140" i="11"/>
  <c r="B140" i="11"/>
  <c r="A140" i="11"/>
  <c r="T139" i="11"/>
  <c r="Q139" i="11"/>
  <c r="O139" i="11"/>
  <c r="N139" i="11"/>
  <c r="M139" i="11"/>
  <c r="L139" i="11"/>
  <c r="J139" i="11"/>
  <c r="H139" i="11"/>
  <c r="F139" i="11"/>
  <c r="E139" i="11"/>
  <c r="D139" i="11"/>
  <c r="C139" i="11"/>
  <c r="B139" i="11"/>
  <c r="A139" i="11"/>
  <c r="Q138" i="11"/>
  <c r="O138" i="11"/>
  <c r="N138" i="11"/>
  <c r="M138" i="11"/>
  <c r="L138" i="11"/>
  <c r="J138" i="11"/>
  <c r="H138" i="11"/>
  <c r="F138" i="11"/>
  <c r="E138" i="11"/>
  <c r="D138" i="11"/>
  <c r="C138" i="11"/>
  <c r="B138" i="11"/>
  <c r="A138" i="11"/>
  <c r="T137" i="11"/>
  <c r="Q137" i="11"/>
  <c r="O137" i="11"/>
  <c r="N137" i="11"/>
  <c r="M137" i="11"/>
  <c r="L137" i="11"/>
  <c r="J137" i="11"/>
  <c r="H137" i="11"/>
  <c r="F137" i="11"/>
  <c r="E137" i="11"/>
  <c r="D137" i="11"/>
  <c r="C137" i="11"/>
  <c r="B137" i="11"/>
  <c r="A137" i="11"/>
  <c r="T136" i="11"/>
  <c r="Q136" i="11"/>
  <c r="O136" i="11"/>
  <c r="N136" i="11"/>
  <c r="M136" i="11"/>
  <c r="L136" i="11"/>
  <c r="J136" i="11"/>
  <c r="H136" i="11"/>
  <c r="F136" i="11"/>
  <c r="E136" i="11"/>
  <c r="D136" i="11"/>
  <c r="C136" i="11"/>
  <c r="B136" i="11"/>
  <c r="A136" i="11"/>
  <c r="T135" i="11"/>
  <c r="Q135" i="11"/>
  <c r="O135" i="11"/>
  <c r="N135" i="11"/>
  <c r="M135" i="11"/>
  <c r="L135" i="11"/>
  <c r="J135" i="11"/>
  <c r="H135" i="11"/>
  <c r="F135" i="11"/>
  <c r="E135" i="11"/>
  <c r="D135" i="11"/>
  <c r="C135" i="11"/>
  <c r="B135" i="11"/>
  <c r="A135" i="11"/>
  <c r="T134" i="11"/>
  <c r="Q134" i="11"/>
  <c r="O134" i="11"/>
  <c r="N134" i="11"/>
  <c r="M134" i="11"/>
  <c r="L134" i="11"/>
  <c r="J134" i="11"/>
  <c r="H134" i="11"/>
  <c r="F134" i="11"/>
  <c r="E134" i="11"/>
  <c r="D134" i="11"/>
  <c r="C134" i="11"/>
  <c r="B134" i="11"/>
  <c r="A134" i="11"/>
  <c r="T133" i="11"/>
  <c r="Q133" i="11"/>
  <c r="O133" i="11"/>
  <c r="N133" i="11"/>
  <c r="M133" i="11"/>
  <c r="L133" i="11"/>
  <c r="J133" i="11"/>
  <c r="H133" i="11"/>
  <c r="F133" i="11"/>
  <c r="E133" i="11"/>
  <c r="D133" i="11"/>
  <c r="C133" i="11"/>
  <c r="B133" i="11"/>
  <c r="A133" i="11"/>
  <c r="T132" i="11"/>
  <c r="Q132" i="11"/>
  <c r="O132" i="11"/>
  <c r="N132" i="11"/>
  <c r="M132" i="11"/>
  <c r="L132" i="11"/>
  <c r="J132" i="11"/>
  <c r="H132" i="11"/>
  <c r="F132" i="11"/>
  <c r="E132" i="11"/>
  <c r="D132" i="11"/>
  <c r="C132" i="11"/>
  <c r="B132" i="11"/>
  <c r="A132" i="11"/>
  <c r="T131" i="11"/>
  <c r="Q131" i="11"/>
  <c r="O131" i="11"/>
  <c r="N131" i="11"/>
  <c r="M131" i="11"/>
  <c r="L131" i="11"/>
  <c r="J131" i="11"/>
  <c r="H131" i="11"/>
  <c r="F131" i="11"/>
  <c r="F130" i="11" s="1"/>
  <c r="E131" i="11"/>
  <c r="D131" i="11"/>
  <c r="C131" i="11"/>
  <c r="B131" i="11"/>
  <c r="A131" i="11"/>
  <c r="T129" i="11"/>
  <c r="Q129" i="11"/>
  <c r="O129" i="11"/>
  <c r="N129" i="11"/>
  <c r="M129" i="11"/>
  <c r="L129" i="11"/>
  <c r="J129" i="11"/>
  <c r="H129" i="11"/>
  <c r="F129" i="11"/>
  <c r="E129" i="11"/>
  <c r="D129" i="11"/>
  <c r="C129" i="11"/>
  <c r="B129" i="11"/>
  <c r="A129" i="11"/>
  <c r="T128" i="11"/>
  <c r="Q128" i="11"/>
  <c r="O128" i="11"/>
  <c r="N128" i="11"/>
  <c r="M128" i="11"/>
  <c r="L128" i="11"/>
  <c r="J128" i="11"/>
  <c r="H128" i="11"/>
  <c r="F128" i="11"/>
  <c r="E128" i="11"/>
  <c r="D128" i="11"/>
  <c r="C128" i="11"/>
  <c r="B128" i="11"/>
  <c r="A128" i="11"/>
  <c r="T127" i="11"/>
  <c r="Q127" i="11"/>
  <c r="O127" i="11"/>
  <c r="N127" i="11"/>
  <c r="M127" i="11"/>
  <c r="L127" i="11"/>
  <c r="J127" i="11"/>
  <c r="H127" i="11"/>
  <c r="F127" i="11"/>
  <c r="E127" i="11"/>
  <c r="D127" i="11"/>
  <c r="C127" i="11"/>
  <c r="B127" i="11"/>
  <c r="A127" i="11"/>
  <c r="Q126" i="11"/>
  <c r="O126" i="11"/>
  <c r="N126" i="11"/>
  <c r="M126" i="11"/>
  <c r="L126" i="11"/>
  <c r="J126" i="11"/>
  <c r="H126" i="11"/>
  <c r="F126" i="11"/>
  <c r="E126" i="11"/>
  <c r="D126" i="11"/>
  <c r="C126" i="11"/>
  <c r="B126" i="11"/>
  <c r="A126" i="11"/>
  <c r="T125" i="11"/>
  <c r="Q125" i="11"/>
  <c r="O125" i="11"/>
  <c r="N125" i="11"/>
  <c r="M125" i="11"/>
  <c r="L125" i="11"/>
  <c r="J125" i="11"/>
  <c r="H125" i="11"/>
  <c r="F125" i="11"/>
  <c r="E125" i="11"/>
  <c r="D125" i="11"/>
  <c r="C125" i="11"/>
  <c r="B125" i="11"/>
  <c r="A125" i="11"/>
  <c r="T124" i="11"/>
  <c r="Q124" i="11"/>
  <c r="O124" i="11"/>
  <c r="N124" i="11"/>
  <c r="M124" i="11"/>
  <c r="L124" i="11"/>
  <c r="J124" i="11"/>
  <c r="H124" i="11"/>
  <c r="F124" i="11"/>
  <c r="E124" i="11"/>
  <c r="D124" i="11"/>
  <c r="C124" i="11"/>
  <c r="B124" i="11"/>
  <c r="A124" i="11"/>
  <c r="T123" i="11"/>
  <c r="Q123" i="11"/>
  <c r="O123" i="11"/>
  <c r="N123" i="11"/>
  <c r="M123" i="11"/>
  <c r="L123" i="11"/>
  <c r="J123" i="11"/>
  <c r="H123" i="11"/>
  <c r="F123" i="11"/>
  <c r="E123" i="11"/>
  <c r="D123" i="11"/>
  <c r="C123" i="11"/>
  <c r="B123" i="11"/>
  <c r="A123" i="11"/>
  <c r="T122" i="11"/>
  <c r="Q122" i="11"/>
  <c r="O122" i="11"/>
  <c r="N122" i="11"/>
  <c r="M122" i="11"/>
  <c r="L122" i="11"/>
  <c r="J122" i="11"/>
  <c r="H122" i="11"/>
  <c r="F122" i="11"/>
  <c r="E122" i="11"/>
  <c r="D122" i="11"/>
  <c r="C122" i="11"/>
  <c r="B122" i="11"/>
  <c r="A122" i="11"/>
  <c r="T121" i="11"/>
  <c r="Q121" i="11"/>
  <c r="O121" i="11"/>
  <c r="N121" i="11"/>
  <c r="M121" i="11"/>
  <c r="L121" i="11"/>
  <c r="J121" i="11"/>
  <c r="H121" i="11"/>
  <c r="F121" i="11"/>
  <c r="E121" i="11"/>
  <c r="D121" i="11"/>
  <c r="C121" i="11"/>
  <c r="B121" i="11"/>
  <c r="A121" i="11"/>
  <c r="T120" i="11"/>
  <c r="Q120" i="11"/>
  <c r="O120" i="11"/>
  <c r="N120" i="11"/>
  <c r="M120" i="11"/>
  <c r="L120" i="11"/>
  <c r="J120" i="11"/>
  <c r="H120" i="11"/>
  <c r="F120" i="11"/>
  <c r="E120" i="11"/>
  <c r="D120" i="11"/>
  <c r="C120" i="11"/>
  <c r="B120" i="11"/>
  <c r="A120" i="11"/>
  <c r="Q119" i="11"/>
  <c r="O119" i="11"/>
  <c r="N119" i="11"/>
  <c r="M119" i="11"/>
  <c r="L119" i="11"/>
  <c r="J119" i="11"/>
  <c r="H119" i="11"/>
  <c r="F119" i="11"/>
  <c r="E119" i="11"/>
  <c r="D119" i="11"/>
  <c r="C119" i="11"/>
  <c r="B119" i="11"/>
  <c r="A119" i="11"/>
  <c r="T118" i="11"/>
  <c r="Q118" i="11"/>
  <c r="O118" i="11"/>
  <c r="N118" i="11"/>
  <c r="M118" i="11"/>
  <c r="L118" i="11"/>
  <c r="J118" i="11"/>
  <c r="H118" i="11"/>
  <c r="F118" i="11"/>
  <c r="E118" i="11"/>
  <c r="D118" i="11"/>
  <c r="C118" i="11"/>
  <c r="B118" i="11"/>
  <c r="A118" i="11"/>
  <c r="T117" i="11"/>
  <c r="Q117" i="11"/>
  <c r="O117" i="11"/>
  <c r="N117" i="11"/>
  <c r="M117" i="11"/>
  <c r="L117" i="11"/>
  <c r="J117" i="11"/>
  <c r="H117" i="11"/>
  <c r="F117" i="11"/>
  <c r="F116" i="11" s="1"/>
  <c r="E117" i="11"/>
  <c r="D117" i="11"/>
  <c r="C117" i="11"/>
  <c r="B117" i="11"/>
  <c r="A117" i="11"/>
  <c r="T115" i="11"/>
  <c r="Q115" i="11"/>
  <c r="O115" i="11"/>
  <c r="N115" i="11"/>
  <c r="M115" i="11"/>
  <c r="L115" i="11"/>
  <c r="J115" i="11"/>
  <c r="H115" i="11"/>
  <c r="F115" i="11"/>
  <c r="E115" i="11"/>
  <c r="D115" i="11"/>
  <c r="C115" i="11"/>
  <c r="B115" i="11"/>
  <c r="A115" i="11"/>
  <c r="T114" i="11"/>
  <c r="Q114" i="11"/>
  <c r="O114" i="11"/>
  <c r="N114" i="11"/>
  <c r="M114" i="11"/>
  <c r="L114" i="11"/>
  <c r="J114" i="11"/>
  <c r="H114" i="11"/>
  <c r="F114" i="11"/>
  <c r="E114" i="11"/>
  <c r="D114" i="11"/>
  <c r="C114" i="11"/>
  <c r="B114" i="11"/>
  <c r="A114" i="11"/>
  <c r="T113" i="11"/>
  <c r="Q113" i="11"/>
  <c r="O113" i="11"/>
  <c r="N113" i="11"/>
  <c r="M113" i="11"/>
  <c r="L113" i="11"/>
  <c r="J113" i="11"/>
  <c r="H113" i="11"/>
  <c r="F113" i="11"/>
  <c r="E113" i="11"/>
  <c r="D113" i="11"/>
  <c r="C113" i="11"/>
  <c r="B113" i="11"/>
  <c r="A113" i="11"/>
  <c r="T112" i="11"/>
  <c r="Q112" i="11"/>
  <c r="O112" i="11"/>
  <c r="N112" i="11"/>
  <c r="M112" i="11"/>
  <c r="L112" i="11"/>
  <c r="J112" i="11"/>
  <c r="H112" i="11"/>
  <c r="F112" i="11"/>
  <c r="E112" i="11"/>
  <c r="D112" i="11"/>
  <c r="C112" i="11"/>
  <c r="B112" i="11"/>
  <c r="A112" i="11"/>
  <c r="Q111" i="11"/>
  <c r="O111" i="11"/>
  <c r="N111" i="11"/>
  <c r="M111" i="11"/>
  <c r="L111" i="11"/>
  <c r="J111" i="11"/>
  <c r="H111" i="11"/>
  <c r="F111" i="11"/>
  <c r="E111" i="11"/>
  <c r="D111" i="11"/>
  <c r="C111" i="11"/>
  <c r="B111" i="11"/>
  <c r="A111" i="11"/>
  <c r="T110" i="11"/>
  <c r="Q110" i="11"/>
  <c r="O110" i="11"/>
  <c r="N110" i="11"/>
  <c r="M110" i="11"/>
  <c r="L110" i="11"/>
  <c r="J110" i="11"/>
  <c r="H110" i="11"/>
  <c r="F110" i="11"/>
  <c r="E110" i="11"/>
  <c r="D110" i="11"/>
  <c r="C110" i="11"/>
  <c r="B110" i="11"/>
  <c r="A110" i="11"/>
  <c r="T109" i="11"/>
  <c r="Q109" i="11"/>
  <c r="O109" i="11"/>
  <c r="N109" i="11"/>
  <c r="M109" i="11"/>
  <c r="L109" i="11"/>
  <c r="J109" i="11"/>
  <c r="H109" i="11"/>
  <c r="F109" i="11"/>
  <c r="E109" i="11"/>
  <c r="D109" i="11"/>
  <c r="C109" i="11"/>
  <c r="B109" i="11"/>
  <c r="A109" i="11"/>
  <c r="Q108" i="11"/>
  <c r="O108" i="11"/>
  <c r="N108" i="11"/>
  <c r="M108" i="11"/>
  <c r="L108" i="11"/>
  <c r="J108" i="11"/>
  <c r="H108" i="11"/>
  <c r="F108" i="11"/>
  <c r="E108" i="11"/>
  <c r="D108" i="11"/>
  <c r="C108" i="11"/>
  <c r="B108" i="11"/>
  <c r="A108" i="11"/>
  <c r="Q107" i="11"/>
  <c r="O107" i="11"/>
  <c r="N107" i="11"/>
  <c r="M107" i="11"/>
  <c r="L107" i="11"/>
  <c r="J107" i="11"/>
  <c r="H107" i="11"/>
  <c r="F107" i="11"/>
  <c r="E107" i="11"/>
  <c r="D107" i="11"/>
  <c r="C107" i="11"/>
  <c r="B107" i="11"/>
  <c r="A107" i="11"/>
  <c r="T106" i="11"/>
  <c r="Q106" i="11"/>
  <c r="O106" i="11"/>
  <c r="N106" i="11"/>
  <c r="M106" i="11"/>
  <c r="L106" i="11"/>
  <c r="J106" i="11"/>
  <c r="H106" i="11"/>
  <c r="F106" i="11"/>
  <c r="E106" i="11"/>
  <c r="D106" i="11"/>
  <c r="C106" i="11"/>
  <c r="B106" i="11"/>
  <c r="A106" i="11"/>
  <c r="T105" i="11"/>
  <c r="Q105" i="11"/>
  <c r="O105" i="11"/>
  <c r="N105" i="11"/>
  <c r="M105" i="11"/>
  <c r="L105" i="11"/>
  <c r="J105" i="11"/>
  <c r="H105" i="11"/>
  <c r="F105" i="11"/>
  <c r="E105" i="11"/>
  <c r="D105" i="11"/>
  <c r="C105" i="11"/>
  <c r="B105" i="11"/>
  <c r="A105" i="11"/>
  <c r="T104" i="11"/>
  <c r="Q104" i="11"/>
  <c r="O104" i="11"/>
  <c r="N104" i="11"/>
  <c r="M104" i="11"/>
  <c r="L104" i="11"/>
  <c r="J104" i="11"/>
  <c r="H104" i="11"/>
  <c r="F104" i="11"/>
  <c r="E104" i="11"/>
  <c r="D104" i="11"/>
  <c r="C104" i="11"/>
  <c r="B104" i="11"/>
  <c r="A104" i="11"/>
  <c r="T103" i="11"/>
  <c r="Q103" i="11"/>
  <c r="O103" i="11"/>
  <c r="N103" i="11"/>
  <c r="M103" i="11"/>
  <c r="L103" i="11"/>
  <c r="J103" i="11"/>
  <c r="H103" i="11"/>
  <c r="F102" i="11" s="1"/>
  <c r="F103" i="11"/>
  <c r="E103" i="11"/>
  <c r="D103" i="11"/>
  <c r="C103" i="11"/>
  <c r="B103" i="11"/>
  <c r="A103" i="11"/>
  <c r="T101" i="11"/>
  <c r="Q101" i="11"/>
  <c r="O101" i="11"/>
  <c r="N101" i="11"/>
  <c r="M101" i="11"/>
  <c r="L101" i="11"/>
  <c r="J101" i="11"/>
  <c r="H101" i="11"/>
  <c r="F101" i="11"/>
  <c r="E101" i="11"/>
  <c r="D101" i="11"/>
  <c r="C101" i="11"/>
  <c r="B101" i="11"/>
  <c r="A101" i="11"/>
  <c r="T100" i="11"/>
  <c r="Q100" i="11"/>
  <c r="O100" i="11"/>
  <c r="N100" i="11"/>
  <c r="M100" i="11"/>
  <c r="L100" i="11"/>
  <c r="J100" i="11"/>
  <c r="H100" i="11"/>
  <c r="F100" i="11"/>
  <c r="E100" i="11"/>
  <c r="D100" i="11"/>
  <c r="C100" i="11"/>
  <c r="B100" i="11"/>
  <c r="A100" i="11"/>
  <c r="T99" i="11"/>
  <c r="Q99" i="11"/>
  <c r="O99" i="11"/>
  <c r="N99" i="11"/>
  <c r="M99" i="11"/>
  <c r="L99" i="11"/>
  <c r="J99" i="11"/>
  <c r="H99" i="11"/>
  <c r="F99" i="11"/>
  <c r="E99" i="11"/>
  <c r="D99" i="11"/>
  <c r="C99" i="11"/>
  <c r="B99" i="11"/>
  <c r="A99" i="11"/>
  <c r="Q98" i="11"/>
  <c r="O98" i="11"/>
  <c r="N98" i="11"/>
  <c r="M98" i="11"/>
  <c r="L98" i="11"/>
  <c r="J98" i="11"/>
  <c r="H98" i="11"/>
  <c r="F98" i="11"/>
  <c r="E98" i="11"/>
  <c r="D98" i="11"/>
  <c r="C98" i="11"/>
  <c r="B98" i="11"/>
  <c r="A98" i="11"/>
  <c r="T97" i="11"/>
  <c r="Q97" i="11"/>
  <c r="O97" i="11"/>
  <c r="N97" i="11"/>
  <c r="M97" i="11"/>
  <c r="L97" i="11"/>
  <c r="J97" i="11"/>
  <c r="H97" i="11"/>
  <c r="F97" i="11"/>
  <c r="E97" i="11"/>
  <c r="D97" i="11"/>
  <c r="C97" i="11"/>
  <c r="B97" i="11"/>
  <c r="A97" i="11"/>
  <c r="T96" i="11"/>
  <c r="Q96" i="11"/>
  <c r="O96" i="11"/>
  <c r="N96" i="11"/>
  <c r="M96" i="11"/>
  <c r="L96" i="11"/>
  <c r="J96" i="11"/>
  <c r="H96" i="11"/>
  <c r="F96" i="11"/>
  <c r="E96" i="11"/>
  <c r="D96" i="11"/>
  <c r="C96" i="11"/>
  <c r="B96" i="11"/>
  <c r="A96" i="11"/>
  <c r="T95" i="11"/>
  <c r="Q95" i="11"/>
  <c r="O95" i="11"/>
  <c r="N95" i="11"/>
  <c r="M95" i="11"/>
  <c r="L95" i="11"/>
  <c r="J95" i="11"/>
  <c r="H95" i="11"/>
  <c r="F95" i="11"/>
  <c r="E95" i="11"/>
  <c r="D95" i="11"/>
  <c r="C95" i="11"/>
  <c r="B95" i="11"/>
  <c r="A95" i="11"/>
  <c r="Q94" i="11"/>
  <c r="O94" i="11"/>
  <c r="M94" i="11"/>
  <c r="L94" i="11"/>
  <c r="J94" i="11"/>
  <c r="H94" i="11"/>
  <c r="F94" i="11"/>
  <c r="E94" i="11"/>
  <c r="D94" i="11"/>
  <c r="C94" i="11"/>
  <c r="B94" i="11"/>
  <c r="A94" i="11"/>
  <c r="T93" i="11"/>
  <c r="Q93" i="11"/>
  <c r="O93" i="11"/>
  <c r="N93" i="11"/>
  <c r="M93" i="11"/>
  <c r="L93" i="11"/>
  <c r="J93" i="11"/>
  <c r="H93" i="11"/>
  <c r="F93" i="11"/>
  <c r="E93" i="11"/>
  <c r="D93" i="11"/>
  <c r="C93" i="11"/>
  <c r="B93" i="11"/>
  <c r="A93" i="11"/>
  <c r="Q92" i="11"/>
  <c r="O92" i="11"/>
  <c r="N92" i="11"/>
  <c r="M92" i="11"/>
  <c r="L92" i="11"/>
  <c r="J92" i="11"/>
  <c r="H92" i="11"/>
  <c r="F92" i="11"/>
  <c r="E92" i="11"/>
  <c r="D92" i="11"/>
  <c r="C92" i="11"/>
  <c r="B92" i="11"/>
  <c r="A92" i="11"/>
  <c r="T91" i="11"/>
  <c r="Q91" i="11"/>
  <c r="O91" i="11"/>
  <c r="N91" i="11"/>
  <c r="M91" i="11"/>
  <c r="L91" i="11"/>
  <c r="J91" i="11"/>
  <c r="H91" i="11"/>
  <c r="F91" i="11"/>
  <c r="E91" i="11"/>
  <c r="D91" i="11"/>
  <c r="C91" i="11"/>
  <c r="B91" i="11"/>
  <c r="A91" i="11"/>
  <c r="T90" i="11"/>
  <c r="Q90" i="11"/>
  <c r="O90" i="11"/>
  <c r="N90" i="11"/>
  <c r="M90" i="11"/>
  <c r="L90" i="11"/>
  <c r="J90" i="11"/>
  <c r="H90" i="11"/>
  <c r="F90" i="11"/>
  <c r="E90" i="11"/>
  <c r="D90" i="11"/>
  <c r="C90" i="11"/>
  <c r="B90" i="11"/>
  <c r="A90" i="11"/>
  <c r="T89" i="11"/>
  <c r="Q89" i="11"/>
  <c r="O89" i="11"/>
  <c r="N89" i="11"/>
  <c r="M89" i="11"/>
  <c r="L89" i="11"/>
  <c r="J89" i="11"/>
  <c r="H89" i="11"/>
  <c r="F88" i="11" s="1"/>
  <c r="F89" i="11"/>
  <c r="E89" i="11"/>
  <c r="D89" i="11"/>
  <c r="C89" i="11"/>
  <c r="B89" i="11"/>
  <c r="A89" i="11"/>
  <c r="T87" i="11"/>
  <c r="Q87" i="11"/>
  <c r="O87" i="11"/>
  <c r="N87" i="11"/>
  <c r="M87" i="11"/>
  <c r="L87" i="11"/>
  <c r="J87" i="11"/>
  <c r="H87" i="11"/>
  <c r="F87" i="11"/>
  <c r="E87" i="11"/>
  <c r="D87" i="11"/>
  <c r="C87" i="11"/>
  <c r="B87" i="11"/>
  <c r="A87" i="11"/>
  <c r="T86" i="11"/>
  <c r="Q86" i="11"/>
  <c r="O86" i="11"/>
  <c r="N86" i="11"/>
  <c r="M86" i="11"/>
  <c r="L86" i="11"/>
  <c r="J86" i="11"/>
  <c r="H86" i="11"/>
  <c r="F86" i="11"/>
  <c r="E86" i="11"/>
  <c r="D86" i="11"/>
  <c r="C86" i="11"/>
  <c r="B86" i="11"/>
  <c r="A86" i="11"/>
  <c r="T85" i="11"/>
  <c r="Q85" i="11"/>
  <c r="O85" i="11"/>
  <c r="N85" i="11"/>
  <c r="M85" i="11"/>
  <c r="L85" i="11"/>
  <c r="J85" i="11"/>
  <c r="H85" i="11"/>
  <c r="F85" i="11"/>
  <c r="E85" i="11"/>
  <c r="D85" i="11"/>
  <c r="C85" i="11"/>
  <c r="B85" i="11"/>
  <c r="A85" i="11"/>
  <c r="T84" i="11"/>
  <c r="Q84" i="11"/>
  <c r="O84" i="11"/>
  <c r="N84" i="11"/>
  <c r="M84" i="11"/>
  <c r="L84" i="11"/>
  <c r="J84" i="11"/>
  <c r="H84" i="11"/>
  <c r="F84" i="11"/>
  <c r="E84" i="11"/>
  <c r="D84" i="11"/>
  <c r="C84" i="11"/>
  <c r="B84" i="11"/>
  <c r="A84" i="11"/>
  <c r="Q83" i="11"/>
  <c r="O83" i="11"/>
  <c r="N83" i="11"/>
  <c r="M83" i="11"/>
  <c r="L83" i="11"/>
  <c r="J83" i="11"/>
  <c r="H83" i="11"/>
  <c r="F83" i="11"/>
  <c r="E83" i="11"/>
  <c r="D83" i="11"/>
  <c r="C83" i="11"/>
  <c r="B83" i="11"/>
  <c r="A83" i="11"/>
  <c r="Q82" i="11"/>
  <c r="O82" i="11"/>
  <c r="N82" i="11"/>
  <c r="M82" i="11"/>
  <c r="L82" i="11"/>
  <c r="J82" i="11"/>
  <c r="H82" i="11"/>
  <c r="F82" i="11"/>
  <c r="E82" i="11"/>
  <c r="D82" i="11"/>
  <c r="C82" i="11"/>
  <c r="B82" i="11"/>
  <c r="A82" i="11"/>
  <c r="Q81" i="11"/>
  <c r="O81" i="11"/>
  <c r="N81" i="11"/>
  <c r="M81" i="11"/>
  <c r="L81" i="11"/>
  <c r="J81" i="11"/>
  <c r="H81" i="11"/>
  <c r="F81" i="11"/>
  <c r="E81" i="11"/>
  <c r="D81" i="11"/>
  <c r="C81" i="11"/>
  <c r="B81" i="11"/>
  <c r="A81" i="11"/>
  <c r="Q80" i="11"/>
  <c r="O80" i="11"/>
  <c r="M80" i="11"/>
  <c r="L80" i="11"/>
  <c r="J80" i="11"/>
  <c r="H80" i="11"/>
  <c r="F80" i="11"/>
  <c r="E80" i="11"/>
  <c r="D80" i="11"/>
  <c r="C80" i="11"/>
  <c r="B80" i="11"/>
  <c r="A80" i="11"/>
  <c r="T79" i="11"/>
  <c r="Q79" i="11"/>
  <c r="O79" i="11"/>
  <c r="N79" i="11"/>
  <c r="M79" i="11"/>
  <c r="L79" i="11"/>
  <c r="J79" i="11"/>
  <c r="H79" i="11"/>
  <c r="F79" i="11"/>
  <c r="E79" i="11"/>
  <c r="D79" i="11"/>
  <c r="C79" i="11"/>
  <c r="B79" i="11"/>
  <c r="A79" i="11"/>
  <c r="T78" i="11"/>
  <c r="Q78" i="11"/>
  <c r="O78" i="11"/>
  <c r="N78" i="11"/>
  <c r="M78" i="11"/>
  <c r="L78" i="11"/>
  <c r="J78" i="11"/>
  <c r="H78" i="11"/>
  <c r="F78" i="11"/>
  <c r="E78" i="11"/>
  <c r="D78" i="11"/>
  <c r="C78" i="11"/>
  <c r="B78" i="11"/>
  <c r="A78" i="11"/>
  <c r="T77" i="11"/>
  <c r="Q77" i="11"/>
  <c r="O77" i="11"/>
  <c r="N77" i="11"/>
  <c r="M77" i="11"/>
  <c r="L77" i="11"/>
  <c r="J77" i="11"/>
  <c r="H77" i="11"/>
  <c r="F77" i="11"/>
  <c r="E77" i="11"/>
  <c r="D77" i="11"/>
  <c r="C77" i="11"/>
  <c r="B77" i="11"/>
  <c r="A77" i="11"/>
  <c r="T76" i="11"/>
  <c r="Q76" i="11"/>
  <c r="O76" i="11"/>
  <c r="N76" i="11"/>
  <c r="M76" i="11"/>
  <c r="L76" i="11"/>
  <c r="J76" i="11"/>
  <c r="H76" i="11"/>
  <c r="F76" i="11"/>
  <c r="E76" i="11"/>
  <c r="D76" i="11"/>
  <c r="C76" i="11"/>
  <c r="B76" i="11"/>
  <c r="A76" i="11"/>
  <c r="T75" i="11"/>
  <c r="Q75" i="11"/>
  <c r="O75" i="11"/>
  <c r="N75" i="11"/>
  <c r="M75" i="11"/>
  <c r="L75" i="11"/>
  <c r="J75" i="11"/>
  <c r="H75" i="11"/>
  <c r="F74" i="11" s="1"/>
  <c r="F75" i="11"/>
  <c r="E75" i="11"/>
  <c r="D75" i="11"/>
  <c r="C75" i="11"/>
  <c r="B75" i="11"/>
  <c r="A75" i="11"/>
  <c r="T73" i="11"/>
  <c r="Q73" i="11"/>
  <c r="O73" i="11"/>
  <c r="N73" i="11"/>
  <c r="M73" i="11"/>
  <c r="L73" i="11"/>
  <c r="J73" i="11"/>
  <c r="H73" i="11"/>
  <c r="F73" i="11"/>
  <c r="E73" i="11"/>
  <c r="D73" i="11"/>
  <c r="C73" i="11"/>
  <c r="B73" i="11"/>
  <c r="A73" i="11"/>
  <c r="T72" i="11"/>
  <c r="Q72" i="11"/>
  <c r="O72" i="11"/>
  <c r="N72" i="11"/>
  <c r="M72" i="11"/>
  <c r="L72" i="11"/>
  <c r="J72" i="11"/>
  <c r="H72" i="11"/>
  <c r="F72" i="11"/>
  <c r="E72" i="11"/>
  <c r="D72" i="11"/>
  <c r="C72" i="11"/>
  <c r="B72" i="11"/>
  <c r="A72" i="11"/>
  <c r="T71" i="11"/>
  <c r="Q71" i="11"/>
  <c r="O71" i="11"/>
  <c r="N71" i="11"/>
  <c r="M71" i="11"/>
  <c r="L71" i="11"/>
  <c r="J71" i="11"/>
  <c r="H71" i="11"/>
  <c r="F71" i="11"/>
  <c r="E71" i="11"/>
  <c r="D71" i="11"/>
  <c r="C71" i="11"/>
  <c r="B71" i="11"/>
  <c r="A71" i="11"/>
  <c r="Q70" i="11"/>
  <c r="O70" i="11"/>
  <c r="N70" i="11"/>
  <c r="M70" i="11"/>
  <c r="L70" i="11"/>
  <c r="J70" i="11"/>
  <c r="H70" i="11"/>
  <c r="F70" i="11"/>
  <c r="E70" i="11"/>
  <c r="D70" i="11"/>
  <c r="C70" i="11"/>
  <c r="B70" i="11"/>
  <c r="A70" i="11"/>
  <c r="T69" i="11"/>
  <c r="Q69" i="11"/>
  <c r="O69" i="11"/>
  <c r="N69" i="11"/>
  <c r="M69" i="11"/>
  <c r="L69" i="11"/>
  <c r="J69" i="11"/>
  <c r="H69" i="11"/>
  <c r="F69" i="11"/>
  <c r="E69" i="11"/>
  <c r="D69" i="11"/>
  <c r="C69" i="11"/>
  <c r="B69" i="11"/>
  <c r="A69" i="11"/>
  <c r="T68" i="11"/>
  <c r="Q68" i="11"/>
  <c r="O68" i="11"/>
  <c r="N68" i="11"/>
  <c r="M68" i="11"/>
  <c r="L68" i="11"/>
  <c r="J68" i="11"/>
  <c r="H68" i="11"/>
  <c r="F68" i="11"/>
  <c r="E68" i="11"/>
  <c r="D68" i="11"/>
  <c r="C68" i="11"/>
  <c r="B68" i="11"/>
  <c r="A68" i="11"/>
  <c r="T67" i="11"/>
  <c r="Q67" i="11"/>
  <c r="O67" i="11"/>
  <c r="N67" i="11"/>
  <c r="M67" i="11"/>
  <c r="L67" i="11"/>
  <c r="J67" i="11"/>
  <c r="H67" i="11"/>
  <c r="F67" i="11"/>
  <c r="E67" i="11"/>
  <c r="D67" i="11"/>
  <c r="C67" i="11"/>
  <c r="B67" i="11"/>
  <c r="A67" i="11"/>
  <c r="T66" i="11"/>
  <c r="Q66" i="11"/>
  <c r="O66" i="11"/>
  <c r="N66" i="11"/>
  <c r="M66" i="11"/>
  <c r="L66" i="11"/>
  <c r="J66" i="11"/>
  <c r="H66" i="11"/>
  <c r="F66" i="11"/>
  <c r="E66" i="11"/>
  <c r="D66" i="11"/>
  <c r="C66" i="11"/>
  <c r="B66" i="11"/>
  <c r="A66" i="11"/>
  <c r="Q65" i="11"/>
  <c r="O65" i="11"/>
  <c r="N65" i="11"/>
  <c r="M65" i="11"/>
  <c r="L65" i="11"/>
  <c r="J65" i="11"/>
  <c r="H65" i="11"/>
  <c r="F65" i="11"/>
  <c r="E65" i="11"/>
  <c r="D65" i="11"/>
  <c r="C65" i="11"/>
  <c r="B65" i="11"/>
  <c r="A65" i="11"/>
  <c r="Q64" i="11"/>
  <c r="O64" i="11"/>
  <c r="N64" i="11"/>
  <c r="M64" i="11"/>
  <c r="L64" i="11"/>
  <c r="J64" i="11"/>
  <c r="H64" i="11"/>
  <c r="F64" i="11"/>
  <c r="E64" i="11"/>
  <c r="D64" i="11"/>
  <c r="C64" i="11"/>
  <c r="B64" i="11"/>
  <c r="A64" i="11"/>
  <c r="T63" i="11"/>
  <c r="Q63" i="11"/>
  <c r="O63" i="11"/>
  <c r="N63" i="11"/>
  <c r="M63" i="11"/>
  <c r="L63" i="11"/>
  <c r="J63" i="11"/>
  <c r="H63" i="11"/>
  <c r="F63" i="11"/>
  <c r="E63" i="11"/>
  <c r="D63" i="11"/>
  <c r="C63" i="11"/>
  <c r="B63" i="11"/>
  <c r="A63" i="11"/>
  <c r="Q62" i="11"/>
  <c r="O62" i="11"/>
  <c r="N62" i="11"/>
  <c r="M62" i="11"/>
  <c r="L62" i="11"/>
  <c r="J62" i="11"/>
  <c r="H62" i="11"/>
  <c r="F62" i="11"/>
  <c r="E62" i="11"/>
  <c r="D62" i="11"/>
  <c r="C62" i="11"/>
  <c r="B62" i="11"/>
  <c r="A62" i="11"/>
  <c r="T61" i="11"/>
  <c r="Q61" i="11"/>
  <c r="O61" i="11"/>
  <c r="N61" i="11"/>
  <c r="M61" i="11"/>
  <c r="L61" i="11"/>
  <c r="J61" i="11"/>
  <c r="H61" i="11"/>
  <c r="F60" i="11" s="1"/>
  <c r="F61" i="11"/>
  <c r="E61" i="11"/>
  <c r="D61" i="11"/>
  <c r="C61" i="11"/>
  <c r="B61" i="11"/>
  <c r="A61" i="11"/>
  <c r="T59" i="11"/>
  <c r="Q59" i="11"/>
  <c r="O59" i="11"/>
  <c r="N59" i="11"/>
  <c r="M59" i="11"/>
  <c r="L59" i="11"/>
  <c r="J59" i="11"/>
  <c r="H59" i="11"/>
  <c r="F59" i="11"/>
  <c r="E59" i="11"/>
  <c r="D59" i="11"/>
  <c r="C59" i="11"/>
  <c r="B59" i="11"/>
  <c r="A59" i="11"/>
  <c r="T58" i="11"/>
  <c r="Q58" i="11"/>
  <c r="O58" i="11"/>
  <c r="N58" i="11"/>
  <c r="M58" i="11"/>
  <c r="L58" i="11"/>
  <c r="J58" i="11"/>
  <c r="H58" i="11"/>
  <c r="F58" i="11"/>
  <c r="E58" i="11"/>
  <c r="D58" i="11"/>
  <c r="C58" i="11"/>
  <c r="B58" i="11"/>
  <c r="A58" i="11"/>
  <c r="T57" i="11"/>
  <c r="Q57" i="11"/>
  <c r="O57" i="11"/>
  <c r="N57" i="11"/>
  <c r="M57" i="11"/>
  <c r="L57" i="11"/>
  <c r="J57" i="11"/>
  <c r="H57" i="11"/>
  <c r="F57" i="11"/>
  <c r="E57" i="11"/>
  <c r="D57" i="11"/>
  <c r="C57" i="11"/>
  <c r="B57" i="11"/>
  <c r="A57" i="11"/>
  <c r="T56" i="11"/>
  <c r="Q56" i="11"/>
  <c r="O56" i="11"/>
  <c r="N56" i="11"/>
  <c r="M56" i="11"/>
  <c r="L56" i="11"/>
  <c r="J56" i="11"/>
  <c r="H56" i="11"/>
  <c r="F56" i="11"/>
  <c r="E56" i="11"/>
  <c r="D56" i="11"/>
  <c r="C56" i="11"/>
  <c r="B56" i="11"/>
  <c r="A56" i="11"/>
  <c r="T55" i="11"/>
  <c r="Q55" i="11"/>
  <c r="O55" i="11"/>
  <c r="N55" i="11"/>
  <c r="M55" i="11"/>
  <c r="L55" i="11"/>
  <c r="J55" i="11"/>
  <c r="H55" i="11"/>
  <c r="F55" i="11"/>
  <c r="E55" i="11"/>
  <c r="D55" i="11"/>
  <c r="C55" i="11"/>
  <c r="B55" i="11"/>
  <c r="A55" i="11"/>
  <c r="T54" i="11"/>
  <c r="Q54" i="11"/>
  <c r="O54" i="11"/>
  <c r="N54" i="11"/>
  <c r="M54" i="11"/>
  <c r="L54" i="11"/>
  <c r="J54" i="11"/>
  <c r="H54" i="11"/>
  <c r="F54" i="11"/>
  <c r="E54" i="11"/>
  <c r="D54" i="11"/>
  <c r="C54" i="11"/>
  <c r="B54" i="11"/>
  <c r="A54" i="11"/>
  <c r="Q53" i="11"/>
  <c r="O53" i="11"/>
  <c r="N53" i="11"/>
  <c r="M53" i="11"/>
  <c r="L53" i="11"/>
  <c r="J53" i="11"/>
  <c r="H53" i="11"/>
  <c r="F53" i="11"/>
  <c r="E53" i="11"/>
  <c r="D53" i="11"/>
  <c r="C53" i="11"/>
  <c r="B53" i="11"/>
  <c r="A53" i="11"/>
  <c r="Q52" i="11"/>
  <c r="O52" i="11"/>
  <c r="N52" i="11"/>
  <c r="M52" i="11"/>
  <c r="L52" i="11"/>
  <c r="J52" i="11"/>
  <c r="H52" i="11"/>
  <c r="F52" i="11"/>
  <c r="E52" i="11"/>
  <c r="D52" i="11"/>
  <c r="C52" i="11"/>
  <c r="B52" i="11"/>
  <c r="A52" i="11"/>
  <c r="Q51" i="11"/>
  <c r="O51" i="11"/>
  <c r="N51" i="11"/>
  <c r="M51" i="11"/>
  <c r="L51" i="11"/>
  <c r="J51" i="11"/>
  <c r="H51" i="11"/>
  <c r="F51" i="11"/>
  <c r="E51" i="11"/>
  <c r="D51" i="11"/>
  <c r="C51" i="11"/>
  <c r="B51" i="11"/>
  <c r="A51" i="11"/>
  <c r="T50" i="11"/>
  <c r="Q50" i="11"/>
  <c r="O50" i="11"/>
  <c r="N50" i="11"/>
  <c r="M50" i="11"/>
  <c r="L50" i="11"/>
  <c r="J50" i="11"/>
  <c r="H50" i="11"/>
  <c r="F50" i="11"/>
  <c r="E50" i="11"/>
  <c r="D50" i="11"/>
  <c r="C50" i="11"/>
  <c r="B50" i="11"/>
  <c r="A50" i="11"/>
  <c r="T49" i="11"/>
  <c r="Q49" i="11"/>
  <c r="O49" i="11"/>
  <c r="N49" i="11"/>
  <c r="M49" i="11"/>
  <c r="L49" i="11"/>
  <c r="J49" i="11"/>
  <c r="H49" i="11"/>
  <c r="F49" i="11"/>
  <c r="E49" i="11"/>
  <c r="D49" i="11"/>
  <c r="C49" i="11"/>
  <c r="B49" i="11"/>
  <c r="A49" i="11"/>
  <c r="Q48" i="11"/>
  <c r="O48" i="11"/>
  <c r="N48" i="11"/>
  <c r="M48" i="11"/>
  <c r="L48" i="11"/>
  <c r="J48" i="11"/>
  <c r="H48" i="11"/>
  <c r="F48" i="11"/>
  <c r="E48" i="11"/>
  <c r="D48" i="11"/>
  <c r="C48" i="11"/>
  <c r="B48" i="11"/>
  <c r="A48" i="11"/>
  <c r="T47" i="11"/>
  <c r="Q47" i="11"/>
  <c r="O47" i="11"/>
  <c r="N47" i="11"/>
  <c r="M47" i="11"/>
  <c r="L47" i="11"/>
  <c r="J47" i="11"/>
  <c r="H47" i="11"/>
  <c r="F46" i="11" s="1"/>
  <c r="F47" i="11"/>
  <c r="E47" i="11"/>
  <c r="D47" i="11"/>
  <c r="C47" i="11"/>
  <c r="B47" i="11"/>
  <c r="A47" i="11"/>
  <c r="T45" i="11"/>
  <c r="Q45" i="11"/>
  <c r="O45" i="11"/>
  <c r="N45" i="11"/>
  <c r="M45" i="11"/>
  <c r="L45" i="11"/>
  <c r="J45" i="11"/>
  <c r="H45" i="11"/>
  <c r="F45" i="11"/>
  <c r="E45" i="11"/>
  <c r="D45" i="11"/>
  <c r="C45" i="11"/>
  <c r="B45" i="11"/>
  <c r="A45" i="11"/>
  <c r="T44" i="11"/>
  <c r="Q44" i="11"/>
  <c r="O44" i="11"/>
  <c r="N44" i="11"/>
  <c r="M44" i="11"/>
  <c r="L44" i="11"/>
  <c r="J44" i="11"/>
  <c r="H44" i="11"/>
  <c r="F44" i="11"/>
  <c r="E44" i="11"/>
  <c r="D44" i="11"/>
  <c r="C44" i="11"/>
  <c r="B44" i="11"/>
  <c r="A44" i="11"/>
  <c r="T43" i="11"/>
  <c r="Q43" i="11"/>
  <c r="O43" i="11"/>
  <c r="N43" i="11"/>
  <c r="M43" i="11"/>
  <c r="L43" i="11"/>
  <c r="J43" i="11"/>
  <c r="H43" i="11"/>
  <c r="F43" i="11"/>
  <c r="E43" i="11"/>
  <c r="D43" i="11"/>
  <c r="C43" i="11"/>
  <c r="B43" i="11"/>
  <c r="A43" i="11"/>
  <c r="T42" i="11"/>
  <c r="Q42" i="11"/>
  <c r="O42" i="11"/>
  <c r="N42" i="11"/>
  <c r="M42" i="11"/>
  <c r="L42" i="11"/>
  <c r="J42" i="11"/>
  <c r="H42" i="11"/>
  <c r="F42" i="11"/>
  <c r="E42" i="11"/>
  <c r="D42" i="11"/>
  <c r="C42" i="11"/>
  <c r="B42" i="11"/>
  <c r="A42" i="11"/>
  <c r="Q41" i="11"/>
  <c r="O41" i="11"/>
  <c r="N41" i="11"/>
  <c r="M41" i="11"/>
  <c r="L41" i="11"/>
  <c r="J41" i="11"/>
  <c r="H41" i="11"/>
  <c r="F41" i="11"/>
  <c r="E41" i="11"/>
  <c r="D41" i="11"/>
  <c r="C41" i="11"/>
  <c r="B41" i="11"/>
  <c r="A41" i="11"/>
  <c r="T40" i="11"/>
  <c r="Q40" i="11"/>
  <c r="O40" i="11"/>
  <c r="N40" i="11"/>
  <c r="M40" i="11"/>
  <c r="L40" i="11"/>
  <c r="J40" i="11"/>
  <c r="H40" i="11"/>
  <c r="F40" i="11"/>
  <c r="E40" i="11"/>
  <c r="D40" i="11"/>
  <c r="C40" i="11"/>
  <c r="B40" i="11"/>
  <c r="A40" i="11"/>
  <c r="T39" i="11"/>
  <c r="Q39" i="11"/>
  <c r="O39" i="11"/>
  <c r="N39" i="11"/>
  <c r="M39" i="11"/>
  <c r="L39" i="11"/>
  <c r="J39" i="11"/>
  <c r="H39" i="11"/>
  <c r="F39" i="11"/>
  <c r="E39" i="11"/>
  <c r="D39" i="11"/>
  <c r="C39" i="11"/>
  <c r="B39" i="11"/>
  <c r="A39" i="11"/>
  <c r="T38" i="11"/>
  <c r="Q38" i="11"/>
  <c r="O38" i="11"/>
  <c r="N38" i="11"/>
  <c r="M38" i="11"/>
  <c r="L38" i="11"/>
  <c r="J38" i="11"/>
  <c r="H38" i="11"/>
  <c r="F38" i="11"/>
  <c r="E38" i="11"/>
  <c r="D38" i="11"/>
  <c r="C38" i="11"/>
  <c r="B38" i="11"/>
  <c r="A38" i="11"/>
  <c r="T37" i="11"/>
  <c r="Q37" i="11"/>
  <c r="O37" i="11"/>
  <c r="N37" i="11"/>
  <c r="M37" i="11"/>
  <c r="L37" i="11"/>
  <c r="J37" i="11"/>
  <c r="H37" i="11"/>
  <c r="F37" i="11"/>
  <c r="E37" i="11"/>
  <c r="D37" i="11"/>
  <c r="C37" i="11"/>
  <c r="B37" i="11"/>
  <c r="A37" i="11"/>
  <c r="T36" i="11"/>
  <c r="Q36" i="11"/>
  <c r="O36" i="11"/>
  <c r="N36" i="11"/>
  <c r="M36" i="11"/>
  <c r="L36" i="11"/>
  <c r="J36" i="11"/>
  <c r="H36" i="11"/>
  <c r="F36" i="11"/>
  <c r="E36" i="11"/>
  <c r="D36" i="11"/>
  <c r="C36" i="11"/>
  <c r="B36" i="11"/>
  <c r="A36" i="11"/>
  <c r="T35" i="11"/>
  <c r="Q35" i="11"/>
  <c r="O35" i="11"/>
  <c r="N35" i="11"/>
  <c r="M35" i="11"/>
  <c r="L35" i="11"/>
  <c r="J35" i="11"/>
  <c r="H35" i="11"/>
  <c r="F35" i="11"/>
  <c r="E35" i="11"/>
  <c r="D35" i="11"/>
  <c r="C35" i="11"/>
  <c r="B35" i="11"/>
  <c r="A35" i="11"/>
  <c r="Q34" i="11"/>
  <c r="O34" i="11"/>
  <c r="N34" i="11"/>
  <c r="M34" i="11"/>
  <c r="L34" i="11"/>
  <c r="J34" i="11"/>
  <c r="H34" i="11"/>
  <c r="F34" i="11"/>
  <c r="E34" i="11"/>
  <c r="D34" i="11"/>
  <c r="C34" i="11"/>
  <c r="B34" i="11"/>
  <c r="A34" i="11"/>
  <c r="T33" i="11"/>
  <c r="Q33" i="11"/>
  <c r="O33" i="11"/>
  <c r="N33" i="11"/>
  <c r="M33" i="11"/>
  <c r="L33" i="11"/>
  <c r="J33" i="11"/>
  <c r="H33" i="11"/>
  <c r="F32" i="11" s="1"/>
  <c r="F33" i="11"/>
  <c r="E33" i="11"/>
  <c r="D33" i="11"/>
  <c r="C33" i="11"/>
  <c r="B33" i="11"/>
  <c r="A33" i="11"/>
  <c r="T31" i="11"/>
  <c r="Q31" i="11"/>
  <c r="O31" i="11"/>
  <c r="N31" i="11"/>
  <c r="M31" i="11"/>
  <c r="L31" i="11"/>
  <c r="J31" i="11"/>
  <c r="H31" i="11"/>
  <c r="F31" i="11"/>
  <c r="E31" i="11"/>
  <c r="D31" i="11"/>
  <c r="C31" i="11"/>
  <c r="B31" i="11"/>
  <c r="A31" i="11"/>
  <c r="T30" i="11"/>
  <c r="Q30" i="11"/>
  <c r="O30" i="11"/>
  <c r="N30" i="11"/>
  <c r="M30" i="11"/>
  <c r="L30" i="11"/>
  <c r="J30" i="11"/>
  <c r="H30" i="11"/>
  <c r="F30" i="11"/>
  <c r="E30" i="11"/>
  <c r="D30" i="11"/>
  <c r="C30" i="11"/>
  <c r="B30" i="11"/>
  <c r="A30" i="11"/>
  <c r="T29" i="11"/>
  <c r="Q29" i="11"/>
  <c r="O29" i="11"/>
  <c r="N29" i="11"/>
  <c r="M29" i="11"/>
  <c r="L29" i="11"/>
  <c r="J29" i="11"/>
  <c r="H29" i="11"/>
  <c r="F29" i="11"/>
  <c r="E29" i="11"/>
  <c r="D29" i="11"/>
  <c r="C29" i="11"/>
  <c r="B29" i="11"/>
  <c r="A29" i="11"/>
  <c r="Q28" i="11"/>
  <c r="O28" i="11"/>
  <c r="N28" i="11"/>
  <c r="M28" i="11"/>
  <c r="L28" i="11"/>
  <c r="J28" i="11"/>
  <c r="H28" i="11"/>
  <c r="F28" i="11"/>
  <c r="E28" i="11"/>
  <c r="D28" i="11"/>
  <c r="C28" i="11"/>
  <c r="B28" i="11"/>
  <c r="A28" i="11"/>
  <c r="Q27" i="11"/>
  <c r="O27" i="11"/>
  <c r="N27" i="11"/>
  <c r="M27" i="11"/>
  <c r="L27" i="11"/>
  <c r="J27" i="11"/>
  <c r="H27" i="11"/>
  <c r="F27" i="11"/>
  <c r="E27" i="11"/>
  <c r="D27" i="11"/>
  <c r="C27" i="11"/>
  <c r="B27" i="11"/>
  <c r="A27" i="11"/>
  <c r="T26" i="11"/>
  <c r="Q26" i="11"/>
  <c r="O26" i="11"/>
  <c r="N26" i="11"/>
  <c r="M26" i="11"/>
  <c r="L26" i="11"/>
  <c r="J26" i="11"/>
  <c r="H26" i="11"/>
  <c r="F26" i="11"/>
  <c r="E26" i="11"/>
  <c r="D26" i="11"/>
  <c r="C26" i="11"/>
  <c r="B26" i="11"/>
  <c r="A26" i="11"/>
  <c r="T25" i="11"/>
  <c r="Q25" i="11"/>
  <c r="O25" i="11"/>
  <c r="N25" i="11"/>
  <c r="M25" i="11"/>
  <c r="L25" i="11"/>
  <c r="J25" i="11"/>
  <c r="H25" i="11"/>
  <c r="F25" i="11"/>
  <c r="E25" i="11"/>
  <c r="D25" i="11"/>
  <c r="C25" i="11"/>
  <c r="B25" i="11"/>
  <c r="A25" i="11"/>
  <c r="T24" i="11"/>
  <c r="Q24" i="11"/>
  <c r="O24" i="11"/>
  <c r="N24" i="11"/>
  <c r="M24" i="11"/>
  <c r="L24" i="11"/>
  <c r="J24" i="11"/>
  <c r="H24" i="11"/>
  <c r="F24" i="11"/>
  <c r="E24" i="11"/>
  <c r="D24" i="11"/>
  <c r="C24" i="11"/>
  <c r="B24" i="11"/>
  <c r="A24" i="11"/>
  <c r="Q23" i="11"/>
  <c r="O23" i="11"/>
  <c r="N23" i="11"/>
  <c r="M23" i="11"/>
  <c r="L23" i="11"/>
  <c r="J23" i="11"/>
  <c r="H23" i="11"/>
  <c r="F23" i="11"/>
  <c r="E23" i="11"/>
  <c r="D23" i="11"/>
  <c r="C23" i="11"/>
  <c r="B23" i="11"/>
  <c r="A23" i="11"/>
  <c r="Q22" i="11"/>
  <c r="O22" i="11"/>
  <c r="N22" i="11"/>
  <c r="M22" i="11"/>
  <c r="L22" i="11"/>
  <c r="J22" i="11"/>
  <c r="H22" i="11"/>
  <c r="F22" i="11"/>
  <c r="E22" i="11"/>
  <c r="D22" i="11"/>
  <c r="C22" i="11"/>
  <c r="B22" i="11"/>
  <c r="A22" i="11"/>
  <c r="Q21" i="11"/>
  <c r="O21" i="11"/>
  <c r="N21" i="11"/>
  <c r="M21" i="11"/>
  <c r="L21" i="11"/>
  <c r="J21" i="11"/>
  <c r="H21" i="11"/>
  <c r="F21" i="11"/>
  <c r="E21" i="11"/>
  <c r="D21" i="11"/>
  <c r="C21" i="11"/>
  <c r="B21" i="11"/>
  <c r="A21" i="11"/>
  <c r="T20" i="11"/>
  <c r="Q20" i="11"/>
  <c r="O20" i="11"/>
  <c r="N20" i="11"/>
  <c r="M20" i="11"/>
  <c r="L20" i="11"/>
  <c r="J20" i="11"/>
  <c r="H20" i="11"/>
  <c r="F20" i="11"/>
  <c r="E20" i="11"/>
  <c r="D20" i="11"/>
  <c r="C20" i="11"/>
  <c r="B20" i="11"/>
  <c r="A20" i="11"/>
  <c r="T19" i="11"/>
  <c r="Q19" i="11"/>
  <c r="O19" i="11"/>
  <c r="N19" i="11"/>
  <c r="M19" i="11"/>
  <c r="L19" i="11"/>
  <c r="J19" i="11"/>
  <c r="H19" i="11"/>
  <c r="F18" i="11" s="1"/>
  <c r="F19" i="11"/>
  <c r="E19" i="11"/>
  <c r="D19" i="11"/>
  <c r="C19" i="11"/>
  <c r="B19" i="11"/>
  <c r="A19" i="11"/>
  <c r="T17" i="11"/>
  <c r="Q17" i="11"/>
  <c r="O17" i="11"/>
  <c r="N17" i="11"/>
  <c r="M17" i="11"/>
  <c r="L17" i="11"/>
  <c r="J17" i="11"/>
  <c r="H17" i="11"/>
  <c r="F17" i="11"/>
  <c r="E17" i="11"/>
  <c r="D17" i="11"/>
  <c r="C17" i="11"/>
  <c r="B17" i="11"/>
  <c r="A17" i="11"/>
  <c r="T16" i="11"/>
  <c r="Q16" i="11"/>
  <c r="O16" i="11"/>
  <c r="N16" i="11"/>
  <c r="M16" i="11"/>
  <c r="L16" i="11"/>
  <c r="J16" i="11"/>
  <c r="H16" i="11"/>
  <c r="F16" i="11"/>
  <c r="E16" i="11"/>
  <c r="D16" i="11"/>
  <c r="C16" i="11"/>
  <c r="B16" i="11"/>
  <c r="A16" i="11"/>
  <c r="T15" i="11"/>
  <c r="Q15" i="11"/>
  <c r="O15" i="11"/>
  <c r="N15" i="11"/>
  <c r="M15" i="11"/>
  <c r="L15" i="11"/>
  <c r="J15" i="11"/>
  <c r="H15" i="11"/>
  <c r="F15" i="11"/>
  <c r="E15" i="11"/>
  <c r="D15" i="11"/>
  <c r="C15" i="11"/>
  <c r="B15" i="11"/>
  <c r="A15" i="11"/>
  <c r="Q14" i="11"/>
  <c r="O14" i="11"/>
  <c r="N14" i="11"/>
  <c r="M14" i="11"/>
  <c r="L14" i="11"/>
  <c r="J14" i="11"/>
  <c r="H14" i="11"/>
  <c r="F14" i="11"/>
  <c r="E14" i="11"/>
  <c r="D14" i="11"/>
  <c r="C14" i="11"/>
  <c r="B14" i="11"/>
  <c r="A14" i="11"/>
  <c r="T13" i="11"/>
  <c r="Q13" i="11"/>
  <c r="O13" i="11"/>
  <c r="N13" i="11"/>
  <c r="M13" i="11"/>
  <c r="L13" i="11"/>
  <c r="J13" i="11"/>
  <c r="H13" i="11"/>
  <c r="F13" i="11"/>
  <c r="E13" i="11"/>
  <c r="D13" i="11"/>
  <c r="C13" i="11"/>
  <c r="B13" i="11"/>
  <c r="A13" i="11"/>
  <c r="T12" i="11"/>
  <c r="Q12" i="11"/>
  <c r="O12" i="11"/>
  <c r="N12" i="11"/>
  <c r="M12" i="11"/>
  <c r="L12" i="11"/>
  <c r="J12" i="11"/>
  <c r="H12" i="11"/>
  <c r="F12" i="11"/>
  <c r="E12" i="11"/>
  <c r="D12" i="11"/>
  <c r="C12" i="11"/>
  <c r="B12" i="11"/>
  <c r="A12" i="11"/>
  <c r="T11" i="11"/>
  <c r="Q11" i="11"/>
  <c r="O11" i="11"/>
  <c r="N11" i="11"/>
  <c r="M11" i="11"/>
  <c r="L11" i="11"/>
  <c r="J11" i="11"/>
  <c r="H11" i="11"/>
  <c r="F11" i="11"/>
  <c r="E11" i="11"/>
  <c r="D11" i="11"/>
  <c r="C11" i="11"/>
  <c r="B11" i="11"/>
  <c r="A11" i="11"/>
  <c r="T10" i="11"/>
  <c r="Q10" i="11"/>
  <c r="O10" i="11"/>
  <c r="N10" i="11"/>
  <c r="M10" i="11"/>
  <c r="L10" i="11"/>
  <c r="J10" i="11"/>
  <c r="H10" i="11"/>
  <c r="F10" i="11"/>
  <c r="E10" i="11"/>
  <c r="D10" i="11"/>
  <c r="C10" i="11"/>
  <c r="B10" i="11"/>
  <c r="A10" i="11"/>
  <c r="Q9" i="11"/>
  <c r="O9" i="11"/>
  <c r="N9" i="11"/>
  <c r="M9" i="11"/>
  <c r="L9" i="11"/>
  <c r="J9" i="11"/>
  <c r="H9" i="11"/>
  <c r="F9" i="11"/>
  <c r="E9" i="11"/>
  <c r="D9" i="11"/>
  <c r="C9" i="11"/>
  <c r="B9" i="11"/>
  <c r="A9" i="11"/>
  <c r="T8" i="11"/>
  <c r="Q8" i="11"/>
  <c r="O8" i="11"/>
  <c r="N8" i="11"/>
  <c r="M8" i="11"/>
  <c r="L8" i="11"/>
  <c r="J8" i="11"/>
  <c r="H8" i="11"/>
  <c r="F8" i="11"/>
  <c r="E8" i="11"/>
  <c r="D8" i="11"/>
  <c r="C8" i="11"/>
  <c r="B8" i="11"/>
  <c r="A8" i="11"/>
  <c r="T7" i="11"/>
  <c r="Q7" i="11"/>
  <c r="O7" i="11"/>
  <c r="N7" i="11"/>
  <c r="M7" i="11"/>
  <c r="L7" i="11"/>
  <c r="J7" i="11"/>
  <c r="H7" i="11"/>
  <c r="F7" i="11"/>
  <c r="E7" i="11"/>
  <c r="D7" i="11"/>
  <c r="C7" i="11"/>
  <c r="B7" i="11"/>
  <c r="A7" i="11"/>
  <c r="Q6" i="11"/>
  <c r="O6" i="11"/>
  <c r="N6" i="11"/>
  <c r="M6" i="11"/>
  <c r="L6" i="11"/>
  <c r="J6" i="11"/>
  <c r="H6" i="11"/>
  <c r="F6" i="11"/>
  <c r="E6" i="11"/>
  <c r="D6" i="11"/>
  <c r="C6" i="11"/>
  <c r="B6" i="11"/>
  <c r="A6" i="11"/>
  <c r="T5" i="11"/>
  <c r="Q5" i="11"/>
  <c r="O5" i="11"/>
  <c r="N5" i="11"/>
  <c r="M5" i="11"/>
  <c r="L5" i="11"/>
  <c r="J5" i="11"/>
  <c r="H5" i="11"/>
  <c r="F5" i="11"/>
  <c r="F4" i="11" s="1"/>
  <c r="E5" i="11"/>
  <c r="D5" i="11"/>
  <c r="C5" i="11"/>
  <c r="B5" i="11"/>
  <c r="A5" i="11"/>
  <c r="Q117" i="10"/>
  <c r="O117" i="10"/>
  <c r="N117" i="10"/>
  <c r="M117" i="10"/>
  <c r="L117" i="10"/>
  <c r="J117" i="10"/>
  <c r="H117" i="10"/>
  <c r="F117" i="10"/>
  <c r="E117" i="10"/>
  <c r="D117" i="10"/>
  <c r="C117" i="10"/>
  <c r="B117" i="10"/>
  <c r="A117" i="10"/>
  <c r="T118" i="10"/>
  <c r="Q118" i="10"/>
  <c r="O118" i="10"/>
  <c r="N118" i="10"/>
  <c r="M118" i="10"/>
  <c r="L118" i="10"/>
  <c r="J118" i="10"/>
  <c r="H118" i="10"/>
  <c r="F116" i="10" s="1"/>
  <c r="F118" i="10"/>
  <c r="E118" i="10"/>
  <c r="D118" i="10"/>
  <c r="C118" i="10"/>
  <c r="B118" i="10"/>
  <c r="A118" i="10"/>
  <c r="U172" i="10"/>
  <c r="T172" i="10"/>
  <c r="Q172" i="10"/>
  <c r="O172" i="10"/>
  <c r="N172" i="10"/>
  <c r="M172" i="10"/>
  <c r="L172" i="10"/>
  <c r="J172" i="10"/>
  <c r="H172" i="10"/>
  <c r="F172" i="10"/>
  <c r="E172" i="10"/>
  <c r="D172" i="10"/>
  <c r="C172" i="10"/>
  <c r="B172" i="10"/>
  <c r="A172" i="10"/>
  <c r="Q171" i="10"/>
  <c r="O171" i="10"/>
  <c r="N171" i="10"/>
  <c r="M171" i="10"/>
  <c r="L171" i="10"/>
  <c r="J171" i="10"/>
  <c r="H171" i="10"/>
  <c r="F171" i="10"/>
  <c r="E171" i="10"/>
  <c r="D171" i="10"/>
  <c r="C171" i="10"/>
  <c r="B171" i="10"/>
  <c r="A171" i="10"/>
  <c r="T170" i="10"/>
  <c r="Q170" i="10"/>
  <c r="O170" i="10"/>
  <c r="N170" i="10"/>
  <c r="M170" i="10"/>
  <c r="L170" i="10"/>
  <c r="J170" i="10"/>
  <c r="H170" i="10"/>
  <c r="F170" i="10"/>
  <c r="E170" i="10"/>
  <c r="D170" i="10"/>
  <c r="C170" i="10"/>
  <c r="B170" i="10"/>
  <c r="A170" i="10"/>
  <c r="T169" i="10"/>
  <c r="Q169" i="10"/>
  <c r="O169" i="10"/>
  <c r="N169" i="10"/>
  <c r="M169" i="10"/>
  <c r="L169" i="10"/>
  <c r="J169" i="10"/>
  <c r="H169" i="10"/>
  <c r="F169" i="10"/>
  <c r="E169" i="10"/>
  <c r="D169" i="10"/>
  <c r="C169" i="10"/>
  <c r="B169" i="10"/>
  <c r="A169" i="10"/>
  <c r="T168" i="10"/>
  <c r="Q168" i="10"/>
  <c r="O168" i="10"/>
  <c r="N168" i="10"/>
  <c r="M168" i="10"/>
  <c r="L168" i="10"/>
  <c r="J168" i="10"/>
  <c r="H168" i="10"/>
  <c r="F168" i="10"/>
  <c r="E168" i="10"/>
  <c r="D168" i="10"/>
  <c r="C168" i="10"/>
  <c r="B168" i="10"/>
  <c r="A168" i="10"/>
  <c r="T167" i="10"/>
  <c r="Q167" i="10"/>
  <c r="O167" i="10"/>
  <c r="N167" i="10"/>
  <c r="M167" i="10"/>
  <c r="L167" i="10"/>
  <c r="J167" i="10"/>
  <c r="H167" i="10"/>
  <c r="F167" i="10"/>
  <c r="E167" i="10"/>
  <c r="D167" i="10"/>
  <c r="C167" i="10"/>
  <c r="B167" i="10"/>
  <c r="A167" i="10"/>
  <c r="T166" i="10"/>
  <c r="Q166" i="10"/>
  <c r="O166" i="10"/>
  <c r="N166" i="10"/>
  <c r="M166" i="10"/>
  <c r="L166" i="10"/>
  <c r="J166" i="10"/>
  <c r="H166" i="10"/>
  <c r="F166" i="10"/>
  <c r="E166" i="10"/>
  <c r="D166" i="10"/>
  <c r="C166" i="10"/>
  <c r="B166" i="10"/>
  <c r="A166" i="10"/>
  <c r="T165" i="10"/>
  <c r="Q165" i="10"/>
  <c r="O165" i="10"/>
  <c r="M165" i="10"/>
  <c r="L165" i="10"/>
  <c r="J165" i="10"/>
  <c r="H165" i="10"/>
  <c r="F165" i="10"/>
  <c r="E165" i="10"/>
  <c r="D165" i="10"/>
  <c r="C165" i="10"/>
  <c r="B165" i="10"/>
  <c r="A165" i="10"/>
  <c r="Q164" i="10"/>
  <c r="O164" i="10"/>
  <c r="N164" i="10"/>
  <c r="M164" i="10"/>
  <c r="L164" i="10"/>
  <c r="J164" i="10"/>
  <c r="H164" i="10"/>
  <c r="F164" i="10"/>
  <c r="E164" i="10"/>
  <c r="D164" i="10"/>
  <c r="C164" i="10"/>
  <c r="B164" i="10"/>
  <c r="A164" i="10"/>
  <c r="T163" i="10"/>
  <c r="Q163" i="10"/>
  <c r="O163" i="10"/>
  <c r="N163" i="10"/>
  <c r="M163" i="10"/>
  <c r="L163" i="10"/>
  <c r="J163" i="10"/>
  <c r="H163" i="10"/>
  <c r="F163" i="10"/>
  <c r="E163" i="10"/>
  <c r="D163" i="10"/>
  <c r="C163" i="10"/>
  <c r="B163" i="10"/>
  <c r="A163" i="10"/>
  <c r="T162" i="10"/>
  <c r="Q162" i="10"/>
  <c r="O162" i="10"/>
  <c r="N162" i="10"/>
  <c r="M162" i="10"/>
  <c r="L162" i="10"/>
  <c r="J162" i="10"/>
  <c r="H162" i="10"/>
  <c r="F162" i="10"/>
  <c r="E162" i="10"/>
  <c r="D162" i="10"/>
  <c r="C162" i="10"/>
  <c r="B162" i="10"/>
  <c r="A162" i="10"/>
  <c r="T161" i="10"/>
  <c r="Q161" i="10"/>
  <c r="O161" i="10"/>
  <c r="N161" i="10"/>
  <c r="M161" i="10"/>
  <c r="L161" i="10"/>
  <c r="J161" i="10"/>
  <c r="H161" i="10"/>
  <c r="F161" i="10"/>
  <c r="E161" i="10"/>
  <c r="D161" i="10"/>
  <c r="C161" i="10"/>
  <c r="B161" i="10"/>
  <c r="A161" i="10"/>
  <c r="Q160" i="10"/>
  <c r="O160" i="10"/>
  <c r="N160" i="10"/>
  <c r="M160" i="10"/>
  <c r="L160" i="10"/>
  <c r="J160" i="10"/>
  <c r="H160" i="10"/>
  <c r="F159" i="10" s="1"/>
  <c r="F160" i="10"/>
  <c r="E160" i="10"/>
  <c r="D160" i="10"/>
  <c r="C160" i="10"/>
  <c r="B160" i="10"/>
  <c r="A160" i="10"/>
  <c r="U158" i="10"/>
  <c r="T158" i="10"/>
  <c r="Q158" i="10"/>
  <c r="O158" i="10"/>
  <c r="N158" i="10"/>
  <c r="M158" i="10"/>
  <c r="L158" i="10"/>
  <c r="J158" i="10"/>
  <c r="H158" i="10"/>
  <c r="F158" i="10"/>
  <c r="E158" i="10"/>
  <c r="D158" i="10"/>
  <c r="C158" i="10"/>
  <c r="B158" i="10"/>
  <c r="A158" i="10"/>
  <c r="Q157" i="10"/>
  <c r="O157" i="10"/>
  <c r="N157" i="10"/>
  <c r="M157" i="10"/>
  <c r="L157" i="10"/>
  <c r="J157" i="10"/>
  <c r="H157" i="10"/>
  <c r="F157" i="10"/>
  <c r="E157" i="10"/>
  <c r="D157" i="10"/>
  <c r="C157" i="10"/>
  <c r="B157" i="10"/>
  <c r="A157" i="10"/>
  <c r="T156" i="10"/>
  <c r="Q156" i="10"/>
  <c r="O156" i="10"/>
  <c r="N156" i="10"/>
  <c r="M156" i="10"/>
  <c r="L156" i="10"/>
  <c r="J156" i="10"/>
  <c r="H156" i="10"/>
  <c r="F156" i="10"/>
  <c r="E156" i="10"/>
  <c r="D156" i="10"/>
  <c r="C156" i="10"/>
  <c r="B156" i="10"/>
  <c r="A156" i="10"/>
  <c r="T155" i="10"/>
  <c r="Q155" i="10"/>
  <c r="O155" i="10"/>
  <c r="N155" i="10"/>
  <c r="M155" i="10"/>
  <c r="L155" i="10"/>
  <c r="J155" i="10"/>
  <c r="H155" i="10"/>
  <c r="F155" i="10"/>
  <c r="E155" i="10"/>
  <c r="D155" i="10"/>
  <c r="C155" i="10"/>
  <c r="B155" i="10"/>
  <c r="A155" i="10"/>
  <c r="Q154" i="10"/>
  <c r="O154" i="10"/>
  <c r="N154" i="10"/>
  <c r="M154" i="10"/>
  <c r="L154" i="10"/>
  <c r="J154" i="10"/>
  <c r="H154" i="10"/>
  <c r="F154" i="10"/>
  <c r="E154" i="10"/>
  <c r="D154" i="10"/>
  <c r="C154" i="10"/>
  <c r="B154" i="10"/>
  <c r="A154" i="10"/>
  <c r="T153" i="10"/>
  <c r="Q153" i="10"/>
  <c r="O153" i="10"/>
  <c r="N153" i="10"/>
  <c r="M153" i="10"/>
  <c r="L153" i="10"/>
  <c r="J153" i="10"/>
  <c r="H153" i="10"/>
  <c r="F153" i="10"/>
  <c r="E153" i="10"/>
  <c r="D153" i="10"/>
  <c r="C153" i="10"/>
  <c r="B153" i="10"/>
  <c r="A153" i="10"/>
  <c r="T152" i="10"/>
  <c r="Q152" i="10"/>
  <c r="O152" i="10"/>
  <c r="N152" i="10"/>
  <c r="M152" i="10"/>
  <c r="L152" i="10"/>
  <c r="J152" i="10"/>
  <c r="H152" i="10"/>
  <c r="F152" i="10"/>
  <c r="E152" i="10"/>
  <c r="D152" i="10"/>
  <c r="C152" i="10"/>
  <c r="B152" i="10"/>
  <c r="A152" i="10"/>
  <c r="T151" i="10"/>
  <c r="Q151" i="10"/>
  <c r="O151" i="10"/>
  <c r="N151" i="10"/>
  <c r="M151" i="10"/>
  <c r="L151" i="10"/>
  <c r="J151" i="10"/>
  <c r="H151" i="10"/>
  <c r="F151" i="10"/>
  <c r="E151" i="10"/>
  <c r="D151" i="10"/>
  <c r="C151" i="10"/>
  <c r="B151" i="10"/>
  <c r="A151" i="10"/>
  <c r="Q150" i="10"/>
  <c r="O150" i="10"/>
  <c r="N150" i="10"/>
  <c r="M150" i="10"/>
  <c r="L150" i="10"/>
  <c r="J150" i="10"/>
  <c r="H150" i="10"/>
  <c r="F150" i="10"/>
  <c r="E150" i="10"/>
  <c r="D150" i="10"/>
  <c r="C150" i="10"/>
  <c r="B150" i="10"/>
  <c r="A150" i="10"/>
  <c r="Q149" i="10"/>
  <c r="O149" i="10"/>
  <c r="N149" i="10"/>
  <c r="M149" i="10"/>
  <c r="L149" i="10"/>
  <c r="J149" i="10"/>
  <c r="H149" i="10"/>
  <c r="F149" i="10"/>
  <c r="E149" i="10"/>
  <c r="D149" i="10"/>
  <c r="C149" i="10"/>
  <c r="B149" i="10"/>
  <c r="A149" i="10"/>
  <c r="Q148" i="10"/>
  <c r="O148" i="10"/>
  <c r="N148" i="10"/>
  <c r="M148" i="10"/>
  <c r="L148" i="10"/>
  <c r="J148" i="10"/>
  <c r="H148" i="10"/>
  <c r="F148" i="10"/>
  <c r="E148" i="10"/>
  <c r="D148" i="10"/>
  <c r="C148" i="10"/>
  <c r="B148" i="10"/>
  <c r="A148" i="10"/>
  <c r="Q147" i="10"/>
  <c r="O147" i="10"/>
  <c r="N147" i="10"/>
  <c r="M147" i="10"/>
  <c r="L147" i="10"/>
  <c r="J147" i="10"/>
  <c r="H147" i="10"/>
  <c r="F147" i="10"/>
  <c r="E147" i="10"/>
  <c r="D147" i="10"/>
  <c r="C147" i="10"/>
  <c r="B147" i="10"/>
  <c r="A147" i="10"/>
  <c r="T146" i="10"/>
  <c r="Q146" i="10"/>
  <c r="O146" i="10"/>
  <c r="N146" i="10"/>
  <c r="M146" i="10"/>
  <c r="L146" i="10"/>
  <c r="J146" i="10"/>
  <c r="H146" i="10"/>
  <c r="F145" i="10" s="1"/>
  <c r="F146" i="10"/>
  <c r="E146" i="10"/>
  <c r="D146" i="10"/>
  <c r="C146" i="10"/>
  <c r="B146" i="10"/>
  <c r="A146" i="10"/>
  <c r="T144" i="10"/>
  <c r="Q144" i="10"/>
  <c r="O144" i="10"/>
  <c r="N144" i="10"/>
  <c r="M144" i="10"/>
  <c r="L144" i="10"/>
  <c r="J144" i="10"/>
  <c r="H144" i="10"/>
  <c r="F144" i="10"/>
  <c r="E144" i="10"/>
  <c r="D144" i="10"/>
  <c r="C144" i="10"/>
  <c r="B144" i="10"/>
  <c r="A144" i="10"/>
  <c r="Q143" i="10"/>
  <c r="O143" i="10"/>
  <c r="N143" i="10"/>
  <c r="M143" i="10"/>
  <c r="L143" i="10"/>
  <c r="J143" i="10"/>
  <c r="H143" i="10"/>
  <c r="F143" i="10"/>
  <c r="E143" i="10"/>
  <c r="D143" i="10"/>
  <c r="C143" i="10"/>
  <c r="B143" i="10"/>
  <c r="A143" i="10"/>
  <c r="T142" i="10"/>
  <c r="Q142" i="10"/>
  <c r="O142" i="10"/>
  <c r="N142" i="10"/>
  <c r="M142" i="10"/>
  <c r="L142" i="10"/>
  <c r="J142" i="10"/>
  <c r="H142" i="10"/>
  <c r="F142" i="10"/>
  <c r="E142" i="10"/>
  <c r="D142" i="10"/>
  <c r="C142" i="10"/>
  <c r="B142" i="10"/>
  <c r="A142" i="10"/>
  <c r="Q141" i="10"/>
  <c r="O141" i="10"/>
  <c r="N141" i="10"/>
  <c r="M141" i="10"/>
  <c r="L141" i="10"/>
  <c r="J141" i="10"/>
  <c r="H141" i="10"/>
  <c r="F141" i="10"/>
  <c r="E141" i="10"/>
  <c r="D141" i="10"/>
  <c r="C141" i="10"/>
  <c r="B141" i="10"/>
  <c r="A141" i="10"/>
  <c r="T140" i="10"/>
  <c r="Q140" i="10"/>
  <c r="O140" i="10"/>
  <c r="N140" i="10"/>
  <c r="M140" i="10"/>
  <c r="L140" i="10"/>
  <c r="J140" i="10"/>
  <c r="H140" i="10"/>
  <c r="F140" i="10"/>
  <c r="E140" i="10"/>
  <c r="D140" i="10"/>
  <c r="C140" i="10"/>
  <c r="B140" i="10"/>
  <c r="A140" i="10"/>
  <c r="T139" i="10"/>
  <c r="Q139" i="10"/>
  <c r="O139" i="10"/>
  <c r="N139" i="10"/>
  <c r="M139" i="10"/>
  <c r="L139" i="10"/>
  <c r="J139" i="10"/>
  <c r="H139" i="10"/>
  <c r="F139" i="10"/>
  <c r="E139" i="10"/>
  <c r="D139" i="10"/>
  <c r="C139" i="10"/>
  <c r="B139" i="10"/>
  <c r="A139" i="10"/>
  <c r="Q138" i="10"/>
  <c r="O138" i="10"/>
  <c r="N138" i="10"/>
  <c r="M138" i="10"/>
  <c r="L138" i="10"/>
  <c r="J138" i="10"/>
  <c r="H138" i="10"/>
  <c r="F138" i="10"/>
  <c r="E138" i="10"/>
  <c r="D138" i="10"/>
  <c r="C138" i="10"/>
  <c r="B138" i="10"/>
  <c r="A138" i="10"/>
  <c r="T137" i="10"/>
  <c r="Q137" i="10"/>
  <c r="O137" i="10"/>
  <c r="M137" i="10"/>
  <c r="L137" i="10"/>
  <c r="J137" i="10"/>
  <c r="H137" i="10"/>
  <c r="F137" i="10"/>
  <c r="E137" i="10"/>
  <c r="D137" i="10"/>
  <c r="C137" i="10"/>
  <c r="B137" i="10"/>
  <c r="A137" i="10"/>
  <c r="T136" i="10"/>
  <c r="Q136" i="10"/>
  <c r="O136" i="10"/>
  <c r="N136" i="10"/>
  <c r="M136" i="10"/>
  <c r="L136" i="10"/>
  <c r="J136" i="10"/>
  <c r="H136" i="10"/>
  <c r="F136" i="10"/>
  <c r="E136" i="10"/>
  <c r="D136" i="10"/>
  <c r="C136" i="10"/>
  <c r="B136" i="10"/>
  <c r="A136" i="10"/>
  <c r="T135" i="10"/>
  <c r="Q135" i="10"/>
  <c r="O135" i="10"/>
  <c r="N135" i="10"/>
  <c r="M135" i="10"/>
  <c r="L135" i="10"/>
  <c r="J135" i="10"/>
  <c r="H135" i="10"/>
  <c r="F135" i="10"/>
  <c r="E135" i="10"/>
  <c r="D135" i="10"/>
  <c r="C135" i="10"/>
  <c r="B135" i="10"/>
  <c r="A135" i="10"/>
  <c r="T134" i="10"/>
  <c r="Q134" i="10"/>
  <c r="O134" i="10"/>
  <c r="N134" i="10"/>
  <c r="M134" i="10"/>
  <c r="L134" i="10"/>
  <c r="J134" i="10"/>
  <c r="H134" i="10"/>
  <c r="F134" i="10"/>
  <c r="E134" i="10"/>
  <c r="D134" i="10"/>
  <c r="C134" i="10"/>
  <c r="B134" i="10"/>
  <c r="A134" i="10"/>
  <c r="Q133" i="10"/>
  <c r="O133" i="10"/>
  <c r="N133" i="10"/>
  <c r="M133" i="10"/>
  <c r="L133" i="10"/>
  <c r="J133" i="10"/>
  <c r="H133" i="10"/>
  <c r="F133" i="10"/>
  <c r="E133" i="10"/>
  <c r="D133" i="10"/>
  <c r="C133" i="10"/>
  <c r="B133" i="10"/>
  <c r="A133" i="10"/>
  <c r="T132" i="10"/>
  <c r="Q132" i="10"/>
  <c r="O132" i="10"/>
  <c r="N132" i="10"/>
  <c r="M132" i="10"/>
  <c r="L132" i="10"/>
  <c r="J132" i="10"/>
  <c r="H132" i="10"/>
  <c r="F131" i="10" s="1"/>
  <c r="F132" i="10"/>
  <c r="E132" i="10"/>
  <c r="D132" i="10"/>
  <c r="C132" i="10"/>
  <c r="B132" i="10"/>
  <c r="A132" i="10"/>
  <c r="T130" i="10"/>
  <c r="Q130" i="10"/>
  <c r="O130" i="10"/>
  <c r="N130" i="10"/>
  <c r="M130" i="10"/>
  <c r="L130" i="10"/>
  <c r="J130" i="10"/>
  <c r="H130" i="10"/>
  <c r="F130" i="10"/>
  <c r="E130" i="10"/>
  <c r="D130" i="10"/>
  <c r="C130" i="10"/>
  <c r="B130" i="10"/>
  <c r="A130" i="10"/>
  <c r="T129" i="10"/>
  <c r="Q129" i="10"/>
  <c r="O129" i="10"/>
  <c r="N129" i="10"/>
  <c r="M129" i="10"/>
  <c r="L129" i="10"/>
  <c r="J129" i="10"/>
  <c r="H129" i="10"/>
  <c r="F129" i="10"/>
  <c r="E129" i="10"/>
  <c r="D129" i="10"/>
  <c r="C129" i="10"/>
  <c r="B129" i="10"/>
  <c r="A129" i="10"/>
  <c r="T128" i="10"/>
  <c r="Q128" i="10"/>
  <c r="O128" i="10"/>
  <c r="N128" i="10"/>
  <c r="M128" i="10"/>
  <c r="L128" i="10"/>
  <c r="J128" i="10"/>
  <c r="H128" i="10"/>
  <c r="F128" i="10"/>
  <c r="E128" i="10"/>
  <c r="D128" i="10"/>
  <c r="C128" i="10"/>
  <c r="B128" i="10"/>
  <c r="A128" i="10"/>
  <c r="T127" i="10"/>
  <c r="Q127" i="10"/>
  <c r="O127" i="10"/>
  <c r="N127" i="10"/>
  <c r="M127" i="10"/>
  <c r="L127" i="10"/>
  <c r="J127" i="10"/>
  <c r="H127" i="10"/>
  <c r="F127" i="10"/>
  <c r="E127" i="10"/>
  <c r="D127" i="10"/>
  <c r="C127" i="10"/>
  <c r="B127" i="10"/>
  <c r="A127" i="10"/>
  <c r="T126" i="10"/>
  <c r="Q126" i="10"/>
  <c r="O126" i="10"/>
  <c r="N126" i="10"/>
  <c r="M126" i="10"/>
  <c r="L126" i="10"/>
  <c r="J126" i="10"/>
  <c r="H126" i="10"/>
  <c r="F126" i="10"/>
  <c r="E126" i="10"/>
  <c r="D126" i="10"/>
  <c r="C126" i="10"/>
  <c r="B126" i="10"/>
  <c r="A126" i="10"/>
  <c r="Q125" i="10"/>
  <c r="O125" i="10"/>
  <c r="N125" i="10"/>
  <c r="M125" i="10"/>
  <c r="L125" i="10"/>
  <c r="J125" i="10"/>
  <c r="H125" i="10"/>
  <c r="F125" i="10"/>
  <c r="E125" i="10"/>
  <c r="D125" i="10"/>
  <c r="C125" i="10"/>
  <c r="B125" i="10"/>
  <c r="A125" i="10"/>
  <c r="T124" i="10"/>
  <c r="Q124" i="10"/>
  <c r="O124" i="10"/>
  <c r="N124" i="10"/>
  <c r="M124" i="10"/>
  <c r="L124" i="10"/>
  <c r="J124" i="10"/>
  <c r="H124" i="10"/>
  <c r="F124" i="10"/>
  <c r="E124" i="10"/>
  <c r="D124" i="10"/>
  <c r="C124" i="10"/>
  <c r="B124" i="10"/>
  <c r="A124" i="10"/>
  <c r="T123" i="10"/>
  <c r="Q123" i="10"/>
  <c r="O123" i="10"/>
  <c r="N123" i="10"/>
  <c r="M123" i="10"/>
  <c r="L123" i="10"/>
  <c r="J123" i="10"/>
  <c r="H123" i="10"/>
  <c r="F123" i="10"/>
  <c r="E123" i="10"/>
  <c r="D123" i="10"/>
  <c r="C123" i="10"/>
  <c r="B123" i="10"/>
  <c r="A123" i="10"/>
  <c r="Q122" i="10"/>
  <c r="O122" i="10"/>
  <c r="N122" i="10"/>
  <c r="M122" i="10"/>
  <c r="L122" i="10"/>
  <c r="J122" i="10"/>
  <c r="H122" i="10"/>
  <c r="F122" i="10"/>
  <c r="E122" i="10"/>
  <c r="D122" i="10"/>
  <c r="C122" i="10"/>
  <c r="B122" i="10"/>
  <c r="A122" i="10"/>
  <c r="T121" i="10"/>
  <c r="Q121" i="10"/>
  <c r="O121" i="10"/>
  <c r="N121" i="10"/>
  <c r="M121" i="10"/>
  <c r="L121" i="10"/>
  <c r="J121" i="10"/>
  <c r="H121" i="10"/>
  <c r="F121" i="10"/>
  <c r="E121" i="10"/>
  <c r="D121" i="10"/>
  <c r="C121" i="10"/>
  <c r="B121" i="10"/>
  <c r="A121" i="10"/>
  <c r="Q120" i="10"/>
  <c r="O120" i="10"/>
  <c r="N120" i="10"/>
  <c r="M120" i="10"/>
  <c r="L120" i="10"/>
  <c r="J120" i="10"/>
  <c r="H120" i="10"/>
  <c r="F120" i="10"/>
  <c r="E120" i="10"/>
  <c r="D120" i="10"/>
  <c r="C120" i="10"/>
  <c r="B120" i="10"/>
  <c r="A120" i="10"/>
  <c r="T119" i="10"/>
  <c r="Q119" i="10"/>
  <c r="O119" i="10"/>
  <c r="N119" i="10"/>
  <c r="M119" i="10"/>
  <c r="L119" i="10"/>
  <c r="J119" i="10"/>
  <c r="H119" i="10"/>
  <c r="F119" i="10"/>
  <c r="E119" i="10"/>
  <c r="D119" i="10"/>
  <c r="C119" i="10"/>
  <c r="B119" i="10"/>
  <c r="A119" i="10"/>
  <c r="T115" i="10"/>
  <c r="Q115" i="10"/>
  <c r="O115" i="10"/>
  <c r="N115" i="10"/>
  <c r="M115" i="10"/>
  <c r="L115" i="10"/>
  <c r="J115" i="10"/>
  <c r="H115" i="10"/>
  <c r="F115" i="10"/>
  <c r="E115" i="10"/>
  <c r="D115" i="10"/>
  <c r="C115" i="10"/>
  <c r="B115" i="10"/>
  <c r="A115" i="10"/>
  <c r="Q114" i="10"/>
  <c r="O114" i="10"/>
  <c r="N114" i="10"/>
  <c r="M114" i="10"/>
  <c r="L114" i="10"/>
  <c r="J114" i="10"/>
  <c r="H114" i="10"/>
  <c r="F114" i="10"/>
  <c r="E114" i="10"/>
  <c r="D114" i="10"/>
  <c r="C114" i="10"/>
  <c r="B114" i="10"/>
  <c r="A114" i="10"/>
  <c r="T113" i="10"/>
  <c r="Q113" i="10"/>
  <c r="O113" i="10"/>
  <c r="N113" i="10"/>
  <c r="M113" i="10"/>
  <c r="L113" i="10"/>
  <c r="J113" i="10"/>
  <c r="H113" i="10"/>
  <c r="F113" i="10"/>
  <c r="E113" i="10"/>
  <c r="D113" i="10"/>
  <c r="C113" i="10"/>
  <c r="B113" i="10"/>
  <c r="A113" i="10"/>
  <c r="Q112" i="10"/>
  <c r="O112" i="10"/>
  <c r="N112" i="10"/>
  <c r="M112" i="10"/>
  <c r="L112" i="10"/>
  <c r="J112" i="10"/>
  <c r="H112" i="10"/>
  <c r="F112" i="10"/>
  <c r="E112" i="10"/>
  <c r="D112" i="10"/>
  <c r="C112" i="10"/>
  <c r="B112" i="10"/>
  <c r="A112" i="10"/>
  <c r="Q111" i="10"/>
  <c r="O111" i="10"/>
  <c r="N111" i="10"/>
  <c r="M111" i="10"/>
  <c r="L111" i="10"/>
  <c r="J111" i="10"/>
  <c r="H111" i="10"/>
  <c r="F111" i="10"/>
  <c r="E111" i="10"/>
  <c r="D111" i="10"/>
  <c r="C111" i="10"/>
  <c r="B111" i="10"/>
  <c r="A111" i="10"/>
  <c r="T110" i="10"/>
  <c r="Q110" i="10"/>
  <c r="O110" i="10"/>
  <c r="N110" i="10"/>
  <c r="M110" i="10"/>
  <c r="L110" i="10"/>
  <c r="J110" i="10"/>
  <c r="H110" i="10"/>
  <c r="F110" i="10"/>
  <c r="E110" i="10"/>
  <c r="D110" i="10"/>
  <c r="C110" i="10"/>
  <c r="B110" i="10"/>
  <c r="A110" i="10"/>
  <c r="T109" i="10"/>
  <c r="Q109" i="10"/>
  <c r="O109" i="10"/>
  <c r="N109" i="10"/>
  <c r="M109" i="10"/>
  <c r="L109" i="10"/>
  <c r="J109" i="10"/>
  <c r="H109" i="10"/>
  <c r="F109" i="10"/>
  <c r="E109" i="10"/>
  <c r="D109" i="10"/>
  <c r="C109" i="10"/>
  <c r="B109" i="10"/>
  <c r="A109" i="10"/>
  <c r="Q108" i="10"/>
  <c r="O108" i="10"/>
  <c r="N108" i="10"/>
  <c r="M108" i="10"/>
  <c r="L108" i="10"/>
  <c r="J108" i="10"/>
  <c r="H108" i="10"/>
  <c r="F108" i="10"/>
  <c r="E108" i="10"/>
  <c r="D108" i="10"/>
  <c r="C108" i="10"/>
  <c r="B108" i="10"/>
  <c r="A108" i="10"/>
  <c r="T107" i="10"/>
  <c r="Q107" i="10"/>
  <c r="O107" i="10"/>
  <c r="M107" i="10"/>
  <c r="L107" i="10"/>
  <c r="J107" i="10"/>
  <c r="H107" i="10"/>
  <c r="F107" i="10"/>
  <c r="E107" i="10"/>
  <c r="D107" i="10"/>
  <c r="C107" i="10"/>
  <c r="B107" i="10"/>
  <c r="A107" i="10"/>
  <c r="T106" i="10"/>
  <c r="Q106" i="10"/>
  <c r="O106" i="10"/>
  <c r="N106" i="10"/>
  <c r="M106" i="10"/>
  <c r="L106" i="10"/>
  <c r="J106" i="10"/>
  <c r="H106" i="10"/>
  <c r="F106" i="10"/>
  <c r="E106" i="10"/>
  <c r="D106" i="10"/>
  <c r="C106" i="10"/>
  <c r="B106" i="10"/>
  <c r="A106" i="10"/>
  <c r="T105" i="10"/>
  <c r="Q105" i="10"/>
  <c r="O105" i="10"/>
  <c r="N105" i="10"/>
  <c r="M105" i="10"/>
  <c r="L105" i="10"/>
  <c r="J105" i="10"/>
  <c r="H105" i="10"/>
  <c r="F105" i="10"/>
  <c r="E105" i="10"/>
  <c r="D105" i="10"/>
  <c r="C105" i="10"/>
  <c r="B105" i="10"/>
  <c r="A105" i="10"/>
  <c r="T104" i="10"/>
  <c r="Q104" i="10"/>
  <c r="O104" i="10"/>
  <c r="N104" i="10"/>
  <c r="M104" i="10"/>
  <c r="L104" i="10"/>
  <c r="J104" i="10"/>
  <c r="H104" i="10"/>
  <c r="F104" i="10"/>
  <c r="E104" i="10"/>
  <c r="D104" i="10"/>
  <c r="C104" i="10"/>
  <c r="B104" i="10"/>
  <c r="A104" i="10"/>
  <c r="T103" i="10"/>
  <c r="Q103" i="10"/>
  <c r="O103" i="10"/>
  <c r="N103" i="10"/>
  <c r="M103" i="10"/>
  <c r="L103" i="10"/>
  <c r="J103" i="10"/>
  <c r="H103" i="10"/>
  <c r="F103" i="10"/>
  <c r="F102" i="10" s="1"/>
  <c r="E103" i="10"/>
  <c r="D103" i="10"/>
  <c r="C103" i="10"/>
  <c r="B103" i="10"/>
  <c r="A103" i="10"/>
  <c r="T101" i="10"/>
  <c r="Q101" i="10"/>
  <c r="O101" i="10"/>
  <c r="N101" i="10"/>
  <c r="M101" i="10"/>
  <c r="L101" i="10"/>
  <c r="J101" i="10"/>
  <c r="H101" i="10"/>
  <c r="F101" i="10"/>
  <c r="E101" i="10"/>
  <c r="D101" i="10"/>
  <c r="C101" i="10"/>
  <c r="B101" i="10"/>
  <c r="A101" i="10"/>
  <c r="T100" i="10"/>
  <c r="Q100" i="10"/>
  <c r="O100" i="10"/>
  <c r="N100" i="10"/>
  <c r="M100" i="10"/>
  <c r="L100" i="10"/>
  <c r="J100" i="10"/>
  <c r="H100" i="10"/>
  <c r="F100" i="10"/>
  <c r="E100" i="10"/>
  <c r="D100" i="10"/>
  <c r="C100" i="10"/>
  <c r="B100" i="10"/>
  <c r="A100" i="10"/>
  <c r="T99" i="10"/>
  <c r="Q99" i="10"/>
  <c r="O99" i="10"/>
  <c r="N99" i="10"/>
  <c r="M99" i="10"/>
  <c r="L99" i="10"/>
  <c r="J99" i="10"/>
  <c r="H99" i="10"/>
  <c r="F99" i="10"/>
  <c r="E99" i="10"/>
  <c r="D99" i="10"/>
  <c r="C99" i="10"/>
  <c r="B99" i="10"/>
  <c r="A99" i="10"/>
  <c r="T98" i="10"/>
  <c r="Q98" i="10"/>
  <c r="O98" i="10"/>
  <c r="N98" i="10"/>
  <c r="M98" i="10"/>
  <c r="L98" i="10"/>
  <c r="J98" i="10"/>
  <c r="H98" i="10"/>
  <c r="F98" i="10"/>
  <c r="E98" i="10"/>
  <c r="D98" i="10"/>
  <c r="C98" i="10"/>
  <c r="B98" i="10"/>
  <c r="A98" i="10"/>
  <c r="Q97" i="10"/>
  <c r="O97" i="10"/>
  <c r="N97" i="10"/>
  <c r="M97" i="10"/>
  <c r="L97" i="10"/>
  <c r="J97" i="10"/>
  <c r="H97" i="10"/>
  <c r="F97" i="10"/>
  <c r="E97" i="10"/>
  <c r="D97" i="10"/>
  <c r="C97" i="10"/>
  <c r="B97" i="10"/>
  <c r="A97" i="10"/>
  <c r="T96" i="10"/>
  <c r="Q96" i="10"/>
  <c r="O96" i="10"/>
  <c r="N96" i="10"/>
  <c r="M96" i="10"/>
  <c r="L96" i="10"/>
  <c r="J96" i="10"/>
  <c r="H96" i="10"/>
  <c r="F96" i="10"/>
  <c r="E96" i="10"/>
  <c r="D96" i="10"/>
  <c r="C96" i="10"/>
  <c r="B96" i="10"/>
  <c r="A96" i="10"/>
  <c r="T95" i="10"/>
  <c r="Q95" i="10"/>
  <c r="O95" i="10"/>
  <c r="N95" i="10"/>
  <c r="M95" i="10"/>
  <c r="L95" i="10"/>
  <c r="J95" i="10"/>
  <c r="H95" i="10"/>
  <c r="F95" i="10"/>
  <c r="E95" i="10"/>
  <c r="D95" i="10"/>
  <c r="C95" i="10"/>
  <c r="B95" i="10"/>
  <c r="A95" i="10"/>
  <c r="T94" i="10"/>
  <c r="Q94" i="10"/>
  <c r="O94" i="10"/>
  <c r="M94" i="10"/>
  <c r="L94" i="10"/>
  <c r="J94" i="10"/>
  <c r="H94" i="10"/>
  <c r="F94" i="10"/>
  <c r="E94" i="10"/>
  <c r="D94" i="10"/>
  <c r="C94" i="10"/>
  <c r="B94" i="10"/>
  <c r="A94" i="10"/>
  <c r="T93" i="10"/>
  <c r="Q93" i="10"/>
  <c r="O93" i="10"/>
  <c r="N93" i="10"/>
  <c r="M93" i="10"/>
  <c r="L93" i="10"/>
  <c r="J93" i="10"/>
  <c r="H93" i="10"/>
  <c r="F93" i="10"/>
  <c r="E93" i="10"/>
  <c r="D93" i="10"/>
  <c r="C93" i="10"/>
  <c r="B93" i="10"/>
  <c r="A93" i="10"/>
  <c r="Q92" i="10"/>
  <c r="O92" i="10"/>
  <c r="N92" i="10"/>
  <c r="M92" i="10"/>
  <c r="L92" i="10"/>
  <c r="J92" i="10"/>
  <c r="H92" i="10"/>
  <c r="F92" i="10"/>
  <c r="E92" i="10"/>
  <c r="D92" i="10"/>
  <c r="C92" i="10"/>
  <c r="B92" i="10"/>
  <c r="A92" i="10"/>
  <c r="T91" i="10"/>
  <c r="Q91" i="10"/>
  <c r="O91" i="10"/>
  <c r="N91" i="10"/>
  <c r="M91" i="10"/>
  <c r="L91" i="10"/>
  <c r="J91" i="10"/>
  <c r="H91" i="10"/>
  <c r="F91" i="10"/>
  <c r="E91" i="10"/>
  <c r="D91" i="10"/>
  <c r="C91" i="10"/>
  <c r="B91" i="10"/>
  <c r="A91" i="10"/>
  <c r="T90" i="10"/>
  <c r="Q90" i="10"/>
  <c r="O90" i="10"/>
  <c r="N90" i="10"/>
  <c r="M90" i="10"/>
  <c r="L90" i="10"/>
  <c r="J90" i="10"/>
  <c r="H90" i="10"/>
  <c r="F90" i="10"/>
  <c r="E90" i="10"/>
  <c r="D90" i="10"/>
  <c r="C90" i="10"/>
  <c r="B90" i="10"/>
  <c r="A90" i="10"/>
  <c r="Q89" i="10"/>
  <c r="O89" i="10"/>
  <c r="N89" i="10"/>
  <c r="M89" i="10"/>
  <c r="L89" i="10"/>
  <c r="J89" i="10"/>
  <c r="H89" i="10"/>
  <c r="F88" i="10" s="1"/>
  <c r="F89" i="10"/>
  <c r="E89" i="10"/>
  <c r="D89" i="10"/>
  <c r="C89" i="10"/>
  <c r="B89" i="10"/>
  <c r="A89" i="10"/>
  <c r="T87" i="10"/>
  <c r="Q87" i="10"/>
  <c r="O87" i="10"/>
  <c r="N87" i="10"/>
  <c r="M87" i="10"/>
  <c r="L87" i="10"/>
  <c r="J87" i="10"/>
  <c r="H87" i="10"/>
  <c r="F87" i="10"/>
  <c r="E87" i="10"/>
  <c r="D87" i="10"/>
  <c r="C87" i="10"/>
  <c r="B87" i="10"/>
  <c r="A87" i="10"/>
  <c r="Q86" i="10"/>
  <c r="O86" i="10"/>
  <c r="N86" i="10"/>
  <c r="M86" i="10"/>
  <c r="L86" i="10"/>
  <c r="J86" i="10"/>
  <c r="H86" i="10"/>
  <c r="F86" i="10"/>
  <c r="E86" i="10"/>
  <c r="D86" i="10"/>
  <c r="C86" i="10"/>
  <c r="B86" i="10"/>
  <c r="A86" i="10"/>
  <c r="T85" i="10"/>
  <c r="Q85" i="10"/>
  <c r="O85" i="10"/>
  <c r="N85" i="10"/>
  <c r="M85" i="10"/>
  <c r="L85" i="10"/>
  <c r="J85" i="10"/>
  <c r="H85" i="10"/>
  <c r="F85" i="10"/>
  <c r="E85" i="10"/>
  <c r="D85" i="10"/>
  <c r="C85" i="10"/>
  <c r="B85" i="10"/>
  <c r="A85" i="10"/>
  <c r="T84" i="10"/>
  <c r="Q84" i="10"/>
  <c r="O84" i="10"/>
  <c r="M84" i="10"/>
  <c r="L84" i="10"/>
  <c r="J84" i="10"/>
  <c r="H84" i="10"/>
  <c r="F84" i="10"/>
  <c r="E84" i="10"/>
  <c r="D84" i="10"/>
  <c r="C84" i="10"/>
  <c r="B84" i="10"/>
  <c r="A84" i="10"/>
  <c r="T83" i="10"/>
  <c r="Q83" i="10"/>
  <c r="O83" i="10"/>
  <c r="N83" i="10"/>
  <c r="M83" i="10"/>
  <c r="L83" i="10"/>
  <c r="J83" i="10"/>
  <c r="H83" i="10"/>
  <c r="F83" i="10"/>
  <c r="E83" i="10"/>
  <c r="D83" i="10"/>
  <c r="C83" i="10"/>
  <c r="B83" i="10"/>
  <c r="A83" i="10"/>
  <c r="T82" i="10"/>
  <c r="Q82" i="10"/>
  <c r="O82" i="10"/>
  <c r="N82" i="10"/>
  <c r="M82" i="10"/>
  <c r="L82" i="10"/>
  <c r="J82" i="10"/>
  <c r="H82" i="10"/>
  <c r="F82" i="10"/>
  <c r="E82" i="10"/>
  <c r="D82" i="10"/>
  <c r="C82" i="10"/>
  <c r="B82" i="10"/>
  <c r="A82" i="10"/>
  <c r="T81" i="10"/>
  <c r="Q81" i="10"/>
  <c r="O81" i="10"/>
  <c r="N81" i="10"/>
  <c r="M81" i="10"/>
  <c r="L81" i="10"/>
  <c r="J81" i="10"/>
  <c r="H81" i="10"/>
  <c r="F81" i="10"/>
  <c r="E81" i="10"/>
  <c r="D81" i="10"/>
  <c r="C81" i="10"/>
  <c r="B81" i="10"/>
  <c r="A81" i="10"/>
  <c r="T80" i="10"/>
  <c r="Q80" i="10"/>
  <c r="O80" i="10"/>
  <c r="M80" i="10"/>
  <c r="L80" i="10"/>
  <c r="J80" i="10"/>
  <c r="H80" i="10"/>
  <c r="F80" i="10"/>
  <c r="E80" i="10"/>
  <c r="D80" i="10"/>
  <c r="C80" i="10"/>
  <c r="B80" i="10"/>
  <c r="A80" i="10"/>
  <c r="Q79" i="10"/>
  <c r="O79" i="10"/>
  <c r="N79" i="10"/>
  <c r="M79" i="10"/>
  <c r="L79" i="10"/>
  <c r="J79" i="10"/>
  <c r="H79" i="10"/>
  <c r="F79" i="10"/>
  <c r="E79" i="10"/>
  <c r="D79" i="10"/>
  <c r="C79" i="10"/>
  <c r="B79" i="10"/>
  <c r="A79" i="10"/>
  <c r="Q78" i="10"/>
  <c r="O78" i="10"/>
  <c r="N78" i="10"/>
  <c r="M78" i="10"/>
  <c r="L78" i="10"/>
  <c r="J78" i="10"/>
  <c r="H78" i="10"/>
  <c r="F78" i="10"/>
  <c r="E78" i="10"/>
  <c r="D78" i="10"/>
  <c r="C78" i="10"/>
  <c r="B78" i="10"/>
  <c r="A78" i="10"/>
  <c r="T77" i="10"/>
  <c r="Q77" i="10"/>
  <c r="O77" i="10"/>
  <c r="N77" i="10"/>
  <c r="M77" i="10"/>
  <c r="L77" i="10"/>
  <c r="J77" i="10"/>
  <c r="H77" i="10"/>
  <c r="F77" i="10"/>
  <c r="E77" i="10"/>
  <c r="D77" i="10"/>
  <c r="C77" i="10"/>
  <c r="B77" i="10"/>
  <c r="A77" i="10"/>
  <c r="T76" i="10"/>
  <c r="Q76" i="10"/>
  <c r="O76" i="10"/>
  <c r="N76" i="10"/>
  <c r="M76" i="10"/>
  <c r="L76" i="10"/>
  <c r="J76" i="10"/>
  <c r="H76" i="10"/>
  <c r="F76" i="10"/>
  <c r="E76" i="10"/>
  <c r="D76" i="10"/>
  <c r="C76" i="10"/>
  <c r="B76" i="10"/>
  <c r="A76" i="10"/>
  <c r="T75" i="10"/>
  <c r="Q75" i="10"/>
  <c r="O75" i="10"/>
  <c r="N75" i="10"/>
  <c r="M75" i="10"/>
  <c r="L75" i="10"/>
  <c r="J75" i="10"/>
  <c r="H75" i="10"/>
  <c r="F75" i="10"/>
  <c r="F74" i="10" s="1"/>
  <c r="E75" i="10"/>
  <c r="D75" i="10"/>
  <c r="C75" i="10"/>
  <c r="B75" i="10"/>
  <c r="A75" i="10"/>
  <c r="T73" i="10"/>
  <c r="Q73" i="10"/>
  <c r="O73" i="10"/>
  <c r="N73" i="10"/>
  <c r="M73" i="10"/>
  <c r="L73" i="10"/>
  <c r="J73" i="10"/>
  <c r="H73" i="10"/>
  <c r="F73" i="10"/>
  <c r="E73" i="10"/>
  <c r="D73" i="10"/>
  <c r="C73" i="10"/>
  <c r="B73" i="10"/>
  <c r="A73" i="10"/>
  <c r="Q72" i="10"/>
  <c r="O72" i="10"/>
  <c r="N72" i="10"/>
  <c r="M72" i="10"/>
  <c r="L72" i="10"/>
  <c r="J72" i="10"/>
  <c r="H72" i="10"/>
  <c r="F72" i="10"/>
  <c r="E72" i="10"/>
  <c r="D72" i="10"/>
  <c r="C72" i="10"/>
  <c r="B72" i="10"/>
  <c r="A72" i="10"/>
  <c r="T71" i="10"/>
  <c r="Q71" i="10"/>
  <c r="O71" i="10"/>
  <c r="N71" i="10"/>
  <c r="M71" i="10"/>
  <c r="L71" i="10"/>
  <c r="J71" i="10"/>
  <c r="H71" i="10"/>
  <c r="F71" i="10"/>
  <c r="E71" i="10"/>
  <c r="D71" i="10"/>
  <c r="C71" i="10"/>
  <c r="B71" i="10"/>
  <c r="A71" i="10"/>
  <c r="T70" i="10"/>
  <c r="Q70" i="10"/>
  <c r="O70" i="10"/>
  <c r="N70" i="10"/>
  <c r="M70" i="10"/>
  <c r="L70" i="10"/>
  <c r="J70" i="10"/>
  <c r="H70" i="10"/>
  <c r="F70" i="10"/>
  <c r="E70" i="10"/>
  <c r="D70" i="10"/>
  <c r="C70" i="10"/>
  <c r="B70" i="10"/>
  <c r="A70" i="10"/>
  <c r="T69" i="10"/>
  <c r="Q69" i="10"/>
  <c r="O69" i="10"/>
  <c r="N69" i="10"/>
  <c r="M69" i="10"/>
  <c r="L69" i="10"/>
  <c r="J69" i="10"/>
  <c r="H69" i="10"/>
  <c r="F69" i="10"/>
  <c r="E69" i="10"/>
  <c r="D69" i="10"/>
  <c r="C69" i="10"/>
  <c r="B69" i="10"/>
  <c r="A69" i="10"/>
  <c r="Q68" i="10"/>
  <c r="O68" i="10"/>
  <c r="N68" i="10"/>
  <c r="M68" i="10"/>
  <c r="L68" i="10"/>
  <c r="J68" i="10"/>
  <c r="H68" i="10"/>
  <c r="F68" i="10"/>
  <c r="E68" i="10"/>
  <c r="D68" i="10"/>
  <c r="C68" i="10"/>
  <c r="B68" i="10"/>
  <c r="A68" i="10"/>
  <c r="T67" i="10"/>
  <c r="Q67" i="10"/>
  <c r="O67" i="10"/>
  <c r="N67" i="10"/>
  <c r="M67" i="10"/>
  <c r="L67" i="10"/>
  <c r="J67" i="10"/>
  <c r="H67" i="10"/>
  <c r="F67" i="10"/>
  <c r="E67" i="10"/>
  <c r="D67" i="10"/>
  <c r="C67" i="10"/>
  <c r="B67" i="10"/>
  <c r="A67" i="10"/>
  <c r="T66" i="10"/>
  <c r="Q66" i="10"/>
  <c r="O66" i="10"/>
  <c r="N66" i="10"/>
  <c r="M66" i="10"/>
  <c r="L66" i="10"/>
  <c r="J66" i="10"/>
  <c r="H66" i="10"/>
  <c r="F66" i="10"/>
  <c r="E66" i="10"/>
  <c r="D66" i="10"/>
  <c r="C66" i="10"/>
  <c r="B66" i="10"/>
  <c r="A66" i="10"/>
  <c r="T65" i="10"/>
  <c r="Q65" i="10"/>
  <c r="O65" i="10"/>
  <c r="M65" i="10"/>
  <c r="L65" i="10"/>
  <c r="J65" i="10"/>
  <c r="H65" i="10"/>
  <c r="F65" i="10"/>
  <c r="E65" i="10"/>
  <c r="D65" i="10"/>
  <c r="C65" i="10"/>
  <c r="B65" i="10"/>
  <c r="A65" i="10"/>
  <c r="Q64" i="10"/>
  <c r="O64" i="10"/>
  <c r="N64" i="10"/>
  <c r="M64" i="10"/>
  <c r="L64" i="10"/>
  <c r="J64" i="10"/>
  <c r="H64" i="10"/>
  <c r="F64" i="10"/>
  <c r="E64" i="10"/>
  <c r="D64" i="10"/>
  <c r="C64" i="10"/>
  <c r="B64" i="10"/>
  <c r="A64" i="10"/>
  <c r="T63" i="10"/>
  <c r="Q63" i="10"/>
  <c r="O63" i="10"/>
  <c r="N63" i="10"/>
  <c r="M63" i="10"/>
  <c r="L63" i="10"/>
  <c r="J63" i="10"/>
  <c r="H63" i="10"/>
  <c r="F63" i="10"/>
  <c r="E63" i="10"/>
  <c r="D63" i="10"/>
  <c r="C63" i="10"/>
  <c r="B63" i="10"/>
  <c r="A63" i="10"/>
  <c r="T62" i="10"/>
  <c r="Q62" i="10"/>
  <c r="O62" i="10"/>
  <c r="N62" i="10"/>
  <c r="M62" i="10"/>
  <c r="L62" i="10"/>
  <c r="J62" i="10"/>
  <c r="H62" i="10"/>
  <c r="F62" i="10"/>
  <c r="E62" i="10"/>
  <c r="D62" i="10"/>
  <c r="C62" i="10"/>
  <c r="B62" i="10"/>
  <c r="A62" i="10"/>
  <c r="Q61" i="10"/>
  <c r="O61" i="10"/>
  <c r="N61" i="10"/>
  <c r="M61" i="10"/>
  <c r="L61" i="10"/>
  <c r="J61" i="10"/>
  <c r="H61" i="10"/>
  <c r="F60" i="10" s="1"/>
  <c r="F61" i="10"/>
  <c r="E61" i="10"/>
  <c r="D61" i="10"/>
  <c r="C61" i="10"/>
  <c r="B61" i="10"/>
  <c r="A61" i="10"/>
  <c r="T59" i="10"/>
  <c r="Q59" i="10"/>
  <c r="O59" i="10"/>
  <c r="N59" i="10"/>
  <c r="M59" i="10"/>
  <c r="L59" i="10"/>
  <c r="J59" i="10"/>
  <c r="H59" i="10"/>
  <c r="F59" i="10"/>
  <c r="E59" i="10"/>
  <c r="D59" i="10"/>
  <c r="C59" i="10"/>
  <c r="B59" i="10"/>
  <c r="A59" i="10"/>
  <c r="Q58" i="10"/>
  <c r="O58" i="10"/>
  <c r="N58" i="10"/>
  <c r="M58" i="10"/>
  <c r="L58" i="10"/>
  <c r="J58" i="10"/>
  <c r="H58" i="10"/>
  <c r="F58" i="10"/>
  <c r="E58" i="10"/>
  <c r="D58" i="10"/>
  <c r="C58" i="10"/>
  <c r="B58" i="10"/>
  <c r="A58" i="10"/>
  <c r="T57" i="10"/>
  <c r="Q57" i="10"/>
  <c r="O57" i="10"/>
  <c r="N57" i="10"/>
  <c r="M57" i="10"/>
  <c r="L57" i="10"/>
  <c r="J57" i="10"/>
  <c r="H57" i="10"/>
  <c r="F57" i="10"/>
  <c r="E57" i="10"/>
  <c r="D57" i="10"/>
  <c r="C57" i="10"/>
  <c r="B57" i="10"/>
  <c r="A57" i="10"/>
  <c r="T56" i="10"/>
  <c r="Q56" i="10"/>
  <c r="O56" i="10"/>
  <c r="M56" i="10"/>
  <c r="L56" i="10"/>
  <c r="J56" i="10"/>
  <c r="H56" i="10"/>
  <c r="F56" i="10"/>
  <c r="E56" i="10"/>
  <c r="D56" i="10"/>
  <c r="C56" i="10"/>
  <c r="B56" i="10"/>
  <c r="A56" i="10"/>
  <c r="T55" i="10"/>
  <c r="Q55" i="10"/>
  <c r="O55" i="10"/>
  <c r="N55" i="10"/>
  <c r="M55" i="10"/>
  <c r="L55" i="10"/>
  <c r="J55" i="10"/>
  <c r="H55" i="10"/>
  <c r="F55" i="10"/>
  <c r="E55" i="10"/>
  <c r="D55" i="10"/>
  <c r="C55" i="10"/>
  <c r="B55" i="10"/>
  <c r="A55" i="10"/>
  <c r="Q54" i="10"/>
  <c r="O54" i="10"/>
  <c r="N54" i="10"/>
  <c r="M54" i="10"/>
  <c r="L54" i="10"/>
  <c r="J54" i="10"/>
  <c r="H54" i="10"/>
  <c r="F54" i="10"/>
  <c r="E54" i="10"/>
  <c r="D54" i="10"/>
  <c r="C54" i="10"/>
  <c r="B54" i="10"/>
  <c r="A54" i="10"/>
  <c r="T53" i="10"/>
  <c r="Q53" i="10"/>
  <c r="O53" i="10"/>
  <c r="N53" i="10"/>
  <c r="M53" i="10"/>
  <c r="L53" i="10"/>
  <c r="J53" i="10"/>
  <c r="H53" i="10"/>
  <c r="F53" i="10"/>
  <c r="E53" i="10"/>
  <c r="D53" i="10"/>
  <c r="C53" i="10"/>
  <c r="B53" i="10"/>
  <c r="A53" i="10"/>
  <c r="T52" i="10"/>
  <c r="Q52" i="10"/>
  <c r="O52" i="10"/>
  <c r="N52" i="10"/>
  <c r="M52" i="10"/>
  <c r="L52" i="10"/>
  <c r="J52" i="10"/>
  <c r="H52" i="10"/>
  <c r="F52" i="10"/>
  <c r="E52" i="10"/>
  <c r="D52" i="10"/>
  <c r="C52" i="10"/>
  <c r="B52" i="10"/>
  <c r="A52" i="10"/>
  <c r="T51" i="10"/>
  <c r="Q51" i="10"/>
  <c r="O51" i="10"/>
  <c r="N51" i="10"/>
  <c r="M51" i="10"/>
  <c r="L51" i="10"/>
  <c r="J51" i="10"/>
  <c r="H51" i="10"/>
  <c r="F51" i="10"/>
  <c r="E51" i="10"/>
  <c r="D51" i="10"/>
  <c r="C51" i="10"/>
  <c r="B51" i="10"/>
  <c r="A51" i="10"/>
  <c r="T50" i="10"/>
  <c r="Q50" i="10"/>
  <c r="O50" i="10"/>
  <c r="N50" i="10"/>
  <c r="M50" i="10"/>
  <c r="L50" i="10"/>
  <c r="J50" i="10"/>
  <c r="H50" i="10"/>
  <c r="F50" i="10"/>
  <c r="E50" i="10"/>
  <c r="D50" i="10"/>
  <c r="C50" i="10"/>
  <c r="B50" i="10"/>
  <c r="A50" i="10"/>
  <c r="Q49" i="10"/>
  <c r="O49" i="10"/>
  <c r="N49" i="10"/>
  <c r="M49" i="10"/>
  <c r="L49" i="10"/>
  <c r="J49" i="10"/>
  <c r="H49" i="10"/>
  <c r="F49" i="10"/>
  <c r="E49" i="10"/>
  <c r="D49" i="10"/>
  <c r="C49" i="10"/>
  <c r="B49" i="10"/>
  <c r="A49" i="10"/>
  <c r="Q48" i="10"/>
  <c r="O48" i="10"/>
  <c r="N48" i="10"/>
  <c r="M48" i="10"/>
  <c r="L48" i="10"/>
  <c r="J48" i="10"/>
  <c r="H48" i="10"/>
  <c r="F48" i="10"/>
  <c r="E48" i="10"/>
  <c r="D48" i="10"/>
  <c r="C48" i="10"/>
  <c r="B48" i="10"/>
  <c r="A48" i="10"/>
  <c r="T47" i="10"/>
  <c r="Q47" i="10"/>
  <c r="O47" i="10"/>
  <c r="N47" i="10"/>
  <c r="M47" i="10"/>
  <c r="L47" i="10"/>
  <c r="J47" i="10"/>
  <c r="H47" i="10"/>
  <c r="F46" i="10" s="1"/>
  <c r="F47" i="10"/>
  <c r="E47" i="10"/>
  <c r="D47" i="10"/>
  <c r="C47" i="10"/>
  <c r="B47" i="10"/>
  <c r="A47" i="10"/>
  <c r="T45" i="10"/>
  <c r="Q45" i="10"/>
  <c r="O45" i="10"/>
  <c r="N45" i="10"/>
  <c r="M45" i="10"/>
  <c r="L45" i="10"/>
  <c r="J45" i="10"/>
  <c r="H45" i="10"/>
  <c r="F45" i="10"/>
  <c r="E45" i="10"/>
  <c r="D45" i="10"/>
  <c r="C45" i="10"/>
  <c r="B45" i="10"/>
  <c r="A45" i="10"/>
  <c r="Q44" i="10"/>
  <c r="O44" i="10"/>
  <c r="N44" i="10"/>
  <c r="M44" i="10"/>
  <c r="L44" i="10"/>
  <c r="J44" i="10"/>
  <c r="H44" i="10"/>
  <c r="F44" i="10"/>
  <c r="E44" i="10"/>
  <c r="D44" i="10"/>
  <c r="C44" i="10"/>
  <c r="B44" i="10"/>
  <c r="A44" i="10"/>
  <c r="T43" i="10"/>
  <c r="Q43" i="10"/>
  <c r="O43" i="10"/>
  <c r="N43" i="10"/>
  <c r="M43" i="10"/>
  <c r="L43" i="10"/>
  <c r="J43" i="10"/>
  <c r="H43" i="10"/>
  <c r="F43" i="10"/>
  <c r="E43" i="10"/>
  <c r="D43" i="10"/>
  <c r="C43" i="10"/>
  <c r="B43" i="10"/>
  <c r="A43" i="10"/>
  <c r="Q42" i="10"/>
  <c r="O42" i="10"/>
  <c r="M42" i="10"/>
  <c r="L42" i="10"/>
  <c r="J42" i="10"/>
  <c r="H42" i="10"/>
  <c r="F42" i="10"/>
  <c r="E42" i="10"/>
  <c r="D42" i="10"/>
  <c r="C42" i="10"/>
  <c r="B42" i="10"/>
  <c r="A42" i="10"/>
  <c r="T41" i="10"/>
  <c r="Q41" i="10"/>
  <c r="O41" i="10"/>
  <c r="N41" i="10"/>
  <c r="M41" i="10"/>
  <c r="L41" i="10"/>
  <c r="J41" i="10"/>
  <c r="H41" i="10"/>
  <c r="F41" i="10"/>
  <c r="E41" i="10"/>
  <c r="D41" i="10"/>
  <c r="C41" i="10"/>
  <c r="B41" i="10"/>
  <c r="A41" i="10"/>
  <c r="Q40" i="10"/>
  <c r="O40" i="10"/>
  <c r="N40" i="10"/>
  <c r="M40" i="10"/>
  <c r="L40" i="10"/>
  <c r="J40" i="10"/>
  <c r="H40" i="10"/>
  <c r="F40" i="10"/>
  <c r="E40" i="10"/>
  <c r="D40" i="10"/>
  <c r="C40" i="10"/>
  <c r="B40" i="10"/>
  <c r="A40" i="10"/>
  <c r="T39" i="10"/>
  <c r="Q39" i="10"/>
  <c r="O39" i="10"/>
  <c r="N39" i="10"/>
  <c r="M39" i="10"/>
  <c r="L39" i="10"/>
  <c r="J39" i="10"/>
  <c r="H39" i="10"/>
  <c r="F39" i="10"/>
  <c r="E39" i="10"/>
  <c r="D39" i="10"/>
  <c r="C39" i="10"/>
  <c r="B39" i="10"/>
  <c r="A39" i="10"/>
  <c r="T38" i="10"/>
  <c r="Q38" i="10"/>
  <c r="O38" i="10"/>
  <c r="N38" i="10"/>
  <c r="M38" i="10"/>
  <c r="L38" i="10"/>
  <c r="J38" i="10"/>
  <c r="H38" i="10"/>
  <c r="F38" i="10"/>
  <c r="E38" i="10"/>
  <c r="D38" i="10"/>
  <c r="C38" i="10"/>
  <c r="B38" i="10"/>
  <c r="A38" i="10"/>
  <c r="Q37" i="10"/>
  <c r="O37" i="10"/>
  <c r="N37" i="10"/>
  <c r="M37" i="10"/>
  <c r="L37" i="10"/>
  <c r="J37" i="10"/>
  <c r="H37" i="10"/>
  <c r="F37" i="10"/>
  <c r="E37" i="10"/>
  <c r="D37" i="10"/>
  <c r="C37" i="10"/>
  <c r="B37" i="10"/>
  <c r="A37" i="10"/>
  <c r="Q36" i="10"/>
  <c r="O36" i="10"/>
  <c r="N36" i="10"/>
  <c r="M36" i="10"/>
  <c r="L36" i="10"/>
  <c r="J36" i="10"/>
  <c r="H36" i="10"/>
  <c r="F36" i="10"/>
  <c r="E36" i="10"/>
  <c r="D36" i="10"/>
  <c r="C36" i="10"/>
  <c r="B36" i="10"/>
  <c r="A36" i="10"/>
  <c r="T35" i="10"/>
  <c r="Q35" i="10"/>
  <c r="O35" i="10"/>
  <c r="N35" i="10"/>
  <c r="M35" i="10"/>
  <c r="L35" i="10"/>
  <c r="J35" i="10"/>
  <c r="H35" i="10"/>
  <c r="F35" i="10"/>
  <c r="E35" i="10"/>
  <c r="D35" i="10"/>
  <c r="C35" i="10"/>
  <c r="B35" i="10"/>
  <c r="A35" i="10"/>
  <c r="Q34" i="10"/>
  <c r="O34" i="10"/>
  <c r="N34" i="10"/>
  <c r="M34" i="10"/>
  <c r="L34" i="10"/>
  <c r="J34" i="10"/>
  <c r="H34" i="10"/>
  <c r="F34" i="10"/>
  <c r="E34" i="10"/>
  <c r="D34" i="10"/>
  <c r="C34" i="10"/>
  <c r="B34" i="10"/>
  <c r="A34" i="10"/>
  <c r="T33" i="10"/>
  <c r="Q33" i="10"/>
  <c r="O33" i="10"/>
  <c r="N33" i="10"/>
  <c r="M33" i="10"/>
  <c r="L33" i="10"/>
  <c r="J33" i="10"/>
  <c r="H33" i="10"/>
  <c r="F32" i="10" s="1"/>
  <c r="F33" i="10"/>
  <c r="E33" i="10"/>
  <c r="D33" i="10"/>
  <c r="C33" i="10"/>
  <c r="B33" i="10"/>
  <c r="A33" i="10"/>
  <c r="T31" i="10"/>
  <c r="Q31" i="10"/>
  <c r="O31" i="10"/>
  <c r="N31" i="10"/>
  <c r="M31" i="10"/>
  <c r="L31" i="10"/>
  <c r="J31" i="10"/>
  <c r="H31" i="10"/>
  <c r="F31" i="10"/>
  <c r="E31" i="10"/>
  <c r="D31" i="10"/>
  <c r="C31" i="10"/>
  <c r="B31" i="10"/>
  <c r="A31" i="10"/>
  <c r="Q30" i="10"/>
  <c r="O30" i="10"/>
  <c r="N30" i="10"/>
  <c r="M30" i="10"/>
  <c r="L30" i="10"/>
  <c r="J30" i="10"/>
  <c r="H30" i="10"/>
  <c r="F30" i="10"/>
  <c r="E30" i="10"/>
  <c r="D30" i="10"/>
  <c r="C30" i="10"/>
  <c r="B30" i="10"/>
  <c r="A30" i="10"/>
  <c r="T29" i="10"/>
  <c r="Q29" i="10"/>
  <c r="O29" i="10"/>
  <c r="N29" i="10"/>
  <c r="M29" i="10"/>
  <c r="L29" i="10"/>
  <c r="J29" i="10"/>
  <c r="H29" i="10"/>
  <c r="F29" i="10"/>
  <c r="E29" i="10"/>
  <c r="D29" i="10"/>
  <c r="C29" i="10"/>
  <c r="B29" i="10"/>
  <c r="A29" i="10"/>
  <c r="T28" i="10"/>
  <c r="Q28" i="10"/>
  <c r="O28" i="10"/>
  <c r="N28" i="10"/>
  <c r="M28" i="10"/>
  <c r="L28" i="10"/>
  <c r="J28" i="10"/>
  <c r="H28" i="10"/>
  <c r="F28" i="10"/>
  <c r="E28" i="10"/>
  <c r="D28" i="10"/>
  <c r="C28" i="10"/>
  <c r="B28" i="10"/>
  <c r="A28" i="10"/>
  <c r="T27" i="10"/>
  <c r="Q27" i="10"/>
  <c r="O27" i="10"/>
  <c r="N27" i="10"/>
  <c r="M27" i="10"/>
  <c r="L27" i="10"/>
  <c r="J27" i="10"/>
  <c r="H27" i="10"/>
  <c r="F27" i="10"/>
  <c r="E27" i="10"/>
  <c r="D27" i="10"/>
  <c r="C27" i="10"/>
  <c r="B27" i="10"/>
  <c r="A27" i="10"/>
  <c r="T26" i="10"/>
  <c r="Q26" i="10"/>
  <c r="O26" i="10"/>
  <c r="N26" i="10"/>
  <c r="M26" i="10"/>
  <c r="L26" i="10"/>
  <c r="J26" i="10"/>
  <c r="H26" i="10"/>
  <c r="F26" i="10"/>
  <c r="E26" i="10"/>
  <c r="D26" i="10"/>
  <c r="C26" i="10"/>
  <c r="B26" i="10"/>
  <c r="A26" i="10"/>
  <c r="Q25" i="10"/>
  <c r="O25" i="10"/>
  <c r="N25" i="10"/>
  <c r="M25" i="10"/>
  <c r="L25" i="10"/>
  <c r="J25" i="10"/>
  <c r="H25" i="10"/>
  <c r="F25" i="10"/>
  <c r="E25" i="10"/>
  <c r="D25" i="10"/>
  <c r="C25" i="10"/>
  <c r="B25" i="10"/>
  <c r="A25" i="10"/>
  <c r="Q24" i="10"/>
  <c r="O24" i="10"/>
  <c r="N24" i="10"/>
  <c r="M24" i="10"/>
  <c r="L24" i="10"/>
  <c r="J24" i="10"/>
  <c r="H24" i="10"/>
  <c r="F24" i="10"/>
  <c r="E24" i="10"/>
  <c r="D24" i="10"/>
  <c r="C24" i="10"/>
  <c r="B24" i="10"/>
  <c r="A24" i="10"/>
  <c r="Q23" i="10"/>
  <c r="O23" i="10"/>
  <c r="N23" i="10"/>
  <c r="M23" i="10"/>
  <c r="L23" i="10"/>
  <c r="J23" i="10"/>
  <c r="H23" i="10"/>
  <c r="F23" i="10"/>
  <c r="E23" i="10"/>
  <c r="D23" i="10"/>
  <c r="C23" i="10"/>
  <c r="B23" i="10"/>
  <c r="A23" i="10"/>
  <c r="T22" i="10"/>
  <c r="Q22" i="10"/>
  <c r="O22" i="10"/>
  <c r="N22" i="10"/>
  <c r="M22" i="10"/>
  <c r="L22" i="10"/>
  <c r="J22" i="10"/>
  <c r="H22" i="10"/>
  <c r="F22" i="10"/>
  <c r="E22" i="10"/>
  <c r="D22" i="10"/>
  <c r="C22" i="10"/>
  <c r="B22" i="10"/>
  <c r="A22" i="10"/>
  <c r="Q21" i="10"/>
  <c r="O21" i="10"/>
  <c r="N21" i="10"/>
  <c r="M21" i="10"/>
  <c r="L21" i="10"/>
  <c r="J21" i="10"/>
  <c r="H21" i="10"/>
  <c r="F21" i="10"/>
  <c r="E21" i="10"/>
  <c r="D21" i="10"/>
  <c r="C21" i="10"/>
  <c r="B21" i="10"/>
  <c r="A21" i="10"/>
  <c r="Q20" i="10"/>
  <c r="O20" i="10"/>
  <c r="N20" i="10"/>
  <c r="M20" i="10"/>
  <c r="L20" i="10"/>
  <c r="J20" i="10"/>
  <c r="H20" i="10"/>
  <c r="F20" i="10"/>
  <c r="E20" i="10"/>
  <c r="D20" i="10"/>
  <c r="C20" i="10"/>
  <c r="B20" i="10"/>
  <c r="A20" i="10"/>
  <c r="T19" i="10"/>
  <c r="Q19" i="10"/>
  <c r="O19" i="10"/>
  <c r="N19" i="10"/>
  <c r="M19" i="10"/>
  <c r="L19" i="10"/>
  <c r="J19" i="10"/>
  <c r="H19" i="10"/>
  <c r="F18" i="10" s="1"/>
  <c r="F19" i="10"/>
  <c r="E19" i="10"/>
  <c r="D19" i="10"/>
  <c r="C19" i="10"/>
  <c r="B19" i="10"/>
  <c r="A19" i="10"/>
  <c r="T17" i="10"/>
  <c r="Q17" i="10"/>
  <c r="O17" i="10"/>
  <c r="N17" i="10"/>
  <c r="M17" i="10"/>
  <c r="L17" i="10"/>
  <c r="J17" i="10"/>
  <c r="H17" i="10"/>
  <c r="F17" i="10"/>
  <c r="E17" i="10"/>
  <c r="D17" i="10"/>
  <c r="C17" i="10"/>
  <c r="B17" i="10"/>
  <c r="A17" i="10"/>
  <c r="Q16" i="10"/>
  <c r="O16" i="10"/>
  <c r="N16" i="10"/>
  <c r="M16" i="10"/>
  <c r="L16" i="10"/>
  <c r="J16" i="10"/>
  <c r="H16" i="10"/>
  <c r="F16" i="10"/>
  <c r="E16" i="10"/>
  <c r="D16" i="10"/>
  <c r="C16" i="10"/>
  <c r="B16" i="10"/>
  <c r="A16" i="10"/>
  <c r="T15" i="10"/>
  <c r="Q15" i="10"/>
  <c r="O15" i="10"/>
  <c r="N15" i="10"/>
  <c r="M15" i="10"/>
  <c r="L15" i="10"/>
  <c r="J15" i="10"/>
  <c r="H15" i="10"/>
  <c r="F15" i="10"/>
  <c r="E15" i="10"/>
  <c r="D15" i="10"/>
  <c r="C15" i="10"/>
  <c r="B15" i="10"/>
  <c r="A15" i="10"/>
  <c r="Q14" i="10"/>
  <c r="O14" i="10"/>
  <c r="M14" i="10"/>
  <c r="L14" i="10"/>
  <c r="J14" i="10"/>
  <c r="H14" i="10"/>
  <c r="F14" i="10"/>
  <c r="E14" i="10"/>
  <c r="D14" i="10"/>
  <c r="C14" i="10"/>
  <c r="B14" i="10"/>
  <c r="A14" i="10"/>
  <c r="Q13" i="10"/>
  <c r="O13" i="10"/>
  <c r="N13" i="10"/>
  <c r="M13" i="10"/>
  <c r="L13" i="10"/>
  <c r="J13" i="10"/>
  <c r="H13" i="10"/>
  <c r="F13" i="10"/>
  <c r="E13" i="10"/>
  <c r="D13" i="10"/>
  <c r="C13" i="10"/>
  <c r="B13" i="10"/>
  <c r="A13" i="10"/>
  <c r="T12" i="10"/>
  <c r="Q12" i="10"/>
  <c r="O12" i="10"/>
  <c r="N12" i="10"/>
  <c r="M12" i="10"/>
  <c r="L12" i="10"/>
  <c r="J12" i="10"/>
  <c r="H12" i="10"/>
  <c r="F12" i="10"/>
  <c r="E12" i="10"/>
  <c r="D12" i="10"/>
  <c r="C12" i="10"/>
  <c r="B12" i="10"/>
  <c r="A12" i="10"/>
  <c r="T11" i="10"/>
  <c r="Q11" i="10"/>
  <c r="O11" i="10"/>
  <c r="N11" i="10"/>
  <c r="M11" i="10"/>
  <c r="L11" i="10"/>
  <c r="J11" i="10"/>
  <c r="H11" i="10"/>
  <c r="F11" i="10"/>
  <c r="E11" i="10"/>
  <c r="D11" i="10"/>
  <c r="C11" i="10"/>
  <c r="B11" i="10"/>
  <c r="A11" i="10"/>
  <c r="T10" i="10"/>
  <c r="Q10" i="10"/>
  <c r="O10" i="10"/>
  <c r="N10" i="10"/>
  <c r="M10" i="10"/>
  <c r="L10" i="10"/>
  <c r="J10" i="10"/>
  <c r="H10" i="10"/>
  <c r="F10" i="10"/>
  <c r="E10" i="10"/>
  <c r="D10" i="10"/>
  <c r="C10" i="10"/>
  <c r="B10" i="10"/>
  <c r="A10" i="10"/>
  <c r="T9" i="10"/>
  <c r="Q9" i="10"/>
  <c r="O9" i="10"/>
  <c r="N9" i="10"/>
  <c r="M9" i="10"/>
  <c r="L9" i="10"/>
  <c r="J9" i="10"/>
  <c r="H9" i="10"/>
  <c r="F9" i="10"/>
  <c r="E9" i="10"/>
  <c r="D9" i="10"/>
  <c r="C9" i="10"/>
  <c r="B9" i="10"/>
  <c r="A9" i="10"/>
  <c r="Q8" i="10"/>
  <c r="O8" i="10"/>
  <c r="N8" i="10"/>
  <c r="M8" i="10"/>
  <c r="L8" i="10"/>
  <c r="J8" i="10"/>
  <c r="H8" i="10"/>
  <c r="F8" i="10"/>
  <c r="E8" i="10"/>
  <c r="D8" i="10"/>
  <c r="C8" i="10"/>
  <c r="B8" i="10"/>
  <c r="A8" i="10"/>
  <c r="T7" i="10"/>
  <c r="Q7" i="10"/>
  <c r="O7" i="10"/>
  <c r="N7" i="10"/>
  <c r="M7" i="10"/>
  <c r="L7" i="10"/>
  <c r="J7" i="10"/>
  <c r="H7" i="10"/>
  <c r="F7" i="10"/>
  <c r="E7" i="10"/>
  <c r="D7" i="10"/>
  <c r="C7" i="10"/>
  <c r="B7" i="10"/>
  <c r="A7" i="10"/>
  <c r="Q6" i="10"/>
  <c r="O6" i="10"/>
  <c r="N6" i="10"/>
  <c r="M6" i="10"/>
  <c r="L6" i="10"/>
  <c r="J6" i="10"/>
  <c r="H6" i="10"/>
  <c r="F6" i="10"/>
  <c r="E6" i="10"/>
  <c r="D6" i="10"/>
  <c r="C6" i="10"/>
  <c r="B6" i="10"/>
  <c r="A6" i="10"/>
  <c r="T5" i="10"/>
  <c r="Q5" i="10"/>
  <c r="O5" i="10"/>
  <c r="N5" i="10"/>
  <c r="M5" i="10"/>
  <c r="L5" i="10"/>
  <c r="J5" i="10"/>
  <c r="H5" i="10"/>
  <c r="F5" i="10"/>
  <c r="F4" i="10" s="1"/>
  <c r="E5" i="10"/>
  <c r="D5" i="10"/>
  <c r="C5" i="10"/>
  <c r="B5" i="10"/>
  <c r="A5" i="10"/>
  <c r="T119" i="9"/>
  <c r="Q119" i="9"/>
  <c r="O119" i="9"/>
  <c r="N119" i="9"/>
  <c r="M119" i="9"/>
  <c r="L119" i="9"/>
  <c r="J119" i="9"/>
  <c r="H119" i="9"/>
  <c r="F119" i="9"/>
  <c r="E119" i="9"/>
  <c r="D119" i="9"/>
  <c r="C119" i="9"/>
  <c r="B119" i="9"/>
  <c r="A119" i="9"/>
  <c r="T47" i="9"/>
  <c r="Q47" i="9"/>
  <c r="O47" i="9"/>
  <c r="N47" i="9"/>
  <c r="M47" i="9"/>
  <c r="L47" i="9"/>
  <c r="J47" i="9"/>
  <c r="H47" i="9"/>
  <c r="F47" i="9"/>
  <c r="E47" i="9"/>
  <c r="D47" i="9"/>
  <c r="C47" i="9"/>
  <c r="B47" i="9"/>
  <c r="A47" i="9"/>
  <c r="T174" i="9"/>
  <c r="Q174" i="9"/>
  <c r="O174" i="9"/>
  <c r="N174" i="9"/>
  <c r="M174" i="9"/>
  <c r="L174" i="9"/>
  <c r="J174" i="9"/>
  <c r="H174" i="9"/>
  <c r="F174" i="9"/>
  <c r="E174" i="9"/>
  <c r="D174" i="9"/>
  <c r="C174" i="9"/>
  <c r="B174" i="9"/>
  <c r="A174" i="9"/>
  <c r="T173" i="9"/>
  <c r="Q173" i="9"/>
  <c r="O173" i="9"/>
  <c r="N173" i="9"/>
  <c r="M173" i="9"/>
  <c r="L173" i="9"/>
  <c r="J173" i="9"/>
  <c r="H173" i="9"/>
  <c r="F173" i="9"/>
  <c r="E173" i="9"/>
  <c r="D173" i="9"/>
  <c r="C173" i="9"/>
  <c r="B173" i="9"/>
  <c r="A173" i="9"/>
  <c r="T172" i="9"/>
  <c r="Q172" i="9"/>
  <c r="O172" i="9"/>
  <c r="N172" i="9"/>
  <c r="M172" i="9"/>
  <c r="L172" i="9"/>
  <c r="J172" i="9"/>
  <c r="H172" i="9"/>
  <c r="F172" i="9"/>
  <c r="E172" i="9"/>
  <c r="D172" i="9"/>
  <c r="C172" i="9"/>
  <c r="B172" i="9"/>
  <c r="A172" i="9"/>
  <c r="T171" i="9"/>
  <c r="Q171" i="9"/>
  <c r="O171" i="9"/>
  <c r="M171" i="9"/>
  <c r="L171" i="9"/>
  <c r="J171" i="9"/>
  <c r="H171" i="9"/>
  <c r="F171" i="9"/>
  <c r="E171" i="9"/>
  <c r="D171" i="9"/>
  <c r="C171" i="9"/>
  <c r="B171" i="9"/>
  <c r="A171" i="9"/>
  <c r="T170" i="9"/>
  <c r="Q170" i="9"/>
  <c r="O170" i="9"/>
  <c r="N170" i="9"/>
  <c r="M170" i="9"/>
  <c r="L170" i="9"/>
  <c r="J170" i="9"/>
  <c r="H170" i="9"/>
  <c r="F170" i="9"/>
  <c r="E170" i="9"/>
  <c r="D170" i="9"/>
  <c r="C170" i="9"/>
  <c r="B170" i="9"/>
  <c r="A170" i="9"/>
  <c r="T169" i="9"/>
  <c r="Q169" i="9"/>
  <c r="O169" i="9"/>
  <c r="N169" i="9"/>
  <c r="M169" i="9"/>
  <c r="L169" i="9"/>
  <c r="J169" i="9"/>
  <c r="H169" i="9"/>
  <c r="F169" i="9"/>
  <c r="E169" i="9"/>
  <c r="D169" i="9"/>
  <c r="C169" i="9"/>
  <c r="B169" i="9"/>
  <c r="A169" i="9"/>
  <c r="T168" i="9"/>
  <c r="Q168" i="9"/>
  <c r="O168" i="9"/>
  <c r="N168" i="9"/>
  <c r="M168" i="9"/>
  <c r="L168" i="9"/>
  <c r="J168" i="9"/>
  <c r="H168" i="9"/>
  <c r="F168" i="9"/>
  <c r="E168" i="9"/>
  <c r="D168" i="9"/>
  <c r="C168" i="9"/>
  <c r="B168" i="9"/>
  <c r="A168" i="9"/>
  <c r="Q167" i="9"/>
  <c r="O167" i="9"/>
  <c r="N167" i="9"/>
  <c r="M167" i="9"/>
  <c r="L167" i="9"/>
  <c r="J167" i="9"/>
  <c r="H167" i="9"/>
  <c r="F167" i="9"/>
  <c r="E167" i="9"/>
  <c r="D167" i="9"/>
  <c r="C167" i="9"/>
  <c r="B167" i="9"/>
  <c r="A167" i="9"/>
  <c r="T166" i="9"/>
  <c r="Q166" i="9"/>
  <c r="O166" i="9"/>
  <c r="N166" i="9"/>
  <c r="M166" i="9"/>
  <c r="L166" i="9"/>
  <c r="J166" i="9"/>
  <c r="H166" i="9"/>
  <c r="F166" i="9"/>
  <c r="E166" i="9"/>
  <c r="D166" i="9"/>
  <c r="C166" i="9"/>
  <c r="B166" i="9"/>
  <c r="A166" i="9"/>
  <c r="T165" i="9"/>
  <c r="Q165" i="9"/>
  <c r="O165" i="9"/>
  <c r="N165" i="9"/>
  <c r="M165" i="9"/>
  <c r="L165" i="9"/>
  <c r="J165" i="9"/>
  <c r="H165" i="9"/>
  <c r="F165" i="9"/>
  <c r="E165" i="9"/>
  <c r="D165" i="9"/>
  <c r="C165" i="9"/>
  <c r="B165" i="9"/>
  <c r="A165" i="9"/>
  <c r="Q164" i="9"/>
  <c r="O164" i="9"/>
  <c r="N164" i="9"/>
  <c r="M164" i="9"/>
  <c r="L164" i="9"/>
  <c r="J164" i="9"/>
  <c r="H164" i="9"/>
  <c r="F164" i="9"/>
  <c r="E164" i="9"/>
  <c r="D164" i="9"/>
  <c r="C164" i="9"/>
  <c r="B164" i="9"/>
  <c r="A164" i="9"/>
  <c r="Q163" i="9"/>
  <c r="O163" i="9"/>
  <c r="N163" i="9"/>
  <c r="M163" i="9"/>
  <c r="L163" i="9"/>
  <c r="J163" i="9"/>
  <c r="H163" i="9"/>
  <c r="F163" i="9"/>
  <c r="E163" i="9"/>
  <c r="D163" i="9"/>
  <c r="C163" i="9"/>
  <c r="B163" i="9"/>
  <c r="A163" i="9"/>
  <c r="T162" i="9"/>
  <c r="Q162" i="9"/>
  <c r="O162" i="9"/>
  <c r="N162" i="9"/>
  <c r="M162" i="9"/>
  <c r="L162" i="9"/>
  <c r="J162" i="9"/>
  <c r="H162" i="9"/>
  <c r="F161" i="9" s="1"/>
  <c r="F162" i="9"/>
  <c r="E162" i="9"/>
  <c r="D162" i="9"/>
  <c r="C162" i="9"/>
  <c r="B162" i="9"/>
  <c r="A162" i="9"/>
  <c r="T160" i="9"/>
  <c r="Q160" i="9"/>
  <c r="O160" i="9"/>
  <c r="N160" i="9"/>
  <c r="M160" i="9"/>
  <c r="L160" i="9"/>
  <c r="J160" i="9"/>
  <c r="H160" i="9"/>
  <c r="F160" i="9"/>
  <c r="E160" i="9"/>
  <c r="D160" i="9"/>
  <c r="C160" i="9"/>
  <c r="B160" i="9"/>
  <c r="A160" i="9"/>
  <c r="T159" i="9"/>
  <c r="Q159" i="9"/>
  <c r="O159" i="9"/>
  <c r="N159" i="9"/>
  <c r="M159" i="9"/>
  <c r="L159" i="9"/>
  <c r="J159" i="9"/>
  <c r="H159" i="9"/>
  <c r="F159" i="9"/>
  <c r="E159" i="9"/>
  <c r="D159" i="9"/>
  <c r="C159" i="9"/>
  <c r="B159" i="9"/>
  <c r="A159" i="9"/>
  <c r="T158" i="9"/>
  <c r="Q158" i="9"/>
  <c r="O158" i="9"/>
  <c r="N158" i="9"/>
  <c r="M158" i="9"/>
  <c r="L158" i="9"/>
  <c r="J158" i="9"/>
  <c r="H158" i="9"/>
  <c r="F158" i="9"/>
  <c r="E158" i="9"/>
  <c r="D158" i="9"/>
  <c r="C158" i="9"/>
  <c r="B158" i="9"/>
  <c r="A158" i="9"/>
  <c r="T157" i="9"/>
  <c r="Q157" i="9"/>
  <c r="O157" i="9"/>
  <c r="N157" i="9"/>
  <c r="M157" i="9"/>
  <c r="L157" i="9"/>
  <c r="J157" i="9"/>
  <c r="H157" i="9"/>
  <c r="F157" i="9"/>
  <c r="E157" i="9"/>
  <c r="D157" i="9"/>
  <c r="C157" i="9"/>
  <c r="B157" i="9"/>
  <c r="A157" i="9"/>
  <c r="Q156" i="9"/>
  <c r="O156" i="9"/>
  <c r="N156" i="9"/>
  <c r="M156" i="9"/>
  <c r="L156" i="9"/>
  <c r="J156" i="9"/>
  <c r="H156" i="9"/>
  <c r="F156" i="9"/>
  <c r="E156" i="9"/>
  <c r="D156" i="9"/>
  <c r="C156" i="9"/>
  <c r="B156" i="9"/>
  <c r="A156" i="9"/>
  <c r="T155" i="9"/>
  <c r="Q155" i="9"/>
  <c r="O155" i="9"/>
  <c r="N155" i="9"/>
  <c r="M155" i="9"/>
  <c r="L155" i="9"/>
  <c r="J155" i="9"/>
  <c r="H155" i="9"/>
  <c r="F155" i="9"/>
  <c r="E155" i="9"/>
  <c r="D155" i="9"/>
  <c r="C155" i="9"/>
  <c r="B155" i="9"/>
  <c r="A155" i="9"/>
  <c r="T154" i="9"/>
  <c r="Q154" i="9"/>
  <c r="O154" i="9"/>
  <c r="N154" i="9"/>
  <c r="M154" i="9"/>
  <c r="L154" i="9"/>
  <c r="J154" i="9"/>
  <c r="H154" i="9"/>
  <c r="F154" i="9"/>
  <c r="E154" i="9"/>
  <c r="D154" i="9"/>
  <c r="C154" i="9"/>
  <c r="B154" i="9"/>
  <c r="A154" i="9"/>
  <c r="T153" i="9"/>
  <c r="Q153" i="9"/>
  <c r="O153" i="9"/>
  <c r="N153" i="9"/>
  <c r="M153" i="9"/>
  <c r="L153" i="9"/>
  <c r="J153" i="9"/>
  <c r="H153" i="9"/>
  <c r="F153" i="9"/>
  <c r="E153" i="9"/>
  <c r="D153" i="9"/>
  <c r="C153" i="9"/>
  <c r="B153" i="9"/>
  <c r="A153" i="9"/>
  <c r="T152" i="9"/>
  <c r="Q152" i="9"/>
  <c r="O152" i="9"/>
  <c r="N152" i="9"/>
  <c r="M152" i="9"/>
  <c r="L152" i="9"/>
  <c r="J152" i="9"/>
  <c r="H152" i="9"/>
  <c r="F152" i="9"/>
  <c r="E152" i="9"/>
  <c r="D152" i="9"/>
  <c r="C152" i="9"/>
  <c r="B152" i="9"/>
  <c r="A152" i="9"/>
  <c r="T151" i="9"/>
  <c r="Q151" i="9"/>
  <c r="O151" i="9"/>
  <c r="N151" i="9"/>
  <c r="M151" i="9"/>
  <c r="L151" i="9"/>
  <c r="J151" i="9"/>
  <c r="H151" i="9"/>
  <c r="F151" i="9"/>
  <c r="E151" i="9"/>
  <c r="D151" i="9"/>
  <c r="C151" i="9"/>
  <c r="B151" i="9"/>
  <c r="A151" i="9"/>
  <c r="Q150" i="9"/>
  <c r="O150" i="9"/>
  <c r="N150" i="9"/>
  <c r="M150" i="9"/>
  <c r="L150" i="9"/>
  <c r="J150" i="9"/>
  <c r="H150" i="9"/>
  <c r="F150" i="9"/>
  <c r="E150" i="9"/>
  <c r="D150" i="9"/>
  <c r="C150" i="9"/>
  <c r="B150" i="9"/>
  <c r="A150" i="9"/>
  <c r="T149" i="9"/>
  <c r="Q149" i="9"/>
  <c r="O149" i="9"/>
  <c r="N149" i="9"/>
  <c r="M149" i="9"/>
  <c r="L149" i="9"/>
  <c r="J149" i="9"/>
  <c r="H149" i="9"/>
  <c r="F149" i="9"/>
  <c r="E149" i="9"/>
  <c r="D149" i="9"/>
  <c r="C149" i="9"/>
  <c r="B149" i="9"/>
  <c r="A149" i="9"/>
  <c r="Q148" i="9"/>
  <c r="O148" i="9"/>
  <c r="N148" i="9"/>
  <c r="M148" i="9"/>
  <c r="L148" i="9"/>
  <c r="J148" i="9"/>
  <c r="H148" i="9"/>
  <c r="F148" i="9"/>
  <c r="F147" i="9" s="1"/>
  <c r="E148" i="9"/>
  <c r="D148" i="9"/>
  <c r="C148" i="9"/>
  <c r="B148" i="9"/>
  <c r="A148" i="9"/>
  <c r="T146" i="9"/>
  <c r="Q146" i="9"/>
  <c r="O146" i="9"/>
  <c r="N146" i="9"/>
  <c r="M146" i="9"/>
  <c r="L146" i="9"/>
  <c r="J146" i="9"/>
  <c r="H146" i="9"/>
  <c r="F146" i="9"/>
  <c r="E146" i="9"/>
  <c r="D146" i="9"/>
  <c r="C146" i="9"/>
  <c r="B146" i="9"/>
  <c r="A146" i="9"/>
  <c r="T145" i="9"/>
  <c r="Q145" i="9"/>
  <c r="O145" i="9"/>
  <c r="N145" i="9"/>
  <c r="M145" i="9"/>
  <c r="L145" i="9"/>
  <c r="J145" i="9"/>
  <c r="H145" i="9"/>
  <c r="F145" i="9"/>
  <c r="E145" i="9"/>
  <c r="D145" i="9"/>
  <c r="C145" i="9"/>
  <c r="B145" i="9"/>
  <c r="A145" i="9"/>
  <c r="T144" i="9"/>
  <c r="Q144" i="9"/>
  <c r="O144" i="9"/>
  <c r="N144" i="9"/>
  <c r="M144" i="9"/>
  <c r="L144" i="9"/>
  <c r="J144" i="9"/>
  <c r="H144" i="9"/>
  <c r="F144" i="9"/>
  <c r="E144" i="9"/>
  <c r="D144" i="9"/>
  <c r="C144" i="9"/>
  <c r="B144" i="9"/>
  <c r="A144" i="9"/>
  <c r="T143" i="9"/>
  <c r="Q143" i="9"/>
  <c r="O143" i="9"/>
  <c r="M143" i="9"/>
  <c r="L143" i="9"/>
  <c r="J143" i="9"/>
  <c r="H143" i="9"/>
  <c r="F143" i="9"/>
  <c r="E143" i="9"/>
  <c r="D143" i="9"/>
  <c r="C143" i="9"/>
  <c r="B143" i="9"/>
  <c r="A143" i="9"/>
  <c r="Q142" i="9"/>
  <c r="O142" i="9"/>
  <c r="N142" i="9"/>
  <c r="M142" i="9"/>
  <c r="L142" i="9"/>
  <c r="J142" i="9"/>
  <c r="H142" i="9"/>
  <c r="F142" i="9"/>
  <c r="E142" i="9"/>
  <c r="D142" i="9"/>
  <c r="C142" i="9"/>
  <c r="B142" i="9"/>
  <c r="A142" i="9"/>
  <c r="T141" i="9"/>
  <c r="Q141" i="9"/>
  <c r="O141" i="9"/>
  <c r="N141" i="9"/>
  <c r="M141" i="9"/>
  <c r="L141" i="9"/>
  <c r="J141" i="9"/>
  <c r="H141" i="9"/>
  <c r="F141" i="9"/>
  <c r="E141" i="9"/>
  <c r="D141" i="9"/>
  <c r="C141" i="9"/>
  <c r="B141" i="9"/>
  <c r="A141" i="9"/>
  <c r="T140" i="9"/>
  <c r="Q140" i="9"/>
  <c r="O140" i="9"/>
  <c r="N140" i="9"/>
  <c r="M140" i="9"/>
  <c r="L140" i="9"/>
  <c r="J140" i="9"/>
  <c r="H140" i="9"/>
  <c r="F140" i="9"/>
  <c r="E140" i="9"/>
  <c r="D140" i="9"/>
  <c r="C140" i="9"/>
  <c r="B140" i="9"/>
  <c r="A140" i="9"/>
  <c r="T139" i="9"/>
  <c r="Q139" i="9"/>
  <c r="O139" i="9"/>
  <c r="N139" i="9"/>
  <c r="M139" i="9"/>
  <c r="L139" i="9"/>
  <c r="J139" i="9"/>
  <c r="H139" i="9"/>
  <c r="F139" i="9"/>
  <c r="E139" i="9"/>
  <c r="D139" i="9"/>
  <c r="C139" i="9"/>
  <c r="B139" i="9"/>
  <c r="A139" i="9"/>
  <c r="Q138" i="9"/>
  <c r="O138" i="9"/>
  <c r="N138" i="9"/>
  <c r="M138" i="9"/>
  <c r="L138" i="9"/>
  <c r="J138" i="9"/>
  <c r="H138" i="9"/>
  <c r="F138" i="9"/>
  <c r="E138" i="9"/>
  <c r="D138" i="9"/>
  <c r="C138" i="9"/>
  <c r="B138" i="9"/>
  <c r="A138" i="9"/>
  <c r="Q137" i="9"/>
  <c r="O137" i="9"/>
  <c r="N137" i="9"/>
  <c r="M137" i="9"/>
  <c r="L137" i="9"/>
  <c r="J137" i="9"/>
  <c r="H137" i="9"/>
  <c r="F137" i="9"/>
  <c r="E137" i="9"/>
  <c r="D137" i="9"/>
  <c r="C137" i="9"/>
  <c r="B137" i="9"/>
  <c r="A137" i="9"/>
  <c r="Q136" i="9"/>
  <c r="O136" i="9"/>
  <c r="N136" i="9"/>
  <c r="M136" i="9"/>
  <c r="L136" i="9"/>
  <c r="J136" i="9"/>
  <c r="H136" i="9"/>
  <c r="F136" i="9"/>
  <c r="E136" i="9"/>
  <c r="D136" i="9"/>
  <c r="C136" i="9"/>
  <c r="B136" i="9"/>
  <c r="A136" i="9"/>
  <c r="Q135" i="9"/>
  <c r="O135" i="9"/>
  <c r="N135" i="9"/>
  <c r="M135" i="9"/>
  <c r="L135" i="9"/>
  <c r="J135" i="9"/>
  <c r="H135" i="9"/>
  <c r="F135" i="9"/>
  <c r="E135" i="9"/>
  <c r="D135" i="9"/>
  <c r="C135" i="9"/>
  <c r="B135" i="9"/>
  <c r="A135" i="9"/>
  <c r="T134" i="9"/>
  <c r="Q134" i="9"/>
  <c r="O134" i="9"/>
  <c r="N134" i="9"/>
  <c r="M134" i="9"/>
  <c r="L134" i="9"/>
  <c r="J134" i="9"/>
  <c r="H134" i="9"/>
  <c r="F133" i="9" s="1"/>
  <c r="F134" i="9"/>
  <c r="E134" i="9"/>
  <c r="D134" i="9"/>
  <c r="C134" i="9"/>
  <c r="B134" i="9"/>
  <c r="A134" i="9"/>
  <c r="T132" i="9"/>
  <c r="Q132" i="9"/>
  <c r="O132" i="9"/>
  <c r="N132" i="9"/>
  <c r="M132" i="9"/>
  <c r="L132" i="9"/>
  <c r="J132" i="9"/>
  <c r="H132" i="9"/>
  <c r="F132" i="9"/>
  <c r="E132" i="9"/>
  <c r="D132" i="9"/>
  <c r="C132" i="9"/>
  <c r="B132" i="9"/>
  <c r="A132" i="9"/>
  <c r="T131" i="9"/>
  <c r="Q131" i="9"/>
  <c r="O131" i="9"/>
  <c r="N131" i="9"/>
  <c r="M131" i="9"/>
  <c r="L131" i="9"/>
  <c r="J131" i="9"/>
  <c r="H131" i="9"/>
  <c r="F131" i="9"/>
  <c r="E131" i="9"/>
  <c r="D131" i="9"/>
  <c r="C131" i="9"/>
  <c r="B131" i="9"/>
  <c r="A131" i="9"/>
  <c r="T130" i="9"/>
  <c r="Q130" i="9"/>
  <c r="O130" i="9"/>
  <c r="N130" i="9"/>
  <c r="M130" i="9"/>
  <c r="L130" i="9"/>
  <c r="J130" i="9"/>
  <c r="H130" i="9"/>
  <c r="F130" i="9"/>
  <c r="E130" i="9"/>
  <c r="D130" i="9"/>
  <c r="C130" i="9"/>
  <c r="B130" i="9"/>
  <c r="A130" i="9"/>
  <c r="T129" i="9"/>
  <c r="Q129" i="9"/>
  <c r="O129" i="9"/>
  <c r="N129" i="9"/>
  <c r="M129" i="9"/>
  <c r="L129" i="9"/>
  <c r="J129" i="9"/>
  <c r="H129" i="9"/>
  <c r="F129" i="9"/>
  <c r="E129" i="9"/>
  <c r="D129" i="9"/>
  <c r="C129" i="9"/>
  <c r="B129" i="9"/>
  <c r="A129" i="9"/>
  <c r="T128" i="9"/>
  <c r="Q128" i="9"/>
  <c r="O128" i="9"/>
  <c r="N128" i="9"/>
  <c r="M128" i="9"/>
  <c r="L128" i="9"/>
  <c r="J128" i="9"/>
  <c r="H128" i="9"/>
  <c r="F128" i="9"/>
  <c r="E128" i="9"/>
  <c r="D128" i="9"/>
  <c r="C128" i="9"/>
  <c r="B128" i="9"/>
  <c r="A128" i="9"/>
  <c r="T127" i="9"/>
  <c r="Q127" i="9"/>
  <c r="O127" i="9"/>
  <c r="N127" i="9"/>
  <c r="M127" i="9"/>
  <c r="L127" i="9"/>
  <c r="J127" i="9"/>
  <c r="H127" i="9"/>
  <c r="F127" i="9"/>
  <c r="E127" i="9"/>
  <c r="D127" i="9"/>
  <c r="C127" i="9"/>
  <c r="B127" i="9"/>
  <c r="A127" i="9"/>
  <c r="T126" i="9"/>
  <c r="Q126" i="9"/>
  <c r="O126" i="9"/>
  <c r="N126" i="9"/>
  <c r="M126" i="9"/>
  <c r="L126" i="9"/>
  <c r="J126" i="9"/>
  <c r="H126" i="9"/>
  <c r="F126" i="9"/>
  <c r="E126" i="9"/>
  <c r="D126" i="9"/>
  <c r="C126" i="9"/>
  <c r="B126" i="9"/>
  <c r="A126" i="9"/>
  <c r="Q125" i="9"/>
  <c r="O125" i="9"/>
  <c r="N125" i="9"/>
  <c r="M125" i="9"/>
  <c r="L125" i="9"/>
  <c r="J125" i="9"/>
  <c r="H125" i="9"/>
  <c r="F125" i="9"/>
  <c r="E125" i="9"/>
  <c r="D125" i="9"/>
  <c r="C125" i="9"/>
  <c r="B125" i="9"/>
  <c r="A125" i="9"/>
  <c r="Q124" i="9"/>
  <c r="O124" i="9"/>
  <c r="N124" i="9"/>
  <c r="M124" i="9"/>
  <c r="L124" i="9"/>
  <c r="J124" i="9"/>
  <c r="H124" i="9"/>
  <c r="F124" i="9"/>
  <c r="E124" i="9"/>
  <c r="D124" i="9"/>
  <c r="C124" i="9"/>
  <c r="B124" i="9"/>
  <c r="A124" i="9"/>
  <c r="Q123" i="9"/>
  <c r="O123" i="9"/>
  <c r="N123" i="9"/>
  <c r="M123" i="9"/>
  <c r="L123" i="9"/>
  <c r="J123" i="9"/>
  <c r="H123" i="9"/>
  <c r="F123" i="9"/>
  <c r="E123" i="9"/>
  <c r="D123" i="9"/>
  <c r="C123" i="9"/>
  <c r="B123" i="9"/>
  <c r="A123" i="9"/>
  <c r="T122" i="9"/>
  <c r="Q122" i="9"/>
  <c r="O122" i="9"/>
  <c r="N122" i="9"/>
  <c r="M122" i="9"/>
  <c r="L122" i="9"/>
  <c r="J122" i="9"/>
  <c r="H122" i="9"/>
  <c r="F122" i="9"/>
  <c r="E122" i="9"/>
  <c r="D122" i="9"/>
  <c r="C122" i="9"/>
  <c r="B122" i="9"/>
  <c r="A122" i="9"/>
  <c r="T121" i="9"/>
  <c r="Q121" i="9"/>
  <c r="O121" i="9"/>
  <c r="N121" i="9"/>
  <c r="M121" i="9"/>
  <c r="L121" i="9"/>
  <c r="J121" i="9"/>
  <c r="H121" i="9"/>
  <c r="F121" i="9"/>
  <c r="E121" i="9"/>
  <c r="D121" i="9"/>
  <c r="C121" i="9"/>
  <c r="B121" i="9"/>
  <c r="A121" i="9"/>
  <c r="Q120" i="9"/>
  <c r="O120" i="9"/>
  <c r="N120" i="9"/>
  <c r="M120" i="9"/>
  <c r="L120" i="9"/>
  <c r="J120" i="9"/>
  <c r="H120" i="9"/>
  <c r="F120" i="9"/>
  <c r="F118" i="9" s="1"/>
  <c r="E120" i="9"/>
  <c r="D120" i="9"/>
  <c r="C120" i="9"/>
  <c r="B120" i="9"/>
  <c r="A120" i="9"/>
  <c r="T116" i="9"/>
  <c r="Q116" i="9"/>
  <c r="O116" i="9"/>
  <c r="N116" i="9"/>
  <c r="M116" i="9"/>
  <c r="L116" i="9"/>
  <c r="J116" i="9"/>
  <c r="H116" i="9"/>
  <c r="F116" i="9"/>
  <c r="E116" i="9"/>
  <c r="D116" i="9"/>
  <c r="C116" i="9"/>
  <c r="B116" i="9"/>
  <c r="A116" i="9"/>
  <c r="T115" i="9"/>
  <c r="Q115" i="9"/>
  <c r="O115" i="9"/>
  <c r="N115" i="9"/>
  <c r="M115" i="9"/>
  <c r="L115" i="9"/>
  <c r="J115" i="9"/>
  <c r="H115" i="9"/>
  <c r="F115" i="9"/>
  <c r="E115" i="9"/>
  <c r="D115" i="9"/>
  <c r="C115" i="9"/>
  <c r="B115" i="9"/>
  <c r="A115" i="9"/>
  <c r="T114" i="9"/>
  <c r="Q114" i="9"/>
  <c r="O114" i="9"/>
  <c r="N114" i="9"/>
  <c r="M114" i="9"/>
  <c r="L114" i="9"/>
  <c r="J114" i="9"/>
  <c r="H114" i="9"/>
  <c r="F114" i="9"/>
  <c r="E114" i="9"/>
  <c r="D114" i="9"/>
  <c r="C114" i="9"/>
  <c r="B114" i="9"/>
  <c r="A114" i="9"/>
  <c r="T113" i="9"/>
  <c r="Q113" i="9"/>
  <c r="O113" i="9"/>
  <c r="N113" i="9"/>
  <c r="M113" i="9"/>
  <c r="L113" i="9"/>
  <c r="J113" i="9"/>
  <c r="H113" i="9"/>
  <c r="F113" i="9"/>
  <c r="E113" i="9"/>
  <c r="D113" i="9"/>
  <c r="C113" i="9"/>
  <c r="B113" i="9"/>
  <c r="A113" i="9"/>
  <c r="T112" i="9"/>
  <c r="Q112" i="9"/>
  <c r="O112" i="9"/>
  <c r="N112" i="9"/>
  <c r="M112" i="9"/>
  <c r="L112" i="9"/>
  <c r="J112" i="9"/>
  <c r="H112" i="9"/>
  <c r="F112" i="9"/>
  <c r="E112" i="9"/>
  <c r="D112" i="9"/>
  <c r="C112" i="9"/>
  <c r="B112" i="9"/>
  <c r="A112" i="9"/>
  <c r="Q111" i="9"/>
  <c r="O111" i="9"/>
  <c r="N111" i="9"/>
  <c r="M111" i="9"/>
  <c r="L111" i="9"/>
  <c r="J111" i="9"/>
  <c r="H111" i="9"/>
  <c r="F111" i="9"/>
  <c r="E111" i="9"/>
  <c r="D111" i="9"/>
  <c r="C111" i="9"/>
  <c r="B111" i="9"/>
  <c r="A111" i="9"/>
  <c r="T110" i="9"/>
  <c r="Q110" i="9"/>
  <c r="O110" i="9"/>
  <c r="N110" i="9"/>
  <c r="M110" i="9"/>
  <c r="L110" i="9"/>
  <c r="J110" i="9"/>
  <c r="H110" i="9"/>
  <c r="F110" i="9"/>
  <c r="E110" i="9"/>
  <c r="D110" i="9"/>
  <c r="C110" i="9"/>
  <c r="B110" i="9"/>
  <c r="A110" i="9"/>
  <c r="Q109" i="9"/>
  <c r="O109" i="9"/>
  <c r="N109" i="9"/>
  <c r="M109" i="9"/>
  <c r="L109" i="9"/>
  <c r="J109" i="9"/>
  <c r="H109" i="9"/>
  <c r="F109" i="9"/>
  <c r="E109" i="9"/>
  <c r="D109" i="9"/>
  <c r="C109" i="9"/>
  <c r="B109" i="9"/>
  <c r="A109" i="9"/>
  <c r="T108" i="9"/>
  <c r="Q108" i="9"/>
  <c r="O108" i="9"/>
  <c r="N108" i="9"/>
  <c r="M108" i="9"/>
  <c r="L108" i="9"/>
  <c r="J108" i="9"/>
  <c r="H108" i="9"/>
  <c r="F108" i="9"/>
  <c r="E108" i="9"/>
  <c r="D108" i="9"/>
  <c r="C108" i="9"/>
  <c r="B108" i="9"/>
  <c r="A108" i="9"/>
  <c r="T107" i="9"/>
  <c r="Q107" i="9"/>
  <c r="O107" i="9"/>
  <c r="N107" i="9"/>
  <c r="M107" i="9"/>
  <c r="L107" i="9"/>
  <c r="J107" i="9"/>
  <c r="H107" i="9"/>
  <c r="F107" i="9"/>
  <c r="E107" i="9"/>
  <c r="D107" i="9"/>
  <c r="C107" i="9"/>
  <c r="B107" i="9"/>
  <c r="A107" i="9"/>
  <c r="T106" i="9"/>
  <c r="Q106" i="9"/>
  <c r="O106" i="9"/>
  <c r="N106" i="9"/>
  <c r="M106" i="9"/>
  <c r="L106" i="9"/>
  <c r="J106" i="9"/>
  <c r="H106" i="9"/>
  <c r="F106" i="9"/>
  <c r="E106" i="9"/>
  <c r="D106" i="9"/>
  <c r="C106" i="9"/>
  <c r="B106" i="9"/>
  <c r="A106" i="9"/>
  <c r="Q105" i="9"/>
  <c r="O105" i="9"/>
  <c r="N105" i="9"/>
  <c r="M105" i="9"/>
  <c r="L105" i="9"/>
  <c r="J105" i="9"/>
  <c r="H105" i="9"/>
  <c r="F105" i="9"/>
  <c r="E105" i="9"/>
  <c r="D105" i="9"/>
  <c r="C105" i="9"/>
  <c r="B105" i="9"/>
  <c r="A105" i="9"/>
  <c r="Q104" i="9"/>
  <c r="O104" i="9"/>
  <c r="N104" i="9"/>
  <c r="M104" i="9"/>
  <c r="L104" i="9"/>
  <c r="J104" i="9"/>
  <c r="H104" i="9"/>
  <c r="F103" i="9" s="1"/>
  <c r="F104" i="9"/>
  <c r="E104" i="9"/>
  <c r="D104" i="9"/>
  <c r="C104" i="9"/>
  <c r="B104" i="9"/>
  <c r="A104" i="9"/>
  <c r="T102" i="9"/>
  <c r="Q102" i="9"/>
  <c r="O102" i="9"/>
  <c r="N102" i="9"/>
  <c r="M102" i="9"/>
  <c r="L102" i="9"/>
  <c r="J102" i="9"/>
  <c r="H102" i="9"/>
  <c r="F102" i="9"/>
  <c r="E102" i="9"/>
  <c r="D102" i="9"/>
  <c r="C102" i="9"/>
  <c r="B102" i="9"/>
  <c r="A102" i="9"/>
  <c r="Q101" i="9"/>
  <c r="O101" i="9"/>
  <c r="N101" i="9"/>
  <c r="M101" i="9"/>
  <c r="L101" i="9"/>
  <c r="J101" i="9"/>
  <c r="H101" i="9"/>
  <c r="F101" i="9"/>
  <c r="E101" i="9"/>
  <c r="D101" i="9"/>
  <c r="C101" i="9"/>
  <c r="B101" i="9"/>
  <c r="A101" i="9"/>
  <c r="T100" i="9"/>
  <c r="Q100" i="9"/>
  <c r="O100" i="9"/>
  <c r="N100" i="9"/>
  <c r="M100" i="9"/>
  <c r="L100" i="9"/>
  <c r="J100" i="9"/>
  <c r="H100" i="9"/>
  <c r="F100" i="9"/>
  <c r="E100" i="9"/>
  <c r="D100" i="9"/>
  <c r="C100" i="9"/>
  <c r="B100" i="9"/>
  <c r="A100" i="9"/>
  <c r="T99" i="9"/>
  <c r="Q99" i="9"/>
  <c r="O99" i="9"/>
  <c r="M99" i="9"/>
  <c r="L99" i="9"/>
  <c r="J99" i="9"/>
  <c r="H99" i="9"/>
  <c r="F99" i="9"/>
  <c r="E99" i="9"/>
  <c r="D99" i="9"/>
  <c r="C99" i="9"/>
  <c r="B99" i="9"/>
  <c r="A99" i="9"/>
  <c r="T98" i="9"/>
  <c r="Q98" i="9"/>
  <c r="O98" i="9"/>
  <c r="N98" i="9"/>
  <c r="M98" i="9"/>
  <c r="L98" i="9"/>
  <c r="J98" i="9"/>
  <c r="H98" i="9"/>
  <c r="F98" i="9"/>
  <c r="E98" i="9"/>
  <c r="D98" i="9"/>
  <c r="C98" i="9"/>
  <c r="B98" i="9"/>
  <c r="A98" i="9"/>
  <c r="T97" i="9"/>
  <c r="Q97" i="9"/>
  <c r="O97" i="9"/>
  <c r="N97" i="9"/>
  <c r="M97" i="9"/>
  <c r="L97" i="9"/>
  <c r="J97" i="9"/>
  <c r="H97" i="9"/>
  <c r="F97" i="9"/>
  <c r="E97" i="9"/>
  <c r="D97" i="9"/>
  <c r="C97" i="9"/>
  <c r="B97" i="9"/>
  <c r="A97" i="9"/>
  <c r="T96" i="9"/>
  <c r="Q96" i="9"/>
  <c r="O96" i="9"/>
  <c r="N96" i="9"/>
  <c r="M96" i="9"/>
  <c r="L96" i="9"/>
  <c r="J96" i="9"/>
  <c r="H96" i="9"/>
  <c r="F96" i="9"/>
  <c r="E96" i="9"/>
  <c r="D96" i="9"/>
  <c r="C96" i="9"/>
  <c r="B96" i="9"/>
  <c r="A96" i="9"/>
  <c r="Q95" i="9"/>
  <c r="O95" i="9"/>
  <c r="N95" i="9"/>
  <c r="M95" i="9"/>
  <c r="L95" i="9"/>
  <c r="J95" i="9"/>
  <c r="H95" i="9"/>
  <c r="F95" i="9"/>
  <c r="E95" i="9"/>
  <c r="D95" i="9"/>
  <c r="C95" i="9"/>
  <c r="B95" i="9"/>
  <c r="A95" i="9"/>
  <c r="T94" i="9"/>
  <c r="Q94" i="9"/>
  <c r="O94" i="9"/>
  <c r="N94" i="9"/>
  <c r="M94" i="9"/>
  <c r="L94" i="9"/>
  <c r="J94" i="9"/>
  <c r="H94" i="9"/>
  <c r="F94" i="9"/>
  <c r="E94" i="9"/>
  <c r="D94" i="9"/>
  <c r="C94" i="9"/>
  <c r="B94" i="9"/>
  <c r="A94" i="9"/>
  <c r="T93" i="9"/>
  <c r="Q93" i="9"/>
  <c r="O93" i="9"/>
  <c r="N93" i="9"/>
  <c r="M93" i="9"/>
  <c r="L93" i="9"/>
  <c r="J93" i="9"/>
  <c r="H93" i="9"/>
  <c r="F93" i="9"/>
  <c r="E93" i="9"/>
  <c r="D93" i="9"/>
  <c r="C93" i="9"/>
  <c r="B93" i="9"/>
  <c r="A93" i="9"/>
  <c r="T92" i="9"/>
  <c r="Q92" i="9"/>
  <c r="O92" i="9"/>
  <c r="N92" i="9"/>
  <c r="M92" i="9"/>
  <c r="L92" i="9"/>
  <c r="J92" i="9"/>
  <c r="H92" i="9"/>
  <c r="F92" i="9"/>
  <c r="E92" i="9"/>
  <c r="D92" i="9"/>
  <c r="C92" i="9"/>
  <c r="B92" i="9"/>
  <c r="A92" i="9"/>
  <c r="Q91" i="9"/>
  <c r="O91" i="9"/>
  <c r="N91" i="9"/>
  <c r="M91" i="9"/>
  <c r="L91" i="9"/>
  <c r="J91" i="9"/>
  <c r="H91" i="9"/>
  <c r="F91" i="9"/>
  <c r="E91" i="9"/>
  <c r="D91" i="9"/>
  <c r="C91" i="9"/>
  <c r="B91" i="9"/>
  <c r="A91" i="9"/>
  <c r="T90" i="9"/>
  <c r="Q90" i="9"/>
  <c r="O90" i="9"/>
  <c r="N90" i="9"/>
  <c r="M90" i="9"/>
  <c r="L90" i="9"/>
  <c r="J90" i="9"/>
  <c r="H90" i="9"/>
  <c r="F89" i="9" s="1"/>
  <c r="F90" i="9"/>
  <c r="E90" i="9"/>
  <c r="D90" i="9"/>
  <c r="C90" i="9"/>
  <c r="B90" i="9"/>
  <c r="A90" i="9"/>
  <c r="T88" i="9"/>
  <c r="Q88" i="9"/>
  <c r="O88" i="9"/>
  <c r="N88" i="9"/>
  <c r="M88" i="9"/>
  <c r="L88" i="9"/>
  <c r="J88" i="9"/>
  <c r="H88" i="9"/>
  <c r="F88" i="9"/>
  <c r="E88" i="9"/>
  <c r="D88" i="9"/>
  <c r="C88" i="9"/>
  <c r="B88" i="9"/>
  <c r="A88" i="9"/>
  <c r="Q87" i="9"/>
  <c r="O87" i="9"/>
  <c r="N87" i="9"/>
  <c r="M87" i="9"/>
  <c r="L87" i="9"/>
  <c r="J87" i="9"/>
  <c r="H87" i="9"/>
  <c r="F87" i="9"/>
  <c r="E87" i="9"/>
  <c r="D87" i="9"/>
  <c r="C87" i="9"/>
  <c r="B87" i="9"/>
  <c r="A87" i="9"/>
  <c r="T86" i="9"/>
  <c r="Q86" i="9"/>
  <c r="O86" i="9"/>
  <c r="N86" i="9"/>
  <c r="M86" i="9"/>
  <c r="L86" i="9"/>
  <c r="J86" i="9"/>
  <c r="H86" i="9"/>
  <c r="F86" i="9"/>
  <c r="E86" i="9"/>
  <c r="D86" i="9"/>
  <c r="C86" i="9"/>
  <c r="B86" i="9"/>
  <c r="A86" i="9"/>
  <c r="T85" i="9"/>
  <c r="Q85" i="9"/>
  <c r="O85" i="9"/>
  <c r="N85" i="9"/>
  <c r="M85" i="9"/>
  <c r="L85" i="9"/>
  <c r="J85" i="9"/>
  <c r="H85" i="9"/>
  <c r="F85" i="9"/>
  <c r="E85" i="9"/>
  <c r="D85" i="9"/>
  <c r="C85" i="9"/>
  <c r="B85" i="9"/>
  <c r="A85" i="9"/>
  <c r="Q84" i="9"/>
  <c r="O84" i="9"/>
  <c r="N84" i="9"/>
  <c r="M84" i="9"/>
  <c r="L84" i="9"/>
  <c r="J84" i="9"/>
  <c r="H84" i="9"/>
  <c r="F84" i="9"/>
  <c r="E84" i="9"/>
  <c r="D84" i="9"/>
  <c r="C84" i="9"/>
  <c r="B84" i="9"/>
  <c r="A84" i="9"/>
  <c r="T83" i="9"/>
  <c r="Q83" i="9"/>
  <c r="O83" i="9"/>
  <c r="N83" i="9"/>
  <c r="M83" i="9"/>
  <c r="L83" i="9"/>
  <c r="J83" i="9"/>
  <c r="H83" i="9"/>
  <c r="F83" i="9"/>
  <c r="E83" i="9"/>
  <c r="D83" i="9"/>
  <c r="C83" i="9"/>
  <c r="B83" i="9"/>
  <c r="A83" i="9"/>
  <c r="Q82" i="9"/>
  <c r="O82" i="9"/>
  <c r="N82" i="9"/>
  <c r="M82" i="9"/>
  <c r="L82" i="9"/>
  <c r="J82" i="9"/>
  <c r="H82" i="9"/>
  <c r="F82" i="9"/>
  <c r="E82" i="9"/>
  <c r="D82" i="9"/>
  <c r="C82" i="9"/>
  <c r="B82" i="9"/>
  <c r="A82" i="9"/>
  <c r="T81" i="9"/>
  <c r="Q81" i="9"/>
  <c r="O81" i="9"/>
  <c r="N81" i="9"/>
  <c r="M81" i="9"/>
  <c r="L81" i="9"/>
  <c r="J81" i="9"/>
  <c r="H81" i="9"/>
  <c r="F81" i="9"/>
  <c r="E81" i="9"/>
  <c r="D81" i="9"/>
  <c r="C81" i="9"/>
  <c r="B81" i="9"/>
  <c r="A81" i="9"/>
  <c r="Q80" i="9"/>
  <c r="O80" i="9"/>
  <c r="N80" i="9"/>
  <c r="M80" i="9"/>
  <c r="L80" i="9"/>
  <c r="J80" i="9"/>
  <c r="H80" i="9"/>
  <c r="F80" i="9"/>
  <c r="E80" i="9"/>
  <c r="D80" i="9"/>
  <c r="C80" i="9"/>
  <c r="B80" i="9"/>
  <c r="A80" i="9"/>
  <c r="T79" i="9"/>
  <c r="Q79" i="9"/>
  <c r="O79" i="9"/>
  <c r="N79" i="9"/>
  <c r="M79" i="9"/>
  <c r="L79" i="9"/>
  <c r="J79" i="9"/>
  <c r="H79" i="9"/>
  <c r="F79" i="9"/>
  <c r="E79" i="9"/>
  <c r="D79" i="9"/>
  <c r="C79" i="9"/>
  <c r="B79" i="9"/>
  <c r="A79" i="9"/>
  <c r="T78" i="9"/>
  <c r="Q78" i="9"/>
  <c r="O78" i="9"/>
  <c r="N78" i="9"/>
  <c r="M78" i="9"/>
  <c r="L78" i="9"/>
  <c r="J78" i="9"/>
  <c r="H78" i="9"/>
  <c r="F78" i="9"/>
  <c r="E78" i="9"/>
  <c r="D78" i="9"/>
  <c r="C78" i="9"/>
  <c r="B78" i="9"/>
  <c r="A78" i="9"/>
  <c r="T77" i="9"/>
  <c r="Q77" i="9"/>
  <c r="O77" i="9"/>
  <c r="N77" i="9"/>
  <c r="M77" i="9"/>
  <c r="L77" i="9"/>
  <c r="J77" i="9"/>
  <c r="H77" i="9"/>
  <c r="F77" i="9"/>
  <c r="E77" i="9"/>
  <c r="D77" i="9"/>
  <c r="C77" i="9"/>
  <c r="B77" i="9"/>
  <c r="A77" i="9"/>
  <c r="T76" i="9"/>
  <c r="Q76" i="9"/>
  <c r="O76" i="9"/>
  <c r="N76" i="9"/>
  <c r="M76" i="9"/>
  <c r="L76" i="9"/>
  <c r="J76" i="9"/>
  <c r="H76" i="9"/>
  <c r="F76" i="9"/>
  <c r="F75" i="9" s="1"/>
  <c r="E76" i="9"/>
  <c r="D76" i="9"/>
  <c r="C76" i="9"/>
  <c r="B76" i="9"/>
  <c r="A76" i="9"/>
  <c r="T74" i="9"/>
  <c r="Q74" i="9"/>
  <c r="O74" i="9"/>
  <c r="N74" i="9"/>
  <c r="M74" i="9"/>
  <c r="L74" i="9"/>
  <c r="J74" i="9"/>
  <c r="H74" i="9"/>
  <c r="F74" i="9"/>
  <c r="E74" i="9"/>
  <c r="D74" i="9"/>
  <c r="C74" i="9"/>
  <c r="B74" i="9"/>
  <c r="A74" i="9"/>
  <c r="T73" i="9"/>
  <c r="Q73" i="9"/>
  <c r="O73" i="9"/>
  <c r="N73" i="9"/>
  <c r="M73" i="9"/>
  <c r="L73" i="9"/>
  <c r="J73" i="9"/>
  <c r="H73" i="9"/>
  <c r="F73" i="9"/>
  <c r="E73" i="9"/>
  <c r="D73" i="9"/>
  <c r="C73" i="9"/>
  <c r="B73" i="9"/>
  <c r="A73" i="9"/>
  <c r="T72" i="9"/>
  <c r="Q72" i="9"/>
  <c r="O72" i="9"/>
  <c r="N72" i="9"/>
  <c r="M72" i="9"/>
  <c r="L72" i="9"/>
  <c r="J72" i="9"/>
  <c r="H72" i="9"/>
  <c r="F72" i="9"/>
  <c r="E72" i="9"/>
  <c r="D72" i="9"/>
  <c r="C72" i="9"/>
  <c r="B72" i="9"/>
  <c r="A72" i="9"/>
  <c r="T71" i="9"/>
  <c r="Q71" i="9"/>
  <c r="O71" i="9"/>
  <c r="N71" i="9"/>
  <c r="M71" i="9"/>
  <c r="L71" i="9"/>
  <c r="J71" i="9"/>
  <c r="H71" i="9"/>
  <c r="F71" i="9"/>
  <c r="E71" i="9"/>
  <c r="D71" i="9"/>
  <c r="C71" i="9"/>
  <c r="B71" i="9"/>
  <c r="A71" i="9"/>
  <c r="Q70" i="9"/>
  <c r="O70" i="9"/>
  <c r="N70" i="9"/>
  <c r="M70" i="9"/>
  <c r="L70" i="9"/>
  <c r="J70" i="9"/>
  <c r="H70" i="9"/>
  <c r="F70" i="9"/>
  <c r="E70" i="9"/>
  <c r="D70" i="9"/>
  <c r="C70" i="9"/>
  <c r="B70" i="9"/>
  <c r="A70" i="9"/>
  <c r="T69" i="9"/>
  <c r="Q69" i="9"/>
  <c r="O69" i="9"/>
  <c r="N69" i="9"/>
  <c r="M69" i="9"/>
  <c r="L69" i="9"/>
  <c r="J69" i="9"/>
  <c r="H69" i="9"/>
  <c r="F69" i="9"/>
  <c r="E69" i="9"/>
  <c r="D69" i="9"/>
  <c r="C69" i="9"/>
  <c r="B69" i="9"/>
  <c r="A69" i="9"/>
  <c r="Q68" i="9"/>
  <c r="O68" i="9"/>
  <c r="N68" i="9"/>
  <c r="M68" i="9"/>
  <c r="L68" i="9"/>
  <c r="J68" i="9"/>
  <c r="H68" i="9"/>
  <c r="F68" i="9"/>
  <c r="E68" i="9"/>
  <c r="D68" i="9"/>
  <c r="C68" i="9"/>
  <c r="B68" i="9"/>
  <c r="A68" i="9"/>
  <c r="T67" i="9"/>
  <c r="Q67" i="9"/>
  <c r="O67" i="9"/>
  <c r="N67" i="9"/>
  <c r="M67" i="9"/>
  <c r="L67" i="9"/>
  <c r="J67" i="9"/>
  <c r="H67" i="9"/>
  <c r="F67" i="9"/>
  <c r="E67" i="9"/>
  <c r="D67" i="9"/>
  <c r="C67" i="9"/>
  <c r="B67" i="9"/>
  <c r="A67" i="9"/>
  <c r="T66" i="9"/>
  <c r="Q66" i="9"/>
  <c r="O66" i="9"/>
  <c r="N66" i="9"/>
  <c r="M66" i="9"/>
  <c r="L66" i="9"/>
  <c r="J66" i="9"/>
  <c r="H66" i="9"/>
  <c r="F66" i="9"/>
  <c r="E66" i="9"/>
  <c r="D66" i="9"/>
  <c r="C66" i="9"/>
  <c r="B66" i="9"/>
  <c r="A66" i="9"/>
  <c r="T65" i="9"/>
  <c r="Q65" i="9"/>
  <c r="O65" i="9"/>
  <c r="N65" i="9"/>
  <c r="M65" i="9"/>
  <c r="L65" i="9"/>
  <c r="J65" i="9"/>
  <c r="H65" i="9"/>
  <c r="F65" i="9"/>
  <c r="E65" i="9"/>
  <c r="D65" i="9"/>
  <c r="C65" i="9"/>
  <c r="B65" i="9"/>
  <c r="A65" i="9"/>
  <c r="T64" i="9"/>
  <c r="Q64" i="9"/>
  <c r="O64" i="9"/>
  <c r="N64" i="9"/>
  <c r="M64" i="9"/>
  <c r="L64" i="9"/>
  <c r="J64" i="9"/>
  <c r="H64" i="9"/>
  <c r="F64" i="9"/>
  <c r="E64" i="9"/>
  <c r="D64" i="9"/>
  <c r="C64" i="9"/>
  <c r="B64" i="9"/>
  <c r="A64" i="9"/>
  <c r="T63" i="9"/>
  <c r="Q63" i="9"/>
  <c r="O63" i="9"/>
  <c r="N63" i="9"/>
  <c r="M63" i="9"/>
  <c r="L63" i="9"/>
  <c r="J63" i="9"/>
  <c r="H63" i="9"/>
  <c r="F63" i="9"/>
  <c r="E63" i="9"/>
  <c r="D63" i="9"/>
  <c r="C63" i="9"/>
  <c r="B63" i="9"/>
  <c r="A63" i="9"/>
  <c r="T62" i="9"/>
  <c r="Q62" i="9"/>
  <c r="O62" i="9"/>
  <c r="N62" i="9"/>
  <c r="M62" i="9"/>
  <c r="L62" i="9"/>
  <c r="J62" i="9"/>
  <c r="H62" i="9"/>
  <c r="F61" i="9" s="1"/>
  <c r="F62" i="9"/>
  <c r="E62" i="9"/>
  <c r="D62" i="9"/>
  <c r="C62" i="9"/>
  <c r="B62" i="9"/>
  <c r="A62" i="9"/>
  <c r="T60" i="9"/>
  <c r="Q60" i="9"/>
  <c r="O60" i="9"/>
  <c r="N60" i="9"/>
  <c r="M60" i="9"/>
  <c r="L60" i="9"/>
  <c r="J60" i="9"/>
  <c r="H60" i="9"/>
  <c r="F60" i="9"/>
  <c r="E60" i="9"/>
  <c r="D60" i="9"/>
  <c r="C60" i="9"/>
  <c r="B60" i="9"/>
  <c r="A60" i="9"/>
  <c r="T59" i="9"/>
  <c r="Q59" i="9"/>
  <c r="O59" i="9"/>
  <c r="N59" i="9"/>
  <c r="M59" i="9"/>
  <c r="L59" i="9"/>
  <c r="J59" i="9"/>
  <c r="H59" i="9"/>
  <c r="F59" i="9"/>
  <c r="E59" i="9"/>
  <c r="D59" i="9"/>
  <c r="C59" i="9"/>
  <c r="B59" i="9"/>
  <c r="A59" i="9"/>
  <c r="T58" i="9"/>
  <c r="Q58" i="9"/>
  <c r="O58" i="9"/>
  <c r="N58" i="9"/>
  <c r="M58" i="9"/>
  <c r="L58" i="9"/>
  <c r="J58" i="9"/>
  <c r="H58" i="9"/>
  <c r="F58" i="9"/>
  <c r="E58" i="9"/>
  <c r="D58" i="9"/>
  <c r="C58" i="9"/>
  <c r="B58" i="9"/>
  <c r="A58" i="9"/>
  <c r="T57" i="9"/>
  <c r="Q57" i="9"/>
  <c r="O57" i="9"/>
  <c r="M57" i="9"/>
  <c r="L57" i="9"/>
  <c r="J57" i="9"/>
  <c r="H57" i="9"/>
  <c r="F57" i="9"/>
  <c r="E57" i="9"/>
  <c r="D57" i="9"/>
  <c r="C57" i="9"/>
  <c r="B57" i="9"/>
  <c r="A57" i="9"/>
  <c r="T56" i="9"/>
  <c r="Q56" i="9"/>
  <c r="O56" i="9"/>
  <c r="N56" i="9"/>
  <c r="M56" i="9"/>
  <c r="L56" i="9"/>
  <c r="J56" i="9"/>
  <c r="H56" i="9"/>
  <c r="F56" i="9"/>
  <c r="E56" i="9"/>
  <c r="D56" i="9"/>
  <c r="C56" i="9"/>
  <c r="B56" i="9"/>
  <c r="A56" i="9"/>
  <c r="T55" i="9"/>
  <c r="Q55" i="9"/>
  <c r="O55" i="9"/>
  <c r="N55" i="9"/>
  <c r="M55" i="9"/>
  <c r="L55" i="9"/>
  <c r="J55" i="9"/>
  <c r="H55" i="9"/>
  <c r="F55" i="9"/>
  <c r="E55" i="9"/>
  <c r="D55" i="9"/>
  <c r="C55" i="9"/>
  <c r="B55" i="9"/>
  <c r="A55" i="9"/>
  <c r="T54" i="9"/>
  <c r="Q54" i="9"/>
  <c r="O54" i="9"/>
  <c r="N54" i="9"/>
  <c r="M54" i="9"/>
  <c r="L54" i="9"/>
  <c r="J54" i="9"/>
  <c r="H54" i="9"/>
  <c r="F54" i="9"/>
  <c r="E54" i="9"/>
  <c r="D54" i="9"/>
  <c r="C54" i="9"/>
  <c r="B54" i="9"/>
  <c r="A54" i="9"/>
  <c r="T53" i="9"/>
  <c r="Q53" i="9"/>
  <c r="O53" i="9"/>
  <c r="N53" i="9"/>
  <c r="M53" i="9"/>
  <c r="L53" i="9"/>
  <c r="J53" i="9"/>
  <c r="H53" i="9"/>
  <c r="F53" i="9"/>
  <c r="E53" i="9"/>
  <c r="D53" i="9"/>
  <c r="C53" i="9"/>
  <c r="B53" i="9"/>
  <c r="A53" i="9"/>
  <c r="T52" i="9"/>
  <c r="Q52" i="9"/>
  <c r="O52" i="9"/>
  <c r="N52" i="9"/>
  <c r="M52" i="9"/>
  <c r="L52" i="9"/>
  <c r="J52" i="9"/>
  <c r="H52" i="9"/>
  <c r="F52" i="9"/>
  <c r="E52" i="9"/>
  <c r="D52" i="9"/>
  <c r="C52" i="9"/>
  <c r="B52" i="9"/>
  <c r="A52" i="9"/>
  <c r="Q51" i="9"/>
  <c r="O51" i="9"/>
  <c r="N51" i="9"/>
  <c r="M51" i="9"/>
  <c r="L51" i="9"/>
  <c r="J51" i="9"/>
  <c r="H51" i="9"/>
  <c r="F51" i="9"/>
  <c r="E51" i="9"/>
  <c r="D51" i="9"/>
  <c r="C51" i="9"/>
  <c r="B51" i="9"/>
  <c r="A51" i="9"/>
  <c r="Q50" i="9"/>
  <c r="O50" i="9"/>
  <c r="N50" i="9"/>
  <c r="M50" i="9"/>
  <c r="L50" i="9"/>
  <c r="J50" i="9"/>
  <c r="H50" i="9"/>
  <c r="F50" i="9"/>
  <c r="E50" i="9"/>
  <c r="D50" i="9"/>
  <c r="C50" i="9"/>
  <c r="B50" i="9"/>
  <c r="A50" i="9"/>
  <c r="T49" i="9"/>
  <c r="Q49" i="9"/>
  <c r="O49" i="9"/>
  <c r="N49" i="9"/>
  <c r="M49" i="9"/>
  <c r="L49" i="9"/>
  <c r="J49" i="9"/>
  <c r="H49" i="9"/>
  <c r="F49" i="9"/>
  <c r="E49" i="9"/>
  <c r="D49" i="9"/>
  <c r="C49" i="9"/>
  <c r="B49" i="9"/>
  <c r="A49" i="9"/>
  <c r="Q48" i="9"/>
  <c r="O48" i="9"/>
  <c r="N48" i="9"/>
  <c r="M48" i="9"/>
  <c r="L48" i="9"/>
  <c r="J48" i="9"/>
  <c r="H48" i="9"/>
  <c r="F48" i="9"/>
  <c r="F46" i="9" s="1"/>
  <c r="E48" i="9"/>
  <c r="D48" i="9"/>
  <c r="C48" i="9"/>
  <c r="B48" i="9"/>
  <c r="A48" i="9"/>
  <c r="T45" i="9"/>
  <c r="Q45" i="9"/>
  <c r="O45" i="9"/>
  <c r="N45" i="9"/>
  <c r="M45" i="9"/>
  <c r="L45" i="9"/>
  <c r="J45" i="9"/>
  <c r="H45" i="9"/>
  <c r="F45" i="9"/>
  <c r="E45" i="9"/>
  <c r="D45" i="9"/>
  <c r="C45" i="9"/>
  <c r="B45" i="9"/>
  <c r="A45" i="9"/>
  <c r="T44" i="9"/>
  <c r="Q44" i="9"/>
  <c r="O44" i="9"/>
  <c r="N44" i="9"/>
  <c r="M44" i="9"/>
  <c r="L44" i="9"/>
  <c r="J44" i="9"/>
  <c r="H44" i="9"/>
  <c r="F44" i="9"/>
  <c r="E44" i="9"/>
  <c r="D44" i="9"/>
  <c r="C44" i="9"/>
  <c r="B44" i="9"/>
  <c r="A44" i="9"/>
  <c r="T43" i="9"/>
  <c r="Q43" i="9"/>
  <c r="O43" i="9"/>
  <c r="N43" i="9"/>
  <c r="M43" i="9"/>
  <c r="L43" i="9"/>
  <c r="J43" i="9"/>
  <c r="H43" i="9"/>
  <c r="F43" i="9"/>
  <c r="E43" i="9"/>
  <c r="D43" i="9"/>
  <c r="C43" i="9"/>
  <c r="B43" i="9"/>
  <c r="A43" i="9"/>
  <c r="T42" i="9"/>
  <c r="Q42" i="9"/>
  <c r="O42" i="9"/>
  <c r="M42" i="9"/>
  <c r="L42" i="9"/>
  <c r="J42" i="9"/>
  <c r="H42" i="9"/>
  <c r="F42" i="9"/>
  <c r="E42" i="9"/>
  <c r="D42" i="9"/>
  <c r="C42" i="9"/>
  <c r="B42" i="9"/>
  <c r="A42" i="9"/>
  <c r="T41" i="9"/>
  <c r="Q41" i="9"/>
  <c r="O41" i="9"/>
  <c r="N41" i="9"/>
  <c r="M41" i="9"/>
  <c r="L41" i="9"/>
  <c r="J41" i="9"/>
  <c r="H41" i="9"/>
  <c r="F41" i="9"/>
  <c r="E41" i="9"/>
  <c r="D41" i="9"/>
  <c r="C41" i="9"/>
  <c r="B41" i="9"/>
  <c r="A41" i="9"/>
  <c r="T40" i="9"/>
  <c r="Q40" i="9"/>
  <c r="O40" i="9"/>
  <c r="N40" i="9"/>
  <c r="M40" i="9"/>
  <c r="L40" i="9"/>
  <c r="J40" i="9"/>
  <c r="H40" i="9"/>
  <c r="F40" i="9"/>
  <c r="E40" i="9"/>
  <c r="D40" i="9"/>
  <c r="C40" i="9"/>
  <c r="B40" i="9"/>
  <c r="A40" i="9"/>
  <c r="T39" i="9"/>
  <c r="Q39" i="9"/>
  <c r="O39" i="9"/>
  <c r="N39" i="9"/>
  <c r="M39" i="9"/>
  <c r="L39" i="9"/>
  <c r="J39" i="9"/>
  <c r="H39" i="9"/>
  <c r="F39" i="9"/>
  <c r="E39" i="9"/>
  <c r="D39" i="9"/>
  <c r="C39" i="9"/>
  <c r="B39" i="9"/>
  <c r="A39" i="9"/>
  <c r="Q38" i="9"/>
  <c r="O38" i="9"/>
  <c r="N38" i="9"/>
  <c r="M38" i="9"/>
  <c r="L38" i="9"/>
  <c r="J38" i="9"/>
  <c r="H38" i="9"/>
  <c r="F38" i="9"/>
  <c r="E38" i="9"/>
  <c r="D38" i="9"/>
  <c r="C38" i="9"/>
  <c r="B38" i="9"/>
  <c r="A38" i="9"/>
  <c r="T37" i="9"/>
  <c r="Q37" i="9"/>
  <c r="O37" i="9"/>
  <c r="N37" i="9"/>
  <c r="M37" i="9"/>
  <c r="L37" i="9"/>
  <c r="J37" i="9"/>
  <c r="H37" i="9"/>
  <c r="F37" i="9"/>
  <c r="E37" i="9"/>
  <c r="D37" i="9"/>
  <c r="C37" i="9"/>
  <c r="B37" i="9"/>
  <c r="A37" i="9"/>
  <c r="Q36" i="9"/>
  <c r="O36" i="9"/>
  <c r="N36" i="9"/>
  <c r="M36" i="9"/>
  <c r="L36" i="9"/>
  <c r="J36" i="9"/>
  <c r="H36" i="9"/>
  <c r="F36" i="9"/>
  <c r="E36" i="9"/>
  <c r="D36" i="9"/>
  <c r="C36" i="9"/>
  <c r="B36" i="9"/>
  <c r="A36" i="9"/>
  <c r="T35" i="9"/>
  <c r="Q35" i="9"/>
  <c r="O35" i="9"/>
  <c r="N35" i="9"/>
  <c r="M35" i="9"/>
  <c r="L35" i="9"/>
  <c r="J35" i="9"/>
  <c r="H35" i="9"/>
  <c r="F35" i="9"/>
  <c r="E35" i="9"/>
  <c r="D35" i="9"/>
  <c r="C35" i="9"/>
  <c r="B35" i="9"/>
  <c r="A35" i="9"/>
  <c r="T34" i="9"/>
  <c r="Q34" i="9"/>
  <c r="O34" i="9"/>
  <c r="N34" i="9"/>
  <c r="M34" i="9"/>
  <c r="L34" i="9"/>
  <c r="J34" i="9"/>
  <c r="H34" i="9"/>
  <c r="F34" i="9"/>
  <c r="E34" i="9"/>
  <c r="D34" i="9"/>
  <c r="C34" i="9"/>
  <c r="B34" i="9"/>
  <c r="A34" i="9"/>
  <c r="T33" i="9"/>
  <c r="Q33" i="9"/>
  <c r="O33" i="9"/>
  <c r="N33" i="9"/>
  <c r="M33" i="9"/>
  <c r="L33" i="9"/>
  <c r="J33" i="9"/>
  <c r="H33" i="9"/>
  <c r="F32" i="9" s="1"/>
  <c r="F33" i="9"/>
  <c r="E33" i="9"/>
  <c r="D33" i="9"/>
  <c r="C33" i="9"/>
  <c r="B33" i="9"/>
  <c r="A33" i="9"/>
  <c r="T31" i="9"/>
  <c r="Q31" i="9"/>
  <c r="O31" i="9"/>
  <c r="N31" i="9"/>
  <c r="M31" i="9"/>
  <c r="L31" i="9"/>
  <c r="J31" i="9"/>
  <c r="H31" i="9"/>
  <c r="F31" i="9"/>
  <c r="E31" i="9"/>
  <c r="D31" i="9"/>
  <c r="C31" i="9"/>
  <c r="B31" i="9"/>
  <c r="A31" i="9"/>
  <c r="Q30" i="9"/>
  <c r="O30" i="9"/>
  <c r="N30" i="9"/>
  <c r="M30" i="9"/>
  <c r="L30" i="9"/>
  <c r="J30" i="9"/>
  <c r="H30" i="9"/>
  <c r="F30" i="9"/>
  <c r="E30" i="9"/>
  <c r="D30" i="9"/>
  <c r="C30" i="9"/>
  <c r="B30" i="9"/>
  <c r="A30" i="9"/>
  <c r="T29" i="9"/>
  <c r="Q29" i="9"/>
  <c r="O29" i="9"/>
  <c r="N29" i="9"/>
  <c r="M29" i="9"/>
  <c r="L29" i="9"/>
  <c r="J29" i="9"/>
  <c r="H29" i="9"/>
  <c r="F29" i="9"/>
  <c r="E29" i="9"/>
  <c r="D29" i="9"/>
  <c r="C29" i="9"/>
  <c r="B29" i="9"/>
  <c r="A29" i="9"/>
  <c r="T28" i="9"/>
  <c r="Q28" i="9"/>
  <c r="O28" i="9"/>
  <c r="M28" i="9"/>
  <c r="L28" i="9"/>
  <c r="J28" i="9"/>
  <c r="H28" i="9"/>
  <c r="F28" i="9"/>
  <c r="E28" i="9"/>
  <c r="D28" i="9"/>
  <c r="C28" i="9"/>
  <c r="B28" i="9"/>
  <c r="A28" i="9"/>
  <c r="T27" i="9"/>
  <c r="Q27" i="9"/>
  <c r="O27" i="9"/>
  <c r="N27" i="9"/>
  <c r="M27" i="9"/>
  <c r="L27" i="9"/>
  <c r="J27" i="9"/>
  <c r="H27" i="9"/>
  <c r="F27" i="9"/>
  <c r="E27" i="9"/>
  <c r="D27" i="9"/>
  <c r="C27" i="9"/>
  <c r="B27" i="9"/>
  <c r="A27" i="9"/>
  <c r="T26" i="9"/>
  <c r="Q26" i="9"/>
  <c r="O26" i="9"/>
  <c r="N26" i="9"/>
  <c r="M26" i="9"/>
  <c r="L26" i="9"/>
  <c r="J26" i="9"/>
  <c r="H26" i="9"/>
  <c r="F26" i="9"/>
  <c r="E26" i="9"/>
  <c r="D26" i="9"/>
  <c r="C26" i="9"/>
  <c r="B26" i="9"/>
  <c r="A26" i="9"/>
  <c r="T25" i="9"/>
  <c r="Q25" i="9"/>
  <c r="O25" i="9"/>
  <c r="N25" i="9"/>
  <c r="M25" i="9"/>
  <c r="L25" i="9"/>
  <c r="J25" i="9"/>
  <c r="H25" i="9"/>
  <c r="F25" i="9"/>
  <c r="E25" i="9"/>
  <c r="D25" i="9"/>
  <c r="C25" i="9"/>
  <c r="B25" i="9"/>
  <c r="A25" i="9"/>
  <c r="T24" i="9"/>
  <c r="Q24" i="9"/>
  <c r="O24" i="9"/>
  <c r="M24" i="9"/>
  <c r="L24" i="9"/>
  <c r="J24" i="9"/>
  <c r="H24" i="9"/>
  <c r="F24" i="9"/>
  <c r="E24" i="9"/>
  <c r="D24" i="9"/>
  <c r="C24" i="9"/>
  <c r="B24" i="9"/>
  <c r="A24" i="9"/>
  <c r="Q23" i="9"/>
  <c r="O23" i="9"/>
  <c r="N23" i="9"/>
  <c r="M23" i="9"/>
  <c r="L23" i="9"/>
  <c r="J23" i="9"/>
  <c r="H23" i="9"/>
  <c r="F23" i="9"/>
  <c r="E23" i="9"/>
  <c r="D23" i="9"/>
  <c r="C23" i="9"/>
  <c r="B23" i="9"/>
  <c r="A23" i="9"/>
  <c r="T22" i="9"/>
  <c r="Q22" i="9"/>
  <c r="O22" i="9"/>
  <c r="N22" i="9"/>
  <c r="M22" i="9"/>
  <c r="L22" i="9"/>
  <c r="J22" i="9"/>
  <c r="H22" i="9"/>
  <c r="F22" i="9"/>
  <c r="E22" i="9"/>
  <c r="D22" i="9"/>
  <c r="C22" i="9"/>
  <c r="B22" i="9"/>
  <c r="A22" i="9"/>
  <c r="T21" i="9"/>
  <c r="Q21" i="9"/>
  <c r="O21" i="9"/>
  <c r="N21" i="9"/>
  <c r="M21" i="9"/>
  <c r="L21" i="9"/>
  <c r="J21" i="9"/>
  <c r="H21" i="9"/>
  <c r="F21" i="9"/>
  <c r="E21" i="9"/>
  <c r="D21" i="9"/>
  <c r="C21" i="9"/>
  <c r="B21" i="9"/>
  <c r="A21" i="9"/>
  <c r="Q20" i="9"/>
  <c r="O20" i="9"/>
  <c r="N20" i="9"/>
  <c r="M20" i="9"/>
  <c r="L20" i="9"/>
  <c r="J20" i="9"/>
  <c r="H20" i="9"/>
  <c r="F20" i="9"/>
  <c r="E20" i="9"/>
  <c r="D20" i="9"/>
  <c r="C20" i="9"/>
  <c r="B20" i="9"/>
  <c r="A20" i="9"/>
  <c r="T19" i="9"/>
  <c r="Q19" i="9"/>
  <c r="O19" i="9"/>
  <c r="N19" i="9"/>
  <c r="M19" i="9"/>
  <c r="L19" i="9"/>
  <c r="J19" i="9"/>
  <c r="H19" i="9"/>
  <c r="F19" i="9"/>
  <c r="F18" i="9" s="1"/>
  <c r="E19" i="9"/>
  <c r="D19" i="9"/>
  <c r="C19" i="9"/>
  <c r="B19" i="9"/>
  <c r="A19" i="9"/>
  <c r="T17" i="9"/>
  <c r="Q17" i="9"/>
  <c r="O17" i="9"/>
  <c r="N17" i="9"/>
  <c r="M17" i="9"/>
  <c r="L17" i="9"/>
  <c r="J17" i="9"/>
  <c r="H17" i="9"/>
  <c r="F17" i="9"/>
  <c r="E17" i="9"/>
  <c r="D17" i="9"/>
  <c r="C17" i="9"/>
  <c r="B17" i="9"/>
  <c r="A17" i="9"/>
  <c r="Q16" i="9"/>
  <c r="O16" i="9"/>
  <c r="N16" i="9"/>
  <c r="M16" i="9"/>
  <c r="L16" i="9"/>
  <c r="J16" i="9"/>
  <c r="H16" i="9"/>
  <c r="F16" i="9"/>
  <c r="E16" i="9"/>
  <c r="D16" i="9"/>
  <c r="C16" i="9"/>
  <c r="B16" i="9"/>
  <c r="A16" i="9"/>
  <c r="T15" i="9"/>
  <c r="Q15" i="9"/>
  <c r="O15" i="9"/>
  <c r="N15" i="9"/>
  <c r="M15" i="9"/>
  <c r="L15" i="9"/>
  <c r="J15" i="9"/>
  <c r="H15" i="9"/>
  <c r="F15" i="9"/>
  <c r="E15" i="9"/>
  <c r="D15" i="9"/>
  <c r="C15" i="9"/>
  <c r="B15" i="9"/>
  <c r="A15" i="9"/>
  <c r="T14" i="9"/>
  <c r="Q14" i="9"/>
  <c r="O14" i="9"/>
  <c r="M14" i="9"/>
  <c r="L14" i="9"/>
  <c r="J14" i="9"/>
  <c r="H14" i="9"/>
  <c r="F14" i="9"/>
  <c r="E14" i="9"/>
  <c r="D14" i="9"/>
  <c r="C14" i="9"/>
  <c r="B14" i="9"/>
  <c r="A14" i="9"/>
  <c r="T13" i="9"/>
  <c r="Q13" i="9"/>
  <c r="O13" i="9"/>
  <c r="N13" i="9"/>
  <c r="M13" i="9"/>
  <c r="L13" i="9"/>
  <c r="J13" i="9"/>
  <c r="H13" i="9"/>
  <c r="F13" i="9"/>
  <c r="E13" i="9"/>
  <c r="D13" i="9"/>
  <c r="C13" i="9"/>
  <c r="B13" i="9"/>
  <c r="A13" i="9"/>
  <c r="Q12" i="9"/>
  <c r="O12" i="9"/>
  <c r="N12" i="9"/>
  <c r="M12" i="9"/>
  <c r="L12" i="9"/>
  <c r="J12" i="9"/>
  <c r="H12" i="9"/>
  <c r="F12" i="9"/>
  <c r="E12" i="9"/>
  <c r="D12" i="9"/>
  <c r="C12" i="9"/>
  <c r="B12" i="9"/>
  <c r="A12" i="9"/>
  <c r="T11" i="9"/>
  <c r="Q11" i="9"/>
  <c r="O11" i="9"/>
  <c r="N11" i="9"/>
  <c r="M11" i="9"/>
  <c r="L11" i="9"/>
  <c r="J11" i="9"/>
  <c r="H11" i="9"/>
  <c r="F11" i="9"/>
  <c r="E11" i="9"/>
  <c r="D11" i="9"/>
  <c r="C11" i="9"/>
  <c r="B11" i="9"/>
  <c r="A11" i="9"/>
  <c r="Q10" i="9"/>
  <c r="O10" i="9"/>
  <c r="N10" i="9"/>
  <c r="M10" i="9"/>
  <c r="L10" i="9"/>
  <c r="J10" i="9"/>
  <c r="H10" i="9"/>
  <c r="F10" i="9"/>
  <c r="E10" i="9"/>
  <c r="D10" i="9"/>
  <c r="C10" i="9"/>
  <c r="B10" i="9"/>
  <c r="A10" i="9"/>
  <c r="T9" i="9"/>
  <c r="Q9" i="9"/>
  <c r="O9" i="9"/>
  <c r="N9" i="9"/>
  <c r="M9" i="9"/>
  <c r="L9" i="9"/>
  <c r="J9" i="9"/>
  <c r="H9" i="9"/>
  <c r="F9" i="9"/>
  <c r="E9" i="9"/>
  <c r="D9" i="9"/>
  <c r="C9" i="9"/>
  <c r="B9" i="9"/>
  <c r="A9" i="9"/>
  <c r="T8" i="9"/>
  <c r="Q8" i="9"/>
  <c r="O8" i="9"/>
  <c r="N8" i="9"/>
  <c r="M8" i="9"/>
  <c r="L8" i="9"/>
  <c r="J8" i="9"/>
  <c r="H8" i="9"/>
  <c r="F8" i="9"/>
  <c r="E8" i="9"/>
  <c r="D8" i="9"/>
  <c r="C8" i="9"/>
  <c r="B8" i="9"/>
  <c r="A8" i="9"/>
  <c r="Q7" i="9"/>
  <c r="O7" i="9"/>
  <c r="N7" i="9"/>
  <c r="M7" i="9"/>
  <c r="L7" i="9"/>
  <c r="J7" i="9"/>
  <c r="H7" i="9"/>
  <c r="F7" i="9"/>
  <c r="E7" i="9"/>
  <c r="D7" i="9"/>
  <c r="C7" i="9"/>
  <c r="B7" i="9"/>
  <c r="A7" i="9"/>
  <c r="T6" i="9"/>
  <c r="Q6" i="9"/>
  <c r="O6" i="9"/>
  <c r="N6" i="9"/>
  <c r="M6" i="9"/>
  <c r="L6" i="9"/>
  <c r="J6" i="9"/>
  <c r="H6" i="9"/>
  <c r="F6" i="9"/>
  <c r="E6" i="9"/>
  <c r="D6" i="9"/>
  <c r="C6" i="9"/>
  <c r="B6" i="9"/>
  <c r="A6" i="9"/>
  <c r="T5" i="9"/>
  <c r="Q5" i="9"/>
  <c r="O5" i="9"/>
  <c r="N5" i="9"/>
  <c r="M5" i="9"/>
  <c r="L5" i="9"/>
  <c r="J5" i="9"/>
  <c r="H5" i="9"/>
  <c r="F4" i="9" s="1"/>
  <c r="F5" i="9"/>
  <c r="E5" i="9"/>
  <c r="D5" i="9"/>
  <c r="C5" i="9"/>
  <c r="B5" i="9"/>
  <c r="A5" i="9"/>
  <c r="T170" i="8"/>
  <c r="Q170" i="8"/>
  <c r="O170" i="8"/>
  <c r="N170" i="8"/>
  <c r="M170" i="8"/>
  <c r="L170" i="8"/>
  <c r="J170" i="8"/>
  <c r="H170" i="8"/>
  <c r="F170" i="8"/>
  <c r="E170" i="8"/>
  <c r="D170" i="8"/>
  <c r="C170" i="8"/>
  <c r="B170" i="8"/>
  <c r="A170" i="8"/>
  <c r="T169" i="8"/>
  <c r="Q169" i="8"/>
  <c r="O169" i="8"/>
  <c r="M169" i="8"/>
  <c r="L169" i="8"/>
  <c r="J169" i="8"/>
  <c r="H169" i="8"/>
  <c r="F169" i="8"/>
  <c r="E169" i="8"/>
  <c r="D169" i="8"/>
  <c r="C169" i="8"/>
  <c r="B169" i="8"/>
  <c r="A169" i="8"/>
  <c r="T168" i="8"/>
  <c r="Q168" i="8"/>
  <c r="O168" i="8"/>
  <c r="N168" i="8"/>
  <c r="M168" i="8"/>
  <c r="L168" i="8"/>
  <c r="J168" i="8"/>
  <c r="H168" i="8"/>
  <c r="F168" i="8"/>
  <c r="E168" i="8"/>
  <c r="D168" i="8"/>
  <c r="C168" i="8"/>
  <c r="B168" i="8"/>
  <c r="A168" i="8"/>
  <c r="Q167" i="8"/>
  <c r="O167" i="8"/>
  <c r="M167" i="8"/>
  <c r="L167" i="8"/>
  <c r="J167" i="8"/>
  <c r="H167" i="8"/>
  <c r="F167" i="8"/>
  <c r="E167" i="8"/>
  <c r="D167" i="8"/>
  <c r="C167" i="8"/>
  <c r="B167" i="8"/>
  <c r="A167" i="8"/>
  <c r="T166" i="8"/>
  <c r="Q166" i="8"/>
  <c r="O166" i="8"/>
  <c r="N166" i="8"/>
  <c r="M166" i="8"/>
  <c r="L166" i="8"/>
  <c r="J166" i="8"/>
  <c r="H166" i="8"/>
  <c r="F166" i="8"/>
  <c r="E166" i="8"/>
  <c r="D166" i="8"/>
  <c r="C166" i="8"/>
  <c r="B166" i="8"/>
  <c r="A166" i="8"/>
  <c r="Q165" i="8"/>
  <c r="O165" i="8"/>
  <c r="N165" i="8"/>
  <c r="M165" i="8"/>
  <c r="L165" i="8"/>
  <c r="J165" i="8"/>
  <c r="H165" i="8"/>
  <c r="F165" i="8"/>
  <c r="E165" i="8"/>
  <c r="D165" i="8"/>
  <c r="C165" i="8"/>
  <c r="B165" i="8"/>
  <c r="A165" i="8"/>
  <c r="Q164" i="8"/>
  <c r="O164" i="8"/>
  <c r="M164" i="8"/>
  <c r="L164" i="8"/>
  <c r="J164" i="8"/>
  <c r="H164" i="8"/>
  <c r="F164" i="8"/>
  <c r="E164" i="8"/>
  <c r="D164" i="8"/>
  <c r="C164" i="8"/>
  <c r="B164" i="8"/>
  <c r="A164" i="8"/>
  <c r="T163" i="8"/>
  <c r="Q163" i="8"/>
  <c r="O163" i="8"/>
  <c r="N163" i="8"/>
  <c r="M163" i="8"/>
  <c r="L163" i="8"/>
  <c r="J163" i="8"/>
  <c r="H163" i="8"/>
  <c r="F163" i="8"/>
  <c r="E163" i="8"/>
  <c r="D163" i="8"/>
  <c r="C163" i="8"/>
  <c r="B163" i="8"/>
  <c r="A163" i="8"/>
  <c r="Q162" i="8"/>
  <c r="O162" i="8"/>
  <c r="N162" i="8"/>
  <c r="M162" i="8"/>
  <c r="L162" i="8"/>
  <c r="J162" i="8"/>
  <c r="H162" i="8"/>
  <c r="F162" i="8"/>
  <c r="E162" i="8"/>
  <c r="D162" i="8"/>
  <c r="C162" i="8"/>
  <c r="B162" i="8"/>
  <c r="A162" i="8"/>
  <c r="Q161" i="8"/>
  <c r="O161" i="8"/>
  <c r="N161" i="8"/>
  <c r="M161" i="8"/>
  <c r="L161" i="8"/>
  <c r="J161" i="8"/>
  <c r="H161" i="8"/>
  <c r="F161" i="8"/>
  <c r="E161" i="8"/>
  <c r="D161" i="8"/>
  <c r="C161" i="8"/>
  <c r="B161" i="8"/>
  <c r="A161" i="8"/>
  <c r="T160" i="8"/>
  <c r="Q160" i="8"/>
  <c r="O160" i="8"/>
  <c r="N160" i="8"/>
  <c r="M160" i="8"/>
  <c r="L160" i="8"/>
  <c r="J160" i="8"/>
  <c r="H160" i="8"/>
  <c r="F160" i="8"/>
  <c r="E160" i="8"/>
  <c r="D160" i="8"/>
  <c r="C160" i="8"/>
  <c r="B160" i="8"/>
  <c r="A160" i="8"/>
  <c r="T159" i="8"/>
  <c r="Q159" i="8"/>
  <c r="O159" i="8"/>
  <c r="N159" i="8"/>
  <c r="M159" i="8"/>
  <c r="L159" i="8"/>
  <c r="J159" i="8"/>
  <c r="H159" i="8"/>
  <c r="F159" i="8"/>
  <c r="F158" i="8" s="1"/>
  <c r="E159" i="8"/>
  <c r="D159" i="8"/>
  <c r="C159" i="8"/>
  <c r="B159" i="8"/>
  <c r="A159" i="8"/>
  <c r="T157" i="8"/>
  <c r="Q157" i="8"/>
  <c r="O157" i="8"/>
  <c r="N157" i="8"/>
  <c r="M157" i="8"/>
  <c r="L157" i="8"/>
  <c r="J157" i="8"/>
  <c r="H157" i="8"/>
  <c r="F157" i="8"/>
  <c r="E157" i="8"/>
  <c r="D157" i="8"/>
  <c r="C157" i="8"/>
  <c r="B157" i="8"/>
  <c r="A157" i="8"/>
  <c r="T156" i="8"/>
  <c r="Q156" i="8"/>
  <c r="O156" i="8"/>
  <c r="N156" i="8"/>
  <c r="M156" i="8"/>
  <c r="L156" i="8"/>
  <c r="J156" i="8"/>
  <c r="H156" i="8"/>
  <c r="F156" i="8"/>
  <c r="E156" i="8"/>
  <c r="D156" i="8"/>
  <c r="C156" i="8"/>
  <c r="B156" i="8"/>
  <c r="A156" i="8"/>
  <c r="T155" i="8"/>
  <c r="Q155" i="8"/>
  <c r="O155" i="8"/>
  <c r="N155" i="8"/>
  <c r="M155" i="8"/>
  <c r="L155" i="8"/>
  <c r="J155" i="8"/>
  <c r="H155" i="8"/>
  <c r="F155" i="8"/>
  <c r="E155" i="8"/>
  <c r="D155" i="8"/>
  <c r="C155" i="8"/>
  <c r="B155" i="8"/>
  <c r="A155" i="8"/>
  <c r="Q154" i="8"/>
  <c r="O154" i="8"/>
  <c r="M154" i="8"/>
  <c r="L154" i="8"/>
  <c r="J154" i="8"/>
  <c r="H154" i="8"/>
  <c r="F154" i="8"/>
  <c r="E154" i="8"/>
  <c r="D154" i="8"/>
  <c r="C154" i="8"/>
  <c r="B154" i="8"/>
  <c r="A154" i="8"/>
  <c r="T153" i="8"/>
  <c r="Q153" i="8"/>
  <c r="O153" i="8"/>
  <c r="N153" i="8"/>
  <c r="M153" i="8"/>
  <c r="L153" i="8"/>
  <c r="J153" i="8"/>
  <c r="H153" i="8"/>
  <c r="F153" i="8"/>
  <c r="E153" i="8"/>
  <c r="D153" i="8"/>
  <c r="C153" i="8"/>
  <c r="B153" i="8"/>
  <c r="A153" i="8"/>
  <c r="T152" i="8"/>
  <c r="Q152" i="8"/>
  <c r="O152" i="8"/>
  <c r="N152" i="8"/>
  <c r="M152" i="8"/>
  <c r="L152" i="8"/>
  <c r="J152" i="8"/>
  <c r="H152" i="8"/>
  <c r="F152" i="8"/>
  <c r="E152" i="8"/>
  <c r="D152" i="8"/>
  <c r="C152" i="8"/>
  <c r="B152" i="8"/>
  <c r="A152" i="8"/>
  <c r="Q151" i="8"/>
  <c r="O151" i="8"/>
  <c r="N151" i="8"/>
  <c r="M151" i="8"/>
  <c r="L151" i="8"/>
  <c r="J151" i="8"/>
  <c r="H151" i="8"/>
  <c r="F151" i="8"/>
  <c r="E151" i="8"/>
  <c r="D151" i="8"/>
  <c r="C151" i="8"/>
  <c r="B151" i="8"/>
  <c r="A151" i="8"/>
  <c r="Q150" i="8"/>
  <c r="O150" i="8"/>
  <c r="M150" i="8"/>
  <c r="L150" i="8"/>
  <c r="J150" i="8"/>
  <c r="H150" i="8"/>
  <c r="F150" i="8"/>
  <c r="E150" i="8"/>
  <c r="D150" i="8"/>
  <c r="C150" i="8"/>
  <c r="B150" i="8"/>
  <c r="A150" i="8"/>
  <c r="Q149" i="8"/>
  <c r="O149" i="8"/>
  <c r="N149" i="8"/>
  <c r="M149" i="8"/>
  <c r="L149" i="8"/>
  <c r="J149" i="8"/>
  <c r="H149" i="8"/>
  <c r="F149" i="8"/>
  <c r="E149" i="8"/>
  <c r="D149" i="8"/>
  <c r="C149" i="8"/>
  <c r="B149" i="8"/>
  <c r="A149" i="8"/>
  <c r="Q148" i="8"/>
  <c r="O148" i="8"/>
  <c r="N148" i="8"/>
  <c r="M148" i="8"/>
  <c r="L148" i="8"/>
  <c r="J148" i="8"/>
  <c r="H148" i="8"/>
  <c r="F148" i="8"/>
  <c r="E148" i="8"/>
  <c r="D148" i="8"/>
  <c r="C148" i="8"/>
  <c r="B148" i="8"/>
  <c r="A148" i="8"/>
  <c r="T147" i="8"/>
  <c r="Q147" i="8"/>
  <c r="O147" i="8"/>
  <c r="N147" i="8"/>
  <c r="M147" i="8"/>
  <c r="L147" i="8"/>
  <c r="J147" i="8"/>
  <c r="H147" i="8"/>
  <c r="F147" i="8"/>
  <c r="E147" i="8"/>
  <c r="D147" i="8"/>
  <c r="C147" i="8"/>
  <c r="B147" i="8"/>
  <c r="A147" i="8"/>
  <c r="Q146" i="8"/>
  <c r="O146" i="8"/>
  <c r="N146" i="8"/>
  <c r="M146" i="8"/>
  <c r="L146" i="8"/>
  <c r="J146" i="8"/>
  <c r="H146" i="8"/>
  <c r="F146" i="8"/>
  <c r="E146" i="8"/>
  <c r="D146" i="8"/>
  <c r="C146" i="8"/>
  <c r="B146" i="8"/>
  <c r="A146" i="8"/>
  <c r="T145" i="8"/>
  <c r="Q145" i="8"/>
  <c r="O145" i="8"/>
  <c r="N145" i="8"/>
  <c r="M145" i="8"/>
  <c r="L145" i="8"/>
  <c r="J145" i="8"/>
  <c r="H145" i="8"/>
  <c r="F144" i="8" s="1"/>
  <c r="F145" i="8"/>
  <c r="E145" i="8"/>
  <c r="D145" i="8"/>
  <c r="C145" i="8"/>
  <c r="B145" i="8"/>
  <c r="A145" i="8"/>
  <c r="T143" i="8"/>
  <c r="Q143" i="8"/>
  <c r="O143" i="8"/>
  <c r="N143" i="8"/>
  <c r="M143" i="8"/>
  <c r="L143" i="8"/>
  <c r="J143" i="8"/>
  <c r="H143" i="8"/>
  <c r="F143" i="8"/>
  <c r="E143" i="8"/>
  <c r="D143" i="8"/>
  <c r="C143" i="8"/>
  <c r="B143" i="8"/>
  <c r="A143" i="8"/>
  <c r="T142" i="8"/>
  <c r="Q142" i="8"/>
  <c r="O142" i="8"/>
  <c r="N142" i="8"/>
  <c r="M142" i="8"/>
  <c r="L142" i="8"/>
  <c r="J142" i="8"/>
  <c r="H142" i="8"/>
  <c r="F142" i="8"/>
  <c r="E142" i="8"/>
  <c r="D142" i="8"/>
  <c r="C142" i="8"/>
  <c r="B142" i="8"/>
  <c r="A142" i="8"/>
  <c r="T141" i="8"/>
  <c r="Q141" i="8"/>
  <c r="O141" i="8"/>
  <c r="M141" i="8"/>
  <c r="L141" i="8"/>
  <c r="J141" i="8"/>
  <c r="H141" i="8"/>
  <c r="F141" i="8"/>
  <c r="E141" i="8"/>
  <c r="D141" i="8"/>
  <c r="C141" i="8"/>
  <c r="B141" i="8"/>
  <c r="A141" i="8"/>
  <c r="Q140" i="8"/>
  <c r="O140" i="8"/>
  <c r="M140" i="8"/>
  <c r="L140" i="8"/>
  <c r="J140" i="8"/>
  <c r="H140" i="8"/>
  <c r="F140" i="8"/>
  <c r="E140" i="8"/>
  <c r="D140" i="8"/>
  <c r="C140" i="8"/>
  <c r="B140" i="8"/>
  <c r="A140" i="8"/>
  <c r="T139" i="8"/>
  <c r="Q139" i="8"/>
  <c r="O139" i="8"/>
  <c r="N139" i="8"/>
  <c r="M139" i="8"/>
  <c r="L139" i="8"/>
  <c r="J139" i="8"/>
  <c r="H139" i="8"/>
  <c r="F139" i="8"/>
  <c r="E139" i="8"/>
  <c r="D139" i="8"/>
  <c r="C139" i="8"/>
  <c r="B139" i="8"/>
  <c r="A139" i="8"/>
  <c r="T138" i="8"/>
  <c r="Q138" i="8"/>
  <c r="O138" i="8"/>
  <c r="N138" i="8"/>
  <c r="M138" i="8"/>
  <c r="L138" i="8"/>
  <c r="J138" i="8"/>
  <c r="H138" i="8"/>
  <c r="F138" i="8"/>
  <c r="E138" i="8"/>
  <c r="D138" i="8"/>
  <c r="C138" i="8"/>
  <c r="B138" i="8"/>
  <c r="A138" i="8"/>
  <c r="T137" i="8"/>
  <c r="Q137" i="8"/>
  <c r="O137" i="8"/>
  <c r="N137" i="8"/>
  <c r="M137" i="8"/>
  <c r="L137" i="8"/>
  <c r="J137" i="8"/>
  <c r="H137" i="8"/>
  <c r="F137" i="8"/>
  <c r="E137" i="8"/>
  <c r="D137" i="8"/>
  <c r="C137" i="8"/>
  <c r="B137" i="8"/>
  <c r="A137" i="8"/>
  <c r="T136" i="8"/>
  <c r="Q136" i="8"/>
  <c r="O136" i="8"/>
  <c r="N136" i="8"/>
  <c r="M136" i="8"/>
  <c r="L136" i="8"/>
  <c r="J136" i="8"/>
  <c r="H136" i="8"/>
  <c r="F136" i="8"/>
  <c r="E136" i="8"/>
  <c r="D136" i="8"/>
  <c r="C136" i="8"/>
  <c r="B136" i="8"/>
  <c r="A136" i="8"/>
  <c r="Q135" i="8"/>
  <c r="O135" i="8"/>
  <c r="N135" i="8"/>
  <c r="M135" i="8"/>
  <c r="L135" i="8"/>
  <c r="J135" i="8"/>
  <c r="H135" i="8"/>
  <c r="F135" i="8"/>
  <c r="E135" i="8"/>
  <c r="D135" i="8"/>
  <c r="C135" i="8"/>
  <c r="B135" i="8"/>
  <c r="A135" i="8"/>
  <c r="T134" i="8"/>
  <c r="Q134" i="8"/>
  <c r="O134" i="8"/>
  <c r="N134" i="8"/>
  <c r="M134" i="8"/>
  <c r="L134" i="8"/>
  <c r="J134" i="8"/>
  <c r="H134" i="8"/>
  <c r="F134" i="8"/>
  <c r="E134" i="8"/>
  <c r="D134" i="8"/>
  <c r="C134" i="8"/>
  <c r="B134" i="8"/>
  <c r="A134" i="8"/>
  <c r="Q133" i="8"/>
  <c r="O133" i="8"/>
  <c r="N133" i="8"/>
  <c r="M133" i="8"/>
  <c r="L133" i="8"/>
  <c r="J133" i="8"/>
  <c r="H133" i="8"/>
  <c r="F133" i="8"/>
  <c r="E133" i="8"/>
  <c r="D133" i="8"/>
  <c r="C133" i="8"/>
  <c r="B133" i="8"/>
  <c r="A133" i="8"/>
  <c r="T132" i="8"/>
  <c r="Q132" i="8"/>
  <c r="O132" i="8"/>
  <c r="N132" i="8"/>
  <c r="M132" i="8"/>
  <c r="L132" i="8"/>
  <c r="J132" i="8"/>
  <c r="H132" i="8"/>
  <c r="F132" i="8"/>
  <c r="E132" i="8"/>
  <c r="D132" i="8"/>
  <c r="C132" i="8"/>
  <c r="B132" i="8"/>
  <c r="A132" i="8"/>
  <c r="T131" i="8"/>
  <c r="Q131" i="8"/>
  <c r="O131" i="8"/>
  <c r="N131" i="8"/>
  <c r="M131" i="8"/>
  <c r="L131" i="8"/>
  <c r="J131" i="8"/>
  <c r="H131" i="8"/>
  <c r="F130" i="8" s="1"/>
  <c r="F131" i="8"/>
  <c r="E131" i="8"/>
  <c r="D131" i="8"/>
  <c r="C131" i="8"/>
  <c r="B131" i="8"/>
  <c r="A131" i="8"/>
  <c r="T129" i="8"/>
  <c r="Q129" i="8"/>
  <c r="O129" i="8"/>
  <c r="N129" i="8"/>
  <c r="M129" i="8"/>
  <c r="L129" i="8"/>
  <c r="J129" i="8"/>
  <c r="H129" i="8"/>
  <c r="F129" i="8"/>
  <c r="E129" i="8"/>
  <c r="D129" i="8"/>
  <c r="C129" i="8"/>
  <c r="B129" i="8"/>
  <c r="A129" i="8"/>
  <c r="T128" i="8"/>
  <c r="Q128" i="8"/>
  <c r="O128" i="8"/>
  <c r="N128" i="8"/>
  <c r="M128" i="8"/>
  <c r="L128" i="8"/>
  <c r="J128" i="8"/>
  <c r="H128" i="8"/>
  <c r="F128" i="8"/>
  <c r="E128" i="8"/>
  <c r="D128" i="8"/>
  <c r="C128" i="8"/>
  <c r="B128" i="8"/>
  <c r="A128" i="8"/>
  <c r="T127" i="8"/>
  <c r="Q127" i="8"/>
  <c r="O127" i="8"/>
  <c r="M127" i="8"/>
  <c r="L127" i="8"/>
  <c r="J127" i="8"/>
  <c r="H127" i="8"/>
  <c r="F127" i="8"/>
  <c r="E127" i="8"/>
  <c r="D127" i="8"/>
  <c r="C127" i="8"/>
  <c r="B127" i="8"/>
  <c r="A127" i="8"/>
  <c r="Q126" i="8"/>
  <c r="O126" i="8"/>
  <c r="N126" i="8"/>
  <c r="M126" i="8"/>
  <c r="L126" i="8"/>
  <c r="J126" i="8"/>
  <c r="H126" i="8"/>
  <c r="F126" i="8"/>
  <c r="E126" i="8"/>
  <c r="D126" i="8"/>
  <c r="C126" i="8"/>
  <c r="B126" i="8"/>
  <c r="A126" i="8"/>
  <c r="T125" i="8"/>
  <c r="Q125" i="8"/>
  <c r="O125" i="8"/>
  <c r="N125" i="8"/>
  <c r="M125" i="8"/>
  <c r="L125" i="8"/>
  <c r="J125" i="8"/>
  <c r="H125" i="8"/>
  <c r="F125" i="8"/>
  <c r="E125" i="8"/>
  <c r="D125" i="8"/>
  <c r="C125" i="8"/>
  <c r="B125" i="8"/>
  <c r="A125" i="8"/>
  <c r="T124" i="8"/>
  <c r="Q124" i="8"/>
  <c r="O124" i="8"/>
  <c r="N124" i="8"/>
  <c r="M124" i="8"/>
  <c r="L124" i="8"/>
  <c r="J124" i="8"/>
  <c r="H124" i="8"/>
  <c r="F124" i="8"/>
  <c r="E124" i="8"/>
  <c r="D124" i="8"/>
  <c r="C124" i="8"/>
  <c r="B124" i="8"/>
  <c r="A124" i="8"/>
  <c r="T123" i="8"/>
  <c r="Q123" i="8"/>
  <c r="O123" i="8"/>
  <c r="N123" i="8"/>
  <c r="M123" i="8"/>
  <c r="L123" i="8"/>
  <c r="J123" i="8"/>
  <c r="H123" i="8"/>
  <c r="F123" i="8"/>
  <c r="E123" i="8"/>
  <c r="D123" i="8"/>
  <c r="C123" i="8"/>
  <c r="B123" i="8"/>
  <c r="A123" i="8"/>
  <c r="Q122" i="8"/>
  <c r="O122" i="8"/>
  <c r="M122" i="8"/>
  <c r="L122" i="8"/>
  <c r="J122" i="8"/>
  <c r="H122" i="8"/>
  <c r="F122" i="8"/>
  <c r="E122" i="8"/>
  <c r="D122" i="8"/>
  <c r="C122" i="8"/>
  <c r="B122" i="8"/>
  <c r="A122" i="8"/>
  <c r="T121" i="8"/>
  <c r="Q121" i="8"/>
  <c r="O121" i="8"/>
  <c r="N121" i="8"/>
  <c r="M121" i="8"/>
  <c r="L121" i="8"/>
  <c r="J121" i="8"/>
  <c r="H121" i="8"/>
  <c r="F121" i="8"/>
  <c r="E121" i="8"/>
  <c r="D121" i="8"/>
  <c r="C121" i="8"/>
  <c r="B121" i="8"/>
  <c r="A121" i="8"/>
  <c r="T120" i="8"/>
  <c r="Q120" i="8"/>
  <c r="O120" i="8"/>
  <c r="N120" i="8"/>
  <c r="M120" i="8"/>
  <c r="L120" i="8"/>
  <c r="J120" i="8"/>
  <c r="H120" i="8"/>
  <c r="F120" i="8"/>
  <c r="E120" i="8"/>
  <c r="D120" i="8"/>
  <c r="C120" i="8"/>
  <c r="B120" i="8"/>
  <c r="A120" i="8"/>
  <c r="Q119" i="8"/>
  <c r="O119" i="8"/>
  <c r="N119" i="8"/>
  <c r="M119" i="8"/>
  <c r="L119" i="8"/>
  <c r="J119" i="8"/>
  <c r="H119" i="8"/>
  <c r="F119" i="8"/>
  <c r="E119" i="8"/>
  <c r="D119" i="8"/>
  <c r="C119" i="8"/>
  <c r="B119" i="8"/>
  <c r="A119" i="8"/>
  <c r="Q118" i="8"/>
  <c r="O118" i="8"/>
  <c r="N118" i="8"/>
  <c r="M118" i="8"/>
  <c r="L118" i="8"/>
  <c r="J118" i="8"/>
  <c r="H118" i="8"/>
  <c r="F118" i="8"/>
  <c r="E118" i="8"/>
  <c r="D118" i="8"/>
  <c r="C118" i="8"/>
  <c r="B118" i="8"/>
  <c r="A118" i="8"/>
  <c r="T117" i="8"/>
  <c r="Q117" i="8"/>
  <c r="O117" i="8"/>
  <c r="M117" i="8"/>
  <c r="L117" i="8"/>
  <c r="J117" i="8"/>
  <c r="H117" i="8"/>
  <c r="F117" i="8"/>
  <c r="F116" i="8" s="1"/>
  <c r="E117" i="8"/>
  <c r="D117" i="8"/>
  <c r="C117" i="8"/>
  <c r="B117" i="8"/>
  <c r="A117" i="8"/>
  <c r="T115" i="8"/>
  <c r="Q115" i="8"/>
  <c r="O115" i="8"/>
  <c r="N115" i="8"/>
  <c r="M115" i="8"/>
  <c r="L115" i="8"/>
  <c r="J115" i="8"/>
  <c r="H115" i="8"/>
  <c r="F115" i="8"/>
  <c r="E115" i="8"/>
  <c r="D115" i="8"/>
  <c r="C115" i="8"/>
  <c r="B115" i="8"/>
  <c r="A115" i="8"/>
  <c r="T114" i="8"/>
  <c r="Q114" i="8"/>
  <c r="O114" i="8"/>
  <c r="N114" i="8"/>
  <c r="M114" i="8"/>
  <c r="L114" i="8"/>
  <c r="J114" i="8"/>
  <c r="H114" i="8"/>
  <c r="F114" i="8"/>
  <c r="E114" i="8"/>
  <c r="D114" i="8"/>
  <c r="C114" i="8"/>
  <c r="B114" i="8"/>
  <c r="A114" i="8"/>
  <c r="T113" i="8"/>
  <c r="Q113" i="8"/>
  <c r="O113" i="8"/>
  <c r="N113" i="8"/>
  <c r="M113" i="8"/>
  <c r="L113" i="8"/>
  <c r="J113" i="8"/>
  <c r="H113" i="8"/>
  <c r="F113" i="8"/>
  <c r="E113" i="8"/>
  <c r="D113" i="8"/>
  <c r="C113" i="8"/>
  <c r="B113" i="8"/>
  <c r="A113" i="8"/>
  <c r="Q112" i="8"/>
  <c r="O112" i="8"/>
  <c r="M112" i="8"/>
  <c r="L112" i="8"/>
  <c r="J112" i="8"/>
  <c r="H112" i="8"/>
  <c r="F112" i="8"/>
  <c r="E112" i="8"/>
  <c r="D112" i="8"/>
  <c r="C112" i="8"/>
  <c r="B112" i="8"/>
  <c r="A112" i="8"/>
  <c r="T111" i="8"/>
  <c r="Q111" i="8"/>
  <c r="O111" i="8"/>
  <c r="N111" i="8"/>
  <c r="M111" i="8"/>
  <c r="L111" i="8"/>
  <c r="J111" i="8"/>
  <c r="H111" i="8"/>
  <c r="F111" i="8"/>
  <c r="E111" i="8"/>
  <c r="D111" i="8"/>
  <c r="C111" i="8"/>
  <c r="B111" i="8"/>
  <c r="A111" i="8"/>
  <c r="T110" i="8"/>
  <c r="Q110" i="8"/>
  <c r="O110" i="8"/>
  <c r="N110" i="8"/>
  <c r="M110" i="8"/>
  <c r="L110" i="8"/>
  <c r="J110" i="8"/>
  <c r="H110" i="8"/>
  <c r="F110" i="8"/>
  <c r="E110" i="8"/>
  <c r="D110" i="8"/>
  <c r="C110" i="8"/>
  <c r="B110" i="8"/>
  <c r="A110" i="8"/>
  <c r="T109" i="8"/>
  <c r="Q109" i="8"/>
  <c r="O109" i="8"/>
  <c r="N109" i="8"/>
  <c r="M109" i="8"/>
  <c r="L109" i="8"/>
  <c r="J109" i="8"/>
  <c r="H109" i="8"/>
  <c r="F109" i="8"/>
  <c r="E109" i="8"/>
  <c r="D109" i="8"/>
  <c r="C109" i="8"/>
  <c r="B109" i="8"/>
  <c r="A109" i="8"/>
  <c r="T108" i="8"/>
  <c r="Q108" i="8"/>
  <c r="O108" i="8"/>
  <c r="M108" i="8"/>
  <c r="L108" i="8"/>
  <c r="J108" i="8"/>
  <c r="H108" i="8"/>
  <c r="F108" i="8"/>
  <c r="E108" i="8"/>
  <c r="D108" i="8"/>
  <c r="C108" i="8"/>
  <c r="B108" i="8"/>
  <c r="A108" i="8"/>
  <c r="Q107" i="8"/>
  <c r="O107" i="8"/>
  <c r="N107" i="8"/>
  <c r="M107" i="8"/>
  <c r="L107" i="8"/>
  <c r="J107" i="8"/>
  <c r="H107" i="8"/>
  <c r="F107" i="8"/>
  <c r="E107" i="8"/>
  <c r="D107" i="8"/>
  <c r="C107" i="8"/>
  <c r="B107" i="8"/>
  <c r="A107" i="8"/>
  <c r="T106" i="8"/>
  <c r="Q106" i="8"/>
  <c r="O106" i="8"/>
  <c r="N106" i="8"/>
  <c r="M106" i="8"/>
  <c r="L106" i="8"/>
  <c r="J106" i="8"/>
  <c r="H106" i="8"/>
  <c r="F106" i="8"/>
  <c r="E106" i="8"/>
  <c r="D106" i="8"/>
  <c r="C106" i="8"/>
  <c r="B106" i="8"/>
  <c r="A106" i="8"/>
  <c r="T105" i="8"/>
  <c r="Q105" i="8"/>
  <c r="O105" i="8"/>
  <c r="N105" i="8"/>
  <c r="M105" i="8"/>
  <c r="L105" i="8"/>
  <c r="J105" i="8"/>
  <c r="H105" i="8"/>
  <c r="F105" i="8"/>
  <c r="E105" i="8"/>
  <c r="D105" i="8"/>
  <c r="C105" i="8"/>
  <c r="B105" i="8"/>
  <c r="A105" i="8"/>
  <c r="T104" i="8"/>
  <c r="Q104" i="8"/>
  <c r="O104" i="8"/>
  <c r="N104" i="8"/>
  <c r="M104" i="8"/>
  <c r="L104" i="8"/>
  <c r="J104" i="8"/>
  <c r="H104" i="8"/>
  <c r="F104" i="8"/>
  <c r="E104" i="8"/>
  <c r="D104" i="8"/>
  <c r="C104" i="8"/>
  <c r="B104" i="8"/>
  <c r="A104" i="8"/>
  <c r="T103" i="8"/>
  <c r="Q103" i="8"/>
  <c r="O103" i="8"/>
  <c r="N103" i="8"/>
  <c r="M103" i="8"/>
  <c r="L103" i="8"/>
  <c r="J103" i="8"/>
  <c r="H103" i="8"/>
  <c r="F103" i="8"/>
  <c r="F102" i="8" s="1"/>
  <c r="E103" i="8"/>
  <c r="D103" i="8"/>
  <c r="C103" i="8"/>
  <c r="B103" i="8"/>
  <c r="A103" i="8"/>
  <c r="T101" i="8"/>
  <c r="Q101" i="8"/>
  <c r="O101" i="8"/>
  <c r="N101" i="8"/>
  <c r="M101" i="8"/>
  <c r="L101" i="8"/>
  <c r="J101" i="8"/>
  <c r="H101" i="8"/>
  <c r="F101" i="8"/>
  <c r="E101" i="8"/>
  <c r="D101" i="8"/>
  <c r="C101" i="8"/>
  <c r="B101" i="8"/>
  <c r="A101" i="8"/>
  <c r="T100" i="8"/>
  <c r="Q100" i="8"/>
  <c r="O100" i="8"/>
  <c r="N100" i="8"/>
  <c r="M100" i="8"/>
  <c r="L100" i="8"/>
  <c r="J100" i="8"/>
  <c r="H100" i="8"/>
  <c r="F100" i="8"/>
  <c r="E100" i="8"/>
  <c r="D100" i="8"/>
  <c r="C100" i="8"/>
  <c r="B100" i="8"/>
  <c r="A100" i="8"/>
  <c r="T99" i="8"/>
  <c r="Q99" i="8"/>
  <c r="O99" i="8"/>
  <c r="N99" i="8"/>
  <c r="M99" i="8"/>
  <c r="L99" i="8"/>
  <c r="J99" i="8"/>
  <c r="H99" i="8"/>
  <c r="F99" i="8"/>
  <c r="E99" i="8"/>
  <c r="D99" i="8"/>
  <c r="C99" i="8"/>
  <c r="B99" i="8"/>
  <c r="A99" i="8"/>
  <c r="Q98" i="8"/>
  <c r="O98" i="8"/>
  <c r="N98" i="8"/>
  <c r="M98" i="8"/>
  <c r="L98" i="8"/>
  <c r="J98" i="8"/>
  <c r="H98" i="8"/>
  <c r="F98" i="8"/>
  <c r="E98" i="8"/>
  <c r="D98" i="8"/>
  <c r="C98" i="8"/>
  <c r="B98" i="8"/>
  <c r="A98" i="8"/>
  <c r="T97" i="8"/>
  <c r="Q97" i="8"/>
  <c r="O97" i="8"/>
  <c r="N97" i="8"/>
  <c r="M97" i="8"/>
  <c r="L97" i="8"/>
  <c r="J97" i="8"/>
  <c r="H97" i="8"/>
  <c r="F97" i="8"/>
  <c r="E97" i="8"/>
  <c r="D97" i="8"/>
  <c r="C97" i="8"/>
  <c r="B97" i="8"/>
  <c r="A97" i="8"/>
  <c r="T96" i="8"/>
  <c r="Q96" i="8"/>
  <c r="O96" i="8"/>
  <c r="N96" i="8"/>
  <c r="M96" i="8"/>
  <c r="L96" i="8"/>
  <c r="J96" i="8"/>
  <c r="H96" i="8"/>
  <c r="F96" i="8"/>
  <c r="E96" i="8"/>
  <c r="D96" i="8"/>
  <c r="C96" i="8"/>
  <c r="B96" i="8"/>
  <c r="A96" i="8"/>
  <c r="Q95" i="8"/>
  <c r="O95" i="8"/>
  <c r="N95" i="8"/>
  <c r="M95" i="8"/>
  <c r="L95" i="8"/>
  <c r="J95" i="8"/>
  <c r="H95" i="8"/>
  <c r="F95" i="8"/>
  <c r="E95" i="8"/>
  <c r="D95" i="8"/>
  <c r="C95" i="8"/>
  <c r="B95" i="8"/>
  <c r="A95" i="8"/>
  <c r="T94" i="8"/>
  <c r="Q94" i="8"/>
  <c r="O94" i="8"/>
  <c r="N94" i="8"/>
  <c r="M94" i="8"/>
  <c r="L94" i="8"/>
  <c r="J94" i="8"/>
  <c r="H94" i="8"/>
  <c r="F94" i="8"/>
  <c r="E94" i="8"/>
  <c r="D94" i="8"/>
  <c r="C94" i="8"/>
  <c r="B94" i="8"/>
  <c r="A94" i="8"/>
  <c r="T93" i="8"/>
  <c r="Q93" i="8"/>
  <c r="O93" i="8"/>
  <c r="N93" i="8"/>
  <c r="M93" i="8"/>
  <c r="L93" i="8"/>
  <c r="J93" i="8"/>
  <c r="H93" i="8"/>
  <c r="F93" i="8"/>
  <c r="E93" i="8"/>
  <c r="D93" i="8"/>
  <c r="C93" i="8"/>
  <c r="B93" i="8"/>
  <c r="A93" i="8"/>
  <c r="T92" i="8"/>
  <c r="Q92" i="8"/>
  <c r="O92" i="8"/>
  <c r="N92" i="8"/>
  <c r="M92" i="8"/>
  <c r="L92" i="8"/>
  <c r="J92" i="8"/>
  <c r="H92" i="8"/>
  <c r="F92" i="8"/>
  <c r="E92" i="8"/>
  <c r="D92" i="8"/>
  <c r="C92" i="8"/>
  <c r="B92" i="8"/>
  <c r="A92" i="8"/>
  <c r="T91" i="8"/>
  <c r="Q91" i="8"/>
  <c r="O91" i="8"/>
  <c r="N91" i="8"/>
  <c r="M91" i="8"/>
  <c r="L91" i="8"/>
  <c r="J91" i="8"/>
  <c r="H91" i="8"/>
  <c r="F91" i="8"/>
  <c r="E91" i="8"/>
  <c r="D91" i="8"/>
  <c r="C91" i="8"/>
  <c r="B91" i="8"/>
  <c r="A91" i="8"/>
  <c r="T90" i="8"/>
  <c r="Q90" i="8"/>
  <c r="O90" i="8"/>
  <c r="N90" i="8"/>
  <c r="M90" i="8"/>
  <c r="L90" i="8"/>
  <c r="J90" i="8"/>
  <c r="H90" i="8"/>
  <c r="F90" i="8"/>
  <c r="E90" i="8"/>
  <c r="D90" i="8"/>
  <c r="C90" i="8"/>
  <c r="B90" i="8"/>
  <c r="A90" i="8"/>
  <c r="T89" i="8"/>
  <c r="Q89" i="8"/>
  <c r="O89" i="8"/>
  <c r="N89" i="8"/>
  <c r="M89" i="8"/>
  <c r="L89" i="8"/>
  <c r="J89" i="8"/>
  <c r="H89" i="8"/>
  <c r="F89" i="8"/>
  <c r="F88" i="8" s="1"/>
  <c r="E89" i="8"/>
  <c r="D89" i="8"/>
  <c r="C89" i="8"/>
  <c r="B89" i="8"/>
  <c r="A89" i="8"/>
  <c r="T87" i="8"/>
  <c r="Q87" i="8"/>
  <c r="O87" i="8"/>
  <c r="N87" i="8"/>
  <c r="M87" i="8"/>
  <c r="L87" i="8"/>
  <c r="J87" i="8"/>
  <c r="H87" i="8"/>
  <c r="F87" i="8"/>
  <c r="E87" i="8"/>
  <c r="D87" i="8"/>
  <c r="C87" i="8"/>
  <c r="B87" i="8"/>
  <c r="A87" i="8"/>
  <c r="T86" i="8"/>
  <c r="Q86" i="8"/>
  <c r="O86" i="8"/>
  <c r="M86" i="8"/>
  <c r="L86" i="8"/>
  <c r="J86" i="8"/>
  <c r="H86" i="8"/>
  <c r="F86" i="8"/>
  <c r="E86" i="8"/>
  <c r="D86" i="8"/>
  <c r="C86" i="8"/>
  <c r="B86" i="8"/>
  <c r="A86" i="8"/>
  <c r="T85" i="8"/>
  <c r="Q85" i="8"/>
  <c r="O85" i="8"/>
  <c r="M85" i="8"/>
  <c r="L85" i="8"/>
  <c r="J85" i="8"/>
  <c r="H85" i="8"/>
  <c r="F85" i="8"/>
  <c r="E85" i="8"/>
  <c r="D85" i="8"/>
  <c r="C85" i="8"/>
  <c r="B85" i="8"/>
  <c r="A85" i="8"/>
  <c r="Q84" i="8"/>
  <c r="O84" i="8"/>
  <c r="M84" i="8"/>
  <c r="L84" i="8"/>
  <c r="J84" i="8"/>
  <c r="H84" i="8"/>
  <c r="F84" i="8"/>
  <c r="E84" i="8"/>
  <c r="D84" i="8"/>
  <c r="C84" i="8"/>
  <c r="B84" i="8"/>
  <c r="A84" i="8"/>
  <c r="T83" i="8"/>
  <c r="Q83" i="8"/>
  <c r="O83" i="8"/>
  <c r="N83" i="8"/>
  <c r="M83" i="8"/>
  <c r="L83" i="8"/>
  <c r="J83" i="8"/>
  <c r="H83" i="8"/>
  <c r="F83" i="8"/>
  <c r="E83" i="8"/>
  <c r="D83" i="8"/>
  <c r="C83" i="8"/>
  <c r="B83" i="8"/>
  <c r="A83" i="8"/>
  <c r="T82" i="8"/>
  <c r="Q82" i="8"/>
  <c r="O82" i="8"/>
  <c r="N82" i="8"/>
  <c r="M82" i="8"/>
  <c r="L82" i="8"/>
  <c r="J82" i="8"/>
  <c r="H82" i="8"/>
  <c r="F82" i="8"/>
  <c r="E82" i="8"/>
  <c r="D82" i="8"/>
  <c r="C82" i="8"/>
  <c r="B82" i="8"/>
  <c r="A82" i="8"/>
  <c r="T81" i="8"/>
  <c r="Q81" i="8"/>
  <c r="O81" i="8"/>
  <c r="N81" i="8"/>
  <c r="M81" i="8"/>
  <c r="L81" i="8"/>
  <c r="J81" i="8"/>
  <c r="H81" i="8"/>
  <c r="F81" i="8"/>
  <c r="E81" i="8"/>
  <c r="D81" i="8"/>
  <c r="C81" i="8"/>
  <c r="B81" i="8"/>
  <c r="A81" i="8"/>
  <c r="T80" i="8"/>
  <c r="Q80" i="8"/>
  <c r="O80" i="8"/>
  <c r="M80" i="8"/>
  <c r="L80" i="8"/>
  <c r="J80" i="8"/>
  <c r="H80" i="8"/>
  <c r="F80" i="8"/>
  <c r="E80" i="8"/>
  <c r="D80" i="8"/>
  <c r="C80" i="8"/>
  <c r="B80" i="8"/>
  <c r="A80" i="8"/>
  <c r="T79" i="8"/>
  <c r="Q79" i="8"/>
  <c r="O79" i="8"/>
  <c r="N79" i="8"/>
  <c r="M79" i="8"/>
  <c r="L79" i="8"/>
  <c r="J79" i="8"/>
  <c r="H79" i="8"/>
  <c r="F79" i="8"/>
  <c r="E79" i="8"/>
  <c r="D79" i="8"/>
  <c r="C79" i="8"/>
  <c r="B79" i="8"/>
  <c r="A79" i="8"/>
  <c r="Q78" i="8"/>
  <c r="O78" i="8"/>
  <c r="N78" i="8"/>
  <c r="M78" i="8"/>
  <c r="L78" i="8"/>
  <c r="J78" i="8"/>
  <c r="H78" i="8"/>
  <c r="F78" i="8"/>
  <c r="E78" i="8"/>
  <c r="D78" i="8"/>
  <c r="C78" i="8"/>
  <c r="B78" i="8"/>
  <c r="A78" i="8"/>
  <c r="T77" i="8"/>
  <c r="Q77" i="8"/>
  <c r="O77" i="8"/>
  <c r="N77" i="8"/>
  <c r="M77" i="8"/>
  <c r="L77" i="8"/>
  <c r="J77" i="8"/>
  <c r="H77" i="8"/>
  <c r="F77" i="8"/>
  <c r="E77" i="8"/>
  <c r="D77" i="8"/>
  <c r="C77" i="8"/>
  <c r="B77" i="8"/>
  <c r="A77" i="8"/>
  <c r="T76" i="8"/>
  <c r="Q76" i="8"/>
  <c r="O76" i="8"/>
  <c r="N76" i="8"/>
  <c r="M76" i="8"/>
  <c r="L76" i="8"/>
  <c r="J76" i="8"/>
  <c r="H76" i="8"/>
  <c r="F76" i="8"/>
  <c r="E76" i="8"/>
  <c r="D76" i="8"/>
  <c r="C76" i="8"/>
  <c r="B76" i="8"/>
  <c r="A76" i="8"/>
  <c r="T75" i="8"/>
  <c r="Q75" i="8"/>
  <c r="O75" i="8"/>
  <c r="N75" i="8"/>
  <c r="M75" i="8"/>
  <c r="L75" i="8"/>
  <c r="J75" i="8"/>
  <c r="H75" i="8"/>
  <c r="F74" i="8" s="1"/>
  <c r="F75" i="8"/>
  <c r="E75" i="8"/>
  <c r="D75" i="8"/>
  <c r="C75" i="8"/>
  <c r="B75" i="8"/>
  <c r="A75" i="8"/>
  <c r="T73" i="8"/>
  <c r="Q73" i="8"/>
  <c r="O73" i="8"/>
  <c r="N73" i="8"/>
  <c r="M73" i="8"/>
  <c r="L73" i="8"/>
  <c r="J73" i="8"/>
  <c r="H73" i="8"/>
  <c r="F73" i="8"/>
  <c r="E73" i="8"/>
  <c r="D73" i="8"/>
  <c r="C73" i="8"/>
  <c r="B73" i="8"/>
  <c r="A73" i="8"/>
  <c r="T72" i="8"/>
  <c r="Q72" i="8"/>
  <c r="O72" i="8"/>
  <c r="N72" i="8"/>
  <c r="M72" i="8"/>
  <c r="L72" i="8"/>
  <c r="J72" i="8"/>
  <c r="H72" i="8"/>
  <c r="F72" i="8"/>
  <c r="E72" i="8"/>
  <c r="D72" i="8"/>
  <c r="C72" i="8"/>
  <c r="B72" i="8"/>
  <c r="A72" i="8"/>
  <c r="T71" i="8"/>
  <c r="Q71" i="8"/>
  <c r="O71" i="8"/>
  <c r="N71" i="8"/>
  <c r="M71" i="8"/>
  <c r="L71" i="8"/>
  <c r="J71" i="8"/>
  <c r="H71" i="8"/>
  <c r="F71" i="8"/>
  <c r="E71" i="8"/>
  <c r="D71" i="8"/>
  <c r="C71" i="8"/>
  <c r="B71" i="8"/>
  <c r="A71" i="8"/>
  <c r="Q70" i="8"/>
  <c r="O70" i="8"/>
  <c r="M70" i="8"/>
  <c r="L70" i="8"/>
  <c r="J70" i="8"/>
  <c r="H70" i="8"/>
  <c r="F70" i="8"/>
  <c r="E70" i="8"/>
  <c r="D70" i="8"/>
  <c r="C70" i="8"/>
  <c r="B70" i="8"/>
  <c r="A70" i="8"/>
  <c r="T69" i="8"/>
  <c r="Q69" i="8"/>
  <c r="O69" i="8"/>
  <c r="N69" i="8"/>
  <c r="M69" i="8"/>
  <c r="L69" i="8"/>
  <c r="J69" i="8"/>
  <c r="H69" i="8"/>
  <c r="F69" i="8"/>
  <c r="E69" i="8"/>
  <c r="D69" i="8"/>
  <c r="C69" i="8"/>
  <c r="B69" i="8"/>
  <c r="A69" i="8"/>
  <c r="T68" i="8"/>
  <c r="Q68" i="8"/>
  <c r="O68" i="8"/>
  <c r="N68" i="8"/>
  <c r="M68" i="8"/>
  <c r="L68" i="8"/>
  <c r="J68" i="8"/>
  <c r="H68" i="8"/>
  <c r="F68" i="8"/>
  <c r="E68" i="8"/>
  <c r="D68" i="8"/>
  <c r="C68" i="8"/>
  <c r="B68" i="8"/>
  <c r="A68" i="8"/>
  <c r="Q67" i="8"/>
  <c r="O67" i="8"/>
  <c r="N67" i="8"/>
  <c r="M67" i="8"/>
  <c r="L67" i="8"/>
  <c r="J67" i="8"/>
  <c r="H67" i="8"/>
  <c r="F67" i="8"/>
  <c r="E67" i="8"/>
  <c r="D67" i="8"/>
  <c r="C67" i="8"/>
  <c r="B67" i="8"/>
  <c r="A67" i="8"/>
  <c r="T66" i="8"/>
  <c r="Q66" i="8"/>
  <c r="O66" i="8"/>
  <c r="N66" i="8"/>
  <c r="M66" i="8"/>
  <c r="L66" i="8"/>
  <c r="J66" i="8"/>
  <c r="H66" i="8"/>
  <c r="F66" i="8"/>
  <c r="E66" i="8"/>
  <c r="D66" i="8"/>
  <c r="C66" i="8"/>
  <c r="B66" i="8"/>
  <c r="A66" i="8"/>
  <c r="Q65" i="8"/>
  <c r="O65" i="8"/>
  <c r="N65" i="8"/>
  <c r="M65" i="8"/>
  <c r="L65" i="8"/>
  <c r="J65" i="8"/>
  <c r="H65" i="8"/>
  <c r="F65" i="8"/>
  <c r="E65" i="8"/>
  <c r="D65" i="8"/>
  <c r="C65" i="8"/>
  <c r="B65" i="8"/>
  <c r="A65" i="8"/>
  <c r="Q64" i="8"/>
  <c r="O64" i="8"/>
  <c r="N64" i="8"/>
  <c r="M64" i="8"/>
  <c r="L64" i="8"/>
  <c r="J64" i="8"/>
  <c r="H64" i="8"/>
  <c r="F64" i="8"/>
  <c r="E64" i="8"/>
  <c r="D64" i="8"/>
  <c r="C64" i="8"/>
  <c r="B64" i="8"/>
  <c r="A64" i="8"/>
  <c r="Q63" i="8"/>
  <c r="O63" i="8"/>
  <c r="N63" i="8"/>
  <c r="M63" i="8"/>
  <c r="L63" i="8"/>
  <c r="J63" i="8"/>
  <c r="H63" i="8"/>
  <c r="F63" i="8"/>
  <c r="E63" i="8"/>
  <c r="D63" i="8"/>
  <c r="C63" i="8"/>
  <c r="B63" i="8"/>
  <c r="A63" i="8"/>
  <c r="T62" i="8"/>
  <c r="Q62" i="8"/>
  <c r="O62" i="8"/>
  <c r="N62" i="8"/>
  <c r="M62" i="8"/>
  <c r="L62" i="8"/>
  <c r="J62" i="8"/>
  <c r="H62" i="8"/>
  <c r="F62" i="8"/>
  <c r="E62" i="8"/>
  <c r="D62" i="8"/>
  <c r="C62" i="8"/>
  <c r="B62" i="8"/>
  <c r="A62" i="8"/>
  <c r="T61" i="8"/>
  <c r="Q61" i="8"/>
  <c r="O61" i="8"/>
  <c r="N61" i="8"/>
  <c r="M61" i="8"/>
  <c r="L61" i="8"/>
  <c r="J61" i="8"/>
  <c r="H61" i="8"/>
  <c r="F61" i="8"/>
  <c r="F60" i="8" s="1"/>
  <c r="E61" i="8"/>
  <c r="D61" i="8"/>
  <c r="C61" i="8"/>
  <c r="B61" i="8"/>
  <c r="A61" i="8"/>
  <c r="T59" i="8"/>
  <c r="Q59" i="8"/>
  <c r="O59" i="8"/>
  <c r="N59" i="8"/>
  <c r="M59" i="8"/>
  <c r="L59" i="8"/>
  <c r="J59" i="8"/>
  <c r="H59" i="8"/>
  <c r="F59" i="8"/>
  <c r="E59" i="8"/>
  <c r="D59" i="8"/>
  <c r="C59" i="8"/>
  <c r="B59" i="8"/>
  <c r="A59" i="8"/>
  <c r="T58" i="8"/>
  <c r="Q58" i="8"/>
  <c r="O58" i="8"/>
  <c r="N58" i="8"/>
  <c r="M58" i="8"/>
  <c r="L58" i="8"/>
  <c r="J58" i="8"/>
  <c r="H58" i="8"/>
  <c r="F58" i="8"/>
  <c r="E58" i="8"/>
  <c r="D58" i="8"/>
  <c r="C58" i="8"/>
  <c r="B58" i="8"/>
  <c r="A58" i="8"/>
  <c r="T57" i="8"/>
  <c r="Q57" i="8"/>
  <c r="O57" i="8"/>
  <c r="N57" i="8"/>
  <c r="M57" i="8"/>
  <c r="L57" i="8"/>
  <c r="J57" i="8"/>
  <c r="H57" i="8"/>
  <c r="F57" i="8"/>
  <c r="E57" i="8"/>
  <c r="D57" i="8"/>
  <c r="C57" i="8"/>
  <c r="B57" i="8"/>
  <c r="A57" i="8"/>
  <c r="T56" i="8"/>
  <c r="Q56" i="8"/>
  <c r="O56" i="8"/>
  <c r="N56" i="8"/>
  <c r="M56" i="8"/>
  <c r="L56" i="8"/>
  <c r="J56" i="8"/>
  <c r="H56" i="8"/>
  <c r="F56" i="8"/>
  <c r="E56" i="8"/>
  <c r="D56" i="8"/>
  <c r="C56" i="8"/>
  <c r="B56" i="8"/>
  <c r="A56" i="8"/>
  <c r="Q55" i="8"/>
  <c r="O55" i="8"/>
  <c r="N55" i="8"/>
  <c r="M55" i="8"/>
  <c r="L55" i="8"/>
  <c r="J55" i="8"/>
  <c r="H55" i="8"/>
  <c r="F55" i="8"/>
  <c r="E55" i="8"/>
  <c r="D55" i="8"/>
  <c r="C55" i="8"/>
  <c r="B55" i="8"/>
  <c r="A55" i="8"/>
  <c r="T54" i="8"/>
  <c r="Q54" i="8"/>
  <c r="O54" i="8"/>
  <c r="N54" i="8"/>
  <c r="M54" i="8"/>
  <c r="L54" i="8"/>
  <c r="J54" i="8"/>
  <c r="H54" i="8"/>
  <c r="F54" i="8"/>
  <c r="E54" i="8"/>
  <c r="D54" i="8"/>
  <c r="C54" i="8"/>
  <c r="B54" i="8"/>
  <c r="A54" i="8"/>
  <c r="T53" i="8"/>
  <c r="Q53" i="8"/>
  <c r="O53" i="8"/>
  <c r="N53" i="8"/>
  <c r="M53" i="8"/>
  <c r="L53" i="8"/>
  <c r="J53" i="8"/>
  <c r="H53" i="8"/>
  <c r="F53" i="8"/>
  <c r="E53" i="8"/>
  <c r="D53" i="8"/>
  <c r="C53" i="8"/>
  <c r="B53" i="8"/>
  <c r="A53" i="8"/>
  <c r="T52" i="8"/>
  <c r="Q52" i="8"/>
  <c r="O52" i="8"/>
  <c r="N52" i="8"/>
  <c r="M52" i="8"/>
  <c r="L52" i="8"/>
  <c r="J52" i="8"/>
  <c r="H52" i="8"/>
  <c r="F52" i="8"/>
  <c r="E52" i="8"/>
  <c r="D52" i="8"/>
  <c r="C52" i="8"/>
  <c r="B52" i="8"/>
  <c r="A52" i="8"/>
  <c r="T51" i="8"/>
  <c r="Q51" i="8"/>
  <c r="O51" i="8"/>
  <c r="N51" i="8"/>
  <c r="M51" i="8"/>
  <c r="L51" i="8"/>
  <c r="J51" i="8"/>
  <c r="H51" i="8"/>
  <c r="F51" i="8"/>
  <c r="E51" i="8"/>
  <c r="D51" i="8"/>
  <c r="C51" i="8"/>
  <c r="B51" i="8"/>
  <c r="A51" i="8"/>
  <c r="T50" i="8"/>
  <c r="Q50" i="8"/>
  <c r="O50" i="8"/>
  <c r="N50" i="8"/>
  <c r="M50" i="8"/>
  <c r="L50" i="8"/>
  <c r="J50" i="8"/>
  <c r="H50" i="8"/>
  <c r="F50" i="8"/>
  <c r="E50" i="8"/>
  <c r="D50" i="8"/>
  <c r="C50" i="8"/>
  <c r="B50" i="8"/>
  <c r="A50" i="8"/>
  <c r="T49" i="8"/>
  <c r="Q49" i="8"/>
  <c r="O49" i="8"/>
  <c r="N49" i="8"/>
  <c r="M49" i="8"/>
  <c r="L49" i="8"/>
  <c r="J49" i="8"/>
  <c r="H49" i="8"/>
  <c r="F49" i="8"/>
  <c r="E49" i="8"/>
  <c r="D49" i="8"/>
  <c r="C49" i="8"/>
  <c r="B49" i="8"/>
  <c r="A49" i="8"/>
  <c r="Q48" i="8"/>
  <c r="O48" i="8"/>
  <c r="N48" i="8"/>
  <c r="M48" i="8"/>
  <c r="L48" i="8"/>
  <c r="J48" i="8"/>
  <c r="H48" i="8"/>
  <c r="F48" i="8"/>
  <c r="E48" i="8"/>
  <c r="D48" i="8"/>
  <c r="C48" i="8"/>
  <c r="B48" i="8"/>
  <c r="A48" i="8"/>
  <c r="T47" i="8"/>
  <c r="Q47" i="8"/>
  <c r="O47" i="8"/>
  <c r="N47" i="8"/>
  <c r="M47" i="8"/>
  <c r="L47" i="8"/>
  <c r="J47" i="8"/>
  <c r="H47" i="8"/>
  <c r="F46" i="8" s="1"/>
  <c r="F47" i="8"/>
  <c r="E47" i="8"/>
  <c r="D47" i="8"/>
  <c r="C47" i="8"/>
  <c r="B47" i="8"/>
  <c r="A47" i="8"/>
  <c r="T45" i="8"/>
  <c r="Q45" i="8"/>
  <c r="O45" i="8"/>
  <c r="N45" i="8"/>
  <c r="M45" i="8"/>
  <c r="L45" i="8"/>
  <c r="J45" i="8"/>
  <c r="H45" i="8"/>
  <c r="F45" i="8"/>
  <c r="E45" i="8"/>
  <c r="D45" i="8"/>
  <c r="C45" i="8"/>
  <c r="B45" i="8"/>
  <c r="A45" i="8"/>
  <c r="T44" i="8"/>
  <c r="Q44" i="8"/>
  <c r="O44" i="8"/>
  <c r="N44" i="8"/>
  <c r="M44" i="8"/>
  <c r="L44" i="8"/>
  <c r="J44" i="8"/>
  <c r="H44" i="8"/>
  <c r="F44" i="8"/>
  <c r="E44" i="8"/>
  <c r="D44" i="8"/>
  <c r="C44" i="8"/>
  <c r="B44" i="8"/>
  <c r="A44" i="8"/>
  <c r="T43" i="8"/>
  <c r="Q43" i="8"/>
  <c r="O43" i="8"/>
  <c r="N43" i="8"/>
  <c r="M43" i="8"/>
  <c r="L43" i="8"/>
  <c r="J43" i="8"/>
  <c r="H43" i="8"/>
  <c r="F43" i="8"/>
  <c r="E43" i="8"/>
  <c r="D43" i="8"/>
  <c r="C43" i="8"/>
  <c r="B43" i="8"/>
  <c r="A43" i="8"/>
  <c r="T42" i="8"/>
  <c r="Q42" i="8"/>
  <c r="O42" i="8"/>
  <c r="N42" i="8"/>
  <c r="M42" i="8"/>
  <c r="L42" i="8"/>
  <c r="J42" i="8"/>
  <c r="H42" i="8"/>
  <c r="F42" i="8"/>
  <c r="E42" i="8"/>
  <c r="D42" i="8"/>
  <c r="C42" i="8"/>
  <c r="B42" i="8"/>
  <c r="A42" i="8"/>
  <c r="Q41" i="8"/>
  <c r="O41" i="8"/>
  <c r="N41" i="8"/>
  <c r="M41" i="8"/>
  <c r="L41" i="8"/>
  <c r="J41" i="8"/>
  <c r="H41" i="8"/>
  <c r="F41" i="8"/>
  <c r="E41" i="8"/>
  <c r="D41" i="8"/>
  <c r="C41" i="8"/>
  <c r="B41" i="8"/>
  <c r="A41" i="8"/>
  <c r="T40" i="8"/>
  <c r="Q40" i="8"/>
  <c r="O40" i="8"/>
  <c r="N40" i="8"/>
  <c r="M40" i="8"/>
  <c r="L40" i="8"/>
  <c r="J40" i="8"/>
  <c r="H40" i="8"/>
  <c r="F40" i="8"/>
  <c r="E40" i="8"/>
  <c r="D40" i="8"/>
  <c r="C40" i="8"/>
  <c r="B40" i="8"/>
  <c r="A40" i="8"/>
  <c r="T39" i="8"/>
  <c r="Q39" i="8"/>
  <c r="O39" i="8"/>
  <c r="N39" i="8"/>
  <c r="M39" i="8"/>
  <c r="L39" i="8"/>
  <c r="J39" i="8"/>
  <c r="H39" i="8"/>
  <c r="F39" i="8"/>
  <c r="E39" i="8"/>
  <c r="D39" i="8"/>
  <c r="C39" i="8"/>
  <c r="B39" i="8"/>
  <c r="A39" i="8"/>
  <c r="T38" i="8"/>
  <c r="Q38" i="8"/>
  <c r="O38" i="8"/>
  <c r="M38" i="8"/>
  <c r="L38" i="8"/>
  <c r="J38" i="8"/>
  <c r="H38" i="8"/>
  <c r="F38" i="8"/>
  <c r="E38" i="8"/>
  <c r="D38" i="8"/>
  <c r="C38" i="8"/>
  <c r="B38" i="8"/>
  <c r="A38" i="8"/>
  <c r="T37" i="8"/>
  <c r="Q37" i="8"/>
  <c r="O37" i="8"/>
  <c r="N37" i="8"/>
  <c r="M37" i="8"/>
  <c r="L37" i="8"/>
  <c r="J37" i="8"/>
  <c r="H37" i="8"/>
  <c r="F37" i="8"/>
  <c r="E37" i="8"/>
  <c r="D37" i="8"/>
  <c r="C37" i="8"/>
  <c r="B37" i="8"/>
  <c r="A37" i="8"/>
  <c r="T36" i="8"/>
  <c r="Q36" i="8"/>
  <c r="O36" i="8"/>
  <c r="N36" i="8"/>
  <c r="M36" i="8"/>
  <c r="L36" i="8"/>
  <c r="J36" i="8"/>
  <c r="H36" i="8"/>
  <c r="F36" i="8"/>
  <c r="E36" i="8"/>
  <c r="D36" i="8"/>
  <c r="C36" i="8"/>
  <c r="B36" i="8"/>
  <c r="A36" i="8"/>
  <c r="T35" i="8"/>
  <c r="Q35" i="8"/>
  <c r="O35" i="8"/>
  <c r="N35" i="8"/>
  <c r="M35" i="8"/>
  <c r="L35" i="8"/>
  <c r="J35" i="8"/>
  <c r="H35" i="8"/>
  <c r="F35" i="8"/>
  <c r="E35" i="8"/>
  <c r="D35" i="8"/>
  <c r="C35" i="8"/>
  <c r="B35" i="8"/>
  <c r="A35" i="8"/>
  <c r="T34" i="8"/>
  <c r="Q34" i="8"/>
  <c r="O34" i="8"/>
  <c r="N34" i="8"/>
  <c r="M34" i="8"/>
  <c r="L34" i="8"/>
  <c r="J34" i="8"/>
  <c r="H34" i="8"/>
  <c r="F34" i="8"/>
  <c r="E34" i="8"/>
  <c r="D34" i="8"/>
  <c r="C34" i="8"/>
  <c r="B34" i="8"/>
  <c r="A34" i="8"/>
  <c r="T33" i="8"/>
  <c r="Q33" i="8"/>
  <c r="O33" i="8"/>
  <c r="N33" i="8"/>
  <c r="M33" i="8"/>
  <c r="L33" i="8"/>
  <c r="J33" i="8"/>
  <c r="H33" i="8"/>
  <c r="F33" i="8"/>
  <c r="F32" i="8" s="1"/>
  <c r="E33" i="8"/>
  <c r="D33" i="8"/>
  <c r="C33" i="8"/>
  <c r="B33" i="8"/>
  <c r="A33" i="8"/>
  <c r="T31" i="8"/>
  <c r="Q31" i="8"/>
  <c r="O31" i="8"/>
  <c r="N31" i="8"/>
  <c r="M31" i="8"/>
  <c r="L31" i="8"/>
  <c r="J31" i="8"/>
  <c r="H31" i="8"/>
  <c r="F31" i="8"/>
  <c r="E31" i="8"/>
  <c r="D31" i="8"/>
  <c r="C31" i="8"/>
  <c r="B31" i="8"/>
  <c r="A31" i="8"/>
  <c r="T30" i="8"/>
  <c r="Q30" i="8"/>
  <c r="O30" i="8"/>
  <c r="N30" i="8"/>
  <c r="M30" i="8"/>
  <c r="L30" i="8"/>
  <c r="J30" i="8"/>
  <c r="H30" i="8"/>
  <c r="F30" i="8"/>
  <c r="E30" i="8"/>
  <c r="D30" i="8"/>
  <c r="C30" i="8"/>
  <c r="B30" i="8"/>
  <c r="A30" i="8"/>
  <c r="T29" i="8"/>
  <c r="Q29" i="8"/>
  <c r="O29" i="8"/>
  <c r="M29" i="8"/>
  <c r="L29" i="8"/>
  <c r="J29" i="8"/>
  <c r="H29" i="8"/>
  <c r="F29" i="8"/>
  <c r="E29" i="8"/>
  <c r="D29" i="8"/>
  <c r="C29" i="8"/>
  <c r="B29" i="8"/>
  <c r="A29" i="8"/>
  <c r="T28" i="8"/>
  <c r="Q28" i="8"/>
  <c r="O28" i="8"/>
  <c r="N28" i="8"/>
  <c r="M28" i="8"/>
  <c r="L28" i="8"/>
  <c r="J28" i="8"/>
  <c r="H28" i="8"/>
  <c r="F28" i="8"/>
  <c r="E28" i="8"/>
  <c r="D28" i="8"/>
  <c r="C28" i="8"/>
  <c r="B28" i="8"/>
  <c r="A28" i="8"/>
  <c r="T27" i="8"/>
  <c r="Q27" i="8"/>
  <c r="O27" i="8"/>
  <c r="N27" i="8"/>
  <c r="M27" i="8"/>
  <c r="L27" i="8"/>
  <c r="J27" i="8"/>
  <c r="H27" i="8"/>
  <c r="F27" i="8"/>
  <c r="E27" i="8"/>
  <c r="D27" i="8"/>
  <c r="C27" i="8"/>
  <c r="B27" i="8"/>
  <c r="A27" i="8"/>
  <c r="T26" i="8"/>
  <c r="Q26" i="8"/>
  <c r="O26" i="8"/>
  <c r="N26" i="8"/>
  <c r="M26" i="8"/>
  <c r="L26" i="8"/>
  <c r="J26" i="8"/>
  <c r="H26" i="8"/>
  <c r="F26" i="8"/>
  <c r="E26" i="8"/>
  <c r="D26" i="8"/>
  <c r="C26" i="8"/>
  <c r="B26" i="8"/>
  <c r="A26" i="8"/>
  <c r="T25" i="8"/>
  <c r="Q25" i="8"/>
  <c r="O25" i="8"/>
  <c r="N25" i="8"/>
  <c r="M25" i="8"/>
  <c r="L25" i="8"/>
  <c r="J25" i="8"/>
  <c r="H25" i="8"/>
  <c r="F25" i="8"/>
  <c r="E25" i="8"/>
  <c r="D25" i="8"/>
  <c r="C25" i="8"/>
  <c r="B25" i="8"/>
  <c r="A25" i="8"/>
  <c r="Q24" i="8"/>
  <c r="O24" i="8"/>
  <c r="M24" i="8"/>
  <c r="L24" i="8"/>
  <c r="J24" i="8"/>
  <c r="H24" i="8"/>
  <c r="F24" i="8"/>
  <c r="E24" i="8"/>
  <c r="D24" i="8"/>
  <c r="C24" i="8"/>
  <c r="B24" i="8"/>
  <c r="A24" i="8"/>
  <c r="T23" i="8"/>
  <c r="Q23" i="8"/>
  <c r="O23" i="8"/>
  <c r="N23" i="8"/>
  <c r="M23" i="8"/>
  <c r="L23" i="8"/>
  <c r="J23" i="8"/>
  <c r="H23" i="8"/>
  <c r="F23" i="8"/>
  <c r="E23" i="8"/>
  <c r="D23" i="8"/>
  <c r="C23" i="8"/>
  <c r="B23" i="8"/>
  <c r="A23" i="8"/>
  <c r="Q22" i="8"/>
  <c r="O22" i="8"/>
  <c r="N22" i="8"/>
  <c r="M22" i="8"/>
  <c r="L22" i="8"/>
  <c r="J22" i="8"/>
  <c r="H22" i="8"/>
  <c r="F22" i="8"/>
  <c r="E22" i="8"/>
  <c r="D22" i="8"/>
  <c r="C22" i="8"/>
  <c r="B22" i="8"/>
  <c r="A22" i="8"/>
  <c r="Q21" i="8"/>
  <c r="O21" i="8"/>
  <c r="N21" i="8"/>
  <c r="M21" i="8"/>
  <c r="L21" i="8"/>
  <c r="J21" i="8"/>
  <c r="H21" i="8"/>
  <c r="F21" i="8"/>
  <c r="E21" i="8"/>
  <c r="D21" i="8"/>
  <c r="C21" i="8"/>
  <c r="B21" i="8"/>
  <c r="A21" i="8"/>
  <c r="Q20" i="8"/>
  <c r="O20" i="8"/>
  <c r="N20" i="8"/>
  <c r="M20" i="8"/>
  <c r="L20" i="8"/>
  <c r="J20" i="8"/>
  <c r="H20" i="8"/>
  <c r="F20" i="8"/>
  <c r="E20" i="8"/>
  <c r="D20" i="8"/>
  <c r="C20" i="8"/>
  <c r="B20" i="8"/>
  <c r="A20" i="8"/>
  <c r="T19" i="8"/>
  <c r="Q19" i="8"/>
  <c r="O19" i="8"/>
  <c r="N19" i="8"/>
  <c r="M19" i="8"/>
  <c r="L19" i="8"/>
  <c r="J19" i="8"/>
  <c r="H19" i="8"/>
  <c r="F18" i="8" s="1"/>
  <c r="F19" i="8"/>
  <c r="E19" i="8"/>
  <c r="D19" i="8"/>
  <c r="C19" i="8"/>
  <c r="B19" i="8"/>
  <c r="A19" i="8"/>
  <c r="T17" i="8"/>
  <c r="Q17" i="8"/>
  <c r="O17" i="8"/>
  <c r="N17" i="8"/>
  <c r="M17" i="8"/>
  <c r="L17" i="8"/>
  <c r="J17" i="8"/>
  <c r="H17" i="8"/>
  <c r="F17" i="8"/>
  <c r="E17" i="8"/>
  <c r="D17" i="8"/>
  <c r="C17" i="8"/>
  <c r="B17" i="8"/>
  <c r="A17" i="8"/>
  <c r="T16" i="8"/>
  <c r="Q16" i="8"/>
  <c r="O16" i="8"/>
  <c r="N16" i="8"/>
  <c r="M16" i="8"/>
  <c r="L16" i="8"/>
  <c r="J16" i="8"/>
  <c r="H16" i="8"/>
  <c r="F16" i="8"/>
  <c r="E16" i="8"/>
  <c r="D16" i="8"/>
  <c r="C16" i="8"/>
  <c r="B16" i="8"/>
  <c r="A16" i="8"/>
  <c r="T15" i="8"/>
  <c r="Q15" i="8"/>
  <c r="O15" i="8"/>
  <c r="N15" i="8"/>
  <c r="M15" i="8"/>
  <c r="L15" i="8"/>
  <c r="J15" i="8"/>
  <c r="H15" i="8"/>
  <c r="F15" i="8"/>
  <c r="E15" i="8"/>
  <c r="D15" i="8"/>
  <c r="C15" i="8"/>
  <c r="B15" i="8"/>
  <c r="A15" i="8"/>
  <c r="T14" i="8"/>
  <c r="Q14" i="8"/>
  <c r="O14" i="8"/>
  <c r="N14" i="8"/>
  <c r="M14" i="8"/>
  <c r="L14" i="8"/>
  <c r="J14" i="8"/>
  <c r="H14" i="8"/>
  <c r="F14" i="8"/>
  <c r="E14" i="8"/>
  <c r="D14" i="8"/>
  <c r="C14" i="8"/>
  <c r="B14" i="8"/>
  <c r="A14" i="8"/>
  <c r="T13" i="8"/>
  <c r="Q13" i="8"/>
  <c r="O13" i="8"/>
  <c r="N13" i="8"/>
  <c r="M13" i="8"/>
  <c r="L13" i="8"/>
  <c r="J13" i="8"/>
  <c r="H13" i="8"/>
  <c r="F13" i="8"/>
  <c r="E13" i="8"/>
  <c r="D13" i="8"/>
  <c r="C13" i="8"/>
  <c r="B13" i="8"/>
  <c r="A13" i="8"/>
  <c r="T12" i="8"/>
  <c r="Q12" i="8"/>
  <c r="O12" i="8"/>
  <c r="N12" i="8"/>
  <c r="M12" i="8"/>
  <c r="L12" i="8"/>
  <c r="J12" i="8"/>
  <c r="H12" i="8"/>
  <c r="F12" i="8"/>
  <c r="E12" i="8"/>
  <c r="D12" i="8"/>
  <c r="C12" i="8"/>
  <c r="B12" i="8"/>
  <c r="A12" i="8"/>
  <c r="T11" i="8"/>
  <c r="Q11" i="8"/>
  <c r="O11" i="8"/>
  <c r="N11" i="8"/>
  <c r="M11" i="8"/>
  <c r="L11" i="8"/>
  <c r="J11" i="8"/>
  <c r="H11" i="8"/>
  <c r="F11" i="8"/>
  <c r="E11" i="8"/>
  <c r="D11" i="8"/>
  <c r="C11" i="8"/>
  <c r="B11" i="8"/>
  <c r="A11" i="8"/>
  <c r="T10" i="8"/>
  <c r="Q10" i="8"/>
  <c r="O10" i="8"/>
  <c r="M10" i="8"/>
  <c r="L10" i="8"/>
  <c r="J10" i="8"/>
  <c r="H10" i="8"/>
  <c r="F10" i="8"/>
  <c r="E10" i="8"/>
  <c r="D10" i="8"/>
  <c r="C10" i="8"/>
  <c r="B10" i="8"/>
  <c r="A10" i="8"/>
  <c r="Q9" i="8"/>
  <c r="O9" i="8"/>
  <c r="N9" i="8"/>
  <c r="M9" i="8"/>
  <c r="L9" i="8"/>
  <c r="J9" i="8"/>
  <c r="H9" i="8"/>
  <c r="F9" i="8"/>
  <c r="E9" i="8"/>
  <c r="D9" i="8"/>
  <c r="C9" i="8"/>
  <c r="B9" i="8"/>
  <c r="A9" i="8"/>
  <c r="Q8" i="8"/>
  <c r="O8" i="8"/>
  <c r="N8" i="8"/>
  <c r="M8" i="8"/>
  <c r="L8" i="8"/>
  <c r="J8" i="8"/>
  <c r="H8" i="8"/>
  <c r="F8" i="8"/>
  <c r="E8" i="8"/>
  <c r="D8" i="8"/>
  <c r="C8" i="8"/>
  <c r="B8" i="8"/>
  <c r="A8" i="8"/>
  <c r="T7" i="8"/>
  <c r="Q7" i="8"/>
  <c r="O7" i="8"/>
  <c r="N7" i="8"/>
  <c r="M7" i="8"/>
  <c r="L7" i="8"/>
  <c r="J7" i="8"/>
  <c r="H7" i="8"/>
  <c r="F7" i="8"/>
  <c r="E7" i="8"/>
  <c r="D7" i="8"/>
  <c r="C7" i="8"/>
  <c r="B7" i="8"/>
  <c r="A7" i="8"/>
  <c r="T6" i="8"/>
  <c r="Q6" i="8"/>
  <c r="O6" i="8"/>
  <c r="N6" i="8"/>
  <c r="M6" i="8"/>
  <c r="L6" i="8"/>
  <c r="J6" i="8"/>
  <c r="H6" i="8"/>
  <c r="F6" i="8"/>
  <c r="E6" i="8"/>
  <c r="D6" i="8"/>
  <c r="C6" i="8"/>
  <c r="B6" i="8"/>
  <c r="A6" i="8"/>
  <c r="T5" i="8"/>
  <c r="Q5" i="8"/>
  <c r="O5" i="8"/>
  <c r="N5" i="8"/>
  <c r="M5" i="8"/>
  <c r="L5" i="8"/>
  <c r="J5" i="8"/>
  <c r="H5" i="8"/>
  <c r="F5" i="8"/>
  <c r="F4" i="8" s="1"/>
  <c r="E5" i="8"/>
  <c r="D5" i="8"/>
  <c r="C5" i="8"/>
  <c r="B5" i="8"/>
  <c r="A5" i="8"/>
  <c r="T105" i="7"/>
  <c r="Q105" i="7"/>
  <c r="O105" i="7"/>
  <c r="N105" i="7"/>
  <c r="M105" i="7"/>
  <c r="L105" i="7"/>
  <c r="J105" i="7"/>
  <c r="H105" i="7"/>
  <c r="F105" i="7"/>
  <c r="E105" i="7"/>
  <c r="D105" i="7"/>
  <c r="C105" i="7"/>
  <c r="B105" i="7"/>
  <c r="A105" i="7"/>
  <c r="Q104" i="7"/>
  <c r="O104" i="7"/>
  <c r="N104" i="7"/>
  <c r="M104" i="7"/>
  <c r="L104" i="7"/>
  <c r="J104" i="7"/>
  <c r="H104" i="7"/>
  <c r="F104" i="7"/>
  <c r="E104" i="7"/>
  <c r="D104" i="7"/>
  <c r="C104" i="7"/>
  <c r="B104" i="7"/>
  <c r="A104" i="7"/>
  <c r="T103" i="7"/>
  <c r="Q103" i="7"/>
  <c r="O103" i="7"/>
  <c r="N103" i="7"/>
  <c r="M103" i="7"/>
  <c r="L103" i="7"/>
  <c r="J103" i="7"/>
  <c r="H103" i="7"/>
  <c r="F103" i="7"/>
  <c r="E103" i="7"/>
  <c r="D103" i="7"/>
  <c r="C103" i="7"/>
  <c r="B103" i="7"/>
  <c r="A103" i="7"/>
  <c r="Q102" i="7"/>
  <c r="O102" i="7"/>
  <c r="N102" i="7"/>
  <c r="M102" i="7"/>
  <c r="L102" i="7"/>
  <c r="J102" i="7"/>
  <c r="H102" i="7"/>
  <c r="F102" i="7"/>
  <c r="E102" i="7"/>
  <c r="D102" i="7"/>
  <c r="C102" i="7"/>
  <c r="B102" i="7"/>
  <c r="A102" i="7"/>
  <c r="T101" i="7"/>
  <c r="Q101" i="7"/>
  <c r="O101" i="7"/>
  <c r="N101" i="7"/>
  <c r="M101" i="7"/>
  <c r="L101" i="7"/>
  <c r="J101" i="7"/>
  <c r="H101" i="7"/>
  <c r="F101" i="7"/>
  <c r="E101" i="7"/>
  <c r="D101" i="7"/>
  <c r="C101" i="7"/>
  <c r="B101" i="7"/>
  <c r="A101" i="7"/>
  <c r="T100" i="7"/>
  <c r="Q100" i="7"/>
  <c r="O100" i="7"/>
  <c r="N100" i="7"/>
  <c r="M100" i="7"/>
  <c r="L100" i="7"/>
  <c r="J100" i="7"/>
  <c r="H100" i="7"/>
  <c r="F100" i="7"/>
  <c r="E100" i="7"/>
  <c r="D100" i="7"/>
  <c r="C100" i="7"/>
  <c r="B100" i="7"/>
  <c r="A100" i="7"/>
  <c r="T99" i="7"/>
  <c r="Q99" i="7"/>
  <c r="O99" i="7"/>
  <c r="N99" i="7"/>
  <c r="M99" i="7"/>
  <c r="L99" i="7"/>
  <c r="J99" i="7"/>
  <c r="H99" i="7"/>
  <c r="F99" i="7"/>
  <c r="E99" i="7"/>
  <c r="D99" i="7"/>
  <c r="C99" i="7"/>
  <c r="B99" i="7"/>
  <c r="A99" i="7"/>
  <c r="Q98" i="7"/>
  <c r="O98" i="7"/>
  <c r="N98" i="7"/>
  <c r="M98" i="7"/>
  <c r="L98" i="7"/>
  <c r="J98" i="7"/>
  <c r="H98" i="7"/>
  <c r="F98" i="7"/>
  <c r="E98" i="7"/>
  <c r="D98" i="7"/>
  <c r="C98" i="7"/>
  <c r="B98" i="7"/>
  <c r="A98" i="7"/>
  <c r="Q97" i="7"/>
  <c r="O97" i="7"/>
  <c r="N97" i="7"/>
  <c r="M97" i="7"/>
  <c r="L97" i="7"/>
  <c r="J97" i="7"/>
  <c r="H97" i="7"/>
  <c r="F97" i="7"/>
  <c r="E97" i="7"/>
  <c r="D97" i="7"/>
  <c r="C97" i="7"/>
  <c r="B97" i="7"/>
  <c r="A97" i="7"/>
  <c r="T96" i="7"/>
  <c r="Q96" i="7"/>
  <c r="O96" i="7"/>
  <c r="N96" i="7"/>
  <c r="M96" i="7"/>
  <c r="L96" i="7"/>
  <c r="J96" i="7"/>
  <c r="H96" i="7"/>
  <c r="F96" i="7"/>
  <c r="E96" i="7"/>
  <c r="D96" i="7"/>
  <c r="C96" i="7"/>
  <c r="B96" i="7"/>
  <c r="A96" i="7"/>
  <c r="Q95" i="7"/>
  <c r="O95" i="7"/>
  <c r="N95" i="7"/>
  <c r="M95" i="7"/>
  <c r="L95" i="7"/>
  <c r="J95" i="7"/>
  <c r="H95" i="7"/>
  <c r="F95" i="7"/>
  <c r="E95" i="7"/>
  <c r="D95" i="7"/>
  <c r="C95" i="7"/>
  <c r="B95" i="7"/>
  <c r="A95" i="7"/>
  <c r="Q94" i="7"/>
  <c r="O94" i="7"/>
  <c r="N94" i="7"/>
  <c r="M94" i="7"/>
  <c r="L94" i="7"/>
  <c r="J94" i="7"/>
  <c r="H94" i="7"/>
  <c r="F94" i="7"/>
  <c r="E94" i="7"/>
  <c r="D94" i="7"/>
  <c r="C94" i="7"/>
  <c r="B94" i="7"/>
  <c r="A94" i="7"/>
  <c r="T93" i="7"/>
  <c r="Q93" i="7"/>
  <c r="O93" i="7"/>
  <c r="N93" i="7"/>
  <c r="M93" i="7"/>
  <c r="L93" i="7"/>
  <c r="J93" i="7"/>
  <c r="H93" i="7"/>
  <c r="F93" i="7"/>
  <c r="F92" i="7" s="1"/>
  <c r="E93" i="7"/>
  <c r="D93" i="7"/>
  <c r="C93" i="7"/>
  <c r="B93" i="7"/>
  <c r="A93" i="7"/>
  <c r="T78" i="7"/>
  <c r="Q78" i="7"/>
  <c r="O78" i="7"/>
  <c r="N78" i="7"/>
  <c r="M78" i="7"/>
  <c r="L78" i="7"/>
  <c r="J78" i="7"/>
  <c r="H78" i="7"/>
  <c r="F78" i="7"/>
  <c r="E78" i="7"/>
  <c r="D78" i="7"/>
  <c r="C78" i="7"/>
  <c r="B78" i="7"/>
  <c r="A78" i="7"/>
  <c r="T91" i="7"/>
  <c r="Q91" i="7"/>
  <c r="O91" i="7"/>
  <c r="N91" i="7"/>
  <c r="M91" i="7"/>
  <c r="L91" i="7"/>
  <c r="J91" i="7"/>
  <c r="H91" i="7"/>
  <c r="F91" i="7"/>
  <c r="E91" i="7"/>
  <c r="D91" i="7"/>
  <c r="C91" i="7"/>
  <c r="B91" i="7"/>
  <c r="A91" i="7"/>
  <c r="Q90" i="7"/>
  <c r="O90" i="7"/>
  <c r="N90" i="7"/>
  <c r="M90" i="7"/>
  <c r="L90" i="7"/>
  <c r="J90" i="7"/>
  <c r="H90" i="7"/>
  <c r="F90" i="7"/>
  <c r="E90" i="7"/>
  <c r="D90" i="7"/>
  <c r="C90" i="7"/>
  <c r="B90" i="7"/>
  <c r="A90" i="7"/>
  <c r="T89" i="7"/>
  <c r="Q89" i="7"/>
  <c r="O89" i="7"/>
  <c r="N89" i="7"/>
  <c r="M89" i="7"/>
  <c r="L89" i="7"/>
  <c r="J89" i="7"/>
  <c r="H89" i="7"/>
  <c r="F89" i="7"/>
  <c r="E89" i="7"/>
  <c r="D89" i="7"/>
  <c r="C89" i="7"/>
  <c r="B89" i="7"/>
  <c r="A89" i="7"/>
  <c r="T88" i="7"/>
  <c r="Q88" i="7"/>
  <c r="O88" i="7"/>
  <c r="N88" i="7"/>
  <c r="M88" i="7"/>
  <c r="L88" i="7"/>
  <c r="J88" i="7"/>
  <c r="H88" i="7"/>
  <c r="F88" i="7"/>
  <c r="E88" i="7"/>
  <c r="D88" i="7"/>
  <c r="C88" i="7"/>
  <c r="B88" i="7"/>
  <c r="A88" i="7"/>
  <c r="T87" i="7"/>
  <c r="Q87" i="7"/>
  <c r="O87" i="7"/>
  <c r="N87" i="7"/>
  <c r="M87" i="7"/>
  <c r="L87" i="7"/>
  <c r="J87" i="7"/>
  <c r="H87" i="7"/>
  <c r="F87" i="7"/>
  <c r="E87" i="7"/>
  <c r="D87" i="7"/>
  <c r="C87" i="7"/>
  <c r="B87" i="7"/>
  <c r="A87" i="7"/>
  <c r="T86" i="7"/>
  <c r="Q86" i="7"/>
  <c r="O86" i="7"/>
  <c r="N86" i="7"/>
  <c r="M86" i="7"/>
  <c r="L86" i="7"/>
  <c r="J86" i="7"/>
  <c r="H86" i="7"/>
  <c r="F86" i="7"/>
  <c r="E86" i="7"/>
  <c r="D86" i="7"/>
  <c r="C86" i="7"/>
  <c r="B86" i="7"/>
  <c r="A86" i="7"/>
  <c r="T85" i="7"/>
  <c r="Q85" i="7"/>
  <c r="O85" i="7"/>
  <c r="N85" i="7"/>
  <c r="M85" i="7"/>
  <c r="L85" i="7"/>
  <c r="J85" i="7"/>
  <c r="H85" i="7"/>
  <c r="F85" i="7"/>
  <c r="E85" i="7"/>
  <c r="D85" i="7"/>
  <c r="C85" i="7"/>
  <c r="B85" i="7"/>
  <c r="A85" i="7"/>
  <c r="T84" i="7"/>
  <c r="Q84" i="7"/>
  <c r="O84" i="7"/>
  <c r="N84" i="7"/>
  <c r="M84" i="7"/>
  <c r="L84" i="7"/>
  <c r="J84" i="7"/>
  <c r="H84" i="7"/>
  <c r="F84" i="7"/>
  <c r="E84" i="7"/>
  <c r="D84" i="7"/>
  <c r="C84" i="7"/>
  <c r="B84" i="7"/>
  <c r="A84" i="7"/>
  <c r="Q83" i="7"/>
  <c r="O83" i="7"/>
  <c r="N83" i="7"/>
  <c r="M83" i="7"/>
  <c r="L83" i="7"/>
  <c r="J83" i="7"/>
  <c r="H83" i="7"/>
  <c r="F83" i="7"/>
  <c r="E83" i="7"/>
  <c r="D83" i="7"/>
  <c r="C83" i="7"/>
  <c r="B83" i="7"/>
  <c r="A83" i="7"/>
  <c r="T82" i="7"/>
  <c r="Q82" i="7"/>
  <c r="O82" i="7"/>
  <c r="N82" i="7"/>
  <c r="M82" i="7"/>
  <c r="L82" i="7"/>
  <c r="J82" i="7"/>
  <c r="H82" i="7"/>
  <c r="F82" i="7"/>
  <c r="E82" i="7"/>
  <c r="D82" i="7"/>
  <c r="C82" i="7"/>
  <c r="B82" i="7"/>
  <c r="A82" i="7"/>
  <c r="T81" i="7"/>
  <c r="Q81" i="7"/>
  <c r="O81" i="7"/>
  <c r="N81" i="7"/>
  <c r="M81" i="7"/>
  <c r="L81" i="7"/>
  <c r="J81" i="7"/>
  <c r="H81" i="7"/>
  <c r="F81" i="7"/>
  <c r="E81" i="7"/>
  <c r="D81" i="7"/>
  <c r="C81" i="7"/>
  <c r="B81" i="7"/>
  <c r="A81" i="7"/>
  <c r="Q80" i="7"/>
  <c r="O80" i="7"/>
  <c r="N80" i="7"/>
  <c r="M80" i="7"/>
  <c r="L80" i="7"/>
  <c r="J80" i="7"/>
  <c r="H80" i="7"/>
  <c r="F80" i="7"/>
  <c r="E80" i="7"/>
  <c r="D80" i="7"/>
  <c r="C80" i="7"/>
  <c r="B80" i="7"/>
  <c r="A80" i="7"/>
  <c r="Q79" i="7"/>
  <c r="O79" i="7"/>
  <c r="N79" i="7"/>
  <c r="M79" i="7"/>
  <c r="L79" i="7"/>
  <c r="J79" i="7"/>
  <c r="H79" i="7"/>
  <c r="F79" i="7"/>
  <c r="F77" i="7" s="1"/>
  <c r="E79" i="7"/>
  <c r="D79" i="7"/>
  <c r="C79" i="7"/>
  <c r="B79" i="7"/>
  <c r="A79" i="7"/>
  <c r="T76" i="7"/>
  <c r="Q76" i="7"/>
  <c r="O76" i="7"/>
  <c r="N76" i="7"/>
  <c r="M76" i="7"/>
  <c r="L76" i="7"/>
  <c r="J76" i="7"/>
  <c r="H76" i="7"/>
  <c r="F76" i="7"/>
  <c r="E76" i="7"/>
  <c r="D76" i="7"/>
  <c r="C76" i="7"/>
  <c r="B76" i="7"/>
  <c r="A76" i="7"/>
  <c r="T75" i="7"/>
  <c r="Q75" i="7"/>
  <c r="O75" i="7"/>
  <c r="N75" i="7"/>
  <c r="M75" i="7"/>
  <c r="L75" i="7"/>
  <c r="J75" i="7"/>
  <c r="H75" i="7"/>
  <c r="F75" i="7"/>
  <c r="E75" i="7"/>
  <c r="D75" i="7"/>
  <c r="C75" i="7"/>
  <c r="B75" i="7"/>
  <c r="A75" i="7"/>
  <c r="T74" i="7"/>
  <c r="Q74" i="7"/>
  <c r="O74" i="7"/>
  <c r="N74" i="7"/>
  <c r="M74" i="7"/>
  <c r="L74" i="7"/>
  <c r="J74" i="7"/>
  <c r="H74" i="7"/>
  <c r="F74" i="7"/>
  <c r="E74" i="7"/>
  <c r="D74" i="7"/>
  <c r="C74" i="7"/>
  <c r="B74" i="7"/>
  <c r="A74" i="7"/>
  <c r="T73" i="7"/>
  <c r="Q73" i="7"/>
  <c r="O73" i="7"/>
  <c r="N73" i="7"/>
  <c r="M73" i="7"/>
  <c r="L73" i="7"/>
  <c r="J73" i="7"/>
  <c r="H73" i="7"/>
  <c r="F73" i="7"/>
  <c r="E73" i="7"/>
  <c r="D73" i="7"/>
  <c r="C73" i="7"/>
  <c r="B73" i="7"/>
  <c r="A73" i="7"/>
  <c r="Q72" i="7"/>
  <c r="O72" i="7"/>
  <c r="N72" i="7"/>
  <c r="M72" i="7"/>
  <c r="L72" i="7"/>
  <c r="J72" i="7"/>
  <c r="H72" i="7"/>
  <c r="F72" i="7"/>
  <c r="E72" i="7"/>
  <c r="D72" i="7"/>
  <c r="C72" i="7"/>
  <c r="B72" i="7"/>
  <c r="A72" i="7"/>
  <c r="Q71" i="7"/>
  <c r="O71" i="7"/>
  <c r="N71" i="7"/>
  <c r="M71" i="7"/>
  <c r="L71" i="7"/>
  <c r="J71" i="7"/>
  <c r="H71" i="7"/>
  <c r="F71" i="7"/>
  <c r="E71" i="7"/>
  <c r="D71" i="7"/>
  <c r="C71" i="7"/>
  <c r="B71" i="7"/>
  <c r="A71" i="7"/>
  <c r="T70" i="7"/>
  <c r="Q70" i="7"/>
  <c r="O70" i="7"/>
  <c r="N70" i="7"/>
  <c r="M70" i="7"/>
  <c r="L70" i="7"/>
  <c r="J70" i="7"/>
  <c r="H70" i="7"/>
  <c r="F70" i="7"/>
  <c r="E70" i="7"/>
  <c r="D70" i="7"/>
  <c r="C70" i="7"/>
  <c r="B70" i="7"/>
  <c r="A70" i="7"/>
  <c r="T69" i="7"/>
  <c r="Q69" i="7"/>
  <c r="O69" i="7"/>
  <c r="M69" i="7"/>
  <c r="L69" i="7"/>
  <c r="J69" i="7"/>
  <c r="H69" i="7"/>
  <c r="F69" i="7"/>
  <c r="E69" i="7"/>
  <c r="D69" i="7"/>
  <c r="C69" i="7"/>
  <c r="B69" i="7"/>
  <c r="A69" i="7"/>
  <c r="Q68" i="7"/>
  <c r="O68" i="7"/>
  <c r="N68" i="7"/>
  <c r="M68" i="7"/>
  <c r="L68" i="7"/>
  <c r="J68" i="7"/>
  <c r="H68" i="7"/>
  <c r="F68" i="7"/>
  <c r="E68" i="7"/>
  <c r="D68" i="7"/>
  <c r="C68" i="7"/>
  <c r="B68" i="7"/>
  <c r="A68" i="7"/>
  <c r="T67" i="7"/>
  <c r="Q67" i="7"/>
  <c r="O67" i="7"/>
  <c r="N67" i="7"/>
  <c r="M67" i="7"/>
  <c r="L67" i="7"/>
  <c r="J67" i="7"/>
  <c r="H67" i="7"/>
  <c r="F67" i="7"/>
  <c r="E67" i="7"/>
  <c r="D67" i="7"/>
  <c r="C67" i="7"/>
  <c r="B67" i="7"/>
  <c r="A67" i="7"/>
  <c r="T66" i="7"/>
  <c r="Q66" i="7"/>
  <c r="O66" i="7"/>
  <c r="N66" i="7"/>
  <c r="M66" i="7"/>
  <c r="L66" i="7"/>
  <c r="J66" i="7"/>
  <c r="H66" i="7"/>
  <c r="F66" i="7"/>
  <c r="E66" i="7"/>
  <c r="D66" i="7"/>
  <c r="C66" i="7"/>
  <c r="B66" i="7"/>
  <c r="A66" i="7"/>
  <c r="Q65" i="7"/>
  <c r="O65" i="7"/>
  <c r="N65" i="7"/>
  <c r="M65" i="7"/>
  <c r="L65" i="7"/>
  <c r="J65" i="7"/>
  <c r="H65" i="7"/>
  <c r="F65" i="7"/>
  <c r="E65" i="7"/>
  <c r="D65" i="7"/>
  <c r="C65" i="7"/>
  <c r="B65" i="7"/>
  <c r="A65" i="7"/>
  <c r="T64" i="7"/>
  <c r="Q64" i="7"/>
  <c r="O64" i="7"/>
  <c r="N64" i="7"/>
  <c r="M64" i="7"/>
  <c r="L64" i="7"/>
  <c r="J64" i="7"/>
  <c r="H64" i="7"/>
  <c r="F64" i="7"/>
  <c r="F63" i="7" s="1"/>
  <c r="E64" i="7"/>
  <c r="D64" i="7"/>
  <c r="C64" i="7"/>
  <c r="B64" i="7"/>
  <c r="A64" i="7"/>
  <c r="T62" i="7"/>
  <c r="Q62" i="7"/>
  <c r="O62" i="7"/>
  <c r="N62" i="7"/>
  <c r="M62" i="7"/>
  <c r="L62" i="7"/>
  <c r="J62" i="7"/>
  <c r="H62" i="7"/>
  <c r="F62" i="7"/>
  <c r="E62" i="7"/>
  <c r="D62" i="7"/>
  <c r="C62" i="7"/>
  <c r="B62" i="7"/>
  <c r="A62" i="7"/>
  <c r="T61" i="7"/>
  <c r="Q61" i="7"/>
  <c r="O61" i="7"/>
  <c r="N61" i="7"/>
  <c r="M61" i="7"/>
  <c r="L61" i="7"/>
  <c r="J61" i="7"/>
  <c r="H61" i="7"/>
  <c r="F61" i="7"/>
  <c r="E61" i="7"/>
  <c r="D61" i="7"/>
  <c r="C61" i="7"/>
  <c r="B61" i="7"/>
  <c r="A61" i="7"/>
  <c r="T60" i="7"/>
  <c r="Q60" i="7"/>
  <c r="O60" i="7"/>
  <c r="N60" i="7"/>
  <c r="M60" i="7"/>
  <c r="L60" i="7"/>
  <c r="J60" i="7"/>
  <c r="H60" i="7"/>
  <c r="F60" i="7"/>
  <c r="E60" i="7"/>
  <c r="D60" i="7"/>
  <c r="C60" i="7"/>
  <c r="B60" i="7"/>
  <c r="A60" i="7"/>
  <c r="T59" i="7"/>
  <c r="Q59" i="7"/>
  <c r="O59" i="7"/>
  <c r="N59" i="7"/>
  <c r="M59" i="7"/>
  <c r="L59" i="7"/>
  <c r="J59" i="7"/>
  <c r="H59" i="7"/>
  <c r="F59" i="7"/>
  <c r="E59" i="7"/>
  <c r="D59" i="7"/>
  <c r="C59" i="7"/>
  <c r="B59" i="7"/>
  <c r="A59" i="7"/>
  <c r="Q58" i="7"/>
  <c r="O58" i="7"/>
  <c r="N58" i="7"/>
  <c r="M58" i="7"/>
  <c r="L58" i="7"/>
  <c r="J58" i="7"/>
  <c r="H58" i="7"/>
  <c r="F58" i="7"/>
  <c r="E58" i="7"/>
  <c r="D58" i="7"/>
  <c r="C58" i="7"/>
  <c r="B58" i="7"/>
  <c r="A58" i="7"/>
  <c r="T57" i="7"/>
  <c r="Q57" i="7"/>
  <c r="O57" i="7"/>
  <c r="N57" i="7"/>
  <c r="M57" i="7"/>
  <c r="L57" i="7"/>
  <c r="J57" i="7"/>
  <c r="H57" i="7"/>
  <c r="F57" i="7"/>
  <c r="E57" i="7"/>
  <c r="D57" i="7"/>
  <c r="C57" i="7"/>
  <c r="B57" i="7"/>
  <c r="A57" i="7"/>
  <c r="T56" i="7"/>
  <c r="Q56" i="7"/>
  <c r="O56" i="7"/>
  <c r="N56" i="7"/>
  <c r="M56" i="7"/>
  <c r="L56" i="7"/>
  <c r="J56" i="7"/>
  <c r="H56" i="7"/>
  <c r="F56" i="7"/>
  <c r="E56" i="7"/>
  <c r="D56" i="7"/>
  <c r="C56" i="7"/>
  <c r="B56" i="7"/>
  <c r="A56" i="7"/>
  <c r="Q55" i="7"/>
  <c r="O55" i="7"/>
  <c r="N55" i="7"/>
  <c r="M55" i="7"/>
  <c r="L55" i="7"/>
  <c r="J55" i="7"/>
  <c r="H55" i="7"/>
  <c r="F55" i="7"/>
  <c r="E55" i="7"/>
  <c r="D55" i="7"/>
  <c r="C55" i="7"/>
  <c r="B55" i="7"/>
  <c r="A55" i="7"/>
  <c r="T54" i="7"/>
  <c r="Q54" i="7"/>
  <c r="O54" i="7"/>
  <c r="N54" i="7"/>
  <c r="M54" i="7"/>
  <c r="L54" i="7"/>
  <c r="J54" i="7"/>
  <c r="H54" i="7"/>
  <c r="F54" i="7"/>
  <c r="E54" i="7"/>
  <c r="D54" i="7"/>
  <c r="C54" i="7"/>
  <c r="B54" i="7"/>
  <c r="A54" i="7"/>
  <c r="T53" i="7"/>
  <c r="Q53" i="7"/>
  <c r="O53" i="7"/>
  <c r="N53" i="7"/>
  <c r="M53" i="7"/>
  <c r="L53" i="7"/>
  <c r="J53" i="7"/>
  <c r="H53" i="7"/>
  <c r="F53" i="7"/>
  <c r="E53" i="7"/>
  <c r="D53" i="7"/>
  <c r="C53" i="7"/>
  <c r="B53" i="7"/>
  <c r="A53" i="7"/>
  <c r="T52" i="7"/>
  <c r="Q52" i="7"/>
  <c r="O52" i="7"/>
  <c r="N52" i="7"/>
  <c r="M52" i="7"/>
  <c r="L52" i="7"/>
  <c r="J52" i="7"/>
  <c r="H52" i="7"/>
  <c r="F52" i="7"/>
  <c r="E52" i="7"/>
  <c r="D52" i="7"/>
  <c r="C52" i="7"/>
  <c r="B52" i="7"/>
  <c r="A52" i="7"/>
  <c r="T51" i="7"/>
  <c r="Q51" i="7"/>
  <c r="O51" i="7"/>
  <c r="N51" i="7"/>
  <c r="M51" i="7"/>
  <c r="L51" i="7"/>
  <c r="J51" i="7"/>
  <c r="H51" i="7"/>
  <c r="F51" i="7"/>
  <c r="E51" i="7"/>
  <c r="D51" i="7"/>
  <c r="C51" i="7"/>
  <c r="B51" i="7"/>
  <c r="A51" i="7"/>
  <c r="T50" i="7"/>
  <c r="Q50" i="7"/>
  <c r="O50" i="7"/>
  <c r="N50" i="7"/>
  <c r="M50" i="7"/>
  <c r="L50" i="7"/>
  <c r="J50" i="7"/>
  <c r="H50" i="7"/>
  <c r="F49" i="7" s="1"/>
  <c r="F50" i="7"/>
  <c r="E50" i="7"/>
  <c r="D50" i="7"/>
  <c r="C50" i="7"/>
  <c r="B50" i="7"/>
  <c r="A50" i="7"/>
  <c r="T35" i="7"/>
  <c r="Q35" i="7"/>
  <c r="O35" i="7"/>
  <c r="N35" i="7"/>
  <c r="M35" i="7"/>
  <c r="L35" i="7"/>
  <c r="J35" i="7"/>
  <c r="H35" i="7"/>
  <c r="F35" i="7"/>
  <c r="E35" i="7"/>
  <c r="D35" i="7"/>
  <c r="C35" i="7"/>
  <c r="B35" i="7"/>
  <c r="A35" i="7"/>
  <c r="T48" i="7"/>
  <c r="Q48" i="7"/>
  <c r="O48" i="7"/>
  <c r="N48" i="7"/>
  <c r="M48" i="7"/>
  <c r="L48" i="7"/>
  <c r="J48" i="7"/>
  <c r="H48" i="7"/>
  <c r="F48" i="7"/>
  <c r="E48" i="7"/>
  <c r="D48" i="7"/>
  <c r="C48" i="7"/>
  <c r="B48" i="7"/>
  <c r="A48" i="7"/>
  <c r="T47" i="7"/>
  <c r="Q47" i="7"/>
  <c r="O47" i="7"/>
  <c r="N47" i="7"/>
  <c r="M47" i="7"/>
  <c r="L47" i="7"/>
  <c r="J47" i="7"/>
  <c r="H47" i="7"/>
  <c r="F47" i="7"/>
  <c r="E47" i="7"/>
  <c r="D47" i="7"/>
  <c r="C47" i="7"/>
  <c r="B47" i="7"/>
  <c r="A47" i="7"/>
  <c r="Q46" i="7"/>
  <c r="O46" i="7"/>
  <c r="N46" i="7"/>
  <c r="M46" i="7"/>
  <c r="L46" i="7"/>
  <c r="J46" i="7"/>
  <c r="H46" i="7"/>
  <c r="F46" i="7"/>
  <c r="E46" i="7"/>
  <c r="D46" i="7"/>
  <c r="C46" i="7"/>
  <c r="B46" i="7"/>
  <c r="A46" i="7"/>
  <c r="T45" i="7"/>
  <c r="Q45" i="7"/>
  <c r="O45" i="7"/>
  <c r="N45" i="7"/>
  <c r="M45" i="7"/>
  <c r="L45" i="7"/>
  <c r="J45" i="7"/>
  <c r="H45" i="7"/>
  <c r="F45" i="7"/>
  <c r="E45" i="7"/>
  <c r="D45" i="7"/>
  <c r="C45" i="7"/>
  <c r="B45" i="7"/>
  <c r="A45" i="7"/>
  <c r="T44" i="7"/>
  <c r="Q44" i="7"/>
  <c r="O44" i="7"/>
  <c r="N44" i="7"/>
  <c r="M44" i="7"/>
  <c r="L44" i="7"/>
  <c r="J44" i="7"/>
  <c r="H44" i="7"/>
  <c r="F44" i="7"/>
  <c r="E44" i="7"/>
  <c r="D44" i="7"/>
  <c r="C44" i="7"/>
  <c r="B44" i="7"/>
  <c r="A44" i="7"/>
  <c r="Q43" i="7"/>
  <c r="O43" i="7"/>
  <c r="N43" i="7"/>
  <c r="M43" i="7"/>
  <c r="L43" i="7"/>
  <c r="J43" i="7"/>
  <c r="H43" i="7"/>
  <c r="F43" i="7"/>
  <c r="E43" i="7"/>
  <c r="D43" i="7"/>
  <c r="C43" i="7"/>
  <c r="B43" i="7"/>
  <c r="A43" i="7"/>
  <c r="T42" i="7"/>
  <c r="Q42" i="7"/>
  <c r="O42" i="7"/>
  <c r="N42" i="7"/>
  <c r="M42" i="7"/>
  <c r="L42" i="7"/>
  <c r="J42" i="7"/>
  <c r="H42" i="7"/>
  <c r="F42" i="7"/>
  <c r="E42" i="7"/>
  <c r="D42" i="7"/>
  <c r="C42" i="7"/>
  <c r="B42" i="7"/>
  <c r="A42" i="7"/>
  <c r="T41" i="7"/>
  <c r="Q41" i="7"/>
  <c r="O41" i="7"/>
  <c r="M41" i="7"/>
  <c r="L41" i="7"/>
  <c r="J41" i="7"/>
  <c r="H41" i="7"/>
  <c r="F41" i="7"/>
  <c r="E41" i="7"/>
  <c r="D41" i="7"/>
  <c r="C41" i="7"/>
  <c r="B41" i="7"/>
  <c r="A41" i="7"/>
  <c r="Q40" i="7"/>
  <c r="O40" i="7"/>
  <c r="N40" i="7"/>
  <c r="M40" i="7"/>
  <c r="L40" i="7"/>
  <c r="J40" i="7"/>
  <c r="H40" i="7"/>
  <c r="F40" i="7"/>
  <c r="E40" i="7"/>
  <c r="D40" i="7"/>
  <c r="C40" i="7"/>
  <c r="B40" i="7"/>
  <c r="A40" i="7"/>
  <c r="T39" i="7"/>
  <c r="Q39" i="7"/>
  <c r="O39" i="7"/>
  <c r="N39" i="7"/>
  <c r="M39" i="7"/>
  <c r="L39" i="7"/>
  <c r="J39" i="7"/>
  <c r="H39" i="7"/>
  <c r="F39" i="7"/>
  <c r="E39" i="7"/>
  <c r="D39" i="7"/>
  <c r="C39" i="7"/>
  <c r="B39" i="7"/>
  <c r="A39" i="7"/>
  <c r="T38" i="7"/>
  <c r="Q38" i="7"/>
  <c r="O38" i="7"/>
  <c r="N38" i="7"/>
  <c r="M38" i="7"/>
  <c r="L38" i="7"/>
  <c r="J38" i="7"/>
  <c r="H38" i="7"/>
  <c r="F38" i="7"/>
  <c r="E38" i="7"/>
  <c r="D38" i="7"/>
  <c r="C38" i="7"/>
  <c r="B38" i="7"/>
  <c r="A38" i="7"/>
  <c r="T37" i="7"/>
  <c r="Q37" i="7"/>
  <c r="O37" i="7"/>
  <c r="N37" i="7"/>
  <c r="M37" i="7"/>
  <c r="L37" i="7"/>
  <c r="J37" i="7"/>
  <c r="H37" i="7"/>
  <c r="F37" i="7"/>
  <c r="E37" i="7"/>
  <c r="D37" i="7"/>
  <c r="C37" i="7"/>
  <c r="B37" i="7"/>
  <c r="A37" i="7"/>
  <c r="T36" i="7"/>
  <c r="Q36" i="7"/>
  <c r="O36" i="7"/>
  <c r="N36" i="7"/>
  <c r="M36" i="7"/>
  <c r="L36" i="7"/>
  <c r="J36" i="7"/>
  <c r="H36" i="7"/>
  <c r="F34" i="7" s="1"/>
  <c r="F36" i="7"/>
  <c r="E36" i="7"/>
  <c r="D36" i="7"/>
  <c r="C36" i="7"/>
  <c r="B36" i="7"/>
  <c r="A36" i="7"/>
  <c r="T33" i="7"/>
  <c r="Q33" i="7"/>
  <c r="O33" i="7"/>
  <c r="N33" i="7"/>
  <c r="M33" i="7"/>
  <c r="L33" i="7"/>
  <c r="J33" i="7"/>
  <c r="H33" i="7"/>
  <c r="F33" i="7"/>
  <c r="E33" i="7"/>
  <c r="D33" i="7"/>
  <c r="C33" i="7"/>
  <c r="B33" i="7"/>
  <c r="A33" i="7"/>
  <c r="T32" i="7"/>
  <c r="Q32" i="7"/>
  <c r="O32" i="7"/>
  <c r="N32" i="7"/>
  <c r="M32" i="7"/>
  <c r="L32" i="7"/>
  <c r="J32" i="7"/>
  <c r="H32" i="7"/>
  <c r="F32" i="7"/>
  <c r="E32" i="7"/>
  <c r="D32" i="7"/>
  <c r="C32" i="7"/>
  <c r="B32" i="7"/>
  <c r="A32" i="7"/>
  <c r="T31" i="7"/>
  <c r="Q31" i="7"/>
  <c r="O31" i="7"/>
  <c r="N31" i="7"/>
  <c r="M31" i="7"/>
  <c r="L31" i="7"/>
  <c r="J31" i="7"/>
  <c r="H31" i="7"/>
  <c r="F31" i="7"/>
  <c r="E31" i="7"/>
  <c r="D31" i="7"/>
  <c r="C31" i="7"/>
  <c r="B31" i="7"/>
  <c r="A31" i="7"/>
  <c r="T30" i="7"/>
  <c r="Q30" i="7"/>
  <c r="O30" i="7"/>
  <c r="N30" i="7"/>
  <c r="M30" i="7"/>
  <c r="L30" i="7"/>
  <c r="J30" i="7"/>
  <c r="H30" i="7"/>
  <c r="F30" i="7"/>
  <c r="E30" i="7"/>
  <c r="D30" i="7"/>
  <c r="C30" i="7"/>
  <c r="B30" i="7"/>
  <c r="A30" i="7"/>
  <c r="T29" i="7"/>
  <c r="Q29" i="7"/>
  <c r="O29" i="7"/>
  <c r="N29" i="7"/>
  <c r="M29" i="7"/>
  <c r="L29" i="7"/>
  <c r="J29" i="7"/>
  <c r="H29" i="7"/>
  <c r="F29" i="7"/>
  <c r="E29" i="7"/>
  <c r="D29" i="7"/>
  <c r="C29" i="7"/>
  <c r="B29" i="7"/>
  <c r="A29" i="7"/>
  <c r="T28" i="7"/>
  <c r="Q28" i="7"/>
  <c r="O28" i="7"/>
  <c r="N28" i="7"/>
  <c r="M28" i="7"/>
  <c r="L28" i="7"/>
  <c r="J28" i="7"/>
  <c r="H28" i="7"/>
  <c r="F28" i="7"/>
  <c r="E28" i="7"/>
  <c r="D28" i="7"/>
  <c r="C28" i="7"/>
  <c r="B28" i="7"/>
  <c r="A28" i="7"/>
  <c r="Q27" i="7"/>
  <c r="O27" i="7"/>
  <c r="N27" i="7"/>
  <c r="M27" i="7"/>
  <c r="L27" i="7"/>
  <c r="J27" i="7"/>
  <c r="H27" i="7"/>
  <c r="F27" i="7"/>
  <c r="E27" i="7"/>
  <c r="D27" i="7"/>
  <c r="C27" i="7"/>
  <c r="B27" i="7"/>
  <c r="A27" i="7"/>
  <c r="T26" i="7"/>
  <c r="Q26" i="7"/>
  <c r="O26" i="7"/>
  <c r="M26" i="7"/>
  <c r="L26" i="7"/>
  <c r="J26" i="7"/>
  <c r="H26" i="7"/>
  <c r="F26" i="7"/>
  <c r="E26" i="7"/>
  <c r="D26" i="7"/>
  <c r="C26" i="7"/>
  <c r="B26" i="7"/>
  <c r="A26" i="7"/>
  <c r="T25" i="7"/>
  <c r="Q25" i="7"/>
  <c r="O25" i="7"/>
  <c r="N25" i="7"/>
  <c r="M25" i="7"/>
  <c r="L25" i="7"/>
  <c r="J25" i="7"/>
  <c r="H25" i="7"/>
  <c r="F25" i="7"/>
  <c r="E25" i="7"/>
  <c r="D25" i="7"/>
  <c r="C25" i="7"/>
  <c r="B25" i="7"/>
  <c r="A25" i="7"/>
  <c r="T24" i="7"/>
  <c r="Q24" i="7"/>
  <c r="O24" i="7"/>
  <c r="N24" i="7"/>
  <c r="M24" i="7"/>
  <c r="L24" i="7"/>
  <c r="J24" i="7"/>
  <c r="H24" i="7"/>
  <c r="F24" i="7"/>
  <c r="E24" i="7"/>
  <c r="D24" i="7"/>
  <c r="C24" i="7"/>
  <c r="B24" i="7"/>
  <c r="A24" i="7"/>
  <c r="Q23" i="7"/>
  <c r="O23" i="7"/>
  <c r="N23" i="7"/>
  <c r="M23" i="7"/>
  <c r="L23" i="7"/>
  <c r="J23" i="7"/>
  <c r="H23" i="7"/>
  <c r="F23" i="7"/>
  <c r="E23" i="7"/>
  <c r="D23" i="7"/>
  <c r="C23" i="7"/>
  <c r="B23" i="7"/>
  <c r="A23" i="7"/>
  <c r="Q22" i="7"/>
  <c r="O22" i="7"/>
  <c r="N22" i="7"/>
  <c r="M22" i="7"/>
  <c r="L22" i="7"/>
  <c r="J22" i="7"/>
  <c r="H22" i="7"/>
  <c r="F22" i="7"/>
  <c r="E22" i="7"/>
  <c r="D22" i="7"/>
  <c r="C22" i="7"/>
  <c r="B22" i="7"/>
  <c r="A22" i="7"/>
  <c r="T21" i="7"/>
  <c r="Q21" i="7"/>
  <c r="O21" i="7"/>
  <c r="N21" i="7"/>
  <c r="M21" i="7"/>
  <c r="L21" i="7"/>
  <c r="J21" i="7"/>
  <c r="H21" i="7"/>
  <c r="F20" i="7" s="1"/>
  <c r="F21" i="7"/>
  <c r="E21" i="7"/>
  <c r="D21" i="7"/>
  <c r="C21" i="7"/>
  <c r="B21" i="7"/>
  <c r="A21" i="7"/>
  <c r="Q17" i="7"/>
  <c r="O17" i="7"/>
  <c r="M17" i="7"/>
  <c r="L17" i="7"/>
  <c r="J17" i="7"/>
  <c r="H17" i="7"/>
  <c r="F17" i="7"/>
  <c r="E17" i="7"/>
  <c r="D17" i="7"/>
  <c r="C17" i="7"/>
  <c r="B17" i="7"/>
  <c r="A17" i="7"/>
  <c r="T16" i="7"/>
  <c r="Q16" i="7"/>
  <c r="O16" i="7"/>
  <c r="N16" i="7"/>
  <c r="M16" i="7"/>
  <c r="L16" i="7"/>
  <c r="J16" i="7"/>
  <c r="H16" i="7"/>
  <c r="F16" i="7"/>
  <c r="E16" i="7"/>
  <c r="D16" i="7"/>
  <c r="C16" i="7"/>
  <c r="B16" i="7"/>
  <c r="A16" i="7"/>
  <c r="T15" i="7"/>
  <c r="Q15" i="7"/>
  <c r="O15" i="7"/>
  <c r="N15" i="7"/>
  <c r="M15" i="7"/>
  <c r="L15" i="7"/>
  <c r="J15" i="7"/>
  <c r="H15" i="7"/>
  <c r="F15" i="7"/>
  <c r="E15" i="7"/>
  <c r="D15" i="7"/>
  <c r="C15" i="7"/>
  <c r="B15" i="7"/>
  <c r="A15" i="7"/>
  <c r="T14" i="7"/>
  <c r="Q14" i="7"/>
  <c r="O14" i="7"/>
  <c r="N14" i="7"/>
  <c r="M14" i="7"/>
  <c r="L14" i="7"/>
  <c r="J14" i="7"/>
  <c r="H14" i="7"/>
  <c r="F14" i="7"/>
  <c r="E14" i="7"/>
  <c r="D14" i="7"/>
  <c r="C14" i="7"/>
  <c r="B14" i="7"/>
  <c r="A14" i="7"/>
  <c r="T13" i="7"/>
  <c r="Q13" i="7"/>
  <c r="O13" i="7"/>
  <c r="M13" i="7"/>
  <c r="L13" i="7"/>
  <c r="J13" i="7"/>
  <c r="H13" i="7"/>
  <c r="F13" i="7"/>
  <c r="E13" i="7"/>
  <c r="D13" i="7"/>
  <c r="C13" i="7"/>
  <c r="B13" i="7"/>
  <c r="A13" i="7"/>
  <c r="T12" i="7"/>
  <c r="Q12" i="7"/>
  <c r="O12" i="7"/>
  <c r="N12" i="7"/>
  <c r="M12" i="7"/>
  <c r="L12" i="7"/>
  <c r="J12" i="7"/>
  <c r="H12" i="7"/>
  <c r="F12" i="7"/>
  <c r="E12" i="7"/>
  <c r="D12" i="7"/>
  <c r="C12" i="7"/>
  <c r="B12" i="7"/>
  <c r="A12" i="7"/>
  <c r="T11" i="7"/>
  <c r="Q11" i="7"/>
  <c r="O11" i="7"/>
  <c r="N11" i="7"/>
  <c r="M11" i="7"/>
  <c r="L11" i="7"/>
  <c r="J11" i="7"/>
  <c r="H11" i="7"/>
  <c r="F11" i="7"/>
  <c r="E11" i="7"/>
  <c r="D11" i="7"/>
  <c r="C11" i="7"/>
  <c r="B11" i="7"/>
  <c r="A11" i="7"/>
  <c r="T10" i="7"/>
  <c r="Q10" i="7"/>
  <c r="O10" i="7"/>
  <c r="N10" i="7"/>
  <c r="M10" i="7"/>
  <c r="L10" i="7"/>
  <c r="J10" i="7"/>
  <c r="H10" i="7"/>
  <c r="F10" i="7"/>
  <c r="E10" i="7"/>
  <c r="D10" i="7"/>
  <c r="C10" i="7"/>
  <c r="B10" i="7"/>
  <c r="A10" i="7"/>
  <c r="T9" i="7"/>
  <c r="Q9" i="7"/>
  <c r="O9" i="7"/>
  <c r="N9" i="7"/>
  <c r="M9" i="7"/>
  <c r="L9" i="7"/>
  <c r="J9" i="7"/>
  <c r="H9" i="7"/>
  <c r="F9" i="7"/>
  <c r="E9" i="7"/>
  <c r="D9" i="7"/>
  <c r="C9" i="7"/>
  <c r="B9" i="7"/>
  <c r="A9" i="7"/>
  <c r="T8" i="7"/>
  <c r="Q8" i="7"/>
  <c r="O8" i="7"/>
  <c r="N8" i="7"/>
  <c r="M8" i="7"/>
  <c r="L8" i="7"/>
  <c r="J8" i="7"/>
  <c r="H8" i="7"/>
  <c r="F8" i="7"/>
  <c r="E8" i="7"/>
  <c r="D8" i="7"/>
  <c r="C8" i="7"/>
  <c r="B8" i="7"/>
  <c r="A8" i="7"/>
  <c r="T7" i="7"/>
  <c r="Q7" i="7"/>
  <c r="O7" i="7"/>
  <c r="N7" i="7"/>
  <c r="M7" i="7"/>
  <c r="L7" i="7"/>
  <c r="J7" i="7"/>
  <c r="H7" i="7"/>
  <c r="F7" i="7"/>
  <c r="E7" i="7"/>
  <c r="D7" i="7"/>
  <c r="C7" i="7"/>
  <c r="B7" i="7"/>
  <c r="T6" i="7"/>
  <c r="Q6" i="7"/>
  <c r="O6" i="7"/>
  <c r="N6" i="7"/>
  <c r="M6" i="7"/>
  <c r="L6" i="7"/>
  <c r="J6" i="7"/>
  <c r="H6" i="7"/>
  <c r="F6" i="7"/>
  <c r="E6" i="7"/>
  <c r="D6" i="7"/>
  <c r="C6" i="7"/>
  <c r="B6" i="7"/>
  <c r="A6" i="7"/>
  <c r="T5" i="7"/>
  <c r="Q5" i="7"/>
  <c r="O5" i="7"/>
  <c r="N5" i="7"/>
  <c r="M5" i="7"/>
  <c r="L5" i="7"/>
  <c r="J5" i="7"/>
  <c r="H5" i="7"/>
  <c r="F4" i="7" s="1"/>
  <c r="F5" i="7"/>
  <c r="E5" i="7"/>
  <c r="D5" i="7"/>
  <c r="C5" i="7"/>
  <c r="B5" i="7"/>
  <c r="A5" i="7"/>
  <c r="T159" i="6"/>
  <c r="Q159" i="6"/>
  <c r="O159" i="6"/>
  <c r="N159" i="6"/>
  <c r="M159" i="6"/>
  <c r="L159" i="6"/>
  <c r="J159" i="6"/>
  <c r="H159" i="6"/>
  <c r="F159" i="6"/>
  <c r="E159" i="6"/>
  <c r="D159" i="6"/>
  <c r="C159" i="6"/>
  <c r="B159" i="6"/>
  <c r="A159" i="6"/>
  <c r="T200" i="6"/>
  <c r="Q200" i="6"/>
  <c r="O200" i="6"/>
  <c r="N200" i="6"/>
  <c r="M200" i="6"/>
  <c r="L200" i="6"/>
  <c r="J200" i="6"/>
  <c r="H200" i="6"/>
  <c r="F200" i="6"/>
  <c r="E200" i="6"/>
  <c r="D200" i="6"/>
  <c r="C200" i="6"/>
  <c r="B200" i="6"/>
  <c r="A200" i="6"/>
  <c r="T199" i="6"/>
  <c r="Q199" i="6"/>
  <c r="O199" i="6"/>
  <c r="N199" i="6"/>
  <c r="M199" i="6"/>
  <c r="L199" i="6"/>
  <c r="J199" i="6"/>
  <c r="H199" i="6"/>
  <c r="F199" i="6"/>
  <c r="E199" i="6"/>
  <c r="D199" i="6"/>
  <c r="C199" i="6"/>
  <c r="B199" i="6"/>
  <c r="A199" i="6"/>
  <c r="T198" i="6"/>
  <c r="Q198" i="6"/>
  <c r="O198" i="6"/>
  <c r="N198" i="6"/>
  <c r="M198" i="6"/>
  <c r="L198" i="6"/>
  <c r="J198" i="6"/>
  <c r="H198" i="6"/>
  <c r="F198" i="6"/>
  <c r="E198" i="6"/>
  <c r="D198" i="6"/>
  <c r="C198" i="6"/>
  <c r="B198" i="6"/>
  <c r="A198" i="6"/>
  <c r="T197" i="6"/>
  <c r="Q197" i="6"/>
  <c r="O197" i="6"/>
  <c r="N197" i="6"/>
  <c r="M197" i="6"/>
  <c r="L197" i="6"/>
  <c r="J197" i="6"/>
  <c r="H197" i="6"/>
  <c r="F197" i="6"/>
  <c r="E197" i="6"/>
  <c r="D197" i="6"/>
  <c r="C197" i="6"/>
  <c r="B197" i="6"/>
  <c r="A197" i="6"/>
  <c r="Q196" i="6"/>
  <c r="O196" i="6"/>
  <c r="N196" i="6"/>
  <c r="M196" i="6"/>
  <c r="L196" i="6"/>
  <c r="J196" i="6"/>
  <c r="H196" i="6"/>
  <c r="F196" i="6"/>
  <c r="E196" i="6"/>
  <c r="D196" i="6"/>
  <c r="C196" i="6"/>
  <c r="B196" i="6"/>
  <c r="A196" i="6"/>
  <c r="T195" i="6"/>
  <c r="Q195" i="6"/>
  <c r="O195" i="6"/>
  <c r="N195" i="6"/>
  <c r="M195" i="6"/>
  <c r="L195" i="6"/>
  <c r="J195" i="6"/>
  <c r="H195" i="6"/>
  <c r="F195" i="6"/>
  <c r="E195" i="6"/>
  <c r="D195" i="6"/>
  <c r="C195" i="6"/>
  <c r="B195" i="6"/>
  <c r="A195" i="6"/>
  <c r="T194" i="6"/>
  <c r="Q194" i="6"/>
  <c r="O194" i="6"/>
  <c r="N194" i="6"/>
  <c r="M194" i="6"/>
  <c r="L194" i="6"/>
  <c r="J194" i="6"/>
  <c r="H194" i="6"/>
  <c r="F194" i="6"/>
  <c r="E194" i="6"/>
  <c r="D194" i="6"/>
  <c r="C194" i="6"/>
  <c r="B194" i="6"/>
  <c r="A194" i="6"/>
  <c r="T193" i="6"/>
  <c r="Q193" i="6"/>
  <c r="O193" i="6"/>
  <c r="M193" i="6"/>
  <c r="L193" i="6"/>
  <c r="J193" i="6"/>
  <c r="H193" i="6"/>
  <c r="F193" i="6"/>
  <c r="E193" i="6"/>
  <c r="D193" i="6"/>
  <c r="C193" i="6"/>
  <c r="B193" i="6"/>
  <c r="A193" i="6"/>
  <c r="T192" i="6"/>
  <c r="Q192" i="6"/>
  <c r="O192" i="6"/>
  <c r="N192" i="6"/>
  <c r="M192" i="6"/>
  <c r="L192" i="6"/>
  <c r="J192" i="6"/>
  <c r="H192" i="6"/>
  <c r="F192" i="6"/>
  <c r="E192" i="6"/>
  <c r="D192" i="6"/>
  <c r="C192" i="6"/>
  <c r="B192" i="6"/>
  <c r="A192" i="6"/>
  <c r="Q191" i="6"/>
  <c r="O191" i="6"/>
  <c r="N191" i="6"/>
  <c r="M191" i="6"/>
  <c r="L191" i="6"/>
  <c r="J191" i="6"/>
  <c r="H191" i="6"/>
  <c r="F191" i="6"/>
  <c r="E191" i="6"/>
  <c r="D191" i="6"/>
  <c r="C191" i="6"/>
  <c r="B191" i="6"/>
  <c r="A191" i="6"/>
  <c r="T190" i="6"/>
  <c r="Q190" i="6"/>
  <c r="O190" i="6"/>
  <c r="N190" i="6"/>
  <c r="M190" i="6"/>
  <c r="L190" i="6"/>
  <c r="J190" i="6"/>
  <c r="H190" i="6"/>
  <c r="F190" i="6"/>
  <c r="E190" i="6"/>
  <c r="D190" i="6"/>
  <c r="C190" i="6"/>
  <c r="B190" i="6"/>
  <c r="A190" i="6"/>
  <c r="T189" i="6"/>
  <c r="Q189" i="6"/>
  <c r="O189" i="6"/>
  <c r="N189" i="6"/>
  <c r="M189" i="6"/>
  <c r="L189" i="6"/>
  <c r="J189" i="6"/>
  <c r="H189" i="6"/>
  <c r="F189" i="6"/>
  <c r="E189" i="6"/>
  <c r="D189" i="6"/>
  <c r="C189" i="6"/>
  <c r="B189" i="6"/>
  <c r="A189" i="6"/>
  <c r="T188" i="6"/>
  <c r="Q188" i="6"/>
  <c r="O188" i="6"/>
  <c r="N188" i="6"/>
  <c r="M188" i="6"/>
  <c r="L188" i="6"/>
  <c r="J188" i="6"/>
  <c r="H188" i="6"/>
  <c r="F187" i="6" s="1"/>
  <c r="F188" i="6"/>
  <c r="E188" i="6"/>
  <c r="D188" i="6"/>
  <c r="C188" i="6"/>
  <c r="B188" i="6"/>
  <c r="A188" i="6"/>
  <c r="T186" i="6"/>
  <c r="Q186" i="6"/>
  <c r="O186" i="6"/>
  <c r="N186" i="6"/>
  <c r="M186" i="6"/>
  <c r="L186" i="6"/>
  <c r="J186" i="6"/>
  <c r="H186" i="6"/>
  <c r="F186" i="6"/>
  <c r="E186" i="6"/>
  <c r="D186" i="6"/>
  <c r="C186" i="6"/>
  <c r="B186" i="6"/>
  <c r="A186" i="6"/>
  <c r="T185" i="6"/>
  <c r="Q185" i="6"/>
  <c r="O185" i="6"/>
  <c r="N185" i="6"/>
  <c r="M185" i="6"/>
  <c r="L185" i="6"/>
  <c r="J185" i="6"/>
  <c r="H185" i="6"/>
  <c r="F185" i="6"/>
  <c r="E185" i="6"/>
  <c r="D185" i="6"/>
  <c r="C185" i="6"/>
  <c r="B185" i="6"/>
  <c r="A185" i="6"/>
  <c r="T184" i="6"/>
  <c r="Q184" i="6"/>
  <c r="O184" i="6"/>
  <c r="N184" i="6"/>
  <c r="M184" i="6"/>
  <c r="L184" i="6"/>
  <c r="J184" i="6"/>
  <c r="H184" i="6"/>
  <c r="F184" i="6"/>
  <c r="E184" i="6"/>
  <c r="D184" i="6"/>
  <c r="C184" i="6"/>
  <c r="B184" i="6"/>
  <c r="A184" i="6"/>
  <c r="T183" i="6"/>
  <c r="Q183" i="6"/>
  <c r="O183" i="6"/>
  <c r="N183" i="6"/>
  <c r="M183" i="6"/>
  <c r="L183" i="6"/>
  <c r="J183" i="6"/>
  <c r="H183" i="6"/>
  <c r="F183" i="6"/>
  <c r="E183" i="6"/>
  <c r="D183" i="6"/>
  <c r="C183" i="6"/>
  <c r="B183" i="6"/>
  <c r="A183" i="6"/>
  <c r="T182" i="6"/>
  <c r="Q182" i="6"/>
  <c r="O182" i="6"/>
  <c r="N182" i="6"/>
  <c r="M182" i="6"/>
  <c r="L182" i="6"/>
  <c r="J182" i="6"/>
  <c r="H182" i="6"/>
  <c r="F182" i="6"/>
  <c r="E182" i="6"/>
  <c r="D182" i="6"/>
  <c r="C182" i="6"/>
  <c r="B182" i="6"/>
  <c r="A182" i="6"/>
  <c r="T181" i="6"/>
  <c r="Q181" i="6"/>
  <c r="O181" i="6"/>
  <c r="N181" i="6"/>
  <c r="M181" i="6"/>
  <c r="L181" i="6"/>
  <c r="J181" i="6"/>
  <c r="H181" i="6"/>
  <c r="F181" i="6"/>
  <c r="E181" i="6"/>
  <c r="D181" i="6"/>
  <c r="C181" i="6"/>
  <c r="B181" i="6"/>
  <c r="A181" i="6"/>
  <c r="Q180" i="6"/>
  <c r="O180" i="6"/>
  <c r="N180" i="6"/>
  <c r="M180" i="6"/>
  <c r="L180" i="6"/>
  <c r="J180" i="6"/>
  <c r="H180" i="6"/>
  <c r="F180" i="6"/>
  <c r="E180" i="6"/>
  <c r="D180" i="6"/>
  <c r="C180" i="6"/>
  <c r="B180" i="6"/>
  <c r="A180" i="6"/>
  <c r="T179" i="6"/>
  <c r="Q179" i="6"/>
  <c r="O179" i="6"/>
  <c r="M179" i="6"/>
  <c r="L179" i="6"/>
  <c r="J179" i="6"/>
  <c r="H179" i="6"/>
  <c r="F179" i="6"/>
  <c r="E179" i="6"/>
  <c r="D179" i="6"/>
  <c r="C179" i="6"/>
  <c r="B179" i="6"/>
  <c r="A179" i="6"/>
  <c r="Q178" i="6"/>
  <c r="O178" i="6"/>
  <c r="N178" i="6"/>
  <c r="M178" i="6"/>
  <c r="L178" i="6"/>
  <c r="J178" i="6"/>
  <c r="H178" i="6"/>
  <c r="F178" i="6"/>
  <c r="E178" i="6"/>
  <c r="D178" i="6"/>
  <c r="C178" i="6"/>
  <c r="B178" i="6"/>
  <c r="A178" i="6"/>
  <c r="T177" i="6"/>
  <c r="Q177" i="6"/>
  <c r="O177" i="6"/>
  <c r="N177" i="6"/>
  <c r="M177" i="6"/>
  <c r="L177" i="6"/>
  <c r="J177" i="6"/>
  <c r="H177" i="6"/>
  <c r="F177" i="6"/>
  <c r="E177" i="6"/>
  <c r="D177" i="6"/>
  <c r="C177" i="6"/>
  <c r="B177" i="6"/>
  <c r="A177" i="6"/>
  <c r="T176" i="6"/>
  <c r="Q176" i="6"/>
  <c r="O176" i="6"/>
  <c r="N176" i="6"/>
  <c r="M176" i="6"/>
  <c r="L176" i="6"/>
  <c r="J176" i="6"/>
  <c r="H176" i="6"/>
  <c r="F176" i="6"/>
  <c r="E176" i="6"/>
  <c r="D176" i="6"/>
  <c r="C176" i="6"/>
  <c r="B176" i="6"/>
  <c r="A176" i="6"/>
  <c r="T175" i="6"/>
  <c r="Q175" i="6"/>
  <c r="O175" i="6"/>
  <c r="N175" i="6"/>
  <c r="M175" i="6"/>
  <c r="L175" i="6"/>
  <c r="J175" i="6"/>
  <c r="H175" i="6"/>
  <c r="F175" i="6"/>
  <c r="E175" i="6"/>
  <c r="D175" i="6"/>
  <c r="C175" i="6"/>
  <c r="B175" i="6"/>
  <c r="A175" i="6"/>
  <c r="T174" i="6"/>
  <c r="Q174" i="6"/>
  <c r="O174" i="6"/>
  <c r="N174" i="6"/>
  <c r="M174" i="6"/>
  <c r="L174" i="6"/>
  <c r="J174" i="6"/>
  <c r="H174" i="6"/>
  <c r="F174" i="6"/>
  <c r="F173" i="6" s="1"/>
  <c r="E174" i="6"/>
  <c r="D174" i="6"/>
  <c r="C174" i="6"/>
  <c r="B174" i="6"/>
  <c r="A174" i="6"/>
  <c r="T172" i="6"/>
  <c r="Q172" i="6"/>
  <c r="O172" i="6"/>
  <c r="N172" i="6"/>
  <c r="M172" i="6"/>
  <c r="L172" i="6"/>
  <c r="J172" i="6"/>
  <c r="H172" i="6"/>
  <c r="F172" i="6"/>
  <c r="E172" i="6"/>
  <c r="D172" i="6"/>
  <c r="C172" i="6"/>
  <c r="B172" i="6"/>
  <c r="A172" i="6"/>
  <c r="T171" i="6"/>
  <c r="Q171" i="6"/>
  <c r="O171" i="6"/>
  <c r="N171" i="6"/>
  <c r="M171" i="6"/>
  <c r="L171" i="6"/>
  <c r="J171" i="6"/>
  <c r="H171" i="6"/>
  <c r="F171" i="6"/>
  <c r="E171" i="6"/>
  <c r="D171" i="6"/>
  <c r="C171" i="6"/>
  <c r="B171" i="6"/>
  <c r="A171" i="6"/>
  <c r="T170" i="6"/>
  <c r="Q170" i="6"/>
  <c r="O170" i="6"/>
  <c r="M170" i="6"/>
  <c r="L170" i="6"/>
  <c r="J170" i="6"/>
  <c r="H170" i="6"/>
  <c r="F170" i="6"/>
  <c r="E170" i="6"/>
  <c r="D170" i="6"/>
  <c r="C170" i="6"/>
  <c r="B170" i="6"/>
  <c r="A170" i="6"/>
  <c r="T169" i="6"/>
  <c r="Q169" i="6"/>
  <c r="O169" i="6"/>
  <c r="N169" i="6"/>
  <c r="M169" i="6"/>
  <c r="L169" i="6"/>
  <c r="J169" i="6"/>
  <c r="H169" i="6"/>
  <c r="F169" i="6"/>
  <c r="E169" i="6"/>
  <c r="D169" i="6"/>
  <c r="C169" i="6"/>
  <c r="B169" i="6"/>
  <c r="A169" i="6"/>
  <c r="T168" i="6"/>
  <c r="Q168" i="6"/>
  <c r="O168" i="6"/>
  <c r="N168" i="6"/>
  <c r="M168" i="6"/>
  <c r="L168" i="6"/>
  <c r="J168" i="6"/>
  <c r="H168" i="6"/>
  <c r="F168" i="6"/>
  <c r="E168" i="6"/>
  <c r="D168" i="6"/>
  <c r="C168" i="6"/>
  <c r="B168" i="6"/>
  <c r="A168" i="6"/>
  <c r="T167" i="6"/>
  <c r="Q167" i="6"/>
  <c r="O167" i="6"/>
  <c r="N167" i="6"/>
  <c r="M167" i="6"/>
  <c r="L167" i="6"/>
  <c r="J167" i="6"/>
  <c r="H167" i="6"/>
  <c r="F167" i="6"/>
  <c r="E167" i="6"/>
  <c r="D167" i="6"/>
  <c r="C167" i="6"/>
  <c r="B167" i="6"/>
  <c r="A167" i="6"/>
  <c r="Q166" i="6"/>
  <c r="O166" i="6"/>
  <c r="N166" i="6"/>
  <c r="M166" i="6"/>
  <c r="L166" i="6"/>
  <c r="J166" i="6"/>
  <c r="H166" i="6"/>
  <c r="F166" i="6"/>
  <c r="E166" i="6"/>
  <c r="D166" i="6"/>
  <c r="C166" i="6"/>
  <c r="B166" i="6"/>
  <c r="A166" i="6"/>
  <c r="Q165" i="6"/>
  <c r="O165" i="6"/>
  <c r="N165" i="6"/>
  <c r="M165" i="6"/>
  <c r="L165" i="6"/>
  <c r="J165" i="6"/>
  <c r="H165" i="6"/>
  <c r="F165" i="6"/>
  <c r="E165" i="6"/>
  <c r="D165" i="6"/>
  <c r="C165" i="6"/>
  <c r="B165" i="6"/>
  <c r="A165" i="6"/>
  <c r="Q164" i="6"/>
  <c r="O164" i="6"/>
  <c r="N164" i="6"/>
  <c r="M164" i="6"/>
  <c r="L164" i="6"/>
  <c r="J164" i="6"/>
  <c r="H164" i="6"/>
  <c r="F164" i="6"/>
  <c r="E164" i="6"/>
  <c r="D164" i="6"/>
  <c r="C164" i="6"/>
  <c r="B164" i="6"/>
  <c r="A164" i="6"/>
  <c r="T163" i="6"/>
  <c r="Q163" i="6"/>
  <c r="O163" i="6"/>
  <c r="N163" i="6"/>
  <c r="M163" i="6"/>
  <c r="L163" i="6"/>
  <c r="J163" i="6"/>
  <c r="H163" i="6"/>
  <c r="F163" i="6"/>
  <c r="E163" i="6"/>
  <c r="D163" i="6"/>
  <c r="C163" i="6"/>
  <c r="B163" i="6"/>
  <c r="A163" i="6"/>
  <c r="T162" i="6"/>
  <c r="Q162" i="6"/>
  <c r="O162" i="6"/>
  <c r="N162" i="6"/>
  <c r="M162" i="6"/>
  <c r="L162" i="6"/>
  <c r="J162" i="6"/>
  <c r="H162" i="6"/>
  <c r="F162" i="6"/>
  <c r="E162" i="6"/>
  <c r="D162" i="6"/>
  <c r="C162" i="6"/>
  <c r="B162" i="6"/>
  <c r="A162" i="6"/>
  <c r="Q161" i="6"/>
  <c r="O161" i="6"/>
  <c r="N161" i="6"/>
  <c r="M161" i="6"/>
  <c r="L161" i="6"/>
  <c r="J161" i="6"/>
  <c r="H161" i="6"/>
  <c r="F161" i="6"/>
  <c r="E161" i="6"/>
  <c r="D161" i="6"/>
  <c r="C161" i="6"/>
  <c r="B161" i="6"/>
  <c r="A161" i="6"/>
  <c r="T160" i="6"/>
  <c r="Q160" i="6"/>
  <c r="O160" i="6"/>
  <c r="N160" i="6"/>
  <c r="M160" i="6"/>
  <c r="L160" i="6"/>
  <c r="J160" i="6"/>
  <c r="H160" i="6"/>
  <c r="F158" i="6" s="1"/>
  <c r="F160" i="6"/>
  <c r="E160" i="6"/>
  <c r="D160" i="6"/>
  <c r="C160" i="6"/>
  <c r="B160" i="6"/>
  <c r="A160" i="6"/>
  <c r="T157" i="6"/>
  <c r="Q157" i="6"/>
  <c r="O157" i="6"/>
  <c r="N157" i="6"/>
  <c r="M157" i="6"/>
  <c r="L157" i="6"/>
  <c r="J157" i="6"/>
  <c r="H157" i="6"/>
  <c r="F157" i="6"/>
  <c r="E157" i="6"/>
  <c r="D157" i="6"/>
  <c r="C157" i="6"/>
  <c r="B157" i="6"/>
  <c r="A157" i="6"/>
  <c r="T156" i="6"/>
  <c r="Q156" i="6"/>
  <c r="O156" i="6"/>
  <c r="N156" i="6"/>
  <c r="M156" i="6"/>
  <c r="L156" i="6"/>
  <c r="J156" i="6"/>
  <c r="H156" i="6"/>
  <c r="F156" i="6"/>
  <c r="E156" i="6"/>
  <c r="D156" i="6"/>
  <c r="C156" i="6"/>
  <c r="B156" i="6"/>
  <c r="A156" i="6"/>
  <c r="Q155" i="6"/>
  <c r="O155" i="6"/>
  <c r="N155" i="6"/>
  <c r="M155" i="6"/>
  <c r="L155" i="6"/>
  <c r="J155" i="6"/>
  <c r="H155" i="6"/>
  <c r="F155" i="6"/>
  <c r="E155" i="6"/>
  <c r="D155" i="6"/>
  <c r="C155" i="6"/>
  <c r="B155" i="6"/>
  <c r="A155" i="6"/>
  <c r="T154" i="6"/>
  <c r="Q154" i="6"/>
  <c r="O154" i="6"/>
  <c r="N154" i="6"/>
  <c r="M154" i="6"/>
  <c r="L154" i="6"/>
  <c r="J154" i="6"/>
  <c r="H154" i="6"/>
  <c r="F154" i="6"/>
  <c r="E154" i="6"/>
  <c r="D154" i="6"/>
  <c r="C154" i="6"/>
  <c r="B154" i="6"/>
  <c r="A154" i="6"/>
  <c r="Q153" i="6"/>
  <c r="O153" i="6"/>
  <c r="N153" i="6"/>
  <c r="M153" i="6"/>
  <c r="L153" i="6"/>
  <c r="J153" i="6"/>
  <c r="H153" i="6"/>
  <c r="F153" i="6"/>
  <c r="E153" i="6"/>
  <c r="D153" i="6"/>
  <c r="C153" i="6"/>
  <c r="B153" i="6"/>
  <c r="A153" i="6"/>
  <c r="Q152" i="6"/>
  <c r="O152" i="6"/>
  <c r="N152" i="6"/>
  <c r="M152" i="6"/>
  <c r="L152" i="6"/>
  <c r="J152" i="6"/>
  <c r="H152" i="6"/>
  <c r="F152" i="6"/>
  <c r="E152" i="6"/>
  <c r="D152" i="6"/>
  <c r="C152" i="6"/>
  <c r="B152" i="6"/>
  <c r="A152" i="6"/>
  <c r="T151" i="6"/>
  <c r="Q151" i="6"/>
  <c r="O151" i="6"/>
  <c r="N151" i="6"/>
  <c r="M151" i="6"/>
  <c r="L151" i="6"/>
  <c r="J151" i="6"/>
  <c r="H151" i="6"/>
  <c r="F151" i="6"/>
  <c r="E151" i="6"/>
  <c r="D151" i="6"/>
  <c r="C151" i="6"/>
  <c r="B151" i="6"/>
  <c r="A151" i="6"/>
  <c r="T150" i="6"/>
  <c r="Q150" i="6"/>
  <c r="O150" i="6"/>
  <c r="N150" i="6"/>
  <c r="M150" i="6"/>
  <c r="L150" i="6"/>
  <c r="J150" i="6"/>
  <c r="H150" i="6"/>
  <c r="F150" i="6"/>
  <c r="E150" i="6"/>
  <c r="D150" i="6"/>
  <c r="C150" i="6"/>
  <c r="B150" i="6"/>
  <c r="A150" i="6"/>
  <c r="T149" i="6"/>
  <c r="Q149" i="6"/>
  <c r="O149" i="6"/>
  <c r="N149" i="6"/>
  <c r="M149" i="6"/>
  <c r="L149" i="6"/>
  <c r="J149" i="6"/>
  <c r="H149" i="6"/>
  <c r="F149" i="6"/>
  <c r="E149" i="6"/>
  <c r="D149" i="6"/>
  <c r="C149" i="6"/>
  <c r="B149" i="6"/>
  <c r="A149" i="6"/>
  <c r="T148" i="6"/>
  <c r="Q148" i="6"/>
  <c r="O148" i="6"/>
  <c r="N148" i="6"/>
  <c r="M148" i="6"/>
  <c r="L148" i="6"/>
  <c r="J148" i="6"/>
  <c r="H148" i="6"/>
  <c r="F148" i="6"/>
  <c r="E148" i="6"/>
  <c r="D148" i="6"/>
  <c r="C148" i="6"/>
  <c r="B148" i="6"/>
  <c r="A148" i="6"/>
  <c r="T147" i="6"/>
  <c r="Q147" i="6"/>
  <c r="O147" i="6"/>
  <c r="N147" i="6"/>
  <c r="M147" i="6"/>
  <c r="L147" i="6"/>
  <c r="J147" i="6"/>
  <c r="H147" i="6"/>
  <c r="F147" i="6"/>
  <c r="E147" i="6"/>
  <c r="D147" i="6"/>
  <c r="C147" i="6"/>
  <c r="B147" i="6"/>
  <c r="A147" i="6"/>
  <c r="T146" i="6"/>
  <c r="Q146" i="6"/>
  <c r="O146" i="6"/>
  <c r="N146" i="6"/>
  <c r="M146" i="6"/>
  <c r="L146" i="6"/>
  <c r="J146" i="6"/>
  <c r="H146" i="6"/>
  <c r="F146" i="6"/>
  <c r="E146" i="6"/>
  <c r="D146" i="6"/>
  <c r="C146" i="6"/>
  <c r="B146" i="6"/>
  <c r="A146" i="6"/>
  <c r="T145" i="6"/>
  <c r="Q145" i="6"/>
  <c r="O145" i="6"/>
  <c r="N145" i="6"/>
  <c r="M145" i="6"/>
  <c r="L145" i="6"/>
  <c r="J145" i="6"/>
  <c r="H145" i="6"/>
  <c r="F144" i="6" s="1"/>
  <c r="F145" i="6"/>
  <c r="E145" i="6"/>
  <c r="D145" i="6"/>
  <c r="C145" i="6"/>
  <c r="B145" i="6"/>
  <c r="A145" i="6"/>
  <c r="T143" i="6"/>
  <c r="Q143" i="6"/>
  <c r="O143" i="6"/>
  <c r="N143" i="6"/>
  <c r="M143" i="6"/>
  <c r="L143" i="6"/>
  <c r="J143" i="6"/>
  <c r="H143" i="6"/>
  <c r="F143" i="6"/>
  <c r="E143" i="6"/>
  <c r="D143" i="6"/>
  <c r="C143" i="6"/>
  <c r="B143" i="6"/>
  <c r="A143" i="6"/>
  <c r="T142" i="6"/>
  <c r="Q142" i="6"/>
  <c r="O142" i="6"/>
  <c r="N142" i="6"/>
  <c r="M142" i="6"/>
  <c r="L142" i="6"/>
  <c r="J142" i="6"/>
  <c r="H142" i="6"/>
  <c r="F142" i="6"/>
  <c r="E142" i="6"/>
  <c r="D142" i="6"/>
  <c r="C142" i="6"/>
  <c r="B142" i="6"/>
  <c r="A142" i="6"/>
  <c r="T141" i="6"/>
  <c r="Q141" i="6"/>
  <c r="O141" i="6"/>
  <c r="M141" i="6"/>
  <c r="L141" i="6"/>
  <c r="J141" i="6"/>
  <c r="H141" i="6"/>
  <c r="F141" i="6"/>
  <c r="E141" i="6"/>
  <c r="D141" i="6"/>
  <c r="C141" i="6"/>
  <c r="B141" i="6"/>
  <c r="A141" i="6"/>
  <c r="T140" i="6"/>
  <c r="Q140" i="6"/>
  <c r="O140" i="6"/>
  <c r="N140" i="6"/>
  <c r="M140" i="6"/>
  <c r="L140" i="6"/>
  <c r="J140" i="6"/>
  <c r="H140" i="6"/>
  <c r="F140" i="6"/>
  <c r="E140" i="6"/>
  <c r="D140" i="6"/>
  <c r="C140" i="6"/>
  <c r="B140" i="6"/>
  <c r="A140" i="6"/>
  <c r="T139" i="6"/>
  <c r="Q139" i="6"/>
  <c r="O139" i="6"/>
  <c r="N139" i="6"/>
  <c r="M139" i="6"/>
  <c r="L139" i="6"/>
  <c r="J139" i="6"/>
  <c r="H139" i="6"/>
  <c r="F139" i="6"/>
  <c r="E139" i="6"/>
  <c r="D139" i="6"/>
  <c r="C139" i="6"/>
  <c r="B139" i="6"/>
  <c r="A139" i="6"/>
  <c r="T138" i="6"/>
  <c r="Q138" i="6"/>
  <c r="O138" i="6"/>
  <c r="N138" i="6"/>
  <c r="M138" i="6"/>
  <c r="L138" i="6"/>
  <c r="J138" i="6"/>
  <c r="H138" i="6"/>
  <c r="F138" i="6"/>
  <c r="E138" i="6"/>
  <c r="D138" i="6"/>
  <c r="C138" i="6"/>
  <c r="B138" i="6"/>
  <c r="A138" i="6"/>
  <c r="T137" i="6"/>
  <c r="Q137" i="6"/>
  <c r="O137" i="6"/>
  <c r="N137" i="6"/>
  <c r="M137" i="6"/>
  <c r="L137" i="6"/>
  <c r="J137" i="6"/>
  <c r="H137" i="6"/>
  <c r="F137" i="6"/>
  <c r="E137" i="6"/>
  <c r="D137" i="6"/>
  <c r="C137" i="6"/>
  <c r="B137" i="6"/>
  <c r="A137" i="6"/>
  <c r="T136" i="6"/>
  <c r="Q136" i="6"/>
  <c r="O136" i="6"/>
  <c r="N136" i="6"/>
  <c r="M136" i="6"/>
  <c r="L136" i="6"/>
  <c r="J136" i="6"/>
  <c r="H136" i="6"/>
  <c r="F136" i="6"/>
  <c r="E136" i="6"/>
  <c r="D136" i="6"/>
  <c r="C136" i="6"/>
  <c r="B136" i="6"/>
  <c r="A136" i="6"/>
  <c r="T135" i="6"/>
  <c r="Q135" i="6"/>
  <c r="O135" i="6"/>
  <c r="N135" i="6"/>
  <c r="M135" i="6"/>
  <c r="L135" i="6"/>
  <c r="J135" i="6"/>
  <c r="H135" i="6"/>
  <c r="F135" i="6"/>
  <c r="E135" i="6"/>
  <c r="D135" i="6"/>
  <c r="C135" i="6"/>
  <c r="B135" i="6"/>
  <c r="A135" i="6"/>
  <c r="T134" i="6"/>
  <c r="Q134" i="6"/>
  <c r="O134" i="6"/>
  <c r="N134" i="6"/>
  <c r="M134" i="6"/>
  <c r="L134" i="6"/>
  <c r="J134" i="6"/>
  <c r="H134" i="6"/>
  <c r="F134" i="6"/>
  <c r="E134" i="6"/>
  <c r="D134" i="6"/>
  <c r="C134" i="6"/>
  <c r="B134" i="6"/>
  <c r="A134" i="6"/>
  <c r="T133" i="6"/>
  <c r="Q133" i="6"/>
  <c r="O133" i="6"/>
  <c r="N133" i="6"/>
  <c r="M133" i="6"/>
  <c r="L133" i="6"/>
  <c r="J133" i="6"/>
  <c r="H133" i="6"/>
  <c r="F133" i="6"/>
  <c r="E133" i="6"/>
  <c r="D133" i="6"/>
  <c r="C133" i="6"/>
  <c r="B133" i="6"/>
  <c r="A133" i="6"/>
  <c r="Q132" i="6"/>
  <c r="O132" i="6"/>
  <c r="N132" i="6"/>
  <c r="M132" i="6"/>
  <c r="L132" i="6"/>
  <c r="J132" i="6"/>
  <c r="H132" i="6"/>
  <c r="F132" i="6"/>
  <c r="E132" i="6"/>
  <c r="D132" i="6"/>
  <c r="C132" i="6"/>
  <c r="B132" i="6"/>
  <c r="A132" i="6"/>
  <c r="T131" i="6"/>
  <c r="Q131" i="6"/>
  <c r="O131" i="6"/>
  <c r="N131" i="6"/>
  <c r="M131" i="6"/>
  <c r="L131" i="6"/>
  <c r="J131" i="6"/>
  <c r="H131" i="6"/>
  <c r="F130" i="6" s="1"/>
  <c r="F131" i="6"/>
  <c r="E131" i="6"/>
  <c r="D131" i="6"/>
  <c r="C131" i="6"/>
  <c r="B131" i="6"/>
  <c r="A131" i="6"/>
  <c r="T129" i="6"/>
  <c r="Q129" i="6"/>
  <c r="O129" i="6"/>
  <c r="N129" i="6"/>
  <c r="M129" i="6"/>
  <c r="L129" i="6"/>
  <c r="J129" i="6"/>
  <c r="H129" i="6"/>
  <c r="F129" i="6"/>
  <c r="E129" i="6"/>
  <c r="D129" i="6"/>
  <c r="C129" i="6"/>
  <c r="B129" i="6"/>
  <c r="A129" i="6"/>
  <c r="T128" i="6"/>
  <c r="Q128" i="6"/>
  <c r="O128" i="6"/>
  <c r="N128" i="6"/>
  <c r="M128" i="6"/>
  <c r="L128" i="6"/>
  <c r="J128" i="6"/>
  <c r="H128" i="6"/>
  <c r="F128" i="6"/>
  <c r="E128" i="6"/>
  <c r="D128" i="6"/>
  <c r="C128" i="6"/>
  <c r="B128" i="6"/>
  <c r="A128" i="6"/>
  <c r="T127" i="6"/>
  <c r="Q127" i="6"/>
  <c r="O127" i="6"/>
  <c r="N127" i="6"/>
  <c r="M127" i="6"/>
  <c r="L127" i="6"/>
  <c r="J127" i="6"/>
  <c r="H127" i="6"/>
  <c r="F127" i="6"/>
  <c r="E127" i="6"/>
  <c r="D127" i="6"/>
  <c r="C127" i="6"/>
  <c r="B127" i="6"/>
  <c r="A127" i="6"/>
  <c r="T126" i="6"/>
  <c r="Q126" i="6"/>
  <c r="O126" i="6"/>
  <c r="N126" i="6"/>
  <c r="M126" i="6"/>
  <c r="L126" i="6"/>
  <c r="J126" i="6"/>
  <c r="H126" i="6"/>
  <c r="F126" i="6"/>
  <c r="E126" i="6"/>
  <c r="D126" i="6"/>
  <c r="C126" i="6"/>
  <c r="B126" i="6"/>
  <c r="A126" i="6"/>
  <c r="T125" i="6"/>
  <c r="Q125" i="6"/>
  <c r="O125" i="6"/>
  <c r="N125" i="6"/>
  <c r="M125" i="6"/>
  <c r="L125" i="6"/>
  <c r="J125" i="6"/>
  <c r="H125" i="6"/>
  <c r="F125" i="6"/>
  <c r="E125" i="6"/>
  <c r="D125" i="6"/>
  <c r="C125" i="6"/>
  <c r="B125" i="6"/>
  <c r="A125" i="6"/>
  <c r="T124" i="6"/>
  <c r="Q124" i="6"/>
  <c r="O124" i="6"/>
  <c r="N124" i="6"/>
  <c r="M124" i="6"/>
  <c r="L124" i="6"/>
  <c r="J124" i="6"/>
  <c r="H124" i="6"/>
  <c r="F124" i="6"/>
  <c r="E124" i="6"/>
  <c r="D124" i="6"/>
  <c r="C124" i="6"/>
  <c r="B124" i="6"/>
  <c r="A124" i="6"/>
  <c r="T123" i="6"/>
  <c r="Q123" i="6"/>
  <c r="O123" i="6"/>
  <c r="N123" i="6"/>
  <c r="M123" i="6"/>
  <c r="L123" i="6"/>
  <c r="J123" i="6"/>
  <c r="H123" i="6"/>
  <c r="F123" i="6"/>
  <c r="E123" i="6"/>
  <c r="D123" i="6"/>
  <c r="C123" i="6"/>
  <c r="B123" i="6"/>
  <c r="A123" i="6"/>
  <c r="Q122" i="6"/>
  <c r="O122" i="6"/>
  <c r="N122" i="6"/>
  <c r="M122" i="6"/>
  <c r="L122" i="6"/>
  <c r="J122" i="6"/>
  <c r="H122" i="6"/>
  <c r="F122" i="6"/>
  <c r="E122" i="6"/>
  <c r="D122" i="6"/>
  <c r="C122" i="6"/>
  <c r="B122" i="6"/>
  <c r="A122" i="6"/>
  <c r="Q121" i="6"/>
  <c r="O121" i="6"/>
  <c r="N121" i="6"/>
  <c r="M121" i="6"/>
  <c r="L121" i="6"/>
  <c r="J121" i="6"/>
  <c r="H121" i="6"/>
  <c r="F121" i="6"/>
  <c r="E121" i="6"/>
  <c r="D121" i="6"/>
  <c r="C121" i="6"/>
  <c r="B121" i="6"/>
  <c r="A121" i="6"/>
  <c r="T120" i="6"/>
  <c r="Q120" i="6"/>
  <c r="O120" i="6"/>
  <c r="N120" i="6"/>
  <c r="M120" i="6"/>
  <c r="L120" i="6"/>
  <c r="J120" i="6"/>
  <c r="H120" i="6"/>
  <c r="F120" i="6"/>
  <c r="E120" i="6"/>
  <c r="D120" i="6"/>
  <c r="C120" i="6"/>
  <c r="B120" i="6"/>
  <c r="A120" i="6"/>
  <c r="T119" i="6"/>
  <c r="Q119" i="6"/>
  <c r="O119" i="6"/>
  <c r="N119" i="6"/>
  <c r="M119" i="6"/>
  <c r="L119" i="6"/>
  <c r="J119" i="6"/>
  <c r="H119" i="6"/>
  <c r="F119" i="6"/>
  <c r="E119" i="6"/>
  <c r="D119" i="6"/>
  <c r="C119" i="6"/>
  <c r="B119" i="6"/>
  <c r="A119" i="6"/>
  <c r="T118" i="6"/>
  <c r="Q118" i="6"/>
  <c r="O118" i="6"/>
  <c r="N118" i="6"/>
  <c r="M118" i="6"/>
  <c r="L118" i="6"/>
  <c r="J118" i="6"/>
  <c r="H118" i="6"/>
  <c r="F118" i="6"/>
  <c r="E118" i="6"/>
  <c r="D118" i="6"/>
  <c r="C118" i="6"/>
  <c r="B118" i="6"/>
  <c r="A118" i="6"/>
  <c r="T117" i="6"/>
  <c r="Q117" i="6"/>
  <c r="O117" i="6"/>
  <c r="N117" i="6"/>
  <c r="M117" i="6"/>
  <c r="L117" i="6"/>
  <c r="J117" i="6"/>
  <c r="H117" i="6"/>
  <c r="F117" i="6"/>
  <c r="F116" i="6" s="1"/>
  <c r="E117" i="6"/>
  <c r="D117" i="6"/>
  <c r="C117" i="6"/>
  <c r="B117" i="6"/>
  <c r="A117" i="6"/>
  <c r="T115" i="6"/>
  <c r="Q115" i="6"/>
  <c r="O115" i="6"/>
  <c r="N115" i="6"/>
  <c r="M115" i="6"/>
  <c r="L115" i="6"/>
  <c r="J115" i="6"/>
  <c r="H115" i="6"/>
  <c r="F115" i="6"/>
  <c r="E115" i="6"/>
  <c r="D115" i="6"/>
  <c r="C115" i="6"/>
  <c r="B115" i="6"/>
  <c r="A115" i="6"/>
  <c r="T114" i="6"/>
  <c r="Q114" i="6"/>
  <c r="O114" i="6"/>
  <c r="N114" i="6"/>
  <c r="M114" i="6"/>
  <c r="L114" i="6"/>
  <c r="J114" i="6"/>
  <c r="H114" i="6"/>
  <c r="F114" i="6"/>
  <c r="E114" i="6"/>
  <c r="D114" i="6"/>
  <c r="C114" i="6"/>
  <c r="B114" i="6"/>
  <c r="A114" i="6"/>
  <c r="T113" i="6"/>
  <c r="Q113" i="6"/>
  <c r="O113" i="6"/>
  <c r="N113" i="6"/>
  <c r="M113" i="6"/>
  <c r="L113" i="6"/>
  <c r="J113" i="6"/>
  <c r="H113" i="6"/>
  <c r="F113" i="6"/>
  <c r="E113" i="6"/>
  <c r="D113" i="6"/>
  <c r="C113" i="6"/>
  <c r="B113" i="6"/>
  <c r="A113" i="6"/>
  <c r="T112" i="6"/>
  <c r="Q112" i="6"/>
  <c r="O112" i="6"/>
  <c r="N112" i="6"/>
  <c r="M112" i="6"/>
  <c r="L112" i="6"/>
  <c r="J112" i="6"/>
  <c r="H112" i="6"/>
  <c r="F112" i="6"/>
  <c r="E112" i="6"/>
  <c r="D112" i="6"/>
  <c r="C112" i="6"/>
  <c r="B112" i="6"/>
  <c r="A112" i="6"/>
  <c r="T111" i="6"/>
  <c r="Q111" i="6"/>
  <c r="O111" i="6"/>
  <c r="N111" i="6"/>
  <c r="M111" i="6"/>
  <c r="L111" i="6"/>
  <c r="J111" i="6"/>
  <c r="H111" i="6"/>
  <c r="F111" i="6"/>
  <c r="E111" i="6"/>
  <c r="D111" i="6"/>
  <c r="C111" i="6"/>
  <c r="B111" i="6"/>
  <c r="A111" i="6"/>
  <c r="T110" i="6"/>
  <c r="Q110" i="6"/>
  <c r="O110" i="6"/>
  <c r="N110" i="6"/>
  <c r="M110" i="6"/>
  <c r="L110" i="6"/>
  <c r="J110" i="6"/>
  <c r="H110" i="6"/>
  <c r="F110" i="6"/>
  <c r="E110" i="6"/>
  <c r="D110" i="6"/>
  <c r="C110" i="6"/>
  <c r="B110" i="6"/>
  <c r="A110" i="6"/>
  <c r="Q109" i="6"/>
  <c r="O109" i="6"/>
  <c r="N109" i="6"/>
  <c r="M109" i="6"/>
  <c r="L109" i="6"/>
  <c r="J109" i="6"/>
  <c r="H109" i="6"/>
  <c r="F109" i="6"/>
  <c r="E109" i="6"/>
  <c r="D109" i="6"/>
  <c r="C109" i="6"/>
  <c r="B109" i="6"/>
  <c r="A109" i="6"/>
  <c r="T108" i="6"/>
  <c r="Q108" i="6"/>
  <c r="O108" i="6"/>
  <c r="N108" i="6"/>
  <c r="M108" i="6"/>
  <c r="L108" i="6"/>
  <c r="J108" i="6"/>
  <c r="H108" i="6"/>
  <c r="F108" i="6"/>
  <c r="E108" i="6"/>
  <c r="D108" i="6"/>
  <c r="C108" i="6"/>
  <c r="B108" i="6"/>
  <c r="A108" i="6"/>
  <c r="Q107" i="6"/>
  <c r="O107" i="6"/>
  <c r="N107" i="6"/>
  <c r="M107" i="6"/>
  <c r="L107" i="6"/>
  <c r="J107" i="6"/>
  <c r="H107" i="6"/>
  <c r="F107" i="6"/>
  <c r="E107" i="6"/>
  <c r="D107" i="6"/>
  <c r="C107" i="6"/>
  <c r="B107" i="6"/>
  <c r="A107" i="6"/>
  <c r="T106" i="6"/>
  <c r="Q106" i="6"/>
  <c r="O106" i="6"/>
  <c r="N106" i="6"/>
  <c r="M106" i="6"/>
  <c r="L106" i="6"/>
  <c r="J106" i="6"/>
  <c r="H106" i="6"/>
  <c r="F106" i="6"/>
  <c r="E106" i="6"/>
  <c r="D106" i="6"/>
  <c r="C106" i="6"/>
  <c r="B106" i="6"/>
  <c r="A106" i="6"/>
  <c r="T105" i="6"/>
  <c r="Q105" i="6"/>
  <c r="O105" i="6"/>
  <c r="N105" i="6"/>
  <c r="M105" i="6"/>
  <c r="L105" i="6"/>
  <c r="J105" i="6"/>
  <c r="H105" i="6"/>
  <c r="F105" i="6"/>
  <c r="E105" i="6"/>
  <c r="D105" i="6"/>
  <c r="C105" i="6"/>
  <c r="B105" i="6"/>
  <c r="A105" i="6"/>
  <c r="T104" i="6"/>
  <c r="Q104" i="6"/>
  <c r="O104" i="6"/>
  <c r="N104" i="6"/>
  <c r="M104" i="6"/>
  <c r="L104" i="6"/>
  <c r="J104" i="6"/>
  <c r="H104" i="6"/>
  <c r="F104" i="6"/>
  <c r="E104" i="6"/>
  <c r="D104" i="6"/>
  <c r="C104" i="6"/>
  <c r="B104" i="6"/>
  <c r="A104" i="6"/>
  <c r="T103" i="6"/>
  <c r="Q103" i="6"/>
  <c r="O103" i="6"/>
  <c r="N103" i="6"/>
  <c r="M103" i="6"/>
  <c r="L103" i="6"/>
  <c r="J103" i="6"/>
  <c r="H103" i="6"/>
  <c r="F103" i="6"/>
  <c r="F102" i="6" s="1"/>
  <c r="E103" i="6"/>
  <c r="D103" i="6"/>
  <c r="C103" i="6"/>
  <c r="B103" i="6"/>
  <c r="A103" i="6"/>
  <c r="T101" i="6"/>
  <c r="Q101" i="6"/>
  <c r="O101" i="6"/>
  <c r="N101" i="6"/>
  <c r="M101" i="6"/>
  <c r="L101" i="6"/>
  <c r="J101" i="6"/>
  <c r="H101" i="6"/>
  <c r="F101" i="6"/>
  <c r="E101" i="6"/>
  <c r="D101" i="6"/>
  <c r="C101" i="6"/>
  <c r="B101" i="6"/>
  <c r="A101" i="6"/>
  <c r="Q100" i="6"/>
  <c r="O100" i="6"/>
  <c r="N100" i="6"/>
  <c r="M100" i="6"/>
  <c r="L100" i="6"/>
  <c r="J100" i="6"/>
  <c r="H100" i="6"/>
  <c r="F100" i="6"/>
  <c r="E100" i="6"/>
  <c r="D100" i="6"/>
  <c r="C100" i="6"/>
  <c r="B100" i="6"/>
  <c r="A100" i="6"/>
  <c r="T99" i="6"/>
  <c r="Q99" i="6"/>
  <c r="O99" i="6"/>
  <c r="M99" i="6"/>
  <c r="L99" i="6"/>
  <c r="J99" i="6"/>
  <c r="H99" i="6"/>
  <c r="F99" i="6"/>
  <c r="E99" i="6"/>
  <c r="D99" i="6"/>
  <c r="C99" i="6"/>
  <c r="B99" i="6"/>
  <c r="A99" i="6"/>
  <c r="T98" i="6"/>
  <c r="Q98" i="6"/>
  <c r="O98" i="6"/>
  <c r="N98" i="6"/>
  <c r="M98" i="6"/>
  <c r="L98" i="6"/>
  <c r="J98" i="6"/>
  <c r="H98" i="6"/>
  <c r="F98" i="6"/>
  <c r="E98" i="6"/>
  <c r="D98" i="6"/>
  <c r="C98" i="6"/>
  <c r="B98" i="6"/>
  <c r="A98" i="6"/>
  <c r="T97" i="6"/>
  <c r="Q97" i="6"/>
  <c r="O97" i="6"/>
  <c r="N97" i="6"/>
  <c r="M97" i="6"/>
  <c r="L97" i="6"/>
  <c r="J97" i="6"/>
  <c r="H97" i="6"/>
  <c r="F97" i="6"/>
  <c r="E97" i="6"/>
  <c r="D97" i="6"/>
  <c r="C97" i="6"/>
  <c r="B97" i="6"/>
  <c r="A97" i="6"/>
  <c r="T96" i="6"/>
  <c r="Q96" i="6"/>
  <c r="O96" i="6"/>
  <c r="N96" i="6"/>
  <c r="M96" i="6"/>
  <c r="L96" i="6"/>
  <c r="J96" i="6"/>
  <c r="H96" i="6"/>
  <c r="F96" i="6"/>
  <c r="E96" i="6"/>
  <c r="D96" i="6"/>
  <c r="C96" i="6"/>
  <c r="B96" i="6"/>
  <c r="A96" i="6"/>
  <c r="T95" i="6"/>
  <c r="Q95" i="6"/>
  <c r="O95" i="6"/>
  <c r="N95" i="6"/>
  <c r="M95" i="6"/>
  <c r="L95" i="6"/>
  <c r="J95" i="6"/>
  <c r="H95" i="6"/>
  <c r="F95" i="6"/>
  <c r="E95" i="6"/>
  <c r="D95" i="6"/>
  <c r="C95" i="6"/>
  <c r="B95" i="6"/>
  <c r="A95" i="6"/>
  <c r="T94" i="6"/>
  <c r="Q94" i="6"/>
  <c r="O94" i="6"/>
  <c r="N94" i="6"/>
  <c r="M94" i="6"/>
  <c r="L94" i="6"/>
  <c r="J94" i="6"/>
  <c r="H94" i="6"/>
  <c r="F94" i="6"/>
  <c r="E94" i="6"/>
  <c r="D94" i="6"/>
  <c r="C94" i="6"/>
  <c r="B94" i="6"/>
  <c r="A94" i="6"/>
  <c r="Q93" i="6"/>
  <c r="O93" i="6"/>
  <c r="N93" i="6"/>
  <c r="M93" i="6"/>
  <c r="L93" i="6"/>
  <c r="J93" i="6"/>
  <c r="H93" i="6"/>
  <c r="F93" i="6"/>
  <c r="E93" i="6"/>
  <c r="D93" i="6"/>
  <c r="C93" i="6"/>
  <c r="B93" i="6"/>
  <c r="A93" i="6"/>
  <c r="T92" i="6"/>
  <c r="Q92" i="6"/>
  <c r="O92" i="6"/>
  <c r="N92" i="6"/>
  <c r="M92" i="6"/>
  <c r="L92" i="6"/>
  <c r="J92" i="6"/>
  <c r="H92" i="6"/>
  <c r="F92" i="6"/>
  <c r="E92" i="6"/>
  <c r="D92" i="6"/>
  <c r="C92" i="6"/>
  <c r="B92" i="6"/>
  <c r="A92" i="6"/>
  <c r="T91" i="6"/>
  <c r="Q91" i="6"/>
  <c r="O91" i="6"/>
  <c r="N91" i="6"/>
  <c r="M91" i="6"/>
  <c r="L91" i="6"/>
  <c r="J91" i="6"/>
  <c r="H91" i="6"/>
  <c r="F91" i="6"/>
  <c r="E91" i="6"/>
  <c r="D91" i="6"/>
  <c r="C91" i="6"/>
  <c r="B91" i="6"/>
  <c r="A91" i="6"/>
  <c r="T90" i="6"/>
  <c r="Q90" i="6"/>
  <c r="O90" i="6"/>
  <c r="N90" i="6"/>
  <c r="M90" i="6"/>
  <c r="L90" i="6"/>
  <c r="J90" i="6"/>
  <c r="H90" i="6"/>
  <c r="F90" i="6"/>
  <c r="E90" i="6"/>
  <c r="D90" i="6"/>
  <c r="C90" i="6"/>
  <c r="B90" i="6"/>
  <c r="A90" i="6"/>
  <c r="T89" i="6"/>
  <c r="Q89" i="6"/>
  <c r="O89" i="6"/>
  <c r="N89" i="6"/>
  <c r="M89" i="6"/>
  <c r="L89" i="6"/>
  <c r="J89" i="6"/>
  <c r="H89" i="6"/>
  <c r="F89" i="6"/>
  <c r="F88" i="6" s="1"/>
  <c r="E89" i="6"/>
  <c r="D89" i="6"/>
  <c r="C89" i="6"/>
  <c r="B89" i="6"/>
  <c r="A89" i="6"/>
  <c r="T87" i="6"/>
  <c r="Q87" i="6"/>
  <c r="O87" i="6"/>
  <c r="N87" i="6"/>
  <c r="M87" i="6"/>
  <c r="L87" i="6"/>
  <c r="J87" i="6"/>
  <c r="H87" i="6"/>
  <c r="F87" i="6"/>
  <c r="E87" i="6"/>
  <c r="D87" i="6"/>
  <c r="C87" i="6"/>
  <c r="B87" i="6"/>
  <c r="A87" i="6"/>
  <c r="Q86" i="6"/>
  <c r="O86" i="6"/>
  <c r="N86" i="6"/>
  <c r="M86" i="6"/>
  <c r="L86" i="6"/>
  <c r="J86" i="6"/>
  <c r="H86" i="6"/>
  <c r="F86" i="6"/>
  <c r="E86" i="6"/>
  <c r="D86" i="6"/>
  <c r="C86" i="6"/>
  <c r="B86" i="6"/>
  <c r="A86" i="6"/>
  <c r="T85" i="6"/>
  <c r="Q85" i="6"/>
  <c r="O85" i="6"/>
  <c r="M85" i="6"/>
  <c r="L85" i="6"/>
  <c r="J85" i="6"/>
  <c r="H85" i="6"/>
  <c r="F85" i="6"/>
  <c r="E85" i="6"/>
  <c r="D85" i="6"/>
  <c r="C85" i="6"/>
  <c r="B85" i="6"/>
  <c r="A85" i="6"/>
  <c r="T84" i="6"/>
  <c r="Q84" i="6"/>
  <c r="O84" i="6"/>
  <c r="N84" i="6"/>
  <c r="M84" i="6"/>
  <c r="L84" i="6"/>
  <c r="J84" i="6"/>
  <c r="H84" i="6"/>
  <c r="F84" i="6"/>
  <c r="E84" i="6"/>
  <c r="D84" i="6"/>
  <c r="C84" i="6"/>
  <c r="B84" i="6"/>
  <c r="A84" i="6"/>
  <c r="T83" i="6"/>
  <c r="Q83" i="6"/>
  <c r="O83" i="6"/>
  <c r="N83" i="6"/>
  <c r="M83" i="6"/>
  <c r="L83" i="6"/>
  <c r="J83" i="6"/>
  <c r="H83" i="6"/>
  <c r="F83" i="6"/>
  <c r="E83" i="6"/>
  <c r="D83" i="6"/>
  <c r="C83" i="6"/>
  <c r="B83" i="6"/>
  <c r="A83" i="6"/>
  <c r="T82" i="6"/>
  <c r="Q82" i="6"/>
  <c r="O82" i="6"/>
  <c r="N82" i="6"/>
  <c r="M82" i="6"/>
  <c r="L82" i="6"/>
  <c r="J82" i="6"/>
  <c r="H82" i="6"/>
  <c r="F82" i="6"/>
  <c r="E82" i="6"/>
  <c r="D82" i="6"/>
  <c r="C82" i="6"/>
  <c r="B82" i="6"/>
  <c r="A82" i="6"/>
  <c r="T81" i="6"/>
  <c r="Q81" i="6"/>
  <c r="O81" i="6"/>
  <c r="N81" i="6"/>
  <c r="M81" i="6"/>
  <c r="L81" i="6"/>
  <c r="J81" i="6"/>
  <c r="H81" i="6"/>
  <c r="F81" i="6"/>
  <c r="E81" i="6"/>
  <c r="D81" i="6"/>
  <c r="C81" i="6"/>
  <c r="B81" i="6"/>
  <c r="A81" i="6"/>
  <c r="T80" i="6"/>
  <c r="Q80" i="6"/>
  <c r="O80" i="6"/>
  <c r="N80" i="6"/>
  <c r="M80" i="6"/>
  <c r="L80" i="6"/>
  <c r="J80" i="6"/>
  <c r="H80" i="6"/>
  <c r="F80" i="6"/>
  <c r="E80" i="6"/>
  <c r="D80" i="6"/>
  <c r="C80" i="6"/>
  <c r="B80" i="6"/>
  <c r="A80" i="6"/>
  <c r="T79" i="6"/>
  <c r="Q79" i="6"/>
  <c r="O79" i="6"/>
  <c r="N79" i="6"/>
  <c r="M79" i="6"/>
  <c r="L79" i="6"/>
  <c r="J79" i="6"/>
  <c r="H79" i="6"/>
  <c r="F79" i="6"/>
  <c r="E79" i="6"/>
  <c r="D79" i="6"/>
  <c r="C79" i="6"/>
  <c r="B79" i="6"/>
  <c r="A79" i="6"/>
  <c r="Q78" i="6"/>
  <c r="O78" i="6"/>
  <c r="N78" i="6"/>
  <c r="M78" i="6"/>
  <c r="L78" i="6"/>
  <c r="J78" i="6"/>
  <c r="H78" i="6"/>
  <c r="F78" i="6"/>
  <c r="E78" i="6"/>
  <c r="D78" i="6"/>
  <c r="C78" i="6"/>
  <c r="B78" i="6"/>
  <c r="A78" i="6"/>
  <c r="T77" i="6"/>
  <c r="Q77" i="6"/>
  <c r="O77" i="6"/>
  <c r="N77" i="6"/>
  <c r="M77" i="6"/>
  <c r="L77" i="6"/>
  <c r="J77" i="6"/>
  <c r="H77" i="6"/>
  <c r="F77" i="6"/>
  <c r="E77" i="6"/>
  <c r="D77" i="6"/>
  <c r="C77" i="6"/>
  <c r="B77" i="6"/>
  <c r="A77" i="6"/>
  <c r="Q76" i="6"/>
  <c r="O76" i="6"/>
  <c r="N76" i="6"/>
  <c r="M76" i="6"/>
  <c r="L76" i="6"/>
  <c r="J76" i="6"/>
  <c r="H76" i="6"/>
  <c r="F76" i="6"/>
  <c r="E76" i="6"/>
  <c r="D76" i="6"/>
  <c r="C76" i="6"/>
  <c r="B76" i="6"/>
  <c r="A76" i="6"/>
  <c r="T75" i="6"/>
  <c r="Q75" i="6"/>
  <c r="O75" i="6"/>
  <c r="N75" i="6"/>
  <c r="M75" i="6"/>
  <c r="L75" i="6"/>
  <c r="J75" i="6"/>
  <c r="H75" i="6"/>
  <c r="F74" i="6" s="1"/>
  <c r="F75" i="6"/>
  <c r="E75" i="6"/>
  <c r="D75" i="6"/>
  <c r="C75" i="6"/>
  <c r="B75" i="6"/>
  <c r="A75" i="6"/>
  <c r="T73" i="6"/>
  <c r="Q73" i="6"/>
  <c r="O73" i="6"/>
  <c r="N73" i="6"/>
  <c r="M73" i="6"/>
  <c r="L73" i="6"/>
  <c r="J73" i="6"/>
  <c r="H73" i="6"/>
  <c r="F73" i="6"/>
  <c r="E73" i="6"/>
  <c r="D73" i="6"/>
  <c r="C73" i="6"/>
  <c r="B73" i="6"/>
  <c r="A73" i="6"/>
  <c r="Q72" i="6"/>
  <c r="O72" i="6"/>
  <c r="N72" i="6"/>
  <c r="M72" i="6"/>
  <c r="L72" i="6"/>
  <c r="J72" i="6"/>
  <c r="H72" i="6"/>
  <c r="F72" i="6"/>
  <c r="E72" i="6"/>
  <c r="D72" i="6"/>
  <c r="C72" i="6"/>
  <c r="B72" i="6"/>
  <c r="A72" i="6"/>
  <c r="Q71" i="6"/>
  <c r="O71" i="6"/>
  <c r="N71" i="6"/>
  <c r="M71" i="6"/>
  <c r="L71" i="6"/>
  <c r="J71" i="6"/>
  <c r="H71" i="6"/>
  <c r="F71" i="6"/>
  <c r="E71" i="6"/>
  <c r="D71" i="6"/>
  <c r="C71" i="6"/>
  <c r="B71" i="6"/>
  <c r="A71" i="6"/>
  <c r="T70" i="6"/>
  <c r="Q70" i="6"/>
  <c r="O70" i="6"/>
  <c r="N70" i="6"/>
  <c r="M70" i="6"/>
  <c r="L70" i="6"/>
  <c r="J70" i="6"/>
  <c r="H70" i="6"/>
  <c r="F70" i="6"/>
  <c r="E70" i="6"/>
  <c r="D70" i="6"/>
  <c r="C70" i="6"/>
  <c r="B70" i="6"/>
  <c r="A70" i="6"/>
  <c r="T69" i="6"/>
  <c r="Q69" i="6"/>
  <c r="O69" i="6"/>
  <c r="N69" i="6"/>
  <c r="M69" i="6"/>
  <c r="L69" i="6"/>
  <c r="J69" i="6"/>
  <c r="H69" i="6"/>
  <c r="F69" i="6"/>
  <c r="E69" i="6"/>
  <c r="D69" i="6"/>
  <c r="C69" i="6"/>
  <c r="B69" i="6"/>
  <c r="A69" i="6"/>
  <c r="Q68" i="6"/>
  <c r="O68" i="6"/>
  <c r="N68" i="6"/>
  <c r="M68" i="6"/>
  <c r="L68" i="6"/>
  <c r="J68" i="6"/>
  <c r="H68" i="6"/>
  <c r="F68" i="6"/>
  <c r="E68" i="6"/>
  <c r="D68" i="6"/>
  <c r="C68" i="6"/>
  <c r="B68" i="6"/>
  <c r="A68" i="6"/>
  <c r="T67" i="6"/>
  <c r="Q67" i="6"/>
  <c r="O67" i="6"/>
  <c r="N67" i="6"/>
  <c r="M67" i="6"/>
  <c r="L67" i="6"/>
  <c r="J67" i="6"/>
  <c r="H67" i="6"/>
  <c r="F67" i="6"/>
  <c r="E67" i="6"/>
  <c r="D67" i="6"/>
  <c r="C67" i="6"/>
  <c r="B67" i="6"/>
  <c r="A67" i="6"/>
  <c r="Q66" i="6"/>
  <c r="O66" i="6"/>
  <c r="N66" i="6"/>
  <c r="M66" i="6"/>
  <c r="L66" i="6"/>
  <c r="J66" i="6"/>
  <c r="H66" i="6"/>
  <c r="F66" i="6"/>
  <c r="E66" i="6"/>
  <c r="D66" i="6"/>
  <c r="C66" i="6"/>
  <c r="B66" i="6"/>
  <c r="A66" i="6"/>
  <c r="T65" i="6"/>
  <c r="Q65" i="6"/>
  <c r="O65" i="6"/>
  <c r="N65" i="6"/>
  <c r="M65" i="6"/>
  <c r="L65" i="6"/>
  <c r="J65" i="6"/>
  <c r="H65" i="6"/>
  <c r="F65" i="6"/>
  <c r="E65" i="6"/>
  <c r="D65" i="6"/>
  <c r="C65" i="6"/>
  <c r="B65" i="6"/>
  <c r="A65" i="6"/>
  <c r="T64" i="6"/>
  <c r="Q64" i="6"/>
  <c r="O64" i="6"/>
  <c r="N64" i="6"/>
  <c r="M64" i="6"/>
  <c r="L64" i="6"/>
  <c r="J64" i="6"/>
  <c r="H64" i="6"/>
  <c r="F64" i="6"/>
  <c r="E64" i="6"/>
  <c r="D64" i="6"/>
  <c r="C64" i="6"/>
  <c r="B64" i="6"/>
  <c r="A64" i="6"/>
  <c r="T63" i="6"/>
  <c r="Q63" i="6"/>
  <c r="O63" i="6"/>
  <c r="N63" i="6"/>
  <c r="M63" i="6"/>
  <c r="L63" i="6"/>
  <c r="J63" i="6"/>
  <c r="H63" i="6"/>
  <c r="F63" i="6"/>
  <c r="E63" i="6"/>
  <c r="D63" i="6"/>
  <c r="C63" i="6"/>
  <c r="B63" i="6"/>
  <c r="A63" i="6"/>
  <c r="T62" i="6"/>
  <c r="Q62" i="6"/>
  <c r="O62" i="6"/>
  <c r="N62" i="6"/>
  <c r="M62" i="6"/>
  <c r="L62" i="6"/>
  <c r="J62" i="6"/>
  <c r="H62" i="6"/>
  <c r="F62" i="6"/>
  <c r="E62" i="6"/>
  <c r="D62" i="6"/>
  <c r="C62" i="6"/>
  <c r="B62" i="6"/>
  <c r="A62" i="6"/>
  <c r="T61" i="6"/>
  <c r="Q61" i="6"/>
  <c r="O61" i="6"/>
  <c r="N61" i="6"/>
  <c r="M61" i="6"/>
  <c r="L61" i="6"/>
  <c r="J61" i="6"/>
  <c r="H61" i="6"/>
  <c r="F60" i="6" s="1"/>
  <c r="F61" i="6"/>
  <c r="E61" i="6"/>
  <c r="D61" i="6"/>
  <c r="C61" i="6"/>
  <c r="B61" i="6"/>
  <c r="A61" i="6"/>
  <c r="T59" i="6"/>
  <c r="Q59" i="6"/>
  <c r="O59" i="6"/>
  <c r="N59" i="6"/>
  <c r="M59" i="6"/>
  <c r="L59" i="6"/>
  <c r="J59" i="6"/>
  <c r="H59" i="6"/>
  <c r="F59" i="6"/>
  <c r="E59" i="6"/>
  <c r="D59" i="6"/>
  <c r="C59" i="6"/>
  <c r="B59" i="6"/>
  <c r="A59" i="6"/>
  <c r="T58" i="6"/>
  <c r="Q58" i="6"/>
  <c r="O58" i="6"/>
  <c r="N58" i="6"/>
  <c r="M58" i="6"/>
  <c r="L58" i="6"/>
  <c r="J58" i="6"/>
  <c r="H58" i="6"/>
  <c r="F58" i="6"/>
  <c r="E58" i="6"/>
  <c r="D58" i="6"/>
  <c r="C58" i="6"/>
  <c r="B58" i="6"/>
  <c r="A58" i="6"/>
  <c r="T57" i="6"/>
  <c r="Q57" i="6"/>
  <c r="O57" i="6"/>
  <c r="M57" i="6"/>
  <c r="L57" i="6"/>
  <c r="J57" i="6"/>
  <c r="H57" i="6"/>
  <c r="F57" i="6"/>
  <c r="E57" i="6"/>
  <c r="D57" i="6"/>
  <c r="C57" i="6"/>
  <c r="B57" i="6"/>
  <c r="A57" i="6"/>
  <c r="T56" i="6"/>
  <c r="Q56" i="6"/>
  <c r="O56" i="6"/>
  <c r="N56" i="6"/>
  <c r="M56" i="6"/>
  <c r="L56" i="6"/>
  <c r="J56" i="6"/>
  <c r="H56" i="6"/>
  <c r="F56" i="6"/>
  <c r="E56" i="6"/>
  <c r="D56" i="6"/>
  <c r="C56" i="6"/>
  <c r="B56" i="6"/>
  <c r="A56" i="6"/>
  <c r="Q55" i="6"/>
  <c r="O55" i="6"/>
  <c r="N55" i="6"/>
  <c r="M55" i="6"/>
  <c r="L55" i="6"/>
  <c r="J55" i="6"/>
  <c r="H55" i="6"/>
  <c r="F55" i="6"/>
  <c r="E55" i="6"/>
  <c r="D55" i="6"/>
  <c r="C55" i="6"/>
  <c r="B55" i="6"/>
  <c r="A55" i="6"/>
  <c r="T54" i="6"/>
  <c r="Q54" i="6"/>
  <c r="O54" i="6"/>
  <c r="N54" i="6"/>
  <c r="M54" i="6"/>
  <c r="L54" i="6"/>
  <c r="J54" i="6"/>
  <c r="H54" i="6"/>
  <c r="F54" i="6"/>
  <c r="E54" i="6"/>
  <c r="D54" i="6"/>
  <c r="C54" i="6"/>
  <c r="B54" i="6"/>
  <c r="A54" i="6"/>
  <c r="T53" i="6"/>
  <c r="Q53" i="6"/>
  <c r="O53" i="6"/>
  <c r="N53" i="6"/>
  <c r="M53" i="6"/>
  <c r="L53" i="6"/>
  <c r="J53" i="6"/>
  <c r="H53" i="6"/>
  <c r="F53" i="6"/>
  <c r="E53" i="6"/>
  <c r="D53" i="6"/>
  <c r="C53" i="6"/>
  <c r="B53" i="6"/>
  <c r="A53" i="6"/>
  <c r="T52" i="6"/>
  <c r="Q52" i="6"/>
  <c r="O52" i="6"/>
  <c r="N52" i="6"/>
  <c r="M52" i="6"/>
  <c r="L52" i="6"/>
  <c r="J52" i="6"/>
  <c r="H52" i="6"/>
  <c r="F52" i="6"/>
  <c r="E52" i="6"/>
  <c r="D52" i="6"/>
  <c r="C52" i="6"/>
  <c r="B52" i="6"/>
  <c r="A52" i="6"/>
  <c r="T51" i="6"/>
  <c r="Q51" i="6"/>
  <c r="O51" i="6"/>
  <c r="N51" i="6"/>
  <c r="M51" i="6"/>
  <c r="L51" i="6"/>
  <c r="J51" i="6"/>
  <c r="H51" i="6"/>
  <c r="F51" i="6"/>
  <c r="E51" i="6"/>
  <c r="D51" i="6"/>
  <c r="C51" i="6"/>
  <c r="B51" i="6"/>
  <c r="A51" i="6"/>
  <c r="T50" i="6"/>
  <c r="Q50" i="6"/>
  <c r="O50" i="6"/>
  <c r="N50" i="6"/>
  <c r="M50" i="6"/>
  <c r="L50" i="6"/>
  <c r="J50" i="6"/>
  <c r="H50" i="6"/>
  <c r="F50" i="6"/>
  <c r="E50" i="6"/>
  <c r="D50" i="6"/>
  <c r="C50" i="6"/>
  <c r="B50" i="6"/>
  <c r="A50" i="6"/>
  <c r="T49" i="6"/>
  <c r="Q49" i="6"/>
  <c r="O49" i="6"/>
  <c r="N49" i="6"/>
  <c r="M49" i="6"/>
  <c r="L49" i="6"/>
  <c r="J49" i="6"/>
  <c r="H49" i="6"/>
  <c r="F49" i="6"/>
  <c r="E49" i="6"/>
  <c r="D49" i="6"/>
  <c r="C49" i="6"/>
  <c r="B49" i="6"/>
  <c r="A49" i="6"/>
  <c r="T48" i="6"/>
  <c r="Q48" i="6"/>
  <c r="O48" i="6"/>
  <c r="N48" i="6"/>
  <c r="M48" i="6"/>
  <c r="L48" i="6"/>
  <c r="J48" i="6"/>
  <c r="H48" i="6"/>
  <c r="F48" i="6"/>
  <c r="E48" i="6"/>
  <c r="D48" i="6"/>
  <c r="C48" i="6"/>
  <c r="B48" i="6"/>
  <c r="A48" i="6"/>
  <c r="T47" i="6"/>
  <c r="Q47" i="6"/>
  <c r="O47" i="6"/>
  <c r="N47" i="6"/>
  <c r="M47" i="6"/>
  <c r="L47" i="6"/>
  <c r="J47" i="6"/>
  <c r="H47" i="6"/>
  <c r="F47" i="6"/>
  <c r="F46" i="6" s="1"/>
  <c r="E47" i="6"/>
  <c r="D47" i="6"/>
  <c r="C47" i="6"/>
  <c r="B47" i="6"/>
  <c r="A47" i="6"/>
  <c r="T45" i="6"/>
  <c r="Q45" i="6"/>
  <c r="O45" i="6"/>
  <c r="N45" i="6"/>
  <c r="M45" i="6"/>
  <c r="L45" i="6"/>
  <c r="J45" i="6"/>
  <c r="H45" i="6"/>
  <c r="F45" i="6"/>
  <c r="E45" i="6"/>
  <c r="D45" i="6"/>
  <c r="C45" i="6"/>
  <c r="B45" i="6"/>
  <c r="A45" i="6"/>
  <c r="T44" i="6"/>
  <c r="Q44" i="6"/>
  <c r="O44" i="6"/>
  <c r="N44" i="6"/>
  <c r="M44" i="6"/>
  <c r="L44" i="6"/>
  <c r="J44" i="6"/>
  <c r="H44" i="6"/>
  <c r="F44" i="6"/>
  <c r="E44" i="6"/>
  <c r="D44" i="6"/>
  <c r="C44" i="6"/>
  <c r="B44" i="6"/>
  <c r="A44" i="6"/>
  <c r="Q43" i="6"/>
  <c r="O43" i="6"/>
  <c r="N43" i="6"/>
  <c r="M43" i="6"/>
  <c r="L43" i="6"/>
  <c r="J43" i="6"/>
  <c r="H43" i="6"/>
  <c r="F43" i="6"/>
  <c r="E43" i="6"/>
  <c r="D43" i="6"/>
  <c r="C43" i="6"/>
  <c r="B43" i="6"/>
  <c r="A43" i="6"/>
  <c r="T42" i="6"/>
  <c r="Q42" i="6"/>
  <c r="O42" i="6"/>
  <c r="N42" i="6"/>
  <c r="M42" i="6"/>
  <c r="L42" i="6"/>
  <c r="J42" i="6"/>
  <c r="H42" i="6"/>
  <c r="F42" i="6"/>
  <c r="E42" i="6"/>
  <c r="D42" i="6"/>
  <c r="C42" i="6"/>
  <c r="B42" i="6"/>
  <c r="A42" i="6"/>
  <c r="T41" i="6"/>
  <c r="Q41" i="6"/>
  <c r="O41" i="6"/>
  <c r="N41" i="6"/>
  <c r="M41" i="6"/>
  <c r="L41" i="6"/>
  <c r="J41" i="6"/>
  <c r="H41" i="6"/>
  <c r="F41" i="6"/>
  <c r="E41" i="6"/>
  <c r="D41" i="6"/>
  <c r="C41" i="6"/>
  <c r="B41" i="6"/>
  <c r="A41" i="6"/>
  <c r="T40" i="6"/>
  <c r="Q40" i="6"/>
  <c r="O40" i="6"/>
  <c r="N40" i="6"/>
  <c r="M40" i="6"/>
  <c r="L40" i="6"/>
  <c r="J40" i="6"/>
  <c r="H40" i="6"/>
  <c r="F40" i="6"/>
  <c r="E40" i="6"/>
  <c r="D40" i="6"/>
  <c r="C40" i="6"/>
  <c r="B40" i="6"/>
  <c r="A40" i="6"/>
  <c r="Q39" i="6"/>
  <c r="O39" i="6"/>
  <c r="N39" i="6"/>
  <c r="M39" i="6"/>
  <c r="L39" i="6"/>
  <c r="J39" i="6"/>
  <c r="H39" i="6"/>
  <c r="F39" i="6"/>
  <c r="E39" i="6"/>
  <c r="D39" i="6"/>
  <c r="C39" i="6"/>
  <c r="B39" i="6"/>
  <c r="A39" i="6"/>
  <c r="T38" i="6"/>
  <c r="Q38" i="6"/>
  <c r="O38" i="6"/>
  <c r="N38" i="6"/>
  <c r="M38" i="6"/>
  <c r="L38" i="6"/>
  <c r="J38" i="6"/>
  <c r="H38" i="6"/>
  <c r="F38" i="6"/>
  <c r="E38" i="6"/>
  <c r="D38" i="6"/>
  <c r="C38" i="6"/>
  <c r="B38" i="6"/>
  <c r="A38" i="6"/>
  <c r="Q37" i="6"/>
  <c r="O37" i="6"/>
  <c r="N37" i="6"/>
  <c r="M37" i="6"/>
  <c r="L37" i="6"/>
  <c r="J37" i="6"/>
  <c r="H37" i="6"/>
  <c r="F37" i="6"/>
  <c r="E37" i="6"/>
  <c r="D37" i="6"/>
  <c r="C37" i="6"/>
  <c r="B37" i="6"/>
  <c r="A37" i="6"/>
  <c r="Q36" i="6"/>
  <c r="O36" i="6"/>
  <c r="N36" i="6"/>
  <c r="M36" i="6"/>
  <c r="L36" i="6"/>
  <c r="J36" i="6"/>
  <c r="H36" i="6"/>
  <c r="F36" i="6"/>
  <c r="E36" i="6"/>
  <c r="D36" i="6"/>
  <c r="C36" i="6"/>
  <c r="B36" i="6"/>
  <c r="A36" i="6"/>
  <c r="Q35" i="6"/>
  <c r="O35" i="6"/>
  <c r="N35" i="6"/>
  <c r="M35" i="6"/>
  <c r="L35" i="6"/>
  <c r="J35" i="6"/>
  <c r="H35" i="6"/>
  <c r="F35" i="6"/>
  <c r="E35" i="6"/>
  <c r="D35" i="6"/>
  <c r="C35" i="6"/>
  <c r="B35" i="6"/>
  <c r="A35" i="6"/>
  <c r="T34" i="6"/>
  <c r="Q34" i="6"/>
  <c r="O34" i="6"/>
  <c r="N34" i="6"/>
  <c r="M34" i="6"/>
  <c r="L34" i="6"/>
  <c r="J34" i="6"/>
  <c r="H34" i="6"/>
  <c r="F34" i="6"/>
  <c r="E34" i="6"/>
  <c r="D34" i="6"/>
  <c r="C34" i="6"/>
  <c r="B34" i="6"/>
  <c r="A34" i="6"/>
  <c r="Q33" i="6"/>
  <c r="O33" i="6"/>
  <c r="N33" i="6"/>
  <c r="M33" i="6"/>
  <c r="L33" i="6"/>
  <c r="J33" i="6"/>
  <c r="H33" i="6"/>
  <c r="F33" i="6"/>
  <c r="F32" i="6" s="1"/>
  <c r="E33" i="6"/>
  <c r="D33" i="6"/>
  <c r="C33" i="6"/>
  <c r="B33" i="6"/>
  <c r="A33" i="6"/>
  <c r="T31" i="6"/>
  <c r="Q31" i="6"/>
  <c r="O31" i="6"/>
  <c r="N31" i="6"/>
  <c r="M31" i="6"/>
  <c r="L31" i="6"/>
  <c r="J31" i="6"/>
  <c r="H31" i="6"/>
  <c r="F31" i="6"/>
  <c r="E31" i="6"/>
  <c r="D31" i="6"/>
  <c r="C31" i="6"/>
  <c r="B31" i="6"/>
  <c r="A31" i="6"/>
  <c r="Q30" i="6"/>
  <c r="O30" i="6"/>
  <c r="N30" i="6"/>
  <c r="M30" i="6"/>
  <c r="L30" i="6"/>
  <c r="J30" i="6"/>
  <c r="H30" i="6"/>
  <c r="F30" i="6"/>
  <c r="E30" i="6"/>
  <c r="D30" i="6"/>
  <c r="C30" i="6"/>
  <c r="B30" i="6"/>
  <c r="A30" i="6"/>
  <c r="Q29" i="6"/>
  <c r="O29" i="6"/>
  <c r="N29" i="6"/>
  <c r="M29" i="6"/>
  <c r="L29" i="6"/>
  <c r="J29" i="6"/>
  <c r="H29" i="6"/>
  <c r="F29" i="6"/>
  <c r="E29" i="6"/>
  <c r="D29" i="6"/>
  <c r="C29" i="6"/>
  <c r="B29" i="6"/>
  <c r="A29" i="6"/>
  <c r="T28" i="6"/>
  <c r="Q28" i="6"/>
  <c r="O28" i="6"/>
  <c r="N28" i="6"/>
  <c r="M28" i="6"/>
  <c r="L28" i="6"/>
  <c r="J28" i="6"/>
  <c r="H28" i="6"/>
  <c r="F28" i="6"/>
  <c r="E28" i="6"/>
  <c r="D28" i="6"/>
  <c r="C28" i="6"/>
  <c r="B28" i="6"/>
  <c r="A28" i="6"/>
  <c r="Q27" i="6"/>
  <c r="O27" i="6"/>
  <c r="N27" i="6"/>
  <c r="M27" i="6"/>
  <c r="L27" i="6"/>
  <c r="J27" i="6"/>
  <c r="H27" i="6"/>
  <c r="F27" i="6"/>
  <c r="E27" i="6"/>
  <c r="D27" i="6"/>
  <c r="C27" i="6"/>
  <c r="B27" i="6"/>
  <c r="A27" i="6"/>
  <c r="T26" i="6"/>
  <c r="Q26" i="6"/>
  <c r="O26" i="6"/>
  <c r="N26" i="6"/>
  <c r="M26" i="6"/>
  <c r="L26" i="6"/>
  <c r="J26" i="6"/>
  <c r="H26" i="6"/>
  <c r="F26" i="6"/>
  <c r="E26" i="6"/>
  <c r="D26" i="6"/>
  <c r="C26" i="6"/>
  <c r="B26" i="6"/>
  <c r="A26" i="6"/>
  <c r="T25" i="6"/>
  <c r="Q25" i="6"/>
  <c r="O25" i="6"/>
  <c r="N25" i="6"/>
  <c r="M25" i="6"/>
  <c r="L25" i="6"/>
  <c r="J25" i="6"/>
  <c r="H25" i="6"/>
  <c r="F25" i="6"/>
  <c r="E25" i="6"/>
  <c r="D25" i="6"/>
  <c r="C25" i="6"/>
  <c r="B25" i="6"/>
  <c r="A25" i="6"/>
  <c r="T24" i="6"/>
  <c r="Q24" i="6"/>
  <c r="O24" i="6"/>
  <c r="N24" i="6"/>
  <c r="M24" i="6"/>
  <c r="L24" i="6"/>
  <c r="J24" i="6"/>
  <c r="H24" i="6"/>
  <c r="F24" i="6"/>
  <c r="E24" i="6"/>
  <c r="D24" i="6"/>
  <c r="C24" i="6"/>
  <c r="B24" i="6"/>
  <c r="A24" i="6"/>
  <c r="Q23" i="6"/>
  <c r="O23" i="6"/>
  <c r="N23" i="6"/>
  <c r="M23" i="6"/>
  <c r="L23" i="6"/>
  <c r="J23" i="6"/>
  <c r="H23" i="6"/>
  <c r="F23" i="6"/>
  <c r="E23" i="6"/>
  <c r="D23" i="6"/>
  <c r="C23" i="6"/>
  <c r="B23" i="6"/>
  <c r="A23" i="6"/>
  <c r="Q22" i="6"/>
  <c r="O22" i="6"/>
  <c r="N22" i="6"/>
  <c r="M22" i="6"/>
  <c r="L22" i="6"/>
  <c r="J22" i="6"/>
  <c r="H22" i="6"/>
  <c r="F22" i="6"/>
  <c r="E22" i="6"/>
  <c r="D22" i="6"/>
  <c r="C22" i="6"/>
  <c r="B22" i="6"/>
  <c r="A22" i="6"/>
  <c r="T21" i="6"/>
  <c r="Q21" i="6"/>
  <c r="O21" i="6"/>
  <c r="N21" i="6"/>
  <c r="M21" i="6"/>
  <c r="L21" i="6"/>
  <c r="J21" i="6"/>
  <c r="H21" i="6"/>
  <c r="F21" i="6"/>
  <c r="E21" i="6"/>
  <c r="D21" i="6"/>
  <c r="C21" i="6"/>
  <c r="B21" i="6"/>
  <c r="A21" i="6"/>
  <c r="T20" i="6"/>
  <c r="Q20" i="6"/>
  <c r="O20" i="6"/>
  <c r="N20" i="6"/>
  <c r="M20" i="6"/>
  <c r="L20" i="6"/>
  <c r="J20" i="6"/>
  <c r="H20" i="6"/>
  <c r="F20" i="6"/>
  <c r="E20" i="6"/>
  <c r="D20" i="6"/>
  <c r="C20" i="6"/>
  <c r="B20" i="6"/>
  <c r="A20" i="6"/>
  <c r="T19" i="6"/>
  <c r="Q19" i="6"/>
  <c r="O19" i="6"/>
  <c r="N19" i="6"/>
  <c r="M19" i="6"/>
  <c r="L19" i="6"/>
  <c r="J19" i="6"/>
  <c r="H19" i="6"/>
  <c r="F18" i="6" s="1"/>
  <c r="F19" i="6"/>
  <c r="E19" i="6"/>
  <c r="D19" i="6"/>
  <c r="C19" i="6"/>
  <c r="B19" i="6"/>
  <c r="A19" i="6"/>
  <c r="T17" i="6"/>
  <c r="Q17" i="6"/>
  <c r="O17" i="6"/>
  <c r="N17" i="6"/>
  <c r="M17" i="6"/>
  <c r="L17" i="6"/>
  <c r="J17" i="6"/>
  <c r="H17" i="6"/>
  <c r="F17" i="6"/>
  <c r="E17" i="6"/>
  <c r="D17" i="6"/>
  <c r="C17" i="6"/>
  <c r="B17" i="6"/>
  <c r="A17" i="6"/>
  <c r="T16" i="6"/>
  <c r="Q16" i="6"/>
  <c r="O16" i="6"/>
  <c r="N16" i="6"/>
  <c r="M16" i="6"/>
  <c r="L16" i="6"/>
  <c r="J16" i="6"/>
  <c r="H16" i="6"/>
  <c r="F16" i="6"/>
  <c r="E16" i="6"/>
  <c r="D16" i="6"/>
  <c r="C16" i="6"/>
  <c r="B16" i="6"/>
  <c r="A16" i="6"/>
  <c r="T15" i="6"/>
  <c r="Q15" i="6"/>
  <c r="O15" i="6"/>
  <c r="M15" i="6"/>
  <c r="L15" i="6"/>
  <c r="J15" i="6"/>
  <c r="H15" i="6"/>
  <c r="F15" i="6"/>
  <c r="E15" i="6"/>
  <c r="D15" i="6"/>
  <c r="C15" i="6"/>
  <c r="B15" i="6"/>
  <c r="A15" i="6"/>
  <c r="T14" i="6"/>
  <c r="Q14" i="6"/>
  <c r="O14" i="6"/>
  <c r="N14" i="6"/>
  <c r="M14" i="6"/>
  <c r="L14" i="6"/>
  <c r="J14" i="6"/>
  <c r="H14" i="6"/>
  <c r="F14" i="6"/>
  <c r="E14" i="6"/>
  <c r="D14" i="6"/>
  <c r="C14" i="6"/>
  <c r="B14" i="6"/>
  <c r="A14" i="6"/>
  <c r="T13" i="6"/>
  <c r="Q13" i="6"/>
  <c r="O13" i="6"/>
  <c r="N13" i="6"/>
  <c r="M13" i="6"/>
  <c r="L13" i="6"/>
  <c r="J13" i="6"/>
  <c r="H13" i="6"/>
  <c r="F13" i="6"/>
  <c r="E13" i="6"/>
  <c r="D13" i="6"/>
  <c r="C13" i="6"/>
  <c r="B13" i="6"/>
  <c r="A13" i="6"/>
  <c r="Q12" i="6"/>
  <c r="O12" i="6"/>
  <c r="N12" i="6"/>
  <c r="M12" i="6"/>
  <c r="L12" i="6"/>
  <c r="J12" i="6"/>
  <c r="H12" i="6"/>
  <c r="F12" i="6"/>
  <c r="E12" i="6"/>
  <c r="D12" i="6"/>
  <c r="C12" i="6"/>
  <c r="B12" i="6"/>
  <c r="A12" i="6"/>
  <c r="T11" i="6"/>
  <c r="Q11" i="6"/>
  <c r="O11" i="6"/>
  <c r="N11" i="6"/>
  <c r="M11" i="6"/>
  <c r="L11" i="6"/>
  <c r="J11" i="6"/>
  <c r="H11" i="6"/>
  <c r="F11" i="6"/>
  <c r="E11" i="6"/>
  <c r="D11" i="6"/>
  <c r="C11" i="6"/>
  <c r="B11" i="6"/>
  <c r="A11" i="6"/>
  <c r="T10" i="6"/>
  <c r="Q10" i="6"/>
  <c r="O10" i="6"/>
  <c r="N10" i="6"/>
  <c r="M10" i="6"/>
  <c r="L10" i="6"/>
  <c r="J10" i="6"/>
  <c r="H10" i="6"/>
  <c r="F10" i="6"/>
  <c r="E10" i="6"/>
  <c r="D10" i="6"/>
  <c r="C10" i="6"/>
  <c r="B10" i="6"/>
  <c r="A10" i="6"/>
  <c r="Q9" i="6"/>
  <c r="O9" i="6"/>
  <c r="N9" i="6"/>
  <c r="M9" i="6"/>
  <c r="L9" i="6"/>
  <c r="J9" i="6"/>
  <c r="H9" i="6"/>
  <c r="F9" i="6"/>
  <c r="E9" i="6"/>
  <c r="D9" i="6"/>
  <c r="C9" i="6"/>
  <c r="B9" i="6"/>
  <c r="A9" i="6"/>
  <c r="T8" i="6"/>
  <c r="Q8" i="6"/>
  <c r="O8" i="6"/>
  <c r="N8" i="6"/>
  <c r="M8" i="6"/>
  <c r="L8" i="6"/>
  <c r="J8" i="6"/>
  <c r="H8" i="6"/>
  <c r="F8" i="6"/>
  <c r="E8" i="6"/>
  <c r="D8" i="6"/>
  <c r="C8" i="6"/>
  <c r="B8" i="6"/>
  <c r="A8" i="6"/>
  <c r="T7" i="6"/>
  <c r="Q7" i="6"/>
  <c r="O7" i="6"/>
  <c r="N7" i="6"/>
  <c r="M7" i="6"/>
  <c r="L7" i="6"/>
  <c r="J7" i="6"/>
  <c r="H7" i="6"/>
  <c r="F7" i="6"/>
  <c r="E7" i="6"/>
  <c r="D7" i="6"/>
  <c r="C7" i="6"/>
  <c r="B7" i="6"/>
  <c r="A7" i="6"/>
  <c r="Q6" i="6"/>
  <c r="O6" i="6"/>
  <c r="N6" i="6"/>
  <c r="M6" i="6"/>
  <c r="L6" i="6"/>
  <c r="J6" i="6"/>
  <c r="H6" i="6"/>
  <c r="F6" i="6"/>
  <c r="E6" i="6"/>
  <c r="D6" i="6"/>
  <c r="C6" i="6"/>
  <c r="B6" i="6"/>
  <c r="A6" i="6"/>
  <c r="Q5" i="6"/>
  <c r="O5" i="6"/>
  <c r="N5" i="6"/>
  <c r="M5" i="6"/>
  <c r="L5" i="6"/>
  <c r="J5" i="6"/>
  <c r="H5" i="6"/>
  <c r="F5" i="6"/>
  <c r="F4" i="6" s="1"/>
  <c r="E5" i="6"/>
  <c r="D5" i="6"/>
  <c r="C5" i="6"/>
  <c r="B5" i="6"/>
  <c r="A5" i="6"/>
  <c r="T143" i="5"/>
  <c r="Q143" i="5"/>
  <c r="O143" i="5"/>
  <c r="N143" i="5"/>
  <c r="M143" i="5"/>
  <c r="L143" i="5"/>
  <c r="J143" i="5"/>
  <c r="H143" i="5"/>
  <c r="F143" i="5"/>
  <c r="E143" i="5"/>
  <c r="D143" i="5"/>
  <c r="C143" i="5"/>
  <c r="B143" i="5"/>
  <c r="A143" i="5"/>
  <c r="T142" i="5"/>
  <c r="Q142" i="5"/>
  <c r="O142" i="5"/>
  <c r="N142" i="5"/>
  <c r="M142" i="5"/>
  <c r="L142" i="5"/>
  <c r="J142" i="5"/>
  <c r="H142" i="5"/>
  <c r="F142" i="5"/>
  <c r="E142" i="5"/>
  <c r="D142" i="5"/>
  <c r="C142" i="5"/>
  <c r="B142" i="5"/>
  <c r="A142" i="5"/>
  <c r="Q141" i="5"/>
  <c r="O141" i="5"/>
  <c r="M141" i="5"/>
  <c r="L141" i="5"/>
  <c r="J141" i="5"/>
  <c r="H141" i="5"/>
  <c r="F141" i="5"/>
  <c r="E141" i="5"/>
  <c r="D141" i="5"/>
  <c r="C141" i="5"/>
  <c r="B141" i="5"/>
  <c r="A141" i="5"/>
  <c r="Q140" i="5"/>
  <c r="O140" i="5"/>
  <c r="N140" i="5"/>
  <c r="M140" i="5"/>
  <c r="L140" i="5"/>
  <c r="J140" i="5"/>
  <c r="H140" i="5"/>
  <c r="F140" i="5"/>
  <c r="E140" i="5"/>
  <c r="D140" i="5"/>
  <c r="C140" i="5"/>
  <c r="B140" i="5"/>
  <c r="A140" i="5"/>
  <c r="T139" i="5"/>
  <c r="Q139" i="5"/>
  <c r="O139" i="5"/>
  <c r="N139" i="5"/>
  <c r="M139" i="5"/>
  <c r="L139" i="5"/>
  <c r="J139" i="5"/>
  <c r="H139" i="5"/>
  <c r="F139" i="5"/>
  <c r="E139" i="5"/>
  <c r="D139" i="5"/>
  <c r="C139" i="5"/>
  <c r="B139" i="5"/>
  <c r="A139" i="5"/>
  <c r="T138" i="5"/>
  <c r="Q138" i="5"/>
  <c r="O138" i="5"/>
  <c r="N138" i="5"/>
  <c r="M138" i="5"/>
  <c r="L138" i="5"/>
  <c r="J138" i="5"/>
  <c r="H138" i="5"/>
  <c r="F138" i="5"/>
  <c r="E138" i="5"/>
  <c r="D138" i="5"/>
  <c r="C138" i="5"/>
  <c r="B138" i="5"/>
  <c r="A138" i="5"/>
  <c r="T137" i="5"/>
  <c r="Q137" i="5"/>
  <c r="O137" i="5"/>
  <c r="N137" i="5"/>
  <c r="M137" i="5"/>
  <c r="L137" i="5"/>
  <c r="J137" i="5"/>
  <c r="H137" i="5"/>
  <c r="F137" i="5"/>
  <c r="E137" i="5"/>
  <c r="D137" i="5"/>
  <c r="C137" i="5"/>
  <c r="B137" i="5"/>
  <c r="A137" i="5"/>
  <c r="Q136" i="5"/>
  <c r="O136" i="5"/>
  <c r="N136" i="5"/>
  <c r="M136" i="5"/>
  <c r="L136" i="5"/>
  <c r="J136" i="5"/>
  <c r="H136" i="5"/>
  <c r="F136" i="5"/>
  <c r="E136" i="5"/>
  <c r="D136" i="5"/>
  <c r="C136" i="5"/>
  <c r="B136" i="5"/>
  <c r="A136" i="5"/>
  <c r="T135" i="5"/>
  <c r="Q135" i="5"/>
  <c r="O135" i="5"/>
  <c r="N135" i="5"/>
  <c r="M135" i="5"/>
  <c r="L135" i="5"/>
  <c r="J135" i="5"/>
  <c r="H135" i="5"/>
  <c r="F135" i="5"/>
  <c r="E135" i="5"/>
  <c r="D135" i="5"/>
  <c r="C135" i="5"/>
  <c r="B135" i="5"/>
  <c r="A135" i="5"/>
  <c r="Q134" i="5"/>
  <c r="O134" i="5"/>
  <c r="N134" i="5"/>
  <c r="M134" i="5"/>
  <c r="L134" i="5"/>
  <c r="J134" i="5"/>
  <c r="H134" i="5"/>
  <c r="F134" i="5"/>
  <c r="E134" i="5"/>
  <c r="D134" i="5"/>
  <c r="C134" i="5"/>
  <c r="B134" i="5"/>
  <c r="A134" i="5"/>
  <c r="T133" i="5"/>
  <c r="Q133" i="5"/>
  <c r="O133" i="5"/>
  <c r="N133" i="5"/>
  <c r="M133" i="5"/>
  <c r="L133" i="5"/>
  <c r="J133" i="5"/>
  <c r="H133" i="5"/>
  <c r="F133" i="5"/>
  <c r="E133" i="5"/>
  <c r="D133" i="5"/>
  <c r="C133" i="5"/>
  <c r="B133" i="5"/>
  <c r="A133" i="5"/>
  <c r="T132" i="5"/>
  <c r="Q132" i="5"/>
  <c r="O132" i="5"/>
  <c r="N132" i="5"/>
  <c r="M132" i="5"/>
  <c r="L132" i="5"/>
  <c r="J132" i="5"/>
  <c r="H132" i="5"/>
  <c r="F132" i="5"/>
  <c r="E132" i="5"/>
  <c r="D132" i="5"/>
  <c r="C132" i="5"/>
  <c r="B132" i="5"/>
  <c r="A132" i="5"/>
  <c r="T131" i="5"/>
  <c r="Q131" i="5"/>
  <c r="O131" i="5"/>
  <c r="N131" i="5"/>
  <c r="M131" i="5"/>
  <c r="L131" i="5"/>
  <c r="J131" i="5"/>
  <c r="H131" i="5"/>
  <c r="F131" i="5"/>
  <c r="F130" i="5" s="1"/>
  <c r="E131" i="5"/>
  <c r="D131" i="5"/>
  <c r="C131" i="5"/>
  <c r="B131" i="5"/>
  <c r="A131" i="5"/>
  <c r="T129" i="5"/>
  <c r="Q129" i="5"/>
  <c r="O129" i="5"/>
  <c r="N129" i="5"/>
  <c r="M129" i="5"/>
  <c r="L129" i="5"/>
  <c r="J129" i="5"/>
  <c r="H129" i="5"/>
  <c r="F129" i="5"/>
  <c r="E129" i="5"/>
  <c r="D129" i="5"/>
  <c r="C129" i="5"/>
  <c r="B129" i="5"/>
  <c r="A129" i="5"/>
  <c r="Q128" i="5"/>
  <c r="O128" i="5"/>
  <c r="N128" i="5"/>
  <c r="M128" i="5"/>
  <c r="L128" i="5"/>
  <c r="J128" i="5"/>
  <c r="H128" i="5"/>
  <c r="F128" i="5"/>
  <c r="E128" i="5"/>
  <c r="D128" i="5"/>
  <c r="C128" i="5"/>
  <c r="B128" i="5"/>
  <c r="A128" i="5"/>
  <c r="T127" i="5"/>
  <c r="Q127" i="5"/>
  <c r="O127" i="5"/>
  <c r="M127" i="5"/>
  <c r="L127" i="5"/>
  <c r="J127" i="5"/>
  <c r="H127" i="5"/>
  <c r="F127" i="5"/>
  <c r="E127" i="5"/>
  <c r="D127" i="5"/>
  <c r="C127" i="5"/>
  <c r="B127" i="5"/>
  <c r="A127" i="5"/>
  <c r="T126" i="5"/>
  <c r="Q126" i="5"/>
  <c r="O126" i="5"/>
  <c r="N126" i="5"/>
  <c r="M126" i="5"/>
  <c r="L126" i="5"/>
  <c r="J126" i="5"/>
  <c r="H126" i="5"/>
  <c r="F126" i="5"/>
  <c r="E126" i="5"/>
  <c r="D126" i="5"/>
  <c r="C126" i="5"/>
  <c r="B126" i="5"/>
  <c r="A126" i="5"/>
  <c r="Q125" i="5"/>
  <c r="O125" i="5"/>
  <c r="N125" i="5"/>
  <c r="M125" i="5"/>
  <c r="L125" i="5"/>
  <c r="J125" i="5"/>
  <c r="H125" i="5"/>
  <c r="F125" i="5"/>
  <c r="E125" i="5"/>
  <c r="D125" i="5"/>
  <c r="C125" i="5"/>
  <c r="B125" i="5"/>
  <c r="A125" i="5"/>
  <c r="T124" i="5"/>
  <c r="Q124" i="5"/>
  <c r="O124" i="5"/>
  <c r="N124" i="5"/>
  <c r="M124" i="5"/>
  <c r="L124" i="5"/>
  <c r="J124" i="5"/>
  <c r="H124" i="5"/>
  <c r="F124" i="5"/>
  <c r="E124" i="5"/>
  <c r="D124" i="5"/>
  <c r="C124" i="5"/>
  <c r="B124" i="5"/>
  <c r="A124" i="5"/>
  <c r="T123" i="5"/>
  <c r="Q123" i="5"/>
  <c r="O123" i="5"/>
  <c r="N123" i="5"/>
  <c r="M123" i="5"/>
  <c r="L123" i="5"/>
  <c r="J123" i="5"/>
  <c r="H123" i="5"/>
  <c r="F123" i="5"/>
  <c r="E123" i="5"/>
  <c r="D123" i="5"/>
  <c r="C123" i="5"/>
  <c r="B123" i="5"/>
  <c r="A123" i="5"/>
  <c r="Q122" i="5"/>
  <c r="O122" i="5"/>
  <c r="N122" i="5"/>
  <c r="M122" i="5"/>
  <c r="L122" i="5"/>
  <c r="J122" i="5"/>
  <c r="H122" i="5"/>
  <c r="F122" i="5"/>
  <c r="E122" i="5"/>
  <c r="D122" i="5"/>
  <c r="C122" i="5"/>
  <c r="B122" i="5"/>
  <c r="A122" i="5"/>
  <c r="T121" i="5"/>
  <c r="Q121" i="5"/>
  <c r="O121" i="5"/>
  <c r="N121" i="5"/>
  <c r="M121" i="5"/>
  <c r="L121" i="5"/>
  <c r="J121" i="5"/>
  <c r="H121" i="5"/>
  <c r="F121" i="5"/>
  <c r="E121" i="5"/>
  <c r="D121" i="5"/>
  <c r="C121" i="5"/>
  <c r="B121" i="5"/>
  <c r="A121" i="5"/>
  <c r="Q120" i="5"/>
  <c r="O120" i="5"/>
  <c r="N120" i="5"/>
  <c r="M120" i="5"/>
  <c r="L120" i="5"/>
  <c r="J120" i="5"/>
  <c r="H120" i="5"/>
  <c r="F120" i="5"/>
  <c r="E120" i="5"/>
  <c r="D120" i="5"/>
  <c r="C120" i="5"/>
  <c r="B120" i="5"/>
  <c r="A120" i="5"/>
  <c r="T119" i="5"/>
  <c r="Q119" i="5"/>
  <c r="O119" i="5"/>
  <c r="N119" i="5"/>
  <c r="M119" i="5"/>
  <c r="L119" i="5"/>
  <c r="J119" i="5"/>
  <c r="H119" i="5"/>
  <c r="F119" i="5"/>
  <c r="E119" i="5"/>
  <c r="D119" i="5"/>
  <c r="C119" i="5"/>
  <c r="B119" i="5"/>
  <c r="A119" i="5"/>
  <c r="T118" i="5"/>
  <c r="Q118" i="5"/>
  <c r="O118" i="5"/>
  <c r="N118" i="5"/>
  <c r="M118" i="5"/>
  <c r="L118" i="5"/>
  <c r="J118" i="5"/>
  <c r="H118" i="5"/>
  <c r="F118" i="5"/>
  <c r="E118" i="5"/>
  <c r="D118" i="5"/>
  <c r="C118" i="5"/>
  <c r="B118" i="5"/>
  <c r="A118" i="5"/>
  <c r="T117" i="5"/>
  <c r="Q117" i="5"/>
  <c r="O117" i="5"/>
  <c r="N117" i="5"/>
  <c r="M117" i="5"/>
  <c r="L117" i="5"/>
  <c r="J117" i="5"/>
  <c r="H117" i="5"/>
  <c r="F117" i="5"/>
  <c r="F116" i="5" s="1"/>
  <c r="E117" i="5"/>
  <c r="D117" i="5"/>
  <c r="C117" i="5"/>
  <c r="B117" i="5"/>
  <c r="A117" i="5"/>
  <c r="T115" i="5"/>
  <c r="Q115" i="5"/>
  <c r="O115" i="5"/>
  <c r="N115" i="5"/>
  <c r="M115" i="5"/>
  <c r="L115" i="5"/>
  <c r="J115" i="5"/>
  <c r="H115" i="5"/>
  <c r="F115" i="5"/>
  <c r="E115" i="5"/>
  <c r="D115" i="5"/>
  <c r="C115" i="5"/>
  <c r="B115" i="5"/>
  <c r="A115" i="5"/>
  <c r="T114" i="5"/>
  <c r="Q114" i="5"/>
  <c r="O114" i="5"/>
  <c r="N114" i="5"/>
  <c r="M114" i="5"/>
  <c r="L114" i="5"/>
  <c r="J114" i="5"/>
  <c r="H114" i="5"/>
  <c r="F114" i="5"/>
  <c r="E114" i="5"/>
  <c r="D114" i="5"/>
  <c r="C114" i="5"/>
  <c r="B114" i="5"/>
  <c r="A114" i="5"/>
  <c r="T113" i="5"/>
  <c r="Q113" i="5"/>
  <c r="O113" i="5"/>
  <c r="M113" i="5"/>
  <c r="L113" i="5"/>
  <c r="J113" i="5"/>
  <c r="H113" i="5"/>
  <c r="F113" i="5"/>
  <c r="E113" i="5"/>
  <c r="D113" i="5"/>
  <c r="C113" i="5"/>
  <c r="B113" i="5"/>
  <c r="A113" i="5"/>
  <c r="Q112" i="5"/>
  <c r="O112" i="5"/>
  <c r="N112" i="5"/>
  <c r="M112" i="5"/>
  <c r="L112" i="5"/>
  <c r="J112" i="5"/>
  <c r="H112" i="5"/>
  <c r="F112" i="5"/>
  <c r="E112" i="5"/>
  <c r="D112" i="5"/>
  <c r="C112" i="5"/>
  <c r="B112" i="5"/>
  <c r="A112" i="5"/>
  <c r="T111" i="5"/>
  <c r="Q111" i="5"/>
  <c r="O111" i="5"/>
  <c r="N111" i="5"/>
  <c r="M111" i="5"/>
  <c r="L111" i="5"/>
  <c r="J111" i="5"/>
  <c r="H111" i="5"/>
  <c r="F111" i="5"/>
  <c r="E111" i="5"/>
  <c r="D111" i="5"/>
  <c r="C111" i="5"/>
  <c r="B111" i="5"/>
  <c r="A111" i="5"/>
  <c r="T110" i="5"/>
  <c r="Q110" i="5"/>
  <c r="O110" i="5"/>
  <c r="N110" i="5"/>
  <c r="M110" i="5"/>
  <c r="L110" i="5"/>
  <c r="J110" i="5"/>
  <c r="H110" i="5"/>
  <c r="F110" i="5"/>
  <c r="E110" i="5"/>
  <c r="D110" i="5"/>
  <c r="C110" i="5"/>
  <c r="B110" i="5"/>
  <c r="A110" i="5"/>
  <c r="Q109" i="5"/>
  <c r="O109" i="5"/>
  <c r="N109" i="5"/>
  <c r="M109" i="5"/>
  <c r="L109" i="5"/>
  <c r="J109" i="5"/>
  <c r="H109" i="5"/>
  <c r="F109" i="5"/>
  <c r="E109" i="5"/>
  <c r="D109" i="5"/>
  <c r="C109" i="5"/>
  <c r="B109" i="5"/>
  <c r="A109" i="5"/>
  <c r="T108" i="5"/>
  <c r="Q108" i="5"/>
  <c r="O108" i="5"/>
  <c r="N108" i="5"/>
  <c r="M108" i="5"/>
  <c r="L108" i="5"/>
  <c r="J108" i="5"/>
  <c r="H108" i="5"/>
  <c r="F108" i="5"/>
  <c r="E108" i="5"/>
  <c r="D108" i="5"/>
  <c r="C108" i="5"/>
  <c r="B108" i="5"/>
  <c r="A108" i="5"/>
  <c r="T107" i="5"/>
  <c r="Q107" i="5"/>
  <c r="O107" i="5"/>
  <c r="N107" i="5"/>
  <c r="M107" i="5"/>
  <c r="L107" i="5"/>
  <c r="J107" i="5"/>
  <c r="H107" i="5"/>
  <c r="F107" i="5"/>
  <c r="E107" i="5"/>
  <c r="D107" i="5"/>
  <c r="C107" i="5"/>
  <c r="B107" i="5"/>
  <c r="A107" i="5"/>
  <c r="Q106" i="5"/>
  <c r="O106" i="5"/>
  <c r="N106" i="5"/>
  <c r="M106" i="5"/>
  <c r="L106" i="5"/>
  <c r="J106" i="5"/>
  <c r="H106" i="5"/>
  <c r="F106" i="5"/>
  <c r="E106" i="5"/>
  <c r="D106" i="5"/>
  <c r="C106" i="5"/>
  <c r="B106" i="5"/>
  <c r="A106" i="5"/>
  <c r="T105" i="5"/>
  <c r="Q105" i="5"/>
  <c r="O105" i="5"/>
  <c r="N105" i="5"/>
  <c r="M105" i="5"/>
  <c r="L105" i="5"/>
  <c r="J105" i="5"/>
  <c r="H105" i="5"/>
  <c r="F105" i="5"/>
  <c r="E105" i="5"/>
  <c r="D105" i="5"/>
  <c r="C105" i="5"/>
  <c r="B105" i="5"/>
  <c r="A105" i="5"/>
  <c r="T104" i="5"/>
  <c r="Q104" i="5"/>
  <c r="O104" i="5"/>
  <c r="N104" i="5"/>
  <c r="M104" i="5"/>
  <c r="L104" i="5"/>
  <c r="J104" i="5"/>
  <c r="H104" i="5"/>
  <c r="F104" i="5"/>
  <c r="E104" i="5"/>
  <c r="D104" i="5"/>
  <c r="C104" i="5"/>
  <c r="B104" i="5"/>
  <c r="A104" i="5"/>
  <c r="T103" i="5"/>
  <c r="Q103" i="5"/>
  <c r="O103" i="5"/>
  <c r="N103" i="5"/>
  <c r="M103" i="5"/>
  <c r="L103" i="5"/>
  <c r="J103" i="5"/>
  <c r="H103" i="5"/>
  <c r="F102" i="5" s="1"/>
  <c r="F103" i="5"/>
  <c r="E103" i="5"/>
  <c r="D103" i="5"/>
  <c r="C103" i="5"/>
  <c r="B103" i="5"/>
  <c r="A103" i="5"/>
  <c r="T101" i="5"/>
  <c r="Q101" i="5"/>
  <c r="O101" i="5"/>
  <c r="N101" i="5"/>
  <c r="M101" i="5"/>
  <c r="L101" i="5"/>
  <c r="J101" i="5"/>
  <c r="H101" i="5"/>
  <c r="F101" i="5"/>
  <c r="E101" i="5"/>
  <c r="D101" i="5"/>
  <c r="C101" i="5"/>
  <c r="B101" i="5"/>
  <c r="A101" i="5"/>
  <c r="Q100" i="5"/>
  <c r="O100" i="5"/>
  <c r="N100" i="5"/>
  <c r="M100" i="5"/>
  <c r="L100" i="5"/>
  <c r="J100" i="5"/>
  <c r="H100" i="5"/>
  <c r="F100" i="5"/>
  <c r="E100" i="5"/>
  <c r="D100" i="5"/>
  <c r="C100" i="5"/>
  <c r="B100" i="5"/>
  <c r="A100" i="5"/>
  <c r="T99" i="5"/>
  <c r="Q99" i="5"/>
  <c r="O99" i="5"/>
  <c r="N99" i="5"/>
  <c r="M99" i="5"/>
  <c r="L99" i="5"/>
  <c r="J99" i="5"/>
  <c r="H99" i="5"/>
  <c r="F99" i="5"/>
  <c r="E99" i="5"/>
  <c r="D99" i="5"/>
  <c r="C99" i="5"/>
  <c r="B99" i="5"/>
  <c r="A99" i="5"/>
  <c r="Q98" i="5"/>
  <c r="O98" i="5"/>
  <c r="M98" i="5"/>
  <c r="L98" i="5"/>
  <c r="J98" i="5"/>
  <c r="H98" i="5"/>
  <c r="F98" i="5"/>
  <c r="E98" i="5"/>
  <c r="D98" i="5"/>
  <c r="C98" i="5"/>
  <c r="B98" i="5"/>
  <c r="A98" i="5"/>
  <c r="T97" i="5"/>
  <c r="Q97" i="5"/>
  <c r="O97" i="5"/>
  <c r="N97" i="5"/>
  <c r="M97" i="5"/>
  <c r="L97" i="5"/>
  <c r="J97" i="5"/>
  <c r="H97" i="5"/>
  <c r="F97" i="5"/>
  <c r="E97" i="5"/>
  <c r="D97" i="5"/>
  <c r="C97" i="5"/>
  <c r="B97" i="5"/>
  <c r="A97" i="5"/>
  <c r="T96" i="5"/>
  <c r="Q96" i="5"/>
  <c r="O96" i="5"/>
  <c r="N96" i="5"/>
  <c r="M96" i="5"/>
  <c r="L96" i="5"/>
  <c r="J96" i="5"/>
  <c r="H96" i="5"/>
  <c r="F96" i="5"/>
  <c r="E96" i="5"/>
  <c r="D96" i="5"/>
  <c r="C96" i="5"/>
  <c r="B96" i="5"/>
  <c r="A96" i="5"/>
  <c r="T95" i="5"/>
  <c r="Q95" i="5"/>
  <c r="O95" i="5"/>
  <c r="N95" i="5"/>
  <c r="M95" i="5"/>
  <c r="L95" i="5"/>
  <c r="J95" i="5"/>
  <c r="H95" i="5"/>
  <c r="F95" i="5"/>
  <c r="E95" i="5"/>
  <c r="D95" i="5"/>
  <c r="C95" i="5"/>
  <c r="B95" i="5"/>
  <c r="A95" i="5"/>
  <c r="Q94" i="5"/>
  <c r="O94" i="5"/>
  <c r="N94" i="5"/>
  <c r="M94" i="5"/>
  <c r="L94" i="5"/>
  <c r="J94" i="5"/>
  <c r="H94" i="5"/>
  <c r="F94" i="5"/>
  <c r="E94" i="5"/>
  <c r="D94" i="5"/>
  <c r="C94" i="5"/>
  <c r="B94" i="5"/>
  <c r="A94" i="5"/>
  <c r="T93" i="5"/>
  <c r="Q93" i="5"/>
  <c r="O93" i="5"/>
  <c r="N93" i="5"/>
  <c r="M93" i="5"/>
  <c r="L93" i="5"/>
  <c r="J93" i="5"/>
  <c r="H93" i="5"/>
  <c r="F93" i="5"/>
  <c r="E93" i="5"/>
  <c r="D93" i="5"/>
  <c r="C93" i="5"/>
  <c r="B93" i="5"/>
  <c r="A93" i="5"/>
  <c r="T92" i="5"/>
  <c r="Q92" i="5"/>
  <c r="O92" i="5"/>
  <c r="N92" i="5"/>
  <c r="M92" i="5"/>
  <c r="L92" i="5"/>
  <c r="J92" i="5"/>
  <c r="H92" i="5"/>
  <c r="F92" i="5"/>
  <c r="E92" i="5"/>
  <c r="D92" i="5"/>
  <c r="C92" i="5"/>
  <c r="B92" i="5"/>
  <c r="A92" i="5"/>
  <c r="T91" i="5"/>
  <c r="Q91" i="5"/>
  <c r="O91" i="5"/>
  <c r="N91" i="5"/>
  <c r="M91" i="5"/>
  <c r="L91" i="5"/>
  <c r="J91" i="5"/>
  <c r="H91" i="5"/>
  <c r="F91" i="5"/>
  <c r="E91" i="5"/>
  <c r="D91" i="5"/>
  <c r="C91" i="5"/>
  <c r="B91" i="5"/>
  <c r="A91" i="5"/>
  <c r="Q90" i="5"/>
  <c r="O90" i="5"/>
  <c r="N90" i="5"/>
  <c r="M90" i="5"/>
  <c r="L90" i="5"/>
  <c r="J90" i="5"/>
  <c r="H90" i="5"/>
  <c r="F90" i="5"/>
  <c r="E90" i="5"/>
  <c r="D90" i="5"/>
  <c r="C90" i="5"/>
  <c r="B90" i="5"/>
  <c r="A90" i="5"/>
  <c r="T89" i="5"/>
  <c r="Q89" i="5"/>
  <c r="O89" i="5"/>
  <c r="N89" i="5"/>
  <c r="M89" i="5"/>
  <c r="L89" i="5"/>
  <c r="J89" i="5"/>
  <c r="H89" i="5"/>
  <c r="F88" i="5" s="1"/>
  <c r="F89" i="5"/>
  <c r="E89" i="5"/>
  <c r="D89" i="5"/>
  <c r="C89" i="5"/>
  <c r="B89" i="5"/>
  <c r="A89" i="5"/>
  <c r="T87" i="5"/>
  <c r="Q87" i="5"/>
  <c r="O87" i="5"/>
  <c r="N87" i="5"/>
  <c r="M87" i="5"/>
  <c r="L87" i="5"/>
  <c r="J87" i="5"/>
  <c r="H87" i="5"/>
  <c r="F87" i="5"/>
  <c r="E87" i="5"/>
  <c r="D87" i="5"/>
  <c r="C87" i="5"/>
  <c r="B87" i="5"/>
  <c r="A87" i="5"/>
  <c r="Q86" i="5"/>
  <c r="O86" i="5"/>
  <c r="N86" i="5"/>
  <c r="M86" i="5"/>
  <c r="L86" i="5"/>
  <c r="J86" i="5"/>
  <c r="H86" i="5"/>
  <c r="F86" i="5"/>
  <c r="E86" i="5"/>
  <c r="D86" i="5"/>
  <c r="C86" i="5"/>
  <c r="B86" i="5"/>
  <c r="A86" i="5"/>
  <c r="T85" i="5"/>
  <c r="Q85" i="5"/>
  <c r="O85" i="5"/>
  <c r="N85" i="5"/>
  <c r="M85" i="5"/>
  <c r="L85" i="5"/>
  <c r="J85" i="5"/>
  <c r="H85" i="5"/>
  <c r="F85" i="5"/>
  <c r="E85" i="5"/>
  <c r="D85" i="5"/>
  <c r="C85" i="5"/>
  <c r="B85" i="5"/>
  <c r="A85" i="5"/>
  <c r="Q84" i="5"/>
  <c r="O84" i="5"/>
  <c r="N84" i="5"/>
  <c r="M84" i="5"/>
  <c r="L84" i="5"/>
  <c r="J84" i="5"/>
  <c r="H84" i="5"/>
  <c r="F84" i="5"/>
  <c r="E84" i="5"/>
  <c r="D84" i="5"/>
  <c r="C84" i="5"/>
  <c r="B84" i="5"/>
  <c r="A84" i="5"/>
  <c r="Q83" i="5"/>
  <c r="O83" i="5"/>
  <c r="N83" i="5"/>
  <c r="M83" i="5"/>
  <c r="L83" i="5"/>
  <c r="J83" i="5"/>
  <c r="H83" i="5"/>
  <c r="F83" i="5"/>
  <c r="E83" i="5"/>
  <c r="D83" i="5"/>
  <c r="C83" i="5"/>
  <c r="B83" i="5"/>
  <c r="A83" i="5"/>
  <c r="T82" i="5"/>
  <c r="Q82" i="5"/>
  <c r="O82" i="5"/>
  <c r="N82" i="5"/>
  <c r="M82" i="5"/>
  <c r="L82" i="5"/>
  <c r="J82" i="5"/>
  <c r="H82" i="5"/>
  <c r="F82" i="5"/>
  <c r="E82" i="5"/>
  <c r="D82" i="5"/>
  <c r="C82" i="5"/>
  <c r="B82" i="5"/>
  <c r="A82" i="5"/>
  <c r="Q81" i="5"/>
  <c r="O81" i="5"/>
  <c r="N81" i="5"/>
  <c r="M81" i="5"/>
  <c r="L81" i="5"/>
  <c r="J81" i="5"/>
  <c r="H81" i="5"/>
  <c r="F81" i="5"/>
  <c r="E81" i="5"/>
  <c r="D81" i="5"/>
  <c r="C81" i="5"/>
  <c r="B81" i="5"/>
  <c r="A81" i="5"/>
  <c r="T80" i="5"/>
  <c r="Q80" i="5"/>
  <c r="O80" i="5"/>
  <c r="N80" i="5"/>
  <c r="M80" i="5"/>
  <c r="L80" i="5"/>
  <c r="J80" i="5"/>
  <c r="H80" i="5"/>
  <c r="F80" i="5"/>
  <c r="E80" i="5"/>
  <c r="D80" i="5"/>
  <c r="C80" i="5"/>
  <c r="B80" i="5"/>
  <c r="A80" i="5"/>
  <c r="T79" i="5"/>
  <c r="Q79" i="5"/>
  <c r="O79" i="5"/>
  <c r="N79" i="5"/>
  <c r="M79" i="5"/>
  <c r="L79" i="5"/>
  <c r="J79" i="5"/>
  <c r="H79" i="5"/>
  <c r="F79" i="5"/>
  <c r="E79" i="5"/>
  <c r="D79" i="5"/>
  <c r="C79" i="5"/>
  <c r="B79" i="5"/>
  <c r="A79" i="5"/>
  <c r="T78" i="5"/>
  <c r="Q78" i="5"/>
  <c r="O78" i="5"/>
  <c r="N78" i="5"/>
  <c r="M78" i="5"/>
  <c r="L78" i="5"/>
  <c r="J78" i="5"/>
  <c r="H78" i="5"/>
  <c r="F78" i="5"/>
  <c r="E78" i="5"/>
  <c r="D78" i="5"/>
  <c r="C78" i="5"/>
  <c r="B78" i="5"/>
  <c r="A78" i="5"/>
  <c r="T77" i="5"/>
  <c r="Q77" i="5"/>
  <c r="O77" i="5"/>
  <c r="N77" i="5"/>
  <c r="M77" i="5"/>
  <c r="L77" i="5"/>
  <c r="J77" i="5"/>
  <c r="H77" i="5"/>
  <c r="F77" i="5"/>
  <c r="E77" i="5"/>
  <c r="D77" i="5"/>
  <c r="C77" i="5"/>
  <c r="B77" i="5"/>
  <c r="A77" i="5"/>
  <c r="T76" i="5"/>
  <c r="Q76" i="5"/>
  <c r="O76" i="5"/>
  <c r="N76" i="5"/>
  <c r="M76" i="5"/>
  <c r="L76" i="5"/>
  <c r="J76" i="5"/>
  <c r="H76" i="5"/>
  <c r="F76" i="5"/>
  <c r="E76" i="5"/>
  <c r="D76" i="5"/>
  <c r="C76" i="5"/>
  <c r="B76" i="5"/>
  <c r="A76" i="5"/>
  <c r="T75" i="5"/>
  <c r="Q75" i="5"/>
  <c r="O75" i="5"/>
  <c r="N75" i="5"/>
  <c r="M75" i="5"/>
  <c r="L75" i="5"/>
  <c r="J75" i="5"/>
  <c r="H75" i="5"/>
  <c r="F74" i="5" s="1"/>
  <c r="F75" i="5"/>
  <c r="E75" i="5"/>
  <c r="D75" i="5"/>
  <c r="C75" i="5"/>
  <c r="B75" i="5"/>
  <c r="A75" i="5"/>
  <c r="T73" i="5"/>
  <c r="Q73" i="5"/>
  <c r="O73" i="5"/>
  <c r="N73" i="5"/>
  <c r="M73" i="5"/>
  <c r="L73" i="5"/>
  <c r="J73" i="5"/>
  <c r="H73" i="5"/>
  <c r="F73" i="5"/>
  <c r="E73" i="5"/>
  <c r="D73" i="5"/>
  <c r="C73" i="5"/>
  <c r="B73" i="5"/>
  <c r="A73" i="5"/>
  <c r="Q72" i="5"/>
  <c r="O72" i="5"/>
  <c r="N72" i="5"/>
  <c r="M72" i="5"/>
  <c r="L72" i="5"/>
  <c r="J72" i="5"/>
  <c r="H72" i="5"/>
  <c r="F72" i="5"/>
  <c r="E72" i="5"/>
  <c r="D72" i="5"/>
  <c r="C72" i="5"/>
  <c r="B72" i="5"/>
  <c r="A72" i="5"/>
  <c r="T71" i="5"/>
  <c r="Q71" i="5"/>
  <c r="O71" i="5"/>
  <c r="M71" i="5"/>
  <c r="L71" i="5"/>
  <c r="J71" i="5"/>
  <c r="H71" i="5"/>
  <c r="F71" i="5"/>
  <c r="E71" i="5"/>
  <c r="D71" i="5"/>
  <c r="C71" i="5"/>
  <c r="B71" i="5"/>
  <c r="A71" i="5"/>
  <c r="T70" i="5"/>
  <c r="Q70" i="5"/>
  <c r="O70" i="5"/>
  <c r="N70" i="5"/>
  <c r="M70" i="5"/>
  <c r="L70" i="5"/>
  <c r="J70" i="5"/>
  <c r="H70" i="5"/>
  <c r="F70" i="5"/>
  <c r="E70" i="5"/>
  <c r="D70" i="5"/>
  <c r="C70" i="5"/>
  <c r="B70" i="5"/>
  <c r="A70" i="5"/>
  <c r="Q69" i="5"/>
  <c r="O69" i="5"/>
  <c r="N69" i="5"/>
  <c r="M69" i="5"/>
  <c r="L69" i="5"/>
  <c r="J69" i="5"/>
  <c r="H69" i="5"/>
  <c r="F69" i="5"/>
  <c r="E69" i="5"/>
  <c r="D69" i="5"/>
  <c r="C69" i="5"/>
  <c r="B69" i="5"/>
  <c r="A69" i="5"/>
  <c r="T68" i="5"/>
  <c r="Q68" i="5"/>
  <c r="O68" i="5"/>
  <c r="N68" i="5"/>
  <c r="M68" i="5"/>
  <c r="L68" i="5"/>
  <c r="J68" i="5"/>
  <c r="H68" i="5"/>
  <c r="F68" i="5"/>
  <c r="E68" i="5"/>
  <c r="D68" i="5"/>
  <c r="C68" i="5"/>
  <c r="B68" i="5"/>
  <c r="A68" i="5"/>
  <c r="T67" i="5"/>
  <c r="Q67" i="5"/>
  <c r="O67" i="5"/>
  <c r="N67" i="5"/>
  <c r="M67" i="5"/>
  <c r="L67" i="5"/>
  <c r="J67" i="5"/>
  <c r="H67" i="5"/>
  <c r="F67" i="5"/>
  <c r="E67" i="5"/>
  <c r="D67" i="5"/>
  <c r="C67" i="5"/>
  <c r="B67" i="5"/>
  <c r="A67" i="5"/>
  <c r="T66" i="5"/>
  <c r="Q66" i="5"/>
  <c r="O66" i="5"/>
  <c r="N66" i="5"/>
  <c r="M66" i="5"/>
  <c r="L66" i="5"/>
  <c r="J66" i="5"/>
  <c r="H66" i="5"/>
  <c r="F66" i="5"/>
  <c r="E66" i="5"/>
  <c r="D66" i="5"/>
  <c r="C66" i="5"/>
  <c r="B66" i="5"/>
  <c r="A66" i="5"/>
  <c r="T65" i="5"/>
  <c r="Q65" i="5"/>
  <c r="O65" i="5"/>
  <c r="N65" i="5"/>
  <c r="M65" i="5"/>
  <c r="L65" i="5"/>
  <c r="J65" i="5"/>
  <c r="H65" i="5"/>
  <c r="F65" i="5"/>
  <c r="E65" i="5"/>
  <c r="D65" i="5"/>
  <c r="C65" i="5"/>
  <c r="B65" i="5"/>
  <c r="A65" i="5"/>
  <c r="Q64" i="5"/>
  <c r="O64" i="5"/>
  <c r="N64" i="5"/>
  <c r="M64" i="5"/>
  <c r="L64" i="5"/>
  <c r="J64" i="5"/>
  <c r="H64" i="5"/>
  <c r="F64" i="5"/>
  <c r="E64" i="5"/>
  <c r="D64" i="5"/>
  <c r="C64" i="5"/>
  <c r="B64" i="5"/>
  <c r="A64" i="5"/>
  <c r="T63" i="5"/>
  <c r="Q63" i="5"/>
  <c r="O63" i="5"/>
  <c r="N63" i="5"/>
  <c r="M63" i="5"/>
  <c r="L63" i="5"/>
  <c r="J63" i="5"/>
  <c r="H63" i="5"/>
  <c r="F63" i="5"/>
  <c r="E63" i="5"/>
  <c r="D63" i="5"/>
  <c r="C63" i="5"/>
  <c r="B63" i="5"/>
  <c r="A63" i="5"/>
  <c r="T62" i="5"/>
  <c r="Q62" i="5"/>
  <c r="O62" i="5"/>
  <c r="N62" i="5"/>
  <c r="M62" i="5"/>
  <c r="L62" i="5"/>
  <c r="J62" i="5"/>
  <c r="H62" i="5"/>
  <c r="F62" i="5"/>
  <c r="E62" i="5"/>
  <c r="D62" i="5"/>
  <c r="C62" i="5"/>
  <c r="B62" i="5"/>
  <c r="A62" i="5"/>
  <c r="T61" i="5"/>
  <c r="Q61" i="5"/>
  <c r="O61" i="5"/>
  <c r="N61" i="5"/>
  <c r="M61" i="5"/>
  <c r="L61" i="5"/>
  <c r="J61" i="5"/>
  <c r="H61" i="5"/>
  <c r="F61" i="5"/>
  <c r="F60" i="5" s="1"/>
  <c r="E61" i="5"/>
  <c r="D61" i="5"/>
  <c r="C61" i="5"/>
  <c r="B61" i="5"/>
  <c r="A61" i="5"/>
  <c r="T59" i="5"/>
  <c r="Q59" i="5"/>
  <c r="O59" i="5"/>
  <c r="N59" i="5"/>
  <c r="M59" i="5"/>
  <c r="L59" i="5"/>
  <c r="J59" i="5"/>
  <c r="H59" i="5"/>
  <c r="F59" i="5"/>
  <c r="E59" i="5"/>
  <c r="D59" i="5"/>
  <c r="C59" i="5"/>
  <c r="B59" i="5"/>
  <c r="A59" i="5"/>
  <c r="T58" i="5"/>
  <c r="Q58" i="5"/>
  <c r="O58" i="5"/>
  <c r="N58" i="5"/>
  <c r="M58" i="5"/>
  <c r="L58" i="5"/>
  <c r="J58" i="5"/>
  <c r="H58" i="5"/>
  <c r="F58" i="5"/>
  <c r="E58" i="5"/>
  <c r="D58" i="5"/>
  <c r="C58" i="5"/>
  <c r="B58" i="5"/>
  <c r="A58" i="5"/>
  <c r="Q57" i="5"/>
  <c r="O57" i="5"/>
  <c r="M57" i="5"/>
  <c r="L57" i="5"/>
  <c r="J57" i="5"/>
  <c r="H57" i="5"/>
  <c r="F57" i="5"/>
  <c r="E57" i="5"/>
  <c r="D57" i="5"/>
  <c r="C57" i="5"/>
  <c r="B57" i="5"/>
  <c r="A57" i="5"/>
  <c r="Q56" i="5"/>
  <c r="O56" i="5"/>
  <c r="N56" i="5"/>
  <c r="M56" i="5"/>
  <c r="L56" i="5"/>
  <c r="J56" i="5"/>
  <c r="H56" i="5"/>
  <c r="F56" i="5"/>
  <c r="E56" i="5"/>
  <c r="D56" i="5"/>
  <c r="C56" i="5"/>
  <c r="B56" i="5"/>
  <c r="A56" i="5"/>
  <c r="T55" i="5"/>
  <c r="Q55" i="5"/>
  <c r="O55" i="5"/>
  <c r="N55" i="5"/>
  <c r="M55" i="5"/>
  <c r="L55" i="5"/>
  <c r="J55" i="5"/>
  <c r="H55" i="5"/>
  <c r="F55" i="5"/>
  <c r="E55" i="5"/>
  <c r="D55" i="5"/>
  <c r="C55" i="5"/>
  <c r="B55" i="5"/>
  <c r="A55" i="5"/>
  <c r="T54" i="5"/>
  <c r="Q54" i="5"/>
  <c r="O54" i="5"/>
  <c r="N54" i="5"/>
  <c r="M54" i="5"/>
  <c r="L54" i="5"/>
  <c r="J54" i="5"/>
  <c r="H54" i="5"/>
  <c r="F54" i="5"/>
  <c r="E54" i="5"/>
  <c r="D54" i="5"/>
  <c r="C54" i="5"/>
  <c r="B54" i="5"/>
  <c r="A54" i="5"/>
  <c r="Q53" i="5"/>
  <c r="O53" i="5"/>
  <c r="N53" i="5"/>
  <c r="M53" i="5"/>
  <c r="L53" i="5"/>
  <c r="J53" i="5"/>
  <c r="H53" i="5"/>
  <c r="F53" i="5"/>
  <c r="E53" i="5"/>
  <c r="D53" i="5"/>
  <c r="C53" i="5"/>
  <c r="B53" i="5"/>
  <c r="A53" i="5"/>
  <c r="T52" i="5"/>
  <c r="Q52" i="5"/>
  <c r="O52" i="5"/>
  <c r="N52" i="5"/>
  <c r="M52" i="5"/>
  <c r="L52" i="5"/>
  <c r="J52" i="5"/>
  <c r="H52" i="5"/>
  <c r="F52" i="5"/>
  <c r="E52" i="5"/>
  <c r="D52" i="5"/>
  <c r="C52" i="5"/>
  <c r="B52" i="5"/>
  <c r="A52" i="5"/>
  <c r="T51" i="5"/>
  <c r="Q51" i="5"/>
  <c r="O51" i="5"/>
  <c r="N51" i="5"/>
  <c r="M51" i="5"/>
  <c r="L51" i="5"/>
  <c r="J51" i="5"/>
  <c r="H51" i="5"/>
  <c r="F51" i="5"/>
  <c r="E51" i="5"/>
  <c r="D51" i="5"/>
  <c r="C51" i="5"/>
  <c r="B51" i="5"/>
  <c r="A51" i="5"/>
  <c r="T50" i="5"/>
  <c r="Q50" i="5"/>
  <c r="O50" i="5"/>
  <c r="N50" i="5"/>
  <c r="M50" i="5"/>
  <c r="L50" i="5"/>
  <c r="J50" i="5"/>
  <c r="H50" i="5"/>
  <c r="F50" i="5"/>
  <c r="E50" i="5"/>
  <c r="D50" i="5"/>
  <c r="C50" i="5"/>
  <c r="B50" i="5"/>
  <c r="A50" i="5"/>
  <c r="T49" i="5"/>
  <c r="Q49" i="5"/>
  <c r="O49" i="5"/>
  <c r="N49" i="5"/>
  <c r="M49" i="5"/>
  <c r="L49" i="5"/>
  <c r="J49" i="5"/>
  <c r="H49" i="5"/>
  <c r="F49" i="5"/>
  <c r="E49" i="5"/>
  <c r="D49" i="5"/>
  <c r="C49" i="5"/>
  <c r="B49" i="5"/>
  <c r="A49" i="5"/>
  <c r="T48" i="5"/>
  <c r="Q48" i="5"/>
  <c r="O48" i="5"/>
  <c r="N48" i="5"/>
  <c r="M48" i="5"/>
  <c r="L48" i="5"/>
  <c r="J48" i="5"/>
  <c r="H48" i="5"/>
  <c r="F48" i="5"/>
  <c r="E48" i="5"/>
  <c r="D48" i="5"/>
  <c r="C48" i="5"/>
  <c r="B48" i="5"/>
  <c r="A48" i="5"/>
  <c r="T47" i="5"/>
  <c r="Q47" i="5"/>
  <c r="O47" i="5"/>
  <c r="N47" i="5"/>
  <c r="M47" i="5"/>
  <c r="L47" i="5"/>
  <c r="J47" i="5"/>
  <c r="H47" i="5"/>
  <c r="F46" i="5" s="1"/>
  <c r="F47" i="5"/>
  <c r="E47" i="5"/>
  <c r="D47" i="5"/>
  <c r="C47" i="5"/>
  <c r="B47" i="5"/>
  <c r="A47" i="5"/>
  <c r="T45" i="5"/>
  <c r="Q45" i="5"/>
  <c r="O45" i="5"/>
  <c r="N45" i="5"/>
  <c r="M45" i="5"/>
  <c r="L45" i="5"/>
  <c r="J45" i="5"/>
  <c r="H45" i="5"/>
  <c r="F45" i="5"/>
  <c r="E45" i="5"/>
  <c r="D45" i="5"/>
  <c r="C45" i="5"/>
  <c r="B45" i="5"/>
  <c r="A45" i="5"/>
  <c r="Q44" i="5"/>
  <c r="O44" i="5"/>
  <c r="N44" i="5"/>
  <c r="M44" i="5"/>
  <c r="L44" i="5"/>
  <c r="J44" i="5"/>
  <c r="H44" i="5"/>
  <c r="F44" i="5"/>
  <c r="E44" i="5"/>
  <c r="D44" i="5"/>
  <c r="C44" i="5"/>
  <c r="B44" i="5"/>
  <c r="A44" i="5"/>
  <c r="T43" i="5"/>
  <c r="Q43" i="5"/>
  <c r="O43" i="5"/>
  <c r="M43" i="5"/>
  <c r="L43" i="5"/>
  <c r="J43" i="5"/>
  <c r="H43" i="5"/>
  <c r="F43" i="5"/>
  <c r="E43" i="5"/>
  <c r="D43" i="5"/>
  <c r="C43" i="5"/>
  <c r="B43" i="5"/>
  <c r="A43" i="5"/>
  <c r="Q42" i="5"/>
  <c r="O42" i="5"/>
  <c r="N42" i="5"/>
  <c r="M42" i="5"/>
  <c r="L42" i="5"/>
  <c r="J42" i="5"/>
  <c r="H42" i="5"/>
  <c r="F42" i="5"/>
  <c r="E42" i="5"/>
  <c r="D42" i="5"/>
  <c r="C42" i="5"/>
  <c r="B42" i="5"/>
  <c r="A42" i="5"/>
  <c r="Q41" i="5"/>
  <c r="O41" i="5"/>
  <c r="N41" i="5"/>
  <c r="M41" i="5"/>
  <c r="L41" i="5"/>
  <c r="J41" i="5"/>
  <c r="H41" i="5"/>
  <c r="F41" i="5"/>
  <c r="E41" i="5"/>
  <c r="D41" i="5"/>
  <c r="C41" i="5"/>
  <c r="B41" i="5"/>
  <c r="A41" i="5"/>
  <c r="T40" i="5"/>
  <c r="Q40" i="5"/>
  <c r="O40" i="5"/>
  <c r="N40" i="5"/>
  <c r="M40" i="5"/>
  <c r="L40" i="5"/>
  <c r="J40" i="5"/>
  <c r="H40" i="5"/>
  <c r="F40" i="5"/>
  <c r="E40" i="5"/>
  <c r="D40" i="5"/>
  <c r="C40" i="5"/>
  <c r="B40" i="5"/>
  <c r="A40" i="5"/>
  <c r="T39" i="5"/>
  <c r="Q39" i="5"/>
  <c r="O39" i="5"/>
  <c r="N39" i="5"/>
  <c r="M39" i="5"/>
  <c r="L39" i="5"/>
  <c r="J39" i="5"/>
  <c r="H39" i="5"/>
  <c r="F39" i="5"/>
  <c r="E39" i="5"/>
  <c r="D39" i="5"/>
  <c r="C39" i="5"/>
  <c r="B39" i="5"/>
  <c r="A39" i="5"/>
  <c r="T38" i="5"/>
  <c r="Q38" i="5"/>
  <c r="O38" i="5"/>
  <c r="N38" i="5"/>
  <c r="M38" i="5"/>
  <c r="L38" i="5"/>
  <c r="J38" i="5"/>
  <c r="H38" i="5"/>
  <c r="F38" i="5"/>
  <c r="E38" i="5"/>
  <c r="D38" i="5"/>
  <c r="C38" i="5"/>
  <c r="B38" i="5"/>
  <c r="A38" i="5"/>
  <c r="Q37" i="5"/>
  <c r="O37" i="5"/>
  <c r="N37" i="5"/>
  <c r="M37" i="5"/>
  <c r="L37" i="5"/>
  <c r="J37" i="5"/>
  <c r="H37" i="5"/>
  <c r="F37" i="5"/>
  <c r="E37" i="5"/>
  <c r="D37" i="5"/>
  <c r="C37" i="5"/>
  <c r="B37" i="5"/>
  <c r="A37" i="5"/>
  <c r="Q36" i="5"/>
  <c r="O36" i="5"/>
  <c r="N36" i="5"/>
  <c r="M36" i="5"/>
  <c r="L36" i="5"/>
  <c r="J36" i="5"/>
  <c r="H36" i="5"/>
  <c r="F36" i="5"/>
  <c r="E36" i="5"/>
  <c r="D36" i="5"/>
  <c r="C36" i="5"/>
  <c r="B36" i="5"/>
  <c r="A36" i="5"/>
  <c r="T35" i="5"/>
  <c r="Q35" i="5"/>
  <c r="O35" i="5"/>
  <c r="N35" i="5"/>
  <c r="M35" i="5"/>
  <c r="L35" i="5"/>
  <c r="J35" i="5"/>
  <c r="H35" i="5"/>
  <c r="F35" i="5"/>
  <c r="E35" i="5"/>
  <c r="D35" i="5"/>
  <c r="C35" i="5"/>
  <c r="B35" i="5"/>
  <c r="A35" i="5"/>
  <c r="Q34" i="5"/>
  <c r="O34" i="5"/>
  <c r="N34" i="5"/>
  <c r="M34" i="5"/>
  <c r="L34" i="5"/>
  <c r="J34" i="5"/>
  <c r="H34" i="5"/>
  <c r="F34" i="5"/>
  <c r="E34" i="5"/>
  <c r="D34" i="5"/>
  <c r="C34" i="5"/>
  <c r="B34" i="5"/>
  <c r="A34" i="5"/>
  <c r="T33" i="5"/>
  <c r="Q33" i="5"/>
  <c r="O33" i="5"/>
  <c r="N33" i="5"/>
  <c r="M33" i="5"/>
  <c r="L33" i="5"/>
  <c r="J33" i="5"/>
  <c r="H33" i="5"/>
  <c r="F32" i="5" s="1"/>
  <c r="F33" i="5"/>
  <c r="E33" i="5"/>
  <c r="D33" i="5"/>
  <c r="C33" i="5"/>
  <c r="B33" i="5"/>
  <c r="A33" i="5"/>
  <c r="T31" i="5"/>
  <c r="Q31" i="5"/>
  <c r="O31" i="5"/>
  <c r="N31" i="5"/>
  <c r="M31" i="5"/>
  <c r="L31" i="5"/>
  <c r="J31" i="5"/>
  <c r="H31" i="5"/>
  <c r="F31" i="5"/>
  <c r="E31" i="5"/>
  <c r="D31" i="5"/>
  <c r="C31" i="5"/>
  <c r="B31" i="5"/>
  <c r="A31" i="5"/>
  <c r="Q30" i="5"/>
  <c r="O30" i="5"/>
  <c r="N30" i="5"/>
  <c r="M30" i="5"/>
  <c r="L30" i="5"/>
  <c r="J30" i="5"/>
  <c r="H30" i="5"/>
  <c r="F30" i="5"/>
  <c r="E30" i="5"/>
  <c r="D30" i="5"/>
  <c r="C30" i="5"/>
  <c r="B30" i="5"/>
  <c r="A30" i="5"/>
  <c r="T29" i="5"/>
  <c r="Q29" i="5"/>
  <c r="O29" i="5"/>
  <c r="M29" i="5"/>
  <c r="L29" i="5"/>
  <c r="J29" i="5"/>
  <c r="H29" i="5"/>
  <c r="F29" i="5"/>
  <c r="E29" i="5"/>
  <c r="D29" i="5"/>
  <c r="C29" i="5"/>
  <c r="B29" i="5"/>
  <c r="A29" i="5"/>
  <c r="Q28" i="5"/>
  <c r="O28" i="5"/>
  <c r="N28" i="5"/>
  <c r="M28" i="5"/>
  <c r="L28" i="5"/>
  <c r="J28" i="5"/>
  <c r="H28" i="5"/>
  <c r="F28" i="5"/>
  <c r="E28" i="5"/>
  <c r="D28" i="5"/>
  <c r="C28" i="5"/>
  <c r="B28" i="5"/>
  <c r="A28" i="5"/>
  <c r="T27" i="5"/>
  <c r="Q27" i="5"/>
  <c r="O27" i="5"/>
  <c r="N27" i="5"/>
  <c r="M27" i="5"/>
  <c r="L27" i="5"/>
  <c r="J27" i="5"/>
  <c r="H27" i="5"/>
  <c r="F27" i="5"/>
  <c r="E27" i="5"/>
  <c r="D27" i="5"/>
  <c r="C27" i="5"/>
  <c r="B27" i="5"/>
  <c r="A27" i="5"/>
  <c r="T26" i="5"/>
  <c r="Q26" i="5"/>
  <c r="O26" i="5"/>
  <c r="N26" i="5"/>
  <c r="M26" i="5"/>
  <c r="L26" i="5"/>
  <c r="J26" i="5"/>
  <c r="H26" i="5"/>
  <c r="F26" i="5"/>
  <c r="E26" i="5"/>
  <c r="D26" i="5"/>
  <c r="C26" i="5"/>
  <c r="B26" i="5"/>
  <c r="A26" i="5"/>
  <c r="Q25" i="5"/>
  <c r="O25" i="5"/>
  <c r="N25" i="5"/>
  <c r="M25" i="5"/>
  <c r="L25" i="5"/>
  <c r="J25" i="5"/>
  <c r="H25" i="5"/>
  <c r="F25" i="5"/>
  <c r="E25" i="5"/>
  <c r="D25" i="5"/>
  <c r="C25" i="5"/>
  <c r="B25" i="5"/>
  <c r="A25" i="5"/>
  <c r="T24" i="5"/>
  <c r="Q24" i="5"/>
  <c r="O24" i="5"/>
  <c r="N24" i="5"/>
  <c r="M24" i="5"/>
  <c r="L24" i="5"/>
  <c r="J24" i="5"/>
  <c r="H24" i="5"/>
  <c r="F24" i="5"/>
  <c r="E24" i="5"/>
  <c r="D24" i="5"/>
  <c r="C24" i="5"/>
  <c r="B24" i="5"/>
  <c r="A24" i="5"/>
  <c r="Q23" i="5"/>
  <c r="O23" i="5"/>
  <c r="N23" i="5"/>
  <c r="M23" i="5"/>
  <c r="L23" i="5"/>
  <c r="J23" i="5"/>
  <c r="H23" i="5"/>
  <c r="F23" i="5"/>
  <c r="E23" i="5"/>
  <c r="D23" i="5"/>
  <c r="C23" i="5"/>
  <c r="B23" i="5"/>
  <c r="A23" i="5"/>
  <c r="T22" i="5"/>
  <c r="Q22" i="5"/>
  <c r="O22" i="5"/>
  <c r="N22" i="5"/>
  <c r="M22" i="5"/>
  <c r="L22" i="5"/>
  <c r="J22" i="5"/>
  <c r="H22" i="5"/>
  <c r="F22" i="5"/>
  <c r="E22" i="5"/>
  <c r="D22" i="5"/>
  <c r="C22" i="5"/>
  <c r="B22" i="5"/>
  <c r="A22" i="5"/>
  <c r="Q21" i="5"/>
  <c r="O21" i="5"/>
  <c r="N21" i="5"/>
  <c r="M21" i="5"/>
  <c r="L21" i="5"/>
  <c r="J21" i="5"/>
  <c r="H21" i="5"/>
  <c r="F21" i="5"/>
  <c r="E21" i="5"/>
  <c r="D21" i="5"/>
  <c r="C21" i="5"/>
  <c r="B21" i="5"/>
  <c r="A21" i="5"/>
  <c r="Q20" i="5"/>
  <c r="O20" i="5"/>
  <c r="N20" i="5"/>
  <c r="M20" i="5"/>
  <c r="L20" i="5"/>
  <c r="J20" i="5"/>
  <c r="H20" i="5"/>
  <c r="F20" i="5"/>
  <c r="E20" i="5"/>
  <c r="D20" i="5"/>
  <c r="C20" i="5"/>
  <c r="B20" i="5"/>
  <c r="A20" i="5"/>
  <c r="T19" i="5"/>
  <c r="Q19" i="5"/>
  <c r="O19" i="5"/>
  <c r="N19" i="5"/>
  <c r="M19" i="5"/>
  <c r="L19" i="5"/>
  <c r="J19" i="5"/>
  <c r="H19" i="5"/>
  <c r="F18" i="5" s="1"/>
  <c r="F19" i="5"/>
  <c r="E19" i="5"/>
  <c r="D19" i="5"/>
  <c r="C19" i="5"/>
  <c r="B19" i="5"/>
  <c r="A19" i="5"/>
  <c r="T17" i="5"/>
  <c r="Q17" i="5"/>
  <c r="O17" i="5"/>
  <c r="N17" i="5"/>
  <c r="M17" i="5"/>
  <c r="L17" i="5"/>
  <c r="J17" i="5"/>
  <c r="H17" i="5"/>
  <c r="F17" i="5"/>
  <c r="E17" i="5"/>
  <c r="D17" i="5"/>
  <c r="C17" i="5"/>
  <c r="B17" i="5"/>
  <c r="A17" i="5"/>
  <c r="T16" i="5"/>
  <c r="Q16" i="5"/>
  <c r="O16" i="5"/>
  <c r="N16" i="5"/>
  <c r="M16" i="5"/>
  <c r="L16" i="5"/>
  <c r="J16" i="5"/>
  <c r="H16" i="5"/>
  <c r="F16" i="5"/>
  <c r="E16" i="5"/>
  <c r="D16" i="5"/>
  <c r="C16" i="5"/>
  <c r="B16" i="5"/>
  <c r="A16" i="5"/>
  <c r="T15" i="5"/>
  <c r="Q15" i="5"/>
  <c r="O15" i="5"/>
  <c r="M15" i="5"/>
  <c r="L15" i="5"/>
  <c r="J15" i="5"/>
  <c r="H15" i="5"/>
  <c r="F15" i="5"/>
  <c r="E15" i="5"/>
  <c r="D15" i="5"/>
  <c r="C15" i="5"/>
  <c r="B15" i="5"/>
  <c r="A15" i="5"/>
  <c r="Q14" i="5"/>
  <c r="O14" i="5"/>
  <c r="M14" i="5"/>
  <c r="L14" i="5"/>
  <c r="J14" i="5"/>
  <c r="H14" i="5"/>
  <c r="F14" i="5"/>
  <c r="E14" i="5"/>
  <c r="D14" i="5"/>
  <c r="C14" i="5"/>
  <c r="B14" i="5"/>
  <c r="A14" i="5"/>
  <c r="T13" i="5"/>
  <c r="Q13" i="5"/>
  <c r="O13" i="5"/>
  <c r="N13" i="5"/>
  <c r="M13" i="5"/>
  <c r="L13" i="5"/>
  <c r="J13" i="5"/>
  <c r="H13" i="5"/>
  <c r="F13" i="5"/>
  <c r="E13" i="5"/>
  <c r="D13" i="5"/>
  <c r="C13" i="5"/>
  <c r="B13" i="5"/>
  <c r="A13" i="5"/>
  <c r="T12" i="5"/>
  <c r="Q12" i="5"/>
  <c r="O12" i="5"/>
  <c r="N12" i="5"/>
  <c r="M12" i="5"/>
  <c r="L12" i="5"/>
  <c r="J12" i="5"/>
  <c r="H12" i="5"/>
  <c r="F12" i="5"/>
  <c r="E12" i="5"/>
  <c r="D12" i="5"/>
  <c r="C12" i="5"/>
  <c r="B12" i="5"/>
  <c r="A12" i="5"/>
  <c r="Q11" i="5"/>
  <c r="O11" i="5"/>
  <c r="N11" i="5"/>
  <c r="M11" i="5"/>
  <c r="L11" i="5"/>
  <c r="J11" i="5"/>
  <c r="H11" i="5"/>
  <c r="F11" i="5"/>
  <c r="E11" i="5"/>
  <c r="D11" i="5"/>
  <c r="C11" i="5"/>
  <c r="B11" i="5"/>
  <c r="A11" i="5"/>
  <c r="Q10" i="5"/>
  <c r="O10" i="5"/>
  <c r="N10" i="5"/>
  <c r="M10" i="5"/>
  <c r="L10" i="5"/>
  <c r="J10" i="5"/>
  <c r="H10" i="5"/>
  <c r="F10" i="5"/>
  <c r="E10" i="5"/>
  <c r="D10" i="5"/>
  <c r="C10" i="5"/>
  <c r="B10" i="5"/>
  <c r="A10" i="5"/>
  <c r="T9" i="5"/>
  <c r="Q9" i="5"/>
  <c r="O9" i="5"/>
  <c r="N9" i="5"/>
  <c r="M9" i="5"/>
  <c r="L9" i="5"/>
  <c r="J9" i="5"/>
  <c r="H9" i="5"/>
  <c r="F9" i="5"/>
  <c r="E9" i="5"/>
  <c r="D9" i="5"/>
  <c r="C9" i="5"/>
  <c r="B9" i="5"/>
  <c r="A9" i="5"/>
  <c r="T8" i="5"/>
  <c r="Q8" i="5"/>
  <c r="O8" i="5"/>
  <c r="N8" i="5"/>
  <c r="M8" i="5"/>
  <c r="L8" i="5"/>
  <c r="J8" i="5"/>
  <c r="H8" i="5"/>
  <c r="F8" i="5"/>
  <c r="E8" i="5"/>
  <c r="D8" i="5"/>
  <c r="C8" i="5"/>
  <c r="B8" i="5"/>
  <c r="A8" i="5"/>
  <c r="T7" i="5"/>
  <c r="Q7" i="5"/>
  <c r="O7" i="5"/>
  <c r="N7" i="5"/>
  <c r="M7" i="5"/>
  <c r="L7" i="5"/>
  <c r="J7" i="5"/>
  <c r="H7" i="5"/>
  <c r="F7" i="5"/>
  <c r="E7" i="5"/>
  <c r="D7" i="5"/>
  <c r="C7" i="5"/>
  <c r="B7" i="5"/>
  <c r="A7" i="5"/>
  <c r="T6" i="5"/>
  <c r="Q6" i="5"/>
  <c r="O6" i="5"/>
  <c r="N6" i="5"/>
  <c r="M6" i="5"/>
  <c r="L6" i="5"/>
  <c r="J6" i="5"/>
  <c r="H6" i="5"/>
  <c r="F6" i="5"/>
  <c r="E6" i="5"/>
  <c r="D6" i="5"/>
  <c r="C6" i="5"/>
  <c r="B6" i="5"/>
  <c r="A6" i="5"/>
  <c r="T5" i="5"/>
  <c r="Q5" i="5"/>
  <c r="O5" i="5"/>
  <c r="N5" i="5"/>
  <c r="M5" i="5"/>
  <c r="L5" i="5"/>
  <c r="J5" i="5"/>
  <c r="H5" i="5"/>
  <c r="F5" i="5"/>
  <c r="F4" i="5" s="1"/>
  <c r="E5" i="5"/>
  <c r="D5" i="5"/>
  <c r="C5" i="5"/>
  <c r="B5" i="5"/>
  <c r="A5" i="5"/>
  <c r="T201" i="4"/>
  <c r="Q201" i="4"/>
  <c r="O201" i="4"/>
  <c r="N201" i="4"/>
  <c r="M201" i="4"/>
  <c r="L201" i="4"/>
  <c r="J201" i="4"/>
  <c r="H201" i="4"/>
  <c r="F201" i="4"/>
  <c r="E201" i="4"/>
  <c r="D201" i="4"/>
  <c r="C201" i="4"/>
  <c r="B201" i="4"/>
  <c r="A201" i="4"/>
  <c r="Q200" i="4"/>
  <c r="O200" i="4"/>
  <c r="N200" i="4"/>
  <c r="M200" i="4"/>
  <c r="L200" i="4"/>
  <c r="J200" i="4"/>
  <c r="H200" i="4"/>
  <c r="F200" i="4"/>
  <c r="E200" i="4"/>
  <c r="D200" i="4"/>
  <c r="C200" i="4"/>
  <c r="B200" i="4"/>
  <c r="A200" i="4"/>
  <c r="Q199" i="4"/>
  <c r="O199" i="4"/>
  <c r="N199" i="4"/>
  <c r="M199" i="4"/>
  <c r="L199" i="4"/>
  <c r="J199" i="4"/>
  <c r="H199" i="4"/>
  <c r="F199" i="4"/>
  <c r="E199" i="4"/>
  <c r="D199" i="4"/>
  <c r="C199" i="4"/>
  <c r="B199" i="4"/>
  <c r="A199" i="4"/>
  <c r="Q198" i="4"/>
  <c r="O198" i="4"/>
  <c r="M198" i="4"/>
  <c r="L198" i="4"/>
  <c r="J198" i="4"/>
  <c r="H198" i="4"/>
  <c r="F198" i="4"/>
  <c r="E198" i="4"/>
  <c r="D198" i="4"/>
  <c r="C198" i="4"/>
  <c r="B198" i="4"/>
  <c r="A198" i="4"/>
  <c r="T197" i="4"/>
  <c r="Q197" i="4"/>
  <c r="O197" i="4"/>
  <c r="N197" i="4"/>
  <c r="M197" i="4"/>
  <c r="L197" i="4"/>
  <c r="J197" i="4"/>
  <c r="H197" i="4"/>
  <c r="F197" i="4"/>
  <c r="E197" i="4"/>
  <c r="D197" i="4"/>
  <c r="C197" i="4"/>
  <c r="B197" i="4"/>
  <c r="A197" i="4"/>
  <c r="Q196" i="4"/>
  <c r="O196" i="4"/>
  <c r="N196" i="4"/>
  <c r="M196" i="4"/>
  <c r="L196" i="4"/>
  <c r="J196" i="4"/>
  <c r="H196" i="4"/>
  <c r="F196" i="4"/>
  <c r="E196" i="4"/>
  <c r="D196" i="4"/>
  <c r="C196" i="4"/>
  <c r="B196" i="4"/>
  <c r="A196" i="4"/>
  <c r="T195" i="4"/>
  <c r="Q195" i="4"/>
  <c r="O195" i="4"/>
  <c r="N195" i="4"/>
  <c r="M195" i="4"/>
  <c r="L195" i="4"/>
  <c r="J195" i="4"/>
  <c r="H195" i="4"/>
  <c r="F195" i="4"/>
  <c r="E195" i="4"/>
  <c r="D195" i="4"/>
  <c r="C195" i="4"/>
  <c r="B195" i="4"/>
  <c r="A195" i="4"/>
  <c r="Q194" i="4"/>
  <c r="O194" i="4"/>
  <c r="N194" i="4"/>
  <c r="M194" i="4"/>
  <c r="L194" i="4"/>
  <c r="J194" i="4"/>
  <c r="H194" i="4"/>
  <c r="F194" i="4"/>
  <c r="E194" i="4"/>
  <c r="D194" i="4"/>
  <c r="C194" i="4"/>
  <c r="B194" i="4"/>
  <c r="A194" i="4"/>
  <c r="T193" i="4"/>
  <c r="Q193" i="4"/>
  <c r="O193" i="4"/>
  <c r="N193" i="4"/>
  <c r="M193" i="4"/>
  <c r="L193" i="4"/>
  <c r="J193" i="4"/>
  <c r="H193" i="4"/>
  <c r="F193" i="4"/>
  <c r="E193" i="4"/>
  <c r="D193" i="4"/>
  <c r="C193" i="4"/>
  <c r="B193" i="4"/>
  <c r="A193" i="4"/>
  <c r="T192" i="4"/>
  <c r="Q192" i="4"/>
  <c r="O192" i="4"/>
  <c r="N192" i="4"/>
  <c r="M192" i="4"/>
  <c r="L192" i="4"/>
  <c r="J192" i="4"/>
  <c r="H192" i="4"/>
  <c r="F192" i="4"/>
  <c r="E192" i="4"/>
  <c r="D192" i="4"/>
  <c r="C192" i="4"/>
  <c r="B192" i="4"/>
  <c r="A192" i="4"/>
  <c r="T191" i="4"/>
  <c r="Q191" i="4"/>
  <c r="O191" i="4"/>
  <c r="N191" i="4"/>
  <c r="M191" i="4"/>
  <c r="L191" i="4"/>
  <c r="J191" i="4"/>
  <c r="H191" i="4"/>
  <c r="F191" i="4"/>
  <c r="E191" i="4"/>
  <c r="D191" i="4"/>
  <c r="C191" i="4"/>
  <c r="B191" i="4"/>
  <c r="A191" i="4"/>
  <c r="T190" i="4"/>
  <c r="Q190" i="4"/>
  <c r="O190" i="4"/>
  <c r="N190" i="4"/>
  <c r="M190" i="4"/>
  <c r="L190" i="4"/>
  <c r="J190" i="4"/>
  <c r="H190" i="4"/>
  <c r="F190" i="4"/>
  <c r="E190" i="4"/>
  <c r="D190" i="4"/>
  <c r="C190" i="4"/>
  <c r="B190" i="4"/>
  <c r="A190" i="4"/>
  <c r="T189" i="4"/>
  <c r="Q189" i="4"/>
  <c r="O189" i="4"/>
  <c r="M189" i="4"/>
  <c r="L189" i="4"/>
  <c r="J189" i="4"/>
  <c r="H189" i="4"/>
  <c r="F188" i="4" s="1"/>
  <c r="F189" i="4"/>
  <c r="E189" i="4"/>
  <c r="D189" i="4"/>
  <c r="C189" i="4"/>
  <c r="B189" i="4"/>
  <c r="A189" i="4"/>
  <c r="T187" i="4"/>
  <c r="Q187" i="4"/>
  <c r="O187" i="4"/>
  <c r="N187" i="4"/>
  <c r="M187" i="4"/>
  <c r="L187" i="4"/>
  <c r="J187" i="4"/>
  <c r="H187" i="4"/>
  <c r="F187" i="4"/>
  <c r="E187" i="4"/>
  <c r="D187" i="4"/>
  <c r="C187" i="4"/>
  <c r="B187" i="4"/>
  <c r="A187" i="4"/>
  <c r="Q186" i="4"/>
  <c r="O186" i="4"/>
  <c r="N186" i="4"/>
  <c r="M186" i="4"/>
  <c r="L186" i="4"/>
  <c r="J186" i="4"/>
  <c r="H186" i="4"/>
  <c r="F186" i="4"/>
  <c r="E186" i="4"/>
  <c r="D186" i="4"/>
  <c r="C186" i="4"/>
  <c r="B186" i="4"/>
  <c r="A186" i="4"/>
  <c r="Q185" i="4"/>
  <c r="O185" i="4"/>
  <c r="M185" i="4"/>
  <c r="L185" i="4"/>
  <c r="J185" i="4"/>
  <c r="H185" i="4"/>
  <c r="F185" i="4"/>
  <c r="E185" i="4"/>
  <c r="D185" i="4"/>
  <c r="C185" i="4"/>
  <c r="B185" i="4"/>
  <c r="A185" i="4"/>
  <c r="Q184" i="4"/>
  <c r="O184" i="4"/>
  <c r="M184" i="4"/>
  <c r="L184" i="4"/>
  <c r="J184" i="4"/>
  <c r="H184" i="4"/>
  <c r="F184" i="4"/>
  <c r="E184" i="4"/>
  <c r="D184" i="4"/>
  <c r="C184" i="4"/>
  <c r="B184" i="4"/>
  <c r="A184" i="4"/>
  <c r="T183" i="4"/>
  <c r="Q183" i="4"/>
  <c r="O183" i="4"/>
  <c r="N183" i="4"/>
  <c r="M183" i="4"/>
  <c r="L183" i="4"/>
  <c r="J183" i="4"/>
  <c r="H183" i="4"/>
  <c r="F183" i="4"/>
  <c r="E183" i="4"/>
  <c r="D183" i="4"/>
  <c r="C183" i="4"/>
  <c r="B183" i="4"/>
  <c r="A183" i="4"/>
  <c r="T182" i="4"/>
  <c r="Q182" i="4"/>
  <c r="O182" i="4"/>
  <c r="N182" i="4"/>
  <c r="M182" i="4"/>
  <c r="L182" i="4"/>
  <c r="J182" i="4"/>
  <c r="H182" i="4"/>
  <c r="F182" i="4"/>
  <c r="E182" i="4"/>
  <c r="D182" i="4"/>
  <c r="C182" i="4"/>
  <c r="B182" i="4"/>
  <c r="A182" i="4"/>
  <c r="T181" i="4"/>
  <c r="Q181" i="4"/>
  <c r="O181" i="4"/>
  <c r="N181" i="4"/>
  <c r="M181" i="4"/>
  <c r="L181" i="4"/>
  <c r="J181" i="4"/>
  <c r="H181" i="4"/>
  <c r="F181" i="4"/>
  <c r="E181" i="4"/>
  <c r="D181" i="4"/>
  <c r="C181" i="4"/>
  <c r="B181" i="4"/>
  <c r="A181" i="4"/>
  <c r="T180" i="4"/>
  <c r="Q180" i="4"/>
  <c r="O180" i="4"/>
  <c r="N180" i="4"/>
  <c r="M180" i="4"/>
  <c r="L180" i="4"/>
  <c r="J180" i="4"/>
  <c r="H180" i="4"/>
  <c r="F180" i="4"/>
  <c r="E180" i="4"/>
  <c r="D180" i="4"/>
  <c r="C180" i="4"/>
  <c r="B180" i="4"/>
  <c r="A180" i="4"/>
  <c r="T179" i="4"/>
  <c r="Q179" i="4"/>
  <c r="O179" i="4"/>
  <c r="N179" i="4"/>
  <c r="M179" i="4"/>
  <c r="L179" i="4"/>
  <c r="J179" i="4"/>
  <c r="H179" i="4"/>
  <c r="F179" i="4"/>
  <c r="E179" i="4"/>
  <c r="D179" i="4"/>
  <c r="C179" i="4"/>
  <c r="B179" i="4"/>
  <c r="A179" i="4"/>
  <c r="Q178" i="4"/>
  <c r="O178" i="4"/>
  <c r="N178" i="4"/>
  <c r="M178" i="4"/>
  <c r="L178" i="4"/>
  <c r="J178" i="4"/>
  <c r="H178" i="4"/>
  <c r="F178" i="4"/>
  <c r="E178" i="4"/>
  <c r="D178" i="4"/>
  <c r="C178" i="4"/>
  <c r="B178" i="4"/>
  <c r="A178" i="4"/>
  <c r="T177" i="4"/>
  <c r="Q177" i="4"/>
  <c r="O177" i="4"/>
  <c r="N177" i="4"/>
  <c r="M177" i="4"/>
  <c r="L177" i="4"/>
  <c r="J177" i="4"/>
  <c r="H177" i="4"/>
  <c r="F177" i="4"/>
  <c r="E177" i="4"/>
  <c r="D177" i="4"/>
  <c r="C177" i="4"/>
  <c r="B177" i="4"/>
  <c r="A177" i="4"/>
  <c r="T176" i="4"/>
  <c r="Q176" i="4"/>
  <c r="O176" i="4"/>
  <c r="N176" i="4"/>
  <c r="M176" i="4"/>
  <c r="L176" i="4"/>
  <c r="J176" i="4"/>
  <c r="H176" i="4"/>
  <c r="F176" i="4"/>
  <c r="E176" i="4"/>
  <c r="D176" i="4"/>
  <c r="C176" i="4"/>
  <c r="B176" i="4"/>
  <c r="A176" i="4"/>
  <c r="T175" i="4"/>
  <c r="Q175" i="4"/>
  <c r="O175" i="4"/>
  <c r="N175" i="4"/>
  <c r="M175" i="4"/>
  <c r="L175" i="4"/>
  <c r="J175" i="4"/>
  <c r="H175" i="4"/>
  <c r="F174" i="4" s="1"/>
  <c r="F175" i="4"/>
  <c r="E175" i="4"/>
  <c r="D175" i="4"/>
  <c r="C175" i="4"/>
  <c r="B175" i="4"/>
  <c r="A175" i="4"/>
  <c r="T173" i="4"/>
  <c r="Q173" i="4"/>
  <c r="O173" i="4"/>
  <c r="N173" i="4"/>
  <c r="M173" i="4"/>
  <c r="L173" i="4"/>
  <c r="J173" i="4"/>
  <c r="H173" i="4"/>
  <c r="F173" i="4"/>
  <c r="E173" i="4"/>
  <c r="D173" i="4"/>
  <c r="C173" i="4"/>
  <c r="B173" i="4"/>
  <c r="A173" i="4"/>
  <c r="T172" i="4"/>
  <c r="Q172" i="4"/>
  <c r="O172" i="4"/>
  <c r="N172" i="4"/>
  <c r="M172" i="4"/>
  <c r="L172" i="4"/>
  <c r="J172" i="4"/>
  <c r="H172" i="4"/>
  <c r="F172" i="4"/>
  <c r="E172" i="4"/>
  <c r="D172" i="4"/>
  <c r="C172" i="4"/>
  <c r="B172" i="4"/>
  <c r="A172" i="4"/>
  <c r="Q171" i="4"/>
  <c r="O171" i="4"/>
  <c r="N171" i="4"/>
  <c r="M171" i="4"/>
  <c r="L171" i="4"/>
  <c r="J171" i="4"/>
  <c r="H171" i="4"/>
  <c r="F171" i="4"/>
  <c r="E171" i="4"/>
  <c r="D171" i="4"/>
  <c r="C171" i="4"/>
  <c r="B171" i="4"/>
  <c r="A171" i="4"/>
  <c r="T170" i="4"/>
  <c r="Q170" i="4"/>
  <c r="O170" i="4"/>
  <c r="M170" i="4"/>
  <c r="L170" i="4"/>
  <c r="J170" i="4"/>
  <c r="H170" i="4"/>
  <c r="F170" i="4"/>
  <c r="E170" i="4"/>
  <c r="D170" i="4"/>
  <c r="C170" i="4"/>
  <c r="B170" i="4"/>
  <c r="A170" i="4"/>
  <c r="T169" i="4"/>
  <c r="Q169" i="4"/>
  <c r="O169" i="4"/>
  <c r="N169" i="4"/>
  <c r="M169" i="4"/>
  <c r="L169" i="4"/>
  <c r="J169" i="4"/>
  <c r="H169" i="4"/>
  <c r="F169" i="4"/>
  <c r="E169" i="4"/>
  <c r="D169" i="4"/>
  <c r="C169" i="4"/>
  <c r="B169" i="4"/>
  <c r="A169" i="4"/>
  <c r="Q168" i="4"/>
  <c r="O168" i="4"/>
  <c r="N168" i="4"/>
  <c r="M168" i="4"/>
  <c r="L168" i="4"/>
  <c r="J168" i="4"/>
  <c r="H168" i="4"/>
  <c r="F168" i="4"/>
  <c r="E168" i="4"/>
  <c r="D168" i="4"/>
  <c r="C168" i="4"/>
  <c r="B168" i="4"/>
  <c r="A168" i="4"/>
  <c r="T167" i="4"/>
  <c r="Q167" i="4"/>
  <c r="O167" i="4"/>
  <c r="N167" i="4"/>
  <c r="M167" i="4"/>
  <c r="L167" i="4"/>
  <c r="J167" i="4"/>
  <c r="H167" i="4"/>
  <c r="F167" i="4"/>
  <c r="E167" i="4"/>
  <c r="D167" i="4"/>
  <c r="C167" i="4"/>
  <c r="B167" i="4"/>
  <c r="A167" i="4"/>
  <c r="T166" i="4"/>
  <c r="Q166" i="4"/>
  <c r="O166" i="4"/>
  <c r="N166" i="4"/>
  <c r="M166" i="4"/>
  <c r="L166" i="4"/>
  <c r="J166" i="4"/>
  <c r="H166" i="4"/>
  <c r="F166" i="4"/>
  <c r="E166" i="4"/>
  <c r="D166" i="4"/>
  <c r="C166" i="4"/>
  <c r="B166" i="4"/>
  <c r="A166" i="4"/>
  <c r="T165" i="4"/>
  <c r="Q165" i="4"/>
  <c r="O165" i="4"/>
  <c r="N165" i="4"/>
  <c r="M165" i="4"/>
  <c r="L165" i="4"/>
  <c r="J165" i="4"/>
  <c r="H165" i="4"/>
  <c r="F165" i="4"/>
  <c r="E165" i="4"/>
  <c r="D165" i="4"/>
  <c r="C165" i="4"/>
  <c r="B165" i="4"/>
  <c r="A165" i="4"/>
  <c r="Q164" i="4"/>
  <c r="O164" i="4"/>
  <c r="N164" i="4"/>
  <c r="M164" i="4"/>
  <c r="L164" i="4"/>
  <c r="J164" i="4"/>
  <c r="H164" i="4"/>
  <c r="F164" i="4"/>
  <c r="E164" i="4"/>
  <c r="D164" i="4"/>
  <c r="C164" i="4"/>
  <c r="B164" i="4"/>
  <c r="A164" i="4"/>
  <c r="Q163" i="4"/>
  <c r="O163" i="4"/>
  <c r="N163" i="4"/>
  <c r="M163" i="4"/>
  <c r="L163" i="4"/>
  <c r="J163" i="4"/>
  <c r="H163" i="4"/>
  <c r="F163" i="4"/>
  <c r="E163" i="4"/>
  <c r="D163" i="4"/>
  <c r="C163" i="4"/>
  <c r="B163" i="4"/>
  <c r="A163" i="4"/>
  <c r="T162" i="4"/>
  <c r="Q162" i="4"/>
  <c r="O162" i="4"/>
  <c r="N162" i="4"/>
  <c r="M162" i="4"/>
  <c r="L162" i="4"/>
  <c r="J162" i="4"/>
  <c r="H162" i="4"/>
  <c r="F162" i="4"/>
  <c r="E162" i="4"/>
  <c r="D162" i="4"/>
  <c r="C162" i="4"/>
  <c r="B162" i="4"/>
  <c r="A162" i="4"/>
  <c r="T161" i="4"/>
  <c r="Q161" i="4"/>
  <c r="O161" i="4"/>
  <c r="N161" i="4"/>
  <c r="M161" i="4"/>
  <c r="L161" i="4"/>
  <c r="J161" i="4"/>
  <c r="H161" i="4"/>
  <c r="F160" i="4" s="1"/>
  <c r="F161" i="4"/>
  <c r="E161" i="4"/>
  <c r="D161" i="4"/>
  <c r="C161" i="4"/>
  <c r="B161" i="4"/>
  <c r="A161" i="4"/>
  <c r="T159" i="4"/>
  <c r="Q159" i="4"/>
  <c r="O159" i="4"/>
  <c r="N159" i="4"/>
  <c r="M159" i="4"/>
  <c r="L159" i="4"/>
  <c r="J159" i="4"/>
  <c r="H159" i="4"/>
  <c r="F159" i="4"/>
  <c r="E159" i="4"/>
  <c r="D159" i="4"/>
  <c r="C159" i="4"/>
  <c r="B159" i="4"/>
  <c r="A159" i="4"/>
  <c r="Q158" i="4"/>
  <c r="O158" i="4"/>
  <c r="N158" i="4"/>
  <c r="M158" i="4"/>
  <c r="L158" i="4"/>
  <c r="J158" i="4"/>
  <c r="H158" i="4"/>
  <c r="F158" i="4"/>
  <c r="E158" i="4"/>
  <c r="D158" i="4"/>
  <c r="C158" i="4"/>
  <c r="B158" i="4"/>
  <c r="A158" i="4"/>
  <c r="Q157" i="4"/>
  <c r="O157" i="4"/>
  <c r="M157" i="4"/>
  <c r="L157" i="4"/>
  <c r="J157" i="4"/>
  <c r="H157" i="4"/>
  <c r="F157" i="4"/>
  <c r="E157" i="4"/>
  <c r="D157" i="4"/>
  <c r="C157" i="4"/>
  <c r="B157" i="4"/>
  <c r="A157" i="4"/>
  <c r="T156" i="4"/>
  <c r="Q156" i="4"/>
  <c r="O156" i="4"/>
  <c r="N156" i="4"/>
  <c r="M156" i="4"/>
  <c r="L156" i="4"/>
  <c r="J156" i="4"/>
  <c r="H156" i="4"/>
  <c r="F156" i="4"/>
  <c r="E156" i="4"/>
  <c r="D156" i="4"/>
  <c r="C156" i="4"/>
  <c r="B156" i="4"/>
  <c r="A156" i="4"/>
  <c r="T155" i="4"/>
  <c r="Q155" i="4"/>
  <c r="O155" i="4"/>
  <c r="N155" i="4"/>
  <c r="M155" i="4"/>
  <c r="L155" i="4"/>
  <c r="J155" i="4"/>
  <c r="H155" i="4"/>
  <c r="F155" i="4"/>
  <c r="E155" i="4"/>
  <c r="D155" i="4"/>
  <c r="C155" i="4"/>
  <c r="B155" i="4"/>
  <c r="A155" i="4"/>
  <c r="Q154" i="4"/>
  <c r="O154" i="4"/>
  <c r="N154" i="4"/>
  <c r="M154" i="4"/>
  <c r="L154" i="4"/>
  <c r="J154" i="4"/>
  <c r="H154" i="4"/>
  <c r="F154" i="4"/>
  <c r="E154" i="4"/>
  <c r="D154" i="4"/>
  <c r="C154" i="4"/>
  <c r="B154" i="4"/>
  <c r="A154" i="4"/>
  <c r="T153" i="4"/>
  <c r="Q153" i="4"/>
  <c r="O153" i="4"/>
  <c r="N153" i="4"/>
  <c r="M153" i="4"/>
  <c r="L153" i="4"/>
  <c r="J153" i="4"/>
  <c r="H153" i="4"/>
  <c r="F153" i="4"/>
  <c r="E153" i="4"/>
  <c r="D153" i="4"/>
  <c r="C153" i="4"/>
  <c r="B153" i="4"/>
  <c r="A153" i="4"/>
  <c r="T152" i="4"/>
  <c r="Q152" i="4"/>
  <c r="O152" i="4"/>
  <c r="N152" i="4"/>
  <c r="M152" i="4"/>
  <c r="L152" i="4"/>
  <c r="J152" i="4"/>
  <c r="H152" i="4"/>
  <c r="F152" i="4"/>
  <c r="E152" i="4"/>
  <c r="D152" i="4"/>
  <c r="C152" i="4"/>
  <c r="B152" i="4"/>
  <c r="A152" i="4"/>
  <c r="T151" i="4"/>
  <c r="Q151" i="4"/>
  <c r="O151" i="4"/>
  <c r="N151" i="4"/>
  <c r="M151" i="4"/>
  <c r="L151" i="4"/>
  <c r="J151" i="4"/>
  <c r="H151" i="4"/>
  <c r="F151" i="4"/>
  <c r="E151" i="4"/>
  <c r="D151" i="4"/>
  <c r="C151" i="4"/>
  <c r="B151" i="4"/>
  <c r="A151" i="4"/>
  <c r="T150" i="4"/>
  <c r="Q150" i="4"/>
  <c r="O150" i="4"/>
  <c r="N150" i="4"/>
  <c r="M150" i="4"/>
  <c r="L150" i="4"/>
  <c r="J150" i="4"/>
  <c r="H150" i="4"/>
  <c r="F150" i="4"/>
  <c r="E150" i="4"/>
  <c r="D150" i="4"/>
  <c r="C150" i="4"/>
  <c r="B150" i="4"/>
  <c r="A150" i="4"/>
  <c r="Q149" i="4"/>
  <c r="O149" i="4"/>
  <c r="N149" i="4"/>
  <c r="M149" i="4"/>
  <c r="L149" i="4"/>
  <c r="J149" i="4"/>
  <c r="H149" i="4"/>
  <c r="F149" i="4"/>
  <c r="E149" i="4"/>
  <c r="D149" i="4"/>
  <c r="C149" i="4"/>
  <c r="B149" i="4"/>
  <c r="A149" i="4"/>
  <c r="Q148" i="4"/>
  <c r="O148" i="4"/>
  <c r="N148" i="4"/>
  <c r="M148" i="4"/>
  <c r="L148" i="4"/>
  <c r="J148" i="4"/>
  <c r="H148" i="4"/>
  <c r="F148" i="4"/>
  <c r="E148" i="4"/>
  <c r="D148" i="4"/>
  <c r="C148" i="4"/>
  <c r="B148" i="4"/>
  <c r="A148" i="4"/>
  <c r="T147" i="4"/>
  <c r="Q147" i="4"/>
  <c r="O147" i="4"/>
  <c r="M147" i="4"/>
  <c r="L147" i="4"/>
  <c r="J147" i="4"/>
  <c r="H147" i="4"/>
  <c r="F147" i="4"/>
  <c r="F146" i="4" s="1"/>
  <c r="E147" i="4"/>
  <c r="D147" i="4"/>
  <c r="C147" i="4"/>
  <c r="B147" i="4"/>
  <c r="A147" i="4"/>
  <c r="T145" i="4"/>
  <c r="Q145" i="4"/>
  <c r="O145" i="4"/>
  <c r="N145" i="4"/>
  <c r="M145" i="4"/>
  <c r="L145" i="4"/>
  <c r="J145" i="4"/>
  <c r="H145" i="4"/>
  <c r="F145" i="4"/>
  <c r="E145" i="4"/>
  <c r="D145" i="4"/>
  <c r="C145" i="4"/>
  <c r="B145" i="4"/>
  <c r="A145" i="4"/>
  <c r="Q144" i="4"/>
  <c r="O144" i="4"/>
  <c r="N144" i="4"/>
  <c r="M144" i="4"/>
  <c r="L144" i="4"/>
  <c r="J144" i="4"/>
  <c r="H144" i="4"/>
  <c r="F144" i="4"/>
  <c r="E144" i="4"/>
  <c r="D144" i="4"/>
  <c r="C144" i="4"/>
  <c r="B144" i="4"/>
  <c r="A144" i="4"/>
  <c r="Q143" i="4"/>
  <c r="O143" i="4"/>
  <c r="N143" i="4"/>
  <c r="M143" i="4"/>
  <c r="L143" i="4"/>
  <c r="J143" i="4"/>
  <c r="H143" i="4"/>
  <c r="F143" i="4"/>
  <c r="E143" i="4"/>
  <c r="D143" i="4"/>
  <c r="C143" i="4"/>
  <c r="B143" i="4"/>
  <c r="A143" i="4"/>
  <c r="T142" i="4"/>
  <c r="Q142" i="4"/>
  <c r="O142" i="4"/>
  <c r="N142" i="4"/>
  <c r="M142" i="4"/>
  <c r="L142" i="4"/>
  <c r="J142" i="4"/>
  <c r="H142" i="4"/>
  <c r="F142" i="4"/>
  <c r="E142" i="4"/>
  <c r="D142" i="4"/>
  <c r="C142" i="4"/>
  <c r="B142" i="4"/>
  <c r="A142" i="4"/>
  <c r="T141" i="4"/>
  <c r="Q141" i="4"/>
  <c r="O141" i="4"/>
  <c r="N141" i="4"/>
  <c r="M141" i="4"/>
  <c r="L141" i="4"/>
  <c r="J141" i="4"/>
  <c r="H141" i="4"/>
  <c r="F141" i="4"/>
  <c r="E141" i="4"/>
  <c r="D141" i="4"/>
  <c r="C141" i="4"/>
  <c r="B141" i="4"/>
  <c r="A141" i="4"/>
  <c r="T140" i="4"/>
  <c r="Q140" i="4"/>
  <c r="O140" i="4"/>
  <c r="N140" i="4"/>
  <c r="M140" i="4"/>
  <c r="L140" i="4"/>
  <c r="J140" i="4"/>
  <c r="H140" i="4"/>
  <c r="F140" i="4"/>
  <c r="E140" i="4"/>
  <c r="D140" i="4"/>
  <c r="C140" i="4"/>
  <c r="B140" i="4"/>
  <c r="A140" i="4"/>
  <c r="T139" i="4"/>
  <c r="Q139" i="4"/>
  <c r="O139" i="4"/>
  <c r="N139" i="4"/>
  <c r="M139" i="4"/>
  <c r="L139" i="4"/>
  <c r="J139" i="4"/>
  <c r="H139" i="4"/>
  <c r="F139" i="4"/>
  <c r="E139" i="4"/>
  <c r="D139" i="4"/>
  <c r="C139" i="4"/>
  <c r="B139" i="4"/>
  <c r="A139" i="4"/>
  <c r="T138" i="4"/>
  <c r="Q138" i="4"/>
  <c r="O138" i="4"/>
  <c r="N138" i="4"/>
  <c r="M138" i="4"/>
  <c r="L138" i="4"/>
  <c r="J138" i="4"/>
  <c r="H138" i="4"/>
  <c r="F138" i="4"/>
  <c r="E138" i="4"/>
  <c r="D138" i="4"/>
  <c r="C138" i="4"/>
  <c r="B138" i="4"/>
  <c r="A138" i="4"/>
  <c r="T137" i="4"/>
  <c r="Q137" i="4"/>
  <c r="O137" i="4"/>
  <c r="N137" i="4"/>
  <c r="M137" i="4"/>
  <c r="L137" i="4"/>
  <c r="J137" i="4"/>
  <c r="H137" i="4"/>
  <c r="F137" i="4"/>
  <c r="E137" i="4"/>
  <c r="D137" i="4"/>
  <c r="C137" i="4"/>
  <c r="B137" i="4"/>
  <c r="A137" i="4"/>
  <c r="Q136" i="4"/>
  <c r="O136" i="4"/>
  <c r="N136" i="4"/>
  <c r="M136" i="4"/>
  <c r="L136" i="4"/>
  <c r="J136" i="4"/>
  <c r="H136" i="4"/>
  <c r="F136" i="4"/>
  <c r="E136" i="4"/>
  <c r="D136" i="4"/>
  <c r="C136" i="4"/>
  <c r="B136" i="4"/>
  <c r="A136" i="4"/>
  <c r="T135" i="4"/>
  <c r="Q135" i="4"/>
  <c r="O135" i="4"/>
  <c r="N135" i="4"/>
  <c r="M135" i="4"/>
  <c r="L135" i="4"/>
  <c r="J135" i="4"/>
  <c r="H135" i="4"/>
  <c r="F135" i="4"/>
  <c r="E135" i="4"/>
  <c r="D135" i="4"/>
  <c r="C135" i="4"/>
  <c r="B135" i="4"/>
  <c r="A135" i="4"/>
  <c r="T134" i="4"/>
  <c r="Q134" i="4"/>
  <c r="O134" i="4"/>
  <c r="N134" i="4"/>
  <c r="M134" i="4"/>
  <c r="L134" i="4"/>
  <c r="J134" i="4"/>
  <c r="H134" i="4"/>
  <c r="F134" i="4"/>
  <c r="E134" i="4"/>
  <c r="D134" i="4"/>
  <c r="C134" i="4"/>
  <c r="B134" i="4"/>
  <c r="A134" i="4"/>
  <c r="T133" i="4"/>
  <c r="Q133" i="4"/>
  <c r="O133" i="4"/>
  <c r="N133" i="4"/>
  <c r="M133" i="4"/>
  <c r="L133" i="4"/>
  <c r="J133" i="4"/>
  <c r="H133" i="4"/>
  <c r="F133" i="4"/>
  <c r="F132" i="4" s="1"/>
  <c r="E133" i="4"/>
  <c r="D133" i="4"/>
  <c r="C133" i="4"/>
  <c r="B133" i="4"/>
  <c r="A133" i="4"/>
  <c r="T131" i="4"/>
  <c r="Q131" i="4"/>
  <c r="O131" i="4"/>
  <c r="N131" i="4"/>
  <c r="M131" i="4"/>
  <c r="L131" i="4"/>
  <c r="J131" i="4"/>
  <c r="H131" i="4"/>
  <c r="F131" i="4"/>
  <c r="E131" i="4"/>
  <c r="D131" i="4"/>
  <c r="C131" i="4"/>
  <c r="B131" i="4"/>
  <c r="A131" i="4"/>
  <c r="T130" i="4"/>
  <c r="Q130" i="4"/>
  <c r="O130" i="4"/>
  <c r="N130" i="4"/>
  <c r="M130" i="4"/>
  <c r="L130" i="4"/>
  <c r="J130" i="4"/>
  <c r="H130" i="4"/>
  <c r="F130" i="4"/>
  <c r="E130" i="4"/>
  <c r="D130" i="4"/>
  <c r="C130" i="4"/>
  <c r="B130" i="4"/>
  <c r="A130" i="4"/>
  <c r="Q129" i="4"/>
  <c r="O129" i="4"/>
  <c r="N129" i="4"/>
  <c r="M129" i="4"/>
  <c r="L129" i="4"/>
  <c r="J129" i="4"/>
  <c r="H129" i="4"/>
  <c r="F129" i="4"/>
  <c r="E129" i="4"/>
  <c r="D129" i="4"/>
  <c r="C129" i="4"/>
  <c r="B129" i="4"/>
  <c r="A129" i="4"/>
  <c r="T128" i="4"/>
  <c r="Q128" i="4"/>
  <c r="O128" i="4"/>
  <c r="N128" i="4"/>
  <c r="M128" i="4"/>
  <c r="L128" i="4"/>
  <c r="J128" i="4"/>
  <c r="H128" i="4"/>
  <c r="F128" i="4"/>
  <c r="E128" i="4"/>
  <c r="D128" i="4"/>
  <c r="C128" i="4"/>
  <c r="B128" i="4"/>
  <c r="A128" i="4"/>
  <c r="T127" i="4"/>
  <c r="Q127" i="4"/>
  <c r="O127" i="4"/>
  <c r="N127" i="4"/>
  <c r="M127" i="4"/>
  <c r="L127" i="4"/>
  <c r="J127" i="4"/>
  <c r="H127" i="4"/>
  <c r="F127" i="4"/>
  <c r="E127" i="4"/>
  <c r="D127" i="4"/>
  <c r="C127" i="4"/>
  <c r="B127" i="4"/>
  <c r="A127" i="4"/>
  <c r="Q126" i="4"/>
  <c r="O126" i="4"/>
  <c r="N126" i="4"/>
  <c r="M126" i="4"/>
  <c r="L126" i="4"/>
  <c r="J126" i="4"/>
  <c r="H126" i="4"/>
  <c r="F126" i="4"/>
  <c r="E126" i="4"/>
  <c r="D126" i="4"/>
  <c r="C126" i="4"/>
  <c r="B126" i="4"/>
  <c r="A126" i="4"/>
  <c r="T125" i="4"/>
  <c r="Q125" i="4"/>
  <c r="O125" i="4"/>
  <c r="N125" i="4"/>
  <c r="M125" i="4"/>
  <c r="L125" i="4"/>
  <c r="J125" i="4"/>
  <c r="H125" i="4"/>
  <c r="F125" i="4"/>
  <c r="E125" i="4"/>
  <c r="D125" i="4"/>
  <c r="C125" i="4"/>
  <c r="B125" i="4"/>
  <c r="A125" i="4"/>
  <c r="T124" i="4"/>
  <c r="Q124" i="4"/>
  <c r="O124" i="4"/>
  <c r="N124" i="4"/>
  <c r="M124" i="4"/>
  <c r="L124" i="4"/>
  <c r="J124" i="4"/>
  <c r="H124" i="4"/>
  <c r="F124" i="4"/>
  <c r="E124" i="4"/>
  <c r="D124" i="4"/>
  <c r="C124" i="4"/>
  <c r="B124" i="4"/>
  <c r="A124" i="4"/>
  <c r="T123" i="4"/>
  <c r="Q123" i="4"/>
  <c r="O123" i="4"/>
  <c r="N123" i="4"/>
  <c r="M123" i="4"/>
  <c r="L123" i="4"/>
  <c r="J123" i="4"/>
  <c r="H123" i="4"/>
  <c r="F123" i="4"/>
  <c r="E123" i="4"/>
  <c r="D123" i="4"/>
  <c r="C123" i="4"/>
  <c r="B123" i="4"/>
  <c r="A123" i="4"/>
  <c r="T122" i="4"/>
  <c r="Q122" i="4"/>
  <c r="O122" i="4"/>
  <c r="N122" i="4"/>
  <c r="M122" i="4"/>
  <c r="L122" i="4"/>
  <c r="J122" i="4"/>
  <c r="H122" i="4"/>
  <c r="F122" i="4"/>
  <c r="E122" i="4"/>
  <c r="D122" i="4"/>
  <c r="C122" i="4"/>
  <c r="B122" i="4"/>
  <c r="A122" i="4"/>
  <c r="T121" i="4"/>
  <c r="Q121" i="4"/>
  <c r="O121" i="4"/>
  <c r="N121" i="4"/>
  <c r="M121" i="4"/>
  <c r="L121" i="4"/>
  <c r="J121" i="4"/>
  <c r="H121" i="4"/>
  <c r="F121" i="4"/>
  <c r="E121" i="4"/>
  <c r="D121" i="4"/>
  <c r="C121" i="4"/>
  <c r="B121" i="4"/>
  <c r="A121" i="4"/>
  <c r="T120" i="4"/>
  <c r="Q120" i="4"/>
  <c r="O120" i="4"/>
  <c r="N120" i="4"/>
  <c r="M120" i="4"/>
  <c r="L120" i="4"/>
  <c r="J120" i="4"/>
  <c r="H120" i="4"/>
  <c r="F120" i="4"/>
  <c r="E120" i="4"/>
  <c r="D120" i="4"/>
  <c r="C120" i="4"/>
  <c r="B120" i="4"/>
  <c r="A120" i="4"/>
  <c r="Q119" i="4"/>
  <c r="O119" i="4"/>
  <c r="N119" i="4"/>
  <c r="M119" i="4"/>
  <c r="L119" i="4"/>
  <c r="J119" i="4"/>
  <c r="H119" i="4"/>
  <c r="F118" i="4" s="1"/>
  <c r="F119" i="4"/>
  <c r="E119" i="4"/>
  <c r="D119" i="4"/>
  <c r="C119" i="4"/>
  <c r="B119" i="4"/>
  <c r="A119" i="4"/>
  <c r="Q5" i="4"/>
  <c r="O5" i="4"/>
  <c r="M5" i="4"/>
  <c r="L5" i="4"/>
  <c r="J5" i="4"/>
  <c r="H5" i="4"/>
  <c r="F5" i="4"/>
  <c r="E5" i="4"/>
  <c r="D5" i="4"/>
  <c r="C5" i="4"/>
  <c r="B5" i="4"/>
  <c r="A5" i="4"/>
  <c r="Q104" i="4"/>
  <c r="O104" i="4"/>
  <c r="M104" i="4"/>
  <c r="L104" i="4"/>
  <c r="J104" i="4"/>
  <c r="H104" i="4"/>
  <c r="F104" i="4"/>
  <c r="F103" i="4" s="1"/>
  <c r="E104" i="4"/>
  <c r="D104" i="4"/>
  <c r="C104" i="4"/>
  <c r="B104" i="4"/>
  <c r="A104" i="4"/>
  <c r="T117" i="4"/>
  <c r="Q117" i="4"/>
  <c r="O117" i="4"/>
  <c r="N117" i="4"/>
  <c r="M117" i="4"/>
  <c r="L117" i="4"/>
  <c r="J117" i="4"/>
  <c r="H117" i="4"/>
  <c r="F117" i="4"/>
  <c r="E117" i="4"/>
  <c r="D117" i="4"/>
  <c r="C117" i="4"/>
  <c r="B117" i="4"/>
  <c r="A117" i="4"/>
  <c r="Q116" i="4"/>
  <c r="O116" i="4"/>
  <c r="N116" i="4"/>
  <c r="M116" i="4"/>
  <c r="L116" i="4"/>
  <c r="J116" i="4"/>
  <c r="H116" i="4"/>
  <c r="F116" i="4"/>
  <c r="E116" i="4"/>
  <c r="D116" i="4"/>
  <c r="C116" i="4"/>
  <c r="B116" i="4"/>
  <c r="A116" i="4"/>
  <c r="T115" i="4"/>
  <c r="Q115" i="4"/>
  <c r="O115" i="4"/>
  <c r="N115" i="4"/>
  <c r="M115" i="4"/>
  <c r="L115" i="4"/>
  <c r="J115" i="4"/>
  <c r="H115" i="4"/>
  <c r="F115" i="4"/>
  <c r="E115" i="4"/>
  <c r="D115" i="4"/>
  <c r="C115" i="4"/>
  <c r="B115" i="4"/>
  <c r="A115" i="4"/>
  <c r="T114" i="4"/>
  <c r="Q114" i="4"/>
  <c r="O114" i="4"/>
  <c r="N114" i="4"/>
  <c r="M114" i="4"/>
  <c r="L114" i="4"/>
  <c r="J114" i="4"/>
  <c r="H114" i="4"/>
  <c r="F114" i="4"/>
  <c r="E114" i="4"/>
  <c r="D114" i="4"/>
  <c r="C114" i="4"/>
  <c r="B114" i="4"/>
  <c r="A114" i="4"/>
  <c r="T113" i="4"/>
  <c r="Q113" i="4"/>
  <c r="O113" i="4"/>
  <c r="N113" i="4"/>
  <c r="M113" i="4"/>
  <c r="L113" i="4"/>
  <c r="J113" i="4"/>
  <c r="H113" i="4"/>
  <c r="F113" i="4"/>
  <c r="E113" i="4"/>
  <c r="D113" i="4"/>
  <c r="C113" i="4"/>
  <c r="B113" i="4"/>
  <c r="A113" i="4"/>
  <c r="T112" i="4"/>
  <c r="Q112" i="4"/>
  <c r="O112" i="4"/>
  <c r="N112" i="4"/>
  <c r="M112" i="4"/>
  <c r="L112" i="4"/>
  <c r="J112" i="4"/>
  <c r="H112" i="4"/>
  <c r="F112" i="4"/>
  <c r="E112" i="4"/>
  <c r="D112" i="4"/>
  <c r="C112" i="4"/>
  <c r="B112" i="4"/>
  <c r="A112" i="4"/>
  <c r="T111" i="4"/>
  <c r="Q111" i="4"/>
  <c r="O111" i="4"/>
  <c r="N111" i="4"/>
  <c r="M111" i="4"/>
  <c r="L111" i="4"/>
  <c r="J111" i="4"/>
  <c r="H111" i="4"/>
  <c r="F111" i="4"/>
  <c r="E111" i="4"/>
  <c r="D111" i="4"/>
  <c r="C111" i="4"/>
  <c r="B111" i="4"/>
  <c r="A111" i="4"/>
  <c r="T110" i="4"/>
  <c r="Q110" i="4"/>
  <c r="O110" i="4"/>
  <c r="N110" i="4"/>
  <c r="M110" i="4"/>
  <c r="L110" i="4"/>
  <c r="J110" i="4"/>
  <c r="H110" i="4"/>
  <c r="F110" i="4"/>
  <c r="E110" i="4"/>
  <c r="D110" i="4"/>
  <c r="C110" i="4"/>
  <c r="B110" i="4"/>
  <c r="A110" i="4"/>
  <c r="T109" i="4"/>
  <c r="Q109" i="4"/>
  <c r="O109" i="4"/>
  <c r="N109" i="4"/>
  <c r="M109" i="4"/>
  <c r="L109" i="4"/>
  <c r="J109" i="4"/>
  <c r="H109" i="4"/>
  <c r="F109" i="4"/>
  <c r="E109" i="4"/>
  <c r="D109" i="4"/>
  <c r="C109" i="4"/>
  <c r="B109" i="4"/>
  <c r="A109" i="4"/>
  <c r="T108" i="4"/>
  <c r="Q108" i="4"/>
  <c r="O108" i="4"/>
  <c r="N108" i="4"/>
  <c r="M108" i="4"/>
  <c r="L108" i="4"/>
  <c r="J108" i="4"/>
  <c r="H108" i="4"/>
  <c r="F108" i="4"/>
  <c r="E108" i="4"/>
  <c r="D108" i="4"/>
  <c r="C108" i="4"/>
  <c r="B108" i="4"/>
  <c r="A108" i="4"/>
  <c r="T107" i="4"/>
  <c r="Q107" i="4"/>
  <c r="O107" i="4"/>
  <c r="N107" i="4"/>
  <c r="M107" i="4"/>
  <c r="L107" i="4"/>
  <c r="J107" i="4"/>
  <c r="H107" i="4"/>
  <c r="F107" i="4"/>
  <c r="E107" i="4"/>
  <c r="D107" i="4"/>
  <c r="C107" i="4"/>
  <c r="B107" i="4"/>
  <c r="A107" i="4"/>
  <c r="Q106" i="4"/>
  <c r="O106" i="4"/>
  <c r="N106" i="4"/>
  <c r="M106" i="4"/>
  <c r="L106" i="4"/>
  <c r="J106" i="4"/>
  <c r="H106" i="4"/>
  <c r="F106" i="4"/>
  <c r="E106" i="4"/>
  <c r="D106" i="4"/>
  <c r="C106" i="4"/>
  <c r="B106" i="4"/>
  <c r="A106" i="4"/>
  <c r="T105" i="4"/>
  <c r="Q105" i="4"/>
  <c r="O105" i="4"/>
  <c r="N105" i="4"/>
  <c r="M105" i="4"/>
  <c r="L105" i="4"/>
  <c r="J105" i="4"/>
  <c r="H105" i="4"/>
  <c r="F105" i="4"/>
  <c r="E105" i="4"/>
  <c r="D105" i="4"/>
  <c r="C105" i="4"/>
  <c r="B105" i="4"/>
  <c r="A105" i="4"/>
  <c r="T102" i="4"/>
  <c r="Q102" i="4"/>
  <c r="O102" i="4"/>
  <c r="N102" i="4"/>
  <c r="M102" i="4"/>
  <c r="L102" i="4"/>
  <c r="J102" i="4"/>
  <c r="H102" i="4"/>
  <c r="F102" i="4"/>
  <c r="E102" i="4"/>
  <c r="D102" i="4"/>
  <c r="C102" i="4"/>
  <c r="B102" i="4"/>
  <c r="A102" i="4"/>
  <c r="T101" i="4"/>
  <c r="Q101" i="4"/>
  <c r="O101" i="4"/>
  <c r="N101" i="4"/>
  <c r="M101" i="4"/>
  <c r="L101" i="4"/>
  <c r="J101" i="4"/>
  <c r="H101" i="4"/>
  <c r="F101" i="4"/>
  <c r="E101" i="4"/>
  <c r="D101" i="4"/>
  <c r="C101" i="4"/>
  <c r="B101" i="4"/>
  <c r="A101" i="4"/>
  <c r="Q100" i="4"/>
  <c r="O100" i="4"/>
  <c r="N100" i="4"/>
  <c r="M100" i="4"/>
  <c r="L100" i="4"/>
  <c r="J100" i="4"/>
  <c r="H100" i="4"/>
  <c r="F100" i="4"/>
  <c r="E100" i="4"/>
  <c r="D100" i="4"/>
  <c r="C100" i="4"/>
  <c r="B100" i="4"/>
  <c r="A100" i="4"/>
  <c r="Q99" i="4"/>
  <c r="O99" i="4"/>
  <c r="M99" i="4"/>
  <c r="L99" i="4"/>
  <c r="J99" i="4"/>
  <c r="H99" i="4"/>
  <c r="F99" i="4"/>
  <c r="E99" i="4"/>
  <c r="D99" i="4"/>
  <c r="C99" i="4"/>
  <c r="B99" i="4"/>
  <c r="A99" i="4"/>
  <c r="T98" i="4"/>
  <c r="Q98" i="4"/>
  <c r="O98" i="4"/>
  <c r="N98" i="4"/>
  <c r="M98" i="4"/>
  <c r="L98" i="4"/>
  <c r="J98" i="4"/>
  <c r="H98" i="4"/>
  <c r="F98" i="4"/>
  <c r="E98" i="4"/>
  <c r="D98" i="4"/>
  <c r="C98" i="4"/>
  <c r="B98" i="4"/>
  <c r="A98" i="4"/>
  <c r="T97" i="4"/>
  <c r="Q97" i="4"/>
  <c r="O97" i="4"/>
  <c r="N97" i="4"/>
  <c r="M97" i="4"/>
  <c r="L97" i="4"/>
  <c r="J97" i="4"/>
  <c r="H97" i="4"/>
  <c r="F97" i="4"/>
  <c r="E97" i="4"/>
  <c r="D97" i="4"/>
  <c r="C97" i="4"/>
  <c r="B97" i="4"/>
  <c r="A97" i="4"/>
  <c r="T96" i="4"/>
  <c r="Q96" i="4"/>
  <c r="O96" i="4"/>
  <c r="N96" i="4"/>
  <c r="M96" i="4"/>
  <c r="L96" i="4"/>
  <c r="J96" i="4"/>
  <c r="H96" i="4"/>
  <c r="F96" i="4"/>
  <c r="E96" i="4"/>
  <c r="D96" i="4"/>
  <c r="C96" i="4"/>
  <c r="B96" i="4"/>
  <c r="A96" i="4"/>
  <c r="T95" i="4"/>
  <c r="Q95" i="4"/>
  <c r="O95" i="4"/>
  <c r="N95" i="4"/>
  <c r="M95" i="4"/>
  <c r="L95" i="4"/>
  <c r="J95" i="4"/>
  <c r="H95" i="4"/>
  <c r="F95" i="4"/>
  <c r="E95" i="4"/>
  <c r="D95" i="4"/>
  <c r="C95" i="4"/>
  <c r="B95" i="4"/>
  <c r="A95" i="4"/>
  <c r="T94" i="4"/>
  <c r="Q94" i="4"/>
  <c r="O94" i="4"/>
  <c r="N94" i="4"/>
  <c r="M94" i="4"/>
  <c r="L94" i="4"/>
  <c r="J94" i="4"/>
  <c r="H94" i="4"/>
  <c r="F94" i="4"/>
  <c r="E94" i="4"/>
  <c r="D94" i="4"/>
  <c r="C94" i="4"/>
  <c r="B94" i="4"/>
  <c r="A94" i="4"/>
  <c r="T93" i="4"/>
  <c r="Q93" i="4"/>
  <c r="O93" i="4"/>
  <c r="N93" i="4"/>
  <c r="M93" i="4"/>
  <c r="L93" i="4"/>
  <c r="J93" i="4"/>
  <c r="H93" i="4"/>
  <c r="F93" i="4"/>
  <c r="E93" i="4"/>
  <c r="D93" i="4"/>
  <c r="C93" i="4"/>
  <c r="B93" i="4"/>
  <c r="A93" i="4"/>
  <c r="Q92" i="4"/>
  <c r="O92" i="4"/>
  <c r="N92" i="4"/>
  <c r="M92" i="4"/>
  <c r="L92" i="4"/>
  <c r="J92" i="4"/>
  <c r="H92" i="4"/>
  <c r="F92" i="4"/>
  <c r="E92" i="4"/>
  <c r="D92" i="4"/>
  <c r="C92" i="4"/>
  <c r="B92" i="4"/>
  <c r="A92" i="4"/>
  <c r="T91" i="4"/>
  <c r="Q91" i="4"/>
  <c r="O91" i="4"/>
  <c r="N91" i="4"/>
  <c r="M91" i="4"/>
  <c r="L91" i="4"/>
  <c r="J91" i="4"/>
  <c r="H91" i="4"/>
  <c r="F91" i="4"/>
  <c r="E91" i="4"/>
  <c r="D91" i="4"/>
  <c r="C91" i="4"/>
  <c r="B91" i="4"/>
  <c r="A91" i="4"/>
  <c r="T90" i="4"/>
  <c r="Q90" i="4"/>
  <c r="O90" i="4"/>
  <c r="N90" i="4"/>
  <c r="M90" i="4"/>
  <c r="L90" i="4"/>
  <c r="J90" i="4"/>
  <c r="H90" i="4"/>
  <c r="F89" i="4" s="1"/>
  <c r="F90" i="4"/>
  <c r="E90" i="4"/>
  <c r="D90" i="4"/>
  <c r="C90" i="4"/>
  <c r="B90" i="4"/>
  <c r="A90" i="4"/>
  <c r="T88" i="4"/>
  <c r="Q88" i="4"/>
  <c r="O88" i="4"/>
  <c r="N88" i="4"/>
  <c r="M88" i="4"/>
  <c r="L88" i="4"/>
  <c r="J88" i="4"/>
  <c r="H88" i="4"/>
  <c r="F88" i="4"/>
  <c r="E88" i="4"/>
  <c r="D88" i="4"/>
  <c r="C88" i="4"/>
  <c r="B88" i="4"/>
  <c r="A88" i="4"/>
  <c r="Q87" i="4"/>
  <c r="O87" i="4"/>
  <c r="N87" i="4"/>
  <c r="M87" i="4"/>
  <c r="L87" i="4"/>
  <c r="J87" i="4"/>
  <c r="H87" i="4"/>
  <c r="F87" i="4"/>
  <c r="E87" i="4"/>
  <c r="D87" i="4"/>
  <c r="C87" i="4"/>
  <c r="B87" i="4"/>
  <c r="A87" i="4"/>
  <c r="T86" i="4"/>
  <c r="Q86" i="4"/>
  <c r="O86" i="4"/>
  <c r="M86" i="4"/>
  <c r="L86" i="4"/>
  <c r="J86" i="4"/>
  <c r="H86" i="4"/>
  <c r="F86" i="4"/>
  <c r="E86" i="4"/>
  <c r="D86" i="4"/>
  <c r="C86" i="4"/>
  <c r="B86" i="4"/>
  <c r="A86" i="4"/>
  <c r="T85" i="4"/>
  <c r="Q85" i="4"/>
  <c r="O85" i="4"/>
  <c r="M85" i="4"/>
  <c r="L85" i="4"/>
  <c r="J85" i="4"/>
  <c r="H85" i="4"/>
  <c r="F85" i="4"/>
  <c r="E85" i="4"/>
  <c r="D85" i="4"/>
  <c r="C85" i="4"/>
  <c r="B85" i="4"/>
  <c r="A85" i="4"/>
  <c r="T84" i="4"/>
  <c r="Q84" i="4"/>
  <c r="O84" i="4"/>
  <c r="N84" i="4"/>
  <c r="M84" i="4"/>
  <c r="L84" i="4"/>
  <c r="J84" i="4"/>
  <c r="H84" i="4"/>
  <c r="F84" i="4"/>
  <c r="E84" i="4"/>
  <c r="D84" i="4"/>
  <c r="C84" i="4"/>
  <c r="B84" i="4"/>
  <c r="A84" i="4"/>
  <c r="T83" i="4"/>
  <c r="Q83" i="4"/>
  <c r="O83" i="4"/>
  <c r="N83" i="4"/>
  <c r="M83" i="4"/>
  <c r="L83" i="4"/>
  <c r="J83" i="4"/>
  <c r="H83" i="4"/>
  <c r="F83" i="4"/>
  <c r="E83" i="4"/>
  <c r="D83" i="4"/>
  <c r="C83" i="4"/>
  <c r="B83" i="4"/>
  <c r="A83" i="4"/>
  <c r="T82" i="4"/>
  <c r="Q82" i="4"/>
  <c r="O82" i="4"/>
  <c r="N82" i="4"/>
  <c r="M82" i="4"/>
  <c r="L82" i="4"/>
  <c r="J82" i="4"/>
  <c r="H82" i="4"/>
  <c r="F82" i="4"/>
  <c r="E82" i="4"/>
  <c r="D82" i="4"/>
  <c r="C82" i="4"/>
  <c r="B82" i="4"/>
  <c r="A82" i="4"/>
  <c r="T81" i="4"/>
  <c r="Q81" i="4"/>
  <c r="O81" i="4"/>
  <c r="N81" i="4"/>
  <c r="M81" i="4"/>
  <c r="L81" i="4"/>
  <c r="J81" i="4"/>
  <c r="H81" i="4"/>
  <c r="F81" i="4"/>
  <c r="E81" i="4"/>
  <c r="D81" i="4"/>
  <c r="C81" i="4"/>
  <c r="B81" i="4"/>
  <c r="A81" i="4"/>
  <c r="T80" i="4"/>
  <c r="Q80" i="4"/>
  <c r="O80" i="4"/>
  <c r="N80" i="4"/>
  <c r="M80" i="4"/>
  <c r="L80" i="4"/>
  <c r="J80" i="4"/>
  <c r="H80" i="4"/>
  <c r="F80" i="4"/>
  <c r="E80" i="4"/>
  <c r="D80" i="4"/>
  <c r="C80" i="4"/>
  <c r="B80" i="4"/>
  <c r="A80" i="4"/>
  <c r="T79" i="4"/>
  <c r="Q79" i="4"/>
  <c r="O79" i="4"/>
  <c r="N79" i="4"/>
  <c r="M79" i="4"/>
  <c r="L79" i="4"/>
  <c r="J79" i="4"/>
  <c r="H79" i="4"/>
  <c r="F79" i="4"/>
  <c r="E79" i="4"/>
  <c r="D79" i="4"/>
  <c r="C79" i="4"/>
  <c r="B79" i="4"/>
  <c r="A79" i="4"/>
  <c r="Q78" i="4"/>
  <c r="O78" i="4"/>
  <c r="N78" i="4"/>
  <c r="M78" i="4"/>
  <c r="L78" i="4"/>
  <c r="J78" i="4"/>
  <c r="H78" i="4"/>
  <c r="F78" i="4"/>
  <c r="E78" i="4"/>
  <c r="D78" i="4"/>
  <c r="C78" i="4"/>
  <c r="B78" i="4"/>
  <c r="A78" i="4"/>
  <c r="T77" i="4"/>
  <c r="Q77" i="4"/>
  <c r="O77" i="4"/>
  <c r="N77" i="4"/>
  <c r="M77" i="4"/>
  <c r="L77" i="4"/>
  <c r="J77" i="4"/>
  <c r="H77" i="4"/>
  <c r="F77" i="4"/>
  <c r="E77" i="4"/>
  <c r="D77" i="4"/>
  <c r="C77" i="4"/>
  <c r="B77" i="4"/>
  <c r="A77" i="4"/>
  <c r="Q76" i="4"/>
  <c r="O76" i="4"/>
  <c r="N76" i="4"/>
  <c r="M76" i="4"/>
  <c r="L76" i="4"/>
  <c r="J76" i="4"/>
  <c r="H76" i="4"/>
  <c r="F76" i="4"/>
  <c r="F75" i="4" s="1"/>
  <c r="E76" i="4"/>
  <c r="D76" i="4"/>
  <c r="C76" i="4"/>
  <c r="B76" i="4"/>
  <c r="A76" i="4"/>
  <c r="T74" i="4"/>
  <c r="Q74" i="4"/>
  <c r="O74" i="4"/>
  <c r="N74" i="4"/>
  <c r="M74" i="4"/>
  <c r="L74" i="4"/>
  <c r="J74" i="4"/>
  <c r="H74" i="4"/>
  <c r="F74" i="4"/>
  <c r="E74" i="4"/>
  <c r="D74" i="4"/>
  <c r="C74" i="4"/>
  <c r="B74" i="4"/>
  <c r="A74" i="4"/>
  <c r="T73" i="4"/>
  <c r="Q73" i="4"/>
  <c r="O73" i="4"/>
  <c r="N73" i="4"/>
  <c r="M73" i="4"/>
  <c r="L73" i="4"/>
  <c r="J73" i="4"/>
  <c r="H73" i="4"/>
  <c r="F73" i="4"/>
  <c r="E73" i="4"/>
  <c r="D73" i="4"/>
  <c r="C73" i="4"/>
  <c r="B73" i="4"/>
  <c r="A73" i="4"/>
  <c r="Q72" i="4"/>
  <c r="O72" i="4"/>
  <c r="M72" i="4"/>
  <c r="L72" i="4"/>
  <c r="J72" i="4"/>
  <c r="H72" i="4"/>
  <c r="F72" i="4"/>
  <c r="E72" i="4"/>
  <c r="D72" i="4"/>
  <c r="C72" i="4"/>
  <c r="B72" i="4"/>
  <c r="A72" i="4"/>
  <c r="T71" i="4"/>
  <c r="Q71" i="4"/>
  <c r="O71" i="4"/>
  <c r="N71" i="4"/>
  <c r="M71" i="4"/>
  <c r="L71" i="4"/>
  <c r="J71" i="4"/>
  <c r="H71" i="4"/>
  <c r="F71" i="4"/>
  <c r="E71" i="4"/>
  <c r="D71" i="4"/>
  <c r="C71" i="4"/>
  <c r="B71" i="4"/>
  <c r="A71" i="4"/>
  <c r="T70" i="4"/>
  <c r="Q70" i="4"/>
  <c r="O70" i="4"/>
  <c r="N70" i="4"/>
  <c r="M70" i="4"/>
  <c r="L70" i="4"/>
  <c r="J70" i="4"/>
  <c r="H70" i="4"/>
  <c r="F70" i="4"/>
  <c r="E70" i="4"/>
  <c r="D70" i="4"/>
  <c r="C70" i="4"/>
  <c r="B70" i="4"/>
  <c r="A70" i="4"/>
  <c r="Q69" i="4"/>
  <c r="O69" i="4"/>
  <c r="N69" i="4"/>
  <c r="M69" i="4"/>
  <c r="L69" i="4"/>
  <c r="J69" i="4"/>
  <c r="H69" i="4"/>
  <c r="F69" i="4"/>
  <c r="E69" i="4"/>
  <c r="D69" i="4"/>
  <c r="C69" i="4"/>
  <c r="B69" i="4"/>
  <c r="A69" i="4"/>
  <c r="T68" i="4"/>
  <c r="Q68" i="4"/>
  <c r="O68" i="4"/>
  <c r="N68" i="4"/>
  <c r="M68" i="4"/>
  <c r="L68" i="4"/>
  <c r="J68" i="4"/>
  <c r="H68" i="4"/>
  <c r="F68" i="4"/>
  <c r="E68" i="4"/>
  <c r="D68" i="4"/>
  <c r="C68" i="4"/>
  <c r="B68" i="4"/>
  <c r="A68" i="4"/>
  <c r="T67" i="4"/>
  <c r="Q67" i="4"/>
  <c r="O67" i="4"/>
  <c r="N67" i="4"/>
  <c r="M67" i="4"/>
  <c r="L67" i="4"/>
  <c r="J67" i="4"/>
  <c r="H67" i="4"/>
  <c r="F67" i="4"/>
  <c r="E67" i="4"/>
  <c r="D67" i="4"/>
  <c r="C67" i="4"/>
  <c r="B67" i="4"/>
  <c r="A67" i="4"/>
  <c r="T66" i="4"/>
  <c r="Q66" i="4"/>
  <c r="O66" i="4"/>
  <c r="N66" i="4"/>
  <c r="M66" i="4"/>
  <c r="L66" i="4"/>
  <c r="J66" i="4"/>
  <c r="H66" i="4"/>
  <c r="F66" i="4"/>
  <c r="E66" i="4"/>
  <c r="D66" i="4"/>
  <c r="C66" i="4"/>
  <c r="B66" i="4"/>
  <c r="A66" i="4"/>
  <c r="Q65" i="4"/>
  <c r="O65" i="4"/>
  <c r="N65" i="4"/>
  <c r="M65" i="4"/>
  <c r="L65" i="4"/>
  <c r="J65" i="4"/>
  <c r="H65" i="4"/>
  <c r="F65" i="4"/>
  <c r="E65" i="4"/>
  <c r="D65" i="4"/>
  <c r="C65" i="4"/>
  <c r="B65" i="4"/>
  <c r="A65" i="4"/>
  <c r="Q64" i="4"/>
  <c r="O64" i="4"/>
  <c r="N64" i="4"/>
  <c r="M64" i="4"/>
  <c r="L64" i="4"/>
  <c r="J64" i="4"/>
  <c r="H64" i="4"/>
  <c r="F64" i="4"/>
  <c r="E64" i="4"/>
  <c r="D64" i="4"/>
  <c r="C64" i="4"/>
  <c r="B64" i="4"/>
  <c r="A64" i="4"/>
  <c r="Q63" i="4"/>
  <c r="O63" i="4"/>
  <c r="N63" i="4"/>
  <c r="M63" i="4"/>
  <c r="L63" i="4"/>
  <c r="J63" i="4"/>
  <c r="H63" i="4"/>
  <c r="F63" i="4"/>
  <c r="E63" i="4"/>
  <c r="D63" i="4"/>
  <c r="C63" i="4"/>
  <c r="B63" i="4"/>
  <c r="A63" i="4"/>
  <c r="T62" i="4"/>
  <c r="Q62" i="4"/>
  <c r="O62" i="4"/>
  <c r="N62" i="4"/>
  <c r="M62" i="4"/>
  <c r="L62" i="4"/>
  <c r="J62" i="4"/>
  <c r="H62" i="4"/>
  <c r="F61" i="4" s="1"/>
  <c r="F62" i="4"/>
  <c r="E62" i="4"/>
  <c r="D62" i="4"/>
  <c r="C62" i="4"/>
  <c r="B62" i="4"/>
  <c r="A62" i="4"/>
  <c r="T60" i="4"/>
  <c r="Q60" i="4"/>
  <c r="O60" i="4"/>
  <c r="N60" i="4"/>
  <c r="M60" i="4"/>
  <c r="L60" i="4"/>
  <c r="J60" i="4"/>
  <c r="H60" i="4"/>
  <c r="F60" i="4"/>
  <c r="E60" i="4"/>
  <c r="D60" i="4"/>
  <c r="C60" i="4"/>
  <c r="B60" i="4"/>
  <c r="A60" i="4"/>
  <c r="T59" i="4"/>
  <c r="Q59" i="4"/>
  <c r="O59" i="4"/>
  <c r="N59" i="4"/>
  <c r="M59" i="4"/>
  <c r="L59" i="4"/>
  <c r="J59" i="4"/>
  <c r="H59" i="4"/>
  <c r="F59" i="4"/>
  <c r="E59" i="4"/>
  <c r="D59" i="4"/>
  <c r="C59" i="4"/>
  <c r="B59" i="4"/>
  <c r="A59" i="4"/>
  <c r="T58" i="4"/>
  <c r="Q58" i="4"/>
  <c r="O58" i="4"/>
  <c r="M58" i="4"/>
  <c r="L58" i="4"/>
  <c r="J58" i="4"/>
  <c r="H58" i="4"/>
  <c r="F58" i="4"/>
  <c r="E58" i="4"/>
  <c r="D58" i="4"/>
  <c r="C58" i="4"/>
  <c r="B58" i="4"/>
  <c r="A58" i="4"/>
  <c r="T57" i="4"/>
  <c r="Q57" i="4"/>
  <c r="O57" i="4"/>
  <c r="N57" i="4"/>
  <c r="M57" i="4"/>
  <c r="L57" i="4"/>
  <c r="J57" i="4"/>
  <c r="H57" i="4"/>
  <c r="F57" i="4"/>
  <c r="E57" i="4"/>
  <c r="D57" i="4"/>
  <c r="C57" i="4"/>
  <c r="B57" i="4"/>
  <c r="A57" i="4"/>
  <c r="Q56" i="4"/>
  <c r="O56" i="4"/>
  <c r="N56" i="4"/>
  <c r="M56" i="4"/>
  <c r="L56" i="4"/>
  <c r="J56" i="4"/>
  <c r="H56" i="4"/>
  <c r="F56" i="4"/>
  <c r="E56" i="4"/>
  <c r="D56" i="4"/>
  <c r="C56" i="4"/>
  <c r="B56" i="4"/>
  <c r="A56" i="4"/>
  <c r="T55" i="4"/>
  <c r="Q55" i="4"/>
  <c r="O55" i="4"/>
  <c r="N55" i="4"/>
  <c r="M55" i="4"/>
  <c r="L55" i="4"/>
  <c r="J55" i="4"/>
  <c r="H55" i="4"/>
  <c r="F55" i="4"/>
  <c r="E55" i="4"/>
  <c r="D55" i="4"/>
  <c r="C55" i="4"/>
  <c r="B55" i="4"/>
  <c r="A55" i="4"/>
  <c r="T54" i="4"/>
  <c r="Q54" i="4"/>
  <c r="O54" i="4"/>
  <c r="N54" i="4"/>
  <c r="M54" i="4"/>
  <c r="L54" i="4"/>
  <c r="J54" i="4"/>
  <c r="H54" i="4"/>
  <c r="F54" i="4"/>
  <c r="E54" i="4"/>
  <c r="D54" i="4"/>
  <c r="C54" i="4"/>
  <c r="B54" i="4"/>
  <c r="A54" i="4"/>
  <c r="T53" i="4"/>
  <c r="Q53" i="4"/>
  <c r="O53" i="4"/>
  <c r="N53" i="4"/>
  <c r="M53" i="4"/>
  <c r="L53" i="4"/>
  <c r="J53" i="4"/>
  <c r="H53" i="4"/>
  <c r="F53" i="4"/>
  <c r="E53" i="4"/>
  <c r="D53" i="4"/>
  <c r="C53" i="4"/>
  <c r="B53" i="4"/>
  <c r="A53" i="4"/>
  <c r="T52" i="4"/>
  <c r="Q52" i="4"/>
  <c r="O52" i="4"/>
  <c r="N52" i="4"/>
  <c r="M52" i="4"/>
  <c r="L52" i="4"/>
  <c r="J52" i="4"/>
  <c r="H52" i="4"/>
  <c r="F52" i="4"/>
  <c r="E52" i="4"/>
  <c r="D52" i="4"/>
  <c r="C52" i="4"/>
  <c r="B52" i="4"/>
  <c r="A52" i="4"/>
  <c r="T51" i="4"/>
  <c r="Q51" i="4"/>
  <c r="O51" i="4"/>
  <c r="N51" i="4"/>
  <c r="M51" i="4"/>
  <c r="L51" i="4"/>
  <c r="J51" i="4"/>
  <c r="H51" i="4"/>
  <c r="F51" i="4"/>
  <c r="E51" i="4"/>
  <c r="D51" i="4"/>
  <c r="C51" i="4"/>
  <c r="B51" i="4"/>
  <c r="A51" i="4"/>
  <c r="T50" i="4"/>
  <c r="Q50" i="4"/>
  <c r="O50" i="4"/>
  <c r="N50" i="4"/>
  <c r="M50" i="4"/>
  <c r="L50" i="4"/>
  <c r="J50" i="4"/>
  <c r="H50" i="4"/>
  <c r="F50" i="4"/>
  <c r="E50" i="4"/>
  <c r="D50" i="4"/>
  <c r="C50" i="4"/>
  <c r="B50" i="4"/>
  <c r="A50" i="4"/>
  <c r="T49" i="4"/>
  <c r="Q49" i="4"/>
  <c r="O49" i="4"/>
  <c r="N49" i="4"/>
  <c r="M49" i="4"/>
  <c r="L49" i="4"/>
  <c r="J49" i="4"/>
  <c r="H49" i="4"/>
  <c r="F49" i="4"/>
  <c r="E49" i="4"/>
  <c r="D49" i="4"/>
  <c r="C49" i="4"/>
  <c r="B49" i="4"/>
  <c r="A49" i="4"/>
  <c r="T48" i="4"/>
  <c r="Q48" i="4"/>
  <c r="O48" i="4"/>
  <c r="N48" i="4"/>
  <c r="M48" i="4"/>
  <c r="L48" i="4"/>
  <c r="J48" i="4"/>
  <c r="H48" i="4"/>
  <c r="F47" i="4" s="1"/>
  <c r="F48" i="4"/>
  <c r="E48" i="4"/>
  <c r="D48" i="4"/>
  <c r="C48" i="4"/>
  <c r="B48" i="4"/>
  <c r="A48" i="4"/>
  <c r="T46" i="4"/>
  <c r="Q46" i="4"/>
  <c r="O46" i="4"/>
  <c r="N46" i="4"/>
  <c r="M46" i="4"/>
  <c r="L46" i="4"/>
  <c r="J46" i="4"/>
  <c r="H46" i="4"/>
  <c r="F46" i="4"/>
  <c r="E46" i="4"/>
  <c r="D46" i="4"/>
  <c r="C46" i="4"/>
  <c r="B46" i="4"/>
  <c r="A46" i="4"/>
  <c r="Q45" i="4"/>
  <c r="O45" i="4"/>
  <c r="N45" i="4"/>
  <c r="M45" i="4"/>
  <c r="L45" i="4"/>
  <c r="J45" i="4"/>
  <c r="H45" i="4"/>
  <c r="F45" i="4"/>
  <c r="E45" i="4"/>
  <c r="D45" i="4"/>
  <c r="C45" i="4"/>
  <c r="B45" i="4"/>
  <c r="A45" i="4"/>
  <c r="Q44" i="4"/>
  <c r="O44" i="4"/>
  <c r="N44" i="4"/>
  <c r="M44" i="4"/>
  <c r="L44" i="4"/>
  <c r="J44" i="4"/>
  <c r="H44" i="4"/>
  <c r="F44" i="4"/>
  <c r="E44" i="4"/>
  <c r="D44" i="4"/>
  <c r="C44" i="4"/>
  <c r="B44" i="4"/>
  <c r="A44" i="4"/>
  <c r="T43" i="4"/>
  <c r="Q43" i="4"/>
  <c r="O43" i="4"/>
  <c r="N43" i="4"/>
  <c r="M43" i="4"/>
  <c r="L43" i="4"/>
  <c r="J43" i="4"/>
  <c r="H43" i="4"/>
  <c r="F43" i="4"/>
  <c r="E43" i="4"/>
  <c r="D43" i="4"/>
  <c r="C43" i="4"/>
  <c r="B43" i="4"/>
  <c r="A43" i="4"/>
  <c r="T42" i="4"/>
  <c r="Q42" i="4"/>
  <c r="O42" i="4"/>
  <c r="N42" i="4"/>
  <c r="M42" i="4"/>
  <c r="L42" i="4"/>
  <c r="J42" i="4"/>
  <c r="H42" i="4"/>
  <c r="F42" i="4"/>
  <c r="E42" i="4"/>
  <c r="D42" i="4"/>
  <c r="C42" i="4"/>
  <c r="B42" i="4"/>
  <c r="A42" i="4"/>
  <c r="T41" i="4"/>
  <c r="Q41" i="4"/>
  <c r="O41" i="4"/>
  <c r="N41" i="4"/>
  <c r="M41" i="4"/>
  <c r="L41" i="4"/>
  <c r="J41" i="4"/>
  <c r="H41" i="4"/>
  <c r="F41" i="4"/>
  <c r="E41" i="4"/>
  <c r="D41" i="4"/>
  <c r="C41" i="4"/>
  <c r="B41" i="4"/>
  <c r="A41" i="4"/>
  <c r="T40" i="4"/>
  <c r="Q40" i="4"/>
  <c r="O40" i="4"/>
  <c r="N40" i="4"/>
  <c r="M40" i="4"/>
  <c r="L40" i="4"/>
  <c r="J40" i="4"/>
  <c r="H40" i="4"/>
  <c r="F40" i="4"/>
  <c r="E40" i="4"/>
  <c r="D40" i="4"/>
  <c r="C40" i="4"/>
  <c r="B40" i="4"/>
  <c r="A40" i="4"/>
  <c r="T39" i="4"/>
  <c r="Q39" i="4"/>
  <c r="O39" i="4"/>
  <c r="N39" i="4"/>
  <c r="M39" i="4"/>
  <c r="L39" i="4"/>
  <c r="J39" i="4"/>
  <c r="H39" i="4"/>
  <c r="F39" i="4"/>
  <c r="E39" i="4"/>
  <c r="D39" i="4"/>
  <c r="C39" i="4"/>
  <c r="B39" i="4"/>
  <c r="A39" i="4"/>
  <c r="T38" i="4"/>
  <c r="Q38" i="4"/>
  <c r="O38" i="4"/>
  <c r="N38" i="4"/>
  <c r="M38" i="4"/>
  <c r="L38" i="4"/>
  <c r="J38" i="4"/>
  <c r="H38" i="4"/>
  <c r="F38" i="4"/>
  <c r="E38" i="4"/>
  <c r="D38" i="4"/>
  <c r="C38" i="4"/>
  <c r="B38" i="4"/>
  <c r="A38" i="4"/>
  <c r="Q37" i="4"/>
  <c r="O37" i="4"/>
  <c r="N37" i="4"/>
  <c r="M37" i="4"/>
  <c r="L37" i="4"/>
  <c r="J37" i="4"/>
  <c r="H37" i="4"/>
  <c r="F37" i="4"/>
  <c r="E37" i="4"/>
  <c r="D37" i="4"/>
  <c r="C37" i="4"/>
  <c r="B37" i="4"/>
  <c r="A37" i="4"/>
  <c r="T36" i="4"/>
  <c r="Q36" i="4"/>
  <c r="O36" i="4"/>
  <c r="N36" i="4"/>
  <c r="M36" i="4"/>
  <c r="L36" i="4"/>
  <c r="J36" i="4"/>
  <c r="H36" i="4"/>
  <c r="F36" i="4"/>
  <c r="E36" i="4"/>
  <c r="D36" i="4"/>
  <c r="C36" i="4"/>
  <c r="B36" i="4"/>
  <c r="A36" i="4"/>
  <c r="Q35" i="4"/>
  <c r="O35" i="4"/>
  <c r="N35" i="4"/>
  <c r="M35" i="4"/>
  <c r="L35" i="4"/>
  <c r="J35" i="4"/>
  <c r="H35" i="4"/>
  <c r="F35" i="4"/>
  <c r="E35" i="4"/>
  <c r="D35" i="4"/>
  <c r="C35" i="4"/>
  <c r="B35" i="4"/>
  <c r="A35" i="4"/>
  <c r="Q34" i="4"/>
  <c r="O34" i="4"/>
  <c r="N34" i="4"/>
  <c r="M34" i="4"/>
  <c r="L34" i="4"/>
  <c r="J34" i="4"/>
  <c r="H34" i="4"/>
  <c r="F33" i="4" s="1"/>
  <c r="F34" i="4"/>
  <c r="E34" i="4"/>
  <c r="D34" i="4"/>
  <c r="C34" i="4"/>
  <c r="B34" i="4"/>
  <c r="A34" i="4"/>
  <c r="T32" i="4"/>
  <c r="Q32" i="4"/>
  <c r="O32" i="4"/>
  <c r="N32" i="4"/>
  <c r="M32" i="4"/>
  <c r="L32" i="4"/>
  <c r="J32" i="4"/>
  <c r="H32" i="4"/>
  <c r="F32" i="4"/>
  <c r="E32" i="4"/>
  <c r="D32" i="4"/>
  <c r="C32" i="4"/>
  <c r="B32" i="4"/>
  <c r="A32" i="4"/>
  <c r="T31" i="4"/>
  <c r="Q31" i="4"/>
  <c r="O31" i="4"/>
  <c r="N31" i="4"/>
  <c r="M31" i="4"/>
  <c r="L31" i="4"/>
  <c r="J31" i="4"/>
  <c r="H31" i="4"/>
  <c r="F31" i="4"/>
  <c r="E31" i="4"/>
  <c r="D31" i="4"/>
  <c r="C31" i="4"/>
  <c r="B31" i="4"/>
  <c r="A31" i="4"/>
  <c r="Q30" i="4"/>
  <c r="O30" i="4"/>
  <c r="M30" i="4"/>
  <c r="L30" i="4"/>
  <c r="J30" i="4"/>
  <c r="H30" i="4"/>
  <c r="F30" i="4"/>
  <c r="E30" i="4"/>
  <c r="D30" i="4"/>
  <c r="C30" i="4"/>
  <c r="B30" i="4"/>
  <c r="A30" i="4"/>
  <c r="T29" i="4"/>
  <c r="Q29" i="4"/>
  <c r="O29" i="4"/>
  <c r="N29" i="4"/>
  <c r="M29" i="4"/>
  <c r="L29" i="4"/>
  <c r="J29" i="4"/>
  <c r="H29" i="4"/>
  <c r="F29" i="4"/>
  <c r="E29" i="4"/>
  <c r="D29" i="4"/>
  <c r="C29" i="4"/>
  <c r="B29" i="4"/>
  <c r="A29" i="4"/>
  <c r="Q28" i="4"/>
  <c r="O28" i="4"/>
  <c r="N28" i="4"/>
  <c r="M28" i="4"/>
  <c r="L28" i="4"/>
  <c r="J28" i="4"/>
  <c r="H28" i="4"/>
  <c r="F28" i="4"/>
  <c r="E28" i="4"/>
  <c r="D28" i="4"/>
  <c r="C28" i="4"/>
  <c r="B28" i="4"/>
  <c r="A28" i="4"/>
  <c r="T27" i="4"/>
  <c r="Q27" i="4"/>
  <c r="O27" i="4"/>
  <c r="N27" i="4"/>
  <c r="M27" i="4"/>
  <c r="L27" i="4"/>
  <c r="J27" i="4"/>
  <c r="H27" i="4"/>
  <c r="F27" i="4"/>
  <c r="E27" i="4"/>
  <c r="D27" i="4"/>
  <c r="C27" i="4"/>
  <c r="B27" i="4"/>
  <c r="A27" i="4"/>
  <c r="T26" i="4"/>
  <c r="Q26" i="4"/>
  <c r="O26" i="4"/>
  <c r="N26" i="4"/>
  <c r="M26" i="4"/>
  <c r="L26" i="4"/>
  <c r="J26" i="4"/>
  <c r="H26" i="4"/>
  <c r="F26" i="4"/>
  <c r="E26" i="4"/>
  <c r="D26" i="4"/>
  <c r="C26" i="4"/>
  <c r="B26" i="4"/>
  <c r="A26" i="4"/>
  <c r="T25" i="4"/>
  <c r="Q25" i="4"/>
  <c r="O25" i="4"/>
  <c r="N25" i="4"/>
  <c r="M25" i="4"/>
  <c r="L25" i="4"/>
  <c r="J25" i="4"/>
  <c r="H25" i="4"/>
  <c r="F25" i="4"/>
  <c r="E25" i="4"/>
  <c r="D25" i="4"/>
  <c r="C25" i="4"/>
  <c r="B25" i="4"/>
  <c r="A25" i="4"/>
  <c r="T24" i="4"/>
  <c r="Q24" i="4"/>
  <c r="O24" i="4"/>
  <c r="N24" i="4"/>
  <c r="M24" i="4"/>
  <c r="L24" i="4"/>
  <c r="J24" i="4"/>
  <c r="H24" i="4"/>
  <c r="F24" i="4"/>
  <c r="E24" i="4"/>
  <c r="D24" i="4"/>
  <c r="C24" i="4"/>
  <c r="B24" i="4"/>
  <c r="A24" i="4"/>
  <c r="Q23" i="4"/>
  <c r="O23" i="4"/>
  <c r="N23" i="4"/>
  <c r="M23" i="4"/>
  <c r="L23" i="4"/>
  <c r="J23" i="4"/>
  <c r="H23" i="4"/>
  <c r="F23" i="4"/>
  <c r="E23" i="4"/>
  <c r="D23" i="4"/>
  <c r="C23" i="4"/>
  <c r="B23" i="4"/>
  <c r="A23" i="4"/>
  <c r="T22" i="4"/>
  <c r="Q22" i="4"/>
  <c r="O22" i="4"/>
  <c r="N22" i="4"/>
  <c r="M22" i="4"/>
  <c r="L22" i="4"/>
  <c r="J22" i="4"/>
  <c r="H22" i="4"/>
  <c r="F22" i="4"/>
  <c r="E22" i="4"/>
  <c r="D22" i="4"/>
  <c r="C22" i="4"/>
  <c r="B22" i="4"/>
  <c r="A22" i="4"/>
  <c r="T21" i="4"/>
  <c r="Q21" i="4"/>
  <c r="O21" i="4"/>
  <c r="N21" i="4"/>
  <c r="M21" i="4"/>
  <c r="L21" i="4"/>
  <c r="J21" i="4"/>
  <c r="H21" i="4"/>
  <c r="F21" i="4"/>
  <c r="E21" i="4"/>
  <c r="D21" i="4"/>
  <c r="C21" i="4"/>
  <c r="B21" i="4"/>
  <c r="A21" i="4"/>
  <c r="Q20" i="4"/>
  <c r="O20" i="4"/>
  <c r="N20" i="4"/>
  <c r="M20" i="4"/>
  <c r="L20" i="4"/>
  <c r="J20" i="4"/>
  <c r="H20" i="4"/>
  <c r="F20" i="4"/>
  <c r="F19" i="4" s="1"/>
  <c r="E20" i="4"/>
  <c r="D20" i="4"/>
  <c r="C20" i="4"/>
  <c r="B20" i="4"/>
  <c r="A20" i="4"/>
  <c r="BK46" i="4"/>
  <c r="BJ46" i="4"/>
  <c r="BI46" i="4"/>
  <c r="BH46" i="4"/>
  <c r="BG46" i="4"/>
  <c r="BF46" i="4"/>
  <c r="BE46" i="4"/>
  <c r="BD46" i="4"/>
  <c r="BC46" i="4"/>
  <c r="BB46" i="4"/>
  <c r="BA46" i="4"/>
  <c r="AZ46" i="4"/>
  <c r="AY46" i="4"/>
  <c r="AX46" i="4"/>
  <c r="AW46" i="4"/>
  <c r="AV46" i="4"/>
  <c r="AU46" i="4"/>
  <c r="AT46" i="4"/>
  <c r="AS46" i="4"/>
  <c r="AR46" i="4"/>
  <c r="AQ46" i="4"/>
  <c r="AP46" i="4"/>
  <c r="AO46" i="4"/>
  <c r="AN46" i="4"/>
  <c r="AM46" i="4"/>
  <c r="AL46" i="4"/>
  <c r="AK46" i="4"/>
  <c r="AJ46" i="4"/>
  <c r="AI46" i="4"/>
  <c r="AH46" i="4"/>
  <c r="AG46" i="4"/>
  <c r="AF46" i="4"/>
  <c r="AE46" i="4"/>
  <c r="AD46" i="4"/>
  <c r="AC46" i="4"/>
  <c r="AB46" i="4"/>
  <c r="AA46" i="4"/>
  <c r="Z46" i="4"/>
  <c r="Y46" i="4"/>
  <c r="X46" i="4"/>
  <c r="W46" i="4"/>
  <c r="V46" i="4"/>
  <c r="BK45" i="4"/>
  <c r="BJ45" i="4"/>
  <c r="BI45" i="4"/>
  <c r="BH45" i="4"/>
  <c r="BG45" i="4"/>
  <c r="BF45" i="4"/>
  <c r="BE45" i="4"/>
  <c r="BD45" i="4"/>
  <c r="BC45" i="4"/>
  <c r="BB45" i="4"/>
  <c r="BA45" i="4"/>
  <c r="AZ45" i="4"/>
  <c r="AY45" i="4"/>
  <c r="AX45" i="4"/>
  <c r="AW45" i="4"/>
  <c r="AV45" i="4"/>
  <c r="AU45" i="4"/>
  <c r="AT45" i="4"/>
  <c r="AS45" i="4"/>
  <c r="AR45" i="4"/>
  <c r="AQ45" i="4"/>
  <c r="AP45" i="4"/>
  <c r="AO45" i="4"/>
  <c r="AN45" i="4"/>
  <c r="AM45" i="4"/>
  <c r="AL45" i="4"/>
  <c r="AK45" i="4"/>
  <c r="AJ45" i="4"/>
  <c r="AI45" i="4"/>
  <c r="AH45" i="4"/>
  <c r="AG45" i="4"/>
  <c r="AF45" i="4"/>
  <c r="AE45" i="4"/>
  <c r="AD45" i="4"/>
  <c r="AC45" i="4"/>
  <c r="AB45" i="4"/>
  <c r="AA45" i="4"/>
  <c r="Z45" i="4"/>
  <c r="Y45" i="4"/>
  <c r="X45" i="4"/>
  <c r="W45" i="4"/>
  <c r="V45" i="4"/>
  <c r="BK44" i="4"/>
  <c r="BJ44" i="4"/>
  <c r="BI44" i="4"/>
  <c r="BH44" i="4"/>
  <c r="BG44" i="4"/>
  <c r="BF44" i="4"/>
  <c r="BE44" i="4"/>
  <c r="BD44" i="4"/>
  <c r="BC44" i="4"/>
  <c r="BB44" i="4"/>
  <c r="BA44" i="4"/>
  <c r="AZ44" i="4"/>
  <c r="AY44" i="4"/>
  <c r="AX44" i="4"/>
  <c r="AW44" i="4"/>
  <c r="AV44" i="4"/>
  <c r="AU44" i="4"/>
  <c r="AT44" i="4"/>
  <c r="AS44" i="4"/>
  <c r="AR44" i="4"/>
  <c r="AQ44" i="4"/>
  <c r="AP44" i="4"/>
  <c r="AO44" i="4"/>
  <c r="AN44" i="4"/>
  <c r="AM44" i="4"/>
  <c r="AL44" i="4"/>
  <c r="AK44" i="4"/>
  <c r="AJ44" i="4"/>
  <c r="AI44" i="4"/>
  <c r="AH44" i="4"/>
  <c r="AG44" i="4"/>
  <c r="AF44" i="4"/>
  <c r="AE44" i="4"/>
  <c r="AD44" i="4"/>
  <c r="AC44" i="4"/>
  <c r="AB44" i="4"/>
  <c r="AA44" i="4"/>
  <c r="Z44" i="4"/>
  <c r="Y44" i="4"/>
  <c r="X44" i="4"/>
  <c r="W44" i="4"/>
  <c r="V44" i="4"/>
  <c r="BK43" i="4"/>
  <c r="BJ43" i="4"/>
  <c r="BI43" i="4"/>
  <c r="BH43" i="4"/>
  <c r="BG43" i="4"/>
  <c r="BF43" i="4"/>
  <c r="BE43" i="4"/>
  <c r="BD43" i="4"/>
  <c r="BC43" i="4"/>
  <c r="BB43" i="4"/>
  <c r="BA43" i="4"/>
  <c r="AZ43" i="4"/>
  <c r="AY43" i="4"/>
  <c r="AX43" i="4"/>
  <c r="AW43" i="4"/>
  <c r="AV43" i="4"/>
  <c r="AU43" i="4"/>
  <c r="AT43" i="4"/>
  <c r="AS43" i="4"/>
  <c r="AR43" i="4"/>
  <c r="AQ43" i="4"/>
  <c r="AP43" i="4"/>
  <c r="AO43" i="4"/>
  <c r="AN43" i="4"/>
  <c r="AM43" i="4"/>
  <c r="AL43" i="4"/>
  <c r="AK43" i="4"/>
  <c r="AJ43" i="4"/>
  <c r="AI43" i="4"/>
  <c r="AH43" i="4"/>
  <c r="AG43" i="4"/>
  <c r="AF43" i="4"/>
  <c r="AE43" i="4"/>
  <c r="AD43" i="4"/>
  <c r="AC43" i="4"/>
  <c r="AB43" i="4"/>
  <c r="AA43" i="4"/>
  <c r="Z43" i="4"/>
  <c r="Y43" i="4"/>
  <c r="X43" i="4"/>
  <c r="W43" i="4"/>
  <c r="V43" i="4"/>
  <c r="BK42" i="4"/>
  <c r="BJ42" i="4"/>
  <c r="BI42" i="4"/>
  <c r="BH42" i="4"/>
  <c r="BG42" i="4"/>
  <c r="BF42" i="4"/>
  <c r="BE42" i="4"/>
  <c r="BD42" i="4"/>
  <c r="BC42" i="4"/>
  <c r="BB42" i="4"/>
  <c r="BA42" i="4"/>
  <c r="AZ42" i="4"/>
  <c r="AY42" i="4"/>
  <c r="AX42" i="4"/>
  <c r="AW42" i="4"/>
  <c r="AV42" i="4"/>
  <c r="AU42" i="4"/>
  <c r="AT42" i="4"/>
  <c r="AS42" i="4"/>
  <c r="AR42" i="4"/>
  <c r="AQ42" i="4"/>
  <c r="AP42" i="4"/>
  <c r="AO42" i="4"/>
  <c r="AN42" i="4"/>
  <c r="AM42" i="4"/>
  <c r="AL42" i="4"/>
  <c r="AK42" i="4"/>
  <c r="AJ42" i="4"/>
  <c r="AI42" i="4"/>
  <c r="AH42" i="4"/>
  <c r="AG42" i="4"/>
  <c r="AF42" i="4"/>
  <c r="AE42" i="4"/>
  <c r="AD42" i="4"/>
  <c r="AC42" i="4"/>
  <c r="AB42" i="4"/>
  <c r="AA42" i="4"/>
  <c r="Z42" i="4"/>
  <c r="Y42" i="4"/>
  <c r="X42" i="4"/>
  <c r="W42" i="4"/>
  <c r="V42" i="4"/>
  <c r="BK41" i="4"/>
  <c r="BJ41" i="4"/>
  <c r="BI41" i="4"/>
  <c r="BH41" i="4"/>
  <c r="BG41" i="4"/>
  <c r="BF41" i="4"/>
  <c r="BE41" i="4"/>
  <c r="BD41" i="4"/>
  <c r="BC41" i="4"/>
  <c r="BB41" i="4"/>
  <c r="BA41" i="4"/>
  <c r="AZ41" i="4"/>
  <c r="AY41" i="4"/>
  <c r="AX41" i="4"/>
  <c r="AW41" i="4"/>
  <c r="AV41" i="4"/>
  <c r="AU41" i="4"/>
  <c r="AT41" i="4"/>
  <c r="AS41" i="4"/>
  <c r="AR41" i="4"/>
  <c r="AQ41" i="4"/>
  <c r="AP41" i="4"/>
  <c r="AO41" i="4"/>
  <c r="AN41" i="4"/>
  <c r="AM41" i="4"/>
  <c r="AL41" i="4"/>
  <c r="AK41" i="4"/>
  <c r="AJ41" i="4"/>
  <c r="AI41" i="4"/>
  <c r="AH41" i="4"/>
  <c r="AG41" i="4"/>
  <c r="AF41" i="4"/>
  <c r="AE41" i="4"/>
  <c r="AD41" i="4"/>
  <c r="AC41" i="4"/>
  <c r="AB41" i="4"/>
  <c r="AA41" i="4"/>
  <c r="Z41" i="4"/>
  <c r="Y41" i="4"/>
  <c r="X41" i="4"/>
  <c r="W41" i="4"/>
  <c r="V41" i="4"/>
  <c r="BK40" i="4"/>
  <c r="BJ40" i="4"/>
  <c r="BI40" i="4"/>
  <c r="BH40" i="4"/>
  <c r="BG40" i="4"/>
  <c r="BF40" i="4"/>
  <c r="BE40" i="4"/>
  <c r="BD40" i="4"/>
  <c r="BC40" i="4"/>
  <c r="BB40" i="4"/>
  <c r="BA40" i="4"/>
  <c r="AZ40" i="4"/>
  <c r="AY40" i="4"/>
  <c r="AX40" i="4"/>
  <c r="AW40" i="4"/>
  <c r="AV40" i="4"/>
  <c r="AU40" i="4"/>
  <c r="AT40" i="4"/>
  <c r="AS40" i="4"/>
  <c r="AR40" i="4"/>
  <c r="AQ40" i="4"/>
  <c r="AP40" i="4"/>
  <c r="AO40" i="4"/>
  <c r="AN40" i="4"/>
  <c r="AM40" i="4"/>
  <c r="AL40" i="4"/>
  <c r="AK40" i="4"/>
  <c r="AJ40" i="4"/>
  <c r="AI40" i="4"/>
  <c r="AH40" i="4"/>
  <c r="AG40" i="4"/>
  <c r="AF40" i="4"/>
  <c r="AE40" i="4"/>
  <c r="AD40" i="4"/>
  <c r="AC40" i="4"/>
  <c r="AB40" i="4"/>
  <c r="AA40" i="4"/>
  <c r="Z40" i="4"/>
  <c r="Y40" i="4"/>
  <c r="X40" i="4"/>
  <c r="W40" i="4"/>
  <c r="V40" i="4"/>
  <c r="BK39" i="4"/>
  <c r="BJ39" i="4"/>
  <c r="BI39" i="4"/>
  <c r="BH39" i="4"/>
  <c r="BG39" i="4"/>
  <c r="BF39" i="4"/>
  <c r="BE39" i="4"/>
  <c r="BD39" i="4"/>
  <c r="BC39" i="4"/>
  <c r="BB39" i="4"/>
  <c r="BA39" i="4"/>
  <c r="AZ39" i="4"/>
  <c r="AY39" i="4"/>
  <c r="AX39" i="4"/>
  <c r="AW39" i="4"/>
  <c r="AV39" i="4"/>
  <c r="AU39" i="4"/>
  <c r="AT39" i="4"/>
  <c r="AS39" i="4"/>
  <c r="AR39" i="4"/>
  <c r="AQ39" i="4"/>
  <c r="AP39" i="4"/>
  <c r="AO39" i="4"/>
  <c r="AN39" i="4"/>
  <c r="AM39" i="4"/>
  <c r="AL39" i="4"/>
  <c r="AK39" i="4"/>
  <c r="AJ39" i="4"/>
  <c r="AI39" i="4"/>
  <c r="AH39" i="4"/>
  <c r="AG39" i="4"/>
  <c r="AF39" i="4"/>
  <c r="AE39" i="4"/>
  <c r="AD39" i="4"/>
  <c r="AC39" i="4"/>
  <c r="AB39" i="4"/>
  <c r="AA39" i="4"/>
  <c r="Z39" i="4"/>
  <c r="Y39" i="4"/>
  <c r="X39" i="4"/>
  <c r="W39" i="4"/>
  <c r="V39" i="4"/>
  <c r="BK38" i="4"/>
  <c r="BJ38" i="4"/>
  <c r="BI38" i="4"/>
  <c r="BH38" i="4"/>
  <c r="BG38" i="4"/>
  <c r="BF38" i="4"/>
  <c r="BE38" i="4"/>
  <c r="BD38" i="4"/>
  <c r="BC38" i="4"/>
  <c r="BB38" i="4"/>
  <c r="BA38" i="4"/>
  <c r="AZ38" i="4"/>
  <c r="AY38" i="4"/>
  <c r="AX38" i="4"/>
  <c r="AW38" i="4"/>
  <c r="AV38" i="4"/>
  <c r="AU38" i="4"/>
  <c r="AT38" i="4"/>
  <c r="AS38" i="4"/>
  <c r="AR38" i="4"/>
  <c r="AQ38" i="4"/>
  <c r="AP38" i="4"/>
  <c r="AO38" i="4"/>
  <c r="AN38" i="4"/>
  <c r="AM38" i="4"/>
  <c r="AL38" i="4"/>
  <c r="AK38" i="4"/>
  <c r="AJ38" i="4"/>
  <c r="AI38" i="4"/>
  <c r="AH38" i="4"/>
  <c r="AG38" i="4"/>
  <c r="AF38" i="4"/>
  <c r="AE38" i="4"/>
  <c r="AD38" i="4"/>
  <c r="AC38" i="4"/>
  <c r="AB38" i="4"/>
  <c r="AA38" i="4"/>
  <c r="Z38" i="4"/>
  <c r="Y38" i="4"/>
  <c r="X38" i="4"/>
  <c r="W38" i="4"/>
  <c r="V38" i="4"/>
  <c r="BK37" i="4"/>
  <c r="BJ37" i="4"/>
  <c r="BI37" i="4"/>
  <c r="BH37" i="4"/>
  <c r="BG37" i="4"/>
  <c r="BF37" i="4"/>
  <c r="BE37" i="4"/>
  <c r="BD37" i="4"/>
  <c r="BC37" i="4"/>
  <c r="BB37" i="4"/>
  <c r="BA37" i="4"/>
  <c r="AZ37" i="4"/>
  <c r="AY37" i="4"/>
  <c r="AX37" i="4"/>
  <c r="AW37" i="4"/>
  <c r="AV37" i="4"/>
  <c r="AU37" i="4"/>
  <c r="AT37" i="4"/>
  <c r="AS37" i="4"/>
  <c r="AR37" i="4"/>
  <c r="AQ37" i="4"/>
  <c r="AP37" i="4"/>
  <c r="AO37" i="4"/>
  <c r="AN37" i="4"/>
  <c r="AM37" i="4"/>
  <c r="AL37" i="4"/>
  <c r="AK37" i="4"/>
  <c r="AJ37" i="4"/>
  <c r="AI37" i="4"/>
  <c r="AH37" i="4"/>
  <c r="AG37" i="4"/>
  <c r="AF37" i="4"/>
  <c r="AE37" i="4"/>
  <c r="AD37" i="4"/>
  <c r="AC37" i="4"/>
  <c r="AB37" i="4"/>
  <c r="AA37" i="4"/>
  <c r="Z37" i="4"/>
  <c r="Y37" i="4"/>
  <c r="X37" i="4"/>
  <c r="W37" i="4"/>
  <c r="V37" i="4"/>
  <c r="BK36" i="4"/>
  <c r="BJ36" i="4"/>
  <c r="BI36" i="4"/>
  <c r="BH36" i="4"/>
  <c r="BG36" i="4"/>
  <c r="BF36" i="4"/>
  <c r="BE36" i="4"/>
  <c r="BD36" i="4"/>
  <c r="BC36" i="4"/>
  <c r="BB36" i="4"/>
  <c r="BA36" i="4"/>
  <c r="AZ36" i="4"/>
  <c r="AY36" i="4"/>
  <c r="AX36" i="4"/>
  <c r="AW36" i="4"/>
  <c r="AV36" i="4"/>
  <c r="AU36" i="4"/>
  <c r="AT36" i="4"/>
  <c r="AS36" i="4"/>
  <c r="AR36" i="4"/>
  <c r="AQ36" i="4"/>
  <c r="AP36" i="4"/>
  <c r="AO36" i="4"/>
  <c r="AN36" i="4"/>
  <c r="AM36" i="4"/>
  <c r="AL36" i="4"/>
  <c r="AK36" i="4"/>
  <c r="AJ36" i="4"/>
  <c r="AI36" i="4"/>
  <c r="AH36" i="4"/>
  <c r="AG36" i="4"/>
  <c r="AF36" i="4"/>
  <c r="AE36" i="4"/>
  <c r="AD36" i="4"/>
  <c r="AC36" i="4"/>
  <c r="AB36" i="4"/>
  <c r="AA36" i="4"/>
  <c r="Z36" i="4"/>
  <c r="Y36" i="4"/>
  <c r="X36" i="4"/>
  <c r="W36" i="4"/>
  <c r="V36" i="4"/>
  <c r="BK35" i="4"/>
  <c r="BJ35" i="4"/>
  <c r="BI35" i="4"/>
  <c r="BH35" i="4"/>
  <c r="BG35" i="4"/>
  <c r="BF35" i="4"/>
  <c r="BE35" i="4"/>
  <c r="BD35" i="4"/>
  <c r="BC35" i="4"/>
  <c r="BB35" i="4"/>
  <c r="BA35" i="4"/>
  <c r="AZ35" i="4"/>
  <c r="AY35" i="4"/>
  <c r="AX35" i="4"/>
  <c r="AW35" i="4"/>
  <c r="AV35" i="4"/>
  <c r="AU35" i="4"/>
  <c r="AT35" i="4"/>
  <c r="AS35" i="4"/>
  <c r="AR35" i="4"/>
  <c r="AQ35" i="4"/>
  <c r="AP35" i="4"/>
  <c r="AO35" i="4"/>
  <c r="AN35" i="4"/>
  <c r="AM35" i="4"/>
  <c r="AL35" i="4"/>
  <c r="AK35" i="4"/>
  <c r="AJ35" i="4"/>
  <c r="AI35" i="4"/>
  <c r="AH35" i="4"/>
  <c r="AG35" i="4"/>
  <c r="AF35" i="4"/>
  <c r="AE35" i="4"/>
  <c r="AD35" i="4"/>
  <c r="AC35" i="4"/>
  <c r="AB35" i="4"/>
  <c r="AA35" i="4"/>
  <c r="Z35" i="4"/>
  <c r="Y35" i="4"/>
  <c r="X35" i="4"/>
  <c r="W35" i="4"/>
  <c r="V35" i="4"/>
  <c r="BK32" i="4"/>
  <c r="BJ32" i="4"/>
  <c r="BI32" i="4"/>
  <c r="BH32" i="4"/>
  <c r="BG32" i="4"/>
  <c r="BF32" i="4"/>
  <c r="BE32" i="4"/>
  <c r="BD32" i="4"/>
  <c r="BC32" i="4"/>
  <c r="BB32" i="4"/>
  <c r="BA32" i="4"/>
  <c r="AZ32" i="4"/>
  <c r="AY32" i="4"/>
  <c r="AX32" i="4"/>
  <c r="AW32" i="4"/>
  <c r="AV32" i="4"/>
  <c r="AU32" i="4"/>
  <c r="AT32" i="4"/>
  <c r="AS32" i="4"/>
  <c r="AR32" i="4"/>
  <c r="AQ32" i="4"/>
  <c r="AP32" i="4"/>
  <c r="AO32" i="4"/>
  <c r="AN32" i="4"/>
  <c r="AM32" i="4"/>
  <c r="AL32" i="4"/>
  <c r="AK32" i="4"/>
  <c r="AJ32" i="4"/>
  <c r="AI32" i="4"/>
  <c r="AH32" i="4"/>
  <c r="AG32" i="4"/>
  <c r="AF32" i="4"/>
  <c r="AE32" i="4"/>
  <c r="AD32" i="4"/>
  <c r="AC32" i="4"/>
  <c r="AB32" i="4"/>
  <c r="AA32" i="4"/>
  <c r="Z32" i="4"/>
  <c r="Y32" i="4"/>
  <c r="X32" i="4"/>
  <c r="W32" i="4"/>
  <c r="V32" i="4"/>
  <c r="BK31" i="4"/>
  <c r="BJ31" i="4"/>
  <c r="BI31" i="4"/>
  <c r="BH31" i="4"/>
  <c r="BG31" i="4"/>
  <c r="BF31" i="4"/>
  <c r="BE31" i="4"/>
  <c r="BD31" i="4"/>
  <c r="BC31" i="4"/>
  <c r="BB31" i="4"/>
  <c r="BA31" i="4"/>
  <c r="AZ31" i="4"/>
  <c r="AY31" i="4"/>
  <c r="AX31" i="4"/>
  <c r="AW31" i="4"/>
  <c r="AV31" i="4"/>
  <c r="AU31" i="4"/>
  <c r="AT31" i="4"/>
  <c r="AS31" i="4"/>
  <c r="AR31" i="4"/>
  <c r="AQ31" i="4"/>
  <c r="AP31" i="4"/>
  <c r="AO31" i="4"/>
  <c r="AN31" i="4"/>
  <c r="AM31" i="4"/>
  <c r="AL31" i="4"/>
  <c r="AK31" i="4"/>
  <c r="AJ31" i="4"/>
  <c r="AI31" i="4"/>
  <c r="AH31" i="4"/>
  <c r="AG31" i="4"/>
  <c r="AF31" i="4"/>
  <c r="AE31" i="4"/>
  <c r="AD31" i="4"/>
  <c r="AC31" i="4"/>
  <c r="AB31" i="4"/>
  <c r="AA31" i="4"/>
  <c r="Z31" i="4"/>
  <c r="Y31" i="4"/>
  <c r="X31" i="4"/>
  <c r="W31" i="4"/>
  <c r="V31" i="4"/>
  <c r="BK30" i="4"/>
  <c r="BJ30" i="4"/>
  <c r="BI30" i="4"/>
  <c r="BH30" i="4"/>
  <c r="BG30" i="4"/>
  <c r="BF30" i="4"/>
  <c r="BE30" i="4"/>
  <c r="BD30" i="4"/>
  <c r="BC30" i="4"/>
  <c r="BB30" i="4"/>
  <c r="BA30" i="4"/>
  <c r="AZ30" i="4"/>
  <c r="AY30" i="4"/>
  <c r="AX30" i="4"/>
  <c r="AW30" i="4"/>
  <c r="AV30" i="4"/>
  <c r="AU30" i="4"/>
  <c r="AT30" i="4"/>
  <c r="AS30" i="4"/>
  <c r="AR30" i="4"/>
  <c r="AQ30" i="4"/>
  <c r="AP30" i="4"/>
  <c r="AO30" i="4"/>
  <c r="AN30" i="4"/>
  <c r="AM30" i="4"/>
  <c r="AL30" i="4"/>
  <c r="AK30" i="4"/>
  <c r="AJ30" i="4"/>
  <c r="AI30" i="4"/>
  <c r="AH30" i="4"/>
  <c r="AG30" i="4"/>
  <c r="AF30" i="4"/>
  <c r="AE30" i="4"/>
  <c r="AD30" i="4"/>
  <c r="AC30" i="4"/>
  <c r="AB30" i="4"/>
  <c r="AA30" i="4"/>
  <c r="Z30" i="4"/>
  <c r="Y30" i="4"/>
  <c r="X30" i="4"/>
  <c r="W30" i="4"/>
  <c r="V30" i="4"/>
  <c r="BK29" i="4"/>
  <c r="BJ29" i="4"/>
  <c r="BI29" i="4"/>
  <c r="BH29" i="4"/>
  <c r="BG29" i="4"/>
  <c r="BF29" i="4"/>
  <c r="BE29" i="4"/>
  <c r="BD29" i="4"/>
  <c r="BC29" i="4"/>
  <c r="BB29" i="4"/>
  <c r="BA29" i="4"/>
  <c r="AZ29" i="4"/>
  <c r="AY29" i="4"/>
  <c r="AX29" i="4"/>
  <c r="AW29" i="4"/>
  <c r="AV29" i="4"/>
  <c r="AU29" i="4"/>
  <c r="AT29" i="4"/>
  <c r="AS29" i="4"/>
  <c r="AR29" i="4"/>
  <c r="AQ29" i="4"/>
  <c r="AP29" i="4"/>
  <c r="AO29" i="4"/>
  <c r="AN29" i="4"/>
  <c r="AM29" i="4"/>
  <c r="AL29" i="4"/>
  <c r="AK29" i="4"/>
  <c r="AJ29" i="4"/>
  <c r="AI29" i="4"/>
  <c r="AH29" i="4"/>
  <c r="AG29" i="4"/>
  <c r="AF29" i="4"/>
  <c r="AE29" i="4"/>
  <c r="AD29" i="4"/>
  <c r="AC29" i="4"/>
  <c r="AB29" i="4"/>
  <c r="AA29" i="4"/>
  <c r="Z29" i="4"/>
  <c r="Y29" i="4"/>
  <c r="X29" i="4"/>
  <c r="W29" i="4"/>
  <c r="V29" i="4"/>
  <c r="BK28" i="4"/>
  <c r="BJ28" i="4"/>
  <c r="BI28" i="4"/>
  <c r="BH28" i="4"/>
  <c r="BG28" i="4"/>
  <c r="BF28" i="4"/>
  <c r="BE28" i="4"/>
  <c r="BD28" i="4"/>
  <c r="BC28" i="4"/>
  <c r="BB28" i="4"/>
  <c r="BA28" i="4"/>
  <c r="AZ28" i="4"/>
  <c r="AY28" i="4"/>
  <c r="AX28" i="4"/>
  <c r="AW28" i="4"/>
  <c r="AV28" i="4"/>
  <c r="AU28" i="4"/>
  <c r="AT28" i="4"/>
  <c r="AS28" i="4"/>
  <c r="AR28" i="4"/>
  <c r="AQ28" i="4"/>
  <c r="AP28" i="4"/>
  <c r="AO28" i="4"/>
  <c r="AN28" i="4"/>
  <c r="AM28" i="4"/>
  <c r="AL28" i="4"/>
  <c r="AK28" i="4"/>
  <c r="AJ28" i="4"/>
  <c r="AI28" i="4"/>
  <c r="AH28" i="4"/>
  <c r="AG28" i="4"/>
  <c r="AF28" i="4"/>
  <c r="AE28" i="4"/>
  <c r="AD28" i="4"/>
  <c r="AC28" i="4"/>
  <c r="AB28" i="4"/>
  <c r="AA28" i="4"/>
  <c r="Z28" i="4"/>
  <c r="Y28" i="4"/>
  <c r="X28" i="4"/>
  <c r="W28" i="4"/>
  <c r="V28" i="4"/>
  <c r="BK27" i="4"/>
  <c r="BJ27" i="4"/>
  <c r="BI27" i="4"/>
  <c r="BH27" i="4"/>
  <c r="BG27" i="4"/>
  <c r="BF27" i="4"/>
  <c r="BE27" i="4"/>
  <c r="BD27" i="4"/>
  <c r="BC27" i="4"/>
  <c r="BB27" i="4"/>
  <c r="BA27" i="4"/>
  <c r="AZ27" i="4"/>
  <c r="AY27" i="4"/>
  <c r="AX27" i="4"/>
  <c r="AW27" i="4"/>
  <c r="AV27" i="4"/>
  <c r="AU27" i="4"/>
  <c r="AT27" i="4"/>
  <c r="AS27" i="4"/>
  <c r="AR27" i="4"/>
  <c r="AQ27" i="4"/>
  <c r="AP27" i="4"/>
  <c r="AO27" i="4"/>
  <c r="AN27" i="4"/>
  <c r="AM27" i="4"/>
  <c r="AL27" i="4"/>
  <c r="AK27" i="4"/>
  <c r="AJ27" i="4"/>
  <c r="AI27" i="4"/>
  <c r="AH27" i="4"/>
  <c r="AG27" i="4"/>
  <c r="AF27" i="4"/>
  <c r="AE27" i="4"/>
  <c r="AD27" i="4"/>
  <c r="AC27" i="4"/>
  <c r="AB27" i="4"/>
  <c r="AA27" i="4"/>
  <c r="Z27" i="4"/>
  <c r="Y27" i="4"/>
  <c r="X27" i="4"/>
  <c r="W27" i="4"/>
  <c r="V27" i="4"/>
  <c r="BK26" i="4"/>
  <c r="BJ26" i="4"/>
  <c r="BI26" i="4"/>
  <c r="BH26" i="4"/>
  <c r="BG26" i="4"/>
  <c r="BF26" i="4"/>
  <c r="BE26" i="4"/>
  <c r="BD26" i="4"/>
  <c r="BC26" i="4"/>
  <c r="BB26" i="4"/>
  <c r="BA26" i="4"/>
  <c r="AZ26" i="4"/>
  <c r="AY26" i="4"/>
  <c r="AX26" i="4"/>
  <c r="AW26" i="4"/>
  <c r="AV26" i="4"/>
  <c r="AU26" i="4"/>
  <c r="AT26" i="4"/>
  <c r="AS26" i="4"/>
  <c r="AR26" i="4"/>
  <c r="AQ26" i="4"/>
  <c r="AP26" i="4"/>
  <c r="AO26" i="4"/>
  <c r="AN26" i="4"/>
  <c r="AM26" i="4"/>
  <c r="AL26" i="4"/>
  <c r="AK26" i="4"/>
  <c r="AJ26" i="4"/>
  <c r="AI26" i="4"/>
  <c r="AH26" i="4"/>
  <c r="AG26" i="4"/>
  <c r="AF26" i="4"/>
  <c r="AE26" i="4"/>
  <c r="AD26" i="4"/>
  <c r="AC26" i="4"/>
  <c r="AB26" i="4"/>
  <c r="AA26" i="4"/>
  <c r="Z26" i="4"/>
  <c r="Y26" i="4"/>
  <c r="X26" i="4"/>
  <c r="W26" i="4"/>
  <c r="V26" i="4"/>
  <c r="BK25" i="4"/>
  <c r="BJ25" i="4"/>
  <c r="BI25" i="4"/>
  <c r="BH25" i="4"/>
  <c r="BG25" i="4"/>
  <c r="BF25" i="4"/>
  <c r="BE25" i="4"/>
  <c r="BD25" i="4"/>
  <c r="BC25" i="4"/>
  <c r="BB25" i="4"/>
  <c r="BA25" i="4"/>
  <c r="AZ25" i="4"/>
  <c r="AY25" i="4"/>
  <c r="AX25" i="4"/>
  <c r="AW25" i="4"/>
  <c r="AV25" i="4"/>
  <c r="AU25" i="4"/>
  <c r="AT25" i="4"/>
  <c r="AS25" i="4"/>
  <c r="AR25" i="4"/>
  <c r="AQ25" i="4"/>
  <c r="AP25" i="4"/>
  <c r="AO25" i="4"/>
  <c r="AN25" i="4"/>
  <c r="AM25" i="4"/>
  <c r="AL25" i="4"/>
  <c r="AK25" i="4"/>
  <c r="AJ25" i="4"/>
  <c r="AI25" i="4"/>
  <c r="AH25" i="4"/>
  <c r="AG25" i="4"/>
  <c r="AF25" i="4"/>
  <c r="AE25" i="4"/>
  <c r="AD25" i="4"/>
  <c r="AC25" i="4"/>
  <c r="AB25" i="4"/>
  <c r="AA25" i="4"/>
  <c r="Z25" i="4"/>
  <c r="Y25" i="4"/>
  <c r="X25" i="4"/>
  <c r="W25" i="4"/>
  <c r="V25" i="4"/>
  <c r="BK24" i="4"/>
  <c r="BJ24" i="4"/>
  <c r="BI24" i="4"/>
  <c r="BH24" i="4"/>
  <c r="BG24" i="4"/>
  <c r="BF24" i="4"/>
  <c r="BE24" i="4"/>
  <c r="BD24" i="4"/>
  <c r="BC24" i="4"/>
  <c r="BB24" i="4"/>
  <c r="BA24" i="4"/>
  <c r="AZ24" i="4"/>
  <c r="AY24" i="4"/>
  <c r="AX24" i="4"/>
  <c r="AW24" i="4"/>
  <c r="AV24" i="4"/>
  <c r="AU24" i="4"/>
  <c r="AT24" i="4"/>
  <c r="AS24" i="4"/>
  <c r="AR24" i="4"/>
  <c r="AQ24" i="4"/>
  <c r="AP24" i="4"/>
  <c r="AO24" i="4"/>
  <c r="AN24" i="4"/>
  <c r="AM24" i="4"/>
  <c r="AL24" i="4"/>
  <c r="AK24" i="4"/>
  <c r="AJ24" i="4"/>
  <c r="AI24" i="4"/>
  <c r="AH24" i="4"/>
  <c r="AG24" i="4"/>
  <c r="AF24" i="4"/>
  <c r="AE24" i="4"/>
  <c r="AD24" i="4"/>
  <c r="AC24" i="4"/>
  <c r="AB24" i="4"/>
  <c r="AA24" i="4"/>
  <c r="Z24" i="4"/>
  <c r="Y24" i="4"/>
  <c r="X24" i="4"/>
  <c r="W24" i="4"/>
  <c r="V24" i="4"/>
  <c r="BK23" i="4"/>
  <c r="BJ23" i="4"/>
  <c r="BI23" i="4"/>
  <c r="BH23" i="4"/>
  <c r="BG23" i="4"/>
  <c r="BF23" i="4"/>
  <c r="BE23" i="4"/>
  <c r="BD23" i="4"/>
  <c r="BC23" i="4"/>
  <c r="BB23" i="4"/>
  <c r="BA23" i="4"/>
  <c r="AZ23" i="4"/>
  <c r="AY23" i="4"/>
  <c r="AX23" i="4"/>
  <c r="AW23" i="4"/>
  <c r="AV23" i="4"/>
  <c r="AU23" i="4"/>
  <c r="AT23" i="4"/>
  <c r="AS23" i="4"/>
  <c r="AR23" i="4"/>
  <c r="AQ23" i="4"/>
  <c r="AP23" i="4"/>
  <c r="AO23" i="4"/>
  <c r="AN23" i="4"/>
  <c r="AM23" i="4"/>
  <c r="AL23" i="4"/>
  <c r="AK23" i="4"/>
  <c r="AJ23" i="4"/>
  <c r="AI23" i="4"/>
  <c r="AH23" i="4"/>
  <c r="AG23" i="4"/>
  <c r="AF23" i="4"/>
  <c r="AE23" i="4"/>
  <c r="AD23" i="4"/>
  <c r="AC23" i="4"/>
  <c r="AB23" i="4"/>
  <c r="AA23" i="4"/>
  <c r="Z23" i="4"/>
  <c r="Y23" i="4"/>
  <c r="X23" i="4"/>
  <c r="W23" i="4"/>
  <c r="V23" i="4"/>
  <c r="BK22" i="4"/>
  <c r="BJ22" i="4"/>
  <c r="BI22" i="4"/>
  <c r="BH22" i="4"/>
  <c r="BG22" i="4"/>
  <c r="BF22" i="4"/>
  <c r="BE22" i="4"/>
  <c r="BD22" i="4"/>
  <c r="BC22" i="4"/>
  <c r="BB22" i="4"/>
  <c r="BA22" i="4"/>
  <c r="AZ22" i="4"/>
  <c r="AY22" i="4"/>
  <c r="AX22" i="4"/>
  <c r="AW22" i="4"/>
  <c r="AV22" i="4"/>
  <c r="AU22" i="4"/>
  <c r="AT22" i="4"/>
  <c r="AS22" i="4"/>
  <c r="AR22" i="4"/>
  <c r="AQ22" i="4"/>
  <c r="AP22" i="4"/>
  <c r="AO22" i="4"/>
  <c r="AN22" i="4"/>
  <c r="AM22" i="4"/>
  <c r="AL22" i="4"/>
  <c r="AK22" i="4"/>
  <c r="AJ22" i="4"/>
  <c r="AI22" i="4"/>
  <c r="AH22" i="4"/>
  <c r="AG22" i="4"/>
  <c r="AF22" i="4"/>
  <c r="AE22" i="4"/>
  <c r="AD22" i="4"/>
  <c r="AC22" i="4"/>
  <c r="AB22" i="4"/>
  <c r="AA22" i="4"/>
  <c r="Z22" i="4"/>
  <c r="Y22" i="4"/>
  <c r="X22" i="4"/>
  <c r="W22" i="4"/>
  <c r="V22" i="4"/>
  <c r="BK21" i="4"/>
  <c r="BJ21" i="4"/>
  <c r="BI21" i="4"/>
  <c r="BH21" i="4"/>
  <c r="BG21" i="4"/>
  <c r="BF21" i="4"/>
  <c r="BE21" i="4"/>
  <c r="BD21" i="4"/>
  <c r="BC21" i="4"/>
  <c r="BB21" i="4"/>
  <c r="BA21" i="4"/>
  <c r="AZ21" i="4"/>
  <c r="AY21" i="4"/>
  <c r="AX21" i="4"/>
  <c r="AW21" i="4"/>
  <c r="AV21" i="4"/>
  <c r="AU21" i="4"/>
  <c r="AT21" i="4"/>
  <c r="AS21" i="4"/>
  <c r="AR21" i="4"/>
  <c r="AQ21" i="4"/>
  <c r="AP21" i="4"/>
  <c r="AO21" i="4"/>
  <c r="AN21" i="4"/>
  <c r="AM21" i="4"/>
  <c r="AL21" i="4"/>
  <c r="AK21" i="4"/>
  <c r="AJ21" i="4"/>
  <c r="AI21" i="4"/>
  <c r="AH21" i="4"/>
  <c r="AG21" i="4"/>
  <c r="AF21" i="4"/>
  <c r="AE21" i="4"/>
  <c r="AD21" i="4"/>
  <c r="AC21" i="4"/>
  <c r="AB21" i="4"/>
  <c r="AA21" i="4"/>
  <c r="Z21" i="4"/>
  <c r="Y21" i="4"/>
  <c r="X21" i="4"/>
  <c r="W21" i="4"/>
  <c r="V21" i="4"/>
  <c r="T18" i="4"/>
  <c r="Q18" i="4"/>
  <c r="O18" i="4"/>
  <c r="N18" i="4"/>
  <c r="M18" i="4"/>
  <c r="L18" i="4"/>
  <c r="J18" i="4"/>
  <c r="H18" i="4"/>
  <c r="F18" i="4"/>
  <c r="E18" i="4"/>
  <c r="D18" i="4"/>
  <c r="C18" i="4"/>
  <c r="B18" i="4"/>
  <c r="A18" i="4"/>
  <c r="Q17" i="4"/>
  <c r="O17" i="4"/>
  <c r="N17" i="4"/>
  <c r="M17" i="4"/>
  <c r="L17" i="4"/>
  <c r="J17" i="4"/>
  <c r="H17" i="4"/>
  <c r="F17" i="4"/>
  <c r="E17" i="4"/>
  <c r="D17" i="4"/>
  <c r="C17" i="4"/>
  <c r="B17" i="4"/>
  <c r="A17" i="4"/>
  <c r="T16" i="4"/>
  <c r="Q16" i="4"/>
  <c r="O16" i="4"/>
  <c r="N16" i="4"/>
  <c r="M16" i="4"/>
  <c r="L16" i="4"/>
  <c r="J16" i="4"/>
  <c r="H16" i="4"/>
  <c r="F16" i="4"/>
  <c r="E16" i="4"/>
  <c r="D16" i="4"/>
  <c r="C16" i="4"/>
  <c r="B16" i="4"/>
  <c r="A16" i="4"/>
  <c r="Q15" i="4"/>
  <c r="O15" i="4"/>
  <c r="M15" i="4"/>
  <c r="L15" i="4"/>
  <c r="J15" i="4"/>
  <c r="H15" i="4"/>
  <c r="F15" i="4"/>
  <c r="E15" i="4"/>
  <c r="D15" i="4"/>
  <c r="C15" i="4"/>
  <c r="B15" i="4"/>
  <c r="A15" i="4"/>
  <c r="T14" i="4"/>
  <c r="Q14" i="4"/>
  <c r="O14" i="4"/>
  <c r="N14" i="4"/>
  <c r="M14" i="4"/>
  <c r="L14" i="4"/>
  <c r="J14" i="4"/>
  <c r="H14" i="4"/>
  <c r="F14" i="4"/>
  <c r="E14" i="4"/>
  <c r="D14" i="4"/>
  <c r="C14" i="4"/>
  <c r="B14" i="4"/>
  <c r="A14" i="4"/>
  <c r="Q13" i="4"/>
  <c r="O13" i="4"/>
  <c r="N13" i="4"/>
  <c r="M13" i="4"/>
  <c r="L13" i="4"/>
  <c r="J13" i="4"/>
  <c r="H13" i="4"/>
  <c r="F13" i="4"/>
  <c r="E13" i="4"/>
  <c r="D13" i="4"/>
  <c r="C13" i="4"/>
  <c r="B13" i="4"/>
  <c r="A13" i="4"/>
  <c r="T12" i="4"/>
  <c r="Q12" i="4"/>
  <c r="O12" i="4"/>
  <c r="N12" i="4"/>
  <c r="M12" i="4"/>
  <c r="L12" i="4"/>
  <c r="J12" i="4"/>
  <c r="H12" i="4"/>
  <c r="F12" i="4"/>
  <c r="E12" i="4"/>
  <c r="D12" i="4"/>
  <c r="C12" i="4"/>
  <c r="B12" i="4"/>
  <c r="A12" i="4"/>
  <c r="Q11" i="4"/>
  <c r="O11" i="4"/>
  <c r="N11" i="4"/>
  <c r="M11" i="4"/>
  <c r="L11" i="4"/>
  <c r="J11" i="4"/>
  <c r="H11" i="4"/>
  <c r="F11" i="4"/>
  <c r="E11" i="4"/>
  <c r="D11" i="4"/>
  <c r="C11" i="4"/>
  <c r="B11" i="4"/>
  <c r="A11" i="4"/>
  <c r="T10" i="4"/>
  <c r="Q10" i="4"/>
  <c r="O10" i="4"/>
  <c r="N10" i="4"/>
  <c r="M10" i="4"/>
  <c r="L10" i="4"/>
  <c r="J10" i="4"/>
  <c r="H10" i="4"/>
  <c r="F10" i="4"/>
  <c r="E10" i="4"/>
  <c r="D10" i="4"/>
  <c r="C10" i="4"/>
  <c r="B10" i="4"/>
  <c r="A10" i="4"/>
  <c r="Q9" i="4"/>
  <c r="O9" i="4"/>
  <c r="N9" i="4"/>
  <c r="M9" i="4"/>
  <c r="L9" i="4"/>
  <c r="J9" i="4"/>
  <c r="H9" i="4"/>
  <c r="F9" i="4"/>
  <c r="E9" i="4"/>
  <c r="D9" i="4"/>
  <c r="C9" i="4"/>
  <c r="B9" i="4"/>
  <c r="A9" i="4"/>
  <c r="T8" i="4"/>
  <c r="Q8" i="4"/>
  <c r="O8" i="4"/>
  <c r="N8" i="4"/>
  <c r="M8" i="4"/>
  <c r="L8" i="4"/>
  <c r="J8" i="4"/>
  <c r="H8" i="4"/>
  <c r="F8" i="4"/>
  <c r="E8" i="4"/>
  <c r="D8" i="4"/>
  <c r="C8" i="4"/>
  <c r="B8" i="4"/>
  <c r="A8" i="4"/>
  <c r="T7" i="4"/>
  <c r="Q7" i="4"/>
  <c r="O7" i="4"/>
  <c r="N7" i="4"/>
  <c r="M7" i="4"/>
  <c r="L7" i="4"/>
  <c r="J7" i="4"/>
  <c r="H7" i="4"/>
  <c r="F7" i="4"/>
  <c r="E7" i="4"/>
  <c r="D7" i="4"/>
  <c r="C7" i="4"/>
  <c r="B7" i="4"/>
  <c r="A7" i="4"/>
  <c r="T6" i="4"/>
  <c r="Q6" i="4"/>
  <c r="O6" i="4"/>
  <c r="N6" i="4"/>
  <c r="M6" i="4"/>
  <c r="L6" i="4"/>
  <c r="J6" i="4"/>
  <c r="H6" i="4"/>
  <c r="F4" i="4" s="1"/>
  <c r="F6" i="4"/>
  <c r="E6" i="4"/>
  <c r="D6" i="4"/>
  <c r="C6" i="4"/>
  <c r="B6" i="4"/>
  <c r="A6" i="4"/>
  <c r="T31" i="3"/>
  <c r="Q31" i="3"/>
  <c r="O31" i="3"/>
  <c r="N31" i="3"/>
  <c r="M31" i="3"/>
  <c r="L31" i="3"/>
  <c r="J31" i="3"/>
  <c r="H31" i="3"/>
  <c r="F31" i="3"/>
  <c r="E31" i="3"/>
  <c r="D31" i="3"/>
  <c r="C31" i="3"/>
  <c r="B31" i="3"/>
  <c r="A31" i="3"/>
  <c r="Q30" i="3"/>
  <c r="O30" i="3"/>
  <c r="N30" i="3"/>
  <c r="M30" i="3"/>
  <c r="L30" i="3"/>
  <c r="J30" i="3"/>
  <c r="H30" i="3"/>
  <c r="F30" i="3"/>
  <c r="E30" i="3"/>
  <c r="D30" i="3"/>
  <c r="C30" i="3"/>
  <c r="B30" i="3"/>
  <c r="A30" i="3"/>
  <c r="Q29" i="3"/>
  <c r="O29" i="3"/>
  <c r="N29" i="3"/>
  <c r="M29" i="3"/>
  <c r="L29" i="3"/>
  <c r="J29" i="3"/>
  <c r="H29" i="3"/>
  <c r="F29" i="3"/>
  <c r="E29" i="3"/>
  <c r="D29" i="3"/>
  <c r="C29" i="3"/>
  <c r="B29" i="3"/>
  <c r="A29" i="3"/>
  <c r="T28" i="3"/>
  <c r="Q28" i="3"/>
  <c r="O28" i="3"/>
  <c r="N28" i="3"/>
  <c r="M28" i="3"/>
  <c r="L28" i="3"/>
  <c r="J28" i="3"/>
  <c r="H28" i="3"/>
  <c r="F28" i="3"/>
  <c r="E28" i="3"/>
  <c r="D28" i="3"/>
  <c r="C28" i="3"/>
  <c r="B28" i="3"/>
  <c r="A28" i="3"/>
  <c r="T27" i="3"/>
  <c r="Q27" i="3"/>
  <c r="O27" i="3"/>
  <c r="N27" i="3"/>
  <c r="M27" i="3"/>
  <c r="L27" i="3"/>
  <c r="J27" i="3"/>
  <c r="H27" i="3"/>
  <c r="F27" i="3"/>
  <c r="E27" i="3"/>
  <c r="D27" i="3"/>
  <c r="C27" i="3"/>
  <c r="B27" i="3"/>
  <c r="A27" i="3"/>
  <c r="T26" i="3"/>
  <c r="Q26" i="3"/>
  <c r="O26" i="3"/>
  <c r="N26" i="3"/>
  <c r="M26" i="3"/>
  <c r="L26" i="3"/>
  <c r="J26" i="3"/>
  <c r="H26" i="3"/>
  <c r="F26" i="3"/>
  <c r="E26" i="3"/>
  <c r="D26" i="3"/>
  <c r="C26" i="3"/>
  <c r="B26" i="3"/>
  <c r="A26" i="3"/>
  <c r="Q25" i="3"/>
  <c r="O25" i="3"/>
  <c r="N25" i="3"/>
  <c r="M25" i="3"/>
  <c r="L25" i="3"/>
  <c r="J25" i="3"/>
  <c r="H25" i="3"/>
  <c r="F25" i="3"/>
  <c r="E25" i="3"/>
  <c r="D25" i="3"/>
  <c r="C25" i="3"/>
  <c r="B25" i="3"/>
  <c r="A25" i="3"/>
  <c r="T24" i="3"/>
  <c r="Q24" i="3"/>
  <c r="O24" i="3"/>
  <c r="N24" i="3"/>
  <c r="M24" i="3"/>
  <c r="L24" i="3"/>
  <c r="J24" i="3"/>
  <c r="H24" i="3"/>
  <c r="F24" i="3"/>
  <c r="E24" i="3"/>
  <c r="D24" i="3"/>
  <c r="C24" i="3"/>
  <c r="B24" i="3"/>
  <c r="A24" i="3"/>
  <c r="Q23" i="3"/>
  <c r="O23" i="3"/>
  <c r="N23" i="3"/>
  <c r="M23" i="3"/>
  <c r="L23" i="3"/>
  <c r="J23" i="3"/>
  <c r="H23" i="3"/>
  <c r="F23" i="3"/>
  <c r="E23" i="3"/>
  <c r="D23" i="3"/>
  <c r="C23" i="3"/>
  <c r="B23" i="3"/>
  <c r="A23" i="3"/>
  <c r="T22" i="3"/>
  <c r="Q22" i="3"/>
  <c r="O22" i="3"/>
  <c r="N22" i="3"/>
  <c r="M22" i="3"/>
  <c r="L22" i="3"/>
  <c r="J22" i="3"/>
  <c r="H22" i="3"/>
  <c r="F22" i="3"/>
  <c r="E22" i="3"/>
  <c r="D22" i="3"/>
  <c r="C22" i="3"/>
  <c r="B22" i="3"/>
  <c r="A22" i="3"/>
  <c r="Q21" i="3"/>
  <c r="O21" i="3"/>
  <c r="N21" i="3"/>
  <c r="M21" i="3"/>
  <c r="L21" i="3"/>
  <c r="J21" i="3"/>
  <c r="H21" i="3"/>
  <c r="F21" i="3"/>
  <c r="E21" i="3"/>
  <c r="D21" i="3"/>
  <c r="C21" i="3"/>
  <c r="B21" i="3"/>
  <c r="A21" i="3"/>
  <c r="T20" i="3"/>
  <c r="Q20" i="3"/>
  <c r="O20" i="3"/>
  <c r="N20" i="3"/>
  <c r="M20" i="3"/>
  <c r="L20" i="3"/>
  <c r="J20" i="3"/>
  <c r="H20" i="3"/>
  <c r="F20" i="3"/>
  <c r="E20" i="3"/>
  <c r="D20" i="3"/>
  <c r="C20" i="3"/>
  <c r="B20" i="3"/>
  <c r="A20" i="3"/>
  <c r="Q19" i="3"/>
  <c r="O19" i="3"/>
  <c r="M19" i="3"/>
  <c r="L19" i="3"/>
  <c r="J19" i="3"/>
  <c r="H19" i="3"/>
  <c r="F18" i="3" s="1"/>
  <c r="F19" i="3"/>
  <c r="E19" i="3"/>
  <c r="D19" i="3"/>
  <c r="C19" i="3"/>
  <c r="B19" i="3"/>
  <c r="A19" i="3"/>
  <c r="T199" i="3"/>
  <c r="Q199" i="3"/>
  <c r="O199" i="3"/>
  <c r="N199" i="3"/>
  <c r="M199" i="3"/>
  <c r="L199" i="3"/>
  <c r="J199" i="3"/>
  <c r="H199" i="3"/>
  <c r="F199" i="3"/>
  <c r="E199" i="3"/>
  <c r="D199" i="3"/>
  <c r="C199" i="3"/>
  <c r="B199" i="3"/>
  <c r="A199" i="3"/>
  <c r="Q198" i="3"/>
  <c r="O198" i="3"/>
  <c r="N198" i="3"/>
  <c r="M198" i="3"/>
  <c r="L198" i="3"/>
  <c r="J198" i="3"/>
  <c r="H198" i="3"/>
  <c r="F198" i="3"/>
  <c r="E198" i="3"/>
  <c r="D198" i="3"/>
  <c r="C198" i="3"/>
  <c r="B198" i="3"/>
  <c r="A198" i="3"/>
  <c r="T197" i="3"/>
  <c r="Q197" i="3"/>
  <c r="O197" i="3"/>
  <c r="N197" i="3"/>
  <c r="M197" i="3"/>
  <c r="L197" i="3"/>
  <c r="J197" i="3"/>
  <c r="H197" i="3"/>
  <c r="F197" i="3"/>
  <c r="E197" i="3"/>
  <c r="D197" i="3"/>
  <c r="C197" i="3"/>
  <c r="B197" i="3"/>
  <c r="A197" i="3"/>
  <c r="Q196" i="3"/>
  <c r="O196" i="3"/>
  <c r="N196" i="3"/>
  <c r="M196" i="3"/>
  <c r="L196" i="3"/>
  <c r="J196" i="3"/>
  <c r="H196" i="3"/>
  <c r="F196" i="3"/>
  <c r="E196" i="3"/>
  <c r="D196" i="3"/>
  <c r="C196" i="3"/>
  <c r="B196" i="3"/>
  <c r="A196" i="3"/>
  <c r="T195" i="3"/>
  <c r="Q195" i="3"/>
  <c r="O195" i="3"/>
  <c r="N195" i="3"/>
  <c r="M195" i="3"/>
  <c r="L195" i="3"/>
  <c r="J195" i="3"/>
  <c r="H195" i="3"/>
  <c r="F195" i="3"/>
  <c r="E195" i="3"/>
  <c r="D195" i="3"/>
  <c r="C195" i="3"/>
  <c r="B195" i="3"/>
  <c r="A195" i="3"/>
  <c r="T194" i="3"/>
  <c r="Q194" i="3"/>
  <c r="O194" i="3"/>
  <c r="N194" i="3"/>
  <c r="M194" i="3"/>
  <c r="L194" i="3"/>
  <c r="J194" i="3"/>
  <c r="H194" i="3"/>
  <c r="F194" i="3"/>
  <c r="E194" i="3"/>
  <c r="D194" i="3"/>
  <c r="C194" i="3"/>
  <c r="B194" i="3"/>
  <c r="A194" i="3"/>
  <c r="T193" i="3"/>
  <c r="Q193" i="3"/>
  <c r="O193" i="3"/>
  <c r="N193" i="3"/>
  <c r="M193" i="3"/>
  <c r="L193" i="3"/>
  <c r="J193" i="3"/>
  <c r="H193" i="3"/>
  <c r="F193" i="3"/>
  <c r="E193" i="3"/>
  <c r="D193" i="3"/>
  <c r="C193" i="3"/>
  <c r="B193" i="3"/>
  <c r="A193" i="3"/>
  <c r="T192" i="3"/>
  <c r="Q192" i="3"/>
  <c r="O192" i="3"/>
  <c r="N192" i="3"/>
  <c r="M192" i="3"/>
  <c r="L192" i="3"/>
  <c r="J192" i="3"/>
  <c r="H192" i="3"/>
  <c r="F192" i="3"/>
  <c r="E192" i="3"/>
  <c r="D192" i="3"/>
  <c r="C192" i="3"/>
  <c r="B192" i="3"/>
  <c r="A192" i="3"/>
  <c r="Q191" i="3"/>
  <c r="O191" i="3"/>
  <c r="N191" i="3"/>
  <c r="M191" i="3"/>
  <c r="L191" i="3"/>
  <c r="J191" i="3"/>
  <c r="H191" i="3"/>
  <c r="F191" i="3"/>
  <c r="E191" i="3"/>
  <c r="D191" i="3"/>
  <c r="C191" i="3"/>
  <c r="B191" i="3"/>
  <c r="A191" i="3"/>
  <c r="Q190" i="3"/>
  <c r="O190" i="3"/>
  <c r="N190" i="3"/>
  <c r="M190" i="3"/>
  <c r="L190" i="3"/>
  <c r="J190" i="3"/>
  <c r="H190" i="3"/>
  <c r="F190" i="3"/>
  <c r="E190" i="3"/>
  <c r="D190" i="3"/>
  <c r="C190" i="3"/>
  <c r="B190" i="3"/>
  <c r="A190" i="3"/>
  <c r="Q189" i="3"/>
  <c r="O189" i="3"/>
  <c r="N189" i="3"/>
  <c r="M189" i="3"/>
  <c r="L189" i="3"/>
  <c r="J189" i="3"/>
  <c r="H189" i="3"/>
  <c r="F189" i="3"/>
  <c r="E189" i="3"/>
  <c r="D189" i="3"/>
  <c r="C189" i="3"/>
  <c r="B189" i="3"/>
  <c r="A189" i="3"/>
  <c r="T188" i="3"/>
  <c r="Q188" i="3"/>
  <c r="O188" i="3"/>
  <c r="N188" i="3"/>
  <c r="M188" i="3"/>
  <c r="L188" i="3"/>
  <c r="J188" i="3"/>
  <c r="H188" i="3"/>
  <c r="G188" i="3"/>
  <c r="F188" i="3"/>
  <c r="E188" i="3"/>
  <c r="D188" i="3"/>
  <c r="C188" i="3"/>
  <c r="B188" i="3"/>
  <c r="A188" i="3"/>
  <c r="T187" i="3"/>
  <c r="Q187" i="3"/>
  <c r="O187" i="3"/>
  <c r="N187" i="3"/>
  <c r="M187" i="3"/>
  <c r="L187" i="3"/>
  <c r="J187" i="3"/>
  <c r="H187" i="3"/>
  <c r="F186" i="3" s="1"/>
  <c r="F187" i="3"/>
  <c r="E187" i="3"/>
  <c r="D187" i="3"/>
  <c r="C187" i="3"/>
  <c r="B187" i="3"/>
  <c r="A187" i="3"/>
  <c r="T185" i="3"/>
  <c r="Q185" i="3"/>
  <c r="O185" i="3"/>
  <c r="N185" i="3"/>
  <c r="M185" i="3"/>
  <c r="L185" i="3"/>
  <c r="J185" i="3"/>
  <c r="H185" i="3"/>
  <c r="F185" i="3"/>
  <c r="E185" i="3"/>
  <c r="D185" i="3"/>
  <c r="C185" i="3"/>
  <c r="B185" i="3"/>
  <c r="A185" i="3"/>
  <c r="T184" i="3"/>
  <c r="Q184" i="3"/>
  <c r="O184" i="3"/>
  <c r="N184" i="3"/>
  <c r="M184" i="3"/>
  <c r="L184" i="3"/>
  <c r="J184" i="3"/>
  <c r="H184" i="3"/>
  <c r="F184" i="3"/>
  <c r="E184" i="3"/>
  <c r="D184" i="3"/>
  <c r="C184" i="3"/>
  <c r="B184" i="3"/>
  <c r="A184" i="3"/>
  <c r="T183" i="3"/>
  <c r="Q183" i="3"/>
  <c r="O183" i="3"/>
  <c r="N183" i="3"/>
  <c r="M183" i="3"/>
  <c r="L183" i="3"/>
  <c r="J183" i="3"/>
  <c r="H183" i="3"/>
  <c r="F183" i="3"/>
  <c r="E183" i="3"/>
  <c r="D183" i="3"/>
  <c r="C183" i="3"/>
  <c r="B183" i="3"/>
  <c r="A183" i="3"/>
  <c r="Q182" i="3"/>
  <c r="O182" i="3"/>
  <c r="M182" i="3"/>
  <c r="L182" i="3"/>
  <c r="J182" i="3"/>
  <c r="H182" i="3"/>
  <c r="F182" i="3"/>
  <c r="E182" i="3"/>
  <c r="D182" i="3"/>
  <c r="C182" i="3"/>
  <c r="B182" i="3"/>
  <c r="A182" i="3"/>
  <c r="T181" i="3"/>
  <c r="Q181" i="3"/>
  <c r="O181" i="3"/>
  <c r="N181" i="3"/>
  <c r="M181" i="3"/>
  <c r="L181" i="3"/>
  <c r="J181" i="3"/>
  <c r="H181" i="3"/>
  <c r="F181" i="3"/>
  <c r="E181" i="3"/>
  <c r="D181" i="3"/>
  <c r="C181" i="3"/>
  <c r="B181" i="3"/>
  <c r="A181" i="3"/>
  <c r="T180" i="3"/>
  <c r="Q180" i="3"/>
  <c r="O180" i="3"/>
  <c r="N180" i="3"/>
  <c r="M180" i="3"/>
  <c r="L180" i="3"/>
  <c r="J180" i="3"/>
  <c r="H180" i="3"/>
  <c r="F180" i="3"/>
  <c r="E180" i="3"/>
  <c r="D180" i="3"/>
  <c r="C180" i="3"/>
  <c r="B180" i="3"/>
  <c r="A180" i="3"/>
  <c r="Q179" i="3"/>
  <c r="O179" i="3"/>
  <c r="N179" i="3"/>
  <c r="M179" i="3"/>
  <c r="L179" i="3"/>
  <c r="J179" i="3"/>
  <c r="H179" i="3"/>
  <c r="F179" i="3"/>
  <c r="E179" i="3"/>
  <c r="D179" i="3"/>
  <c r="C179" i="3"/>
  <c r="B179" i="3"/>
  <c r="A179" i="3"/>
  <c r="Q178" i="3"/>
  <c r="O178" i="3"/>
  <c r="N178" i="3"/>
  <c r="M178" i="3"/>
  <c r="L178" i="3"/>
  <c r="J178" i="3"/>
  <c r="H178" i="3"/>
  <c r="F178" i="3"/>
  <c r="E178" i="3"/>
  <c r="D178" i="3"/>
  <c r="C178" i="3"/>
  <c r="B178" i="3"/>
  <c r="A178" i="3"/>
  <c r="T177" i="3"/>
  <c r="Q177" i="3"/>
  <c r="O177" i="3"/>
  <c r="N177" i="3"/>
  <c r="M177" i="3"/>
  <c r="L177" i="3"/>
  <c r="J177" i="3"/>
  <c r="H177" i="3"/>
  <c r="F177" i="3"/>
  <c r="E177" i="3"/>
  <c r="D177" i="3"/>
  <c r="C177" i="3"/>
  <c r="B177" i="3"/>
  <c r="A177" i="3"/>
  <c r="T176" i="3"/>
  <c r="Q176" i="3"/>
  <c r="O176" i="3"/>
  <c r="N176" i="3"/>
  <c r="M176" i="3"/>
  <c r="L176" i="3"/>
  <c r="J176" i="3"/>
  <c r="H176" i="3"/>
  <c r="F176" i="3"/>
  <c r="E176" i="3"/>
  <c r="D176" i="3"/>
  <c r="C176" i="3"/>
  <c r="B176" i="3"/>
  <c r="A176" i="3"/>
  <c r="T175" i="3"/>
  <c r="Q175" i="3"/>
  <c r="O175" i="3"/>
  <c r="N175" i="3"/>
  <c r="M175" i="3"/>
  <c r="L175" i="3"/>
  <c r="J175" i="3"/>
  <c r="H175" i="3"/>
  <c r="F175" i="3"/>
  <c r="E175" i="3"/>
  <c r="D175" i="3"/>
  <c r="C175" i="3"/>
  <c r="B175" i="3"/>
  <c r="A175" i="3"/>
  <c r="T174" i="3"/>
  <c r="Q174" i="3"/>
  <c r="O174" i="3"/>
  <c r="N174" i="3"/>
  <c r="M174" i="3"/>
  <c r="L174" i="3"/>
  <c r="J174" i="3"/>
  <c r="H174" i="3"/>
  <c r="F174" i="3"/>
  <c r="E174" i="3"/>
  <c r="D174" i="3"/>
  <c r="C174" i="3"/>
  <c r="B174" i="3"/>
  <c r="A174" i="3"/>
  <c r="T173" i="3"/>
  <c r="Q173" i="3"/>
  <c r="O173" i="3"/>
  <c r="N173" i="3"/>
  <c r="M173" i="3"/>
  <c r="L173" i="3"/>
  <c r="J173" i="3"/>
  <c r="H173" i="3"/>
  <c r="F172" i="3" s="1"/>
  <c r="F173" i="3"/>
  <c r="E173" i="3"/>
  <c r="D173" i="3"/>
  <c r="C173" i="3"/>
  <c r="B173" i="3"/>
  <c r="A173" i="3"/>
  <c r="T171" i="3"/>
  <c r="Q171" i="3"/>
  <c r="O171" i="3"/>
  <c r="N171" i="3"/>
  <c r="M171" i="3"/>
  <c r="L171" i="3"/>
  <c r="J171" i="3"/>
  <c r="H171" i="3"/>
  <c r="F171" i="3"/>
  <c r="E171" i="3"/>
  <c r="D171" i="3"/>
  <c r="C171" i="3"/>
  <c r="B171" i="3"/>
  <c r="A171" i="3"/>
  <c r="T170" i="3"/>
  <c r="Q170" i="3"/>
  <c r="O170" i="3"/>
  <c r="N170" i="3"/>
  <c r="M170" i="3"/>
  <c r="L170" i="3"/>
  <c r="J170" i="3"/>
  <c r="H170" i="3"/>
  <c r="F170" i="3"/>
  <c r="E170" i="3"/>
  <c r="D170" i="3"/>
  <c r="C170" i="3"/>
  <c r="B170" i="3"/>
  <c r="A170" i="3"/>
  <c r="T169" i="3"/>
  <c r="Q169" i="3"/>
  <c r="O169" i="3"/>
  <c r="N169" i="3"/>
  <c r="M169" i="3"/>
  <c r="L169" i="3"/>
  <c r="J169" i="3"/>
  <c r="H169" i="3"/>
  <c r="F169" i="3"/>
  <c r="E169" i="3"/>
  <c r="D169" i="3"/>
  <c r="C169" i="3"/>
  <c r="B169" i="3"/>
  <c r="A169" i="3"/>
  <c r="T168" i="3"/>
  <c r="Q168" i="3"/>
  <c r="O168" i="3"/>
  <c r="N168" i="3"/>
  <c r="M168" i="3"/>
  <c r="L168" i="3"/>
  <c r="J168" i="3"/>
  <c r="H168" i="3"/>
  <c r="F168" i="3"/>
  <c r="E168" i="3"/>
  <c r="D168" i="3"/>
  <c r="C168" i="3"/>
  <c r="B168" i="3"/>
  <c r="A168" i="3"/>
  <c r="T167" i="3"/>
  <c r="Q167" i="3"/>
  <c r="O167" i="3"/>
  <c r="N167" i="3"/>
  <c r="M167" i="3"/>
  <c r="L167" i="3"/>
  <c r="J167" i="3"/>
  <c r="H167" i="3"/>
  <c r="F167" i="3"/>
  <c r="E167" i="3"/>
  <c r="D167" i="3"/>
  <c r="C167" i="3"/>
  <c r="B167" i="3"/>
  <c r="A167" i="3"/>
  <c r="Q166" i="3"/>
  <c r="O166" i="3"/>
  <c r="N166" i="3"/>
  <c r="M166" i="3"/>
  <c r="L166" i="3"/>
  <c r="J166" i="3"/>
  <c r="H166" i="3"/>
  <c r="F166" i="3"/>
  <c r="E166" i="3"/>
  <c r="D166" i="3"/>
  <c r="C166" i="3"/>
  <c r="B166" i="3"/>
  <c r="A166" i="3"/>
  <c r="T165" i="3"/>
  <c r="Q165" i="3"/>
  <c r="O165" i="3"/>
  <c r="N165" i="3"/>
  <c r="M165" i="3"/>
  <c r="L165" i="3"/>
  <c r="J165" i="3"/>
  <c r="H165" i="3"/>
  <c r="F165" i="3"/>
  <c r="E165" i="3"/>
  <c r="D165" i="3"/>
  <c r="C165" i="3"/>
  <c r="B165" i="3"/>
  <c r="T164" i="3"/>
  <c r="Q164" i="3"/>
  <c r="O164" i="3"/>
  <c r="M164" i="3"/>
  <c r="L164" i="3"/>
  <c r="J164" i="3"/>
  <c r="H164" i="3"/>
  <c r="F164" i="3"/>
  <c r="E164" i="3"/>
  <c r="D164" i="3"/>
  <c r="C164" i="3"/>
  <c r="B164" i="3"/>
  <c r="A164" i="3"/>
  <c r="Q163" i="3"/>
  <c r="O163" i="3"/>
  <c r="N163" i="3"/>
  <c r="M163" i="3"/>
  <c r="L163" i="3"/>
  <c r="J163" i="3"/>
  <c r="H163" i="3"/>
  <c r="F163" i="3"/>
  <c r="E163" i="3"/>
  <c r="D163" i="3"/>
  <c r="C163" i="3"/>
  <c r="B163" i="3"/>
  <c r="A163" i="3"/>
  <c r="Q162" i="3"/>
  <c r="O162" i="3"/>
  <c r="N162" i="3"/>
  <c r="M162" i="3"/>
  <c r="L162" i="3"/>
  <c r="J162" i="3"/>
  <c r="H162" i="3"/>
  <c r="F162" i="3"/>
  <c r="E162" i="3"/>
  <c r="D162" i="3"/>
  <c r="C162" i="3"/>
  <c r="B162" i="3"/>
  <c r="A162" i="3"/>
  <c r="Q161" i="3"/>
  <c r="O161" i="3"/>
  <c r="N161" i="3"/>
  <c r="M161" i="3"/>
  <c r="L161" i="3"/>
  <c r="J161" i="3"/>
  <c r="H161" i="3"/>
  <c r="F161" i="3"/>
  <c r="E161" i="3"/>
  <c r="D161" i="3"/>
  <c r="C161" i="3"/>
  <c r="B161" i="3"/>
  <c r="A161" i="3"/>
  <c r="T160" i="3"/>
  <c r="Q160" i="3"/>
  <c r="O160" i="3"/>
  <c r="N160" i="3"/>
  <c r="M160" i="3"/>
  <c r="L160" i="3"/>
  <c r="J160" i="3"/>
  <c r="H160" i="3"/>
  <c r="F160" i="3"/>
  <c r="E160" i="3"/>
  <c r="D160" i="3"/>
  <c r="C160" i="3"/>
  <c r="B160" i="3"/>
  <c r="A160" i="3"/>
  <c r="T159" i="3"/>
  <c r="Q159" i="3"/>
  <c r="O159" i="3"/>
  <c r="N159" i="3"/>
  <c r="M159" i="3"/>
  <c r="L159" i="3"/>
  <c r="J159" i="3"/>
  <c r="H159" i="3"/>
  <c r="F158" i="3" s="1"/>
  <c r="F159" i="3"/>
  <c r="E159" i="3"/>
  <c r="D159" i="3"/>
  <c r="C159" i="3"/>
  <c r="B159" i="3"/>
  <c r="A159" i="3"/>
  <c r="T157" i="3"/>
  <c r="Q157" i="3"/>
  <c r="O157" i="3"/>
  <c r="N157" i="3"/>
  <c r="M157" i="3"/>
  <c r="L157" i="3"/>
  <c r="J157" i="3"/>
  <c r="H157" i="3"/>
  <c r="F157" i="3"/>
  <c r="E157" i="3"/>
  <c r="D157" i="3"/>
  <c r="C157" i="3"/>
  <c r="B157" i="3"/>
  <c r="A157" i="3"/>
  <c r="T156" i="3"/>
  <c r="Q156" i="3"/>
  <c r="O156" i="3"/>
  <c r="N156" i="3"/>
  <c r="M156" i="3"/>
  <c r="L156" i="3"/>
  <c r="J156" i="3"/>
  <c r="H156" i="3"/>
  <c r="F156" i="3"/>
  <c r="E156" i="3"/>
  <c r="D156" i="3"/>
  <c r="C156" i="3"/>
  <c r="B156" i="3"/>
  <c r="A156" i="3"/>
  <c r="Q155" i="3"/>
  <c r="O155" i="3"/>
  <c r="N155" i="3"/>
  <c r="M155" i="3"/>
  <c r="L155" i="3"/>
  <c r="J155" i="3"/>
  <c r="H155" i="3"/>
  <c r="F155" i="3"/>
  <c r="E155" i="3"/>
  <c r="D155" i="3"/>
  <c r="C155" i="3"/>
  <c r="B155" i="3"/>
  <c r="A155" i="3"/>
  <c r="T154" i="3"/>
  <c r="Q154" i="3"/>
  <c r="O154" i="3"/>
  <c r="N154" i="3"/>
  <c r="M154" i="3"/>
  <c r="L154" i="3"/>
  <c r="J154" i="3"/>
  <c r="H154" i="3"/>
  <c r="F154" i="3"/>
  <c r="E154" i="3"/>
  <c r="D154" i="3"/>
  <c r="C154" i="3"/>
  <c r="B154" i="3"/>
  <c r="A154" i="3"/>
  <c r="T153" i="3"/>
  <c r="Q153" i="3"/>
  <c r="O153" i="3"/>
  <c r="N153" i="3"/>
  <c r="M153" i="3"/>
  <c r="L153" i="3"/>
  <c r="J153" i="3"/>
  <c r="H153" i="3"/>
  <c r="F153" i="3"/>
  <c r="E153" i="3"/>
  <c r="D153" i="3"/>
  <c r="C153" i="3"/>
  <c r="B153" i="3"/>
  <c r="A153" i="3"/>
  <c r="T152" i="3"/>
  <c r="Q152" i="3"/>
  <c r="O152" i="3"/>
  <c r="N152" i="3"/>
  <c r="M152" i="3"/>
  <c r="L152" i="3"/>
  <c r="J152" i="3"/>
  <c r="H152" i="3"/>
  <c r="F152" i="3"/>
  <c r="E152" i="3"/>
  <c r="D152" i="3"/>
  <c r="C152" i="3"/>
  <c r="B152" i="3"/>
  <c r="A152" i="3"/>
  <c r="Q151" i="3"/>
  <c r="O151" i="3"/>
  <c r="N151" i="3"/>
  <c r="M151" i="3"/>
  <c r="L151" i="3"/>
  <c r="J151" i="3"/>
  <c r="H151" i="3"/>
  <c r="F151" i="3"/>
  <c r="E151" i="3"/>
  <c r="D151" i="3"/>
  <c r="C151" i="3"/>
  <c r="B151" i="3"/>
  <c r="A151" i="3"/>
  <c r="T150" i="3"/>
  <c r="Q150" i="3"/>
  <c r="O150" i="3"/>
  <c r="N150" i="3"/>
  <c r="M150" i="3"/>
  <c r="L150" i="3"/>
  <c r="J150" i="3"/>
  <c r="H150" i="3"/>
  <c r="F150" i="3"/>
  <c r="E150" i="3"/>
  <c r="D150" i="3"/>
  <c r="C150" i="3"/>
  <c r="B150" i="3"/>
  <c r="A150" i="3"/>
  <c r="Q149" i="3"/>
  <c r="O149" i="3"/>
  <c r="N149" i="3"/>
  <c r="M149" i="3"/>
  <c r="L149" i="3"/>
  <c r="J149" i="3"/>
  <c r="H149" i="3"/>
  <c r="F149" i="3"/>
  <c r="E149" i="3"/>
  <c r="D149" i="3"/>
  <c r="C149" i="3"/>
  <c r="B149" i="3"/>
  <c r="A149" i="3"/>
  <c r="T148" i="3"/>
  <c r="Q148" i="3"/>
  <c r="O148" i="3"/>
  <c r="N148" i="3"/>
  <c r="M148" i="3"/>
  <c r="L148" i="3"/>
  <c r="J148" i="3"/>
  <c r="H148" i="3"/>
  <c r="F148" i="3"/>
  <c r="E148" i="3"/>
  <c r="D148" i="3"/>
  <c r="C148" i="3"/>
  <c r="B148" i="3"/>
  <c r="A148" i="3"/>
  <c r="T147" i="3"/>
  <c r="Q147" i="3"/>
  <c r="O147" i="3"/>
  <c r="N147" i="3"/>
  <c r="M147" i="3"/>
  <c r="L147" i="3"/>
  <c r="J147" i="3"/>
  <c r="H147" i="3"/>
  <c r="F147" i="3"/>
  <c r="E147" i="3"/>
  <c r="D147" i="3"/>
  <c r="C147" i="3"/>
  <c r="B147" i="3"/>
  <c r="A147" i="3"/>
  <c r="T146" i="3"/>
  <c r="Q146" i="3"/>
  <c r="O146" i="3"/>
  <c r="N146" i="3"/>
  <c r="M146" i="3"/>
  <c r="L146" i="3"/>
  <c r="J146" i="3"/>
  <c r="H146" i="3"/>
  <c r="F146" i="3"/>
  <c r="E146" i="3"/>
  <c r="D146" i="3"/>
  <c r="C146" i="3"/>
  <c r="B146" i="3"/>
  <c r="A146" i="3"/>
  <c r="T145" i="3"/>
  <c r="Q145" i="3"/>
  <c r="O145" i="3"/>
  <c r="N145" i="3"/>
  <c r="M145" i="3"/>
  <c r="L145" i="3"/>
  <c r="J145" i="3"/>
  <c r="H145" i="3"/>
  <c r="F145" i="3"/>
  <c r="F144" i="3" s="1"/>
  <c r="E145" i="3"/>
  <c r="D145" i="3"/>
  <c r="C145" i="3"/>
  <c r="B145" i="3"/>
  <c r="A145" i="3"/>
  <c r="T143" i="3"/>
  <c r="Q143" i="3"/>
  <c r="O143" i="3"/>
  <c r="N143" i="3"/>
  <c r="M143" i="3"/>
  <c r="L143" i="3"/>
  <c r="J143" i="3"/>
  <c r="H143" i="3"/>
  <c r="F143" i="3"/>
  <c r="E143" i="3"/>
  <c r="D143" i="3"/>
  <c r="C143" i="3"/>
  <c r="B143" i="3"/>
  <c r="A143" i="3"/>
  <c r="T142" i="3"/>
  <c r="Q142" i="3"/>
  <c r="O142" i="3"/>
  <c r="N142" i="3"/>
  <c r="M142" i="3"/>
  <c r="L142" i="3"/>
  <c r="J142" i="3"/>
  <c r="H142" i="3"/>
  <c r="F142" i="3"/>
  <c r="E142" i="3"/>
  <c r="D142" i="3"/>
  <c r="C142" i="3"/>
  <c r="B142" i="3"/>
  <c r="A142" i="3"/>
  <c r="T141" i="3"/>
  <c r="Q141" i="3"/>
  <c r="O141" i="3"/>
  <c r="N141" i="3"/>
  <c r="M141" i="3"/>
  <c r="L141" i="3"/>
  <c r="J141" i="3"/>
  <c r="H141" i="3"/>
  <c r="F141" i="3"/>
  <c r="E141" i="3"/>
  <c r="D141" i="3"/>
  <c r="C141" i="3"/>
  <c r="B141" i="3"/>
  <c r="A141" i="3"/>
  <c r="T140" i="3"/>
  <c r="Q140" i="3"/>
  <c r="O140" i="3"/>
  <c r="N140" i="3"/>
  <c r="M140" i="3"/>
  <c r="L140" i="3"/>
  <c r="J140" i="3"/>
  <c r="H140" i="3"/>
  <c r="F140" i="3"/>
  <c r="E140" i="3"/>
  <c r="D140" i="3"/>
  <c r="C140" i="3"/>
  <c r="B140" i="3"/>
  <c r="A140" i="3"/>
  <c r="T139" i="3"/>
  <c r="Q139" i="3"/>
  <c r="O139" i="3"/>
  <c r="N139" i="3"/>
  <c r="M139" i="3"/>
  <c r="L139" i="3"/>
  <c r="J139" i="3"/>
  <c r="H139" i="3"/>
  <c r="F139" i="3"/>
  <c r="E139" i="3"/>
  <c r="D139" i="3"/>
  <c r="C139" i="3"/>
  <c r="B139" i="3"/>
  <c r="A139" i="3"/>
  <c r="T138" i="3"/>
  <c r="Q138" i="3"/>
  <c r="O138" i="3"/>
  <c r="N138" i="3"/>
  <c r="M138" i="3"/>
  <c r="L138" i="3"/>
  <c r="J138" i="3"/>
  <c r="H138" i="3"/>
  <c r="F138" i="3"/>
  <c r="E138" i="3"/>
  <c r="D138" i="3"/>
  <c r="C138" i="3"/>
  <c r="B138" i="3"/>
  <c r="A138" i="3"/>
  <c r="Q137" i="3"/>
  <c r="O137" i="3"/>
  <c r="N137" i="3"/>
  <c r="M137" i="3"/>
  <c r="L137" i="3"/>
  <c r="J137" i="3"/>
  <c r="H137" i="3"/>
  <c r="F137" i="3"/>
  <c r="E137" i="3"/>
  <c r="D137" i="3"/>
  <c r="C137" i="3"/>
  <c r="B137" i="3"/>
  <c r="A137" i="3"/>
  <c r="T136" i="3"/>
  <c r="Q136" i="3"/>
  <c r="O136" i="3"/>
  <c r="N136" i="3"/>
  <c r="M136" i="3"/>
  <c r="L136" i="3"/>
  <c r="J136" i="3"/>
  <c r="H136" i="3"/>
  <c r="F136" i="3"/>
  <c r="E136" i="3"/>
  <c r="D136" i="3"/>
  <c r="C136" i="3"/>
  <c r="B136" i="3"/>
  <c r="A136" i="3"/>
  <c r="Q135" i="3"/>
  <c r="O135" i="3"/>
  <c r="N135" i="3"/>
  <c r="M135" i="3"/>
  <c r="L135" i="3"/>
  <c r="J135" i="3"/>
  <c r="H135" i="3"/>
  <c r="F135" i="3"/>
  <c r="E135" i="3"/>
  <c r="D135" i="3"/>
  <c r="C135" i="3"/>
  <c r="B135" i="3"/>
  <c r="A135" i="3"/>
  <c r="T134" i="3"/>
  <c r="Q134" i="3"/>
  <c r="O134" i="3"/>
  <c r="N134" i="3"/>
  <c r="M134" i="3"/>
  <c r="L134" i="3"/>
  <c r="J134" i="3"/>
  <c r="H134" i="3"/>
  <c r="F134" i="3"/>
  <c r="E134" i="3"/>
  <c r="D134" i="3"/>
  <c r="C134" i="3"/>
  <c r="B134" i="3"/>
  <c r="A134" i="3"/>
  <c r="Q133" i="3"/>
  <c r="O133" i="3"/>
  <c r="N133" i="3"/>
  <c r="M133" i="3"/>
  <c r="L133" i="3"/>
  <c r="J133" i="3"/>
  <c r="H133" i="3"/>
  <c r="F133" i="3"/>
  <c r="E133" i="3"/>
  <c r="D133" i="3"/>
  <c r="C133" i="3"/>
  <c r="B133" i="3"/>
  <c r="A133" i="3"/>
  <c r="Q132" i="3"/>
  <c r="O132" i="3"/>
  <c r="N132" i="3"/>
  <c r="M132" i="3"/>
  <c r="L132" i="3"/>
  <c r="J132" i="3"/>
  <c r="H132" i="3"/>
  <c r="F132" i="3"/>
  <c r="E132" i="3"/>
  <c r="D132" i="3"/>
  <c r="C132" i="3"/>
  <c r="B132" i="3"/>
  <c r="A132" i="3"/>
  <c r="T131" i="3"/>
  <c r="Q131" i="3"/>
  <c r="O131" i="3"/>
  <c r="N131" i="3"/>
  <c r="M131" i="3"/>
  <c r="L131" i="3"/>
  <c r="J131" i="3"/>
  <c r="H131" i="3"/>
  <c r="F130" i="3" s="1"/>
  <c r="F131" i="3"/>
  <c r="E131" i="3"/>
  <c r="D131" i="3"/>
  <c r="C131" i="3"/>
  <c r="B131" i="3"/>
  <c r="A131" i="3"/>
  <c r="T129" i="3"/>
  <c r="Q129" i="3"/>
  <c r="O129" i="3"/>
  <c r="N129" i="3"/>
  <c r="M129" i="3"/>
  <c r="L129" i="3"/>
  <c r="J129" i="3"/>
  <c r="H129" i="3"/>
  <c r="F129" i="3"/>
  <c r="E129" i="3"/>
  <c r="D129" i="3"/>
  <c r="C129" i="3"/>
  <c r="B129" i="3"/>
  <c r="A129" i="3"/>
  <c r="T128" i="3"/>
  <c r="Q128" i="3"/>
  <c r="O128" i="3"/>
  <c r="N128" i="3"/>
  <c r="M128" i="3"/>
  <c r="L128" i="3"/>
  <c r="J128" i="3"/>
  <c r="H128" i="3"/>
  <c r="F128" i="3"/>
  <c r="E128" i="3"/>
  <c r="D128" i="3"/>
  <c r="C128" i="3"/>
  <c r="B128" i="3"/>
  <c r="A128" i="3"/>
  <c r="T127" i="3"/>
  <c r="Q127" i="3"/>
  <c r="O127" i="3"/>
  <c r="N127" i="3"/>
  <c r="M127" i="3"/>
  <c r="L127" i="3"/>
  <c r="J127" i="3"/>
  <c r="H127" i="3"/>
  <c r="F127" i="3"/>
  <c r="E127" i="3"/>
  <c r="D127" i="3"/>
  <c r="C127" i="3"/>
  <c r="B127" i="3"/>
  <c r="A127" i="3"/>
  <c r="Q126" i="3"/>
  <c r="O126" i="3"/>
  <c r="N126" i="3"/>
  <c r="M126" i="3"/>
  <c r="L126" i="3"/>
  <c r="J126" i="3"/>
  <c r="H126" i="3"/>
  <c r="F126" i="3"/>
  <c r="E126" i="3"/>
  <c r="D126" i="3"/>
  <c r="C126" i="3"/>
  <c r="B126" i="3"/>
  <c r="A126" i="3"/>
  <c r="Q125" i="3"/>
  <c r="O125" i="3"/>
  <c r="N125" i="3"/>
  <c r="M125" i="3"/>
  <c r="L125" i="3"/>
  <c r="J125" i="3"/>
  <c r="H125" i="3"/>
  <c r="F125" i="3"/>
  <c r="E125" i="3"/>
  <c r="D125" i="3"/>
  <c r="C125" i="3"/>
  <c r="B125" i="3"/>
  <c r="A125" i="3"/>
  <c r="T124" i="3"/>
  <c r="Q124" i="3"/>
  <c r="O124" i="3"/>
  <c r="N124" i="3"/>
  <c r="M124" i="3"/>
  <c r="L124" i="3"/>
  <c r="J124" i="3"/>
  <c r="H124" i="3"/>
  <c r="F124" i="3"/>
  <c r="E124" i="3"/>
  <c r="D124" i="3"/>
  <c r="C124" i="3"/>
  <c r="B124" i="3"/>
  <c r="A124" i="3"/>
  <c r="T123" i="3"/>
  <c r="Q123" i="3"/>
  <c r="O123" i="3"/>
  <c r="N123" i="3"/>
  <c r="M123" i="3"/>
  <c r="L123" i="3"/>
  <c r="J123" i="3"/>
  <c r="H123" i="3"/>
  <c r="F123" i="3"/>
  <c r="E123" i="3"/>
  <c r="D123" i="3"/>
  <c r="C123" i="3"/>
  <c r="B123" i="3"/>
  <c r="A123" i="3"/>
  <c r="T122" i="3"/>
  <c r="Q122" i="3"/>
  <c r="O122" i="3"/>
  <c r="N122" i="3"/>
  <c r="M122" i="3"/>
  <c r="L122" i="3"/>
  <c r="J122" i="3"/>
  <c r="H122" i="3"/>
  <c r="F122" i="3"/>
  <c r="E122" i="3"/>
  <c r="D122" i="3"/>
  <c r="C122" i="3"/>
  <c r="B122" i="3"/>
  <c r="A122" i="3"/>
  <c r="Q121" i="3"/>
  <c r="O121" i="3"/>
  <c r="N121" i="3"/>
  <c r="M121" i="3"/>
  <c r="L121" i="3"/>
  <c r="J121" i="3"/>
  <c r="H121" i="3"/>
  <c r="F121" i="3"/>
  <c r="E121" i="3"/>
  <c r="D121" i="3"/>
  <c r="C121" i="3"/>
  <c r="B121" i="3"/>
  <c r="A121" i="3"/>
  <c r="T120" i="3"/>
  <c r="Q120" i="3"/>
  <c r="O120" i="3"/>
  <c r="N120" i="3"/>
  <c r="M120" i="3"/>
  <c r="L120" i="3"/>
  <c r="J120" i="3"/>
  <c r="H120" i="3"/>
  <c r="F120" i="3"/>
  <c r="E120" i="3"/>
  <c r="D120" i="3"/>
  <c r="C120" i="3"/>
  <c r="B120" i="3"/>
  <c r="A120" i="3"/>
  <c r="T119" i="3"/>
  <c r="Q119" i="3"/>
  <c r="O119" i="3"/>
  <c r="N119" i="3"/>
  <c r="M119" i="3"/>
  <c r="L119" i="3"/>
  <c r="J119" i="3"/>
  <c r="H119" i="3"/>
  <c r="F119" i="3"/>
  <c r="E119" i="3"/>
  <c r="D119" i="3"/>
  <c r="C119" i="3"/>
  <c r="B119" i="3"/>
  <c r="A119" i="3"/>
  <c r="T118" i="3"/>
  <c r="Q118" i="3"/>
  <c r="O118" i="3"/>
  <c r="N118" i="3"/>
  <c r="M118" i="3"/>
  <c r="L118" i="3"/>
  <c r="J118" i="3"/>
  <c r="H118" i="3"/>
  <c r="F118" i="3"/>
  <c r="E118" i="3"/>
  <c r="D118" i="3"/>
  <c r="C118" i="3"/>
  <c r="B118" i="3"/>
  <c r="A118" i="3"/>
  <c r="T117" i="3"/>
  <c r="Q117" i="3"/>
  <c r="O117" i="3"/>
  <c r="N117" i="3"/>
  <c r="M117" i="3"/>
  <c r="L117" i="3"/>
  <c r="J117" i="3"/>
  <c r="H117" i="3"/>
  <c r="F116" i="3" s="1"/>
  <c r="F117" i="3"/>
  <c r="E117" i="3"/>
  <c r="D117" i="3"/>
  <c r="C117" i="3"/>
  <c r="B117" i="3"/>
  <c r="A117" i="3"/>
  <c r="T115" i="3"/>
  <c r="Q115" i="3"/>
  <c r="O115" i="3"/>
  <c r="N115" i="3"/>
  <c r="M115" i="3"/>
  <c r="L115" i="3"/>
  <c r="J115" i="3"/>
  <c r="H115" i="3"/>
  <c r="F115" i="3"/>
  <c r="E115" i="3"/>
  <c r="D115" i="3"/>
  <c r="C115" i="3"/>
  <c r="B115" i="3"/>
  <c r="A115" i="3"/>
  <c r="T114" i="3"/>
  <c r="Q114" i="3"/>
  <c r="O114" i="3"/>
  <c r="N114" i="3"/>
  <c r="M114" i="3"/>
  <c r="L114" i="3"/>
  <c r="J114" i="3"/>
  <c r="H114" i="3"/>
  <c r="F114" i="3"/>
  <c r="E114" i="3"/>
  <c r="D114" i="3"/>
  <c r="C114" i="3"/>
  <c r="B114" i="3"/>
  <c r="A114" i="3"/>
  <c r="T113" i="3"/>
  <c r="Q113" i="3"/>
  <c r="O113" i="3"/>
  <c r="N113" i="3"/>
  <c r="M113" i="3"/>
  <c r="L113" i="3"/>
  <c r="J113" i="3"/>
  <c r="H113" i="3"/>
  <c r="F113" i="3"/>
  <c r="E113" i="3"/>
  <c r="D113" i="3"/>
  <c r="C113" i="3"/>
  <c r="B113" i="3"/>
  <c r="A113" i="3"/>
  <c r="Q112" i="3"/>
  <c r="O112" i="3"/>
  <c r="N112" i="3"/>
  <c r="M112" i="3"/>
  <c r="L112" i="3"/>
  <c r="J112" i="3"/>
  <c r="H112" i="3"/>
  <c r="F112" i="3"/>
  <c r="E112" i="3"/>
  <c r="D112" i="3"/>
  <c r="C112" i="3"/>
  <c r="B112" i="3"/>
  <c r="A112" i="3"/>
  <c r="T111" i="3"/>
  <c r="Q111" i="3"/>
  <c r="O111" i="3"/>
  <c r="N111" i="3"/>
  <c r="M111" i="3"/>
  <c r="L111" i="3"/>
  <c r="J111" i="3"/>
  <c r="H111" i="3"/>
  <c r="F111" i="3"/>
  <c r="E111" i="3"/>
  <c r="D111" i="3"/>
  <c r="C111" i="3"/>
  <c r="B111" i="3"/>
  <c r="A111" i="3"/>
  <c r="T110" i="3"/>
  <c r="Q110" i="3"/>
  <c r="O110" i="3"/>
  <c r="N110" i="3"/>
  <c r="M110" i="3"/>
  <c r="L110" i="3"/>
  <c r="J110" i="3"/>
  <c r="H110" i="3"/>
  <c r="F110" i="3"/>
  <c r="E110" i="3"/>
  <c r="D110" i="3"/>
  <c r="C110" i="3"/>
  <c r="B110" i="3"/>
  <c r="A110" i="3"/>
  <c r="T109" i="3"/>
  <c r="Q109" i="3"/>
  <c r="O109" i="3"/>
  <c r="N109" i="3"/>
  <c r="M109" i="3"/>
  <c r="L109" i="3"/>
  <c r="J109" i="3"/>
  <c r="H109" i="3"/>
  <c r="F109" i="3"/>
  <c r="E109" i="3"/>
  <c r="D109" i="3"/>
  <c r="C109" i="3"/>
  <c r="B109" i="3"/>
  <c r="A109" i="3"/>
  <c r="T108" i="3"/>
  <c r="Q108" i="3"/>
  <c r="O108" i="3"/>
  <c r="M108" i="3"/>
  <c r="L108" i="3"/>
  <c r="J108" i="3"/>
  <c r="H108" i="3"/>
  <c r="F108" i="3"/>
  <c r="E108" i="3"/>
  <c r="D108" i="3"/>
  <c r="C108" i="3"/>
  <c r="B108" i="3"/>
  <c r="A108" i="3"/>
  <c r="Q107" i="3"/>
  <c r="O107" i="3"/>
  <c r="N107" i="3"/>
  <c r="M107" i="3"/>
  <c r="L107" i="3"/>
  <c r="J107" i="3"/>
  <c r="H107" i="3"/>
  <c r="F107" i="3"/>
  <c r="E107" i="3"/>
  <c r="D107" i="3"/>
  <c r="C107" i="3"/>
  <c r="B107" i="3"/>
  <c r="A107" i="3"/>
  <c r="T106" i="3"/>
  <c r="Q106" i="3"/>
  <c r="O106" i="3"/>
  <c r="N106" i="3"/>
  <c r="M106" i="3"/>
  <c r="L106" i="3"/>
  <c r="J106" i="3"/>
  <c r="H106" i="3"/>
  <c r="F106" i="3"/>
  <c r="E106" i="3"/>
  <c r="D106" i="3"/>
  <c r="C106" i="3"/>
  <c r="B106" i="3"/>
  <c r="A106" i="3"/>
  <c r="Q105" i="3"/>
  <c r="O105" i="3"/>
  <c r="N105" i="3"/>
  <c r="M105" i="3"/>
  <c r="L105" i="3"/>
  <c r="J105" i="3"/>
  <c r="H105" i="3"/>
  <c r="F105" i="3"/>
  <c r="E105" i="3"/>
  <c r="D105" i="3"/>
  <c r="C105" i="3"/>
  <c r="B105" i="3"/>
  <c r="A105" i="3"/>
  <c r="Q104" i="3"/>
  <c r="O104" i="3"/>
  <c r="N104" i="3"/>
  <c r="M104" i="3"/>
  <c r="L104" i="3"/>
  <c r="J104" i="3"/>
  <c r="H104" i="3"/>
  <c r="F104" i="3"/>
  <c r="E104" i="3"/>
  <c r="D104" i="3"/>
  <c r="C104" i="3"/>
  <c r="B104" i="3"/>
  <c r="A104" i="3"/>
  <c r="T103" i="3"/>
  <c r="Q103" i="3"/>
  <c r="O103" i="3"/>
  <c r="N103" i="3"/>
  <c r="M103" i="3"/>
  <c r="L103" i="3"/>
  <c r="J103" i="3"/>
  <c r="H103" i="3"/>
  <c r="F103" i="3"/>
  <c r="F102" i="3" s="1"/>
  <c r="E103" i="3"/>
  <c r="D103" i="3"/>
  <c r="C103" i="3"/>
  <c r="B103" i="3"/>
  <c r="A103" i="3"/>
  <c r="T101" i="3"/>
  <c r="Q101" i="3"/>
  <c r="O101" i="3"/>
  <c r="N101" i="3"/>
  <c r="M101" i="3"/>
  <c r="L101" i="3"/>
  <c r="J101" i="3"/>
  <c r="H101" i="3"/>
  <c r="F101" i="3"/>
  <c r="E101" i="3"/>
  <c r="D101" i="3"/>
  <c r="C101" i="3"/>
  <c r="B101" i="3"/>
  <c r="A101" i="3"/>
  <c r="T100" i="3"/>
  <c r="Q100" i="3"/>
  <c r="O100" i="3"/>
  <c r="N100" i="3"/>
  <c r="M100" i="3"/>
  <c r="L100" i="3"/>
  <c r="J100" i="3"/>
  <c r="H100" i="3"/>
  <c r="F100" i="3"/>
  <c r="E100" i="3"/>
  <c r="D100" i="3"/>
  <c r="C100" i="3"/>
  <c r="B100" i="3"/>
  <c r="A100" i="3"/>
  <c r="T99" i="3"/>
  <c r="Q99" i="3"/>
  <c r="O99" i="3"/>
  <c r="M99" i="3"/>
  <c r="L99" i="3"/>
  <c r="J99" i="3"/>
  <c r="H99" i="3"/>
  <c r="F99" i="3"/>
  <c r="E99" i="3"/>
  <c r="D99" i="3"/>
  <c r="C99" i="3"/>
  <c r="B99" i="3"/>
  <c r="A99" i="3"/>
  <c r="Q98" i="3"/>
  <c r="O98" i="3"/>
  <c r="N98" i="3"/>
  <c r="M98" i="3"/>
  <c r="L98" i="3"/>
  <c r="J98" i="3"/>
  <c r="H98" i="3"/>
  <c r="F98" i="3"/>
  <c r="E98" i="3"/>
  <c r="D98" i="3"/>
  <c r="C98" i="3"/>
  <c r="B98" i="3"/>
  <c r="A98" i="3"/>
  <c r="T97" i="3"/>
  <c r="Q97" i="3"/>
  <c r="O97" i="3"/>
  <c r="N97" i="3"/>
  <c r="M97" i="3"/>
  <c r="L97" i="3"/>
  <c r="J97" i="3"/>
  <c r="H97" i="3"/>
  <c r="F97" i="3"/>
  <c r="E97" i="3"/>
  <c r="D97" i="3"/>
  <c r="C97" i="3"/>
  <c r="B97" i="3"/>
  <c r="A97" i="3"/>
  <c r="T96" i="3"/>
  <c r="Q96" i="3"/>
  <c r="O96" i="3"/>
  <c r="N96" i="3"/>
  <c r="M96" i="3"/>
  <c r="L96" i="3"/>
  <c r="J96" i="3"/>
  <c r="H96" i="3"/>
  <c r="F96" i="3"/>
  <c r="E96" i="3"/>
  <c r="D96" i="3"/>
  <c r="C96" i="3"/>
  <c r="B96" i="3"/>
  <c r="A96" i="3"/>
  <c r="T95" i="3"/>
  <c r="Q95" i="3"/>
  <c r="O95" i="3"/>
  <c r="N95" i="3"/>
  <c r="M95" i="3"/>
  <c r="L95" i="3"/>
  <c r="J95" i="3"/>
  <c r="H95" i="3"/>
  <c r="F95" i="3"/>
  <c r="E95" i="3"/>
  <c r="D95" i="3"/>
  <c r="C95" i="3"/>
  <c r="B95" i="3"/>
  <c r="A95" i="3"/>
  <c r="T94" i="3"/>
  <c r="Q94" i="3"/>
  <c r="O94" i="3"/>
  <c r="N94" i="3"/>
  <c r="M94" i="3"/>
  <c r="L94" i="3"/>
  <c r="J94" i="3"/>
  <c r="H94" i="3"/>
  <c r="F94" i="3"/>
  <c r="E94" i="3"/>
  <c r="D94" i="3"/>
  <c r="C94" i="3"/>
  <c r="B94" i="3"/>
  <c r="A94" i="3"/>
  <c r="Q93" i="3"/>
  <c r="O93" i="3"/>
  <c r="N93" i="3"/>
  <c r="M93" i="3"/>
  <c r="L93" i="3"/>
  <c r="J93" i="3"/>
  <c r="H93" i="3"/>
  <c r="F93" i="3"/>
  <c r="E93" i="3"/>
  <c r="D93" i="3"/>
  <c r="C93" i="3"/>
  <c r="B93" i="3"/>
  <c r="A93" i="3"/>
  <c r="T92" i="3"/>
  <c r="Q92" i="3"/>
  <c r="O92" i="3"/>
  <c r="N92" i="3"/>
  <c r="M92" i="3"/>
  <c r="L92" i="3"/>
  <c r="J92" i="3"/>
  <c r="H92" i="3"/>
  <c r="F92" i="3"/>
  <c r="E92" i="3"/>
  <c r="D92" i="3"/>
  <c r="C92" i="3"/>
  <c r="B92" i="3"/>
  <c r="A92" i="3"/>
  <c r="Q91" i="3"/>
  <c r="O91" i="3"/>
  <c r="N91" i="3"/>
  <c r="M91" i="3"/>
  <c r="L91" i="3"/>
  <c r="J91" i="3"/>
  <c r="H91" i="3"/>
  <c r="F91" i="3"/>
  <c r="E91" i="3"/>
  <c r="D91" i="3"/>
  <c r="C91" i="3"/>
  <c r="B91" i="3"/>
  <c r="A91" i="3"/>
  <c r="Q90" i="3"/>
  <c r="O90" i="3"/>
  <c r="N90" i="3"/>
  <c r="M90" i="3"/>
  <c r="L90" i="3"/>
  <c r="J90" i="3"/>
  <c r="H90" i="3"/>
  <c r="F90" i="3"/>
  <c r="E90" i="3"/>
  <c r="D90" i="3"/>
  <c r="C90" i="3"/>
  <c r="B90" i="3"/>
  <c r="A90" i="3"/>
  <c r="T89" i="3"/>
  <c r="Q89" i="3"/>
  <c r="O89" i="3"/>
  <c r="N89" i="3"/>
  <c r="M89" i="3"/>
  <c r="L89" i="3"/>
  <c r="J89" i="3"/>
  <c r="H89" i="3"/>
  <c r="F88" i="3" s="1"/>
  <c r="F89" i="3"/>
  <c r="E89" i="3"/>
  <c r="D89" i="3"/>
  <c r="C89" i="3"/>
  <c r="B89" i="3"/>
  <c r="A89" i="3"/>
  <c r="T87" i="3"/>
  <c r="Q87" i="3"/>
  <c r="O87" i="3"/>
  <c r="N87" i="3"/>
  <c r="M87" i="3"/>
  <c r="L87" i="3"/>
  <c r="J87" i="3"/>
  <c r="H87" i="3"/>
  <c r="F87" i="3"/>
  <c r="E87" i="3"/>
  <c r="D87" i="3"/>
  <c r="C87" i="3"/>
  <c r="B87" i="3"/>
  <c r="A87" i="3"/>
  <c r="T86" i="3"/>
  <c r="Q86" i="3"/>
  <c r="O86" i="3"/>
  <c r="N86" i="3"/>
  <c r="M86" i="3"/>
  <c r="L86" i="3"/>
  <c r="J86" i="3"/>
  <c r="H86" i="3"/>
  <c r="F86" i="3"/>
  <c r="E86" i="3"/>
  <c r="D86" i="3"/>
  <c r="C86" i="3"/>
  <c r="B86" i="3"/>
  <c r="A86" i="3"/>
  <c r="Q85" i="3"/>
  <c r="O85" i="3"/>
  <c r="N85" i="3"/>
  <c r="M85" i="3"/>
  <c r="L85" i="3"/>
  <c r="J85" i="3"/>
  <c r="H85" i="3"/>
  <c r="F85" i="3"/>
  <c r="E85" i="3"/>
  <c r="D85" i="3"/>
  <c r="C85" i="3"/>
  <c r="B85" i="3"/>
  <c r="A85" i="3"/>
  <c r="T84" i="3"/>
  <c r="Q84" i="3"/>
  <c r="O84" i="3"/>
  <c r="N84" i="3"/>
  <c r="M84" i="3"/>
  <c r="L84" i="3"/>
  <c r="J84" i="3"/>
  <c r="H84" i="3"/>
  <c r="F84" i="3"/>
  <c r="E84" i="3"/>
  <c r="D84" i="3"/>
  <c r="C84" i="3"/>
  <c r="B84" i="3"/>
  <c r="A84" i="3"/>
  <c r="Q83" i="3"/>
  <c r="O83" i="3"/>
  <c r="N83" i="3"/>
  <c r="M83" i="3"/>
  <c r="L83" i="3"/>
  <c r="J83" i="3"/>
  <c r="H83" i="3"/>
  <c r="F83" i="3"/>
  <c r="E83" i="3"/>
  <c r="D83" i="3"/>
  <c r="C83" i="3"/>
  <c r="B83" i="3"/>
  <c r="A83" i="3"/>
  <c r="Q82" i="3"/>
  <c r="O82" i="3"/>
  <c r="N82" i="3"/>
  <c r="M82" i="3"/>
  <c r="L82" i="3"/>
  <c r="J82" i="3"/>
  <c r="H82" i="3"/>
  <c r="F82" i="3"/>
  <c r="E82" i="3"/>
  <c r="D82" i="3"/>
  <c r="C82" i="3"/>
  <c r="B82" i="3"/>
  <c r="A82" i="3"/>
  <c r="T81" i="3"/>
  <c r="Q81" i="3"/>
  <c r="O81" i="3"/>
  <c r="N81" i="3"/>
  <c r="M81" i="3"/>
  <c r="L81" i="3"/>
  <c r="J81" i="3"/>
  <c r="H81" i="3"/>
  <c r="F81" i="3"/>
  <c r="E81" i="3"/>
  <c r="D81" i="3"/>
  <c r="C81" i="3"/>
  <c r="B81" i="3"/>
  <c r="A81" i="3"/>
  <c r="T80" i="3"/>
  <c r="Q80" i="3"/>
  <c r="O80" i="3"/>
  <c r="M80" i="3"/>
  <c r="L80" i="3"/>
  <c r="J80" i="3"/>
  <c r="H80" i="3"/>
  <c r="F80" i="3"/>
  <c r="E80" i="3"/>
  <c r="D80" i="3"/>
  <c r="C80" i="3"/>
  <c r="B80" i="3"/>
  <c r="A80" i="3"/>
  <c r="Q79" i="3"/>
  <c r="O79" i="3"/>
  <c r="N79" i="3"/>
  <c r="M79" i="3"/>
  <c r="L79" i="3"/>
  <c r="J79" i="3"/>
  <c r="H79" i="3"/>
  <c r="F79" i="3"/>
  <c r="E79" i="3"/>
  <c r="D79" i="3"/>
  <c r="C79" i="3"/>
  <c r="B79" i="3"/>
  <c r="A79" i="3"/>
  <c r="T78" i="3"/>
  <c r="Q78" i="3"/>
  <c r="O78" i="3"/>
  <c r="N78" i="3"/>
  <c r="M78" i="3"/>
  <c r="L78" i="3"/>
  <c r="J78" i="3"/>
  <c r="H78" i="3"/>
  <c r="F78" i="3"/>
  <c r="E78" i="3"/>
  <c r="D78" i="3"/>
  <c r="C78" i="3"/>
  <c r="B78" i="3"/>
  <c r="A78" i="3"/>
  <c r="T77" i="3"/>
  <c r="Q77" i="3"/>
  <c r="O77" i="3"/>
  <c r="N77" i="3"/>
  <c r="M77" i="3"/>
  <c r="L77" i="3"/>
  <c r="J77" i="3"/>
  <c r="H77" i="3"/>
  <c r="F77" i="3"/>
  <c r="E77" i="3"/>
  <c r="D77" i="3"/>
  <c r="C77" i="3"/>
  <c r="B77" i="3"/>
  <c r="A77" i="3"/>
  <c r="T76" i="3"/>
  <c r="Q76" i="3"/>
  <c r="O76" i="3"/>
  <c r="N76" i="3"/>
  <c r="M76" i="3"/>
  <c r="L76" i="3"/>
  <c r="J76" i="3"/>
  <c r="H76" i="3"/>
  <c r="F76" i="3"/>
  <c r="E76" i="3"/>
  <c r="D76" i="3"/>
  <c r="C76" i="3"/>
  <c r="B76" i="3"/>
  <c r="A76" i="3"/>
  <c r="Q75" i="3"/>
  <c r="O75" i="3"/>
  <c r="N75" i="3"/>
  <c r="M75" i="3"/>
  <c r="L75" i="3"/>
  <c r="J75" i="3"/>
  <c r="H75" i="3"/>
  <c r="F74" i="3" s="1"/>
  <c r="F75" i="3"/>
  <c r="E75" i="3"/>
  <c r="D75" i="3"/>
  <c r="C75" i="3"/>
  <c r="B75" i="3"/>
  <c r="A75" i="3"/>
  <c r="T73" i="3"/>
  <c r="Q73" i="3"/>
  <c r="O73" i="3"/>
  <c r="N73" i="3"/>
  <c r="M73" i="3"/>
  <c r="L73" i="3"/>
  <c r="J73" i="3"/>
  <c r="H73" i="3"/>
  <c r="F73" i="3"/>
  <c r="E73" i="3"/>
  <c r="D73" i="3"/>
  <c r="C73" i="3"/>
  <c r="B73" i="3"/>
  <c r="A73" i="3"/>
  <c r="Q72" i="3"/>
  <c r="O72" i="3"/>
  <c r="N72" i="3"/>
  <c r="M72" i="3"/>
  <c r="L72" i="3"/>
  <c r="J72" i="3"/>
  <c r="H72" i="3"/>
  <c r="F72" i="3"/>
  <c r="E72" i="3"/>
  <c r="D72" i="3"/>
  <c r="C72" i="3"/>
  <c r="B72" i="3"/>
  <c r="A72" i="3"/>
  <c r="T71" i="3"/>
  <c r="Q71" i="3"/>
  <c r="O71" i="3"/>
  <c r="M71" i="3"/>
  <c r="L71" i="3"/>
  <c r="J71" i="3"/>
  <c r="H71" i="3"/>
  <c r="F71" i="3"/>
  <c r="E71" i="3"/>
  <c r="D71" i="3"/>
  <c r="C71" i="3"/>
  <c r="B71" i="3"/>
  <c r="A71" i="3"/>
  <c r="Q70" i="3"/>
  <c r="O70" i="3"/>
  <c r="N70" i="3"/>
  <c r="M70" i="3"/>
  <c r="L70" i="3"/>
  <c r="J70" i="3"/>
  <c r="H70" i="3"/>
  <c r="F70" i="3"/>
  <c r="E70" i="3"/>
  <c r="D70" i="3"/>
  <c r="C70" i="3"/>
  <c r="B70" i="3"/>
  <c r="A70" i="3"/>
  <c r="T69" i="3"/>
  <c r="Q69" i="3"/>
  <c r="O69" i="3"/>
  <c r="N69" i="3"/>
  <c r="M69" i="3"/>
  <c r="L69" i="3"/>
  <c r="J69" i="3"/>
  <c r="H69" i="3"/>
  <c r="F69" i="3"/>
  <c r="E69" i="3"/>
  <c r="D69" i="3"/>
  <c r="C69" i="3"/>
  <c r="B69" i="3"/>
  <c r="A69" i="3"/>
  <c r="Q68" i="3"/>
  <c r="O68" i="3"/>
  <c r="N68" i="3"/>
  <c r="M68" i="3"/>
  <c r="L68" i="3"/>
  <c r="J68" i="3"/>
  <c r="H68" i="3"/>
  <c r="F68" i="3"/>
  <c r="E68" i="3"/>
  <c r="D68" i="3"/>
  <c r="C68" i="3"/>
  <c r="B68" i="3"/>
  <c r="A68" i="3"/>
  <c r="T67" i="3"/>
  <c r="Q67" i="3"/>
  <c r="O67" i="3"/>
  <c r="N67" i="3"/>
  <c r="M67" i="3"/>
  <c r="L67" i="3"/>
  <c r="J67" i="3"/>
  <c r="H67" i="3"/>
  <c r="F67" i="3"/>
  <c r="E67" i="3"/>
  <c r="D67" i="3"/>
  <c r="C67" i="3"/>
  <c r="B67" i="3"/>
  <c r="A67" i="3"/>
  <c r="T66" i="3"/>
  <c r="Q66" i="3"/>
  <c r="O66" i="3"/>
  <c r="N66" i="3"/>
  <c r="M66" i="3"/>
  <c r="L66" i="3"/>
  <c r="J66" i="3"/>
  <c r="H66" i="3"/>
  <c r="F66" i="3"/>
  <c r="E66" i="3"/>
  <c r="D66" i="3"/>
  <c r="C66" i="3"/>
  <c r="B66" i="3"/>
  <c r="A66" i="3"/>
  <c r="Q65" i="3"/>
  <c r="O65" i="3"/>
  <c r="N65" i="3"/>
  <c r="M65" i="3"/>
  <c r="L65" i="3"/>
  <c r="J65" i="3"/>
  <c r="H65" i="3"/>
  <c r="F65" i="3"/>
  <c r="E65" i="3"/>
  <c r="D65" i="3"/>
  <c r="C65" i="3"/>
  <c r="B65" i="3"/>
  <c r="A65" i="3"/>
  <c r="T64" i="3"/>
  <c r="Q64" i="3"/>
  <c r="O64" i="3"/>
  <c r="N64" i="3"/>
  <c r="M64" i="3"/>
  <c r="L64" i="3"/>
  <c r="J64" i="3"/>
  <c r="H64" i="3"/>
  <c r="F64" i="3"/>
  <c r="E64" i="3"/>
  <c r="D64" i="3"/>
  <c r="C64" i="3"/>
  <c r="B64" i="3"/>
  <c r="A64" i="3"/>
  <c r="Q63" i="3"/>
  <c r="O63" i="3"/>
  <c r="N63" i="3"/>
  <c r="M63" i="3"/>
  <c r="L63" i="3"/>
  <c r="J63" i="3"/>
  <c r="H63" i="3"/>
  <c r="F63" i="3"/>
  <c r="E63" i="3"/>
  <c r="D63" i="3"/>
  <c r="C63" i="3"/>
  <c r="B63" i="3"/>
  <c r="A63" i="3"/>
  <c r="T62" i="3"/>
  <c r="Q62" i="3"/>
  <c r="O62" i="3"/>
  <c r="N62" i="3"/>
  <c r="M62" i="3"/>
  <c r="L62" i="3"/>
  <c r="J62" i="3"/>
  <c r="H62" i="3"/>
  <c r="F62" i="3"/>
  <c r="E62" i="3"/>
  <c r="D62" i="3"/>
  <c r="C62" i="3"/>
  <c r="B62" i="3"/>
  <c r="A62" i="3"/>
  <c r="T61" i="3"/>
  <c r="Q61" i="3"/>
  <c r="O61" i="3"/>
  <c r="M61" i="3"/>
  <c r="L61" i="3"/>
  <c r="J61" i="3"/>
  <c r="H61" i="3"/>
  <c r="F60" i="3" s="1"/>
  <c r="F61" i="3"/>
  <c r="E61" i="3"/>
  <c r="D61" i="3"/>
  <c r="C61" i="3"/>
  <c r="B61" i="3"/>
  <c r="A61" i="3"/>
  <c r="T59" i="3"/>
  <c r="Q59" i="3"/>
  <c r="O59" i="3"/>
  <c r="N59" i="3"/>
  <c r="M59" i="3"/>
  <c r="L59" i="3"/>
  <c r="J59" i="3"/>
  <c r="H59" i="3"/>
  <c r="F59" i="3"/>
  <c r="E59" i="3"/>
  <c r="D59" i="3"/>
  <c r="C59" i="3"/>
  <c r="B59" i="3"/>
  <c r="A59" i="3"/>
  <c r="T58" i="3"/>
  <c r="Q58" i="3"/>
  <c r="O58" i="3"/>
  <c r="N58" i="3"/>
  <c r="M58" i="3"/>
  <c r="L58" i="3"/>
  <c r="J58" i="3"/>
  <c r="H58" i="3"/>
  <c r="F58" i="3"/>
  <c r="E58" i="3"/>
  <c r="D58" i="3"/>
  <c r="C58" i="3"/>
  <c r="B58" i="3"/>
  <c r="A58" i="3"/>
  <c r="T57" i="3"/>
  <c r="Q57" i="3"/>
  <c r="O57" i="3"/>
  <c r="M57" i="3"/>
  <c r="L57" i="3"/>
  <c r="J57" i="3"/>
  <c r="H57" i="3"/>
  <c r="F57" i="3"/>
  <c r="E57" i="3"/>
  <c r="D57" i="3"/>
  <c r="C57" i="3"/>
  <c r="B57" i="3"/>
  <c r="A57" i="3"/>
  <c r="Q56" i="3"/>
  <c r="O56" i="3"/>
  <c r="N56" i="3"/>
  <c r="M56" i="3"/>
  <c r="L56" i="3"/>
  <c r="J56" i="3"/>
  <c r="H56" i="3"/>
  <c r="F56" i="3"/>
  <c r="E56" i="3"/>
  <c r="D56" i="3"/>
  <c r="C56" i="3"/>
  <c r="B56" i="3"/>
  <c r="A56" i="3"/>
  <c r="T55" i="3"/>
  <c r="Q55" i="3"/>
  <c r="O55" i="3"/>
  <c r="N55" i="3"/>
  <c r="M55" i="3"/>
  <c r="L55" i="3"/>
  <c r="J55" i="3"/>
  <c r="H55" i="3"/>
  <c r="F55" i="3"/>
  <c r="E55" i="3"/>
  <c r="D55" i="3"/>
  <c r="C55" i="3"/>
  <c r="B55" i="3"/>
  <c r="A55" i="3"/>
  <c r="Q54" i="3"/>
  <c r="O54" i="3"/>
  <c r="N54" i="3"/>
  <c r="M54" i="3"/>
  <c r="L54" i="3"/>
  <c r="J54" i="3"/>
  <c r="H54" i="3"/>
  <c r="F54" i="3"/>
  <c r="E54" i="3"/>
  <c r="D54" i="3"/>
  <c r="C54" i="3"/>
  <c r="B54" i="3"/>
  <c r="A54" i="3"/>
  <c r="T53" i="3"/>
  <c r="Q53" i="3"/>
  <c r="O53" i="3"/>
  <c r="N53" i="3"/>
  <c r="M53" i="3"/>
  <c r="L53" i="3"/>
  <c r="J53" i="3"/>
  <c r="H53" i="3"/>
  <c r="F53" i="3"/>
  <c r="E53" i="3"/>
  <c r="D53" i="3"/>
  <c r="C53" i="3"/>
  <c r="B53" i="3"/>
  <c r="A53" i="3"/>
  <c r="T52" i="3"/>
  <c r="Q52" i="3"/>
  <c r="O52" i="3"/>
  <c r="M52" i="3"/>
  <c r="L52" i="3"/>
  <c r="J52" i="3"/>
  <c r="H52" i="3"/>
  <c r="F52" i="3"/>
  <c r="E52" i="3"/>
  <c r="D52" i="3"/>
  <c r="C52" i="3"/>
  <c r="B52" i="3"/>
  <c r="A52" i="3"/>
  <c r="Q51" i="3"/>
  <c r="O51" i="3"/>
  <c r="N51" i="3"/>
  <c r="M51" i="3"/>
  <c r="L51" i="3"/>
  <c r="J51" i="3"/>
  <c r="H51" i="3"/>
  <c r="F51" i="3"/>
  <c r="E51" i="3"/>
  <c r="D51" i="3"/>
  <c r="C51" i="3"/>
  <c r="B51" i="3"/>
  <c r="A51" i="3"/>
  <c r="T50" i="3"/>
  <c r="Q50" i="3"/>
  <c r="O50" i="3"/>
  <c r="N50" i="3"/>
  <c r="M50" i="3"/>
  <c r="L50" i="3"/>
  <c r="J50" i="3"/>
  <c r="H50" i="3"/>
  <c r="F50" i="3"/>
  <c r="E50" i="3"/>
  <c r="D50" i="3"/>
  <c r="C50" i="3"/>
  <c r="B50" i="3"/>
  <c r="A50" i="3"/>
  <c r="Q49" i="3"/>
  <c r="O49" i="3"/>
  <c r="N49" i="3"/>
  <c r="M49" i="3"/>
  <c r="L49" i="3"/>
  <c r="J49" i="3"/>
  <c r="H49" i="3"/>
  <c r="F49" i="3"/>
  <c r="E49" i="3"/>
  <c r="D49" i="3"/>
  <c r="C49" i="3"/>
  <c r="B49" i="3"/>
  <c r="A49" i="3"/>
  <c r="T48" i="3"/>
  <c r="Q48" i="3"/>
  <c r="O48" i="3"/>
  <c r="N48" i="3"/>
  <c r="M48" i="3"/>
  <c r="L48" i="3"/>
  <c r="J48" i="3"/>
  <c r="H48" i="3"/>
  <c r="F48" i="3"/>
  <c r="E48" i="3"/>
  <c r="D48" i="3"/>
  <c r="C48" i="3"/>
  <c r="B48" i="3"/>
  <c r="A48" i="3"/>
  <c r="T47" i="3"/>
  <c r="Q47" i="3"/>
  <c r="O47" i="3"/>
  <c r="N47" i="3"/>
  <c r="M47" i="3"/>
  <c r="L47" i="3"/>
  <c r="J47" i="3"/>
  <c r="H47" i="3"/>
  <c r="F46" i="3" s="1"/>
  <c r="F47" i="3"/>
  <c r="E47" i="3"/>
  <c r="D47" i="3"/>
  <c r="C47" i="3"/>
  <c r="B47" i="3"/>
  <c r="A47" i="3"/>
  <c r="T45" i="3"/>
  <c r="Q45" i="3"/>
  <c r="O45" i="3"/>
  <c r="N45" i="3"/>
  <c r="M45" i="3"/>
  <c r="L45" i="3"/>
  <c r="J45" i="3"/>
  <c r="H45" i="3"/>
  <c r="F45" i="3"/>
  <c r="E45" i="3"/>
  <c r="D45" i="3"/>
  <c r="C45" i="3"/>
  <c r="B45" i="3"/>
  <c r="A45" i="3"/>
  <c r="T44" i="3"/>
  <c r="Q44" i="3"/>
  <c r="O44" i="3"/>
  <c r="N44" i="3"/>
  <c r="M44" i="3"/>
  <c r="L44" i="3"/>
  <c r="J44" i="3"/>
  <c r="H44" i="3"/>
  <c r="F44" i="3"/>
  <c r="E44" i="3"/>
  <c r="D44" i="3"/>
  <c r="C44" i="3"/>
  <c r="B44" i="3"/>
  <c r="A44" i="3"/>
  <c r="T43" i="3"/>
  <c r="Q43" i="3"/>
  <c r="O43" i="3"/>
  <c r="N43" i="3"/>
  <c r="M43" i="3"/>
  <c r="L43" i="3"/>
  <c r="J43" i="3"/>
  <c r="H43" i="3"/>
  <c r="F43" i="3"/>
  <c r="E43" i="3"/>
  <c r="D43" i="3"/>
  <c r="C43" i="3"/>
  <c r="B43" i="3"/>
  <c r="A43" i="3"/>
  <c r="T42" i="3"/>
  <c r="Q42" i="3"/>
  <c r="O42" i="3"/>
  <c r="N42" i="3"/>
  <c r="M42" i="3"/>
  <c r="L42" i="3"/>
  <c r="J42" i="3"/>
  <c r="H42" i="3"/>
  <c r="F42" i="3"/>
  <c r="E42" i="3"/>
  <c r="D42" i="3"/>
  <c r="C42" i="3"/>
  <c r="B42" i="3"/>
  <c r="A42" i="3"/>
  <c r="T41" i="3"/>
  <c r="Q41" i="3"/>
  <c r="O41" i="3"/>
  <c r="N41" i="3"/>
  <c r="M41" i="3"/>
  <c r="L41" i="3"/>
  <c r="J41" i="3"/>
  <c r="H41" i="3"/>
  <c r="F41" i="3"/>
  <c r="E41" i="3"/>
  <c r="D41" i="3"/>
  <c r="C41" i="3"/>
  <c r="B41" i="3"/>
  <c r="A41" i="3"/>
  <c r="T40" i="3"/>
  <c r="Q40" i="3"/>
  <c r="O40" i="3"/>
  <c r="N40" i="3"/>
  <c r="M40" i="3"/>
  <c r="L40" i="3"/>
  <c r="J40" i="3"/>
  <c r="H40" i="3"/>
  <c r="F40" i="3"/>
  <c r="E40" i="3"/>
  <c r="D40" i="3"/>
  <c r="C40" i="3"/>
  <c r="B40" i="3"/>
  <c r="A40" i="3"/>
  <c r="T39" i="3"/>
  <c r="Q39" i="3"/>
  <c r="O39" i="3"/>
  <c r="N39" i="3"/>
  <c r="M39" i="3"/>
  <c r="L39" i="3"/>
  <c r="J39" i="3"/>
  <c r="H39" i="3"/>
  <c r="F39" i="3"/>
  <c r="E39" i="3"/>
  <c r="D39" i="3"/>
  <c r="C39" i="3"/>
  <c r="B39" i="3"/>
  <c r="A39" i="3"/>
  <c r="T38" i="3"/>
  <c r="Q38" i="3"/>
  <c r="O38" i="3"/>
  <c r="N38" i="3"/>
  <c r="M38" i="3"/>
  <c r="L38" i="3"/>
  <c r="J38" i="3"/>
  <c r="H38" i="3"/>
  <c r="F38" i="3"/>
  <c r="E38" i="3"/>
  <c r="D38" i="3"/>
  <c r="C38" i="3"/>
  <c r="B38" i="3"/>
  <c r="A38" i="3"/>
  <c r="Q37" i="3"/>
  <c r="O37" i="3"/>
  <c r="N37" i="3"/>
  <c r="M37" i="3"/>
  <c r="L37" i="3"/>
  <c r="J37" i="3"/>
  <c r="H37" i="3"/>
  <c r="F37" i="3"/>
  <c r="E37" i="3"/>
  <c r="D37" i="3"/>
  <c r="C37" i="3"/>
  <c r="B37" i="3"/>
  <c r="A37" i="3"/>
  <c r="Q36" i="3"/>
  <c r="O36" i="3"/>
  <c r="N36" i="3"/>
  <c r="M36" i="3"/>
  <c r="L36" i="3"/>
  <c r="J36" i="3"/>
  <c r="H36" i="3"/>
  <c r="F36" i="3"/>
  <c r="E36" i="3"/>
  <c r="D36" i="3"/>
  <c r="C36" i="3"/>
  <c r="B36" i="3"/>
  <c r="A36" i="3"/>
  <c r="T35" i="3"/>
  <c r="Q35" i="3"/>
  <c r="O35" i="3"/>
  <c r="N35" i="3"/>
  <c r="M35" i="3"/>
  <c r="L35" i="3"/>
  <c r="J35" i="3"/>
  <c r="H35" i="3"/>
  <c r="F35" i="3"/>
  <c r="E35" i="3"/>
  <c r="D35" i="3"/>
  <c r="C35" i="3"/>
  <c r="B35" i="3"/>
  <c r="A35" i="3"/>
  <c r="T34" i="3"/>
  <c r="Q34" i="3"/>
  <c r="O34" i="3"/>
  <c r="N34" i="3"/>
  <c r="M34" i="3"/>
  <c r="L34" i="3"/>
  <c r="J34" i="3"/>
  <c r="H34" i="3"/>
  <c r="F34" i="3"/>
  <c r="E34" i="3"/>
  <c r="D34" i="3"/>
  <c r="C34" i="3"/>
  <c r="B34" i="3"/>
  <c r="A34" i="3"/>
  <c r="T33" i="3"/>
  <c r="Q33" i="3"/>
  <c r="O33" i="3"/>
  <c r="N33" i="3"/>
  <c r="M33" i="3"/>
  <c r="L33" i="3"/>
  <c r="J33" i="3"/>
  <c r="H33" i="3"/>
  <c r="F33" i="3"/>
  <c r="F32" i="3" s="1"/>
  <c r="E33" i="3"/>
  <c r="D33" i="3"/>
  <c r="C33" i="3"/>
  <c r="B33" i="3"/>
  <c r="A33" i="3"/>
  <c r="T6" i="3"/>
  <c r="Q6" i="3"/>
  <c r="O6" i="3"/>
  <c r="N6" i="3"/>
  <c r="M6" i="3"/>
  <c r="L6" i="3"/>
  <c r="J6" i="3"/>
  <c r="H6" i="3"/>
  <c r="F6" i="3"/>
  <c r="E6" i="3"/>
  <c r="D6" i="3"/>
  <c r="C6" i="3"/>
  <c r="B6" i="3"/>
  <c r="A6" i="3"/>
  <c r="Q5" i="3"/>
  <c r="O5" i="3"/>
  <c r="N5" i="3"/>
  <c r="M5" i="3"/>
  <c r="L5" i="3"/>
  <c r="J5" i="3"/>
  <c r="H5" i="3"/>
  <c r="F5" i="3"/>
  <c r="E5" i="3"/>
  <c r="D5" i="3"/>
  <c r="C5" i="3"/>
  <c r="B5" i="3"/>
  <c r="A5" i="3"/>
  <c r="T4" i="3"/>
  <c r="Q4" i="3"/>
  <c r="O4" i="3"/>
  <c r="N4" i="3"/>
  <c r="M4" i="3"/>
  <c r="L4" i="3"/>
  <c r="J4" i="3"/>
  <c r="H4" i="3"/>
  <c r="F3" i="3" s="1"/>
  <c r="F4" i="3"/>
  <c r="E4" i="3"/>
  <c r="D4" i="3"/>
  <c r="C4" i="3"/>
  <c r="B4" i="3"/>
  <c r="A4" i="3"/>
  <c r="T16" i="3"/>
  <c r="Q16" i="3"/>
  <c r="O16" i="3"/>
  <c r="N16" i="3"/>
  <c r="M16" i="3"/>
  <c r="L16" i="3"/>
  <c r="J16" i="3"/>
  <c r="H16" i="3"/>
  <c r="F16" i="3"/>
  <c r="E16" i="3"/>
  <c r="D16" i="3"/>
  <c r="C16" i="3"/>
  <c r="B16" i="3"/>
  <c r="A16" i="3"/>
  <c r="T15" i="3"/>
  <c r="Q15" i="3"/>
  <c r="O15" i="3"/>
  <c r="N15" i="3"/>
  <c r="M15" i="3"/>
  <c r="L15" i="3"/>
  <c r="J15" i="3"/>
  <c r="H15" i="3"/>
  <c r="F15" i="3"/>
  <c r="E15" i="3"/>
  <c r="D15" i="3"/>
  <c r="C15" i="3"/>
  <c r="B15" i="3"/>
  <c r="A15" i="3"/>
  <c r="T14" i="3"/>
  <c r="Q14" i="3"/>
  <c r="O14" i="3"/>
  <c r="M14" i="3"/>
  <c r="L14" i="3"/>
  <c r="J14" i="3"/>
  <c r="H14" i="3"/>
  <c r="F14" i="3"/>
  <c r="E14" i="3"/>
  <c r="D14" i="3"/>
  <c r="C14" i="3"/>
  <c r="B14" i="3"/>
  <c r="A14" i="3"/>
  <c r="Q13" i="3"/>
  <c r="O13" i="3"/>
  <c r="M13" i="3"/>
  <c r="L13" i="3"/>
  <c r="J13" i="3"/>
  <c r="H13" i="3"/>
  <c r="F13" i="3"/>
  <c r="E13" i="3"/>
  <c r="D13" i="3"/>
  <c r="C13" i="3"/>
  <c r="B13" i="3"/>
  <c r="A13" i="3"/>
  <c r="T12" i="3"/>
  <c r="Q12" i="3"/>
  <c r="O12" i="3"/>
  <c r="N12" i="3"/>
  <c r="M12" i="3"/>
  <c r="L12" i="3"/>
  <c r="J12" i="3"/>
  <c r="H12" i="3"/>
  <c r="F12" i="3"/>
  <c r="E12" i="3"/>
  <c r="D12" i="3"/>
  <c r="C12" i="3"/>
  <c r="B12" i="3"/>
  <c r="A12" i="3"/>
  <c r="Q11" i="3"/>
  <c r="O11" i="3"/>
  <c r="N11" i="3"/>
  <c r="M11" i="3"/>
  <c r="L11" i="3"/>
  <c r="J11" i="3"/>
  <c r="H11" i="3"/>
  <c r="F11" i="3"/>
  <c r="E11" i="3"/>
  <c r="D11" i="3"/>
  <c r="C11" i="3"/>
  <c r="B11" i="3"/>
  <c r="A11" i="3"/>
  <c r="T10" i="3"/>
  <c r="Q10" i="3"/>
  <c r="O10" i="3"/>
  <c r="N10" i="3"/>
  <c r="M10" i="3"/>
  <c r="L10" i="3"/>
  <c r="J10" i="3"/>
  <c r="H10" i="3"/>
  <c r="F10" i="3"/>
  <c r="E10" i="3"/>
  <c r="D10" i="3"/>
  <c r="C10" i="3"/>
  <c r="B10" i="3"/>
  <c r="A10" i="3"/>
  <c r="T9" i="3"/>
  <c r="Q9" i="3"/>
  <c r="O9" i="3"/>
  <c r="N9" i="3"/>
  <c r="M9" i="3"/>
  <c r="L9" i="3"/>
  <c r="J9" i="3"/>
  <c r="H9" i="3"/>
  <c r="F9" i="3"/>
  <c r="E9" i="3"/>
  <c r="D9" i="3"/>
  <c r="C9" i="3"/>
  <c r="B9" i="3"/>
  <c r="A9" i="3"/>
  <c r="Q8" i="3"/>
  <c r="O8" i="3"/>
  <c r="N8" i="3"/>
  <c r="M8" i="3"/>
  <c r="L8" i="3"/>
  <c r="J8" i="3"/>
  <c r="H8" i="3"/>
  <c r="F8" i="3"/>
  <c r="E8" i="3"/>
  <c r="D8" i="3"/>
  <c r="C8" i="3"/>
  <c r="B8" i="3"/>
  <c r="A8" i="3"/>
  <c r="T7" i="3"/>
  <c r="Q7" i="3"/>
  <c r="O7" i="3"/>
  <c r="N7" i="3"/>
  <c r="M7" i="3"/>
  <c r="L7" i="3"/>
  <c r="J7" i="3"/>
  <c r="H7" i="3"/>
  <c r="F7" i="3"/>
  <c r="E7" i="3"/>
  <c r="D7" i="3"/>
  <c r="C7" i="3"/>
  <c r="B7" i="3"/>
  <c r="A7" i="3"/>
  <c r="D556" i="17" l="1"/>
  <c r="D329" i="17"/>
  <c r="T556" i="17"/>
  <c r="T329" i="17"/>
  <c r="G556" i="17"/>
  <c r="G329" i="17"/>
  <c r="I556" i="17"/>
  <c r="I329" i="17"/>
  <c r="P556" i="17"/>
  <c r="P329" i="17"/>
  <c r="R49" i="15"/>
  <c r="U49" i="15" s="1"/>
  <c r="K556" i="17"/>
  <c r="K329" i="17"/>
  <c r="U160" i="2"/>
  <c r="T160" i="2"/>
  <c r="S160" i="2"/>
  <c r="R160" i="2"/>
  <c r="Q160" i="2"/>
  <c r="P160" i="2"/>
  <c r="O160" i="2"/>
  <c r="N160" i="2"/>
  <c r="M160" i="2"/>
  <c r="L160" i="2"/>
  <c r="K160" i="2"/>
  <c r="J160" i="2"/>
  <c r="I160" i="2"/>
  <c r="H160" i="2"/>
  <c r="G160" i="2"/>
  <c r="F160" i="2"/>
  <c r="E160" i="2"/>
  <c r="D160" i="2"/>
  <c r="C160" i="2"/>
  <c r="B160" i="2"/>
  <c r="A160" i="2"/>
  <c r="T158" i="2"/>
  <c r="Q158" i="2"/>
  <c r="O158" i="2"/>
  <c r="N158" i="2"/>
  <c r="M158" i="2"/>
  <c r="L158" i="2"/>
  <c r="J158" i="2"/>
  <c r="H158" i="2"/>
  <c r="F158" i="2"/>
  <c r="E158" i="2"/>
  <c r="D158" i="2"/>
  <c r="C158" i="2"/>
  <c r="B158" i="2"/>
  <c r="A158" i="2"/>
  <c r="T157" i="2"/>
  <c r="Q157" i="2"/>
  <c r="O157" i="2"/>
  <c r="N157" i="2"/>
  <c r="M157" i="2"/>
  <c r="L157" i="2"/>
  <c r="J157" i="2"/>
  <c r="H157" i="2"/>
  <c r="F157" i="2"/>
  <c r="E157" i="2"/>
  <c r="D157" i="2"/>
  <c r="C157" i="2"/>
  <c r="B157" i="2"/>
  <c r="A157" i="2"/>
  <c r="Q156" i="2"/>
  <c r="O156" i="2"/>
  <c r="N156" i="2"/>
  <c r="M156" i="2"/>
  <c r="L156" i="2"/>
  <c r="J156" i="2"/>
  <c r="H156" i="2"/>
  <c r="F156" i="2"/>
  <c r="E156" i="2"/>
  <c r="D156" i="2"/>
  <c r="C156" i="2"/>
  <c r="B156" i="2"/>
  <c r="A156" i="2"/>
  <c r="T155" i="2"/>
  <c r="Q155" i="2"/>
  <c r="O155" i="2"/>
  <c r="N155" i="2"/>
  <c r="M155" i="2"/>
  <c r="L155" i="2"/>
  <c r="J155" i="2"/>
  <c r="H155" i="2"/>
  <c r="F155" i="2"/>
  <c r="E155" i="2"/>
  <c r="D155" i="2"/>
  <c r="C155" i="2"/>
  <c r="B155" i="2"/>
  <c r="A155" i="2"/>
  <c r="Q154" i="2"/>
  <c r="O154" i="2"/>
  <c r="N154" i="2"/>
  <c r="M154" i="2"/>
  <c r="L154" i="2"/>
  <c r="J154" i="2"/>
  <c r="H154" i="2"/>
  <c r="F154" i="2"/>
  <c r="E154" i="2"/>
  <c r="D154" i="2"/>
  <c r="C154" i="2"/>
  <c r="B154" i="2"/>
  <c r="A154" i="2"/>
  <c r="T153" i="2"/>
  <c r="Q153" i="2"/>
  <c r="O153" i="2"/>
  <c r="N153" i="2"/>
  <c r="M153" i="2"/>
  <c r="L153" i="2"/>
  <c r="J153" i="2"/>
  <c r="H153" i="2"/>
  <c r="F153" i="2"/>
  <c r="E153" i="2"/>
  <c r="D153" i="2"/>
  <c r="C153" i="2"/>
  <c r="B153" i="2"/>
  <c r="A153" i="2"/>
  <c r="Q152" i="2"/>
  <c r="O152" i="2"/>
  <c r="N152" i="2"/>
  <c r="M152" i="2"/>
  <c r="L152" i="2"/>
  <c r="J152" i="2"/>
  <c r="H152" i="2"/>
  <c r="F152" i="2"/>
  <c r="E152" i="2"/>
  <c r="D152" i="2"/>
  <c r="C152" i="2"/>
  <c r="B152" i="2"/>
  <c r="A152" i="2"/>
  <c r="T151" i="2"/>
  <c r="Q151" i="2"/>
  <c r="O151" i="2"/>
  <c r="N151" i="2"/>
  <c r="M151" i="2"/>
  <c r="L151" i="2"/>
  <c r="J151" i="2"/>
  <c r="H151" i="2"/>
  <c r="F151" i="2"/>
  <c r="E151" i="2"/>
  <c r="D151" i="2"/>
  <c r="C151" i="2"/>
  <c r="B151" i="2"/>
  <c r="A151" i="2"/>
  <c r="Q150" i="2"/>
  <c r="O150" i="2"/>
  <c r="N150" i="2"/>
  <c r="M150" i="2"/>
  <c r="L150" i="2"/>
  <c r="J150" i="2"/>
  <c r="H150" i="2"/>
  <c r="F150" i="2"/>
  <c r="E150" i="2"/>
  <c r="D150" i="2"/>
  <c r="C150" i="2"/>
  <c r="B150" i="2"/>
  <c r="A150" i="2"/>
  <c r="Q149" i="2"/>
  <c r="O149" i="2"/>
  <c r="N149" i="2"/>
  <c r="M149" i="2"/>
  <c r="L149" i="2"/>
  <c r="J149" i="2"/>
  <c r="H149" i="2"/>
  <c r="F149" i="2"/>
  <c r="E149" i="2"/>
  <c r="D149" i="2"/>
  <c r="C149" i="2"/>
  <c r="B149" i="2"/>
  <c r="A149" i="2"/>
  <c r="T148" i="2"/>
  <c r="Q148" i="2"/>
  <c r="O148" i="2"/>
  <c r="N148" i="2"/>
  <c r="M148" i="2"/>
  <c r="L148" i="2"/>
  <c r="J148" i="2"/>
  <c r="H148" i="2"/>
  <c r="F148" i="2"/>
  <c r="E148" i="2"/>
  <c r="D148" i="2"/>
  <c r="C148" i="2"/>
  <c r="B148" i="2"/>
  <c r="A148" i="2"/>
  <c r="T147" i="2"/>
  <c r="Q147" i="2"/>
  <c r="O147" i="2"/>
  <c r="N147" i="2"/>
  <c r="M147" i="2"/>
  <c r="L147" i="2"/>
  <c r="J147" i="2"/>
  <c r="H147" i="2"/>
  <c r="F147" i="2"/>
  <c r="E147" i="2"/>
  <c r="D147" i="2"/>
  <c r="C147" i="2"/>
  <c r="B147" i="2"/>
  <c r="A147" i="2"/>
  <c r="T146" i="2"/>
  <c r="Q146" i="2"/>
  <c r="O146" i="2"/>
  <c r="N146" i="2"/>
  <c r="M146" i="2"/>
  <c r="L146" i="2"/>
  <c r="J146" i="2"/>
  <c r="H146" i="2"/>
  <c r="F145" i="2" s="1"/>
  <c r="F146" i="2"/>
  <c r="E146" i="2"/>
  <c r="D146" i="2"/>
  <c r="C146" i="2"/>
  <c r="B146" i="2"/>
  <c r="A146" i="2"/>
  <c r="T144" i="2"/>
  <c r="Q144" i="2"/>
  <c r="O144" i="2"/>
  <c r="N144" i="2"/>
  <c r="M144" i="2"/>
  <c r="L144" i="2"/>
  <c r="J144" i="2"/>
  <c r="H144" i="2"/>
  <c r="F144" i="2"/>
  <c r="E144" i="2"/>
  <c r="D144" i="2"/>
  <c r="C144" i="2"/>
  <c r="B144" i="2"/>
  <c r="A144" i="2"/>
  <c r="Q143" i="2"/>
  <c r="O143" i="2"/>
  <c r="N143" i="2"/>
  <c r="M143" i="2"/>
  <c r="L143" i="2"/>
  <c r="J143" i="2"/>
  <c r="H143" i="2"/>
  <c r="F143" i="2"/>
  <c r="E143" i="2"/>
  <c r="D143" i="2"/>
  <c r="C143" i="2"/>
  <c r="B143" i="2"/>
  <c r="A143" i="2"/>
  <c r="Q142" i="2"/>
  <c r="O142" i="2"/>
  <c r="N142" i="2"/>
  <c r="M142" i="2"/>
  <c r="L142" i="2"/>
  <c r="J142" i="2"/>
  <c r="H142" i="2"/>
  <c r="F142" i="2"/>
  <c r="E142" i="2"/>
  <c r="D142" i="2"/>
  <c r="C142" i="2"/>
  <c r="B142" i="2"/>
  <c r="A142" i="2"/>
  <c r="T141" i="2"/>
  <c r="Q141" i="2"/>
  <c r="O141" i="2"/>
  <c r="N141" i="2"/>
  <c r="M141" i="2"/>
  <c r="L141" i="2"/>
  <c r="J141" i="2"/>
  <c r="H141" i="2"/>
  <c r="F141" i="2"/>
  <c r="E141" i="2"/>
  <c r="D141" i="2"/>
  <c r="C141" i="2"/>
  <c r="B141" i="2"/>
  <c r="A141" i="2"/>
  <c r="T140" i="2"/>
  <c r="Q140" i="2"/>
  <c r="O140" i="2"/>
  <c r="N140" i="2"/>
  <c r="M140" i="2"/>
  <c r="L140" i="2"/>
  <c r="J140" i="2"/>
  <c r="H140" i="2"/>
  <c r="F140" i="2"/>
  <c r="E140" i="2"/>
  <c r="D140" i="2"/>
  <c r="C140" i="2"/>
  <c r="B140" i="2"/>
  <c r="A140" i="2"/>
  <c r="T139" i="2"/>
  <c r="Q139" i="2"/>
  <c r="O139" i="2"/>
  <c r="N139" i="2"/>
  <c r="M139" i="2"/>
  <c r="L139" i="2"/>
  <c r="J139" i="2"/>
  <c r="H139" i="2"/>
  <c r="F139" i="2"/>
  <c r="E139" i="2"/>
  <c r="D139" i="2"/>
  <c r="C139" i="2"/>
  <c r="B139" i="2"/>
  <c r="A139" i="2"/>
  <c r="T138" i="2"/>
  <c r="Q138" i="2"/>
  <c r="O138" i="2"/>
  <c r="N138" i="2"/>
  <c r="M138" i="2"/>
  <c r="L138" i="2"/>
  <c r="J138" i="2"/>
  <c r="H138" i="2"/>
  <c r="F138" i="2"/>
  <c r="E138" i="2"/>
  <c r="D138" i="2"/>
  <c r="C138" i="2"/>
  <c r="B138" i="2"/>
  <c r="A138" i="2"/>
  <c r="Q137" i="2"/>
  <c r="O137" i="2"/>
  <c r="N137" i="2"/>
  <c r="M137" i="2"/>
  <c r="L137" i="2"/>
  <c r="J137" i="2"/>
  <c r="H137" i="2"/>
  <c r="F137" i="2"/>
  <c r="E137" i="2"/>
  <c r="D137" i="2"/>
  <c r="C137" i="2"/>
  <c r="B137" i="2"/>
  <c r="A137" i="2"/>
  <c r="T136" i="2"/>
  <c r="Q136" i="2"/>
  <c r="O136" i="2"/>
  <c r="N136" i="2"/>
  <c r="M136" i="2"/>
  <c r="L136" i="2"/>
  <c r="J136" i="2"/>
  <c r="H136" i="2"/>
  <c r="F136" i="2"/>
  <c r="E136" i="2"/>
  <c r="D136" i="2"/>
  <c r="C136" i="2"/>
  <c r="B136" i="2"/>
  <c r="A136" i="2"/>
  <c r="T135" i="2"/>
  <c r="Q135" i="2"/>
  <c r="O135" i="2"/>
  <c r="N135" i="2"/>
  <c r="M135" i="2"/>
  <c r="L135" i="2"/>
  <c r="J135" i="2"/>
  <c r="H135" i="2"/>
  <c r="F135" i="2"/>
  <c r="E135" i="2"/>
  <c r="D135" i="2"/>
  <c r="C135" i="2"/>
  <c r="B135" i="2"/>
  <c r="A135" i="2"/>
  <c r="Q134" i="2"/>
  <c r="O134" i="2"/>
  <c r="N134" i="2"/>
  <c r="M134" i="2"/>
  <c r="L134" i="2"/>
  <c r="J134" i="2"/>
  <c r="H134" i="2"/>
  <c r="F134" i="2"/>
  <c r="E134" i="2"/>
  <c r="D134" i="2"/>
  <c r="C134" i="2"/>
  <c r="B134" i="2"/>
  <c r="A134" i="2"/>
  <c r="T133" i="2"/>
  <c r="Q133" i="2"/>
  <c r="O133" i="2"/>
  <c r="N133" i="2"/>
  <c r="M133" i="2"/>
  <c r="L133" i="2"/>
  <c r="J133" i="2"/>
  <c r="H133" i="2"/>
  <c r="F133" i="2"/>
  <c r="E133" i="2"/>
  <c r="D133" i="2"/>
  <c r="C133" i="2"/>
  <c r="B133" i="2"/>
  <c r="A133" i="2"/>
  <c r="T132" i="2"/>
  <c r="Q132" i="2"/>
  <c r="O132" i="2"/>
  <c r="N132" i="2"/>
  <c r="M132" i="2"/>
  <c r="L132" i="2"/>
  <c r="J132" i="2"/>
  <c r="H132" i="2"/>
  <c r="F131" i="2" s="1"/>
  <c r="F132" i="2"/>
  <c r="E132" i="2"/>
  <c r="D132" i="2"/>
  <c r="C132" i="2"/>
  <c r="B132" i="2"/>
  <c r="A132" i="2"/>
  <c r="T130" i="2"/>
  <c r="Q130" i="2"/>
  <c r="O130" i="2"/>
  <c r="N130" i="2"/>
  <c r="M130" i="2"/>
  <c r="L130" i="2"/>
  <c r="J130" i="2"/>
  <c r="H130" i="2"/>
  <c r="F130" i="2"/>
  <c r="E130" i="2"/>
  <c r="D130" i="2"/>
  <c r="C130" i="2"/>
  <c r="B130" i="2"/>
  <c r="A130" i="2"/>
  <c r="T129" i="2"/>
  <c r="Q129" i="2"/>
  <c r="O129" i="2"/>
  <c r="N129" i="2"/>
  <c r="M129" i="2"/>
  <c r="L129" i="2"/>
  <c r="J129" i="2"/>
  <c r="H129" i="2"/>
  <c r="F129" i="2"/>
  <c r="E129" i="2"/>
  <c r="D129" i="2"/>
  <c r="C129" i="2"/>
  <c r="B129" i="2"/>
  <c r="A129" i="2"/>
  <c r="T128" i="2"/>
  <c r="Q128" i="2"/>
  <c r="O128" i="2"/>
  <c r="N128" i="2"/>
  <c r="M128" i="2"/>
  <c r="L128" i="2"/>
  <c r="J128" i="2"/>
  <c r="H128" i="2"/>
  <c r="F128" i="2"/>
  <c r="E128" i="2"/>
  <c r="D128" i="2"/>
  <c r="C128" i="2"/>
  <c r="B128" i="2"/>
  <c r="A128" i="2"/>
  <c r="T127" i="2"/>
  <c r="Q127" i="2"/>
  <c r="O127" i="2"/>
  <c r="N127" i="2"/>
  <c r="M127" i="2"/>
  <c r="L127" i="2"/>
  <c r="J127" i="2"/>
  <c r="H127" i="2"/>
  <c r="F127" i="2"/>
  <c r="E127" i="2"/>
  <c r="D127" i="2"/>
  <c r="C127" i="2"/>
  <c r="B127" i="2"/>
  <c r="A127" i="2"/>
  <c r="Q126" i="2"/>
  <c r="O126" i="2"/>
  <c r="N126" i="2"/>
  <c r="M126" i="2"/>
  <c r="L126" i="2"/>
  <c r="J126" i="2"/>
  <c r="H126" i="2"/>
  <c r="F126" i="2"/>
  <c r="E126" i="2"/>
  <c r="D126" i="2"/>
  <c r="C126" i="2"/>
  <c r="B126" i="2"/>
  <c r="A126" i="2"/>
  <c r="T125" i="2"/>
  <c r="Q125" i="2"/>
  <c r="O125" i="2"/>
  <c r="N125" i="2"/>
  <c r="M125" i="2"/>
  <c r="L125" i="2"/>
  <c r="J125" i="2"/>
  <c r="H125" i="2"/>
  <c r="F125" i="2"/>
  <c r="E125" i="2"/>
  <c r="D125" i="2"/>
  <c r="C125" i="2"/>
  <c r="B125" i="2"/>
  <c r="A125" i="2"/>
  <c r="T124" i="2"/>
  <c r="Q124" i="2"/>
  <c r="O124" i="2"/>
  <c r="N124" i="2"/>
  <c r="M124" i="2"/>
  <c r="L124" i="2"/>
  <c r="J124" i="2"/>
  <c r="H124" i="2"/>
  <c r="F124" i="2"/>
  <c r="E124" i="2"/>
  <c r="D124" i="2"/>
  <c r="C124" i="2"/>
  <c r="B124" i="2"/>
  <c r="A124" i="2"/>
  <c r="Q123" i="2"/>
  <c r="O123" i="2"/>
  <c r="N123" i="2"/>
  <c r="M123" i="2"/>
  <c r="L123" i="2"/>
  <c r="J123" i="2"/>
  <c r="H123" i="2"/>
  <c r="F123" i="2"/>
  <c r="E123" i="2"/>
  <c r="D123" i="2"/>
  <c r="C123" i="2"/>
  <c r="B123" i="2"/>
  <c r="A123" i="2"/>
  <c r="T122" i="2"/>
  <c r="Q122" i="2"/>
  <c r="O122" i="2"/>
  <c r="N122" i="2"/>
  <c r="M122" i="2"/>
  <c r="L122" i="2"/>
  <c r="J122" i="2"/>
  <c r="H122" i="2"/>
  <c r="F122" i="2"/>
  <c r="E122" i="2"/>
  <c r="D122" i="2"/>
  <c r="C122" i="2"/>
  <c r="B122" i="2"/>
  <c r="A122" i="2"/>
  <c r="T121" i="2"/>
  <c r="Q121" i="2"/>
  <c r="O121" i="2"/>
  <c r="N121" i="2"/>
  <c r="M121" i="2"/>
  <c r="L121" i="2"/>
  <c r="J121" i="2"/>
  <c r="H121" i="2"/>
  <c r="F121" i="2"/>
  <c r="E121" i="2"/>
  <c r="D121" i="2"/>
  <c r="C121" i="2"/>
  <c r="B121" i="2"/>
  <c r="A121" i="2"/>
  <c r="T120" i="2"/>
  <c r="Q120" i="2"/>
  <c r="O120" i="2"/>
  <c r="N120" i="2"/>
  <c r="M120" i="2"/>
  <c r="L120" i="2"/>
  <c r="J120" i="2"/>
  <c r="H120" i="2"/>
  <c r="F120" i="2"/>
  <c r="E120" i="2"/>
  <c r="D120" i="2"/>
  <c r="C120" i="2"/>
  <c r="B120" i="2"/>
  <c r="A120" i="2"/>
  <c r="T119" i="2"/>
  <c r="Q119" i="2"/>
  <c r="O119" i="2"/>
  <c r="N119" i="2"/>
  <c r="M119" i="2"/>
  <c r="L119" i="2"/>
  <c r="J119" i="2"/>
  <c r="H119" i="2"/>
  <c r="F119" i="2"/>
  <c r="E119" i="2"/>
  <c r="D119" i="2"/>
  <c r="C119" i="2"/>
  <c r="B119" i="2"/>
  <c r="A119" i="2"/>
  <c r="T118" i="2"/>
  <c r="Q118" i="2"/>
  <c r="O118" i="2"/>
  <c r="N118" i="2"/>
  <c r="M118" i="2"/>
  <c r="L118" i="2"/>
  <c r="J118" i="2"/>
  <c r="H118" i="2"/>
  <c r="F118" i="2"/>
  <c r="F117" i="2" s="1"/>
  <c r="E118" i="2"/>
  <c r="D118" i="2"/>
  <c r="C118" i="2"/>
  <c r="B118" i="2"/>
  <c r="A118" i="2"/>
  <c r="T116" i="2"/>
  <c r="Q116" i="2"/>
  <c r="O116" i="2"/>
  <c r="N116" i="2"/>
  <c r="M116" i="2"/>
  <c r="L116" i="2"/>
  <c r="J116" i="2"/>
  <c r="H116" i="2"/>
  <c r="F116" i="2"/>
  <c r="E116" i="2"/>
  <c r="D116" i="2"/>
  <c r="C116" i="2"/>
  <c r="B116" i="2"/>
  <c r="A116" i="2"/>
  <c r="Q115" i="2"/>
  <c r="O115" i="2"/>
  <c r="N115" i="2"/>
  <c r="M115" i="2"/>
  <c r="L115" i="2"/>
  <c r="J115" i="2"/>
  <c r="H115" i="2"/>
  <c r="F115" i="2"/>
  <c r="E115" i="2"/>
  <c r="D115" i="2"/>
  <c r="C115" i="2"/>
  <c r="B115" i="2"/>
  <c r="A115" i="2"/>
  <c r="T114" i="2"/>
  <c r="Q114" i="2"/>
  <c r="O114" i="2"/>
  <c r="N114" i="2"/>
  <c r="M114" i="2"/>
  <c r="L114" i="2"/>
  <c r="J114" i="2"/>
  <c r="H114" i="2"/>
  <c r="F114" i="2"/>
  <c r="E114" i="2"/>
  <c r="D114" i="2"/>
  <c r="C114" i="2"/>
  <c r="B114" i="2"/>
  <c r="A114" i="2"/>
  <c r="T113" i="2"/>
  <c r="Q113" i="2"/>
  <c r="O113" i="2"/>
  <c r="N113" i="2"/>
  <c r="M113" i="2"/>
  <c r="L113" i="2"/>
  <c r="J113" i="2"/>
  <c r="H113" i="2"/>
  <c r="F113" i="2"/>
  <c r="E113" i="2"/>
  <c r="D113" i="2"/>
  <c r="C113" i="2"/>
  <c r="B113" i="2"/>
  <c r="A113" i="2"/>
  <c r="Q112" i="2"/>
  <c r="O112" i="2"/>
  <c r="N112" i="2"/>
  <c r="M112" i="2"/>
  <c r="L112" i="2"/>
  <c r="J112" i="2"/>
  <c r="H112" i="2"/>
  <c r="F112" i="2"/>
  <c r="E112" i="2"/>
  <c r="D112" i="2"/>
  <c r="C112" i="2"/>
  <c r="B112" i="2"/>
  <c r="A112" i="2"/>
  <c r="T111" i="2"/>
  <c r="Q111" i="2"/>
  <c r="O111" i="2"/>
  <c r="N111" i="2"/>
  <c r="M111" i="2"/>
  <c r="L111" i="2"/>
  <c r="J111" i="2"/>
  <c r="H111" i="2"/>
  <c r="F111" i="2"/>
  <c r="E111" i="2"/>
  <c r="D111" i="2"/>
  <c r="C111" i="2"/>
  <c r="B111" i="2"/>
  <c r="A111" i="2"/>
  <c r="Q110" i="2"/>
  <c r="O110" i="2"/>
  <c r="N110" i="2"/>
  <c r="M110" i="2"/>
  <c r="L110" i="2"/>
  <c r="J110" i="2"/>
  <c r="H110" i="2"/>
  <c r="F110" i="2"/>
  <c r="E110" i="2"/>
  <c r="D110" i="2"/>
  <c r="C110" i="2"/>
  <c r="B110" i="2"/>
  <c r="A110" i="2"/>
  <c r="T109" i="2"/>
  <c r="Q109" i="2"/>
  <c r="O109" i="2"/>
  <c r="N109" i="2"/>
  <c r="M109" i="2"/>
  <c r="L109" i="2"/>
  <c r="J109" i="2"/>
  <c r="H109" i="2"/>
  <c r="F109" i="2"/>
  <c r="E109" i="2"/>
  <c r="D109" i="2"/>
  <c r="C109" i="2"/>
  <c r="B109" i="2"/>
  <c r="A109" i="2"/>
  <c r="T108" i="2"/>
  <c r="Q108" i="2"/>
  <c r="O108" i="2"/>
  <c r="N108" i="2"/>
  <c r="M108" i="2"/>
  <c r="L108" i="2"/>
  <c r="J108" i="2"/>
  <c r="H108" i="2"/>
  <c r="F108" i="2"/>
  <c r="E108" i="2"/>
  <c r="D108" i="2"/>
  <c r="C108" i="2"/>
  <c r="B108" i="2"/>
  <c r="A108" i="2"/>
  <c r="T107" i="2"/>
  <c r="Q107" i="2"/>
  <c r="O107" i="2"/>
  <c r="N107" i="2"/>
  <c r="M107" i="2"/>
  <c r="L107" i="2"/>
  <c r="J107" i="2"/>
  <c r="H107" i="2"/>
  <c r="F107" i="2"/>
  <c r="E107" i="2"/>
  <c r="D107" i="2"/>
  <c r="C107" i="2"/>
  <c r="B107" i="2"/>
  <c r="A107" i="2"/>
  <c r="T106" i="2"/>
  <c r="Q106" i="2"/>
  <c r="O106" i="2"/>
  <c r="N106" i="2"/>
  <c r="M106" i="2"/>
  <c r="L106" i="2"/>
  <c r="J106" i="2"/>
  <c r="H106" i="2"/>
  <c r="F106" i="2"/>
  <c r="E106" i="2"/>
  <c r="D106" i="2"/>
  <c r="C106" i="2"/>
  <c r="B106" i="2"/>
  <c r="A106" i="2"/>
  <c r="T105" i="2"/>
  <c r="Q105" i="2"/>
  <c r="O105" i="2"/>
  <c r="N105" i="2"/>
  <c r="M105" i="2"/>
  <c r="L105" i="2"/>
  <c r="J105" i="2"/>
  <c r="H105" i="2"/>
  <c r="F105" i="2"/>
  <c r="E105" i="2"/>
  <c r="D105" i="2"/>
  <c r="C105" i="2"/>
  <c r="B105" i="2"/>
  <c r="A105" i="2"/>
  <c r="T104" i="2"/>
  <c r="Q104" i="2"/>
  <c r="O104" i="2"/>
  <c r="N104" i="2"/>
  <c r="M104" i="2"/>
  <c r="L104" i="2"/>
  <c r="J104" i="2"/>
  <c r="H104" i="2"/>
  <c r="F104" i="2"/>
  <c r="F103" i="2" s="1"/>
  <c r="E104" i="2"/>
  <c r="D104" i="2"/>
  <c r="C104" i="2"/>
  <c r="B104" i="2"/>
  <c r="A104" i="2"/>
  <c r="T102" i="2"/>
  <c r="Q102" i="2"/>
  <c r="O102" i="2"/>
  <c r="N102" i="2"/>
  <c r="M102" i="2"/>
  <c r="L102" i="2"/>
  <c r="J102" i="2"/>
  <c r="H102" i="2"/>
  <c r="F102" i="2"/>
  <c r="E102" i="2"/>
  <c r="D102" i="2"/>
  <c r="C102" i="2"/>
  <c r="B102" i="2"/>
  <c r="A102" i="2"/>
  <c r="Q101" i="2"/>
  <c r="O101" i="2"/>
  <c r="N101" i="2"/>
  <c r="M101" i="2"/>
  <c r="L101" i="2"/>
  <c r="J101" i="2"/>
  <c r="H101" i="2"/>
  <c r="F101" i="2"/>
  <c r="E101" i="2"/>
  <c r="D101" i="2"/>
  <c r="C101" i="2"/>
  <c r="B101" i="2"/>
  <c r="A101" i="2"/>
  <c r="Q100" i="2"/>
  <c r="O100" i="2"/>
  <c r="N100" i="2"/>
  <c r="M100" i="2"/>
  <c r="L100" i="2"/>
  <c r="J100" i="2"/>
  <c r="H100" i="2"/>
  <c r="F100" i="2"/>
  <c r="E100" i="2"/>
  <c r="D100" i="2"/>
  <c r="C100" i="2"/>
  <c r="B100" i="2"/>
  <c r="A100" i="2"/>
  <c r="T99" i="2"/>
  <c r="Q99" i="2"/>
  <c r="O99" i="2"/>
  <c r="M99" i="2"/>
  <c r="L99" i="2"/>
  <c r="J99" i="2"/>
  <c r="H99" i="2"/>
  <c r="F99" i="2"/>
  <c r="E99" i="2"/>
  <c r="D99" i="2"/>
  <c r="C99" i="2"/>
  <c r="B99" i="2"/>
  <c r="A99" i="2"/>
  <c r="Q98" i="2"/>
  <c r="O98" i="2"/>
  <c r="N98" i="2"/>
  <c r="M98" i="2"/>
  <c r="L98" i="2"/>
  <c r="J98" i="2"/>
  <c r="H98" i="2"/>
  <c r="F98" i="2"/>
  <c r="E98" i="2"/>
  <c r="D98" i="2"/>
  <c r="C98" i="2"/>
  <c r="B98" i="2"/>
  <c r="A98" i="2"/>
  <c r="T97" i="2"/>
  <c r="Q97" i="2"/>
  <c r="O97" i="2"/>
  <c r="N97" i="2"/>
  <c r="M97" i="2"/>
  <c r="L97" i="2"/>
  <c r="J97" i="2"/>
  <c r="H97" i="2"/>
  <c r="F97" i="2"/>
  <c r="E97" i="2"/>
  <c r="D97" i="2"/>
  <c r="C97" i="2"/>
  <c r="B97" i="2"/>
  <c r="A97" i="2"/>
  <c r="T96" i="2"/>
  <c r="Q96" i="2"/>
  <c r="O96" i="2"/>
  <c r="N96" i="2"/>
  <c r="M96" i="2"/>
  <c r="L96" i="2"/>
  <c r="J96" i="2"/>
  <c r="H96" i="2"/>
  <c r="F96" i="2"/>
  <c r="E96" i="2"/>
  <c r="D96" i="2"/>
  <c r="C96" i="2"/>
  <c r="B96" i="2"/>
  <c r="A96" i="2"/>
  <c r="T95" i="2"/>
  <c r="Q95" i="2"/>
  <c r="O95" i="2"/>
  <c r="N95" i="2"/>
  <c r="M95" i="2"/>
  <c r="L95" i="2"/>
  <c r="J95" i="2"/>
  <c r="H95" i="2"/>
  <c r="F95" i="2"/>
  <c r="E95" i="2"/>
  <c r="D95" i="2"/>
  <c r="C95" i="2"/>
  <c r="B95" i="2"/>
  <c r="A95" i="2"/>
  <c r="T94" i="2"/>
  <c r="Q94" i="2"/>
  <c r="O94" i="2"/>
  <c r="N94" i="2"/>
  <c r="M94" i="2"/>
  <c r="L94" i="2"/>
  <c r="J94" i="2"/>
  <c r="H94" i="2"/>
  <c r="F94" i="2"/>
  <c r="E94" i="2"/>
  <c r="D94" i="2"/>
  <c r="C94" i="2"/>
  <c r="B94" i="2"/>
  <c r="A94" i="2"/>
  <c r="T93" i="2"/>
  <c r="Q93" i="2"/>
  <c r="O93" i="2"/>
  <c r="N93" i="2"/>
  <c r="M93" i="2"/>
  <c r="L93" i="2"/>
  <c r="J93" i="2"/>
  <c r="H93" i="2"/>
  <c r="F93" i="2"/>
  <c r="E93" i="2"/>
  <c r="D93" i="2"/>
  <c r="C93" i="2"/>
  <c r="B93" i="2"/>
  <c r="A93" i="2"/>
  <c r="Q92" i="2"/>
  <c r="O92" i="2"/>
  <c r="N92" i="2"/>
  <c r="M92" i="2"/>
  <c r="L92" i="2"/>
  <c r="J92" i="2"/>
  <c r="H92" i="2"/>
  <c r="F92" i="2"/>
  <c r="E92" i="2"/>
  <c r="D92" i="2"/>
  <c r="C92" i="2"/>
  <c r="B92" i="2"/>
  <c r="A92" i="2"/>
  <c r="Q91" i="2"/>
  <c r="O91" i="2"/>
  <c r="N91" i="2"/>
  <c r="M91" i="2"/>
  <c r="L91" i="2"/>
  <c r="J91" i="2"/>
  <c r="H91" i="2"/>
  <c r="F91" i="2"/>
  <c r="E91" i="2"/>
  <c r="D91" i="2"/>
  <c r="C91" i="2"/>
  <c r="B91" i="2"/>
  <c r="A91" i="2"/>
  <c r="T90" i="2"/>
  <c r="Q90" i="2"/>
  <c r="O90" i="2"/>
  <c r="N90" i="2"/>
  <c r="M90" i="2"/>
  <c r="L90" i="2"/>
  <c r="J90" i="2"/>
  <c r="H90" i="2"/>
  <c r="F89" i="2" s="1"/>
  <c r="F90" i="2"/>
  <c r="E90" i="2"/>
  <c r="D90" i="2"/>
  <c r="C90" i="2"/>
  <c r="B90" i="2"/>
  <c r="A90" i="2"/>
  <c r="T75" i="2"/>
  <c r="Q75" i="2"/>
  <c r="O75" i="2"/>
  <c r="N75" i="2"/>
  <c r="M75" i="2"/>
  <c r="L75" i="2"/>
  <c r="J75" i="2"/>
  <c r="H75" i="2"/>
  <c r="F74" i="2" s="1"/>
  <c r="F75" i="2"/>
  <c r="E75" i="2"/>
  <c r="D75" i="2"/>
  <c r="C75" i="2"/>
  <c r="B75" i="2"/>
  <c r="A75" i="2"/>
  <c r="Q88" i="2"/>
  <c r="O88" i="2"/>
  <c r="M88" i="2"/>
  <c r="L88" i="2"/>
  <c r="J88" i="2"/>
  <c r="H88" i="2"/>
  <c r="F88" i="2"/>
  <c r="E88" i="2"/>
  <c r="D88" i="2"/>
  <c r="C88" i="2"/>
  <c r="B88" i="2"/>
  <c r="A88" i="2"/>
  <c r="T87" i="2"/>
  <c r="Q87" i="2"/>
  <c r="O87" i="2"/>
  <c r="N87" i="2"/>
  <c r="M87" i="2"/>
  <c r="L87" i="2"/>
  <c r="J87" i="2"/>
  <c r="H87" i="2"/>
  <c r="F87" i="2"/>
  <c r="E87" i="2"/>
  <c r="D87" i="2"/>
  <c r="C87" i="2"/>
  <c r="B87" i="2"/>
  <c r="A87" i="2"/>
  <c r="T86" i="2"/>
  <c r="Q86" i="2"/>
  <c r="O86" i="2"/>
  <c r="N86" i="2"/>
  <c r="M86" i="2"/>
  <c r="L86" i="2"/>
  <c r="J86" i="2"/>
  <c r="H86" i="2"/>
  <c r="F86" i="2"/>
  <c r="E86" i="2"/>
  <c r="D86" i="2"/>
  <c r="C86" i="2"/>
  <c r="B86" i="2"/>
  <c r="A86" i="2"/>
  <c r="T85" i="2"/>
  <c r="Q85" i="2"/>
  <c r="O85" i="2"/>
  <c r="N85" i="2"/>
  <c r="M85" i="2"/>
  <c r="L85" i="2"/>
  <c r="J85" i="2"/>
  <c r="H85" i="2"/>
  <c r="F85" i="2"/>
  <c r="E85" i="2"/>
  <c r="D85" i="2"/>
  <c r="C85" i="2"/>
  <c r="B85" i="2"/>
  <c r="A85" i="2"/>
  <c r="Q84" i="2"/>
  <c r="O84" i="2"/>
  <c r="N84" i="2"/>
  <c r="M84" i="2"/>
  <c r="L84" i="2"/>
  <c r="J84" i="2"/>
  <c r="H84" i="2"/>
  <c r="F84" i="2"/>
  <c r="E84" i="2"/>
  <c r="D84" i="2"/>
  <c r="C84" i="2"/>
  <c r="B84" i="2"/>
  <c r="A84" i="2"/>
  <c r="Q83" i="2"/>
  <c r="O83" i="2"/>
  <c r="N83" i="2"/>
  <c r="M83" i="2"/>
  <c r="L83" i="2"/>
  <c r="J83" i="2"/>
  <c r="H83" i="2"/>
  <c r="F83" i="2"/>
  <c r="E83" i="2"/>
  <c r="D83" i="2"/>
  <c r="C83" i="2"/>
  <c r="B83" i="2"/>
  <c r="A83" i="2"/>
  <c r="T82" i="2"/>
  <c r="Q82" i="2"/>
  <c r="O82" i="2"/>
  <c r="N82" i="2"/>
  <c r="M82" i="2"/>
  <c r="L82" i="2"/>
  <c r="J82" i="2"/>
  <c r="H82" i="2"/>
  <c r="F82" i="2"/>
  <c r="E82" i="2"/>
  <c r="D82" i="2"/>
  <c r="C82" i="2"/>
  <c r="B82" i="2"/>
  <c r="A82" i="2"/>
  <c r="T81" i="2"/>
  <c r="Q81" i="2"/>
  <c r="O81" i="2"/>
  <c r="N81" i="2"/>
  <c r="M81" i="2"/>
  <c r="L81" i="2"/>
  <c r="J81" i="2"/>
  <c r="H81" i="2"/>
  <c r="F81" i="2"/>
  <c r="E81" i="2"/>
  <c r="D81" i="2"/>
  <c r="C81" i="2"/>
  <c r="B81" i="2"/>
  <c r="A81" i="2"/>
  <c r="T80" i="2"/>
  <c r="Q80" i="2"/>
  <c r="O80" i="2"/>
  <c r="N80" i="2"/>
  <c r="M80" i="2"/>
  <c r="L80" i="2"/>
  <c r="J80" i="2"/>
  <c r="H80" i="2"/>
  <c r="F80" i="2"/>
  <c r="E80" i="2"/>
  <c r="D80" i="2"/>
  <c r="C80" i="2"/>
  <c r="B80" i="2"/>
  <c r="A80" i="2"/>
  <c r="T79" i="2"/>
  <c r="Q79" i="2"/>
  <c r="O79" i="2"/>
  <c r="N79" i="2"/>
  <c r="M79" i="2"/>
  <c r="L79" i="2"/>
  <c r="J79" i="2"/>
  <c r="H79" i="2"/>
  <c r="F79" i="2"/>
  <c r="E79" i="2"/>
  <c r="D79" i="2"/>
  <c r="C79" i="2"/>
  <c r="B79" i="2"/>
  <c r="A79" i="2"/>
  <c r="T78" i="2"/>
  <c r="Q78" i="2"/>
  <c r="O78" i="2"/>
  <c r="N78" i="2"/>
  <c r="M78" i="2"/>
  <c r="L78" i="2"/>
  <c r="J78" i="2"/>
  <c r="H78" i="2"/>
  <c r="F78" i="2"/>
  <c r="E78" i="2"/>
  <c r="D78" i="2"/>
  <c r="C78" i="2"/>
  <c r="B78" i="2"/>
  <c r="A78" i="2"/>
  <c r="T77" i="2"/>
  <c r="Q77" i="2"/>
  <c r="O77" i="2"/>
  <c r="N77" i="2"/>
  <c r="M77" i="2"/>
  <c r="L77" i="2"/>
  <c r="J77" i="2"/>
  <c r="H77" i="2"/>
  <c r="F77" i="2"/>
  <c r="E77" i="2"/>
  <c r="D77" i="2"/>
  <c r="C77" i="2"/>
  <c r="B77" i="2"/>
  <c r="A77" i="2"/>
  <c r="T76" i="2"/>
  <c r="Q76" i="2"/>
  <c r="O76" i="2"/>
  <c r="N76" i="2"/>
  <c r="M76" i="2"/>
  <c r="L76" i="2"/>
  <c r="J76" i="2"/>
  <c r="H76" i="2"/>
  <c r="F76" i="2"/>
  <c r="E76" i="2"/>
  <c r="D76" i="2"/>
  <c r="C76" i="2"/>
  <c r="B76" i="2"/>
  <c r="A76" i="2"/>
  <c r="T73" i="2"/>
  <c r="Q73" i="2"/>
  <c r="O73" i="2"/>
  <c r="N73" i="2"/>
  <c r="M73" i="2"/>
  <c r="L73" i="2"/>
  <c r="J73" i="2"/>
  <c r="H73" i="2"/>
  <c r="F73" i="2"/>
  <c r="E73" i="2"/>
  <c r="D73" i="2"/>
  <c r="C73" i="2"/>
  <c r="B73" i="2"/>
  <c r="A73" i="2"/>
  <c r="T72" i="2"/>
  <c r="Q72" i="2"/>
  <c r="O72" i="2"/>
  <c r="N72" i="2"/>
  <c r="M72" i="2"/>
  <c r="L72" i="2"/>
  <c r="J72" i="2"/>
  <c r="H72" i="2"/>
  <c r="F72" i="2"/>
  <c r="E72" i="2"/>
  <c r="D72" i="2"/>
  <c r="C72" i="2"/>
  <c r="B72" i="2"/>
  <c r="A72" i="2"/>
  <c r="T71" i="2"/>
  <c r="Q71" i="2"/>
  <c r="O71" i="2"/>
  <c r="M71" i="2"/>
  <c r="L71" i="2"/>
  <c r="J71" i="2"/>
  <c r="H71" i="2"/>
  <c r="F71" i="2"/>
  <c r="E71" i="2"/>
  <c r="D71" i="2"/>
  <c r="C71" i="2"/>
  <c r="B71" i="2"/>
  <c r="A71" i="2"/>
  <c r="T70" i="2"/>
  <c r="Q70" i="2"/>
  <c r="O70" i="2"/>
  <c r="M70" i="2"/>
  <c r="L70" i="2"/>
  <c r="J70" i="2"/>
  <c r="H70" i="2"/>
  <c r="F70" i="2"/>
  <c r="E70" i="2"/>
  <c r="D70" i="2"/>
  <c r="C70" i="2"/>
  <c r="B70" i="2"/>
  <c r="A70" i="2"/>
  <c r="T69" i="2"/>
  <c r="Q69" i="2"/>
  <c r="O69" i="2"/>
  <c r="N69" i="2"/>
  <c r="M69" i="2"/>
  <c r="L69" i="2"/>
  <c r="J69" i="2"/>
  <c r="H69" i="2"/>
  <c r="F69" i="2"/>
  <c r="E69" i="2"/>
  <c r="D69" i="2"/>
  <c r="C69" i="2"/>
  <c r="B69" i="2"/>
  <c r="A69" i="2"/>
  <c r="Q68" i="2"/>
  <c r="O68" i="2"/>
  <c r="N68" i="2"/>
  <c r="M68" i="2"/>
  <c r="L68" i="2"/>
  <c r="J68" i="2"/>
  <c r="H68" i="2"/>
  <c r="F68" i="2"/>
  <c r="E68" i="2"/>
  <c r="D68" i="2"/>
  <c r="C68" i="2"/>
  <c r="B68" i="2"/>
  <c r="A68" i="2"/>
  <c r="T67" i="2"/>
  <c r="Q67" i="2"/>
  <c r="O67" i="2"/>
  <c r="N67" i="2"/>
  <c r="M67" i="2"/>
  <c r="L67" i="2"/>
  <c r="J67" i="2"/>
  <c r="H67" i="2"/>
  <c r="F67" i="2"/>
  <c r="E67" i="2"/>
  <c r="D67" i="2"/>
  <c r="C67" i="2"/>
  <c r="B67" i="2"/>
  <c r="A67" i="2"/>
  <c r="T66" i="2"/>
  <c r="Q66" i="2"/>
  <c r="O66" i="2"/>
  <c r="N66" i="2"/>
  <c r="M66" i="2"/>
  <c r="L66" i="2"/>
  <c r="J66" i="2"/>
  <c r="H66" i="2"/>
  <c r="F66" i="2"/>
  <c r="E66" i="2"/>
  <c r="D66" i="2"/>
  <c r="C66" i="2"/>
  <c r="B66" i="2"/>
  <c r="A66" i="2"/>
  <c r="T65" i="2"/>
  <c r="Q65" i="2"/>
  <c r="O65" i="2"/>
  <c r="N65" i="2"/>
  <c r="M65" i="2"/>
  <c r="L65" i="2"/>
  <c r="J65" i="2"/>
  <c r="H65" i="2"/>
  <c r="F65" i="2"/>
  <c r="E65" i="2"/>
  <c r="D65" i="2"/>
  <c r="C65" i="2"/>
  <c r="B65" i="2"/>
  <c r="A65" i="2"/>
  <c r="T64" i="2"/>
  <c r="Q64" i="2"/>
  <c r="O64" i="2"/>
  <c r="N64" i="2"/>
  <c r="M64" i="2"/>
  <c r="L64" i="2"/>
  <c r="J64" i="2"/>
  <c r="H64" i="2"/>
  <c r="F64" i="2"/>
  <c r="E64" i="2"/>
  <c r="D64" i="2"/>
  <c r="C64" i="2"/>
  <c r="B64" i="2"/>
  <c r="A64" i="2"/>
  <c r="T63" i="2"/>
  <c r="Q63" i="2"/>
  <c r="O63" i="2"/>
  <c r="N63" i="2"/>
  <c r="M63" i="2"/>
  <c r="L63" i="2"/>
  <c r="J63" i="2"/>
  <c r="H63" i="2"/>
  <c r="F63" i="2"/>
  <c r="E63" i="2"/>
  <c r="D63" i="2"/>
  <c r="C63" i="2"/>
  <c r="B63" i="2"/>
  <c r="A63" i="2"/>
  <c r="T62" i="2"/>
  <c r="Q62" i="2"/>
  <c r="O62" i="2"/>
  <c r="N62" i="2"/>
  <c r="M62" i="2"/>
  <c r="L62" i="2"/>
  <c r="J62" i="2"/>
  <c r="H62" i="2"/>
  <c r="F62" i="2"/>
  <c r="E62" i="2"/>
  <c r="D62" i="2"/>
  <c r="C62" i="2"/>
  <c r="B62" i="2"/>
  <c r="A62" i="2"/>
  <c r="T61" i="2"/>
  <c r="Q61" i="2"/>
  <c r="O61" i="2"/>
  <c r="N61" i="2"/>
  <c r="M61" i="2"/>
  <c r="L61" i="2"/>
  <c r="J61" i="2"/>
  <c r="H61" i="2"/>
  <c r="F60" i="2" s="1"/>
  <c r="F61" i="2"/>
  <c r="E61" i="2"/>
  <c r="D61" i="2"/>
  <c r="C61" i="2"/>
  <c r="B61" i="2"/>
  <c r="A61" i="2"/>
  <c r="T59" i="2"/>
  <c r="Q59" i="2"/>
  <c r="O59" i="2"/>
  <c r="N59" i="2"/>
  <c r="M59" i="2"/>
  <c r="L59" i="2"/>
  <c r="J59" i="2"/>
  <c r="H59" i="2"/>
  <c r="F59" i="2"/>
  <c r="E59" i="2"/>
  <c r="D59" i="2"/>
  <c r="C59" i="2"/>
  <c r="B59" i="2"/>
  <c r="A59" i="2"/>
  <c r="T58" i="2"/>
  <c r="Q58" i="2"/>
  <c r="O58" i="2"/>
  <c r="N58" i="2"/>
  <c r="M58" i="2"/>
  <c r="L58" i="2"/>
  <c r="J58" i="2"/>
  <c r="H58" i="2"/>
  <c r="F58" i="2"/>
  <c r="E58" i="2"/>
  <c r="D58" i="2"/>
  <c r="C58" i="2"/>
  <c r="B58" i="2"/>
  <c r="A58" i="2"/>
  <c r="T57" i="2"/>
  <c r="Q57" i="2"/>
  <c r="O57" i="2"/>
  <c r="N57" i="2"/>
  <c r="M57" i="2"/>
  <c r="L57" i="2"/>
  <c r="J57" i="2"/>
  <c r="H57" i="2"/>
  <c r="F57" i="2"/>
  <c r="E57" i="2"/>
  <c r="D57" i="2"/>
  <c r="C57" i="2"/>
  <c r="B57" i="2"/>
  <c r="A57" i="2"/>
  <c r="T56" i="2"/>
  <c r="Q56" i="2"/>
  <c r="O56" i="2"/>
  <c r="N56" i="2"/>
  <c r="M56" i="2"/>
  <c r="L56" i="2"/>
  <c r="J56" i="2"/>
  <c r="H56" i="2"/>
  <c r="F56" i="2"/>
  <c r="E56" i="2"/>
  <c r="D56" i="2"/>
  <c r="C56" i="2"/>
  <c r="B56" i="2"/>
  <c r="A56" i="2"/>
  <c r="Q55" i="2"/>
  <c r="O55" i="2"/>
  <c r="N55" i="2"/>
  <c r="M55" i="2"/>
  <c r="L55" i="2"/>
  <c r="J55" i="2"/>
  <c r="H55" i="2"/>
  <c r="F55" i="2"/>
  <c r="E55" i="2"/>
  <c r="D55" i="2"/>
  <c r="C55" i="2"/>
  <c r="B55" i="2"/>
  <c r="A55" i="2"/>
  <c r="Q54" i="2"/>
  <c r="O54" i="2"/>
  <c r="N54" i="2"/>
  <c r="M54" i="2"/>
  <c r="L54" i="2"/>
  <c r="J54" i="2"/>
  <c r="H54" i="2"/>
  <c r="F54" i="2"/>
  <c r="E54" i="2"/>
  <c r="D54" i="2"/>
  <c r="C54" i="2"/>
  <c r="B54" i="2"/>
  <c r="A54" i="2"/>
  <c r="T53" i="2"/>
  <c r="Q53" i="2"/>
  <c r="O53" i="2"/>
  <c r="N53" i="2"/>
  <c r="M53" i="2"/>
  <c r="L53" i="2"/>
  <c r="J53" i="2"/>
  <c r="H53" i="2"/>
  <c r="F53" i="2"/>
  <c r="E53" i="2"/>
  <c r="D53" i="2"/>
  <c r="C53" i="2"/>
  <c r="B53" i="2"/>
  <c r="A53" i="2"/>
  <c r="Q52" i="2"/>
  <c r="O52" i="2"/>
  <c r="N52" i="2"/>
  <c r="M52" i="2"/>
  <c r="L52" i="2"/>
  <c r="J52" i="2"/>
  <c r="H52" i="2"/>
  <c r="F52" i="2"/>
  <c r="E52" i="2"/>
  <c r="D52" i="2"/>
  <c r="C52" i="2"/>
  <c r="B52" i="2"/>
  <c r="A52" i="2"/>
  <c r="Q51" i="2"/>
  <c r="O51" i="2"/>
  <c r="N51" i="2"/>
  <c r="M51" i="2"/>
  <c r="L51" i="2"/>
  <c r="J51" i="2"/>
  <c r="H51" i="2"/>
  <c r="F51" i="2"/>
  <c r="E51" i="2"/>
  <c r="D51" i="2"/>
  <c r="C51" i="2"/>
  <c r="B51" i="2"/>
  <c r="A51" i="2"/>
  <c r="T50" i="2"/>
  <c r="Q50" i="2"/>
  <c r="O50" i="2"/>
  <c r="N50" i="2"/>
  <c r="M50" i="2"/>
  <c r="L50" i="2"/>
  <c r="J50" i="2"/>
  <c r="H50" i="2"/>
  <c r="F50" i="2"/>
  <c r="E50" i="2"/>
  <c r="D50" i="2"/>
  <c r="C50" i="2"/>
  <c r="B50" i="2"/>
  <c r="A50" i="2"/>
  <c r="T49" i="2"/>
  <c r="Q49" i="2"/>
  <c r="O49" i="2"/>
  <c r="N49" i="2"/>
  <c r="M49" i="2"/>
  <c r="L49" i="2"/>
  <c r="J49" i="2"/>
  <c r="H49" i="2"/>
  <c r="F49" i="2"/>
  <c r="E49" i="2"/>
  <c r="D49" i="2"/>
  <c r="C49" i="2"/>
  <c r="B49" i="2"/>
  <c r="A49" i="2"/>
  <c r="T48" i="2"/>
  <c r="Q48" i="2"/>
  <c r="O48" i="2"/>
  <c r="N48" i="2"/>
  <c r="M48" i="2"/>
  <c r="L48" i="2"/>
  <c r="J48" i="2"/>
  <c r="H48" i="2"/>
  <c r="F48" i="2"/>
  <c r="E48" i="2"/>
  <c r="D48" i="2"/>
  <c r="C48" i="2"/>
  <c r="B48" i="2"/>
  <c r="A48" i="2"/>
  <c r="T47" i="2"/>
  <c r="Q47" i="2"/>
  <c r="O47" i="2"/>
  <c r="N47" i="2"/>
  <c r="M47" i="2"/>
  <c r="L47" i="2"/>
  <c r="J47" i="2"/>
  <c r="H47" i="2"/>
  <c r="F46" i="2" s="1"/>
  <c r="F47" i="2"/>
  <c r="E47" i="2"/>
  <c r="D47" i="2"/>
  <c r="C47" i="2"/>
  <c r="B47" i="2"/>
  <c r="A47" i="2"/>
  <c r="T45" i="2"/>
  <c r="Q45" i="2"/>
  <c r="O45" i="2"/>
  <c r="N45" i="2"/>
  <c r="M45" i="2"/>
  <c r="L45" i="2"/>
  <c r="J45" i="2"/>
  <c r="H45" i="2"/>
  <c r="F45" i="2"/>
  <c r="E45" i="2"/>
  <c r="D45" i="2"/>
  <c r="C45" i="2"/>
  <c r="B45" i="2"/>
  <c r="A45" i="2"/>
  <c r="T44" i="2"/>
  <c r="Q44" i="2"/>
  <c r="O44" i="2"/>
  <c r="N44" i="2"/>
  <c r="M44" i="2"/>
  <c r="L44" i="2"/>
  <c r="J44" i="2"/>
  <c r="H44" i="2"/>
  <c r="F44" i="2"/>
  <c r="E44" i="2"/>
  <c r="D44" i="2"/>
  <c r="C44" i="2"/>
  <c r="B44" i="2"/>
  <c r="A44" i="2"/>
  <c r="T43" i="2"/>
  <c r="Q43" i="2"/>
  <c r="O43" i="2"/>
  <c r="M43" i="2"/>
  <c r="L43" i="2"/>
  <c r="J43" i="2"/>
  <c r="H43" i="2"/>
  <c r="F43" i="2"/>
  <c r="E43" i="2"/>
  <c r="D43" i="2"/>
  <c r="C43" i="2"/>
  <c r="B43" i="2"/>
  <c r="A43" i="2"/>
  <c r="T42" i="2"/>
  <c r="Q42" i="2"/>
  <c r="O42" i="2"/>
  <c r="N42" i="2"/>
  <c r="M42" i="2"/>
  <c r="L42" i="2"/>
  <c r="J42" i="2"/>
  <c r="H42" i="2"/>
  <c r="F42" i="2"/>
  <c r="E42" i="2"/>
  <c r="D42" i="2"/>
  <c r="C42" i="2"/>
  <c r="B42" i="2"/>
  <c r="A42" i="2"/>
  <c r="Q41" i="2"/>
  <c r="O41" i="2"/>
  <c r="N41" i="2"/>
  <c r="M41" i="2"/>
  <c r="L41" i="2"/>
  <c r="J41" i="2"/>
  <c r="H41" i="2"/>
  <c r="F41" i="2"/>
  <c r="E41" i="2"/>
  <c r="D41" i="2"/>
  <c r="C41" i="2"/>
  <c r="B41" i="2"/>
  <c r="A41" i="2"/>
  <c r="Q40" i="2"/>
  <c r="O40" i="2"/>
  <c r="N40" i="2"/>
  <c r="M40" i="2"/>
  <c r="L40" i="2"/>
  <c r="J40" i="2"/>
  <c r="H40" i="2"/>
  <c r="F40" i="2"/>
  <c r="E40" i="2"/>
  <c r="D40" i="2"/>
  <c r="C40" i="2"/>
  <c r="B40" i="2"/>
  <c r="A40" i="2"/>
  <c r="T39" i="2"/>
  <c r="Q39" i="2"/>
  <c r="O39" i="2"/>
  <c r="N39" i="2"/>
  <c r="M39" i="2"/>
  <c r="L39" i="2"/>
  <c r="J39" i="2"/>
  <c r="H39" i="2"/>
  <c r="F39" i="2"/>
  <c r="E39" i="2"/>
  <c r="D39" i="2"/>
  <c r="C39" i="2"/>
  <c r="B39" i="2"/>
  <c r="A39" i="2"/>
  <c r="Q38" i="2"/>
  <c r="O38" i="2"/>
  <c r="N38" i="2"/>
  <c r="M38" i="2"/>
  <c r="L38" i="2"/>
  <c r="J38" i="2"/>
  <c r="H38" i="2"/>
  <c r="F38" i="2"/>
  <c r="E38" i="2"/>
  <c r="D38" i="2"/>
  <c r="C38" i="2"/>
  <c r="B38" i="2"/>
  <c r="A38" i="2"/>
  <c r="T37" i="2"/>
  <c r="Q37" i="2"/>
  <c r="O37" i="2"/>
  <c r="N37" i="2"/>
  <c r="M37" i="2"/>
  <c r="L37" i="2"/>
  <c r="J37" i="2"/>
  <c r="H37" i="2"/>
  <c r="F37" i="2"/>
  <c r="E37" i="2"/>
  <c r="D37" i="2"/>
  <c r="C37" i="2"/>
  <c r="B37" i="2"/>
  <c r="A37" i="2"/>
  <c r="T36" i="2"/>
  <c r="Q36" i="2"/>
  <c r="O36" i="2"/>
  <c r="N36" i="2"/>
  <c r="M36" i="2"/>
  <c r="L36" i="2"/>
  <c r="J36" i="2"/>
  <c r="H36" i="2"/>
  <c r="F36" i="2"/>
  <c r="E36" i="2"/>
  <c r="D36" i="2"/>
  <c r="C36" i="2"/>
  <c r="B36" i="2"/>
  <c r="A36" i="2"/>
  <c r="T35" i="2"/>
  <c r="Q35" i="2"/>
  <c r="O35" i="2"/>
  <c r="N35" i="2"/>
  <c r="M35" i="2"/>
  <c r="L35" i="2"/>
  <c r="J35" i="2"/>
  <c r="H35" i="2"/>
  <c r="F35" i="2"/>
  <c r="E35" i="2"/>
  <c r="D35" i="2"/>
  <c r="C35" i="2"/>
  <c r="B35" i="2"/>
  <c r="A35" i="2"/>
  <c r="T34" i="2"/>
  <c r="Q34" i="2"/>
  <c r="O34" i="2"/>
  <c r="N34" i="2"/>
  <c r="M34" i="2"/>
  <c r="L34" i="2"/>
  <c r="J34" i="2"/>
  <c r="H34" i="2"/>
  <c r="F34" i="2"/>
  <c r="E34" i="2"/>
  <c r="D34" i="2"/>
  <c r="C34" i="2"/>
  <c r="B34" i="2"/>
  <c r="A34" i="2"/>
  <c r="T33" i="2"/>
  <c r="Q33" i="2"/>
  <c r="O33" i="2"/>
  <c r="N33" i="2"/>
  <c r="M33" i="2"/>
  <c r="L33" i="2"/>
  <c r="J33" i="2"/>
  <c r="H33" i="2"/>
  <c r="F32" i="2" s="1"/>
  <c r="F33" i="2"/>
  <c r="E33" i="2"/>
  <c r="D33" i="2"/>
  <c r="C33" i="2"/>
  <c r="B33" i="2"/>
  <c r="A33" i="2"/>
  <c r="BK44" i="2"/>
  <c r="BJ44" i="2"/>
  <c r="BI44" i="2"/>
  <c r="BH44" i="2"/>
  <c r="BG44" i="2"/>
  <c r="BF44" i="2"/>
  <c r="BE44" i="2"/>
  <c r="BD44" i="2"/>
  <c r="BC44" i="2"/>
  <c r="BB44" i="2"/>
  <c r="BA44" i="2"/>
  <c r="AZ44" i="2"/>
  <c r="AY44" i="2"/>
  <c r="AX44" i="2"/>
  <c r="AW44" i="2"/>
  <c r="AV44" i="2"/>
  <c r="AU44" i="2"/>
  <c r="AT44" i="2"/>
  <c r="AS44" i="2"/>
  <c r="AR44" i="2"/>
  <c r="AQ44" i="2"/>
  <c r="AP44" i="2"/>
  <c r="AO44" i="2"/>
  <c r="AN44" i="2"/>
  <c r="AM44" i="2"/>
  <c r="AL44" i="2"/>
  <c r="AK44" i="2"/>
  <c r="AJ44" i="2"/>
  <c r="AI44" i="2"/>
  <c r="AH44" i="2"/>
  <c r="AG44" i="2"/>
  <c r="AF44" i="2"/>
  <c r="AE44" i="2"/>
  <c r="AD44" i="2"/>
  <c r="AC44" i="2"/>
  <c r="AB44" i="2"/>
  <c r="AA44" i="2"/>
  <c r="Z44" i="2"/>
  <c r="Y44" i="2"/>
  <c r="X44" i="2"/>
  <c r="W44" i="2"/>
  <c r="V44" i="2"/>
  <c r="BK43" i="2"/>
  <c r="BJ43" i="2"/>
  <c r="BI43" i="2"/>
  <c r="BH43" i="2"/>
  <c r="BG43" i="2"/>
  <c r="BF43" i="2"/>
  <c r="BE43" i="2"/>
  <c r="BD43" i="2"/>
  <c r="BC43" i="2"/>
  <c r="BB43" i="2"/>
  <c r="BA43" i="2"/>
  <c r="AZ43" i="2"/>
  <c r="AY43" i="2"/>
  <c r="AX43" i="2"/>
  <c r="AW43" i="2"/>
  <c r="AV43" i="2"/>
  <c r="AU43" i="2"/>
  <c r="AT43" i="2"/>
  <c r="AS43" i="2"/>
  <c r="AR43" i="2"/>
  <c r="AQ43" i="2"/>
  <c r="AP43" i="2"/>
  <c r="AO43" i="2"/>
  <c r="AN43" i="2"/>
  <c r="AM43" i="2"/>
  <c r="AL43" i="2"/>
  <c r="AK43" i="2"/>
  <c r="AJ43" i="2"/>
  <c r="AI43" i="2"/>
  <c r="AH43" i="2"/>
  <c r="AG43" i="2"/>
  <c r="AF43" i="2"/>
  <c r="AE43" i="2"/>
  <c r="AD43" i="2"/>
  <c r="AC43" i="2"/>
  <c r="AB43" i="2"/>
  <c r="AA43" i="2"/>
  <c r="Z43" i="2"/>
  <c r="Y43" i="2"/>
  <c r="X43" i="2"/>
  <c r="W43" i="2"/>
  <c r="V43" i="2"/>
  <c r="BK42" i="2"/>
  <c r="BJ42" i="2"/>
  <c r="BI42" i="2"/>
  <c r="BH42" i="2"/>
  <c r="BG42" i="2"/>
  <c r="BF42" i="2"/>
  <c r="BE42" i="2"/>
  <c r="BD42" i="2"/>
  <c r="BC42" i="2"/>
  <c r="BB42" i="2"/>
  <c r="BA42" i="2"/>
  <c r="AZ42" i="2"/>
  <c r="AY42" i="2"/>
  <c r="AX42" i="2"/>
  <c r="AW42" i="2"/>
  <c r="AV42" i="2"/>
  <c r="AU42" i="2"/>
  <c r="AT42" i="2"/>
  <c r="AS42" i="2"/>
  <c r="AR42" i="2"/>
  <c r="AQ42" i="2"/>
  <c r="AP42" i="2"/>
  <c r="AO42" i="2"/>
  <c r="AN42" i="2"/>
  <c r="AM42" i="2"/>
  <c r="AL42" i="2"/>
  <c r="AK42" i="2"/>
  <c r="AJ42" i="2"/>
  <c r="AI42" i="2"/>
  <c r="AH42" i="2"/>
  <c r="AG42" i="2"/>
  <c r="AF42" i="2"/>
  <c r="AE42" i="2"/>
  <c r="AD42" i="2"/>
  <c r="AC42" i="2"/>
  <c r="AB42" i="2"/>
  <c r="AA42" i="2"/>
  <c r="Z42" i="2"/>
  <c r="Y42" i="2"/>
  <c r="X42" i="2"/>
  <c r="W42" i="2"/>
  <c r="V42" i="2"/>
  <c r="BK41" i="2"/>
  <c r="BJ41" i="2"/>
  <c r="BI41" i="2"/>
  <c r="BH41" i="2"/>
  <c r="BG41" i="2"/>
  <c r="BF41" i="2"/>
  <c r="BE41" i="2"/>
  <c r="BD41" i="2"/>
  <c r="BC41" i="2"/>
  <c r="BB41" i="2"/>
  <c r="BA41" i="2"/>
  <c r="AZ41" i="2"/>
  <c r="AY41" i="2"/>
  <c r="AX41" i="2"/>
  <c r="AW41" i="2"/>
  <c r="AV41" i="2"/>
  <c r="AU41" i="2"/>
  <c r="AT41" i="2"/>
  <c r="AS41" i="2"/>
  <c r="AR41" i="2"/>
  <c r="AQ41" i="2"/>
  <c r="AP41" i="2"/>
  <c r="AO41" i="2"/>
  <c r="AN41" i="2"/>
  <c r="AM41" i="2"/>
  <c r="AL41" i="2"/>
  <c r="AK41" i="2"/>
  <c r="AJ41" i="2"/>
  <c r="AI41" i="2"/>
  <c r="AH41" i="2"/>
  <c r="AG41" i="2"/>
  <c r="AF41" i="2"/>
  <c r="AE41" i="2"/>
  <c r="AD41" i="2"/>
  <c r="AC41" i="2"/>
  <c r="AB41" i="2"/>
  <c r="AA41" i="2"/>
  <c r="Z41" i="2"/>
  <c r="Y41" i="2"/>
  <c r="X41" i="2"/>
  <c r="W41" i="2"/>
  <c r="V41" i="2"/>
  <c r="BK40" i="2"/>
  <c r="BJ40" i="2"/>
  <c r="BI40" i="2"/>
  <c r="BH40" i="2"/>
  <c r="BG40" i="2"/>
  <c r="BF40" i="2"/>
  <c r="BE40" i="2"/>
  <c r="BD40" i="2"/>
  <c r="BC40" i="2"/>
  <c r="BB40" i="2"/>
  <c r="BA40" i="2"/>
  <c r="AZ40" i="2"/>
  <c r="AY40" i="2"/>
  <c r="AX40" i="2"/>
  <c r="AW40" i="2"/>
  <c r="AV40" i="2"/>
  <c r="AU40" i="2"/>
  <c r="AT40" i="2"/>
  <c r="AS40" i="2"/>
  <c r="AR40" i="2"/>
  <c r="AQ40" i="2"/>
  <c r="AP40" i="2"/>
  <c r="AO40" i="2"/>
  <c r="AN40" i="2"/>
  <c r="AM40" i="2"/>
  <c r="AL40" i="2"/>
  <c r="AK40" i="2"/>
  <c r="AJ40" i="2"/>
  <c r="AI40" i="2"/>
  <c r="AH40" i="2"/>
  <c r="AG40" i="2"/>
  <c r="AF40" i="2"/>
  <c r="AE40" i="2"/>
  <c r="AD40" i="2"/>
  <c r="AC40" i="2"/>
  <c r="AB40" i="2"/>
  <c r="AA40" i="2"/>
  <c r="Z40" i="2"/>
  <c r="Y40" i="2"/>
  <c r="X40" i="2"/>
  <c r="W40" i="2"/>
  <c r="V40" i="2"/>
  <c r="BK39" i="2"/>
  <c r="BJ39" i="2"/>
  <c r="BI39" i="2"/>
  <c r="BH39" i="2"/>
  <c r="BG39" i="2"/>
  <c r="BF39" i="2"/>
  <c r="BE39" i="2"/>
  <c r="BD39" i="2"/>
  <c r="BC39" i="2"/>
  <c r="BB39" i="2"/>
  <c r="BA39" i="2"/>
  <c r="AZ39" i="2"/>
  <c r="AY39" i="2"/>
  <c r="AX39" i="2"/>
  <c r="AW39" i="2"/>
  <c r="AV39" i="2"/>
  <c r="AU39" i="2"/>
  <c r="AT39" i="2"/>
  <c r="AS39" i="2"/>
  <c r="AR39" i="2"/>
  <c r="AQ39" i="2"/>
  <c r="AP39" i="2"/>
  <c r="AO39" i="2"/>
  <c r="AN39" i="2"/>
  <c r="AM39" i="2"/>
  <c r="AL39" i="2"/>
  <c r="AK39" i="2"/>
  <c r="AJ39" i="2"/>
  <c r="AI39" i="2"/>
  <c r="AH39" i="2"/>
  <c r="AG39" i="2"/>
  <c r="AF39" i="2"/>
  <c r="AE39" i="2"/>
  <c r="AD39" i="2"/>
  <c r="AC39" i="2"/>
  <c r="AB39" i="2"/>
  <c r="AA39" i="2"/>
  <c r="Z39" i="2"/>
  <c r="Y39" i="2"/>
  <c r="X39" i="2"/>
  <c r="W39" i="2"/>
  <c r="V39" i="2"/>
  <c r="BK38" i="2"/>
  <c r="BJ38" i="2"/>
  <c r="BI38" i="2"/>
  <c r="BH38" i="2"/>
  <c r="BG38" i="2"/>
  <c r="BF38" i="2"/>
  <c r="BE38" i="2"/>
  <c r="BD38" i="2"/>
  <c r="BC38" i="2"/>
  <c r="BB38" i="2"/>
  <c r="BA38" i="2"/>
  <c r="AZ38" i="2"/>
  <c r="AY38" i="2"/>
  <c r="AX38" i="2"/>
  <c r="AW38" i="2"/>
  <c r="AV38" i="2"/>
  <c r="AU38" i="2"/>
  <c r="AT38" i="2"/>
  <c r="AS38" i="2"/>
  <c r="AR38" i="2"/>
  <c r="AQ38" i="2"/>
  <c r="AP38" i="2"/>
  <c r="AO38" i="2"/>
  <c r="AN38" i="2"/>
  <c r="AM38" i="2"/>
  <c r="AL38" i="2"/>
  <c r="AK38" i="2"/>
  <c r="AJ38" i="2"/>
  <c r="AI38" i="2"/>
  <c r="AH38" i="2"/>
  <c r="AG38" i="2"/>
  <c r="AF38" i="2"/>
  <c r="AE38" i="2"/>
  <c r="AD38" i="2"/>
  <c r="AC38" i="2"/>
  <c r="AB38" i="2"/>
  <c r="AA38" i="2"/>
  <c r="Z38" i="2"/>
  <c r="Y38" i="2"/>
  <c r="X38" i="2"/>
  <c r="W38" i="2"/>
  <c r="V38" i="2"/>
  <c r="BK37" i="2"/>
  <c r="BJ37" i="2"/>
  <c r="BI37" i="2"/>
  <c r="BH37" i="2"/>
  <c r="BG37" i="2"/>
  <c r="BF37" i="2"/>
  <c r="BE37" i="2"/>
  <c r="BD37" i="2"/>
  <c r="BC37" i="2"/>
  <c r="BB37" i="2"/>
  <c r="BA37" i="2"/>
  <c r="AZ37" i="2"/>
  <c r="AY37" i="2"/>
  <c r="AX37" i="2"/>
  <c r="AW37" i="2"/>
  <c r="AV37" i="2"/>
  <c r="AU37" i="2"/>
  <c r="AT37" i="2"/>
  <c r="AS37" i="2"/>
  <c r="AR37" i="2"/>
  <c r="AQ37" i="2"/>
  <c r="AP37" i="2"/>
  <c r="AO37" i="2"/>
  <c r="AN37" i="2"/>
  <c r="AM37" i="2"/>
  <c r="AL37" i="2"/>
  <c r="AK37" i="2"/>
  <c r="AJ37" i="2"/>
  <c r="AI37" i="2"/>
  <c r="AH37" i="2"/>
  <c r="AG37" i="2"/>
  <c r="AF37" i="2"/>
  <c r="AE37" i="2"/>
  <c r="AD37" i="2"/>
  <c r="AC37" i="2"/>
  <c r="AB37" i="2"/>
  <c r="AA37" i="2"/>
  <c r="Z37" i="2"/>
  <c r="Y37" i="2"/>
  <c r="X37" i="2"/>
  <c r="W37" i="2"/>
  <c r="V37" i="2"/>
  <c r="BK36" i="2"/>
  <c r="BJ36" i="2"/>
  <c r="BI36" i="2"/>
  <c r="BH36" i="2"/>
  <c r="BG36" i="2"/>
  <c r="BF36" i="2"/>
  <c r="BE36" i="2"/>
  <c r="BD36" i="2"/>
  <c r="BC36" i="2"/>
  <c r="BB36" i="2"/>
  <c r="BA36" i="2"/>
  <c r="AZ36" i="2"/>
  <c r="AY36" i="2"/>
  <c r="AX36" i="2"/>
  <c r="AW36" i="2"/>
  <c r="AV36" i="2"/>
  <c r="AU36" i="2"/>
  <c r="AT36" i="2"/>
  <c r="AS36" i="2"/>
  <c r="AR36" i="2"/>
  <c r="AQ36" i="2"/>
  <c r="AP36" i="2"/>
  <c r="AO36" i="2"/>
  <c r="AN36" i="2"/>
  <c r="AM36" i="2"/>
  <c r="AL36" i="2"/>
  <c r="AK36" i="2"/>
  <c r="AJ36" i="2"/>
  <c r="AI36" i="2"/>
  <c r="AH36" i="2"/>
  <c r="AG36" i="2"/>
  <c r="AF36" i="2"/>
  <c r="AE36" i="2"/>
  <c r="AD36" i="2"/>
  <c r="AC36" i="2"/>
  <c r="AB36" i="2"/>
  <c r="AA36" i="2"/>
  <c r="Z36" i="2"/>
  <c r="Y36" i="2"/>
  <c r="X36" i="2"/>
  <c r="W36" i="2"/>
  <c r="V36" i="2"/>
  <c r="BK35" i="2"/>
  <c r="BJ35" i="2"/>
  <c r="BI35" i="2"/>
  <c r="BH35" i="2"/>
  <c r="BG35" i="2"/>
  <c r="BF35" i="2"/>
  <c r="BE35" i="2"/>
  <c r="BD35" i="2"/>
  <c r="BC35" i="2"/>
  <c r="BB35" i="2"/>
  <c r="BA35" i="2"/>
  <c r="AZ35" i="2"/>
  <c r="AY35" i="2"/>
  <c r="AX35" i="2"/>
  <c r="AW35" i="2"/>
  <c r="AV35" i="2"/>
  <c r="AU35" i="2"/>
  <c r="AT35" i="2"/>
  <c r="AS35" i="2"/>
  <c r="AR35" i="2"/>
  <c r="AQ35" i="2"/>
  <c r="AP35" i="2"/>
  <c r="AO35" i="2"/>
  <c r="AN35" i="2"/>
  <c r="AM35" i="2"/>
  <c r="AL35" i="2"/>
  <c r="AK35" i="2"/>
  <c r="AJ35" i="2"/>
  <c r="AI35" i="2"/>
  <c r="AH35" i="2"/>
  <c r="AG35" i="2"/>
  <c r="AF35" i="2"/>
  <c r="AE35" i="2"/>
  <c r="AD35" i="2"/>
  <c r="AC35" i="2"/>
  <c r="AB35" i="2"/>
  <c r="AA35" i="2"/>
  <c r="Z35" i="2"/>
  <c r="Y35" i="2"/>
  <c r="X35" i="2"/>
  <c r="W35" i="2"/>
  <c r="V35" i="2"/>
  <c r="BK34" i="2"/>
  <c r="BJ34" i="2"/>
  <c r="BI34" i="2"/>
  <c r="BH34" i="2"/>
  <c r="BG34" i="2"/>
  <c r="BF34" i="2"/>
  <c r="BE34" i="2"/>
  <c r="BD34" i="2"/>
  <c r="BC34" i="2"/>
  <c r="BB34" i="2"/>
  <c r="BA34" i="2"/>
  <c r="AZ34" i="2"/>
  <c r="AY34" i="2"/>
  <c r="AX34" i="2"/>
  <c r="AW34" i="2"/>
  <c r="AV34" i="2"/>
  <c r="AU34" i="2"/>
  <c r="AT34" i="2"/>
  <c r="AS34" i="2"/>
  <c r="AR34" i="2"/>
  <c r="AQ34" i="2"/>
  <c r="AP34" i="2"/>
  <c r="AO34" i="2"/>
  <c r="AN34" i="2"/>
  <c r="AM34" i="2"/>
  <c r="AL34" i="2"/>
  <c r="AK34" i="2"/>
  <c r="AJ34" i="2"/>
  <c r="AI34" i="2"/>
  <c r="AH34" i="2"/>
  <c r="AG34" i="2"/>
  <c r="AF34" i="2"/>
  <c r="AE34" i="2"/>
  <c r="AD34" i="2"/>
  <c r="AC34" i="2"/>
  <c r="AB34" i="2"/>
  <c r="AA34" i="2"/>
  <c r="Z34" i="2"/>
  <c r="Y34" i="2"/>
  <c r="X34" i="2"/>
  <c r="W34" i="2"/>
  <c r="V34" i="2"/>
  <c r="U556" i="17" l="1"/>
  <c r="U329" i="17"/>
  <c r="S49" i="15"/>
  <c r="R556" i="17"/>
  <c r="R329" i="17"/>
  <c r="T31" i="2"/>
  <c r="Q31" i="2"/>
  <c r="O31" i="2"/>
  <c r="N31" i="2"/>
  <c r="M31" i="2"/>
  <c r="L31" i="2"/>
  <c r="J31" i="2"/>
  <c r="H31" i="2"/>
  <c r="F31" i="2"/>
  <c r="E31" i="2"/>
  <c r="D31" i="2"/>
  <c r="C31" i="2"/>
  <c r="B31" i="2"/>
  <c r="A31" i="2"/>
  <c r="Q30" i="2"/>
  <c r="O30" i="2"/>
  <c r="N30" i="2"/>
  <c r="M30" i="2"/>
  <c r="L30" i="2"/>
  <c r="J30" i="2"/>
  <c r="H30" i="2"/>
  <c r="F30" i="2"/>
  <c r="E30" i="2"/>
  <c r="D30" i="2"/>
  <c r="C30" i="2"/>
  <c r="B30" i="2"/>
  <c r="A30" i="2"/>
  <c r="T29" i="2"/>
  <c r="Q29" i="2"/>
  <c r="O29" i="2"/>
  <c r="N29" i="2"/>
  <c r="M29" i="2"/>
  <c r="L29" i="2"/>
  <c r="J29" i="2"/>
  <c r="H29" i="2"/>
  <c r="F29" i="2"/>
  <c r="E29" i="2"/>
  <c r="D29" i="2"/>
  <c r="C29" i="2"/>
  <c r="B29" i="2"/>
  <c r="A29" i="2"/>
  <c r="T28" i="2"/>
  <c r="Q28" i="2"/>
  <c r="O28" i="2"/>
  <c r="N28" i="2"/>
  <c r="M28" i="2"/>
  <c r="L28" i="2"/>
  <c r="J28" i="2"/>
  <c r="H28" i="2"/>
  <c r="F28" i="2"/>
  <c r="E28" i="2"/>
  <c r="D28" i="2"/>
  <c r="C28" i="2"/>
  <c r="B28" i="2"/>
  <c r="A28" i="2"/>
  <c r="T27" i="2"/>
  <c r="Q27" i="2"/>
  <c r="O27" i="2"/>
  <c r="N27" i="2"/>
  <c r="M27" i="2"/>
  <c r="L27" i="2"/>
  <c r="J27" i="2"/>
  <c r="H27" i="2"/>
  <c r="F27" i="2"/>
  <c r="E27" i="2"/>
  <c r="D27" i="2"/>
  <c r="C27" i="2"/>
  <c r="B27" i="2"/>
  <c r="A27" i="2"/>
  <c r="T26" i="2"/>
  <c r="Q26" i="2"/>
  <c r="O26" i="2"/>
  <c r="N26" i="2"/>
  <c r="M26" i="2"/>
  <c r="L26" i="2"/>
  <c r="J26" i="2"/>
  <c r="H26" i="2"/>
  <c r="F26" i="2"/>
  <c r="E26" i="2"/>
  <c r="D26" i="2"/>
  <c r="C26" i="2"/>
  <c r="B26" i="2"/>
  <c r="A26" i="2"/>
  <c r="Q25" i="2"/>
  <c r="O25" i="2"/>
  <c r="N25" i="2"/>
  <c r="M25" i="2"/>
  <c r="L25" i="2"/>
  <c r="J25" i="2"/>
  <c r="H25" i="2"/>
  <c r="F25" i="2"/>
  <c r="E25" i="2"/>
  <c r="D25" i="2"/>
  <c r="C25" i="2"/>
  <c r="B25" i="2"/>
  <c r="A25" i="2"/>
  <c r="Q24" i="2"/>
  <c r="O24" i="2"/>
  <c r="N24" i="2"/>
  <c r="M24" i="2"/>
  <c r="L24" i="2"/>
  <c r="J24" i="2"/>
  <c r="H24" i="2"/>
  <c r="F24" i="2"/>
  <c r="E24" i="2"/>
  <c r="D24" i="2"/>
  <c r="C24" i="2"/>
  <c r="B24" i="2"/>
  <c r="A24" i="2"/>
  <c r="Q23" i="2"/>
  <c r="O23" i="2"/>
  <c r="N23" i="2"/>
  <c r="M23" i="2"/>
  <c r="L23" i="2"/>
  <c r="J23" i="2"/>
  <c r="H23" i="2"/>
  <c r="F23" i="2"/>
  <c r="E23" i="2"/>
  <c r="D23" i="2"/>
  <c r="C23" i="2"/>
  <c r="B23" i="2"/>
  <c r="A23" i="2"/>
  <c r="T22" i="2"/>
  <c r="Q22" i="2"/>
  <c r="O22" i="2"/>
  <c r="N22" i="2"/>
  <c r="M22" i="2"/>
  <c r="L22" i="2"/>
  <c r="J22" i="2"/>
  <c r="H22" i="2"/>
  <c r="F22" i="2"/>
  <c r="E22" i="2"/>
  <c r="D22" i="2"/>
  <c r="C22" i="2"/>
  <c r="B22" i="2"/>
  <c r="A22" i="2"/>
  <c r="T21" i="2"/>
  <c r="Q21" i="2"/>
  <c r="O21" i="2"/>
  <c r="N21" i="2"/>
  <c r="M21" i="2"/>
  <c r="L21" i="2"/>
  <c r="J21" i="2"/>
  <c r="H21" i="2"/>
  <c r="F21" i="2"/>
  <c r="E21" i="2"/>
  <c r="D21" i="2"/>
  <c r="C21" i="2"/>
  <c r="B21" i="2"/>
  <c r="A21" i="2"/>
  <c r="T20" i="2"/>
  <c r="Q20" i="2"/>
  <c r="O20" i="2"/>
  <c r="N20" i="2"/>
  <c r="M20" i="2"/>
  <c r="L20" i="2"/>
  <c r="J20" i="2"/>
  <c r="H20" i="2"/>
  <c r="F20" i="2"/>
  <c r="E20" i="2"/>
  <c r="D20" i="2"/>
  <c r="C20" i="2"/>
  <c r="B20" i="2"/>
  <c r="A20" i="2"/>
  <c r="T19" i="2"/>
  <c r="Q19" i="2"/>
  <c r="O19" i="2"/>
  <c r="N19" i="2"/>
  <c r="M19" i="2"/>
  <c r="L19" i="2"/>
  <c r="J19" i="2"/>
  <c r="H19" i="2"/>
  <c r="F18" i="2" s="1"/>
  <c r="F19" i="2"/>
  <c r="E19" i="2"/>
  <c r="D19" i="2"/>
  <c r="C19" i="2"/>
  <c r="B19" i="2"/>
  <c r="A19" i="2"/>
  <c r="T17" i="2"/>
  <c r="Q17" i="2"/>
  <c r="O17" i="2"/>
  <c r="N17" i="2"/>
  <c r="M17" i="2"/>
  <c r="L17" i="2"/>
  <c r="J17" i="2"/>
  <c r="H17" i="2"/>
  <c r="F17" i="2"/>
  <c r="E17" i="2"/>
  <c r="D17" i="2"/>
  <c r="C17" i="2"/>
  <c r="B17" i="2"/>
  <c r="A17" i="2"/>
  <c r="T16" i="2"/>
  <c r="Q16" i="2"/>
  <c r="O16" i="2"/>
  <c r="N16" i="2"/>
  <c r="M16" i="2"/>
  <c r="L16" i="2"/>
  <c r="J16" i="2"/>
  <c r="H16" i="2"/>
  <c r="F16" i="2"/>
  <c r="E16" i="2"/>
  <c r="D16" i="2"/>
  <c r="C16" i="2"/>
  <c r="B16" i="2"/>
  <c r="A16" i="2"/>
  <c r="Q15" i="2"/>
  <c r="O15" i="2"/>
  <c r="N15" i="2"/>
  <c r="M15" i="2"/>
  <c r="L15" i="2"/>
  <c r="J15" i="2"/>
  <c r="H15" i="2"/>
  <c r="F15" i="2"/>
  <c r="E15" i="2"/>
  <c r="D15" i="2"/>
  <c r="C15" i="2"/>
  <c r="B15" i="2"/>
  <c r="A15" i="2"/>
  <c r="T14" i="2"/>
  <c r="Q14" i="2"/>
  <c r="O14" i="2"/>
  <c r="N14" i="2"/>
  <c r="M14" i="2"/>
  <c r="L14" i="2"/>
  <c r="J14" i="2"/>
  <c r="H14" i="2"/>
  <c r="F14" i="2"/>
  <c r="E14" i="2"/>
  <c r="D14" i="2"/>
  <c r="C14" i="2"/>
  <c r="B14" i="2"/>
  <c r="A14" i="2"/>
  <c r="Q13" i="2"/>
  <c r="O13" i="2"/>
  <c r="N13" i="2"/>
  <c r="M13" i="2"/>
  <c r="L13" i="2"/>
  <c r="J13" i="2"/>
  <c r="H13" i="2"/>
  <c r="F13" i="2"/>
  <c r="E13" i="2"/>
  <c r="D13" i="2"/>
  <c r="C13" i="2"/>
  <c r="B13" i="2"/>
  <c r="A13" i="2"/>
  <c r="Q12" i="2"/>
  <c r="O12" i="2"/>
  <c r="N12" i="2"/>
  <c r="M12" i="2"/>
  <c r="L12" i="2"/>
  <c r="J12" i="2"/>
  <c r="H12" i="2"/>
  <c r="F12" i="2"/>
  <c r="E12" i="2"/>
  <c r="D12" i="2"/>
  <c r="C12" i="2"/>
  <c r="B12" i="2"/>
  <c r="A12" i="2"/>
  <c r="Q11" i="2"/>
  <c r="O11" i="2"/>
  <c r="N11" i="2"/>
  <c r="M11" i="2"/>
  <c r="L11" i="2"/>
  <c r="J11" i="2"/>
  <c r="H11" i="2"/>
  <c r="F11" i="2"/>
  <c r="E11" i="2"/>
  <c r="D11" i="2"/>
  <c r="C11" i="2"/>
  <c r="B11" i="2"/>
  <c r="A11" i="2"/>
  <c r="Q10" i="2"/>
  <c r="O10" i="2"/>
  <c r="N10" i="2"/>
  <c r="M10" i="2"/>
  <c r="L10" i="2"/>
  <c r="J10" i="2"/>
  <c r="H10" i="2"/>
  <c r="F10" i="2"/>
  <c r="E10" i="2"/>
  <c r="D10" i="2"/>
  <c r="C10" i="2"/>
  <c r="B10" i="2"/>
  <c r="A10" i="2"/>
  <c r="T9" i="2"/>
  <c r="Q9" i="2"/>
  <c r="O9" i="2"/>
  <c r="N9" i="2"/>
  <c r="M9" i="2"/>
  <c r="L9" i="2"/>
  <c r="J9" i="2"/>
  <c r="H9" i="2"/>
  <c r="F9" i="2"/>
  <c r="E9" i="2"/>
  <c r="D9" i="2"/>
  <c r="C9" i="2"/>
  <c r="B9" i="2"/>
  <c r="A9" i="2"/>
  <c r="T8" i="2"/>
  <c r="Q8" i="2"/>
  <c r="O8" i="2"/>
  <c r="N8" i="2"/>
  <c r="M8" i="2"/>
  <c r="L8" i="2"/>
  <c r="J8" i="2"/>
  <c r="H8" i="2"/>
  <c r="F8" i="2"/>
  <c r="E8" i="2"/>
  <c r="D8" i="2"/>
  <c r="C8" i="2"/>
  <c r="B8" i="2"/>
  <c r="A8" i="2"/>
  <c r="T7" i="2"/>
  <c r="Q7" i="2"/>
  <c r="O7" i="2"/>
  <c r="N7" i="2"/>
  <c r="M7" i="2"/>
  <c r="L7" i="2"/>
  <c r="J7" i="2"/>
  <c r="H7" i="2"/>
  <c r="F7" i="2"/>
  <c r="E7" i="2"/>
  <c r="D7" i="2"/>
  <c r="C7" i="2"/>
  <c r="B7" i="2"/>
  <c r="A7" i="2"/>
  <c r="T6" i="2"/>
  <c r="Q6" i="2"/>
  <c r="O6" i="2"/>
  <c r="N6" i="2"/>
  <c r="M6" i="2"/>
  <c r="L6" i="2"/>
  <c r="J6" i="2"/>
  <c r="H6" i="2"/>
  <c r="F6" i="2"/>
  <c r="E6" i="2"/>
  <c r="D6" i="2"/>
  <c r="C6" i="2"/>
  <c r="B6" i="2"/>
  <c r="A6" i="2"/>
  <c r="T5" i="2"/>
  <c r="Q5" i="2"/>
  <c r="O5" i="2"/>
  <c r="N5" i="2"/>
  <c r="M5" i="2"/>
  <c r="L5" i="2"/>
  <c r="J5" i="2"/>
  <c r="H5" i="2"/>
  <c r="F4" i="2" s="1"/>
  <c r="F5" i="2"/>
  <c r="E5" i="2"/>
  <c r="D5" i="2"/>
  <c r="C5" i="2"/>
  <c r="B5" i="2"/>
  <c r="A5" i="2"/>
  <c r="BK17" i="2"/>
  <c r="BJ17" i="2"/>
  <c r="BI17" i="2"/>
  <c r="BH17" i="2"/>
  <c r="BG17" i="2"/>
  <c r="BF17" i="2"/>
  <c r="BE17" i="2"/>
  <c r="BD17" i="2"/>
  <c r="BC17" i="2"/>
  <c r="BB17" i="2"/>
  <c r="BA17" i="2"/>
  <c r="AZ17" i="2"/>
  <c r="AY17" i="2"/>
  <c r="AX17" i="2"/>
  <c r="AW17" i="2"/>
  <c r="AV17" i="2"/>
  <c r="AU17" i="2"/>
  <c r="AT17" i="2"/>
  <c r="AS17" i="2"/>
  <c r="AR17" i="2"/>
  <c r="AQ17" i="2"/>
  <c r="AP17" i="2"/>
  <c r="AO17" i="2"/>
  <c r="AN17" i="2"/>
  <c r="AM17" i="2"/>
  <c r="AL17" i="2"/>
  <c r="AK17" i="2"/>
  <c r="AJ17" i="2"/>
  <c r="AI17" i="2"/>
  <c r="AH17" i="2"/>
  <c r="AG17" i="2"/>
  <c r="AF17" i="2"/>
  <c r="AE17" i="2"/>
  <c r="AD17" i="2"/>
  <c r="AC17" i="2"/>
  <c r="AB17" i="2"/>
  <c r="AA17" i="2"/>
  <c r="Z17" i="2"/>
  <c r="Y17" i="2"/>
  <c r="X17" i="2"/>
  <c r="W17" i="2"/>
  <c r="V17" i="2"/>
  <c r="BK16" i="2"/>
  <c r="BJ16" i="2"/>
  <c r="BI16" i="2"/>
  <c r="BH16" i="2"/>
  <c r="BG16" i="2"/>
  <c r="BF16" i="2"/>
  <c r="BE16" i="2"/>
  <c r="BD16" i="2"/>
  <c r="BC16" i="2"/>
  <c r="BB16" i="2"/>
  <c r="BA16" i="2"/>
  <c r="AZ16" i="2"/>
  <c r="AY16" i="2"/>
  <c r="AX16" i="2"/>
  <c r="AW16" i="2"/>
  <c r="AV16" i="2"/>
  <c r="AU16" i="2"/>
  <c r="AT16" i="2"/>
  <c r="AS16" i="2"/>
  <c r="AR16" i="2"/>
  <c r="AQ16" i="2"/>
  <c r="AP16" i="2"/>
  <c r="AO16" i="2"/>
  <c r="AN16" i="2"/>
  <c r="AM16" i="2"/>
  <c r="AL16" i="2"/>
  <c r="AK16" i="2"/>
  <c r="AJ16" i="2"/>
  <c r="AI16" i="2"/>
  <c r="AH16" i="2"/>
  <c r="AG16" i="2"/>
  <c r="AF16" i="2"/>
  <c r="AE16" i="2"/>
  <c r="AD16" i="2"/>
  <c r="AC16" i="2"/>
  <c r="AB16" i="2"/>
  <c r="AA16" i="2"/>
  <c r="Z16" i="2"/>
  <c r="Y16" i="2"/>
  <c r="X16" i="2"/>
  <c r="W16" i="2"/>
  <c r="V16" i="2"/>
  <c r="BK15" i="2"/>
  <c r="BJ15" i="2"/>
  <c r="BI15" i="2"/>
  <c r="BH15" i="2"/>
  <c r="BG15" i="2"/>
  <c r="BF15" i="2"/>
  <c r="BE15" i="2"/>
  <c r="BD15" i="2"/>
  <c r="BC15" i="2"/>
  <c r="BB15" i="2"/>
  <c r="BA15" i="2"/>
  <c r="AZ15" i="2"/>
  <c r="AY15" i="2"/>
  <c r="AX15" i="2"/>
  <c r="AW15" i="2"/>
  <c r="AV15" i="2"/>
  <c r="AU15" i="2"/>
  <c r="AT15" i="2"/>
  <c r="AS15" i="2"/>
  <c r="AR15" i="2"/>
  <c r="AQ15" i="2"/>
  <c r="AP15" i="2"/>
  <c r="AO15" i="2"/>
  <c r="AN15" i="2"/>
  <c r="AM15" i="2"/>
  <c r="AL15" i="2"/>
  <c r="AK15" i="2"/>
  <c r="AJ15" i="2"/>
  <c r="AI15" i="2"/>
  <c r="AH15" i="2"/>
  <c r="AG15" i="2"/>
  <c r="AF15" i="2"/>
  <c r="AE15" i="2"/>
  <c r="AD15" i="2"/>
  <c r="AC15" i="2"/>
  <c r="AB15" i="2"/>
  <c r="AA15" i="2"/>
  <c r="Z15" i="2"/>
  <c r="Y15" i="2"/>
  <c r="X15" i="2"/>
  <c r="W15" i="2"/>
  <c r="V15" i="2"/>
  <c r="BK14" i="2"/>
  <c r="BJ14" i="2"/>
  <c r="BI14" i="2"/>
  <c r="BH14" i="2"/>
  <c r="BG14" i="2"/>
  <c r="BF14" i="2"/>
  <c r="BE14" i="2"/>
  <c r="BD14" i="2"/>
  <c r="BC14" i="2"/>
  <c r="BB14" i="2"/>
  <c r="BA14" i="2"/>
  <c r="AZ14" i="2"/>
  <c r="AY14" i="2"/>
  <c r="AX14" i="2"/>
  <c r="AW14" i="2"/>
  <c r="AV14" i="2"/>
  <c r="AU14" i="2"/>
  <c r="AT14" i="2"/>
  <c r="AS14" i="2"/>
  <c r="AR14" i="2"/>
  <c r="AQ14" i="2"/>
  <c r="AP14" i="2"/>
  <c r="AO14" i="2"/>
  <c r="AN14" i="2"/>
  <c r="AM14" i="2"/>
  <c r="AL14" i="2"/>
  <c r="AK14" i="2"/>
  <c r="AJ14" i="2"/>
  <c r="AI14" i="2"/>
  <c r="AH14" i="2"/>
  <c r="AG14" i="2"/>
  <c r="AF14" i="2"/>
  <c r="AE14" i="2"/>
  <c r="AD14" i="2"/>
  <c r="AC14" i="2"/>
  <c r="AB14" i="2"/>
  <c r="AA14" i="2"/>
  <c r="Z14" i="2"/>
  <c r="Y14" i="2"/>
  <c r="X14" i="2"/>
  <c r="W14" i="2"/>
  <c r="V14" i="2"/>
  <c r="BK13" i="2"/>
  <c r="BJ13" i="2"/>
  <c r="BI13" i="2"/>
  <c r="BH13" i="2"/>
  <c r="BG13" i="2"/>
  <c r="BF13" i="2"/>
  <c r="BE13" i="2"/>
  <c r="BD13" i="2"/>
  <c r="BC13" i="2"/>
  <c r="BB13" i="2"/>
  <c r="BA13" i="2"/>
  <c r="AZ13" i="2"/>
  <c r="AY13" i="2"/>
  <c r="AX13" i="2"/>
  <c r="AW13" i="2"/>
  <c r="AV13" i="2"/>
  <c r="AU13" i="2"/>
  <c r="AT13" i="2"/>
  <c r="AS13" i="2"/>
  <c r="AR13" i="2"/>
  <c r="AQ13" i="2"/>
  <c r="AP13" i="2"/>
  <c r="AO13" i="2"/>
  <c r="AN13" i="2"/>
  <c r="AM13" i="2"/>
  <c r="AL13" i="2"/>
  <c r="AK13" i="2"/>
  <c r="AJ13" i="2"/>
  <c r="AI13" i="2"/>
  <c r="AH13" i="2"/>
  <c r="AG13" i="2"/>
  <c r="AF13" i="2"/>
  <c r="AE13" i="2"/>
  <c r="AD13" i="2"/>
  <c r="AC13" i="2"/>
  <c r="AB13" i="2"/>
  <c r="AA13" i="2"/>
  <c r="Z13" i="2"/>
  <c r="Y13" i="2"/>
  <c r="X13" i="2"/>
  <c r="W13" i="2"/>
  <c r="V13" i="2"/>
  <c r="BK12" i="2"/>
  <c r="BJ12" i="2"/>
  <c r="BI12" i="2"/>
  <c r="BH12" i="2"/>
  <c r="BG12" i="2"/>
  <c r="BF12" i="2"/>
  <c r="BE12" i="2"/>
  <c r="BD12" i="2"/>
  <c r="BC12" i="2"/>
  <c r="BB12" i="2"/>
  <c r="BA12" i="2"/>
  <c r="AZ12" i="2"/>
  <c r="AY12" i="2"/>
  <c r="AX12" i="2"/>
  <c r="AW12" i="2"/>
  <c r="AV12" i="2"/>
  <c r="AU12" i="2"/>
  <c r="AT12" i="2"/>
  <c r="AS12" i="2"/>
  <c r="AR12" i="2"/>
  <c r="AQ12" i="2"/>
  <c r="AP12" i="2"/>
  <c r="AO12" i="2"/>
  <c r="AN12" i="2"/>
  <c r="AM12" i="2"/>
  <c r="AL12" i="2"/>
  <c r="AK12" i="2"/>
  <c r="AJ12" i="2"/>
  <c r="AI12" i="2"/>
  <c r="AH12" i="2"/>
  <c r="AG12" i="2"/>
  <c r="AF12" i="2"/>
  <c r="AE12" i="2"/>
  <c r="AD12" i="2"/>
  <c r="AC12" i="2"/>
  <c r="AB12" i="2"/>
  <c r="AA12" i="2"/>
  <c r="Z12" i="2"/>
  <c r="Y12" i="2"/>
  <c r="X12" i="2"/>
  <c r="W12" i="2"/>
  <c r="V12" i="2"/>
  <c r="BK11" i="2"/>
  <c r="BJ11" i="2"/>
  <c r="BI11" i="2"/>
  <c r="BH11" i="2"/>
  <c r="BG11" i="2"/>
  <c r="BF11" i="2"/>
  <c r="BE11" i="2"/>
  <c r="BD11" i="2"/>
  <c r="BC11" i="2"/>
  <c r="BB11" i="2"/>
  <c r="BA11" i="2"/>
  <c r="AZ11" i="2"/>
  <c r="AY11" i="2"/>
  <c r="AX11" i="2"/>
  <c r="AW11" i="2"/>
  <c r="AV11" i="2"/>
  <c r="AU11" i="2"/>
  <c r="AT11" i="2"/>
  <c r="AS11" i="2"/>
  <c r="AR11" i="2"/>
  <c r="AQ11" i="2"/>
  <c r="AP11" i="2"/>
  <c r="AO11" i="2"/>
  <c r="AN11" i="2"/>
  <c r="AM11" i="2"/>
  <c r="AL11" i="2"/>
  <c r="AK11" i="2"/>
  <c r="AJ11" i="2"/>
  <c r="AI11" i="2"/>
  <c r="AH11" i="2"/>
  <c r="AG11" i="2"/>
  <c r="AF11" i="2"/>
  <c r="AE11" i="2"/>
  <c r="AD11" i="2"/>
  <c r="AC11" i="2"/>
  <c r="AB11" i="2"/>
  <c r="AA11" i="2"/>
  <c r="Z11" i="2"/>
  <c r="Y11" i="2"/>
  <c r="X11" i="2"/>
  <c r="W11" i="2"/>
  <c r="V11" i="2"/>
  <c r="BK10" i="2"/>
  <c r="BJ10" i="2"/>
  <c r="BI10" i="2"/>
  <c r="BH10" i="2"/>
  <c r="BG10" i="2"/>
  <c r="BF10" i="2"/>
  <c r="BE10" i="2"/>
  <c r="BD10" i="2"/>
  <c r="BC10" i="2"/>
  <c r="BB10" i="2"/>
  <c r="BA10" i="2"/>
  <c r="AZ10" i="2"/>
  <c r="AY10" i="2"/>
  <c r="AX10" i="2"/>
  <c r="AW10" i="2"/>
  <c r="AV10" i="2"/>
  <c r="AU10" i="2"/>
  <c r="AT10" i="2"/>
  <c r="AS10" i="2"/>
  <c r="AR10" i="2"/>
  <c r="AQ10" i="2"/>
  <c r="AP10" i="2"/>
  <c r="AO10" i="2"/>
  <c r="AN10" i="2"/>
  <c r="AM10" i="2"/>
  <c r="AL10" i="2"/>
  <c r="AK10" i="2"/>
  <c r="AJ10" i="2"/>
  <c r="AI10" i="2"/>
  <c r="AH10" i="2"/>
  <c r="AG10" i="2"/>
  <c r="AF10" i="2"/>
  <c r="AE10" i="2"/>
  <c r="AD10" i="2"/>
  <c r="AC10" i="2"/>
  <c r="AB10" i="2"/>
  <c r="AA10" i="2"/>
  <c r="Z10" i="2"/>
  <c r="Y10" i="2"/>
  <c r="X10" i="2"/>
  <c r="W10" i="2"/>
  <c r="V10" i="2"/>
  <c r="BK9" i="2"/>
  <c r="BJ9" i="2"/>
  <c r="BI9" i="2"/>
  <c r="BH9" i="2"/>
  <c r="BG9" i="2"/>
  <c r="BF9" i="2"/>
  <c r="BE9" i="2"/>
  <c r="BD9" i="2"/>
  <c r="BC9" i="2"/>
  <c r="BB9" i="2"/>
  <c r="BA9" i="2"/>
  <c r="AZ9" i="2"/>
  <c r="AY9" i="2"/>
  <c r="AX9" i="2"/>
  <c r="AW9" i="2"/>
  <c r="AV9" i="2"/>
  <c r="AU9" i="2"/>
  <c r="AT9" i="2"/>
  <c r="AS9" i="2"/>
  <c r="AR9" i="2"/>
  <c r="AQ9" i="2"/>
  <c r="AP9" i="2"/>
  <c r="AO9" i="2"/>
  <c r="AN9" i="2"/>
  <c r="AM9" i="2"/>
  <c r="AL9" i="2"/>
  <c r="AK9" i="2"/>
  <c r="AJ9" i="2"/>
  <c r="AI9" i="2"/>
  <c r="AH9" i="2"/>
  <c r="AG9" i="2"/>
  <c r="AF9" i="2"/>
  <c r="AE9" i="2"/>
  <c r="AD9" i="2"/>
  <c r="AC9" i="2"/>
  <c r="AB9" i="2"/>
  <c r="AA9" i="2"/>
  <c r="Z9" i="2"/>
  <c r="Y9" i="2"/>
  <c r="X9" i="2"/>
  <c r="W9" i="2"/>
  <c r="V9" i="2"/>
  <c r="BK8" i="2"/>
  <c r="BJ8" i="2"/>
  <c r="BI8" i="2"/>
  <c r="BH8" i="2"/>
  <c r="BG8" i="2"/>
  <c r="BF8" i="2"/>
  <c r="BE8" i="2"/>
  <c r="BD8" i="2"/>
  <c r="BC8" i="2"/>
  <c r="BB8" i="2"/>
  <c r="BA8" i="2"/>
  <c r="AZ8" i="2"/>
  <c r="AY8" i="2"/>
  <c r="AX8" i="2"/>
  <c r="AW8" i="2"/>
  <c r="AV8" i="2"/>
  <c r="AU8" i="2"/>
  <c r="AT8" i="2"/>
  <c r="AS8" i="2"/>
  <c r="AR8" i="2"/>
  <c r="AQ8" i="2"/>
  <c r="AP8" i="2"/>
  <c r="AO8" i="2"/>
  <c r="AN8" i="2"/>
  <c r="AM8" i="2"/>
  <c r="AL8" i="2"/>
  <c r="AK8" i="2"/>
  <c r="AJ8" i="2"/>
  <c r="AI8" i="2"/>
  <c r="AH8" i="2"/>
  <c r="AG8" i="2"/>
  <c r="AF8" i="2"/>
  <c r="AE8" i="2"/>
  <c r="AD8" i="2"/>
  <c r="AC8" i="2"/>
  <c r="AB8" i="2"/>
  <c r="AA8" i="2"/>
  <c r="Z8" i="2"/>
  <c r="Y8" i="2"/>
  <c r="X8" i="2"/>
  <c r="W8" i="2"/>
  <c r="V8" i="2"/>
  <c r="BK7" i="2"/>
  <c r="BJ7" i="2"/>
  <c r="BI7" i="2"/>
  <c r="BH7" i="2"/>
  <c r="BG7" i="2"/>
  <c r="BF7" i="2"/>
  <c r="BE7" i="2"/>
  <c r="BD7" i="2"/>
  <c r="BC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L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BK6" i="2"/>
  <c r="BJ6" i="2"/>
  <c r="BI6" i="2"/>
  <c r="BH6" i="2"/>
  <c r="BG6" i="2"/>
  <c r="BF6" i="2"/>
  <c r="BE6" i="2"/>
  <c r="BD6" i="2"/>
  <c r="BC6" i="2"/>
  <c r="BB6" i="2"/>
  <c r="BA6" i="2"/>
  <c r="AZ6" i="2"/>
  <c r="AY6" i="2"/>
  <c r="AX6" i="2"/>
  <c r="AW6" i="2"/>
  <c r="AV6" i="2"/>
  <c r="AU6" i="2"/>
  <c r="AT6" i="2"/>
  <c r="AS6" i="2"/>
  <c r="AR6" i="2"/>
  <c r="AQ6" i="2"/>
  <c r="AP6" i="2"/>
  <c r="AO6" i="2"/>
  <c r="AN6" i="2"/>
  <c r="AM6" i="2"/>
  <c r="AL6" i="2"/>
  <c r="AK6" i="2"/>
  <c r="AJ6" i="2"/>
  <c r="AI6" i="2"/>
  <c r="AH6" i="2"/>
  <c r="AG6" i="2"/>
  <c r="AF6" i="2"/>
  <c r="AE6" i="2"/>
  <c r="AD6" i="2"/>
  <c r="AC6" i="2"/>
  <c r="AB6" i="2"/>
  <c r="AA6" i="2"/>
  <c r="Z6" i="2"/>
  <c r="Y6" i="2"/>
  <c r="X6" i="2"/>
  <c r="W6" i="2"/>
  <c r="V6" i="2"/>
  <c r="S556" i="17" l="1"/>
  <c r="S329" i="17"/>
  <c r="BK72" i="11"/>
  <c r="BJ72" i="11"/>
  <c r="BI72" i="11"/>
  <c r="BH72" i="11"/>
  <c r="BG72" i="11"/>
  <c r="BF72" i="11"/>
  <c r="BE72" i="11"/>
  <c r="BD72" i="11"/>
  <c r="BC72" i="11"/>
  <c r="BB72" i="11"/>
  <c r="BA72" i="11"/>
  <c r="AZ72" i="11"/>
  <c r="AY72" i="11"/>
  <c r="AX72" i="11"/>
  <c r="AW72" i="11"/>
  <c r="AV72" i="11"/>
  <c r="AU72" i="11"/>
  <c r="AT72" i="11"/>
  <c r="AS72" i="11"/>
  <c r="AR72" i="11"/>
  <c r="AQ72" i="11"/>
  <c r="AP72" i="11"/>
  <c r="AO72" i="11"/>
  <c r="AN72" i="11"/>
  <c r="AM72" i="11"/>
  <c r="AL72" i="11"/>
  <c r="AK72" i="11"/>
  <c r="AJ72" i="11"/>
  <c r="AI72" i="11"/>
  <c r="AH72" i="11"/>
  <c r="AG72" i="11"/>
  <c r="AF72" i="11"/>
  <c r="AE72" i="11"/>
  <c r="AD72" i="11"/>
  <c r="AC72" i="11"/>
  <c r="AB72" i="11"/>
  <c r="AA72" i="11"/>
  <c r="Z72" i="11"/>
  <c r="Y72" i="11"/>
  <c r="X72" i="11"/>
  <c r="W72" i="11"/>
  <c r="V72" i="11"/>
  <c r="BK71" i="11"/>
  <c r="BJ71" i="11"/>
  <c r="BI71" i="11"/>
  <c r="BH71" i="11"/>
  <c r="BG71" i="11"/>
  <c r="BF71" i="11"/>
  <c r="BE71" i="11"/>
  <c r="BD71" i="11"/>
  <c r="BC71" i="11"/>
  <c r="BB71" i="11"/>
  <c r="BA71" i="11"/>
  <c r="AZ71" i="11"/>
  <c r="AY71" i="11"/>
  <c r="AX71" i="11"/>
  <c r="AW71" i="11"/>
  <c r="AV71" i="11"/>
  <c r="AU71" i="11"/>
  <c r="AT71" i="11"/>
  <c r="AS71" i="11"/>
  <c r="AR71" i="11"/>
  <c r="AQ71" i="11"/>
  <c r="AP71" i="11"/>
  <c r="AO71" i="11"/>
  <c r="AN71" i="11"/>
  <c r="AM71" i="11"/>
  <c r="AL71" i="11"/>
  <c r="AK71" i="11"/>
  <c r="AJ71" i="11"/>
  <c r="AI71" i="11"/>
  <c r="AH71" i="11"/>
  <c r="AG71" i="11"/>
  <c r="AF71" i="11"/>
  <c r="AE71" i="11"/>
  <c r="AD71" i="11"/>
  <c r="AC71" i="11"/>
  <c r="AB71" i="11"/>
  <c r="AA71" i="11"/>
  <c r="Z71" i="11"/>
  <c r="Y71" i="11"/>
  <c r="X71" i="11"/>
  <c r="W71" i="11"/>
  <c r="V71" i="11"/>
  <c r="BK70" i="11"/>
  <c r="BJ70" i="11"/>
  <c r="BI70" i="11"/>
  <c r="BH70" i="11"/>
  <c r="BG70" i="11"/>
  <c r="BF70" i="11"/>
  <c r="BE70" i="11"/>
  <c r="BD70" i="11"/>
  <c r="BC70" i="11"/>
  <c r="BB70" i="11"/>
  <c r="BA70" i="11"/>
  <c r="AZ70" i="11"/>
  <c r="AY70" i="11"/>
  <c r="AX70" i="11"/>
  <c r="AW70" i="11"/>
  <c r="AV70" i="11"/>
  <c r="AU70" i="11"/>
  <c r="AT70" i="11"/>
  <c r="AS70" i="11"/>
  <c r="AR70" i="11"/>
  <c r="AQ70" i="11"/>
  <c r="AP70" i="11"/>
  <c r="AO70" i="11"/>
  <c r="AN70" i="11"/>
  <c r="AM70" i="11"/>
  <c r="AL70" i="11"/>
  <c r="AK70" i="11"/>
  <c r="AJ70" i="11"/>
  <c r="AI70" i="11"/>
  <c r="AH70" i="11"/>
  <c r="AG70" i="11"/>
  <c r="AF70" i="11"/>
  <c r="AE70" i="11"/>
  <c r="AD70" i="11"/>
  <c r="AC70" i="11"/>
  <c r="AB70" i="11"/>
  <c r="AA70" i="11"/>
  <c r="Z70" i="11"/>
  <c r="Y70" i="11"/>
  <c r="X70" i="11"/>
  <c r="W70" i="11"/>
  <c r="V70" i="11"/>
  <c r="BK69" i="11"/>
  <c r="BJ69" i="11"/>
  <c r="BI69" i="11"/>
  <c r="BH69" i="11"/>
  <c r="BG69" i="11"/>
  <c r="BF69" i="11"/>
  <c r="BE69" i="11"/>
  <c r="BD69" i="11"/>
  <c r="BC69" i="11"/>
  <c r="BB69" i="11"/>
  <c r="BA69" i="11"/>
  <c r="AZ69" i="11"/>
  <c r="AY69" i="11"/>
  <c r="AX69" i="11"/>
  <c r="AW69" i="11"/>
  <c r="AV69" i="11"/>
  <c r="AU69" i="11"/>
  <c r="AT69" i="11"/>
  <c r="AS69" i="11"/>
  <c r="AR69" i="11"/>
  <c r="AQ69" i="11"/>
  <c r="AP69" i="11"/>
  <c r="AO69" i="11"/>
  <c r="AN69" i="11"/>
  <c r="AM69" i="11"/>
  <c r="AL69" i="11"/>
  <c r="AK69" i="11"/>
  <c r="AJ69" i="11"/>
  <c r="AI69" i="11"/>
  <c r="AH69" i="11"/>
  <c r="AG69" i="11"/>
  <c r="AF69" i="11"/>
  <c r="AE69" i="11"/>
  <c r="AD69" i="11"/>
  <c r="AC69" i="11"/>
  <c r="AB69" i="11"/>
  <c r="AA69" i="11"/>
  <c r="Z69" i="11"/>
  <c r="Y69" i="11"/>
  <c r="X69" i="11"/>
  <c r="W69" i="11"/>
  <c r="V69" i="11"/>
  <c r="BK68" i="11"/>
  <c r="BJ68" i="11"/>
  <c r="BI68" i="11"/>
  <c r="BH68" i="11"/>
  <c r="BG68" i="11"/>
  <c r="BF68" i="11"/>
  <c r="BE68" i="11"/>
  <c r="BD68" i="11"/>
  <c r="BC68" i="11"/>
  <c r="BB68" i="11"/>
  <c r="BA68" i="11"/>
  <c r="AZ68" i="11"/>
  <c r="AY68" i="11"/>
  <c r="AX68" i="11"/>
  <c r="AW68" i="11"/>
  <c r="AV68" i="11"/>
  <c r="AU68" i="11"/>
  <c r="AT68" i="11"/>
  <c r="AS68" i="11"/>
  <c r="AR68" i="11"/>
  <c r="AQ68" i="11"/>
  <c r="AP68" i="11"/>
  <c r="AO68" i="11"/>
  <c r="AN68" i="11"/>
  <c r="AM68" i="11"/>
  <c r="AL68" i="11"/>
  <c r="AK68" i="11"/>
  <c r="AJ68" i="11"/>
  <c r="AI68" i="11"/>
  <c r="AH68" i="11"/>
  <c r="AG68" i="11"/>
  <c r="AF68" i="11"/>
  <c r="AE68" i="11"/>
  <c r="AD68" i="11"/>
  <c r="AC68" i="11"/>
  <c r="AB68" i="11"/>
  <c r="AA68" i="11"/>
  <c r="Z68" i="11"/>
  <c r="Y68" i="11"/>
  <c r="X68" i="11"/>
  <c r="W68" i="11"/>
  <c r="V68" i="11"/>
  <c r="BK67" i="11"/>
  <c r="BJ67" i="11"/>
  <c r="BI67" i="11"/>
  <c r="BH67" i="11"/>
  <c r="BG67" i="11"/>
  <c r="BF67" i="11"/>
  <c r="BE67" i="11"/>
  <c r="BD67" i="11"/>
  <c r="BC67" i="11"/>
  <c r="BB67" i="11"/>
  <c r="BA67" i="11"/>
  <c r="AZ67" i="11"/>
  <c r="AY67" i="11"/>
  <c r="AX67" i="11"/>
  <c r="AW67" i="11"/>
  <c r="AV67" i="11"/>
  <c r="AU67" i="11"/>
  <c r="AT67" i="11"/>
  <c r="AS67" i="11"/>
  <c r="AR67" i="11"/>
  <c r="AQ67" i="11"/>
  <c r="AP67" i="11"/>
  <c r="AO67" i="11"/>
  <c r="AN67" i="11"/>
  <c r="AM67" i="11"/>
  <c r="AL67" i="11"/>
  <c r="AK67" i="11"/>
  <c r="AJ67" i="11"/>
  <c r="AI67" i="11"/>
  <c r="AH67" i="11"/>
  <c r="AG67" i="11"/>
  <c r="AF67" i="11"/>
  <c r="AE67" i="11"/>
  <c r="AD67" i="11"/>
  <c r="AC67" i="11"/>
  <c r="AB67" i="11"/>
  <c r="AA67" i="11"/>
  <c r="Z67" i="11"/>
  <c r="Y67" i="11"/>
  <c r="X67" i="11"/>
  <c r="W67" i="11"/>
  <c r="V67" i="11"/>
  <c r="BK66" i="11"/>
  <c r="BJ66" i="11"/>
  <c r="BI66" i="11"/>
  <c r="BH66" i="11"/>
  <c r="BG66" i="11"/>
  <c r="BF66" i="11"/>
  <c r="BE66" i="11"/>
  <c r="BD66" i="11"/>
  <c r="BC66" i="11"/>
  <c r="BB66" i="11"/>
  <c r="BA66" i="11"/>
  <c r="AZ66" i="11"/>
  <c r="AY66" i="11"/>
  <c r="AX66" i="11"/>
  <c r="AW66" i="11"/>
  <c r="AV66" i="11"/>
  <c r="AU66" i="11"/>
  <c r="AT66" i="11"/>
  <c r="AS66" i="11"/>
  <c r="AR66" i="11"/>
  <c r="AQ66" i="11"/>
  <c r="AP66" i="11"/>
  <c r="AO66" i="11"/>
  <c r="AN66" i="11"/>
  <c r="AM66" i="11"/>
  <c r="AL66" i="11"/>
  <c r="AK66" i="11"/>
  <c r="AJ66" i="11"/>
  <c r="AI66" i="11"/>
  <c r="AH66" i="11"/>
  <c r="AG66" i="11"/>
  <c r="AF66" i="11"/>
  <c r="AE66" i="11"/>
  <c r="AD66" i="11"/>
  <c r="AC66" i="11"/>
  <c r="AB66" i="11"/>
  <c r="AA66" i="11"/>
  <c r="Z66" i="11"/>
  <c r="Y66" i="11"/>
  <c r="X66" i="11"/>
  <c r="W66" i="11"/>
  <c r="V66" i="11"/>
  <c r="BK65" i="11"/>
  <c r="BJ65" i="11"/>
  <c r="BI65" i="11"/>
  <c r="BH65" i="11"/>
  <c r="BG65" i="11"/>
  <c r="BF65" i="11"/>
  <c r="BE65" i="11"/>
  <c r="BD65" i="11"/>
  <c r="BC65" i="11"/>
  <c r="BB65" i="11"/>
  <c r="BA65" i="11"/>
  <c r="AZ65" i="11"/>
  <c r="AY65" i="11"/>
  <c r="AX65" i="11"/>
  <c r="AW65" i="11"/>
  <c r="AV65" i="11"/>
  <c r="AU65" i="11"/>
  <c r="AT65" i="11"/>
  <c r="AS65" i="11"/>
  <c r="AR65" i="11"/>
  <c r="AQ65" i="11"/>
  <c r="AP65" i="11"/>
  <c r="AO65" i="11"/>
  <c r="AN65" i="11"/>
  <c r="AM65" i="11"/>
  <c r="AL65" i="11"/>
  <c r="AK65" i="11"/>
  <c r="AJ65" i="11"/>
  <c r="AI65" i="11"/>
  <c r="AH65" i="11"/>
  <c r="AG65" i="11"/>
  <c r="AF65" i="11"/>
  <c r="AE65" i="11"/>
  <c r="AD65" i="11"/>
  <c r="AC65" i="11"/>
  <c r="AB65" i="11"/>
  <c r="AA65" i="11"/>
  <c r="Z65" i="11"/>
  <c r="Y65" i="11"/>
  <c r="X65" i="11"/>
  <c r="W65" i="11"/>
  <c r="V65" i="11"/>
  <c r="BK64" i="11"/>
  <c r="BJ64" i="11"/>
  <c r="BI64" i="11"/>
  <c r="BH64" i="11"/>
  <c r="BG64" i="11"/>
  <c r="BF64" i="11"/>
  <c r="BE64" i="11"/>
  <c r="BD64" i="11"/>
  <c r="BC64" i="11"/>
  <c r="BB64" i="11"/>
  <c r="BA64" i="11"/>
  <c r="AZ64" i="11"/>
  <c r="AY64" i="11"/>
  <c r="AX64" i="11"/>
  <c r="AW64" i="11"/>
  <c r="AV64" i="11"/>
  <c r="AU64" i="11"/>
  <c r="AT64" i="11"/>
  <c r="AS64" i="11"/>
  <c r="AR64" i="11"/>
  <c r="AQ64" i="11"/>
  <c r="AP64" i="11"/>
  <c r="AO64" i="11"/>
  <c r="AN64" i="11"/>
  <c r="AM64" i="11"/>
  <c r="AL64" i="11"/>
  <c r="AK64" i="11"/>
  <c r="AJ64" i="11"/>
  <c r="AI64" i="11"/>
  <c r="AH64" i="11"/>
  <c r="AG64" i="11"/>
  <c r="AF64" i="11"/>
  <c r="AE64" i="11"/>
  <c r="AD64" i="11"/>
  <c r="AC64" i="11"/>
  <c r="AB64" i="11"/>
  <c r="AA64" i="11"/>
  <c r="Z64" i="11"/>
  <c r="Y64" i="11"/>
  <c r="X64" i="11"/>
  <c r="W64" i="11"/>
  <c r="V64" i="11"/>
  <c r="BK63" i="11"/>
  <c r="BJ63" i="11"/>
  <c r="BI63" i="11"/>
  <c r="BH63" i="11"/>
  <c r="BG63" i="11"/>
  <c r="BF63" i="11"/>
  <c r="BE63" i="11"/>
  <c r="BD63" i="11"/>
  <c r="BC63" i="11"/>
  <c r="BB63" i="11"/>
  <c r="BA63" i="11"/>
  <c r="AZ63" i="11"/>
  <c r="AY63" i="11"/>
  <c r="AX63" i="11"/>
  <c r="AW63" i="11"/>
  <c r="AV63" i="11"/>
  <c r="AU63" i="11"/>
  <c r="AT63" i="11"/>
  <c r="AS63" i="11"/>
  <c r="AR63" i="11"/>
  <c r="AQ63" i="11"/>
  <c r="AP63" i="11"/>
  <c r="AO63" i="11"/>
  <c r="AN63" i="11"/>
  <c r="AM63" i="11"/>
  <c r="AL63" i="11"/>
  <c r="AK63" i="11"/>
  <c r="AJ63" i="11"/>
  <c r="AI63" i="11"/>
  <c r="AH63" i="11"/>
  <c r="AG63" i="11"/>
  <c r="AF63" i="11"/>
  <c r="AE63" i="11"/>
  <c r="AD63" i="11"/>
  <c r="AC63" i="11"/>
  <c r="AB63" i="11"/>
  <c r="AA63" i="11"/>
  <c r="Z63" i="11"/>
  <c r="Y63" i="11"/>
  <c r="X63" i="11"/>
  <c r="W63" i="11"/>
  <c r="V63" i="11"/>
  <c r="BK62" i="11"/>
  <c r="BJ62" i="11"/>
  <c r="BI62" i="11"/>
  <c r="BH62" i="11"/>
  <c r="BG62" i="11"/>
  <c r="BF62" i="11"/>
  <c r="BE62" i="11"/>
  <c r="BD62" i="11"/>
  <c r="BC62" i="11"/>
  <c r="BB62" i="11"/>
  <c r="BA62" i="11"/>
  <c r="AZ62" i="11"/>
  <c r="AY62" i="11"/>
  <c r="AX62" i="11"/>
  <c r="AW62" i="11"/>
  <c r="AV62" i="11"/>
  <c r="AU62" i="11"/>
  <c r="AT62" i="11"/>
  <c r="AS62" i="11"/>
  <c r="AR62" i="11"/>
  <c r="AQ62" i="11"/>
  <c r="AP62" i="11"/>
  <c r="AO62" i="11"/>
  <c r="AN62" i="11"/>
  <c r="AM62" i="11"/>
  <c r="AL62" i="11"/>
  <c r="AK62" i="11"/>
  <c r="AJ62" i="11"/>
  <c r="AI62" i="11"/>
  <c r="AH62" i="11"/>
  <c r="AG62" i="11"/>
  <c r="AF62" i="11"/>
  <c r="AE62" i="11"/>
  <c r="AD62" i="11"/>
  <c r="AC62" i="11"/>
  <c r="AB62" i="11"/>
  <c r="AA62" i="11"/>
  <c r="Z62" i="11"/>
  <c r="Y62" i="11"/>
  <c r="X62" i="11"/>
  <c r="W62" i="11"/>
  <c r="V62" i="11"/>
  <c r="BK100" i="11"/>
  <c r="BJ100" i="11"/>
  <c r="BI100" i="11"/>
  <c r="BH100" i="11"/>
  <c r="BG100" i="11"/>
  <c r="BF100" i="11"/>
  <c r="BE100" i="11"/>
  <c r="BD100" i="11"/>
  <c r="BC100" i="11"/>
  <c r="BB100" i="11"/>
  <c r="BA100" i="11"/>
  <c r="AZ100" i="11"/>
  <c r="AY100" i="11"/>
  <c r="AX100" i="11"/>
  <c r="AW100" i="11"/>
  <c r="AV100" i="11"/>
  <c r="AU100" i="11"/>
  <c r="AT100" i="11"/>
  <c r="AS100" i="11"/>
  <c r="AR100" i="11"/>
  <c r="AQ100" i="11"/>
  <c r="AP100" i="11"/>
  <c r="AO100" i="11"/>
  <c r="AN100" i="11"/>
  <c r="AM100" i="11"/>
  <c r="AL100" i="11"/>
  <c r="AK100" i="11"/>
  <c r="AJ100" i="11"/>
  <c r="AI100" i="11"/>
  <c r="AH100" i="11"/>
  <c r="AG100" i="11"/>
  <c r="AF100" i="11"/>
  <c r="AE100" i="11"/>
  <c r="AD100" i="11"/>
  <c r="AC100" i="11"/>
  <c r="AB100" i="11"/>
  <c r="AA100" i="11"/>
  <c r="Z100" i="11"/>
  <c r="Y100" i="11"/>
  <c r="X100" i="11"/>
  <c r="W100" i="11"/>
  <c r="V100" i="11"/>
  <c r="BK99" i="11"/>
  <c r="BJ99" i="11"/>
  <c r="BI99" i="11"/>
  <c r="BH99" i="11"/>
  <c r="BG99" i="11"/>
  <c r="BF99" i="11"/>
  <c r="BE99" i="11"/>
  <c r="BD99" i="11"/>
  <c r="BC99" i="11"/>
  <c r="BB99" i="11"/>
  <c r="BA99" i="11"/>
  <c r="AZ99" i="11"/>
  <c r="AY99" i="11"/>
  <c r="AX99" i="11"/>
  <c r="AW99" i="11"/>
  <c r="AV99" i="11"/>
  <c r="AU99" i="11"/>
  <c r="AT99" i="11"/>
  <c r="AS99" i="11"/>
  <c r="AR99" i="11"/>
  <c r="AQ99" i="11"/>
  <c r="AP99" i="11"/>
  <c r="AO99" i="11"/>
  <c r="AN99" i="11"/>
  <c r="AM99" i="11"/>
  <c r="AL99" i="11"/>
  <c r="AK99" i="11"/>
  <c r="AJ99" i="11"/>
  <c r="AI99" i="11"/>
  <c r="AH99" i="11"/>
  <c r="AG99" i="11"/>
  <c r="AF99" i="11"/>
  <c r="AE99" i="11"/>
  <c r="AD99" i="11"/>
  <c r="AC99" i="11"/>
  <c r="AB99" i="11"/>
  <c r="AA99" i="11"/>
  <c r="Z99" i="11"/>
  <c r="Y99" i="11"/>
  <c r="X99" i="11"/>
  <c r="W99" i="11"/>
  <c r="V99" i="11"/>
  <c r="BK98" i="11"/>
  <c r="BJ98" i="11"/>
  <c r="BI98" i="11"/>
  <c r="BH98" i="11"/>
  <c r="BG98" i="11"/>
  <c r="BF98" i="11"/>
  <c r="BE98" i="11"/>
  <c r="BD98" i="11"/>
  <c r="BC98" i="11"/>
  <c r="BB98" i="11"/>
  <c r="BA98" i="11"/>
  <c r="AZ98" i="11"/>
  <c r="AY98" i="11"/>
  <c r="AX98" i="11"/>
  <c r="AW98" i="11"/>
  <c r="AV98" i="11"/>
  <c r="AU98" i="11"/>
  <c r="AT98" i="11"/>
  <c r="AS98" i="11"/>
  <c r="AR98" i="11"/>
  <c r="AQ98" i="11"/>
  <c r="AP98" i="11"/>
  <c r="AO98" i="11"/>
  <c r="AN98" i="11"/>
  <c r="AM98" i="11"/>
  <c r="AL98" i="11"/>
  <c r="AK98" i="11"/>
  <c r="AJ98" i="11"/>
  <c r="AI98" i="11"/>
  <c r="AH98" i="11"/>
  <c r="AG98" i="11"/>
  <c r="AF98" i="11"/>
  <c r="AE98" i="11"/>
  <c r="AD98" i="11"/>
  <c r="AC98" i="11"/>
  <c r="AB98" i="11"/>
  <c r="AA98" i="11"/>
  <c r="Z98" i="11"/>
  <c r="Y98" i="11"/>
  <c r="X98" i="11"/>
  <c r="W98" i="11"/>
  <c r="V98" i="11"/>
  <c r="BK97" i="11"/>
  <c r="BJ97" i="11"/>
  <c r="BI97" i="11"/>
  <c r="BH97" i="11"/>
  <c r="BG97" i="11"/>
  <c r="BF97" i="11"/>
  <c r="BE97" i="11"/>
  <c r="BD97" i="11"/>
  <c r="BC97" i="11"/>
  <c r="BB97" i="11"/>
  <c r="BA97" i="11"/>
  <c r="AZ97" i="11"/>
  <c r="AY97" i="11"/>
  <c r="AX97" i="11"/>
  <c r="AW97" i="11"/>
  <c r="AV97" i="11"/>
  <c r="AU97" i="11"/>
  <c r="AT97" i="11"/>
  <c r="AS97" i="11"/>
  <c r="AR97" i="11"/>
  <c r="AQ97" i="11"/>
  <c r="AP97" i="11"/>
  <c r="AO97" i="11"/>
  <c r="AN97" i="11"/>
  <c r="AM97" i="11"/>
  <c r="AL97" i="11"/>
  <c r="AK97" i="11"/>
  <c r="AJ97" i="11"/>
  <c r="AI97" i="11"/>
  <c r="AH97" i="11"/>
  <c r="AG97" i="11"/>
  <c r="AF97" i="11"/>
  <c r="AE97" i="11"/>
  <c r="AD97" i="11"/>
  <c r="AC97" i="11"/>
  <c r="AB97" i="11"/>
  <c r="AA97" i="11"/>
  <c r="Z97" i="11"/>
  <c r="Y97" i="11"/>
  <c r="X97" i="11"/>
  <c r="W97" i="11"/>
  <c r="V97" i="11"/>
  <c r="BK96" i="11"/>
  <c r="BJ96" i="11"/>
  <c r="BI96" i="11"/>
  <c r="BH96" i="11"/>
  <c r="BG96" i="11"/>
  <c r="BF96" i="11"/>
  <c r="BE96" i="11"/>
  <c r="BD96" i="11"/>
  <c r="BC96" i="11"/>
  <c r="BB96" i="11"/>
  <c r="BA96" i="11"/>
  <c r="AZ96" i="11"/>
  <c r="AY96" i="11"/>
  <c r="AX96" i="11"/>
  <c r="AW96" i="11"/>
  <c r="AV96" i="11"/>
  <c r="AU96" i="11"/>
  <c r="AT96" i="11"/>
  <c r="AS96" i="11"/>
  <c r="AR96" i="11"/>
  <c r="AQ96" i="11"/>
  <c r="AP96" i="11"/>
  <c r="AO96" i="11"/>
  <c r="AN96" i="11"/>
  <c r="AM96" i="11"/>
  <c r="AL96" i="11"/>
  <c r="AK96" i="11"/>
  <c r="AJ96" i="11"/>
  <c r="AI96" i="11"/>
  <c r="AH96" i="11"/>
  <c r="AG96" i="11"/>
  <c r="AF96" i="11"/>
  <c r="AE96" i="11"/>
  <c r="AD96" i="11"/>
  <c r="AC96" i="11"/>
  <c r="AB96" i="11"/>
  <c r="AA96" i="11"/>
  <c r="Z96" i="11"/>
  <c r="Y96" i="11"/>
  <c r="X96" i="11"/>
  <c r="W96" i="11"/>
  <c r="V96" i="11"/>
  <c r="BK95" i="11"/>
  <c r="BJ95" i="11"/>
  <c r="BI95" i="11"/>
  <c r="BH95" i="11"/>
  <c r="BG95" i="11"/>
  <c r="BF95" i="11"/>
  <c r="BE95" i="11"/>
  <c r="BD95" i="11"/>
  <c r="BC95" i="11"/>
  <c r="BB95" i="11"/>
  <c r="BA95" i="11"/>
  <c r="AZ95" i="11"/>
  <c r="AY95" i="11"/>
  <c r="AX95" i="11"/>
  <c r="AW95" i="11"/>
  <c r="AV95" i="11"/>
  <c r="AU95" i="11"/>
  <c r="AT95" i="11"/>
  <c r="AS95" i="11"/>
  <c r="AR95" i="11"/>
  <c r="AQ95" i="11"/>
  <c r="AP95" i="11"/>
  <c r="AO95" i="11"/>
  <c r="AN95" i="11"/>
  <c r="AM95" i="11"/>
  <c r="AL95" i="11"/>
  <c r="AK95" i="11"/>
  <c r="AJ95" i="11"/>
  <c r="AI95" i="11"/>
  <c r="AH95" i="11"/>
  <c r="AG95" i="11"/>
  <c r="AF95" i="11"/>
  <c r="AE95" i="11"/>
  <c r="AD95" i="11"/>
  <c r="AC95" i="11"/>
  <c r="AB95" i="11"/>
  <c r="AA95" i="11"/>
  <c r="Z95" i="11"/>
  <c r="Y95" i="11"/>
  <c r="X95" i="11"/>
  <c r="W95" i="11"/>
  <c r="V95" i="11"/>
  <c r="BK94" i="11"/>
  <c r="BJ94" i="11"/>
  <c r="BI94" i="11"/>
  <c r="BH94" i="11"/>
  <c r="BG94" i="11"/>
  <c r="BF94" i="11"/>
  <c r="BE94" i="11"/>
  <c r="BD94" i="11"/>
  <c r="BC94" i="11"/>
  <c r="BB94" i="11"/>
  <c r="BA94" i="11"/>
  <c r="AZ94" i="11"/>
  <c r="AY94" i="11"/>
  <c r="AX94" i="11"/>
  <c r="AW94" i="11"/>
  <c r="AV94" i="11"/>
  <c r="AU94" i="11"/>
  <c r="AT94" i="11"/>
  <c r="AS94" i="11"/>
  <c r="AR94" i="11"/>
  <c r="AQ94" i="11"/>
  <c r="AP94" i="11"/>
  <c r="AO94" i="11"/>
  <c r="AN94" i="11"/>
  <c r="AM94" i="11"/>
  <c r="AL94" i="11"/>
  <c r="AK94" i="11"/>
  <c r="AJ94" i="11"/>
  <c r="AI94" i="11"/>
  <c r="AH94" i="11"/>
  <c r="AG94" i="11"/>
  <c r="AF94" i="11"/>
  <c r="AE94" i="11"/>
  <c r="AD94" i="11"/>
  <c r="AC94" i="11"/>
  <c r="AB94" i="11"/>
  <c r="AA94" i="11"/>
  <c r="Z94" i="11"/>
  <c r="Y94" i="11"/>
  <c r="X94" i="11"/>
  <c r="W94" i="11"/>
  <c r="V94" i="11"/>
  <c r="BK93" i="11"/>
  <c r="BJ93" i="11"/>
  <c r="BI93" i="11"/>
  <c r="BH93" i="11"/>
  <c r="BG93" i="11"/>
  <c r="BF93" i="11"/>
  <c r="BE93" i="11"/>
  <c r="BD93" i="11"/>
  <c r="BC93" i="11"/>
  <c r="BB93" i="11"/>
  <c r="BA93" i="11"/>
  <c r="AZ93" i="11"/>
  <c r="AY93" i="11"/>
  <c r="AX93" i="11"/>
  <c r="AW93" i="11"/>
  <c r="AV93" i="11"/>
  <c r="AU93" i="11"/>
  <c r="AT93" i="11"/>
  <c r="AS93" i="11"/>
  <c r="AR93" i="11"/>
  <c r="AQ93" i="11"/>
  <c r="AP93" i="11"/>
  <c r="AO93" i="11"/>
  <c r="AN93" i="11"/>
  <c r="AM93" i="11"/>
  <c r="AL93" i="11"/>
  <c r="AK93" i="11"/>
  <c r="AJ93" i="11"/>
  <c r="AI93" i="11"/>
  <c r="AH93" i="11"/>
  <c r="AG93" i="11"/>
  <c r="AF93" i="11"/>
  <c r="AE93" i="11"/>
  <c r="AD93" i="11"/>
  <c r="AC93" i="11"/>
  <c r="AB93" i="11"/>
  <c r="AA93" i="11"/>
  <c r="Z93" i="11"/>
  <c r="Y93" i="11"/>
  <c r="X93" i="11"/>
  <c r="W93" i="11"/>
  <c r="V93" i="11"/>
  <c r="BK92" i="11"/>
  <c r="BJ92" i="11"/>
  <c r="BI92" i="11"/>
  <c r="BH92" i="11"/>
  <c r="BG92" i="11"/>
  <c r="BF92" i="11"/>
  <c r="BE92" i="11"/>
  <c r="BD92" i="11"/>
  <c r="BC92" i="11"/>
  <c r="BB92" i="11"/>
  <c r="BA92" i="11"/>
  <c r="AZ92" i="11"/>
  <c r="AY92" i="11"/>
  <c r="AX92" i="11"/>
  <c r="AW92" i="11"/>
  <c r="AV92" i="11"/>
  <c r="AU92" i="11"/>
  <c r="AT92" i="11"/>
  <c r="AS92" i="11"/>
  <c r="AR92" i="11"/>
  <c r="AQ92" i="11"/>
  <c r="AP92" i="11"/>
  <c r="AO92" i="11"/>
  <c r="AN92" i="11"/>
  <c r="AM92" i="11"/>
  <c r="AL92" i="11"/>
  <c r="AK92" i="11"/>
  <c r="AJ92" i="11"/>
  <c r="AI92" i="11"/>
  <c r="AH92" i="11"/>
  <c r="AG92" i="11"/>
  <c r="AF92" i="11"/>
  <c r="AE92" i="11"/>
  <c r="AD92" i="11"/>
  <c r="AC92" i="11"/>
  <c r="AB92" i="11"/>
  <c r="AA92" i="11"/>
  <c r="Z92" i="11"/>
  <c r="Y92" i="11"/>
  <c r="X92" i="11"/>
  <c r="W92" i="11"/>
  <c r="V92" i="11"/>
  <c r="BK91" i="11"/>
  <c r="BJ91" i="11"/>
  <c r="BI91" i="11"/>
  <c r="BH91" i="11"/>
  <c r="BG91" i="11"/>
  <c r="BF91" i="11"/>
  <c r="BE91" i="11"/>
  <c r="BD91" i="11"/>
  <c r="BC91" i="11"/>
  <c r="BB91" i="11"/>
  <c r="BA91" i="11"/>
  <c r="AZ91" i="11"/>
  <c r="AY91" i="11"/>
  <c r="AX91" i="11"/>
  <c r="AW91" i="11"/>
  <c r="AV91" i="11"/>
  <c r="AU91" i="11"/>
  <c r="AT91" i="11"/>
  <c r="AS91" i="11"/>
  <c r="AR91" i="11"/>
  <c r="AQ91" i="11"/>
  <c r="AP91" i="11"/>
  <c r="AO91" i="11"/>
  <c r="AN91" i="11"/>
  <c r="AM91" i="11"/>
  <c r="AL91" i="11"/>
  <c r="AK91" i="11"/>
  <c r="AJ91" i="11"/>
  <c r="AI91" i="11"/>
  <c r="AH91" i="11"/>
  <c r="AG91" i="11"/>
  <c r="AF91" i="11"/>
  <c r="AE91" i="11"/>
  <c r="AD91" i="11"/>
  <c r="AC91" i="11"/>
  <c r="AB91" i="11"/>
  <c r="AA91" i="11"/>
  <c r="Z91" i="11"/>
  <c r="Y91" i="11"/>
  <c r="X91" i="11"/>
  <c r="W91" i="11"/>
  <c r="V91" i="11"/>
  <c r="BK90" i="11"/>
  <c r="BJ90" i="11"/>
  <c r="BI90" i="11"/>
  <c r="BH90" i="11"/>
  <c r="BG90" i="11"/>
  <c r="BF90" i="11"/>
  <c r="BE90" i="11"/>
  <c r="BD90" i="11"/>
  <c r="BC90" i="11"/>
  <c r="BB90" i="11"/>
  <c r="BA90" i="11"/>
  <c r="AZ90" i="11"/>
  <c r="AY90" i="11"/>
  <c r="AX90" i="11"/>
  <c r="AW90" i="11"/>
  <c r="AV90" i="11"/>
  <c r="AU90" i="11"/>
  <c r="AT90" i="11"/>
  <c r="AS90" i="11"/>
  <c r="AR90" i="11"/>
  <c r="AQ90" i="11"/>
  <c r="AP90" i="11"/>
  <c r="AO90" i="11"/>
  <c r="AN90" i="11"/>
  <c r="AM90" i="11"/>
  <c r="AL90" i="11"/>
  <c r="AK90" i="11"/>
  <c r="AJ90" i="11"/>
  <c r="AI90" i="11"/>
  <c r="AH90" i="11"/>
  <c r="AG90" i="11"/>
  <c r="AF90" i="11"/>
  <c r="AE90" i="11"/>
  <c r="AD90" i="11"/>
  <c r="AC90" i="11"/>
  <c r="AB90" i="11"/>
  <c r="AA90" i="11"/>
  <c r="Z90" i="11"/>
  <c r="Y90" i="11"/>
  <c r="X90" i="11"/>
  <c r="W90" i="11"/>
  <c r="V90" i="11"/>
  <c r="U1" i="11"/>
  <c r="T1" i="11"/>
  <c r="S1" i="11"/>
  <c r="R1" i="11"/>
  <c r="Q1" i="11"/>
  <c r="P1" i="11"/>
  <c r="O1" i="11"/>
  <c r="N1" i="11"/>
  <c r="M1" i="11"/>
  <c r="L1" i="11"/>
  <c r="K1" i="11"/>
  <c r="J1" i="11"/>
  <c r="I1" i="11"/>
  <c r="H1" i="11"/>
  <c r="G1" i="11"/>
  <c r="F1" i="11"/>
  <c r="E1" i="11"/>
  <c r="D1" i="11"/>
  <c r="C1" i="11"/>
  <c r="B1" i="11"/>
  <c r="A1" i="11"/>
  <c r="BK31" i="10"/>
  <c r="BJ31" i="10"/>
  <c r="BI31" i="10"/>
  <c r="BH31" i="10"/>
  <c r="BG31" i="10"/>
  <c r="BF31" i="10"/>
  <c r="BE31" i="10"/>
  <c r="BD31" i="10"/>
  <c r="BC31" i="10"/>
  <c r="BB31" i="10"/>
  <c r="BA31" i="10"/>
  <c r="AZ31" i="10"/>
  <c r="AY31" i="10"/>
  <c r="AX31" i="10"/>
  <c r="AW31" i="10"/>
  <c r="AV31" i="10"/>
  <c r="AU31" i="10"/>
  <c r="AT31" i="10"/>
  <c r="AS31" i="10"/>
  <c r="AR31" i="10"/>
  <c r="AQ31" i="10"/>
  <c r="AP31" i="10"/>
  <c r="AO31" i="10"/>
  <c r="AN31" i="10"/>
  <c r="AM31" i="10"/>
  <c r="AL31" i="10"/>
  <c r="AK31" i="10"/>
  <c r="AJ31" i="10"/>
  <c r="AI31" i="10"/>
  <c r="AH31" i="10"/>
  <c r="AG31" i="10"/>
  <c r="AF31" i="10"/>
  <c r="AE31" i="10"/>
  <c r="AD31" i="10"/>
  <c r="AC31" i="10"/>
  <c r="AB31" i="10"/>
  <c r="AA31" i="10"/>
  <c r="Z31" i="10"/>
  <c r="Y31" i="10"/>
  <c r="X31" i="10"/>
  <c r="W31" i="10"/>
  <c r="V31" i="10"/>
  <c r="BK30" i="10"/>
  <c r="BJ30" i="10"/>
  <c r="BI30" i="10"/>
  <c r="BH30" i="10"/>
  <c r="BG30" i="10"/>
  <c r="BF30" i="10"/>
  <c r="BE30" i="10"/>
  <c r="BD30" i="10"/>
  <c r="BC30" i="10"/>
  <c r="BB30" i="10"/>
  <c r="BA30" i="10"/>
  <c r="AZ30" i="10"/>
  <c r="AY30" i="10"/>
  <c r="AX30" i="10"/>
  <c r="AW30" i="10"/>
  <c r="AV30" i="10"/>
  <c r="AU30" i="10"/>
  <c r="AT30" i="10"/>
  <c r="AS30" i="10"/>
  <c r="AR30" i="10"/>
  <c r="AQ30" i="10"/>
  <c r="AP30" i="10"/>
  <c r="AO30" i="10"/>
  <c r="AN30" i="10"/>
  <c r="AM30" i="10"/>
  <c r="AL30" i="10"/>
  <c r="AK30" i="10"/>
  <c r="AJ30" i="10"/>
  <c r="AI30" i="10"/>
  <c r="AH30" i="10"/>
  <c r="AG30" i="10"/>
  <c r="AF30" i="10"/>
  <c r="AE30" i="10"/>
  <c r="AD30" i="10"/>
  <c r="AC30" i="10"/>
  <c r="AB30" i="10"/>
  <c r="AA30" i="10"/>
  <c r="Z30" i="10"/>
  <c r="Y30" i="10"/>
  <c r="X30" i="10"/>
  <c r="W30" i="10"/>
  <c r="V30" i="10"/>
  <c r="BK29" i="10"/>
  <c r="BJ29" i="10"/>
  <c r="BI29" i="10"/>
  <c r="BH29" i="10"/>
  <c r="BG29" i="10"/>
  <c r="BF29" i="10"/>
  <c r="BE29" i="10"/>
  <c r="BD29" i="10"/>
  <c r="BC29" i="10"/>
  <c r="BB29" i="10"/>
  <c r="BA29" i="10"/>
  <c r="AZ29" i="10"/>
  <c r="AY29" i="10"/>
  <c r="AX29" i="10"/>
  <c r="AW29" i="10"/>
  <c r="AV29" i="10"/>
  <c r="AU29" i="10"/>
  <c r="AT29" i="10"/>
  <c r="AS29" i="10"/>
  <c r="AR29" i="10"/>
  <c r="AQ29" i="10"/>
  <c r="AP29" i="10"/>
  <c r="AO29" i="10"/>
  <c r="AN29" i="10"/>
  <c r="AM29" i="10"/>
  <c r="AL29" i="10"/>
  <c r="AK29" i="10"/>
  <c r="AJ29" i="10"/>
  <c r="AI29" i="10"/>
  <c r="AH29" i="10"/>
  <c r="AG29" i="10"/>
  <c r="AF29" i="10"/>
  <c r="AE29" i="10"/>
  <c r="AD29" i="10"/>
  <c r="AC29" i="10"/>
  <c r="AB29" i="10"/>
  <c r="AA29" i="10"/>
  <c r="Z29" i="10"/>
  <c r="Y29" i="10"/>
  <c r="X29" i="10"/>
  <c r="W29" i="10"/>
  <c r="V29" i="10"/>
  <c r="BK28" i="10"/>
  <c r="BJ28" i="10"/>
  <c r="BI28" i="10"/>
  <c r="BH28" i="10"/>
  <c r="BG28" i="10"/>
  <c r="BF28" i="10"/>
  <c r="BE28" i="10"/>
  <c r="BD28" i="10"/>
  <c r="BC28" i="10"/>
  <c r="BB28" i="10"/>
  <c r="BA28" i="10"/>
  <c r="AZ28" i="10"/>
  <c r="AY28" i="10"/>
  <c r="AX28" i="10"/>
  <c r="AW28" i="10"/>
  <c r="AV28" i="10"/>
  <c r="AU28" i="10"/>
  <c r="AT28" i="10"/>
  <c r="AS28" i="10"/>
  <c r="AR28" i="10"/>
  <c r="AQ28" i="10"/>
  <c r="AP28" i="10"/>
  <c r="AO28" i="10"/>
  <c r="AN28" i="10"/>
  <c r="AM28" i="10"/>
  <c r="AL28" i="10"/>
  <c r="AK28" i="10"/>
  <c r="AJ28" i="10"/>
  <c r="AI28" i="10"/>
  <c r="AH28" i="10"/>
  <c r="AG28" i="10"/>
  <c r="AF28" i="10"/>
  <c r="AE28" i="10"/>
  <c r="AD28" i="10"/>
  <c r="AC28" i="10"/>
  <c r="AB28" i="10"/>
  <c r="AA28" i="10"/>
  <c r="Z28" i="10"/>
  <c r="Y28" i="10"/>
  <c r="X28" i="10"/>
  <c r="W28" i="10"/>
  <c r="V28" i="10"/>
  <c r="BK27" i="10"/>
  <c r="BJ27" i="10"/>
  <c r="BI27" i="10"/>
  <c r="BH27" i="10"/>
  <c r="BG27" i="10"/>
  <c r="BF27" i="10"/>
  <c r="BE27" i="10"/>
  <c r="BD27" i="10"/>
  <c r="BC27" i="10"/>
  <c r="BB27" i="10"/>
  <c r="BA27" i="10"/>
  <c r="AZ27" i="10"/>
  <c r="AY27" i="10"/>
  <c r="AX27" i="10"/>
  <c r="AW27" i="10"/>
  <c r="AV27" i="10"/>
  <c r="AU27" i="10"/>
  <c r="AT27" i="10"/>
  <c r="AS27" i="10"/>
  <c r="AR27" i="10"/>
  <c r="AQ27" i="10"/>
  <c r="AP27" i="10"/>
  <c r="AO27" i="10"/>
  <c r="AN27" i="10"/>
  <c r="AM27" i="10"/>
  <c r="AL27" i="10"/>
  <c r="AK27" i="10"/>
  <c r="AJ27" i="10"/>
  <c r="AI27" i="10"/>
  <c r="AH27" i="10"/>
  <c r="AG27" i="10"/>
  <c r="AF27" i="10"/>
  <c r="AE27" i="10"/>
  <c r="AD27" i="10"/>
  <c r="AC27" i="10"/>
  <c r="AB27" i="10"/>
  <c r="AA27" i="10"/>
  <c r="Z27" i="10"/>
  <c r="Y27" i="10"/>
  <c r="X27" i="10"/>
  <c r="W27" i="10"/>
  <c r="V27" i="10"/>
  <c r="BK26" i="10"/>
  <c r="BJ26" i="10"/>
  <c r="BI26" i="10"/>
  <c r="BH26" i="10"/>
  <c r="BG26" i="10"/>
  <c r="BF26" i="10"/>
  <c r="BE26" i="10"/>
  <c r="BD26" i="10"/>
  <c r="BC26" i="10"/>
  <c r="BB26" i="10"/>
  <c r="BA26" i="10"/>
  <c r="AZ26" i="10"/>
  <c r="AY26" i="10"/>
  <c r="AX26" i="10"/>
  <c r="AW26" i="10"/>
  <c r="AV26" i="10"/>
  <c r="AU26" i="10"/>
  <c r="AT26" i="10"/>
  <c r="AS26" i="10"/>
  <c r="AR26" i="10"/>
  <c r="AQ26" i="10"/>
  <c r="AP26" i="10"/>
  <c r="AO26" i="10"/>
  <c r="AN26" i="10"/>
  <c r="AM26" i="10"/>
  <c r="AL26" i="10"/>
  <c r="AK26" i="10"/>
  <c r="AJ26" i="10"/>
  <c r="AI26" i="10"/>
  <c r="AH26" i="10"/>
  <c r="AG26" i="10"/>
  <c r="AF26" i="10"/>
  <c r="AE26" i="10"/>
  <c r="AD26" i="10"/>
  <c r="AC26" i="10"/>
  <c r="AB26" i="10"/>
  <c r="AA26" i="10"/>
  <c r="Z26" i="10"/>
  <c r="Y26" i="10"/>
  <c r="X26" i="10"/>
  <c r="W26" i="10"/>
  <c r="V26" i="10"/>
  <c r="BK25" i="10"/>
  <c r="BJ25" i="10"/>
  <c r="BI25" i="10"/>
  <c r="BH25" i="10"/>
  <c r="BG25" i="10"/>
  <c r="BF25" i="10"/>
  <c r="BE25" i="10"/>
  <c r="BD25" i="10"/>
  <c r="BC25" i="10"/>
  <c r="BB25" i="10"/>
  <c r="BA25" i="10"/>
  <c r="AZ25" i="10"/>
  <c r="AY25" i="10"/>
  <c r="AX25" i="10"/>
  <c r="AW25" i="10"/>
  <c r="AV25" i="10"/>
  <c r="AU25" i="10"/>
  <c r="AT25" i="10"/>
  <c r="AS25" i="10"/>
  <c r="AR25" i="10"/>
  <c r="AQ25" i="10"/>
  <c r="AP25" i="10"/>
  <c r="AO25" i="10"/>
  <c r="AN25" i="10"/>
  <c r="AM25" i="10"/>
  <c r="AL25" i="10"/>
  <c r="AK25" i="10"/>
  <c r="AJ25" i="10"/>
  <c r="AI25" i="10"/>
  <c r="AH25" i="10"/>
  <c r="AG25" i="10"/>
  <c r="AF25" i="10"/>
  <c r="AE25" i="10"/>
  <c r="AD25" i="10"/>
  <c r="AC25" i="10"/>
  <c r="AB25" i="10"/>
  <c r="AA25" i="10"/>
  <c r="Z25" i="10"/>
  <c r="Y25" i="10"/>
  <c r="X25" i="10"/>
  <c r="W25" i="10"/>
  <c r="V25" i="10"/>
  <c r="BK24" i="10"/>
  <c r="BJ24" i="10"/>
  <c r="BI24" i="10"/>
  <c r="BH24" i="10"/>
  <c r="BG24" i="10"/>
  <c r="BF24" i="10"/>
  <c r="BE24" i="10"/>
  <c r="BD24" i="10"/>
  <c r="BC24" i="10"/>
  <c r="BB24" i="10"/>
  <c r="BA24" i="10"/>
  <c r="AZ24" i="10"/>
  <c r="AY24" i="10"/>
  <c r="AX24" i="10"/>
  <c r="AW24" i="10"/>
  <c r="AV24" i="10"/>
  <c r="AU24" i="10"/>
  <c r="AT24" i="10"/>
  <c r="AS24" i="10"/>
  <c r="AR24" i="10"/>
  <c r="AQ24" i="10"/>
  <c r="AP24" i="10"/>
  <c r="AO24" i="10"/>
  <c r="AN24" i="10"/>
  <c r="AM24" i="10"/>
  <c r="AL24" i="10"/>
  <c r="AK24" i="10"/>
  <c r="AJ24" i="10"/>
  <c r="AI24" i="10"/>
  <c r="AH24" i="10"/>
  <c r="AG24" i="10"/>
  <c r="AF24" i="10"/>
  <c r="AE24" i="10"/>
  <c r="AD24" i="10"/>
  <c r="AC24" i="10"/>
  <c r="AB24" i="10"/>
  <c r="AA24" i="10"/>
  <c r="Z24" i="10"/>
  <c r="Y24" i="10"/>
  <c r="X24" i="10"/>
  <c r="W24" i="10"/>
  <c r="V24" i="10"/>
  <c r="BK23" i="10"/>
  <c r="BJ23" i="10"/>
  <c r="BI23" i="10"/>
  <c r="BH23" i="10"/>
  <c r="BG23" i="10"/>
  <c r="BF23" i="10"/>
  <c r="BE23" i="10"/>
  <c r="BD23" i="10"/>
  <c r="BC23" i="10"/>
  <c r="BB23" i="10"/>
  <c r="BA23" i="10"/>
  <c r="AZ23" i="10"/>
  <c r="AY23" i="10"/>
  <c r="AX23" i="10"/>
  <c r="AW23" i="10"/>
  <c r="AV23" i="10"/>
  <c r="AU23" i="10"/>
  <c r="AT23" i="10"/>
  <c r="AS23" i="10"/>
  <c r="AR23" i="10"/>
  <c r="AQ23" i="10"/>
  <c r="AP23" i="10"/>
  <c r="AO23" i="10"/>
  <c r="AN23" i="10"/>
  <c r="AM23" i="10"/>
  <c r="AL23" i="10"/>
  <c r="AK23" i="10"/>
  <c r="AJ23" i="10"/>
  <c r="AI23" i="10"/>
  <c r="AH23" i="10"/>
  <c r="AG23" i="10"/>
  <c r="AF23" i="10"/>
  <c r="AE23" i="10"/>
  <c r="AD23" i="10"/>
  <c r="AC23" i="10"/>
  <c r="AB23" i="10"/>
  <c r="AA23" i="10"/>
  <c r="Z23" i="10"/>
  <c r="Y23" i="10"/>
  <c r="X23" i="10"/>
  <c r="W23" i="10"/>
  <c r="V23" i="10"/>
  <c r="BK22" i="10"/>
  <c r="BJ22" i="10"/>
  <c r="BI22" i="10"/>
  <c r="BH22" i="10"/>
  <c r="BG22" i="10"/>
  <c r="BF22" i="10"/>
  <c r="BE22" i="10"/>
  <c r="BD22" i="10"/>
  <c r="BC22" i="10"/>
  <c r="BB22" i="10"/>
  <c r="BA22" i="10"/>
  <c r="AZ22" i="10"/>
  <c r="AY22" i="10"/>
  <c r="AX22" i="10"/>
  <c r="AW22" i="10"/>
  <c r="AV22" i="10"/>
  <c r="AU22" i="10"/>
  <c r="AT22" i="10"/>
  <c r="AS22" i="10"/>
  <c r="AR22" i="10"/>
  <c r="AQ22" i="10"/>
  <c r="AP22" i="10"/>
  <c r="AO22" i="10"/>
  <c r="AN22" i="10"/>
  <c r="AM22" i="10"/>
  <c r="AL22" i="10"/>
  <c r="AK22" i="10"/>
  <c r="AJ22" i="10"/>
  <c r="AI22" i="10"/>
  <c r="AH22" i="10"/>
  <c r="AG22" i="10"/>
  <c r="AF22" i="10"/>
  <c r="AE22" i="10"/>
  <c r="AD22" i="10"/>
  <c r="AC22" i="10"/>
  <c r="AB22" i="10"/>
  <c r="AA22" i="10"/>
  <c r="Z22" i="10"/>
  <c r="Y22" i="10"/>
  <c r="X22" i="10"/>
  <c r="W22" i="10"/>
  <c r="V22" i="10"/>
  <c r="BK21" i="10"/>
  <c r="BJ21" i="10"/>
  <c r="BI21" i="10"/>
  <c r="BH21" i="10"/>
  <c r="BG21" i="10"/>
  <c r="BF21" i="10"/>
  <c r="BE21" i="10"/>
  <c r="BD21" i="10"/>
  <c r="BC21" i="10"/>
  <c r="BB21" i="10"/>
  <c r="BA21" i="10"/>
  <c r="AZ21" i="10"/>
  <c r="AY21" i="10"/>
  <c r="AX21" i="10"/>
  <c r="AW21" i="10"/>
  <c r="AV21" i="10"/>
  <c r="AU21" i="10"/>
  <c r="AT21" i="10"/>
  <c r="AS21" i="10"/>
  <c r="AR21" i="10"/>
  <c r="AQ21" i="10"/>
  <c r="AP21" i="10"/>
  <c r="AO21" i="10"/>
  <c r="AN21" i="10"/>
  <c r="AM21" i="10"/>
  <c r="AL21" i="10"/>
  <c r="AK21" i="10"/>
  <c r="AJ21" i="10"/>
  <c r="AI21" i="10"/>
  <c r="AH21" i="10"/>
  <c r="AG21" i="10"/>
  <c r="AF21" i="10"/>
  <c r="AE21" i="10"/>
  <c r="AD21" i="10"/>
  <c r="AC21" i="10"/>
  <c r="AB21" i="10"/>
  <c r="AA21" i="10"/>
  <c r="Z21" i="10"/>
  <c r="Y21" i="10"/>
  <c r="X21" i="10"/>
  <c r="W21" i="10"/>
  <c r="V21" i="10"/>
  <c r="BK20" i="10"/>
  <c r="BJ20" i="10"/>
  <c r="BI20" i="10"/>
  <c r="BH20" i="10"/>
  <c r="BG20" i="10"/>
  <c r="BF20" i="10"/>
  <c r="BE20" i="10"/>
  <c r="BD20" i="10"/>
  <c r="BC20" i="10"/>
  <c r="BB20" i="10"/>
  <c r="BA20" i="10"/>
  <c r="AZ20" i="10"/>
  <c r="AY20" i="10"/>
  <c r="AX20" i="10"/>
  <c r="AW20" i="10"/>
  <c r="AV20" i="10"/>
  <c r="AU20" i="10"/>
  <c r="AT20" i="10"/>
  <c r="AS20" i="10"/>
  <c r="AR20" i="10"/>
  <c r="AQ20" i="10"/>
  <c r="AP20" i="10"/>
  <c r="AO20" i="10"/>
  <c r="AN20" i="10"/>
  <c r="AM20" i="10"/>
  <c r="AL20" i="10"/>
  <c r="AK20" i="10"/>
  <c r="AJ20" i="10"/>
  <c r="AI20" i="10"/>
  <c r="AH20" i="10"/>
  <c r="AG20" i="10"/>
  <c r="AF20" i="10"/>
  <c r="AE20" i="10"/>
  <c r="AD20" i="10"/>
  <c r="AC20" i="10"/>
  <c r="AB20" i="10"/>
  <c r="AA20" i="10"/>
  <c r="Z20" i="10"/>
  <c r="Y20" i="10"/>
  <c r="X20" i="10"/>
  <c r="W20" i="10"/>
  <c r="V20" i="10"/>
  <c r="BK17" i="10"/>
  <c r="BJ17" i="10"/>
  <c r="BI17" i="10"/>
  <c r="BH17" i="10"/>
  <c r="BG17" i="10"/>
  <c r="BF17" i="10"/>
  <c r="BE17" i="10"/>
  <c r="BD17" i="10"/>
  <c r="BC17" i="10"/>
  <c r="BB17" i="10"/>
  <c r="BA17" i="10"/>
  <c r="AZ17" i="10"/>
  <c r="AY17" i="10"/>
  <c r="AX17" i="10"/>
  <c r="AW17" i="10"/>
  <c r="AV17" i="10"/>
  <c r="AU17" i="10"/>
  <c r="AT17" i="10"/>
  <c r="AS17" i="10"/>
  <c r="AR17" i="10"/>
  <c r="AQ17" i="10"/>
  <c r="AP17" i="10"/>
  <c r="AO17" i="10"/>
  <c r="AN17" i="10"/>
  <c r="AM17" i="10"/>
  <c r="AL17" i="10"/>
  <c r="AK17" i="10"/>
  <c r="AJ17" i="10"/>
  <c r="AI17" i="10"/>
  <c r="AH17" i="10"/>
  <c r="AG17" i="10"/>
  <c r="AF17" i="10"/>
  <c r="AE17" i="10"/>
  <c r="AD17" i="10"/>
  <c r="AC17" i="10"/>
  <c r="AB17" i="10"/>
  <c r="AA17" i="10"/>
  <c r="Z17" i="10"/>
  <c r="Y17" i="10"/>
  <c r="X17" i="10"/>
  <c r="W17" i="10"/>
  <c r="V17" i="10"/>
  <c r="BK16" i="10"/>
  <c r="BJ16" i="10"/>
  <c r="BI16" i="10"/>
  <c r="BH16" i="10"/>
  <c r="BG16" i="10"/>
  <c r="BF16" i="10"/>
  <c r="BE16" i="10"/>
  <c r="BD16" i="10"/>
  <c r="BC16" i="10"/>
  <c r="BB16" i="10"/>
  <c r="BA16" i="10"/>
  <c r="AZ16" i="10"/>
  <c r="AY16" i="10"/>
  <c r="AX16" i="10"/>
  <c r="AW16" i="10"/>
  <c r="AV16" i="10"/>
  <c r="AU16" i="10"/>
  <c r="AT16" i="10"/>
  <c r="AS16" i="10"/>
  <c r="AR16" i="10"/>
  <c r="AQ16" i="10"/>
  <c r="AP16" i="10"/>
  <c r="AO16" i="10"/>
  <c r="AN16" i="10"/>
  <c r="AM16" i="10"/>
  <c r="AL16" i="10"/>
  <c r="AK16" i="10"/>
  <c r="AJ16" i="10"/>
  <c r="AI16" i="10"/>
  <c r="AH16" i="10"/>
  <c r="AG16" i="10"/>
  <c r="AF16" i="10"/>
  <c r="AE16" i="10"/>
  <c r="AD16" i="10"/>
  <c r="AC16" i="10"/>
  <c r="AB16" i="10"/>
  <c r="AA16" i="10"/>
  <c r="Z16" i="10"/>
  <c r="Y16" i="10"/>
  <c r="X16" i="10"/>
  <c r="W16" i="10"/>
  <c r="V16" i="10"/>
  <c r="BK15" i="10"/>
  <c r="BJ15" i="10"/>
  <c r="BI15" i="10"/>
  <c r="BH15" i="10"/>
  <c r="BG15" i="10"/>
  <c r="BF15" i="10"/>
  <c r="BE15" i="10"/>
  <c r="BD15" i="10"/>
  <c r="BC15" i="10"/>
  <c r="BB15" i="10"/>
  <c r="BA15" i="10"/>
  <c r="AZ15" i="10"/>
  <c r="AY15" i="10"/>
  <c r="AX15" i="10"/>
  <c r="AW15" i="10"/>
  <c r="AV15" i="10"/>
  <c r="AU15" i="10"/>
  <c r="AT15" i="10"/>
  <c r="AS15" i="10"/>
  <c r="AR15" i="10"/>
  <c r="AQ15" i="10"/>
  <c r="AP15" i="10"/>
  <c r="AO15" i="10"/>
  <c r="AN15" i="10"/>
  <c r="AM15" i="10"/>
  <c r="AL15" i="10"/>
  <c r="AK15" i="10"/>
  <c r="AJ15" i="10"/>
  <c r="AI15" i="10"/>
  <c r="AH15" i="10"/>
  <c r="AG15" i="10"/>
  <c r="AF15" i="10"/>
  <c r="AE15" i="10"/>
  <c r="AD15" i="10"/>
  <c r="AC15" i="10"/>
  <c r="AB15" i="10"/>
  <c r="AA15" i="10"/>
  <c r="Z15" i="10"/>
  <c r="Y15" i="10"/>
  <c r="X15" i="10"/>
  <c r="W15" i="10"/>
  <c r="V15" i="10"/>
  <c r="BK14" i="10"/>
  <c r="BJ14" i="10"/>
  <c r="BI14" i="10"/>
  <c r="BH14" i="10"/>
  <c r="BG14" i="10"/>
  <c r="BF14" i="10"/>
  <c r="BE14" i="10"/>
  <c r="BD14" i="10"/>
  <c r="BC14" i="10"/>
  <c r="BB14" i="10"/>
  <c r="BA14" i="10"/>
  <c r="AZ14" i="10"/>
  <c r="AY14" i="10"/>
  <c r="AX14" i="10"/>
  <c r="AW14" i="10"/>
  <c r="AV14" i="10"/>
  <c r="AU14" i="10"/>
  <c r="AT14" i="10"/>
  <c r="AS14" i="10"/>
  <c r="AR14" i="10"/>
  <c r="AQ14" i="10"/>
  <c r="AP14" i="10"/>
  <c r="AO14" i="10"/>
  <c r="AN14" i="10"/>
  <c r="AM14" i="10"/>
  <c r="AL14" i="10"/>
  <c r="AK14" i="10"/>
  <c r="AJ14" i="10"/>
  <c r="AI14" i="10"/>
  <c r="AH14" i="10"/>
  <c r="AG14" i="10"/>
  <c r="AF14" i="10"/>
  <c r="AE14" i="10"/>
  <c r="AD14" i="10"/>
  <c r="AC14" i="10"/>
  <c r="AB14" i="10"/>
  <c r="AA14" i="10"/>
  <c r="Z14" i="10"/>
  <c r="Y14" i="10"/>
  <c r="X14" i="10"/>
  <c r="W14" i="10"/>
  <c r="V14" i="10"/>
  <c r="BK13" i="10"/>
  <c r="BJ13" i="10"/>
  <c r="BI13" i="10"/>
  <c r="BH13" i="10"/>
  <c r="BG13" i="10"/>
  <c r="BF13" i="10"/>
  <c r="BE13" i="10"/>
  <c r="BD13" i="10"/>
  <c r="BC13" i="10"/>
  <c r="BB13" i="10"/>
  <c r="BA13" i="10"/>
  <c r="AZ13" i="10"/>
  <c r="AY13" i="10"/>
  <c r="AX13" i="10"/>
  <c r="AW13" i="10"/>
  <c r="AV13" i="10"/>
  <c r="AU13" i="10"/>
  <c r="AT13" i="10"/>
  <c r="AS13" i="10"/>
  <c r="AR13" i="10"/>
  <c r="AQ13" i="10"/>
  <c r="AP13" i="10"/>
  <c r="AO13" i="10"/>
  <c r="AN13" i="10"/>
  <c r="AM13" i="10"/>
  <c r="AL13" i="10"/>
  <c r="AK13" i="10"/>
  <c r="AJ13" i="10"/>
  <c r="AI13" i="10"/>
  <c r="AH13" i="10"/>
  <c r="AG13" i="10"/>
  <c r="AF13" i="10"/>
  <c r="AE13" i="10"/>
  <c r="AD13" i="10"/>
  <c r="AC13" i="10"/>
  <c r="AB13" i="10"/>
  <c r="AA13" i="10"/>
  <c r="Z13" i="10"/>
  <c r="Y13" i="10"/>
  <c r="X13" i="10"/>
  <c r="W13" i="10"/>
  <c r="V13" i="10"/>
  <c r="BK12" i="10"/>
  <c r="BJ12" i="10"/>
  <c r="BI12" i="10"/>
  <c r="BH12" i="10"/>
  <c r="BG12" i="10"/>
  <c r="BF12" i="10"/>
  <c r="BE12" i="10"/>
  <c r="BD12" i="10"/>
  <c r="BC12" i="10"/>
  <c r="BB12" i="10"/>
  <c r="BA12" i="10"/>
  <c r="AZ12" i="10"/>
  <c r="AY12" i="10"/>
  <c r="AX12" i="10"/>
  <c r="AW12" i="10"/>
  <c r="AV12" i="10"/>
  <c r="AU12" i="10"/>
  <c r="AT12" i="10"/>
  <c r="AS12" i="10"/>
  <c r="AR12" i="10"/>
  <c r="AQ12" i="10"/>
  <c r="AP12" i="10"/>
  <c r="AO12" i="10"/>
  <c r="AN12" i="10"/>
  <c r="AM12" i="10"/>
  <c r="AL12" i="10"/>
  <c r="AK12" i="10"/>
  <c r="AJ12" i="10"/>
  <c r="AI12" i="10"/>
  <c r="AH12" i="10"/>
  <c r="AG12" i="10"/>
  <c r="AF12" i="10"/>
  <c r="AE12" i="10"/>
  <c r="AD12" i="10"/>
  <c r="AC12" i="10"/>
  <c r="AB12" i="10"/>
  <c r="AA12" i="10"/>
  <c r="Z12" i="10"/>
  <c r="Y12" i="10"/>
  <c r="X12" i="10"/>
  <c r="W12" i="10"/>
  <c r="V12" i="10"/>
  <c r="BK11" i="10"/>
  <c r="BJ11" i="10"/>
  <c r="BI11" i="10"/>
  <c r="BH11" i="10"/>
  <c r="BG11" i="10"/>
  <c r="BF11" i="10"/>
  <c r="BE11" i="10"/>
  <c r="BD11" i="10"/>
  <c r="BC11" i="10"/>
  <c r="BB11" i="10"/>
  <c r="BA11" i="10"/>
  <c r="AZ11" i="10"/>
  <c r="AY11" i="10"/>
  <c r="AX11" i="10"/>
  <c r="AW11" i="10"/>
  <c r="AV11" i="10"/>
  <c r="AU11" i="10"/>
  <c r="AT11" i="10"/>
  <c r="AS11" i="10"/>
  <c r="AR11" i="10"/>
  <c r="AQ11" i="10"/>
  <c r="AP11" i="10"/>
  <c r="AO11" i="10"/>
  <c r="AN11" i="10"/>
  <c r="AM11" i="10"/>
  <c r="AL11" i="10"/>
  <c r="AK11" i="10"/>
  <c r="AJ11" i="10"/>
  <c r="AI11" i="10"/>
  <c r="AH11" i="10"/>
  <c r="AG11" i="10"/>
  <c r="AF11" i="10"/>
  <c r="AE11" i="10"/>
  <c r="AD11" i="10"/>
  <c r="AC11" i="10"/>
  <c r="AB11" i="10"/>
  <c r="AA11" i="10"/>
  <c r="Z11" i="10"/>
  <c r="Y11" i="10"/>
  <c r="X11" i="10"/>
  <c r="W11" i="10"/>
  <c r="V11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BK6" i="9"/>
  <c r="BJ6" i="9"/>
  <c r="BI6" i="9"/>
  <c r="BH6" i="9"/>
  <c r="BG6" i="9"/>
  <c r="BF6" i="9"/>
  <c r="BE6" i="9"/>
  <c r="BD6" i="9"/>
  <c r="BC6" i="9"/>
  <c r="BB6" i="9"/>
  <c r="BA6" i="9"/>
  <c r="AZ6" i="9"/>
  <c r="AY6" i="9"/>
  <c r="AX6" i="9"/>
  <c r="AW6" i="9"/>
  <c r="AV6" i="9"/>
  <c r="AU6" i="9"/>
  <c r="AT6" i="9"/>
  <c r="AS6" i="9"/>
  <c r="AR6" i="9"/>
  <c r="AQ6" i="9"/>
  <c r="AP6" i="9"/>
  <c r="AO6" i="9"/>
  <c r="AN6" i="9"/>
  <c r="AM6" i="9"/>
  <c r="AL6" i="9"/>
  <c r="AK6" i="9"/>
  <c r="AJ6" i="9"/>
  <c r="AI6" i="9"/>
  <c r="AH6" i="9"/>
  <c r="AG6" i="9"/>
  <c r="AF6" i="9"/>
  <c r="AE6" i="9"/>
  <c r="AD6" i="9"/>
  <c r="AC6" i="9"/>
  <c r="AB6" i="9"/>
  <c r="AA6" i="9"/>
  <c r="Z6" i="9"/>
  <c r="Y6" i="9"/>
  <c r="X6" i="9"/>
  <c r="W6" i="9"/>
  <c r="V6" i="9"/>
  <c r="Q19" i="7"/>
  <c r="O19" i="7"/>
  <c r="M19" i="7"/>
  <c r="L19" i="7"/>
  <c r="J19" i="7"/>
  <c r="H19" i="7"/>
  <c r="F19" i="7"/>
  <c r="E19" i="7"/>
  <c r="D19" i="7"/>
  <c r="C19" i="7"/>
  <c r="B19" i="7"/>
  <c r="A19" i="7"/>
  <c r="T18" i="7"/>
  <c r="Q18" i="7"/>
  <c r="O18" i="7"/>
  <c r="N18" i="7"/>
  <c r="M18" i="7"/>
  <c r="L18" i="7"/>
  <c r="J18" i="7"/>
  <c r="H18" i="7"/>
  <c r="F18" i="7"/>
  <c r="E18" i="7"/>
  <c r="D18" i="7"/>
  <c r="C18" i="7"/>
  <c r="B18" i="7"/>
  <c r="A18" i="7"/>
  <c r="T17" i="3"/>
  <c r="Q17" i="3"/>
  <c r="O17" i="3"/>
  <c r="N17" i="3"/>
  <c r="M17" i="3"/>
  <c r="L17" i="3"/>
  <c r="J17" i="3"/>
  <c r="H17" i="3"/>
  <c r="F17" i="3"/>
  <c r="E17" i="3"/>
  <c r="D17" i="3"/>
  <c r="C17" i="3"/>
  <c r="B17" i="3"/>
  <c r="A17" i="3"/>
  <c r="I125" i="15" l="1"/>
  <c r="I68" i="17" l="1"/>
  <c r="I353" i="17"/>
  <c r="D312" i="15"/>
  <c r="D311" i="15"/>
  <c r="D310" i="15"/>
  <c r="D309" i="15"/>
  <c r="D308" i="15"/>
  <c r="D307" i="15"/>
  <c r="D306" i="15"/>
  <c r="D305" i="15"/>
  <c r="D304" i="15"/>
  <c r="D303" i="15"/>
  <c r="D301" i="15"/>
  <c r="D302" i="15"/>
  <c r="D315" i="15"/>
  <c r="D314" i="15"/>
  <c r="D313" i="15"/>
  <c r="D316" i="15"/>
  <c r="D552" i="17" l="1"/>
  <c r="D21" i="17"/>
  <c r="D477" i="17"/>
  <c r="D325" i="17"/>
  <c r="D609" i="17"/>
  <c r="D439" i="17"/>
  <c r="D496" i="17"/>
  <c r="D173" i="17"/>
  <c r="D534" i="17"/>
  <c r="D344" i="17"/>
  <c r="D458" i="17"/>
  <c r="D78" i="17"/>
  <c r="D571" i="17"/>
  <c r="D97" i="17"/>
  <c r="D420" i="17"/>
  <c r="D40" i="17"/>
  <c r="D268" i="17"/>
  <c r="D287" i="17"/>
  <c r="D135" i="17"/>
  <c r="D154" i="17"/>
  <c r="D515" i="17"/>
  <c r="D59" i="17"/>
  <c r="D230" i="17"/>
  <c r="D211" i="17"/>
  <c r="D590" i="17"/>
  <c r="D249" i="17"/>
  <c r="D401" i="17"/>
  <c r="D363" i="17"/>
  <c r="D192" i="17"/>
  <c r="D306" i="17"/>
  <c r="D382" i="17"/>
  <c r="D116" i="17"/>
  <c r="D295" i="15"/>
  <c r="D294" i="15"/>
  <c r="D293" i="15"/>
  <c r="D292" i="15"/>
  <c r="D291" i="15"/>
  <c r="D290" i="15"/>
  <c r="D289" i="15"/>
  <c r="D288" i="15"/>
  <c r="D287" i="15"/>
  <c r="D286" i="15"/>
  <c r="D296" i="15"/>
  <c r="D297" i="15"/>
  <c r="D298" i="15"/>
  <c r="D299" i="15"/>
  <c r="D300" i="15"/>
  <c r="D285" i="15"/>
  <c r="D514" i="17" l="1"/>
  <c r="D153" i="17"/>
  <c r="D362" i="17"/>
  <c r="D589" i="17"/>
  <c r="D343" i="17"/>
  <c r="D58" i="17"/>
  <c r="D400" i="17"/>
  <c r="D286" i="17"/>
  <c r="D172" i="17"/>
  <c r="D20" i="17"/>
  <c r="D419" i="17"/>
  <c r="D96" i="17"/>
  <c r="D77" i="17"/>
  <c r="D39" i="17"/>
  <c r="D533" i="17"/>
  <c r="D248" i="17"/>
  <c r="D438" i="17"/>
  <c r="D115" i="17"/>
  <c r="D495" i="17"/>
  <c r="D608" i="17"/>
  <c r="D381" i="17"/>
  <c r="D229" i="17"/>
  <c r="D476" i="17"/>
  <c r="D267" i="17"/>
  <c r="D551" i="17"/>
  <c r="D210" i="17"/>
  <c r="D457" i="17"/>
  <c r="D570" i="17"/>
  <c r="D305" i="17"/>
  <c r="D134" i="17"/>
  <c r="D324" i="17"/>
  <c r="D191" i="17"/>
  <c r="G252" i="15"/>
  <c r="G492" i="17" s="1"/>
  <c r="G251" i="15"/>
  <c r="G397" i="17" s="1"/>
  <c r="G250" i="15"/>
  <c r="G359" i="17" s="1"/>
  <c r="G249" i="15"/>
  <c r="G264" i="17" s="1"/>
  <c r="C246" i="15"/>
  <c r="B246" i="15"/>
  <c r="C245" i="15"/>
  <c r="B245" i="15"/>
  <c r="C244" i="15"/>
  <c r="B244" i="15"/>
  <c r="C243" i="15"/>
  <c r="B243" i="15"/>
  <c r="C242" i="15"/>
  <c r="B242" i="15"/>
  <c r="C241" i="15"/>
  <c r="B241" i="15"/>
  <c r="C240" i="15"/>
  <c r="B240" i="15"/>
  <c r="C239" i="15"/>
  <c r="B239" i="15"/>
  <c r="C238" i="15"/>
  <c r="B238" i="15"/>
  <c r="C237" i="15"/>
  <c r="C586" i="17" s="1"/>
  <c r="B237" i="15"/>
  <c r="B586" i="17" s="1"/>
  <c r="C236" i="15"/>
  <c r="B236" i="15"/>
  <c r="C235" i="15"/>
  <c r="B235" i="15"/>
  <c r="B234" i="15"/>
  <c r="D247" i="15"/>
  <c r="D246" i="15"/>
  <c r="D245" i="15"/>
  <c r="D244" i="15"/>
  <c r="D243" i="15"/>
  <c r="D242" i="15"/>
  <c r="D241" i="15"/>
  <c r="D240" i="15"/>
  <c r="D239" i="15"/>
  <c r="D238" i="15"/>
  <c r="D237" i="15"/>
  <c r="D236" i="15"/>
  <c r="D234" i="15"/>
  <c r="D989" i="1"/>
  <c r="I989" i="1"/>
  <c r="G989" i="1"/>
  <c r="I988" i="1"/>
  <c r="G988" i="1"/>
  <c r="I987" i="1"/>
  <c r="AI227" i="22" s="1"/>
  <c r="G987" i="1"/>
  <c r="AG227" i="22" s="1"/>
  <c r="I986" i="1"/>
  <c r="G986" i="1"/>
  <c r="I985" i="1"/>
  <c r="G985" i="1"/>
  <c r="I984" i="1"/>
  <c r="G984" i="1"/>
  <c r="I983" i="1"/>
  <c r="G983" i="1"/>
  <c r="I982" i="1"/>
  <c r="G982" i="1"/>
  <c r="I981" i="1"/>
  <c r="G981" i="1"/>
  <c r="D980" i="1"/>
  <c r="D454" i="17" l="1"/>
  <c r="D416" i="17"/>
  <c r="D188" i="17"/>
  <c r="D207" i="17"/>
  <c r="D586" i="17"/>
  <c r="D283" i="17"/>
  <c r="D567" i="17"/>
  <c r="D74" i="17"/>
  <c r="D17" i="17"/>
  <c r="D340" i="17"/>
  <c r="D473" i="17"/>
  <c r="D302" i="17"/>
  <c r="D112" i="17"/>
  <c r="D226" i="17"/>
  <c r="D605" i="17"/>
  <c r="D169" i="17"/>
  <c r="D36" i="17"/>
  <c r="D93" i="17"/>
  <c r="D548" i="17"/>
  <c r="D245" i="17"/>
  <c r="D511" i="17"/>
  <c r="D378" i="17"/>
  <c r="D150" i="17"/>
  <c r="D55" i="17"/>
  <c r="D435" i="17"/>
  <c r="D321" i="17"/>
  <c r="C245" i="17"/>
  <c r="C548" i="17"/>
  <c r="B416" i="17"/>
  <c r="B454" i="17"/>
  <c r="B321" i="17"/>
  <c r="B435" i="17"/>
  <c r="B245" i="17"/>
  <c r="B548" i="17"/>
  <c r="C454" i="17"/>
  <c r="C416" i="17"/>
  <c r="B169" i="17"/>
  <c r="B605" i="17"/>
  <c r="C169" i="17"/>
  <c r="C605" i="17"/>
  <c r="C321" i="17"/>
  <c r="C435" i="17"/>
  <c r="B511" i="17"/>
  <c r="B378" i="17"/>
  <c r="B131" i="17"/>
  <c r="B530" i="17"/>
  <c r="C131" i="17"/>
  <c r="C530" i="17"/>
  <c r="B74" i="17"/>
  <c r="B567" i="17"/>
  <c r="B302" i="17"/>
  <c r="B473" i="17"/>
  <c r="C302" i="17"/>
  <c r="C473" i="17"/>
  <c r="C74" i="17"/>
  <c r="C567" i="17"/>
  <c r="B247" i="15"/>
  <c r="B283" i="17"/>
  <c r="B93" i="17"/>
  <c r="B36" i="17"/>
  <c r="B226" i="17"/>
  <c r="B112" i="17"/>
  <c r="C226" i="17"/>
  <c r="C112" i="17"/>
  <c r="C247" i="15"/>
  <c r="C283" i="17"/>
  <c r="C93" i="17"/>
  <c r="C36" i="17"/>
  <c r="B207" i="17"/>
  <c r="B188" i="17"/>
  <c r="C207" i="17"/>
  <c r="C188" i="17"/>
  <c r="C150" i="17"/>
  <c r="C55" i="17"/>
  <c r="B150" i="17"/>
  <c r="B55" i="17"/>
  <c r="G233" i="15"/>
  <c r="G232" i="15"/>
  <c r="G231" i="15"/>
  <c r="G230" i="15"/>
  <c r="C215" i="15"/>
  <c r="D228" i="15"/>
  <c r="D227" i="15"/>
  <c r="D226" i="15"/>
  <c r="D225" i="15"/>
  <c r="D224" i="15"/>
  <c r="D223" i="15"/>
  <c r="D222" i="15"/>
  <c r="D221" i="15"/>
  <c r="D220" i="15"/>
  <c r="D219" i="15"/>
  <c r="D218" i="15"/>
  <c r="D217" i="15"/>
  <c r="D216" i="15"/>
  <c r="D215" i="15"/>
  <c r="D415" i="17" l="1"/>
  <c r="D168" i="17"/>
  <c r="D263" i="17"/>
  <c r="D244" i="17"/>
  <c r="D566" i="17"/>
  <c r="D35" i="17"/>
  <c r="D472" i="17"/>
  <c r="D604" i="17"/>
  <c r="D491" i="17"/>
  <c r="D453" i="17"/>
  <c r="D111" i="17"/>
  <c r="D16" i="17"/>
  <c r="D377" i="17"/>
  <c r="D206" i="17"/>
  <c r="D529" i="17"/>
  <c r="D547" i="17"/>
  <c r="D339" i="17"/>
  <c r="D282" i="17"/>
  <c r="D510" i="17"/>
  <c r="D54" i="17"/>
  <c r="D301" i="17"/>
  <c r="D187" i="17"/>
  <c r="D396" i="17"/>
  <c r="D73" i="17"/>
  <c r="D320" i="17"/>
  <c r="D130" i="17"/>
  <c r="D434" i="17"/>
  <c r="D358" i="17"/>
  <c r="C415" i="17"/>
  <c r="G149" i="17"/>
  <c r="G225" i="17"/>
  <c r="G585" i="17"/>
  <c r="G92" i="17"/>
  <c r="C234" i="15"/>
  <c r="C168" i="17"/>
  <c r="C340" i="17"/>
  <c r="C17" i="17"/>
  <c r="B340" i="17"/>
  <c r="B17" i="17"/>
  <c r="G214" i="15"/>
  <c r="G603" i="17" s="1"/>
  <c r="G213" i="15"/>
  <c r="G300" i="17" s="1"/>
  <c r="D199" i="15"/>
  <c r="D198" i="15"/>
  <c r="D197" i="15"/>
  <c r="D210" i="15"/>
  <c r="D209" i="15"/>
  <c r="D208" i="15"/>
  <c r="D207" i="15"/>
  <c r="D206" i="15"/>
  <c r="D205" i="15"/>
  <c r="D204" i="15"/>
  <c r="D203" i="15"/>
  <c r="D202" i="15"/>
  <c r="D201" i="15"/>
  <c r="D200" i="15"/>
  <c r="D509" i="17" l="1"/>
  <c r="D129" i="17"/>
  <c r="D53" i="17"/>
  <c r="D148" i="17"/>
  <c r="D376" i="17"/>
  <c r="D528" i="17"/>
  <c r="D357" i="17"/>
  <c r="D91" i="17"/>
  <c r="D471" i="17"/>
  <c r="D167" i="17"/>
  <c r="D319" i="17"/>
  <c r="D186" i="17"/>
  <c r="D565" i="17"/>
  <c r="D262" i="17"/>
  <c r="D395" i="17"/>
  <c r="D584" i="17"/>
  <c r="D205" i="17"/>
  <c r="D110" i="17"/>
  <c r="D490" i="17"/>
  <c r="D433" i="17"/>
  <c r="D34" i="17"/>
  <c r="D281" i="17"/>
  <c r="D414" i="17"/>
  <c r="D72" i="17"/>
  <c r="D224" i="17"/>
  <c r="D338" i="17"/>
  <c r="D452" i="17"/>
  <c r="D243" i="17"/>
  <c r="C511" i="17"/>
  <c r="C378" i="17"/>
  <c r="D188" i="15"/>
  <c r="D187" i="15"/>
  <c r="D186" i="15"/>
  <c r="J90" i="17"/>
  <c r="I187" i="15"/>
  <c r="G187" i="15"/>
  <c r="G196" i="15"/>
  <c r="G337" i="17" s="1"/>
  <c r="G195" i="15"/>
  <c r="G185" i="17" s="1"/>
  <c r="P193" i="15"/>
  <c r="I193" i="15"/>
  <c r="G193" i="15"/>
  <c r="D193" i="15"/>
  <c r="P192" i="15"/>
  <c r="I192" i="15"/>
  <c r="G192" i="15"/>
  <c r="D192" i="15"/>
  <c r="P191" i="15"/>
  <c r="I191" i="15"/>
  <c r="G191" i="15"/>
  <c r="D191" i="15"/>
  <c r="P190" i="15"/>
  <c r="I190" i="15"/>
  <c r="G190" i="15"/>
  <c r="D190" i="15"/>
  <c r="P189" i="15"/>
  <c r="I189" i="15"/>
  <c r="G189" i="15"/>
  <c r="D189" i="15"/>
  <c r="P188" i="15"/>
  <c r="I188" i="15"/>
  <c r="G188" i="15"/>
  <c r="P186" i="15"/>
  <c r="K186" i="15"/>
  <c r="I186" i="15"/>
  <c r="G186" i="15"/>
  <c r="P185" i="15"/>
  <c r="K185" i="15"/>
  <c r="I185" i="15"/>
  <c r="G185" i="15"/>
  <c r="D185" i="15"/>
  <c r="J223" i="17"/>
  <c r="I184" i="15"/>
  <c r="G184" i="15"/>
  <c r="D184" i="15"/>
  <c r="I183" i="15"/>
  <c r="G183" i="15"/>
  <c r="D183" i="15"/>
  <c r="P182" i="15"/>
  <c r="I182" i="15"/>
  <c r="G182" i="15"/>
  <c r="D182" i="15"/>
  <c r="P181" i="15"/>
  <c r="I181" i="15"/>
  <c r="G181" i="15"/>
  <c r="D181" i="15"/>
  <c r="I180" i="15"/>
  <c r="G180" i="15"/>
  <c r="D180" i="15"/>
  <c r="P179" i="15"/>
  <c r="I179" i="15"/>
  <c r="G179" i="15"/>
  <c r="D179" i="15"/>
  <c r="D299" i="17" l="1"/>
  <c r="D166" i="17"/>
  <c r="D602" i="17"/>
  <c r="D90" i="17"/>
  <c r="D71" i="17"/>
  <c r="D261" i="17"/>
  <c r="D527" i="17"/>
  <c r="D280" i="17"/>
  <c r="D52" i="17"/>
  <c r="D109" i="17"/>
  <c r="D583" i="17"/>
  <c r="D242" i="17"/>
  <c r="D394" i="17"/>
  <c r="D33" i="17"/>
  <c r="D356" i="17"/>
  <c r="D451" i="17"/>
  <c r="D508" i="17"/>
  <c r="D318" i="17"/>
  <c r="D375" i="17"/>
  <c r="D223" i="17"/>
  <c r="D470" i="17"/>
  <c r="D128" i="17"/>
  <c r="D546" i="17"/>
  <c r="D15" i="17"/>
  <c r="D432" i="17"/>
  <c r="D564" i="17"/>
  <c r="D204" i="17"/>
  <c r="D147" i="17"/>
  <c r="D413" i="17"/>
  <c r="D489" i="17"/>
  <c r="T186" i="15"/>
  <c r="G128" i="17"/>
  <c r="G470" i="17"/>
  <c r="G15" i="17"/>
  <c r="G546" i="17"/>
  <c r="G318" i="17"/>
  <c r="G508" i="17"/>
  <c r="G564" i="17"/>
  <c r="G432" i="17"/>
  <c r="G280" i="17"/>
  <c r="G527" i="17"/>
  <c r="I451" i="17"/>
  <c r="I356" i="17"/>
  <c r="I15" i="17"/>
  <c r="I546" i="17"/>
  <c r="I318" i="17"/>
  <c r="I508" i="17"/>
  <c r="I564" i="17"/>
  <c r="I432" i="17"/>
  <c r="G90" i="17"/>
  <c r="G602" i="17"/>
  <c r="I223" i="17"/>
  <c r="I375" i="17"/>
  <c r="P33" i="17"/>
  <c r="P394" i="17"/>
  <c r="P15" i="17"/>
  <c r="P546" i="17"/>
  <c r="P318" i="17"/>
  <c r="P508" i="17"/>
  <c r="P564" i="17"/>
  <c r="P432" i="17"/>
  <c r="I90" i="17"/>
  <c r="I602" i="17"/>
  <c r="I33" i="17"/>
  <c r="I394" i="17"/>
  <c r="I242" i="17"/>
  <c r="I583" i="17"/>
  <c r="I489" i="17"/>
  <c r="I413" i="17"/>
  <c r="P280" i="17"/>
  <c r="P527" i="17"/>
  <c r="P451" i="17"/>
  <c r="P356" i="17"/>
  <c r="P489" i="17"/>
  <c r="P413" i="17"/>
  <c r="G33" i="17"/>
  <c r="G394" i="17"/>
  <c r="G242" i="17"/>
  <c r="G583" i="17"/>
  <c r="G451" i="17"/>
  <c r="G356" i="17"/>
  <c r="I280" i="17"/>
  <c r="I527" i="17"/>
  <c r="P128" i="17"/>
  <c r="P470" i="17"/>
  <c r="G223" i="17"/>
  <c r="G375" i="17"/>
  <c r="G489" i="17"/>
  <c r="G413" i="17"/>
  <c r="I128" i="17"/>
  <c r="I470" i="17"/>
  <c r="R185" i="15"/>
  <c r="S185" i="15" s="1"/>
  <c r="K451" i="17"/>
  <c r="K356" i="17"/>
  <c r="R186" i="15"/>
  <c r="K489" i="17"/>
  <c r="K413" i="17"/>
  <c r="K188" i="15"/>
  <c r="J280" i="17"/>
  <c r="G299" i="17"/>
  <c r="G166" i="17"/>
  <c r="G261" i="17"/>
  <c r="G71" i="17"/>
  <c r="K189" i="15"/>
  <c r="K470" i="17" s="1"/>
  <c r="J128" i="17"/>
  <c r="I299" i="17"/>
  <c r="I166" i="17"/>
  <c r="I261" i="17"/>
  <c r="I71" i="17"/>
  <c r="G109" i="17"/>
  <c r="G52" i="17"/>
  <c r="K190" i="15"/>
  <c r="T190" i="15" s="1"/>
  <c r="J299" i="17"/>
  <c r="J166" i="17"/>
  <c r="P166" i="17"/>
  <c r="P299" i="17"/>
  <c r="K191" i="15"/>
  <c r="J15" i="17"/>
  <c r="I109" i="17"/>
  <c r="I52" i="17"/>
  <c r="K179" i="15"/>
  <c r="J33" i="17"/>
  <c r="K180" i="15"/>
  <c r="J261" i="17"/>
  <c r="J71" i="17"/>
  <c r="K181" i="15"/>
  <c r="J109" i="17"/>
  <c r="J52" i="17"/>
  <c r="I204" i="17"/>
  <c r="I147" i="17"/>
  <c r="K192" i="15"/>
  <c r="J318" i="17"/>
  <c r="P109" i="17"/>
  <c r="P52" i="17"/>
  <c r="K182" i="15"/>
  <c r="J204" i="17"/>
  <c r="J147" i="17"/>
  <c r="G204" i="17"/>
  <c r="G147" i="17"/>
  <c r="P204" i="17"/>
  <c r="P147" i="17"/>
  <c r="K183" i="15"/>
  <c r="J242" i="17"/>
  <c r="K187" i="15"/>
  <c r="N187" i="15" s="1"/>
  <c r="K184" i="15"/>
  <c r="N184" i="15" s="1"/>
  <c r="K193" i="15"/>
  <c r="T193" i="15" s="1"/>
  <c r="G178" i="15"/>
  <c r="G241" i="17" s="1"/>
  <c r="G177" i="15"/>
  <c r="G431" i="17" s="1"/>
  <c r="G176" i="15"/>
  <c r="G127" i="17" s="1"/>
  <c r="G175" i="15"/>
  <c r="G108" i="17" s="1"/>
  <c r="J336" i="17"/>
  <c r="I173" i="15"/>
  <c r="G173" i="15"/>
  <c r="D173" i="15"/>
  <c r="P172" i="15"/>
  <c r="I172" i="15"/>
  <c r="G172" i="15"/>
  <c r="D172" i="15"/>
  <c r="P171" i="15"/>
  <c r="I171" i="15"/>
  <c r="G171" i="15"/>
  <c r="D171" i="15"/>
  <c r="I170" i="15"/>
  <c r="G170" i="15"/>
  <c r="D170" i="15"/>
  <c r="I169" i="15"/>
  <c r="G169" i="15"/>
  <c r="D169" i="15"/>
  <c r="I168" i="15"/>
  <c r="G168" i="15"/>
  <c r="D168" i="15"/>
  <c r="I167" i="15"/>
  <c r="G167" i="15"/>
  <c r="D167" i="15"/>
  <c r="I166" i="15"/>
  <c r="G166" i="15"/>
  <c r="D166" i="15"/>
  <c r="P165" i="15"/>
  <c r="J70" i="17"/>
  <c r="I165" i="15"/>
  <c r="G165" i="15"/>
  <c r="D165" i="15"/>
  <c r="P164" i="15"/>
  <c r="I164" i="15"/>
  <c r="G164" i="15"/>
  <c r="D164" i="15"/>
  <c r="P163" i="15"/>
  <c r="I163" i="15"/>
  <c r="G163" i="15"/>
  <c r="D163" i="15"/>
  <c r="P162" i="15"/>
  <c r="K162" i="15"/>
  <c r="I162" i="15"/>
  <c r="G162" i="15"/>
  <c r="D162" i="15"/>
  <c r="P161" i="15"/>
  <c r="I161" i="15"/>
  <c r="G161" i="15"/>
  <c r="D161" i="15"/>
  <c r="I160" i="15"/>
  <c r="G160" i="15"/>
  <c r="D160" i="15"/>
  <c r="AD202" i="22" l="1"/>
  <c r="D260" i="17"/>
  <c r="D279" i="17"/>
  <c r="AD199" i="22"/>
  <c r="B181" i="22" s="1"/>
  <c r="D355" i="17"/>
  <c r="D51" i="17"/>
  <c r="AD208" i="22"/>
  <c r="B211" i="22" s="1"/>
  <c r="D374" i="17"/>
  <c r="D317" i="17"/>
  <c r="AD200" i="22"/>
  <c r="B186" i="22"/>
  <c r="D32" i="17"/>
  <c r="D165" i="17"/>
  <c r="AD204" i="22"/>
  <c r="B195" i="22" s="1"/>
  <c r="D450" i="17"/>
  <c r="D70" i="17"/>
  <c r="AD209" i="22"/>
  <c r="B214" i="22" s="1"/>
  <c r="D488" i="17"/>
  <c r="D184" i="17"/>
  <c r="AD201" i="22"/>
  <c r="B189" i="22" s="1"/>
  <c r="D582" i="17"/>
  <c r="D412" i="17"/>
  <c r="AD207" i="22"/>
  <c r="B208" i="22" s="1"/>
  <c r="D89" i="17"/>
  <c r="D14" i="17"/>
  <c r="AD211" i="22"/>
  <c r="B221" i="22" s="1"/>
  <c r="D469" i="17"/>
  <c r="D298" i="17"/>
  <c r="AD203" i="22"/>
  <c r="B192" i="22" s="1"/>
  <c r="D393" i="17"/>
  <c r="D146" i="17"/>
  <c r="AD210" i="22"/>
  <c r="B217" i="22" s="1"/>
  <c r="D545" i="17"/>
  <c r="D222" i="17"/>
  <c r="AD212" i="22"/>
  <c r="B225" i="22" s="1"/>
  <c r="D526" i="17"/>
  <c r="D336" i="17"/>
  <c r="AD206" i="22"/>
  <c r="D601" i="17"/>
  <c r="D563" i="17"/>
  <c r="AD205" i="22"/>
  <c r="B201" i="22" s="1"/>
  <c r="D507" i="17"/>
  <c r="D203" i="17"/>
  <c r="N180" i="15"/>
  <c r="R180" i="15" s="1"/>
  <c r="N375" i="17"/>
  <c r="N223" i="17"/>
  <c r="P184" i="15"/>
  <c r="N602" i="17"/>
  <c r="N90" i="17"/>
  <c r="P187" i="15"/>
  <c r="K583" i="17"/>
  <c r="N183" i="15"/>
  <c r="R183" i="15" s="1"/>
  <c r="R583" i="17" s="1"/>
  <c r="U186" i="15"/>
  <c r="U413" i="17" s="1"/>
  <c r="T432" i="17"/>
  <c r="T564" i="17"/>
  <c r="K508" i="17"/>
  <c r="K375" i="17"/>
  <c r="T184" i="15"/>
  <c r="K394" i="17"/>
  <c r="T179" i="15"/>
  <c r="K546" i="17"/>
  <c r="T191" i="15"/>
  <c r="K602" i="17"/>
  <c r="T187" i="15"/>
  <c r="K527" i="17"/>
  <c r="T188" i="15"/>
  <c r="T489" i="17"/>
  <c r="T413" i="17"/>
  <c r="T299" i="17"/>
  <c r="T166" i="17"/>
  <c r="S186" i="15"/>
  <c r="U185" i="15"/>
  <c r="AK201" i="22"/>
  <c r="G189" i="22" s="1"/>
  <c r="S181" i="22"/>
  <c r="R182" i="22" s="1"/>
  <c r="T181" i="22"/>
  <c r="T182" i="22" s="1"/>
  <c r="R181" i="22"/>
  <c r="S182" i="22" s="1"/>
  <c r="S186" i="22"/>
  <c r="R187" i="22" s="1"/>
  <c r="R186" i="22"/>
  <c r="S187" i="22" s="1"/>
  <c r="T186" i="22"/>
  <c r="T187" i="22" s="1"/>
  <c r="R225" i="22"/>
  <c r="S226" i="22" s="1"/>
  <c r="S192" i="22"/>
  <c r="R193" i="22" s="1"/>
  <c r="R201" i="22"/>
  <c r="S202" i="22" s="1"/>
  <c r="R208" i="22"/>
  <c r="S209" i="22" s="1"/>
  <c r="S217" i="22"/>
  <c r="R218" i="22" s="1"/>
  <c r="T195" i="22"/>
  <c r="T196" i="22" s="1"/>
  <c r="T211" i="22"/>
  <c r="T212" i="22" s="1"/>
  <c r="T189" i="22"/>
  <c r="T190" i="22" s="1"/>
  <c r="R214" i="22"/>
  <c r="S215" i="22" s="1"/>
  <c r="T192" i="22"/>
  <c r="T193" i="22" s="1"/>
  <c r="S201" i="22"/>
  <c r="R202" i="22" s="1"/>
  <c r="S198" i="22"/>
  <c r="R199" i="22" s="1"/>
  <c r="S214" i="22"/>
  <c r="R215" i="22" s="1"/>
  <c r="S195" i="22"/>
  <c r="R196" i="22" s="1"/>
  <c r="R217" i="22"/>
  <c r="S218" i="22" s="1"/>
  <c r="S189" i="22"/>
  <c r="R190" i="22" s="1"/>
  <c r="R195" i="22"/>
  <c r="S196" i="22" s="1"/>
  <c r="S211" i="22"/>
  <c r="R212" i="22" s="1"/>
  <c r="R189" i="22"/>
  <c r="S190" i="22" s="1"/>
  <c r="S221" i="22"/>
  <c r="R222" i="22" s="1"/>
  <c r="R221" i="22"/>
  <c r="S222" i="22" s="1"/>
  <c r="R204" i="22"/>
  <c r="S205" i="22" s="1"/>
  <c r="T208" i="22"/>
  <c r="T209" i="22" s="1"/>
  <c r="S225" i="22"/>
  <c r="R226" i="22" s="1"/>
  <c r="T204" i="22"/>
  <c r="T205" i="22" s="1"/>
  <c r="T201" i="22"/>
  <c r="T202" i="22" s="1"/>
  <c r="T225" i="22"/>
  <c r="T226" i="22" s="1"/>
  <c r="R192" i="22"/>
  <c r="S193" i="22" s="1"/>
  <c r="R198" i="22"/>
  <c r="S199" i="22" s="1"/>
  <c r="T221" i="22"/>
  <c r="T222" i="22" s="1"/>
  <c r="S208" i="22"/>
  <c r="R209" i="22" s="1"/>
  <c r="T214" i="22"/>
  <c r="T215" i="22" s="1"/>
  <c r="S204" i="22"/>
  <c r="R205" i="22" s="1"/>
  <c r="T217" i="22"/>
  <c r="T218" i="22" s="1"/>
  <c r="R211" i="22"/>
  <c r="S212" i="22" s="1"/>
  <c r="T198" i="22"/>
  <c r="T199" i="22" s="1"/>
  <c r="I51" i="17"/>
  <c r="I355" i="17"/>
  <c r="I582" i="17"/>
  <c r="I412" i="17"/>
  <c r="G146" i="17"/>
  <c r="G393" i="17"/>
  <c r="G70" i="17"/>
  <c r="G450" i="17"/>
  <c r="G51" i="17"/>
  <c r="G355" i="17"/>
  <c r="I146" i="17"/>
  <c r="I393" i="17"/>
  <c r="I70" i="17"/>
  <c r="I450" i="17"/>
  <c r="G184" i="17"/>
  <c r="G488" i="17"/>
  <c r="G222" i="17"/>
  <c r="G545" i="17"/>
  <c r="G298" i="17"/>
  <c r="G469" i="17"/>
  <c r="G336" i="17"/>
  <c r="G526" i="17"/>
  <c r="P412" i="17"/>
  <c r="P582" i="17"/>
  <c r="I601" i="17"/>
  <c r="I563" i="17"/>
  <c r="I184" i="17"/>
  <c r="I488" i="17"/>
  <c r="I222" i="17"/>
  <c r="I545" i="17"/>
  <c r="I298" i="17"/>
  <c r="I469" i="17"/>
  <c r="I336" i="17"/>
  <c r="I526" i="17"/>
  <c r="G317" i="17"/>
  <c r="G374" i="17"/>
  <c r="P146" i="17"/>
  <c r="P393" i="17"/>
  <c r="I203" i="17"/>
  <c r="I507" i="17"/>
  <c r="P222" i="17"/>
  <c r="P545" i="17"/>
  <c r="G563" i="17"/>
  <c r="G601" i="17"/>
  <c r="I317" i="17"/>
  <c r="I374" i="17"/>
  <c r="P298" i="17"/>
  <c r="P469" i="17"/>
  <c r="G582" i="17"/>
  <c r="G412" i="17"/>
  <c r="G203" i="17"/>
  <c r="G507" i="17"/>
  <c r="P70" i="17"/>
  <c r="P450" i="17"/>
  <c r="R193" i="15"/>
  <c r="K564" i="17"/>
  <c r="K432" i="17"/>
  <c r="R489" i="17"/>
  <c r="R413" i="17"/>
  <c r="R162" i="15"/>
  <c r="S162" i="15" s="1"/>
  <c r="K582" i="17"/>
  <c r="K412" i="17"/>
  <c r="S451" i="17"/>
  <c r="S356" i="17"/>
  <c r="R451" i="17"/>
  <c r="R356" i="17"/>
  <c r="P165" i="17"/>
  <c r="P32" i="17"/>
  <c r="I279" i="17"/>
  <c r="I260" i="17"/>
  <c r="R182" i="15"/>
  <c r="K147" i="17"/>
  <c r="K204" i="17"/>
  <c r="K163" i="15"/>
  <c r="J279" i="17"/>
  <c r="J260" i="17"/>
  <c r="K171" i="15"/>
  <c r="AK210" i="22" s="1"/>
  <c r="G217" i="22" s="1"/>
  <c r="J222" i="17"/>
  <c r="K242" i="17"/>
  <c r="R181" i="15"/>
  <c r="K109" i="17"/>
  <c r="K52" i="17"/>
  <c r="R190" i="15"/>
  <c r="K299" i="17"/>
  <c r="K166" i="17"/>
  <c r="R189" i="15"/>
  <c r="R470" i="17" s="1"/>
  <c r="K128" i="17"/>
  <c r="P260" i="17"/>
  <c r="P279" i="17"/>
  <c r="K164" i="15"/>
  <c r="J146" i="17"/>
  <c r="K172" i="15"/>
  <c r="J298" i="17"/>
  <c r="K160" i="15"/>
  <c r="J51" i="17"/>
  <c r="K170" i="15"/>
  <c r="J184" i="17"/>
  <c r="G89" i="17"/>
  <c r="G14" i="17"/>
  <c r="R192" i="15"/>
  <c r="R508" i="17" s="1"/>
  <c r="K318" i="17"/>
  <c r="K166" i="15"/>
  <c r="J203" i="17"/>
  <c r="K261" i="17"/>
  <c r="K71" i="17"/>
  <c r="R191" i="15"/>
  <c r="R546" i="17" s="1"/>
  <c r="K15" i="17"/>
  <c r="G165" i="17"/>
  <c r="G32" i="17"/>
  <c r="I89" i="17"/>
  <c r="I14" i="17"/>
  <c r="I165" i="17"/>
  <c r="I32" i="17"/>
  <c r="K168" i="15"/>
  <c r="J89" i="17"/>
  <c r="J14" i="17"/>
  <c r="R184" i="15"/>
  <c r="K223" i="17"/>
  <c r="R179" i="15"/>
  <c r="R394" i="17" s="1"/>
  <c r="K33" i="17"/>
  <c r="K161" i="15"/>
  <c r="AK200" i="22" s="1"/>
  <c r="G186" i="22" s="1"/>
  <c r="J165" i="17"/>
  <c r="J32" i="17"/>
  <c r="G260" i="17"/>
  <c r="G279" i="17"/>
  <c r="K169" i="15"/>
  <c r="J317" i="17"/>
  <c r="R187" i="15"/>
  <c r="K90" i="17"/>
  <c r="R188" i="15"/>
  <c r="R527" i="17" s="1"/>
  <c r="K280" i="17"/>
  <c r="K167" i="15"/>
  <c r="N167" i="15" s="1"/>
  <c r="K165" i="15"/>
  <c r="AK204" i="22" s="1"/>
  <c r="K173" i="15"/>
  <c r="G159" i="15"/>
  <c r="G600" i="17" s="1"/>
  <c r="G158" i="15"/>
  <c r="G562" i="17" s="1"/>
  <c r="G157" i="15"/>
  <c r="G544" i="17" s="1"/>
  <c r="G156" i="15"/>
  <c r="G202" i="17" s="1"/>
  <c r="D154" i="15"/>
  <c r="D153" i="15"/>
  <c r="D152" i="15"/>
  <c r="D151" i="15"/>
  <c r="D150" i="15"/>
  <c r="D149" i="15"/>
  <c r="D148" i="15"/>
  <c r="D147" i="15"/>
  <c r="D146" i="15"/>
  <c r="D145" i="15"/>
  <c r="D144" i="15"/>
  <c r="D143" i="15"/>
  <c r="D142" i="15"/>
  <c r="D141" i="15"/>
  <c r="D468" i="17" l="1"/>
  <c r="D430" i="17"/>
  <c r="D525" i="17"/>
  <c r="D13" i="17"/>
  <c r="D581" i="17"/>
  <c r="D335" i="17"/>
  <c r="D506" i="17"/>
  <c r="D107" i="17"/>
  <c r="B198" i="22"/>
  <c r="B204" i="22"/>
  <c r="D354" i="17"/>
  <c r="D240" i="17"/>
  <c r="D449" i="17"/>
  <c r="D259" i="17"/>
  <c r="D373" i="17"/>
  <c r="D50" i="17"/>
  <c r="D411" i="17"/>
  <c r="D31" i="17"/>
  <c r="D392" i="17"/>
  <c r="D88" i="17"/>
  <c r="D69" i="17"/>
  <c r="D278" i="17"/>
  <c r="D145" i="17"/>
  <c r="D126" i="17"/>
  <c r="D487" i="17"/>
  <c r="D316" i="17"/>
  <c r="D183" i="17"/>
  <c r="D164" i="17"/>
  <c r="D297" i="17"/>
  <c r="D221" i="17"/>
  <c r="U451" i="17"/>
  <c r="P223" i="17"/>
  <c r="P375" i="17"/>
  <c r="P90" i="17"/>
  <c r="P602" i="17"/>
  <c r="N583" i="17"/>
  <c r="N242" i="17"/>
  <c r="P183" i="15"/>
  <c r="N71" i="17"/>
  <c r="N261" i="17"/>
  <c r="P180" i="15"/>
  <c r="U489" i="17"/>
  <c r="T602" i="17"/>
  <c r="T90" i="17"/>
  <c r="U187" i="15"/>
  <c r="U602" i="17" s="1"/>
  <c r="T546" i="17"/>
  <c r="T15" i="17"/>
  <c r="T527" i="17"/>
  <c r="T280" i="17"/>
  <c r="T375" i="17"/>
  <c r="T223" i="17"/>
  <c r="AN218" i="22"/>
  <c r="T394" i="17"/>
  <c r="T33" i="17"/>
  <c r="U356" i="17"/>
  <c r="U193" i="15"/>
  <c r="S413" i="17"/>
  <c r="S489" i="17"/>
  <c r="AK209" i="22"/>
  <c r="G214" i="22" s="1"/>
  <c r="N170" i="15"/>
  <c r="R170" i="15" s="1"/>
  <c r="R488" i="17" s="1"/>
  <c r="T170" i="15"/>
  <c r="N563" i="17"/>
  <c r="N601" i="17"/>
  <c r="P167" i="15"/>
  <c r="AK205" i="22"/>
  <c r="G201" i="22" s="1"/>
  <c r="N166" i="15"/>
  <c r="R166" i="15" s="1"/>
  <c r="R507" i="17" s="1"/>
  <c r="T166" i="15"/>
  <c r="AK199" i="22"/>
  <c r="N160" i="15"/>
  <c r="R160" i="15" s="1"/>
  <c r="R355" i="17" s="1"/>
  <c r="AK211" i="22"/>
  <c r="G221" i="22" s="1"/>
  <c r="T172" i="15"/>
  <c r="N168" i="15"/>
  <c r="R168" i="15" s="1"/>
  <c r="T168" i="15"/>
  <c r="AK203" i="22"/>
  <c r="G195" i="22" s="1"/>
  <c r="T164" i="15"/>
  <c r="AK212" i="22"/>
  <c r="G225" i="22" s="1"/>
  <c r="N173" i="15"/>
  <c r="R173" i="15" s="1"/>
  <c r="AK208" i="22"/>
  <c r="G211" i="22" s="1"/>
  <c r="N169" i="15"/>
  <c r="R169" i="15" s="1"/>
  <c r="R374" i="17" s="1"/>
  <c r="T169" i="15"/>
  <c r="AK207" i="22"/>
  <c r="G208" i="22" s="1"/>
  <c r="AK202" i="22"/>
  <c r="G192" i="22" s="1"/>
  <c r="AK206" i="22"/>
  <c r="G204" i="22" s="1"/>
  <c r="K393" i="17"/>
  <c r="K374" i="17"/>
  <c r="K526" i="17"/>
  <c r="K450" i="17"/>
  <c r="G198" i="22"/>
  <c r="K488" i="17"/>
  <c r="K507" i="17"/>
  <c r="K355" i="17"/>
  <c r="K469" i="17"/>
  <c r="K545" i="17"/>
  <c r="U162" i="15"/>
  <c r="U582" i="17" s="1"/>
  <c r="R167" i="15"/>
  <c r="S167" i="15" s="1"/>
  <c r="K601" i="17"/>
  <c r="K563" i="17"/>
  <c r="R602" i="17"/>
  <c r="S582" i="17"/>
  <c r="S412" i="17"/>
  <c r="S193" i="15"/>
  <c r="R564" i="17"/>
  <c r="R432" i="17"/>
  <c r="R223" i="17"/>
  <c r="R375" i="17"/>
  <c r="R582" i="17"/>
  <c r="R412" i="17"/>
  <c r="S179" i="15"/>
  <c r="R33" i="17"/>
  <c r="U179" i="15"/>
  <c r="U394" i="17" s="1"/>
  <c r="S180" i="15"/>
  <c r="R261" i="17"/>
  <c r="R71" i="17"/>
  <c r="U180" i="15"/>
  <c r="K184" i="17"/>
  <c r="R109" i="17"/>
  <c r="R52" i="17"/>
  <c r="U181" i="15"/>
  <c r="S181" i="15"/>
  <c r="R163" i="15"/>
  <c r="K279" i="17"/>
  <c r="K260" i="17"/>
  <c r="K203" i="17"/>
  <c r="R242" i="17"/>
  <c r="S183" i="15"/>
  <c r="U183" i="15"/>
  <c r="U583" i="17" s="1"/>
  <c r="R204" i="17"/>
  <c r="R147" i="17"/>
  <c r="U182" i="15"/>
  <c r="S182" i="15"/>
  <c r="K51" i="17"/>
  <c r="U184" i="15"/>
  <c r="S188" i="15"/>
  <c r="R280" i="17"/>
  <c r="U188" i="15"/>
  <c r="U527" i="17" s="1"/>
  <c r="R165" i="15"/>
  <c r="R450" i="17" s="1"/>
  <c r="K70" i="17"/>
  <c r="S189" i="15"/>
  <c r="R128" i="17"/>
  <c r="U189" i="15"/>
  <c r="U470" i="17" s="1"/>
  <c r="S184" i="15"/>
  <c r="R318" i="17"/>
  <c r="U192" i="15"/>
  <c r="U508" i="17" s="1"/>
  <c r="S192" i="15"/>
  <c r="R172" i="15"/>
  <c r="R469" i="17" s="1"/>
  <c r="K298" i="17"/>
  <c r="R171" i="15"/>
  <c r="R545" i="17" s="1"/>
  <c r="K222" i="17"/>
  <c r="S187" i="15"/>
  <c r="R90" i="17"/>
  <c r="K89" i="17"/>
  <c r="K14" i="17"/>
  <c r="R15" i="17"/>
  <c r="U191" i="15"/>
  <c r="U546" i="17" s="1"/>
  <c r="S191" i="15"/>
  <c r="R299" i="17"/>
  <c r="R166" i="17"/>
  <c r="S190" i="15"/>
  <c r="U190" i="15"/>
  <c r="K317" i="17"/>
  <c r="K336" i="17"/>
  <c r="R161" i="15"/>
  <c r="K165" i="17"/>
  <c r="K32" i="17"/>
  <c r="R164" i="15"/>
  <c r="R393" i="17" s="1"/>
  <c r="K146" i="17"/>
  <c r="G140" i="15"/>
  <c r="G49" i="17" s="1"/>
  <c r="G139" i="15"/>
  <c r="G467" i="17" s="1"/>
  <c r="P136" i="15"/>
  <c r="I136" i="15"/>
  <c r="G136" i="15"/>
  <c r="D136" i="15"/>
  <c r="I130" i="15"/>
  <c r="G130" i="15"/>
  <c r="D130" i="15"/>
  <c r="J258" i="17"/>
  <c r="I129" i="15"/>
  <c r="G129" i="15"/>
  <c r="D129" i="15"/>
  <c r="D124" i="15"/>
  <c r="D137" i="15"/>
  <c r="D134" i="15"/>
  <c r="D133" i="15"/>
  <c r="D132" i="15"/>
  <c r="D131" i="15"/>
  <c r="D128" i="15"/>
  <c r="D127" i="15"/>
  <c r="D126" i="15"/>
  <c r="D125" i="15"/>
  <c r="D123" i="15"/>
  <c r="D543" i="17" l="1"/>
  <c r="D277" i="17"/>
  <c r="D220" i="17"/>
  <c r="D12" i="17"/>
  <c r="D599" i="17"/>
  <c r="D182" i="17"/>
  <c r="D448" i="17"/>
  <c r="D125" i="17"/>
  <c r="D353" i="17"/>
  <c r="D68" i="17"/>
  <c r="D429" i="17"/>
  <c r="D296" i="17"/>
  <c r="D87" i="17"/>
  <c r="D30" i="17"/>
  <c r="D580" i="17"/>
  <c r="D258" i="17"/>
  <c r="D505" i="17"/>
  <c r="D144" i="17"/>
  <c r="D486" i="17"/>
  <c r="D201" i="17"/>
  <c r="D372" i="17"/>
  <c r="D163" i="17"/>
  <c r="D239" i="17"/>
  <c r="D334" i="17"/>
  <c r="D524" i="17"/>
  <c r="D106" i="17"/>
  <c r="D391" i="17"/>
  <c r="D315" i="17"/>
  <c r="P242" i="17"/>
  <c r="P583" i="17"/>
  <c r="P261" i="17"/>
  <c r="P71" i="17"/>
  <c r="U90" i="17"/>
  <c r="U564" i="17"/>
  <c r="U432" i="17"/>
  <c r="AN222" i="22"/>
  <c r="AN207" i="22"/>
  <c r="H208" i="22" s="1"/>
  <c r="Z209" i="22" s="1"/>
  <c r="T89" i="17"/>
  <c r="T14" i="17"/>
  <c r="AN226" i="22"/>
  <c r="AN211" i="22"/>
  <c r="H221" i="22" s="1"/>
  <c r="Z222" i="22" s="1"/>
  <c r="T469" i="17"/>
  <c r="T298" i="17"/>
  <c r="N526" i="17"/>
  <c r="N336" i="17"/>
  <c r="P173" i="15"/>
  <c r="P601" i="17"/>
  <c r="P563" i="17"/>
  <c r="AN209" i="22"/>
  <c r="H214" i="22" s="1"/>
  <c r="Z215" i="22" s="1"/>
  <c r="T488" i="17"/>
  <c r="T184" i="17"/>
  <c r="AN203" i="22"/>
  <c r="H195" i="22" s="1"/>
  <c r="Z196" i="22" s="1"/>
  <c r="T393" i="17"/>
  <c r="T146" i="17"/>
  <c r="N355" i="17"/>
  <c r="N51" i="17"/>
  <c r="P160" i="15"/>
  <c r="AN223" i="22"/>
  <c r="AN208" i="22"/>
  <c r="H211" i="22" s="1"/>
  <c r="Z212" i="22" s="1"/>
  <c r="T374" i="17"/>
  <c r="T317" i="17"/>
  <c r="N374" i="17"/>
  <c r="N317" i="17"/>
  <c r="P169" i="15"/>
  <c r="AN205" i="22"/>
  <c r="H201" i="22" s="1"/>
  <c r="Z202" i="22" s="1"/>
  <c r="T507" i="17"/>
  <c r="T203" i="17"/>
  <c r="N488" i="17"/>
  <c r="N184" i="17"/>
  <c r="P170" i="15"/>
  <c r="N14" i="17"/>
  <c r="N89" i="17"/>
  <c r="P168" i="15"/>
  <c r="N507" i="17"/>
  <c r="N203" i="17"/>
  <c r="P166" i="15"/>
  <c r="U412" i="17"/>
  <c r="U165" i="15"/>
  <c r="U450" i="17" s="1"/>
  <c r="G163" i="17"/>
  <c r="G372" i="17"/>
  <c r="P163" i="17"/>
  <c r="P372" i="17"/>
  <c r="I258" i="17"/>
  <c r="I580" i="17"/>
  <c r="G125" i="17"/>
  <c r="G448" i="17"/>
  <c r="I125" i="17"/>
  <c r="I448" i="17"/>
  <c r="I163" i="17"/>
  <c r="I372" i="17"/>
  <c r="G258" i="17"/>
  <c r="G580" i="17"/>
  <c r="S223" i="17"/>
  <c r="S375" i="17"/>
  <c r="S280" i="17"/>
  <c r="S527" i="17"/>
  <c r="U223" i="17"/>
  <c r="U375" i="17"/>
  <c r="S33" i="17"/>
  <c r="S394" i="17"/>
  <c r="S318" i="17"/>
  <c r="S508" i="17"/>
  <c r="S128" i="17"/>
  <c r="S470" i="17"/>
  <c r="U173" i="15"/>
  <c r="R526" i="17"/>
  <c r="S90" i="17"/>
  <c r="S602" i="17"/>
  <c r="S242" i="17"/>
  <c r="S583" i="17"/>
  <c r="S564" i="17"/>
  <c r="S432" i="17"/>
  <c r="S601" i="17"/>
  <c r="S563" i="17"/>
  <c r="S15" i="17"/>
  <c r="S546" i="17"/>
  <c r="U167" i="15"/>
  <c r="R601" i="17"/>
  <c r="R563" i="17"/>
  <c r="U318" i="17"/>
  <c r="S165" i="15"/>
  <c r="R70" i="17"/>
  <c r="U52" i="17"/>
  <c r="U109" i="17"/>
  <c r="S160" i="15"/>
  <c r="R51" i="17"/>
  <c r="U160" i="15"/>
  <c r="U355" i="17" s="1"/>
  <c r="S169" i="15"/>
  <c r="R317" i="17"/>
  <c r="U169" i="15"/>
  <c r="U374" i="17" s="1"/>
  <c r="U15" i="17"/>
  <c r="U280" i="17"/>
  <c r="S204" i="17"/>
  <c r="S147" i="17"/>
  <c r="S261" i="17"/>
  <c r="S71" i="17"/>
  <c r="S109" i="17"/>
  <c r="S52" i="17"/>
  <c r="R146" i="17"/>
  <c r="S164" i="15"/>
  <c r="U164" i="15"/>
  <c r="U393" i="17" s="1"/>
  <c r="U299" i="17"/>
  <c r="U166" i="17"/>
  <c r="U204" i="17"/>
  <c r="U147" i="17"/>
  <c r="R203" i="17"/>
  <c r="S166" i="15"/>
  <c r="U166" i="15"/>
  <c r="U507" i="17" s="1"/>
  <c r="U33" i="17"/>
  <c r="K136" i="15"/>
  <c r="K372" i="17" s="1"/>
  <c r="J163" i="17"/>
  <c r="R222" i="17"/>
  <c r="S171" i="15"/>
  <c r="U171" i="15"/>
  <c r="U545" i="17" s="1"/>
  <c r="K130" i="15"/>
  <c r="J125" i="17"/>
  <c r="S299" i="17"/>
  <c r="S166" i="17"/>
  <c r="U128" i="17"/>
  <c r="R184" i="17"/>
  <c r="S170" i="15"/>
  <c r="U170" i="15"/>
  <c r="U488" i="17" s="1"/>
  <c r="S161" i="15"/>
  <c r="R165" i="17"/>
  <c r="R32" i="17"/>
  <c r="U161" i="15"/>
  <c r="S168" i="15"/>
  <c r="R89" i="17"/>
  <c r="R14" i="17"/>
  <c r="U168" i="15"/>
  <c r="R298" i="17"/>
  <c r="S172" i="15"/>
  <c r="U172" i="15"/>
  <c r="U469" i="17" s="1"/>
  <c r="R279" i="17"/>
  <c r="R260" i="17"/>
  <c r="U163" i="15"/>
  <c r="S163" i="15"/>
  <c r="S173" i="15"/>
  <c r="R336" i="17"/>
  <c r="U242" i="17"/>
  <c r="U261" i="17"/>
  <c r="U71" i="17"/>
  <c r="K129" i="15"/>
  <c r="G122" i="15"/>
  <c r="G276" i="17" s="1"/>
  <c r="G121" i="15"/>
  <c r="G314" i="17" s="1"/>
  <c r="G120" i="15"/>
  <c r="G504" i="17" s="1"/>
  <c r="G119" i="15"/>
  <c r="G371" i="17" s="1"/>
  <c r="G118" i="15"/>
  <c r="G162" i="17" s="1"/>
  <c r="G117" i="15"/>
  <c r="G67" i="17" s="1"/>
  <c r="D113" i="15"/>
  <c r="D112" i="15"/>
  <c r="D111" i="15"/>
  <c r="D110" i="15"/>
  <c r="D115" i="15"/>
  <c r="D114" i="15"/>
  <c r="D109" i="15"/>
  <c r="D108" i="15"/>
  <c r="D107" i="15"/>
  <c r="D106" i="15"/>
  <c r="D105" i="15"/>
  <c r="D104" i="15"/>
  <c r="D103" i="15"/>
  <c r="D124" i="17" l="1"/>
  <c r="D48" i="17"/>
  <c r="D523" i="17"/>
  <c r="D257" i="17"/>
  <c r="K448" i="17"/>
  <c r="N130" i="15"/>
  <c r="D598" i="17"/>
  <c r="D219" i="17"/>
  <c r="D485" i="17"/>
  <c r="D466" i="17"/>
  <c r="D579" i="17"/>
  <c r="D295" i="17"/>
  <c r="D200" i="17"/>
  <c r="D333" i="17"/>
  <c r="D181" i="17"/>
  <c r="D143" i="17"/>
  <c r="D352" i="17"/>
  <c r="D29" i="17"/>
  <c r="D11" i="17"/>
  <c r="D238" i="17"/>
  <c r="K580" i="17"/>
  <c r="N129" i="15"/>
  <c r="D409" i="17"/>
  <c r="D542" i="17"/>
  <c r="D447" i="17"/>
  <c r="D390" i="17"/>
  <c r="D560" i="17"/>
  <c r="D105" i="17"/>
  <c r="D428" i="17"/>
  <c r="D86" i="17"/>
  <c r="P317" i="17"/>
  <c r="P374" i="17"/>
  <c r="P184" i="17"/>
  <c r="P488" i="17"/>
  <c r="P14" i="17"/>
  <c r="P89" i="17"/>
  <c r="P336" i="17"/>
  <c r="P526" i="17"/>
  <c r="P51" i="17"/>
  <c r="P355" i="17"/>
  <c r="P203" i="17"/>
  <c r="P507" i="17"/>
  <c r="U70" i="17"/>
  <c r="S51" i="17"/>
  <c r="S355" i="17"/>
  <c r="S298" i="17"/>
  <c r="S469" i="17"/>
  <c r="S184" i="17"/>
  <c r="S488" i="17"/>
  <c r="S203" i="17"/>
  <c r="S507" i="17"/>
  <c r="S222" i="17"/>
  <c r="S545" i="17"/>
  <c r="S317" i="17"/>
  <c r="S374" i="17"/>
  <c r="S70" i="17"/>
  <c r="S450" i="17"/>
  <c r="U336" i="17"/>
  <c r="U526" i="17"/>
  <c r="S336" i="17"/>
  <c r="S526" i="17"/>
  <c r="U563" i="17"/>
  <c r="U601" i="17"/>
  <c r="S146" i="17"/>
  <c r="S393" i="17"/>
  <c r="K258" i="17"/>
  <c r="U89" i="17"/>
  <c r="U14" i="17"/>
  <c r="S165" i="17"/>
  <c r="S32" i="17"/>
  <c r="U260" i="17"/>
  <c r="U279" i="17"/>
  <c r="U146" i="17"/>
  <c r="U51" i="17"/>
  <c r="R136" i="15"/>
  <c r="R372" i="17" s="1"/>
  <c r="K163" i="17"/>
  <c r="U298" i="17"/>
  <c r="S89" i="17"/>
  <c r="S14" i="17"/>
  <c r="U184" i="17"/>
  <c r="K125" i="17"/>
  <c r="U203" i="17"/>
  <c r="U165" i="17"/>
  <c r="U32" i="17"/>
  <c r="U317" i="17"/>
  <c r="U222" i="17"/>
  <c r="S279" i="17"/>
  <c r="S260" i="17"/>
  <c r="D97" i="15"/>
  <c r="D96" i="15"/>
  <c r="D95" i="15"/>
  <c r="D94" i="15"/>
  <c r="D93" i="15"/>
  <c r="D92" i="15"/>
  <c r="D91" i="15"/>
  <c r="D90" i="15"/>
  <c r="D89" i="15"/>
  <c r="D88" i="15"/>
  <c r="D87" i="15"/>
  <c r="D86" i="15"/>
  <c r="D85" i="15"/>
  <c r="D84" i="15"/>
  <c r="D351" i="17" l="1"/>
  <c r="D275" i="17"/>
  <c r="D142" i="17"/>
  <c r="D10" i="17"/>
  <c r="D313" i="17"/>
  <c r="D47" i="17"/>
  <c r="D389" i="17"/>
  <c r="D161" i="17"/>
  <c r="D559" i="17"/>
  <c r="D484" i="17"/>
  <c r="D104" i="17"/>
  <c r="D218" i="17"/>
  <c r="N448" i="17"/>
  <c r="N125" i="17"/>
  <c r="P130" i="15"/>
  <c r="D256" i="17"/>
  <c r="D237" i="17"/>
  <c r="D541" i="17"/>
  <c r="D503" i="17"/>
  <c r="N580" i="17"/>
  <c r="N258" i="17"/>
  <c r="P129" i="15"/>
  <c r="D199" i="17"/>
  <c r="D123" i="17"/>
  <c r="D427" i="17"/>
  <c r="D332" i="17"/>
  <c r="D578" i="17"/>
  <c r="D66" i="17"/>
  <c r="D597" i="17"/>
  <c r="D294" i="17"/>
  <c r="R130" i="15"/>
  <c r="R448" i="17" s="1"/>
  <c r="R129" i="15"/>
  <c r="R580" i="17" s="1"/>
  <c r="D465" i="17"/>
  <c r="D180" i="17"/>
  <c r="D370" i="17"/>
  <c r="D85" i="17"/>
  <c r="S136" i="15"/>
  <c r="R163" i="17"/>
  <c r="U136" i="15"/>
  <c r="U372" i="17" s="1"/>
  <c r="R125" i="17"/>
  <c r="P79" i="15"/>
  <c r="I79" i="15"/>
  <c r="G79" i="15"/>
  <c r="D79" i="15"/>
  <c r="C79" i="15"/>
  <c r="D69" i="15"/>
  <c r="C83" i="15"/>
  <c r="C82" i="15"/>
  <c r="C81" i="15"/>
  <c r="C80" i="15"/>
  <c r="C78" i="15"/>
  <c r="C76" i="15"/>
  <c r="C75" i="15"/>
  <c r="C74" i="15"/>
  <c r="C73" i="15"/>
  <c r="C72" i="15"/>
  <c r="C71" i="15"/>
  <c r="C70" i="15"/>
  <c r="C69" i="15"/>
  <c r="C68" i="15"/>
  <c r="D83" i="15"/>
  <c r="D82" i="15"/>
  <c r="D81" i="15"/>
  <c r="D80" i="15"/>
  <c r="D78" i="15"/>
  <c r="D77" i="15"/>
  <c r="D76" i="15"/>
  <c r="D75" i="15"/>
  <c r="D74" i="15"/>
  <c r="D73" i="15"/>
  <c r="D72" i="15"/>
  <c r="D71" i="15"/>
  <c r="D70" i="15"/>
  <c r="D68" i="15"/>
  <c r="D540" i="17" l="1"/>
  <c r="D331" i="17"/>
  <c r="D388" i="17"/>
  <c r="D236" i="17"/>
  <c r="P125" i="17"/>
  <c r="P448" i="17"/>
  <c r="D369" i="17"/>
  <c r="D198" i="17"/>
  <c r="D426" i="17"/>
  <c r="D160" i="17"/>
  <c r="R258" i="17"/>
  <c r="U129" i="15"/>
  <c r="U580" i="17" s="1"/>
  <c r="D502" i="17"/>
  <c r="D179" i="17"/>
  <c r="D521" i="17"/>
  <c r="D9" i="17"/>
  <c r="S129" i="15"/>
  <c r="D464" i="17"/>
  <c r="D103" i="17"/>
  <c r="D350" i="17"/>
  <c r="D558" i="17"/>
  <c r="D293" i="17"/>
  <c r="D65" i="17"/>
  <c r="D445" i="17"/>
  <c r="D27" i="17"/>
  <c r="U130" i="15"/>
  <c r="U448" i="17" s="1"/>
  <c r="D577" i="17"/>
  <c r="D274" i="17"/>
  <c r="D596" i="17"/>
  <c r="D407" i="17"/>
  <c r="D255" i="17"/>
  <c r="D46" i="17"/>
  <c r="D122" i="17"/>
  <c r="D217" i="17"/>
  <c r="P258" i="17"/>
  <c r="P580" i="17"/>
  <c r="D483" i="17"/>
  <c r="D84" i="17"/>
  <c r="D312" i="17"/>
  <c r="D141" i="17"/>
  <c r="S130" i="15"/>
  <c r="U258" i="17"/>
  <c r="C198" i="17"/>
  <c r="C369" i="17"/>
  <c r="C9" i="17"/>
  <c r="C521" i="17"/>
  <c r="C77" i="15"/>
  <c r="C558" i="17"/>
  <c r="C350" i="17"/>
  <c r="C27" i="17"/>
  <c r="C445" i="17"/>
  <c r="C596" i="17"/>
  <c r="C407" i="17"/>
  <c r="C160" i="17"/>
  <c r="C426" i="17"/>
  <c r="C179" i="17"/>
  <c r="C502" i="17"/>
  <c r="C84" i="17"/>
  <c r="C483" i="17"/>
  <c r="C331" i="17"/>
  <c r="C540" i="17"/>
  <c r="C274" i="17"/>
  <c r="C577" i="17"/>
  <c r="C103" i="17"/>
  <c r="C464" i="17"/>
  <c r="S125" i="17"/>
  <c r="S448" i="17"/>
  <c r="S258" i="17"/>
  <c r="S580" i="17"/>
  <c r="S163" i="17"/>
  <c r="S372" i="17"/>
  <c r="C293" i="17"/>
  <c r="C65" i="17"/>
  <c r="P312" i="17"/>
  <c r="P141" i="17"/>
  <c r="C255" i="17"/>
  <c r="C46" i="17"/>
  <c r="C217" i="17"/>
  <c r="C122" i="17"/>
  <c r="C312" i="17"/>
  <c r="C141" i="17"/>
  <c r="U163" i="17"/>
  <c r="K79" i="15"/>
  <c r="J312" i="17"/>
  <c r="J141" i="17"/>
  <c r="G312" i="17"/>
  <c r="G141" i="17"/>
  <c r="U125" i="17"/>
  <c r="I312" i="17"/>
  <c r="I141" i="17"/>
  <c r="T79" i="15" l="1"/>
  <c r="C236" i="17"/>
  <c r="C388" i="17"/>
  <c r="R79" i="15"/>
  <c r="K312" i="17"/>
  <c r="K141" i="17"/>
  <c r="P61" i="15"/>
  <c r="J292" i="17"/>
  <c r="I61" i="15"/>
  <c r="G61" i="15"/>
  <c r="D61" i="15"/>
  <c r="D67" i="15"/>
  <c r="D66" i="15"/>
  <c r="D65" i="15"/>
  <c r="D64" i="15"/>
  <c r="D63" i="15"/>
  <c r="D62" i="15"/>
  <c r="D60" i="15"/>
  <c r="D59" i="15"/>
  <c r="D58" i="15"/>
  <c r="D57" i="15"/>
  <c r="D56" i="15"/>
  <c r="D55" i="15"/>
  <c r="D54" i="15"/>
  <c r="D53" i="15"/>
  <c r="D52" i="15"/>
  <c r="D51" i="15"/>
  <c r="D50" i="15"/>
  <c r="D48" i="15"/>
  <c r="D47" i="15"/>
  <c r="D46" i="15"/>
  <c r="D45" i="15"/>
  <c r="D443" i="17" l="1"/>
  <c r="D177" i="17"/>
  <c r="D102" i="17"/>
  <c r="D197" i="17"/>
  <c r="D178" i="17"/>
  <c r="D45" i="17"/>
  <c r="D501" i="17"/>
  <c r="D216" i="17"/>
  <c r="D367" i="17"/>
  <c r="D538" i="17"/>
  <c r="D349" i="17"/>
  <c r="D254" i="17"/>
  <c r="D135" i="15"/>
  <c r="D387" i="17"/>
  <c r="D557" i="17"/>
  <c r="D272" i="17"/>
  <c r="D7" i="17"/>
  <c r="D462" i="17"/>
  <c r="D348" i="17"/>
  <c r="D519" i="17"/>
  <c r="D215" i="17"/>
  <c r="D368" i="17"/>
  <c r="D140" i="17"/>
  <c r="D463" i="17"/>
  <c r="D311" i="17"/>
  <c r="D481" i="17"/>
  <c r="D158" i="17"/>
  <c r="D406" i="17"/>
  <c r="D425" i="17"/>
  <c r="D482" i="17"/>
  <c r="D292" i="17"/>
  <c r="D64" i="17"/>
  <c r="D235" i="17"/>
  <c r="D159" i="17"/>
  <c r="D83" i="17"/>
  <c r="D273" i="17"/>
  <c r="D121" i="17"/>
  <c r="D444" i="17"/>
  <c r="D576" i="17"/>
  <c r="D520" i="17"/>
  <c r="D539" i="17"/>
  <c r="D595" i="17"/>
  <c r="D26" i="17"/>
  <c r="D330" i="17"/>
  <c r="D8" i="17"/>
  <c r="T312" i="17"/>
  <c r="T141" i="17"/>
  <c r="G292" i="17"/>
  <c r="G482" i="17"/>
  <c r="I292" i="17"/>
  <c r="I482" i="17"/>
  <c r="P292" i="17"/>
  <c r="P482" i="17"/>
  <c r="D561" i="17"/>
  <c r="D410" i="17"/>
  <c r="R312" i="17"/>
  <c r="R141" i="17"/>
  <c r="S79" i="15"/>
  <c r="U79" i="15"/>
  <c r="K61" i="15"/>
  <c r="D44" i="15"/>
  <c r="D43" i="15"/>
  <c r="D42" i="15"/>
  <c r="D41" i="15"/>
  <c r="D40" i="15"/>
  <c r="D39" i="15"/>
  <c r="D38" i="15"/>
  <c r="D37" i="15"/>
  <c r="D36" i="15"/>
  <c r="D310" i="17" l="1"/>
  <c r="D291" i="17"/>
  <c r="D386" i="17"/>
  <c r="D405" i="17"/>
  <c r="D424" i="17"/>
  <c r="D25" i="17"/>
  <c r="D594" i="17"/>
  <c r="D63" i="17"/>
  <c r="D500" i="17"/>
  <c r="D120" i="17"/>
  <c r="D101" i="17"/>
  <c r="D139" i="17"/>
  <c r="D82" i="17"/>
  <c r="D234" i="17"/>
  <c r="D196" i="17"/>
  <c r="D44" i="17"/>
  <c r="D575" i="17"/>
  <c r="D253" i="17"/>
  <c r="K292" i="17"/>
  <c r="K482" i="17"/>
  <c r="S312" i="17"/>
  <c r="S141" i="17"/>
  <c r="U312" i="17"/>
  <c r="U141" i="17"/>
  <c r="R61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38" i="17" l="1"/>
  <c r="D233" i="17"/>
  <c r="D366" i="17"/>
  <c r="D6" i="17"/>
  <c r="D347" i="17"/>
  <c r="D62" i="17"/>
  <c r="D309" i="17"/>
  <c r="D157" i="17"/>
  <c r="D385" i="17"/>
  <c r="D442" i="17"/>
  <c r="D574" i="17"/>
  <c r="D537" i="17"/>
  <c r="D480" i="17"/>
  <c r="D518" i="17"/>
  <c r="D290" i="17"/>
  <c r="D43" i="17"/>
  <c r="D100" i="17"/>
  <c r="D119" i="17"/>
  <c r="D252" i="17"/>
  <c r="D328" i="17"/>
  <c r="D555" i="17"/>
  <c r="D24" i="17"/>
  <c r="D499" i="17"/>
  <c r="D461" i="17"/>
  <c r="D214" i="17"/>
  <c r="D195" i="17"/>
  <c r="D271" i="17"/>
  <c r="D176" i="17"/>
  <c r="D423" i="17"/>
  <c r="D593" i="17"/>
  <c r="D404" i="17"/>
  <c r="D81" i="17"/>
  <c r="R292" i="17"/>
  <c r="R482" i="17"/>
  <c r="S61" i="15"/>
  <c r="U61" i="15"/>
  <c r="D19" i="15"/>
  <c r="P13" i="15"/>
  <c r="I13" i="15"/>
  <c r="G13" i="15"/>
  <c r="D13" i="15"/>
  <c r="P12" i="15"/>
  <c r="I12" i="15"/>
  <c r="G12" i="15"/>
  <c r="D12" i="15"/>
  <c r="P11" i="15"/>
  <c r="I11" i="15"/>
  <c r="G11" i="15"/>
  <c r="D11" i="15"/>
  <c r="P10" i="15"/>
  <c r="I10" i="15"/>
  <c r="G10" i="15"/>
  <c r="D10" i="15"/>
  <c r="D18" i="15"/>
  <c r="D17" i="15"/>
  <c r="D16" i="15"/>
  <c r="D15" i="15"/>
  <c r="D14" i="15"/>
  <c r="D9" i="15"/>
  <c r="D118" i="17" s="1"/>
  <c r="D8" i="15"/>
  <c r="D7" i="15"/>
  <c r="D6" i="15"/>
  <c r="D5" i="15"/>
  <c r="D4" i="15"/>
  <c r="D422" i="17" l="1"/>
  <c r="D175" i="17"/>
  <c r="D270" i="17"/>
  <c r="D232" i="17"/>
  <c r="D384" i="17"/>
  <c r="D346" i="17"/>
  <c r="D554" i="17"/>
  <c r="D156" i="17"/>
  <c r="D327" i="17"/>
  <c r="D99" i="17"/>
  <c r="D536" i="17"/>
  <c r="D251" i="17"/>
  <c r="D573" i="17"/>
  <c r="D5" i="17"/>
  <c r="D498" i="17"/>
  <c r="D61" i="17"/>
  <c r="D460" i="17"/>
  <c r="D42" i="17"/>
  <c r="D592" i="17"/>
  <c r="D308" i="17"/>
  <c r="D441" i="17"/>
  <c r="D80" i="17"/>
  <c r="D289" i="17"/>
  <c r="D137" i="17"/>
  <c r="D403" i="17"/>
  <c r="D213" i="17"/>
  <c r="D517" i="17"/>
  <c r="D194" i="17"/>
  <c r="D479" i="17"/>
  <c r="D23" i="17"/>
  <c r="G5" i="17"/>
  <c r="G573" i="17"/>
  <c r="G194" i="17"/>
  <c r="G517" i="17"/>
  <c r="G61" i="17"/>
  <c r="G498" i="17"/>
  <c r="G23" i="17"/>
  <c r="G479" i="17"/>
  <c r="I5" i="17"/>
  <c r="I573" i="17"/>
  <c r="I61" i="17"/>
  <c r="I498" i="17"/>
  <c r="P5" i="17"/>
  <c r="P573" i="17"/>
  <c r="P23" i="17"/>
  <c r="P479" i="17"/>
  <c r="I194" i="17"/>
  <c r="I517" i="17"/>
  <c r="P61" i="17"/>
  <c r="P498" i="17"/>
  <c r="I23" i="17"/>
  <c r="I479" i="17"/>
  <c r="P194" i="17"/>
  <c r="P517" i="17"/>
  <c r="S292" i="17"/>
  <c r="S482" i="17"/>
  <c r="U292" i="17"/>
  <c r="U482" i="17"/>
  <c r="K12" i="15"/>
  <c r="J61" i="17"/>
  <c r="K10" i="15"/>
  <c r="T10" i="15" s="1"/>
  <c r="J5" i="17"/>
  <c r="K13" i="15"/>
  <c r="J23" i="17"/>
  <c r="K11" i="15"/>
  <c r="J194" i="17"/>
  <c r="V684" i="1"/>
  <c r="V608" i="1"/>
  <c r="V842" i="1"/>
  <c r="V607" i="1"/>
  <c r="V387" i="1"/>
  <c r="V979" i="1"/>
  <c r="V768" i="1"/>
  <c r="V447" i="1"/>
  <c r="V978" i="1"/>
  <c r="V446" i="1"/>
  <c r="V841" i="1"/>
  <c r="AS175" i="22" s="1"/>
  <c r="V526" i="1"/>
  <c r="V321" i="1"/>
  <c r="V767" i="1"/>
  <c r="V910" i="1"/>
  <c r="V385" i="1"/>
  <c r="V840" i="1"/>
  <c r="AS174" i="22" s="1"/>
  <c r="V909" i="1"/>
  <c r="V918" i="1"/>
  <c r="V320" i="1"/>
  <c r="V683" i="1"/>
  <c r="V524" i="1"/>
  <c r="V907" i="1"/>
  <c r="V606" i="1"/>
  <c r="V444" i="1"/>
  <c r="V523" i="1"/>
  <c r="V384" i="1"/>
  <c r="V838" i="1"/>
  <c r="AS172" i="22" s="1"/>
  <c r="V765" i="1"/>
  <c r="V170" i="1"/>
  <c r="V383" i="1"/>
  <c r="V603" i="1"/>
  <c r="V520" i="1"/>
  <c r="V440" i="1"/>
  <c r="V834" i="1"/>
  <c r="V974" i="1"/>
  <c r="V680" i="1"/>
  <c r="X680" i="1" s="1"/>
  <c r="V713" i="1"/>
  <c r="V476" i="1"/>
  <c r="V761" i="1"/>
  <c r="V439" i="1"/>
  <c r="V902" i="1"/>
  <c r="V760" i="1"/>
  <c r="V519" i="1"/>
  <c r="V438" i="1"/>
  <c r="V832" i="1"/>
  <c r="AS155" i="22" s="1"/>
  <c r="V380" i="1"/>
  <c r="V80" i="1"/>
  <c r="V477" i="1"/>
  <c r="V933" i="1"/>
  <c r="V679" i="1"/>
  <c r="V973" i="1"/>
  <c r="V901" i="1"/>
  <c r="V379" i="1"/>
  <c r="V314" i="1"/>
  <c r="V678" i="1"/>
  <c r="V759" i="1"/>
  <c r="V377" i="1"/>
  <c r="V633" i="1"/>
  <c r="V899" i="1"/>
  <c r="V94" i="1"/>
  <c r="V831" i="1"/>
  <c r="V559" i="1"/>
  <c r="V972" i="1"/>
  <c r="V163" i="1"/>
  <c r="V397" i="1"/>
  <c r="V758" i="1"/>
  <c r="V677" i="1"/>
  <c r="V971" i="1"/>
  <c r="V555" i="1"/>
  <c r="V234" i="1"/>
  <c r="V437" i="1"/>
  <c r="V311" i="1"/>
  <c r="V931" i="1"/>
  <c r="V600" i="1"/>
  <c r="V828" i="1"/>
  <c r="AS138" i="22" s="1"/>
  <c r="X171" i="22" s="1"/>
  <c r="V970" i="1"/>
  <c r="V376" i="1"/>
  <c r="V675" i="1"/>
  <c r="V310" i="1"/>
  <c r="V375" i="1"/>
  <c r="V897" i="1"/>
  <c r="V436" i="1"/>
  <c r="V896" i="1"/>
  <c r="V674" i="1"/>
  <c r="V374" i="1"/>
  <c r="V599" i="1"/>
  <c r="V827" i="1"/>
  <c r="AS137" i="22" s="1"/>
  <c r="X136" i="22" s="1"/>
  <c r="V895" i="1"/>
  <c r="V826" i="1"/>
  <c r="AS136" i="22" s="1"/>
  <c r="V967" i="1"/>
  <c r="V482" i="1"/>
  <c r="V515" i="1"/>
  <c r="X515" i="1" s="1"/>
  <c r="V672" i="1"/>
  <c r="V755" i="1"/>
  <c r="V966" i="1"/>
  <c r="V563" i="1"/>
  <c r="X563" i="1" s="1"/>
  <c r="V435" i="1"/>
  <c r="X897" i="1" l="1"/>
  <c r="AS133" i="22"/>
  <c r="AS146" i="22"/>
  <c r="AS149" i="22"/>
  <c r="AS157" i="22"/>
  <c r="X133" i="22" s="1"/>
  <c r="AS176" i="22"/>
  <c r="X143" i="22" s="1"/>
  <c r="AS154" i="22"/>
  <c r="X73" i="22" s="1"/>
  <c r="X155" i="22"/>
  <c r="X88" i="22"/>
  <c r="X331" i="22"/>
  <c r="AS62" i="22"/>
  <c r="AS69" i="22"/>
  <c r="X435" i="1"/>
  <c r="T573" i="17"/>
  <c r="T5" i="17"/>
  <c r="K573" i="17"/>
  <c r="K479" i="17"/>
  <c r="K498" i="17"/>
  <c r="K517" i="17"/>
  <c r="R11" i="15"/>
  <c r="R517" i="17" s="1"/>
  <c r="K194" i="17"/>
  <c r="R13" i="15"/>
  <c r="R479" i="17" s="1"/>
  <c r="K23" i="17"/>
  <c r="R10" i="15"/>
  <c r="R573" i="17" s="1"/>
  <c r="K5" i="17"/>
  <c r="R12" i="15"/>
  <c r="R498" i="17" s="1"/>
  <c r="K61" i="17"/>
  <c r="V965" i="1"/>
  <c r="V753" i="1"/>
  <c r="V306" i="1"/>
  <c r="V558" i="1"/>
  <c r="V857" i="1"/>
  <c r="V824" i="1"/>
  <c r="AS123" i="22" s="1"/>
  <c r="V481" i="1"/>
  <c r="V822" i="1"/>
  <c r="V597" i="1"/>
  <c r="V929" i="1"/>
  <c r="X929" i="1" s="1"/>
  <c r="V370" i="1"/>
  <c r="V635" i="1"/>
  <c r="V751" i="1"/>
  <c r="V511" i="1"/>
  <c r="V223" i="1"/>
  <c r="V750" i="1"/>
  <c r="V369" i="1"/>
  <c r="V260" i="1"/>
  <c r="V821" i="1"/>
  <c r="AS114" i="22" s="1"/>
  <c r="V595" i="1"/>
  <c r="V667" i="1"/>
  <c r="V788" i="1"/>
  <c r="V510" i="1"/>
  <c r="V712" i="1"/>
  <c r="V430" i="1"/>
  <c r="V782" i="1"/>
  <c r="AS7" i="22" s="1"/>
  <c r="V593" i="1"/>
  <c r="V429" i="1"/>
  <c r="V710" i="1"/>
  <c r="V916" i="1"/>
  <c r="X76" i="22" s="1"/>
  <c r="V367" i="1"/>
  <c r="V783" i="1"/>
  <c r="AS8" i="22" s="1"/>
  <c r="V781" i="1"/>
  <c r="AS6" i="22" s="1"/>
  <c r="V507" i="1"/>
  <c r="V427" i="1"/>
  <c r="V365" i="1"/>
  <c r="V849" i="1"/>
  <c r="V506" i="1"/>
  <c r="V505" i="1"/>
  <c r="V591" i="1"/>
  <c r="V927" i="1"/>
  <c r="V851" i="1"/>
  <c r="V666" i="1"/>
  <c r="V784" i="1"/>
  <c r="AS9" i="22" s="1"/>
  <c r="V926" i="1"/>
  <c r="V425" i="1"/>
  <c r="V298" i="1"/>
  <c r="V589" i="1"/>
  <c r="V850" i="1"/>
  <c r="V915" i="1"/>
  <c r="AS13" i="22" l="1"/>
  <c r="X11" i="22" s="1"/>
  <c r="AS16" i="22"/>
  <c r="AS121" i="22"/>
  <c r="X174" i="22" s="1"/>
  <c r="AS120" i="22"/>
  <c r="X152" i="22" s="1"/>
  <c r="X130" i="22"/>
  <c r="R61" i="17"/>
  <c r="U12" i="15"/>
  <c r="U498" i="17" s="1"/>
  <c r="S12" i="15"/>
  <c r="R5" i="17"/>
  <c r="U10" i="15"/>
  <c r="U573" i="17" s="1"/>
  <c r="S10" i="15"/>
  <c r="S13" i="15"/>
  <c r="R23" i="17"/>
  <c r="U13" i="15"/>
  <c r="U479" i="17" s="1"/>
  <c r="R194" i="17"/>
  <c r="S11" i="15"/>
  <c r="U11" i="15"/>
  <c r="U517" i="17" s="1"/>
  <c r="V665" i="1"/>
  <c r="V889" i="1"/>
  <c r="V664" i="1"/>
  <c r="V662" i="1"/>
  <c r="V743" i="1"/>
  <c r="V886" i="1"/>
  <c r="V502" i="1"/>
  <c r="V884" i="1"/>
  <c r="V817" i="1"/>
  <c r="V210" i="1"/>
  <c r="V557" i="1"/>
  <c r="V28" i="1"/>
  <c r="V585" i="1"/>
  <c r="V740" i="1"/>
  <c r="V739" i="1"/>
  <c r="V356" i="1"/>
  <c r="V661" i="1"/>
  <c r="V814" i="1"/>
  <c r="V955" i="1"/>
  <c r="V355" i="1"/>
  <c r="V813" i="1"/>
  <c r="V954" i="1"/>
  <c r="V812" i="1"/>
  <c r="V583" i="1"/>
  <c r="V854" i="1"/>
  <c r="V289" i="1"/>
  <c r="V353" i="1"/>
  <c r="V880" i="1"/>
  <c r="V736" i="1"/>
  <c r="V656" i="1"/>
  <c r="V417" i="1"/>
  <c r="V879" i="1"/>
  <c r="V581" i="1"/>
  <c r="V810" i="1"/>
  <c r="V288" i="1"/>
  <c r="V498" i="1"/>
  <c r="V416" i="1"/>
  <c r="V924" i="1"/>
  <c r="V580" i="1"/>
  <c r="V352" i="1"/>
  <c r="V878" i="1"/>
  <c r="V735" i="1"/>
  <c r="V128" i="1"/>
  <c r="V808" i="1"/>
  <c r="V952" i="1"/>
  <c r="AS192" i="22" s="1"/>
  <c r="V286" i="1"/>
  <c r="V655" i="1"/>
  <c r="V351" i="1"/>
  <c r="V654" i="1"/>
  <c r="V497" i="1"/>
  <c r="V877" i="1"/>
  <c r="V807" i="1"/>
  <c r="AS38" i="22" s="1"/>
  <c r="V653" i="1"/>
  <c r="V350" i="1"/>
  <c r="V496" i="1"/>
  <c r="V876" i="1"/>
  <c r="V951" i="1"/>
  <c r="V495" i="1"/>
  <c r="V579" i="1"/>
  <c r="V734" i="1"/>
  <c r="V199" i="1"/>
  <c r="V733" i="1"/>
  <c r="V923" i="1"/>
  <c r="V578" i="1"/>
  <c r="V349" i="1"/>
  <c r="V415" i="1"/>
  <c r="V950" i="1"/>
  <c r="V652" i="1"/>
  <c r="V806" i="1"/>
  <c r="V284" i="1"/>
  <c r="V805" i="1"/>
  <c r="V348" i="1"/>
  <c r="V651" i="1"/>
  <c r="V347" i="1"/>
  <c r="V414" i="1"/>
  <c r="V949" i="1"/>
  <c r="AS189" i="22" s="1"/>
  <c r="V346" i="1"/>
  <c r="V282" i="1"/>
  <c r="V874" i="1"/>
  <c r="V804" i="1"/>
  <c r="V345" i="1"/>
  <c r="V576" i="1"/>
  <c r="V650" i="1"/>
  <c r="V873" i="1"/>
  <c r="V872" i="1"/>
  <c r="V29" i="1"/>
  <c r="V730" i="1"/>
  <c r="V648" i="1"/>
  <c r="V729" i="1"/>
  <c r="V344" i="1"/>
  <c r="V922" i="1"/>
  <c r="AS161" i="22" s="1"/>
  <c r="V947" i="1"/>
  <c r="V491" i="1"/>
  <c r="V575" i="1"/>
  <c r="V728" i="1"/>
  <c r="V946" i="1"/>
  <c r="AS186" i="22" s="1"/>
  <c r="V647" i="1"/>
  <c r="V276" i="1"/>
  <c r="V727" i="1"/>
  <c r="V726" i="1"/>
  <c r="V646" i="1"/>
  <c r="V490" i="1"/>
  <c r="V411" i="1"/>
  <c r="V801" i="1"/>
  <c r="V870" i="1"/>
  <c r="V800" i="1"/>
  <c r="V573" i="1"/>
  <c r="V799" i="1"/>
  <c r="AS27" i="22" s="1"/>
  <c r="V488" i="1"/>
  <c r="V26" i="1"/>
  <c r="V798" i="1"/>
  <c r="AS26" i="22" s="1"/>
  <c r="V258" i="1"/>
  <c r="V943" i="1"/>
  <c r="AS183" i="22" s="1"/>
  <c r="V487" i="1"/>
  <c r="V408" i="1"/>
  <c r="V942" i="1"/>
  <c r="V259" i="1"/>
  <c r="V479" i="1"/>
  <c r="V643" i="1"/>
  <c r="V642" i="1"/>
  <c r="V570" i="1"/>
  <c r="V867" i="1"/>
  <c r="V921" i="1"/>
  <c r="V725" i="1"/>
  <c r="V188" i="1"/>
  <c r="V486" i="1"/>
  <c r="V407" i="1"/>
  <c r="V865" i="1"/>
  <c r="V328" i="1"/>
  <c r="V569" i="1"/>
  <c r="V406" i="1"/>
  <c r="V796" i="1"/>
  <c r="AS24" i="22" s="1"/>
  <c r="V568" i="1"/>
  <c r="V792" i="1"/>
  <c r="V398" i="1"/>
  <c r="V937" i="1"/>
  <c r="V335" i="1"/>
  <c r="V637" i="1"/>
  <c r="V484" i="1"/>
  <c r="V566" i="1"/>
  <c r="V720" i="1"/>
  <c r="X720" i="1" s="1"/>
  <c r="V787" i="1"/>
  <c r="V936" i="1"/>
  <c r="V556" i="1"/>
  <c r="V101" i="1"/>
  <c r="V404" i="1"/>
  <c r="V860" i="1"/>
  <c r="V100" i="1"/>
  <c r="V935" i="1"/>
  <c r="V719" i="1"/>
  <c r="V478" i="1"/>
  <c r="V262" i="1"/>
  <c r="V855" i="1"/>
  <c r="V332" i="1"/>
  <c r="V718" i="1"/>
  <c r="V632" i="1"/>
  <c r="V920" i="1"/>
  <c r="V859" i="1"/>
  <c r="V483" i="1"/>
  <c r="V716" i="1"/>
  <c r="V919" i="1"/>
  <c r="V560" i="1"/>
  <c r="V403" i="1"/>
  <c r="AS115" i="22" l="1"/>
  <c r="X870" i="1"/>
  <c r="AS103" i="22"/>
  <c r="AS127" i="22"/>
  <c r="AS97" i="22"/>
  <c r="AS118" i="22"/>
  <c r="AS92" i="22"/>
  <c r="X127" i="22" s="1"/>
  <c r="AS91" i="22"/>
  <c r="AS12" i="22"/>
  <c r="X8" i="22" s="1"/>
  <c r="AS15" i="22"/>
  <c r="AS80" i="22"/>
  <c r="AS90" i="22"/>
  <c r="X106" i="22" s="1"/>
  <c r="X27" i="22"/>
  <c r="AS73" i="22"/>
  <c r="X42" i="22" s="1"/>
  <c r="AS60" i="22"/>
  <c r="AS74" i="22"/>
  <c r="X45" i="22" s="1"/>
  <c r="AS61" i="22"/>
  <c r="AS75" i="22"/>
  <c r="X167" i="22" s="1"/>
  <c r="AS28" i="22"/>
  <c r="AS54" i="22"/>
  <c r="AS95" i="22"/>
  <c r="X112" i="22" s="1"/>
  <c r="AS87" i="22"/>
  <c r="AS77" i="22"/>
  <c r="X97" i="22" s="1"/>
  <c r="AS55" i="22"/>
  <c r="AS29" i="22"/>
  <c r="X91" i="22" s="1"/>
  <c r="AS58" i="22"/>
  <c r="X39" i="22" s="1"/>
  <c r="AS71" i="22"/>
  <c r="AS59" i="22"/>
  <c r="X36" i="22" s="1"/>
  <c r="AS72" i="22"/>
  <c r="AS89" i="22"/>
  <c r="X103" i="22" s="1"/>
  <c r="AS79" i="22"/>
  <c r="AS20" i="22"/>
  <c r="X118" i="22" s="1"/>
  <c r="AS47" i="22"/>
  <c r="AS35" i="22"/>
  <c r="AS44" i="22"/>
  <c r="AS32" i="22"/>
  <c r="X161" i="22"/>
  <c r="S61" i="17"/>
  <c r="S498" i="17"/>
  <c r="S23" i="17"/>
  <c r="S479" i="17"/>
  <c r="S5" i="17"/>
  <c r="S573" i="17"/>
  <c r="S194" i="17"/>
  <c r="S517" i="17"/>
  <c r="U5" i="17"/>
  <c r="U194" i="17"/>
  <c r="U23" i="17"/>
  <c r="U61" i="17"/>
  <c r="V362" i="1"/>
  <c r="V890" i="1"/>
  <c r="V588" i="1"/>
  <c r="V221" i="1"/>
  <c r="X221" i="1" s="1"/>
  <c r="I585" i="1"/>
  <c r="BK133" i="11"/>
  <c r="BJ133" i="11"/>
  <c r="BI133" i="11"/>
  <c r="BH133" i="11"/>
  <c r="BG133" i="11"/>
  <c r="BF133" i="11"/>
  <c r="BE133" i="11"/>
  <c r="BD133" i="11"/>
  <c r="BC133" i="11"/>
  <c r="BB133" i="11"/>
  <c r="BA133" i="11"/>
  <c r="AZ133" i="11"/>
  <c r="AY133" i="11"/>
  <c r="AX133" i="11"/>
  <c r="AW133" i="11"/>
  <c r="AV133" i="11"/>
  <c r="AU133" i="11"/>
  <c r="AT133" i="11"/>
  <c r="AS133" i="11"/>
  <c r="AR133" i="11"/>
  <c r="AQ133" i="11"/>
  <c r="AP133" i="11"/>
  <c r="AO133" i="11"/>
  <c r="AN133" i="11"/>
  <c r="AM133" i="11"/>
  <c r="AL133" i="11"/>
  <c r="AK133" i="11"/>
  <c r="AJ133" i="11"/>
  <c r="AI133" i="11"/>
  <c r="AH133" i="11"/>
  <c r="AG133" i="11"/>
  <c r="AF133" i="11"/>
  <c r="AE133" i="11"/>
  <c r="AD133" i="11"/>
  <c r="AC133" i="11"/>
  <c r="AB133" i="11"/>
  <c r="AA133" i="11"/>
  <c r="Z133" i="11"/>
  <c r="Y133" i="11"/>
  <c r="X133" i="11"/>
  <c r="W133" i="11"/>
  <c r="V133" i="11"/>
  <c r="BK132" i="11"/>
  <c r="BJ132" i="11"/>
  <c r="BI132" i="11"/>
  <c r="BH132" i="11"/>
  <c r="BG132" i="11"/>
  <c r="BF132" i="11"/>
  <c r="BE132" i="11"/>
  <c r="BD132" i="11"/>
  <c r="BC132" i="11"/>
  <c r="BB132" i="11"/>
  <c r="BA132" i="11"/>
  <c r="AZ132" i="11"/>
  <c r="AY132" i="11"/>
  <c r="AX132" i="11"/>
  <c r="AW132" i="11"/>
  <c r="AV132" i="11"/>
  <c r="AU132" i="11"/>
  <c r="AT132" i="11"/>
  <c r="AS132" i="11"/>
  <c r="AR132" i="11"/>
  <c r="AQ132" i="11"/>
  <c r="AP132" i="11"/>
  <c r="AO132" i="11"/>
  <c r="AN132" i="11"/>
  <c r="AM132" i="11"/>
  <c r="AL132" i="11"/>
  <c r="AK132" i="11"/>
  <c r="AJ132" i="11"/>
  <c r="AI132" i="11"/>
  <c r="AH132" i="11"/>
  <c r="AG132" i="11"/>
  <c r="AF132" i="11"/>
  <c r="AE132" i="11"/>
  <c r="AD132" i="11"/>
  <c r="AC132" i="11"/>
  <c r="AB132" i="11"/>
  <c r="AA132" i="11"/>
  <c r="Z132" i="11"/>
  <c r="Y132" i="11"/>
  <c r="X132" i="11"/>
  <c r="W132" i="11"/>
  <c r="V132" i="11"/>
  <c r="BK143" i="11"/>
  <c r="BJ143" i="11"/>
  <c r="BI143" i="11"/>
  <c r="BH143" i="11"/>
  <c r="BG143" i="11"/>
  <c r="BF143" i="11"/>
  <c r="BE143" i="11"/>
  <c r="BD143" i="11"/>
  <c r="BC143" i="11"/>
  <c r="BB143" i="11"/>
  <c r="BA143" i="11"/>
  <c r="AZ143" i="11"/>
  <c r="AY143" i="11"/>
  <c r="AX143" i="11"/>
  <c r="AW143" i="11"/>
  <c r="AV143" i="11"/>
  <c r="AU143" i="11"/>
  <c r="AT143" i="11"/>
  <c r="AS143" i="11"/>
  <c r="AR143" i="11"/>
  <c r="AQ143" i="11"/>
  <c r="AP143" i="11"/>
  <c r="AO143" i="11"/>
  <c r="AN143" i="11"/>
  <c r="AM143" i="11"/>
  <c r="AL143" i="11"/>
  <c r="AK143" i="11"/>
  <c r="AJ143" i="11"/>
  <c r="AI143" i="11"/>
  <c r="AH143" i="11"/>
  <c r="AG143" i="11"/>
  <c r="AF143" i="11"/>
  <c r="AE143" i="11"/>
  <c r="AD143" i="11"/>
  <c r="AC143" i="11"/>
  <c r="AB143" i="11"/>
  <c r="AA143" i="11"/>
  <c r="Z143" i="11"/>
  <c r="Y143" i="11"/>
  <c r="X143" i="11"/>
  <c r="W143" i="11"/>
  <c r="V143" i="11"/>
  <c r="BK134" i="11"/>
  <c r="BJ134" i="11"/>
  <c r="BI134" i="11"/>
  <c r="BH134" i="11"/>
  <c r="BG134" i="11"/>
  <c r="BF134" i="11"/>
  <c r="BE134" i="11"/>
  <c r="BD134" i="11"/>
  <c r="BC134" i="11"/>
  <c r="BB134" i="11"/>
  <c r="BA134" i="11"/>
  <c r="AZ134" i="11"/>
  <c r="AY134" i="11"/>
  <c r="AX134" i="11"/>
  <c r="AW134" i="11"/>
  <c r="AV134" i="11"/>
  <c r="AU134" i="11"/>
  <c r="AT134" i="11"/>
  <c r="AS134" i="11"/>
  <c r="AR134" i="11"/>
  <c r="AQ134" i="11"/>
  <c r="AP134" i="11"/>
  <c r="AO134" i="11"/>
  <c r="AN134" i="11"/>
  <c r="AM134" i="11"/>
  <c r="AL134" i="11"/>
  <c r="AK134" i="11"/>
  <c r="AJ134" i="11"/>
  <c r="AI134" i="11"/>
  <c r="AH134" i="11"/>
  <c r="AG134" i="11"/>
  <c r="AF134" i="11"/>
  <c r="AE134" i="11"/>
  <c r="AD134" i="11"/>
  <c r="AC134" i="11"/>
  <c r="AB134" i="11"/>
  <c r="AA134" i="11"/>
  <c r="Z134" i="11"/>
  <c r="Y134" i="11"/>
  <c r="X134" i="11"/>
  <c r="W134" i="11"/>
  <c r="V134" i="11"/>
  <c r="BK140" i="11"/>
  <c r="BJ140" i="11"/>
  <c r="BI140" i="11"/>
  <c r="BH140" i="11"/>
  <c r="BG140" i="11"/>
  <c r="BF140" i="11"/>
  <c r="BE140" i="11"/>
  <c r="BD140" i="11"/>
  <c r="BC140" i="11"/>
  <c r="BB140" i="11"/>
  <c r="BA140" i="11"/>
  <c r="AZ140" i="11"/>
  <c r="AY140" i="11"/>
  <c r="AX140" i="11"/>
  <c r="AW140" i="11"/>
  <c r="AV140" i="11"/>
  <c r="AU140" i="11"/>
  <c r="AT140" i="11"/>
  <c r="AS140" i="11"/>
  <c r="AR140" i="11"/>
  <c r="AQ140" i="11"/>
  <c r="AP140" i="11"/>
  <c r="AO140" i="11"/>
  <c r="AN140" i="11"/>
  <c r="AM140" i="11"/>
  <c r="AL140" i="11"/>
  <c r="AK140" i="11"/>
  <c r="AJ140" i="11"/>
  <c r="AI140" i="11"/>
  <c r="AH140" i="11"/>
  <c r="AG140" i="11"/>
  <c r="AF140" i="11"/>
  <c r="AE140" i="11"/>
  <c r="AD140" i="11"/>
  <c r="AC140" i="11"/>
  <c r="AB140" i="11"/>
  <c r="AA140" i="11"/>
  <c r="Z140" i="11"/>
  <c r="Y140" i="11"/>
  <c r="X140" i="11"/>
  <c r="W140" i="11"/>
  <c r="V140" i="11"/>
  <c r="BK138" i="11"/>
  <c r="BJ138" i="11"/>
  <c r="BI138" i="11"/>
  <c r="BH138" i="11"/>
  <c r="BG138" i="11"/>
  <c r="BF138" i="11"/>
  <c r="BE138" i="11"/>
  <c r="BD138" i="11"/>
  <c r="BC138" i="11"/>
  <c r="BB138" i="11"/>
  <c r="BA138" i="11"/>
  <c r="AZ138" i="11"/>
  <c r="AY138" i="11"/>
  <c r="AX138" i="11"/>
  <c r="AW138" i="11"/>
  <c r="AV138" i="11"/>
  <c r="AU138" i="11"/>
  <c r="AT138" i="11"/>
  <c r="AS138" i="11"/>
  <c r="AR138" i="11"/>
  <c r="AQ138" i="11"/>
  <c r="AP138" i="11"/>
  <c r="AO138" i="11"/>
  <c r="AN138" i="11"/>
  <c r="AM138" i="11"/>
  <c r="AL138" i="11"/>
  <c r="AK138" i="11"/>
  <c r="AJ138" i="11"/>
  <c r="AI138" i="11"/>
  <c r="AH138" i="11"/>
  <c r="AG138" i="11"/>
  <c r="AF138" i="11"/>
  <c r="AE138" i="11"/>
  <c r="AD138" i="11"/>
  <c r="AC138" i="11"/>
  <c r="AB138" i="11"/>
  <c r="AA138" i="11"/>
  <c r="Z138" i="11"/>
  <c r="Y138" i="11"/>
  <c r="X138" i="11"/>
  <c r="W138" i="11"/>
  <c r="V138" i="11"/>
  <c r="BK136" i="11"/>
  <c r="BJ136" i="11"/>
  <c r="BI136" i="11"/>
  <c r="BH136" i="11"/>
  <c r="BG136" i="11"/>
  <c r="BF136" i="11"/>
  <c r="BE136" i="11"/>
  <c r="BD136" i="11"/>
  <c r="BC136" i="11"/>
  <c r="BB136" i="11"/>
  <c r="BA136" i="11"/>
  <c r="AZ136" i="11"/>
  <c r="AY136" i="11"/>
  <c r="AX136" i="11"/>
  <c r="AW136" i="11"/>
  <c r="AV136" i="11"/>
  <c r="AU136" i="11"/>
  <c r="AT136" i="11"/>
  <c r="AS136" i="11"/>
  <c r="AR136" i="11"/>
  <c r="AQ136" i="11"/>
  <c r="AP136" i="11"/>
  <c r="AO136" i="11"/>
  <c r="AN136" i="11"/>
  <c r="AM136" i="11"/>
  <c r="AL136" i="11"/>
  <c r="AK136" i="11"/>
  <c r="AJ136" i="11"/>
  <c r="AI136" i="11"/>
  <c r="AH136" i="11"/>
  <c r="AG136" i="11"/>
  <c r="AF136" i="11"/>
  <c r="AE136" i="11"/>
  <c r="AD136" i="11"/>
  <c r="AC136" i="11"/>
  <c r="AB136" i="11"/>
  <c r="AA136" i="11"/>
  <c r="Z136" i="11"/>
  <c r="Y136" i="11"/>
  <c r="X136" i="11"/>
  <c r="W136" i="11"/>
  <c r="V136" i="11"/>
  <c r="BK135" i="11"/>
  <c r="BJ135" i="11"/>
  <c r="BI135" i="11"/>
  <c r="BH135" i="11"/>
  <c r="BG135" i="11"/>
  <c r="BF135" i="11"/>
  <c r="BE135" i="11"/>
  <c r="BD135" i="11"/>
  <c r="BC135" i="11"/>
  <c r="BB135" i="11"/>
  <c r="BA135" i="11"/>
  <c r="AZ135" i="11"/>
  <c r="AY135" i="11"/>
  <c r="AX135" i="11"/>
  <c r="AW135" i="11"/>
  <c r="AV135" i="11"/>
  <c r="AU135" i="11"/>
  <c r="AT135" i="11"/>
  <c r="AS135" i="11"/>
  <c r="AR135" i="11"/>
  <c r="AQ135" i="11"/>
  <c r="AP135" i="11"/>
  <c r="AO135" i="11"/>
  <c r="AN135" i="11"/>
  <c r="AM135" i="11"/>
  <c r="AL135" i="11"/>
  <c r="AK135" i="11"/>
  <c r="AJ135" i="11"/>
  <c r="AI135" i="11"/>
  <c r="AH135" i="11"/>
  <c r="AG135" i="11"/>
  <c r="AF135" i="11"/>
  <c r="AE135" i="11"/>
  <c r="AD135" i="11"/>
  <c r="AC135" i="11"/>
  <c r="AB135" i="11"/>
  <c r="AA135" i="11"/>
  <c r="Z135" i="11"/>
  <c r="Y135" i="11"/>
  <c r="X135" i="11"/>
  <c r="W135" i="11"/>
  <c r="V135" i="11"/>
  <c r="BK141" i="11"/>
  <c r="BJ141" i="11"/>
  <c r="BI141" i="11"/>
  <c r="BH141" i="11"/>
  <c r="BG141" i="11"/>
  <c r="BF141" i="11"/>
  <c r="BE141" i="11"/>
  <c r="BD141" i="11"/>
  <c r="BC141" i="11"/>
  <c r="BB141" i="11"/>
  <c r="BA141" i="11"/>
  <c r="AZ141" i="11"/>
  <c r="AY141" i="11"/>
  <c r="AX141" i="11"/>
  <c r="AW141" i="11"/>
  <c r="AV141" i="11"/>
  <c r="AU141" i="11"/>
  <c r="AT141" i="11"/>
  <c r="AS141" i="11"/>
  <c r="AR141" i="11"/>
  <c r="AQ141" i="11"/>
  <c r="AP141" i="11"/>
  <c r="AO141" i="11"/>
  <c r="AN141" i="11"/>
  <c r="AM141" i="11"/>
  <c r="AL141" i="11"/>
  <c r="AK141" i="11"/>
  <c r="AJ141" i="11"/>
  <c r="AI141" i="11"/>
  <c r="AH141" i="11"/>
  <c r="AG141" i="11"/>
  <c r="AF141" i="11"/>
  <c r="AE141" i="11"/>
  <c r="AD141" i="11"/>
  <c r="AC141" i="11"/>
  <c r="AB141" i="11"/>
  <c r="AA141" i="11"/>
  <c r="Z141" i="11"/>
  <c r="Y141" i="11"/>
  <c r="X141" i="11"/>
  <c r="W141" i="11"/>
  <c r="V141" i="11"/>
  <c r="BK139" i="11"/>
  <c r="BJ139" i="11"/>
  <c r="BI139" i="11"/>
  <c r="BH139" i="11"/>
  <c r="BG139" i="11"/>
  <c r="BF139" i="11"/>
  <c r="BE139" i="11"/>
  <c r="BD139" i="11"/>
  <c r="BC139" i="11"/>
  <c r="BB139" i="11"/>
  <c r="BA139" i="11"/>
  <c r="AZ139" i="11"/>
  <c r="AY139" i="11"/>
  <c r="AX139" i="11"/>
  <c r="AW139" i="11"/>
  <c r="AV139" i="11"/>
  <c r="AU139" i="11"/>
  <c r="AT139" i="11"/>
  <c r="AS139" i="11"/>
  <c r="AR139" i="11"/>
  <c r="AQ139" i="11"/>
  <c r="AP139" i="11"/>
  <c r="AO139" i="11"/>
  <c r="AN139" i="11"/>
  <c r="AM139" i="11"/>
  <c r="AL139" i="11"/>
  <c r="AK139" i="11"/>
  <c r="AJ139" i="11"/>
  <c r="AI139" i="11"/>
  <c r="AH139" i="11"/>
  <c r="AG139" i="11"/>
  <c r="AF139" i="11"/>
  <c r="AE139" i="11"/>
  <c r="AD139" i="11"/>
  <c r="AC139" i="11"/>
  <c r="AB139" i="11"/>
  <c r="AA139" i="11"/>
  <c r="Z139" i="11"/>
  <c r="Y139" i="11"/>
  <c r="X139" i="11"/>
  <c r="W139" i="11"/>
  <c r="V139" i="11"/>
  <c r="BK137" i="11"/>
  <c r="BJ137" i="11"/>
  <c r="BI137" i="11"/>
  <c r="BH137" i="11"/>
  <c r="BG137" i="11"/>
  <c r="BF137" i="11"/>
  <c r="BE137" i="11"/>
  <c r="BD137" i="11"/>
  <c r="BC137" i="11"/>
  <c r="BB137" i="11"/>
  <c r="BA137" i="11"/>
  <c r="AZ137" i="11"/>
  <c r="AY137" i="11"/>
  <c r="AX137" i="11"/>
  <c r="AW137" i="11"/>
  <c r="AV137" i="11"/>
  <c r="AU137" i="11"/>
  <c r="AT137" i="11"/>
  <c r="AS137" i="11"/>
  <c r="AR137" i="11"/>
  <c r="AQ137" i="11"/>
  <c r="AP137" i="11"/>
  <c r="AO137" i="11"/>
  <c r="AN137" i="11"/>
  <c r="AM137" i="11"/>
  <c r="AL137" i="11"/>
  <c r="AK137" i="11"/>
  <c r="AJ137" i="11"/>
  <c r="AI137" i="11"/>
  <c r="AH137" i="11"/>
  <c r="AG137" i="11"/>
  <c r="AF137" i="11"/>
  <c r="AE137" i="11"/>
  <c r="AD137" i="11"/>
  <c r="AC137" i="11"/>
  <c r="AB137" i="11"/>
  <c r="AA137" i="11"/>
  <c r="Z137" i="11"/>
  <c r="Y137" i="11"/>
  <c r="X137" i="11"/>
  <c r="W137" i="11"/>
  <c r="V137" i="11"/>
  <c r="BK142" i="11"/>
  <c r="BJ142" i="11"/>
  <c r="BI142" i="11"/>
  <c r="BH142" i="11"/>
  <c r="BG142" i="11"/>
  <c r="BF142" i="11"/>
  <c r="BE142" i="11"/>
  <c r="BD142" i="11"/>
  <c r="BC142" i="11"/>
  <c r="BB142" i="11"/>
  <c r="BA142" i="11"/>
  <c r="AZ142" i="11"/>
  <c r="AY142" i="11"/>
  <c r="AX142" i="11"/>
  <c r="AW142" i="11"/>
  <c r="AV142" i="11"/>
  <c r="AU142" i="11"/>
  <c r="AT142" i="11"/>
  <c r="AS142" i="11"/>
  <c r="AR142" i="11"/>
  <c r="AQ142" i="11"/>
  <c r="AP142" i="11"/>
  <c r="AO142" i="11"/>
  <c r="AN142" i="11"/>
  <c r="AM142" i="11"/>
  <c r="AL142" i="11"/>
  <c r="AK142" i="11"/>
  <c r="AJ142" i="11"/>
  <c r="AI142" i="11"/>
  <c r="AH142" i="11"/>
  <c r="AG142" i="11"/>
  <c r="AF142" i="11"/>
  <c r="AE142" i="11"/>
  <c r="AD142" i="11"/>
  <c r="AC142" i="11"/>
  <c r="AB142" i="11"/>
  <c r="AA142" i="11"/>
  <c r="Z142" i="11"/>
  <c r="Y142" i="11"/>
  <c r="X142" i="11"/>
  <c r="W142" i="11"/>
  <c r="V142" i="11"/>
  <c r="BK129" i="11"/>
  <c r="BJ129" i="11"/>
  <c r="BI129" i="11"/>
  <c r="BH129" i="11"/>
  <c r="BG129" i="11"/>
  <c r="BF129" i="11"/>
  <c r="BE129" i="11"/>
  <c r="BD129" i="11"/>
  <c r="BC129" i="11"/>
  <c r="BB129" i="11"/>
  <c r="BA129" i="11"/>
  <c r="AZ129" i="11"/>
  <c r="AY129" i="11"/>
  <c r="AX129" i="11"/>
  <c r="AW129" i="11"/>
  <c r="AV129" i="11"/>
  <c r="AU129" i="11"/>
  <c r="AT129" i="11"/>
  <c r="AS129" i="11"/>
  <c r="AR129" i="11"/>
  <c r="AQ129" i="11"/>
  <c r="AP129" i="11"/>
  <c r="AO129" i="11"/>
  <c r="AN129" i="11"/>
  <c r="AM129" i="11"/>
  <c r="AL129" i="11"/>
  <c r="AK129" i="11"/>
  <c r="AJ129" i="11"/>
  <c r="AI129" i="11"/>
  <c r="AH129" i="11"/>
  <c r="AG129" i="11"/>
  <c r="AF129" i="11"/>
  <c r="AE129" i="11"/>
  <c r="AD129" i="11"/>
  <c r="AC129" i="11"/>
  <c r="AB129" i="11"/>
  <c r="AA129" i="11"/>
  <c r="Z129" i="11"/>
  <c r="Y129" i="11"/>
  <c r="X129" i="11"/>
  <c r="W129" i="11"/>
  <c r="V129" i="11"/>
  <c r="X974" i="1"/>
  <c r="K974" i="1"/>
  <c r="I974" i="1"/>
  <c r="G974" i="1"/>
  <c r="BK122" i="11"/>
  <c r="BJ122" i="11"/>
  <c r="BI122" i="11"/>
  <c r="BH122" i="11"/>
  <c r="BG122" i="11"/>
  <c r="BF122" i="11"/>
  <c r="BE122" i="11"/>
  <c r="BD122" i="11"/>
  <c r="BC122" i="11"/>
  <c r="BB122" i="11"/>
  <c r="BA122" i="11"/>
  <c r="AZ122" i="11"/>
  <c r="AY122" i="11"/>
  <c r="AX122" i="11"/>
  <c r="AW122" i="11"/>
  <c r="AV122" i="11"/>
  <c r="AU122" i="11"/>
  <c r="AT122" i="11"/>
  <c r="AS122" i="11"/>
  <c r="AR122" i="11"/>
  <c r="AQ122" i="11"/>
  <c r="AP122" i="11"/>
  <c r="AO122" i="11"/>
  <c r="AN122" i="11"/>
  <c r="AM122" i="11"/>
  <c r="AL122" i="11"/>
  <c r="AK122" i="11"/>
  <c r="AJ122" i="11"/>
  <c r="AI122" i="11"/>
  <c r="AH122" i="11"/>
  <c r="AG122" i="11"/>
  <c r="AF122" i="11"/>
  <c r="AE122" i="11"/>
  <c r="AD122" i="11"/>
  <c r="AC122" i="11"/>
  <c r="AB122" i="11"/>
  <c r="AA122" i="11"/>
  <c r="Z122" i="11"/>
  <c r="Y122" i="11"/>
  <c r="X122" i="11"/>
  <c r="W122" i="11"/>
  <c r="V122" i="11"/>
  <c r="BK118" i="11"/>
  <c r="BJ118" i="11"/>
  <c r="BI118" i="11"/>
  <c r="BH118" i="11"/>
  <c r="BG118" i="11"/>
  <c r="BF118" i="11"/>
  <c r="BE118" i="11"/>
  <c r="BD118" i="11"/>
  <c r="BC118" i="11"/>
  <c r="BB118" i="11"/>
  <c r="BA118" i="11"/>
  <c r="AZ118" i="11"/>
  <c r="AY118" i="11"/>
  <c r="AX118" i="11"/>
  <c r="AW118" i="11"/>
  <c r="AV118" i="11"/>
  <c r="AU118" i="11"/>
  <c r="AT118" i="11"/>
  <c r="AS118" i="11"/>
  <c r="AR118" i="11"/>
  <c r="AQ118" i="11"/>
  <c r="AP118" i="11"/>
  <c r="AO118" i="11"/>
  <c r="AN118" i="11"/>
  <c r="AM118" i="11"/>
  <c r="AL118" i="11"/>
  <c r="AK118" i="11"/>
  <c r="AJ118" i="11"/>
  <c r="AI118" i="11"/>
  <c r="AH118" i="11"/>
  <c r="AG118" i="11"/>
  <c r="AF118" i="11"/>
  <c r="AE118" i="11"/>
  <c r="AD118" i="11"/>
  <c r="AC118" i="11"/>
  <c r="AB118" i="11"/>
  <c r="AA118" i="11"/>
  <c r="Z118" i="11"/>
  <c r="Y118" i="11"/>
  <c r="X118" i="11"/>
  <c r="W118" i="11"/>
  <c r="V118" i="11"/>
  <c r="BK127" i="11"/>
  <c r="BJ127" i="11"/>
  <c r="BI127" i="11"/>
  <c r="BH127" i="11"/>
  <c r="BG127" i="11"/>
  <c r="BF127" i="11"/>
  <c r="BE127" i="11"/>
  <c r="BD127" i="11"/>
  <c r="BC127" i="11"/>
  <c r="BB127" i="11"/>
  <c r="BA127" i="11"/>
  <c r="AZ127" i="11"/>
  <c r="AY127" i="11"/>
  <c r="AX127" i="11"/>
  <c r="AW127" i="11"/>
  <c r="AV127" i="11"/>
  <c r="AU127" i="11"/>
  <c r="AT127" i="11"/>
  <c r="AS127" i="11"/>
  <c r="AR127" i="11"/>
  <c r="AQ127" i="11"/>
  <c r="AP127" i="11"/>
  <c r="AO127" i="11"/>
  <c r="AN127" i="11"/>
  <c r="AM127" i="11"/>
  <c r="AL127" i="11"/>
  <c r="AK127" i="11"/>
  <c r="AJ127" i="11"/>
  <c r="AI127" i="11"/>
  <c r="AH127" i="11"/>
  <c r="AG127" i="11"/>
  <c r="AF127" i="11"/>
  <c r="AE127" i="11"/>
  <c r="AD127" i="11"/>
  <c r="AC127" i="11"/>
  <c r="AB127" i="11"/>
  <c r="AA127" i="11"/>
  <c r="Z127" i="11"/>
  <c r="Y127" i="11"/>
  <c r="X127" i="11"/>
  <c r="W127" i="11"/>
  <c r="V127" i="11"/>
  <c r="BK125" i="11"/>
  <c r="BJ125" i="11"/>
  <c r="BI125" i="11"/>
  <c r="BH125" i="11"/>
  <c r="BG125" i="11"/>
  <c r="BF125" i="11"/>
  <c r="BE125" i="11"/>
  <c r="BD125" i="11"/>
  <c r="BC125" i="11"/>
  <c r="BB125" i="11"/>
  <c r="BA125" i="11"/>
  <c r="AZ125" i="11"/>
  <c r="AY125" i="11"/>
  <c r="AX125" i="11"/>
  <c r="AW125" i="11"/>
  <c r="AV125" i="11"/>
  <c r="AU125" i="11"/>
  <c r="AT125" i="11"/>
  <c r="AS125" i="11"/>
  <c r="AR125" i="11"/>
  <c r="AQ125" i="11"/>
  <c r="AP125" i="11"/>
  <c r="AO125" i="11"/>
  <c r="AN125" i="11"/>
  <c r="AM125" i="11"/>
  <c r="AL125" i="11"/>
  <c r="AK125" i="11"/>
  <c r="AJ125" i="11"/>
  <c r="AI125" i="11"/>
  <c r="AH125" i="11"/>
  <c r="AG125" i="11"/>
  <c r="AF125" i="11"/>
  <c r="AE125" i="11"/>
  <c r="AD125" i="11"/>
  <c r="AC125" i="11"/>
  <c r="AB125" i="11"/>
  <c r="AA125" i="11"/>
  <c r="Z125" i="11"/>
  <c r="Y125" i="11"/>
  <c r="X125" i="11"/>
  <c r="W125" i="11"/>
  <c r="V125" i="11"/>
  <c r="BK121" i="11"/>
  <c r="BJ121" i="11"/>
  <c r="BI121" i="11"/>
  <c r="BH121" i="11"/>
  <c r="BG121" i="11"/>
  <c r="BF121" i="11"/>
  <c r="BE121" i="11"/>
  <c r="BD121" i="11"/>
  <c r="BC121" i="11"/>
  <c r="BB121" i="11"/>
  <c r="BA121" i="11"/>
  <c r="AZ121" i="11"/>
  <c r="AY121" i="11"/>
  <c r="AX121" i="11"/>
  <c r="AW121" i="11"/>
  <c r="AV121" i="11"/>
  <c r="AU121" i="11"/>
  <c r="AT121" i="11"/>
  <c r="AS121" i="11"/>
  <c r="AR121" i="11"/>
  <c r="AQ121" i="11"/>
  <c r="AP121" i="11"/>
  <c r="AO121" i="11"/>
  <c r="AN121" i="11"/>
  <c r="AM121" i="11"/>
  <c r="AL121" i="11"/>
  <c r="AK121" i="11"/>
  <c r="AJ121" i="11"/>
  <c r="AI121" i="11"/>
  <c r="AH121" i="11"/>
  <c r="AG121" i="11"/>
  <c r="AF121" i="11"/>
  <c r="AE121" i="11"/>
  <c r="AD121" i="11"/>
  <c r="AC121" i="11"/>
  <c r="AB121" i="11"/>
  <c r="AA121" i="11"/>
  <c r="Z121" i="11"/>
  <c r="Y121" i="11"/>
  <c r="X121" i="11"/>
  <c r="W121" i="11"/>
  <c r="V121" i="11"/>
  <c r="BK126" i="11"/>
  <c r="BJ126" i="11"/>
  <c r="BI126" i="11"/>
  <c r="BH126" i="11"/>
  <c r="BG126" i="11"/>
  <c r="BF126" i="11"/>
  <c r="BE126" i="11"/>
  <c r="BD126" i="11"/>
  <c r="BC126" i="11"/>
  <c r="BB126" i="11"/>
  <c r="BA126" i="11"/>
  <c r="AZ126" i="11"/>
  <c r="AY126" i="11"/>
  <c r="AX126" i="11"/>
  <c r="AW126" i="11"/>
  <c r="AV126" i="11"/>
  <c r="AU126" i="11"/>
  <c r="AT126" i="11"/>
  <c r="AS126" i="11"/>
  <c r="AR126" i="11"/>
  <c r="AQ126" i="11"/>
  <c r="AP126" i="11"/>
  <c r="AO126" i="11"/>
  <c r="AN126" i="11"/>
  <c r="AM126" i="11"/>
  <c r="AL126" i="11"/>
  <c r="AK126" i="11"/>
  <c r="AJ126" i="11"/>
  <c r="AI126" i="11"/>
  <c r="AH126" i="11"/>
  <c r="AG126" i="11"/>
  <c r="AF126" i="11"/>
  <c r="AE126" i="11"/>
  <c r="AD126" i="11"/>
  <c r="AC126" i="11"/>
  <c r="AB126" i="11"/>
  <c r="AA126" i="11"/>
  <c r="Z126" i="11"/>
  <c r="Y126" i="11"/>
  <c r="X126" i="11"/>
  <c r="W126" i="11"/>
  <c r="V126" i="11"/>
  <c r="BK120" i="11"/>
  <c r="BJ120" i="11"/>
  <c r="BI120" i="11"/>
  <c r="BH120" i="11"/>
  <c r="BG120" i="11"/>
  <c r="BF120" i="11"/>
  <c r="BE120" i="11"/>
  <c r="BD120" i="11"/>
  <c r="BC120" i="11"/>
  <c r="BB120" i="11"/>
  <c r="BA120" i="11"/>
  <c r="AZ120" i="11"/>
  <c r="AY120" i="11"/>
  <c r="AX120" i="11"/>
  <c r="AW120" i="11"/>
  <c r="AV120" i="11"/>
  <c r="AU120" i="11"/>
  <c r="AT120" i="11"/>
  <c r="AS120" i="11"/>
  <c r="AR120" i="11"/>
  <c r="AQ120" i="11"/>
  <c r="AP120" i="11"/>
  <c r="AO120" i="11"/>
  <c r="AN120" i="11"/>
  <c r="AM120" i="11"/>
  <c r="AL120" i="11"/>
  <c r="AK120" i="11"/>
  <c r="AJ120" i="11"/>
  <c r="AI120" i="11"/>
  <c r="AH120" i="11"/>
  <c r="AG120" i="11"/>
  <c r="AF120" i="11"/>
  <c r="AE120" i="11"/>
  <c r="AD120" i="11"/>
  <c r="AC120" i="11"/>
  <c r="AB120" i="11"/>
  <c r="AA120" i="11"/>
  <c r="Z120" i="11"/>
  <c r="Y120" i="11"/>
  <c r="X120" i="11"/>
  <c r="W120" i="11"/>
  <c r="V120" i="11"/>
  <c r="BK124" i="11"/>
  <c r="BJ124" i="11"/>
  <c r="BI124" i="11"/>
  <c r="BH124" i="11"/>
  <c r="BG124" i="11"/>
  <c r="BF124" i="11"/>
  <c r="BE124" i="11"/>
  <c r="BD124" i="11"/>
  <c r="BC124" i="11"/>
  <c r="BB124" i="11"/>
  <c r="BA124" i="11"/>
  <c r="AZ124" i="11"/>
  <c r="AY124" i="11"/>
  <c r="AX124" i="11"/>
  <c r="AW124" i="11"/>
  <c r="AV124" i="11"/>
  <c r="AU124" i="11"/>
  <c r="AT124" i="11"/>
  <c r="AS124" i="11"/>
  <c r="AR124" i="11"/>
  <c r="AQ124" i="11"/>
  <c r="AP124" i="11"/>
  <c r="AO124" i="11"/>
  <c r="AN124" i="11"/>
  <c r="AM124" i="11"/>
  <c r="AL124" i="11"/>
  <c r="AK124" i="11"/>
  <c r="AJ124" i="11"/>
  <c r="AI124" i="11"/>
  <c r="AH124" i="11"/>
  <c r="AG124" i="11"/>
  <c r="AF124" i="11"/>
  <c r="AE124" i="11"/>
  <c r="AD124" i="11"/>
  <c r="AC124" i="11"/>
  <c r="AB124" i="11"/>
  <c r="AA124" i="11"/>
  <c r="Z124" i="11"/>
  <c r="Y124" i="11"/>
  <c r="X124" i="11"/>
  <c r="W124" i="11"/>
  <c r="V124" i="11"/>
  <c r="BK123" i="11"/>
  <c r="BJ123" i="11"/>
  <c r="BI123" i="11"/>
  <c r="BH123" i="11"/>
  <c r="BG123" i="11"/>
  <c r="BF123" i="11"/>
  <c r="BE123" i="11"/>
  <c r="BD123" i="11"/>
  <c r="BC123" i="11"/>
  <c r="BB123" i="11"/>
  <c r="BA123" i="11"/>
  <c r="AZ123" i="11"/>
  <c r="AY123" i="11"/>
  <c r="AX123" i="11"/>
  <c r="AW123" i="11"/>
  <c r="AV123" i="11"/>
  <c r="AU123" i="11"/>
  <c r="AT123" i="11"/>
  <c r="AS123" i="11"/>
  <c r="AR123" i="11"/>
  <c r="AQ123" i="11"/>
  <c r="AP123" i="11"/>
  <c r="AO123" i="11"/>
  <c r="AN123" i="11"/>
  <c r="AM123" i="11"/>
  <c r="AL123" i="11"/>
  <c r="AK123" i="11"/>
  <c r="AJ123" i="11"/>
  <c r="AI123" i="11"/>
  <c r="AH123" i="11"/>
  <c r="AG123" i="11"/>
  <c r="AF123" i="11"/>
  <c r="AE123" i="11"/>
  <c r="AD123" i="11"/>
  <c r="AC123" i="11"/>
  <c r="AB123" i="11"/>
  <c r="AA123" i="11"/>
  <c r="Z123" i="11"/>
  <c r="Y123" i="11"/>
  <c r="X123" i="11"/>
  <c r="W123" i="11"/>
  <c r="V123" i="11"/>
  <c r="BK119" i="11"/>
  <c r="BJ119" i="11"/>
  <c r="BI119" i="11"/>
  <c r="BH119" i="11"/>
  <c r="BG119" i="11"/>
  <c r="BF119" i="11"/>
  <c r="BE119" i="11"/>
  <c r="BD119" i="11"/>
  <c r="BC119" i="11"/>
  <c r="BB119" i="11"/>
  <c r="BA119" i="11"/>
  <c r="AZ119" i="11"/>
  <c r="AY119" i="11"/>
  <c r="AX119" i="11"/>
  <c r="AW119" i="11"/>
  <c r="AV119" i="11"/>
  <c r="AU119" i="11"/>
  <c r="AT119" i="11"/>
  <c r="AS119" i="11"/>
  <c r="AR119" i="11"/>
  <c r="AQ119" i="11"/>
  <c r="AP119" i="11"/>
  <c r="AO119" i="11"/>
  <c r="AN119" i="11"/>
  <c r="AM119" i="11"/>
  <c r="AL119" i="11"/>
  <c r="AK119" i="11"/>
  <c r="AJ119" i="11"/>
  <c r="AI119" i="11"/>
  <c r="AH119" i="11"/>
  <c r="AG119" i="11"/>
  <c r="AF119" i="11"/>
  <c r="AE119" i="11"/>
  <c r="AD119" i="11"/>
  <c r="AC119" i="11"/>
  <c r="AB119" i="11"/>
  <c r="AA119" i="11"/>
  <c r="Z119" i="11"/>
  <c r="Y119" i="11"/>
  <c r="X119" i="11"/>
  <c r="W119" i="11"/>
  <c r="V119" i="11"/>
  <c r="BK128" i="11"/>
  <c r="BJ128" i="11"/>
  <c r="BI128" i="11"/>
  <c r="BH128" i="11"/>
  <c r="BG128" i="11"/>
  <c r="BF128" i="11"/>
  <c r="BE128" i="11"/>
  <c r="BD128" i="11"/>
  <c r="BC128" i="11"/>
  <c r="BB128" i="11"/>
  <c r="BA128" i="11"/>
  <c r="AZ128" i="11"/>
  <c r="AY128" i="11"/>
  <c r="AX128" i="11"/>
  <c r="AW128" i="11"/>
  <c r="AV128" i="11"/>
  <c r="AU128" i="11"/>
  <c r="AT128" i="11"/>
  <c r="AS128" i="11"/>
  <c r="AR128" i="11"/>
  <c r="AQ128" i="11"/>
  <c r="AP128" i="11"/>
  <c r="AO128" i="11"/>
  <c r="AN128" i="11"/>
  <c r="AM128" i="11"/>
  <c r="AL128" i="11"/>
  <c r="AK128" i="11"/>
  <c r="AJ128" i="11"/>
  <c r="AI128" i="11"/>
  <c r="AH128" i="11"/>
  <c r="AG128" i="11"/>
  <c r="AF128" i="11"/>
  <c r="AE128" i="11"/>
  <c r="AD128" i="11"/>
  <c r="AC128" i="11"/>
  <c r="AB128" i="11"/>
  <c r="AA128" i="11"/>
  <c r="Z128" i="11"/>
  <c r="Y128" i="11"/>
  <c r="X128" i="11"/>
  <c r="W128" i="11"/>
  <c r="V128" i="11"/>
  <c r="BK113" i="11"/>
  <c r="BJ113" i="11"/>
  <c r="BI113" i="11"/>
  <c r="BH113" i="11"/>
  <c r="BG113" i="11"/>
  <c r="BF113" i="11"/>
  <c r="BE113" i="11"/>
  <c r="BD113" i="11"/>
  <c r="BC113" i="11"/>
  <c r="BB113" i="11"/>
  <c r="BA113" i="11"/>
  <c r="AZ113" i="11"/>
  <c r="AY113" i="11"/>
  <c r="AX113" i="11"/>
  <c r="AW113" i="11"/>
  <c r="AV113" i="11"/>
  <c r="AU113" i="11"/>
  <c r="AT113" i="11"/>
  <c r="AS113" i="11"/>
  <c r="AR113" i="11"/>
  <c r="AQ113" i="11"/>
  <c r="AP113" i="11"/>
  <c r="AO113" i="11"/>
  <c r="AN113" i="11"/>
  <c r="AM113" i="11"/>
  <c r="AL113" i="11"/>
  <c r="AK113" i="11"/>
  <c r="AJ113" i="11"/>
  <c r="AI113" i="11"/>
  <c r="AH113" i="11"/>
  <c r="AG113" i="11"/>
  <c r="AF113" i="11"/>
  <c r="AE113" i="11"/>
  <c r="AD113" i="11"/>
  <c r="AC113" i="11"/>
  <c r="AB113" i="11"/>
  <c r="AA113" i="11"/>
  <c r="Z113" i="11"/>
  <c r="Y113" i="11"/>
  <c r="X113" i="11"/>
  <c r="W113" i="11"/>
  <c r="V113" i="11"/>
  <c r="BK110" i="11"/>
  <c r="BJ110" i="11"/>
  <c r="BI110" i="11"/>
  <c r="BH110" i="11"/>
  <c r="BG110" i="11"/>
  <c r="BF110" i="11"/>
  <c r="BE110" i="11"/>
  <c r="BD110" i="11"/>
  <c r="BC110" i="11"/>
  <c r="BB110" i="11"/>
  <c r="BA110" i="11"/>
  <c r="AZ110" i="11"/>
  <c r="AY110" i="11"/>
  <c r="AX110" i="11"/>
  <c r="AW110" i="11"/>
  <c r="AV110" i="11"/>
  <c r="AU110" i="11"/>
  <c r="AT110" i="11"/>
  <c r="AS110" i="11"/>
  <c r="AR110" i="11"/>
  <c r="AQ110" i="11"/>
  <c r="AP110" i="11"/>
  <c r="AO110" i="11"/>
  <c r="AN110" i="11"/>
  <c r="AM110" i="11"/>
  <c r="AL110" i="11"/>
  <c r="AK110" i="11"/>
  <c r="AJ110" i="11"/>
  <c r="AI110" i="11"/>
  <c r="AH110" i="11"/>
  <c r="AG110" i="11"/>
  <c r="AF110" i="11"/>
  <c r="AE110" i="11"/>
  <c r="AD110" i="11"/>
  <c r="AC110" i="11"/>
  <c r="AB110" i="11"/>
  <c r="AA110" i="11"/>
  <c r="Z110" i="11"/>
  <c r="Y110" i="11"/>
  <c r="X110" i="11"/>
  <c r="W110" i="11"/>
  <c r="V110" i="11"/>
  <c r="BK106" i="11"/>
  <c r="BJ106" i="11"/>
  <c r="BI106" i="11"/>
  <c r="BH106" i="11"/>
  <c r="BG106" i="11"/>
  <c r="BF106" i="11"/>
  <c r="BE106" i="11"/>
  <c r="BD106" i="11"/>
  <c r="BC106" i="11"/>
  <c r="BB106" i="11"/>
  <c r="BA106" i="11"/>
  <c r="AZ106" i="11"/>
  <c r="AY106" i="11"/>
  <c r="AX106" i="11"/>
  <c r="AW106" i="11"/>
  <c r="AV106" i="11"/>
  <c r="AU106" i="11"/>
  <c r="AT106" i="11"/>
  <c r="AS106" i="11"/>
  <c r="AR106" i="11"/>
  <c r="AQ106" i="11"/>
  <c r="AP106" i="11"/>
  <c r="AO106" i="11"/>
  <c r="AN106" i="11"/>
  <c r="AM106" i="11"/>
  <c r="AL106" i="11"/>
  <c r="AK106" i="11"/>
  <c r="AJ106" i="11"/>
  <c r="AI106" i="11"/>
  <c r="AH106" i="11"/>
  <c r="AG106" i="11"/>
  <c r="AF106" i="11"/>
  <c r="AE106" i="11"/>
  <c r="AD106" i="11"/>
  <c r="AC106" i="11"/>
  <c r="AB106" i="11"/>
  <c r="AA106" i="11"/>
  <c r="Z106" i="11"/>
  <c r="Y106" i="11"/>
  <c r="X106" i="11"/>
  <c r="W106" i="11"/>
  <c r="V106" i="11"/>
  <c r="BK109" i="11"/>
  <c r="BJ109" i="11"/>
  <c r="BI109" i="11"/>
  <c r="BH109" i="11"/>
  <c r="BG109" i="11"/>
  <c r="BF109" i="11"/>
  <c r="BE109" i="11"/>
  <c r="BD109" i="11"/>
  <c r="BC109" i="11"/>
  <c r="BB109" i="11"/>
  <c r="BA109" i="11"/>
  <c r="AZ109" i="11"/>
  <c r="AY109" i="11"/>
  <c r="AX109" i="11"/>
  <c r="AW109" i="11"/>
  <c r="AV109" i="11"/>
  <c r="AU109" i="11"/>
  <c r="AT109" i="11"/>
  <c r="AS109" i="11"/>
  <c r="AR109" i="11"/>
  <c r="AQ109" i="11"/>
  <c r="AP109" i="11"/>
  <c r="AO109" i="11"/>
  <c r="AN109" i="11"/>
  <c r="AM109" i="11"/>
  <c r="AL109" i="11"/>
  <c r="AK109" i="11"/>
  <c r="AJ109" i="11"/>
  <c r="AI109" i="11"/>
  <c r="AH109" i="11"/>
  <c r="AG109" i="11"/>
  <c r="AF109" i="11"/>
  <c r="AE109" i="11"/>
  <c r="AD109" i="11"/>
  <c r="AC109" i="11"/>
  <c r="AB109" i="11"/>
  <c r="AA109" i="11"/>
  <c r="Z109" i="11"/>
  <c r="Y109" i="11"/>
  <c r="X109" i="11"/>
  <c r="W109" i="11"/>
  <c r="V109" i="11"/>
  <c r="BK112" i="11"/>
  <c r="BJ112" i="11"/>
  <c r="BI112" i="11"/>
  <c r="BH112" i="11"/>
  <c r="BG112" i="11"/>
  <c r="BF112" i="11"/>
  <c r="BE112" i="11"/>
  <c r="BD112" i="11"/>
  <c r="BC112" i="11"/>
  <c r="BB112" i="11"/>
  <c r="BA112" i="11"/>
  <c r="AZ112" i="11"/>
  <c r="AY112" i="11"/>
  <c r="AX112" i="11"/>
  <c r="AW112" i="11"/>
  <c r="AV112" i="11"/>
  <c r="AU112" i="11"/>
  <c r="AT112" i="11"/>
  <c r="AS112" i="11"/>
  <c r="AR112" i="11"/>
  <c r="AQ112" i="11"/>
  <c r="AP112" i="11"/>
  <c r="AO112" i="11"/>
  <c r="AN112" i="11"/>
  <c r="AM112" i="11"/>
  <c r="AL112" i="11"/>
  <c r="AK112" i="11"/>
  <c r="AJ112" i="11"/>
  <c r="AI112" i="11"/>
  <c r="AH112" i="11"/>
  <c r="AG112" i="11"/>
  <c r="AF112" i="11"/>
  <c r="AE112" i="11"/>
  <c r="AD112" i="11"/>
  <c r="AC112" i="11"/>
  <c r="AB112" i="11"/>
  <c r="AA112" i="11"/>
  <c r="Z112" i="11"/>
  <c r="Y112" i="11"/>
  <c r="X112" i="11"/>
  <c r="W112" i="11"/>
  <c r="V112" i="11"/>
  <c r="BK115" i="11"/>
  <c r="BJ115" i="11"/>
  <c r="BI115" i="11"/>
  <c r="BH115" i="11"/>
  <c r="BG115" i="11"/>
  <c r="BF115" i="11"/>
  <c r="BE115" i="11"/>
  <c r="BD115" i="11"/>
  <c r="BC115" i="11"/>
  <c r="BB115" i="11"/>
  <c r="BA115" i="11"/>
  <c r="AZ115" i="11"/>
  <c r="AY115" i="11"/>
  <c r="AX115" i="11"/>
  <c r="AW115" i="11"/>
  <c r="AV115" i="11"/>
  <c r="AU115" i="11"/>
  <c r="AT115" i="11"/>
  <c r="AS115" i="11"/>
  <c r="AR115" i="11"/>
  <c r="AQ115" i="11"/>
  <c r="AP115" i="11"/>
  <c r="AO115" i="11"/>
  <c r="AN115" i="11"/>
  <c r="AM115" i="11"/>
  <c r="AL115" i="11"/>
  <c r="AK115" i="11"/>
  <c r="AJ115" i="11"/>
  <c r="AI115" i="11"/>
  <c r="AH115" i="11"/>
  <c r="AG115" i="11"/>
  <c r="AF115" i="11"/>
  <c r="AE115" i="11"/>
  <c r="AD115" i="11"/>
  <c r="AC115" i="11"/>
  <c r="AB115" i="11"/>
  <c r="AA115" i="11"/>
  <c r="Z115" i="11"/>
  <c r="Y115" i="11"/>
  <c r="X115" i="11"/>
  <c r="W115" i="11"/>
  <c r="V115" i="11"/>
  <c r="BK108" i="11"/>
  <c r="BJ108" i="11"/>
  <c r="BI108" i="11"/>
  <c r="BH108" i="11"/>
  <c r="BG108" i="11"/>
  <c r="BF108" i="11"/>
  <c r="BE108" i="11"/>
  <c r="BD108" i="11"/>
  <c r="BC108" i="11"/>
  <c r="BB108" i="11"/>
  <c r="BA108" i="11"/>
  <c r="AZ108" i="11"/>
  <c r="AY108" i="11"/>
  <c r="AX108" i="11"/>
  <c r="AW108" i="11"/>
  <c r="AV108" i="11"/>
  <c r="AU108" i="11"/>
  <c r="AT108" i="11"/>
  <c r="AS108" i="11"/>
  <c r="AR108" i="11"/>
  <c r="AQ108" i="11"/>
  <c r="AP108" i="11"/>
  <c r="AO108" i="11"/>
  <c r="AN108" i="11"/>
  <c r="AM108" i="11"/>
  <c r="AL108" i="11"/>
  <c r="AK108" i="11"/>
  <c r="AJ108" i="11"/>
  <c r="AI108" i="11"/>
  <c r="AH108" i="11"/>
  <c r="AG108" i="11"/>
  <c r="AF108" i="11"/>
  <c r="AE108" i="11"/>
  <c r="AD108" i="11"/>
  <c r="AC108" i="11"/>
  <c r="AB108" i="11"/>
  <c r="AA108" i="11"/>
  <c r="Z108" i="11"/>
  <c r="Y108" i="11"/>
  <c r="X108" i="11"/>
  <c r="W108" i="11"/>
  <c r="V108" i="11"/>
  <c r="BK111" i="11"/>
  <c r="BJ111" i="11"/>
  <c r="BI111" i="11"/>
  <c r="BH111" i="11"/>
  <c r="BG111" i="11"/>
  <c r="BF111" i="11"/>
  <c r="BE111" i="11"/>
  <c r="BD111" i="11"/>
  <c r="BC111" i="11"/>
  <c r="BB111" i="11"/>
  <c r="BA111" i="11"/>
  <c r="AZ111" i="11"/>
  <c r="AY111" i="11"/>
  <c r="AX111" i="11"/>
  <c r="AW111" i="11"/>
  <c r="AV111" i="11"/>
  <c r="AU111" i="11"/>
  <c r="AT111" i="11"/>
  <c r="AS111" i="11"/>
  <c r="AR111" i="11"/>
  <c r="AQ111" i="11"/>
  <c r="AP111" i="11"/>
  <c r="AO111" i="11"/>
  <c r="AN111" i="11"/>
  <c r="AM111" i="11"/>
  <c r="AL111" i="11"/>
  <c r="AK111" i="11"/>
  <c r="AJ111" i="11"/>
  <c r="AI111" i="11"/>
  <c r="AH111" i="11"/>
  <c r="AG111" i="11"/>
  <c r="AF111" i="11"/>
  <c r="AE111" i="11"/>
  <c r="AD111" i="11"/>
  <c r="AC111" i="11"/>
  <c r="AB111" i="11"/>
  <c r="AA111" i="11"/>
  <c r="Z111" i="11"/>
  <c r="Y111" i="11"/>
  <c r="X111" i="11"/>
  <c r="W111" i="11"/>
  <c r="V111" i="11"/>
  <c r="BK114" i="11"/>
  <c r="BJ114" i="11"/>
  <c r="BI114" i="11"/>
  <c r="BH114" i="11"/>
  <c r="BG114" i="11"/>
  <c r="BF114" i="11"/>
  <c r="BE114" i="11"/>
  <c r="BD114" i="11"/>
  <c r="BC114" i="11"/>
  <c r="BB114" i="11"/>
  <c r="BA114" i="11"/>
  <c r="AZ114" i="11"/>
  <c r="AY114" i="11"/>
  <c r="AX114" i="11"/>
  <c r="AW114" i="11"/>
  <c r="AV114" i="11"/>
  <c r="AU114" i="11"/>
  <c r="AT114" i="11"/>
  <c r="AS114" i="11"/>
  <c r="AR114" i="11"/>
  <c r="AQ114" i="11"/>
  <c r="AP114" i="11"/>
  <c r="AO114" i="11"/>
  <c r="AN114" i="11"/>
  <c r="AM114" i="11"/>
  <c r="AL114" i="11"/>
  <c r="AK114" i="11"/>
  <c r="AJ114" i="11"/>
  <c r="AI114" i="11"/>
  <c r="AH114" i="11"/>
  <c r="AG114" i="11"/>
  <c r="AF114" i="11"/>
  <c r="AE114" i="11"/>
  <c r="AD114" i="11"/>
  <c r="AC114" i="11"/>
  <c r="AB114" i="11"/>
  <c r="AA114" i="11"/>
  <c r="Z114" i="11"/>
  <c r="Y114" i="11"/>
  <c r="X114" i="11"/>
  <c r="W114" i="11"/>
  <c r="V114" i="11"/>
  <c r="BK104" i="11"/>
  <c r="BJ104" i="11"/>
  <c r="BI104" i="11"/>
  <c r="BH104" i="11"/>
  <c r="BG104" i="11"/>
  <c r="BF104" i="11"/>
  <c r="BE104" i="11"/>
  <c r="BD104" i="11"/>
  <c r="BC104" i="11"/>
  <c r="BB104" i="11"/>
  <c r="BA104" i="11"/>
  <c r="AZ104" i="11"/>
  <c r="AY104" i="11"/>
  <c r="AX104" i="11"/>
  <c r="AW104" i="11"/>
  <c r="AV104" i="11"/>
  <c r="AU104" i="11"/>
  <c r="AT104" i="11"/>
  <c r="AS104" i="11"/>
  <c r="AR104" i="11"/>
  <c r="AQ104" i="11"/>
  <c r="AP104" i="11"/>
  <c r="AO104" i="11"/>
  <c r="AN104" i="11"/>
  <c r="AM104" i="11"/>
  <c r="AL104" i="11"/>
  <c r="AK104" i="11"/>
  <c r="AJ104" i="11"/>
  <c r="AI104" i="11"/>
  <c r="AH104" i="11"/>
  <c r="AG104" i="11"/>
  <c r="AF104" i="11"/>
  <c r="AE104" i="11"/>
  <c r="AD104" i="11"/>
  <c r="AC104" i="11"/>
  <c r="AB104" i="11"/>
  <c r="AA104" i="11"/>
  <c r="Z104" i="11"/>
  <c r="Y104" i="11"/>
  <c r="X104" i="11"/>
  <c r="W104" i="11"/>
  <c r="V104" i="11"/>
  <c r="BK105" i="11"/>
  <c r="BJ105" i="11"/>
  <c r="BI105" i="11"/>
  <c r="BH105" i="11"/>
  <c r="BG105" i="11"/>
  <c r="BF105" i="11"/>
  <c r="BE105" i="11"/>
  <c r="BD105" i="11"/>
  <c r="BC105" i="11"/>
  <c r="BB105" i="11"/>
  <c r="BA105" i="11"/>
  <c r="AZ105" i="11"/>
  <c r="AY105" i="11"/>
  <c r="AX105" i="11"/>
  <c r="AW105" i="11"/>
  <c r="AV105" i="11"/>
  <c r="AU105" i="11"/>
  <c r="AT105" i="11"/>
  <c r="AS105" i="11"/>
  <c r="AR105" i="11"/>
  <c r="AQ105" i="11"/>
  <c r="AP105" i="11"/>
  <c r="AO105" i="11"/>
  <c r="AN105" i="11"/>
  <c r="AM105" i="11"/>
  <c r="AL105" i="11"/>
  <c r="AK105" i="11"/>
  <c r="AJ105" i="11"/>
  <c r="AI105" i="11"/>
  <c r="AH105" i="11"/>
  <c r="AG105" i="11"/>
  <c r="AF105" i="11"/>
  <c r="AE105" i="11"/>
  <c r="AD105" i="11"/>
  <c r="AC105" i="11"/>
  <c r="AB105" i="11"/>
  <c r="AA105" i="11"/>
  <c r="Z105" i="11"/>
  <c r="Y105" i="11"/>
  <c r="X105" i="11"/>
  <c r="W105" i="11"/>
  <c r="V105" i="11"/>
  <c r="BK107" i="11"/>
  <c r="BJ107" i="11"/>
  <c r="BI107" i="11"/>
  <c r="BH107" i="11"/>
  <c r="BG107" i="11"/>
  <c r="BF107" i="11"/>
  <c r="BE107" i="11"/>
  <c r="BD107" i="11"/>
  <c r="BC107" i="11"/>
  <c r="BB107" i="11"/>
  <c r="BA107" i="11"/>
  <c r="AZ107" i="11"/>
  <c r="AY107" i="11"/>
  <c r="AX107" i="11"/>
  <c r="AW107" i="11"/>
  <c r="AV107" i="11"/>
  <c r="AU107" i="11"/>
  <c r="AT107" i="11"/>
  <c r="AS107" i="11"/>
  <c r="AR107" i="11"/>
  <c r="AQ107" i="11"/>
  <c r="AP107" i="11"/>
  <c r="AO107" i="11"/>
  <c r="AN107" i="11"/>
  <c r="AM107" i="11"/>
  <c r="AL107" i="11"/>
  <c r="AK107" i="11"/>
  <c r="AJ107" i="11"/>
  <c r="AI107" i="11"/>
  <c r="AH107" i="11"/>
  <c r="AG107" i="11"/>
  <c r="AF107" i="11"/>
  <c r="AE107" i="11"/>
  <c r="AD107" i="11"/>
  <c r="AC107" i="11"/>
  <c r="AB107" i="11"/>
  <c r="AA107" i="11"/>
  <c r="Z107" i="11"/>
  <c r="Y107" i="11"/>
  <c r="X107" i="11"/>
  <c r="W107" i="11"/>
  <c r="V107" i="11"/>
  <c r="BK101" i="11"/>
  <c r="BJ101" i="11"/>
  <c r="BI101" i="11"/>
  <c r="BH101" i="11"/>
  <c r="BG101" i="11"/>
  <c r="BF101" i="11"/>
  <c r="BE101" i="11"/>
  <c r="BD101" i="11"/>
  <c r="BC101" i="11"/>
  <c r="BB101" i="11"/>
  <c r="BA101" i="11"/>
  <c r="AZ101" i="11"/>
  <c r="AY101" i="11"/>
  <c r="AX101" i="11"/>
  <c r="AW101" i="11"/>
  <c r="AV101" i="11"/>
  <c r="AU101" i="11"/>
  <c r="AT101" i="11"/>
  <c r="AS101" i="11"/>
  <c r="AR101" i="11"/>
  <c r="AQ101" i="11"/>
  <c r="AP101" i="11"/>
  <c r="AO101" i="11"/>
  <c r="AN101" i="11"/>
  <c r="AM101" i="11"/>
  <c r="AL101" i="11"/>
  <c r="AK101" i="11"/>
  <c r="AJ101" i="11"/>
  <c r="AI101" i="11"/>
  <c r="AH101" i="11"/>
  <c r="AG101" i="11"/>
  <c r="AF101" i="11"/>
  <c r="AE101" i="11"/>
  <c r="AD101" i="11"/>
  <c r="AC101" i="11"/>
  <c r="AB101" i="11"/>
  <c r="AA101" i="11"/>
  <c r="Z101" i="11"/>
  <c r="Y101" i="11"/>
  <c r="X101" i="11"/>
  <c r="W101" i="11"/>
  <c r="V101" i="11"/>
  <c r="BK83" i="11"/>
  <c r="BJ83" i="11"/>
  <c r="BI83" i="11"/>
  <c r="BH83" i="11"/>
  <c r="BG83" i="11"/>
  <c r="BF83" i="11"/>
  <c r="BE83" i="11"/>
  <c r="BD83" i="11"/>
  <c r="BC83" i="11"/>
  <c r="BB83" i="11"/>
  <c r="BA83" i="11"/>
  <c r="AZ83" i="11"/>
  <c r="AY83" i="11"/>
  <c r="AX83" i="11"/>
  <c r="AW83" i="11"/>
  <c r="AV83" i="11"/>
  <c r="AU83" i="11"/>
  <c r="AT83" i="11"/>
  <c r="AS83" i="11"/>
  <c r="AR83" i="11"/>
  <c r="AQ83" i="11"/>
  <c r="AP83" i="11"/>
  <c r="AO83" i="11"/>
  <c r="AN83" i="11"/>
  <c r="AM83" i="11"/>
  <c r="AL83" i="11"/>
  <c r="AK83" i="11"/>
  <c r="AJ83" i="11"/>
  <c r="AI83" i="11"/>
  <c r="AH83" i="11"/>
  <c r="AG83" i="11"/>
  <c r="AF83" i="11"/>
  <c r="AE83" i="11"/>
  <c r="AD83" i="11"/>
  <c r="AC83" i="11"/>
  <c r="AB83" i="11"/>
  <c r="AA83" i="11"/>
  <c r="Z83" i="11"/>
  <c r="Y83" i="11"/>
  <c r="X83" i="11"/>
  <c r="W83" i="11"/>
  <c r="V83" i="11"/>
  <c r="BK81" i="11"/>
  <c r="BJ81" i="11"/>
  <c r="BI81" i="11"/>
  <c r="BH81" i="11"/>
  <c r="BG81" i="11"/>
  <c r="BF81" i="11"/>
  <c r="BE81" i="11"/>
  <c r="BD81" i="11"/>
  <c r="BC81" i="11"/>
  <c r="BB81" i="11"/>
  <c r="BA81" i="11"/>
  <c r="AZ81" i="11"/>
  <c r="AY81" i="11"/>
  <c r="AX81" i="11"/>
  <c r="AW81" i="11"/>
  <c r="AV81" i="11"/>
  <c r="AU81" i="11"/>
  <c r="AT81" i="11"/>
  <c r="AS81" i="11"/>
  <c r="AR81" i="11"/>
  <c r="AQ81" i="11"/>
  <c r="AP81" i="11"/>
  <c r="AO81" i="11"/>
  <c r="AN81" i="11"/>
  <c r="AM81" i="11"/>
  <c r="AL81" i="11"/>
  <c r="AK81" i="11"/>
  <c r="AJ81" i="11"/>
  <c r="AI81" i="11"/>
  <c r="AH81" i="11"/>
  <c r="AG81" i="11"/>
  <c r="AF81" i="11"/>
  <c r="AE81" i="11"/>
  <c r="AD81" i="11"/>
  <c r="AC81" i="11"/>
  <c r="AB81" i="11"/>
  <c r="AA81" i="11"/>
  <c r="Z81" i="11"/>
  <c r="Y81" i="11"/>
  <c r="X81" i="11"/>
  <c r="W81" i="11"/>
  <c r="V81" i="11"/>
  <c r="BK79" i="11"/>
  <c r="BJ79" i="11"/>
  <c r="BI79" i="11"/>
  <c r="BH79" i="11"/>
  <c r="BG79" i="11"/>
  <c r="BF79" i="11"/>
  <c r="BE79" i="11"/>
  <c r="BD79" i="11"/>
  <c r="BC79" i="11"/>
  <c r="BB79" i="11"/>
  <c r="BA79" i="11"/>
  <c r="AZ79" i="11"/>
  <c r="AY79" i="11"/>
  <c r="AX79" i="11"/>
  <c r="AW79" i="11"/>
  <c r="AV79" i="11"/>
  <c r="AU79" i="11"/>
  <c r="AT79" i="11"/>
  <c r="AS79" i="11"/>
  <c r="AR79" i="11"/>
  <c r="AQ79" i="11"/>
  <c r="AP79" i="11"/>
  <c r="AO79" i="11"/>
  <c r="AN79" i="11"/>
  <c r="AM79" i="11"/>
  <c r="AL79" i="11"/>
  <c r="AK79" i="11"/>
  <c r="AJ79" i="11"/>
  <c r="AI79" i="11"/>
  <c r="AH79" i="11"/>
  <c r="AG79" i="11"/>
  <c r="AF79" i="11"/>
  <c r="AE79" i="11"/>
  <c r="AD79" i="11"/>
  <c r="AC79" i="11"/>
  <c r="AB79" i="11"/>
  <c r="AA79" i="11"/>
  <c r="Z79" i="11"/>
  <c r="Y79" i="11"/>
  <c r="X79" i="11"/>
  <c r="W79" i="11"/>
  <c r="V79" i="11"/>
  <c r="BK78" i="11"/>
  <c r="BJ78" i="11"/>
  <c r="BI78" i="11"/>
  <c r="BH78" i="11"/>
  <c r="BG78" i="11"/>
  <c r="BF78" i="11"/>
  <c r="BE78" i="11"/>
  <c r="BD78" i="11"/>
  <c r="BC78" i="11"/>
  <c r="BB78" i="11"/>
  <c r="BA78" i="11"/>
  <c r="AZ78" i="11"/>
  <c r="AY78" i="11"/>
  <c r="AX78" i="11"/>
  <c r="AW78" i="11"/>
  <c r="AV78" i="11"/>
  <c r="AU78" i="11"/>
  <c r="AT78" i="11"/>
  <c r="AS78" i="11"/>
  <c r="AR78" i="11"/>
  <c r="AQ78" i="11"/>
  <c r="AP78" i="11"/>
  <c r="AO78" i="11"/>
  <c r="AN78" i="11"/>
  <c r="AM78" i="11"/>
  <c r="AL78" i="11"/>
  <c r="AK78" i="11"/>
  <c r="AJ78" i="11"/>
  <c r="AI78" i="11"/>
  <c r="AH78" i="11"/>
  <c r="AG78" i="11"/>
  <c r="AF78" i="11"/>
  <c r="AE78" i="11"/>
  <c r="AD78" i="11"/>
  <c r="AC78" i="11"/>
  <c r="AB78" i="11"/>
  <c r="AA78" i="11"/>
  <c r="Z78" i="11"/>
  <c r="Y78" i="11"/>
  <c r="X78" i="11"/>
  <c r="W78" i="11"/>
  <c r="V78" i="11"/>
  <c r="BK77" i="11"/>
  <c r="BJ77" i="11"/>
  <c r="BI77" i="11"/>
  <c r="BH77" i="11"/>
  <c r="BG77" i="11"/>
  <c r="BF77" i="11"/>
  <c r="BE77" i="11"/>
  <c r="BD77" i="11"/>
  <c r="BC77" i="11"/>
  <c r="BB77" i="11"/>
  <c r="BA77" i="11"/>
  <c r="AZ77" i="11"/>
  <c r="AY77" i="11"/>
  <c r="AX77" i="11"/>
  <c r="AW77" i="11"/>
  <c r="AV77" i="11"/>
  <c r="AU77" i="11"/>
  <c r="AT77" i="11"/>
  <c r="AS77" i="11"/>
  <c r="AR77" i="11"/>
  <c r="AQ77" i="11"/>
  <c r="AP77" i="11"/>
  <c r="AO77" i="11"/>
  <c r="AN77" i="11"/>
  <c r="AM77" i="11"/>
  <c r="AL77" i="11"/>
  <c r="AK77" i="11"/>
  <c r="AJ77" i="11"/>
  <c r="AI77" i="11"/>
  <c r="AH77" i="11"/>
  <c r="AG77" i="11"/>
  <c r="AF77" i="11"/>
  <c r="AE77" i="11"/>
  <c r="AD77" i="11"/>
  <c r="AC77" i="11"/>
  <c r="AB77" i="11"/>
  <c r="AA77" i="11"/>
  <c r="Z77" i="11"/>
  <c r="Y77" i="11"/>
  <c r="X77" i="11"/>
  <c r="W77" i="11"/>
  <c r="V77" i="11"/>
  <c r="BK76" i="11"/>
  <c r="BJ76" i="11"/>
  <c r="BI76" i="11"/>
  <c r="BH76" i="11"/>
  <c r="BG76" i="11"/>
  <c r="BF76" i="11"/>
  <c r="BE76" i="11"/>
  <c r="BD76" i="11"/>
  <c r="BC76" i="11"/>
  <c r="BB76" i="11"/>
  <c r="BA76" i="11"/>
  <c r="AZ76" i="11"/>
  <c r="AY76" i="11"/>
  <c r="AX76" i="11"/>
  <c r="AW76" i="11"/>
  <c r="AV76" i="11"/>
  <c r="AU76" i="11"/>
  <c r="AT76" i="11"/>
  <c r="AS76" i="11"/>
  <c r="AR76" i="11"/>
  <c r="AQ76" i="11"/>
  <c r="AP76" i="11"/>
  <c r="AO76" i="11"/>
  <c r="AN76" i="11"/>
  <c r="AM76" i="11"/>
  <c r="AL76" i="11"/>
  <c r="AK76" i="11"/>
  <c r="AJ76" i="11"/>
  <c r="AI76" i="11"/>
  <c r="AH76" i="11"/>
  <c r="AG76" i="11"/>
  <c r="AF76" i="11"/>
  <c r="AE76" i="11"/>
  <c r="AD76" i="11"/>
  <c r="AC76" i="11"/>
  <c r="AB76" i="11"/>
  <c r="AA76" i="11"/>
  <c r="Z76" i="11"/>
  <c r="Y76" i="11"/>
  <c r="X76" i="11"/>
  <c r="W76" i="11"/>
  <c r="V76" i="11"/>
  <c r="BK80" i="11"/>
  <c r="BJ80" i="11"/>
  <c r="BI80" i="11"/>
  <c r="BH80" i="11"/>
  <c r="BG80" i="11"/>
  <c r="BF80" i="11"/>
  <c r="BE80" i="11"/>
  <c r="BD80" i="11"/>
  <c r="BC80" i="11"/>
  <c r="BB80" i="11"/>
  <c r="BA80" i="11"/>
  <c r="AZ80" i="11"/>
  <c r="AY80" i="11"/>
  <c r="AX80" i="11"/>
  <c r="AW80" i="11"/>
  <c r="AV80" i="11"/>
  <c r="AU80" i="11"/>
  <c r="AT80" i="11"/>
  <c r="AS80" i="11"/>
  <c r="AR80" i="11"/>
  <c r="AQ80" i="11"/>
  <c r="AP80" i="11"/>
  <c r="AO80" i="11"/>
  <c r="AN80" i="11"/>
  <c r="AM80" i="11"/>
  <c r="AL80" i="11"/>
  <c r="AK80" i="11"/>
  <c r="AJ80" i="11"/>
  <c r="AI80" i="11"/>
  <c r="AH80" i="11"/>
  <c r="AG80" i="11"/>
  <c r="AF80" i="11"/>
  <c r="AE80" i="11"/>
  <c r="AD80" i="11"/>
  <c r="AC80" i="11"/>
  <c r="AB80" i="11"/>
  <c r="AA80" i="11"/>
  <c r="Z80" i="11"/>
  <c r="Y80" i="11"/>
  <c r="X80" i="11"/>
  <c r="W80" i="11"/>
  <c r="V80" i="11"/>
  <c r="BK86" i="11"/>
  <c r="BJ86" i="11"/>
  <c r="BI86" i="11"/>
  <c r="BH86" i="11"/>
  <c r="BG86" i="11"/>
  <c r="BF86" i="11"/>
  <c r="BE86" i="11"/>
  <c r="BD86" i="11"/>
  <c r="BC86" i="11"/>
  <c r="BB86" i="11"/>
  <c r="BA86" i="11"/>
  <c r="AZ86" i="11"/>
  <c r="AY86" i="11"/>
  <c r="AX86" i="11"/>
  <c r="AW86" i="11"/>
  <c r="AV86" i="11"/>
  <c r="AU86" i="11"/>
  <c r="AT86" i="11"/>
  <c r="AS86" i="11"/>
  <c r="AR86" i="11"/>
  <c r="AQ86" i="11"/>
  <c r="AP86" i="11"/>
  <c r="AO86" i="11"/>
  <c r="AN86" i="11"/>
  <c r="AM86" i="11"/>
  <c r="AL86" i="11"/>
  <c r="AK86" i="11"/>
  <c r="AJ86" i="11"/>
  <c r="AI86" i="11"/>
  <c r="AH86" i="11"/>
  <c r="AG86" i="11"/>
  <c r="AF86" i="11"/>
  <c r="AE86" i="11"/>
  <c r="AD86" i="11"/>
  <c r="AC86" i="11"/>
  <c r="AB86" i="11"/>
  <c r="AA86" i="11"/>
  <c r="Z86" i="11"/>
  <c r="Y86" i="11"/>
  <c r="X86" i="11"/>
  <c r="W86" i="11"/>
  <c r="V86" i="11"/>
  <c r="BK82" i="11"/>
  <c r="BJ82" i="11"/>
  <c r="BI82" i="11"/>
  <c r="BH82" i="11"/>
  <c r="BG82" i="11"/>
  <c r="BF82" i="11"/>
  <c r="BE82" i="11"/>
  <c r="BD82" i="11"/>
  <c r="BC82" i="11"/>
  <c r="BB82" i="11"/>
  <c r="BA82" i="11"/>
  <c r="AZ82" i="11"/>
  <c r="AY82" i="11"/>
  <c r="AX82" i="11"/>
  <c r="AW82" i="11"/>
  <c r="AV82" i="11"/>
  <c r="AU82" i="11"/>
  <c r="AT82" i="11"/>
  <c r="AS82" i="11"/>
  <c r="AR82" i="11"/>
  <c r="AQ82" i="11"/>
  <c r="AP82" i="11"/>
  <c r="AO82" i="11"/>
  <c r="AN82" i="11"/>
  <c r="AM82" i="11"/>
  <c r="AL82" i="11"/>
  <c r="AK82" i="11"/>
  <c r="AJ82" i="11"/>
  <c r="AI82" i="11"/>
  <c r="AH82" i="11"/>
  <c r="AG82" i="11"/>
  <c r="AF82" i="11"/>
  <c r="AE82" i="11"/>
  <c r="AD82" i="11"/>
  <c r="AC82" i="11"/>
  <c r="AB82" i="11"/>
  <c r="AA82" i="11"/>
  <c r="Z82" i="11"/>
  <c r="Y82" i="11"/>
  <c r="X82" i="11"/>
  <c r="W82" i="11"/>
  <c r="V82" i="11"/>
  <c r="BI84" i="11"/>
  <c r="BH84" i="11"/>
  <c r="BG84" i="11"/>
  <c r="BF84" i="11"/>
  <c r="BE84" i="11"/>
  <c r="BD84" i="11"/>
  <c r="BB84" i="11"/>
  <c r="BA84" i="11"/>
  <c r="AZ84" i="11"/>
  <c r="AY84" i="11"/>
  <c r="AX84" i="11"/>
  <c r="AW84" i="11"/>
  <c r="AV84" i="11"/>
  <c r="AU84" i="11"/>
  <c r="AT84" i="11"/>
  <c r="AS84" i="11"/>
  <c r="AR84" i="11"/>
  <c r="AP84" i="11"/>
  <c r="AO84" i="11"/>
  <c r="AM84" i="11"/>
  <c r="AL84" i="11"/>
  <c r="AJ84" i="11"/>
  <c r="AI84" i="11"/>
  <c r="AH84" i="11"/>
  <c r="AG84" i="11"/>
  <c r="AF84" i="11"/>
  <c r="AD84" i="11"/>
  <c r="AC84" i="11"/>
  <c r="AB84" i="11"/>
  <c r="AA84" i="11"/>
  <c r="Z84" i="11"/>
  <c r="Y84" i="11"/>
  <c r="X84" i="11"/>
  <c r="V84" i="11"/>
  <c r="BK85" i="11"/>
  <c r="BJ85" i="11"/>
  <c r="BI85" i="11"/>
  <c r="BH85" i="11"/>
  <c r="BG85" i="11"/>
  <c r="BF85" i="11"/>
  <c r="BE85" i="11"/>
  <c r="BD85" i="11"/>
  <c r="BC85" i="11"/>
  <c r="BB85" i="11"/>
  <c r="BA85" i="11"/>
  <c r="AZ85" i="11"/>
  <c r="AY85" i="11"/>
  <c r="AX85" i="11"/>
  <c r="AW85" i="11"/>
  <c r="AV85" i="11"/>
  <c r="AU85" i="11"/>
  <c r="AT85" i="11"/>
  <c r="AS85" i="11"/>
  <c r="AR85" i="11"/>
  <c r="AQ85" i="11"/>
  <c r="AP85" i="11"/>
  <c r="AO85" i="11"/>
  <c r="AN85" i="11"/>
  <c r="AM85" i="11"/>
  <c r="AL85" i="11"/>
  <c r="AK85" i="11"/>
  <c r="AJ85" i="11"/>
  <c r="AI85" i="11"/>
  <c r="AH85" i="11"/>
  <c r="AG85" i="11"/>
  <c r="AF85" i="11"/>
  <c r="AE85" i="11"/>
  <c r="AD85" i="11"/>
  <c r="AC85" i="11"/>
  <c r="AB85" i="11"/>
  <c r="AA85" i="11"/>
  <c r="Z85" i="11"/>
  <c r="Y85" i="11"/>
  <c r="X85" i="11"/>
  <c r="W85" i="11"/>
  <c r="V85" i="11"/>
  <c r="U143" i="11" l="1"/>
  <c r="U129" i="11"/>
  <c r="G129" i="11"/>
  <c r="G143" i="11"/>
  <c r="I143" i="11"/>
  <c r="I129" i="11"/>
  <c r="K143" i="11"/>
  <c r="K129" i="11"/>
  <c r="I110" i="6"/>
  <c r="I138" i="6"/>
  <c r="R974" i="1"/>
  <c r="BK56" i="11"/>
  <c r="BJ56" i="11"/>
  <c r="BI56" i="11"/>
  <c r="BH56" i="11"/>
  <c r="BG56" i="11"/>
  <c r="BF56" i="11"/>
  <c r="BE56" i="11"/>
  <c r="BD56" i="11"/>
  <c r="BC56" i="11"/>
  <c r="BB56" i="11"/>
  <c r="BA56" i="11"/>
  <c r="AZ56" i="11"/>
  <c r="AY56" i="11"/>
  <c r="AX56" i="11"/>
  <c r="AW56" i="11"/>
  <c r="AV56" i="11"/>
  <c r="AU56" i="11"/>
  <c r="AT56" i="11"/>
  <c r="AS56" i="11"/>
  <c r="AR56" i="11"/>
  <c r="AQ56" i="11"/>
  <c r="AP56" i="11"/>
  <c r="AO56" i="11"/>
  <c r="AN56" i="11"/>
  <c r="AM56" i="11"/>
  <c r="AL56" i="11"/>
  <c r="AK56" i="11"/>
  <c r="AJ56" i="11"/>
  <c r="AI56" i="11"/>
  <c r="AH56" i="11"/>
  <c r="AG56" i="11"/>
  <c r="AF56" i="11"/>
  <c r="AE56" i="11"/>
  <c r="AD56" i="11"/>
  <c r="AC56" i="11"/>
  <c r="AB56" i="11"/>
  <c r="AA56" i="11"/>
  <c r="Z56" i="11"/>
  <c r="Y56" i="11"/>
  <c r="X56" i="11"/>
  <c r="W56" i="11"/>
  <c r="V56" i="11"/>
  <c r="BK54" i="11"/>
  <c r="BJ54" i="11"/>
  <c r="BI54" i="11"/>
  <c r="BH54" i="11"/>
  <c r="BG54" i="11"/>
  <c r="BF54" i="11"/>
  <c r="BE54" i="11"/>
  <c r="BD54" i="11"/>
  <c r="BC54" i="11"/>
  <c r="BB54" i="11"/>
  <c r="BA54" i="11"/>
  <c r="AZ54" i="11"/>
  <c r="AY54" i="11"/>
  <c r="AX54" i="11"/>
  <c r="AW54" i="11"/>
  <c r="AV54" i="11"/>
  <c r="AU54" i="11"/>
  <c r="AT54" i="11"/>
  <c r="AS54" i="11"/>
  <c r="AR54" i="11"/>
  <c r="AQ54" i="11"/>
  <c r="AP54" i="11"/>
  <c r="AO54" i="11"/>
  <c r="AN54" i="11"/>
  <c r="AM54" i="11"/>
  <c r="AL54" i="11"/>
  <c r="AK54" i="11"/>
  <c r="AJ54" i="11"/>
  <c r="AI54" i="11"/>
  <c r="AH54" i="11"/>
  <c r="AG54" i="11"/>
  <c r="AF54" i="11"/>
  <c r="AE54" i="11"/>
  <c r="AD54" i="11"/>
  <c r="AC54" i="11"/>
  <c r="AB54" i="11"/>
  <c r="AA54" i="11"/>
  <c r="Z54" i="11"/>
  <c r="Y54" i="11"/>
  <c r="X54" i="11"/>
  <c r="W54" i="11"/>
  <c r="V54" i="11"/>
  <c r="BK53" i="11"/>
  <c r="BJ53" i="11"/>
  <c r="BI53" i="11"/>
  <c r="BH53" i="11"/>
  <c r="BG53" i="11"/>
  <c r="BF53" i="11"/>
  <c r="BE53" i="11"/>
  <c r="BD53" i="11"/>
  <c r="BC53" i="11"/>
  <c r="BB53" i="11"/>
  <c r="BA53" i="11"/>
  <c r="AZ53" i="11"/>
  <c r="AY53" i="11"/>
  <c r="AX53" i="11"/>
  <c r="AW53" i="11"/>
  <c r="AV53" i="11"/>
  <c r="AU53" i="11"/>
  <c r="AT53" i="11"/>
  <c r="AS53" i="11"/>
  <c r="AR53" i="11"/>
  <c r="AQ53" i="11"/>
  <c r="AP53" i="11"/>
  <c r="AO53" i="11"/>
  <c r="AN53" i="11"/>
  <c r="AM53" i="11"/>
  <c r="AL53" i="11"/>
  <c r="AK53" i="11"/>
  <c r="AJ53" i="11"/>
  <c r="AI53" i="11"/>
  <c r="AH53" i="11"/>
  <c r="AG53" i="11"/>
  <c r="AF53" i="11"/>
  <c r="AE53" i="11"/>
  <c r="AD53" i="11"/>
  <c r="AC53" i="11"/>
  <c r="AB53" i="11"/>
  <c r="AA53" i="11"/>
  <c r="Z53" i="11"/>
  <c r="Y53" i="11"/>
  <c r="X53" i="11"/>
  <c r="W53" i="11"/>
  <c r="V53" i="11"/>
  <c r="BK52" i="11"/>
  <c r="BJ52" i="11"/>
  <c r="BI52" i="11"/>
  <c r="BH52" i="11"/>
  <c r="BG52" i="11"/>
  <c r="BF52" i="11"/>
  <c r="BE52" i="11"/>
  <c r="BD52" i="11"/>
  <c r="BC52" i="11"/>
  <c r="BB52" i="11"/>
  <c r="BA52" i="11"/>
  <c r="AZ52" i="11"/>
  <c r="AY52" i="11"/>
  <c r="AX52" i="11"/>
  <c r="AW52" i="11"/>
  <c r="AV52" i="11"/>
  <c r="AU52" i="11"/>
  <c r="AT52" i="11"/>
  <c r="AS52" i="11"/>
  <c r="AR52" i="11"/>
  <c r="AQ52" i="11"/>
  <c r="AP52" i="11"/>
  <c r="AO52" i="11"/>
  <c r="AN52" i="11"/>
  <c r="AM52" i="11"/>
  <c r="AL52" i="11"/>
  <c r="AK52" i="11"/>
  <c r="AJ52" i="11"/>
  <c r="AI52" i="11"/>
  <c r="AH52" i="11"/>
  <c r="AG52" i="11"/>
  <c r="AF52" i="11"/>
  <c r="AE52" i="11"/>
  <c r="AD52" i="11"/>
  <c r="AC52" i="11"/>
  <c r="AB52" i="11"/>
  <c r="AA52" i="11"/>
  <c r="Z52" i="11"/>
  <c r="Y52" i="11"/>
  <c r="X52" i="11"/>
  <c r="W52" i="11"/>
  <c r="V52" i="11"/>
  <c r="BK51" i="11"/>
  <c r="BJ51" i="11"/>
  <c r="BI51" i="11"/>
  <c r="BH51" i="11"/>
  <c r="BG51" i="11"/>
  <c r="BF51" i="11"/>
  <c r="BE51" i="11"/>
  <c r="BD51" i="11"/>
  <c r="BC51" i="11"/>
  <c r="BB51" i="11"/>
  <c r="BA51" i="11"/>
  <c r="AZ51" i="11"/>
  <c r="AY51" i="11"/>
  <c r="AX51" i="11"/>
  <c r="AW51" i="11"/>
  <c r="AV51" i="11"/>
  <c r="AU51" i="11"/>
  <c r="AT51" i="11"/>
  <c r="AS51" i="11"/>
  <c r="AR51" i="11"/>
  <c r="AQ51" i="11"/>
  <c r="AP51" i="11"/>
  <c r="AO51" i="11"/>
  <c r="AN51" i="11"/>
  <c r="AM51" i="11"/>
  <c r="AL51" i="11"/>
  <c r="AK51" i="11"/>
  <c r="AJ51" i="11"/>
  <c r="AI51" i="11"/>
  <c r="AH51" i="11"/>
  <c r="AG51" i="11"/>
  <c r="AF51" i="11"/>
  <c r="AE51" i="11"/>
  <c r="AD51" i="11"/>
  <c r="AC51" i="11"/>
  <c r="AB51" i="11"/>
  <c r="AA51" i="11"/>
  <c r="Z51" i="11"/>
  <c r="Y51" i="11"/>
  <c r="X51" i="11"/>
  <c r="W51" i="11"/>
  <c r="V51" i="11"/>
  <c r="BK49" i="11"/>
  <c r="BJ49" i="11"/>
  <c r="BI49" i="11"/>
  <c r="BH49" i="11"/>
  <c r="BG49" i="11"/>
  <c r="BF49" i="11"/>
  <c r="BE49" i="11"/>
  <c r="BD49" i="11"/>
  <c r="BC49" i="11"/>
  <c r="BB49" i="11"/>
  <c r="BA49" i="11"/>
  <c r="AZ49" i="11"/>
  <c r="AY49" i="11"/>
  <c r="AX49" i="11"/>
  <c r="AW49" i="11"/>
  <c r="AV49" i="11"/>
  <c r="AU49" i="11"/>
  <c r="AT49" i="11"/>
  <c r="AS49" i="11"/>
  <c r="AR49" i="11"/>
  <c r="AQ49" i="11"/>
  <c r="AP49" i="11"/>
  <c r="AO49" i="11"/>
  <c r="AN49" i="11"/>
  <c r="AM49" i="11"/>
  <c r="AL49" i="11"/>
  <c r="AK49" i="11"/>
  <c r="AJ49" i="11"/>
  <c r="AI49" i="11"/>
  <c r="AH49" i="11"/>
  <c r="AG49" i="11"/>
  <c r="AF49" i="11"/>
  <c r="AE49" i="11"/>
  <c r="AD49" i="11"/>
  <c r="AC49" i="11"/>
  <c r="AB49" i="11"/>
  <c r="AA49" i="11"/>
  <c r="Z49" i="11"/>
  <c r="Y49" i="11"/>
  <c r="X49" i="11"/>
  <c r="W49" i="11"/>
  <c r="V49" i="11"/>
  <c r="BK55" i="11"/>
  <c r="BJ55" i="11"/>
  <c r="BI55" i="11"/>
  <c r="BH55" i="11"/>
  <c r="BG55" i="11"/>
  <c r="BF55" i="11"/>
  <c r="BE55" i="11"/>
  <c r="BD55" i="11"/>
  <c r="BC55" i="11"/>
  <c r="BB55" i="11"/>
  <c r="BA55" i="11"/>
  <c r="AZ55" i="11"/>
  <c r="AY55" i="11"/>
  <c r="AX55" i="11"/>
  <c r="AW55" i="11"/>
  <c r="AV55" i="11"/>
  <c r="AU55" i="11"/>
  <c r="AT55" i="11"/>
  <c r="AS55" i="11"/>
  <c r="AR55" i="11"/>
  <c r="AQ55" i="11"/>
  <c r="AP55" i="11"/>
  <c r="AO55" i="11"/>
  <c r="AN55" i="11"/>
  <c r="AM55" i="11"/>
  <c r="AL55" i="11"/>
  <c r="AK55" i="11"/>
  <c r="AJ55" i="11"/>
  <c r="AI55" i="11"/>
  <c r="AH55" i="11"/>
  <c r="AG55" i="11"/>
  <c r="AF55" i="11"/>
  <c r="AE55" i="11"/>
  <c r="AD55" i="11"/>
  <c r="AC55" i="11"/>
  <c r="AB55" i="11"/>
  <c r="AA55" i="11"/>
  <c r="Z55" i="11"/>
  <c r="Y55" i="11"/>
  <c r="X55" i="11"/>
  <c r="W55" i="11"/>
  <c r="V55" i="11"/>
  <c r="BK50" i="11"/>
  <c r="BJ50" i="11"/>
  <c r="BI50" i="11"/>
  <c r="BH50" i="11"/>
  <c r="BG50" i="11"/>
  <c r="BF50" i="11"/>
  <c r="BE50" i="11"/>
  <c r="BD50" i="11"/>
  <c r="BC50" i="11"/>
  <c r="BB50" i="11"/>
  <c r="BA50" i="11"/>
  <c r="AZ50" i="11"/>
  <c r="AY50" i="11"/>
  <c r="AX50" i="11"/>
  <c r="AW50" i="11"/>
  <c r="AV50" i="11"/>
  <c r="AU50" i="11"/>
  <c r="AT50" i="11"/>
  <c r="AS50" i="11"/>
  <c r="AR50" i="11"/>
  <c r="AQ50" i="11"/>
  <c r="AP50" i="11"/>
  <c r="AO50" i="11"/>
  <c r="AN50" i="11"/>
  <c r="AM50" i="11"/>
  <c r="AL50" i="11"/>
  <c r="AK50" i="11"/>
  <c r="AJ50" i="11"/>
  <c r="AI50" i="11"/>
  <c r="AH50" i="11"/>
  <c r="AG50" i="11"/>
  <c r="AF50" i="11"/>
  <c r="AE50" i="11"/>
  <c r="AD50" i="11"/>
  <c r="AC50" i="11"/>
  <c r="AB50" i="11"/>
  <c r="AA50" i="11"/>
  <c r="Z50" i="11"/>
  <c r="Y50" i="11"/>
  <c r="X50" i="11"/>
  <c r="W50" i="11"/>
  <c r="V50" i="11"/>
  <c r="BK58" i="11"/>
  <c r="BJ58" i="11"/>
  <c r="BI58" i="11"/>
  <c r="BH58" i="11"/>
  <c r="BG58" i="11"/>
  <c r="BF58" i="11"/>
  <c r="BE58" i="11"/>
  <c r="BD58" i="11"/>
  <c r="BC58" i="11"/>
  <c r="BB58" i="11"/>
  <c r="BA58" i="11"/>
  <c r="AZ58" i="11"/>
  <c r="AY58" i="11"/>
  <c r="AX58" i="11"/>
  <c r="AW58" i="11"/>
  <c r="AV58" i="11"/>
  <c r="AU58" i="11"/>
  <c r="AT58" i="11"/>
  <c r="AS58" i="11"/>
  <c r="AR58" i="11"/>
  <c r="AQ58" i="11"/>
  <c r="AP58" i="11"/>
  <c r="AO58" i="11"/>
  <c r="AN58" i="11"/>
  <c r="AM58" i="11"/>
  <c r="AL58" i="11"/>
  <c r="AK58" i="11"/>
  <c r="AJ58" i="11"/>
  <c r="AI58" i="11"/>
  <c r="AH58" i="11"/>
  <c r="AG58" i="11"/>
  <c r="AF58" i="11"/>
  <c r="AE58" i="11"/>
  <c r="AD58" i="11"/>
  <c r="AC58" i="11"/>
  <c r="AB58" i="11"/>
  <c r="AA58" i="11"/>
  <c r="Z58" i="11"/>
  <c r="Y58" i="11"/>
  <c r="X58" i="11"/>
  <c r="W58" i="11"/>
  <c r="V58" i="11"/>
  <c r="BK57" i="11"/>
  <c r="BJ57" i="11"/>
  <c r="BI57" i="11"/>
  <c r="BH57" i="11"/>
  <c r="BG57" i="11"/>
  <c r="BF57" i="11"/>
  <c r="BE57" i="11"/>
  <c r="BD57" i="11"/>
  <c r="BC57" i="11"/>
  <c r="BB57" i="11"/>
  <c r="BA57" i="11"/>
  <c r="AZ57" i="11"/>
  <c r="AY57" i="11"/>
  <c r="AX57" i="11"/>
  <c r="AW57" i="11"/>
  <c r="AV57" i="11"/>
  <c r="AU57" i="11"/>
  <c r="AT57" i="11"/>
  <c r="AS57" i="11"/>
  <c r="AR57" i="11"/>
  <c r="AQ57" i="11"/>
  <c r="AP57" i="11"/>
  <c r="AO57" i="11"/>
  <c r="AN57" i="11"/>
  <c r="AM57" i="11"/>
  <c r="AL57" i="11"/>
  <c r="AK57" i="11"/>
  <c r="AJ57" i="11"/>
  <c r="AI57" i="11"/>
  <c r="AH57" i="11"/>
  <c r="AG57" i="11"/>
  <c r="AF57" i="11"/>
  <c r="AE57" i="11"/>
  <c r="AD57" i="11"/>
  <c r="AC57" i="11"/>
  <c r="AB57" i="11"/>
  <c r="AA57" i="11"/>
  <c r="Z57" i="11"/>
  <c r="Y57" i="11"/>
  <c r="X57" i="11"/>
  <c r="W57" i="11"/>
  <c r="V57" i="11"/>
  <c r="BK48" i="11"/>
  <c r="BJ48" i="11"/>
  <c r="BI48" i="11"/>
  <c r="BH48" i="11"/>
  <c r="BG48" i="11"/>
  <c r="BF48" i="11"/>
  <c r="BE48" i="11"/>
  <c r="BD48" i="11"/>
  <c r="BC48" i="11"/>
  <c r="BB48" i="11"/>
  <c r="BA48" i="11"/>
  <c r="AZ48" i="11"/>
  <c r="AY48" i="11"/>
  <c r="AX48" i="11"/>
  <c r="AW48" i="11"/>
  <c r="AV48" i="11"/>
  <c r="AU48" i="11"/>
  <c r="AT48" i="11"/>
  <c r="AS48" i="11"/>
  <c r="AR48" i="11"/>
  <c r="AQ48" i="11"/>
  <c r="AP48" i="11"/>
  <c r="AO48" i="11"/>
  <c r="AN48" i="11"/>
  <c r="AM48" i="11"/>
  <c r="AL48" i="11"/>
  <c r="AK48" i="11"/>
  <c r="AJ48" i="11"/>
  <c r="AI48" i="11"/>
  <c r="AH48" i="11"/>
  <c r="AG48" i="11"/>
  <c r="AF48" i="11"/>
  <c r="AE48" i="11"/>
  <c r="AD48" i="11"/>
  <c r="AC48" i="11"/>
  <c r="AB48" i="11"/>
  <c r="AA48" i="11"/>
  <c r="Z48" i="11"/>
  <c r="Y48" i="11"/>
  <c r="X48" i="11"/>
  <c r="W48" i="11"/>
  <c r="V48" i="11"/>
  <c r="BK45" i="11"/>
  <c r="BJ45" i="11"/>
  <c r="BI45" i="11"/>
  <c r="BH45" i="11"/>
  <c r="BG45" i="11"/>
  <c r="BF45" i="11"/>
  <c r="BE45" i="11"/>
  <c r="BD45" i="11"/>
  <c r="BC45" i="11"/>
  <c r="BB45" i="11"/>
  <c r="BA45" i="11"/>
  <c r="AZ45" i="11"/>
  <c r="AY45" i="11"/>
  <c r="AX45" i="11"/>
  <c r="AW45" i="11"/>
  <c r="AV45" i="11"/>
  <c r="AU45" i="11"/>
  <c r="AT45" i="11"/>
  <c r="AS45" i="11"/>
  <c r="AR45" i="11"/>
  <c r="AQ45" i="11"/>
  <c r="AP45" i="11"/>
  <c r="AO45" i="11"/>
  <c r="AN45" i="11"/>
  <c r="AM45" i="11"/>
  <c r="AL45" i="11"/>
  <c r="AK45" i="11"/>
  <c r="AJ45" i="11"/>
  <c r="AI45" i="11"/>
  <c r="AH45" i="11"/>
  <c r="AG45" i="11"/>
  <c r="AF45" i="11"/>
  <c r="AE45" i="11"/>
  <c r="AD45" i="11"/>
  <c r="AC45" i="11"/>
  <c r="AB45" i="11"/>
  <c r="AA45" i="11"/>
  <c r="Z45" i="11"/>
  <c r="Y45" i="11"/>
  <c r="X45" i="11"/>
  <c r="W45" i="11"/>
  <c r="V45" i="11"/>
  <c r="BK44" i="11"/>
  <c r="BJ44" i="11"/>
  <c r="BI44" i="11"/>
  <c r="BH44" i="11"/>
  <c r="BG44" i="11"/>
  <c r="BF44" i="11"/>
  <c r="BE44" i="11"/>
  <c r="BD44" i="11"/>
  <c r="BC44" i="11"/>
  <c r="BB44" i="11"/>
  <c r="BA44" i="11"/>
  <c r="AZ44" i="11"/>
  <c r="AY44" i="11"/>
  <c r="AX44" i="11"/>
  <c r="AW44" i="11"/>
  <c r="AV44" i="11"/>
  <c r="AU44" i="11"/>
  <c r="AT44" i="11"/>
  <c r="AS44" i="11"/>
  <c r="AR44" i="11"/>
  <c r="AQ44" i="11"/>
  <c r="AP44" i="11"/>
  <c r="AO44" i="11"/>
  <c r="AN44" i="11"/>
  <c r="AM44" i="11"/>
  <c r="AL44" i="11"/>
  <c r="AK44" i="11"/>
  <c r="AJ44" i="11"/>
  <c r="AI44" i="11"/>
  <c r="AH44" i="11"/>
  <c r="AG44" i="11"/>
  <c r="AF44" i="11"/>
  <c r="AE44" i="11"/>
  <c r="AD44" i="11"/>
  <c r="AC44" i="11"/>
  <c r="AB44" i="11"/>
  <c r="AA44" i="11"/>
  <c r="Z44" i="11"/>
  <c r="Y44" i="11"/>
  <c r="X44" i="11"/>
  <c r="W44" i="11"/>
  <c r="V44" i="11"/>
  <c r="BK43" i="11"/>
  <c r="BJ43" i="11"/>
  <c r="BI43" i="11"/>
  <c r="BH43" i="11"/>
  <c r="BG43" i="11"/>
  <c r="BF43" i="11"/>
  <c r="BE43" i="11"/>
  <c r="BD43" i="11"/>
  <c r="BC43" i="11"/>
  <c r="BB43" i="11"/>
  <c r="BA43" i="11"/>
  <c r="AZ43" i="11"/>
  <c r="AY43" i="11"/>
  <c r="AX43" i="11"/>
  <c r="AW43" i="11"/>
  <c r="AV43" i="11"/>
  <c r="AU43" i="11"/>
  <c r="AT43" i="11"/>
  <c r="AS43" i="11"/>
  <c r="AR43" i="11"/>
  <c r="AQ43" i="11"/>
  <c r="AP43" i="11"/>
  <c r="AO43" i="11"/>
  <c r="AN43" i="11"/>
  <c r="AM43" i="11"/>
  <c r="AL43" i="11"/>
  <c r="AK43" i="11"/>
  <c r="AJ43" i="11"/>
  <c r="AI43" i="11"/>
  <c r="AH43" i="11"/>
  <c r="AG43" i="11"/>
  <c r="AF43" i="11"/>
  <c r="AE43" i="11"/>
  <c r="AD43" i="11"/>
  <c r="AC43" i="11"/>
  <c r="AB43" i="11"/>
  <c r="AA43" i="11"/>
  <c r="Z43" i="11"/>
  <c r="Y43" i="11"/>
  <c r="X43" i="11"/>
  <c r="W43" i="11"/>
  <c r="V43" i="11"/>
  <c r="BK42" i="11"/>
  <c r="BJ42" i="11"/>
  <c r="BI42" i="11"/>
  <c r="BH42" i="11"/>
  <c r="BG42" i="11"/>
  <c r="BF42" i="11"/>
  <c r="BE42" i="11"/>
  <c r="BD42" i="11"/>
  <c r="BC42" i="11"/>
  <c r="BB42" i="11"/>
  <c r="BA42" i="11"/>
  <c r="AZ42" i="11"/>
  <c r="AY42" i="11"/>
  <c r="AX42" i="11"/>
  <c r="AW42" i="11"/>
  <c r="AV42" i="11"/>
  <c r="AU42" i="11"/>
  <c r="AT42" i="11"/>
  <c r="AS42" i="11"/>
  <c r="AR42" i="11"/>
  <c r="AQ42" i="11"/>
  <c r="AP42" i="11"/>
  <c r="AO42" i="11"/>
  <c r="AN42" i="11"/>
  <c r="AM42" i="11"/>
  <c r="AL42" i="11"/>
  <c r="AK42" i="11"/>
  <c r="AJ42" i="11"/>
  <c r="AI42" i="11"/>
  <c r="AH42" i="11"/>
  <c r="AG42" i="11"/>
  <c r="AF42" i="11"/>
  <c r="AE42" i="11"/>
  <c r="AD42" i="11"/>
  <c r="AC42" i="11"/>
  <c r="AB42" i="11"/>
  <c r="AA42" i="11"/>
  <c r="Z42" i="11"/>
  <c r="Y42" i="11"/>
  <c r="X42" i="11"/>
  <c r="W42" i="11"/>
  <c r="V42" i="11"/>
  <c r="BK41" i="11"/>
  <c r="BJ41" i="11"/>
  <c r="BI41" i="11"/>
  <c r="BH41" i="11"/>
  <c r="BG41" i="11"/>
  <c r="BF41" i="11"/>
  <c r="BE41" i="11"/>
  <c r="BD41" i="11"/>
  <c r="BC41" i="11"/>
  <c r="BB41" i="11"/>
  <c r="BA41" i="11"/>
  <c r="AZ41" i="11"/>
  <c r="AY41" i="11"/>
  <c r="AX41" i="11"/>
  <c r="AW41" i="11"/>
  <c r="AV41" i="11"/>
  <c r="AU41" i="11"/>
  <c r="AT41" i="11"/>
  <c r="AS41" i="11"/>
  <c r="AR41" i="11"/>
  <c r="AQ41" i="11"/>
  <c r="AP41" i="11"/>
  <c r="AO41" i="11"/>
  <c r="AN41" i="11"/>
  <c r="AM41" i="11"/>
  <c r="AL41" i="11"/>
  <c r="AK41" i="11"/>
  <c r="AJ41" i="11"/>
  <c r="AI41" i="11"/>
  <c r="AH41" i="11"/>
  <c r="AG41" i="11"/>
  <c r="AF41" i="11"/>
  <c r="AE41" i="11"/>
  <c r="AD41" i="11"/>
  <c r="AC41" i="11"/>
  <c r="AB41" i="11"/>
  <c r="AA41" i="11"/>
  <c r="Z41" i="11"/>
  <c r="Y41" i="11"/>
  <c r="X41" i="11"/>
  <c r="W41" i="11"/>
  <c r="V41" i="11"/>
  <c r="BK39" i="11"/>
  <c r="BJ39" i="11"/>
  <c r="BI39" i="11"/>
  <c r="BH39" i="11"/>
  <c r="BG39" i="11"/>
  <c r="BF39" i="11"/>
  <c r="BE39" i="11"/>
  <c r="BD39" i="11"/>
  <c r="BC39" i="11"/>
  <c r="BB39" i="11"/>
  <c r="BA39" i="11"/>
  <c r="AZ39" i="11"/>
  <c r="AY39" i="11"/>
  <c r="AX39" i="11"/>
  <c r="AW39" i="11"/>
  <c r="AV39" i="11"/>
  <c r="AU39" i="11"/>
  <c r="AT39" i="11"/>
  <c r="AS39" i="11"/>
  <c r="AR39" i="11"/>
  <c r="AQ39" i="11"/>
  <c r="AP39" i="11"/>
  <c r="AO39" i="11"/>
  <c r="AN39" i="11"/>
  <c r="AM39" i="11"/>
  <c r="AL39" i="11"/>
  <c r="AK39" i="11"/>
  <c r="AJ39" i="11"/>
  <c r="AI39" i="11"/>
  <c r="AH39" i="11"/>
  <c r="AG39" i="11"/>
  <c r="AF39" i="11"/>
  <c r="AE39" i="11"/>
  <c r="AD39" i="11"/>
  <c r="AC39" i="11"/>
  <c r="AB39" i="11"/>
  <c r="AA39" i="11"/>
  <c r="Z39" i="11"/>
  <c r="Y39" i="11"/>
  <c r="X39" i="11"/>
  <c r="W39" i="11"/>
  <c r="V39" i="11"/>
  <c r="BK37" i="11"/>
  <c r="BJ37" i="11"/>
  <c r="BI37" i="11"/>
  <c r="BH37" i="11"/>
  <c r="BG37" i="11"/>
  <c r="BF37" i="11"/>
  <c r="BE37" i="11"/>
  <c r="BD37" i="11"/>
  <c r="BC37" i="11"/>
  <c r="BB37" i="11"/>
  <c r="BA37" i="11"/>
  <c r="AZ37" i="11"/>
  <c r="AY37" i="11"/>
  <c r="AX37" i="11"/>
  <c r="AW37" i="11"/>
  <c r="AV37" i="11"/>
  <c r="AU37" i="11"/>
  <c r="AT37" i="11"/>
  <c r="AS37" i="11"/>
  <c r="AR37" i="11"/>
  <c r="AQ37" i="11"/>
  <c r="AP37" i="11"/>
  <c r="AO37" i="11"/>
  <c r="AN37" i="11"/>
  <c r="AM37" i="11"/>
  <c r="AL37" i="11"/>
  <c r="AK37" i="11"/>
  <c r="AJ37" i="11"/>
  <c r="AI37" i="11"/>
  <c r="AH37" i="11"/>
  <c r="AG37" i="11"/>
  <c r="AF37" i="11"/>
  <c r="AE37" i="11"/>
  <c r="AD37" i="11"/>
  <c r="AC37" i="11"/>
  <c r="AB37" i="11"/>
  <c r="AA37" i="11"/>
  <c r="Z37" i="11"/>
  <c r="Y37" i="11"/>
  <c r="X37" i="11"/>
  <c r="W37" i="11"/>
  <c r="V37" i="11"/>
  <c r="BK38" i="11"/>
  <c r="BJ38" i="11"/>
  <c r="BI38" i="11"/>
  <c r="BH38" i="11"/>
  <c r="BG38" i="11"/>
  <c r="BF38" i="11"/>
  <c r="BE38" i="11"/>
  <c r="BD38" i="11"/>
  <c r="BC38" i="11"/>
  <c r="BB38" i="11"/>
  <c r="BA38" i="11"/>
  <c r="AZ38" i="11"/>
  <c r="AY38" i="11"/>
  <c r="AX38" i="11"/>
  <c r="AW38" i="11"/>
  <c r="AV38" i="11"/>
  <c r="AU38" i="11"/>
  <c r="AT38" i="11"/>
  <c r="AS38" i="11"/>
  <c r="AR38" i="11"/>
  <c r="AQ38" i="11"/>
  <c r="AP38" i="11"/>
  <c r="AO38" i="11"/>
  <c r="AN38" i="11"/>
  <c r="AM38" i="11"/>
  <c r="AL38" i="11"/>
  <c r="AK38" i="11"/>
  <c r="AJ38" i="11"/>
  <c r="AI38" i="11"/>
  <c r="AH38" i="11"/>
  <c r="AG38" i="11"/>
  <c r="AF38" i="11"/>
  <c r="AE38" i="11"/>
  <c r="AD38" i="11"/>
  <c r="AC38" i="11"/>
  <c r="AB38" i="11"/>
  <c r="AA38" i="11"/>
  <c r="Z38" i="11"/>
  <c r="Y38" i="11"/>
  <c r="X38" i="11"/>
  <c r="W38" i="11"/>
  <c r="V38" i="11"/>
  <c r="BK40" i="11"/>
  <c r="BJ40" i="11"/>
  <c r="BI40" i="11"/>
  <c r="BH40" i="11"/>
  <c r="BG40" i="11"/>
  <c r="BF40" i="11"/>
  <c r="BE40" i="11"/>
  <c r="BD40" i="11"/>
  <c r="BC40" i="11"/>
  <c r="BB40" i="11"/>
  <c r="BA40" i="11"/>
  <c r="AZ40" i="11"/>
  <c r="AY40" i="11"/>
  <c r="AX40" i="11"/>
  <c r="AW40" i="11"/>
  <c r="AV40" i="11"/>
  <c r="AU40" i="11"/>
  <c r="AT40" i="11"/>
  <c r="AS40" i="11"/>
  <c r="AR40" i="11"/>
  <c r="AQ40" i="11"/>
  <c r="AP40" i="11"/>
  <c r="AO40" i="11"/>
  <c r="AN40" i="11"/>
  <c r="AM40" i="11"/>
  <c r="AL40" i="11"/>
  <c r="AK40" i="11"/>
  <c r="AJ40" i="11"/>
  <c r="AI40" i="11"/>
  <c r="AH40" i="11"/>
  <c r="AG40" i="11"/>
  <c r="AF40" i="11"/>
  <c r="AE40" i="11"/>
  <c r="AD40" i="11"/>
  <c r="AC40" i="11"/>
  <c r="AB40" i="11"/>
  <c r="AA40" i="11"/>
  <c r="Z40" i="11"/>
  <c r="Y40" i="11"/>
  <c r="X40" i="11"/>
  <c r="W40" i="11"/>
  <c r="V40" i="11"/>
  <c r="BK34" i="11"/>
  <c r="BJ34" i="11"/>
  <c r="BI34" i="11"/>
  <c r="BH34" i="11"/>
  <c r="BG34" i="11"/>
  <c r="BF34" i="11"/>
  <c r="BE34" i="11"/>
  <c r="BD34" i="11"/>
  <c r="BC34" i="11"/>
  <c r="BB34" i="11"/>
  <c r="BA34" i="11"/>
  <c r="AZ34" i="11"/>
  <c r="AY34" i="11"/>
  <c r="AX34" i="11"/>
  <c r="AW34" i="11"/>
  <c r="AV34" i="11"/>
  <c r="AU34" i="11"/>
  <c r="AT34" i="11"/>
  <c r="AS34" i="11"/>
  <c r="AR34" i="11"/>
  <c r="AQ34" i="11"/>
  <c r="AP34" i="11"/>
  <c r="AO34" i="11"/>
  <c r="AN34" i="11"/>
  <c r="AM34" i="11"/>
  <c r="AL34" i="11"/>
  <c r="AK34" i="11"/>
  <c r="AJ34" i="11"/>
  <c r="AI34" i="11"/>
  <c r="AH34" i="11"/>
  <c r="AG34" i="11"/>
  <c r="AF34" i="11"/>
  <c r="AE34" i="11"/>
  <c r="AD34" i="11"/>
  <c r="AC34" i="11"/>
  <c r="AB34" i="11"/>
  <c r="AA34" i="11"/>
  <c r="Z34" i="11"/>
  <c r="Y34" i="11"/>
  <c r="X34" i="11"/>
  <c r="W34" i="11"/>
  <c r="V34" i="11"/>
  <c r="BK35" i="11"/>
  <c r="BJ35" i="11"/>
  <c r="BI35" i="11"/>
  <c r="BH35" i="11"/>
  <c r="BG35" i="11"/>
  <c r="BF35" i="11"/>
  <c r="BE35" i="11"/>
  <c r="BD35" i="11"/>
  <c r="BC35" i="11"/>
  <c r="BB35" i="11"/>
  <c r="BA35" i="11"/>
  <c r="AZ35" i="11"/>
  <c r="AY35" i="11"/>
  <c r="AX35" i="11"/>
  <c r="AW35" i="11"/>
  <c r="AV35" i="11"/>
  <c r="AU35" i="11"/>
  <c r="AT35" i="11"/>
  <c r="AS35" i="11"/>
  <c r="AR35" i="11"/>
  <c r="AQ35" i="11"/>
  <c r="AP35" i="11"/>
  <c r="AO35" i="11"/>
  <c r="AN35" i="11"/>
  <c r="AM35" i="11"/>
  <c r="AL35" i="11"/>
  <c r="AK35" i="11"/>
  <c r="AJ35" i="11"/>
  <c r="AI35" i="11"/>
  <c r="AH35" i="11"/>
  <c r="AG35" i="11"/>
  <c r="AF35" i="11"/>
  <c r="AE35" i="11"/>
  <c r="AD35" i="11"/>
  <c r="AC35" i="11"/>
  <c r="AB35" i="11"/>
  <c r="AA35" i="11"/>
  <c r="Z35" i="11"/>
  <c r="Y35" i="11"/>
  <c r="X35" i="11"/>
  <c r="W35" i="11"/>
  <c r="V35" i="11"/>
  <c r="BK36" i="11"/>
  <c r="BJ36" i="11"/>
  <c r="BI36" i="11"/>
  <c r="BH36" i="11"/>
  <c r="BG36" i="11"/>
  <c r="BF36" i="11"/>
  <c r="BE36" i="11"/>
  <c r="BD36" i="11"/>
  <c r="BC36" i="11"/>
  <c r="BB36" i="11"/>
  <c r="BA36" i="11"/>
  <c r="AZ36" i="11"/>
  <c r="AY36" i="11"/>
  <c r="AX36" i="11"/>
  <c r="AW36" i="11"/>
  <c r="AV36" i="11"/>
  <c r="AU36" i="11"/>
  <c r="AT36" i="11"/>
  <c r="AS36" i="11"/>
  <c r="AR36" i="11"/>
  <c r="AQ36" i="11"/>
  <c r="AP36" i="11"/>
  <c r="AO36" i="11"/>
  <c r="AN36" i="11"/>
  <c r="AM36" i="11"/>
  <c r="AL36" i="11"/>
  <c r="AK36" i="11"/>
  <c r="AJ36" i="11"/>
  <c r="AI36" i="11"/>
  <c r="AH36" i="11"/>
  <c r="AG36" i="11"/>
  <c r="AF36" i="11"/>
  <c r="AE36" i="11"/>
  <c r="AD36" i="11"/>
  <c r="AC36" i="11"/>
  <c r="AB36" i="11"/>
  <c r="AA36" i="11"/>
  <c r="Z36" i="11"/>
  <c r="Y36" i="11"/>
  <c r="X36" i="11"/>
  <c r="W36" i="11"/>
  <c r="V36" i="11"/>
  <c r="U974" i="1" l="1"/>
  <c r="R143" i="11"/>
  <c r="R129" i="11"/>
  <c r="P143" i="11"/>
  <c r="P129" i="11"/>
  <c r="S974" i="1"/>
  <c r="BK31" i="11"/>
  <c r="BJ31" i="11"/>
  <c r="BI31" i="11"/>
  <c r="BH31" i="11"/>
  <c r="BG31" i="11"/>
  <c r="BF31" i="11"/>
  <c r="BE31" i="11"/>
  <c r="BD31" i="11"/>
  <c r="BC31" i="11"/>
  <c r="BB31" i="11"/>
  <c r="BA31" i="11"/>
  <c r="AZ31" i="11"/>
  <c r="AY31" i="11"/>
  <c r="AX31" i="11"/>
  <c r="AW31" i="11"/>
  <c r="AV31" i="11"/>
  <c r="AU31" i="11"/>
  <c r="AT31" i="11"/>
  <c r="AS31" i="11"/>
  <c r="AR31" i="11"/>
  <c r="AQ31" i="11"/>
  <c r="AP31" i="11"/>
  <c r="AO31" i="11"/>
  <c r="AN31" i="11"/>
  <c r="AM31" i="11"/>
  <c r="AL31" i="11"/>
  <c r="AK31" i="11"/>
  <c r="AJ31" i="11"/>
  <c r="AI31" i="11"/>
  <c r="AH31" i="11"/>
  <c r="AG31" i="11"/>
  <c r="AF31" i="11"/>
  <c r="AE31" i="11"/>
  <c r="AD31" i="11"/>
  <c r="AC31" i="11"/>
  <c r="AB31" i="11"/>
  <c r="AA31" i="11"/>
  <c r="Z31" i="11"/>
  <c r="Y31" i="11"/>
  <c r="X31" i="11"/>
  <c r="W31" i="11"/>
  <c r="V31" i="11"/>
  <c r="BK30" i="11"/>
  <c r="BJ30" i="11"/>
  <c r="BI30" i="11"/>
  <c r="BH30" i="11"/>
  <c r="BG30" i="11"/>
  <c r="BF30" i="11"/>
  <c r="BE30" i="11"/>
  <c r="BD30" i="11"/>
  <c r="BC30" i="11"/>
  <c r="BB30" i="11"/>
  <c r="BA30" i="11"/>
  <c r="AZ30" i="11"/>
  <c r="AY30" i="11"/>
  <c r="AX30" i="11"/>
  <c r="AW30" i="11"/>
  <c r="AV30" i="11"/>
  <c r="AU30" i="11"/>
  <c r="AT30" i="11"/>
  <c r="AS30" i="11"/>
  <c r="AR30" i="11"/>
  <c r="AQ30" i="11"/>
  <c r="AP30" i="11"/>
  <c r="AO30" i="11"/>
  <c r="AN30" i="11"/>
  <c r="AM30" i="11"/>
  <c r="AL30" i="11"/>
  <c r="AK30" i="11"/>
  <c r="AJ30" i="11"/>
  <c r="AI30" i="11"/>
  <c r="AH30" i="11"/>
  <c r="AG30" i="11"/>
  <c r="AF30" i="11"/>
  <c r="AE30" i="11"/>
  <c r="AD30" i="11"/>
  <c r="AC30" i="11"/>
  <c r="AB30" i="11"/>
  <c r="AA30" i="11"/>
  <c r="Z30" i="11"/>
  <c r="Y30" i="11"/>
  <c r="X30" i="11"/>
  <c r="W30" i="11"/>
  <c r="V30" i="11"/>
  <c r="BK29" i="11"/>
  <c r="BJ29" i="11"/>
  <c r="BI29" i="11"/>
  <c r="BH29" i="11"/>
  <c r="BG29" i="11"/>
  <c r="BF29" i="11"/>
  <c r="BE29" i="11"/>
  <c r="BD29" i="11"/>
  <c r="BC29" i="11"/>
  <c r="BB29" i="11"/>
  <c r="BA29" i="11"/>
  <c r="AZ29" i="11"/>
  <c r="AY29" i="11"/>
  <c r="AX29" i="11"/>
  <c r="AW29" i="11"/>
  <c r="AV29" i="11"/>
  <c r="AU29" i="11"/>
  <c r="AT29" i="11"/>
  <c r="AS29" i="11"/>
  <c r="AR29" i="11"/>
  <c r="AQ29" i="11"/>
  <c r="AP29" i="11"/>
  <c r="AO29" i="11"/>
  <c r="AN29" i="11"/>
  <c r="AM29" i="11"/>
  <c r="AL29" i="11"/>
  <c r="AK29" i="11"/>
  <c r="AJ29" i="11"/>
  <c r="AI29" i="11"/>
  <c r="AH29" i="11"/>
  <c r="AG29" i="11"/>
  <c r="AF29" i="11"/>
  <c r="AE29" i="11"/>
  <c r="AD29" i="11"/>
  <c r="AC29" i="11"/>
  <c r="AB29" i="11"/>
  <c r="AA29" i="11"/>
  <c r="Z29" i="11"/>
  <c r="Y29" i="11"/>
  <c r="X29" i="11"/>
  <c r="W29" i="11"/>
  <c r="V29" i="11"/>
  <c r="BK27" i="11"/>
  <c r="BJ27" i="11"/>
  <c r="BI27" i="11"/>
  <c r="BH27" i="11"/>
  <c r="BG27" i="11"/>
  <c r="BF27" i="11"/>
  <c r="BE27" i="11"/>
  <c r="BD27" i="11"/>
  <c r="BC27" i="11"/>
  <c r="BB27" i="11"/>
  <c r="BA27" i="11"/>
  <c r="AZ27" i="11"/>
  <c r="AY27" i="11"/>
  <c r="AX27" i="11"/>
  <c r="AW27" i="11"/>
  <c r="AV27" i="11"/>
  <c r="AU27" i="11"/>
  <c r="AT27" i="11"/>
  <c r="AS27" i="11"/>
  <c r="AR27" i="11"/>
  <c r="AQ27" i="11"/>
  <c r="AP27" i="11"/>
  <c r="AO27" i="11"/>
  <c r="AN27" i="11"/>
  <c r="AM27" i="11"/>
  <c r="AL27" i="11"/>
  <c r="AK27" i="11"/>
  <c r="AJ27" i="11"/>
  <c r="AI27" i="11"/>
  <c r="AH27" i="11"/>
  <c r="AG27" i="11"/>
  <c r="AF27" i="11"/>
  <c r="AE27" i="11"/>
  <c r="AD27" i="11"/>
  <c r="AC27" i="11"/>
  <c r="AB27" i="11"/>
  <c r="AA27" i="11"/>
  <c r="Z27" i="11"/>
  <c r="Y27" i="11"/>
  <c r="X27" i="11"/>
  <c r="W27" i="11"/>
  <c r="V27" i="11"/>
  <c r="BK26" i="11"/>
  <c r="BJ26" i="11"/>
  <c r="BI26" i="11"/>
  <c r="BH26" i="11"/>
  <c r="BG26" i="11"/>
  <c r="BF26" i="11"/>
  <c r="BE26" i="11"/>
  <c r="BD26" i="11"/>
  <c r="BC26" i="11"/>
  <c r="BB26" i="11"/>
  <c r="BA26" i="11"/>
  <c r="AZ26" i="11"/>
  <c r="AY26" i="11"/>
  <c r="AX26" i="11"/>
  <c r="AW26" i="11"/>
  <c r="AV26" i="11"/>
  <c r="AU26" i="11"/>
  <c r="AT26" i="11"/>
  <c r="AS26" i="11"/>
  <c r="AR26" i="11"/>
  <c r="AQ26" i="11"/>
  <c r="AP26" i="11"/>
  <c r="AO26" i="11"/>
  <c r="AN26" i="11"/>
  <c r="AM26" i="11"/>
  <c r="AL26" i="11"/>
  <c r="AK26" i="11"/>
  <c r="AJ26" i="11"/>
  <c r="AI26" i="11"/>
  <c r="AH26" i="11"/>
  <c r="AG26" i="11"/>
  <c r="AF26" i="11"/>
  <c r="AE26" i="11"/>
  <c r="AD26" i="11"/>
  <c r="AC26" i="11"/>
  <c r="AB26" i="11"/>
  <c r="AA26" i="11"/>
  <c r="Z26" i="11"/>
  <c r="Y26" i="11"/>
  <c r="X26" i="11"/>
  <c r="W26" i="11"/>
  <c r="V26" i="11"/>
  <c r="BK25" i="11"/>
  <c r="BJ25" i="11"/>
  <c r="BI25" i="11"/>
  <c r="BH25" i="11"/>
  <c r="BG25" i="11"/>
  <c r="BF25" i="11"/>
  <c r="BE25" i="11"/>
  <c r="BD25" i="11"/>
  <c r="BC25" i="11"/>
  <c r="BB25" i="11"/>
  <c r="BA25" i="11"/>
  <c r="AZ25" i="11"/>
  <c r="AY25" i="11"/>
  <c r="AX25" i="11"/>
  <c r="AW25" i="11"/>
  <c r="AV25" i="11"/>
  <c r="AU25" i="11"/>
  <c r="AT25" i="11"/>
  <c r="AS25" i="11"/>
  <c r="AR25" i="11"/>
  <c r="AQ25" i="11"/>
  <c r="AP25" i="11"/>
  <c r="AO25" i="11"/>
  <c r="AN25" i="11"/>
  <c r="AM25" i="11"/>
  <c r="AL25" i="11"/>
  <c r="AK25" i="11"/>
  <c r="AJ25" i="11"/>
  <c r="AI25" i="11"/>
  <c r="AH25" i="11"/>
  <c r="AG25" i="11"/>
  <c r="AF25" i="11"/>
  <c r="AE25" i="11"/>
  <c r="AD25" i="11"/>
  <c r="AC25" i="11"/>
  <c r="AB25" i="11"/>
  <c r="AA25" i="11"/>
  <c r="Z25" i="11"/>
  <c r="Y25" i="11"/>
  <c r="X25" i="11"/>
  <c r="W25" i="11"/>
  <c r="V25" i="11"/>
  <c r="BK24" i="11"/>
  <c r="BJ24" i="11"/>
  <c r="BI24" i="11"/>
  <c r="BH24" i="11"/>
  <c r="BG24" i="11"/>
  <c r="BF24" i="11"/>
  <c r="BE24" i="11"/>
  <c r="BD24" i="11"/>
  <c r="BC24" i="11"/>
  <c r="BB24" i="11"/>
  <c r="BA24" i="11"/>
  <c r="AZ24" i="11"/>
  <c r="AY24" i="11"/>
  <c r="AX24" i="11"/>
  <c r="AW24" i="11"/>
  <c r="AV24" i="11"/>
  <c r="AU24" i="11"/>
  <c r="AT24" i="11"/>
  <c r="AS24" i="11"/>
  <c r="AR24" i="11"/>
  <c r="AQ24" i="11"/>
  <c r="AP24" i="11"/>
  <c r="AO24" i="11"/>
  <c r="AN24" i="11"/>
  <c r="AM24" i="11"/>
  <c r="AL24" i="11"/>
  <c r="AK24" i="11"/>
  <c r="AJ24" i="11"/>
  <c r="AI24" i="11"/>
  <c r="AH24" i="11"/>
  <c r="AG24" i="11"/>
  <c r="AF24" i="11"/>
  <c r="AE24" i="11"/>
  <c r="AD24" i="11"/>
  <c r="AC24" i="11"/>
  <c r="AB24" i="11"/>
  <c r="AA24" i="11"/>
  <c r="Z24" i="11"/>
  <c r="Y24" i="11"/>
  <c r="X24" i="11"/>
  <c r="W24" i="11"/>
  <c r="V24" i="11"/>
  <c r="BK23" i="11"/>
  <c r="BJ23" i="11"/>
  <c r="BI23" i="11"/>
  <c r="BH23" i="11"/>
  <c r="BG23" i="11"/>
  <c r="BF23" i="11"/>
  <c r="BE23" i="11"/>
  <c r="BD23" i="11"/>
  <c r="BC23" i="11"/>
  <c r="BB23" i="11"/>
  <c r="BA23" i="11"/>
  <c r="AZ23" i="11"/>
  <c r="AY23" i="11"/>
  <c r="AX23" i="11"/>
  <c r="AW23" i="11"/>
  <c r="AV23" i="11"/>
  <c r="AU23" i="11"/>
  <c r="AT23" i="11"/>
  <c r="AS23" i="11"/>
  <c r="AR23" i="11"/>
  <c r="AQ23" i="11"/>
  <c r="AP23" i="11"/>
  <c r="AO23" i="11"/>
  <c r="AN23" i="11"/>
  <c r="AM23" i="11"/>
  <c r="AL23" i="11"/>
  <c r="AK23" i="11"/>
  <c r="AJ23" i="11"/>
  <c r="AI23" i="11"/>
  <c r="AH23" i="11"/>
  <c r="AG23" i="11"/>
  <c r="AF23" i="11"/>
  <c r="AE23" i="11"/>
  <c r="AD23" i="11"/>
  <c r="AC23" i="11"/>
  <c r="AB23" i="11"/>
  <c r="AA23" i="11"/>
  <c r="Z23" i="11"/>
  <c r="Y23" i="11"/>
  <c r="X23" i="11"/>
  <c r="W23" i="11"/>
  <c r="V23" i="11"/>
  <c r="BK28" i="11"/>
  <c r="BJ28" i="11"/>
  <c r="BI28" i="11"/>
  <c r="BH28" i="11"/>
  <c r="BG28" i="11"/>
  <c r="BF28" i="11"/>
  <c r="BE28" i="11"/>
  <c r="BD28" i="11"/>
  <c r="BC28" i="11"/>
  <c r="BB28" i="11"/>
  <c r="BA28" i="11"/>
  <c r="AZ28" i="11"/>
  <c r="AY28" i="11"/>
  <c r="AX28" i="11"/>
  <c r="AW28" i="11"/>
  <c r="AV28" i="11"/>
  <c r="AU28" i="11"/>
  <c r="AT28" i="11"/>
  <c r="AS28" i="11"/>
  <c r="AR28" i="11"/>
  <c r="AQ28" i="11"/>
  <c r="AP28" i="11"/>
  <c r="AO28" i="11"/>
  <c r="AN28" i="11"/>
  <c r="AM28" i="11"/>
  <c r="AL28" i="11"/>
  <c r="AK28" i="11"/>
  <c r="AJ28" i="11"/>
  <c r="AI28" i="11"/>
  <c r="AH28" i="11"/>
  <c r="AG28" i="11"/>
  <c r="AF28" i="11"/>
  <c r="AE28" i="11"/>
  <c r="AD28" i="11"/>
  <c r="AC28" i="11"/>
  <c r="AB28" i="11"/>
  <c r="AA28" i="11"/>
  <c r="Z28" i="11"/>
  <c r="Y28" i="11"/>
  <c r="X28" i="11"/>
  <c r="W28" i="11"/>
  <c r="V28" i="11"/>
  <c r="BK21" i="11"/>
  <c r="BJ21" i="11"/>
  <c r="BI21" i="11"/>
  <c r="BH21" i="11"/>
  <c r="BG21" i="11"/>
  <c r="BF21" i="11"/>
  <c r="BE21" i="11"/>
  <c r="BD21" i="11"/>
  <c r="BC21" i="11"/>
  <c r="BB21" i="11"/>
  <c r="BA21" i="11"/>
  <c r="AZ21" i="11"/>
  <c r="AY21" i="11"/>
  <c r="AX21" i="11"/>
  <c r="AW21" i="11"/>
  <c r="AV21" i="11"/>
  <c r="AU21" i="11"/>
  <c r="AT21" i="11"/>
  <c r="AS21" i="11"/>
  <c r="AR21" i="11"/>
  <c r="AQ21" i="11"/>
  <c r="AP21" i="11"/>
  <c r="AO21" i="11"/>
  <c r="AN21" i="11"/>
  <c r="AM21" i="11"/>
  <c r="AL21" i="11"/>
  <c r="AK21" i="11"/>
  <c r="AJ21" i="11"/>
  <c r="AI21" i="11"/>
  <c r="AH21" i="11"/>
  <c r="AG21" i="11"/>
  <c r="AF21" i="11"/>
  <c r="AE21" i="11"/>
  <c r="AD21" i="11"/>
  <c r="AC21" i="11"/>
  <c r="AB21" i="11"/>
  <c r="AA21" i="11"/>
  <c r="Z21" i="11"/>
  <c r="Y21" i="11"/>
  <c r="X21" i="11"/>
  <c r="W21" i="11"/>
  <c r="V21" i="11"/>
  <c r="BK22" i="11"/>
  <c r="BJ22" i="11"/>
  <c r="BI22" i="11"/>
  <c r="BH22" i="11"/>
  <c r="BG22" i="11"/>
  <c r="BF22" i="11"/>
  <c r="BE22" i="11"/>
  <c r="BD22" i="11"/>
  <c r="BC22" i="11"/>
  <c r="BB22" i="11"/>
  <c r="BA22" i="11"/>
  <c r="AZ22" i="11"/>
  <c r="AY22" i="11"/>
  <c r="AX22" i="11"/>
  <c r="AW22" i="11"/>
  <c r="AV22" i="11"/>
  <c r="AU22" i="11"/>
  <c r="AT22" i="11"/>
  <c r="AS22" i="11"/>
  <c r="AR22" i="11"/>
  <c r="AQ22" i="11"/>
  <c r="AP22" i="11"/>
  <c r="AO22" i="11"/>
  <c r="AN22" i="11"/>
  <c r="AM22" i="11"/>
  <c r="AL22" i="11"/>
  <c r="AK22" i="11"/>
  <c r="AJ22" i="11"/>
  <c r="AI22" i="11"/>
  <c r="AH22" i="11"/>
  <c r="AG22" i="11"/>
  <c r="AF22" i="11"/>
  <c r="AE22" i="11"/>
  <c r="AD22" i="11"/>
  <c r="AC22" i="11"/>
  <c r="AB22" i="11"/>
  <c r="AA22" i="11"/>
  <c r="Z22" i="11"/>
  <c r="Y22" i="11"/>
  <c r="X22" i="11"/>
  <c r="W22" i="11"/>
  <c r="V22" i="11"/>
  <c r="BK20" i="11"/>
  <c r="BJ20" i="11"/>
  <c r="BI20" i="11"/>
  <c r="BH20" i="11"/>
  <c r="BG20" i="11"/>
  <c r="BF20" i="11"/>
  <c r="BE20" i="11"/>
  <c r="BD20" i="11"/>
  <c r="BC20" i="11"/>
  <c r="BB20" i="11"/>
  <c r="BA20" i="11"/>
  <c r="AZ20" i="11"/>
  <c r="AY20" i="11"/>
  <c r="AX20" i="11"/>
  <c r="AW20" i="11"/>
  <c r="AV20" i="11"/>
  <c r="AU20" i="11"/>
  <c r="AT20" i="11"/>
  <c r="AS20" i="11"/>
  <c r="AR20" i="11"/>
  <c r="AQ20" i="11"/>
  <c r="AP20" i="11"/>
  <c r="AO20" i="11"/>
  <c r="AN20" i="11"/>
  <c r="AM20" i="11"/>
  <c r="AL20" i="11"/>
  <c r="AK20" i="11"/>
  <c r="AJ20" i="11"/>
  <c r="AI20" i="11"/>
  <c r="AH20" i="11"/>
  <c r="AG20" i="11"/>
  <c r="AF20" i="11"/>
  <c r="AE20" i="11"/>
  <c r="AD20" i="11"/>
  <c r="AC20" i="11"/>
  <c r="AB20" i="11"/>
  <c r="AA20" i="11"/>
  <c r="Z20" i="11"/>
  <c r="Y20" i="11"/>
  <c r="X20" i="11"/>
  <c r="W20" i="11"/>
  <c r="V20" i="11"/>
  <c r="BK169" i="10"/>
  <c r="BJ169" i="10"/>
  <c r="BI169" i="10"/>
  <c r="BH169" i="10"/>
  <c r="BG169" i="10"/>
  <c r="BF169" i="10"/>
  <c r="BE169" i="10"/>
  <c r="BD169" i="10"/>
  <c r="BC169" i="10"/>
  <c r="BB169" i="10"/>
  <c r="BA169" i="10"/>
  <c r="AZ169" i="10"/>
  <c r="AY169" i="10"/>
  <c r="AX169" i="10"/>
  <c r="AW169" i="10"/>
  <c r="AV169" i="10"/>
  <c r="AU169" i="10"/>
  <c r="AT169" i="10"/>
  <c r="AS169" i="10"/>
  <c r="AR169" i="10"/>
  <c r="AQ169" i="10"/>
  <c r="AP169" i="10"/>
  <c r="AO169" i="10"/>
  <c r="AN169" i="10"/>
  <c r="AM169" i="10"/>
  <c r="AL169" i="10"/>
  <c r="AK169" i="10"/>
  <c r="AJ169" i="10"/>
  <c r="AI169" i="10"/>
  <c r="AH169" i="10"/>
  <c r="AG169" i="10"/>
  <c r="AF169" i="10"/>
  <c r="AE169" i="10"/>
  <c r="AD169" i="10"/>
  <c r="AC169" i="10"/>
  <c r="AB169" i="10"/>
  <c r="AA169" i="10"/>
  <c r="Z169" i="10"/>
  <c r="Y169" i="10"/>
  <c r="X169" i="10"/>
  <c r="W169" i="10"/>
  <c r="V169" i="10"/>
  <c r="BK161" i="10"/>
  <c r="BJ161" i="10"/>
  <c r="BI161" i="10"/>
  <c r="BH161" i="10"/>
  <c r="BG161" i="10"/>
  <c r="BF161" i="10"/>
  <c r="BE161" i="10"/>
  <c r="BD161" i="10"/>
  <c r="BC161" i="10"/>
  <c r="BB161" i="10"/>
  <c r="BA161" i="10"/>
  <c r="AZ161" i="10"/>
  <c r="AY161" i="10"/>
  <c r="AX161" i="10"/>
  <c r="AW161" i="10"/>
  <c r="AV161" i="10"/>
  <c r="AU161" i="10"/>
  <c r="AT161" i="10"/>
  <c r="AS161" i="10"/>
  <c r="AR161" i="10"/>
  <c r="AQ161" i="10"/>
  <c r="AP161" i="10"/>
  <c r="AO161" i="10"/>
  <c r="AN161" i="10"/>
  <c r="AM161" i="10"/>
  <c r="AL161" i="10"/>
  <c r="AK161" i="10"/>
  <c r="AJ161" i="10"/>
  <c r="AI161" i="10"/>
  <c r="AH161" i="10"/>
  <c r="AG161" i="10"/>
  <c r="AF161" i="10"/>
  <c r="AE161" i="10"/>
  <c r="AD161" i="10"/>
  <c r="AC161" i="10"/>
  <c r="AB161" i="10"/>
  <c r="AA161" i="10"/>
  <c r="Z161" i="10"/>
  <c r="Y161" i="10"/>
  <c r="X161" i="10"/>
  <c r="W161" i="10"/>
  <c r="V161" i="10"/>
  <c r="BK172" i="10"/>
  <c r="BJ172" i="10"/>
  <c r="BI172" i="10"/>
  <c r="BH172" i="10"/>
  <c r="BG172" i="10"/>
  <c r="BF172" i="10"/>
  <c r="BE172" i="10"/>
  <c r="BD172" i="10"/>
  <c r="BC172" i="10"/>
  <c r="BB172" i="10"/>
  <c r="BA172" i="10"/>
  <c r="AZ172" i="10"/>
  <c r="AY172" i="10"/>
  <c r="AX172" i="10"/>
  <c r="AW172" i="10"/>
  <c r="AV172" i="10"/>
  <c r="AU172" i="10"/>
  <c r="AT172" i="10"/>
  <c r="AS172" i="10"/>
  <c r="AR172" i="10"/>
  <c r="AQ172" i="10"/>
  <c r="AP172" i="10"/>
  <c r="AO172" i="10"/>
  <c r="AN172" i="10"/>
  <c r="AM172" i="10"/>
  <c r="AL172" i="10"/>
  <c r="AK172" i="10"/>
  <c r="AJ172" i="10"/>
  <c r="AI172" i="10"/>
  <c r="AH172" i="10"/>
  <c r="AG172" i="10"/>
  <c r="AF172" i="10"/>
  <c r="AE172" i="10"/>
  <c r="AD172" i="10"/>
  <c r="AC172" i="10"/>
  <c r="AB172" i="10"/>
  <c r="AA172" i="10"/>
  <c r="Z172" i="10"/>
  <c r="Y172" i="10"/>
  <c r="X172" i="10"/>
  <c r="W172" i="10"/>
  <c r="V172" i="10"/>
  <c r="BK163" i="10"/>
  <c r="BJ163" i="10"/>
  <c r="BI163" i="10"/>
  <c r="BH163" i="10"/>
  <c r="BG163" i="10"/>
  <c r="BF163" i="10"/>
  <c r="BE163" i="10"/>
  <c r="BD163" i="10"/>
  <c r="BC163" i="10"/>
  <c r="BB163" i="10"/>
  <c r="BA163" i="10"/>
  <c r="AZ163" i="10"/>
  <c r="AY163" i="10"/>
  <c r="AX163" i="10"/>
  <c r="AW163" i="10"/>
  <c r="AV163" i="10"/>
  <c r="AU163" i="10"/>
  <c r="AT163" i="10"/>
  <c r="AS163" i="10"/>
  <c r="AR163" i="10"/>
  <c r="AQ163" i="10"/>
  <c r="AP163" i="10"/>
  <c r="AO163" i="10"/>
  <c r="AN163" i="10"/>
  <c r="AM163" i="10"/>
  <c r="AL163" i="10"/>
  <c r="AK163" i="10"/>
  <c r="AJ163" i="10"/>
  <c r="AI163" i="10"/>
  <c r="AH163" i="10"/>
  <c r="AG163" i="10"/>
  <c r="AF163" i="10"/>
  <c r="AE163" i="10"/>
  <c r="AD163" i="10"/>
  <c r="AC163" i="10"/>
  <c r="AB163" i="10"/>
  <c r="AA163" i="10"/>
  <c r="Z163" i="10"/>
  <c r="Y163" i="10"/>
  <c r="X163" i="10"/>
  <c r="W163" i="10"/>
  <c r="V163" i="10"/>
  <c r="BI166" i="10"/>
  <c r="BH166" i="10"/>
  <c r="BG166" i="10"/>
  <c r="BF166" i="10"/>
  <c r="BE166" i="10"/>
  <c r="BD166" i="10"/>
  <c r="BB166" i="10"/>
  <c r="BA166" i="10"/>
  <c r="AZ166" i="10"/>
  <c r="AY166" i="10"/>
  <c r="AX166" i="10"/>
  <c r="AW166" i="10"/>
  <c r="AV166" i="10"/>
  <c r="AU166" i="10"/>
  <c r="AT166" i="10"/>
  <c r="AS166" i="10"/>
  <c r="AR166" i="10"/>
  <c r="AP166" i="10"/>
  <c r="AO166" i="10"/>
  <c r="AM166" i="10"/>
  <c r="AL166" i="10"/>
  <c r="AJ166" i="10"/>
  <c r="AI166" i="10"/>
  <c r="AH166" i="10"/>
  <c r="AG166" i="10"/>
  <c r="AF166" i="10"/>
  <c r="AD166" i="10"/>
  <c r="AC166" i="10"/>
  <c r="AB166" i="10"/>
  <c r="AA166" i="10"/>
  <c r="Z166" i="10"/>
  <c r="Y166" i="10"/>
  <c r="X166" i="10"/>
  <c r="V166" i="10"/>
  <c r="BK162" i="10"/>
  <c r="BJ162" i="10"/>
  <c r="BI162" i="10"/>
  <c r="BH162" i="10"/>
  <c r="BG162" i="10"/>
  <c r="BF162" i="10"/>
  <c r="BE162" i="10"/>
  <c r="BD162" i="10"/>
  <c r="BC162" i="10"/>
  <c r="BB162" i="10"/>
  <c r="BA162" i="10"/>
  <c r="AZ162" i="10"/>
  <c r="AY162" i="10"/>
  <c r="AX162" i="10"/>
  <c r="AW162" i="10"/>
  <c r="AV162" i="10"/>
  <c r="AU162" i="10"/>
  <c r="AT162" i="10"/>
  <c r="AS162" i="10"/>
  <c r="AR162" i="10"/>
  <c r="AQ162" i="10"/>
  <c r="AP162" i="10"/>
  <c r="AO162" i="10"/>
  <c r="AN162" i="10"/>
  <c r="AM162" i="10"/>
  <c r="AL162" i="10"/>
  <c r="AK162" i="10"/>
  <c r="AJ162" i="10"/>
  <c r="AI162" i="10"/>
  <c r="AH162" i="10"/>
  <c r="AG162" i="10"/>
  <c r="AF162" i="10"/>
  <c r="AE162" i="10"/>
  <c r="AD162" i="10"/>
  <c r="AC162" i="10"/>
  <c r="AB162" i="10"/>
  <c r="AA162" i="10"/>
  <c r="Z162" i="10"/>
  <c r="Y162" i="10"/>
  <c r="X162" i="10"/>
  <c r="W162" i="10"/>
  <c r="V162" i="10"/>
  <c r="BK165" i="10"/>
  <c r="BJ165" i="10"/>
  <c r="BI165" i="10"/>
  <c r="BH165" i="10"/>
  <c r="BG165" i="10"/>
  <c r="BF165" i="10"/>
  <c r="BE165" i="10"/>
  <c r="BD165" i="10"/>
  <c r="BC165" i="10"/>
  <c r="BB165" i="10"/>
  <c r="BA165" i="10"/>
  <c r="AZ165" i="10"/>
  <c r="AY165" i="10"/>
  <c r="AX165" i="10"/>
  <c r="AW165" i="10"/>
  <c r="AV165" i="10"/>
  <c r="AU165" i="10"/>
  <c r="AT165" i="10"/>
  <c r="AS165" i="10"/>
  <c r="AR165" i="10"/>
  <c r="AQ165" i="10"/>
  <c r="AP165" i="10"/>
  <c r="AO165" i="10"/>
  <c r="AN165" i="10"/>
  <c r="AM165" i="10"/>
  <c r="AL165" i="10"/>
  <c r="AK165" i="10"/>
  <c r="AJ165" i="10"/>
  <c r="AI165" i="10"/>
  <c r="AH165" i="10"/>
  <c r="AG165" i="10"/>
  <c r="AF165" i="10"/>
  <c r="AE165" i="10"/>
  <c r="AD165" i="10"/>
  <c r="AC165" i="10"/>
  <c r="AB165" i="10"/>
  <c r="AA165" i="10"/>
  <c r="Z165" i="10"/>
  <c r="Y165" i="10"/>
  <c r="X165" i="10"/>
  <c r="W165" i="10"/>
  <c r="V165" i="10"/>
  <c r="BK170" i="10"/>
  <c r="BJ170" i="10"/>
  <c r="BI170" i="10"/>
  <c r="BH170" i="10"/>
  <c r="BG170" i="10"/>
  <c r="BF170" i="10"/>
  <c r="BE170" i="10"/>
  <c r="BD170" i="10"/>
  <c r="BC170" i="10"/>
  <c r="BB170" i="10"/>
  <c r="BA170" i="10"/>
  <c r="AZ170" i="10"/>
  <c r="AY170" i="10"/>
  <c r="AX170" i="10"/>
  <c r="AW170" i="10"/>
  <c r="AV170" i="10"/>
  <c r="AU170" i="10"/>
  <c r="AT170" i="10"/>
  <c r="AS170" i="10"/>
  <c r="AR170" i="10"/>
  <c r="AQ170" i="10"/>
  <c r="AP170" i="10"/>
  <c r="AO170" i="10"/>
  <c r="AN170" i="10"/>
  <c r="AM170" i="10"/>
  <c r="AL170" i="10"/>
  <c r="AK170" i="10"/>
  <c r="AJ170" i="10"/>
  <c r="AI170" i="10"/>
  <c r="AH170" i="10"/>
  <c r="AG170" i="10"/>
  <c r="AF170" i="10"/>
  <c r="AE170" i="10"/>
  <c r="AD170" i="10"/>
  <c r="AC170" i="10"/>
  <c r="AB170" i="10"/>
  <c r="AA170" i="10"/>
  <c r="Z170" i="10"/>
  <c r="Y170" i="10"/>
  <c r="X170" i="10"/>
  <c r="W170" i="10"/>
  <c r="V170" i="10"/>
  <c r="BK164" i="10"/>
  <c r="BJ164" i="10"/>
  <c r="BI164" i="10"/>
  <c r="BH164" i="10"/>
  <c r="BG164" i="10"/>
  <c r="BF164" i="10"/>
  <c r="BE164" i="10"/>
  <c r="BD164" i="10"/>
  <c r="BC164" i="10"/>
  <c r="BB164" i="10"/>
  <c r="BA164" i="10"/>
  <c r="AZ164" i="10"/>
  <c r="AY164" i="10"/>
  <c r="AX164" i="10"/>
  <c r="AW164" i="10"/>
  <c r="AV164" i="10"/>
  <c r="AU164" i="10"/>
  <c r="AT164" i="10"/>
  <c r="AS164" i="10"/>
  <c r="AR164" i="10"/>
  <c r="AQ164" i="10"/>
  <c r="AP164" i="10"/>
  <c r="AO164" i="10"/>
  <c r="AN164" i="10"/>
  <c r="AM164" i="10"/>
  <c r="AL164" i="10"/>
  <c r="AK164" i="10"/>
  <c r="AJ164" i="10"/>
  <c r="AI164" i="10"/>
  <c r="AH164" i="10"/>
  <c r="AG164" i="10"/>
  <c r="AF164" i="10"/>
  <c r="AE164" i="10"/>
  <c r="AD164" i="10"/>
  <c r="AC164" i="10"/>
  <c r="AB164" i="10"/>
  <c r="AA164" i="10"/>
  <c r="Z164" i="10"/>
  <c r="Y164" i="10"/>
  <c r="X164" i="10"/>
  <c r="W164" i="10"/>
  <c r="V164" i="10"/>
  <c r="BK168" i="10"/>
  <c r="BJ168" i="10"/>
  <c r="BI168" i="10"/>
  <c r="BH168" i="10"/>
  <c r="BG168" i="10"/>
  <c r="BF168" i="10"/>
  <c r="BE168" i="10"/>
  <c r="BD168" i="10"/>
  <c r="BC168" i="10"/>
  <c r="BB168" i="10"/>
  <c r="BA168" i="10"/>
  <c r="AZ168" i="10"/>
  <c r="AY168" i="10"/>
  <c r="AX168" i="10"/>
  <c r="AW168" i="10"/>
  <c r="AV168" i="10"/>
  <c r="AU168" i="10"/>
  <c r="AT168" i="10"/>
  <c r="AS168" i="10"/>
  <c r="AR168" i="10"/>
  <c r="AQ168" i="10"/>
  <c r="AP168" i="10"/>
  <c r="AO168" i="10"/>
  <c r="AN168" i="10"/>
  <c r="AM168" i="10"/>
  <c r="AL168" i="10"/>
  <c r="AK168" i="10"/>
  <c r="AJ168" i="10"/>
  <c r="AI168" i="10"/>
  <c r="AH168" i="10"/>
  <c r="AG168" i="10"/>
  <c r="AF168" i="10"/>
  <c r="AE168" i="10"/>
  <c r="AD168" i="10"/>
  <c r="AC168" i="10"/>
  <c r="AB168" i="10"/>
  <c r="AA168" i="10"/>
  <c r="Z168" i="10"/>
  <c r="Y168" i="10"/>
  <c r="X168" i="10"/>
  <c r="W168" i="10"/>
  <c r="V168" i="10"/>
  <c r="BK171" i="10"/>
  <c r="BJ171" i="10"/>
  <c r="BI171" i="10"/>
  <c r="BH171" i="10"/>
  <c r="BG171" i="10"/>
  <c r="BF171" i="10"/>
  <c r="BE171" i="10"/>
  <c r="BD171" i="10"/>
  <c r="BC171" i="10"/>
  <c r="BB171" i="10"/>
  <c r="BA171" i="10"/>
  <c r="AZ171" i="10"/>
  <c r="AY171" i="10"/>
  <c r="AX171" i="10"/>
  <c r="AW171" i="10"/>
  <c r="AV171" i="10"/>
  <c r="AU171" i="10"/>
  <c r="AT171" i="10"/>
  <c r="AS171" i="10"/>
  <c r="AR171" i="10"/>
  <c r="AQ171" i="10"/>
  <c r="AP171" i="10"/>
  <c r="AO171" i="10"/>
  <c r="AN171" i="10"/>
  <c r="AM171" i="10"/>
  <c r="AL171" i="10"/>
  <c r="AK171" i="10"/>
  <c r="AJ171" i="10"/>
  <c r="AI171" i="10"/>
  <c r="AH171" i="10"/>
  <c r="AG171" i="10"/>
  <c r="AF171" i="10"/>
  <c r="AE171" i="10"/>
  <c r="AD171" i="10"/>
  <c r="AC171" i="10"/>
  <c r="AB171" i="10"/>
  <c r="AA171" i="10"/>
  <c r="Z171" i="10"/>
  <c r="Y171" i="10"/>
  <c r="X171" i="10"/>
  <c r="W171" i="10"/>
  <c r="V171" i="10"/>
  <c r="BK167" i="10"/>
  <c r="BJ167" i="10"/>
  <c r="BI167" i="10"/>
  <c r="BH167" i="10"/>
  <c r="BG167" i="10"/>
  <c r="BF167" i="10"/>
  <c r="BE167" i="10"/>
  <c r="BD167" i="10"/>
  <c r="BC167" i="10"/>
  <c r="BB167" i="10"/>
  <c r="BA167" i="10"/>
  <c r="AZ167" i="10"/>
  <c r="AY167" i="10"/>
  <c r="AX167" i="10"/>
  <c r="AW167" i="10"/>
  <c r="AV167" i="10"/>
  <c r="AU167" i="10"/>
  <c r="AT167" i="10"/>
  <c r="AS167" i="10"/>
  <c r="AR167" i="10"/>
  <c r="AQ167" i="10"/>
  <c r="AP167" i="10"/>
  <c r="AO167" i="10"/>
  <c r="AN167" i="10"/>
  <c r="AM167" i="10"/>
  <c r="AL167" i="10"/>
  <c r="AK167" i="10"/>
  <c r="AJ167" i="10"/>
  <c r="AI167" i="10"/>
  <c r="AH167" i="10"/>
  <c r="AG167" i="10"/>
  <c r="AF167" i="10"/>
  <c r="AE167" i="10"/>
  <c r="AD167" i="10"/>
  <c r="AC167" i="10"/>
  <c r="AB167" i="10"/>
  <c r="AA167" i="10"/>
  <c r="Z167" i="10"/>
  <c r="Y167" i="10"/>
  <c r="X167" i="10"/>
  <c r="W167" i="10"/>
  <c r="V167" i="10"/>
  <c r="I932" i="1"/>
  <c r="BK148" i="10"/>
  <c r="BJ148" i="10"/>
  <c r="BI148" i="10"/>
  <c r="BH148" i="10"/>
  <c r="BG148" i="10"/>
  <c r="BF148" i="10"/>
  <c r="BE148" i="10"/>
  <c r="BD148" i="10"/>
  <c r="BC148" i="10"/>
  <c r="BB148" i="10"/>
  <c r="BA148" i="10"/>
  <c r="AZ148" i="10"/>
  <c r="AY148" i="10"/>
  <c r="AX148" i="10"/>
  <c r="AW148" i="10"/>
  <c r="AV148" i="10"/>
  <c r="AU148" i="10"/>
  <c r="AT148" i="10"/>
  <c r="AS148" i="10"/>
  <c r="AR148" i="10"/>
  <c r="AQ148" i="10"/>
  <c r="AP148" i="10"/>
  <c r="AO148" i="10"/>
  <c r="AN148" i="10"/>
  <c r="AM148" i="10"/>
  <c r="AL148" i="10"/>
  <c r="AK148" i="10"/>
  <c r="AJ148" i="10"/>
  <c r="AI148" i="10"/>
  <c r="AH148" i="10"/>
  <c r="AG148" i="10"/>
  <c r="AF148" i="10"/>
  <c r="AE148" i="10"/>
  <c r="AD148" i="10"/>
  <c r="AC148" i="10"/>
  <c r="AB148" i="10"/>
  <c r="AA148" i="10"/>
  <c r="Z148" i="10"/>
  <c r="Y148" i="10"/>
  <c r="X148" i="10"/>
  <c r="W148" i="10"/>
  <c r="V148" i="10"/>
  <c r="K233" i="1"/>
  <c r="T233" i="1" s="1"/>
  <c r="I233" i="1"/>
  <c r="G233" i="1"/>
  <c r="BK158" i="10"/>
  <c r="BJ158" i="10"/>
  <c r="BI158" i="10"/>
  <c r="BH158" i="10"/>
  <c r="BG158" i="10"/>
  <c r="BF158" i="10"/>
  <c r="BE158" i="10"/>
  <c r="BD158" i="10"/>
  <c r="BC158" i="10"/>
  <c r="BB158" i="10"/>
  <c r="BA158" i="10"/>
  <c r="AZ158" i="10"/>
  <c r="AY158" i="10"/>
  <c r="AX158" i="10"/>
  <c r="AW158" i="10"/>
  <c r="AV158" i="10"/>
  <c r="AU158" i="10"/>
  <c r="AT158" i="10"/>
  <c r="AS158" i="10"/>
  <c r="AR158" i="10"/>
  <c r="AQ158" i="10"/>
  <c r="AP158" i="10"/>
  <c r="AO158" i="10"/>
  <c r="AN158" i="10"/>
  <c r="AM158" i="10"/>
  <c r="AL158" i="10"/>
  <c r="AK158" i="10"/>
  <c r="AJ158" i="10"/>
  <c r="AI158" i="10"/>
  <c r="AH158" i="10"/>
  <c r="AG158" i="10"/>
  <c r="AF158" i="10"/>
  <c r="AE158" i="10"/>
  <c r="AD158" i="10"/>
  <c r="AC158" i="10"/>
  <c r="AB158" i="10"/>
  <c r="AA158" i="10"/>
  <c r="Z158" i="10"/>
  <c r="Y158" i="10"/>
  <c r="X158" i="10"/>
  <c r="W158" i="10"/>
  <c r="V158" i="10"/>
  <c r="BK151" i="10"/>
  <c r="BJ151" i="10"/>
  <c r="BI151" i="10"/>
  <c r="BH151" i="10"/>
  <c r="BG151" i="10"/>
  <c r="BF151" i="10"/>
  <c r="BE151" i="10"/>
  <c r="BD151" i="10"/>
  <c r="BC151" i="10"/>
  <c r="BB151" i="10"/>
  <c r="BA151" i="10"/>
  <c r="AZ151" i="10"/>
  <c r="AY151" i="10"/>
  <c r="AX151" i="10"/>
  <c r="AW151" i="10"/>
  <c r="AV151" i="10"/>
  <c r="AU151" i="10"/>
  <c r="AT151" i="10"/>
  <c r="AS151" i="10"/>
  <c r="AR151" i="10"/>
  <c r="AQ151" i="10"/>
  <c r="AP151" i="10"/>
  <c r="AO151" i="10"/>
  <c r="AN151" i="10"/>
  <c r="AM151" i="10"/>
  <c r="AL151" i="10"/>
  <c r="AK151" i="10"/>
  <c r="AJ151" i="10"/>
  <c r="AI151" i="10"/>
  <c r="AH151" i="10"/>
  <c r="AG151" i="10"/>
  <c r="AF151" i="10"/>
  <c r="AE151" i="10"/>
  <c r="AD151" i="10"/>
  <c r="AC151" i="10"/>
  <c r="AB151" i="10"/>
  <c r="AA151" i="10"/>
  <c r="Z151" i="10"/>
  <c r="Y151" i="10"/>
  <c r="X151" i="10"/>
  <c r="W151" i="10"/>
  <c r="V151" i="10"/>
  <c r="BK152" i="10"/>
  <c r="BJ152" i="10"/>
  <c r="BI152" i="10"/>
  <c r="BH152" i="10"/>
  <c r="BG152" i="10"/>
  <c r="BF152" i="10"/>
  <c r="BE152" i="10"/>
  <c r="BD152" i="10"/>
  <c r="BC152" i="10"/>
  <c r="BB152" i="10"/>
  <c r="BA152" i="10"/>
  <c r="AZ152" i="10"/>
  <c r="AY152" i="10"/>
  <c r="AX152" i="10"/>
  <c r="AW152" i="10"/>
  <c r="AV152" i="10"/>
  <c r="AU152" i="10"/>
  <c r="AT152" i="10"/>
  <c r="AS152" i="10"/>
  <c r="AR152" i="10"/>
  <c r="AQ152" i="10"/>
  <c r="AP152" i="10"/>
  <c r="AO152" i="10"/>
  <c r="AN152" i="10"/>
  <c r="AM152" i="10"/>
  <c r="AL152" i="10"/>
  <c r="AK152" i="10"/>
  <c r="AJ152" i="10"/>
  <c r="AI152" i="10"/>
  <c r="AH152" i="10"/>
  <c r="AG152" i="10"/>
  <c r="AF152" i="10"/>
  <c r="AE152" i="10"/>
  <c r="AD152" i="10"/>
  <c r="AC152" i="10"/>
  <c r="AB152" i="10"/>
  <c r="AA152" i="10"/>
  <c r="Z152" i="10"/>
  <c r="Y152" i="10"/>
  <c r="X152" i="10"/>
  <c r="W152" i="10"/>
  <c r="V152" i="10"/>
  <c r="BI154" i="10"/>
  <c r="BH154" i="10"/>
  <c r="BG154" i="10"/>
  <c r="BF154" i="10"/>
  <c r="BE154" i="10"/>
  <c r="BD154" i="10"/>
  <c r="BB154" i="10"/>
  <c r="BA154" i="10"/>
  <c r="AZ154" i="10"/>
  <c r="AY154" i="10"/>
  <c r="AX154" i="10"/>
  <c r="AW154" i="10"/>
  <c r="AV154" i="10"/>
  <c r="AU154" i="10"/>
  <c r="AT154" i="10"/>
  <c r="AS154" i="10"/>
  <c r="AR154" i="10"/>
  <c r="AP154" i="10"/>
  <c r="AO154" i="10"/>
  <c r="AM154" i="10"/>
  <c r="AL154" i="10"/>
  <c r="AJ154" i="10"/>
  <c r="AI154" i="10"/>
  <c r="AH154" i="10"/>
  <c r="AG154" i="10"/>
  <c r="AF154" i="10"/>
  <c r="AD154" i="10"/>
  <c r="AC154" i="10"/>
  <c r="AB154" i="10"/>
  <c r="AA154" i="10"/>
  <c r="Z154" i="10"/>
  <c r="Y154" i="10"/>
  <c r="X154" i="10"/>
  <c r="V154" i="10"/>
  <c r="BK150" i="10"/>
  <c r="BJ150" i="10"/>
  <c r="BI150" i="10"/>
  <c r="BH150" i="10"/>
  <c r="BG150" i="10"/>
  <c r="BF150" i="10"/>
  <c r="BE150" i="10"/>
  <c r="BD150" i="10"/>
  <c r="BC150" i="10"/>
  <c r="BB150" i="10"/>
  <c r="BA150" i="10"/>
  <c r="AZ150" i="10"/>
  <c r="AY150" i="10"/>
  <c r="AX150" i="10"/>
  <c r="AW150" i="10"/>
  <c r="AV150" i="10"/>
  <c r="AU150" i="10"/>
  <c r="AT150" i="10"/>
  <c r="AS150" i="10"/>
  <c r="AR150" i="10"/>
  <c r="AQ150" i="10"/>
  <c r="AP150" i="10"/>
  <c r="AO150" i="10"/>
  <c r="AN150" i="10"/>
  <c r="AM150" i="10"/>
  <c r="AL150" i="10"/>
  <c r="AK150" i="10"/>
  <c r="AJ150" i="10"/>
  <c r="AI150" i="10"/>
  <c r="AH150" i="10"/>
  <c r="AG150" i="10"/>
  <c r="AF150" i="10"/>
  <c r="AE150" i="10"/>
  <c r="AD150" i="10"/>
  <c r="AC150" i="10"/>
  <c r="AB150" i="10"/>
  <c r="AA150" i="10"/>
  <c r="Z150" i="10"/>
  <c r="Y150" i="10"/>
  <c r="X150" i="10"/>
  <c r="W150" i="10"/>
  <c r="V150" i="10"/>
  <c r="BK155" i="10"/>
  <c r="BJ155" i="10"/>
  <c r="BI155" i="10"/>
  <c r="BH155" i="10"/>
  <c r="BG155" i="10"/>
  <c r="BF155" i="10"/>
  <c r="BE155" i="10"/>
  <c r="BD155" i="10"/>
  <c r="BC155" i="10"/>
  <c r="BB155" i="10"/>
  <c r="BA155" i="10"/>
  <c r="AZ155" i="10"/>
  <c r="AY155" i="10"/>
  <c r="AX155" i="10"/>
  <c r="AW155" i="10"/>
  <c r="AV155" i="10"/>
  <c r="AU155" i="10"/>
  <c r="AT155" i="10"/>
  <c r="AS155" i="10"/>
  <c r="AR155" i="10"/>
  <c r="AQ155" i="10"/>
  <c r="AP155" i="10"/>
  <c r="AO155" i="10"/>
  <c r="AN155" i="10"/>
  <c r="AM155" i="10"/>
  <c r="AL155" i="10"/>
  <c r="AK155" i="10"/>
  <c r="AJ155" i="10"/>
  <c r="AI155" i="10"/>
  <c r="AH155" i="10"/>
  <c r="AG155" i="10"/>
  <c r="AF155" i="10"/>
  <c r="AE155" i="10"/>
  <c r="AD155" i="10"/>
  <c r="AC155" i="10"/>
  <c r="AB155" i="10"/>
  <c r="AA155" i="10"/>
  <c r="Z155" i="10"/>
  <c r="Y155" i="10"/>
  <c r="X155" i="10"/>
  <c r="W155" i="10"/>
  <c r="V155" i="10"/>
  <c r="BK149" i="10"/>
  <c r="BJ149" i="10"/>
  <c r="BI149" i="10"/>
  <c r="BH149" i="10"/>
  <c r="BG149" i="10"/>
  <c r="BF149" i="10"/>
  <c r="BE149" i="10"/>
  <c r="BD149" i="10"/>
  <c r="BC149" i="10"/>
  <c r="BB149" i="10"/>
  <c r="BA149" i="10"/>
  <c r="AZ149" i="10"/>
  <c r="AY149" i="10"/>
  <c r="AX149" i="10"/>
  <c r="AW149" i="10"/>
  <c r="AV149" i="10"/>
  <c r="AU149" i="10"/>
  <c r="AT149" i="10"/>
  <c r="AS149" i="10"/>
  <c r="AR149" i="10"/>
  <c r="AQ149" i="10"/>
  <c r="AP149" i="10"/>
  <c r="AO149" i="10"/>
  <c r="AN149" i="10"/>
  <c r="AM149" i="10"/>
  <c r="AL149" i="10"/>
  <c r="AK149" i="10"/>
  <c r="AJ149" i="10"/>
  <c r="AI149" i="10"/>
  <c r="AH149" i="10"/>
  <c r="AG149" i="10"/>
  <c r="AF149" i="10"/>
  <c r="AE149" i="10"/>
  <c r="AD149" i="10"/>
  <c r="AC149" i="10"/>
  <c r="AB149" i="10"/>
  <c r="AA149" i="10"/>
  <c r="Z149" i="10"/>
  <c r="Y149" i="10"/>
  <c r="X149" i="10"/>
  <c r="W149" i="10"/>
  <c r="V149" i="10"/>
  <c r="BK157" i="10"/>
  <c r="BJ157" i="10"/>
  <c r="BI157" i="10"/>
  <c r="BH157" i="10"/>
  <c r="BG157" i="10"/>
  <c r="BF157" i="10"/>
  <c r="BE157" i="10"/>
  <c r="BD157" i="10"/>
  <c r="BC157" i="10"/>
  <c r="BB157" i="10"/>
  <c r="BA157" i="10"/>
  <c r="AZ157" i="10"/>
  <c r="AY157" i="10"/>
  <c r="AX157" i="10"/>
  <c r="AW157" i="10"/>
  <c r="AV157" i="10"/>
  <c r="AU157" i="10"/>
  <c r="AT157" i="10"/>
  <c r="AS157" i="10"/>
  <c r="AR157" i="10"/>
  <c r="AQ157" i="10"/>
  <c r="AP157" i="10"/>
  <c r="AO157" i="10"/>
  <c r="AN157" i="10"/>
  <c r="AM157" i="10"/>
  <c r="AL157" i="10"/>
  <c r="AK157" i="10"/>
  <c r="AJ157" i="10"/>
  <c r="AI157" i="10"/>
  <c r="AH157" i="10"/>
  <c r="AG157" i="10"/>
  <c r="AF157" i="10"/>
  <c r="AE157" i="10"/>
  <c r="AD157" i="10"/>
  <c r="AC157" i="10"/>
  <c r="AB157" i="10"/>
  <c r="AA157" i="10"/>
  <c r="Z157" i="10"/>
  <c r="Y157" i="10"/>
  <c r="X157" i="10"/>
  <c r="W157" i="10"/>
  <c r="V157" i="10"/>
  <c r="BI156" i="10"/>
  <c r="BH156" i="10"/>
  <c r="BG156" i="10"/>
  <c r="BF156" i="10"/>
  <c r="BE156" i="10"/>
  <c r="BD156" i="10"/>
  <c r="BB156" i="10"/>
  <c r="BA156" i="10"/>
  <c r="AZ156" i="10"/>
  <c r="AY156" i="10"/>
  <c r="AX156" i="10"/>
  <c r="AW156" i="10"/>
  <c r="AV156" i="10"/>
  <c r="AU156" i="10"/>
  <c r="AT156" i="10"/>
  <c r="AS156" i="10"/>
  <c r="AR156" i="10"/>
  <c r="AP156" i="10"/>
  <c r="AO156" i="10"/>
  <c r="AM156" i="10"/>
  <c r="AL156" i="10"/>
  <c r="AJ156" i="10"/>
  <c r="AI156" i="10"/>
  <c r="AH156" i="10"/>
  <c r="AG156" i="10"/>
  <c r="AF156" i="10"/>
  <c r="AD156" i="10"/>
  <c r="AC156" i="10"/>
  <c r="AB156" i="10"/>
  <c r="AA156" i="10"/>
  <c r="Z156" i="10"/>
  <c r="Y156" i="10"/>
  <c r="X156" i="10"/>
  <c r="V156" i="10"/>
  <c r="BK153" i="10"/>
  <c r="BJ153" i="10"/>
  <c r="BI153" i="10"/>
  <c r="BH153" i="10"/>
  <c r="BG153" i="10"/>
  <c r="BF153" i="10"/>
  <c r="BE153" i="10"/>
  <c r="BD153" i="10"/>
  <c r="BC153" i="10"/>
  <c r="BB153" i="10"/>
  <c r="BA153" i="10"/>
  <c r="AZ153" i="10"/>
  <c r="AY153" i="10"/>
  <c r="AX153" i="10"/>
  <c r="AW153" i="10"/>
  <c r="AV153" i="10"/>
  <c r="AU153" i="10"/>
  <c r="AT153" i="10"/>
  <c r="AS153" i="10"/>
  <c r="AR153" i="10"/>
  <c r="AQ153" i="10"/>
  <c r="AP153" i="10"/>
  <c r="AO153" i="10"/>
  <c r="AN153" i="10"/>
  <c r="AM153" i="10"/>
  <c r="AL153" i="10"/>
  <c r="AK153" i="10"/>
  <c r="AJ153" i="10"/>
  <c r="AI153" i="10"/>
  <c r="AH153" i="10"/>
  <c r="AG153" i="10"/>
  <c r="AF153" i="10"/>
  <c r="AE153" i="10"/>
  <c r="AD153" i="10"/>
  <c r="AC153" i="10"/>
  <c r="AB153" i="10"/>
  <c r="AA153" i="10"/>
  <c r="Z153" i="10"/>
  <c r="Y153" i="10"/>
  <c r="X153" i="10"/>
  <c r="W153" i="10"/>
  <c r="V153" i="10"/>
  <c r="BK147" i="10"/>
  <c r="BJ147" i="10"/>
  <c r="BI147" i="10"/>
  <c r="BH147" i="10"/>
  <c r="BG147" i="10"/>
  <c r="BF147" i="10"/>
  <c r="BE147" i="10"/>
  <c r="BD147" i="10"/>
  <c r="BC147" i="10"/>
  <c r="BB147" i="10"/>
  <c r="BA147" i="10"/>
  <c r="AZ147" i="10"/>
  <c r="AY147" i="10"/>
  <c r="AX147" i="10"/>
  <c r="AW147" i="10"/>
  <c r="AV147" i="10"/>
  <c r="AU147" i="10"/>
  <c r="AT147" i="10"/>
  <c r="AS147" i="10"/>
  <c r="AR147" i="10"/>
  <c r="AQ147" i="10"/>
  <c r="AP147" i="10"/>
  <c r="AO147" i="10"/>
  <c r="AN147" i="10"/>
  <c r="AM147" i="10"/>
  <c r="AL147" i="10"/>
  <c r="AK147" i="10"/>
  <c r="AJ147" i="10"/>
  <c r="AI147" i="10"/>
  <c r="AH147" i="10"/>
  <c r="AG147" i="10"/>
  <c r="AF147" i="10"/>
  <c r="AE147" i="10"/>
  <c r="AD147" i="10"/>
  <c r="AC147" i="10"/>
  <c r="AB147" i="10"/>
  <c r="AA147" i="10"/>
  <c r="Z147" i="10"/>
  <c r="Y147" i="10"/>
  <c r="X147" i="10"/>
  <c r="W147" i="10"/>
  <c r="V147" i="10"/>
  <c r="G932" i="1"/>
  <c r="K932" i="1"/>
  <c r="U161" i="10"/>
  <c r="K161" i="10"/>
  <c r="I162" i="1"/>
  <c r="G162" i="1"/>
  <c r="P992" i="1"/>
  <c r="P993" i="1"/>
  <c r="P994" i="1"/>
  <c r="Q994" i="1" s="1"/>
  <c r="R994" i="1" s="1"/>
  <c r="S994" i="1" s="1"/>
  <c r="U994" i="1" s="1"/>
  <c r="AO233" i="22" s="1"/>
  <c r="U133" i="11"/>
  <c r="K133" i="11"/>
  <c r="I239" i="1"/>
  <c r="I133" i="11" s="1"/>
  <c r="G239" i="1"/>
  <c r="G133" i="11" s="1"/>
  <c r="U132" i="11"/>
  <c r="K177" i="1"/>
  <c r="I177" i="1"/>
  <c r="G177" i="1"/>
  <c r="U122" i="11"/>
  <c r="K472" i="1"/>
  <c r="I472" i="1"/>
  <c r="G472" i="1"/>
  <c r="U118" i="11"/>
  <c r="K118" i="11"/>
  <c r="I165" i="1"/>
  <c r="G165" i="1"/>
  <c r="BJ156" i="22"/>
  <c r="AX156" i="22"/>
  <c r="G79" i="22"/>
  <c r="I833" i="1"/>
  <c r="AI156" i="22" s="1"/>
  <c r="G833" i="1"/>
  <c r="AG156" i="22" s="1"/>
  <c r="U110" i="11"/>
  <c r="K629" i="1"/>
  <c r="K110" i="11" s="1"/>
  <c r="I629" i="1"/>
  <c r="I110" i="11" s="1"/>
  <c r="G629" i="1"/>
  <c r="G110" i="11" s="1"/>
  <c r="K315" i="1"/>
  <c r="I315" i="1"/>
  <c r="G315" i="1"/>
  <c r="U103" i="11"/>
  <c r="K103" i="11"/>
  <c r="I82" i="1"/>
  <c r="I103" i="11" s="1"/>
  <c r="G82" i="1"/>
  <c r="G103" i="11" s="1"/>
  <c r="X760" i="1"/>
  <c r="K760" i="1"/>
  <c r="T760" i="1" s="1"/>
  <c r="I760" i="1"/>
  <c r="G760" i="1"/>
  <c r="K680" i="1"/>
  <c r="I680" i="1"/>
  <c r="G680" i="1"/>
  <c r="X519" i="1"/>
  <c r="K519" i="1"/>
  <c r="I519" i="1"/>
  <c r="G519" i="1"/>
  <c r="U93" i="11"/>
  <c r="K393" i="1"/>
  <c r="I393" i="1"/>
  <c r="G393" i="1"/>
  <c r="U91" i="11"/>
  <c r="K91" i="11"/>
  <c r="I238" i="1"/>
  <c r="I91" i="11" s="1"/>
  <c r="G238" i="1"/>
  <c r="G91" i="11" s="1"/>
  <c r="X761" i="1"/>
  <c r="K761" i="1"/>
  <c r="I761" i="1"/>
  <c r="G761" i="1"/>
  <c r="X603" i="1"/>
  <c r="K603" i="1"/>
  <c r="T603" i="1" s="1"/>
  <c r="I603" i="1"/>
  <c r="G603" i="1"/>
  <c r="X438" i="1"/>
  <c r="K438" i="1"/>
  <c r="N438" i="1" s="1"/>
  <c r="I438" i="1"/>
  <c r="G438" i="1"/>
  <c r="X380" i="1"/>
  <c r="K380" i="1"/>
  <c r="I380" i="1"/>
  <c r="G380" i="1"/>
  <c r="U78" i="11"/>
  <c r="K327" i="1"/>
  <c r="K78" i="11" s="1"/>
  <c r="I327" i="1"/>
  <c r="I78" i="11" s="1"/>
  <c r="G327" i="1"/>
  <c r="G78" i="11" s="1"/>
  <c r="U77" i="11"/>
  <c r="K77" i="11"/>
  <c r="I237" i="1"/>
  <c r="I77" i="11" s="1"/>
  <c r="G237" i="1"/>
  <c r="G77" i="11" s="1"/>
  <c r="X973" i="1"/>
  <c r="K973" i="1"/>
  <c r="I973" i="1"/>
  <c r="G973" i="1"/>
  <c r="X713" i="1"/>
  <c r="K713" i="1"/>
  <c r="I713" i="1"/>
  <c r="G713" i="1"/>
  <c r="K602" i="1"/>
  <c r="I602" i="1"/>
  <c r="G602" i="1"/>
  <c r="U67" i="11"/>
  <c r="K67" i="11"/>
  <c r="I534" i="1"/>
  <c r="I67" i="11" s="1"/>
  <c r="G534" i="1"/>
  <c r="G67" i="11" s="1"/>
  <c r="X440" i="1"/>
  <c r="K440" i="1"/>
  <c r="I440" i="1"/>
  <c r="G440" i="1"/>
  <c r="X832" i="1"/>
  <c r="AU155" i="22" s="1"/>
  <c r="I832" i="1"/>
  <c r="G832" i="1"/>
  <c r="X678" i="1"/>
  <c r="K678" i="1"/>
  <c r="I678" i="1"/>
  <c r="G678" i="1"/>
  <c r="U54" i="11"/>
  <c r="K616" i="1"/>
  <c r="K54" i="11" s="1"/>
  <c r="I616" i="1"/>
  <c r="I54" i="11" s="1"/>
  <c r="G616" i="1"/>
  <c r="G54" i="11" s="1"/>
  <c r="X477" i="1"/>
  <c r="K477" i="1"/>
  <c r="T477" i="1" s="1"/>
  <c r="I477" i="1"/>
  <c r="G477" i="1"/>
  <c r="X439" i="1"/>
  <c r="K439" i="1"/>
  <c r="I439" i="1"/>
  <c r="G439" i="1"/>
  <c r="X314" i="1"/>
  <c r="K314" i="1"/>
  <c r="I314" i="1"/>
  <c r="G314" i="1"/>
  <c r="U47" i="11"/>
  <c r="K47" i="11"/>
  <c r="I78" i="1"/>
  <c r="I47" i="11" s="1"/>
  <c r="G78" i="1"/>
  <c r="G47" i="11" s="1"/>
  <c r="X933" i="1"/>
  <c r="K933" i="1"/>
  <c r="I933" i="1"/>
  <c r="G933" i="1"/>
  <c r="X899" i="1"/>
  <c r="K899" i="1"/>
  <c r="I899" i="1"/>
  <c r="G899" i="1"/>
  <c r="BJ154" i="22"/>
  <c r="AX154" i="22"/>
  <c r="X831" i="1"/>
  <c r="G73" i="22"/>
  <c r="I831" i="1"/>
  <c r="AI154" i="22" s="1"/>
  <c r="G831" i="1"/>
  <c r="AG154" i="22" s="1"/>
  <c r="X759" i="1"/>
  <c r="K759" i="1"/>
  <c r="I759" i="1"/>
  <c r="G759" i="1"/>
  <c r="X633" i="1"/>
  <c r="K633" i="1"/>
  <c r="T633" i="1" s="1"/>
  <c r="I633" i="1"/>
  <c r="G633" i="1"/>
  <c r="U39" i="11"/>
  <c r="K39" i="11"/>
  <c r="I529" i="1"/>
  <c r="I39" i="11" s="1"/>
  <c r="G529" i="1"/>
  <c r="G39" i="11" s="1"/>
  <c r="X377" i="1"/>
  <c r="K377" i="1"/>
  <c r="I377" i="1"/>
  <c r="G377" i="1"/>
  <c r="K33" i="11"/>
  <c r="I24" i="1"/>
  <c r="I33" i="11" s="1"/>
  <c r="G24" i="1"/>
  <c r="G33" i="11" s="1"/>
  <c r="X972" i="1"/>
  <c r="K972" i="1"/>
  <c r="I972" i="1"/>
  <c r="G972" i="1"/>
  <c r="X901" i="1"/>
  <c r="K901" i="1"/>
  <c r="I901" i="1"/>
  <c r="G901" i="1"/>
  <c r="BJ157" i="22"/>
  <c r="AX157" i="22"/>
  <c r="X834" i="1"/>
  <c r="G133" i="22"/>
  <c r="I834" i="1"/>
  <c r="AI157" i="22" s="1"/>
  <c r="G834" i="1"/>
  <c r="AG157" i="22" s="1"/>
  <c r="X679" i="1"/>
  <c r="K679" i="1"/>
  <c r="I679" i="1"/>
  <c r="G679" i="1"/>
  <c r="X559" i="1"/>
  <c r="K559" i="1"/>
  <c r="I559" i="1"/>
  <c r="G559" i="1"/>
  <c r="U25" i="11"/>
  <c r="K25" i="11"/>
  <c r="I528" i="1"/>
  <c r="I25" i="11" s="1"/>
  <c r="G528" i="1"/>
  <c r="G25" i="11" s="1"/>
  <c r="X397" i="1"/>
  <c r="K397" i="1"/>
  <c r="I397" i="1"/>
  <c r="G397" i="1"/>
  <c r="K378" i="1"/>
  <c r="T378" i="1" s="1"/>
  <c r="I378" i="1"/>
  <c r="G378" i="1"/>
  <c r="U19" i="11"/>
  <c r="K19" i="11"/>
  <c r="I77" i="1"/>
  <c r="I19" i="11" s="1"/>
  <c r="G77" i="1"/>
  <c r="G19" i="11" s="1"/>
  <c r="X971" i="1"/>
  <c r="K971" i="1"/>
  <c r="T971" i="1" s="1"/>
  <c r="I971" i="1"/>
  <c r="G971" i="1"/>
  <c r="X902" i="1"/>
  <c r="K902" i="1"/>
  <c r="I902" i="1"/>
  <c r="G902" i="1"/>
  <c r="BJ153" i="22"/>
  <c r="AX153" i="22"/>
  <c r="AK153" i="22"/>
  <c r="G70" i="22" s="1"/>
  <c r="I830" i="1"/>
  <c r="AI153" i="22" s="1"/>
  <c r="G830" i="1"/>
  <c r="AG153" i="22" s="1"/>
  <c r="X758" i="1"/>
  <c r="K758" i="1"/>
  <c r="T758" i="1" s="1"/>
  <c r="I758" i="1"/>
  <c r="G758" i="1"/>
  <c r="X677" i="1"/>
  <c r="K677" i="1"/>
  <c r="G677" i="1"/>
  <c r="X555" i="1"/>
  <c r="K555" i="1"/>
  <c r="I555" i="1"/>
  <c r="G555" i="1"/>
  <c r="X476" i="1"/>
  <c r="K476" i="1"/>
  <c r="I476" i="1"/>
  <c r="G476" i="1"/>
  <c r="U10" i="11"/>
  <c r="K448" i="1"/>
  <c r="I448" i="1"/>
  <c r="G448" i="1"/>
  <c r="X379" i="1"/>
  <c r="K379" i="1"/>
  <c r="T379" i="1" s="1"/>
  <c r="I379" i="1"/>
  <c r="G379" i="1"/>
  <c r="U7" i="11"/>
  <c r="K7" i="11"/>
  <c r="I235" i="1"/>
  <c r="I7" i="11" s="1"/>
  <c r="G235" i="1"/>
  <c r="G7" i="11" s="1"/>
  <c r="U169" i="10"/>
  <c r="K779" i="1"/>
  <c r="K169" i="10" s="1"/>
  <c r="I779" i="1"/>
  <c r="I169" i="10" s="1"/>
  <c r="G779" i="1"/>
  <c r="G169" i="10" s="1"/>
  <c r="U151" i="10"/>
  <c r="K475" i="1"/>
  <c r="I475" i="1"/>
  <c r="G475" i="1"/>
  <c r="BK156" i="10"/>
  <c r="BJ156" i="10"/>
  <c r="BC156" i="10"/>
  <c r="AQ156" i="10"/>
  <c r="AN156" i="10"/>
  <c r="AK156" i="10"/>
  <c r="AE156" i="10"/>
  <c r="W156" i="10"/>
  <c r="U146" i="10"/>
  <c r="K146" i="10"/>
  <c r="I75" i="1"/>
  <c r="I146" i="10" s="1"/>
  <c r="G75" i="1"/>
  <c r="G146" i="10" s="1"/>
  <c r="BI136" i="10"/>
  <c r="BH136" i="10"/>
  <c r="BG136" i="10"/>
  <c r="BF136" i="10"/>
  <c r="BE136" i="10"/>
  <c r="BD136" i="10"/>
  <c r="BB136" i="10"/>
  <c r="BA136" i="10"/>
  <c r="AZ136" i="10"/>
  <c r="AY136" i="10"/>
  <c r="AX136" i="10"/>
  <c r="AW136" i="10"/>
  <c r="AV136" i="10"/>
  <c r="AU136" i="10"/>
  <c r="AT136" i="10"/>
  <c r="AS136" i="10"/>
  <c r="AR136" i="10"/>
  <c r="AP136" i="10"/>
  <c r="AO136" i="10"/>
  <c r="AM136" i="10"/>
  <c r="AL136" i="10"/>
  <c r="AJ136" i="10"/>
  <c r="AI136" i="10"/>
  <c r="AH136" i="10"/>
  <c r="AG136" i="10"/>
  <c r="AF136" i="10"/>
  <c r="AD136" i="10"/>
  <c r="AC136" i="10"/>
  <c r="AB136" i="10"/>
  <c r="AA136" i="10"/>
  <c r="Z136" i="10"/>
  <c r="Y136" i="10"/>
  <c r="X136" i="10"/>
  <c r="V136" i="10"/>
  <c r="BI135" i="10"/>
  <c r="BH135" i="10"/>
  <c r="BG135" i="10"/>
  <c r="BF135" i="10"/>
  <c r="BE135" i="10"/>
  <c r="BD135" i="10"/>
  <c r="BB135" i="10"/>
  <c r="BA135" i="10"/>
  <c r="AZ135" i="10"/>
  <c r="AY135" i="10"/>
  <c r="AX135" i="10"/>
  <c r="AW135" i="10"/>
  <c r="AV135" i="10"/>
  <c r="AU135" i="10"/>
  <c r="AT135" i="10"/>
  <c r="AS135" i="10"/>
  <c r="AR135" i="10"/>
  <c r="AP135" i="10"/>
  <c r="AO135" i="10"/>
  <c r="AM135" i="10"/>
  <c r="AL135" i="10"/>
  <c r="AJ135" i="10"/>
  <c r="AI135" i="10"/>
  <c r="AH135" i="10"/>
  <c r="AG135" i="10"/>
  <c r="AF135" i="10"/>
  <c r="AD135" i="10"/>
  <c r="AC135" i="10"/>
  <c r="AB135" i="10"/>
  <c r="AA135" i="10"/>
  <c r="Z135" i="10"/>
  <c r="Y135" i="10"/>
  <c r="X135" i="10"/>
  <c r="V135" i="10"/>
  <c r="BI140" i="10"/>
  <c r="BH140" i="10"/>
  <c r="BG140" i="10"/>
  <c r="BF140" i="10"/>
  <c r="BE140" i="10"/>
  <c r="BD140" i="10"/>
  <c r="BB140" i="10"/>
  <c r="BA140" i="10"/>
  <c r="AZ140" i="10"/>
  <c r="AY140" i="10"/>
  <c r="AX140" i="10"/>
  <c r="AW140" i="10"/>
  <c r="AV140" i="10"/>
  <c r="AU140" i="10"/>
  <c r="AT140" i="10"/>
  <c r="AS140" i="10"/>
  <c r="AR140" i="10"/>
  <c r="AP140" i="10"/>
  <c r="AO140" i="10"/>
  <c r="AM140" i="10"/>
  <c r="AL140" i="10"/>
  <c r="AJ140" i="10"/>
  <c r="AI140" i="10"/>
  <c r="AH140" i="10"/>
  <c r="AG140" i="10"/>
  <c r="AF140" i="10"/>
  <c r="AD140" i="10"/>
  <c r="AC140" i="10"/>
  <c r="AB140" i="10"/>
  <c r="AA140" i="10"/>
  <c r="Z140" i="10"/>
  <c r="Y140" i="10"/>
  <c r="X140" i="10"/>
  <c r="V140" i="10"/>
  <c r="BI141" i="10"/>
  <c r="BH141" i="10"/>
  <c r="BG141" i="10"/>
  <c r="BF141" i="10"/>
  <c r="BE141" i="10"/>
  <c r="BD141" i="10"/>
  <c r="BB141" i="10"/>
  <c r="BA141" i="10"/>
  <c r="AZ141" i="10"/>
  <c r="AY141" i="10"/>
  <c r="AX141" i="10"/>
  <c r="AW141" i="10"/>
  <c r="AV141" i="10"/>
  <c r="AU141" i="10"/>
  <c r="AT141" i="10"/>
  <c r="AS141" i="10"/>
  <c r="AR141" i="10"/>
  <c r="AP141" i="10"/>
  <c r="AO141" i="10"/>
  <c r="AM141" i="10"/>
  <c r="AL141" i="10"/>
  <c r="AJ141" i="10"/>
  <c r="AI141" i="10"/>
  <c r="AH141" i="10"/>
  <c r="AG141" i="10"/>
  <c r="AF141" i="10"/>
  <c r="AD141" i="10"/>
  <c r="AC141" i="10"/>
  <c r="AB141" i="10"/>
  <c r="AA141" i="10"/>
  <c r="Z141" i="10"/>
  <c r="Y141" i="10"/>
  <c r="X141" i="10"/>
  <c r="V141" i="10"/>
  <c r="BI137" i="10"/>
  <c r="BH137" i="10"/>
  <c r="BG137" i="10"/>
  <c r="BF137" i="10"/>
  <c r="BE137" i="10"/>
  <c r="BD137" i="10"/>
  <c r="BB137" i="10"/>
  <c r="BA137" i="10"/>
  <c r="AZ137" i="10"/>
  <c r="AY137" i="10"/>
  <c r="AX137" i="10"/>
  <c r="AW137" i="10"/>
  <c r="AV137" i="10"/>
  <c r="AU137" i="10"/>
  <c r="AT137" i="10"/>
  <c r="AS137" i="10"/>
  <c r="AR137" i="10"/>
  <c r="AP137" i="10"/>
  <c r="AO137" i="10"/>
  <c r="AM137" i="10"/>
  <c r="AL137" i="10"/>
  <c r="AJ137" i="10"/>
  <c r="AI137" i="10"/>
  <c r="AH137" i="10"/>
  <c r="AG137" i="10"/>
  <c r="AF137" i="10"/>
  <c r="AD137" i="10"/>
  <c r="AC137" i="10"/>
  <c r="AB137" i="10"/>
  <c r="AA137" i="10"/>
  <c r="Z137" i="10"/>
  <c r="Y137" i="10"/>
  <c r="X137" i="10"/>
  <c r="V137" i="10"/>
  <c r="BI139" i="10"/>
  <c r="BH139" i="10"/>
  <c r="BG139" i="10"/>
  <c r="BF139" i="10"/>
  <c r="BE139" i="10"/>
  <c r="BD139" i="10"/>
  <c r="BB139" i="10"/>
  <c r="BA139" i="10"/>
  <c r="AZ139" i="10"/>
  <c r="AY139" i="10"/>
  <c r="AX139" i="10"/>
  <c r="AW139" i="10"/>
  <c r="AV139" i="10"/>
  <c r="AU139" i="10"/>
  <c r="AT139" i="10"/>
  <c r="AS139" i="10"/>
  <c r="AR139" i="10"/>
  <c r="AP139" i="10"/>
  <c r="AO139" i="10"/>
  <c r="AM139" i="10"/>
  <c r="AL139" i="10"/>
  <c r="AJ139" i="10"/>
  <c r="AI139" i="10"/>
  <c r="AH139" i="10"/>
  <c r="AG139" i="10"/>
  <c r="AF139" i="10"/>
  <c r="AD139" i="10"/>
  <c r="AC139" i="10"/>
  <c r="AB139" i="10"/>
  <c r="AA139" i="10"/>
  <c r="Z139" i="10"/>
  <c r="Y139" i="10"/>
  <c r="X139" i="10"/>
  <c r="V139" i="10"/>
  <c r="BI143" i="10"/>
  <c r="BH143" i="10"/>
  <c r="BG143" i="10"/>
  <c r="BF143" i="10"/>
  <c r="BE143" i="10"/>
  <c r="BD143" i="10"/>
  <c r="BB143" i="10"/>
  <c r="BA143" i="10"/>
  <c r="AZ143" i="10"/>
  <c r="AY143" i="10"/>
  <c r="AX143" i="10"/>
  <c r="AW143" i="10"/>
  <c r="AV143" i="10"/>
  <c r="AU143" i="10"/>
  <c r="AT143" i="10"/>
  <c r="AS143" i="10"/>
  <c r="AR143" i="10"/>
  <c r="AP143" i="10"/>
  <c r="AO143" i="10"/>
  <c r="AM143" i="10"/>
  <c r="AL143" i="10"/>
  <c r="AJ143" i="10"/>
  <c r="AI143" i="10"/>
  <c r="AH143" i="10"/>
  <c r="AG143" i="10"/>
  <c r="AF143" i="10"/>
  <c r="AD143" i="10"/>
  <c r="AC143" i="10"/>
  <c r="AB143" i="10"/>
  <c r="AA143" i="10"/>
  <c r="Z143" i="10"/>
  <c r="Y143" i="10"/>
  <c r="X143" i="10"/>
  <c r="V143" i="10"/>
  <c r="BI144" i="10"/>
  <c r="BH144" i="10"/>
  <c r="BG144" i="10"/>
  <c r="BF144" i="10"/>
  <c r="BE144" i="10"/>
  <c r="BD144" i="10"/>
  <c r="BB144" i="10"/>
  <c r="BA144" i="10"/>
  <c r="AZ144" i="10"/>
  <c r="AY144" i="10"/>
  <c r="AX144" i="10"/>
  <c r="AW144" i="10"/>
  <c r="AV144" i="10"/>
  <c r="AU144" i="10"/>
  <c r="AT144" i="10"/>
  <c r="AS144" i="10"/>
  <c r="AR144" i="10"/>
  <c r="AP144" i="10"/>
  <c r="AO144" i="10"/>
  <c r="AM144" i="10"/>
  <c r="AL144" i="10"/>
  <c r="AJ144" i="10"/>
  <c r="AI144" i="10"/>
  <c r="AH144" i="10"/>
  <c r="AG144" i="10"/>
  <c r="AF144" i="10"/>
  <c r="AD144" i="10"/>
  <c r="AC144" i="10"/>
  <c r="AB144" i="10"/>
  <c r="AA144" i="10"/>
  <c r="Z144" i="10"/>
  <c r="Y144" i="10"/>
  <c r="X144" i="10"/>
  <c r="V144" i="10"/>
  <c r="BI138" i="10"/>
  <c r="BH138" i="10"/>
  <c r="BG138" i="10"/>
  <c r="BF138" i="10"/>
  <c r="BE138" i="10"/>
  <c r="BD138" i="10"/>
  <c r="BB138" i="10"/>
  <c r="BA138" i="10"/>
  <c r="AZ138" i="10"/>
  <c r="AY138" i="10"/>
  <c r="AX138" i="10"/>
  <c r="AW138" i="10"/>
  <c r="AV138" i="10"/>
  <c r="AU138" i="10"/>
  <c r="AT138" i="10"/>
  <c r="AS138" i="10"/>
  <c r="AR138" i="10"/>
  <c r="AP138" i="10"/>
  <c r="AO138" i="10"/>
  <c r="AM138" i="10"/>
  <c r="AL138" i="10"/>
  <c r="AJ138" i="10"/>
  <c r="AI138" i="10"/>
  <c r="AH138" i="10"/>
  <c r="AG138" i="10"/>
  <c r="AF138" i="10"/>
  <c r="AD138" i="10"/>
  <c r="AC138" i="10"/>
  <c r="AB138" i="10"/>
  <c r="AA138" i="10"/>
  <c r="Z138" i="10"/>
  <c r="Y138" i="10"/>
  <c r="X138" i="10"/>
  <c r="V138" i="10"/>
  <c r="BI142" i="10"/>
  <c r="BH142" i="10"/>
  <c r="BG142" i="10"/>
  <c r="BF142" i="10"/>
  <c r="BE142" i="10"/>
  <c r="BD142" i="10"/>
  <c r="BB142" i="10"/>
  <c r="BA142" i="10"/>
  <c r="AZ142" i="10"/>
  <c r="AY142" i="10"/>
  <c r="AX142" i="10"/>
  <c r="AW142" i="10"/>
  <c r="AV142" i="10"/>
  <c r="AU142" i="10"/>
  <c r="AT142" i="10"/>
  <c r="AS142" i="10"/>
  <c r="AR142" i="10"/>
  <c r="AP142" i="10"/>
  <c r="AO142" i="10"/>
  <c r="AM142" i="10"/>
  <c r="AL142" i="10"/>
  <c r="AJ142" i="10"/>
  <c r="AI142" i="10"/>
  <c r="AH142" i="10"/>
  <c r="AG142" i="10"/>
  <c r="AF142" i="10"/>
  <c r="AD142" i="10"/>
  <c r="AC142" i="10"/>
  <c r="AB142" i="10"/>
  <c r="AA142" i="10"/>
  <c r="Z142" i="10"/>
  <c r="Y142" i="10"/>
  <c r="X142" i="10"/>
  <c r="V142" i="10"/>
  <c r="BI134" i="10"/>
  <c r="BH134" i="10"/>
  <c r="BG134" i="10"/>
  <c r="BF134" i="10"/>
  <c r="BE134" i="10"/>
  <c r="BD134" i="10"/>
  <c r="BB134" i="10"/>
  <c r="BA134" i="10"/>
  <c r="AZ134" i="10"/>
  <c r="AY134" i="10"/>
  <c r="AX134" i="10"/>
  <c r="AW134" i="10"/>
  <c r="AV134" i="10"/>
  <c r="AU134" i="10"/>
  <c r="AT134" i="10"/>
  <c r="AS134" i="10"/>
  <c r="AR134" i="10"/>
  <c r="AP134" i="10"/>
  <c r="AO134" i="10"/>
  <c r="AM134" i="10"/>
  <c r="AL134" i="10"/>
  <c r="AJ134" i="10"/>
  <c r="AI134" i="10"/>
  <c r="AH134" i="10"/>
  <c r="AG134" i="10"/>
  <c r="AF134" i="10"/>
  <c r="AD134" i="10"/>
  <c r="AC134" i="10"/>
  <c r="AB134" i="10"/>
  <c r="AA134" i="10"/>
  <c r="Z134" i="10"/>
  <c r="Y134" i="10"/>
  <c r="X134" i="10"/>
  <c r="V134" i="10"/>
  <c r="BI133" i="10"/>
  <c r="BH133" i="10"/>
  <c r="BG133" i="10"/>
  <c r="BF133" i="10"/>
  <c r="BE133" i="10"/>
  <c r="BD133" i="10"/>
  <c r="BB133" i="10"/>
  <c r="BA133" i="10"/>
  <c r="AZ133" i="10"/>
  <c r="AY133" i="10"/>
  <c r="AX133" i="10"/>
  <c r="AW133" i="10"/>
  <c r="AV133" i="10"/>
  <c r="AU133" i="10"/>
  <c r="AT133" i="10"/>
  <c r="AS133" i="10"/>
  <c r="AR133" i="10"/>
  <c r="AP133" i="10"/>
  <c r="AO133" i="10"/>
  <c r="AN133" i="10"/>
  <c r="AM133" i="10"/>
  <c r="AL133" i="10"/>
  <c r="AJ133" i="10"/>
  <c r="AI133" i="10"/>
  <c r="AH133" i="10"/>
  <c r="AG133" i="10"/>
  <c r="AF133" i="10"/>
  <c r="AD133" i="10"/>
  <c r="AC133" i="10"/>
  <c r="AB133" i="10"/>
  <c r="AA133" i="10"/>
  <c r="Z133" i="10"/>
  <c r="Y133" i="10"/>
  <c r="X133" i="10"/>
  <c r="V133" i="10"/>
  <c r="BI128" i="10"/>
  <c r="BH128" i="10"/>
  <c r="BG128" i="10"/>
  <c r="BF128" i="10"/>
  <c r="BE128" i="10"/>
  <c r="BD128" i="10"/>
  <c r="BB128" i="10"/>
  <c r="BA128" i="10"/>
  <c r="AZ128" i="10"/>
  <c r="AY128" i="10"/>
  <c r="AX128" i="10"/>
  <c r="AW128" i="10"/>
  <c r="AV128" i="10"/>
  <c r="AU128" i="10"/>
  <c r="AT128" i="10"/>
  <c r="AS128" i="10"/>
  <c r="AR128" i="10"/>
  <c r="AP128" i="10"/>
  <c r="AO128" i="10"/>
  <c r="AM128" i="10"/>
  <c r="AL128" i="10"/>
  <c r="AJ128" i="10"/>
  <c r="AI128" i="10"/>
  <c r="AH128" i="10"/>
  <c r="AG128" i="10"/>
  <c r="AF128" i="10"/>
  <c r="AD128" i="10"/>
  <c r="AC128" i="10"/>
  <c r="AB128" i="10"/>
  <c r="AA128" i="10"/>
  <c r="Z128" i="10"/>
  <c r="Y128" i="10"/>
  <c r="X128" i="10"/>
  <c r="V128" i="10"/>
  <c r="BI127" i="10"/>
  <c r="BH127" i="10"/>
  <c r="BG127" i="10"/>
  <c r="BF127" i="10"/>
  <c r="BE127" i="10"/>
  <c r="BD127" i="10"/>
  <c r="BB127" i="10"/>
  <c r="BA127" i="10"/>
  <c r="AZ127" i="10"/>
  <c r="AY127" i="10"/>
  <c r="AX127" i="10"/>
  <c r="AW127" i="10"/>
  <c r="AV127" i="10"/>
  <c r="AU127" i="10"/>
  <c r="AT127" i="10"/>
  <c r="AS127" i="10"/>
  <c r="AR127" i="10"/>
  <c r="AP127" i="10"/>
  <c r="AO127" i="10"/>
  <c r="AM127" i="10"/>
  <c r="AL127" i="10"/>
  <c r="AJ127" i="10"/>
  <c r="AI127" i="10"/>
  <c r="AH127" i="10"/>
  <c r="AG127" i="10"/>
  <c r="AF127" i="10"/>
  <c r="AD127" i="10"/>
  <c r="AC127" i="10"/>
  <c r="AB127" i="10"/>
  <c r="AA127" i="10"/>
  <c r="Z127" i="10"/>
  <c r="Y127" i="10"/>
  <c r="X127" i="10"/>
  <c r="V127" i="10"/>
  <c r="BI125" i="10"/>
  <c r="BH125" i="10"/>
  <c r="BG125" i="10"/>
  <c r="BF125" i="10"/>
  <c r="BE125" i="10"/>
  <c r="BD125" i="10"/>
  <c r="BB125" i="10"/>
  <c r="BA125" i="10"/>
  <c r="AZ125" i="10"/>
  <c r="AY125" i="10"/>
  <c r="AX125" i="10"/>
  <c r="AW125" i="10"/>
  <c r="AV125" i="10"/>
  <c r="AU125" i="10"/>
  <c r="AT125" i="10"/>
  <c r="AS125" i="10"/>
  <c r="AR125" i="10"/>
  <c r="AP125" i="10"/>
  <c r="AO125" i="10"/>
  <c r="AM125" i="10"/>
  <c r="AL125" i="10"/>
  <c r="AJ125" i="10"/>
  <c r="AI125" i="10"/>
  <c r="AH125" i="10"/>
  <c r="AG125" i="10"/>
  <c r="AF125" i="10"/>
  <c r="AD125" i="10"/>
  <c r="AC125" i="10"/>
  <c r="AB125" i="10"/>
  <c r="AA125" i="10"/>
  <c r="Z125" i="10"/>
  <c r="Y125" i="10"/>
  <c r="X125" i="10"/>
  <c r="V125" i="10"/>
  <c r="BI120" i="10"/>
  <c r="BH120" i="10"/>
  <c r="BG120" i="10"/>
  <c r="BF120" i="10"/>
  <c r="BE120" i="10"/>
  <c r="BD120" i="10"/>
  <c r="BB120" i="10"/>
  <c r="BA120" i="10"/>
  <c r="AZ120" i="10"/>
  <c r="AY120" i="10"/>
  <c r="AX120" i="10"/>
  <c r="AW120" i="10"/>
  <c r="AV120" i="10"/>
  <c r="AU120" i="10"/>
  <c r="AT120" i="10"/>
  <c r="AS120" i="10"/>
  <c r="AR120" i="10"/>
  <c r="AP120" i="10"/>
  <c r="AO120" i="10"/>
  <c r="AM120" i="10"/>
  <c r="AL120" i="10"/>
  <c r="AJ120" i="10"/>
  <c r="AI120" i="10"/>
  <c r="AH120" i="10"/>
  <c r="AG120" i="10"/>
  <c r="AF120" i="10"/>
  <c r="AD120" i="10"/>
  <c r="AC120" i="10"/>
  <c r="AB120" i="10"/>
  <c r="AA120" i="10"/>
  <c r="Z120" i="10"/>
  <c r="Y120" i="10"/>
  <c r="X120" i="10"/>
  <c r="V120" i="10"/>
  <c r="BI122" i="10"/>
  <c r="BH122" i="10"/>
  <c r="BG122" i="10"/>
  <c r="BF122" i="10"/>
  <c r="BE122" i="10"/>
  <c r="BD122" i="10"/>
  <c r="BB122" i="10"/>
  <c r="BA122" i="10"/>
  <c r="AZ122" i="10"/>
  <c r="AY122" i="10"/>
  <c r="AX122" i="10"/>
  <c r="AW122" i="10"/>
  <c r="AV122" i="10"/>
  <c r="AU122" i="10"/>
  <c r="AT122" i="10"/>
  <c r="AS122" i="10"/>
  <c r="AR122" i="10"/>
  <c r="AP122" i="10"/>
  <c r="AO122" i="10"/>
  <c r="AM122" i="10"/>
  <c r="AL122" i="10"/>
  <c r="AJ122" i="10"/>
  <c r="AI122" i="10"/>
  <c r="AH122" i="10"/>
  <c r="AG122" i="10"/>
  <c r="AF122" i="10"/>
  <c r="AD122" i="10"/>
  <c r="AC122" i="10"/>
  <c r="AB122" i="10"/>
  <c r="AA122" i="10"/>
  <c r="Z122" i="10"/>
  <c r="Y122" i="10"/>
  <c r="X122" i="10"/>
  <c r="V122" i="10"/>
  <c r="BI130" i="10"/>
  <c r="BH130" i="10"/>
  <c r="BG130" i="10"/>
  <c r="BF130" i="10"/>
  <c r="BE130" i="10"/>
  <c r="BD130" i="10"/>
  <c r="BB130" i="10"/>
  <c r="BA130" i="10"/>
  <c r="AZ130" i="10"/>
  <c r="AY130" i="10"/>
  <c r="AX130" i="10"/>
  <c r="AW130" i="10"/>
  <c r="AV130" i="10"/>
  <c r="AU130" i="10"/>
  <c r="AT130" i="10"/>
  <c r="AS130" i="10"/>
  <c r="AR130" i="10"/>
  <c r="AP130" i="10"/>
  <c r="AO130" i="10"/>
  <c r="AM130" i="10"/>
  <c r="AL130" i="10"/>
  <c r="AJ130" i="10"/>
  <c r="AI130" i="10"/>
  <c r="AH130" i="10"/>
  <c r="AG130" i="10"/>
  <c r="AF130" i="10"/>
  <c r="AD130" i="10"/>
  <c r="AC130" i="10"/>
  <c r="AB130" i="10"/>
  <c r="AA130" i="10"/>
  <c r="Z130" i="10"/>
  <c r="Y130" i="10"/>
  <c r="X130" i="10"/>
  <c r="V130" i="10"/>
  <c r="BI126" i="10"/>
  <c r="BH126" i="10"/>
  <c r="BG126" i="10"/>
  <c r="BF126" i="10"/>
  <c r="BE126" i="10"/>
  <c r="BD126" i="10"/>
  <c r="BB126" i="10"/>
  <c r="BA126" i="10"/>
  <c r="AZ126" i="10"/>
  <c r="AY126" i="10"/>
  <c r="AX126" i="10"/>
  <c r="AW126" i="10"/>
  <c r="AV126" i="10"/>
  <c r="AU126" i="10"/>
  <c r="AT126" i="10"/>
  <c r="AS126" i="10"/>
  <c r="AR126" i="10"/>
  <c r="AP126" i="10"/>
  <c r="AO126" i="10"/>
  <c r="AM126" i="10"/>
  <c r="AL126" i="10"/>
  <c r="AJ126" i="10"/>
  <c r="AI126" i="10"/>
  <c r="AH126" i="10"/>
  <c r="AG126" i="10"/>
  <c r="AF126" i="10"/>
  <c r="AD126" i="10"/>
  <c r="AC126" i="10"/>
  <c r="AB126" i="10"/>
  <c r="AA126" i="10"/>
  <c r="Z126" i="10"/>
  <c r="Y126" i="10"/>
  <c r="X126" i="10"/>
  <c r="V126" i="10"/>
  <c r="BI129" i="10"/>
  <c r="BH129" i="10"/>
  <c r="BG129" i="10"/>
  <c r="BF129" i="10"/>
  <c r="BE129" i="10"/>
  <c r="BD129" i="10"/>
  <c r="BB129" i="10"/>
  <c r="BA129" i="10"/>
  <c r="AZ129" i="10"/>
  <c r="AY129" i="10"/>
  <c r="AX129" i="10"/>
  <c r="AW129" i="10"/>
  <c r="AV129" i="10"/>
  <c r="AU129" i="10"/>
  <c r="AT129" i="10"/>
  <c r="AS129" i="10"/>
  <c r="AR129" i="10"/>
  <c r="AP129" i="10"/>
  <c r="AO129" i="10"/>
  <c r="AM129" i="10"/>
  <c r="AL129" i="10"/>
  <c r="AJ129" i="10"/>
  <c r="AI129" i="10"/>
  <c r="AH129" i="10"/>
  <c r="AG129" i="10"/>
  <c r="AF129" i="10"/>
  <c r="AD129" i="10"/>
  <c r="AC129" i="10"/>
  <c r="AB129" i="10"/>
  <c r="AA129" i="10"/>
  <c r="Z129" i="10"/>
  <c r="Y129" i="10"/>
  <c r="X129" i="10"/>
  <c r="V129" i="10"/>
  <c r="BI123" i="10"/>
  <c r="BH123" i="10"/>
  <c r="BG123" i="10"/>
  <c r="BF123" i="10"/>
  <c r="BE123" i="10"/>
  <c r="BD123" i="10"/>
  <c r="BB123" i="10"/>
  <c r="BA123" i="10"/>
  <c r="AZ123" i="10"/>
  <c r="AY123" i="10"/>
  <c r="AX123" i="10"/>
  <c r="AW123" i="10"/>
  <c r="AV123" i="10"/>
  <c r="AU123" i="10"/>
  <c r="AT123" i="10"/>
  <c r="AS123" i="10"/>
  <c r="AR123" i="10"/>
  <c r="AP123" i="10"/>
  <c r="AO123" i="10"/>
  <c r="AM123" i="10"/>
  <c r="AL123" i="10"/>
  <c r="AJ123" i="10"/>
  <c r="AI123" i="10"/>
  <c r="AH123" i="10"/>
  <c r="AG123" i="10"/>
  <c r="AF123" i="10"/>
  <c r="AD123" i="10"/>
  <c r="AC123" i="10"/>
  <c r="AB123" i="10"/>
  <c r="AA123" i="10"/>
  <c r="Z123" i="10"/>
  <c r="Y123" i="10"/>
  <c r="X123" i="10"/>
  <c r="V123" i="10"/>
  <c r="BI124" i="10"/>
  <c r="BH124" i="10"/>
  <c r="BG124" i="10"/>
  <c r="BF124" i="10"/>
  <c r="BE124" i="10"/>
  <c r="BD124" i="10"/>
  <c r="BB124" i="10"/>
  <c r="BA124" i="10"/>
  <c r="AZ124" i="10"/>
  <c r="AY124" i="10"/>
  <c r="AX124" i="10"/>
  <c r="AW124" i="10"/>
  <c r="AV124" i="10"/>
  <c r="AU124" i="10"/>
  <c r="AT124" i="10"/>
  <c r="AS124" i="10"/>
  <c r="AR124" i="10"/>
  <c r="AP124" i="10"/>
  <c r="AO124" i="10"/>
  <c r="AM124" i="10"/>
  <c r="AL124" i="10"/>
  <c r="AJ124" i="10"/>
  <c r="AI124" i="10"/>
  <c r="AH124" i="10"/>
  <c r="AG124" i="10"/>
  <c r="AF124" i="10"/>
  <c r="AD124" i="10"/>
  <c r="AC124" i="10"/>
  <c r="AB124" i="10"/>
  <c r="AA124" i="10"/>
  <c r="Z124" i="10"/>
  <c r="Y124" i="10"/>
  <c r="X124" i="10"/>
  <c r="V124" i="10"/>
  <c r="BI121" i="10"/>
  <c r="BH121" i="10"/>
  <c r="BG121" i="10"/>
  <c r="BF121" i="10"/>
  <c r="BE121" i="10"/>
  <c r="BD121" i="10"/>
  <c r="BB121" i="10"/>
  <c r="BA121" i="10"/>
  <c r="AZ121" i="10"/>
  <c r="AY121" i="10"/>
  <c r="AX121" i="10"/>
  <c r="AW121" i="10"/>
  <c r="AV121" i="10"/>
  <c r="AU121" i="10"/>
  <c r="AT121" i="10"/>
  <c r="AS121" i="10"/>
  <c r="AR121" i="10"/>
  <c r="AP121" i="10"/>
  <c r="AO121" i="10"/>
  <c r="AM121" i="10"/>
  <c r="AL121" i="10"/>
  <c r="AJ121" i="10"/>
  <c r="AI121" i="10"/>
  <c r="AH121" i="10"/>
  <c r="AG121" i="10"/>
  <c r="AF121" i="10"/>
  <c r="AD121" i="10"/>
  <c r="AC121" i="10"/>
  <c r="AB121" i="10"/>
  <c r="AA121" i="10"/>
  <c r="Z121" i="10"/>
  <c r="Y121" i="10"/>
  <c r="X121" i="10"/>
  <c r="V121" i="10"/>
  <c r="BK112" i="10"/>
  <c r="BJ112" i="10"/>
  <c r="BI112" i="10"/>
  <c r="BH112" i="10"/>
  <c r="BG112" i="10"/>
  <c r="BF112" i="10"/>
  <c r="BE112" i="10"/>
  <c r="BD112" i="10"/>
  <c r="BC112" i="10"/>
  <c r="BB112" i="10"/>
  <c r="BA112" i="10"/>
  <c r="AZ112" i="10"/>
  <c r="AY112" i="10"/>
  <c r="AX112" i="10"/>
  <c r="AW112" i="10"/>
  <c r="AV112" i="10"/>
  <c r="AU112" i="10"/>
  <c r="AT112" i="10"/>
  <c r="AS112" i="10"/>
  <c r="AR112" i="10"/>
  <c r="AQ112" i="10"/>
  <c r="AP112" i="10"/>
  <c r="AO112" i="10"/>
  <c r="AN112" i="10"/>
  <c r="AM112" i="10"/>
  <c r="AL112" i="10"/>
  <c r="AK112" i="10"/>
  <c r="AJ112" i="10"/>
  <c r="AI112" i="10"/>
  <c r="AH112" i="10"/>
  <c r="AG112" i="10"/>
  <c r="AF112" i="10"/>
  <c r="AE112" i="10"/>
  <c r="AD112" i="10"/>
  <c r="AC112" i="10"/>
  <c r="AB112" i="10"/>
  <c r="AA112" i="10"/>
  <c r="Z112" i="10"/>
  <c r="Y112" i="10"/>
  <c r="X112" i="10"/>
  <c r="W112" i="10"/>
  <c r="V112" i="10"/>
  <c r="BK111" i="10"/>
  <c r="BJ111" i="10"/>
  <c r="BI111" i="10"/>
  <c r="BH111" i="10"/>
  <c r="BG111" i="10"/>
  <c r="BF111" i="10"/>
  <c r="BE111" i="10"/>
  <c r="BD111" i="10"/>
  <c r="BC111" i="10"/>
  <c r="BB111" i="10"/>
  <c r="BA111" i="10"/>
  <c r="AZ111" i="10"/>
  <c r="AY111" i="10"/>
  <c r="AX111" i="10"/>
  <c r="AW111" i="10"/>
  <c r="AV111" i="10"/>
  <c r="AU111" i="10"/>
  <c r="AT111" i="10"/>
  <c r="AS111" i="10"/>
  <c r="AR111" i="10"/>
  <c r="AQ111" i="10"/>
  <c r="AP111" i="10"/>
  <c r="AO111" i="10"/>
  <c r="AN111" i="10"/>
  <c r="AM111" i="10"/>
  <c r="AL111" i="10"/>
  <c r="AK111" i="10"/>
  <c r="AJ111" i="10"/>
  <c r="AI111" i="10"/>
  <c r="AH111" i="10"/>
  <c r="AG111" i="10"/>
  <c r="AF111" i="10"/>
  <c r="AE111" i="10"/>
  <c r="AD111" i="10"/>
  <c r="AC111" i="10"/>
  <c r="AB111" i="10"/>
  <c r="AA111" i="10"/>
  <c r="Z111" i="10"/>
  <c r="Y111" i="10"/>
  <c r="X111" i="10"/>
  <c r="W111" i="10"/>
  <c r="V111" i="10"/>
  <c r="BK110" i="10"/>
  <c r="BJ110" i="10"/>
  <c r="BI110" i="10"/>
  <c r="BH110" i="10"/>
  <c r="BG110" i="10"/>
  <c r="BF110" i="10"/>
  <c r="BE110" i="10"/>
  <c r="BD110" i="10"/>
  <c r="BC110" i="10"/>
  <c r="BB110" i="10"/>
  <c r="BA110" i="10"/>
  <c r="AZ110" i="10"/>
  <c r="AY110" i="10"/>
  <c r="AX110" i="10"/>
  <c r="AW110" i="10"/>
  <c r="AV110" i="10"/>
  <c r="AU110" i="10"/>
  <c r="AT110" i="10"/>
  <c r="AS110" i="10"/>
  <c r="AR110" i="10"/>
  <c r="AQ110" i="10"/>
  <c r="AP110" i="10"/>
  <c r="AO110" i="10"/>
  <c r="AN110" i="10"/>
  <c r="AM110" i="10"/>
  <c r="AL110" i="10"/>
  <c r="AK110" i="10"/>
  <c r="AJ110" i="10"/>
  <c r="AI110" i="10"/>
  <c r="AH110" i="10"/>
  <c r="AG110" i="10"/>
  <c r="AF110" i="10"/>
  <c r="AE110" i="10"/>
  <c r="AD110" i="10"/>
  <c r="AC110" i="10"/>
  <c r="AB110" i="10"/>
  <c r="AA110" i="10"/>
  <c r="Z110" i="10"/>
  <c r="Y110" i="10"/>
  <c r="X110" i="10"/>
  <c r="W110" i="10"/>
  <c r="V110" i="10"/>
  <c r="BK109" i="10"/>
  <c r="BJ109" i="10"/>
  <c r="BI109" i="10"/>
  <c r="BH109" i="10"/>
  <c r="BG109" i="10"/>
  <c r="BF109" i="10"/>
  <c r="BE109" i="10"/>
  <c r="BD109" i="10"/>
  <c r="BC109" i="10"/>
  <c r="BB109" i="10"/>
  <c r="BA109" i="10"/>
  <c r="AZ109" i="10"/>
  <c r="AY109" i="10"/>
  <c r="AX109" i="10"/>
  <c r="AW109" i="10"/>
  <c r="AV109" i="10"/>
  <c r="AU109" i="10"/>
  <c r="AT109" i="10"/>
  <c r="AS109" i="10"/>
  <c r="AR109" i="10"/>
  <c r="AQ109" i="10"/>
  <c r="AP109" i="10"/>
  <c r="AO109" i="10"/>
  <c r="AN109" i="10"/>
  <c r="AM109" i="10"/>
  <c r="AL109" i="10"/>
  <c r="AK109" i="10"/>
  <c r="AJ109" i="10"/>
  <c r="AI109" i="10"/>
  <c r="AH109" i="10"/>
  <c r="AG109" i="10"/>
  <c r="AF109" i="10"/>
  <c r="AE109" i="10"/>
  <c r="AD109" i="10"/>
  <c r="AC109" i="10"/>
  <c r="AB109" i="10"/>
  <c r="AA109" i="10"/>
  <c r="Z109" i="10"/>
  <c r="Y109" i="10"/>
  <c r="X109" i="10"/>
  <c r="W109" i="10"/>
  <c r="V109" i="10"/>
  <c r="BK106" i="10"/>
  <c r="BJ106" i="10"/>
  <c r="BI106" i="10"/>
  <c r="BH106" i="10"/>
  <c r="BG106" i="10"/>
  <c r="BF106" i="10"/>
  <c r="BE106" i="10"/>
  <c r="BD106" i="10"/>
  <c r="BC106" i="10"/>
  <c r="BB106" i="10"/>
  <c r="BA106" i="10"/>
  <c r="AZ106" i="10"/>
  <c r="AY106" i="10"/>
  <c r="AX106" i="10"/>
  <c r="AW106" i="10"/>
  <c r="AV106" i="10"/>
  <c r="AU106" i="10"/>
  <c r="AT106" i="10"/>
  <c r="AS106" i="10"/>
  <c r="AR106" i="10"/>
  <c r="AQ106" i="10"/>
  <c r="AP106" i="10"/>
  <c r="AO106" i="10"/>
  <c r="AN106" i="10"/>
  <c r="AM106" i="10"/>
  <c r="AL106" i="10"/>
  <c r="AK106" i="10"/>
  <c r="AJ106" i="10"/>
  <c r="AI106" i="10"/>
  <c r="AH106" i="10"/>
  <c r="AG106" i="10"/>
  <c r="AF106" i="10"/>
  <c r="AE106" i="10"/>
  <c r="AD106" i="10"/>
  <c r="AC106" i="10"/>
  <c r="AB106" i="10"/>
  <c r="AA106" i="10"/>
  <c r="Z106" i="10"/>
  <c r="Y106" i="10"/>
  <c r="X106" i="10"/>
  <c r="W106" i="10"/>
  <c r="V106" i="10"/>
  <c r="BK104" i="10"/>
  <c r="BJ104" i="10"/>
  <c r="BI104" i="10"/>
  <c r="BH104" i="10"/>
  <c r="BG104" i="10"/>
  <c r="BF104" i="10"/>
  <c r="BE104" i="10"/>
  <c r="BD104" i="10"/>
  <c r="BC104" i="10"/>
  <c r="BB104" i="10"/>
  <c r="BA104" i="10"/>
  <c r="AZ104" i="10"/>
  <c r="AY104" i="10"/>
  <c r="AX104" i="10"/>
  <c r="AW104" i="10"/>
  <c r="AV104" i="10"/>
  <c r="AU104" i="10"/>
  <c r="AT104" i="10"/>
  <c r="AS104" i="10"/>
  <c r="AR104" i="10"/>
  <c r="AQ104" i="10"/>
  <c r="AP104" i="10"/>
  <c r="AO104" i="10"/>
  <c r="AN104" i="10"/>
  <c r="AM104" i="10"/>
  <c r="AL104" i="10"/>
  <c r="AK104" i="10"/>
  <c r="AJ104" i="10"/>
  <c r="AI104" i="10"/>
  <c r="AH104" i="10"/>
  <c r="AG104" i="10"/>
  <c r="AF104" i="10"/>
  <c r="AE104" i="10"/>
  <c r="AD104" i="10"/>
  <c r="AC104" i="10"/>
  <c r="AB104" i="10"/>
  <c r="AA104" i="10"/>
  <c r="Z104" i="10"/>
  <c r="Y104" i="10"/>
  <c r="X104" i="10"/>
  <c r="W104" i="10"/>
  <c r="V104" i="10"/>
  <c r="BK113" i="10"/>
  <c r="BJ113" i="10"/>
  <c r="BI113" i="10"/>
  <c r="BH113" i="10"/>
  <c r="BG113" i="10"/>
  <c r="BF113" i="10"/>
  <c r="BE113" i="10"/>
  <c r="BD113" i="10"/>
  <c r="BC113" i="10"/>
  <c r="BB113" i="10"/>
  <c r="BA113" i="10"/>
  <c r="AZ113" i="10"/>
  <c r="AY113" i="10"/>
  <c r="AX113" i="10"/>
  <c r="AW113" i="10"/>
  <c r="AV113" i="10"/>
  <c r="AU113" i="10"/>
  <c r="AT113" i="10"/>
  <c r="AS113" i="10"/>
  <c r="AR113" i="10"/>
  <c r="AQ113" i="10"/>
  <c r="AP113" i="10"/>
  <c r="AO113" i="10"/>
  <c r="AN113" i="10"/>
  <c r="AM113" i="10"/>
  <c r="AL113" i="10"/>
  <c r="AK113" i="10"/>
  <c r="AJ113" i="10"/>
  <c r="AI113" i="10"/>
  <c r="AH113" i="10"/>
  <c r="AG113" i="10"/>
  <c r="AF113" i="10"/>
  <c r="AE113" i="10"/>
  <c r="AD113" i="10"/>
  <c r="AC113" i="10"/>
  <c r="AB113" i="10"/>
  <c r="AA113" i="10"/>
  <c r="Z113" i="10"/>
  <c r="Y113" i="10"/>
  <c r="X113" i="10"/>
  <c r="W113" i="10"/>
  <c r="V113" i="10"/>
  <c r="BK107" i="10"/>
  <c r="BJ107" i="10"/>
  <c r="BI107" i="10"/>
  <c r="BH107" i="10"/>
  <c r="BG107" i="10"/>
  <c r="BF107" i="10"/>
  <c r="BE107" i="10"/>
  <c r="BD107" i="10"/>
  <c r="BC107" i="10"/>
  <c r="BB107" i="10"/>
  <c r="BA107" i="10"/>
  <c r="AZ107" i="10"/>
  <c r="AY107" i="10"/>
  <c r="AX107" i="10"/>
  <c r="AW107" i="10"/>
  <c r="AV107" i="10"/>
  <c r="AU107" i="10"/>
  <c r="AT107" i="10"/>
  <c r="AS107" i="10"/>
  <c r="AR107" i="10"/>
  <c r="AQ107" i="10"/>
  <c r="AP107" i="10"/>
  <c r="AO107" i="10"/>
  <c r="AN107" i="10"/>
  <c r="AM107" i="10"/>
  <c r="AL107" i="10"/>
  <c r="AK107" i="10"/>
  <c r="AJ107" i="10"/>
  <c r="AI107" i="10"/>
  <c r="AH107" i="10"/>
  <c r="AG107" i="10"/>
  <c r="AF107" i="10"/>
  <c r="AE107" i="10"/>
  <c r="AD107" i="10"/>
  <c r="AC107" i="10"/>
  <c r="AB107" i="10"/>
  <c r="AA107" i="10"/>
  <c r="Z107" i="10"/>
  <c r="Y107" i="10"/>
  <c r="X107" i="10"/>
  <c r="W107" i="10"/>
  <c r="V107" i="10"/>
  <c r="BK114" i="10"/>
  <c r="BJ114" i="10"/>
  <c r="BI114" i="10"/>
  <c r="BH114" i="10"/>
  <c r="BG114" i="10"/>
  <c r="BF114" i="10"/>
  <c r="BE114" i="10"/>
  <c r="BD114" i="10"/>
  <c r="BC114" i="10"/>
  <c r="BB114" i="10"/>
  <c r="BA114" i="10"/>
  <c r="AZ114" i="10"/>
  <c r="AY114" i="10"/>
  <c r="AX114" i="10"/>
  <c r="AW114" i="10"/>
  <c r="AV114" i="10"/>
  <c r="AU114" i="10"/>
  <c r="AT114" i="10"/>
  <c r="AS114" i="10"/>
  <c r="AR114" i="10"/>
  <c r="AQ114" i="10"/>
  <c r="AP114" i="10"/>
  <c r="AO114" i="10"/>
  <c r="AN114" i="10"/>
  <c r="AM114" i="10"/>
  <c r="AL114" i="10"/>
  <c r="AK114" i="10"/>
  <c r="AJ114" i="10"/>
  <c r="AI114" i="10"/>
  <c r="AH114" i="10"/>
  <c r="AG114" i="10"/>
  <c r="AF114" i="10"/>
  <c r="AE114" i="10"/>
  <c r="AD114" i="10"/>
  <c r="AC114" i="10"/>
  <c r="AB114" i="10"/>
  <c r="AA114" i="10"/>
  <c r="Z114" i="10"/>
  <c r="Y114" i="10"/>
  <c r="X114" i="10"/>
  <c r="W114" i="10"/>
  <c r="V114" i="10"/>
  <c r="BK108" i="10"/>
  <c r="BJ108" i="10"/>
  <c r="BI108" i="10"/>
  <c r="BH108" i="10"/>
  <c r="BG108" i="10"/>
  <c r="BF108" i="10"/>
  <c r="BE108" i="10"/>
  <c r="BD108" i="10"/>
  <c r="BC108" i="10"/>
  <c r="BB108" i="10"/>
  <c r="BA108" i="10"/>
  <c r="AZ108" i="10"/>
  <c r="AY108" i="10"/>
  <c r="AX108" i="10"/>
  <c r="AW108" i="10"/>
  <c r="AV108" i="10"/>
  <c r="AU108" i="10"/>
  <c r="AT108" i="10"/>
  <c r="AS108" i="10"/>
  <c r="AR108" i="10"/>
  <c r="AQ108" i="10"/>
  <c r="AP108" i="10"/>
  <c r="AO108" i="10"/>
  <c r="AN108" i="10"/>
  <c r="AM108" i="10"/>
  <c r="AL108" i="10"/>
  <c r="AK108" i="10"/>
  <c r="AJ108" i="10"/>
  <c r="AI108" i="10"/>
  <c r="AH108" i="10"/>
  <c r="AG108" i="10"/>
  <c r="AF108" i="10"/>
  <c r="AE108" i="10"/>
  <c r="AD108" i="10"/>
  <c r="AC108" i="10"/>
  <c r="AB108" i="10"/>
  <c r="AA108" i="10"/>
  <c r="Z108" i="10"/>
  <c r="Y108" i="10"/>
  <c r="X108" i="10"/>
  <c r="W108" i="10"/>
  <c r="V108" i="10"/>
  <c r="BK105" i="10"/>
  <c r="BJ105" i="10"/>
  <c r="BI105" i="10"/>
  <c r="BH105" i="10"/>
  <c r="BG105" i="10"/>
  <c r="BF105" i="10"/>
  <c r="BE105" i="10"/>
  <c r="BD105" i="10"/>
  <c r="BC105" i="10"/>
  <c r="BB105" i="10"/>
  <c r="BA105" i="10"/>
  <c r="AZ105" i="10"/>
  <c r="AY105" i="10"/>
  <c r="AX105" i="10"/>
  <c r="AW105" i="10"/>
  <c r="AV105" i="10"/>
  <c r="AU105" i="10"/>
  <c r="AT105" i="10"/>
  <c r="AS105" i="10"/>
  <c r="AR105" i="10"/>
  <c r="AQ105" i="10"/>
  <c r="AP105" i="10"/>
  <c r="AO105" i="10"/>
  <c r="AN105" i="10"/>
  <c r="AM105" i="10"/>
  <c r="AL105" i="10"/>
  <c r="AK105" i="10"/>
  <c r="AJ105" i="10"/>
  <c r="AI105" i="10"/>
  <c r="AH105" i="10"/>
  <c r="AG105" i="10"/>
  <c r="AF105" i="10"/>
  <c r="AE105" i="10"/>
  <c r="AD105" i="10"/>
  <c r="AC105" i="10"/>
  <c r="AB105" i="10"/>
  <c r="AA105" i="10"/>
  <c r="Z105" i="10"/>
  <c r="Y105" i="10"/>
  <c r="X105" i="10"/>
  <c r="W105" i="10"/>
  <c r="V105" i="10"/>
  <c r="BK115" i="10"/>
  <c r="BJ115" i="10"/>
  <c r="BI115" i="10"/>
  <c r="BH115" i="10"/>
  <c r="BG115" i="10"/>
  <c r="BF115" i="10"/>
  <c r="BE115" i="10"/>
  <c r="BD115" i="10"/>
  <c r="BC115" i="10"/>
  <c r="BB115" i="10"/>
  <c r="BA115" i="10"/>
  <c r="AZ115" i="10"/>
  <c r="AY115" i="10"/>
  <c r="AX115" i="10"/>
  <c r="AW115" i="10"/>
  <c r="AV115" i="10"/>
  <c r="AU115" i="10"/>
  <c r="AT115" i="10"/>
  <c r="AS115" i="10"/>
  <c r="AR115" i="10"/>
  <c r="AQ115" i="10"/>
  <c r="AP115" i="10"/>
  <c r="AO115" i="10"/>
  <c r="AN115" i="10"/>
  <c r="AM115" i="10"/>
  <c r="AL115" i="10"/>
  <c r="AK115" i="10"/>
  <c r="AJ115" i="10"/>
  <c r="AI115" i="10"/>
  <c r="AH115" i="10"/>
  <c r="AG115" i="10"/>
  <c r="AF115" i="10"/>
  <c r="AE115" i="10"/>
  <c r="AD115" i="10"/>
  <c r="AC115" i="10"/>
  <c r="AB115" i="10"/>
  <c r="AA115" i="10"/>
  <c r="Z115" i="10"/>
  <c r="Y115" i="10"/>
  <c r="X115" i="10"/>
  <c r="W115" i="10"/>
  <c r="V115" i="10"/>
  <c r="BK100" i="10"/>
  <c r="BJ100" i="10"/>
  <c r="BI100" i="10"/>
  <c r="BH100" i="10"/>
  <c r="BG100" i="10"/>
  <c r="BF100" i="10"/>
  <c r="BE100" i="10"/>
  <c r="BD100" i="10"/>
  <c r="BC100" i="10"/>
  <c r="BB100" i="10"/>
  <c r="BA100" i="10"/>
  <c r="AZ100" i="10"/>
  <c r="AY100" i="10"/>
  <c r="AX100" i="10"/>
  <c r="AW100" i="10"/>
  <c r="AV100" i="10"/>
  <c r="AU100" i="10"/>
  <c r="AT100" i="10"/>
  <c r="AS100" i="10"/>
  <c r="AR100" i="10"/>
  <c r="AQ100" i="10"/>
  <c r="AP100" i="10"/>
  <c r="AO100" i="10"/>
  <c r="AN100" i="10"/>
  <c r="AM100" i="10"/>
  <c r="AL100" i="10"/>
  <c r="AK100" i="10"/>
  <c r="AJ100" i="10"/>
  <c r="AI100" i="10"/>
  <c r="AH100" i="10"/>
  <c r="AG100" i="10"/>
  <c r="AF100" i="10"/>
  <c r="AE100" i="10"/>
  <c r="AD100" i="10"/>
  <c r="AC100" i="10"/>
  <c r="AB100" i="10"/>
  <c r="AA100" i="10"/>
  <c r="Z100" i="10"/>
  <c r="Y100" i="10"/>
  <c r="X100" i="10"/>
  <c r="W100" i="10"/>
  <c r="V100" i="10"/>
  <c r="BK95" i="10"/>
  <c r="BJ95" i="10"/>
  <c r="BI95" i="10"/>
  <c r="BH95" i="10"/>
  <c r="BG95" i="10"/>
  <c r="BF95" i="10"/>
  <c r="BE95" i="10"/>
  <c r="BD95" i="10"/>
  <c r="BC95" i="10"/>
  <c r="BB95" i="10"/>
  <c r="BA95" i="10"/>
  <c r="AZ95" i="10"/>
  <c r="AY95" i="10"/>
  <c r="AX95" i="10"/>
  <c r="AW95" i="10"/>
  <c r="AV95" i="10"/>
  <c r="AU95" i="10"/>
  <c r="AT95" i="10"/>
  <c r="AS95" i="10"/>
  <c r="AR95" i="10"/>
  <c r="AQ95" i="10"/>
  <c r="AP95" i="10"/>
  <c r="AO95" i="10"/>
  <c r="AN95" i="10"/>
  <c r="AM95" i="10"/>
  <c r="AL95" i="10"/>
  <c r="AK95" i="10"/>
  <c r="AJ95" i="10"/>
  <c r="AI95" i="10"/>
  <c r="AH95" i="10"/>
  <c r="AG95" i="10"/>
  <c r="AF95" i="10"/>
  <c r="AE95" i="10"/>
  <c r="AD95" i="10"/>
  <c r="AC95" i="10"/>
  <c r="AB95" i="10"/>
  <c r="AA95" i="10"/>
  <c r="Z95" i="10"/>
  <c r="Y95" i="10"/>
  <c r="X95" i="10"/>
  <c r="W95" i="10"/>
  <c r="V95" i="10"/>
  <c r="BK94" i="10"/>
  <c r="BJ94" i="10"/>
  <c r="BI94" i="10"/>
  <c r="BH94" i="10"/>
  <c r="BG94" i="10"/>
  <c r="BF94" i="10"/>
  <c r="BE94" i="10"/>
  <c r="BD94" i="10"/>
  <c r="BC94" i="10"/>
  <c r="BB94" i="10"/>
  <c r="BA94" i="10"/>
  <c r="AZ94" i="10"/>
  <c r="AY94" i="10"/>
  <c r="AX94" i="10"/>
  <c r="AW94" i="10"/>
  <c r="AV94" i="10"/>
  <c r="AU94" i="10"/>
  <c r="AT94" i="10"/>
  <c r="AS94" i="10"/>
  <c r="AR94" i="10"/>
  <c r="AQ94" i="10"/>
  <c r="AP94" i="10"/>
  <c r="AO94" i="10"/>
  <c r="AN94" i="10"/>
  <c r="AM94" i="10"/>
  <c r="AL94" i="10"/>
  <c r="AK94" i="10"/>
  <c r="AJ94" i="10"/>
  <c r="AI94" i="10"/>
  <c r="AH94" i="10"/>
  <c r="AG94" i="10"/>
  <c r="AF94" i="10"/>
  <c r="AE94" i="10"/>
  <c r="AD94" i="10"/>
  <c r="AC94" i="10"/>
  <c r="AB94" i="10"/>
  <c r="AA94" i="10"/>
  <c r="Z94" i="10"/>
  <c r="Y94" i="10"/>
  <c r="X94" i="10"/>
  <c r="W94" i="10"/>
  <c r="V94" i="10"/>
  <c r="BK91" i="10"/>
  <c r="BJ91" i="10"/>
  <c r="BI91" i="10"/>
  <c r="BH91" i="10"/>
  <c r="BG91" i="10"/>
  <c r="BF91" i="10"/>
  <c r="BE91" i="10"/>
  <c r="BD91" i="10"/>
  <c r="BC91" i="10"/>
  <c r="BB91" i="10"/>
  <c r="BA91" i="10"/>
  <c r="AZ91" i="10"/>
  <c r="AY91" i="10"/>
  <c r="AX91" i="10"/>
  <c r="AW91" i="10"/>
  <c r="AV91" i="10"/>
  <c r="AU91" i="10"/>
  <c r="AT91" i="10"/>
  <c r="AS91" i="10"/>
  <c r="AR91" i="10"/>
  <c r="AQ91" i="10"/>
  <c r="AP91" i="10"/>
  <c r="AO91" i="10"/>
  <c r="AN91" i="10"/>
  <c r="AM91" i="10"/>
  <c r="AL91" i="10"/>
  <c r="AK91" i="10"/>
  <c r="AJ91" i="10"/>
  <c r="AI91" i="10"/>
  <c r="AH91" i="10"/>
  <c r="AG91" i="10"/>
  <c r="AF91" i="10"/>
  <c r="AE91" i="10"/>
  <c r="AD91" i="10"/>
  <c r="AC91" i="10"/>
  <c r="AB91" i="10"/>
  <c r="AA91" i="10"/>
  <c r="Z91" i="10"/>
  <c r="Y91" i="10"/>
  <c r="X91" i="10"/>
  <c r="W91" i="10"/>
  <c r="V91" i="10"/>
  <c r="BK90" i="10"/>
  <c r="BJ90" i="10"/>
  <c r="BI90" i="10"/>
  <c r="BH90" i="10"/>
  <c r="BG90" i="10"/>
  <c r="BF90" i="10"/>
  <c r="BE90" i="10"/>
  <c r="BD90" i="10"/>
  <c r="BC90" i="10"/>
  <c r="BB90" i="10"/>
  <c r="BA90" i="10"/>
  <c r="AZ90" i="10"/>
  <c r="AY90" i="10"/>
  <c r="AX90" i="10"/>
  <c r="AW90" i="10"/>
  <c r="AV90" i="10"/>
  <c r="AU90" i="10"/>
  <c r="AT90" i="10"/>
  <c r="AS90" i="10"/>
  <c r="AR90" i="10"/>
  <c r="AQ90" i="10"/>
  <c r="AP90" i="10"/>
  <c r="AO90" i="10"/>
  <c r="AN90" i="10"/>
  <c r="AM90" i="10"/>
  <c r="AL90" i="10"/>
  <c r="AK90" i="10"/>
  <c r="AJ90" i="10"/>
  <c r="AI90" i="10"/>
  <c r="AH90" i="10"/>
  <c r="AG90" i="10"/>
  <c r="AF90" i="10"/>
  <c r="AE90" i="10"/>
  <c r="AD90" i="10"/>
  <c r="AC90" i="10"/>
  <c r="AB90" i="10"/>
  <c r="AA90" i="10"/>
  <c r="Z90" i="10"/>
  <c r="Y90" i="10"/>
  <c r="X90" i="10"/>
  <c r="W90" i="10"/>
  <c r="V90" i="10"/>
  <c r="BK92" i="10"/>
  <c r="BJ92" i="10"/>
  <c r="BI92" i="10"/>
  <c r="BH92" i="10"/>
  <c r="BG92" i="10"/>
  <c r="BF92" i="10"/>
  <c r="BE92" i="10"/>
  <c r="BD92" i="10"/>
  <c r="BC92" i="10"/>
  <c r="BB92" i="10"/>
  <c r="BA92" i="10"/>
  <c r="AZ92" i="10"/>
  <c r="AY92" i="10"/>
  <c r="AX92" i="10"/>
  <c r="AW92" i="10"/>
  <c r="AV92" i="10"/>
  <c r="AU92" i="10"/>
  <c r="AT92" i="10"/>
  <c r="AS92" i="10"/>
  <c r="AR92" i="10"/>
  <c r="AQ92" i="10"/>
  <c r="AP92" i="10"/>
  <c r="AO92" i="10"/>
  <c r="AN92" i="10"/>
  <c r="AM92" i="10"/>
  <c r="AL92" i="10"/>
  <c r="AK92" i="10"/>
  <c r="AJ92" i="10"/>
  <c r="AI92" i="10"/>
  <c r="AH92" i="10"/>
  <c r="AG92" i="10"/>
  <c r="AF92" i="10"/>
  <c r="AE92" i="10"/>
  <c r="AD92" i="10"/>
  <c r="AC92" i="10"/>
  <c r="AB92" i="10"/>
  <c r="AA92" i="10"/>
  <c r="Z92" i="10"/>
  <c r="Y92" i="10"/>
  <c r="X92" i="10"/>
  <c r="W92" i="10"/>
  <c r="V92" i="10"/>
  <c r="BK99" i="10"/>
  <c r="BJ99" i="10"/>
  <c r="BI99" i="10"/>
  <c r="BH99" i="10"/>
  <c r="BG99" i="10"/>
  <c r="BF99" i="10"/>
  <c r="BE99" i="10"/>
  <c r="BD99" i="10"/>
  <c r="BC99" i="10"/>
  <c r="BB99" i="10"/>
  <c r="BA99" i="10"/>
  <c r="AZ99" i="10"/>
  <c r="AY99" i="10"/>
  <c r="AX99" i="10"/>
  <c r="AW99" i="10"/>
  <c r="AV99" i="10"/>
  <c r="AU99" i="10"/>
  <c r="AT99" i="10"/>
  <c r="AS99" i="10"/>
  <c r="AR99" i="10"/>
  <c r="AQ99" i="10"/>
  <c r="AP99" i="10"/>
  <c r="AO99" i="10"/>
  <c r="AN99" i="10"/>
  <c r="AM99" i="10"/>
  <c r="AL99" i="10"/>
  <c r="AK99" i="10"/>
  <c r="AJ99" i="10"/>
  <c r="AI99" i="10"/>
  <c r="AH99" i="10"/>
  <c r="AG99" i="10"/>
  <c r="AF99" i="10"/>
  <c r="AE99" i="10"/>
  <c r="AD99" i="10"/>
  <c r="AC99" i="10"/>
  <c r="AB99" i="10"/>
  <c r="AA99" i="10"/>
  <c r="Z99" i="10"/>
  <c r="Y99" i="10"/>
  <c r="X99" i="10"/>
  <c r="W99" i="10"/>
  <c r="V99" i="10"/>
  <c r="BK93" i="10"/>
  <c r="BJ93" i="10"/>
  <c r="BI93" i="10"/>
  <c r="BH93" i="10"/>
  <c r="BG93" i="10"/>
  <c r="BF93" i="10"/>
  <c r="BE93" i="10"/>
  <c r="BD93" i="10"/>
  <c r="BC93" i="10"/>
  <c r="BB93" i="10"/>
  <c r="BA93" i="10"/>
  <c r="AZ93" i="10"/>
  <c r="AY93" i="10"/>
  <c r="AX93" i="10"/>
  <c r="AW93" i="10"/>
  <c r="AV93" i="10"/>
  <c r="AU93" i="10"/>
  <c r="AT93" i="10"/>
  <c r="AS93" i="10"/>
  <c r="AR93" i="10"/>
  <c r="AQ93" i="10"/>
  <c r="AP93" i="10"/>
  <c r="AO93" i="10"/>
  <c r="AN93" i="10"/>
  <c r="AM93" i="10"/>
  <c r="AL93" i="10"/>
  <c r="AK93" i="10"/>
  <c r="AJ93" i="10"/>
  <c r="AI93" i="10"/>
  <c r="AH93" i="10"/>
  <c r="AG93" i="10"/>
  <c r="AF93" i="10"/>
  <c r="AE93" i="10"/>
  <c r="AD93" i="10"/>
  <c r="AC93" i="10"/>
  <c r="AB93" i="10"/>
  <c r="AA93" i="10"/>
  <c r="Z93" i="10"/>
  <c r="Y93" i="10"/>
  <c r="X93" i="10"/>
  <c r="W93" i="10"/>
  <c r="V93" i="10"/>
  <c r="BK98" i="10"/>
  <c r="BJ98" i="10"/>
  <c r="BI98" i="10"/>
  <c r="BH98" i="10"/>
  <c r="BG98" i="10"/>
  <c r="BF98" i="10"/>
  <c r="BE98" i="10"/>
  <c r="BD98" i="10"/>
  <c r="BC98" i="10"/>
  <c r="BB98" i="10"/>
  <c r="BA98" i="10"/>
  <c r="AZ98" i="10"/>
  <c r="AY98" i="10"/>
  <c r="AX98" i="10"/>
  <c r="AW98" i="10"/>
  <c r="AV98" i="10"/>
  <c r="AU98" i="10"/>
  <c r="AT98" i="10"/>
  <c r="AS98" i="10"/>
  <c r="AR98" i="10"/>
  <c r="AQ98" i="10"/>
  <c r="AP98" i="10"/>
  <c r="AO98" i="10"/>
  <c r="AN98" i="10"/>
  <c r="AM98" i="10"/>
  <c r="AL98" i="10"/>
  <c r="AK98" i="10"/>
  <c r="AJ98" i="10"/>
  <c r="AI98" i="10"/>
  <c r="AH98" i="10"/>
  <c r="AG98" i="10"/>
  <c r="AF98" i="10"/>
  <c r="AE98" i="10"/>
  <c r="AD98" i="10"/>
  <c r="AC98" i="10"/>
  <c r="AB98" i="10"/>
  <c r="AA98" i="10"/>
  <c r="Z98" i="10"/>
  <c r="Y98" i="10"/>
  <c r="X98" i="10"/>
  <c r="W98" i="10"/>
  <c r="V98" i="10"/>
  <c r="BK97" i="10"/>
  <c r="BJ97" i="10"/>
  <c r="BI97" i="10"/>
  <c r="BH97" i="10"/>
  <c r="BG97" i="10"/>
  <c r="BF97" i="10"/>
  <c r="BE97" i="10"/>
  <c r="BD97" i="10"/>
  <c r="BC97" i="10"/>
  <c r="BB97" i="10"/>
  <c r="BA97" i="10"/>
  <c r="AZ97" i="10"/>
  <c r="AY97" i="10"/>
  <c r="AX97" i="10"/>
  <c r="AW97" i="10"/>
  <c r="AV97" i="10"/>
  <c r="AU97" i="10"/>
  <c r="AT97" i="10"/>
  <c r="AS97" i="10"/>
  <c r="AR97" i="10"/>
  <c r="AQ97" i="10"/>
  <c r="AP97" i="10"/>
  <c r="AO97" i="10"/>
  <c r="AN97" i="10"/>
  <c r="AM97" i="10"/>
  <c r="AL97" i="10"/>
  <c r="AK97" i="10"/>
  <c r="AJ97" i="10"/>
  <c r="AI97" i="10"/>
  <c r="AH97" i="10"/>
  <c r="AG97" i="10"/>
  <c r="AF97" i="10"/>
  <c r="AE97" i="10"/>
  <c r="AD97" i="10"/>
  <c r="AC97" i="10"/>
  <c r="AB97" i="10"/>
  <c r="AA97" i="10"/>
  <c r="Z97" i="10"/>
  <c r="Y97" i="10"/>
  <c r="X97" i="10"/>
  <c r="W97" i="10"/>
  <c r="V97" i="10"/>
  <c r="BK101" i="10"/>
  <c r="BJ101" i="10"/>
  <c r="BI101" i="10"/>
  <c r="BH101" i="10"/>
  <c r="BG101" i="10"/>
  <c r="BF101" i="10"/>
  <c r="BE101" i="10"/>
  <c r="BD101" i="10"/>
  <c r="BC101" i="10"/>
  <c r="BB101" i="10"/>
  <c r="BA101" i="10"/>
  <c r="AZ101" i="10"/>
  <c r="AY101" i="10"/>
  <c r="AX101" i="10"/>
  <c r="AW101" i="10"/>
  <c r="AV101" i="10"/>
  <c r="AU101" i="10"/>
  <c r="AT101" i="10"/>
  <c r="AS101" i="10"/>
  <c r="AR101" i="10"/>
  <c r="AQ101" i="10"/>
  <c r="AP101" i="10"/>
  <c r="AO101" i="10"/>
  <c r="AN101" i="10"/>
  <c r="AM101" i="10"/>
  <c r="AL101" i="10"/>
  <c r="AK101" i="10"/>
  <c r="AJ101" i="10"/>
  <c r="AI101" i="10"/>
  <c r="AH101" i="10"/>
  <c r="AG101" i="10"/>
  <c r="AF101" i="10"/>
  <c r="AE101" i="10"/>
  <c r="AD101" i="10"/>
  <c r="AC101" i="10"/>
  <c r="AB101" i="10"/>
  <c r="AA101" i="10"/>
  <c r="Z101" i="10"/>
  <c r="Y101" i="10"/>
  <c r="X101" i="10"/>
  <c r="W101" i="10"/>
  <c r="V101" i="10"/>
  <c r="BK96" i="10"/>
  <c r="BJ96" i="10"/>
  <c r="BI96" i="10"/>
  <c r="BH96" i="10"/>
  <c r="BG96" i="10"/>
  <c r="BF96" i="10"/>
  <c r="BE96" i="10"/>
  <c r="BD96" i="10"/>
  <c r="BC96" i="10"/>
  <c r="BB96" i="10"/>
  <c r="BA96" i="10"/>
  <c r="AZ96" i="10"/>
  <c r="AY96" i="10"/>
  <c r="AX96" i="10"/>
  <c r="AW96" i="10"/>
  <c r="AV96" i="10"/>
  <c r="AU96" i="10"/>
  <c r="AT96" i="10"/>
  <c r="AS96" i="10"/>
  <c r="AR96" i="10"/>
  <c r="AQ96" i="10"/>
  <c r="AP96" i="10"/>
  <c r="AO96" i="10"/>
  <c r="AN96" i="10"/>
  <c r="AM96" i="10"/>
  <c r="AL96" i="10"/>
  <c r="AK96" i="10"/>
  <c r="AJ96" i="10"/>
  <c r="AI96" i="10"/>
  <c r="AH96" i="10"/>
  <c r="AG96" i="10"/>
  <c r="AF96" i="10"/>
  <c r="AE96" i="10"/>
  <c r="AD96" i="10"/>
  <c r="AC96" i="10"/>
  <c r="AB96" i="10"/>
  <c r="AA96" i="10"/>
  <c r="Z96" i="10"/>
  <c r="Y96" i="10"/>
  <c r="X96" i="10"/>
  <c r="W96" i="10"/>
  <c r="V96" i="10"/>
  <c r="BK85" i="10"/>
  <c r="BJ85" i="10"/>
  <c r="BI85" i="10"/>
  <c r="BH85" i="10"/>
  <c r="BG85" i="10"/>
  <c r="BF85" i="10"/>
  <c r="BE85" i="10"/>
  <c r="BD85" i="10"/>
  <c r="BC85" i="10"/>
  <c r="BB85" i="10"/>
  <c r="BA85" i="10"/>
  <c r="AZ85" i="10"/>
  <c r="AY85" i="10"/>
  <c r="AX85" i="10"/>
  <c r="AW85" i="10"/>
  <c r="AV85" i="10"/>
  <c r="AU85" i="10"/>
  <c r="AT85" i="10"/>
  <c r="AS85" i="10"/>
  <c r="AR85" i="10"/>
  <c r="AQ85" i="10"/>
  <c r="AP85" i="10"/>
  <c r="AO85" i="10"/>
  <c r="AN85" i="10"/>
  <c r="AM85" i="10"/>
  <c r="AL85" i="10"/>
  <c r="AK85" i="10"/>
  <c r="AJ85" i="10"/>
  <c r="AI85" i="10"/>
  <c r="AH85" i="10"/>
  <c r="AG85" i="10"/>
  <c r="AF85" i="10"/>
  <c r="AE85" i="10"/>
  <c r="AD85" i="10"/>
  <c r="AC85" i="10"/>
  <c r="AB85" i="10"/>
  <c r="AA85" i="10"/>
  <c r="Z85" i="10"/>
  <c r="Y85" i="10"/>
  <c r="X85" i="10"/>
  <c r="W85" i="10"/>
  <c r="V85" i="10"/>
  <c r="BK82" i="10"/>
  <c r="BJ82" i="10"/>
  <c r="BI82" i="10"/>
  <c r="BH82" i="10"/>
  <c r="BG82" i="10"/>
  <c r="BF82" i="10"/>
  <c r="BE82" i="10"/>
  <c r="BD82" i="10"/>
  <c r="BC82" i="10"/>
  <c r="BB82" i="10"/>
  <c r="BA82" i="10"/>
  <c r="AZ82" i="10"/>
  <c r="AY82" i="10"/>
  <c r="AX82" i="10"/>
  <c r="AW82" i="10"/>
  <c r="AV82" i="10"/>
  <c r="AU82" i="10"/>
  <c r="AT82" i="10"/>
  <c r="AS82" i="10"/>
  <c r="AR82" i="10"/>
  <c r="AQ82" i="10"/>
  <c r="AP82" i="10"/>
  <c r="AO82" i="10"/>
  <c r="AN82" i="10"/>
  <c r="AM82" i="10"/>
  <c r="AL82" i="10"/>
  <c r="AK82" i="10"/>
  <c r="AJ82" i="10"/>
  <c r="AI82" i="10"/>
  <c r="AH82" i="10"/>
  <c r="AG82" i="10"/>
  <c r="AF82" i="10"/>
  <c r="AE82" i="10"/>
  <c r="AD82" i="10"/>
  <c r="AC82" i="10"/>
  <c r="AB82" i="10"/>
  <c r="AA82" i="10"/>
  <c r="Z82" i="10"/>
  <c r="Y82" i="10"/>
  <c r="X82" i="10"/>
  <c r="W82" i="10"/>
  <c r="V82" i="10"/>
  <c r="BK81" i="10"/>
  <c r="BJ81" i="10"/>
  <c r="BI81" i="10"/>
  <c r="BH81" i="10"/>
  <c r="BG81" i="10"/>
  <c r="BF81" i="10"/>
  <c r="BE81" i="10"/>
  <c r="BD81" i="10"/>
  <c r="BC81" i="10"/>
  <c r="BB81" i="10"/>
  <c r="BA81" i="10"/>
  <c r="AZ81" i="10"/>
  <c r="AY81" i="10"/>
  <c r="AX81" i="10"/>
  <c r="AW81" i="10"/>
  <c r="AV81" i="10"/>
  <c r="AU81" i="10"/>
  <c r="AT81" i="10"/>
  <c r="AS81" i="10"/>
  <c r="AR81" i="10"/>
  <c r="AQ81" i="10"/>
  <c r="AP81" i="10"/>
  <c r="AO81" i="10"/>
  <c r="AN81" i="10"/>
  <c r="AM81" i="10"/>
  <c r="AL81" i="10"/>
  <c r="AK81" i="10"/>
  <c r="AJ81" i="10"/>
  <c r="AI81" i="10"/>
  <c r="AH81" i="10"/>
  <c r="AG81" i="10"/>
  <c r="AF81" i="10"/>
  <c r="AE81" i="10"/>
  <c r="AD81" i="10"/>
  <c r="AC81" i="10"/>
  <c r="AB81" i="10"/>
  <c r="AA81" i="10"/>
  <c r="Z81" i="10"/>
  <c r="Y81" i="10"/>
  <c r="X81" i="10"/>
  <c r="W81" i="10"/>
  <c r="V81" i="10"/>
  <c r="BK80" i="10"/>
  <c r="BJ80" i="10"/>
  <c r="BI80" i="10"/>
  <c r="BH80" i="10"/>
  <c r="BG80" i="10"/>
  <c r="BF80" i="10"/>
  <c r="BE80" i="10"/>
  <c r="BD80" i="10"/>
  <c r="BC80" i="10"/>
  <c r="BB80" i="10"/>
  <c r="BA80" i="10"/>
  <c r="AZ80" i="10"/>
  <c r="AY80" i="10"/>
  <c r="AX80" i="10"/>
  <c r="AW80" i="10"/>
  <c r="AV80" i="10"/>
  <c r="AU80" i="10"/>
  <c r="AT80" i="10"/>
  <c r="AS80" i="10"/>
  <c r="AR80" i="10"/>
  <c r="AQ80" i="10"/>
  <c r="AP80" i="10"/>
  <c r="AO80" i="10"/>
  <c r="AN80" i="10"/>
  <c r="AM80" i="10"/>
  <c r="AL80" i="10"/>
  <c r="AK80" i="10"/>
  <c r="AJ80" i="10"/>
  <c r="AI80" i="10"/>
  <c r="AH80" i="10"/>
  <c r="AG80" i="10"/>
  <c r="AF80" i="10"/>
  <c r="AE80" i="10"/>
  <c r="AD80" i="10"/>
  <c r="AC80" i="10"/>
  <c r="AB80" i="10"/>
  <c r="AA80" i="10"/>
  <c r="Z80" i="10"/>
  <c r="Y80" i="10"/>
  <c r="X80" i="10"/>
  <c r="W80" i="10"/>
  <c r="V80" i="10"/>
  <c r="BK79" i="10"/>
  <c r="BJ79" i="10"/>
  <c r="BI79" i="10"/>
  <c r="BH79" i="10"/>
  <c r="BG79" i="10"/>
  <c r="BF79" i="10"/>
  <c r="BE79" i="10"/>
  <c r="BD79" i="10"/>
  <c r="BC79" i="10"/>
  <c r="BB79" i="10"/>
  <c r="BA79" i="10"/>
  <c r="AZ79" i="10"/>
  <c r="AY79" i="10"/>
  <c r="AX79" i="10"/>
  <c r="AW79" i="10"/>
  <c r="AV79" i="10"/>
  <c r="AU79" i="10"/>
  <c r="AT79" i="10"/>
  <c r="AS79" i="10"/>
  <c r="AR79" i="10"/>
  <c r="AQ79" i="10"/>
  <c r="AP79" i="10"/>
  <c r="AO79" i="10"/>
  <c r="AN79" i="10"/>
  <c r="AM79" i="10"/>
  <c r="AL79" i="10"/>
  <c r="AK79" i="10"/>
  <c r="AJ79" i="10"/>
  <c r="AI79" i="10"/>
  <c r="AH79" i="10"/>
  <c r="AG79" i="10"/>
  <c r="AF79" i="10"/>
  <c r="AE79" i="10"/>
  <c r="AD79" i="10"/>
  <c r="AC79" i="10"/>
  <c r="AB79" i="10"/>
  <c r="AA79" i="10"/>
  <c r="Z79" i="10"/>
  <c r="Y79" i="10"/>
  <c r="X79" i="10"/>
  <c r="W79" i="10"/>
  <c r="V79" i="10"/>
  <c r="BK78" i="10"/>
  <c r="BJ78" i="10"/>
  <c r="BI78" i="10"/>
  <c r="BH78" i="10"/>
  <c r="BG78" i="10"/>
  <c r="BF78" i="10"/>
  <c r="BE78" i="10"/>
  <c r="BD78" i="10"/>
  <c r="BC78" i="10"/>
  <c r="BB78" i="10"/>
  <c r="BA78" i="10"/>
  <c r="AZ78" i="10"/>
  <c r="AY78" i="10"/>
  <c r="AX78" i="10"/>
  <c r="AW78" i="10"/>
  <c r="AV78" i="10"/>
  <c r="AU78" i="10"/>
  <c r="AT78" i="10"/>
  <c r="AS78" i="10"/>
  <c r="AR78" i="10"/>
  <c r="AQ78" i="10"/>
  <c r="AP78" i="10"/>
  <c r="AO78" i="10"/>
  <c r="AN78" i="10"/>
  <c r="AM78" i="10"/>
  <c r="AL78" i="10"/>
  <c r="AK78" i="10"/>
  <c r="AJ78" i="10"/>
  <c r="AI78" i="10"/>
  <c r="AH78" i="10"/>
  <c r="AG78" i="10"/>
  <c r="AF78" i="10"/>
  <c r="AE78" i="10"/>
  <c r="AD78" i="10"/>
  <c r="AC78" i="10"/>
  <c r="AB78" i="10"/>
  <c r="AA78" i="10"/>
  <c r="Z78" i="10"/>
  <c r="Y78" i="10"/>
  <c r="X78" i="10"/>
  <c r="W78" i="10"/>
  <c r="V78" i="10"/>
  <c r="BK77" i="10"/>
  <c r="BJ77" i="10"/>
  <c r="BI77" i="10"/>
  <c r="BH77" i="10"/>
  <c r="BG77" i="10"/>
  <c r="BF77" i="10"/>
  <c r="BE77" i="10"/>
  <c r="BD77" i="10"/>
  <c r="BC77" i="10"/>
  <c r="BB77" i="10"/>
  <c r="BA77" i="10"/>
  <c r="AZ77" i="10"/>
  <c r="AY77" i="10"/>
  <c r="AX77" i="10"/>
  <c r="AW77" i="10"/>
  <c r="AV77" i="10"/>
  <c r="AU77" i="10"/>
  <c r="AT77" i="10"/>
  <c r="AS77" i="10"/>
  <c r="AR77" i="10"/>
  <c r="AQ77" i="10"/>
  <c r="AP77" i="10"/>
  <c r="AO77" i="10"/>
  <c r="AN77" i="10"/>
  <c r="AM77" i="10"/>
  <c r="AL77" i="10"/>
  <c r="AK77" i="10"/>
  <c r="AJ77" i="10"/>
  <c r="AI77" i="10"/>
  <c r="AH77" i="10"/>
  <c r="AG77" i="10"/>
  <c r="AF77" i="10"/>
  <c r="AE77" i="10"/>
  <c r="AD77" i="10"/>
  <c r="AC77" i="10"/>
  <c r="AB77" i="10"/>
  <c r="AA77" i="10"/>
  <c r="Z77" i="10"/>
  <c r="Y77" i="10"/>
  <c r="X77" i="10"/>
  <c r="W77" i="10"/>
  <c r="V77" i="10"/>
  <c r="BK87" i="10"/>
  <c r="BJ87" i="10"/>
  <c r="BI87" i="10"/>
  <c r="BH87" i="10"/>
  <c r="BG87" i="10"/>
  <c r="BF87" i="10"/>
  <c r="BE87" i="10"/>
  <c r="BD87" i="10"/>
  <c r="BC87" i="10"/>
  <c r="BB87" i="10"/>
  <c r="BA87" i="10"/>
  <c r="AZ87" i="10"/>
  <c r="AY87" i="10"/>
  <c r="AX87" i="10"/>
  <c r="AW87" i="10"/>
  <c r="AV87" i="10"/>
  <c r="AU87" i="10"/>
  <c r="AT87" i="10"/>
  <c r="AS87" i="10"/>
  <c r="AR87" i="10"/>
  <c r="AQ87" i="10"/>
  <c r="AP87" i="10"/>
  <c r="AO87" i="10"/>
  <c r="AN87" i="10"/>
  <c r="AM87" i="10"/>
  <c r="AL87" i="10"/>
  <c r="AK87" i="10"/>
  <c r="AJ87" i="10"/>
  <c r="AI87" i="10"/>
  <c r="AH87" i="10"/>
  <c r="AG87" i="10"/>
  <c r="AF87" i="10"/>
  <c r="AE87" i="10"/>
  <c r="AD87" i="10"/>
  <c r="AC87" i="10"/>
  <c r="AB87" i="10"/>
  <c r="AA87" i="10"/>
  <c r="Z87" i="10"/>
  <c r="Y87" i="10"/>
  <c r="X87" i="10"/>
  <c r="W87" i="10"/>
  <c r="V87" i="10"/>
  <c r="BK83" i="10"/>
  <c r="BJ83" i="10"/>
  <c r="BI83" i="10"/>
  <c r="BH83" i="10"/>
  <c r="BG83" i="10"/>
  <c r="BF83" i="10"/>
  <c r="BE83" i="10"/>
  <c r="BD83" i="10"/>
  <c r="BC83" i="10"/>
  <c r="BB83" i="10"/>
  <c r="BA83" i="10"/>
  <c r="AZ83" i="10"/>
  <c r="AY83" i="10"/>
  <c r="AX83" i="10"/>
  <c r="AW83" i="10"/>
  <c r="AV83" i="10"/>
  <c r="AU83" i="10"/>
  <c r="AT83" i="10"/>
  <c r="AS83" i="10"/>
  <c r="AR83" i="10"/>
  <c r="AQ83" i="10"/>
  <c r="AP83" i="10"/>
  <c r="AO83" i="10"/>
  <c r="AN83" i="10"/>
  <c r="AM83" i="10"/>
  <c r="AL83" i="10"/>
  <c r="AK83" i="10"/>
  <c r="AJ83" i="10"/>
  <c r="AI83" i="10"/>
  <c r="AH83" i="10"/>
  <c r="AG83" i="10"/>
  <c r="AF83" i="10"/>
  <c r="AE83" i="10"/>
  <c r="AD83" i="10"/>
  <c r="AC83" i="10"/>
  <c r="AB83" i="10"/>
  <c r="AA83" i="10"/>
  <c r="Z83" i="10"/>
  <c r="Y83" i="10"/>
  <c r="X83" i="10"/>
  <c r="W83" i="10"/>
  <c r="V83" i="10"/>
  <c r="BK84" i="10"/>
  <c r="BJ84" i="10"/>
  <c r="BI84" i="10"/>
  <c r="BH84" i="10"/>
  <c r="BG84" i="10"/>
  <c r="BF84" i="10"/>
  <c r="BE84" i="10"/>
  <c r="BD84" i="10"/>
  <c r="BC84" i="10"/>
  <c r="BB84" i="10"/>
  <c r="BA84" i="10"/>
  <c r="AZ84" i="10"/>
  <c r="AY84" i="10"/>
  <c r="AX84" i="10"/>
  <c r="AW84" i="10"/>
  <c r="AV84" i="10"/>
  <c r="AU84" i="10"/>
  <c r="AT84" i="10"/>
  <c r="AS84" i="10"/>
  <c r="AR84" i="10"/>
  <c r="AQ84" i="10"/>
  <c r="AP84" i="10"/>
  <c r="AO84" i="10"/>
  <c r="AN84" i="10"/>
  <c r="AM84" i="10"/>
  <c r="AL84" i="10"/>
  <c r="AK84" i="10"/>
  <c r="AJ84" i="10"/>
  <c r="AI84" i="10"/>
  <c r="AH84" i="10"/>
  <c r="AG84" i="10"/>
  <c r="AF84" i="10"/>
  <c r="AE84" i="10"/>
  <c r="AD84" i="10"/>
  <c r="AC84" i="10"/>
  <c r="AB84" i="10"/>
  <c r="AA84" i="10"/>
  <c r="Z84" i="10"/>
  <c r="Y84" i="10"/>
  <c r="X84" i="10"/>
  <c r="W84" i="10"/>
  <c r="V84" i="10"/>
  <c r="BK86" i="10"/>
  <c r="BJ86" i="10"/>
  <c r="BI86" i="10"/>
  <c r="BH86" i="10"/>
  <c r="BG86" i="10"/>
  <c r="BF86" i="10"/>
  <c r="BE86" i="10"/>
  <c r="BD86" i="10"/>
  <c r="BC86" i="10"/>
  <c r="BB86" i="10"/>
  <c r="BA86" i="10"/>
  <c r="AZ86" i="10"/>
  <c r="AY86" i="10"/>
  <c r="AX86" i="10"/>
  <c r="AW86" i="10"/>
  <c r="AV86" i="10"/>
  <c r="AU86" i="10"/>
  <c r="AT86" i="10"/>
  <c r="AS86" i="10"/>
  <c r="AR86" i="10"/>
  <c r="AQ86" i="10"/>
  <c r="AP86" i="10"/>
  <c r="AO86" i="10"/>
  <c r="AN86" i="10"/>
  <c r="AM86" i="10"/>
  <c r="AL86" i="10"/>
  <c r="AK86" i="10"/>
  <c r="AJ86" i="10"/>
  <c r="AI86" i="10"/>
  <c r="AH86" i="10"/>
  <c r="AG86" i="10"/>
  <c r="AF86" i="10"/>
  <c r="AE86" i="10"/>
  <c r="AD86" i="10"/>
  <c r="AC86" i="10"/>
  <c r="AB86" i="10"/>
  <c r="AA86" i="10"/>
  <c r="Z86" i="10"/>
  <c r="Y86" i="10"/>
  <c r="X86" i="10"/>
  <c r="W86" i="10"/>
  <c r="V86" i="10"/>
  <c r="BK76" i="10"/>
  <c r="BJ76" i="10"/>
  <c r="BI76" i="10"/>
  <c r="BH76" i="10"/>
  <c r="BG76" i="10"/>
  <c r="BF76" i="10"/>
  <c r="BE76" i="10"/>
  <c r="BD76" i="10"/>
  <c r="BC76" i="10"/>
  <c r="BB76" i="10"/>
  <c r="BA76" i="10"/>
  <c r="AZ76" i="10"/>
  <c r="AY76" i="10"/>
  <c r="AX76" i="10"/>
  <c r="AW76" i="10"/>
  <c r="AV76" i="10"/>
  <c r="AU76" i="10"/>
  <c r="AT76" i="10"/>
  <c r="AS76" i="10"/>
  <c r="AR76" i="10"/>
  <c r="AQ76" i="10"/>
  <c r="AP76" i="10"/>
  <c r="AO76" i="10"/>
  <c r="AN76" i="10"/>
  <c r="AM76" i="10"/>
  <c r="AL76" i="10"/>
  <c r="AK76" i="10"/>
  <c r="AJ76" i="10"/>
  <c r="AI76" i="10"/>
  <c r="AH76" i="10"/>
  <c r="AG76" i="10"/>
  <c r="AF76" i="10"/>
  <c r="AE76" i="10"/>
  <c r="AD76" i="10"/>
  <c r="AC76" i="10"/>
  <c r="AB76" i="10"/>
  <c r="AA76" i="10"/>
  <c r="Z76" i="10"/>
  <c r="Y76" i="10"/>
  <c r="X76" i="10"/>
  <c r="W76" i="10"/>
  <c r="V76" i="10"/>
  <c r="BK73" i="10"/>
  <c r="BJ73" i="10"/>
  <c r="BI73" i="10"/>
  <c r="BH73" i="10"/>
  <c r="BG73" i="10"/>
  <c r="BF73" i="10"/>
  <c r="BE73" i="10"/>
  <c r="BD73" i="10"/>
  <c r="BC73" i="10"/>
  <c r="BB73" i="10"/>
  <c r="BA73" i="10"/>
  <c r="AZ73" i="10"/>
  <c r="AY73" i="10"/>
  <c r="AX73" i="10"/>
  <c r="AW73" i="10"/>
  <c r="AV73" i="10"/>
  <c r="AU73" i="10"/>
  <c r="AT73" i="10"/>
  <c r="AS73" i="10"/>
  <c r="AR73" i="10"/>
  <c r="AQ73" i="10"/>
  <c r="AP73" i="10"/>
  <c r="AO73" i="10"/>
  <c r="AN73" i="10"/>
  <c r="AM73" i="10"/>
  <c r="AL73" i="10"/>
  <c r="AK73" i="10"/>
  <c r="AJ73" i="10"/>
  <c r="AI73" i="10"/>
  <c r="AH73" i="10"/>
  <c r="AG73" i="10"/>
  <c r="AF73" i="10"/>
  <c r="AE73" i="10"/>
  <c r="AD73" i="10"/>
  <c r="AC73" i="10"/>
  <c r="AB73" i="10"/>
  <c r="AA73" i="10"/>
  <c r="Z73" i="10"/>
  <c r="Y73" i="10"/>
  <c r="X73" i="10"/>
  <c r="W73" i="10"/>
  <c r="V73" i="10"/>
  <c r="BK72" i="10"/>
  <c r="BJ72" i="10"/>
  <c r="BI72" i="10"/>
  <c r="BH72" i="10"/>
  <c r="BG72" i="10"/>
  <c r="BF72" i="10"/>
  <c r="BE72" i="10"/>
  <c r="BD72" i="10"/>
  <c r="BC72" i="10"/>
  <c r="BB72" i="10"/>
  <c r="BA72" i="10"/>
  <c r="AZ72" i="10"/>
  <c r="AY72" i="10"/>
  <c r="AX72" i="10"/>
  <c r="AW72" i="10"/>
  <c r="AV72" i="10"/>
  <c r="AU72" i="10"/>
  <c r="AT72" i="10"/>
  <c r="AS72" i="10"/>
  <c r="AR72" i="10"/>
  <c r="AQ72" i="10"/>
  <c r="AP72" i="10"/>
  <c r="AO72" i="10"/>
  <c r="AN72" i="10"/>
  <c r="AM72" i="10"/>
  <c r="AL72" i="10"/>
  <c r="AK72" i="10"/>
  <c r="AJ72" i="10"/>
  <c r="AI72" i="10"/>
  <c r="AH72" i="10"/>
  <c r="AG72" i="10"/>
  <c r="AF72" i="10"/>
  <c r="AE72" i="10"/>
  <c r="AD72" i="10"/>
  <c r="AC72" i="10"/>
  <c r="AB72" i="10"/>
  <c r="AA72" i="10"/>
  <c r="Z72" i="10"/>
  <c r="Y72" i="10"/>
  <c r="X72" i="10"/>
  <c r="W72" i="10"/>
  <c r="V72" i="10"/>
  <c r="BK71" i="10"/>
  <c r="BJ71" i="10"/>
  <c r="BI71" i="10"/>
  <c r="BH71" i="10"/>
  <c r="BG71" i="10"/>
  <c r="BF71" i="10"/>
  <c r="BE71" i="10"/>
  <c r="BD71" i="10"/>
  <c r="BC71" i="10"/>
  <c r="BB71" i="10"/>
  <c r="BA71" i="10"/>
  <c r="AZ71" i="10"/>
  <c r="AY71" i="10"/>
  <c r="AX71" i="10"/>
  <c r="AW71" i="10"/>
  <c r="AV71" i="10"/>
  <c r="AU71" i="10"/>
  <c r="AT71" i="10"/>
  <c r="AS71" i="10"/>
  <c r="AR71" i="10"/>
  <c r="AQ71" i="10"/>
  <c r="AP71" i="10"/>
  <c r="AO71" i="10"/>
  <c r="AN71" i="10"/>
  <c r="AM71" i="10"/>
  <c r="AL71" i="10"/>
  <c r="AK71" i="10"/>
  <c r="AJ71" i="10"/>
  <c r="AI71" i="10"/>
  <c r="AH71" i="10"/>
  <c r="AG71" i="10"/>
  <c r="AF71" i="10"/>
  <c r="AE71" i="10"/>
  <c r="AD71" i="10"/>
  <c r="AC71" i="10"/>
  <c r="AB71" i="10"/>
  <c r="AA71" i="10"/>
  <c r="Z71" i="10"/>
  <c r="Y71" i="10"/>
  <c r="X71" i="10"/>
  <c r="W71" i="10"/>
  <c r="V71" i="10"/>
  <c r="BK70" i="10"/>
  <c r="BJ70" i="10"/>
  <c r="BI70" i="10"/>
  <c r="BH70" i="10"/>
  <c r="BG70" i="10"/>
  <c r="BF70" i="10"/>
  <c r="BE70" i="10"/>
  <c r="BD70" i="10"/>
  <c r="BC70" i="10"/>
  <c r="BB70" i="10"/>
  <c r="BA70" i="10"/>
  <c r="AZ70" i="10"/>
  <c r="AY70" i="10"/>
  <c r="AX70" i="10"/>
  <c r="AW70" i="10"/>
  <c r="AV70" i="10"/>
  <c r="AU70" i="10"/>
  <c r="AT70" i="10"/>
  <c r="AS70" i="10"/>
  <c r="AR70" i="10"/>
  <c r="AQ70" i="10"/>
  <c r="AP70" i="10"/>
  <c r="AO70" i="10"/>
  <c r="AN70" i="10"/>
  <c r="AM70" i="10"/>
  <c r="AL70" i="10"/>
  <c r="AK70" i="10"/>
  <c r="AJ70" i="10"/>
  <c r="AI70" i="10"/>
  <c r="AH70" i="10"/>
  <c r="AG70" i="10"/>
  <c r="AF70" i="10"/>
  <c r="AE70" i="10"/>
  <c r="AD70" i="10"/>
  <c r="AC70" i="10"/>
  <c r="AB70" i="10"/>
  <c r="AA70" i="10"/>
  <c r="Z70" i="10"/>
  <c r="Y70" i="10"/>
  <c r="X70" i="10"/>
  <c r="W70" i="10"/>
  <c r="V70" i="10"/>
  <c r="BK68" i="10"/>
  <c r="BJ68" i="10"/>
  <c r="BI68" i="10"/>
  <c r="BH68" i="10"/>
  <c r="BG68" i="10"/>
  <c r="BF68" i="10"/>
  <c r="BE68" i="10"/>
  <c r="BD68" i="10"/>
  <c r="BC68" i="10"/>
  <c r="BB68" i="10"/>
  <c r="BA68" i="10"/>
  <c r="AZ68" i="10"/>
  <c r="AY68" i="10"/>
  <c r="AX68" i="10"/>
  <c r="AW68" i="10"/>
  <c r="AV68" i="10"/>
  <c r="AU68" i="10"/>
  <c r="AT68" i="10"/>
  <c r="AS68" i="10"/>
  <c r="AR68" i="10"/>
  <c r="AQ68" i="10"/>
  <c r="AP68" i="10"/>
  <c r="AO68" i="10"/>
  <c r="AN68" i="10"/>
  <c r="AM68" i="10"/>
  <c r="AL68" i="10"/>
  <c r="AK68" i="10"/>
  <c r="AJ68" i="10"/>
  <c r="AI68" i="10"/>
  <c r="AH68" i="10"/>
  <c r="AG68" i="10"/>
  <c r="AF68" i="10"/>
  <c r="AE68" i="10"/>
  <c r="AD68" i="10"/>
  <c r="AC68" i="10"/>
  <c r="AB68" i="10"/>
  <c r="AA68" i="10"/>
  <c r="Z68" i="10"/>
  <c r="Y68" i="10"/>
  <c r="X68" i="10"/>
  <c r="W68" i="10"/>
  <c r="V68" i="10"/>
  <c r="BK66" i="10"/>
  <c r="BJ66" i="10"/>
  <c r="BI66" i="10"/>
  <c r="BH66" i="10"/>
  <c r="BG66" i="10"/>
  <c r="BF66" i="10"/>
  <c r="BE66" i="10"/>
  <c r="BD66" i="10"/>
  <c r="BC66" i="10"/>
  <c r="BB66" i="10"/>
  <c r="BA66" i="10"/>
  <c r="AZ66" i="10"/>
  <c r="AY66" i="10"/>
  <c r="AX66" i="10"/>
  <c r="AW66" i="10"/>
  <c r="AV66" i="10"/>
  <c r="AU66" i="10"/>
  <c r="AT66" i="10"/>
  <c r="AS66" i="10"/>
  <c r="AR66" i="10"/>
  <c r="AQ66" i="10"/>
  <c r="AP66" i="10"/>
  <c r="AO66" i="10"/>
  <c r="AN66" i="10"/>
  <c r="AM66" i="10"/>
  <c r="AL66" i="10"/>
  <c r="AK66" i="10"/>
  <c r="AJ66" i="10"/>
  <c r="AI66" i="10"/>
  <c r="AH66" i="10"/>
  <c r="AG66" i="10"/>
  <c r="AF66" i="10"/>
  <c r="AE66" i="10"/>
  <c r="AD66" i="10"/>
  <c r="AC66" i="10"/>
  <c r="AB66" i="10"/>
  <c r="AA66" i="10"/>
  <c r="Z66" i="10"/>
  <c r="Y66" i="10"/>
  <c r="X66" i="10"/>
  <c r="W66" i="10"/>
  <c r="V66" i="10"/>
  <c r="BK65" i="10"/>
  <c r="BJ65" i="10"/>
  <c r="BI65" i="10"/>
  <c r="BH65" i="10"/>
  <c r="BG65" i="10"/>
  <c r="BF65" i="10"/>
  <c r="BE65" i="10"/>
  <c r="BD65" i="10"/>
  <c r="BC65" i="10"/>
  <c r="BB65" i="10"/>
  <c r="BA65" i="10"/>
  <c r="AZ65" i="10"/>
  <c r="AY65" i="10"/>
  <c r="AX65" i="10"/>
  <c r="AW65" i="10"/>
  <c r="AV65" i="10"/>
  <c r="AU65" i="10"/>
  <c r="AT65" i="10"/>
  <c r="AS65" i="10"/>
  <c r="AR65" i="10"/>
  <c r="AQ65" i="10"/>
  <c r="AP65" i="10"/>
  <c r="AO65" i="10"/>
  <c r="AN65" i="10"/>
  <c r="AM65" i="10"/>
  <c r="AL65" i="10"/>
  <c r="AK65" i="10"/>
  <c r="AJ65" i="10"/>
  <c r="AI65" i="10"/>
  <c r="AH65" i="10"/>
  <c r="AG65" i="10"/>
  <c r="AF65" i="10"/>
  <c r="AE65" i="10"/>
  <c r="AD65" i="10"/>
  <c r="AC65" i="10"/>
  <c r="AB65" i="10"/>
  <c r="AA65" i="10"/>
  <c r="Z65" i="10"/>
  <c r="Y65" i="10"/>
  <c r="X65" i="10"/>
  <c r="W65" i="10"/>
  <c r="V65" i="10"/>
  <c r="BK63" i="10"/>
  <c r="BJ63" i="10"/>
  <c r="BI63" i="10"/>
  <c r="BH63" i="10"/>
  <c r="BG63" i="10"/>
  <c r="BF63" i="10"/>
  <c r="BE63" i="10"/>
  <c r="BD63" i="10"/>
  <c r="BC63" i="10"/>
  <c r="BB63" i="10"/>
  <c r="BA63" i="10"/>
  <c r="AZ63" i="10"/>
  <c r="AY63" i="10"/>
  <c r="AX63" i="10"/>
  <c r="AW63" i="10"/>
  <c r="AV63" i="10"/>
  <c r="AU63" i="10"/>
  <c r="AT63" i="10"/>
  <c r="AS63" i="10"/>
  <c r="AR63" i="10"/>
  <c r="AQ63" i="10"/>
  <c r="AP63" i="10"/>
  <c r="AO63" i="10"/>
  <c r="AN63" i="10"/>
  <c r="AM63" i="10"/>
  <c r="AL63" i="10"/>
  <c r="AK63" i="10"/>
  <c r="AJ63" i="10"/>
  <c r="AI63" i="10"/>
  <c r="AH63" i="10"/>
  <c r="AG63" i="10"/>
  <c r="AF63" i="10"/>
  <c r="AE63" i="10"/>
  <c r="AD63" i="10"/>
  <c r="AC63" i="10"/>
  <c r="AB63" i="10"/>
  <c r="AA63" i="10"/>
  <c r="Z63" i="10"/>
  <c r="Y63" i="10"/>
  <c r="X63" i="10"/>
  <c r="W63" i="10"/>
  <c r="V63" i="10"/>
  <c r="BK67" i="10"/>
  <c r="BJ67" i="10"/>
  <c r="BI67" i="10"/>
  <c r="BH67" i="10"/>
  <c r="BG67" i="10"/>
  <c r="BF67" i="10"/>
  <c r="BE67" i="10"/>
  <c r="BD67" i="10"/>
  <c r="BC67" i="10"/>
  <c r="BB67" i="10"/>
  <c r="BA67" i="10"/>
  <c r="AZ67" i="10"/>
  <c r="AY67" i="10"/>
  <c r="AX67" i="10"/>
  <c r="AW67" i="10"/>
  <c r="AV67" i="10"/>
  <c r="AU67" i="10"/>
  <c r="AT67" i="10"/>
  <c r="AS67" i="10"/>
  <c r="AR67" i="10"/>
  <c r="AQ67" i="10"/>
  <c r="AP67" i="10"/>
  <c r="AO67" i="10"/>
  <c r="AN67" i="10"/>
  <c r="AM67" i="10"/>
  <c r="AL67" i="10"/>
  <c r="AK67" i="10"/>
  <c r="AJ67" i="10"/>
  <c r="AI67" i="10"/>
  <c r="AH67" i="10"/>
  <c r="AG67" i="10"/>
  <c r="AF67" i="10"/>
  <c r="AE67" i="10"/>
  <c r="AD67" i="10"/>
  <c r="AC67" i="10"/>
  <c r="AB67" i="10"/>
  <c r="AA67" i="10"/>
  <c r="Z67" i="10"/>
  <c r="Y67" i="10"/>
  <c r="X67" i="10"/>
  <c r="W67" i="10"/>
  <c r="V67" i="10"/>
  <c r="BK69" i="10"/>
  <c r="BJ69" i="10"/>
  <c r="BI69" i="10"/>
  <c r="BH69" i="10"/>
  <c r="BG69" i="10"/>
  <c r="BF69" i="10"/>
  <c r="BE69" i="10"/>
  <c r="BD69" i="10"/>
  <c r="BC69" i="10"/>
  <c r="BB69" i="10"/>
  <c r="BA69" i="10"/>
  <c r="AZ69" i="10"/>
  <c r="AY69" i="10"/>
  <c r="AX69" i="10"/>
  <c r="AW69" i="10"/>
  <c r="AV69" i="10"/>
  <c r="AU69" i="10"/>
  <c r="AT69" i="10"/>
  <c r="AS69" i="10"/>
  <c r="AR69" i="10"/>
  <c r="AQ69" i="10"/>
  <c r="AP69" i="10"/>
  <c r="AO69" i="10"/>
  <c r="AN69" i="10"/>
  <c r="AM69" i="10"/>
  <c r="AL69" i="10"/>
  <c r="AK69" i="10"/>
  <c r="AJ69" i="10"/>
  <c r="AI69" i="10"/>
  <c r="AH69" i="10"/>
  <c r="AG69" i="10"/>
  <c r="AF69" i="10"/>
  <c r="AE69" i="10"/>
  <c r="AD69" i="10"/>
  <c r="AC69" i="10"/>
  <c r="AB69" i="10"/>
  <c r="AA69" i="10"/>
  <c r="Z69" i="10"/>
  <c r="Y69" i="10"/>
  <c r="X69" i="10"/>
  <c r="W69" i="10"/>
  <c r="V69" i="10"/>
  <c r="BK64" i="10"/>
  <c r="BJ64" i="10"/>
  <c r="BI64" i="10"/>
  <c r="BH64" i="10"/>
  <c r="BG64" i="10"/>
  <c r="BF64" i="10"/>
  <c r="BE64" i="10"/>
  <c r="BD64" i="10"/>
  <c r="BC64" i="10"/>
  <c r="BB64" i="10"/>
  <c r="BA64" i="10"/>
  <c r="AZ64" i="10"/>
  <c r="AY64" i="10"/>
  <c r="AX64" i="10"/>
  <c r="AW64" i="10"/>
  <c r="AV64" i="10"/>
  <c r="AU64" i="10"/>
  <c r="AT64" i="10"/>
  <c r="AS64" i="10"/>
  <c r="AR64" i="10"/>
  <c r="AQ64" i="10"/>
  <c r="AP64" i="10"/>
  <c r="AO64" i="10"/>
  <c r="AN64" i="10"/>
  <c r="AM64" i="10"/>
  <c r="AL64" i="10"/>
  <c r="AK64" i="10"/>
  <c r="AJ64" i="10"/>
  <c r="AI64" i="10"/>
  <c r="AH64" i="10"/>
  <c r="AG64" i="10"/>
  <c r="AF64" i="10"/>
  <c r="AE64" i="10"/>
  <c r="AD64" i="10"/>
  <c r="AC64" i="10"/>
  <c r="AB64" i="10"/>
  <c r="AA64" i="10"/>
  <c r="Z64" i="10"/>
  <c r="Y64" i="10"/>
  <c r="X64" i="10"/>
  <c r="W64" i="10"/>
  <c r="V64" i="10"/>
  <c r="BK62" i="10"/>
  <c r="BJ62" i="10"/>
  <c r="BI62" i="10"/>
  <c r="BH62" i="10"/>
  <c r="BG62" i="10"/>
  <c r="BF62" i="10"/>
  <c r="BE62" i="10"/>
  <c r="BD62" i="10"/>
  <c r="BC62" i="10"/>
  <c r="BB62" i="10"/>
  <c r="BA62" i="10"/>
  <c r="AZ62" i="10"/>
  <c r="AY62" i="10"/>
  <c r="AX62" i="10"/>
  <c r="AW62" i="10"/>
  <c r="AV62" i="10"/>
  <c r="AU62" i="10"/>
  <c r="AT62" i="10"/>
  <c r="AS62" i="10"/>
  <c r="AR62" i="10"/>
  <c r="AQ62" i="10"/>
  <c r="AP62" i="10"/>
  <c r="AO62" i="10"/>
  <c r="AN62" i="10"/>
  <c r="AM62" i="10"/>
  <c r="AL62" i="10"/>
  <c r="AK62" i="10"/>
  <c r="AJ62" i="10"/>
  <c r="AI62" i="10"/>
  <c r="AH62" i="10"/>
  <c r="AG62" i="10"/>
  <c r="AF62" i="10"/>
  <c r="AE62" i="10"/>
  <c r="AD62" i="10"/>
  <c r="AC62" i="10"/>
  <c r="AB62" i="10"/>
  <c r="AA62" i="10"/>
  <c r="Z62" i="10"/>
  <c r="Y62" i="10"/>
  <c r="X62" i="10"/>
  <c r="W62" i="10"/>
  <c r="V62" i="10"/>
  <c r="BK59" i="10"/>
  <c r="BJ59" i="10"/>
  <c r="BI59" i="10"/>
  <c r="BH59" i="10"/>
  <c r="BG59" i="10"/>
  <c r="BF59" i="10"/>
  <c r="BE59" i="10"/>
  <c r="BD59" i="10"/>
  <c r="BC59" i="10"/>
  <c r="BB59" i="10"/>
  <c r="BA59" i="10"/>
  <c r="AZ59" i="10"/>
  <c r="AY59" i="10"/>
  <c r="AX59" i="10"/>
  <c r="AW59" i="10"/>
  <c r="AV59" i="10"/>
  <c r="AU59" i="10"/>
  <c r="AT59" i="10"/>
  <c r="AS59" i="10"/>
  <c r="AR59" i="10"/>
  <c r="AQ59" i="10"/>
  <c r="AP59" i="10"/>
  <c r="AO59" i="10"/>
  <c r="AN59" i="10"/>
  <c r="AM59" i="10"/>
  <c r="AL59" i="10"/>
  <c r="AK59" i="10"/>
  <c r="AJ59" i="10"/>
  <c r="AI59" i="10"/>
  <c r="AH59" i="10"/>
  <c r="AG59" i="10"/>
  <c r="AF59" i="10"/>
  <c r="AE59" i="10"/>
  <c r="AD59" i="10"/>
  <c r="AC59" i="10"/>
  <c r="AB59" i="10"/>
  <c r="AA59" i="10"/>
  <c r="Z59" i="10"/>
  <c r="Y59" i="10"/>
  <c r="X59" i="10"/>
  <c r="W59" i="10"/>
  <c r="V59" i="10"/>
  <c r="BK58" i="10"/>
  <c r="BJ58" i="10"/>
  <c r="BI58" i="10"/>
  <c r="BH58" i="10"/>
  <c r="BG58" i="10"/>
  <c r="BF58" i="10"/>
  <c r="BE58" i="10"/>
  <c r="BD58" i="10"/>
  <c r="BC58" i="10"/>
  <c r="BB58" i="10"/>
  <c r="BA58" i="10"/>
  <c r="AZ58" i="10"/>
  <c r="AY58" i="10"/>
  <c r="AX58" i="10"/>
  <c r="AW58" i="10"/>
  <c r="AV58" i="10"/>
  <c r="AU58" i="10"/>
  <c r="AT58" i="10"/>
  <c r="AS58" i="10"/>
  <c r="AR58" i="10"/>
  <c r="AQ58" i="10"/>
  <c r="AP58" i="10"/>
  <c r="AO58" i="10"/>
  <c r="AN58" i="10"/>
  <c r="AM58" i="10"/>
  <c r="AL58" i="10"/>
  <c r="AK58" i="10"/>
  <c r="AJ58" i="10"/>
  <c r="AI58" i="10"/>
  <c r="AH58" i="10"/>
  <c r="AG58" i="10"/>
  <c r="AF58" i="10"/>
  <c r="AE58" i="10"/>
  <c r="AD58" i="10"/>
  <c r="AC58" i="10"/>
  <c r="AB58" i="10"/>
  <c r="AA58" i="10"/>
  <c r="Z58" i="10"/>
  <c r="Y58" i="10"/>
  <c r="X58" i="10"/>
  <c r="W58" i="10"/>
  <c r="V58" i="10"/>
  <c r="BK57" i="10"/>
  <c r="BJ57" i="10"/>
  <c r="BI57" i="10"/>
  <c r="BH57" i="10"/>
  <c r="BG57" i="10"/>
  <c r="BF57" i="10"/>
  <c r="BE57" i="10"/>
  <c r="BD57" i="10"/>
  <c r="BC57" i="10"/>
  <c r="BB57" i="10"/>
  <c r="BA57" i="10"/>
  <c r="AZ57" i="10"/>
  <c r="AY57" i="10"/>
  <c r="AX57" i="10"/>
  <c r="AW57" i="10"/>
  <c r="AV57" i="10"/>
  <c r="AU57" i="10"/>
  <c r="AT57" i="10"/>
  <c r="AS57" i="10"/>
  <c r="AR57" i="10"/>
  <c r="AQ57" i="10"/>
  <c r="AP57" i="10"/>
  <c r="AO57" i="10"/>
  <c r="AN57" i="10"/>
  <c r="AM57" i="10"/>
  <c r="AL57" i="10"/>
  <c r="AK57" i="10"/>
  <c r="AJ57" i="10"/>
  <c r="AI57" i="10"/>
  <c r="AH57" i="10"/>
  <c r="AG57" i="10"/>
  <c r="AF57" i="10"/>
  <c r="AE57" i="10"/>
  <c r="AD57" i="10"/>
  <c r="AC57" i="10"/>
  <c r="AB57" i="10"/>
  <c r="AA57" i="10"/>
  <c r="Z57" i="10"/>
  <c r="Y57" i="10"/>
  <c r="X57" i="10"/>
  <c r="W57" i="10"/>
  <c r="V57" i="10"/>
  <c r="BK56" i="10"/>
  <c r="BJ56" i="10"/>
  <c r="BI56" i="10"/>
  <c r="BH56" i="10"/>
  <c r="BG56" i="10"/>
  <c r="BF56" i="10"/>
  <c r="BE56" i="10"/>
  <c r="BD56" i="10"/>
  <c r="BC56" i="10"/>
  <c r="BB56" i="10"/>
  <c r="BA56" i="10"/>
  <c r="AZ56" i="10"/>
  <c r="AY56" i="10"/>
  <c r="AX56" i="10"/>
  <c r="AW56" i="10"/>
  <c r="AV56" i="10"/>
  <c r="AU56" i="10"/>
  <c r="AT56" i="10"/>
  <c r="AS56" i="10"/>
  <c r="AR56" i="10"/>
  <c r="AQ56" i="10"/>
  <c r="AP56" i="10"/>
  <c r="AO56" i="10"/>
  <c r="AN56" i="10"/>
  <c r="AM56" i="10"/>
  <c r="AL56" i="10"/>
  <c r="AK56" i="10"/>
  <c r="AJ56" i="10"/>
  <c r="AI56" i="10"/>
  <c r="AH56" i="10"/>
  <c r="AG56" i="10"/>
  <c r="AF56" i="10"/>
  <c r="AE56" i="10"/>
  <c r="AD56" i="10"/>
  <c r="AC56" i="10"/>
  <c r="AB56" i="10"/>
  <c r="AA56" i="10"/>
  <c r="Z56" i="10"/>
  <c r="Y56" i="10"/>
  <c r="X56" i="10"/>
  <c r="W56" i="10"/>
  <c r="V56" i="10"/>
  <c r="BK54" i="10"/>
  <c r="BJ54" i="10"/>
  <c r="BI54" i="10"/>
  <c r="BH54" i="10"/>
  <c r="BG54" i="10"/>
  <c r="BF54" i="10"/>
  <c r="BE54" i="10"/>
  <c r="BD54" i="10"/>
  <c r="BC54" i="10"/>
  <c r="BB54" i="10"/>
  <c r="BA54" i="10"/>
  <c r="AZ54" i="10"/>
  <c r="AY54" i="10"/>
  <c r="AX54" i="10"/>
  <c r="AW54" i="10"/>
  <c r="AV54" i="10"/>
  <c r="AU54" i="10"/>
  <c r="AT54" i="10"/>
  <c r="AS54" i="10"/>
  <c r="AR54" i="10"/>
  <c r="AQ54" i="10"/>
  <c r="AP54" i="10"/>
  <c r="AO54" i="10"/>
  <c r="AN54" i="10"/>
  <c r="AM54" i="10"/>
  <c r="AL54" i="10"/>
  <c r="AK54" i="10"/>
  <c r="AJ54" i="10"/>
  <c r="AI54" i="10"/>
  <c r="AH54" i="10"/>
  <c r="AG54" i="10"/>
  <c r="AF54" i="10"/>
  <c r="AE54" i="10"/>
  <c r="AD54" i="10"/>
  <c r="AC54" i="10"/>
  <c r="AB54" i="10"/>
  <c r="AA54" i="10"/>
  <c r="Z54" i="10"/>
  <c r="Y54" i="10"/>
  <c r="X54" i="10"/>
  <c r="W54" i="10"/>
  <c r="V54" i="10"/>
  <c r="BK55" i="10"/>
  <c r="BJ55" i="10"/>
  <c r="BI55" i="10"/>
  <c r="BH55" i="10"/>
  <c r="BG55" i="10"/>
  <c r="BF55" i="10"/>
  <c r="BE55" i="10"/>
  <c r="BD55" i="10"/>
  <c r="BC55" i="10"/>
  <c r="BB55" i="10"/>
  <c r="BA55" i="10"/>
  <c r="AZ55" i="10"/>
  <c r="AY55" i="10"/>
  <c r="AX55" i="10"/>
  <c r="AW55" i="10"/>
  <c r="AV55" i="10"/>
  <c r="AU55" i="10"/>
  <c r="AT55" i="10"/>
  <c r="AS55" i="10"/>
  <c r="AR55" i="10"/>
  <c r="AQ55" i="10"/>
  <c r="AP55" i="10"/>
  <c r="AO55" i="10"/>
  <c r="AN55" i="10"/>
  <c r="AM55" i="10"/>
  <c r="AL55" i="10"/>
  <c r="AK55" i="10"/>
  <c r="AJ55" i="10"/>
  <c r="AI55" i="10"/>
  <c r="AH55" i="10"/>
  <c r="AG55" i="10"/>
  <c r="AF55" i="10"/>
  <c r="AE55" i="10"/>
  <c r="AD55" i="10"/>
  <c r="AC55" i="10"/>
  <c r="AB55" i="10"/>
  <c r="AA55" i="10"/>
  <c r="Z55" i="10"/>
  <c r="Y55" i="10"/>
  <c r="X55" i="10"/>
  <c r="W55" i="10"/>
  <c r="V55" i="10"/>
  <c r="BK52" i="10"/>
  <c r="BJ52" i="10"/>
  <c r="BI52" i="10"/>
  <c r="BH52" i="10"/>
  <c r="BG52" i="10"/>
  <c r="BF52" i="10"/>
  <c r="BE52" i="10"/>
  <c r="BD52" i="10"/>
  <c r="BC52" i="10"/>
  <c r="BB52" i="10"/>
  <c r="BA52" i="10"/>
  <c r="AZ52" i="10"/>
  <c r="AY52" i="10"/>
  <c r="AX52" i="10"/>
  <c r="AW52" i="10"/>
  <c r="AV52" i="10"/>
  <c r="AU52" i="10"/>
  <c r="AT52" i="10"/>
  <c r="AS52" i="10"/>
  <c r="AR52" i="10"/>
  <c r="AQ52" i="10"/>
  <c r="AP52" i="10"/>
  <c r="AO52" i="10"/>
  <c r="AN52" i="10"/>
  <c r="AM52" i="10"/>
  <c r="AL52" i="10"/>
  <c r="AK52" i="10"/>
  <c r="AJ52" i="10"/>
  <c r="AI52" i="10"/>
  <c r="AH52" i="10"/>
  <c r="AG52" i="10"/>
  <c r="AF52" i="10"/>
  <c r="AE52" i="10"/>
  <c r="AD52" i="10"/>
  <c r="AC52" i="10"/>
  <c r="AB52" i="10"/>
  <c r="AA52" i="10"/>
  <c r="Z52" i="10"/>
  <c r="Y52" i="10"/>
  <c r="X52" i="10"/>
  <c r="W52" i="10"/>
  <c r="V52" i="10"/>
  <c r="BK51" i="10"/>
  <c r="BJ51" i="10"/>
  <c r="BI51" i="10"/>
  <c r="BH51" i="10"/>
  <c r="BG51" i="10"/>
  <c r="BF51" i="10"/>
  <c r="BE51" i="10"/>
  <c r="BD51" i="10"/>
  <c r="BC51" i="10"/>
  <c r="BB51" i="10"/>
  <c r="BA51" i="10"/>
  <c r="AZ51" i="10"/>
  <c r="AY51" i="10"/>
  <c r="AX51" i="10"/>
  <c r="AW51" i="10"/>
  <c r="AV51" i="10"/>
  <c r="AU51" i="10"/>
  <c r="AT51" i="10"/>
  <c r="AS51" i="10"/>
  <c r="AR51" i="10"/>
  <c r="AQ51" i="10"/>
  <c r="AP51" i="10"/>
  <c r="AO51" i="10"/>
  <c r="AN51" i="10"/>
  <c r="AM51" i="10"/>
  <c r="AL51" i="10"/>
  <c r="AK51" i="10"/>
  <c r="AJ51" i="10"/>
  <c r="AI51" i="10"/>
  <c r="AH51" i="10"/>
  <c r="AG51" i="10"/>
  <c r="AF51" i="10"/>
  <c r="AE51" i="10"/>
  <c r="AD51" i="10"/>
  <c r="AC51" i="10"/>
  <c r="AB51" i="10"/>
  <c r="AA51" i="10"/>
  <c r="Z51" i="10"/>
  <c r="Y51" i="10"/>
  <c r="X51" i="10"/>
  <c r="W51" i="10"/>
  <c r="V51" i="10"/>
  <c r="BK50" i="10"/>
  <c r="BJ50" i="10"/>
  <c r="BI50" i="10"/>
  <c r="BH50" i="10"/>
  <c r="BG50" i="10"/>
  <c r="BF50" i="10"/>
  <c r="BE50" i="10"/>
  <c r="BD50" i="10"/>
  <c r="BC50" i="10"/>
  <c r="BB50" i="10"/>
  <c r="BA50" i="10"/>
  <c r="AZ50" i="10"/>
  <c r="AY50" i="10"/>
  <c r="AX50" i="10"/>
  <c r="AW50" i="10"/>
  <c r="AV50" i="10"/>
  <c r="AU50" i="10"/>
  <c r="AT50" i="10"/>
  <c r="AS50" i="10"/>
  <c r="AR50" i="10"/>
  <c r="AQ50" i="10"/>
  <c r="AP50" i="10"/>
  <c r="AO50" i="10"/>
  <c r="AN50" i="10"/>
  <c r="AM50" i="10"/>
  <c r="AL50" i="10"/>
  <c r="AK50" i="10"/>
  <c r="AJ50" i="10"/>
  <c r="AI50" i="10"/>
  <c r="AH50" i="10"/>
  <c r="AG50" i="10"/>
  <c r="AF50" i="10"/>
  <c r="AE50" i="10"/>
  <c r="AD50" i="10"/>
  <c r="AC50" i="10"/>
  <c r="AB50" i="10"/>
  <c r="AA50" i="10"/>
  <c r="Z50" i="10"/>
  <c r="Y50" i="10"/>
  <c r="X50" i="10"/>
  <c r="W50" i="10"/>
  <c r="V50" i="10"/>
  <c r="BK53" i="10"/>
  <c r="BJ53" i="10"/>
  <c r="BI53" i="10"/>
  <c r="BH53" i="10"/>
  <c r="BG53" i="10"/>
  <c r="BF53" i="10"/>
  <c r="BE53" i="10"/>
  <c r="BD53" i="10"/>
  <c r="BC53" i="10"/>
  <c r="BB53" i="10"/>
  <c r="BA53" i="10"/>
  <c r="AZ53" i="10"/>
  <c r="AY53" i="10"/>
  <c r="AX53" i="10"/>
  <c r="AW53" i="10"/>
  <c r="AV53" i="10"/>
  <c r="AU53" i="10"/>
  <c r="AT53" i="10"/>
  <c r="AS53" i="10"/>
  <c r="AR53" i="10"/>
  <c r="AQ53" i="10"/>
  <c r="AP53" i="10"/>
  <c r="AO53" i="10"/>
  <c r="AN53" i="10"/>
  <c r="AM53" i="10"/>
  <c r="AL53" i="10"/>
  <c r="AK53" i="10"/>
  <c r="AJ53" i="10"/>
  <c r="AI53" i="10"/>
  <c r="AH53" i="10"/>
  <c r="AG53" i="10"/>
  <c r="AF53" i="10"/>
  <c r="AE53" i="10"/>
  <c r="AD53" i="10"/>
  <c r="AC53" i="10"/>
  <c r="AB53" i="10"/>
  <c r="AA53" i="10"/>
  <c r="Z53" i="10"/>
  <c r="Y53" i="10"/>
  <c r="X53" i="10"/>
  <c r="W53" i="10"/>
  <c r="V53" i="10"/>
  <c r="BK48" i="10"/>
  <c r="BJ48" i="10"/>
  <c r="BI48" i="10"/>
  <c r="BH48" i="10"/>
  <c r="BG48" i="10"/>
  <c r="BF48" i="10"/>
  <c r="BE48" i="10"/>
  <c r="BD48" i="10"/>
  <c r="BC48" i="10"/>
  <c r="BB48" i="10"/>
  <c r="BA48" i="10"/>
  <c r="AZ48" i="10"/>
  <c r="AY48" i="10"/>
  <c r="AX48" i="10"/>
  <c r="AW48" i="10"/>
  <c r="AV48" i="10"/>
  <c r="AU48" i="10"/>
  <c r="AT48" i="10"/>
  <c r="AS48" i="10"/>
  <c r="AR48" i="10"/>
  <c r="AQ48" i="10"/>
  <c r="AP48" i="10"/>
  <c r="AO48" i="10"/>
  <c r="AN48" i="10"/>
  <c r="AM48" i="10"/>
  <c r="AL48" i="10"/>
  <c r="AK48" i="10"/>
  <c r="AJ48" i="10"/>
  <c r="AI48" i="10"/>
  <c r="AH48" i="10"/>
  <c r="AG48" i="10"/>
  <c r="AF48" i="10"/>
  <c r="AE48" i="10"/>
  <c r="AD48" i="10"/>
  <c r="AC48" i="10"/>
  <c r="AB48" i="10"/>
  <c r="AA48" i="10"/>
  <c r="Z48" i="10"/>
  <c r="Y48" i="10"/>
  <c r="X48" i="10"/>
  <c r="W48" i="10"/>
  <c r="V48" i="10"/>
  <c r="BK49" i="10"/>
  <c r="BJ49" i="10"/>
  <c r="BI49" i="10"/>
  <c r="BH49" i="10"/>
  <c r="BG49" i="10"/>
  <c r="BF49" i="10"/>
  <c r="BE49" i="10"/>
  <c r="BD49" i="10"/>
  <c r="BC49" i="10"/>
  <c r="BB49" i="10"/>
  <c r="BA49" i="10"/>
  <c r="AZ49" i="10"/>
  <c r="AY49" i="10"/>
  <c r="AX49" i="10"/>
  <c r="AW49" i="10"/>
  <c r="AV49" i="10"/>
  <c r="AU49" i="10"/>
  <c r="AT49" i="10"/>
  <c r="AS49" i="10"/>
  <c r="AR49" i="10"/>
  <c r="AQ49" i="10"/>
  <c r="AP49" i="10"/>
  <c r="AO49" i="10"/>
  <c r="AN49" i="10"/>
  <c r="AM49" i="10"/>
  <c r="AL49" i="10"/>
  <c r="AK49" i="10"/>
  <c r="AJ49" i="10"/>
  <c r="AI49" i="10"/>
  <c r="AH49" i="10"/>
  <c r="AG49" i="10"/>
  <c r="AF49" i="10"/>
  <c r="AE49" i="10"/>
  <c r="AD49" i="10"/>
  <c r="AC49" i="10"/>
  <c r="AB49" i="10"/>
  <c r="AA49" i="10"/>
  <c r="Z49" i="10"/>
  <c r="Y49" i="10"/>
  <c r="X49" i="10"/>
  <c r="W49" i="10"/>
  <c r="V49" i="10"/>
  <c r="BK40" i="10"/>
  <c r="BJ40" i="10"/>
  <c r="BI40" i="10"/>
  <c r="BH40" i="10"/>
  <c r="BG40" i="10"/>
  <c r="BF40" i="10"/>
  <c r="BE40" i="10"/>
  <c r="BD40" i="10"/>
  <c r="BC40" i="10"/>
  <c r="BB40" i="10"/>
  <c r="BA40" i="10"/>
  <c r="AZ40" i="10"/>
  <c r="AY40" i="10"/>
  <c r="AX40" i="10"/>
  <c r="AW40" i="10"/>
  <c r="AV40" i="10"/>
  <c r="AU40" i="10"/>
  <c r="AT40" i="10"/>
  <c r="AS40" i="10"/>
  <c r="AR40" i="10"/>
  <c r="AQ40" i="10"/>
  <c r="AP40" i="10"/>
  <c r="AO40" i="10"/>
  <c r="AN40" i="10"/>
  <c r="AM40" i="10"/>
  <c r="AL40" i="10"/>
  <c r="AK40" i="10"/>
  <c r="AJ40" i="10"/>
  <c r="AI40" i="10"/>
  <c r="AH40" i="10"/>
  <c r="AG40" i="10"/>
  <c r="AF40" i="10"/>
  <c r="AE40" i="10"/>
  <c r="AD40" i="10"/>
  <c r="AC40" i="10"/>
  <c r="AB40" i="10"/>
  <c r="AA40" i="10"/>
  <c r="Z40" i="10"/>
  <c r="Y40" i="10"/>
  <c r="X40" i="10"/>
  <c r="W40" i="10"/>
  <c r="V40" i="10"/>
  <c r="K598" i="1"/>
  <c r="I598" i="1"/>
  <c r="G598" i="1"/>
  <c r="BK45" i="10"/>
  <c r="BJ45" i="10"/>
  <c r="BI45" i="10"/>
  <c r="BH45" i="10"/>
  <c r="BG45" i="10"/>
  <c r="BF45" i="10"/>
  <c r="BE45" i="10"/>
  <c r="BD45" i="10"/>
  <c r="BC45" i="10"/>
  <c r="BB45" i="10"/>
  <c r="BA45" i="10"/>
  <c r="AZ45" i="10"/>
  <c r="AY45" i="10"/>
  <c r="AX45" i="10"/>
  <c r="AW45" i="10"/>
  <c r="AV45" i="10"/>
  <c r="AU45" i="10"/>
  <c r="AT45" i="10"/>
  <c r="AS45" i="10"/>
  <c r="AR45" i="10"/>
  <c r="AQ45" i="10"/>
  <c r="AP45" i="10"/>
  <c r="AO45" i="10"/>
  <c r="AN45" i="10"/>
  <c r="AM45" i="10"/>
  <c r="AL45" i="10"/>
  <c r="AK45" i="10"/>
  <c r="AJ45" i="10"/>
  <c r="AI45" i="10"/>
  <c r="AH45" i="10"/>
  <c r="AG45" i="10"/>
  <c r="AF45" i="10"/>
  <c r="AE45" i="10"/>
  <c r="AD45" i="10"/>
  <c r="AC45" i="10"/>
  <c r="AB45" i="10"/>
  <c r="AA45" i="10"/>
  <c r="Z45" i="10"/>
  <c r="Y45" i="10"/>
  <c r="X45" i="10"/>
  <c r="W45" i="10"/>
  <c r="V45" i="10"/>
  <c r="BK44" i="10"/>
  <c r="BJ44" i="10"/>
  <c r="BI44" i="10"/>
  <c r="BH44" i="10"/>
  <c r="BG44" i="10"/>
  <c r="BF44" i="10"/>
  <c r="BE44" i="10"/>
  <c r="BD44" i="10"/>
  <c r="BC44" i="10"/>
  <c r="BB44" i="10"/>
  <c r="BA44" i="10"/>
  <c r="AZ44" i="10"/>
  <c r="AY44" i="10"/>
  <c r="AX44" i="10"/>
  <c r="AW44" i="10"/>
  <c r="AV44" i="10"/>
  <c r="AU44" i="10"/>
  <c r="AT44" i="10"/>
  <c r="AS44" i="10"/>
  <c r="AR44" i="10"/>
  <c r="AQ44" i="10"/>
  <c r="AP44" i="10"/>
  <c r="AO44" i="10"/>
  <c r="AN44" i="10"/>
  <c r="AM44" i="10"/>
  <c r="AL44" i="10"/>
  <c r="AK44" i="10"/>
  <c r="AJ44" i="10"/>
  <c r="AI44" i="10"/>
  <c r="AH44" i="10"/>
  <c r="AG44" i="10"/>
  <c r="AF44" i="10"/>
  <c r="AE44" i="10"/>
  <c r="AD44" i="10"/>
  <c r="AC44" i="10"/>
  <c r="AB44" i="10"/>
  <c r="AA44" i="10"/>
  <c r="Z44" i="10"/>
  <c r="Y44" i="10"/>
  <c r="X44" i="10"/>
  <c r="W44" i="10"/>
  <c r="V44" i="10"/>
  <c r="BK43" i="10"/>
  <c r="BJ43" i="10"/>
  <c r="BI43" i="10"/>
  <c r="BH43" i="10"/>
  <c r="BG43" i="10"/>
  <c r="BF43" i="10"/>
  <c r="BE43" i="10"/>
  <c r="BD43" i="10"/>
  <c r="BC43" i="10"/>
  <c r="BB43" i="10"/>
  <c r="BA43" i="10"/>
  <c r="AZ43" i="10"/>
  <c r="AY43" i="10"/>
  <c r="AX43" i="10"/>
  <c r="AW43" i="10"/>
  <c r="AV43" i="10"/>
  <c r="AU43" i="10"/>
  <c r="AT43" i="10"/>
  <c r="AS43" i="10"/>
  <c r="AR43" i="10"/>
  <c r="AQ43" i="10"/>
  <c r="AP43" i="10"/>
  <c r="AO43" i="10"/>
  <c r="AN43" i="10"/>
  <c r="AM43" i="10"/>
  <c r="AL43" i="10"/>
  <c r="AK43" i="10"/>
  <c r="AJ43" i="10"/>
  <c r="AI43" i="10"/>
  <c r="AH43" i="10"/>
  <c r="AG43" i="10"/>
  <c r="AF43" i="10"/>
  <c r="AE43" i="10"/>
  <c r="AD43" i="10"/>
  <c r="AC43" i="10"/>
  <c r="AB43" i="10"/>
  <c r="AA43" i="10"/>
  <c r="Z43" i="10"/>
  <c r="Y43" i="10"/>
  <c r="X43" i="10"/>
  <c r="W43" i="10"/>
  <c r="V43" i="10"/>
  <c r="BK41" i="10"/>
  <c r="BJ41" i="10"/>
  <c r="BI41" i="10"/>
  <c r="BH41" i="10"/>
  <c r="BG41" i="10"/>
  <c r="BF41" i="10"/>
  <c r="BE41" i="10"/>
  <c r="BD41" i="10"/>
  <c r="BC41" i="10"/>
  <c r="BB41" i="10"/>
  <c r="BA41" i="10"/>
  <c r="AZ41" i="10"/>
  <c r="AY41" i="10"/>
  <c r="AX41" i="10"/>
  <c r="AW41" i="10"/>
  <c r="AV41" i="10"/>
  <c r="AU41" i="10"/>
  <c r="AT41" i="10"/>
  <c r="AS41" i="10"/>
  <c r="AR41" i="10"/>
  <c r="AQ41" i="10"/>
  <c r="AP41" i="10"/>
  <c r="AO41" i="10"/>
  <c r="AN41" i="10"/>
  <c r="AM41" i="10"/>
  <c r="AL41" i="10"/>
  <c r="AK41" i="10"/>
  <c r="AJ41" i="10"/>
  <c r="AI41" i="10"/>
  <c r="AH41" i="10"/>
  <c r="AG41" i="10"/>
  <c r="AF41" i="10"/>
  <c r="AE41" i="10"/>
  <c r="AD41" i="10"/>
  <c r="AC41" i="10"/>
  <c r="AB41" i="10"/>
  <c r="AA41" i="10"/>
  <c r="Z41" i="10"/>
  <c r="Y41" i="10"/>
  <c r="X41" i="10"/>
  <c r="W41" i="10"/>
  <c r="V41" i="10"/>
  <c r="BK39" i="10"/>
  <c r="BJ39" i="10"/>
  <c r="BI39" i="10"/>
  <c r="BH39" i="10"/>
  <c r="BG39" i="10"/>
  <c r="BF39" i="10"/>
  <c r="BE39" i="10"/>
  <c r="BD39" i="10"/>
  <c r="BC39" i="10"/>
  <c r="BB39" i="10"/>
  <c r="BA39" i="10"/>
  <c r="AZ39" i="10"/>
  <c r="AY39" i="10"/>
  <c r="AX39" i="10"/>
  <c r="AW39" i="10"/>
  <c r="AV39" i="10"/>
  <c r="AU39" i="10"/>
  <c r="AT39" i="10"/>
  <c r="AS39" i="10"/>
  <c r="AR39" i="10"/>
  <c r="AQ39" i="10"/>
  <c r="AP39" i="10"/>
  <c r="AO39" i="10"/>
  <c r="AN39" i="10"/>
  <c r="AM39" i="10"/>
  <c r="AL39" i="10"/>
  <c r="AK39" i="10"/>
  <c r="AJ39" i="10"/>
  <c r="AI39" i="10"/>
  <c r="AH39" i="10"/>
  <c r="AG39" i="10"/>
  <c r="AF39" i="10"/>
  <c r="AE39" i="10"/>
  <c r="AD39" i="10"/>
  <c r="AC39" i="10"/>
  <c r="AB39" i="10"/>
  <c r="AA39" i="10"/>
  <c r="Z39" i="10"/>
  <c r="Y39" i="10"/>
  <c r="X39" i="10"/>
  <c r="W39" i="10"/>
  <c r="V39" i="10"/>
  <c r="BK38" i="10"/>
  <c r="BJ38" i="10"/>
  <c r="BI38" i="10"/>
  <c r="BH38" i="10"/>
  <c r="BG38" i="10"/>
  <c r="BF38" i="10"/>
  <c r="BE38" i="10"/>
  <c r="BD38" i="10"/>
  <c r="BC38" i="10"/>
  <c r="BB38" i="10"/>
  <c r="BA38" i="10"/>
  <c r="AZ38" i="10"/>
  <c r="AY38" i="10"/>
  <c r="AX38" i="10"/>
  <c r="AW38" i="10"/>
  <c r="AV38" i="10"/>
  <c r="AU38" i="10"/>
  <c r="AT38" i="10"/>
  <c r="AS38" i="10"/>
  <c r="AR38" i="10"/>
  <c r="AQ38" i="10"/>
  <c r="AP38" i="10"/>
  <c r="AO38" i="10"/>
  <c r="AN38" i="10"/>
  <c r="AM38" i="10"/>
  <c r="AL38" i="10"/>
  <c r="AK38" i="10"/>
  <c r="AJ38" i="10"/>
  <c r="AI38" i="10"/>
  <c r="AH38" i="10"/>
  <c r="AG38" i="10"/>
  <c r="AF38" i="10"/>
  <c r="AE38" i="10"/>
  <c r="AD38" i="10"/>
  <c r="AC38" i="10"/>
  <c r="AB38" i="10"/>
  <c r="AA38" i="10"/>
  <c r="Z38" i="10"/>
  <c r="Y38" i="10"/>
  <c r="X38" i="10"/>
  <c r="W38" i="10"/>
  <c r="V38" i="10"/>
  <c r="BK37" i="10"/>
  <c r="BJ37" i="10"/>
  <c r="BI37" i="10"/>
  <c r="BH37" i="10"/>
  <c r="BG37" i="10"/>
  <c r="BF37" i="10"/>
  <c r="BE37" i="10"/>
  <c r="BD37" i="10"/>
  <c r="BC37" i="10"/>
  <c r="BB37" i="10"/>
  <c r="BA37" i="10"/>
  <c r="AZ37" i="10"/>
  <c r="AY37" i="10"/>
  <c r="AX37" i="10"/>
  <c r="AW37" i="10"/>
  <c r="AV37" i="10"/>
  <c r="AU37" i="10"/>
  <c r="AT37" i="10"/>
  <c r="AS37" i="10"/>
  <c r="AR37" i="10"/>
  <c r="AQ37" i="10"/>
  <c r="AP37" i="10"/>
  <c r="AO37" i="10"/>
  <c r="AN37" i="10"/>
  <c r="AM37" i="10"/>
  <c r="AL37" i="10"/>
  <c r="AK37" i="10"/>
  <c r="AJ37" i="10"/>
  <c r="AI37" i="10"/>
  <c r="AH37" i="10"/>
  <c r="AG37" i="10"/>
  <c r="AF37" i="10"/>
  <c r="AE37" i="10"/>
  <c r="AD37" i="10"/>
  <c r="AC37" i="10"/>
  <c r="AB37" i="10"/>
  <c r="AA37" i="10"/>
  <c r="Z37" i="10"/>
  <c r="Y37" i="10"/>
  <c r="X37" i="10"/>
  <c r="W37" i="10"/>
  <c r="V37" i="10"/>
  <c r="BK36" i="10"/>
  <c r="BJ36" i="10"/>
  <c r="BI36" i="10"/>
  <c r="BH36" i="10"/>
  <c r="BG36" i="10"/>
  <c r="BF36" i="10"/>
  <c r="BE36" i="10"/>
  <c r="BD36" i="10"/>
  <c r="BC36" i="10"/>
  <c r="BB36" i="10"/>
  <c r="BA36" i="10"/>
  <c r="AZ36" i="10"/>
  <c r="AY36" i="10"/>
  <c r="AX36" i="10"/>
  <c r="AW36" i="10"/>
  <c r="AV36" i="10"/>
  <c r="AU36" i="10"/>
  <c r="AT36" i="10"/>
  <c r="AS36" i="10"/>
  <c r="AR36" i="10"/>
  <c r="AQ36" i="10"/>
  <c r="AP36" i="10"/>
  <c r="AO36" i="10"/>
  <c r="AN36" i="10"/>
  <c r="AM36" i="10"/>
  <c r="AL36" i="10"/>
  <c r="AK36" i="10"/>
  <c r="AJ36" i="10"/>
  <c r="AI36" i="10"/>
  <c r="AH36" i="10"/>
  <c r="AG36" i="10"/>
  <c r="AF36" i="10"/>
  <c r="AE36" i="10"/>
  <c r="AD36" i="10"/>
  <c r="AC36" i="10"/>
  <c r="AB36" i="10"/>
  <c r="AA36" i="10"/>
  <c r="Z36" i="10"/>
  <c r="Y36" i="10"/>
  <c r="X36" i="10"/>
  <c r="W36" i="10"/>
  <c r="V36" i="10"/>
  <c r="BK35" i="10"/>
  <c r="BJ35" i="10"/>
  <c r="BI35" i="10"/>
  <c r="BH35" i="10"/>
  <c r="BG35" i="10"/>
  <c r="BF35" i="10"/>
  <c r="BE35" i="10"/>
  <c r="BD35" i="10"/>
  <c r="BC35" i="10"/>
  <c r="BB35" i="10"/>
  <c r="BA35" i="10"/>
  <c r="AZ35" i="10"/>
  <c r="AY35" i="10"/>
  <c r="AX35" i="10"/>
  <c r="AW35" i="10"/>
  <c r="AV35" i="10"/>
  <c r="AU35" i="10"/>
  <c r="AT35" i="10"/>
  <c r="AS35" i="10"/>
  <c r="AR35" i="10"/>
  <c r="AQ35" i="10"/>
  <c r="AP35" i="10"/>
  <c r="AO35" i="10"/>
  <c r="AN35" i="10"/>
  <c r="AM35" i="10"/>
  <c r="AL35" i="10"/>
  <c r="AK35" i="10"/>
  <c r="AJ35" i="10"/>
  <c r="AI35" i="10"/>
  <c r="AH35" i="10"/>
  <c r="AG35" i="10"/>
  <c r="AF35" i="10"/>
  <c r="AE35" i="10"/>
  <c r="AD35" i="10"/>
  <c r="AC35" i="10"/>
  <c r="AB35" i="10"/>
  <c r="AA35" i="10"/>
  <c r="Z35" i="10"/>
  <c r="Y35" i="10"/>
  <c r="X35" i="10"/>
  <c r="W35" i="10"/>
  <c r="V35" i="10"/>
  <c r="BK42" i="10"/>
  <c r="BJ42" i="10"/>
  <c r="BI42" i="10"/>
  <c r="BH42" i="10"/>
  <c r="BG42" i="10"/>
  <c r="BF42" i="10"/>
  <c r="BE42" i="10"/>
  <c r="BD42" i="10"/>
  <c r="BC42" i="10"/>
  <c r="BB42" i="10"/>
  <c r="BA42" i="10"/>
  <c r="AZ42" i="10"/>
  <c r="AY42" i="10"/>
  <c r="AX42" i="10"/>
  <c r="AW42" i="10"/>
  <c r="AV42" i="10"/>
  <c r="AU42" i="10"/>
  <c r="AT42" i="10"/>
  <c r="AS42" i="10"/>
  <c r="AR42" i="10"/>
  <c r="AQ42" i="10"/>
  <c r="AP42" i="10"/>
  <c r="AO42" i="10"/>
  <c r="AN42" i="10"/>
  <c r="AM42" i="10"/>
  <c r="AL42" i="10"/>
  <c r="AK42" i="10"/>
  <c r="AJ42" i="10"/>
  <c r="AI42" i="10"/>
  <c r="AH42" i="10"/>
  <c r="AG42" i="10"/>
  <c r="AF42" i="10"/>
  <c r="AE42" i="10"/>
  <c r="AD42" i="10"/>
  <c r="AC42" i="10"/>
  <c r="AB42" i="10"/>
  <c r="AA42" i="10"/>
  <c r="Z42" i="10"/>
  <c r="Y42" i="10"/>
  <c r="X42" i="10"/>
  <c r="W42" i="10"/>
  <c r="V42" i="10"/>
  <c r="BK34" i="10"/>
  <c r="BJ34" i="10"/>
  <c r="BI34" i="10"/>
  <c r="BH34" i="10"/>
  <c r="BG34" i="10"/>
  <c r="BF34" i="10"/>
  <c r="BE34" i="10"/>
  <c r="BD34" i="10"/>
  <c r="BC34" i="10"/>
  <c r="BB34" i="10"/>
  <c r="BA34" i="10"/>
  <c r="AZ34" i="10"/>
  <c r="AY34" i="10"/>
  <c r="AX34" i="10"/>
  <c r="AW34" i="10"/>
  <c r="AV34" i="10"/>
  <c r="AU34" i="10"/>
  <c r="AT34" i="10"/>
  <c r="AS34" i="10"/>
  <c r="AR34" i="10"/>
  <c r="AQ34" i="10"/>
  <c r="AP34" i="10"/>
  <c r="AO34" i="10"/>
  <c r="AN34" i="10"/>
  <c r="AM34" i="10"/>
  <c r="AL34" i="10"/>
  <c r="AK34" i="10"/>
  <c r="AJ34" i="10"/>
  <c r="AI34" i="10"/>
  <c r="AH34" i="10"/>
  <c r="AG34" i="10"/>
  <c r="AF34" i="10"/>
  <c r="AE34" i="10"/>
  <c r="AD34" i="10"/>
  <c r="AC34" i="10"/>
  <c r="AB34" i="10"/>
  <c r="AA34" i="10"/>
  <c r="Z34" i="10"/>
  <c r="Y34" i="10"/>
  <c r="X34" i="10"/>
  <c r="W34" i="10"/>
  <c r="V34" i="10"/>
  <c r="AX69" i="22" l="1"/>
  <c r="AX155" i="22"/>
  <c r="BJ69" i="22"/>
  <c r="BJ155" i="22"/>
  <c r="AU154" i="22"/>
  <c r="AG69" i="22"/>
  <c r="AG155" i="22"/>
  <c r="AU157" i="22"/>
  <c r="AI69" i="22"/>
  <c r="AI155" i="22"/>
  <c r="AU69" i="22"/>
  <c r="T713" i="1"/>
  <c r="T28" i="11"/>
  <c r="T14" i="11"/>
  <c r="T140" i="11"/>
  <c r="T98" i="11"/>
  <c r="T679" i="1"/>
  <c r="T111" i="11"/>
  <c r="T41" i="11"/>
  <c r="T82" i="11"/>
  <c r="T138" i="11"/>
  <c r="T598" i="1"/>
  <c r="T81" i="11"/>
  <c r="T53" i="11"/>
  <c r="P438" i="1"/>
  <c r="N80" i="11"/>
  <c r="N94" i="11"/>
  <c r="I151" i="10"/>
  <c r="K151" i="10"/>
  <c r="G122" i="11"/>
  <c r="I122" i="11"/>
  <c r="T439" i="1"/>
  <c r="T108" i="11" s="1"/>
  <c r="K122" i="11"/>
  <c r="T438" i="1"/>
  <c r="G151" i="10"/>
  <c r="BC84" i="11"/>
  <c r="K93" i="11"/>
  <c r="G10" i="11"/>
  <c r="I10" i="11"/>
  <c r="K10" i="11"/>
  <c r="AN84" i="11"/>
  <c r="G93" i="11"/>
  <c r="AQ84" i="11"/>
  <c r="I93" i="11"/>
  <c r="T65" i="11"/>
  <c r="T9" i="11"/>
  <c r="T23" i="11"/>
  <c r="T51" i="11"/>
  <c r="T21" i="11"/>
  <c r="T148" i="10"/>
  <c r="G132" i="11"/>
  <c r="G118" i="11"/>
  <c r="I132" i="11"/>
  <c r="I118" i="11"/>
  <c r="K132" i="11"/>
  <c r="G161" i="10"/>
  <c r="I161" i="10"/>
  <c r="I72" i="11"/>
  <c r="I30" i="11"/>
  <c r="K100" i="11"/>
  <c r="K44" i="11"/>
  <c r="I94" i="11"/>
  <c r="I80" i="11"/>
  <c r="G59" i="11"/>
  <c r="G17" i="11"/>
  <c r="I51" i="11"/>
  <c r="I23" i="11"/>
  <c r="K83" i="11"/>
  <c r="K27" i="11"/>
  <c r="K72" i="11"/>
  <c r="K30" i="11"/>
  <c r="G120" i="11"/>
  <c r="G50" i="11"/>
  <c r="G81" i="11"/>
  <c r="G53" i="11"/>
  <c r="G69" i="11"/>
  <c r="G55" i="11"/>
  <c r="G136" i="11"/>
  <c r="G66" i="11"/>
  <c r="G96" i="11"/>
  <c r="G68" i="11"/>
  <c r="I73" i="11"/>
  <c r="I115" i="11"/>
  <c r="K94" i="11"/>
  <c r="K80" i="11"/>
  <c r="K112" i="11"/>
  <c r="K84" i="11"/>
  <c r="G98" i="11"/>
  <c r="G140" i="11"/>
  <c r="I134" i="11"/>
  <c r="I106" i="11"/>
  <c r="K127" i="11"/>
  <c r="K113" i="11"/>
  <c r="I83" i="11"/>
  <c r="I27" i="11"/>
  <c r="K56" i="11"/>
  <c r="K42" i="11"/>
  <c r="G65" i="11"/>
  <c r="G9" i="11"/>
  <c r="G123" i="11"/>
  <c r="G11" i="11"/>
  <c r="G139" i="11"/>
  <c r="G13" i="11"/>
  <c r="G85" i="11"/>
  <c r="G15" i="11"/>
  <c r="I59" i="11"/>
  <c r="I17" i="11"/>
  <c r="K23" i="11"/>
  <c r="K51" i="11"/>
  <c r="G135" i="11"/>
  <c r="G37" i="11"/>
  <c r="G111" i="11"/>
  <c r="G41" i="11"/>
  <c r="G71" i="11"/>
  <c r="G43" i="11"/>
  <c r="G87" i="11"/>
  <c r="G45" i="11"/>
  <c r="I120" i="11"/>
  <c r="I50" i="11"/>
  <c r="I81" i="11"/>
  <c r="I53" i="11"/>
  <c r="I69" i="11"/>
  <c r="I55" i="11"/>
  <c r="I136" i="11"/>
  <c r="I66" i="11"/>
  <c r="I96" i="11"/>
  <c r="I68" i="11"/>
  <c r="K73" i="11"/>
  <c r="K115" i="11"/>
  <c r="G95" i="11"/>
  <c r="G109" i="11"/>
  <c r="I140" i="11"/>
  <c r="I98" i="11"/>
  <c r="K134" i="11"/>
  <c r="K106" i="11"/>
  <c r="I158" i="10"/>
  <c r="I172" i="10"/>
  <c r="G134" i="11"/>
  <c r="G106" i="11"/>
  <c r="I65" i="11"/>
  <c r="I9" i="11"/>
  <c r="I123" i="11"/>
  <c r="I11" i="11"/>
  <c r="I139" i="11"/>
  <c r="I13" i="11"/>
  <c r="I85" i="11"/>
  <c r="I15" i="11"/>
  <c r="K17" i="11"/>
  <c r="K59" i="11"/>
  <c r="G24" i="11"/>
  <c r="G38" i="11"/>
  <c r="G124" i="11"/>
  <c r="G26" i="11"/>
  <c r="G141" i="11"/>
  <c r="G29" i="11"/>
  <c r="G101" i="11"/>
  <c r="G31" i="11"/>
  <c r="I135" i="11"/>
  <c r="I37" i="11"/>
  <c r="I111" i="11"/>
  <c r="I41" i="11"/>
  <c r="I71" i="11"/>
  <c r="I43" i="11"/>
  <c r="I87" i="11"/>
  <c r="I45" i="11"/>
  <c r="K120" i="11"/>
  <c r="K50" i="11"/>
  <c r="K81" i="11"/>
  <c r="K53" i="11"/>
  <c r="K69" i="11"/>
  <c r="K55" i="11"/>
  <c r="K136" i="11"/>
  <c r="K66" i="11"/>
  <c r="K96" i="11"/>
  <c r="K68" i="11"/>
  <c r="U115" i="11"/>
  <c r="U73" i="11"/>
  <c r="G121" i="11"/>
  <c r="G79" i="11"/>
  <c r="G138" i="11"/>
  <c r="G82" i="11"/>
  <c r="I109" i="11"/>
  <c r="I95" i="11"/>
  <c r="K140" i="11"/>
  <c r="K98" i="11"/>
  <c r="S143" i="11"/>
  <c r="S129" i="11"/>
  <c r="G51" i="11"/>
  <c r="G23" i="11"/>
  <c r="G115" i="11"/>
  <c r="G73" i="11"/>
  <c r="K125" i="11"/>
  <c r="K97" i="11"/>
  <c r="K9" i="11"/>
  <c r="K65" i="11"/>
  <c r="K123" i="11"/>
  <c r="K11" i="11"/>
  <c r="K139" i="11"/>
  <c r="K13" i="11"/>
  <c r="K85" i="11"/>
  <c r="K15" i="11"/>
  <c r="U17" i="11"/>
  <c r="U59" i="11"/>
  <c r="I38" i="11"/>
  <c r="I24" i="11"/>
  <c r="I26" i="11"/>
  <c r="I124" i="11"/>
  <c r="I141" i="11"/>
  <c r="I29" i="11"/>
  <c r="I101" i="11"/>
  <c r="I31" i="11"/>
  <c r="K135" i="11"/>
  <c r="K37" i="11"/>
  <c r="K111" i="11"/>
  <c r="K41" i="11"/>
  <c r="K71" i="11"/>
  <c r="K43" i="11"/>
  <c r="K45" i="11"/>
  <c r="K87" i="11"/>
  <c r="G70" i="11"/>
  <c r="G126" i="11"/>
  <c r="I79" i="11"/>
  <c r="I121" i="11"/>
  <c r="I82" i="11"/>
  <c r="I138" i="11"/>
  <c r="K109" i="11"/>
  <c r="K95" i="11"/>
  <c r="K40" i="11"/>
  <c r="K12" i="11"/>
  <c r="K28" i="11"/>
  <c r="K14" i="11"/>
  <c r="I127" i="11"/>
  <c r="I113" i="11"/>
  <c r="G54" i="10"/>
  <c r="G40" i="10"/>
  <c r="G114" i="11"/>
  <c r="G16" i="11"/>
  <c r="K38" i="11"/>
  <c r="K24" i="11"/>
  <c r="K124" i="11"/>
  <c r="K26" i="11"/>
  <c r="K141" i="11"/>
  <c r="K29" i="11"/>
  <c r="K101" i="11"/>
  <c r="K31" i="11"/>
  <c r="U87" i="11"/>
  <c r="U45" i="11"/>
  <c r="G108" i="11"/>
  <c r="G52" i="11"/>
  <c r="G99" i="11"/>
  <c r="G57" i="11"/>
  <c r="I70" i="11"/>
  <c r="I126" i="11"/>
  <c r="K121" i="11"/>
  <c r="K79" i="11"/>
  <c r="K82" i="11"/>
  <c r="K138" i="11"/>
  <c r="K172" i="10"/>
  <c r="K158" i="10"/>
  <c r="G21" i="11"/>
  <c r="G148" i="10"/>
  <c r="K54" i="10"/>
  <c r="K40" i="10"/>
  <c r="I84" i="11"/>
  <c r="I112" i="11"/>
  <c r="I54" i="10"/>
  <c r="I40" i="10"/>
  <c r="G40" i="11"/>
  <c r="G12" i="11"/>
  <c r="G28" i="11"/>
  <c r="G14" i="11"/>
  <c r="I114" i="11"/>
  <c r="I16" i="11"/>
  <c r="U101" i="11"/>
  <c r="U31" i="11"/>
  <c r="G56" i="11"/>
  <c r="G42" i="11"/>
  <c r="G44" i="11"/>
  <c r="G100" i="11"/>
  <c r="I108" i="11"/>
  <c r="I52" i="11"/>
  <c r="I99" i="11"/>
  <c r="I57" i="11"/>
  <c r="K126" i="11"/>
  <c r="K70" i="11"/>
  <c r="G125" i="11"/>
  <c r="G97" i="11"/>
  <c r="G172" i="10"/>
  <c r="G158" i="10"/>
  <c r="I21" i="11"/>
  <c r="I148" i="10"/>
  <c r="I40" i="11"/>
  <c r="I12" i="11"/>
  <c r="I28" i="11"/>
  <c r="I14" i="11"/>
  <c r="K114" i="11"/>
  <c r="K16" i="11"/>
  <c r="G27" i="11"/>
  <c r="G83" i="11"/>
  <c r="G72" i="11"/>
  <c r="G30" i="11"/>
  <c r="I56" i="11"/>
  <c r="I42" i="11"/>
  <c r="I100" i="11"/>
  <c r="I44" i="11"/>
  <c r="K108" i="11"/>
  <c r="K52" i="11"/>
  <c r="K99" i="11"/>
  <c r="K57" i="11"/>
  <c r="G94" i="11"/>
  <c r="G80" i="11"/>
  <c r="G112" i="11"/>
  <c r="G84" i="11"/>
  <c r="I125" i="11"/>
  <c r="I97" i="11"/>
  <c r="G127" i="11"/>
  <c r="G113" i="11"/>
  <c r="K21" i="11"/>
  <c r="K148" i="10"/>
  <c r="R233" i="1"/>
  <c r="P169" i="10"/>
  <c r="R598" i="1"/>
  <c r="P19" i="11"/>
  <c r="R10" i="11"/>
  <c r="R758" i="1"/>
  <c r="R151" i="10"/>
  <c r="R7" i="11"/>
  <c r="R25" i="11"/>
  <c r="R146" i="10"/>
  <c r="R161" i="10"/>
  <c r="R132" i="11"/>
  <c r="R677" i="1"/>
  <c r="R133" i="11"/>
  <c r="R476" i="1"/>
  <c r="R118" i="11"/>
  <c r="R122" i="11"/>
  <c r="R315" i="1"/>
  <c r="R833" i="1"/>
  <c r="P103" i="11"/>
  <c r="R110" i="11"/>
  <c r="R93" i="11"/>
  <c r="R680" i="1"/>
  <c r="R972" i="1"/>
  <c r="R760" i="1"/>
  <c r="P91" i="11"/>
  <c r="R830" i="1"/>
  <c r="R380" i="1"/>
  <c r="P78" i="11"/>
  <c r="R438" i="1"/>
  <c r="R761" i="1"/>
  <c r="R77" i="11"/>
  <c r="R440" i="1"/>
  <c r="R973" i="1"/>
  <c r="R67" i="11"/>
  <c r="R713" i="1"/>
  <c r="R439" i="1"/>
  <c r="R54" i="11"/>
  <c r="R832" i="1"/>
  <c r="R379" i="1"/>
  <c r="R971" i="1"/>
  <c r="R378" i="1"/>
  <c r="R901" i="1"/>
  <c r="R314" i="1"/>
  <c r="P47" i="11"/>
  <c r="R39" i="11"/>
  <c r="R899" i="1"/>
  <c r="R555" i="1"/>
  <c r="R397" i="1"/>
  <c r="R377" i="1"/>
  <c r="R933" i="1"/>
  <c r="P33" i="11"/>
  <c r="R932" i="1"/>
  <c r="P161" i="10"/>
  <c r="R678" i="1"/>
  <c r="R169" i="10"/>
  <c r="R78" i="11"/>
  <c r="R91" i="11"/>
  <c r="R103" i="11"/>
  <c r="P67" i="11"/>
  <c r="P10" i="11"/>
  <c r="P54" i="11"/>
  <c r="P39" i="11"/>
  <c r="R759" i="1"/>
  <c r="R47" i="11"/>
  <c r="R603" i="1"/>
  <c r="P118" i="11"/>
  <c r="R19" i="11"/>
  <c r="R477" i="1"/>
  <c r="P110" i="11"/>
  <c r="P151" i="10"/>
  <c r="R902" i="1"/>
  <c r="R679" i="1"/>
  <c r="R519" i="1"/>
  <c r="R559" i="1"/>
  <c r="P122" i="11"/>
  <c r="P132" i="11"/>
  <c r="R602" i="1"/>
  <c r="R633" i="1"/>
  <c r="P133" i="11"/>
  <c r="P93" i="11"/>
  <c r="P77" i="11"/>
  <c r="R831" i="1"/>
  <c r="R834" i="1"/>
  <c r="P25" i="11"/>
  <c r="P7" i="11"/>
  <c r="P146" i="10"/>
  <c r="U972" i="1" l="1"/>
  <c r="U971" i="1"/>
  <c r="U973" i="1"/>
  <c r="U933" i="1"/>
  <c r="U901" i="1"/>
  <c r="U902" i="1"/>
  <c r="U899" i="1"/>
  <c r="X134" i="22"/>
  <c r="X74" i="22"/>
  <c r="T70" i="11"/>
  <c r="T126" i="11"/>
  <c r="U760" i="1"/>
  <c r="U761" i="1"/>
  <c r="U758" i="1"/>
  <c r="U759" i="1"/>
  <c r="U713" i="1"/>
  <c r="U832" i="1"/>
  <c r="U830" i="1"/>
  <c r="U833" i="1"/>
  <c r="U831" i="1"/>
  <c r="U834" i="1"/>
  <c r="U679" i="1"/>
  <c r="T27" i="11"/>
  <c r="T83" i="11"/>
  <c r="U677" i="1"/>
  <c r="U680" i="1"/>
  <c r="U678" i="1"/>
  <c r="U633" i="1"/>
  <c r="T40" i="10"/>
  <c r="T54" i="10"/>
  <c r="U603" i="1"/>
  <c r="U598" i="1"/>
  <c r="U602" i="1"/>
  <c r="U559" i="1"/>
  <c r="U555" i="1"/>
  <c r="U519" i="1"/>
  <c r="U477" i="1"/>
  <c r="U476" i="1"/>
  <c r="T80" i="11"/>
  <c r="T52" i="11"/>
  <c r="T94" i="11"/>
  <c r="U439" i="1"/>
  <c r="U440" i="1"/>
  <c r="AK84" i="11"/>
  <c r="AE84" i="11"/>
  <c r="W84" i="11"/>
  <c r="U438" i="1"/>
  <c r="U397" i="1"/>
  <c r="U380" i="1"/>
  <c r="U378" i="1"/>
  <c r="U377" i="1"/>
  <c r="U379" i="1"/>
  <c r="U315" i="1"/>
  <c r="U314" i="1"/>
  <c r="U233" i="1"/>
  <c r="R33" i="11"/>
  <c r="P70" i="11"/>
  <c r="P126" i="11"/>
  <c r="P135" i="11"/>
  <c r="P37" i="11"/>
  <c r="P98" i="11"/>
  <c r="P140" i="11"/>
  <c r="R124" i="11"/>
  <c r="R26" i="11"/>
  <c r="P114" i="11"/>
  <c r="P16" i="11"/>
  <c r="P125" i="11"/>
  <c r="P97" i="11"/>
  <c r="P71" i="11"/>
  <c r="P43" i="11"/>
  <c r="R100" i="11"/>
  <c r="R44" i="11"/>
  <c r="R59" i="11"/>
  <c r="R17" i="11"/>
  <c r="R66" i="11"/>
  <c r="R136" i="11"/>
  <c r="R112" i="11"/>
  <c r="R84" i="11"/>
  <c r="R113" i="11"/>
  <c r="R127" i="11"/>
  <c r="R123" i="11"/>
  <c r="R11" i="11"/>
  <c r="P127" i="11"/>
  <c r="P113" i="11"/>
  <c r="R82" i="11"/>
  <c r="R138" i="11"/>
  <c r="R73" i="11"/>
  <c r="R115" i="11"/>
  <c r="R108" i="11"/>
  <c r="R52" i="11"/>
  <c r="P99" i="11"/>
  <c r="P57" i="11"/>
  <c r="R109" i="11"/>
  <c r="R95" i="11"/>
  <c r="R114" i="11"/>
  <c r="R16" i="11"/>
  <c r="R81" i="11"/>
  <c r="R53" i="11"/>
  <c r="P111" i="11"/>
  <c r="P41" i="11"/>
  <c r="P56" i="11"/>
  <c r="P42" i="11"/>
  <c r="P69" i="11"/>
  <c r="P55" i="11"/>
  <c r="R9" i="11"/>
  <c r="R65" i="11"/>
  <c r="R70" i="11"/>
  <c r="R126" i="11"/>
  <c r="R94" i="11"/>
  <c r="R80" i="11"/>
  <c r="R125" i="11"/>
  <c r="R97" i="11"/>
  <c r="R134" i="11"/>
  <c r="R106" i="11"/>
  <c r="R87" i="11"/>
  <c r="R45" i="11"/>
  <c r="P96" i="11"/>
  <c r="P68" i="11"/>
  <c r="P100" i="11"/>
  <c r="P44" i="11"/>
  <c r="P115" i="11"/>
  <c r="P73" i="11"/>
  <c r="R71" i="11"/>
  <c r="R43" i="11"/>
  <c r="P79" i="11"/>
  <c r="P121" i="11"/>
  <c r="P109" i="11"/>
  <c r="P95" i="11"/>
  <c r="R42" i="11"/>
  <c r="R56" i="11"/>
  <c r="P84" i="11"/>
  <c r="P112" i="11"/>
  <c r="R172" i="10"/>
  <c r="R158" i="10"/>
  <c r="R135" i="11"/>
  <c r="R37" i="11"/>
  <c r="P81" i="11"/>
  <c r="P53" i="11"/>
  <c r="R139" i="11"/>
  <c r="R13" i="11"/>
  <c r="R54" i="10"/>
  <c r="R40" i="10"/>
  <c r="P123" i="11"/>
  <c r="P11" i="11"/>
  <c r="P82" i="11"/>
  <c r="P138" i="11"/>
  <c r="P124" i="11"/>
  <c r="P26" i="11"/>
  <c r="P136" i="11"/>
  <c r="P66" i="11"/>
  <c r="P65" i="11"/>
  <c r="P9" i="11"/>
  <c r="P51" i="11"/>
  <c r="P23" i="11"/>
  <c r="P87" i="11"/>
  <c r="P45" i="11"/>
  <c r="P83" i="11"/>
  <c r="P27" i="11"/>
  <c r="R38" i="11"/>
  <c r="R24" i="11"/>
  <c r="R120" i="11"/>
  <c r="R50" i="11"/>
  <c r="R79" i="11"/>
  <c r="R121" i="11"/>
  <c r="R101" i="11"/>
  <c r="R31" i="11"/>
  <c r="P85" i="11"/>
  <c r="P15" i="11"/>
  <c r="P120" i="11"/>
  <c r="P50" i="11"/>
  <c r="R96" i="11"/>
  <c r="R68" i="11"/>
  <c r="P72" i="11"/>
  <c r="P30" i="11"/>
  <c r="R83" i="11"/>
  <c r="R27" i="11"/>
  <c r="P38" i="11"/>
  <c r="P24" i="11"/>
  <c r="R69" i="11"/>
  <c r="R55" i="11"/>
  <c r="R40" i="11"/>
  <c r="R12" i="11"/>
  <c r="R72" i="11"/>
  <c r="R30" i="11"/>
  <c r="P141" i="11"/>
  <c r="P29" i="11"/>
  <c r="P172" i="10"/>
  <c r="P158" i="10"/>
  <c r="R21" i="11"/>
  <c r="R148" i="10"/>
  <c r="P54" i="10"/>
  <c r="P40" i="10"/>
  <c r="P108" i="11"/>
  <c r="P52" i="11"/>
  <c r="P28" i="11"/>
  <c r="P14" i="11"/>
  <c r="R28" i="11"/>
  <c r="R14" i="11"/>
  <c r="P59" i="11"/>
  <c r="P17" i="11"/>
  <c r="P134" i="11"/>
  <c r="P106" i="11"/>
  <c r="P101" i="11"/>
  <c r="P31" i="11"/>
  <c r="R141" i="11"/>
  <c r="R29" i="11"/>
  <c r="P94" i="11"/>
  <c r="P80" i="11"/>
  <c r="R111" i="11"/>
  <c r="R41" i="11"/>
  <c r="P40" i="11"/>
  <c r="P12" i="11"/>
  <c r="P139" i="11"/>
  <c r="P13" i="11"/>
  <c r="P21" i="11"/>
  <c r="P148" i="10"/>
  <c r="R51" i="11"/>
  <c r="R23" i="11"/>
  <c r="R99" i="11"/>
  <c r="R57" i="11"/>
  <c r="R85" i="11"/>
  <c r="R15" i="11"/>
  <c r="R140" i="11"/>
  <c r="R98" i="11"/>
  <c r="S598" i="1"/>
  <c r="S7" i="11"/>
  <c r="S10" i="11"/>
  <c r="S151" i="10"/>
  <c r="S161" i="10"/>
  <c r="S146" i="10"/>
  <c r="S25" i="11"/>
  <c r="S233" i="1"/>
  <c r="S758" i="1"/>
  <c r="S133" i="11"/>
  <c r="S132" i="11"/>
  <c r="S677" i="1"/>
  <c r="S118" i="11"/>
  <c r="S476" i="1"/>
  <c r="S122" i="11"/>
  <c r="S110" i="11"/>
  <c r="S315" i="1"/>
  <c r="S103" i="11"/>
  <c r="S833" i="1"/>
  <c r="S93" i="11"/>
  <c r="S519" i="1"/>
  <c r="S760" i="1"/>
  <c r="S972" i="1"/>
  <c r="S680" i="1"/>
  <c r="S91" i="11"/>
  <c r="S78" i="11"/>
  <c r="S438" i="1"/>
  <c r="S603" i="1"/>
  <c r="S77" i="11"/>
  <c r="S830" i="1"/>
  <c r="S761" i="1"/>
  <c r="S380" i="1"/>
  <c r="S602" i="1"/>
  <c r="S440" i="1"/>
  <c r="S713" i="1"/>
  <c r="S67" i="11"/>
  <c r="S973" i="1"/>
  <c r="S971" i="1"/>
  <c r="S832" i="1"/>
  <c r="S901" i="1"/>
  <c r="S379" i="1"/>
  <c r="S54" i="11"/>
  <c r="S678" i="1"/>
  <c r="S378" i="1"/>
  <c r="S439" i="1"/>
  <c r="S477" i="1"/>
  <c r="S47" i="11"/>
  <c r="S314" i="1"/>
  <c r="S33" i="11"/>
  <c r="S555" i="1"/>
  <c r="S377" i="1"/>
  <c r="S899" i="1"/>
  <c r="S633" i="1"/>
  <c r="S759" i="1"/>
  <c r="S933" i="1"/>
  <c r="S397" i="1"/>
  <c r="S831" i="1"/>
  <c r="S39" i="11"/>
  <c r="S679" i="1"/>
  <c r="S19" i="11"/>
  <c r="S834" i="1"/>
  <c r="S559" i="1"/>
  <c r="S902" i="1"/>
  <c r="S169" i="10"/>
  <c r="S932" i="1"/>
  <c r="BK166" i="9"/>
  <c r="BJ166" i="9"/>
  <c r="BI166" i="9"/>
  <c r="BH166" i="9"/>
  <c r="BG166" i="9"/>
  <c r="BF166" i="9"/>
  <c r="BE166" i="9"/>
  <c r="BD166" i="9"/>
  <c r="BC166" i="9"/>
  <c r="BB166" i="9"/>
  <c r="BA166" i="9"/>
  <c r="AZ166" i="9"/>
  <c r="AY166" i="9"/>
  <c r="AX166" i="9"/>
  <c r="AW166" i="9"/>
  <c r="AV166" i="9"/>
  <c r="AU166" i="9"/>
  <c r="AT166" i="9"/>
  <c r="AS166" i="9"/>
  <c r="AR166" i="9"/>
  <c r="AQ166" i="9"/>
  <c r="AP166" i="9"/>
  <c r="AO166" i="9"/>
  <c r="AN166" i="9"/>
  <c r="AM166" i="9"/>
  <c r="AL166" i="9"/>
  <c r="AK166" i="9"/>
  <c r="AJ166" i="9"/>
  <c r="AI166" i="9"/>
  <c r="AH166" i="9"/>
  <c r="AG166" i="9"/>
  <c r="AF166" i="9"/>
  <c r="AE166" i="9"/>
  <c r="AD166" i="9"/>
  <c r="AC166" i="9"/>
  <c r="AB166" i="9"/>
  <c r="AA166" i="9"/>
  <c r="Z166" i="9"/>
  <c r="Y166" i="9"/>
  <c r="X166" i="9"/>
  <c r="W166" i="9"/>
  <c r="V166" i="9"/>
  <c r="BK173" i="9"/>
  <c r="BJ173" i="9"/>
  <c r="BI173" i="9"/>
  <c r="BH173" i="9"/>
  <c r="BG173" i="9"/>
  <c r="BF173" i="9"/>
  <c r="BE173" i="9"/>
  <c r="BD173" i="9"/>
  <c r="BC173" i="9"/>
  <c r="BB173" i="9"/>
  <c r="BA173" i="9"/>
  <c r="AZ173" i="9"/>
  <c r="AY173" i="9"/>
  <c r="AX173" i="9"/>
  <c r="AW173" i="9"/>
  <c r="AV173" i="9"/>
  <c r="AU173" i="9"/>
  <c r="AT173" i="9"/>
  <c r="AS173" i="9"/>
  <c r="AR173" i="9"/>
  <c r="AQ173" i="9"/>
  <c r="AP173" i="9"/>
  <c r="AO173" i="9"/>
  <c r="AN173" i="9"/>
  <c r="AM173" i="9"/>
  <c r="AL173" i="9"/>
  <c r="AK173" i="9"/>
  <c r="AJ173" i="9"/>
  <c r="AI173" i="9"/>
  <c r="AH173" i="9"/>
  <c r="AG173" i="9"/>
  <c r="AF173" i="9"/>
  <c r="AE173" i="9"/>
  <c r="AD173" i="9"/>
  <c r="AC173" i="9"/>
  <c r="AB173" i="9"/>
  <c r="AA173" i="9"/>
  <c r="Z173" i="9"/>
  <c r="Y173" i="9"/>
  <c r="X173" i="9"/>
  <c r="W173" i="9"/>
  <c r="V173" i="9"/>
  <c r="BK170" i="9"/>
  <c r="BJ170" i="9"/>
  <c r="BI170" i="9"/>
  <c r="BH170" i="9"/>
  <c r="BG170" i="9"/>
  <c r="BF170" i="9"/>
  <c r="BE170" i="9"/>
  <c r="BD170" i="9"/>
  <c r="BC170" i="9"/>
  <c r="BB170" i="9"/>
  <c r="BA170" i="9"/>
  <c r="AZ170" i="9"/>
  <c r="AY170" i="9"/>
  <c r="AX170" i="9"/>
  <c r="AW170" i="9"/>
  <c r="AV170" i="9"/>
  <c r="AU170" i="9"/>
  <c r="AT170" i="9"/>
  <c r="AS170" i="9"/>
  <c r="AR170" i="9"/>
  <c r="AQ170" i="9"/>
  <c r="AP170" i="9"/>
  <c r="AO170" i="9"/>
  <c r="AN170" i="9"/>
  <c r="AM170" i="9"/>
  <c r="AL170" i="9"/>
  <c r="AK170" i="9"/>
  <c r="AJ170" i="9"/>
  <c r="AI170" i="9"/>
  <c r="AH170" i="9"/>
  <c r="AG170" i="9"/>
  <c r="AF170" i="9"/>
  <c r="AE170" i="9"/>
  <c r="AD170" i="9"/>
  <c r="AC170" i="9"/>
  <c r="AB170" i="9"/>
  <c r="AA170" i="9"/>
  <c r="Z170" i="9"/>
  <c r="Y170" i="9"/>
  <c r="X170" i="9"/>
  <c r="W170" i="9"/>
  <c r="V170" i="9"/>
  <c r="BK169" i="9"/>
  <c r="BJ169" i="9"/>
  <c r="BI169" i="9"/>
  <c r="BH169" i="9"/>
  <c r="BG169" i="9"/>
  <c r="BF169" i="9"/>
  <c r="BE169" i="9"/>
  <c r="BD169" i="9"/>
  <c r="BC169" i="9"/>
  <c r="BB169" i="9"/>
  <c r="BA169" i="9"/>
  <c r="AZ169" i="9"/>
  <c r="AY169" i="9"/>
  <c r="AX169" i="9"/>
  <c r="AW169" i="9"/>
  <c r="AV169" i="9"/>
  <c r="AU169" i="9"/>
  <c r="AT169" i="9"/>
  <c r="AS169" i="9"/>
  <c r="AR169" i="9"/>
  <c r="AQ169" i="9"/>
  <c r="AP169" i="9"/>
  <c r="AO169" i="9"/>
  <c r="AN169" i="9"/>
  <c r="AM169" i="9"/>
  <c r="AL169" i="9"/>
  <c r="AK169" i="9"/>
  <c r="AJ169" i="9"/>
  <c r="AI169" i="9"/>
  <c r="AH169" i="9"/>
  <c r="AG169" i="9"/>
  <c r="AF169" i="9"/>
  <c r="AE169" i="9"/>
  <c r="AD169" i="9"/>
  <c r="AC169" i="9"/>
  <c r="AB169" i="9"/>
  <c r="AA169" i="9"/>
  <c r="Z169" i="9"/>
  <c r="Y169" i="9"/>
  <c r="X169" i="9"/>
  <c r="W169" i="9"/>
  <c r="V169" i="9"/>
  <c r="BK174" i="9"/>
  <c r="BJ174" i="9"/>
  <c r="BI174" i="9"/>
  <c r="BH174" i="9"/>
  <c r="BG174" i="9"/>
  <c r="BF174" i="9"/>
  <c r="BE174" i="9"/>
  <c r="BD174" i="9"/>
  <c r="BC174" i="9"/>
  <c r="BB174" i="9"/>
  <c r="BA174" i="9"/>
  <c r="AZ174" i="9"/>
  <c r="AY174" i="9"/>
  <c r="AX174" i="9"/>
  <c r="AW174" i="9"/>
  <c r="AV174" i="9"/>
  <c r="AU174" i="9"/>
  <c r="AT174" i="9"/>
  <c r="AS174" i="9"/>
  <c r="AR174" i="9"/>
  <c r="AQ174" i="9"/>
  <c r="AP174" i="9"/>
  <c r="AO174" i="9"/>
  <c r="AN174" i="9"/>
  <c r="AM174" i="9"/>
  <c r="AL174" i="9"/>
  <c r="AK174" i="9"/>
  <c r="AJ174" i="9"/>
  <c r="AI174" i="9"/>
  <c r="AH174" i="9"/>
  <c r="AG174" i="9"/>
  <c r="AF174" i="9"/>
  <c r="AE174" i="9"/>
  <c r="AD174" i="9"/>
  <c r="AC174" i="9"/>
  <c r="AB174" i="9"/>
  <c r="AA174" i="9"/>
  <c r="Z174" i="9"/>
  <c r="Y174" i="9"/>
  <c r="X174" i="9"/>
  <c r="W174" i="9"/>
  <c r="V174" i="9"/>
  <c r="BK168" i="9"/>
  <c r="BJ168" i="9"/>
  <c r="BI168" i="9"/>
  <c r="BH168" i="9"/>
  <c r="BG168" i="9"/>
  <c r="BF168" i="9"/>
  <c r="BE168" i="9"/>
  <c r="BD168" i="9"/>
  <c r="BC168" i="9"/>
  <c r="BB168" i="9"/>
  <c r="BA168" i="9"/>
  <c r="AZ168" i="9"/>
  <c r="AY168" i="9"/>
  <c r="AX168" i="9"/>
  <c r="AW168" i="9"/>
  <c r="AV168" i="9"/>
  <c r="AU168" i="9"/>
  <c r="AT168" i="9"/>
  <c r="AS168" i="9"/>
  <c r="AR168" i="9"/>
  <c r="AQ168" i="9"/>
  <c r="AP168" i="9"/>
  <c r="AO168" i="9"/>
  <c r="AN168" i="9"/>
  <c r="AM168" i="9"/>
  <c r="AL168" i="9"/>
  <c r="AK168" i="9"/>
  <c r="AJ168" i="9"/>
  <c r="AI168" i="9"/>
  <c r="AH168" i="9"/>
  <c r="AG168" i="9"/>
  <c r="AF168" i="9"/>
  <c r="AE168" i="9"/>
  <c r="AD168" i="9"/>
  <c r="AC168" i="9"/>
  <c r="AB168" i="9"/>
  <c r="AA168" i="9"/>
  <c r="Z168" i="9"/>
  <c r="Y168" i="9"/>
  <c r="X168" i="9"/>
  <c r="W168" i="9"/>
  <c r="V168" i="9"/>
  <c r="BK171" i="9"/>
  <c r="BJ171" i="9"/>
  <c r="BI171" i="9"/>
  <c r="BH171" i="9"/>
  <c r="BG171" i="9"/>
  <c r="BF171" i="9"/>
  <c r="BE171" i="9"/>
  <c r="BD171" i="9"/>
  <c r="BC171" i="9"/>
  <c r="BB171" i="9"/>
  <c r="BA171" i="9"/>
  <c r="AZ171" i="9"/>
  <c r="AY171" i="9"/>
  <c r="AX171" i="9"/>
  <c r="AW171" i="9"/>
  <c r="AV171" i="9"/>
  <c r="AU171" i="9"/>
  <c r="AT171" i="9"/>
  <c r="AS171" i="9"/>
  <c r="AR171" i="9"/>
  <c r="AQ171" i="9"/>
  <c r="AP171" i="9"/>
  <c r="AO171" i="9"/>
  <c r="AN171" i="9"/>
  <c r="AM171" i="9"/>
  <c r="AL171" i="9"/>
  <c r="AK171" i="9"/>
  <c r="AJ171" i="9"/>
  <c r="AI171" i="9"/>
  <c r="AH171" i="9"/>
  <c r="AG171" i="9"/>
  <c r="AF171" i="9"/>
  <c r="AE171" i="9"/>
  <c r="AD171" i="9"/>
  <c r="AC171" i="9"/>
  <c r="AB171" i="9"/>
  <c r="AA171" i="9"/>
  <c r="Z171" i="9"/>
  <c r="Y171" i="9"/>
  <c r="X171" i="9"/>
  <c r="W171" i="9"/>
  <c r="V171" i="9"/>
  <c r="BK172" i="9"/>
  <c r="BJ172" i="9"/>
  <c r="BI172" i="9"/>
  <c r="BH172" i="9"/>
  <c r="BG172" i="9"/>
  <c r="BF172" i="9"/>
  <c r="BE172" i="9"/>
  <c r="BD172" i="9"/>
  <c r="BC172" i="9"/>
  <c r="BB172" i="9"/>
  <c r="BA172" i="9"/>
  <c r="AZ172" i="9"/>
  <c r="AY172" i="9"/>
  <c r="AX172" i="9"/>
  <c r="AW172" i="9"/>
  <c r="AV172" i="9"/>
  <c r="AU172" i="9"/>
  <c r="AT172" i="9"/>
  <c r="AS172" i="9"/>
  <c r="AR172" i="9"/>
  <c r="AQ172" i="9"/>
  <c r="AP172" i="9"/>
  <c r="AO172" i="9"/>
  <c r="AN172" i="9"/>
  <c r="AM172" i="9"/>
  <c r="AL172" i="9"/>
  <c r="AK172" i="9"/>
  <c r="AJ172" i="9"/>
  <c r="AI172" i="9"/>
  <c r="AH172" i="9"/>
  <c r="AG172" i="9"/>
  <c r="AF172" i="9"/>
  <c r="AE172" i="9"/>
  <c r="AD172" i="9"/>
  <c r="AC172" i="9"/>
  <c r="AB172" i="9"/>
  <c r="AA172" i="9"/>
  <c r="Z172" i="9"/>
  <c r="Y172" i="9"/>
  <c r="X172" i="9"/>
  <c r="W172" i="9"/>
  <c r="V172" i="9"/>
  <c r="BK167" i="9"/>
  <c r="BJ167" i="9"/>
  <c r="BI167" i="9"/>
  <c r="BH167" i="9"/>
  <c r="BG167" i="9"/>
  <c r="BF167" i="9"/>
  <c r="BE167" i="9"/>
  <c r="BD167" i="9"/>
  <c r="BC167" i="9"/>
  <c r="BB167" i="9"/>
  <c r="BA167" i="9"/>
  <c r="AZ167" i="9"/>
  <c r="AY167" i="9"/>
  <c r="AX167" i="9"/>
  <c r="AW167" i="9"/>
  <c r="AV167" i="9"/>
  <c r="AU167" i="9"/>
  <c r="AT167" i="9"/>
  <c r="AS167" i="9"/>
  <c r="AR167" i="9"/>
  <c r="AQ167" i="9"/>
  <c r="AP167" i="9"/>
  <c r="AO167" i="9"/>
  <c r="AN167" i="9"/>
  <c r="AM167" i="9"/>
  <c r="AL167" i="9"/>
  <c r="AK167" i="9"/>
  <c r="AJ167" i="9"/>
  <c r="AI167" i="9"/>
  <c r="AH167" i="9"/>
  <c r="AG167" i="9"/>
  <c r="AF167" i="9"/>
  <c r="AE167" i="9"/>
  <c r="AD167" i="9"/>
  <c r="AC167" i="9"/>
  <c r="AB167" i="9"/>
  <c r="AA167" i="9"/>
  <c r="Z167" i="9"/>
  <c r="Y167" i="9"/>
  <c r="X167" i="9"/>
  <c r="W167" i="9"/>
  <c r="V167" i="9"/>
  <c r="BK163" i="9"/>
  <c r="BJ163" i="9"/>
  <c r="BI163" i="9"/>
  <c r="BH163" i="9"/>
  <c r="BG163" i="9"/>
  <c r="BF163" i="9"/>
  <c r="BE163" i="9"/>
  <c r="BD163" i="9"/>
  <c r="BC163" i="9"/>
  <c r="BB163" i="9"/>
  <c r="BA163" i="9"/>
  <c r="AZ163" i="9"/>
  <c r="AY163" i="9"/>
  <c r="AX163" i="9"/>
  <c r="AW163" i="9"/>
  <c r="AV163" i="9"/>
  <c r="AU163" i="9"/>
  <c r="AT163" i="9"/>
  <c r="AS163" i="9"/>
  <c r="AR163" i="9"/>
  <c r="AQ163" i="9"/>
  <c r="AP163" i="9"/>
  <c r="AO163" i="9"/>
  <c r="AN163" i="9"/>
  <c r="AM163" i="9"/>
  <c r="AL163" i="9"/>
  <c r="AK163" i="9"/>
  <c r="AJ163" i="9"/>
  <c r="AI163" i="9"/>
  <c r="AH163" i="9"/>
  <c r="AG163" i="9"/>
  <c r="AF163" i="9"/>
  <c r="AE163" i="9"/>
  <c r="AD163" i="9"/>
  <c r="AC163" i="9"/>
  <c r="AB163" i="9"/>
  <c r="AA163" i="9"/>
  <c r="Z163" i="9"/>
  <c r="Y163" i="9"/>
  <c r="X163" i="9"/>
  <c r="W163" i="9"/>
  <c r="V163" i="9"/>
  <c r="BK164" i="9"/>
  <c r="BJ164" i="9"/>
  <c r="BI164" i="9"/>
  <c r="BH164" i="9"/>
  <c r="BG164" i="9"/>
  <c r="BF164" i="9"/>
  <c r="BE164" i="9"/>
  <c r="BD164" i="9"/>
  <c r="BC164" i="9"/>
  <c r="BB164" i="9"/>
  <c r="BA164" i="9"/>
  <c r="AZ164" i="9"/>
  <c r="AY164" i="9"/>
  <c r="AX164" i="9"/>
  <c r="AW164" i="9"/>
  <c r="AV164" i="9"/>
  <c r="AU164" i="9"/>
  <c r="AT164" i="9"/>
  <c r="AS164" i="9"/>
  <c r="AR164" i="9"/>
  <c r="AQ164" i="9"/>
  <c r="AP164" i="9"/>
  <c r="AO164" i="9"/>
  <c r="AN164" i="9"/>
  <c r="AM164" i="9"/>
  <c r="AL164" i="9"/>
  <c r="AK164" i="9"/>
  <c r="AJ164" i="9"/>
  <c r="AI164" i="9"/>
  <c r="AH164" i="9"/>
  <c r="AG164" i="9"/>
  <c r="AF164" i="9"/>
  <c r="AE164" i="9"/>
  <c r="AD164" i="9"/>
  <c r="AC164" i="9"/>
  <c r="AB164" i="9"/>
  <c r="AA164" i="9"/>
  <c r="Z164" i="9"/>
  <c r="Y164" i="9"/>
  <c r="X164" i="9"/>
  <c r="W164" i="9"/>
  <c r="V164" i="9"/>
  <c r="BK165" i="9"/>
  <c r="BJ165" i="9"/>
  <c r="BI165" i="9"/>
  <c r="BH165" i="9"/>
  <c r="BG165" i="9"/>
  <c r="BF165" i="9"/>
  <c r="BE165" i="9"/>
  <c r="BD165" i="9"/>
  <c r="BC165" i="9"/>
  <c r="BB165" i="9"/>
  <c r="BA165" i="9"/>
  <c r="AZ165" i="9"/>
  <c r="AY165" i="9"/>
  <c r="AX165" i="9"/>
  <c r="AW165" i="9"/>
  <c r="AV165" i="9"/>
  <c r="AU165" i="9"/>
  <c r="AT165" i="9"/>
  <c r="AS165" i="9"/>
  <c r="AR165" i="9"/>
  <c r="AQ165" i="9"/>
  <c r="AP165" i="9"/>
  <c r="AO165" i="9"/>
  <c r="AN165" i="9"/>
  <c r="AM165" i="9"/>
  <c r="AL165" i="9"/>
  <c r="AK165" i="9"/>
  <c r="AJ165" i="9"/>
  <c r="AI165" i="9"/>
  <c r="AH165" i="9"/>
  <c r="AG165" i="9"/>
  <c r="AF165" i="9"/>
  <c r="AE165" i="9"/>
  <c r="AD165" i="9"/>
  <c r="AC165" i="9"/>
  <c r="AB165" i="9"/>
  <c r="AA165" i="9"/>
  <c r="Z165" i="9"/>
  <c r="Y165" i="9"/>
  <c r="X165" i="9"/>
  <c r="W165" i="9"/>
  <c r="V165" i="9"/>
  <c r="BK159" i="9"/>
  <c r="BJ159" i="9"/>
  <c r="BI159" i="9"/>
  <c r="BH159" i="9"/>
  <c r="BG159" i="9"/>
  <c r="BF159" i="9"/>
  <c r="BE159" i="9"/>
  <c r="BD159" i="9"/>
  <c r="BC159" i="9"/>
  <c r="BB159" i="9"/>
  <c r="BA159" i="9"/>
  <c r="AZ159" i="9"/>
  <c r="AY159" i="9"/>
  <c r="AX159" i="9"/>
  <c r="AW159" i="9"/>
  <c r="AV159" i="9"/>
  <c r="AU159" i="9"/>
  <c r="AT159" i="9"/>
  <c r="AS159" i="9"/>
  <c r="AR159" i="9"/>
  <c r="AQ159" i="9"/>
  <c r="AP159" i="9"/>
  <c r="AO159" i="9"/>
  <c r="AN159" i="9"/>
  <c r="AM159" i="9"/>
  <c r="AL159" i="9"/>
  <c r="AK159" i="9"/>
  <c r="AJ159" i="9"/>
  <c r="AI159" i="9"/>
  <c r="AH159" i="9"/>
  <c r="AG159" i="9"/>
  <c r="AF159" i="9"/>
  <c r="AE159" i="9"/>
  <c r="AD159" i="9"/>
  <c r="AC159" i="9"/>
  <c r="AB159" i="9"/>
  <c r="AA159" i="9"/>
  <c r="Z159" i="9"/>
  <c r="Y159" i="9"/>
  <c r="X159" i="9"/>
  <c r="W159" i="9"/>
  <c r="V159" i="9"/>
  <c r="BK153" i="9"/>
  <c r="BJ153" i="9"/>
  <c r="BI153" i="9"/>
  <c r="BH153" i="9"/>
  <c r="BG153" i="9"/>
  <c r="BF153" i="9"/>
  <c r="BE153" i="9"/>
  <c r="BD153" i="9"/>
  <c r="BC153" i="9"/>
  <c r="BB153" i="9"/>
  <c r="BA153" i="9"/>
  <c r="AZ153" i="9"/>
  <c r="AY153" i="9"/>
  <c r="AX153" i="9"/>
  <c r="AW153" i="9"/>
  <c r="AV153" i="9"/>
  <c r="AU153" i="9"/>
  <c r="AT153" i="9"/>
  <c r="AS153" i="9"/>
  <c r="AR153" i="9"/>
  <c r="AQ153" i="9"/>
  <c r="AP153" i="9"/>
  <c r="AO153" i="9"/>
  <c r="AN153" i="9"/>
  <c r="AM153" i="9"/>
  <c r="AL153" i="9"/>
  <c r="AK153" i="9"/>
  <c r="AJ153" i="9"/>
  <c r="AI153" i="9"/>
  <c r="AH153" i="9"/>
  <c r="AG153" i="9"/>
  <c r="AF153" i="9"/>
  <c r="AE153" i="9"/>
  <c r="AD153" i="9"/>
  <c r="AC153" i="9"/>
  <c r="AB153" i="9"/>
  <c r="AA153" i="9"/>
  <c r="Z153" i="9"/>
  <c r="Y153" i="9"/>
  <c r="X153" i="9"/>
  <c r="W153" i="9"/>
  <c r="V153" i="9"/>
  <c r="BK149" i="9"/>
  <c r="BJ149" i="9"/>
  <c r="BI149" i="9"/>
  <c r="BH149" i="9"/>
  <c r="BG149" i="9"/>
  <c r="BF149" i="9"/>
  <c r="BE149" i="9"/>
  <c r="BD149" i="9"/>
  <c r="BC149" i="9"/>
  <c r="BB149" i="9"/>
  <c r="BA149" i="9"/>
  <c r="AZ149" i="9"/>
  <c r="AY149" i="9"/>
  <c r="AX149" i="9"/>
  <c r="AW149" i="9"/>
  <c r="AV149" i="9"/>
  <c r="AU149" i="9"/>
  <c r="AT149" i="9"/>
  <c r="AS149" i="9"/>
  <c r="AR149" i="9"/>
  <c r="AQ149" i="9"/>
  <c r="AP149" i="9"/>
  <c r="AO149" i="9"/>
  <c r="AN149" i="9"/>
  <c r="AM149" i="9"/>
  <c r="AL149" i="9"/>
  <c r="AK149" i="9"/>
  <c r="AJ149" i="9"/>
  <c r="AI149" i="9"/>
  <c r="AH149" i="9"/>
  <c r="AG149" i="9"/>
  <c r="AF149" i="9"/>
  <c r="AE149" i="9"/>
  <c r="AD149" i="9"/>
  <c r="AC149" i="9"/>
  <c r="AB149" i="9"/>
  <c r="AA149" i="9"/>
  <c r="Z149" i="9"/>
  <c r="Y149" i="9"/>
  <c r="X149" i="9"/>
  <c r="W149" i="9"/>
  <c r="V149" i="9"/>
  <c r="BK158" i="9"/>
  <c r="BJ158" i="9"/>
  <c r="BI158" i="9"/>
  <c r="BH158" i="9"/>
  <c r="BG158" i="9"/>
  <c r="BF158" i="9"/>
  <c r="BE158" i="9"/>
  <c r="BD158" i="9"/>
  <c r="BC158" i="9"/>
  <c r="BB158" i="9"/>
  <c r="BA158" i="9"/>
  <c r="AZ158" i="9"/>
  <c r="AY158" i="9"/>
  <c r="AX158" i="9"/>
  <c r="AW158" i="9"/>
  <c r="AV158" i="9"/>
  <c r="AU158" i="9"/>
  <c r="AT158" i="9"/>
  <c r="AS158" i="9"/>
  <c r="AR158" i="9"/>
  <c r="AQ158" i="9"/>
  <c r="AP158" i="9"/>
  <c r="AO158" i="9"/>
  <c r="AN158" i="9"/>
  <c r="AM158" i="9"/>
  <c r="AL158" i="9"/>
  <c r="AK158" i="9"/>
  <c r="AJ158" i="9"/>
  <c r="AI158" i="9"/>
  <c r="AH158" i="9"/>
  <c r="AG158" i="9"/>
  <c r="AF158" i="9"/>
  <c r="AE158" i="9"/>
  <c r="AD158" i="9"/>
  <c r="AC158" i="9"/>
  <c r="AB158" i="9"/>
  <c r="AA158" i="9"/>
  <c r="Z158" i="9"/>
  <c r="Y158" i="9"/>
  <c r="X158" i="9"/>
  <c r="W158" i="9"/>
  <c r="V158" i="9"/>
  <c r="BK154" i="9"/>
  <c r="BJ154" i="9"/>
  <c r="BI154" i="9"/>
  <c r="BH154" i="9"/>
  <c r="BG154" i="9"/>
  <c r="BF154" i="9"/>
  <c r="BE154" i="9"/>
  <c r="BD154" i="9"/>
  <c r="BC154" i="9"/>
  <c r="BB154" i="9"/>
  <c r="BA154" i="9"/>
  <c r="AZ154" i="9"/>
  <c r="AY154" i="9"/>
  <c r="AX154" i="9"/>
  <c r="AW154" i="9"/>
  <c r="AV154" i="9"/>
  <c r="AU154" i="9"/>
  <c r="AT154" i="9"/>
  <c r="AS154" i="9"/>
  <c r="AR154" i="9"/>
  <c r="AQ154" i="9"/>
  <c r="AP154" i="9"/>
  <c r="AO154" i="9"/>
  <c r="AN154" i="9"/>
  <c r="AM154" i="9"/>
  <c r="AL154" i="9"/>
  <c r="AK154" i="9"/>
  <c r="AJ154" i="9"/>
  <c r="AI154" i="9"/>
  <c r="AH154" i="9"/>
  <c r="AG154" i="9"/>
  <c r="AF154" i="9"/>
  <c r="AE154" i="9"/>
  <c r="AD154" i="9"/>
  <c r="AC154" i="9"/>
  <c r="AB154" i="9"/>
  <c r="AA154" i="9"/>
  <c r="Z154" i="9"/>
  <c r="Y154" i="9"/>
  <c r="X154" i="9"/>
  <c r="W154" i="9"/>
  <c r="V154" i="9"/>
  <c r="BK160" i="9"/>
  <c r="BJ160" i="9"/>
  <c r="BI160" i="9"/>
  <c r="BH160" i="9"/>
  <c r="BG160" i="9"/>
  <c r="BF160" i="9"/>
  <c r="BE160" i="9"/>
  <c r="BD160" i="9"/>
  <c r="BC160" i="9"/>
  <c r="BB160" i="9"/>
  <c r="BA160" i="9"/>
  <c r="AZ160" i="9"/>
  <c r="AY160" i="9"/>
  <c r="AX160" i="9"/>
  <c r="AW160" i="9"/>
  <c r="AV160" i="9"/>
  <c r="AU160" i="9"/>
  <c r="AT160" i="9"/>
  <c r="AS160" i="9"/>
  <c r="AR160" i="9"/>
  <c r="AQ160" i="9"/>
  <c r="AP160" i="9"/>
  <c r="AO160" i="9"/>
  <c r="AN160" i="9"/>
  <c r="AM160" i="9"/>
  <c r="AL160" i="9"/>
  <c r="AK160" i="9"/>
  <c r="AJ160" i="9"/>
  <c r="AI160" i="9"/>
  <c r="AH160" i="9"/>
  <c r="AG160" i="9"/>
  <c r="AF160" i="9"/>
  <c r="AE160" i="9"/>
  <c r="AD160" i="9"/>
  <c r="AC160" i="9"/>
  <c r="AB160" i="9"/>
  <c r="AA160" i="9"/>
  <c r="Z160" i="9"/>
  <c r="Y160" i="9"/>
  <c r="X160" i="9"/>
  <c r="W160" i="9"/>
  <c r="V160" i="9"/>
  <c r="BK156" i="9"/>
  <c r="BJ156" i="9"/>
  <c r="BI156" i="9"/>
  <c r="BH156" i="9"/>
  <c r="BG156" i="9"/>
  <c r="BF156" i="9"/>
  <c r="BE156" i="9"/>
  <c r="BD156" i="9"/>
  <c r="BC156" i="9"/>
  <c r="BB156" i="9"/>
  <c r="BA156" i="9"/>
  <c r="AZ156" i="9"/>
  <c r="AY156" i="9"/>
  <c r="AX156" i="9"/>
  <c r="AW156" i="9"/>
  <c r="AV156" i="9"/>
  <c r="AU156" i="9"/>
  <c r="AT156" i="9"/>
  <c r="AS156" i="9"/>
  <c r="AR156" i="9"/>
  <c r="AQ156" i="9"/>
  <c r="AP156" i="9"/>
  <c r="AO156" i="9"/>
  <c r="AN156" i="9"/>
  <c r="AM156" i="9"/>
  <c r="AL156" i="9"/>
  <c r="AK156" i="9"/>
  <c r="AJ156" i="9"/>
  <c r="AI156" i="9"/>
  <c r="AH156" i="9"/>
  <c r="AG156" i="9"/>
  <c r="AF156" i="9"/>
  <c r="AE156" i="9"/>
  <c r="AD156" i="9"/>
  <c r="AC156" i="9"/>
  <c r="AB156" i="9"/>
  <c r="AA156" i="9"/>
  <c r="Z156" i="9"/>
  <c r="Y156" i="9"/>
  <c r="X156" i="9"/>
  <c r="W156" i="9"/>
  <c r="V156" i="9"/>
  <c r="BK155" i="9"/>
  <c r="BJ155" i="9"/>
  <c r="BI155" i="9"/>
  <c r="BH155" i="9"/>
  <c r="BG155" i="9"/>
  <c r="BF155" i="9"/>
  <c r="BE155" i="9"/>
  <c r="BD155" i="9"/>
  <c r="BC155" i="9"/>
  <c r="BB155" i="9"/>
  <c r="BA155" i="9"/>
  <c r="AZ155" i="9"/>
  <c r="AY155" i="9"/>
  <c r="AX155" i="9"/>
  <c r="AW155" i="9"/>
  <c r="AV155" i="9"/>
  <c r="AU155" i="9"/>
  <c r="AT155" i="9"/>
  <c r="AS155" i="9"/>
  <c r="AR155" i="9"/>
  <c r="AQ155" i="9"/>
  <c r="AP155" i="9"/>
  <c r="AO155" i="9"/>
  <c r="AN155" i="9"/>
  <c r="AM155" i="9"/>
  <c r="AL155" i="9"/>
  <c r="AK155" i="9"/>
  <c r="AJ155" i="9"/>
  <c r="AI155" i="9"/>
  <c r="AH155" i="9"/>
  <c r="AG155" i="9"/>
  <c r="AF155" i="9"/>
  <c r="AE155" i="9"/>
  <c r="AD155" i="9"/>
  <c r="AC155" i="9"/>
  <c r="AB155" i="9"/>
  <c r="AA155" i="9"/>
  <c r="Z155" i="9"/>
  <c r="Y155" i="9"/>
  <c r="X155" i="9"/>
  <c r="W155" i="9"/>
  <c r="V155" i="9"/>
  <c r="BK151" i="9"/>
  <c r="BJ151" i="9"/>
  <c r="BI151" i="9"/>
  <c r="BH151" i="9"/>
  <c r="BG151" i="9"/>
  <c r="BF151" i="9"/>
  <c r="BE151" i="9"/>
  <c r="BD151" i="9"/>
  <c r="BC151" i="9"/>
  <c r="BB151" i="9"/>
  <c r="BA151" i="9"/>
  <c r="AZ151" i="9"/>
  <c r="AY151" i="9"/>
  <c r="AX151" i="9"/>
  <c r="AW151" i="9"/>
  <c r="AV151" i="9"/>
  <c r="AU151" i="9"/>
  <c r="AT151" i="9"/>
  <c r="AS151" i="9"/>
  <c r="AR151" i="9"/>
  <c r="AQ151" i="9"/>
  <c r="AP151" i="9"/>
  <c r="AO151" i="9"/>
  <c r="AN151" i="9"/>
  <c r="AM151" i="9"/>
  <c r="AL151" i="9"/>
  <c r="AK151" i="9"/>
  <c r="AJ151" i="9"/>
  <c r="AI151" i="9"/>
  <c r="AH151" i="9"/>
  <c r="AG151" i="9"/>
  <c r="AF151" i="9"/>
  <c r="AE151" i="9"/>
  <c r="AD151" i="9"/>
  <c r="AC151" i="9"/>
  <c r="AB151" i="9"/>
  <c r="AA151" i="9"/>
  <c r="Z151" i="9"/>
  <c r="Y151" i="9"/>
  <c r="X151" i="9"/>
  <c r="W151" i="9"/>
  <c r="V151" i="9"/>
  <c r="BK150" i="9"/>
  <c r="BJ150" i="9"/>
  <c r="BI150" i="9"/>
  <c r="BH150" i="9"/>
  <c r="BG150" i="9"/>
  <c r="BF150" i="9"/>
  <c r="BE150" i="9"/>
  <c r="BD150" i="9"/>
  <c r="BC150" i="9"/>
  <c r="BB150" i="9"/>
  <c r="BA150" i="9"/>
  <c r="AZ150" i="9"/>
  <c r="AY150" i="9"/>
  <c r="AX150" i="9"/>
  <c r="AW150" i="9"/>
  <c r="AV150" i="9"/>
  <c r="AU150" i="9"/>
  <c r="AT150" i="9"/>
  <c r="AS150" i="9"/>
  <c r="AR150" i="9"/>
  <c r="AQ150" i="9"/>
  <c r="AP150" i="9"/>
  <c r="AO150" i="9"/>
  <c r="AN150" i="9"/>
  <c r="AM150" i="9"/>
  <c r="AL150" i="9"/>
  <c r="AK150" i="9"/>
  <c r="AJ150" i="9"/>
  <c r="AI150" i="9"/>
  <c r="AH150" i="9"/>
  <c r="AG150" i="9"/>
  <c r="AF150" i="9"/>
  <c r="AE150" i="9"/>
  <c r="AD150" i="9"/>
  <c r="AC150" i="9"/>
  <c r="AB150" i="9"/>
  <c r="AA150" i="9"/>
  <c r="Z150" i="9"/>
  <c r="Y150" i="9"/>
  <c r="X150" i="9"/>
  <c r="W150" i="9"/>
  <c r="V150" i="9"/>
  <c r="BK152" i="9"/>
  <c r="BJ152" i="9"/>
  <c r="BI152" i="9"/>
  <c r="BH152" i="9"/>
  <c r="BG152" i="9"/>
  <c r="BF152" i="9"/>
  <c r="BE152" i="9"/>
  <c r="BD152" i="9"/>
  <c r="BC152" i="9"/>
  <c r="BB152" i="9"/>
  <c r="BA152" i="9"/>
  <c r="AZ152" i="9"/>
  <c r="AY152" i="9"/>
  <c r="AX152" i="9"/>
  <c r="AW152" i="9"/>
  <c r="AV152" i="9"/>
  <c r="AU152" i="9"/>
  <c r="AT152" i="9"/>
  <c r="AS152" i="9"/>
  <c r="AR152" i="9"/>
  <c r="AQ152" i="9"/>
  <c r="AP152" i="9"/>
  <c r="AO152" i="9"/>
  <c r="AN152" i="9"/>
  <c r="AM152" i="9"/>
  <c r="AL152" i="9"/>
  <c r="AK152" i="9"/>
  <c r="AJ152" i="9"/>
  <c r="AI152" i="9"/>
  <c r="AH152" i="9"/>
  <c r="AG152" i="9"/>
  <c r="AF152" i="9"/>
  <c r="AE152" i="9"/>
  <c r="AD152" i="9"/>
  <c r="AC152" i="9"/>
  <c r="AB152" i="9"/>
  <c r="AA152" i="9"/>
  <c r="Z152" i="9"/>
  <c r="Y152" i="9"/>
  <c r="X152" i="9"/>
  <c r="W152" i="9"/>
  <c r="V152" i="9"/>
  <c r="BK157" i="9"/>
  <c r="BJ157" i="9"/>
  <c r="BI157" i="9"/>
  <c r="BH157" i="9"/>
  <c r="BG157" i="9"/>
  <c r="BF157" i="9"/>
  <c r="BE157" i="9"/>
  <c r="BD157" i="9"/>
  <c r="BC157" i="9"/>
  <c r="BB157" i="9"/>
  <c r="BA157" i="9"/>
  <c r="AZ157" i="9"/>
  <c r="AY157" i="9"/>
  <c r="AX157" i="9"/>
  <c r="AW157" i="9"/>
  <c r="AV157" i="9"/>
  <c r="AU157" i="9"/>
  <c r="AT157" i="9"/>
  <c r="AS157" i="9"/>
  <c r="AR157" i="9"/>
  <c r="AQ157" i="9"/>
  <c r="AP157" i="9"/>
  <c r="AO157" i="9"/>
  <c r="AN157" i="9"/>
  <c r="AM157" i="9"/>
  <c r="AL157" i="9"/>
  <c r="AK157" i="9"/>
  <c r="AJ157" i="9"/>
  <c r="AI157" i="9"/>
  <c r="AH157" i="9"/>
  <c r="AG157" i="9"/>
  <c r="AF157" i="9"/>
  <c r="AE157" i="9"/>
  <c r="AD157" i="9"/>
  <c r="AC157" i="9"/>
  <c r="AB157" i="9"/>
  <c r="AA157" i="9"/>
  <c r="Z157" i="9"/>
  <c r="Y157" i="9"/>
  <c r="X157" i="9"/>
  <c r="W157" i="9"/>
  <c r="V157" i="9"/>
  <c r="BK140" i="9"/>
  <c r="BJ140" i="9"/>
  <c r="BI140" i="9"/>
  <c r="BH140" i="9"/>
  <c r="BG140" i="9"/>
  <c r="BF140" i="9"/>
  <c r="BE140" i="9"/>
  <c r="BD140" i="9"/>
  <c r="BC140" i="9"/>
  <c r="BB140" i="9"/>
  <c r="BA140" i="9"/>
  <c r="AZ140" i="9"/>
  <c r="AY140" i="9"/>
  <c r="AX140" i="9"/>
  <c r="AW140" i="9"/>
  <c r="AV140" i="9"/>
  <c r="AU140" i="9"/>
  <c r="AT140" i="9"/>
  <c r="AS140" i="9"/>
  <c r="AR140" i="9"/>
  <c r="AQ140" i="9"/>
  <c r="AP140" i="9"/>
  <c r="AO140" i="9"/>
  <c r="AN140" i="9"/>
  <c r="AM140" i="9"/>
  <c r="AL140" i="9"/>
  <c r="AK140" i="9"/>
  <c r="AJ140" i="9"/>
  <c r="AI140" i="9"/>
  <c r="AH140" i="9"/>
  <c r="AG140" i="9"/>
  <c r="AF140" i="9"/>
  <c r="AE140" i="9"/>
  <c r="AD140" i="9"/>
  <c r="AC140" i="9"/>
  <c r="AB140" i="9"/>
  <c r="AA140" i="9"/>
  <c r="Z140" i="9"/>
  <c r="Y140" i="9"/>
  <c r="X140" i="9"/>
  <c r="W140" i="9"/>
  <c r="V140" i="9"/>
  <c r="K513" i="1"/>
  <c r="I513" i="1"/>
  <c r="G513" i="1"/>
  <c r="BK139" i="9"/>
  <c r="BJ139" i="9"/>
  <c r="BI139" i="9"/>
  <c r="BH139" i="9"/>
  <c r="BG139" i="9"/>
  <c r="BF139" i="9"/>
  <c r="BE139" i="9"/>
  <c r="BD139" i="9"/>
  <c r="BC139" i="9"/>
  <c r="BB139" i="9"/>
  <c r="BA139" i="9"/>
  <c r="AZ139" i="9"/>
  <c r="AY139" i="9"/>
  <c r="AX139" i="9"/>
  <c r="AW139" i="9"/>
  <c r="AV139" i="9"/>
  <c r="AU139" i="9"/>
  <c r="AT139" i="9"/>
  <c r="AS139" i="9"/>
  <c r="AR139" i="9"/>
  <c r="AQ139" i="9"/>
  <c r="AP139" i="9"/>
  <c r="AO139" i="9"/>
  <c r="AN139" i="9"/>
  <c r="AM139" i="9"/>
  <c r="AL139" i="9"/>
  <c r="AK139" i="9"/>
  <c r="AJ139" i="9"/>
  <c r="AI139" i="9"/>
  <c r="AH139" i="9"/>
  <c r="AG139" i="9"/>
  <c r="AF139" i="9"/>
  <c r="AE139" i="9"/>
  <c r="AD139" i="9"/>
  <c r="AC139" i="9"/>
  <c r="AB139" i="9"/>
  <c r="AA139" i="9"/>
  <c r="Z139" i="9"/>
  <c r="Y139" i="9"/>
  <c r="X139" i="9"/>
  <c r="W139" i="9"/>
  <c r="V139" i="9"/>
  <c r="BK135" i="9"/>
  <c r="BJ135" i="9"/>
  <c r="BI135" i="9"/>
  <c r="BH135" i="9"/>
  <c r="BG135" i="9"/>
  <c r="BF135" i="9"/>
  <c r="BE135" i="9"/>
  <c r="BD135" i="9"/>
  <c r="BC135" i="9"/>
  <c r="BB135" i="9"/>
  <c r="BA135" i="9"/>
  <c r="AZ135" i="9"/>
  <c r="AY135" i="9"/>
  <c r="AX135" i="9"/>
  <c r="AW135" i="9"/>
  <c r="AV135" i="9"/>
  <c r="AU135" i="9"/>
  <c r="AT135" i="9"/>
  <c r="AS135" i="9"/>
  <c r="AR135" i="9"/>
  <c r="AQ135" i="9"/>
  <c r="AP135" i="9"/>
  <c r="AO135" i="9"/>
  <c r="AN135" i="9"/>
  <c r="AM135" i="9"/>
  <c r="AL135" i="9"/>
  <c r="AK135" i="9"/>
  <c r="AJ135" i="9"/>
  <c r="AI135" i="9"/>
  <c r="AH135" i="9"/>
  <c r="AG135" i="9"/>
  <c r="AF135" i="9"/>
  <c r="AE135" i="9"/>
  <c r="AD135" i="9"/>
  <c r="AC135" i="9"/>
  <c r="AB135" i="9"/>
  <c r="AA135" i="9"/>
  <c r="Z135" i="9"/>
  <c r="Y135" i="9"/>
  <c r="X135" i="9"/>
  <c r="W135" i="9"/>
  <c r="V135" i="9"/>
  <c r="BK141" i="9"/>
  <c r="BJ141" i="9"/>
  <c r="BI141" i="9"/>
  <c r="BH141" i="9"/>
  <c r="BG141" i="9"/>
  <c r="BF141" i="9"/>
  <c r="BE141" i="9"/>
  <c r="BD141" i="9"/>
  <c r="BC141" i="9"/>
  <c r="BB141" i="9"/>
  <c r="BA141" i="9"/>
  <c r="AZ141" i="9"/>
  <c r="AY141" i="9"/>
  <c r="AX141" i="9"/>
  <c r="AW141" i="9"/>
  <c r="AV141" i="9"/>
  <c r="AU141" i="9"/>
  <c r="AT141" i="9"/>
  <c r="AS141" i="9"/>
  <c r="AR141" i="9"/>
  <c r="AQ141" i="9"/>
  <c r="AP141" i="9"/>
  <c r="AO141" i="9"/>
  <c r="AN141" i="9"/>
  <c r="AM141" i="9"/>
  <c r="AL141" i="9"/>
  <c r="AK141" i="9"/>
  <c r="AJ141" i="9"/>
  <c r="AI141" i="9"/>
  <c r="AH141" i="9"/>
  <c r="AG141" i="9"/>
  <c r="AF141" i="9"/>
  <c r="AE141" i="9"/>
  <c r="AD141" i="9"/>
  <c r="AC141" i="9"/>
  <c r="AB141" i="9"/>
  <c r="AA141" i="9"/>
  <c r="Z141" i="9"/>
  <c r="Y141" i="9"/>
  <c r="X141" i="9"/>
  <c r="W141" i="9"/>
  <c r="V141" i="9"/>
  <c r="BK145" i="9"/>
  <c r="BJ145" i="9"/>
  <c r="BI145" i="9"/>
  <c r="BH145" i="9"/>
  <c r="BG145" i="9"/>
  <c r="BF145" i="9"/>
  <c r="BE145" i="9"/>
  <c r="BD145" i="9"/>
  <c r="BC145" i="9"/>
  <c r="BB145" i="9"/>
  <c r="BA145" i="9"/>
  <c r="AZ145" i="9"/>
  <c r="AY145" i="9"/>
  <c r="AX145" i="9"/>
  <c r="AW145" i="9"/>
  <c r="AV145" i="9"/>
  <c r="AU145" i="9"/>
  <c r="AT145" i="9"/>
  <c r="AS145" i="9"/>
  <c r="AR145" i="9"/>
  <c r="AQ145" i="9"/>
  <c r="AP145" i="9"/>
  <c r="AO145" i="9"/>
  <c r="AN145" i="9"/>
  <c r="AM145" i="9"/>
  <c r="AL145" i="9"/>
  <c r="AK145" i="9"/>
  <c r="AJ145" i="9"/>
  <c r="AI145" i="9"/>
  <c r="AH145" i="9"/>
  <c r="AG145" i="9"/>
  <c r="AF145" i="9"/>
  <c r="AE145" i="9"/>
  <c r="AD145" i="9"/>
  <c r="AC145" i="9"/>
  <c r="AB145" i="9"/>
  <c r="AA145" i="9"/>
  <c r="Z145" i="9"/>
  <c r="Y145" i="9"/>
  <c r="X145" i="9"/>
  <c r="W145" i="9"/>
  <c r="V145" i="9"/>
  <c r="BK143" i="9"/>
  <c r="BJ143" i="9"/>
  <c r="BI143" i="9"/>
  <c r="BH143" i="9"/>
  <c r="BG143" i="9"/>
  <c r="BF143" i="9"/>
  <c r="BE143" i="9"/>
  <c r="BD143" i="9"/>
  <c r="BC143" i="9"/>
  <c r="BB143" i="9"/>
  <c r="BA143" i="9"/>
  <c r="AZ143" i="9"/>
  <c r="AY143" i="9"/>
  <c r="AX143" i="9"/>
  <c r="AW143" i="9"/>
  <c r="AV143" i="9"/>
  <c r="AU143" i="9"/>
  <c r="AT143" i="9"/>
  <c r="AS143" i="9"/>
  <c r="AR143" i="9"/>
  <c r="AQ143" i="9"/>
  <c r="AP143" i="9"/>
  <c r="AO143" i="9"/>
  <c r="AN143" i="9"/>
  <c r="AM143" i="9"/>
  <c r="AL143" i="9"/>
  <c r="AK143" i="9"/>
  <c r="AJ143" i="9"/>
  <c r="AI143" i="9"/>
  <c r="AH143" i="9"/>
  <c r="AG143" i="9"/>
  <c r="AF143" i="9"/>
  <c r="AE143" i="9"/>
  <c r="AD143" i="9"/>
  <c r="AC143" i="9"/>
  <c r="AB143" i="9"/>
  <c r="AA143" i="9"/>
  <c r="Z143" i="9"/>
  <c r="Y143" i="9"/>
  <c r="X143" i="9"/>
  <c r="W143" i="9"/>
  <c r="V143" i="9"/>
  <c r="BK142" i="9"/>
  <c r="BJ142" i="9"/>
  <c r="BI142" i="9"/>
  <c r="BH142" i="9"/>
  <c r="BG142" i="9"/>
  <c r="BF142" i="9"/>
  <c r="BE142" i="9"/>
  <c r="BD142" i="9"/>
  <c r="BC142" i="9"/>
  <c r="BB142" i="9"/>
  <c r="BA142" i="9"/>
  <c r="AZ142" i="9"/>
  <c r="AY142" i="9"/>
  <c r="AX142" i="9"/>
  <c r="AW142" i="9"/>
  <c r="AV142" i="9"/>
  <c r="AU142" i="9"/>
  <c r="AT142" i="9"/>
  <c r="AS142" i="9"/>
  <c r="AR142" i="9"/>
  <c r="AQ142" i="9"/>
  <c r="AP142" i="9"/>
  <c r="AO142" i="9"/>
  <c r="AN142" i="9"/>
  <c r="AM142" i="9"/>
  <c r="AL142" i="9"/>
  <c r="AK142" i="9"/>
  <c r="AJ142" i="9"/>
  <c r="AI142" i="9"/>
  <c r="AH142" i="9"/>
  <c r="AG142" i="9"/>
  <c r="AF142" i="9"/>
  <c r="AE142" i="9"/>
  <c r="AD142" i="9"/>
  <c r="AC142" i="9"/>
  <c r="AB142" i="9"/>
  <c r="AA142" i="9"/>
  <c r="Z142" i="9"/>
  <c r="Y142" i="9"/>
  <c r="X142" i="9"/>
  <c r="W142" i="9"/>
  <c r="V142" i="9"/>
  <c r="BK144" i="9"/>
  <c r="BJ144" i="9"/>
  <c r="BI144" i="9"/>
  <c r="BH144" i="9"/>
  <c r="BG144" i="9"/>
  <c r="BF144" i="9"/>
  <c r="BE144" i="9"/>
  <c r="BD144" i="9"/>
  <c r="BC144" i="9"/>
  <c r="BB144" i="9"/>
  <c r="BA144" i="9"/>
  <c r="AZ144" i="9"/>
  <c r="AY144" i="9"/>
  <c r="AX144" i="9"/>
  <c r="AW144" i="9"/>
  <c r="AV144" i="9"/>
  <c r="AU144" i="9"/>
  <c r="AT144" i="9"/>
  <c r="AS144" i="9"/>
  <c r="AR144" i="9"/>
  <c r="AQ144" i="9"/>
  <c r="AP144" i="9"/>
  <c r="AO144" i="9"/>
  <c r="AN144" i="9"/>
  <c r="AM144" i="9"/>
  <c r="AL144" i="9"/>
  <c r="AK144" i="9"/>
  <c r="AJ144" i="9"/>
  <c r="AI144" i="9"/>
  <c r="AH144" i="9"/>
  <c r="AG144" i="9"/>
  <c r="AF144" i="9"/>
  <c r="AE144" i="9"/>
  <c r="AD144" i="9"/>
  <c r="AC144" i="9"/>
  <c r="AB144" i="9"/>
  <c r="AA144" i="9"/>
  <c r="Z144" i="9"/>
  <c r="Y144" i="9"/>
  <c r="X144" i="9"/>
  <c r="W144" i="9"/>
  <c r="V144" i="9"/>
  <c r="BK137" i="9"/>
  <c r="BJ137" i="9"/>
  <c r="BI137" i="9"/>
  <c r="BH137" i="9"/>
  <c r="BG137" i="9"/>
  <c r="BF137" i="9"/>
  <c r="BE137" i="9"/>
  <c r="BD137" i="9"/>
  <c r="BC137" i="9"/>
  <c r="BB137" i="9"/>
  <c r="BA137" i="9"/>
  <c r="AZ137" i="9"/>
  <c r="AY137" i="9"/>
  <c r="AX137" i="9"/>
  <c r="AW137" i="9"/>
  <c r="AV137" i="9"/>
  <c r="AU137" i="9"/>
  <c r="AT137" i="9"/>
  <c r="AS137" i="9"/>
  <c r="AR137" i="9"/>
  <c r="AQ137" i="9"/>
  <c r="AP137" i="9"/>
  <c r="AO137" i="9"/>
  <c r="AN137" i="9"/>
  <c r="AM137" i="9"/>
  <c r="AL137" i="9"/>
  <c r="AK137" i="9"/>
  <c r="AJ137" i="9"/>
  <c r="AI137" i="9"/>
  <c r="AH137" i="9"/>
  <c r="AG137" i="9"/>
  <c r="AF137" i="9"/>
  <c r="AE137" i="9"/>
  <c r="AD137" i="9"/>
  <c r="AC137" i="9"/>
  <c r="AB137" i="9"/>
  <c r="AA137" i="9"/>
  <c r="Z137" i="9"/>
  <c r="Y137" i="9"/>
  <c r="X137" i="9"/>
  <c r="W137" i="9"/>
  <c r="V137" i="9"/>
  <c r="BI146" i="9"/>
  <c r="BH146" i="9"/>
  <c r="BG146" i="9"/>
  <c r="BF146" i="9"/>
  <c r="BE146" i="9"/>
  <c r="BD146" i="9"/>
  <c r="BB146" i="9"/>
  <c r="BA146" i="9"/>
  <c r="AZ146" i="9"/>
  <c r="AY146" i="9"/>
  <c r="AX146" i="9"/>
  <c r="AW146" i="9"/>
  <c r="AV146" i="9"/>
  <c r="AU146" i="9"/>
  <c r="AT146" i="9"/>
  <c r="AS146" i="9"/>
  <c r="AR146" i="9"/>
  <c r="AP146" i="9"/>
  <c r="AO146" i="9"/>
  <c r="AM146" i="9"/>
  <c r="AL146" i="9"/>
  <c r="AJ146" i="9"/>
  <c r="AI146" i="9"/>
  <c r="AH146" i="9"/>
  <c r="AG146" i="9"/>
  <c r="AF146" i="9"/>
  <c r="AD146" i="9"/>
  <c r="AC146" i="9"/>
  <c r="AB146" i="9"/>
  <c r="AA146" i="9"/>
  <c r="Z146" i="9"/>
  <c r="Y146" i="9"/>
  <c r="X146" i="9"/>
  <c r="V146" i="9"/>
  <c r="BK136" i="9"/>
  <c r="BJ136" i="9"/>
  <c r="BI136" i="9"/>
  <c r="BH136" i="9"/>
  <c r="BG136" i="9"/>
  <c r="BF136" i="9"/>
  <c r="BE136" i="9"/>
  <c r="BD136" i="9"/>
  <c r="BB136" i="9"/>
  <c r="BA136" i="9"/>
  <c r="AZ136" i="9"/>
  <c r="AY136" i="9"/>
  <c r="AX136" i="9"/>
  <c r="AW136" i="9"/>
  <c r="AV136" i="9"/>
  <c r="AU136" i="9"/>
  <c r="AT136" i="9"/>
  <c r="AS136" i="9"/>
  <c r="AR136" i="9"/>
  <c r="AP136" i="9"/>
  <c r="AO136" i="9"/>
  <c r="AN136" i="9"/>
  <c r="AM136" i="9"/>
  <c r="AL136" i="9"/>
  <c r="AJ136" i="9"/>
  <c r="AI136" i="9"/>
  <c r="AH136" i="9"/>
  <c r="AG136" i="9"/>
  <c r="AF136" i="9"/>
  <c r="AD136" i="9"/>
  <c r="AC136" i="9"/>
  <c r="AB136" i="9"/>
  <c r="AA136" i="9"/>
  <c r="Z136" i="9"/>
  <c r="Y136" i="9"/>
  <c r="X136" i="9"/>
  <c r="V136" i="9"/>
  <c r="BK138" i="9"/>
  <c r="BJ138" i="9"/>
  <c r="BI138" i="9"/>
  <c r="BH138" i="9"/>
  <c r="BG138" i="9"/>
  <c r="BF138" i="9"/>
  <c r="BE138" i="9"/>
  <c r="BD138" i="9"/>
  <c r="BC138" i="9"/>
  <c r="BB138" i="9"/>
  <c r="BA138" i="9"/>
  <c r="AZ138" i="9"/>
  <c r="AY138" i="9"/>
  <c r="AX138" i="9"/>
  <c r="AW138" i="9"/>
  <c r="AV138" i="9"/>
  <c r="AU138" i="9"/>
  <c r="AT138" i="9"/>
  <c r="AS138" i="9"/>
  <c r="AR138" i="9"/>
  <c r="AQ138" i="9"/>
  <c r="AP138" i="9"/>
  <c r="AO138" i="9"/>
  <c r="AN138" i="9"/>
  <c r="AM138" i="9"/>
  <c r="AL138" i="9"/>
  <c r="AK138" i="9"/>
  <c r="AJ138" i="9"/>
  <c r="AI138" i="9"/>
  <c r="AH138" i="9"/>
  <c r="AG138" i="9"/>
  <c r="AF138" i="9"/>
  <c r="AE138" i="9"/>
  <c r="AD138" i="9"/>
  <c r="AC138" i="9"/>
  <c r="AB138" i="9"/>
  <c r="AA138" i="9"/>
  <c r="Z138" i="9"/>
  <c r="Y138" i="9"/>
  <c r="X138" i="9"/>
  <c r="W138" i="9"/>
  <c r="V138" i="9"/>
  <c r="BK132" i="9"/>
  <c r="BJ132" i="9"/>
  <c r="BI132" i="9"/>
  <c r="BH132" i="9"/>
  <c r="BG132" i="9"/>
  <c r="BF132" i="9"/>
  <c r="BE132" i="9"/>
  <c r="BD132" i="9"/>
  <c r="BC132" i="9"/>
  <c r="BB132" i="9"/>
  <c r="BA132" i="9"/>
  <c r="AZ132" i="9"/>
  <c r="AY132" i="9"/>
  <c r="AX132" i="9"/>
  <c r="AW132" i="9"/>
  <c r="AV132" i="9"/>
  <c r="AU132" i="9"/>
  <c r="AT132" i="9"/>
  <c r="AS132" i="9"/>
  <c r="AR132" i="9"/>
  <c r="AQ132" i="9"/>
  <c r="AP132" i="9"/>
  <c r="AO132" i="9"/>
  <c r="AN132" i="9"/>
  <c r="AM132" i="9"/>
  <c r="AL132" i="9"/>
  <c r="AK132" i="9"/>
  <c r="AJ132" i="9"/>
  <c r="AI132" i="9"/>
  <c r="AH132" i="9"/>
  <c r="AG132" i="9"/>
  <c r="AF132" i="9"/>
  <c r="AE132" i="9"/>
  <c r="AD132" i="9"/>
  <c r="AC132" i="9"/>
  <c r="AB132" i="9"/>
  <c r="AA132" i="9"/>
  <c r="Z132" i="9"/>
  <c r="Y132" i="9"/>
  <c r="X132" i="9"/>
  <c r="W132" i="9"/>
  <c r="V132" i="9"/>
  <c r="BK131" i="9"/>
  <c r="BJ131" i="9"/>
  <c r="BI131" i="9"/>
  <c r="BH131" i="9"/>
  <c r="BG131" i="9"/>
  <c r="BF131" i="9"/>
  <c r="BE131" i="9"/>
  <c r="BD131" i="9"/>
  <c r="BC131" i="9"/>
  <c r="BB131" i="9"/>
  <c r="BA131" i="9"/>
  <c r="AZ131" i="9"/>
  <c r="AY131" i="9"/>
  <c r="AX131" i="9"/>
  <c r="AW131" i="9"/>
  <c r="AV131" i="9"/>
  <c r="AU131" i="9"/>
  <c r="AT131" i="9"/>
  <c r="AS131" i="9"/>
  <c r="AR131" i="9"/>
  <c r="AQ131" i="9"/>
  <c r="AP131" i="9"/>
  <c r="AO131" i="9"/>
  <c r="AN131" i="9"/>
  <c r="AM131" i="9"/>
  <c r="AL131" i="9"/>
  <c r="AK131" i="9"/>
  <c r="AJ131" i="9"/>
  <c r="AI131" i="9"/>
  <c r="AH131" i="9"/>
  <c r="AG131" i="9"/>
  <c r="AF131" i="9"/>
  <c r="AE131" i="9"/>
  <c r="AD131" i="9"/>
  <c r="AC131" i="9"/>
  <c r="AB131" i="9"/>
  <c r="AA131" i="9"/>
  <c r="Z131" i="9"/>
  <c r="Y131" i="9"/>
  <c r="X131" i="9"/>
  <c r="W131" i="9"/>
  <c r="V131" i="9"/>
  <c r="BK129" i="9"/>
  <c r="BJ129" i="9"/>
  <c r="BI129" i="9"/>
  <c r="BH129" i="9"/>
  <c r="BG129" i="9"/>
  <c r="BF129" i="9"/>
  <c r="BE129" i="9"/>
  <c r="BD129" i="9"/>
  <c r="BC129" i="9"/>
  <c r="BB129" i="9"/>
  <c r="BA129" i="9"/>
  <c r="AZ129" i="9"/>
  <c r="AY129" i="9"/>
  <c r="AX129" i="9"/>
  <c r="AW129" i="9"/>
  <c r="AV129" i="9"/>
  <c r="AU129" i="9"/>
  <c r="AT129" i="9"/>
  <c r="AS129" i="9"/>
  <c r="AR129" i="9"/>
  <c r="AQ129" i="9"/>
  <c r="AP129" i="9"/>
  <c r="AO129" i="9"/>
  <c r="AN129" i="9"/>
  <c r="AM129" i="9"/>
  <c r="AL129" i="9"/>
  <c r="AK129" i="9"/>
  <c r="AJ129" i="9"/>
  <c r="AI129" i="9"/>
  <c r="AH129" i="9"/>
  <c r="AG129" i="9"/>
  <c r="AF129" i="9"/>
  <c r="AE129" i="9"/>
  <c r="AD129" i="9"/>
  <c r="AC129" i="9"/>
  <c r="AB129" i="9"/>
  <c r="AA129" i="9"/>
  <c r="Z129" i="9"/>
  <c r="Y129" i="9"/>
  <c r="X129" i="9"/>
  <c r="W129" i="9"/>
  <c r="V129" i="9"/>
  <c r="BK128" i="9"/>
  <c r="BJ128" i="9"/>
  <c r="BI128" i="9"/>
  <c r="BH128" i="9"/>
  <c r="BG128" i="9"/>
  <c r="BF128" i="9"/>
  <c r="BE128" i="9"/>
  <c r="BD128" i="9"/>
  <c r="BC128" i="9"/>
  <c r="BB128" i="9"/>
  <c r="BA128" i="9"/>
  <c r="AZ128" i="9"/>
  <c r="AY128" i="9"/>
  <c r="AX128" i="9"/>
  <c r="AW128" i="9"/>
  <c r="AV128" i="9"/>
  <c r="AU128" i="9"/>
  <c r="AT128" i="9"/>
  <c r="AS128" i="9"/>
  <c r="AR128" i="9"/>
  <c r="AQ128" i="9"/>
  <c r="AP128" i="9"/>
  <c r="AO128" i="9"/>
  <c r="AN128" i="9"/>
  <c r="AM128" i="9"/>
  <c r="AL128" i="9"/>
  <c r="AK128" i="9"/>
  <c r="AJ128" i="9"/>
  <c r="AI128" i="9"/>
  <c r="AH128" i="9"/>
  <c r="AG128" i="9"/>
  <c r="AF128" i="9"/>
  <c r="AE128" i="9"/>
  <c r="AD128" i="9"/>
  <c r="AC128" i="9"/>
  <c r="AB128" i="9"/>
  <c r="AA128" i="9"/>
  <c r="Z128" i="9"/>
  <c r="Y128" i="9"/>
  <c r="X128" i="9"/>
  <c r="W128" i="9"/>
  <c r="V128" i="9"/>
  <c r="BK123" i="9"/>
  <c r="BJ123" i="9"/>
  <c r="BI123" i="9"/>
  <c r="BH123" i="9"/>
  <c r="BG123" i="9"/>
  <c r="BF123" i="9"/>
  <c r="BE123" i="9"/>
  <c r="BD123" i="9"/>
  <c r="BC123" i="9"/>
  <c r="BB123" i="9"/>
  <c r="BA123" i="9"/>
  <c r="AZ123" i="9"/>
  <c r="AY123" i="9"/>
  <c r="AX123" i="9"/>
  <c r="AW123" i="9"/>
  <c r="AV123" i="9"/>
  <c r="AU123" i="9"/>
  <c r="AT123" i="9"/>
  <c r="AS123" i="9"/>
  <c r="AR123" i="9"/>
  <c r="AQ123" i="9"/>
  <c r="AP123" i="9"/>
  <c r="AO123" i="9"/>
  <c r="AN123" i="9"/>
  <c r="AM123" i="9"/>
  <c r="AL123" i="9"/>
  <c r="AK123" i="9"/>
  <c r="AJ123" i="9"/>
  <c r="AI123" i="9"/>
  <c r="AH123" i="9"/>
  <c r="AG123" i="9"/>
  <c r="AF123" i="9"/>
  <c r="AE123" i="9"/>
  <c r="AD123" i="9"/>
  <c r="AC123" i="9"/>
  <c r="AB123" i="9"/>
  <c r="AA123" i="9"/>
  <c r="Z123" i="9"/>
  <c r="Y123" i="9"/>
  <c r="X123" i="9"/>
  <c r="W123" i="9"/>
  <c r="V123" i="9"/>
  <c r="BK121" i="9"/>
  <c r="BJ121" i="9"/>
  <c r="BI121" i="9"/>
  <c r="BH121" i="9"/>
  <c r="BG121" i="9"/>
  <c r="BF121" i="9"/>
  <c r="BE121" i="9"/>
  <c r="BD121" i="9"/>
  <c r="BC121" i="9"/>
  <c r="BB121" i="9"/>
  <c r="BA121" i="9"/>
  <c r="AZ121" i="9"/>
  <c r="AY121" i="9"/>
  <c r="AX121" i="9"/>
  <c r="AW121" i="9"/>
  <c r="AV121" i="9"/>
  <c r="AU121" i="9"/>
  <c r="AT121" i="9"/>
  <c r="AS121" i="9"/>
  <c r="AR121" i="9"/>
  <c r="AQ121" i="9"/>
  <c r="AP121" i="9"/>
  <c r="AO121" i="9"/>
  <c r="AN121" i="9"/>
  <c r="AM121" i="9"/>
  <c r="AL121" i="9"/>
  <c r="AK121" i="9"/>
  <c r="AJ121" i="9"/>
  <c r="AI121" i="9"/>
  <c r="AH121" i="9"/>
  <c r="AG121" i="9"/>
  <c r="AF121" i="9"/>
  <c r="AE121" i="9"/>
  <c r="AD121" i="9"/>
  <c r="AC121" i="9"/>
  <c r="AB121" i="9"/>
  <c r="AA121" i="9"/>
  <c r="Z121" i="9"/>
  <c r="Y121" i="9"/>
  <c r="X121" i="9"/>
  <c r="W121" i="9"/>
  <c r="V121" i="9"/>
  <c r="BK127" i="9"/>
  <c r="BJ127" i="9"/>
  <c r="BI127" i="9"/>
  <c r="BH127" i="9"/>
  <c r="BG127" i="9"/>
  <c r="BF127" i="9"/>
  <c r="BE127" i="9"/>
  <c r="BD127" i="9"/>
  <c r="BC127" i="9"/>
  <c r="BB127" i="9"/>
  <c r="BA127" i="9"/>
  <c r="AZ127" i="9"/>
  <c r="AY127" i="9"/>
  <c r="AX127" i="9"/>
  <c r="AW127" i="9"/>
  <c r="AV127" i="9"/>
  <c r="AU127" i="9"/>
  <c r="AT127" i="9"/>
  <c r="AS127" i="9"/>
  <c r="AR127" i="9"/>
  <c r="AQ127" i="9"/>
  <c r="AP127" i="9"/>
  <c r="AO127" i="9"/>
  <c r="AN127" i="9"/>
  <c r="AM127" i="9"/>
  <c r="AL127" i="9"/>
  <c r="AK127" i="9"/>
  <c r="AJ127" i="9"/>
  <c r="AI127" i="9"/>
  <c r="AH127" i="9"/>
  <c r="AG127" i="9"/>
  <c r="AF127" i="9"/>
  <c r="AE127" i="9"/>
  <c r="AD127" i="9"/>
  <c r="AC127" i="9"/>
  <c r="AB127" i="9"/>
  <c r="AA127" i="9"/>
  <c r="Z127" i="9"/>
  <c r="Y127" i="9"/>
  <c r="X127" i="9"/>
  <c r="W127" i="9"/>
  <c r="V127" i="9"/>
  <c r="BK130" i="9"/>
  <c r="BJ130" i="9"/>
  <c r="BI130" i="9"/>
  <c r="BH130" i="9"/>
  <c r="BG130" i="9"/>
  <c r="BF130" i="9"/>
  <c r="BE130" i="9"/>
  <c r="BD130" i="9"/>
  <c r="BC130" i="9"/>
  <c r="BB130" i="9"/>
  <c r="BA130" i="9"/>
  <c r="AZ130" i="9"/>
  <c r="AY130" i="9"/>
  <c r="AX130" i="9"/>
  <c r="AW130" i="9"/>
  <c r="AV130" i="9"/>
  <c r="AU130" i="9"/>
  <c r="AT130" i="9"/>
  <c r="AS130" i="9"/>
  <c r="AR130" i="9"/>
  <c r="AQ130" i="9"/>
  <c r="AP130" i="9"/>
  <c r="AO130" i="9"/>
  <c r="AN130" i="9"/>
  <c r="AM130" i="9"/>
  <c r="AL130" i="9"/>
  <c r="AK130" i="9"/>
  <c r="AJ130" i="9"/>
  <c r="AI130" i="9"/>
  <c r="AH130" i="9"/>
  <c r="AG130" i="9"/>
  <c r="AF130" i="9"/>
  <c r="AE130" i="9"/>
  <c r="AD130" i="9"/>
  <c r="AC130" i="9"/>
  <c r="AB130" i="9"/>
  <c r="AA130" i="9"/>
  <c r="Z130" i="9"/>
  <c r="Y130" i="9"/>
  <c r="X130" i="9"/>
  <c r="W130" i="9"/>
  <c r="V130" i="9"/>
  <c r="BK122" i="9"/>
  <c r="BJ122" i="9"/>
  <c r="BI122" i="9"/>
  <c r="BH122" i="9"/>
  <c r="BG122" i="9"/>
  <c r="BF122" i="9"/>
  <c r="BE122" i="9"/>
  <c r="BD122" i="9"/>
  <c r="BC122" i="9"/>
  <c r="BB122" i="9"/>
  <c r="BA122" i="9"/>
  <c r="AZ122" i="9"/>
  <c r="AY122" i="9"/>
  <c r="AX122" i="9"/>
  <c r="AW122" i="9"/>
  <c r="AV122" i="9"/>
  <c r="AU122" i="9"/>
  <c r="AT122" i="9"/>
  <c r="AS122" i="9"/>
  <c r="AR122" i="9"/>
  <c r="AQ122" i="9"/>
  <c r="AP122" i="9"/>
  <c r="AO122" i="9"/>
  <c r="AN122" i="9"/>
  <c r="AM122" i="9"/>
  <c r="AL122" i="9"/>
  <c r="AK122" i="9"/>
  <c r="AJ122" i="9"/>
  <c r="AI122" i="9"/>
  <c r="AH122" i="9"/>
  <c r="AG122" i="9"/>
  <c r="AF122" i="9"/>
  <c r="AE122" i="9"/>
  <c r="AD122" i="9"/>
  <c r="AC122" i="9"/>
  <c r="AB122" i="9"/>
  <c r="AA122" i="9"/>
  <c r="Z122" i="9"/>
  <c r="Y122" i="9"/>
  <c r="X122" i="9"/>
  <c r="W122" i="9"/>
  <c r="V122" i="9"/>
  <c r="BK126" i="9"/>
  <c r="BJ126" i="9"/>
  <c r="BI126" i="9"/>
  <c r="BH126" i="9"/>
  <c r="BG126" i="9"/>
  <c r="BF126" i="9"/>
  <c r="BE126" i="9"/>
  <c r="BD126" i="9"/>
  <c r="BC126" i="9"/>
  <c r="BB126" i="9"/>
  <c r="BA126" i="9"/>
  <c r="AZ126" i="9"/>
  <c r="AY126" i="9"/>
  <c r="AX126" i="9"/>
  <c r="AW126" i="9"/>
  <c r="AV126" i="9"/>
  <c r="AU126" i="9"/>
  <c r="AT126" i="9"/>
  <c r="AS126" i="9"/>
  <c r="AR126" i="9"/>
  <c r="AQ126" i="9"/>
  <c r="AP126" i="9"/>
  <c r="AO126" i="9"/>
  <c r="AN126" i="9"/>
  <c r="AM126" i="9"/>
  <c r="AL126" i="9"/>
  <c r="AK126" i="9"/>
  <c r="AJ126" i="9"/>
  <c r="AI126" i="9"/>
  <c r="AH126" i="9"/>
  <c r="AG126" i="9"/>
  <c r="AF126" i="9"/>
  <c r="AE126" i="9"/>
  <c r="AD126" i="9"/>
  <c r="AC126" i="9"/>
  <c r="AB126" i="9"/>
  <c r="AA126" i="9"/>
  <c r="Z126" i="9"/>
  <c r="Y126" i="9"/>
  <c r="X126" i="9"/>
  <c r="W126" i="9"/>
  <c r="V126" i="9"/>
  <c r="BI124" i="9"/>
  <c r="BH124" i="9"/>
  <c r="BG124" i="9"/>
  <c r="BF124" i="9"/>
  <c r="BE124" i="9"/>
  <c r="BD124" i="9"/>
  <c r="BB124" i="9"/>
  <c r="BA124" i="9"/>
  <c r="AZ124" i="9"/>
  <c r="AY124" i="9"/>
  <c r="AX124" i="9"/>
  <c r="AW124" i="9"/>
  <c r="AV124" i="9"/>
  <c r="AU124" i="9"/>
  <c r="AT124" i="9"/>
  <c r="AS124" i="9"/>
  <c r="AR124" i="9"/>
  <c r="AP124" i="9"/>
  <c r="AO124" i="9"/>
  <c r="AM124" i="9"/>
  <c r="AL124" i="9"/>
  <c r="AJ124" i="9"/>
  <c r="AI124" i="9"/>
  <c r="AH124" i="9"/>
  <c r="AG124" i="9"/>
  <c r="AF124" i="9"/>
  <c r="AD124" i="9"/>
  <c r="AC124" i="9"/>
  <c r="AB124" i="9"/>
  <c r="AA124" i="9"/>
  <c r="Z124" i="9"/>
  <c r="Y124" i="9"/>
  <c r="X124" i="9"/>
  <c r="V124" i="9"/>
  <c r="BK125" i="9"/>
  <c r="BJ125" i="9"/>
  <c r="BI125" i="9"/>
  <c r="BH125" i="9"/>
  <c r="BG125" i="9"/>
  <c r="BF125" i="9"/>
  <c r="BE125" i="9"/>
  <c r="BD125" i="9"/>
  <c r="BC125" i="9"/>
  <c r="BB125" i="9"/>
  <c r="BA125" i="9"/>
  <c r="AZ125" i="9"/>
  <c r="AY125" i="9"/>
  <c r="AX125" i="9"/>
  <c r="AW125" i="9"/>
  <c r="AV125" i="9"/>
  <c r="AU125" i="9"/>
  <c r="AT125" i="9"/>
  <c r="AS125" i="9"/>
  <c r="AR125" i="9"/>
  <c r="AQ125" i="9"/>
  <c r="AP125" i="9"/>
  <c r="AO125" i="9"/>
  <c r="AN125" i="9"/>
  <c r="AM125" i="9"/>
  <c r="AL125" i="9"/>
  <c r="AK125" i="9"/>
  <c r="AJ125" i="9"/>
  <c r="AI125" i="9"/>
  <c r="AH125" i="9"/>
  <c r="AG125" i="9"/>
  <c r="AF125" i="9"/>
  <c r="AE125" i="9"/>
  <c r="AD125" i="9"/>
  <c r="AC125" i="9"/>
  <c r="AB125" i="9"/>
  <c r="AA125" i="9"/>
  <c r="Z125" i="9"/>
  <c r="Y125" i="9"/>
  <c r="X125" i="9"/>
  <c r="W125" i="9"/>
  <c r="V125" i="9"/>
  <c r="BK116" i="9"/>
  <c r="BJ116" i="9"/>
  <c r="BI116" i="9"/>
  <c r="BH116" i="9"/>
  <c r="BG116" i="9"/>
  <c r="BF116" i="9"/>
  <c r="BE116" i="9"/>
  <c r="BD116" i="9"/>
  <c r="BC116" i="9"/>
  <c r="BB116" i="9"/>
  <c r="BA116" i="9"/>
  <c r="AZ116" i="9"/>
  <c r="AY116" i="9"/>
  <c r="AX116" i="9"/>
  <c r="AW116" i="9"/>
  <c r="AV116" i="9"/>
  <c r="AU116" i="9"/>
  <c r="AT116" i="9"/>
  <c r="AS116" i="9"/>
  <c r="AR116" i="9"/>
  <c r="AQ116" i="9"/>
  <c r="AP116" i="9"/>
  <c r="AO116" i="9"/>
  <c r="AN116" i="9"/>
  <c r="AM116" i="9"/>
  <c r="AL116" i="9"/>
  <c r="AK116" i="9"/>
  <c r="AJ116" i="9"/>
  <c r="AI116" i="9"/>
  <c r="AH116" i="9"/>
  <c r="AG116" i="9"/>
  <c r="AF116" i="9"/>
  <c r="AE116" i="9"/>
  <c r="AD116" i="9"/>
  <c r="AC116" i="9"/>
  <c r="AB116" i="9"/>
  <c r="AA116" i="9"/>
  <c r="Z116" i="9"/>
  <c r="Y116" i="9"/>
  <c r="X116" i="9"/>
  <c r="W116" i="9"/>
  <c r="V116" i="9"/>
  <c r="BK114" i="9"/>
  <c r="BJ114" i="9"/>
  <c r="BI114" i="9"/>
  <c r="BH114" i="9"/>
  <c r="BG114" i="9"/>
  <c r="BF114" i="9"/>
  <c r="BE114" i="9"/>
  <c r="BD114" i="9"/>
  <c r="BC114" i="9"/>
  <c r="BB114" i="9"/>
  <c r="BA114" i="9"/>
  <c r="AZ114" i="9"/>
  <c r="AY114" i="9"/>
  <c r="AX114" i="9"/>
  <c r="AW114" i="9"/>
  <c r="AV114" i="9"/>
  <c r="AU114" i="9"/>
  <c r="AT114" i="9"/>
  <c r="AS114" i="9"/>
  <c r="AR114" i="9"/>
  <c r="AQ114" i="9"/>
  <c r="AP114" i="9"/>
  <c r="AO114" i="9"/>
  <c r="AN114" i="9"/>
  <c r="AM114" i="9"/>
  <c r="AL114" i="9"/>
  <c r="AK114" i="9"/>
  <c r="AJ114" i="9"/>
  <c r="AI114" i="9"/>
  <c r="AH114" i="9"/>
  <c r="AG114" i="9"/>
  <c r="AF114" i="9"/>
  <c r="AE114" i="9"/>
  <c r="AD114" i="9"/>
  <c r="AC114" i="9"/>
  <c r="AB114" i="9"/>
  <c r="AA114" i="9"/>
  <c r="Z114" i="9"/>
  <c r="Y114" i="9"/>
  <c r="X114" i="9"/>
  <c r="W114" i="9"/>
  <c r="V114" i="9"/>
  <c r="BK110" i="9"/>
  <c r="BJ110" i="9"/>
  <c r="BI110" i="9"/>
  <c r="BH110" i="9"/>
  <c r="BG110" i="9"/>
  <c r="BF110" i="9"/>
  <c r="BE110" i="9"/>
  <c r="BD110" i="9"/>
  <c r="BC110" i="9"/>
  <c r="BB110" i="9"/>
  <c r="BA110" i="9"/>
  <c r="AZ110" i="9"/>
  <c r="AY110" i="9"/>
  <c r="AX110" i="9"/>
  <c r="AW110" i="9"/>
  <c r="AV110" i="9"/>
  <c r="AU110" i="9"/>
  <c r="AT110" i="9"/>
  <c r="AS110" i="9"/>
  <c r="AR110" i="9"/>
  <c r="AQ110" i="9"/>
  <c r="AP110" i="9"/>
  <c r="AO110" i="9"/>
  <c r="AN110" i="9"/>
  <c r="AM110" i="9"/>
  <c r="AL110" i="9"/>
  <c r="AK110" i="9"/>
  <c r="AJ110" i="9"/>
  <c r="AI110" i="9"/>
  <c r="AH110" i="9"/>
  <c r="AG110" i="9"/>
  <c r="AF110" i="9"/>
  <c r="AE110" i="9"/>
  <c r="AD110" i="9"/>
  <c r="AC110" i="9"/>
  <c r="AB110" i="9"/>
  <c r="AA110" i="9"/>
  <c r="Z110" i="9"/>
  <c r="Y110" i="9"/>
  <c r="X110" i="9"/>
  <c r="W110" i="9"/>
  <c r="V110" i="9"/>
  <c r="BK108" i="9"/>
  <c r="BJ108" i="9"/>
  <c r="BI108" i="9"/>
  <c r="BH108" i="9"/>
  <c r="BG108" i="9"/>
  <c r="BF108" i="9"/>
  <c r="BE108" i="9"/>
  <c r="BD108" i="9"/>
  <c r="BC108" i="9"/>
  <c r="BB108" i="9"/>
  <c r="BA108" i="9"/>
  <c r="AZ108" i="9"/>
  <c r="AY108" i="9"/>
  <c r="AX108" i="9"/>
  <c r="AW108" i="9"/>
  <c r="AV108" i="9"/>
  <c r="AU108" i="9"/>
  <c r="AT108" i="9"/>
  <c r="AS108" i="9"/>
  <c r="AR108" i="9"/>
  <c r="AQ108" i="9"/>
  <c r="AP108" i="9"/>
  <c r="AO108" i="9"/>
  <c r="AN108" i="9"/>
  <c r="AM108" i="9"/>
  <c r="AL108" i="9"/>
  <c r="AK108" i="9"/>
  <c r="AJ108" i="9"/>
  <c r="AI108" i="9"/>
  <c r="AH108" i="9"/>
  <c r="AG108" i="9"/>
  <c r="AF108" i="9"/>
  <c r="AE108" i="9"/>
  <c r="AD108" i="9"/>
  <c r="AC108" i="9"/>
  <c r="AB108" i="9"/>
  <c r="AA108" i="9"/>
  <c r="Z108" i="9"/>
  <c r="Y108" i="9"/>
  <c r="X108" i="9"/>
  <c r="W108" i="9"/>
  <c r="V108" i="9"/>
  <c r="BK107" i="9"/>
  <c r="BJ107" i="9"/>
  <c r="BI107" i="9"/>
  <c r="BH107" i="9"/>
  <c r="BG107" i="9"/>
  <c r="BF107" i="9"/>
  <c r="BE107" i="9"/>
  <c r="BD107" i="9"/>
  <c r="BC107" i="9"/>
  <c r="BB107" i="9"/>
  <c r="BA107" i="9"/>
  <c r="AZ107" i="9"/>
  <c r="AY107" i="9"/>
  <c r="AX107" i="9"/>
  <c r="AW107" i="9"/>
  <c r="AV107" i="9"/>
  <c r="AU107" i="9"/>
  <c r="AT107" i="9"/>
  <c r="AS107" i="9"/>
  <c r="AR107" i="9"/>
  <c r="AQ107" i="9"/>
  <c r="AP107" i="9"/>
  <c r="AO107" i="9"/>
  <c r="AN107" i="9"/>
  <c r="AM107" i="9"/>
  <c r="AL107" i="9"/>
  <c r="AK107" i="9"/>
  <c r="AJ107" i="9"/>
  <c r="AI107" i="9"/>
  <c r="AH107" i="9"/>
  <c r="AG107" i="9"/>
  <c r="AF107" i="9"/>
  <c r="AE107" i="9"/>
  <c r="AD107" i="9"/>
  <c r="AC107" i="9"/>
  <c r="AB107" i="9"/>
  <c r="AA107" i="9"/>
  <c r="Z107" i="9"/>
  <c r="Y107" i="9"/>
  <c r="X107" i="9"/>
  <c r="W107" i="9"/>
  <c r="V107" i="9"/>
  <c r="BK106" i="9"/>
  <c r="BJ106" i="9"/>
  <c r="BI106" i="9"/>
  <c r="BH106" i="9"/>
  <c r="BG106" i="9"/>
  <c r="BF106" i="9"/>
  <c r="BE106" i="9"/>
  <c r="BD106" i="9"/>
  <c r="BC106" i="9"/>
  <c r="BB106" i="9"/>
  <c r="BA106" i="9"/>
  <c r="AZ106" i="9"/>
  <c r="AY106" i="9"/>
  <c r="AX106" i="9"/>
  <c r="AW106" i="9"/>
  <c r="AV106" i="9"/>
  <c r="AU106" i="9"/>
  <c r="AT106" i="9"/>
  <c r="AS106" i="9"/>
  <c r="AR106" i="9"/>
  <c r="AQ106" i="9"/>
  <c r="AP106" i="9"/>
  <c r="AO106" i="9"/>
  <c r="AN106" i="9"/>
  <c r="AM106" i="9"/>
  <c r="AL106" i="9"/>
  <c r="AK106" i="9"/>
  <c r="AJ106" i="9"/>
  <c r="AI106" i="9"/>
  <c r="AH106" i="9"/>
  <c r="AG106" i="9"/>
  <c r="AF106" i="9"/>
  <c r="AE106" i="9"/>
  <c r="AD106" i="9"/>
  <c r="AC106" i="9"/>
  <c r="AB106" i="9"/>
  <c r="AA106" i="9"/>
  <c r="Z106" i="9"/>
  <c r="Y106" i="9"/>
  <c r="X106" i="9"/>
  <c r="W106" i="9"/>
  <c r="V106" i="9"/>
  <c r="BK105" i="9"/>
  <c r="BJ105" i="9"/>
  <c r="BI105" i="9"/>
  <c r="BH105" i="9"/>
  <c r="BG105" i="9"/>
  <c r="BF105" i="9"/>
  <c r="BE105" i="9"/>
  <c r="BD105" i="9"/>
  <c r="BC105" i="9"/>
  <c r="BB105" i="9"/>
  <c r="BA105" i="9"/>
  <c r="AZ105" i="9"/>
  <c r="AY105" i="9"/>
  <c r="AX105" i="9"/>
  <c r="AW105" i="9"/>
  <c r="AV105" i="9"/>
  <c r="AU105" i="9"/>
  <c r="AT105" i="9"/>
  <c r="AS105" i="9"/>
  <c r="AR105" i="9"/>
  <c r="AQ105" i="9"/>
  <c r="AP105" i="9"/>
  <c r="AO105" i="9"/>
  <c r="AN105" i="9"/>
  <c r="AM105" i="9"/>
  <c r="AL105" i="9"/>
  <c r="AK105" i="9"/>
  <c r="AJ105" i="9"/>
  <c r="AI105" i="9"/>
  <c r="AH105" i="9"/>
  <c r="AG105" i="9"/>
  <c r="AF105" i="9"/>
  <c r="AE105" i="9"/>
  <c r="AD105" i="9"/>
  <c r="AC105" i="9"/>
  <c r="AB105" i="9"/>
  <c r="AA105" i="9"/>
  <c r="Z105" i="9"/>
  <c r="Y105" i="9"/>
  <c r="X105" i="9"/>
  <c r="W105" i="9"/>
  <c r="V105" i="9"/>
  <c r="BK109" i="9"/>
  <c r="BJ109" i="9"/>
  <c r="BI109" i="9"/>
  <c r="BH109" i="9"/>
  <c r="BG109" i="9"/>
  <c r="BF109" i="9"/>
  <c r="BE109" i="9"/>
  <c r="BD109" i="9"/>
  <c r="BC109" i="9"/>
  <c r="BB109" i="9"/>
  <c r="BA109" i="9"/>
  <c r="AZ109" i="9"/>
  <c r="AY109" i="9"/>
  <c r="AX109" i="9"/>
  <c r="AW109" i="9"/>
  <c r="AV109" i="9"/>
  <c r="AU109" i="9"/>
  <c r="AT109" i="9"/>
  <c r="AS109" i="9"/>
  <c r="AR109" i="9"/>
  <c r="AQ109" i="9"/>
  <c r="AP109" i="9"/>
  <c r="AO109" i="9"/>
  <c r="AN109" i="9"/>
  <c r="AM109" i="9"/>
  <c r="AL109" i="9"/>
  <c r="AK109" i="9"/>
  <c r="AJ109" i="9"/>
  <c r="AI109" i="9"/>
  <c r="AH109" i="9"/>
  <c r="AG109" i="9"/>
  <c r="AF109" i="9"/>
  <c r="AE109" i="9"/>
  <c r="AD109" i="9"/>
  <c r="AC109" i="9"/>
  <c r="AB109" i="9"/>
  <c r="AA109" i="9"/>
  <c r="Z109" i="9"/>
  <c r="Y109" i="9"/>
  <c r="X109" i="9"/>
  <c r="W109" i="9"/>
  <c r="V109" i="9"/>
  <c r="BK115" i="9"/>
  <c r="BJ115" i="9"/>
  <c r="BI115" i="9"/>
  <c r="BH115" i="9"/>
  <c r="BG115" i="9"/>
  <c r="BF115" i="9"/>
  <c r="BE115" i="9"/>
  <c r="BD115" i="9"/>
  <c r="BC115" i="9"/>
  <c r="BB115" i="9"/>
  <c r="BA115" i="9"/>
  <c r="AZ115" i="9"/>
  <c r="AY115" i="9"/>
  <c r="AX115" i="9"/>
  <c r="AW115" i="9"/>
  <c r="AV115" i="9"/>
  <c r="AU115" i="9"/>
  <c r="AT115" i="9"/>
  <c r="AS115" i="9"/>
  <c r="AR115" i="9"/>
  <c r="AQ115" i="9"/>
  <c r="AP115" i="9"/>
  <c r="AO115" i="9"/>
  <c r="AN115" i="9"/>
  <c r="AM115" i="9"/>
  <c r="AL115" i="9"/>
  <c r="AK115" i="9"/>
  <c r="AJ115" i="9"/>
  <c r="AI115" i="9"/>
  <c r="AH115" i="9"/>
  <c r="AG115" i="9"/>
  <c r="AF115" i="9"/>
  <c r="AE115" i="9"/>
  <c r="AD115" i="9"/>
  <c r="AC115" i="9"/>
  <c r="AB115" i="9"/>
  <c r="AA115" i="9"/>
  <c r="Z115" i="9"/>
  <c r="Y115" i="9"/>
  <c r="X115" i="9"/>
  <c r="W115" i="9"/>
  <c r="V115" i="9"/>
  <c r="BK113" i="9"/>
  <c r="BJ113" i="9"/>
  <c r="BI113" i="9"/>
  <c r="BH113" i="9"/>
  <c r="BG113" i="9"/>
  <c r="BF113" i="9"/>
  <c r="BE113" i="9"/>
  <c r="BD113" i="9"/>
  <c r="BC113" i="9"/>
  <c r="BB113" i="9"/>
  <c r="BA113" i="9"/>
  <c r="AZ113" i="9"/>
  <c r="AY113" i="9"/>
  <c r="AX113" i="9"/>
  <c r="AW113" i="9"/>
  <c r="AV113" i="9"/>
  <c r="AU113" i="9"/>
  <c r="AT113" i="9"/>
  <c r="AS113" i="9"/>
  <c r="AR113" i="9"/>
  <c r="AQ113" i="9"/>
  <c r="AP113" i="9"/>
  <c r="AO113" i="9"/>
  <c r="AN113" i="9"/>
  <c r="AM113" i="9"/>
  <c r="AL113" i="9"/>
  <c r="AK113" i="9"/>
  <c r="AJ113" i="9"/>
  <c r="AI113" i="9"/>
  <c r="AH113" i="9"/>
  <c r="AG113" i="9"/>
  <c r="AF113" i="9"/>
  <c r="AE113" i="9"/>
  <c r="AD113" i="9"/>
  <c r="AC113" i="9"/>
  <c r="AB113" i="9"/>
  <c r="AA113" i="9"/>
  <c r="Z113" i="9"/>
  <c r="Y113" i="9"/>
  <c r="X113" i="9"/>
  <c r="W113" i="9"/>
  <c r="V113" i="9"/>
  <c r="BK112" i="9"/>
  <c r="BJ112" i="9"/>
  <c r="BI112" i="9"/>
  <c r="BH112" i="9"/>
  <c r="BG112" i="9"/>
  <c r="BF112" i="9"/>
  <c r="BE112" i="9"/>
  <c r="BD112" i="9"/>
  <c r="BC112" i="9"/>
  <c r="BB112" i="9"/>
  <c r="BA112" i="9"/>
  <c r="AZ112" i="9"/>
  <c r="AY112" i="9"/>
  <c r="AX112" i="9"/>
  <c r="AW112" i="9"/>
  <c r="AV112" i="9"/>
  <c r="AU112" i="9"/>
  <c r="AT112" i="9"/>
  <c r="AS112" i="9"/>
  <c r="AR112" i="9"/>
  <c r="AQ112" i="9"/>
  <c r="AP112" i="9"/>
  <c r="AO112" i="9"/>
  <c r="AN112" i="9"/>
  <c r="AM112" i="9"/>
  <c r="AL112" i="9"/>
  <c r="AK112" i="9"/>
  <c r="AJ112" i="9"/>
  <c r="AI112" i="9"/>
  <c r="AH112" i="9"/>
  <c r="AG112" i="9"/>
  <c r="AF112" i="9"/>
  <c r="AE112" i="9"/>
  <c r="AD112" i="9"/>
  <c r="AC112" i="9"/>
  <c r="AB112" i="9"/>
  <c r="AA112" i="9"/>
  <c r="Z112" i="9"/>
  <c r="Y112" i="9"/>
  <c r="X112" i="9"/>
  <c r="W112" i="9"/>
  <c r="V112" i="9"/>
  <c r="BI117" i="9"/>
  <c r="BH117" i="9"/>
  <c r="BG117" i="9"/>
  <c r="BF117" i="9"/>
  <c r="BE117" i="9"/>
  <c r="BD117" i="9"/>
  <c r="BB117" i="9"/>
  <c r="BA117" i="9"/>
  <c r="AZ117" i="9"/>
  <c r="AY117" i="9"/>
  <c r="AX117" i="9"/>
  <c r="AW117" i="9"/>
  <c r="AV117" i="9"/>
  <c r="AU117" i="9"/>
  <c r="AT117" i="9"/>
  <c r="AS117" i="9"/>
  <c r="AR117" i="9"/>
  <c r="AP117" i="9"/>
  <c r="AO117" i="9"/>
  <c r="AM117" i="9"/>
  <c r="AL117" i="9"/>
  <c r="AJ117" i="9"/>
  <c r="AI117" i="9"/>
  <c r="AH117" i="9"/>
  <c r="AG117" i="9"/>
  <c r="AF117" i="9"/>
  <c r="AD117" i="9"/>
  <c r="AC117" i="9"/>
  <c r="AB117" i="9"/>
  <c r="AA117" i="9"/>
  <c r="Z117" i="9"/>
  <c r="Y117" i="9"/>
  <c r="X117" i="9"/>
  <c r="V117" i="9"/>
  <c r="T117" i="9"/>
  <c r="Q117" i="9"/>
  <c r="O117" i="9"/>
  <c r="N117" i="9"/>
  <c r="M117" i="9"/>
  <c r="L117" i="9"/>
  <c r="J117" i="9"/>
  <c r="H117" i="9"/>
  <c r="F117" i="9"/>
  <c r="E117" i="9"/>
  <c r="D117" i="9"/>
  <c r="C117" i="9"/>
  <c r="B117" i="9"/>
  <c r="A117" i="9"/>
  <c r="BK111" i="9"/>
  <c r="BJ111" i="9"/>
  <c r="BI111" i="9"/>
  <c r="BH111" i="9"/>
  <c r="BG111" i="9"/>
  <c r="BF111" i="9"/>
  <c r="BE111" i="9"/>
  <c r="BD111" i="9"/>
  <c r="BC111" i="9"/>
  <c r="BB111" i="9"/>
  <c r="BA111" i="9"/>
  <c r="AZ111" i="9"/>
  <c r="AY111" i="9"/>
  <c r="AX111" i="9"/>
  <c r="AW111" i="9"/>
  <c r="AV111" i="9"/>
  <c r="AU111" i="9"/>
  <c r="AT111" i="9"/>
  <c r="AS111" i="9"/>
  <c r="AR111" i="9"/>
  <c r="AQ111" i="9"/>
  <c r="AP111" i="9"/>
  <c r="AO111" i="9"/>
  <c r="AN111" i="9"/>
  <c r="AM111" i="9"/>
  <c r="AL111" i="9"/>
  <c r="AK111" i="9"/>
  <c r="AJ111" i="9"/>
  <c r="AI111" i="9"/>
  <c r="AH111" i="9"/>
  <c r="AG111" i="9"/>
  <c r="AF111" i="9"/>
  <c r="AE111" i="9"/>
  <c r="AD111" i="9"/>
  <c r="AC111" i="9"/>
  <c r="AB111" i="9"/>
  <c r="AA111" i="9"/>
  <c r="Z111" i="9"/>
  <c r="Y111" i="9"/>
  <c r="X111" i="9"/>
  <c r="W111" i="9"/>
  <c r="V111" i="9"/>
  <c r="BK102" i="9"/>
  <c r="BJ102" i="9"/>
  <c r="BI102" i="9"/>
  <c r="BH102" i="9"/>
  <c r="BG102" i="9"/>
  <c r="BF102" i="9"/>
  <c r="BE102" i="9"/>
  <c r="BD102" i="9"/>
  <c r="BC102" i="9"/>
  <c r="BB102" i="9"/>
  <c r="BA102" i="9"/>
  <c r="AZ102" i="9"/>
  <c r="AY102" i="9"/>
  <c r="AX102" i="9"/>
  <c r="AW102" i="9"/>
  <c r="AV102" i="9"/>
  <c r="AU102" i="9"/>
  <c r="AT102" i="9"/>
  <c r="AS102" i="9"/>
  <c r="AR102" i="9"/>
  <c r="AQ102" i="9"/>
  <c r="AP102" i="9"/>
  <c r="AO102" i="9"/>
  <c r="AN102" i="9"/>
  <c r="AM102" i="9"/>
  <c r="AL102" i="9"/>
  <c r="AK102" i="9"/>
  <c r="AJ102" i="9"/>
  <c r="AI102" i="9"/>
  <c r="AH102" i="9"/>
  <c r="AG102" i="9"/>
  <c r="AF102" i="9"/>
  <c r="AE102" i="9"/>
  <c r="AD102" i="9"/>
  <c r="AC102" i="9"/>
  <c r="AB102" i="9"/>
  <c r="AA102" i="9"/>
  <c r="Z102" i="9"/>
  <c r="Y102" i="9"/>
  <c r="X102" i="9"/>
  <c r="W102" i="9"/>
  <c r="V102" i="9"/>
  <c r="BK99" i="9"/>
  <c r="BJ99" i="9"/>
  <c r="BI99" i="9"/>
  <c r="BH99" i="9"/>
  <c r="BG99" i="9"/>
  <c r="BF99" i="9"/>
  <c r="BE99" i="9"/>
  <c r="BD99" i="9"/>
  <c r="BC99" i="9"/>
  <c r="BB99" i="9"/>
  <c r="BA99" i="9"/>
  <c r="AZ99" i="9"/>
  <c r="AY99" i="9"/>
  <c r="AX99" i="9"/>
  <c r="AW99" i="9"/>
  <c r="AV99" i="9"/>
  <c r="AU99" i="9"/>
  <c r="AT99" i="9"/>
  <c r="AS99" i="9"/>
  <c r="AR99" i="9"/>
  <c r="AQ99" i="9"/>
  <c r="AP99" i="9"/>
  <c r="AO99" i="9"/>
  <c r="AN99" i="9"/>
  <c r="AM99" i="9"/>
  <c r="AL99" i="9"/>
  <c r="AK99" i="9"/>
  <c r="AJ99" i="9"/>
  <c r="AI99" i="9"/>
  <c r="AH99" i="9"/>
  <c r="AG99" i="9"/>
  <c r="AF99" i="9"/>
  <c r="AE99" i="9"/>
  <c r="AD99" i="9"/>
  <c r="AC99" i="9"/>
  <c r="AB99" i="9"/>
  <c r="AA99" i="9"/>
  <c r="Z99" i="9"/>
  <c r="Y99" i="9"/>
  <c r="X99" i="9"/>
  <c r="W99" i="9"/>
  <c r="V99" i="9"/>
  <c r="BK98" i="9"/>
  <c r="BJ98" i="9"/>
  <c r="BI98" i="9"/>
  <c r="BH98" i="9"/>
  <c r="BG98" i="9"/>
  <c r="BF98" i="9"/>
  <c r="BE98" i="9"/>
  <c r="BD98" i="9"/>
  <c r="BC98" i="9"/>
  <c r="BB98" i="9"/>
  <c r="BA98" i="9"/>
  <c r="AZ98" i="9"/>
  <c r="AY98" i="9"/>
  <c r="AX98" i="9"/>
  <c r="AW98" i="9"/>
  <c r="AV98" i="9"/>
  <c r="AU98" i="9"/>
  <c r="AT98" i="9"/>
  <c r="AS98" i="9"/>
  <c r="AR98" i="9"/>
  <c r="AQ98" i="9"/>
  <c r="AP98" i="9"/>
  <c r="AO98" i="9"/>
  <c r="AN98" i="9"/>
  <c r="AM98" i="9"/>
  <c r="AL98" i="9"/>
  <c r="AK98" i="9"/>
  <c r="AJ98" i="9"/>
  <c r="AI98" i="9"/>
  <c r="AH98" i="9"/>
  <c r="AG98" i="9"/>
  <c r="AF98" i="9"/>
  <c r="AE98" i="9"/>
  <c r="AD98" i="9"/>
  <c r="AC98" i="9"/>
  <c r="AB98" i="9"/>
  <c r="AA98" i="9"/>
  <c r="Z98" i="9"/>
  <c r="Y98" i="9"/>
  <c r="X98" i="9"/>
  <c r="W98" i="9"/>
  <c r="V98" i="9"/>
  <c r="BK97" i="9"/>
  <c r="BJ97" i="9"/>
  <c r="BI97" i="9"/>
  <c r="BH97" i="9"/>
  <c r="BG97" i="9"/>
  <c r="BF97" i="9"/>
  <c r="BE97" i="9"/>
  <c r="BD97" i="9"/>
  <c r="BC97" i="9"/>
  <c r="BB97" i="9"/>
  <c r="BA97" i="9"/>
  <c r="AZ97" i="9"/>
  <c r="AY97" i="9"/>
  <c r="AX97" i="9"/>
  <c r="AW97" i="9"/>
  <c r="AV97" i="9"/>
  <c r="AU97" i="9"/>
  <c r="AT97" i="9"/>
  <c r="AS97" i="9"/>
  <c r="AR97" i="9"/>
  <c r="AQ97" i="9"/>
  <c r="AP97" i="9"/>
  <c r="AO97" i="9"/>
  <c r="AN97" i="9"/>
  <c r="AM97" i="9"/>
  <c r="AL97" i="9"/>
  <c r="AK97" i="9"/>
  <c r="AJ97" i="9"/>
  <c r="AI97" i="9"/>
  <c r="AH97" i="9"/>
  <c r="AG97" i="9"/>
  <c r="AF97" i="9"/>
  <c r="AE97" i="9"/>
  <c r="AD97" i="9"/>
  <c r="AC97" i="9"/>
  <c r="AB97" i="9"/>
  <c r="AA97" i="9"/>
  <c r="Z97" i="9"/>
  <c r="Y97" i="9"/>
  <c r="X97" i="9"/>
  <c r="W97" i="9"/>
  <c r="V97" i="9"/>
  <c r="BK95" i="9"/>
  <c r="BJ95" i="9"/>
  <c r="BI95" i="9"/>
  <c r="BH95" i="9"/>
  <c r="BG95" i="9"/>
  <c r="BF95" i="9"/>
  <c r="BE95" i="9"/>
  <c r="BD95" i="9"/>
  <c r="BC95" i="9"/>
  <c r="BB95" i="9"/>
  <c r="BA95" i="9"/>
  <c r="AZ95" i="9"/>
  <c r="AY95" i="9"/>
  <c r="AX95" i="9"/>
  <c r="AW95" i="9"/>
  <c r="AV95" i="9"/>
  <c r="AU95" i="9"/>
  <c r="AT95" i="9"/>
  <c r="AS95" i="9"/>
  <c r="AR95" i="9"/>
  <c r="AQ95" i="9"/>
  <c r="AP95" i="9"/>
  <c r="AO95" i="9"/>
  <c r="AN95" i="9"/>
  <c r="AM95" i="9"/>
  <c r="AL95" i="9"/>
  <c r="AK95" i="9"/>
  <c r="AJ95" i="9"/>
  <c r="AI95" i="9"/>
  <c r="AH95" i="9"/>
  <c r="AG95" i="9"/>
  <c r="AF95" i="9"/>
  <c r="AE95" i="9"/>
  <c r="AD95" i="9"/>
  <c r="AC95" i="9"/>
  <c r="AB95" i="9"/>
  <c r="AA95" i="9"/>
  <c r="Z95" i="9"/>
  <c r="Y95" i="9"/>
  <c r="X95" i="9"/>
  <c r="W95" i="9"/>
  <c r="V95" i="9"/>
  <c r="BK100" i="9"/>
  <c r="BJ100" i="9"/>
  <c r="BI100" i="9"/>
  <c r="BH100" i="9"/>
  <c r="BG100" i="9"/>
  <c r="BF100" i="9"/>
  <c r="BE100" i="9"/>
  <c r="BD100" i="9"/>
  <c r="BC100" i="9"/>
  <c r="BB100" i="9"/>
  <c r="BA100" i="9"/>
  <c r="AZ100" i="9"/>
  <c r="AY100" i="9"/>
  <c r="AX100" i="9"/>
  <c r="AW100" i="9"/>
  <c r="AV100" i="9"/>
  <c r="AU100" i="9"/>
  <c r="AT100" i="9"/>
  <c r="AS100" i="9"/>
  <c r="AR100" i="9"/>
  <c r="AQ100" i="9"/>
  <c r="AP100" i="9"/>
  <c r="AO100" i="9"/>
  <c r="AN100" i="9"/>
  <c r="AM100" i="9"/>
  <c r="AL100" i="9"/>
  <c r="AK100" i="9"/>
  <c r="AJ100" i="9"/>
  <c r="AI100" i="9"/>
  <c r="AH100" i="9"/>
  <c r="AG100" i="9"/>
  <c r="AF100" i="9"/>
  <c r="AE100" i="9"/>
  <c r="AD100" i="9"/>
  <c r="AC100" i="9"/>
  <c r="AB100" i="9"/>
  <c r="AA100" i="9"/>
  <c r="Z100" i="9"/>
  <c r="Y100" i="9"/>
  <c r="X100" i="9"/>
  <c r="W100" i="9"/>
  <c r="V100" i="9"/>
  <c r="BK96" i="9"/>
  <c r="BJ96" i="9"/>
  <c r="BI96" i="9"/>
  <c r="BH96" i="9"/>
  <c r="BG96" i="9"/>
  <c r="BF96" i="9"/>
  <c r="BE96" i="9"/>
  <c r="BD96" i="9"/>
  <c r="BC96" i="9"/>
  <c r="BB96" i="9"/>
  <c r="BA96" i="9"/>
  <c r="AZ96" i="9"/>
  <c r="AY96" i="9"/>
  <c r="AX96" i="9"/>
  <c r="AW96" i="9"/>
  <c r="AV96" i="9"/>
  <c r="AU96" i="9"/>
  <c r="AT96" i="9"/>
  <c r="AS96" i="9"/>
  <c r="AR96" i="9"/>
  <c r="AQ96" i="9"/>
  <c r="AP96" i="9"/>
  <c r="AO96" i="9"/>
  <c r="AN96" i="9"/>
  <c r="AM96" i="9"/>
  <c r="AL96" i="9"/>
  <c r="AK96" i="9"/>
  <c r="AJ96" i="9"/>
  <c r="AI96" i="9"/>
  <c r="AH96" i="9"/>
  <c r="AG96" i="9"/>
  <c r="AF96" i="9"/>
  <c r="AE96" i="9"/>
  <c r="AD96" i="9"/>
  <c r="AC96" i="9"/>
  <c r="AB96" i="9"/>
  <c r="AA96" i="9"/>
  <c r="Z96" i="9"/>
  <c r="Y96" i="9"/>
  <c r="X96" i="9"/>
  <c r="W96" i="9"/>
  <c r="V96" i="9"/>
  <c r="BK101" i="9"/>
  <c r="BJ101" i="9"/>
  <c r="BI101" i="9"/>
  <c r="BH101" i="9"/>
  <c r="BG101" i="9"/>
  <c r="BF101" i="9"/>
  <c r="BE101" i="9"/>
  <c r="BD101" i="9"/>
  <c r="BC101" i="9"/>
  <c r="BB101" i="9"/>
  <c r="BA101" i="9"/>
  <c r="AZ101" i="9"/>
  <c r="AY101" i="9"/>
  <c r="AX101" i="9"/>
  <c r="AW101" i="9"/>
  <c r="AV101" i="9"/>
  <c r="AU101" i="9"/>
  <c r="AT101" i="9"/>
  <c r="AS101" i="9"/>
  <c r="AR101" i="9"/>
  <c r="AQ101" i="9"/>
  <c r="AP101" i="9"/>
  <c r="AO101" i="9"/>
  <c r="AN101" i="9"/>
  <c r="AM101" i="9"/>
  <c r="AL101" i="9"/>
  <c r="AK101" i="9"/>
  <c r="AJ101" i="9"/>
  <c r="AI101" i="9"/>
  <c r="AH101" i="9"/>
  <c r="AG101" i="9"/>
  <c r="AF101" i="9"/>
  <c r="AE101" i="9"/>
  <c r="AD101" i="9"/>
  <c r="AC101" i="9"/>
  <c r="AB101" i="9"/>
  <c r="AA101" i="9"/>
  <c r="Z101" i="9"/>
  <c r="Y101" i="9"/>
  <c r="X101" i="9"/>
  <c r="W101" i="9"/>
  <c r="V101" i="9"/>
  <c r="BK94" i="9"/>
  <c r="BJ94" i="9"/>
  <c r="BI94" i="9"/>
  <c r="BH94" i="9"/>
  <c r="BG94" i="9"/>
  <c r="BF94" i="9"/>
  <c r="BE94" i="9"/>
  <c r="BD94" i="9"/>
  <c r="BC94" i="9"/>
  <c r="BB94" i="9"/>
  <c r="BA94" i="9"/>
  <c r="AZ94" i="9"/>
  <c r="AY94" i="9"/>
  <c r="AX94" i="9"/>
  <c r="AW94" i="9"/>
  <c r="AV94" i="9"/>
  <c r="AU94" i="9"/>
  <c r="AT94" i="9"/>
  <c r="AS94" i="9"/>
  <c r="AR94" i="9"/>
  <c r="AQ94" i="9"/>
  <c r="AP94" i="9"/>
  <c r="AO94" i="9"/>
  <c r="AN94" i="9"/>
  <c r="AM94" i="9"/>
  <c r="AL94" i="9"/>
  <c r="AK94" i="9"/>
  <c r="AJ94" i="9"/>
  <c r="AI94" i="9"/>
  <c r="AH94" i="9"/>
  <c r="AG94" i="9"/>
  <c r="AF94" i="9"/>
  <c r="AE94" i="9"/>
  <c r="AD94" i="9"/>
  <c r="AC94" i="9"/>
  <c r="AB94" i="9"/>
  <c r="AA94" i="9"/>
  <c r="Z94" i="9"/>
  <c r="Y94" i="9"/>
  <c r="X94" i="9"/>
  <c r="W94" i="9"/>
  <c r="V94" i="9"/>
  <c r="BK93" i="9"/>
  <c r="BJ93" i="9"/>
  <c r="BI93" i="9"/>
  <c r="BH93" i="9"/>
  <c r="BG93" i="9"/>
  <c r="BF93" i="9"/>
  <c r="BE93" i="9"/>
  <c r="BD93" i="9"/>
  <c r="BC93" i="9"/>
  <c r="BB93" i="9"/>
  <c r="BA93" i="9"/>
  <c r="AZ93" i="9"/>
  <c r="AY93" i="9"/>
  <c r="AX93" i="9"/>
  <c r="AW93" i="9"/>
  <c r="AV93" i="9"/>
  <c r="AU93" i="9"/>
  <c r="AT93" i="9"/>
  <c r="AS93" i="9"/>
  <c r="AR93" i="9"/>
  <c r="AQ93" i="9"/>
  <c r="AP93" i="9"/>
  <c r="AO93" i="9"/>
  <c r="AN93" i="9"/>
  <c r="AM93" i="9"/>
  <c r="AL93" i="9"/>
  <c r="AK93" i="9"/>
  <c r="AJ93" i="9"/>
  <c r="AI93" i="9"/>
  <c r="AH93" i="9"/>
  <c r="AG93" i="9"/>
  <c r="AF93" i="9"/>
  <c r="AE93" i="9"/>
  <c r="AD93" i="9"/>
  <c r="AC93" i="9"/>
  <c r="AB93" i="9"/>
  <c r="AA93" i="9"/>
  <c r="Z93" i="9"/>
  <c r="Y93" i="9"/>
  <c r="X93" i="9"/>
  <c r="W93" i="9"/>
  <c r="V93" i="9"/>
  <c r="BK92" i="9"/>
  <c r="BJ92" i="9"/>
  <c r="BI92" i="9"/>
  <c r="BH92" i="9"/>
  <c r="BG92" i="9"/>
  <c r="BF92" i="9"/>
  <c r="BE92" i="9"/>
  <c r="BD92" i="9"/>
  <c r="BC92" i="9"/>
  <c r="BB92" i="9"/>
  <c r="BA92" i="9"/>
  <c r="AZ92" i="9"/>
  <c r="AY92" i="9"/>
  <c r="AX92" i="9"/>
  <c r="AW92" i="9"/>
  <c r="AV92" i="9"/>
  <c r="AU92" i="9"/>
  <c r="AT92" i="9"/>
  <c r="AS92" i="9"/>
  <c r="AR92" i="9"/>
  <c r="AQ92" i="9"/>
  <c r="AP92" i="9"/>
  <c r="AO92" i="9"/>
  <c r="AN92" i="9"/>
  <c r="AM92" i="9"/>
  <c r="AL92" i="9"/>
  <c r="AK92" i="9"/>
  <c r="AJ92" i="9"/>
  <c r="AI92" i="9"/>
  <c r="AH92" i="9"/>
  <c r="AG92" i="9"/>
  <c r="AF92" i="9"/>
  <c r="AE92" i="9"/>
  <c r="AD92" i="9"/>
  <c r="AC92" i="9"/>
  <c r="AB92" i="9"/>
  <c r="AA92" i="9"/>
  <c r="Z92" i="9"/>
  <c r="Y92" i="9"/>
  <c r="X92" i="9"/>
  <c r="W92" i="9"/>
  <c r="V92" i="9"/>
  <c r="BK91" i="9"/>
  <c r="BJ91" i="9"/>
  <c r="BI91" i="9"/>
  <c r="BH91" i="9"/>
  <c r="BG91" i="9"/>
  <c r="BF91" i="9"/>
  <c r="BE91" i="9"/>
  <c r="BD91" i="9"/>
  <c r="BC91" i="9"/>
  <c r="BB91" i="9"/>
  <c r="BA91" i="9"/>
  <c r="AZ91" i="9"/>
  <c r="AY91" i="9"/>
  <c r="AX91" i="9"/>
  <c r="AW91" i="9"/>
  <c r="AV91" i="9"/>
  <c r="AU91" i="9"/>
  <c r="AT91" i="9"/>
  <c r="AS91" i="9"/>
  <c r="AR91" i="9"/>
  <c r="AQ91" i="9"/>
  <c r="AP91" i="9"/>
  <c r="AO91" i="9"/>
  <c r="AN91" i="9"/>
  <c r="AM91" i="9"/>
  <c r="AL91" i="9"/>
  <c r="AK91" i="9"/>
  <c r="AJ91" i="9"/>
  <c r="AI91" i="9"/>
  <c r="AH91" i="9"/>
  <c r="AG91" i="9"/>
  <c r="AF91" i="9"/>
  <c r="AE91" i="9"/>
  <c r="AD91" i="9"/>
  <c r="AC91" i="9"/>
  <c r="AB91" i="9"/>
  <c r="AA91" i="9"/>
  <c r="Z91" i="9"/>
  <c r="Y91" i="9"/>
  <c r="X91" i="9"/>
  <c r="W91" i="9"/>
  <c r="V91" i="9"/>
  <c r="BK86" i="9"/>
  <c r="BJ86" i="9"/>
  <c r="BI86" i="9"/>
  <c r="BH86" i="9"/>
  <c r="BG86" i="9"/>
  <c r="BF86" i="9"/>
  <c r="BE86" i="9"/>
  <c r="BD86" i="9"/>
  <c r="BC86" i="9"/>
  <c r="BB86" i="9"/>
  <c r="BA86" i="9"/>
  <c r="AZ86" i="9"/>
  <c r="AY86" i="9"/>
  <c r="AX86" i="9"/>
  <c r="AW86" i="9"/>
  <c r="AV86" i="9"/>
  <c r="AU86" i="9"/>
  <c r="AT86" i="9"/>
  <c r="AS86" i="9"/>
  <c r="AR86" i="9"/>
  <c r="AQ86" i="9"/>
  <c r="AP86" i="9"/>
  <c r="AO86" i="9"/>
  <c r="AN86" i="9"/>
  <c r="AM86" i="9"/>
  <c r="AL86" i="9"/>
  <c r="AK86" i="9"/>
  <c r="AJ86" i="9"/>
  <c r="AI86" i="9"/>
  <c r="AH86" i="9"/>
  <c r="AG86" i="9"/>
  <c r="AF86" i="9"/>
  <c r="AE86" i="9"/>
  <c r="AD86" i="9"/>
  <c r="AC86" i="9"/>
  <c r="AB86" i="9"/>
  <c r="AA86" i="9"/>
  <c r="Z86" i="9"/>
  <c r="Y86" i="9"/>
  <c r="X86" i="9"/>
  <c r="W86" i="9"/>
  <c r="V86" i="9"/>
  <c r="BK85" i="9"/>
  <c r="BJ85" i="9"/>
  <c r="BI85" i="9"/>
  <c r="BH85" i="9"/>
  <c r="BG85" i="9"/>
  <c r="BF85" i="9"/>
  <c r="BE85" i="9"/>
  <c r="BD85" i="9"/>
  <c r="BC85" i="9"/>
  <c r="BB85" i="9"/>
  <c r="BA85" i="9"/>
  <c r="AZ85" i="9"/>
  <c r="AY85" i="9"/>
  <c r="AX85" i="9"/>
  <c r="AW85" i="9"/>
  <c r="AV85" i="9"/>
  <c r="AU85" i="9"/>
  <c r="AT85" i="9"/>
  <c r="AS85" i="9"/>
  <c r="AR85" i="9"/>
  <c r="AQ85" i="9"/>
  <c r="AP85" i="9"/>
  <c r="AO85" i="9"/>
  <c r="AN85" i="9"/>
  <c r="AM85" i="9"/>
  <c r="AL85" i="9"/>
  <c r="AK85" i="9"/>
  <c r="AJ85" i="9"/>
  <c r="AI85" i="9"/>
  <c r="AH85" i="9"/>
  <c r="AG85" i="9"/>
  <c r="AF85" i="9"/>
  <c r="AE85" i="9"/>
  <c r="AD85" i="9"/>
  <c r="AC85" i="9"/>
  <c r="AB85" i="9"/>
  <c r="AA85" i="9"/>
  <c r="Z85" i="9"/>
  <c r="Y85" i="9"/>
  <c r="X85" i="9"/>
  <c r="W85" i="9"/>
  <c r="V85" i="9"/>
  <c r="BK84" i="9"/>
  <c r="BJ84" i="9"/>
  <c r="BI84" i="9"/>
  <c r="BH84" i="9"/>
  <c r="BG84" i="9"/>
  <c r="BF84" i="9"/>
  <c r="BE84" i="9"/>
  <c r="BD84" i="9"/>
  <c r="BC84" i="9"/>
  <c r="BB84" i="9"/>
  <c r="BA84" i="9"/>
  <c r="AZ84" i="9"/>
  <c r="AY84" i="9"/>
  <c r="AX84" i="9"/>
  <c r="AW84" i="9"/>
  <c r="AV84" i="9"/>
  <c r="AU84" i="9"/>
  <c r="AT84" i="9"/>
  <c r="AS84" i="9"/>
  <c r="AR84" i="9"/>
  <c r="AQ84" i="9"/>
  <c r="AP84" i="9"/>
  <c r="AO84" i="9"/>
  <c r="AN84" i="9"/>
  <c r="AM84" i="9"/>
  <c r="AL84" i="9"/>
  <c r="AK84" i="9"/>
  <c r="AJ84" i="9"/>
  <c r="AI84" i="9"/>
  <c r="AH84" i="9"/>
  <c r="AG84" i="9"/>
  <c r="AF84" i="9"/>
  <c r="AE84" i="9"/>
  <c r="AD84" i="9"/>
  <c r="AC84" i="9"/>
  <c r="AB84" i="9"/>
  <c r="AA84" i="9"/>
  <c r="Z84" i="9"/>
  <c r="Y84" i="9"/>
  <c r="X84" i="9"/>
  <c r="W84" i="9"/>
  <c r="V84" i="9"/>
  <c r="BK79" i="9"/>
  <c r="BJ79" i="9"/>
  <c r="BI79" i="9"/>
  <c r="BH79" i="9"/>
  <c r="BG79" i="9"/>
  <c r="BF79" i="9"/>
  <c r="BE79" i="9"/>
  <c r="BD79" i="9"/>
  <c r="BC79" i="9"/>
  <c r="BB79" i="9"/>
  <c r="BA79" i="9"/>
  <c r="AZ79" i="9"/>
  <c r="AY79" i="9"/>
  <c r="AX79" i="9"/>
  <c r="AW79" i="9"/>
  <c r="AV79" i="9"/>
  <c r="AU79" i="9"/>
  <c r="AT79" i="9"/>
  <c r="AS79" i="9"/>
  <c r="AR79" i="9"/>
  <c r="AQ79" i="9"/>
  <c r="AP79" i="9"/>
  <c r="AO79" i="9"/>
  <c r="AN79" i="9"/>
  <c r="AM79" i="9"/>
  <c r="AL79" i="9"/>
  <c r="AK79" i="9"/>
  <c r="AJ79" i="9"/>
  <c r="AI79" i="9"/>
  <c r="AH79" i="9"/>
  <c r="AG79" i="9"/>
  <c r="AF79" i="9"/>
  <c r="AE79" i="9"/>
  <c r="AD79" i="9"/>
  <c r="AC79" i="9"/>
  <c r="AB79" i="9"/>
  <c r="AA79" i="9"/>
  <c r="Z79" i="9"/>
  <c r="Y79" i="9"/>
  <c r="X79" i="9"/>
  <c r="W79" i="9"/>
  <c r="V79" i="9"/>
  <c r="BK77" i="9"/>
  <c r="BJ77" i="9"/>
  <c r="BI77" i="9"/>
  <c r="BH77" i="9"/>
  <c r="BG77" i="9"/>
  <c r="BF77" i="9"/>
  <c r="BE77" i="9"/>
  <c r="BD77" i="9"/>
  <c r="BC77" i="9"/>
  <c r="BB77" i="9"/>
  <c r="BA77" i="9"/>
  <c r="AZ77" i="9"/>
  <c r="AY77" i="9"/>
  <c r="AX77" i="9"/>
  <c r="AW77" i="9"/>
  <c r="AV77" i="9"/>
  <c r="AU77" i="9"/>
  <c r="AT77" i="9"/>
  <c r="AS77" i="9"/>
  <c r="AR77" i="9"/>
  <c r="AQ77" i="9"/>
  <c r="AP77" i="9"/>
  <c r="AO77" i="9"/>
  <c r="AN77" i="9"/>
  <c r="AM77" i="9"/>
  <c r="AL77" i="9"/>
  <c r="AK77" i="9"/>
  <c r="AJ77" i="9"/>
  <c r="AI77" i="9"/>
  <c r="AH77" i="9"/>
  <c r="AG77" i="9"/>
  <c r="AF77" i="9"/>
  <c r="AE77" i="9"/>
  <c r="AD77" i="9"/>
  <c r="AC77" i="9"/>
  <c r="AB77" i="9"/>
  <c r="AA77" i="9"/>
  <c r="Z77" i="9"/>
  <c r="Y77" i="9"/>
  <c r="X77" i="9"/>
  <c r="W77" i="9"/>
  <c r="V77" i="9"/>
  <c r="BK82" i="9"/>
  <c r="BJ82" i="9"/>
  <c r="BI82" i="9"/>
  <c r="BH82" i="9"/>
  <c r="BG82" i="9"/>
  <c r="BF82" i="9"/>
  <c r="BE82" i="9"/>
  <c r="BD82" i="9"/>
  <c r="BC82" i="9"/>
  <c r="BB82" i="9"/>
  <c r="BA82" i="9"/>
  <c r="AZ82" i="9"/>
  <c r="AY82" i="9"/>
  <c r="AX82" i="9"/>
  <c r="AW82" i="9"/>
  <c r="AV82" i="9"/>
  <c r="AU82" i="9"/>
  <c r="AT82" i="9"/>
  <c r="AS82" i="9"/>
  <c r="AR82" i="9"/>
  <c r="AQ82" i="9"/>
  <c r="AP82" i="9"/>
  <c r="AO82" i="9"/>
  <c r="AN82" i="9"/>
  <c r="AM82" i="9"/>
  <c r="AL82" i="9"/>
  <c r="AK82" i="9"/>
  <c r="AJ82" i="9"/>
  <c r="AI82" i="9"/>
  <c r="AH82" i="9"/>
  <c r="AG82" i="9"/>
  <c r="AF82" i="9"/>
  <c r="AE82" i="9"/>
  <c r="AD82" i="9"/>
  <c r="AC82" i="9"/>
  <c r="AB82" i="9"/>
  <c r="AA82" i="9"/>
  <c r="Z82" i="9"/>
  <c r="Y82" i="9"/>
  <c r="X82" i="9"/>
  <c r="W82" i="9"/>
  <c r="V82" i="9"/>
  <c r="BK83" i="9"/>
  <c r="BJ83" i="9"/>
  <c r="BI83" i="9"/>
  <c r="BH83" i="9"/>
  <c r="BG83" i="9"/>
  <c r="BF83" i="9"/>
  <c r="BE83" i="9"/>
  <c r="BD83" i="9"/>
  <c r="BC83" i="9"/>
  <c r="BB83" i="9"/>
  <c r="BA83" i="9"/>
  <c r="AZ83" i="9"/>
  <c r="AY83" i="9"/>
  <c r="AX83" i="9"/>
  <c r="AW83" i="9"/>
  <c r="AV83" i="9"/>
  <c r="AU83" i="9"/>
  <c r="AT83" i="9"/>
  <c r="AS83" i="9"/>
  <c r="AR83" i="9"/>
  <c r="AQ83" i="9"/>
  <c r="AP83" i="9"/>
  <c r="AO83" i="9"/>
  <c r="AN83" i="9"/>
  <c r="AM83" i="9"/>
  <c r="AL83" i="9"/>
  <c r="AK83" i="9"/>
  <c r="AJ83" i="9"/>
  <c r="AI83" i="9"/>
  <c r="AH83" i="9"/>
  <c r="AG83" i="9"/>
  <c r="AF83" i="9"/>
  <c r="AE83" i="9"/>
  <c r="AD83" i="9"/>
  <c r="AC83" i="9"/>
  <c r="AB83" i="9"/>
  <c r="AA83" i="9"/>
  <c r="Z83" i="9"/>
  <c r="Y83" i="9"/>
  <c r="X83" i="9"/>
  <c r="W83" i="9"/>
  <c r="V83" i="9"/>
  <c r="BK88" i="9"/>
  <c r="BJ88" i="9"/>
  <c r="BI88" i="9"/>
  <c r="BH88" i="9"/>
  <c r="BG88" i="9"/>
  <c r="BF88" i="9"/>
  <c r="BE88" i="9"/>
  <c r="BD88" i="9"/>
  <c r="BC88" i="9"/>
  <c r="BB88" i="9"/>
  <c r="BA88" i="9"/>
  <c r="AZ88" i="9"/>
  <c r="AY88" i="9"/>
  <c r="AX88" i="9"/>
  <c r="AW88" i="9"/>
  <c r="AV88" i="9"/>
  <c r="AU88" i="9"/>
  <c r="AT88" i="9"/>
  <c r="AS88" i="9"/>
  <c r="AR88" i="9"/>
  <c r="AQ88" i="9"/>
  <c r="AP88" i="9"/>
  <c r="AO88" i="9"/>
  <c r="AN88" i="9"/>
  <c r="AM88" i="9"/>
  <c r="AL88" i="9"/>
  <c r="AK88" i="9"/>
  <c r="AJ88" i="9"/>
  <c r="AI88" i="9"/>
  <c r="AH88" i="9"/>
  <c r="AG88" i="9"/>
  <c r="AF88" i="9"/>
  <c r="AE88" i="9"/>
  <c r="AD88" i="9"/>
  <c r="AC88" i="9"/>
  <c r="AB88" i="9"/>
  <c r="AA88" i="9"/>
  <c r="Z88" i="9"/>
  <c r="Y88" i="9"/>
  <c r="X88" i="9"/>
  <c r="W88" i="9"/>
  <c r="V88" i="9"/>
  <c r="BK80" i="9"/>
  <c r="BJ80" i="9"/>
  <c r="BI80" i="9"/>
  <c r="BH80" i="9"/>
  <c r="BG80" i="9"/>
  <c r="BF80" i="9"/>
  <c r="BE80" i="9"/>
  <c r="BD80" i="9"/>
  <c r="BC80" i="9"/>
  <c r="BB80" i="9"/>
  <c r="BA80" i="9"/>
  <c r="AZ80" i="9"/>
  <c r="AY80" i="9"/>
  <c r="AX80" i="9"/>
  <c r="AW80" i="9"/>
  <c r="AV80" i="9"/>
  <c r="AU80" i="9"/>
  <c r="AT80" i="9"/>
  <c r="AS80" i="9"/>
  <c r="AR80" i="9"/>
  <c r="AQ80" i="9"/>
  <c r="AP80" i="9"/>
  <c r="AO80" i="9"/>
  <c r="AN80" i="9"/>
  <c r="AM80" i="9"/>
  <c r="AL80" i="9"/>
  <c r="AK80" i="9"/>
  <c r="AJ80" i="9"/>
  <c r="AI80" i="9"/>
  <c r="AH80" i="9"/>
  <c r="AG80" i="9"/>
  <c r="AF80" i="9"/>
  <c r="AE80" i="9"/>
  <c r="AD80" i="9"/>
  <c r="AC80" i="9"/>
  <c r="AB80" i="9"/>
  <c r="AA80" i="9"/>
  <c r="Z80" i="9"/>
  <c r="Y80" i="9"/>
  <c r="X80" i="9"/>
  <c r="W80" i="9"/>
  <c r="V80" i="9"/>
  <c r="BK87" i="9"/>
  <c r="BJ87" i="9"/>
  <c r="BI87" i="9"/>
  <c r="BH87" i="9"/>
  <c r="BG87" i="9"/>
  <c r="BF87" i="9"/>
  <c r="BE87" i="9"/>
  <c r="BD87" i="9"/>
  <c r="BC87" i="9"/>
  <c r="BB87" i="9"/>
  <c r="BA87" i="9"/>
  <c r="AZ87" i="9"/>
  <c r="AY87" i="9"/>
  <c r="AX87" i="9"/>
  <c r="AW87" i="9"/>
  <c r="AV87" i="9"/>
  <c r="AU87" i="9"/>
  <c r="AT87" i="9"/>
  <c r="AS87" i="9"/>
  <c r="AR87" i="9"/>
  <c r="AQ87" i="9"/>
  <c r="AP87" i="9"/>
  <c r="AO87" i="9"/>
  <c r="AN87" i="9"/>
  <c r="AM87" i="9"/>
  <c r="AL87" i="9"/>
  <c r="AK87" i="9"/>
  <c r="AJ87" i="9"/>
  <c r="AI87" i="9"/>
  <c r="AH87" i="9"/>
  <c r="AG87" i="9"/>
  <c r="AF87" i="9"/>
  <c r="AE87" i="9"/>
  <c r="AD87" i="9"/>
  <c r="AC87" i="9"/>
  <c r="AB87" i="9"/>
  <c r="AA87" i="9"/>
  <c r="Z87" i="9"/>
  <c r="Y87" i="9"/>
  <c r="X87" i="9"/>
  <c r="W87" i="9"/>
  <c r="V87" i="9"/>
  <c r="BI78" i="9"/>
  <c r="BH78" i="9"/>
  <c r="BG78" i="9"/>
  <c r="BF78" i="9"/>
  <c r="BE78" i="9"/>
  <c r="BD78" i="9"/>
  <c r="BB78" i="9"/>
  <c r="BA78" i="9"/>
  <c r="AZ78" i="9"/>
  <c r="AY78" i="9"/>
  <c r="AX78" i="9"/>
  <c r="AW78" i="9"/>
  <c r="AV78" i="9"/>
  <c r="AU78" i="9"/>
  <c r="AT78" i="9"/>
  <c r="AS78" i="9"/>
  <c r="AR78" i="9"/>
  <c r="AP78" i="9"/>
  <c r="AO78" i="9"/>
  <c r="AM78" i="9"/>
  <c r="AL78" i="9"/>
  <c r="AJ78" i="9"/>
  <c r="AI78" i="9"/>
  <c r="AH78" i="9"/>
  <c r="AG78" i="9"/>
  <c r="AF78" i="9"/>
  <c r="AD78" i="9"/>
  <c r="AC78" i="9"/>
  <c r="AB78" i="9"/>
  <c r="AA78" i="9"/>
  <c r="Z78" i="9"/>
  <c r="Y78" i="9"/>
  <c r="X78" i="9"/>
  <c r="V78" i="9"/>
  <c r="BK81" i="9"/>
  <c r="BJ81" i="9"/>
  <c r="BI81" i="9"/>
  <c r="BH81" i="9"/>
  <c r="BG81" i="9"/>
  <c r="BF81" i="9"/>
  <c r="BE81" i="9"/>
  <c r="BD81" i="9"/>
  <c r="BC81" i="9"/>
  <c r="BB81" i="9"/>
  <c r="BA81" i="9"/>
  <c r="AZ81" i="9"/>
  <c r="AY81" i="9"/>
  <c r="AX81" i="9"/>
  <c r="AW81" i="9"/>
  <c r="AV81" i="9"/>
  <c r="AU81" i="9"/>
  <c r="AT81" i="9"/>
  <c r="AS81" i="9"/>
  <c r="AR81" i="9"/>
  <c r="AQ81" i="9"/>
  <c r="AP81" i="9"/>
  <c r="AO81" i="9"/>
  <c r="AN81" i="9"/>
  <c r="AM81" i="9"/>
  <c r="AL81" i="9"/>
  <c r="AK81" i="9"/>
  <c r="AJ81" i="9"/>
  <c r="AI81" i="9"/>
  <c r="AH81" i="9"/>
  <c r="AG81" i="9"/>
  <c r="AF81" i="9"/>
  <c r="AE81" i="9"/>
  <c r="AD81" i="9"/>
  <c r="AC81" i="9"/>
  <c r="AB81" i="9"/>
  <c r="AA81" i="9"/>
  <c r="Z81" i="9"/>
  <c r="Y81" i="9"/>
  <c r="X81" i="9"/>
  <c r="W81" i="9"/>
  <c r="V81" i="9"/>
  <c r="I8" i="1"/>
  <c r="I117" i="10" s="1"/>
  <c r="K8" i="1"/>
  <c r="G8" i="1"/>
  <c r="G117" i="10" s="1"/>
  <c r="BK60" i="9"/>
  <c r="BJ60" i="9"/>
  <c r="BI60" i="9"/>
  <c r="BH60" i="9"/>
  <c r="BG60" i="9"/>
  <c r="BF60" i="9"/>
  <c r="BE60" i="9"/>
  <c r="BD60" i="9"/>
  <c r="BC60" i="9"/>
  <c r="BB60" i="9"/>
  <c r="BA60" i="9"/>
  <c r="AZ60" i="9"/>
  <c r="AY60" i="9"/>
  <c r="AX60" i="9"/>
  <c r="AW60" i="9"/>
  <c r="AV60" i="9"/>
  <c r="AU60" i="9"/>
  <c r="AT60" i="9"/>
  <c r="AS60" i="9"/>
  <c r="AR60" i="9"/>
  <c r="AQ60" i="9"/>
  <c r="AP60" i="9"/>
  <c r="AO60" i="9"/>
  <c r="AN60" i="9"/>
  <c r="AM60" i="9"/>
  <c r="AL60" i="9"/>
  <c r="AK60" i="9"/>
  <c r="AJ60" i="9"/>
  <c r="AI60" i="9"/>
  <c r="AH60" i="9"/>
  <c r="AG60" i="9"/>
  <c r="AF60" i="9"/>
  <c r="AE60" i="9"/>
  <c r="AD60" i="9"/>
  <c r="AC60" i="9"/>
  <c r="AB60" i="9"/>
  <c r="AA60" i="9"/>
  <c r="Z60" i="9"/>
  <c r="Y60" i="9"/>
  <c r="X60" i="9"/>
  <c r="W60" i="9"/>
  <c r="V60" i="9"/>
  <c r="BK59" i="9"/>
  <c r="BJ59" i="9"/>
  <c r="BI59" i="9"/>
  <c r="BH59" i="9"/>
  <c r="BG59" i="9"/>
  <c r="BF59" i="9"/>
  <c r="BE59" i="9"/>
  <c r="BD59" i="9"/>
  <c r="BC59" i="9"/>
  <c r="BB59" i="9"/>
  <c r="BA59" i="9"/>
  <c r="AZ59" i="9"/>
  <c r="AY59" i="9"/>
  <c r="AX59" i="9"/>
  <c r="AW59" i="9"/>
  <c r="AV59" i="9"/>
  <c r="AU59" i="9"/>
  <c r="AT59" i="9"/>
  <c r="AS59" i="9"/>
  <c r="AR59" i="9"/>
  <c r="AQ59" i="9"/>
  <c r="AP59" i="9"/>
  <c r="AO59" i="9"/>
  <c r="AN59" i="9"/>
  <c r="AM59" i="9"/>
  <c r="AL59" i="9"/>
  <c r="AK59" i="9"/>
  <c r="AJ59" i="9"/>
  <c r="AI59" i="9"/>
  <c r="AH59" i="9"/>
  <c r="AG59" i="9"/>
  <c r="AF59" i="9"/>
  <c r="AE59" i="9"/>
  <c r="AD59" i="9"/>
  <c r="AC59" i="9"/>
  <c r="AB59" i="9"/>
  <c r="AA59" i="9"/>
  <c r="Z59" i="9"/>
  <c r="Y59" i="9"/>
  <c r="X59" i="9"/>
  <c r="W59" i="9"/>
  <c r="V59" i="9"/>
  <c r="BK58" i="9"/>
  <c r="BJ58" i="9"/>
  <c r="BI58" i="9"/>
  <c r="BH58" i="9"/>
  <c r="BG58" i="9"/>
  <c r="BF58" i="9"/>
  <c r="BE58" i="9"/>
  <c r="BD58" i="9"/>
  <c r="BC58" i="9"/>
  <c r="BB58" i="9"/>
  <c r="BA58" i="9"/>
  <c r="AZ58" i="9"/>
  <c r="AY58" i="9"/>
  <c r="AX58" i="9"/>
  <c r="AW58" i="9"/>
  <c r="AV58" i="9"/>
  <c r="AU58" i="9"/>
  <c r="AT58" i="9"/>
  <c r="AS58" i="9"/>
  <c r="AR58" i="9"/>
  <c r="AQ58" i="9"/>
  <c r="AP58" i="9"/>
  <c r="AO58" i="9"/>
  <c r="AN58" i="9"/>
  <c r="AM58" i="9"/>
  <c r="AL58" i="9"/>
  <c r="AK58" i="9"/>
  <c r="AJ58" i="9"/>
  <c r="AI58" i="9"/>
  <c r="AH58" i="9"/>
  <c r="AG58" i="9"/>
  <c r="AF58" i="9"/>
  <c r="AE58" i="9"/>
  <c r="AD58" i="9"/>
  <c r="AC58" i="9"/>
  <c r="AB58" i="9"/>
  <c r="AA58" i="9"/>
  <c r="Z58" i="9"/>
  <c r="Y58" i="9"/>
  <c r="X58" i="9"/>
  <c r="W58" i="9"/>
  <c r="V58" i="9"/>
  <c r="BK56" i="9"/>
  <c r="BJ56" i="9"/>
  <c r="BI56" i="9"/>
  <c r="BH56" i="9"/>
  <c r="BG56" i="9"/>
  <c r="BF56" i="9"/>
  <c r="BE56" i="9"/>
  <c r="BD56" i="9"/>
  <c r="BC56" i="9"/>
  <c r="BB56" i="9"/>
  <c r="BA56" i="9"/>
  <c r="AZ56" i="9"/>
  <c r="AY56" i="9"/>
  <c r="AX56" i="9"/>
  <c r="AW56" i="9"/>
  <c r="AV56" i="9"/>
  <c r="AU56" i="9"/>
  <c r="AT56" i="9"/>
  <c r="AS56" i="9"/>
  <c r="AR56" i="9"/>
  <c r="AQ56" i="9"/>
  <c r="AP56" i="9"/>
  <c r="AO56" i="9"/>
  <c r="AN56" i="9"/>
  <c r="AM56" i="9"/>
  <c r="AL56" i="9"/>
  <c r="AK56" i="9"/>
  <c r="AJ56" i="9"/>
  <c r="AI56" i="9"/>
  <c r="AH56" i="9"/>
  <c r="AG56" i="9"/>
  <c r="AF56" i="9"/>
  <c r="AE56" i="9"/>
  <c r="AD56" i="9"/>
  <c r="AC56" i="9"/>
  <c r="AB56" i="9"/>
  <c r="AA56" i="9"/>
  <c r="Z56" i="9"/>
  <c r="Y56" i="9"/>
  <c r="X56" i="9"/>
  <c r="W56" i="9"/>
  <c r="V56" i="9"/>
  <c r="BK55" i="9"/>
  <c r="BJ55" i="9"/>
  <c r="BI55" i="9"/>
  <c r="BH55" i="9"/>
  <c r="BG55" i="9"/>
  <c r="BF55" i="9"/>
  <c r="BE55" i="9"/>
  <c r="BD55" i="9"/>
  <c r="BC55" i="9"/>
  <c r="BB55" i="9"/>
  <c r="BA55" i="9"/>
  <c r="AZ55" i="9"/>
  <c r="AY55" i="9"/>
  <c r="AX55" i="9"/>
  <c r="AW55" i="9"/>
  <c r="AV55" i="9"/>
  <c r="AU55" i="9"/>
  <c r="AT55" i="9"/>
  <c r="AS55" i="9"/>
  <c r="AR55" i="9"/>
  <c r="AQ55" i="9"/>
  <c r="AP55" i="9"/>
  <c r="AO55" i="9"/>
  <c r="AN55" i="9"/>
  <c r="AM55" i="9"/>
  <c r="AL55" i="9"/>
  <c r="AK55" i="9"/>
  <c r="AJ55" i="9"/>
  <c r="AI55" i="9"/>
  <c r="AH55" i="9"/>
  <c r="AG55" i="9"/>
  <c r="AF55" i="9"/>
  <c r="AE55" i="9"/>
  <c r="AD55" i="9"/>
  <c r="AC55" i="9"/>
  <c r="AB55" i="9"/>
  <c r="AA55" i="9"/>
  <c r="Z55" i="9"/>
  <c r="Y55" i="9"/>
  <c r="X55" i="9"/>
  <c r="W55" i="9"/>
  <c r="V55" i="9"/>
  <c r="BK54" i="9"/>
  <c r="BJ54" i="9"/>
  <c r="BI54" i="9"/>
  <c r="BH54" i="9"/>
  <c r="BG54" i="9"/>
  <c r="BF54" i="9"/>
  <c r="BE54" i="9"/>
  <c r="BD54" i="9"/>
  <c r="BC54" i="9"/>
  <c r="BB54" i="9"/>
  <c r="BA54" i="9"/>
  <c r="AZ54" i="9"/>
  <c r="AY54" i="9"/>
  <c r="AX54" i="9"/>
  <c r="AW54" i="9"/>
  <c r="AV54" i="9"/>
  <c r="AU54" i="9"/>
  <c r="AT54" i="9"/>
  <c r="AS54" i="9"/>
  <c r="AR54" i="9"/>
  <c r="AQ54" i="9"/>
  <c r="AP54" i="9"/>
  <c r="AO54" i="9"/>
  <c r="AN54" i="9"/>
  <c r="AM54" i="9"/>
  <c r="AL54" i="9"/>
  <c r="AK54" i="9"/>
  <c r="AJ54" i="9"/>
  <c r="AI54" i="9"/>
  <c r="AH54" i="9"/>
  <c r="AG54" i="9"/>
  <c r="AF54" i="9"/>
  <c r="AE54" i="9"/>
  <c r="AD54" i="9"/>
  <c r="AC54" i="9"/>
  <c r="AB54" i="9"/>
  <c r="AA54" i="9"/>
  <c r="Z54" i="9"/>
  <c r="Y54" i="9"/>
  <c r="X54" i="9"/>
  <c r="W54" i="9"/>
  <c r="V54" i="9"/>
  <c r="BK53" i="9"/>
  <c r="BJ53" i="9"/>
  <c r="BI53" i="9"/>
  <c r="BH53" i="9"/>
  <c r="BG53" i="9"/>
  <c r="BF53" i="9"/>
  <c r="BE53" i="9"/>
  <c r="BD53" i="9"/>
  <c r="BC53" i="9"/>
  <c r="BB53" i="9"/>
  <c r="BA53" i="9"/>
  <c r="AZ53" i="9"/>
  <c r="AY53" i="9"/>
  <c r="AX53" i="9"/>
  <c r="AW53" i="9"/>
  <c r="AV53" i="9"/>
  <c r="AU53" i="9"/>
  <c r="AT53" i="9"/>
  <c r="AS53" i="9"/>
  <c r="AR53" i="9"/>
  <c r="AQ53" i="9"/>
  <c r="AP53" i="9"/>
  <c r="AO53" i="9"/>
  <c r="AN53" i="9"/>
  <c r="AM53" i="9"/>
  <c r="AL53" i="9"/>
  <c r="AK53" i="9"/>
  <c r="AJ53" i="9"/>
  <c r="AI53" i="9"/>
  <c r="AH53" i="9"/>
  <c r="AG53" i="9"/>
  <c r="AF53" i="9"/>
  <c r="AE53" i="9"/>
  <c r="AD53" i="9"/>
  <c r="AC53" i="9"/>
  <c r="AB53" i="9"/>
  <c r="AA53" i="9"/>
  <c r="Z53" i="9"/>
  <c r="Y53" i="9"/>
  <c r="X53" i="9"/>
  <c r="W53" i="9"/>
  <c r="V53" i="9"/>
  <c r="BK52" i="9"/>
  <c r="BJ52" i="9"/>
  <c r="BI52" i="9"/>
  <c r="BH52" i="9"/>
  <c r="BG52" i="9"/>
  <c r="BF52" i="9"/>
  <c r="BE52" i="9"/>
  <c r="BD52" i="9"/>
  <c r="BC52" i="9"/>
  <c r="BB52" i="9"/>
  <c r="BA52" i="9"/>
  <c r="AZ52" i="9"/>
  <c r="AY52" i="9"/>
  <c r="AX52" i="9"/>
  <c r="AW52" i="9"/>
  <c r="AV52" i="9"/>
  <c r="AU52" i="9"/>
  <c r="AT52" i="9"/>
  <c r="AS52" i="9"/>
  <c r="AR52" i="9"/>
  <c r="AQ52" i="9"/>
  <c r="AP52" i="9"/>
  <c r="AO52" i="9"/>
  <c r="AN52" i="9"/>
  <c r="AM52" i="9"/>
  <c r="AL52" i="9"/>
  <c r="AK52" i="9"/>
  <c r="AJ52" i="9"/>
  <c r="AI52" i="9"/>
  <c r="AH52" i="9"/>
  <c r="AG52" i="9"/>
  <c r="AF52" i="9"/>
  <c r="AE52" i="9"/>
  <c r="AD52" i="9"/>
  <c r="AC52" i="9"/>
  <c r="AB52" i="9"/>
  <c r="AA52" i="9"/>
  <c r="Z52" i="9"/>
  <c r="Y52" i="9"/>
  <c r="X52" i="9"/>
  <c r="W52" i="9"/>
  <c r="V52" i="9"/>
  <c r="BK51" i="9"/>
  <c r="BJ51" i="9"/>
  <c r="BI51" i="9"/>
  <c r="BH51" i="9"/>
  <c r="BG51" i="9"/>
  <c r="BF51" i="9"/>
  <c r="BE51" i="9"/>
  <c r="BD51" i="9"/>
  <c r="BC51" i="9"/>
  <c r="BB51" i="9"/>
  <c r="BA51" i="9"/>
  <c r="AZ51" i="9"/>
  <c r="AY51" i="9"/>
  <c r="AX51" i="9"/>
  <c r="AW51" i="9"/>
  <c r="AV51" i="9"/>
  <c r="AU51" i="9"/>
  <c r="AT51" i="9"/>
  <c r="AS51" i="9"/>
  <c r="AR51" i="9"/>
  <c r="AQ51" i="9"/>
  <c r="AP51" i="9"/>
  <c r="AO51" i="9"/>
  <c r="AN51" i="9"/>
  <c r="AM51" i="9"/>
  <c r="AL51" i="9"/>
  <c r="AK51" i="9"/>
  <c r="AJ51" i="9"/>
  <c r="AI51" i="9"/>
  <c r="AH51" i="9"/>
  <c r="AG51" i="9"/>
  <c r="AF51" i="9"/>
  <c r="AE51" i="9"/>
  <c r="AD51" i="9"/>
  <c r="AC51" i="9"/>
  <c r="AB51" i="9"/>
  <c r="AA51" i="9"/>
  <c r="Z51" i="9"/>
  <c r="Y51" i="9"/>
  <c r="X51" i="9"/>
  <c r="W51" i="9"/>
  <c r="V51" i="9"/>
  <c r="BK50" i="9"/>
  <c r="BJ50" i="9"/>
  <c r="BI50" i="9"/>
  <c r="BH50" i="9"/>
  <c r="BG50" i="9"/>
  <c r="BF50" i="9"/>
  <c r="BE50" i="9"/>
  <c r="BD50" i="9"/>
  <c r="BC50" i="9"/>
  <c r="BB50" i="9"/>
  <c r="BA50" i="9"/>
  <c r="AZ50" i="9"/>
  <c r="AY50" i="9"/>
  <c r="AX50" i="9"/>
  <c r="AW50" i="9"/>
  <c r="AV50" i="9"/>
  <c r="AU50" i="9"/>
  <c r="AT50" i="9"/>
  <c r="AS50" i="9"/>
  <c r="AR50" i="9"/>
  <c r="AQ50" i="9"/>
  <c r="AP50" i="9"/>
  <c r="AO50" i="9"/>
  <c r="AN50" i="9"/>
  <c r="AM50" i="9"/>
  <c r="AL50" i="9"/>
  <c r="AK50" i="9"/>
  <c r="AJ50" i="9"/>
  <c r="AI50" i="9"/>
  <c r="AH50" i="9"/>
  <c r="AG50" i="9"/>
  <c r="AF50" i="9"/>
  <c r="AE50" i="9"/>
  <c r="AD50" i="9"/>
  <c r="AC50" i="9"/>
  <c r="AB50" i="9"/>
  <c r="AA50" i="9"/>
  <c r="Z50" i="9"/>
  <c r="Y50" i="9"/>
  <c r="X50" i="9"/>
  <c r="W50" i="9"/>
  <c r="V50" i="9"/>
  <c r="BK49" i="9"/>
  <c r="BJ49" i="9"/>
  <c r="BI49" i="9"/>
  <c r="BH49" i="9"/>
  <c r="BG49" i="9"/>
  <c r="BF49" i="9"/>
  <c r="BE49" i="9"/>
  <c r="BD49" i="9"/>
  <c r="BC49" i="9"/>
  <c r="BB49" i="9"/>
  <c r="BA49" i="9"/>
  <c r="AZ49" i="9"/>
  <c r="AY49" i="9"/>
  <c r="AX49" i="9"/>
  <c r="AW49" i="9"/>
  <c r="AV49" i="9"/>
  <c r="AU49" i="9"/>
  <c r="AT49" i="9"/>
  <c r="AS49" i="9"/>
  <c r="AR49" i="9"/>
  <c r="AQ49" i="9"/>
  <c r="AP49" i="9"/>
  <c r="AO49" i="9"/>
  <c r="AN49" i="9"/>
  <c r="AM49" i="9"/>
  <c r="AL49" i="9"/>
  <c r="AK49" i="9"/>
  <c r="AJ49" i="9"/>
  <c r="AI49" i="9"/>
  <c r="AH49" i="9"/>
  <c r="AG49" i="9"/>
  <c r="AF49" i="9"/>
  <c r="AE49" i="9"/>
  <c r="AD49" i="9"/>
  <c r="AC49" i="9"/>
  <c r="AB49" i="9"/>
  <c r="AA49" i="9"/>
  <c r="Z49" i="9"/>
  <c r="Y49" i="9"/>
  <c r="X49" i="9"/>
  <c r="W49" i="9"/>
  <c r="V49" i="9"/>
  <c r="BK57" i="9"/>
  <c r="BJ57" i="9"/>
  <c r="BI57" i="9"/>
  <c r="BH57" i="9"/>
  <c r="BG57" i="9"/>
  <c r="BF57" i="9"/>
  <c r="BE57" i="9"/>
  <c r="BD57" i="9"/>
  <c r="BC57" i="9"/>
  <c r="BB57" i="9"/>
  <c r="BA57" i="9"/>
  <c r="AZ57" i="9"/>
  <c r="AY57" i="9"/>
  <c r="AX57" i="9"/>
  <c r="AW57" i="9"/>
  <c r="AV57" i="9"/>
  <c r="AU57" i="9"/>
  <c r="AT57" i="9"/>
  <c r="AS57" i="9"/>
  <c r="AR57" i="9"/>
  <c r="AQ57" i="9"/>
  <c r="AP57" i="9"/>
  <c r="AO57" i="9"/>
  <c r="AN57" i="9"/>
  <c r="AM57" i="9"/>
  <c r="AL57" i="9"/>
  <c r="AK57" i="9"/>
  <c r="AJ57" i="9"/>
  <c r="AI57" i="9"/>
  <c r="AH57" i="9"/>
  <c r="AG57" i="9"/>
  <c r="AF57" i="9"/>
  <c r="AE57" i="9"/>
  <c r="AD57" i="9"/>
  <c r="AC57" i="9"/>
  <c r="AB57" i="9"/>
  <c r="AA57" i="9"/>
  <c r="Z57" i="9"/>
  <c r="Y57" i="9"/>
  <c r="X57" i="9"/>
  <c r="W57" i="9"/>
  <c r="V57" i="9"/>
  <c r="BK121" i="10"/>
  <c r="BJ121" i="10"/>
  <c r="BC121" i="10"/>
  <c r="AQ121" i="10"/>
  <c r="AN121" i="10"/>
  <c r="K232" i="1"/>
  <c r="T232" i="1" s="1"/>
  <c r="I232" i="1"/>
  <c r="G232" i="1"/>
  <c r="K5" i="1"/>
  <c r="K47" i="9" s="1"/>
  <c r="I5" i="1"/>
  <c r="G5" i="1"/>
  <c r="BC45" i="9"/>
  <c r="BB45" i="9"/>
  <c r="BA45" i="9"/>
  <c r="AZ45" i="9"/>
  <c r="AY45" i="9"/>
  <c r="AX45" i="9"/>
  <c r="AW45" i="9"/>
  <c r="AV45" i="9"/>
  <c r="AU45" i="9"/>
  <c r="AT45" i="9"/>
  <c r="AS45" i="9"/>
  <c r="AR45" i="9"/>
  <c r="AQ45" i="9"/>
  <c r="AP45" i="9"/>
  <c r="AO45" i="9"/>
  <c r="AN45" i="9"/>
  <c r="AM45" i="9"/>
  <c r="AL45" i="9"/>
  <c r="AK45" i="9"/>
  <c r="AJ45" i="9"/>
  <c r="AI45" i="9"/>
  <c r="AH45" i="9"/>
  <c r="AG45" i="9"/>
  <c r="AF45" i="9"/>
  <c r="AE45" i="9"/>
  <c r="AD45" i="9"/>
  <c r="AC45" i="9"/>
  <c r="AB45" i="9"/>
  <c r="AA45" i="9"/>
  <c r="Z45" i="9"/>
  <c r="Y45" i="9"/>
  <c r="X45" i="9"/>
  <c r="W45" i="9"/>
  <c r="V45" i="9"/>
  <c r="BC44" i="9"/>
  <c r="BB44" i="9"/>
  <c r="BA44" i="9"/>
  <c r="AZ44" i="9"/>
  <c r="AY44" i="9"/>
  <c r="AX44" i="9"/>
  <c r="AW44" i="9"/>
  <c r="AV44" i="9"/>
  <c r="AU44" i="9"/>
  <c r="AT44" i="9"/>
  <c r="AS44" i="9"/>
  <c r="AR44" i="9"/>
  <c r="AQ44" i="9"/>
  <c r="AP44" i="9"/>
  <c r="AO44" i="9"/>
  <c r="AN44" i="9"/>
  <c r="AM44" i="9"/>
  <c r="AL44" i="9"/>
  <c r="AK44" i="9"/>
  <c r="AJ44" i="9"/>
  <c r="AI44" i="9"/>
  <c r="AH44" i="9"/>
  <c r="AG44" i="9"/>
  <c r="AF44" i="9"/>
  <c r="AE44" i="9"/>
  <c r="AD44" i="9"/>
  <c r="AC44" i="9"/>
  <c r="AB44" i="9"/>
  <c r="AA44" i="9"/>
  <c r="Z44" i="9"/>
  <c r="Y44" i="9"/>
  <c r="X44" i="9"/>
  <c r="W44" i="9"/>
  <c r="V44" i="9"/>
  <c r="BC42" i="9"/>
  <c r="BB42" i="9"/>
  <c r="BA42" i="9"/>
  <c r="AZ42" i="9"/>
  <c r="AY42" i="9"/>
  <c r="AX42" i="9"/>
  <c r="AW42" i="9"/>
  <c r="AV42" i="9"/>
  <c r="AU42" i="9"/>
  <c r="AT42" i="9"/>
  <c r="AS42" i="9"/>
  <c r="AR42" i="9"/>
  <c r="AQ42" i="9"/>
  <c r="AP42" i="9"/>
  <c r="AO42" i="9"/>
  <c r="AN42" i="9"/>
  <c r="AM42" i="9"/>
  <c r="AL42" i="9"/>
  <c r="AK42" i="9"/>
  <c r="AJ42" i="9"/>
  <c r="AI42" i="9"/>
  <c r="AH42" i="9"/>
  <c r="AG42" i="9"/>
  <c r="AF42" i="9"/>
  <c r="AE42" i="9"/>
  <c r="AD42" i="9"/>
  <c r="AC42" i="9"/>
  <c r="AB42" i="9"/>
  <c r="AA42" i="9"/>
  <c r="Z42" i="9"/>
  <c r="Y42" i="9"/>
  <c r="X42" i="9"/>
  <c r="W42" i="9"/>
  <c r="V42" i="9"/>
  <c r="BC40" i="9"/>
  <c r="BB40" i="9"/>
  <c r="BA40" i="9"/>
  <c r="AZ40" i="9"/>
  <c r="AY40" i="9"/>
  <c r="AX40" i="9"/>
  <c r="AW40" i="9"/>
  <c r="AV40" i="9"/>
  <c r="AU40" i="9"/>
  <c r="AT40" i="9"/>
  <c r="AS40" i="9"/>
  <c r="AR40" i="9"/>
  <c r="AQ40" i="9"/>
  <c r="AP40" i="9"/>
  <c r="AO40" i="9"/>
  <c r="AN40" i="9"/>
  <c r="AM40" i="9"/>
  <c r="AL40" i="9"/>
  <c r="AK40" i="9"/>
  <c r="AJ40" i="9"/>
  <c r="AI40" i="9"/>
  <c r="AH40" i="9"/>
  <c r="AG40" i="9"/>
  <c r="AF40" i="9"/>
  <c r="AE40" i="9"/>
  <c r="AD40" i="9"/>
  <c r="AC40" i="9"/>
  <c r="AB40" i="9"/>
  <c r="AA40" i="9"/>
  <c r="Z40" i="9"/>
  <c r="Y40" i="9"/>
  <c r="X40" i="9"/>
  <c r="W40" i="9"/>
  <c r="V40" i="9"/>
  <c r="BC39" i="9"/>
  <c r="BB39" i="9"/>
  <c r="BA39" i="9"/>
  <c r="AZ39" i="9"/>
  <c r="AY39" i="9"/>
  <c r="AX39" i="9"/>
  <c r="AW39" i="9"/>
  <c r="AV39" i="9"/>
  <c r="AU39" i="9"/>
  <c r="AT39" i="9"/>
  <c r="AS39" i="9"/>
  <c r="AR39" i="9"/>
  <c r="AQ39" i="9"/>
  <c r="AP39" i="9"/>
  <c r="AO39" i="9"/>
  <c r="AN39" i="9"/>
  <c r="AM39" i="9"/>
  <c r="AL39" i="9"/>
  <c r="AK39" i="9"/>
  <c r="AJ39" i="9"/>
  <c r="AI39" i="9"/>
  <c r="AH39" i="9"/>
  <c r="AG39" i="9"/>
  <c r="AF39" i="9"/>
  <c r="AE39" i="9"/>
  <c r="AD39" i="9"/>
  <c r="AC39" i="9"/>
  <c r="AB39" i="9"/>
  <c r="AA39" i="9"/>
  <c r="Z39" i="9"/>
  <c r="Y39" i="9"/>
  <c r="X39" i="9"/>
  <c r="W39" i="9"/>
  <c r="V39" i="9"/>
  <c r="BC38" i="9"/>
  <c r="BB38" i="9"/>
  <c r="BA38" i="9"/>
  <c r="AZ38" i="9"/>
  <c r="AY38" i="9"/>
  <c r="AX38" i="9"/>
  <c r="AW38" i="9"/>
  <c r="AV38" i="9"/>
  <c r="AU38" i="9"/>
  <c r="AT38" i="9"/>
  <c r="AS38" i="9"/>
  <c r="AR38" i="9"/>
  <c r="AQ38" i="9"/>
  <c r="AP38" i="9"/>
  <c r="AO38" i="9"/>
  <c r="AN38" i="9"/>
  <c r="AM38" i="9"/>
  <c r="AL38" i="9"/>
  <c r="AK38" i="9"/>
  <c r="AJ38" i="9"/>
  <c r="AI38" i="9"/>
  <c r="AH38" i="9"/>
  <c r="AG38" i="9"/>
  <c r="AF38" i="9"/>
  <c r="AE38" i="9"/>
  <c r="AD38" i="9"/>
  <c r="AC38" i="9"/>
  <c r="AB38" i="9"/>
  <c r="AA38" i="9"/>
  <c r="Z38" i="9"/>
  <c r="Y38" i="9"/>
  <c r="X38" i="9"/>
  <c r="W38" i="9"/>
  <c r="V38" i="9"/>
  <c r="BC37" i="9"/>
  <c r="BB37" i="9"/>
  <c r="BA37" i="9"/>
  <c r="AZ37" i="9"/>
  <c r="AY37" i="9"/>
  <c r="AX37" i="9"/>
  <c r="AW37" i="9"/>
  <c r="AV37" i="9"/>
  <c r="AU37" i="9"/>
  <c r="AT37" i="9"/>
  <c r="AS37" i="9"/>
  <c r="AR37" i="9"/>
  <c r="AQ37" i="9"/>
  <c r="AP37" i="9"/>
  <c r="AO37" i="9"/>
  <c r="AN37" i="9"/>
  <c r="AM37" i="9"/>
  <c r="AL37" i="9"/>
  <c r="AK37" i="9"/>
  <c r="AJ37" i="9"/>
  <c r="AI37" i="9"/>
  <c r="AH37" i="9"/>
  <c r="AG37" i="9"/>
  <c r="AF37" i="9"/>
  <c r="AE37" i="9"/>
  <c r="AD37" i="9"/>
  <c r="AC37" i="9"/>
  <c r="AB37" i="9"/>
  <c r="AA37" i="9"/>
  <c r="Z37" i="9"/>
  <c r="Y37" i="9"/>
  <c r="X37" i="9"/>
  <c r="W37" i="9"/>
  <c r="V37" i="9"/>
  <c r="BC41" i="9"/>
  <c r="BB41" i="9"/>
  <c r="BA41" i="9"/>
  <c r="AZ41" i="9"/>
  <c r="AY41" i="9"/>
  <c r="AX41" i="9"/>
  <c r="AW41" i="9"/>
  <c r="AV41" i="9"/>
  <c r="AU41" i="9"/>
  <c r="AT41" i="9"/>
  <c r="AS41" i="9"/>
  <c r="AR41" i="9"/>
  <c r="AQ41" i="9"/>
  <c r="AP41" i="9"/>
  <c r="AO41" i="9"/>
  <c r="AN41" i="9"/>
  <c r="AM41" i="9"/>
  <c r="AL41" i="9"/>
  <c r="AK41" i="9"/>
  <c r="AJ41" i="9"/>
  <c r="AI41" i="9"/>
  <c r="AH41" i="9"/>
  <c r="AG41" i="9"/>
  <c r="AF41" i="9"/>
  <c r="AE41" i="9"/>
  <c r="AD41" i="9"/>
  <c r="AC41" i="9"/>
  <c r="AB41" i="9"/>
  <c r="AA41" i="9"/>
  <c r="Z41" i="9"/>
  <c r="Y41" i="9"/>
  <c r="X41" i="9"/>
  <c r="W41" i="9"/>
  <c r="V41" i="9"/>
  <c r="BC43" i="9"/>
  <c r="BB43" i="9"/>
  <c r="BA43" i="9"/>
  <c r="AZ43" i="9"/>
  <c r="AY43" i="9"/>
  <c r="AX43" i="9"/>
  <c r="AW43" i="9"/>
  <c r="AV43" i="9"/>
  <c r="AU43" i="9"/>
  <c r="AT43" i="9"/>
  <c r="AS43" i="9"/>
  <c r="AR43" i="9"/>
  <c r="AQ43" i="9"/>
  <c r="AP43" i="9"/>
  <c r="AO43" i="9"/>
  <c r="AN43" i="9"/>
  <c r="AM43" i="9"/>
  <c r="AL43" i="9"/>
  <c r="AK43" i="9"/>
  <c r="AJ43" i="9"/>
  <c r="AI43" i="9"/>
  <c r="AH43" i="9"/>
  <c r="AG43" i="9"/>
  <c r="AF43" i="9"/>
  <c r="AE43" i="9"/>
  <c r="AD43" i="9"/>
  <c r="AC43" i="9"/>
  <c r="AB43" i="9"/>
  <c r="AA43" i="9"/>
  <c r="Z43" i="9"/>
  <c r="Y43" i="9"/>
  <c r="X43" i="9"/>
  <c r="W43" i="9"/>
  <c r="V43" i="9"/>
  <c r="BC35" i="9"/>
  <c r="BB35" i="9"/>
  <c r="BA35" i="9"/>
  <c r="AZ35" i="9"/>
  <c r="AY35" i="9"/>
  <c r="AX35" i="9"/>
  <c r="AW35" i="9"/>
  <c r="AV35" i="9"/>
  <c r="AU35" i="9"/>
  <c r="AT35" i="9"/>
  <c r="AS35" i="9"/>
  <c r="AR35" i="9"/>
  <c r="AQ35" i="9"/>
  <c r="AP35" i="9"/>
  <c r="AO35" i="9"/>
  <c r="AN35" i="9"/>
  <c r="AM35" i="9"/>
  <c r="AL35" i="9"/>
  <c r="AK35" i="9"/>
  <c r="AJ35" i="9"/>
  <c r="AI35" i="9"/>
  <c r="AH35" i="9"/>
  <c r="AG35" i="9"/>
  <c r="AF35" i="9"/>
  <c r="AE35" i="9"/>
  <c r="AD35" i="9"/>
  <c r="AC35" i="9"/>
  <c r="AB35" i="9"/>
  <c r="AA35" i="9"/>
  <c r="Z35" i="9"/>
  <c r="Y35" i="9"/>
  <c r="X35" i="9"/>
  <c r="W35" i="9"/>
  <c r="V35" i="9"/>
  <c r="BC34" i="9"/>
  <c r="BB34" i="9"/>
  <c r="BA34" i="9"/>
  <c r="AZ34" i="9"/>
  <c r="AY34" i="9"/>
  <c r="AX34" i="9"/>
  <c r="AW34" i="9"/>
  <c r="AV34" i="9"/>
  <c r="AU34" i="9"/>
  <c r="AT34" i="9"/>
  <c r="AS34" i="9"/>
  <c r="AR34" i="9"/>
  <c r="AQ34" i="9"/>
  <c r="AP34" i="9"/>
  <c r="AO34" i="9"/>
  <c r="AN34" i="9"/>
  <c r="AM34" i="9"/>
  <c r="AL34" i="9"/>
  <c r="AK34" i="9"/>
  <c r="AJ34" i="9"/>
  <c r="AI34" i="9"/>
  <c r="AH34" i="9"/>
  <c r="AG34" i="9"/>
  <c r="AF34" i="9"/>
  <c r="AE34" i="9"/>
  <c r="AD34" i="9"/>
  <c r="AC34" i="9"/>
  <c r="AB34" i="9"/>
  <c r="AA34" i="9"/>
  <c r="Z34" i="9"/>
  <c r="Y34" i="9"/>
  <c r="X34" i="9"/>
  <c r="W34" i="9"/>
  <c r="V34" i="9"/>
  <c r="BC36" i="9"/>
  <c r="BB36" i="9"/>
  <c r="BA36" i="9"/>
  <c r="AZ36" i="9"/>
  <c r="AY36" i="9"/>
  <c r="AX36" i="9"/>
  <c r="AW36" i="9"/>
  <c r="AV36" i="9"/>
  <c r="AU36" i="9"/>
  <c r="AT36" i="9"/>
  <c r="AS36" i="9"/>
  <c r="AR36" i="9"/>
  <c r="AQ36" i="9"/>
  <c r="AP36" i="9"/>
  <c r="AO36" i="9"/>
  <c r="AN36" i="9"/>
  <c r="AM36" i="9"/>
  <c r="AL36" i="9"/>
  <c r="AK36" i="9"/>
  <c r="AJ36" i="9"/>
  <c r="AI36" i="9"/>
  <c r="AH36" i="9"/>
  <c r="AG36" i="9"/>
  <c r="AF36" i="9"/>
  <c r="AE36" i="9"/>
  <c r="AD36" i="9"/>
  <c r="AC36" i="9"/>
  <c r="AB36" i="9"/>
  <c r="AA36" i="9"/>
  <c r="Z36" i="9"/>
  <c r="Y36" i="9"/>
  <c r="X36" i="9"/>
  <c r="W36" i="9"/>
  <c r="V36" i="9"/>
  <c r="K35" i="1"/>
  <c r="K117" i="5" s="1"/>
  <c r="I35" i="1"/>
  <c r="G35" i="1"/>
  <c r="BK136" i="10"/>
  <c r="BJ136" i="10"/>
  <c r="AN136" i="10"/>
  <c r="AK136" i="10"/>
  <c r="AE136" i="10"/>
  <c r="W136" i="10"/>
  <c r="U136" i="10"/>
  <c r="K394" i="1"/>
  <c r="I394" i="1"/>
  <c r="G394" i="1"/>
  <c r="BK135" i="10"/>
  <c r="BJ135" i="10"/>
  <c r="BC135" i="10"/>
  <c r="AQ135" i="10"/>
  <c r="X311" i="1"/>
  <c r="AN135" i="10" s="1"/>
  <c r="K311" i="1"/>
  <c r="I311" i="1"/>
  <c r="G311" i="1"/>
  <c r="K132" i="10"/>
  <c r="I23" i="1"/>
  <c r="I132" i="10" s="1"/>
  <c r="G23" i="1"/>
  <c r="G132" i="10" s="1"/>
  <c r="BK128" i="10"/>
  <c r="BJ128" i="10"/>
  <c r="BC128" i="10"/>
  <c r="AQ128" i="10"/>
  <c r="AN128" i="10"/>
  <c r="AK128" i="10"/>
  <c r="AE128" i="10"/>
  <c r="W128" i="10"/>
  <c r="U127" i="10"/>
  <c r="K776" i="1"/>
  <c r="K127" i="10" s="1"/>
  <c r="I776" i="1"/>
  <c r="I127" i="10" s="1"/>
  <c r="G776" i="1"/>
  <c r="G127" i="10" s="1"/>
  <c r="K676" i="1"/>
  <c r="I676" i="1"/>
  <c r="G676" i="1"/>
  <c r="BK125" i="10"/>
  <c r="BJ125" i="10"/>
  <c r="BC125" i="10"/>
  <c r="AQ125" i="10"/>
  <c r="AN125" i="10"/>
  <c r="K517" i="1"/>
  <c r="I517" i="1"/>
  <c r="G517" i="1"/>
  <c r="BK120" i="10"/>
  <c r="BJ120" i="10"/>
  <c r="AK120" i="10"/>
  <c r="AE120" i="10"/>
  <c r="W120" i="10"/>
  <c r="U119" i="10"/>
  <c r="K176" i="1"/>
  <c r="I176" i="1"/>
  <c r="G176" i="1"/>
  <c r="BK141" i="10"/>
  <c r="BJ141" i="10"/>
  <c r="BC141" i="10"/>
  <c r="AQ141" i="10"/>
  <c r="AN141" i="10"/>
  <c r="K715" i="1"/>
  <c r="T715" i="1" s="1"/>
  <c r="I715" i="1"/>
  <c r="G715" i="1"/>
  <c r="X675" i="1"/>
  <c r="K675" i="1"/>
  <c r="I675" i="1"/>
  <c r="G675" i="1"/>
  <c r="U110" i="10"/>
  <c r="K627" i="1"/>
  <c r="K110" i="10" s="1"/>
  <c r="I627" i="1"/>
  <c r="I110" i="10" s="1"/>
  <c r="G627" i="1"/>
  <c r="G110" i="10" s="1"/>
  <c r="K518" i="1"/>
  <c r="I518" i="1"/>
  <c r="G518" i="1"/>
  <c r="BK122" i="10"/>
  <c r="BJ122" i="10"/>
  <c r="BC122" i="10"/>
  <c r="AQ122" i="10"/>
  <c r="X310" i="1"/>
  <c r="AN122" i="10" s="1"/>
  <c r="K310" i="1"/>
  <c r="I310" i="1"/>
  <c r="G310" i="1"/>
  <c r="BK130" i="10"/>
  <c r="BJ130" i="10"/>
  <c r="X896" i="1"/>
  <c r="K896" i="1"/>
  <c r="I896" i="1"/>
  <c r="G896" i="1"/>
  <c r="U95" i="10"/>
  <c r="K95" i="10"/>
  <c r="I549" i="1"/>
  <c r="I95" i="10" s="1"/>
  <c r="G549" i="1"/>
  <c r="G95" i="10" s="1"/>
  <c r="BK137" i="10"/>
  <c r="BJ137" i="10"/>
  <c r="X436" i="1"/>
  <c r="K436" i="1"/>
  <c r="N436" i="1" s="1"/>
  <c r="I436" i="1"/>
  <c r="G436" i="1"/>
  <c r="X234" i="1"/>
  <c r="K234" i="1"/>
  <c r="I234" i="1"/>
  <c r="G234" i="1"/>
  <c r="K161" i="1"/>
  <c r="I161" i="1"/>
  <c r="G161" i="1"/>
  <c r="BJ137" i="22"/>
  <c r="AX137" i="22"/>
  <c r="X827" i="1"/>
  <c r="AU137" i="22" s="1"/>
  <c r="AK137" i="22"/>
  <c r="G136" i="22" s="1"/>
  <c r="I827" i="1"/>
  <c r="AI137" i="22" s="1"/>
  <c r="G827" i="1"/>
  <c r="AG137" i="22" s="1"/>
  <c r="BK139" i="10"/>
  <c r="BJ139" i="10"/>
  <c r="BC139" i="10"/>
  <c r="AQ139" i="10"/>
  <c r="X599" i="1"/>
  <c r="AN139" i="10" s="1"/>
  <c r="K599" i="1"/>
  <c r="I599" i="1"/>
  <c r="G599" i="1"/>
  <c r="U81" i="10"/>
  <c r="K81" i="10"/>
  <c r="I546" i="1"/>
  <c r="I81" i="10" s="1"/>
  <c r="G546" i="1"/>
  <c r="G81" i="10" s="1"/>
  <c r="X437" i="1"/>
  <c r="K437" i="1"/>
  <c r="N437" i="1" s="1"/>
  <c r="I437" i="1"/>
  <c r="G437" i="1"/>
  <c r="X374" i="1"/>
  <c r="K374" i="1"/>
  <c r="T374" i="1" s="1"/>
  <c r="I374" i="1"/>
  <c r="G374" i="1"/>
  <c r="K309" i="1"/>
  <c r="T309" i="1" s="1"/>
  <c r="I309" i="1"/>
  <c r="G309" i="1"/>
  <c r="U77" i="10"/>
  <c r="K77" i="10"/>
  <c r="I231" i="1"/>
  <c r="I77" i="10" s="1"/>
  <c r="G231" i="1"/>
  <c r="G77" i="10" s="1"/>
  <c r="X967" i="1"/>
  <c r="K967" i="1"/>
  <c r="I967" i="1"/>
  <c r="G967" i="1"/>
  <c r="BK143" i="10"/>
  <c r="BJ143" i="10"/>
  <c r="AN143" i="10"/>
  <c r="K898" i="1"/>
  <c r="T898" i="1" s="1"/>
  <c r="I898" i="1"/>
  <c r="G898" i="1"/>
  <c r="X826" i="1"/>
  <c r="AU136" i="22" s="1"/>
  <c r="Z331" i="22" s="1"/>
  <c r="G304" i="22"/>
  <c r="I826" i="1"/>
  <c r="G826" i="1"/>
  <c r="BK154" i="10"/>
  <c r="BJ154" i="10"/>
  <c r="BC154" i="10"/>
  <c r="AQ154" i="10"/>
  <c r="AN154" i="10"/>
  <c r="K757" i="1"/>
  <c r="I757" i="1"/>
  <c r="G757" i="1"/>
  <c r="BK126" i="10"/>
  <c r="BJ126" i="10"/>
  <c r="BC126" i="10"/>
  <c r="AQ126" i="10"/>
  <c r="X600" i="1"/>
  <c r="AN126" i="10" s="1"/>
  <c r="K600" i="1"/>
  <c r="I600" i="1"/>
  <c r="G600" i="1"/>
  <c r="U66" i="10"/>
  <c r="K467" i="1"/>
  <c r="I467" i="1"/>
  <c r="G467" i="1"/>
  <c r="X375" i="1"/>
  <c r="K375" i="1"/>
  <c r="N375" i="1" s="1"/>
  <c r="I375" i="1"/>
  <c r="G375" i="1"/>
  <c r="U63" i="10"/>
  <c r="K63" i="10"/>
  <c r="I230" i="1"/>
  <c r="I63" i="10" s="1"/>
  <c r="G230" i="1"/>
  <c r="G63" i="10" s="1"/>
  <c r="X970" i="1"/>
  <c r="K970" i="1"/>
  <c r="I970" i="1"/>
  <c r="G970" i="1"/>
  <c r="K897" i="1"/>
  <c r="T897" i="1" s="1"/>
  <c r="I897" i="1"/>
  <c r="G897" i="1"/>
  <c r="AK135" i="22"/>
  <c r="G115" i="22" s="1"/>
  <c r="X672" i="1"/>
  <c r="K672" i="1"/>
  <c r="I672" i="1"/>
  <c r="G672" i="1"/>
  <c r="X482" i="1"/>
  <c r="K482" i="1"/>
  <c r="I482" i="1"/>
  <c r="G482" i="1"/>
  <c r="U38" i="10"/>
  <c r="K451" i="1"/>
  <c r="I451" i="1"/>
  <c r="G451" i="1"/>
  <c r="K372" i="1"/>
  <c r="T372" i="1" s="1"/>
  <c r="I372" i="1"/>
  <c r="G372" i="1"/>
  <c r="K312" i="1"/>
  <c r="I312" i="1"/>
  <c r="G312" i="1"/>
  <c r="U35" i="10"/>
  <c r="K35" i="10"/>
  <c r="I228" i="1"/>
  <c r="I35" i="10" s="1"/>
  <c r="G228" i="1"/>
  <c r="G35" i="10" s="1"/>
  <c r="BK144" i="10"/>
  <c r="BJ144" i="10"/>
  <c r="X931" i="1"/>
  <c r="K931" i="1"/>
  <c r="I931" i="1"/>
  <c r="G931" i="1"/>
  <c r="K894" i="1"/>
  <c r="I894" i="1"/>
  <c r="G894" i="1"/>
  <c r="BK129" i="10"/>
  <c r="BJ129" i="10"/>
  <c r="X828" i="1"/>
  <c r="AK138" i="22"/>
  <c r="G171" i="22" s="1"/>
  <c r="I828" i="1"/>
  <c r="AI138" i="22" s="1"/>
  <c r="G828" i="1"/>
  <c r="AG138" i="22" s="1"/>
  <c r="K756" i="1"/>
  <c r="I756" i="1"/>
  <c r="G756" i="1"/>
  <c r="K673" i="1"/>
  <c r="I673" i="1"/>
  <c r="G673" i="1"/>
  <c r="U52" i="10"/>
  <c r="K453" i="1"/>
  <c r="I453" i="1"/>
  <c r="G453" i="1"/>
  <c r="K373" i="1"/>
  <c r="I373" i="1"/>
  <c r="G373" i="1"/>
  <c r="K47" i="10"/>
  <c r="I33" i="1"/>
  <c r="I47" i="10" s="1"/>
  <c r="G33" i="1"/>
  <c r="G47" i="10" s="1"/>
  <c r="X895" i="1"/>
  <c r="K895" i="1"/>
  <c r="I895" i="1"/>
  <c r="G895" i="1"/>
  <c r="G140" i="22"/>
  <c r="I829" i="1"/>
  <c r="G829" i="1"/>
  <c r="X755" i="1"/>
  <c r="K755" i="1"/>
  <c r="I755" i="1"/>
  <c r="G755" i="1"/>
  <c r="K671" i="1"/>
  <c r="I671" i="1"/>
  <c r="G671" i="1"/>
  <c r="U26" i="10"/>
  <c r="K609" i="1"/>
  <c r="K26" i="10" s="1"/>
  <c r="I609" i="1"/>
  <c r="I26" i="10" s="1"/>
  <c r="G609" i="1"/>
  <c r="G26" i="10" s="1"/>
  <c r="BK138" i="10"/>
  <c r="BJ138" i="10"/>
  <c r="BC138" i="10"/>
  <c r="AQ138" i="10"/>
  <c r="AN138" i="10"/>
  <c r="K516" i="1"/>
  <c r="T516" i="1" s="1"/>
  <c r="I516" i="1"/>
  <c r="G516" i="1"/>
  <c r="K401" i="1"/>
  <c r="I401" i="1"/>
  <c r="G401" i="1"/>
  <c r="X376" i="1"/>
  <c r="K376" i="1"/>
  <c r="T376" i="1" s="1"/>
  <c r="I376" i="1"/>
  <c r="G376" i="1"/>
  <c r="K307" i="1"/>
  <c r="I307" i="1"/>
  <c r="G307" i="1"/>
  <c r="K19" i="10"/>
  <c r="I22" i="1"/>
  <c r="I19" i="10" s="1"/>
  <c r="G22" i="1"/>
  <c r="G19" i="10" s="1"/>
  <c r="X966" i="1"/>
  <c r="K966" i="1"/>
  <c r="I966" i="1"/>
  <c r="G966" i="1"/>
  <c r="K856" i="1"/>
  <c r="I856" i="1"/>
  <c r="G856" i="1"/>
  <c r="AK134" i="22"/>
  <c r="G64" i="22" s="1"/>
  <c r="I825" i="1"/>
  <c r="G825" i="1"/>
  <c r="K754" i="1"/>
  <c r="N754" i="1" s="1"/>
  <c r="I754" i="1"/>
  <c r="G754" i="1"/>
  <c r="X674" i="1"/>
  <c r="K674" i="1"/>
  <c r="I674" i="1"/>
  <c r="G674" i="1"/>
  <c r="K563" i="1"/>
  <c r="I563" i="1"/>
  <c r="G563" i="1"/>
  <c r="K515" i="1"/>
  <c r="I515" i="1"/>
  <c r="G515" i="1"/>
  <c r="K435" i="1"/>
  <c r="I435" i="1"/>
  <c r="G435" i="1"/>
  <c r="U9" i="10"/>
  <c r="K389" i="1"/>
  <c r="K9" i="10" s="1"/>
  <c r="I389" i="1"/>
  <c r="I9" i="10" s="1"/>
  <c r="G389" i="1"/>
  <c r="G9" i="10" s="1"/>
  <c r="K308" i="1"/>
  <c r="I308" i="1"/>
  <c r="G308" i="1"/>
  <c r="U7" i="10"/>
  <c r="K7" i="10"/>
  <c r="I227" i="1"/>
  <c r="I7" i="10" s="1"/>
  <c r="G227" i="1"/>
  <c r="G7" i="10" s="1"/>
  <c r="U166" i="9"/>
  <c r="K396" i="1"/>
  <c r="I396" i="1"/>
  <c r="G396" i="1"/>
  <c r="U162" i="9"/>
  <c r="K162" i="9"/>
  <c r="I70" i="1"/>
  <c r="I162" i="9" s="1"/>
  <c r="G70" i="1"/>
  <c r="G162" i="9" s="1"/>
  <c r="K893" i="1"/>
  <c r="I893" i="1"/>
  <c r="G893" i="1"/>
  <c r="U153" i="9"/>
  <c r="K474" i="1"/>
  <c r="I474" i="1"/>
  <c r="G474" i="1"/>
  <c r="U149" i="9"/>
  <c r="K149" i="9"/>
  <c r="I96" i="1"/>
  <c r="G96" i="1"/>
  <c r="K76" i="1"/>
  <c r="T76" i="1" s="1"/>
  <c r="I76" i="1"/>
  <c r="G76" i="1"/>
  <c r="U139" i="9"/>
  <c r="K473" i="1"/>
  <c r="I473" i="1"/>
  <c r="G473" i="1"/>
  <c r="K158" i="1"/>
  <c r="I158" i="1"/>
  <c r="G158" i="1"/>
  <c r="K134" i="9"/>
  <c r="I21" i="1"/>
  <c r="I134" i="9" s="1"/>
  <c r="G21" i="1"/>
  <c r="G134" i="9" s="1"/>
  <c r="U131" i="9"/>
  <c r="K914" i="1"/>
  <c r="K131" i="9" s="1"/>
  <c r="I914" i="1"/>
  <c r="I131" i="9" s="1"/>
  <c r="G914" i="1"/>
  <c r="G131" i="9" s="1"/>
  <c r="BJ122" i="22"/>
  <c r="AX122" i="22"/>
  <c r="G177" i="22"/>
  <c r="I823" i="1"/>
  <c r="AI122" i="22" s="1"/>
  <c r="G823" i="1"/>
  <c r="AG122" i="22" s="1"/>
  <c r="K669" i="1"/>
  <c r="I669" i="1"/>
  <c r="G669" i="1"/>
  <c r="X558" i="1"/>
  <c r="K558" i="1"/>
  <c r="I558" i="1"/>
  <c r="G558" i="1"/>
  <c r="BK124" i="9"/>
  <c r="BJ124" i="9"/>
  <c r="AK124" i="9"/>
  <c r="AE124" i="9"/>
  <c r="W124" i="9"/>
  <c r="U121" i="9"/>
  <c r="K175" i="1"/>
  <c r="I175" i="1"/>
  <c r="G175" i="1"/>
  <c r="K73" i="1"/>
  <c r="T73" i="1" s="1"/>
  <c r="I73" i="1"/>
  <c r="G73" i="1"/>
  <c r="I7" i="1"/>
  <c r="I119" i="9" s="1"/>
  <c r="G7" i="1"/>
  <c r="G119" i="9" s="1"/>
  <c r="X857" i="1"/>
  <c r="K857" i="1"/>
  <c r="I857" i="1"/>
  <c r="G857" i="1"/>
  <c r="BK117" i="9"/>
  <c r="BJ117" i="9"/>
  <c r="BC117" i="9"/>
  <c r="AQ117" i="9"/>
  <c r="X481" i="1"/>
  <c r="AN117" i="9" s="1"/>
  <c r="K481" i="1"/>
  <c r="I481" i="1"/>
  <c r="G481" i="1"/>
  <c r="U108" i="9"/>
  <c r="K392" i="1"/>
  <c r="I392" i="1"/>
  <c r="G392" i="1"/>
  <c r="U107" i="9"/>
  <c r="K107" i="9"/>
  <c r="I305" i="1"/>
  <c r="I107" i="9" s="1"/>
  <c r="G305" i="1"/>
  <c r="G107" i="9" s="1"/>
  <c r="BK134" i="10"/>
  <c r="BJ134" i="10"/>
  <c r="BC134" i="10"/>
  <c r="AQ134" i="10"/>
  <c r="AN134" i="10"/>
  <c r="K224" i="1"/>
  <c r="I224" i="1"/>
  <c r="G224" i="1"/>
  <c r="K157" i="1"/>
  <c r="I157" i="1"/>
  <c r="G157" i="1"/>
  <c r="K929" i="1"/>
  <c r="I929" i="1"/>
  <c r="G929" i="1"/>
  <c r="BK146" i="9"/>
  <c r="BJ146" i="9"/>
  <c r="BC146" i="9"/>
  <c r="AQ146" i="9"/>
  <c r="AN146" i="9"/>
  <c r="K752" i="1"/>
  <c r="N752" i="1" s="1"/>
  <c r="I752" i="1"/>
  <c r="G752" i="1"/>
  <c r="U98" i="9"/>
  <c r="K698" i="1"/>
  <c r="K98" i="9" s="1"/>
  <c r="I698" i="1"/>
  <c r="I98" i="9" s="1"/>
  <c r="G698" i="1"/>
  <c r="G98" i="9" s="1"/>
  <c r="X597" i="1"/>
  <c r="K597" i="1"/>
  <c r="I597" i="1"/>
  <c r="G597" i="1"/>
  <c r="K434" i="1"/>
  <c r="I434" i="1"/>
  <c r="G434" i="1"/>
  <c r="K90" i="9"/>
  <c r="I20" i="1"/>
  <c r="I90" i="9" s="1"/>
  <c r="G20" i="1"/>
  <c r="G90" i="9" s="1"/>
  <c r="BK78" i="9"/>
  <c r="BJ78" i="9"/>
  <c r="BJ121" i="22"/>
  <c r="AX121" i="22"/>
  <c r="X822" i="1"/>
  <c r="AU121" i="22" s="1"/>
  <c r="I822" i="1"/>
  <c r="AI121" i="22" s="1"/>
  <c r="G822" i="1"/>
  <c r="AG121" i="22" s="1"/>
  <c r="X751" i="1"/>
  <c r="K751" i="1"/>
  <c r="I751" i="1"/>
  <c r="G751" i="1"/>
  <c r="X635" i="1"/>
  <c r="K635" i="1"/>
  <c r="T635" i="1" s="1"/>
  <c r="I635" i="1"/>
  <c r="G635" i="1"/>
  <c r="U79" i="9"/>
  <c r="K326" i="1"/>
  <c r="K79" i="9" s="1"/>
  <c r="I326" i="1"/>
  <c r="I79" i="9" s="1"/>
  <c r="G326" i="1"/>
  <c r="G79" i="9" s="1"/>
  <c r="U77" i="9"/>
  <c r="K77" i="9"/>
  <c r="I155" i="1"/>
  <c r="G155" i="1"/>
  <c r="K71" i="1"/>
  <c r="I71" i="1"/>
  <c r="G71" i="1"/>
  <c r="X965" i="1"/>
  <c r="K965" i="1"/>
  <c r="T965" i="1" s="1"/>
  <c r="I965" i="1"/>
  <c r="G965" i="1"/>
  <c r="BJ123" i="22"/>
  <c r="AX123" i="22"/>
  <c r="X824" i="1"/>
  <c r="AU123" i="22" s="1"/>
  <c r="G130" i="22"/>
  <c r="I824" i="1"/>
  <c r="AI123" i="22" s="1"/>
  <c r="G824" i="1"/>
  <c r="AG123" i="22" s="1"/>
  <c r="X750" i="1"/>
  <c r="K750" i="1"/>
  <c r="I750" i="1"/>
  <c r="G750" i="1"/>
  <c r="K670" i="1"/>
  <c r="T670" i="1" s="1"/>
  <c r="I670" i="1"/>
  <c r="G670" i="1"/>
  <c r="X511" i="1"/>
  <c r="K511" i="1"/>
  <c r="T511" i="1" s="1"/>
  <c r="I511" i="1"/>
  <c r="G511" i="1"/>
  <c r="U67" i="9"/>
  <c r="K455" i="1"/>
  <c r="I455" i="1"/>
  <c r="G455" i="1"/>
  <c r="X223" i="1"/>
  <c r="K223" i="1"/>
  <c r="I223" i="1"/>
  <c r="G223" i="1"/>
  <c r="K160" i="1"/>
  <c r="I160" i="1"/>
  <c r="G160" i="1"/>
  <c r="U62" i="9"/>
  <c r="K62" i="9"/>
  <c r="I68" i="1"/>
  <c r="I62" i="9" s="1"/>
  <c r="G68" i="1"/>
  <c r="G62" i="9" s="1"/>
  <c r="K917" i="1"/>
  <c r="I917" i="1"/>
  <c r="G917" i="1"/>
  <c r="U59" i="9"/>
  <c r="K913" i="1"/>
  <c r="I913" i="1"/>
  <c r="G913" i="1"/>
  <c r="BJ114" i="22"/>
  <c r="AX114" i="22"/>
  <c r="X821" i="1"/>
  <c r="AU114" i="22" s="1"/>
  <c r="AK120" i="22"/>
  <c r="G152" i="22" s="1"/>
  <c r="I821" i="1"/>
  <c r="AI114" i="22" s="1"/>
  <c r="G821" i="1"/>
  <c r="AG114" i="22" s="1"/>
  <c r="K668" i="1"/>
  <c r="I668" i="1"/>
  <c r="G668" i="1"/>
  <c r="X595" i="1"/>
  <c r="K595" i="1"/>
  <c r="I595" i="1"/>
  <c r="G595" i="1"/>
  <c r="K514" i="1"/>
  <c r="I514" i="1"/>
  <c r="G514" i="1"/>
  <c r="U53" i="9"/>
  <c r="K454" i="1"/>
  <c r="I454" i="1"/>
  <c r="G454" i="1"/>
  <c r="X369" i="1"/>
  <c r="K369" i="1"/>
  <c r="I369" i="1"/>
  <c r="G369" i="1"/>
  <c r="X260" i="1"/>
  <c r="K260" i="1"/>
  <c r="T260" i="1" s="1"/>
  <c r="I260" i="1"/>
  <c r="G260" i="1"/>
  <c r="U49" i="9"/>
  <c r="K49" i="9"/>
  <c r="I154" i="1"/>
  <c r="G154" i="1"/>
  <c r="K72" i="1"/>
  <c r="T72" i="1" s="1"/>
  <c r="I72" i="1"/>
  <c r="G72" i="1"/>
  <c r="K964" i="1"/>
  <c r="I964" i="1"/>
  <c r="G964" i="1"/>
  <c r="K892" i="1"/>
  <c r="I892" i="1"/>
  <c r="G892" i="1"/>
  <c r="X753" i="1"/>
  <c r="K753" i="1"/>
  <c r="N753" i="1" s="1"/>
  <c r="I753" i="1"/>
  <c r="G753" i="1"/>
  <c r="K562" i="1"/>
  <c r="I562" i="1"/>
  <c r="G562" i="1"/>
  <c r="K512" i="1"/>
  <c r="I512" i="1"/>
  <c r="G512" i="1"/>
  <c r="K432" i="1"/>
  <c r="I432" i="1"/>
  <c r="G432" i="1"/>
  <c r="U37" i="9"/>
  <c r="K390" i="1"/>
  <c r="K37" i="9" s="1"/>
  <c r="I390" i="1"/>
  <c r="I37" i="9" s="1"/>
  <c r="G390" i="1"/>
  <c r="G37" i="9" s="1"/>
  <c r="K33" i="9"/>
  <c r="I32" i="1"/>
  <c r="I33" i="9" s="1"/>
  <c r="G32" i="1"/>
  <c r="G33" i="9" s="1"/>
  <c r="K10" i="1"/>
  <c r="K19" i="9" s="1"/>
  <c r="I10" i="1"/>
  <c r="G10" i="1"/>
  <c r="G60" i="22" l="1"/>
  <c r="T114" i="10"/>
  <c r="T44" i="10"/>
  <c r="T72" i="10"/>
  <c r="T143" i="10"/>
  <c r="T894" i="1"/>
  <c r="T895" i="1"/>
  <c r="AK130" i="22"/>
  <c r="BJ133" i="22"/>
  <c r="BC130" i="10"/>
  <c r="BJ130" i="22"/>
  <c r="AG133" i="22"/>
  <c r="AX130" i="22"/>
  <c r="AI133" i="22"/>
  <c r="AK133" i="22"/>
  <c r="AU133" i="22"/>
  <c r="AN130" i="10"/>
  <c r="AG130" i="22"/>
  <c r="AI130" i="22"/>
  <c r="AX133" i="22"/>
  <c r="AQ130" i="10"/>
  <c r="U72" i="11"/>
  <c r="U30" i="11"/>
  <c r="U16" i="11"/>
  <c r="U114" i="11"/>
  <c r="U100" i="11"/>
  <c r="U44" i="11"/>
  <c r="X137" i="22"/>
  <c r="N756" i="1"/>
  <c r="P754" i="1"/>
  <c r="N14" i="10"/>
  <c r="N42" i="10"/>
  <c r="P752" i="1"/>
  <c r="N99" i="9"/>
  <c r="N143" i="9"/>
  <c r="P753" i="1"/>
  <c r="N42" i="9"/>
  <c r="N171" i="9"/>
  <c r="P375" i="1"/>
  <c r="N65" i="10"/>
  <c r="N107" i="10"/>
  <c r="T754" i="1"/>
  <c r="AX66" i="22"/>
  <c r="AX140" i="22"/>
  <c r="AX152" i="22"/>
  <c r="AG135" i="22"/>
  <c r="AG125" i="22"/>
  <c r="AG134" i="22"/>
  <c r="AG124" i="22"/>
  <c r="BJ66" i="22"/>
  <c r="BJ140" i="22"/>
  <c r="BJ152" i="22"/>
  <c r="AI135" i="22"/>
  <c r="AI125" i="22"/>
  <c r="AX62" i="22"/>
  <c r="AX136" i="22"/>
  <c r="AI134" i="22"/>
  <c r="AI124" i="22"/>
  <c r="BJ62" i="22"/>
  <c r="BJ136" i="22"/>
  <c r="AX135" i="22"/>
  <c r="AX125" i="22"/>
  <c r="AX134" i="22"/>
  <c r="AX124" i="22"/>
  <c r="BJ135" i="22"/>
  <c r="BJ125" i="22"/>
  <c r="BJ134" i="22"/>
  <c r="BJ124" i="22"/>
  <c r="AG66" i="22"/>
  <c r="AG140" i="22"/>
  <c r="AG152" i="22"/>
  <c r="AG62" i="22"/>
  <c r="AG136" i="22"/>
  <c r="AI66" i="22"/>
  <c r="AI152" i="22"/>
  <c r="AI140" i="22"/>
  <c r="AI62" i="22"/>
  <c r="AI136" i="22"/>
  <c r="AU120" i="22"/>
  <c r="AX120" i="22"/>
  <c r="AN144" i="10"/>
  <c r="X332" i="22"/>
  <c r="AU62" i="22"/>
  <c r="BJ120" i="22"/>
  <c r="AQ144" i="10"/>
  <c r="BC144" i="10"/>
  <c r="X131" i="22"/>
  <c r="AG120" i="22"/>
  <c r="G59" i="9"/>
  <c r="AI120" i="22"/>
  <c r="I59" i="9"/>
  <c r="AQ143" i="10"/>
  <c r="T141" i="10"/>
  <c r="T112" i="10"/>
  <c r="K59" i="9"/>
  <c r="BC143" i="10"/>
  <c r="U98" i="11"/>
  <c r="U140" i="11"/>
  <c r="U84" i="11"/>
  <c r="U112" i="11"/>
  <c r="U28" i="11"/>
  <c r="U14" i="11"/>
  <c r="U56" i="11"/>
  <c r="U42" i="11"/>
  <c r="U126" i="11"/>
  <c r="U70" i="11"/>
  <c r="BC129" i="10"/>
  <c r="BJ138" i="22"/>
  <c r="AN78" i="9"/>
  <c r="X175" i="22"/>
  <c r="AQ78" i="9"/>
  <c r="BC78" i="9"/>
  <c r="AN129" i="10"/>
  <c r="AU138" i="22"/>
  <c r="AQ129" i="10"/>
  <c r="AX138" i="22"/>
  <c r="U57" i="11"/>
  <c r="U99" i="11"/>
  <c r="U85" i="11"/>
  <c r="U15" i="11"/>
  <c r="U71" i="11"/>
  <c r="U43" i="11"/>
  <c r="U127" i="11"/>
  <c r="U113" i="11"/>
  <c r="U141" i="11"/>
  <c r="U29" i="11"/>
  <c r="T84" i="9"/>
  <c r="T142" i="9"/>
  <c r="T156" i="9"/>
  <c r="T70" i="9"/>
  <c r="U83" i="11"/>
  <c r="U27" i="11"/>
  <c r="U139" i="11"/>
  <c r="U13" i="11"/>
  <c r="U97" i="11"/>
  <c r="U125" i="11"/>
  <c r="U69" i="11"/>
  <c r="U55" i="11"/>
  <c r="U111" i="11"/>
  <c r="U41" i="11"/>
  <c r="T600" i="1"/>
  <c r="T125" i="10" s="1"/>
  <c r="U138" i="11"/>
  <c r="U82" i="11"/>
  <c r="U40" i="10"/>
  <c r="U54" i="10"/>
  <c r="U96" i="11"/>
  <c r="U68" i="11"/>
  <c r="U26" i="11"/>
  <c r="U124" i="11"/>
  <c r="U12" i="11"/>
  <c r="U40" i="11"/>
  <c r="T138" i="10"/>
  <c r="T25" i="10"/>
  <c r="T68" i="9"/>
  <c r="T82" i="9"/>
  <c r="U109" i="11"/>
  <c r="U95" i="11"/>
  <c r="U53" i="11"/>
  <c r="U81" i="11"/>
  <c r="U123" i="11"/>
  <c r="U11" i="11"/>
  <c r="P437" i="1"/>
  <c r="N80" i="10"/>
  <c r="N165" i="10"/>
  <c r="P436" i="1"/>
  <c r="N137" i="10"/>
  <c r="N94" i="10"/>
  <c r="T432" i="1"/>
  <c r="G139" i="9"/>
  <c r="I139" i="9"/>
  <c r="K139" i="9"/>
  <c r="G153" i="9"/>
  <c r="I153" i="9"/>
  <c r="K153" i="9"/>
  <c r="T434" i="1"/>
  <c r="T38" i="9"/>
  <c r="T401" i="1"/>
  <c r="G53" i="9"/>
  <c r="G52" i="10"/>
  <c r="K38" i="10"/>
  <c r="G166" i="9"/>
  <c r="I52" i="10"/>
  <c r="I53" i="9"/>
  <c r="K53" i="9"/>
  <c r="I166" i="9"/>
  <c r="K52" i="10"/>
  <c r="G67" i="9"/>
  <c r="K166" i="9"/>
  <c r="G66" i="10"/>
  <c r="AN137" i="10"/>
  <c r="I67" i="9"/>
  <c r="I66" i="10"/>
  <c r="AQ137" i="10"/>
  <c r="G136" i="10"/>
  <c r="AQ136" i="10"/>
  <c r="K67" i="9"/>
  <c r="G108" i="9"/>
  <c r="K66" i="10"/>
  <c r="BC137" i="10"/>
  <c r="I136" i="10"/>
  <c r="BC136" i="10"/>
  <c r="I108" i="9"/>
  <c r="G38" i="10"/>
  <c r="K136" i="10"/>
  <c r="K108" i="9"/>
  <c r="I38" i="10"/>
  <c r="U52" i="11"/>
  <c r="U108" i="11"/>
  <c r="U66" i="11"/>
  <c r="U136" i="11"/>
  <c r="U80" i="11"/>
  <c r="U94" i="11"/>
  <c r="U24" i="11"/>
  <c r="U38" i="11"/>
  <c r="T164" i="10"/>
  <c r="T37" i="10"/>
  <c r="T150" i="10"/>
  <c r="T79" i="10"/>
  <c r="T122" i="10"/>
  <c r="T23" i="10"/>
  <c r="U121" i="11"/>
  <c r="U79" i="11"/>
  <c r="U51" i="11"/>
  <c r="U23" i="11"/>
  <c r="U37" i="11"/>
  <c r="U135" i="11"/>
  <c r="U65" i="11"/>
  <c r="U9" i="11"/>
  <c r="T312" i="1"/>
  <c r="T308" i="1"/>
  <c r="T78" i="10"/>
  <c r="T92" i="10"/>
  <c r="T137" i="9"/>
  <c r="T51" i="9"/>
  <c r="U134" i="11"/>
  <c r="U106" i="11"/>
  <c r="U50" i="11"/>
  <c r="U120" i="11"/>
  <c r="T120" i="10"/>
  <c r="T50" i="9"/>
  <c r="U21" i="11"/>
  <c r="U148" i="10"/>
  <c r="T158" i="1"/>
  <c r="T157" i="1"/>
  <c r="I49" i="9"/>
  <c r="AN124" i="9"/>
  <c r="AN120" i="10"/>
  <c r="G49" i="9"/>
  <c r="G121" i="9"/>
  <c r="AQ124" i="9"/>
  <c r="G119" i="10"/>
  <c r="AQ120" i="10"/>
  <c r="G77" i="9"/>
  <c r="I121" i="9"/>
  <c r="BC124" i="9"/>
  <c r="G149" i="9"/>
  <c r="I119" i="10"/>
  <c r="BC120" i="10"/>
  <c r="I77" i="9"/>
  <c r="K121" i="9"/>
  <c r="I149" i="9"/>
  <c r="K119" i="10"/>
  <c r="U33" i="11"/>
  <c r="T160" i="10"/>
  <c r="T148" i="9"/>
  <c r="T89" i="10"/>
  <c r="T120" i="9"/>
  <c r="T61" i="10"/>
  <c r="T48" i="9"/>
  <c r="K117" i="10"/>
  <c r="T8" i="1"/>
  <c r="T117" i="10" s="1"/>
  <c r="I83" i="9"/>
  <c r="I55" i="9"/>
  <c r="G99" i="9"/>
  <c r="G143" i="9"/>
  <c r="K160" i="9"/>
  <c r="K102" i="9"/>
  <c r="K168" i="10"/>
  <c r="K27" i="10"/>
  <c r="I113" i="10"/>
  <c r="I85" i="10"/>
  <c r="I154" i="10"/>
  <c r="I111" i="10"/>
  <c r="S38" i="11"/>
  <c r="S24" i="11"/>
  <c r="S72" i="11"/>
  <c r="S30" i="11"/>
  <c r="S121" i="11"/>
  <c r="S79" i="11"/>
  <c r="S125" i="11"/>
  <c r="S97" i="11"/>
  <c r="S21" i="11"/>
  <c r="S148" i="10"/>
  <c r="K125" i="9"/>
  <c r="K38" i="9"/>
  <c r="I171" i="9"/>
  <c r="I42" i="9"/>
  <c r="K88" i="9"/>
  <c r="K45" i="9"/>
  <c r="I137" i="9"/>
  <c r="I51" i="9"/>
  <c r="K55" i="9"/>
  <c r="K83" i="9"/>
  <c r="U132" i="9"/>
  <c r="U60" i="9"/>
  <c r="K122" i="9"/>
  <c r="K64" i="9"/>
  <c r="K82" i="9"/>
  <c r="K68" i="9"/>
  <c r="U174" i="9"/>
  <c r="U74" i="9"/>
  <c r="I129" i="9"/>
  <c r="I85" i="9"/>
  <c r="I169" i="9"/>
  <c r="I97" i="9"/>
  <c r="I143" i="9"/>
  <c r="I99" i="9"/>
  <c r="U102" i="9"/>
  <c r="U160" i="9"/>
  <c r="G6" i="10"/>
  <c r="G105" i="9"/>
  <c r="G110" i="9"/>
  <c r="G126" i="9"/>
  <c r="K115" i="9"/>
  <c r="K145" i="9"/>
  <c r="K141" i="9"/>
  <c r="K127" i="9"/>
  <c r="I20" i="10"/>
  <c r="I135" i="9"/>
  <c r="K160" i="10"/>
  <c r="K148" i="9"/>
  <c r="G173" i="9"/>
  <c r="G159" i="9"/>
  <c r="I53" i="10"/>
  <c r="I11" i="10"/>
  <c r="I171" i="10"/>
  <c r="I16" i="10"/>
  <c r="G108" i="10"/>
  <c r="G24" i="10"/>
  <c r="G98" i="10"/>
  <c r="G28" i="10"/>
  <c r="I86" i="10"/>
  <c r="I30" i="10"/>
  <c r="K93" i="10"/>
  <c r="K51" i="10"/>
  <c r="G84" i="10"/>
  <c r="G56" i="10"/>
  <c r="G164" i="10"/>
  <c r="G37" i="10"/>
  <c r="I39" i="10"/>
  <c r="I67" i="10"/>
  <c r="I99" i="10"/>
  <c r="I43" i="10"/>
  <c r="U130" i="10"/>
  <c r="U45" i="10"/>
  <c r="G170" i="10"/>
  <c r="G71" i="10"/>
  <c r="G165" i="10"/>
  <c r="G80" i="10"/>
  <c r="G139" i="10"/>
  <c r="G82" i="10"/>
  <c r="K113" i="10"/>
  <c r="K85" i="10"/>
  <c r="I166" i="10"/>
  <c r="I109" i="10"/>
  <c r="K154" i="10"/>
  <c r="K111" i="10"/>
  <c r="K152" i="10"/>
  <c r="K124" i="10"/>
  <c r="G163" i="10"/>
  <c r="G135" i="10"/>
  <c r="G120" i="10"/>
  <c r="G50" i="9"/>
  <c r="S114" i="11"/>
  <c r="S16" i="11"/>
  <c r="S45" i="11"/>
  <c r="S87" i="11"/>
  <c r="S99" i="11"/>
  <c r="S57" i="11"/>
  <c r="S112" i="11"/>
  <c r="S84" i="11"/>
  <c r="S101" i="11"/>
  <c r="S31" i="11"/>
  <c r="G137" i="9"/>
  <c r="G51" i="9"/>
  <c r="G97" i="9"/>
  <c r="G169" i="9"/>
  <c r="I93" i="10"/>
  <c r="I51" i="10"/>
  <c r="K149" i="10"/>
  <c r="K36" i="10"/>
  <c r="G109" i="10"/>
  <c r="G166" i="10"/>
  <c r="S120" i="11"/>
  <c r="S50" i="11"/>
  <c r="G96" i="9"/>
  <c r="G39" i="9"/>
  <c r="K171" i="9"/>
  <c r="K42" i="9"/>
  <c r="U88" i="9"/>
  <c r="U45" i="9"/>
  <c r="G61" i="10"/>
  <c r="G48" i="9"/>
  <c r="K137" i="9"/>
  <c r="K51" i="9"/>
  <c r="G144" i="9"/>
  <c r="G72" i="9"/>
  <c r="G33" i="10"/>
  <c r="G76" i="9"/>
  <c r="K129" i="9"/>
  <c r="K85" i="9"/>
  <c r="K169" i="9"/>
  <c r="K97" i="9"/>
  <c r="K143" i="9"/>
  <c r="K99" i="9"/>
  <c r="I6" i="10"/>
  <c r="I105" i="9"/>
  <c r="I126" i="9"/>
  <c r="I110" i="9"/>
  <c r="K20" i="10"/>
  <c r="K135" i="9"/>
  <c r="I159" i="9"/>
  <c r="I173" i="9"/>
  <c r="K53" i="10"/>
  <c r="K11" i="10"/>
  <c r="G42" i="10"/>
  <c r="G14" i="10"/>
  <c r="K171" i="10"/>
  <c r="K16" i="10"/>
  <c r="G50" i="10"/>
  <c r="G22" i="10"/>
  <c r="I108" i="10"/>
  <c r="I24" i="10"/>
  <c r="I98" i="10"/>
  <c r="I28" i="10"/>
  <c r="K86" i="10"/>
  <c r="K30" i="10"/>
  <c r="I84" i="10"/>
  <c r="I56" i="10"/>
  <c r="G58" i="10"/>
  <c r="G157" i="10"/>
  <c r="I164" i="10"/>
  <c r="I37" i="10"/>
  <c r="K39" i="10"/>
  <c r="K67" i="10"/>
  <c r="K99" i="10"/>
  <c r="K43" i="10"/>
  <c r="I170" i="10"/>
  <c r="I71" i="10"/>
  <c r="G92" i="10"/>
  <c r="G78" i="10"/>
  <c r="I165" i="10"/>
  <c r="I80" i="10"/>
  <c r="I139" i="10"/>
  <c r="I82" i="10"/>
  <c r="G94" i="10"/>
  <c r="G137" i="10"/>
  <c r="G121" i="10"/>
  <c r="G106" i="10"/>
  <c r="K166" i="10"/>
  <c r="K109" i="10"/>
  <c r="I163" i="10"/>
  <c r="I135" i="10"/>
  <c r="I120" i="10"/>
  <c r="I50" i="9"/>
  <c r="G154" i="9"/>
  <c r="G140" i="9"/>
  <c r="S124" i="11"/>
  <c r="S26" i="11"/>
  <c r="S56" i="11"/>
  <c r="S42" i="11"/>
  <c r="S81" i="11"/>
  <c r="S53" i="11"/>
  <c r="S17" i="11"/>
  <c r="S59" i="11"/>
  <c r="S85" i="11"/>
  <c r="S15" i="11"/>
  <c r="S140" i="11"/>
  <c r="S98" i="11"/>
  <c r="S123" i="11"/>
  <c r="S11" i="11"/>
  <c r="K100" i="9"/>
  <c r="K58" i="9"/>
  <c r="K132" i="9"/>
  <c r="K60" i="9"/>
  <c r="G86" i="10"/>
  <c r="G30" i="10"/>
  <c r="K69" i="10"/>
  <c r="K55" i="10"/>
  <c r="U144" i="10"/>
  <c r="U59" i="10"/>
  <c r="I96" i="9"/>
  <c r="I39" i="9"/>
  <c r="G156" i="9"/>
  <c r="G70" i="9"/>
  <c r="I144" i="9"/>
  <c r="I72" i="9"/>
  <c r="I33" i="10"/>
  <c r="I76" i="9"/>
  <c r="K6" i="10"/>
  <c r="K105" i="9"/>
  <c r="K126" i="9"/>
  <c r="K110" i="9"/>
  <c r="G128" i="9"/>
  <c r="G170" i="9"/>
  <c r="K173" i="9"/>
  <c r="K159" i="9"/>
  <c r="G153" i="10"/>
  <c r="G12" i="10"/>
  <c r="I42" i="10"/>
  <c r="I14" i="10"/>
  <c r="G17" i="10"/>
  <c r="G31" i="10"/>
  <c r="I50" i="10"/>
  <c r="I22" i="10"/>
  <c r="K108" i="10"/>
  <c r="K24" i="10"/>
  <c r="K98" i="10"/>
  <c r="K28" i="10"/>
  <c r="K84" i="10"/>
  <c r="K56" i="10"/>
  <c r="I157" i="10"/>
  <c r="I58" i="10"/>
  <c r="K164" i="10"/>
  <c r="K37" i="10"/>
  <c r="G114" i="10"/>
  <c r="G44" i="10"/>
  <c r="G155" i="10"/>
  <c r="G70" i="10"/>
  <c r="K71" i="10"/>
  <c r="K170" i="10"/>
  <c r="G73" i="10"/>
  <c r="G87" i="10"/>
  <c r="I92" i="10"/>
  <c r="I78" i="10"/>
  <c r="K165" i="10"/>
  <c r="K80" i="10"/>
  <c r="K139" i="10"/>
  <c r="K82" i="10"/>
  <c r="G90" i="10"/>
  <c r="G104" i="10"/>
  <c r="I94" i="10"/>
  <c r="I137" i="10"/>
  <c r="I121" i="10"/>
  <c r="I106" i="10"/>
  <c r="G141" i="10"/>
  <c r="G112" i="10"/>
  <c r="K163" i="10"/>
  <c r="K135" i="10"/>
  <c r="K120" i="10"/>
  <c r="K50" i="9"/>
  <c r="I154" i="9"/>
  <c r="I140" i="9"/>
  <c r="S141" i="11"/>
  <c r="S29" i="11"/>
  <c r="S111" i="11"/>
  <c r="S41" i="11"/>
  <c r="S108" i="11"/>
  <c r="S52" i="11"/>
  <c r="S73" i="11"/>
  <c r="S115" i="11"/>
  <c r="S109" i="11"/>
  <c r="S95" i="11"/>
  <c r="I125" i="9"/>
  <c r="I38" i="9"/>
  <c r="I82" i="9"/>
  <c r="I68" i="9"/>
  <c r="K113" i="9"/>
  <c r="K71" i="9"/>
  <c r="I145" i="9"/>
  <c r="I115" i="9"/>
  <c r="K89" i="10"/>
  <c r="K120" i="9"/>
  <c r="G53" i="10"/>
  <c r="G11" i="10"/>
  <c r="K97" i="10"/>
  <c r="K13" i="10"/>
  <c r="G112" i="9"/>
  <c r="G56" i="9"/>
  <c r="K96" i="9"/>
  <c r="K39" i="9"/>
  <c r="G44" i="9"/>
  <c r="G73" i="9"/>
  <c r="K61" i="10"/>
  <c r="K48" i="9"/>
  <c r="G66" i="9"/>
  <c r="G52" i="9"/>
  <c r="G168" i="9"/>
  <c r="G54" i="9"/>
  <c r="I112" i="9"/>
  <c r="I56" i="9"/>
  <c r="G76" i="10"/>
  <c r="G63" i="9"/>
  <c r="I156" i="9"/>
  <c r="I70" i="9"/>
  <c r="K144" i="9"/>
  <c r="K72" i="9"/>
  <c r="K33" i="10"/>
  <c r="K76" i="9"/>
  <c r="G142" i="9"/>
  <c r="G84" i="9"/>
  <c r="G114" i="9"/>
  <c r="G86" i="9"/>
  <c r="G134" i="10"/>
  <c r="G106" i="9"/>
  <c r="I170" i="9"/>
  <c r="I128" i="9"/>
  <c r="I153" i="10"/>
  <c r="I12" i="10"/>
  <c r="K42" i="10"/>
  <c r="K14" i="10"/>
  <c r="I31" i="10"/>
  <c r="I17" i="10"/>
  <c r="K22" i="10"/>
  <c r="K50" i="10"/>
  <c r="G138" i="10"/>
  <c r="G25" i="10"/>
  <c r="G57" i="10"/>
  <c r="G128" i="10"/>
  <c r="K157" i="10"/>
  <c r="K58" i="10"/>
  <c r="G83" i="10"/>
  <c r="G41" i="10"/>
  <c r="I114" i="10"/>
  <c r="I44" i="10"/>
  <c r="I155" i="10"/>
  <c r="I70" i="10"/>
  <c r="I87" i="10"/>
  <c r="I73" i="10"/>
  <c r="K92" i="10"/>
  <c r="K78" i="10"/>
  <c r="I90" i="10"/>
  <c r="I104" i="10"/>
  <c r="K94" i="10"/>
  <c r="K137" i="10"/>
  <c r="G100" i="10"/>
  <c r="G129" i="10"/>
  <c r="K106" i="10"/>
  <c r="K121" i="10"/>
  <c r="I141" i="10"/>
  <c r="I112" i="10"/>
  <c r="K140" i="9"/>
  <c r="K154" i="9"/>
  <c r="S100" i="11"/>
  <c r="S44" i="11"/>
  <c r="S23" i="11"/>
  <c r="S51" i="11"/>
  <c r="S82" i="11"/>
  <c r="S138" i="11"/>
  <c r="S13" i="11"/>
  <c r="S139" i="11"/>
  <c r="I88" i="9"/>
  <c r="I45" i="9"/>
  <c r="I160" i="10"/>
  <c r="I148" i="9"/>
  <c r="K64" i="10"/>
  <c r="K8" i="10"/>
  <c r="G67" i="10"/>
  <c r="G39" i="10"/>
  <c r="I124" i="10"/>
  <c r="I152" i="10"/>
  <c r="I61" i="10"/>
  <c r="I48" i="9"/>
  <c r="G5" i="2"/>
  <c r="G19" i="9"/>
  <c r="G155" i="9"/>
  <c r="G40" i="9"/>
  <c r="I73" i="9"/>
  <c r="I44" i="9"/>
  <c r="I66" i="9"/>
  <c r="I52" i="9"/>
  <c r="I54" i="9"/>
  <c r="I168" i="9"/>
  <c r="K112" i="9"/>
  <c r="K56" i="9"/>
  <c r="I76" i="10"/>
  <c r="I63" i="9"/>
  <c r="K70" i="9"/>
  <c r="K156" i="9"/>
  <c r="I142" i="9"/>
  <c r="I84" i="9"/>
  <c r="I114" i="9"/>
  <c r="I86" i="9"/>
  <c r="G109" i="9"/>
  <c r="G95" i="9"/>
  <c r="I134" i="10"/>
  <c r="I106" i="9"/>
  <c r="R7" i="1"/>
  <c r="K119" i="9"/>
  <c r="K170" i="9"/>
  <c r="K128" i="9"/>
  <c r="G123" i="10"/>
  <c r="G10" i="10"/>
  <c r="K153" i="10"/>
  <c r="K12" i="10"/>
  <c r="G142" i="10"/>
  <c r="G15" i="10"/>
  <c r="K31" i="10"/>
  <c r="K17" i="10"/>
  <c r="G122" i="10"/>
  <c r="G23" i="10"/>
  <c r="I138" i="10"/>
  <c r="I25" i="10"/>
  <c r="G156" i="10"/>
  <c r="G29" i="10"/>
  <c r="I128" i="10"/>
  <c r="I57" i="10"/>
  <c r="G144" i="10"/>
  <c r="G59" i="10"/>
  <c r="I83" i="10"/>
  <c r="I41" i="10"/>
  <c r="K114" i="10"/>
  <c r="K44" i="10"/>
  <c r="G107" i="10"/>
  <c r="G65" i="10"/>
  <c r="G125" i="10"/>
  <c r="G68" i="10"/>
  <c r="K155" i="10"/>
  <c r="K70" i="10"/>
  <c r="G72" i="10"/>
  <c r="G143" i="10"/>
  <c r="K87" i="10"/>
  <c r="K73" i="10"/>
  <c r="G150" i="10"/>
  <c r="G79" i="10"/>
  <c r="K104" i="10"/>
  <c r="K90" i="10"/>
  <c r="I129" i="10"/>
  <c r="I100" i="10"/>
  <c r="K112" i="10"/>
  <c r="K141" i="10"/>
  <c r="G140" i="10"/>
  <c r="G126" i="10"/>
  <c r="S83" i="11"/>
  <c r="S27" i="11"/>
  <c r="S135" i="11"/>
  <c r="S37" i="11"/>
  <c r="S69" i="11"/>
  <c r="S55" i="11"/>
  <c r="S126" i="11"/>
  <c r="S70" i="11"/>
  <c r="S94" i="11"/>
  <c r="S80" i="11"/>
  <c r="S127" i="11"/>
  <c r="S113" i="11"/>
  <c r="G171" i="9"/>
  <c r="G42" i="9"/>
  <c r="I122" i="9"/>
  <c r="I64" i="9"/>
  <c r="K174" i="9"/>
  <c r="K74" i="9"/>
  <c r="I127" i="9"/>
  <c r="I141" i="9"/>
  <c r="K158" i="9"/>
  <c r="K130" i="9"/>
  <c r="G171" i="10"/>
  <c r="G16" i="10"/>
  <c r="I155" i="9"/>
  <c r="I40" i="9"/>
  <c r="K73" i="9"/>
  <c r="K44" i="9"/>
  <c r="G100" i="9"/>
  <c r="G58" i="9"/>
  <c r="G113" i="9"/>
  <c r="G71" i="9"/>
  <c r="K84" i="9"/>
  <c r="K142" i="9"/>
  <c r="K86" i="9"/>
  <c r="K114" i="9"/>
  <c r="G130" i="9"/>
  <c r="G158" i="9"/>
  <c r="G8" i="10"/>
  <c r="G64" i="10"/>
  <c r="I123" i="10"/>
  <c r="I10" i="10"/>
  <c r="G97" i="10"/>
  <c r="G13" i="10"/>
  <c r="I142" i="10"/>
  <c r="I15" i="10"/>
  <c r="U31" i="10"/>
  <c r="U17" i="10"/>
  <c r="I122" i="10"/>
  <c r="I23" i="10"/>
  <c r="K138" i="10"/>
  <c r="K25" i="10"/>
  <c r="G168" i="10"/>
  <c r="G27" i="10"/>
  <c r="I156" i="10"/>
  <c r="I29" i="10"/>
  <c r="G69" i="10"/>
  <c r="G55" i="10"/>
  <c r="K128" i="10"/>
  <c r="K57" i="10"/>
  <c r="I144" i="10"/>
  <c r="I59" i="10"/>
  <c r="G149" i="10"/>
  <c r="G36" i="10"/>
  <c r="K83" i="10"/>
  <c r="K41" i="10"/>
  <c r="G130" i="10"/>
  <c r="G45" i="10"/>
  <c r="I107" i="10"/>
  <c r="I65" i="10"/>
  <c r="I125" i="10"/>
  <c r="I68" i="10"/>
  <c r="I72" i="10"/>
  <c r="I143" i="10"/>
  <c r="U87" i="10"/>
  <c r="U73" i="10"/>
  <c r="I79" i="10"/>
  <c r="I150" i="10"/>
  <c r="G162" i="10"/>
  <c r="G91" i="10"/>
  <c r="K100" i="10"/>
  <c r="K129" i="10"/>
  <c r="I140" i="10"/>
  <c r="I126" i="10"/>
  <c r="G35" i="7"/>
  <c r="G47" i="9"/>
  <c r="S40" i="11"/>
  <c r="S12" i="11"/>
  <c r="S136" i="11"/>
  <c r="S66" i="11"/>
  <c r="G85" i="9"/>
  <c r="G129" i="9"/>
  <c r="G135" i="9"/>
  <c r="G20" i="10"/>
  <c r="G99" i="10"/>
  <c r="G43" i="10"/>
  <c r="K130" i="10"/>
  <c r="K45" i="10"/>
  <c r="K162" i="10"/>
  <c r="K91" i="10"/>
  <c r="I5" i="2"/>
  <c r="I19" i="9"/>
  <c r="K52" i="9"/>
  <c r="K66" i="9"/>
  <c r="K168" i="9"/>
  <c r="K54" i="9"/>
  <c r="G132" i="9"/>
  <c r="G60" i="9"/>
  <c r="K76" i="10"/>
  <c r="K63" i="9"/>
  <c r="G174" i="9"/>
  <c r="G74" i="9"/>
  <c r="I109" i="9"/>
  <c r="I95" i="9"/>
  <c r="G102" i="9"/>
  <c r="G160" i="9"/>
  <c r="K134" i="10"/>
  <c r="K106" i="9"/>
  <c r="G89" i="10"/>
  <c r="G120" i="9"/>
  <c r="G125" i="9"/>
  <c r="G38" i="9"/>
  <c r="K155" i="9"/>
  <c r="K40" i="9"/>
  <c r="G88" i="9"/>
  <c r="G45" i="9"/>
  <c r="G83" i="9"/>
  <c r="G55" i="9"/>
  <c r="I100" i="9"/>
  <c r="I58" i="9"/>
  <c r="I60" i="9"/>
  <c r="I132" i="9"/>
  <c r="G122" i="9"/>
  <c r="G64" i="9"/>
  <c r="G82" i="9"/>
  <c r="G68" i="9"/>
  <c r="I113" i="9"/>
  <c r="I71" i="9"/>
  <c r="I174" i="9"/>
  <c r="I74" i="9"/>
  <c r="K95" i="9"/>
  <c r="K109" i="9"/>
  <c r="I160" i="9"/>
  <c r="I102" i="9"/>
  <c r="G145" i="9"/>
  <c r="G115" i="9"/>
  <c r="I89" i="10"/>
  <c r="I120" i="9"/>
  <c r="G127" i="9"/>
  <c r="G141" i="9"/>
  <c r="I130" i="9"/>
  <c r="I158" i="9"/>
  <c r="G160" i="10"/>
  <c r="G148" i="9"/>
  <c r="I8" i="10"/>
  <c r="I64" i="10"/>
  <c r="K123" i="10"/>
  <c r="K10" i="10"/>
  <c r="I97" i="10"/>
  <c r="I13" i="10"/>
  <c r="K142" i="10"/>
  <c r="K15" i="10"/>
  <c r="K23" i="10"/>
  <c r="K122" i="10"/>
  <c r="I168" i="10"/>
  <c r="I27" i="10"/>
  <c r="K156" i="10"/>
  <c r="K29" i="10"/>
  <c r="G93" i="10"/>
  <c r="G51" i="10"/>
  <c r="I55" i="10"/>
  <c r="I69" i="10"/>
  <c r="K144" i="10"/>
  <c r="K59" i="10"/>
  <c r="I149" i="10"/>
  <c r="I36" i="10"/>
  <c r="I130" i="10"/>
  <c r="I45" i="10"/>
  <c r="K107" i="10"/>
  <c r="K65" i="10"/>
  <c r="K125" i="10"/>
  <c r="K68" i="10"/>
  <c r="K143" i="10"/>
  <c r="K72" i="10"/>
  <c r="K79" i="10"/>
  <c r="K150" i="10"/>
  <c r="G113" i="10"/>
  <c r="G85" i="10"/>
  <c r="I162" i="10"/>
  <c r="I91" i="10"/>
  <c r="G154" i="10"/>
  <c r="G111" i="10"/>
  <c r="G124" i="10"/>
  <c r="G152" i="10"/>
  <c r="K140" i="10"/>
  <c r="K126" i="10"/>
  <c r="I35" i="7"/>
  <c r="I47" i="9"/>
  <c r="S172" i="10"/>
  <c r="S158" i="10"/>
  <c r="S71" i="11"/>
  <c r="S43" i="11"/>
  <c r="S9" i="11"/>
  <c r="S65" i="11"/>
  <c r="S96" i="11"/>
  <c r="S68" i="11"/>
  <c r="S134" i="11"/>
  <c r="S106" i="11"/>
  <c r="S28" i="11"/>
  <c r="S14" i="11"/>
  <c r="S54" i="10"/>
  <c r="S40" i="10"/>
  <c r="R5" i="1"/>
  <c r="K35" i="7"/>
  <c r="G47" i="2"/>
  <c r="G117" i="5"/>
  <c r="I47" i="2"/>
  <c r="I117" i="5"/>
  <c r="K5" i="2"/>
  <c r="K47" i="2"/>
  <c r="R857" i="1"/>
  <c r="R558" i="1"/>
  <c r="R260" i="1"/>
  <c r="R53" i="9"/>
  <c r="R79" i="9"/>
  <c r="R751" i="1"/>
  <c r="R597" i="1"/>
  <c r="R752" i="1"/>
  <c r="R62" i="9"/>
  <c r="R481" i="1"/>
  <c r="P121" i="9"/>
  <c r="R131" i="9"/>
  <c r="R893" i="1"/>
  <c r="R595" i="1"/>
  <c r="P59" i="9"/>
  <c r="R824" i="1"/>
  <c r="P90" i="9"/>
  <c r="R107" i="9"/>
  <c r="R149" i="9"/>
  <c r="R37" i="9"/>
  <c r="R668" i="1"/>
  <c r="R67" i="9"/>
  <c r="R670" i="1"/>
  <c r="R669" i="1"/>
  <c r="R139" i="9"/>
  <c r="R369" i="1"/>
  <c r="R514" i="1"/>
  <c r="R635" i="1"/>
  <c r="R822" i="1"/>
  <c r="R162" i="9"/>
  <c r="R513" i="1"/>
  <c r="R892" i="1"/>
  <c r="P49" i="9"/>
  <c r="R77" i="9"/>
  <c r="R434" i="1"/>
  <c r="P108" i="9"/>
  <c r="P153" i="9"/>
  <c r="R432" i="1"/>
  <c r="R223" i="1"/>
  <c r="R166" i="9"/>
  <c r="R821" i="1"/>
  <c r="R917" i="1"/>
  <c r="R750" i="1"/>
  <c r="R35" i="1"/>
  <c r="R10" i="1"/>
  <c r="AK166" i="10"/>
  <c r="AN166" i="10"/>
  <c r="AQ166" i="10"/>
  <c r="BC166" i="10"/>
  <c r="BJ166" i="10"/>
  <c r="BK166" i="10"/>
  <c r="W166" i="10"/>
  <c r="AE166" i="10"/>
  <c r="R76" i="1"/>
  <c r="AE127" i="10"/>
  <c r="AE140" i="10"/>
  <c r="AE142" i="10"/>
  <c r="AN127" i="10"/>
  <c r="AN140" i="10"/>
  <c r="AK127" i="10"/>
  <c r="AK140" i="10"/>
  <c r="R224" i="1"/>
  <c r="AK142" i="10"/>
  <c r="AQ127" i="10"/>
  <c r="AQ140" i="10"/>
  <c r="AN142" i="10"/>
  <c r="BC127" i="10"/>
  <c r="BC140" i="10"/>
  <c r="AQ142" i="10"/>
  <c r="R136" i="10"/>
  <c r="W142" i="10"/>
  <c r="BC142" i="10"/>
  <c r="W127" i="10"/>
  <c r="W140" i="10"/>
  <c r="R311" i="1"/>
  <c r="BJ127" i="10"/>
  <c r="BJ140" i="10"/>
  <c r="BK127" i="10"/>
  <c r="BK140" i="10"/>
  <c r="BJ142" i="10"/>
  <c r="BK142" i="10"/>
  <c r="R8" i="1"/>
  <c r="AE124" i="10"/>
  <c r="AQ124" i="10"/>
  <c r="BC124" i="10"/>
  <c r="BJ124" i="10"/>
  <c r="R119" i="10"/>
  <c r="AN124" i="10"/>
  <c r="BK124" i="10"/>
  <c r="W124" i="10"/>
  <c r="R127" i="10"/>
  <c r="R232" i="1"/>
  <c r="AK124" i="10"/>
  <c r="R310" i="1"/>
  <c r="R675" i="1"/>
  <c r="T675" i="1" s="1"/>
  <c r="R110" i="10"/>
  <c r="R436" i="1"/>
  <c r="R73" i="1"/>
  <c r="R161" i="1"/>
  <c r="R896" i="1"/>
  <c r="R95" i="10"/>
  <c r="R437" i="1"/>
  <c r="R309" i="1"/>
  <c r="R599" i="1"/>
  <c r="P77" i="10"/>
  <c r="R81" i="10"/>
  <c r="R600" i="1"/>
  <c r="R967" i="1"/>
  <c r="R63" i="10"/>
  <c r="P66" i="10"/>
  <c r="R375" i="1"/>
  <c r="R826" i="1"/>
  <c r="R52" i="10"/>
  <c r="R894" i="1"/>
  <c r="R373" i="1"/>
  <c r="R828" i="1"/>
  <c r="P47" i="10"/>
  <c r="R756" i="1"/>
  <c r="R931" i="1"/>
  <c r="R71" i="1"/>
  <c r="R35" i="10"/>
  <c r="R482" i="1"/>
  <c r="R970" i="1"/>
  <c r="R38" i="10"/>
  <c r="R897" i="1"/>
  <c r="R372" i="1"/>
  <c r="R312" i="1"/>
  <c r="R672" i="1"/>
  <c r="R158" i="1"/>
  <c r="R307" i="1"/>
  <c r="P26" i="10"/>
  <c r="R895" i="1"/>
  <c r="R376" i="1"/>
  <c r="R671" i="1"/>
  <c r="R435" i="1"/>
  <c r="P9" i="10"/>
  <c r="R308" i="1"/>
  <c r="R563" i="1"/>
  <c r="R856" i="1"/>
  <c r="R825" i="1"/>
  <c r="P8" i="1"/>
  <c r="P117" i="10" s="1"/>
  <c r="P5" i="1"/>
  <c r="P119" i="10"/>
  <c r="P52" i="10"/>
  <c r="P62" i="9"/>
  <c r="R754" i="1"/>
  <c r="R153" i="9"/>
  <c r="R755" i="1"/>
  <c r="R827" i="1"/>
  <c r="R511" i="1"/>
  <c r="R160" i="1"/>
  <c r="R66" i="10"/>
  <c r="R374" i="1"/>
  <c r="R964" i="1"/>
  <c r="R72" i="1"/>
  <c r="R829" i="1"/>
  <c r="R59" i="9"/>
  <c r="R674" i="1"/>
  <c r="T674" i="1" s="1"/>
  <c r="P110" i="10"/>
  <c r="R516" i="1"/>
  <c r="R26" i="10"/>
  <c r="P35" i="10"/>
  <c r="R518" i="1"/>
  <c r="P77" i="9"/>
  <c r="P119" i="9"/>
  <c r="P162" i="9"/>
  <c r="P63" i="10"/>
  <c r="R512" i="1"/>
  <c r="R562" i="1"/>
  <c r="P19" i="10"/>
  <c r="P95" i="10"/>
  <c r="R753" i="1"/>
  <c r="R965" i="1"/>
  <c r="R77" i="10"/>
  <c r="R715" i="1"/>
  <c r="P136" i="10"/>
  <c r="R515" i="1"/>
  <c r="P53" i="9"/>
  <c r="P131" i="9"/>
  <c r="P139" i="9"/>
  <c r="R898" i="1"/>
  <c r="P127" i="10"/>
  <c r="P107" i="9"/>
  <c r="R108" i="9"/>
  <c r="P149" i="9"/>
  <c r="R676" i="1"/>
  <c r="R49" i="9"/>
  <c r="P33" i="9"/>
  <c r="P37" i="9"/>
  <c r="P67" i="9"/>
  <c r="P79" i="9"/>
  <c r="P98" i="9"/>
  <c r="R98" i="9"/>
  <c r="R157" i="1"/>
  <c r="R929" i="1"/>
  <c r="R121" i="9"/>
  <c r="R823" i="1"/>
  <c r="R9" i="10"/>
  <c r="R966" i="1"/>
  <c r="P134" i="9"/>
  <c r="P166" i="9"/>
  <c r="R673" i="1"/>
  <c r="R401" i="1"/>
  <c r="R757" i="1"/>
  <c r="R7" i="10"/>
  <c r="P7" i="10"/>
  <c r="P38" i="10"/>
  <c r="R517" i="1"/>
  <c r="R234" i="1"/>
  <c r="P132" i="10"/>
  <c r="P81" i="10"/>
  <c r="U964" i="1" l="1"/>
  <c r="U967" i="1"/>
  <c r="U965" i="1"/>
  <c r="U970" i="1"/>
  <c r="U966" i="1"/>
  <c r="AK144" i="10"/>
  <c r="AE144" i="10"/>
  <c r="W144" i="10"/>
  <c r="U931" i="1"/>
  <c r="U929" i="1"/>
  <c r="U917" i="1"/>
  <c r="T171" i="10"/>
  <c r="T16" i="10"/>
  <c r="T157" i="10"/>
  <c r="T58" i="10"/>
  <c r="AN133" i="22"/>
  <c r="T86" i="10"/>
  <c r="T30" i="10"/>
  <c r="U895" i="1"/>
  <c r="U892" i="1"/>
  <c r="U893" i="1"/>
  <c r="AK130" i="10"/>
  <c r="AE130" i="10"/>
  <c r="W130" i="10"/>
  <c r="U896" i="1"/>
  <c r="U897" i="1"/>
  <c r="U894" i="1"/>
  <c r="AK143" i="10"/>
  <c r="U898" i="1"/>
  <c r="AE143" i="10"/>
  <c r="W143" i="10"/>
  <c r="U856" i="1"/>
  <c r="U857" i="1"/>
  <c r="X172" i="22"/>
  <c r="X153" i="22"/>
  <c r="P756" i="1"/>
  <c r="P84" i="10" s="1"/>
  <c r="N56" i="10"/>
  <c r="N84" i="10"/>
  <c r="T14" i="10"/>
  <c r="T42" i="10"/>
  <c r="U750" i="1"/>
  <c r="U751" i="1"/>
  <c r="AK146" i="9"/>
  <c r="U752" i="1"/>
  <c r="AE146" i="9"/>
  <c r="W146" i="9"/>
  <c r="U753" i="1"/>
  <c r="U754" i="1"/>
  <c r="AE154" i="10"/>
  <c r="W154" i="10"/>
  <c r="U757" i="1"/>
  <c r="AK154" i="10"/>
  <c r="U755" i="1"/>
  <c r="U756" i="1"/>
  <c r="AE141" i="10"/>
  <c r="W141" i="10"/>
  <c r="AK141" i="10"/>
  <c r="U715" i="1"/>
  <c r="U829" i="1"/>
  <c r="U827" i="1"/>
  <c r="U822" i="1"/>
  <c r="AK78" i="9"/>
  <c r="AE78" i="9"/>
  <c r="W78" i="9"/>
  <c r="W129" i="10"/>
  <c r="U828" i="1"/>
  <c r="AK129" i="10"/>
  <c r="AE129" i="10"/>
  <c r="U821" i="1"/>
  <c r="U824" i="1"/>
  <c r="U825" i="1"/>
  <c r="U823" i="1"/>
  <c r="U826" i="1"/>
  <c r="T13" i="10"/>
  <c r="T97" i="10"/>
  <c r="T154" i="10"/>
  <c r="T111" i="10"/>
  <c r="U668" i="1"/>
  <c r="U675" i="1"/>
  <c r="U673" i="1"/>
  <c r="U669" i="1"/>
  <c r="U674" i="1"/>
  <c r="U672" i="1"/>
  <c r="U671" i="1"/>
  <c r="U676" i="1"/>
  <c r="U670" i="1"/>
  <c r="U635" i="1"/>
  <c r="T68" i="10"/>
  <c r="U595" i="1"/>
  <c r="U600" i="1"/>
  <c r="AK126" i="10"/>
  <c r="AE126" i="10"/>
  <c r="W126" i="10"/>
  <c r="U599" i="1"/>
  <c r="W139" i="10"/>
  <c r="AK139" i="10"/>
  <c r="AE139" i="10"/>
  <c r="U597" i="1"/>
  <c r="U563" i="1"/>
  <c r="U562" i="1"/>
  <c r="U558" i="1"/>
  <c r="U515" i="1"/>
  <c r="U511" i="1"/>
  <c r="U518" i="1"/>
  <c r="U513" i="1"/>
  <c r="W138" i="10"/>
  <c r="U516" i="1"/>
  <c r="AK138" i="10"/>
  <c r="AE138" i="10"/>
  <c r="AK125" i="10"/>
  <c r="AE125" i="10"/>
  <c r="W125" i="10"/>
  <c r="U517" i="1"/>
  <c r="U514" i="1"/>
  <c r="U512" i="1"/>
  <c r="U482" i="1"/>
  <c r="AE117" i="9"/>
  <c r="W117" i="9"/>
  <c r="U481" i="1"/>
  <c r="AK117" i="9"/>
  <c r="T95" i="9"/>
  <c r="T109" i="9"/>
  <c r="T125" i="9"/>
  <c r="T108" i="10"/>
  <c r="T24" i="10"/>
  <c r="U435" i="1"/>
  <c r="U434" i="1"/>
  <c r="AK137" i="10"/>
  <c r="AE137" i="10"/>
  <c r="W137" i="10"/>
  <c r="U436" i="1"/>
  <c r="U437" i="1"/>
  <c r="U432" i="1"/>
  <c r="U401" i="1"/>
  <c r="U369" i="1"/>
  <c r="U376" i="1"/>
  <c r="U375" i="1"/>
  <c r="U372" i="1"/>
  <c r="U374" i="1"/>
  <c r="U373" i="1"/>
  <c r="T36" i="10"/>
  <c r="T149" i="10"/>
  <c r="T64" i="10"/>
  <c r="T8" i="10"/>
  <c r="U308" i="1"/>
  <c r="U312" i="1"/>
  <c r="U309" i="1"/>
  <c r="AE122" i="10"/>
  <c r="W122" i="10"/>
  <c r="U310" i="1"/>
  <c r="AK122" i="10"/>
  <c r="U307" i="1"/>
  <c r="U311" i="1"/>
  <c r="AK135" i="10"/>
  <c r="AE135" i="10"/>
  <c r="W135" i="10"/>
  <c r="U260" i="1"/>
  <c r="U223" i="1"/>
  <c r="U232" i="1"/>
  <c r="AK121" i="10"/>
  <c r="AE121" i="10"/>
  <c r="W121" i="10"/>
  <c r="AK134" i="10"/>
  <c r="AE134" i="10"/>
  <c r="W134" i="10"/>
  <c r="U224" i="1"/>
  <c r="U234" i="1"/>
  <c r="T6" i="10"/>
  <c r="T105" i="9"/>
  <c r="T20" i="10"/>
  <c r="T135" i="9"/>
  <c r="U160" i="1"/>
  <c r="U161" i="1"/>
  <c r="U158" i="1"/>
  <c r="U157" i="1"/>
  <c r="U8" i="1"/>
  <c r="U117" i="10" s="1"/>
  <c r="R33" i="9"/>
  <c r="R47" i="10"/>
  <c r="R134" i="9"/>
  <c r="R90" i="9"/>
  <c r="R19" i="10"/>
  <c r="R132" i="10"/>
  <c r="U76" i="1"/>
  <c r="U71" i="1"/>
  <c r="R117" i="5"/>
  <c r="U35" i="1"/>
  <c r="U73" i="1"/>
  <c r="U72" i="1"/>
  <c r="R19" i="9"/>
  <c r="U10" i="1"/>
  <c r="R117" i="10"/>
  <c r="R47" i="9"/>
  <c r="U5" i="1"/>
  <c r="P100" i="9"/>
  <c r="P58" i="9"/>
  <c r="P106" i="10"/>
  <c r="P121" i="10"/>
  <c r="R6" i="10"/>
  <c r="R105" i="9"/>
  <c r="P113" i="9"/>
  <c r="P71" i="9"/>
  <c r="R174" i="9"/>
  <c r="R74" i="9"/>
  <c r="R171" i="10"/>
  <c r="R16" i="10"/>
  <c r="R83" i="10"/>
  <c r="R41" i="10"/>
  <c r="R93" i="10"/>
  <c r="R51" i="10"/>
  <c r="R73" i="10"/>
  <c r="R87" i="10"/>
  <c r="P150" i="10"/>
  <c r="P79" i="10"/>
  <c r="R100" i="10"/>
  <c r="R129" i="10"/>
  <c r="P126" i="9"/>
  <c r="P110" i="9"/>
  <c r="R160" i="9"/>
  <c r="R102" i="9"/>
  <c r="R123" i="10"/>
  <c r="R10" i="10"/>
  <c r="R158" i="9"/>
  <c r="R130" i="9"/>
  <c r="R162" i="10"/>
  <c r="R91" i="10"/>
  <c r="P104" i="10"/>
  <c r="P90" i="10"/>
  <c r="P125" i="10"/>
  <c r="P68" i="10"/>
  <c r="R155" i="10"/>
  <c r="R70" i="10"/>
  <c r="P141" i="9"/>
  <c r="P127" i="9"/>
  <c r="P39" i="10"/>
  <c r="P67" i="10"/>
  <c r="P168" i="10"/>
  <c r="P27" i="10"/>
  <c r="P154" i="10"/>
  <c r="P111" i="10"/>
  <c r="R155" i="9"/>
  <c r="R40" i="9"/>
  <c r="R25" i="10"/>
  <c r="R138" i="10"/>
  <c r="R156" i="10"/>
  <c r="R29" i="10"/>
  <c r="R150" i="10"/>
  <c r="R79" i="10"/>
  <c r="R28" i="10"/>
  <c r="R98" i="10"/>
  <c r="R125" i="9"/>
  <c r="R38" i="9"/>
  <c r="R73" i="9"/>
  <c r="R44" i="9"/>
  <c r="P50" i="10"/>
  <c r="P22" i="10"/>
  <c r="P31" i="10"/>
  <c r="P17" i="10"/>
  <c r="P102" i="9"/>
  <c r="P160" i="9"/>
  <c r="P6" i="10"/>
  <c r="P105" i="9"/>
  <c r="P156" i="9"/>
  <c r="P70" i="9"/>
  <c r="P8" i="10"/>
  <c r="P64" i="10"/>
  <c r="R53" i="10"/>
  <c r="R11" i="10"/>
  <c r="P94" i="10"/>
  <c r="P137" i="10"/>
  <c r="R96" i="9"/>
  <c r="R39" i="9"/>
  <c r="P163" i="10"/>
  <c r="P135" i="10"/>
  <c r="P87" i="10"/>
  <c r="P73" i="10"/>
  <c r="P122" i="10"/>
  <c r="P23" i="10"/>
  <c r="P35" i="7"/>
  <c r="P47" i="9"/>
  <c r="R153" i="10"/>
  <c r="R12" i="10"/>
  <c r="P42" i="10"/>
  <c r="P14" i="10"/>
  <c r="R149" i="10"/>
  <c r="R36" i="10"/>
  <c r="R59" i="10"/>
  <c r="R144" i="10"/>
  <c r="R125" i="10"/>
  <c r="R68" i="10"/>
  <c r="R104" i="10"/>
  <c r="R90" i="10"/>
  <c r="R154" i="9"/>
  <c r="R140" i="9"/>
  <c r="R126" i="9"/>
  <c r="R110" i="9"/>
  <c r="R141" i="9"/>
  <c r="R127" i="9"/>
  <c r="S7" i="1"/>
  <c r="S119" i="9" s="1"/>
  <c r="R119" i="9"/>
  <c r="R166" i="10"/>
  <c r="R109" i="10"/>
  <c r="P171" i="10"/>
  <c r="P16" i="10"/>
  <c r="P69" i="10"/>
  <c r="P55" i="10"/>
  <c r="R157" i="10"/>
  <c r="R58" i="10"/>
  <c r="P143" i="10"/>
  <c r="P72" i="10"/>
  <c r="P61" i="10"/>
  <c r="P48" i="9"/>
  <c r="R89" i="10"/>
  <c r="R120" i="9"/>
  <c r="R154" i="10"/>
  <c r="R111" i="10"/>
  <c r="P174" i="9"/>
  <c r="P74" i="9"/>
  <c r="R168" i="9"/>
  <c r="R54" i="9"/>
  <c r="P96" i="9"/>
  <c r="P39" i="9"/>
  <c r="R145" i="9"/>
  <c r="R115" i="9"/>
  <c r="P152" i="10"/>
  <c r="P124" i="10"/>
  <c r="P160" i="10"/>
  <c r="P148" i="9"/>
  <c r="R8" i="10"/>
  <c r="R64" i="10"/>
  <c r="P164" i="10"/>
  <c r="P37" i="10"/>
  <c r="R97" i="10"/>
  <c r="R13" i="10"/>
  <c r="R142" i="10"/>
  <c r="R15" i="10"/>
  <c r="R86" i="10"/>
  <c r="R30" i="10"/>
  <c r="R130" i="10"/>
  <c r="R45" i="10"/>
  <c r="R165" i="10"/>
  <c r="R80" i="10"/>
  <c r="P112" i="10"/>
  <c r="P141" i="10"/>
  <c r="R156" i="9"/>
  <c r="R70" i="9"/>
  <c r="P86" i="10"/>
  <c r="P30" i="10"/>
  <c r="P142" i="10"/>
  <c r="P15" i="10"/>
  <c r="P108" i="10"/>
  <c r="P24" i="10"/>
  <c r="P132" i="9"/>
  <c r="P60" i="9"/>
  <c r="P130" i="10"/>
  <c r="P45" i="10"/>
  <c r="P83" i="9"/>
  <c r="P55" i="9"/>
  <c r="P107" i="10"/>
  <c r="P65" i="10"/>
  <c r="P89" i="10"/>
  <c r="P120" i="9"/>
  <c r="P149" i="10"/>
  <c r="P36" i="10"/>
  <c r="R61" i="10"/>
  <c r="R48" i="9"/>
  <c r="R76" i="10"/>
  <c r="R63" i="9"/>
  <c r="P53" i="10"/>
  <c r="P11" i="10"/>
  <c r="P156" i="10"/>
  <c r="P29" i="10"/>
  <c r="R99" i="10"/>
  <c r="R43" i="10"/>
  <c r="R39" i="10"/>
  <c r="R67" i="10"/>
  <c r="R92" i="10"/>
  <c r="R78" i="10"/>
  <c r="P76" i="10"/>
  <c r="P63" i="9"/>
  <c r="R106" i="10"/>
  <c r="R121" i="10"/>
  <c r="R132" i="9"/>
  <c r="R60" i="9"/>
  <c r="R122" i="9"/>
  <c r="R64" i="9"/>
  <c r="P82" i="9"/>
  <c r="P68" i="9"/>
  <c r="P139" i="10"/>
  <c r="P82" i="10"/>
  <c r="R31" i="10"/>
  <c r="R17" i="10"/>
  <c r="P129" i="10"/>
  <c r="P100" i="10"/>
  <c r="P28" i="10"/>
  <c r="P98" i="10"/>
  <c r="P20" i="10"/>
  <c r="P135" i="9"/>
  <c r="R143" i="10"/>
  <c r="R72" i="10"/>
  <c r="P170" i="10"/>
  <c r="P71" i="10"/>
  <c r="P85" i="9"/>
  <c r="P129" i="9"/>
  <c r="P120" i="10"/>
  <c r="P50" i="9"/>
  <c r="R139" i="10"/>
  <c r="R82" i="10"/>
  <c r="R120" i="10"/>
  <c r="R50" i="9"/>
  <c r="R113" i="9"/>
  <c r="R71" i="9"/>
  <c r="R52" i="9"/>
  <c r="R66" i="9"/>
  <c r="P162" i="10"/>
  <c r="P91" i="10"/>
  <c r="P153" i="10"/>
  <c r="P12" i="10"/>
  <c r="R108" i="10"/>
  <c r="R24" i="10"/>
  <c r="P159" i="9"/>
  <c r="P173" i="9"/>
  <c r="P168" i="9"/>
  <c r="P54" i="9"/>
  <c r="P109" i="9"/>
  <c r="P95" i="9"/>
  <c r="P134" i="10"/>
  <c r="P106" i="9"/>
  <c r="P114" i="10"/>
  <c r="P44" i="10"/>
  <c r="P44" i="9"/>
  <c r="P73" i="9"/>
  <c r="R171" i="9"/>
  <c r="R42" i="9"/>
  <c r="R88" i="9"/>
  <c r="R45" i="9"/>
  <c r="R68" i="9"/>
  <c r="R82" i="9"/>
  <c r="R42" i="10"/>
  <c r="R14" i="10"/>
  <c r="P97" i="10"/>
  <c r="P13" i="10"/>
  <c r="P25" i="10"/>
  <c r="P138" i="10"/>
  <c r="R22" i="10"/>
  <c r="R50" i="10"/>
  <c r="R164" i="10"/>
  <c r="R37" i="10"/>
  <c r="R84" i="10"/>
  <c r="R56" i="10"/>
  <c r="R94" i="10"/>
  <c r="R137" i="10"/>
  <c r="R134" i="10"/>
  <c r="R106" i="9"/>
  <c r="R100" i="9"/>
  <c r="R58" i="9"/>
  <c r="R86" i="9"/>
  <c r="R114" i="9"/>
  <c r="R83" i="9"/>
  <c r="R55" i="9"/>
  <c r="R143" i="9"/>
  <c r="R99" i="9"/>
  <c r="R137" i="9"/>
  <c r="R51" i="9"/>
  <c r="P66" i="9"/>
  <c r="P52" i="9"/>
  <c r="P93" i="10"/>
  <c r="P51" i="10"/>
  <c r="R140" i="10"/>
  <c r="R126" i="10"/>
  <c r="P169" i="9"/>
  <c r="P97" i="9"/>
  <c r="P128" i="10"/>
  <c r="P57" i="10"/>
  <c r="P143" i="9"/>
  <c r="P99" i="9"/>
  <c r="P145" i="9"/>
  <c r="P115" i="9"/>
  <c r="R20" i="10"/>
  <c r="R135" i="9"/>
  <c r="R114" i="10"/>
  <c r="R44" i="10"/>
  <c r="R33" i="10"/>
  <c r="R76" i="9"/>
  <c r="R170" i="10"/>
  <c r="R71" i="10"/>
  <c r="R163" i="10"/>
  <c r="R135" i="10"/>
  <c r="R160" i="10"/>
  <c r="R148" i="9"/>
  <c r="P130" i="9"/>
  <c r="P158" i="9"/>
  <c r="R84" i="9"/>
  <c r="R142" i="9"/>
  <c r="R112" i="9"/>
  <c r="R56" i="9"/>
  <c r="R169" i="9"/>
  <c r="R97" i="9"/>
  <c r="P33" i="10"/>
  <c r="P76" i="9"/>
  <c r="R124" i="10"/>
  <c r="R152" i="10"/>
  <c r="R69" i="10"/>
  <c r="R55" i="10"/>
  <c r="P144" i="9"/>
  <c r="P72" i="9"/>
  <c r="P114" i="9"/>
  <c r="P86" i="9"/>
  <c r="P99" i="10"/>
  <c r="P43" i="10"/>
  <c r="P125" i="9"/>
  <c r="P38" i="9"/>
  <c r="P123" i="10"/>
  <c r="P10" i="10"/>
  <c r="P112" i="9"/>
  <c r="P56" i="9"/>
  <c r="P92" i="10"/>
  <c r="P78" i="10"/>
  <c r="R168" i="10"/>
  <c r="R27" i="10"/>
  <c r="P166" i="10"/>
  <c r="P109" i="10"/>
  <c r="R173" i="9"/>
  <c r="R159" i="9"/>
  <c r="P5" i="2"/>
  <c r="P19" i="9"/>
  <c r="P165" i="10"/>
  <c r="P80" i="10"/>
  <c r="P144" i="10"/>
  <c r="P59" i="10"/>
  <c r="P155" i="10"/>
  <c r="P70" i="10"/>
  <c r="P122" i="9"/>
  <c r="P64" i="9"/>
  <c r="P142" i="9"/>
  <c r="P84" i="9"/>
  <c r="P41" i="10"/>
  <c r="P83" i="10"/>
  <c r="R141" i="10"/>
  <c r="R112" i="10"/>
  <c r="P128" i="9"/>
  <c r="P170" i="9"/>
  <c r="P137" i="9"/>
  <c r="P51" i="9"/>
  <c r="P157" i="10"/>
  <c r="P58" i="10"/>
  <c r="R85" i="10"/>
  <c r="R113" i="10"/>
  <c r="P154" i="9"/>
  <c r="P140" i="9"/>
  <c r="R122" i="10"/>
  <c r="R23" i="10"/>
  <c r="R128" i="10"/>
  <c r="R57" i="10"/>
  <c r="R65" i="10"/>
  <c r="R107" i="10"/>
  <c r="P113" i="10"/>
  <c r="P85" i="10"/>
  <c r="P126" i="10"/>
  <c r="P140" i="10"/>
  <c r="P88" i="9"/>
  <c r="P45" i="9"/>
  <c r="R109" i="9"/>
  <c r="R95" i="9"/>
  <c r="P40" i="9"/>
  <c r="P155" i="9"/>
  <c r="R128" i="9"/>
  <c r="R170" i="9"/>
  <c r="R72" i="9"/>
  <c r="R144" i="9"/>
  <c r="R129" i="9"/>
  <c r="R85" i="9"/>
  <c r="P171" i="9"/>
  <c r="P42" i="9"/>
  <c r="S5" i="1"/>
  <c r="R35" i="7"/>
  <c r="P47" i="2"/>
  <c r="P117" i="5"/>
  <c r="R5" i="2"/>
  <c r="R47" i="2"/>
  <c r="S62" i="9"/>
  <c r="S223" i="1"/>
  <c r="S513" i="1"/>
  <c r="S162" i="9"/>
  <c r="S752" i="1"/>
  <c r="S79" i="9"/>
  <c r="S260" i="1"/>
  <c r="S166" i="9"/>
  <c r="S635" i="1"/>
  <c r="S33" i="9"/>
  <c r="S668" i="1"/>
  <c r="S107" i="9"/>
  <c r="S893" i="1"/>
  <c r="S857" i="1"/>
  <c r="S434" i="1"/>
  <c r="S77" i="9"/>
  <c r="S669" i="1"/>
  <c r="S670" i="1"/>
  <c r="S139" i="9"/>
  <c r="S134" i="9"/>
  <c r="S597" i="1"/>
  <c r="S917" i="1"/>
  <c r="S432" i="1"/>
  <c r="S514" i="1"/>
  <c r="S67" i="9"/>
  <c r="S824" i="1"/>
  <c r="S481" i="1"/>
  <c r="S750" i="1"/>
  <c r="S892" i="1"/>
  <c r="S131" i="9"/>
  <c r="S53" i="9"/>
  <c r="S821" i="1"/>
  <c r="S369" i="1"/>
  <c r="S822" i="1"/>
  <c r="S37" i="9"/>
  <c r="S149" i="9"/>
  <c r="S595" i="1"/>
  <c r="S751" i="1"/>
  <c r="S558" i="1"/>
  <c r="S35" i="1"/>
  <c r="S10" i="1"/>
  <c r="S76" i="1"/>
  <c r="S224" i="1"/>
  <c r="S132" i="10"/>
  <c r="S311" i="1"/>
  <c r="S136" i="10"/>
  <c r="BK84" i="11"/>
  <c r="BJ84" i="11"/>
  <c r="S8" i="1"/>
  <c r="S117" i="10" s="1"/>
  <c r="S517" i="1"/>
  <c r="S232" i="1"/>
  <c r="S127" i="10"/>
  <c r="S676" i="1"/>
  <c r="S119" i="10"/>
  <c r="S715" i="1"/>
  <c r="S518" i="1"/>
  <c r="S675" i="1"/>
  <c r="S310" i="1"/>
  <c r="S110" i="10"/>
  <c r="S95" i="10"/>
  <c r="S896" i="1"/>
  <c r="S436" i="1"/>
  <c r="S234" i="1"/>
  <c r="S161" i="1"/>
  <c r="S73" i="1"/>
  <c r="S374" i="1"/>
  <c r="S309" i="1"/>
  <c r="S77" i="10"/>
  <c r="S437" i="1"/>
  <c r="S827" i="1"/>
  <c r="S81" i="10"/>
  <c r="S599" i="1"/>
  <c r="S826" i="1"/>
  <c r="S757" i="1"/>
  <c r="S375" i="1"/>
  <c r="S63" i="10"/>
  <c r="S898" i="1"/>
  <c r="S967" i="1"/>
  <c r="S66" i="10"/>
  <c r="S600" i="1"/>
  <c r="S47" i="10"/>
  <c r="S373" i="1"/>
  <c r="S931" i="1"/>
  <c r="S894" i="1"/>
  <c r="S673" i="1"/>
  <c r="S756" i="1"/>
  <c r="S828" i="1"/>
  <c r="S52" i="10"/>
  <c r="S372" i="1"/>
  <c r="S970" i="1"/>
  <c r="S482" i="1"/>
  <c r="S672" i="1"/>
  <c r="S897" i="1"/>
  <c r="S35" i="10"/>
  <c r="S312" i="1"/>
  <c r="S38" i="10"/>
  <c r="S71" i="1"/>
  <c r="S829" i="1"/>
  <c r="S19" i="10"/>
  <c r="S307" i="1"/>
  <c r="S755" i="1"/>
  <c r="S671" i="1"/>
  <c r="S158" i="1"/>
  <c r="S401" i="1"/>
  <c r="S26" i="10"/>
  <c r="S516" i="1"/>
  <c r="S376" i="1"/>
  <c r="S895" i="1"/>
  <c r="S515" i="1"/>
  <c r="S563" i="1"/>
  <c r="S435" i="1"/>
  <c r="S754" i="1"/>
  <c r="S308" i="1"/>
  <c r="S966" i="1"/>
  <c r="S825" i="1"/>
  <c r="S9" i="10"/>
  <c r="S674" i="1"/>
  <c r="S7" i="10"/>
  <c r="S856" i="1"/>
  <c r="S153" i="9"/>
  <c r="S823" i="1"/>
  <c r="S121" i="9"/>
  <c r="S108" i="9"/>
  <c r="S157" i="1"/>
  <c r="S90" i="9"/>
  <c r="S98" i="9"/>
  <c r="S929" i="1"/>
  <c r="S511" i="1"/>
  <c r="S965" i="1"/>
  <c r="S160" i="1"/>
  <c r="S59" i="9"/>
  <c r="S49" i="9"/>
  <c r="S72" i="1"/>
  <c r="S562" i="1"/>
  <c r="S512" i="1"/>
  <c r="S753" i="1"/>
  <c r="S964" i="1"/>
  <c r="P56" i="10" l="1"/>
  <c r="U86" i="10"/>
  <c r="U30" i="10"/>
  <c r="U73" i="9"/>
  <c r="U44" i="9"/>
  <c r="U173" i="9"/>
  <c r="U159" i="9"/>
  <c r="U100" i="10"/>
  <c r="U129" i="10"/>
  <c r="U114" i="10"/>
  <c r="U44" i="10"/>
  <c r="U157" i="10"/>
  <c r="U58" i="10"/>
  <c r="U72" i="10"/>
  <c r="U143" i="10"/>
  <c r="U171" i="10"/>
  <c r="U16" i="10"/>
  <c r="U115" i="9"/>
  <c r="U145" i="9"/>
  <c r="U71" i="9"/>
  <c r="U113" i="9"/>
  <c r="U129" i="9"/>
  <c r="U85" i="9"/>
  <c r="U99" i="9"/>
  <c r="U143" i="9"/>
  <c r="U171" i="9"/>
  <c r="U42" i="9"/>
  <c r="U14" i="10"/>
  <c r="U42" i="10"/>
  <c r="U70" i="10"/>
  <c r="U155" i="10"/>
  <c r="U98" i="10"/>
  <c r="U28" i="10"/>
  <c r="U84" i="10"/>
  <c r="U56" i="10"/>
  <c r="U141" i="10"/>
  <c r="U112" i="10"/>
  <c r="U170" i="10"/>
  <c r="U71" i="10"/>
  <c r="U142" i="10"/>
  <c r="U15" i="10"/>
  <c r="U58" i="9"/>
  <c r="U100" i="9"/>
  <c r="U85" i="10"/>
  <c r="U113" i="10"/>
  <c r="U114" i="9"/>
  <c r="U86" i="9"/>
  <c r="U158" i="9"/>
  <c r="U130" i="9"/>
  <c r="U144" i="9"/>
  <c r="U72" i="9"/>
  <c r="U128" i="10"/>
  <c r="U57" i="10"/>
  <c r="U43" i="10"/>
  <c r="U99" i="10"/>
  <c r="U29" i="10"/>
  <c r="U156" i="10"/>
  <c r="U112" i="9"/>
  <c r="U56" i="9"/>
  <c r="U154" i="10"/>
  <c r="U111" i="10"/>
  <c r="U69" i="10"/>
  <c r="U55" i="10"/>
  <c r="U128" i="9"/>
  <c r="U170" i="9"/>
  <c r="U13" i="10"/>
  <c r="U97" i="10"/>
  <c r="U41" i="10"/>
  <c r="U83" i="10"/>
  <c r="U168" i="10"/>
  <c r="U27" i="10"/>
  <c r="U140" i="10"/>
  <c r="U126" i="10"/>
  <c r="U156" i="9"/>
  <c r="U70" i="9"/>
  <c r="U84" i="9"/>
  <c r="U142" i="9"/>
  <c r="U83" i="9"/>
  <c r="U55" i="9"/>
  <c r="U125" i="10"/>
  <c r="U68" i="10"/>
  <c r="U139" i="10"/>
  <c r="U82" i="10"/>
  <c r="U97" i="9"/>
  <c r="U169" i="9"/>
  <c r="U12" i="10"/>
  <c r="U153" i="10"/>
  <c r="U155" i="9"/>
  <c r="U40" i="9"/>
  <c r="U141" i="9"/>
  <c r="U127" i="9"/>
  <c r="U53" i="10"/>
  <c r="U11" i="10"/>
  <c r="U82" i="9"/>
  <c r="U68" i="9"/>
  <c r="U109" i="10"/>
  <c r="U166" i="10"/>
  <c r="U140" i="9"/>
  <c r="U154" i="9"/>
  <c r="U138" i="10"/>
  <c r="U25" i="10"/>
  <c r="U152" i="10"/>
  <c r="U124" i="10"/>
  <c r="U168" i="9"/>
  <c r="U54" i="9"/>
  <c r="U96" i="9"/>
  <c r="U39" i="9"/>
  <c r="U67" i="10"/>
  <c r="U39" i="10"/>
  <c r="U110" i="9"/>
  <c r="U126" i="9"/>
  <c r="U10" i="10"/>
  <c r="U123" i="10"/>
  <c r="U95" i="9"/>
  <c r="U109" i="9"/>
  <c r="U94" i="10"/>
  <c r="U137" i="10"/>
  <c r="U165" i="10"/>
  <c r="U80" i="10"/>
  <c r="U38" i="9"/>
  <c r="U125" i="9"/>
  <c r="U24" i="10"/>
  <c r="U108" i="10"/>
  <c r="U52" i="9"/>
  <c r="U66" i="9"/>
  <c r="U23" i="10"/>
  <c r="U122" i="10"/>
  <c r="U107" i="10"/>
  <c r="U65" i="10"/>
  <c r="U164" i="10"/>
  <c r="U37" i="10"/>
  <c r="U150" i="10"/>
  <c r="U79" i="10"/>
  <c r="U51" i="10"/>
  <c r="U93" i="10"/>
  <c r="U64" i="10"/>
  <c r="U8" i="10"/>
  <c r="U149" i="10"/>
  <c r="U36" i="10"/>
  <c r="U78" i="10"/>
  <c r="U92" i="10"/>
  <c r="U121" i="10"/>
  <c r="U106" i="10"/>
  <c r="U50" i="10"/>
  <c r="U22" i="10"/>
  <c r="U163" i="10"/>
  <c r="U135" i="10"/>
  <c r="U51" i="9"/>
  <c r="U137" i="9"/>
  <c r="U122" i="9"/>
  <c r="U64" i="9"/>
  <c r="U120" i="10"/>
  <c r="U50" i="9"/>
  <c r="U134" i="10"/>
  <c r="U106" i="9"/>
  <c r="U162" i="10"/>
  <c r="U91" i="10"/>
  <c r="U76" i="10"/>
  <c r="U63" i="9"/>
  <c r="U90" i="10"/>
  <c r="U104" i="10"/>
  <c r="U20" i="10"/>
  <c r="U135" i="9"/>
  <c r="U105" i="9"/>
  <c r="U6" i="10"/>
  <c r="U33" i="9"/>
  <c r="U47" i="10"/>
  <c r="U134" i="9"/>
  <c r="U90" i="9"/>
  <c r="U19" i="10"/>
  <c r="U132" i="10"/>
  <c r="U160" i="10"/>
  <c r="U148" i="9"/>
  <c r="U33" i="10"/>
  <c r="U76" i="9"/>
  <c r="U117" i="5"/>
  <c r="U47" i="2"/>
  <c r="U120" i="9"/>
  <c r="U89" i="10"/>
  <c r="U61" i="10"/>
  <c r="U48" i="9"/>
  <c r="U19" i="9"/>
  <c r="U5" i="2"/>
  <c r="U119" i="9"/>
  <c r="U47" i="9"/>
  <c r="U35" i="7"/>
  <c r="S165" i="10"/>
  <c r="S80" i="10"/>
  <c r="S122" i="10"/>
  <c r="S23" i="10"/>
  <c r="S69" i="10"/>
  <c r="S55" i="10"/>
  <c r="S76" i="10"/>
  <c r="S63" i="9"/>
  <c r="S31" i="10"/>
  <c r="S17" i="10"/>
  <c r="S138" i="10"/>
  <c r="S25" i="10"/>
  <c r="S156" i="10"/>
  <c r="S29" i="10"/>
  <c r="S39" i="10"/>
  <c r="S67" i="10"/>
  <c r="S144" i="10"/>
  <c r="S59" i="10"/>
  <c r="S107" i="10"/>
  <c r="S65" i="10"/>
  <c r="S92" i="10"/>
  <c r="S78" i="10"/>
  <c r="S120" i="10"/>
  <c r="S50" i="9"/>
  <c r="S134" i="10"/>
  <c r="S106" i="9"/>
  <c r="S126" i="9"/>
  <c r="S110" i="9"/>
  <c r="S112" i="9"/>
  <c r="S56" i="9"/>
  <c r="S140" i="9"/>
  <c r="S154" i="9"/>
  <c r="S35" i="7"/>
  <c r="S47" i="9"/>
  <c r="S88" i="9"/>
  <c r="S45" i="9"/>
  <c r="S6" i="10"/>
  <c r="S105" i="9"/>
  <c r="S143" i="10"/>
  <c r="S72" i="10"/>
  <c r="S79" i="10"/>
  <c r="S150" i="10"/>
  <c r="S86" i="9"/>
  <c r="S114" i="9"/>
  <c r="S170" i="10"/>
  <c r="S71" i="10"/>
  <c r="S5" i="2"/>
  <c r="S19" i="9"/>
  <c r="S66" i="9"/>
  <c r="S52" i="9"/>
  <c r="S170" i="9"/>
  <c r="S128" i="9"/>
  <c r="S84" i="9"/>
  <c r="S142" i="9"/>
  <c r="S114" i="10"/>
  <c r="S44" i="10"/>
  <c r="S157" i="10"/>
  <c r="S58" i="10"/>
  <c r="S113" i="9"/>
  <c r="S71" i="9"/>
  <c r="S64" i="10"/>
  <c r="S8" i="10"/>
  <c r="S130" i="10"/>
  <c r="S45" i="10"/>
  <c r="S106" i="10"/>
  <c r="S121" i="10"/>
  <c r="S144" i="9"/>
  <c r="S72" i="9"/>
  <c r="S82" i="9"/>
  <c r="S68" i="9"/>
  <c r="S89" i="10"/>
  <c r="S120" i="9"/>
  <c r="S154" i="10"/>
  <c r="S111" i="10"/>
  <c r="S96" i="9"/>
  <c r="S39" i="9"/>
  <c r="S160" i="9"/>
  <c r="S102" i="9"/>
  <c r="S171" i="10"/>
  <c r="S16" i="10"/>
  <c r="S123" i="10"/>
  <c r="S10" i="10"/>
  <c r="S20" i="10"/>
  <c r="S135" i="9"/>
  <c r="S99" i="10"/>
  <c r="S43" i="10"/>
  <c r="S125" i="10"/>
  <c r="S68" i="10"/>
  <c r="S139" i="10"/>
  <c r="S82" i="10"/>
  <c r="S104" i="10"/>
  <c r="S90" i="10"/>
  <c r="S166" i="10"/>
  <c r="S109" i="10"/>
  <c r="S100" i="9"/>
  <c r="S58" i="9"/>
  <c r="S168" i="9"/>
  <c r="S54" i="9"/>
  <c r="S83" i="10"/>
  <c r="S41" i="10"/>
  <c r="S174" i="9"/>
  <c r="S74" i="9"/>
  <c r="S33" i="10"/>
  <c r="S76" i="9"/>
  <c r="S155" i="10"/>
  <c r="S70" i="10"/>
  <c r="S160" i="10"/>
  <c r="S148" i="9"/>
  <c r="S64" i="9"/>
  <c r="S122" i="9"/>
  <c r="S171" i="9"/>
  <c r="S42" i="9"/>
  <c r="S42" i="10"/>
  <c r="S14" i="10"/>
  <c r="S108" i="10"/>
  <c r="S24" i="10"/>
  <c r="S155" i="9"/>
  <c r="S40" i="9"/>
  <c r="S153" i="10"/>
  <c r="S12" i="10"/>
  <c r="S168" i="10"/>
  <c r="S27" i="10"/>
  <c r="S149" i="10"/>
  <c r="S36" i="10"/>
  <c r="S128" i="10"/>
  <c r="S57" i="10"/>
  <c r="S162" i="10"/>
  <c r="S91" i="10"/>
  <c r="S112" i="10"/>
  <c r="S141" i="10"/>
  <c r="S141" i="9"/>
  <c r="S127" i="9"/>
  <c r="S125" i="9"/>
  <c r="S38" i="9"/>
  <c r="S95" i="9"/>
  <c r="S109" i="9"/>
  <c r="S137" i="9"/>
  <c r="S51" i="9"/>
  <c r="S86" i="10"/>
  <c r="S30" i="10"/>
  <c r="S140" i="10"/>
  <c r="S126" i="10"/>
  <c r="S142" i="10"/>
  <c r="S15" i="10"/>
  <c r="S158" i="9"/>
  <c r="S130" i="9"/>
  <c r="S93" i="10"/>
  <c r="S51" i="10"/>
  <c r="S152" i="10"/>
  <c r="S124" i="10"/>
  <c r="S70" i="9"/>
  <c r="S156" i="9"/>
  <c r="S164" i="10"/>
  <c r="S37" i="10"/>
  <c r="S61" i="10"/>
  <c r="S48" i="9"/>
  <c r="S97" i="10"/>
  <c r="S13" i="10"/>
  <c r="S53" i="10"/>
  <c r="S11" i="10"/>
  <c r="S98" i="10"/>
  <c r="S28" i="10"/>
  <c r="S56" i="10"/>
  <c r="S84" i="10"/>
  <c r="S87" i="10"/>
  <c r="S73" i="10"/>
  <c r="S113" i="10"/>
  <c r="S85" i="10"/>
  <c r="S94" i="10"/>
  <c r="S137" i="10"/>
  <c r="S129" i="9"/>
  <c r="S85" i="9"/>
  <c r="S132" i="9"/>
  <c r="S60" i="9"/>
  <c r="S115" i="9"/>
  <c r="S145" i="9"/>
  <c r="S22" i="10"/>
  <c r="S50" i="10"/>
  <c r="S100" i="10"/>
  <c r="S129" i="10"/>
  <c r="S163" i="10"/>
  <c r="S135" i="10"/>
  <c r="S55" i="9"/>
  <c r="S83" i="9"/>
  <c r="S73" i="9"/>
  <c r="S44" i="9"/>
  <c r="S169" i="9"/>
  <c r="S97" i="9"/>
  <c r="S173" i="9"/>
  <c r="S159" i="9"/>
  <c r="S143" i="9"/>
  <c r="S99" i="9"/>
  <c r="S47" i="2"/>
  <c r="S117" i="5"/>
  <c r="V489" i="1"/>
  <c r="X489" i="1" s="1"/>
  <c r="V410" i="1"/>
  <c r="V645" i="1"/>
  <c r="X645" i="1" s="1"/>
  <c r="V944" i="1"/>
  <c r="X944" i="1" s="1"/>
  <c r="V4" i="1"/>
  <c r="X4" i="1" s="1"/>
  <c r="V338" i="1"/>
  <c r="X338" i="1" s="1"/>
  <c r="V795" i="1"/>
  <c r="AS23" i="22" s="1"/>
  <c r="V242" i="1"/>
  <c r="X242" i="1" s="1"/>
  <c r="V764" i="1"/>
  <c r="X764" i="1" s="1"/>
  <c r="V522" i="1"/>
  <c r="X522" i="1" s="1"/>
  <c r="V382" i="1"/>
  <c r="X382" i="1" s="1"/>
  <c r="V92" i="1"/>
  <c r="X92" i="1" s="1"/>
  <c r="V722" i="1"/>
  <c r="X722" i="1" s="1"/>
  <c r="V794" i="1"/>
  <c r="AS22" i="22" s="1"/>
  <c r="V269" i="1"/>
  <c r="X269" i="1" s="1"/>
  <c r="V582" i="1"/>
  <c r="X582" i="1" s="1"/>
  <c r="V737" i="1"/>
  <c r="X737" i="1" s="1"/>
  <c r="V132" i="1"/>
  <c r="V354" i="1"/>
  <c r="X354" i="1" s="1"/>
  <c r="V442" i="1"/>
  <c r="V319" i="1"/>
  <c r="X319" i="1" s="1"/>
  <c r="V682" i="1"/>
  <c r="X682" i="1" s="1"/>
  <c r="V241" i="1"/>
  <c r="X241" i="1" s="1"/>
  <c r="V939" i="1"/>
  <c r="X939" i="1" s="1"/>
  <c r="V405" i="1"/>
  <c r="V864" i="1"/>
  <c r="V185" i="1"/>
  <c r="X185" i="1" s="1"/>
  <c r="V336" i="1"/>
  <c r="X336" i="1" s="1"/>
  <c r="V422" i="1"/>
  <c r="V714" i="1"/>
  <c r="X714" i="1" s="1"/>
  <c r="V836" i="1"/>
  <c r="V681" i="1"/>
  <c r="X681" i="1" s="1"/>
  <c r="V441" i="1"/>
  <c r="V975" i="1"/>
  <c r="X975" i="1" s="1"/>
  <c r="V991" i="1"/>
  <c r="V744" i="1"/>
  <c r="X744" i="1" s="1"/>
  <c r="V317" i="1"/>
  <c r="X317" i="1" s="1"/>
  <c r="V934" i="1"/>
  <c r="V763" i="1"/>
  <c r="X763" i="1" s="1"/>
  <c r="V521" i="1"/>
  <c r="X521" i="1" s="1"/>
  <c r="V256" i="1"/>
  <c r="V604" i="1"/>
  <c r="X604" i="1" s="1"/>
  <c r="V381" i="1"/>
  <c r="X381" i="1" s="1"/>
  <c r="V762" i="1"/>
  <c r="X762" i="1" s="1"/>
  <c r="V903" i="1"/>
  <c r="X788" i="1"/>
  <c r="X667" i="1"/>
  <c r="X306" i="1"/>
  <c r="X510" i="1"/>
  <c r="X370" i="1"/>
  <c r="X353" i="1"/>
  <c r="X880" i="1"/>
  <c r="X288" i="1"/>
  <c r="X580" i="1"/>
  <c r="X417" i="1"/>
  <c r="X352" i="1"/>
  <c r="X879" i="1"/>
  <c r="X808" i="1"/>
  <c r="AU75" i="22" s="1"/>
  <c r="X736" i="1"/>
  <c r="X498" i="1"/>
  <c r="X952" i="1"/>
  <c r="AU192" i="22" s="1"/>
  <c r="X654" i="1"/>
  <c r="X497" i="1"/>
  <c r="X416" i="1"/>
  <c r="X924" i="1"/>
  <c r="X807" i="1"/>
  <c r="AU38" i="22" s="1"/>
  <c r="X653" i="1"/>
  <c r="X581" i="1"/>
  <c r="X350" i="1"/>
  <c r="X286" i="1"/>
  <c r="X951" i="1"/>
  <c r="X878" i="1"/>
  <c r="X734" i="1"/>
  <c r="X655" i="1"/>
  <c r="X579" i="1"/>
  <c r="X495" i="1"/>
  <c r="X94" i="1"/>
  <c r="X923" i="1"/>
  <c r="X877" i="1"/>
  <c r="X810" i="1"/>
  <c r="X733" i="1"/>
  <c r="X656" i="1"/>
  <c r="X578" i="1"/>
  <c r="X496" i="1"/>
  <c r="X349" i="1"/>
  <c r="X950" i="1"/>
  <c r="X876" i="1"/>
  <c r="X806" i="1"/>
  <c r="X735" i="1"/>
  <c r="X652" i="1"/>
  <c r="X415" i="1"/>
  <c r="X351" i="1"/>
  <c r="X284" i="1"/>
  <c r="X199" i="1"/>
  <c r="X128" i="1"/>
  <c r="X792" i="1"/>
  <c r="X566" i="1"/>
  <c r="X484" i="1"/>
  <c r="X936" i="1"/>
  <c r="X556" i="1"/>
  <c r="X937" i="1"/>
  <c r="X404" i="1"/>
  <c r="X100" i="1"/>
  <c r="X935" i="1"/>
  <c r="X719" i="1"/>
  <c r="X478" i="1"/>
  <c r="X335" i="1"/>
  <c r="X163" i="1"/>
  <c r="X855" i="1"/>
  <c r="X398" i="1"/>
  <c r="X262" i="1"/>
  <c r="X860" i="1"/>
  <c r="X718" i="1"/>
  <c r="X632" i="1"/>
  <c r="X332" i="1"/>
  <c r="X919" i="1"/>
  <c r="X716" i="1"/>
  <c r="X637" i="1"/>
  <c r="X560" i="1"/>
  <c r="X403" i="1"/>
  <c r="X920" i="1"/>
  <c r="X859" i="1"/>
  <c r="X787" i="1"/>
  <c r="X483" i="1"/>
  <c r="X593" i="1"/>
  <c r="X916" i="1"/>
  <c r="X77" i="22" s="1"/>
  <c r="X429" i="1"/>
  <c r="X849" i="1"/>
  <c r="X710" i="1"/>
  <c r="X367" i="1"/>
  <c r="X927" i="1"/>
  <c r="X712" i="1"/>
  <c r="X591" i="1"/>
  <c r="X505" i="1"/>
  <c r="X851" i="1"/>
  <c r="X781" i="1"/>
  <c r="AU6" i="22" s="1"/>
  <c r="X427" i="1"/>
  <c r="X926" i="1"/>
  <c r="X784" i="1"/>
  <c r="AU9" i="22" s="1"/>
  <c r="X666" i="1"/>
  <c r="X365" i="1"/>
  <c r="X915" i="1"/>
  <c r="X850" i="1"/>
  <c r="X783" i="1"/>
  <c r="AU8" i="22" s="1"/>
  <c r="X589" i="1"/>
  <c r="X506" i="1"/>
  <c r="X430" i="1"/>
  <c r="X298" i="1"/>
  <c r="X890" i="1"/>
  <c r="X782" i="1"/>
  <c r="AU7" i="22" s="1"/>
  <c r="X588" i="1"/>
  <c r="X507" i="1"/>
  <c r="X425" i="1"/>
  <c r="X362" i="1"/>
  <c r="X805" i="1"/>
  <c r="X348" i="1"/>
  <c r="X651" i="1"/>
  <c r="X662" i="1"/>
  <c r="X743" i="1"/>
  <c r="X886" i="1"/>
  <c r="X799" i="1"/>
  <c r="AU27" i="22" s="1"/>
  <c r="X488" i="1"/>
  <c r="X26" i="1"/>
  <c r="X798" i="1"/>
  <c r="AU26" i="22" s="1"/>
  <c r="X258" i="1"/>
  <c r="X943" i="1"/>
  <c r="AU183" i="22" s="1"/>
  <c r="X487" i="1"/>
  <c r="X684" i="1"/>
  <c r="X608" i="1"/>
  <c r="X842" i="1"/>
  <c r="X502" i="1"/>
  <c r="X884" i="1"/>
  <c r="X817" i="1"/>
  <c r="X210" i="1"/>
  <c r="X557" i="1"/>
  <c r="X28" i="1"/>
  <c r="X520" i="1"/>
  <c r="AN123" i="10"/>
  <c r="X585" i="1"/>
  <c r="X740" i="1"/>
  <c r="X607" i="1"/>
  <c r="X387" i="1"/>
  <c r="X979" i="1"/>
  <c r="X768" i="1"/>
  <c r="X447" i="1"/>
  <c r="X978" i="1"/>
  <c r="X446" i="1"/>
  <c r="X841" i="1"/>
  <c r="AU175" i="22" s="1"/>
  <c r="X408" i="1"/>
  <c r="X942" i="1"/>
  <c r="X259" i="1"/>
  <c r="X479" i="1"/>
  <c r="X643" i="1"/>
  <c r="X739" i="1"/>
  <c r="X526" i="1"/>
  <c r="X321" i="1"/>
  <c r="X767" i="1"/>
  <c r="X910" i="1"/>
  <c r="X80" i="1"/>
  <c r="X101" i="1"/>
  <c r="X347" i="1"/>
  <c r="X414" i="1"/>
  <c r="X949" i="1"/>
  <c r="AU189" i="22" s="1"/>
  <c r="X356" i="1"/>
  <c r="X661" i="1"/>
  <c r="X346" i="1"/>
  <c r="X282" i="1"/>
  <c r="X642" i="1"/>
  <c r="X570" i="1"/>
  <c r="X874" i="1"/>
  <c r="X804" i="1"/>
  <c r="X345" i="1"/>
  <c r="X576" i="1"/>
  <c r="X980" i="1"/>
  <c r="X650" i="1"/>
  <c r="X873" i="1"/>
  <c r="X665" i="1"/>
  <c r="X889" i="1"/>
  <c r="X872" i="1"/>
  <c r="X29" i="1"/>
  <c r="X730" i="1"/>
  <c r="X814" i="1"/>
  <c r="X955" i="1"/>
  <c r="X867" i="1"/>
  <c r="X921" i="1"/>
  <c r="X725" i="1"/>
  <c r="X188" i="1"/>
  <c r="X486" i="1"/>
  <c r="X407" i="1"/>
  <c r="X648" i="1"/>
  <c r="X729" i="1"/>
  <c r="X344" i="1"/>
  <c r="X922" i="1"/>
  <c r="AU161" i="22" s="1"/>
  <c r="X385" i="1"/>
  <c r="X840" i="1"/>
  <c r="AU174" i="22" s="1"/>
  <c r="X909" i="1"/>
  <c r="X918" i="1"/>
  <c r="X320" i="1"/>
  <c r="X683" i="1"/>
  <c r="X524" i="1"/>
  <c r="X907" i="1"/>
  <c r="X606" i="1"/>
  <c r="X444" i="1"/>
  <c r="X947" i="1"/>
  <c r="X491" i="1"/>
  <c r="X575" i="1"/>
  <c r="X728" i="1"/>
  <c r="X355" i="1"/>
  <c r="X813" i="1"/>
  <c r="X946" i="1"/>
  <c r="AU186" i="22" s="1"/>
  <c r="X647" i="1"/>
  <c r="X276" i="1"/>
  <c r="X727" i="1"/>
  <c r="X865" i="1"/>
  <c r="X328" i="1"/>
  <c r="X569" i="1"/>
  <c r="X726" i="1"/>
  <c r="X646" i="1"/>
  <c r="X954" i="1"/>
  <c r="X812" i="1"/>
  <c r="X523" i="1"/>
  <c r="X384" i="1"/>
  <c r="X838" i="1"/>
  <c r="AU172" i="22" s="1"/>
  <c r="X406" i="1"/>
  <c r="X796" i="1"/>
  <c r="AU24" i="22" s="1"/>
  <c r="X568" i="1"/>
  <c r="X583" i="1"/>
  <c r="X854" i="1"/>
  <c r="X289" i="1"/>
  <c r="X664" i="1"/>
  <c r="X765" i="1"/>
  <c r="X170" i="1"/>
  <c r="X383" i="1"/>
  <c r="X490" i="1"/>
  <c r="X411" i="1"/>
  <c r="X801" i="1"/>
  <c r="X800" i="1"/>
  <c r="X573" i="1"/>
  <c r="AU118" i="22" l="1"/>
  <c r="AU127" i="22"/>
  <c r="AU97" i="22"/>
  <c r="X864" i="1"/>
  <c r="AU146" i="22"/>
  <c r="AU115" i="22"/>
  <c r="AU149" i="22"/>
  <c r="AU103" i="22"/>
  <c r="X903" i="1"/>
  <c r="AU12" i="22"/>
  <c r="AU15" i="22"/>
  <c r="AU80" i="22"/>
  <c r="AU90" i="22"/>
  <c r="AU92" i="22"/>
  <c r="AU91" i="22"/>
  <c r="AU13" i="22"/>
  <c r="AU16" i="22"/>
  <c r="X28" i="22"/>
  <c r="AU54" i="22"/>
  <c r="AU28" i="22"/>
  <c r="AU95" i="22"/>
  <c r="AS159" i="22"/>
  <c r="AS169" i="22"/>
  <c r="X57" i="22" s="1"/>
  <c r="AU29" i="22"/>
  <c r="AU55" i="22"/>
  <c r="AU89" i="22"/>
  <c r="AU79" i="22"/>
  <c r="AU58" i="22"/>
  <c r="AU71" i="22"/>
  <c r="AU59" i="22"/>
  <c r="AU72" i="22"/>
  <c r="AU176" i="22"/>
  <c r="AU61" i="22"/>
  <c r="AU74" i="22"/>
  <c r="AU20" i="22"/>
  <c r="AU73" i="22"/>
  <c r="AU60" i="22"/>
  <c r="AU77" i="22"/>
  <c r="AU87" i="22"/>
  <c r="X89" i="22"/>
  <c r="AU32" i="22"/>
  <c r="X991" i="1"/>
  <c r="AU230" i="22" s="1"/>
  <c r="AS230" i="22"/>
  <c r="AU35" i="22"/>
  <c r="AU47" i="22"/>
  <c r="AU44" i="22"/>
  <c r="X156" i="22"/>
  <c r="X168" i="22"/>
  <c r="X934" i="1"/>
  <c r="X125" i="22" s="1"/>
  <c r="X124" i="22"/>
  <c r="X162" i="22"/>
  <c r="X836" i="1"/>
  <c r="X795" i="1"/>
  <c r="AU23" i="22" s="1"/>
  <c r="X85" i="22"/>
  <c r="X794" i="1"/>
  <c r="X82" i="22"/>
  <c r="X422" i="1"/>
  <c r="X442" i="1"/>
  <c r="X410" i="1"/>
  <c r="X441" i="1"/>
  <c r="X405" i="1"/>
  <c r="X132" i="1"/>
  <c r="K930" i="1"/>
  <c r="T930" i="1" s="1"/>
  <c r="I930" i="1"/>
  <c r="G930" i="1"/>
  <c r="K891" i="1"/>
  <c r="T891" i="1" s="1"/>
  <c r="I891" i="1"/>
  <c r="G891" i="1"/>
  <c r="K788" i="1"/>
  <c r="I788" i="1"/>
  <c r="G788" i="1"/>
  <c r="K749" i="1"/>
  <c r="N749" i="1" s="1"/>
  <c r="I749" i="1"/>
  <c r="G749" i="1"/>
  <c r="K667" i="1"/>
  <c r="I667" i="1"/>
  <c r="G667" i="1"/>
  <c r="U26" i="9"/>
  <c r="K612" i="1"/>
  <c r="K26" i="9" s="1"/>
  <c r="I612" i="1"/>
  <c r="I26" i="9" s="1"/>
  <c r="G612" i="1"/>
  <c r="G26" i="9" s="1"/>
  <c r="K368" i="1"/>
  <c r="I368" i="1"/>
  <c r="G368" i="1"/>
  <c r="K306" i="1"/>
  <c r="I306" i="1"/>
  <c r="G306" i="1"/>
  <c r="K928" i="1"/>
  <c r="I928" i="1"/>
  <c r="AI167" i="22" s="1"/>
  <c r="G928" i="1"/>
  <c r="AG167" i="22" s="1"/>
  <c r="K853" i="1"/>
  <c r="T853" i="1" s="1"/>
  <c r="I853" i="1"/>
  <c r="G853" i="1"/>
  <c r="AK119" i="22"/>
  <c r="G149" i="22" s="1"/>
  <c r="I820" i="1"/>
  <c r="G820" i="1"/>
  <c r="U13" i="9"/>
  <c r="K685" i="1"/>
  <c r="K13" i="9" s="1"/>
  <c r="I685" i="1"/>
  <c r="I13" i="9" s="1"/>
  <c r="G685" i="1"/>
  <c r="G13" i="9" s="1"/>
  <c r="K594" i="1"/>
  <c r="T594" i="1" s="1"/>
  <c r="I594" i="1"/>
  <c r="G594" i="1"/>
  <c r="K510" i="1"/>
  <c r="I510" i="1"/>
  <c r="G510" i="1"/>
  <c r="K431" i="1"/>
  <c r="I431" i="1"/>
  <c r="G431" i="1"/>
  <c r="K370" i="1"/>
  <c r="I370" i="1"/>
  <c r="G370" i="1"/>
  <c r="K221" i="1"/>
  <c r="I221" i="1"/>
  <c r="G221" i="1"/>
  <c r="U5" i="9"/>
  <c r="K5" i="9"/>
  <c r="I67" i="1"/>
  <c r="I5" i="9" s="1"/>
  <c r="G67" i="1"/>
  <c r="G5" i="9" s="1"/>
  <c r="U137" i="5"/>
  <c r="K137" i="5"/>
  <c r="I554" i="1"/>
  <c r="I137" i="5" s="1"/>
  <c r="G554" i="1"/>
  <c r="G137" i="5" s="1"/>
  <c r="U132" i="5"/>
  <c r="K132" i="5"/>
  <c r="I131" i="1"/>
  <c r="G131" i="1"/>
  <c r="U126" i="5"/>
  <c r="K775" i="1"/>
  <c r="K126" i="5" s="1"/>
  <c r="I775" i="1"/>
  <c r="I126" i="5" s="1"/>
  <c r="G775" i="1"/>
  <c r="G126" i="5" s="1"/>
  <c r="K353" i="1"/>
  <c r="I353" i="1"/>
  <c r="G353" i="1"/>
  <c r="U118" i="5"/>
  <c r="K118" i="5"/>
  <c r="I130" i="1"/>
  <c r="G130" i="1"/>
  <c r="K880" i="1"/>
  <c r="I880" i="1"/>
  <c r="G880" i="1"/>
  <c r="U110" i="5"/>
  <c r="K628" i="1"/>
  <c r="K110" i="5" s="1"/>
  <c r="I628" i="1"/>
  <c r="I110" i="5" s="1"/>
  <c r="G628" i="1"/>
  <c r="G110" i="5" s="1"/>
  <c r="K288" i="1"/>
  <c r="T288" i="1" s="1"/>
  <c r="I288" i="1"/>
  <c r="G288" i="1"/>
  <c r="K58" i="1"/>
  <c r="K117" i="11" s="1"/>
  <c r="I58" i="1"/>
  <c r="G58" i="1"/>
  <c r="K580" i="1"/>
  <c r="I580" i="1"/>
  <c r="G580" i="1"/>
  <c r="K417" i="1"/>
  <c r="I417" i="1"/>
  <c r="G417" i="1"/>
  <c r="K352" i="1"/>
  <c r="I352" i="1"/>
  <c r="G352" i="1"/>
  <c r="U91" i="5"/>
  <c r="K252" i="1"/>
  <c r="K91" i="5" s="1"/>
  <c r="I252" i="1"/>
  <c r="I91" i="5" s="1"/>
  <c r="G252" i="1"/>
  <c r="G91" i="5" s="1"/>
  <c r="K129" i="1"/>
  <c r="T129" i="1" s="1"/>
  <c r="I129" i="1"/>
  <c r="G129" i="1"/>
  <c r="U89" i="5"/>
  <c r="K89" i="5"/>
  <c r="I57" i="1"/>
  <c r="I89" i="5" s="1"/>
  <c r="G57" i="1"/>
  <c r="G89" i="5" s="1"/>
  <c r="K879" i="1"/>
  <c r="T879" i="1" s="1"/>
  <c r="I879" i="1"/>
  <c r="G879" i="1"/>
  <c r="BJ75" i="22"/>
  <c r="AX75" i="22"/>
  <c r="K808" i="1"/>
  <c r="I808" i="1"/>
  <c r="AI75" i="22" s="1"/>
  <c r="G808" i="1"/>
  <c r="AG75" i="22" s="1"/>
  <c r="K736" i="1"/>
  <c r="I736" i="1"/>
  <c r="G736" i="1"/>
  <c r="K498" i="1"/>
  <c r="I498" i="1"/>
  <c r="G498" i="1"/>
  <c r="U80" i="5"/>
  <c r="K466" i="1"/>
  <c r="I466" i="1"/>
  <c r="G466" i="1"/>
  <c r="K222" i="1"/>
  <c r="K21" i="9" s="1"/>
  <c r="I222" i="1"/>
  <c r="G222" i="1"/>
  <c r="U75" i="5"/>
  <c r="K75" i="5"/>
  <c r="I56" i="1"/>
  <c r="I75" i="5" s="1"/>
  <c r="G56" i="1"/>
  <c r="G75" i="5" s="1"/>
  <c r="BJ192" i="22"/>
  <c r="AX192" i="22"/>
  <c r="K952" i="1"/>
  <c r="AK192" i="22" s="1"/>
  <c r="I952" i="1"/>
  <c r="AI192" i="22" s="1"/>
  <c r="G952" i="1"/>
  <c r="AG192" i="22" s="1"/>
  <c r="U70" i="5"/>
  <c r="K773" i="1"/>
  <c r="K70" i="5" s="1"/>
  <c r="I773" i="1"/>
  <c r="I70" i="5" s="1"/>
  <c r="G773" i="1"/>
  <c r="G70" i="5" s="1"/>
  <c r="K654" i="1"/>
  <c r="I654" i="1"/>
  <c r="G654" i="1"/>
  <c r="K497" i="1"/>
  <c r="I497" i="1"/>
  <c r="G497" i="1"/>
  <c r="K416" i="1"/>
  <c r="I416" i="1"/>
  <c r="G416" i="1"/>
  <c r="K285" i="1"/>
  <c r="T285" i="1" s="1"/>
  <c r="I285" i="1"/>
  <c r="G285" i="1"/>
  <c r="U62" i="5"/>
  <c r="K62" i="5"/>
  <c r="I127" i="1"/>
  <c r="G127" i="1"/>
  <c r="K924" i="1"/>
  <c r="T924" i="1" s="1"/>
  <c r="I924" i="1"/>
  <c r="G924" i="1"/>
  <c r="BJ38" i="22"/>
  <c r="AX38" i="22"/>
  <c r="K807" i="1"/>
  <c r="I807" i="1"/>
  <c r="AI38" i="22" s="1"/>
  <c r="G807" i="1"/>
  <c r="AG38" i="22" s="1"/>
  <c r="K653" i="1"/>
  <c r="I653" i="1"/>
  <c r="G653" i="1"/>
  <c r="K581" i="1"/>
  <c r="I581" i="1"/>
  <c r="G581" i="1"/>
  <c r="U52" i="5"/>
  <c r="K459" i="1"/>
  <c r="I459" i="1"/>
  <c r="G459" i="1"/>
  <c r="K350" i="1"/>
  <c r="I350" i="1"/>
  <c r="G350" i="1"/>
  <c r="K286" i="1"/>
  <c r="I286" i="1"/>
  <c r="G286" i="1"/>
  <c r="K200" i="1"/>
  <c r="K78" i="9" s="1"/>
  <c r="I200" i="1"/>
  <c r="G200" i="1"/>
  <c r="U48" i="5"/>
  <c r="K48" i="5"/>
  <c r="I126" i="1"/>
  <c r="G126" i="1"/>
  <c r="K55" i="1"/>
  <c r="I55" i="1"/>
  <c r="G55" i="1"/>
  <c r="K951" i="1"/>
  <c r="I951" i="1"/>
  <c r="G951" i="1"/>
  <c r="K878" i="1"/>
  <c r="T878" i="1" s="1"/>
  <c r="I878" i="1"/>
  <c r="G878" i="1"/>
  <c r="K809" i="1"/>
  <c r="N809" i="1" s="1"/>
  <c r="I809" i="1"/>
  <c r="G809" i="1"/>
  <c r="K734" i="1"/>
  <c r="T734" i="1" s="1"/>
  <c r="I734" i="1"/>
  <c r="G734" i="1"/>
  <c r="K655" i="1"/>
  <c r="T655" i="1" s="1"/>
  <c r="I655" i="1"/>
  <c r="G655" i="1"/>
  <c r="K579" i="1"/>
  <c r="I579" i="1"/>
  <c r="G579" i="1"/>
  <c r="K495" i="1"/>
  <c r="I495" i="1"/>
  <c r="G495" i="1"/>
  <c r="U38" i="5"/>
  <c r="K458" i="1"/>
  <c r="I458" i="1"/>
  <c r="G458" i="1"/>
  <c r="K94" i="1"/>
  <c r="T94" i="1" s="1"/>
  <c r="I94" i="1"/>
  <c r="G94" i="1"/>
  <c r="K33" i="5"/>
  <c r="I30" i="1"/>
  <c r="I33" i="5" s="1"/>
  <c r="G30" i="1"/>
  <c r="G33" i="5" s="1"/>
  <c r="K923" i="1"/>
  <c r="I923" i="1"/>
  <c r="G923" i="1"/>
  <c r="K877" i="1"/>
  <c r="T877" i="1" s="1"/>
  <c r="I877" i="1"/>
  <c r="G877" i="1"/>
  <c r="K810" i="1"/>
  <c r="N810" i="1" s="1"/>
  <c r="I810" i="1"/>
  <c r="G810" i="1"/>
  <c r="K733" i="1"/>
  <c r="I733" i="1"/>
  <c r="G733" i="1"/>
  <c r="K656" i="1"/>
  <c r="I656" i="1"/>
  <c r="G656" i="1"/>
  <c r="K578" i="1"/>
  <c r="I578" i="1"/>
  <c r="G578" i="1"/>
  <c r="K496" i="1"/>
  <c r="I496" i="1"/>
  <c r="G496" i="1"/>
  <c r="U24" i="5"/>
  <c r="K457" i="1"/>
  <c r="I457" i="1"/>
  <c r="G457" i="1"/>
  <c r="K349" i="1"/>
  <c r="T349" i="1" s="1"/>
  <c r="I349" i="1"/>
  <c r="G349" i="1"/>
  <c r="K225" i="1"/>
  <c r="I225" i="1"/>
  <c r="G225" i="1"/>
  <c r="U19" i="5"/>
  <c r="K19" i="5"/>
  <c r="I54" i="1"/>
  <c r="I19" i="5" s="1"/>
  <c r="G54" i="1"/>
  <c r="G19" i="5" s="1"/>
  <c r="K950" i="1"/>
  <c r="I950" i="1"/>
  <c r="G950" i="1"/>
  <c r="K876" i="1"/>
  <c r="I876" i="1"/>
  <c r="G876" i="1"/>
  <c r="K806" i="1"/>
  <c r="N806" i="1" s="1"/>
  <c r="I806" i="1"/>
  <c r="G806" i="1"/>
  <c r="K735" i="1"/>
  <c r="I735" i="1"/>
  <c r="G735" i="1"/>
  <c r="K652" i="1"/>
  <c r="I652" i="1"/>
  <c r="G652" i="1"/>
  <c r="U12" i="5"/>
  <c r="K611" i="1"/>
  <c r="K12" i="5" s="1"/>
  <c r="I611" i="1"/>
  <c r="I12" i="5" s="1"/>
  <c r="G611" i="1"/>
  <c r="G12" i="5" s="1"/>
  <c r="K415" i="1"/>
  <c r="I415" i="1"/>
  <c r="G415" i="1"/>
  <c r="K351" i="1"/>
  <c r="I351" i="1"/>
  <c r="G351" i="1"/>
  <c r="K284" i="1"/>
  <c r="I284" i="1"/>
  <c r="G284" i="1"/>
  <c r="K199" i="1"/>
  <c r="I199" i="1"/>
  <c r="G199" i="1"/>
  <c r="U6" i="5"/>
  <c r="K6" i="5"/>
  <c r="I124" i="1"/>
  <c r="G124" i="1"/>
  <c r="K81" i="1"/>
  <c r="K89" i="11" s="1"/>
  <c r="I81" i="1"/>
  <c r="G81" i="1"/>
  <c r="U153" i="2"/>
  <c r="K630" i="1"/>
  <c r="K153" i="2" s="1"/>
  <c r="I630" i="1"/>
  <c r="I153" i="2" s="1"/>
  <c r="K266" i="1"/>
  <c r="G266" i="1"/>
  <c r="G22" i="11" s="1"/>
  <c r="K128" i="1"/>
  <c r="I128" i="1"/>
  <c r="K146" i="2"/>
  <c r="G13" i="1"/>
  <c r="G146" i="2" s="1"/>
  <c r="BJ20" i="22"/>
  <c r="AX20" i="22"/>
  <c r="K792" i="1"/>
  <c r="U138" i="2"/>
  <c r="K138" i="2"/>
  <c r="I551" i="1"/>
  <c r="I138" i="2" s="1"/>
  <c r="U133" i="2"/>
  <c r="K133" i="2"/>
  <c r="G103" i="1"/>
  <c r="K39" i="1"/>
  <c r="G39" i="1"/>
  <c r="K862" i="1"/>
  <c r="G862" i="1"/>
  <c r="U124" i="2"/>
  <c r="K124" i="2"/>
  <c r="I550" i="1"/>
  <c r="I124" i="2" s="1"/>
  <c r="G550" i="1"/>
  <c r="G124" i="2" s="1"/>
  <c r="U121" i="2"/>
  <c r="K121" i="2"/>
  <c r="I264" i="1"/>
  <c r="I121" i="2" s="1"/>
  <c r="G264" i="1"/>
  <c r="G121" i="2" s="1"/>
  <c r="K861" i="1"/>
  <c r="G861" i="1"/>
  <c r="K566" i="1"/>
  <c r="I566" i="1"/>
  <c r="G566" i="1"/>
  <c r="K484" i="1"/>
  <c r="I484" i="1"/>
  <c r="U109" i="2"/>
  <c r="K471" i="1"/>
  <c r="I471" i="1"/>
  <c r="G471" i="1"/>
  <c r="U106" i="2"/>
  <c r="K106" i="2"/>
  <c r="I183" i="1"/>
  <c r="I106" i="2" s="1"/>
  <c r="G183" i="1"/>
  <c r="G106" i="2" s="1"/>
  <c r="K936" i="1"/>
  <c r="I936" i="1"/>
  <c r="K556" i="1"/>
  <c r="I556" i="1"/>
  <c r="U96" i="2"/>
  <c r="K96" i="2"/>
  <c r="I548" i="1"/>
  <c r="I96" i="2" s="1"/>
  <c r="G548" i="1"/>
  <c r="G96" i="2" s="1"/>
  <c r="K334" i="1"/>
  <c r="I334" i="1"/>
  <c r="G334" i="1"/>
  <c r="K287" i="1"/>
  <c r="I287" i="1"/>
  <c r="G287" i="1"/>
  <c r="U90" i="2"/>
  <c r="K90" i="2"/>
  <c r="I38" i="1"/>
  <c r="I90" i="2" s="1"/>
  <c r="G38" i="1"/>
  <c r="G90" i="2" s="1"/>
  <c r="K937" i="1"/>
  <c r="I937" i="1"/>
  <c r="G937" i="1"/>
  <c r="U85" i="2"/>
  <c r="K846" i="1"/>
  <c r="I846" i="1"/>
  <c r="G846" i="1"/>
  <c r="K634" i="1"/>
  <c r="G634" i="1"/>
  <c r="K404" i="1"/>
  <c r="I404" i="1"/>
  <c r="G404" i="1"/>
  <c r="U77" i="2"/>
  <c r="K250" i="1"/>
  <c r="K77" i="2" s="1"/>
  <c r="I250" i="1"/>
  <c r="I77" i="2" s="1"/>
  <c r="G250" i="1"/>
  <c r="G77" i="2" s="1"/>
  <c r="K100" i="1"/>
  <c r="I100" i="1"/>
  <c r="G100" i="1"/>
  <c r="K935" i="1"/>
  <c r="I935" i="1"/>
  <c r="K719" i="1"/>
  <c r="N719" i="1" s="1"/>
  <c r="I719" i="1"/>
  <c r="G719" i="1"/>
  <c r="U69" i="2"/>
  <c r="K696" i="1"/>
  <c r="K69" i="2" s="1"/>
  <c r="I696" i="1"/>
  <c r="I69" i="2" s="1"/>
  <c r="G696" i="1"/>
  <c r="G69" i="2" s="1"/>
  <c r="K478" i="1"/>
  <c r="I478" i="1"/>
  <c r="G478" i="1"/>
  <c r="K402" i="1"/>
  <c r="G402" i="1"/>
  <c r="K335" i="1"/>
  <c r="I335" i="1"/>
  <c r="G335" i="1"/>
  <c r="K163" i="1"/>
  <c r="I163" i="1"/>
  <c r="G163" i="1"/>
  <c r="U61" i="2"/>
  <c r="K61" i="2"/>
  <c r="I36" i="1"/>
  <c r="I61" i="2" s="1"/>
  <c r="G36" i="1"/>
  <c r="G61" i="2" s="1"/>
  <c r="K855" i="1"/>
  <c r="I855" i="1"/>
  <c r="G855" i="1"/>
  <c r="BJ19" i="22"/>
  <c r="AX19" i="22"/>
  <c r="K791" i="1"/>
  <c r="I791" i="1"/>
  <c r="AI19" i="22" s="1"/>
  <c r="G791" i="1"/>
  <c r="AG19" i="22" s="1"/>
  <c r="K720" i="1"/>
  <c r="I720" i="1"/>
  <c r="G720" i="1"/>
  <c r="K636" i="1"/>
  <c r="T636" i="1" s="1"/>
  <c r="I636" i="1"/>
  <c r="G636" i="1"/>
  <c r="U53" i="2"/>
  <c r="K53" i="2"/>
  <c r="I536" i="1"/>
  <c r="I53" i="2" s="1"/>
  <c r="G536" i="1"/>
  <c r="G53" i="2" s="1"/>
  <c r="K398" i="1"/>
  <c r="G398" i="1"/>
  <c r="K329" i="1"/>
  <c r="G329" i="1"/>
  <c r="K262" i="1"/>
  <c r="I262" i="1"/>
  <c r="G262" i="1"/>
  <c r="U49" i="2"/>
  <c r="K49" i="2"/>
  <c r="I181" i="1"/>
  <c r="I49" i="2" s="1"/>
  <c r="G181" i="1"/>
  <c r="G49" i="2" s="1"/>
  <c r="K860" i="1"/>
  <c r="I860" i="1"/>
  <c r="G860" i="1"/>
  <c r="K789" i="1"/>
  <c r="N789" i="1" s="1"/>
  <c r="I789" i="1"/>
  <c r="G789" i="1"/>
  <c r="K718" i="1"/>
  <c r="I718" i="1"/>
  <c r="G718" i="1"/>
  <c r="K632" i="1"/>
  <c r="I632" i="1"/>
  <c r="G632" i="1"/>
  <c r="K564" i="1"/>
  <c r="I564" i="1"/>
  <c r="G564" i="1"/>
  <c r="U39" i="2"/>
  <c r="K39" i="2"/>
  <c r="I530" i="1"/>
  <c r="I39" i="2" s="1"/>
  <c r="G530" i="1"/>
  <c r="G39" i="2" s="1"/>
  <c r="K332" i="1"/>
  <c r="I332" i="1"/>
  <c r="U36" i="2"/>
  <c r="K36" i="2"/>
  <c r="I261" i="1"/>
  <c r="I36" i="2" s="1"/>
  <c r="G261" i="1"/>
  <c r="G36" i="2" s="1"/>
  <c r="K11" i="1"/>
  <c r="K5" i="11" s="1"/>
  <c r="I11" i="1"/>
  <c r="G11" i="1"/>
  <c r="K919" i="1"/>
  <c r="T919" i="1" s="1"/>
  <c r="I919" i="1"/>
  <c r="G919" i="1"/>
  <c r="BJ18" i="22"/>
  <c r="AX18" i="22"/>
  <c r="K790" i="1"/>
  <c r="I790" i="1"/>
  <c r="AI18" i="22" s="1"/>
  <c r="G790" i="1"/>
  <c r="AG18" i="22" s="1"/>
  <c r="K716" i="1"/>
  <c r="I716" i="1"/>
  <c r="K637" i="1"/>
  <c r="I637" i="1"/>
  <c r="G637" i="1"/>
  <c r="K560" i="1"/>
  <c r="I560" i="1"/>
  <c r="G560" i="1"/>
  <c r="K403" i="1"/>
  <c r="I403" i="1"/>
  <c r="G403" i="1"/>
  <c r="K333" i="1"/>
  <c r="I333" i="1"/>
  <c r="G333" i="1"/>
  <c r="U8" i="2"/>
  <c r="K323" i="1"/>
  <c r="K8" i="2" s="1"/>
  <c r="I323" i="1"/>
  <c r="I8" i="2" s="1"/>
  <c r="G323" i="1"/>
  <c r="G8" i="2" s="1"/>
  <c r="U6" i="2"/>
  <c r="K6" i="2"/>
  <c r="I97" i="1"/>
  <c r="G97" i="1"/>
  <c r="K920" i="1"/>
  <c r="I920" i="1"/>
  <c r="G920" i="1"/>
  <c r="K859" i="1"/>
  <c r="I859" i="1"/>
  <c r="G859" i="1"/>
  <c r="K787" i="1"/>
  <c r="I787" i="1"/>
  <c r="G787" i="1"/>
  <c r="K717" i="1"/>
  <c r="I717" i="1"/>
  <c r="K638" i="1"/>
  <c r="G638" i="1"/>
  <c r="K565" i="1"/>
  <c r="I565" i="1"/>
  <c r="G565" i="1"/>
  <c r="K483" i="1"/>
  <c r="I483" i="1"/>
  <c r="G483" i="1"/>
  <c r="K399" i="1"/>
  <c r="I399" i="1"/>
  <c r="G399" i="1"/>
  <c r="U22" i="2"/>
  <c r="K324" i="1"/>
  <c r="K22" i="2" s="1"/>
  <c r="I324" i="1"/>
  <c r="I22" i="2" s="1"/>
  <c r="G324" i="1"/>
  <c r="G22" i="2" s="1"/>
  <c r="U20" i="2"/>
  <c r="K20" i="2"/>
  <c r="I98" i="1"/>
  <c r="G98" i="1"/>
  <c r="K302" i="1"/>
  <c r="I302" i="1"/>
  <c r="G302" i="1"/>
  <c r="U160" i="8"/>
  <c r="K160" i="8"/>
  <c r="I152" i="1"/>
  <c r="G152" i="1"/>
  <c r="BK105" i="12"/>
  <c r="BJ105" i="12"/>
  <c r="BI105" i="12"/>
  <c r="BH105" i="12"/>
  <c r="BG105" i="12"/>
  <c r="BF105" i="12"/>
  <c r="BE105" i="12"/>
  <c r="BD105" i="12"/>
  <c r="BC105" i="12"/>
  <c r="BB105" i="12"/>
  <c r="BA105" i="12"/>
  <c r="AZ105" i="12"/>
  <c r="AY105" i="12"/>
  <c r="AX105" i="12"/>
  <c r="AW105" i="12"/>
  <c r="AV105" i="12"/>
  <c r="AU105" i="12"/>
  <c r="AT105" i="12"/>
  <c r="AS105" i="12"/>
  <c r="AR105" i="12"/>
  <c r="AQ105" i="12"/>
  <c r="AP105" i="12"/>
  <c r="AO105" i="12"/>
  <c r="AN105" i="12"/>
  <c r="AM105" i="12"/>
  <c r="AL105" i="12"/>
  <c r="AK105" i="12"/>
  <c r="AJ105" i="12"/>
  <c r="AI105" i="12"/>
  <c r="AH105" i="12"/>
  <c r="AG105" i="12"/>
  <c r="AF105" i="12"/>
  <c r="AE105" i="12"/>
  <c r="AD105" i="12"/>
  <c r="AC105" i="12"/>
  <c r="AB105" i="12"/>
  <c r="AA105" i="12"/>
  <c r="Z105" i="12"/>
  <c r="Y105" i="12"/>
  <c r="X105" i="12"/>
  <c r="W105" i="12"/>
  <c r="V105" i="12"/>
  <c r="K245" i="1"/>
  <c r="I245" i="1"/>
  <c r="BK45" i="12"/>
  <c r="BJ45" i="12"/>
  <c r="BI45" i="12"/>
  <c r="BH45" i="12"/>
  <c r="BG45" i="12"/>
  <c r="BF45" i="12"/>
  <c r="BE45" i="12"/>
  <c r="BD45" i="12"/>
  <c r="BC45" i="12"/>
  <c r="BB45" i="12"/>
  <c r="BA45" i="12"/>
  <c r="AZ45" i="12"/>
  <c r="AY45" i="12"/>
  <c r="AX45" i="12"/>
  <c r="AW45" i="12"/>
  <c r="AV45" i="12"/>
  <c r="AU45" i="12"/>
  <c r="AT45" i="12"/>
  <c r="AS45" i="12"/>
  <c r="AR45" i="12"/>
  <c r="AQ45" i="12"/>
  <c r="AP45" i="12"/>
  <c r="AO45" i="12"/>
  <c r="AN45" i="12"/>
  <c r="AM45" i="12"/>
  <c r="AL45" i="12"/>
  <c r="AK45" i="12"/>
  <c r="AJ45" i="12"/>
  <c r="AI45" i="12"/>
  <c r="AH45" i="12"/>
  <c r="AG45" i="12"/>
  <c r="AF45" i="12"/>
  <c r="AE45" i="12"/>
  <c r="AD45" i="12"/>
  <c r="AC45" i="12"/>
  <c r="AB45" i="12"/>
  <c r="AA45" i="12"/>
  <c r="Z45" i="12"/>
  <c r="Y45" i="12"/>
  <c r="X45" i="12"/>
  <c r="W45" i="12"/>
  <c r="V45" i="12"/>
  <c r="BK44" i="12"/>
  <c r="BJ44" i="12"/>
  <c r="BI44" i="12"/>
  <c r="BH44" i="12"/>
  <c r="BG44" i="12"/>
  <c r="BF44" i="12"/>
  <c r="BE44" i="12"/>
  <c r="BD44" i="12"/>
  <c r="BC44" i="12"/>
  <c r="BB44" i="12"/>
  <c r="BA44" i="12"/>
  <c r="AZ44" i="12"/>
  <c r="AY44" i="12"/>
  <c r="AX44" i="12"/>
  <c r="AW44" i="12"/>
  <c r="AV44" i="12"/>
  <c r="AU44" i="12"/>
  <c r="AT44" i="12"/>
  <c r="AS44" i="12"/>
  <c r="AR44" i="12"/>
  <c r="AQ44" i="12"/>
  <c r="AP44" i="12"/>
  <c r="AO44" i="12"/>
  <c r="AN44" i="12"/>
  <c r="AM44" i="12"/>
  <c r="AL44" i="12"/>
  <c r="AK44" i="12"/>
  <c r="AJ44" i="12"/>
  <c r="AI44" i="12"/>
  <c r="AH44" i="12"/>
  <c r="AG44" i="12"/>
  <c r="AF44" i="12"/>
  <c r="AE44" i="12"/>
  <c r="AD44" i="12"/>
  <c r="AC44" i="12"/>
  <c r="AB44" i="12"/>
  <c r="AA44" i="12"/>
  <c r="Z44" i="12"/>
  <c r="Y44" i="12"/>
  <c r="X44" i="12"/>
  <c r="W44" i="12"/>
  <c r="V44" i="12"/>
  <c r="BK43" i="12"/>
  <c r="BJ43" i="12"/>
  <c r="BI43" i="12"/>
  <c r="BH43" i="12"/>
  <c r="BG43" i="12"/>
  <c r="BF43" i="12"/>
  <c r="BE43" i="12"/>
  <c r="BD43" i="12"/>
  <c r="BC43" i="12"/>
  <c r="BB43" i="12"/>
  <c r="BA43" i="12"/>
  <c r="AZ43" i="12"/>
  <c r="AY43" i="12"/>
  <c r="AX43" i="12"/>
  <c r="AW43" i="12"/>
  <c r="AV43" i="12"/>
  <c r="AU43" i="12"/>
  <c r="AT43" i="12"/>
  <c r="AS43" i="12"/>
  <c r="AR43" i="12"/>
  <c r="AQ43" i="12"/>
  <c r="AP43" i="12"/>
  <c r="AO43" i="12"/>
  <c r="AN43" i="12"/>
  <c r="AM43" i="12"/>
  <c r="AL43" i="12"/>
  <c r="AK43" i="12"/>
  <c r="AJ43" i="12"/>
  <c r="AI43" i="12"/>
  <c r="AH43" i="12"/>
  <c r="AG43" i="12"/>
  <c r="AF43" i="12"/>
  <c r="AE43" i="12"/>
  <c r="AD43" i="12"/>
  <c r="AC43" i="12"/>
  <c r="AB43" i="12"/>
  <c r="AA43" i="12"/>
  <c r="Z43" i="12"/>
  <c r="Y43" i="12"/>
  <c r="X43" i="12"/>
  <c r="W43" i="12"/>
  <c r="V43" i="12"/>
  <c r="BK42" i="12"/>
  <c r="BJ42" i="12"/>
  <c r="BI42" i="12"/>
  <c r="BH42" i="12"/>
  <c r="BG42" i="12"/>
  <c r="BF42" i="12"/>
  <c r="BE42" i="12"/>
  <c r="BD42" i="12"/>
  <c r="BC42" i="12"/>
  <c r="BB42" i="12"/>
  <c r="BA42" i="12"/>
  <c r="AZ42" i="12"/>
  <c r="AY42" i="12"/>
  <c r="AX42" i="12"/>
  <c r="AW42" i="12"/>
  <c r="AV42" i="12"/>
  <c r="AU42" i="12"/>
  <c r="AT42" i="12"/>
  <c r="AS42" i="12"/>
  <c r="AR42" i="12"/>
  <c r="AQ42" i="12"/>
  <c r="AP42" i="12"/>
  <c r="AO42" i="12"/>
  <c r="AN42" i="12"/>
  <c r="AM42" i="12"/>
  <c r="AL42" i="12"/>
  <c r="AK42" i="12"/>
  <c r="AJ42" i="12"/>
  <c r="AI42" i="12"/>
  <c r="AH42" i="12"/>
  <c r="AG42" i="12"/>
  <c r="AF42" i="12"/>
  <c r="AE42" i="12"/>
  <c r="AD42" i="12"/>
  <c r="AC42" i="12"/>
  <c r="AB42" i="12"/>
  <c r="AA42" i="12"/>
  <c r="Z42" i="12"/>
  <c r="Y42" i="12"/>
  <c r="X42" i="12"/>
  <c r="W42" i="12"/>
  <c r="V42" i="12"/>
  <c r="BK41" i="12"/>
  <c r="BJ41" i="12"/>
  <c r="BI41" i="12"/>
  <c r="BH41" i="12"/>
  <c r="BG41" i="12"/>
  <c r="BF41" i="12"/>
  <c r="BE41" i="12"/>
  <c r="BD41" i="12"/>
  <c r="BC41" i="12"/>
  <c r="BB41" i="12"/>
  <c r="BA41" i="12"/>
  <c r="AZ41" i="12"/>
  <c r="AY41" i="12"/>
  <c r="AX41" i="12"/>
  <c r="AW41" i="12"/>
  <c r="AV41" i="12"/>
  <c r="AU41" i="12"/>
  <c r="AT41" i="12"/>
  <c r="AS41" i="12"/>
  <c r="AR41" i="12"/>
  <c r="AQ41" i="12"/>
  <c r="AP41" i="12"/>
  <c r="AO41" i="12"/>
  <c r="AN41" i="12"/>
  <c r="AM41" i="12"/>
  <c r="AL41" i="12"/>
  <c r="AK41" i="12"/>
  <c r="AJ41" i="12"/>
  <c r="AI41" i="12"/>
  <c r="AH41" i="12"/>
  <c r="AG41" i="12"/>
  <c r="AF41" i="12"/>
  <c r="AE41" i="12"/>
  <c r="AD41" i="12"/>
  <c r="AC41" i="12"/>
  <c r="AB41" i="12"/>
  <c r="AA41" i="12"/>
  <c r="Z41" i="12"/>
  <c r="Y41" i="12"/>
  <c r="X41" i="12"/>
  <c r="W41" i="12"/>
  <c r="V41" i="12"/>
  <c r="BK40" i="12"/>
  <c r="BJ40" i="12"/>
  <c r="BI40" i="12"/>
  <c r="BH40" i="12"/>
  <c r="BG40" i="12"/>
  <c r="BF40" i="12"/>
  <c r="BE40" i="12"/>
  <c r="BD40" i="12"/>
  <c r="BC40" i="12"/>
  <c r="BB40" i="12"/>
  <c r="BA40" i="12"/>
  <c r="AZ40" i="12"/>
  <c r="AY40" i="12"/>
  <c r="AX40" i="12"/>
  <c r="AW40" i="12"/>
  <c r="AV40" i="12"/>
  <c r="AU40" i="12"/>
  <c r="AT40" i="12"/>
  <c r="AS40" i="12"/>
  <c r="AR40" i="12"/>
  <c r="AQ40" i="12"/>
  <c r="AP40" i="12"/>
  <c r="AO40" i="12"/>
  <c r="AN40" i="12"/>
  <c r="AM40" i="12"/>
  <c r="AL40" i="12"/>
  <c r="AK40" i="12"/>
  <c r="AJ40" i="12"/>
  <c r="AI40" i="12"/>
  <c r="AH40" i="12"/>
  <c r="AG40" i="12"/>
  <c r="AF40" i="12"/>
  <c r="AE40" i="12"/>
  <c r="AD40" i="12"/>
  <c r="AC40" i="12"/>
  <c r="AB40" i="12"/>
  <c r="AA40" i="12"/>
  <c r="Z40" i="12"/>
  <c r="Y40" i="12"/>
  <c r="X40" i="12"/>
  <c r="W40" i="12"/>
  <c r="V40" i="12"/>
  <c r="BK39" i="12"/>
  <c r="BJ39" i="12"/>
  <c r="BI39" i="12"/>
  <c r="BH39" i="12"/>
  <c r="BG39" i="12"/>
  <c r="BF39" i="12"/>
  <c r="BE39" i="12"/>
  <c r="BD39" i="12"/>
  <c r="BC39" i="12"/>
  <c r="BB39" i="12"/>
  <c r="BA39" i="12"/>
  <c r="AZ39" i="12"/>
  <c r="AY39" i="12"/>
  <c r="AX39" i="12"/>
  <c r="AW39" i="12"/>
  <c r="AV39" i="12"/>
  <c r="AU39" i="12"/>
  <c r="AT39" i="12"/>
  <c r="AS39" i="12"/>
  <c r="AR39" i="12"/>
  <c r="AQ39" i="12"/>
  <c r="AP39" i="12"/>
  <c r="AO39" i="12"/>
  <c r="AN39" i="12"/>
  <c r="AM39" i="12"/>
  <c r="AL39" i="12"/>
  <c r="AK39" i="12"/>
  <c r="AJ39" i="12"/>
  <c r="AI39" i="12"/>
  <c r="AH39" i="12"/>
  <c r="AG39" i="12"/>
  <c r="AF39" i="12"/>
  <c r="AE39" i="12"/>
  <c r="AD39" i="12"/>
  <c r="AC39" i="12"/>
  <c r="AB39" i="12"/>
  <c r="AA39" i="12"/>
  <c r="Z39" i="12"/>
  <c r="Y39" i="12"/>
  <c r="X39" i="12"/>
  <c r="W39" i="12"/>
  <c r="V39" i="12"/>
  <c r="BK38" i="12"/>
  <c r="BJ38" i="12"/>
  <c r="BI38" i="12"/>
  <c r="BH38" i="12"/>
  <c r="BG38" i="12"/>
  <c r="BF38" i="12"/>
  <c r="BE38" i="12"/>
  <c r="BD38" i="12"/>
  <c r="BC38" i="12"/>
  <c r="BB38" i="12"/>
  <c r="BA38" i="12"/>
  <c r="AZ38" i="12"/>
  <c r="AY38" i="12"/>
  <c r="AX38" i="12"/>
  <c r="AW38" i="12"/>
  <c r="AV38" i="12"/>
  <c r="AU38" i="12"/>
  <c r="AT38" i="12"/>
  <c r="AS38" i="12"/>
  <c r="AR38" i="12"/>
  <c r="AQ38" i="12"/>
  <c r="AP38" i="12"/>
  <c r="AO38" i="12"/>
  <c r="AN38" i="12"/>
  <c r="AM38" i="12"/>
  <c r="AL38" i="12"/>
  <c r="AK38" i="12"/>
  <c r="AJ38" i="12"/>
  <c r="AI38" i="12"/>
  <c r="AH38" i="12"/>
  <c r="AG38" i="12"/>
  <c r="AF38" i="12"/>
  <c r="AE38" i="12"/>
  <c r="AD38" i="12"/>
  <c r="AC38" i="12"/>
  <c r="AB38" i="12"/>
  <c r="AA38" i="12"/>
  <c r="Z38" i="12"/>
  <c r="Y38" i="12"/>
  <c r="X38" i="12"/>
  <c r="W38" i="12"/>
  <c r="V38" i="12"/>
  <c r="BK37" i="12"/>
  <c r="BJ37" i="12"/>
  <c r="BI37" i="12"/>
  <c r="BH37" i="12"/>
  <c r="BG37" i="12"/>
  <c r="BF37" i="12"/>
  <c r="BE37" i="12"/>
  <c r="BD37" i="12"/>
  <c r="BC37" i="12"/>
  <c r="BB37" i="12"/>
  <c r="BA37" i="12"/>
  <c r="AZ37" i="12"/>
  <c r="AY37" i="12"/>
  <c r="AX37" i="12"/>
  <c r="AW37" i="12"/>
  <c r="AV37" i="12"/>
  <c r="AU37" i="12"/>
  <c r="AT37" i="12"/>
  <c r="AS37" i="12"/>
  <c r="AR37" i="12"/>
  <c r="AQ37" i="12"/>
  <c r="AP37" i="12"/>
  <c r="AO37" i="12"/>
  <c r="AN37" i="12"/>
  <c r="AM37" i="12"/>
  <c r="AL37" i="12"/>
  <c r="AK37" i="12"/>
  <c r="AJ37" i="12"/>
  <c r="AI37" i="12"/>
  <c r="AH37" i="12"/>
  <c r="AG37" i="12"/>
  <c r="AF37" i="12"/>
  <c r="AE37" i="12"/>
  <c r="AD37" i="12"/>
  <c r="AC37" i="12"/>
  <c r="AB37" i="12"/>
  <c r="AA37" i="12"/>
  <c r="Z37" i="12"/>
  <c r="Y37" i="12"/>
  <c r="X37" i="12"/>
  <c r="W37" i="12"/>
  <c r="V37" i="12"/>
  <c r="BK36" i="12"/>
  <c r="BJ36" i="12"/>
  <c r="BI36" i="12"/>
  <c r="BH36" i="12"/>
  <c r="BG36" i="12"/>
  <c r="BF36" i="12"/>
  <c r="BE36" i="12"/>
  <c r="BD36" i="12"/>
  <c r="BC36" i="12"/>
  <c r="BB36" i="12"/>
  <c r="BA36" i="12"/>
  <c r="AZ36" i="12"/>
  <c r="AY36" i="12"/>
  <c r="AX36" i="12"/>
  <c r="AW36" i="12"/>
  <c r="AV36" i="12"/>
  <c r="AU36" i="12"/>
  <c r="AT36" i="12"/>
  <c r="AS36" i="12"/>
  <c r="AR36" i="12"/>
  <c r="AQ36" i="12"/>
  <c r="AP36" i="12"/>
  <c r="AO36" i="12"/>
  <c r="AN36" i="12"/>
  <c r="AM36" i="12"/>
  <c r="AL36" i="12"/>
  <c r="AK36" i="12"/>
  <c r="AJ36" i="12"/>
  <c r="AI36" i="12"/>
  <c r="AH36" i="12"/>
  <c r="AG36" i="12"/>
  <c r="AF36" i="12"/>
  <c r="AE36" i="12"/>
  <c r="AD36" i="12"/>
  <c r="AC36" i="12"/>
  <c r="AB36" i="12"/>
  <c r="AA36" i="12"/>
  <c r="Z36" i="12"/>
  <c r="Y36" i="12"/>
  <c r="X36" i="12"/>
  <c r="W36" i="12"/>
  <c r="V36" i="12"/>
  <c r="BK35" i="12"/>
  <c r="BJ35" i="12"/>
  <c r="BI35" i="12"/>
  <c r="BH35" i="12"/>
  <c r="BG35" i="12"/>
  <c r="BF35" i="12"/>
  <c r="BE35" i="12"/>
  <c r="BD35" i="12"/>
  <c r="BC35" i="12"/>
  <c r="BB35" i="12"/>
  <c r="BA35" i="12"/>
  <c r="AZ35" i="12"/>
  <c r="AY35" i="12"/>
  <c r="AX35" i="12"/>
  <c r="AW35" i="12"/>
  <c r="AV35" i="12"/>
  <c r="AU35" i="12"/>
  <c r="AT35" i="12"/>
  <c r="AS35" i="12"/>
  <c r="AR35" i="12"/>
  <c r="AQ35" i="12"/>
  <c r="AP35" i="12"/>
  <c r="AO35" i="12"/>
  <c r="AN35" i="12"/>
  <c r="AM35" i="12"/>
  <c r="AL35" i="12"/>
  <c r="AK35" i="12"/>
  <c r="AJ35" i="12"/>
  <c r="AI35" i="12"/>
  <c r="AH35" i="12"/>
  <c r="AG35" i="12"/>
  <c r="AF35" i="12"/>
  <c r="AE35" i="12"/>
  <c r="AD35" i="12"/>
  <c r="AC35" i="12"/>
  <c r="AB35" i="12"/>
  <c r="AA35" i="12"/>
  <c r="Z35" i="12"/>
  <c r="Y35" i="12"/>
  <c r="X35" i="12"/>
  <c r="W35" i="12"/>
  <c r="V35" i="12"/>
  <c r="BK34" i="12"/>
  <c r="BJ34" i="12"/>
  <c r="BI34" i="12"/>
  <c r="BH34" i="12"/>
  <c r="BG34" i="12"/>
  <c r="BF34" i="12"/>
  <c r="BE34" i="12"/>
  <c r="BD34" i="12"/>
  <c r="BC34" i="12"/>
  <c r="BB34" i="12"/>
  <c r="BA34" i="12"/>
  <c r="AZ34" i="12"/>
  <c r="AY34" i="12"/>
  <c r="AX34" i="12"/>
  <c r="AW34" i="12"/>
  <c r="AV34" i="12"/>
  <c r="AU34" i="12"/>
  <c r="AT34" i="12"/>
  <c r="AS34" i="12"/>
  <c r="AR34" i="12"/>
  <c r="AQ34" i="12"/>
  <c r="AP34" i="12"/>
  <c r="AO34" i="12"/>
  <c r="AN34" i="12"/>
  <c r="AM34" i="12"/>
  <c r="AL34" i="12"/>
  <c r="AK34" i="12"/>
  <c r="AJ34" i="12"/>
  <c r="AI34" i="12"/>
  <c r="AH34" i="12"/>
  <c r="AG34" i="12"/>
  <c r="AF34" i="12"/>
  <c r="AE34" i="12"/>
  <c r="AD34" i="12"/>
  <c r="AC34" i="12"/>
  <c r="AB34" i="12"/>
  <c r="AA34" i="12"/>
  <c r="Z34" i="12"/>
  <c r="Y34" i="12"/>
  <c r="X34" i="12"/>
  <c r="W34" i="12"/>
  <c r="V34" i="12"/>
  <c r="AK167" i="22" l="1"/>
  <c r="T30" i="9"/>
  <c r="T101" i="9"/>
  <c r="T861" i="1"/>
  <c r="T16" i="9"/>
  <c r="T87" i="9"/>
  <c r="T128" i="5"/>
  <c r="T86" i="5"/>
  <c r="T100" i="5"/>
  <c r="T44" i="5"/>
  <c r="AN115" i="22"/>
  <c r="T72" i="5"/>
  <c r="T30" i="5"/>
  <c r="AG97" i="22"/>
  <c r="AX100" i="22"/>
  <c r="AI118" i="22"/>
  <c r="AK97" i="22"/>
  <c r="T859" i="1"/>
  <c r="BJ115" i="22"/>
  <c r="AX97" i="22"/>
  <c r="AG100" i="22"/>
  <c r="AG115" i="22"/>
  <c r="AX118" i="22"/>
  <c r="BJ97" i="22"/>
  <c r="AK100" i="22"/>
  <c r="AI115" i="22"/>
  <c r="AG118" i="22"/>
  <c r="BJ118" i="22"/>
  <c r="AK115" i="22"/>
  <c r="AI97" i="22"/>
  <c r="BJ100" i="22"/>
  <c r="AX115" i="22"/>
  <c r="AK118" i="22"/>
  <c r="P806" i="1"/>
  <c r="N71" i="5"/>
  <c r="N15" i="5"/>
  <c r="P809" i="1"/>
  <c r="N113" i="5"/>
  <c r="N43" i="5"/>
  <c r="P810" i="1"/>
  <c r="N29" i="5"/>
  <c r="N127" i="5"/>
  <c r="P807" i="1"/>
  <c r="N141" i="5"/>
  <c r="N57" i="5"/>
  <c r="P789" i="1"/>
  <c r="N43" i="2"/>
  <c r="N71" i="2"/>
  <c r="AK18" i="22"/>
  <c r="G18" i="22" s="1"/>
  <c r="T790" i="1"/>
  <c r="AK38" i="22"/>
  <c r="T807" i="1"/>
  <c r="AK20" i="22"/>
  <c r="T792" i="1"/>
  <c r="X144" i="22"/>
  <c r="X92" i="22"/>
  <c r="X12" i="22"/>
  <c r="X98" i="22"/>
  <c r="X37" i="22"/>
  <c r="X128" i="22"/>
  <c r="X113" i="22"/>
  <c r="X107" i="22"/>
  <c r="X43" i="22"/>
  <c r="X40" i="22"/>
  <c r="X119" i="22"/>
  <c r="X46" i="22"/>
  <c r="X104" i="22"/>
  <c r="X9" i="22"/>
  <c r="P749" i="1"/>
  <c r="N28" i="9"/>
  <c r="N57" i="9"/>
  <c r="T735" i="1"/>
  <c r="T14" i="5" s="1"/>
  <c r="N735" i="1"/>
  <c r="P719" i="1"/>
  <c r="N70" i="2"/>
  <c r="N99" i="2"/>
  <c r="AX12" i="22"/>
  <c r="AX15" i="22"/>
  <c r="AK4" i="22"/>
  <c r="AK17" i="22"/>
  <c r="AK14" i="22"/>
  <c r="BJ12" i="22"/>
  <c r="BJ15" i="22"/>
  <c r="AX4" i="22"/>
  <c r="AX17" i="22"/>
  <c r="AX14" i="22"/>
  <c r="BJ4" i="22"/>
  <c r="BJ14" i="22"/>
  <c r="BJ17" i="22"/>
  <c r="AG13" i="22"/>
  <c r="AG16" i="22"/>
  <c r="AK12" i="22"/>
  <c r="G8" i="22" s="1"/>
  <c r="AK15" i="22"/>
  <c r="G15" i="22" s="1"/>
  <c r="AI13" i="22"/>
  <c r="AI16" i="22"/>
  <c r="AI4" i="22"/>
  <c r="AI14" i="22"/>
  <c r="AI17" i="22"/>
  <c r="AK13" i="22"/>
  <c r="G11" i="22" s="1"/>
  <c r="AK16" i="22"/>
  <c r="AG12" i="22"/>
  <c r="AG15" i="22"/>
  <c r="AX13" i="22"/>
  <c r="AX16" i="22"/>
  <c r="AI12" i="22"/>
  <c r="AI15" i="22"/>
  <c r="AG4" i="22"/>
  <c r="AG14" i="22"/>
  <c r="AG17" i="22"/>
  <c r="BJ13" i="22"/>
  <c r="BJ16" i="22"/>
  <c r="AK73" i="22"/>
  <c r="G42" i="22" s="1"/>
  <c r="AK60" i="22"/>
  <c r="AG77" i="22"/>
  <c r="AG87" i="22"/>
  <c r="AI86" i="22"/>
  <c r="AI76" i="22"/>
  <c r="AX73" i="22"/>
  <c r="AX60" i="22"/>
  <c r="AI77" i="22"/>
  <c r="AI87" i="22"/>
  <c r="AK86" i="22"/>
  <c r="AK76" i="22"/>
  <c r="G164" i="22" s="1"/>
  <c r="AG61" i="22"/>
  <c r="AG74" i="22"/>
  <c r="BJ73" i="22"/>
  <c r="BJ60" i="22"/>
  <c r="AK87" i="22"/>
  <c r="AK77" i="22"/>
  <c r="G97" i="22" s="1"/>
  <c r="AX86" i="22"/>
  <c r="AX76" i="22"/>
  <c r="AI61" i="22"/>
  <c r="AI74" i="22"/>
  <c r="AG119" i="22"/>
  <c r="AG113" i="22"/>
  <c r="AX87" i="22"/>
  <c r="AX77" i="22"/>
  <c r="BJ76" i="22"/>
  <c r="BJ86" i="22"/>
  <c r="AK61" i="22"/>
  <c r="AK74" i="22"/>
  <c r="G45" i="22" s="1"/>
  <c r="AI119" i="22"/>
  <c r="AI113" i="22"/>
  <c r="AU159" i="22"/>
  <c r="AU169" i="22"/>
  <c r="BJ77" i="22"/>
  <c r="BJ87" i="22"/>
  <c r="AX61" i="22"/>
  <c r="AX74" i="22"/>
  <c r="BJ61" i="22"/>
  <c r="BJ74" i="22"/>
  <c r="AX119" i="22"/>
  <c r="AX113" i="22"/>
  <c r="AG73" i="22"/>
  <c r="AG60" i="22"/>
  <c r="BJ119" i="22"/>
  <c r="BJ113" i="22"/>
  <c r="AK19" i="22"/>
  <c r="G21" i="22" s="1"/>
  <c r="AI73" i="22"/>
  <c r="AI60" i="22"/>
  <c r="AG76" i="22"/>
  <c r="AG86" i="22"/>
  <c r="AK75" i="22"/>
  <c r="G167" i="22" s="1"/>
  <c r="AU22" i="22"/>
  <c r="AX44" i="22"/>
  <c r="AQ136" i="9"/>
  <c r="AX167" i="22"/>
  <c r="BJ44" i="22"/>
  <c r="AX35" i="22"/>
  <c r="BC136" i="9"/>
  <c r="BJ167" i="22"/>
  <c r="BJ35" i="22"/>
  <c r="AK35" i="22"/>
  <c r="AG44" i="22"/>
  <c r="T736" i="1"/>
  <c r="AI44" i="22"/>
  <c r="AG35" i="22"/>
  <c r="X86" i="22"/>
  <c r="AK44" i="22"/>
  <c r="AI35" i="22"/>
  <c r="T42" i="5"/>
  <c r="T56" i="5"/>
  <c r="T28" i="5"/>
  <c r="T112" i="5"/>
  <c r="K85" i="2"/>
  <c r="G118" i="22"/>
  <c r="G85" i="2"/>
  <c r="I85" i="2"/>
  <c r="T98" i="2"/>
  <c r="T55" i="2"/>
  <c r="T634" i="1"/>
  <c r="T637" i="1"/>
  <c r="T632" i="1"/>
  <c r="T654" i="1"/>
  <c r="T41" i="5"/>
  <c r="T83" i="5"/>
  <c r="T564" i="1"/>
  <c r="T111" i="9"/>
  <c r="T12" i="9"/>
  <c r="T68" i="2"/>
  <c r="T12" i="2"/>
  <c r="T484" i="1"/>
  <c r="T496" i="1"/>
  <c r="T498" i="1"/>
  <c r="T483" i="1"/>
  <c r="I109" i="2"/>
  <c r="K109" i="2"/>
  <c r="G109" i="2"/>
  <c r="T403" i="1"/>
  <c r="T399" i="1"/>
  <c r="G38" i="5"/>
  <c r="I38" i="5"/>
  <c r="K38" i="5"/>
  <c r="G52" i="5"/>
  <c r="G80" i="5"/>
  <c r="T431" i="1"/>
  <c r="G24" i="5"/>
  <c r="I52" i="5"/>
  <c r="I80" i="5"/>
  <c r="I24" i="5"/>
  <c r="K52" i="5"/>
  <c r="K80" i="5"/>
  <c r="T398" i="1"/>
  <c r="K24" i="5"/>
  <c r="T415" i="1"/>
  <c r="T417" i="1"/>
  <c r="T368" i="1"/>
  <c r="T329" i="1"/>
  <c r="T23" i="5"/>
  <c r="T37" i="5"/>
  <c r="T266" i="1"/>
  <c r="T149" i="2" s="1"/>
  <c r="T106" i="5"/>
  <c r="T120" i="5"/>
  <c r="T64" i="5"/>
  <c r="T134" i="5"/>
  <c r="K123" i="9"/>
  <c r="T302" i="1"/>
  <c r="T221" i="1"/>
  <c r="T245" i="1"/>
  <c r="K136" i="9"/>
  <c r="T225" i="1"/>
  <c r="T34" i="11"/>
  <c r="T34" i="5"/>
  <c r="T34" i="10"/>
  <c r="T90" i="5"/>
  <c r="I160" i="8"/>
  <c r="I6" i="2"/>
  <c r="K6" i="9"/>
  <c r="G118" i="5"/>
  <c r="G48" i="5"/>
  <c r="I118" i="5"/>
  <c r="G132" i="5"/>
  <c r="G6" i="2"/>
  <c r="G133" i="2"/>
  <c r="G6" i="5"/>
  <c r="I48" i="5"/>
  <c r="I132" i="5"/>
  <c r="G20" i="2"/>
  <c r="I6" i="5"/>
  <c r="K34" i="10"/>
  <c r="I20" i="2"/>
  <c r="G62" i="5"/>
  <c r="G160" i="8"/>
  <c r="K20" i="11"/>
  <c r="I62" i="5"/>
  <c r="K34" i="11"/>
  <c r="K103" i="10"/>
  <c r="G90" i="5"/>
  <c r="G34" i="10"/>
  <c r="I103" i="5"/>
  <c r="I117" i="11"/>
  <c r="G94" i="9"/>
  <c r="G9" i="9"/>
  <c r="K11" i="9"/>
  <c r="K25" i="9"/>
  <c r="I43" i="9"/>
  <c r="I15" i="9"/>
  <c r="U146" i="9"/>
  <c r="U17" i="9"/>
  <c r="G151" i="9"/>
  <c r="G22" i="9"/>
  <c r="I172" i="9"/>
  <c r="I29" i="9"/>
  <c r="U116" i="9"/>
  <c r="U31" i="9"/>
  <c r="G21" i="5"/>
  <c r="G136" i="9"/>
  <c r="I90" i="5"/>
  <c r="I34" i="10"/>
  <c r="I94" i="9"/>
  <c r="I9" i="9"/>
  <c r="G111" i="9"/>
  <c r="G12" i="9"/>
  <c r="K43" i="9"/>
  <c r="K15" i="9"/>
  <c r="I151" i="9"/>
  <c r="I22" i="9"/>
  <c r="G41" i="9"/>
  <c r="G27" i="9"/>
  <c r="K172" i="9"/>
  <c r="K29" i="9"/>
  <c r="G62" i="2"/>
  <c r="G20" i="11"/>
  <c r="G5" i="5"/>
  <c r="G89" i="11"/>
  <c r="I21" i="5"/>
  <c r="I136" i="9"/>
  <c r="G34" i="5"/>
  <c r="G34" i="11"/>
  <c r="K9" i="9"/>
  <c r="K94" i="9"/>
  <c r="I111" i="9"/>
  <c r="I12" i="9"/>
  <c r="G87" i="9"/>
  <c r="G16" i="9"/>
  <c r="K151" i="9"/>
  <c r="K22" i="9"/>
  <c r="I41" i="9"/>
  <c r="I27" i="9"/>
  <c r="G101" i="9"/>
  <c r="G30" i="9"/>
  <c r="G162" i="8"/>
  <c r="G123" i="9"/>
  <c r="I62" i="2"/>
  <c r="I20" i="11"/>
  <c r="I5" i="5"/>
  <c r="I89" i="11"/>
  <c r="I34" i="5"/>
  <c r="I34" i="11"/>
  <c r="G49" i="5"/>
  <c r="G78" i="9"/>
  <c r="G77" i="5"/>
  <c r="G21" i="9"/>
  <c r="G167" i="9"/>
  <c r="G10" i="9"/>
  <c r="K12" i="9"/>
  <c r="K111" i="9"/>
  <c r="I16" i="9"/>
  <c r="I87" i="9"/>
  <c r="G80" i="9"/>
  <c r="G23" i="9"/>
  <c r="K41" i="9"/>
  <c r="K27" i="9"/>
  <c r="I101" i="9"/>
  <c r="I30" i="9"/>
  <c r="I134" i="2"/>
  <c r="I105" i="12"/>
  <c r="I162" i="8"/>
  <c r="I123" i="9"/>
  <c r="G33" i="2"/>
  <c r="G5" i="11"/>
  <c r="I49" i="5"/>
  <c r="I78" i="9"/>
  <c r="I77" i="5"/>
  <c r="I21" i="9"/>
  <c r="I167" i="9"/>
  <c r="I10" i="9"/>
  <c r="K87" i="9"/>
  <c r="K16" i="9"/>
  <c r="I80" i="9"/>
  <c r="I23" i="9"/>
  <c r="G57" i="9"/>
  <c r="G28" i="9"/>
  <c r="K101" i="9"/>
  <c r="K30" i="9"/>
  <c r="G76" i="2"/>
  <c r="G6" i="9"/>
  <c r="G47" i="5"/>
  <c r="G103" i="10"/>
  <c r="G150" i="9"/>
  <c r="G7" i="9"/>
  <c r="K167" i="9"/>
  <c r="K10" i="9"/>
  <c r="G146" i="9"/>
  <c r="G17" i="9"/>
  <c r="K80" i="9"/>
  <c r="K23" i="9"/>
  <c r="I57" i="9"/>
  <c r="I28" i="9"/>
  <c r="G116" i="9"/>
  <c r="G31" i="9"/>
  <c r="I76" i="2"/>
  <c r="I6" i="9"/>
  <c r="I47" i="5"/>
  <c r="I103" i="10"/>
  <c r="I150" i="9"/>
  <c r="I7" i="9"/>
  <c r="G25" i="9"/>
  <c r="G11" i="9"/>
  <c r="I146" i="9"/>
  <c r="I17" i="9"/>
  <c r="K28" i="9"/>
  <c r="K57" i="9"/>
  <c r="I116" i="9"/>
  <c r="I31" i="9"/>
  <c r="K134" i="2"/>
  <c r="K105" i="12"/>
  <c r="I33" i="2"/>
  <c r="I5" i="11"/>
  <c r="K149" i="2"/>
  <c r="K22" i="11"/>
  <c r="G103" i="5"/>
  <c r="G117" i="11"/>
  <c r="K150" i="9"/>
  <c r="K7" i="9"/>
  <c r="I25" i="9"/>
  <c r="I11" i="9"/>
  <c r="G15" i="9"/>
  <c r="G43" i="9"/>
  <c r="K146" i="9"/>
  <c r="K17" i="9"/>
  <c r="G172" i="9"/>
  <c r="G29" i="9"/>
  <c r="K116" i="9"/>
  <c r="K31" i="9"/>
  <c r="K162" i="8"/>
  <c r="G123" i="5"/>
  <c r="G39" i="5"/>
  <c r="K41" i="5"/>
  <c r="K83" i="5"/>
  <c r="G93" i="2"/>
  <c r="G92" i="5"/>
  <c r="I35" i="5"/>
  <c r="I7" i="5"/>
  <c r="G136" i="5"/>
  <c r="G10" i="5"/>
  <c r="K111" i="5"/>
  <c r="K13" i="5"/>
  <c r="I58" i="5"/>
  <c r="I16" i="5"/>
  <c r="I139" i="5"/>
  <c r="I27" i="5"/>
  <c r="G72" i="5"/>
  <c r="G30" i="5"/>
  <c r="I123" i="5"/>
  <c r="I39" i="5"/>
  <c r="G42" i="5"/>
  <c r="G56" i="5"/>
  <c r="K44" i="5"/>
  <c r="K100" i="5"/>
  <c r="G51" i="5"/>
  <c r="G65" i="5"/>
  <c r="K124" i="5"/>
  <c r="K54" i="5"/>
  <c r="I115" i="5"/>
  <c r="I59" i="5"/>
  <c r="G108" i="5"/>
  <c r="G66" i="5"/>
  <c r="K125" i="5"/>
  <c r="K69" i="5"/>
  <c r="G109" i="5"/>
  <c r="G81" i="5"/>
  <c r="K99" i="5"/>
  <c r="K85" i="5"/>
  <c r="G94" i="5"/>
  <c r="G122" i="5"/>
  <c r="K103" i="5"/>
  <c r="I142" i="5"/>
  <c r="I114" i="5"/>
  <c r="K127" i="5"/>
  <c r="K29" i="5"/>
  <c r="K50" i="5"/>
  <c r="K78" i="5"/>
  <c r="I93" i="2"/>
  <c r="I92" i="5"/>
  <c r="K35" i="5"/>
  <c r="K7" i="5"/>
  <c r="I136" i="5"/>
  <c r="I10" i="5"/>
  <c r="G98" i="5"/>
  <c r="G14" i="5"/>
  <c r="K58" i="5"/>
  <c r="K16" i="5"/>
  <c r="G25" i="5"/>
  <c r="G53" i="5"/>
  <c r="K139" i="5"/>
  <c r="K27" i="5"/>
  <c r="I72" i="5"/>
  <c r="I30" i="5"/>
  <c r="K123" i="5"/>
  <c r="K39" i="5"/>
  <c r="I56" i="5"/>
  <c r="I42" i="5"/>
  <c r="G143" i="5"/>
  <c r="G45" i="5"/>
  <c r="I65" i="5"/>
  <c r="I51" i="5"/>
  <c r="G97" i="5"/>
  <c r="G55" i="5"/>
  <c r="K115" i="5"/>
  <c r="K59" i="5"/>
  <c r="I66" i="5"/>
  <c r="I108" i="5"/>
  <c r="I109" i="5"/>
  <c r="I81" i="5"/>
  <c r="G128" i="5"/>
  <c r="G86" i="5"/>
  <c r="K90" i="5"/>
  <c r="I122" i="5"/>
  <c r="I94" i="5"/>
  <c r="G120" i="5"/>
  <c r="G106" i="5"/>
  <c r="K142" i="5"/>
  <c r="K114" i="5"/>
  <c r="K93" i="2"/>
  <c r="K92" i="5"/>
  <c r="G132" i="2"/>
  <c r="G61" i="5"/>
  <c r="G22" i="5"/>
  <c r="G8" i="5"/>
  <c r="K136" i="5"/>
  <c r="K10" i="5"/>
  <c r="I98" i="5"/>
  <c r="I14" i="5"/>
  <c r="G129" i="5"/>
  <c r="G17" i="5"/>
  <c r="K21" i="5"/>
  <c r="I53" i="5"/>
  <c r="I25" i="5"/>
  <c r="G112" i="5"/>
  <c r="G28" i="5"/>
  <c r="K72" i="5"/>
  <c r="K30" i="5"/>
  <c r="G68" i="5"/>
  <c r="G40" i="5"/>
  <c r="K56" i="5"/>
  <c r="K42" i="5"/>
  <c r="I143" i="5"/>
  <c r="I45" i="5"/>
  <c r="K65" i="5"/>
  <c r="K51" i="5"/>
  <c r="I55" i="5"/>
  <c r="I97" i="5"/>
  <c r="U59" i="5"/>
  <c r="U115" i="5"/>
  <c r="K108" i="5"/>
  <c r="K66" i="5"/>
  <c r="K81" i="5"/>
  <c r="K109" i="5"/>
  <c r="I86" i="5"/>
  <c r="I128" i="5"/>
  <c r="K122" i="5"/>
  <c r="K94" i="5"/>
  <c r="I106" i="5"/>
  <c r="I120" i="5"/>
  <c r="G58" i="5"/>
  <c r="G16" i="5"/>
  <c r="I124" i="5"/>
  <c r="I54" i="5"/>
  <c r="K134" i="5"/>
  <c r="K64" i="5"/>
  <c r="K132" i="2"/>
  <c r="K61" i="5"/>
  <c r="I147" i="2"/>
  <c r="I76" i="5"/>
  <c r="K5" i="5"/>
  <c r="I8" i="5"/>
  <c r="I22" i="5"/>
  <c r="K98" i="5"/>
  <c r="K14" i="5"/>
  <c r="I129" i="5"/>
  <c r="I17" i="5"/>
  <c r="G37" i="5"/>
  <c r="G23" i="5"/>
  <c r="K53" i="5"/>
  <c r="K25" i="5"/>
  <c r="I112" i="5"/>
  <c r="I28" i="5"/>
  <c r="G101" i="5"/>
  <c r="G31" i="5"/>
  <c r="K34" i="5"/>
  <c r="I40" i="5"/>
  <c r="I68" i="5"/>
  <c r="G43" i="5"/>
  <c r="G113" i="5"/>
  <c r="K143" i="5"/>
  <c r="K45" i="5"/>
  <c r="K55" i="5"/>
  <c r="K97" i="5"/>
  <c r="G95" i="5"/>
  <c r="G67" i="5"/>
  <c r="G140" i="5"/>
  <c r="G84" i="5"/>
  <c r="K128" i="5"/>
  <c r="K86" i="5"/>
  <c r="G138" i="5"/>
  <c r="G96" i="5"/>
  <c r="K120" i="5"/>
  <c r="K106" i="5"/>
  <c r="G35" i="5"/>
  <c r="G7" i="5"/>
  <c r="K79" i="5"/>
  <c r="K9" i="5"/>
  <c r="I69" i="5"/>
  <c r="I125" i="5"/>
  <c r="K121" i="5"/>
  <c r="K135" i="5"/>
  <c r="K147" i="2"/>
  <c r="K76" i="5"/>
  <c r="K22" i="5"/>
  <c r="K8" i="5"/>
  <c r="G71" i="5"/>
  <c r="G15" i="5"/>
  <c r="K129" i="5"/>
  <c r="K17" i="5"/>
  <c r="I37" i="5"/>
  <c r="I23" i="5"/>
  <c r="G26" i="5"/>
  <c r="G82" i="5"/>
  <c r="K112" i="5"/>
  <c r="K28" i="5"/>
  <c r="I101" i="5"/>
  <c r="I31" i="5"/>
  <c r="K68" i="5"/>
  <c r="K40" i="5"/>
  <c r="I43" i="5"/>
  <c r="I113" i="5"/>
  <c r="U143" i="5"/>
  <c r="U45" i="5"/>
  <c r="K49" i="5"/>
  <c r="G141" i="5"/>
  <c r="G57" i="5"/>
  <c r="I95" i="5"/>
  <c r="I67" i="5"/>
  <c r="G73" i="5"/>
  <c r="G87" i="5"/>
  <c r="K77" i="5"/>
  <c r="I140" i="5"/>
  <c r="I84" i="5"/>
  <c r="I138" i="5"/>
  <c r="I96" i="5"/>
  <c r="I111" i="5"/>
  <c r="I13" i="5"/>
  <c r="I100" i="5"/>
  <c r="I44" i="5"/>
  <c r="I99" i="5"/>
  <c r="I85" i="5"/>
  <c r="K107" i="5"/>
  <c r="K93" i="5"/>
  <c r="G79" i="5"/>
  <c r="G9" i="5"/>
  <c r="I71" i="5"/>
  <c r="I15" i="5"/>
  <c r="U129" i="5"/>
  <c r="U17" i="5"/>
  <c r="K23" i="5"/>
  <c r="K37" i="5"/>
  <c r="I82" i="5"/>
  <c r="I26" i="5"/>
  <c r="G127" i="5"/>
  <c r="G29" i="5"/>
  <c r="K101" i="5"/>
  <c r="K31" i="5"/>
  <c r="G83" i="5"/>
  <c r="G41" i="5"/>
  <c r="K113" i="5"/>
  <c r="K43" i="5"/>
  <c r="G78" i="5"/>
  <c r="G50" i="5"/>
  <c r="I141" i="5"/>
  <c r="I57" i="5"/>
  <c r="G134" i="5"/>
  <c r="G64" i="5"/>
  <c r="K67" i="5"/>
  <c r="K95" i="5"/>
  <c r="I87" i="5"/>
  <c r="I73" i="5"/>
  <c r="K84" i="5"/>
  <c r="K140" i="5"/>
  <c r="G107" i="5"/>
  <c r="G93" i="5"/>
  <c r="K138" i="5"/>
  <c r="K96" i="5"/>
  <c r="G135" i="5"/>
  <c r="G121" i="5"/>
  <c r="G139" i="5"/>
  <c r="G27" i="5"/>
  <c r="G59" i="5"/>
  <c r="G115" i="5"/>
  <c r="U87" i="5"/>
  <c r="U73" i="5"/>
  <c r="G142" i="5"/>
  <c r="G114" i="5"/>
  <c r="I79" i="5"/>
  <c r="I9" i="5"/>
  <c r="G111" i="5"/>
  <c r="G13" i="5"/>
  <c r="K71" i="5"/>
  <c r="K15" i="5"/>
  <c r="K82" i="5"/>
  <c r="K26" i="5"/>
  <c r="I127" i="5"/>
  <c r="I29" i="5"/>
  <c r="U101" i="5"/>
  <c r="U31" i="5"/>
  <c r="I83" i="5"/>
  <c r="I41" i="5"/>
  <c r="G100" i="5"/>
  <c r="G44" i="5"/>
  <c r="K47" i="5"/>
  <c r="I78" i="5"/>
  <c r="I50" i="5"/>
  <c r="G124" i="5"/>
  <c r="G54" i="5"/>
  <c r="K141" i="5"/>
  <c r="K57" i="5"/>
  <c r="I134" i="5"/>
  <c r="I64" i="5"/>
  <c r="G125" i="5"/>
  <c r="G69" i="5"/>
  <c r="K87" i="5"/>
  <c r="K73" i="5"/>
  <c r="G85" i="5"/>
  <c r="G99" i="5"/>
  <c r="I107" i="5"/>
  <c r="I93" i="5"/>
  <c r="I135" i="5"/>
  <c r="I121" i="5"/>
  <c r="K25" i="2"/>
  <c r="K11" i="2"/>
  <c r="I79" i="2"/>
  <c r="I9" i="2"/>
  <c r="I71" i="2"/>
  <c r="I43" i="2"/>
  <c r="I126" i="2"/>
  <c r="I13" i="2"/>
  <c r="I57" i="2"/>
  <c r="I128" i="2"/>
  <c r="G25" i="2"/>
  <c r="G11" i="2"/>
  <c r="I25" i="2"/>
  <c r="I11" i="2"/>
  <c r="K155" i="2"/>
  <c r="K28" i="2"/>
  <c r="I45" i="2"/>
  <c r="I31" i="2"/>
  <c r="G79" i="2"/>
  <c r="G9" i="2"/>
  <c r="K68" i="2"/>
  <c r="K12" i="2"/>
  <c r="K100" i="2"/>
  <c r="K15" i="2"/>
  <c r="I40" i="2"/>
  <c r="I54" i="2"/>
  <c r="G71" i="2"/>
  <c r="G43" i="2"/>
  <c r="K113" i="2"/>
  <c r="K56" i="2"/>
  <c r="G66" i="2"/>
  <c r="G151" i="2"/>
  <c r="G99" i="2"/>
  <c r="G70" i="2"/>
  <c r="K125" i="2"/>
  <c r="K111" i="2"/>
  <c r="K151" i="2"/>
  <c r="K66" i="2"/>
  <c r="I70" i="2"/>
  <c r="I99" i="2"/>
  <c r="G143" i="2"/>
  <c r="G115" i="2"/>
  <c r="G157" i="2"/>
  <c r="G129" i="2"/>
  <c r="K156" i="2"/>
  <c r="K142" i="2"/>
  <c r="G82" i="2"/>
  <c r="G26" i="2"/>
  <c r="I116" i="2"/>
  <c r="I17" i="2"/>
  <c r="K71" i="2"/>
  <c r="K43" i="2"/>
  <c r="I139" i="2"/>
  <c r="I97" i="2"/>
  <c r="K115" i="2"/>
  <c r="K143" i="2"/>
  <c r="K129" i="2"/>
  <c r="K157" i="2"/>
  <c r="I82" i="2"/>
  <c r="I26" i="2"/>
  <c r="K114" i="2"/>
  <c r="K29" i="2"/>
  <c r="G38" i="2"/>
  <c r="G10" i="2"/>
  <c r="K126" i="2"/>
  <c r="K13" i="2"/>
  <c r="K116" i="2"/>
  <c r="K17" i="2"/>
  <c r="K136" i="2"/>
  <c r="K37" i="2"/>
  <c r="I112" i="2"/>
  <c r="I41" i="2"/>
  <c r="G86" i="2"/>
  <c r="G44" i="2"/>
  <c r="K78" i="2"/>
  <c r="K50" i="2"/>
  <c r="G98" i="2"/>
  <c r="G55" i="2"/>
  <c r="K128" i="2"/>
  <c r="K57" i="2"/>
  <c r="I67" i="2"/>
  <c r="I81" i="2"/>
  <c r="I144" i="2"/>
  <c r="I73" i="2"/>
  <c r="G95" i="2"/>
  <c r="G80" i="2"/>
  <c r="G87" i="2"/>
  <c r="G130" i="2"/>
  <c r="K139" i="2"/>
  <c r="K97" i="2"/>
  <c r="K54" i="2"/>
  <c r="K40" i="2"/>
  <c r="I136" i="2"/>
  <c r="I37" i="2"/>
  <c r="G81" i="2"/>
  <c r="G67" i="2"/>
  <c r="K70" i="2"/>
  <c r="K99" i="2"/>
  <c r="G123" i="2"/>
  <c r="G24" i="2"/>
  <c r="K82" i="2"/>
  <c r="K26" i="2"/>
  <c r="G101" i="2"/>
  <c r="G30" i="2"/>
  <c r="I38" i="2"/>
  <c r="I10" i="2"/>
  <c r="I141" i="2"/>
  <c r="I14" i="2"/>
  <c r="U116" i="2"/>
  <c r="U17" i="2"/>
  <c r="K41" i="2"/>
  <c r="K112" i="2"/>
  <c r="I86" i="2"/>
  <c r="I44" i="2"/>
  <c r="G150" i="2"/>
  <c r="G51" i="2"/>
  <c r="I98" i="2"/>
  <c r="I55" i="2"/>
  <c r="G72" i="2"/>
  <c r="G58" i="2"/>
  <c r="K62" i="2"/>
  <c r="K81" i="2"/>
  <c r="K67" i="2"/>
  <c r="K144" i="2"/>
  <c r="K73" i="2"/>
  <c r="I95" i="2"/>
  <c r="I80" i="2"/>
  <c r="I87" i="2"/>
  <c r="I130" i="2"/>
  <c r="G94" i="2"/>
  <c r="G108" i="2"/>
  <c r="I158" i="2"/>
  <c r="I102" i="2"/>
  <c r="I152" i="2"/>
  <c r="I110" i="2"/>
  <c r="G114" i="2"/>
  <c r="G29" i="2"/>
  <c r="K45" i="2"/>
  <c r="K31" i="2"/>
  <c r="G116" i="2"/>
  <c r="G17" i="2"/>
  <c r="G78" i="2"/>
  <c r="G50" i="2"/>
  <c r="I114" i="2"/>
  <c r="I29" i="2"/>
  <c r="U45" i="2"/>
  <c r="U31" i="2"/>
  <c r="I78" i="2"/>
  <c r="I50" i="2"/>
  <c r="I123" i="2"/>
  <c r="I24" i="2"/>
  <c r="G140" i="2"/>
  <c r="G27" i="2"/>
  <c r="I101" i="2"/>
  <c r="I30" i="2"/>
  <c r="K38" i="2"/>
  <c r="K10" i="2"/>
  <c r="K141" i="2"/>
  <c r="K14" i="2"/>
  <c r="G127" i="2"/>
  <c r="G42" i="2"/>
  <c r="K86" i="2"/>
  <c r="K44" i="2"/>
  <c r="K150" i="2"/>
  <c r="K51" i="2"/>
  <c r="K98" i="2"/>
  <c r="K55" i="2"/>
  <c r="I72" i="2"/>
  <c r="I58" i="2"/>
  <c r="G65" i="2"/>
  <c r="G122" i="2"/>
  <c r="U73" i="2"/>
  <c r="U144" i="2"/>
  <c r="K80" i="2"/>
  <c r="K95" i="2"/>
  <c r="K130" i="2"/>
  <c r="K87" i="2"/>
  <c r="I108" i="2"/>
  <c r="I94" i="2"/>
  <c r="K158" i="2"/>
  <c r="K102" i="2"/>
  <c r="K110" i="2"/>
  <c r="K152" i="2"/>
  <c r="G126" i="2"/>
  <c r="G13" i="2"/>
  <c r="G128" i="2"/>
  <c r="G57" i="2"/>
  <c r="K140" i="2"/>
  <c r="K27" i="2"/>
  <c r="K101" i="2"/>
  <c r="K30" i="2"/>
  <c r="G68" i="2"/>
  <c r="G12" i="2"/>
  <c r="G100" i="2"/>
  <c r="G15" i="2"/>
  <c r="K33" i="2"/>
  <c r="I127" i="2"/>
  <c r="I42" i="2"/>
  <c r="G137" i="2"/>
  <c r="G52" i="2"/>
  <c r="G113" i="2"/>
  <c r="G56" i="2"/>
  <c r="K72" i="2"/>
  <c r="K58" i="2"/>
  <c r="I122" i="2"/>
  <c r="I65" i="2"/>
  <c r="G154" i="2"/>
  <c r="G83" i="2"/>
  <c r="U130" i="2"/>
  <c r="U87" i="2"/>
  <c r="K108" i="2"/>
  <c r="K94" i="2"/>
  <c r="U102" i="2"/>
  <c r="U158" i="2"/>
  <c r="G111" i="2"/>
  <c r="G125" i="2"/>
  <c r="G149" i="2"/>
  <c r="K79" i="2"/>
  <c r="K9" i="2"/>
  <c r="G112" i="2"/>
  <c r="G41" i="2"/>
  <c r="K123" i="2"/>
  <c r="K24" i="2"/>
  <c r="I155" i="2"/>
  <c r="I28" i="2"/>
  <c r="G45" i="2"/>
  <c r="G31" i="2"/>
  <c r="I68" i="2"/>
  <c r="I12" i="2"/>
  <c r="I100" i="2"/>
  <c r="I15" i="2"/>
  <c r="G54" i="2"/>
  <c r="G40" i="2"/>
  <c r="K127" i="2"/>
  <c r="K42" i="2"/>
  <c r="K137" i="2"/>
  <c r="K52" i="2"/>
  <c r="I113" i="2"/>
  <c r="I56" i="2"/>
  <c r="K122" i="2"/>
  <c r="K65" i="2"/>
  <c r="K76" i="2"/>
  <c r="K83" i="2"/>
  <c r="K154" i="2"/>
  <c r="I125" i="2"/>
  <c r="I111" i="2"/>
  <c r="U117" i="9"/>
  <c r="K117" i="9"/>
  <c r="G117" i="9"/>
  <c r="I117" i="9"/>
  <c r="R788" i="1"/>
  <c r="R26" i="9"/>
  <c r="R930" i="1"/>
  <c r="R749" i="1"/>
  <c r="R891" i="1"/>
  <c r="R667" i="1"/>
  <c r="R306" i="1"/>
  <c r="R510" i="1"/>
  <c r="R221" i="1"/>
  <c r="R13" i="9"/>
  <c r="R431" i="1"/>
  <c r="R5" i="9"/>
  <c r="R853" i="1"/>
  <c r="R132" i="5"/>
  <c r="R137" i="5"/>
  <c r="R118" i="5"/>
  <c r="R126" i="5"/>
  <c r="R353" i="1"/>
  <c r="R58" i="1"/>
  <c r="P110" i="5"/>
  <c r="R417" i="1"/>
  <c r="R352" i="1"/>
  <c r="P89" i="5"/>
  <c r="R580" i="1"/>
  <c r="P80" i="5"/>
  <c r="R736" i="1"/>
  <c r="R222" i="1"/>
  <c r="R498" i="1"/>
  <c r="R62" i="5"/>
  <c r="P70" i="5"/>
  <c r="R416" i="1"/>
  <c r="R654" i="1"/>
  <c r="R285" i="1"/>
  <c r="R52" i="5"/>
  <c r="R653" i="1"/>
  <c r="R350" i="1"/>
  <c r="P48" i="5"/>
  <c r="R924" i="1"/>
  <c r="R581" i="1"/>
  <c r="R807" i="1"/>
  <c r="R579" i="1"/>
  <c r="R94" i="1"/>
  <c r="P33" i="5"/>
  <c r="R878" i="1"/>
  <c r="R225" i="1"/>
  <c r="R656" i="1"/>
  <c r="R24" i="5"/>
  <c r="P19" i="5"/>
  <c r="R810" i="1"/>
  <c r="R6" i="5"/>
  <c r="R806" i="1"/>
  <c r="R351" i="1"/>
  <c r="R12" i="5"/>
  <c r="R284" i="1"/>
  <c r="R950" i="1"/>
  <c r="R81" i="1"/>
  <c r="R735" i="1"/>
  <c r="R199" i="1"/>
  <c r="R876" i="1"/>
  <c r="R652" i="1"/>
  <c r="P153" i="2"/>
  <c r="R266" i="1"/>
  <c r="R133" i="2"/>
  <c r="R792" i="1"/>
  <c r="R39" i="1"/>
  <c r="R138" i="2"/>
  <c r="P124" i="2"/>
  <c r="R862" i="1"/>
  <c r="R484" i="1"/>
  <c r="R861" i="1"/>
  <c r="P109" i="2"/>
  <c r="R566" i="1"/>
  <c r="P90" i="2"/>
  <c r="R334" i="1"/>
  <c r="R96" i="2"/>
  <c r="R85" i="2"/>
  <c r="R77" i="2"/>
  <c r="R478" i="1"/>
  <c r="R163" i="1"/>
  <c r="R719" i="1"/>
  <c r="R402" i="1"/>
  <c r="R49" i="2"/>
  <c r="R329" i="1"/>
  <c r="P53" i="2"/>
  <c r="R720" i="1"/>
  <c r="R398" i="1"/>
  <c r="R11" i="1"/>
  <c r="R860" i="1"/>
  <c r="R632" i="1"/>
  <c r="R36" i="2"/>
  <c r="R332" i="1"/>
  <c r="R564" i="1"/>
  <c r="P6" i="2"/>
  <c r="R919" i="1"/>
  <c r="R637" i="1"/>
  <c r="R333" i="1"/>
  <c r="R790" i="1"/>
  <c r="R560" i="1"/>
  <c r="R8" i="2"/>
  <c r="R716" i="1"/>
  <c r="R859" i="1"/>
  <c r="P22" i="2"/>
  <c r="R399" i="1"/>
  <c r="R787" i="1"/>
  <c r="R302" i="1"/>
  <c r="R160" i="8"/>
  <c r="P26" i="9"/>
  <c r="R879" i="1"/>
  <c r="R820" i="1"/>
  <c r="R70" i="5"/>
  <c r="R936" i="1"/>
  <c r="P6" i="5"/>
  <c r="P24" i="5"/>
  <c r="R877" i="1"/>
  <c r="P118" i="5"/>
  <c r="R288" i="1"/>
  <c r="P133" i="2"/>
  <c r="R556" i="1"/>
  <c r="P52" i="5"/>
  <c r="R55" i="1"/>
  <c r="R791" i="1"/>
  <c r="R855" i="1"/>
  <c r="R110" i="5"/>
  <c r="R262" i="1"/>
  <c r="R53" i="2"/>
  <c r="R19" i="5"/>
  <c r="R935" i="1"/>
  <c r="P96" i="2"/>
  <c r="R22" i="2"/>
  <c r="R565" i="1"/>
  <c r="R718" i="1"/>
  <c r="R100" i="1"/>
  <c r="R404" i="1"/>
  <c r="R634" i="1"/>
  <c r="R733" i="1"/>
  <c r="R951" i="1"/>
  <c r="R48" i="5"/>
  <c r="R200" i="1"/>
  <c r="R497" i="1"/>
  <c r="R808" i="1"/>
  <c r="R368" i="1"/>
  <c r="R483" i="1"/>
  <c r="R109" i="2"/>
  <c r="P22" i="11"/>
  <c r="R129" i="1"/>
  <c r="R6" i="2"/>
  <c r="P85" i="2"/>
  <c r="P62" i="5"/>
  <c r="R80" i="5"/>
  <c r="P8" i="2"/>
  <c r="P77" i="2"/>
  <c r="R90" i="2"/>
  <c r="R124" i="2"/>
  <c r="R415" i="1"/>
  <c r="R638" i="1"/>
  <c r="P49" i="2"/>
  <c r="R496" i="1"/>
  <c r="P160" i="8"/>
  <c r="R789" i="1"/>
  <c r="R636" i="1"/>
  <c r="R937" i="1"/>
  <c r="R287" i="1"/>
  <c r="R335" i="1"/>
  <c r="P138" i="2"/>
  <c r="P146" i="2"/>
  <c r="R153" i="2"/>
  <c r="R655" i="1"/>
  <c r="R286" i="1"/>
  <c r="R594" i="1"/>
  <c r="R734" i="1"/>
  <c r="R91" i="5"/>
  <c r="P91" i="5"/>
  <c r="R128" i="1"/>
  <c r="R495" i="1"/>
  <c r="R880" i="1"/>
  <c r="R809" i="1"/>
  <c r="P126" i="5"/>
  <c r="R952" i="1"/>
  <c r="R370" i="1"/>
  <c r="R928" i="1"/>
  <c r="P5" i="9"/>
  <c r="P13" i="9"/>
  <c r="P132" i="5"/>
  <c r="P137" i="5"/>
  <c r="R89" i="5"/>
  <c r="P12" i="5"/>
  <c r="R349" i="1"/>
  <c r="R75" i="5"/>
  <c r="P75" i="5"/>
  <c r="R923" i="1"/>
  <c r="R578" i="1"/>
  <c r="R38" i="5"/>
  <c r="P38" i="5"/>
  <c r="R121" i="2"/>
  <c r="P121" i="2"/>
  <c r="R106" i="2"/>
  <c r="P106" i="2"/>
  <c r="R920" i="1"/>
  <c r="R717" i="1"/>
  <c r="R39" i="2"/>
  <c r="P39" i="2"/>
  <c r="R61" i="2"/>
  <c r="P61" i="2"/>
  <c r="R20" i="2"/>
  <c r="P20" i="2"/>
  <c r="R69" i="2"/>
  <c r="P69" i="2"/>
  <c r="R403" i="1"/>
  <c r="P36" i="2"/>
  <c r="R245" i="1"/>
  <c r="K959" i="1"/>
  <c r="T959" i="1" s="1"/>
  <c r="I959" i="1"/>
  <c r="G959" i="1"/>
  <c r="K858" i="1"/>
  <c r="I858" i="1"/>
  <c r="G858" i="1"/>
  <c r="K296" i="1"/>
  <c r="K165" i="9" s="1"/>
  <c r="I296" i="1"/>
  <c r="G296" i="1"/>
  <c r="K968" i="1"/>
  <c r="I968" i="1"/>
  <c r="G968" i="1"/>
  <c r="BK102" i="7"/>
  <c r="BJ102" i="7"/>
  <c r="BI102" i="7"/>
  <c r="BH102" i="7"/>
  <c r="BG102" i="7"/>
  <c r="BF102" i="7"/>
  <c r="BE102" i="7"/>
  <c r="BD102" i="7"/>
  <c r="BC102" i="7"/>
  <c r="BB102" i="7"/>
  <c r="BA102" i="7"/>
  <c r="AZ102" i="7"/>
  <c r="AY102" i="7"/>
  <c r="AX102" i="7"/>
  <c r="AW102" i="7"/>
  <c r="AV102" i="7"/>
  <c r="AU102" i="7"/>
  <c r="AT102" i="7"/>
  <c r="AS102" i="7"/>
  <c r="AR102" i="7"/>
  <c r="AQ102" i="7"/>
  <c r="AP102" i="7"/>
  <c r="AO102" i="7"/>
  <c r="AN102" i="7"/>
  <c r="AM102" i="7"/>
  <c r="AL102" i="7"/>
  <c r="AK102" i="7"/>
  <c r="AJ102" i="7"/>
  <c r="AI102" i="7"/>
  <c r="AH102" i="7"/>
  <c r="AG102" i="7"/>
  <c r="AF102" i="7"/>
  <c r="AE102" i="7"/>
  <c r="AD102" i="7"/>
  <c r="AC102" i="7"/>
  <c r="AB102" i="7"/>
  <c r="AA102" i="7"/>
  <c r="Z102" i="7"/>
  <c r="Y102" i="7"/>
  <c r="X102" i="7"/>
  <c r="W102" i="7"/>
  <c r="V102" i="7"/>
  <c r="K748" i="1"/>
  <c r="T748" i="1" s="1"/>
  <c r="I748" i="1"/>
  <c r="G748" i="1"/>
  <c r="K69" i="1"/>
  <c r="T69" i="1" s="1"/>
  <c r="I69" i="1"/>
  <c r="G69" i="1"/>
  <c r="U935" i="1" l="1"/>
  <c r="U936" i="1"/>
  <c r="U952" i="1"/>
  <c r="U950" i="1"/>
  <c r="U951" i="1"/>
  <c r="U937" i="1"/>
  <c r="U920" i="1"/>
  <c r="U923" i="1"/>
  <c r="AK136" i="9"/>
  <c r="AE136" i="9"/>
  <c r="W136" i="9"/>
  <c r="U928" i="1"/>
  <c r="U919" i="1"/>
  <c r="U924" i="1"/>
  <c r="U930" i="1"/>
  <c r="T115" i="2"/>
  <c r="T143" i="2"/>
  <c r="U876" i="1"/>
  <c r="U880" i="1"/>
  <c r="G47" i="7"/>
  <c r="I47" i="7"/>
  <c r="K47" i="7"/>
  <c r="AN97" i="22"/>
  <c r="T101" i="2"/>
  <c r="T30" i="2"/>
  <c r="U879" i="1"/>
  <c r="U878" i="1"/>
  <c r="U877" i="1"/>
  <c r="U861" i="1"/>
  <c r="U862" i="1"/>
  <c r="U860" i="1"/>
  <c r="U891" i="1"/>
  <c r="U859" i="1"/>
  <c r="U853" i="1"/>
  <c r="U855" i="1"/>
  <c r="AN20" i="22"/>
  <c r="Z119" i="22" s="1"/>
  <c r="T156" i="2"/>
  <c r="T142" i="2"/>
  <c r="AN38" i="22"/>
  <c r="AN61" i="22"/>
  <c r="AN74" i="22"/>
  <c r="H45" i="22" s="1"/>
  <c r="Z46" i="22" s="1"/>
  <c r="AN35" i="22"/>
  <c r="T141" i="5"/>
  <c r="T57" i="5"/>
  <c r="AN18" i="22"/>
  <c r="H18" i="22" s="1"/>
  <c r="Z19" i="22" s="1"/>
  <c r="T100" i="2"/>
  <c r="T15" i="2"/>
  <c r="X83" i="22"/>
  <c r="X58" i="22"/>
  <c r="T98" i="5"/>
  <c r="P735" i="1"/>
  <c r="P14" i="5" s="1"/>
  <c r="N98" i="5"/>
  <c r="N14" i="5"/>
  <c r="T102" i="7"/>
  <c r="T84" i="2"/>
  <c r="T84" i="5"/>
  <c r="T140" i="5"/>
  <c r="U749" i="1"/>
  <c r="U733" i="1"/>
  <c r="U736" i="1"/>
  <c r="U719" i="1"/>
  <c r="U735" i="1"/>
  <c r="U718" i="1"/>
  <c r="U734" i="1"/>
  <c r="U717" i="1"/>
  <c r="U716" i="1"/>
  <c r="U720" i="1"/>
  <c r="U787" i="1"/>
  <c r="U807" i="1"/>
  <c r="U809" i="1"/>
  <c r="U788" i="1"/>
  <c r="U808" i="1"/>
  <c r="U806" i="1"/>
  <c r="U789" i="1"/>
  <c r="U791" i="1"/>
  <c r="U820" i="1"/>
  <c r="U790" i="1"/>
  <c r="U810" i="1"/>
  <c r="U792" i="1"/>
  <c r="T126" i="2"/>
  <c r="T13" i="2"/>
  <c r="T154" i="2"/>
  <c r="T83" i="2"/>
  <c r="T41" i="2"/>
  <c r="T112" i="2"/>
  <c r="T69" i="5"/>
  <c r="T125" i="5"/>
  <c r="U667" i="1"/>
  <c r="U638" i="1"/>
  <c r="U652" i="1"/>
  <c r="U636" i="1"/>
  <c r="U654" i="1"/>
  <c r="U653" i="1"/>
  <c r="U655" i="1"/>
  <c r="U637" i="1"/>
  <c r="U656" i="1"/>
  <c r="U634" i="1"/>
  <c r="U632" i="1"/>
  <c r="T40" i="2"/>
  <c r="T54" i="2"/>
  <c r="U594" i="1"/>
  <c r="U578" i="1"/>
  <c r="U580" i="1"/>
  <c r="U581" i="1"/>
  <c r="U579" i="1"/>
  <c r="U564" i="1"/>
  <c r="U566" i="1"/>
  <c r="U565" i="1"/>
  <c r="U560" i="1"/>
  <c r="U556" i="1"/>
  <c r="T110" i="2"/>
  <c r="T152" i="2"/>
  <c r="T11" i="2"/>
  <c r="T25" i="2"/>
  <c r="T109" i="5"/>
  <c r="T81" i="5"/>
  <c r="T53" i="5"/>
  <c r="T25" i="5"/>
  <c r="U496" i="1"/>
  <c r="U497" i="1"/>
  <c r="U498" i="1"/>
  <c r="U510" i="1"/>
  <c r="U483" i="1"/>
  <c r="U484" i="1"/>
  <c r="U495" i="1"/>
  <c r="U478" i="1"/>
  <c r="T167" i="9"/>
  <c r="T52" i="2"/>
  <c r="T38" i="2"/>
  <c r="T10" i="2"/>
  <c r="T137" i="2"/>
  <c r="T123" i="2"/>
  <c r="T24" i="2"/>
  <c r="T10" i="9"/>
  <c r="T94" i="5"/>
  <c r="T122" i="5"/>
  <c r="T136" i="5"/>
  <c r="T10" i="5"/>
  <c r="U431" i="1"/>
  <c r="U402" i="1"/>
  <c r="U417" i="1"/>
  <c r="U403" i="1"/>
  <c r="U404" i="1"/>
  <c r="U416" i="1"/>
  <c r="U415" i="1"/>
  <c r="U399" i="1"/>
  <c r="U398" i="1"/>
  <c r="T23" i="9"/>
  <c r="T80" i="9"/>
  <c r="T150" i="2"/>
  <c r="T51" i="2"/>
  <c r="U353" i="1"/>
  <c r="U350" i="1"/>
  <c r="U352" i="1"/>
  <c r="U351" i="1"/>
  <c r="U334" i="1"/>
  <c r="U333" i="1"/>
  <c r="U370" i="1"/>
  <c r="U368" i="1"/>
  <c r="U349" i="1"/>
  <c r="U335" i="1"/>
  <c r="U332" i="1"/>
  <c r="U329" i="1"/>
  <c r="T22" i="11"/>
  <c r="T162" i="8"/>
  <c r="T123" i="9"/>
  <c r="U266" i="1"/>
  <c r="U284" i="1"/>
  <c r="U287" i="1"/>
  <c r="U288" i="1"/>
  <c r="U285" i="1"/>
  <c r="U262" i="1"/>
  <c r="U286" i="1"/>
  <c r="R123" i="9"/>
  <c r="U302" i="1"/>
  <c r="U306" i="1"/>
  <c r="T136" i="9"/>
  <c r="T21" i="5"/>
  <c r="T105" i="12"/>
  <c r="T134" i="2"/>
  <c r="T150" i="9"/>
  <c r="T7" i="9"/>
  <c r="R136" i="9"/>
  <c r="U225" i="1"/>
  <c r="R21" i="9"/>
  <c r="U222" i="1"/>
  <c r="U245" i="1"/>
  <c r="U221" i="1"/>
  <c r="U199" i="1"/>
  <c r="R78" i="9"/>
  <c r="U200" i="1"/>
  <c r="R20" i="11"/>
  <c r="U163" i="1"/>
  <c r="R34" i="10"/>
  <c r="U129" i="1"/>
  <c r="R6" i="9"/>
  <c r="U100" i="1"/>
  <c r="U128" i="1"/>
  <c r="R34" i="11"/>
  <c r="U94" i="1"/>
  <c r="R33" i="5"/>
  <c r="R146" i="2"/>
  <c r="T79" i="7"/>
  <c r="T104" i="9"/>
  <c r="R89" i="11"/>
  <c r="U81" i="1"/>
  <c r="R117" i="11"/>
  <c r="U58" i="1"/>
  <c r="U39" i="1"/>
  <c r="R103" i="10"/>
  <c r="U55" i="1"/>
  <c r="R5" i="11"/>
  <c r="U11" i="1"/>
  <c r="P27" i="9"/>
  <c r="P41" i="9"/>
  <c r="P34" i="5"/>
  <c r="P34" i="11"/>
  <c r="R167" i="9"/>
  <c r="R10" i="9"/>
  <c r="P15" i="9"/>
  <c r="P43" i="9"/>
  <c r="R28" i="9"/>
  <c r="R57" i="9"/>
  <c r="P116" i="9"/>
  <c r="P31" i="9"/>
  <c r="R150" i="9"/>
  <c r="R7" i="9"/>
  <c r="P167" i="9"/>
  <c r="P10" i="9"/>
  <c r="R146" i="9"/>
  <c r="R17" i="9"/>
  <c r="P21" i="5"/>
  <c r="P136" i="9"/>
  <c r="P5" i="5"/>
  <c r="P89" i="11"/>
  <c r="P77" i="5"/>
  <c r="P21" i="9"/>
  <c r="R43" i="9"/>
  <c r="R15" i="9"/>
  <c r="P90" i="5"/>
  <c r="P34" i="10"/>
  <c r="R41" i="9"/>
  <c r="R27" i="9"/>
  <c r="R116" i="9"/>
  <c r="R31" i="9"/>
  <c r="G79" i="7"/>
  <c r="G104" i="9"/>
  <c r="G33" i="7"/>
  <c r="G101" i="10"/>
  <c r="P172" i="9"/>
  <c r="P29" i="9"/>
  <c r="P151" i="9"/>
  <c r="P22" i="9"/>
  <c r="P47" i="5"/>
  <c r="P103" i="10"/>
  <c r="R25" i="9"/>
  <c r="R11" i="9"/>
  <c r="R101" i="9"/>
  <c r="R30" i="9"/>
  <c r="I33" i="7"/>
  <c r="I101" i="10"/>
  <c r="R134" i="2"/>
  <c r="R105" i="12"/>
  <c r="P111" i="9"/>
  <c r="P12" i="9"/>
  <c r="P76" i="2"/>
  <c r="P6" i="9"/>
  <c r="P134" i="2"/>
  <c r="P105" i="12"/>
  <c r="P33" i="2"/>
  <c r="P5" i="11"/>
  <c r="I79" i="7"/>
  <c r="I104" i="9"/>
  <c r="K79" i="7"/>
  <c r="K104" i="9"/>
  <c r="K33" i="7"/>
  <c r="K101" i="10"/>
  <c r="R94" i="9"/>
  <c r="R9" i="9"/>
  <c r="R111" i="9"/>
  <c r="R12" i="9"/>
  <c r="P62" i="2"/>
  <c r="P20" i="11"/>
  <c r="P57" i="9"/>
  <c r="P28" i="9"/>
  <c r="R87" i="9"/>
  <c r="R16" i="9"/>
  <c r="P94" i="9"/>
  <c r="P9" i="9"/>
  <c r="R172" i="9"/>
  <c r="R29" i="9"/>
  <c r="U33" i="7"/>
  <c r="U101" i="10"/>
  <c r="P103" i="5"/>
  <c r="P117" i="11"/>
  <c r="P25" i="9"/>
  <c r="P11" i="9"/>
  <c r="P87" i="9"/>
  <c r="P16" i="9"/>
  <c r="P101" i="9"/>
  <c r="P30" i="9"/>
  <c r="P150" i="9"/>
  <c r="P7" i="9"/>
  <c r="P17" i="9"/>
  <c r="P146" i="9"/>
  <c r="G39" i="7"/>
  <c r="G165" i="9"/>
  <c r="I39" i="7"/>
  <c r="I165" i="9"/>
  <c r="P162" i="8"/>
  <c r="P123" i="9"/>
  <c r="R80" i="9"/>
  <c r="R23" i="9"/>
  <c r="R149" i="2"/>
  <c r="R22" i="11"/>
  <c r="P49" i="5"/>
  <c r="P78" i="9"/>
  <c r="P80" i="9"/>
  <c r="P23" i="9"/>
  <c r="R151" i="9"/>
  <c r="R22" i="9"/>
  <c r="G84" i="2"/>
  <c r="G102" i="7"/>
  <c r="I84" i="2"/>
  <c r="I102" i="7"/>
  <c r="K84" i="2"/>
  <c r="K102" i="7"/>
  <c r="R162" i="8"/>
  <c r="R129" i="5"/>
  <c r="R17" i="5"/>
  <c r="R141" i="5"/>
  <c r="R57" i="5"/>
  <c r="R103" i="5"/>
  <c r="P141" i="5"/>
  <c r="P57" i="5"/>
  <c r="P97" i="5"/>
  <c r="P55" i="5"/>
  <c r="P127" i="5"/>
  <c r="P29" i="5"/>
  <c r="R95" i="5"/>
  <c r="R67" i="5"/>
  <c r="P66" i="5"/>
  <c r="P108" i="5"/>
  <c r="P40" i="5"/>
  <c r="P68" i="5"/>
  <c r="R86" i="5"/>
  <c r="R128" i="5"/>
  <c r="P136" i="5"/>
  <c r="P10" i="5"/>
  <c r="R127" i="5"/>
  <c r="R29" i="5"/>
  <c r="P72" i="5"/>
  <c r="P30" i="5"/>
  <c r="R68" i="5"/>
  <c r="R40" i="5"/>
  <c r="P87" i="5"/>
  <c r="P73" i="5"/>
  <c r="R122" i="5"/>
  <c r="R94" i="5"/>
  <c r="R82" i="5"/>
  <c r="R26" i="5"/>
  <c r="P134" i="5"/>
  <c r="P64" i="5"/>
  <c r="G59" i="2"/>
  <c r="G48" i="7"/>
  <c r="P37" i="5"/>
  <c r="P23" i="5"/>
  <c r="P107" i="5"/>
  <c r="P93" i="5"/>
  <c r="P138" i="5"/>
  <c r="P96" i="5"/>
  <c r="P109" i="5"/>
  <c r="P81" i="5"/>
  <c r="P93" i="2"/>
  <c r="P92" i="5"/>
  <c r="P100" i="5"/>
  <c r="P44" i="5"/>
  <c r="R49" i="5"/>
  <c r="R72" i="5"/>
  <c r="R30" i="5"/>
  <c r="R22" i="5"/>
  <c r="R8" i="5"/>
  <c r="P43" i="5"/>
  <c r="P113" i="5"/>
  <c r="R65" i="5"/>
  <c r="R51" i="5"/>
  <c r="R77" i="5"/>
  <c r="R138" i="5"/>
  <c r="R96" i="5"/>
  <c r="R135" i="5"/>
  <c r="R121" i="5"/>
  <c r="P58" i="5"/>
  <c r="P16" i="5"/>
  <c r="R37" i="5"/>
  <c r="R23" i="5"/>
  <c r="R147" i="2"/>
  <c r="R76" i="5"/>
  <c r="R56" i="5"/>
  <c r="R42" i="5"/>
  <c r="P54" i="5"/>
  <c r="P124" i="5"/>
  <c r="R93" i="2"/>
  <c r="R92" i="5"/>
  <c r="P139" i="5"/>
  <c r="P27" i="5"/>
  <c r="R111" i="5"/>
  <c r="R13" i="5"/>
  <c r="P112" i="5"/>
  <c r="P28" i="5"/>
  <c r="R21" i="5"/>
  <c r="P56" i="5"/>
  <c r="P42" i="5"/>
  <c r="R55" i="5"/>
  <c r="R97" i="5"/>
  <c r="R134" i="5"/>
  <c r="R64" i="5"/>
  <c r="R140" i="5"/>
  <c r="R84" i="5"/>
  <c r="P120" i="5"/>
  <c r="P106" i="5"/>
  <c r="I59" i="2"/>
  <c r="I48" i="7"/>
  <c r="K59" i="2"/>
  <c r="K48" i="7"/>
  <c r="P129" i="5"/>
  <c r="P17" i="5"/>
  <c r="P125" i="5"/>
  <c r="P69" i="5"/>
  <c r="P142" i="5"/>
  <c r="P114" i="5"/>
  <c r="P123" i="5"/>
  <c r="P39" i="5"/>
  <c r="P71" i="5"/>
  <c r="P15" i="5"/>
  <c r="R78" i="5"/>
  <c r="R50" i="5"/>
  <c r="R136" i="5"/>
  <c r="R10" i="5"/>
  <c r="R143" i="5"/>
  <c r="R45" i="5"/>
  <c r="P147" i="2"/>
  <c r="P76" i="5"/>
  <c r="R98" i="5"/>
  <c r="R14" i="5"/>
  <c r="R124" i="5"/>
  <c r="R54" i="5"/>
  <c r="R125" i="5"/>
  <c r="R69" i="5"/>
  <c r="P95" i="5"/>
  <c r="P67" i="5"/>
  <c r="R101" i="5"/>
  <c r="R31" i="5"/>
  <c r="U59" i="2"/>
  <c r="U48" i="7"/>
  <c r="P122" i="5"/>
  <c r="P94" i="5"/>
  <c r="R142" i="5"/>
  <c r="R114" i="5"/>
  <c r="R123" i="5"/>
  <c r="R39" i="5"/>
  <c r="P78" i="5"/>
  <c r="P50" i="5"/>
  <c r="R53" i="5"/>
  <c r="R25" i="5"/>
  <c r="P51" i="5"/>
  <c r="P65" i="5"/>
  <c r="R90" i="5"/>
  <c r="R112" i="5"/>
  <c r="R28" i="5"/>
  <c r="R58" i="5"/>
  <c r="R16" i="5"/>
  <c r="P53" i="5"/>
  <c r="P25" i="5"/>
  <c r="P143" i="5"/>
  <c r="P45" i="5"/>
  <c r="R107" i="5"/>
  <c r="R93" i="5"/>
  <c r="K39" i="7"/>
  <c r="P79" i="5"/>
  <c r="P9" i="5"/>
  <c r="R87" i="5"/>
  <c r="R73" i="5"/>
  <c r="P111" i="5"/>
  <c r="P13" i="5"/>
  <c r="P140" i="5"/>
  <c r="P84" i="5"/>
  <c r="R47" i="5"/>
  <c r="R120" i="5"/>
  <c r="R106" i="5"/>
  <c r="R132" i="2"/>
  <c r="R61" i="5"/>
  <c r="R5" i="5"/>
  <c r="R79" i="5"/>
  <c r="R9" i="5"/>
  <c r="R44" i="5"/>
  <c r="R100" i="5"/>
  <c r="P83" i="5"/>
  <c r="P41" i="5"/>
  <c r="R115" i="5"/>
  <c r="R59" i="5"/>
  <c r="R109" i="5"/>
  <c r="R81" i="5"/>
  <c r="P85" i="5"/>
  <c r="P99" i="5"/>
  <c r="P22" i="5"/>
  <c r="P8" i="5"/>
  <c r="R43" i="5"/>
  <c r="R113" i="5"/>
  <c r="P132" i="2"/>
  <c r="P61" i="5"/>
  <c r="P101" i="5"/>
  <c r="P31" i="5"/>
  <c r="R41" i="5"/>
  <c r="R83" i="5"/>
  <c r="P35" i="5"/>
  <c r="P7" i="5"/>
  <c r="R99" i="5"/>
  <c r="R85" i="5"/>
  <c r="P135" i="5"/>
  <c r="P121" i="5"/>
  <c r="P115" i="5"/>
  <c r="P59" i="5"/>
  <c r="R35" i="5"/>
  <c r="R7" i="5"/>
  <c r="R71" i="5"/>
  <c r="R15" i="5"/>
  <c r="P82" i="5"/>
  <c r="P26" i="5"/>
  <c r="R139" i="5"/>
  <c r="R27" i="5"/>
  <c r="R34" i="5"/>
  <c r="R108" i="5"/>
  <c r="R66" i="5"/>
  <c r="P128" i="5"/>
  <c r="P86" i="5"/>
  <c r="P150" i="2"/>
  <c r="P51" i="2"/>
  <c r="P155" i="2"/>
  <c r="P28" i="2"/>
  <c r="P125" i="2"/>
  <c r="P111" i="2"/>
  <c r="R79" i="2"/>
  <c r="R9" i="2"/>
  <c r="P143" i="2"/>
  <c r="P115" i="2"/>
  <c r="P79" i="2"/>
  <c r="P9" i="2"/>
  <c r="P136" i="2"/>
  <c r="P37" i="2"/>
  <c r="R82" i="2"/>
  <c r="R26" i="2"/>
  <c r="P114" i="2"/>
  <c r="P29" i="2"/>
  <c r="R123" i="2"/>
  <c r="R24" i="2"/>
  <c r="R52" i="2"/>
  <c r="R137" i="2"/>
  <c r="R151" i="2"/>
  <c r="R66" i="2"/>
  <c r="P97" i="2"/>
  <c r="P139" i="2"/>
  <c r="R87" i="2"/>
  <c r="R130" i="2"/>
  <c r="P116" i="2"/>
  <c r="P17" i="2"/>
  <c r="R140" i="2"/>
  <c r="R27" i="2"/>
  <c r="R112" i="2"/>
  <c r="R41" i="2"/>
  <c r="R113" i="2"/>
  <c r="R56" i="2"/>
  <c r="R70" i="2"/>
  <c r="R99" i="2"/>
  <c r="P65" i="2"/>
  <c r="P122" i="2"/>
  <c r="P95" i="2"/>
  <c r="P80" i="2"/>
  <c r="R156" i="2"/>
  <c r="R142" i="2"/>
  <c r="P38" i="2"/>
  <c r="P10" i="2"/>
  <c r="P126" i="2"/>
  <c r="P13" i="2"/>
  <c r="P123" i="2"/>
  <c r="P24" i="2"/>
  <c r="R141" i="2"/>
  <c r="R14" i="2"/>
  <c r="P50" i="2"/>
  <c r="P78" i="2"/>
  <c r="K16" i="2"/>
  <c r="R38" i="2"/>
  <c r="R10" i="2"/>
  <c r="R155" i="2"/>
  <c r="R28" i="2"/>
  <c r="R45" i="2"/>
  <c r="R31" i="2"/>
  <c r="P152" i="2"/>
  <c r="P110" i="2"/>
  <c r="P52" i="2"/>
  <c r="P137" i="2"/>
  <c r="R71" i="2"/>
  <c r="R43" i="2"/>
  <c r="P113" i="2"/>
  <c r="P56" i="2"/>
  <c r="P94" i="2"/>
  <c r="P108" i="2"/>
  <c r="R25" i="2"/>
  <c r="R11" i="2"/>
  <c r="P71" i="2"/>
  <c r="P43" i="2"/>
  <c r="R86" i="2"/>
  <c r="R44" i="2"/>
  <c r="R62" i="2"/>
  <c r="P154" i="2"/>
  <c r="P83" i="2"/>
  <c r="R108" i="2"/>
  <c r="R94" i="2"/>
  <c r="I16" i="2"/>
  <c r="P45" i="2"/>
  <c r="P31" i="2"/>
  <c r="P156" i="2"/>
  <c r="P142" i="2"/>
  <c r="P44" i="2"/>
  <c r="P86" i="2"/>
  <c r="P100" i="2"/>
  <c r="P15" i="2"/>
  <c r="P157" i="2"/>
  <c r="P129" i="2"/>
  <c r="P54" i="2"/>
  <c r="P40" i="2"/>
  <c r="R83" i="2"/>
  <c r="R154" i="2"/>
  <c r="R144" i="2"/>
  <c r="R73" i="2"/>
  <c r="R78" i="2"/>
  <c r="R50" i="2"/>
  <c r="P82" i="2"/>
  <c r="P26" i="2"/>
  <c r="R126" i="2"/>
  <c r="R13" i="2"/>
  <c r="P128" i="2"/>
  <c r="P57" i="2"/>
  <c r="P158" i="2"/>
  <c r="P102" i="2"/>
  <c r="R115" i="2"/>
  <c r="R143" i="2"/>
  <c r="R122" i="2"/>
  <c r="R65" i="2"/>
  <c r="P99" i="2"/>
  <c r="P70" i="2"/>
  <c r="R54" i="2"/>
  <c r="R40" i="2"/>
  <c r="P87" i="2"/>
  <c r="P130" i="2"/>
  <c r="P151" i="2"/>
  <c r="P66" i="2"/>
  <c r="R95" i="2"/>
  <c r="R80" i="2"/>
  <c r="P81" i="2"/>
  <c r="P67" i="2"/>
  <c r="P112" i="2"/>
  <c r="P41" i="2"/>
  <c r="R139" i="2"/>
  <c r="R97" i="2"/>
  <c r="R114" i="2"/>
  <c r="R29" i="2"/>
  <c r="R101" i="2"/>
  <c r="R30" i="2"/>
  <c r="R33" i="2"/>
  <c r="R150" i="2"/>
  <c r="R51" i="2"/>
  <c r="R67" i="2"/>
  <c r="R81" i="2"/>
  <c r="P98" i="2"/>
  <c r="P55" i="2"/>
  <c r="P141" i="2"/>
  <c r="P14" i="2"/>
  <c r="P101" i="2"/>
  <c r="P30" i="2"/>
  <c r="P149" i="2"/>
  <c r="R76" i="2"/>
  <c r="R68" i="2"/>
  <c r="R12" i="2"/>
  <c r="R116" i="2"/>
  <c r="R17" i="2"/>
  <c r="R136" i="2"/>
  <c r="R37" i="2"/>
  <c r="P72" i="2"/>
  <c r="P58" i="2"/>
  <c r="P144" i="2"/>
  <c r="P73" i="2"/>
  <c r="R110" i="2"/>
  <c r="R152" i="2"/>
  <c r="G16" i="2"/>
  <c r="P140" i="2"/>
  <c r="P27" i="2"/>
  <c r="R98" i="2"/>
  <c r="R55" i="2"/>
  <c r="R127" i="2"/>
  <c r="R42" i="2"/>
  <c r="P68" i="2"/>
  <c r="P12" i="2"/>
  <c r="R72" i="2"/>
  <c r="R58" i="2"/>
  <c r="R57" i="2"/>
  <c r="R128" i="2"/>
  <c r="R158" i="2"/>
  <c r="R102" i="2"/>
  <c r="P25" i="2"/>
  <c r="P11" i="2"/>
  <c r="R100" i="2"/>
  <c r="R15" i="2"/>
  <c r="P127" i="2"/>
  <c r="P42" i="2"/>
  <c r="R125" i="2"/>
  <c r="R111" i="2"/>
  <c r="R129" i="2"/>
  <c r="R157" i="2"/>
  <c r="R117" i="9"/>
  <c r="R968" i="1"/>
  <c r="R69" i="1"/>
  <c r="P117" i="9"/>
  <c r="S667" i="1"/>
  <c r="S26" i="9"/>
  <c r="S306" i="1"/>
  <c r="S891" i="1"/>
  <c r="S930" i="1"/>
  <c r="S788" i="1"/>
  <c r="S368" i="1"/>
  <c r="S749" i="1"/>
  <c r="S820" i="1"/>
  <c r="S853" i="1"/>
  <c r="S431" i="1"/>
  <c r="S221" i="1"/>
  <c r="S928" i="1"/>
  <c r="S5" i="9"/>
  <c r="S594" i="1"/>
  <c r="S370" i="1"/>
  <c r="S13" i="9"/>
  <c r="S510" i="1"/>
  <c r="S132" i="5"/>
  <c r="S137" i="5"/>
  <c r="S118" i="5"/>
  <c r="S353" i="1"/>
  <c r="S126" i="5"/>
  <c r="S288" i="1"/>
  <c r="S880" i="1"/>
  <c r="S110" i="5"/>
  <c r="S58" i="1"/>
  <c r="S89" i="5"/>
  <c r="S352" i="1"/>
  <c r="S417" i="1"/>
  <c r="S129" i="1"/>
  <c r="S91" i="5"/>
  <c r="S580" i="1"/>
  <c r="S75" i="5"/>
  <c r="S80" i="5"/>
  <c r="S879" i="1"/>
  <c r="S736" i="1"/>
  <c r="S808" i="1"/>
  <c r="S498" i="1"/>
  <c r="S222" i="1"/>
  <c r="S416" i="1"/>
  <c r="S285" i="1"/>
  <c r="S70" i="5"/>
  <c r="S497" i="1"/>
  <c r="S952" i="1"/>
  <c r="S654" i="1"/>
  <c r="S62" i="5"/>
  <c r="S55" i="1"/>
  <c r="S807" i="1"/>
  <c r="S581" i="1"/>
  <c r="S653" i="1"/>
  <c r="S52" i="5"/>
  <c r="S200" i="1"/>
  <c r="S48" i="5"/>
  <c r="S286" i="1"/>
  <c r="S924" i="1"/>
  <c r="S350" i="1"/>
  <c r="S734" i="1"/>
  <c r="S495" i="1"/>
  <c r="S951" i="1"/>
  <c r="S878" i="1"/>
  <c r="S38" i="5"/>
  <c r="S809" i="1"/>
  <c r="S33" i="5"/>
  <c r="S579" i="1"/>
  <c r="S655" i="1"/>
  <c r="S94" i="1"/>
  <c r="S733" i="1"/>
  <c r="S496" i="1"/>
  <c r="S19" i="5"/>
  <c r="S656" i="1"/>
  <c r="S225" i="1"/>
  <c r="S578" i="1"/>
  <c r="S923" i="1"/>
  <c r="S349" i="1"/>
  <c r="S877" i="1"/>
  <c r="S810" i="1"/>
  <c r="S24" i="5"/>
  <c r="S81" i="1"/>
  <c r="S284" i="1"/>
  <c r="S351" i="1"/>
  <c r="S652" i="1"/>
  <c r="S199" i="1"/>
  <c r="S806" i="1"/>
  <c r="S415" i="1"/>
  <c r="S735" i="1"/>
  <c r="S950" i="1"/>
  <c r="S12" i="5"/>
  <c r="S876" i="1"/>
  <c r="S6" i="5"/>
  <c r="S153" i="2"/>
  <c r="S266" i="1"/>
  <c r="S22" i="11" s="1"/>
  <c r="S128" i="1"/>
  <c r="S146" i="2"/>
  <c r="S133" i="2"/>
  <c r="S138" i="2"/>
  <c r="S39" i="1"/>
  <c r="S792" i="1"/>
  <c r="S124" i="2"/>
  <c r="S862" i="1"/>
  <c r="S121" i="2"/>
  <c r="S861" i="1"/>
  <c r="S566" i="1"/>
  <c r="S484" i="1"/>
  <c r="S106" i="2"/>
  <c r="S109" i="2"/>
  <c r="S287" i="1"/>
  <c r="S556" i="1"/>
  <c r="S90" i="2"/>
  <c r="S936" i="1"/>
  <c r="S334" i="1"/>
  <c r="S96" i="2"/>
  <c r="S100" i="1"/>
  <c r="S634" i="1"/>
  <c r="S77" i="2"/>
  <c r="S404" i="1"/>
  <c r="S937" i="1"/>
  <c r="S85" i="2"/>
  <c r="S69" i="2"/>
  <c r="S935" i="1"/>
  <c r="S719" i="1"/>
  <c r="S478" i="1"/>
  <c r="S335" i="1"/>
  <c r="S61" i="2"/>
  <c r="S402" i="1"/>
  <c r="S163" i="1"/>
  <c r="S791" i="1"/>
  <c r="S720" i="1"/>
  <c r="S636" i="1"/>
  <c r="S53" i="2"/>
  <c r="S262" i="1"/>
  <c r="S329" i="1"/>
  <c r="S398" i="1"/>
  <c r="S49" i="2"/>
  <c r="S855" i="1"/>
  <c r="S39" i="2"/>
  <c r="S564" i="1"/>
  <c r="S36" i="2"/>
  <c r="S860" i="1"/>
  <c r="S789" i="1"/>
  <c r="S718" i="1"/>
  <c r="S332" i="1"/>
  <c r="S632" i="1"/>
  <c r="S11" i="1"/>
  <c r="S790" i="1"/>
  <c r="S333" i="1"/>
  <c r="S919" i="1"/>
  <c r="S403" i="1"/>
  <c r="S716" i="1"/>
  <c r="S8" i="2"/>
  <c r="R858" i="1"/>
  <c r="S6" i="2"/>
  <c r="S560" i="1"/>
  <c r="S637" i="1"/>
  <c r="S638" i="1"/>
  <c r="S483" i="1"/>
  <c r="S787" i="1"/>
  <c r="S859" i="1"/>
  <c r="S20" i="2"/>
  <c r="S717" i="1"/>
  <c r="S920" i="1"/>
  <c r="S565" i="1"/>
  <c r="S22" i="2"/>
  <c r="S399" i="1"/>
  <c r="S160" i="8"/>
  <c r="S302" i="1"/>
  <c r="S245" i="1"/>
  <c r="R959" i="1"/>
  <c r="P47" i="7"/>
  <c r="R748" i="1"/>
  <c r="R296" i="1"/>
  <c r="K662" i="1"/>
  <c r="I662" i="1"/>
  <c r="G662" i="1"/>
  <c r="K421" i="1"/>
  <c r="N421" i="1" s="1"/>
  <c r="I421" i="1"/>
  <c r="G421" i="1"/>
  <c r="K6" i="1"/>
  <c r="K78" i="7" s="1"/>
  <c r="I6" i="1"/>
  <c r="G6" i="1"/>
  <c r="G51" i="1"/>
  <c r="G105" i="4" s="1"/>
  <c r="I51" i="1"/>
  <c r="I105" i="4" s="1"/>
  <c r="K105" i="4"/>
  <c r="U105" i="4"/>
  <c r="K48" i="1"/>
  <c r="T48" i="1" s="1"/>
  <c r="I48" i="1"/>
  <c r="G48" i="1"/>
  <c r="U968" i="1" l="1"/>
  <c r="U959" i="1"/>
  <c r="U58" i="5"/>
  <c r="U16" i="5"/>
  <c r="U142" i="5"/>
  <c r="U114" i="5"/>
  <c r="U86" i="5"/>
  <c r="U128" i="5"/>
  <c r="U44" i="5"/>
  <c r="U100" i="5"/>
  <c r="U30" i="5"/>
  <c r="U72" i="5"/>
  <c r="U143" i="2"/>
  <c r="U115" i="2"/>
  <c r="U157" i="2"/>
  <c r="U129" i="2"/>
  <c r="U86" i="2"/>
  <c r="U44" i="2"/>
  <c r="U101" i="9"/>
  <c r="U30" i="9"/>
  <c r="R47" i="7"/>
  <c r="U858" i="1"/>
  <c r="U101" i="2"/>
  <c r="U30" i="2"/>
  <c r="U87" i="9"/>
  <c r="U16" i="9"/>
  <c r="U58" i="2"/>
  <c r="U72" i="2"/>
  <c r="P98" i="5"/>
  <c r="U28" i="9"/>
  <c r="U57" i="9"/>
  <c r="U112" i="5"/>
  <c r="U28" i="5"/>
  <c r="U140" i="5"/>
  <c r="U84" i="5"/>
  <c r="U748" i="1"/>
  <c r="U99" i="2"/>
  <c r="U70" i="2"/>
  <c r="U14" i="5"/>
  <c r="U98" i="5"/>
  <c r="U42" i="2"/>
  <c r="U127" i="2"/>
  <c r="U56" i="5"/>
  <c r="U42" i="5"/>
  <c r="U155" i="2"/>
  <c r="U28" i="2"/>
  <c r="U141" i="2"/>
  <c r="U14" i="2"/>
  <c r="U113" i="2"/>
  <c r="U56" i="2"/>
  <c r="U57" i="2"/>
  <c r="U128" i="2"/>
  <c r="U141" i="5"/>
  <c r="U57" i="5"/>
  <c r="U15" i="2"/>
  <c r="U100" i="2"/>
  <c r="U15" i="5"/>
  <c r="U71" i="5"/>
  <c r="U127" i="5"/>
  <c r="U29" i="5"/>
  <c r="U43" i="9"/>
  <c r="U15" i="9"/>
  <c r="U71" i="2"/>
  <c r="U43" i="2"/>
  <c r="U85" i="5"/>
  <c r="U99" i="5"/>
  <c r="U113" i="5"/>
  <c r="U43" i="5"/>
  <c r="U156" i="2"/>
  <c r="U142" i="2"/>
  <c r="U172" i="9"/>
  <c r="U29" i="9"/>
  <c r="U114" i="2"/>
  <c r="U29" i="2"/>
  <c r="T662" i="1"/>
  <c r="U41" i="9"/>
  <c r="U27" i="9"/>
  <c r="U27" i="2"/>
  <c r="U140" i="2"/>
  <c r="U13" i="5"/>
  <c r="U111" i="5"/>
  <c r="U98" i="2"/>
  <c r="U55" i="2"/>
  <c r="U69" i="5"/>
  <c r="U125" i="5"/>
  <c r="U97" i="5"/>
  <c r="U55" i="5"/>
  <c r="U41" i="5"/>
  <c r="U83" i="5"/>
  <c r="U126" i="2"/>
  <c r="U13" i="2"/>
  <c r="U27" i="5"/>
  <c r="U139" i="5"/>
  <c r="U83" i="2"/>
  <c r="U154" i="2"/>
  <c r="U41" i="2"/>
  <c r="U112" i="2"/>
  <c r="U12" i="9"/>
  <c r="U111" i="9"/>
  <c r="U82" i="5"/>
  <c r="U26" i="5"/>
  <c r="U138" i="5"/>
  <c r="U96" i="5"/>
  <c r="U54" i="5"/>
  <c r="U124" i="5"/>
  <c r="U40" i="5"/>
  <c r="U68" i="5"/>
  <c r="U54" i="2"/>
  <c r="U40" i="2"/>
  <c r="U125" i="2"/>
  <c r="U111" i="2"/>
  <c r="U26" i="2"/>
  <c r="U82" i="2"/>
  <c r="U12" i="2"/>
  <c r="U68" i="2"/>
  <c r="U139" i="2"/>
  <c r="U97" i="2"/>
  <c r="U25" i="5"/>
  <c r="U53" i="5"/>
  <c r="U95" i="5"/>
  <c r="U67" i="5"/>
  <c r="U109" i="5"/>
  <c r="U81" i="5"/>
  <c r="U25" i="9"/>
  <c r="U11" i="9"/>
  <c r="U11" i="2"/>
  <c r="U25" i="2"/>
  <c r="U152" i="2"/>
  <c r="U110" i="2"/>
  <c r="U123" i="5"/>
  <c r="U39" i="5"/>
  <c r="U81" i="2"/>
  <c r="U67" i="2"/>
  <c r="P421" i="1"/>
  <c r="N179" i="6"/>
  <c r="N193" i="6"/>
  <c r="U167" i="9"/>
  <c r="U10" i="9"/>
  <c r="U66" i="2"/>
  <c r="U151" i="2"/>
  <c r="U122" i="5"/>
  <c r="U94" i="5"/>
  <c r="U38" i="2"/>
  <c r="U10" i="2"/>
  <c r="U80" i="2"/>
  <c r="U95" i="2"/>
  <c r="U108" i="5"/>
  <c r="U66" i="5"/>
  <c r="U136" i="5"/>
  <c r="U10" i="5"/>
  <c r="U123" i="2"/>
  <c r="U24" i="2"/>
  <c r="U137" i="2"/>
  <c r="U52" i="2"/>
  <c r="U135" i="5"/>
  <c r="U121" i="5"/>
  <c r="U65" i="5"/>
  <c r="U51" i="5"/>
  <c r="U107" i="5"/>
  <c r="U93" i="5"/>
  <c r="U79" i="5"/>
  <c r="U9" i="5"/>
  <c r="U108" i="2"/>
  <c r="U94" i="2"/>
  <c r="U79" i="2"/>
  <c r="U9" i="2"/>
  <c r="U94" i="9"/>
  <c r="U9" i="9"/>
  <c r="U80" i="9"/>
  <c r="U23" i="9"/>
  <c r="U37" i="5"/>
  <c r="U23" i="5"/>
  <c r="U122" i="2"/>
  <c r="U65" i="2"/>
  <c r="U136" i="2"/>
  <c r="U37" i="2"/>
  <c r="U150" i="2"/>
  <c r="U51" i="2"/>
  <c r="U22" i="11"/>
  <c r="U149" i="2"/>
  <c r="U22" i="5"/>
  <c r="U8" i="5"/>
  <c r="U93" i="2"/>
  <c r="U92" i="5"/>
  <c r="U106" i="5"/>
  <c r="U120" i="5"/>
  <c r="U296" i="1"/>
  <c r="U134" i="5"/>
  <c r="U64" i="5"/>
  <c r="U50" i="2"/>
  <c r="U78" i="2"/>
  <c r="U78" i="5"/>
  <c r="U50" i="5"/>
  <c r="U123" i="9"/>
  <c r="U162" i="8"/>
  <c r="U151" i="9"/>
  <c r="U22" i="9"/>
  <c r="U136" i="9"/>
  <c r="U21" i="5"/>
  <c r="U21" i="9"/>
  <c r="U77" i="5"/>
  <c r="U105" i="12"/>
  <c r="U134" i="2"/>
  <c r="U7" i="9"/>
  <c r="U150" i="9"/>
  <c r="U7" i="5"/>
  <c r="U35" i="5"/>
  <c r="U78" i="9"/>
  <c r="U49" i="5"/>
  <c r="U20" i="11"/>
  <c r="U62" i="2"/>
  <c r="U34" i="10"/>
  <c r="U90" i="5"/>
  <c r="U6" i="9"/>
  <c r="U76" i="2"/>
  <c r="U147" i="2"/>
  <c r="U76" i="5"/>
  <c r="U34" i="11"/>
  <c r="U34" i="5"/>
  <c r="U33" i="5"/>
  <c r="U146" i="2"/>
  <c r="T20" i="4"/>
  <c r="T34" i="4"/>
  <c r="U69" i="1"/>
  <c r="U89" i="11"/>
  <c r="U5" i="5"/>
  <c r="U117" i="11"/>
  <c r="U103" i="5"/>
  <c r="U132" i="2"/>
  <c r="U61" i="5"/>
  <c r="U103" i="10"/>
  <c r="U47" i="5"/>
  <c r="U5" i="11"/>
  <c r="U33" i="2"/>
  <c r="S11" i="9"/>
  <c r="S25" i="9"/>
  <c r="P79" i="7"/>
  <c r="P104" i="9"/>
  <c r="S76" i="2"/>
  <c r="S6" i="9"/>
  <c r="S43" i="9"/>
  <c r="S15" i="9"/>
  <c r="S41" i="9"/>
  <c r="S27" i="9"/>
  <c r="S21" i="5"/>
  <c r="S136" i="9"/>
  <c r="S47" i="5"/>
  <c r="S103" i="10"/>
  <c r="S77" i="5"/>
  <c r="S21" i="9"/>
  <c r="S9" i="9"/>
  <c r="S94" i="9"/>
  <c r="S28" i="9"/>
  <c r="S57" i="9"/>
  <c r="P39" i="7"/>
  <c r="P165" i="9"/>
  <c r="S5" i="5"/>
  <c r="S89" i="11"/>
  <c r="S90" i="5"/>
  <c r="S34" i="10"/>
  <c r="S111" i="9"/>
  <c r="S12" i="9"/>
  <c r="S80" i="9"/>
  <c r="S23" i="9"/>
  <c r="S134" i="2"/>
  <c r="S105" i="12"/>
  <c r="S62" i="2"/>
  <c r="S20" i="11"/>
  <c r="S172" i="9"/>
  <c r="S29" i="9"/>
  <c r="R79" i="7"/>
  <c r="R104" i="9"/>
  <c r="P33" i="7"/>
  <c r="P101" i="10"/>
  <c r="S49" i="5"/>
  <c r="S78" i="9"/>
  <c r="S146" i="9"/>
  <c r="S17" i="9"/>
  <c r="S116" i="9"/>
  <c r="S31" i="9"/>
  <c r="R39" i="7"/>
  <c r="R165" i="9"/>
  <c r="S33" i="2"/>
  <c r="S5" i="11"/>
  <c r="S150" i="9"/>
  <c r="S7" i="9"/>
  <c r="S101" i="9"/>
  <c r="S30" i="9"/>
  <c r="R33" i="7"/>
  <c r="R101" i="10"/>
  <c r="S34" i="5"/>
  <c r="S34" i="11"/>
  <c r="S103" i="5"/>
  <c r="S117" i="11"/>
  <c r="S167" i="9"/>
  <c r="S10" i="9"/>
  <c r="S151" i="9"/>
  <c r="S22" i="9"/>
  <c r="S162" i="8"/>
  <c r="S123" i="9"/>
  <c r="S87" i="9"/>
  <c r="S16" i="9"/>
  <c r="I159" i="6"/>
  <c r="I78" i="7"/>
  <c r="P84" i="2"/>
  <c r="P102" i="7"/>
  <c r="G159" i="6"/>
  <c r="G78" i="7"/>
  <c r="R84" i="2"/>
  <c r="R102" i="7"/>
  <c r="I193" i="6"/>
  <c r="I179" i="6"/>
  <c r="S129" i="5"/>
  <c r="S17" i="5"/>
  <c r="S27" i="5"/>
  <c r="S139" i="5"/>
  <c r="S113" i="5"/>
  <c r="S43" i="5"/>
  <c r="S50" i="5"/>
  <c r="S78" i="5"/>
  <c r="K193" i="6"/>
  <c r="K179" i="6"/>
  <c r="S98" i="5"/>
  <c r="S14" i="5"/>
  <c r="S125" i="5"/>
  <c r="S69" i="5"/>
  <c r="S99" i="5"/>
  <c r="S85" i="5"/>
  <c r="S122" i="5"/>
  <c r="S94" i="5"/>
  <c r="S121" i="5"/>
  <c r="S135" i="5"/>
  <c r="P6" i="1"/>
  <c r="K159" i="6"/>
  <c r="S132" i="2"/>
  <c r="S61" i="5"/>
  <c r="G196" i="6"/>
  <c r="G153" i="6"/>
  <c r="S147" i="2"/>
  <c r="S76" i="5"/>
  <c r="S136" i="5"/>
  <c r="S10" i="5"/>
  <c r="S127" i="5"/>
  <c r="S29" i="5"/>
  <c r="S53" i="5"/>
  <c r="S25" i="5"/>
  <c r="S44" i="5"/>
  <c r="S100" i="5"/>
  <c r="S87" i="5"/>
  <c r="S73" i="5"/>
  <c r="S84" i="5"/>
  <c r="S140" i="5"/>
  <c r="S107" i="5"/>
  <c r="S93" i="5"/>
  <c r="S68" i="5"/>
  <c r="S40" i="5"/>
  <c r="S71" i="5"/>
  <c r="S15" i="5"/>
  <c r="S72" i="5"/>
  <c r="S30" i="5"/>
  <c r="S112" i="5"/>
  <c r="S28" i="5"/>
  <c r="S143" i="5"/>
  <c r="S45" i="5"/>
  <c r="S67" i="5"/>
  <c r="S95" i="5"/>
  <c r="S128" i="5"/>
  <c r="S86" i="5"/>
  <c r="G34" i="4"/>
  <c r="G20" i="4"/>
  <c r="S79" i="5"/>
  <c r="S9" i="5"/>
  <c r="S141" i="5"/>
  <c r="S57" i="5"/>
  <c r="S142" i="5"/>
  <c r="S114" i="5"/>
  <c r="K153" i="6"/>
  <c r="K196" i="6"/>
  <c r="S93" i="2"/>
  <c r="S92" i="5"/>
  <c r="S35" i="5"/>
  <c r="S7" i="5"/>
  <c r="S23" i="5"/>
  <c r="S37" i="5"/>
  <c r="S123" i="5"/>
  <c r="S39" i="5"/>
  <c r="S55" i="5"/>
  <c r="S97" i="5"/>
  <c r="I196" i="6"/>
  <c r="I153" i="6"/>
  <c r="S111" i="5"/>
  <c r="S13" i="5"/>
  <c r="S101" i="5"/>
  <c r="S31" i="5"/>
  <c r="S41" i="5"/>
  <c r="S83" i="5"/>
  <c r="S56" i="5"/>
  <c r="S42" i="5"/>
  <c r="S124" i="5"/>
  <c r="S54" i="5"/>
  <c r="S134" i="5"/>
  <c r="S64" i="5"/>
  <c r="S82" i="5"/>
  <c r="S26" i="5"/>
  <c r="S108" i="5"/>
  <c r="S66" i="5"/>
  <c r="G193" i="6"/>
  <c r="G179" i="6"/>
  <c r="S22" i="5"/>
  <c r="S8" i="5"/>
  <c r="S115" i="5"/>
  <c r="S59" i="5"/>
  <c r="S120" i="5"/>
  <c r="S106" i="5"/>
  <c r="R59" i="2"/>
  <c r="R48" i="7"/>
  <c r="P59" i="2"/>
  <c r="P48" i="7"/>
  <c r="S58" i="5"/>
  <c r="S16" i="5"/>
  <c r="S65" i="5"/>
  <c r="S51" i="5"/>
  <c r="S138" i="5"/>
  <c r="S96" i="5"/>
  <c r="I34" i="4"/>
  <c r="I20" i="4"/>
  <c r="K34" i="4"/>
  <c r="K20" i="4"/>
  <c r="S81" i="5"/>
  <c r="S109" i="5"/>
  <c r="P16" i="2"/>
  <c r="S140" i="2"/>
  <c r="S27" i="2"/>
  <c r="S116" i="2"/>
  <c r="S17" i="2"/>
  <c r="S71" i="2"/>
  <c r="S43" i="2"/>
  <c r="S150" i="2"/>
  <c r="S51" i="2"/>
  <c r="S144" i="2"/>
  <c r="S73" i="2"/>
  <c r="S110" i="2"/>
  <c r="S152" i="2"/>
  <c r="S100" i="2"/>
  <c r="S15" i="2"/>
  <c r="S158" i="2"/>
  <c r="S102" i="2"/>
  <c r="S82" i="2"/>
  <c r="S26" i="2"/>
  <c r="S126" i="2"/>
  <c r="S13" i="2"/>
  <c r="S79" i="2"/>
  <c r="S9" i="2"/>
  <c r="S86" i="2"/>
  <c r="S44" i="2"/>
  <c r="S78" i="2"/>
  <c r="S50" i="2"/>
  <c r="S108" i="2"/>
  <c r="S94" i="2"/>
  <c r="S125" i="2"/>
  <c r="S111" i="2"/>
  <c r="S155" i="2"/>
  <c r="S28" i="2"/>
  <c r="S54" i="2"/>
  <c r="S40" i="2"/>
  <c r="S98" i="2"/>
  <c r="S55" i="2"/>
  <c r="S151" i="2"/>
  <c r="S66" i="2"/>
  <c r="S130" i="2"/>
  <c r="S87" i="2"/>
  <c r="R16" i="2"/>
  <c r="S113" i="2"/>
  <c r="S56" i="2"/>
  <c r="S80" i="2"/>
  <c r="S95" i="2"/>
  <c r="S139" i="2"/>
  <c r="S97" i="2"/>
  <c r="S129" i="2"/>
  <c r="S157" i="2"/>
  <c r="S149" i="2"/>
  <c r="S101" i="2"/>
  <c r="S30" i="2"/>
  <c r="S112" i="2"/>
  <c r="S41" i="2"/>
  <c r="S72" i="2"/>
  <c r="S58" i="2"/>
  <c r="S128" i="2"/>
  <c r="S57" i="2"/>
  <c r="S122" i="2"/>
  <c r="S65" i="2"/>
  <c r="S68" i="2"/>
  <c r="S12" i="2"/>
  <c r="S115" i="2"/>
  <c r="S143" i="2"/>
  <c r="S114" i="2"/>
  <c r="S29" i="2"/>
  <c r="S141" i="2"/>
  <c r="S14" i="2"/>
  <c r="S136" i="2"/>
  <c r="S37" i="2"/>
  <c r="S67" i="2"/>
  <c r="S81" i="2"/>
  <c r="S83" i="2"/>
  <c r="S154" i="2"/>
  <c r="S156" i="2"/>
  <c r="S142" i="2"/>
  <c r="S45" i="2"/>
  <c r="S31" i="2"/>
  <c r="S123" i="2"/>
  <c r="S24" i="2"/>
  <c r="S25" i="2"/>
  <c r="S11" i="2"/>
  <c r="S38" i="2"/>
  <c r="S10" i="2"/>
  <c r="S127" i="2"/>
  <c r="S42" i="2"/>
  <c r="S137" i="2"/>
  <c r="S52" i="2"/>
  <c r="S70" i="2"/>
  <c r="S99" i="2"/>
  <c r="P105" i="4"/>
  <c r="R421" i="1"/>
  <c r="R662" i="1"/>
  <c r="S968" i="1"/>
  <c r="S69" i="1"/>
  <c r="S117" i="9"/>
  <c r="S858" i="1"/>
  <c r="S47" i="7" s="1"/>
  <c r="S748" i="1"/>
  <c r="S959" i="1"/>
  <c r="S296" i="1"/>
  <c r="A202" i="6"/>
  <c r="R6" i="1"/>
  <c r="R105" i="4"/>
  <c r="R48" i="1"/>
  <c r="K663" i="1"/>
  <c r="I663" i="1"/>
  <c r="G663" i="1"/>
  <c r="K868" i="1"/>
  <c r="I868" i="1"/>
  <c r="G868" i="1"/>
  <c r="K488" i="1"/>
  <c r="I488" i="1"/>
  <c r="G488" i="1"/>
  <c r="AI106" i="22" l="1"/>
  <c r="AG106" i="22"/>
  <c r="AK106" i="22"/>
  <c r="AX106" i="22"/>
  <c r="BJ106" i="22"/>
  <c r="U47" i="7"/>
  <c r="U16" i="2"/>
  <c r="U84" i="2"/>
  <c r="U102" i="7"/>
  <c r="T196" i="6"/>
  <c r="T153" i="6"/>
  <c r="U662" i="1"/>
  <c r="T488" i="1"/>
  <c r="U421" i="1"/>
  <c r="U165" i="9"/>
  <c r="U39" i="7"/>
  <c r="U79" i="7"/>
  <c r="U104" i="9"/>
  <c r="U48" i="1"/>
  <c r="R78" i="7"/>
  <c r="U6" i="1"/>
  <c r="S79" i="7"/>
  <c r="S104" i="9"/>
  <c r="S33" i="7"/>
  <c r="S101" i="10"/>
  <c r="S39" i="7"/>
  <c r="S165" i="9"/>
  <c r="S84" i="2"/>
  <c r="S102" i="7"/>
  <c r="P159" i="6"/>
  <c r="P78" i="7"/>
  <c r="P196" i="6"/>
  <c r="P153" i="6"/>
  <c r="I170" i="3"/>
  <c r="I142" i="3"/>
  <c r="P193" i="6"/>
  <c r="P179" i="6"/>
  <c r="G29" i="7"/>
  <c r="G167" i="3"/>
  <c r="R34" i="4"/>
  <c r="R20" i="4"/>
  <c r="P20" i="4"/>
  <c r="P34" i="4"/>
  <c r="G179" i="3"/>
  <c r="G137" i="3"/>
  <c r="I29" i="7"/>
  <c r="I167" i="3"/>
  <c r="I179" i="3"/>
  <c r="I137" i="3"/>
  <c r="R196" i="6"/>
  <c r="R153" i="6"/>
  <c r="K29" i="7"/>
  <c r="K167" i="3"/>
  <c r="S59" i="2"/>
  <c r="S48" i="7"/>
  <c r="K137" i="3"/>
  <c r="K179" i="3"/>
  <c r="S6" i="1"/>
  <c r="R159" i="6"/>
  <c r="R179" i="6"/>
  <c r="R193" i="6"/>
  <c r="G170" i="3"/>
  <c r="G142" i="3"/>
  <c r="K142" i="3"/>
  <c r="K170" i="3"/>
  <c r="S16" i="2"/>
  <c r="S421" i="1"/>
  <c r="S48" i="1"/>
  <c r="S662" i="1"/>
  <c r="R488" i="1"/>
  <c r="S105" i="4"/>
  <c r="R663" i="1"/>
  <c r="R868" i="1"/>
  <c r="P344" i="15"/>
  <c r="I344" i="15"/>
  <c r="G344" i="15"/>
  <c r="P343" i="15"/>
  <c r="I343" i="15"/>
  <c r="G343" i="15"/>
  <c r="P342" i="15"/>
  <c r="I342" i="15"/>
  <c r="G342" i="15"/>
  <c r="P341" i="15"/>
  <c r="I341" i="15"/>
  <c r="G341" i="15"/>
  <c r="P340" i="15"/>
  <c r="U340" i="15"/>
  <c r="I340" i="15"/>
  <c r="G340" i="15"/>
  <c r="P339" i="15"/>
  <c r="K339" i="15"/>
  <c r="R339" i="15" s="1"/>
  <c r="S339" i="15" s="1"/>
  <c r="I339" i="15"/>
  <c r="G339" i="15"/>
  <c r="P338" i="15"/>
  <c r="I338" i="15"/>
  <c r="G338" i="15"/>
  <c r="P337" i="15"/>
  <c r="K337" i="15"/>
  <c r="R337" i="15" s="1"/>
  <c r="S337" i="15" s="1"/>
  <c r="I337" i="15"/>
  <c r="G337" i="15"/>
  <c r="P336" i="15"/>
  <c r="I336" i="15"/>
  <c r="G336" i="15"/>
  <c r="P335" i="15"/>
  <c r="I335" i="15"/>
  <c r="G335" i="15"/>
  <c r="P334" i="15"/>
  <c r="I334" i="15"/>
  <c r="G334" i="15"/>
  <c r="P333" i="15"/>
  <c r="I333" i="15"/>
  <c r="G333" i="15"/>
  <c r="P332" i="15"/>
  <c r="K332" i="15"/>
  <c r="R332" i="15" s="1"/>
  <c r="S332" i="15" s="1"/>
  <c r="I332" i="15"/>
  <c r="G332" i="15"/>
  <c r="P331" i="15"/>
  <c r="I331" i="15"/>
  <c r="G331" i="15"/>
  <c r="P330" i="15"/>
  <c r="I330" i="15"/>
  <c r="G330" i="15"/>
  <c r="P329" i="15"/>
  <c r="I329" i="15"/>
  <c r="G329" i="15"/>
  <c r="P328" i="15"/>
  <c r="K328" i="15"/>
  <c r="R328" i="15" s="1"/>
  <c r="S328" i="15" s="1"/>
  <c r="I328" i="15"/>
  <c r="G328" i="15"/>
  <c r="P327" i="15"/>
  <c r="I327" i="15"/>
  <c r="G327" i="15"/>
  <c r="P326" i="15"/>
  <c r="I326" i="15"/>
  <c r="G326" i="15"/>
  <c r="P325" i="15"/>
  <c r="I325" i="15"/>
  <c r="G325" i="15"/>
  <c r="P324" i="15"/>
  <c r="K324" i="15"/>
  <c r="R324" i="15" s="1"/>
  <c r="S324" i="15" s="1"/>
  <c r="I324" i="15"/>
  <c r="G324" i="15"/>
  <c r="P323" i="15"/>
  <c r="I323" i="15"/>
  <c r="G323" i="15"/>
  <c r="P322" i="15"/>
  <c r="I322" i="15"/>
  <c r="G322" i="15"/>
  <c r="P321" i="15"/>
  <c r="I321" i="15"/>
  <c r="G321" i="15"/>
  <c r="P320" i="15"/>
  <c r="K320" i="15"/>
  <c r="R320" i="15" s="1"/>
  <c r="S320" i="15" s="1"/>
  <c r="I320" i="15"/>
  <c r="G320" i="15"/>
  <c r="P319" i="15"/>
  <c r="U319" i="15"/>
  <c r="I319" i="15"/>
  <c r="G319" i="15"/>
  <c r="P318" i="15"/>
  <c r="I318" i="15"/>
  <c r="G318" i="15"/>
  <c r="P317" i="15"/>
  <c r="U317" i="15"/>
  <c r="I317" i="15"/>
  <c r="G317" i="15"/>
  <c r="J21" i="17"/>
  <c r="I316" i="15"/>
  <c r="G316" i="15"/>
  <c r="J344" i="17"/>
  <c r="I315" i="15"/>
  <c r="G315" i="15"/>
  <c r="P314" i="15"/>
  <c r="J325" i="17"/>
  <c r="I314" i="15"/>
  <c r="G314" i="15"/>
  <c r="P313" i="15"/>
  <c r="I313" i="15"/>
  <c r="G313" i="15"/>
  <c r="P312" i="15"/>
  <c r="J249" i="17"/>
  <c r="I312" i="15"/>
  <c r="G312" i="15"/>
  <c r="J59" i="17"/>
  <c r="I311" i="15"/>
  <c r="G311" i="15"/>
  <c r="I310" i="15"/>
  <c r="G310" i="15"/>
  <c r="P309" i="15"/>
  <c r="J97" i="17"/>
  <c r="I309" i="15"/>
  <c r="G309" i="15"/>
  <c r="P308" i="15"/>
  <c r="J173" i="17"/>
  <c r="I308" i="15"/>
  <c r="G308" i="15"/>
  <c r="P307" i="15"/>
  <c r="I307" i="15"/>
  <c r="G307" i="15"/>
  <c r="P306" i="15"/>
  <c r="J116" i="17"/>
  <c r="I306" i="15"/>
  <c r="G306" i="15"/>
  <c r="P305" i="15"/>
  <c r="I305" i="15"/>
  <c r="G305" i="15"/>
  <c r="I304" i="15"/>
  <c r="G304" i="15"/>
  <c r="P303" i="15"/>
  <c r="I303" i="15"/>
  <c r="G303" i="15"/>
  <c r="P302" i="15"/>
  <c r="J78" i="17"/>
  <c r="I302" i="15"/>
  <c r="G302" i="15"/>
  <c r="P301" i="15"/>
  <c r="J40" i="17"/>
  <c r="I301" i="15"/>
  <c r="G301" i="15"/>
  <c r="P300" i="15"/>
  <c r="J153" i="17"/>
  <c r="I300" i="15"/>
  <c r="G300" i="15"/>
  <c r="P299" i="15"/>
  <c r="J229" i="17"/>
  <c r="I299" i="15"/>
  <c r="G299" i="15"/>
  <c r="P298" i="15"/>
  <c r="I298" i="15"/>
  <c r="G298" i="15"/>
  <c r="P297" i="15"/>
  <c r="J210" i="17"/>
  <c r="I297" i="15"/>
  <c r="G297" i="15"/>
  <c r="P296" i="15"/>
  <c r="J248" i="17"/>
  <c r="I296" i="15"/>
  <c r="G296" i="15"/>
  <c r="P295" i="15"/>
  <c r="I295" i="15"/>
  <c r="G295" i="15"/>
  <c r="P294" i="15"/>
  <c r="I294" i="15"/>
  <c r="G294" i="15"/>
  <c r="P293" i="15"/>
  <c r="I293" i="15"/>
  <c r="G293" i="15"/>
  <c r="P292" i="15"/>
  <c r="J96" i="17"/>
  <c r="I292" i="15"/>
  <c r="G292" i="15"/>
  <c r="P291" i="15"/>
  <c r="J286" i="17"/>
  <c r="I291" i="15"/>
  <c r="G291" i="15"/>
  <c r="J267" i="17"/>
  <c r="I290" i="15"/>
  <c r="G290" i="15"/>
  <c r="P289" i="15"/>
  <c r="I289" i="15"/>
  <c r="G289" i="15"/>
  <c r="I288" i="15"/>
  <c r="G288" i="15"/>
  <c r="I287" i="15"/>
  <c r="G287" i="15"/>
  <c r="P286" i="15"/>
  <c r="J115" i="17"/>
  <c r="I286" i="15"/>
  <c r="G286" i="15"/>
  <c r="P285" i="15"/>
  <c r="I285" i="15"/>
  <c r="G285" i="15"/>
  <c r="I284" i="15"/>
  <c r="G284" i="15"/>
  <c r="P283" i="15"/>
  <c r="J171" i="17"/>
  <c r="I283" i="15"/>
  <c r="G283" i="15"/>
  <c r="P282" i="15"/>
  <c r="J190" i="17"/>
  <c r="I282" i="15"/>
  <c r="G282" i="15"/>
  <c r="P281" i="15"/>
  <c r="J304" i="17"/>
  <c r="I281" i="15"/>
  <c r="G281" i="15"/>
  <c r="J114" i="17"/>
  <c r="I280" i="15"/>
  <c r="G280" i="15"/>
  <c r="I279" i="15"/>
  <c r="G279" i="15"/>
  <c r="P278" i="15"/>
  <c r="J95" i="17"/>
  <c r="I278" i="15"/>
  <c r="G278" i="15"/>
  <c r="P277" i="15"/>
  <c r="I277" i="15"/>
  <c r="G277" i="15"/>
  <c r="P276" i="15"/>
  <c r="J285" i="17"/>
  <c r="I276" i="15"/>
  <c r="G276" i="15"/>
  <c r="J76" i="17"/>
  <c r="I275" i="15"/>
  <c r="G275" i="15"/>
  <c r="P274" i="15"/>
  <c r="J342" i="17"/>
  <c r="I274" i="15"/>
  <c r="G274" i="15"/>
  <c r="P273" i="15"/>
  <c r="I273" i="15"/>
  <c r="G273" i="15"/>
  <c r="P272" i="15"/>
  <c r="I272" i="15"/>
  <c r="G272" i="15"/>
  <c r="I271" i="15"/>
  <c r="G271" i="15"/>
  <c r="P270" i="15"/>
  <c r="I270" i="15"/>
  <c r="G270" i="15"/>
  <c r="I269" i="15"/>
  <c r="G269" i="15"/>
  <c r="P268" i="15"/>
  <c r="J113" i="17"/>
  <c r="I268" i="15"/>
  <c r="G268" i="15"/>
  <c r="I267" i="15"/>
  <c r="G267" i="15"/>
  <c r="P266" i="15"/>
  <c r="J341" i="17"/>
  <c r="I266" i="15"/>
  <c r="G266" i="15"/>
  <c r="P265" i="15"/>
  <c r="J37" i="17"/>
  <c r="I265" i="15"/>
  <c r="G265" i="15"/>
  <c r="I264" i="15"/>
  <c r="G264" i="15"/>
  <c r="P263" i="15"/>
  <c r="I263" i="15"/>
  <c r="G263" i="15"/>
  <c r="I262" i="15"/>
  <c r="G262" i="15"/>
  <c r="I261" i="15"/>
  <c r="G261" i="15"/>
  <c r="P260" i="15"/>
  <c r="J170" i="17"/>
  <c r="I260" i="15"/>
  <c r="G260" i="15"/>
  <c r="I259" i="15"/>
  <c r="G259" i="15"/>
  <c r="P258" i="15"/>
  <c r="I258" i="15"/>
  <c r="G258" i="15"/>
  <c r="P257" i="15"/>
  <c r="I257" i="15"/>
  <c r="G257" i="15"/>
  <c r="P256" i="15"/>
  <c r="J265" i="17"/>
  <c r="I256" i="15"/>
  <c r="G256" i="15"/>
  <c r="P255" i="15"/>
  <c r="J151" i="17"/>
  <c r="I255" i="15"/>
  <c r="G255" i="15"/>
  <c r="P254" i="15"/>
  <c r="I254" i="15"/>
  <c r="G254" i="15"/>
  <c r="P253" i="15"/>
  <c r="I253" i="15"/>
  <c r="G253" i="15"/>
  <c r="I247" i="15"/>
  <c r="G247" i="15"/>
  <c r="P246" i="15"/>
  <c r="I246" i="15"/>
  <c r="G246" i="15"/>
  <c r="P245" i="15"/>
  <c r="J74" i="17"/>
  <c r="I245" i="15"/>
  <c r="G245" i="15"/>
  <c r="P244" i="15"/>
  <c r="J321" i="17"/>
  <c r="I244" i="15"/>
  <c r="G244" i="15"/>
  <c r="P243" i="15"/>
  <c r="I243" i="15"/>
  <c r="G243" i="15"/>
  <c r="P242" i="15"/>
  <c r="J245" i="17"/>
  <c r="I242" i="15"/>
  <c r="G242" i="15"/>
  <c r="I241" i="15"/>
  <c r="G241" i="15"/>
  <c r="P240" i="15"/>
  <c r="J169" i="17"/>
  <c r="I240" i="15"/>
  <c r="G240" i="15"/>
  <c r="P239" i="15"/>
  <c r="I239" i="15"/>
  <c r="G239" i="15"/>
  <c r="P238" i="15"/>
  <c r="J302" i="17"/>
  <c r="I238" i="15"/>
  <c r="G238" i="15"/>
  <c r="P237" i="15"/>
  <c r="J283" i="17"/>
  <c r="I237" i="15"/>
  <c r="G237" i="15"/>
  <c r="P236" i="15"/>
  <c r="I236" i="15"/>
  <c r="G236" i="15"/>
  <c r="J131" i="17"/>
  <c r="I235" i="15"/>
  <c r="G235" i="15"/>
  <c r="P234" i="15"/>
  <c r="I234" i="15"/>
  <c r="G234" i="15"/>
  <c r="J73" i="17"/>
  <c r="I228" i="15"/>
  <c r="G228" i="15"/>
  <c r="I227" i="15"/>
  <c r="G227" i="15"/>
  <c r="J54" i="17"/>
  <c r="I226" i="15"/>
  <c r="G226" i="15"/>
  <c r="P225" i="15"/>
  <c r="I225" i="15"/>
  <c r="G225" i="15"/>
  <c r="I224" i="15"/>
  <c r="G224" i="15"/>
  <c r="P223" i="15"/>
  <c r="I223" i="15"/>
  <c r="G223" i="15"/>
  <c r="P222" i="15"/>
  <c r="K222" i="15"/>
  <c r="I222" i="15"/>
  <c r="G222" i="15"/>
  <c r="P221" i="15"/>
  <c r="I221" i="15"/>
  <c r="G221" i="15"/>
  <c r="P220" i="15"/>
  <c r="I220" i="15"/>
  <c r="G220" i="15"/>
  <c r="J206" i="17"/>
  <c r="I219" i="15"/>
  <c r="G219" i="15"/>
  <c r="I218" i="15"/>
  <c r="G218" i="15"/>
  <c r="P217" i="15"/>
  <c r="I217" i="15"/>
  <c r="G217" i="15"/>
  <c r="P216" i="15"/>
  <c r="I216" i="15"/>
  <c r="G216" i="15"/>
  <c r="P215" i="15"/>
  <c r="J168" i="17"/>
  <c r="I215" i="15"/>
  <c r="G215" i="15"/>
  <c r="P210" i="15"/>
  <c r="I210" i="15"/>
  <c r="G210" i="15"/>
  <c r="P209" i="15"/>
  <c r="I209" i="15"/>
  <c r="G209" i="15"/>
  <c r="P208" i="15"/>
  <c r="I208" i="15"/>
  <c r="G208" i="15"/>
  <c r="I207" i="15"/>
  <c r="G207" i="15"/>
  <c r="J243" i="17"/>
  <c r="I206" i="15"/>
  <c r="G206" i="15"/>
  <c r="P205" i="15"/>
  <c r="I205" i="15"/>
  <c r="G205" i="15"/>
  <c r="I204" i="15"/>
  <c r="G204" i="15"/>
  <c r="P203" i="15"/>
  <c r="K203" i="15"/>
  <c r="I203" i="15"/>
  <c r="G203" i="15"/>
  <c r="I202" i="15"/>
  <c r="G202" i="15"/>
  <c r="P201" i="15"/>
  <c r="J262" i="17"/>
  <c r="I201" i="15"/>
  <c r="G201" i="15"/>
  <c r="P200" i="15"/>
  <c r="J129" i="17"/>
  <c r="I200" i="15"/>
  <c r="G200" i="15"/>
  <c r="P199" i="15"/>
  <c r="J72" i="17"/>
  <c r="I199" i="15"/>
  <c r="G199" i="15"/>
  <c r="I198" i="15"/>
  <c r="G198" i="15"/>
  <c r="P197" i="15"/>
  <c r="I197" i="15"/>
  <c r="G197" i="15"/>
  <c r="J107" i="17"/>
  <c r="I154" i="15"/>
  <c r="G154" i="15"/>
  <c r="P153" i="15"/>
  <c r="J335" i="17"/>
  <c r="I153" i="15"/>
  <c r="G153" i="15"/>
  <c r="P152" i="15"/>
  <c r="J13" i="17"/>
  <c r="I152" i="15"/>
  <c r="G152" i="15"/>
  <c r="P151" i="15"/>
  <c r="I151" i="15"/>
  <c r="G151" i="15"/>
  <c r="P150" i="15"/>
  <c r="J316" i="17"/>
  <c r="I150" i="15"/>
  <c r="G150" i="15"/>
  <c r="P149" i="15"/>
  <c r="J50" i="17"/>
  <c r="I149" i="15"/>
  <c r="G149" i="15"/>
  <c r="I148" i="15"/>
  <c r="G148" i="15"/>
  <c r="P147" i="15"/>
  <c r="I147" i="15"/>
  <c r="G147" i="15"/>
  <c r="I146" i="15"/>
  <c r="G146" i="15"/>
  <c r="J31" i="17"/>
  <c r="I145" i="15"/>
  <c r="G145" i="15"/>
  <c r="P144" i="15"/>
  <c r="I144" i="15"/>
  <c r="G144" i="15"/>
  <c r="I143" i="15"/>
  <c r="G143" i="15"/>
  <c r="I142" i="15"/>
  <c r="G142" i="15"/>
  <c r="P141" i="15"/>
  <c r="J259" i="17"/>
  <c r="I141" i="15"/>
  <c r="G141" i="15"/>
  <c r="P137" i="15"/>
  <c r="J296" i="17"/>
  <c r="I137" i="15"/>
  <c r="G137" i="15"/>
  <c r="I135" i="15"/>
  <c r="G135" i="15"/>
  <c r="P134" i="15"/>
  <c r="I134" i="15"/>
  <c r="G134" i="15"/>
  <c r="P133" i="15"/>
  <c r="I133" i="15"/>
  <c r="G133" i="15"/>
  <c r="J315" i="17"/>
  <c r="I132" i="15"/>
  <c r="G132" i="15"/>
  <c r="P131" i="15"/>
  <c r="I131" i="15"/>
  <c r="G131" i="15"/>
  <c r="P128" i="15"/>
  <c r="J201" i="17"/>
  <c r="I128" i="15"/>
  <c r="G128" i="15"/>
  <c r="J144" i="17"/>
  <c r="I127" i="15"/>
  <c r="G127" i="15"/>
  <c r="P126" i="15"/>
  <c r="I126" i="15"/>
  <c r="G126" i="15"/>
  <c r="P125" i="15"/>
  <c r="G125" i="15"/>
  <c r="I124" i="15"/>
  <c r="G124" i="15"/>
  <c r="I123" i="15"/>
  <c r="G123" i="15"/>
  <c r="P115" i="15"/>
  <c r="I115" i="15"/>
  <c r="G115" i="15"/>
  <c r="P114" i="15"/>
  <c r="J257" i="17"/>
  <c r="I114" i="15"/>
  <c r="G114" i="15"/>
  <c r="P113" i="15"/>
  <c r="J105" i="17"/>
  <c r="I113" i="15"/>
  <c r="G113" i="15"/>
  <c r="P112" i="15"/>
  <c r="I112" i="15"/>
  <c r="G112" i="15"/>
  <c r="P111" i="15"/>
  <c r="I111" i="15"/>
  <c r="G111" i="15"/>
  <c r="P110" i="15"/>
  <c r="I110" i="15"/>
  <c r="G110" i="15"/>
  <c r="P109" i="15"/>
  <c r="I109" i="15"/>
  <c r="G109" i="15"/>
  <c r="P108" i="15"/>
  <c r="J86" i="17"/>
  <c r="I108" i="15"/>
  <c r="G108" i="15"/>
  <c r="P107" i="15"/>
  <c r="K107" i="15"/>
  <c r="T107" i="15" s="1"/>
  <c r="I107" i="15"/>
  <c r="G107" i="15"/>
  <c r="P106" i="15"/>
  <c r="J29" i="17"/>
  <c r="I106" i="15"/>
  <c r="G106" i="15"/>
  <c r="P105" i="15"/>
  <c r="J295" i="17"/>
  <c r="I105" i="15"/>
  <c r="G105" i="15"/>
  <c r="P104" i="15"/>
  <c r="I104" i="15"/>
  <c r="G104" i="15"/>
  <c r="P103" i="15"/>
  <c r="I103" i="15"/>
  <c r="G103" i="15"/>
  <c r="P522" i="17"/>
  <c r="G102" i="15"/>
  <c r="G522" i="17" s="1"/>
  <c r="P446" i="17"/>
  <c r="G101" i="15"/>
  <c r="G446" i="17" s="1"/>
  <c r="P408" i="17"/>
  <c r="G100" i="15"/>
  <c r="G408" i="17" s="1"/>
  <c r="P28" i="17"/>
  <c r="J28" i="17"/>
  <c r="G99" i="15"/>
  <c r="G28" i="17" s="1"/>
  <c r="J66" i="17"/>
  <c r="I97" i="15"/>
  <c r="G97" i="15"/>
  <c r="I96" i="15"/>
  <c r="G96" i="15"/>
  <c r="J161" i="17"/>
  <c r="I95" i="15"/>
  <c r="G95" i="15"/>
  <c r="J180" i="17"/>
  <c r="I94" i="15"/>
  <c r="G94" i="15"/>
  <c r="I93" i="15"/>
  <c r="G93" i="15"/>
  <c r="I92" i="15"/>
  <c r="G92" i="15"/>
  <c r="J85" i="17"/>
  <c r="I91" i="15"/>
  <c r="G91" i="15"/>
  <c r="J294" i="17"/>
  <c r="I90" i="15"/>
  <c r="G90" i="15"/>
  <c r="I89" i="15"/>
  <c r="G89" i="15"/>
  <c r="I88" i="15"/>
  <c r="G88" i="15"/>
  <c r="I87" i="15"/>
  <c r="G87" i="15"/>
  <c r="I86" i="15"/>
  <c r="G86" i="15"/>
  <c r="P85" i="15"/>
  <c r="J275" i="17"/>
  <c r="I85" i="15"/>
  <c r="G85" i="15"/>
  <c r="P84" i="15"/>
  <c r="I84" i="15"/>
  <c r="G84" i="15"/>
  <c r="P83" i="15"/>
  <c r="I83" i="15"/>
  <c r="G83" i="15"/>
  <c r="P82" i="15"/>
  <c r="I82" i="15"/>
  <c r="G82" i="15"/>
  <c r="P81" i="15"/>
  <c r="J9" i="17"/>
  <c r="I81" i="15"/>
  <c r="G81" i="15"/>
  <c r="P80" i="15"/>
  <c r="J160" i="17"/>
  <c r="I80" i="15"/>
  <c r="G80" i="15"/>
  <c r="P78" i="15"/>
  <c r="J103" i="17"/>
  <c r="I78" i="15"/>
  <c r="G78" i="15"/>
  <c r="P77" i="15"/>
  <c r="J236" i="17"/>
  <c r="I77" i="15"/>
  <c r="G77" i="15"/>
  <c r="P76" i="15"/>
  <c r="J274" i="17"/>
  <c r="I76" i="15"/>
  <c r="G76" i="15"/>
  <c r="P75" i="15"/>
  <c r="J84" i="17"/>
  <c r="I75" i="15"/>
  <c r="G75" i="15"/>
  <c r="P74" i="15"/>
  <c r="I74" i="15"/>
  <c r="G74" i="15"/>
  <c r="P73" i="15"/>
  <c r="I73" i="15"/>
  <c r="G73" i="15"/>
  <c r="P72" i="15"/>
  <c r="J179" i="17"/>
  <c r="I72" i="15"/>
  <c r="G72" i="15"/>
  <c r="P71" i="15"/>
  <c r="J198" i="17"/>
  <c r="I71" i="15"/>
  <c r="G71" i="15"/>
  <c r="P70" i="15"/>
  <c r="I70" i="15"/>
  <c r="G70" i="15"/>
  <c r="P69" i="15"/>
  <c r="J27" i="17"/>
  <c r="I69" i="15"/>
  <c r="G69" i="15"/>
  <c r="P68" i="15"/>
  <c r="J331" i="17"/>
  <c r="I68" i="15"/>
  <c r="G68" i="15"/>
  <c r="P67" i="15"/>
  <c r="J311" i="17"/>
  <c r="I67" i="15"/>
  <c r="G67" i="15"/>
  <c r="P66" i="15"/>
  <c r="I66" i="15"/>
  <c r="G66" i="15"/>
  <c r="P65" i="15"/>
  <c r="J216" i="17"/>
  <c r="I65" i="15"/>
  <c r="G65" i="15"/>
  <c r="I64" i="15"/>
  <c r="G64" i="15"/>
  <c r="I63" i="15"/>
  <c r="G63" i="15"/>
  <c r="I62" i="15"/>
  <c r="G62" i="15"/>
  <c r="I60" i="15"/>
  <c r="G60" i="15"/>
  <c r="I59" i="15"/>
  <c r="G59" i="15"/>
  <c r="P58" i="15"/>
  <c r="J140" i="17"/>
  <c r="I58" i="15"/>
  <c r="G58" i="15"/>
  <c r="J254" i="17"/>
  <c r="I57" i="15"/>
  <c r="G57" i="15"/>
  <c r="P56" i="15"/>
  <c r="I56" i="15"/>
  <c r="G56" i="15"/>
  <c r="P55" i="15"/>
  <c r="I55" i="15"/>
  <c r="G55" i="15"/>
  <c r="P54" i="15"/>
  <c r="I54" i="15"/>
  <c r="G54" i="15"/>
  <c r="P53" i="15"/>
  <c r="J26" i="17"/>
  <c r="I53" i="15"/>
  <c r="G53" i="15"/>
  <c r="P52" i="15"/>
  <c r="I52" i="15"/>
  <c r="G52" i="15"/>
  <c r="P51" i="15"/>
  <c r="J158" i="17"/>
  <c r="I51" i="15"/>
  <c r="G51" i="15"/>
  <c r="P50" i="15"/>
  <c r="J215" i="17"/>
  <c r="I50" i="15"/>
  <c r="G50" i="15"/>
  <c r="P48" i="15"/>
  <c r="I48" i="15"/>
  <c r="G48" i="15"/>
  <c r="P47" i="15"/>
  <c r="I47" i="15"/>
  <c r="G47" i="15"/>
  <c r="P46" i="15"/>
  <c r="J177" i="17"/>
  <c r="I46" i="15"/>
  <c r="G46" i="15"/>
  <c r="P45" i="15"/>
  <c r="I45" i="15"/>
  <c r="G45" i="15"/>
  <c r="P44" i="15"/>
  <c r="J120" i="17"/>
  <c r="I44" i="15"/>
  <c r="G44" i="15"/>
  <c r="P43" i="15"/>
  <c r="J25" i="17"/>
  <c r="I43" i="15"/>
  <c r="G43" i="15"/>
  <c r="P42" i="15"/>
  <c r="I42" i="15"/>
  <c r="G42" i="15"/>
  <c r="P41" i="15"/>
  <c r="I41" i="15"/>
  <c r="G41" i="15"/>
  <c r="P40" i="15"/>
  <c r="J253" i="17"/>
  <c r="I40" i="15"/>
  <c r="G40" i="15"/>
  <c r="P39" i="15"/>
  <c r="I39" i="15"/>
  <c r="G39" i="15"/>
  <c r="P38" i="15"/>
  <c r="I38" i="15"/>
  <c r="G38" i="15"/>
  <c r="P37" i="15"/>
  <c r="I37" i="15"/>
  <c r="G37" i="15"/>
  <c r="P36" i="15"/>
  <c r="I36" i="15"/>
  <c r="G36" i="15"/>
  <c r="P35" i="15"/>
  <c r="I35" i="15"/>
  <c r="G35" i="15"/>
  <c r="P34" i="15"/>
  <c r="I34" i="15"/>
  <c r="G34" i="15"/>
  <c r="P33" i="15"/>
  <c r="I33" i="15"/>
  <c r="G33" i="15"/>
  <c r="P32" i="15"/>
  <c r="I32" i="15"/>
  <c r="G32" i="15"/>
  <c r="P31" i="15"/>
  <c r="I31" i="15"/>
  <c r="G31" i="15"/>
  <c r="P30" i="15"/>
  <c r="I30" i="15"/>
  <c r="G30" i="15"/>
  <c r="P29" i="15"/>
  <c r="I29" i="15"/>
  <c r="G29" i="15"/>
  <c r="P28" i="15"/>
  <c r="J81" i="17"/>
  <c r="I28" i="15"/>
  <c r="G28" i="15"/>
  <c r="P27" i="15"/>
  <c r="K27" i="15"/>
  <c r="T27" i="15" s="1"/>
  <c r="I27" i="15"/>
  <c r="G27" i="15"/>
  <c r="P26" i="15"/>
  <c r="K26" i="15"/>
  <c r="I26" i="15"/>
  <c r="G26" i="15"/>
  <c r="P25" i="15"/>
  <c r="I25" i="15"/>
  <c r="G25" i="15"/>
  <c r="P24" i="15"/>
  <c r="J62" i="17"/>
  <c r="I24" i="15"/>
  <c r="G24" i="15"/>
  <c r="P23" i="15"/>
  <c r="I23" i="15"/>
  <c r="G23" i="15"/>
  <c r="P22" i="15"/>
  <c r="I22" i="15"/>
  <c r="G22" i="15"/>
  <c r="P21" i="15"/>
  <c r="I21" i="15"/>
  <c r="G21" i="15"/>
  <c r="P20" i="15"/>
  <c r="I20" i="15"/>
  <c r="G20" i="15"/>
  <c r="P19" i="15"/>
  <c r="I19" i="15"/>
  <c r="G19" i="15"/>
  <c r="P18" i="15"/>
  <c r="I18" i="15"/>
  <c r="G18" i="15"/>
  <c r="P17" i="15"/>
  <c r="I17" i="15"/>
  <c r="G17" i="15"/>
  <c r="P16" i="15"/>
  <c r="J175" i="17"/>
  <c r="I16" i="15"/>
  <c r="G16" i="15"/>
  <c r="P15" i="15"/>
  <c r="I15" i="15"/>
  <c r="G15" i="15"/>
  <c r="P14" i="15"/>
  <c r="I14" i="15"/>
  <c r="G14" i="15"/>
  <c r="P9" i="15"/>
  <c r="P118" i="17" s="1"/>
  <c r="J118" i="17"/>
  <c r="I9" i="15"/>
  <c r="I118" i="17" s="1"/>
  <c r="G9" i="15"/>
  <c r="G118" i="17" s="1"/>
  <c r="P8" i="15"/>
  <c r="J80" i="17"/>
  <c r="I8" i="15"/>
  <c r="G8" i="15"/>
  <c r="P7" i="15"/>
  <c r="I7" i="15"/>
  <c r="G7" i="15"/>
  <c r="P6" i="15"/>
  <c r="J308" i="17"/>
  <c r="I6" i="15"/>
  <c r="G6" i="15"/>
  <c r="P5" i="15"/>
  <c r="I5" i="15"/>
  <c r="G5" i="15"/>
  <c r="G4" i="15"/>
  <c r="I4" i="15"/>
  <c r="U153" i="8"/>
  <c r="K705" i="1"/>
  <c r="K153" i="8" s="1"/>
  <c r="I705" i="1"/>
  <c r="I153" i="8" s="1"/>
  <c r="G705" i="1"/>
  <c r="G153" i="8" s="1"/>
  <c r="K593" i="1"/>
  <c r="I593" i="1"/>
  <c r="G593" i="1"/>
  <c r="K220" i="1"/>
  <c r="I220" i="1"/>
  <c r="G220" i="1"/>
  <c r="U145" i="8"/>
  <c r="K145" i="8"/>
  <c r="I66" i="1"/>
  <c r="I145" i="8" s="1"/>
  <c r="G66" i="1"/>
  <c r="G145" i="8" s="1"/>
  <c r="K848" i="1"/>
  <c r="I848" i="1"/>
  <c r="G848" i="1"/>
  <c r="U139" i="8"/>
  <c r="K701" i="1"/>
  <c r="K139" i="8" s="1"/>
  <c r="I701" i="1"/>
  <c r="I139" i="8" s="1"/>
  <c r="G701" i="1"/>
  <c r="G139" i="8" s="1"/>
  <c r="K178" i="1"/>
  <c r="I178" i="1"/>
  <c r="G178" i="1"/>
  <c r="U132" i="8"/>
  <c r="K132" i="8"/>
  <c r="I151" i="1"/>
  <c r="G151" i="1"/>
  <c r="K916" i="1"/>
  <c r="I916" i="1"/>
  <c r="G916" i="1"/>
  <c r="U125" i="8"/>
  <c r="K700" i="1"/>
  <c r="K125" i="8" s="1"/>
  <c r="I700" i="1"/>
  <c r="I125" i="8" s="1"/>
  <c r="G700" i="1"/>
  <c r="G125" i="8" s="1"/>
  <c r="K429" i="1"/>
  <c r="N429" i="1" s="1"/>
  <c r="I429" i="1"/>
  <c r="G429" i="1"/>
  <c r="U120" i="8"/>
  <c r="K120" i="8"/>
  <c r="I301" i="1"/>
  <c r="I120" i="8" s="1"/>
  <c r="G301" i="1"/>
  <c r="G120" i="8" s="1"/>
  <c r="K150" i="1"/>
  <c r="T150" i="1" s="1"/>
  <c r="I150" i="1"/>
  <c r="G150" i="1"/>
  <c r="K709" i="1"/>
  <c r="N709" i="1" s="1"/>
  <c r="I709" i="1"/>
  <c r="G709" i="1"/>
  <c r="U111" i="8"/>
  <c r="K697" i="1"/>
  <c r="K111" i="8" s="1"/>
  <c r="I697" i="1"/>
  <c r="I111" i="8" s="1"/>
  <c r="G697" i="1"/>
  <c r="G111" i="8" s="1"/>
  <c r="U105" i="8"/>
  <c r="K105" i="8"/>
  <c r="I219" i="1"/>
  <c r="I105" i="8" s="1"/>
  <c r="G219" i="1"/>
  <c r="G105" i="8" s="1"/>
  <c r="K34" i="1"/>
  <c r="K103" i="8" s="1"/>
  <c r="I34" i="1"/>
  <c r="I103" i="8" s="1"/>
  <c r="G34" i="1"/>
  <c r="G103" i="8" s="1"/>
  <c r="K962" i="1"/>
  <c r="I962" i="1"/>
  <c r="G962" i="1"/>
  <c r="K711" i="1"/>
  <c r="I711" i="1"/>
  <c r="G711" i="1"/>
  <c r="U97" i="8"/>
  <c r="K694" i="1"/>
  <c r="K97" i="8" s="1"/>
  <c r="I694" i="1"/>
  <c r="I97" i="8" s="1"/>
  <c r="G694" i="1"/>
  <c r="G97" i="8" s="1"/>
  <c r="K592" i="1"/>
  <c r="I592" i="1"/>
  <c r="G592" i="1"/>
  <c r="K509" i="1"/>
  <c r="T509" i="1" s="1"/>
  <c r="I509" i="1"/>
  <c r="G509" i="1"/>
  <c r="U90" i="8"/>
  <c r="K90" i="8"/>
  <c r="I149" i="1"/>
  <c r="G149" i="1"/>
  <c r="K849" i="1"/>
  <c r="I849" i="1"/>
  <c r="G849" i="1"/>
  <c r="BJ5" i="22"/>
  <c r="AX5" i="22"/>
  <c r="K780" i="1"/>
  <c r="I780" i="1"/>
  <c r="AI5" i="22" s="1"/>
  <c r="G780" i="1"/>
  <c r="AG5" i="22" s="1"/>
  <c r="K710" i="1"/>
  <c r="I710" i="1"/>
  <c r="G710" i="1"/>
  <c r="U83" i="8"/>
  <c r="K693" i="1"/>
  <c r="K83" i="8" s="1"/>
  <c r="I693" i="1"/>
  <c r="I83" i="8" s="1"/>
  <c r="G693" i="1"/>
  <c r="G83" i="8" s="1"/>
  <c r="K426" i="1"/>
  <c r="N426" i="1" s="1"/>
  <c r="I426" i="1"/>
  <c r="G426" i="1"/>
  <c r="K367" i="1"/>
  <c r="I367" i="1"/>
  <c r="G367" i="1"/>
  <c r="K300" i="1"/>
  <c r="T300" i="1" s="1"/>
  <c r="I300" i="1"/>
  <c r="G300" i="1"/>
  <c r="K75" i="8"/>
  <c r="I31" i="1"/>
  <c r="I75" i="8" s="1"/>
  <c r="G31" i="1"/>
  <c r="G75" i="8" s="1"/>
  <c r="K927" i="1"/>
  <c r="I927" i="1"/>
  <c r="G927" i="1"/>
  <c r="BJ10" i="22"/>
  <c r="AX10" i="22"/>
  <c r="K785" i="1"/>
  <c r="AK10" i="22" s="1"/>
  <c r="I785" i="1"/>
  <c r="AI10" i="22" s="1"/>
  <c r="G785" i="1"/>
  <c r="AG10" i="22" s="1"/>
  <c r="K712" i="1"/>
  <c r="N712" i="1" s="1"/>
  <c r="I712" i="1"/>
  <c r="G712" i="1"/>
  <c r="U69" i="8"/>
  <c r="K691" i="1"/>
  <c r="K69" i="8" s="1"/>
  <c r="I691" i="1"/>
  <c r="I69" i="8" s="1"/>
  <c r="G691" i="1"/>
  <c r="G69" i="8" s="1"/>
  <c r="K591" i="1"/>
  <c r="I591" i="1"/>
  <c r="G591" i="1"/>
  <c r="K505" i="1"/>
  <c r="T505" i="1" s="1"/>
  <c r="I505" i="1"/>
  <c r="G505" i="1"/>
  <c r="K428" i="1"/>
  <c r="I428" i="1"/>
  <c r="G428" i="1"/>
  <c r="K366" i="1"/>
  <c r="T366" i="1" s="1"/>
  <c r="I366" i="1"/>
  <c r="G366" i="1"/>
  <c r="U62" i="8"/>
  <c r="K62" i="8"/>
  <c r="I148" i="1"/>
  <c r="G148" i="1"/>
  <c r="K851" i="1"/>
  <c r="I851" i="1"/>
  <c r="G851" i="1"/>
  <c r="BJ6" i="22"/>
  <c r="AX6" i="22"/>
  <c r="K781" i="1"/>
  <c r="AK6" i="22" s="1"/>
  <c r="I781" i="1"/>
  <c r="AI6" i="22" s="1"/>
  <c r="G781" i="1"/>
  <c r="AG6" i="22" s="1"/>
  <c r="U56" i="8"/>
  <c r="K770" i="1"/>
  <c r="K56" i="8" s="1"/>
  <c r="I770" i="1"/>
  <c r="I56" i="8" s="1"/>
  <c r="G770" i="1"/>
  <c r="G56" i="8" s="1"/>
  <c r="K504" i="1"/>
  <c r="I504" i="1"/>
  <c r="G504" i="1"/>
  <c r="K427" i="1"/>
  <c r="I427" i="1"/>
  <c r="G427" i="1"/>
  <c r="K364" i="1"/>
  <c r="I364" i="1"/>
  <c r="G364" i="1"/>
  <c r="K218" i="1"/>
  <c r="I218" i="1"/>
  <c r="G218" i="1"/>
  <c r="K47" i="8"/>
  <c r="I19" i="1"/>
  <c r="I47" i="8" s="1"/>
  <c r="G19" i="1"/>
  <c r="G47" i="8" s="1"/>
  <c r="K926" i="1"/>
  <c r="I926" i="1"/>
  <c r="G926" i="1"/>
  <c r="K847" i="1"/>
  <c r="I847" i="1"/>
  <c r="G847" i="1"/>
  <c r="BJ9" i="22"/>
  <c r="AX9" i="22"/>
  <c r="K784" i="1"/>
  <c r="AK9" i="22" s="1"/>
  <c r="I784" i="1"/>
  <c r="AI9" i="22" s="1"/>
  <c r="G784" i="1"/>
  <c r="AG9" i="22" s="1"/>
  <c r="U42" i="8"/>
  <c r="K769" i="1"/>
  <c r="K42" i="8" s="1"/>
  <c r="I769" i="1"/>
  <c r="I42" i="8" s="1"/>
  <c r="G769" i="1"/>
  <c r="G42" i="8" s="1"/>
  <c r="K666" i="1"/>
  <c r="T666" i="1" s="1"/>
  <c r="I666" i="1"/>
  <c r="G666" i="1"/>
  <c r="K590" i="1"/>
  <c r="I590" i="1"/>
  <c r="G590" i="1"/>
  <c r="K508" i="1"/>
  <c r="I508" i="1"/>
  <c r="G508" i="1"/>
  <c r="I365" i="1"/>
  <c r="G365" i="1"/>
  <c r="U35" i="8"/>
  <c r="K35" i="8"/>
  <c r="I217" i="1"/>
  <c r="I35" i="8" s="1"/>
  <c r="G217" i="1"/>
  <c r="G35" i="8" s="1"/>
  <c r="K147" i="1"/>
  <c r="I147" i="1"/>
  <c r="G147" i="1"/>
  <c r="K915" i="1"/>
  <c r="I915" i="1"/>
  <c r="G915" i="1"/>
  <c r="K850" i="1"/>
  <c r="I850" i="1"/>
  <c r="G850" i="1"/>
  <c r="BJ8" i="22"/>
  <c r="AX8" i="22"/>
  <c r="K783" i="1"/>
  <c r="N783" i="1" s="1"/>
  <c r="I783" i="1"/>
  <c r="AI8" i="22" s="1"/>
  <c r="G783" i="1"/>
  <c r="AG8" i="22" s="1"/>
  <c r="U27" i="8"/>
  <c r="K690" i="1"/>
  <c r="K27" i="8" s="1"/>
  <c r="I690" i="1"/>
  <c r="I27" i="8" s="1"/>
  <c r="G690" i="1"/>
  <c r="G27" i="8" s="1"/>
  <c r="K589" i="1"/>
  <c r="I589" i="1"/>
  <c r="G589" i="1"/>
  <c r="K506" i="1"/>
  <c r="I506" i="1"/>
  <c r="G506" i="1"/>
  <c r="K430" i="1"/>
  <c r="N430" i="1" s="1"/>
  <c r="I430" i="1"/>
  <c r="G430" i="1"/>
  <c r="K298" i="1"/>
  <c r="T298" i="1" s="1"/>
  <c r="I298" i="1"/>
  <c r="G298" i="1"/>
  <c r="K226" i="1"/>
  <c r="I226" i="1"/>
  <c r="G226" i="1"/>
  <c r="K19" i="8"/>
  <c r="I18" i="1"/>
  <c r="I19" i="8" s="1"/>
  <c r="G18" i="1"/>
  <c r="G19" i="8" s="1"/>
  <c r="K963" i="1"/>
  <c r="I963" i="1"/>
  <c r="G963" i="1"/>
  <c r="K890" i="1"/>
  <c r="I890" i="1"/>
  <c r="G890" i="1"/>
  <c r="BJ7" i="22"/>
  <c r="AX7" i="22"/>
  <c r="K782" i="1"/>
  <c r="I782" i="1"/>
  <c r="AI7" i="22" s="1"/>
  <c r="G782" i="1"/>
  <c r="AG7" i="22" s="1"/>
  <c r="K708" i="1"/>
  <c r="I708" i="1"/>
  <c r="G708" i="1"/>
  <c r="U13" i="8"/>
  <c r="K686" i="1"/>
  <c r="K13" i="8" s="1"/>
  <c r="I686" i="1"/>
  <c r="I13" i="8" s="1"/>
  <c r="G686" i="1"/>
  <c r="G13" i="8" s="1"/>
  <c r="K588" i="1"/>
  <c r="I588" i="1"/>
  <c r="G588" i="1"/>
  <c r="K507" i="1"/>
  <c r="I507" i="1"/>
  <c r="G507" i="1"/>
  <c r="K425" i="1"/>
  <c r="N425" i="1" s="1"/>
  <c r="I425" i="1"/>
  <c r="G425" i="1"/>
  <c r="K362" i="1"/>
  <c r="T362" i="1" s="1"/>
  <c r="I362" i="1"/>
  <c r="G362" i="1"/>
  <c r="U7" i="8"/>
  <c r="K7" i="8"/>
  <c r="I216" i="1"/>
  <c r="I7" i="8" s="1"/>
  <c r="G216" i="1"/>
  <c r="G7" i="8" s="1"/>
  <c r="K146" i="1"/>
  <c r="I146" i="1"/>
  <c r="G146" i="1"/>
  <c r="U196" i="12"/>
  <c r="K777" i="1"/>
  <c r="K196" i="12" s="1"/>
  <c r="I777" i="1"/>
  <c r="I196" i="12" s="1"/>
  <c r="G777" i="1"/>
  <c r="G196" i="12" s="1"/>
  <c r="K249" i="1"/>
  <c r="I249" i="1"/>
  <c r="G249" i="1"/>
  <c r="K153" i="1"/>
  <c r="I153" i="1"/>
  <c r="G153" i="1"/>
  <c r="U187" i="12"/>
  <c r="K187" i="12"/>
  <c r="I91" i="1"/>
  <c r="I187" i="12" s="1"/>
  <c r="G91" i="1"/>
  <c r="G187" i="12" s="1"/>
  <c r="U184" i="12"/>
  <c r="K184" i="12"/>
  <c r="I912" i="1"/>
  <c r="G912" i="1"/>
  <c r="U181" i="12"/>
  <c r="K704" i="1"/>
  <c r="K181" i="12" s="1"/>
  <c r="I704" i="1"/>
  <c r="I181" i="12" s="1"/>
  <c r="G704" i="1"/>
  <c r="G181" i="12" s="1"/>
  <c r="K248" i="1"/>
  <c r="I248" i="1"/>
  <c r="G248" i="1"/>
  <c r="K159" i="1"/>
  <c r="T159" i="1" s="1"/>
  <c r="I159" i="1"/>
  <c r="G159" i="1"/>
  <c r="K90" i="1"/>
  <c r="I90" i="1"/>
  <c r="G90" i="1"/>
  <c r="K978" i="1"/>
  <c r="I978" i="1"/>
  <c r="G978" i="1"/>
  <c r="K911" i="1"/>
  <c r="I911" i="1"/>
  <c r="G911" i="1"/>
  <c r="U167" i="12"/>
  <c r="K703" i="1"/>
  <c r="K167" i="12" s="1"/>
  <c r="I703" i="1"/>
  <c r="I167" i="12" s="1"/>
  <c r="G703" i="1"/>
  <c r="G167" i="12" s="1"/>
  <c r="U161" i="12"/>
  <c r="K161" i="12"/>
  <c r="I247" i="1"/>
  <c r="I161" i="12" s="1"/>
  <c r="G247" i="1"/>
  <c r="G161" i="12" s="1"/>
  <c r="K25" i="1"/>
  <c r="I25" i="1"/>
  <c r="G25" i="1"/>
  <c r="U153" i="12"/>
  <c r="K702" i="1"/>
  <c r="K153" i="12" s="1"/>
  <c r="I702" i="1"/>
  <c r="I153" i="12" s="1"/>
  <c r="G702" i="1"/>
  <c r="G153" i="12" s="1"/>
  <c r="K607" i="1"/>
  <c r="I607" i="1"/>
  <c r="G607" i="1"/>
  <c r="K526" i="1"/>
  <c r="I526" i="1"/>
  <c r="G526" i="1"/>
  <c r="K446" i="1"/>
  <c r="I446" i="1"/>
  <c r="G446" i="1"/>
  <c r="K386" i="1"/>
  <c r="T386" i="1" s="1"/>
  <c r="I386" i="1"/>
  <c r="G386" i="1"/>
  <c r="K99" i="1"/>
  <c r="I99" i="1"/>
  <c r="G99" i="1"/>
  <c r="U145" i="12"/>
  <c r="K145" i="12"/>
  <c r="I89" i="1"/>
  <c r="I145" i="12" s="1"/>
  <c r="G89" i="1"/>
  <c r="G145" i="12" s="1"/>
  <c r="BJ174" i="22"/>
  <c r="AX174" i="22"/>
  <c r="I840" i="1"/>
  <c r="AI174" i="22" s="1"/>
  <c r="G840" i="1"/>
  <c r="AG174" i="22" s="1"/>
  <c r="K684" i="1"/>
  <c r="I684" i="1"/>
  <c r="G684" i="1"/>
  <c r="U138" i="12"/>
  <c r="K621" i="1"/>
  <c r="K138" i="12" s="1"/>
  <c r="I621" i="1"/>
  <c r="I138" i="12" s="1"/>
  <c r="G621" i="1"/>
  <c r="G138" i="12" s="1"/>
  <c r="K525" i="1"/>
  <c r="I525" i="1"/>
  <c r="G525" i="1"/>
  <c r="K385" i="1"/>
  <c r="I385" i="1"/>
  <c r="G385" i="1"/>
  <c r="U133" i="12"/>
  <c r="K133" i="12"/>
  <c r="I246" i="1"/>
  <c r="I133" i="12" s="1"/>
  <c r="G246" i="1"/>
  <c r="G133" i="12" s="1"/>
  <c r="K88" i="1"/>
  <c r="I88" i="1"/>
  <c r="G88" i="1"/>
  <c r="U128" i="12"/>
  <c r="K128" i="12"/>
  <c r="I908" i="1"/>
  <c r="G908" i="1"/>
  <c r="K608" i="1"/>
  <c r="I608" i="1"/>
  <c r="G608" i="1"/>
  <c r="U122" i="12"/>
  <c r="K463" i="1"/>
  <c r="I463" i="1"/>
  <c r="G463" i="1"/>
  <c r="K387" i="1"/>
  <c r="I387" i="1"/>
  <c r="G387" i="1"/>
  <c r="K182" i="1"/>
  <c r="I182" i="1"/>
  <c r="G182" i="1"/>
  <c r="K918" i="1"/>
  <c r="T918" i="1" s="1"/>
  <c r="I918" i="1"/>
  <c r="G918" i="1"/>
  <c r="K907" i="1"/>
  <c r="I907" i="1"/>
  <c r="G907" i="1"/>
  <c r="BJ173" i="22"/>
  <c r="AX173" i="22"/>
  <c r="G146" i="22"/>
  <c r="I839" i="1"/>
  <c r="AI173" i="22" s="1"/>
  <c r="G839" i="1"/>
  <c r="AG173" i="22" s="1"/>
  <c r="K527" i="1"/>
  <c r="I527" i="1"/>
  <c r="G527" i="1"/>
  <c r="U106" i="12"/>
  <c r="K325" i="1"/>
  <c r="K106" i="12" s="1"/>
  <c r="I325" i="1"/>
  <c r="I106" i="12" s="1"/>
  <c r="G325" i="1"/>
  <c r="G106" i="12" s="1"/>
  <c r="U104" i="12"/>
  <c r="K104" i="12"/>
  <c r="I172" i="1"/>
  <c r="G172" i="1"/>
  <c r="K979" i="1"/>
  <c r="I979" i="1"/>
  <c r="G979" i="1"/>
  <c r="K906" i="1"/>
  <c r="I906" i="1"/>
  <c r="G906" i="1"/>
  <c r="U97" i="12"/>
  <c r="K695" i="1"/>
  <c r="K97" i="12" s="1"/>
  <c r="I695" i="1"/>
  <c r="I97" i="12" s="1"/>
  <c r="G695" i="1"/>
  <c r="G97" i="12" s="1"/>
  <c r="K606" i="1"/>
  <c r="I606" i="1"/>
  <c r="G606" i="1"/>
  <c r="K320" i="1"/>
  <c r="I320" i="1"/>
  <c r="G320" i="1"/>
  <c r="K244" i="1"/>
  <c r="I244" i="1"/>
  <c r="G244" i="1"/>
  <c r="U90" i="12"/>
  <c r="K90" i="12"/>
  <c r="I171" i="1"/>
  <c r="G171" i="1"/>
  <c r="BK123" i="10"/>
  <c r="BJ123" i="10"/>
  <c r="BC123" i="10"/>
  <c r="AQ123" i="10"/>
  <c r="K74" i="1"/>
  <c r="I74" i="1"/>
  <c r="G74" i="1"/>
  <c r="BJ176" i="22"/>
  <c r="AX176" i="22"/>
  <c r="G143" i="22"/>
  <c r="I842" i="1"/>
  <c r="AI176" i="22" s="1"/>
  <c r="G842" i="1"/>
  <c r="AG176" i="22" s="1"/>
  <c r="K765" i="1"/>
  <c r="N765" i="1" s="1"/>
  <c r="I765" i="1"/>
  <c r="G765" i="1"/>
  <c r="K683" i="1"/>
  <c r="I683" i="1"/>
  <c r="G683" i="1"/>
  <c r="U82" i="12"/>
  <c r="K618" i="1"/>
  <c r="K82" i="12" s="1"/>
  <c r="I618" i="1"/>
  <c r="I82" i="12" s="1"/>
  <c r="G618" i="1"/>
  <c r="G82" i="12" s="1"/>
  <c r="K443" i="1"/>
  <c r="I443" i="1"/>
  <c r="G443" i="1"/>
  <c r="K321" i="1"/>
  <c r="I321" i="1"/>
  <c r="G321" i="1"/>
  <c r="U77" i="12"/>
  <c r="K77" i="12"/>
  <c r="I243" i="1"/>
  <c r="I77" i="12" s="1"/>
  <c r="G243" i="1"/>
  <c r="G77" i="12" s="1"/>
  <c r="K170" i="1"/>
  <c r="I170" i="1"/>
  <c r="G170" i="1"/>
  <c r="K86" i="1"/>
  <c r="I86" i="1"/>
  <c r="G86" i="1"/>
  <c r="U72" i="12"/>
  <c r="K72" i="12"/>
  <c r="I904" i="1"/>
  <c r="G904" i="1"/>
  <c r="BJ175" i="22"/>
  <c r="AX175" i="22"/>
  <c r="G88" i="22"/>
  <c r="I841" i="1"/>
  <c r="AI175" i="22" s="1"/>
  <c r="G841" i="1"/>
  <c r="AG175" i="22" s="1"/>
  <c r="K764" i="1"/>
  <c r="I764" i="1"/>
  <c r="G764" i="1"/>
  <c r="U68" i="12"/>
  <c r="K615" i="1"/>
  <c r="K68" i="12" s="1"/>
  <c r="I615" i="1"/>
  <c r="I68" i="12" s="1"/>
  <c r="G615" i="1"/>
  <c r="G68" i="12" s="1"/>
  <c r="K522" i="1"/>
  <c r="I522" i="1"/>
  <c r="G522" i="1"/>
  <c r="K322" i="1"/>
  <c r="I322" i="1"/>
  <c r="G322" i="1"/>
  <c r="K242" i="1"/>
  <c r="I242" i="1"/>
  <c r="G242" i="1"/>
  <c r="K909" i="1"/>
  <c r="I909" i="1"/>
  <c r="G909" i="1"/>
  <c r="BJ171" i="22"/>
  <c r="AX171" i="22"/>
  <c r="U57" i="12"/>
  <c r="K57" i="12"/>
  <c r="I837" i="1"/>
  <c r="AI171" i="22" s="1"/>
  <c r="G837" i="1"/>
  <c r="AG171" i="22" s="1"/>
  <c r="K767" i="1"/>
  <c r="I767" i="1"/>
  <c r="G767" i="1"/>
  <c r="K682" i="1"/>
  <c r="I682" i="1"/>
  <c r="G682" i="1"/>
  <c r="U54" i="12"/>
  <c r="K614" i="1"/>
  <c r="K54" i="12" s="1"/>
  <c r="I614" i="1"/>
  <c r="I54" i="12" s="1"/>
  <c r="G614" i="1"/>
  <c r="G54" i="12" s="1"/>
  <c r="K523" i="1"/>
  <c r="I523" i="1"/>
  <c r="G523" i="1"/>
  <c r="K442" i="1"/>
  <c r="I442" i="1"/>
  <c r="G442" i="1"/>
  <c r="K383" i="1"/>
  <c r="I383" i="1"/>
  <c r="G383" i="1"/>
  <c r="K319" i="1"/>
  <c r="I319" i="1"/>
  <c r="G319" i="1"/>
  <c r="K102" i="1"/>
  <c r="I102" i="1"/>
  <c r="G102" i="1"/>
  <c r="K910" i="1"/>
  <c r="I910" i="1"/>
  <c r="G910" i="1"/>
  <c r="G57" i="22"/>
  <c r="I836" i="1"/>
  <c r="G836" i="1"/>
  <c r="K768" i="1"/>
  <c r="T768" i="1" s="1"/>
  <c r="I768" i="1"/>
  <c r="G768" i="1"/>
  <c r="K681" i="1"/>
  <c r="I681" i="1"/>
  <c r="G681" i="1"/>
  <c r="U40" i="12"/>
  <c r="K610" i="1"/>
  <c r="K40" i="12" s="1"/>
  <c r="I610" i="1"/>
  <c r="I40" i="12" s="1"/>
  <c r="G610" i="1"/>
  <c r="G40" i="12" s="1"/>
  <c r="K441" i="1"/>
  <c r="I441" i="1"/>
  <c r="G441" i="1"/>
  <c r="K384" i="1"/>
  <c r="I384" i="1"/>
  <c r="G384" i="1"/>
  <c r="K318" i="1"/>
  <c r="T318" i="1" s="1"/>
  <c r="I318" i="1"/>
  <c r="G318" i="1"/>
  <c r="U34" i="12"/>
  <c r="K34" i="12"/>
  <c r="I168" i="1"/>
  <c r="G168" i="1"/>
  <c r="K84" i="1"/>
  <c r="I84" i="1"/>
  <c r="G84" i="1"/>
  <c r="K934" i="1"/>
  <c r="I934" i="1"/>
  <c r="G934" i="1"/>
  <c r="BJ172" i="22"/>
  <c r="AX172" i="22"/>
  <c r="G155" i="22"/>
  <c r="I838" i="1"/>
  <c r="AI172" i="22" s="1"/>
  <c r="G838" i="1"/>
  <c r="AG172" i="22" s="1"/>
  <c r="K763" i="1"/>
  <c r="I763" i="1"/>
  <c r="G763" i="1"/>
  <c r="U27" i="12"/>
  <c r="K688" i="1"/>
  <c r="K27" i="12" s="1"/>
  <c r="I688" i="1"/>
  <c r="I27" i="12" s="1"/>
  <c r="G688" i="1"/>
  <c r="G27" i="12" s="1"/>
  <c r="U26" i="12"/>
  <c r="K26" i="12"/>
  <c r="I605" i="1"/>
  <c r="I26" i="12" s="1"/>
  <c r="G605" i="1"/>
  <c r="G26" i="12" s="1"/>
  <c r="K521" i="1"/>
  <c r="I521" i="1"/>
  <c r="G521" i="1"/>
  <c r="K444" i="1"/>
  <c r="I444" i="1"/>
  <c r="G444" i="1"/>
  <c r="K382" i="1"/>
  <c r="T382" i="1" s="1"/>
  <c r="I382" i="1"/>
  <c r="G382" i="1"/>
  <c r="K317" i="1"/>
  <c r="I317" i="1"/>
  <c r="G317" i="1"/>
  <c r="K240" i="1"/>
  <c r="I240" i="1"/>
  <c r="G240" i="1"/>
  <c r="K167" i="1"/>
  <c r="I167" i="1"/>
  <c r="G167" i="1"/>
  <c r="K975" i="1"/>
  <c r="T975" i="1" s="1"/>
  <c r="I975" i="1"/>
  <c r="G975" i="1"/>
  <c r="K903" i="1"/>
  <c r="I903" i="1"/>
  <c r="G903" i="1"/>
  <c r="K762" i="1"/>
  <c r="I762" i="1"/>
  <c r="G762" i="1"/>
  <c r="U13" i="12"/>
  <c r="K687" i="1"/>
  <c r="K13" i="12" s="1"/>
  <c r="I687" i="1"/>
  <c r="I13" i="12" s="1"/>
  <c r="G687" i="1"/>
  <c r="G13" i="12" s="1"/>
  <c r="K604" i="1"/>
  <c r="I604" i="1"/>
  <c r="G604" i="1"/>
  <c r="K524" i="1"/>
  <c r="I524" i="1"/>
  <c r="G524" i="1"/>
  <c r="K447" i="1"/>
  <c r="N447" i="1" s="1"/>
  <c r="I447" i="1"/>
  <c r="G447" i="1"/>
  <c r="K381" i="1"/>
  <c r="T381" i="1" s="1"/>
  <c r="I381" i="1"/>
  <c r="G381" i="1"/>
  <c r="K241" i="1"/>
  <c r="I241" i="1"/>
  <c r="G241" i="1"/>
  <c r="U6" i="12"/>
  <c r="K6" i="12"/>
  <c r="I166" i="1"/>
  <c r="G166" i="1"/>
  <c r="U45" i="7"/>
  <c r="K772" i="1"/>
  <c r="K45" i="7" s="1"/>
  <c r="I772" i="1"/>
  <c r="I45" i="7" s="1"/>
  <c r="G772" i="1"/>
  <c r="G45" i="7" s="1"/>
  <c r="U44" i="7"/>
  <c r="K692" i="1"/>
  <c r="K44" i="7" s="1"/>
  <c r="I692" i="1"/>
  <c r="I44" i="7" s="1"/>
  <c r="G692" i="1"/>
  <c r="G44" i="7" s="1"/>
  <c r="U42" i="7"/>
  <c r="K42" i="7"/>
  <c r="I503" i="1"/>
  <c r="I42" i="7" s="1"/>
  <c r="G503" i="1"/>
  <c r="G42" i="7" s="1"/>
  <c r="K388" i="1"/>
  <c r="T388" i="1" s="1"/>
  <c r="I388" i="1"/>
  <c r="G388" i="1"/>
  <c r="U36" i="7"/>
  <c r="K36" i="7"/>
  <c r="I63" i="1"/>
  <c r="I36" i="7" s="1"/>
  <c r="G63" i="1"/>
  <c r="G36" i="7" s="1"/>
  <c r="K969" i="1"/>
  <c r="T969" i="1" s="1"/>
  <c r="I969" i="1"/>
  <c r="G969" i="1"/>
  <c r="K587" i="1"/>
  <c r="I587" i="1"/>
  <c r="G587" i="1"/>
  <c r="U99" i="7"/>
  <c r="K99" i="7"/>
  <c r="I544" i="1"/>
  <c r="I99" i="7" s="1"/>
  <c r="G544" i="1"/>
  <c r="G99" i="7" s="1"/>
  <c r="K361" i="1"/>
  <c r="T361" i="1" s="1"/>
  <c r="I361" i="1"/>
  <c r="I97" i="7" s="1"/>
  <c r="G361" i="1"/>
  <c r="G97" i="7" s="1"/>
  <c r="K145" i="1"/>
  <c r="T145" i="1" s="1"/>
  <c r="I145" i="1"/>
  <c r="G145" i="1"/>
  <c r="K905" i="1"/>
  <c r="I905" i="1"/>
  <c r="G905" i="1"/>
  <c r="BJ158" i="22"/>
  <c r="AX158" i="22"/>
  <c r="AK168" i="22"/>
  <c r="G54" i="22" s="1"/>
  <c r="I835" i="1"/>
  <c r="AI158" i="22" s="1"/>
  <c r="G835" i="1"/>
  <c r="AG158" i="22" s="1"/>
  <c r="K747" i="1"/>
  <c r="I747" i="1"/>
  <c r="G747" i="1"/>
  <c r="U87" i="7"/>
  <c r="K699" i="1"/>
  <c r="K87" i="7" s="1"/>
  <c r="I699" i="1"/>
  <c r="I87" i="7" s="1"/>
  <c r="G699" i="1"/>
  <c r="G87" i="7" s="1"/>
  <c r="K596" i="1"/>
  <c r="I596" i="1"/>
  <c r="G596" i="1"/>
  <c r="U85" i="7"/>
  <c r="K85" i="7"/>
  <c r="I85" i="7"/>
  <c r="G85" i="7"/>
  <c r="K433" i="1"/>
  <c r="I433" i="1"/>
  <c r="G433" i="1"/>
  <c r="K371" i="1"/>
  <c r="T371" i="1" s="1"/>
  <c r="I371" i="1"/>
  <c r="G371" i="1"/>
  <c r="K297" i="1"/>
  <c r="I297" i="1"/>
  <c r="G297" i="1"/>
  <c r="U81" i="7"/>
  <c r="K251" i="1"/>
  <c r="K81" i="7" s="1"/>
  <c r="I251" i="1"/>
  <c r="I81" i="7" s="1"/>
  <c r="G251" i="1"/>
  <c r="G81" i="7" s="1"/>
  <c r="K156" i="1"/>
  <c r="T156" i="1" s="1"/>
  <c r="I156" i="1"/>
  <c r="G156" i="1"/>
  <c r="K961" i="1"/>
  <c r="I961" i="1"/>
  <c r="G961" i="1"/>
  <c r="BJ112" i="22"/>
  <c r="AX112" i="22"/>
  <c r="U74" i="7"/>
  <c r="K74" i="7"/>
  <c r="I819" i="1"/>
  <c r="AI112" i="22" s="1"/>
  <c r="G819" i="1"/>
  <c r="AG112" i="22" s="1"/>
  <c r="U73" i="7"/>
  <c r="K73" i="7"/>
  <c r="I746" i="1"/>
  <c r="I73" i="7" s="1"/>
  <c r="G746" i="1"/>
  <c r="G73" i="7" s="1"/>
  <c r="U70" i="7"/>
  <c r="K70" i="7"/>
  <c r="I540" i="1"/>
  <c r="I70" i="7" s="1"/>
  <c r="G540" i="1"/>
  <c r="G70" i="7" s="1"/>
  <c r="K424" i="1"/>
  <c r="N424" i="1" s="1"/>
  <c r="I424" i="1"/>
  <c r="G424" i="1"/>
  <c r="K360" i="1"/>
  <c r="T360" i="1" s="1"/>
  <c r="I360" i="1"/>
  <c r="G360" i="1"/>
  <c r="K313" i="1"/>
  <c r="I313" i="1"/>
  <c r="G313" i="1"/>
  <c r="K214" i="1"/>
  <c r="I214" i="1"/>
  <c r="G214" i="1"/>
  <c r="K888" i="1"/>
  <c r="I888" i="1"/>
  <c r="G888" i="1"/>
  <c r="U60" i="7"/>
  <c r="K845" i="1"/>
  <c r="I845" i="1"/>
  <c r="G845" i="1"/>
  <c r="K766" i="1"/>
  <c r="K112" i="12" s="1"/>
  <c r="I766" i="1"/>
  <c r="G766" i="1"/>
  <c r="K664" i="1"/>
  <c r="I664" i="1"/>
  <c r="G664" i="1"/>
  <c r="K520" i="1"/>
  <c r="K137" i="11" s="1"/>
  <c r="I520" i="1"/>
  <c r="I137" i="11" s="1"/>
  <c r="G520" i="1"/>
  <c r="G137" i="11" s="1"/>
  <c r="K164" i="1"/>
  <c r="I164" i="1"/>
  <c r="G164" i="1"/>
  <c r="U50" i="7"/>
  <c r="K50" i="7"/>
  <c r="I64" i="1"/>
  <c r="I50" i="7" s="1"/>
  <c r="G64" i="1"/>
  <c r="G50" i="7" s="1"/>
  <c r="K900" i="1"/>
  <c r="I900" i="1"/>
  <c r="G900" i="1"/>
  <c r="U31" i="7"/>
  <c r="K31" i="7"/>
  <c r="AI53" i="22"/>
  <c r="AG53" i="22"/>
  <c r="U30" i="7"/>
  <c r="K771" i="1"/>
  <c r="K30" i="7" s="1"/>
  <c r="I771" i="1"/>
  <c r="I30" i="7" s="1"/>
  <c r="G771" i="1"/>
  <c r="G30" i="7" s="1"/>
  <c r="K601" i="1"/>
  <c r="I601" i="1"/>
  <c r="G601" i="1"/>
  <c r="K494" i="1"/>
  <c r="I494" i="1"/>
  <c r="G494" i="1"/>
  <c r="K422" i="1"/>
  <c r="N422" i="1" s="1"/>
  <c r="I422" i="1"/>
  <c r="G422" i="1"/>
  <c r="K331" i="1"/>
  <c r="I331" i="1"/>
  <c r="G331" i="1"/>
  <c r="K295" i="1"/>
  <c r="I295" i="1"/>
  <c r="G295" i="1"/>
  <c r="K212" i="1"/>
  <c r="T212" i="1" s="1"/>
  <c r="I212" i="1"/>
  <c r="G212" i="1"/>
  <c r="BK133" i="10"/>
  <c r="BJ133" i="10"/>
  <c r="K142" i="1"/>
  <c r="T142" i="1" s="1"/>
  <c r="I142" i="1"/>
  <c r="G142" i="1"/>
  <c r="K62" i="1"/>
  <c r="K5" i="10" s="1"/>
  <c r="I62" i="1"/>
  <c r="G62" i="1"/>
  <c r="BJ230" i="22"/>
  <c r="AX230" i="22"/>
  <c r="K991" i="1"/>
  <c r="N991" i="1" s="1"/>
  <c r="I991" i="1"/>
  <c r="AI230" i="22" s="1"/>
  <c r="G991" i="1"/>
  <c r="AG230" i="22" s="1"/>
  <c r="K980" i="1"/>
  <c r="I980" i="1"/>
  <c r="G980" i="1"/>
  <c r="K960" i="1"/>
  <c r="T960" i="1" s="1"/>
  <c r="I960" i="1"/>
  <c r="G960" i="1"/>
  <c r="K887" i="1"/>
  <c r="I887" i="1"/>
  <c r="G887" i="1"/>
  <c r="U14" i="7"/>
  <c r="K14" i="7"/>
  <c r="I818" i="1"/>
  <c r="AI96" i="22" s="1"/>
  <c r="G818" i="1"/>
  <c r="AG96" i="22" s="1"/>
  <c r="K744" i="1"/>
  <c r="N744" i="1" s="1"/>
  <c r="I744" i="1"/>
  <c r="G744" i="1"/>
  <c r="U12" i="7"/>
  <c r="K689" i="1"/>
  <c r="K12" i="7" s="1"/>
  <c r="I689" i="1"/>
  <c r="I12" i="7" s="1"/>
  <c r="G689" i="1"/>
  <c r="G12" i="7" s="1"/>
  <c r="U9" i="7"/>
  <c r="K449" i="1"/>
  <c r="I449" i="1"/>
  <c r="G449" i="1"/>
  <c r="K363" i="1"/>
  <c r="K23" i="8" s="1"/>
  <c r="I363" i="1"/>
  <c r="G363" i="1"/>
  <c r="K294" i="1"/>
  <c r="I294" i="1"/>
  <c r="G294" i="1"/>
  <c r="K211" i="1"/>
  <c r="I211" i="1"/>
  <c r="G211" i="1"/>
  <c r="K79" i="1"/>
  <c r="K61" i="11" s="1"/>
  <c r="I79" i="1"/>
  <c r="I61" i="11" s="1"/>
  <c r="G79" i="1"/>
  <c r="G61" i="11" s="1"/>
  <c r="U151" i="6"/>
  <c r="K151" i="6"/>
  <c r="I552" i="1"/>
  <c r="I151" i="6" s="1"/>
  <c r="G552" i="1"/>
  <c r="G151" i="6" s="1"/>
  <c r="K236" i="1"/>
  <c r="K63" i="11" s="1"/>
  <c r="I236" i="1"/>
  <c r="I63" i="11" s="1"/>
  <c r="G236" i="1"/>
  <c r="G63" i="11" s="1"/>
  <c r="U146" i="6"/>
  <c r="K146" i="6"/>
  <c r="I139" i="1"/>
  <c r="G139" i="1"/>
  <c r="U190" i="6"/>
  <c r="K254" i="1"/>
  <c r="K190" i="6" s="1"/>
  <c r="I254" i="1"/>
  <c r="I190" i="6" s="1"/>
  <c r="G254" i="1"/>
  <c r="G190" i="6" s="1"/>
  <c r="K141" i="1"/>
  <c r="I141" i="1"/>
  <c r="G141" i="1"/>
  <c r="K188" i="6"/>
  <c r="I17" i="1"/>
  <c r="I188" i="6" s="1"/>
  <c r="G17" i="1"/>
  <c r="G188" i="6" s="1"/>
  <c r="U182" i="6"/>
  <c r="K707" i="1"/>
  <c r="K182" i="6" s="1"/>
  <c r="I707" i="1"/>
  <c r="I182" i="6" s="1"/>
  <c r="G707" i="1"/>
  <c r="G182" i="6" s="1"/>
  <c r="K358" i="1"/>
  <c r="T358" i="1" s="1"/>
  <c r="I358" i="1"/>
  <c r="G358" i="1"/>
  <c r="K263" i="1"/>
  <c r="I263" i="1"/>
  <c r="G263" i="1"/>
  <c r="U175" i="6"/>
  <c r="K175" i="6"/>
  <c r="I140" i="1"/>
  <c r="G140" i="1"/>
  <c r="K742" i="1"/>
  <c r="I742" i="1"/>
  <c r="G742" i="1"/>
  <c r="U167" i="6"/>
  <c r="K631" i="1"/>
  <c r="K167" i="6" s="1"/>
  <c r="I631" i="1"/>
  <c r="I167" i="6" s="1"/>
  <c r="G631" i="1"/>
  <c r="G167" i="6" s="1"/>
  <c r="K292" i="1"/>
  <c r="K93" i="9" s="1"/>
  <c r="I292" i="1"/>
  <c r="I93" i="9" s="1"/>
  <c r="G292" i="1"/>
  <c r="G93" i="9" s="1"/>
  <c r="U162" i="6"/>
  <c r="K253" i="1"/>
  <c r="K162" i="6" s="1"/>
  <c r="I253" i="1"/>
  <c r="I162" i="6" s="1"/>
  <c r="G253" i="1"/>
  <c r="G162" i="6" s="1"/>
  <c r="K93" i="1"/>
  <c r="T93" i="1" s="1"/>
  <c r="I93" i="1"/>
  <c r="G93" i="1"/>
  <c r="U160" i="6"/>
  <c r="K160" i="6"/>
  <c r="I61" i="1"/>
  <c r="I160" i="6" s="1"/>
  <c r="G61" i="1"/>
  <c r="G160" i="6" s="1"/>
  <c r="BJ164" i="22"/>
  <c r="AX164" i="22"/>
  <c r="K925" i="1"/>
  <c r="AK164" i="22" s="1"/>
  <c r="I925" i="1"/>
  <c r="AI164" i="22" s="1"/>
  <c r="G925" i="1"/>
  <c r="AG164" i="22" s="1"/>
  <c r="K884" i="1"/>
  <c r="I884" i="1"/>
  <c r="G884" i="1"/>
  <c r="U139" i="6"/>
  <c r="K706" i="1"/>
  <c r="K139" i="6" s="1"/>
  <c r="I706" i="1"/>
  <c r="I139" i="6" s="1"/>
  <c r="G706" i="1"/>
  <c r="G139" i="6" s="1"/>
  <c r="K357" i="1"/>
  <c r="I357" i="1"/>
  <c r="G357" i="1"/>
  <c r="K265" i="1"/>
  <c r="G265" i="1"/>
  <c r="K169" i="1"/>
  <c r="T169" i="1" s="1"/>
  <c r="I169" i="1"/>
  <c r="G169" i="1"/>
  <c r="K131" i="6"/>
  <c r="I9" i="1"/>
  <c r="I131" i="6" s="1"/>
  <c r="G9" i="1"/>
  <c r="G131" i="6" s="1"/>
  <c r="BJ95" i="22"/>
  <c r="AX95" i="22"/>
  <c r="K817" i="1"/>
  <c r="I817" i="1"/>
  <c r="AI95" i="22" s="1"/>
  <c r="G817" i="1"/>
  <c r="AG95" i="22" s="1"/>
  <c r="U124" i="6"/>
  <c r="K626" i="1"/>
  <c r="K124" i="6" s="1"/>
  <c r="I626" i="1"/>
  <c r="I124" i="6" s="1"/>
  <c r="G626" i="1"/>
  <c r="G124" i="6" s="1"/>
  <c r="K500" i="1"/>
  <c r="I500" i="1"/>
  <c r="G500" i="1"/>
  <c r="K419" i="1"/>
  <c r="I419" i="1"/>
  <c r="G419" i="1"/>
  <c r="K316" i="1"/>
  <c r="I316" i="1"/>
  <c r="G316" i="1"/>
  <c r="K209" i="1"/>
  <c r="K105" i="11" s="1"/>
  <c r="I209" i="1"/>
  <c r="G209" i="1"/>
  <c r="U118" i="6"/>
  <c r="K118" i="6"/>
  <c r="I138" i="1"/>
  <c r="G138" i="1"/>
  <c r="K80" i="1"/>
  <c r="K75" i="11" s="1"/>
  <c r="I80" i="1"/>
  <c r="G80" i="1"/>
  <c r="K743" i="1"/>
  <c r="I743" i="1"/>
  <c r="G743" i="1"/>
  <c r="K659" i="1"/>
  <c r="I659" i="1"/>
  <c r="G659" i="1"/>
  <c r="K561" i="1"/>
  <c r="I561" i="1"/>
  <c r="G561" i="1"/>
  <c r="U67" i="6"/>
  <c r="K67" i="6"/>
  <c r="I543" i="1"/>
  <c r="I67" i="6" s="1"/>
  <c r="G543" i="1"/>
  <c r="G67" i="6" s="1"/>
  <c r="K423" i="1"/>
  <c r="I423" i="1"/>
  <c r="G423" i="1"/>
  <c r="K257" i="1"/>
  <c r="I257" i="1"/>
  <c r="G257" i="1"/>
  <c r="K210" i="1"/>
  <c r="I210" i="1"/>
  <c r="G210" i="1"/>
  <c r="U61" i="6"/>
  <c r="K61" i="6"/>
  <c r="I59" i="1"/>
  <c r="I61" i="6" s="1"/>
  <c r="G59" i="1"/>
  <c r="G61" i="6" s="1"/>
  <c r="K956" i="1"/>
  <c r="T956" i="1" s="1"/>
  <c r="I956" i="1"/>
  <c r="G956" i="1"/>
  <c r="K882" i="1"/>
  <c r="T882" i="1" s="1"/>
  <c r="I882" i="1"/>
  <c r="G882" i="1"/>
  <c r="U96" i="6"/>
  <c r="K624" i="1"/>
  <c r="K96" i="6" s="1"/>
  <c r="I624" i="1"/>
  <c r="I96" i="6" s="1"/>
  <c r="G624" i="1"/>
  <c r="G96" i="6" s="1"/>
  <c r="K499" i="1"/>
  <c r="I499" i="1"/>
  <c r="G499" i="1"/>
  <c r="K359" i="1"/>
  <c r="I359" i="1"/>
  <c r="G359" i="1"/>
  <c r="K290" i="1"/>
  <c r="K50" i="8" s="1"/>
  <c r="I290" i="1"/>
  <c r="G290" i="1"/>
  <c r="K213" i="1"/>
  <c r="I213" i="1"/>
  <c r="G213" i="1"/>
  <c r="U90" i="6"/>
  <c r="K90" i="6"/>
  <c r="I136" i="1"/>
  <c r="G136" i="1"/>
  <c r="K885" i="1"/>
  <c r="I885" i="1"/>
  <c r="G885" i="1"/>
  <c r="K816" i="1"/>
  <c r="I816" i="1"/>
  <c r="G816" i="1"/>
  <c r="K741" i="1"/>
  <c r="I741" i="1"/>
  <c r="G741" i="1"/>
  <c r="K585" i="1"/>
  <c r="G585" i="1"/>
  <c r="K501" i="1"/>
  <c r="I501" i="1"/>
  <c r="G501" i="1"/>
  <c r="U108" i="6"/>
  <c r="K470" i="1"/>
  <c r="I470" i="1"/>
  <c r="G470" i="1"/>
  <c r="K356" i="1"/>
  <c r="T356" i="1" s="1"/>
  <c r="I356" i="1"/>
  <c r="G356" i="1"/>
  <c r="U106" i="6"/>
  <c r="K106" i="6"/>
  <c r="I291" i="1"/>
  <c r="I106" i="6" s="1"/>
  <c r="G291" i="1"/>
  <c r="G106" i="6" s="1"/>
  <c r="K202" i="1"/>
  <c r="I202" i="1"/>
  <c r="G202" i="1"/>
  <c r="K137" i="1"/>
  <c r="I137" i="1"/>
  <c r="G137" i="1"/>
  <c r="K83" i="1"/>
  <c r="I83" i="1"/>
  <c r="G83" i="1"/>
  <c r="K955" i="1"/>
  <c r="I955" i="1"/>
  <c r="G955" i="1"/>
  <c r="K814" i="1"/>
  <c r="N814" i="1" s="1"/>
  <c r="I814" i="1"/>
  <c r="G814" i="1"/>
  <c r="K739" i="1"/>
  <c r="I739" i="1"/>
  <c r="G739" i="1"/>
  <c r="K661" i="1"/>
  <c r="I661" i="1"/>
  <c r="G661" i="1"/>
  <c r="K584" i="1"/>
  <c r="I584" i="1"/>
  <c r="G584" i="1"/>
  <c r="K445" i="1"/>
  <c r="I445" i="1"/>
  <c r="G445" i="1"/>
  <c r="U79" i="6"/>
  <c r="K391" i="1"/>
  <c r="K79" i="6" s="1"/>
  <c r="I391" i="1"/>
  <c r="I79" i="6" s="1"/>
  <c r="G391" i="1"/>
  <c r="G79" i="6" s="1"/>
  <c r="K208" i="1"/>
  <c r="I208" i="1"/>
  <c r="G208" i="1"/>
  <c r="K101" i="1"/>
  <c r="T101" i="1" s="1"/>
  <c r="I101" i="1"/>
  <c r="G101" i="1"/>
  <c r="U75" i="6"/>
  <c r="K75" i="6"/>
  <c r="I60" i="1"/>
  <c r="I75" i="6" s="1"/>
  <c r="G60" i="1"/>
  <c r="G75" i="6" s="1"/>
  <c r="K954" i="1"/>
  <c r="I954" i="1"/>
  <c r="G954" i="1"/>
  <c r="K883" i="1"/>
  <c r="I883" i="1"/>
  <c r="G883" i="1"/>
  <c r="K812" i="1"/>
  <c r="N812" i="1" s="1"/>
  <c r="I812" i="1"/>
  <c r="G812" i="1"/>
  <c r="U54" i="6"/>
  <c r="K619" i="1"/>
  <c r="K54" i="6" s="1"/>
  <c r="I619" i="1"/>
  <c r="I54" i="6" s="1"/>
  <c r="G619" i="1"/>
  <c r="G54" i="6" s="1"/>
  <c r="K480" i="1"/>
  <c r="I480" i="1"/>
  <c r="G480" i="1"/>
  <c r="K418" i="1"/>
  <c r="I418" i="1"/>
  <c r="G418" i="1"/>
  <c r="K355" i="1"/>
  <c r="I355" i="1"/>
  <c r="G355" i="1"/>
  <c r="K256" i="1"/>
  <c r="I256" i="1"/>
  <c r="G256" i="1"/>
  <c r="K207" i="1"/>
  <c r="I207" i="1"/>
  <c r="G207" i="1"/>
  <c r="U48" i="6"/>
  <c r="K48" i="6"/>
  <c r="I135" i="1"/>
  <c r="G135" i="1"/>
  <c r="K37" i="1"/>
  <c r="I37" i="1"/>
  <c r="G37" i="1"/>
  <c r="BJ197" i="22"/>
  <c r="AX197" i="22"/>
  <c r="K957" i="1"/>
  <c r="AK197" i="22" s="1"/>
  <c r="I957" i="1"/>
  <c r="AI197" i="22" s="1"/>
  <c r="G957" i="1"/>
  <c r="AG197" i="22" s="1"/>
  <c r="K854" i="1"/>
  <c r="I854" i="1"/>
  <c r="G854" i="1"/>
  <c r="K811" i="1"/>
  <c r="I811" i="1"/>
  <c r="G811" i="1"/>
  <c r="I740" i="1"/>
  <c r="G740" i="1"/>
  <c r="K660" i="1"/>
  <c r="I660" i="1"/>
  <c r="G660" i="1"/>
  <c r="K583" i="1"/>
  <c r="I583" i="1"/>
  <c r="G583" i="1"/>
  <c r="K502" i="1"/>
  <c r="T502" i="1" s="1"/>
  <c r="I502" i="1"/>
  <c r="G502" i="1"/>
  <c r="U38" i="6"/>
  <c r="K460" i="1"/>
  <c r="I460" i="1"/>
  <c r="G460" i="1"/>
  <c r="K289" i="1"/>
  <c r="I289" i="1"/>
  <c r="G289" i="1"/>
  <c r="K206" i="1"/>
  <c r="I206" i="1"/>
  <c r="G206" i="1"/>
  <c r="U34" i="6"/>
  <c r="K34" i="6"/>
  <c r="I134" i="1"/>
  <c r="G134" i="1"/>
  <c r="K87" i="1"/>
  <c r="I87" i="1"/>
  <c r="G87" i="1"/>
  <c r="K958" i="1"/>
  <c r="I958" i="1"/>
  <c r="G958" i="1"/>
  <c r="K881" i="1"/>
  <c r="T881" i="1" s="1"/>
  <c r="I881" i="1"/>
  <c r="G881" i="1"/>
  <c r="BJ90" i="22"/>
  <c r="AX90" i="22"/>
  <c r="K813" i="1"/>
  <c r="I813" i="1"/>
  <c r="AI90" i="22" s="1"/>
  <c r="G813" i="1"/>
  <c r="AG90" i="22" s="1"/>
  <c r="K738" i="1"/>
  <c r="I738" i="1"/>
  <c r="G738" i="1"/>
  <c r="K658" i="1"/>
  <c r="T658" i="1" s="1"/>
  <c r="I658" i="1"/>
  <c r="G658" i="1"/>
  <c r="K582" i="1"/>
  <c r="I582" i="1"/>
  <c r="G582" i="1"/>
  <c r="U25" i="6"/>
  <c r="K25" i="6"/>
  <c r="I532" i="1"/>
  <c r="I25" i="6" s="1"/>
  <c r="G532" i="1"/>
  <c r="G25" i="6" s="1"/>
  <c r="I400" i="1"/>
  <c r="G400" i="1"/>
  <c r="K299" i="1"/>
  <c r="T299" i="1" s="1"/>
  <c r="I299" i="1"/>
  <c r="G299" i="1"/>
  <c r="K203" i="1"/>
  <c r="I203" i="1"/>
  <c r="G203" i="1"/>
  <c r="K133" i="1"/>
  <c r="I133" i="1"/>
  <c r="G133" i="1"/>
  <c r="K19" i="6"/>
  <c r="I16" i="1"/>
  <c r="I19" i="6" s="1"/>
  <c r="G16" i="1"/>
  <c r="G19" i="6" s="1"/>
  <c r="K953" i="1"/>
  <c r="I953" i="1"/>
  <c r="G953" i="1"/>
  <c r="K886" i="1"/>
  <c r="I886" i="1"/>
  <c r="G886" i="1"/>
  <c r="BJ93" i="22"/>
  <c r="AX93" i="22"/>
  <c r="K815" i="1"/>
  <c r="N815" i="1" s="1"/>
  <c r="I815" i="1"/>
  <c r="AI93" i="22" s="1"/>
  <c r="G815" i="1"/>
  <c r="AG93" i="22" s="1"/>
  <c r="K737" i="1"/>
  <c r="I737" i="1"/>
  <c r="G737" i="1"/>
  <c r="K657" i="1"/>
  <c r="I657" i="1"/>
  <c r="G657" i="1"/>
  <c r="K557" i="1"/>
  <c r="I557" i="1"/>
  <c r="G557" i="1"/>
  <c r="U11" i="6"/>
  <c r="K11" i="6"/>
  <c r="I531" i="1"/>
  <c r="I11" i="6" s="1"/>
  <c r="G531" i="1"/>
  <c r="G11" i="6" s="1"/>
  <c r="K420" i="1"/>
  <c r="I420" i="1"/>
  <c r="G420" i="1"/>
  <c r="K354" i="1"/>
  <c r="T354" i="1" s="1"/>
  <c r="I354" i="1"/>
  <c r="G354" i="1"/>
  <c r="K303" i="1"/>
  <c r="K8" i="9" s="1"/>
  <c r="I303" i="1"/>
  <c r="G303" i="1"/>
  <c r="U7" i="6"/>
  <c r="K7" i="6"/>
  <c r="I205" i="1"/>
  <c r="I7" i="6" s="1"/>
  <c r="G205" i="1"/>
  <c r="G7" i="6" s="1"/>
  <c r="K132" i="1"/>
  <c r="T132" i="1" s="1"/>
  <c r="I132" i="1"/>
  <c r="G132" i="1"/>
  <c r="K85" i="1"/>
  <c r="T85" i="1" s="1"/>
  <c r="I85" i="1"/>
  <c r="G85" i="1"/>
  <c r="K493" i="1"/>
  <c r="I493" i="1"/>
  <c r="G493" i="1"/>
  <c r="K283" i="1"/>
  <c r="K96" i="7" s="1"/>
  <c r="I283" i="1"/>
  <c r="I96" i="7" s="1"/>
  <c r="G283" i="1"/>
  <c r="G96" i="7" s="1"/>
  <c r="U191" i="4"/>
  <c r="K255" i="1"/>
  <c r="K191" i="4" s="1"/>
  <c r="I255" i="1"/>
  <c r="I191" i="4" s="1"/>
  <c r="G255" i="1"/>
  <c r="G191" i="4" s="1"/>
  <c r="K123" i="1"/>
  <c r="I123" i="1"/>
  <c r="G123" i="1"/>
  <c r="K732" i="1"/>
  <c r="N732" i="1" s="1"/>
  <c r="I732" i="1"/>
  <c r="G732" i="1"/>
  <c r="U182" i="4"/>
  <c r="K625" i="1"/>
  <c r="K182" i="4" s="1"/>
  <c r="I625" i="1"/>
  <c r="I182" i="4" s="1"/>
  <c r="G625" i="1"/>
  <c r="G182" i="4" s="1"/>
  <c r="U177" i="4"/>
  <c r="K177" i="4"/>
  <c r="I198" i="1"/>
  <c r="I177" i="4" s="1"/>
  <c r="G198" i="1"/>
  <c r="G177" i="4" s="1"/>
  <c r="K15" i="1"/>
  <c r="I15" i="1"/>
  <c r="G15" i="1"/>
  <c r="K577" i="1"/>
  <c r="I577" i="1"/>
  <c r="G577" i="1"/>
  <c r="U166" i="4"/>
  <c r="K469" i="1"/>
  <c r="I469" i="1"/>
  <c r="G469" i="1"/>
  <c r="K215" i="1"/>
  <c r="I215" i="1"/>
  <c r="I95" i="7" s="1"/>
  <c r="G215" i="1"/>
  <c r="G95" i="7" s="1"/>
  <c r="K143" i="1"/>
  <c r="I143" i="1"/>
  <c r="G143" i="1"/>
  <c r="K52" i="1"/>
  <c r="I52" i="1"/>
  <c r="G52" i="1"/>
  <c r="K874" i="1"/>
  <c r="I874" i="1"/>
  <c r="G874" i="1"/>
  <c r="U153" i="4"/>
  <c r="K153" i="4"/>
  <c r="I547" i="1"/>
  <c r="I153" i="4" s="1"/>
  <c r="G547" i="1"/>
  <c r="G153" i="4" s="1"/>
  <c r="U150" i="4"/>
  <c r="K150" i="4"/>
  <c r="I281" i="1"/>
  <c r="I150" i="4" s="1"/>
  <c r="G281" i="1"/>
  <c r="G150" i="4" s="1"/>
  <c r="K197" i="1"/>
  <c r="I197" i="1"/>
  <c r="I35" i="12" s="1"/>
  <c r="G197" i="1"/>
  <c r="G35" i="12" s="1"/>
  <c r="K122" i="1"/>
  <c r="T122" i="1" s="1"/>
  <c r="I122" i="1"/>
  <c r="G122" i="1"/>
  <c r="K53" i="1"/>
  <c r="N53" i="1" s="1"/>
  <c r="I53" i="1"/>
  <c r="G53" i="1"/>
  <c r="BJ57" i="22"/>
  <c r="AX57" i="22"/>
  <c r="K803" i="1"/>
  <c r="I803" i="1"/>
  <c r="AI57" i="22" s="1"/>
  <c r="G803" i="1"/>
  <c r="AG57" i="22" s="1"/>
  <c r="K650" i="1"/>
  <c r="I650" i="1"/>
  <c r="G650" i="1"/>
  <c r="U139" i="4"/>
  <c r="K139" i="4"/>
  <c r="I545" i="1"/>
  <c r="I139" i="4" s="1"/>
  <c r="G545" i="1"/>
  <c r="G139" i="4" s="1"/>
  <c r="K347" i="1"/>
  <c r="I347" i="1"/>
  <c r="G347" i="1"/>
  <c r="K280" i="1"/>
  <c r="T280" i="1" s="1"/>
  <c r="I280" i="1"/>
  <c r="G280" i="1"/>
  <c r="K196" i="1"/>
  <c r="I196" i="1"/>
  <c r="I121" i="1"/>
  <c r="G121" i="1"/>
  <c r="K872" i="1"/>
  <c r="I872" i="1"/>
  <c r="G872" i="1"/>
  <c r="K805" i="1"/>
  <c r="I805" i="1"/>
  <c r="G805" i="1"/>
  <c r="K492" i="1"/>
  <c r="I492" i="1"/>
  <c r="G492" i="1"/>
  <c r="U124" i="4"/>
  <c r="K465" i="1"/>
  <c r="I465" i="1"/>
  <c r="G465" i="1"/>
  <c r="K279" i="1"/>
  <c r="K134" i="8" s="1"/>
  <c r="I279" i="1"/>
  <c r="G279" i="1"/>
  <c r="U120" i="4"/>
  <c r="K120" i="4"/>
  <c r="I120" i="1"/>
  <c r="G120" i="1"/>
  <c r="K875" i="1"/>
  <c r="T875" i="1" s="1"/>
  <c r="I875" i="1"/>
  <c r="G875" i="1"/>
  <c r="U115" i="4"/>
  <c r="K844" i="1"/>
  <c r="AK81" i="22" s="1"/>
  <c r="I844" i="1"/>
  <c r="AI81" i="22" s="1"/>
  <c r="G844" i="1"/>
  <c r="AG81" i="22" s="1"/>
  <c r="K729" i="1"/>
  <c r="I729" i="1"/>
  <c r="G729" i="1"/>
  <c r="K648" i="1"/>
  <c r="I648" i="1"/>
  <c r="G648" i="1"/>
  <c r="U112" i="4"/>
  <c r="K622" i="1"/>
  <c r="K112" i="4" s="1"/>
  <c r="I622" i="1"/>
  <c r="I112" i="4" s="1"/>
  <c r="G622" i="1"/>
  <c r="G112" i="4" s="1"/>
  <c r="K344" i="1"/>
  <c r="I344" i="1"/>
  <c r="G344" i="1"/>
  <c r="K201" i="1"/>
  <c r="I201" i="1"/>
  <c r="G201" i="1"/>
  <c r="K119" i="1"/>
  <c r="I119" i="1"/>
  <c r="G119" i="1"/>
  <c r="BJ189" i="22"/>
  <c r="AX189" i="22"/>
  <c r="K949" i="1"/>
  <c r="AK189" i="22" s="1"/>
  <c r="I949" i="1"/>
  <c r="AI189" i="22" s="1"/>
  <c r="G949" i="1"/>
  <c r="AG189" i="22" s="1"/>
  <c r="K726" i="1"/>
  <c r="I726" i="1"/>
  <c r="G726" i="1"/>
  <c r="U54" i="4"/>
  <c r="K54" i="4"/>
  <c r="I539" i="1"/>
  <c r="I54" i="4" s="1"/>
  <c r="G539" i="1"/>
  <c r="G54" i="4" s="1"/>
  <c r="K413" i="1"/>
  <c r="I413" i="1"/>
  <c r="G413" i="1"/>
  <c r="K275" i="1"/>
  <c r="K92" i="8" s="1"/>
  <c r="I275" i="1"/>
  <c r="G275" i="1"/>
  <c r="U49" i="4"/>
  <c r="K49" i="4"/>
  <c r="I115" i="1"/>
  <c r="G115" i="1"/>
  <c r="K49" i="1"/>
  <c r="I49" i="1"/>
  <c r="G49" i="1"/>
  <c r="K947" i="1"/>
  <c r="I947" i="1"/>
  <c r="G947" i="1"/>
  <c r="K649" i="1"/>
  <c r="I649" i="1"/>
  <c r="G649" i="1"/>
  <c r="K575" i="1"/>
  <c r="I575" i="1"/>
  <c r="G575" i="1"/>
  <c r="K491" i="1"/>
  <c r="I491" i="1"/>
  <c r="G491" i="1"/>
  <c r="U95" i="4"/>
  <c r="K462" i="1"/>
  <c r="I462" i="1"/>
  <c r="G462" i="1"/>
  <c r="K346" i="1"/>
  <c r="I346" i="1"/>
  <c r="G346" i="1"/>
  <c r="K278" i="1"/>
  <c r="K36" i="8" s="1"/>
  <c r="I278" i="1"/>
  <c r="G278" i="1"/>
  <c r="K229" i="1"/>
  <c r="I229" i="1"/>
  <c r="G229" i="1"/>
  <c r="K118" i="1"/>
  <c r="I118" i="1"/>
  <c r="G118" i="1"/>
  <c r="K14" i="1"/>
  <c r="I14" i="1"/>
  <c r="G14" i="1"/>
  <c r="BJ186" i="22"/>
  <c r="AX186" i="22"/>
  <c r="K946" i="1"/>
  <c r="I946" i="1"/>
  <c r="AI186" i="22" s="1"/>
  <c r="G946" i="1"/>
  <c r="AG186" i="22" s="1"/>
  <c r="K873" i="1"/>
  <c r="T873" i="1" s="1"/>
  <c r="I873" i="1"/>
  <c r="G873" i="1"/>
  <c r="K802" i="1"/>
  <c r="N802" i="1" s="1"/>
  <c r="I802" i="1"/>
  <c r="G802" i="1"/>
  <c r="K731" i="1"/>
  <c r="N731" i="1" s="1"/>
  <c r="I731" i="1"/>
  <c r="G731" i="1"/>
  <c r="U83" i="4"/>
  <c r="K620" i="1"/>
  <c r="K83" i="4" s="1"/>
  <c r="I620" i="1"/>
  <c r="I83" i="4" s="1"/>
  <c r="G620" i="1"/>
  <c r="G83" i="4" s="1"/>
  <c r="K414" i="1"/>
  <c r="I414" i="1"/>
  <c r="G414" i="1"/>
  <c r="K343" i="1"/>
  <c r="I343" i="1"/>
  <c r="G343" i="1"/>
  <c r="K277" i="1"/>
  <c r="I277" i="1"/>
  <c r="G277" i="1"/>
  <c r="K187" i="1"/>
  <c r="I187" i="1"/>
  <c r="G187" i="1"/>
  <c r="U77" i="4"/>
  <c r="K77" i="4"/>
  <c r="I117" i="1"/>
  <c r="G117" i="1"/>
  <c r="K29" i="1"/>
  <c r="T29" i="1" s="1"/>
  <c r="I29" i="1"/>
  <c r="G29" i="1"/>
  <c r="K945" i="1"/>
  <c r="I945" i="1"/>
  <c r="G945" i="1"/>
  <c r="K871" i="1"/>
  <c r="I871" i="1"/>
  <c r="G871" i="1"/>
  <c r="K804" i="1"/>
  <c r="I804" i="1"/>
  <c r="G804" i="1"/>
  <c r="K647" i="1"/>
  <c r="I647" i="1"/>
  <c r="G647" i="1"/>
  <c r="K574" i="1"/>
  <c r="T574" i="1" s="1"/>
  <c r="I574" i="1"/>
  <c r="G574" i="1"/>
  <c r="U68" i="4"/>
  <c r="K68" i="4"/>
  <c r="I542" i="1"/>
  <c r="I68" i="4" s="1"/>
  <c r="G542" i="1"/>
  <c r="G68" i="4" s="1"/>
  <c r="K412" i="1"/>
  <c r="I412" i="1"/>
  <c r="G412" i="1"/>
  <c r="K348" i="1"/>
  <c r="I348" i="1"/>
  <c r="G348" i="1"/>
  <c r="K276" i="1"/>
  <c r="T276" i="1" s="1"/>
  <c r="I276" i="1"/>
  <c r="G276" i="1"/>
  <c r="K195" i="1"/>
  <c r="I195" i="1"/>
  <c r="G195" i="1"/>
  <c r="K116" i="1"/>
  <c r="I116" i="1"/>
  <c r="G116" i="1"/>
  <c r="K50" i="1"/>
  <c r="K159" i="8" s="1"/>
  <c r="I50" i="1"/>
  <c r="G50" i="1"/>
  <c r="BJ161" i="22"/>
  <c r="AX161" i="22"/>
  <c r="K922" i="1"/>
  <c r="I922" i="1"/>
  <c r="AI161" i="22" s="1"/>
  <c r="G922" i="1"/>
  <c r="AG161" i="22" s="1"/>
  <c r="K801" i="1"/>
  <c r="I801" i="1"/>
  <c r="G801" i="1"/>
  <c r="K730" i="1"/>
  <c r="I730" i="1"/>
  <c r="G730" i="1"/>
  <c r="K651" i="1"/>
  <c r="I651" i="1"/>
  <c r="G651" i="1"/>
  <c r="U41" i="4"/>
  <c r="K617" i="1"/>
  <c r="K41" i="4" s="1"/>
  <c r="I617" i="1"/>
  <c r="I41" i="4" s="1"/>
  <c r="G617" i="1"/>
  <c r="G41" i="4" s="1"/>
  <c r="K490" i="1"/>
  <c r="I490" i="1"/>
  <c r="G490" i="1"/>
  <c r="K411" i="1"/>
  <c r="I411" i="1"/>
  <c r="G411" i="1"/>
  <c r="K330" i="1"/>
  <c r="I330" i="1"/>
  <c r="G330" i="1"/>
  <c r="K304" i="1"/>
  <c r="I304" i="1"/>
  <c r="G304" i="1"/>
  <c r="K194" i="1"/>
  <c r="K91" i="8" s="1"/>
  <c r="I194" i="1"/>
  <c r="G194" i="1"/>
  <c r="K125" i="1"/>
  <c r="I125" i="1"/>
  <c r="G125" i="1"/>
  <c r="K948" i="1"/>
  <c r="I948" i="1"/>
  <c r="G948" i="1"/>
  <c r="K869" i="1"/>
  <c r="I869" i="1"/>
  <c r="G869" i="1"/>
  <c r="K800" i="1"/>
  <c r="N800" i="1" s="1"/>
  <c r="I800" i="1"/>
  <c r="G800" i="1"/>
  <c r="K727" i="1"/>
  <c r="I727" i="1"/>
  <c r="G727" i="1"/>
  <c r="K646" i="1"/>
  <c r="I646" i="1"/>
  <c r="G646" i="1"/>
  <c r="K573" i="1"/>
  <c r="I573" i="1"/>
  <c r="G573" i="1"/>
  <c r="K489" i="1"/>
  <c r="I489" i="1"/>
  <c r="G489" i="1"/>
  <c r="U25" i="4"/>
  <c r="K456" i="1"/>
  <c r="I456" i="1"/>
  <c r="G456" i="1"/>
  <c r="K345" i="1"/>
  <c r="I345" i="1"/>
  <c r="G345" i="1"/>
  <c r="K293" i="1"/>
  <c r="I293" i="1"/>
  <c r="G293" i="1"/>
  <c r="K193" i="1"/>
  <c r="K22" i="4" s="1"/>
  <c r="I193" i="1"/>
  <c r="I22" i="4" s="1"/>
  <c r="G193" i="1"/>
  <c r="G22" i="4" s="1"/>
  <c r="U21" i="4"/>
  <c r="K21" i="4"/>
  <c r="I114" i="1"/>
  <c r="G114" i="1"/>
  <c r="K944" i="1"/>
  <c r="T944" i="1" s="1"/>
  <c r="I944" i="1"/>
  <c r="G944" i="1"/>
  <c r="K870" i="1"/>
  <c r="I870" i="1"/>
  <c r="G870" i="1"/>
  <c r="BJ177" i="22"/>
  <c r="AX177" i="22"/>
  <c r="U16" i="4"/>
  <c r="K843" i="1"/>
  <c r="AK177" i="22" s="1"/>
  <c r="I843" i="1"/>
  <c r="AI177" i="22" s="1"/>
  <c r="G843" i="1"/>
  <c r="AG177" i="22" s="1"/>
  <c r="K728" i="1"/>
  <c r="N728" i="1" s="1"/>
  <c r="I728" i="1"/>
  <c r="G728" i="1"/>
  <c r="K645" i="1"/>
  <c r="I645" i="1"/>
  <c r="G645" i="1"/>
  <c r="K576" i="1"/>
  <c r="I576" i="1"/>
  <c r="G576" i="1"/>
  <c r="U12" i="4"/>
  <c r="K12" i="4"/>
  <c r="I537" i="1"/>
  <c r="I12" i="4" s="1"/>
  <c r="G537" i="1"/>
  <c r="G12" i="4" s="1"/>
  <c r="K410" i="1"/>
  <c r="I410" i="1"/>
  <c r="G410" i="1"/>
  <c r="K342" i="1"/>
  <c r="I342" i="1"/>
  <c r="G342" i="1"/>
  <c r="K282" i="1"/>
  <c r="I282" i="1"/>
  <c r="G282" i="1"/>
  <c r="K180" i="1"/>
  <c r="I180" i="1"/>
  <c r="G180" i="1"/>
  <c r="K47" i="1"/>
  <c r="I47" i="1"/>
  <c r="G47" i="1"/>
  <c r="K4" i="1"/>
  <c r="I4" i="1"/>
  <c r="G4" i="1"/>
  <c r="K409" i="1"/>
  <c r="I409" i="1"/>
  <c r="G409" i="1"/>
  <c r="U177" i="3"/>
  <c r="K395" i="1"/>
  <c r="I395" i="1"/>
  <c r="G395" i="1"/>
  <c r="U176" i="3"/>
  <c r="K176" i="3"/>
  <c r="I274" i="1"/>
  <c r="I176" i="3" s="1"/>
  <c r="G274" i="1"/>
  <c r="G176" i="3" s="1"/>
  <c r="K204" i="1"/>
  <c r="I204" i="1"/>
  <c r="G204" i="1"/>
  <c r="K112" i="1"/>
  <c r="I112" i="1"/>
  <c r="G112" i="1"/>
  <c r="BJ183" i="22"/>
  <c r="AX183" i="22"/>
  <c r="K943" i="1"/>
  <c r="AK183" i="22" s="1"/>
  <c r="I943" i="1"/>
  <c r="AI183" i="22" s="1"/>
  <c r="G943" i="1"/>
  <c r="AG183" i="22" s="1"/>
  <c r="BJ25" i="22"/>
  <c r="AX25" i="22"/>
  <c r="K797" i="1"/>
  <c r="AK25" i="22" s="1"/>
  <c r="I797" i="1"/>
  <c r="AI25" i="22" s="1"/>
  <c r="G797" i="1"/>
  <c r="AG25" i="22" s="1"/>
  <c r="U168" i="3"/>
  <c r="K778" i="1"/>
  <c r="K168" i="3" s="1"/>
  <c r="I778" i="1"/>
  <c r="I168" i="3" s="1"/>
  <c r="G778" i="1"/>
  <c r="G168" i="3" s="1"/>
  <c r="K111" i="1"/>
  <c r="I111" i="1"/>
  <c r="G111" i="1"/>
  <c r="U159" i="3"/>
  <c r="K159" i="3"/>
  <c r="I46" i="1"/>
  <c r="I159" i="3" s="1"/>
  <c r="G46" i="1"/>
  <c r="G159" i="3" s="1"/>
  <c r="U136" i="3"/>
  <c r="K468" i="1"/>
  <c r="I468" i="1"/>
  <c r="G468" i="1"/>
  <c r="U134" i="3"/>
  <c r="K134" i="3"/>
  <c r="I273" i="1"/>
  <c r="I134" i="3" s="1"/>
  <c r="G273" i="1"/>
  <c r="G134" i="3" s="1"/>
  <c r="K190" i="1"/>
  <c r="I190" i="1"/>
  <c r="G190" i="1"/>
  <c r="K174" i="1"/>
  <c r="I174" i="1"/>
  <c r="G174" i="1"/>
  <c r="K45" i="1"/>
  <c r="K64" i="7" s="1"/>
  <c r="I45" i="1"/>
  <c r="G45" i="1"/>
  <c r="U114" i="3"/>
  <c r="K114" i="3"/>
  <c r="I866" i="1"/>
  <c r="G866" i="1"/>
  <c r="BJ11" i="22"/>
  <c r="K786" i="1"/>
  <c r="AK11" i="22" s="1"/>
  <c r="G5" i="22" s="1"/>
  <c r="I786" i="1"/>
  <c r="AI11" i="22" s="1"/>
  <c r="G786" i="1"/>
  <c r="AG11" i="22" s="1"/>
  <c r="K665" i="1"/>
  <c r="I665" i="1"/>
  <c r="I101" i="7" s="1"/>
  <c r="G665" i="1"/>
  <c r="G101" i="7" s="1"/>
  <c r="U110" i="3"/>
  <c r="K623" i="1"/>
  <c r="K110" i="3" s="1"/>
  <c r="I623" i="1"/>
  <c r="I110" i="3" s="1"/>
  <c r="G623" i="1"/>
  <c r="G110" i="3" s="1"/>
  <c r="K188" i="1"/>
  <c r="I188" i="1"/>
  <c r="G188" i="1"/>
  <c r="K109" i="1"/>
  <c r="I109" i="1"/>
  <c r="G109" i="1"/>
  <c r="K26" i="1"/>
  <c r="I26" i="1"/>
  <c r="G26" i="1"/>
  <c r="K865" i="1"/>
  <c r="I865" i="1"/>
  <c r="G865" i="1"/>
  <c r="K642" i="1"/>
  <c r="I642" i="1"/>
  <c r="G642" i="1"/>
  <c r="K486" i="1"/>
  <c r="I486" i="1"/>
  <c r="G486" i="1"/>
  <c r="U94" i="3"/>
  <c r="K461" i="1"/>
  <c r="I461" i="1"/>
  <c r="G461" i="1"/>
  <c r="K328" i="1"/>
  <c r="I328" i="1"/>
  <c r="G328" i="1"/>
  <c r="U92" i="3"/>
  <c r="K92" i="3"/>
  <c r="I271" i="1"/>
  <c r="I92" i="3" s="1"/>
  <c r="G271" i="1"/>
  <c r="G92" i="3" s="1"/>
  <c r="K108" i="1"/>
  <c r="I108" i="1"/>
  <c r="G108" i="1"/>
  <c r="K44" i="1"/>
  <c r="K5" i="12" s="1"/>
  <c r="I44" i="1"/>
  <c r="G44" i="1"/>
  <c r="K940" i="1"/>
  <c r="I940" i="1"/>
  <c r="G940" i="1"/>
  <c r="K889" i="1"/>
  <c r="T889" i="1" s="1"/>
  <c r="I889" i="1"/>
  <c r="G889" i="1"/>
  <c r="K724" i="1"/>
  <c r="T724" i="1" s="1"/>
  <c r="I724" i="1"/>
  <c r="G724" i="1"/>
  <c r="K640" i="1"/>
  <c r="I640" i="1"/>
  <c r="G640" i="1"/>
  <c r="K571" i="1"/>
  <c r="T571" i="1" s="1"/>
  <c r="I571" i="1"/>
  <c r="G571" i="1"/>
  <c r="U67" i="3"/>
  <c r="K67" i="3"/>
  <c r="I535" i="1"/>
  <c r="I67" i="3" s="1"/>
  <c r="G535" i="1"/>
  <c r="G67" i="3" s="1"/>
  <c r="K338" i="1"/>
  <c r="I338" i="1"/>
  <c r="G338" i="1"/>
  <c r="K270" i="1"/>
  <c r="I270" i="1"/>
  <c r="G270" i="1"/>
  <c r="U62" i="3"/>
  <c r="K62" i="3"/>
  <c r="I106" i="1"/>
  <c r="G106" i="1"/>
  <c r="K42" i="1"/>
  <c r="I42" i="1"/>
  <c r="G42" i="1"/>
  <c r="K939" i="1"/>
  <c r="T939" i="1" s="1"/>
  <c r="I939" i="1"/>
  <c r="G939" i="1"/>
  <c r="BJ26" i="22"/>
  <c r="AX26" i="22"/>
  <c r="K798" i="1"/>
  <c r="I798" i="1"/>
  <c r="AI26" i="22" s="1"/>
  <c r="G798" i="1"/>
  <c r="AG26" i="22" s="1"/>
  <c r="K721" i="1"/>
  <c r="I721" i="1"/>
  <c r="G721" i="1"/>
  <c r="U40" i="3"/>
  <c r="K613" i="1"/>
  <c r="K40" i="3" s="1"/>
  <c r="I613" i="1"/>
  <c r="I40" i="3" s="1"/>
  <c r="G613" i="1"/>
  <c r="G40" i="3" s="1"/>
  <c r="K487" i="1"/>
  <c r="I487" i="1"/>
  <c r="G487" i="1"/>
  <c r="K405" i="1"/>
  <c r="I405" i="1"/>
  <c r="G405" i="1"/>
  <c r="K339" i="1"/>
  <c r="I339" i="1"/>
  <c r="G339" i="1"/>
  <c r="K268" i="1"/>
  <c r="T268" i="1" s="1"/>
  <c r="I268" i="1"/>
  <c r="G268" i="1"/>
  <c r="K186" i="1"/>
  <c r="I186" i="1"/>
  <c r="G186" i="1"/>
  <c r="U34" i="3"/>
  <c r="K34" i="3"/>
  <c r="I95" i="1"/>
  <c r="G95" i="1"/>
  <c r="K28" i="1"/>
  <c r="I28" i="1"/>
  <c r="G28" i="1"/>
  <c r="K725" i="1"/>
  <c r="I725" i="1"/>
  <c r="G725" i="1"/>
  <c r="K644" i="1"/>
  <c r="I644" i="1"/>
  <c r="G644" i="1"/>
  <c r="K586" i="1"/>
  <c r="I586" i="1"/>
  <c r="G586" i="1"/>
  <c r="U193" i="3"/>
  <c r="K193" i="3"/>
  <c r="I553" i="1"/>
  <c r="I193" i="3" s="1"/>
  <c r="G553" i="1"/>
  <c r="G193" i="3" s="1"/>
  <c r="K258" i="1"/>
  <c r="I258" i="1"/>
  <c r="G258" i="1"/>
  <c r="U188" i="3"/>
  <c r="K188" i="3"/>
  <c r="I113" i="1"/>
  <c r="K27" i="1"/>
  <c r="I27" i="1"/>
  <c r="G27" i="1"/>
  <c r="K942" i="1"/>
  <c r="I942" i="1"/>
  <c r="G942" i="1"/>
  <c r="U154" i="3"/>
  <c r="K774" i="1"/>
  <c r="K154" i="3" s="1"/>
  <c r="I774" i="1"/>
  <c r="I154" i="3" s="1"/>
  <c r="G774" i="1"/>
  <c r="G154" i="3" s="1"/>
  <c r="K572" i="1"/>
  <c r="I572" i="1"/>
  <c r="G572" i="1"/>
  <c r="K408" i="1"/>
  <c r="I408" i="1"/>
  <c r="G408" i="1"/>
  <c r="K259" i="1"/>
  <c r="I259" i="1"/>
  <c r="G259" i="1"/>
  <c r="U147" i="3"/>
  <c r="K147" i="3"/>
  <c r="I191" i="1"/>
  <c r="I147" i="3" s="1"/>
  <c r="G191" i="1"/>
  <c r="G147" i="3" s="1"/>
  <c r="K110" i="1"/>
  <c r="I110" i="1"/>
  <c r="G110" i="1"/>
  <c r="K65" i="1"/>
  <c r="I65" i="1"/>
  <c r="G65" i="1"/>
  <c r="K921" i="1"/>
  <c r="I921" i="1"/>
  <c r="G921" i="1"/>
  <c r="K867" i="1"/>
  <c r="I867" i="1"/>
  <c r="G867" i="1"/>
  <c r="BJ27" i="22"/>
  <c r="AX27" i="22"/>
  <c r="K799" i="1"/>
  <c r="I799" i="1"/>
  <c r="AI27" i="22" s="1"/>
  <c r="G799" i="1"/>
  <c r="AG27" i="22" s="1"/>
  <c r="K569" i="1"/>
  <c r="I569" i="1"/>
  <c r="G569" i="1"/>
  <c r="U122" i="3"/>
  <c r="K464" i="1"/>
  <c r="I464" i="1"/>
  <c r="G464" i="1"/>
  <c r="K340" i="1"/>
  <c r="I340" i="1"/>
  <c r="G340" i="1"/>
  <c r="U119" i="3"/>
  <c r="K119" i="3"/>
  <c r="I189" i="1"/>
  <c r="I119" i="3" s="1"/>
  <c r="G189" i="1"/>
  <c r="G119" i="3" s="1"/>
  <c r="K173" i="1"/>
  <c r="I173" i="1"/>
  <c r="G173" i="1"/>
  <c r="K12" i="1"/>
  <c r="I12" i="1"/>
  <c r="G12" i="1"/>
  <c r="K941" i="1"/>
  <c r="I941" i="1"/>
  <c r="G941" i="1"/>
  <c r="K852" i="1"/>
  <c r="I852" i="1"/>
  <c r="G852" i="1"/>
  <c r="BJ24" i="22"/>
  <c r="AX24" i="22"/>
  <c r="K796" i="1"/>
  <c r="I796" i="1"/>
  <c r="AI24" i="22" s="1"/>
  <c r="G796" i="1"/>
  <c r="AG24" i="22" s="1"/>
  <c r="K641" i="1"/>
  <c r="I641" i="1"/>
  <c r="G641" i="1"/>
  <c r="U81" i="3"/>
  <c r="K81" i="3"/>
  <c r="I538" i="1"/>
  <c r="I81" i="3" s="1"/>
  <c r="G538" i="1"/>
  <c r="G81" i="3" s="1"/>
  <c r="K406" i="1"/>
  <c r="N406" i="1" s="1"/>
  <c r="I406" i="1"/>
  <c r="G406" i="1"/>
  <c r="K341" i="1"/>
  <c r="T341" i="1" s="1"/>
  <c r="I341" i="1"/>
  <c r="G341" i="1"/>
  <c r="K179" i="1"/>
  <c r="I179" i="1"/>
  <c r="G179" i="1"/>
  <c r="U76" i="3"/>
  <c r="K76" i="3"/>
  <c r="I107" i="1"/>
  <c r="G107" i="1"/>
  <c r="K43" i="1"/>
  <c r="I43" i="1"/>
  <c r="G43" i="1"/>
  <c r="K976" i="1"/>
  <c r="I976" i="1"/>
  <c r="G976" i="1"/>
  <c r="BJ22" i="22"/>
  <c r="AX22" i="22"/>
  <c r="K794" i="1"/>
  <c r="N794" i="1" s="1"/>
  <c r="I794" i="1"/>
  <c r="AI22" i="22" s="1"/>
  <c r="G794" i="1"/>
  <c r="AG22" i="22" s="1"/>
  <c r="K722" i="1"/>
  <c r="T722" i="1" s="1"/>
  <c r="I722" i="1"/>
  <c r="G722" i="1"/>
  <c r="K567" i="1"/>
  <c r="I567" i="1"/>
  <c r="G567" i="1"/>
  <c r="U53" i="3"/>
  <c r="K53" i="3"/>
  <c r="I533" i="1"/>
  <c r="I53" i="3" s="1"/>
  <c r="G533" i="1"/>
  <c r="G53" i="3" s="1"/>
  <c r="K407" i="1"/>
  <c r="N407" i="1" s="1"/>
  <c r="I407" i="1"/>
  <c r="G407" i="1"/>
  <c r="K337" i="1"/>
  <c r="I337" i="1"/>
  <c r="G337" i="1"/>
  <c r="K269" i="1"/>
  <c r="I269" i="1"/>
  <c r="G269" i="1"/>
  <c r="K192" i="1"/>
  <c r="T192" i="1" s="1"/>
  <c r="I192" i="1"/>
  <c r="G192" i="1"/>
  <c r="U48" i="3"/>
  <c r="K48" i="3"/>
  <c r="I105" i="1"/>
  <c r="G105" i="1"/>
  <c r="K92" i="1"/>
  <c r="K93" i="7" s="1"/>
  <c r="I92" i="1"/>
  <c r="I93" i="7" s="1"/>
  <c r="G92" i="1"/>
  <c r="G93" i="7" s="1"/>
  <c r="K977" i="1"/>
  <c r="I977" i="1"/>
  <c r="G977" i="1"/>
  <c r="K864" i="1"/>
  <c r="I864" i="1"/>
  <c r="G864" i="1"/>
  <c r="BJ21" i="22"/>
  <c r="AX21" i="22"/>
  <c r="K793" i="1"/>
  <c r="I793" i="1"/>
  <c r="AI21" i="22" s="1"/>
  <c r="G793" i="1"/>
  <c r="AG21" i="22" s="1"/>
  <c r="K723" i="1"/>
  <c r="I723" i="1"/>
  <c r="G723" i="1"/>
  <c r="K639" i="1"/>
  <c r="I639" i="1"/>
  <c r="G639" i="1"/>
  <c r="K570" i="1"/>
  <c r="I570" i="1"/>
  <c r="G570" i="1"/>
  <c r="K479" i="1"/>
  <c r="I479" i="1"/>
  <c r="G479" i="1"/>
  <c r="U24" i="3"/>
  <c r="K452" i="1"/>
  <c r="I452" i="1"/>
  <c r="G452" i="1"/>
  <c r="K272" i="1"/>
  <c r="I272" i="1"/>
  <c r="G272" i="1"/>
  <c r="K185" i="1"/>
  <c r="T185" i="1" s="1"/>
  <c r="I185" i="1"/>
  <c r="G185" i="1"/>
  <c r="U20" i="3"/>
  <c r="K20" i="3"/>
  <c r="I104" i="1"/>
  <c r="G104" i="1"/>
  <c r="K41" i="1"/>
  <c r="I41" i="1"/>
  <c r="G41" i="1"/>
  <c r="K938" i="1"/>
  <c r="I938" i="1"/>
  <c r="G938" i="1"/>
  <c r="K863" i="1"/>
  <c r="I863" i="1"/>
  <c r="G863" i="1"/>
  <c r="BJ23" i="22"/>
  <c r="AX23" i="22"/>
  <c r="K795" i="1"/>
  <c r="I795" i="1"/>
  <c r="AI23" i="22" s="1"/>
  <c r="G795" i="1"/>
  <c r="AG23" i="22" s="1"/>
  <c r="K714" i="1"/>
  <c r="I714" i="1"/>
  <c r="G714" i="1"/>
  <c r="K643" i="1"/>
  <c r="I643" i="1"/>
  <c r="G643" i="1"/>
  <c r="K568" i="1"/>
  <c r="I568" i="1"/>
  <c r="G568" i="1"/>
  <c r="K485" i="1"/>
  <c r="I485" i="1"/>
  <c r="G485" i="1"/>
  <c r="U9" i="3"/>
  <c r="K450" i="1"/>
  <c r="I450" i="1"/>
  <c r="G450" i="1"/>
  <c r="K336" i="1"/>
  <c r="I336" i="1"/>
  <c r="G336" i="1"/>
  <c r="K267" i="1"/>
  <c r="K134" i="12" s="1"/>
  <c r="I267" i="1"/>
  <c r="G267" i="1"/>
  <c r="K184" i="1"/>
  <c r="I184" i="1"/>
  <c r="G184" i="1"/>
  <c r="K144" i="1"/>
  <c r="T144" i="1" s="1"/>
  <c r="I144" i="1"/>
  <c r="G144" i="1"/>
  <c r="K4" i="3"/>
  <c r="N17" i="7" l="1"/>
  <c r="N88" i="2"/>
  <c r="N19" i="7"/>
  <c r="AK230" i="22"/>
  <c r="T991" i="1"/>
  <c r="T222" i="15"/>
  <c r="T203" i="15"/>
  <c r="G124" i="22"/>
  <c r="G76" i="22"/>
  <c r="AK186" i="22"/>
  <c r="T946" i="1"/>
  <c r="AN186" i="22" s="1"/>
  <c r="K87" i="12"/>
  <c r="T941" i="1"/>
  <c r="AK161" i="22"/>
  <c r="T940" i="1"/>
  <c r="K59" i="12"/>
  <c r="T976" i="1"/>
  <c r="T200" i="4"/>
  <c r="T116" i="4"/>
  <c r="T86" i="6"/>
  <c r="T30" i="6"/>
  <c r="T72" i="6"/>
  <c r="T100" i="6"/>
  <c r="T144" i="4"/>
  <c r="T87" i="4"/>
  <c r="AN127" i="22"/>
  <c r="T72" i="3"/>
  <c r="T104" i="7"/>
  <c r="T864" i="1"/>
  <c r="AG149" i="22"/>
  <c r="AG146" i="22"/>
  <c r="I128" i="12"/>
  <c r="AX127" i="22"/>
  <c r="AI149" i="22"/>
  <c r="AI146" i="22"/>
  <c r="BJ127" i="22"/>
  <c r="AG109" i="22"/>
  <c r="G51" i="22"/>
  <c r="T874" i="1"/>
  <c r="G128" i="11"/>
  <c r="AK149" i="22"/>
  <c r="AK146" i="22"/>
  <c r="AK103" i="22"/>
  <c r="AI109" i="22"/>
  <c r="I128" i="11"/>
  <c r="AX149" i="22"/>
  <c r="AX146" i="22"/>
  <c r="G114" i="3"/>
  <c r="T870" i="1"/>
  <c r="AK109" i="22"/>
  <c r="K128" i="11"/>
  <c r="BJ149" i="22"/>
  <c r="AX143" i="22"/>
  <c r="BJ146" i="22"/>
  <c r="AG103" i="22"/>
  <c r="BJ103" i="22"/>
  <c r="AX103" i="22"/>
  <c r="I114" i="3"/>
  <c r="AX109" i="22"/>
  <c r="T905" i="1"/>
  <c r="T909" i="1"/>
  <c r="BJ143" i="22"/>
  <c r="BJ109" i="22"/>
  <c r="K58" i="11"/>
  <c r="T903" i="1"/>
  <c r="G184" i="12"/>
  <c r="N849" i="1"/>
  <c r="AI103" i="22"/>
  <c r="G174" i="22"/>
  <c r="T906" i="1"/>
  <c r="G128" i="12"/>
  <c r="I184" i="12"/>
  <c r="U868" i="1"/>
  <c r="AK23" i="22"/>
  <c r="G85" i="22" s="1"/>
  <c r="N795" i="1"/>
  <c r="P794" i="1"/>
  <c r="N99" i="3"/>
  <c r="N57" i="3"/>
  <c r="AK5" i="22"/>
  <c r="N780" i="1"/>
  <c r="R780" i="1" s="1"/>
  <c r="P783" i="1"/>
  <c r="N127" i="8"/>
  <c r="N29" i="8"/>
  <c r="P812" i="1"/>
  <c r="N141" i="6"/>
  <c r="N57" i="6"/>
  <c r="P815" i="1"/>
  <c r="N15" i="6"/>
  <c r="N99" i="6"/>
  <c r="P814" i="1"/>
  <c r="N85" i="6"/>
  <c r="N170" i="6"/>
  <c r="P800" i="1"/>
  <c r="N185" i="4"/>
  <c r="N30" i="4"/>
  <c r="P802" i="1"/>
  <c r="N58" i="4"/>
  <c r="N86" i="4"/>
  <c r="T804" i="1"/>
  <c r="T157" i="4" s="1"/>
  <c r="N804" i="1"/>
  <c r="R804" i="1" s="1"/>
  <c r="T813" i="1"/>
  <c r="T811" i="1"/>
  <c r="AK94" i="22"/>
  <c r="G67" i="22" s="1"/>
  <c r="T800" i="1"/>
  <c r="T805" i="1"/>
  <c r="AK8" i="22"/>
  <c r="AK7" i="22"/>
  <c r="AK24" i="22"/>
  <c r="G158" i="22" s="1"/>
  <c r="T796" i="1"/>
  <c r="AK93" i="22"/>
  <c r="G109" i="22" s="1"/>
  <c r="T801" i="1"/>
  <c r="AK57" i="22"/>
  <c r="G94" i="22" s="1"/>
  <c r="T803" i="1"/>
  <c r="T793" i="1"/>
  <c r="AK26" i="22"/>
  <c r="T767" i="1"/>
  <c r="T154" i="12" s="1"/>
  <c r="N767" i="1"/>
  <c r="R767" i="1" s="1"/>
  <c r="P765" i="1"/>
  <c r="N84" i="12"/>
  <c r="N168" i="12"/>
  <c r="T710" i="1"/>
  <c r="T84" i="8" s="1"/>
  <c r="N710" i="1"/>
  <c r="R710" i="1" s="1"/>
  <c r="P709" i="1"/>
  <c r="N140" i="8"/>
  <c r="N112" i="8"/>
  <c r="P712" i="1"/>
  <c r="N167" i="8"/>
  <c r="N70" i="8"/>
  <c r="P744" i="1"/>
  <c r="N14" i="9"/>
  <c r="P731" i="1"/>
  <c r="N85" i="4"/>
  <c r="N170" i="4"/>
  <c r="P732" i="1"/>
  <c r="N184" i="4"/>
  <c r="N198" i="4"/>
  <c r="P728" i="1"/>
  <c r="N15" i="4"/>
  <c r="N99" i="4"/>
  <c r="T714" i="1"/>
  <c r="T13" i="3" s="1"/>
  <c r="N714" i="1"/>
  <c r="R714" i="1" s="1"/>
  <c r="AK80" i="22"/>
  <c r="AK90" i="22"/>
  <c r="G106" i="22" s="1"/>
  <c r="AG92" i="22"/>
  <c r="AG91" i="22"/>
  <c r="AI92" i="22"/>
  <c r="AI91" i="22"/>
  <c r="AK92" i="22"/>
  <c r="G127" i="22" s="1"/>
  <c r="AK91" i="22"/>
  <c r="T30" i="22"/>
  <c r="T31" i="22" s="1"/>
  <c r="S27" i="22"/>
  <c r="R28" i="22" s="1"/>
  <c r="S15" i="22"/>
  <c r="R16" i="22" s="1"/>
  <c r="R30" i="22"/>
  <c r="S31" i="22" s="1"/>
  <c r="T27" i="22"/>
  <c r="T28" i="22" s="1"/>
  <c r="T15" i="22"/>
  <c r="T16" i="22" s="1"/>
  <c r="S30" i="22"/>
  <c r="R31" i="22" s="1"/>
  <c r="R15" i="22"/>
  <c r="S16" i="22" s="1"/>
  <c r="R27" i="22"/>
  <c r="S28" i="22" s="1"/>
  <c r="AX92" i="22"/>
  <c r="AX91" i="22"/>
  <c r="BJ92" i="22"/>
  <c r="BJ91" i="22"/>
  <c r="AI54" i="22"/>
  <c r="AI28" i="22"/>
  <c r="BJ29" i="22"/>
  <c r="BJ55" i="22"/>
  <c r="AK71" i="22"/>
  <c r="AK58" i="22"/>
  <c r="G39" i="22" s="1"/>
  <c r="AG56" i="22"/>
  <c r="AG30" i="22"/>
  <c r="AI47" i="22"/>
  <c r="AI80" i="22"/>
  <c r="AI88" i="22"/>
  <c r="AI78" i="22"/>
  <c r="AG50" i="22"/>
  <c r="AG94" i="22"/>
  <c r="AI159" i="22"/>
  <c r="AI169" i="22"/>
  <c r="AX84" i="22"/>
  <c r="AX181" i="22"/>
  <c r="AK22" i="22"/>
  <c r="G82" i="22" s="1"/>
  <c r="AK27" i="22"/>
  <c r="G161" i="22" s="1"/>
  <c r="AK54" i="22"/>
  <c r="G36" i="22" s="1"/>
  <c r="AK28" i="22"/>
  <c r="G33" i="22" s="1"/>
  <c r="AX71" i="22"/>
  <c r="AX58" i="22"/>
  <c r="AI56" i="22"/>
  <c r="AI30" i="22"/>
  <c r="AG59" i="22"/>
  <c r="AG72" i="22"/>
  <c r="AK88" i="22"/>
  <c r="G100" i="22" s="1"/>
  <c r="AK78" i="22"/>
  <c r="AG89" i="22"/>
  <c r="AG79" i="22"/>
  <c r="AI50" i="22"/>
  <c r="AI94" i="22"/>
  <c r="AG84" i="22"/>
  <c r="AG181" i="22"/>
  <c r="BJ84" i="22"/>
  <c r="BJ181" i="22"/>
  <c r="AX54" i="22"/>
  <c r="AX28" i="22"/>
  <c r="BJ58" i="22"/>
  <c r="BJ71" i="22"/>
  <c r="AK56" i="22"/>
  <c r="AK30" i="22"/>
  <c r="G121" i="22" s="1"/>
  <c r="AI59" i="22"/>
  <c r="AI72" i="22"/>
  <c r="AX47" i="22"/>
  <c r="AX80" i="22"/>
  <c r="AX88" i="22"/>
  <c r="AX78" i="22"/>
  <c r="AI89" i="22"/>
  <c r="AI79" i="22"/>
  <c r="AX169" i="22"/>
  <c r="AX159" i="22"/>
  <c r="AI84" i="22"/>
  <c r="AI181" i="22"/>
  <c r="BJ28" i="22"/>
  <c r="BJ54" i="22"/>
  <c r="AK72" i="22"/>
  <c r="AK59" i="22"/>
  <c r="BJ47" i="22"/>
  <c r="BJ80" i="22"/>
  <c r="BJ88" i="22"/>
  <c r="BJ78" i="22"/>
  <c r="AK89" i="22"/>
  <c r="G103" i="22" s="1"/>
  <c r="AK79" i="22"/>
  <c r="AX50" i="22"/>
  <c r="AX94" i="22"/>
  <c r="BJ159" i="22"/>
  <c r="BJ169" i="22"/>
  <c r="AK84" i="22"/>
  <c r="AK181" i="22"/>
  <c r="AX56" i="22"/>
  <c r="AX30" i="22"/>
  <c r="AG29" i="22"/>
  <c r="AG55" i="22"/>
  <c r="BJ56" i="22"/>
  <c r="BJ30" i="22"/>
  <c r="AX72" i="22"/>
  <c r="AX59" i="22"/>
  <c r="AX89" i="22"/>
  <c r="AX79" i="22"/>
  <c r="BJ50" i="22"/>
  <c r="BJ94" i="22"/>
  <c r="AK95" i="22"/>
  <c r="G112" i="22" s="1"/>
  <c r="AK21" i="22"/>
  <c r="G24" i="22" s="1"/>
  <c r="AI55" i="22"/>
  <c r="AI29" i="22"/>
  <c r="BJ59" i="22"/>
  <c r="BJ72" i="22"/>
  <c r="BJ89" i="22"/>
  <c r="BJ79" i="22"/>
  <c r="AX110" i="22"/>
  <c r="AX96" i="22"/>
  <c r="AK55" i="22"/>
  <c r="AK29" i="22"/>
  <c r="G91" i="22" s="1"/>
  <c r="AG58" i="22"/>
  <c r="AG71" i="22"/>
  <c r="BJ110" i="22"/>
  <c r="BJ96" i="22"/>
  <c r="AG28" i="22"/>
  <c r="AG54" i="22"/>
  <c r="AX55" i="22"/>
  <c r="AX29" i="22"/>
  <c r="AI71" i="22"/>
  <c r="AI58" i="22"/>
  <c r="AG47" i="22"/>
  <c r="AG80" i="22"/>
  <c r="AG88" i="22"/>
  <c r="AG78" i="22"/>
  <c r="AG159" i="22"/>
  <c r="AG169" i="22"/>
  <c r="AX81" i="22"/>
  <c r="AK47" i="22"/>
  <c r="K73" i="12"/>
  <c r="BJ32" i="22"/>
  <c r="BJ81" i="22"/>
  <c r="AK50" i="22"/>
  <c r="AG168" i="22"/>
  <c r="T762" i="1"/>
  <c r="T14" i="12" s="1"/>
  <c r="AI168" i="22"/>
  <c r="T763" i="1"/>
  <c r="T126" i="12" s="1"/>
  <c r="G72" i="12"/>
  <c r="AG143" i="22"/>
  <c r="AX32" i="22"/>
  <c r="I72" i="12"/>
  <c r="AI143" i="22"/>
  <c r="T725" i="1"/>
  <c r="T196" i="3" s="1"/>
  <c r="G104" i="7"/>
  <c r="AG127" i="22"/>
  <c r="AX168" i="22"/>
  <c r="I104" i="7"/>
  <c r="AI127" i="22"/>
  <c r="AG32" i="22"/>
  <c r="T732" i="1"/>
  <c r="AX111" i="22"/>
  <c r="AX53" i="22"/>
  <c r="BJ168" i="22"/>
  <c r="K104" i="7"/>
  <c r="AK127" i="22"/>
  <c r="AI32" i="22"/>
  <c r="BJ111" i="22"/>
  <c r="BJ53" i="22"/>
  <c r="T764" i="1"/>
  <c r="T140" i="12" s="1"/>
  <c r="T728" i="1"/>
  <c r="AK32" i="22"/>
  <c r="T712" i="1"/>
  <c r="T709" i="1"/>
  <c r="T182" i="12"/>
  <c r="T42" i="12"/>
  <c r="T711" i="1"/>
  <c r="T56" i="3"/>
  <c r="T126" i="3"/>
  <c r="T70" i="3"/>
  <c r="T98" i="3"/>
  <c r="I16" i="4"/>
  <c r="T118" i="22"/>
  <c r="T119" i="22" s="1"/>
  <c r="R118" i="22"/>
  <c r="S119" i="22" s="1"/>
  <c r="S118" i="22"/>
  <c r="R119" i="22" s="1"/>
  <c r="AX11" i="22"/>
  <c r="R103" i="22"/>
  <c r="S104" i="22" s="1"/>
  <c r="T121" i="22"/>
  <c r="T122" i="22" s="1"/>
  <c r="S76" i="22"/>
  <c r="R77" i="22" s="1"/>
  <c r="S67" i="22"/>
  <c r="R68" i="22" s="1"/>
  <c r="S140" i="22"/>
  <c r="R141" i="22" s="1"/>
  <c r="R8" i="22"/>
  <c r="S9" i="22" s="1"/>
  <c r="T21" i="22"/>
  <c r="T22" i="22" s="1"/>
  <c r="T42" i="22"/>
  <c r="T43" i="22" s="1"/>
  <c r="S133" i="22"/>
  <c r="R134" i="22" s="1"/>
  <c r="S60" i="22"/>
  <c r="R61" i="22" s="1"/>
  <c r="R167" i="22"/>
  <c r="S168" i="22" s="1"/>
  <c r="T174" i="22"/>
  <c r="T175" i="22" s="1"/>
  <c r="T24" i="22"/>
  <c r="T25" i="22" s="1"/>
  <c r="T106" i="22"/>
  <c r="T107" i="22" s="1"/>
  <c r="S304" i="22"/>
  <c r="R305" i="22" s="1"/>
  <c r="R130" i="22"/>
  <c r="S131" i="22" s="1"/>
  <c r="T79" i="22"/>
  <c r="T80" i="22" s="1"/>
  <c r="S115" i="22"/>
  <c r="R116" i="22" s="1"/>
  <c r="R97" i="22"/>
  <c r="S98" i="22" s="1"/>
  <c r="T51" i="22"/>
  <c r="T52" i="22" s="1"/>
  <c r="T91" i="22"/>
  <c r="T92" i="22" s="1"/>
  <c r="S36" i="22"/>
  <c r="R37" i="22" s="1"/>
  <c r="R177" i="22"/>
  <c r="S178" i="22" s="1"/>
  <c r="T136" i="22"/>
  <c r="T137" i="22" s="1"/>
  <c r="T54" i="22"/>
  <c r="T55" i="22" s="1"/>
  <c r="R11" i="22"/>
  <c r="S12" i="22" s="1"/>
  <c r="S171" i="22"/>
  <c r="R172" i="22" s="1"/>
  <c r="R70" i="22"/>
  <c r="S71" i="22" s="1"/>
  <c r="S5" i="22"/>
  <c r="R6" i="22" s="1"/>
  <c r="T11" i="22"/>
  <c r="T12" i="22" s="1"/>
  <c r="T152" i="22"/>
  <c r="T153" i="22" s="1"/>
  <c r="R85" i="22"/>
  <c r="S86" i="22" s="1"/>
  <c r="R33" i="22"/>
  <c r="S34" i="22" s="1"/>
  <c r="T8" i="22"/>
  <c r="T9" i="22" s="1"/>
  <c r="R54" i="22"/>
  <c r="S55" i="22" s="1"/>
  <c r="R94" i="22"/>
  <c r="S95" i="22" s="1"/>
  <c r="T112" i="22"/>
  <c r="T113" i="22" s="1"/>
  <c r="T103" i="22"/>
  <c r="T104" i="22" s="1"/>
  <c r="S121" i="22"/>
  <c r="R122" i="22" s="1"/>
  <c r="T82" i="22"/>
  <c r="T83" i="22" s="1"/>
  <c r="R67" i="22"/>
  <c r="S68" i="22" s="1"/>
  <c r="T140" i="22"/>
  <c r="T141" i="22" s="1"/>
  <c r="S8" i="22"/>
  <c r="R9" i="22" s="1"/>
  <c r="S21" i="22"/>
  <c r="R22" i="22" s="1"/>
  <c r="T100" i="22"/>
  <c r="T101" i="22" s="1"/>
  <c r="R133" i="22"/>
  <c r="S134" i="22" s="1"/>
  <c r="T60" i="22"/>
  <c r="T61" i="22" s="1"/>
  <c r="R48" i="22"/>
  <c r="S49" i="22" s="1"/>
  <c r="R174" i="22"/>
  <c r="S175" i="22" s="1"/>
  <c r="R127" i="22"/>
  <c r="S128" i="22" s="1"/>
  <c r="S24" i="22"/>
  <c r="R25" i="22" s="1"/>
  <c r="S106" i="22"/>
  <c r="R107" i="22" s="1"/>
  <c r="R88" i="22"/>
  <c r="S89" i="22" s="1"/>
  <c r="S130" i="22"/>
  <c r="R131" i="22" s="1"/>
  <c r="T155" i="22"/>
  <c r="T156" i="22" s="1"/>
  <c r="R115" i="22"/>
  <c r="S116" i="22" s="1"/>
  <c r="T18" i="22"/>
  <c r="T19" i="22" s="1"/>
  <c r="R51" i="22"/>
  <c r="S52" i="22" s="1"/>
  <c r="S73" i="22"/>
  <c r="R74" i="22" s="1"/>
  <c r="T85" i="22"/>
  <c r="T86" i="22" s="1"/>
  <c r="T33" i="22"/>
  <c r="T34" i="22" s="1"/>
  <c r="S39" i="22"/>
  <c r="R40" i="22" s="1"/>
  <c r="R64" i="22"/>
  <c r="S65" i="22" s="1"/>
  <c r="R57" i="22"/>
  <c r="S58" i="22" s="1"/>
  <c r="S42" i="22"/>
  <c r="R43" i="22" s="1"/>
  <c r="T57" i="22"/>
  <c r="T58" i="22" s="1"/>
  <c r="S79" i="22"/>
  <c r="R80" i="22" s="1"/>
  <c r="R112" i="22"/>
  <c r="S113" i="22" s="1"/>
  <c r="T76" i="22"/>
  <c r="T77" i="22" s="1"/>
  <c r="R5" i="22"/>
  <c r="S6" i="22" s="1"/>
  <c r="S167" i="22"/>
  <c r="R168" i="22" s="1"/>
  <c r="R24" i="22"/>
  <c r="S25" i="22" s="1"/>
  <c r="R79" i="22"/>
  <c r="S80" i="22" s="1"/>
  <c r="T124" i="22"/>
  <c r="T125" i="22" s="1"/>
  <c r="R121" i="22"/>
  <c r="S122" i="22" s="1"/>
  <c r="S82" i="22"/>
  <c r="R83" i="22" s="1"/>
  <c r="R140" i="22"/>
  <c r="S141" i="22" s="1"/>
  <c r="R164" i="22"/>
  <c r="S165" i="22" s="1"/>
  <c r="R21" i="22"/>
  <c r="S22" i="22" s="1"/>
  <c r="S100" i="22"/>
  <c r="R101" i="22" s="1"/>
  <c r="R146" i="22"/>
  <c r="S147" i="22" s="1"/>
  <c r="R60" i="22"/>
  <c r="S61" i="22" s="1"/>
  <c r="T48" i="22"/>
  <c r="T49" i="22" s="1"/>
  <c r="R73" i="22"/>
  <c r="S74" i="22" s="1"/>
  <c r="T127" i="22"/>
  <c r="T128" i="22" s="1"/>
  <c r="S91" i="22"/>
  <c r="R92" i="22" s="1"/>
  <c r="R106" i="22"/>
  <c r="S107" i="22" s="1"/>
  <c r="T130" i="22"/>
  <c r="T131" i="22" s="1"/>
  <c r="S155" i="22"/>
  <c r="R156" i="22" s="1"/>
  <c r="T115" i="22"/>
  <c r="T116" i="22" s="1"/>
  <c r="R18" i="22"/>
  <c r="S19" i="22" s="1"/>
  <c r="R45" i="22"/>
  <c r="S46" i="22" s="1"/>
  <c r="S51" i="22"/>
  <c r="R52" i="22" s="1"/>
  <c r="R161" i="22"/>
  <c r="S162" i="22" s="1"/>
  <c r="S45" i="22"/>
  <c r="R46" i="22" s="1"/>
  <c r="S149" i="22"/>
  <c r="R150" i="22" s="1"/>
  <c r="R109" i="22"/>
  <c r="S110" i="22" s="1"/>
  <c r="R36" i="22"/>
  <c r="S37" i="22" s="1"/>
  <c r="S33" i="22"/>
  <c r="R34" i="22" s="1"/>
  <c r="T167" i="22"/>
  <c r="T168" i="22" s="1"/>
  <c r="S94" i="22"/>
  <c r="R95" i="22" s="1"/>
  <c r="R136" i="22"/>
  <c r="S137" i="22" s="1"/>
  <c r="R42" i="22"/>
  <c r="S43" i="22" s="1"/>
  <c r="S174" i="22"/>
  <c r="R175" i="22" s="1"/>
  <c r="T304" i="22"/>
  <c r="T305" i="22" s="1"/>
  <c r="T97" i="22"/>
  <c r="T98" i="22" s="1"/>
  <c r="R124" i="22"/>
  <c r="S125" i="22" s="1"/>
  <c r="T177" i="22"/>
  <c r="T178" i="22" s="1"/>
  <c r="R82" i="22"/>
  <c r="S83" i="22" s="1"/>
  <c r="T143" i="22"/>
  <c r="T144" i="22" s="1"/>
  <c r="T164" i="22"/>
  <c r="T165" i="22" s="1"/>
  <c r="R100" i="22"/>
  <c r="S101" i="22" s="1"/>
  <c r="T146" i="22"/>
  <c r="T147" i="22" s="1"/>
  <c r="S161" i="22"/>
  <c r="R162" i="22" s="1"/>
  <c r="S48" i="22"/>
  <c r="R49" i="22" s="1"/>
  <c r="T73" i="22"/>
  <c r="T74" i="22" s="1"/>
  <c r="S127" i="22"/>
  <c r="R128" i="22" s="1"/>
  <c r="R91" i="22"/>
  <c r="S92" i="22" s="1"/>
  <c r="S109" i="22"/>
  <c r="R110" i="22" s="1"/>
  <c r="S88" i="22"/>
  <c r="R89" i="22" s="1"/>
  <c r="R171" i="22"/>
  <c r="S172" i="22" s="1"/>
  <c r="R155" i="22"/>
  <c r="S156" i="22" s="1"/>
  <c r="T36" i="22"/>
  <c r="T37" i="22" s="1"/>
  <c r="S18" i="22"/>
  <c r="R19" i="22" s="1"/>
  <c r="T45" i="22"/>
  <c r="T46" i="22" s="1"/>
  <c r="T70" i="22"/>
  <c r="T71" i="22" s="1"/>
  <c r="S11" i="22"/>
  <c r="R12" i="22" s="1"/>
  <c r="T171" i="22"/>
  <c r="T172" i="22" s="1"/>
  <c r="T5" i="22"/>
  <c r="T6" i="22" s="1"/>
  <c r="T161" i="22"/>
  <c r="T162" i="22" s="1"/>
  <c r="R152" i="22"/>
  <c r="S153" i="22" s="1"/>
  <c r="S112" i="22"/>
  <c r="R113" i="22" s="1"/>
  <c r="T39" i="22"/>
  <c r="T40" i="22" s="1"/>
  <c r="S136" i="22"/>
  <c r="R137" i="22" s="1"/>
  <c r="S54" i="22"/>
  <c r="R55" i="22" s="1"/>
  <c r="R304" i="22"/>
  <c r="S305" i="22" s="1"/>
  <c r="S97" i="22"/>
  <c r="R98" i="22" s="1"/>
  <c r="S103" i="22"/>
  <c r="R104" i="22" s="1"/>
  <c r="T67" i="22"/>
  <c r="T68" i="22" s="1"/>
  <c r="T133" i="22"/>
  <c r="T134" i="22" s="1"/>
  <c r="S57" i="22"/>
  <c r="R58" i="22" s="1"/>
  <c r="S152" i="22"/>
  <c r="R153" i="22" s="1"/>
  <c r="S124" i="22"/>
  <c r="R125" i="22" s="1"/>
  <c r="S177" i="22"/>
  <c r="R178" i="22" s="1"/>
  <c r="R39" i="22"/>
  <c r="S40" i="22" s="1"/>
  <c r="S143" i="22"/>
  <c r="R144" i="22" s="1"/>
  <c r="S164" i="22"/>
  <c r="R165" i="22" s="1"/>
  <c r="T64" i="22"/>
  <c r="T65" i="22" s="1"/>
  <c r="S146" i="22"/>
  <c r="R147" i="22" s="1"/>
  <c r="T149" i="22"/>
  <c r="T150" i="22" s="1"/>
  <c r="T109" i="22"/>
  <c r="T110" i="22" s="1"/>
  <c r="T88" i="22"/>
  <c r="T89" i="22" s="1"/>
  <c r="S70" i="22"/>
  <c r="R71" i="22" s="1"/>
  <c r="R143" i="22"/>
  <c r="S144" i="22" s="1"/>
  <c r="T94" i="22"/>
  <c r="T95" i="22" s="1"/>
  <c r="S85" i="22"/>
  <c r="R86" i="22" s="1"/>
  <c r="R76" i="22"/>
  <c r="S77" i="22" s="1"/>
  <c r="S64" i="22"/>
  <c r="R65" i="22" s="1"/>
  <c r="R149" i="22"/>
  <c r="S150" i="22" s="1"/>
  <c r="G14" i="7"/>
  <c r="AG110" i="22"/>
  <c r="K16" i="4"/>
  <c r="G103" i="7"/>
  <c r="I14" i="7"/>
  <c r="AI110" i="22"/>
  <c r="G31" i="7"/>
  <c r="AG111" i="22"/>
  <c r="I103" i="7"/>
  <c r="G115" i="4"/>
  <c r="I31" i="7"/>
  <c r="AI111" i="22"/>
  <c r="G60" i="7"/>
  <c r="I115" i="4"/>
  <c r="I60" i="7"/>
  <c r="K115" i="4"/>
  <c r="K60" i="7"/>
  <c r="G74" i="7"/>
  <c r="G57" i="12"/>
  <c r="I74" i="7"/>
  <c r="I57" i="12"/>
  <c r="G16" i="4"/>
  <c r="K103" i="7"/>
  <c r="T664" i="1"/>
  <c r="T41" i="8"/>
  <c r="T55" i="8"/>
  <c r="T27" i="6"/>
  <c r="T55" i="6"/>
  <c r="T646" i="1"/>
  <c r="T641" i="1"/>
  <c r="T390" i="17"/>
  <c r="T447" i="17"/>
  <c r="K101" i="7"/>
  <c r="U196" i="6"/>
  <c r="U153" i="6"/>
  <c r="U663" i="1"/>
  <c r="T561" i="1"/>
  <c r="T577" i="1"/>
  <c r="T196" i="4" s="1"/>
  <c r="T166" i="3"/>
  <c r="T68" i="3"/>
  <c r="T568" i="1"/>
  <c r="K71" i="7"/>
  <c r="T567" i="1"/>
  <c r="K167" i="10"/>
  <c r="T576" i="1"/>
  <c r="T126" i="4"/>
  <c r="T69" i="4"/>
  <c r="T557" i="1"/>
  <c r="T151" i="8"/>
  <c r="T67" i="8"/>
  <c r="T501" i="1"/>
  <c r="T95" i="8"/>
  <c r="T165" i="8"/>
  <c r="T166" i="6"/>
  <c r="T39" i="6"/>
  <c r="T526" i="1"/>
  <c r="T479" i="1"/>
  <c r="T494" i="1"/>
  <c r="T137" i="3"/>
  <c r="T179" i="3"/>
  <c r="U488" i="1"/>
  <c r="P447" i="1"/>
  <c r="N178" i="12"/>
  <c r="N10" i="12"/>
  <c r="P425" i="1"/>
  <c r="N38" i="8"/>
  <c r="N10" i="8"/>
  <c r="P426" i="1"/>
  <c r="N108" i="8"/>
  <c r="N80" i="8"/>
  <c r="P430" i="1"/>
  <c r="N24" i="8"/>
  <c r="N164" i="8"/>
  <c r="P429" i="1"/>
  <c r="N122" i="8"/>
  <c r="N150" i="8"/>
  <c r="P424" i="1"/>
  <c r="N41" i="7"/>
  <c r="N69" i="7"/>
  <c r="P422" i="1"/>
  <c r="N26" i="7"/>
  <c r="N24" i="9"/>
  <c r="P406" i="1"/>
  <c r="N164" i="3"/>
  <c r="N80" i="3"/>
  <c r="P407" i="1"/>
  <c r="N108" i="3"/>
  <c r="N52" i="3"/>
  <c r="K108" i="6"/>
  <c r="T423" i="1"/>
  <c r="T55" i="7" s="1"/>
  <c r="T419" i="1"/>
  <c r="T122" i="6" s="1"/>
  <c r="T409" i="1"/>
  <c r="T178" i="3" s="1"/>
  <c r="G108" i="6"/>
  <c r="I108" i="6"/>
  <c r="T430" i="1"/>
  <c r="T24" i="8" s="1"/>
  <c r="T429" i="1"/>
  <c r="T122" i="8" s="1"/>
  <c r="K177" i="3"/>
  <c r="K25" i="4"/>
  <c r="I9" i="7"/>
  <c r="K24" i="9"/>
  <c r="I177" i="3"/>
  <c r="G24" i="3"/>
  <c r="K9" i="7"/>
  <c r="G122" i="12"/>
  <c r="I25" i="4"/>
  <c r="K94" i="3"/>
  <c r="I24" i="3"/>
  <c r="T410" i="1"/>
  <c r="I122" i="12"/>
  <c r="K166" i="4"/>
  <c r="K24" i="3"/>
  <c r="G122" i="3"/>
  <c r="G95" i="4"/>
  <c r="G38" i="6"/>
  <c r="K122" i="12"/>
  <c r="I94" i="3"/>
  <c r="G9" i="3"/>
  <c r="I122" i="3"/>
  <c r="I95" i="4"/>
  <c r="I38" i="6"/>
  <c r="K98" i="7"/>
  <c r="G136" i="3"/>
  <c r="K95" i="4"/>
  <c r="G124" i="4"/>
  <c r="K38" i="6"/>
  <c r="K136" i="12"/>
  <c r="K136" i="3"/>
  <c r="I9" i="3"/>
  <c r="K122" i="3"/>
  <c r="K9" i="3"/>
  <c r="G94" i="3"/>
  <c r="I136" i="3"/>
  <c r="G177" i="3"/>
  <c r="G98" i="7"/>
  <c r="G25" i="4"/>
  <c r="I124" i="4"/>
  <c r="G166" i="4"/>
  <c r="I98" i="7"/>
  <c r="K124" i="4"/>
  <c r="I166" i="4"/>
  <c r="G9" i="7"/>
  <c r="T444" i="1"/>
  <c r="U193" i="6"/>
  <c r="U179" i="6"/>
  <c r="T23" i="6"/>
  <c r="T9" i="6"/>
  <c r="T9" i="8"/>
  <c r="T135" i="8"/>
  <c r="T107" i="8"/>
  <c r="T65" i="8"/>
  <c r="T107" i="6"/>
  <c r="T121" i="6"/>
  <c r="T149" i="8"/>
  <c r="T68" i="7"/>
  <c r="T124" i="9"/>
  <c r="T83" i="7"/>
  <c r="T97" i="7"/>
  <c r="T23" i="2"/>
  <c r="T191" i="12"/>
  <c r="T40" i="7"/>
  <c r="T178" i="6"/>
  <c r="T138" i="9"/>
  <c r="T337" i="1"/>
  <c r="T51" i="3" s="1"/>
  <c r="T359" i="1"/>
  <c r="K97" i="7"/>
  <c r="T340" i="1"/>
  <c r="T336" i="1"/>
  <c r="T23" i="3" s="1"/>
  <c r="K152" i="9"/>
  <c r="T328" i="1"/>
  <c r="T163" i="3" s="1"/>
  <c r="T338" i="1"/>
  <c r="T135" i="3" s="1"/>
  <c r="T339" i="1"/>
  <c r="T107" i="12"/>
  <c r="T9" i="12"/>
  <c r="T384" i="1"/>
  <c r="T65" i="3"/>
  <c r="T149" i="12"/>
  <c r="T107" i="11"/>
  <c r="T79" i="3"/>
  <c r="T191" i="3"/>
  <c r="T65" i="12"/>
  <c r="T23" i="12"/>
  <c r="T293" i="1"/>
  <c r="T23" i="4" s="1"/>
  <c r="T304" i="1"/>
  <c r="T36" i="9" s="1"/>
  <c r="T8" i="8"/>
  <c r="T136" i="4"/>
  <c r="T36" i="3"/>
  <c r="T36" i="5"/>
  <c r="T289" i="1"/>
  <c r="K106" i="8"/>
  <c r="T64" i="11"/>
  <c r="T36" i="12"/>
  <c r="T64" i="8"/>
  <c r="T22" i="6"/>
  <c r="T78" i="8"/>
  <c r="T92" i="11"/>
  <c r="T282" i="1"/>
  <c r="T164" i="4" s="1"/>
  <c r="T317" i="1"/>
  <c r="T178" i="4"/>
  <c r="T65" i="4"/>
  <c r="T22" i="8"/>
  <c r="T148" i="8"/>
  <c r="T190" i="3"/>
  <c r="T162" i="3"/>
  <c r="T499" i="17"/>
  <c r="T461" i="17"/>
  <c r="T187" i="1"/>
  <c r="K49" i="10"/>
  <c r="T229" i="1"/>
  <c r="T206" i="1"/>
  <c r="T21" i="10"/>
  <c r="T23" i="7"/>
  <c r="T244" i="1"/>
  <c r="K164" i="9"/>
  <c r="T226" i="1"/>
  <c r="K119" i="11"/>
  <c r="T178" i="1"/>
  <c r="K35" i="12"/>
  <c r="T197" i="1"/>
  <c r="K161" i="8"/>
  <c r="T190" i="1"/>
  <c r="K95" i="7"/>
  <c r="T215" i="1"/>
  <c r="T189" i="3"/>
  <c r="T49" i="3"/>
  <c r="K35" i="11"/>
  <c r="T63" i="3"/>
  <c r="T21" i="3"/>
  <c r="T188" i="1"/>
  <c r="K119" i="8"/>
  <c r="T195" i="1"/>
  <c r="I308" i="17"/>
  <c r="I592" i="17"/>
  <c r="P462" i="17"/>
  <c r="P348" i="17"/>
  <c r="I576" i="17"/>
  <c r="I444" i="17"/>
  <c r="I9" i="17"/>
  <c r="I521" i="17"/>
  <c r="I106" i="17"/>
  <c r="I524" i="17"/>
  <c r="G240" i="17"/>
  <c r="G354" i="17"/>
  <c r="I206" i="17"/>
  <c r="I377" i="17"/>
  <c r="G151" i="17"/>
  <c r="G474" i="17"/>
  <c r="G113" i="17"/>
  <c r="G379" i="17"/>
  <c r="G153" i="17"/>
  <c r="G514" i="17"/>
  <c r="G156" i="17"/>
  <c r="G554" i="17"/>
  <c r="G80" i="17"/>
  <c r="G441" i="17"/>
  <c r="I213" i="17"/>
  <c r="I403" i="17"/>
  <c r="P346" i="17"/>
  <c r="P384" i="17"/>
  <c r="I62" i="17"/>
  <c r="I347" i="17"/>
  <c r="I442" i="17"/>
  <c r="I385" i="17"/>
  <c r="P63" i="17"/>
  <c r="P594" i="17"/>
  <c r="G177" i="17"/>
  <c r="G443" i="17"/>
  <c r="G462" i="17"/>
  <c r="G348" i="17"/>
  <c r="I538" i="17"/>
  <c r="I367" i="17"/>
  <c r="P26" i="17"/>
  <c r="P595" i="17"/>
  <c r="I520" i="17"/>
  <c r="I539" i="17"/>
  <c r="P216" i="17"/>
  <c r="P501" i="17"/>
  <c r="I484" i="17"/>
  <c r="I559" i="17"/>
  <c r="G180" i="17"/>
  <c r="G465" i="17"/>
  <c r="G161" i="17"/>
  <c r="G389" i="17"/>
  <c r="G503" i="17"/>
  <c r="G541" i="17"/>
  <c r="I66" i="17"/>
  <c r="I578" i="17"/>
  <c r="I105" i="17"/>
  <c r="I560" i="17"/>
  <c r="I257" i="17"/>
  <c r="I523" i="17"/>
  <c r="I409" i="17"/>
  <c r="I542" i="17"/>
  <c r="G144" i="17"/>
  <c r="G505" i="17"/>
  <c r="G201" i="17"/>
  <c r="G486" i="17"/>
  <c r="I315" i="17"/>
  <c r="I391" i="17"/>
  <c r="I277" i="17"/>
  <c r="I543" i="17"/>
  <c r="P182" i="17"/>
  <c r="P599" i="17"/>
  <c r="G88" i="17"/>
  <c r="G392" i="17"/>
  <c r="P13" i="17"/>
  <c r="P525" i="17"/>
  <c r="P335" i="17"/>
  <c r="P581" i="17"/>
  <c r="G243" i="17"/>
  <c r="G452" i="17"/>
  <c r="P528" i="17"/>
  <c r="P376" i="17"/>
  <c r="G434" i="17"/>
  <c r="G358" i="17"/>
  <c r="I491" i="17"/>
  <c r="I453" i="17"/>
  <c r="G169" i="17"/>
  <c r="G605" i="17"/>
  <c r="I245" i="17"/>
  <c r="I548" i="17"/>
  <c r="I170" i="17"/>
  <c r="I436" i="17"/>
  <c r="I512" i="17"/>
  <c r="I587" i="17"/>
  <c r="P342" i="17"/>
  <c r="P380" i="17"/>
  <c r="P285" i="17"/>
  <c r="P456" i="17"/>
  <c r="I589" i="17"/>
  <c r="I362" i="17"/>
  <c r="P570" i="17"/>
  <c r="P457" i="17"/>
  <c r="G401" i="17"/>
  <c r="G363" i="17"/>
  <c r="I116" i="17"/>
  <c r="I382" i="17"/>
  <c r="I609" i="17"/>
  <c r="I439" i="17"/>
  <c r="P249" i="17"/>
  <c r="P590" i="17"/>
  <c r="G405" i="17"/>
  <c r="G386" i="17"/>
  <c r="G406" i="17"/>
  <c r="G425" i="17"/>
  <c r="I84" i="17"/>
  <c r="I483" i="17"/>
  <c r="G85" i="17"/>
  <c r="G370" i="17"/>
  <c r="G131" i="17"/>
  <c r="G530" i="17"/>
  <c r="I115" i="17"/>
  <c r="I438" i="17"/>
  <c r="G40" i="17"/>
  <c r="G420" i="17"/>
  <c r="P116" i="17"/>
  <c r="P382" i="17"/>
  <c r="G308" i="17"/>
  <c r="G592" i="17"/>
  <c r="G251" i="17"/>
  <c r="G536" i="17"/>
  <c r="I80" i="17"/>
  <c r="I441" i="17"/>
  <c r="P213" i="17"/>
  <c r="P403" i="17"/>
  <c r="P175" i="17"/>
  <c r="P422" i="17"/>
  <c r="P442" i="17"/>
  <c r="P385" i="17"/>
  <c r="P518" i="17"/>
  <c r="P480" i="17"/>
  <c r="P461" i="17"/>
  <c r="P499" i="17"/>
  <c r="P81" i="17"/>
  <c r="P404" i="17"/>
  <c r="G25" i="17"/>
  <c r="G424" i="17"/>
  <c r="G120" i="17"/>
  <c r="G500" i="17"/>
  <c r="I177" i="17"/>
  <c r="I443" i="17"/>
  <c r="I348" i="17"/>
  <c r="I462" i="17"/>
  <c r="P538" i="17"/>
  <c r="P367" i="17"/>
  <c r="P215" i="17"/>
  <c r="P519" i="17"/>
  <c r="P158" i="17"/>
  <c r="P481" i="17"/>
  <c r="G576" i="17"/>
  <c r="G444" i="17"/>
  <c r="G84" i="17"/>
  <c r="G483" i="17"/>
  <c r="G274" i="17"/>
  <c r="G577" i="17"/>
  <c r="G236" i="17"/>
  <c r="G388" i="17"/>
  <c r="G103" i="17"/>
  <c r="G464" i="17"/>
  <c r="G160" i="17"/>
  <c r="G426" i="17"/>
  <c r="G9" i="17"/>
  <c r="G521" i="17"/>
  <c r="P484" i="17"/>
  <c r="P559" i="17"/>
  <c r="P275" i="17"/>
  <c r="P351" i="17"/>
  <c r="I180" i="17"/>
  <c r="I465" i="17"/>
  <c r="I161" i="17"/>
  <c r="I389" i="17"/>
  <c r="I503" i="17"/>
  <c r="I541" i="17"/>
  <c r="P542" i="17"/>
  <c r="P409" i="17"/>
  <c r="G106" i="17"/>
  <c r="G524" i="17"/>
  <c r="I144" i="17"/>
  <c r="I505" i="17"/>
  <c r="I201" i="17"/>
  <c r="I486" i="17"/>
  <c r="P277" i="17"/>
  <c r="P543" i="17"/>
  <c r="G31" i="17"/>
  <c r="G411" i="17"/>
  <c r="G430" i="17"/>
  <c r="G468" i="17"/>
  <c r="I88" i="17"/>
  <c r="I392" i="17"/>
  <c r="P50" i="17"/>
  <c r="P373" i="17"/>
  <c r="P316" i="17"/>
  <c r="P487" i="17"/>
  <c r="I243" i="17"/>
  <c r="I452" i="17"/>
  <c r="G206" i="17"/>
  <c r="G377" i="17"/>
  <c r="I434" i="17"/>
  <c r="I358" i="17"/>
  <c r="G283" i="17"/>
  <c r="G586" i="17"/>
  <c r="G302" i="17"/>
  <c r="G473" i="17"/>
  <c r="G454" i="17"/>
  <c r="G416" i="17"/>
  <c r="I169" i="17"/>
  <c r="I605" i="17"/>
  <c r="P321" i="17"/>
  <c r="P435" i="17"/>
  <c r="P74" i="17"/>
  <c r="P567" i="17"/>
  <c r="G493" i="17"/>
  <c r="G606" i="17"/>
  <c r="G115" i="17"/>
  <c r="G438" i="17"/>
  <c r="P589" i="17"/>
  <c r="P362" i="17"/>
  <c r="P286" i="17"/>
  <c r="P400" i="17"/>
  <c r="P96" i="17"/>
  <c r="P419" i="17"/>
  <c r="I363" i="17"/>
  <c r="I401" i="17"/>
  <c r="P609" i="17"/>
  <c r="P439" i="17"/>
  <c r="P173" i="17"/>
  <c r="P496" i="17"/>
  <c r="P97" i="17"/>
  <c r="P571" i="17"/>
  <c r="G596" i="17"/>
  <c r="G407" i="17"/>
  <c r="G490" i="17"/>
  <c r="G433" i="17"/>
  <c r="G588" i="17"/>
  <c r="G532" i="17"/>
  <c r="I140" i="17"/>
  <c r="I368" i="17"/>
  <c r="I425" i="17"/>
  <c r="I406" i="17"/>
  <c r="G198" i="17"/>
  <c r="G369" i="17"/>
  <c r="G179" i="17"/>
  <c r="G502" i="17"/>
  <c r="G558" i="17"/>
  <c r="G350" i="17"/>
  <c r="I596" i="17"/>
  <c r="I407" i="17"/>
  <c r="G332" i="17"/>
  <c r="G427" i="17"/>
  <c r="I294" i="17"/>
  <c r="I597" i="17"/>
  <c r="I85" i="17"/>
  <c r="I370" i="17"/>
  <c r="P180" i="17"/>
  <c r="P465" i="17"/>
  <c r="P161" i="17"/>
  <c r="P389" i="17"/>
  <c r="G295" i="17"/>
  <c r="G579" i="17"/>
  <c r="G29" i="17"/>
  <c r="G352" i="17"/>
  <c r="G390" i="17"/>
  <c r="G447" i="17"/>
  <c r="G86" i="17"/>
  <c r="G428" i="17"/>
  <c r="I466" i="17"/>
  <c r="I485" i="17"/>
  <c r="P106" i="17"/>
  <c r="P524" i="17"/>
  <c r="P201" i="17"/>
  <c r="P486" i="17"/>
  <c r="I240" i="17"/>
  <c r="I354" i="17"/>
  <c r="G72" i="17"/>
  <c r="G414" i="17"/>
  <c r="G129" i="17"/>
  <c r="G509" i="17"/>
  <c r="G262" i="17"/>
  <c r="G565" i="17"/>
  <c r="G91" i="17"/>
  <c r="G357" i="17"/>
  <c r="I584" i="17"/>
  <c r="I395" i="17"/>
  <c r="I490" i="17"/>
  <c r="I433" i="17"/>
  <c r="G73" i="17"/>
  <c r="G396" i="17"/>
  <c r="G511" i="17"/>
  <c r="G378" i="17"/>
  <c r="I131" i="17"/>
  <c r="I530" i="17"/>
  <c r="P454" i="17"/>
  <c r="P416" i="17"/>
  <c r="P169" i="17"/>
  <c r="P605" i="17"/>
  <c r="I151" i="17"/>
  <c r="I474" i="17"/>
  <c r="I265" i="17"/>
  <c r="I398" i="17"/>
  <c r="I455" i="17"/>
  <c r="I360" i="17"/>
  <c r="P493" i="17"/>
  <c r="P606" i="17"/>
  <c r="G37" i="17"/>
  <c r="G531" i="17"/>
  <c r="G341" i="17"/>
  <c r="G549" i="17"/>
  <c r="G568" i="17"/>
  <c r="G417" i="17"/>
  <c r="I113" i="17"/>
  <c r="I379" i="17"/>
  <c r="I588" i="17"/>
  <c r="I532" i="17"/>
  <c r="G114" i="17"/>
  <c r="G550" i="17"/>
  <c r="G304" i="17"/>
  <c r="G513" i="17"/>
  <c r="G190" i="17"/>
  <c r="G475" i="17"/>
  <c r="G171" i="17"/>
  <c r="G607" i="17"/>
  <c r="G418" i="17"/>
  <c r="G361" i="17"/>
  <c r="G248" i="17"/>
  <c r="G533" i="17"/>
  <c r="G210" i="17"/>
  <c r="G551" i="17"/>
  <c r="I229" i="17"/>
  <c r="I381" i="17"/>
  <c r="I153" i="17"/>
  <c r="I514" i="17"/>
  <c r="I40" i="17"/>
  <c r="I420" i="17"/>
  <c r="I78" i="17"/>
  <c r="I458" i="17"/>
  <c r="P62" i="17"/>
  <c r="P347" i="17"/>
  <c r="I25" i="17"/>
  <c r="I424" i="17"/>
  <c r="G140" i="17"/>
  <c r="G368" i="17"/>
  <c r="I236" i="17"/>
  <c r="I388" i="17"/>
  <c r="G294" i="17"/>
  <c r="G597" i="17"/>
  <c r="P503" i="17"/>
  <c r="P541" i="17"/>
  <c r="P105" i="17"/>
  <c r="P560" i="17"/>
  <c r="I302" i="17"/>
  <c r="I473" i="17"/>
  <c r="I493" i="17"/>
  <c r="I606" i="17"/>
  <c r="P401" i="17"/>
  <c r="P363" i="17"/>
  <c r="G593" i="17"/>
  <c r="G423" i="17"/>
  <c r="I405" i="17"/>
  <c r="I386" i="17"/>
  <c r="P177" i="17"/>
  <c r="P443" i="17"/>
  <c r="I254" i="17"/>
  <c r="I349" i="17"/>
  <c r="P308" i="17"/>
  <c r="P592" i="17"/>
  <c r="G42" i="17"/>
  <c r="G460" i="17"/>
  <c r="I423" i="17"/>
  <c r="I593" i="17"/>
  <c r="G24" i="17"/>
  <c r="G555" i="17"/>
  <c r="P537" i="17"/>
  <c r="P574" i="17"/>
  <c r="I253" i="17"/>
  <c r="I575" i="17"/>
  <c r="P405" i="17"/>
  <c r="P386" i="17"/>
  <c r="P25" i="17"/>
  <c r="P424" i="17"/>
  <c r="P120" i="17"/>
  <c r="P500" i="17"/>
  <c r="G311" i="17"/>
  <c r="G463" i="17"/>
  <c r="G331" i="17"/>
  <c r="G540" i="17"/>
  <c r="G27" i="17"/>
  <c r="G445" i="17"/>
  <c r="I198" i="17"/>
  <c r="I369" i="17"/>
  <c r="I179" i="17"/>
  <c r="I502" i="17"/>
  <c r="I558" i="17"/>
  <c r="I350" i="17"/>
  <c r="P596" i="17"/>
  <c r="P407" i="17"/>
  <c r="P84" i="17"/>
  <c r="P483" i="17"/>
  <c r="P274" i="17"/>
  <c r="P577" i="17"/>
  <c r="P236" i="17"/>
  <c r="P388" i="17"/>
  <c r="P103" i="17"/>
  <c r="P464" i="17"/>
  <c r="P160" i="17"/>
  <c r="P426" i="17"/>
  <c r="P9" i="17"/>
  <c r="P521" i="17"/>
  <c r="I332" i="17"/>
  <c r="I427" i="17"/>
  <c r="G219" i="17"/>
  <c r="G598" i="17"/>
  <c r="I295" i="17"/>
  <c r="I579" i="17"/>
  <c r="I29" i="17"/>
  <c r="I352" i="17"/>
  <c r="I447" i="17"/>
  <c r="I390" i="17"/>
  <c r="I86" i="17"/>
  <c r="I428" i="17"/>
  <c r="P466" i="17"/>
  <c r="P485" i="17"/>
  <c r="G68" i="17"/>
  <c r="G353" i="17"/>
  <c r="G296" i="17"/>
  <c r="G429" i="17"/>
  <c r="G259" i="17"/>
  <c r="G449" i="17"/>
  <c r="P240" i="17"/>
  <c r="P354" i="17"/>
  <c r="G167" i="17"/>
  <c r="G471" i="17"/>
  <c r="I72" i="17"/>
  <c r="I414" i="17"/>
  <c r="I129" i="17"/>
  <c r="I509" i="17"/>
  <c r="I262" i="17"/>
  <c r="I565" i="17"/>
  <c r="I91" i="17"/>
  <c r="I357" i="17"/>
  <c r="G168" i="17"/>
  <c r="G415" i="17"/>
  <c r="G35" i="17"/>
  <c r="G566" i="17"/>
  <c r="G54" i="17"/>
  <c r="G510" i="17"/>
  <c r="G529" i="17"/>
  <c r="G547" i="17"/>
  <c r="I73" i="17"/>
  <c r="I396" i="17"/>
  <c r="I511" i="17"/>
  <c r="I378" i="17"/>
  <c r="P283" i="17"/>
  <c r="P586" i="17"/>
  <c r="P302" i="17"/>
  <c r="P473" i="17"/>
  <c r="P455" i="17"/>
  <c r="P360" i="17"/>
  <c r="I37" i="17"/>
  <c r="I531" i="17"/>
  <c r="I341" i="17"/>
  <c r="I549" i="17"/>
  <c r="I417" i="17"/>
  <c r="I568" i="17"/>
  <c r="G95" i="17"/>
  <c r="G569" i="17"/>
  <c r="I114" i="17"/>
  <c r="I550" i="17"/>
  <c r="I304" i="17"/>
  <c r="I513" i="17"/>
  <c r="I190" i="17"/>
  <c r="I475" i="17"/>
  <c r="I171" i="17"/>
  <c r="I607" i="17"/>
  <c r="I418" i="17"/>
  <c r="I361" i="17"/>
  <c r="P115" i="17"/>
  <c r="P438" i="17"/>
  <c r="I248" i="17"/>
  <c r="I533" i="17"/>
  <c r="I210" i="17"/>
  <c r="I551" i="17"/>
  <c r="G325" i="17"/>
  <c r="G477" i="17"/>
  <c r="G344" i="17"/>
  <c r="G534" i="17"/>
  <c r="G21" i="17"/>
  <c r="G552" i="17"/>
  <c r="I251" i="17"/>
  <c r="I536" i="17"/>
  <c r="I120" i="17"/>
  <c r="I500" i="17"/>
  <c r="I274" i="17"/>
  <c r="I577" i="17"/>
  <c r="P257" i="17"/>
  <c r="P523" i="17"/>
  <c r="I31" i="17"/>
  <c r="I411" i="17"/>
  <c r="P434" i="17"/>
  <c r="P358" i="17"/>
  <c r="I283" i="17"/>
  <c r="I586" i="17"/>
  <c r="P245" i="17"/>
  <c r="P548" i="17"/>
  <c r="G229" i="17"/>
  <c r="G381" i="17"/>
  <c r="I42" i="17"/>
  <c r="I460" i="17"/>
  <c r="P593" i="17"/>
  <c r="P423" i="17"/>
  <c r="G6" i="17"/>
  <c r="G366" i="17"/>
  <c r="I24" i="17"/>
  <c r="I555" i="17"/>
  <c r="G26" i="17"/>
  <c r="G595" i="17"/>
  <c r="P140" i="17"/>
  <c r="P368" i="17"/>
  <c r="G216" i="17"/>
  <c r="G501" i="17"/>
  <c r="G557" i="17"/>
  <c r="G387" i="17"/>
  <c r="I311" i="17"/>
  <c r="I463" i="17"/>
  <c r="I331" i="17"/>
  <c r="I540" i="17"/>
  <c r="I27" i="17"/>
  <c r="I445" i="17"/>
  <c r="P558" i="17"/>
  <c r="P350" i="17"/>
  <c r="P332" i="17"/>
  <c r="P427" i="17"/>
  <c r="P294" i="17"/>
  <c r="P597" i="17"/>
  <c r="P85" i="17"/>
  <c r="P370" i="17"/>
  <c r="I219" i="17"/>
  <c r="I598" i="17"/>
  <c r="P68" i="17"/>
  <c r="P353" i="17"/>
  <c r="G410" i="17"/>
  <c r="G561" i="17"/>
  <c r="I296" i="17"/>
  <c r="I429" i="17"/>
  <c r="I259" i="17"/>
  <c r="I449" i="17"/>
  <c r="G13" i="17"/>
  <c r="G525" i="17"/>
  <c r="G335" i="17"/>
  <c r="G581" i="17"/>
  <c r="G107" i="17"/>
  <c r="G506" i="17"/>
  <c r="I167" i="17"/>
  <c r="I471" i="17"/>
  <c r="P584" i="17"/>
  <c r="P395" i="17"/>
  <c r="I168" i="17"/>
  <c r="I415" i="17"/>
  <c r="I35" i="17"/>
  <c r="I566" i="17"/>
  <c r="I54" i="17"/>
  <c r="I510" i="17"/>
  <c r="I529" i="17"/>
  <c r="I547" i="17"/>
  <c r="P511" i="17"/>
  <c r="P378" i="17"/>
  <c r="P151" i="17"/>
  <c r="P474" i="17"/>
  <c r="P265" i="17"/>
  <c r="P398" i="17"/>
  <c r="P113" i="17"/>
  <c r="P379" i="17"/>
  <c r="G342" i="17"/>
  <c r="G380" i="17"/>
  <c r="G76" i="17"/>
  <c r="G399" i="17"/>
  <c r="G285" i="17"/>
  <c r="G456" i="17"/>
  <c r="G494" i="17"/>
  <c r="G437" i="17"/>
  <c r="I95" i="17"/>
  <c r="I569" i="17"/>
  <c r="G495" i="17"/>
  <c r="G608" i="17"/>
  <c r="P229" i="17"/>
  <c r="P381" i="17"/>
  <c r="P153" i="17"/>
  <c r="P514" i="17"/>
  <c r="P40" i="17"/>
  <c r="P420" i="17"/>
  <c r="P78" i="17"/>
  <c r="P458" i="17"/>
  <c r="G59" i="17"/>
  <c r="G515" i="17"/>
  <c r="G249" i="17"/>
  <c r="G590" i="17"/>
  <c r="I325" i="17"/>
  <c r="I477" i="17"/>
  <c r="I344" i="17"/>
  <c r="I534" i="17"/>
  <c r="I21" i="17"/>
  <c r="I552" i="17"/>
  <c r="G537" i="17"/>
  <c r="G574" i="17"/>
  <c r="I103" i="17"/>
  <c r="I464" i="17"/>
  <c r="I468" i="17"/>
  <c r="I430" i="17"/>
  <c r="G584" i="17"/>
  <c r="G395" i="17"/>
  <c r="P491" i="17"/>
  <c r="P453" i="17"/>
  <c r="G265" i="17"/>
  <c r="G398" i="17"/>
  <c r="P170" i="17"/>
  <c r="P436" i="17"/>
  <c r="P80" i="17"/>
  <c r="P441" i="17"/>
  <c r="G253" i="17"/>
  <c r="G575" i="17"/>
  <c r="G175" i="17"/>
  <c r="G422" i="17"/>
  <c r="G346" i="17"/>
  <c r="G384" i="17"/>
  <c r="P42" i="17"/>
  <c r="P460" i="17"/>
  <c r="G518" i="17"/>
  <c r="G480" i="17"/>
  <c r="G461" i="17"/>
  <c r="G499" i="17"/>
  <c r="G81" i="17"/>
  <c r="G404" i="17"/>
  <c r="I6" i="17"/>
  <c r="I366" i="17"/>
  <c r="P24" i="17"/>
  <c r="P555" i="17"/>
  <c r="G63" i="17"/>
  <c r="G594" i="17"/>
  <c r="P253" i="17"/>
  <c r="P575" i="17"/>
  <c r="G215" i="17"/>
  <c r="G519" i="17"/>
  <c r="G158" i="17"/>
  <c r="G481" i="17"/>
  <c r="I26" i="17"/>
  <c r="I595" i="17"/>
  <c r="I216" i="17"/>
  <c r="I501" i="17"/>
  <c r="I557" i="17"/>
  <c r="I387" i="17"/>
  <c r="P198" i="17"/>
  <c r="P369" i="17"/>
  <c r="P179" i="17"/>
  <c r="P502" i="17"/>
  <c r="G275" i="17"/>
  <c r="G351" i="17"/>
  <c r="P219" i="17"/>
  <c r="P598" i="17"/>
  <c r="P295" i="17"/>
  <c r="P579" i="17"/>
  <c r="P29" i="17"/>
  <c r="P352" i="17"/>
  <c r="P390" i="17"/>
  <c r="P447" i="17"/>
  <c r="P86" i="17"/>
  <c r="P428" i="17"/>
  <c r="G182" i="17"/>
  <c r="G599" i="17"/>
  <c r="I561" i="17"/>
  <c r="I410" i="17"/>
  <c r="G50" i="17"/>
  <c r="G373" i="17"/>
  <c r="G316" i="17"/>
  <c r="G487" i="17"/>
  <c r="I13" i="17"/>
  <c r="I525" i="17"/>
  <c r="I335" i="17"/>
  <c r="I581" i="17"/>
  <c r="I107" i="17"/>
  <c r="I506" i="17"/>
  <c r="P72" i="17"/>
  <c r="P414" i="17"/>
  <c r="P129" i="17"/>
  <c r="P509" i="17"/>
  <c r="P262" i="17"/>
  <c r="P565" i="17"/>
  <c r="G528" i="17"/>
  <c r="G376" i="17"/>
  <c r="P35" i="17"/>
  <c r="P566" i="17"/>
  <c r="G472" i="17"/>
  <c r="G604" i="17"/>
  <c r="G321" i="17"/>
  <c r="G435" i="17"/>
  <c r="G74" i="17"/>
  <c r="G567" i="17"/>
  <c r="P37" i="17"/>
  <c r="P531" i="17"/>
  <c r="P341" i="17"/>
  <c r="P549" i="17"/>
  <c r="I342" i="17"/>
  <c r="I380" i="17"/>
  <c r="I76" i="17"/>
  <c r="I399" i="17"/>
  <c r="I285" i="17"/>
  <c r="I456" i="17"/>
  <c r="I494" i="17"/>
  <c r="I437" i="17"/>
  <c r="P304" i="17"/>
  <c r="P513" i="17"/>
  <c r="P190" i="17"/>
  <c r="P475" i="17"/>
  <c r="P171" i="17"/>
  <c r="P607" i="17"/>
  <c r="G267" i="17"/>
  <c r="G476" i="17"/>
  <c r="G286" i="17"/>
  <c r="G400" i="17"/>
  <c r="G96" i="17"/>
  <c r="G419" i="17"/>
  <c r="G570" i="17"/>
  <c r="G457" i="17"/>
  <c r="I608" i="17"/>
  <c r="I495" i="17"/>
  <c r="P248" i="17"/>
  <c r="P533" i="17"/>
  <c r="P210" i="17"/>
  <c r="P551" i="17"/>
  <c r="G173" i="17"/>
  <c r="G496" i="17"/>
  <c r="G97" i="17"/>
  <c r="G571" i="17"/>
  <c r="I59" i="17"/>
  <c r="I515" i="17"/>
  <c r="I249" i="17"/>
  <c r="I590" i="17"/>
  <c r="G254" i="17"/>
  <c r="G349" i="17"/>
  <c r="I160" i="17"/>
  <c r="I426" i="17"/>
  <c r="G466" i="17"/>
  <c r="G485" i="17"/>
  <c r="P88" i="17"/>
  <c r="P392" i="17"/>
  <c r="I416" i="17"/>
  <c r="I454" i="17"/>
  <c r="G455" i="17"/>
  <c r="G360" i="17"/>
  <c r="G78" i="17"/>
  <c r="G458" i="17"/>
  <c r="P251" i="17"/>
  <c r="P536" i="17"/>
  <c r="I537" i="17"/>
  <c r="I574" i="17"/>
  <c r="I156" i="17"/>
  <c r="I554" i="17"/>
  <c r="G213" i="17"/>
  <c r="G403" i="17"/>
  <c r="I175" i="17"/>
  <c r="I422" i="17"/>
  <c r="I384" i="17"/>
  <c r="I346" i="17"/>
  <c r="G62" i="17"/>
  <c r="G347" i="17"/>
  <c r="G442" i="17"/>
  <c r="G385" i="17"/>
  <c r="I480" i="17"/>
  <c r="I518" i="17"/>
  <c r="I461" i="17"/>
  <c r="I499" i="17"/>
  <c r="I81" i="17"/>
  <c r="I404" i="17"/>
  <c r="P6" i="17"/>
  <c r="P366" i="17"/>
  <c r="I63" i="17"/>
  <c r="I594" i="17"/>
  <c r="G538" i="17"/>
  <c r="G367" i="17"/>
  <c r="I215" i="17"/>
  <c r="I519" i="17"/>
  <c r="I158" i="17"/>
  <c r="I481" i="17"/>
  <c r="G539" i="17"/>
  <c r="G520" i="17"/>
  <c r="P557" i="17"/>
  <c r="P387" i="17"/>
  <c r="P311" i="17"/>
  <c r="P463" i="17"/>
  <c r="P331" i="17"/>
  <c r="P540" i="17"/>
  <c r="P27" i="17"/>
  <c r="P445" i="17"/>
  <c r="G484" i="17"/>
  <c r="G559" i="17"/>
  <c r="I275" i="17"/>
  <c r="I351" i="17"/>
  <c r="G66" i="17"/>
  <c r="G578" i="17"/>
  <c r="G105" i="17"/>
  <c r="G560" i="17"/>
  <c r="G257" i="17"/>
  <c r="G523" i="17"/>
  <c r="G542" i="17"/>
  <c r="G409" i="17"/>
  <c r="G315" i="17"/>
  <c r="G391" i="17"/>
  <c r="G277" i="17"/>
  <c r="G543" i="17"/>
  <c r="I182" i="17"/>
  <c r="I599" i="17"/>
  <c r="P296" i="17"/>
  <c r="P429" i="17"/>
  <c r="P259" i="17"/>
  <c r="P449" i="17"/>
  <c r="I50" i="17"/>
  <c r="I373" i="17"/>
  <c r="I316" i="17"/>
  <c r="I487" i="17"/>
  <c r="I528" i="17"/>
  <c r="I376" i="17"/>
  <c r="P168" i="17"/>
  <c r="P415" i="17"/>
  <c r="G491" i="17"/>
  <c r="G453" i="17"/>
  <c r="I472" i="17"/>
  <c r="I604" i="17"/>
  <c r="G245" i="17"/>
  <c r="G548" i="17"/>
  <c r="I321" i="17"/>
  <c r="I435" i="17"/>
  <c r="I74" i="17"/>
  <c r="I567" i="17"/>
  <c r="G170" i="17"/>
  <c r="G436" i="17"/>
  <c r="G512" i="17"/>
  <c r="G587" i="17"/>
  <c r="P494" i="17"/>
  <c r="P437" i="17"/>
  <c r="P95" i="17"/>
  <c r="P569" i="17"/>
  <c r="G589" i="17"/>
  <c r="G362" i="17"/>
  <c r="I267" i="17"/>
  <c r="I476" i="17"/>
  <c r="I286" i="17"/>
  <c r="I400" i="17"/>
  <c r="I96" i="17"/>
  <c r="I419" i="17"/>
  <c r="I570" i="17"/>
  <c r="I457" i="17"/>
  <c r="P495" i="17"/>
  <c r="P608" i="17"/>
  <c r="G116" i="17"/>
  <c r="G382" i="17"/>
  <c r="G609" i="17"/>
  <c r="G439" i="17"/>
  <c r="I173" i="17"/>
  <c r="I496" i="17"/>
  <c r="I97" i="17"/>
  <c r="I571" i="17"/>
  <c r="P325" i="17"/>
  <c r="P477" i="17"/>
  <c r="T76" i="6"/>
  <c r="T91" i="2"/>
  <c r="T20" i="9"/>
  <c r="T161" i="6"/>
  <c r="T133" i="10"/>
  <c r="T22" i="7"/>
  <c r="T48" i="11"/>
  <c r="T6" i="6"/>
  <c r="T146" i="8"/>
  <c r="T94" i="7"/>
  <c r="T118" i="8"/>
  <c r="T163" i="9"/>
  <c r="T80" i="7"/>
  <c r="T91" i="9"/>
  <c r="T174" i="12"/>
  <c r="T48" i="10"/>
  <c r="T148" i="4"/>
  <c r="T20" i="8"/>
  <c r="T65" i="7"/>
  <c r="T5" i="3"/>
  <c r="T108" i="1"/>
  <c r="T109" i="1"/>
  <c r="T116" i="1"/>
  <c r="T119" i="1"/>
  <c r="T174" i="1"/>
  <c r="T125" i="1"/>
  <c r="T62" i="12"/>
  <c r="T132" i="6"/>
  <c r="R222" i="15"/>
  <c r="K453" i="17"/>
  <c r="K491" i="17"/>
  <c r="R203" i="15"/>
  <c r="K584" i="17"/>
  <c r="K395" i="17"/>
  <c r="R26" i="15"/>
  <c r="U26" i="15" s="1"/>
  <c r="K518" i="17"/>
  <c r="K480" i="17"/>
  <c r="R107" i="15"/>
  <c r="U107" i="15" s="1"/>
  <c r="K447" i="17"/>
  <c r="K390" i="17"/>
  <c r="R27" i="15"/>
  <c r="K499" i="17"/>
  <c r="K461" i="17"/>
  <c r="K62" i="11"/>
  <c r="G21" i="4"/>
  <c r="G104" i="11"/>
  <c r="I34" i="12"/>
  <c r="K76" i="11"/>
  <c r="G62" i="8"/>
  <c r="I90" i="8"/>
  <c r="G132" i="8"/>
  <c r="K65" i="7"/>
  <c r="G62" i="3"/>
  <c r="G20" i="3"/>
  <c r="G48" i="3"/>
  <c r="I62" i="3"/>
  <c r="K160" i="12"/>
  <c r="I21" i="4"/>
  <c r="K62" i="10"/>
  <c r="K48" i="11"/>
  <c r="G118" i="6"/>
  <c r="G20" i="9"/>
  <c r="I104" i="11"/>
  <c r="G6" i="12"/>
  <c r="I62" i="8"/>
  <c r="I132" i="8"/>
  <c r="I48" i="3"/>
  <c r="G48" i="6"/>
  <c r="G90" i="6"/>
  <c r="I118" i="6"/>
  <c r="I20" i="9"/>
  <c r="K104" i="11"/>
  <c r="I6" i="12"/>
  <c r="G104" i="12"/>
  <c r="I188" i="3"/>
  <c r="G34" i="3"/>
  <c r="G49" i="4"/>
  <c r="I34" i="6"/>
  <c r="I48" i="6"/>
  <c r="I90" i="6"/>
  <c r="I104" i="12"/>
  <c r="G34" i="6"/>
  <c r="I34" i="3"/>
  <c r="K6" i="11"/>
  <c r="G77" i="4"/>
  <c r="I49" i="4"/>
  <c r="K20" i="8"/>
  <c r="G175" i="6"/>
  <c r="AQ133" i="10"/>
  <c r="I77" i="4"/>
  <c r="G120" i="4"/>
  <c r="I175" i="6"/>
  <c r="G146" i="6"/>
  <c r="BC133" i="10"/>
  <c r="G90" i="12"/>
  <c r="I20" i="3"/>
  <c r="G62" i="11"/>
  <c r="K147" i="10"/>
  <c r="I120" i="4"/>
  <c r="I146" i="6"/>
  <c r="I90" i="12"/>
  <c r="G76" i="3"/>
  <c r="I76" i="3"/>
  <c r="I62" i="11"/>
  <c r="K62" i="12"/>
  <c r="K133" i="10"/>
  <c r="G34" i="12"/>
  <c r="G90" i="8"/>
  <c r="K117" i="8"/>
  <c r="N42" i="1"/>
  <c r="R42" i="1" s="1"/>
  <c r="T41" i="1"/>
  <c r="T61" i="12" s="1"/>
  <c r="N41" i="1"/>
  <c r="R41" i="1" s="1"/>
  <c r="P53" i="1"/>
  <c r="N189" i="4"/>
  <c r="N147" i="4"/>
  <c r="K103" i="12"/>
  <c r="T43" i="1"/>
  <c r="K117" i="12"/>
  <c r="T87" i="1"/>
  <c r="T5" i="6"/>
  <c r="T47" i="12"/>
  <c r="T119" i="4"/>
  <c r="T76" i="4"/>
  <c r="U20" i="4"/>
  <c r="U34" i="4"/>
  <c r="N4" i="1"/>
  <c r="R4" i="1" s="1"/>
  <c r="T4" i="1"/>
  <c r="U78" i="7"/>
  <c r="U159" i="6"/>
  <c r="I118" i="3"/>
  <c r="I118" i="12"/>
  <c r="I73" i="3"/>
  <c r="I73" i="12"/>
  <c r="G161" i="4"/>
  <c r="G75" i="10"/>
  <c r="I5" i="6"/>
  <c r="I47" i="12"/>
  <c r="G8" i="6"/>
  <c r="G8" i="9"/>
  <c r="I50" i="6"/>
  <c r="I8" i="11"/>
  <c r="K120" i="6"/>
  <c r="K8" i="12"/>
  <c r="G132" i="6"/>
  <c r="G62" i="12"/>
  <c r="G22" i="7"/>
  <c r="G133" i="10"/>
  <c r="G67" i="7"/>
  <c r="G36" i="11"/>
  <c r="K83" i="7"/>
  <c r="K124" i="9"/>
  <c r="I86" i="7"/>
  <c r="I69" i="9"/>
  <c r="G89" i="7"/>
  <c r="G15" i="12"/>
  <c r="I100" i="7"/>
  <c r="I96" i="10"/>
  <c r="G178" i="12"/>
  <c r="G10" i="12"/>
  <c r="K166" i="12"/>
  <c r="K12" i="12"/>
  <c r="I30" i="12"/>
  <c r="I16" i="12"/>
  <c r="G21" i="12"/>
  <c r="G49" i="11"/>
  <c r="K23" i="12"/>
  <c r="K65" i="12"/>
  <c r="G99" i="12"/>
  <c r="G29" i="12"/>
  <c r="K5" i="8"/>
  <c r="K33" i="12"/>
  <c r="I37" i="12"/>
  <c r="I93" i="12"/>
  <c r="G111" i="12"/>
  <c r="G41" i="12"/>
  <c r="K127" i="12"/>
  <c r="K43" i="12"/>
  <c r="I162" i="12"/>
  <c r="I50" i="12"/>
  <c r="G53" i="12"/>
  <c r="G95" i="12"/>
  <c r="K69" i="12"/>
  <c r="K55" i="12"/>
  <c r="I142" i="12"/>
  <c r="I58" i="12"/>
  <c r="G81" i="12"/>
  <c r="G67" i="12"/>
  <c r="K140" i="12"/>
  <c r="K70" i="12"/>
  <c r="I75" i="12"/>
  <c r="I131" i="11"/>
  <c r="G148" i="12"/>
  <c r="G78" i="12"/>
  <c r="I197" i="12"/>
  <c r="I85" i="12"/>
  <c r="G110" i="12"/>
  <c r="G96" i="12"/>
  <c r="K100" i="12"/>
  <c r="K142" i="11"/>
  <c r="G114" i="12"/>
  <c r="G198" i="12"/>
  <c r="K63" i="2"/>
  <c r="K119" i="12"/>
  <c r="I194" i="12"/>
  <c r="I124" i="12"/>
  <c r="K179" i="12"/>
  <c r="K137" i="12"/>
  <c r="I155" i="12"/>
  <c r="I141" i="12"/>
  <c r="G149" i="12"/>
  <c r="G107" i="11"/>
  <c r="K193" i="12"/>
  <c r="K151" i="12"/>
  <c r="I33" i="8"/>
  <c r="I159" i="12"/>
  <c r="G170" i="12"/>
  <c r="G86" i="11"/>
  <c r="K89" i="8"/>
  <c r="K173" i="12"/>
  <c r="G188" i="12"/>
  <c r="G34" i="9"/>
  <c r="G34" i="8"/>
  <c r="G76" i="11"/>
  <c r="I118" i="8"/>
  <c r="I163" i="9"/>
  <c r="I161" i="4"/>
  <c r="I75" i="10"/>
  <c r="K5" i="6"/>
  <c r="K47" i="12"/>
  <c r="I8" i="6"/>
  <c r="I8" i="9"/>
  <c r="G20" i="6"/>
  <c r="G90" i="11"/>
  <c r="K50" i="6"/>
  <c r="K8" i="11"/>
  <c r="I132" i="6"/>
  <c r="I62" i="12"/>
  <c r="G178" i="6"/>
  <c r="G138" i="9"/>
  <c r="I22" i="7"/>
  <c r="I133" i="10"/>
  <c r="I67" i="7"/>
  <c r="I36" i="11"/>
  <c r="G84" i="7"/>
  <c r="G81" i="9"/>
  <c r="K86" i="7"/>
  <c r="K69" i="9"/>
  <c r="I89" i="7"/>
  <c r="I15" i="12"/>
  <c r="K100" i="7"/>
  <c r="K96" i="10"/>
  <c r="I178" i="12"/>
  <c r="I10" i="12"/>
  <c r="K30" i="12"/>
  <c r="K16" i="12"/>
  <c r="I21" i="12"/>
  <c r="I49" i="11"/>
  <c r="G108" i="12"/>
  <c r="G24" i="12"/>
  <c r="I99" i="12"/>
  <c r="I29" i="12"/>
  <c r="K93" i="12"/>
  <c r="K37" i="12"/>
  <c r="I111" i="12"/>
  <c r="I41" i="12"/>
  <c r="G156" i="12"/>
  <c r="G44" i="12"/>
  <c r="K162" i="12"/>
  <c r="K50" i="12"/>
  <c r="I95" i="12"/>
  <c r="I53" i="12"/>
  <c r="G154" i="12"/>
  <c r="G56" i="12"/>
  <c r="K58" i="12"/>
  <c r="K142" i="12"/>
  <c r="I81" i="12"/>
  <c r="I67" i="12"/>
  <c r="G169" i="12"/>
  <c r="G71" i="12"/>
  <c r="K75" i="12"/>
  <c r="K131" i="11"/>
  <c r="I78" i="12"/>
  <c r="I148" i="12"/>
  <c r="G125" i="12"/>
  <c r="G83" i="12"/>
  <c r="K197" i="12"/>
  <c r="K85" i="12"/>
  <c r="I110" i="12"/>
  <c r="I96" i="12"/>
  <c r="G101" i="12"/>
  <c r="G185" i="12"/>
  <c r="I114" i="12"/>
  <c r="I198" i="12"/>
  <c r="G177" i="12"/>
  <c r="G121" i="12"/>
  <c r="K124" i="12"/>
  <c r="K194" i="12"/>
  <c r="K155" i="12"/>
  <c r="K141" i="12"/>
  <c r="I149" i="12"/>
  <c r="I107" i="11"/>
  <c r="G180" i="12"/>
  <c r="G152" i="12"/>
  <c r="K33" i="8"/>
  <c r="K159" i="12"/>
  <c r="I170" i="12"/>
  <c r="I86" i="11"/>
  <c r="G174" i="12"/>
  <c r="G48" i="10"/>
  <c r="I188" i="12"/>
  <c r="I34" i="9"/>
  <c r="I34" i="8"/>
  <c r="I76" i="11"/>
  <c r="G49" i="8"/>
  <c r="G35" i="11"/>
  <c r="K118" i="8"/>
  <c r="K163" i="9"/>
  <c r="G133" i="8"/>
  <c r="G119" i="11"/>
  <c r="G87" i="3"/>
  <c r="G87" i="12"/>
  <c r="K118" i="3"/>
  <c r="K118" i="12"/>
  <c r="I19" i="3"/>
  <c r="I61" i="12"/>
  <c r="G31" i="3"/>
  <c r="G157" i="12"/>
  <c r="I87" i="3"/>
  <c r="I87" i="12"/>
  <c r="G89" i="3"/>
  <c r="G5" i="12"/>
  <c r="G132" i="3"/>
  <c r="G160" i="12"/>
  <c r="G134" i="4"/>
  <c r="G62" i="10"/>
  <c r="K161" i="4"/>
  <c r="K75" i="10"/>
  <c r="G6" i="6"/>
  <c r="G48" i="11"/>
  <c r="I20" i="6"/>
  <c r="I90" i="11"/>
  <c r="G33" i="6"/>
  <c r="G117" i="12"/>
  <c r="I178" i="6"/>
  <c r="I138" i="9"/>
  <c r="K67" i="7"/>
  <c r="K36" i="11"/>
  <c r="I84" i="7"/>
  <c r="I81" i="9"/>
  <c r="K89" i="7"/>
  <c r="K15" i="12"/>
  <c r="G105" i="7"/>
  <c r="G115" i="10"/>
  <c r="G49" i="12"/>
  <c r="G7" i="12"/>
  <c r="K178" i="12"/>
  <c r="K10" i="12"/>
  <c r="G45" i="12"/>
  <c r="G17" i="12"/>
  <c r="K21" i="12"/>
  <c r="K49" i="11"/>
  <c r="I108" i="12"/>
  <c r="I24" i="12"/>
  <c r="K99" i="12"/>
  <c r="K29" i="12"/>
  <c r="G66" i="12"/>
  <c r="G38" i="12"/>
  <c r="K41" i="12"/>
  <c r="K111" i="12"/>
  <c r="I156" i="12"/>
  <c r="I44" i="12"/>
  <c r="G79" i="12"/>
  <c r="G51" i="12"/>
  <c r="K95" i="12"/>
  <c r="K53" i="12"/>
  <c r="I154" i="12"/>
  <c r="I56" i="12"/>
  <c r="G63" i="12"/>
  <c r="G147" i="12"/>
  <c r="K81" i="12"/>
  <c r="K67" i="12"/>
  <c r="I169" i="12"/>
  <c r="I71" i="12"/>
  <c r="G132" i="12"/>
  <c r="G76" i="12"/>
  <c r="K148" i="12"/>
  <c r="K78" i="12"/>
  <c r="I125" i="12"/>
  <c r="I83" i="12"/>
  <c r="G89" i="12"/>
  <c r="G118" i="10"/>
  <c r="G63" i="8"/>
  <c r="G91" i="12"/>
  <c r="K110" i="12"/>
  <c r="K96" i="12"/>
  <c r="I185" i="12"/>
  <c r="I101" i="12"/>
  <c r="G165" i="12"/>
  <c r="G109" i="12"/>
  <c r="K114" i="12"/>
  <c r="K198" i="12"/>
  <c r="I177" i="12"/>
  <c r="I121" i="12"/>
  <c r="K149" i="12"/>
  <c r="K107" i="11"/>
  <c r="I180" i="12"/>
  <c r="I152" i="12"/>
  <c r="K170" i="12"/>
  <c r="K86" i="11"/>
  <c r="I174" i="12"/>
  <c r="I48" i="10"/>
  <c r="K188" i="12"/>
  <c r="K34" i="9"/>
  <c r="I49" i="8"/>
  <c r="I35" i="11"/>
  <c r="I133" i="8"/>
  <c r="I119" i="11"/>
  <c r="G7" i="3"/>
  <c r="G134" i="12"/>
  <c r="K19" i="3"/>
  <c r="K61" i="12"/>
  <c r="I31" i="3"/>
  <c r="I157" i="12"/>
  <c r="G59" i="3"/>
  <c r="G59" i="12"/>
  <c r="I89" i="3"/>
  <c r="I5" i="12"/>
  <c r="I132" i="3"/>
  <c r="I160" i="12"/>
  <c r="G63" i="4"/>
  <c r="G147" i="10"/>
  <c r="G92" i="4"/>
  <c r="G49" i="10"/>
  <c r="I134" i="4"/>
  <c r="I62" i="10"/>
  <c r="I6" i="6"/>
  <c r="I48" i="11"/>
  <c r="K20" i="6"/>
  <c r="K90" i="11"/>
  <c r="I33" i="6"/>
  <c r="I117" i="12"/>
  <c r="G80" i="6"/>
  <c r="G136" i="12"/>
  <c r="G119" i="6"/>
  <c r="G105" i="11"/>
  <c r="K178" i="6"/>
  <c r="K138" i="9"/>
  <c r="G13" i="7"/>
  <c r="G14" i="9"/>
  <c r="G25" i="7"/>
  <c r="G152" i="9"/>
  <c r="G82" i="7"/>
  <c r="G65" i="9"/>
  <c r="K84" i="7"/>
  <c r="K81" i="9"/>
  <c r="G90" i="7"/>
  <c r="G86" i="12"/>
  <c r="I105" i="7"/>
  <c r="I115" i="10"/>
  <c r="G40" i="7"/>
  <c r="G191" i="12"/>
  <c r="I49" i="12"/>
  <c r="I7" i="12"/>
  <c r="G123" i="12"/>
  <c r="G11" i="12"/>
  <c r="I45" i="12"/>
  <c r="I17" i="12"/>
  <c r="G22" i="12"/>
  <c r="G176" i="12"/>
  <c r="K24" i="12"/>
  <c r="K108" i="12"/>
  <c r="G143" i="12"/>
  <c r="G31" i="12"/>
  <c r="I66" i="12"/>
  <c r="I38" i="12"/>
  <c r="G182" i="12"/>
  <c r="G42" i="12"/>
  <c r="K156" i="12"/>
  <c r="K44" i="12"/>
  <c r="I51" i="12"/>
  <c r="I79" i="12"/>
  <c r="K56" i="12"/>
  <c r="K154" i="12"/>
  <c r="I147" i="12"/>
  <c r="I63" i="12"/>
  <c r="K169" i="12"/>
  <c r="K71" i="12"/>
  <c r="I132" i="12"/>
  <c r="I76" i="12"/>
  <c r="G94" i="12"/>
  <c r="G80" i="12"/>
  <c r="K125" i="12"/>
  <c r="K83" i="12"/>
  <c r="I89" i="12"/>
  <c r="I118" i="10"/>
  <c r="I63" i="8"/>
  <c r="I91" i="12"/>
  <c r="K101" i="12"/>
  <c r="K185" i="12"/>
  <c r="I109" i="12"/>
  <c r="I165" i="12"/>
  <c r="G115" i="12"/>
  <c r="G129" i="12"/>
  <c r="K121" i="12"/>
  <c r="K177" i="12"/>
  <c r="G163" i="12"/>
  <c r="G135" i="12"/>
  <c r="G150" i="12"/>
  <c r="G164" i="12"/>
  <c r="K152" i="12"/>
  <c r="K180" i="12"/>
  <c r="G199" i="12"/>
  <c r="G171" i="12"/>
  <c r="K174" i="12"/>
  <c r="K48" i="10"/>
  <c r="G189" i="12"/>
  <c r="G105" i="10"/>
  <c r="I7" i="3"/>
  <c r="I134" i="12"/>
  <c r="K31" i="3"/>
  <c r="K157" i="12"/>
  <c r="I59" i="3"/>
  <c r="I59" i="12"/>
  <c r="I63" i="4"/>
  <c r="I147" i="10"/>
  <c r="I92" i="4"/>
  <c r="I49" i="10"/>
  <c r="I80" i="6"/>
  <c r="I136" i="12"/>
  <c r="I119" i="6"/>
  <c r="I105" i="11"/>
  <c r="I13" i="7"/>
  <c r="I14" i="9"/>
  <c r="I25" i="7"/>
  <c r="I152" i="9"/>
  <c r="G28" i="7"/>
  <c r="G167" i="10"/>
  <c r="G59" i="7"/>
  <c r="G112" i="12"/>
  <c r="I82" i="7"/>
  <c r="I65" i="9"/>
  <c r="I90" i="7"/>
  <c r="I86" i="12"/>
  <c r="K105" i="7"/>
  <c r="K115" i="10"/>
  <c r="I40" i="7"/>
  <c r="I191" i="12"/>
  <c r="K49" i="12"/>
  <c r="K7" i="12"/>
  <c r="I123" i="12"/>
  <c r="I11" i="12"/>
  <c r="G98" i="12"/>
  <c r="G14" i="12"/>
  <c r="K45" i="12"/>
  <c r="K17" i="12"/>
  <c r="I176" i="12"/>
  <c r="I22" i="12"/>
  <c r="G39" i="12"/>
  <c r="G25" i="12"/>
  <c r="I143" i="12"/>
  <c r="I31" i="12"/>
  <c r="G36" i="12"/>
  <c r="G64" i="11"/>
  <c r="K66" i="12"/>
  <c r="K38" i="12"/>
  <c r="I42" i="12"/>
  <c r="I182" i="12"/>
  <c r="G105" i="2"/>
  <c r="G48" i="12"/>
  <c r="K79" i="12"/>
  <c r="K51" i="12"/>
  <c r="K147" i="12"/>
  <c r="K63" i="12"/>
  <c r="K132" i="12"/>
  <c r="K76" i="12"/>
  <c r="I94" i="12"/>
  <c r="I80" i="12"/>
  <c r="G168" i="12"/>
  <c r="G84" i="12"/>
  <c r="K89" i="12"/>
  <c r="K118" i="10"/>
  <c r="K63" i="8"/>
  <c r="K91" i="12"/>
  <c r="K109" i="12"/>
  <c r="K165" i="12"/>
  <c r="I129" i="12"/>
  <c r="I115" i="12"/>
  <c r="I163" i="12"/>
  <c r="I135" i="12"/>
  <c r="G139" i="12"/>
  <c r="G195" i="12"/>
  <c r="I164" i="12"/>
  <c r="I150" i="12"/>
  <c r="I171" i="12"/>
  <c r="I199" i="12"/>
  <c r="G175" i="12"/>
  <c r="G92" i="9"/>
  <c r="I189" i="12"/>
  <c r="I105" i="10"/>
  <c r="G78" i="8"/>
  <c r="G92" i="11"/>
  <c r="G90" i="3"/>
  <c r="G6" i="11"/>
  <c r="G37" i="4"/>
  <c r="G36" i="9"/>
  <c r="G103" i="6"/>
  <c r="G19" i="12"/>
  <c r="G117" i="6"/>
  <c r="G75" i="11"/>
  <c r="K13" i="7"/>
  <c r="K14" i="9"/>
  <c r="G21" i="7"/>
  <c r="G5" i="10"/>
  <c r="G23" i="7"/>
  <c r="G21" i="10"/>
  <c r="I28" i="7"/>
  <c r="I167" i="10"/>
  <c r="G32" i="7"/>
  <c r="G58" i="11"/>
  <c r="I59" i="7"/>
  <c r="I112" i="12"/>
  <c r="G80" i="7"/>
  <c r="G91" i="9"/>
  <c r="K82" i="7"/>
  <c r="K65" i="9"/>
  <c r="G88" i="7"/>
  <c r="G157" i="9"/>
  <c r="K90" i="7"/>
  <c r="K86" i="12"/>
  <c r="U105" i="7"/>
  <c r="U115" i="10"/>
  <c r="K40" i="7"/>
  <c r="K191" i="12"/>
  <c r="G107" i="12"/>
  <c r="G9" i="12"/>
  <c r="K123" i="12"/>
  <c r="K11" i="12"/>
  <c r="I98" i="12"/>
  <c r="I14" i="12"/>
  <c r="U45" i="12"/>
  <c r="U17" i="12"/>
  <c r="G104" i="5"/>
  <c r="G20" i="12"/>
  <c r="K176" i="12"/>
  <c r="K22" i="12"/>
  <c r="I25" i="12"/>
  <c r="I39" i="12"/>
  <c r="G126" i="12"/>
  <c r="G28" i="12"/>
  <c r="K143" i="12"/>
  <c r="K31" i="12"/>
  <c r="I36" i="12"/>
  <c r="I64" i="11"/>
  <c r="K182" i="12"/>
  <c r="K42" i="12"/>
  <c r="I105" i="2"/>
  <c r="I48" i="12"/>
  <c r="G192" i="12"/>
  <c r="G52" i="12"/>
  <c r="G190" i="12"/>
  <c r="G64" i="12"/>
  <c r="K94" i="12"/>
  <c r="K80" i="12"/>
  <c r="I168" i="12"/>
  <c r="I84" i="12"/>
  <c r="G120" i="12"/>
  <c r="G92" i="12"/>
  <c r="G113" i="12"/>
  <c r="G183" i="12"/>
  <c r="K129" i="12"/>
  <c r="K115" i="12"/>
  <c r="G61" i="8"/>
  <c r="G131" i="12"/>
  <c r="K135" i="12"/>
  <c r="K163" i="12"/>
  <c r="I195" i="12"/>
  <c r="I139" i="12"/>
  <c r="G34" i="2"/>
  <c r="G146" i="12"/>
  <c r="K164" i="12"/>
  <c r="K150" i="12"/>
  <c r="K199" i="12"/>
  <c r="K171" i="12"/>
  <c r="I175" i="12"/>
  <c r="I92" i="9"/>
  <c r="K189" i="12"/>
  <c r="K105" i="10"/>
  <c r="G21" i="8"/>
  <c r="G164" i="9"/>
  <c r="I78" i="8"/>
  <c r="I92" i="11"/>
  <c r="G147" i="8"/>
  <c r="G35" i="9"/>
  <c r="G19" i="3"/>
  <c r="G61" i="12"/>
  <c r="G75" i="3"/>
  <c r="G103" i="12"/>
  <c r="I90" i="3"/>
  <c r="I6" i="11"/>
  <c r="I37" i="4"/>
  <c r="I36" i="9"/>
  <c r="I103" i="6"/>
  <c r="I19" i="12"/>
  <c r="I117" i="6"/>
  <c r="I75" i="11"/>
  <c r="G120" i="6"/>
  <c r="G8" i="12"/>
  <c r="K161" i="6"/>
  <c r="K20" i="9"/>
  <c r="I21" i="7"/>
  <c r="I5" i="10"/>
  <c r="I23" i="7"/>
  <c r="I21" i="10"/>
  <c r="G26" i="7"/>
  <c r="G24" i="9"/>
  <c r="I32" i="7"/>
  <c r="I58" i="11"/>
  <c r="I80" i="7"/>
  <c r="I91" i="9"/>
  <c r="G83" i="7"/>
  <c r="G124" i="9"/>
  <c r="I88" i="7"/>
  <c r="I157" i="9"/>
  <c r="I107" i="12"/>
  <c r="I9" i="12"/>
  <c r="G166" i="12"/>
  <c r="G12" i="12"/>
  <c r="K98" i="12"/>
  <c r="K14" i="12"/>
  <c r="I104" i="5"/>
  <c r="I20" i="12"/>
  <c r="G65" i="12"/>
  <c r="G23" i="12"/>
  <c r="K39" i="12"/>
  <c r="K25" i="12"/>
  <c r="I126" i="12"/>
  <c r="I28" i="12"/>
  <c r="U143" i="12"/>
  <c r="U31" i="12"/>
  <c r="G5" i="8"/>
  <c r="G33" i="12"/>
  <c r="K36" i="12"/>
  <c r="K64" i="11"/>
  <c r="G127" i="12"/>
  <c r="G43" i="12"/>
  <c r="K105" i="2"/>
  <c r="K48" i="12"/>
  <c r="I192" i="12"/>
  <c r="I52" i="12"/>
  <c r="G69" i="12"/>
  <c r="G55" i="12"/>
  <c r="I190" i="12"/>
  <c r="I64" i="12"/>
  <c r="G140" i="12"/>
  <c r="G70" i="12"/>
  <c r="K168" i="12"/>
  <c r="K84" i="12"/>
  <c r="I120" i="12"/>
  <c r="I92" i="12"/>
  <c r="G100" i="12"/>
  <c r="G142" i="11"/>
  <c r="I183" i="12"/>
  <c r="I113" i="12"/>
  <c r="U129" i="12"/>
  <c r="U115" i="12"/>
  <c r="G63" i="2"/>
  <c r="G119" i="12"/>
  <c r="I61" i="8"/>
  <c r="I131" i="12"/>
  <c r="G179" i="12"/>
  <c r="G137" i="12"/>
  <c r="K195" i="12"/>
  <c r="K139" i="12"/>
  <c r="I34" i="2"/>
  <c r="I146" i="12"/>
  <c r="G151" i="12"/>
  <c r="G193" i="12"/>
  <c r="G89" i="8"/>
  <c r="G173" i="12"/>
  <c r="K175" i="12"/>
  <c r="K92" i="9"/>
  <c r="I21" i="8"/>
  <c r="I164" i="9"/>
  <c r="K78" i="8"/>
  <c r="K92" i="11"/>
  <c r="I147" i="8"/>
  <c r="I35" i="9"/>
  <c r="I75" i="3"/>
  <c r="I103" i="12"/>
  <c r="G118" i="3"/>
  <c r="G118" i="12"/>
  <c r="G73" i="3"/>
  <c r="G73" i="12"/>
  <c r="K37" i="4"/>
  <c r="K36" i="9"/>
  <c r="G5" i="6"/>
  <c r="G47" i="12"/>
  <c r="G50" i="6"/>
  <c r="G8" i="11"/>
  <c r="K103" i="6"/>
  <c r="K19" i="12"/>
  <c r="I120" i="6"/>
  <c r="I8" i="12"/>
  <c r="K23" i="7"/>
  <c r="K21" i="10"/>
  <c r="I26" i="7"/>
  <c r="I24" i="9"/>
  <c r="K80" i="7"/>
  <c r="K91" i="9"/>
  <c r="I83" i="7"/>
  <c r="I124" i="9"/>
  <c r="G86" i="7"/>
  <c r="G69" i="9"/>
  <c r="K88" i="7"/>
  <c r="K157" i="9"/>
  <c r="G100" i="7"/>
  <c r="G96" i="10"/>
  <c r="K107" i="12"/>
  <c r="K9" i="12"/>
  <c r="I166" i="12"/>
  <c r="I12" i="12"/>
  <c r="G30" i="12"/>
  <c r="G16" i="12"/>
  <c r="K104" i="5"/>
  <c r="K20" i="12"/>
  <c r="I23" i="12"/>
  <c r="I65" i="12"/>
  <c r="K126" i="12"/>
  <c r="K28" i="12"/>
  <c r="I5" i="8"/>
  <c r="I33" i="12"/>
  <c r="G37" i="12"/>
  <c r="G93" i="12"/>
  <c r="I127" i="12"/>
  <c r="I43" i="12"/>
  <c r="G162" i="12"/>
  <c r="G50" i="12"/>
  <c r="K192" i="12"/>
  <c r="K52" i="12"/>
  <c r="I69" i="12"/>
  <c r="I55" i="12"/>
  <c r="G142" i="12"/>
  <c r="G58" i="12"/>
  <c r="K190" i="12"/>
  <c r="K64" i="12"/>
  <c r="I140" i="12"/>
  <c r="I70" i="12"/>
  <c r="G75" i="12"/>
  <c r="G131" i="11"/>
  <c r="G197" i="12"/>
  <c r="G85" i="12"/>
  <c r="K92" i="12"/>
  <c r="K120" i="12"/>
  <c r="I100" i="12"/>
  <c r="I142" i="11"/>
  <c r="K183" i="12"/>
  <c r="K113" i="12"/>
  <c r="I63" i="2"/>
  <c r="I119" i="12"/>
  <c r="G194" i="12"/>
  <c r="G124" i="12"/>
  <c r="K61" i="8"/>
  <c r="K131" i="12"/>
  <c r="I137" i="12"/>
  <c r="I179" i="12"/>
  <c r="G155" i="12"/>
  <c r="G141" i="12"/>
  <c r="K34" i="2"/>
  <c r="K146" i="12"/>
  <c r="I151" i="12"/>
  <c r="I193" i="12"/>
  <c r="G33" i="8"/>
  <c r="G159" i="12"/>
  <c r="I89" i="8"/>
  <c r="I173" i="12"/>
  <c r="G118" i="8"/>
  <c r="G163" i="9"/>
  <c r="K147" i="8"/>
  <c r="K35" i="9"/>
  <c r="G195" i="17"/>
  <c r="G214" i="17"/>
  <c r="G334" i="17"/>
  <c r="G239" i="17"/>
  <c r="G183" i="17"/>
  <c r="G164" i="17"/>
  <c r="I252" i="17"/>
  <c r="I328" i="17"/>
  <c r="I290" i="17"/>
  <c r="I43" i="17"/>
  <c r="I196" i="17"/>
  <c r="I44" i="17"/>
  <c r="I272" i="17"/>
  <c r="I7" i="17"/>
  <c r="I159" i="17"/>
  <c r="I83" i="17"/>
  <c r="I142" i="17"/>
  <c r="I10" i="17"/>
  <c r="I183" i="17"/>
  <c r="I164" i="17"/>
  <c r="I281" i="17"/>
  <c r="I34" i="17"/>
  <c r="I263" i="17"/>
  <c r="I244" i="17"/>
  <c r="I322" i="17"/>
  <c r="I303" i="17"/>
  <c r="I209" i="17"/>
  <c r="I38" i="17"/>
  <c r="I324" i="17"/>
  <c r="I191" i="17"/>
  <c r="I306" i="17"/>
  <c r="I192" i="17"/>
  <c r="J270" i="17"/>
  <c r="J232" i="17"/>
  <c r="K7" i="15"/>
  <c r="J251" i="17"/>
  <c r="J289" i="17"/>
  <c r="J137" i="17"/>
  <c r="K15" i="15"/>
  <c r="J213" i="17"/>
  <c r="J327" i="17"/>
  <c r="J99" i="17"/>
  <c r="K19" i="15"/>
  <c r="J42" i="17"/>
  <c r="J119" i="17"/>
  <c r="J100" i="17"/>
  <c r="J233" i="17"/>
  <c r="J138" i="17"/>
  <c r="K23" i="15"/>
  <c r="J328" i="17"/>
  <c r="J252" i="17"/>
  <c r="J271" i="17"/>
  <c r="J176" i="17"/>
  <c r="K30" i="15"/>
  <c r="K366" i="17" s="1"/>
  <c r="J6" i="17"/>
  <c r="K31" i="15"/>
  <c r="J24" i="17"/>
  <c r="J309" i="17"/>
  <c r="J157" i="17"/>
  <c r="K34" i="15"/>
  <c r="T34" i="15" s="1"/>
  <c r="J290" i="17"/>
  <c r="J43" i="17"/>
  <c r="K35" i="15"/>
  <c r="J214" i="17"/>
  <c r="J195" i="17"/>
  <c r="J234" i="17"/>
  <c r="J82" i="17"/>
  <c r="K37" i="15"/>
  <c r="J63" i="17"/>
  <c r="K38" i="15"/>
  <c r="J139" i="17"/>
  <c r="J101" i="17"/>
  <c r="J196" i="17"/>
  <c r="J44" i="17"/>
  <c r="J310" i="17"/>
  <c r="J291" i="17"/>
  <c r="J272" i="17"/>
  <c r="J7" i="17"/>
  <c r="J273" i="17"/>
  <c r="J121" i="17"/>
  <c r="J235" i="17"/>
  <c r="J64" i="17"/>
  <c r="J197" i="17"/>
  <c r="J102" i="17"/>
  <c r="J83" i="17"/>
  <c r="J159" i="17"/>
  <c r="J330" i="17"/>
  <c r="J8" i="17"/>
  <c r="J178" i="17"/>
  <c r="J45" i="17"/>
  <c r="J217" i="17"/>
  <c r="J122" i="17"/>
  <c r="K82" i="15"/>
  <c r="T82" i="15" s="1"/>
  <c r="J293" i="17"/>
  <c r="J65" i="17"/>
  <c r="K83" i="15"/>
  <c r="J255" i="17"/>
  <c r="J46" i="17"/>
  <c r="K86" i="15"/>
  <c r="J218" i="17"/>
  <c r="J104" i="17"/>
  <c r="J199" i="17"/>
  <c r="J123" i="17"/>
  <c r="J256" i="17"/>
  <c r="J237" i="17"/>
  <c r="K89" i="15"/>
  <c r="K427" i="17" s="1"/>
  <c r="J332" i="17"/>
  <c r="J313" i="17"/>
  <c r="J47" i="17"/>
  <c r="J142" i="17"/>
  <c r="J10" i="17"/>
  <c r="G181" i="17"/>
  <c r="G143" i="17"/>
  <c r="G48" i="17"/>
  <c r="G124" i="17"/>
  <c r="G333" i="17"/>
  <c r="G200" i="17"/>
  <c r="G238" i="17"/>
  <c r="G11" i="17"/>
  <c r="G220" i="17"/>
  <c r="G12" i="17"/>
  <c r="G87" i="17"/>
  <c r="G30" i="17"/>
  <c r="K126" i="15"/>
  <c r="J106" i="17"/>
  <c r="K131" i="15"/>
  <c r="J334" i="17"/>
  <c r="J239" i="17"/>
  <c r="K543" i="17"/>
  <c r="J277" i="17"/>
  <c r="K134" i="15"/>
  <c r="K599" i="17" s="1"/>
  <c r="J182" i="17"/>
  <c r="J145" i="17"/>
  <c r="J126" i="17"/>
  <c r="K143" i="15"/>
  <c r="N143" i="15" s="1"/>
  <c r="J183" i="17"/>
  <c r="J164" i="17"/>
  <c r="K144" i="15"/>
  <c r="J240" i="17"/>
  <c r="K147" i="15"/>
  <c r="J88" i="17"/>
  <c r="J278" i="17"/>
  <c r="J69" i="17"/>
  <c r="K151" i="15"/>
  <c r="J297" i="17"/>
  <c r="J221" i="17"/>
  <c r="J205" i="17"/>
  <c r="J110" i="17"/>
  <c r="K198" i="15"/>
  <c r="N198" i="15" s="1"/>
  <c r="J167" i="17"/>
  <c r="K202" i="15"/>
  <c r="J91" i="17"/>
  <c r="K205" i="15"/>
  <c r="J281" i="17"/>
  <c r="J34" i="17"/>
  <c r="J319" i="17"/>
  <c r="J186" i="17"/>
  <c r="J338" i="17"/>
  <c r="J224" i="17"/>
  <c r="J148" i="17"/>
  <c r="J53" i="17"/>
  <c r="K216" i="15"/>
  <c r="J35" i="17"/>
  <c r="K217" i="15"/>
  <c r="J111" i="17"/>
  <c r="J16" i="17"/>
  <c r="K218" i="15"/>
  <c r="N218" i="15" s="1"/>
  <c r="J320" i="17"/>
  <c r="J130" i="17"/>
  <c r="J301" i="17"/>
  <c r="J187" i="17"/>
  <c r="J263" i="17"/>
  <c r="J244" i="17"/>
  <c r="J282" i="17"/>
  <c r="J339" i="17"/>
  <c r="J150" i="17"/>
  <c r="J55" i="17"/>
  <c r="J93" i="17"/>
  <c r="J36" i="17"/>
  <c r="J207" i="17"/>
  <c r="J188" i="17"/>
  <c r="J226" i="17"/>
  <c r="J112" i="17"/>
  <c r="J340" i="17"/>
  <c r="J17" i="17"/>
  <c r="J303" i="17"/>
  <c r="J322" i="17"/>
  <c r="J94" i="17"/>
  <c r="J75" i="17"/>
  <c r="J208" i="17"/>
  <c r="J18" i="17"/>
  <c r="J284" i="17"/>
  <c r="J246" i="17"/>
  <c r="J227" i="17"/>
  <c r="J56" i="17"/>
  <c r="J189" i="17"/>
  <c r="J132" i="17"/>
  <c r="J228" i="17"/>
  <c r="J152" i="17"/>
  <c r="J266" i="17"/>
  <c r="J19" i="17"/>
  <c r="J209" i="17"/>
  <c r="J38" i="17"/>
  <c r="J133" i="17"/>
  <c r="J57" i="17"/>
  <c r="J323" i="17"/>
  <c r="J247" i="17"/>
  <c r="J77" i="17"/>
  <c r="J39" i="17"/>
  <c r="J305" i="17"/>
  <c r="J134" i="17"/>
  <c r="J172" i="17"/>
  <c r="J20" i="17"/>
  <c r="J324" i="17"/>
  <c r="J191" i="17"/>
  <c r="J343" i="17"/>
  <c r="J58" i="17"/>
  <c r="J135" i="17"/>
  <c r="J154" i="17"/>
  <c r="J230" i="17"/>
  <c r="J211" i="17"/>
  <c r="J287" i="17"/>
  <c r="J268" i="17"/>
  <c r="J306" i="17"/>
  <c r="J192" i="17"/>
  <c r="G289" i="17"/>
  <c r="G137" i="17"/>
  <c r="G309" i="17"/>
  <c r="G157" i="17"/>
  <c r="G290" i="17"/>
  <c r="G43" i="17"/>
  <c r="G273" i="17"/>
  <c r="G121" i="17"/>
  <c r="G126" i="17"/>
  <c r="G145" i="17"/>
  <c r="I101" i="17"/>
  <c r="I139" i="17"/>
  <c r="I197" i="17"/>
  <c r="I102" i="17"/>
  <c r="I330" i="17"/>
  <c r="I8" i="17"/>
  <c r="I218" i="17"/>
  <c r="I104" i="17"/>
  <c r="I256" i="17"/>
  <c r="I237" i="17"/>
  <c r="I319" i="17"/>
  <c r="I186" i="17"/>
  <c r="I111" i="17"/>
  <c r="I16" i="17"/>
  <c r="I282" i="17"/>
  <c r="I339" i="17"/>
  <c r="I77" i="17"/>
  <c r="I39" i="17"/>
  <c r="I135" i="17"/>
  <c r="I154" i="17"/>
  <c r="I287" i="17"/>
  <c r="I268" i="17"/>
  <c r="P289" i="17"/>
  <c r="P137" i="17"/>
  <c r="P327" i="17"/>
  <c r="P99" i="17"/>
  <c r="P100" i="17"/>
  <c r="P119" i="17"/>
  <c r="P233" i="17"/>
  <c r="P138" i="17"/>
  <c r="P328" i="17"/>
  <c r="P252" i="17"/>
  <c r="P271" i="17"/>
  <c r="P176" i="17"/>
  <c r="P309" i="17"/>
  <c r="P157" i="17"/>
  <c r="P290" i="17"/>
  <c r="P43" i="17"/>
  <c r="P214" i="17"/>
  <c r="P195" i="17"/>
  <c r="P234" i="17"/>
  <c r="P82" i="17"/>
  <c r="P139" i="17"/>
  <c r="P101" i="17"/>
  <c r="P196" i="17"/>
  <c r="P44" i="17"/>
  <c r="P310" i="17"/>
  <c r="P291" i="17"/>
  <c r="P273" i="17"/>
  <c r="P121" i="17"/>
  <c r="P235" i="17"/>
  <c r="P64" i="17"/>
  <c r="P197" i="17"/>
  <c r="P102" i="17"/>
  <c r="P159" i="17"/>
  <c r="P83" i="17"/>
  <c r="P217" i="17"/>
  <c r="P122" i="17"/>
  <c r="P293" i="17"/>
  <c r="P65" i="17"/>
  <c r="P255" i="17"/>
  <c r="P46" i="17"/>
  <c r="P199" i="17"/>
  <c r="P123" i="17"/>
  <c r="P256" i="17"/>
  <c r="P237" i="17"/>
  <c r="P313" i="17"/>
  <c r="P47" i="17"/>
  <c r="P142" i="17"/>
  <c r="P10" i="17"/>
  <c r="I181" i="17"/>
  <c r="I143" i="17"/>
  <c r="I124" i="17"/>
  <c r="I48" i="17"/>
  <c r="I333" i="17"/>
  <c r="I200" i="17"/>
  <c r="I238" i="17"/>
  <c r="I11" i="17"/>
  <c r="I220" i="17"/>
  <c r="I12" i="17"/>
  <c r="I87" i="17"/>
  <c r="I30" i="17"/>
  <c r="K125" i="15"/>
  <c r="K353" i="17" s="1"/>
  <c r="J68" i="17"/>
  <c r="P334" i="17"/>
  <c r="P239" i="17"/>
  <c r="P297" i="17"/>
  <c r="P221" i="17"/>
  <c r="P205" i="17"/>
  <c r="P110" i="17"/>
  <c r="P281" i="17"/>
  <c r="P34" i="17"/>
  <c r="P338" i="17"/>
  <c r="P224" i="17"/>
  <c r="P148" i="17"/>
  <c r="P53" i="17"/>
  <c r="P111" i="17"/>
  <c r="P16" i="17"/>
  <c r="P301" i="17"/>
  <c r="P187" i="17"/>
  <c r="P263" i="17"/>
  <c r="P244" i="17"/>
  <c r="P282" i="17"/>
  <c r="P339" i="17"/>
  <c r="P150" i="17"/>
  <c r="P55" i="17"/>
  <c r="P207" i="17"/>
  <c r="P188" i="17"/>
  <c r="P226" i="17"/>
  <c r="P112" i="17"/>
  <c r="P322" i="17"/>
  <c r="P303" i="17"/>
  <c r="P94" i="17"/>
  <c r="P75" i="17"/>
  <c r="P227" i="17"/>
  <c r="P56" i="17"/>
  <c r="P228" i="17"/>
  <c r="P152" i="17"/>
  <c r="P209" i="17"/>
  <c r="P38" i="17"/>
  <c r="P133" i="17"/>
  <c r="P57" i="17"/>
  <c r="P77" i="17"/>
  <c r="P39" i="17"/>
  <c r="P324" i="17"/>
  <c r="P191" i="17"/>
  <c r="P343" i="17"/>
  <c r="P58" i="17"/>
  <c r="P154" i="17"/>
  <c r="P135" i="17"/>
  <c r="P306" i="17"/>
  <c r="P192" i="17"/>
  <c r="I234" i="17"/>
  <c r="I82" i="17"/>
  <c r="I217" i="17"/>
  <c r="I122" i="17"/>
  <c r="I255" i="17"/>
  <c r="I46" i="17"/>
  <c r="I297" i="17"/>
  <c r="I221" i="17"/>
  <c r="I205" i="17"/>
  <c r="I110" i="17"/>
  <c r="I226" i="17"/>
  <c r="I112" i="17"/>
  <c r="J181" i="17"/>
  <c r="J143" i="17"/>
  <c r="K104" i="15"/>
  <c r="J219" i="17"/>
  <c r="J124" i="17"/>
  <c r="J48" i="17"/>
  <c r="K111" i="15"/>
  <c r="J333" i="17"/>
  <c r="J200" i="17"/>
  <c r="J238" i="17"/>
  <c r="J11" i="17"/>
  <c r="J220" i="17"/>
  <c r="J12" i="17"/>
  <c r="J87" i="17"/>
  <c r="J30" i="17"/>
  <c r="G327" i="17"/>
  <c r="G99" i="17"/>
  <c r="G139" i="17"/>
  <c r="G101" i="17"/>
  <c r="G217" i="17"/>
  <c r="G122" i="17"/>
  <c r="G293" i="17"/>
  <c r="G65" i="17"/>
  <c r="G199" i="17"/>
  <c r="G123" i="17"/>
  <c r="G313" i="17"/>
  <c r="G47" i="17"/>
  <c r="G278" i="17"/>
  <c r="G69" i="17"/>
  <c r="I289" i="17"/>
  <c r="I137" i="17"/>
  <c r="I233" i="17"/>
  <c r="I138" i="17"/>
  <c r="I271" i="17"/>
  <c r="I176" i="17"/>
  <c r="I214" i="17"/>
  <c r="I195" i="17"/>
  <c r="I273" i="17"/>
  <c r="I121" i="17"/>
  <c r="I293" i="17"/>
  <c r="I65" i="17"/>
  <c r="I278" i="17"/>
  <c r="I69" i="17"/>
  <c r="I338" i="17"/>
  <c r="I224" i="17"/>
  <c r="I148" i="17"/>
  <c r="I53" i="17"/>
  <c r="I301" i="17"/>
  <c r="I187" i="17"/>
  <c r="I150" i="17"/>
  <c r="I55" i="17"/>
  <c r="I36" i="17"/>
  <c r="I93" i="17"/>
  <c r="I340" i="17"/>
  <c r="I17" i="17"/>
  <c r="I208" i="17"/>
  <c r="I18" i="17"/>
  <c r="I284" i="17"/>
  <c r="I246" i="17"/>
  <c r="I227" i="17"/>
  <c r="I56" i="17"/>
  <c r="I266" i="17"/>
  <c r="I19" i="17"/>
  <c r="I323" i="17"/>
  <c r="I247" i="17"/>
  <c r="P181" i="17"/>
  <c r="P143" i="17"/>
  <c r="P124" i="17"/>
  <c r="P48" i="17"/>
  <c r="P333" i="17"/>
  <c r="P200" i="17"/>
  <c r="P238" i="17"/>
  <c r="P11" i="17"/>
  <c r="G328" i="17"/>
  <c r="G252" i="17"/>
  <c r="G271" i="17"/>
  <c r="G176" i="17"/>
  <c r="G291" i="17"/>
  <c r="G310" i="17"/>
  <c r="G159" i="17"/>
  <c r="G83" i="17"/>
  <c r="G178" i="17"/>
  <c r="G45" i="17"/>
  <c r="G255" i="17"/>
  <c r="G46" i="17"/>
  <c r="G218" i="17"/>
  <c r="G104" i="17"/>
  <c r="G142" i="17"/>
  <c r="G10" i="17"/>
  <c r="I270" i="17"/>
  <c r="I232" i="17"/>
  <c r="I327" i="17"/>
  <c r="I99" i="17"/>
  <c r="I334" i="17"/>
  <c r="I239" i="17"/>
  <c r="I94" i="17"/>
  <c r="I75" i="17"/>
  <c r="I132" i="17"/>
  <c r="I189" i="17"/>
  <c r="I133" i="17"/>
  <c r="I57" i="17"/>
  <c r="I305" i="17"/>
  <c r="I134" i="17"/>
  <c r="I343" i="17"/>
  <c r="I58" i="17"/>
  <c r="P272" i="17"/>
  <c r="P7" i="17"/>
  <c r="G233" i="17"/>
  <c r="G138" i="17"/>
  <c r="G234" i="17"/>
  <c r="G82" i="17"/>
  <c r="G197" i="17"/>
  <c r="G102" i="17"/>
  <c r="G281" i="17"/>
  <c r="G34" i="17"/>
  <c r="I119" i="17"/>
  <c r="I100" i="17"/>
  <c r="I309" i="17"/>
  <c r="I157" i="17"/>
  <c r="I310" i="17"/>
  <c r="I291" i="17"/>
  <c r="I235" i="17"/>
  <c r="I64" i="17"/>
  <c r="I178" i="17"/>
  <c r="I45" i="17"/>
  <c r="I199" i="17"/>
  <c r="I123" i="17"/>
  <c r="I313" i="17"/>
  <c r="I47" i="17"/>
  <c r="I145" i="17"/>
  <c r="I126" i="17"/>
  <c r="I320" i="17"/>
  <c r="I130" i="17"/>
  <c r="I207" i="17"/>
  <c r="I188" i="17"/>
  <c r="I228" i="17"/>
  <c r="I152" i="17"/>
  <c r="I172" i="17"/>
  <c r="I20" i="17"/>
  <c r="I230" i="17"/>
  <c r="I211" i="17"/>
  <c r="P270" i="17"/>
  <c r="P232" i="17"/>
  <c r="G232" i="17"/>
  <c r="G270" i="17"/>
  <c r="G119" i="17"/>
  <c r="G100" i="17"/>
  <c r="G196" i="17"/>
  <c r="G44" i="17"/>
  <c r="G272" i="17"/>
  <c r="G7" i="17"/>
  <c r="G235" i="17"/>
  <c r="G64" i="17"/>
  <c r="G330" i="17"/>
  <c r="G8" i="17"/>
  <c r="G256" i="17"/>
  <c r="G237" i="17"/>
  <c r="G297" i="17"/>
  <c r="G221" i="17"/>
  <c r="G205" i="17"/>
  <c r="G110" i="17"/>
  <c r="G319" i="17"/>
  <c r="G186" i="17"/>
  <c r="G338" i="17"/>
  <c r="G224" i="17"/>
  <c r="G148" i="17"/>
  <c r="G53" i="17"/>
  <c r="G111" i="17"/>
  <c r="G16" i="17"/>
  <c r="G320" i="17"/>
  <c r="G130" i="17"/>
  <c r="G301" i="17"/>
  <c r="G187" i="17"/>
  <c r="G263" i="17"/>
  <c r="G244" i="17"/>
  <c r="G282" i="17"/>
  <c r="G339" i="17"/>
  <c r="G150" i="17"/>
  <c r="G55" i="17"/>
  <c r="G93" i="17"/>
  <c r="G36" i="17"/>
  <c r="G207" i="17"/>
  <c r="G188" i="17"/>
  <c r="G226" i="17"/>
  <c r="G112" i="17"/>
  <c r="G340" i="17"/>
  <c r="G17" i="17"/>
  <c r="G322" i="17"/>
  <c r="G303" i="17"/>
  <c r="G94" i="17"/>
  <c r="G75" i="17"/>
  <c r="G208" i="17"/>
  <c r="G18" i="17"/>
  <c r="G284" i="17"/>
  <c r="G246" i="17"/>
  <c r="G227" i="17"/>
  <c r="G56" i="17"/>
  <c r="G189" i="17"/>
  <c r="G132" i="17"/>
  <c r="G228" i="17"/>
  <c r="G152" i="17"/>
  <c r="G266" i="17"/>
  <c r="G19" i="17"/>
  <c r="G209" i="17"/>
  <c r="G38" i="17"/>
  <c r="G133" i="17"/>
  <c r="G57" i="17"/>
  <c r="G323" i="17"/>
  <c r="G247" i="17"/>
  <c r="G77" i="17"/>
  <c r="G39" i="17"/>
  <c r="G305" i="17"/>
  <c r="G134" i="17"/>
  <c r="G172" i="17"/>
  <c r="G20" i="17"/>
  <c r="G324" i="17"/>
  <c r="G191" i="17"/>
  <c r="G343" i="17"/>
  <c r="G58" i="17"/>
  <c r="G154" i="17"/>
  <c r="G135" i="17"/>
  <c r="G211" i="17"/>
  <c r="G230" i="17"/>
  <c r="G268" i="17"/>
  <c r="G287" i="17"/>
  <c r="G306" i="17"/>
  <c r="G192" i="17"/>
  <c r="K148" i="3"/>
  <c r="K53" i="7"/>
  <c r="G5" i="3"/>
  <c r="G65" i="7"/>
  <c r="I61" i="3"/>
  <c r="I117" i="8"/>
  <c r="G133" i="3"/>
  <c r="G161" i="8"/>
  <c r="K190" i="4"/>
  <c r="K76" i="8"/>
  <c r="G135" i="6"/>
  <c r="G54" i="7"/>
  <c r="I16" i="7"/>
  <c r="I62" i="7"/>
  <c r="K51" i="7"/>
  <c r="G77" i="8"/>
  <c r="G66" i="7"/>
  <c r="K149" i="8"/>
  <c r="K68" i="7"/>
  <c r="U76" i="7"/>
  <c r="U91" i="7"/>
  <c r="G109" i="8"/>
  <c r="G11" i="8"/>
  <c r="I100" i="8"/>
  <c r="I16" i="8"/>
  <c r="K24" i="8"/>
  <c r="K164" i="8"/>
  <c r="G59" i="8"/>
  <c r="G31" i="8"/>
  <c r="I40" i="8"/>
  <c r="I82" i="8"/>
  <c r="G155" i="8"/>
  <c r="G43" i="8"/>
  <c r="K143" i="8"/>
  <c r="K45" i="8"/>
  <c r="I163" i="8"/>
  <c r="I51" i="8"/>
  <c r="K128" i="8"/>
  <c r="K58" i="8"/>
  <c r="I136" i="8"/>
  <c r="I66" i="8"/>
  <c r="K99" i="8"/>
  <c r="K71" i="8"/>
  <c r="K141" i="8"/>
  <c r="K85" i="8"/>
  <c r="I95" i="8"/>
  <c r="I165" i="8"/>
  <c r="G126" i="8"/>
  <c r="G98" i="8"/>
  <c r="I112" i="8"/>
  <c r="I140" i="8"/>
  <c r="G122" i="8"/>
  <c r="G150" i="8"/>
  <c r="K170" i="8"/>
  <c r="K129" i="8"/>
  <c r="I93" i="4"/>
  <c r="I36" i="8"/>
  <c r="G136" i="4"/>
  <c r="G8" i="8"/>
  <c r="I5" i="3"/>
  <c r="I65" i="7"/>
  <c r="I133" i="3"/>
  <c r="I161" i="8"/>
  <c r="G64" i="4"/>
  <c r="G119" i="8"/>
  <c r="G93" i="4"/>
  <c r="G36" i="8"/>
  <c r="G82" i="6"/>
  <c r="G57" i="7"/>
  <c r="G66" i="6"/>
  <c r="G55" i="7"/>
  <c r="I135" i="6"/>
  <c r="I54" i="7"/>
  <c r="K16" i="7"/>
  <c r="K62" i="7"/>
  <c r="G56" i="7"/>
  <c r="K59" i="7"/>
  <c r="I77" i="8"/>
  <c r="I66" i="7"/>
  <c r="G41" i="7"/>
  <c r="G69" i="7"/>
  <c r="G146" i="8"/>
  <c r="G94" i="7"/>
  <c r="I109" i="8"/>
  <c r="I11" i="8"/>
  <c r="G28" i="8"/>
  <c r="G14" i="8"/>
  <c r="K100" i="8"/>
  <c r="K16" i="8"/>
  <c r="G81" i="8"/>
  <c r="G25" i="8"/>
  <c r="I59" i="8"/>
  <c r="I31" i="8"/>
  <c r="G93" i="8"/>
  <c r="G37" i="8"/>
  <c r="K82" i="8"/>
  <c r="K40" i="8"/>
  <c r="I155" i="8"/>
  <c r="I43" i="8"/>
  <c r="U143" i="8"/>
  <c r="U45" i="8"/>
  <c r="K163" i="8"/>
  <c r="K51" i="8"/>
  <c r="K136" i="8"/>
  <c r="K66" i="8"/>
  <c r="G87" i="8"/>
  <c r="G73" i="8"/>
  <c r="G169" i="8"/>
  <c r="G86" i="8"/>
  <c r="K165" i="8"/>
  <c r="K95" i="8"/>
  <c r="I126" i="8"/>
  <c r="I98" i="8"/>
  <c r="K140" i="8"/>
  <c r="K112" i="8"/>
  <c r="I150" i="8"/>
  <c r="I122" i="8"/>
  <c r="U170" i="8"/>
  <c r="U129" i="8"/>
  <c r="G145" i="3"/>
  <c r="G131" i="8"/>
  <c r="G22" i="6"/>
  <c r="G64" i="8"/>
  <c r="I66" i="6"/>
  <c r="I55" i="7"/>
  <c r="K135" i="6"/>
  <c r="K54" i="7"/>
  <c r="G7" i="7"/>
  <c r="G106" i="8"/>
  <c r="U16" i="7"/>
  <c r="U62" i="7"/>
  <c r="I56" i="7"/>
  <c r="K77" i="8"/>
  <c r="K66" i="7"/>
  <c r="I41" i="7"/>
  <c r="I69" i="7"/>
  <c r="I146" i="8"/>
  <c r="I94" i="7"/>
  <c r="G135" i="8"/>
  <c r="G9" i="8"/>
  <c r="K109" i="8"/>
  <c r="K11" i="8"/>
  <c r="I28" i="8"/>
  <c r="I14" i="8"/>
  <c r="G157" i="8"/>
  <c r="G17" i="8"/>
  <c r="K21" i="8"/>
  <c r="I81" i="8"/>
  <c r="I25" i="8"/>
  <c r="G127" i="8"/>
  <c r="G29" i="8"/>
  <c r="K31" i="8"/>
  <c r="K59" i="8"/>
  <c r="I93" i="8"/>
  <c r="I37" i="8"/>
  <c r="G41" i="8"/>
  <c r="G55" i="8"/>
  <c r="K43" i="8"/>
  <c r="K155" i="8"/>
  <c r="G94" i="8"/>
  <c r="G52" i="8"/>
  <c r="G67" i="8"/>
  <c r="G151" i="8"/>
  <c r="I87" i="8"/>
  <c r="I73" i="8"/>
  <c r="G79" i="8"/>
  <c r="G121" i="8"/>
  <c r="I169" i="8"/>
  <c r="I86" i="8"/>
  <c r="G96" i="8"/>
  <c r="G138" i="8"/>
  <c r="K126" i="8"/>
  <c r="K98" i="8"/>
  <c r="K150" i="8"/>
  <c r="K122" i="8"/>
  <c r="G156" i="8"/>
  <c r="G142" i="8"/>
  <c r="I64" i="4"/>
  <c r="I119" i="8"/>
  <c r="G148" i="3"/>
  <c r="G53" i="7"/>
  <c r="I131" i="3"/>
  <c r="I64" i="7"/>
  <c r="G62" i="4"/>
  <c r="G159" i="8"/>
  <c r="G91" i="4"/>
  <c r="G104" i="8"/>
  <c r="G106" i="4"/>
  <c r="G48" i="8"/>
  <c r="I136" i="4"/>
  <c r="I8" i="8"/>
  <c r="I22" i="6"/>
  <c r="I64" i="8"/>
  <c r="K82" i="6"/>
  <c r="K57" i="7"/>
  <c r="G91" i="6"/>
  <c r="G52" i="7"/>
  <c r="K66" i="6"/>
  <c r="K55" i="7"/>
  <c r="I7" i="7"/>
  <c r="I106" i="8"/>
  <c r="K56" i="7"/>
  <c r="K41" i="7"/>
  <c r="K69" i="7"/>
  <c r="K146" i="8"/>
  <c r="K94" i="7"/>
  <c r="I135" i="8"/>
  <c r="I9" i="8"/>
  <c r="G54" i="8"/>
  <c r="G12" i="8"/>
  <c r="K28" i="8"/>
  <c r="K14" i="8"/>
  <c r="I157" i="8"/>
  <c r="I17" i="8"/>
  <c r="G148" i="8"/>
  <c r="G22" i="8"/>
  <c r="K81" i="8"/>
  <c r="K25" i="8"/>
  <c r="I127" i="8"/>
  <c r="I29" i="8"/>
  <c r="U59" i="8"/>
  <c r="U31" i="8"/>
  <c r="K93" i="8"/>
  <c r="K37" i="8"/>
  <c r="I55" i="8"/>
  <c r="I41" i="8"/>
  <c r="G114" i="8"/>
  <c r="G44" i="8"/>
  <c r="I94" i="8"/>
  <c r="I52" i="8"/>
  <c r="G113" i="8"/>
  <c r="G57" i="8"/>
  <c r="I151" i="8"/>
  <c r="I67" i="8"/>
  <c r="G70" i="8"/>
  <c r="G167" i="8"/>
  <c r="K87" i="8"/>
  <c r="K73" i="8"/>
  <c r="I121" i="8"/>
  <c r="I79" i="8"/>
  <c r="G154" i="8"/>
  <c r="G84" i="8"/>
  <c r="K169" i="8"/>
  <c r="K86" i="8"/>
  <c r="I138" i="8"/>
  <c r="I96" i="8"/>
  <c r="G115" i="8"/>
  <c r="G101" i="8"/>
  <c r="I156" i="8"/>
  <c r="I142" i="8"/>
  <c r="G166" i="8"/>
  <c r="G152" i="8"/>
  <c r="G131" i="3"/>
  <c r="G64" i="7"/>
  <c r="I82" i="6"/>
  <c r="I57" i="7"/>
  <c r="I145" i="3"/>
  <c r="I131" i="8"/>
  <c r="K145" i="3"/>
  <c r="K131" i="8"/>
  <c r="I148" i="3"/>
  <c r="I53" i="7"/>
  <c r="I62" i="4"/>
  <c r="I159" i="8"/>
  <c r="I91" i="4"/>
  <c r="I104" i="8"/>
  <c r="G51" i="4"/>
  <c r="G92" i="8"/>
  <c r="I106" i="4"/>
  <c r="I48" i="8"/>
  <c r="K136" i="4"/>
  <c r="K8" i="8"/>
  <c r="G148" i="4"/>
  <c r="G20" i="8"/>
  <c r="K22" i="6"/>
  <c r="K64" i="8"/>
  <c r="I91" i="6"/>
  <c r="I52" i="7"/>
  <c r="G15" i="7"/>
  <c r="G75" i="7"/>
  <c r="G72" i="7"/>
  <c r="G58" i="7"/>
  <c r="G119" i="2"/>
  <c r="G6" i="8"/>
  <c r="K135" i="8"/>
  <c r="K9" i="8"/>
  <c r="I54" i="8"/>
  <c r="I12" i="8"/>
  <c r="G15" i="8"/>
  <c r="G168" i="8"/>
  <c r="K157" i="8"/>
  <c r="K17" i="8"/>
  <c r="I148" i="8"/>
  <c r="I22" i="8"/>
  <c r="G110" i="8"/>
  <c r="G26" i="8"/>
  <c r="K127" i="8"/>
  <c r="K29" i="8"/>
  <c r="G123" i="8"/>
  <c r="G39" i="8"/>
  <c r="K55" i="8"/>
  <c r="K41" i="8"/>
  <c r="I114" i="8"/>
  <c r="I44" i="8"/>
  <c r="K94" i="8"/>
  <c r="K52" i="8"/>
  <c r="I113" i="8"/>
  <c r="I57" i="8"/>
  <c r="G107" i="8"/>
  <c r="G65" i="8"/>
  <c r="K151" i="8"/>
  <c r="K67" i="8"/>
  <c r="I167" i="8"/>
  <c r="I70" i="8"/>
  <c r="U87" i="8"/>
  <c r="U73" i="8"/>
  <c r="K79" i="8"/>
  <c r="K121" i="8"/>
  <c r="I154" i="8"/>
  <c r="I84" i="8"/>
  <c r="K96" i="8"/>
  <c r="K138" i="8"/>
  <c r="I115" i="8"/>
  <c r="I101" i="8"/>
  <c r="K156" i="8"/>
  <c r="K142" i="8"/>
  <c r="I152" i="8"/>
  <c r="I166" i="8"/>
  <c r="G54" i="3"/>
  <c r="G71" i="7"/>
  <c r="G36" i="4"/>
  <c r="G91" i="8"/>
  <c r="K91" i="4"/>
  <c r="K104" i="8"/>
  <c r="I51" i="4"/>
  <c r="I92" i="8"/>
  <c r="K106" i="4"/>
  <c r="K48" i="8"/>
  <c r="I148" i="4"/>
  <c r="I20" i="8"/>
  <c r="K91" i="6"/>
  <c r="K52" i="7"/>
  <c r="G8" i="7"/>
  <c r="G23" i="8"/>
  <c r="I15" i="7"/>
  <c r="I75" i="7"/>
  <c r="I58" i="7"/>
  <c r="I72" i="7"/>
  <c r="G61" i="7"/>
  <c r="G91" i="7"/>
  <c r="G76" i="7"/>
  <c r="I119" i="2"/>
  <c r="I6" i="8"/>
  <c r="G10" i="8"/>
  <c r="G38" i="8"/>
  <c r="K54" i="8"/>
  <c r="K12" i="8"/>
  <c r="I168" i="8"/>
  <c r="I15" i="8"/>
  <c r="U157" i="8"/>
  <c r="U17" i="8"/>
  <c r="K148" i="8"/>
  <c r="K22" i="8"/>
  <c r="I110" i="8"/>
  <c r="I26" i="8"/>
  <c r="G72" i="8"/>
  <c r="G30" i="8"/>
  <c r="K34" i="8"/>
  <c r="I39" i="8"/>
  <c r="I123" i="8"/>
  <c r="K114" i="8"/>
  <c r="K44" i="8"/>
  <c r="G137" i="8"/>
  <c r="G53" i="8"/>
  <c r="K113" i="8"/>
  <c r="K57" i="8"/>
  <c r="I107" i="8"/>
  <c r="I65" i="8"/>
  <c r="G68" i="8"/>
  <c r="G124" i="8"/>
  <c r="K167" i="8"/>
  <c r="K70" i="8"/>
  <c r="G80" i="8"/>
  <c r="G108" i="8"/>
  <c r="K84" i="8"/>
  <c r="K154" i="8"/>
  <c r="K115" i="8"/>
  <c r="K101" i="8"/>
  <c r="K152" i="8"/>
  <c r="K166" i="8"/>
  <c r="S159" i="6"/>
  <c r="S78" i="7"/>
  <c r="I36" i="4"/>
  <c r="I91" i="8"/>
  <c r="G122" i="4"/>
  <c r="G134" i="8"/>
  <c r="G190" i="4"/>
  <c r="G76" i="8"/>
  <c r="G92" i="6"/>
  <c r="G50" i="8"/>
  <c r="I8" i="7"/>
  <c r="I23" i="8"/>
  <c r="K15" i="7"/>
  <c r="K75" i="7"/>
  <c r="G51" i="7"/>
  <c r="K72" i="7"/>
  <c r="K58" i="7"/>
  <c r="I61" i="7"/>
  <c r="G149" i="8"/>
  <c r="G68" i="7"/>
  <c r="I91" i="7"/>
  <c r="I76" i="7"/>
  <c r="K119" i="2"/>
  <c r="K6" i="8"/>
  <c r="I38" i="8"/>
  <c r="I10" i="8"/>
  <c r="K168" i="8"/>
  <c r="K15" i="8"/>
  <c r="G164" i="8"/>
  <c r="G24" i="8"/>
  <c r="K110" i="8"/>
  <c r="K26" i="8"/>
  <c r="I72" i="8"/>
  <c r="I30" i="8"/>
  <c r="K123" i="8"/>
  <c r="K39" i="8"/>
  <c r="G143" i="8"/>
  <c r="G45" i="8"/>
  <c r="K49" i="8"/>
  <c r="I137" i="8"/>
  <c r="I53" i="8"/>
  <c r="G128" i="8"/>
  <c r="G58" i="8"/>
  <c r="K107" i="8"/>
  <c r="K65" i="8"/>
  <c r="I68" i="8"/>
  <c r="I124" i="8"/>
  <c r="G71" i="8"/>
  <c r="G99" i="8"/>
  <c r="I108" i="8"/>
  <c r="I80" i="8"/>
  <c r="G85" i="8"/>
  <c r="G141" i="8"/>
  <c r="U115" i="8"/>
  <c r="U101" i="8"/>
  <c r="G129" i="8"/>
  <c r="G170" i="8"/>
  <c r="K133" i="8"/>
  <c r="I54" i="3"/>
  <c r="I71" i="7"/>
  <c r="G61" i="3"/>
  <c r="G117" i="8"/>
  <c r="I122" i="4"/>
  <c r="I134" i="8"/>
  <c r="I190" i="4"/>
  <c r="I76" i="8"/>
  <c r="I92" i="6"/>
  <c r="I50" i="8"/>
  <c r="G16" i="7"/>
  <c r="G62" i="7"/>
  <c r="I51" i="7"/>
  <c r="K61" i="7"/>
  <c r="I149" i="8"/>
  <c r="I68" i="7"/>
  <c r="K91" i="7"/>
  <c r="K76" i="7"/>
  <c r="K38" i="8"/>
  <c r="K10" i="8"/>
  <c r="G100" i="8"/>
  <c r="G16" i="8"/>
  <c r="I164" i="8"/>
  <c r="I24" i="8"/>
  <c r="K72" i="8"/>
  <c r="K30" i="8"/>
  <c r="G40" i="8"/>
  <c r="G82" i="8"/>
  <c r="I143" i="8"/>
  <c r="I45" i="8"/>
  <c r="G163" i="8"/>
  <c r="G51" i="8"/>
  <c r="K137" i="8"/>
  <c r="K53" i="8"/>
  <c r="I128" i="8"/>
  <c r="I58" i="8"/>
  <c r="G136" i="8"/>
  <c r="G66" i="8"/>
  <c r="K124" i="8"/>
  <c r="K68" i="8"/>
  <c r="I99" i="8"/>
  <c r="I71" i="8"/>
  <c r="K108" i="8"/>
  <c r="K80" i="8"/>
  <c r="I85" i="8"/>
  <c r="I141" i="8"/>
  <c r="G165" i="8"/>
  <c r="G95" i="8"/>
  <c r="G140" i="8"/>
  <c r="G112" i="8"/>
  <c r="I129" i="8"/>
  <c r="I170" i="8"/>
  <c r="G21" i="3"/>
  <c r="G63" i="3"/>
  <c r="I111" i="3"/>
  <c r="G174" i="6"/>
  <c r="G6" i="4"/>
  <c r="G20" i="5"/>
  <c r="G35" i="4"/>
  <c r="I73" i="4"/>
  <c r="I59" i="4"/>
  <c r="G111" i="4"/>
  <c r="G96" i="4"/>
  <c r="K98" i="4"/>
  <c r="K127" i="4"/>
  <c r="I11" i="3"/>
  <c r="I82" i="3"/>
  <c r="K16" i="3"/>
  <c r="K199" i="3"/>
  <c r="G12" i="3"/>
  <c r="G153" i="3"/>
  <c r="K14" i="3"/>
  <c r="K71" i="3"/>
  <c r="G22" i="3"/>
  <c r="G120" i="3"/>
  <c r="K151" i="3"/>
  <c r="K25" i="3"/>
  <c r="I28" i="3"/>
  <c r="I84" i="3"/>
  <c r="I149" i="3"/>
  <c r="I51" i="3"/>
  <c r="K99" i="3"/>
  <c r="K57" i="3"/>
  <c r="G164" i="3"/>
  <c r="G80" i="3"/>
  <c r="K125" i="3"/>
  <c r="K83" i="3"/>
  <c r="I156" i="3"/>
  <c r="I128" i="3"/>
  <c r="G176" i="4"/>
  <c r="G146" i="3"/>
  <c r="G11" i="7"/>
  <c r="G194" i="3"/>
  <c r="K112" i="3"/>
  <c r="K196" i="3"/>
  <c r="I121" i="4"/>
  <c r="I35" i="3"/>
  <c r="G66" i="3"/>
  <c r="G38" i="3"/>
  <c r="I101" i="3"/>
  <c r="I45" i="3"/>
  <c r="G106" i="3"/>
  <c r="G64" i="3"/>
  <c r="I70" i="3"/>
  <c r="I98" i="3"/>
  <c r="U73" i="3"/>
  <c r="I109" i="3"/>
  <c r="I95" i="3"/>
  <c r="G173" i="3"/>
  <c r="G103" i="3"/>
  <c r="K161" i="3"/>
  <c r="K105" i="3"/>
  <c r="I113" i="3"/>
  <c r="I141" i="3"/>
  <c r="I7" i="4"/>
  <c r="I160" i="3"/>
  <c r="G185" i="3"/>
  <c r="G171" i="3"/>
  <c r="K133" i="5"/>
  <c r="K175" i="3"/>
  <c r="I178" i="3"/>
  <c r="G8" i="4"/>
  <c r="G50" i="4"/>
  <c r="K149" i="6"/>
  <c r="K10" i="4"/>
  <c r="I154" i="4"/>
  <c r="I13" i="4"/>
  <c r="K131" i="4"/>
  <c r="K18" i="4"/>
  <c r="I191" i="6"/>
  <c r="I23" i="4"/>
  <c r="G82" i="4"/>
  <c r="G26" i="4"/>
  <c r="K56" i="4"/>
  <c r="K28" i="4"/>
  <c r="I101" i="4"/>
  <c r="I31" i="4"/>
  <c r="K38" i="4"/>
  <c r="K52" i="4"/>
  <c r="G100" i="4"/>
  <c r="G44" i="4"/>
  <c r="K62" i="4"/>
  <c r="I178" i="4"/>
  <c r="I65" i="4"/>
  <c r="K84" i="4"/>
  <c r="K70" i="4"/>
  <c r="I74" i="4"/>
  <c r="I145" i="4"/>
  <c r="G78" i="4"/>
  <c r="G91" i="3"/>
  <c r="K192" i="6"/>
  <c r="K80" i="4"/>
  <c r="I170" i="4"/>
  <c r="I85" i="4"/>
  <c r="G88" i="4"/>
  <c r="G159" i="4"/>
  <c r="I165" i="4"/>
  <c r="I94" i="4"/>
  <c r="G97" i="4"/>
  <c r="G55" i="4"/>
  <c r="K201" i="4"/>
  <c r="K102" i="4"/>
  <c r="G156" i="4"/>
  <c r="G57" i="4"/>
  <c r="I181" i="4"/>
  <c r="I125" i="4"/>
  <c r="G137" i="4"/>
  <c r="G179" i="4"/>
  <c r="K155" i="4"/>
  <c r="K141" i="4"/>
  <c r="K198" i="4"/>
  <c r="K184" i="4"/>
  <c r="I192" i="4"/>
  <c r="K8" i="6"/>
  <c r="G56" i="6"/>
  <c r="G14" i="6"/>
  <c r="K199" i="6"/>
  <c r="K16" i="6"/>
  <c r="G150" i="6"/>
  <c r="G24" i="6"/>
  <c r="K195" i="6"/>
  <c r="K26" i="6"/>
  <c r="I71" i="6"/>
  <c r="I29" i="6"/>
  <c r="U129" i="6"/>
  <c r="U31" i="6"/>
  <c r="K92" i="2"/>
  <c r="K35" i="6"/>
  <c r="I166" i="6"/>
  <c r="I39" i="6"/>
  <c r="G140" i="6"/>
  <c r="G42" i="6"/>
  <c r="K128" i="6"/>
  <c r="K44" i="6"/>
  <c r="G65" i="6"/>
  <c r="G51" i="6"/>
  <c r="K81" i="6"/>
  <c r="K53" i="6"/>
  <c r="I156" i="6"/>
  <c r="I58" i="6"/>
  <c r="G91" i="2"/>
  <c r="G76" i="6"/>
  <c r="I111" i="6"/>
  <c r="I83" i="6"/>
  <c r="G186" i="6"/>
  <c r="G87" i="6"/>
  <c r="K48" i="2"/>
  <c r="K104" i="6"/>
  <c r="I121" i="6"/>
  <c r="I107" i="6"/>
  <c r="G138" i="6"/>
  <c r="G110" i="6"/>
  <c r="G171" i="6"/>
  <c r="G114" i="6"/>
  <c r="I194" i="6"/>
  <c r="I95" i="6"/>
  <c r="G157" i="6"/>
  <c r="G101" i="6"/>
  <c r="K176" i="6"/>
  <c r="K63" i="6"/>
  <c r="G197" i="6"/>
  <c r="G70" i="6"/>
  <c r="I165" i="6"/>
  <c r="I122" i="6"/>
  <c r="G184" i="6"/>
  <c r="G127" i="6"/>
  <c r="K132" i="6"/>
  <c r="G163" i="6"/>
  <c r="K183" i="6"/>
  <c r="K169" i="6"/>
  <c r="G5" i="7"/>
  <c r="G189" i="6"/>
  <c r="G88" i="2"/>
  <c r="G17" i="7"/>
  <c r="K22" i="7"/>
  <c r="K107" i="2"/>
  <c r="K24" i="7"/>
  <c r="I27" i="7"/>
  <c r="I11" i="5"/>
  <c r="R29" i="7"/>
  <c r="R167" i="3"/>
  <c r="S193" i="6"/>
  <c r="S179" i="6"/>
  <c r="I27" i="3"/>
  <c r="I55" i="3"/>
  <c r="I180" i="3"/>
  <c r="I152" i="3"/>
  <c r="K90" i="3"/>
  <c r="K164" i="4"/>
  <c r="K9" i="4"/>
  <c r="K45" i="4"/>
  <c r="K17" i="4"/>
  <c r="K126" i="4"/>
  <c r="K69" i="4"/>
  <c r="G144" i="4"/>
  <c r="G87" i="4"/>
  <c r="I12" i="3"/>
  <c r="I153" i="3"/>
  <c r="G26" i="3"/>
  <c r="G138" i="3"/>
  <c r="K28" i="3"/>
  <c r="K84" i="3"/>
  <c r="G189" i="3"/>
  <c r="G49" i="3"/>
  <c r="K149" i="3"/>
  <c r="K51" i="3"/>
  <c r="I164" i="3"/>
  <c r="I80" i="3"/>
  <c r="G155" i="3"/>
  <c r="G85" i="3"/>
  <c r="K87" i="3"/>
  <c r="G124" i="3"/>
  <c r="G96" i="3"/>
  <c r="K128" i="3"/>
  <c r="K156" i="3"/>
  <c r="I176" i="4"/>
  <c r="I146" i="3"/>
  <c r="G150" i="3"/>
  <c r="G192" i="3"/>
  <c r="I11" i="7"/>
  <c r="I194" i="3"/>
  <c r="G145" i="6"/>
  <c r="G33" i="3"/>
  <c r="K121" i="4"/>
  <c r="K35" i="3"/>
  <c r="I38" i="3"/>
  <c r="I66" i="3"/>
  <c r="G140" i="3"/>
  <c r="G42" i="3"/>
  <c r="K101" i="3"/>
  <c r="K45" i="3"/>
  <c r="I106" i="3"/>
  <c r="I64" i="3"/>
  <c r="G166" i="3"/>
  <c r="G68" i="3"/>
  <c r="K70" i="3"/>
  <c r="K98" i="3"/>
  <c r="G163" i="3"/>
  <c r="G93" i="3"/>
  <c r="K109" i="3"/>
  <c r="K95" i="3"/>
  <c r="I103" i="3"/>
  <c r="I173" i="3"/>
  <c r="K141" i="3"/>
  <c r="K113" i="3"/>
  <c r="K7" i="4"/>
  <c r="K160" i="3"/>
  <c r="I185" i="3"/>
  <c r="I171" i="3"/>
  <c r="K178" i="3"/>
  <c r="I50" i="4"/>
  <c r="I8" i="4"/>
  <c r="G194" i="4"/>
  <c r="G11" i="4"/>
  <c r="K154" i="4"/>
  <c r="K13" i="4"/>
  <c r="U131" i="4"/>
  <c r="U18" i="4"/>
  <c r="K191" i="6"/>
  <c r="K23" i="4"/>
  <c r="I82" i="4"/>
  <c r="I26" i="4"/>
  <c r="G71" i="4"/>
  <c r="G29" i="4"/>
  <c r="K101" i="4"/>
  <c r="K31" i="4"/>
  <c r="G152" i="4"/>
  <c r="G39" i="4"/>
  <c r="I100" i="4"/>
  <c r="I44" i="4"/>
  <c r="K178" i="4"/>
  <c r="K65" i="4"/>
  <c r="G72" i="4"/>
  <c r="G157" i="4"/>
  <c r="K145" i="4"/>
  <c r="K74" i="4"/>
  <c r="I78" i="4"/>
  <c r="I91" i="3"/>
  <c r="G180" i="4"/>
  <c r="G81" i="4"/>
  <c r="K170" i="4"/>
  <c r="K85" i="4"/>
  <c r="I88" i="4"/>
  <c r="I159" i="4"/>
  <c r="K165" i="4"/>
  <c r="K94" i="4"/>
  <c r="I97" i="4"/>
  <c r="I55" i="4"/>
  <c r="U201" i="4"/>
  <c r="U102" i="4"/>
  <c r="G131" i="5"/>
  <c r="G48" i="4"/>
  <c r="K51" i="4"/>
  <c r="I156" i="4"/>
  <c r="I57" i="4"/>
  <c r="G63" i="5"/>
  <c r="G107" i="4"/>
  <c r="K181" i="4"/>
  <c r="K125" i="4"/>
  <c r="I179" i="4"/>
  <c r="I137" i="4"/>
  <c r="G171" i="4"/>
  <c r="G143" i="4"/>
  <c r="K148" i="4"/>
  <c r="G37" i="7"/>
  <c r="G162" i="4"/>
  <c r="K192" i="4"/>
  <c r="G23" i="6"/>
  <c r="G9" i="6"/>
  <c r="I56" i="6"/>
  <c r="I14" i="6"/>
  <c r="G73" i="6"/>
  <c r="G17" i="6"/>
  <c r="I150" i="6"/>
  <c r="I24" i="6"/>
  <c r="G55" i="6"/>
  <c r="G27" i="6"/>
  <c r="K71" i="6"/>
  <c r="K29" i="6"/>
  <c r="G78" i="6"/>
  <c r="G36" i="6"/>
  <c r="K166" i="6"/>
  <c r="K39" i="6"/>
  <c r="I140" i="6"/>
  <c r="I42" i="6"/>
  <c r="G115" i="6"/>
  <c r="G45" i="6"/>
  <c r="I65" i="6"/>
  <c r="I51" i="6"/>
  <c r="K156" i="6"/>
  <c r="K58" i="6"/>
  <c r="I91" i="2"/>
  <c r="I76" i="6"/>
  <c r="K111" i="6"/>
  <c r="K83" i="6"/>
  <c r="I186" i="6"/>
  <c r="I87" i="6"/>
  <c r="G105" i="6"/>
  <c r="G105" i="5"/>
  <c r="K121" i="6"/>
  <c r="K107" i="6"/>
  <c r="K138" i="6"/>
  <c r="K110" i="6"/>
  <c r="I171" i="6"/>
  <c r="I114" i="6"/>
  <c r="K194" i="6"/>
  <c r="K95" i="6"/>
  <c r="I157" i="6"/>
  <c r="I101" i="6"/>
  <c r="G148" i="6"/>
  <c r="G64" i="6"/>
  <c r="I197" i="6"/>
  <c r="I70" i="6"/>
  <c r="K165" i="6"/>
  <c r="K122" i="6"/>
  <c r="I184" i="6"/>
  <c r="I127" i="6"/>
  <c r="G135" i="2"/>
  <c r="G134" i="6"/>
  <c r="G142" i="6"/>
  <c r="G185" i="6"/>
  <c r="I163" i="6"/>
  <c r="I5" i="7"/>
  <c r="I189" i="6"/>
  <c r="G147" i="6"/>
  <c r="I88" i="2"/>
  <c r="I17" i="7"/>
  <c r="K27" i="7"/>
  <c r="K11" i="5"/>
  <c r="P179" i="3"/>
  <c r="P137" i="3"/>
  <c r="P170" i="3"/>
  <c r="P142" i="3"/>
  <c r="I8" i="3"/>
  <c r="I23" i="3"/>
  <c r="I78" i="3"/>
  <c r="I50" i="3"/>
  <c r="K126" i="3"/>
  <c r="K56" i="3"/>
  <c r="G89" i="6"/>
  <c r="G187" i="3"/>
  <c r="K195" i="3"/>
  <c r="K41" i="3"/>
  <c r="I181" i="3"/>
  <c r="I69" i="3"/>
  <c r="I167" i="4"/>
  <c r="I40" i="4"/>
  <c r="G15" i="3"/>
  <c r="G58" i="3"/>
  <c r="I22" i="3"/>
  <c r="I120" i="3"/>
  <c r="G10" i="3"/>
  <c r="G123" i="3"/>
  <c r="K12" i="3"/>
  <c r="K153" i="3"/>
  <c r="I15" i="3"/>
  <c r="I58" i="3"/>
  <c r="K22" i="3"/>
  <c r="K120" i="3"/>
  <c r="I26" i="3"/>
  <c r="I138" i="3"/>
  <c r="G46" i="7"/>
  <c r="G29" i="3"/>
  <c r="I189" i="3"/>
  <c r="I49" i="3"/>
  <c r="G108" i="3"/>
  <c r="G52" i="3"/>
  <c r="K54" i="3"/>
  <c r="G7" i="2"/>
  <c r="G77" i="3"/>
  <c r="K164" i="3"/>
  <c r="K80" i="3"/>
  <c r="I155" i="3"/>
  <c r="I85" i="3"/>
  <c r="U87" i="3"/>
  <c r="G104" i="2"/>
  <c r="G117" i="3"/>
  <c r="I124" i="3"/>
  <c r="I96" i="3"/>
  <c r="G129" i="3"/>
  <c r="G115" i="3"/>
  <c r="K176" i="4"/>
  <c r="K146" i="3"/>
  <c r="I192" i="3"/>
  <c r="I150" i="3"/>
  <c r="G157" i="3"/>
  <c r="G143" i="3"/>
  <c r="G190" i="3"/>
  <c r="G162" i="3"/>
  <c r="K11" i="7"/>
  <c r="K194" i="3"/>
  <c r="I145" i="6"/>
  <c r="I33" i="3"/>
  <c r="G36" i="5"/>
  <c r="G36" i="3"/>
  <c r="K38" i="3"/>
  <c r="K66" i="3"/>
  <c r="I140" i="3"/>
  <c r="I42" i="3"/>
  <c r="U101" i="3"/>
  <c r="U45" i="3"/>
  <c r="K106" i="3"/>
  <c r="K64" i="3"/>
  <c r="I166" i="3"/>
  <c r="I68" i="3"/>
  <c r="G72" i="3"/>
  <c r="K89" i="3"/>
  <c r="I163" i="3"/>
  <c r="I93" i="3"/>
  <c r="G139" i="3"/>
  <c r="G97" i="3"/>
  <c r="K103" i="3"/>
  <c r="K173" i="3"/>
  <c r="K132" i="3"/>
  <c r="K185" i="3"/>
  <c r="K171" i="3"/>
  <c r="G104" i="4"/>
  <c r="G5" i="4"/>
  <c r="K50" i="4"/>
  <c r="K8" i="4"/>
  <c r="I194" i="4"/>
  <c r="I11" i="4"/>
  <c r="G183" i="4"/>
  <c r="G14" i="4"/>
  <c r="G151" i="4"/>
  <c r="G24" i="4"/>
  <c r="K82" i="4"/>
  <c r="K26" i="4"/>
  <c r="I71" i="4"/>
  <c r="I29" i="4"/>
  <c r="G173" i="4"/>
  <c r="G32" i="4"/>
  <c r="K36" i="4"/>
  <c r="I152" i="4"/>
  <c r="I39" i="4"/>
  <c r="G197" i="4"/>
  <c r="G42" i="4"/>
  <c r="K100" i="4"/>
  <c r="K44" i="4"/>
  <c r="G66" i="4"/>
  <c r="G193" i="4"/>
  <c r="I157" i="4"/>
  <c r="I72" i="4"/>
  <c r="U145" i="4"/>
  <c r="U74" i="4"/>
  <c r="G119" i="4"/>
  <c r="G76" i="4"/>
  <c r="K78" i="4"/>
  <c r="K91" i="3"/>
  <c r="I180" i="4"/>
  <c r="I81" i="4"/>
  <c r="G58" i="4"/>
  <c r="G86" i="4"/>
  <c r="K159" i="4"/>
  <c r="K88" i="4"/>
  <c r="K97" i="4"/>
  <c r="K55" i="4"/>
  <c r="I131" i="5"/>
  <c r="I48" i="4"/>
  <c r="G138" i="4"/>
  <c r="G53" i="4"/>
  <c r="K156" i="4"/>
  <c r="K57" i="4"/>
  <c r="I63" i="5"/>
  <c r="I107" i="4"/>
  <c r="G169" i="4"/>
  <c r="G113" i="4"/>
  <c r="G199" i="4"/>
  <c r="G129" i="4"/>
  <c r="K134" i="4"/>
  <c r="K179" i="4"/>
  <c r="K137" i="4"/>
  <c r="I171" i="4"/>
  <c r="I143" i="4"/>
  <c r="G149" i="4"/>
  <c r="I37" i="7"/>
  <c r="I162" i="4"/>
  <c r="G196" i="4"/>
  <c r="G168" i="4"/>
  <c r="G10" i="7"/>
  <c r="G195" i="4"/>
  <c r="K6" i="6"/>
  <c r="I9" i="6"/>
  <c r="I23" i="6"/>
  <c r="G152" i="6"/>
  <c r="G12" i="6"/>
  <c r="K56" i="6"/>
  <c r="K14" i="6"/>
  <c r="I73" i="6"/>
  <c r="I17" i="6"/>
  <c r="G21" i="6"/>
  <c r="G119" i="5"/>
  <c r="K150" i="6"/>
  <c r="K24" i="6"/>
  <c r="I27" i="6"/>
  <c r="I55" i="6"/>
  <c r="G86" i="6"/>
  <c r="G30" i="6"/>
  <c r="K33" i="6"/>
  <c r="I36" i="6"/>
  <c r="I78" i="6"/>
  <c r="G40" i="6"/>
  <c r="G181" i="6"/>
  <c r="K140" i="6"/>
  <c r="K42" i="6"/>
  <c r="I45" i="6"/>
  <c r="I115" i="6"/>
  <c r="G35" i="2"/>
  <c r="G49" i="6"/>
  <c r="K65" i="6"/>
  <c r="K51" i="6"/>
  <c r="G200" i="6"/>
  <c r="G59" i="6"/>
  <c r="K91" i="2"/>
  <c r="K76" i="6"/>
  <c r="G84" i="6"/>
  <c r="G126" i="6"/>
  <c r="K186" i="6"/>
  <c r="K87" i="6"/>
  <c r="I105" i="6"/>
  <c r="I105" i="5"/>
  <c r="G112" i="6"/>
  <c r="G154" i="6"/>
  <c r="K171" i="6"/>
  <c r="K114" i="6"/>
  <c r="K157" i="6"/>
  <c r="K101" i="6"/>
  <c r="I148" i="6"/>
  <c r="I64" i="6"/>
  <c r="G43" i="7"/>
  <c r="G68" i="6"/>
  <c r="K197" i="6"/>
  <c r="K70" i="6"/>
  <c r="G137" i="6"/>
  <c r="G123" i="6"/>
  <c r="K184" i="6"/>
  <c r="K127" i="6"/>
  <c r="K135" i="2"/>
  <c r="K134" i="6"/>
  <c r="I185" i="6"/>
  <c r="I142" i="6"/>
  <c r="G161" i="6"/>
  <c r="K163" i="6"/>
  <c r="K5" i="7"/>
  <c r="K189" i="6"/>
  <c r="I147" i="6"/>
  <c r="G6" i="7"/>
  <c r="G38" i="7"/>
  <c r="K8" i="7"/>
  <c r="K88" i="2"/>
  <c r="K17" i="7"/>
  <c r="R142" i="3"/>
  <c r="R170" i="3"/>
  <c r="G30" i="3"/>
  <c r="G198" i="3"/>
  <c r="I197" i="3"/>
  <c r="I127" i="3"/>
  <c r="U129" i="3"/>
  <c r="U115" i="3"/>
  <c r="K104" i="3"/>
  <c r="G13" i="3"/>
  <c r="G182" i="3"/>
  <c r="K15" i="3"/>
  <c r="K58" i="3"/>
  <c r="I46" i="7"/>
  <c r="I29" i="3"/>
  <c r="I108" i="3"/>
  <c r="I52" i="3"/>
  <c r="K155" i="3"/>
  <c r="K85" i="3"/>
  <c r="G37" i="6"/>
  <c r="G121" i="3"/>
  <c r="K124" i="3"/>
  <c r="K96" i="3"/>
  <c r="I129" i="3"/>
  <c r="I115" i="3"/>
  <c r="K192" i="3"/>
  <c r="K150" i="3"/>
  <c r="I157" i="3"/>
  <c r="I143" i="3"/>
  <c r="I162" i="3"/>
  <c r="I190" i="3"/>
  <c r="G195" i="3"/>
  <c r="G41" i="3"/>
  <c r="K145" i="6"/>
  <c r="K33" i="3"/>
  <c r="I36" i="5"/>
  <c r="I36" i="3"/>
  <c r="G165" i="3"/>
  <c r="G39" i="3"/>
  <c r="K140" i="3"/>
  <c r="K42" i="3"/>
  <c r="G65" i="3"/>
  <c r="G135" i="3"/>
  <c r="K166" i="3"/>
  <c r="K68" i="3"/>
  <c r="I72" i="3"/>
  <c r="K163" i="3"/>
  <c r="K93" i="3"/>
  <c r="I139" i="3"/>
  <c r="I97" i="3"/>
  <c r="G104" i="3"/>
  <c r="U171" i="3"/>
  <c r="U185" i="3"/>
  <c r="G62" i="6"/>
  <c r="G174" i="3"/>
  <c r="I104" i="4"/>
  <c r="I5" i="4"/>
  <c r="G164" i="4"/>
  <c r="G9" i="4"/>
  <c r="K194" i="4"/>
  <c r="K11" i="4"/>
  <c r="I183" i="4"/>
  <c r="I14" i="4"/>
  <c r="G45" i="4"/>
  <c r="G17" i="4"/>
  <c r="I151" i="4"/>
  <c r="I24" i="4"/>
  <c r="G140" i="4"/>
  <c r="G27" i="4"/>
  <c r="K71" i="4"/>
  <c r="K29" i="4"/>
  <c r="I173" i="4"/>
  <c r="I32" i="4"/>
  <c r="K152" i="4"/>
  <c r="K39" i="4"/>
  <c r="I197" i="4"/>
  <c r="I42" i="4"/>
  <c r="G117" i="4"/>
  <c r="G46" i="4"/>
  <c r="K63" i="4"/>
  <c r="I193" i="4"/>
  <c r="I66" i="4"/>
  <c r="G126" i="4"/>
  <c r="G69" i="4"/>
  <c r="K157" i="4"/>
  <c r="K72" i="4"/>
  <c r="I119" i="4"/>
  <c r="I76" i="4"/>
  <c r="G79" i="4"/>
  <c r="G108" i="4"/>
  <c r="K81" i="4"/>
  <c r="K180" i="4"/>
  <c r="I86" i="4"/>
  <c r="I58" i="4"/>
  <c r="U159" i="4"/>
  <c r="U88" i="4"/>
  <c r="G133" i="4"/>
  <c r="G90" i="4"/>
  <c r="K92" i="4"/>
  <c r="G127" i="4"/>
  <c r="G98" i="4"/>
  <c r="K131" i="5"/>
  <c r="K48" i="4"/>
  <c r="I53" i="4"/>
  <c r="I138" i="4"/>
  <c r="G187" i="4"/>
  <c r="G60" i="4"/>
  <c r="K63" i="5"/>
  <c r="K107" i="4"/>
  <c r="I169" i="4"/>
  <c r="I113" i="4"/>
  <c r="G200" i="4"/>
  <c r="G116" i="4"/>
  <c r="K122" i="4"/>
  <c r="I199" i="4"/>
  <c r="I129" i="4"/>
  <c r="I148" i="2"/>
  <c r="I135" i="4"/>
  <c r="K143" i="4"/>
  <c r="K171" i="4"/>
  <c r="I149" i="4"/>
  <c r="G186" i="4"/>
  <c r="G158" i="4"/>
  <c r="K37" i="7"/>
  <c r="K162" i="4"/>
  <c r="I196" i="4"/>
  <c r="I168" i="4"/>
  <c r="I10" i="7"/>
  <c r="I195" i="4"/>
  <c r="K23" i="6"/>
  <c r="K9" i="6"/>
  <c r="I12" i="6"/>
  <c r="I152" i="6"/>
  <c r="G99" i="6"/>
  <c r="G15" i="6"/>
  <c r="K73" i="6"/>
  <c r="K17" i="6"/>
  <c r="I21" i="6"/>
  <c r="I119" i="5"/>
  <c r="K55" i="6"/>
  <c r="K27" i="6"/>
  <c r="I86" i="6"/>
  <c r="I30" i="6"/>
  <c r="K78" i="6"/>
  <c r="K36" i="6"/>
  <c r="I181" i="6"/>
  <c r="I40" i="6"/>
  <c r="G155" i="6"/>
  <c r="G43" i="6"/>
  <c r="K115" i="6"/>
  <c r="K45" i="6"/>
  <c r="I35" i="2"/>
  <c r="I49" i="6"/>
  <c r="G94" i="6"/>
  <c r="G52" i="6"/>
  <c r="I200" i="6"/>
  <c r="I59" i="6"/>
  <c r="G133" i="6"/>
  <c r="G77" i="6"/>
  <c r="K80" i="6"/>
  <c r="I84" i="6"/>
  <c r="I126" i="6"/>
  <c r="U186" i="6"/>
  <c r="U87" i="6"/>
  <c r="K105" i="6"/>
  <c r="K105" i="5"/>
  <c r="I154" i="6"/>
  <c r="I112" i="6"/>
  <c r="K92" i="6"/>
  <c r="U157" i="6"/>
  <c r="U101" i="6"/>
  <c r="K148" i="6"/>
  <c r="K64" i="6"/>
  <c r="I43" i="7"/>
  <c r="I68" i="6"/>
  <c r="K119" i="6"/>
  <c r="I137" i="6"/>
  <c r="I123" i="6"/>
  <c r="K185" i="6"/>
  <c r="K142" i="6"/>
  <c r="I161" i="6"/>
  <c r="K147" i="6"/>
  <c r="I6" i="7"/>
  <c r="I38" i="7"/>
  <c r="K25" i="7"/>
  <c r="P29" i="7"/>
  <c r="P167" i="3"/>
  <c r="I16" i="3"/>
  <c r="I199" i="3"/>
  <c r="G191" i="3"/>
  <c r="G79" i="3"/>
  <c r="K133" i="3"/>
  <c r="I10" i="3"/>
  <c r="I123" i="3"/>
  <c r="K26" i="3"/>
  <c r="K138" i="3"/>
  <c r="G47" i="3"/>
  <c r="K189" i="3"/>
  <c r="K49" i="3"/>
  <c r="G126" i="3"/>
  <c r="G56" i="3"/>
  <c r="K59" i="3"/>
  <c r="I7" i="2"/>
  <c r="I77" i="3"/>
  <c r="I104" i="2"/>
  <c r="I117" i="3"/>
  <c r="G8" i="3"/>
  <c r="G23" i="3"/>
  <c r="K10" i="3"/>
  <c r="K123" i="3"/>
  <c r="I13" i="3"/>
  <c r="I182" i="3"/>
  <c r="G16" i="3"/>
  <c r="G199" i="3"/>
  <c r="G27" i="3"/>
  <c r="G55" i="3"/>
  <c r="K46" i="7"/>
  <c r="K29" i="3"/>
  <c r="I47" i="3"/>
  <c r="G78" i="3"/>
  <c r="G50" i="3"/>
  <c r="K108" i="3"/>
  <c r="K52" i="3"/>
  <c r="I126" i="3"/>
  <c r="I56" i="3"/>
  <c r="U59" i="3"/>
  <c r="K7" i="2"/>
  <c r="K77" i="3"/>
  <c r="G86" i="3"/>
  <c r="G44" i="3"/>
  <c r="K104" i="2"/>
  <c r="K117" i="3"/>
  <c r="I37" i="6"/>
  <c r="I121" i="3"/>
  <c r="G197" i="3"/>
  <c r="G127" i="3"/>
  <c r="K129" i="3"/>
  <c r="K115" i="3"/>
  <c r="G180" i="3"/>
  <c r="G152" i="3"/>
  <c r="K157" i="3"/>
  <c r="K143" i="3"/>
  <c r="K190" i="3"/>
  <c r="K162" i="3"/>
  <c r="I195" i="3"/>
  <c r="I41" i="3"/>
  <c r="K36" i="5"/>
  <c r="K36" i="3"/>
  <c r="I165" i="3"/>
  <c r="I39" i="3"/>
  <c r="G183" i="3"/>
  <c r="G43" i="3"/>
  <c r="K61" i="3"/>
  <c r="I135" i="3"/>
  <c r="I65" i="3"/>
  <c r="G181" i="3"/>
  <c r="G69" i="3"/>
  <c r="K72" i="3"/>
  <c r="K139" i="3"/>
  <c r="K97" i="3"/>
  <c r="I104" i="3"/>
  <c r="G111" i="3"/>
  <c r="I62" i="6"/>
  <c r="I174" i="3"/>
  <c r="K5" i="4"/>
  <c r="K104" i="4"/>
  <c r="I164" i="4"/>
  <c r="I9" i="4"/>
  <c r="K183" i="4"/>
  <c r="K14" i="4"/>
  <c r="I45" i="4"/>
  <c r="I17" i="4"/>
  <c r="K151" i="4"/>
  <c r="K24" i="4"/>
  <c r="I140" i="4"/>
  <c r="I27" i="4"/>
  <c r="G185" i="4"/>
  <c r="G30" i="4"/>
  <c r="K173" i="4"/>
  <c r="K32" i="4"/>
  <c r="G167" i="4"/>
  <c r="G40" i="4"/>
  <c r="K197" i="4"/>
  <c r="K42" i="4"/>
  <c r="I117" i="4"/>
  <c r="I46" i="4"/>
  <c r="K193" i="4"/>
  <c r="K66" i="4"/>
  <c r="I69" i="4"/>
  <c r="I126" i="4"/>
  <c r="G59" i="4"/>
  <c r="G73" i="4"/>
  <c r="K76" i="4"/>
  <c r="K119" i="4"/>
  <c r="I108" i="4"/>
  <c r="I79" i="4"/>
  <c r="K86" i="4"/>
  <c r="K58" i="4"/>
  <c r="I90" i="4"/>
  <c r="I133" i="4"/>
  <c r="I98" i="4"/>
  <c r="I127" i="4"/>
  <c r="K138" i="4"/>
  <c r="K53" i="4"/>
  <c r="I187" i="4"/>
  <c r="I60" i="4"/>
  <c r="G109" i="4"/>
  <c r="G123" i="4"/>
  <c r="K169" i="4"/>
  <c r="K113" i="4"/>
  <c r="I200" i="4"/>
  <c r="I116" i="4"/>
  <c r="K199" i="4"/>
  <c r="K129" i="4"/>
  <c r="K148" i="2"/>
  <c r="K135" i="4"/>
  <c r="G189" i="4"/>
  <c r="G147" i="4"/>
  <c r="K149" i="4"/>
  <c r="I186" i="4"/>
  <c r="I158" i="4"/>
  <c r="G163" i="4"/>
  <c r="K196" i="4"/>
  <c r="K168" i="4"/>
  <c r="K10" i="7"/>
  <c r="K195" i="4"/>
  <c r="G136" i="6"/>
  <c r="G10" i="6"/>
  <c r="K152" i="6"/>
  <c r="K12" i="6"/>
  <c r="I99" i="6"/>
  <c r="I15" i="6"/>
  <c r="U17" i="6"/>
  <c r="U73" i="6"/>
  <c r="K119" i="5"/>
  <c r="K21" i="6"/>
  <c r="G98" i="6"/>
  <c r="G28" i="6"/>
  <c r="K86" i="6"/>
  <c r="K30" i="6"/>
  <c r="K181" i="6"/>
  <c r="K40" i="6"/>
  <c r="I155" i="6"/>
  <c r="I43" i="6"/>
  <c r="U115" i="6"/>
  <c r="U45" i="6"/>
  <c r="G75" i="2"/>
  <c r="G47" i="6"/>
  <c r="K35" i="2"/>
  <c r="K49" i="6"/>
  <c r="I94" i="6"/>
  <c r="I52" i="6"/>
  <c r="G141" i="6"/>
  <c r="G57" i="6"/>
  <c r="K200" i="6"/>
  <c r="K59" i="6"/>
  <c r="I77" i="6"/>
  <c r="I133" i="6"/>
  <c r="K126" i="6"/>
  <c r="K84" i="6"/>
  <c r="K154" i="6"/>
  <c r="K112" i="6"/>
  <c r="G93" i="6"/>
  <c r="G164" i="6"/>
  <c r="K43" i="7"/>
  <c r="K68" i="6"/>
  <c r="K137" i="6"/>
  <c r="K123" i="6"/>
  <c r="G143" i="6"/>
  <c r="G172" i="6"/>
  <c r="G64" i="2"/>
  <c r="G177" i="6"/>
  <c r="K6" i="7"/>
  <c r="K38" i="7"/>
  <c r="K28" i="7"/>
  <c r="R137" i="3"/>
  <c r="R179" i="3"/>
  <c r="G11" i="3"/>
  <c r="G82" i="3"/>
  <c r="K47" i="3"/>
  <c r="G169" i="3"/>
  <c r="K62" i="6"/>
  <c r="K174" i="3"/>
  <c r="I185" i="4"/>
  <c r="I30" i="4"/>
  <c r="U173" i="4"/>
  <c r="U32" i="4"/>
  <c r="K90" i="4"/>
  <c r="K133" i="4"/>
  <c r="I123" i="4"/>
  <c r="I109" i="4"/>
  <c r="K200" i="4"/>
  <c r="K116" i="4"/>
  <c r="I189" i="4"/>
  <c r="I147" i="4"/>
  <c r="K186" i="4"/>
  <c r="K158" i="4"/>
  <c r="I163" i="4"/>
  <c r="G118" i="2"/>
  <c r="G175" i="4"/>
  <c r="I136" i="6"/>
  <c r="I10" i="6"/>
  <c r="G168" i="6"/>
  <c r="G13" i="6"/>
  <c r="K99" i="6"/>
  <c r="K15" i="6"/>
  <c r="I98" i="6"/>
  <c r="I28" i="6"/>
  <c r="G129" i="6"/>
  <c r="G31" i="6"/>
  <c r="G97" i="6"/>
  <c r="G41" i="6"/>
  <c r="K155" i="6"/>
  <c r="K43" i="6"/>
  <c r="I75" i="2"/>
  <c r="I47" i="6"/>
  <c r="K94" i="6"/>
  <c r="K52" i="6"/>
  <c r="I141" i="6"/>
  <c r="I57" i="6"/>
  <c r="U200" i="6"/>
  <c r="U59" i="6"/>
  <c r="K77" i="6"/>
  <c r="K133" i="6"/>
  <c r="G170" i="6"/>
  <c r="G85" i="6"/>
  <c r="G180" i="6"/>
  <c r="G109" i="6"/>
  <c r="G198" i="6"/>
  <c r="G113" i="6"/>
  <c r="I93" i="6"/>
  <c r="I164" i="6"/>
  <c r="G72" i="6"/>
  <c r="G100" i="6"/>
  <c r="G69" i="6"/>
  <c r="G125" i="6"/>
  <c r="K117" i="6"/>
  <c r="I172" i="6"/>
  <c r="I143" i="6"/>
  <c r="I64" i="2"/>
  <c r="I177" i="6"/>
  <c r="K21" i="7"/>
  <c r="K32" i="7"/>
  <c r="S153" i="6"/>
  <c r="S196" i="6"/>
  <c r="U157" i="3"/>
  <c r="U143" i="3"/>
  <c r="I183" i="3"/>
  <c r="I43" i="3"/>
  <c r="K135" i="3"/>
  <c r="K65" i="3"/>
  <c r="G99" i="4"/>
  <c r="G15" i="4"/>
  <c r="G110" i="4"/>
  <c r="G67" i="4"/>
  <c r="K187" i="4"/>
  <c r="K60" i="4"/>
  <c r="G172" i="4"/>
  <c r="G130" i="4"/>
  <c r="I21" i="3"/>
  <c r="I63" i="3"/>
  <c r="G25" i="3"/>
  <c r="G151" i="3"/>
  <c r="K27" i="3"/>
  <c r="K55" i="3"/>
  <c r="I30" i="3"/>
  <c r="I198" i="3"/>
  <c r="K50" i="3"/>
  <c r="K78" i="3"/>
  <c r="G57" i="3"/>
  <c r="G99" i="3"/>
  <c r="K75" i="3"/>
  <c r="I191" i="3"/>
  <c r="I79" i="3"/>
  <c r="G125" i="3"/>
  <c r="G83" i="3"/>
  <c r="K44" i="3"/>
  <c r="K86" i="3"/>
  <c r="K197" i="3"/>
  <c r="K127" i="3"/>
  <c r="K180" i="3"/>
  <c r="K152" i="3"/>
  <c r="I89" i="6"/>
  <c r="I187" i="3"/>
  <c r="G196" i="3"/>
  <c r="G112" i="3"/>
  <c r="I37" i="3"/>
  <c r="I107" i="3"/>
  <c r="K183" i="3"/>
  <c r="K43" i="3"/>
  <c r="K181" i="3"/>
  <c r="K69" i="3"/>
  <c r="I184" i="3"/>
  <c r="I100" i="3"/>
  <c r="G105" i="3"/>
  <c r="G161" i="3"/>
  <c r="K111" i="3"/>
  <c r="I169" i="3"/>
  <c r="G133" i="5"/>
  <c r="G175" i="3"/>
  <c r="I174" i="6"/>
  <c r="I6" i="4"/>
  <c r="G149" i="6"/>
  <c r="G10" i="4"/>
  <c r="I99" i="4"/>
  <c r="I15" i="4"/>
  <c r="G131" i="4"/>
  <c r="G18" i="4"/>
  <c r="G56" i="4"/>
  <c r="G28" i="4"/>
  <c r="K185" i="4"/>
  <c r="K30" i="4"/>
  <c r="I20" i="5"/>
  <c r="I35" i="4"/>
  <c r="G52" i="4"/>
  <c r="G38" i="4"/>
  <c r="K167" i="4"/>
  <c r="K40" i="4"/>
  <c r="I128" i="4"/>
  <c r="I43" i="4"/>
  <c r="U117" i="4"/>
  <c r="U46" i="4"/>
  <c r="K64" i="4"/>
  <c r="I110" i="4"/>
  <c r="I67" i="4"/>
  <c r="G84" i="4"/>
  <c r="G70" i="4"/>
  <c r="K59" i="4"/>
  <c r="K73" i="4"/>
  <c r="G192" i="6"/>
  <c r="G80" i="4"/>
  <c r="I144" i="4"/>
  <c r="I87" i="4"/>
  <c r="K93" i="4"/>
  <c r="I111" i="4"/>
  <c r="I96" i="4"/>
  <c r="G102" i="4"/>
  <c r="G201" i="4"/>
  <c r="U187" i="4"/>
  <c r="U60" i="4"/>
  <c r="K123" i="4"/>
  <c r="K109" i="4"/>
  <c r="I142" i="4"/>
  <c r="I114" i="4"/>
  <c r="I172" i="4"/>
  <c r="I130" i="4"/>
  <c r="G141" i="4"/>
  <c r="G155" i="4"/>
  <c r="K147" i="4"/>
  <c r="K189" i="4"/>
  <c r="K163" i="4"/>
  <c r="I118" i="2"/>
  <c r="I175" i="4"/>
  <c r="G198" i="4"/>
  <c r="G184" i="4"/>
  <c r="K136" i="6"/>
  <c r="K10" i="6"/>
  <c r="I168" i="6"/>
  <c r="I13" i="6"/>
  <c r="G199" i="6"/>
  <c r="G16" i="6"/>
  <c r="G195" i="6"/>
  <c r="G26" i="6"/>
  <c r="K98" i="6"/>
  <c r="K28" i="6"/>
  <c r="I129" i="6"/>
  <c r="I31" i="6"/>
  <c r="G92" i="2"/>
  <c r="G35" i="6"/>
  <c r="I97" i="6"/>
  <c r="I41" i="6"/>
  <c r="G128" i="6"/>
  <c r="G44" i="6"/>
  <c r="K75" i="2"/>
  <c r="K47" i="6"/>
  <c r="G81" i="6"/>
  <c r="G53" i="6"/>
  <c r="K57" i="6"/>
  <c r="K141" i="6"/>
  <c r="I170" i="6"/>
  <c r="I85" i="6"/>
  <c r="G48" i="2"/>
  <c r="G104" i="6"/>
  <c r="I180" i="6"/>
  <c r="I109" i="6"/>
  <c r="I113" i="6"/>
  <c r="I198" i="6"/>
  <c r="K164" i="6"/>
  <c r="K93" i="6"/>
  <c r="I100" i="6"/>
  <c r="I72" i="6"/>
  <c r="G176" i="6"/>
  <c r="G63" i="6"/>
  <c r="I125" i="6"/>
  <c r="I69" i="6"/>
  <c r="K172" i="6"/>
  <c r="K143" i="6"/>
  <c r="G169" i="6"/>
  <c r="G183" i="6"/>
  <c r="K64" i="2"/>
  <c r="K177" i="6"/>
  <c r="G107" i="2"/>
  <c r="G24" i="7"/>
  <c r="K26" i="7"/>
  <c r="S34" i="4"/>
  <c r="S20" i="4"/>
  <c r="K13" i="3"/>
  <c r="K182" i="3"/>
  <c r="I44" i="3"/>
  <c r="I86" i="3"/>
  <c r="K37" i="6"/>
  <c r="K121" i="3"/>
  <c r="G107" i="3"/>
  <c r="G37" i="3"/>
  <c r="K39" i="3"/>
  <c r="K165" i="3"/>
  <c r="G184" i="3"/>
  <c r="G100" i="3"/>
  <c r="K140" i="4"/>
  <c r="K27" i="4"/>
  <c r="G128" i="4"/>
  <c r="G43" i="4"/>
  <c r="K117" i="4"/>
  <c r="K46" i="4"/>
  <c r="K108" i="4"/>
  <c r="K79" i="4"/>
  <c r="G142" i="4"/>
  <c r="G114" i="4"/>
  <c r="K8" i="3"/>
  <c r="K23" i="3"/>
  <c r="G14" i="3"/>
  <c r="G71" i="3"/>
  <c r="K11" i="3"/>
  <c r="K82" i="3"/>
  <c r="I14" i="3"/>
  <c r="I71" i="3"/>
  <c r="U16" i="3"/>
  <c r="U199" i="3"/>
  <c r="K21" i="3"/>
  <c r="K63" i="3"/>
  <c r="I151" i="3"/>
  <c r="I25" i="3"/>
  <c r="G28" i="3"/>
  <c r="G84" i="3"/>
  <c r="K30" i="3"/>
  <c r="K198" i="3"/>
  <c r="G149" i="3"/>
  <c r="G51" i="3"/>
  <c r="I99" i="3"/>
  <c r="I57" i="3"/>
  <c r="K191" i="3"/>
  <c r="K79" i="3"/>
  <c r="I125" i="3"/>
  <c r="I83" i="3"/>
  <c r="G156" i="3"/>
  <c r="G128" i="3"/>
  <c r="K89" i="6"/>
  <c r="K187" i="3"/>
  <c r="I196" i="3"/>
  <c r="I112" i="3"/>
  <c r="G121" i="4"/>
  <c r="G35" i="3"/>
  <c r="K107" i="3"/>
  <c r="K37" i="3"/>
  <c r="G101" i="3"/>
  <c r="G45" i="3"/>
  <c r="G98" i="3"/>
  <c r="G70" i="3"/>
  <c r="K73" i="3"/>
  <c r="G95" i="3"/>
  <c r="G109" i="3"/>
  <c r="K184" i="3"/>
  <c r="K100" i="3"/>
  <c r="I105" i="3"/>
  <c r="I161" i="3"/>
  <c r="G141" i="3"/>
  <c r="G113" i="3"/>
  <c r="K131" i="3"/>
  <c r="G7" i="4"/>
  <c r="G160" i="3"/>
  <c r="K169" i="3"/>
  <c r="I133" i="5"/>
  <c r="I175" i="3"/>
  <c r="G178" i="3"/>
  <c r="K174" i="6"/>
  <c r="K6" i="4"/>
  <c r="I149" i="6"/>
  <c r="I10" i="4"/>
  <c r="G154" i="4"/>
  <c r="G13" i="4"/>
  <c r="K99" i="4"/>
  <c r="K15" i="4"/>
  <c r="I131" i="4"/>
  <c r="I18" i="4"/>
  <c r="G191" i="6"/>
  <c r="G23" i="4"/>
  <c r="I56" i="4"/>
  <c r="I28" i="4"/>
  <c r="G101" i="4"/>
  <c r="G31" i="4"/>
  <c r="K20" i="5"/>
  <c r="K35" i="4"/>
  <c r="I52" i="4"/>
  <c r="I38" i="4"/>
  <c r="K128" i="4"/>
  <c r="K43" i="4"/>
  <c r="G178" i="4"/>
  <c r="G65" i="4"/>
  <c r="K67" i="4"/>
  <c r="K110" i="4"/>
  <c r="I70" i="4"/>
  <c r="I84" i="4"/>
  <c r="G74" i="4"/>
  <c r="G145" i="4"/>
  <c r="I192" i="6"/>
  <c r="I80" i="4"/>
  <c r="G85" i="4"/>
  <c r="G170" i="4"/>
  <c r="K87" i="4"/>
  <c r="K144" i="4"/>
  <c r="G165" i="4"/>
  <c r="G94" i="4"/>
  <c r="K111" i="4"/>
  <c r="K96" i="4"/>
  <c r="I201" i="4"/>
  <c r="I102" i="4"/>
  <c r="K114" i="4"/>
  <c r="K142" i="4"/>
  <c r="G181" i="4"/>
  <c r="G125" i="4"/>
  <c r="K172" i="4"/>
  <c r="K130" i="4"/>
  <c r="I141" i="4"/>
  <c r="I155" i="4"/>
  <c r="K118" i="2"/>
  <c r="K175" i="4"/>
  <c r="I198" i="4"/>
  <c r="I184" i="4"/>
  <c r="G192" i="4"/>
  <c r="K168" i="6"/>
  <c r="K13" i="6"/>
  <c r="I199" i="6"/>
  <c r="I16" i="6"/>
  <c r="I195" i="6"/>
  <c r="I26" i="6"/>
  <c r="G29" i="6"/>
  <c r="G71" i="6"/>
  <c r="K129" i="6"/>
  <c r="K31" i="6"/>
  <c r="I92" i="2"/>
  <c r="I35" i="6"/>
  <c r="G166" i="6"/>
  <c r="G39" i="6"/>
  <c r="K97" i="6"/>
  <c r="K41" i="6"/>
  <c r="I128" i="6"/>
  <c r="I44" i="6"/>
  <c r="I53" i="6"/>
  <c r="I81" i="6"/>
  <c r="G156" i="6"/>
  <c r="G58" i="6"/>
  <c r="G111" i="6"/>
  <c r="G83" i="6"/>
  <c r="K170" i="6"/>
  <c r="K85" i="6"/>
  <c r="I48" i="2"/>
  <c r="I104" i="6"/>
  <c r="G121" i="6"/>
  <c r="G107" i="6"/>
  <c r="K180" i="6"/>
  <c r="K109" i="6"/>
  <c r="K198" i="6"/>
  <c r="K113" i="6"/>
  <c r="G194" i="6"/>
  <c r="G95" i="6"/>
  <c r="K100" i="6"/>
  <c r="K72" i="6"/>
  <c r="I176" i="6"/>
  <c r="I63" i="6"/>
  <c r="K125" i="6"/>
  <c r="K69" i="6"/>
  <c r="G165" i="6"/>
  <c r="G122" i="6"/>
  <c r="U172" i="6"/>
  <c r="U143" i="6"/>
  <c r="I183" i="6"/>
  <c r="I169" i="6"/>
  <c r="K7" i="7"/>
  <c r="I107" i="2"/>
  <c r="I24" i="7"/>
  <c r="G27" i="7"/>
  <c r="G11" i="5"/>
  <c r="K5" i="3"/>
  <c r="I120" i="2"/>
  <c r="I6" i="3"/>
  <c r="G120" i="2"/>
  <c r="G6" i="3"/>
  <c r="K120" i="2"/>
  <c r="K6" i="3"/>
  <c r="I23" i="2"/>
  <c r="K7" i="3"/>
  <c r="K23" i="2"/>
  <c r="G19" i="2"/>
  <c r="I19" i="2"/>
  <c r="G21" i="2"/>
  <c r="K19" i="2"/>
  <c r="I21" i="2"/>
  <c r="K21" i="2"/>
  <c r="G23" i="2"/>
  <c r="G17" i="3"/>
  <c r="I17" i="3"/>
  <c r="K17" i="3"/>
  <c r="K18" i="7"/>
  <c r="U18" i="7"/>
  <c r="I18" i="7"/>
  <c r="G18" i="7"/>
  <c r="I19" i="7"/>
  <c r="K19" i="7"/>
  <c r="P119" i="3"/>
  <c r="R122" i="3"/>
  <c r="S488" i="1"/>
  <c r="G19" i="7"/>
  <c r="K266" i="15"/>
  <c r="K303" i="15"/>
  <c r="K115" i="15"/>
  <c r="K307" i="15"/>
  <c r="K145" i="15"/>
  <c r="N145" i="15" s="1"/>
  <c r="K84" i="15"/>
  <c r="K291" i="15"/>
  <c r="K400" i="17" s="1"/>
  <c r="K264" i="15"/>
  <c r="N264" i="15" s="1"/>
  <c r="K317" i="15"/>
  <c r="R317" i="15" s="1"/>
  <c r="S317" i="15" s="1"/>
  <c r="K242" i="15"/>
  <c r="K280" i="15"/>
  <c r="K246" i="15"/>
  <c r="K257" i="15"/>
  <c r="K128" i="15"/>
  <c r="K486" i="17" s="1"/>
  <c r="K327" i="15"/>
  <c r="R327" i="15" s="1"/>
  <c r="S327" i="15" s="1"/>
  <c r="K241" i="15"/>
  <c r="N241" i="15" s="1"/>
  <c r="K146" i="15"/>
  <c r="N146" i="15" s="1"/>
  <c r="K298" i="15"/>
  <c r="U343" i="15"/>
  <c r="K253" i="15"/>
  <c r="K265" i="15"/>
  <c r="T265" i="15" s="1"/>
  <c r="K304" i="15"/>
  <c r="N304" i="15" s="1"/>
  <c r="K254" i="15"/>
  <c r="K245" i="15"/>
  <c r="K54" i="15"/>
  <c r="K55" i="15"/>
  <c r="K62" i="15"/>
  <c r="N62" i="15" s="1"/>
  <c r="K63" i="15"/>
  <c r="N63" i="15" s="1"/>
  <c r="K276" i="15"/>
  <c r="K240" i="15"/>
  <c r="K67" i="15"/>
  <c r="K108" i="15"/>
  <c r="K255" i="15"/>
  <c r="K263" i="15"/>
  <c r="K270" i="15"/>
  <c r="K300" i="15"/>
  <c r="K514" i="17" s="1"/>
  <c r="U327" i="15"/>
  <c r="K40" i="15"/>
  <c r="K237" i="15"/>
  <c r="K76" i="15"/>
  <c r="K577" i="17" s="1"/>
  <c r="K306" i="15"/>
  <c r="K382" i="17" s="1"/>
  <c r="K127" i="15"/>
  <c r="K228" i="15"/>
  <c r="N228" i="15" s="1"/>
  <c r="K234" i="15"/>
  <c r="K319" i="15"/>
  <c r="R319" i="15" s="1"/>
  <c r="S319" i="15" s="1"/>
  <c r="K268" i="15"/>
  <c r="K71" i="15"/>
  <c r="K277" i="15"/>
  <c r="K311" i="15"/>
  <c r="K321" i="15"/>
  <c r="R321" i="15" s="1"/>
  <c r="S321" i="15" s="1"/>
  <c r="K80" i="15"/>
  <c r="K426" i="17" s="1"/>
  <c r="K135" i="15"/>
  <c r="N135" i="15" s="1"/>
  <c r="K258" i="15"/>
  <c r="K272" i="15"/>
  <c r="K274" i="15"/>
  <c r="K299" i="15"/>
  <c r="K381" i="17" s="1"/>
  <c r="K313" i="15"/>
  <c r="K329" i="15"/>
  <c r="R329" i="15" s="1"/>
  <c r="S329" i="15" s="1"/>
  <c r="U337" i="15"/>
  <c r="K46" i="15"/>
  <c r="K48" i="15"/>
  <c r="K50" i="15"/>
  <c r="U329" i="15"/>
  <c r="K340" i="15"/>
  <c r="R340" i="15" s="1"/>
  <c r="S340" i="15" s="1"/>
  <c r="K51" i="15"/>
  <c r="K540" i="17"/>
  <c r="K273" i="15"/>
  <c r="K112" i="15"/>
  <c r="K64" i="15"/>
  <c r="N64" i="15" s="1"/>
  <c r="K59" i="15"/>
  <c r="N59" i="15" s="1"/>
  <c r="K58" i="15"/>
  <c r="K53" i="15"/>
  <c r="K42" i="15"/>
  <c r="K41" i="15"/>
  <c r="K36" i="15"/>
  <c r="U27" i="15"/>
  <c r="K24" i="15"/>
  <c r="K21" i="15"/>
  <c r="K18" i="15"/>
  <c r="K17" i="15"/>
  <c r="K8" i="15"/>
  <c r="R145" i="8"/>
  <c r="R593" i="1"/>
  <c r="P147" i="3"/>
  <c r="R154" i="3"/>
  <c r="R178" i="1"/>
  <c r="P139" i="8"/>
  <c r="R150" i="1"/>
  <c r="R120" i="8"/>
  <c r="R429" i="1"/>
  <c r="R34" i="1"/>
  <c r="R709" i="1"/>
  <c r="P105" i="8"/>
  <c r="P90" i="8"/>
  <c r="R962" i="1"/>
  <c r="R97" i="8"/>
  <c r="R426" i="1"/>
  <c r="R83" i="8"/>
  <c r="R69" i="8"/>
  <c r="R505" i="1"/>
  <c r="R366" i="1"/>
  <c r="R591" i="1"/>
  <c r="R851" i="1"/>
  <c r="P56" i="8"/>
  <c r="R427" i="1"/>
  <c r="R504" i="1"/>
  <c r="R365" i="1"/>
  <c r="R666" i="1"/>
  <c r="R147" i="1"/>
  <c r="R847" i="1"/>
  <c r="R508" i="1"/>
  <c r="R42" i="8"/>
  <c r="R35" i="8"/>
  <c r="R926" i="1"/>
  <c r="R784" i="1"/>
  <c r="R589" i="1"/>
  <c r="R850" i="1"/>
  <c r="R430" i="1"/>
  <c r="R27" i="8"/>
  <c r="R226" i="1"/>
  <c r="R915" i="1"/>
  <c r="R783" i="1"/>
  <c r="P19" i="8"/>
  <c r="R298" i="1"/>
  <c r="R708" i="1"/>
  <c r="R146" i="1"/>
  <c r="R362" i="1"/>
  <c r="R588" i="1"/>
  <c r="R782" i="1"/>
  <c r="R13" i="8"/>
  <c r="R7" i="8"/>
  <c r="R890" i="1"/>
  <c r="R507" i="1"/>
  <c r="R153" i="1"/>
  <c r="R187" i="12"/>
  <c r="R196" i="12"/>
  <c r="R184" i="12"/>
  <c r="R90" i="1"/>
  <c r="R181" i="12"/>
  <c r="R161" i="12"/>
  <c r="R386" i="1"/>
  <c r="R526" i="1"/>
  <c r="R145" i="12"/>
  <c r="R607" i="1"/>
  <c r="R153" i="12"/>
  <c r="R385" i="1"/>
  <c r="R138" i="12"/>
  <c r="R525" i="1"/>
  <c r="R387" i="1"/>
  <c r="R173" i="1"/>
  <c r="R122" i="12"/>
  <c r="P128" i="12"/>
  <c r="R104" i="12"/>
  <c r="R527" i="1"/>
  <c r="R907" i="1"/>
  <c r="R106" i="12"/>
  <c r="R918" i="1"/>
  <c r="R906" i="1"/>
  <c r="P90" i="12"/>
  <c r="R74" i="1"/>
  <c r="R320" i="1"/>
  <c r="R97" i="12"/>
  <c r="R979" i="1"/>
  <c r="R443" i="1"/>
  <c r="R321" i="1"/>
  <c r="R82" i="12"/>
  <c r="R765" i="1"/>
  <c r="R77" i="12"/>
  <c r="R522" i="1"/>
  <c r="R764" i="1"/>
  <c r="R72" i="12"/>
  <c r="R322" i="1"/>
  <c r="P68" i="12"/>
  <c r="R841" i="1"/>
  <c r="R57" i="12"/>
  <c r="R319" i="1"/>
  <c r="R909" i="1"/>
  <c r="R681" i="1"/>
  <c r="R836" i="1"/>
  <c r="P27" i="12"/>
  <c r="R167" i="1"/>
  <c r="R444" i="1"/>
  <c r="P26" i="12"/>
  <c r="R763" i="1"/>
  <c r="R381" i="1"/>
  <c r="R524" i="1"/>
  <c r="R13" i="12"/>
  <c r="R241" i="1"/>
  <c r="R975" i="1"/>
  <c r="R36" i="7"/>
  <c r="P42" i="7"/>
  <c r="R45" i="7"/>
  <c r="R361" i="1"/>
  <c r="R145" i="1"/>
  <c r="R99" i="7"/>
  <c r="R969" i="1"/>
  <c r="R156" i="1"/>
  <c r="R371" i="1"/>
  <c r="R85" i="7"/>
  <c r="R87" i="7"/>
  <c r="R297" i="1"/>
  <c r="R747" i="1"/>
  <c r="R905" i="1"/>
  <c r="P81" i="7"/>
  <c r="R424" i="1"/>
  <c r="P73" i="7"/>
  <c r="R214" i="1"/>
  <c r="R74" i="7"/>
  <c r="R520" i="1"/>
  <c r="R766" i="1"/>
  <c r="R164" i="1"/>
  <c r="P50" i="7"/>
  <c r="R60" i="7"/>
  <c r="R900" i="1"/>
  <c r="R62" i="1"/>
  <c r="R295" i="1"/>
  <c r="R422" i="1"/>
  <c r="R494" i="1"/>
  <c r="R79" i="1"/>
  <c r="R9" i="7"/>
  <c r="R363" i="1"/>
  <c r="P12" i="7"/>
  <c r="P14" i="7"/>
  <c r="P991" i="1"/>
  <c r="P63" i="11"/>
  <c r="P146" i="6"/>
  <c r="R141" i="1"/>
  <c r="P190" i="6"/>
  <c r="R263" i="1"/>
  <c r="R182" i="6"/>
  <c r="R162" i="6"/>
  <c r="R167" i="6"/>
  <c r="R93" i="1"/>
  <c r="P93" i="9"/>
  <c r="R742" i="1"/>
  <c r="P160" i="6"/>
  <c r="P131" i="6"/>
  <c r="R265" i="1"/>
  <c r="R169" i="1"/>
  <c r="R357" i="1"/>
  <c r="R884" i="1"/>
  <c r="R817" i="1"/>
  <c r="R209" i="1"/>
  <c r="R419" i="1"/>
  <c r="P124" i="6"/>
  <c r="R118" i="6"/>
  <c r="R61" i="6"/>
  <c r="R659" i="1"/>
  <c r="R743" i="1"/>
  <c r="P90" i="6"/>
  <c r="R290" i="1"/>
  <c r="R96" i="6"/>
  <c r="R202" i="1"/>
  <c r="R501" i="1"/>
  <c r="R585" i="1"/>
  <c r="R816" i="1"/>
  <c r="R106" i="6"/>
  <c r="P108" i="6"/>
  <c r="P75" i="6"/>
  <c r="R79" i="6"/>
  <c r="R584" i="1"/>
  <c r="R739" i="1"/>
  <c r="R445" i="1"/>
  <c r="R814" i="1"/>
  <c r="R355" i="1"/>
  <c r="R812" i="1"/>
  <c r="R54" i="6"/>
  <c r="R289" i="1"/>
  <c r="R38" i="6"/>
  <c r="R740" i="1"/>
  <c r="R203" i="1"/>
  <c r="R25" i="6"/>
  <c r="R132" i="1"/>
  <c r="R303" i="1"/>
  <c r="R420" i="1"/>
  <c r="R737" i="1"/>
  <c r="R886" i="1"/>
  <c r="P11" i="6"/>
  <c r="R191" i="4"/>
  <c r="R110" i="1"/>
  <c r="P177" i="4"/>
  <c r="R732" i="1"/>
  <c r="R215" i="1"/>
  <c r="R143" i="1"/>
  <c r="R197" i="1"/>
  <c r="P153" i="4"/>
  <c r="P150" i="4"/>
  <c r="R121" i="1"/>
  <c r="R139" i="4"/>
  <c r="R803" i="1"/>
  <c r="R347" i="1"/>
  <c r="R120" i="4"/>
  <c r="R124" i="4"/>
  <c r="R279" i="1"/>
  <c r="R492" i="1"/>
  <c r="R872" i="1"/>
  <c r="R344" i="1"/>
  <c r="R648" i="1"/>
  <c r="R115" i="4"/>
  <c r="R201" i="1"/>
  <c r="R112" i="4"/>
  <c r="R49" i="1"/>
  <c r="P49" i="4"/>
  <c r="R413" i="1"/>
  <c r="R726" i="1"/>
  <c r="R275" i="1"/>
  <c r="R54" i="4"/>
  <c r="R95" i="4"/>
  <c r="R575" i="1"/>
  <c r="R947" i="1"/>
  <c r="R229" i="1"/>
  <c r="R346" i="1"/>
  <c r="R77" i="4"/>
  <c r="R343" i="1"/>
  <c r="P83" i="4"/>
  <c r="R802" i="1"/>
  <c r="R946" i="1"/>
  <c r="R277" i="1"/>
  <c r="R873" i="1"/>
  <c r="P68" i="4"/>
  <c r="R647" i="1"/>
  <c r="R871" i="1"/>
  <c r="R50" i="1"/>
  <c r="R195" i="1"/>
  <c r="R116" i="1"/>
  <c r="R194" i="1"/>
  <c r="R651" i="1"/>
  <c r="R125" i="1"/>
  <c r="R41" i="4"/>
  <c r="R730" i="1"/>
  <c r="R922" i="1"/>
  <c r="R944" i="1"/>
  <c r="R489" i="1"/>
  <c r="R646" i="1"/>
  <c r="R21" i="4"/>
  <c r="R869" i="1"/>
  <c r="R576" i="1"/>
  <c r="R12" i="4"/>
  <c r="P16" i="4"/>
  <c r="R267" i="1"/>
  <c r="R9" i="3"/>
  <c r="R863" i="1"/>
  <c r="R337" i="1"/>
  <c r="P53" i="3"/>
  <c r="R722" i="1"/>
  <c r="R976" i="1"/>
  <c r="R48" i="3"/>
  <c r="P4" i="3"/>
  <c r="R184" i="1"/>
  <c r="R485" i="1"/>
  <c r="R144" i="1"/>
  <c r="R92" i="1"/>
  <c r="R112" i="1"/>
  <c r="R572" i="1"/>
  <c r="P98" i="7"/>
  <c r="R177" i="3"/>
  <c r="R176" i="3"/>
  <c r="P159" i="3"/>
  <c r="P168" i="3"/>
  <c r="R943" i="1"/>
  <c r="S663" i="1"/>
  <c r="R797" i="1"/>
  <c r="S868" i="1"/>
  <c r="R134" i="3"/>
  <c r="R942" i="1"/>
  <c r="R190" i="1"/>
  <c r="R136" i="3"/>
  <c r="R174" i="1"/>
  <c r="R109" i="1"/>
  <c r="R665" i="1"/>
  <c r="R188" i="1"/>
  <c r="R26" i="1"/>
  <c r="P110" i="3"/>
  <c r="R786" i="1"/>
  <c r="R407" i="1"/>
  <c r="R108" i="1"/>
  <c r="R44" i="1"/>
  <c r="R328" i="1"/>
  <c r="R865" i="1"/>
  <c r="R92" i="3"/>
  <c r="R642" i="1"/>
  <c r="R640" i="1"/>
  <c r="R889" i="1"/>
  <c r="R795" i="1"/>
  <c r="R338" i="1"/>
  <c r="R571" i="1"/>
  <c r="R940" i="1"/>
  <c r="R34" i="3"/>
  <c r="R268" i="1"/>
  <c r="R40" i="3"/>
  <c r="R186" i="1"/>
  <c r="R721" i="1"/>
  <c r="R179" i="1"/>
  <c r="R20" i="3"/>
  <c r="R341" i="1"/>
  <c r="P81" i="3"/>
  <c r="R796" i="1"/>
  <c r="R941" i="1"/>
  <c r="R188" i="3"/>
  <c r="R639" i="1"/>
  <c r="R568" i="1"/>
  <c r="R479" i="1"/>
  <c r="P76" i="3"/>
  <c r="R406" i="1"/>
  <c r="R641" i="1"/>
  <c r="R852" i="1"/>
  <c r="R193" i="3"/>
  <c r="R644" i="1"/>
  <c r="R272" i="1"/>
  <c r="R793" i="1"/>
  <c r="R269" i="1"/>
  <c r="R336" i="1"/>
  <c r="R938" i="1"/>
  <c r="R185" i="1"/>
  <c r="R570" i="1"/>
  <c r="R864" i="1"/>
  <c r="R43" i="1"/>
  <c r="R725" i="1"/>
  <c r="R81" i="3"/>
  <c r="R108" i="6"/>
  <c r="R921" i="1"/>
  <c r="P19" i="6"/>
  <c r="R90" i="12"/>
  <c r="R45" i="1"/>
  <c r="R11" i="6"/>
  <c r="R887" i="1"/>
  <c r="R84" i="1"/>
  <c r="R210" i="1"/>
  <c r="R80" i="1"/>
  <c r="R128" i="12"/>
  <c r="P101" i="7"/>
  <c r="R400" i="1"/>
  <c r="R124" i="6"/>
  <c r="R142" i="1"/>
  <c r="P27" i="8"/>
  <c r="R187" i="1"/>
  <c r="P191" i="4"/>
  <c r="R37" i="1"/>
  <c r="R90" i="6"/>
  <c r="R364" i="1"/>
  <c r="R147" i="3"/>
  <c r="R249" i="1"/>
  <c r="R139" i="8"/>
  <c r="P104" i="7"/>
  <c r="R963" i="1"/>
  <c r="R90" i="8"/>
  <c r="P120" i="8"/>
  <c r="P34" i="3"/>
  <c r="P20" i="3"/>
  <c r="R53" i="3"/>
  <c r="R418" i="1"/>
  <c r="P97" i="7"/>
  <c r="R42" i="7"/>
  <c r="R56" i="8"/>
  <c r="R799" i="1"/>
  <c r="R168" i="3"/>
  <c r="R953" i="1"/>
  <c r="P99" i="7"/>
  <c r="P82" i="12"/>
  <c r="R842" i="1"/>
  <c r="R102" i="1"/>
  <c r="R925" i="1"/>
  <c r="R211" i="1"/>
  <c r="P193" i="3"/>
  <c r="R649" i="1"/>
  <c r="R49" i="4"/>
  <c r="P95" i="7"/>
  <c r="R244" i="1"/>
  <c r="P96" i="7"/>
  <c r="R283" i="1"/>
  <c r="P7" i="6"/>
  <c r="R7" i="6"/>
  <c r="R313" i="1"/>
  <c r="P154" i="3"/>
  <c r="P134" i="3"/>
  <c r="R196" i="1"/>
  <c r="R83" i="1"/>
  <c r="R30" i="7"/>
  <c r="P30" i="7"/>
  <c r="P182" i="4"/>
  <c r="R182" i="4"/>
  <c r="P34" i="6"/>
  <c r="R34" i="6"/>
  <c r="R159" i="3"/>
  <c r="R409" i="1"/>
  <c r="R316" i="1"/>
  <c r="R259" i="1"/>
  <c r="P120" i="4"/>
  <c r="R52" i="1"/>
  <c r="R557" i="1"/>
  <c r="P48" i="6"/>
  <c r="R48" i="6"/>
  <c r="P34" i="12"/>
  <c r="R34" i="12"/>
  <c r="R728" i="1"/>
  <c r="R882" i="1"/>
  <c r="P181" i="12"/>
  <c r="R105" i="8"/>
  <c r="P145" i="8"/>
  <c r="R502" i="1"/>
  <c r="P79" i="6"/>
  <c r="R885" i="1"/>
  <c r="R583" i="1"/>
  <c r="R956" i="1"/>
  <c r="R388" i="1"/>
  <c r="P13" i="8"/>
  <c r="R27" i="12"/>
  <c r="R977" i="1"/>
  <c r="P24" i="3"/>
  <c r="R24" i="3"/>
  <c r="R408" i="1"/>
  <c r="R110" i="3"/>
  <c r="R293" i="1"/>
  <c r="R177" i="4"/>
  <c r="R567" i="1"/>
  <c r="R794" i="1"/>
  <c r="R76" i="3"/>
  <c r="R119" i="3"/>
  <c r="R569" i="1"/>
  <c r="P40" i="3"/>
  <c r="R939" i="1"/>
  <c r="R258" i="1"/>
  <c r="R410" i="1"/>
  <c r="R948" i="1"/>
  <c r="R68" i="4"/>
  <c r="P77" i="4"/>
  <c r="R278" i="1"/>
  <c r="R723" i="1"/>
  <c r="R339" i="1"/>
  <c r="R798" i="1"/>
  <c r="R342" i="1"/>
  <c r="P41" i="4"/>
  <c r="R83" i="4"/>
  <c r="R53" i="1"/>
  <c r="R192" i="1"/>
  <c r="R180" i="1"/>
  <c r="R204" i="1"/>
  <c r="R874" i="1"/>
  <c r="R854" i="1"/>
  <c r="R883" i="1"/>
  <c r="R75" i="6"/>
  <c r="R208" i="1"/>
  <c r="R500" i="1"/>
  <c r="R160" i="6"/>
  <c r="P20" i="9"/>
  <c r="P162" i="6"/>
  <c r="R146" i="6"/>
  <c r="R236" i="1"/>
  <c r="P85" i="7"/>
  <c r="R587" i="1"/>
  <c r="R447" i="1"/>
  <c r="R839" i="1"/>
  <c r="R781" i="1"/>
  <c r="R87" i="1"/>
  <c r="R292" i="1"/>
  <c r="P182" i="6"/>
  <c r="R934" i="1"/>
  <c r="R441" i="1"/>
  <c r="R608" i="1"/>
  <c r="R99" i="1"/>
  <c r="P137" i="11"/>
  <c r="R182" i="1"/>
  <c r="R25" i="1"/>
  <c r="R582" i="1"/>
  <c r="P54" i="6"/>
  <c r="R356" i="1"/>
  <c r="R12" i="7"/>
  <c r="P60" i="7"/>
  <c r="R835" i="1"/>
  <c r="P40" i="12"/>
  <c r="R40" i="12"/>
  <c r="R88" i="1"/>
  <c r="R658" i="1"/>
  <c r="R248" i="1"/>
  <c r="R300" i="1"/>
  <c r="R881" i="1"/>
  <c r="R957" i="1"/>
  <c r="R207" i="1"/>
  <c r="R991" i="1"/>
  <c r="R521" i="1"/>
  <c r="R384" i="1"/>
  <c r="R493" i="1"/>
  <c r="R815" i="1"/>
  <c r="R813" i="1"/>
  <c r="R660" i="1"/>
  <c r="R480" i="1"/>
  <c r="P106" i="6"/>
  <c r="R190" i="6"/>
  <c r="R14" i="7"/>
  <c r="R684" i="1"/>
  <c r="R170" i="1"/>
  <c r="P104" i="12"/>
  <c r="R927" i="1"/>
  <c r="P103" i="8"/>
  <c r="R849" i="1"/>
  <c r="P97" i="12"/>
  <c r="P106" i="12"/>
  <c r="P122" i="12"/>
  <c r="R848" i="1"/>
  <c r="R428" i="1"/>
  <c r="R867" i="1"/>
  <c r="R405" i="1"/>
  <c r="P48" i="3"/>
  <c r="R65" i="1"/>
  <c r="P94" i="3"/>
  <c r="R94" i="3"/>
  <c r="R12" i="1"/>
  <c r="R27" i="1"/>
  <c r="R270" i="1"/>
  <c r="P67" i="3"/>
  <c r="R67" i="3"/>
  <c r="R340" i="1"/>
  <c r="R486" i="1"/>
  <c r="P21" i="4"/>
  <c r="R573" i="1"/>
  <c r="R411" i="1"/>
  <c r="R412" i="1"/>
  <c r="R586" i="1"/>
  <c r="R28" i="1"/>
  <c r="P177" i="3"/>
  <c r="P176" i="3"/>
  <c r="R16" i="4"/>
  <c r="R727" i="1"/>
  <c r="R801" i="1"/>
  <c r="R276" i="1"/>
  <c r="R345" i="1"/>
  <c r="R330" i="1"/>
  <c r="R731" i="1"/>
  <c r="R650" i="1"/>
  <c r="R122" i="1"/>
  <c r="R150" i="4"/>
  <c r="R14" i="1"/>
  <c r="P95" i="4"/>
  <c r="P54" i="4"/>
  <c r="P124" i="4"/>
  <c r="R958" i="1"/>
  <c r="R561" i="1"/>
  <c r="R354" i="1"/>
  <c r="R299" i="1"/>
  <c r="R359" i="1"/>
  <c r="P175" i="6"/>
  <c r="R175" i="6"/>
  <c r="P139" i="4"/>
  <c r="R123" i="1"/>
  <c r="R153" i="4"/>
  <c r="R955" i="1"/>
  <c r="R499" i="1"/>
  <c r="P115" i="4"/>
  <c r="R875" i="1"/>
  <c r="R67" i="6"/>
  <c r="P67" i="6"/>
  <c r="R423" i="1"/>
  <c r="R577" i="1"/>
  <c r="R358" i="1"/>
  <c r="R139" i="6"/>
  <c r="P139" i="6"/>
  <c r="R980" i="1"/>
  <c r="P25" i="6"/>
  <c r="P38" i="6"/>
  <c r="R960" i="1"/>
  <c r="R664" i="1"/>
  <c r="P70" i="7"/>
  <c r="R70" i="7"/>
  <c r="R331" i="1"/>
  <c r="R50" i="7"/>
  <c r="R604" i="1"/>
  <c r="R903" i="1"/>
  <c r="R317" i="1"/>
  <c r="R682" i="1"/>
  <c r="R73" i="7"/>
  <c r="R81" i="7"/>
  <c r="R768" i="1"/>
  <c r="R442" i="1"/>
  <c r="P61" i="11"/>
  <c r="R294" i="1"/>
  <c r="P9" i="7"/>
  <c r="R601" i="1"/>
  <c r="R596" i="1"/>
  <c r="P36" i="7"/>
  <c r="P45" i="7"/>
  <c r="P167" i="6"/>
  <c r="P87" i="7"/>
  <c r="R54" i="12"/>
  <c r="P54" i="12"/>
  <c r="R382" i="1"/>
  <c r="R26" i="12"/>
  <c r="R446" i="1"/>
  <c r="R68" i="12"/>
  <c r="P72" i="12"/>
  <c r="P77" i="12"/>
  <c r="R523" i="1"/>
  <c r="P138" i="12"/>
  <c r="P145" i="12"/>
  <c r="P153" i="12"/>
  <c r="P57" i="12"/>
  <c r="R167" i="12"/>
  <c r="P167" i="12"/>
  <c r="R86" i="1"/>
  <c r="R683" i="1"/>
  <c r="P161" i="12"/>
  <c r="R911" i="1"/>
  <c r="R159" i="1"/>
  <c r="P184" i="12"/>
  <c r="P187" i="12"/>
  <c r="P196" i="12"/>
  <c r="R711" i="1"/>
  <c r="R153" i="8"/>
  <c r="P153" i="8"/>
  <c r="P35" i="8"/>
  <c r="P42" i="8"/>
  <c r="R785" i="1"/>
  <c r="R218" i="1"/>
  <c r="R592" i="1"/>
  <c r="R111" i="8"/>
  <c r="P111" i="8"/>
  <c r="R367" i="1"/>
  <c r="R916" i="1"/>
  <c r="P69" i="8"/>
  <c r="P97" i="8"/>
  <c r="R643" i="1"/>
  <c r="P9" i="3"/>
  <c r="K29" i="15"/>
  <c r="K45" i="15"/>
  <c r="K66" i="15"/>
  <c r="K75" i="15"/>
  <c r="K483" i="17" s="1"/>
  <c r="K87" i="15"/>
  <c r="K199" i="15"/>
  <c r="K414" i="17" s="1"/>
  <c r="K20" i="15"/>
  <c r="K22" i="15"/>
  <c r="T22" i="15" s="1"/>
  <c r="K25" i="15"/>
  <c r="K44" i="15"/>
  <c r="K70" i="15"/>
  <c r="K124" i="15"/>
  <c r="N124" i="15" s="1"/>
  <c r="K204" i="15"/>
  <c r="N204" i="15" s="1"/>
  <c r="K293" i="15"/>
  <c r="K295" i="15"/>
  <c r="K207" i="15"/>
  <c r="K95" i="15"/>
  <c r="K389" i="17" s="1"/>
  <c r="K208" i="15"/>
  <c r="K262" i="15"/>
  <c r="N262" i="15" s="1"/>
  <c r="K289" i="15"/>
  <c r="K278" i="15"/>
  <c r="K137" i="15"/>
  <c r="K429" i="17" s="1"/>
  <c r="U325" i="15"/>
  <c r="K325" i="15"/>
  <c r="R325" i="15" s="1"/>
  <c r="S325" i="15" s="1"/>
  <c r="K33" i="15"/>
  <c r="K57" i="15"/>
  <c r="N57" i="15" s="1"/>
  <c r="K81" i="15"/>
  <c r="K227" i="15"/>
  <c r="N227" i="15" s="1"/>
  <c r="K238" i="15"/>
  <c r="K109" i="15"/>
  <c r="K235" i="15"/>
  <c r="N235" i="15" s="1"/>
  <c r="U331" i="15"/>
  <c r="K331" i="15"/>
  <c r="R331" i="15" s="1"/>
  <c r="S331" i="15" s="1"/>
  <c r="K72" i="15"/>
  <c r="K74" i="15"/>
  <c r="K85" i="15"/>
  <c r="K351" i="17" s="1"/>
  <c r="K99" i="15"/>
  <c r="K28" i="17" s="1"/>
  <c r="K220" i="15"/>
  <c r="K281" i="15"/>
  <c r="K513" i="17" s="1"/>
  <c r="K103" i="15"/>
  <c r="K114" i="15"/>
  <c r="K141" i="15"/>
  <c r="K154" i="15"/>
  <c r="K206" i="15"/>
  <c r="K215" i="15"/>
  <c r="K224" i="15"/>
  <c r="N224" i="15" s="1"/>
  <c r="K225" i="15"/>
  <c r="K296" i="15"/>
  <c r="K533" i="17" s="1"/>
  <c r="U335" i="15"/>
  <c r="K335" i="15"/>
  <c r="R335" i="15" s="1"/>
  <c r="S335" i="15" s="1"/>
  <c r="K259" i="15"/>
  <c r="K269" i="15"/>
  <c r="K275" i="15"/>
  <c r="K302" i="15"/>
  <c r="K458" i="17" s="1"/>
  <c r="K78" i="15"/>
  <c r="K132" i="15"/>
  <c r="K142" i="15"/>
  <c r="N142" i="15" s="1"/>
  <c r="K200" i="15"/>
  <c r="K261" i="15"/>
  <c r="N261" i="15" s="1"/>
  <c r="U341" i="15"/>
  <c r="K341" i="15"/>
  <c r="R341" i="15" s="1"/>
  <c r="S341" i="15" s="1"/>
  <c r="K113" i="15"/>
  <c r="K560" i="17" s="1"/>
  <c r="K123" i="15"/>
  <c r="N123" i="15" s="1"/>
  <c r="K283" i="15"/>
  <c r="K607" i="17" s="1"/>
  <c r="K285" i="15"/>
  <c r="K315" i="15"/>
  <c r="U339" i="15"/>
  <c r="K344" i="15"/>
  <c r="R344" i="15" s="1"/>
  <c r="S344" i="15" s="1"/>
  <c r="K323" i="15"/>
  <c r="R323" i="15" s="1"/>
  <c r="S323" i="15" s="1"/>
  <c r="K333" i="15"/>
  <c r="R333" i="15" s="1"/>
  <c r="S333" i="15" s="1"/>
  <c r="U321" i="15"/>
  <c r="U323" i="15"/>
  <c r="U333" i="15"/>
  <c r="K336" i="15"/>
  <c r="R336" i="15" s="1"/>
  <c r="S336" i="15" s="1"/>
  <c r="K343" i="15"/>
  <c r="R343" i="15" s="1"/>
  <c r="S343" i="15" s="1"/>
  <c r="K239" i="15"/>
  <c r="K244" i="15"/>
  <c r="K267" i="15"/>
  <c r="N267" i="15" s="1"/>
  <c r="K271" i="15"/>
  <c r="N271" i="15" s="1"/>
  <c r="K287" i="15"/>
  <c r="N287" i="15" s="1"/>
  <c r="K292" i="15"/>
  <c r="K419" i="17" s="1"/>
  <c r="K309" i="15"/>
  <c r="K571" i="17" s="1"/>
  <c r="K43" i="15"/>
  <c r="K60" i="15"/>
  <c r="N60" i="15" s="1"/>
  <c r="K65" i="15"/>
  <c r="K6" i="15"/>
  <c r="K14" i="15"/>
  <c r="K28" i="15"/>
  <c r="K5" i="15"/>
  <c r="K9" i="15"/>
  <c r="K16" i="15"/>
  <c r="K32" i="15"/>
  <c r="K73" i="15"/>
  <c r="K47" i="15"/>
  <c r="K39" i="15"/>
  <c r="K52" i="15"/>
  <c r="K69" i="15"/>
  <c r="K56" i="15"/>
  <c r="K77" i="15"/>
  <c r="K388" i="17" s="1"/>
  <c r="K97" i="15"/>
  <c r="K92" i="15"/>
  <c r="K102" i="15"/>
  <c r="K522" i="17" s="1"/>
  <c r="K148" i="15"/>
  <c r="N148" i="15" s="1"/>
  <c r="K91" i="15"/>
  <c r="K370" i="17" s="1"/>
  <c r="K93" i="15"/>
  <c r="T93" i="15" s="1"/>
  <c r="K98" i="15"/>
  <c r="R98" i="15" s="1"/>
  <c r="S98" i="15" s="1"/>
  <c r="U98" i="15"/>
  <c r="K105" i="15"/>
  <c r="K579" i="17" s="1"/>
  <c r="K88" i="15"/>
  <c r="T88" i="15" s="1"/>
  <c r="K90" i="15"/>
  <c r="K597" i="17" s="1"/>
  <c r="K110" i="15"/>
  <c r="K101" i="15"/>
  <c r="K446" i="17" s="1"/>
  <c r="K94" i="15"/>
  <c r="K465" i="17" s="1"/>
  <c r="K106" i="15"/>
  <c r="K96" i="15"/>
  <c r="K100" i="15"/>
  <c r="K408" i="17" s="1"/>
  <c r="K149" i="15"/>
  <c r="K150" i="15"/>
  <c r="K487" i="17" s="1"/>
  <c r="K152" i="15"/>
  <c r="K153" i="15"/>
  <c r="K581" i="17" s="1"/>
  <c r="K197" i="15"/>
  <c r="T197" i="15" s="1"/>
  <c r="K209" i="15"/>
  <c r="K201" i="15"/>
  <c r="K565" i="17" s="1"/>
  <c r="K221" i="15"/>
  <c r="K236" i="15"/>
  <c r="K247" i="15"/>
  <c r="K284" i="15"/>
  <c r="K223" i="15"/>
  <c r="K210" i="15"/>
  <c r="K219" i="15"/>
  <c r="N219" i="15" s="1"/>
  <c r="K226" i="15"/>
  <c r="N226" i="15" s="1"/>
  <c r="K310" i="15"/>
  <c r="N310" i="15" s="1"/>
  <c r="K243" i="15"/>
  <c r="K256" i="15"/>
  <c r="K260" i="15"/>
  <c r="T260" i="15" s="1"/>
  <c r="K279" i="15"/>
  <c r="K288" i="15"/>
  <c r="N288" i="15" s="1"/>
  <c r="K297" i="15"/>
  <c r="K551" i="17" s="1"/>
  <c r="K286" i="15"/>
  <c r="K438" i="17" s="1"/>
  <c r="K301" i="15"/>
  <c r="K420" i="17" s="1"/>
  <c r="K290" i="15"/>
  <c r="K305" i="15"/>
  <c r="K282" i="15"/>
  <c r="K475" i="17" s="1"/>
  <c r="K294" i="15"/>
  <c r="K308" i="15"/>
  <c r="K496" i="17" s="1"/>
  <c r="U318" i="15"/>
  <c r="K318" i="15"/>
  <c r="R318" i="15" s="1"/>
  <c r="S318" i="15" s="1"/>
  <c r="U330" i="15"/>
  <c r="K330" i="15"/>
  <c r="R330" i="15" s="1"/>
  <c r="S330" i="15" s="1"/>
  <c r="K316" i="15"/>
  <c r="U322" i="15"/>
  <c r="K322" i="15"/>
  <c r="R322" i="15" s="1"/>
  <c r="S322" i="15" s="1"/>
  <c r="U326" i="15"/>
  <c r="K326" i="15"/>
  <c r="R326" i="15" s="1"/>
  <c r="S326" i="15" s="1"/>
  <c r="U342" i="15"/>
  <c r="K342" i="15"/>
  <c r="R342" i="15" s="1"/>
  <c r="S342" i="15" s="1"/>
  <c r="K314" i="15"/>
  <c r="K477" i="17" s="1"/>
  <c r="U338" i="15"/>
  <c r="K338" i="15"/>
  <c r="R338" i="15" s="1"/>
  <c r="S338" i="15" s="1"/>
  <c r="K312" i="15"/>
  <c r="K590" i="17" s="1"/>
  <c r="U334" i="15"/>
  <c r="K334" i="15"/>
  <c r="R334" i="15" s="1"/>
  <c r="S334" i="15" s="1"/>
  <c r="U320" i="15"/>
  <c r="U324" i="15"/>
  <c r="U328" i="15"/>
  <c r="U332" i="15"/>
  <c r="U336" i="15"/>
  <c r="U344" i="15"/>
  <c r="P92" i="3"/>
  <c r="P122" i="3"/>
  <c r="R487" i="1"/>
  <c r="R114" i="3"/>
  <c r="P114" i="3"/>
  <c r="P93" i="7"/>
  <c r="P188" i="3"/>
  <c r="R724" i="1"/>
  <c r="R62" i="3"/>
  <c r="P62" i="3"/>
  <c r="R111" i="1"/>
  <c r="R645" i="1"/>
  <c r="R800" i="1"/>
  <c r="R945" i="1"/>
  <c r="R870" i="1"/>
  <c r="R29" i="1"/>
  <c r="R118" i="1"/>
  <c r="R949" i="1"/>
  <c r="P103" i="7"/>
  <c r="R47" i="1"/>
  <c r="R193" i="1"/>
  <c r="P22" i="4"/>
  <c r="R304" i="1"/>
  <c r="R348" i="1"/>
  <c r="R414" i="1"/>
  <c r="R491" i="1"/>
  <c r="R282" i="1"/>
  <c r="R25" i="4"/>
  <c r="P25" i="4"/>
  <c r="R490" i="1"/>
  <c r="R574" i="1"/>
  <c r="P62" i="11"/>
  <c r="P136" i="3"/>
  <c r="R119" i="1"/>
  <c r="R280" i="1"/>
  <c r="R738" i="1"/>
  <c r="R729" i="1"/>
  <c r="R256" i="1"/>
  <c r="R661" i="1"/>
  <c r="R257" i="1"/>
  <c r="R961" i="1"/>
  <c r="P12" i="4"/>
  <c r="R133" i="1"/>
  <c r="R805" i="1"/>
  <c r="R15" i="1"/>
  <c r="R811" i="1"/>
  <c r="R101" i="1"/>
  <c r="R166" i="4"/>
  <c r="P166" i="4"/>
  <c r="R657" i="1"/>
  <c r="R206" i="1"/>
  <c r="R85" i="1"/>
  <c r="R213" i="1"/>
  <c r="R978" i="1"/>
  <c r="P188" i="6"/>
  <c r="R137" i="1"/>
  <c r="R212" i="1"/>
  <c r="P112" i="4"/>
  <c r="P35" i="12"/>
  <c r="R954" i="1"/>
  <c r="R741" i="1"/>
  <c r="R888" i="1"/>
  <c r="P128" i="11"/>
  <c r="R433" i="1"/>
  <c r="P96" i="6"/>
  <c r="P61" i="6"/>
  <c r="P118" i="6"/>
  <c r="R151" i="6"/>
  <c r="P151" i="6"/>
  <c r="R744" i="1"/>
  <c r="R31" i="7"/>
  <c r="P31" i="7"/>
  <c r="R360" i="1"/>
  <c r="R838" i="1"/>
  <c r="R318" i="1"/>
  <c r="P104" i="11"/>
  <c r="P74" i="7"/>
  <c r="R910" i="1"/>
  <c r="R44" i="7"/>
  <c r="P44" i="7"/>
  <c r="R6" i="12"/>
  <c r="P6" i="12"/>
  <c r="R762" i="1"/>
  <c r="R240" i="1"/>
  <c r="R242" i="1"/>
  <c r="P13" i="12"/>
  <c r="R383" i="1"/>
  <c r="R606" i="1"/>
  <c r="R133" i="12"/>
  <c r="P133" i="12"/>
  <c r="R840" i="1"/>
  <c r="R506" i="1"/>
  <c r="R712" i="1"/>
  <c r="R590" i="1"/>
  <c r="P47" i="8"/>
  <c r="R425" i="1"/>
  <c r="R62" i="8"/>
  <c r="P62" i="8"/>
  <c r="P75" i="8"/>
  <c r="P83" i="8"/>
  <c r="P7" i="8"/>
  <c r="R132" i="8"/>
  <c r="P132" i="8"/>
  <c r="R220" i="1"/>
  <c r="R509" i="1"/>
  <c r="R125" i="8"/>
  <c r="P125" i="8"/>
  <c r="N410" i="17" l="1"/>
  <c r="N561" i="17"/>
  <c r="P135" i="15"/>
  <c r="N164" i="17"/>
  <c r="N183" i="17"/>
  <c r="P143" i="15"/>
  <c r="N145" i="17"/>
  <c r="N126" i="17"/>
  <c r="P142" i="15"/>
  <c r="K391" i="17"/>
  <c r="N132" i="15"/>
  <c r="K505" i="17"/>
  <c r="N127" i="15"/>
  <c r="N69" i="17"/>
  <c r="N278" i="17"/>
  <c r="P148" i="15"/>
  <c r="N220" i="17"/>
  <c r="N12" i="17"/>
  <c r="P123" i="15"/>
  <c r="N468" i="17"/>
  <c r="N430" i="17"/>
  <c r="P146" i="15"/>
  <c r="N411" i="17"/>
  <c r="N31" i="17"/>
  <c r="P145" i="15"/>
  <c r="K578" i="17"/>
  <c r="N97" i="15"/>
  <c r="N87" i="17"/>
  <c r="N30" i="17"/>
  <c r="P124" i="15"/>
  <c r="K506" i="17"/>
  <c r="N154" i="15"/>
  <c r="R154" i="15" s="1"/>
  <c r="R506" i="17" s="1"/>
  <c r="K476" i="17"/>
  <c r="N290" i="15"/>
  <c r="N20" i="17"/>
  <c r="N172" i="17"/>
  <c r="P288" i="15"/>
  <c r="N134" i="17"/>
  <c r="N305" i="17"/>
  <c r="P287" i="15"/>
  <c r="N211" i="17"/>
  <c r="N230" i="17"/>
  <c r="P304" i="15"/>
  <c r="K534" i="17"/>
  <c r="N315" i="15"/>
  <c r="K552" i="17"/>
  <c r="N316" i="15"/>
  <c r="R316" i="15" s="1"/>
  <c r="R552" i="17" s="1"/>
  <c r="N268" i="17"/>
  <c r="N287" i="17"/>
  <c r="P310" i="15"/>
  <c r="K515" i="17"/>
  <c r="N311" i="15"/>
  <c r="K399" i="17"/>
  <c r="N275" i="15"/>
  <c r="T275" i="15"/>
  <c r="K550" i="17"/>
  <c r="N280" i="15"/>
  <c r="T280" i="15"/>
  <c r="K380" i="17"/>
  <c r="N279" i="15"/>
  <c r="R279" i="15" s="1"/>
  <c r="T279" i="15"/>
  <c r="T272" i="15"/>
  <c r="N284" i="15"/>
  <c r="T284" i="15"/>
  <c r="K456" i="17"/>
  <c r="N269" i="15"/>
  <c r="R269" i="15" s="1"/>
  <c r="U269" i="15" s="1"/>
  <c r="N19" i="17"/>
  <c r="N266" i="17"/>
  <c r="P271" i="15"/>
  <c r="K569" i="17"/>
  <c r="T278" i="15"/>
  <c r="T270" i="15"/>
  <c r="T247" i="15"/>
  <c r="T17" i="17" s="1"/>
  <c r="N247" i="15"/>
  <c r="R247" i="15" s="1"/>
  <c r="N529" i="17"/>
  <c r="N547" i="17"/>
  <c r="P227" i="15"/>
  <c r="N568" i="17"/>
  <c r="N417" i="17"/>
  <c r="P267" i="15"/>
  <c r="N396" i="17"/>
  <c r="N73" i="17"/>
  <c r="P228" i="15"/>
  <c r="N93" i="17"/>
  <c r="N36" i="17"/>
  <c r="P241" i="15"/>
  <c r="N472" i="17"/>
  <c r="N604" i="17"/>
  <c r="P224" i="15"/>
  <c r="N284" i="17"/>
  <c r="N246" i="17"/>
  <c r="P262" i="15"/>
  <c r="N130" i="17"/>
  <c r="N320" i="17"/>
  <c r="P218" i="15"/>
  <c r="N510" i="17"/>
  <c r="N54" i="17"/>
  <c r="P226" i="15"/>
  <c r="N377" i="17"/>
  <c r="N206" i="17"/>
  <c r="P219" i="15"/>
  <c r="N189" i="17"/>
  <c r="N132" i="17"/>
  <c r="P264" i="15"/>
  <c r="N587" i="17"/>
  <c r="N512" i="17"/>
  <c r="P261" i="15"/>
  <c r="T259" i="15"/>
  <c r="T18" i="17" s="1"/>
  <c r="N259" i="15"/>
  <c r="N530" i="17"/>
  <c r="N131" i="17"/>
  <c r="P235" i="15"/>
  <c r="U222" i="15"/>
  <c r="U491" i="17" s="1"/>
  <c r="T256" i="15"/>
  <c r="T258" i="15"/>
  <c r="T267" i="15"/>
  <c r="T531" i="17"/>
  <c r="T37" i="17"/>
  <c r="T262" i="15"/>
  <c r="T255" i="15"/>
  <c r="T261" i="15"/>
  <c r="T436" i="17"/>
  <c r="T170" i="17"/>
  <c r="T264" i="15"/>
  <c r="AN230" i="22"/>
  <c r="T17" i="7"/>
  <c r="T88" i="2"/>
  <c r="T19" i="7"/>
  <c r="K435" i="17"/>
  <c r="T244" i="15"/>
  <c r="T239" i="15"/>
  <c r="K567" i="17"/>
  <c r="T245" i="15"/>
  <c r="K548" i="17"/>
  <c r="T242" i="15"/>
  <c r="K530" i="17"/>
  <c r="K586" i="17"/>
  <c r="T237" i="15"/>
  <c r="K605" i="17"/>
  <c r="T240" i="15"/>
  <c r="T241" i="15"/>
  <c r="K473" i="17"/>
  <c r="T238" i="15"/>
  <c r="T243" i="15"/>
  <c r="U991" i="1"/>
  <c r="T218" i="15"/>
  <c r="T223" i="15"/>
  <c r="T217" i="15"/>
  <c r="T226" i="15"/>
  <c r="T224" i="15"/>
  <c r="T227" i="15"/>
  <c r="T225" i="15"/>
  <c r="T453" i="17"/>
  <c r="T491" i="17"/>
  <c r="K510" i="17"/>
  <c r="K566" i="17"/>
  <c r="K377" i="17"/>
  <c r="K396" i="17"/>
  <c r="K415" i="17"/>
  <c r="U980" i="1"/>
  <c r="T209" i="15"/>
  <c r="T528" i="17" s="1"/>
  <c r="T208" i="15"/>
  <c r="T224" i="17" s="1"/>
  <c r="N206" i="15"/>
  <c r="N207" i="15"/>
  <c r="K357" i="17"/>
  <c r="N202" i="15"/>
  <c r="R202" i="15" s="1"/>
  <c r="R357" i="17" s="1"/>
  <c r="K509" i="17"/>
  <c r="N471" i="17"/>
  <c r="N167" i="17"/>
  <c r="P198" i="15"/>
  <c r="N490" i="17"/>
  <c r="N433" i="17"/>
  <c r="P204" i="15"/>
  <c r="T584" i="17"/>
  <c r="T395" i="17"/>
  <c r="U203" i="15"/>
  <c r="U584" i="17" s="1"/>
  <c r="U953" i="1"/>
  <c r="U979" i="1"/>
  <c r="R59" i="12"/>
  <c r="U976" i="1"/>
  <c r="U946" i="1"/>
  <c r="U954" i="1"/>
  <c r="R157" i="12"/>
  <c r="U977" i="1"/>
  <c r="U975" i="1"/>
  <c r="U969" i="1"/>
  <c r="U958" i="1"/>
  <c r="U957" i="1"/>
  <c r="U938" i="1"/>
  <c r="U961" i="1"/>
  <c r="U956" i="1"/>
  <c r="U955" i="1"/>
  <c r="U962" i="1"/>
  <c r="U947" i="1"/>
  <c r="U963" i="1"/>
  <c r="U944" i="1"/>
  <c r="U943" i="1"/>
  <c r="R73" i="12"/>
  <c r="U940" i="1"/>
  <c r="U949" i="1"/>
  <c r="U948" i="1"/>
  <c r="R87" i="12"/>
  <c r="U941" i="1"/>
  <c r="U942" i="1"/>
  <c r="U939" i="1"/>
  <c r="U978" i="1"/>
  <c r="U960" i="1"/>
  <c r="U945" i="1"/>
  <c r="U934" i="1"/>
  <c r="U921" i="1"/>
  <c r="U925" i="1"/>
  <c r="U922" i="1"/>
  <c r="U927" i="1"/>
  <c r="U926" i="1"/>
  <c r="U918" i="1"/>
  <c r="U916" i="1"/>
  <c r="U915" i="1"/>
  <c r="K471" i="17"/>
  <c r="T198" i="15"/>
  <c r="T110" i="17"/>
  <c r="T205" i="17"/>
  <c r="K452" i="17"/>
  <c r="T206" i="15"/>
  <c r="U865" i="1"/>
  <c r="T198" i="3"/>
  <c r="T30" i="3"/>
  <c r="P849" i="1"/>
  <c r="P86" i="8" s="1"/>
  <c r="N169" i="8"/>
  <c r="N86" i="8"/>
  <c r="T186" i="4"/>
  <c r="T158" i="4"/>
  <c r="T86" i="12"/>
  <c r="T90" i="7"/>
  <c r="T45" i="4"/>
  <c r="T17" i="4"/>
  <c r="T142" i="11"/>
  <c r="T100" i="12"/>
  <c r="T30" i="12"/>
  <c r="T16" i="12"/>
  <c r="T142" i="12"/>
  <c r="T58" i="12"/>
  <c r="U874" i="1"/>
  <c r="U849" i="1"/>
  <c r="U847" i="1"/>
  <c r="U848" i="1"/>
  <c r="U881" i="1"/>
  <c r="R58" i="11"/>
  <c r="U900" i="1"/>
  <c r="U885" i="1"/>
  <c r="U884" i="1"/>
  <c r="U883" i="1"/>
  <c r="U905" i="1"/>
  <c r="U906" i="1"/>
  <c r="U903" i="1"/>
  <c r="U882" i="1"/>
  <c r="U907" i="1"/>
  <c r="U910" i="1"/>
  <c r="R104" i="7"/>
  <c r="U889" i="1"/>
  <c r="U870" i="1"/>
  <c r="U886" i="1"/>
  <c r="U875" i="1"/>
  <c r="U864" i="1"/>
  <c r="U869" i="1"/>
  <c r="U872" i="1"/>
  <c r="R128" i="11"/>
  <c r="U888" i="1"/>
  <c r="U863" i="1"/>
  <c r="U911" i="1"/>
  <c r="U909" i="1"/>
  <c r="U871" i="1"/>
  <c r="U873" i="1"/>
  <c r="U890" i="1"/>
  <c r="U867" i="1"/>
  <c r="U887" i="1"/>
  <c r="U170" i="3"/>
  <c r="U142" i="3"/>
  <c r="U854" i="1"/>
  <c r="U852" i="1"/>
  <c r="U851" i="1"/>
  <c r="U850" i="1"/>
  <c r="P795" i="1"/>
  <c r="P71" i="3" s="1"/>
  <c r="N14" i="3"/>
  <c r="N71" i="3"/>
  <c r="P780" i="1"/>
  <c r="P141" i="8" s="1"/>
  <c r="N141" i="8"/>
  <c r="N85" i="8"/>
  <c r="AN32" i="22"/>
  <c r="T72" i="4"/>
  <c r="AN71" i="22"/>
  <c r="AN58" i="22"/>
  <c r="H39" i="22" s="1"/>
  <c r="Z40" i="22" s="1"/>
  <c r="P804" i="1"/>
  <c r="P72" i="4" s="1"/>
  <c r="N157" i="4"/>
  <c r="N72" i="4"/>
  <c r="T56" i="12"/>
  <c r="G30" i="22"/>
  <c r="G27" i="22"/>
  <c r="T112" i="3"/>
  <c r="AN57" i="22"/>
  <c r="H94" i="22" s="1"/>
  <c r="Z95" i="22" s="1"/>
  <c r="T171" i="4"/>
  <c r="T143" i="4"/>
  <c r="AN54" i="22"/>
  <c r="H36" i="22" s="1"/>
  <c r="Z37" i="22" s="1"/>
  <c r="AN28" i="22"/>
  <c r="H33" i="22" s="1"/>
  <c r="Z34" i="22" s="1"/>
  <c r="T185" i="4"/>
  <c r="T30" i="4"/>
  <c r="AN55" i="22"/>
  <c r="AN29" i="22"/>
  <c r="H91" i="22" s="1"/>
  <c r="Z92" i="22" s="1"/>
  <c r="T44" i="4"/>
  <c r="T100" i="4"/>
  <c r="AN78" i="22"/>
  <c r="AN88" i="22"/>
  <c r="H100" i="22" s="1"/>
  <c r="Z101" i="22" s="1"/>
  <c r="T155" i="6"/>
  <c r="T43" i="6"/>
  <c r="AN21" i="22"/>
  <c r="H24" i="22" s="1"/>
  <c r="Z25" i="22" s="1"/>
  <c r="T29" i="3"/>
  <c r="T46" i="7"/>
  <c r="AN59" i="22"/>
  <c r="AN72" i="22"/>
  <c r="T129" i="4"/>
  <c r="T199" i="4"/>
  <c r="AN47" i="22"/>
  <c r="AN80" i="22"/>
  <c r="AN90" i="22"/>
  <c r="H106" i="22" s="1"/>
  <c r="Z107" i="22" s="1"/>
  <c r="T29" i="6"/>
  <c r="T71" i="6"/>
  <c r="AN24" i="22"/>
  <c r="T85" i="3"/>
  <c r="T155" i="3"/>
  <c r="T154" i="8"/>
  <c r="P767" i="1"/>
  <c r="P154" i="12" s="1"/>
  <c r="N154" i="12"/>
  <c r="N56" i="12"/>
  <c r="P710" i="1"/>
  <c r="P84" i="8" s="1"/>
  <c r="N154" i="8"/>
  <c r="N84" i="8"/>
  <c r="T182" i="3"/>
  <c r="P714" i="1"/>
  <c r="P182" i="3" s="1"/>
  <c r="N13" i="3"/>
  <c r="N182" i="3"/>
  <c r="T70" i="12"/>
  <c r="T28" i="12"/>
  <c r="T15" i="4"/>
  <c r="T99" i="4"/>
  <c r="T98" i="12"/>
  <c r="T198" i="4"/>
  <c r="T184" i="4"/>
  <c r="K411" i="17"/>
  <c r="T145" i="15"/>
  <c r="K525" i="17"/>
  <c r="T152" i="15"/>
  <c r="K449" i="17"/>
  <c r="T141" i="15"/>
  <c r="K392" i="17"/>
  <c r="T147" i="15"/>
  <c r="K373" i="17"/>
  <c r="T146" i="15"/>
  <c r="K354" i="17"/>
  <c r="T151" i="15"/>
  <c r="T70" i="8"/>
  <c r="T167" i="8"/>
  <c r="T126" i="8"/>
  <c r="T98" i="8"/>
  <c r="T112" i="8"/>
  <c r="T140" i="8"/>
  <c r="U762" i="1"/>
  <c r="U738" i="1"/>
  <c r="U737" i="1"/>
  <c r="U742" i="1"/>
  <c r="U743" i="1"/>
  <c r="U768" i="1"/>
  <c r="U731" i="1"/>
  <c r="U765" i="1"/>
  <c r="U741" i="1"/>
  <c r="U763" i="1"/>
  <c r="U729" i="1"/>
  <c r="U764" i="1"/>
  <c r="U739" i="1"/>
  <c r="U747" i="1"/>
  <c r="U726" i="1"/>
  <c r="R112" i="12"/>
  <c r="U766" i="1"/>
  <c r="U767" i="1"/>
  <c r="U728" i="1"/>
  <c r="U725" i="1"/>
  <c r="U727" i="1"/>
  <c r="U730" i="1"/>
  <c r="U740" i="1"/>
  <c r="U723" i="1"/>
  <c r="U732" i="1"/>
  <c r="U724" i="1"/>
  <c r="U722" i="1"/>
  <c r="U721" i="1"/>
  <c r="R14" i="9"/>
  <c r="U744" i="1"/>
  <c r="U714" i="1"/>
  <c r="U712" i="1"/>
  <c r="U711" i="1"/>
  <c r="U709" i="1"/>
  <c r="U708" i="1"/>
  <c r="U710" i="1"/>
  <c r="K524" i="17"/>
  <c r="T126" i="15"/>
  <c r="U814" i="1"/>
  <c r="U786" i="1"/>
  <c r="U782" i="1"/>
  <c r="U793" i="1"/>
  <c r="U836" i="1"/>
  <c r="U813" i="1"/>
  <c r="U817" i="1"/>
  <c r="U840" i="1"/>
  <c r="U815" i="1"/>
  <c r="U798" i="1"/>
  <c r="U802" i="1"/>
  <c r="U812" i="1"/>
  <c r="U783" i="1"/>
  <c r="U800" i="1"/>
  <c r="R103" i="7"/>
  <c r="U797" i="1"/>
  <c r="U804" i="1"/>
  <c r="U841" i="1"/>
  <c r="U784" i="1"/>
  <c r="U805" i="1"/>
  <c r="U838" i="1"/>
  <c r="U811" i="1"/>
  <c r="U801" i="1"/>
  <c r="U835" i="1"/>
  <c r="U781" i="1"/>
  <c r="U794" i="1"/>
  <c r="U795" i="1"/>
  <c r="U816" i="1"/>
  <c r="U785" i="1"/>
  <c r="U839" i="1"/>
  <c r="U796" i="1"/>
  <c r="U803" i="1"/>
  <c r="U842" i="1"/>
  <c r="U799" i="1"/>
  <c r="U780" i="1"/>
  <c r="T58" i="7"/>
  <c r="T72" i="7"/>
  <c r="T56" i="4"/>
  <c r="T28" i="4"/>
  <c r="T125" i="3"/>
  <c r="T83" i="3"/>
  <c r="T124" i="15"/>
  <c r="K523" i="17"/>
  <c r="T114" i="15"/>
  <c r="T109" i="15"/>
  <c r="K352" i="17"/>
  <c r="T106" i="15"/>
  <c r="K598" i="17"/>
  <c r="T104" i="15"/>
  <c r="K428" i="17"/>
  <c r="T108" i="15"/>
  <c r="T115" i="15"/>
  <c r="T110" i="15"/>
  <c r="T111" i="15"/>
  <c r="R101" i="7"/>
  <c r="U665" i="1"/>
  <c r="U682" i="1"/>
  <c r="U681" i="1"/>
  <c r="U650" i="1"/>
  <c r="U683" i="1"/>
  <c r="U684" i="1"/>
  <c r="U648" i="1"/>
  <c r="U659" i="1"/>
  <c r="U660" i="1"/>
  <c r="U658" i="1"/>
  <c r="U29" i="7"/>
  <c r="U167" i="3"/>
  <c r="U661" i="1"/>
  <c r="U664" i="1"/>
  <c r="U639" i="1"/>
  <c r="U640" i="1"/>
  <c r="U649" i="1"/>
  <c r="U645" i="1"/>
  <c r="U642" i="1"/>
  <c r="U657" i="1"/>
  <c r="U646" i="1"/>
  <c r="U643" i="1"/>
  <c r="U641" i="1"/>
  <c r="U647" i="1"/>
  <c r="U644" i="1"/>
  <c r="U666" i="1"/>
  <c r="U651" i="1"/>
  <c r="T43" i="7"/>
  <c r="T68" i="6"/>
  <c r="T168" i="4"/>
  <c r="T54" i="3"/>
  <c r="T71" i="7"/>
  <c r="T11" i="3"/>
  <c r="T82" i="3"/>
  <c r="T152" i="6"/>
  <c r="T12" i="6"/>
  <c r="T154" i="4"/>
  <c r="T13" i="4"/>
  <c r="T142" i="17"/>
  <c r="T10" i="17"/>
  <c r="T256" i="17"/>
  <c r="T237" i="17"/>
  <c r="N218" i="17"/>
  <c r="N104" i="17"/>
  <c r="T110" i="12"/>
  <c r="T96" i="12"/>
  <c r="U593" i="1"/>
  <c r="U596" i="1"/>
  <c r="U587" i="1"/>
  <c r="U582" i="1"/>
  <c r="U583" i="1"/>
  <c r="U584" i="1"/>
  <c r="U606" i="1"/>
  <c r="U577" i="1"/>
  <c r="U608" i="1"/>
  <c r="U607" i="1"/>
  <c r="U604" i="1"/>
  <c r="U585" i="1"/>
  <c r="R167" i="10"/>
  <c r="U601" i="1"/>
  <c r="U589" i="1"/>
  <c r="U590" i="1"/>
  <c r="U586" i="1"/>
  <c r="U569" i="1"/>
  <c r="U592" i="1"/>
  <c r="U591" i="1"/>
  <c r="U574" i="1"/>
  <c r="U575" i="1"/>
  <c r="U570" i="1"/>
  <c r="U572" i="1"/>
  <c r="U568" i="1"/>
  <c r="U571" i="1"/>
  <c r="U576" i="1"/>
  <c r="U588" i="1"/>
  <c r="U573" i="1"/>
  <c r="R71" i="7"/>
  <c r="U567" i="1"/>
  <c r="U561" i="1"/>
  <c r="U557" i="1"/>
  <c r="T109" i="6"/>
  <c r="T180" i="6"/>
  <c r="T27" i="7"/>
  <c r="T11" i="5"/>
  <c r="T151" i="3"/>
  <c r="T25" i="3"/>
  <c r="T151" i="12"/>
  <c r="T193" i="12"/>
  <c r="U505" i="1"/>
  <c r="U489" i="1"/>
  <c r="U502" i="1"/>
  <c r="U501" i="1"/>
  <c r="U521" i="1"/>
  <c r="U527" i="1"/>
  <c r="U523" i="1"/>
  <c r="U522" i="1"/>
  <c r="U499" i="1"/>
  <c r="U509" i="1"/>
  <c r="U524" i="1"/>
  <c r="U490" i="1"/>
  <c r="U500" i="1"/>
  <c r="U525" i="1"/>
  <c r="U494" i="1"/>
  <c r="R137" i="11"/>
  <c r="U520" i="1"/>
  <c r="U506" i="1"/>
  <c r="U492" i="1"/>
  <c r="U487" i="1"/>
  <c r="U507" i="1"/>
  <c r="U491" i="1"/>
  <c r="U485" i="1"/>
  <c r="U526" i="1"/>
  <c r="U504" i="1"/>
  <c r="U493" i="1"/>
  <c r="U137" i="3"/>
  <c r="U179" i="3"/>
  <c r="U486" i="1"/>
  <c r="U508" i="1"/>
  <c r="U480" i="1"/>
  <c r="U479" i="1"/>
  <c r="T165" i="6"/>
  <c r="T98" i="7"/>
  <c r="T66" i="6"/>
  <c r="T164" i="8"/>
  <c r="T150" i="8"/>
  <c r="T194" i="4"/>
  <c r="N444" i="17"/>
  <c r="N576" i="17"/>
  <c r="P60" i="15"/>
  <c r="N349" i="17"/>
  <c r="N254" i="17"/>
  <c r="P57" i="15"/>
  <c r="N425" i="17"/>
  <c r="N406" i="17"/>
  <c r="P59" i="15"/>
  <c r="N178" i="17"/>
  <c r="N45" i="17"/>
  <c r="P64" i="15"/>
  <c r="N520" i="17"/>
  <c r="N539" i="17"/>
  <c r="P63" i="15"/>
  <c r="N330" i="17"/>
  <c r="N8" i="17"/>
  <c r="P62" i="15"/>
  <c r="K445" i="17"/>
  <c r="T69" i="15"/>
  <c r="T70" i="15"/>
  <c r="K369" i="17"/>
  <c r="T71" i="15"/>
  <c r="T65" i="17"/>
  <c r="T293" i="17"/>
  <c r="T74" i="15"/>
  <c r="T73" i="15"/>
  <c r="K502" i="17"/>
  <c r="T72" i="15"/>
  <c r="K521" i="17"/>
  <c r="T81" i="15"/>
  <c r="K464" i="17"/>
  <c r="T78" i="15"/>
  <c r="T11" i="4"/>
  <c r="U426" i="1"/>
  <c r="T24" i="12"/>
  <c r="T108" i="12"/>
  <c r="U433" i="1"/>
  <c r="R98" i="7"/>
  <c r="U409" i="1"/>
  <c r="U419" i="1"/>
  <c r="U447" i="1"/>
  <c r="U412" i="1"/>
  <c r="U443" i="1"/>
  <c r="U427" i="1"/>
  <c r="R136" i="12"/>
  <c r="U445" i="1"/>
  <c r="U411" i="1"/>
  <c r="U428" i="1"/>
  <c r="U410" i="1"/>
  <c r="U420" i="1"/>
  <c r="U441" i="1"/>
  <c r="U418" i="1"/>
  <c r="R24" i="9"/>
  <c r="U422" i="1"/>
  <c r="U406" i="1"/>
  <c r="U423" i="1"/>
  <c r="U430" i="1"/>
  <c r="U408" i="1"/>
  <c r="U424" i="1"/>
  <c r="U407" i="1"/>
  <c r="U425" i="1"/>
  <c r="U413" i="1"/>
  <c r="U444" i="1"/>
  <c r="U442" i="1"/>
  <c r="U446" i="1"/>
  <c r="U405" i="1"/>
  <c r="U429" i="1"/>
  <c r="U414" i="1"/>
  <c r="U400" i="1"/>
  <c r="T149" i="3"/>
  <c r="R5" i="12"/>
  <c r="U44" i="1"/>
  <c r="T37" i="6"/>
  <c r="T121" i="3"/>
  <c r="T8" i="3"/>
  <c r="T164" i="6"/>
  <c r="T93" i="6"/>
  <c r="T93" i="3"/>
  <c r="T107" i="3"/>
  <c r="T37" i="3"/>
  <c r="T37" i="12"/>
  <c r="T93" i="12"/>
  <c r="U359" i="1"/>
  <c r="U343" i="1"/>
  <c r="U344" i="1"/>
  <c r="U355" i="1"/>
  <c r="U357" i="1"/>
  <c r="U356" i="1"/>
  <c r="R138" i="9"/>
  <c r="U358" i="1"/>
  <c r="U387" i="1"/>
  <c r="U348" i="1"/>
  <c r="U384" i="1"/>
  <c r="U388" i="1"/>
  <c r="U354" i="1"/>
  <c r="U383" i="1"/>
  <c r="U385" i="1"/>
  <c r="U362" i="1"/>
  <c r="U382" i="1"/>
  <c r="U381" i="1"/>
  <c r="U365" i="1"/>
  <c r="U366" i="1"/>
  <c r="U371" i="1"/>
  <c r="R97" i="7"/>
  <c r="U361" i="1"/>
  <c r="U367" i="1"/>
  <c r="U347" i="1"/>
  <c r="U364" i="1"/>
  <c r="U341" i="1"/>
  <c r="U342" i="1"/>
  <c r="U360" i="1"/>
  <c r="U345" i="1"/>
  <c r="R23" i="8"/>
  <c r="U363" i="1"/>
  <c r="U386" i="1"/>
  <c r="U340" i="1"/>
  <c r="U338" i="1"/>
  <c r="U346" i="1"/>
  <c r="U336" i="1"/>
  <c r="U339" i="1"/>
  <c r="U337" i="1"/>
  <c r="R152" i="9"/>
  <c r="U331" i="1"/>
  <c r="U330" i="1"/>
  <c r="U328" i="1"/>
  <c r="T37" i="4"/>
  <c r="T191" i="6"/>
  <c r="T78" i="6"/>
  <c r="T36" i="6"/>
  <c r="T47" i="15"/>
  <c r="R38" i="15"/>
  <c r="R101" i="17" s="1"/>
  <c r="T38" i="15"/>
  <c r="R37" i="15"/>
  <c r="R594" i="17" s="1"/>
  <c r="T37" i="15"/>
  <c r="T42" i="15"/>
  <c r="T44" i="15"/>
  <c r="K575" i="17"/>
  <c r="T40" i="15"/>
  <c r="T9" i="4"/>
  <c r="T22" i="12"/>
  <c r="T176" i="12"/>
  <c r="U317" i="1"/>
  <c r="R93" i="9"/>
  <c r="U292" i="1"/>
  <c r="U289" i="1"/>
  <c r="R50" i="8"/>
  <c r="U290" i="1"/>
  <c r="U318" i="1"/>
  <c r="U276" i="1"/>
  <c r="U277" i="1"/>
  <c r="U272" i="1"/>
  <c r="U319" i="1"/>
  <c r="U263" i="1"/>
  <c r="U265" i="1"/>
  <c r="U320" i="1"/>
  <c r="U322" i="1"/>
  <c r="R8" i="12"/>
  <c r="U316" i="1"/>
  <c r="U269" i="1"/>
  <c r="U295" i="1"/>
  <c r="U297" i="1"/>
  <c r="R8" i="9"/>
  <c r="U303" i="1"/>
  <c r="U293" i="1"/>
  <c r="U270" i="1"/>
  <c r="R134" i="8"/>
  <c r="U279" i="1"/>
  <c r="R134" i="12"/>
  <c r="U267" i="1"/>
  <c r="U268" i="1"/>
  <c r="R8" i="8"/>
  <c r="U280" i="1"/>
  <c r="R106" i="8"/>
  <c r="U294" i="1"/>
  <c r="R64" i="8"/>
  <c r="U299" i="1"/>
  <c r="R36" i="11"/>
  <c r="U313" i="1"/>
  <c r="U282" i="1"/>
  <c r="R92" i="8"/>
  <c r="U275" i="1"/>
  <c r="R92" i="11"/>
  <c r="U300" i="1"/>
  <c r="U298" i="1"/>
  <c r="R96" i="7"/>
  <c r="U283" i="1"/>
  <c r="U321" i="1"/>
  <c r="R36" i="8"/>
  <c r="U278" i="1"/>
  <c r="U259" i="1"/>
  <c r="U258" i="1"/>
  <c r="U257" i="1"/>
  <c r="R8" i="11"/>
  <c r="U256" i="1"/>
  <c r="T138" i="17"/>
  <c r="T233" i="17"/>
  <c r="K555" i="17"/>
  <c r="T31" i="15"/>
  <c r="K347" i="17"/>
  <c r="T290" i="17"/>
  <c r="T43" i="17"/>
  <c r="K404" i="17"/>
  <c r="T28" i="15"/>
  <c r="T33" i="15"/>
  <c r="R36" i="9"/>
  <c r="U304" i="1"/>
  <c r="T119" i="8"/>
  <c r="T64" i="4"/>
  <c r="T119" i="11"/>
  <c r="T133" i="8"/>
  <c r="T105" i="3"/>
  <c r="T161" i="3"/>
  <c r="T95" i="7"/>
  <c r="T163" i="4"/>
  <c r="T35" i="6"/>
  <c r="T92" i="2"/>
  <c r="T164" i="9"/>
  <c r="T21" i="8"/>
  <c r="T92" i="4"/>
  <c r="T49" i="10"/>
  <c r="T161" i="8"/>
  <c r="T133" i="3"/>
  <c r="T78" i="4"/>
  <c r="T91" i="3"/>
  <c r="T149" i="4"/>
  <c r="T35" i="12"/>
  <c r="T91" i="12"/>
  <c r="T63" i="8"/>
  <c r="R35" i="11"/>
  <c r="U218" i="1"/>
  <c r="R21" i="10"/>
  <c r="U212" i="1"/>
  <c r="U202" i="1"/>
  <c r="U249" i="1"/>
  <c r="U208" i="1"/>
  <c r="U244" i="1"/>
  <c r="U188" i="1"/>
  <c r="R35" i="12"/>
  <c r="U197" i="1"/>
  <c r="U242" i="1"/>
  <c r="R63" i="11"/>
  <c r="U236" i="1"/>
  <c r="U203" i="1"/>
  <c r="R105" i="11"/>
  <c r="U209" i="1"/>
  <c r="U213" i="1"/>
  <c r="U210" i="1"/>
  <c r="U182" i="1"/>
  <c r="U240" i="1"/>
  <c r="U186" i="1"/>
  <c r="R35" i="9"/>
  <c r="U220" i="1"/>
  <c r="U196" i="1"/>
  <c r="U207" i="1"/>
  <c r="U206" i="1"/>
  <c r="R91" i="8"/>
  <c r="U194" i="1"/>
  <c r="U192" i="1"/>
  <c r="U241" i="1"/>
  <c r="U185" i="1"/>
  <c r="R95" i="7"/>
  <c r="U215" i="1"/>
  <c r="R164" i="9"/>
  <c r="U226" i="1"/>
  <c r="R22" i="4"/>
  <c r="U193" i="1"/>
  <c r="R161" i="8"/>
  <c r="U190" i="1"/>
  <c r="U214" i="1"/>
  <c r="R49" i="10"/>
  <c r="U229" i="1"/>
  <c r="U248" i="1"/>
  <c r="U201" i="1"/>
  <c r="U204" i="1"/>
  <c r="U187" i="1"/>
  <c r="U184" i="1"/>
  <c r="U211" i="1"/>
  <c r="R119" i="8"/>
  <c r="U195" i="1"/>
  <c r="U180" i="1"/>
  <c r="U179" i="1"/>
  <c r="R119" i="11"/>
  <c r="U178" i="1"/>
  <c r="T6" i="15"/>
  <c r="T8" i="15"/>
  <c r="T9" i="15"/>
  <c r="T118" i="17" s="1"/>
  <c r="T17" i="15"/>
  <c r="T7" i="15"/>
  <c r="T62" i="11"/>
  <c r="T104" i="3"/>
  <c r="T90" i="3"/>
  <c r="T6" i="11"/>
  <c r="T106" i="4"/>
  <c r="T48" i="8"/>
  <c r="T63" i="4"/>
  <c r="T147" i="10"/>
  <c r="T20" i="5"/>
  <c r="T35" i="4"/>
  <c r="T160" i="12"/>
  <c r="T132" i="3"/>
  <c r="R96" i="15"/>
  <c r="U96" i="15" s="1"/>
  <c r="K541" i="17"/>
  <c r="K503" i="17"/>
  <c r="K592" i="17"/>
  <c r="K568" i="17"/>
  <c r="K417" i="17"/>
  <c r="R293" i="15"/>
  <c r="U293" i="15" s="1"/>
  <c r="K570" i="17"/>
  <c r="K457" i="17"/>
  <c r="R20" i="15"/>
  <c r="U20" i="15" s="1"/>
  <c r="K593" i="17"/>
  <c r="K423" i="17"/>
  <c r="U499" i="17"/>
  <c r="U461" i="17"/>
  <c r="K539" i="17"/>
  <c r="K520" i="17"/>
  <c r="K37" i="17"/>
  <c r="K531" i="17"/>
  <c r="R84" i="15"/>
  <c r="U84" i="15" s="1"/>
  <c r="K559" i="17"/>
  <c r="K484" i="17"/>
  <c r="K460" i="17"/>
  <c r="K536" i="17"/>
  <c r="R209" i="15"/>
  <c r="K528" i="17"/>
  <c r="K376" i="17"/>
  <c r="K422" i="17"/>
  <c r="K216" i="17"/>
  <c r="K501" i="17"/>
  <c r="R227" i="15"/>
  <c r="K529" i="17"/>
  <c r="K547" i="17"/>
  <c r="R204" i="15"/>
  <c r="U204" i="15" s="1"/>
  <c r="K433" i="17"/>
  <c r="K490" i="17"/>
  <c r="K215" i="17"/>
  <c r="K519" i="17"/>
  <c r="K455" i="17"/>
  <c r="K360" i="17"/>
  <c r="S26" i="15"/>
  <c r="R518" i="17"/>
  <c r="R480" i="17"/>
  <c r="K576" i="17"/>
  <c r="K444" i="17"/>
  <c r="R239" i="15"/>
  <c r="K454" i="17"/>
  <c r="K416" i="17"/>
  <c r="R224" i="15"/>
  <c r="K472" i="17"/>
  <c r="K604" i="17"/>
  <c r="R289" i="15"/>
  <c r="K589" i="17"/>
  <c r="K362" i="17"/>
  <c r="K538" i="17"/>
  <c r="K367" i="17"/>
  <c r="K151" i="17"/>
  <c r="K474" i="17"/>
  <c r="R307" i="15"/>
  <c r="U307" i="15" s="1"/>
  <c r="K609" i="17"/>
  <c r="K439" i="17"/>
  <c r="R294" i="15"/>
  <c r="U294" i="15" s="1"/>
  <c r="K495" i="17"/>
  <c r="K608" i="17"/>
  <c r="K25" i="17"/>
  <c r="K424" i="17"/>
  <c r="U453" i="17"/>
  <c r="K254" i="17"/>
  <c r="K349" i="17"/>
  <c r="K441" i="17"/>
  <c r="K386" i="17"/>
  <c r="K405" i="17"/>
  <c r="K177" i="17"/>
  <c r="K443" i="17"/>
  <c r="R277" i="15"/>
  <c r="K437" i="17"/>
  <c r="K494" i="17"/>
  <c r="R115" i="15"/>
  <c r="K542" i="17"/>
  <c r="K409" i="17"/>
  <c r="S27" i="15"/>
  <c r="R461" i="17"/>
  <c r="R499" i="17"/>
  <c r="R221" i="15"/>
  <c r="U221" i="15" s="1"/>
  <c r="K434" i="17"/>
  <c r="K358" i="17"/>
  <c r="R73" i="15"/>
  <c r="K558" i="17"/>
  <c r="K350" i="17"/>
  <c r="K170" i="17"/>
  <c r="K436" i="17"/>
  <c r="R284" i="15"/>
  <c r="K418" i="17"/>
  <c r="K361" i="17"/>
  <c r="R110" i="15"/>
  <c r="K485" i="17"/>
  <c r="K466" i="17"/>
  <c r="K532" i="17"/>
  <c r="K588" i="17"/>
  <c r="R33" i="15"/>
  <c r="K574" i="17"/>
  <c r="K537" i="17"/>
  <c r="K120" i="17"/>
  <c r="K500" i="17"/>
  <c r="K557" i="17"/>
  <c r="K387" i="17"/>
  <c r="R17" i="15"/>
  <c r="K384" i="17"/>
  <c r="K346" i="17"/>
  <c r="K26" i="17"/>
  <c r="K595" i="17"/>
  <c r="U447" i="17"/>
  <c r="U390" i="17"/>
  <c r="K403" i="17"/>
  <c r="S203" i="15"/>
  <c r="R584" i="17"/>
  <c r="R395" i="17"/>
  <c r="R305" i="15"/>
  <c r="K363" i="17"/>
  <c r="K401" i="17"/>
  <c r="K265" i="17"/>
  <c r="K398" i="17"/>
  <c r="K587" i="17"/>
  <c r="K512" i="17"/>
  <c r="U480" i="17"/>
  <c r="U518" i="17"/>
  <c r="K140" i="17"/>
  <c r="K368" i="17"/>
  <c r="K158" i="17"/>
  <c r="K481" i="17"/>
  <c r="K606" i="17"/>
  <c r="K493" i="17"/>
  <c r="K113" i="17"/>
  <c r="K379" i="17"/>
  <c r="K311" i="17"/>
  <c r="K463" i="17"/>
  <c r="R146" i="15"/>
  <c r="K430" i="17"/>
  <c r="K468" i="17"/>
  <c r="K341" i="17"/>
  <c r="K549" i="17"/>
  <c r="K462" i="17"/>
  <c r="K348" i="17"/>
  <c r="R74" i="15"/>
  <c r="K596" i="17"/>
  <c r="K407" i="17"/>
  <c r="R25" i="15"/>
  <c r="K442" i="17"/>
  <c r="K385" i="17"/>
  <c r="K425" i="17"/>
  <c r="K406" i="17"/>
  <c r="U395" i="17"/>
  <c r="R135" i="15"/>
  <c r="K561" i="17"/>
  <c r="K410" i="17"/>
  <c r="S107" i="15"/>
  <c r="R447" i="17"/>
  <c r="R390" i="17"/>
  <c r="R234" i="15"/>
  <c r="U234" i="15" s="1"/>
  <c r="K511" i="17"/>
  <c r="K378" i="17"/>
  <c r="K63" i="17"/>
  <c r="K594" i="17"/>
  <c r="S222" i="15"/>
  <c r="R453" i="17"/>
  <c r="R491" i="17"/>
  <c r="U150" i="1"/>
  <c r="R133" i="10"/>
  <c r="AK133" i="10"/>
  <c r="AE133" i="10"/>
  <c r="W133" i="10"/>
  <c r="U142" i="1"/>
  <c r="U153" i="1"/>
  <c r="R147" i="10"/>
  <c r="U116" i="1"/>
  <c r="R62" i="11"/>
  <c r="U109" i="1"/>
  <c r="U170" i="1"/>
  <c r="U167" i="1"/>
  <c r="R104" i="11"/>
  <c r="U164" i="1"/>
  <c r="U101" i="1"/>
  <c r="R76" i="8"/>
  <c r="U123" i="1"/>
  <c r="U173" i="1"/>
  <c r="R90" i="11"/>
  <c r="U133" i="1"/>
  <c r="R6" i="11"/>
  <c r="U108" i="1"/>
  <c r="U137" i="1"/>
  <c r="R76" i="11"/>
  <c r="U147" i="1"/>
  <c r="U159" i="1"/>
  <c r="U125" i="1"/>
  <c r="R48" i="8"/>
  <c r="U119" i="1"/>
  <c r="R62" i="12"/>
  <c r="U169" i="1"/>
  <c r="U146" i="1"/>
  <c r="R20" i="8"/>
  <c r="U122" i="1"/>
  <c r="U143" i="1"/>
  <c r="U145" i="1"/>
  <c r="U156" i="1"/>
  <c r="U112" i="1"/>
  <c r="U110" i="1"/>
  <c r="R104" i="8"/>
  <c r="U118" i="1"/>
  <c r="R48" i="11"/>
  <c r="U132" i="1"/>
  <c r="U99" i="1"/>
  <c r="R160" i="12"/>
  <c r="U174" i="1"/>
  <c r="U102" i="1"/>
  <c r="R65" i="7"/>
  <c r="U144" i="1"/>
  <c r="R62" i="10"/>
  <c r="U121" i="1"/>
  <c r="U141" i="1"/>
  <c r="U111" i="1"/>
  <c r="U93" i="1"/>
  <c r="P42" i="1"/>
  <c r="P61" i="3" s="1"/>
  <c r="N117" i="8"/>
  <c r="N61" i="3"/>
  <c r="T19" i="3"/>
  <c r="P41" i="1"/>
  <c r="P19" i="3" s="1"/>
  <c r="N61" i="12"/>
  <c r="N19" i="3"/>
  <c r="P4" i="1"/>
  <c r="P5" i="4" s="1"/>
  <c r="R75" i="8"/>
  <c r="R19" i="6"/>
  <c r="R188" i="6"/>
  <c r="R47" i="8"/>
  <c r="R19" i="8"/>
  <c r="R131" i="6"/>
  <c r="T75" i="3"/>
  <c r="T103" i="12"/>
  <c r="T117" i="12"/>
  <c r="T33" i="6"/>
  <c r="AK123" i="10"/>
  <c r="AE123" i="10"/>
  <c r="W123" i="10"/>
  <c r="U74" i="1"/>
  <c r="R103" i="12"/>
  <c r="U43" i="1"/>
  <c r="R93" i="7"/>
  <c r="U92" i="1"/>
  <c r="R5" i="10"/>
  <c r="U62" i="1"/>
  <c r="U90" i="1"/>
  <c r="R75" i="11"/>
  <c r="U80" i="1"/>
  <c r="U41" i="1"/>
  <c r="R117" i="8"/>
  <c r="U42" i="1"/>
  <c r="R47" i="12"/>
  <c r="U85" i="1"/>
  <c r="U47" i="1"/>
  <c r="U84" i="1"/>
  <c r="U65" i="1"/>
  <c r="R75" i="10"/>
  <c r="U52" i="1"/>
  <c r="R117" i="12"/>
  <c r="U87" i="1"/>
  <c r="U88" i="1"/>
  <c r="R64" i="7"/>
  <c r="U45" i="1"/>
  <c r="U37" i="1"/>
  <c r="R103" i="8"/>
  <c r="U34" i="1"/>
  <c r="U49" i="1"/>
  <c r="R19" i="12"/>
  <c r="U83" i="1"/>
  <c r="U53" i="1"/>
  <c r="U86" i="1"/>
  <c r="R61" i="11"/>
  <c r="U79" i="1"/>
  <c r="R159" i="8"/>
  <c r="U50" i="1"/>
  <c r="U29" i="1"/>
  <c r="U12" i="1"/>
  <c r="U28" i="1"/>
  <c r="U27" i="1"/>
  <c r="U26" i="1"/>
  <c r="U14" i="1"/>
  <c r="U25" i="1"/>
  <c r="U15" i="1"/>
  <c r="T5" i="4"/>
  <c r="T104" i="4"/>
  <c r="N104" i="4"/>
  <c r="N5" i="4"/>
  <c r="U4" i="1"/>
  <c r="P13" i="7"/>
  <c r="P14" i="9"/>
  <c r="P177" i="12"/>
  <c r="P121" i="12"/>
  <c r="P5" i="6"/>
  <c r="P47" i="12"/>
  <c r="P34" i="8"/>
  <c r="P76" i="11"/>
  <c r="R75" i="12"/>
  <c r="R131" i="11"/>
  <c r="P162" i="12"/>
  <c r="P50" i="12"/>
  <c r="P94" i="12"/>
  <c r="P80" i="12"/>
  <c r="P142" i="12"/>
  <c r="P58" i="12"/>
  <c r="P182" i="12"/>
  <c r="P42" i="12"/>
  <c r="P105" i="7"/>
  <c r="P115" i="10"/>
  <c r="P108" i="12"/>
  <c r="P24" i="12"/>
  <c r="P114" i="12"/>
  <c r="P198" i="12"/>
  <c r="R61" i="8"/>
  <c r="R131" i="12"/>
  <c r="P33" i="8"/>
  <c r="P159" i="12"/>
  <c r="P75" i="3"/>
  <c r="P103" i="12"/>
  <c r="P118" i="8"/>
  <c r="P163" i="9"/>
  <c r="R105" i="2"/>
  <c r="R48" i="12"/>
  <c r="P100" i="12"/>
  <c r="P142" i="11"/>
  <c r="P117" i="6"/>
  <c r="P75" i="11"/>
  <c r="P22" i="7"/>
  <c r="P133" i="10"/>
  <c r="P86" i="7"/>
  <c r="P69" i="9"/>
  <c r="R83" i="7"/>
  <c r="R124" i="9"/>
  <c r="P100" i="7"/>
  <c r="P96" i="10"/>
  <c r="P22" i="12"/>
  <c r="P176" i="12"/>
  <c r="P39" i="12"/>
  <c r="P25" i="12"/>
  <c r="P105" i="2"/>
  <c r="P48" i="12"/>
  <c r="R190" i="12"/>
  <c r="R64" i="12"/>
  <c r="P75" i="12"/>
  <c r="P131" i="11"/>
  <c r="R137" i="12"/>
  <c r="R179" i="12"/>
  <c r="R118" i="8"/>
  <c r="R163" i="9"/>
  <c r="R164" i="12"/>
  <c r="R150" i="12"/>
  <c r="P82" i="7"/>
  <c r="P65" i="9"/>
  <c r="R84" i="7"/>
  <c r="R81" i="9"/>
  <c r="P169" i="12"/>
  <c r="P71" i="12"/>
  <c r="P59" i="7"/>
  <c r="P112" i="12"/>
  <c r="P21" i="7"/>
  <c r="P5" i="10"/>
  <c r="P23" i="7"/>
  <c r="P21" i="10"/>
  <c r="R23" i="12"/>
  <c r="R65" i="12"/>
  <c r="P69" i="12"/>
  <c r="P55" i="12"/>
  <c r="R176" i="12"/>
  <c r="R22" i="12"/>
  <c r="P165" i="12"/>
  <c r="P109" i="12"/>
  <c r="P139" i="12"/>
  <c r="P195" i="12"/>
  <c r="P175" i="12"/>
  <c r="P92" i="9"/>
  <c r="R33" i="8"/>
  <c r="R159" i="12"/>
  <c r="P180" i="12"/>
  <c r="P152" i="12"/>
  <c r="P132" i="6"/>
  <c r="P62" i="12"/>
  <c r="P161" i="4"/>
  <c r="P75" i="10"/>
  <c r="P73" i="3"/>
  <c r="P73" i="12"/>
  <c r="P120" i="6"/>
  <c r="P8" i="12"/>
  <c r="P168" i="12"/>
  <c r="P84" i="12"/>
  <c r="P89" i="8"/>
  <c r="P173" i="12"/>
  <c r="R82" i="7"/>
  <c r="R65" i="9"/>
  <c r="R80" i="7"/>
  <c r="R91" i="9"/>
  <c r="R104" i="5"/>
  <c r="R20" i="12"/>
  <c r="P65" i="12"/>
  <c r="P23" i="12"/>
  <c r="R168" i="12"/>
  <c r="R84" i="12"/>
  <c r="P197" i="12"/>
  <c r="P85" i="12"/>
  <c r="R101" i="12"/>
  <c r="R185" i="12"/>
  <c r="R149" i="12"/>
  <c r="R107" i="11"/>
  <c r="P189" i="12"/>
  <c r="P105" i="10"/>
  <c r="R36" i="12"/>
  <c r="R64" i="11"/>
  <c r="P126" i="12"/>
  <c r="P28" i="12"/>
  <c r="P98" i="12"/>
  <c r="P14" i="12"/>
  <c r="P156" i="12"/>
  <c r="P44" i="12"/>
  <c r="P119" i="6"/>
  <c r="P105" i="11"/>
  <c r="R170" i="12"/>
  <c r="R86" i="11"/>
  <c r="P163" i="12"/>
  <c r="P135" i="12"/>
  <c r="P81" i="12"/>
  <c r="P67" i="12"/>
  <c r="P88" i="7"/>
  <c r="P157" i="9"/>
  <c r="R69" i="12"/>
  <c r="R55" i="12"/>
  <c r="R132" i="12"/>
  <c r="R76" i="12"/>
  <c r="R195" i="12"/>
  <c r="R139" i="12"/>
  <c r="R175" i="12"/>
  <c r="R92" i="9"/>
  <c r="P45" i="12"/>
  <c r="P17" i="12"/>
  <c r="P151" i="12"/>
  <c r="P193" i="12"/>
  <c r="P67" i="7"/>
  <c r="P36" i="11"/>
  <c r="R197" i="12"/>
  <c r="R85" i="12"/>
  <c r="P8" i="6"/>
  <c r="P8" i="9"/>
  <c r="R189" i="12"/>
  <c r="R105" i="10"/>
  <c r="R5" i="8"/>
  <c r="R33" i="12"/>
  <c r="P25" i="7"/>
  <c r="P152" i="9"/>
  <c r="R105" i="7"/>
  <c r="R115" i="10"/>
  <c r="P95" i="12"/>
  <c r="P53" i="12"/>
  <c r="P125" i="12"/>
  <c r="P83" i="12"/>
  <c r="R100" i="12"/>
  <c r="R142" i="11"/>
  <c r="R180" i="12"/>
  <c r="R152" i="12"/>
  <c r="P147" i="12"/>
  <c r="P63" i="12"/>
  <c r="P188" i="12"/>
  <c r="P34" i="9"/>
  <c r="R79" i="12"/>
  <c r="R51" i="12"/>
  <c r="P21" i="12"/>
  <c r="P49" i="11"/>
  <c r="R98" i="12"/>
  <c r="R14" i="12"/>
  <c r="R156" i="12"/>
  <c r="R44" i="12"/>
  <c r="P90" i="7"/>
  <c r="P86" i="12"/>
  <c r="P134" i="4"/>
  <c r="P62" i="10"/>
  <c r="P199" i="12"/>
  <c r="P171" i="12"/>
  <c r="P20" i="6"/>
  <c r="P90" i="11"/>
  <c r="P37" i="4"/>
  <c r="P36" i="9"/>
  <c r="P190" i="12"/>
  <c r="P64" i="12"/>
  <c r="R86" i="7"/>
  <c r="R69" i="9"/>
  <c r="P83" i="7"/>
  <c r="P124" i="9"/>
  <c r="R30" i="12"/>
  <c r="R16" i="12"/>
  <c r="P37" i="12"/>
  <c r="P93" i="12"/>
  <c r="R34" i="2"/>
  <c r="R146" i="12"/>
  <c r="R66" i="12"/>
  <c r="R38" i="12"/>
  <c r="P92" i="4"/>
  <c r="P49" i="10"/>
  <c r="P31" i="3"/>
  <c r="P157" i="12"/>
  <c r="P118" i="3"/>
  <c r="P118" i="12"/>
  <c r="P107" i="12"/>
  <c r="P9" i="12"/>
  <c r="P51" i="12"/>
  <c r="P79" i="12"/>
  <c r="R78" i="12"/>
  <c r="R148" i="12"/>
  <c r="R80" i="12"/>
  <c r="R94" i="12"/>
  <c r="R120" i="12"/>
  <c r="R92" i="12"/>
  <c r="P63" i="8"/>
  <c r="P91" i="12"/>
  <c r="R114" i="12"/>
  <c r="R198" i="12"/>
  <c r="R118" i="3"/>
  <c r="R118" i="12"/>
  <c r="R163" i="12"/>
  <c r="R135" i="12"/>
  <c r="P164" i="12"/>
  <c r="P150" i="12"/>
  <c r="P110" i="12"/>
  <c r="P96" i="12"/>
  <c r="P155" i="12"/>
  <c r="P141" i="12"/>
  <c r="R110" i="12"/>
  <c r="R96" i="12"/>
  <c r="R154" i="12"/>
  <c r="R56" i="12"/>
  <c r="R21" i="12"/>
  <c r="R49" i="11"/>
  <c r="P99" i="12"/>
  <c r="P29" i="12"/>
  <c r="R171" i="12"/>
  <c r="R199" i="12"/>
  <c r="P111" i="12"/>
  <c r="P41" i="12"/>
  <c r="P26" i="7"/>
  <c r="P24" i="9"/>
  <c r="R166" i="12"/>
  <c r="R12" i="12"/>
  <c r="P132" i="3"/>
  <c r="P160" i="12"/>
  <c r="R37" i="12"/>
  <c r="R93" i="12"/>
  <c r="P63" i="2"/>
  <c r="P119" i="12"/>
  <c r="P34" i="2"/>
  <c r="P146" i="12"/>
  <c r="P66" i="12"/>
  <c r="P38" i="12"/>
  <c r="R178" i="12"/>
  <c r="R10" i="12"/>
  <c r="P32" i="7"/>
  <c r="P58" i="11"/>
  <c r="P63" i="4"/>
  <c r="P147" i="10"/>
  <c r="R63" i="8"/>
  <c r="R91" i="12"/>
  <c r="P120" i="12"/>
  <c r="P92" i="12"/>
  <c r="P49" i="12"/>
  <c r="P7" i="12"/>
  <c r="R161" i="6"/>
  <c r="R20" i="9"/>
  <c r="R45" i="12"/>
  <c r="R17" i="12"/>
  <c r="P30" i="12"/>
  <c r="P16" i="12"/>
  <c r="P5" i="8"/>
  <c r="P33" i="12"/>
  <c r="R58" i="12"/>
  <c r="R142" i="12"/>
  <c r="R109" i="12"/>
  <c r="R165" i="12"/>
  <c r="R121" i="12"/>
  <c r="R177" i="12"/>
  <c r="P147" i="8"/>
  <c r="P35" i="9"/>
  <c r="P21" i="8"/>
  <c r="P164" i="9"/>
  <c r="R155" i="12"/>
  <c r="R141" i="12"/>
  <c r="P148" i="12"/>
  <c r="P78" i="12"/>
  <c r="P104" i="5"/>
  <c r="P20" i="12"/>
  <c r="R29" i="12"/>
  <c r="R99" i="12"/>
  <c r="P80" i="6"/>
  <c r="P136" i="12"/>
  <c r="P87" i="3"/>
  <c r="P87" i="12"/>
  <c r="R83" i="12"/>
  <c r="R125" i="12"/>
  <c r="P140" i="12"/>
  <c r="P70" i="12"/>
  <c r="P89" i="12"/>
  <c r="P118" i="10"/>
  <c r="P123" i="12"/>
  <c r="P11" i="12"/>
  <c r="P192" i="12"/>
  <c r="P52" i="12"/>
  <c r="P178" i="6"/>
  <c r="P138" i="9"/>
  <c r="P149" i="12"/>
  <c r="P107" i="11"/>
  <c r="R39" i="12"/>
  <c r="R25" i="12"/>
  <c r="R63" i="2"/>
  <c r="R119" i="12"/>
  <c r="P194" i="12"/>
  <c r="P124" i="12"/>
  <c r="R143" i="12"/>
  <c r="R31" i="12"/>
  <c r="R183" i="12"/>
  <c r="R113" i="12"/>
  <c r="R100" i="7"/>
  <c r="R96" i="10"/>
  <c r="R40" i="7"/>
  <c r="R191" i="12"/>
  <c r="P89" i="7"/>
  <c r="P15" i="12"/>
  <c r="P166" i="12"/>
  <c r="P12" i="12"/>
  <c r="R126" i="12"/>
  <c r="R28" i="12"/>
  <c r="R162" i="12"/>
  <c r="R50" i="12"/>
  <c r="R140" i="12"/>
  <c r="R70" i="12"/>
  <c r="P132" i="12"/>
  <c r="P76" i="12"/>
  <c r="R89" i="12"/>
  <c r="R118" i="10"/>
  <c r="P170" i="12"/>
  <c r="P86" i="11"/>
  <c r="R89" i="8"/>
  <c r="R173" i="12"/>
  <c r="P59" i="3"/>
  <c r="P59" i="12"/>
  <c r="R124" i="12"/>
  <c r="R194" i="12"/>
  <c r="P143" i="12"/>
  <c r="P31" i="12"/>
  <c r="P113" i="12"/>
  <c r="P183" i="12"/>
  <c r="P90" i="3"/>
  <c r="P6" i="11"/>
  <c r="P103" i="6"/>
  <c r="P19" i="12"/>
  <c r="P137" i="12"/>
  <c r="P179" i="12"/>
  <c r="R19" i="3"/>
  <c r="R61" i="12"/>
  <c r="P33" i="6"/>
  <c r="P117" i="12"/>
  <c r="R90" i="7"/>
  <c r="R86" i="12"/>
  <c r="P178" i="12"/>
  <c r="P10" i="12"/>
  <c r="R123" i="12"/>
  <c r="R11" i="12"/>
  <c r="R127" i="12"/>
  <c r="R43" i="12"/>
  <c r="R169" i="12"/>
  <c r="R71" i="12"/>
  <c r="R81" i="12"/>
  <c r="R67" i="12"/>
  <c r="R193" i="12"/>
  <c r="R151" i="12"/>
  <c r="R188" i="12"/>
  <c r="R34" i="9"/>
  <c r="P89" i="3"/>
  <c r="P5" i="12"/>
  <c r="R192" i="12"/>
  <c r="R52" i="12"/>
  <c r="P185" i="12"/>
  <c r="P101" i="12"/>
  <c r="P127" i="12"/>
  <c r="P43" i="12"/>
  <c r="R147" i="12"/>
  <c r="R63" i="12"/>
  <c r="P36" i="12"/>
  <c r="P64" i="11"/>
  <c r="P84" i="7"/>
  <c r="P81" i="9"/>
  <c r="P50" i="6"/>
  <c r="P8" i="11"/>
  <c r="P7" i="3"/>
  <c r="P134" i="12"/>
  <c r="R174" i="12"/>
  <c r="R48" i="10"/>
  <c r="R95" i="12"/>
  <c r="R53" i="12"/>
  <c r="R42" i="12"/>
  <c r="R182" i="12"/>
  <c r="P133" i="8"/>
  <c r="P119" i="11"/>
  <c r="P129" i="12"/>
  <c r="P115" i="12"/>
  <c r="P78" i="8"/>
  <c r="P92" i="11"/>
  <c r="P61" i="8"/>
  <c r="P131" i="12"/>
  <c r="R89" i="7"/>
  <c r="R15" i="12"/>
  <c r="P6" i="6"/>
  <c r="P48" i="11"/>
  <c r="P80" i="7"/>
  <c r="P91" i="9"/>
  <c r="P28" i="7"/>
  <c r="P167" i="10"/>
  <c r="R88" i="7"/>
  <c r="R157" i="9"/>
  <c r="P40" i="7"/>
  <c r="P191" i="12"/>
  <c r="R49" i="12"/>
  <c r="R7" i="12"/>
  <c r="R107" i="12"/>
  <c r="R9" i="12"/>
  <c r="R24" i="12"/>
  <c r="R108" i="12"/>
  <c r="R111" i="12"/>
  <c r="R41" i="12"/>
  <c r="R129" i="12"/>
  <c r="R115" i="12"/>
  <c r="P174" i="12"/>
  <c r="P48" i="10"/>
  <c r="P49" i="8"/>
  <c r="P35" i="11"/>
  <c r="R312" i="15"/>
  <c r="R590" i="17" s="1"/>
  <c r="K249" i="17"/>
  <c r="R85" i="15"/>
  <c r="R351" i="17" s="1"/>
  <c r="K275" i="17"/>
  <c r="R295" i="15"/>
  <c r="K324" i="17"/>
  <c r="K191" i="17"/>
  <c r="R108" i="15"/>
  <c r="K86" i="17"/>
  <c r="R308" i="15"/>
  <c r="R496" i="17" s="1"/>
  <c r="K173" i="17"/>
  <c r="R288" i="15"/>
  <c r="K172" i="17"/>
  <c r="K20" i="17"/>
  <c r="R210" i="15"/>
  <c r="U210" i="15" s="1"/>
  <c r="K148" i="17"/>
  <c r="K53" i="17"/>
  <c r="R149" i="15"/>
  <c r="R373" i="17" s="1"/>
  <c r="K50" i="17"/>
  <c r="R88" i="15"/>
  <c r="U88" i="15" s="1"/>
  <c r="K256" i="17"/>
  <c r="K237" i="17"/>
  <c r="K273" i="17"/>
  <c r="K121" i="17"/>
  <c r="R32" i="15"/>
  <c r="U32" i="15" s="1"/>
  <c r="K309" i="17"/>
  <c r="K157" i="17"/>
  <c r="R14" i="15"/>
  <c r="U14" i="15" s="1"/>
  <c r="K289" i="17"/>
  <c r="K137" i="17"/>
  <c r="R271" i="15"/>
  <c r="K266" i="17"/>
  <c r="K19" i="17"/>
  <c r="R285" i="15"/>
  <c r="K39" i="17"/>
  <c r="K77" i="17"/>
  <c r="K208" i="17"/>
  <c r="K18" i="17"/>
  <c r="R215" i="15"/>
  <c r="R415" i="17" s="1"/>
  <c r="K168" i="17"/>
  <c r="R220" i="15"/>
  <c r="K301" i="17"/>
  <c r="K187" i="17"/>
  <c r="R29" i="15"/>
  <c r="K271" i="17"/>
  <c r="K176" i="17"/>
  <c r="R8" i="15"/>
  <c r="K80" i="17"/>
  <c r="R112" i="15"/>
  <c r="U112" i="15" s="1"/>
  <c r="K238" i="17"/>
  <c r="K11" i="17"/>
  <c r="R306" i="15"/>
  <c r="R382" i="17" s="1"/>
  <c r="K116" i="17"/>
  <c r="R270" i="15"/>
  <c r="K228" i="17"/>
  <c r="K152" i="17"/>
  <c r="R111" i="15"/>
  <c r="K333" i="17"/>
  <c r="K200" i="17"/>
  <c r="R151" i="15"/>
  <c r="K297" i="17"/>
  <c r="K221" i="17"/>
  <c r="R83" i="15"/>
  <c r="K255" i="17"/>
  <c r="K46" i="17"/>
  <c r="R31" i="15"/>
  <c r="R555" i="17" s="1"/>
  <c r="K24" i="17"/>
  <c r="R113" i="15"/>
  <c r="R560" i="17" s="1"/>
  <c r="K105" i="17"/>
  <c r="K323" i="17"/>
  <c r="K247" i="17"/>
  <c r="R223" i="15"/>
  <c r="K263" i="17"/>
  <c r="K244" i="17"/>
  <c r="R105" i="15"/>
  <c r="R579" i="17" s="1"/>
  <c r="K295" i="17"/>
  <c r="R92" i="15"/>
  <c r="K313" i="17"/>
  <c r="K47" i="17"/>
  <c r="K196" i="17"/>
  <c r="K44" i="17"/>
  <c r="R6" i="15"/>
  <c r="R592" i="17" s="1"/>
  <c r="K308" i="17"/>
  <c r="R283" i="15"/>
  <c r="K171" i="17"/>
  <c r="R200" i="15"/>
  <c r="R509" i="17" s="1"/>
  <c r="K129" i="17"/>
  <c r="R206" i="15"/>
  <c r="R452" i="17" s="1"/>
  <c r="K243" i="17"/>
  <c r="R238" i="15"/>
  <c r="R473" i="17" s="1"/>
  <c r="K302" i="17"/>
  <c r="R70" i="15"/>
  <c r="U70" i="15" s="1"/>
  <c r="K217" i="17"/>
  <c r="K122" i="17"/>
  <c r="K234" i="17"/>
  <c r="K82" i="17"/>
  <c r="K227" i="17"/>
  <c r="K56" i="17"/>
  <c r="K330" i="17"/>
  <c r="K8" i="17"/>
  <c r="K303" i="17"/>
  <c r="K322" i="17"/>
  <c r="R241" i="15"/>
  <c r="K93" i="17"/>
  <c r="K36" i="17"/>
  <c r="K189" i="17"/>
  <c r="K132" i="17"/>
  <c r="R218" i="15"/>
  <c r="K320" i="17"/>
  <c r="K130" i="17"/>
  <c r="K91" i="17"/>
  <c r="R143" i="15"/>
  <c r="K183" i="17"/>
  <c r="K164" i="17"/>
  <c r="R35" i="15"/>
  <c r="K214" i="17"/>
  <c r="K195" i="17"/>
  <c r="R15" i="15"/>
  <c r="R403" i="17" s="1"/>
  <c r="K213" i="17"/>
  <c r="R132" i="15"/>
  <c r="R391" i="17" s="1"/>
  <c r="K315" i="17"/>
  <c r="R282" i="15"/>
  <c r="R475" i="17" s="1"/>
  <c r="K190" i="17"/>
  <c r="R201" i="15"/>
  <c r="R565" i="17" s="1"/>
  <c r="K262" i="17"/>
  <c r="R16" i="15"/>
  <c r="R422" i="17" s="1"/>
  <c r="K175" i="17"/>
  <c r="R244" i="15"/>
  <c r="R435" i="17" s="1"/>
  <c r="K321" i="17"/>
  <c r="R123" i="15"/>
  <c r="K220" i="17"/>
  <c r="K12" i="17"/>
  <c r="R142" i="15"/>
  <c r="K126" i="17"/>
  <c r="K145" i="17"/>
  <c r="R18" i="15"/>
  <c r="U18" i="15" s="1"/>
  <c r="K327" i="17"/>
  <c r="K99" i="17"/>
  <c r="K310" i="17"/>
  <c r="K291" i="17"/>
  <c r="R80" i="15"/>
  <c r="R426" i="17" s="1"/>
  <c r="K160" i="17"/>
  <c r="K197" i="17"/>
  <c r="K102" i="17"/>
  <c r="R291" i="15"/>
  <c r="R400" i="17" s="1"/>
  <c r="K286" i="17"/>
  <c r="R131" i="15"/>
  <c r="K334" i="17"/>
  <c r="K239" i="17"/>
  <c r="K139" i="17"/>
  <c r="K101" i="17"/>
  <c r="R30" i="15"/>
  <c r="R366" i="17" s="1"/>
  <c r="K6" i="17"/>
  <c r="S37" i="15"/>
  <c r="R63" i="17"/>
  <c r="R198" i="15"/>
  <c r="R471" i="17" s="1"/>
  <c r="K167" i="17"/>
  <c r="R82" i="15"/>
  <c r="K293" i="17"/>
  <c r="K65" i="17"/>
  <c r="R199" i="15"/>
  <c r="R414" i="17" s="1"/>
  <c r="K72" i="17"/>
  <c r="R313" i="15"/>
  <c r="U313" i="15" s="1"/>
  <c r="K306" i="17"/>
  <c r="K192" i="17"/>
  <c r="K235" i="17"/>
  <c r="K64" i="17"/>
  <c r="K21" i="17"/>
  <c r="R290" i="15"/>
  <c r="R476" i="17" s="1"/>
  <c r="K267" i="17"/>
  <c r="R243" i="15"/>
  <c r="K207" i="17"/>
  <c r="K188" i="17"/>
  <c r="K340" i="17"/>
  <c r="K17" i="17"/>
  <c r="R197" i="15"/>
  <c r="U197" i="15" s="1"/>
  <c r="K205" i="17"/>
  <c r="K110" i="17"/>
  <c r="R94" i="15"/>
  <c r="R465" i="17" s="1"/>
  <c r="K180" i="17"/>
  <c r="R77" i="15"/>
  <c r="R388" i="17" s="1"/>
  <c r="K236" i="17"/>
  <c r="R5" i="15"/>
  <c r="K270" i="17"/>
  <c r="K232" i="17"/>
  <c r="R78" i="15"/>
  <c r="R464" i="17" s="1"/>
  <c r="K103" i="17"/>
  <c r="R225" i="15"/>
  <c r="U225" i="15" s="1"/>
  <c r="K282" i="17"/>
  <c r="K339" i="17"/>
  <c r="R141" i="15"/>
  <c r="R449" i="17" s="1"/>
  <c r="K259" i="17"/>
  <c r="R278" i="15"/>
  <c r="K95" i="17"/>
  <c r="R95" i="15"/>
  <c r="R389" i="17" s="1"/>
  <c r="K161" i="17"/>
  <c r="R87" i="15"/>
  <c r="K199" i="17"/>
  <c r="K123" i="17"/>
  <c r="R21" i="15"/>
  <c r="U21" i="15" s="1"/>
  <c r="K119" i="17"/>
  <c r="K100" i="17"/>
  <c r="R273" i="15"/>
  <c r="K133" i="17"/>
  <c r="K57" i="17"/>
  <c r="R299" i="15"/>
  <c r="R381" i="17" s="1"/>
  <c r="K229" i="17"/>
  <c r="R228" i="15"/>
  <c r="R396" i="17" s="1"/>
  <c r="K73" i="17"/>
  <c r="R237" i="15"/>
  <c r="R586" i="17" s="1"/>
  <c r="K283" i="17"/>
  <c r="R245" i="15"/>
  <c r="R567" i="17" s="1"/>
  <c r="K74" i="17"/>
  <c r="R145" i="15"/>
  <c r="R411" i="17" s="1"/>
  <c r="K31" i="17"/>
  <c r="R104" i="15"/>
  <c r="R598" i="17" s="1"/>
  <c r="K219" i="17"/>
  <c r="R125" i="15"/>
  <c r="R353" i="17" s="1"/>
  <c r="K68" i="17"/>
  <c r="R217" i="15"/>
  <c r="K111" i="17"/>
  <c r="K16" i="17"/>
  <c r="R147" i="15"/>
  <c r="R392" i="17" s="1"/>
  <c r="K88" i="17"/>
  <c r="R126" i="15"/>
  <c r="R524" i="17" s="1"/>
  <c r="K106" i="17"/>
  <c r="R34" i="15"/>
  <c r="K290" i="17"/>
  <c r="K43" i="17"/>
  <c r="R106" i="15"/>
  <c r="R352" i="17" s="1"/>
  <c r="K29" i="17"/>
  <c r="R296" i="15"/>
  <c r="R533" i="17" s="1"/>
  <c r="K248" i="17"/>
  <c r="R76" i="15"/>
  <c r="R577" i="17" s="1"/>
  <c r="K274" i="17"/>
  <c r="R301" i="15"/>
  <c r="R420" i="17" s="1"/>
  <c r="K40" i="17"/>
  <c r="R310" i="15"/>
  <c r="U310" i="15" s="1"/>
  <c r="K287" i="17"/>
  <c r="K268" i="17"/>
  <c r="R236" i="15"/>
  <c r="U236" i="15" s="1"/>
  <c r="K150" i="17"/>
  <c r="K55" i="17"/>
  <c r="R153" i="15"/>
  <c r="R581" i="17" s="1"/>
  <c r="K335" i="17"/>
  <c r="R93" i="15"/>
  <c r="K142" i="17"/>
  <c r="K10" i="17"/>
  <c r="K159" i="17"/>
  <c r="K83" i="17"/>
  <c r="R28" i="15"/>
  <c r="R404" i="17" s="1"/>
  <c r="K81" i="17"/>
  <c r="R309" i="15"/>
  <c r="R571" i="17" s="1"/>
  <c r="K97" i="17"/>
  <c r="R302" i="15"/>
  <c r="R458" i="17" s="1"/>
  <c r="K78" i="17"/>
  <c r="R114" i="15"/>
  <c r="K257" i="17"/>
  <c r="R72" i="15"/>
  <c r="R502" i="17" s="1"/>
  <c r="K179" i="17"/>
  <c r="R235" i="15"/>
  <c r="R530" i="17" s="1"/>
  <c r="K131" i="17"/>
  <c r="R81" i="15"/>
  <c r="R521" i="17" s="1"/>
  <c r="K9" i="17"/>
  <c r="R75" i="15"/>
  <c r="K84" i="17"/>
  <c r="R24" i="15"/>
  <c r="R347" i="17" s="1"/>
  <c r="K62" i="17"/>
  <c r="R68" i="15"/>
  <c r="R540" i="17" s="1"/>
  <c r="K331" i="17"/>
  <c r="R274" i="15"/>
  <c r="R380" i="17" s="1"/>
  <c r="K342" i="17"/>
  <c r="R311" i="15"/>
  <c r="K59" i="17"/>
  <c r="R40" i="15"/>
  <c r="R575" i="17" s="1"/>
  <c r="K253" i="17"/>
  <c r="R246" i="15"/>
  <c r="K226" i="17"/>
  <c r="K112" i="17"/>
  <c r="R134" i="15"/>
  <c r="R599" i="17" s="1"/>
  <c r="K182" i="17"/>
  <c r="R86" i="15"/>
  <c r="K218" i="17"/>
  <c r="K104" i="17"/>
  <c r="R19" i="15"/>
  <c r="R460" i="17" s="1"/>
  <c r="K42" i="17"/>
  <c r="R7" i="15"/>
  <c r="R536" i="17" s="1"/>
  <c r="K251" i="17"/>
  <c r="R97" i="15"/>
  <c r="U97" i="15" s="1"/>
  <c r="U578" i="17" s="1"/>
  <c r="K66" i="17"/>
  <c r="R9" i="15"/>
  <c r="K118" i="17"/>
  <c r="K107" i="17"/>
  <c r="R137" i="15"/>
  <c r="R429" i="17" s="1"/>
  <c r="K296" i="17"/>
  <c r="R286" i="15"/>
  <c r="K115" i="17"/>
  <c r="R226" i="15"/>
  <c r="R510" i="17" s="1"/>
  <c r="K54" i="17"/>
  <c r="R152" i="15"/>
  <c r="R525" i="17" s="1"/>
  <c r="K13" i="17"/>
  <c r="R91" i="15"/>
  <c r="R370" i="17" s="1"/>
  <c r="K85" i="17"/>
  <c r="R292" i="15"/>
  <c r="K96" i="17"/>
  <c r="K76" i="17"/>
  <c r="R103" i="15"/>
  <c r="U103" i="15" s="1"/>
  <c r="K181" i="17"/>
  <c r="K143" i="17"/>
  <c r="R109" i="15"/>
  <c r="K124" i="17"/>
  <c r="K48" i="17"/>
  <c r="K284" i="17"/>
  <c r="K246" i="17"/>
  <c r="R207" i="15"/>
  <c r="K319" i="17"/>
  <c r="K186" i="17"/>
  <c r="R124" i="15"/>
  <c r="K87" i="17"/>
  <c r="K30" i="17"/>
  <c r="R22" i="15"/>
  <c r="K233" i="17"/>
  <c r="K138" i="17"/>
  <c r="R272" i="15"/>
  <c r="K209" i="17"/>
  <c r="K38" i="17"/>
  <c r="R127" i="15"/>
  <c r="K144" i="17"/>
  <c r="R240" i="15"/>
  <c r="R605" i="17" s="1"/>
  <c r="K169" i="17"/>
  <c r="K75" i="17"/>
  <c r="K94" i="17"/>
  <c r="R298" i="15"/>
  <c r="K343" i="17"/>
  <c r="K58" i="17"/>
  <c r="R280" i="15"/>
  <c r="R550" i="17" s="1"/>
  <c r="K114" i="17"/>
  <c r="R216" i="15"/>
  <c r="R566" i="17" s="1"/>
  <c r="K35" i="17"/>
  <c r="R144" i="15"/>
  <c r="R354" i="17" s="1"/>
  <c r="K240" i="17"/>
  <c r="R89" i="15"/>
  <c r="R427" i="17" s="1"/>
  <c r="K332" i="17"/>
  <c r="R128" i="15"/>
  <c r="R486" i="17" s="1"/>
  <c r="K201" i="17"/>
  <c r="R314" i="15"/>
  <c r="R477" i="17" s="1"/>
  <c r="K325" i="17"/>
  <c r="R297" i="15"/>
  <c r="R551" i="17" s="1"/>
  <c r="K210" i="17"/>
  <c r="R219" i="15"/>
  <c r="R377" i="17" s="1"/>
  <c r="K206" i="17"/>
  <c r="R150" i="15"/>
  <c r="R487" i="17" s="1"/>
  <c r="K316" i="17"/>
  <c r="R90" i="15"/>
  <c r="R597" i="17" s="1"/>
  <c r="K294" i="17"/>
  <c r="R148" i="15"/>
  <c r="K278" i="17"/>
  <c r="K69" i="17"/>
  <c r="R69" i="15"/>
  <c r="K27" i="17"/>
  <c r="R287" i="15"/>
  <c r="K305" i="17"/>
  <c r="K134" i="17"/>
  <c r="R315" i="15"/>
  <c r="R534" i="17" s="1"/>
  <c r="K344" i="17"/>
  <c r="R281" i="15"/>
  <c r="R513" i="17" s="1"/>
  <c r="K304" i="17"/>
  <c r="R208" i="15"/>
  <c r="K338" i="17"/>
  <c r="K224" i="17"/>
  <c r="K272" i="17"/>
  <c r="K7" i="17"/>
  <c r="K178" i="17"/>
  <c r="K45" i="17"/>
  <c r="R71" i="15"/>
  <c r="K198" i="17"/>
  <c r="R300" i="15"/>
  <c r="R514" i="17" s="1"/>
  <c r="K153" i="17"/>
  <c r="R276" i="15"/>
  <c r="R456" i="17" s="1"/>
  <c r="K285" i="17"/>
  <c r="R304" i="15"/>
  <c r="K230" i="17"/>
  <c r="K211" i="17"/>
  <c r="R242" i="15"/>
  <c r="R548" i="17" s="1"/>
  <c r="K245" i="17"/>
  <c r="R303" i="15"/>
  <c r="U303" i="15" s="1"/>
  <c r="K135" i="17"/>
  <c r="K154" i="17"/>
  <c r="R205" i="15"/>
  <c r="K281" i="17"/>
  <c r="K34" i="17"/>
  <c r="R133" i="15"/>
  <c r="R543" i="17" s="1"/>
  <c r="K277" i="17"/>
  <c r="R23" i="15"/>
  <c r="K328" i="17"/>
  <c r="K252" i="17"/>
  <c r="P155" i="8"/>
  <c r="P43" i="8"/>
  <c r="P119" i="2"/>
  <c r="P6" i="8"/>
  <c r="P82" i="8"/>
  <c r="P40" i="8"/>
  <c r="R61" i="7"/>
  <c r="R91" i="6"/>
  <c r="R52" i="7"/>
  <c r="R129" i="8"/>
  <c r="R170" i="8"/>
  <c r="R121" i="8"/>
  <c r="R79" i="8"/>
  <c r="P145" i="3"/>
  <c r="P131" i="8"/>
  <c r="R78" i="8"/>
  <c r="P55" i="8"/>
  <c r="P41" i="8"/>
  <c r="P82" i="6"/>
  <c r="P57" i="7"/>
  <c r="P148" i="3"/>
  <c r="P53" i="7"/>
  <c r="R11" i="8"/>
  <c r="R109" i="8"/>
  <c r="R28" i="8"/>
  <c r="R14" i="8"/>
  <c r="R34" i="8"/>
  <c r="R94" i="8"/>
  <c r="R52" i="8"/>
  <c r="P121" i="8"/>
  <c r="P79" i="8"/>
  <c r="R115" i="8"/>
  <c r="R101" i="8"/>
  <c r="P64" i="4"/>
  <c r="P119" i="8"/>
  <c r="P91" i="4"/>
  <c r="P104" i="8"/>
  <c r="P150" i="8"/>
  <c r="P122" i="8"/>
  <c r="P95" i="8"/>
  <c r="P165" i="8"/>
  <c r="P148" i="8"/>
  <c r="P22" i="8"/>
  <c r="P124" i="8"/>
  <c r="P68" i="8"/>
  <c r="R82" i="8"/>
  <c r="R40" i="8"/>
  <c r="P167" i="8"/>
  <c r="P70" i="8"/>
  <c r="P91" i="7"/>
  <c r="P76" i="7"/>
  <c r="P106" i="4"/>
  <c r="P48" i="8"/>
  <c r="P5" i="3"/>
  <c r="P65" i="7"/>
  <c r="P110" i="8"/>
  <c r="P26" i="8"/>
  <c r="P164" i="8"/>
  <c r="P24" i="8"/>
  <c r="P190" i="4"/>
  <c r="P76" i="8"/>
  <c r="R136" i="8"/>
  <c r="R66" i="8"/>
  <c r="P56" i="7"/>
  <c r="P54" i="8"/>
  <c r="P12" i="8"/>
  <c r="P131" i="3"/>
  <c r="P64" i="7"/>
  <c r="P15" i="7"/>
  <c r="P75" i="7"/>
  <c r="R41" i="7"/>
  <c r="R69" i="7"/>
  <c r="R16" i="8"/>
  <c r="R100" i="8"/>
  <c r="R54" i="8"/>
  <c r="R12" i="8"/>
  <c r="R59" i="8"/>
  <c r="R31" i="8"/>
  <c r="R110" i="8"/>
  <c r="R26" i="8"/>
  <c r="R55" i="8"/>
  <c r="R41" i="8"/>
  <c r="R124" i="8"/>
  <c r="R68" i="8"/>
  <c r="R84" i="8"/>
  <c r="R154" i="8"/>
  <c r="R95" i="8"/>
  <c r="R165" i="8"/>
  <c r="R147" i="8"/>
  <c r="P59" i="8"/>
  <c r="P31" i="8"/>
  <c r="R167" i="8"/>
  <c r="R70" i="8"/>
  <c r="P77" i="8"/>
  <c r="P66" i="7"/>
  <c r="R91" i="7"/>
  <c r="R76" i="7"/>
  <c r="P57" i="8"/>
  <c r="P113" i="8"/>
  <c r="R148" i="3"/>
  <c r="R53" i="7"/>
  <c r="P36" i="4"/>
  <c r="P91" i="8"/>
  <c r="P123" i="8"/>
  <c r="P39" i="8"/>
  <c r="P41" i="7"/>
  <c r="P69" i="7"/>
  <c r="R150" i="8"/>
  <c r="R122" i="8"/>
  <c r="R141" i="8"/>
  <c r="R85" i="8"/>
  <c r="P93" i="8"/>
  <c r="P37" i="8"/>
  <c r="P81" i="8"/>
  <c r="P25" i="8"/>
  <c r="P133" i="3"/>
  <c r="P161" i="8"/>
  <c r="P138" i="8"/>
  <c r="P96" i="8"/>
  <c r="R71" i="8"/>
  <c r="R99" i="8"/>
  <c r="P146" i="8"/>
  <c r="P94" i="7"/>
  <c r="R58" i="7"/>
  <c r="R72" i="7"/>
  <c r="R156" i="8"/>
  <c r="R142" i="8"/>
  <c r="R113" i="8"/>
  <c r="R57" i="8"/>
  <c r="R67" i="7"/>
  <c r="R163" i="8"/>
  <c r="R51" i="8"/>
  <c r="R15" i="7"/>
  <c r="R75" i="7"/>
  <c r="P115" i="8"/>
  <c r="P101" i="8"/>
  <c r="P148" i="4"/>
  <c r="P20" i="8"/>
  <c r="P7" i="7"/>
  <c r="P106" i="8"/>
  <c r="R148" i="8"/>
  <c r="R22" i="8"/>
  <c r="R21" i="8"/>
  <c r="R155" i="8"/>
  <c r="R43" i="8"/>
  <c r="R93" i="8"/>
  <c r="R37" i="8"/>
  <c r="P10" i="8"/>
  <c r="P38" i="8"/>
  <c r="P166" i="8"/>
  <c r="P152" i="8"/>
  <c r="P28" i="8"/>
  <c r="P14" i="8"/>
  <c r="P94" i="8"/>
  <c r="P52" i="8"/>
  <c r="P168" i="8"/>
  <c r="P15" i="8"/>
  <c r="R81" i="8"/>
  <c r="R25" i="8"/>
  <c r="P149" i="8"/>
  <c r="P68" i="7"/>
  <c r="P140" i="8"/>
  <c r="P112" i="8"/>
  <c r="R138" i="8"/>
  <c r="R96" i="8"/>
  <c r="P99" i="8"/>
  <c r="P71" i="8"/>
  <c r="P72" i="7"/>
  <c r="P58" i="7"/>
  <c r="R66" i="6"/>
  <c r="R55" i="7"/>
  <c r="R87" i="8"/>
  <c r="R73" i="8"/>
  <c r="R157" i="8"/>
  <c r="R17" i="8"/>
  <c r="P135" i="6"/>
  <c r="P54" i="7"/>
  <c r="R135" i="6"/>
  <c r="R54" i="7"/>
  <c r="R51" i="7"/>
  <c r="R77" i="8"/>
  <c r="R66" i="7"/>
  <c r="P157" i="8"/>
  <c r="P17" i="8"/>
  <c r="R123" i="8"/>
  <c r="R39" i="8"/>
  <c r="R137" i="8"/>
  <c r="R53" i="8"/>
  <c r="R107" i="8"/>
  <c r="R65" i="8"/>
  <c r="P129" i="8"/>
  <c r="P170" i="8"/>
  <c r="R133" i="8"/>
  <c r="R149" i="8"/>
  <c r="R68" i="7"/>
  <c r="P109" i="8"/>
  <c r="P11" i="8"/>
  <c r="P16" i="7"/>
  <c r="P62" i="7"/>
  <c r="P122" i="4"/>
  <c r="P134" i="8"/>
  <c r="P66" i="6"/>
  <c r="P55" i="7"/>
  <c r="P107" i="8"/>
  <c r="P65" i="8"/>
  <c r="P62" i="4"/>
  <c r="P159" i="8"/>
  <c r="R59" i="7"/>
  <c r="R127" i="8"/>
  <c r="R29" i="8"/>
  <c r="P136" i="8"/>
  <c r="P66" i="8"/>
  <c r="P100" i="8"/>
  <c r="P16" i="8"/>
  <c r="P114" i="8"/>
  <c r="P44" i="8"/>
  <c r="P127" i="8"/>
  <c r="P29" i="8"/>
  <c r="P72" i="8"/>
  <c r="P30" i="8"/>
  <c r="R38" i="8"/>
  <c r="R10" i="8"/>
  <c r="P136" i="4"/>
  <c r="P8" i="8"/>
  <c r="P126" i="8"/>
  <c r="P98" i="8"/>
  <c r="P135" i="8"/>
  <c r="P9" i="8"/>
  <c r="R16" i="7"/>
  <c r="R62" i="7"/>
  <c r="P51" i="4"/>
  <c r="P92" i="8"/>
  <c r="P54" i="3"/>
  <c r="P71" i="7"/>
  <c r="P93" i="4"/>
  <c r="P36" i="8"/>
  <c r="R56" i="7"/>
  <c r="R168" i="8"/>
  <c r="R15" i="8"/>
  <c r="R135" i="8"/>
  <c r="R9" i="8"/>
  <c r="R164" i="8"/>
  <c r="R24" i="8"/>
  <c r="R45" i="8"/>
  <c r="R143" i="8"/>
  <c r="R114" i="8"/>
  <c r="R44" i="8"/>
  <c r="P163" i="8"/>
  <c r="P51" i="8"/>
  <c r="R151" i="8"/>
  <c r="R67" i="8"/>
  <c r="R140" i="8"/>
  <c r="R112" i="8"/>
  <c r="R166" i="8"/>
  <c r="R152" i="8"/>
  <c r="P53" i="8"/>
  <c r="P137" i="8"/>
  <c r="R49" i="8"/>
  <c r="P151" i="8"/>
  <c r="P67" i="8"/>
  <c r="P143" i="8"/>
  <c r="P45" i="8"/>
  <c r="P51" i="7"/>
  <c r="P61" i="7"/>
  <c r="P91" i="6"/>
  <c r="P52" i="7"/>
  <c r="R98" i="8"/>
  <c r="R126" i="8"/>
  <c r="P8" i="7"/>
  <c r="P23" i="8"/>
  <c r="P92" i="6"/>
  <c r="P50" i="8"/>
  <c r="P22" i="6"/>
  <c r="P64" i="8"/>
  <c r="R145" i="3"/>
  <c r="R131" i="8"/>
  <c r="R86" i="8"/>
  <c r="R169" i="8"/>
  <c r="P108" i="8"/>
  <c r="P80" i="8"/>
  <c r="P128" i="8"/>
  <c r="P58" i="8"/>
  <c r="R82" i="6"/>
  <c r="R57" i="7"/>
  <c r="R146" i="8"/>
  <c r="R94" i="7"/>
  <c r="R119" i="2"/>
  <c r="R6" i="8"/>
  <c r="R72" i="8"/>
  <c r="R30" i="8"/>
  <c r="R128" i="8"/>
  <c r="R58" i="8"/>
  <c r="P73" i="8"/>
  <c r="P87" i="8"/>
  <c r="R80" i="8"/>
  <c r="R108" i="8"/>
  <c r="P142" i="8"/>
  <c r="P156" i="8"/>
  <c r="P180" i="4"/>
  <c r="P81" i="4"/>
  <c r="P185" i="6"/>
  <c r="P142" i="6"/>
  <c r="R154" i="6"/>
  <c r="R112" i="6"/>
  <c r="R23" i="7"/>
  <c r="P20" i="5"/>
  <c r="P35" i="4"/>
  <c r="P131" i="4"/>
  <c r="P18" i="4"/>
  <c r="P104" i="3"/>
  <c r="P69" i="4"/>
  <c r="P126" i="4"/>
  <c r="R167" i="4"/>
  <c r="R40" i="4"/>
  <c r="R193" i="4"/>
  <c r="R66" i="4"/>
  <c r="P169" i="3"/>
  <c r="P187" i="4"/>
  <c r="P60" i="4"/>
  <c r="R91" i="4"/>
  <c r="P74" i="4"/>
  <c r="P145" i="4"/>
  <c r="R7" i="4"/>
  <c r="R160" i="3"/>
  <c r="P47" i="3"/>
  <c r="P21" i="3"/>
  <c r="P63" i="3"/>
  <c r="R7" i="7"/>
  <c r="P194" i="6"/>
  <c r="P95" i="6"/>
  <c r="R22" i="6"/>
  <c r="R129" i="6"/>
  <c r="R31" i="6"/>
  <c r="R148" i="4"/>
  <c r="R170" i="4"/>
  <c r="R85" i="4"/>
  <c r="P154" i="4"/>
  <c r="P13" i="4"/>
  <c r="P82" i="4"/>
  <c r="P26" i="4"/>
  <c r="R106" i="3"/>
  <c r="R64" i="3"/>
  <c r="R88" i="2"/>
  <c r="R17" i="7"/>
  <c r="P78" i="6"/>
  <c r="P36" i="6"/>
  <c r="R163" i="6"/>
  <c r="P170" i="6"/>
  <c r="P85" i="6"/>
  <c r="R33" i="6"/>
  <c r="R77" i="6"/>
  <c r="R133" i="6"/>
  <c r="R186" i="4"/>
  <c r="R158" i="4"/>
  <c r="P70" i="4"/>
  <c r="P84" i="4"/>
  <c r="R149" i="6"/>
  <c r="R10" i="4"/>
  <c r="P181" i="4"/>
  <c r="P125" i="4"/>
  <c r="P105" i="3"/>
  <c r="P161" i="3"/>
  <c r="R181" i="6"/>
  <c r="R40" i="6"/>
  <c r="R171" i="6"/>
  <c r="R114" i="6"/>
  <c r="P72" i="6"/>
  <c r="P100" i="6"/>
  <c r="P152" i="6"/>
  <c r="P12" i="6"/>
  <c r="P7" i="2"/>
  <c r="P77" i="3"/>
  <c r="P72" i="3"/>
  <c r="P56" i="6"/>
  <c r="P14" i="6"/>
  <c r="P111" i="3"/>
  <c r="P65" i="6"/>
  <c r="P51" i="6"/>
  <c r="R131" i="3"/>
  <c r="R50" i="3"/>
  <c r="R78" i="3"/>
  <c r="P192" i="3"/>
  <c r="P150" i="3"/>
  <c r="P145" i="6"/>
  <c r="P33" i="3"/>
  <c r="R14" i="3"/>
  <c r="R71" i="3"/>
  <c r="P109" i="3"/>
  <c r="P95" i="3"/>
  <c r="R113" i="3"/>
  <c r="R141" i="3"/>
  <c r="R103" i="3"/>
  <c r="R173" i="3"/>
  <c r="S142" i="3"/>
  <c r="S170" i="3"/>
  <c r="P149" i="6"/>
  <c r="P10" i="4"/>
  <c r="R101" i="4"/>
  <c r="R31" i="4"/>
  <c r="R157" i="4"/>
  <c r="R72" i="4"/>
  <c r="P78" i="4"/>
  <c r="P91" i="3"/>
  <c r="P200" i="4"/>
  <c r="P116" i="4"/>
  <c r="R123" i="4"/>
  <c r="R109" i="4"/>
  <c r="R179" i="4"/>
  <c r="R137" i="4"/>
  <c r="R149" i="4"/>
  <c r="P168" i="4"/>
  <c r="P196" i="4"/>
  <c r="R10" i="6"/>
  <c r="R136" i="6"/>
  <c r="P94" i="6"/>
  <c r="P52" i="6"/>
  <c r="P35" i="2"/>
  <c r="P49" i="6"/>
  <c r="R170" i="6"/>
  <c r="R85" i="6"/>
  <c r="R126" i="6"/>
  <c r="R84" i="6"/>
  <c r="R180" i="6"/>
  <c r="R109" i="6"/>
  <c r="R184" i="6"/>
  <c r="R127" i="6"/>
  <c r="P147" i="6"/>
  <c r="P180" i="6"/>
  <c r="P109" i="6"/>
  <c r="P164" i="4"/>
  <c r="P9" i="4"/>
  <c r="P197" i="6"/>
  <c r="P70" i="6"/>
  <c r="P91" i="2"/>
  <c r="P76" i="6"/>
  <c r="P199" i="4"/>
  <c r="P129" i="4"/>
  <c r="P138" i="4"/>
  <c r="P53" i="4"/>
  <c r="R136" i="4"/>
  <c r="P139" i="3"/>
  <c r="P97" i="3"/>
  <c r="R69" i="4"/>
  <c r="R126" i="4"/>
  <c r="R187" i="4"/>
  <c r="R60" i="4"/>
  <c r="R145" i="4"/>
  <c r="R74" i="4"/>
  <c r="P7" i="4"/>
  <c r="P160" i="3"/>
  <c r="P70" i="3"/>
  <c r="P98" i="3"/>
  <c r="P16" i="3"/>
  <c r="P199" i="3"/>
  <c r="R28" i="7"/>
  <c r="R194" i="6"/>
  <c r="R95" i="6"/>
  <c r="P131" i="5"/>
  <c r="P48" i="4"/>
  <c r="P171" i="4"/>
  <c r="P143" i="4"/>
  <c r="R145" i="6"/>
  <c r="R33" i="3"/>
  <c r="R109" i="3"/>
  <c r="R95" i="3"/>
  <c r="P37" i="6"/>
  <c r="P121" i="3"/>
  <c r="P106" i="3"/>
  <c r="P64" i="3"/>
  <c r="R86" i="6"/>
  <c r="R30" i="6"/>
  <c r="P84" i="6"/>
  <c r="P126" i="6"/>
  <c r="P97" i="4"/>
  <c r="P55" i="4"/>
  <c r="R189" i="4"/>
  <c r="R147" i="4"/>
  <c r="P180" i="3"/>
  <c r="P152" i="3"/>
  <c r="R100" i="6"/>
  <c r="R72" i="6"/>
  <c r="R103" i="6"/>
  <c r="P163" i="4"/>
  <c r="P176" i="4"/>
  <c r="P146" i="3"/>
  <c r="R75" i="2"/>
  <c r="R47" i="6"/>
  <c r="R75" i="3"/>
  <c r="R11" i="3"/>
  <c r="R82" i="3"/>
  <c r="P127" i="3"/>
  <c r="P197" i="3"/>
  <c r="R72" i="3"/>
  <c r="R163" i="3"/>
  <c r="R93" i="3"/>
  <c r="R132" i="3"/>
  <c r="R62" i="6"/>
  <c r="R174" i="3"/>
  <c r="P12" i="3"/>
  <c r="P153" i="3"/>
  <c r="R149" i="3"/>
  <c r="R51" i="3"/>
  <c r="P50" i="4"/>
  <c r="P8" i="4"/>
  <c r="R104" i="4"/>
  <c r="R5" i="4"/>
  <c r="P140" i="4"/>
  <c r="P27" i="4"/>
  <c r="P173" i="4"/>
  <c r="P32" i="4"/>
  <c r="R59" i="4"/>
  <c r="R73" i="4"/>
  <c r="R192" i="6"/>
  <c r="R80" i="4"/>
  <c r="P127" i="4"/>
  <c r="P98" i="4"/>
  <c r="P148" i="2"/>
  <c r="P135" i="4"/>
  <c r="R163" i="4"/>
  <c r="R8" i="6"/>
  <c r="R80" i="6"/>
  <c r="P107" i="6"/>
  <c r="P121" i="6"/>
  <c r="P137" i="6"/>
  <c r="P123" i="6"/>
  <c r="P88" i="2"/>
  <c r="P17" i="7"/>
  <c r="S137" i="3"/>
  <c r="S179" i="3"/>
  <c r="P110" i="6"/>
  <c r="P138" i="6"/>
  <c r="R118" i="2"/>
  <c r="R175" i="4"/>
  <c r="P45" i="4"/>
  <c r="P17" i="4"/>
  <c r="P43" i="7"/>
  <c r="P68" i="6"/>
  <c r="P125" i="6"/>
  <c r="P69" i="6"/>
  <c r="P92" i="2"/>
  <c r="P35" i="6"/>
  <c r="R91" i="2"/>
  <c r="R76" i="6"/>
  <c r="R199" i="4"/>
  <c r="R129" i="4"/>
  <c r="R20" i="6"/>
  <c r="P142" i="4"/>
  <c r="P114" i="4"/>
  <c r="R106" i="4"/>
  <c r="R37" i="4"/>
  <c r="P185" i="4"/>
  <c r="P30" i="4"/>
  <c r="R98" i="3"/>
  <c r="R70" i="3"/>
  <c r="P140" i="3"/>
  <c r="P42" i="3"/>
  <c r="R12" i="3"/>
  <c r="R153" i="3"/>
  <c r="P27" i="7"/>
  <c r="P11" i="5"/>
  <c r="R196" i="4"/>
  <c r="R168" i="4"/>
  <c r="P87" i="6"/>
  <c r="P186" i="6"/>
  <c r="R190" i="4"/>
  <c r="R155" i="4"/>
  <c r="R141" i="4"/>
  <c r="P178" i="4"/>
  <c r="P65" i="4"/>
  <c r="R11" i="7"/>
  <c r="R194" i="3"/>
  <c r="R37" i="6"/>
  <c r="R121" i="3"/>
  <c r="P89" i="6"/>
  <c r="P187" i="3"/>
  <c r="P22" i="3"/>
  <c r="P120" i="3"/>
  <c r="P105" i="6"/>
  <c r="P105" i="5"/>
  <c r="R55" i="6"/>
  <c r="R27" i="6"/>
  <c r="R156" i="6"/>
  <c r="R58" i="6"/>
  <c r="P181" i="3"/>
  <c r="P69" i="3"/>
  <c r="P169" i="4"/>
  <c r="P113" i="4"/>
  <c r="R101" i="3"/>
  <c r="R45" i="3"/>
  <c r="P27" i="3"/>
  <c r="P55" i="3"/>
  <c r="R120" i="6"/>
  <c r="R148" i="2"/>
  <c r="R135" i="4"/>
  <c r="P184" i="3"/>
  <c r="P100" i="3"/>
  <c r="P86" i="3"/>
  <c r="P44" i="3"/>
  <c r="R192" i="4"/>
  <c r="P141" i="3"/>
  <c r="P113" i="3"/>
  <c r="R22" i="7"/>
  <c r="R196" i="3"/>
  <c r="R112" i="3"/>
  <c r="R198" i="3"/>
  <c r="R30" i="3"/>
  <c r="R46" i="7"/>
  <c r="R29" i="3"/>
  <c r="R89" i="3"/>
  <c r="R10" i="3"/>
  <c r="R123" i="3"/>
  <c r="R15" i="3"/>
  <c r="R58" i="3"/>
  <c r="P191" i="6"/>
  <c r="P23" i="4"/>
  <c r="R56" i="4"/>
  <c r="R28" i="4"/>
  <c r="R131" i="4"/>
  <c r="R18" i="4"/>
  <c r="R64" i="4"/>
  <c r="R84" i="4"/>
  <c r="R70" i="4"/>
  <c r="R165" i="4"/>
  <c r="R94" i="4"/>
  <c r="P133" i="4"/>
  <c r="P90" i="4"/>
  <c r="R134" i="4"/>
  <c r="P189" i="4"/>
  <c r="P147" i="4"/>
  <c r="R6" i="6"/>
  <c r="P86" i="6"/>
  <c r="P30" i="6"/>
  <c r="P115" i="6"/>
  <c r="P45" i="6"/>
  <c r="P75" i="2"/>
  <c r="P47" i="6"/>
  <c r="P133" i="6"/>
  <c r="P77" i="6"/>
  <c r="R198" i="6"/>
  <c r="R113" i="6"/>
  <c r="R105" i="6"/>
  <c r="R105" i="5"/>
  <c r="R92" i="6"/>
  <c r="R125" i="6"/>
  <c r="R69" i="6"/>
  <c r="R122" i="6"/>
  <c r="R165" i="6"/>
  <c r="R26" i="7"/>
  <c r="R13" i="7"/>
  <c r="P135" i="2"/>
  <c r="P134" i="6"/>
  <c r="P156" i="4"/>
  <c r="P57" i="4"/>
  <c r="R92" i="2"/>
  <c r="R35" i="6"/>
  <c r="P168" i="6"/>
  <c r="P13" i="6"/>
  <c r="P155" i="6"/>
  <c r="P43" i="6"/>
  <c r="P144" i="4"/>
  <c r="P87" i="4"/>
  <c r="P128" i="4"/>
  <c r="P43" i="4"/>
  <c r="P28" i="4"/>
  <c r="P56" i="4"/>
  <c r="P148" i="6"/>
  <c r="P64" i="6"/>
  <c r="P111" i="6"/>
  <c r="P83" i="6"/>
  <c r="R142" i="4"/>
  <c r="R114" i="4"/>
  <c r="P96" i="4"/>
  <c r="P111" i="4"/>
  <c r="R185" i="4"/>
  <c r="R30" i="4"/>
  <c r="P165" i="3"/>
  <c r="P39" i="3"/>
  <c r="P46" i="7"/>
  <c r="P29" i="3"/>
  <c r="R25" i="7"/>
  <c r="R186" i="6"/>
  <c r="R87" i="6"/>
  <c r="R164" i="6"/>
  <c r="R93" i="6"/>
  <c r="R90" i="4"/>
  <c r="R133" i="4"/>
  <c r="R178" i="4"/>
  <c r="R65" i="4"/>
  <c r="P62" i="6"/>
  <c r="P174" i="3"/>
  <c r="R89" i="6"/>
  <c r="R187" i="3"/>
  <c r="R10" i="7"/>
  <c r="R195" i="4"/>
  <c r="P21" i="6"/>
  <c r="P119" i="5"/>
  <c r="P64" i="2"/>
  <c r="P177" i="6"/>
  <c r="P140" i="6"/>
  <c r="P42" i="6"/>
  <c r="P141" i="6"/>
  <c r="P57" i="6"/>
  <c r="P125" i="3"/>
  <c r="P83" i="3"/>
  <c r="R173" i="4"/>
  <c r="R32" i="4"/>
  <c r="R190" i="3"/>
  <c r="R162" i="3"/>
  <c r="R99" i="3"/>
  <c r="R57" i="3"/>
  <c r="P117" i="4"/>
  <c r="P46" i="4"/>
  <c r="P123" i="4"/>
  <c r="P109" i="4"/>
  <c r="P126" i="3"/>
  <c r="P56" i="3"/>
  <c r="P192" i="4"/>
  <c r="R98" i="4"/>
  <c r="R127" i="4"/>
  <c r="P36" i="5"/>
  <c r="P36" i="3"/>
  <c r="R73" i="6"/>
  <c r="R17" i="6"/>
  <c r="P11" i="7"/>
  <c r="P194" i="3"/>
  <c r="P28" i="3"/>
  <c r="P84" i="3"/>
  <c r="R120" i="3"/>
  <c r="R22" i="3"/>
  <c r="R44" i="3"/>
  <c r="R86" i="3"/>
  <c r="R7" i="2"/>
  <c r="R77" i="3"/>
  <c r="P115" i="3"/>
  <c r="P129" i="3"/>
  <c r="R169" i="3"/>
  <c r="R47" i="3"/>
  <c r="R26" i="4"/>
  <c r="R82" i="4"/>
  <c r="R46" i="4"/>
  <c r="R117" i="4"/>
  <c r="R62" i="4"/>
  <c r="R92" i="4"/>
  <c r="R156" i="4"/>
  <c r="R57" i="4"/>
  <c r="P186" i="4"/>
  <c r="P158" i="4"/>
  <c r="P118" i="2"/>
  <c r="P175" i="4"/>
  <c r="P71" i="6"/>
  <c r="P29" i="6"/>
  <c r="P26" i="6"/>
  <c r="P195" i="6"/>
  <c r="P97" i="6"/>
  <c r="P41" i="6"/>
  <c r="R138" i="6"/>
  <c r="R110" i="6"/>
  <c r="R119" i="6"/>
  <c r="P172" i="6"/>
  <c r="P143" i="6"/>
  <c r="R5" i="7"/>
  <c r="R189" i="6"/>
  <c r="R107" i="2"/>
  <c r="R24" i="7"/>
  <c r="R32" i="7"/>
  <c r="P184" i="6"/>
  <c r="P127" i="6"/>
  <c r="R200" i="6"/>
  <c r="R59" i="6"/>
  <c r="R98" i="6"/>
  <c r="R28" i="6"/>
  <c r="R183" i="4"/>
  <c r="R14" i="4"/>
  <c r="P23" i="6"/>
  <c r="P9" i="6"/>
  <c r="P200" i="6"/>
  <c r="P59" i="6"/>
  <c r="R168" i="6"/>
  <c r="R13" i="6"/>
  <c r="R155" i="6"/>
  <c r="R43" i="6"/>
  <c r="P201" i="4"/>
  <c r="P102" i="4"/>
  <c r="R148" i="6"/>
  <c r="R64" i="6"/>
  <c r="R111" i="6"/>
  <c r="R83" i="6"/>
  <c r="P98" i="6"/>
  <c r="P28" i="6"/>
  <c r="R111" i="4"/>
  <c r="R96" i="4"/>
  <c r="P183" i="4"/>
  <c r="P14" i="4"/>
  <c r="P26" i="3"/>
  <c r="P138" i="3"/>
  <c r="P10" i="3"/>
  <c r="P123" i="3"/>
  <c r="R165" i="3"/>
  <c r="R39" i="3"/>
  <c r="P14" i="3"/>
  <c r="P107" i="2"/>
  <c r="P24" i="7"/>
  <c r="R200" i="4"/>
  <c r="R116" i="4"/>
  <c r="P164" i="6"/>
  <c r="P93" i="6"/>
  <c r="R23" i="6"/>
  <c r="R9" i="6"/>
  <c r="P159" i="4"/>
  <c r="P88" i="4"/>
  <c r="P52" i="4"/>
  <c r="P38" i="4"/>
  <c r="P100" i="4"/>
  <c r="P44" i="4"/>
  <c r="P135" i="3"/>
  <c r="P65" i="3"/>
  <c r="R152" i="4"/>
  <c r="R39" i="4"/>
  <c r="R38" i="3"/>
  <c r="R66" i="3"/>
  <c r="P165" i="6"/>
  <c r="P122" i="6"/>
  <c r="R81" i="6"/>
  <c r="R53" i="6"/>
  <c r="R71" i="6"/>
  <c r="R29" i="6"/>
  <c r="R195" i="6"/>
  <c r="R26" i="6"/>
  <c r="P161" i="6"/>
  <c r="R128" i="6"/>
  <c r="R44" i="6"/>
  <c r="R50" i="4"/>
  <c r="R8" i="4"/>
  <c r="P185" i="3"/>
  <c r="P171" i="3"/>
  <c r="R183" i="3"/>
  <c r="R43" i="3"/>
  <c r="R93" i="4"/>
  <c r="P196" i="3"/>
  <c r="P112" i="3"/>
  <c r="R54" i="3"/>
  <c r="R191" i="6"/>
  <c r="R23" i="4"/>
  <c r="R166" i="6"/>
  <c r="R39" i="6"/>
  <c r="P73" i="4"/>
  <c r="P59" i="4"/>
  <c r="R161" i="4"/>
  <c r="R197" i="3"/>
  <c r="R127" i="3"/>
  <c r="R94" i="6"/>
  <c r="R52" i="6"/>
  <c r="P108" i="3"/>
  <c r="P52" i="3"/>
  <c r="P190" i="3"/>
  <c r="P162" i="3"/>
  <c r="R26" i="3"/>
  <c r="R138" i="3"/>
  <c r="R195" i="3"/>
  <c r="R41" i="3"/>
  <c r="R125" i="3"/>
  <c r="R83" i="3"/>
  <c r="R87" i="3"/>
  <c r="P101" i="3"/>
  <c r="P45" i="3"/>
  <c r="P183" i="3"/>
  <c r="P43" i="3"/>
  <c r="R61" i="3"/>
  <c r="R161" i="3"/>
  <c r="R105" i="3"/>
  <c r="P151" i="4"/>
  <c r="P24" i="4"/>
  <c r="R128" i="4"/>
  <c r="R43" i="4"/>
  <c r="R197" i="4"/>
  <c r="R42" i="4"/>
  <c r="R138" i="4"/>
  <c r="R53" i="4"/>
  <c r="R198" i="4"/>
  <c r="R184" i="4"/>
  <c r="P10" i="7"/>
  <c r="P195" i="4"/>
  <c r="P55" i="6"/>
  <c r="P27" i="6"/>
  <c r="P150" i="6"/>
  <c r="P24" i="6"/>
  <c r="P166" i="6"/>
  <c r="P39" i="6"/>
  <c r="P101" i="6"/>
  <c r="P157" i="6"/>
  <c r="R135" i="2"/>
  <c r="R134" i="6"/>
  <c r="R183" i="6"/>
  <c r="R169" i="6"/>
  <c r="R8" i="7"/>
  <c r="R27" i="7"/>
  <c r="R11" i="5"/>
  <c r="P192" i="6"/>
  <c r="P80" i="4"/>
  <c r="R52" i="4"/>
  <c r="R38" i="4"/>
  <c r="R100" i="4"/>
  <c r="R44" i="4"/>
  <c r="R110" i="4"/>
  <c r="R67" i="4"/>
  <c r="P198" i="3"/>
  <c r="P30" i="3"/>
  <c r="P38" i="3"/>
  <c r="P66" i="3"/>
  <c r="P198" i="4"/>
  <c r="P184" i="4"/>
  <c r="P183" i="6"/>
  <c r="P169" i="6"/>
  <c r="R35" i="2"/>
  <c r="R49" i="6"/>
  <c r="P136" i="6"/>
  <c r="P10" i="6"/>
  <c r="P198" i="6"/>
  <c r="P113" i="6"/>
  <c r="P179" i="4"/>
  <c r="P137" i="4"/>
  <c r="P149" i="3"/>
  <c r="P51" i="3"/>
  <c r="P86" i="4"/>
  <c r="P58" i="4"/>
  <c r="R107" i="3"/>
  <c r="R37" i="3"/>
  <c r="R28" i="3"/>
  <c r="R84" i="3"/>
  <c r="R194" i="4"/>
  <c r="R11" i="4"/>
  <c r="P195" i="3"/>
  <c r="P41" i="3"/>
  <c r="R192" i="3"/>
  <c r="R150" i="3"/>
  <c r="R6" i="7"/>
  <c r="R38" i="7"/>
  <c r="P172" i="4"/>
  <c r="P130" i="4"/>
  <c r="R78" i="4"/>
  <c r="R91" i="3"/>
  <c r="R150" i="6"/>
  <c r="R24" i="6"/>
  <c r="P121" i="4"/>
  <c r="P35" i="3"/>
  <c r="P163" i="3"/>
  <c r="P93" i="3"/>
  <c r="R21" i="3"/>
  <c r="R63" i="3"/>
  <c r="R164" i="3"/>
  <c r="R80" i="3"/>
  <c r="R27" i="3"/>
  <c r="R55" i="3"/>
  <c r="R155" i="3"/>
  <c r="R85" i="3"/>
  <c r="R140" i="3"/>
  <c r="R42" i="3"/>
  <c r="R73" i="3"/>
  <c r="P124" i="3"/>
  <c r="P96" i="3"/>
  <c r="R133" i="3"/>
  <c r="P178" i="3"/>
  <c r="P99" i="4"/>
  <c r="P15" i="4"/>
  <c r="R36" i="4"/>
  <c r="R144" i="4"/>
  <c r="R87" i="4"/>
  <c r="R201" i="4"/>
  <c r="R102" i="4"/>
  <c r="R63" i="5"/>
  <c r="R107" i="4"/>
  <c r="R172" i="4"/>
  <c r="R130" i="4"/>
  <c r="R143" i="4"/>
  <c r="R171" i="4"/>
  <c r="P73" i="6"/>
  <c r="P17" i="6"/>
  <c r="R21" i="6"/>
  <c r="R119" i="5"/>
  <c r="P128" i="6"/>
  <c r="P44" i="6"/>
  <c r="R78" i="6"/>
  <c r="R36" i="6"/>
  <c r="R141" i="6"/>
  <c r="R57" i="6"/>
  <c r="P171" i="6"/>
  <c r="P114" i="6"/>
  <c r="R185" i="6"/>
  <c r="R142" i="6"/>
  <c r="P163" i="6"/>
  <c r="P38" i="7"/>
  <c r="P6" i="7"/>
  <c r="R21" i="7"/>
  <c r="P149" i="4"/>
  <c r="R48" i="2"/>
  <c r="R104" i="6"/>
  <c r="P108" i="4"/>
  <c r="P79" i="4"/>
  <c r="R50" i="6"/>
  <c r="R164" i="4"/>
  <c r="R9" i="4"/>
  <c r="R180" i="4"/>
  <c r="R81" i="4"/>
  <c r="R174" i="6"/>
  <c r="R6" i="4"/>
  <c r="P119" i="4"/>
  <c r="P76" i="4"/>
  <c r="R17" i="4"/>
  <c r="R45" i="4"/>
  <c r="P157" i="3"/>
  <c r="P143" i="3"/>
  <c r="P78" i="3"/>
  <c r="P50" i="3"/>
  <c r="P11" i="3"/>
  <c r="P82" i="3"/>
  <c r="R178" i="6"/>
  <c r="R43" i="7"/>
  <c r="R68" i="6"/>
  <c r="R151" i="4"/>
  <c r="R24" i="4"/>
  <c r="P71" i="4"/>
  <c r="P29" i="4"/>
  <c r="P197" i="4"/>
  <c r="P42" i="4"/>
  <c r="P110" i="4"/>
  <c r="P67" i="4"/>
  <c r="P104" i="2"/>
  <c r="P117" i="3"/>
  <c r="P156" i="3"/>
  <c r="P128" i="3"/>
  <c r="R99" i="6"/>
  <c r="R15" i="6"/>
  <c r="P199" i="6"/>
  <c r="P16" i="6"/>
  <c r="R147" i="6"/>
  <c r="R137" i="6"/>
  <c r="R123" i="6"/>
  <c r="R133" i="5"/>
  <c r="R175" i="3"/>
  <c r="R189" i="3"/>
  <c r="R49" i="3"/>
  <c r="P25" i="3"/>
  <c r="P151" i="3"/>
  <c r="P155" i="3"/>
  <c r="P85" i="3"/>
  <c r="R124" i="3"/>
  <c r="R96" i="3"/>
  <c r="R31" i="3"/>
  <c r="R157" i="6"/>
  <c r="R101" i="6"/>
  <c r="R99" i="4"/>
  <c r="R15" i="4"/>
  <c r="R143" i="6"/>
  <c r="R172" i="6"/>
  <c r="R117" i="6"/>
  <c r="R129" i="3"/>
  <c r="R115" i="3"/>
  <c r="R16" i="3"/>
  <c r="R199" i="3"/>
  <c r="P107" i="3"/>
  <c r="P37" i="3"/>
  <c r="R36" i="5"/>
  <c r="R36" i="3"/>
  <c r="R166" i="3"/>
  <c r="R68" i="3"/>
  <c r="R181" i="3"/>
  <c r="R69" i="3"/>
  <c r="R139" i="3"/>
  <c r="R97" i="3"/>
  <c r="P99" i="3"/>
  <c r="P57" i="3"/>
  <c r="R90" i="3"/>
  <c r="R111" i="3"/>
  <c r="R157" i="3"/>
  <c r="R143" i="3"/>
  <c r="S29" i="7"/>
  <c r="S167" i="3"/>
  <c r="R180" i="3"/>
  <c r="R152" i="3"/>
  <c r="R59" i="3"/>
  <c r="R154" i="4"/>
  <c r="R13" i="4"/>
  <c r="P152" i="4"/>
  <c r="P39" i="4"/>
  <c r="P85" i="4"/>
  <c r="P170" i="4"/>
  <c r="R159" i="4"/>
  <c r="R88" i="4"/>
  <c r="R97" i="4"/>
  <c r="R55" i="4"/>
  <c r="R181" i="4"/>
  <c r="R125" i="4"/>
  <c r="P99" i="6"/>
  <c r="P15" i="6"/>
  <c r="R199" i="6"/>
  <c r="R16" i="6"/>
  <c r="R140" i="6"/>
  <c r="R42" i="6"/>
  <c r="P156" i="6"/>
  <c r="P58" i="6"/>
  <c r="P81" i="6"/>
  <c r="P53" i="6"/>
  <c r="R197" i="6"/>
  <c r="R70" i="6"/>
  <c r="R64" i="2"/>
  <c r="R177" i="6"/>
  <c r="P48" i="2"/>
  <c r="P104" i="6"/>
  <c r="P174" i="6"/>
  <c r="P6" i="4"/>
  <c r="P37" i="7"/>
  <c r="P162" i="4"/>
  <c r="P154" i="6"/>
  <c r="P112" i="6"/>
  <c r="R5" i="6"/>
  <c r="P94" i="4"/>
  <c r="P165" i="4"/>
  <c r="P166" i="3"/>
  <c r="P68" i="3"/>
  <c r="P167" i="4"/>
  <c r="P40" i="4"/>
  <c r="P193" i="4"/>
  <c r="P66" i="4"/>
  <c r="R76" i="4"/>
  <c r="R119" i="4"/>
  <c r="P191" i="3"/>
  <c r="P79" i="3"/>
  <c r="P8" i="3"/>
  <c r="P23" i="3"/>
  <c r="P15" i="3"/>
  <c r="P58" i="3"/>
  <c r="P63" i="5"/>
  <c r="P107" i="4"/>
  <c r="P31" i="6"/>
  <c r="P129" i="6"/>
  <c r="R71" i="4"/>
  <c r="R29" i="4"/>
  <c r="R140" i="4"/>
  <c r="R27" i="4"/>
  <c r="R104" i="2"/>
  <c r="R117" i="3"/>
  <c r="R156" i="3"/>
  <c r="R128" i="3"/>
  <c r="R97" i="6"/>
  <c r="R41" i="6"/>
  <c r="R115" i="6"/>
  <c r="R45" i="6"/>
  <c r="R121" i="6"/>
  <c r="R107" i="6"/>
  <c r="P103" i="3"/>
  <c r="P173" i="3"/>
  <c r="R152" i="6"/>
  <c r="R12" i="6"/>
  <c r="P101" i="4"/>
  <c r="P31" i="4"/>
  <c r="P80" i="3"/>
  <c r="P164" i="3"/>
  <c r="R178" i="3"/>
  <c r="P5" i="7"/>
  <c r="P189" i="6"/>
  <c r="R63" i="6"/>
  <c r="R176" i="6"/>
  <c r="R8" i="3"/>
  <c r="R23" i="3"/>
  <c r="R25" i="3"/>
  <c r="R151" i="3"/>
  <c r="P189" i="3"/>
  <c r="P49" i="3"/>
  <c r="R191" i="3"/>
  <c r="R79" i="3"/>
  <c r="R121" i="4"/>
  <c r="R35" i="3"/>
  <c r="R135" i="3"/>
  <c r="R65" i="3"/>
  <c r="R184" i="3"/>
  <c r="R100" i="3"/>
  <c r="R108" i="3"/>
  <c r="R52" i="3"/>
  <c r="R104" i="3"/>
  <c r="R185" i="3"/>
  <c r="R171" i="3"/>
  <c r="R13" i="3"/>
  <c r="R182" i="3"/>
  <c r="P133" i="5"/>
  <c r="P175" i="3"/>
  <c r="R126" i="3"/>
  <c r="R56" i="3"/>
  <c r="P194" i="4"/>
  <c r="P11" i="4"/>
  <c r="R20" i="5"/>
  <c r="R35" i="4"/>
  <c r="R63" i="4"/>
  <c r="R108" i="4"/>
  <c r="R79" i="4"/>
  <c r="R86" i="4"/>
  <c r="R58" i="4"/>
  <c r="R51" i="4"/>
  <c r="R131" i="5"/>
  <c r="R48" i="4"/>
  <c r="R169" i="4"/>
  <c r="R113" i="4"/>
  <c r="R122" i="4"/>
  <c r="P155" i="4"/>
  <c r="P141" i="4"/>
  <c r="R37" i="7"/>
  <c r="R162" i="4"/>
  <c r="R176" i="4"/>
  <c r="R146" i="3"/>
  <c r="R56" i="6"/>
  <c r="R14" i="6"/>
  <c r="P181" i="6"/>
  <c r="P40" i="6"/>
  <c r="R65" i="6"/>
  <c r="R51" i="6"/>
  <c r="P176" i="6"/>
  <c r="P63" i="6"/>
  <c r="R132" i="6"/>
  <c r="R5" i="3"/>
  <c r="P120" i="2"/>
  <c r="P6" i="3"/>
  <c r="R120" i="2"/>
  <c r="R6" i="3"/>
  <c r="P21" i="2"/>
  <c r="R21" i="2"/>
  <c r="R7" i="3"/>
  <c r="R23" i="2"/>
  <c r="R19" i="2"/>
  <c r="P23" i="2"/>
  <c r="P19" i="2"/>
  <c r="P17" i="3"/>
  <c r="P18" i="7"/>
  <c r="R18" i="7"/>
  <c r="P19" i="7"/>
  <c r="S122" i="3"/>
  <c r="R19" i="7"/>
  <c r="R17" i="3"/>
  <c r="U277" i="15"/>
  <c r="U295" i="15"/>
  <c r="U309" i="15"/>
  <c r="U571" i="17" s="1"/>
  <c r="U297" i="15"/>
  <c r="U551" i="17" s="1"/>
  <c r="U291" i="15"/>
  <c r="U288" i="15"/>
  <c r="U287" i="15"/>
  <c r="U285" i="15"/>
  <c r="U300" i="15"/>
  <c r="R255" i="15"/>
  <c r="R474" i="17" s="1"/>
  <c r="R265" i="15"/>
  <c r="R531" i="17" s="1"/>
  <c r="R261" i="15"/>
  <c r="R259" i="15"/>
  <c r="R268" i="15"/>
  <c r="R379" i="17" s="1"/>
  <c r="R253" i="15"/>
  <c r="R264" i="15"/>
  <c r="R256" i="15"/>
  <c r="R398" i="17" s="1"/>
  <c r="R262" i="15"/>
  <c r="R257" i="15"/>
  <c r="R260" i="15"/>
  <c r="R436" i="17" s="1"/>
  <c r="R258" i="15"/>
  <c r="R254" i="15"/>
  <c r="R267" i="15"/>
  <c r="R263" i="15"/>
  <c r="R266" i="15"/>
  <c r="U153" i="15"/>
  <c r="U581" i="17" s="1"/>
  <c r="U135" i="15"/>
  <c r="R57" i="15"/>
  <c r="R349" i="17" s="1"/>
  <c r="R63" i="15"/>
  <c r="R65" i="15"/>
  <c r="R501" i="17" s="1"/>
  <c r="R64" i="15"/>
  <c r="R60" i="15"/>
  <c r="R66" i="15"/>
  <c r="R53" i="15"/>
  <c r="R595" i="17" s="1"/>
  <c r="R62" i="15"/>
  <c r="R55" i="15"/>
  <c r="R58" i="15"/>
  <c r="R368" i="17" s="1"/>
  <c r="R56" i="15"/>
  <c r="R52" i="15"/>
  <c r="R59" i="15"/>
  <c r="R67" i="15"/>
  <c r="R463" i="17" s="1"/>
  <c r="R54" i="15"/>
  <c r="R47" i="15"/>
  <c r="R44" i="15"/>
  <c r="R500" i="17" s="1"/>
  <c r="R51" i="15"/>
  <c r="R48" i="15"/>
  <c r="R39" i="15"/>
  <c r="R41" i="15"/>
  <c r="R46" i="15"/>
  <c r="R43" i="15"/>
  <c r="R424" i="17" s="1"/>
  <c r="R36" i="15"/>
  <c r="R50" i="15"/>
  <c r="R45" i="15"/>
  <c r="R42" i="15"/>
  <c r="S145" i="8"/>
  <c r="S220" i="1"/>
  <c r="S153" i="8"/>
  <c r="S593" i="1"/>
  <c r="S154" i="3"/>
  <c r="S139" i="8"/>
  <c r="S178" i="1"/>
  <c r="S132" i="8"/>
  <c r="S848" i="1"/>
  <c r="S429" i="1"/>
  <c r="S916" i="1"/>
  <c r="S125" i="8"/>
  <c r="S120" i="8"/>
  <c r="S150" i="1"/>
  <c r="S105" i="8"/>
  <c r="S111" i="8"/>
  <c r="S709" i="1"/>
  <c r="S34" i="1"/>
  <c r="S103" i="8" s="1"/>
  <c r="S90" i="8"/>
  <c r="S592" i="1"/>
  <c r="S962" i="1"/>
  <c r="S711" i="1"/>
  <c r="S509" i="1"/>
  <c r="S97" i="8"/>
  <c r="S780" i="1"/>
  <c r="S300" i="1"/>
  <c r="S83" i="8"/>
  <c r="S75" i="8"/>
  <c r="S710" i="1"/>
  <c r="S367" i="1"/>
  <c r="S426" i="1"/>
  <c r="S849" i="1"/>
  <c r="S712" i="1"/>
  <c r="S927" i="1"/>
  <c r="S428" i="1"/>
  <c r="S366" i="1"/>
  <c r="S62" i="8"/>
  <c r="S591" i="1"/>
  <c r="S505" i="1"/>
  <c r="S785" i="1"/>
  <c r="S69" i="8"/>
  <c r="S781" i="1"/>
  <c r="S504" i="1"/>
  <c r="S851" i="1"/>
  <c r="S364" i="1"/>
  <c r="S47" i="8"/>
  <c r="S218" i="1"/>
  <c r="S427" i="1"/>
  <c r="S56" i="8"/>
  <c r="S35" i="8"/>
  <c r="S847" i="1"/>
  <c r="S42" i="8"/>
  <c r="S508" i="1"/>
  <c r="S590" i="1"/>
  <c r="S926" i="1"/>
  <c r="S147" i="1"/>
  <c r="S666" i="1"/>
  <c r="S365" i="1"/>
  <c r="S784" i="1"/>
  <c r="S506" i="1"/>
  <c r="S19" i="8"/>
  <c r="S298" i="1"/>
  <c r="S915" i="1"/>
  <c r="S27" i="8"/>
  <c r="S850" i="1"/>
  <c r="S589" i="1"/>
  <c r="S226" i="1"/>
  <c r="S430" i="1"/>
  <c r="S783" i="1"/>
  <c r="S425" i="1"/>
  <c r="S507" i="1"/>
  <c r="S7" i="8"/>
  <c r="S146" i="1"/>
  <c r="S588" i="1"/>
  <c r="S963" i="1"/>
  <c r="S890" i="1"/>
  <c r="S13" i="8"/>
  <c r="S782" i="1"/>
  <c r="S708" i="1"/>
  <c r="S362" i="1"/>
  <c r="S249" i="1"/>
  <c r="S187" i="12"/>
  <c r="S153" i="1"/>
  <c r="S196" i="12"/>
  <c r="S90" i="1"/>
  <c r="S159" i="1"/>
  <c r="S248" i="1"/>
  <c r="S181" i="12"/>
  <c r="S184" i="12"/>
  <c r="S167" i="12"/>
  <c r="S978" i="1"/>
  <c r="S911" i="1"/>
  <c r="S25" i="1"/>
  <c r="S161" i="12"/>
  <c r="S99" i="1"/>
  <c r="S153" i="12"/>
  <c r="S526" i="1"/>
  <c r="S145" i="12"/>
  <c r="S446" i="1"/>
  <c r="S607" i="1"/>
  <c r="S386" i="1"/>
  <c r="S133" i="12"/>
  <c r="S684" i="1"/>
  <c r="S840" i="1"/>
  <c r="S88" i="1"/>
  <c r="S138" i="12"/>
  <c r="S525" i="1"/>
  <c r="S385" i="1"/>
  <c r="S182" i="1"/>
  <c r="S608" i="1"/>
  <c r="S122" i="12"/>
  <c r="S387" i="1"/>
  <c r="S128" i="12"/>
  <c r="S173" i="1"/>
  <c r="S907" i="1"/>
  <c r="S839" i="1"/>
  <c r="S918" i="1"/>
  <c r="S527" i="1"/>
  <c r="S106" i="12"/>
  <c r="S104" i="12"/>
  <c r="S90" i="12"/>
  <c r="S606" i="1"/>
  <c r="S979" i="1"/>
  <c r="S74" i="1"/>
  <c r="S97" i="12"/>
  <c r="S906" i="1"/>
  <c r="S244" i="1"/>
  <c r="S320" i="1"/>
  <c r="S683" i="1"/>
  <c r="S77" i="12"/>
  <c r="S86" i="1"/>
  <c r="S170" i="1"/>
  <c r="S842" i="1"/>
  <c r="S765" i="1"/>
  <c r="S443" i="1"/>
  <c r="S82" i="12"/>
  <c r="S321" i="1"/>
  <c r="S68" i="12"/>
  <c r="S322" i="1"/>
  <c r="S72" i="12"/>
  <c r="S242" i="1"/>
  <c r="S764" i="1"/>
  <c r="S841" i="1"/>
  <c r="S522" i="1"/>
  <c r="S682" i="1"/>
  <c r="S523" i="1"/>
  <c r="S54" i="12"/>
  <c r="S909" i="1"/>
  <c r="S383" i="1"/>
  <c r="S767" i="1"/>
  <c r="S442" i="1"/>
  <c r="S102" i="1"/>
  <c r="S319" i="1"/>
  <c r="S57" i="12"/>
  <c r="S384" i="1"/>
  <c r="S441" i="1"/>
  <c r="S681" i="1"/>
  <c r="S84" i="1"/>
  <c r="S318" i="1"/>
  <c r="S34" i="12"/>
  <c r="S910" i="1"/>
  <c r="S768" i="1"/>
  <c r="S40" i="12"/>
  <c r="S836" i="1"/>
  <c r="S27" i="12"/>
  <c r="S763" i="1"/>
  <c r="S26" i="12"/>
  <c r="S317" i="1"/>
  <c r="S382" i="1"/>
  <c r="S521" i="1"/>
  <c r="S444" i="1"/>
  <c r="S167" i="1"/>
  <c r="S838" i="1"/>
  <c r="S934" i="1"/>
  <c r="S240" i="1"/>
  <c r="S975" i="1"/>
  <c r="S13" i="12"/>
  <c r="S524" i="1"/>
  <c r="S762" i="1"/>
  <c r="S381" i="1"/>
  <c r="S6" i="12"/>
  <c r="S447" i="1"/>
  <c r="S903" i="1"/>
  <c r="S241" i="1"/>
  <c r="S604" i="1"/>
  <c r="S44" i="7"/>
  <c r="S388" i="1"/>
  <c r="S45" i="7"/>
  <c r="S42" i="7"/>
  <c r="S36" i="7"/>
  <c r="S969" i="1"/>
  <c r="S587" i="1"/>
  <c r="S99" i="7"/>
  <c r="S361" i="1"/>
  <c r="S97" i="7" s="1"/>
  <c r="S145" i="1"/>
  <c r="S433" i="1"/>
  <c r="S835" i="1"/>
  <c r="S297" i="1"/>
  <c r="S87" i="7"/>
  <c r="S81" i="7"/>
  <c r="S905" i="1"/>
  <c r="S85" i="7"/>
  <c r="S596" i="1"/>
  <c r="S747" i="1"/>
  <c r="S371" i="1"/>
  <c r="S156" i="1"/>
  <c r="S360" i="1"/>
  <c r="S70" i="7"/>
  <c r="S73" i="7"/>
  <c r="S214" i="1"/>
  <c r="S313" i="1"/>
  <c r="S424" i="1"/>
  <c r="S961" i="1"/>
  <c r="S74" i="7"/>
  <c r="S50" i="7"/>
  <c r="S164" i="1"/>
  <c r="S104" i="11" s="1"/>
  <c r="S520" i="1"/>
  <c r="S137" i="11" s="1"/>
  <c r="S664" i="1"/>
  <c r="S60" i="7"/>
  <c r="S888" i="1"/>
  <c r="S128" i="11" s="1"/>
  <c r="S766" i="1"/>
  <c r="S30" i="7"/>
  <c r="S212" i="1"/>
  <c r="S62" i="1"/>
  <c r="S31" i="7"/>
  <c r="S331" i="1"/>
  <c r="S142" i="1"/>
  <c r="S422" i="1"/>
  <c r="S601" i="1"/>
  <c r="S295" i="1"/>
  <c r="S900" i="1"/>
  <c r="S494" i="1"/>
  <c r="S294" i="1"/>
  <c r="S887" i="1"/>
  <c r="S744" i="1"/>
  <c r="S12" i="7"/>
  <c r="S980" i="1"/>
  <c r="S991" i="1"/>
  <c r="S79" i="1"/>
  <c r="S61" i="11" s="1"/>
  <c r="S960" i="1"/>
  <c r="S211" i="1"/>
  <c r="S363" i="1"/>
  <c r="S14" i="7"/>
  <c r="S9" i="7"/>
  <c r="S151" i="6"/>
  <c r="S146" i="6"/>
  <c r="S236" i="1"/>
  <c r="S63" i="11" s="1"/>
  <c r="S190" i="6"/>
  <c r="S188" i="6"/>
  <c r="S141" i="1"/>
  <c r="S358" i="1"/>
  <c r="S175" i="6"/>
  <c r="S182" i="6"/>
  <c r="S263" i="1"/>
  <c r="S93" i="1"/>
  <c r="S20" i="9" s="1"/>
  <c r="S292" i="1"/>
  <c r="S93" i="9" s="1"/>
  <c r="S160" i="6"/>
  <c r="S742" i="1"/>
  <c r="S167" i="6"/>
  <c r="S162" i="6"/>
  <c r="S139" i="6"/>
  <c r="S884" i="1"/>
  <c r="S925" i="1"/>
  <c r="S131" i="6"/>
  <c r="S357" i="1"/>
  <c r="S169" i="1"/>
  <c r="S265" i="1"/>
  <c r="S316" i="1"/>
  <c r="S124" i="6"/>
  <c r="S817" i="1"/>
  <c r="S80" i="1"/>
  <c r="S118" i="6"/>
  <c r="S209" i="1"/>
  <c r="S500" i="1"/>
  <c r="S419" i="1"/>
  <c r="S659" i="1"/>
  <c r="S61" i="6"/>
  <c r="S423" i="1"/>
  <c r="S561" i="1"/>
  <c r="S743" i="1"/>
  <c r="S257" i="1"/>
  <c r="S67" i="6"/>
  <c r="S210" i="1"/>
  <c r="S882" i="1"/>
  <c r="S359" i="1"/>
  <c r="S956" i="1"/>
  <c r="S213" i="1"/>
  <c r="S90" i="6"/>
  <c r="S96" i="6"/>
  <c r="S290" i="1"/>
  <c r="S499" i="1"/>
  <c r="S356" i="1"/>
  <c r="S501" i="1"/>
  <c r="S885" i="1"/>
  <c r="S83" i="1"/>
  <c r="S816" i="1"/>
  <c r="S108" i="6"/>
  <c r="S741" i="1"/>
  <c r="S106" i="6"/>
  <c r="S585" i="1"/>
  <c r="S202" i="1"/>
  <c r="S137" i="1"/>
  <c r="S101" i="1"/>
  <c r="S814" i="1"/>
  <c r="S584" i="1"/>
  <c r="S661" i="1"/>
  <c r="S445" i="1"/>
  <c r="S79" i="6"/>
  <c r="S208" i="1"/>
  <c r="S75" i="6"/>
  <c r="S955" i="1"/>
  <c r="S739" i="1"/>
  <c r="S48" i="6"/>
  <c r="S355" i="1"/>
  <c r="S418" i="1"/>
  <c r="S37" i="1"/>
  <c r="S883" i="1"/>
  <c r="S954" i="1"/>
  <c r="S256" i="1"/>
  <c r="S480" i="1"/>
  <c r="S207" i="1"/>
  <c r="S54" i="6"/>
  <c r="S812" i="1"/>
  <c r="S660" i="1"/>
  <c r="S34" i="6"/>
  <c r="S206" i="1"/>
  <c r="S87" i="1"/>
  <c r="S740" i="1"/>
  <c r="S811" i="1"/>
  <c r="S289" i="1"/>
  <c r="S854" i="1"/>
  <c r="S502" i="1"/>
  <c r="S957" i="1"/>
  <c r="S583" i="1"/>
  <c r="S38" i="6"/>
  <c r="S582" i="1"/>
  <c r="S400" i="1"/>
  <c r="S25" i="6"/>
  <c r="S738" i="1"/>
  <c r="S958" i="1"/>
  <c r="S881" i="1"/>
  <c r="S658" i="1"/>
  <c r="S19" i="6"/>
  <c r="S203" i="1"/>
  <c r="S133" i="1"/>
  <c r="S813" i="1"/>
  <c r="S299" i="1"/>
  <c r="S85" i="1"/>
  <c r="S557" i="1"/>
  <c r="S737" i="1"/>
  <c r="S11" i="6"/>
  <c r="S420" i="1"/>
  <c r="S657" i="1"/>
  <c r="S815" i="1"/>
  <c r="S303" i="1"/>
  <c r="S7" i="6"/>
  <c r="S953" i="1"/>
  <c r="S354" i="1"/>
  <c r="S886" i="1"/>
  <c r="S132" i="1"/>
  <c r="S283" i="1"/>
  <c r="S96" i="7" s="1"/>
  <c r="S493" i="1"/>
  <c r="S123" i="1"/>
  <c r="S191" i="4"/>
  <c r="S15" i="1"/>
  <c r="S110" i="1"/>
  <c r="S182" i="4"/>
  <c r="S177" i="4"/>
  <c r="S732" i="1"/>
  <c r="S166" i="4"/>
  <c r="S52" i="1"/>
  <c r="S143" i="1"/>
  <c r="S577" i="1"/>
  <c r="S215" i="1"/>
  <c r="S95" i="7" s="1"/>
  <c r="S150" i="4"/>
  <c r="S874" i="1"/>
  <c r="S197" i="1"/>
  <c r="S35" i="12" s="1"/>
  <c r="S122" i="1"/>
  <c r="S53" i="1"/>
  <c r="S153" i="4"/>
  <c r="S139" i="4"/>
  <c r="S121" i="1"/>
  <c r="S280" i="1"/>
  <c r="S196" i="1"/>
  <c r="S650" i="1"/>
  <c r="S347" i="1"/>
  <c r="S803" i="1"/>
  <c r="S120" i="4"/>
  <c r="S805" i="1"/>
  <c r="S872" i="1"/>
  <c r="S492" i="1"/>
  <c r="S279" i="1"/>
  <c r="S124" i="4"/>
  <c r="S875" i="1"/>
  <c r="S115" i="4"/>
  <c r="S119" i="1"/>
  <c r="S729" i="1"/>
  <c r="S112" i="4"/>
  <c r="S648" i="1"/>
  <c r="S201" i="1"/>
  <c r="S344" i="1"/>
  <c r="S49" i="1"/>
  <c r="S949" i="1"/>
  <c r="S54" i="4"/>
  <c r="S726" i="1"/>
  <c r="S49" i="4"/>
  <c r="S275" i="1"/>
  <c r="S413" i="1"/>
  <c r="S491" i="1"/>
  <c r="S14" i="1"/>
  <c r="S278" i="1"/>
  <c r="S649" i="1"/>
  <c r="S947" i="1"/>
  <c r="S118" i="1"/>
  <c r="S346" i="1"/>
  <c r="S575" i="1"/>
  <c r="S229" i="1"/>
  <c r="S95" i="4"/>
  <c r="S187" i="1"/>
  <c r="S873" i="1"/>
  <c r="S802" i="1"/>
  <c r="S77" i="4"/>
  <c r="S414" i="1"/>
  <c r="S83" i="4"/>
  <c r="S277" i="1"/>
  <c r="S343" i="1"/>
  <c r="S29" i="1"/>
  <c r="S731" i="1"/>
  <c r="S946" i="1"/>
  <c r="S945" i="1"/>
  <c r="S804" i="1"/>
  <c r="S871" i="1"/>
  <c r="S412" i="1"/>
  <c r="S50" i="1"/>
  <c r="S647" i="1"/>
  <c r="S276" i="1"/>
  <c r="S116" i="1"/>
  <c r="S195" i="1"/>
  <c r="S348" i="1"/>
  <c r="S68" i="4"/>
  <c r="S574" i="1"/>
  <c r="S304" i="1"/>
  <c r="S922" i="1"/>
  <c r="S125" i="1"/>
  <c r="S651" i="1"/>
  <c r="S330" i="1"/>
  <c r="S730" i="1"/>
  <c r="S194" i="1"/>
  <c r="S490" i="1"/>
  <c r="S801" i="1"/>
  <c r="S41" i="4"/>
  <c r="S411" i="1"/>
  <c r="S727" i="1"/>
  <c r="S21" i="4"/>
  <c r="S489" i="1"/>
  <c r="S293" i="1"/>
  <c r="S869" i="1"/>
  <c r="S573" i="1"/>
  <c r="S193" i="1"/>
  <c r="S22" i="4" s="1"/>
  <c r="S800" i="1"/>
  <c r="S25" i="4"/>
  <c r="S345" i="1"/>
  <c r="S948" i="1"/>
  <c r="S646" i="1"/>
  <c r="S944" i="1"/>
  <c r="S870" i="1"/>
  <c r="S342" i="1"/>
  <c r="S282" i="1"/>
  <c r="S728" i="1"/>
  <c r="S410" i="1"/>
  <c r="S47" i="1"/>
  <c r="S16" i="4"/>
  <c r="S180" i="1"/>
  <c r="S4" i="1"/>
  <c r="S645" i="1"/>
  <c r="S12" i="4"/>
  <c r="S576" i="1"/>
  <c r="S976" i="1"/>
  <c r="S144" i="1"/>
  <c r="S567" i="1"/>
  <c r="S722" i="1"/>
  <c r="S485" i="1"/>
  <c r="S863" i="1"/>
  <c r="S53" i="3"/>
  <c r="S184" i="1"/>
  <c r="S9" i="3"/>
  <c r="S48" i="3"/>
  <c r="S337" i="1"/>
  <c r="S267" i="1"/>
  <c r="S92" i="1"/>
  <c r="S93" i="7" s="1"/>
  <c r="S714" i="1"/>
  <c r="S176" i="3"/>
  <c r="S177" i="3"/>
  <c r="S204" i="1"/>
  <c r="S409" i="1"/>
  <c r="S98" i="7" s="1"/>
  <c r="S572" i="1"/>
  <c r="S112" i="1"/>
  <c r="S168" i="3"/>
  <c r="S159" i="3"/>
  <c r="S111" i="1"/>
  <c r="S797" i="1"/>
  <c r="S103" i="7" s="1"/>
  <c r="S943" i="1"/>
  <c r="S45" i="1"/>
  <c r="S136" i="3"/>
  <c r="S942" i="1"/>
  <c r="S174" i="1"/>
  <c r="S190" i="1"/>
  <c r="S134" i="3"/>
  <c r="S110" i="3"/>
  <c r="S407" i="1"/>
  <c r="S26" i="1"/>
  <c r="S188" i="1"/>
  <c r="S786" i="1"/>
  <c r="S665" i="1"/>
  <c r="S101" i="7" s="1"/>
  <c r="S114" i="3"/>
  <c r="S109" i="1"/>
  <c r="S62" i="11" s="1"/>
  <c r="S486" i="1"/>
  <c r="S794" i="1"/>
  <c r="S642" i="1"/>
  <c r="S92" i="3"/>
  <c r="S328" i="1"/>
  <c r="S44" i="1"/>
  <c r="S5" i="12" s="1"/>
  <c r="S865" i="1"/>
  <c r="S94" i="3"/>
  <c r="S108" i="1"/>
  <c r="S940" i="1"/>
  <c r="S640" i="1"/>
  <c r="S270" i="1"/>
  <c r="S571" i="1"/>
  <c r="S795" i="1"/>
  <c r="S62" i="3"/>
  <c r="S67" i="3"/>
  <c r="S724" i="1"/>
  <c r="S338" i="1"/>
  <c r="S889" i="1"/>
  <c r="S104" i="7" s="1"/>
  <c r="S42" i="1"/>
  <c r="S487" i="1"/>
  <c r="S721" i="1"/>
  <c r="S40" i="3"/>
  <c r="S798" i="1"/>
  <c r="S268" i="1"/>
  <c r="S28" i="1"/>
  <c r="S339" i="1"/>
  <c r="S405" i="1"/>
  <c r="S186" i="1"/>
  <c r="S939" i="1"/>
  <c r="S34" i="3"/>
  <c r="S336" i="1"/>
  <c r="S193" i="3"/>
  <c r="S641" i="1"/>
  <c r="S479" i="1"/>
  <c r="S639" i="1"/>
  <c r="S793" i="1"/>
  <c r="S192" i="1"/>
  <c r="S24" i="3"/>
  <c r="S43" i="1"/>
  <c r="S570" i="1"/>
  <c r="S269" i="1"/>
  <c r="S406" i="1"/>
  <c r="S41" i="1"/>
  <c r="S586" i="1"/>
  <c r="S723" i="1"/>
  <c r="S272" i="1"/>
  <c r="S341" i="1"/>
  <c r="S258" i="1"/>
  <c r="S185" i="1"/>
  <c r="S568" i="1"/>
  <c r="S941" i="1"/>
  <c r="S27" i="1"/>
  <c r="S864" i="1"/>
  <c r="S76" i="3"/>
  <c r="S938" i="1"/>
  <c r="S644" i="1"/>
  <c r="S852" i="1"/>
  <c r="S188" i="3"/>
  <c r="S796" i="1"/>
  <c r="S977" i="1"/>
  <c r="S81" i="3"/>
  <c r="S725" i="1"/>
  <c r="S20" i="3"/>
  <c r="S179" i="1"/>
  <c r="S408" i="1"/>
  <c r="S643" i="1"/>
  <c r="S147" i="3"/>
  <c r="S259" i="1"/>
  <c r="S65" i="1"/>
  <c r="S799" i="1"/>
  <c r="S340" i="1"/>
  <c r="S867" i="1"/>
  <c r="S12" i="1"/>
  <c r="S569" i="1"/>
  <c r="S119" i="3"/>
  <c r="S921" i="1"/>
  <c r="U154" i="15" l="1"/>
  <c r="U506" i="17" s="1"/>
  <c r="U270" i="15"/>
  <c r="U284" i="15"/>
  <c r="P87" i="17"/>
  <c r="P30" i="17"/>
  <c r="P430" i="17"/>
  <c r="P468" i="17"/>
  <c r="P183" i="17"/>
  <c r="P164" i="17"/>
  <c r="P278" i="17"/>
  <c r="P69" i="17"/>
  <c r="N505" i="17"/>
  <c r="N144" i="17"/>
  <c r="P127" i="15"/>
  <c r="P97" i="15"/>
  <c r="N578" i="17"/>
  <c r="N66" i="17"/>
  <c r="P220" i="17"/>
  <c r="P12" i="17"/>
  <c r="N391" i="17"/>
  <c r="N315" i="17"/>
  <c r="P132" i="15"/>
  <c r="P410" i="17"/>
  <c r="P561" i="17"/>
  <c r="P411" i="17"/>
  <c r="P31" i="17"/>
  <c r="P126" i="17"/>
  <c r="P145" i="17"/>
  <c r="N506" i="17"/>
  <c r="N107" i="17"/>
  <c r="P154" i="15"/>
  <c r="U37" i="15"/>
  <c r="U594" i="17" s="1"/>
  <c r="U33" i="15"/>
  <c r="U73" i="15"/>
  <c r="U301" i="15"/>
  <c r="U420" i="17" s="1"/>
  <c r="U296" i="15"/>
  <c r="U124" i="15"/>
  <c r="U93" i="15"/>
  <c r="U208" i="15"/>
  <c r="P305" i="17"/>
  <c r="P134" i="17"/>
  <c r="U316" i="15"/>
  <c r="U552" i="17" s="1"/>
  <c r="P172" i="17"/>
  <c r="P20" i="17"/>
  <c r="N476" i="17"/>
  <c r="N267" i="17"/>
  <c r="P290" i="15"/>
  <c r="P169" i="8"/>
  <c r="U298" i="15"/>
  <c r="U299" i="15"/>
  <c r="U381" i="17" s="1"/>
  <c r="U290" i="15"/>
  <c r="U289" i="15"/>
  <c r="U273" i="15"/>
  <c r="T340" i="17"/>
  <c r="U223" i="15"/>
  <c r="R275" i="15"/>
  <c r="R399" i="17" s="1"/>
  <c r="U132" i="15"/>
  <c r="N552" i="17"/>
  <c r="N21" i="17"/>
  <c r="P316" i="15"/>
  <c r="U149" i="15"/>
  <c r="U274" i="15"/>
  <c r="U380" i="17" s="1"/>
  <c r="N534" i="17"/>
  <c r="N344" i="17"/>
  <c r="P315" i="15"/>
  <c r="U239" i="15"/>
  <c r="U137" i="15"/>
  <c r="U429" i="17" s="1"/>
  <c r="U302" i="15"/>
  <c r="U458" i="17" s="1"/>
  <c r="N515" i="17"/>
  <c r="N59" i="17"/>
  <c r="P311" i="15"/>
  <c r="U304" i="15"/>
  <c r="U230" i="17" s="1"/>
  <c r="P230" i="17"/>
  <c r="P211" i="17"/>
  <c r="U141" i="15"/>
  <c r="U259" i="17" s="1"/>
  <c r="U244" i="15"/>
  <c r="U435" i="17" s="1"/>
  <c r="U247" i="15"/>
  <c r="P287" i="17"/>
  <c r="P268" i="17"/>
  <c r="U308" i="15"/>
  <c r="U496" i="17" s="1"/>
  <c r="U305" i="15"/>
  <c r="U315" i="15"/>
  <c r="U534" i="17" s="1"/>
  <c r="U314" i="15"/>
  <c r="U477" i="17" s="1"/>
  <c r="U312" i="15"/>
  <c r="U590" i="17" s="1"/>
  <c r="U306" i="15"/>
  <c r="U110" i="15"/>
  <c r="U145" i="15"/>
  <c r="U206" i="15"/>
  <c r="U452" i="17" s="1"/>
  <c r="U280" i="15"/>
  <c r="U550" i="17" s="1"/>
  <c r="U271" i="15"/>
  <c r="U77" i="15"/>
  <c r="U388" i="17" s="1"/>
  <c r="U279" i="15"/>
  <c r="P266" i="17"/>
  <c r="P19" i="17"/>
  <c r="T418" i="17"/>
  <c r="T361" i="17"/>
  <c r="U243" i="15"/>
  <c r="N361" i="17"/>
  <c r="N418" i="17"/>
  <c r="P284" i="15"/>
  <c r="T550" i="17"/>
  <c r="T114" i="17"/>
  <c r="N550" i="17"/>
  <c r="N114" i="17"/>
  <c r="P280" i="15"/>
  <c r="U106" i="15"/>
  <c r="U352" i="17" s="1"/>
  <c r="U238" i="15"/>
  <c r="U473" i="17" s="1"/>
  <c r="T228" i="17"/>
  <c r="T152" i="17"/>
  <c r="N588" i="17"/>
  <c r="N532" i="17"/>
  <c r="P269" i="15"/>
  <c r="T247" i="17"/>
  <c r="T323" i="17"/>
  <c r="T399" i="17"/>
  <c r="T76" i="17"/>
  <c r="T38" i="17"/>
  <c r="T209" i="17"/>
  <c r="N323" i="17"/>
  <c r="N247" i="17"/>
  <c r="P279" i="15"/>
  <c r="U87" i="15"/>
  <c r="U276" i="15"/>
  <c r="U272" i="15"/>
  <c r="U209" i="17" s="1"/>
  <c r="T569" i="17"/>
  <c r="T95" i="17"/>
  <c r="N399" i="17"/>
  <c r="N76" i="17"/>
  <c r="P275" i="15"/>
  <c r="U281" i="15"/>
  <c r="U513" i="17" s="1"/>
  <c r="U282" i="15"/>
  <c r="U219" i="15"/>
  <c r="U377" i="17" s="1"/>
  <c r="U227" i="15"/>
  <c r="U209" i="15"/>
  <c r="U228" i="15"/>
  <c r="U396" i="17" s="1"/>
  <c r="U123" i="15"/>
  <c r="U220" i="17" s="1"/>
  <c r="T208" i="17"/>
  <c r="P131" i="17"/>
  <c r="P530" i="17"/>
  <c r="P189" i="17"/>
  <c r="P132" i="17"/>
  <c r="P568" i="17"/>
  <c r="P417" i="17"/>
  <c r="P320" i="17"/>
  <c r="P130" i="17"/>
  <c r="T338" i="17"/>
  <c r="P36" i="17"/>
  <c r="P93" i="17"/>
  <c r="N208" i="17"/>
  <c r="N18" i="17"/>
  <c r="P259" i="15"/>
  <c r="P206" i="17"/>
  <c r="P377" i="17"/>
  <c r="P529" i="17"/>
  <c r="P547" i="17"/>
  <c r="P284" i="17"/>
  <c r="P246" i="17"/>
  <c r="P512" i="17"/>
  <c r="P587" i="17"/>
  <c r="P73" i="17"/>
  <c r="P396" i="17"/>
  <c r="P54" i="17"/>
  <c r="P510" i="17"/>
  <c r="N17" i="17"/>
  <c r="N340" i="17"/>
  <c r="P247" i="15"/>
  <c r="U90" i="15"/>
  <c r="U597" i="17" s="1"/>
  <c r="T376" i="17"/>
  <c r="P604" i="17"/>
  <c r="P472" i="17"/>
  <c r="U245" i="15"/>
  <c r="U567" i="17" s="1"/>
  <c r="U242" i="15"/>
  <c r="U548" i="17" s="1"/>
  <c r="U241" i="15"/>
  <c r="U36" i="17" s="1"/>
  <c r="U237" i="15"/>
  <c r="U586" i="17" s="1"/>
  <c r="U224" i="15"/>
  <c r="U152" i="15"/>
  <c r="U525" i="17" s="1"/>
  <c r="U207" i="15"/>
  <c r="U319" i="17" s="1"/>
  <c r="U246" i="15"/>
  <c r="U220" i="15"/>
  <c r="U235" i="15"/>
  <c r="U146" i="15"/>
  <c r="T568" i="17"/>
  <c r="T417" i="17"/>
  <c r="T587" i="17"/>
  <c r="T512" i="17"/>
  <c r="T474" i="17"/>
  <c r="T151" i="17"/>
  <c r="T189" i="17"/>
  <c r="T132" i="17"/>
  <c r="T606" i="17"/>
  <c r="T493" i="17"/>
  <c r="T246" i="17"/>
  <c r="T284" i="17"/>
  <c r="T398" i="17"/>
  <c r="T265" i="17"/>
  <c r="T586" i="17"/>
  <c r="T283" i="17"/>
  <c r="T567" i="17"/>
  <c r="T74" i="17"/>
  <c r="T454" i="17"/>
  <c r="T416" i="17"/>
  <c r="T93" i="17"/>
  <c r="T36" i="17"/>
  <c r="T207" i="17"/>
  <c r="T188" i="17"/>
  <c r="T548" i="17"/>
  <c r="T245" i="17"/>
  <c r="U215" i="15"/>
  <c r="U415" i="17" s="1"/>
  <c r="T605" i="17"/>
  <c r="T169" i="17"/>
  <c r="T435" i="17"/>
  <c r="T321" i="17"/>
  <c r="T473" i="17"/>
  <c r="T302" i="17"/>
  <c r="U19" i="7"/>
  <c r="U88" i="2"/>
  <c r="U17" i="7"/>
  <c r="U240" i="15"/>
  <c r="U605" i="17" s="1"/>
  <c r="T510" i="17"/>
  <c r="T54" i="17"/>
  <c r="T339" i="17"/>
  <c r="T282" i="17"/>
  <c r="T16" i="17"/>
  <c r="T111" i="17"/>
  <c r="U200" i="15"/>
  <c r="U129" i="17" s="1"/>
  <c r="T529" i="17"/>
  <c r="T547" i="17"/>
  <c r="U94" i="15"/>
  <c r="U465" i="17" s="1"/>
  <c r="U142" i="15"/>
  <c r="U145" i="17" s="1"/>
  <c r="T244" i="17"/>
  <c r="T263" i="17"/>
  <c r="T130" i="17"/>
  <c r="T320" i="17"/>
  <c r="U226" i="15"/>
  <c r="U510" i="17" s="1"/>
  <c r="T472" i="17"/>
  <c r="T604" i="17"/>
  <c r="U201" i="15"/>
  <c r="U565" i="17" s="1"/>
  <c r="P167" i="17"/>
  <c r="P471" i="17"/>
  <c r="N186" i="17"/>
  <c r="N319" i="17"/>
  <c r="P207" i="15"/>
  <c r="N452" i="17"/>
  <c r="N243" i="17"/>
  <c r="P206" i="15"/>
  <c r="P490" i="17"/>
  <c r="P433" i="17"/>
  <c r="N357" i="17"/>
  <c r="N91" i="17"/>
  <c r="P202" i="15"/>
  <c r="U199" i="15"/>
  <c r="U414" i="17" s="1"/>
  <c r="U185" i="12"/>
  <c r="U101" i="12"/>
  <c r="U59" i="12"/>
  <c r="U157" i="12"/>
  <c r="U17" i="3"/>
  <c r="U31" i="3"/>
  <c r="U73" i="12"/>
  <c r="U87" i="12"/>
  <c r="U199" i="12"/>
  <c r="U171" i="12"/>
  <c r="T452" i="17"/>
  <c r="T243" i="17"/>
  <c r="T471" i="17"/>
  <c r="T167" i="17"/>
  <c r="P157" i="4"/>
  <c r="P85" i="8"/>
  <c r="P154" i="8"/>
  <c r="U184" i="3"/>
  <c r="U100" i="3"/>
  <c r="U114" i="15"/>
  <c r="U523" i="17" s="1"/>
  <c r="U186" i="4"/>
  <c r="U158" i="4"/>
  <c r="U169" i="8"/>
  <c r="U86" i="8"/>
  <c r="U114" i="8"/>
  <c r="U44" i="8"/>
  <c r="U142" i="8"/>
  <c r="U156" i="8"/>
  <c r="U86" i="6"/>
  <c r="U30" i="6"/>
  <c r="U58" i="11"/>
  <c r="U32" i="7"/>
  <c r="U171" i="6"/>
  <c r="U114" i="6"/>
  <c r="U142" i="6"/>
  <c r="U185" i="6"/>
  <c r="U156" i="6"/>
  <c r="U58" i="6"/>
  <c r="U90" i="7"/>
  <c r="U86" i="12"/>
  <c r="U100" i="12"/>
  <c r="U142" i="11"/>
  <c r="U30" i="12"/>
  <c r="U16" i="12"/>
  <c r="U72" i="6"/>
  <c r="U100" i="6"/>
  <c r="U198" i="12"/>
  <c r="U114" i="12"/>
  <c r="U156" i="12"/>
  <c r="U44" i="12"/>
  <c r="U104" i="7"/>
  <c r="U72" i="3"/>
  <c r="U45" i="4"/>
  <c r="U17" i="4"/>
  <c r="U199" i="6"/>
  <c r="U16" i="6"/>
  <c r="U200" i="4"/>
  <c r="U116" i="4"/>
  <c r="U30" i="3"/>
  <c r="U198" i="3"/>
  <c r="U101" i="4"/>
  <c r="U31" i="4"/>
  <c r="U172" i="4"/>
  <c r="U130" i="4"/>
  <c r="U128" i="11"/>
  <c r="U61" i="7"/>
  <c r="U15" i="3"/>
  <c r="U58" i="3"/>
  <c r="U170" i="12"/>
  <c r="U86" i="11"/>
  <c r="U142" i="12"/>
  <c r="U58" i="12"/>
  <c r="U73" i="4"/>
  <c r="U59" i="4"/>
  <c r="U144" i="4"/>
  <c r="U87" i="4"/>
  <c r="U100" i="8"/>
  <c r="U16" i="8"/>
  <c r="U156" i="3"/>
  <c r="U128" i="3"/>
  <c r="U15" i="7"/>
  <c r="U75" i="7"/>
  <c r="U128" i="6"/>
  <c r="U44" i="6"/>
  <c r="U44" i="3"/>
  <c r="U86" i="3"/>
  <c r="U128" i="8"/>
  <c r="U58" i="8"/>
  <c r="U30" i="8"/>
  <c r="U72" i="8"/>
  <c r="P13" i="3"/>
  <c r="P56" i="12"/>
  <c r="H27" i="22"/>
  <c r="Z28" i="22" s="1"/>
  <c r="H30" i="22"/>
  <c r="Z31" i="22" s="1"/>
  <c r="H158" i="22"/>
  <c r="Z159" i="22" s="1"/>
  <c r="T449" i="17"/>
  <c r="T259" i="17"/>
  <c r="T430" i="17"/>
  <c r="T468" i="17"/>
  <c r="U74" i="15"/>
  <c r="U596" i="17" s="1"/>
  <c r="U108" i="15"/>
  <c r="T525" i="17"/>
  <c r="T13" i="17"/>
  <c r="T392" i="17"/>
  <c r="T88" i="17"/>
  <c r="T297" i="17"/>
  <c r="T221" i="17"/>
  <c r="T411" i="17"/>
  <c r="T31" i="17"/>
  <c r="U150" i="15"/>
  <c r="U487" i="17" s="1"/>
  <c r="U148" i="15"/>
  <c r="U98" i="12"/>
  <c r="U14" i="12"/>
  <c r="U98" i="6"/>
  <c r="U28" i="6"/>
  <c r="U14" i="6"/>
  <c r="U56" i="6"/>
  <c r="U183" i="6"/>
  <c r="U169" i="6"/>
  <c r="U197" i="6"/>
  <c r="U70" i="6"/>
  <c r="U182" i="12"/>
  <c r="U42" i="12"/>
  <c r="U170" i="4"/>
  <c r="U85" i="4"/>
  <c r="U168" i="12"/>
  <c r="U84" i="12"/>
  <c r="U154" i="6"/>
  <c r="U112" i="6"/>
  <c r="U126" i="12"/>
  <c r="U28" i="12"/>
  <c r="U142" i="4"/>
  <c r="U114" i="4"/>
  <c r="U70" i="12"/>
  <c r="U140" i="12"/>
  <c r="U126" i="6"/>
  <c r="U84" i="6"/>
  <c r="U88" i="7"/>
  <c r="U157" i="9"/>
  <c r="U156" i="4"/>
  <c r="U57" i="4"/>
  <c r="U112" i="12"/>
  <c r="U59" i="7"/>
  <c r="U154" i="12"/>
  <c r="U56" i="12"/>
  <c r="U15" i="4"/>
  <c r="U99" i="4"/>
  <c r="U112" i="3"/>
  <c r="U196" i="3"/>
  <c r="U71" i="4"/>
  <c r="U29" i="4"/>
  <c r="U128" i="4"/>
  <c r="U43" i="4"/>
  <c r="U42" i="6"/>
  <c r="U140" i="6"/>
  <c r="U28" i="3"/>
  <c r="U84" i="3"/>
  <c r="U198" i="4"/>
  <c r="U184" i="4"/>
  <c r="U98" i="3"/>
  <c r="U70" i="3"/>
  <c r="U126" i="3"/>
  <c r="U56" i="3"/>
  <c r="U140" i="3"/>
  <c r="U42" i="3"/>
  <c r="U14" i="9"/>
  <c r="U13" i="7"/>
  <c r="U182" i="3"/>
  <c r="U13" i="3"/>
  <c r="U70" i="8"/>
  <c r="U167" i="8"/>
  <c r="U98" i="8"/>
  <c r="U126" i="8"/>
  <c r="U140" i="8"/>
  <c r="U112" i="8"/>
  <c r="U28" i="8"/>
  <c r="U14" i="8"/>
  <c r="U154" i="8"/>
  <c r="U84" i="8"/>
  <c r="T524" i="17"/>
  <c r="T106" i="17"/>
  <c r="U185" i="4"/>
  <c r="U30" i="4"/>
  <c r="U57" i="6"/>
  <c r="U141" i="6"/>
  <c r="U183" i="3"/>
  <c r="U43" i="3"/>
  <c r="U155" i="12"/>
  <c r="U141" i="12"/>
  <c r="U71" i="6"/>
  <c r="U29" i="6"/>
  <c r="U46" i="7"/>
  <c r="U29" i="3"/>
  <c r="U113" i="3"/>
  <c r="U141" i="3"/>
  <c r="U197" i="12"/>
  <c r="U85" i="12"/>
  <c r="U155" i="3"/>
  <c r="U85" i="3"/>
  <c r="U100" i="4"/>
  <c r="U44" i="4"/>
  <c r="U155" i="8"/>
  <c r="U43" i="8"/>
  <c r="U72" i="4"/>
  <c r="U157" i="4"/>
  <c r="U171" i="4"/>
  <c r="U143" i="4"/>
  <c r="U198" i="6"/>
  <c r="U113" i="6"/>
  <c r="U57" i="3"/>
  <c r="U99" i="3"/>
  <c r="U199" i="4"/>
  <c r="U129" i="4"/>
  <c r="U169" i="12"/>
  <c r="U71" i="12"/>
  <c r="U103" i="7"/>
  <c r="U169" i="3"/>
  <c r="U183" i="12"/>
  <c r="U113" i="12"/>
  <c r="U155" i="6"/>
  <c r="U43" i="6"/>
  <c r="U127" i="8"/>
  <c r="U29" i="8"/>
  <c r="U99" i="6"/>
  <c r="U15" i="6"/>
  <c r="U184" i="6"/>
  <c r="U127" i="6"/>
  <c r="U127" i="12"/>
  <c r="U43" i="12"/>
  <c r="U85" i="6"/>
  <c r="U170" i="6"/>
  <c r="U197" i="3"/>
  <c r="U127" i="3"/>
  <c r="U15" i="12"/>
  <c r="U89" i="7"/>
  <c r="U168" i="8"/>
  <c r="U15" i="8"/>
  <c r="U99" i="8"/>
  <c r="U71" i="8"/>
  <c r="U14" i="3"/>
  <c r="U71" i="3"/>
  <c r="U113" i="8"/>
  <c r="U57" i="8"/>
  <c r="U99" i="12"/>
  <c r="U29" i="12"/>
  <c r="U58" i="4"/>
  <c r="U86" i="4"/>
  <c r="U141" i="8"/>
  <c r="U85" i="8"/>
  <c r="U95" i="15"/>
  <c r="U389" i="17" s="1"/>
  <c r="U92" i="15"/>
  <c r="U313" i="17" s="1"/>
  <c r="U128" i="15"/>
  <c r="U78" i="15"/>
  <c r="U464" i="17" s="1"/>
  <c r="U105" i="15"/>
  <c r="U109" i="15"/>
  <c r="U48" i="17" s="1"/>
  <c r="U76" i="15"/>
  <c r="U577" i="17" s="1"/>
  <c r="U29" i="15"/>
  <c r="T87" i="17"/>
  <c r="T30" i="17"/>
  <c r="T542" i="17"/>
  <c r="T409" i="17"/>
  <c r="T352" i="17"/>
  <c r="T29" i="17"/>
  <c r="T428" i="17"/>
  <c r="T86" i="17"/>
  <c r="T48" i="17"/>
  <c r="T124" i="17"/>
  <c r="U17" i="15"/>
  <c r="U384" i="17" s="1"/>
  <c r="T333" i="17"/>
  <c r="T200" i="17"/>
  <c r="T598" i="17"/>
  <c r="T219" i="17"/>
  <c r="T523" i="17"/>
  <c r="T257" i="17"/>
  <c r="T466" i="17"/>
  <c r="T485" i="17"/>
  <c r="U101" i="7"/>
  <c r="U111" i="3"/>
  <c r="U55" i="12"/>
  <c r="U69" i="12"/>
  <c r="U111" i="12"/>
  <c r="U41" i="12"/>
  <c r="U155" i="4"/>
  <c r="U141" i="4"/>
  <c r="U125" i="12"/>
  <c r="U83" i="12"/>
  <c r="U139" i="12"/>
  <c r="U195" i="12"/>
  <c r="U169" i="4"/>
  <c r="U113" i="4"/>
  <c r="U69" i="6"/>
  <c r="U125" i="6"/>
  <c r="U97" i="6"/>
  <c r="U41" i="6"/>
  <c r="U55" i="6"/>
  <c r="U27" i="6"/>
  <c r="U83" i="6"/>
  <c r="U111" i="6"/>
  <c r="U72" i="7"/>
  <c r="U58" i="7"/>
  <c r="U27" i="3"/>
  <c r="U55" i="3"/>
  <c r="U181" i="3"/>
  <c r="U69" i="3"/>
  <c r="U98" i="4"/>
  <c r="U127" i="4"/>
  <c r="U183" i="4"/>
  <c r="U14" i="4"/>
  <c r="U139" i="3"/>
  <c r="U97" i="3"/>
  <c r="U168" i="6"/>
  <c r="U13" i="6"/>
  <c r="U28" i="4"/>
  <c r="U56" i="4"/>
  <c r="U12" i="3"/>
  <c r="U153" i="3"/>
  <c r="U125" i="3"/>
  <c r="U83" i="3"/>
  <c r="U84" i="4"/>
  <c r="U70" i="4"/>
  <c r="U41" i="3"/>
  <c r="U195" i="3"/>
  <c r="U55" i="8"/>
  <c r="U41" i="8"/>
  <c r="U197" i="4"/>
  <c r="U42" i="4"/>
  <c r="U115" i="15"/>
  <c r="U409" i="17" s="1"/>
  <c r="U113" i="15"/>
  <c r="U105" i="17" s="1"/>
  <c r="U81" i="15"/>
  <c r="U521" i="17" s="1"/>
  <c r="U5" i="15"/>
  <c r="P104" i="17"/>
  <c r="P218" i="17"/>
  <c r="U166" i="8"/>
  <c r="U152" i="8"/>
  <c r="U86" i="7"/>
  <c r="U69" i="9"/>
  <c r="U100" i="7"/>
  <c r="U96" i="10"/>
  <c r="U195" i="6"/>
  <c r="U26" i="6"/>
  <c r="U181" i="6"/>
  <c r="U40" i="6"/>
  <c r="U82" i="6"/>
  <c r="U57" i="7"/>
  <c r="U110" i="12"/>
  <c r="U96" i="12"/>
  <c r="U196" i="4"/>
  <c r="U168" i="4"/>
  <c r="U124" i="12"/>
  <c r="U194" i="12"/>
  <c r="U180" i="12"/>
  <c r="U152" i="12"/>
  <c r="U166" i="12"/>
  <c r="U12" i="12"/>
  <c r="U110" i="6"/>
  <c r="U138" i="6"/>
  <c r="U28" i="7"/>
  <c r="U167" i="10"/>
  <c r="U26" i="8"/>
  <c r="U110" i="8"/>
  <c r="U82" i="8"/>
  <c r="U40" i="8"/>
  <c r="U11" i="7"/>
  <c r="U194" i="3"/>
  <c r="U124" i="3"/>
  <c r="U96" i="3"/>
  <c r="U96" i="8"/>
  <c r="U138" i="8"/>
  <c r="U124" i="8"/>
  <c r="U68" i="8"/>
  <c r="U126" i="4"/>
  <c r="U69" i="4"/>
  <c r="U97" i="4"/>
  <c r="U55" i="4"/>
  <c r="U26" i="3"/>
  <c r="U138" i="3"/>
  <c r="U152" i="3"/>
  <c r="U180" i="3"/>
  <c r="U82" i="3"/>
  <c r="U11" i="3"/>
  <c r="U166" i="3"/>
  <c r="U68" i="3"/>
  <c r="U154" i="4"/>
  <c r="U13" i="4"/>
  <c r="U12" i="8"/>
  <c r="U54" i="8"/>
  <c r="U27" i="4"/>
  <c r="U140" i="4"/>
  <c r="U71" i="7"/>
  <c r="U54" i="3"/>
  <c r="U68" i="6"/>
  <c r="U43" i="7"/>
  <c r="U12" i="6"/>
  <c r="U152" i="6"/>
  <c r="U91" i="15"/>
  <c r="U85" i="17" s="1"/>
  <c r="U85" i="15"/>
  <c r="U24" i="15"/>
  <c r="U347" i="17" s="1"/>
  <c r="R139" i="17"/>
  <c r="U40" i="15"/>
  <c r="S38" i="15"/>
  <c r="S139" i="17" s="1"/>
  <c r="U16" i="15"/>
  <c r="U422" i="17" s="1"/>
  <c r="U38" i="15"/>
  <c r="U101" i="17" s="1"/>
  <c r="U151" i="8"/>
  <c r="U67" i="8"/>
  <c r="U82" i="4"/>
  <c r="U26" i="4"/>
  <c r="U166" i="6"/>
  <c r="U39" i="6"/>
  <c r="U180" i="6"/>
  <c r="U109" i="6"/>
  <c r="U39" i="12"/>
  <c r="U25" i="12"/>
  <c r="U165" i="12"/>
  <c r="U109" i="12"/>
  <c r="U53" i="12"/>
  <c r="U95" i="12"/>
  <c r="U81" i="12"/>
  <c r="U67" i="12"/>
  <c r="U95" i="6"/>
  <c r="U194" i="6"/>
  <c r="U95" i="8"/>
  <c r="U165" i="8"/>
  <c r="U123" i="12"/>
  <c r="U11" i="12"/>
  <c r="U167" i="4"/>
  <c r="U40" i="4"/>
  <c r="U123" i="6"/>
  <c r="U137" i="6"/>
  <c r="U179" i="12"/>
  <c r="U137" i="12"/>
  <c r="U27" i="7"/>
  <c r="U11" i="5"/>
  <c r="U137" i="11"/>
  <c r="U56" i="7"/>
  <c r="U81" i="8"/>
  <c r="U25" i="8"/>
  <c r="U125" i="4"/>
  <c r="U181" i="4"/>
  <c r="U39" i="3"/>
  <c r="U165" i="3"/>
  <c r="U109" i="8"/>
  <c r="U11" i="8"/>
  <c r="U111" i="4"/>
  <c r="U96" i="4"/>
  <c r="U10" i="3"/>
  <c r="U123" i="3"/>
  <c r="U151" i="12"/>
  <c r="U193" i="12"/>
  <c r="U137" i="8"/>
  <c r="U53" i="8"/>
  <c r="U10" i="7"/>
  <c r="U195" i="4"/>
  <c r="U109" i="3"/>
  <c r="U95" i="3"/>
  <c r="U123" i="8"/>
  <c r="U39" i="8"/>
  <c r="U81" i="6"/>
  <c r="U53" i="6"/>
  <c r="U25" i="3"/>
  <c r="U151" i="3"/>
  <c r="U80" i="15"/>
  <c r="U160" i="17" s="1"/>
  <c r="U72" i="15"/>
  <c r="U179" i="17" s="1"/>
  <c r="U68" i="15"/>
  <c r="P539" i="17"/>
  <c r="P520" i="17"/>
  <c r="P254" i="17"/>
  <c r="P349" i="17"/>
  <c r="P178" i="17"/>
  <c r="P45" i="17"/>
  <c r="P444" i="17"/>
  <c r="P576" i="17"/>
  <c r="P330" i="17"/>
  <c r="P8" i="17"/>
  <c r="P406" i="17"/>
  <c r="P425" i="17"/>
  <c r="T502" i="17"/>
  <c r="T179" i="17"/>
  <c r="T369" i="17"/>
  <c r="T198" i="17"/>
  <c r="T464" i="17"/>
  <c r="T103" i="17"/>
  <c r="T558" i="17"/>
  <c r="T350" i="17"/>
  <c r="T217" i="17"/>
  <c r="T122" i="17"/>
  <c r="T521" i="17"/>
  <c r="T9" i="17"/>
  <c r="T596" i="17"/>
  <c r="T407" i="17"/>
  <c r="T445" i="17"/>
  <c r="T27" i="17"/>
  <c r="U108" i="8"/>
  <c r="U80" i="8"/>
  <c r="U84" i="7"/>
  <c r="U81" i="9"/>
  <c r="U98" i="7"/>
  <c r="U178" i="3"/>
  <c r="U122" i="6"/>
  <c r="U165" i="6"/>
  <c r="U178" i="12"/>
  <c r="U10" i="12"/>
  <c r="U110" i="4"/>
  <c r="U67" i="4"/>
  <c r="U94" i="12"/>
  <c r="U80" i="12"/>
  <c r="U94" i="8"/>
  <c r="U52" i="8"/>
  <c r="U136" i="12"/>
  <c r="U80" i="6"/>
  <c r="U152" i="4"/>
  <c r="U39" i="4"/>
  <c r="U136" i="8"/>
  <c r="U66" i="8"/>
  <c r="U194" i="4"/>
  <c r="U11" i="4"/>
  <c r="U10" i="6"/>
  <c r="U136" i="6"/>
  <c r="U38" i="12"/>
  <c r="U66" i="12"/>
  <c r="U94" i="6"/>
  <c r="U52" i="6"/>
  <c r="U24" i="9"/>
  <c r="U26" i="7"/>
  <c r="U164" i="3"/>
  <c r="U80" i="3"/>
  <c r="U66" i="6"/>
  <c r="U55" i="7"/>
  <c r="U164" i="8"/>
  <c r="U24" i="8"/>
  <c r="U192" i="3"/>
  <c r="U150" i="3"/>
  <c r="U41" i="7"/>
  <c r="U69" i="7"/>
  <c r="U108" i="3"/>
  <c r="U52" i="3"/>
  <c r="U10" i="8"/>
  <c r="U38" i="8"/>
  <c r="U53" i="4"/>
  <c r="U138" i="4"/>
  <c r="U108" i="12"/>
  <c r="U24" i="12"/>
  <c r="U192" i="12"/>
  <c r="U52" i="12"/>
  <c r="U164" i="12"/>
  <c r="U150" i="12"/>
  <c r="U66" i="3"/>
  <c r="U38" i="3"/>
  <c r="U150" i="8"/>
  <c r="U122" i="8"/>
  <c r="U180" i="4"/>
  <c r="U81" i="4"/>
  <c r="U150" i="6"/>
  <c r="U24" i="6"/>
  <c r="U22" i="15"/>
  <c r="U28" i="15"/>
  <c r="U404" i="17" s="1"/>
  <c r="U164" i="6"/>
  <c r="U93" i="6"/>
  <c r="U192" i="6"/>
  <c r="U80" i="4"/>
  <c r="U109" i="4"/>
  <c r="U123" i="4"/>
  <c r="U51" i="6"/>
  <c r="U65" i="6"/>
  <c r="U135" i="6"/>
  <c r="U54" i="7"/>
  <c r="U107" i="6"/>
  <c r="U121" i="6"/>
  <c r="U178" i="6"/>
  <c r="U138" i="9"/>
  <c r="U121" i="12"/>
  <c r="U177" i="12"/>
  <c r="U193" i="4"/>
  <c r="U66" i="4"/>
  <c r="U93" i="12"/>
  <c r="U37" i="12"/>
  <c r="U191" i="12"/>
  <c r="U40" i="7"/>
  <c r="U9" i="6"/>
  <c r="U23" i="6"/>
  <c r="U51" i="12"/>
  <c r="U79" i="12"/>
  <c r="U163" i="12"/>
  <c r="U135" i="12"/>
  <c r="U135" i="8"/>
  <c r="U9" i="8"/>
  <c r="U65" i="12"/>
  <c r="U23" i="12"/>
  <c r="U9" i="12"/>
  <c r="U107" i="12"/>
  <c r="U93" i="8"/>
  <c r="U37" i="8"/>
  <c r="U65" i="8"/>
  <c r="U107" i="8"/>
  <c r="U83" i="7"/>
  <c r="U124" i="9"/>
  <c r="U97" i="7"/>
  <c r="U23" i="2"/>
  <c r="U79" i="8"/>
  <c r="U121" i="8"/>
  <c r="U179" i="4"/>
  <c r="U137" i="4"/>
  <c r="U163" i="8"/>
  <c r="U51" i="8"/>
  <c r="U191" i="3"/>
  <c r="U79" i="3"/>
  <c r="U149" i="6"/>
  <c r="U10" i="4"/>
  <c r="U149" i="8"/>
  <c r="U68" i="7"/>
  <c r="U24" i="4"/>
  <c r="U151" i="4"/>
  <c r="U23" i="8"/>
  <c r="U8" i="7"/>
  <c r="U149" i="12"/>
  <c r="U107" i="11"/>
  <c r="U37" i="6"/>
  <c r="U121" i="3"/>
  <c r="U135" i="3"/>
  <c r="U65" i="3"/>
  <c r="U165" i="4"/>
  <c r="U94" i="4"/>
  <c r="U23" i="3"/>
  <c r="U8" i="3"/>
  <c r="U107" i="3"/>
  <c r="U37" i="3"/>
  <c r="U149" i="3"/>
  <c r="U51" i="3"/>
  <c r="U152" i="9"/>
  <c r="U25" i="7"/>
  <c r="U52" i="4"/>
  <c r="U38" i="4"/>
  <c r="U163" i="3"/>
  <c r="U93" i="3"/>
  <c r="T594" i="17"/>
  <c r="T63" i="17"/>
  <c r="T575" i="17"/>
  <c r="T253" i="17"/>
  <c r="T139" i="17"/>
  <c r="T101" i="17"/>
  <c r="T500" i="17"/>
  <c r="T120" i="17"/>
  <c r="T405" i="17"/>
  <c r="T386" i="17"/>
  <c r="T348" i="17"/>
  <c r="T462" i="17"/>
  <c r="U176" i="12"/>
  <c r="U22" i="12"/>
  <c r="U93" i="9"/>
  <c r="U163" i="6"/>
  <c r="U36" i="6"/>
  <c r="U78" i="6"/>
  <c r="U50" i="8"/>
  <c r="U92" i="6"/>
  <c r="U64" i="11"/>
  <c r="U36" i="12"/>
  <c r="U65" i="4"/>
  <c r="U178" i="4"/>
  <c r="U79" i="4"/>
  <c r="U108" i="4"/>
  <c r="U120" i="3"/>
  <c r="U22" i="3"/>
  <c r="U162" i="12"/>
  <c r="U50" i="12"/>
  <c r="U177" i="6"/>
  <c r="U64" i="2"/>
  <c r="U134" i="6"/>
  <c r="U135" i="2"/>
  <c r="U92" i="12"/>
  <c r="U120" i="12"/>
  <c r="U190" i="12"/>
  <c r="U64" i="12"/>
  <c r="U8" i="12"/>
  <c r="U120" i="6"/>
  <c r="U78" i="3"/>
  <c r="U50" i="3"/>
  <c r="U107" i="2"/>
  <c r="U24" i="7"/>
  <c r="U65" i="9"/>
  <c r="U82" i="7"/>
  <c r="U8" i="9"/>
  <c r="U8" i="6"/>
  <c r="U23" i="4"/>
  <c r="U191" i="6"/>
  <c r="U106" i="3"/>
  <c r="U64" i="3"/>
  <c r="U134" i="8"/>
  <c r="U122" i="4"/>
  <c r="U134" i="12"/>
  <c r="U7" i="3"/>
  <c r="U36" i="5"/>
  <c r="U36" i="3"/>
  <c r="U8" i="8"/>
  <c r="U136" i="4"/>
  <c r="U106" i="8"/>
  <c r="U7" i="7"/>
  <c r="U22" i="6"/>
  <c r="U64" i="8"/>
  <c r="U36" i="11"/>
  <c r="U67" i="7"/>
  <c r="U164" i="4"/>
  <c r="U9" i="4"/>
  <c r="U92" i="8"/>
  <c r="U51" i="4"/>
  <c r="U78" i="8"/>
  <c r="U92" i="11"/>
  <c r="U148" i="8"/>
  <c r="U22" i="8"/>
  <c r="U96" i="7"/>
  <c r="U192" i="4"/>
  <c r="U148" i="12"/>
  <c r="U78" i="12"/>
  <c r="U36" i="8"/>
  <c r="U93" i="4"/>
  <c r="U53" i="7"/>
  <c r="U148" i="3"/>
  <c r="U190" i="3"/>
  <c r="U162" i="3"/>
  <c r="U64" i="6"/>
  <c r="U148" i="6"/>
  <c r="U8" i="11"/>
  <c r="U50" i="6"/>
  <c r="T574" i="17"/>
  <c r="T537" i="17"/>
  <c r="T555" i="17"/>
  <c r="T24" i="17"/>
  <c r="T404" i="17"/>
  <c r="T81" i="17"/>
  <c r="S8" i="15"/>
  <c r="S80" i="17" s="1"/>
  <c r="U36" i="9"/>
  <c r="U37" i="4"/>
  <c r="U25" i="15"/>
  <c r="U35" i="11"/>
  <c r="U49" i="8"/>
  <c r="U21" i="10"/>
  <c r="U23" i="7"/>
  <c r="U105" i="6"/>
  <c r="U105" i="5"/>
  <c r="U189" i="12"/>
  <c r="U105" i="10"/>
  <c r="U133" i="6"/>
  <c r="U77" i="6"/>
  <c r="U63" i="8"/>
  <c r="U91" i="12"/>
  <c r="U161" i="3"/>
  <c r="U105" i="3"/>
  <c r="U35" i="12"/>
  <c r="U149" i="4"/>
  <c r="U147" i="12"/>
  <c r="U63" i="12"/>
  <c r="U63" i="11"/>
  <c r="U147" i="6"/>
  <c r="U119" i="5"/>
  <c r="U21" i="6"/>
  <c r="U119" i="6"/>
  <c r="U105" i="11"/>
  <c r="U91" i="6"/>
  <c r="U52" i="7"/>
  <c r="U176" i="6"/>
  <c r="U63" i="6"/>
  <c r="U63" i="2"/>
  <c r="U119" i="12"/>
  <c r="U21" i="12"/>
  <c r="U49" i="11"/>
  <c r="U35" i="3"/>
  <c r="U121" i="4"/>
  <c r="U35" i="9"/>
  <c r="U147" i="8"/>
  <c r="U148" i="2"/>
  <c r="U135" i="4"/>
  <c r="U35" i="2"/>
  <c r="U49" i="6"/>
  <c r="U92" i="2"/>
  <c r="U35" i="6"/>
  <c r="U91" i="8"/>
  <c r="U36" i="4"/>
  <c r="U49" i="3"/>
  <c r="U189" i="3"/>
  <c r="U49" i="12"/>
  <c r="U7" i="12"/>
  <c r="U21" i="3"/>
  <c r="U63" i="3"/>
  <c r="U95" i="7"/>
  <c r="U163" i="4"/>
  <c r="U164" i="9"/>
  <c r="U21" i="8"/>
  <c r="U22" i="4"/>
  <c r="U21" i="2"/>
  <c r="U161" i="8"/>
  <c r="U133" i="3"/>
  <c r="U66" i="7"/>
  <c r="U77" i="8"/>
  <c r="U49" i="10"/>
  <c r="U92" i="4"/>
  <c r="U175" i="12"/>
  <c r="U92" i="9"/>
  <c r="U107" i="4"/>
  <c r="U63" i="5"/>
  <c r="U133" i="5"/>
  <c r="U175" i="3"/>
  <c r="U78" i="4"/>
  <c r="U91" i="3"/>
  <c r="U120" i="2"/>
  <c r="U6" i="3"/>
  <c r="U6" i="7"/>
  <c r="U38" i="7"/>
  <c r="U119" i="8"/>
  <c r="U64" i="4"/>
  <c r="U8" i="4"/>
  <c r="U50" i="4"/>
  <c r="U7" i="2"/>
  <c r="U77" i="3"/>
  <c r="U119" i="11"/>
  <c r="U133" i="8"/>
  <c r="U8" i="15"/>
  <c r="U441" i="17" s="1"/>
  <c r="T384" i="17"/>
  <c r="T346" i="17"/>
  <c r="U9" i="15"/>
  <c r="U118" i="17" s="1"/>
  <c r="T441" i="17"/>
  <c r="T80" i="17"/>
  <c r="T536" i="17"/>
  <c r="T251" i="17"/>
  <c r="T592" i="17"/>
  <c r="T308" i="17"/>
  <c r="U6" i="15"/>
  <c r="U592" i="17" s="1"/>
  <c r="U559" i="17"/>
  <c r="U484" i="17"/>
  <c r="U50" i="17"/>
  <c r="U373" i="17"/>
  <c r="S42" i="15"/>
  <c r="R405" i="17"/>
  <c r="R386" i="17"/>
  <c r="U485" i="17"/>
  <c r="U466" i="17"/>
  <c r="U315" i="17"/>
  <c r="U391" i="17"/>
  <c r="U490" i="17"/>
  <c r="U433" i="17"/>
  <c r="U532" i="17"/>
  <c r="U588" i="17"/>
  <c r="U286" i="17"/>
  <c r="U400" i="17"/>
  <c r="U71" i="15"/>
  <c r="U369" i="17" s="1"/>
  <c r="R369" i="17"/>
  <c r="R445" i="17"/>
  <c r="R505" i="17"/>
  <c r="R419" i="17"/>
  <c r="R438" i="17"/>
  <c r="R578" i="17"/>
  <c r="R515" i="17"/>
  <c r="R483" i="17"/>
  <c r="R523" i="17"/>
  <c r="R569" i="17"/>
  <c r="R607" i="17"/>
  <c r="R428" i="17"/>
  <c r="S499" i="17"/>
  <c r="S461" i="17"/>
  <c r="S289" i="15"/>
  <c r="R589" i="17"/>
  <c r="R362" i="17"/>
  <c r="S293" i="15"/>
  <c r="R570" i="17"/>
  <c r="R457" i="17"/>
  <c r="U116" i="17"/>
  <c r="U382" i="17"/>
  <c r="U558" i="17"/>
  <c r="U350" i="17"/>
  <c r="R557" i="17"/>
  <c r="R387" i="17"/>
  <c r="U528" i="17"/>
  <c r="U376" i="17"/>
  <c r="U434" i="17"/>
  <c r="U358" i="17"/>
  <c r="U547" i="17"/>
  <c r="U285" i="17"/>
  <c r="U456" i="17"/>
  <c r="U190" i="17"/>
  <c r="U475" i="17"/>
  <c r="U570" i="17"/>
  <c r="U457" i="17"/>
  <c r="U401" i="17"/>
  <c r="S63" i="17"/>
  <c r="S594" i="17"/>
  <c r="R80" i="17"/>
  <c r="R441" i="17"/>
  <c r="S135" i="15"/>
  <c r="R561" i="17"/>
  <c r="R410" i="17"/>
  <c r="S25" i="15"/>
  <c r="R442" i="17"/>
  <c r="R385" i="17"/>
  <c r="S307" i="15"/>
  <c r="R609" i="17"/>
  <c r="R439" i="17"/>
  <c r="U561" i="17"/>
  <c r="U410" i="17"/>
  <c r="R215" i="17"/>
  <c r="R519" i="17"/>
  <c r="S59" i="15"/>
  <c r="R425" i="17"/>
  <c r="R406" i="17"/>
  <c r="S60" i="15"/>
  <c r="R444" i="17"/>
  <c r="R576" i="17"/>
  <c r="R455" i="17"/>
  <c r="R360" i="17"/>
  <c r="S261" i="15"/>
  <c r="R587" i="17"/>
  <c r="R512" i="17"/>
  <c r="U495" i="17"/>
  <c r="U608" i="17"/>
  <c r="S584" i="17"/>
  <c r="S395" i="17"/>
  <c r="S110" i="15"/>
  <c r="R485" i="17"/>
  <c r="R466" i="17"/>
  <c r="S73" i="15"/>
  <c r="R558" i="17"/>
  <c r="R350" i="17"/>
  <c r="S204" i="15"/>
  <c r="R433" i="17"/>
  <c r="R490" i="17"/>
  <c r="S234" i="15"/>
  <c r="R511" i="17"/>
  <c r="R378" i="17"/>
  <c r="S146" i="15"/>
  <c r="R430" i="17"/>
  <c r="R468" i="17"/>
  <c r="S115" i="15"/>
  <c r="R542" i="17"/>
  <c r="R409" i="17"/>
  <c r="S224" i="15"/>
  <c r="R472" i="17"/>
  <c r="R604" i="17"/>
  <c r="S518" i="17"/>
  <c r="S480" i="17"/>
  <c r="S84" i="15"/>
  <c r="R559" i="17"/>
  <c r="R484" i="17"/>
  <c r="U407" i="17"/>
  <c r="R341" i="17"/>
  <c r="R549" i="17"/>
  <c r="U574" i="17"/>
  <c r="U537" i="17"/>
  <c r="R538" i="17"/>
  <c r="R367" i="17"/>
  <c r="U593" i="17"/>
  <c r="U423" i="17"/>
  <c r="U418" i="17"/>
  <c r="U361" i="17"/>
  <c r="U604" i="17"/>
  <c r="U472" i="17"/>
  <c r="S74" i="15"/>
  <c r="R596" i="17"/>
  <c r="R407" i="17"/>
  <c r="S33" i="15"/>
  <c r="R537" i="17"/>
  <c r="R574" i="17"/>
  <c r="S209" i="15"/>
  <c r="R528" i="17"/>
  <c r="R376" i="17"/>
  <c r="U47" i="15"/>
  <c r="R462" i="17"/>
  <c r="R348" i="17"/>
  <c r="U454" i="17"/>
  <c r="U416" i="17"/>
  <c r="U541" i="17"/>
  <c r="U503" i="17"/>
  <c r="U509" i="17"/>
  <c r="U511" i="17"/>
  <c r="U378" i="17"/>
  <c r="S267" i="15"/>
  <c r="R568" i="17"/>
  <c r="R417" i="17"/>
  <c r="U153" i="17"/>
  <c r="U514" i="17"/>
  <c r="U248" i="17"/>
  <c r="U533" i="17"/>
  <c r="S17" i="15"/>
  <c r="R346" i="17"/>
  <c r="R384" i="17"/>
  <c r="S284" i="15"/>
  <c r="R361" i="17"/>
  <c r="R418" i="17"/>
  <c r="S221" i="15"/>
  <c r="R434" i="17"/>
  <c r="R358" i="17"/>
  <c r="S227" i="15"/>
  <c r="R529" i="17"/>
  <c r="R547" i="17"/>
  <c r="S20" i="15"/>
  <c r="R593" i="17"/>
  <c r="R423" i="17"/>
  <c r="R520" i="17"/>
  <c r="R539" i="17"/>
  <c r="U267" i="17"/>
  <c r="U476" i="17"/>
  <c r="U439" i="17"/>
  <c r="U609" i="17"/>
  <c r="U437" i="17"/>
  <c r="U494" i="17"/>
  <c r="S453" i="17"/>
  <c r="S491" i="17"/>
  <c r="S447" i="17"/>
  <c r="S390" i="17"/>
  <c r="S277" i="15"/>
  <c r="R494" i="17"/>
  <c r="R437" i="17"/>
  <c r="S294" i="15"/>
  <c r="R495" i="17"/>
  <c r="R608" i="17"/>
  <c r="S239" i="15"/>
  <c r="R454" i="17"/>
  <c r="R416" i="17"/>
  <c r="R177" i="17"/>
  <c r="R443" i="17"/>
  <c r="R158" i="17"/>
  <c r="R481" i="17"/>
  <c r="R606" i="17"/>
  <c r="R493" i="17"/>
  <c r="U589" i="17"/>
  <c r="U362" i="17"/>
  <c r="S305" i="15"/>
  <c r="R363" i="17"/>
  <c r="R401" i="17"/>
  <c r="S269" i="15"/>
  <c r="R532" i="17"/>
  <c r="R588" i="17"/>
  <c r="S96" i="15"/>
  <c r="R503" i="17"/>
  <c r="R541" i="17"/>
  <c r="U163" i="9"/>
  <c r="U118" i="8"/>
  <c r="U133" i="10"/>
  <c r="U22" i="7"/>
  <c r="U188" i="12"/>
  <c r="U34" i="9"/>
  <c r="U147" i="10"/>
  <c r="U63" i="4"/>
  <c r="U62" i="11"/>
  <c r="U104" i="3"/>
  <c r="U76" i="12"/>
  <c r="U132" i="12"/>
  <c r="U104" i="5"/>
  <c r="U20" i="12"/>
  <c r="U104" i="11"/>
  <c r="U51" i="7"/>
  <c r="U76" i="6"/>
  <c r="U91" i="2"/>
  <c r="U76" i="8"/>
  <c r="U190" i="4"/>
  <c r="U118" i="3"/>
  <c r="U118" i="12"/>
  <c r="U20" i="6"/>
  <c r="U90" i="11"/>
  <c r="U6" i="11"/>
  <c r="U90" i="3"/>
  <c r="U104" i="6"/>
  <c r="U48" i="2"/>
  <c r="U76" i="11"/>
  <c r="U34" i="8"/>
  <c r="U174" i="12"/>
  <c r="U48" i="10"/>
  <c r="U20" i="5"/>
  <c r="U35" i="4"/>
  <c r="U106" i="4"/>
  <c r="U48" i="8"/>
  <c r="U62" i="12"/>
  <c r="U132" i="6"/>
  <c r="U119" i="2"/>
  <c r="U6" i="8"/>
  <c r="U148" i="4"/>
  <c r="U20" i="8"/>
  <c r="U37" i="7"/>
  <c r="U162" i="4"/>
  <c r="U94" i="7"/>
  <c r="U146" i="8"/>
  <c r="U80" i="7"/>
  <c r="U91" i="9"/>
  <c r="U62" i="6"/>
  <c r="U174" i="3"/>
  <c r="U176" i="4"/>
  <c r="U146" i="3"/>
  <c r="U104" i="8"/>
  <c r="U91" i="4"/>
  <c r="U48" i="11"/>
  <c r="U6" i="6"/>
  <c r="U146" i="12"/>
  <c r="U34" i="2"/>
  <c r="U160" i="12"/>
  <c r="U132" i="3"/>
  <c r="U105" i="2"/>
  <c r="U48" i="12"/>
  <c r="U65" i="7"/>
  <c r="U5" i="3"/>
  <c r="U62" i="10"/>
  <c r="U134" i="4"/>
  <c r="U189" i="6"/>
  <c r="U5" i="7"/>
  <c r="U7" i="4"/>
  <c r="U160" i="3"/>
  <c r="U20" i="9"/>
  <c r="U161" i="6"/>
  <c r="P104" i="4"/>
  <c r="P117" i="8"/>
  <c r="P61" i="12"/>
  <c r="U75" i="8"/>
  <c r="U19" i="6"/>
  <c r="U188" i="6"/>
  <c r="U47" i="8"/>
  <c r="U19" i="8"/>
  <c r="U131" i="6"/>
  <c r="U118" i="10"/>
  <c r="U89" i="12"/>
  <c r="U103" i="12"/>
  <c r="U75" i="3"/>
  <c r="U93" i="7"/>
  <c r="U47" i="3"/>
  <c r="U5" i="10"/>
  <c r="U21" i="7"/>
  <c r="U89" i="8"/>
  <c r="U173" i="12"/>
  <c r="U75" i="11"/>
  <c r="U117" i="6"/>
  <c r="U19" i="3"/>
  <c r="U61" i="12"/>
  <c r="U117" i="8"/>
  <c r="U61" i="3"/>
  <c r="U47" i="12"/>
  <c r="U5" i="6"/>
  <c r="U174" i="6"/>
  <c r="U6" i="4"/>
  <c r="U5" i="8"/>
  <c r="U33" i="12"/>
  <c r="U145" i="3"/>
  <c r="U131" i="8"/>
  <c r="U75" i="10"/>
  <c r="U161" i="4"/>
  <c r="U117" i="12"/>
  <c r="U33" i="6"/>
  <c r="U61" i="8"/>
  <c r="U131" i="12"/>
  <c r="U64" i="7"/>
  <c r="U131" i="3"/>
  <c r="U89" i="3"/>
  <c r="U5" i="12"/>
  <c r="U75" i="2"/>
  <c r="U47" i="6"/>
  <c r="U103" i="8"/>
  <c r="U19" i="2"/>
  <c r="U131" i="5"/>
  <c r="U48" i="4"/>
  <c r="U19" i="12"/>
  <c r="U103" i="6"/>
  <c r="U147" i="4"/>
  <c r="U189" i="4"/>
  <c r="U75" i="12"/>
  <c r="U131" i="11"/>
  <c r="U61" i="11"/>
  <c r="U159" i="8"/>
  <c r="U62" i="4"/>
  <c r="U119" i="4"/>
  <c r="U76" i="4"/>
  <c r="U104" i="2"/>
  <c r="U117" i="3"/>
  <c r="U145" i="6"/>
  <c r="U33" i="3"/>
  <c r="U89" i="6"/>
  <c r="U187" i="3"/>
  <c r="U173" i="3"/>
  <c r="U103" i="3"/>
  <c r="U133" i="4"/>
  <c r="U90" i="4"/>
  <c r="U33" i="8"/>
  <c r="U159" i="12"/>
  <c r="U118" i="2"/>
  <c r="U175" i="4"/>
  <c r="U5" i="4"/>
  <c r="U104" i="4"/>
  <c r="S90" i="3"/>
  <c r="S6" i="11"/>
  <c r="S63" i="4"/>
  <c r="S147" i="10"/>
  <c r="S28" i="7"/>
  <c r="S167" i="10"/>
  <c r="S59" i="7"/>
  <c r="S112" i="12"/>
  <c r="S83" i="7"/>
  <c r="S124" i="9"/>
  <c r="S89" i="7"/>
  <c r="S15" i="12"/>
  <c r="S178" i="12"/>
  <c r="S10" i="12"/>
  <c r="S143" i="12"/>
  <c r="S31" i="12"/>
  <c r="S126" i="12"/>
  <c r="S28" i="12"/>
  <c r="S5" i="8"/>
  <c r="S33" i="12"/>
  <c r="S154" i="12"/>
  <c r="S56" i="12"/>
  <c r="S140" i="12"/>
  <c r="S70" i="12"/>
  <c r="S168" i="12"/>
  <c r="S84" i="12"/>
  <c r="S100" i="12"/>
  <c r="S142" i="11"/>
  <c r="S109" i="12"/>
  <c r="S165" i="12"/>
  <c r="S124" i="12"/>
  <c r="S194" i="12"/>
  <c r="S174" i="12"/>
  <c r="S48" i="10"/>
  <c r="S118" i="8"/>
  <c r="S163" i="9"/>
  <c r="S75" i="3"/>
  <c r="S103" i="12"/>
  <c r="S5" i="6"/>
  <c r="S47" i="12"/>
  <c r="S120" i="6"/>
  <c r="S8" i="12"/>
  <c r="S26" i="7"/>
  <c r="S24" i="9"/>
  <c r="S88" i="7"/>
  <c r="S157" i="9"/>
  <c r="S84" i="7"/>
  <c r="S81" i="9"/>
  <c r="S29" i="12"/>
  <c r="S99" i="12"/>
  <c r="S41" i="12"/>
  <c r="S111" i="12"/>
  <c r="S79" i="12"/>
  <c r="S51" i="12"/>
  <c r="S147" i="12"/>
  <c r="S63" i="12"/>
  <c r="S197" i="12"/>
  <c r="S85" i="12"/>
  <c r="S129" i="12"/>
  <c r="S115" i="12"/>
  <c r="S63" i="2"/>
  <c r="S119" i="12"/>
  <c r="S149" i="12"/>
  <c r="S107" i="11"/>
  <c r="S33" i="8"/>
  <c r="S159" i="12"/>
  <c r="S89" i="8"/>
  <c r="S173" i="12"/>
  <c r="S161" i="4"/>
  <c r="S75" i="10"/>
  <c r="S8" i="6"/>
  <c r="S8" i="9"/>
  <c r="S80" i="6"/>
  <c r="S136" i="12"/>
  <c r="S178" i="6"/>
  <c r="S138" i="9"/>
  <c r="S13" i="7"/>
  <c r="S14" i="9"/>
  <c r="S22" i="7"/>
  <c r="S133" i="10"/>
  <c r="S67" i="7"/>
  <c r="S36" i="11"/>
  <c r="S86" i="7"/>
  <c r="S69" i="9"/>
  <c r="S40" i="7"/>
  <c r="S191" i="12"/>
  <c r="S107" i="12"/>
  <c r="S9" i="12"/>
  <c r="S104" i="5"/>
  <c r="S20" i="12"/>
  <c r="S127" i="12"/>
  <c r="S43" i="12"/>
  <c r="S66" i="12"/>
  <c r="S38" i="12"/>
  <c r="S58" i="12"/>
  <c r="S142" i="12"/>
  <c r="S132" i="12"/>
  <c r="S76" i="12"/>
  <c r="S118" i="10"/>
  <c r="S89" i="12"/>
  <c r="S183" i="12"/>
  <c r="S113" i="12"/>
  <c r="S135" i="12"/>
  <c r="S163" i="12"/>
  <c r="S152" i="12"/>
  <c r="S180" i="12"/>
  <c r="S170" i="12"/>
  <c r="S86" i="11"/>
  <c r="S89" i="3"/>
  <c r="S132" i="3"/>
  <c r="S160" i="12"/>
  <c r="S37" i="4"/>
  <c r="S36" i="9"/>
  <c r="S132" i="6"/>
  <c r="S62" i="12"/>
  <c r="S25" i="7"/>
  <c r="S152" i="9"/>
  <c r="S98" i="12"/>
  <c r="S14" i="12"/>
  <c r="S24" i="12"/>
  <c r="S108" i="12"/>
  <c r="S93" i="12"/>
  <c r="S37" i="12"/>
  <c r="S190" i="12"/>
  <c r="S64" i="12"/>
  <c r="S75" i="12"/>
  <c r="S131" i="11"/>
  <c r="S101" i="12"/>
  <c r="S185" i="12"/>
  <c r="S114" i="12"/>
  <c r="S198" i="12"/>
  <c r="S179" i="12"/>
  <c r="S137" i="12"/>
  <c r="S164" i="12"/>
  <c r="S150" i="12"/>
  <c r="S199" i="12"/>
  <c r="S171" i="12"/>
  <c r="S188" i="12"/>
  <c r="S34" i="9"/>
  <c r="S21" i="8"/>
  <c r="S164" i="9"/>
  <c r="S31" i="3"/>
  <c r="S157" i="12"/>
  <c r="S7" i="3"/>
  <c r="S134" i="12"/>
  <c r="S92" i="4"/>
  <c r="S49" i="10"/>
  <c r="S20" i="6"/>
  <c r="S90" i="11"/>
  <c r="S119" i="6"/>
  <c r="S105" i="11"/>
  <c r="S90" i="7"/>
  <c r="S86" i="12"/>
  <c r="S123" i="12"/>
  <c r="S11" i="12"/>
  <c r="S39" i="12"/>
  <c r="S25" i="12"/>
  <c r="S182" i="12"/>
  <c r="S42" i="12"/>
  <c r="S95" i="12"/>
  <c r="S53" i="12"/>
  <c r="S110" i="12"/>
  <c r="S96" i="12"/>
  <c r="S118" i="3"/>
  <c r="S118" i="12"/>
  <c r="S78" i="8"/>
  <c r="S92" i="11"/>
  <c r="S147" i="8"/>
  <c r="S35" i="9"/>
  <c r="S87" i="3"/>
  <c r="S87" i="12"/>
  <c r="S19" i="3"/>
  <c r="S61" i="12"/>
  <c r="S6" i="6"/>
  <c r="S48" i="11"/>
  <c r="S21" i="7"/>
  <c r="S5" i="10"/>
  <c r="S100" i="7"/>
  <c r="S96" i="10"/>
  <c r="S166" i="12"/>
  <c r="S12" i="12"/>
  <c r="S23" i="12"/>
  <c r="S65" i="12"/>
  <c r="S156" i="12"/>
  <c r="S44" i="12"/>
  <c r="S162" i="12"/>
  <c r="S50" i="12"/>
  <c r="S69" i="12"/>
  <c r="S55" i="12"/>
  <c r="S148" i="12"/>
  <c r="S78" i="12"/>
  <c r="S83" i="12"/>
  <c r="S125" i="12"/>
  <c r="S61" i="8"/>
  <c r="S131" i="12"/>
  <c r="S193" i="12"/>
  <c r="S151" i="12"/>
  <c r="S189" i="12"/>
  <c r="S105" i="10"/>
  <c r="S33" i="6"/>
  <c r="S117" i="12"/>
  <c r="S50" i="6"/>
  <c r="S8" i="11"/>
  <c r="S103" i="6"/>
  <c r="S19" i="12"/>
  <c r="S117" i="6"/>
  <c r="S75" i="11"/>
  <c r="S32" i="7"/>
  <c r="S58" i="11"/>
  <c r="S23" i="7"/>
  <c r="S21" i="10"/>
  <c r="S105" i="7"/>
  <c r="S115" i="10"/>
  <c r="S49" i="12"/>
  <c r="S7" i="12"/>
  <c r="S45" i="12"/>
  <c r="S17" i="12"/>
  <c r="S176" i="12"/>
  <c r="S22" i="12"/>
  <c r="S105" i="2"/>
  <c r="S48" i="12"/>
  <c r="S81" i="12"/>
  <c r="S67" i="12"/>
  <c r="S120" i="12"/>
  <c r="S92" i="12"/>
  <c r="S121" i="12"/>
  <c r="S177" i="12"/>
  <c r="S155" i="12"/>
  <c r="S141" i="12"/>
  <c r="S34" i="8"/>
  <c r="S76" i="11"/>
  <c r="S73" i="3"/>
  <c r="S73" i="12"/>
  <c r="S59" i="3"/>
  <c r="S59" i="12"/>
  <c r="S134" i="4"/>
  <c r="S62" i="10"/>
  <c r="S80" i="7"/>
  <c r="S91" i="9"/>
  <c r="S82" i="7"/>
  <c r="S65" i="9"/>
  <c r="S30" i="12"/>
  <c r="S16" i="12"/>
  <c r="S21" i="12"/>
  <c r="S49" i="11"/>
  <c r="S36" i="12"/>
  <c r="S64" i="11"/>
  <c r="S192" i="12"/>
  <c r="S52" i="12"/>
  <c r="S169" i="12"/>
  <c r="S71" i="12"/>
  <c r="S94" i="12"/>
  <c r="S80" i="12"/>
  <c r="S63" i="8"/>
  <c r="S91" i="12"/>
  <c r="S195" i="12"/>
  <c r="S139" i="12"/>
  <c r="S34" i="2"/>
  <c r="S146" i="12"/>
  <c r="S175" i="12"/>
  <c r="S92" i="9"/>
  <c r="S49" i="8"/>
  <c r="S35" i="11"/>
  <c r="S133" i="8"/>
  <c r="S119" i="11"/>
  <c r="U69" i="15"/>
  <c r="U445" i="17" s="1"/>
  <c r="U75" i="15"/>
  <c r="U483" i="17" s="1"/>
  <c r="U311" i="15"/>
  <c r="U292" i="15"/>
  <c r="U419" i="17" s="1"/>
  <c r="U127" i="15"/>
  <c r="U278" i="15"/>
  <c r="U569" i="17" s="1"/>
  <c r="U283" i="15"/>
  <c r="U607" i="17" s="1"/>
  <c r="U286" i="15"/>
  <c r="U289" i="17"/>
  <c r="U137" i="17"/>
  <c r="S45" i="15"/>
  <c r="R272" i="17"/>
  <c r="R7" i="17"/>
  <c r="S52" i="15"/>
  <c r="R273" i="17"/>
  <c r="R121" i="17"/>
  <c r="U278" i="17"/>
  <c r="U69" i="17"/>
  <c r="U205" i="17"/>
  <c r="U110" i="17"/>
  <c r="U339" i="17"/>
  <c r="U282" i="17"/>
  <c r="R227" i="17"/>
  <c r="R56" i="17"/>
  <c r="R265" i="17"/>
  <c r="S255" i="15"/>
  <c r="R151" i="17"/>
  <c r="U77" i="17"/>
  <c r="U39" i="17"/>
  <c r="U304" i="17"/>
  <c r="U73" i="17"/>
  <c r="S71" i="15"/>
  <c r="R198" i="17"/>
  <c r="S69" i="15"/>
  <c r="R27" i="17"/>
  <c r="S127" i="15"/>
  <c r="R144" i="17"/>
  <c r="S292" i="15"/>
  <c r="S419" i="17" s="1"/>
  <c r="R96" i="17"/>
  <c r="S286" i="15"/>
  <c r="R115" i="17"/>
  <c r="S97" i="15"/>
  <c r="R66" i="17"/>
  <c r="S311" i="15"/>
  <c r="R59" i="17"/>
  <c r="S75" i="15"/>
  <c r="R84" i="17"/>
  <c r="S114" i="15"/>
  <c r="R257" i="17"/>
  <c r="S236" i="15"/>
  <c r="R150" i="17"/>
  <c r="R55" i="17"/>
  <c r="S126" i="15"/>
  <c r="R106" i="17"/>
  <c r="U126" i="15"/>
  <c r="U524" i="17" s="1"/>
  <c r="S278" i="15"/>
  <c r="R95" i="17"/>
  <c r="S313" i="15"/>
  <c r="R306" i="17"/>
  <c r="R192" i="17"/>
  <c r="S131" i="15"/>
  <c r="R334" i="17"/>
  <c r="R239" i="17"/>
  <c r="U131" i="15"/>
  <c r="S35" i="15"/>
  <c r="R214" i="17"/>
  <c r="R195" i="17"/>
  <c r="U35" i="15"/>
  <c r="S218" i="15"/>
  <c r="R320" i="17"/>
  <c r="R130" i="17"/>
  <c r="U218" i="15"/>
  <c r="S70" i="15"/>
  <c r="R217" i="17"/>
  <c r="R122" i="17"/>
  <c r="S283" i="15"/>
  <c r="R171" i="17"/>
  <c r="S108" i="15"/>
  <c r="R86" i="17"/>
  <c r="R310" i="17"/>
  <c r="R291" i="17"/>
  <c r="U217" i="17"/>
  <c r="U122" i="17"/>
  <c r="S56" i="15"/>
  <c r="R159" i="17"/>
  <c r="R83" i="17"/>
  <c r="U321" i="17"/>
  <c r="R189" i="17"/>
  <c r="R132" i="17"/>
  <c r="U210" i="17"/>
  <c r="U344" i="17"/>
  <c r="S281" i="15"/>
  <c r="R304" i="17"/>
  <c r="S219" i="15"/>
  <c r="R206" i="17"/>
  <c r="S89" i="15"/>
  <c r="R332" i="17"/>
  <c r="U89" i="15"/>
  <c r="U427" i="17" s="1"/>
  <c r="S124" i="15"/>
  <c r="R87" i="17"/>
  <c r="R30" i="17"/>
  <c r="S109" i="15"/>
  <c r="R124" i="17"/>
  <c r="R48" i="17"/>
  <c r="S134" i="15"/>
  <c r="R182" i="17"/>
  <c r="U134" i="15"/>
  <c r="U599" i="17" s="1"/>
  <c r="S296" i="15"/>
  <c r="R248" i="17"/>
  <c r="S104" i="15"/>
  <c r="R219" i="17"/>
  <c r="U104" i="15"/>
  <c r="U598" i="17" s="1"/>
  <c r="S228" i="15"/>
  <c r="R73" i="17"/>
  <c r="S21" i="15"/>
  <c r="R119" i="17"/>
  <c r="R100" i="17"/>
  <c r="S197" i="15"/>
  <c r="R205" i="17"/>
  <c r="R110" i="17"/>
  <c r="S290" i="15"/>
  <c r="R267" i="17"/>
  <c r="S123" i="15"/>
  <c r="R220" i="17"/>
  <c r="R12" i="17"/>
  <c r="S282" i="15"/>
  <c r="R190" i="17"/>
  <c r="S105" i="15"/>
  <c r="R295" i="17"/>
  <c r="S113" i="15"/>
  <c r="R105" i="17"/>
  <c r="S151" i="15"/>
  <c r="R221" i="17"/>
  <c r="R297" i="17"/>
  <c r="U151" i="15"/>
  <c r="S306" i="15"/>
  <c r="R116" i="17"/>
  <c r="S215" i="15"/>
  <c r="R168" i="17"/>
  <c r="S271" i="15"/>
  <c r="R266" i="17"/>
  <c r="R19" i="17"/>
  <c r="S210" i="15"/>
  <c r="R148" i="17"/>
  <c r="R53" i="17"/>
  <c r="U309" i="17"/>
  <c r="U157" i="17"/>
  <c r="U274" i="17"/>
  <c r="S58" i="15"/>
  <c r="R140" i="17"/>
  <c r="S64" i="15"/>
  <c r="R178" i="17"/>
  <c r="R45" i="17"/>
  <c r="U87" i="17"/>
  <c r="U30" i="17"/>
  <c r="U150" i="17"/>
  <c r="U55" i="17"/>
  <c r="U93" i="17"/>
  <c r="R94" i="17"/>
  <c r="R75" i="17"/>
  <c r="U253" i="15"/>
  <c r="R303" i="17"/>
  <c r="R322" i="17"/>
  <c r="U247" i="17"/>
  <c r="U323" i="17"/>
  <c r="U305" i="17"/>
  <c r="U134" i="17"/>
  <c r="U306" i="17"/>
  <c r="U192" i="17"/>
  <c r="U74" i="17"/>
  <c r="S205" i="15"/>
  <c r="R281" i="17"/>
  <c r="R34" i="17"/>
  <c r="U205" i="15"/>
  <c r="S304" i="15"/>
  <c r="R230" i="17"/>
  <c r="R211" i="17"/>
  <c r="S298" i="15"/>
  <c r="R343" i="17"/>
  <c r="R58" i="17"/>
  <c r="S91" i="15"/>
  <c r="R85" i="17"/>
  <c r="S137" i="15"/>
  <c r="R296" i="17"/>
  <c r="S7" i="15"/>
  <c r="R251" i="17"/>
  <c r="U7" i="15"/>
  <c r="U536" i="17" s="1"/>
  <c r="S274" i="15"/>
  <c r="R342" i="17"/>
  <c r="S81" i="15"/>
  <c r="R9" i="17"/>
  <c r="S302" i="15"/>
  <c r="R78" i="17"/>
  <c r="S147" i="15"/>
  <c r="R88" i="17"/>
  <c r="U147" i="15"/>
  <c r="U392" i="17" s="1"/>
  <c r="S141" i="15"/>
  <c r="R259" i="17"/>
  <c r="S5" i="15"/>
  <c r="R270" i="17"/>
  <c r="R232" i="17"/>
  <c r="S199" i="15"/>
  <c r="R72" i="17"/>
  <c r="S291" i="15"/>
  <c r="R286" i="17"/>
  <c r="S238" i="15"/>
  <c r="R302" i="17"/>
  <c r="S6" i="15"/>
  <c r="R308" i="17"/>
  <c r="R234" i="17"/>
  <c r="R82" i="17"/>
  <c r="U327" i="17"/>
  <c r="U99" i="17"/>
  <c r="S65" i="15"/>
  <c r="R216" i="17"/>
  <c r="U124" i="17"/>
  <c r="U262" i="17"/>
  <c r="U112" i="17"/>
  <c r="R113" i="17"/>
  <c r="U228" i="17"/>
  <c r="U152" i="17"/>
  <c r="U343" i="17"/>
  <c r="U58" i="17"/>
  <c r="U181" i="17"/>
  <c r="U143" i="17"/>
  <c r="S315" i="15"/>
  <c r="R344" i="17"/>
  <c r="S148" i="15"/>
  <c r="R278" i="17"/>
  <c r="R69" i="17"/>
  <c r="S297" i="15"/>
  <c r="R210" i="17"/>
  <c r="S144" i="15"/>
  <c r="R240" i="17"/>
  <c r="U144" i="15"/>
  <c r="U354" i="17" s="1"/>
  <c r="S272" i="15"/>
  <c r="R209" i="17"/>
  <c r="R38" i="17"/>
  <c r="S93" i="15"/>
  <c r="R142" i="17"/>
  <c r="R10" i="17"/>
  <c r="S310" i="15"/>
  <c r="R287" i="17"/>
  <c r="R268" i="17"/>
  <c r="S106" i="15"/>
  <c r="R29" i="17"/>
  <c r="S145" i="15"/>
  <c r="R31" i="17"/>
  <c r="S299" i="15"/>
  <c r="R229" i="17"/>
  <c r="S316" i="15"/>
  <c r="R21" i="17"/>
  <c r="S30" i="15"/>
  <c r="R6" i="17"/>
  <c r="U30" i="15"/>
  <c r="U366" i="17" s="1"/>
  <c r="S18" i="15"/>
  <c r="R327" i="17"/>
  <c r="R99" i="17"/>
  <c r="S244" i="15"/>
  <c r="R321" i="17"/>
  <c r="S132" i="15"/>
  <c r="R315" i="17"/>
  <c r="S143" i="15"/>
  <c r="R183" i="17"/>
  <c r="R164" i="17"/>
  <c r="U143" i="15"/>
  <c r="S31" i="15"/>
  <c r="R24" i="17"/>
  <c r="U31" i="15"/>
  <c r="U555" i="17" s="1"/>
  <c r="S295" i="15"/>
  <c r="R324" i="17"/>
  <c r="R191" i="17"/>
  <c r="S43" i="15"/>
  <c r="R25" i="17"/>
  <c r="U236" i="17"/>
  <c r="R197" i="17"/>
  <c r="R102" i="17"/>
  <c r="U148" i="17"/>
  <c r="U53" i="17"/>
  <c r="U107" i="17"/>
  <c r="U268" i="17"/>
  <c r="U287" i="17"/>
  <c r="U325" i="17"/>
  <c r="U97" i="17"/>
  <c r="S276" i="15"/>
  <c r="R285" i="17"/>
  <c r="S207" i="15"/>
  <c r="R319" i="17"/>
  <c r="R186" i="17"/>
  <c r="S103" i="15"/>
  <c r="R181" i="17"/>
  <c r="R143" i="17"/>
  <c r="S152" i="15"/>
  <c r="R13" i="17"/>
  <c r="S154" i="15"/>
  <c r="R107" i="17"/>
  <c r="S19" i="15"/>
  <c r="R42" i="17"/>
  <c r="U19" i="15"/>
  <c r="U460" i="17" s="1"/>
  <c r="S246" i="15"/>
  <c r="R226" i="17"/>
  <c r="R112" i="17"/>
  <c r="S68" i="15"/>
  <c r="R331" i="17"/>
  <c r="S235" i="15"/>
  <c r="R131" i="17"/>
  <c r="S309" i="15"/>
  <c r="R97" i="17"/>
  <c r="S87" i="15"/>
  <c r="R199" i="17"/>
  <c r="R123" i="17"/>
  <c r="S77" i="15"/>
  <c r="R236" i="17"/>
  <c r="S247" i="15"/>
  <c r="R340" i="17"/>
  <c r="R17" i="17"/>
  <c r="S206" i="15"/>
  <c r="R243" i="17"/>
  <c r="S223" i="15"/>
  <c r="R263" i="17"/>
  <c r="R244" i="17"/>
  <c r="S111" i="15"/>
  <c r="R333" i="17"/>
  <c r="R200" i="17"/>
  <c r="U111" i="15"/>
  <c r="S29" i="15"/>
  <c r="R271" i="17"/>
  <c r="R176" i="17"/>
  <c r="S14" i="15"/>
  <c r="R289" i="17"/>
  <c r="R137" i="17"/>
  <c r="S88" i="15"/>
  <c r="R256" i="17"/>
  <c r="R237" i="17"/>
  <c r="S288" i="15"/>
  <c r="R172" i="17"/>
  <c r="R20" i="17"/>
  <c r="U100" i="17"/>
  <c r="U119" i="17"/>
  <c r="S39" i="15"/>
  <c r="R196" i="17"/>
  <c r="R44" i="17"/>
  <c r="S44" i="15"/>
  <c r="R120" i="17"/>
  <c r="R235" i="17"/>
  <c r="R64" i="17"/>
  <c r="R330" i="17"/>
  <c r="R8" i="17"/>
  <c r="S57" i="15"/>
  <c r="R254" i="17"/>
  <c r="U199" i="17"/>
  <c r="U123" i="17"/>
  <c r="U66" i="17"/>
  <c r="U238" i="17"/>
  <c r="U11" i="17"/>
  <c r="U263" i="17"/>
  <c r="U244" i="17"/>
  <c r="U302" i="17"/>
  <c r="R170" i="17"/>
  <c r="S259" i="15"/>
  <c r="R208" i="17"/>
  <c r="R18" i="17"/>
  <c r="U266" i="17"/>
  <c r="U19" i="17"/>
  <c r="U114" i="17"/>
  <c r="U172" i="17"/>
  <c r="U20" i="17"/>
  <c r="U40" i="17"/>
  <c r="S23" i="15"/>
  <c r="R328" i="17"/>
  <c r="R252" i="17"/>
  <c r="U23" i="15"/>
  <c r="S303" i="15"/>
  <c r="R135" i="17"/>
  <c r="R154" i="17"/>
  <c r="S90" i="15"/>
  <c r="R294" i="17"/>
  <c r="S314" i="15"/>
  <c r="R325" i="17"/>
  <c r="S216" i="15"/>
  <c r="R35" i="17"/>
  <c r="U216" i="15"/>
  <c r="U566" i="17" s="1"/>
  <c r="S153" i="15"/>
  <c r="R335" i="17"/>
  <c r="S301" i="15"/>
  <c r="R40" i="17"/>
  <c r="S217" i="15"/>
  <c r="R111" i="17"/>
  <c r="R16" i="17"/>
  <c r="U217" i="15"/>
  <c r="S245" i="15"/>
  <c r="R74" i="17"/>
  <c r="S225" i="15"/>
  <c r="R282" i="17"/>
  <c r="R339" i="17"/>
  <c r="S82" i="15"/>
  <c r="R293" i="17"/>
  <c r="R65" i="17"/>
  <c r="U82" i="15"/>
  <c r="S16" i="15"/>
  <c r="R175" i="17"/>
  <c r="S15" i="15"/>
  <c r="R213" i="17"/>
  <c r="U15" i="15"/>
  <c r="U403" i="17" s="1"/>
  <c r="S202" i="15"/>
  <c r="R91" i="17"/>
  <c r="U202" i="15"/>
  <c r="U357" i="17" s="1"/>
  <c r="S241" i="15"/>
  <c r="R93" i="17"/>
  <c r="R36" i="17"/>
  <c r="S85" i="15"/>
  <c r="R275" i="17"/>
  <c r="S67" i="15"/>
  <c r="R311" i="17"/>
  <c r="R26" i="17"/>
  <c r="U142" i="17"/>
  <c r="U10" i="17"/>
  <c r="U188" i="17"/>
  <c r="U207" i="17"/>
  <c r="U338" i="17"/>
  <c r="U224" i="17"/>
  <c r="S300" i="15"/>
  <c r="R153" i="17"/>
  <c r="S287" i="15"/>
  <c r="R305" i="17"/>
  <c r="R134" i="17"/>
  <c r="S240" i="15"/>
  <c r="S605" i="17" s="1"/>
  <c r="R169" i="17"/>
  <c r="S22" i="15"/>
  <c r="R233" i="17"/>
  <c r="R138" i="17"/>
  <c r="S226" i="15"/>
  <c r="R54" i="17"/>
  <c r="S9" i="15"/>
  <c r="S118" i="17" s="1"/>
  <c r="R118" i="17"/>
  <c r="S40" i="15"/>
  <c r="R253" i="17"/>
  <c r="S24" i="15"/>
  <c r="R62" i="17"/>
  <c r="S72" i="15"/>
  <c r="R179" i="17"/>
  <c r="S28" i="15"/>
  <c r="R81" i="17"/>
  <c r="S34" i="15"/>
  <c r="R290" i="17"/>
  <c r="R43" i="17"/>
  <c r="U34" i="15"/>
  <c r="S273" i="15"/>
  <c r="R133" i="17"/>
  <c r="R57" i="17"/>
  <c r="S95" i="15"/>
  <c r="R161" i="17"/>
  <c r="S94" i="15"/>
  <c r="R180" i="17"/>
  <c r="S80" i="15"/>
  <c r="R160" i="17"/>
  <c r="S142" i="15"/>
  <c r="R145" i="17"/>
  <c r="R126" i="17"/>
  <c r="S200" i="15"/>
  <c r="R129" i="17"/>
  <c r="S83" i="15"/>
  <c r="R255" i="17"/>
  <c r="R46" i="17"/>
  <c r="U83" i="15"/>
  <c r="S285" i="15"/>
  <c r="R77" i="17"/>
  <c r="R39" i="17"/>
  <c r="S149" i="15"/>
  <c r="R50" i="17"/>
  <c r="S308" i="15"/>
  <c r="R173" i="17"/>
  <c r="U256" i="17"/>
  <c r="U237" i="17"/>
  <c r="U296" i="17"/>
  <c r="U335" i="17"/>
  <c r="S262" i="15"/>
  <c r="R284" i="17"/>
  <c r="R246" i="17"/>
  <c r="S265" i="15"/>
  <c r="R37" i="17"/>
  <c r="U133" i="17"/>
  <c r="U57" i="17"/>
  <c r="U78" i="17"/>
  <c r="U21" i="17"/>
  <c r="U324" i="17"/>
  <c r="U191" i="17"/>
  <c r="U154" i="17"/>
  <c r="U135" i="17"/>
  <c r="U229" i="17"/>
  <c r="S133" i="15"/>
  <c r="R277" i="17"/>
  <c r="U133" i="15"/>
  <c r="U543" i="17" s="1"/>
  <c r="S242" i="15"/>
  <c r="R245" i="17"/>
  <c r="S208" i="15"/>
  <c r="R338" i="17"/>
  <c r="R224" i="17"/>
  <c r="S150" i="15"/>
  <c r="R316" i="17"/>
  <c r="S128" i="15"/>
  <c r="R201" i="17"/>
  <c r="S280" i="15"/>
  <c r="R114" i="17"/>
  <c r="S86" i="15"/>
  <c r="R218" i="17"/>
  <c r="R104" i="17"/>
  <c r="U86" i="15"/>
  <c r="S76" i="15"/>
  <c r="R274" i="17"/>
  <c r="S125" i="15"/>
  <c r="R68" i="17"/>
  <c r="U125" i="15"/>
  <c r="U353" i="17" s="1"/>
  <c r="S237" i="15"/>
  <c r="R283" i="17"/>
  <c r="S78" i="15"/>
  <c r="R103" i="17"/>
  <c r="S243" i="15"/>
  <c r="R207" i="17"/>
  <c r="R188" i="17"/>
  <c r="S198" i="15"/>
  <c r="R167" i="17"/>
  <c r="U198" i="15"/>
  <c r="U471" i="17" s="1"/>
  <c r="S201" i="15"/>
  <c r="R262" i="17"/>
  <c r="S92" i="15"/>
  <c r="R313" i="17"/>
  <c r="R47" i="17"/>
  <c r="S279" i="15"/>
  <c r="R323" i="17"/>
  <c r="R247" i="17"/>
  <c r="S270" i="15"/>
  <c r="R228" i="17"/>
  <c r="R152" i="17"/>
  <c r="S112" i="15"/>
  <c r="R238" i="17"/>
  <c r="R11" i="17"/>
  <c r="S220" i="15"/>
  <c r="R301" i="17"/>
  <c r="R187" i="17"/>
  <c r="S32" i="15"/>
  <c r="R309" i="17"/>
  <c r="R157" i="17"/>
  <c r="S312" i="15"/>
  <c r="R249" i="17"/>
  <c r="S54" i="8"/>
  <c r="S12" i="8"/>
  <c r="S61" i="3"/>
  <c r="S117" i="8"/>
  <c r="S54" i="3"/>
  <c r="S71" i="7"/>
  <c r="S36" i="4"/>
  <c r="S91" i="8"/>
  <c r="S122" i="4"/>
  <c r="S134" i="8"/>
  <c r="S16" i="7"/>
  <c r="S62" i="7"/>
  <c r="S51" i="7"/>
  <c r="S119" i="2"/>
  <c r="S6" i="8"/>
  <c r="S72" i="8"/>
  <c r="S30" i="8"/>
  <c r="S55" i="8"/>
  <c r="S41" i="8"/>
  <c r="S167" i="8"/>
  <c r="S70" i="8"/>
  <c r="S141" i="8"/>
  <c r="S85" i="8"/>
  <c r="S140" i="8"/>
  <c r="S112" i="8"/>
  <c r="S156" i="8"/>
  <c r="S142" i="8"/>
  <c r="S135" i="6"/>
  <c r="S54" i="7"/>
  <c r="S7" i="7"/>
  <c r="S106" i="8"/>
  <c r="S110" i="8"/>
  <c r="S26" i="8"/>
  <c r="S131" i="3"/>
  <c r="S64" i="7"/>
  <c r="S5" i="3"/>
  <c r="S65" i="7"/>
  <c r="S51" i="4"/>
  <c r="S92" i="8"/>
  <c r="S136" i="4"/>
  <c r="S8" i="8"/>
  <c r="S91" i="6"/>
  <c r="S52" i="7"/>
  <c r="S149" i="8"/>
  <c r="S68" i="7"/>
  <c r="S135" i="8"/>
  <c r="S9" i="8"/>
  <c r="S94" i="8"/>
  <c r="S52" i="8"/>
  <c r="S99" i="8"/>
  <c r="S71" i="8"/>
  <c r="S169" i="8"/>
  <c r="S86" i="8"/>
  <c r="S82" i="6"/>
  <c r="S57" i="7"/>
  <c r="S93" i="8"/>
  <c r="S37" i="8"/>
  <c r="S87" i="8"/>
  <c r="S73" i="8"/>
  <c r="S64" i="4"/>
  <c r="S119" i="8"/>
  <c r="S91" i="4"/>
  <c r="S104" i="8"/>
  <c r="S66" i="6"/>
  <c r="S55" i="7"/>
  <c r="S28" i="8"/>
  <c r="S14" i="8"/>
  <c r="S109" i="8"/>
  <c r="S11" i="8"/>
  <c r="S31" i="8"/>
  <c r="S59" i="8"/>
  <c r="S143" i="8"/>
  <c r="S45" i="8"/>
  <c r="S151" i="8"/>
  <c r="S67" i="8"/>
  <c r="S108" i="8"/>
  <c r="S80" i="8"/>
  <c r="S165" i="8"/>
  <c r="S95" i="8"/>
  <c r="S91" i="7"/>
  <c r="S76" i="7"/>
  <c r="S168" i="8"/>
  <c r="S15" i="8"/>
  <c r="S38" i="8"/>
  <c r="S10" i="8"/>
  <c r="S148" i="8"/>
  <c r="S22" i="8"/>
  <c r="S82" i="8"/>
  <c r="S40" i="8"/>
  <c r="S124" i="8"/>
  <c r="S68" i="8"/>
  <c r="S79" i="8"/>
  <c r="S121" i="8"/>
  <c r="S126" i="8"/>
  <c r="S98" i="8"/>
  <c r="S56" i="7"/>
  <c r="S113" i="8"/>
  <c r="S57" i="8"/>
  <c r="S106" i="4"/>
  <c r="S48" i="8"/>
  <c r="S61" i="7"/>
  <c r="S41" i="7"/>
  <c r="S69" i="7"/>
  <c r="S127" i="8"/>
  <c r="S29" i="8"/>
  <c r="S123" i="8"/>
  <c r="S39" i="8"/>
  <c r="S163" i="8"/>
  <c r="S51" i="8"/>
  <c r="S84" i="8"/>
  <c r="S154" i="8"/>
  <c r="S115" i="8"/>
  <c r="S101" i="8"/>
  <c r="S133" i="3"/>
  <c r="S161" i="8"/>
  <c r="S146" i="8"/>
  <c r="S94" i="7"/>
  <c r="S100" i="8"/>
  <c r="S16" i="8"/>
  <c r="S164" i="8"/>
  <c r="S24" i="8"/>
  <c r="S81" i="8"/>
  <c r="S25" i="8"/>
  <c r="S128" i="8"/>
  <c r="S58" i="8"/>
  <c r="S107" i="8"/>
  <c r="S65" i="8"/>
  <c r="S96" i="8"/>
  <c r="S138" i="8"/>
  <c r="S152" i="8"/>
  <c r="S166" i="8"/>
  <c r="S148" i="3"/>
  <c r="S53" i="7"/>
  <c r="S150" i="8"/>
  <c r="S122" i="8"/>
  <c r="S93" i="4"/>
  <c r="S36" i="8"/>
  <c r="S190" i="4"/>
  <c r="S76" i="8"/>
  <c r="S22" i="6"/>
  <c r="S64" i="8"/>
  <c r="S145" i="3"/>
  <c r="S131" i="8"/>
  <c r="S62" i="4"/>
  <c r="S159" i="8"/>
  <c r="S148" i="4"/>
  <c r="S20" i="8"/>
  <c r="S92" i="6"/>
  <c r="S50" i="8"/>
  <c r="S8" i="7"/>
  <c r="S23" i="8"/>
  <c r="S15" i="7"/>
  <c r="S75" i="7"/>
  <c r="S72" i="7"/>
  <c r="S58" i="7"/>
  <c r="S77" i="8"/>
  <c r="S66" i="7"/>
  <c r="S157" i="8"/>
  <c r="S17" i="8"/>
  <c r="S155" i="8"/>
  <c r="S43" i="8"/>
  <c r="S114" i="8"/>
  <c r="S44" i="8"/>
  <c r="S137" i="8"/>
  <c r="S53" i="8"/>
  <c r="S136" i="8"/>
  <c r="S66" i="8"/>
  <c r="S170" i="8"/>
  <c r="S129" i="8"/>
  <c r="S191" i="3"/>
  <c r="S79" i="3"/>
  <c r="S129" i="3"/>
  <c r="S115" i="3"/>
  <c r="S89" i="6"/>
  <c r="S187" i="3"/>
  <c r="S11" i="7"/>
  <c r="S194" i="3"/>
  <c r="S46" i="7"/>
  <c r="S29" i="3"/>
  <c r="S121" i="4"/>
  <c r="S35" i="3"/>
  <c r="S39" i="3"/>
  <c r="S165" i="3"/>
  <c r="S166" i="3"/>
  <c r="S68" i="3"/>
  <c r="S163" i="3"/>
  <c r="S93" i="3"/>
  <c r="S141" i="3"/>
  <c r="S113" i="3"/>
  <c r="S157" i="3"/>
  <c r="S143" i="3"/>
  <c r="S62" i="6"/>
  <c r="S174" i="3"/>
  <c r="S126" i="3"/>
  <c r="S56" i="3"/>
  <c r="S50" i="4"/>
  <c r="S8" i="4"/>
  <c r="S131" i="4"/>
  <c r="S18" i="4"/>
  <c r="S101" i="4"/>
  <c r="S31" i="4"/>
  <c r="S167" i="4"/>
  <c r="S40" i="4"/>
  <c r="S126" i="4"/>
  <c r="S69" i="4"/>
  <c r="S67" i="4"/>
  <c r="S110" i="4"/>
  <c r="S108" i="4"/>
  <c r="S79" i="4"/>
  <c r="S111" i="4"/>
  <c r="S96" i="4"/>
  <c r="S123" i="4"/>
  <c r="S109" i="4"/>
  <c r="S155" i="4"/>
  <c r="S141" i="4"/>
  <c r="S149" i="4"/>
  <c r="S198" i="4"/>
  <c r="S184" i="4"/>
  <c r="S192" i="4"/>
  <c r="S168" i="6"/>
  <c r="S13" i="6"/>
  <c r="S150" i="6"/>
  <c r="S24" i="6"/>
  <c r="S155" i="6"/>
  <c r="S43" i="6"/>
  <c r="S35" i="2"/>
  <c r="S49" i="6"/>
  <c r="S148" i="6"/>
  <c r="S64" i="6"/>
  <c r="S6" i="7"/>
  <c r="S38" i="7"/>
  <c r="S37" i="6"/>
  <c r="S121" i="3"/>
  <c r="S183" i="3"/>
  <c r="S43" i="3"/>
  <c r="S112" i="3"/>
  <c r="S196" i="3"/>
  <c r="S155" i="3"/>
  <c r="S85" i="3"/>
  <c r="S27" i="3"/>
  <c r="S55" i="3"/>
  <c r="S38" i="3"/>
  <c r="S66" i="3"/>
  <c r="S106" i="3"/>
  <c r="S64" i="3"/>
  <c r="S161" i="3"/>
  <c r="S105" i="3"/>
  <c r="S180" i="3"/>
  <c r="S152" i="3"/>
  <c r="S149" i="3"/>
  <c r="S51" i="3"/>
  <c r="S56" i="4"/>
  <c r="S28" i="4"/>
  <c r="S191" i="6"/>
  <c r="S23" i="4"/>
  <c r="S73" i="4"/>
  <c r="S59" i="4"/>
  <c r="S97" i="4"/>
  <c r="S55" i="4"/>
  <c r="S138" i="4"/>
  <c r="S53" i="4"/>
  <c r="S63" i="5"/>
  <c r="S107" i="4"/>
  <c r="S148" i="2"/>
  <c r="S135" i="4"/>
  <c r="S186" i="4"/>
  <c r="S158" i="4"/>
  <c r="S136" i="6"/>
  <c r="S10" i="6"/>
  <c r="S119" i="5"/>
  <c r="S21" i="6"/>
  <c r="S195" i="6"/>
  <c r="S26" i="6"/>
  <c r="S140" i="6"/>
  <c r="S42" i="6"/>
  <c r="S81" i="6"/>
  <c r="S53" i="6"/>
  <c r="S126" i="6"/>
  <c r="S84" i="6"/>
  <c r="S85" i="6"/>
  <c r="S170" i="6"/>
  <c r="S198" i="6"/>
  <c r="S113" i="6"/>
  <c r="S197" i="6"/>
  <c r="S70" i="6"/>
  <c r="S163" i="6"/>
  <c r="S27" i="7"/>
  <c r="S11" i="5"/>
  <c r="S12" i="3"/>
  <c r="S153" i="3"/>
  <c r="S11" i="3"/>
  <c r="S82" i="3"/>
  <c r="S164" i="3"/>
  <c r="S80" i="3"/>
  <c r="S151" i="3"/>
  <c r="S25" i="3"/>
  <c r="S107" i="3"/>
  <c r="S37" i="3"/>
  <c r="S72" i="3"/>
  <c r="S181" i="3"/>
  <c r="S69" i="3"/>
  <c r="S97" i="3"/>
  <c r="S139" i="3"/>
  <c r="S103" i="3"/>
  <c r="S173" i="3"/>
  <c r="S178" i="3"/>
  <c r="S174" i="6"/>
  <c r="S6" i="4"/>
  <c r="S173" i="4"/>
  <c r="S32" i="4"/>
  <c r="S82" i="4"/>
  <c r="S26" i="4"/>
  <c r="S128" i="4"/>
  <c r="S43" i="4"/>
  <c r="S193" i="4"/>
  <c r="S66" i="4"/>
  <c r="S157" i="4"/>
  <c r="S72" i="4"/>
  <c r="S81" i="4"/>
  <c r="S180" i="4"/>
  <c r="S165" i="4"/>
  <c r="S94" i="4"/>
  <c r="S169" i="4"/>
  <c r="S113" i="4"/>
  <c r="S181" i="4"/>
  <c r="S125" i="4"/>
  <c r="S199" i="6"/>
  <c r="S16" i="6"/>
  <c r="S186" i="6"/>
  <c r="S87" i="6"/>
  <c r="S91" i="2"/>
  <c r="S76" i="6"/>
  <c r="S43" i="7"/>
  <c r="S68" i="6"/>
  <c r="S172" i="6"/>
  <c r="S143" i="6"/>
  <c r="S161" i="6"/>
  <c r="S147" i="6"/>
  <c r="S192" i="3"/>
  <c r="S150" i="3"/>
  <c r="S44" i="3"/>
  <c r="S86" i="3"/>
  <c r="S21" i="3"/>
  <c r="S63" i="3"/>
  <c r="S50" i="3"/>
  <c r="S78" i="3"/>
  <c r="S125" i="3"/>
  <c r="S83" i="3"/>
  <c r="S145" i="6"/>
  <c r="S33" i="3"/>
  <c r="S135" i="3"/>
  <c r="S65" i="3"/>
  <c r="S99" i="3"/>
  <c r="S57" i="3"/>
  <c r="S108" i="3"/>
  <c r="S52" i="3"/>
  <c r="S185" i="3"/>
  <c r="S171" i="3"/>
  <c r="S133" i="5"/>
  <c r="S175" i="3"/>
  <c r="S194" i="4"/>
  <c r="S11" i="4"/>
  <c r="S151" i="4"/>
  <c r="S24" i="4"/>
  <c r="S38" i="4"/>
  <c r="S52" i="4"/>
  <c r="S145" i="4"/>
  <c r="S74" i="4"/>
  <c r="S172" i="4"/>
  <c r="S130" i="4"/>
  <c r="S163" i="4"/>
  <c r="S176" i="4"/>
  <c r="S146" i="3"/>
  <c r="S23" i="6"/>
  <c r="S9" i="6"/>
  <c r="S56" i="6"/>
  <c r="S14" i="6"/>
  <c r="S55" i="6"/>
  <c r="S27" i="6"/>
  <c r="S181" i="6"/>
  <c r="S40" i="6"/>
  <c r="S92" i="2"/>
  <c r="S35" i="6"/>
  <c r="S200" i="6"/>
  <c r="S59" i="6"/>
  <c r="S48" i="2"/>
  <c r="S104" i="6"/>
  <c r="S171" i="6"/>
  <c r="S114" i="6"/>
  <c r="S157" i="6"/>
  <c r="S101" i="6"/>
  <c r="S184" i="6"/>
  <c r="S127" i="6"/>
  <c r="S185" i="6"/>
  <c r="S142" i="6"/>
  <c r="S64" i="2"/>
  <c r="S177" i="6"/>
  <c r="S88" i="2"/>
  <c r="S17" i="7"/>
  <c r="S107" i="2"/>
  <c r="S24" i="7"/>
  <c r="S16" i="3"/>
  <c r="S199" i="3"/>
  <c r="S124" i="3"/>
  <c r="S96" i="3"/>
  <c r="S104" i="2"/>
  <c r="S117" i="3"/>
  <c r="S128" i="3"/>
  <c r="S156" i="3"/>
  <c r="S7" i="2"/>
  <c r="S77" i="3"/>
  <c r="S195" i="3"/>
  <c r="S41" i="3"/>
  <c r="S190" i="3"/>
  <c r="S162" i="3"/>
  <c r="S26" i="3"/>
  <c r="S138" i="3"/>
  <c r="S36" i="5"/>
  <c r="S36" i="3"/>
  <c r="S98" i="3"/>
  <c r="S70" i="3"/>
  <c r="S109" i="3"/>
  <c r="S95" i="3"/>
  <c r="S169" i="3"/>
  <c r="S154" i="4"/>
  <c r="S13" i="4"/>
  <c r="S99" i="4"/>
  <c r="S15" i="4"/>
  <c r="S71" i="4"/>
  <c r="S29" i="4"/>
  <c r="S197" i="4"/>
  <c r="S42" i="4"/>
  <c r="S159" i="4"/>
  <c r="S88" i="4"/>
  <c r="S86" i="4"/>
  <c r="S58" i="4"/>
  <c r="S201" i="4"/>
  <c r="S102" i="4"/>
  <c r="S156" i="4"/>
  <c r="S57" i="4"/>
  <c r="S114" i="4"/>
  <c r="S142" i="4"/>
  <c r="S199" i="4"/>
  <c r="S129" i="4"/>
  <c r="S196" i="4"/>
  <c r="S168" i="4"/>
  <c r="S118" i="2"/>
  <c r="S175" i="4"/>
  <c r="S73" i="6"/>
  <c r="S17" i="6"/>
  <c r="S152" i="6"/>
  <c r="S12" i="6"/>
  <c r="S86" i="6"/>
  <c r="S30" i="6"/>
  <c r="S115" i="6"/>
  <c r="S45" i="6"/>
  <c r="S156" i="6"/>
  <c r="S58" i="6"/>
  <c r="S77" i="6"/>
  <c r="S133" i="6"/>
  <c r="S105" i="6"/>
  <c r="S105" i="5"/>
  <c r="S180" i="6"/>
  <c r="S109" i="6"/>
  <c r="S164" i="6"/>
  <c r="S93" i="6"/>
  <c r="S104" i="3"/>
  <c r="S160" i="3"/>
  <c r="S7" i="4"/>
  <c r="S164" i="4"/>
  <c r="S9" i="4"/>
  <c r="S185" i="4"/>
  <c r="S30" i="4"/>
  <c r="S152" i="4"/>
  <c r="S39" i="4"/>
  <c r="S20" i="5"/>
  <c r="S35" i="4"/>
  <c r="S178" i="4"/>
  <c r="S65" i="4"/>
  <c r="S170" i="4"/>
  <c r="S85" i="4"/>
  <c r="S87" i="4"/>
  <c r="S144" i="4"/>
  <c r="S98" i="4"/>
  <c r="S127" i="4"/>
  <c r="S37" i="7"/>
  <c r="S162" i="4"/>
  <c r="S129" i="6"/>
  <c r="S31" i="6"/>
  <c r="S166" i="6"/>
  <c r="S39" i="6"/>
  <c r="S97" i="6"/>
  <c r="S41" i="6"/>
  <c r="S75" i="2"/>
  <c r="S47" i="6"/>
  <c r="S138" i="6"/>
  <c r="S110" i="6"/>
  <c r="S121" i="6"/>
  <c r="S107" i="6"/>
  <c r="S100" i="6"/>
  <c r="S72" i="6"/>
  <c r="S125" i="6"/>
  <c r="S69" i="6"/>
  <c r="S22" i="3"/>
  <c r="S120" i="3"/>
  <c r="S184" i="3"/>
  <c r="S100" i="3"/>
  <c r="S13" i="3"/>
  <c r="S182" i="3"/>
  <c r="S15" i="3"/>
  <c r="S58" i="3"/>
  <c r="S183" i="4"/>
  <c r="S14" i="4"/>
  <c r="S149" i="6"/>
  <c r="S10" i="4"/>
  <c r="S117" i="4"/>
  <c r="S46" i="4"/>
  <c r="S84" i="4"/>
  <c r="S70" i="4"/>
  <c r="S76" i="4"/>
  <c r="S119" i="4"/>
  <c r="S78" i="4"/>
  <c r="S91" i="3"/>
  <c r="S187" i="4"/>
  <c r="S60" i="4"/>
  <c r="S143" i="4"/>
  <c r="S171" i="4"/>
  <c r="S189" i="4"/>
  <c r="S147" i="4"/>
  <c r="S98" i="6"/>
  <c r="S28" i="6"/>
  <c r="S128" i="6"/>
  <c r="S44" i="6"/>
  <c r="S57" i="6"/>
  <c r="S141" i="6"/>
  <c r="S94" i="6"/>
  <c r="S52" i="6"/>
  <c r="S194" i="6"/>
  <c r="S95" i="6"/>
  <c r="S176" i="6"/>
  <c r="S63" i="6"/>
  <c r="S165" i="6"/>
  <c r="S122" i="6"/>
  <c r="S135" i="2"/>
  <c r="S134" i="6"/>
  <c r="S8" i="3"/>
  <c r="S23" i="3"/>
  <c r="S197" i="3"/>
  <c r="S127" i="3"/>
  <c r="S30" i="3"/>
  <c r="S198" i="3"/>
  <c r="S28" i="3"/>
  <c r="S84" i="3"/>
  <c r="S189" i="3"/>
  <c r="S49" i="3"/>
  <c r="S101" i="3"/>
  <c r="S45" i="3"/>
  <c r="S140" i="3"/>
  <c r="S42" i="3"/>
  <c r="S14" i="3"/>
  <c r="S71" i="3"/>
  <c r="S111" i="3"/>
  <c r="S47" i="3"/>
  <c r="S10" i="3"/>
  <c r="S123" i="3"/>
  <c r="S5" i="4"/>
  <c r="S104" i="4"/>
  <c r="S45" i="4"/>
  <c r="S17" i="4"/>
  <c r="S140" i="4"/>
  <c r="S27" i="4"/>
  <c r="S100" i="4"/>
  <c r="S44" i="4"/>
  <c r="S192" i="6"/>
  <c r="S80" i="4"/>
  <c r="S90" i="4"/>
  <c r="S133" i="4"/>
  <c r="S131" i="5"/>
  <c r="S48" i="4"/>
  <c r="S200" i="4"/>
  <c r="S116" i="4"/>
  <c r="S179" i="4"/>
  <c r="S137" i="4"/>
  <c r="S10" i="7"/>
  <c r="S195" i="4"/>
  <c r="S99" i="6"/>
  <c r="S15" i="6"/>
  <c r="S71" i="6"/>
  <c r="S29" i="6"/>
  <c r="S78" i="6"/>
  <c r="S36" i="6"/>
  <c r="S65" i="6"/>
  <c r="S51" i="6"/>
  <c r="S111" i="6"/>
  <c r="S83" i="6"/>
  <c r="S154" i="6"/>
  <c r="S112" i="6"/>
  <c r="S137" i="6"/>
  <c r="S123" i="6"/>
  <c r="S183" i="6"/>
  <c r="S169" i="6"/>
  <c r="S5" i="7"/>
  <c r="S189" i="6"/>
  <c r="S120" i="2"/>
  <c r="S6" i="3"/>
  <c r="S21" i="2"/>
  <c r="S23" i="2"/>
  <c r="S19" i="2"/>
  <c r="S17" i="3"/>
  <c r="S18" i="7"/>
  <c r="S19" i="7"/>
  <c r="U262" i="15"/>
  <c r="U265" i="15"/>
  <c r="U531" i="17" s="1"/>
  <c r="U259" i="15"/>
  <c r="U261" i="15"/>
  <c r="U267" i="15"/>
  <c r="U255" i="15"/>
  <c r="U474" i="17" s="1"/>
  <c r="S256" i="15"/>
  <c r="U256" i="15"/>
  <c r="S263" i="15"/>
  <c r="S260" i="15"/>
  <c r="U260" i="15"/>
  <c r="S264" i="15"/>
  <c r="U264" i="15"/>
  <c r="S257" i="15"/>
  <c r="U257" i="15"/>
  <c r="S253" i="15"/>
  <c r="S254" i="15"/>
  <c r="U254" i="15"/>
  <c r="S268" i="15"/>
  <c r="U268" i="15"/>
  <c r="U263" i="15"/>
  <c r="S266" i="15"/>
  <c r="U266" i="15"/>
  <c r="S258" i="15"/>
  <c r="U258" i="15"/>
  <c r="S53" i="15"/>
  <c r="U65" i="15"/>
  <c r="U501" i="17" s="1"/>
  <c r="U56" i="15"/>
  <c r="U64" i="15"/>
  <c r="U53" i="15"/>
  <c r="U595" i="17" s="1"/>
  <c r="U67" i="15"/>
  <c r="U463" i="17" s="1"/>
  <c r="U59" i="15"/>
  <c r="U52" i="15"/>
  <c r="U58" i="15"/>
  <c r="U368" i="17" s="1"/>
  <c r="U60" i="15"/>
  <c r="U57" i="15"/>
  <c r="S54" i="15"/>
  <c r="U54" i="15"/>
  <c r="S66" i="15"/>
  <c r="U66" i="15"/>
  <c r="S63" i="15"/>
  <c r="U63" i="15"/>
  <c r="S55" i="15"/>
  <c r="U55" i="15"/>
  <c r="S62" i="15"/>
  <c r="U62" i="15"/>
  <c r="U42" i="15"/>
  <c r="U44" i="15"/>
  <c r="U500" i="17" s="1"/>
  <c r="U39" i="15"/>
  <c r="U45" i="15"/>
  <c r="S46" i="15"/>
  <c r="U46" i="15"/>
  <c r="S51" i="15"/>
  <c r="U51" i="15"/>
  <c r="S47" i="15"/>
  <c r="S41" i="15"/>
  <c r="U41" i="15"/>
  <c r="S48" i="15"/>
  <c r="U48" i="15"/>
  <c r="S36" i="15"/>
  <c r="U36" i="15"/>
  <c r="U43" i="15"/>
  <c r="S50" i="15"/>
  <c r="U50" i="15"/>
  <c r="U206" i="17" l="1"/>
  <c r="U38" i="17"/>
  <c r="U168" i="17"/>
  <c r="U173" i="17"/>
  <c r="P66" i="17"/>
  <c r="P578" i="17"/>
  <c r="R76" i="17"/>
  <c r="U13" i="17"/>
  <c r="U169" i="17"/>
  <c r="U211" i="17"/>
  <c r="P315" i="17"/>
  <c r="P391" i="17"/>
  <c r="P144" i="17"/>
  <c r="P505" i="17"/>
  <c r="S275" i="15"/>
  <c r="U243" i="17"/>
  <c r="U47" i="17"/>
  <c r="U63" i="17"/>
  <c r="U54" i="17"/>
  <c r="P107" i="17"/>
  <c r="P506" i="17"/>
  <c r="U126" i="17"/>
  <c r="U560" i="17"/>
  <c r="U370" i="17"/>
  <c r="U449" i="17"/>
  <c r="P267" i="17"/>
  <c r="P476" i="17"/>
  <c r="U29" i="17"/>
  <c r="U411" i="17"/>
  <c r="U72" i="17"/>
  <c r="U31" i="17"/>
  <c r="U275" i="15"/>
  <c r="U294" i="17"/>
  <c r="U342" i="17"/>
  <c r="U180" i="17"/>
  <c r="U17" i="17"/>
  <c r="U363" i="17"/>
  <c r="U529" i="17"/>
  <c r="U62" i="17"/>
  <c r="U340" i="17"/>
  <c r="U249" i="17"/>
  <c r="U283" i="17"/>
  <c r="U575" i="17"/>
  <c r="P21" i="17"/>
  <c r="P552" i="17"/>
  <c r="P534" i="17"/>
  <c r="P344" i="17"/>
  <c r="P59" i="17"/>
  <c r="P515" i="17"/>
  <c r="U175" i="17"/>
  <c r="P550" i="17"/>
  <c r="P114" i="17"/>
  <c r="P76" i="17"/>
  <c r="P399" i="17"/>
  <c r="P323" i="17"/>
  <c r="P247" i="17"/>
  <c r="P418" i="17"/>
  <c r="P361" i="17"/>
  <c r="P588" i="17"/>
  <c r="P532" i="17"/>
  <c r="U226" i="17"/>
  <c r="U257" i="17"/>
  <c r="U316" i="17"/>
  <c r="U12" i="17"/>
  <c r="U161" i="17"/>
  <c r="U430" i="17"/>
  <c r="P18" i="17"/>
  <c r="P208" i="17"/>
  <c r="U468" i="17"/>
  <c r="P340" i="17"/>
  <c r="P17" i="17"/>
  <c r="U428" i="17"/>
  <c r="U245" i="17"/>
  <c r="U186" i="17"/>
  <c r="U530" i="17"/>
  <c r="U131" i="17"/>
  <c r="U187" i="17"/>
  <c r="U301" i="17"/>
  <c r="U502" i="17"/>
  <c r="U86" i="17"/>
  <c r="P319" i="17"/>
  <c r="P186" i="17"/>
  <c r="P243" i="17"/>
  <c r="P452" i="17"/>
  <c r="P91" i="17"/>
  <c r="P357" i="17"/>
  <c r="U308" i="17"/>
  <c r="U96" i="17"/>
  <c r="U540" i="17"/>
  <c r="U81" i="17"/>
  <c r="U331" i="17"/>
  <c r="U486" i="17"/>
  <c r="U232" i="17"/>
  <c r="U201" i="17"/>
  <c r="U270" i="17"/>
  <c r="U9" i="17"/>
  <c r="U346" i="17"/>
  <c r="U542" i="17"/>
  <c r="U253" i="17"/>
  <c r="U80" i="17"/>
  <c r="U103" i="17"/>
  <c r="U351" i="17"/>
  <c r="U275" i="17"/>
  <c r="S101" i="17"/>
  <c r="U176" i="17"/>
  <c r="U426" i="17"/>
  <c r="U271" i="17"/>
  <c r="U579" i="17"/>
  <c r="U138" i="17"/>
  <c r="U295" i="17"/>
  <c r="U233" i="17"/>
  <c r="U139" i="17"/>
  <c r="U171" i="17"/>
  <c r="S441" i="17"/>
  <c r="U84" i="17"/>
  <c r="U198" i="17"/>
  <c r="U95" i="17"/>
  <c r="U27" i="17"/>
  <c r="U385" i="17"/>
  <c r="U442" i="17"/>
  <c r="S559" i="17"/>
  <c r="S484" i="17"/>
  <c r="S609" i="17"/>
  <c r="S439" i="17"/>
  <c r="U25" i="17"/>
  <c r="U424" i="17"/>
  <c r="U177" i="17"/>
  <c r="U443" i="17"/>
  <c r="S539" i="17"/>
  <c r="S520" i="17"/>
  <c r="S113" i="17"/>
  <c r="S379" i="17"/>
  <c r="S277" i="17"/>
  <c r="S543" i="17"/>
  <c r="S37" i="17"/>
  <c r="S531" i="17"/>
  <c r="S160" i="17"/>
  <c r="S426" i="17"/>
  <c r="S179" i="17"/>
  <c r="S502" i="17"/>
  <c r="S54" i="17"/>
  <c r="S510" i="17"/>
  <c r="S175" i="17"/>
  <c r="S422" i="17"/>
  <c r="S236" i="17"/>
  <c r="S388" i="17"/>
  <c r="S42" i="17"/>
  <c r="S460" i="17"/>
  <c r="S342" i="17"/>
  <c r="S380" i="17"/>
  <c r="S85" i="17"/>
  <c r="S370" i="17"/>
  <c r="S140" i="17"/>
  <c r="S368" i="17"/>
  <c r="S168" i="17"/>
  <c r="S415" i="17"/>
  <c r="S248" i="17"/>
  <c r="S533" i="17"/>
  <c r="S206" i="17"/>
  <c r="S377" i="17"/>
  <c r="S171" i="17"/>
  <c r="S607" i="17"/>
  <c r="S257" i="17"/>
  <c r="S523" i="17"/>
  <c r="S115" i="17"/>
  <c r="S438" i="17"/>
  <c r="S198" i="17"/>
  <c r="S369" i="17"/>
  <c r="S433" i="17"/>
  <c r="S490" i="17"/>
  <c r="S425" i="17"/>
  <c r="S406" i="17"/>
  <c r="S167" i="17"/>
  <c r="S471" i="17"/>
  <c r="S173" i="17"/>
  <c r="S496" i="17"/>
  <c r="S21" i="17"/>
  <c r="S552" i="17"/>
  <c r="S286" i="17"/>
  <c r="S400" i="17"/>
  <c r="U405" i="17"/>
  <c r="U386" i="17"/>
  <c r="U557" i="17"/>
  <c r="U387" i="17"/>
  <c r="U254" i="17"/>
  <c r="U349" i="17"/>
  <c r="U493" i="17"/>
  <c r="U606" i="17"/>
  <c r="U568" i="17"/>
  <c r="U417" i="17"/>
  <c r="S50" i="17"/>
  <c r="S373" i="17"/>
  <c r="S40" i="17"/>
  <c r="S420" i="17"/>
  <c r="S325" i="17"/>
  <c r="S477" i="17"/>
  <c r="S331" i="17"/>
  <c r="S540" i="17"/>
  <c r="S229" i="17"/>
  <c r="S381" i="17"/>
  <c r="S344" i="17"/>
  <c r="S534" i="17"/>
  <c r="S72" i="17"/>
  <c r="S414" i="17"/>
  <c r="S105" i="17"/>
  <c r="S560" i="17"/>
  <c r="S363" i="17"/>
  <c r="S401" i="17"/>
  <c r="S495" i="17"/>
  <c r="S608" i="17"/>
  <c r="S593" i="17"/>
  <c r="S423" i="17"/>
  <c r="S528" i="17"/>
  <c r="S376" i="17"/>
  <c r="U59" i="17"/>
  <c r="U515" i="17"/>
  <c r="S462" i="17"/>
  <c r="S348" i="17"/>
  <c r="S177" i="17"/>
  <c r="S443" i="17"/>
  <c r="S557" i="17"/>
  <c r="S387" i="17"/>
  <c r="S606" i="17"/>
  <c r="S493" i="17"/>
  <c r="U170" i="17"/>
  <c r="U436" i="17"/>
  <c r="U587" i="17"/>
  <c r="U512" i="17"/>
  <c r="S68" i="17"/>
  <c r="S353" i="17"/>
  <c r="S180" i="17"/>
  <c r="S465" i="17"/>
  <c r="S62" i="17"/>
  <c r="S347" i="17"/>
  <c r="S76" i="17"/>
  <c r="S399" i="17"/>
  <c r="S91" i="17"/>
  <c r="S357" i="17"/>
  <c r="S74" i="17"/>
  <c r="S567" i="17"/>
  <c r="S107" i="17"/>
  <c r="S506" i="17"/>
  <c r="S240" i="17"/>
  <c r="S354" i="17"/>
  <c r="S216" i="17"/>
  <c r="S501" i="17"/>
  <c r="S88" i="17"/>
  <c r="S392" i="17"/>
  <c r="S116" i="17"/>
  <c r="S382" i="17"/>
  <c r="S267" i="17"/>
  <c r="S476" i="17"/>
  <c r="S73" i="17"/>
  <c r="S396" i="17"/>
  <c r="S304" i="17"/>
  <c r="S513" i="17"/>
  <c r="S84" i="17"/>
  <c r="S483" i="17"/>
  <c r="U144" i="17"/>
  <c r="U505" i="17"/>
  <c r="S418" i="17"/>
  <c r="S361" i="17"/>
  <c r="S430" i="17"/>
  <c r="S468" i="17"/>
  <c r="S442" i="17"/>
  <c r="S385" i="17"/>
  <c r="S589" i="17"/>
  <c r="S362" i="17"/>
  <c r="S386" i="17"/>
  <c r="S405" i="17"/>
  <c r="S265" i="17"/>
  <c r="S398" i="17"/>
  <c r="S316" i="17"/>
  <c r="S487" i="17"/>
  <c r="S95" i="17"/>
  <c r="S569" i="17"/>
  <c r="S596" i="17"/>
  <c r="S407" i="17"/>
  <c r="U538" i="17"/>
  <c r="U367" i="17"/>
  <c r="U158" i="17"/>
  <c r="U481" i="17"/>
  <c r="U425" i="17"/>
  <c r="U406" i="17"/>
  <c r="U341" i="17"/>
  <c r="U549" i="17"/>
  <c r="S170" i="17"/>
  <c r="S436" i="17"/>
  <c r="S262" i="17"/>
  <c r="S565" i="17"/>
  <c r="S114" i="17"/>
  <c r="S550" i="17"/>
  <c r="S129" i="17"/>
  <c r="S509" i="17"/>
  <c r="S275" i="17"/>
  <c r="S351" i="17"/>
  <c r="S335" i="17"/>
  <c r="S581" i="17"/>
  <c r="S294" i="17"/>
  <c r="S597" i="17"/>
  <c r="S243" i="17"/>
  <c r="S452" i="17"/>
  <c r="S31" i="17"/>
  <c r="S411" i="17"/>
  <c r="S308" i="17"/>
  <c r="S592" i="17"/>
  <c r="S295" i="17"/>
  <c r="S579" i="17"/>
  <c r="S106" i="17"/>
  <c r="S524" i="17"/>
  <c r="S541" i="17"/>
  <c r="S503" i="17"/>
  <c r="S558" i="17"/>
  <c r="S350" i="17"/>
  <c r="S215" i="17"/>
  <c r="S519" i="17"/>
  <c r="S131" i="17"/>
  <c r="S530" i="17"/>
  <c r="S570" i="17"/>
  <c r="S457" i="17"/>
  <c r="S26" i="17"/>
  <c r="S595" i="17"/>
  <c r="S103" i="17"/>
  <c r="S464" i="17"/>
  <c r="S274" i="17"/>
  <c r="S577" i="17"/>
  <c r="S245" i="17"/>
  <c r="S548" i="17"/>
  <c r="S161" i="17"/>
  <c r="S389" i="17"/>
  <c r="S253" i="17"/>
  <c r="S575" i="17"/>
  <c r="S153" i="17"/>
  <c r="S514" i="17"/>
  <c r="S120" i="17"/>
  <c r="S500" i="17"/>
  <c r="S13" i="17"/>
  <c r="S525" i="17"/>
  <c r="S285" i="17"/>
  <c r="S456" i="17"/>
  <c r="S315" i="17"/>
  <c r="S391" i="17"/>
  <c r="S210" i="17"/>
  <c r="S551" i="17"/>
  <c r="S78" i="17"/>
  <c r="S458" i="17"/>
  <c r="S251" i="17"/>
  <c r="S536" i="17"/>
  <c r="S182" i="17"/>
  <c r="S599" i="17"/>
  <c r="S59" i="17"/>
  <c r="S515" i="17"/>
  <c r="S144" i="17"/>
  <c r="S505" i="17"/>
  <c r="S151" i="17"/>
  <c r="S474" i="17"/>
  <c r="U115" i="17"/>
  <c r="U438" i="17"/>
  <c r="S437" i="17"/>
  <c r="S494" i="17"/>
  <c r="S529" i="17"/>
  <c r="S547" i="17"/>
  <c r="S568" i="17"/>
  <c r="S417" i="17"/>
  <c r="S574" i="17"/>
  <c r="S537" i="17"/>
  <c r="S472" i="17"/>
  <c r="S604" i="17"/>
  <c r="U539" i="17"/>
  <c r="U520" i="17"/>
  <c r="S35" i="17"/>
  <c r="S566" i="17"/>
  <c r="S538" i="17"/>
  <c r="S367" i="17"/>
  <c r="S158" i="17"/>
  <c r="S481" i="17"/>
  <c r="S341" i="17"/>
  <c r="S549" i="17"/>
  <c r="U455" i="17"/>
  <c r="U360" i="17"/>
  <c r="S201" i="17"/>
  <c r="S486" i="17"/>
  <c r="S311" i="17"/>
  <c r="S463" i="17"/>
  <c r="S97" i="17"/>
  <c r="S571" i="17"/>
  <c r="S24" i="17"/>
  <c r="S555" i="17"/>
  <c r="S6" i="17"/>
  <c r="S366" i="17"/>
  <c r="S29" i="17"/>
  <c r="S352" i="17"/>
  <c r="S302" i="17"/>
  <c r="S473" i="17"/>
  <c r="S190" i="17"/>
  <c r="S475" i="17"/>
  <c r="S384" i="17"/>
  <c r="S346" i="17"/>
  <c r="S511" i="17"/>
  <c r="S378" i="17"/>
  <c r="S587" i="17"/>
  <c r="S512" i="17"/>
  <c r="S576" i="17"/>
  <c r="S444" i="17"/>
  <c r="S561" i="17"/>
  <c r="S410" i="17"/>
  <c r="U113" i="17"/>
  <c r="U379" i="17"/>
  <c r="S249" i="17"/>
  <c r="S590" i="17"/>
  <c r="S434" i="17"/>
  <c r="S358" i="17"/>
  <c r="S542" i="17"/>
  <c r="S409" i="17"/>
  <c r="U215" i="17"/>
  <c r="U519" i="17"/>
  <c r="U444" i="17"/>
  <c r="U576" i="17"/>
  <c r="S455" i="17"/>
  <c r="S360" i="17"/>
  <c r="U265" i="17"/>
  <c r="U398" i="17"/>
  <c r="S283" i="17"/>
  <c r="S586" i="17"/>
  <c r="S81" i="17"/>
  <c r="S404" i="17"/>
  <c r="S213" i="17"/>
  <c r="S403" i="17"/>
  <c r="S254" i="17"/>
  <c r="S349" i="17"/>
  <c r="S25" i="17"/>
  <c r="S424" i="17"/>
  <c r="S321" i="17"/>
  <c r="S435" i="17"/>
  <c r="S259" i="17"/>
  <c r="S449" i="17"/>
  <c r="S9" i="17"/>
  <c r="S521" i="17"/>
  <c r="S296" i="17"/>
  <c r="S429" i="17"/>
  <c r="S219" i="17"/>
  <c r="S598" i="17"/>
  <c r="S332" i="17"/>
  <c r="S427" i="17"/>
  <c r="S86" i="17"/>
  <c r="S428" i="17"/>
  <c r="S66" i="17"/>
  <c r="S578" i="17"/>
  <c r="S27" i="17"/>
  <c r="S445" i="17"/>
  <c r="S532" i="17"/>
  <c r="S588" i="17"/>
  <c r="S454" i="17"/>
  <c r="S416" i="17"/>
  <c r="U462" i="17"/>
  <c r="U348" i="17"/>
  <c r="S485" i="17"/>
  <c r="S466" i="17"/>
  <c r="U310" i="17"/>
  <c r="U291" i="17"/>
  <c r="S310" i="17"/>
  <c r="S291" i="17"/>
  <c r="U120" i="17"/>
  <c r="U330" i="17"/>
  <c r="U8" i="17"/>
  <c r="S75" i="17"/>
  <c r="S94" i="17"/>
  <c r="U68" i="17"/>
  <c r="U255" i="17"/>
  <c r="U46" i="17"/>
  <c r="S126" i="17"/>
  <c r="S145" i="17"/>
  <c r="S293" i="17"/>
  <c r="S65" i="17"/>
  <c r="U200" i="17"/>
  <c r="U333" i="17"/>
  <c r="S199" i="17"/>
  <c r="S123" i="17"/>
  <c r="U183" i="17"/>
  <c r="U164" i="17"/>
  <c r="U240" i="17"/>
  <c r="S278" i="17"/>
  <c r="S69" i="17"/>
  <c r="S230" i="17"/>
  <c r="S211" i="17"/>
  <c r="S217" i="17"/>
  <c r="S122" i="17"/>
  <c r="U234" i="17"/>
  <c r="U82" i="17"/>
  <c r="S330" i="17"/>
  <c r="S8" i="17"/>
  <c r="U140" i="17"/>
  <c r="U273" i="17"/>
  <c r="U121" i="17"/>
  <c r="U159" i="17"/>
  <c r="U83" i="17"/>
  <c r="U37" i="17"/>
  <c r="S238" i="17"/>
  <c r="S11" i="17"/>
  <c r="S133" i="17"/>
  <c r="S57" i="17"/>
  <c r="S169" i="17"/>
  <c r="S93" i="17"/>
  <c r="S36" i="17"/>
  <c r="S135" i="17"/>
  <c r="S154" i="17"/>
  <c r="S289" i="17"/>
  <c r="S137" i="17"/>
  <c r="S226" i="17"/>
  <c r="S112" i="17"/>
  <c r="S287" i="17"/>
  <c r="S268" i="17"/>
  <c r="S178" i="17"/>
  <c r="S45" i="17"/>
  <c r="S205" i="17"/>
  <c r="S110" i="17"/>
  <c r="S235" i="17"/>
  <c r="S64" i="17"/>
  <c r="S234" i="17"/>
  <c r="S82" i="17"/>
  <c r="U178" i="17"/>
  <c r="U45" i="17"/>
  <c r="U216" i="17"/>
  <c r="S303" i="17"/>
  <c r="S322" i="17"/>
  <c r="S313" i="17"/>
  <c r="S47" i="17"/>
  <c r="S218" i="17"/>
  <c r="S104" i="17"/>
  <c r="U290" i="17"/>
  <c r="U43" i="17"/>
  <c r="U91" i="17"/>
  <c r="S16" i="17"/>
  <c r="S111" i="17"/>
  <c r="U328" i="17"/>
  <c r="U252" i="17"/>
  <c r="S324" i="17"/>
  <c r="S191" i="17"/>
  <c r="S327" i="17"/>
  <c r="S99" i="17"/>
  <c r="U88" i="17"/>
  <c r="U281" i="17"/>
  <c r="U34" i="17"/>
  <c r="S266" i="17"/>
  <c r="S19" i="17"/>
  <c r="U320" i="17"/>
  <c r="U130" i="17"/>
  <c r="S214" i="17"/>
  <c r="S195" i="17"/>
  <c r="S306" i="17"/>
  <c r="S192" i="17"/>
  <c r="S272" i="17"/>
  <c r="S7" i="17"/>
  <c r="U272" i="17"/>
  <c r="U7" i="17"/>
  <c r="S227" i="17"/>
  <c r="S56" i="17"/>
  <c r="S309" i="17"/>
  <c r="S157" i="17"/>
  <c r="S207" i="17"/>
  <c r="S188" i="17"/>
  <c r="S338" i="17"/>
  <c r="S224" i="17"/>
  <c r="S255" i="17"/>
  <c r="S46" i="17"/>
  <c r="S282" i="17"/>
  <c r="S339" i="17"/>
  <c r="S208" i="17"/>
  <c r="S18" i="17"/>
  <c r="S172" i="17"/>
  <c r="S20" i="17"/>
  <c r="S333" i="17"/>
  <c r="S200" i="17"/>
  <c r="S340" i="17"/>
  <c r="S17" i="17"/>
  <c r="U42" i="17"/>
  <c r="U24" i="17"/>
  <c r="S183" i="17"/>
  <c r="S164" i="17"/>
  <c r="S297" i="17"/>
  <c r="S221" i="17"/>
  <c r="S124" i="17"/>
  <c r="S48" i="17"/>
  <c r="U334" i="17"/>
  <c r="U239" i="17"/>
  <c r="S150" i="17"/>
  <c r="S55" i="17"/>
  <c r="U197" i="17"/>
  <c r="U102" i="17"/>
  <c r="U196" i="17"/>
  <c r="U44" i="17"/>
  <c r="U311" i="17"/>
  <c r="U227" i="17"/>
  <c r="U56" i="17"/>
  <c r="U208" i="17"/>
  <c r="U18" i="17"/>
  <c r="S228" i="17"/>
  <c r="S152" i="17"/>
  <c r="S284" i="17"/>
  <c r="S246" i="17"/>
  <c r="S305" i="17"/>
  <c r="S134" i="17"/>
  <c r="S44" i="17"/>
  <c r="S196" i="17"/>
  <c r="S271" i="17"/>
  <c r="S176" i="17"/>
  <c r="S181" i="17"/>
  <c r="S143" i="17"/>
  <c r="U6" i="17"/>
  <c r="S142" i="17"/>
  <c r="S10" i="17"/>
  <c r="U251" i="17"/>
  <c r="S220" i="17"/>
  <c r="S12" i="17"/>
  <c r="S119" i="17"/>
  <c r="S100" i="17"/>
  <c r="S159" i="17"/>
  <c r="S83" i="17"/>
  <c r="S197" i="17"/>
  <c r="S102" i="17"/>
  <c r="U26" i="17"/>
  <c r="U151" i="17"/>
  <c r="U284" i="17"/>
  <c r="U246" i="17"/>
  <c r="U293" i="17"/>
  <c r="U65" i="17"/>
  <c r="S343" i="17"/>
  <c r="S58" i="17"/>
  <c r="S281" i="17"/>
  <c r="S34" i="17"/>
  <c r="U322" i="17"/>
  <c r="U303" i="17"/>
  <c r="S320" i="17"/>
  <c r="S130" i="17"/>
  <c r="U106" i="17"/>
  <c r="U235" i="17"/>
  <c r="U64" i="17"/>
  <c r="U189" i="17"/>
  <c r="U132" i="17"/>
  <c r="S301" i="17"/>
  <c r="S187" i="17"/>
  <c r="U167" i="17"/>
  <c r="U218" i="17"/>
  <c r="U104" i="17"/>
  <c r="S39" i="17"/>
  <c r="S77" i="17"/>
  <c r="S290" i="17"/>
  <c r="S43" i="17"/>
  <c r="U213" i="17"/>
  <c r="U111" i="17"/>
  <c r="U16" i="17"/>
  <c r="S328" i="17"/>
  <c r="S252" i="17"/>
  <c r="S256" i="17"/>
  <c r="S237" i="17"/>
  <c r="S263" i="17"/>
  <c r="S244" i="17"/>
  <c r="S270" i="17"/>
  <c r="S232" i="17"/>
  <c r="U182" i="17"/>
  <c r="S87" i="17"/>
  <c r="S30" i="17"/>
  <c r="U94" i="17"/>
  <c r="U75" i="17"/>
  <c r="S189" i="17"/>
  <c r="S132" i="17"/>
  <c r="S323" i="17"/>
  <c r="S247" i="17"/>
  <c r="U277" i="17"/>
  <c r="S233" i="17"/>
  <c r="S138" i="17"/>
  <c r="U35" i="17"/>
  <c r="S319" i="17"/>
  <c r="S186" i="17"/>
  <c r="S209" i="17"/>
  <c r="S38" i="17"/>
  <c r="S148" i="17"/>
  <c r="S53" i="17"/>
  <c r="U297" i="17"/>
  <c r="U221" i="17"/>
  <c r="U219" i="17"/>
  <c r="U332" i="17"/>
  <c r="U214" i="17"/>
  <c r="U195" i="17"/>
  <c r="S334" i="17"/>
  <c r="S239" i="17"/>
  <c r="S96" i="17"/>
  <c r="S273" i="17"/>
  <c r="S121" i="17"/>
  <c r="U399" i="17" l="1"/>
  <c r="U76" i="17"/>
  <c r="BA36" i="13"/>
  <c r="AZ18" i="13"/>
  <c r="R8" i="13"/>
  <c r="BB14" i="13"/>
  <c r="R37" i="13"/>
  <c r="BB26" i="13"/>
  <c r="BA32" i="13"/>
  <c r="R12" i="13"/>
  <c r="T12" i="13" s="1"/>
  <c r="BB13" i="13" l="1"/>
  <c r="BA13" i="13"/>
  <c r="AZ40" i="13"/>
  <c r="BA33" i="13"/>
  <c r="AZ33" i="13"/>
  <c r="BA19" i="13"/>
  <c r="AZ19" i="13"/>
  <c r="AZ22" i="13"/>
  <c r="BB5" i="13"/>
  <c r="BA5" i="13"/>
  <c r="BB33" i="13"/>
  <c r="BA46" i="13"/>
  <c r="AF17" i="13"/>
  <c r="BB17" i="13"/>
  <c r="AF10" i="13"/>
  <c r="BB10" i="13"/>
  <c r="AF28" i="13"/>
  <c r="AF29" i="13"/>
  <c r="R9" i="13"/>
  <c r="BA9" i="13"/>
  <c r="AF21" i="13"/>
  <c r="R41" i="13"/>
  <c r="S41" i="13" s="1"/>
  <c r="AZ41" i="13"/>
  <c r="AF23" i="13"/>
  <c r="AF27" i="13"/>
  <c r="AF22" i="13"/>
  <c r="R18" i="13"/>
  <c r="U18" i="13" s="1"/>
  <c r="R36" i="13"/>
  <c r="W36" i="13" s="1"/>
  <c r="R26" i="13"/>
  <c r="S26" i="13" s="1"/>
  <c r="AF26" i="13"/>
  <c r="R14" i="13"/>
  <c r="T14" i="13" s="1"/>
  <c r="AF14" i="13"/>
  <c r="R16" i="13"/>
  <c r="AF16" i="13"/>
  <c r="R13" i="13"/>
  <c r="AF13" i="13"/>
  <c r="R5" i="13"/>
  <c r="S5" i="13" s="1"/>
  <c r="AF5" i="13"/>
  <c r="T5" i="13"/>
  <c r="R35" i="13"/>
  <c r="S8" i="13"/>
  <c r="T8" i="13" s="1"/>
  <c r="W8" i="13"/>
  <c r="P15" i="13"/>
  <c r="R15" i="13"/>
  <c r="R34" i="13"/>
  <c r="P17" i="13"/>
  <c r="R17" i="13"/>
  <c r="R19" i="13"/>
  <c r="R21" i="13"/>
  <c r="S37" i="13"/>
  <c r="U37" i="13"/>
  <c r="W37" i="13"/>
  <c r="R28" i="13"/>
  <c r="T29" i="13"/>
  <c r="R29" i="13"/>
  <c r="DB24" i="13"/>
  <c r="R24" i="13"/>
  <c r="R25" i="13"/>
  <c r="R30" i="13"/>
  <c r="R38" i="13"/>
  <c r="P3" i="13"/>
  <c r="R3" i="13"/>
  <c r="T3" i="13"/>
  <c r="S12" i="13"/>
  <c r="W12" i="13"/>
  <c r="R32" i="13"/>
  <c r="T22" i="13"/>
  <c r="R22" i="13"/>
  <c r="R39" i="13"/>
  <c r="R42" i="13"/>
  <c r="T42" i="13"/>
  <c r="U41" i="13"/>
  <c r="R23" i="13"/>
  <c r="T23" i="13"/>
  <c r="R31" i="13"/>
  <c r="R20" i="13"/>
  <c r="R27" i="13"/>
  <c r="S36" i="13"/>
  <c r="U36" i="13"/>
  <c r="P11" i="13"/>
  <c r="R11" i="13"/>
  <c r="T11" i="13" s="1"/>
  <c r="R40" i="13"/>
  <c r="T40" i="13"/>
  <c r="T33" i="13"/>
  <c r="R33" i="13"/>
  <c r="P4" i="13"/>
  <c r="R4" i="13"/>
  <c r="T10" i="13"/>
  <c r="R10" i="13"/>
  <c r="P7" i="13"/>
  <c r="R7" i="13"/>
  <c r="S18" i="13"/>
  <c r="W18" i="13"/>
  <c r="P14" i="13"/>
  <c r="P8" i="13"/>
  <c r="P16" i="13"/>
  <c r="P13" i="13"/>
  <c r="P10" i="13"/>
  <c r="P9" i="13"/>
  <c r="P5" i="13"/>
  <c r="P12" i="13"/>
  <c r="BS28" i="13"/>
  <c r="CB28" i="13" s="1"/>
  <c r="BL19" i="13"/>
  <c r="BZ19" i="13" s="1"/>
  <c r="BS10" i="13"/>
  <c r="BS39" i="13"/>
  <c r="CB39" i="13" s="1"/>
  <c r="BL39" i="13"/>
  <c r="BZ39" i="13" s="1"/>
  <c r="BS38" i="13"/>
  <c r="BL38" i="13"/>
  <c r="BZ38" i="13" s="1"/>
  <c r="BS37" i="13"/>
  <c r="CB37" i="13" s="1"/>
  <c r="BL37" i="13"/>
  <c r="BZ37" i="13" s="1"/>
  <c r="BS33" i="13"/>
  <c r="CB33" i="13" s="1"/>
  <c r="BL33" i="13"/>
  <c r="BZ33" i="13" s="1"/>
  <c r="BS32" i="13"/>
  <c r="CB32" i="13" s="1"/>
  <c r="BL32" i="13"/>
  <c r="BZ32" i="13" s="1"/>
  <c r="BS31" i="13"/>
  <c r="BL31" i="13"/>
  <c r="BZ31" i="13" s="1"/>
  <c r="BS26" i="13"/>
  <c r="CB26" i="13" s="1"/>
  <c r="BL26" i="13"/>
  <c r="BS27" i="13"/>
  <c r="CB27" i="13" s="1"/>
  <c r="BL27" i="13"/>
  <c r="BZ27" i="13" s="1"/>
  <c r="BS25" i="13"/>
  <c r="CB25" i="13" s="1"/>
  <c r="BL25" i="13"/>
  <c r="BZ25" i="13" s="1"/>
  <c r="BS21" i="13"/>
  <c r="BL21" i="13"/>
  <c r="BZ21" i="13" s="1"/>
  <c r="BS20" i="13"/>
  <c r="CB20" i="13" s="1"/>
  <c r="BL20" i="13"/>
  <c r="BS19" i="13"/>
  <c r="BS15" i="13"/>
  <c r="CB15" i="13" s="1"/>
  <c r="BL15" i="13"/>
  <c r="BZ15" i="13" s="1"/>
  <c r="BS14" i="13"/>
  <c r="BL14" i="13"/>
  <c r="BZ14" i="13" s="1"/>
  <c r="BS13" i="13"/>
  <c r="BL13" i="13"/>
  <c r="BZ13" i="13" s="1"/>
  <c r="BS9" i="13"/>
  <c r="BL9" i="13"/>
  <c r="BZ9" i="13" s="1"/>
  <c r="BS8" i="13"/>
  <c r="CB8" i="13" s="1"/>
  <c r="BL8" i="13"/>
  <c r="BZ8" i="13" s="1"/>
  <c r="BS7" i="13"/>
  <c r="BL7" i="13"/>
  <c r="BZ7" i="13" s="1"/>
  <c r="BS42" i="13"/>
  <c r="CB42" i="13" s="1"/>
  <c r="BL42" i="13"/>
  <c r="BZ42" i="13" s="1"/>
  <c r="BS41" i="13"/>
  <c r="BL41" i="13"/>
  <c r="BZ41" i="13" s="1"/>
  <c r="BS40" i="13"/>
  <c r="BL40" i="13"/>
  <c r="BZ40" i="13" s="1"/>
  <c r="BS36" i="13"/>
  <c r="BL36" i="13"/>
  <c r="BZ36" i="13" s="1"/>
  <c r="BS35" i="13"/>
  <c r="BL35" i="13"/>
  <c r="BZ35" i="13" s="1"/>
  <c r="BS34" i="13"/>
  <c r="BL34" i="13"/>
  <c r="BZ34" i="13" s="1"/>
  <c r="BS30" i="13"/>
  <c r="BL30" i="13"/>
  <c r="BZ30" i="13" s="1"/>
  <c r="BS29" i="13"/>
  <c r="BL29" i="13"/>
  <c r="BZ29" i="13" s="1"/>
  <c r="BL28" i="13"/>
  <c r="BZ28" i="13" s="1"/>
  <c r="BS24" i="13"/>
  <c r="BL24" i="13"/>
  <c r="BZ24" i="13" s="1"/>
  <c r="BS23" i="13"/>
  <c r="BL23" i="13"/>
  <c r="BZ23" i="13" s="1"/>
  <c r="BS22" i="13"/>
  <c r="CB22" i="13" s="1"/>
  <c r="BL22" i="13"/>
  <c r="BZ22" i="13" s="1"/>
  <c r="BS18" i="13"/>
  <c r="BL18" i="13"/>
  <c r="BZ18" i="13" s="1"/>
  <c r="BS17" i="13"/>
  <c r="CB17" i="13" s="1"/>
  <c r="BL17" i="13"/>
  <c r="BZ17" i="13" s="1"/>
  <c r="BS16" i="13"/>
  <c r="CB16" i="13" s="1"/>
  <c r="BL16" i="13"/>
  <c r="BZ16" i="13" s="1"/>
  <c r="BS12" i="13"/>
  <c r="CB12" i="13" s="1"/>
  <c r="BL12" i="13"/>
  <c r="BZ12" i="13" s="1"/>
  <c r="BS11" i="13"/>
  <c r="CB11" i="13" s="1"/>
  <c r="BL11" i="13"/>
  <c r="BZ11" i="13" s="1"/>
  <c r="BL10" i="13"/>
  <c r="BZ10" i="13" s="1"/>
  <c r="BS5" i="13"/>
  <c r="BS4" i="13"/>
  <c r="CB4" i="13" s="1"/>
  <c r="BL5" i="13"/>
  <c r="BZ5" i="13" s="1"/>
  <c r="BL4" i="13"/>
  <c r="BS3" i="13"/>
  <c r="CB3" i="13" s="1"/>
  <c r="BL3" i="13"/>
  <c r="BZ3" i="13" s="1"/>
  <c r="BB23" i="13" l="1"/>
  <c r="AZ23" i="13"/>
  <c r="S9" i="13"/>
  <c r="T9" i="13"/>
  <c r="AZ29" i="13"/>
  <c r="BB28" i="13"/>
  <c r="AZ28" i="13"/>
  <c r="S16" i="13"/>
  <c r="T16" i="13"/>
  <c r="U16" i="13" s="1"/>
  <c r="AZ42" i="13"/>
  <c r="BB21" i="13"/>
  <c r="AZ21" i="13"/>
  <c r="BB40" i="13"/>
  <c r="BA40" i="13"/>
  <c r="AZ27" i="13"/>
  <c r="BA20" i="13"/>
  <c r="AZ20" i="13"/>
  <c r="BA25" i="13"/>
  <c r="AZ25" i="13"/>
  <c r="BB22" i="13"/>
  <c r="BA22" i="13"/>
  <c r="U14" i="13"/>
  <c r="W14" i="13"/>
  <c r="S14" i="13"/>
  <c r="W13" i="13"/>
  <c r="T13" i="13"/>
  <c r="U13" i="13" s="1"/>
  <c r="W9" i="13"/>
  <c r="W16" i="13"/>
  <c r="W41" i="13"/>
  <c r="W26" i="13"/>
  <c r="U5" i="13"/>
  <c r="U26" i="13"/>
  <c r="W5" i="13"/>
  <c r="S13" i="13"/>
  <c r="U29" i="13"/>
  <c r="U10" i="13"/>
  <c r="U33" i="13"/>
  <c r="S19" i="13"/>
  <c r="W19" i="13"/>
  <c r="U19" i="13"/>
  <c r="U40" i="13"/>
  <c r="U23" i="13"/>
  <c r="S28" i="13"/>
  <c r="U28" i="13"/>
  <c r="W28" i="13"/>
  <c r="S15" i="13"/>
  <c r="W15" i="13"/>
  <c r="U15" i="13"/>
  <c r="S10" i="13"/>
  <c r="W10" i="13"/>
  <c r="S40" i="13"/>
  <c r="W40" i="13"/>
  <c r="S20" i="13"/>
  <c r="W20" i="13"/>
  <c r="U20" i="13"/>
  <c r="S23" i="13"/>
  <c r="W23" i="13"/>
  <c r="S39" i="13"/>
  <c r="U39" i="13"/>
  <c r="W39" i="13"/>
  <c r="S3" i="13"/>
  <c r="U3" i="13"/>
  <c r="W3" i="13"/>
  <c r="S7" i="13"/>
  <c r="T7" i="13" s="1"/>
  <c r="W7" i="13"/>
  <c r="S11" i="13"/>
  <c r="W11" i="13"/>
  <c r="S25" i="13"/>
  <c r="W25" i="13"/>
  <c r="U25" i="13"/>
  <c r="S4" i="13"/>
  <c r="T4" i="13" s="1"/>
  <c r="W4" i="13"/>
  <c r="S22" i="13"/>
  <c r="W22" i="13"/>
  <c r="S32" i="13"/>
  <c r="W32" i="13"/>
  <c r="U32" i="13"/>
  <c r="S38" i="13"/>
  <c r="U38" i="13"/>
  <c r="W38" i="13"/>
  <c r="S27" i="13"/>
  <c r="W27" i="13"/>
  <c r="U27" i="13"/>
  <c r="U22" i="13"/>
  <c r="S24" i="13"/>
  <c r="W24" i="13"/>
  <c r="U24" i="13"/>
  <c r="S17" i="13"/>
  <c r="U17" i="13"/>
  <c r="W17" i="13"/>
  <c r="S42" i="13"/>
  <c r="W42" i="13"/>
  <c r="S33" i="13"/>
  <c r="W33" i="13"/>
  <c r="S30" i="13"/>
  <c r="U30" i="13"/>
  <c r="W30" i="13"/>
  <c r="S21" i="13"/>
  <c r="W21" i="13"/>
  <c r="U21" i="13"/>
  <c r="S35" i="13"/>
  <c r="W35" i="13"/>
  <c r="U35" i="13"/>
  <c r="S31" i="13"/>
  <c r="U31" i="13"/>
  <c r="W31" i="13"/>
  <c r="U42" i="13"/>
  <c r="S29" i="13"/>
  <c r="W29" i="13"/>
  <c r="S34" i="13"/>
  <c r="U34" i="13"/>
  <c r="W34" i="13"/>
  <c r="CA29" i="13"/>
  <c r="CD29" i="13"/>
  <c r="CE29" i="13" s="1"/>
  <c r="CC3" i="13"/>
  <c r="CF3" i="13"/>
  <c r="CG3" i="13" s="1"/>
  <c r="CA12" i="13"/>
  <c r="CD12" i="13"/>
  <c r="CE12" i="13" s="1"/>
  <c r="CD22" i="13"/>
  <c r="CE22" i="13" s="1"/>
  <c r="CA22" i="13"/>
  <c r="CB29" i="13"/>
  <c r="CB36" i="13"/>
  <c r="CB7" i="13"/>
  <c r="CB14" i="13"/>
  <c r="CD25" i="13"/>
  <c r="CE25" i="13" s="1"/>
  <c r="CA25" i="13"/>
  <c r="CA32" i="13"/>
  <c r="CD32" i="13"/>
  <c r="CE32" i="13" s="1"/>
  <c r="CA39" i="13"/>
  <c r="CD39" i="13"/>
  <c r="CE39" i="13" s="1"/>
  <c r="CC42" i="13"/>
  <c r="CF42" i="13"/>
  <c r="CG42" i="13" s="1"/>
  <c r="CA7" i="13"/>
  <c r="CD7" i="13"/>
  <c r="CE7" i="13" s="1"/>
  <c r="CB31" i="13"/>
  <c r="CC12" i="13"/>
  <c r="CF12" i="13"/>
  <c r="CG12" i="13" s="1"/>
  <c r="CC22" i="13"/>
  <c r="CF22" i="13"/>
  <c r="CG22" i="13" s="1"/>
  <c r="CA30" i="13"/>
  <c r="CD30" i="13"/>
  <c r="CE30" i="13" s="1"/>
  <c r="CD40" i="13"/>
  <c r="CE40" i="13" s="1"/>
  <c r="CA40" i="13"/>
  <c r="CA8" i="13"/>
  <c r="CD8" i="13"/>
  <c r="CE8" i="13" s="1"/>
  <c r="CA15" i="13"/>
  <c r="CD15" i="13"/>
  <c r="CE15" i="13" s="1"/>
  <c r="CC25" i="13"/>
  <c r="CF25" i="13"/>
  <c r="CG25" i="13" s="1"/>
  <c r="CC32" i="13"/>
  <c r="CF32" i="13"/>
  <c r="CG32" i="13" s="1"/>
  <c r="CC39" i="13"/>
  <c r="CF39" i="13"/>
  <c r="CG39" i="13" s="1"/>
  <c r="CA11" i="13"/>
  <c r="CD11" i="13"/>
  <c r="CE11" i="13" s="1"/>
  <c r="CB35" i="13"/>
  <c r="CA14" i="13"/>
  <c r="CD14" i="13"/>
  <c r="CE14" i="13" s="1"/>
  <c r="CD16" i="13"/>
  <c r="CE16" i="13" s="1"/>
  <c r="CA16" i="13"/>
  <c r="CA23" i="13"/>
  <c r="CD23" i="13"/>
  <c r="CE23" i="13" s="1"/>
  <c r="CB30" i="13"/>
  <c r="CB40" i="13"/>
  <c r="CC8" i="13"/>
  <c r="CF8" i="13"/>
  <c r="CG8" i="13" s="1"/>
  <c r="CF15" i="13"/>
  <c r="CG15" i="13" s="1"/>
  <c r="CC15" i="13"/>
  <c r="CA27" i="13"/>
  <c r="CD27" i="13"/>
  <c r="CE27" i="13" s="1"/>
  <c r="CA33" i="13"/>
  <c r="CD33" i="13"/>
  <c r="CE33" i="13" s="1"/>
  <c r="CB10" i="13"/>
  <c r="CC11" i="13"/>
  <c r="CF11" i="13"/>
  <c r="CG11" i="13" s="1"/>
  <c r="CD5" i="13"/>
  <c r="CE5" i="13" s="1"/>
  <c r="CA5" i="13"/>
  <c r="CC16" i="13"/>
  <c r="CF16" i="13"/>
  <c r="CG16" i="13" s="1"/>
  <c r="CB23" i="13"/>
  <c r="CD34" i="13"/>
  <c r="CE34" i="13" s="1"/>
  <c r="CA34" i="13"/>
  <c r="CA41" i="13"/>
  <c r="CD41" i="13"/>
  <c r="CE41" i="13" s="1"/>
  <c r="CA9" i="13"/>
  <c r="CD9" i="13"/>
  <c r="CE9" i="13" s="1"/>
  <c r="CB19" i="13"/>
  <c r="CC27" i="13"/>
  <c r="CF27" i="13"/>
  <c r="CG27" i="13" s="1"/>
  <c r="CC33" i="13"/>
  <c r="CF33" i="13"/>
  <c r="CG33" i="13" s="1"/>
  <c r="CA19" i="13"/>
  <c r="CD19" i="13"/>
  <c r="CE19" i="13" s="1"/>
  <c r="CA18" i="13"/>
  <c r="CD18" i="13"/>
  <c r="CE18" i="13" s="1"/>
  <c r="CA3" i="13"/>
  <c r="CD3" i="13"/>
  <c r="CE3" i="13" s="1"/>
  <c r="CB18" i="13"/>
  <c r="CB21" i="13"/>
  <c r="BZ4" i="13"/>
  <c r="CC4" i="13"/>
  <c r="CF4" i="13"/>
  <c r="CG4" i="13" s="1"/>
  <c r="CB5" i="13"/>
  <c r="CA17" i="13"/>
  <c r="CD17" i="13"/>
  <c r="CE17" i="13" s="1"/>
  <c r="CA24" i="13"/>
  <c r="CD24" i="13"/>
  <c r="CE24" i="13" s="1"/>
  <c r="CB34" i="13"/>
  <c r="CB41" i="13"/>
  <c r="CB9" i="13"/>
  <c r="BZ20" i="13"/>
  <c r="BZ26" i="13"/>
  <c r="CA37" i="13"/>
  <c r="CD37" i="13"/>
  <c r="CE37" i="13" s="1"/>
  <c r="CC28" i="13"/>
  <c r="CF28" i="13"/>
  <c r="CG28" i="13" s="1"/>
  <c r="CB13" i="13"/>
  <c r="CA36" i="13"/>
  <c r="CD36" i="13"/>
  <c r="CE36" i="13" s="1"/>
  <c r="CB38" i="13"/>
  <c r="CD10" i="13"/>
  <c r="CE10" i="13" s="1"/>
  <c r="CA10" i="13"/>
  <c r="CC17" i="13"/>
  <c r="CF17" i="13"/>
  <c r="CG17" i="13" s="1"/>
  <c r="CB24" i="13"/>
  <c r="CA35" i="13"/>
  <c r="CD35" i="13"/>
  <c r="CE35" i="13" s="1"/>
  <c r="CA42" i="13"/>
  <c r="CD42" i="13"/>
  <c r="CE42" i="13" s="1"/>
  <c r="CA13" i="13"/>
  <c r="CD13" i="13"/>
  <c r="CE13" i="13" s="1"/>
  <c r="CC20" i="13"/>
  <c r="CF20" i="13"/>
  <c r="CG20" i="13" s="1"/>
  <c r="CF26" i="13"/>
  <c r="CG26" i="13" s="1"/>
  <c r="CC26" i="13"/>
  <c r="CC37" i="13"/>
  <c r="CF37" i="13"/>
  <c r="CG37" i="13" s="1"/>
  <c r="CA28" i="13"/>
  <c r="CD28" i="13"/>
  <c r="CE28" i="13" s="1"/>
  <c r="CA21" i="13"/>
  <c r="CD21" i="13"/>
  <c r="CE21" i="13" s="1"/>
  <c r="CA31" i="13"/>
  <c r="CD31" i="13"/>
  <c r="CE31" i="13" s="1"/>
  <c r="CA38" i="13"/>
  <c r="CD38" i="13"/>
  <c r="CE38" i="13" s="1"/>
  <c r="BB29" i="13" l="1"/>
  <c r="BA29" i="13"/>
  <c r="BB42" i="13"/>
  <c r="BA42" i="13"/>
  <c r="AZ47" i="13"/>
  <c r="AZ49" i="13" s="1"/>
  <c r="BB27" i="13"/>
  <c r="BB47" i="13" s="1"/>
  <c r="BB49" i="13" s="1"/>
  <c r="BA27" i="13"/>
  <c r="BA47" i="13" s="1"/>
  <c r="BA49" i="13" s="1"/>
  <c r="CK42" i="13"/>
  <c r="CK17" i="13"/>
  <c r="CK25" i="13"/>
  <c r="CL27" i="13"/>
  <c r="CK32" i="13"/>
  <c r="CQ32" i="13" s="1"/>
  <c r="CT32" i="13" s="1"/>
  <c r="CL37" i="13"/>
  <c r="CK3" i="13"/>
  <c r="CK11" i="13"/>
  <c r="CK15" i="13"/>
  <c r="CK16" i="13"/>
  <c r="CK39" i="13"/>
  <c r="CK8" i="13"/>
  <c r="CK12" i="13"/>
  <c r="CL22" i="13"/>
  <c r="CK33" i="13"/>
  <c r="CL42" i="13"/>
  <c r="CL3" i="13"/>
  <c r="CK22" i="13"/>
  <c r="CL28" i="13"/>
  <c r="CK28" i="13"/>
  <c r="CK27" i="13"/>
  <c r="CQ27" i="13" s="1"/>
  <c r="CT27" i="13" s="1"/>
  <c r="CC24" i="13"/>
  <c r="CK24" i="13" s="1"/>
  <c r="CF24" i="13"/>
  <c r="CG24" i="13" s="1"/>
  <c r="CO24" i="13" s="1"/>
  <c r="CN3" i="13"/>
  <c r="CO3" i="13"/>
  <c r="CC14" i="13"/>
  <c r="CK14" i="13" s="1"/>
  <c r="CF14" i="13"/>
  <c r="CG14" i="13" s="1"/>
  <c r="CO14" i="13" s="1"/>
  <c r="CL11" i="13"/>
  <c r="CL15" i="13"/>
  <c r="CN22" i="13"/>
  <c r="CQ22" i="13" s="1"/>
  <c r="CT22" i="13" s="1"/>
  <c r="CO22" i="13"/>
  <c r="CO15" i="13"/>
  <c r="CN15" i="13"/>
  <c r="CQ15" i="13" s="1"/>
  <c r="CT15" i="13" s="1"/>
  <c r="CK37" i="13"/>
  <c r="CO28" i="13"/>
  <c r="CN28" i="13"/>
  <c r="CQ28" i="13" s="1"/>
  <c r="CT28" i="13" s="1"/>
  <c r="CF13" i="13"/>
  <c r="CG13" i="13" s="1"/>
  <c r="CO13" i="13" s="1"/>
  <c r="CC13" i="13"/>
  <c r="CL13" i="13" s="1"/>
  <c r="CA20" i="13"/>
  <c r="CD20" i="13"/>
  <c r="CE20" i="13" s="1"/>
  <c r="CA4" i="13"/>
  <c r="CD4" i="13"/>
  <c r="CE4" i="13" s="1"/>
  <c r="CC19" i="13"/>
  <c r="CK19" i="13" s="1"/>
  <c r="CF19" i="13"/>
  <c r="CG19" i="13" s="1"/>
  <c r="CN19" i="13" s="1"/>
  <c r="CQ19" i="13" s="1"/>
  <c r="CT19" i="13" s="1"/>
  <c r="CC23" i="13"/>
  <c r="CK23" i="13" s="1"/>
  <c r="CF23" i="13"/>
  <c r="CG23" i="13" s="1"/>
  <c r="CO23" i="13" s="1"/>
  <c r="CC10" i="13"/>
  <c r="CK10" i="13" s="1"/>
  <c r="CF10" i="13"/>
  <c r="CG10" i="13" s="1"/>
  <c r="CO10" i="13" s="1"/>
  <c r="CL16" i="13"/>
  <c r="CN8" i="13"/>
  <c r="CQ8" i="13" s="1"/>
  <c r="CT8" i="13" s="1"/>
  <c r="CO8" i="13"/>
  <c r="CO39" i="13"/>
  <c r="CN39" i="13"/>
  <c r="CQ39" i="13" s="1"/>
  <c r="CT39" i="13" s="1"/>
  <c r="CC7" i="13"/>
  <c r="CK7" i="13" s="1"/>
  <c r="CF7" i="13"/>
  <c r="CG7" i="13" s="1"/>
  <c r="CO7" i="13" s="1"/>
  <c r="CN12" i="13"/>
  <c r="CQ12" i="13" s="1"/>
  <c r="CT12" i="13" s="1"/>
  <c r="CO12" i="13"/>
  <c r="CA26" i="13"/>
  <c r="CD26" i="13"/>
  <c r="CE26" i="13" s="1"/>
  <c r="CC34" i="13"/>
  <c r="CK34" i="13" s="1"/>
  <c r="CF34" i="13"/>
  <c r="CG34" i="13" s="1"/>
  <c r="CO34" i="13" s="1"/>
  <c r="CO11" i="13"/>
  <c r="CN11" i="13"/>
  <c r="CO16" i="13"/>
  <c r="CN16" i="13"/>
  <c r="CQ16" i="13" s="1"/>
  <c r="CT16" i="13" s="1"/>
  <c r="CL8" i="13"/>
  <c r="CL39" i="13"/>
  <c r="CL12" i="13"/>
  <c r="CO42" i="13"/>
  <c r="CN42" i="13"/>
  <c r="CO17" i="13"/>
  <c r="CN17" i="13"/>
  <c r="CN33" i="13"/>
  <c r="CQ33" i="13" s="1"/>
  <c r="CT33" i="13" s="1"/>
  <c r="CO33" i="13"/>
  <c r="CC40" i="13"/>
  <c r="CL40" i="13" s="1"/>
  <c r="CF40" i="13"/>
  <c r="CG40" i="13" s="1"/>
  <c r="CO40" i="13" s="1"/>
  <c r="CC31" i="13"/>
  <c r="CK31" i="13" s="1"/>
  <c r="CF31" i="13"/>
  <c r="CG31" i="13" s="1"/>
  <c r="CO31" i="13" s="1"/>
  <c r="CO32" i="13"/>
  <c r="CN32" i="13"/>
  <c r="CC36" i="13"/>
  <c r="CL36" i="13" s="1"/>
  <c r="CF36" i="13"/>
  <c r="CG36" i="13" s="1"/>
  <c r="CN36" i="13" s="1"/>
  <c r="CQ36" i="13" s="1"/>
  <c r="CT36" i="13" s="1"/>
  <c r="CC21" i="13"/>
  <c r="CL21" i="13" s="1"/>
  <c r="CF21" i="13"/>
  <c r="CG21" i="13" s="1"/>
  <c r="CN21" i="13" s="1"/>
  <c r="CQ21" i="13" s="1"/>
  <c r="CT21" i="13" s="1"/>
  <c r="CL17" i="13"/>
  <c r="CL33" i="13"/>
  <c r="CL32" i="13"/>
  <c r="CC9" i="13"/>
  <c r="CK9" i="13" s="1"/>
  <c r="CF9" i="13"/>
  <c r="CG9" i="13" s="1"/>
  <c r="CO9" i="13" s="1"/>
  <c r="CC38" i="13"/>
  <c r="CK38" i="13" s="1"/>
  <c r="CF38" i="13"/>
  <c r="CG38" i="13" s="1"/>
  <c r="CO38" i="13" s="1"/>
  <c r="CO37" i="13"/>
  <c r="CN37" i="13"/>
  <c r="CQ37" i="13" s="1"/>
  <c r="CT37" i="13" s="1"/>
  <c r="CC41" i="13"/>
  <c r="CK41" i="13" s="1"/>
  <c r="CQ41" i="13" s="1"/>
  <c r="CT41" i="13" s="1"/>
  <c r="CF41" i="13"/>
  <c r="CG41" i="13" s="1"/>
  <c r="CO41" i="13" s="1"/>
  <c r="CC5" i="13"/>
  <c r="CK5" i="13" s="1"/>
  <c r="CF5" i="13"/>
  <c r="CG5" i="13" s="1"/>
  <c r="CN5" i="13" s="1"/>
  <c r="CQ5" i="13" s="1"/>
  <c r="CT5" i="13" s="1"/>
  <c r="CC18" i="13"/>
  <c r="CK18" i="13" s="1"/>
  <c r="CF18" i="13"/>
  <c r="CG18" i="13" s="1"/>
  <c r="CO18" i="13" s="1"/>
  <c r="CO27" i="13"/>
  <c r="CN27" i="13"/>
  <c r="CC30" i="13"/>
  <c r="CK30" i="13" s="1"/>
  <c r="CF30" i="13"/>
  <c r="CG30" i="13" s="1"/>
  <c r="CO30" i="13" s="1"/>
  <c r="CC35" i="13"/>
  <c r="CK35" i="13" s="1"/>
  <c r="CF35" i="13"/>
  <c r="CG35" i="13" s="1"/>
  <c r="CN35" i="13" s="1"/>
  <c r="CQ35" i="13" s="1"/>
  <c r="CT35" i="13" s="1"/>
  <c r="CL25" i="13"/>
  <c r="CC29" i="13"/>
  <c r="CK29" i="13" s="1"/>
  <c r="CQ29" i="13" s="1"/>
  <c r="CT29" i="13" s="1"/>
  <c r="CF29" i="13"/>
  <c r="CG29" i="13" s="1"/>
  <c r="CN29" i="13" s="1"/>
  <c r="CO25" i="13"/>
  <c r="CN25" i="13"/>
  <c r="CR27" i="13" l="1"/>
  <c r="CR28" i="13"/>
  <c r="CR16" i="13"/>
  <c r="CR3" i="13"/>
  <c r="CR37" i="13"/>
  <c r="CR40" i="13"/>
  <c r="CR39" i="13"/>
  <c r="CR15" i="13"/>
  <c r="CR17" i="13"/>
  <c r="CR22" i="13"/>
  <c r="CR11" i="13"/>
  <c r="CR32" i="13"/>
  <c r="CR25" i="13"/>
  <c r="CR42" i="13"/>
  <c r="CR13" i="13"/>
  <c r="CR8" i="13"/>
  <c r="CR33" i="13"/>
  <c r="CR12" i="13"/>
  <c r="CL34" i="13"/>
  <c r="CR34" i="13" s="1"/>
  <c r="CO19" i="13"/>
  <c r="CN7" i="13"/>
  <c r="CQ7" i="13" s="1"/>
  <c r="CT7" i="13" s="1"/>
  <c r="CW32" i="13"/>
  <c r="CW25" i="13"/>
  <c r="CQ25" i="13"/>
  <c r="CT25" i="13" s="1"/>
  <c r="CO5" i="13"/>
  <c r="CW17" i="13"/>
  <c r="CQ17" i="13"/>
  <c r="CT17" i="13" s="1"/>
  <c r="CW22" i="13"/>
  <c r="CL24" i="13"/>
  <c r="CR24" i="13" s="1"/>
  <c r="CW42" i="13"/>
  <c r="CQ42" i="13"/>
  <c r="CT42" i="13" s="1"/>
  <c r="CW11" i="13"/>
  <c r="CQ11" i="13"/>
  <c r="CT11" i="13" s="1"/>
  <c r="CW3" i="13"/>
  <c r="CQ3" i="13"/>
  <c r="CT3" i="13" s="1"/>
  <c r="CW37" i="13"/>
  <c r="CW12" i="13"/>
  <c r="CW29" i="13"/>
  <c r="CW8" i="13"/>
  <c r="CW33" i="13"/>
  <c r="CW39" i="13"/>
  <c r="CW16" i="13"/>
  <c r="CW27" i="13"/>
  <c r="CW15" i="13"/>
  <c r="CW35" i="13"/>
  <c r="CW5" i="13"/>
  <c r="CW28" i="13"/>
  <c r="CL41" i="13"/>
  <c r="CR41" i="13" s="1"/>
  <c r="CW19" i="13"/>
  <c r="CL14" i="13"/>
  <c r="CR14" i="13" s="1"/>
  <c r="CN14" i="13"/>
  <c r="CL7" i="13"/>
  <c r="CR7" i="13" s="1"/>
  <c r="CN31" i="13"/>
  <c r="CL29" i="13"/>
  <c r="CK36" i="13"/>
  <c r="CW36" i="13" s="1"/>
  <c r="CL10" i="13"/>
  <c r="CR10" i="13" s="1"/>
  <c r="CK13" i="13"/>
  <c r="CN40" i="13"/>
  <c r="CQ40" i="13" s="1"/>
  <c r="CT40" i="13" s="1"/>
  <c r="CN30" i="13"/>
  <c r="CL35" i="13"/>
  <c r="CL31" i="13"/>
  <c r="CR31" i="13" s="1"/>
  <c r="CO35" i="13"/>
  <c r="CL30" i="13"/>
  <c r="CR30" i="13" s="1"/>
  <c r="CL19" i="13"/>
  <c r="CK21" i="13"/>
  <c r="CW21" i="13" s="1"/>
  <c r="CO21" i="13"/>
  <c r="CR21" i="13" s="1"/>
  <c r="CN13" i="13"/>
  <c r="CQ13" i="13" s="1"/>
  <c r="CT13" i="13" s="1"/>
  <c r="CL4" i="13"/>
  <c r="CK4" i="13"/>
  <c r="CL18" i="13"/>
  <c r="CR18" i="13" s="1"/>
  <c r="CN24" i="13"/>
  <c r="CO29" i="13"/>
  <c r="CN41" i="13"/>
  <c r="CN10" i="13"/>
  <c r="CN26" i="13"/>
  <c r="CQ26" i="13" s="1"/>
  <c r="CT26" i="13" s="1"/>
  <c r="CO26" i="13"/>
  <c r="CO4" i="13"/>
  <c r="CN4" i="13"/>
  <c r="CQ4" i="13" s="1"/>
  <c r="CT4" i="13" s="1"/>
  <c r="CL5" i="13"/>
  <c r="CL26" i="13"/>
  <c r="CK26" i="13"/>
  <c r="CO20" i="13"/>
  <c r="CN20" i="13"/>
  <c r="CQ20" i="13" s="1"/>
  <c r="CT20" i="13" s="1"/>
  <c r="CN23" i="13"/>
  <c r="CK40" i="13"/>
  <c r="CL38" i="13"/>
  <c r="CR38" i="13" s="1"/>
  <c r="CN9" i="13"/>
  <c r="CO36" i="13"/>
  <c r="CR36" i="13" s="1"/>
  <c r="CL20" i="13"/>
  <c r="CK20" i="13"/>
  <c r="CL23" i="13"/>
  <c r="CR23" i="13" s="1"/>
  <c r="CN38" i="13"/>
  <c r="CN18" i="13"/>
  <c r="CN34" i="13"/>
  <c r="CL9" i="13"/>
  <c r="CR9" i="13" s="1"/>
  <c r="BK139" i="4"/>
  <c r="BJ139" i="4"/>
  <c r="BI139" i="4"/>
  <c r="BH139" i="4"/>
  <c r="BG139" i="4"/>
  <c r="BF139" i="4"/>
  <c r="BE139" i="4"/>
  <c r="BD139" i="4"/>
  <c r="BC139" i="4"/>
  <c r="BB139" i="4"/>
  <c r="BA139" i="4"/>
  <c r="AZ139" i="4"/>
  <c r="AY139" i="4"/>
  <c r="AX139" i="4"/>
  <c r="AW139" i="4"/>
  <c r="AV139" i="4"/>
  <c r="AU139" i="4"/>
  <c r="AT139" i="4"/>
  <c r="AS139" i="4"/>
  <c r="AR139" i="4"/>
  <c r="AQ139" i="4"/>
  <c r="AP139" i="4"/>
  <c r="AO139" i="4"/>
  <c r="AN139" i="4"/>
  <c r="AM139" i="4"/>
  <c r="AL139" i="4"/>
  <c r="AK139" i="4"/>
  <c r="AJ139" i="4"/>
  <c r="AI139" i="4"/>
  <c r="AH139" i="4"/>
  <c r="AG139" i="4"/>
  <c r="AF139" i="4"/>
  <c r="AE139" i="4"/>
  <c r="AD139" i="4"/>
  <c r="AC139" i="4"/>
  <c r="AB139" i="4"/>
  <c r="AA139" i="4"/>
  <c r="Z139" i="4"/>
  <c r="Y139" i="4"/>
  <c r="X139" i="4"/>
  <c r="W139" i="4"/>
  <c r="V139" i="4"/>
  <c r="BI138" i="4"/>
  <c r="BH138" i="4"/>
  <c r="BG138" i="4"/>
  <c r="BF138" i="4"/>
  <c r="BE138" i="4"/>
  <c r="BD138" i="4"/>
  <c r="BC138" i="4"/>
  <c r="BB138" i="4"/>
  <c r="BA138" i="4"/>
  <c r="AZ138" i="4"/>
  <c r="AY138" i="4"/>
  <c r="AX138" i="4"/>
  <c r="AW138" i="4"/>
  <c r="AV138" i="4"/>
  <c r="AU138" i="4"/>
  <c r="AT138" i="4"/>
  <c r="AS138" i="4"/>
  <c r="AR138" i="4"/>
  <c r="AQ138" i="4"/>
  <c r="AP138" i="4"/>
  <c r="AO138" i="4"/>
  <c r="AN138" i="4"/>
  <c r="AM138" i="4"/>
  <c r="AL138" i="4"/>
  <c r="AK138" i="4"/>
  <c r="AJ138" i="4"/>
  <c r="AI138" i="4"/>
  <c r="AH138" i="4"/>
  <c r="AG138" i="4"/>
  <c r="AF138" i="4"/>
  <c r="AE138" i="4"/>
  <c r="AD138" i="4"/>
  <c r="AB138" i="4"/>
  <c r="AA138" i="4"/>
  <c r="Z138" i="4"/>
  <c r="Y138" i="4"/>
  <c r="X138" i="4"/>
  <c r="V138" i="4"/>
  <c r="CR20" i="13" l="1"/>
  <c r="CR19" i="13"/>
  <c r="CR26" i="13"/>
  <c r="CR35" i="13"/>
  <c r="CR4" i="13"/>
  <c r="CR5" i="13"/>
  <c r="CR29" i="13"/>
  <c r="CW7" i="13"/>
  <c r="CW41" i="13"/>
  <c r="CW9" i="13"/>
  <c r="CQ9" i="13"/>
  <c r="CT9" i="13" s="1"/>
  <c r="CW40" i="13"/>
  <c r="CW24" i="13"/>
  <c r="CQ24" i="13"/>
  <c r="CT24" i="13" s="1"/>
  <c r="CW14" i="13"/>
  <c r="CQ14" i="13"/>
  <c r="CT14" i="13" s="1"/>
  <c r="CW34" i="13"/>
  <c r="CQ34" i="13"/>
  <c r="CT34" i="13" s="1"/>
  <c r="CW23" i="13"/>
  <c r="CQ23" i="13"/>
  <c r="CT23" i="13" s="1"/>
  <c r="CW38" i="13"/>
  <c r="CQ38" i="13"/>
  <c r="CT38" i="13" s="1"/>
  <c r="CW10" i="13"/>
  <c r="CQ10" i="13"/>
  <c r="CT10" i="13" s="1"/>
  <c r="CW18" i="13"/>
  <c r="CQ18" i="13"/>
  <c r="CT18" i="13" s="1"/>
  <c r="CW30" i="13"/>
  <c r="CQ30" i="13"/>
  <c r="CT30" i="13" s="1"/>
  <c r="CW31" i="13"/>
  <c r="CQ31" i="13"/>
  <c r="CT31" i="13" s="1"/>
  <c r="CW4" i="13"/>
  <c r="CW26" i="13"/>
  <c r="CW20" i="13"/>
  <c r="CW13" i="13"/>
  <c r="BI96" i="6" l="1"/>
  <c r="BH96" i="6"/>
  <c r="BG96" i="6"/>
  <c r="BF96" i="6"/>
  <c r="BE96" i="6"/>
  <c r="BD96" i="6"/>
  <c r="BC96" i="6"/>
  <c r="BB96" i="6"/>
  <c r="BA96" i="6"/>
  <c r="AZ96" i="6"/>
  <c r="AY96" i="6"/>
  <c r="AX96" i="6"/>
  <c r="AW96" i="6"/>
  <c r="AV96" i="6"/>
  <c r="AU96" i="6"/>
  <c r="AT96" i="6"/>
  <c r="AS96" i="6"/>
  <c r="AR96" i="6"/>
  <c r="AQ96" i="6"/>
  <c r="AP96" i="6"/>
  <c r="AO96" i="6"/>
  <c r="AN96" i="6"/>
  <c r="AM96" i="6"/>
  <c r="AL96" i="6"/>
  <c r="AK96" i="6"/>
  <c r="AJ96" i="6"/>
  <c r="AI96" i="6"/>
  <c r="AH96" i="6"/>
  <c r="AG96" i="6"/>
  <c r="AF96" i="6"/>
  <c r="AE96" i="6"/>
  <c r="AD96" i="6"/>
  <c r="AB96" i="6"/>
  <c r="AA96" i="6"/>
  <c r="Z96" i="6"/>
  <c r="Y96" i="6"/>
  <c r="X96" i="6"/>
  <c r="V96" i="6"/>
  <c r="BI82" i="6"/>
  <c r="BH82" i="6"/>
  <c r="BG82" i="6"/>
  <c r="BF82" i="6"/>
  <c r="BE82" i="6"/>
  <c r="BD82" i="6"/>
  <c r="BC82" i="6"/>
  <c r="BB82" i="6"/>
  <c r="BA82" i="6"/>
  <c r="AZ82" i="6"/>
  <c r="AY82" i="6"/>
  <c r="AX82" i="6"/>
  <c r="AW82" i="6"/>
  <c r="AV82" i="6"/>
  <c r="AU82" i="6"/>
  <c r="AT82" i="6"/>
  <c r="AS82" i="6"/>
  <c r="AR82" i="6"/>
  <c r="AQ82" i="6"/>
  <c r="AP82" i="6"/>
  <c r="AO82" i="6"/>
  <c r="AN82" i="6"/>
  <c r="AM82" i="6"/>
  <c r="AL82" i="6"/>
  <c r="AK82" i="6"/>
  <c r="AJ82" i="6"/>
  <c r="AI82" i="6"/>
  <c r="AH82" i="6"/>
  <c r="AG82" i="6"/>
  <c r="AF82" i="6"/>
  <c r="AE82" i="6"/>
  <c r="AD82" i="6"/>
  <c r="AB82" i="6"/>
  <c r="AA82" i="6"/>
  <c r="Z82" i="6"/>
  <c r="Y82" i="6"/>
  <c r="X82" i="6"/>
  <c r="V82" i="6"/>
  <c r="BI194" i="6"/>
  <c r="BH194" i="6"/>
  <c r="BG194" i="6"/>
  <c r="BF194" i="6"/>
  <c r="BE194" i="6"/>
  <c r="BD194" i="6"/>
  <c r="BC194" i="6"/>
  <c r="BB194" i="6"/>
  <c r="BA194" i="6"/>
  <c r="AZ194" i="6"/>
  <c r="AY194" i="6"/>
  <c r="AX194" i="6"/>
  <c r="AW194" i="6"/>
  <c r="AV194" i="6"/>
  <c r="AU194" i="6"/>
  <c r="AT194" i="6"/>
  <c r="AS194" i="6"/>
  <c r="AR194" i="6"/>
  <c r="AQ194" i="6"/>
  <c r="AP194" i="6"/>
  <c r="AO194" i="6"/>
  <c r="AN194" i="6"/>
  <c r="AM194" i="6"/>
  <c r="AL194" i="6"/>
  <c r="AK194" i="6"/>
  <c r="AI194" i="6"/>
  <c r="AH194" i="6"/>
  <c r="AG194" i="6"/>
  <c r="AF194" i="6"/>
  <c r="AE194" i="6"/>
  <c r="AD194" i="6"/>
  <c r="AB194" i="6"/>
  <c r="AA194" i="6"/>
  <c r="Z194" i="6"/>
  <c r="Y194" i="6"/>
  <c r="X194" i="6"/>
  <c r="V194" i="6"/>
  <c r="BI181" i="6"/>
  <c r="BH181" i="6"/>
  <c r="BG181" i="6"/>
  <c r="BF181" i="6"/>
  <c r="BE181" i="6"/>
  <c r="BD181" i="6"/>
  <c r="BC181" i="6"/>
  <c r="BB181" i="6"/>
  <c r="BA181" i="6"/>
  <c r="AZ181" i="6"/>
  <c r="AY181" i="6"/>
  <c r="AX181" i="6"/>
  <c r="AW181" i="6"/>
  <c r="AV181" i="6"/>
  <c r="AU181" i="6"/>
  <c r="AT181" i="6"/>
  <c r="AS181" i="6"/>
  <c r="AR181" i="6"/>
  <c r="AQ181" i="6"/>
  <c r="AP181" i="6"/>
  <c r="AO181" i="6"/>
  <c r="AN181" i="6"/>
  <c r="AM181" i="6"/>
  <c r="AL181" i="6"/>
  <c r="AK181" i="6"/>
  <c r="AJ181" i="6"/>
  <c r="AI181" i="6"/>
  <c r="AH181" i="6"/>
  <c r="AG181" i="6"/>
  <c r="AF181" i="6"/>
  <c r="AE181" i="6"/>
  <c r="AD181" i="6"/>
  <c r="AB181" i="6"/>
  <c r="AA181" i="6"/>
  <c r="Z181" i="6"/>
  <c r="Y181" i="6"/>
  <c r="X181" i="6"/>
  <c r="V181" i="6"/>
  <c r="BI167" i="6"/>
  <c r="BH167" i="6"/>
  <c r="BG167" i="6"/>
  <c r="BF167" i="6"/>
  <c r="BE167" i="6"/>
  <c r="BD167" i="6"/>
  <c r="BC167" i="6"/>
  <c r="BB167" i="6"/>
  <c r="BA167" i="6"/>
  <c r="AZ167" i="6"/>
  <c r="AY167" i="6"/>
  <c r="AX167" i="6"/>
  <c r="AW167" i="6"/>
  <c r="AV167" i="6"/>
  <c r="AU167" i="6"/>
  <c r="AT167" i="6"/>
  <c r="AS167" i="6"/>
  <c r="AR167" i="6"/>
  <c r="AQ167" i="6"/>
  <c r="AP167" i="6"/>
  <c r="AO167" i="6"/>
  <c r="AN167" i="6"/>
  <c r="AM167" i="6"/>
  <c r="AL167" i="6"/>
  <c r="AK167" i="6"/>
  <c r="AJ167" i="6"/>
  <c r="AI167" i="6"/>
  <c r="AH167" i="6"/>
  <c r="AG167" i="6"/>
  <c r="AF167" i="6"/>
  <c r="AE167" i="6"/>
  <c r="AD167" i="6"/>
  <c r="AB167" i="6"/>
  <c r="AA167" i="6"/>
  <c r="Z167" i="6"/>
  <c r="Y167" i="6"/>
  <c r="X167" i="6"/>
  <c r="V167" i="6"/>
  <c r="BI136" i="6"/>
  <c r="BH136" i="6"/>
  <c r="BG136" i="6"/>
  <c r="BF136" i="6"/>
  <c r="BE136" i="6"/>
  <c r="BD136" i="6"/>
  <c r="BC136" i="6"/>
  <c r="BB136" i="6"/>
  <c r="BA136" i="6"/>
  <c r="AZ136" i="6"/>
  <c r="AY136" i="6"/>
  <c r="AX136" i="6"/>
  <c r="AW136" i="6"/>
  <c r="AV136" i="6"/>
  <c r="AU136" i="6"/>
  <c r="AT136" i="6"/>
  <c r="AS136" i="6"/>
  <c r="AR136" i="6"/>
  <c r="AQ136" i="6"/>
  <c r="AP136" i="6"/>
  <c r="AO136" i="6"/>
  <c r="AN136" i="6"/>
  <c r="AM136" i="6"/>
  <c r="AL136" i="6"/>
  <c r="AK136" i="6"/>
  <c r="AJ136" i="6"/>
  <c r="AI136" i="6"/>
  <c r="AH136" i="6"/>
  <c r="AG136" i="6"/>
  <c r="AF136" i="6"/>
  <c r="AE136" i="6"/>
  <c r="AD136" i="6"/>
  <c r="AB136" i="6"/>
  <c r="AA136" i="6"/>
  <c r="Z136" i="6"/>
  <c r="Y136" i="6"/>
  <c r="X136" i="6"/>
  <c r="BI137" i="6"/>
  <c r="BH137" i="6"/>
  <c r="BG137" i="6"/>
  <c r="BF137" i="6"/>
  <c r="BE137" i="6"/>
  <c r="BD137" i="6"/>
  <c r="BC137" i="6"/>
  <c r="BB137" i="6"/>
  <c r="BA137" i="6"/>
  <c r="AZ137" i="6"/>
  <c r="AY137" i="6"/>
  <c r="AX137" i="6"/>
  <c r="AW137" i="6"/>
  <c r="AV137" i="6"/>
  <c r="AU137" i="6"/>
  <c r="AT137" i="6"/>
  <c r="AS137" i="6"/>
  <c r="AR137" i="6"/>
  <c r="AQ137" i="6"/>
  <c r="AP137" i="6"/>
  <c r="AO137" i="6"/>
  <c r="AN137" i="6"/>
  <c r="AM137" i="6"/>
  <c r="AL137" i="6"/>
  <c r="AK137" i="6"/>
  <c r="AJ137" i="6"/>
  <c r="AI137" i="6"/>
  <c r="AH137" i="6"/>
  <c r="AG137" i="6"/>
  <c r="AF137" i="6"/>
  <c r="AE137" i="6"/>
  <c r="AD137" i="6"/>
  <c r="AB137" i="6"/>
  <c r="AA137" i="6"/>
  <c r="Z137" i="6"/>
  <c r="Y137" i="6"/>
  <c r="X137" i="6"/>
  <c r="V137" i="6"/>
  <c r="BI124" i="6"/>
  <c r="BH124" i="6"/>
  <c r="BG124" i="6"/>
  <c r="BF124" i="6"/>
  <c r="BE124" i="6"/>
  <c r="BD124" i="6"/>
  <c r="BC124" i="6"/>
  <c r="BB124" i="6"/>
  <c r="BA124" i="6"/>
  <c r="AZ124" i="6"/>
  <c r="AY124" i="6"/>
  <c r="AX124" i="6"/>
  <c r="AW124" i="6"/>
  <c r="AV124" i="6"/>
  <c r="AU124" i="6"/>
  <c r="AT124" i="6"/>
  <c r="AS124" i="6"/>
  <c r="AR124" i="6"/>
  <c r="AQ124" i="6"/>
  <c r="AP124" i="6"/>
  <c r="AO124" i="6"/>
  <c r="AN124" i="6"/>
  <c r="AM124" i="6"/>
  <c r="AL124" i="6"/>
  <c r="AK124" i="6"/>
  <c r="AJ124" i="6"/>
  <c r="AI124" i="6"/>
  <c r="AH124" i="6"/>
  <c r="AG124" i="6"/>
  <c r="AF124" i="6"/>
  <c r="AE124" i="6"/>
  <c r="AD124" i="6"/>
  <c r="AB124" i="6"/>
  <c r="AA124" i="6"/>
  <c r="Z124" i="6"/>
  <c r="Y124" i="6"/>
  <c r="X124" i="6"/>
  <c r="V124" i="6"/>
  <c r="BI109" i="6"/>
  <c r="BH109" i="6"/>
  <c r="BG109" i="6"/>
  <c r="BF109" i="6"/>
  <c r="BE109" i="6"/>
  <c r="BD109" i="6"/>
  <c r="BC109" i="6"/>
  <c r="BB109" i="6"/>
  <c r="BA109" i="6"/>
  <c r="AZ109" i="6"/>
  <c r="AY109" i="6"/>
  <c r="AX109" i="6"/>
  <c r="AW109" i="6"/>
  <c r="AV109" i="6"/>
  <c r="AU109" i="6"/>
  <c r="AT109" i="6"/>
  <c r="AS109" i="6"/>
  <c r="AR109" i="6"/>
  <c r="AQ109" i="6"/>
  <c r="AP109" i="6"/>
  <c r="AO109" i="6"/>
  <c r="AN109" i="6"/>
  <c r="AM109" i="6"/>
  <c r="AL109" i="6"/>
  <c r="AK109" i="6"/>
  <c r="AJ109" i="6"/>
  <c r="AI109" i="6"/>
  <c r="AH109" i="6"/>
  <c r="AG109" i="6"/>
  <c r="AF109" i="6"/>
  <c r="AE109" i="6"/>
  <c r="AD109" i="6"/>
  <c r="AB109" i="6"/>
  <c r="AA109" i="6"/>
  <c r="Z109" i="6"/>
  <c r="Y109" i="6"/>
  <c r="X109" i="6"/>
  <c r="V109" i="6"/>
  <c r="BI81" i="6"/>
  <c r="BH81" i="6"/>
  <c r="BG81" i="6"/>
  <c r="BF81" i="6"/>
  <c r="BE81" i="6"/>
  <c r="BD81" i="6"/>
  <c r="BC81" i="6"/>
  <c r="BB81" i="6"/>
  <c r="BA81" i="6"/>
  <c r="AZ81" i="6"/>
  <c r="AY81" i="6"/>
  <c r="AX81" i="6"/>
  <c r="AW81" i="6"/>
  <c r="AV81" i="6"/>
  <c r="AU81" i="6"/>
  <c r="AT81" i="6"/>
  <c r="AS81" i="6"/>
  <c r="AR81" i="6"/>
  <c r="AQ81" i="6"/>
  <c r="AP81" i="6"/>
  <c r="AO81" i="6"/>
  <c r="AN81" i="6"/>
  <c r="AM81" i="6"/>
  <c r="AL81" i="6"/>
  <c r="AK81" i="6"/>
  <c r="AJ81" i="6"/>
  <c r="AI81" i="6"/>
  <c r="AH81" i="6"/>
  <c r="AG81" i="6"/>
  <c r="AF81" i="6"/>
  <c r="AB81" i="6"/>
  <c r="AA81" i="6"/>
  <c r="Z81" i="6"/>
  <c r="Y81" i="6"/>
  <c r="X81" i="6"/>
  <c r="BI193" i="6"/>
  <c r="BH193" i="6"/>
  <c r="BG193" i="6"/>
  <c r="BF193" i="6"/>
  <c r="BE193" i="6"/>
  <c r="BD193" i="6"/>
  <c r="BC193" i="6"/>
  <c r="BB193" i="6"/>
  <c r="BA193" i="6"/>
  <c r="AZ193" i="6"/>
  <c r="AY193" i="6"/>
  <c r="AX193" i="6"/>
  <c r="AW193" i="6"/>
  <c r="AV193" i="6"/>
  <c r="AU193" i="6"/>
  <c r="AT193" i="6"/>
  <c r="AS193" i="6"/>
  <c r="AR193" i="6"/>
  <c r="AQ193" i="6"/>
  <c r="AP193" i="6"/>
  <c r="AO193" i="6"/>
  <c r="AN193" i="6"/>
  <c r="AM193" i="6"/>
  <c r="AL193" i="6"/>
  <c r="AK193" i="6"/>
  <c r="AJ193" i="6"/>
  <c r="AI193" i="6"/>
  <c r="AH193" i="6"/>
  <c r="AG193" i="6"/>
  <c r="AF193" i="6"/>
  <c r="AE193" i="6"/>
  <c r="AD193" i="6"/>
  <c r="AB193" i="6"/>
  <c r="AA193" i="6"/>
  <c r="Z193" i="6"/>
  <c r="Y193" i="6"/>
  <c r="X193" i="6"/>
  <c r="BI179" i="6"/>
  <c r="BH179" i="6"/>
  <c r="BG179" i="6"/>
  <c r="BF179" i="6"/>
  <c r="BE179" i="6"/>
  <c r="BD179" i="6"/>
  <c r="BC179" i="6"/>
  <c r="BB179" i="6"/>
  <c r="BA179" i="6"/>
  <c r="AZ179" i="6"/>
  <c r="AY179" i="6"/>
  <c r="AX179" i="6"/>
  <c r="AW179" i="6"/>
  <c r="AV179" i="6"/>
  <c r="AU179" i="6"/>
  <c r="AT179" i="6"/>
  <c r="AS179" i="6"/>
  <c r="AR179" i="6"/>
  <c r="AQ179" i="6"/>
  <c r="AP179" i="6"/>
  <c r="AO179" i="6"/>
  <c r="AN179" i="6"/>
  <c r="AM179" i="6"/>
  <c r="AL179" i="6"/>
  <c r="AK179" i="6"/>
  <c r="AJ179" i="6"/>
  <c r="AI179" i="6"/>
  <c r="AH179" i="6"/>
  <c r="AG179" i="6"/>
  <c r="AF179" i="6"/>
  <c r="AE179" i="6"/>
  <c r="AD179" i="6"/>
  <c r="AB179" i="6"/>
  <c r="AA179" i="6"/>
  <c r="Z179" i="6"/>
  <c r="Y179" i="6"/>
  <c r="X179" i="6"/>
  <c r="BI166" i="6"/>
  <c r="BH166" i="6"/>
  <c r="BG166" i="6"/>
  <c r="BF166" i="6"/>
  <c r="BE166" i="6"/>
  <c r="BD166" i="6"/>
  <c r="BC166" i="6"/>
  <c r="BB166" i="6"/>
  <c r="BA166" i="6"/>
  <c r="AZ166" i="6"/>
  <c r="AY166" i="6"/>
  <c r="AX166" i="6"/>
  <c r="AW166" i="6"/>
  <c r="AV166" i="6"/>
  <c r="AU166" i="6"/>
  <c r="AT166" i="6"/>
  <c r="AS166" i="6"/>
  <c r="AR166" i="6"/>
  <c r="AQ166" i="6"/>
  <c r="AP166" i="6"/>
  <c r="AO166" i="6"/>
  <c r="AN166" i="6"/>
  <c r="AM166" i="6"/>
  <c r="AL166" i="6"/>
  <c r="AK166" i="6"/>
  <c r="AJ166" i="6"/>
  <c r="AI166" i="6"/>
  <c r="AH166" i="6"/>
  <c r="AG166" i="6"/>
  <c r="AF166" i="6"/>
  <c r="AE166" i="6"/>
  <c r="AD166" i="6"/>
  <c r="AC166" i="6"/>
  <c r="AB166" i="6"/>
  <c r="AA166" i="6"/>
  <c r="Z166" i="6"/>
  <c r="Y166" i="6"/>
  <c r="X166" i="6"/>
  <c r="W166" i="6"/>
  <c r="V166" i="6"/>
  <c r="BI165" i="6"/>
  <c r="BH165" i="6"/>
  <c r="BG165" i="6"/>
  <c r="BF165" i="6"/>
  <c r="BE165" i="6"/>
  <c r="BD165" i="6"/>
  <c r="BC165" i="6"/>
  <c r="BB165" i="6"/>
  <c r="BA165" i="6"/>
  <c r="AZ165" i="6"/>
  <c r="AY165" i="6"/>
  <c r="AX165" i="6"/>
  <c r="AW165" i="6"/>
  <c r="AV165" i="6"/>
  <c r="AU165" i="6"/>
  <c r="AT165" i="6"/>
  <c r="AS165" i="6"/>
  <c r="AR165" i="6"/>
  <c r="AQ165" i="6"/>
  <c r="AP165" i="6"/>
  <c r="AO165" i="6"/>
  <c r="AN165" i="6"/>
  <c r="AM165" i="6"/>
  <c r="AL165" i="6"/>
  <c r="AK165" i="6"/>
  <c r="AJ165" i="6"/>
  <c r="AI165" i="6"/>
  <c r="AH165" i="6"/>
  <c r="AG165" i="6"/>
  <c r="AF165" i="6"/>
  <c r="AE165" i="6"/>
  <c r="AD165" i="6"/>
  <c r="AB165" i="6"/>
  <c r="AA165" i="6"/>
  <c r="Z165" i="6"/>
  <c r="Y165" i="6"/>
  <c r="X165" i="6"/>
  <c r="V165" i="6"/>
  <c r="BI123" i="6"/>
  <c r="BH123" i="6"/>
  <c r="BG123" i="6"/>
  <c r="BF123" i="6"/>
  <c r="BE123" i="6"/>
  <c r="BD123" i="6"/>
  <c r="BC123" i="6"/>
  <c r="BB123" i="6"/>
  <c r="BA123" i="6"/>
  <c r="AZ123" i="6"/>
  <c r="AY123" i="6"/>
  <c r="AX123" i="6"/>
  <c r="AW123" i="6"/>
  <c r="AV123" i="6"/>
  <c r="AU123" i="6"/>
  <c r="AT123" i="6"/>
  <c r="AS123" i="6"/>
  <c r="AR123" i="6"/>
  <c r="AQ123" i="6"/>
  <c r="AP123" i="6"/>
  <c r="AO123" i="6"/>
  <c r="AN123" i="6"/>
  <c r="AM123" i="6"/>
  <c r="AL123" i="6"/>
  <c r="AK123" i="6"/>
  <c r="AJ123" i="6"/>
  <c r="AI123" i="6"/>
  <c r="AH123" i="6"/>
  <c r="AG123" i="6"/>
  <c r="AF123" i="6"/>
  <c r="AB123" i="6"/>
  <c r="AA123" i="6"/>
  <c r="Z123" i="6"/>
  <c r="Y123" i="6"/>
  <c r="X123" i="6"/>
  <c r="BI122" i="6"/>
  <c r="BH122" i="6"/>
  <c r="BG122" i="6"/>
  <c r="BF122" i="6"/>
  <c r="BE122" i="6"/>
  <c r="BD122" i="6"/>
  <c r="BC122" i="6"/>
  <c r="BB122" i="6"/>
  <c r="BA122" i="6"/>
  <c r="AZ122" i="6"/>
  <c r="AY122" i="6"/>
  <c r="AX122" i="6"/>
  <c r="AW122" i="6"/>
  <c r="AV122" i="6"/>
  <c r="AU122" i="6"/>
  <c r="AT122" i="6"/>
  <c r="AS122" i="6"/>
  <c r="AR122" i="6"/>
  <c r="AQ122" i="6"/>
  <c r="AP122" i="6"/>
  <c r="AO122" i="6"/>
  <c r="AN122" i="6"/>
  <c r="AM122" i="6"/>
  <c r="AL122" i="6"/>
  <c r="AK122" i="6"/>
  <c r="AJ122" i="6"/>
  <c r="AI122" i="6"/>
  <c r="AH122" i="6"/>
  <c r="AG122" i="6"/>
  <c r="AF122" i="6"/>
  <c r="AE122" i="6"/>
  <c r="AD122" i="6"/>
  <c r="AC122" i="6"/>
  <c r="AB122" i="6"/>
  <c r="AA122" i="6"/>
  <c r="Z122" i="6"/>
  <c r="Y122" i="6"/>
  <c r="X122" i="6"/>
  <c r="W122" i="6"/>
  <c r="V122" i="6"/>
  <c r="BI95" i="6"/>
  <c r="BH95" i="6"/>
  <c r="BG95" i="6"/>
  <c r="BF95" i="6"/>
  <c r="BE95" i="6"/>
  <c r="BD95" i="6"/>
  <c r="BC95" i="6"/>
  <c r="BB95" i="6"/>
  <c r="BA95" i="6"/>
  <c r="AZ95" i="6"/>
  <c r="AY95" i="6"/>
  <c r="AX95" i="6"/>
  <c r="AW95" i="6"/>
  <c r="AV95" i="6"/>
  <c r="AU95" i="6"/>
  <c r="AT95" i="6"/>
  <c r="AS95" i="6"/>
  <c r="AR95" i="6"/>
  <c r="AQ95" i="6"/>
  <c r="AP95" i="6"/>
  <c r="AO95" i="6"/>
  <c r="AN95" i="6"/>
  <c r="AM95" i="6"/>
  <c r="AL95" i="6"/>
  <c r="AK95" i="6"/>
  <c r="AJ95" i="6"/>
  <c r="AI95" i="6"/>
  <c r="AH95" i="6"/>
  <c r="AG95" i="6"/>
  <c r="AF95" i="6"/>
  <c r="AE95" i="6"/>
  <c r="AD95" i="6"/>
  <c r="AB95" i="6"/>
  <c r="AA95" i="6"/>
  <c r="Z95" i="6"/>
  <c r="Y95" i="6"/>
  <c r="X95" i="6"/>
  <c r="BI108" i="6"/>
  <c r="BH108" i="6"/>
  <c r="BG108" i="6"/>
  <c r="BF108" i="6"/>
  <c r="BE108" i="6"/>
  <c r="BD108" i="6"/>
  <c r="BC108" i="6"/>
  <c r="BB108" i="6"/>
  <c r="BA108" i="6"/>
  <c r="AZ108" i="6"/>
  <c r="AY108" i="6"/>
  <c r="AX108" i="6"/>
  <c r="AW108" i="6"/>
  <c r="AV108" i="6"/>
  <c r="AU108" i="6"/>
  <c r="AT108" i="6"/>
  <c r="AS108" i="6"/>
  <c r="AR108" i="6"/>
  <c r="AQ108" i="6"/>
  <c r="AP108" i="6"/>
  <c r="AO108" i="6"/>
  <c r="AN108" i="6"/>
  <c r="AM108" i="6"/>
  <c r="AL108" i="6"/>
  <c r="AK108" i="6"/>
  <c r="AJ108" i="6"/>
  <c r="AI108" i="6"/>
  <c r="AH108" i="6"/>
  <c r="AG108" i="6"/>
  <c r="AF108" i="6"/>
  <c r="AE108" i="6"/>
  <c r="AD108" i="6"/>
  <c r="AC108" i="6"/>
  <c r="AB108" i="6"/>
  <c r="AA108" i="6"/>
  <c r="Z108" i="6"/>
  <c r="Y108" i="6"/>
  <c r="X108" i="6"/>
  <c r="W108" i="6"/>
  <c r="V108" i="6"/>
  <c r="BI107" i="6"/>
  <c r="BH107" i="6"/>
  <c r="BG107" i="6"/>
  <c r="BF107" i="6"/>
  <c r="BE107" i="6"/>
  <c r="BD107" i="6"/>
  <c r="BC107" i="6"/>
  <c r="BB107" i="6"/>
  <c r="BA107" i="6"/>
  <c r="AZ107" i="6"/>
  <c r="AY107" i="6"/>
  <c r="AX107" i="6"/>
  <c r="AW107" i="6"/>
  <c r="AV107" i="6"/>
  <c r="AU107" i="6"/>
  <c r="AT107" i="6"/>
  <c r="AS107" i="6"/>
  <c r="AR107" i="6"/>
  <c r="AQ107" i="6"/>
  <c r="AP107" i="6"/>
  <c r="AO107" i="6"/>
  <c r="AN107" i="6"/>
  <c r="AM107" i="6"/>
  <c r="AL107" i="6"/>
  <c r="AI107" i="6"/>
  <c r="AH107" i="6"/>
  <c r="AG107" i="6"/>
  <c r="AF107" i="6"/>
  <c r="AE107" i="6"/>
  <c r="AD107" i="6"/>
  <c r="AB107" i="6"/>
  <c r="AA107" i="6"/>
  <c r="Z107" i="6"/>
  <c r="Y107" i="6"/>
  <c r="X107" i="6"/>
  <c r="V107" i="6"/>
  <c r="BI192" i="6"/>
  <c r="BH192" i="6"/>
  <c r="BG192" i="6"/>
  <c r="BF192" i="6"/>
  <c r="BE192" i="6"/>
  <c r="BD192" i="6"/>
  <c r="BC192" i="6"/>
  <c r="BB192" i="6"/>
  <c r="BA192" i="6"/>
  <c r="AZ192" i="6"/>
  <c r="AY192" i="6"/>
  <c r="AX192" i="6"/>
  <c r="AW192" i="6"/>
  <c r="AV192" i="6"/>
  <c r="AU192" i="6"/>
  <c r="AT192" i="6"/>
  <c r="AS192" i="6"/>
  <c r="AR192" i="6"/>
  <c r="AQ192" i="6"/>
  <c r="AP192" i="6"/>
  <c r="AO192" i="6"/>
  <c r="AN192" i="6"/>
  <c r="AM192" i="6"/>
  <c r="AL192" i="6"/>
  <c r="AK192" i="6"/>
  <c r="AJ192" i="6"/>
  <c r="AI192" i="6"/>
  <c r="AH192" i="6"/>
  <c r="AG192" i="6"/>
  <c r="AF192" i="6"/>
  <c r="AE192" i="6"/>
  <c r="AD192" i="6"/>
  <c r="AB192" i="6"/>
  <c r="AA192" i="6"/>
  <c r="Z192" i="6"/>
  <c r="Y192" i="6"/>
  <c r="X192" i="6"/>
  <c r="V192" i="6"/>
  <c r="BI180" i="6"/>
  <c r="BH180" i="6"/>
  <c r="BG180" i="6"/>
  <c r="BF180" i="6"/>
  <c r="BE180" i="6"/>
  <c r="BD180" i="6"/>
  <c r="BC180" i="6"/>
  <c r="BB180" i="6"/>
  <c r="BA180" i="6"/>
  <c r="AZ180" i="6"/>
  <c r="AY180" i="6"/>
  <c r="AX180" i="6"/>
  <c r="AW180" i="6"/>
  <c r="AV180" i="6"/>
  <c r="AU180" i="6"/>
  <c r="AT180" i="6"/>
  <c r="AS180" i="6"/>
  <c r="AR180" i="6"/>
  <c r="AQ180" i="6"/>
  <c r="AP180" i="6"/>
  <c r="AO180" i="6"/>
  <c r="AN180" i="6"/>
  <c r="AM180" i="6"/>
  <c r="AL180" i="6"/>
  <c r="AK180" i="6"/>
  <c r="AJ180" i="6"/>
  <c r="AI180" i="6"/>
  <c r="AH180" i="6"/>
  <c r="AG180" i="6"/>
  <c r="AF180" i="6"/>
  <c r="AE180" i="6"/>
  <c r="AD180" i="6"/>
  <c r="AB180" i="6"/>
  <c r="AA180" i="6"/>
  <c r="Z180" i="6"/>
  <c r="Y180" i="6"/>
  <c r="X180" i="6"/>
  <c r="V180" i="6"/>
  <c r="BI135" i="6"/>
  <c r="BH135" i="6"/>
  <c r="BG135" i="6"/>
  <c r="BF135" i="6"/>
  <c r="BE135" i="6"/>
  <c r="BD135" i="6"/>
  <c r="BC135" i="6"/>
  <c r="BB135" i="6"/>
  <c r="BA135" i="6"/>
  <c r="AZ135" i="6"/>
  <c r="AY135" i="6"/>
  <c r="AX135" i="6"/>
  <c r="AW135" i="6"/>
  <c r="AV135" i="6"/>
  <c r="AU135" i="6"/>
  <c r="AT135" i="6"/>
  <c r="AS135" i="6"/>
  <c r="AR135" i="6"/>
  <c r="AQ135" i="6"/>
  <c r="AP135" i="6"/>
  <c r="AO135" i="6"/>
  <c r="AN135" i="6"/>
  <c r="AM135" i="6"/>
  <c r="AL135" i="6"/>
  <c r="AI135" i="6"/>
  <c r="AH135" i="6"/>
  <c r="AG135" i="6"/>
  <c r="AF135" i="6"/>
  <c r="AE135" i="6"/>
  <c r="AD135" i="6"/>
  <c r="AB135" i="6"/>
  <c r="AA135" i="6"/>
  <c r="Z135" i="6"/>
  <c r="Y135" i="6"/>
  <c r="X135" i="6"/>
  <c r="V135" i="6"/>
  <c r="BI94" i="6"/>
  <c r="BH94" i="6"/>
  <c r="BG94" i="6"/>
  <c r="BF94" i="6"/>
  <c r="BE94" i="6"/>
  <c r="BD94" i="6"/>
  <c r="BC94" i="6"/>
  <c r="BB94" i="6"/>
  <c r="BA94" i="6"/>
  <c r="AZ94" i="6"/>
  <c r="AY94" i="6"/>
  <c r="AX94" i="6"/>
  <c r="AW94" i="6"/>
  <c r="AV94" i="6"/>
  <c r="AU94" i="6"/>
  <c r="AT94" i="6"/>
  <c r="AS94" i="6"/>
  <c r="AR94" i="6"/>
  <c r="AQ94" i="6"/>
  <c r="AP94" i="6"/>
  <c r="AO94" i="6"/>
  <c r="AN94" i="6"/>
  <c r="AM94" i="6"/>
  <c r="AL94" i="6"/>
  <c r="AK94" i="6"/>
  <c r="AJ94" i="6"/>
  <c r="AI94" i="6"/>
  <c r="AH94" i="6"/>
  <c r="AG94" i="6"/>
  <c r="AF94" i="6"/>
  <c r="AE94" i="6"/>
  <c r="AD94" i="6"/>
  <c r="AB94" i="6"/>
  <c r="AA94" i="6"/>
  <c r="Z94" i="6"/>
  <c r="Y94" i="6"/>
  <c r="X94" i="6"/>
  <c r="V94" i="6"/>
  <c r="BI80" i="6"/>
  <c r="BH80" i="6"/>
  <c r="BG80" i="6"/>
  <c r="BF80" i="6"/>
  <c r="BE80" i="6"/>
  <c r="BD80" i="6"/>
  <c r="BC80" i="6"/>
  <c r="BB80" i="6"/>
  <c r="BA80" i="6"/>
  <c r="AZ80" i="6"/>
  <c r="AY80" i="6"/>
  <c r="AX80" i="6"/>
  <c r="AW80" i="6"/>
  <c r="AV80" i="6"/>
  <c r="AU80" i="6"/>
  <c r="AT80" i="6"/>
  <c r="AS80" i="6"/>
  <c r="AR80" i="6"/>
  <c r="AQ80" i="6"/>
  <c r="AP80" i="6"/>
  <c r="AO80" i="6"/>
  <c r="AN80" i="6"/>
  <c r="AM80" i="6"/>
  <c r="AL80" i="6"/>
  <c r="AK80" i="6"/>
  <c r="AJ80" i="6"/>
  <c r="AI80" i="6"/>
  <c r="AH80" i="6"/>
  <c r="AG80" i="6"/>
  <c r="AF80" i="6"/>
  <c r="AE80" i="6"/>
  <c r="AD80" i="6"/>
  <c r="AC80" i="6"/>
  <c r="AB80" i="6"/>
  <c r="AA80" i="6"/>
  <c r="Z80" i="6"/>
  <c r="Y80" i="6"/>
  <c r="X80" i="6"/>
  <c r="W80" i="6"/>
  <c r="V80" i="6"/>
  <c r="BI52" i="6"/>
  <c r="BH52" i="6"/>
  <c r="BG52" i="6"/>
  <c r="BF52" i="6"/>
  <c r="BE52" i="6"/>
  <c r="BD52" i="6"/>
  <c r="BC52" i="6"/>
  <c r="BB52" i="6"/>
  <c r="BA52" i="6"/>
  <c r="AZ52" i="6"/>
  <c r="AY52" i="6"/>
  <c r="AX52" i="6"/>
  <c r="AW52" i="6"/>
  <c r="AV52" i="6"/>
  <c r="AU52" i="6"/>
  <c r="AT52" i="6"/>
  <c r="AS52" i="6"/>
  <c r="AR52" i="6"/>
  <c r="AQ52" i="6"/>
  <c r="AP52" i="6"/>
  <c r="AO52" i="6"/>
  <c r="AN52" i="6"/>
  <c r="AM52" i="6"/>
  <c r="AL52" i="6"/>
  <c r="AK52" i="6"/>
  <c r="AJ52" i="6"/>
  <c r="AI52" i="6"/>
  <c r="AH52" i="6"/>
  <c r="AG52" i="6"/>
  <c r="AF52" i="6"/>
  <c r="AE52" i="6"/>
  <c r="AD52" i="6"/>
  <c r="AB52" i="6"/>
  <c r="AA52" i="6"/>
  <c r="Z52" i="6"/>
  <c r="Y52" i="6"/>
  <c r="X52" i="6"/>
  <c r="V52" i="6"/>
  <c r="BI96" i="2" l="1"/>
  <c r="BH96" i="2"/>
  <c r="BG96" i="2"/>
  <c r="BF96" i="2"/>
  <c r="BE96" i="2"/>
  <c r="BD96" i="2"/>
  <c r="BC96" i="2"/>
  <c r="BB96" i="2"/>
  <c r="BA96" i="2"/>
  <c r="AZ96" i="2"/>
  <c r="AY96" i="2"/>
  <c r="AX96" i="2"/>
  <c r="AW96" i="2"/>
  <c r="AV96" i="2"/>
  <c r="AU96" i="2"/>
  <c r="AT96" i="2"/>
  <c r="AS96" i="2"/>
  <c r="AR96" i="2"/>
  <c r="AQ96" i="2"/>
  <c r="AP96" i="2"/>
  <c r="AO96" i="2"/>
  <c r="AN96" i="2"/>
  <c r="AM96" i="2"/>
  <c r="AL96" i="2"/>
  <c r="AK96" i="2"/>
  <c r="AI96" i="2"/>
  <c r="AH96" i="2"/>
  <c r="AG96" i="2"/>
  <c r="AF96" i="2"/>
  <c r="AE96" i="2"/>
  <c r="AD96" i="2"/>
  <c r="AB96" i="2"/>
  <c r="AA96" i="2"/>
  <c r="Z96" i="2"/>
  <c r="Y96" i="2"/>
  <c r="X96" i="2"/>
  <c r="V96" i="2"/>
  <c r="BI95" i="2"/>
  <c r="BH95" i="2"/>
  <c r="BG95" i="2"/>
  <c r="BF95" i="2"/>
  <c r="BE95" i="2"/>
  <c r="BD95" i="2"/>
  <c r="BC95" i="2"/>
  <c r="BB95" i="2"/>
  <c r="BA95" i="2"/>
  <c r="AZ95" i="2"/>
  <c r="AY95" i="2"/>
  <c r="AX95" i="2"/>
  <c r="AW95" i="2"/>
  <c r="AV95" i="2"/>
  <c r="AU95" i="2"/>
  <c r="AT95" i="2"/>
  <c r="AS95" i="2"/>
  <c r="AR95" i="2"/>
  <c r="AQ95" i="2"/>
  <c r="AP95" i="2"/>
  <c r="AO95" i="2"/>
  <c r="AN95" i="2"/>
  <c r="AM95" i="2"/>
  <c r="AL95" i="2"/>
  <c r="AK95" i="2"/>
  <c r="AJ95" i="2"/>
  <c r="AI95" i="2"/>
  <c r="AH95" i="2"/>
  <c r="AG95" i="2"/>
  <c r="AF95" i="2"/>
  <c r="AE95" i="2"/>
  <c r="AD95" i="2"/>
  <c r="AC95" i="2"/>
  <c r="AB95" i="2"/>
  <c r="AA95" i="2"/>
  <c r="Z95" i="2"/>
  <c r="Y95" i="2"/>
  <c r="X95" i="2"/>
  <c r="W95" i="2"/>
  <c r="V95" i="2"/>
  <c r="BI94" i="2"/>
  <c r="BH94" i="2"/>
  <c r="BG94" i="2"/>
  <c r="BF94" i="2"/>
  <c r="BE94" i="2"/>
  <c r="BD94" i="2"/>
  <c r="BC94" i="2"/>
  <c r="BB94" i="2"/>
  <c r="BA94" i="2"/>
  <c r="AZ94" i="2"/>
  <c r="AY94" i="2"/>
  <c r="AX94" i="2"/>
  <c r="AW94" i="2"/>
  <c r="AV94" i="2"/>
  <c r="AU94" i="2"/>
  <c r="AT94" i="2"/>
  <c r="AS94" i="2"/>
  <c r="AR94" i="2"/>
  <c r="AQ94" i="2"/>
  <c r="AP94" i="2"/>
  <c r="AO94" i="2"/>
  <c r="AN94" i="2"/>
  <c r="AM94" i="2"/>
  <c r="AL94" i="2"/>
  <c r="AK94" i="2"/>
  <c r="AJ94" i="2"/>
  <c r="AI94" i="2"/>
  <c r="AH94" i="2"/>
  <c r="AG94" i="2"/>
  <c r="AF94" i="2"/>
  <c r="AE94" i="2"/>
  <c r="AD94" i="2"/>
  <c r="AB94" i="2"/>
  <c r="AA94" i="2"/>
  <c r="Z94" i="2"/>
  <c r="Y94" i="2"/>
  <c r="X94" i="2"/>
  <c r="V94" i="2"/>
  <c r="BI54" i="12" l="1"/>
  <c r="BH54" i="12"/>
  <c r="BG54" i="12"/>
  <c r="BF54" i="12"/>
  <c r="BE54" i="12"/>
  <c r="BD54" i="12"/>
  <c r="BC54" i="12"/>
  <c r="BB54" i="12"/>
  <c r="BA54" i="12"/>
  <c r="AZ54" i="12"/>
  <c r="AY54" i="12"/>
  <c r="AX54" i="12"/>
  <c r="AW54" i="12"/>
  <c r="AV54" i="12"/>
  <c r="AU54" i="12"/>
  <c r="AT54" i="12"/>
  <c r="AS54" i="12"/>
  <c r="AR54" i="12"/>
  <c r="AQ54" i="12"/>
  <c r="AP54" i="12"/>
  <c r="AO54" i="12"/>
  <c r="AN54" i="12"/>
  <c r="AM54" i="12"/>
  <c r="AL54" i="12"/>
  <c r="AK54" i="12"/>
  <c r="AJ54" i="12"/>
  <c r="AI54" i="12"/>
  <c r="AH54" i="12"/>
  <c r="AG54" i="12"/>
  <c r="AF54" i="12"/>
  <c r="AE54" i="12"/>
  <c r="AD54" i="12"/>
  <c r="AB54" i="12"/>
  <c r="AA54" i="12"/>
  <c r="Z54" i="12"/>
  <c r="Y54" i="12"/>
  <c r="X54" i="12"/>
  <c r="BI53" i="12"/>
  <c r="BH53" i="12"/>
  <c r="BG53" i="12"/>
  <c r="BF53" i="12"/>
  <c r="BE53" i="12"/>
  <c r="BD53" i="12"/>
  <c r="BC53" i="12"/>
  <c r="BB53" i="12"/>
  <c r="BA53" i="12"/>
  <c r="AZ53" i="12"/>
  <c r="AY53" i="12"/>
  <c r="AX53" i="12"/>
  <c r="AW53" i="12"/>
  <c r="AV53" i="12"/>
  <c r="AU53" i="12"/>
  <c r="AT53" i="12"/>
  <c r="AS53" i="12"/>
  <c r="AR53" i="12"/>
  <c r="AQ53" i="12"/>
  <c r="AP53" i="12"/>
  <c r="AO53" i="12"/>
  <c r="AN53" i="12"/>
  <c r="AM53" i="12"/>
  <c r="AL53" i="12"/>
  <c r="AK53" i="12"/>
  <c r="AJ53" i="12"/>
  <c r="AI53" i="12"/>
  <c r="AH53" i="12"/>
  <c r="AE53" i="12"/>
  <c r="AD53" i="12"/>
  <c r="AB53" i="12"/>
  <c r="AA53" i="12"/>
  <c r="Z53" i="12"/>
  <c r="Y53" i="12"/>
  <c r="X53" i="12"/>
  <c r="BI71" i="12"/>
  <c r="BH71" i="12"/>
  <c r="BG71" i="12"/>
  <c r="BF71" i="12"/>
  <c r="BE71" i="12"/>
  <c r="BD71" i="12"/>
  <c r="BC71" i="12"/>
  <c r="BB71" i="12"/>
  <c r="BA71" i="12"/>
  <c r="AZ71" i="12"/>
  <c r="AY71" i="12"/>
  <c r="AX71" i="12"/>
  <c r="AW71" i="12"/>
  <c r="AV71" i="12"/>
  <c r="AU71" i="12"/>
  <c r="AT71" i="12"/>
  <c r="AS71" i="12"/>
  <c r="AR71" i="12"/>
  <c r="AQ71" i="12"/>
  <c r="AP71" i="12"/>
  <c r="AO71" i="12"/>
  <c r="AN71" i="12"/>
  <c r="AM71" i="12"/>
  <c r="AL71" i="12"/>
  <c r="AI71" i="12"/>
  <c r="AH71" i="12"/>
  <c r="AF71" i="12"/>
  <c r="AE71" i="12"/>
  <c r="AD71" i="12"/>
  <c r="AB71" i="12"/>
  <c r="AA71" i="12"/>
  <c r="Z71" i="12"/>
  <c r="Y71" i="12"/>
  <c r="X71" i="12"/>
  <c r="W71" i="12"/>
  <c r="BI70" i="12"/>
  <c r="BH70" i="12"/>
  <c r="BG70" i="12"/>
  <c r="BF70" i="12"/>
  <c r="BE70" i="12"/>
  <c r="BD70" i="12"/>
  <c r="BC70" i="12"/>
  <c r="BB70" i="12"/>
  <c r="BA70" i="12"/>
  <c r="AZ70" i="12"/>
  <c r="AY70" i="12"/>
  <c r="AX70" i="12"/>
  <c r="AW70" i="12"/>
  <c r="AV70" i="12"/>
  <c r="AU70" i="12"/>
  <c r="AT70" i="12"/>
  <c r="AS70" i="12"/>
  <c r="AR70" i="12"/>
  <c r="AQ70" i="12"/>
  <c r="AP70" i="12"/>
  <c r="AO70" i="12"/>
  <c r="AN70" i="12"/>
  <c r="AM70" i="12"/>
  <c r="AL70" i="12"/>
  <c r="AK70" i="12"/>
  <c r="AJ70" i="12"/>
  <c r="AI70" i="12"/>
  <c r="AH70" i="12"/>
  <c r="AG70" i="12"/>
  <c r="AF70" i="12"/>
  <c r="AE70" i="12"/>
  <c r="AD70" i="12"/>
  <c r="AC70" i="12"/>
  <c r="AB70" i="12"/>
  <c r="AA70" i="12"/>
  <c r="Z70" i="12"/>
  <c r="Y70" i="12"/>
  <c r="X70" i="12"/>
  <c r="W70" i="12"/>
  <c r="V70" i="12"/>
  <c r="BI69" i="12"/>
  <c r="BH69" i="12"/>
  <c r="BG69" i="12"/>
  <c r="BF69" i="12"/>
  <c r="BE69" i="12"/>
  <c r="BD69" i="12"/>
  <c r="BC69" i="12"/>
  <c r="BB69" i="12"/>
  <c r="BA69" i="12"/>
  <c r="AZ69" i="12"/>
  <c r="AY69" i="12"/>
  <c r="AX69" i="12"/>
  <c r="AW69" i="12"/>
  <c r="AV69" i="12"/>
  <c r="AU69" i="12"/>
  <c r="AT69" i="12"/>
  <c r="AS69" i="12"/>
  <c r="AR69" i="12"/>
  <c r="AQ69" i="12"/>
  <c r="AP69" i="12"/>
  <c r="AO69" i="12"/>
  <c r="AN69" i="12"/>
  <c r="AM69" i="12"/>
  <c r="AL69" i="12"/>
  <c r="AK69" i="12"/>
  <c r="AJ69" i="12"/>
  <c r="AI69" i="12"/>
  <c r="AH69" i="12"/>
  <c r="AG69" i="12"/>
  <c r="AF69" i="12"/>
  <c r="AE69" i="12"/>
  <c r="AD69" i="12"/>
  <c r="AB69" i="12"/>
  <c r="AA69" i="12"/>
  <c r="Z69" i="12"/>
  <c r="Y69" i="12"/>
  <c r="X69" i="12"/>
  <c r="BI68" i="12"/>
  <c r="BH68" i="12"/>
  <c r="BG68" i="12"/>
  <c r="BF68" i="12"/>
  <c r="BE68" i="12"/>
  <c r="BD68" i="12"/>
  <c r="BC68" i="12"/>
  <c r="BB68" i="12"/>
  <c r="BA68" i="12"/>
  <c r="AZ68" i="12"/>
  <c r="AY68" i="12"/>
  <c r="AX68" i="12"/>
  <c r="AW68" i="12"/>
  <c r="AV68" i="12"/>
  <c r="AU68" i="12"/>
  <c r="AT68" i="12"/>
  <c r="AS68" i="12"/>
  <c r="AR68" i="12"/>
  <c r="AQ68" i="12"/>
  <c r="AP68" i="12"/>
  <c r="AO68" i="12"/>
  <c r="AN68" i="12"/>
  <c r="AM68" i="12"/>
  <c r="AL68" i="12"/>
  <c r="AK68" i="12"/>
  <c r="AJ68" i="12"/>
  <c r="AI68" i="12"/>
  <c r="AH68" i="12"/>
  <c r="AG68" i="12"/>
  <c r="AF68" i="12"/>
  <c r="AE68" i="12"/>
  <c r="AD68" i="12"/>
  <c r="AB68" i="12"/>
  <c r="AA68" i="12"/>
  <c r="Z68" i="12"/>
  <c r="Y68" i="12"/>
  <c r="X68" i="12"/>
  <c r="BI67" i="12"/>
  <c r="BH67" i="12"/>
  <c r="BG67" i="12"/>
  <c r="BF67" i="12"/>
  <c r="BE67" i="12"/>
  <c r="BD67" i="12"/>
  <c r="BC67" i="12"/>
  <c r="BB67" i="12"/>
  <c r="BA67" i="12"/>
  <c r="AZ67" i="12"/>
  <c r="AY67" i="12"/>
  <c r="AX67" i="12"/>
  <c r="AW67" i="12"/>
  <c r="AV67" i="12"/>
  <c r="AU67" i="12"/>
  <c r="AT67" i="12"/>
  <c r="AS67" i="12"/>
  <c r="AR67" i="12"/>
  <c r="AQ67" i="12"/>
  <c r="AP67" i="12"/>
  <c r="AO67" i="12"/>
  <c r="AN67" i="12"/>
  <c r="AM67" i="12"/>
  <c r="AL67" i="12"/>
  <c r="AI67" i="12"/>
  <c r="AH67" i="12"/>
  <c r="AG67" i="12"/>
  <c r="AF67" i="12"/>
  <c r="AE67" i="12"/>
  <c r="AD67" i="12"/>
  <c r="AB67" i="12"/>
  <c r="AA67" i="12"/>
  <c r="Z67" i="12"/>
  <c r="Y67" i="12"/>
  <c r="X67" i="12"/>
  <c r="AJ71" i="12" l="1"/>
  <c r="L190" i="22" l="1"/>
  <c r="B187" i="22"/>
  <c r="L193" i="22" l="1"/>
  <c r="L196" i="22"/>
  <c r="L187" i="22"/>
  <c r="L43" i="22"/>
  <c r="V43" i="22" s="1"/>
  <c r="L42" i="22"/>
  <c r="V42" i="22" s="1"/>
  <c r="E305" i="22" l="1"/>
  <c r="E304" i="22"/>
  <c r="L85" i="22"/>
  <c r="V85" i="22" s="1"/>
  <c r="L34" i="22"/>
  <c r="V34" i="22" s="1"/>
  <c r="L86" i="22"/>
  <c r="V86" i="22" s="1"/>
  <c r="L162" i="22"/>
  <c r="V162" i="22" s="1"/>
  <c r="L33" i="22"/>
  <c r="V33" i="22" s="1"/>
  <c r="L161" i="22"/>
  <c r="V161" i="22" s="1"/>
  <c r="L57" i="22" l="1"/>
  <c r="V57" i="22" s="1"/>
  <c r="L133" i="22"/>
  <c r="V133" i="22" s="1"/>
  <c r="L155" i="22"/>
  <c r="V155" i="22" s="1"/>
  <c r="L124" i="22"/>
  <c r="V124" i="22" s="1"/>
  <c r="L54" i="22"/>
  <c r="V54" i="22" s="1"/>
  <c r="L146" i="22"/>
  <c r="V146" i="22" s="1"/>
  <c r="L79" i="22"/>
  <c r="V79" i="22" s="1"/>
  <c r="L60" i="22"/>
  <c r="V60" i="22" s="1"/>
  <c r="L91" i="22" l="1"/>
  <c r="V91" i="22" s="1"/>
  <c r="AJ194" i="6" l="1"/>
  <c r="L92" i="22"/>
  <c r="V92" i="22" s="1"/>
  <c r="L121" i="22"/>
  <c r="V121" i="22" s="1"/>
  <c r="L122" i="22" l="1"/>
  <c r="V122" i="22" s="1"/>
  <c r="L36" i="22"/>
  <c r="V36" i="22" s="1"/>
  <c r="L37" i="22" l="1"/>
  <c r="V37" i="22" s="1"/>
  <c r="L94" i="22" l="1"/>
  <c r="V94" i="22" s="1"/>
  <c r="L39" i="22" l="1"/>
  <c r="V39" i="22" s="1"/>
  <c r="L95" i="22"/>
  <c r="V95" i="22" s="1"/>
  <c r="L40" i="22" l="1"/>
  <c r="V40" i="22" s="1"/>
  <c r="L45" i="22" l="1"/>
  <c r="V45" i="22" s="1"/>
  <c r="L167" i="22" l="1"/>
  <c r="V167" i="22" s="1"/>
  <c r="L46" i="22"/>
  <c r="V46" i="22" s="1"/>
  <c r="L164" i="22" l="1"/>
  <c r="V164" i="22" s="1"/>
  <c r="L168" i="22"/>
  <c r="V168" i="22" s="1"/>
  <c r="L165" i="22" l="1"/>
  <c r="V165" i="22" s="1"/>
  <c r="L97" i="22"/>
  <c r="V97" i="22" s="1"/>
  <c r="V67" i="12"/>
  <c r="L98" i="22" l="1"/>
  <c r="V98" i="22" s="1"/>
  <c r="L100" i="22"/>
  <c r="V100" i="22" s="1"/>
  <c r="L101" i="22" l="1"/>
  <c r="V101" i="22" s="1"/>
  <c r="L103" i="22" l="1"/>
  <c r="V103" i="22" s="1"/>
  <c r="L106" i="22" l="1"/>
  <c r="V106" i="22" s="1"/>
  <c r="L127" i="22" l="1"/>
  <c r="V127" i="22" s="1"/>
  <c r="L109" i="22" l="1"/>
  <c r="V109" i="22" s="1"/>
  <c r="L128" i="22"/>
  <c r="V128" i="22" s="1"/>
  <c r="L110" i="22" l="1"/>
  <c r="V110" i="22" s="1"/>
  <c r="L67" i="22"/>
  <c r="V67" i="22" s="1"/>
  <c r="L112" i="22" l="1"/>
  <c r="V112" i="22" s="1"/>
  <c r="L68" i="22"/>
  <c r="V68" i="22" s="1"/>
  <c r="L113" i="22" l="1"/>
  <c r="V113" i="22" s="1"/>
  <c r="L48" i="22"/>
  <c r="V48" i="22" s="1"/>
  <c r="L49" i="22" l="1"/>
  <c r="V49" i="22" s="1"/>
  <c r="L51" i="22" l="1"/>
  <c r="V51" i="22" s="1"/>
  <c r="L52" i="22" l="1"/>
  <c r="V52" i="22" s="1"/>
  <c r="L149" i="22"/>
  <c r="V149" i="22" s="1"/>
  <c r="L152" i="22" l="1"/>
  <c r="V152" i="22" s="1"/>
  <c r="L150" i="22"/>
  <c r="V150" i="22" s="1"/>
  <c r="L153" i="22" l="1"/>
  <c r="V153" i="22" s="1"/>
  <c r="L174" i="22"/>
  <c r="V174" i="22" s="1"/>
  <c r="L175" i="22" l="1"/>
  <c r="V175" i="22" s="1"/>
  <c r="L177" i="22"/>
  <c r="V177" i="22" s="1"/>
  <c r="L178" i="22" l="1"/>
  <c r="V178" i="22" s="1"/>
  <c r="L130" i="22"/>
  <c r="V130" i="22" s="1"/>
  <c r="L64" i="22" l="1"/>
  <c r="V64" i="22" s="1"/>
  <c r="L131" i="22"/>
  <c r="V131" i="22" s="1"/>
  <c r="L115" i="22" l="1"/>
  <c r="V115" i="22" s="1"/>
  <c r="L65" i="22"/>
  <c r="V65" i="22" s="1"/>
  <c r="AH192" i="4"/>
  <c r="V107" i="12"/>
  <c r="AF95" i="7"/>
  <c r="AF120" i="6"/>
  <c r="V595" i="17"/>
  <c r="V463" i="17"/>
  <c r="V191" i="12"/>
  <c r="V105" i="6"/>
  <c r="AD119" i="2"/>
  <c r="AD163" i="4"/>
  <c r="AD189" i="6"/>
  <c r="V462" i="17"/>
  <c r="V8" i="4"/>
  <c r="V48" i="6"/>
  <c r="AD161" i="6"/>
  <c r="AD175" i="6"/>
  <c r="V161" i="6"/>
  <c r="J4" i="15"/>
  <c r="N4" i="15" s="1"/>
  <c r="W444" i="17"/>
  <c r="K365" i="17"/>
  <c r="BJ49" i="12"/>
  <c r="BK49" i="12"/>
  <c r="BJ63" i="12"/>
  <c r="BK63" i="12"/>
  <c r="BJ147" i="12"/>
  <c r="BK147" i="12"/>
  <c r="BJ105" i="2"/>
  <c r="BK105" i="2"/>
  <c r="BJ133" i="2"/>
  <c r="BK133" i="2"/>
  <c r="BJ148" i="8"/>
  <c r="BK148" i="8"/>
  <c r="BJ92" i="12"/>
  <c r="BK92" i="12"/>
  <c r="BJ106" i="12"/>
  <c r="BK106" i="12"/>
  <c r="BJ133" i="12"/>
  <c r="BK133" i="12"/>
  <c r="BJ162" i="12"/>
  <c r="BK162" i="12"/>
  <c r="BJ176" i="12"/>
  <c r="BK176" i="12"/>
  <c r="BJ77" i="8"/>
  <c r="BK77" i="8"/>
  <c r="BJ52" i="12"/>
  <c r="BK52" i="12"/>
  <c r="BF40" i="8"/>
  <c r="BF194" i="12"/>
  <c r="AS38" i="8"/>
  <c r="BF128" i="2"/>
  <c r="BF153" i="12"/>
  <c r="BD99" i="2"/>
  <c r="AS153" i="4"/>
  <c r="BF169" i="6"/>
  <c r="BD116" i="4"/>
  <c r="AS83" i="2"/>
  <c r="BD63" i="4"/>
  <c r="AS105" i="8"/>
  <c r="BF103" i="7"/>
  <c r="BF8" i="4"/>
  <c r="BD50" i="2"/>
  <c r="BF116" i="2"/>
  <c r="BF127" i="12"/>
  <c r="V100" i="7"/>
  <c r="AD82" i="8"/>
  <c r="V168" i="12"/>
  <c r="V98" i="6"/>
  <c r="V197" i="12"/>
  <c r="V183" i="12"/>
  <c r="V127" i="6"/>
  <c r="V142" i="12"/>
  <c r="V101" i="2"/>
  <c r="V143" i="2"/>
  <c r="BI198" i="6"/>
  <c r="BH198" i="6"/>
  <c r="BG198" i="6"/>
  <c r="BF198" i="6"/>
  <c r="BE198" i="6"/>
  <c r="BD198" i="6"/>
  <c r="BC198" i="6"/>
  <c r="BB198" i="6"/>
  <c r="BA198" i="6"/>
  <c r="AZ198" i="6"/>
  <c r="AY198" i="6"/>
  <c r="AX198" i="6"/>
  <c r="AP198" i="6"/>
  <c r="AO198" i="6"/>
  <c r="AN198" i="6"/>
  <c r="AM198" i="6"/>
  <c r="AL198" i="6"/>
  <c r="AK198" i="6"/>
  <c r="AJ198" i="6"/>
  <c r="AI198" i="6"/>
  <c r="AH198" i="6"/>
  <c r="AG198" i="6"/>
  <c r="AF198" i="6"/>
  <c r="AE198" i="6"/>
  <c r="AD198" i="6"/>
  <c r="AC198" i="6"/>
  <c r="AB198" i="6"/>
  <c r="AA198" i="6"/>
  <c r="Z198" i="6"/>
  <c r="Y198" i="6"/>
  <c r="X198" i="6"/>
  <c r="W198" i="6"/>
  <c r="V198" i="6"/>
  <c r="BI190" i="6"/>
  <c r="BH190" i="6"/>
  <c r="BG190" i="6"/>
  <c r="BF190" i="6"/>
  <c r="BE190" i="6"/>
  <c r="BD190" i="6"/>
  <c r="BC190" i="6"/>
  <c r="BB190" i="6"/>
  <c r="BA190" i="6"/>
  <c r="AZ190" i="6"/>
  <c r="AY190" i="6"/>
  <c r="AX190" i="6"/>
  <c r="AP190" i="6"/>
  <c r="AO190" i="6"/>
  <c r="AN190" i="6"/>
  <c r="AM190" i="6"/>
  <c r="AL190" i="6"/>
  <c r="AK190" i="6"/>
  <c r="AJ190" i="6"/>
  <c r="AI190" i="6"/>
  <c r="AH190" i="6"/>
  <c r="AG190" i="6"/>
  <c r="AF190" i="6"/>
  <c r="AE190" i="6"/>
  <c r="AD190" i="6"/>
  <c r="AC190" i="6"/>
  <c r="AB190" i="6"/>
  <c r="AA190" i="6"/>
  <c r="Z190" i="6"/>
  <c r="Y190" i="6"/>
  <c r="X190" i="6"/>
  <c r="W190" i="6"/>
  <c r="V190" i="6"/>
  <c r="AQ190" i="6"/>
  <c r="BJ190" i="6"/>
  <c r="BC199" i="6"/>
  <c r="BB199" i="6"/>
  <c r="BA199" i="6"/>
  <c r="AZ199" i="6"/>
  <c r="AY199" i="6"/>
  <c r="AX199" i="6"/>
  <c r="AQ199" i="6"/>
  <c r="AP199" i="6"/>
  <c r="AO199" i="6"/>
  <c r="AN199" i="6"/>
  <c r="AM199" i="6"/>
  <c r="AL199" i="6"/>
  <c r="AK199" i="6"/>
  <c r="AJ199" i="6"/>
  <c r="AI199" i="6"/>
  <c r="AH199" i="6"/>
  <c r="AG199" i="6"/>
  <c r="AF199" i="6"/>
  <c r="AD199" i="6"/>
  <c r="AB199" i="6"/>
  <c r="AA199" i="6"/>
  <c r="Z199" i="6"/>
  <c r="Y199" i="6"/>
  <c r="X199" i="6"/>
  <c r="W199" i="6"/>
  <c r="V199" i="6"/>
  <c r="BC197" i="6"/>
  <c r="BB197" i="6"/>
  <c r="BA197" i="6"/>
  <c r="AZ197" i="6"/>
  <c r="AY197" i="6"/>
  <c r="AX197" i="6"/>
  <c r="AQ197" i="6"/>
  <c r="AP197" i="6"/>
  <c r="AO197" i="6"/>
  <c r="AN197" i="6"/>
  <c r="AM197" i="6"/>
  <c r="AL197" i="6"/>
  <c r="AK197" i="6"/>
  <c r="AJ197" i="6"/>
  <c r="AI197" i="6"/>
  <c r="AH197" i="6"/>
  <c r="AF197" i="6"/>
  <c r="AE197" i="6"/>
  <c r="AD197" i="6"/>
  <c r="AB197" i="6"/>
  <c r="AA197" i="6"/>
  <c r="Z197" i="6"/>
  <c r="Y197" i="6"/>
  <c r="X197" i="6"/>
  <c r="W197" i="6"/>
  <c r="BC196" i="6"/>
  <c r="BB196" i="6"/>
  <c r="BA196" i="6"/>
  <c r="AZ196" i="6"/>
  <c r="AY196" i="6"/>
  <c r="AX196" i="6"/>
  <c r="AQ196" i="6"/>
  <c r="AP196" i="6"/>
  <c r="AO196" i="6"/>
  <c r="AN196" i="6"/>
  <c r="AM196" i="6"/>
  <c r="AL196" i="6"/>
  <c r="AK196" i="6"/>
  <c r="AJ196" i="6"/>
  <c r="AI196" i="6"/>
  <c r="AH196" i="6"/>
  <c r="AG196" i="6"/>
  <c r="AF196" i="6"/>
  <c r="AE196" i="6"/>
  <c r="AD196" i="6"/>
  <c r="AB196" i="6"/>
  <c r="AA196" i="6"/>
  <c r="Z196" i="6"/>
  <c r="Y196" i="6"/>
  <c r="X196" i="6"/>
  <c r="W196" i="6"/>
  <c r="V196" i="6"/>
  <c r="BC195" i="6"/>
  <c r="BB195" i="6"/>
  <c r="BA195" i="6"/>
  <c r="AZ195" i="6"/>
  <c r="AY195" i="6"/>
  <c r="AX195" i="6"/>
  <c r="AQ195" i="6"/>
  <c r="AP195" i="6"/>
  <c r="AO195" i="6"/>
  <c r="AN195" i="6"/>
  <c r="AM195" i="6"/>
  <c r="AL195" i="6"/>
  <c r="AK195" i="6"/>
  <c r="AJ195" i="6"/>
  <c r="AI195" i="6"/>
  <c r="AH195" i="6"/>
  <c r="AG195" i="6"/>
  <c r="AF195" i="6"/>
  <c r="AB195" i="6"/>
  <c r="AA195" i="6"/>
  <c r="Z195" i="6"/>
  <c r="Y195" i="6"/>
  <c r="X195" i="6"/>
  <c r="W195" i="6"/>
  <c r="V195" i="6"/>
  <c r="BC191" i="6"/>
  <c r="BB191" i="6"/>
  <c r="BA191" i="6"/>
  <c r="AZ191" i="6"/>
  <c r="AY191" i="6"/>
  <c r="AX191" i="6"/>
  <c r="AQ191" i="6"/>
  <c r="AP191" i="6"/>
  <c r="AO191" i="6"/>
  <c r="AN191" i="6"/>
  <c r="AM191" i="6"/>
  <c r="AL191" i="6"/>
  <c r="AK191" i="6"/>
  <c r="AJ191" i="6"/>
  <c r="AI191" i="6"/>
  <c r="AH191" i="6"/>
  <c r="AG191" i="6"/>
  <c r="AF191" i="6"/>
  <c r="AE191" i="6"/>
  <c r="AD191" i="6"/>
  <c r="AB191" i="6"/>
  <c r="AA191" i="6"/>
  <c r="Z191" i="6"/>
  <c r="Y191" i="6"/>
  <c r="X191" i="6"/>
  <c r="V191" i="6"/>
  <c r="BI189" i="6"/>
  <c r="BH189" i="6"/>
  <c r="BG189" i="6"/>
  <c r="BF189" i="6"/>
  <c r="BE189" i="6"/>
  <c r="BD189" i="6"/>
  <c r="BC189" i="6"/>
  <c r="BB189" i="6"/>
  <c r="BA189" i="6"/>
  <c r="AZ189" i="6"/>
  <c r="AY189" i="6"/>
  <c r="AX189" i="6"/>
  <c r="AW189" i="6"/>
  <c r="AV189" i="6"/>
  <c r="AU189" i="6"/>
  <c r="AT189" i="6"/>
  <c r="AS189" i="6"/>
  <c r="AR189" i="6"/>
  <c r="AQ189" i="6"/>
  <c r="AP189" i="6"/>
  <c r="AO189" i="6"/>
  <c r="AN189" i="6"/>
  <c r="AM189" i="6"/>
  <c r="AL189" i="6"/>
  <c r="AK189" i="6"/>
  <c r="AJ189" i="6"/>
  <c r="AI189" i="6"/>
  <c r="AH189" i="6"/>
  <c r="AG189" i="6"/>
  <c r="AF189" i="6"/>
  <c r="AE189" i="6"/>
  <c r="AB189" i="6"/>
  <c r="AA189" i="6"/>
  <c r="Z189" i="6"/>
  <c r="Y189" i="6"/>
  <c r="X189" i="6"/>
  <c r="V189" i="6"/>
  <c r="BJ130" i="2"/>
  <c r="BJ56" i="2"/>
  <c r="BJ158" i="2"/>
  <c r="BJ87" i="8"/>
  <c r="BJ73" i="8"/>
  <c r="BJ59" i="8"/>
  <c r="BK31" i="8"/>
  <c r="BJ116" i="2"/>
  <c r="BJ156" i="2"/>
  <c r="BJ171" i="12"/>
  <c r="BJ100" i="2"/>
  <c r="BJ172" i="4"/>
  <c r="BJ100" i="6"/>
  <c r="BJ86" i="6"/>
  <c r="BJ17" i="4"/>
  <c r="BK185" i="12"/>
  <c r="BJ185" i="12"/>
  <c r="BJ143" i="12"/>
  <c r="BK101" i="12"/>
  <c r="BJ43" i="9"/>
  <c r="BJ29" i="8"/>
  <c r="BJ104" i="7"/>
  <c r="BK141" i="6"/>
  <c r="BJ113" i="6"/>
  <c r="BJ158" i="4"/>
  <c r="BJ75" i="7"/>
  <c r="BK116" i="4"/>
  <c r="BJ142" i="2"/>
  <c r="BK114" i="2"/>
  <c r="BJ114" i="2"/>
  <c r="BK54" i="2"/>
  <c r="BJ99" i="8"/>
  <c r="BK127" i="8"/>
  <c r="BJ156" i="8"/>
  <c r="BK113" i="8"/>
  <c r="BJ168" i="8"/>
  <c r="BJ141" i="2"/>
  <c r="BJ184" i="12"/>
  <c r="BJ112" i="6"/>
  <c r="BJ126" i="8"/>
  <c r="BJ115" i="4"/>
  <c r="BJ87" i="2"/>
  <c r="BJ128" i="12"/>
  <c r="BJ185" i="4"/>
  <c r="BJ72" i="4"/>
  <c r="BJ53" i="2"/>
  <c r="BJ84" i="8"/>
  <c r="BJ42" i="9"/>
  <c r="BJ70" i="8"/>
  <c r="BJ56" i="8"/>
  <c r="BJ42" i="8"/>
  <c r="BJ142" i="12"/>
  <c r="BK57" i="12"/>
  <c r="BJ198" i="12"/>
  <c r="BK170" i="6"/>
  <c r="BK127" i="6"/>
  <c r="BJ184" i="6"/>
  <c r="BJ85" i="6"/>
  <c r="BK199" i="4"/>
  <c r="BJ129" i="4"/>
  <c r="BK157" i="4"/>
  <c r="BK86" i="4"/>
  <c r="BJ16" i="4"/>
  <c r="BJ103" i="7"/>
  <c r="BK113" i="2"/>
  <c r="BJ127" i="2"/>
  <c r="BJ112" i="8"/>
  <c r="BJ167" i="8"/>
  <c r="BK155" i="8"/>
  <c r="BJ98" i="8"/>
  <c r="BJ198" i="4"/>
  <c r="BJ166" i="8"/>
  <c r="BJ154" i="8"/>
  <c r="BJ126" i="2"/>
  <c r="BJ126" i="6"/>
  <c r="BJ112" i="2"/>
  <c r="BJ156" i="4"/>
  <c r="BJ142" i="4"/>
  <c r="BJ140" i="8"/>
  <c r="BJ141" i="12"/>
  <c r="BJ99" i="4"/>
  <c r="BJ85" i="4"/>
  <c r="BJ111" i="8"/>
  <c r="BJ99" i="12"/>
  <c r="BJ97" i="8"/>
  <c r="BJ27" i="8"/>
  <c r="BJ183" i="12"/>
  <c r="BK139" i="6"/>
  <c r="BJ169" i="12"/>
  <c r="BJ197" i="12"/>
  <c r="BK71" i="12"/>
  <c r="BJ113" i="12"/>
  <c r="BK127" i="12"/>
  <c r="BK41" i="9"/>
  <c r="BJ83" i="8"/>
  <c r="BK69" i="8"/>
  <c r="BJ125" i="8"/>
  <c r="BK41" i="8"/>
  <c r="BJ101" i="7"/>
  <c r="BJ73" i="7"/>
  <c r="BJ111" i="6"/>
  <c r="BJ169" i="6"/>
  <c r="BK98" i="6"/>
  <c r="BJ170" i="4"/>
  <c r="BK128" i="4"/>
  <c r="BJ184" i="4"/>
  <c r="BK140" i="2"/>
  <c r="BK98" i="2"/>
  <c r="BJ98" i="2"/>
  <c r="BJ52" i="2"/>
  <c r="BJ86" i="2"/>
  <c r="BK70" i="12"/>
  <c r="BJ70" i="12"/>
  <c r="BJ126" i="12"/>
  <c r="BJ98" i="12"/>
  <c r="BJ40" i="9"/>
  <c r="BK40" i="8"/>
  <c r="BJ110" i="6"/>
  <c r="BK155" i="4"/>
  <c r="BJ99" i="7"/>
  <c r="BJ112" i="4"/>
  <c r="BJ83" i="4"/>
  <c r="BJ71" i="7"/>
  <c r="BJ39" i="9"/>
  <c r="BK139" i="12"/>
  <c r="BJ195" i="12"/>
  <c r="BJ97" i="12"/>
  <c r="BJ111" i="12"/>
  <c r="BK69" i="12"/>
  <c r="BK95" i="8"/>
  <c r="BJ95" i="8"/>
  <c r="BJ109" i="8"/>
  <c r="BJ164" i="8"/>
  <c r="BJ67" i="8"/>
  <c r="BK152" i="8"/>
  <c r="BJ152" i="8"/>
  <c r="BJ53" i="8"/>
  <c r="BK182" i="4"/>
  <c r="BJ154" i="4"/>
  <c r="BJ196" i="4"/>
  <c r="BK96" i="2"/>
  <c r="BJ110" i="2"/>
  <c r="BJ50" i="2"/>
  <c r="BK140" i="4"/>
  <c r="BJ126" i="4"/>
  <c r="BK166" i="6"/>
  <c r="BJ166" i="6"/>
  <c r="BK95" i="2"/>
  <c r="BJ95" i="2"/>
  <c r="BK108" i="6"/>
  <c r="BJ108" i="6"/>
  <c r="BJ125" i="4"/>
  <c r="BJ52" i="8"/>
  <c r="BJ194" i="12"/>
  <c r="BJ180" i="12"/>
  <c r="BK166" i="12"/>
  <c r="BJ110" i="12"/>
  <c r="BK54" i="12"/>
  <c r="BK68" i="12"/>
  <c r="BJ68" i="12"/>
  <c r="BJ38" i="9"/>
  <c r="BJ108" i="8"/>
  <c r="BK24" i="8"/>
  <c r="BJ151" i="8"/>
  <c r="BJ193" i="6"/>
  <c r="BJ96" i="4"/>
  <c r="BJ153" i="4"/>
  <c r="BK68" i="4"/>
  <c r="BK151" i="2"/>
  <c r="BJ151" i="2"/>
  <c r="BJ137" i="2"/>
  <c r="BK49" i="2"/>
  <c r="BJ49" i="2"/>
  <c r="BK179" i="12"/>
  <c r="BJ179" i="12"/>
  <c r="BK122" i="6"/>
  <c r="BJ122" i="6"/>
  <c r="BK151" i="12"/>
  <c r="BJ151" i="12"/>
  <c r="BK80" i="6"/>
  <c r="BJ80" i="6"/>
  <c r="BK123" i="12"/>
  <c r="BJ123" i="12"/>
  <c r="BK107" i="8"/>
  <c r="BJ107" i="8"/>
  <c r="BJ67" i="12"/>
  <c r="BJ137" i="12"/>
  <c r="BJ193" i="12"/>
  <c r="BK53" i="12"/>
  <c r="BJ162" i="8"/>
  <c r="BJ121" i="8"/>
  <c r="BK79" i="8"/>
  <c r="BJ136" i="8"/>
  <c r="BJ37" i="8"/>
  <c r="BJ165" i="6"/>
  <c r="BJ107" i="6"/>
  <c r="BJ93" i="8"/>
  <c r="BJ166" i="4"/>
  <c r="BK138" i="4"/>
  <c r="BJ124" i="4"/>
  <c r="BK11" i="4"/>
  <c r="BJ11" i="4"/>
  <c r="BK94" i="2"/>
  <c r="BJ94" i="2"/>
  <c r="BJ108" i="2"/>
  <c r="BK178" i="6"/>
  <c r="BJ178" i="6"/>
  <c r="BK149" i="2"/>
  <c r="BJ149" i="2"/>
  <c r="BK135" i="2"/>
  <c r="BJ135" i="2"/>
  <c r="BK164" i="12"/>
  <c r="BJ164" i="12"/>
  <c r="BK135" i="8"/>
  <c r="BJ135" i="8"/>
  <c r="BK136" i="12"/>
  <c r="BJ136" i="12"/>
  <c r="BK94" i="12"/>
  <c r="BJ94" i="12"/>
  <c r="BK92" i="8"/>
  <c r="BJ92" i="8"/>
  <c r="BK10" i="4"/>
  <c r="BJ10" i="4"/>
  <c r="BK66" i="12"/>
  <c r="BJ66" i="12"/>
  <c r="BK78" i="8"/>
  <c r="BJ78" i="8"/>
  <c r="BK36" i="8"/>
  <c r="BJ36" i="8"/>
  <c r="BK22" i="8"/>
  <c r="BJ22" i="8"/>
  <c r="BK120" i="8"/>
  <c r="BK150" i="12"/>
  <c r="BJ150" i="12"/>
  <c r="BK122" i="12"/>
  <c r="BJ122" i="12"/>
  <c r="BJ108" i="12"/>
  <c r="BK36" i="9"/>
  <c r="BK64" i="8"/>
  <c r="BJ161" i="8"/>
  <c r="BK106" i="8"/>
  <c r="BJ50" i="8"/>
  <c r="BK96" i="7"/>
  <c r="BJ68" i="7"/>
  <c r="BK134" i="6"/>
  <c r="BJ191" i="6"/>
  <c r="BK164" i="6"/>
  <c r="BJ164" i="6"/>
  <c r="BK106" i="6"/>
  <c r="BK123" i="4"/>
  <c r="BJ193" i="4"/>
  <c r="BK94" i="4"/>
  <c r="BJ165" i="4"/>
  <c r="BK137" i="4"/>
  <c r="BK81" i="4"/>
  <c r="BJ81" i="4"/>
  <c r="BK66" i="4"/>
  <c r="BJ179" i="4"/>
  <c r="BJ121" i="2"/>
  <c r="BK107" i="2"/>
  <c r="BK151" i="4"/>
  <c r="BJ151" i="4"/>
  <c r="BK81" i="2"/>
  <c r="BJ81" i="2"/>
  <c r="BK106" i="2"/>
  <c r="BJ106" i="2"/>
  <c r="BK164" i="4"/>
  <c r="BJ164" i="4"/>
  <c r="BK150" i="4"/>
  <c r="BJ150" i="4"/>
  <c r="BK119" i="8"/>
  <c r="BJ119" i="8"/>
  <c r="BK80" i="2"/>
  <c r="BJ80" i="2"/>
  <c r="BK93" i="4"/>
  <c r="BJ93" i="4"/>
  <c r="BK50" i="6"/>
  <c r="BJ50" i="6"/>
  <c r="BK93" i="12"/>
  <c r="BJ93" i="12"/>
  <c r="BK177" i="12"/>
  <c r="BJ177" i="12"/>
  <c r="BK149" i="12"/>
  <c r="BJ149" i="12"/>
  <c r="BJ121" i="12"/>
  <c r="BK95" i="7"/>
  <c r="BJ95" i="7"/>
  <c r="BK51" i="12"/>
  <c r="BJ51" i="12"/>
  <c r="BK120" i="6"/>
  <c r="BK91" i="8"/>
  <c r="BJ91" i="8"/>
  <c r="BK49" i="8"/>
  <c r="BJ105" i="6"/>
  <c r="BK177" i="6"/>
  <c r="BJ177" i="6"/>
  <c r="BK65" i="4"/>
  <c r="BK105" i="8"/>
  <c r="BJ105" i="8"/>
  <c r="BJ122" i="4"/>
  <c r="BK108" i="4"/>
  <c r="BJ108" i="4"/>
  <c r="BJ92" i="6"/>
  <c r="BJ160" i="8"/>
  <c r="BK21" i="8"/>
  <c r="BK63" i="8"/>
  <c r="BK148" i="2"/>
  <c r="BJ148" i="2"/>
  <c r="BK191" i="4"/>
  <c r="BJ191" i="4"/>
  <c r="BK190" i="12"/>
  <c r="BJ190" i="12"/>
  <c r="BK162" i="6"/>
  <c r="BJ162" i="6"/>
  <c r="BK132" i="6"/>
  <c r="BJ132" i="6"/>
  <c r="BK177" i="4"/>
  <c r="BJ177" i="4"/>
  <c r="BK91" i="6"/>
  <c r="BJ91" i="6"/>
  <c r="BK64" i="4"/>
  <c r="BJ64" i="4"/>
  <c r="BK148" i="12"/>
  <c r="BK50" i="12"/>
  <c r="BJ50" i="12"/>
  <c r="BK64" i="12"/>
  <c r="BJ64" i="12"/>
  <c r="BJ119" i="6"/>
  <c r="BK78" i="6"/>
  <c r="BK62" i="8"/>
  <c r="BJ62" i="8"/>
  <c r="BJ34" i="8"/>
  <c r="BJ189" i="6"/>
  <c r="BK133" i="8"/>
  <c r="BJ49" i="6"/>
  <c r="BK104" i="6"/>
  <c r="BJ149" i="4"/>
  <c r="BJ118" i="8"/>
  <c r="BK135" i="4"/>
  <c r="BJ76" i="8"/>
  <c r="BK147" i="2"/>
  <c r="BJ147" i="2"/>
  <c r="BJ79" i="2"/>
  <c r="BK104" i="8"/>
  <c r="BJ104" i="8"/>
  <c r="BK147" i="8"/>
  <c r="BJ147" i="8"/>
  <c r="BK120" i="4"/>
  <c r="BJ120" i="4"/>
  <c r="BK78" i="2"/>
  <c r="BJ78" i="2"/>
  <c r="BK161" i="12"/>
  <c r="BJ161" i="12"/>
  <c r="BK132" i="12"/>
  <c r="BK119" i="12"/>
  <c r="BJ119" i="12"/>
  <c r="BK48" i="6"/>
  <c r="BJ175" i="6"/>
  <c r="BJ189" i="12"/>
  <c r="BJ134" i="4"/>
  <c r="BK176" i="4"/>
  <c r="BK132" i="8"/>
  <c r="BJ132" i="8"/>
  <c r="BK175" i="12"/>
  <c r="BJ175" i="12"/>
  <c r="BK8" i="4"/>
  <c r="BJ8" i="4"/>
  <c r="BK90" i="6"/>
  <c r="BJ90" i="6"/>
  <c r="BK48" i="12"/>
  <c r="BJ48" i="12"/>
  <c r="BC534" i="17"/>
  <c r="BC344" i="17"/>
  <c r="BC477" i="17"/>
  <c r="BC590" i="17"/>
  <c r="BC458" i="17"/>
  <c r="BC115" i="17"/>
  <c r="BC551" i="17"/>
  <c r="BC495" i="17"/>
  <c r="BC438" i="17"/>
  <c r="BC589" i="17"/>
  <c r="BC248" i="17"/>
  <c r="BC457" i="17"/>
  <c r="BC40" i="17"/>
  <c r="BC323" i="17"/>
  <c r="BC532" i="17"/>
  <c r="BC494" i="17"/>
  <c r="BC437" i="17"/>
  <c r="BC304" i="17"/>
  <c r="BC456" i="17"/>
  <c r="BC549" i="17"/>
  <c r="BC512" i="17"/>
  <c r="BC474" i="17"/>
  <c r="BC265" i="17"/>
  <c r="BC531" i="17"/>
  <c r="BC606" i="17"/>
  <c r="BC132" i="17"/>
  <c r="BC170" i="17"/>
  <c r="BC548" i="17"/>
  <c r="BC397" i="17"/>
  <c r="BC511" i="17"/>
  <c r="BC340" i="17"/>
  <c r="BC605" i="17"/>
  <c r="BC360" i="17"/>
  <c r="BC207" i="17"/>
  <c r="BC547" i="17"/>
  <c r="BC529" i="17"/>
  <c r="BC585" i="17"/>
  <c r="BC604" i="17"/>
  <c r="BC415" i="17"/>
  <c r="BC510" i="17"/>
  <c r="BC434" i="17"/>
  <c r="BC338" i="17"/>
  <c r="BC490" i="17"/>
  <c r="BC471" i="17"/>
  <c r="BC528" i="17"/>
  <c r="BC91" i="17"/>
  <c r="BC603" i="17"/>
  <c r="BC186" i="17"/>
  <c r="BC358" i="17"/>
  <c r="BC262" i="17"/>
  <c r="BC527" i="17"/>
  <c r="BC261" i="17"/>
  <c r="BC413" i="17"/>
  <c r="BC204" i="17"/>
  <c r="BC393" i="17"/>
  <c r="BC562" i="17"/>
  <c r="BC582" i="17"/>
  <c r="BC507" i="17"/>
  <c r="BC450" i="17"/>
  <c r="BC601" i="17"/>
  <c r="BC526" i="17"/>
  <c r="BC506" i="17"/>
  <c r="BC259" i="17"/>
  <c r="BC468" i="17"/>
  <c r="BC411" i="17"/>
  <c r="BC335" i="17"/>
  <c r="BC316" i="17"/>
  <c r="BC543" i="17"/>
  <c r="BC600" i="17"/>
  <c r="BC391" i="17"/>
  <c r="BC163" i="17"/>
  <c r="BC580" i="17"/>
  <c r="BC599" i="17"/>
  <c r="BC429" i="17"/>
  <c r="BC220" i="17"/>
  <c r="BC201" i="17"/>
  <c r="BC334" i="17"/>
  <c r="BC162" i="17"/>
  <c r="BC579" i="17"/>
  <c r="BC485" i="17"/>
  <c r="BC238" i="17"/>
  <c r="BC146" i="17"/>
  <c r="BC522" i="17"/>
  <c r="BC237" i="17"/>
  <c r="BC275" i="17"/>
  <c r="BC597" i="17"/>
  <c r="BC484" i="17"/>
  <c r="BC559" i="17"/>
  <c r="BC578" i="17"/>
  <c r="BC10" i="17"/>
  <c r="BC558" i="17"/>
  <c r="BC236" i="17"/>
  <c r="BC596" i="17"/>
  <c r="BC293" i="17"/>
  <c r="BC577" i="17"/>
  <c r="BC483" i="17"/>
  <c r="BC595" i="17"/>
  <c r="BC311" i="17"/>
  <c r="BC8" i="17"/>
  <c r="BC482" i="17"/>
  <c r="BC121" i="17"/>
  <c r="BC576" i="17"/>
  <c r="BC462" i="17"/>
  <c r="BC7" i="17"/>
  <c r="BC158" i="17"/>
  <c r="BC120" i="17"/>
  <c r="BC556" i="17"/>
  <c r="AQ590" i="17"/>
  <c r="AQ515" i="17"/>
  <c r="AQ420" i="17"/>
  <c r="AQ439" i="17"/>
  <c r="AQ230" i="17"/>
  <c r="AQ609" i="17"/>
  <c r="AQ458" i="17"/>
  <c r="AQ495" i="17"/>
  <c r="AQ210" i="17"/>
  <c r="AQ608" i="17"/>
  <c r="AQ589" i="17"/>
  <c r="AQ569" i="17"/>
  <c r="AQ363" i="17"/>
  <c r="AQ40" i="17"/>
  <c r="AQ418" i="17"/>
  <c r="AQ95" i="17"/>
  <c r="AQ607" i="17"/>
  <c r="AQ513" i="17"/>
  <c r="AQ588" i="17"/>
  <c r="AQ114" i="17"/>
  <c r="AQ568" i="17"/>
  <c r="AQ399" i="17"/>
  <c r="AQ456" i="17"/>
  <c r="AQ398" i="17"/>
  <c r="AQ474" i="17"/>
  <c r="AQ246" i="17"/>
  <c r="AQ265" i="17"/>
  <c r="AQ531" i="17"/>
  <c r="AQ606" i="17"/>
  <c r="AQ132" i="17"/>
  <c r="AQ38" i="17"/>
  <c r="AQ113" i="17"/>
  <c r="AQ340" i="17"/>
  <c r="AQ530" i="17"/>
  <c r="AQ566" i="17"/>
  <c r="AQ605" i="17"/>
  <c r="AQ492" i="17"/>
  <c r="AQ473" i="17"/>
  <c r="AQ586" i="17"/>
  <c r="AQ454" i="17"/>
  <c r="AQ416" i="17"/>
  <c r="AQ169" i="17"/>
  <c r="AQ112" i="17"/>
  <c r="BJ301" i="17"/>
  <c r="AQ491" i="17"/>
  <c r="AQ225" i="17"/>
  <c r="AQ396" i="17"/>
  <c r="AQ585" i="17"/>
  <c r="AQ472" i="17"/>
  <c r="AQ415" i="17"/>
  <c r="AQ510" i="17"/>
  <c r="AQ111" i="17"/>
  <c r="AQ565" i="17"/>
  <c r="AQ584" i="17"/>
  <c r="AQ528" i="17"/>
  <c r="AQ35" i="17"/>
  <c r="AQ452" i="17"/>
  <c r="AQ167" i="17"/>
  <c r="AQ509" i="17"/>
  <c r="AQ242" i="17"/>
  <c r="BC602" i="17"/>
  <c r="AQ545" i="17"/>
  <c r="AQ166" i="17"/>
  <c r="AQ508" i="17"/>
  <c r="AQ413" i="17"/>
  <c r="AQ583" i="17"/>
  <c r="AQ150" i="17"/>
  <c r="AQ128" i="17"/>
  <c r="AQ412" i="17"/>
  <c r="AQ431" i="17"/>
  <c r="AQ149" i="17"/>
  <c r="AQ562" i="17"/>
  <c r="AQ469" i="17"/>
  <c r="AQ582" i="17"/>
  <c r="AQ260" i="17"/>
  <c r="AQ601" i="17"/>
  <c r="AQ241" i="17"/>
  <c r="AQ526" i="17"/>
  <c r="AQ392" i="17"/>
  <c r="AQ525" i="17"/>
  <c r="AQ278" i="17"/>
  <c r="AQ411" i="17"/>
  <c r="AQ335" i="17"/>
  <c r="AQ487" i="17"/>
  <c r="AQ543" i="17"/>
  <c r="AQ600" i="17"/>
  <c r="AQ391" i="17"/>
  <c r="AQ486" i="17"/>
  <c r="AQ542" i="17"/>
  <c r="AQ106" i="17"/>
  <c r="AQ580" i="17"/>
  <c r="AQ467" i="17"/>
  <c r="AQ354" i="17"/>
  <c r="AQ31" i="17"/>
  <c r="AQ219" i="17"/>
  <c r="AQ504" i="17"/>
  <c r="AQ523" i="17"/>
  <c r="AQ409" i="17"/>
  <c r="AQ485" i="17"/>
  <c r="AQ598" i="17"/>
  <c r="AQ390" i="17"/>
  <c r="AQ145" i="17"/>
  <c r="AQ275" i="17"/>
  <c r="AQ597" i="17"/>
  <c r="AQ503" i="17"/>
  <c r="AQ446" i="17"/>
  <c r="AQ427" i="17"/>
  <c r="AQ578" i="17"/>
  <c r="BC521" i="17"/>
  <c r="AQ558" i="17"/>
  <c r="AQ236" i="17"/>
  <c r="AQ293" i="17"/>
  <c r="AQ577" i="17"/>
  <c r="AQ217" i="17"/>
  <c r="AQ235" i="17"/>
  <c r="AQ83" i="17"/>
  <c r="AQ482" i="17"/>
  <c r="AQ121" i="17"/>
  <c r="AQ576" i="17"/>
  <c r="AQ462" i="17"/>
  <c r="AQ45" i="17"/>
  <c r="AQ594" i="17"/>
  <c r="AQ575" i="17"/>
  <c r="AQ120" i="17"/>
  <c r="AQ556" i="17"/>
  <c r="BC609" i="17"/>
  <c r="BB609" i="17"/>
  <c r="BA609" i="17"/>
  <c r="AZ609" i="17"/>
  <c r="AY609" i="17"/>
  <c r="AX609" i="17"/>
  <c r="AP609" i="17"/>
  <c r="AO609" i="17"/>
  <c r="AN609" i="17"/>
  <c r="AM609" i="17"/>
  <c r="AL609" i="17"/>
  <c r="AK609" i="17"/>
  <c r="AJ609" i="17"/>
  <c r="AI609" i="17"/>
  <c r="AH609" i="17"/>
  <c r="AG609" i="17"/>
  <c r="AF609" i="17"/>
  <c r="AE609" i="17"/>
  <c r="AD609" i="17"/>
  <c r="AB609" i="17"/>
  <c r="AA609" i="17"/>
  <c r="Z609" i="17"/>
  <c r="Y609" i="17"/>
  <c r="X609" i="17"/>
  <c r="V609" i="17"/>
  <c r="BB608" i="17"/>
  <c r="BA608" i="17"/>
  <c r="AZ608" i="17"/>
  <c r="AY608" i="17"/>
  <c r="AX608" i="17"/>
  <c r="AP608" i="17"/>
  <c r="AO608" i="17"/>
  <c r="AN608" i="17"/>
  <c r="AM608" i="17"/>
  <c r="AL608" i="17"/>
  <c r="AK608" i="17"/>
  <c r="AJ608" i="17"/>
  <c r="AI608" i="17"/>
  <c r="AH608" i="17"/>
  <c r="AG608" i="17"/>
  <c r="AF608" i="17"/>
  <c r="AE608" i="17"/>
  <c r="AD608" i="17"/>
  <c r="AB608" i="17"/>
  <c r="AA608" i="17"/>
  <c r="Z608" i="17"/>
  <c r="Y608" i="17"/>
  <c r="X608" i="17"/>
  <c r="V608" i="17"/>
  <c r="BB607" i="17"/>
  <c r="BA607" i="17"/>
  <c r="AZ607" i="17"/>
  <c r="AY607" i="17"/>
  <c r="AX607" i="17"/>
  <c r="AP607" i="17"/>
  <c r="AO607" i="17"/>
  <c r="AN607" i="17"/>
  <c r="AM607" i="17"/>
  <c r="AL607" i="17"/>
  <c r="AK607" i="17"/>
  <c r="AJ607" i="17"/>
  <c r="AI607" i="17"/>
  <c r="AH607" i="17"/>
  <c r="AG607" i="17"/>
  <c r="AF607" i="17"/>
  <c r="AE607" i="17"/>
  <c r="AD607" i="17"/>
  <c r="AB607" i="17"/>
  <c r="AA607" i="17"/>
  <c r="Z607" i="17"/>
  <c r="Y607" i="17"/>
  <c r="X607" i="17"/>
  <c r="V607" i="17"/>
  <c r="BB606" i="17"/>
  <c r="BA606" i="17"/>
  <c r="AZ606" i="17"/>
  <c r="AY606" i="17"/>
  <c r="AX606" i="17"/>
  <c r="AP606" i="17"/>
  <c r="AO606" i="17"/>
  <c r="AN606" i="17"/>
  <c r="AM606" i="17"/>
  <c r="AL606" i="17"/>
  <c r="AK606" i="17"/>
  <c r="AJ606" i="17"/>
  <c r="AI606" i="17"/>
  <c r="AH606" i="17"/>
  <c r="AG606" i="17"/>
  <c r="AF606" i="17"/>
  <c r="AE606" i="17"/>
  <c r="AD606" i="17"/>
  <c r="AB606" i="17"/>
  <c r="AA606" i="17"/>
  <c r="Z606" i="17"/>
  <c r="Y606" i="17"/>
  <c r="X606" i="17"/>
  <c r="V606" i="17"/>
  <c r="BB605" i="17"/>
  <c r="BA605" i="17"/>
  <c r="AZ605" i="17"/>
  <c r="AY605" i="17"/>
  <c r="AX605" i="17"/>
  <c r="AP605" i="17"/>
  <c r="AO605" i="17"/>
  <c r="AN605" i="17"/>
  <c r="AM605" i="17"/>
  <c r="AL605" i="17"/>
  <c r="AK605" i="17"/>
  <c r="AJ605" i="17"/>
  <c r="AI605" i="17"/>
  <c r="AH605" i="17"/>
  <c r="AG605" i="17"/>
  <c r="AF605" i="17"/>
  <c r="AE605" i="17"/>
  <c r="AD605" i="17"/>
  <c r="AB605" i="17"/>
  <c r="AA605" i="17"/>
  <c r="Z605" i="17"/>
  <c r="Y605" i="17"/>
  <c r="X605" i="17"/>
  <c r="V605" i="17"/>
  <c r="BB604" i="17"/>
  <c r="BA604" i="17"/>
  <c r="AZ604" i="17"/>
  <c r="AY604" i="17"/>
  <c r="AX604" i="17"/>
  <c r="AP604" i="17"/>
  <c r="AO604" i="17"/>
  <c r="AN604" i="17"/>
  <c r="AM604" i="17"/>
  <c r="AL604" i="17"/>
  <c r="AK604" i="17"/>
  <c r="AJ604" i="17"/>
  <c r="AI604" i="17"/>
  <c r="AH604" i="17"/>
  <c r="AG604" i="17"/>
  <c r="AF604" i="17"/>
  <c r="AE604" i="17"/>
  <c r="AD604" i="17"/>
  <c r="AB604" i="17"/>
  <c r="AA604" i="17"/>
  <c r="Z604" i="17"/>
  <c r="Y604" i="17"/>
  <c r="X604" i="17"/>
  <c r="BB603" i="17"/>
  <c r="BA603" i="17"/>
  <c r="AZ603" i="17"/>
  <c r="AY603" i="17"/>
  <c r="AX603" i="17"/>
  <c r="AP603" i="17"/>
  <c r="AO603" i="17"/>
  <c r="AN603" i="17"/>
  <c r="AM603" i="17"/>
  <c r="AL603" i="17"/>
  <c r="AK603" i="17"/>
  <c r="AJ603" i="17"/>
  <c r="AI603" i="17"/>
  <c r="AH603" i="17"/>
  <c r="AG603" i="17"/>
  <c r="AF603" i="17"/>
  <c r="AE603" i="17"/>
  <c r="AD603" i="17"/>
  <c r="AB603" i="17"/>
  <c r="AA603" i="17"/>
  <c r="Z603" i="17"/>
  <c r="Y603" i="17"/>
  <c r="X603" i="17"/>
  <c r="V603" i="17"/>
  <c r="BK602" i="17"/>
  <c r="BB602" i="17"/>
  <c r="BA602" i="17"/>
  <c r="AZ602" i="17"/>
  <c r="AY602" i="17"/>
  <c r="AX602" i="17"/>
  <c r="AP602" i="17"/>
  <c r="AO602" i="17"/>
  <c r="AN602" i="17"/>
  <c r="AM602" i="17"/>
  <c r="AL602" i="17"/>
  <c r="AK602" i="17"/>
  <c r="AJ602" i="17"/>
  <c r="AI602" i="17"/>
  <c r="AH602" i="17"/>
  <c r="AG602" i="17"/>
  <c r="AF602" i="17"/>
  <c r="AE602" i="17"/>
  <c r="AD602" i="17"/>
  <c r="AC602" i="17"/>
  <c r="AB602" i="17"/>
  <c r="AA602" i="17"/>
  <c r="Z602" i="17"/>
  <c r="Y602" i="17"/>
  <c r="X602" i="17"/>
  <c r="W602" i="17"/>
  <c r="V602" i="17"/>
  <c r="BB601" i="17"/>
  <c r="BA601" i="17"/>
  <c r="AZ601" i="17"/>
  <c r="AY601" i="17"/>
  <c r="AX601" i="17"/>
  <c r="AP601" i="17"/>
  <c r="AO601" i="17"/>
  <c r="AN601" i="17"/>
  <c r="AM601" i="17"/>
  <c r="AL601" i="17"/>
  <c r="AK601" i="17"/>
  <c r="AJ601" i="17"/>
  <c r="AI601" i="17"/>
  <c r="AH601" i="17"/>
  <c r="AG601" i="17"/>
  <c r="AF601" i="17"/>
  <c r="AE601" i="17"/>
  <c r="AD601" i="17"/>
  <c r="AB601" i="17"/>
  <c r="AA601" i="17"/>
  <c r="Z601" i="17"/>
  <c r="Y601" i="17"/>
  <c r="X601" i="17"/>
  <c r="BB600" i="17"/>
  <c r="BA600" i="17"/>
  <c r="AZ600" i="17"/>
  <c r="AY600" i="17"/>
  <c r="AX600" i="17"/>
  <c r="AP600" i="17"/>
  <c r="AO600" i="17"/>
  <c r="AN600" i="17"/>
  <c r="AM600" i="17"/>
  <c r="AL600" i="17"/>
  <c r="AK600" i="17"/>
  <c r="AJ600" i="17"/>
  <c r="AI600" i="17"/>
  <c r="AH600" i="17"/>
  <c r="AG600" i="17"/>
  <c r="AF600" i="17"/>
  <c r="AE600" i="17"/>
  <c r="AD600" i="17"/>
  <c r="AB600" i="17"/>
  <c r="AA600" i="17"/>
  <c r="Z600" i="17"/>
  <c r="Y600" i="17"/>
  <c r="X600" i="17"/>
  <c r="V600" i="17"/>
  <c r="BB599" i="17"/>
  <c r="BA599" i="17"/>
  <c r="AZ599" i="17"/>
  <c r="AY599" i="17"/>
  <c r="AX599" i="17"/>
  <c r="AQ599" i="17"/>
  <c r="AP599" i="17"/>
  <c r="AO599" i="17"/>
  <c r="AN599" i="17"/>
  <c r="AM599" i="17"/>
  <c r="AL599" i="17"/>
  <c r="AK599" i="17"/>
  <c r="AJ599" i="17"/>
  <c r="AI599" i="17"/>
  <c r="AH599" i="17"/>
  <c r="AG599" i="17"/>
  <c r="AF599" i="17"/>
  <c r="AE599" i="17"/>
  <c r="AD599" i="17"/>
  <c r="AB599" i="17"/>
  <c r="AA599" i="17"/>
  <c r="Z599" i="17"/>
  <c r="Y599" i="17"/>
  <c r="X599" i="17"/>
  <c r="V599" i="17"/>
  <c r="BB598" i="17"/>
  <c r="BA598" i="17"/>
  <c r="AZ598" i="17"/>
  <c r="AY598" i="17"/>
  <c r="AX598" i="17"/>
  <c r="AP598" i="17"/>
  <c r="AO598" i="17"/>
  <c r="AN598" i="17"/>
  <c r="AM598" i="17"/>
  <c r="AL598" i="17"/>
  <c r="AK598" i="17"/>
  <c r="AJ598" i="17"/>
  <c r="AI598" i="17"/>
  <c r="AH598" i="17"/>
  <c r="AG598" i="17"/>
  <c r="AF598" i="17"/>
  <c r="AE598" i="17"/>
  <c r="AD598" i="17"/>
  <c r="AB598" i="17"/>
  <c r="AA598" i="17"/>
  <c r="Z598" i="17"/>
  <c r="Y598" i="17"/>
  <c r="X598" i="17"/>
  <c r="V598" i="17"/>
  <c r="BB597" i="17"/>
  <c r="BA597" i="17"/>
  <c r="AZ597" i="17"/>
  <c r="AY597" i="17"/>
  <c r="AX597" i="17"/>
  <c r="AP597" i="17"/>
  <c r="AO597" i="17"/>
  <c r="AN597" i="17"/>
  <c r="AM597" i="17"/>
  <c r="AL597" i="17"/>
  <c r="AK597" i="17"/>
  <c r="AJ597" i="17"/>
  <c r="AI597" i="17"/>
  <c r="AH597" i="17"/>
  <c r="AG597" i="17"/>
  <c r="AF597" i="17"/>
  <c r="AE597" i="17"/>
  <c r="AD597" i="17"/>
  <c r="AB597" i="17"/>
  <c r="AA597" i="17"/>
  <c r="Z597" i="17"/>
  <c r="Y597" i="17"/>
  <c r="X597" i="17"/>
  <c r="V597" i="17"/>
  <c r="BB596" i="17"/>
  <c r="BA596" i="17"/>
  <c r="AZ596" i="17"/>
  <c r="AY596" i="17"/>
  <c r="AX596" i="17"/>
  <c r="AQ596" i="17"/>
  <c r="AP596" i="17"/>
  <c r="AO596" i="17"/>
  <c r="AN596" i="17"/>
  <c r="AM596" i="17"/>
  <c r="AL596" i="17"/>
  <c r="AK596" i="17"/>
  <c r="AJ596" i="17"/>
  <c r="AI596" i="17"/>
  <c r="AH596" i="17"/>
  <c r="AG596" i="17"/>
  <c r="AF596" i="17"/>
  <c r="AE596" i="17"/>
  <c r="AD596" i="17"/>
  <c r="AB596" i="17"/>
  <c r="AA596" i="17"/>
  <c r="Z596" i="17"/>
  <c r="Y596" i="17"/>
  <c r="X596" i="17"/>
  <c r="BB595" i="17"/>
  <c r="BA595" i="17"/>
  <c r="AZ595" i="17"/>
  <c r="AY595" i="17"/>
  <c r="AX595" i="17"/>
  <c r="AQ595" i="17"/>
  <c r="AP595" i="17"/>
  <c r="AO595" i="17"/>
  <c r="AN595" i="17"/>
  <c r="AM595" i="17"/>
  <c r="AL595" i="17"/>
  <c r="AK595" i="17"/>
  <c r="AJ595" i="17"/>
  <c r="AI595" i="17"/>
  <c r="AH595" i="17"/>
  <c r="AG595" i="17"/>
  <c r="AF595" i="17"/>
  <c r="AE595" i="17"/>
  <c r="AD595" i="17"/>
  <c r="AB595" i="17"/>
  <c r="AA595" i="17"/>
  <c r="Z595" i="17"/>
  <c r="Y595" i="17"/>
  <c r="X595" i="17"/>
  <c r="BB594" i="17"/>
  <c r="BA594" i="17"/>
  <c r="AZ594" i="17"/>
  <c r="AY594" i="17"/>
  <c r="AX594" i="17"/>
  <c r="AP594" i="17"/>
  <c r="AO594" i="17"/>
  <c r="AN594" i="17"/>
  <c r="AM594" i="17"/>
  <c r="AL594" i="17"/>
  <c r="AK594" i="17"/>
  <c r="AJ594" i="17"/>
  <c r="AI594" i="17"/>
  <c r="AH594" i="17"/>
  <c r="AG594" i="17"/>
  <c r="AF594" i="17"/>
  <c r="AE594" i="17"/>
  <c r="AD594" i="17"/>
  <c r="AB594" i="17"/>
  <c r="AA594" i="17"/>
  <c r="Z594" i="17"/>
  <c r="Y594" i="17"/>
  <c r="X594" i="17"/>
  <c r="BB590" i="17"/>
  <c r="BA590" i="17"/>
  <c r="AZ590" i="17"/>
  <c r="AY590" i="17"/>
  <c r="AX590" i="17"/>
  <c r="AP590" i="17"/>
  <c r="AO590" i="17"/>
  <c r="AN590" i="17"/>
  <c r="AM590" i="17"/>
  <c r="AL590" i="17"/>
  <c r="AK590" i="17"/>
  <c r="AJ590" i="17"/>
  <c r="AI590" i="17"/>
  <c r="AH590" i="17"/>
  <c r="AG590" i="17"/>
  <c r="AF590" i="17"/>
  <c r="AE590" i="17"/>
  <c r="AD590" i="17"/>
  <c r="AB590" i="17"/>
  <c r="AA590" i="17"/>
  <c r="Z590" i="17"/>
  <c r="Y590" i="17"/>
  <c r="X590" i="17"/>
  <c r="V590" i="17"/>
  <c r="BB589" i="17"/>
  <c r="BA589" i="17"/>
  <c r="AZ589" i="17"/>
  <c r="AY589" i="17"/>
  <c r="AX589" i="17"/>
  <c r="AP589" i="17"/>
  <c r="AO589" i="17"/>
  <c r="AN589" i="17"/>
  <c r="AM589" i="17"/>
  <c r="AL589" i="17"/>
  <c r="AK589" i="17"/>
  <c r="AJ589" i="17"/>
  <c r="AI589" i="17"/>
  <c r="AH589" i="17"/>
  <c r="AG589" i="17"/>
  <c r="AF589" i="17"/>
  <c r="AE589" i="17"/>
  <c r="AD589" i="17"/>
  <c r="AB589" i="17"/>
  <c r="AA589" i="17"/>
  <c r="Z589" i="17"/>
  <c r="Y589" i="17"/>
  <c r="X589" i="17"/>
  <c r="V589" i="17"/>
  <c r="BC588" i="17"/>
  <c r="BB588" i="17"/>
  <c r="BA588" i="17"/>
  <c r="AZ588" i="17"/>
  <c r="AY588" i="17"/>
  <c r="AX588" i="17"/>
  <c r="AP588" i="17"/>
  <c r="AO588" i="17"/>
  <c r="AN588" i="17"/>
  <c r="AM588" i="17"/>
  <c r="AL588" i="17"/>
  <c r="AK588" i="17"/>
  <c r="AJ588" i="17"/>
  <c r="AI588" i="17"/>
  <c r="AH588" i="17"/>
  <c r="AG588" i="17"/>
  <c r="AF588" i="17"/>
  <c r="AE588" i="17"/>
  <c r="AD588" i="17"/>
  <c r="AB588" i="17"/>
  <c r="AA588" i="17"/>
  <c r="Z588" i="17"/>
  <c r="Y588" i="17"/>
  <c r="X588" i="17"/>
  <c r="V588" i="17"/>
  <c r="BB587" i="17"/>
  <c r="BA587" i="17"/>
  <c r="AZ587" i="17"/>
  <c r="AY587" i="17"/>
  <c r="AX587" i="17"/>
  <c r="AP587" i="17"/>
  <c r="AO587" i="17"/>
  <c r="AN587" i="17"/>
  <c r="AM587" i="17"/>
  <c r="AL587" i="17"/>
  <c r="AK587" i="17"/>
  <c r="AJ587" i="17"/>
  <c r="AI587" i="17"/>
  <c r="AH587" i="17"/>
  <c r="AG587" i="17"/>
  <c r="AF587" i="17"/>
  <c r="AE587" i="17"/>
  <c r="AD587" i="17"/>
  <c r="AB587" i="17"/>
  <c r="AA587" i="17"/>
  <c r="Z587" i="17"/>
  <c r="Y587" i="17"/>
  <c r="X587" i="17"/>
  <c r="V587" i="17"/>
  <c r="BC586" i="17"/>
  <c r="BB586" i="17"/>
  <c r="BA586" i="17"/>
  <c r="AZ586" i="17"/>
  <c r="AY586" i="17"/>
  <c r="AX586" i="17"/>
  <c r="AP586" i="17"/>
  <c r="AO586" i="17"/>
  <c r="AN586" i="17"/>
  <c r="AM586" i="17"/>
  <c r="AL586" i="17"/>
  <c r="AK586" i="17"/>
  <c r="AJ586" i="17"/>
  <c r="AI586" i="17"/>
  <c r="AH586" i="17"/>
  <c r="AG586" i="17"/>
  <c r="AF586" i="17"/>
  <c r="AE586" i="17"/>
  <c r="AD586" i="17"/>
  <c r="AB586" i="17"/>
  <c r="AA586" i="17"/>
  <c r="Z586" i="17"/>
  <c r="Y586" i="17"/>
  <c r="X586" i="17"/>
  <c r="V586" i="17"/>
  <c r="BB585" i="17"/>
  <c r="BA585" i="17"/>
  <c r="AZ585" i="17"/>
  <c r="AY585" i="17"/>
  <c r="AX585" i="17"/>
  <c r="AP585" i="17"/>
  <c r="AO585" i="17"/>
  <c r="AN585" i="17"/>
  <c r="AM585" i="17"/>
  <c r="AL585" i="17"/>
  <c r="AK585" i="17"/>
  <c r="AJ585" i="17"/>
  <c r="AI585" i="17"/>
  <c r="AH585" i="17"/>
  <c r="AG585" i="17"/>
  <c r="AF585" i="17"/>
  <c r="AE585" i="17"/>
  <c r="AD585" i="17"/>
  <c r="AB585" i="17"/>
  <c r="AA585" i="17"/>
  <c r="Z585" i="17"/>
  <c r="Y585" i="17"/>
  <c r="X585" i="17"/>
  <c r="V585" i="17"/>
  <c r="BK584" i="17"/>
  <c r="BC584" i="17"/>
  <c r="BB584" i="17"/>
  <c r="BA584" i="17"/>
  <c r="AZ584" i="17"/>
  <c r="AY584" i="17"/>
  <c r="AX584" i="17"/>
  <c r="AP584" i="17"/>
  <c r="AO584" i="17"/>
  <c r="AN584" i="17"/>
  <c r="AM584" i="17"/>
  <c r="AL584" i="17"/>
  <c r="AK584" i="17"/>
  <c r="AJ584" i="17"/>
  <c r="AI584" i="17"/>
  <c r="AH584" i="17"/>
  <c r="AG584" i="17"/>
  <c r="AF584" i="17"/>
  <c r="AE584" i="17"/>
  <c r="AD584" i="17"/>
  <c r="AC584" i="17"/>
  <c r="AB584" i="17"/>
  <c r="AA584" i="17"/>
  <c r="Z584" i="17"/>
  <c r="Y584" i="17"/>
  <c r="X584" i="17"/>
  <c r="W584" i="17"/>
  <c r="V584" i="17"/>
  <c r="BC583" i="17"/>
  <c r="BB583" i="17"/>
  <c r="BA583" i="17"/>
  <c r="AZ583" i="17"/>
  <c r="AY583" i="17"/>
  <c r="AX583" i="17"/>
  <c r="AP583" i="17"/>
  <c r="AO583" i="17"/>
  <c r="AN583" i="17"/>
  <c r="AM583" i="17"/>
  <c r="AL583" i="17"/>
  <c r="AK583" i="17"/>
  <c r="AJ583" i="17"/>
  <c r="AI583" i="17"/>
  <c r="AH583" i="17"/>
  <c r="AG583" i="17"/>
  <c r="AF583" i="17"/>
  <c r="AE583" i="17"/>
  <c r="AD583" i="17"/>
  <c r="AB583" i="17"/>
  <c r="AA583" i="17"/>
  <c r="Z583" i="17"/>
  <c r="Y583" i="17"/>
  <c r="X583" i="17"/>
  <c r="V583" i="17"/>
  <c r="BB582" i="17"/>
  <c r="BA582" i="17"/>
  <c r="AZ582" i="17"/>
  <c r="AY582" i="17"/>
  <c r="AX582" i="17"/>
  <c r="AP582" i="17"/>
  <c r="AO582" i="17"/>
  <c r="AN582" i="17"/>
  <c r="AM582" i="17"/>
  <c r="AL582" i="17"/>
  <c r="AK582" i="17"/>
  <c r="AJ582" i="17"/>
  <c r="AI582" i="17"/>
  <c r="AH582" i="17"/>
  <c r="AG582" i="17"/>
  <c r="AF582" i="17"/>
  <c r="AE582" i="17"/>
  <c r="AD582" i="17"/>
  <c r="AB582" i="17"/>
  <c r="AA582" i="17"/>
  <c r="Z582" i="17"/>
  <c r="Y582" i="17"/>
  <c r="X582" i="17"/>
  <c r="V582" i="17"/>
  <c r="BC581" i="17"/>
  <c r="BB581" i="17"/>
  <c r="BA581" i="17"/>
  <c r="AZ581" i="17"/>
  <c r="AY581" i="17"/>
  <c r="AX581" i="17"/>
  <c r="AP581" i="17"/>
  <c r="AO581" i="17"/>
  <c r="AN581" i="17"/>
  <c r="AM581" i="17"/>
  <c r="AL581" i="17"/>
  <c r="AK581" i="17"/>
  <c r="AJ581" i="17"/>
  <c r="AI581" i="17"/>
  <c r="AH581" i="17"/>
  <c r="AG581" i="17"/>
  <c r="AF581" i="17"/>
  <c r="AE581" i="17"/>
  <c r="AD581" i="17"/>
  <c r="AB581" i="17"/>
  <c r="AA581" i="17"/>
  <c r="Z581" i="17"/>
  <c r="Y581" i="17"/>
  <c r="X581" i="17"/>
  <c r="V581" i="17"/>
  <c r="BB580" i="17"/>
  <c r="BA580" i="17"/>
  <c r="AZ580" i="17"/>
  <c r="AY580" i="17"/>
  <c r="AX580" i="17"/>
  <c r="AP580" i="17"/>
  <c r="AO580" i="17"/>
  <c r="AN580" i="17"/>
  <c r="AM580" i="17"/>
  <c r="AL580" i="17"/>
  <c r="AK580" i="17"/>
  <c r="AJ580" i="17"/>
  <c r="AI580" i="17"/>
  <c r="AH580" i="17"/>
  <c r="AG580" i="17"/>
  <c r="AF580" i="17"/>
  <c r="AE580" i="17"/>
  <c r="AD580" i="17"/>
  <c r="AB580" i="17"/>
  <c r="AA580" i="17"/>
  <c r="Z580" i="17"/>
  <c r="Y580" i="17"/>
  <c r="X580" i="17"/>
  <c r="V580" i="17"/>
  <c r="BB579" i="17"/>
  <c r="BA579" i="17"/>
  <c r="AZ579" i="17"/>
  <c r="AY579" i="17"/>
  <c r="AX579" i="17"/>
  <c r="AP579" i="17"/>
  <c r="AO579" i="17"/>
  <c r="AN579" i="17"/>
  <c r="AM579" i="17"/>
  <c r="AL579" i="17"/>
  <c r="AK579" i="17"/>
  <c r="AJ579" i="17"/>
  <c r="AI579" i="17"/>
  <c r="AH579" i="17"/>
  <c r="AG579" i="17"/>
  <c r="AF579" i="17"/>
  <c r="AE579" i="17"/>
  <c r="AD579" i="17"/>
  <c r="AB579" i="17"/>
  <c r="AA579" i="17"/>
  <c r="Z579" i="17"/>
  <c r="Y579" i="17"/>
  <c r="X579" i="17"/>
  <c r="BB578" i="17"/>
  <c r="BA578" i="17"/>
  <c r="AZ578" i="17"/>
  <c r="AY578" i="17"/>
  <c r="AX578" i="17"/>
  <c r="AP578" i="17"/>
  <c r="AO578" i="17"/>
  <c r="AN578" i="17"/>
  <c r="AM578" i="17"/>
  <c r="AL578" i="17"/>
  <c r="AK578" i="17"/>
  <c r="AJ578" i="17"/>
  <c r="AI578" i="17"/>
  <c r="AH578" i="17"/>
  <c r="AG578" i="17"/>
  <c r="AF578" i="17"/>
  <c r="AE578" i="17"/>
  <c r="AD578" i="17"/>
  <c r="AB578" i="17"/>
  <c r="AA578" i="17"/>
  <c r="Z578" i="17"/>
  <c r="Y578" i="17"/>
  <c r="X578" i="17"/>
  <c r="V578" i="17"/>
  <c r="BB577" i="17"/>
  <c r="BA577" i="17"/>
  <c r="AZ577" i="17"/>
  <c r="AY577" i="17"/>
  <c r="AX577" i="17"/>
  <c r="AP577" i="17"/>
  <c r="AO577" i="17"/>
  <c r="AN577" i="17"/>
  <c r="AM577" i="17"/>
  <c r="AL577" i="17"/>
  <c r="AK577" i="17"/>
  <c r="AJ577" i="17"/>
  <c r="AI577" i="17"/>
  <c r="AH577" i="17"/>
  <c r="AG577" i="17"/>
  <c r="AF577" i="17"/>
  <c r="AE577" i="17"/>
  <c r="AD577" i="17"/>
  <c r="AB577" i="17"/>
  <c r="AA577" i="17"/>
  <c r="Z577" i="17"/>
  <c r="Y577" i="17"/>
  <c r="X577" i="17"/>
  <c r="BB576" i="17"/>
  <c r="BA576" i="17"/>
  <c r="AZ576" i="17"/>
  <c r="AY576" i="17"/>
  <c r="AX576" i="17"/>
  <c r="AP576" i="17"/>
  <c r="AO576" i="17"/>
  <c r="AN576" i="17"/>
  <c r="AM576" i="17"/>
  <c r="AL576" i="17"/>
  <c r="AK576" i="17"/>
  <c r="AJ576" i="17"/>
  <c r="AI576" i="17"/>
  <c r="AH576" i="17"/>
  <c r="AG576" i="17"/>
  <c r="AF576" i="17"/>
  <c r="AE576" i="17"/>
  <c r="AD576" i="17"/>
  <c r="AB576" i="17"/>
  <c r="AA576" i="17"/>
  <c r="Z576" i="17"/>
  <c r="Y576" i="17"/>
  <c r="X576" i="17"/>
  <c r="V576" i="17"/>
  <c r="BC575" i="17"/>
  <c r="BB575" i="17"/>
  <c r="BA575" i="17"/>
  <c r="AZ575" i="17"/>
  <c r="AY575" i="17"/>
  <c r="AX575" i="17"/>
  <c r="AP575" i="17"/>
  <c r="AO575" i="17"/>
  <c r="AN575" i="17"/>
  <c r="AM575" i="17"/>
  <c r="AL575" i="17"/>
  <c r="AK575" i="17"/>
  <c r="AJ575" i="17"/>
  <c r="AI575" i="17"/>
  <c r="AH575" i="17"/>
  <c r="AG575" i="17"/>
  <c r="AF575" i="17"/>
  <c r="AE575" i="17"/>
  <c r="AD575" i="17"/>
  <c r="AB575" i="17"/>
  <c r="AA575" i="17"/>
  <c r="Z575" i="17"/>
  <c r="Y575" i="17"/>
  <c r="X575" i="17"/>
  <c r="AQ571" i="17"/>
  <c r="BB570" i="17"/>
  <c r="BA570" i="17"/>
  <c r="AZ570" i="17"/>
  <c r="AY570" i="17"/>
  <c r="AX570" i="17"/>
  <c r="AP570" i="17"/>
  <c r="AO570" i="17"/>
  <c r="AN570" i="17"/>
  <c r="AM570" i="17"/>
  <c r="AL570" i="17"/>
  <c r="AK570" i="17"/>
  <c r="AJ570" i="17"/>
  <c r="AI570" i="17"/>
  <c r="AH570" i="17"/>
  <c r="AG570" i="17"/>
  <c r="AF570" i="17"/>
  <c r="AE570" i="17"/>
  <c r="AD570" i="17"/>
  <c r="AB570" i="17"/>
  <c r="AA570" i="17"/>
  <c r="Z570" i="17"/>
  <c r="Y570" i="17"/>
  <c r="X570" i="17"/>
  <c r="V570" i="17"/>
  <c r="BC569" i="17"/>
  <c r="BB569" i="17"/>
  <c r="BA569" i="17"/>
  <c r="AZ569" i="17"/>
  <c r="AY569" i="17"/>
  <c r="AX569" i="17"/>
  <c r="AP569" i="17"/>
  <c r="AO569" i="17"/>
  <c r="AN569" i="17"/>
  <c r="AM569" i="17"/>
  <c r="AL569" i="17"/>
  <c r="AK569" i="17"/>
  <c r="AJ569" i="17"/>
  <c r="AI569" i="17"/>
  <c r="AH569" i="17"/>
  <c r="AG569" i="17"/>
  <c r="AF569" i="17"/>
  <c r="AE569" i="17"/>
  <c r="AD569" i="17"/>
  <c r="AB569" i="17"/>
  <c r="AA569" i="17"/>
  <c r="Z569" i="17"/>
  <c r="Y569" i="17"/>
  <c r="X569" i="17"/>
  <c r="V569" i="17"/>
  <c r="BC568" i="17"/>
  <c r="BB568" i="17"/>
  <c r="BA568" i="17"/>
  <c r="AZ568" i="17"/>
  <c r="AY568" i="17"/>
  <c r="AX568" i="17"/>
  <c r="AP568" i="17"/>
  <c r="AO568" i="17"/>
  <c r="AN568" i="17"/>
  <c r="AM568" i="17"/>
  <c r="AL568" i="17"/>
  <c r="AK568" i="17"/>
  <c r="AJ568" i="17"/>
  <c r="AI568" i="17"/>
  <c r="AH568" i="17"/>
  <c r="AG568" i="17"/>
  <c r="AF568" i="17"/>
  <c r="AE568" i="17"/>
  <c r="AD568" i="17"/>
  <c r="AB568" i="17"/>
  <c r="AA568" i="17"/>
  <c r="Z568" i="17"/>
  <c r="Y568" i="17"/>
  <c r="X568" i="17"/>
  <c r="V568" i="17"/>
  <c r="BB567" i="17"/>
  <c r="BA567" i="17"/>
  <c r="AZ567" i="17"/>
  <c r="AY567" i="17"/>
  <c r="AX567" i="17"/>
  <c r="AP567" i="17"/>
  <c r="AO567" i="17"/>
  <c r="AN567" i="17"/>
  <c r="AM567" i="17"/>
  <c r="AL567" i="17"/>
  <c r="AK567" i="17"/>
  <c r="AJ567" i="17"/>
  <c r="AI567" i="17"/>
  <c r="AH567" i="17"/>
  <c r="AG567" i="17"/>
  <c r="AF567" i="17"/>
  <c r="AE567" i="17"/>
  <c r="AD567" i="17"/>
  <c r="AB567" i="17"/>
  <c r="AA567" i="17"/>
  <c r="Z567" i="17"/>
  <c r="Y567" i="17"/>
  <c r="X567" i="17"/>
  <c r="V567" i="17"/>
  <c r="BB566" i="17"/>
  <c r="BA566" i="17"/>
  <c r="AZ566" i="17"/>
  <c r="AY566" i="17"/>
  <c r="AX566" i="17"/>
  <c r="AP566" i="17"/>
  <c r="AO566" i="17"/>
  <c r="AN566" i="17"/>
  <c r="AM566" i="17"/>
  <c r="AL566" i="17"/>
  <c r="AK566" i="17"/>
  <c r="AJ566" i="17"/>
  <c r="AI566" i="17"/>
  <c r="AH566" i="17"/>
  <c r="AG566" i="17"/>
  <c r="AF566" i="17"/>
  <c r="AE566" i="17"/>
  <c r="AD566" i="17"/>
  <c r="AB566" i="17"/>
  <c r="AA566" i="17"/>
  <c r="Z566" i="17"/>
  <c r="Y566" i="17"/>
  <c r="X566" i="17"/>
  <c r="BB565" i="17"/>
  <c r="BA565" i="17"/>
  <c r="AZ565" i="17"/>
  <c r="AY565" i="17"/>
  <c r="AX565" i="17"/>
  <c r="AP565" i="17"/>
  <c r="AO565" i="17"/>
  <c r="AN565" i="17"/>
  <c r="AM565" i="17"/>
  <c r="AL565" i="17"/>
  <c r="AK565" i="17"/>
  <c r="AJ565" i="17"/>
  <c r="AI565" i="17"/>
  <c r="AH565" i="17"/>
  <c r="AG565" i="17"/>
  <c r="AF565" i="17"/>
  <c r="AE565" i="17"/>
  <c r="AD565" i="17"/>
  <c r="AB565" i="17"/>
  <c r="AA565" i="17"/>
  <c r="Z565" i="17"/>
  <c r="Y565" i="17"/>
  <c r="X565" i="17"/>
  <c r="BB564" i="17"/>
  <c r="BA564" i="17"/>
  <c r="AZ564" i="17"/>
  <c r="AY564" i="17"/>
  <c r="AX564" i="17"/>
  <c r="AP564" i="17"/>
  <c r="AO564" i="17"/>
  <c r="AN564" i="17"/>
  <c r="AM564" i="17"/>
  <c r="AL564" i="17"/>
  <c r="AK564" i="17"/>
  <c r="AJ564" i="17"/>
  <c r="AI564" i="17"/>
  <c r="AH564" i="17"/>
  <c r="AG564" i="17"/>
  <c r="AF564" i="17"/>
  <c r="AE564" i="17"/>
  <c r="AD564" i="17"/>
  <c r="AB564" i="17"/>
  <c r="AA564" i="17"/>
  <c r="Z564" i="17"/>
  <c r="Y564" i="17"/>
  <c r="X564" i="17"/>
  <c r="V564" i="17"/>
  <c r="BC563" i="17"/>
  <c r="BB563" i="17"/>
  <c r="BA563" i="17"/>
  <c r="AZ563" i="17"/>
  <c r="AY563" i="17"/>
  <c r="AX563" i="17"/>
  <c r="AP563" i="17"/>
  <c r="AO563" i="17"/>
  <c r="AN563" i="17"/>
  <c r="AM563" i="17"/>
  <c r="AL563" i="17"/>
  <c r="AK563" i="17"/>
  <c r="AJ563" i="17"/>
  <c r="AI563" i="17"/>
  <c r="AH563" i="17"/>
  <c r="AG563" i="17"/>
  <c r="AF563" i="17"/>
  <c r="AE563" i="17"/>
  <c r="AD563" i="17"/>
  <c r="AB563" i="17"/>
  <c r="AA563" i="17"/>
  <c r="Z563" i="17"/>
  <c r="Y563" i="17"/>
  <c r="X563" i="17"/>
  <c r="BB562" i="17"/>
  <c r="BA562" i="17"/>
  <c r="AZ562" i="17"/>
  <c r="AY562" i="17"/>
  <c r="AX562" i="17"/>
  <c r="AP562" i="17"/>
  <c r="AO562" i="17"/>
  <c r="AN562" i="17"/>
  <c r="AM562" i="17"/>
  <c r="AL562" i="17"/>
  <c r="AK562" i="17"/>
  <c r="AJ562" i="17"/>
  <c r="AI562" i="17"/>
  <c r="AH562" i="17"/>
  <c r="AG562" i="17"/>
  <c r="AF562" i="17"/>
  <c r="AE562" i="17"/>
  <c r="AD562" i="17"/>
  <c r="AB562" i="17"/>
  <c r="AA562" i="17"/>
  <c r="Z562" i="17"/>
  <c r="Y562" i="17"/>
  <c r="X562" i="17"/>
  <c r="BC561" i="17"/>
  <c r="BB561" i="17"/>
  <c r="BA561" i="17"/>
  <c r="AZ561" i="17"/>
  <c r="AY561" i="17"/>
  <c r="AX561" i="17"/>
  <c r="AP561" i="17"/>
  <c r="AO561" i="17"/>
  <c r="AN561" i="17"/>
  <c r="AM561" i="17"/>
  <c r="AL561" i="17"/>
  <c r="AK561" i="17"/>
  <c r="AJ561" i="17"/>
  <c r="AI561" i="17"/>
  <c r="AH561" i="17"/>
  <c r="AG561" i="17"/>
  <c r="AF561" i="17"/>
  <c r="AE561" i="17"/>
  <c r="AD561" i="17"/>
  <c r="AB561" i="17"/>
  <c r="AA561" i="17"/>
  <c r="Z561" i="17"/>
  <c r="Y561" i="17"/>
  <c r="X561" i="17"/>
  <c r="V561" i="17"/>
  <c r="BC560" i="17"/>
  <c r="BB560" i="17"/>
  <c r="BA560" i="17"/>
  <c r="AZ560" i="17"/>
  <c r="AY560" i="17"/>
  <c r="AX560" i="17"/>
  <c r="AQ560" i="17"/>
  <c r="AP560" i="17"/>
  <c r="AO560" i="17"/>
  <c r="AN560" i="17"/>
  <c r="AM560" i="17"/>
  <c r="AL560" i="17"/>
  <c r="AK560" i="17"/>
  <c r="AJ560" i="17"/>
  <c r="AI560" i="17"/>
  <c r="AH560" i="17"/>
  <c r="AG560" i="17"/>
  <c r="AF560" i="17"/>
  <c r="AE560" i="17"/>
  <c r="AD560" i="17"/>
  <c r="AB560" i="17"/>
  <c r="AA560" i="17"/>
  <c r="Z560" i="17"/>
  <c r="Y560" i="17"/>
  <c r="X560" i="17"/>
  <c r="BB559" i="17"/>
  <c r="BA559" i="17"/>
  <c r="AZ559" i="17"/>
  <c r="AY559" i="17"/>
  <c r="AX559" i="17"/>
  <c r="AP559" i="17"/>
  <c r="AO559" i="17"/>
  <c r="AN559" i="17"/>
  <c r="AM559" i="17"/>
  <c r="AL559" i="17"/>
  <c r="AK559" i="17"/>
  <c r="AJ559" i="17"/>
  <c r="AI559" i="17"/>
  <c r="AH559" i="17"/>
  <c r="AG559" i="17"/>
  <c r="AF559" i="17"/>
  <c r="AE559" i="17"/>
  <c r="AD559" i="17"/>
  <c r="AB559" i="17"/>
  <c r="AA559" i="17"/>
  <c r="Z559" i="17"/>
  <c r="Y559" i="17"/>
  <c r="X559" i="17"/>
  <c r="V559" i="17"/>
  <c r="BB558" i="17"/>
  <c r="BA558" i="17"/>
  <c r="AZ558" i="17"/>
  <c r="AY558" i="17"/>
  <c r="AX558" i="17"/>
  <c r="AP558" i="17"/>
  <c r="AO558" i="17"/>
  <c r="AN558" i="17"/>
  <c r="AM558" i="17"/>
  <c r="AL558" i="17"/>
  <c r="AK558" i="17"/>
  <c r="AJ558" i="17"/>
  <c r="AI558" i="17"/>
  <c r="AH558" i="17"/>
  <c r="AG558" i="17"/>
  <c r="AF558" i="17"/>
  <c r="AE558" i="17"/>
  <c r="AD558" i="17"/>
  <c r="AB558" i="17"/>
  <c r="AA558" i="17"/>
  <c r="Z558" i="17"/>
  <c r="Y558" i="17"/>
  <c r="X558" i="17"/>
  <c r="BC557" i="17"/>
  <c r="BB557" i="17"/>
  <c r="BA557" i="17"/>
  <c r="AZ557" i="17"/>
  <c r="AY557" i="17"/>
  <c r="AX557" i="17"/>
  <c r="AQ557" i="17"/>
  <c r="AP557" i="17"/>
  <c r="AO557" i="17"/>
  <c r="AN557" i="17"/>
  <c r="AM557" i="17"/>
  <c r="AL557" i="17"/>
  <c r="AK557" i="17"/>
  <c r="AJ557" i="17"/>
  <c r="AI557" i="17"/>
  <c r="AH557" i="17"/>
  <c r="AG557" i="17"/>
  <c r="AF557" i="17"/>
  <c r="AE557" i="17"/>
  <c r="AD557" i="17"/>
  <c r="AB557" i="17"/>
  <c r="AA557" i="17"/>
  <c r="Z557" i="17"/>
  <c r="Y557" i="17"/>
  <c r="X557" i="17"/>
  <c r="V557" i="17"/>
  <c r="BB556" i="17"/>
  <c r="BA556" i="17"/>
  <c r="AZ556" i="17"/>
  <c r="AY556" i="17"/>
  <c r="AX556" i="17"/>
  <c r="AP556" i="17"/>
  <c r="AO556" i="17"/>
  <c r="AN556" i="17"/>
  <c r="AM556" i="17"/>
  <c r="AL556" i="17"/>
  <c r="AK556" i="17"/>
  <c r="AJ556" i="17"/>
  <c r="AI556" i="17"/>
  <c r="AH556" i="17"/>
  <c r="AG556" i="17"/>
  <c r="AF556" i="17"/>
  <c r="AE556" i="17"/>
  <c r="AD556" i="17"/>
  <c r="AB556" i="17"/>
  <c r="AA556" i="17"/>
  <c r="Z556" i="17"/>
  <c r="Y556" i="17"/>
  <c r="X556" i="17"/>
  <c r="BC552" i="17"/>
  <c r="BB552" i="17"/>
  <c r="BA552" i="17"/>
  <c r="AZ552" i="17"/>
  <c r="AY552" i="17"/>
  <c r="AX552" i="17"/>
  <c r="AQ552" i="17"/>
  <c r="AP552" i="17"/>
  <c r="AO552" i="17"/>
  <c r="AN552" i="17"/>
  <c r="AM552" i="17"/>
  <c r="AL552" i="17"/>
  <c r="AK552" i="17"/>
  <c r="AJ552" i="17"/>
  <c r="AI552" i="17"/>
  <c r="AH552" i="17"/>
  <c r="AG552" i="17"/>
  <c r="AF552" i="17"/>
  <c r="AE552" i="17"/>
  <c r="AD552" i="17"/>
  <c r="AB552" i="17"/>
  <c r="AA552" i="17"/>
  <c r="Z552" i="17"/>
  <c r="Y552" i="17"/>
  <c r="X552" i="17"/>
  <c r="V552" i="17"/>
  <c r="BB551" i="17"/>
  <c r="BA551" i="17"/>
  <c r="AZ551" i="17"/>
  <c r="AY551" i="17"/>
  <c r="AX551" i="17"/>
  <c r="AP551" i="17"/>
  <c r="AO551" i="17"/>
  <c r="AN551" i="17"/>
  <c r="AM551" i="17"/>
  <c r="AL551" i="17"/>
  <c r="AK551" i="17"/>
  <c r="AJ551" i="17"/>
  <c r="AI551" i="17"/>
  <c r="AH551" i="17"/>
  <c r="AG551" i="17"/>
  <c r="AF551" i="17"/>
  <c r="AE551" i="17"/>
  <c r="AD551" i="17"/>
  <c r="AB551" i="17"/>
  <c r="AA551" i="17"/>
  <c r="Z551" i="17"/>
  <c r="Y551" i="17"/>
  <c r="X551" i="17"/>
  <c r="V551" i="17"/>
  <c r="BB550" i="17"/>
  <c r="BA550" i="17"/>
  <c r="AZ550" i="17"/>
  <c r="AY550" i="17"/>
  <c r="AX550" i="17"/>
  <c r="AP550" i="17"/>
  <c r="AO550" i="17"/>
  <c r="AN550" i="17"/>
  <c r="AM550" i="17"/>
  <c r="AL550" i="17"/>
  <c r="AK550" i="17"/>
  <c r="AJ550" i="17"/>
  <c r="AI550" i="17"/>
  <c r="AH550" i="17"/>
  <c r="AG550" i="17"/>
  <c r="AF550" i="17"/>
  <c r="AE550" i="17"/>
  <c r="AD550" i="17"/>
  <c r="AB550" i="17"/>
  <c r="AA550" i="17"/>
  <c r="Z550" i="17"/>
  <c r="Y550" i="17"/>
  <c r="X550" i="17"/>
  <c r="V550" i="17"/>
  <c r="BB549" i="17"/>
  <c r="BA549" i="17"/>
  <c r="AZ549" i="17"/>
  <c r="AY549" i="17"/>
  <c r="AX549" i="17"/>
  <c r="AQ549" i="17"/>
  <c r="AP549" i="17"/>
  <c r="AO549" i="17"/>
  <c r="AN549" i="17"/>
  <c r="AM549" i="17"/>
  <c r="AL549" i="17"/>
  <c r="AK549" i="17"/>
  <c r="AJ549" i="17"/>
  <c r="AI549" i="17"/>
  <c r="AH549" i="17"/>
  <c r="AG549" i="17"/>
  <c r="AF549" i="17"/>
  <c r="AE549" i="17"/>
  <c r="AD549" i="17"/>
  <c r="AB549" i="17"/>
  <c r="AA549" i="17"/>
  <c r="Z549" i="17"/>
  <c r="Y549" i="17"/>
  <c r="X549" i="17"/>
  <c r="V549" i="17"/>
  <c r="BB548" i="17"/>
  <c r="BA548" i="17"/>
  <c r="AZ548" i="17"/>
  <c r="AY548" i="17"/>
  <c r="AX548" i="17"/>
  <c r="AQ548" i="17"/>
  <c r="AP548" i="17"/>
  <c r="AO548" i="17"/>
  <c r="AN548" i="17"/>
  <c r="AM548" i="17"/>
  <c r="AL548" i="17"/>
  <c r="AK548" i="17"/>
  <c r="AJ548" i="17"/>
  <c r="AI548" i="17"/>
  <c r="AH548" i="17"/>
  <c r="AG548" i="17"/>
  <c r="AF548" i="17"/>
  <c r="AE548" i="17"/>
  <c r="AD548" i="17"/>
  <c r="AB548" i="17"/>
  <c r="AA548" i="17"/>
  <c r="Z548" i="17"/>
  <c r="Y548" i="17"/>
  <c r="X548" i="17"/>
  <c r="BB547" i="17"/>
  <c r="BA547" i="17"/>
  <c r="AZ547" i="17"/>
  <c r="AY547" i="17"/>
  <c r="AX547" i="17"/>
  <c r="AP547" i="17"/>
  <c r="AO547" i="17"/>
  <c r="AN547" i="17"/>
  <c r="AM547" i="17"/>
  <c r="AL547" i="17"/>
  <c r="AK547" i="17"/>
  <c r="AJ547" i="17"/>
  <c r="AI547" i="17"/>
  <c r="AH547" i="17"/>
  <c r="AG547" i="17"/>
  <c r="AF547" i="17"/>
  <c r="AE547" i="17"/>
  <c r="AD547" i="17"/>
  <c r="AB547" i="17"/>
  <c r="AA547" i="17"/>
  <c r="Z547" i="17"/>
  <c r="Y547" i="17"/>
  <c r="X547" i="17"/>
  <c r="V547" i="17"/>
  <c r="BK546" i="17"/>
  <c r="BC546" i="17"/>
  <c r="BB546" i="17"/>
  <c r="BA546" i="17"/>
  <c r="AZ546" i="17"/>
  <c r="AY546" i="17"/>
  <c r="AX546" i="17"/>
  <c r="AQ546" i="17"/>
  <c r="AP546" i="17"/>
  <c r="AO546" i="17"/>
  <c r="AN546" i="17"/>
  <c r="AM546" i="17"/>
  <c r="AL546" i="17"/>
  <c r="AK546" i="17"/>
  <c r="AJ546" i="17"/>
  <c r="AI546" i="17"/>
  <c r="AH546" i="17"/>
  <c r="AG546" i="17"/>
  <c r="AF546" i="17"/>
  <c r="AE546" i="17"/>
  <c r="AD546" i="17"/>
  <c r="AC546" i="17"/>
  <c r="AB546" i="17"/>
  <c r="AA546" i="17"/>
  <c r="Z546" i="17"/>
  <c r="Y546" i="17"/>
  <c r="X546" i="17"/>
  <c r="W546" i="17"/>
  <c r="V546" i="17"/>
  <c r="BB545" i="17"/>
  <c r="BA545" i="17"/>
  <c r="AZ545" i="17"/>
  <c r="AY545" i="17"/>
  <c r="AX545" i="17"/>
  <c r="AP545" i="17"/>
  <c r="AO545" i="17"/>
  <c r="AN545" i="17"/>
  <c r="AM545" i="17"/>
  <c r="AL545" i="17"/>
  <c r="AK545" i="17"/>
  <c r="AJ545" i="17"/>
  <c r="AI545" i="17"/>
  <c r="AH545" i="17"/>
  <c r="AG545" i="17"/>
  <c r="AF545" i="17"/>
  <c r="AE545" i="17"/>
  <c r="AD545" i="17"/>
  <c r="AB545" i="17"/>
  <c r="AA545" i="17"/>
  <c r="Z545" i="17"/>
  <c r="Y545" i="17"/>
  <c r="X545" i="17"/>
  <c r="V545" i="17"/>
  <c r="BC544" i="17"/>
  <c r="BB544" i="17"/>
  <c r="BA544" i="17"/>
  <c r="AZ544" i="17"/>
  <c r="AY544" i="17"/>
  <c r="AX544" i="17"/>
  <c r="AP544" i="17"/>
  <c r="AO544" i="17"/>
  <c r="AN544" i="17"/>
  <c r="AM544" i="17"/>
  <c r="AL544" i="17"/>
  <c r="AK544" i="17"/>
  <c r="AJ544" i="17"/>
  <c r="AI544" i="17"/>
  <c r="AH544" i="17"/>
  <c r="AG544" i="17"/>
  <c r="AF544" i="17"/>
  <c r="AE544" i="17"/>
  <c r="AD544" i="17"/>
  <c r="AB544" i="17"/>
  <c r="AA544" i="17"/>
  <c r="Z544" i="17"/>
  <c r="Y544" i="17"/>
  <c r="X544" i="17"/>
  <c r="BB543" i="17"/>
  <c r="BA543" i="17"/>
  <c r="AZ543" i="17"/>
  <c r="AY543" i="17"/>
  <c r="AX543" i="17"/>
  <c r="AP543" i="17"/>
  <c r="AO543" i="17"/>
  <c r="AN543" i="17"/>
  <c r="AM543" i="17"/>
  <c r="AL543" i="17"/>
  <c r="AK543" i="17"/>
  <c r="AJ543" i="17"/>
  <c r="AI543" i="17"/>
  <c r="AH543" i="17"/>
  <c r="AG543" i="17"/>
  <c r="AF543" i="17"/>
  <c r="AE543" i="17"/>
  <c r="AD543" i="17"/>
  <c r="AB543" i="17"/>
  <c r="AA543" i="17"/>
  <c r="Z543" i="17"/>
  <c r="Y543" i="17"/>
  <c r="X543" i="17"/>
  <c r="V543" i="17"/>
  <c r="BC542" i="17"/>
  <c r="BB542" i="17"/>
  <c r="BA542" i="17"/>
  <c r="AZ542" i="17"/>
  <c r="AY542" i="17"/>
  <c r="AX542" i="17"/>
  <c r="AP542" i="17"/>
  <c r="AO542" i="17"/>
  <c r="AN542" i="17"/>
  <c r="AM542" i="17"/>
  <c r="AL542" i="17"/>
  <c r="AK542" i="17"/>
  <c r="AJ542" i="17"/>
  <c r="AI542" i="17"/>
  <c r="AH542" i="17"/>
  <c r="AG542" i="17"/>
  <c r="AF542" i="17"/>
  <c r="AE542" i="17"/>
  <c r="AD542" i="17"/>
  <c r="AB542" i="17"/>
  <c r="AA542" i="17"/>
  <c r="Z542" i="17"/>
  <c r="Y542" i="17"/>
  <c r="X542" i="17"/>
  <c r="V542" i="17"/>
  <c r="BB541" i="17"/>
  <c r="BA541" i="17"/>
  <c r="AZ541" i="17"/>
  <c r="AY541" i="17"/>
  <c r="AX541" i="17"/>
  <c r="AP541" i="17"/>
  <c r="AO541" i="17"/>
  <c r="AN541" i="17"/>
  <c r="AM541" i="17"/>
  <c r="AL541" i="17"/>
  <c r="AK541" i="17"/>
  <c r="AJ541" i="17"/>
  <c r="AI541" i="17"/>
  <c r="AH541" i="17"/>
  <c r="AG541" i="17"/>
  <c r="AF541" i="17"/>
  <c r="AE541" i="17"/>
  <c r="AD541" i="17"/>
  <c r="AB541" i="17"/>
  <c r="AA541" i="17"/>
  <c r="Z541" i="17"/>
  <c r="Y541" i="17"/>
  <c r="X541" i="17"/>
  <c r="V541" i="17"/>
  <c r="BC540" i="17"/>
  <c r="BB540" i="17"/>
  <c r="BA540" i="17"/>
  <c r="AZ540" i="17"/>
  <c r="AY540" i="17"/>
  <c r="AX540" i="17"/>
  <c r="AQ540" i="17"/>
  <c r="AP540" i="17"/>
  <c r="AO540" i="17"/>
  <c r="AN540" i="17"/>
  <c r="AM540" i="17"/>
  <c r="AL540" i="17"/>
  <c r="AK540" i="17"/>
  <c r="AJ540" i="17"/>
  <c r="AI540" i="17"/>
  <c r="AH540" i="17"/>
  <c r="AG540" i="17"/>
  <c r="AF540" i="17"/>
  <c r="AE540" i="17"/>
  <c r="AD540" i="17"/>
  <c r="AB540" i="17"/>
  <c r="AA540" i="17"/>
  <c r="Z540" i="17"/>
  <c r="Y540" i="17"/>
  <c r="X540" i="17"/>
  <c r="V540" i="17"/>
  <c r="BC539" i="17"/>
  <c r="BB539" i="17"/>
  <c r="BA539" i="17"/>
  <c r="AZ539" i="17"/>
  <c r="AY539" i="17"/>
  <c r="AX539" i="17"/>
  <c r="AQ539" i="17"/>
  <c r="AP539" i="17"/>
  <c r="AO539" i="17"/>
  <c r="AN539" i="17"/>
  <c r="AM539" i="17"/>
  <c r="AL539" i="17"/>
  <c r="AK539" i="17"/>
  <c r="AJ539" i="17"/>
  <c r="AI539" i="17"/>
  <c r="AH539" i="17"/>
  <c r="AG539" i="17"/>
  <c r="AF539" i="17"/>
  <c r="AE539" i="17"/>
  <c r="AD539" i="17"/>
  <c r="AB539" i="17"/>
  <c r="AA539" i="17"/>
  <c r="Z539" i="17"/>
  <c r="Y539" i="17"/>
  <c r="X539" i="17"/>
  <c r="BC538" i="17"/>
  <c r="BB538" i="17"/>
  <c r="BA538" i="17"/>
  <c r="AZ538" i="17"/>
  <c r="AY538" i="17"/>
  <c r="AX538" i="17"/>
  <c r="AQ538" i="17"/>
  <c r="AP538" i="17"/>
  <c r="AO538" i="17"/>
  <c r="AN538" i="17"/>
  <c r="AM538" i="17"/>
  <c r="AL538" i="17"/>
  <c r="AK538" i="17"/>
  <c r="AJ538" i="17"/>
  <c r="AI538" i="17"/>
  <c r="AH538" i="17"/>
  <c r="AG538" i="17"/>
  <c r="AF538" i="17"/>
  <c r="AE538" i="17"/>
  <c r="AD538" i="17"/>
  <c r="AB538" i="17"/>
  <c r="AA538" i="17"/>
  <c r="Z538" i="17"/>
  <c r="Y538" i="17"/>
  <c r="X538" i="17"/>
  <c r="V538" i="17"/>
  <c r="BC537" i="17"/>
  <c r="BB537" i="17"/>
  <c r="BA537" i="17"/>
  <c r="AZ537" i="17"/>
  <c r="AY537" i="17"/>
  <c r="AX537" i="17"/>
  <c r="AQ537" i="17"/>
  <c r="AP537" i="17"/>
  <c r="AO537" i="17"/>
  <c r="AN537" i="17"/>
  <c r="AM537" i="17"/>
  <c r="AL537" i="17"/>
  <c r="AK537" i="17"/>
  <c r="AJ537" i="17"/>
  <c r="AI537" i="17"/>
  <c r="AH537" i="17"/>
  <c r="AG537" i="17"/>
  <c r="AF537" i="17"/>
  <c r="AE537" i="17"/>
  <c r="AD537" i="17"/>
  <c r="AB537" i="17"/>
  <c r="AA537" i="17"/>
  <c r="Z537" i="17"/>
  <c r="Y537" i="17"/>
  <c r="X537" i="17"/>
  <c r="BB534" i="17"/>
  <c r="BA534" i="17"/>
  <c r="AZ534" i="17"/>
  <c r="AY534" i="17"/>
  <c r="AX534" i="17"/>
  <c r="AQ534" i="17"/>
  <c r="AP534" i="17"/>
  <c r="AO534" i="17"/>
  <c r="AN534" i="17"/>
  <c r="AM534" i="17"/>
  <c r="AL534" i="17"/>
  <c r="AK534" i="17"/>
  <c r="AJ534" i="17"/>
  <c r="AI534" i="17"/>
  <c r="AH534" i="17"/>
  <c r="AG534" i="17"/>
  <c r="AF534" i="17"/>
  <c r="AE534" i="17"/>
  <c r="AD534" i="17"/>
  <c r="AB534" i="17"/>
  <c r="AA534" i="17"/>
  <c r="Z534" i="17"/>
  <c r="Y534" i="17"/>
  <c r="X534" i="17"/>
  <c r="V534" i="17"/>
  <c r="BC533" i="17"/>
  <c r="BB533" i="17"/>
  <c r="BA533" i="17"/>
  <c r="AZ533" i="17"/>
  <c r="AY533" i="17"/>
  <c r="AX533" i="17"/>
  <c r="AQ533" i="17"/>
  <c r="AP533" i="17"/>
  <c r="AO533" i="17"/>
  <c r="AN533" i="17"/>
  <c r="AM533" i="17"/>
  <c r="AL533" i="17"/>
  <c r="AK533" i="17"/>
  <c r="AJ533" i="17"/>
  <c r="AI533" i="17"/>
  <c r="AH533" i="17"/>
  <c r="AG533" i="17"/>
  <c r="AF533" i="17"/>
  <c r="AE533" i="17"/>
  <c r="AD533" i="17"/>
  <c r="AB533" i="17"/>
  <c r="AA533" i="17"/>
  <c r="Z533" i="17"/>
  <c r="Y533" i="17"/>
  <c r="X533" i="17"/>
  <c r="V533" i="17"/>
  <c r="BB532" i="17"/>
  <c r="BA532" i="17"/>
  <c r="AZ532" i="17"/>
  <c r="AY532" i="17"/>
  <c r="AX532" i="17"/>
  <c r="AP532" i="17"/>
  <c r="AO532" i="17"/>
  <c r="AN532" i="17"/>
  <c r="AM532" i="17"/>
  <c r="AL532" i="17"/>
  <c r="AK532" i="17"/>
  <c r="AJ532" i="17"/>
  <c r="AI532" i="17"/>
  <c r="AH532" i="17"/>
  <c r="AG532" i="17"/>
  <c r="AF532" i="17"/>
  <c r="AE532" i="17"/>
  <c r="AD532" i="17"/>
  <c r="AB532" i="17"/>
  <c r="AA532" i="17"/>
  <c r="Z532" i="17"/>
  <c r="Y532" i="17"/>
  <c r="X532" i="17"/>
  <c r="V532" i="17"/>
  <c r="BB531" i="17"/>
  <c r="BA531" i="17"/>
  <c r="AZ531" i="17"/>
  <c r="AY531" i="17"/>
  <c r="AX531" i="17"/>
  <c r="AP531" i="17"/>
  <c r="AO531" i="17"/>
  <c r="AN531" i="17"/>
  <c r="AM531" i="17"/>
  <c r="AL531" i="17"/>
  <c r="AK531" i="17"/>
  <c r="AJ531" i="17"/>
  <c r="AI531" i="17"/>
  <c r="AH531" i="17"/>
  <c r="AG531" i="17"/>
  <c r="AF531" i="17"/>
  <c r="AE531" i="17"/>
  <c r="AD531" i="17"/>
  <c r="AB531" i="17"/>
  <c r="AA531" i="17"/>
  <c r="Z531" i="17"/>
  <c r="Y531" i="17"/>
  <c r="X531" i="17"/>
  <c r="V531" i="17"/>
  <c r="BC530" i="17"/>
  <c r="BB530" i="17"/>
  <c r="BA530" i="17"/>
  <c r="AZ530" i="17"/>
  <c r="AY530" i="17"/>
  <c r="AX530" i="17"/>
  <c r="AP530" i="17"/>
  <c r="AO530" i="17"/>
  <c r="AN530" i="17"/>
  <c r="AM530" i="17"/>
  <c r="AL530" i="17"/>
  <c r="AK530" i="17"/>
  <c r="AJ530" i="17"/>
  <c r="AI530" i="17"/>
  <c r="AH530" i="17"/>
  <c r="AG530" i="17"/>
  <c r="AF530" i="17"/>
  <c r="AE530" i="17"/>
  <c r="AD530" i="17"/>
  <c r="AB530" i="17"/>
  <c r="AA530" i="17"/>
  <c r="Z530" i="17"/>
  <c r="Y530" i="17"/>
  <c r="X530" i="17"/>
  <c r="BB529" i="17"/>
  <c r="BA529" i="17"/>
  <c r="AZ529" i="17"/>
  <c r="AY529" i="17"/>
  <c r="AX529" i="17"/>
  <c r="AP529" i="17"/>
  <c r="AO529" i="17"/>
  <c r="AN529" i="17"/>
  <c r="AM529" i="17"/>
  <c r="AL529" i="17"/>
  <c r="AK529" i="17"/>
  <c r="AJ529" i="17"/>
  <c r="AI529" i="17"/>
  <c r="AH529" i="17"/>
  <c r="AG529" i="17"/>
  <c r="AF529" i="17"/>
  <c r="AE529" i="17"/>
  <c r="AD529" i="17"/>
  <c r="AB529" i="17"/>
  <c r="AA529" i="17"/>
  <c r="Z529" i="17"/>
  <c r="Y529" i="17"/>
  <c r="X529" i="17"/>
  <c r="V529" i="17"/>
  <c r="BB528" i="17"/>
  <c r="BA528" i="17"/>
  <c r="AZ528" i="17"/>
  <c r="AY528" i="17"/>
  <c r="AX528" i="17"/>
  <c r="AP528" i="17"/>
  <c r="AO528" i="17"/>
  <c r="AN528" i="17"/>
  <c r="AM528" i="17"/>
  <c r="AL528" i="17"/>
  <c r="AK528" i="17"/>
  <c r="AJ528" i="17"/>
  <c r="AI528" i="17"/>
  <c r="AH528" i="17"/>
  <c r="AG528" i="17"/>
  <c r="AF528" i="17"/>
  <c r="AE528" i="17"/>
  <c r="AD528" i="17"/>
  <c r="AB528" i="17"/>
  <c r="AA528" i="17"/>
  <c r="Z528" i="17"/>
  <c r="Y528" i="17"/>
  <c r="X528" i="17"/>
  <c r="V528" i="17"/>
  <c r="BB527" i="17"/>
  <c r="BA527" i="17"/>
  <c r="AZ527" i="17"/>
  <c r="AY527" i="17"/>
  <c r="AX527" i="17"/>
  <c r="AP527" i="17"/>
  <c r="AO527" i="17"/>
  <c r="AN527" i="17"/>
  <c r="AM527" i="17"/>
  <c r="AL527" i="17"/>
  <c r="AK527" i="17"/>
  <c r="AJ527" i="17"/>
  <c r="AI527" i="17"/>
  <c r="AH527" i="17"/>
  <c r="AG527" i="17"/>
  <c r="AF527" i="17"/>
  <c r="AE527" i="17"/>
  <c r="AD527" i="17"/>
  <c r="AB527" i="17"/>
  <c r="AA527" i="17"/>
  <c r="Z527" i="17"/>
  <c r="Y527" i="17"/>
  <c r="X527" i="17"/>
  <c r="V527" i="17"/>
  <c r="BB526" i="17"/>
  <c r="BA526" i="17"/>
  <c r="AZ526" i="17"/>
  <c r="AY526" i="17"/>
  <c r="AX526" i="17"/>
  <c r="AP526" i="17"/>
  <c r="AO526" i="17"/>
  <c r="AN526" i="17"/>
  <c r="AM526" i="17"/>
  <c r="AL526" i="17"/>
  <c r="AK526" i="17"/>
  <c r="AJ526" i="17"/>
  <c r="AI526" i="17"/>
  <c r="AH526" i="17"/>
  <c r="AG526" i="17"/>
  <c r="AF526" i="17"/>
  <c r="AE526" i="17"/>
  <c r="AD526" i="17"/>
  <c r="AB526" i="17"/>
  <c r="AA526" i="17"/>
  <c r="Z526" i="17"/>
  <c r="Y526" i="17"/>
  <c r="X526" i="17"/>
  <c r="V526" i="17"/>
  <c r="BC525" i="17"/>
  <c r="BB525" i="17"/>
  <c r="BA525" i="17"/>
  <c r="AZ525" i="17"/>
  <c r="AY525" i="17"/>
  <c r="AX525" i="17"/>
  <c r="AP525" i="17"/>
  <c r="AO525" i="17"/>
  <c r="AN525" i="17"/>
  <c r="AM525" i="17"/>
  <c r="AL525" i="17"/>
  <c r="AK525" i="17"/>
  <c r="AJ525" i="17"/>
  <c r="AI525" i="17"/>
  <c r="AH525" i="17"/>
  <c r="AG525" i="17"/>
  <c r="AF525" i="17"/>
  <c r="AE525" i="17"/>
  <c r="AD525" i="17"/>
  <c r="AB525" i="17"/>
  <c r="AA525" i="17"/>
  <c r="Z525" i="17"/>
  <c r="Y525" i="17"/>
  <c r="X525" i="17"/>
  <c r="BC524" i="17"/>
  <c r="BB524" i="17"/>
  <c r="BA524" i="17"/>
  <c r="AZ524" i="17"/>
  <c r="AY524" i="17"/>
  <c r="AX524" i="17"/>
  <c r="AQ524" i="17"/>
  <c r="AP524" i="17"/>
  <c r="AO524" i="17"/>
  <c r="AN524" i="17"/>
  <c r="AM524" i="17"/>
  <c r="AL524" i="17"/>
  <c r="AK524" i="17"/>
  <c r="AJ524" i="17"/>
  <c r="AI524" i="17"/>
  <c r="AH524" i="17"/>
  <c r="AG524" i="17"/>
  <c r="AF524" i="17"/>
  <c r="AE524" i="17"/>
  <c r="AD524" i="17"/>
  <c r="AB524" i="17"/>
  <c r="AA524" i="17"/>
  <c r="Z524" i="17"/>
  <c r="Y524" i="17"/>
  <c r="X524" i="17"/>
  <c r="V524" i="17"/>
  <c r="BC523" i="17"/>
  <c r="BB523" i="17"/>
  <c r="BA523" i="17"/>
  <c r="AZ523" i="17"/>
  <c r="AY523" i="17"/>
  <c r="AX523" i="17"/>
  <c r="AP523" i="17"/>
  <c r="AO523" i="17"/>
  <c r="AN523" i="17"/>
  <c r="AM523" i="17"/>
  <c r="AL523" i="17"/>
  <c r="AK523" i="17"/>
  <c r="AJ523" i="17"/>
  <c r="AI523" i="17"/>
  <c r="AH523" i="17"/>
  <c r="AG523" i="17"/>
  <c r="AF523" i="17"/>
  <c r="AE523" i="17"/>
  <c r="AD523" i="17"/>
  <c r="AB523" i="17"/>
  <c r="AA523" i="17"/>
  <c r="Z523" i="17"/>
  <c r="Y523" i="17"/>
  <c r="X523" i="17"/>
  <c r="BB522" i="17"/>
  <c r="BA522" i="17"/>
  <c r="AZ522" i="17"/>
  <c r="AY522" i="17"/>
  <c r="AX522" i="17"/>
  <c r="AP522" i="17"/>
  <c r="AO522" i="17"/>
  <c r="AN522" i="17"/>
  <c r="AM522" i="17"/>
  <c r="AL522" i="17"/>
  <c r="AK522" i="17"/>
  <c r="AJ522" i="17"/>
  <c r="AI522" i="17"/>
  <c r="AH522" i="17"/>
  <c r="AG522" i="17"/>
  <c r="AF522" i="17"/>
  <c r="AE522" i="17"/>
  <c r="AD522" i="17"/>
  <c r="AB522" i="17"/>
  <c r="AA522" i="17"/>
  <c r="Z522" i="17"/>
  <c r="Y522" i="17"/>
  <c r="X522" i="17"/>
  <c r="BK521" i="17"/>
  <c r="BB521" i="17"/>
  <c r="BA521" i="17"/>
  <c r="AZ521" i="17"/>
  <c r="AY521" i="17"/>
  <c r="AX521" i="17"/>
  <c r="AP521" i="17"/>
  <c r="AO521" i="17"/>
  <c r="AN521" i="17"/>
  <c r="AM521" i="17"/>
  <c r="AL521" i="17"/>
  <c r="AK521" i="17"/>
  <c r="AJ521" i="17"/>
  <c r="AI521" i="17"/>
  <c r="AH521" i="17"/>
  <c r="AG521" i="17"/>
  <c r="AF521" i="17"/>
  <c r="AE521" i="17"/>
  <c r="AD521" i="17"/>
  <c r="AC521" i="17"/>
  <c r="AB521" i="17"/>
  <c r="AA521" i="17"/>
  <c r="Z521" i="17"/>
  <c r="Y521" i="17"/>
  <c r="X521" i="17"/>
  <c r="W521" i="17"/>
  <c r="V521" i="17"/>
  <c r="BC520" i="17"/>
  <c r="BB520" i="17"/>
  <c r="BA520" i="17"/>
  <c r="AZ520" i="17"/>
  <c r="AY520" i="17"/>
  <c r="AX520" i="17"/>
  <c r="AQ520" i="17"/>
  <c r="AP520" i="17"/>
  <c r="AO520" i="17"/>
  <c r="AN520" i="17"/>
  <c r="AM520" i="17"/>
  <c r="AL520" i="17"/>
  <c r="AK520" i="17"/>
  <c r="AJ520" i="17"/>
  <c r="AI520" i="17"/>
  <c r="AH520" i="17"/>
  <c r="AG520" i="17"/>
  <c r="AF520" i="17"/>
  <c r="AE520" i="17"/>
  <c r="AD520" i="17"/>
  <c r="AB520" i="17"/>
  <c r="AA520" i="17"/>
  <c r="Z520" i="17"/>
  <c r="Y520" i="17"/>
  <c r="X520" i="17"/>
  <c r="V520" i="17"/>
  <c r="BB519" i="17"/>
  <c r="BA519" i="17"/>
  <c r="AZ519" i="17"/>
  <c r="AY519" i="17"/>
  <c r="AX519" i="17"/>
  <c r="AP519" i="17"/>
  <c r="AO519" i="17"/>
  <c r="AN519" i="17"/>
  <c r="AM519" i="17"/>
  <c r="AL519" i="17"/>
  <c r="AK519" i="17"/>
  <c r="AJ519" i="17"/>
  <c r="AI519" i="17"/>
  <c r="AH519" i="17"/>
  <c r="AG519" i="17"/>
  <c r="AF519" i="17"/>
  <c r="AE519" i="17"/>
  <c r="AD519" i="17"/>
  <c r="AB519" i="17"/>
  <c r="AA519" i="17"/>
  <c r="Z519" i="17"/>
  <c r="Y519" i="17"/>
  <c r="X519" i="17"/>
  <c r="BB515" i="17"/>
  <c r="BA515" i="17"/>
  <c r="AZ515" i="17"/>
  <c r="AY515" i="17"/>
  <c r="AX515" i="17"/>
  <c r="AP515" i="17"/>
  <c r="AO515" i="17"/>
  <c r="AN515" i="17"/>
  <c r="AM515" i="17"/>
  <c r="AL515" i="17"/>
  <c r="AK515" i="17"/>
  <c r="AJ515" i="17"/>
  <c r="AI515" i="17"/>
  <c r="AH515" i="17"/>
  <c r="AG515" i="17"/>
  <c r="AF515" i="17"/>
  <c r="AE515" i="17"/>
  <c r="AD515" i="17"/>
  <c r="AB515" i="17"/>
  <c r="AA515" i="17"/>
  <c r="Z515" i="17"/>
  <c r="Y515" i="17"/>
  <c r="X515" i="17"/>
  <c r="V515" i="17"/>
  <c r="BB514" i="17"/>
  <c r="BA514" i="17"/>
  <c r="AZ514" i="17"/>
  <c r="AY514" i="17"/>
  <c r="AX514" i="17"/>
  <c r="AP514" i="17"/>
  <c r="AO514" i="17"/>
  <c r="AN514" i="17"/>
  <c r="AM514" i="17"/>
  <c r="AL514" i="17"/>
  <c r="AK514" i="17"/>
  <c r="AJ514" i="17"/>
  <c r="AI514" i="17"/>
  <c r="AH514" i="17"/>
  <c r="AG514" i="17"/>
  <c r="AF514" i="17"/>
  <c r="AE514" i="17"/>
  <c r="AD514" i="17"/>
  <c r="AB514" i="17"/>
  <c r="AA514" i="17"/>
  <c r="Z514" i="17"/>
  <c r="Y514" i="17"/>
  <c r="X514" i="17"/>
  <c r="V514" i="17"/>
  <c r="BC513" i="17"/>
  <c r="BB513" i="17"/>
  <c r="BA513" i="17"/>
  <c r="AZ513" i="17"/>
  <c r="AY513" i="17"/>
  <c r="AX513" i="17"/>
  <c r="AP513" i="17"/>
  <c r="AO513" i="17"/>
  <c r="AN513" i="17"/>
  <c r="AM513" i="17"/>
  <c r="AL513" i="17"/>
  <c r="AK513" i="17"/>
  <c r="AJ513" i="17"/>
  <c r="AI513" i="17"/>
  <c r="AH513" i="17"/>
  <c r="AG513" i="17"/>
  <c r="AF513" i="17"/>
  <c r="AE513" i="17"/>
  <c r="AD513" i="17"/>
  <c r="AB513" i="17"/>
  <c r="AA513" i="17"/>
  <c r="Z513" i="17"/>
  <c r="Y513" i="17"/>
  <c r="X513" i="17"/>
  <c r="V513" i="17"/>
  <c r="BB512" i="17"/>
  <c r="BA512" i="17"/>
  <c r="AZ512" i="17"/>
  <c r="AY512" i="17"/>
  <c r="AX512" i="17"/>
  <c r="AP512" i="17"/>
  <c r="AO512" i="17"/>
  <c r="AN512" i="17"/>
  <c r="AM512" i="17"/>
  <c r="AL512" i="17"/>
  <c r="AK512" i="17"/>
  <c r="AJ512" i="17"/>
  <c r="AI512" i="17"/>
  <c r="AH512" i="17"/>
  <c r="AG512" i="17"/>
  <c r="AF512" i="17"/>
  <c r="AE512" i="17"/>
  <c r="AD512" i="17"/>
  <c r="AB512" i="17"/>
  <c r="AA512" i="17"/>
  <c r="Z512" i="17"/>
  <c r="Y512" i="17"/>
  <c r="X512" i="17"/>
  <c r="V512" i="17"/>
  <c r="BB511" i="17"/>
  <c r="BA511" i="17"/>
  <c r="AZ511" i="17"/>
  <c r="AY511" i="17"/>
  <c r="AX511" i="17"/>
  <c r="AP511" i="17"/>
  <c r="AO511" i="17"/>
  <c r="AN511" i="17"/>
  <c r="AM511" i="17"/>
  <c r="AL511" i="17"/>
  <c r="AK511" i="17"/>
  <c r="AJ511" i="17"/>
  <c r="AI511" i="17"/>
  <c r="AH511" i="17"/>
  <c r="AG511" i="17"/>
  <c r="AF511" i="17"/>
  <c r="AE511" i="17"/>
  <c r="AD511" i="17"/>
  <c r="AB511" i="17"/>
  <c r="AA511" i="17"/>
  <c r="Z511" i="17"/>
  <c r="Y511" i="17"/>
  <c r="X511" i="17"/>
  <c r="BB510" i="17"/>
  <c r="BA510" i="17"/>
  <c r="AZ510" i="17"/>
  <c r="AY510" i="17"/>
  <c r="AX510" i="17"/>
  <c r="AP510" i="17"/>
  <c r="AO510" i="17"/>
  <c r="AN510" i="17"/>
  <c r="AM510" i="17"/>
  <c r="AL510" i="17"/>
  <c r="AK510" i="17"/>
  <c r="AJ510" i="17"/>
  <c r="AI510" i="17"/>
  <c r="AH510" i="17"/>
  <c r="AG510" i="17"/>
  <c r="AF510" i="17"/>
  <c r="AE510" i="17"/>
  <c r="AD510" i="17"/>
  <c r="AB510" i="17"/>
  <c r="AA510" i="17"/>
  <c r="Z510" i="17"/>
  <c r="Y510" i="17"/>
  <c r="X510" i="17"/>
  <c r="V510" i="17"/>
  <c r="BC509" i="17"/>
  <c r="BB509" i="17"/>
  <c r="BA509" i="17"/>
  <c r="AZ509" i="17"/>
  <c r="AY509" i="17"/>
  <c r="AX509" i="17"/>
  <c r="AP509" i="17"/>
  <c r="AO509" i="17"/>
  <c r="AN509" i="17"/>
  <c r="AM509" i="17"/>
  <c r="AL509" i="17"/>
  <c r="AK509" i="17"/>
  <c r="AJ509" i="17"/>
  <c r="AI509" i="17"/>
  <c r="AH509" i="17"/>
  <c r="AG509" i="17"/>
  <c r="AF509" i="17"/>
  <c r="AE509" i="17"/>
  <c r="AD509" i="17"/>
  <c r="AB509" i="17"/>
  <c r="AA509" i="17"/>
  <c r="Z509" i="17"/>
  <c r="Y509" i="17"/>
  <c r="X509" i="17"/>
  <c r="V509" i="17"/>
  <c r="BB508" i="17"/>
  <c r="BA508" i="17"/>
  <c r="AZ508" i="17"/>
  <c r="AY508" i="17"/>
  <c r="AX508" i="17"/>
  <c r="AP508" i="17"/>
  <c r="AO508" i="17"/>
  <c r="AN508" i="17"/>
  <c r="AM508" i="17"/>
  <c r="AL508" i="17"/>
  <c r="AK508" i="17"/>
  <c r="AJ508" i="17"/>
  <c r="AI508" i="17"/>
  <c r="AH508" i="17"/>
  <c r="AG508" i="17"/>
  <c r="AF508" i="17"/>
  <c r="AE508" i="17"/>
  <c r="AD508" i="17"/>
  <c r="AB508" i="17"/>
  <c r="AA508" i="17"/>
  <c r="Z508" i="17"/>
  <c r="Y508" i="17"/>
  <c r="X508" i="17"/>
  <c r="BB507" i="17"/>
  <c r="BA507" i="17"/>
  <c r="AZ507" i="17"/>
  <c r="AY507" i="17"/>
  <c r="AX507" i="17"/>
  <c r="AP507" i="17"/>
  <c r="AO507" i="17"/>
  <c r="AN507" i="17"/>
  <c r="AM507" i="17"/>
  <c r="AL507" i="17"/>
  <c r="AK507" i="17"/>
  <c r="AJ507" i="17"/>
  <c r="AI507" i="17"/>
  <c r="AH507" i="17"/>
  <c r="AG507" i="17"/>
  <c r="AF507" i="17"/>
  <c r="AE507" i="17"/>
  <c r="AD507" i="17"/>
  <c r="AB507" i="17"/>
  <c r="AA507" i="17"/>
  <c r="Z507" i="17"/>
  <c r="Y507" i="17"/>
  <c r="X507" i="17"/>
  <c r="BB506" i="17"/>
  <c r="BA506" i="17"/>
  <c r="AZ506" i="17"/>
  <c r="AY506" i="17"/>
  <c r="AX506" i="17"/>
  <c r="AQ506" i="17"/>
  <c r="AP506" i="17"/>
  <c r="AO506" i="17"/>
  <c r="AN506" i="17"/>
  <c r="AM506" i="17"/>
  <c r="AL506" i="17"/>
  <c r="AK506" i="17"/>
  <c r="AJ506" i="17"/>
  <c r="AI506" i="17"/>
  <c r="AH506" i="17"/>
  <c r="AG506" i="17"/>
  <c r="AF506" i="17"/>
  <c r="AE506" i="17"/>
  <c r="AD506" i="17"/>
  <c r="AB506" i="17"/>
  <c r="AA506" i="17"/>
  <c r="Z506" i="17"/>
  <c r="Y506" i="17"/>
  <c r="X506" i="17"/>
  <c r="V506" i="17"/>
  <c r="BK505" i="17"/>
  <c r="BC505" i="17"/>
  <c r="BB505" i="17"/>
  <c r="BA505" i="17"/>
  <c r="AZ505" i="17"/>
  <c r="AY505" i="17"/>
  <c r="AX505" i="17"/>
  <c r="AQ505" i="17"/>
  <c r="AP505" i="17"/>
  <c r="AO505" i="17"/>
  <c r="AN505" i="17"/>
  <c r="AM505" i="17"/>
  <c r="AL505" i="17"/>
  <c r="AK505" i="17"/>
  <c r="AJ505" i="17"/>
  <c r="AI505" i="17"/>
  <c r="AH505" i="17"/>
  <c r="AG505" i="17"/>
  <c r="AF505" i="17"/>
  <c r="AE505" i="17"/>
  <c r="AD505" i="17"/>
  <c r="AC505" i="17"/>
  <c r="AB505" i="17"/>
  <c r="AA505" i="17"/>
  <c r="Z505" i="17"/>
  <c r="Y505" i="17"/>
  <c r="X505" i="17"/>
  <c r="W505" i="17"/>
  <c r="V505" i="17"/>
  <c r="BB504" i="17"/>
  <c r="BA504" i="17"/>
  <c r="AZ504" i="17"/>
  <c r="AY504" i="17"/>
  <c r="AX504" i="17"/>
  <c r="AP504" i="17"/>
  <c r="AO504" i="17"/>
  <c r="AN504" i="17"/>
  <c r="AM504" i="17"/>
  <c r="AL504" i="17"/>
  <c r="AK504" i="17"/>
  <c r="AJ504" i="17"/>
  <c r="AI504" i="17"/>
  <c r="AH504" i="17"/>
  <c r="AG504" i="17"/>
  <c r="AF504" i="17"/>
  <c r="AE504" i="17"/>
  <c r="AD504" i="17"/>
  <c r="AB504" i="17"/>
  <c r="AA504" i="17"/>
  <c r="Z504" i="17"/>
  <c r="Y504" i="17"/>
  <c r="X504" i="17"/>
  <c r="BC503" i="17"/>
  <c r="BB503" i="17"/>
  <c r="BA503" i="17"/>
  <c r="AZ503" i="17"/>
  <c r="AY503" i="17"/>
  <c r="AX503" i="17"/>
  <c r="AP503" i="17"/>
  <c r="AO503" i="17"/>
  <c r="AN503" i="17"/>
  <c r="AM503" i="17"/>
  <c r="AL503" i="17"/>
  <c r="AK503" i="17"/>
  <c r="AJ503" i="17"/>
  <c r="AI503" i="17"/>
  <c r="AH503" i="17"/>
  <c r="AG503" i="17"/>
  <c r="AF503" i="17"/>
  <c r="AE503" i="17"/>
  <c r="AD503" i="17"/>
  <c r="AB503" i="17"/>
  <c r="AA503" i="17"/>
  <c r="Z503" i="17"/>
  <c r="Y503" i="17"/>
  <c r="X503" i="17"/>
  <c r="BC502" i="17"/>
  <c r="BB502" i="17"/>
  <c r="BA502" i="17"/>
  <c r="AZ502" i="17"/>
  <c r="AY502" i="17"/>
  <c r="AX502" i="17"/>
  <c r="AQ502" i="17"/>
  <c r="AP502" i="17"/>
  <c r="AO502" i="17"/>
  <c r="AN502" i="17"/>
  <c r="AM502" i="17"/>
  <c r="AL502" i="17"/>
  <c r="AK502" i="17"/>
  <c r="AJ502" i="17"/>
  <c r="AI502" i="17"/>
  <c r="AH502" i="17"/>
  <c r="AG502" i="17"/>
  <c r="AF502" i="17"/>
  <c r="AE502" i="17"/>
  <c r="AD502" i="17"/>
  <c r="AB502" i="17"/>
  <c r="AA502" i="17"/>
  <c r="Z502" i="17"/>
  <c r="Y502" i="17"/>
  <c r="X502" i="17"/>
  <c r="V502" i="17"/>
  <c r="BC501" i="17"/>
  <c r="BB501" i="17"/>
  <c r="BA501" i="17"/>
  <c r="AZ501" i="17"/>
  <c r="AY501" i="17"/>
  <c r="AX501" i="17"/>
  <c r="AQ501" i="17"/>
  <c r="AP501" i="17"/>
  <c r="AO501" i="17"/>
  <c r="AN501" i="17"/>
  <c r="AM501" i="17"/>
  <c r="AL501" i="17"/>
  <c r="AK501" i="17"/>
  <c r="AJ501" i="17"/>
  <c r="AI501" i="17"/>
  <c r="AH501" i="17"/>
  <c r="AG501" i="17"/>
  <c r="AF501" i="17"/>
  <c r="AE501" i="17"/>
  <c r="AD501" i="17"/>
  <c r="AB501" i="17"/>
  <c r="AA501" i="17"/>
  <c r="Z501" i="17"/>
  <c r="Y501" i="17"/>
  <c r="X501" i="17"/>
  <c r="V501" i="17"/>
  <c r="BC500" i="17"/>
  <c r="BB500" i="17"/>
  <c r="BA500" i="17"/>
  <c r="AZ500" i="17"/>
  <c r="AY500" i="17"/>
  <c r="AX500" i="17"/>
  <c r="AQ500" i="17"/>
  <c r="AP500" i="17"/>
  <c r="AO500" i="17"/>
  <c r="AN500" i="17"/>
  <c r="AM500" i="17"/>
  <c r="AL500" i="17"/>
  <c r="AK500" i="17"/>
  <c r="AJ500" i="17"/>
  <c r="AI500" i="17"/>
  <c r="AH500" i="17"/>
  <c r="AG500" i="17"/>
  <c r="AF500" i="17"/>
  <c r="AE500" i="17"/>
  <c r="AD500" i="17"/>
  <c r="AB500" i="17"/>
  <c r="AA500" i="17"/>
  <c r="Z500" i="17"/>
  <c r="Y500" i="17"/>
  <c r="X500" i="17"/>
  <c r="BC496" i="17"/>
  <c r="BB496" i="17"/>
  <c r="BA496" i="17"/>
  <c r="AZ496" i="17"/>
  <c r="AY496" i="17"/>
  <c r="AX496" i="17"/>
  <c r="AP496" i="17"/>
  <c r="AO496" i="17"/>
  <c r="AN496" i="17"/>
  <c r="AM496" i="17"/>
  <c r="AL496" i="17"/>
  <c r="AK496" i="17"/>
  <c r="AJ496" i="17"/>
  <c r="AI496" i="17"/>
  <c r="AH496" i="17"/>
  <c r="AG496" i="17"/>
  <c r="AF496" i="17"/>
  <c r="AE496" i="17"/>
  <c r="AD496" i="17"/>
  <c r="AB496" i="17"/>
  <c r="AA496" i="17"/>
  <c r="Z496" i="17"/>
  <c r="Y496" i="17"/>
  <c r="X496" i="17"/>
  <c r="V496" i="17"/>
  <c r="BB495" i="17"/>
  <c r="BA495" i="17"/>
  <c r="AZ495" i="17"/>
  <c r="AY495" i="17"/>
  <c r="AX495" i="17"/>
  <c r="AP495" i="17"/>
  <c r="AO495" i="17"/>
  <c r="AN495" i="17"/>
  <c r="AM495" i="17"/>
  <c r="AL495" i="17"/>
  <c r="AK495" i="17"/>
  <c r="AJ495" i="17"/>
  <c r="AI495" i="17"/>
  <c r="AH495" i="17"/>
  <c r="AG495" i="17"/>
  <c r="AF495" i="17"/>
  <c r="AE495" i="17"/>
  <c r="AD495" i="17"/>
  <c r="AB495" i="17"/>
  <c r="AA495" i="17"/>
  <c r="Z495" i="17"/>
  <c r="Y495" i="17"/>
  <c r="X495" i="17"/>
  <c r="V495" i="17"/>
  <c r="BB494" i="17"/>
  <c r="BA494" i="17"/>
  <c r="AZ494" i="17"/>
  <c r="AY494" i="17"/>
  <c r="AX494" i="17"/>
  <c r="AP494" i="17"/>
  <c r="AO494" i="17"/>
  <c r="AN494" i="17"/>
  <c r="AM494" i="17"/>
  <c r="AL494" i="17"/>
  <c r="AK494" i="17"/>
  <c r="AJ494" i="17"/>
  <c r="AI494" i="17"/>
  <c r="AH494" i="17"/>
  <c r="AG494" i="17"/>
  <c r="AF494" i="17"/>
  <c r="AE494" i="17"/>
  <c r="AD494" i="17"/>
  <c r="AB494" i="17"/>
  <c r="AA494" i="17"/>
  <c r="Z494" i="17"/>
  <c r="Y494" i="17"/>
  <c r="X494" i="17"/>
  <c r="V494" i="17"/>
  <c r="BB493" i="17"/>
  <c r="BA493" i="17"/>
  <c r="AZ493" i="17"/>
  <c r="AY493" i="17"/>
  <c r="AX493" i="17"/>
  <c r="AQ493" i="17"/>
  <c r="AP493" i="17"/>
  <c r="AO493" i="17"/>
  <c r="AN493" i="17"/>
  <c r="AM493" i="17"/>
  <c r="AL493" i="17"/>
  <c r="AK493" i="17"/>
  <c r="AJ493" i="17"/>
  <c r="AI493" i="17"/>
  <c r="AH493" i="17"/>
  <c r="AG493" i="17"/>
  <c r="AF493" i="17"/>
  <c r="AE493" i="17"/>
  <c r="AD493" i="17"/>
  <c r="AB493" i="17"/>
  <c r="AA493" i="17"/>
  <c r="Z493" i="17"/>
  <c r="Y493" i="17"/>
  <c r="X493" i="17"/>
  <c r="V493" i="17"/>
  <c r="BB492" i="17"/>
  <c r="BA492" i="17"/>
  <c r="AZ492" i="17"/>
  <c r="AY492" i="17"/>
  <c r="AX492" i="17"/>
  <c r="AP492" i="17"/>
  <c r="AO492" i="17"/>
  <c r="AN492" i="17"/>
  <c r="AM492" i="17"/>
  <c r="AL492" i="17"/>
  <c r="AK492" i="17"/>
  <c r="AJ492" i="17"/>
  <c r="AI492" i="17"/>
  <c r="AH492" i="17"/>
  <c r="AG492" i="17"/>
  <c r="AF492" i="17"/>
  <c r="AE492" i="17"/>
  <c r="AD492" i="17"/>
  <c r="AB492" i="17"/>
  <c r="AA492" i="17"/>
  <c r="Z492" i="17"/>
  <c r="Y492" i="17"/>
  <c r="X492" i="17"/>
  <c r="V492" i="17"/>
  <c r="BC491" i="17"/>
  <c r="BB491" i="17"/>
  <c r="BA491" i="17"/>
  <c r="AZ491" i="17"/>
  <c r="AY491" i="17"/>
  <c r="AX491" i="17"/>
  <c r="AP491" i="17"/>
  <c r="AO491" i="17"/>
  <c r="AN491" i="17"/>
  <c r="AM491" i="17"/>
  <c r="AL491" i="17"/>
  <c r="AK491" i="17"/>
  <c r="AJ491" i="17"/>
  <c r="AI491" i="17"/>
  <c r="AH491" i="17"/>
  <c r="AG491" i="17"/>
  <c r="AF491" i="17"/>
  <c r="AE491" i="17"/>
  <c r="AD491" i="17"/>
  <c r="AB491" i="17"/>
  <c r="AA491" i="17"/>
  <c r="Z491" i="17"/>
  <c r="Y491" i="17"/>
  <c r="X491" i="17"/>
  <c r="V491" i="17"/>
  <c r="BB490" i="17"/>
  <c r="BA490" i="17"/>
  <c r="AZ490" i="17"/>
  <c r="AY490" i="17"/>
  <c r="AX490" i="17"/>
  <c r="AP490" i="17"/>
  <c r="AO490" i="17"/>
  <c r="AN490" i="17"/>
  <c r="AM490" i="17"/>
  <c r="AL490" i="17"/>
  <c r="AK490" i="17"/>
  <c r="AJ490" i="17"/>
  <c r="AI490" i="17"/>
  <c r="AH490" i="17"/>
  <c r="AG490" i="17"/>
  <c r="AF490" i="17"/>
  <c r="AE490" i="17"/>
  <c r="AD490" i="17"/>
  <c r="AB490" i="17"/>
  <c r="AA490" i="17"/>
  <c r="Z490" i="17"/>
  <c r="Y490" i="17"/>
  <c r="X490" i="17"/>
  <c r="V490" i="17"/>
  <c r="BK489" i="17"/>
  <c r="BC489" i="17"/>
  <c r="BB489" i="17"/>
  <c r="BA489" i="17"/>
  <c r="AZ489" i="17"/>
  <c r="AY489" i="17"/>
  <c r="AX489" i="17"/>
  <c r="AQ489" i="17"/>
  <c r="AP489" i="17"/>
  <c r="AO489" i="17"/>
  <c r="AN489" i="17"/>
  <c r="AM489" i="17"/>
  <c r="AL489" i="17"/>
  <c r="AK489" i="17"/>
  <c r="AJ489" i="17"/>
  <c r="AI489" i="17"/>
  <c r="AH489" i="17"/>
  <c r="AG489" i="17"/>
  <c r="AF489" i="17"/>
  <c r="AE489" i="17"/>
  <c r="AD489" i="17"/>
  <c r="AC489" i="17"/>
  <c r="AB489" i="17"/>
  <c r="AA489" i="17"/>
  <c r="Z489" i="17"/>
  <c r="Y489" i="17"/>
  <c r="X489" i="17"/>
  <c r="W489" i="17"/>
  <c r="V489" i="17"/>
  <c r="BC488" i="17"/>
  <c r="BB488" i="17"/>
  <c r="BA488" i="17"/>
  <c r="AZ488" i="17"/>
  <c r="AY488" i="17"/>
  <c r="AX488" i="17"/>
  <c r="AP488" i="17"/>
  <c r="AO488" i="17"/>
  <c r="AN488" i="17"/>
  <c r="AM488" i="17"/>
  <c r="AL488" i="17"/>
  <c r="AK488" i="17"/>
  <c r="AJ488" i="17"/>
  <c r="AI488" i="17"/>
  <c r="AH488" i="17"/>
  <c r="AG488" i="17"/>
  <c r="AF488" i="17"/>
  <c r="AE488" i="17"/>
  <c r="AD488" i="17"/>
  <c r="AB488" i="17"/>
  <c r="AA488" i="17"/>
  <c r="Z488" i="17"/>
  <c r="Y488" i="17"/>
  <c r="X488" i="17"/>
  <c r="BC487" i="17"/>
  <c r="BB487" i="17"/>
  <c r="BA487" i="17"/>
  <c r="AZ487" i="17"/>
  <c r="AY487" i="17"/>
  <c r="AX487" i="17"/>
  <c r="AP487" i="17"/>
  <c r="AO487" i="17"/>
  <c r="AN487" i="17"/>
  <c r="AM487" i="17"/>
  <c r="AL487" i="17"/>
  <c r="AK487" i="17"/>
  <c r="AJ487" i="17"/>
  <c r="AI487" i="17"/>
  <c r="AH487" i="17"/>
  <c r="AG487" i="17"/>
  <c r="AF487" i="17"/>
  <c r="AE487" i="17"/>
  <c r="AD487" i="17"/>
  <c r="AB487" i="17"/>
  <c r="AA487" i="17"/>
  <c r="Z487" i="17"/>
  <c r="Y487" i="17"/>
  <c r="X487" i="17"/>
  <c r="BB486" i="17"/>
  <c r="BA486" i="17"/>
  <c r="AZ486" i="17"/>
  <c r="AY486" i="17"/>
  <c r="AX486" i="17"/>
  <c r="AP486" i="17"/>
  <c r="AO486" i="17"/>
  <c r="AN486" i="17"/>
  <c r="AM486" i="17"/>
  <c r="AL486" i="17"/>
  <c r="AK486" i="17"/>
  <c r="AJ486" i="17"/>
  <c r="AI486" i="17"/>
  <c r="AH486" i="17"/>
  <c r="AG486" i="17"/>
  <c r="AF486" i="17"/>
  <c r="AE486" i="17"/>
  <c r="AD486" i="17"/>
  <c r="AB486" i="17"/>
  <c r="AA486" i="17"/>
  <c r="Z486" i="17"/>
  <c r="Y486" i="17"/>
  <c r="X486" i="17"/>
  <c r="V486" i="17"/>
  <c r="BB485" i="17"/>
  <c r="BA485" i="17"/>
  <c r="AZ485" i="17"/>
  <c r="AY485" i="17"/>
  <c r="AX485" i="17"/>
  <c r="AP485" i="17"/>
  <c r="AO485" i="17"/>
  <c r="AN485" i="17"/>
  <c r="AM485" i="17"/>
  <c r="AL485" i="17"/>
  <c r="AK485" i="17"/>
  <c r="AJ485" i="17"/>
  <c r="AI485" i="17"/>
  <c r="AH485" i="17"/>
  <c r="AG485" i="17"/>
  <c r="AF485" i="17"/>
  <c r="AE485" i="17"/>
  <c r="AD485" i="17"/>
  <c r="AB485" i="17"/>
  <c r="AA485" i="17"/>
  <c r="Z485" i="17"/>
  <c r="Y485" i="17"/>
  <c r="X485" i="17"/>
  <c r="V485" i="17"/>
  <c r="BB484" i="17"/>
  <c r="BA484" i="17"/>
  <c r="AZ484" i="17"/>
  <c r="AY484" i="17"/>
  <c r="AX484" i="17"/>
  <c r="AP484" i="17"/>
  <c r="AO484" i="17"/>
  <c r="AN484" i="17"/>
  <c r="AM484" i="17"/>
  <c r="AL484" i="17"/>
  <c r="AK484" i="17"/>
  <c r="AJ484" i="17"/>
  <c r="AI484" i="17"/>
  <c r="AH484" i="17"/>
  <c r="AG484" i="17"/>
  <c r="AF484" i="17"/>
  <c r="AE484" i="17"/>
  <c r="AD484" i="17"/>
  <c r="AB484" i="17"/>
  <c r="AA484" i="17"/>
  <c r="Z484" i="17"/>
  <c r="Y484" i="17"/>
  <c r="X484" i="17"/>
  <c r="V484" i="17"/>
  <c r="BB483" i="17"/>
  <c r="BA483" i="17"/>
  <c r="AZ483" i="17"/>
  <c r="AY483" i="17"/>
  <c r="AX483" i="17"/>
  <c r="AP483" i="17"/>
  <c r="AO483" i="17"/>
  <c r="AN483" i="17"/>
  <c r="AM483" i="17"/>
  <c r="AL483" i="17"/>
  <c r="AK483" i="17"/>
  <c r="AJ483" i="17"/>
  <c r="AI483" i="17"/>
  <c r="AH483" i="17"/>
  <c r="AG483" i="17"/>
  <c r="AF483" i="17"/>
  <c r="AE483" i="17"/>
  <c r="AD483" i="17"/>
  <c r="AB483" i="17"/>
  <c r="AA483" i="17"/>
  <c r="Z483" i="17"/>
  <c r="Y483" i="17"/>
  <c r="X483" i="17"/>
  <c r="BB482" i="17"/>
  <c r="BA482" i="17"/>
  <c r="AZ482" i="17"/>
  <c r="AY482" i="17"/>
  <c r="AX482" i="17"/>
  <c r="AP482" i="17"/>
  <c r="AO482" i="17"/>
  <c r="AN482" i="17"/>
  <c r="AM482" i="17"/>
  <c r="AL482" i="17"/>
  <c r="AK482" i="17"/>
  <c r="AJ482" i="17"/>
  <c r="AI482" i="17"/>
  <c r="AH482" i="17"/>
  <c r="AG482" i="17"/>
  <c r="AF482" i="17"/>
  <c r="AE482" i="17"/>
  <c r="AD482" i="17"/>
  <c r="AB482" i="17"/>
  <c r="AA482" i="17"/>
  <c r="Z482" i="17"/>
  <c r="Y482" i="17"/>
  <c r="X482" i="17"/>
  <c r="V482" i="17"/>
  <c r="BC481" i="17"/>
  <c r="BB481" i="17"/>
  <c r="BA481" i="17"/>
  <c r="AZ481" i="17"/>
  <c r="AY481" i="17"/>
  <c r="AX481" i="17"/>
  <c r="AQ481" i="17"/>
  <c r="AP481" i="17"/>
  <c r="AO481" i="17"/>
  <c r="AN481" i="17"/>
  <c r="AM481" i="17"/>
  <c r="AL481" i="17"/>
  <c r="AK481" i="17"/>
  <c r="AJ481" i="17"/>
  <c r="AI481" i="17"/>
  <c r="AH481" i="17"/>
  <c r="AG481" i="17"/>
  <c r="AF481" i="17"/>
  <c r="AE481" i="17"/>
  <c r="AD481" i="17"/>
  <c r="AB481" i="17"/>
  <c r="AA481" i="17"/>
  <c r="Z481" i="17"/>
  <c r="Y481" i="17"/>
  <c r="X481" i="17"/>
  <c r="BB477" i="17"/>
  <c r="BA477" i="17"/>
  <c r="AZ477" i="17"/>
  <c r="AY477" i="17"/>
  <c r="AX477" i="17"/>
  <c r="AP477" i="17"/>
  <c r="AO477" i="17"/>
  <c r="AN477" i="17"/>
  <c r="AM477" i="17"/>
  <c r="AL477" i="17"/>
  <c r="AK477" i="17"/>
  <c r="AJ477" i="17"/>
  <c r="AI477" i="17"/>
  <c r="AH477" i="17"/>
  <c r="AG477" i="17"/>
  <c r="AF477" i="17"/>
  <c r="AE477" i="17"/>
  <c r="AD477" i="17"/>
  <c r="AB477" i="17"/>
  <c r="AA477" i="17"/>
  <c r="Z477" i="17"/>
  <c r="Y477" i="17"/>
  <c r="X477" i="17"/>
  <c r="V477" i="17"/>
  <c r="BC476" i="17"/>
  <c r="BB476" i="17"/>
  <c r="BA476" i="17"/>
  <c r="AZ476" i="17"/>
  <c r="AY476" i="17"/>
  <c r="AX476" i="17"/>
  <c r="AQ476" i="17"/>
  <c r="AP476" i="17"/>
  <c r="AO476" i="17"/>
  <c r="AN476" i="17"/>
  <c r="AM476" i="17"/>
  <c r="AL476" i="17"/>
  <c r="AK476" i="17"/>
  <c r="AJ476" i="17"/>
  <c r="AI476" i="17"/>
  <c r="AH476" i="17"/>
  <c r="AG476" i="17"/>
  <c r="AF476" i="17"/>
  <c r="AE476" i="17"/>
  <c r="AD476" i="17"/>
  <c r="AB476" i="17"/>
  <c r="AA476" i="17"/>
  <c r="Z476" i="17"/>
  <c r="Y476" i="17"/>
  <c r="X476" i="17"/>
  <c r="V476" i="17"/>
  <c r="BC475" i="17"/>
  <c r="BB475" i="17"/>
  <c r="BA475" i="17"/>
  <c r="AZ475" i="17"/>
  <c r="AY475" i="17"/>
  <c r="AX475" i="17"/>
  <c r="AQ475" i="17"/>
  <c r="AP475" i="17"/>
  <c r="AO475" i="17"/>
  <c r="AN475" i="17"/>
  <c r="AM475" i="17"/>
  <c r="AL475" i="17"/>
  <c r="AK475" i="17"/>
  <c r="AJ475" i="17"/>
  <c r="AI475" i="17"/>
  <c r="AH475" i="17"/>
  <c r="AG475" i="17"/>
  <c r="AF475" i="17"/>
  <c r="AE475" i="17"/>
  <c r="AD475" i="17"/>
  <c r="AB475" i="17"/>
  <c r="AA475" i="17"/>
  <c r="Z475" i="17"/>
  <c r="Y475" i="17"/>
  <c r="X475" i="17"/>
  <c r="V475" i="17"/>
  <c r="BB474" i="17"/>
  <c r="BA474" i="17"/>
  <c r="AZ474" i="17"/>
  <c r="AY474" i="17"/>
  <c r="AX474" i="17"/>
  <c r="AP474" i="17"/>
  <c r="AO474" i="17"/>
  <c r="AN474" i="17"/>
  <c r="AM474" i="17"/>
  <c r="AL474" i="17"/>
  <c r="AK474" i="17"/>
  <c r="AJ474" i="17"/>
  <c r="AI474" i="17"/>
  <c r="AH474" i="17"/>
  <c r="AG474" i="17"/>
  <c r="AF474" i="17"/>
  <c r="AE474" i="17"/>
  <c r="AD474" i="17"/>
  <c r="AB474" i="17"/>
  <c r="AA474" i="17"/>
  <c r="Z474" i="17"/>
  <c r="Y474" i="17"/>
  <c r="X474" i="17"/>
  <c r="V474" i="17"/>
  <c r="BC473" i="17"/>
  <c r="BB473" i="17"/>
  <c r="BA473" i="17"/>
  <c r="AZ473" i="17"/>
  <c r="AY473" i="17"/>
  <c r="AX473" i="17"/>
  <c r="AP473" i="17"/>
  <c r="AO473" i="17"/>
  <c r="AN473" i="17"/>
  <c r="AM473" i="17"/>
  <c r="AL473" i="17"/>
  <c r="AK473" i="17"/>
  <c r="AJ473" i="17"/>
  <c r="AI473" i="17"/>
  <c r="AH473" i="17"/>
  <c r="AG473" i="17"/>
  <c r="AF473" i="17"/>
  <c r="AE473" i="17"/>
  <c r="AD473" i="17"/>
  <c r="AB473" i="17"/>
  <c r="AA473" i="17"/>
  <c r="Z473" i="17"/>
  <c r="Y473" i="17"/>
  <c r="X473" i="17"/>
  <c r="V473" i="17"/>
  <c r="BB472" i="17"/>
  <c r="BA472" i="17"/>
  <c r="AZ472" i="17"/>
  <c r="AY472" i="17"/>
  <c r="AX472" i="17"/>
  <c r="AP472" i="17"/>
  <c r="AO472" i="17"/>
  <c r="AN472" i="17"/>
  <c r="AM472" i="17"/>
  <c r="AL472" i="17"/>
  <c r="AK472" i="17"/>
  <c r="AJ472" i="17"/>
  <c r="AI472" i="17"/>
  <c r="AH472" i="17"/>
  <c r="AG472" i="17"/>
  <c r="AF472" i="17"/>
  <c r="AE472" i="17"/>
  <c r="AD472" i="17"/>
  <c r="AB472" i="17"/>
  <c r="AA472" i="17"/>
  <c r="Z472" i="17"/>
  <c r="Y472" i="17"/>
  <c r="X472" i="17"/>
  <c r="BB471" i="17"/>
  <c r="BA471" i="17"/>
  <c r="AZ471" i="17"/>
  <c r="AY471" i="17"/>
  <c r="AX471" i="17"/>
  <c r="AQ471" i="17"/>
  <c r="AP471" i="17"/>
  <c r="AO471" i="17"/>
  <c r="AN471" i="17"/>
  <c r="AM471" i="17"/>
  <c r="AL471" i="17"/>
  <c r="AK471" i="17"/>
  <c r="AJ471" i="17"/>
  <c r="AI471" i="17"/>
  <c r="AH471" i="17"/>
  <c r="AG471" i="17"/>
  <c r="AF471" i="17"/>
  <c r="AE471" i="17"/>
  <c r="AD471" i="17"/>
  <c r="AB471" i="17"/>
  <c r="AA471" i="17"/>
  <c r="Z471" i="17"/>
  <c r="Y471" i="17"/>
  <c r="X471" i="17"/>
  <c r="V471" i="17"/>
  <c r="BC470" i="17"/>
  <c r="BB470" i="17"/>
  <c r="BA470" i="17"/>
  <c r="AZ470" i="17"/>
  <c r="AY470" i="17"/>
  <c r="AX470" i="17"/>
  <c r="AP470" i="17"/>
  <c r="AO470" i="17"/>
  <c r="AN470" i="17"/>
  <c r="AM470" i="17"/>
  <c r="AL470" i="17"/>
  <c r="AK470" i="17"/>
  <c r="AJ470" i="17"/>
  <c r="AI470" i="17"/>
  <c r="AH470" i="17"/>
  <c r="AG470" i="17"/>
  <c r="AF470" i="17"/>
  <c r="AE470" i="17"/>
  <c r="AD470" i="17"/>
  <c r="AB470" i="17"/>
  <c r="AA470" i="17"/>
  <c r="Z470" i="17"/>
  <c r="Y470" i="17"/>
  <c r="X470" i="17"/>
  <c r="V470" i="17"/>
  <c r="BB469" i="17"/>
  <c r="BA469" i="17"/>
  <c r="AZ469" i="17"/>
  <c r="AY469" i="17"/>
  <c r="AX469" i="17"/>
  <c r="AP469" i="17"/>
  <c r="AO469" i="17"/>
  <c r="AN469" i="17"/>
  <c r="AM469" i="17"/>
  <c r="AL469" i="17"/>
  <c r="AK469" i="17"/>
  <c r="AJ469" i="17"/>
  <c r="AI469" i="17"/>
  <c r="AH469" i="17"/>
  <c r="AG469" i="17"/>
  <c r="AF469" i="17"/>
  <c r="AE469" i="17"/>
  <c r="AD469" i="17"/>
  <c r="AB469" i="17"/>
  <c r="AA469" i="17"/>
  <c r="Z469" i="17"/>
  <c r="Y469" i="17"/>
  <c r="X469" i="17"/>
  <c r="V469" i="17"/>
  <c r="BB468" i="17"/>
  <c r="BA468" i="17"/>
  <c r="AZ468" i="17"/>
  <c r="AY468" i="17"/>
  <c r="AX468" i="17"/>
  <c r="AQ468" i="17"/>
  <c r="AP468" i="17"/>
  <c r="AO468" i="17"/>
  <c r="AN468" i="17"/>
  <c r="AM468" i="17"/>
  <c r="AL468" i="17"/>
  <c r="AK468" i="17"/>
  <c r="AJ468" i="17"/>
  <c r="AI468" i="17"/>
  <c r="AH468" i="17"/>
  <c r="AG468" i="17"/>
  <c r="AF468" i="17"/>
  <c r="AE468" i="17"/>
  <c r="AD468" i="17"/>
  <c r="AB468" i="17"/>
  <c r="AA468" i="17"/>
  <c r="Z468" i="17"/>
  <c r="Y468" i="17"/>
  <c r="X468" i="17"/>
  <c r="V468" i="17"/>
  <c r="BB467" i="17"/>
  <c r="BA467" i="17"/>
  <c r="AZ467" i="17"/>
  <c r="AY467" i="17"/>
  <c r="AX467" i="17"/>
  <c r="AP467" i="17"/>
  <c r="AO467" i="17"/>
  <c r="AN467" i="17"/>
  <c r="AM467" i="17"/>
  <c r="AL467" i="17"/>
  <c r="AK467" i="17"/>
  <c r="AJ467" i="17"/>
  <c r="AI467" i="17"/>
  <c r="AH467" i="17"/>
  <c r="AG467" i="17"/>
  <c r="AF467" i="17"/>
  <c r="AE467" i="17"/>
  <c r="AD467" i="17"/>
  <c r="AB467" i="17"/>
  <c r="AA467" i="17"/>
  <c r="Z467" i="17"/>
  <c r="Y467" i="17"/>
  <c r="X467" i="17"/>
  <c r="V467" i="17"/>
  <c r="BK466" i="17"/>
  <c r="BC466" i="17"/>
  <c r="BB466" i="17"/>
  <c r="BA466" i="17"/>
  <c r="AZ466" i="17"/>
  <c r="AY466" i="17"/>
  <c r="AX466" i="17"/>
  <c r="AP466" i="17"/>
  <c r="AO466" i="17"/>
  <c r="AN466" i="17"/>
  <c r="AM466" i="17"/>
  <c r="AL466" i="17"/>
  <c r="AK466" i="17"/>
  <c r="AJ466" i="17"/>
  <c r="AI466" i="17"/>
  <c r="AH466" i="17"/>
  <c r="AG466" i="17"/>
  <c r="AF466" i="17"/>
  <c r="AE466" i="17"/>
  <c r="AD466" i="17"/>
  <c r="AC466" i="17"/>
  <c r="AB466" i="17"/>
  <c r="AA466" i="17"/>
  <c r="Z466" i="17"/>
  <c r="Y466" i="17"/>
  <c r="X466" i="17"/>
  <c r="W466" i="17"/>
  <c r="V466" i="17"/>
  <c r="BB465" i="17"/>
  <c r="BA465" i="17"/>
  <c r="AZ465" i="17"/>
  <c r="AY465" i="17"/>
  <c r="AX465" i="17"/>
  <c r="AQ465" i="17"/>
  <c r="AP465" i="17"/>
  <c r="AO465" i="17"/>
  <c r="AN465" i="17"/>
  <c r="AM465" i="17"/>
  <c r="AL465" i="17"/>
  <c r="AK465" i="17"/>
  <c r="AJ465" i="17"/>
  <c r="AI465" i="17"/>
  <c r="AH465" i="17"/>
  <c r="AG465" i="17"/>
  <c r="AF465" i="17"/>
  <c r="AE465" i="17"/>
  <c r="AD465" i="17"/>
  <c r="AB465" i="17"/>
  <c r="AA465" i="17"/>
  <c r="Z465" i="17"/>
  <c r="Y465" i="17"/>
  <c r="X465" i="17"/>
  <c r="V465" i="17"/>
  <c r="BC464" i="17"/>
  <c r="BB464" i="17"/>
  <c r="BA464" i="17"/>
  <c r="AZ464" i="17"/>
  <c r="AY464" i="17"/>
  <c r="AX464" i="17"/>
  <c r="AQ464" i="17"/>
  <c r="AP464" i="17"/>
  <c r="AO464" i="17"/>
  <c r="AN464" i="17"/>
  <c r="AM464" i="17"/>
  <c r="AL464" i="17"/>
  <c r="AK464" i="17"/>
  <c r="AJ464" i="17"/>
  <c r="AI464" i="17"/>
  <c r="AH464" i="17"/>
  <c r="AG464" i="17"/>
  <c r="AF464" i="17"/>
  <c r="AE464" i="17"/>
  <c r="AD464" i="17"/>
  <c r="AB464" i="17"/>
  <c r="AA464" i="17"/>
  <c r="Z464" i="17"/>
  <c r="Y464" i="17"/>
  <c r="X464" i="17"/>
  <c r="BC463" i="17"/>
  <c r="BB463" i="17"/>
  <c r="BA463" i="17"/>
  <c r="AZ463" i="17"/>
  <c r="AY463" i="17"/>
  <c r="AX463" i="17"/>
  <c r="AQ463" i="17"/>
  <c r="AP463" i="17"/>
  <c r="AO463" i="17"/>
  <c r="AN463" i="17"/>
  <c r="AM463" i="17"/>
  <c r="AL463" i="17"/>
  <c r="AK463" i="17"/>
  <c r="AJ463" i="17"/>
  <c r="AI463" i="17"/>
  <c r="AH463" i="17"/>
  <c r="AG463" i="17"/>
  <c r="AF463" i="17"/>
  <c r="AE463" i="17"/>
  <c r="AD463" i="17"/>
  <c r="AB463" i="17"/>
  <c r="AA463" i="17"/>
  <c r="Z463" i="17"/>
  <c r="Y463" i="17"/>
  <c r="X463" i="17"/>
  <c r="BB462" i="17"/>
  <c r="BA462" i="17"/>
  <c r="AZ462" i="17"/>
  <c r="AY462" i="17"/>
  <c r="AX462" i="17"/>
  <c r="AP462" i="17"/>
  <c r="AO462" i="17"/>
  <c r="AN462" i="17"/>
  <c r="AM462" i="17"/>
  <c r="AL462" i="17"/>
  <c r="AK462" i="17"/>
  <c r="AJ462" i="17"/>
  <c r="AI462" i="17"/>
  <c r="AH462" i="17"/>
  <c r="AG462" i="17"/>
  <c r="AF462" i="17"/>
  <c r="AE462" i="17"/>
  <c r="AD462" i="17"/>
  <c r="AB462" i="17"/>
  <c r="AA462" i="17"/>
  <c r="Z462" i="17"/>
  <c r="Y462" i="17"/>
  <c r="X462" i="17"/>
  <c r="BB458" i="17"/>
  <c r="BA458" i="17"/>
  <c r="AZ458" i="17"/>
  <c r="AY458" i="17"/>
  <c r="AX458" i="17"/>
  <c r="AP458" i="17"/>
  <c r="AO458" i="17"/>
  <c r="AN458" i="17"/>
  <c r="AM458" i="17"/>
  <c r="AL458" i="17"/>
  <c r="AK458" i="17"/>
  <c r="AJ458" i="17"/>
  <c r="AI458" i="17"/>
  <c r="AH458" i="17"/>
  <c r="AG458" i="17"/>
  <c r="AF458" i="17"/>
  <c r="AE458" i="17"/>
  <c r="AD458" i="17"/>
  <c r="AB458" i="17"/>
  <c r="AA458" i="17"/>
  <c r="Z458" i="17"/>
  <c r="Y458" i="17"/>
  <c r="X458" i="17"/>
  <c r="V458" i="17"/>
  <c r="BB457" i="17"/>
  <c r="BA457" i="17"/>
  <c r="AZ457" i="17"/>
  <c r="AY457" i="17"/>
  <c r="AX457" i="17"/>
  <c r="AP457" i="17"/>
  <c r="AO457" i="17"/>
  <c r="AN457" i="17"/>
  <c r="AM457" i="17"/>
  <c r="AL457" i="17"/>
  <c r="AK457" i="17"/>
  <c r="AJ457" i="17"/>
  <c r="AI457" i="17"/>
  <c r="AH457" i="17"/>
  <c r="AG457" i="17"/>
  <c r="AF457" i="17"/>
  <c r="AE457" i="17"/>
  <c r="AD457" i="17"/>
  <c r="AB457" i="17"/>
  <c r="AA457" i="17"/>
  <c r="Z457" i="17"/>
  <c r="Y457" i="17"/>
  <c r="X457" i="17"/>
  <c r="V457" i="17"/>
  <c r="BB456" i="17"/>
  <c r="BA456" i="17"/>
  <c r="AZ456" i="17"/>
  <c r="AY456" i="17"/>
  <c r="AX456" i="17"/>
  <c r="AP456" i="17"/>
  <c r="AO456" i="17"/>
  <c r="AN456" i="17"/>
  <c r="AM456" i="17"/>
  <c r="AL456" i="17"/>
  <c r="AK456" i="17"/>
  <c r="AJ456" i="17"/>
  <c r="AI456" i="17"/>
  <c r="AH456" i="17"/>
  <c r="AG456" i="17"/>
  <c r="AF456" i="17"/>
  <c r="AE456" i="17"/>
  <c r="AD456" i="17"/>
  <c r="AB456" i="17"/>
  <c r="AA456" i="17"/>
  <c r="Z456" i="17"/>
  <c r="Y456" i="17"/>
  <c r="X456" i="17"/>
  <c r="V456" i="17"/>
  <c r="BC455" i="17"/>
  <c r="BB455" i="17"/>
  <c r="BA455" i="17"/>
  <c r="AZ455" i="17"/>
  <c r="AY455" i="17"/>
  <c r="AX455" i="17"/>
  <c r="AP455" i="17"/>
  <c r="AO455" i="17"/>
  <c r="AN455" i="17"/>
  <c r="AM455" i="17"/>
  <c r="AL455" i="17"/>
  <c r="AK455" i="17"/>
  <c r="AJ455" i="17"/>
  <c r="AI455" i="17"/>
  <c r="AH455" i="17"/>
  <c r="AG455" i="17"/>
  <c r="AF455" i="17"/>
  <c r="AE455" i="17"/>
  <c r="AD455" i="17"/>
  <c r="AB455" i="17"/>
  <c r="AA455" i="17"/>
  <c r="Z455" i="17"/>
  <c r="Y455" i="17"/>
  <c r="X455" i="17"/>
  <c r="V455" i="17"/>
  <c r="BB454" i="17"/>
  <c r="BA454" i="17"/>
  <c r="AZ454" i="17"/>
  <c r="AY454" i="17"/>
  <c r="AX454" i="17"/>
  <c r="AP454" i="17"/>
  <c r="AO454" i="17"/>
  <c r="AN454" i="17"/>
  <c r="AM454" i="17"/>
  <c r="AL454" i="17"/>
  <c r="AK454" i="17"/>
  <c r="AJ454" i="17"/>
  <c r="AI454" i="17"/>
  <c r="AH454" i="17"/>
  <c r="AG454" i="17"/>
  <c r="AF454" i="17"/>
  <c r="AE454" i="17"/>
  <c r="AD454" i="17"/>
  <c r="AB454" i="17"/>
  <c r="AA454" i="17"/>
  <c r="Z454" i="17"/>
  <c r="Y454" i="17"/>
  <c r="X454" i="17"/>
  <c r="BB453" i="17"/>
  <c r="BA453" i="17"/>
  <c r="AZ453" i="17"/>
  <c r="AY453" i="17"/>
  <c r="AX453" i="17"/>
  <c r="AP453" i="17"/>
  <c r="AO453" i="17"/>
  <c r="AN453" i="17"/>
  <c r="AM453" i="17"/>
  <c r="AL453" i="17"/>
  <c r="AK453" i="17"/>
  <c r="AJ453" i="17"/>
  <c r="AI453" i="17"/>
  <c r="AH453" i="17"/>
  <c r="AG453" i="17"/>
  <c r="AF453" i="17"/>
  <c r="AE453" i="17"/>
  <c r="AD453" i="17"/>
  <c r="AB453" i="17"/>
  <c r="AA453" i="17"/>
  <c r="Z453" i="17"/>
  <c r="Y453" i="17"/>
  <c r="X453" i="17"/>
  <c r="BB452" i="17"/>
  <c r="BA452" i="17"/>
  <c r="AZ452" i="17"/>
  <c r="AY452" i="17"/>
  <c r="AX452" i="17"/>
  <c r="AP452" i="17"/>
  <c r="AO452" i="17"/>
  <c r="AN452" i="17"/>
  <c r="AM452" i="17"/>
  <c r="AL452" i="17"/>
  <c r="AK452" i="17"/>
  <c r="AJ452" i="17"/>
  <c r="AI452" i="17"/>
  <c r="AH452" i="17"/>
  <c r="AG452" i="17"/>
  <c r="AF452" i="17"/>
  <c r="AE452" i="17"/>
  <c r="AD452" i="17"/>
  <c r="AB452" i="17"/>
  <c r="AA452" i="17"/>
  <c r="Z452" i="17"/>
  <c r="Y452" i="17"/>
  <c r="X452" i="17"/>
  <c r="V452" i="17"/>
  <c r="BB451" i="17"/>
  <c r="BA451" i="17"/>
  <c r="AZ451" i="17"/>
  <c r="AY451" i="17"/>
  <c r="AX451" i="17"/>
  <c r="AP451" i="17"/>
  <c r="AO451" i="17"/>
  <c r="AN451" i="17"/>
  <c r="AM451" i="17"/>
  <c r="AL451" i="17"/>
  <c r="AK451" i="17"/>
  <c r="AJ451" i="17"/>
  <c r="AI451" i="17"/>
  <c r="AH451" i="17"/>
  <c r="AG451" i="17"/>
  <c r="AF451" i="17"/>
  <c r="AE451" i="17"/>
  <c r="AD451" i="17"/>
  <c r="AB451" i="17"/>
  <c r="AA451" i="17"/>
  <c r="Z451" i="17"/>
  <c r="Y451" i="17"/>
  <c r="X451" i="17"/>
  <c r="BB450" i="17"/>
  <c r="BA450" i="17"/>
  <c r="AZ450" i="17"/>
  <c r="AY450" i="17"/>
  <c r="AX450" i="17"/>
  <c r="AQ450" i="17"/>
  <c r="AP450" i="17"/>
  <c r="AO450" i="17"/>
  <c r="AN450" i="17"/>
  <c r="AM450" i="17"/>
  <c r="AL450" i="17"/>
  <c r="AK450" i="17"/>
  <c r="AJ450" i="17"/>
  <c r="AI450" i="17"/>
  <c r="AH450" i="17"/>
  <c r="AG450" i="17"/>
  <c r="AF450" i="17"/>
  <c r="AE450" i="17"/>
  <c r="AD450" i="17"/>
  <c r="AB450" i="17"/>
  <c r="AA450" i="17"/>
  <c r="Z450" i="17"/>
  <c r="Y450" i="17"/>
  <c r="X450" i="17"/>
  <c r="V450" i="17"/>
  <c r="BB449" i="17"/>
  <c r="BA449" i="17"/>
  <c r="AZ449" i="17"/>
  <c r="AY449" i="17"/>
  <c r="AX449" i="17"/>
  <c r="AP449" i="17"/>
  <c r="AO449" i="17"/>
  <c r="AN449" i="17"/>
  <c r="AM449" i="17"/>
  <c r="AL449" i="17"/>
  <c r="AK449" i="17"/>
  <c r="AJ449" i="17"/>
  <c r="AI449" i="17"/>
  <c r="AH449" i="17"/>
  <c r="AG449" i="17"/>
  <c r="AF449" i="17"/>
  <c r="AE449" i="17"/>
  <c r="AD449" i="17"/>
  <c r="AB449" i="17"/>
  <c r="AA449" i="17"/>
  <c r="Z449" i="17"/>
  <c r="Y449" i="17"/>
  <c r="X449" i="17"/>
  <c r="V449" i="17"/>
  <c r="BB448" i="17"/>
  <c r="BA448" i="17"/>
  <c r="AZ448" i="17"/>
  <c r="AY448" i="17"/>
  <c r="AX448" i="17"/>
  <c r="AQ448" i="17"/>
  <c r="AP448" i="17"/>
  <c r="AO448" i="17"/>
  <c r="AN448" i="17"/>
  <c r="AM448" i="17"/>
  <c r="AL448" i="17"/>
  <c r="AK448" i="17"/>
  <c r="AJ448" i="17"/>
  <c r="AI448" i="17"/>
  <c r="AH448" i="17"/>
  <c r="AG448" i="17"/>
  <c r="AF448" i="17"/>
  <c r="AE448" i="17"/>
  <c r="AD448" i="17"/>
  <c r="AB448" i="17"/>
  <c r="AA448" i="17"/>
  <c r="Z448" i="17"/>
  <c r="Y448" i="17"/>
  <c r="X448" i="17"/>
  <c r="BB447" i="17"/>
  <c r="BA447" i="17"/>
  <c r="AZ447" i="17"/>
  <c r="AY447" i="17"/>
  <c r="AX447" i="17"/>
  <c r="AQ447" i="17"/>
  <c r="AP447" i="17"/>
  <c r="AO447" i="17"/>
  <c r="AN447" i="17"/>
  <c r="AM447" i="17"/>
  <c r="AL447" i="17"/>
  <c r="AK447" i="17"/>
  <c r="AJ447" i="17"/>
  <c r="AI447" i="17"/>
  <c r="AH447" i="17"/>
  <c r="AG447" i="17"/>
  <c r="AF447" i="17"/>
  <c r="AE447" i="17"/>
  <c r="AD447" i="17"/>
  <c r="AB447" i="17"/>
  <c r="AA447" i="17"/>
  <c r="Z447" i="17"/>
  <c r="Y447" i="17"/>
  <c r="X447" i="17"/>
  <c r="BC446" i="17"/>
  <c r="BB446" i="17"/>
  <c r="BA446" i="17"/>
  <c r="AZ446" i="17"/>
  <c r="AY446" i="17"/>
  <c r="AX446" i="17"/>
  <c r="AP446" i="17"/>
  <c r="AO446" i="17"/>
  <c r="AN446" i="17"/>
  <c r="AM446" i="17"/>
  <c r="AL446" i="17"/>
  <c r="AK446" i="17"/>
  <c r="AJ446" i="17"/>
  <c r="AI446" i="17"/>
  <c r="AH446" i="17"/>
  <c r="AG446" i="17"/>
  <c r="AF446" i="17"/>
  <c r="AE446" i="17"/>
  <c r="AD446" i="17"/>
  <c r="AB446" i="17"/>
  <c r="AA446" i="17"/>
  <c r="Z446" i="17"/>
  <c r="Y446" i="17"/>
  <c r="X446" i="17"/>
  <c r="V446" i="17"/>
  <c r="BK445" i="17"/>
  <c r="BB445" i="17"/>
  <c r="BA445" i="17"/>
  <c r="AZ445" i="17"/>
  <c r="AY445" i="17"/>
  <c r="AX445" i="17"/>
  <c r="AP445" i="17"/>
  <c r="AO445" i="17"/>
  <c r="AN445" i="17"/>
  <c r="AM445" i="17"/>
  <c r="AL445" i="17"/>
  <c r="AK445" i="17"/>
  <c r="AJ445" i="17"/>
  <c r="AI445" i="17"/>
  <c r="AH445" i="17"/>
  <c r="AG445" i="17"/>
  <c r="AF445" i="17"/>
  <c r="AE445" i="17"/>
  <c r="AD445" i="17"/>
  <c r="AA445" i="17"/>
  <c r="Z445" i="17"/>
  <c r="Y445" i="17"/>
  <c r="X445" i="17"/>
  <c r="W445" i="17"/>
  <c r="V445" i="17"/>
  <c r="BC444" i="17"/>
  <c r="BB444" i="17"/>
  <c r="BA444" i="17"/>
  <c r="AZ444" i="17"/>
  <c r="AY444" i="17"/>
  <c r="AX444" i="17"/>
  <c r="AQ444" i="17"/>
  <c r="AP444" i="17"/>
  <c r="AO444" i="17"/>
  <c r="AN444" i="17"/>
  <c r="AM444" i="17"/>
  <c r="AL444" i="17"/>
  <c r="AK444" i="17"/>
  <c r="AJ444" i="17"/>
  <c r="AI444" i="17"/>
  <c r="AH444" i="17"/>
  <c r="AG444" i="17"/>
  <c r="AF444" i="17"/>
  <c r="AE444" i="17"/>
  <c r="AD444" i="17"/>
  <c r="AB444" i="17"/>
  <c r="AA444" i="17"/>
  <c r="Z444" i="17"/>
  <c r="Y444" i="17"/>
  <c r="X444" i="17"/>
  <c r="V444" i="17"/>
  <c r="BC443" i="17"/>
  <c r="BB443" i="17"/>
  <c r="BA443" i="17"/>
  <c r="AZ443" i="17"/>
  <c r="AY443" i="17"/>
  <c r="AX443" i="17"/>
  <c r="AQ443" i="17"/>
  <c r="AP443" i="17"/>
  <c r="AO443" i="17"/>
  <c r="AN443" i="17"/>
  <c r="AM443" i="17"/>
  <c r="AL443" i="17"/>
  <c r="AK443" i="17"/>
  <c r="AJ443" i="17"/>
  <c r="AI443" i="17"/>
  <c r="AH443" i="17"/>
  <c r="AG443" i="17"/>
  <c r="AF443" i="17"/>
  <c r="AE443" i="17"/>
  <c r="AD443" i="17"/>
  <c r="AB443" i="17"/>
  <c r="AA443" i="17"/>
  <c r="Z443" i="17"/>
  <c r="Y443" i="17"/>
  <c r="X443" i="17"/>
  <c r="BC439" i="17"/>
  <c r="BB439" i="17"/>
  <c r="BA439" i="17"/>
  <c r="AZ439" i="17"/>
  <c r="AY439" i="17"/>
  <c r="AX439" i="17"/>
  <c r="AP439" i="17"/>
  <c r="AO439" i="17"/>
  <c r="AN439" i="17"/>
  <c r="AM439" i="17"/>
  <c r="AL439" i="17"/>
  <c r="AK439" i="17"/>
  <c r="AJ439" i="17"/>
  <c r="AI439" i="17"/>
  <c r="AH439" i="17"/>
  <c r="AG439" i="17"/>
  <c r="AF439" i="17"/>
  <c r="AE439" i="17"/>
  <c r="AD439" i="17"/>
  <c r="AB439" i="17"/>
  <c r="AA439" i="17"/>
  <c r="Z439" i="17"/>
  <c r="Y439" i="17"/>
  <c r="X439" i="17"/>
  <c r="V439" i="17"/>
  <c r="BB438" i="17"/>
  <c r="BA438" i="17"/>
  <c r="AZ438" i="17"/>
  <c r="AY438" i="17"/>
  <c r="AX438" i="17"/>
  <c r="AP438" i="17"/>
  <c r="AO438" i="17"/>
  <c r="AN438" i="17"/>
  <c r="AM438" i="17"/>
  <c r="AL438" i="17"/>
  <c r="AK438" i="17"/>
  <c r="AJ438" i="17"/>
  <c r="AI438" i="17"/>
  <c r="AH438" i="17"/>
  <c r="AG438" i="17"/>
  <c r="AF438" i="17"/>
  <c r="AE438" i="17"/>
  <c r="AD438" i="17"/>
  <c r="AB438" i="17"/>
  <c r="AA438" i="17"/>
  <c r="Z438" i="17"/>
  <c r="Y438" i="17"/>
  <c r="X438" i="17"/>
  <c r="V438" i="17"/>
  <c r="BB437" i="17"/>
  <c r="BA437" i="17"/>
  <c r="AZ437" i="17"/>
  <c r="AY437" i="17"/>
  <c r="AX437" i="17"/>
  <c r="AQ437" i="17"/>
  <c r="AP437" i="17"/>
  <c r="AO437" i="17"/>
  <c r="AN437" i="17"/>
  <c r="AM437" i="17"/>
  <c r="AL437" i="17"/>
  <c r="AK437" i="17"/>
  <c r="AJ437" i="17"/>
  <c r="AI437" i="17"/>
  <c r="AH437" i="17"/>
  <c r="AG437" i="17"/>
  <c r="AF437" i="17"/>
  <c r="AE437" i="17"/>
  <c r="AD437" i="17"/>
  <c r="AB437" i="17"/>
  <c r="AA437" i="17"/>
  <c r="Z437" i="17"/>
  <c r="Y437" i="17"/>
  <c r="X437" i="17"/>
  <c r="V437" i="17"/>
  <c r="BB436" i="17"/>
  <c r="BA436" i="17"/>
  <c r="AZ436" i="17"/>
  <c r="AY436" i="17"/>
  <c r="AX436" i="17"/>
  <c r="AQ436" i="17"/>
  <c r="AP436" i="17"/>
  <c r="AO436" i="17"/>
  <c r="AN436" i="17"/>
  <c r="AM436" i="17"/>
  <c r="AL436" i="17"/>
  <c r="AK436" i="17"/>
  <c r="AJ436" i="17"/>
  <c r="AI436" i="17"/>
  <c r="AH436" i="17"/>
  <c r="AG436" i="17"/>
  <c r="AF436" i="17"/>
  <c r="AE436" i="17"/>
  <c r="AD436" i="17"/>
  <c r="AB436" i="17"/>
  <c r="AA436" i="17"/>
  <c r="Z436" i="17"/>
  <c r="Y436" i="17"/>
  <c r="X436" i="17"/>
  <c r="V436" i="17"/>
  <c r="BC435" i="17"/>
  <c r="BB435" i="17"/>
  <c r="BA435" i="17"/>
  <c r="AZ435" i="17"/>
  <c r="AY435" i="17"/>
  <c r="AX435" i="17"/>
  <c r="AQ435" i="17"/>
  <c r="AP435" i="17"/>
  <c r="AO435" i="17"/>
  <c r="AN435" i="17"/>
  <c r="AM435" i="17"/>
  <c r="AL435" i="17"/>
  <c r="AK435" i="17"/>
  <c r="AJ435" i="17"/>
  <c r="AI435" i="17"/>
  <c r="AH435" i="17"/>
  <c r="AG435" i="17"/>
  <c r="AF435" i="17"/>
  <c r="AE435" i="17"/>
  <c r="AD435" i="17"/>
  <c r="AB435" i="17"/>
  <c r="AA435" i="17"/>
  <c r="Z435" i="17"/>
  <c r="Y435" i="17"/>
  <c r="X435" i="17"/>
  <c r="V435" i="17"/>
  <c r="BB434" i="17"/>
  <c r="BA434" i="17"/>
  <c r="AZ434" i="17"/>
  <c r="AY434" i="17"/>
  <c r="AX434" i="17"/>
  <c r="AP434" i="17"/>
  <c r="AO434" i="17"/>
  <c r="AN434" i="17"/>
  <c r="AM434" i="17"/>
  <c r="AL434" i="17"/>
  <c r="AK434" i="17"/>
  <c r="AJ434" i="17"/>
  <c r="AI434" i="17"/>
  <c r="AH434" i="17"/>
  <c r="AG434" i="17"/>
  <c r="AF434" i="17"/>
  <c r="AE434" i="17"/>
  <c r="AD434" i="17"/>
  <c r="AB434" i="17"/>
  <c r="AA434" i="17"/>
  <c r="Z434" i="17"/>
  <c r="Y434" i="17"/>
  <c r="X434" i="17"/>
  <c r="BK433" i="17"/>
  <c r="BB433" i="17"/>
  <c r="BA433" i="17"/>
  <c r="AZ433" i="17"/>
  <c r="AY433" i="17"/>
  <c r="AX433" i="17"/>
  <c r="AP433" i="17"/>
  <c r="AO433" i="17"/>
  <c r="AN433" i="17"/>
  <c r="AM433" i="17"/>
  <c r="AL433" i="17"/>
  <c r="AK433" i="17"/>
  <c r="AJ433" i="17"/>
  <c r="AI433" i="17"/>
  <c r="AH433" i="17"/>
  <c r="AG433" i="17"/>
  <c r="AF433" i="17"/>
  <c r="AE433" i="17"/>
  <c r="AD433" i="17"/>
  <c r="AC433" i="17"/>
  <c r="AB433" i="17"/>
  <c r="AA433" i="17"/>
  <c r="Z433" i="17"/>
  <c r="Y433" i="17"/>
  <c r="X433" i="17"/>
  <c r="W433" i="17"/>
  <c r="V433" i="17"/>
  <c r="BB432" i="17"/>
  <c r="BA432" i="17"/>
  <c r="AZ432" i="17"/>
  <c r="AY432" i="17"/>
  <c r="AX432" i="17"/>
  <c r="AP432" i="17"/>
  <c r="AO432" i="17"/>
  <c r="AN432" i="17"/>
  <c r="AM432" i="17"/>
  <c r="AL432" i="17"/>
  <c r="AK432" i="17"/>
  <c r="AJ432" i="17"/>
  <c r="AI432" i="17"/>
  <c r="AH432" i="17"/>
  <c r="AG432" i="17"/>
  <c r="AF432" i="17"/>
  <c r="AE432" i="17"/>
  <c r="AD432" i="17"/>
  <c r="AB432" i="17"/>
  <c r="AA432" i="17"/>
  <c r="Z432" i="17"/>
  <c r="Y432" i="17"/>
  <c r="X432" i="17"/>
  <c r="BC431" i="17"/>
  <c r="BB431" i="17"/>
  <c r="BA431" i="17"/>
  <c r="AZ431" i="17"/>
  <c r="AY431" i="17"/>
  <c r="AX431" i="17"/>
  <c r="AP431" i="17"/>
  <c r="AO431" i="17"/>
  <c r="AN431" i="17"/>
  <c r="AM431" i="17"/>
  <c r="AL431" i="17"/>
  <c r="AK431" i="17"/>
  <c r="AJ431" i="17"/>
  <c r="AI431" i="17"/>
  <c r="AH431" i="17"/>
  <c r="AG431" i="17"/>
  <c r="AF431" i="17"/>
  <c r="AE431" i="17"/>
  <c r="AD431" i="17"/>
  <c r="AB431" i="17"/>
  <c r="AA431" i="17"/>
  <c r="Z431" i="17"/>
  <c r="Y431" i="17"/>
  <c r="X431" i="17"/>
  <c r="BC430" i="17"/>
  <c r="BB430" i="17"/>
  <c r="BA430" i="17"/>
  <c r="AZ430" i="17"/>
  <c r="AY430" i="17"/>
  <c r="AX430" i="17"/>
  <c r="AQ430" i="17"/>
  <c r="AP430" i="17"/>
  <c r="AO430" i="17"/>
  <c r="AN430" i="17"/>
  <c r="AM430" i="17"/>
  <c r="AL430" i="17"/>
  <c r="AK430" i="17"/>
  <c r="AJ430" i="17"/>
  <c r="AI430" i="17"/>
  <c r="AH430" i="17"/>
  <c r="AG430" i="17"/>
  <c r="AF430" i="17"/>
  <c r="AE430" i="17"/>
  <c r="AD430" i="17"/>
  <c r="AB430" i="17"/>
  <c r="AA430" i="17"/>
  <c r="Z430" i="17"/>
  <c r="Y430" i="17"/>
  <c r="X430" i="17"/>
  <c r="V430" i="17"/>
  <c r="BB429" i="17"/>
  <c r="BA429" i="17"/>
  <c r="AZ429" i="17"/>
  <c r="AY429" i="17"/>
  <c r="AX429" i="17"/>
  <c r="AP429" i="17"/>
  <c r="AO429" i="17"/>
  <c r="AN429" i="17"/>
  <c r="AM429" i="17"/>
  <c r="AL429" i="17"/>
  <c r="AK429" i="17"/>
  <c r="AJ429" i="17"/>
  <c r="AI429" i="17"/>
  <c r="AH429" i="17"/>
  <c r="AG429" i="17"/>
  <c r="AF429" i="17"/>
  <c r="AE429" i="17"/>
  <c r="AD429" i="17"/>
  <c r="AB429" i="17"/>
  <c r="AA429" i="17"/>
  <c r="Z429" i="17"/>
  <c r="Y429" i="17"/>
  <c r="X429" i="17"/>
  <c r="V429" i="17"/>
  <c r="BC428" i="17"/>
  <c r="BB428" i="17"/>
  <c r="BA428" i="17"/>
  <c r="AZ428" i="17"/>
  <c r="AY428" i="17"/>
  <c r="AX428" i="17"/>
  <c r="AQ428" i="17"/>
  <c r="AP428" i="17"/>
  <c r="AO428" i="17"/>
  <c r="AN428" i="17"/>
  <c r="AM428" i="17"/>
  <c r="AL428" i="17"/>
  <c r="AK428" i="17"/>
  <c r="AJ428" i="17"/>
  <c r="AI428" i="17"/>
  <c r="AH428" i="17"/>
  <c r="AG428" i="17"/>
  <c r="AF428" i="17"/>
  <c r="AE428" i="17"/>
  <c r="AD428" i="17"/>
  <c r="AB428" i="17"/>
  <c r="AA428" i="17"/>
  <c r="Z428" i="17"/>
  <c r="Y428" i="17"/>
  <c r="X428" i="17"/>
  <c r="V428" i="17"/>
  <c r="BC427" i="17"/>
  <c r="BB427" i="17"/>
  <c r="BA427" i="17"/>
  <c r="AZ427" i="17"/>
  <c r="AY427" i="17"/>
  <c r="AX427" i="17"/>
  <c r="AP427" i="17"/>
  <c r="AO427" i="17"/>
  <c r="AN427" i="17"/>
  <c r="AM427" i="17"/>
  <c r="AL427" i="17"/>
  <c r="AK427" i="17"/>
  <c r="AJ427" i="17"/>
  <c r="AI427" i="17"/>
  <c r="AH427" i="17"/>
  <c r="AG427" i="17"/>
  <c r="AF427" i="17"/>
  <c r="AE427" i="17"/>
  <c r="AD427" i="17"/>
  <c r="AB427" i="17"/>
  <c r="AA427" i="17"/>
  <c r="Z427" i="17"/>
  <c r="Y427" i="17"/>
  <c r="X427" i="17"/>
  <c r="BC426" i="17"/>
  <c r="BB426" i="17"/>
  <c r="BA426" i="17"/>
  <c r="AZ426" i="17"/>
  <c r="AY426" i="17"/>
  <c r="AX426" i="17"/>
  <c r="AQ426" i="17"/>
  <c r="AP426" i="17"/>
  <c r="AO426" i="17"/>
  <c r="AN426" i="17"/>
  <c r="AM426" i="17"/>
  <c r="AL426" i="17"/>
  <c r="AK426" i="17"/>
  <c r="AJ426" i="17"/>
  <c r="AI426" i="17"/>
  <c r="AH426" i="17"/>
  <c r="AG426" i="17"/>
  <c r="AF426" i="17"/>
  <c r="AE426" i="17"/>
  <c r="AD426" i="17"/>
  <c r="AB426" i="17"/>
  <c r="AA426" i="17"/>
  <c r="Z426" i="17"/>
  <c r="Y426" i="17"/>
  <c r="X426" i="17"/>
  <c r="BC425" i="17"/>
  <c r="BB425" i="17"/>
  <c r="BA425" i="17"/>
  <c r="AZ425" i="17"/>
  <c r="AY425" i="17"/>
  <c r="AX425" i="17"/>
  <c r="AQ425" i="17"/>
  <c r="AP425" i="17"/>
  <c r="AO425" i="17"/>
  <c r="AN425" i="17"/>
  <c r="AM425" i="17"/>
  <c r="AL425" i="17"/>
  <c r="AK425" i="17"/>
  <c r="AJ425" i="17"/>
  <c r="AI425" i="17"/>
  <c r="AH425" i="17"/>
  <c r="AG425" i="17"/>
  <c r="AF425" i="17"/>
  <c r="AE425" i="17"/>
  <c r="AD425" i="17"/>
  <c r="AB425" i="17"/>
  <c r="AA425" i="17"/>
  <c r="Z425" i="17"/>
  <c r="Y425" i="17"/>
  <c r="X425" i="17"/>
  <c r="V425" i="17"/>
  <c r="BC424" i="17"/>
  <c r="BB424" i="17"/>
  <c r="BA424" i="17"/>
  <c r="AZ424" i="17"/>
  <c r="AY424" i="17"/>
  <c r="AX424" i="17"/>
  <c r="AQ424" i="17"/>
  <c r="AP424" i="17"/>
  <c r="AO424" i="17"/>
  <c r="AN424" i="17"/>
  <c r="AM424" i="17"/>
  <c r="AL424" i="17"/>
  <c r="AK424" i="17"/>
  <c r="AJ424" i="17"/>
  <c r="AI424" i="17"/>
  <c r="AH424" i="17"/>
  <c r="AG424" i="17"/>
  <c r="AF424" i="17"/>
  <c r="AE424" i="17"/>
  <c r="AD424" i="17"/>
  <c r="AB424" i="17"/>
  <c r="AA424" i="17"/>
  <c r="Z424" i="17"/>
  <c r="Y424" i="17"/>
  <c r="X424" i="17"/>
  <c r="BB420" i="17"/>
  <c r="BA420" i="17"/>
  <c r="AZ420" i="17"/>
  <c r="AY420" i="17"/>
  <c r="AX420" i="17"/>
  <c r="AP420" i="17"/>
  <c r="AO420" i="17"/>
  <c r="AN420" i="17"/>
  <c r="AM420" i="17"/>
  <c r="AL420" i="17"/>
  <c r="AK420" i="17"/>
  <c r="AJ420" i="17"/>
  <c r="AI420" i="17"/>
  <c r="AH420" i="17"/>
  <c r="AG420" i="17"/>
  <c r="AF420" i="17"/>
  <c r="AE420" i="17"/>
  <c r="AD420" i="17"/>
  <c r="AB420" i="17"/>
  <c r="AA420" i="17"/>
  <c r="Z420" i="17"/>
  <c r="Y420" i="17"/>
  <c r="X420" i="17"/>
  <c r="V420" i="17"/>
  <c r="BC419" i="17"/>
  <c r="BB419" i="17"/>
  <c r="BA419" i="17"/>
  <c r="AZ419" i="17"/>
  <c r="AY419" i="17"/>
  <c r="AX419" i="17"/>
  <c r="AQ419" i="17"/>
  <c r="AP419" i="17"/>
  <c r="AO419" i="17"/>
  <c r="AN419" i="17"/>
  <c r="AM419" i="17"/>
  <c r="AL419" i="17"/>
  <c r="AK419" i="17"/>
  <c r="AJ419" i="17"/>
  <c r="AI419" i="17"/>
  <c r="AH419" i="17"/>
  <c r="AG419" i="17"/>
  <c r="AF419" i="17"/>
  <c r="AE419" i="17"/>
  <c r="AD419" i="17"/>
  <c r="AB419" i="17"/>
  <c r="AA419" i="17"/>
  <c r="Z419" i="17"/>
  <c r="Y419" i="17"/>
  <c r="X419" i="17"/>
  <c r="V419" i="17"/>
  <c r="BC418" i="17"/>
  <c r="BB418" i="17"/>
  <c r="BA418" i="17"/>
  <c r="AZ418" i="17"/>
  <c r="AY418" i="17"/>
  <c r="AX418" i="17"/>
  <c r="AP418" i="17"/>
  <c r="AO418" i="17"/>
  <c r="AN418" i="17"/>
  <c r="AM418" i="17"/>
  <c r="AL418" i="17"/>
  <c r="AK418" i="17"/>
  <c r="AJ418" i="17"/>
  <c r="AI418" i="17"/>
  <c r="AH418" i="17"/>
  <c r="AG418" i="17"/>
  <c r="AF418" i="17"/>
  <c r="AE418" i="17"/>
  <c r="AD418" i="17"/>
  <c r="AB418" i="17"/>
  <c r="AA418" i="17"/>
  <c r="Z418" i="17"/>
  <c r="Y418" i="17"/>
  <c r="X418" i="17"/>
  <c r="V418" i="17"/>
  <c r="BB417" i="17"/>
  <c r="BA417" i="17"/>
  <c r="AZ417" i="17"/>
  <c r="AY417" i="17"/>
  <c r="AX417" i="17"/>
  <c r="AQ417" i="17"/>
  <c r="AP417" i="17"/>
  <c r="AO417" i="17"/>
  <c r="AN417" i="17"/>
  <c r="AM417" i="17"/>
  <c r="AL417" i="17"/>
  <c r="AK417" i="17"/>
  <c r="AJ417" i="17"/>
  <c r="AI417" i="17"/>
  <c r="AH417" i="17"/>
  <c r="AG417" i="17"/>
  <c r="AF417" i="17"/>
  <c r="AE417" i="17"/>
  <c r="AD417" i="17"/>
  <c r="AB417" i="17"/>
  <c r="AA417" i="17"/>
  <c r="Z417" i="17"/>
  <c r="Y417" i="17"/>
  <c r="X417" i="17"/>
  <c r="V417" i="17"/>
  <c r="BC416" i="17"/>
  <c r="BB416" i="17"/>
  <c r="BA416" i="17"/>
  <c r="AZ416" i="17"/>
  <c r="AY416" i="17"/>
  <c r="AX416" i="17"/>
  <c r="AP416" i="17"/>
  <c r="AO416" i="17"/>
  <c r="AN416" i="17"/>
  <c r="AM416" i="17"/>
  <c r="AL416" i="17"/>
  <c r="AK416" i="17"/>
  <c r="AJ416" i="17"/>
  <c r="AI416" i="17"/>
  <c r="AH416" i="17"/>
  <c r="AG416" i="17"/>
  <c r="AF416" i="17"/>
  <c r="AE416" i="17"/>
  <c r="AD416" i="17"/>
  <c r="AB416" i="17"/>
  <c r="AA416" i="17"/>
  <c r="Z416" i="17"/>
  <c r="Y416" i="17"/>
  <c r="X416" i="17"/>
  <c r="V416" i="17"/>
  <c r="BB415" i="17"/>
  <c r="BA415" i="17"/>
  <c r="AZ415" i="17"/>
  <c r="AY415" i="17"/>
  <c r="AX415" i="17"/>
  <c r="AP415" i="17"/>
  <c r="AO415" i="17"/>
  <c r="AN415" i="17"/>
  <c r="AM415" i="17"/>
  <c r="AL415" i="17"/>
  <c r="AK415" i="17"/>
  <c r="AJ415" i="17"/>
  <c r="AI415" i="17"/>
  <c r="AH415" i="17"/>
  <c r="AG415" i="17"/>
  <c r="AF415" i="17"/>
  <c r="AE415" i="17"/>
  <c r="AD415" i="17"/>
  <c r="AB415" i="17"/>
  <c r="AA415" i="17"/>
  <c r="Z415" i="17"/>
  <c r="Y415" i="17"/>
  <c r="X415" i="17"/>
  <c r="BB414" i="17"/>
  <c r="BA414" i="17"/>
  <c r="AZ414" i="17"/>
  <c r="AY414" i="17"/>
  <c r="AX414" i="17"/>
  <c r="AP414" i="17"/>
  <c r="AO414" i="17"/>
  <c r="AN414" i="17"/>
  <c r="AM414" i="17"/>
  <c r="AL414" i="17"/>
  <c r="AK414" i="17"/>
  <c r="AJ414" i="17"/>
  <c r="AI414" i="17"/>
  <c r="AH414" i="17"/>
  <c r="AG414" i="17"/>
  <c r="AF414" i="17"/>
  <c r="AE414" i="17"/>
  <c r="AD414" i="17"/>
  <c r="AB414" i="17"/>
  <c r="AA414" i="17"/>
  <c r="Z414" i="17"/>
  <c r="Y414" i="17"/>
  <c r="X414" i="17"/>
  <c r="V414" i="17"/>
  <c r="BB413" i="17"/>
  <c r="BA413" i="17"/>
  <c r="AZ413" i="17"/>
  <c r="AY413" i="17"/>
  <c r="AX413" i="17"/>
  <c r="AP413" i="17"/>
  <c r="AO413" i="17"/>
  <c r="AN413" i="17"/>
  <c r="AM413" i="17"/>
  <c r="AL413" i="17"/>
  <c r="AK413" i="17"/>
  <c r="AJ413" i="17"/>
  <c r="AI413" i="17"/>
  <c r="AH413" i="17"/>
  <c r="AG413" i="17"/>
  <c r="AF413" i="17"/>
  <c r="AE413" i="17"/>
  <c r="AD413" i="17"/>
  <c r="AB413" i="17"/>
  <c r="AA413" i="17"/>
  <c r="Z413" i="17"/>
  <c r="Y413" i="17"/>
  <c r="X413" i="17"/>
  <c r="BK412" i="17"/>
  <c r="BC412" i="17"/>
  <c r="BB412" i="17"/>
  <c r="BA412" i="17"/>
  <c r="AZ412" i="17"/>
  <c r="AY412" i="17"/>
  <c r="AX412" i="17"/>
  <c r="AP412" i="17"/>
  <c r="AO412" i="17"/>
  <c r="AN412" i="17"/>
  <c r="AM412" i="17"/>
  <c r="AL412" i="17"/>
  <c r="AK412" i="17"/>
  <c r="AJ412" i="17"/>
  <c r="AI412" i="17"/>
  <c r="AH412" i="17"/>
  <c r="AG412" i="17"/>
  <c r="AF412" i="17"/>
  <c r="AE412" i="17"/>
  <c r="AD412" i="17"/>
  <c r="AC412" i="17"/>
  <c r="AB412" i="17"/>
  <c r="AA412" i="17"/>
  <c r="Z412" i="17"/>
  <c r="Y412" i="17"/>
  <c r="X412" i="17"/>
  <c r="W412" i="17"/>
  <c r="V412" i="17"/>
  <c r="BB411" i="17"/>
  <c r="BA411" i="17"/>
  <c r="AZ411" i="17"/>
  <c r="AY411" i="17"/>
  <c r="AX411" i="17"/>
  <c r="AP411" i="17"/>
  <c r="AO411" i="17"/>
  <c r="AN411" i="17"/>
  <c r="AM411" i="17"/>
  <c r="AL411" i="17"/>
  <c r="AK411" i="17"/>
  <c r="AJ411" i="17"/>
  <c r="AI411" i="17"/>
  <c r="AH411" i="17"/>
  <c r="AG411" i="17"/>
  <c r="AF411" i="17"/>
  <c r="AE411" i="17"/>
  <c r="AD411" i="17"/>
  <c r="AB411" i="17"/>
  <c r="AA411" i="17"/>
  <c r="Z411" i="17"/>
  <c r="Y411" i="17"/>
  <c r="X411" i="17"/>
  <c r="V411" i="17"/>
  <c r="BC410" i="17"/>
  <c r="BB410" i="17"/>
  <c r="BA410" i="17"/>
  <c r="AZ410" i="17"/>
  <c r="AY410" i="17"/>
  <c r="AX410" i="17"/>
  <c r="AP410" i="17"/>
  <c r="AO410" i="17"/>
  <c r="AN410" i="17"/>
  <c r="AM410" i="17"/>
  <c r="AL410" i="17"/>
  <c r="AK410" i="17"/>
  <c r="AJ410" i="17"/>
  <c r="AI410" i="17"/>
  <c r="AH410" i="17"/>
  <c r="AG410" i="17"/>
  <c r="AF410" i="17"/>
  <c r="AE410" i="17"/>
  <c r="AD410" i="17"/>
  <c r="AB410" i="17"/>
  <c r="AA410" i="17"/>
  <c r="Z410" i="17"/>
  <c r="Y410" i="17"/>
  <c r="X410" i="17"/>
  <c r="V410" i="17"/>
  <c r="BC409" i="17"/>
  <c r="BB409" i="17"/>
  <c r="BA409" i="17"/>
  <c r="AZ409" i="17"/>
  <c r="AY409" i="17"/>
  <c r="AX409" i="17"/>
  <c r="AP409" i="17"/>
  <c r="AO409" i="17"/>
  <c r="AN409" i="17"/>
  <c r="AM409" i="17"/>
  <c r="AL409" i="17"/>
  <c r="AK409" i="17"/>
  <c r="AJ409" i="17"/>
  <c r="AI409" i="17"/>
  <c r="AH409" i="17"/>
  <c r="AG409" i="17"/>
  <c r="AF409" i="17"/>
  <c r="AE409" i="17"/>
  <c r="AD409" i="17"/>
  <c r="AB409" i="17"/>
  <c r="AA409" i="17"/>
  <c r="Z409" i="17"/>
  <c r="Y409" i="17"/>
  <c r="X409" i="17"/>
  <c r="V409" i="17"/>
  <c r="BB408" i="17"/>
  <c r="BA408" i="17"/>
  <c r="AZ408" i="17"/>
  <c r="AY408" i="17"/>
  <c r="AX408" i="17"/>
  <c r="AP408" i="17"/>
  <c r="AO408" i="17"/>
  <c r="AN408" i="17"/>
  <c r="AM408" i="17"/>
  <c r="AL408" i="17"/>
  <c r="AK408" i="17"/>
  <c r="AJ408" i="17"/>
  <c r="AI408" i="17"/>
  <c r="AH408" i="17"/>
  <c r="AG408" i="17"/>
  <c r="AF408" i="17"/>
  <c r="AE408" i="17"/>
  <c r="AD408" i="17"/>
  <c r="AB408" i="17"/>
  <c r="AA408" i="17"/>
  <c r="Z408" i="17"/>
  <c r="Y408" i="17"/>
  <c r="X408" i="17"/>
  <c r="V408" i="17"/>
  <c r="BC407" i="17"/>
  <c r="BB407" i="17"/>
  <c r="BA407" i="17"/>
  <c r="AZ407" i="17"/>
  <c r="AY407" i="17"/>
  <c r="AX407" i="17"/>
  <c r="AQ407" i="17"/>
  <c r="AP407" i="17"/>
  <c r="AO407" i="17"/>
  <c r="AN407" i="17"/>
  <c r="AM407" i="17"/>
  <c r="AL407" i="17"/>
  <c r="AK407" i="17"/>
  <c r="AJ407" i="17"/>
  <c r="AI407" i="17"/>
  <c r="AH407" i="17"/>
  <c r="AG407" i="17"/>
  <c r="AF407" i="17"/>
  <c r="AE407" i="17"/>
  <c r="AD407" i="17"/>
  <c r="AB407" i="17"/>
  <c r="AA407" i="17"/>
  <c r="Z407" i="17"/>
  <c r="Y407" i="17"/>
  <c r="X407" i="17"/>
  <c r="BC406" i="17"/>
  <c r="BB406" i="17"/>
  <c r="BA406" i="17"/>
  <c r="AZ406" i="17"/>
  <c r="AY406" i="17"/>
  <c r="AX406" i="17"/>
  <c r="AQ406" i="17"/>
  <c r="AP406" i="17"/>
  <c r="AO406" i="17"/>
  <c r="AN406" i="17"/>
  <c r="AM406" i="17"/>
  <c r="AL406" i="17"/>
  <c r="AK406" i="17"/>
  <c r="AJ406" i="17"/>
  <c r="AI406" i="17"/>
  <c r="AH406" i="17"/>
  <c r="AG406" i="17"/>
  <c r="AF406" i="17"/>
  <c r="AE406" i="17"/>
  <c r="AD406" i="17"/>
  <c r="AB406" i="17"/>
  <c r="AA406" i="17"/>
  <c r="Z406" i="17"/>
  <c r="Y406" i="17"/>
  <c r="X406" i="17"/>
  <c r="V406" i="17"/>
  <c r="BC405" i="17"/>
  <c r="BB405" i="17"/>
  <c r="BA405" i="17"/>
  <c r="AZ405" i="17"/>
  <c r="AY405" i="17"/>
  <c r="AX405" i="17"/>
  <c r="AQ405" i="17"/>
  <c r="AP405" i="17"/>
  <c r="AO405" i="17"/>
  <c r="AN405" i="17"/>
  <c r="AM405" i="17"/>
  <c r="AL405" i="17"/>
  <c r="AK405" i="17"/>
  <c r="AJ405" i="17"/>
  <c r="AI405" i="17"/>
  <c r="AH405" i="17"/>
  <c r="AG405" i="17"/>
  <c r="AF405" i="17"/>
  <c r="AE405" i="17"/>
  <c r="AD405" i="17"/>
  <c r="AB405" i="17"/>
  <c r="AA405" i="17"/>
  <c r="Z405" i="17"/>
  <c r="Y405" i="17"/>
  <c r="X405" i="17"/>
  <c r="BB401" i="17"/>
  <c r="BA401" i="17"/>
  <c r="AZ401" i="17"/>
  <c r="AY401" i="17"/>
  <c r="AX401" i="17"/>
  <c r="AQ401" i="17"/>
  <c r="AP401" i="17"/>
  <c r="AO401" i="17"/>
  <c r="AN401" i="17"/>
  <c r="AM401" i="17"/>
  <c r="AL401" i="17"/>
  <c r="AK401" i="17"/>
  <c r="AJ401" i="17"/>
  <c r="AI401" i="17"/>
  <c r="AH401" i="17"/>
  <c r="AG401" i="17"/>
  <c r="AF401" i="17"/>
  <c r="AE401" i="17"/>
  <c r="AD401" i="17"/>
  <c r="AB401" i="17"/>
  <c r="AA401" i="17"/>
  <c r="Z401" i="17"/>
  <c r="Y401" i="17"/>
  <c r="X401" i="17"/>
  <c r="V401" i="17"/>
  <c r="BC400" i="17"/>
  <c r="BB400" i="17"/>
  <c r="BA400" i="17"/>
  <c r="AZ400" i="17"/>
  <c r="AY400" i="17"/>
  <c r="AX400" i="17"/>
  <c r="AQ400" i="17"/>
  <c r="AP400" i="17"/>
  <c r="AO400" i="17"/>
  <c r="AN400" i="17"/>
  <c r="AM400" i="17"/>
  <c r="AL400" i="17"/>
  <c r="AK400" i="17"/>
  <c r="AJ400" i="17"/>
  <c r="AI400" i="17"/>
  <c r="AH400" i="17"/>
  <c r="AG400" i="17"/>
  <c r="AF400" i="17"/>
  <c r="AE400" i="17"/>
  <c r="AD400" i="17"/>
  <c r="AB400" i="17"/>
  <c r="AA400" i="17"/>
  <c r="Z400" i="17"/>
  <c r="Y400" i="17"/>
  <c r="X400" i="17"/>
  <c r="V400" i="17"/>
  <c r="BB399" i="17"/>
  <c r="BA399" i="17"/>
  <c r="AZ399" i="17"/>
  <c r="AY399" i="17"/>
  <c r="AX399" i="17"/>
  <c r="AP399" i="17"/>
  <c r="AO399" i="17"/>
  <c r="AN399" i="17"/>
  <c r="AM399" i="17"/>
  <c r="AL399" i="17"/>
  <c r="AK399" i="17"/>
  <c r="AJ399" i="17"/>
  <c r="AI399" i="17"/>
  <c r="AH399" i="17"/>
  <c r="AG399" i="17"/>
  <c r="AF399" i="17"/>
  <c r="AE399" i="17"/>
  <c r="AD399" i="17"/>
  <c r="AB399" i="17"/>
  <c r="AA399" i="17"/>
  <c r="Z399" i="17"/>
  <c r="Y399" i="17"/>
  <c r="X399" i="17"/>
  <c r="V399" i="17"/>
  <c r="BC398" i="17"/>
  <c r="BB398" i="17"/>
  <c r="BA398" i="17"/>
  <c r="AZ398" i="17"/>
  <c r="AY398" i="17"/>
  <c r="AX398" i="17"/>
  <c r="AP398" i="17"/>
  <c r="AO398" i="17"/>
  <c r="AN398" i="17"/>
  <c r="AM398" i="17"/>
  <c r="AL398" i="17"/>
  <c r="AK398" i="17"/>
  <c r="AJ398" i="17"/>
  <c r="AI398" i="17"/>
  <c r="AH398" i="17"/>
  <c r="AG398" i="17"/>
  <c r="AF398" i="17"/>
  <c r="AE398" i="17"/>
  <c r="AD398" i="17"/>
  <c r="AB398" i="17"/>
  <c r="AA398" i="17"/>
  <c r="Z398" i="17"/>
  <c r="Y398" i="17"/>
  <c r="X398" i="17"/>
  <c r="V398" i="17"/>
  <c r="BB397" i="17"/>
  <c r="BA397" i="17"/>
  <c r="AZ397" i="17"/>
  <c r="AY397" i="17"/>
  <c r="AX397" i="17"/>
  <c r="AQ397" i="17"/>
  <c r="AP397" i="17"/>
  <c r="AO397" i="17"/>
  <c r="AN397" i="17"/>
  <c r="AM397" i="17"/>
  <c r="AL397" i="17"/>
  <c r="AK397" i="17"/>
  <c r="AJ397" i="17"/>
  <c r="AI397" i="17"/>
  <c r="AH397" i="17"/>
  <c r="AG397" i="17"/>
  <c r="AF397" i="17"/>
  <c r="AE397" i="17"/>
  <c r="AD397" i="17"/>
  <c r="AB397" i="17"/>
  <c r="AA397" i="17"/>
  <c r="Z397" i="17"/>
  <c r="Y397" i="17"/>
  <c r="X397" i="17"/>
  <c r="V397" i="17"/>
  <c r="BC396" i="17"/>
  <c r="BB396" i="17"/>
  <c r="BA396" i="17"/>
  <c r="AZ396" i="17"/>
  <c r="AY396" i="17"/>
  <c r="AX396" i="17"/>
  <c r="AP396" i="17"/>
  <c r="AO396" i="17"/>
  <c r="AN396" i="17"/>
  <c r="AM396" i="17"/>
  <c r="AL396" i="17"/>
  <c r="AK396" i="17"/>
  <c r="AJ396" i="17"/>
  <c r="AI396" i="17"/>
  <c r="AH396" i="17"/>
  <c r="AG396" i="17"/>
  <c r="AF396" i="17"/>
  <c r="AE396" i="17"/>
  <c r="AD396" i="17"/>
  <c r="AB396" i="17"/>
  <c r="AA396" i="17"/>
  <c r="Z396" i="17"/>
  <c r="Y396" i="17"/>
  <c r="X396" i="17"/>
  <c r="BC395" i="17"/>
  <c r="BB395" i="17"/>
  <c r="BA395" i="17"/>
  <c r="AZ395" i="17"/>
  <c r="AY395" i="17"/>
  <c r="AX395" i="17"/>
  <c r="AP395" i="17"/>
  <c r="AO395" i="17"/>
  <c r="AN395" i="17"/>
  <c r="AM395" i="17"/>
  <c r="AL395" i="17"/>
  <c r="AK395" i="17"/>
  <c r="AJ395" i="17"/>
  <c r="AI395" i="17"/>
  <c r="AH395" i="17"/>
  <c r="AG395" i="17"/>
  <c r="AF395" i="17"/>
  <c r="AE395" i="17"/>
  <c r="AD395" i="17"/>
  <c r="AB395" i="17"/>
  <c r="AA395" i="17"/>
  <c r="Z395" i="17"/>
  <c r="Y395" i="17"/>
  <c r="X395" i="17"/>
  <c r="V395" i="17"/>
  <c r="BK394" i="17"/>
  <c r="BC394" i="17"/>
  <c r="BB394" i="17"/>
  <c r="BA394" i="17"/>
  <c r="AZ394" i="17"/>
  <c r="AY394" i="17"/>
  <c r="AX394" i="17"/>
  <c r="AQ394" i="17"/>
  <c r="AP394" i="17"/>
  <c r="AO394" i="17"/>
  <c r="AN394" i="17"/>
  <c r="AM394" i="17"/>
  <c r="AL394" i="17"/>
  <c r="AK394" i="17"/>
  <c r="AJ394" i="17"/>
  <c r="AI394" i="17"/>
  <c r="AH394" i="17"/>
  <c r="AG394" i="17"/>
  <c r="AF394" i="17"/>
  <c r="AE394" i="17"/>
  <c r="AD394" i="17"/>
  <c r="AC394" i="17"/>
  <c r="AB394" i="17"/>
  <c r="AA394" i="17"/>
  <c r="Z394" i="17"/>
  <c r="Y394" i="17"/>
  <c r="X394" i="17"/>
  <c r="W394" i="17"/>
  <c r="V394" i="17"/>
  <c r="BB393" i="17"/>
  <c r="BA393" i="17"/>
  <c r="AZ393" i="17"/>
  <c r="AY393" i="17"/>
  <c r="AX393" i="17"/>
  <c r="AQ393" i="17"/>
  <c r="AP393" i="17"/>
  <c r="AO393" i="17"/>
  <c r="AN393" i="17"/>
  <c r="AM393" i="17"/>
  <c r="AL393" i="17"/>
  <c r="AK393" i="17"/>
  <c r="AJ393" i="17"/>
  <c r="AI393" i="17"/>
  <c r="AH393" i="17"/>
  <c r="AG393" i="17"/>
  <c r="AF393" i="17"/>
  <c r="AE393" i="17"/>
  <c r="AD393" i="17"/>
  <c r="AB393" i="17"/>
  <c r="AA393" i="17"/>
  <c r="Z393" i="17"/>
  <c r="Y393" i="17"/>
  <c r="X393" i="17"/>
  <c r="V393" i="17"/>
  <c r="BC392" i="17"/>
  <c r="BB392" i="17"/>
  <c r="BA392" i="17"/>
  <c r="AZ392" i="17"/>
  <c r="AY392" i="17"/>
  <c r="AX392" i="17"/>
  <c r="AP392" i="17"/>
  <c r="AO392" i="17"/>
  <c r="AN392" i="17"/>
  <c r="AM392" i="17"/>
  <c r="AL392" i="17"/>
  <c r="AK392" i="17"/>
  <c r="AJ392" i="17"/>
  <c r="AI392" i="17"/>
  <c r="AH392" i="17"/>
  <c r="AG392" i="17"/>
  <c r="AF392" i="17"/>
  <c r="AE392" i="17"/>
  <c r="AD392" i="17"/>
  <c r="AB392" i="17"/>
  <c r="AA392" i="17"/>
  <c r="Z392" i="17"/>
  <c r="Y392" i="17"/>
  <c r="X392" i="17"/>
  <c r="V392" i="17"/>
  <c r="BB391" i="17"/>
  <c r="BA391" i="17"/>
  <c r="AZ391" i="17"/>
  <c r="AY391" i="17"/>
  <c r="AX391" i="17"/>
  <c r="AP391" i="17"/>
  <c r="AO391" i="17"/>
  <c r="AN391" i="17"/>
  <c r="AM391" i="17"/>
  <c r="AL391" i="17"/>
  <c r="AK391" i="17"/>
  <c r="AJ391" i="17"/>
  <c r="AI391" i="17"/>
  <c r="AH391" i="17"/>
  <c r="AG391" i="17"/>
  <c r="AF391" i="17"/>
  <c r="AE391" i="17"/>
  <c r="AD391" i="17"/>
  <c r="AB391" i="17"/>
  <c r="AA391" i="17"/>
  <c r="Z391" i="17"/>
  <c r="Y391" i="17"/>
  <c r="X391" i="17"/>
  <c r="BC390" i="17"/>
  <c r="BB390" i="17"/>
  <c r="BA390" i="17"/>
  <c r="AZ390" i="17"/>
  <c r="AY390" i="17"/>
  <c r="AX390" i="17"/>
  <c r="AP390" i="17"/>
  <c r="AO390" i="17"/>
  <c r="AN390" i="17"/>
  <c r="AM390" i="17"/>
  <c r="AL390" i="17"/>
  <c r="AK390" i="17"/>
  <c r="AJ390" i="17"/>
  <c r="AI390" i="17"/>
  <c r="AH390" i="17"/>
  <c r="AG390" i="17"/>
  <c r="AF390" i="17"/>
  <c r="AE390" i="17"/>
  <c r="AD390" i="17"/>
  <c r="AB390" i="17"/>
  <c r="AA390" i="17"/>
  <c r="Z390" i="17"/>
  <c r="Y390" i="17"/>
  <c r="X390" i="17"/>
  <c r="V390" i="17"/>
  <c r="BC389" i="17"/>
  <c r="BB389" i="17"/>
  <c r="BA389" i="17"/>
  <c r="AZ389" i="17"/>
  <c r="AY389" i="17"/>
  <c r="AX389" i="17"/>
  <c r="AQ389" i="17"/>
  <c r="AP389" i="17"/>
  <c r="AO389" i="17"/>
  <c r="AN389" i="17"/>
  <c r="AM389" i="17"/>
  <c r="AL389" i="17"/>
  <c r="AK389" i="17"/>
  <c r="AJ389" i="17"/>
  <c r="AI389" i="17"/>
  <c r="AH389" i="17"/>
  <c r="AG389" i="17"/>
  <c r="AF389" i="17"/>
  <c r="AE389" i="17"/>
  <c r="AD389" i="17"/>
  <c r="AB389" i="17"/>
  <c r="AA389" i="17"/>
  <c r="Z389" i="17"/>
  <c r="Y389" i="17"/>
  <c r="X389" i="17"/>
  <c r="V389" i="17"/>
  <c r="BC388" i="17"/>
  <c r="BB388" i="17"/>
  <c r="BA388" i="17"/>
  <c r="AZ388" i="17"/>
  <c r="AY388" i="17"/>
  <c r="AX388" i="17"/>
  <c r="AQ388" i="17"/>
  <c r="AP388" i="17"/>
  <c r="AO388" i="17"/>
  <c r="AN388" i="17"/>
  <c r="AM388" i="17"/>
  <c r="AL388" i="17"/>
  <c r="AK388" i="17"/>
  <c r="AJ388" i="17"/>
  <c r="AI388" i="17"/>
  <c r="AH388" i="17"/>
  <c r="AG388" i="17"/>
  <c r="AF388" i="17"/>
  <c r="AE388" i="17"/>
  <c r="AD388" i="17"/>
  <c r="AB388" i="17"/>
  <c r="AA388" i="17"/>
  <c r="Z388" i="17"/>
  <c r="Y388" i="17"/>
  <c r="X388" i="17"/>
  <c r="BC387" i="17"/>
  <c r="BB387" i="17"/>
  <c r="BA387" i="17"/>
  <c r="AZ387" i="17"/>
  <c r="AY387" i="17"/>
  <c r="AX387" i="17"/>
  <c r="AQ387" i="17"/>
  <c r="AP387" i="17"/>
  <c r="AO387" i="17"/>
  <c r="AN387" i="17"/>
  <c r="AM387" i="17"/>
  <c r="AL387" i="17"/>
  <c r="AK387" i="17"/>
  <c r="AJ387" i="17"/>
  <c r="AI387" i="17"/>
  <c r="AH387" i="17"/>
  <c r="AG387" i="17"/>
  <c r="AF387" i="17"/>
  <c r="AE387" i="17"/>
  <c r="AD387" i="17"/>
  <c r="AB387" i="17"/>
  <c r="AA387" i="17"/>
  <c r="Z387" i="17"/>
  <c r="Y387" i="17"/>
  <c r="X387" i="17"/>
  <c r="W387" i="17"/>
  <c r="V387" i="17"/>
  <c r="BC386" i="17"/>
  <c r="BB386" i="17"/>
  <c r="BA386" i="17"/>
  <c r="AZ386" i="17"/>
  <c r="AY386" i="17"/>
  <c r="AX386" i="17"/>
  <c r="AQ386" i="17"/>
  <c r="AP386" i="17"/>
  <c r="AO386" i="17"/>
  <c r="AN386" i="17"/>
  <c r="AM386" i="17"/>
  <c r="AL386" i="17"/>
  <c r="AK386" i="17"/>
  <c r="AJ386" i="17"/>
  <c r="AI386" i="17"/>
  <c r="AH386" i="17"/>
  <c r="AG386" i="17"/>
  <c r="AF386" i="17"/>
  <c r="AE386" i="17"/>
  <c r="AD386" i="17"/>
  <c r="AB386" i="17"/>
  <c r="AA386" i="17"/>
  <c r="Z386" i="17"/>
  <c r="Y386" i="17"/>
  <c r="X386" i="17"/>
  <c r="BA382" i="17"/>
  <c r="AZ382" i="17"/>
  <c r="AY382" i="17"/>
  <c r="AO382" i="17"/>
  <c r="AN382" i="17"/>
  <c r="AM382" i="17"/>
  <c r="AL382" i="17"/>
  <c r="AK382" i="17"/>
  <c r="AJ382" i="17"/>
  <c r="AI382" i="17"/>
  <c r="AH382" i="17"/>
  <c r="AG382" i="17"/>
  <c r="AF382" i="17"/>
  <c r="AE382" i="17"/>
  <c r="AD382" i="17"/>
  <c r="AB382" i="17"/>
  <c r="AA382" i="17"/>
  <c r="Z382" i="17"/>
  <c r="Y382" i="17"/>
  <c r="X382" i="17"/>
  <c r="V382" i="17"/>
  <c r="BC382" i="17"/>
  <c r="AQ382" i="17"/>
  <c r="BA381" i="17"/>
  <c r="AZ381" i="17"/>
  <c r="AY381" i="17"/>
  <c r="AO381" i="17"/>
  <c r="AN381" i="17"/>
  <c r="AM381" i="17"/>
  <c r="AL381" i="17"/>
  <c r="AK381" i="17"/>
  <c r="AJ381" i="17"/>
  <c r="AI381" i="17"/>
  <c r="AH381" i="17"/>
  <c r="AG381" i="17"/>
  <c r="AF381" i="17"/>
  <c r="AE381" i="17"/>
  <c r="AD381" i="17"/>
  <c r="AB381" i="17"/>
  <c r="AA381" i="17"/>
  <c r="Z381" i="17"/>
  <c r="Y381" i="17"/>
  <c r="X381" i="17"/>
  <c r="V381" i="17"/>
  <c r="BC381" i="17"/>
  <c r="AQ381" i="17"/>
  <c r="BA380" i="17"/>
  <c r="AZ380" i="17"/>
  <c r="AY380" i="17"/>
  <c r="AO380" i="17"/>
  <c r="AN380" i="17"/>
  <c r="AM380" i="17"/>
  <c r="AL380" i="17"/>
  <c r="AK380" i="17"/>
  <c r="AJ380" i="17"/>
  <c r="AI380" i="17"/>
  <c r="AH380" i="17"/>
  <c r="AG380" i="17"/>
  <c r="AF380" i="17"/>
  <c r="AE380" i="17"/>
  <c r="AD380" i="17"/>
  <c r="AB380" i="17"/>
  <c r="AA380" i="17"/>
  <c r="Z380" i="17"/>
  <c r="Y380" i="17"/>
  <c r="X380" i="17"/>
  <c r="V380" i="17"/>
  <c r="BC380" i="17"/>
  <c r="AQ380" i="17"/>
  <c r="BA379" i="17"/>
  <c r="AZ379" i="17"/>
  <c r="AY379" i="17"/>
  <c r="AO379" i="17"/>
  <c r="AN379" i="17"/>
  <c r="AM379" i="17"/>
  <c r="AL379" i="17"/>
  <c r="AK379" i="17"/>
  <c r="AJ379" i="17"/>
  <c r="AI379" i="17"/>
  <c r="AH379" i="17"/>
  <c r="AG379" i="17"/>
  <c r="AF379" i="17"/>
  <c r="AE379" i="17"/>
  <c r="AD379" i="17"/>
  <c r="AB379" i="17"/>
  <c r="AA379" i="17"/>
  <c r="Z379" i="17"/>
  <c r="Y379" i="17"/>
  <c r="X379" i="17"/>
  <c r="V379" i="17"/>
  <c r="BC379" i="17"/>
  <c r="AQ379" i="17"/>
  <c r="BA378" i="17"/>
  <c r="AZ378" i="17"/>
  <c r="AY378" i="17"/>
  <c r="AO378" i="17"/>
  <c r="AN378" i="17"/>
  <c r="AM378" i="17"/>
  <c r="AL378" i="17"/>
  <c r="AK378" i="17"/>
  <c r="AJ378" i="17"/>
  <c r="AI378" i="17"/>
  <c r="AH378" i="17"/>
  <c r="AG378" i="17"/>
  <c r="AF378" i="17"/>
  <c r="AE378" i="17"/>
  <c r="AD378" i="17"/>
  <c r="AB378" i="17"/>
  <c r="AA378" i="17"/>
  <c r="Z378" i="17"/>
  <c r="Y378" i="17"/>
  <c r="X378" i="17"/>
  <c r="BC378" i="17"/>
  <c r="AQ378" i="17"/>
  <c r="BK377" i="17"/>
  <c r="BA377" i="17"/>
  <c r="AZ377" i="17"/>
  <c r="AY377" i="17"/>
  <c r="AO377" i="17"/>
  <c r="AN377" i="17"/>
  <c r="AM377" i="17"/>
  <c r="AL377" i="17"/>
  <c r="AK377" i="17"/>
  <c r="AJ377" i="17"/>
  <c r="AI377" i="17"/>
  <c r="AH377" i="17"/>
  <c r="AG377" i="17"/>
  <c r="AF377" i="17"/>
  <c r="AE377" i="17"/>
  <c r="AD377" i="17"/>
  <c r="AC377" i="17"/>
  <c r="AB377" i="17"/>
  <c r="AA377" i="17"/>
  <c r="Z377" i="17"/>
  <c r="Y377" i="17"/>
  <c r="X377" i="17"/>
  <c r="W377" i="17"/>
  <c r="V377" i="17"/>
  <c r="BC377" i="17"/>
  <c r="AQ377" i="17"/>
  <c r="BA376" i="17"/>
  <c r="AZ376" i="17"/>
  <c r="AY376" i="17"/>
  <c r="AO376" i="17"/>
  <c r="AN376" i="17"/>
  <c r="AM376" i="17"/>
  <c r="AL376" i="17"/>
  <c r="AK376" i="17"/>
  <c r="AJ376" i="17"/>
  <c r="AI376" i="17"/>
  <c r="AH376" i="17"/>
  <c r="AG376" i="17"/>
  <c r="AF376" i="17"/>
  <c r="AE376" i="17"/>
  <c r="AD376" i="17"/>
  <c r="AB376" i="17"/>
  <c r="AA376" i="17"/>
  <c r="Z376" i="17"/>
  <c r="Y376" i="17"/>
  <c r="X376" i="17"/>
  <c r="V376" i="17"/>
  <c r="BC376" i="17"/>
  <c r="AQ376" i="17"/>
  <c r="BA375" i="17"/>
  <c r="AZ375" i="17"/>
  <c r="AY375" i="17"/>
  <c r="AO375" i="17"/>
  <c r="AN375" i="17"/>
  <c r="AM375" i="17"/>
  <c r="AL375" i="17"/>
  <c r="AK375" i="17"/>
  <c r="AJ375" i="17"/>
  <c r="AI375" i="17"/>
  <c r="AH375" i="17"/>
  <c r="AG375" i="17"/>
  <c r="AF375" i="17"/>
  <c r="AE375" i="17"/>
  <c r="AD375" i="17"/>
  <c r="AB375" i="17"/>
  <c r="AA375" i="17"/>
  <c r="Z375" i="17"/>
  <c r="Y375" i="17"/>
  <c r="X375" i="17"/>
  <c r="V375" i="17"/>
  <c r="BC375" i="17"/>
  <c r="AQ375" i="17"/>
  <c r="BA374" i="17"/>
  <c r="AZ374" i="17"/>
  <c r="AY374" i="17"/>
  <c r="AO374" i="17"/>
  <c r="AN374" i="17"/>
  <c r="AM374" i="17"/>
  <c r="AL374" i="17"/>
  <c r="AK374" i="17"/>
  <c r="AJ374" i="17"/>
  <c r="AI374" i="17"/>
  <c r="AH374" i="17"/>
  <c r="AG374" i="17"/>
  <c r="AF374" i="17"/>
  <c r="AE374" i="17"/>
  <c r="AD374" i="17"/>
  <c r="AB374" i="17"/>
  <c r="AA374" i="17"/>
  <c r="Z374" i="17"/>
  <c r="Y374" i="17"/>
  <c r="X374" i="17"/>
  <c r="V374" i="17"/>
  <c r="BC374" i="17"/>
  <c r="AQ374" i="17"/>
  <c r="BA373" i="17"/>
  <c r="AZ373" i="17"/>
  <c r="AY373" i="17"/>
  <c r="AO373" i="17"/>
  <c r="AN373" i="17"/>
  <c r="AM373" i="17"/>
  <c r="AL373" i="17"/>
  <c r="AK373" i="17"/>
  <c r="AJ373" i="17"/>
  <c r="AI373" i="17"/>
  <c r="AH373" i="17"/>
  <c r="AG373" i="17"/>
  <c r="AF373" i="17"/>
  <c r="AE373" i="17"/>
  <c r="AD373" i="17"/>
  <c r="AB373" i="17"/>
  <c r="AA373" i="17"/>
  <c r="Z373" i="17"/>
  <c r="Y373" i="17"/>
  <c r="X373" i="17"/>
  <c r="V373" i="17"/>
  <c r="BC373" i="17"/>
  <c r="AQ373" i="17"/>
  <c r="BA372" i="17"/>
  <c r="AZ372" i="17"/>
  <c r="AY372" i="17"/>
  <c r="AO372" i="17"/>
  <c r="AN372" i="17"/>
  <c r="AM372" i="17"/>
  <c r="AL372" i="17"/>
  <c r="AK372" i="17"/>
  <c r="AJ372" i="17"/>
  <c r="AI372" i="17"/>
  <c r="AH372" i="17"/>
  <c r="AG372" i="17"/>
  <c r="AF372" i="17"/>
  <c r="AE372" i="17"/>
  <c r="AD372" i="17"/>
  <c r="AB372" i="17"/>
  <c r="AA372" i="17"/>
  <c r="Z372" i="17"/>
  <c r="Y372" i="17"/>
  <c r="X372" i="17"/>
  <c r="BC372" i="17"/>
  <c r="AQ372" i="17"/>
  <c r="BA371" i="17"/>
  <c r="AZ371" i="17"/>
  <c r="AY371" i="17"/>
  <c r="AO371" i="17"/>
  <c r="AN371" i="17"/>
  <c r="AM371" i="17"/>
  <c r="AL371" i="17"/>
  <c r="AK371" i="17"/>
  <c r="AJ371" i="17"/>
  <c r="AI371" i="17"/>
  <c r="AH371" i="17"/>
  <c r="AG371" i="17"/>
  <c r="AF371" i="17"/>
  <c r="AE371" i="17"/>
  <c r="AD371" i="17"/>
  <c r="AB371" i="17"/>
  <c r="AA371" i="17"/>
  <c r="Z371" i="17"/>
  <c r="Y371" i="17"/>
  <c r="X371" i="17"/>
  <c r="V371" i="17"/>
  <c r="BC371" i="17"/>
  <c r="AQ371" i="17"/>
  <c r="BA370" i="17"/>
  <c r="AZ370" i="17"/>
  <c r="AY370" i="17"/>
  <c r="AO370" i="17"/>
  <c r="AN370" i="17"/>
  <c r="AM370" i="17"/>
  <c r="AL370" i="17"/>
  <c r="AK370" i="17"/>
  <c r="AJ370" i="17"/>
  <c r="AI370" i="17"/>
  <c r="AH370" i="17"/>
  <c r="AG370" i="17"/>
  <c r="AF370" i="17"/>
  <c r="AE370" i="17"/>
  <c r="AD370" i="17"/>
  <c r="AB370" i="17"/>
  <c r="AA370" i="17"/>
  <c r="Z370" i="17"/>
  <c r="Y370" i="17"/>
  <c r="X370" i="17"/>
  <c r="BC370" i="17"/>
  <c r="AQ370" i="17"/>
  <c r="BA369" i="17"/>
  <c r="AZ369" i="17"/>
  <c r="AY369" i="17"/>
  <c r="AO369" i="17"/>
  <c r="AN369" i="17"/>
  <c r="AM369" i="17"/>
  <c r="AL369" i="17"/>
  <c r="AK369" i="17"/>
  <c r="AJ369" i="17"/>
  <c r="AI369" i="17"/>
  <c r="AH369" i="17"/>
  <c r="AG369" i="17"/>
  <c r="AF369" i="17"/>
  <c r="AE369" i="17"/>
  <c r="AD369" i="17"/>
  <c r="AB369" i="17"/>
  <c r="AA369" i="17"/>
  <c r="Z369" i="17"/>
  <c r="Y369" i="17"/>
  <c r="X369" i="17"/>
  <c r="V369" i="17"/>
  <c r="BC369" i="17"/>
  <c r="AQ369" i="17"/>
  <c r="BA368" i="17"/>
  <c r="AZ368" i="17"/>
  <c r="AY368" i="17"/>
  <c r="AO368" i="17"/>
  <c r="AN368" i="17"/>
  <c r="AM368" i="17"/>
  <c r="AL368" i="17"/>
  <c r="AK368" i="17"/>
  <c r="AJ368" i="17"/>
  <c r="AI368" i="17"/>
  <c r="AH368" i="17"/>
  <c r="AG368" i="17"/>
  <c r="AF368" i="17"/>
  <c r="AE368" i="17"/>
  <c r="AD368" i="17"/>
  <c r="AB368" i="17"/>
  <c r="AA368" i="17"/>
  <c r="Z368" i="17"/>
  <c r="Y368" i="17"/>
  <c r="X368" i="17"/>
  <c r="BC368" i="17"/>
  <c r="AQ368" i="17"/>
  <c r="BA367" i="17"/>
  <c r="AZ367" i="17"/>
  <c r="AY367" i="17"/>
  <c r="AO367" i="17"/>
  <c r="AN367" i="17"/>
  <c r="AM367" i="17"/>
  <c r="AL367" i="17"/>
  <c r="AK367" i="17"/>
  <c r="AJ367" i="17"/>
  <c r="AI367" i="17"/>
  <c r="AH367" i="17"/>
  <c r="AG367" i="17"/>
  <c r="AF367" i="17"/>
  <c r="AE367" i="17"/>
  <c r="AD367" i="17"/>
  <c r="AB367" i="17"/>
  <c r="AA367" i="17"/>
  <c r="Z367" i="17"/>
  <c r="Y367" i="17"/>
  <c r="X367" i="17"/>
  <c r="BC367" i="17"/>
  <c r="AQ367" i="17"/>
  <c r="Q365" i="17"/>
  <c r="O365" i="17"/>
  <c r="M365" i="17"/>
  <c r="L365" i="17"/>
  <c r="J365" i="17"/>
  <c r="I365" i="17"/>
  <c r="H365" i="17"/>
  <c r="G365" i="17"/>
  <c r="F365" i="17"/>
  <c r="F364" i="17" s="1"/>
  <c r="E365" i="17"/>
  <c r="C365" i="17"/>
  <c r="B365" i="17"/>
  <c r="A365" i="17"/>
  <c r="BB363" i="17"/>
  <c r="BA363" i="17"/>
  <c r="AZ363" i="17"/>
  <c r="AY363" i="17"/>
  <c r="AX363" i="17"/>
  <c r="AP363" i="17"/>
  <c r="AO363" i="17"/>
  <c r="AN363" i="17"/>
  <c r="AM363" i="17"/>
  <c r="AL363" i="17"/>
  <c r="AK363" i="17"/>
  <c r="AJ363" i="17"/>
  <c r="AI363" i="17"/>
  <c r="AH363" i="17"/>
  <c r="AG363" i="17"/>
  <c r="AF363" i="17"/>
  <c r="AE363" i="17"/>
  <c r="AD363" i="17"/>
  <c r="AB363" i="17"/>
  <c r="AA363" i="17"/>
  <c r="Z363" i="17"/>
  <c r="Y363" i="17"/>
  <c r="X363" i="17"/>
  <c r="V363" i="17"/>
  <c r="BC362" i="17"/>
  <c r="BB362" i="17"/>
  <c r="BA362" i="17"/>
  <c r="AZ362" i="17"/>
  <c r="AY362" i="17"/>
  <c r="AX362" i="17"/>
  <c r="AQ362" i="17"/>
  <c r="AP362" i="17"/>
  <c r="AO362" i="17"/>
  <c r="AN362" i="17"/>
  <c r="AM362" i="17"/>
  <c r="AL362" i="17"/>
  <c r="AK362" i="17"/>
  <c r="AJ362" i="17"/>
  <c r="AI362" i="17"/>
  <c r="AH362" i="17"/>
  <c r="AG362" i="17"/>
  <c r="AF362" i="17"/>
  <c r="AE362" i="17"/>
  <c r="AD362" i="17"/>
  <c r="AB362" i="17"/>
  <c r="AA362" i="17"/>
  <c r="Z362" i="17"/>
  <c r="Y362" i="17"/>
  <c r="X362" i="17"/>
  <c r="V362" i="17"/>
  <c r="BC361" i="17"/>
  <c r="BB361" i="17"/>
  <c r="BA361" i="17"/>
  <c r="AZ361" i="17"/>
  <c r="AY361" i="17"/>
  <c r="AX361" i="17"/>
  <c r="AP361" i="17"/>
  <c r="AO361" i="17"/>
  <c r="AN361" i="17"/>
  <c r="AM361" i="17"/>
  <c r="AL361" i="17"/>
  <c r="AK361" i="17"/>
  <c r="AJ361" i="17"/>
  <c r="AI361" i="17"/>
  <c r="AH361" i="17"/>
  <c r="AG361" i="17"/>
  <c r="AF361" i="17"/>
  <c r="AE361" i="17"/>
  <c r="AD361" i="17"/>
  <c r="AB361" i="17"/>
  <c r="AA361" i="17"/>
  <c r="Z361" i="17"/>
  <c r="Y361" i="17"/>
  <c r="X361" i="17"/>
  <c r="V361" i="17"/>
  <c r="BB360" i="17"/>
  <c r="BA360" i="17"/>
  <c r="AZ360" i="17"/>
  <c r="AY360" i="17"/>
  <c r="AX360" i="17"/>
  <c r="AQ360" i="17"/>
  <c r="AP360" i="17"/>
  <c r="AO360" i="17"/>
  <c r="AN360" i="17"/>
  <c r="AM360" i="17"/>
  <c r="AL360" i="17"/>
  <c r="AK360" i="17"/>
  <c r="AJ360" i="17"/>
  <c r="AI360" i="17"/>
  <c r="AH360" i="17"/>
  <c r="AG360" i="17"/>
  <c r="AF360" i="17"/>
  <c r="AE360" i="17"/>
  <c r="AD360" i="17"/>
  <c r="AB360" i="17"/>
  <c r="AA360" i="17"/>
  <c r="Z360" i="17"/>
  <c r="Y360" i="17"/>
  <c r="X360" i="17"/>
  <c r="V360" i="17"/>
  <c r="BC359" i="17"/>
  <c r="BB359" i="17"/>
  <c r="BA359" i="17"/>
  <c r="AZ359" i="17"/>
  <c r="AY359" i="17"/>
  <c r="AX359" i="17"/>
  <c r="AQ359" i="17"/>
  <c r="AP359" i="17"/>
  <c r="AO359" i="17"/>
  <c r="AN359" i="17"/>
  <c r="AM359" i="17"/>
  <c r="AL359" i="17"/>
  <c r="AK359" i="17"/>
  <c r="AJ359" i="17"/>
  <c r="AI359" i="17"/>
  <c r="AH359" i="17"/>
  <c r="AG359" i="17"/>
  <c r="AF359" i="17"/>
  <c r="AE359" i="17"/>
  <c r="AD359" i="17"/>
  <c r="AB359" i="17"/>
  <c r="AA359" i="17"/>
  <c r="Z359" i="17"/>
  <c r="Y359" i="17"/>
  <c r="X359" i="17"/>
  <c r="V359" i="17"/>
  <c r="BB358" i="17"/>
  <c r="BA358" i="17"/>
  <c r="AZ358" i="17"/>
  <c r="AY358" i="17"/>
  <c r="AX358" i="17"/>
  <c r="AP358" i="17"/>
  <c r="AO358" i="17"/>
  <c r="AN358" i="17"/>
  <c r="AM358" i="17"/>
  <c r="AL358" i="17"/>
  <c r="AK358" i="17"/>
  <c r="AJ358" i="17"/>
  <c r="AI358" i="17"/>
  <c r="AH358" i="17"/>
  <c r="AG358" i="17"/>
  <c r="AF358" i="17"/>
  <c r="AE358" i="17"/>
  <c r="AD358" i="17"/>
  <c r="AB358" i="17"/>
  <c r="AA358" i="17"/>
  <c r="Z358" i="17"/>
  <c r="Y358" i="17"/>
  <c r="X358" i="17"/>
  <c r="V358" i="17"/>
  <c r="BB357" i="17"/>
  <c r="BA357" i="17"/>
  <c r="AZ357" i="17"/>
  <c r="AY357" i="17"/>
  <c r="AX357" i="17"/>
  <c r="AQ357" i="17"/>
  <c r="AP357" i="17"/>
  <c r="AO357" i="17"/>
  <c r="AN357" i="17"/>
  <c r="AM357" i="17"/>
  <c r="AL357" i="17"/>
  <c r="AK357" i="17"/>
  <c r="AJ357" i="17"/>
  <c r="AI357" i="17"/>
  <c r="AH357" i="17"/>
  <c r="AG357" i="17"/>
  <c r="AF357" i="17"/>
  <c r="AE357" i="17"/>
  <c r="AD357" i="17"/>
  <c r="AB357" i="17"/>
  <c r="AA357" i="17"/>
  <c r="Z357" i="17"/>
  <c r="Y357" i="17"/>
  <c r="X357" i="17"/>
  <c r="V357" i="17"/>
  <c r="BB356" i="17"/>
  <c r="BA356" i="17"/>
  <c r="AZ356" i="17"/>
  <c r="AY356" i="17"/>
  <c r="AX356" i="17"/>
  <c r="AQ356" i="17"/>
  <c r="AP356" i="17"/>
  <c r="AO356" i="17"/>
  <c r="AN356" i="17"/>
  <c r="AM356" i="17"/>
  <c r="AL356" i="17"/>
  <c r="AK356" i="17"/>
  <c r="AJ356" i="17"/>
  <c r="AI356" i="17"/>
  <c r="AH356" i="17"/>
  <c r="AG356" i="17"/>
  <c r="AF356" i="17"/>
  <c r="AE356" i="17"/>
  <c r="AD356" i="17"/>
  <c r="AB356" i="17"/>
  <c r="AA356" i="17"/>
  <c r="Z356" i="17"/>
  <c r="Y356" i="17"/>
  <c r="X356" i="17"/>
  <c r="V356" i="17"/>
  <c r="BB355" i="17"/>
  <c r="BA355" i="17"/>
  <c r="AZ355" i="17"/>
  <c r="AY355" i="17"/>
  <c r="AX355" i="17"/>
  <c r="AQ355" i="17"/>
  <c r="AP355" i="17"/>
  <c r="AO355" i="17"/>
  <c r="AN355" i="17"/>
  <c r="AM355" i="17"/>
  <c r="AL355" i="17"/>
  <c r="AK355" i="17"/>
  <c r="AJ355" i="17"/>
  <c r="AI355" i="17"/>
  <c r="AH355" i="17"/>
  <c r="AG355" i="17"/>
  <c r="AF355" i="17"/>
  <c r="AE355" i="17"/>
  <c r="AD355" i="17"/>
  <c r="AB355" i="17"/>
  <c r="AA355" i="17"/>
  <c r="Z355" i="17"/>
  <c r="Y355" i="17"/>
  <c r="X355" i="17"/>
  <c r="V355" i="17"/>
  <c r="BC354" i="17"/>
  <c r="BB354" i="17"/>
  <c r="BA354" i="17"/>
  <c r="AZ354" i="17"/>
  <c r="AY354" i="17"/>
  <c r="AX354" i="17"/>
  <c r="AP354" i="17"/>
  <c r="AO354" i="17"/>
  <c r="AN354" i="17"/>
  <c r="AM354" i="17"/>
  <c r="AL354" i="17"/>
  <c r="AK354" i="17"/>
  <c r="AJ354" i="17"/>
  <c r="AI354" i="17"/>
  <c r="AH354" i="17"/>
  <c r="AG354" i="17"/>
  <c r="AF354" i="17"/>
  <c r="AE354" i="17"/>
  <c r="AD354" i="17"/>
  <c r="AB354" i="17"/>
  <c r="AA354" i="17"/>
  <c r="Z354" i="17"/>
  <c r="Y354" i="17"/>
  <c r="X354" i="17"/>
  <c r="V354" i="17"/>
  <c r="BB353" i="17"/>
  <c r="BA353" i="17"/>
  <c r="AZ353" i="17"/>
  <c r="AY353" i="17"/>
  <c r="AX353" i="17"/>
  <c r="AP353" i="17"/>
  <c r="AO353" i="17"/>
  <c r="AN353" i="17"/>
  <c r="AM353" i="17"/>
  <c r="AL353" i="17"/>
  <c r="AK353" i="17"/>
  <c r="AJ353" i="17"/>
  <c r="AI353" i="17"/>
  <c r="AH353" i="17"/>
  <c r="AG353" i="17"/>
  <c r="AF353" i="17"/>
  <c r="AE353" i="17"/>
  <c r="AD353" i="17"/>
  <c r="AB353" i="17"/>
  <c r="AA353" i="17"/>
  <c r="Z353" i="17"/>
  <c r="Y353" i="17"/>
  <c r="X353" i="17"/>
  <c r="V353" i="17"/>
  <c r="BK352" i="17"/>
  <c r="BB352" i="17"/>
  <c r="BA352" i="17"/>
  <c r="AZ352" i="17"/>
  <c r="AY352" i="17"/>
  <c r="AX352" i="17"/>
  <c r="AP352" i="17"/>
  <c r="AO352" i="17"/>
  <c r="AN352" i="17"/>
  <c r="AM352" i="17"/>
  <c r="AL352" i="17"/>
  <c r="AK352" i="17"/>
  <c r="AJ352" i="17"/>
  <c r="AI352" i="17"/>
  <c r="AH352" i="17"/>
  <c r="AG352" i="17"/>
  <c r="AF352" i="17"/>
  <c r="AE352" i="17"/>
  <c r="AD352" i="17"/>
  <c r="AC352" i="17"/>
  <c r="AB352" i="17"/>
  <c r="AA352" i="17"/>
  <c r="Z352" i="17"/>
  <c r="Y352" i="17"/>
  <c r="X352" i="17"/>
  <c r="W352" i="17"/>
  <c r="V352" i="17"/>
  <c r="BC351" i="17"/>
  <c r="BB351" i="17"/>
  <c r="BA351" i="17"/>
  <c r="AZ351" i="17"/>
  <c r="AY351" i="17"/>
  <c r="AX351" i="17"/>
  <c r="AQ351" i="17"/>
  <c r="AP351" i="17"/>
  <c r="AO351" i="17"/>
  <c r="AN351" i="17"/>
  <c r="AM351" i="17"/>
  <c r="AL351" i="17"/>
  <c r="AK351" i="17"/>
  <c r="AJ351" i="17"/>
  <c r="AI351" i="17"/>
  <c r="AH351" i="17"/>
  <c r="AG351" i="17"/>
  <c r="AF351" i="17"/>
  <c r="AE351" i="17"/>
  <c r="AD351" i="17"/>
  <c r="AB351" i="17"/>
  <c r="AA351" i="17"/>
  <c r="Z351" i="17"/>
  <c r="Y351" i="17"/>
  <c r="X351" i="17"/>
  <c r="V351" i="17"/>
  <c r="BC350" i="17"/>
  <c r="BB350" i="17"/>
  <c r="BA350" i="17"/>
  <c r="AZ350" i="17"/>
  <c r="AY350" i="17"/>
  <c r="AX350" i="17"/>
  <c r="AQ350" i="17"/>
  <c r="AP350" i="17"/>
  <c r="AO350" i="17"/>
  <c r="AN350" i="17"/>
  <c r="AM350" i="17"/>
  <c r="AL350" i="17"/>
  <c r="AK350" i="17"/>
  <c r="AJ350" i="17"/>
  <c r="AI350" i="17"/>
  <c r="AH350" i="17"/>
  <c r="AG350" i="17"/>
  <c r="AF350" i="17"/>
  <c r="AE350" i="17"/>
  <c r="AD350" i="17"/>
  <c r="AB350" i="17"/>
  <c r="AA350" i="17"/>
  <c r="Z350" i="17"/>
  <c r="Y350" i="17"/>
  <c r="X350" i="17"/>
  <c r="V350" i="17"/>
  <c r="BC349" i="17"/>
  <c r="BB349" i="17"/>
  <c r="BA349" i="17"/>
  <c r="AZ349" i="17"/>
  <c r="AY349" i="17"/>
  <c r="AX349" i="17"/>
  <c r="AQ349" i="17"/>
  <c r="AP349" i="17"/>
  <c r="AO349" i="17"/>
  <c r="AN349" i="17"/>
  <c r="AM349" i="17"/>
  <c r="AL349" i="17"/>
  <c r="AK349" i="17"/>
  <c r="AJ349" i="17"/>
  <c r="AI349" i="17"/>
  <c r="AH349" i="17"/>
  <c r="AG349" i="17"/>
  <c r="AF349" i="17"/>
  <c r="AE349" i="17"/>
  <c r="AD349" i="17"/>
  <c r="AB349" i="17"/>
  <c r="AA349" i="17"/>
  <c r="Z349" i="17"/>
  <c r="Y349" i="17"/>
  <c r="X349" i="17"/>
  <c r="BB344" i="17"/>
  <c r="BA344" i="17"/>
  <c r="AZ344" i="17"/>
  <c r="AY344" i="17"/>
  <c r="AX344" i="17"/>
  <c r="AQ344" i="17"/>
  <c r="AP344" i="17"/>
  <c r="AO344" i="17"/>
  <c r="AN344" i="17"/>
  <c r="AM344" i="17"/>
  <c r="AL344" i="17"/>
  <c r="AK344" i="17"/>
  <c r="AJ344" i="17"/>
  <c r="AI344" i="17"/>
  <c r="AH344" i="17"/>
  <c r="AG344" i="17"/>
  <c r="AF344" i="17"/>
  <c r="AE344" i="17"/>
  <c r="AD344" i="17"/>
  <c r="AB344" i="17"/>
  <c r="AA344" i="17"/>
  <c r="Z344" i="17"/>
  <c r="Y344" i="17"/>
  <c r="X344" i="17"/>
  <c r="V344" i="17"/>
  <c r="BC343" i="17"/>
  <c r="BB343" i="17"/>
  <c r="BA343" i="17"/>
  <c r="AZ343" i="17"/>
  <c r="AY343" i="17"/>
  <c r="AX343" i="17"/>
  <c r="AQ343" i="17"/>
  <c r="AP343" i="17"/>
  <c r="AO343" i="17"/>
  <c r="AN343" i="17"/>
  <c r="AM343" i="17"/>
  <c r="AL343" i="17"/>
  <c r="AK343" i="17"/>
  <c r="AJ343" i="17"/>
  <c r="AI343" i="17"/>
  <c r="AH343" i="17"/>
  <c r="AG343" i="17"/>
  <c r="AF343" i="17"/>
  <c r="AE343" i="17"/>
  <c r="AD343" i="17"/>
  <c r="AB343" i="17"/>
  <c r="AA343" i="17"/>
  <c r="Z343" i="17"/>
  <c r="Y343" i="17"/>
  <c r="X343" i="17"/>
  <c r="V343" i="17"/>
  <c r="BC342" i="17"/>
  <c r="BB342" i="17"/>
  <c r="BA342" i="17"/>
  <c r="AZ342" i="17"/>
  <c r="AY342" i="17"/>
  <c r="AX342" i="17"/>
  <c r="AQ342" i="17"/>
  <c r="AP342" i="17"/>
  <c r="AO342" i="17"/>
  <c r="AN342" i="17"/>
  <c r="AM342" i="17"/>
  <c r="AL342" i="17"/>
  <c r="AK342" i="17"/>
  <c r="AJ342" i="17"/>
  <c r="AI342" i="17"/>
  <c r="AH342" i="17"/>
  <c r="AG342" i="17"/>
  <c r="AF342" i="17"/>
  <c r="AE342" i="17"/>
  <c r="AD342" i="17"/>
  <c r="AB342" i="17"/>
  <c r="AA342" i="17"/>
  <c r="Z342" i="17"/>
  <c r="Y342" i="17"/>
  <c r="X342" i="17"/>
  <c r="V342" i="17"/>
  <c r="BC341" i="17"/>
  <c r="BB341" i="17"/>
  <c r="BA341" i="17"/>
  <c r="AZ341" i="17"/>
  <c r="AY341" i="17"/>
  <c r="AX341" i="17"/>
  <c r="AQ341" i="17"/>
  <c r="AP341" i="17"/>
  <c r="AO341" i="17"/>
  <c r="AN341" i="17"/>
  <c r="AM341" i="17"/>
  <c r="AL341" i="17"/>
  <c r="AK341" i="17"/>
  <c r="AJ341" i="17"/>
  <c r="AI341" i="17"/>
  <c r="AH341" i="17"/>
  <c r="AG341" i="17"/>
  <c r="AF341" i="17"/>
  <c r="AE341" i="17"/>
  <c r="AD341" i="17"/>
  <c r="AB341" i="17"/>
  <c r="AA341" i="17"/>
  <c r="Z341" i="17"/>
  <c r="Y341" i="17"/>
  <c r="X341" i="17"/>
  <c r="V341" i="17"/>
  <c r="BB340" i="17"/>
  <c r="BA340" i="17"/>
  <c r="AZ340" i="17"/>
  <c r="AY340" i="17"/>
  <c r="AX340" i="17"/>
  <c r="AP340" i="17"/>
  <c r="AO340" i="17"/>
  <c r="AN340" i="17"/>
  <c r="AM340" i="17"/>
  <c r="AL340" i="17"/>
  <c r="AK340" i="17"/>
  <c r="AJ340" i="17"/>
  <c r="AI340" i="17"/>
  <c r="AH340" i="17"/>
  <c r="AG340" i="17"/>
  <c r="AF340" i="17"/>
  <c r="AE340" i="17"/>
  <c r="AD340" i="17"/>
  <c r="AB340" i="17"/>
  <c r="AA340" i="17"/>
  <c r="Z340" i="17"/>
  <c r="Y340" i="17"/>
  <c r="X340" i="17"/>
  <c r="BC339" i="17"/>
  <c r="BB339" i="17"/>
  <c r="BA339" i="17"/>
  <c r="AZ339" i="17"/>
  <c r="AY339" i="17"/>
  <c r="AX339" i="17"/>
  <c r="AQ339" i="17"/>
  <c r="AP339" i="17"/>
  <c r="AO339" i="17"/>
  <c r="AN339" i="17"/>
  <c r="AM339" i="17"/>
  <c r="AL339" i="17"/>
  <c r="AK339" i="17"/>
  <c r="AJ339" i="17"/>
  <c r="AI339" i="17"/>
  <c r="AH339" i="17"/>
  <c r="AG339" i="17"/>
  <c r="AF339" i="17"/>
  <c r="AE339" i="17"/>
  <c r="AD339" i="17"/>
  <c r="AB339" i="17"/>
  <c r="AA339" i="17"/>
  <c r="Z339" i="17"/>
  <c r="Y339" i="17"/>
  <c r="X339" i="17"/>
  <c r="V339" i="17"/>
  <c r="BB338" i="17"/>
  <c r="BA338" i="17"/>
  <c r="AZ338" i="17"/>
  <c r="AY338" i="17"/>
  <c r="AX338" i="17"/>
  <c r="AQ338" i="17"/>
  <c r="AP338" i="17"/>
  <c r="AO338" i="17"/>
  <c r="AN338" i="17"/>
  <c r="AM338" i="17"/>
  <c r="AL338" i="17"/>
  <c r="AK338" i="17"/>
  <c r="AJ338" i="17"/>
  <c r="AI338" i="17"/>
  <c r="AH338" i="17"/>
  <c r="AG338" i="17"/>
  <c r="AF338" i="17"/>
  <c r="AE338" i="17"/>
  <c r="AD338" i="17"/>
  <c r="AB338" i="17"/>
  <c r="AA338" i="17"/>
  <c r="Z338" i="17"/>
  <c r="Y338" i="17"/>
  <c r="X338" i="17"/>
  <c r="V338" i="17"/>
  <c r="BB337" i="17"/>
  <c r="BA337" i="17"/>
  <c r="AZ337" i="17"/>
  <c r="AY337" i="17"/>
  <c r="AX337" i="17"/>
  <c r="AP337" i="17"/>
  <c r="AO337" i="17"/>
  <c r="AN337" i="17"/>
  <c r="AM337" i="17"/>
  <c r="AL337" i="17"/>
  <c r="AK337" i="17"/>
  <c r="AJ337" i="17"/>
  <c r="AI337" i="17"/>
  <c r="AH337" i="17"/>
  <c r="AG337" i="17"/>
  <c r="AF337" i="17"/>
  <c r="AE337" i="17"/>
  <c r="AD337" i="17"/>
  <c r="AB337" i="17"/>
  <c r="AA337" i="17"/>
  <c r="Z337" i="17"/>
  <c r="Y337" i="17"/>
  <c r="X337" i="17"/>
  <c r="BK336" i="17"/>
  <c r="BC336" i="17"/>
  <c r="BB336" i="17"/>
  <c r="BA336" i="17"/>
  <c r="AZ336" i="17"/>
  <c r="AY336" i="17"/>
  <c r="AX336" i="17"/>
  <c r="AQ336" i="17"/>
  <c r="AP336" i="17"/>
  <c r="AO336" i="17"/>
  <c r="AN336" i="17"/>
  <c r="AM336" i="17"/>
  <c r="AL336" i="17"/>
  <c r="AK336" i="17"/>
  <c r="AJ336" i="17"/>
  <c r="AI336" i="17"/>
  <c r="AH336" i="17"/>
  <c r="AG336" i="17"/>
  <c r="AF336" i="17"/>
  <c r="AE336" i="17"/>
  <c r="AD336" i="17"/>
  <c r="AC336" i="17"/>
  <c r="AB336" i="17"/>
  <c r="AA336" i="17"/>
  <c r="Z336" i="17"/>
  <c r="Y336" i="17"/>
  <c r="X336" i="17"/>
  <c r="W336" i="17"/>
  <c r="V336" i="17"/>
  <c r="BB335" i="17"/>
  <c r="BA335" i="17"/>
  <c r="AZ335" i="17"/>
  <c r="AY335" i="17"/>
  <c r="AX335" i="17"/>
  <c r="AP335" i="17"/>
  <c r="AO335" i="17"/>
  <c r="AN335" i="17"/>
  <c r="AM335" i="17"/>
  <c r="AL335" i="17"/>
  <c r="AK335" i="17"/>
  <c r="AJ335" i="17"/>
  <c r="AI335" i="17"/>
  <c r="AH335" i="17"/>
  <c r="AG335" i="17"/>
  <c r="AF335" i="17"/>
  <c r="AE335" i="17"/>
  <c r="AD335" i="17"/>
  <c r="AB335" i="17"/>
  <c r="AA335" i="17"/>
  <c r="Z335" i="17"/>
  <c r="Y335" i="17"/>
  <c r="X335" i="17"/>
  <c r="V335" i="17"/>
  <c r="BB334" i="17"/>
  <c r="BA334" i="17"/>
  <c r="AZ334" i="17"/>
  <c r="AY334" i="17"/>
  <c r="AX334" i="17"/>
  <c r="AQ334" i="17"/>
  <c r="AP334" i="17"/>
  <c r="AO334" i="17"/>
  <c r="AN334" i="17"/>
  <c r="AM334" i="17"/>
  <c r="AL334" i="17"/>
  <c r="AK334" i="17"/>
  <c r="AJ334" i="17"/>
  <c r="AI334" i="17"/>
  <c r="AH334" i="17"/>
  <c r="AG334" i="17"/>
  <c r="AF334" i="17"/>
  <c r="AE334" i="17"/>
  <c r="AD334" i="17"/>
  <c r="AB334" i="17"/>
  <c r="AA334" i="17"/>
  <c r="Z334" i="17"/>
  <c r="Y334" i="17"/>
  <c r="X334" i="17"/>
  <c r="V334" i="17"/>
  <c r="BC333" i="17"/>
  <c r="BB333" i="17"/>
  <c r="BA333" i="17"/>
  <c r="AZ333" i="17"/>
  <c r="AY333" i="17"/>
  <c r="AX333" i="17"/>
  <c r="AP333" i="17"/>
  <c r="AO333" i="17"/>
  <c r="AN333" i="17"/>
  <c r="AM333" i="17"/>
  <c r="AL333" i="17"/>
  <c r="AK333" i="17"/>
  <c r="AJ333" i="17"/>
  <c r="AI333" i="17"/>
  <c r="AH333" i="17"/>
  <c r="AG333" i="17"/>
  <c r="AF333" i="17"/>
  <c r="AE333" i="17"/>
  <c r="AD333" i="17"/>
  <c r="AB333" i="17"/>
  <c r="AA333" i="17"/>
  <c r="Z333" i="17"/>
  <c r="Y333" i="17"/>
  <c r="X333" i="17"/>
  <c r="BC332" i="17"/>
  <c r="BB332" i="17"/>
  <c r="BA332" i="17"/>
  <c r="AZ332" i="17"/>
  <c r="AY332" i="17"/>
  <c r="AX332" i="17"/>
  <c r="AQ332" i="17"/>
  <c r="AP332" i="17"/>
  <c r="AO332" i="17"/>
  <c r="AN332" i="17"/>
  <c r="AM332" i="17"/>
  <c r="AL332" i="17"/>
  <c r="AK332" i="17"/>
  <c r="AJ332" i="17"/>
  <c r="AI332" i="17"/>
  <c r="AH332" i="17"/>
  <c r="AG332" i="17"/>
  <c r="AF332" i="17"/>
  <c r="AE332" i="17"/>
  <c r="AD332" i="17"/>
  <c r="AB332" i="17"/>
  <c r="AA332" i="17"/>
  <c r="Z332" i="17"/>
  <c r="Y332" i="17"/>
  <c r="X332" i="17"/>
  <c r="V332" i="17"/>
  <c r="BB331" i="17"/>
  <c r="BA331" i="17"/>
  <c r="AZ331" i="17"/>
  <c r="AY331" i="17"/>
  <c r="AX331" i="17"/>
  <c r="AP331" i="17"/>
  <c r="AO331" i="17"/>
  <c r="AN331" i="17"/>
  <c r="AM331" i="17"/>
  <c r="AL331" i="17"/>
  <c r="AK331" i="17"/>
  <c r="AJ331" i="17"/>
  <c r="AI331" i="17"/>
  <c r="AH331" i="17"/>
  <c r="AG331" i="17"/>
  <c r="AF331" i="17"/>
  <c r="AE331" i="17"/>
  <c r="AD331" i="17"/>
  <c r="AB331" i="17"/>
  <c r="AA331" i="17"/>
  <c r="Z331" i="17"/>
  <c r="Y331" i="17"/>
  <c r="X331" i="17"/>
  <c r="BC330" i="17"/>
  <c r="BB330" i="17"/>
  <c r="BA330" i="17"/>
  <c r="AZ330" i="17"/>
  <c r="AY330" i="17"/>
  <c r="AX330" i="17"/>
  <c r="AQ330" i="17"/>
  <c r="AP330" i="17"/>
  <c r="AO330" i="17"/>
  <c r="AN330" i="17"/>
  <c r="AM330" i="17"/>
  <c r="AL330" i="17"/>
  <c r="AK330" i="17"/>
  <c r="AJ330" i="17"/>
  <c r="AI330" i="17"/>
  <c r="AH330" i="17"/>
  <c r="AG330" i="17"/>
  <c r="AF330" i="17"/>
  <c r="AE330" i="17"/>
  <c r="AD330" i="17"/>
  <c r="AB330" i="17"/>
  <c r="AA330" i="17"/>
  <c r="Z330" i="17"/>
  <c r="Y330" i="17"/>
  <c r="X330" i="17"/>
  <c r="V330" i="17"/>
  <c r="BC328" i="17"/>
  <c r="BB328" i="17"/>
  <c r="BA328" i="17"/>
  <c r="AZ328" i="17"/>
  <c r="AY328" i="17"/>
  <c r="AX328" i="17"/>
  <c r="AQ328" i="17"/>
  <c r="AP328" i="17"/>
  <c r="AO328" i="17"/>
  <c r="AN328" i="17"/>
  <c r="AM328" i="17"/>
  <c r="AL328" i="17"/>
  <c r="AK328" i="17"/>
  <c r="AJ328" i="17"/>
  <c r="AI328" i="17"/>
  <c r="AH328" i="17"/>
  <c r="AG328" i="17"/>
  <c r="AF328" i="17"/>
  <c r="AE328" i="17"/>
  <c r="AD328" i="17"/>
  <c r="AB328" i="17"/>
  <c r="AA328" i="17"/>
  <c r="Z328" i="17"/>
  <c r="Y328" i="17"/>
  <c r="X328" i="17"/>
  <c r="BC325" i="17"/>
  <c r="BB325" i="17"/>
  <c r="BA325" i="17"/>
  <c r="AZ325" i="17"/>
  <c r="AY325" i="17"/>
  <c r="AX325" i="17"/>
  <c r="AQ325" i="17"/>
  <c r="AP325" i="17"/>
  <c r="AO325" i="17"/>
  <c r="AN325" i="17"/>
  <c r="AM325" i="17"/>
  <c r="AL325" i="17"/>
  <c r="AK325" i="17"/>
  <c r="AJ325" i="17"/>
  <c r="AI325" i="17"/>
  <c r="AH325" i="17"/>
  <c r="AG325" i="17"/>
  <c r="AF325" i="17"/>
  <c r="AE325" i="17"/>
  <c r="AD325" i="17"/>
  <c r="AB325" i="17"/>
  <c r="AA325" i="17"/>
  <c r="Z325" i="17"/>
  <c r="Y325" i="17"/>
  <c r="X325" i="17"/>
  <c r="V325" i="17"/>
  <c r="BC324" i="17"/>
  <c r="BB324" i="17"/>
  <c r="BA324" i="17"/>
  <c r="AZ324" i="17"/>
  <c r="AY324" i="17"/>
  <c r="AX324" i="17"/>
  <c r="AQ324" i="17"/>
  <c r="AP324" i="17"/>
  <c r="AO324" i="17"/>
  <c r="AN324" i="17"/>
  <c r="AM324" i="17"/>
  <c r="AL324" i="17"/>
  <c r="AK324" i="17"/>
  <c r="AJ324" i="17"/>
  <c r="AI324" i="17"/>
  <c r="AH324" i="17"/>
  <c r="AG324" i="17"/>
  <c r="AF324" i="17"/>
  <c r="AE324" i="17"/>
  <c r="AD324" i="17"/>
  <c r="AB324" i="17"/>
  <c r="AA324" i="17"/>
  <c r="Z324" i="17"/>
  <c r="Y324" i="17"/>
  <c r="X324" i="17"/>
  <c r="V324" i="17"/>
  <c r="BB323" i="17"/>
  <c r="BA323" i="17"/>
  <c r="AZ323" i="17"/>
  <c r="AY323" i="17"/>
  <c r="AX323" i="17"/>
  <c r="AQ323" i="17"/>
  <c r="AP323" i="17"/>
  <c r="AO323" i="17"/>
  <c r="AN323" i="17"/>
  <c r="AM323" i="17"/>
  <c r="AL323" i="17"/>
  <c r="AK323" i="17"/>
  <c r="AJ323" i="17"/>
  <c r="AI323" i="17"/>
  <c r="AH323" i="17"/>
  <c r="AG323" i="17"/>
  <c r="AF323" i="17"/>
  <c r="AE323" i="17"/>
  <c r="AD323" i="17"/>
  <c r="AB323" i="17"/>
  <c r="AA323" i="17"/>
  <c r="Z323" i="17"/>
  <c r="Y323" i="17"/>
  <c r="X323" i="17"/>
  <c r="V323" i="17"/>
  <c r="BC322" i="17"/>
  <c r="BB322" i="17"/>
  <c r="BA322" i="17"/>
  <c r="AZ322" i="17"/>
  <c r="AY322" i="17"/>
  <c r="AX322" i="17"/>
  <c r="AQ322" i="17"/>
  <c r="AP322" i="17"/>
  <c r="AO322" i="17"/>
  <c r="AN322" i="17"/>
  <c r="AM322" i="17"/>
  <c r="AL322" i="17"/>
  <c r="AK322" i="17"/>
  <c r="AJ322" i="17"/>
  <c r="AI322" i="17"/>
  <c r="AH322" i="17"/>
  <c r="AG322" i="17"/>
  <c r="AF322" i="17"/>
  <c r="AE322" i="17"/>
  <c r="AD322" i="17"/>
  <c r="AB322" i="17"/>
  <c r="AA322" i="17"/>
  <c r="Z322" i="17"/>
  <c r="Y322" i="17"/>
  <c r="X322" i="17"/>
  <c r="V322" i="17"/>
  <c r="BC321" i="17"/>
  <c r="BB321" i="17"/>
  <c r="BA321" i="17"/>
  <c r="AZ321" i="17"/>
  <c r="AY321" i="17"/>
  <c r="AX321" i="17"/>
  <c r="AQ321" i="17"/>
  <c r="AP321" i="17"/>
  <c r="AO321" i="17"/>
  <c r="AN321" i="17"/>
  <c r="AM321" i="17"/>
  <c r="AL321" i="17"/>
  <c r="AK321" i="17"/>
  <c r="AJ321" i="17"/>
  <c r="AI321" i="17"/>
  <c r="AH321" i="17"/>
  <c r="AG321" i="17"/>
  <c r="AF321" i="17"/>
  <c r="AE321" i="17"/>
  <c r="AD321" i="17"/>
  <c r="AB321" i="17"/>
  <c r="AA321" i="17"/>
  <c r="Z321" i="17"/>
  <c r="Y321" i="17"/>
  <c r="X321" i="17"/>
  <c r="V321" i="17"/>
  <c r="BK320" i="17"/>
  <c r="BC320" i="17"/>
  <c r="BB320" i="17"/>
  <c r="BA320" i="17"/>
  <c r="AZ320" i="17"/>
  <c r="AY320" i="17"/>
  <c r="AX320" i="17"/>
  <c r="AQ320" i="17"/>
  <c r="AP320" i="17"/>
  <c r="AO320" i="17"/>
  <c r="AN320" i="17"/>
  <c r="AM320" i="17"/>
  <c r="AL320" i="17"/>
  <c r="AK320" i="17"/>
  <c r="AJ320" i="17"/>
  <c r="AI320" i="17"/>
  <c r="AH320" i="17"/>
  <c r="AG320" i="17"/>
  <c r="AF320" i="17"/>
  <c r="AE320" i="17"/>
  <c r="AD320" i="17"/>
  <c r="AC320" i="17"/>
  <c r="AB320" i="17"/>
  <c r="AA320" i="17"/>
  <c r="Z320" i="17"/>
  <c r="Y320" i="17"/>
  <c r="X320" i="17"/>
  <c r="W320" i="17"/>
  <c r="V320" i="17"/>
  <c r="BB319" i="17"/>
  <c r="BA319" i="17"/>
  <c r="AZ319" i="17"/>
  <c r="AY319" i="17"/>
  <c r="AX319" i="17"/>
  <c r="AQ319" i="17"/>
  <c r="AP319" i="17"/>
  <c r="AO319" i="17"/>
  <c r="AN319" i="17"/>
  <c r="AM319" i="17"/>
  <c r="AL319" i="17"/>
  <c r="AK319" i="17"/>
  <c r="AJ319" i="17"/>
  <c r="AI319" i="17"/>
  <c r="AH319" i="17"/>
  <c r="AG319" i="17"/>
  <c r="AF319" i="17"/>
  <c r="AE319" i="17"/>
  <c r="AD319" i="17"/>
  <c r="AB319" i="17"/>
  <c r="AA319" i="17"/>
  <c r="Z319" i="17"/>
  <c r="Y319" i="17"/>
  <c r="X319" i="17"/>
  <c r="V319" i="17"/>
  <c r="BC318" i="17"/>
  <c r="BB318" i="17"/>
  <c r="BA318" i="17"/>
  <c r="AZ318" i="17"/>
  <c r="AY318" i="17"/>
  <c r="AX318" i="17"/>
  <c r="AP318" i="17"/>
  <c r="AO318" i="17"/>
  <c r="AN318" i="17"/>
  <c r="AM318" i="17"/>
  <c r="AL318" i="17"/>
  <c r="AK318" i="17"/>
  <c r="AJ318" i="17"/>
  <c r="AI318" i="17"/>
  <c r="AH318" i="17"/>
  <c r="AG318" i="17"/>
  <c r="AF318" i="17"/>
  <c r="AE318" i="17"/>
  <c r="AD318" i="17"/>
  <c r="AB318" i="17"/>
  <c r="AA318" i="17"/>
  <c r="Z318" i="17"/>
  <c r="Y318" i="17"/>
  <c r="X318" i="17"/>
  <c r="V318" i="17"/>
  <c r="BC317" i="17"/>
  <c r="BB317" i="17"/>
  <c r="BA317" i="17"/>
  <c r="AZ317" i="17"/>
  <c r="AY317" i="17"/>
  <c r="AX317" i="17"/>
  <c r="AP317" i="17"/>
  <c r="AO317" i="17"/>
  <c r="AN317" i="17"/>
  <c r="AM317" i="17"/>
  <c r="AL317" i="17"/>
  <c r="AK317" i="17"/>
  <c r="AJ317" i="17"/>
  <c r="AI317" i="17"/>
  <c r="AH317" i="17"/>
  <c r="AG317" i="17"/>
  <c r="AF317" i="17"/>
  <c r="AE317" i="17"/>
  <c r="AD317" i="17"/>
  <c r="AB317" i="17"/>
  <c r="AA317" i="17"/>
  <c r="Z317" i="17"/>
  <c r="Y317" i="17"/>
  <c r="X317" i="17"/>
  <c r="V317" i="17"/>
  <c r="BB316" i="17"/>
  <c r="BA316" i="17"/>
  <c r="AZ316" i="17"/>
  <c r="AY316" i="17"/>
  <c r="AX316" i="17"/>
  <c r="AQ316" i="17"/>
  <c r="AP316" i="17"/>
  <c r="AO316" i="17"/>
  <c r="AN316" i="17"/>
  <c r="AM316" i="17"/>
  <c r="AL316" i="17"/>
  <c r="AK316" i="17"/>
  <c r="AJ316" i="17"/>
  <c r="AI316" i="17"/>
  <c r="AH316" i="17"/>
  <c r="AG316" i="17"/>
  <c r="AF316" i="17"/>
  <c r="AE316" i="17"/>
  <c r="AD316" i="17"/>
  <c r="AB316" i="17"/>
  <c r="AA316" i="17"/>
  <c r="Z316" i="17"/>
  <c r="Y316" i="17"/>
  <c r="X316" i="17"/>
  <c r="BB315" i="17"/>
  <c r="BA315" i="17"/>
  <c r="AZ315" i="17"/>
  <c r="AY315" i="17"/>
  <c r="AX315" i="17"/>
  <c r="AP315" i="17"/>
  <c r="AO315" i="17"/>
  <c r="AN315" i="17"/>
  <c r="AM315" i="17"/>
  <c r="AL315" i="17"/>
  <c r="AK315" i="17"/>
  <c r="AJ315" i="17"/>
  <c r="AI315" i="17"/>
  <c r="AH315" i="17"/>
  <c r="AG315" i="17"/>
  <c r="AF315" i="17"/>
  <c r="AE315" i="17"/>
  <c r="AD315" i="17"/>
  <c r="AB315" i="17"/>
  <c r="AA315" i="17"/>
  <c r="Z315" i="17"/>
  <c r="Y315" i="17"/>
  <c r="X315" i="17"/>
  <c r="V315" i="17"/>
  <c r="BB314" i="17"/>
  <c r="BA314" i="17"/>
  <c r="AZ314" i="17"/>
  <c r="AY314" i="17"/>
  <c r="AX314" i="17"/>
  <c r="AP314" i="17"/>
  <c r="AO314" i="17"/>
  <c r="AN314" i="17"/>
  <c r="AM314" i="17"/>
  <c r="AL314" i="17"/>
  <c r="AK314" i="17"/>
  <c r="AJ314" i="17"/>
  <c r="AI314" i="17"/>
  <c r="AH314" i="17"/>
  <c r="AG314" i="17"/>
  <c r="AF314" i="17"/>
  <c r="AE314" i="17"/>
  <c r="AD314" i="17"/>
  <c r="AB314" i="17"/>
  <c r="AA314" i="17"/>
  <c r="Z314" i="17"/>
  <c r="Y314" i="17"/>
  <c r="X314" i="17"/>
  <c r="BC313" i="17"/>
  <c r="BB313" i="17"/>
  <c r="BA313" i="17"/>
  <c r="AZ313" i="17"/>
  <c r="AY313" i="17"/>
  <c r="AX313" i="17"/>
  <c r="AQ313" i="17"/>
  <c r="AP313" i="17"/>
  <c r="AO313" i="17"/>
  <c r="AN313" i="17"/>
  <c r="AM313" i="17"/>
  <c r="AL313" i="17"/>
  <c r="AK313" i="17"/>
  <c r="AJ313" i="17"/>
  <c r="AI313" i="17"/>
  <c r="AH313" i="17"/>
  <c r="AG313" i="17"/>
  <c r="AF313" i="17"/>
  <c r="AE313" i="17"/>
  <c r="AD313" i="17"/>
  <c r="AB313" i="17"/>
  <c r="AA313" i="17"/>
  <c r="Z313" i="17"/>
  <c r="Y313" i="17"/>
  <c r="X313" i="17"/>
  <c r="BC312" i="17"/>
  <c r="BB312" i="17"/>
  <c r="BA312" i="17"/>
  <c r="AZ312" i="17"/>
  <c r="AY312" i="17"/>
  <c r="AX312" i="17"/>
  <c r="AQ312" i="17"/>
  <c r="AP312" i="17"/>
  <c r="AO312" i="17"/>
  <c r="AN312" i="17"/>
  <c r="AM312" i="17"/>
  <c r="AL312" i="17"/>
  <c r="AK312" i="17"/>
  <c r="AJ312" i="17"/>
  <c r="AI312" i="17"/>
  <c r="AH312" i="17"/>
  <c r="AG312" i="17"/>
  <c r="AF312" i="17"/>
  <c r="AE312" i="17"/>
  <c r="AD312" i="17"/>
  <c r="AB312" i="17"/>
  <c r="AA312" i="17"/>
  <c r="Z312" i="17"/>
  <c r="Y312" i="17"/>
  <c r="X312" i="17"/>
  <c r="V312" i="17"/>
  <c r="BB311" i="17"/>
  <c r="BA311" i="17"/>
  <c r="AZ311" i="17"/>
  <c r="AY311" i="17"/>
  <c r="AX311" i="17"/>
  <c r="AQ311" i="17"/>
  <c r="AP311" i="17"/>
  <c r="AO311" i="17"/>
  <c r="AN311" i="17"/>
  <c r="AM311" i="17"/>
  <c r="AL311" i="17"/>
  <c r="AK311" i="17"/>
  <c r="AJ311" i="17"/>
  <c r="AI311" i="17"/>
  <c r="AH311" i="17"/>
  <c r="AG311" i="17"/>
  <c r="AF311" i="17"/>
  <c r="AE311" i="17"/>
  <c r="AD311" i="17"/>
  <c r="AB311" i="17"/>
  <c r="AA311" i="17"/>
  <c r="Z311" i="17"/>
  <c r="Y311" i="17"/>
  <c r="X311" i="17"/>
  <c r="V311" i="17"/>
  <c r="BC310" i="17"/>
  <c r="BB310" i="17"/>
  <c r="BA310" i="17"/>
  <c r="AZ310" i="17"/>
  <c r="AY310" i="17"/>
  <c r="AX310" i="17"/>
  <c r="AQ310" i="17"/>
  <c r="AP310" i="17"/>
  <c r="AO310" i="17"/>
  <c r="AN310" i="17"/>
  <c r="AM310" i="17"/>
  <c r="AL310" i="17"/>
  <c r="AK310" i="17"/>
  <c r="AJ310" i="17"/>
  <c r="AI310" i="17"/>
  <c r="AH310" i="17"/>
  <c r="AG310" i="17"/>
  <c r="AF310" i="17"/>
  <c r="AE310" i="17"/>
  <c r="AD310" i="17"/>
  <c r="AB310" i="17"/>
  <c r="AA310" i="17"/>
  <c r="Z310" i="17"/>
  <c r="Y310" i="17"/>
  <c r="X310" i="17"/>
  <c r="BC306" i="17"/>
  <c r="BB306" i="17"/>
  <c r="BA306" i="17"/>
  <c r="AZ306" i="17"/>
  <c r="AY306" i="17"/>
  <c r="AX306" i="17"/>
  <c r="AQ306" i="17"/>
  <c r="AP306" i="17"/>
  <c r="AO306" i="17"/>
  <c r="AN306" i="17"/>
  <c r="AM306" i="17"/>
  <c r="AL306" i="17"/>
  <c r="AK306" i="17"/>
  <c r="AJ306" i="17"/>
  <c r="AI306" i="17"/>
  <c r="AH306" i="17"/>
  <c r="AG306" i="17"/>
  <c r="AF306" i="17"/>
  <c r="AE306" i="17"/>
  <c r="AD306" i="17"/>
  <c r="AB306" i="17"/>
  <c r="AA306" i="17"/>
  <c r="Z306" i="17"/>
  <c r="Y306" i="17"/>
  <c r="X306" i="17"/>
  <c r="V306" i="17"/>
  <c r="BB305" i="17"/>
  <c r="BA305" i="17"/>
  <c r="AZ305" i="17"/>
  <c r="AY305" i="17"/>
  <c r="AX305" i="17"/>
  <c r="AQ305" i="17"/>
  <c r="AP305" i="17"/>
  <c r="AO305" i="17"/>
  <c r="AN305" i="17"/>
  <c r="AM305" i="17"/>
  <c r="AL305" i="17"/>
  <c r="AK305" i="17"/>
  <c r="AJ305" i="17"/>
  <c r="AI305" i="17"/>
  <c r="AH305" i="17"/>
  <c r="AG305" i="17"/>
  <c r="AF305" i="17"/>
  <c r="AE305" i="17"/>
  <c r="AD305" i="17"/>
  <c r="AB305" i="17"/>
  <c r="AA305" i="17"/>
  <c r="Z305" i="17"/>
  <c r="Y305" i="17"/>
  <c r="X305" i="17"/>
  <c r="V305" i="17"/>
  <c r="BB304" i="17"/>
  <c r="BA304" i="17"/>
  <c r="AZ304" i="17"/>
  <c r="AY304" i="17"/>
  <c r="AX304" i="17"/>
  <c r="AP304" i="17"/>
  <c r="AO304" i="17"/>
  <c r="AN304" i="17"/>
  <c r="AM304" i="17"/>
  <c r="AL304" i="17"/>
  <c r="AK304" i="17"/>
  <c r="AJ304" i="17"/>
  <c r="AI304" i="17"/>
  <c r="AH304" i="17"/>
  <c r="AG304" i="17"/>
  <c r="AF304" i="17"/>
  <c r="AE304" i="17"/>
  <c r="AD304" i="17"/>
  <c r="AB304" i="17"/>
  <c r="AA304" i="17"/>
  <c r="Z304" i="17"/>
  <c r="Y304" i="17"/>
  <c r="X304" i="17"/>
  <c r="V304" i="17"/>
  <c r="BC303" i="17"/>
  <c r="BB303" i="17"/>
  <c r="BA303" i="17"/>
  <c r="AZ303" i="17"/>
  <c r="AY303" i="17"/>
  <c r="AX303" i="17"/>
  <c r="AQ303" i="17"/>
  <c r="AP303" i="17"/>
  <c r="AO303" i="17"/>
  <c r="AN303" i="17"/>
  <c r="AM303" i="17"/>
  <c r="AL303" i="17"/>
  <c r="AK303" i="17"/>
  <c r="AJ303" i="17"/>
  <c r="AI303" i="17"/>
  <c r="AH303" i="17"/>
  <c r="AG303" i="17"/>
  <c r="AF303" i="17"/>
  <c r="AE303" i="17"/>
  <c r="AD303" i="17"/>
  <c r="AB303" i="17"/>
  <c r="AA303" i="17"/>
  <c r="Z303" i="17"/>
  <c r="Y303" i="17"/>
  <c r="X303" i="17"/>
  <c r="V303" i="17"/>
  <c r="BC302" i="17"/>
  <c r="BB302" i="17"/>
  <c r="BA302" i="17"/>
  <c r="AZ302" i="17"/>
  <c r="AY302" i="17"/>
  <c r="AX302" i="17"/>
  <c r="AP302" i="17"/>
  <c r="AO302" i="17"/>
  <c r="AN302" i="17"/>
  <c r="AM302" i="17"/>
  <c r="AL302" i="17"/>
  <c r="AK302" i="17"/>
  <c r="AJ302" i="17"/>
  <c r="AI302" i="17"/>
  <c r="AH302" i="17"/>
  <c r="AG302" i="17"/>
  <c r="AF302" i="17"/>
  <c r="AE302" i="17"/>
  <c r="AD302" i="17"/>
  <c r="AB302" i="17"/>
  <c r="AA302" i="17"/>
  <c r="Z302" i="17"/>
  <c r="Y302" i="17"/>
  <c r="X302" i="17"/>
  <c r="V302" i="17"/>
  <c r="BK301" i="17"/>
  <c r="BC301" i="17"/>
  <c r="BB301" i="17"/>
  <c r="BA301" i="17"/>
  <c r="AZ301" i="17"/>
  <c r="AY301" i="17"/>
  <c r="AX301" i="17"/>
  <c r="AP301" i="17"/>
  <c r="AO301" i="17"/>
  <c r="AN301" i="17"/>
  <c r="AM301" i="17"/>
  <c r="AL301" i="17"/>
  <c r="AK301" i="17"/>
  <c r="AJ301" i="17"/>
  <c r="AI301" i="17"/>
  <c r="AH301" i="17"/>
  <c r="AG301" i="17"/>
  <c r="AF301" i="17"/>
  <c r="AE301" i="17"/>
  <c r="AD301" i="17"/>
  <c r="AC301" i="17"/>
  <c r="AB301" i="17"/>
  <c r="AA301" i="17"/>
  <c r="Z301" i="17"/>
  <c r="Y301" i="17"/>
  <c r="X301" i="17"/>
  <c r="W301" i="17"/>
  <c r="V301" i="17"/>
  <c r="BB300" i="17"/>
  <c r="BA300" i="17"/>
  <c r="AZ300" i="17"/>
  <c r="AY300" i="17"/>
  <c r="AX300" i="17"/>
  <c r="AQ300" i="17"/>
  <c r="AP300" i="17"/>
  <c r="AO300" i="17"/>
  <c r="AN300" i="17"/>
  <c r="AM300" i="17"/>
  <c r="AL300" i="17"/>
  <c r="AK300" i="17"/>
  <c r="AJ300" i="17"/>
  <c r="AI300" i="17"/>
  <c r="AH300" i="17"/>
  <c r="AG300" i="17"/>
  <c r="AF300" i="17"/>
  <c r="AE300" i="17"/>
  <c r="AD300" i="17"/>
  <c r="AB300" i="17"/>
  <c r="AA300" i="17"/>
  <c r="Z300" i="17"/>
  <c r="Y300" i="17"/>
  <c r="X300" i="17"/>
  <c r="V300" i="17"/>
  <c r="BC299" i="17"/>
  <c r="BB299" i="17"/>
  <c r="BA299" i="17"/>
  <c r="AZ299" i="17"/>
  <c r="AY299" i="17"/>
  <c r="AX299" i="17"/>
  <c r="AP299" i="17"/>
  <c r="AO299" i="17"/>
  <c r="AN299" i="17"/>
  <c r="AM299" i="17"/>
  <c r="AL299" i="17"/>
  <c r="AK299" i="17"/>
  <c r="AJ299" i="17"/>
  <c r="AI299" i="17"/>
  <c r="AH299" i="17"/>
  <c r="AG299" i="17"/>
  <c r="AF299" i="17"/>
  <c r="AE299" i="17"/>
  <c r="AD299" i="17"/>
  <c r="AB299" i="17"/>
  <c r="AA299" i="17"/>
  <c r="Z299" i="17"/>
  <c r="Y299" i="17"/>
  <c r="X299" i="17"/>
  <c r="V299" i="17"/>
  <c r="BC298" i="17"/>
  <c r="BB298" i="17"/>
  <c r="BA298" i="17"/>
  <c r="AZ298" i="17"/>
  <c r="AY298" i="17"/>
  <c r="AX298" i="17"/>
  <c r="AP298" i="17"/>
  <c r="AO298" i="17"/>
  <c r="AN298" i="17"/>
  <c r="AM298" i="17"/>
  <c r="AL298" i="17"/>
  <c r="AK298" i="17"/>
  <c r="AJ298" i="17"/>
  <c r="AI298" i="17"/>
  <c r="AH298" i="17"/>
  <c r="AG298" i="17"/>
  <c r="AF298" i="17"/>
  <c r="AE298" i="17"/>
  <c r="AD298" i="17"/>
  <c r="AB298" i="17"/>
  <c r="AA298" i="17"/>
  <c r="Z298" i="17"/>
  <c r="Y298" i="17"/>
  <c r="X298" i="17"/>
  <c r="V298" i="17"/>
  <c r="BC297" i="17"/>
  <c r="BB297" i="17"/>
  <c r="BA297" i="17"/>
  <c r="AZ297" i="17"/>
  <c r="AY297" i="17"/>
  <c r="AX297" i="17"/>
  <c r="AP297" i="17"/>
  <c r="AO297" i="17"/>
  <c r="AN297" i="17"/>
  <c r="AM297" i="17"/>
  <c r="AL297" i="17"/>
  <c r="AK297" i="17"/>
  <c r="AJ297" i="17"/>
  <c r="AI297" i="17"/>
  <c r="AH297" i="17"/>
  <c r="AG297" i="17"/>
  <c r="AF297" i="17"/>
  <c r="AE297" i="17"/>
  <c r="AD297" i="17"/>
  <c r="AB297" i="17"/>
  <c r="AA297" i="17"/>
  <c r="Z297" i="17"/>
  <c r="Y297" i="17"/>
  <c r="X297" i="17"/>
  <c r="V297" i="17"/>
  <c r="BC296" i="17"/>
  <c r="BB296" i="17"/>
  <c r="BA296" i="17"/>
  <c r="AZ296" i="17"/>
  <c r="AY296" i="17"/>
  <c r="AX296" i="17"/>
  <c r="AQ296" i="17"/>
  <c r="AP296" i="17"/>
  <c r="AO296" i="17"/>
  <c r="AN296" i="17"/>
  <c r="AM296" i="17"/>
  <c r="AL296" i="17"/>
  <c r="AK296" i="17"/>
  <c r="AJ296" i="17"/>
  <c r="AI296" i="17"/>
  <c r="AH296" i="17"/>
  <c r="AG296" i="17"/>
  <c r="AF296" i="17"/>
  <c r="AE296" i="17"/>
  <c r="AD296" i="17"/>
  <c r="AB296" i="17"/>
  <c r="AA296" i="17"/>
  <c r="Z296" i="17"/>
  <c r="Y296" i="17"/>
  <c r="X296" i="17"/>
  <c r="BB295" i="17"/>
  <c r="BA295" i="17"/>
  <c r="AZ295" i="17"/>
  <c r="AY295" i="17"/>
  <c r="AX295" i="17"/>
  <c r="AQ295" i="17"/>
  <c r="AP295" i="17"/>
  <c r="AO295" i="17"/>
  <c r="AN295" i="17"/>
  <c r="AM295" i="17"/>
  <c r="AL295" i="17"/>
  <c r="AK295" i="17"/>
  <c r="AJ295" i="17"/>
  <c r="AI295" i="17"/>
  <c r="AH295" i="17"/>
  <c r="AG295" i="17"/>
  <c r="AF295" i="17"/>
  <c r="AE295" i="17"/>
  <c r="AD295" i="17"/>
  <c r="AB295" i="17"/>
  <c r="AA295" i="17"/>
  <c r="Z295" i="17"/>
  <c r="Y295" i="17"/>
  <c r="X295" i="17"/>
  <c r="V295" i="17"/>
  <c r="BB294" i="17"/>
  <c r="BA294" i="17"/>
  <c r="AZ294" i="17"/>
  <c r="AY294" i="17"/>
  <c r="AX294" i="17"/>
  <c r="AQ294" i="17"/>
  <c r="AP294" i="17"/>
  <c r="AO294" i="17"/>
  <c r="AN294" i="17"/>
  <c r="AM294" i="17"/>
  <c r="AL294" i="17"/>
  <c r="AK294" i="17"/>
  <c r="AJ294" i="17"/>
  <c r="AI294" i="17"/>
  <c r="AH294" i="17"/>
  <c r="AG294" i="17"/>
  <c r="AF294" i="17"/>
  <c r="AE294" i="17"/>
  <c r="AD294" i="17"/>
  <c r="AB294" i="17"/>
  <c r="AA294" i="17"/>
  <c r="Z294" i="17"/>
  <c r="Y294" i="17"/>
  <c r="X294" i="17"/>
  <c r="V294" i="17"/>
  <c r="BB293" i="17"/>
  <c r="BA293" i="17"/>
  <c r="AZ293" i="17"/>
  <c r="AY293" i="17"/>
  <c r="AX293" i="17"/>
  <c r="AP293" i="17"/>
  <c r="AO293" i="17"/>
  <c r="AN293" i="17"/>
  <c r="AM293" i="17"/>
  <c r="AL293" i="17"/>
  <c r="AK293" i="17"/>
  <c r="AJ293" i="17"/>
  <c r="AI293" i="17"/>
  <c r="AH293" i="17"/>
  <c r="AG293" i="17"/>
  <c r="AF293" i="17"/>
  <c r="AE293" i="17"/>
  <c r="AD293" i="17"/>
  <c r="AB293" i="17"/>
  <c r="AA293" i="17"/>
  <c r="Z293" i="17"/>
  <c r="Y293" i="17"/>
  <c r="X293" i="17"/>
  <c r="BC292" i="17"/>
  <c r="BB292" i="17"/>
  <c r="BA292" i="17"/>
  <c r="AZ292" i="17"/>
  <c r="AY292" i="17"/>
  <c r="AX292" i="17"/>
  <c r="AQ292" i="17"/>
  <c r="AP292" i="17"/>
  <c r="AO292" i="17"/>
  <c r="AN292" i="17"/>
  <c r="AM292" i="17"/>
  <c r="AL292" i="17"/>
  <c r="AK292" i="17"/>
  <c r="AJ292" i="17"/>
  <c r="AI292" i="17"/>
  <c r="AH292" i="17"/>
  <c r="AG292" i="17"/>
  <c r="AF292" i="17"/>
  <c r="AE292" i="17"/>
  <c r="AD292" i="17"/>
  <c r="AB292" i="17"/>
  <c r="AA292" i="17"/>
  <c r="Z292" i="17"/>
  <c r="Y292" i="17"/>
  <c r="X292" i="17"/>
  <c r="V292" i="17"/>
  <c r="BB291" i="17"/>
  <c r="BA291" i="17"/>
  <c r="AZ291" i="17"/>
  <c r="AY291" i="17"/>
  <c r="AX291" i="17"/>
  <c r="AP291" i="17"/>
  <c r="AO291" i="17"/>
  <c r="AN291" i="17"/>
  <c r="AM291" i="17"/>
  <c r="AL291" i="17"/>
  <c r="AK291" i="17"/>
  <c r="AJ291" i="17"/>
  <c r="AI291" i="17"/>
  <c r="AH291" i="17"/>
  <c r="AG291" i="17"/>
  <c r="AF291" i="17"/>
  <c r="AE291" i="17"/>
  <c r="AD291" i="17"/>
  <c r="AB291" i="17"/>
  <c r="AA291" i="17"/>
  <c r="Z291" i="17"/>
  <c r="Y291" i="17"/>
  <c r="X291" i="17"/>
  <c r="V291" i="17"/>
  <c r="BC287" i="17"/>
  <c r="BB287" i="17"/>
  <c r="BA287" i="17"/>
  <c r="AZ287" i="17"/>
  <c r="AY287" i="17"/>
  <c r="AX287" i="17"/>
  <c r="AQ287" i="17"/>
  <c r="AP287" i="17"/>
  <c r="AO287" i="17"/>
  <c r="AN287" i="17"/>
  <c r="AM287" i="17"/>
  <c r="AL287" i="17"/>
  <c r="AK287" i="17"/>
  <c r="AJ287" i="17"/>
  <c r="AI287" i="17"/>
  <c r="AH287" i="17"/>
  <c r="AG287" i="17"/>
  <c r="AF287" i="17"/>
  <c r="AE287" i="17"/>
  <c r="AD287" i="17"/>
  <c r="AB287" i="17"/>
  <c r="AA287" i="17"/>
  <c r="Z287" i="17"/>
  <c r="Y287" i="17"/>
  <c r="X287" i="17"/>
  <c r="V287" i="17"/>
  <c r="BB286" i="17"/>
  <c r="BA286" i="17"/>
  <c r="AZ286" i="17"/>
  <c r="AY286" i="17"/>
  <c r="AX286" i="17"/>
  <c r="AP286" i="17"/>
  <c r="AO286" i="17"/>
  <c r="AN286" i="17"/>
  <c r="AM286" i="17"/>
  <c r="AL286" i="17"/>
  <c r="AK286" i="17"/>
  <c r="AJ286" i="17"/>
  <c r="AI286" i="17"/>
  <c r="AH286" i="17"/>
  <c r="AG286" i="17"/>
  <c r="AF286" i="17"/>
  <c r="AE286" i="17"/>
  <c r="AD286" i="17"/>
  <c r="AB286" i="17"/>
  <c r="AA286" i="17"/>
  <c r="Z286" i="17"/>
  <c r="Y286" i="17"/>
  <c r="X286" i="17"/>
  <c r="V286" i="17"/>
  <c r="BC285" i="17"/>
  <c r="BB285" i="17"/>
  <c r="BA285" i="17"/>
  <c r="AZ285" i="17"/>
  <c r="AY285" i="17"/>
  <c r="AX285" i="17"/>
  <c r="AQ285" i="17"/>
  <c r="AP285" i="17"/>
  <c r="AO285" i="17"/>
  <c r="AN285" i="17"/>
  <c r="AM285" i="17"/>
  <c r="AL285" i="17"/>
  <c r="AK285" i="17"/>
  <c r="AJ285" i="17"/>
  <c r="AI285" i="17"/>
  <c r="AH285" i="17"/>
  <c r="AG285" i="17"/>
  <c r="AF285" i="17"/>
  <c r="AE285" i="17"/>
  <c r="AD285" i="17"/>
  <c r="AB285" i="17"/>
  <c r="AA285" i="17"/>
  <c r="Z285" i="17"/>
  <c r="Y285" i="17"/>
  <c r="X285" i="17"/>
  <c r="V285" i="17"/>
  <c r="BC284" i="17"/>
  <c r="BB284" i="17"/>
  <c r="BA284" i="17"/>
  <c r="AZ284" i="17"/>
  <c r="AY284" i="17"/>
  <c r="AX284" i="17"/>
  <c r="AQ284" i="17"/>
  <c r="AP284" i="17"/>
  <c r="AO284" i="17"/>
  <c r="AN284" i="17"/>
  <c r="AM284" i="17"/>
  <c r="AL284" i="17"/>
  <c r="AK284" i="17"/>
  <c r="AJ284" i="17"/>
  <c r="AI284" i="17"/>
  <c r="AH284" i="17"/>
  <c r="AG284" i="17"/>
  <c r="AF284" i="17"/>
  <c r="AE284" i="17"/>
  <c r="AD284" i="17"/>
  <c r="AB284" i="17"/>
  <c r="AA284" i="17"/>
  <c r="Z284" i="17"/>
  <c r="Y284" i="17"/>
  <c r="X284" i="17"/>
  <c r="V284" i="17"/>
  <c r="BB283" i="17"/>
  <c r="BA283" i="17"/>
  <c r="AZ283" i="17"/>
  <c r="AY283" i="17"/>
  <c r="AX283" i="17"/>
  <c r="AP283" i="17"/>
  <c r="AO283" i="17"/>
  <c r="AN283" i="17"/>
  <c r="AM283" i="17"/>
  <c r="AL283" i="17"/>
  <c r="AK283" i="17"/>
  <c r="AJ283" i="17"/>
  <c r="AI283" i="17"/>
  <c r="AH283" i="17"/>
  <c r="AG283" i="17"/>
  <c r="AF283" i="17"/>
  <c r="AE283" i="17"/>
  <c r="AD283" i="17"/>
  <c r="AB283" i="17"/>
  <c r="AA283" i="17"/>
  <c r="Z283" i="17"/>
  <c r="Y283" i="17"/>
  <c r="X283" i="17"/>
  <c r="BB282" i="17"/>
  <c r="BA282" i="17"/>
  <c r="AZ282" i="17"/>
  <c r="AY282" i="17"/>
  <c r="AX282" i="17"/>
  <c r="AQ282" i="17"/>
  <c r="AP282" i="17"/>
  <c r="AO282" i="17"/>
  <c r="AN282" i="17"/>
  <c r="AM282" i="17"/>
  <c r="AL282" i="17"/>
  <c r="AK282" i="17"/>
  <c r="AJ282" i="17"/>
  <c r="AI282" i="17"/>
  <c r="AH282" i="17"/>
  <c r="AG282" i="17"/>
  <c r="AF282" i="17"/>
  <c r="AE282" i="17"/>
  <c r="AD282" i="17"/>
  <c r="AB282" i="17"/>
  <c r="AA282" i="17"/>
  <c r="Z282" i="17"/>
  <c r="Y282" i="17"/>
  <c r="X282" i="17"/>
  <c r="V282" i="17"/>
  <c r="BB281" i="17"/>
  <c r="BA281" i="17"/>
  <c r="AZ281" i="17"/>
  <c r="AY281" i="17"/>
  <c r="AX281" i="17"/>
  <c r="AQ281" i="17"/>
  <c r="AP281" i="17"/>
  <c r="AO281" i="17"/>
  <c r="AN281" i="17"/>
  <c r="AM281" i="17"/>
  <c r="AL281" i="17"/>
  <c r="AK281" i="17"/>
  <c r="AJ281" i="17"/>
  <c r="AI281" i="17"/>
  <c r="AH281" i="17"/>
  <c r="AG281" i="17"/>
  <c r="AF281" i="17"/>
  <c r="AE281" i="17"/>
  <c r="AD281" i="17"/>
  <c r="AB281" i="17"/>
  <c r="AA281" i="17"/>
  <c r="Z281" i="17"/>
  <c r="Y281" i="17"/>
  <c r="X281" i="17"/>
  <c r="V281" i="17"/>
  <c r="BK280" i="17"/>
  <c r="BB280" i="17"/>
  <c r="BA280" i="17"/>
  <c r="AZ280" i="17"/>
  <c r="AY280" i="17"/>
  <c r="AX280" i="17"/>
  <c r="AP280" i="17"/>
  <c r="AO280" i="17"/>
  <c r="AN280" i="17"/>
  <c r="AM280" i="17"/>
  <c r="AL280" i="17"/>
  <c r="AK280" i="17"/>
  <c r="AJ280" i="17"/>
  <c r="AI280" i="17"/>
  <c r="AH280" i="17"/>
  <c r="AG280" i="17"/>
  <c r="AF280" i="17"/>
  <c r="AE280" i="17"/>
  <c r="AD280" i="17"/>
  <c r="AC280" i="17"/>
  <c r="AB280" i="17"/>
  <c r="AA280" i="17"/>
  <c r="Z280" i="17"/>
  <c r="Y280" i="17"/>
  <c r="X280" i="17"/>
  <c r="W280" i="17"/>
  <c r="V280" i="17"/>
  <c r="BB279" i="17"/>
  <c r="BA279" i="17"/>
  <c r="AZ279" i="17"/>
  <c r="AY279" i="17"/>
  <c r="AX279" i="17"/>
  <c r="AQ279" i="17"/>
  <c r="AP279" i="17"/>
  <c r="AO279" i="17"/>
  <c r="AN279" i="17"/>
  <c r="AM279" i="17"/>
  <c r="AL279" i="17"/>
  <c r="AK279" i="17"/>
  <c r="AJ279" i="17"/>
  <c r="AI279" i="17"/>
  <c r="AH279" i="17"/>
  <c r="AG279" i="17"/>
  <c r="AF279" i="17"/>
  <c r="AE279" i="17"/>
  <c r="AD279" i="17"/>
  <c r="AB279" i="17"/>
  <c r="AA279" i="17"/>
  <c r="Z279" i="17"/>
  <c r="Y279" i="17"/>
  <c r="X279" i="17"/>
  <c r="BB278" i="17"/>
  <c r="BA278" i="17"/>
  <c r="AZ278" i="17"/>
  <c r="AY278" i="17"/>
  <c r="AX278" i="17"/>
  <c r="AP278" i="17"/>
  <c r="AO278" i="17"/>
  <c r="AN278" i="17"/>
  <c r="AM278" i="17"/>
  <c r="AL278" i="17"/>
  <c r="AK278" i="17"/>
  <c r="AJ278" i="17"/>
  <c r="AI278" i="17"/>
  <c r="AH278" i="17"/>
  <c r="AG278" i="17"/>
  <c r="AF278" i="17"/>
  <c r="AE278" i="17"/>
  <c r="AD278" i="17"/>
  <c r="AB278" i="17"/>
  <c r="AA278" i="17"/>
  <c r="Z278" i="17"/>
  <c r="Y278" i="17"/>
  <c r="X278" i="17"/>
  <c r="V278" i="17"/>
  <c r="BC277" i="17"/>
  <c r="BB277" i="17"/>
  <c r="BA277" i="17"/>
  <c r="AZ277" i="17"/>
  <c r="AY277" i="17"/>
  <c r="AX277" i="17"/>
  <c r="AQ277" i="17"/>
  <c r="AP277" i="17"/>
  <c r="AO277" i="17"/>
  <c r="AN277" i="17"/>
  <c r="AM277" i="17"/>
  <c r="AL277" i="17"/>
  <c r="AK277" i="17"/>
  <c r="AJ277" i="17"/>
  <c r="AI277" i="17"/>
  <c r="AH277" i="17"/>
  <c r="AG277" i="17"/>
  <c r="AF277" i="17"/>
  <c r="AE277" i="17"/>
  <c r="AD277" i="17"/>
  <c r="AB277" i="17"/>
  <c r="AA277" i="17"/>
  <c r="Z277" i="17"/>
  <c r="Y277" i="17"/>
  <c r="X277" i="17"/>
  <c r="BC276" i="17"/>
  <c r="BB276" i="17"/>
  <c r="BA276" i="17"/>
  <c r="AZ276" i="17"/>
  <c r="AY276" i="17"/>
  <c r="AX276" i="17"/>
  <c r="AP276" i="17"/>
  <c r="AO276" i="17"/>
  <c r="AN276" i="17"/>
  <c r="AM276" i="17"/>
  <c r="AL276" i="17"/>
  <c r="AK276" i="17"/>
  <c r="AJ276" i="17"/>
  <c r="AI276" i="17"/>
  <c r="AH276" i="17"/>
  <c r="AG276" i="17"/>
  <c r="AF276" i="17"/>
  <c r="AE276" i="17"/>
  <c r="AD276" i="17"/>
  <c r="AB276" i="17"/>
  <c r="AA276" i="17"/>
  <c r="Z276" i="17"/>
  <c r="Y276" i="17"/>
  <c r="X276" i="17"/>
  <c r="V276" i="17"/>
  <c r="BB275" i="17"/>
  <c r="BA275" i="17"/>
  <c r="AZ275" i="17"/>
  <c r="AY275" i="17"/>
  <c r="AX275" i="17"/>
  <c r="AP275" i="17"/>
  <c r="AO275" i="17"/>
  <c r="AN275" i="17"/>
  <c r="AM275" i="17"/>
  <c r="AL275" i="17"/>
  <c r="AK275" i="17"/>
  <c r="AJ275" i="17"/>
  <c r="AI275" i="17"/>
  <c r="AH275" i="17"/>
  <c r="AG275" i="17"/>
  <c r="AF275" i="17"/>
  <c r="AE275" i="17"/>
  <c r="AD275" i="17"/>
  <c r="AB275" i="17"/>
  <c r="AA275" i="17"/>
  <c r="Z275" i="17"/>
  <c r="Y275" i="17"/>
  <c r="X275" i="17"/>
  <c r="V275" i="17"/>
  <c r="BC274" i="17"/>
  <c r="BB274" i="17"/>
  <c r="BA274" i="17"/>
  <c r="AZ274" i="17"/>
  <c r="AY274" i="17"/>
  <c r="AX274" i="17"/>
  <c r="AQ274" i="17"/>
  <c r="AP274" i="17"/>
  <c r="AO274" i="17"/>
  <c r="AN274" i="17"/>
  <c r="AM274" i="17"/>
  <c r="AL274" i="17"/>
  <c r="AK274" i="17"/>
  <c r="AJ274" i="17"/>
  <c r="AI274" i="17"/>
  <c r="AH274" i="17"/>
  <c r="AG274" i="17"/>
  <c r="AF274" i="17"/>
  <c r="AE274" i="17"/>
  <c r="AD274" i="17"/>
  <c r="AB274" i="17"/>
  <c r="AA274" i="17"/>
  <c r="Z274" i="17"/>
  <c r="Y274" i="17"/>
  <c r="X274" i="17"/>
  <c r="V274" i="17"/>
  <c r="BB273" i="17"/>
  <c r="BA273" i="17"/>
  <c r="AZ273" i="17"/>
  <c r="AY273" i="17"/>
  <c r="AX273" i="17"/>
  <c r="AP273" i="17"/>
  <c r="AO273" i="17"/>
  <c r="AN273" i="17"/>
  <c r="AM273" i="17"/>
  <c r="AL273" i="17"/>
  <c r="AK273" i="17"/>
  <c r="AJ273" i="17"/>
  <c r="AI273" i="17"/>
  <c r="AH273" i="17"/>
  <c r="AG273" i="17"/>
  <c r="AF273" i="17"/>
  <c r="AE273" i="17"/>
  <c r="AD273" i="17"/>
  <c r="AB273" i="17"/>
  <c r="AA273" i="17"/>
  <c r="Z273" i="17"/>
  <c r="Y273" i="17"/>
  <c r="X273" i="17"/>
  <c r="V273" i="17"/>
  <c r="BC272" i="17"/>
  <c r="BB272" i="17"/>
  <c r="BA272" i="17"/>
  <c r="AZ272" i="17"/>
  <c r="AY272" i="17"/>
  <c r="AX272" i="17"/>
  <c r="AQ272" i="17"/>
  <c r="AP272" i="17"/>
  <c r="AO272" i="17"/>
  <c r="AN272" i="17"/>
  <c r="AM272" i="17"/>
  <c r="AL272" i="17"/>
  <c r="AK272" i="17"/>
  <c r="AJ272" i="17"/>
  <c r="AI272" i="17"/>
  <c r="AH272" i="17"/>
  <c r="AG272" i="17"/>
  <c r="AF272" i="17"/>
  <c r="AE272" i="17"/>
  <c r="AD272" i="17"/>
  <c r="AB272" i="17"/>
  <c r="AA272" i="17"/>
  <c r="Z272" i="17"/>
  <c r="Y272" i="17"/>
  <c r="X272" i="17"/>
  <c r="BC268" i="17"/>
  <c r="BB268" i="17"/>
  <c r="BA268" i="17"/>
  <c r="AZ268" i="17"/>
  <c r="AY268" i="17"/>
  <c r="AX268" i="17"/>
  <c r="AQ268" i="17"/>
  <c r="AP268" i="17"/>
  <c r="AO268" i="17"/>
  <c r="AN268" i="17"/>
  <c r="AM268" i="17"/>
  <c r="AL268" i="17"/>
  <c r="AK268" i="17"/>
  <c r="AJ268" i="17"/>
  <c r="AI268" i="17"/>
  <c r="AH268" i="17"/>
  <c r="AG268" i="17"/>
  <c r="AF268" i="17"/>
  <c r="AE268" i="17"/>
  <c r="AD268" i="17"/>
  <c r="AB268" i="17"/>
  <c r="AA268" i="17"/>
  <c r="Z268" i="17"/>
  <c r="Y268" i="17"/>
  <c r="X268" i="17"/>
  <c r="V268" i="17"/>
  <c r="BC267" i="17"/>
  <c r="BB267" i="17"/>
  <c r="BA267" i="17"/>
  <c r="AZ267" i="17"/>
  <c r="AY267" i="17"/>
  <c r="AX267" i="17"/>
  <c r="AQ267" i="17"/>
  <c r="AP267" i="17"/>
  <c r="AO267" i="17"/>
  <c r="AN267" i="17"/>
  <c r="AM267" i="17"/>
  <c r="AL267" i="17"/>
  <c r="AK267" i="17"/>
  <c r="AJ267" i="17"/>
  <c r="AI267" i="17"/>
  <c r="AH267" i="17"/>
  <c r="AG267" i="17"/>
  <c r="AF267" i="17"/>
  <c r="AE267" i="17"/>
  <c r="AD267" i="17"/>
  <c r="AB267" i="17"/>
  <c r="AA267" i="17"/>
  <c r="Z267" i="17"/>
  <c r="Y267" i="17"/>
  <c r="X267" i="17"/>
  <c r="V267" i="17"/>
  <c r="BC266" i="17"/>
  <c r="BB266" i="17"/>
  <c r="BA266" i="17"/>
  <c r="AZ266" i="17"/>
  <c r="AY266" i="17"/>
  <c r="AX266" i="17"/>
  <c r="AQ266" i="17"/>
  <c r="AP266" i="17"/>
  <c r="AO266" i="17"/>
  <c r="AN266" i="17"/>
  <c r="AM266" i="17"/>
  <c r="AL266" i="17"/>
  <c r="AK266" i="17"/>
  <c r="AJ266" i="17"/>
  <c r="AI266" i="17"/>
  <c r="AH266" i="17"/>
  <c r="AG266" i="17"/>
  <c r="AF266" i="17"/>
  <c r="AE266" i="17"/>
  <c r="AD266" i="17"/>
  <c r="AB266" i="17"/>
  <c r="AA266" i="17"/>
  <c r="Z266" i="17"/>
  <c r="Y266" i="17"/>
  <c r="X266" i="17"/>
  <c r="V266" i="17"/>
  <c r="BB265" i="17"/>
  <c r="BA265" i="17"/>
  <c r="AZ265" i="17"/>
  <c r="AY265" i="17"/>
  <c r="AX265" i="17"/>
  <c r="AP265" i="17"/>
  <c r="AO265" i="17"/>
  <c r="AN265" i="17"/>
  <c r="AM265" i="17"/>
  <c r="AL265" i="17"/>
  <c r="AK265" i="17"/>
  <c r="AJ265" i="17"/>
  <c r="AI265" i="17"/>
  <c r="AH265" i="17"/>
  <c r="AG265" i="17"/>
  <c r="AF265" i="17"/>
  <c r="AE265" i="17"/>
  <c r="AD265" i="17"/>
  <c r="AB265" i="17"/>
  <c r="AA265" i="17"/>
  <c r="Z265" i="17"/>
  <c r="Y265" i="17"/>
  <c r="X265" i="17"/>
  <c r="V265" i="17"/>
  <c r="BC264" i="17"/>
  <c r="BB264" i="17"/>
  <c r="BA264" i="17"/>
  <c r="AZ264" i="17"/>
  <c r="AY264" i="17"/>
  <c r="AX264" i="17"/>
  <c r="AQ264" i="17"/>
  <c r="AP264" i="17"/>
  <c r="AO264" i="17"/>
  <c r="AN264" i="17"/>
  <c r="AM264" i="17"/>
  <c r="AL264" i="17"/>
  <c r="AK264" i="17"/>
  <c r="AJ264" i="17"/>
  <c r="AI264" i="17"/>
  <c r="AH264" i="17"/>
  <c r="AG264" i="17"/>
  <c r="AF264" i="17"/>
  <c r="AE264" i="17"/>
  <c r="AD264" i="17"/>
  <c r="AB264" i="17"/>
  <c r="AA264" i="17"/>
  <c r="Z264" i="17"/>
  <c r="Y264" i="17"/>
  <c r="X264" i="17"/>
  <c r="V264" i="17"/>
  <c r="BC263" i="17"/>
  <c r="BB263" i="17"/>
  <c r="BA263" i="17"/>
  <c r="AZ263" i="17"/>
  <c r="AY263" i="17"/>
  <c r="AX263" i="17"/>
  <c r="AQ263" i="17"/>
  <c r="AP263" i="17"/>
  <c r="AO263" i="17"/>
  <c r="AN263" i="17"/>
  <c r="AM263" i="17"/>
  <c r="AL263" i="17"/>
  <c r="AK263" i="17"/>
  <c r="AJ263" i="17"/>
  <c r="AI263" i="17"/>
  <c r="AH263" i="17"/>
  <c r="AG263" i="17"/>
  <c r="AF263" i="17"/>
  <c r="AE263" i="17"/>
  <c r="AD263" i="17"/>
  <c r="AB263" i="17"/>
  <c r="AA263" i="17"/>
  <c r="Z263" i="17"/>
  <c r="Y263" i="17"/>
  <c r="X263" i="17"/>
  <c r="BB262" i="17"/>
  <c r="BA262" i="17"/>
  <c r="AZ262" i="17"/>
  <c r="AY262" i="17"/>
  <c r="AX262" i="17"/>
  <c r="AQ262" i="17"/>
  <c r="AP262" i="17"/>
  <c r="AO262" i="17"/>
  <c r="AN262" i="17"/>
  <c r="AM262" i="17"/>
  <c r="AL262" i="17"/>
  <c r="AK262" i="17"/>
  <c r="AJ262" i="17"/>
  <c r="AI262" i="17"/>
  <c r="AH262" i="17"/>
  <c r="AG262" i="17"/>
  <c r="AF262" i="17"/>
  <c r="AE262" i="17"/>
  <c r="AD262" i="17"/>
  <c r="AB262" i="17"/>
  <c r="AA262" i="17"/>
  <c r="Z262" i="17"/>
  <c r="Y262" i="17"/>
  <c r="X262" i="17"/>
  <c r="V262" i="17"/>
  <c r="BB261" i="17"/>
  <c r="BA261" i="17"/>
  <c r="AZ261" i="17"/>
  <c r="AY261" i="17"/>
  <c r="AX261" i="17"/>
  <c r="AQ261" i="17"/>
  <c r="AP261" i="17"/>
  <c r="AO261" i="17"/>
  <c r="AN261" i="17"/>
  <c r="AM261" i="17"/>
  <c r="AL261" i="17"/>
  <c r="AK261" i="17"/>
  <c r="AJ261" i="17"/>
  <c r="AI261" i="17"/>
  <c r="AH261" i="17"/>
  <c r="AG261" i="17"/>
  <c r="AF261" i="17"/>
  <c r="AE261" i="17"/>
  <c r="AD261" i="17"/>
  <c r="AB261" i="17"/>
  <c r="AA261" i="17"/>
  <c r="Z261" i="17"/>
  <c r="Y261" i="17"/>
  <c r="X261" i="17"/>
  <c r="V261" i="17"/>
  <c r="BC260" i="17"/>
  <c r="BB260" i="17"/>
  <c r="BA260" i="17"/>
  <c r="AZ260" i="17"/>
  <c r="AY260" i="17"/>
  <c r="AX260" i="17"/>
  <c r="AP260" i="17"/>
  <c r="AO260" i="17"/>
  <c r="AN260" i="17"/>
  <c r="AM260" i="17"/>
  <c r="AL260" i="17"/>
  <c r="AK260" i="17"/>
  <c r="AJ260" i="17"/>
  <c r="AI260" i="17"/>
  <c r="AH260" i="17"/>
  <c r="AG260" i="17"/>
  <c r="AF260" i="17"/>
  <c r="AE260" i="17"/>
  <c r="AD260" i="17"/>
  <c r="AB260" i="17"/>
  <c r="AA260" i="17"/>
  <c r="Z260" i="17"/>
  <c r="Y260" i="17"/>
  <c r="X260" i="17"/>
  <c r="BB259" i="17"/>
  <c r="BA259" i="17"/>
  <c r="AZ259" i="17"/>
  <c r="AY259" i="17"/>
  <c r="AX259" i="17"/>
  <c r="AQ259" i="17"/>
  <c r="AP259" i="17"/>
  <c r="AO259" i="17"/>
  <c r="AN259" i="17"/>
  <c r="AM259" i="17"/>
  <c r="AL259" i="17"/>
  <c r="AK259" i="17"/>
  <c r="AJ259" i="17"/>
  <c r="AI259" i="17"/>
  <c r="AH259" i="17"/>
  <c r="AG259" i="17"/>
  <c r="AF259" i="17"/>
  <c r="AE259" i="17"/>
  <c r="AD259" i="17"/>
  <c r="AB259" i="17"/>
  <c r="AA259" i="17"/>
  <c r="Z259" i="17"/>
  <c r="Y259" i="17"/>
  <c r="X259" i="17"/>
  <c r="BB258" i="17"/>
  <c r="BA258" i="17"/>
  <c r="AZ258" i="17"/>
  <c r="AY258" i="17"/>
  <c r="AX258" i="17"/>
  <c r="AQ258" i="17"/>
  <c r="AP258" i="17"/>
  <c r="AO258" i="17"/>
  <c r="AN258" i="17"/>
  <c r="AM258" i="17"/>
  <c r="AL258" i="17"/>
  <c r="AK258" i="17"/>
  <c r="AJ258" i="17"/>
  <c r="AI258" i="17"/>
  <c r="AH258" i="17"/>
  <c r="AG258" i="17"/>
  <c r="AF258" i="17"/>
  <c r="AE258" i="17"/>
  <c r="AD258" i="17"/>
  <c r="AB258" i="17"/>
  <c r="AA258" i="17"/>
  <c r="Z258" i="17"/>
  <c r="Y258" i="17"/>
  <c r="X258" i="17"/>
  <c r="V258" i="17"/>
  <c r="BK257" i="17"/>
  <c r="BC257" i="17"/>
  <c r="BB257" i="17"/>
  <c r="BA257" i="17"/>
  <c r="AZ257" i="17"/>
  <c r="AY257" i="17"/>
  <c r="AX257" i="17"/>
  <c r="AQ257" i="17"/>
  <c r="AP257" i="17"/>
  <c r="AO257" i="17"/>
  <c r="AN257" i="17"/>
  <c r="AM257" i="17"/>
  <c r="AL257" i="17"/>
  <c r="AK257" i="17"/>
  <c r="AJ257" i="17"/>
  <c r="AI257" i="17"/>
  <c r="AH257" i="17"/>
  <c r="AG257" i="17"/>
  <c r="AF257" i="17"/>
  <c r="AE257" i="17"/>
  <c r="AD257" i="17"/>
  <c r="AC257" i="17"/>
  <c r="AB257" i="17"/>
  <c r="AA257" i="17"/>
  <c r="Z257" i="17"/>
  <c r="Y257" i="17"/>
  <c r="X257" i="17"/>
  <c r="W257" i="17"/>
  <c r="V257" i="17"/>
  <c r="BB256" i="17"/>
  <c r="BA256" i="17"/>
  <c r="AZ256" i="17"/>
  <c r="AY256" i="17"/>
  <c r="AX256" i="17"/>
  <c r="AQ256" i="17"/>
  <c r="AP256" i="17"/>
  <c r="AO256" i="17"/>
  <c r="AN256" i="17"/>
  <c r="AM256" i="17"/>
  <c r="AL256" i="17"/>
  <c r="AK256" i="17"/>
  <c r="AJ256" i="17"/>
  <c r="AI256" i="17"/>
  <c r="AH256" i="17"/>
  <c r="AG256" i="17"/>
  <c r="AF256" i="17"/>
  <c r="AE256" i="17"/>
  <c r="AD256" i="17"/>
  <c r="AB256" i="17"/>
  <c r="AA256" i="17"/>
  <c r="Z256" i="17"/>
  <c r="Y256" i="17"/>
  <c r="X256" i="17"/>
  <c r="V256" i="17"/>
  <c r="BC255" i="17"/>
  <c r="BB255" i="17"/>
  <c r="BA255" i="17"/>
  <c r="AZ255" i="17"/>
  <c r="AY255" i="17"/>
  <c r="AX255" i="17"/>
  <c r="AQ255" i="17"/>
  <c r="AP255" i="17"/>
  <c r="AO255" i="17"/>
  <c r="AN255" i="17"/>
  <c r="AM255" i="17"/>
  <c r="AL255" i="17"/>
  <c r="AK255" i="17"/>
  <c r="AJ255" i="17"/>
  <c r="AI255" i="17"/>
  <c r="AH255" i="17"/>
  <c r="AG255" i="17"/>
  <c r="AF255" i="17"/>
  <c r="AE255" i="17"/>
  <c r="AD255" i="17"/>
  <c r="AB255" i="17"/>
  <c r="AA255" i="17"/>
  <c r="Z255" i="17"/>
  <c r="Y255" i="17"/>
  <c r="X255" i="17"/>
  <c r="BC254" i="17"/>
  <c r="BB254" i="17"/>
  <c r="BA254" i="17"/>
  <c r="AZ254" i="17"/>
  <c r="AY254" i="17"/>
  <c r="AX254" i="17"/>
  <c r="AQ254" i="17"/>
  <c r="AP254" i="17"/>
  <c r="AO254" i="17"/>
  <c r="AN254" i="17"/>
  <c r="AM254" i="17"/>
  <c r="AL254" i="17"/>
  <c r="AK254" i="17"/>
  <c r="AJ254" i="17"/>
  <c r="AI254" i="17"/>
  <c r="AH254" i="17"/>
  <c r="AG254" i="17"/>
  <c r="AF254" i="17"/>
  <c r="AE254" i="17"/>
  <c r="AD254" i="17"/>
  <c r="AB254" i="17"/>
  <c r="AA254" i="17"/>
  <c r="Z254" i="17"/>
  <c r="Y254" i="17"/>
  <c r="X254" i="17"/>
  <c r="V254" i="17"/>
  <c r="BC253" i="17"/>
  <c r="BB253" i="17"/>
  <c r="BA253" i="17"/>
  <c r="AZ253" i="17"/>
  <c r="AY253" i="17"/>
  <c r="AX253" i="17"/>
  <c r="AQ253" i="17"/>
  <c r="AP253" i="17"/>
  <c r="AO253" i="17"/>
  <c r="AN253" i="17"/>
  <c r="AM253" i="17"/>
  <c r="AL253" i="17"/>
  <c r="AK253" i="17"/>
  <c r="AJ253" i="17"/>
  <c r="AI253" i="17"/>
  <c r="AH253" i="17"/>
  <c r="AG253" i="17"/>
  <c r="AF253" i="17"/>
  <c r="AE253" i="17"/>
  <c r="AD253" i="17"/>
  <c r="AB253" i="17"/>
  <c r="AA253" i="17"/>
  <c r="Z253" i="17"/>
  <c r="Y253" i="17"/>
  <c r="X253" i="17"/>
  <c r="BC249" i="17"/>
  <c r="BB249" i="17"/>
  <c r="BA249" i="17"/>
  <c r="AZ249" i="17"/>
  <c r="AY249" i="17"/>
  <c r="AX249" i="17"/>
  <c r="AQ249" i="17"/>
  <c r="AP249" i="17"/>
  <c r="AO249" i="17"/>
  <c r="AN249" i="17"/>
  <c r="AM249" i="17"/>
  <c r="AL249" i="17"/>
  <c r="AK249" i="17"/>
  <c r="AJ249" i="17"/>
  <c r="AI249" i="17"/>
  <c r="AH249" i="17"/>
  <c r="AG249" i="17"/>
  <c r="AF249" i="17"/>
  <c r="AE249" i="17"/>
  <c r="AD249" i="17"/>
  <c r="AB249" i="17"/>
  <c r="AA249" i="17"/>
  <c r="Z249" i="17"/>
  <c r="Y249" i="17"/>
  <c r="X249" i="17"/>
  <c r="V249" i="17"/>
  <c r="BB248" i="17"/>
  <c r="BA248" i="17"/>
  <c r="AZ248" i="17"/>
  <c r="AY248" i="17"/>
  <c r="AX248" i="17"/>
  <c r="AQ248" i="17"/>
  <c r="AP248" i="17"/>
  <c r="AO248" i="17"/>
  <c r="AN248" i="17"/>
  <c r="AM248" i="17"/>
  <c r="AL248" i="17"/>
  <c r="AK248" i="17"/>
  <c r="AJ248" i="17"/>
  <c r="AI248" i="17"/>
  <c r="AH248" i="17"/>
  <c r="AG248" i="17"/>
  <c r="AF248" i="17"/>
  <c r="AE248" i="17"/>
  <c r="AD248" i="17"/>
  <c r="AB248" i="17"/>
  <c r="AA248" i="17"/>
  <c r="Z248" i="17"/>
  <c r="Y248" i="17"/>
  <c r="X248" i="17"/>
  <c r="V248" i="17"/>
  <c r="BC247" i="17"/>
  <c r="BB247" i="17"/>
  <c r="BA247" i="17"/>
  <c r="AZ247" i="17"/>
  <c r="AY247" i="17"/>
  <c r="AX247" i="17"/>
  <c r="AQ247" i="17"/>
  <c r="AP247" i="17"/>
  <c r="AO247" i="17"/>
  <c r="AN247" i="17"/>
  <c r="AM247" i="17"/>
  <c r="AL247" i="17"/>
  <c r="AK247" i="17"/>
  <c r="AJ247" i="17"/>
  <c r="AI247" i="17"/>
  <c r="AH247" i="17"/>
  <c r="AG247" i="17"/>
  <c r="AF247" i="17"/>
  <c r="AE247" i="17"/>
  <c r="AD247" i="17"/>
  <c r="AB247" i="17"/>
  <c r="AA247" i="17"/>
  <c r="Z247" i="17"/>
  <c r="Y247" i="17"/>
  <c r="X247" i="17"/>
  <c r="V247" i="17"/>
  <c r="BB246" i="17"/>
  <c r="BA246" i="17"/>
  <c r="AZ246" i="17"/>
  <c r="AY246" i="17"/>
  <c r="AX246" i="17"/>
  <c r="AP246" i="17"/>
  <c r="AO246" i="17"/>
  <c r="AN246" i="17"/>
  <c r="AM246" i="17"/>
  <c r="AL246" i="17"/>
  <c r="AK246" i="17"/>
  <c r="AJ246" i="17"/>
  <c r="AI246" i="17"/>
  <c r="AH246" i="17"/>
  <c r="AG246" i="17"/>
  <c r="AF246" i="17"/>
  <c r="AE246" i="17"/>
  <c r="AD246" i="17"/>
  <c r="AB246" i="17"/>
  <c r="AA246" i="17"/>
  <c r="Z246" i="17"/>
  <c r="Y246" i="17"/>
  <c r="X246" i="17"/>
  <c r="V246" i="17"/>
  <c r="BB245" i="17"/>
  <c r="BA245" i="17"/>
  <c r="AZ245" i="17"/>
  <c r="AY245" i="17"/>
  <c r="AX245" i="17"/>
  <c r="AQ245" i="17"/>
  <c r="AP245" i="17"/>
  <c r="AO245" i="17"/>
  <c r="AN245" i="17"/>
  <c r="AM245" i="17"/>
  <c r="AL245" i="17"/>
  <c r="AK245" i="17"/>
  <c r="AJ245" i="17"/>
  <c r="AI245" i="17"/>
  <c r="AH245" i="17"/>
  <c r="AG245" i="17"/>
  <c r="AF245" i="17"/>
  <c r="AE245" i="17"/>
  <c r="AD245" i="17"/>
  <c r="AB245" i="17"/>
  <c r="AA245" i="17"/>
  <c r="Z245" i="17"/>
  <c r="Y245" i="17"/>
  <c r="X245" i="17"/>
  <c r="V245" i="17"/>
  <c r="BC244" i="17"/>
  <c r="BB244" i="17"/>
  <c r="BA244" i="17"/>
  <c r="AZ244" i="17"/>
  <c r="AY244" i="17"/>
  <c r="AX244" i="17"/>
  <c r="AP244" i="17"/>
  <c r="AO244" i="17"/>
  <c r="AN244" i="17"/>
  <c r="AM244" i="17"/>
  <c r="AL244" i="17"/>
  <c r="AK244" i="17"/>
  <c r="AJ244" i="17"/>
  <c r="AI244" i="17"/>
  <c r="AH244" i="17"/>
  <c r="AG244" i="17"/>
  <c r="AF244" i="17"/>
  <c r="AE244" i="17"/>
  <c r="AD244" i="17"/>
  <c r="AB244" i="17"/>
  <c r="AA244" i="17"/>
  <c r="Z244" i="17"/>
  <c r="Y244" i="17"/>
  <c r="X244" i="17"/>
  <c r="BC243" i="17"/>
  <c r="BB243" i="17"/>
  <c r="BA243" i="17"/>
  <c r="AZ243" i="17"/>
  <c r="AY243" i="17"/>
  <c r="AX243" i="17"/>
  <c r="AQ243" i="17"/>
  <c r="AP243" i="17"/>
  <c r="AO243" i="17"/>
  <c r="AN243" i="17"/>
  <c r="AM243" i="17"/>
  <c r="AL243" i="17"/>
  <c r="AK243" i="17"/>
  <c r="AJ243" i="17"/>
  <c r="AI243" i="17"/>
  <c r="AH243" i="17"/>
  <c r="AG243" i="17"/>
  <c r="AF243" i="17"/>
  <c r="AE243" i="17"/>
  <c r="AD243" i="17"/>
  <c r="AB243" i="17"/>
  <c r="AA243" i="17"/>
  <c r="Z243" i="17"/>
  <c r="Y243" i="17"/>
  <c r="X243" i="17"/>
  <c r="V243" i="17"/>
  <c r="BK242" i="17"/>
  <c r="BB242" i="17"/>
  <c r="BA242" i="17"/>
  <c r="AZ242" i="17"/>
  <c r="AY242" i="17"/>
  <c r="AX242" i="17"/>
  <c r="AP242" i="17"/>
  <c r="AO242" i="17"/>
  <c r="AN242" i="17"/>
  <c r="AM242" i="17"/>
  <c r="AL242" i="17"/>
  <c r="AK242" i="17"/>
  <c r="AJ242" i="17"/>
  <c r="AI242" i="17"/>
  <c r="AH242" i="17"/>
  <c r="AG242" i="17"/>
  <c r="AF242" i="17"/>
  <c r="AE242" i="17"/>
  <c r="AD242" i="17"/>
  <c r="AC242" i="17"/>
  <c r="AB242" i="17"/>
  <c r="AA242" i="17"/>
  <c r="Z242" i="17"/>
  <c r="Y242" i="17"/>
  <c r="X242" i="17"/>
  <c r="W242" i="17"/>
  <c r="V242" i="17"/>
  <c r="BB241" i="17"/>
  <c r="BA241" i="17"/>
  <c r="AZ241" i="17"/>
  <c r="AY241" i="17"/>
  <c r="AX241" i="17"/>
  <c r="AP241" i="17"/>
  <c r="AO241" i="17"/>
  <c r="AN241" i="17"/>
  <c r="AM241" i="17"/>
  <c r="AL241" i="17"/>
  <c r="AK241" i="17"/>
  <c r="AJ241" i="17"/>
  <c r="AI241" i="17"/>
  <c r="AH241" i="17"/>
  <c r="AG241" i="17"/>
  <c r="AF241" i="17"/>
  <c r="AE241" i="17"/>
  <c r="AD241" i="17"/>
  <c r="AB241" i="17"/>
  <c r="AA241" i="17"/>
  <c r="Z241" i="17"/>
  <c r="Y241" i="17"/>
  <c r="X241" i="17"/>
  <c r="BB240" i="17"/>
  <c r="BA240" i="17"/>
  <c r="AZ240" i="17"/>
  <c r="AY240" i="17"/>
  <c r="AX240" i="17"/>
  <c r="AQ240" i="17"/>
  <c r="AP240" i="17"/>
  <c r="AO240" i="17"/>
  <c r="AN240" i="17"/>
  <c r="AM240" i="17"/>
  <c r="AL240" i="17"/>
  <c r="AK240" i="17"/>
  <c r="AJ240" i="17"/>
  <c r="AI240" i="17"/>
  <c r="AH240" i="17"/>
  <c r="AG240" i="17"/>
  <c r="AF240" i="17"/>
  <c r="AE240" i="17"/>
  <c r="AD240" i="17"/>
  <c r="AB240" i="17"/>
  <c r="AA240" i="17"/>
  <c r="Z240" i="17"/>
  <c r="Y240" i="17"/>
  <c r="X240" i="17"/>
  <c r="V240" i="17"/>
  <c r="BB239" i="17"/>
  <c r="BA239" i="17"/>
  <c r="AZ239" i="17"/>
  <c r="AY239" i="17"/>
  <c r="AX239" i="17"/>
  <c r="AQ239" i="17"/>
  <c r="AP239" i="17"/>
  <c r="AO239" i="17"/>
  <c r="AN239" i="17"/>
  <c r="AM239" i="17"/>
  <c r="AL239" i="17"/>
  <c r="AK239" i="17"/>
  <c r="AJ239" i="17"/>
  <c r="AI239" i="17"/>
  <c r="AH239" i="17"/>
  <c r="AG239" i="17"/>
  <c r="AF239" i="17"/>
  <c r="AE239" i="17"/>
  <c r="AD239" i="17"/>
  <c r="AB239" i="17"/>
  <c r="AA239" i="17"/>
  <c r="Z239" i="17"/>
  <c r="Y239" i="17"/>
  <c r="X239" i="17"/>
  <c r="V239" i="17"/>
  <c r="BB238" i="17"/>
  <c r="BA238" i="17"/>
  <c r="AZ238" i="17"/>
  <c r="AY238" i="17"/>
  <c r="AX238" i="17"/>
  <c r="AQ238" i="17"/>
  <c r="AP238" i="17"/>
  <c r="AO238" i="17"/>
  <c r="AN238" i="17"/>
  <c r="AM238" i="17"/>
  <c r="AL238" i="17"/>
  <c r="AK238" i="17"/>
  <c r="AJ238" i="17"/>
  <c r="AI238" i="17"/>
  <c r="AH238" i="17"/>
  <c r="AG238" i="17"/>
  <c r="AF238" i="17"/>
  <c r="AE238" i="17"/>
  <c r="AD238" i="17"/>
  <c r="AB238" i="17"/>
  <c r="AA238" i="17"/>
  <c r="Z238" i="17"/>
  <c r="Y238" i="17"/>
  <c r="X238" i="17"/>
  <c r="V238" i="17"/>
  <c r="BB237" i="17"/>
  <c r="BA237" i="17"/>
  <c r="AZ237" i="17"/>
  <c r="AY237" i="17"/>
  <c r="AX237" i="17"/>
  <c r="AQ237" i="17"/>
  <c r="AP237" i="17"/>
  <c r="AO237" i="17"/>
  <c r="AN237" i="17"/>
  <c r="AM237" i="17"/>
  <c r="AL237" i="17"/>
  <c r="AK237" i="17"/>
  <c r="AJ237" i="17"/>
  <c r="AI237" i="17"/>
  <c r="AH237" i="17"/>
  <c r="AG237" i="17"/>
  <c r="AF237" i="17"/>
  <c r="AE237" i="17"/>
  <c r="AD237" i="17"/>
  <c r="AB237" i="17"/>
  <c r="AA237" i="17"/>
  <c r="Z237" i="17"/>
  <c r="Y237" i="17"/>
  <c r="X237" i="17"/>
  <c r="V237" i="17"/>
  <c r="BB236" i="17"/>
  <c r="BA236" i="17"/>
  <c r="AZ236" i="17"/>
  <c r="AY236" i="17"/>
  <c r="AX236" i="17"/>
  <c r="AP236" i="17"/>
  <c r="AO236" i="17"/>
  <c r="AN236" i="17"/>
  <c r="AM236" i="17"/>
  <c r="AL236" i="17"/>
  <c r="AK236" i="17"/>
  <c r="AJ236" i="17"/>
  <c r="AI236" i="17"/>
  <c r="AH236" i="17"/>
  <c r="AG236" i="17"/>
  <c r="AF236" i="17"/>
  <c r="AE236" i="17"/>
  <c r="AD236" i="17"/>
  <c r="AB236" i="17"/>
  <c r="AA236" i="17"/>
  <c r="Z236" i="17"/>
  <c r="Y236" i="17"/>
  <c r="X236" i="17"/>
  <c r="V236" i="17"/>
  <c r="BC235" i="17"/>
  <c r="BB235" i="17"/>
  <c r="BA235" i="17"/>
  <c r="AZ235" i="17"/>
  <c r="AY235" i="17"/>
  <c r="AX235" i="17"/>
  <c r="AP235" i="17"/>
  <c r="AO235" i="17"/>
  <c r="AN235" i="17"/>
  <c r="AM235" i="17"/>
  <c r="AL235" i="17"/>
  <c r="AK235" i="17"/>
  <c r="AJ235" i="17"/>
  <c r="AI235" i="17"/>
  <c r="AH235" i="17"/>
  <c r="AG235" i="17"/>
  <c r="AF235" i="17"/>
  <c r="AE235" i="17"/>
  <c r="AD235" i="17"/>
  <c r="AB235" i="17"/>
  <c r="AA235" i="17"/>
  <c r="Z235" i="17"/>
  <c r="Y235" i="17"/>
  <c r="X235" i="17"/>
  <c r="V235" i="17"/>
  <c r="BC234" i="17"/>
  <c r="BB234" i="17"/>
  <c r="BA234" i="17"/>
  <c r="AZ234" i="17"/>
  <c r="AY234" i="17"/>
  <c r="AX234" i="17"/>
  <c r="AQ234" i="17"/>
  <c r="AP234" i="17"/>
  <c r="AO234" i="17"/>
  <c r="AN234" i="17"/>
  <c r="AM234" i="17"/>
  <c r="AL234" i="17"/>
  <c r="AK234" i="17"/>
  <c r="AJ234" i="17"/>
  <c r="AI234" i="17"/>
  <c r="AH234" i="17"/>
  <c r="AG234" i="17"/>
  <c r="AF234" i="17"/>
  <c r="AE234" i="17"/>
  <c r="AD234" i="17"/>
  <c r="AB234" i="17"/>
  <c r="AA234" i="17"/>
  <c r="Z234" i="17"/>
  <c r="Y234" i="17"/>
  <c r="X234" i="17"/>
  <c r="BB230" i="17"/>
  <c r="BA230" i="17"/>
  <c r="AZ230" i="17"/>
  <c r="AY230" i="17"/>
  <c r="AX230" i="17"/>
  <c r="AP230" i="17"/>
  <c r="AO230" i="17"/>
  <c r="AN230" i="17"/>
  <c r="AM230" i="17"/>
  <c r="AL230" i="17"/>
  <c r="AK230" i="17"/>
  <c r="AJ230" i="17"/>
  <c r="AI230" i="17"/>
  <c r="AH230" i="17"/>
  <c r="AG230" i="17"/>
  <c r="AF230" i="17"/>
  <c r="AE230" i="17"/>
  <c r="AD230" i="17"/>
  <c r="AB230" i="17"/>
  <c r="AA230" i="17"/>
  <c r="Z230" i="17"/>
  <c r="Y230" i="17"/>
  <c r="X230" i="17"/>
  <c r="V230" i="17"/>
  <c r="BC229" i="17"/>
  <c r="BB229" i="17"/>
  <c r="BA229" i="17"/>
  <c r="AZ229" i="17"/>
  <c r="AY229" i="17"/>
  <c r="AX229" i="17"/>
  <c r="AQ229" i="17"/>
  <c r="AP229" i="17"/>
  <c r="AO229" i="17"/>
  <c r="AN229" i="17"/>
  <c r="AM229" i="17"/>
  <c r="AL229" i="17"/>
  <c r="AK229" i="17"/>
  <c r="AJ229" i="17"/>
  <c r="AI229" i="17"/>
  <c r="AH229" i="17"/>
  <c r="AG229" i="17"/>
  <c r="AF229" i="17"/>
  <c r="AE229" i="17"/>
  <c r="AD229" i="17"/>
  <c r="AB229" i="17"/>
  <c r="AA229" i="17"/>
  <c r="Z229" i="17"/>
  <c r="Y229" i="17"/>
  <c r="X229" i="17"/>
  <c r="V229" i="17"/>
  <c r="BB228" i="17"/>
  <c r="BA228" i="17"/>
  <c r="AZ228" i="17"/>
  <c r="AY228" i="17"/>
  <c r="AX228" i="17"/>
  <c r="AP228" i="17"/>
  <c r="AO228" i="17"/>
  <c r="AN228" i="17"/>
  <c r="AM228" i="17"/>
  <c r="AL228" i="17"/>
  <c r="AK228" i="17"/>
  <c r="AJ228" i="17"/>
  <c r="AI228" i="17"/>
  <c r="AH228" i="17"/>
  <c r="AG228" i="17"/>
  <c r="AF228" i="17"/>
  <c r="AE228" i="17"/>
  <c r="AD228" i="17"/>
  <c r="AB228" i="17"/>
  <c r="AA228" i="17"/>
  <c r="Z228" i="17"/>
  <c r="Y228" i="17"/>
  <c r="X228" i="17"/>
  <c r="V228" i="17"/>
  <c r="BC227" i="17"/>
  <c r="BB227" i="17"/>
  <c r="BA227" i="17"/>
  <c r="AZ227" i="17"/>
  <c r="AY227" i="17"/>
  <c r="AX227" i="17"/>
  <c r="AQ227" i="17"/>
  <c r="AP227" i="17"/>
  <c r="AO227" i="17"/>
  <c r="AN227" i="17"/>
  <c r="AM227" i="17"/>
  <c r="AL227" i="17"/>
  <c r="AK227" i="17"/>
  <c r="AJ227" i="17"/>
  <c r="AI227" i="17"/>
  <c r="AH227" i="17"/>
  <c r="AG227" i="17"/>
  <c r="AF227" i="17"/>
  <c r="AE227" i="17"/>
  <c r="AD227" i="17"/>
  <c r="AB227" i="17"/>
  <c r="AA227" i="17"/>
  <c r="Z227" i="17"/>
  <c r="Y227" i="17"/>
  <c r="X227" i="17"/>
  <c r="V227" i="17"/>
  <c r="BC226" i="17"/>
  <c r="BB226" i="17"/>
  <c r="BA226" i="17"/>
  <c r="AZ226" i="17"/>
  <c r="AY226" i="17"/>
  <c r="AX226" i="17"/>
  <c r="AQ226" i="17"/>
  <c r="AP226" i="17"/>
  <c r="AO226" i="17"/>
  <c r="AN226" i="17"/>
  <c r="AM226" i="17"/>
  <c r="AL226" i="17"/>
  <c r="AK226" i="17"/>
  <c r="AJ226" i="17"/>
  <c r="AI226" i="17"/>
  <c r="AH226" i="17"/>
  <c r="AG226" i="17"/>
  <c r="AF226" i="17"/>
  <c r="AE226" i="17"/>
  <c r="AD226" i="17"/>
  <c r="AB226" i="17"/>
  <c r="AA226" i="17"/>
  <c r="Z226" i="17"/>
  <c r="Y226" i="17"/>
  <c r="X226" i="17"/>
  <c r="V226" i="17"/>
  <c r="BC225" i="17"/>
  <c r="BB225" i="17"/>
  <c r="BA225" i="17"/>
  <c r="AZ225" i="17"/>
  <c r="AY225" i="17"/>
  <c r="AX225" i="17"/>
  <c r="AP225" i="17"/>
  <c r="AO225" i="17"/>
  <c r="AN225" i="17"/>
  <c r="AM225" i="17"/>
  <c r="AL225" i="17"/>
  <c r="AK225" i="17"/>
  <c r="AJ225" i="17"/>
  <c r="AI225" i="17"/>
  <c r="AH225" i="17"/>
  <c r="AG225" i="17"/>
  <c r="AF225" i="17"/>
  <c r="AE225" i="17"/>
  <c r="AD225" i="17"/>
  <c r="AB225" i="17"/>
  <c r="AA225" i="17"/>
  <c r="Z225" i="17"/>
  <c r="Y225" i="17"/>
  <c r="X225" i="17"/>
  <c r="V225" i="17"/>
  <c r="BK224" i="17"/>
  <c r="BB224" i="17"/>
  <c r="BA224" i="17"/>
  <c r="AZ224" i="17"/>
  <c r="AY224" i="17"/>
  <c r="AX224" i="17"/>
  <c r="AP224" i="17"/>
  <c r="AO224" i="17"/>
  <c r="AN224" i="17"/>
  <c r="AM224" i="17"/>
  <c r="AL224" i="17"/>
  <c r="AK224" i="17"/>
  <c r="AJ224" i="17"/>
  <c r="AI224" i="17"/>
  <c r="AH224" i="17"/>
  <c r="AG224" i="17"/>
  <c r="AF224" i="17"/>
  <c r="AE224" i="17"/>
  <c r="AD224" i="17"/>
  <c r="AC224" i="17"/>
  <c r="AB224" i="17"/>
  <c r="AA224" i="17"/>
  <c r="Z224" i="17"/>
  <c r="Y224" i="17"/>
  <c r="X224" i="17"/>
  <c r="W224" i="17"/>
  <c r="V224" i="17"/>
  <c r="BC223" i="17"/>
  <c r="BB223" i="17"/>
  <c r="BA223" i="17"/>
  <c r="AZ223" i="17"/>
  <c r="AY223" i="17"/>
  <c r="AX223" i="17"/>
  <c r="AQ223" i="17"/>
  <c r="AP223" i="17"/>
  <c r="AO223" i="17"/>
  <c r="AN223" i="17"/>
  <c r="AM223" i="17"/>
  <c r="AL223" i="17"/>
  <c r="AK223" i="17"/>
  <c r="AJ223" i="17"/>
  <c r="AI223" i="17"/>
  <c r="AH223" i="17"/>
  <c r="AG223" i="17"/>
  <c r="AF223" i="17"/>
  <c r="AE223" i="17"/>
  <c r="AD223" i="17"/>
  <c r="AB223" i="17"/>
  <c r="AA223" i="17"/>
  <c r="Z223" i="17"/>
  <c r="Y223" i="17"/>
  <c r="X223" i="17"/>
  <c r="V223" i="17"/>
  <c r="BC222" i="17"/>
  <c r="BB222" i="17"/>
  <c r="BA222" i="17"/>
  <c r="AZ222" i="17"/>
  <c r="AY222" i="17"/>
  <c r="AX222" i="17"/>
  <c r="AQ222" i="17"/>
  <c r="AP222" i="17"/>
  <c r="AO222" i="17"/>
  <c r="AN222" i="17"/>
  <c r="AM222" i="17"/>
  <c r="AL222" i="17"/>
  <c r="AK222" i="17"/>
  <c r="AJ222" i="17"/>
  <c r="AI222" i="17"/>
  <c r="AH222" i="17"/>
  <c r="AG222" i="17"/>
  <c r="AF222" i="17"/>
  <c r="AE222" i="17"/>
  <c r="AD222" i="17"/>
  <c r="AB222" i="17"/>
  <c r="AA222" i="17"/>
  <c r="Z222" i="17"/>
  <c r="Y222" i="17"/>
  <c r="X222" i="17"/>
  <c r="V222" i="17"/>
  <c r="BC221" i="17"/>
  <c r="BB221" i="17"/>
  <c r="BA221" i="17"/>
  <c r="AZ221" i="17"/>
  <c r="AY221" i="17"/>
  <c r="AX221" i="17"/>
  <c r="AP221" i="17"/>
  <c r="AO221" i="17"/>
  <c r="AN221" i="17"/>
  <c r="AM221" i="17"/>
  <c r="AL221" i="17"/>
  <c r="AK221" i="17"/>
  <c r="AJ221" i="17"/>
  <c r="AI221" i="17"/>
  <c r="AH221" i="17"/>
  <c r="AG221" i="17"/>
  <c r="AF221" i="17"/>
  <c r="AE221" i="17"/>
  <c r="AD221" i="17"/>
  <c r="AB221" i="17"/>
  <c r="AA221" i="17"/>
  <c r="Z221" i="17"/>
  <c r="Y221" i="17"/>
  <c r="X221" i="17"/>
  <c r="V221" i="17"/>
  <c r="BB220" i="17"/>
  <c r="BA220" i="17"/>
  <c r="AZ220" i="17"/>
  <c r="AY220" i="17"/>
  <c r="AX220" i="17"/>
  <c r="AQ220" i="17"/>
  <c r="AP220" i="17"/>
  <c r="AO220" i="17"/>
  <c r="AN220" i="17"/>
  <c r="AM220" i="17"/>
  <c r="AL220" i="17"/>
  <c r="AK220" i="17"/>
  <c r="AJ220" i="17"/>
  <c r="AI220" i="17"/>
  <c r="AH220" i="17"/>
  <c r="AG220" i="17"/>
  <c r="AF220" i="17"/>
  <c r="AE220" i="17"/>
  <c r="AD220" i="17"/>
  <c r="AB220" i="17"/>
  <c r="AA220" i="17"/>
  <c r="Z220" i="17"/>
  <c r="Y220" i="17"/>
  <c r="X220" i="17"/>
  <c r="V220" i="17"/>
  <c r="BC219" i="17"/>
  <c r="BB219" i="17"/>
  <c r="BA219" i="17"/>
  <c r="AZ219" i="17"/>
  <c r="AY219" i="17"/>
  <c r="AX219" i="17"/>
  <c r="AP219" i="17"/>
  <c r="AO219" i="17"/>
  <c r="AN219" i="17"/>
  <c r="AM219" i="17"/>
  <c r="AL219" i="17"/>
  <c r="AK219" i="17"/>
  <c r="AJ219" i="17"/>
  <c r="AI219" i="17"/>
  <c r="AH219" i="17"/>
  <c r="AG219" i="17"/>
  <c r="AF219" i="17"/>
  <c r="AE219" i="17"/>
  <c r="AD219" i="17"/>
  <c r="AB219" i="17"/>
  <c r="AA219" i="17"/>
  <c r="Z219" i="17"/>
  <c r="Y219" i="17"/>
  <c r="X219" i="17"/>
  <c r="BC218" i="17"/>
  <c r="BB218" i="17"/>
  <c r="BA218" i="17"/>
  <c r="AZ218" i="17"/>
  <c r="AY218" i="17"/>
  <c r="AX218" i="17"/>
  <c r="AP218" i="17"/>
  <c r="AO218" i="17"/>
  <c r="AN218" i="17"/>
  <c r="AM218" i="17"/>
  <c r="AL218" i="17"/>
  <c r="AK218" i="17"/>
  <c r="AJ218" i="17"/>
  <c r="AI218" i="17"/>
  <c r="AH218" i="17"/>
  <c r="AG218" i="17"/>
  <c r="AF218" i="17"/>
  <c r="AE218" i="17"/>
  <c r="AD218" i="17"/>
  <c r="AB218" i="17"/>
  <c r="AA218" i="17"/>
  <c r="Z218" i="17"/>
  <c r="Y218" i="17"/>
  <c r="X218" i="17"/>
  <c r="BB217" i="17"/>
  <c r="BA217" i="17"/>
  <c r="AZ217" i="17"/>
  <c r="AY217" i="17"/>
  <c r="AX217" i="17"/>
  <c r="AP217" i="17"/>
  <c r="AO217" i="17"/>
  <c r="AN217" i="17"/>
  <c r="AM217" i="17"/>
  <c r="AL217" i="17"/>
  <c r="AK217" i="17"/>
  <c r="AJ217" i="17"/>
  <c r="AI217" i="17"/>
  <c r="AH217" i="17"/>
  <c r="AG217" i="17"/>
  <c r="AF217" i="17"/>
  <c r="AE217" i="17"/>
  <c r="AD217" i="17"/>
  <c r="AB217" i="17"/>
  <c r="AA217" i="17"/>
  <c r="Z217" i="17"/>
  <c r="Y217" i="17"/>
  <c r="X217" i="17"/>
  <c r="BC216" i="17"/>
  <c r="BB216" i="17"/>
  <c r="BA216" i="17"/>
  <c r="AZ216" i="17"/>
  <c r="AY216" i="17"/>
  <c r="AX216" i="17"/>
  <c r="AQ216" i="17"/>
  <c r="AP216" i="17"/>
  <c r="AO216" i="17"/>
  <c r="AN216" i="17"/>
  <c r="AM216" i="17"/>
  <c r="AL216" i="17"/>
  <c r="AK216" i="17"/>
  <c r="AJ216" i="17"/>
  <c r="AI216" i="17"/>
  <c r="AH216" i="17"/>
  <c r="AG216" i="17"/>
  <c r="AF216" i="17"/>
  <c r="AE216" i="17"/>
  <c r="AD216" i="17"/>
  <c r="AB216" i="17"/>
  <c r="AA216" i="17"/>
  <c r="Z216" i="17"/>
  <c r="Y216" i="17"/>
  <c r="X216" i="17"/>
  <c r="BC215" i="17"/>
  <c r="BB215" i="17"/>
  <c r="BA215" i="17"/>
  <c r="AZ215" i="17"/>
  <c r="AY215" i="17"/>
  <c r="AX215" i="17"/>
  <c r="AQ215" i="17"/>
  <c r="AP215" i="17"/>
  <c r="AO215" i="17"/>
  <c r="AN215" i="17"/>
  <c r="AM215" i="17"/>
  <c r="AL215" i="17"/>
  <c r="AK215" i="17"/>
  <c r="AJ215" i="17"/>
  <c r="AI215" i="17"/>
  <c r="AH215" i="17"/>
  <c r="AG215" i="17"/>
  <c r="AF215" i="17"/>
  <c r="AE215" i="17"/>
  <c r="AD215" i="17"/>
  <c r="AB215" i="17"/>
  <c r="AA215" i="17"/>
  <c r="Z215" i="17"/>
  <c r="Y215" i="17"/>
  <c r="X215" i="17"/>
  <c r="BB211" i="17"/>
  <c r="BA211" i="17"/>
  <c r="AZ211" i="17"/>
  <c r="AY211" i="17"/>
  <c r="AX211" i="17"/>
  <c r="AQ211" i="17"/>
  <c r="AP211" i="17"/>
  <c r="AO211" i="17"/>
  <c r="AN211" i="17"/>
  <c r="AM211" i="17"/>
  <c r="AL211" i="17"/>
  <c r="AK211" i="17"/>
  <c r="AJ211" i="17"/>
  <c r="AI211" i="17"/>
  <c r="AH211" i="17"/>
  <c r="AG211" i="17"/>
  <c r="AF211" i="17"/>
  <c r="AE211" i="17"/>
  <c r="AD211" i="17"/>
  <c r="AB211" i="17"/>
  <c r="AA211" i="17"/>
  <c r="Z211" i="17"/>
  <c r="Y211" i="17"/>
  <c r="X211" i="17"/>
  <c r="V211" i="17"/>
  <c r="BB210" i="17"/>
  <c r="BA210" i="17"/>
  <c r="AZ210" i="17"/>
  <c r="AY210" i="17"/>
  <c r="AX210" i="17"/>
  <c r="AP210" i="17"/>
  <c r="AO210" i="17"/>
  <c r="AN210" i="17"/>
  <c r="AM210" i="17"/>
  <c r="AL210" i="17"/>
  <c r="AK210" i="17"/>
  <c r="AJ210" i="17"/>
  <c r="AI210" i="17"/>
  <c r="AH210" i="17"/>
  <c r="AG210" i="17"/>
  <c r="AF210" i="17"/>
  <c r="AE210" i="17"/>
  <c r="AD210" i="17"/>
  <c r="AB210" i="17"/>
  <c r="AA210" i="17"/>
  <c r="Z210" i="17"/>
  <c r="Y210" i="17"/>
  <c r="X210" i="17"/>
  <c r="V210" i="17"/>
  <c r="BC209" i="17"/>
  <c r="BB209" i="17"/>
  <c r="BA209" i="17"/>
  <c r="AZ209" i="17"/>
  <c r="AY209" i="17"/>
  <c r="AX209" i="17"/>
  <c r="AQ209" i="17"/>
  <c r="AP209" i="17"/>
  <c r="AO209" i="17"/>
  <c r="AN209" i="17"/>
  <c r="AM209" i="17"/>
  <c r="AL209" i="17"/>
  <c r="AK209" i="17"/>
  <c r="AJ209" i="17"/>
  <c r="AI209" i="17"/>
  <c r="AH209" i="17"/>
  <c r="AG209" i="17"/>
  <c r="AF209" i="17"/>
  <c r="AE209" i="17"/>
  <c r="AD209" i="17"/>
  <c r="AB209" i="17"/>
  <c r="AA209" i="17"/>
  <c r="Z209" i="17"/>
  <c r="Y209" i="17"/>
  <c r="X209" i="17"/>
  <c r="V209" i="17"/>
  <c r="BC208" i="17"/>
  <c r="BB208" i="17"/>
  <c r="BA208" i="17"/>
  <c r="AZ208" i="17"/>
  <c r="AY208" i="17"/>
  <c r="AX208" i="17"/>
  <c r="AQ208" i="17"/>
  <c r="AP208" i="17"/>
  <c r="AO208" i="17"/>
  <c r="AN208" i="17"/>
  <c r="AM208" i="17"/>
  <c r="AL208" i="17"/>
  <c r="AK208" i="17"/>
  <c r="AJ208" i="17"/>
  <c r="AI208" i="17"/>
  <c r="AH208" i="17"/>
  <c r="AG208" i="17"/>
  <c r="AF208" i="17"/>
  <c r="AE208" i="17"/>
  <c r="AD208" i="17"/>
  <c r="AB208" i="17"/>
  <c r="AA208" i="17"/>
  <c r="Z208" i="17"/>
  <c r="Y208" i="17"/>
  <c r="X208" i="17"/>
  <c r="V208" i="17"/>
  <c r="BB207" i="17"/>
  <c r="BA207" i="17"/>
  <c r="AZ207" i="17"/>
  <c r="AY207" i="17"/>
  <c r="AX207" i="17"/>
  <c r="AP207" i="17"/>
  <c r="AO207" i="17"/>
  <c r="AN207" i="17"/>
  <c r="AM207" i="17"/>
  <c r="AL207" i="17"/>
  <c r="AK207" i="17"/>
  <c r="AJ207" i="17"/>
  <c r="AI207" i="17"/>
  <c r="AH207" i="17"/>
  <c r="AG207" i="17"/>
  <c r="AF207" i="17"/>
  <c r="AE207" i="17"/>
  <c r="AD207" i="17"/>
  <c r="AB207" i="17"/>
  <c r="AA207" i="17"/>
  <c r="Z207" i="17"/>
  <c r="Y207" i="17"/>
  <c r="X207" i="17"/>
  <c r="V207" i="17"/>
  <c r="BC206" i="17"/>
  <c r="BB206" i="17"/>
  <c r="BA206" i="17"/>
  <c r="AZ206" i="17"/>
  <c r="AY206" i="17"/>
  <c r="AX206" i="17"/>
  <c r="AP206" i="17"/>
  <c r="AO206" i="17"/>
  <c r="AN206" i="17"/>
  <c r="AM206" i="17"/>
  <c r="AL206" i="17"/>
  <c r="AK206" i="17"/>
  <c r="AJ206" i="17"/>
  <c r="AI206" i="17"/>
  <c r="AH206" i="17"/>
  <c r="AG206" i="17"/>
  <c r="AF206" i="17"/>
  <c r="AE206" i="17"/>
  <c r="AD206" i="17"/>
  <c r="AB206" i="17"/>
  <c r="AA206" i="17"/>
  <c r="Z206" i="17"/>
  <c r="Y206" i="17"/>
  <c r="X206" i="17"/>
  <c r="BC205" i="17"/>
  <c r="BB205" i="17"/>
  <c r="BA205" i="17"/>
  <c r="AZ205" i="17"/>
  <c r="AY205" i="17"/>
  <c r="AX205" i="17"/>
  <c r="AP205" i="17"/>
  <c r="AO205" i="17"/>
  <c r="AN205" i="17"/>
  <c r="AM205" i="17"/>
  <c r="AL205" i="17"/>
  <c r="AK205" i="17"/>
  <c r="AJ205" i="17"/>
  <c r="AI205" i="17"/>
  <c r="AH205" i="17"/>
  <c r="AG205" i="17"/>
  <c r="AF205" i="17"/>
  <c r="AE205" i="17"/>
  <c r="AD205" i="17"/>
  <c r="AB205" i="17"/>
  <c r="AA205" i="17"/>
  <c r="Z205" i="17"/>
  <c r="Y205" i="17"/>
  <c r="X205" i="17"/>
  <c r="V205" i="17"/>
  <c r="BB204" i="17"/>
  <c r="BA204" i="17"/>
  <c r="AZ204" i="17"/>
  <c r="AY204" i="17"/>
  <c r="AX204" i="17"/>
  <c r="AQ204" i="17"/>
  <c r="AP204" i="17"/>
  <c r="AO204" i="17"/>
  <c r="AN204" i="17"/>
  <c r="AM204" i="17"/>
  <c r="AL204" i="17"/>
  <c r="AK204" i="17"/>
  <c r="AJ204" i="17"/>
  <c r="AI204" i="17"/>
  <c r="AH204" i="17"/>
  <c r="AG204" i="17"/>
  <c r="AF204" i="17"/>
  <c r="AE204" i="17"/>
  <c r="AD204" i="17"/>
  <c r="AB204" i="17"/>
  <c r="AA204" i="17"/>
  <c r="Z204" i="17"/>
  <c r="Y204" i="17"/>
  <c r="X204" i="17"/>
  <c r="V204" i="17"/>
  <c r="BB203" i="17"/>
  <c r="BA203" i="17"/>
  <c r="AZ203" i="17"/>
  <c r="AY203" i="17"/>
  <c r="AX203" i="17"/>
  <c r="AQ203" i="17"/>
  <c r="AP203" i="17"/>
  <c r="AO203" i="17"/>
  <c r="AN203" i="17"/>
  <c r="AM203" i="17"/>
  <c r="AL203" i="17"/>
  <c r="AK203" i="17"/>
  <c r="AJ203" i="17"/>
  <c r="AI203" i="17"/>
  <c r="AH203" i="17"/>
  <c r="AG203" i="17"/>
  <c r="AF203" i="17"/>
  <c r="AE203" i="17"/>
  <c r="AD203" i="17"/>
  <c r="AB203" i="17"/>
  <c r="AA203" i="17"/>
  <c r="Z203" i="17"/>
  <c r="Y203" i="17"/>
  <c r="X203" i="17"/>
  <c r="V203" i="17"/>
  <c r="BC202" i="17"/>
  <c r="BB202" i="17"/>
  <c r="BA202" i="17"/>
  <c r="AZ202" i="17"/>
  <c r="AY202" i="17"/>
  <c r="AX202" i="17"/>
  <c r="AQ202" i="17"/>
  <c r="AP202" i="17"/>
  <c r="AO202" i="17"/>
  <c r="AN202" i="17"/>
  <c r="AM202" i="17"/>
  <c r="AL202" i="17"/>
  <c r="AK202" i="17"/>
  <c r="AJ202" i="17"/>
  <c r="AI202" i="17"/>
  <c r="AH202" i="17"/>
  <c r="AG202" i="17"/>
  <c r="AF202" i="17"/>
  <c r="AE202" i="17"/>
  <c r="AD202" i="17"/>
  <c r="AB202" i="17"/>
  <c r="AA202" i="17"/>
  <c r="Z202" i="17"/>
  <c r="Y202" i="17"/>
  <c r="X202" i="17"/>
  <c r="V202" i="17"/>
  <c r="BB201" i="17"/>
  <c r="BA201" i="17"/>
  <c r="AZ201" i="17"/>
  <c r="AY201" i="17"/>
  <c r="AX201" i="17"/>
  <c r="AQ201" i="17"/>
  <c r="AP201" i="17"/>
  <c r="AO201" i="17"/>
  <c r="AN201" i="17"/>
  <c r="AM201" i="17"/>
  <c r="AL201" i="17"/>
  <c r="AK201" i="17"/>
  <c r="AJ201" i="17"/>
  <c r="AI201" i="17"/>
  <c r="AH201" i="17"/>
  <c r="AG201" i="17"/>
  <c r="AF201" i="17"/>
  <c r="AE201" i="17"/>
  <c r="AD201" i="17"/>
  <c r="AB201" i="17"/>
  <c r="AA201" i="17"/>
  <c r="Z201" i="17"/>
  <c r="Y201" i="17"/>
  <c r="X201" i="17"/>
  <c r="BC200" i="17"/>
  <c r="BB200" i="17"/>
  <c r="BA200" i="17"/>
  <c r="AZ200" i="17"/>
  <c r="AY200" i="17"/>
  <c r="AX200" i="17"/>
  <c r="AP200" i="17"/>
  <c r="AO200" i="17"/>
  <c r="AN200" i="17"/>
  <c r="AM200" i="17"/>
  <c r="AL200" i="17"/>
  <c r="AK200" i="17"/>
  <c r="AJ200" i="17"/>
  <c r="AI200" i="17"/>
  <c r="AH200" i="17"/>
  <c r="AG200" i="17"/>
  <c r="AF200" i="17"/>
  <c r="AE200" i="17"/>
  <c r="AD200" i="17"/>
  <c r="AB200" i="17"/>
  <c r="AA200" i="17"/>
  <c r="Z200" i="17"/>
  <c r="Y200" i="17"/>
  <c r="X200" i="17"/>
  <c r="BK199" i="17"/>
  <c r="BC199" i="17"/>
  <c r="BB199" i="17"/>
  <c r="BA199" i="17"/>
  <c r="AZ199" i="17"/>
  <c r="AY199" i="17"/>
  <c r="AX199" i="17"/>
  <c r="AQ199" i="17"/>
  <c r="AP199" i="17"/>
  <c r="AO199" i="17"/>
  <c r="AN199" i="17"/>
  <c r="AM199" i="17"/>
  <c r="AL199" i="17"/>
  <c r="AK199" i="17"/>
  <c r="AJ199" i="17"/>
  <c r="AI199" i="17"/>
  <c r="AH199" i="17"/>
  <c r="AG199" i="17"/>
  <c r="AF199" i="17"/>
  <c r="AE199" i="17"/>
  <c r="AD199" i="17"/>
  <c r="AA199" i="17"/>
  <c r="Z199" i="17"/>
  <c r="Y199" i="17"/>
  <c r="X199" i="17"/>
  <c r="W199" i="17"/>
  <c r="V199" i="17"/>
  <c r="BC198" i="17"/>
  <c r="BB198" i="17"/>
  <c r="BA198" i="17"/>
  <c r="AZ198" i="17"/>
  <c r="AY198" i="17"/>
  <c r="AX198" i="17"/>
  <c r="AQ198" i="17"/>
  <c r="AP198" i="17"/>
  <c r="AO198" i="17"/>
  <c r="AN198" i="17"/>
  <c r="AM198" i="17"/>
  <c r="AL198" i="17"/>
  <c r="AK198" i="17"/>
  <c r="AJ198" i="17"/>
  <c r="AI198" i="17"/>
  <c r="AH198" i="17"/>
  <c r="AG198" i="17"/>
  <c r="AF198" i="17"/>
  <c r="AE198" i="17"/>
  <c r="AD198" i="17"/>
  <c r="AB198" i="17"/>
  <c r="AA198" i="17"/>
  <c r="Z198" i="17"/>
  <c r="Y198" i="17"/>
  <c r="X198" i="17"/>
  <c r="BB197" i="17"/>
  <c r="BA197" i="17"/>
  <c r="AZ197" i="17"/>
  <c r="AY197" i="17"/>
  <c r="AX197" i="17"/>
  <c r="AQ197" i="17"/>
  <c r="AP197" i="17"/>
  <c r="AO197" i="17"/>
  <c r="AN197" i="17"/>
  <c r="AM197" i="17"/>
  <c r="AL197" i="17"/>
  <c r="AK197" i="17"/>
  <c r="AJ197" i="17"/>
  <c r="AI197" i="17"/>
  <c r="AH197" i="17"/>
  <c r="AG197" i="17"/>
  <c r="AF197" i="17"/>
  <c r="AE197" i="17"/>
  <c r="AD197" i="17"/>
  <c r="AB197" i="17"/>
  <c r="AA197" i="17"/>
  <c r="Z197" i="17"/>
  <c r="Y197" i="17"/>
  <c r="X197" i="17"/>
  <c r="V197" i="17"/>
  <c r="BC196" i="17"/>
  <c r="BB196" i="17"/>
  <c r="BA196" i="17"/>
  <c r="AZ196" i="17"/>
  <c r="AY196" i="17"/>
  <c r="AX196" i="17"/>
  <c r="AQ196" i="17"/>
  <c r="AP196" i="17"/>
  <c r="AO196" i="17"/>
  <c r="AN196" i="17"/>
  <c r="AM196" i="17"/>
  <c r="AL196" i="17"/>
  <c r="AK196" i="17"/>
  <c r="AJ196" i="17"/>
  <c r="AI196" i="17"/>
  <c r="AH196" i="17"/>
  <c r="AG196" i="17"/>
  <c r="AF196" i="17"/>
  <c r="AE196" i="17"/>
  <c r="AD196" i="17"/>
  <c r="AB196" i="17"/>
  <c r="AA196" i="17"/>
  <c r="Z196" i="17"/>
  <c r="Y196" i="17"/>
  <c r="X196" i="17"/>
  <c r="BC192" i="17"/>
  <c r="BB192" i="17"/>
  <c r="BA192" i="17"/>
  <c r="AZ192" i="17"/>
  <c r="AY192" i="17"/>
  <c r="AX192" i="17"/>
  <c r="AP192" i="17"/>
  <c r="AO192" i="17"/>
  <c r="AN192" i="17"/>
  <c r="AM192" i="17"/>
  <c r="AL192" i="17"/>
  <c r="AK192" i="17"/>
  <c r="AJ192" i="17"/>
  <c r="AI192" i="17"/>
  <c r="AH192" i="17"/>
  <c r="AG192" i="17"/>
  <c r="AF192" i="17"/>
  <c r="AE192" i="17"/>
  <c r="AD192" i="17"/>
  <c r="AB192" i="17"/>
  <c r="AA192" i="17"/>
  <c r="Z192" i="17"/>
  <c r="Y192" i="17"/>
  <c r="X192" i="17"/>
  <c r="V192" i="17"/>
  <c r="BB191" i="17"/>
  <c r="BA191" i="17"/>
  <c r="AZ191" i="17"/>
  <c r="AY191" i="17"/>
  <c r="AX191" i="17"/>
  <c r="AP191" i="17"/>
  <c r="AO191" i="17"/>
  <c r="AN191" i="17"/>
  <c r="AM191" i="17"/>
  <c r="AL191" i="17"/>
  <c r="AK191" i="17"/>
  <c r="AJ191" i="17"/>
  <c r="AI191" i="17"/>
  <c r="AH191" i="17"/>
  <c r="AG191" i="17"/>
  <c r="AF191" i="17"/>
  <c r="AE191" i="17"/>
  <c r="AD191" i="17"/>
  <c r="AB191" i="17"/>
  <c r="AA191" i="17"/>
  <c r="Z191" i="17"/>
  <c r="Y191" i="17"/>
  <c r="X191" i="17"/>
  <c r="V191" i="17"/>
  <c r="BC190" i="17"/>
  <c r="BB190" i="17"/>
  <c r="BA190" i="17"/>
  <c r="AZ190" i="17"/>
  <c r="AY190" i="17"/>
  <c r="AX190" i="17"/>
  <c r="AP190" i="17"/>
  <c r="AO190" i="17"/>
  <c r="AN190" i="17"/>
  <c r="AM190" i="17"/>
  <c r="AL190" i="17"/>
  <c r="AK190" i="17"/>
  <c r="AJ190" i="17"/>
  <c r="AI190" i="17"/>
  <c r="AH190" i="17"/>
  <c r="AG190" i="17"/>
  <c r="AF190" i="17"/>
  <c r="AE190" i="17"/>
  <c r="AD190" i="17"/>
  <c r="AB190" i="17"/>
  <c r="AA190" i="17"/>
  <c r="Z190" i="17"/>
  <c r="Y190" i="17"/>
  <c r="X190" i="17"/>
  <c r="V190" i="17"/>
  <c r="BB189" i="17"/>
  <c r="BA189" i="17"/>
  <c r="AZ189" i="17"/>
  <c r="AY189" i="17"/>
  <c r="AX189" i="17"/>
  <c r="AP189" i="17"/>
  <c r="AO189" i="17"/>
  <c r="AN189" i="17"/>
  <c r="AM189" i="17"/>
  <c r="AL189" i="17"/>
  <c r="AK189" i="17"/>
  <c r="AJ189" i="17"/>
  <c r="AI189" i="17"/>
  <c r="AH189" i="17"/>
  <c r="AG189" i="17"/>
  <c r="AF189" i="17"/>
  <c r="AE189" i="17"/>
  <c r="AD189" i="17"/>
  <c r="AB189" i="17"/>
  <c r="AA189" i="17"/>
  <c r="Z189" i="17"/>
  <c r="Y189" i="17"/>
  <c r="X189" i="17"/>
  <c r="V189" i="17"/>
  <c r="BC188" i="17"/>
  <c r="BB188" i="17"/>
  <c r="BA188" i="17"/>
  <c r="AZ188" i="17"/>
  <c r="AY188" i="17"/>
  <c r="AX188" i="17"/>
  <c r="AQ188" i="17"/>
  <c r="AP188" i="17"/>
  <c r="AO188" i="17"/>
  <c r="AN188" i="17"/>
  <c r="AM188" i="17"/>
  <c r="AL188" i="17"/>
  <c r="AK188" i="17"/>
  <c r="AJ188" i="17"/>
  <c r="AI188" i="17"/>
  <c r="AH188" i="17"/>
  <c r="AG188" i="17"/>
  <c r="AF188" i="17"/>
  <c r="AE188" i="17"/>
  <c r="AD188" i="17"/>
  <c r="AB188" i="17"/>
  <c r="AA188" i="17"/>
  <c r="Z188" i="17"/>
  <c r="Y188" i="17"/>
  <c r="X188" i="17"/>
  <c r="V188" i="17"/>
  <c r="BC187" i="17"/>
  <c r="BB187" i="17"/>
  <c r="BA187" i="17"/>
  <c r="AZ187" i="17"/>
  <c r="AY187" i="17"/>
  <c r="AX187" i="17"/>
  <c r="AQ187" i="17"/>
  <c r="AP187" i="17"/>
  <c r="AO187" i="17"/>
  <c r="AN187" i="17"/>
  <c r="AM187" i="17"/>
  <c r="AL187" i="17"/>
  <c r="AK187" i="17"/>
  <c r="AJ187" i="17"/>
  <c r="AI187" i="17"/>
  <c r="AH187" i="17"/>
  <c r="AG187" i="17"/>
  <c r="AF187" i="17"/>
  <c r="AE187" i="17"/>
  <c r="AD187" i="17"/>
  <c r="AB187" i="17"/>
  <c r="AA187" i="17"/>
  <c r="Z187" i="17"/>
  <c r="Y187" i="17"/>
  <c r="X187" i="17"/>
  <c r="BB186" i="17"/>
  <c r="BA186" i="17"/>
  <c r="AZ186" i="17"/>
  <c r="AY186" i="17"/>
  <c r="AX186" i="17"/>
  <c r="AQ186" i="17"/>
  <c r="AP186" i="17"/>
  <c r="AO186" i="17"/>
  <c r="AN186" i="17"/>
  <c r="AM186" i="17"/>
  <c r="AL186" i="17"/>
  <c r="AK186" i="17"/>
  <c r="AJ186" i="17"/>
  <c r="AI186" i="17"/>
  <c r="AH186" i="17"/>
  <c r="AG186" i="17"/>
  <c r="AF186" i="17"/>
  <c r="AE186" i="17"/>
  <c r="AD186" i="17"/>
  <c r="AB186" i="17"/>
  <c r="AA186" i="17"/>
  <c r="Z186" i="17"/>
  <c r="Y186" i="17"/>
  <c r="X186" i="17"/>
  <c r="V186" i="17"/>
  <c r="BK185" i="17"/>
  <c r="BC185" i="17"/>
  <c r="BB185" i="17"/>
  <c r="BA185" i="17"/>
  <c r="AZ185" i="17"/>
  <c r="AY185" i="17"/>
  <c r="AX185" i="17"/>
  <c r="AQ185" i="17"/>
  <c r="AP185" i="17"/>
  <c r="AO185" i="17"/>
  <c r="AN185" i="17"/>
  <c r="AM185" i="17"/>
  <c r="AL185" i="17"/>
  <c r="AK185" i="17"/>
  <c r="AJ185" i="17"/>
  <c r="AI185" i="17"/>
  <c r="AH185" i="17"/>
  <c r="AG185" i="17"/>
  <c r="AF185" i="17"/>
  <c r="AE185" i="17"/>
  <c r="AD185" i="17"/>
  <c r="AC185" i="17"/>
  <c r="AB185" i="17"/>
  <c r="AA185" i="17"/>
  <c r="Z185" i="17"/>
  <c r="Y185" i="17"/>
  <c r="X185" i="17"/>
  <c r="W185" i="17"/>
  <c r="V185" i="17"/>
  <c r="BC184" i="17"/>
  <c r="BB184" i="17"/>
  <c r="BA184" i="17"/>
  <c r="AZ184" i="17"/>
  <c r="AY184" i="17"/>
  <c r="AX184" i="17"/>
  <c r="AP184" i="17"/>
  <c r="AO184" i="17"/>
  <c r="AN184" i="17"/>
  <c r="AM184" i="17"/>
  <c r="AL184" i="17"/>
  <c r="AK184" i="17"/>
  <c r="AJ184" i="17"/>
  <c r="AI184" i="17"/>
  <c r="AH184" i="17"/>
  <c r="AG184" i="17"/>
  <c r="AF184" i="17"/>
  <c r="AE184" i="17"/>
  <c r="AD184" i="17"/>
  <c r="AB184" i="17"/>
  <c r="AA184" i="17"/>
  <c r="Z184" i="17"/>
  <c r="Y184" i="17"/>
  <c r="X184" i="17"/>
  <c r="V184" i="17"/>
  <c r="BC183" i="17"/>
  <c r="BB183" i="17"/>
  <c r="BA183" i="17"/>
  <c r="AZ183" i="17"/>
  <c r="AY183" i="17"/>
  <c r="AX183" i="17"/>
  <c r="AQ183" i="17"/>
  <c r="AP183" i="17"/>
  <c r="AO183" i="17"/>
  <c r="AN183" i="17"/>
  <c r="AM183" i="17"/>
  <c r="AL183" i="17"/>
  <c r="AK183" i="17"/>
  <c r="AJ183" i="17"/>
  <c r="AI183" i="17"/>
  <c r="AH183" i="17"/>
  <c r="AG183" i="17"/>
  <c r="AF183" i="17"/>
  <c r="AE183" i="17"/>
  <c r="AD183" i="17"/>
  <c r="AB183" i="17"/>
  <c r="AA183" i="17"/>
  <c r="Z183" i="17"/>
  <c r="Y183" i="17"/>
  <c r="X183" i="17"/>
  <c r="BC182" i="17"/>
  <c r="BB182" i="17"/>
  <c r="BA182" i="17"/>
  <c r="AZ182" i="17"/>
  <c r="AY182" i="17"/>
  <c r="AX182" i="17"/>
  <c r="AQ182" i="17"/>
  <c r="AP182" i="17"/>
  <c r="AO182" i="17"/>
  <c r="AN182" i="17"/>
  <c r="AM182" i="17"/>
  <c r="AL182" i="17"/>
  <c r="AK182" i="17"/>
  <c r="AJ182" i="17"/>
  <c r="AI182" i="17"/>
  <c r="AH182" i="17"/>
  <c r="AG182" i="17"/>
  <c r="AF182" i="17"/>
  <c r="AE182" i="17"/>
  <c r="AD182" i="17"/>
  <c r="AB182" i="17"/>
  <c r="AA182" i="17"/>
  <c r="Z182" i="17"/>
  <c r="Y182" i="17"/>
  <c r="X182" i="17"/>
  <c r="BB181" i="17"/>
  <c r="BA181" i="17"/>
  <c r="AZ181" i="17"/>
  <c r="AY181" i="17"/>
  <c r="AX181" i="17"/>
  <c r="AP181" i="17"/>
  <c r="AO181" i="17"/>
  <c r="AN181" i="17"/>
  <c r="AM181" i="17"/>
  <c r="AL181" i="17"/>
  <c r="AK181" i="17"/>
  <c r="AJ181" i="17"/>
  <c r="AI181" i="17"/>
  <c r="AH181" i="17"/>
  <c r="AG181" i="17"/>
  <c r="AF181" i="17"/>
  <c r="AE181" i="17"/>
  <c r="AD181" i="17"/>
  <c r="AB181" i="17"/>
  <c r="AA181" i="17"/>
  <c r="Z181" i="17"/>
  <c r="Y181" i="17"/>
  <c r="X181" i="17"/>
  <c r="BB180" i="17"/>
  <c r="BA180" i="17"/>
  <c r="AZ180" i="17"/>
  <c r="AY180" i="17"/>
  <c r="AX180" i="17"/>
  <c r="AQ180" i="17"/>
  <c r="AP180" i="17"/>
  <c r="AO180" i="17"/>
  <c r="AN180" i="17"/>
  <c r="AM180" i="17"/>
  <c r="AL180" i="17"/>
  <c r="AK180" i="17"/>
  <c r="AJ180" i="17"/>
  <c r="AI180" i="17"/>
  <c r="AH180" i="17"/>
  <c r="AG180" i="17"/>
  <c r="AF180" i="17"/>
  <c r="AE180" i="17"/>
  <c r="AD180" i="17"/>
  <c r="AB180" i="17"/>
  <c r="AA180" i="17"/>
  <c r="Z180" i="17"/>
  <c r="Y180" i="17"/>
  <c r="X180" i="17"/>
  <c r="BC179" i="17"/>
  <c r="BB179" i="17"/>
  <c r="BA179" i="17"/>
  <c r="AZ179" i="17"/>
  <c r="AY179" i="17"/>
  <c r="AX179" i="17"/>
  <c r="AQ179" i="17"/>
  <c r="AP179" i="17"/>
  <c r="AO179" i="17"/>
  <c r="AN179" i="17"/>
  <c r="AM179" i="17"/>
  <c r="AL179" i="17"/>
  <c r="AK179" i="17"/>
  <c r="AJ179" i="17"/>
  <c r="AI179" i="17"/>
  <c r="AH179" i="17"/>
  <c r="AG179" i="17"/>
  <c r="AF179" i="17"/>
  <c r="AE179" i="17"/>
  <c r="AD179" i="17"/>
  <c r="AB179" i="17"/>
  <c r="AA179" i="17"/>
  <c r="Z179" i="17"/>
  <c r="Y179" i="17"/>
  <c r="X179" i="17"/>
  <c r="V179" i="17"/>
  <c r="BC178" i="17"/>
  <c r="BB178" i="17"/>
  <c r="BA178" i="17"/>
  <c r="AZ178" i="17"/>
  <c r="AY178" i="17"/>
  <c r="AX178" i="17"/>
  <c r="AQ178" i="17"/>
  <c r="AP178" i="17"/>
  <c r="AO178" i="17"/>
  <c r="AN178" i="17"/>
  <c r="AM178" i="17"/>
  <c r="AL178" i="17"/>
  <c r="AK178" i="17"/>
  <c r="AJ178" i="17"/>
  <c r="AI178" i="17"/>
  <c r="AH178" i="17"/>
  <c r="AG178" i="17"/>
  <c r="AF178" i="17"/>
  <c r="AE178" i="17"/>
  <c r="AD178" i="17"/>
  <c r="AB178" i="17"/>
  <c r="AA178" i="17"/>
  <c r="Z178" i="17"/>
  <c r="Y178" i="17"/>
  <c r="X178" i="17"/>
  <c r="BC177" i="17"/>
  <c r="BB177" i="17"/>
  <c r="BA177" i="17"/>
  <c r="AZ177" i="17"/>
  <c r="AY177" i="17"/>
  <c r="AX177" i="17"/>
  <c r="AQ177" i="17"/>
  <c r="AP177" i="17"/>
  <c r="AO177" i="17"/>
  <c r="AN177" i="17"/>
  <c r="AM177" i="17"/>
  <c r="AL177" i="17"/>
  <c r="AK177" i="17"/>
  <c r="AJ177" i="17"/>
  <c r="AI177" i="17"/>
  <c r="AH177" i="17"/>
  <c r="AG177" i="17"/>
  <c r="AF177" i="17"/>
  <c r="AE177" i="17"/>
  <c r="AD177" i="17"/>
  <c r="AB177" i="17"/>
  <c r="AA177" i="17"/>
  <c r="Z177" i="17"/>
  <c r="Y177" i="17"/>
  <c r="X177" i="17"/>
  <c r="BC173" i="17"/>
  <c r="BB173" i="17"/>
  <c r="BA173" i="17"/>
  <c r="AZ173" i="17"/>
  <c r="AY173" i="17"/>
  <c r="AX173" i="17"/>
  <c r="AQ173" i="17"/>
  <c r="AP173" i="17"/>
  <c r="AO173" i="17"/>
  <c r="AN173" i="17"/>
  <c r="AM173" i="17"/>
  <c r="AL173" i="17"/>
  <c r="AK173" i="17"/>
  <c r="AJ173" i="17"/>
  <c r="AI173" i="17"/>
  <c r="AH173" i="17"/>
  <c r="AG173" i="17"/>
  <c r="AF173" i="17"/>
  <c r="AE173" i="17"/>
  <c r="AD173" i="17"/>
  <c r="AB173" i="17"/>
  <c r="AA173" i="17"/>
  <c r="Z173" i="17"/>
  <c r="Y173" i="17"/>
  <c r="X173" i="17"/>
  <c r="V173" i="17"/>
  <c r="BB172" i="17"/>
  <c r="BA172" i="17"/>
  <c r="AZ172" i="17"/>
  <c r="AY172" i="17"/>
  <c r="AX172" i="17"/>
  <c r="AP172" i="17"/>
  <c r="AO172" i="17"/>
  <c r="AN172" i="17"/>
  <c r="AM172" i="17"/>
  <c r="AL172" i="17"/>
  <c r="AK172" i="17"/>
  <c r="AJ172" i="17"/>
  <c r="AI172" i="17"/>
  <c r="AH172" i="17"/>
  <c r="AG172" i="17"/>
  <c r="AF172" i="17"/>
  <c r="AE172" i="17"/>
  <c r="AD172" i="17"/>
  <c r="AB172" i="17"/>
  <c r="AA172" i="17"/>
  <c r="Z172" i="17"/>
  <c r="Y172" i="17"/>
  <c r="X172" i="17"/>
  <c r="V172" i="17"/>
  <c r="BC171" i="17"/>
  <c r="BB171" i="17"/>
  <c r="BA171" i="17"/>
  <c r="AZ171" i="17"/>
  <c r="AY171" i="17"/>
  <c r="AX171" i="17"/>
  <c r="AQ171" i="17"/>
  <c r="AP171" i="17"/>
  <c r="AO171" i="17"/>
  <c r="AN171" i="17"/>
  <c r="AM171" i="17"/>
  <c r="AL171" i="17"/>
  <c r="AK171" i="17"/>
  <c r="AJ171" i="17"/>
  <c r="AI171" i="17"/>
  <c r="AH171" i="17"/>
  <c r="AG171" i="17"/>
  <c r="AF171" i="17"/>
  <c r="AE171" i="17"/>
  <c r="AD171" i="17"/>
  <c r="AB171" i="17"/>
  <c r="AA171" i="17"/>
  <c r="Z171" i="17"/>
  <c r="Y171" i="17"/>
  <c r="X171" i="17"/>
  <c r="V171" i="17"/>
  <c r="BB170" i="17"/>
  <c r="BA170" i="17"/>
  <c r="AZ170" i="17"/>
  <c r="AY170" i="17"/>
  <c r="AX170" i="17"/>
  <c r="AP170" i="17"/>
  <c r="AO170" i="17"/>
  <c r="AN170" i="17"/>
  <c r="AM170" i="17"/>
  <c r="AL170" i="17"/>
  <c r="AK170" i="17"/>
  <c r="AJ170" i="17"/>
  <c r="AI170" i="17"/>
  <c r="AH170" i="17"/>
  <c r="AG170" i="17"/>
  <c r="AF170" i="17"/>
  <c r="AE170" i="17"/>
  <c r="AD170" i="17"/>
  <c r="AB170" i="17"/>
  <c r="AA170" i="17"/>
  <c r="Z170" i="17"/>
  <c r="Y170" i="17"/>
  <c r="X170" i="17"/>
  <c r="V170" i="17"/>
  <c r="BB169" i="17"/>
  <c r="BA169" i="17"/>
  <c r="AZ169" i="17"/>
  <c r="AY169" i="17"/>
  <c r="AX169" i="17"/>
  <c r="AP169" i="17"/>
  <c r="AO169" i="17"/>
  <c r="AN169" i="17"/>
  <c r="AM169" i="17"/>
  <c r="AL169" i="17"/>
  <c r="AK169" i="17"/>
  <c r="AJ169" i="17"/>
  <c r="AI169" i="17"/>
  <c r="AH169" i="17"/>
  <c r="AG169" i="17"/>
  <c r="AF169" i="17"/>
  <c r="AE169" i="17"/>
  <c r="AD169" i="17"/>
  <c r="AB169" i="17"/>
  <c r="AA169" i="17"/>
  <c r="Z169" i="17"/>
  <c r="Y169" i="17"/>
  <c r="X169" i="17"/>
  <c r="BC168" i="17"/>
  <c r="BB168" i="17"/>
  <c r="BA168" i="17"/>
  <c r="AZ168" i="17"/>
  <c r="AY168" i="17"/>
  <c r="AX168" i="17"/>
  <c r="AQ168" i="17"/>
  <c r="AP168" i="17"/>
  <c r="AO168" i="17"/>
  <c r="AN168" i="17"/>
  <c r="AM168" i="17"/>
  <c r="AL168" i="17"/>
  <c r="AK168" i="17"/>
  <c r="AJ168" i="17"/>
  <c r="AI168" i="17"/>
  <c r="AH168" i="17"/>
  <c r="AG168" i="17"/>
  <c r="AF168" i="17"/>
  <c r="AE168" i="17"/>
  <c r="AD168" i="17"/>
  <c r="AB168" i="17"/>
  <c r="AA168" i="17"/>
  <c r="Z168" i="17"/>
  <c r="Y168" i="17"/>
  <c r="X168" i="17"/>
  <c r="BC167" i="17"/>
  <c r="BB167" i="17"/>
  <c r="BA167" i="17"/>
  <c r="AZ167" i="17"/>
  <c r="AY167" i="17"/>
  <c r="AX167" i="17"/>
  <c r="AP167" i="17"/>
  <c r="AO167" i="17"/>
  <c r="AN167" i="17"/>
  <c r="AM167" i="17"/>
  <c r="AL167" i="17"/>
  <c r="AK167" i="17"/>
  <c r="AJ167" i="17"/>
  <c r="AI167" i="17"/>
  <c r="AH167" i="17"/>
  <c r="AG167" i="17"/>
  <c r="AF167" i="17"/>
  <c r="AE167" i="17"/>
  <c r="AD167" i="17"/>
  <c r="AB167" i="17"/>
  <c r="AA167" i="17"/>
  <c r="Z167" i="17"/>
  <c r="Y167" i="17"/>
  <c r="X167" i="17"/>
  <c r="V167" i="17"/>
  <c r="BC166" i="17"/>
  <c r="BB166" i="17"/>
  <c r="BA166" i="17"/>
  <c r="AZ166" i="17"/>
  <c r="AY166" i="17"/>
  <c r="AX166" i="17"/>
  <c r="AP166" i="17"/>
  <c r="AO166" i="17"/>
  <c r="AN166" i="17"/>
  <c r="AM166" i="17"/>
  <c r="AL166" i="17"/>
  <c r="AK166" i="17"/>
  <c r="AJ166" i="17"/>
  <c r="AI166" i="17"/>
  <c r="AH166" i="17"/>
  <c r="AG166" i="17"/>
  <c r="AF166" i="17"/>
  <c r="AE166" i="17"/>
  <c r="AD166" i="17"/>
  <c r="AB166" i="17"/>
  <c r="AA166" i="17"/>
  <c r="Z166" i="17"/>
  <c r="Y166" i="17"/>
  <c r="X166" i="17"/>
  <c r="V166" i="17"/>
  <c r="BC165" i="17"/>
  <c r="BB165" i="17"/>
  <c r="BA165" i="17"/>
  <c r="AZ165" i="17"/>
  <c r="AY165" i="17"/>
  <c r="AX165" i="17"/>
  <c r="AP165" i="17"/>
  <c r="AO165" i="17"/>
  <c r="AN165" i="17"/>
  <c r="AM165" i="17"/>
  <c r="AL165" i="17"/>
  <c r="AK165" i="17"/>
  <c r="AJ165" i="17"/>
  <c r="AI165" i="17"/>
  <c r="AH165" i="17"/>
  <c r="AG165" i="17"/>
  <c r="AF165" i="17"/>
  <c r="AE165" i="17"/>
  <c r="AD165" i="17"/>
  <c r="AB165" i="17"/>
  <c r="AA165" i="17"/>
  <c r="Z165" i="17"/>
  <c r="Y165" i="17"/>
  <c r="X165" i="17"/>
  <c r="BK164" i="17"/>
  <c r="BB164" i="17"/>
  <c r="BA164" i="17"/>
  <c r="AZ164" i="17"/>
  <c r="AY164" i="17"/>
  <c r="AX164" i="17"/>
  <c r="AP164" i="17"/>
  <c r="AO164" i="17"/>
  <c r="AN164" i="17"/>
  <c r="AM164" i="17"/>
  <c r="AL164" i="17"/>
  <c r="AK164" i="17"/>
  <c r="AJ164" i="17"/>
  <c r="AI164" i="17"/>
  <c r="AH164" i="17"/>
  <c r="AG164" i="17"/>
  <c r="AF164" i="17"/>
  <c r="AE164" i="17"/>
  <c r="AD164" i="17"/>
  <c r="AA164" i="17"/>
  <c r="Z164" i="17"/>
  <c r="Y164" i="17"/>
  <c r="X164" i="17"/>
  <c r="W164" i="17"/>
  <c r="V164" i="17"/>
  <c r="BB163" i="17"/>
  <c r="BA163" i="17"/>
  <c r="AZ163" i="17"/>
  <c r="AY163" i="17"/>
  <c r="AX163" i="17"/>
  <c r="AQ163" i="17"/>
  <c r="AP163" i="17"/>
  <c r="AO163" i="17"/>
  <c r="AN163" i="17"/>
  <c r="AM163" i="17"/>
  <c r="AL163" i="17"/>
  <c r="AK163" i="17"/>
  <c r="AJ163" i="17"/>
  <c r="AI163" i="17"/>
  <c r="AH163" i="17"/>
  <c r="AG163" i="17"/>
  <c r="AF163" i="17"/>
  <c r="AE163" i="17"/>
  <c r="AD163" i="17"/>
  <c r="AB163" i="17"/>
  <c r="AA163" i="17"/>
  <c r="Z163" i="17"/>
  <c r="Y163" i="17"/>
  <c r="X163" i="17"/>
  <c r="V163" i="17"/>
  <c r="BB162" i="17"/>
  <c r="BA162" i="17"/>
  <c r="AZ162" i="17"/>
  <c r="AY162" i="17"/>
  <c r="AX162" i="17"/>
  <c r="AQ162" i="17"/>
  <c r="AP162" i="17"/>
  <c r="AO162" i="17"/>
  <c r="AN162" i="17"/>
  <c r="AM162" i="17"/>
  <c r="AL162" i="17"/>
  <c r="AK162" i="17"/>
  <c r="AJ162" i="17"/>
  <c r="AI162" i="17"/>
  <c r="AH162" i="17"/>
  <c r="AG162" i="17"/>
  <c r="AF162" i="17"/>
  <c r="AE162" i="17"/>
  <c r="AD162" i="17"/>
  <c r="AB162" i="17"/>
  <c r="AA162" i="17"/>
  <c r="Z162" i="17"/>
  <c r="Y162" i="17"/>
  <c r="X162" i="17"/>
  <c r="BC161" i="17"/>
  <c r="BB161" i="17"/>
  <c r="BA161" i="17"/>
  <c r="AZ161" i="17"/>
  <c r="AY161" i="17"/>
  <c r="AX161" i="17"/>
  <c r="AP161" i="17"/>
  <c r="AO161" i="17"/>
  <c r="AN161" i="17"/>
  <c r="AM161" i="17"/>
  <c r="AL161" i="17"/>
  <c r="AK161" i="17"/>
  <c r="AJ161" i="17"/>
  <c r="AI161" i="17"/>
  <c r="AH161" i="17"/>
  <c r="AG161" i="17"/>
  <c r="AF161" i="17"/>
  <c r="AE161" i="17"/>
  <c r="AD161" i="17"/>
  <c r="AB161" i="17"/>
  <c r="AA161" i="17"/>
  <c r="Z161" i="17"/>
  <c r="Y161" i="17"/>
  <c r="X161" i="17"/>
  <c r="BC160" i="17"/>
  <c r="BB160" i="17"/>
  <c r="BA160" i="17"/>
  <c r="AZ160" i="17"/>
  <c r="AY160" i="17"/>
  <c r="AX160" i="17"/>
  <c r="AQ160" i="17"/>
  <c r="AP160" i="17"/>
  <c r="AO160" i="17"/>
  <c r="AN160" i="17"/>
  <c r="AM160" i="17"/>
  <c r="AL160" i="17"/>
  <c r="AK160" i="17"/>
  <c r="AJ160" i="17"/>
  <c r="AI160" i="17"/>
  <c r="AH160" i="17"/>
  <c r="AG160" i="17"/>
  <c r="AF160" i="17"/>
  <c r="AE160" i="17"/>
  <c r="AD160" i="17"/>
  <c r="AB160" i="17"/>
  <c r="AA160" i="17"/>
  <c r="Z160" i="17"/>
  <c r="Y160" i="17"/>
  <c r="X160" i="17"/>
  <c r="BC159" i="17"/>
  <c r="BB159" i="17"/>
  <c r="BA159" i="17"/>
  <c r="AZ159" i="17"/>
  <c r="AY159" i="17"/>
  <c r="AX159" i="17"/>
  <c r="AQ159" i="17"/>
  <c r="AP159" i="17"/>
  <c r="AO159" i="17"/>
  <c r="AN159" i="17"/>
  <c r="AM159" i="17"/>
  <c r="AL159" i="17"/>
  <c r="AK159" i="17"/>
  <c r="AJ159" i="17"/>
  <c r="AI159" i="17"/>
  <c r="AH159" i="17"/>
  <c r="AG159" i="17"/>
  <c r="AF159" i="17"/>
  <c r="AE159" i="17"/>
  <c r="AD159" i="17"/>
  <c r="AB159" i="17"/>
  <c r="AA159" i="17"/>
  <c r="Z159" i="17"/>
  <c r="Y159" i="17"/>
  <c r="X159" i="17"/>
  <c r="V159" i="17"/>
  <c r="BB158" i="17"/>
  <c r="BA158" i="17"/>
  <c r="AZ158" i="17"/>
  <c r="AY158" i="17"/>
  <c r="AX158" i="17"/>
  <c r="AP158" i="17"/>
  <c r="AO158" i="17"/>
  <c r="AN158" i="17"/>
  <c r="AM158" i="17"/>
  <c r="AL158" i="17"/>
  <c r="AK158" i="17"/>
  <c r="AJ158" i="17"/>
  <c r="AI158" i="17"/>
  <c r="AH158" i="17"/>
  <c r="AG158" i="17"/>
  <c r="AF158" i="17"/>
  <c r="AE158" i="17"/>
  <c r="AD158" i="17"/>
  <c r="AB158" i="17"/>
  <c r="AA158" i="17"/>
  <c r="Z158" i="17"/>
  <c r="Y158" i="17"/>
  <c r="X158" i="17"/>
  <c r="BB154" i="17"/>
  <c r="BA154" i="17"/>
  <c r="AZ154" i="17"/>
  <c r="AY154" i="17"/>
  <c r="AX154" i="17"/>
  <c r="AQ154" i="17"/>
  <c r="AP154" i="17"/>
  <c r="AO154" i="17"/>
  <c r="AN154" i="17"/>
  <c r="AM154" i="17"/>
  <c r="AL154" i="17"/>
  <c r="AK154" i="17"/>
  <c r="AJ154" i="17"/>
  <c r="AI154" i="17"/>
  <c r="AH154" i="17"/>
  <c r="AG154" i="17"/>
  <c r="AF154" i="17"/>
  <c r="AE154" i="17"/>
  <c r="AD154" i="17"/>
  <c r="AB154" i="17"/>
  <c r="AA154" i="17"/>
  <c r="Z154" i="17"/>
  <c r="Y154" i="17"/>
  <c r="X154" i="17"/>
  <c r="V154" i="17"/>
  <c r="BC153" i="17"/>
  <c r="BB153" i="17"/>
  <c r="BA153" i="17"/>
  <c r="AZ153" i="17"/>
  <c r="AY153" i="17"/>
  <c r="AX153" i="17"/>
  <c r="AP153" i="17"/>
  <c r="AO153" i="17"/>
  <c r="AN153" i="17"/>
  <c r="AM153" i="17"/>
  <c r="AL153" i="17"/>
  <c r="AK153" i="17"/>
  <c r="AJ153" i="17"/>
  <c r="AI153" i="17"/>
  <c r="AH153" i="17"/>
  <c r="AG153" i="17"/>
  <c r="AF153" i="17"/>
  <c r="AE153" i="17"/>
  <c r="AD153" i="17"/>
  <c r="AB153" i="17"/>
  <c r="AA153" i="17"/>
  <c r="Z153" i="17"/>
  <c r="Y153" i="17"/>
  <c r="X153" i="17"/>
  <c r="BC152" i="17"/>
  <c r="BB152" i="17"/>
  <c r="BA152" i="17"/>
  <c r="AZ152" i="17"/>
  <c r="AY152" i="17"/>
  <c r="AX152" i="17"/>
  <c r="AQ152" i="17"/>
  <c r="AP152" i="17"/>
  <c r="AO152" i="17"/>
  <c r="AN152" i="17"/>
  <c r="AM152" i="17"/>
  <c r="AL152" i="17"/>
  <c r="AK152" i="17"/>
  <c r="AJ152" i="17"/>
  <c r="AI152" i="17"/>
  <c r="AH152" i="17"/>
  <c r="AG152" i="17"/>
  <c r="AF152" i="17"/>
  <c r="AE152" i="17"/>
  <c r="AD152" i="17"/>
  <c r="AB152" i="17"/>
  <c r="AA152" i="17"/>
  <c r="Z152" i="17"/>
  <c r="Y152" i="17"/>
  <c r="X152" i="17"/>
  <c r="V152" i="17"/>
  <c r="BC151" i="17"/>
  <c r="BB151" i="17"/>
  <c r="BA151" i="17"/>
  <c r="AZ151" i="17"/>
  <c r="AY151" i="17"/>
  <c r="AX151" i="17"/>
  <c r="AQ151" i="17"/>
  <c r="AP151" i="17"/>
  <c r="AO151" i="17"/>
  <c r="AN151" i="17"/>
  <c r="AM151" i="17"/>
  <c r="AL151" i="17"/>
  <c r="AK151" i="17"/>
  <c r="AJ151" i="17"/>
  <c r="AI151" i="17"/>
  <c r="AH151" i="17"/>
  <c r="AG151" i="17"/>
  <c r="AF151" i="17"/>
  <c r="AE151" i="17"/>
  <c r="AD151" i="17"/>
  <c r="AB151" i="17"/>
  <c r="AA151" i="17"/>
  <c r="Z151" i="17"/>
  <c r="Y151" i="17"/>
  <c r="X151" i="17"/>
  <c r="V151" i="17"/>
  <c r="BC150" i="17"/>
  <c r="BB150" i="17"/>
  <c r="BA150" i="17"/>
  <c r="AZ150" i="17"/>
  <c r="AY150" i="17"/>
  <c r="AX150" i="17"/>
  <c r="AP150" i="17"/>
  <c r="AO150" i="17"/>
  <c r="AN150" i="17"/>
  <c r="AM150" i="17"/>
  <c r="AL150" i="17"/>
  <c r="AK150" i="17"/>
  <c r="AJ150" i="17"/>
  <c r="AI150" i="17"/>
  <c r="AH150" i="17"/>
  <c r="AG150" i="17"/>
  <c r="AF150" i="17"/>
  <c r="AE150" i="17"/>
  <c r="AD150" i="17"/>
  <c r="AB150" i="17"/>
  <c r="AA150" i="17"/>
  <c r="Z150" i="17"/>
  <c r="Y150" i="17"/>
  <c r="X150" i="17"/>
  <c r="V150" i="17"/>
  <c r="BC149" i="17"/>
  <c r="BB149" i="17"/>
  <c r="BA149" i="17"/>
  <c r="AZ149" i="17"/>
  <c r="AY149" i="17"/>
  <c r="AX149" i="17"/>
  <c r="AP149" i="17"/>
  <c r="AO149" i="17"/>
  <c r="AN149" i="17"/>
  <c r="AM149" i="17"/>
  <c r="AL149" i="17"/>
  <c r="AK149" i="17"/>
  <c r="AJ149" i="17"/>
  <c r="AI149" i="17"/>
  <c r="AH149" i="17"/>
  <c r="AG149" i="17"/>
  <c r="AF149" i="17"/>
  <c r="AE149" i="17"/>
  <c r="AD149" i="17"/>
  <c r="AB149" i="17"/>
  <c r="AA149" i="17"/>
  <c r="Z149" i="17"/>
  <c r="Y149" i="17"/>
  <c r="X149" i="17"/>
  <c r="V149" i="17"/>
  <c r="BC148" i="17"/>
  <c r="BB148" i="17"/>
  <c r="BA148" i="17"/>
  <c r="AZ148" i="17"/>
  <c r="AY148" i="17"/>
  <c r="AX148" i="17"/>
  <c r="AP148" i="17"/>
  <c r="AO148" i="17"/>
  <c r="AN148" i="17"/>
  <c r="AM148" i="17"/>
  <c r="AL148" i="17"/>
  <c r="AK148" i="17"/>
  <c r="AJ148" i="17"/>
  <c r="AI148" i="17"/>
  <c r="AH148" i="17"/>
  <c r="AG148" i="17"/>
  <c r="AF148" i="17"/>
  <c r="AE148" i="17"/>
  <c r="AD148" i="17"/>
  <c r="AB148" i="17"/>
  <c r="AA148" i="17"/>
  <c r="Z148" i="17"/>
  <c r="Y148" i="17"/>
  <c r="X148" i="17"/>
  <c r="V148" i="17"/>
  <c r="BK147" i="17"/>
  <c r="BC147" i="17"/>
  <c r="BB147" i="17"/>
  <c r="BA147" i="17"/>
  <c r="AZ147" i="17"/>
  <c r="AY147" i="17"/>
  <c r="AX147" i="17"/>
  <c r="AP147" i="17"/>
  <c r="AO147" i="17"/>
  <c r="AN147" i="17"/>
  <c r="AM147" i="17"/>
  <c r="AL147" i="17"/>
  <c r="AK147" i="17"/>
  <c r="AJ147" i="17"/>
  <c r="AI147" i="17"/>
  <c r="AH147" i="17"/>
  <c r="AG147" i="17"/>
  <c r="AF147" i="17"/>
  <c r="AE147" i="17"/>
  <c r="AD147" i="17"/>
  <c r="AA147" i="17"/>
  <c r="Z147" i="17"/>
  <c r="Y147" i="17"/>
  <c r="X147" i="17"/>
  <c r="W147" i="17"/>
  <c r="V147" i="17"/>
  <c r="BB146" i="17"/>
  <c r="BA146" i="17"/>
  <c r="AZ146" i="17"/>
  <c r="AY146" i="17"/>
  <c r="AX146" i="17"/>
  <c r="AP146" i="17"/>
  <c r="AO146" i="17"/>
  <c r="AN146" i="17"/>
  <c r="AM146" i="17"/>
  <c r="AL146" i="17"/>
  <c r="AK146" i="17"/>
  <c r="AJ146" i="17"/>
  <c r="AI146" i="17"/>
  <c r="AH146" i="17"/>
  <c r="AG146" i="17"/>
  <c r="AF146" i="17"/>
  <c r="AE146" i="17"/>
  <c r="AD146" i="17"/>
  <c r="AB146" i="17"/>
  <c r="AA146" i="17"/>
  <c r="Z146" i="17"/>
  <c r="Y146" i="17"/>
  <c r="X146" i="17"/>
  <c r="V146" i="17"/>
  <c r="BC145" i="17"/>
  <c r="BB145" i="17"/>
  <c r="BA145" i="17"/>
  <c r="AZ145" i="17"/>
  <c r="AY145" i="17"/>
  <c r="AX145" i="17"/>
  <c r="AP145" i="17"/>
  <c r="AO145" i="17"/>
  <c r="AN145" i="17"/>
  <c r="AM145" i="17"/>
  <c r="AL145" i="17"/>
  <c r="AK145" i="17"/>
  <c r="AJ145" i="17"/>
  <c r="AI145" i="17"/>
  <c r="AH145" i="17"/>
  <c r="AG145" i="17"/>
  <c r="AF145" i="17"/>
  <c r="AE145" i="17"/>
  <c r="AD145" i="17"/>
  <c r="AB145" i="17"/>
  <c r="AA145" i="17"/>
  <c r="Z145" i="17"/>
  <c r="Y145" i="17"/>
  <c r="X145" i="17"/>
  <c r="BC144" i="17"/>
  <c r="BB144" i="17"/>
  <c r="BA144" i="17"/>
  <c r="AZ144" i="17"/>
  <c r="AY144" i="17"/>
  <c r="AX144" i="17"/>
  <c r="AQ144" i="17"/>
  <c r="AP144" i="17"/>
  <c r="AO144" i="17"/>
  <c r="AN144" i="17"/>
  <c r="AM144" i="17"/>
  <c r="AL144" i="17"/>
  <c r="AK144" i="17"/>
  <c r="AJ144" i="17"/>
  <c r="AI144" i="17"/>
  <c r="AH144" i="17"/>
  <c r="AG144" i="17"/>
  <c r="AF144" i="17"/>
  <c r="AE144" i="17"/>
  <c r="AD144" i="17"/>
  <c r="AB144" i="17"/>
  <c r="AA144" i="17"/>
  <c r="Z144" i="17"/>
  <c r="Y144" i="17"/>
  <c r="X144" i="17"/>
  <c r="BC143" i="17"/>
  <c r="BB143" i="17"/>
  <c r="BA143" i="17"/>
  <c r="AZ143" i="17"/>
  <c r="AY143" i="17"/>
  <c r="AX143" i="17"/>
  <c r="AQ143" i="17"/>
  <c r="AP143" i="17"/>
  <c r="AO143" i="17"/>
  <c r="AN143" i="17"/>
  <c r="AM143" i="17"/>
  <c r="AL143" i="17"/>
  <c r="AK143" i="17"/>
  <c r="AJ143" i="17"/>
  <c r="AI143" i="17"/>
  <c r="AH143" i="17"/>
  <c r="AG143" i="17"/>
  <c r="AF143" i="17"/>
  <c r="AE143" i="17"/>
  <c r="AD143" i="17"/>
  <c r="AB143" i="17"/>
  <c r="AA143" i="17"/>
  <c r="Z143" i="17"/>
  <c r="Y143" i="17"/>
  <c r="X143" i="17"/>
  <c r="V143" i="17"/>
  <c r="BB135" i="17"/>
  <c r="BA135" i="17"/>
  <c r="AZ135" i="17"/>
  <c r="AY135" i="17"/>
  <c r="AX135" i="17"/>
  <c r="AP135" i="17"/>
  <c r="AO135" i="17"/>
  <c r="AN135" i="17"/>
  <c r="AM135" i="17"/>
  <c r="AL135" i="17"/>
  <c r="AK135" i="17"/>
  <c r="AJ135" i="17"/>
  <c r="AI135" i="17"/>
  <c r="AH135" i="17"/>
  <c r="AG135" i="17"/>
  <c r="AF135" i="17"/>
  <c r="AE135" i="17"/>
  <c r="AD135" i="17"/>
  <c r="AB135" i="17"/>
  <c r="AA135" i="17"/>
  <c r="Z135" i="17"/>
  <c r="Y135" i="17"/>
  <c r="X135" i="17"/>
  <c r="V135" i="17"/>
  <c r="BB134" i="17"/>
  <c r="BA134" i="17"/>
  <c r="AZ134" i="17"/>
  <c r="AY134" i="17"/>
  <c r="AX134" i="17"/>
  <c r="AQ134" i="17"/>
  <c r="AP134" i="17"/>
  <c r="AO134" i="17"/>
  <c r="AN134" i="17"/>
  <c r="AM134" i="17"/>
  <c r="AL134" i="17"/>
  <c r="AK134" i="17"/>
  <c r="AJ134" i="17"/>
  <c r="AI134" i="17"/>
  <c r="AH134" i="17"/>
  <c r="AG134" i="17"/>
  <c r="AF134" i="17"/>
  <c r="AE134" i="17"/>
  <c r="AD134" i="17"/>
  <c r="AB134" i="17"/>
  <c r="AA134" i="17"/>
  <c r="Z134" i="17"/>
  <c r="Y134" i="17"/>
  <c r="X134" i="17"/>
  <c r="V134" i="17"/>
  <c r="BB133" i="17"/>
  <c r="BA133" i="17"/>
  <c r="AZ133" i="17"/>
  <c r="AY133" i="17"/>
  <c r="AX133" i="17"/>
  <c r="AP133" i="17"/>
  <c r="AO133" i="17"/>
  <c r="AN133" i="17"/>
  <c r="AM133" i="17"/>
  <c r="AL133" i="17"/>
  <c r="AK133" i="17"/>
  <c r="AJ133" i="17"/>
  <c r="AI133" i="17"/>
  <c r="AH133" i="17"/>
  <c r="AG133" i="17"/>
  <c r="AF133" i="17"/>
  <c r="AE133" i="17"/>
  <c r="AD133" i="17"/>
  <c r="AB133" i="17"/>
  <c r="AA133" i="17"/>
  <c r="Z133" i="17"/>
  <c r="Y133" i="17"/>
  <c r="X133" i="17"/>
  <c r="V133" i="17"/>
  <c r="BB132" i="17"/>
  <c r="BA132" i="17"/>
  <c r="AZ132" i="17"/>
  <c r="AY132" i="17"/>
  <c r="AX132" i="17"/>
  <c r="AP132" i="17"/>
  <c r="AO132" i="17"/>
  <c r="AN132" i="17"/>
  <c r="AM132" i="17"/>
  <c r="AL132" i="17"/>
  <c r="AK132" i="17"/>
  <c r="AJ132" i="17"/>
  <c r="AI132" i="17"/>
  <c r="AH132" i="17"/>
  <c r="AG132" i="17"/>
  <c r="AF132" i="17"/>
  <c r="AE132" i="17"/>
  <c r="AD132" i="17"/>
  <c r="AB132" i="17"/>
  <c r="AA132" i="17"/>
  <c r="Z132" i="17"/>
  <c r="Y132" i="17"/>
  <c r="X132" i="17"/>
  <c r="V132" i="17"/>
  <c r="BB131" i="17"/>
  <c r="BA131" i="17"/>
  <c r="AZ131" i="17"/>
  <c r="AY131" i="17"/>
  <c r="AX131" i="17"/>
  <c r="AP131" i="17"/>
  <c r="AO131" i="17"/>
  <c r="AN131" i="17"/>
  <c r="AM131" i="17"/>
  <c r="AL131" i="17"/>
  <c r="AK131" i="17"/>
  <c r="AJ131" i="17"/>
  <c r="AI131" i="17"/>
  <c r="AH131" i="17"/>
  <c r="AG131" i="17"/>
  <c r="AF131" i="17"/>
  <c r="AE131" i="17"/>
  <c r="AD131" i="17"/>
  <c r="AB131" i="17"/>
  <c r="AA131" i="17"/>
  <c r="Z131" i="17"/>
  <c r="Y131" i="17"/>
  <c r="X131" i="17"/>
  <c r="BC130" i="17"/>
  <c r="BB130" i="17"/>
  <c r="BA130" i="17"/>
  <c r="AZ130" i="17"/>
  <c r="AY130" i="17"/>
  <c r="AX130" i="17"/>
  <c r="AP130" i="17"/>
  <c r="AO130" i="17"/>
  <c r="AN130" i="17"/>
  <c r="AM130" i="17"/>
  <c r="AL130" i="17"/>
  <c r="AK130" i="17"/>
  <c r="AJ130" i="17"/>
  <c r="AI130" i="17"/>
  <c r="AH130" i="17"/>
  <c r="AG130" i="17"/>
  <c r="AF130" i="17"/>
  <c r="AE130" i="17"/>
  <c r="AD130" i="17"/>
  <c r="AB130" i="17"/>
  <c r="AA130" i="17"/>
  <c r="Z130" i="17"/>
  <c r="Y130" i="17"/>
  <c r="X130" i="17"/>
  <c r="V130" i="17"/>
  <c r="BC129" i="17"/>
  <c r="BB129" i="17"/>
  <c r="BA129" i="17"/>
  <c r="AZ129" i="17"/>
  <c r="AY129" i="17"/>
  <c r="AX129" i="17"/>
  <c r="AQ129" i="17"/>
  <c r="AP129" i="17"/>
  <c r="AO129" i="17"/>
  <c r="AN129" i="17"/>
  <c r="AM129" i="17"/>
  <c r="AL129" i="17"/>
  <c r="AK129" i="17"/>
  <c r="AJ129" i="17"/>
  <c r="AI129" i="17"/>
  <c r="AH129" i="17"/>
  <c r="AG129" i="17"/>
  <c r="AF129" i="17"/>
  <c r="AE129" i="17"/>
  <c r="AD129" i="17"/>
  <c r="AB129" i="17"/>
  <c r="AA129" i="17"/>
  <c r="Z129" i="17"/>
  <c r="Y129" i="17"/>
  <c r="X129" i="17"/>
  <c r="V129" i="17"/>
  <c r="BB128" i="17"/>
  <c r="BA128" i="17"/>
  <c r="AZ128" i="17"/>
  <c r="AY128" i="17"/>
  <c r="AX128" i="17"/>
  <c r="AP128" i="17"/>
  <c r="AO128" i="17"/>
  <c r="AN128" i="17"/>
  <c r="AM128" i="17"/>
  <c r="AL128" i="17"/>
  <c r="AK128" i="17"/>
  <c r="AJ128" i="17"/>
  <c r="AI128" i="17"/>
  <c r="AH128" i="17"/>
  <c r="AG128" i="17"/>
  <c r="AF128" i="17"/>
  <c r="AE128" i="17"/>
  <c r="AD128" i="17"/>
  <c r="AB128" i="17"/>
  <c r="AA128" i="17"/>
  <c r="Z128" i="17"/>
  <c r="Y128" i="17"/>
  <c r="X128" i="17"/>
  <c r="BK127" i="17"/>
  <c r="BC127" i="17"/>
  <c r="BB127" i="17"/>
  <c r="BA127" i="17"/>
  <c r="AZ127" i="17"/>
  <c r="AY127" i="17"/>
  <c r="AX127" i="17"/>
  <c r="AQ127" i="17"/>
  <c r="AP127" i="17"/>
  <c r="AO127" i="17"/>
  <c r="AN127" i="17"/>
  <c r="AM127" i="17"/>
  <c r="AL127" i="17"/>
  <c r="AK127" i="17"/>
  <c r="AJ127" i="17"/>
  <c r="AI127" i="17"/>
  <c r="AH127" i="17"/>
  <c r="AG127" i="17"/>
  <c r="AF127" i="17"/>
  <c r="AE127" i="17"/>
  <c r="AD127" i="17"/>
  <c r="AC127" i="17"/>
  <c r="AB127" i="17"/>
  <c r="AA127" i="17"/>
  <c r="Z127" i="17"/>
  <c r="Y127" i="17"/>
  <c r="X127" i="17"/>
  <c r="W127" i="17"/>
  <c r="V127" i="17"/>
  <c r="BB126" i="17"/>
  <c r="BA126" i="17"/>
  <c r="AZ126" i="17"/>
  <c r="AY126" i="17"/>
  <c r="AX126" i="17"/>
  <c r="AP126" i="17"/>
  <c r="AO126" i="17"/>
  <c r="AN126" i="17"/>
  <c r="AM126" i="17"/>
  <c r="AL126" i="17"/>
  <c r="AK126" i="17"/>
  <c r="AJ126" i="17"/>
  <c r="AI126" i="17"/>
  <c r="AH126" i="17"/>
  <c r="AG126" i="17"/>
  <c r="AF126" i="17"/>
  <c r="AE126" i="17"/>
  <c r="AD126" i="17"/>
  <c r="AB126" i="17"/>
  <c r="AA126" i="17"/>
  <c r="Z126" i="17"/>
  <c r="Y126" i="17"/>
  <c r="X126" i="17"/>
  <c r="V126" i="17"/>
  <c r="BC125" i="17"/>
  <c r="BB125" i="17"/>
  <c r="BA125" i="17"/>
  <c r="AZ125" i="17"/>
  <c r="AY125" i="17"/>
  <c r="AX125" i="17"/>
  <c r="AQ125" i="17"/>
  <c r="AP125" i="17"/>
  <c r="AO125" i="17"/>
  <c r="AN125" i="17"/>
  <c r="AM125" i="17"/>
  <c r="AL125" i="17"/>
  <c r="AK125" i="17"/>
  <c r="AJ125" i="17"/>
  <c r="AI125" i="17"/>
  <c r="AH125" i="17"/>
  <c r="AG125" i="17"/>
  <c r="AF125" i="17"/>
  <c r="AE125" i="17"/>
  <c r="AD125" i="17"/>
  <c r="AB125" i="17"/>
  <c r="AA125" i="17"/>
  <c r="Z125" i="17"/>
  <c r="Y125" i="17"/>
  <c r="X125" i="17"/>
  <c r="BC124" i="17"/>
  <c r="BB124" i="17"/>
  <c r="BA124" i="17"/>
  <c r="AZ124" i="17"/>
  <c r="AY124" i="17"/>
  <c r="AX124" i="17"/>
  <c r="AQ124" i="17"/>
  <c r="AP124" i="17"/>
  <c r="AO124" i="17"/>
  <c r="AN124" i="17"/>
  <c r="AM124" i="17"/>
  <c r="AL124" i="17"/>
  <c r="AK124" i="17"/>
  <c r="AJ124" i="17"/>
  <c r="AI124" i="17"/>
  <c r="AH124" i="17"/>
  <c r="AG124" i="17"/>
  <c r="AF124" i="17"/>
  <c r="AE124" i="17"/>
  <c r="AD124" i="17"/>
  <c r="AB124" i="17"/>
  <c r="AA124" i="17"/>
  <c r="Z124" i="17"/>
  <c r="Y124" i="17"/>
  <c r="X124" i="17"/>
  <c r="BB123" i="17"/>
  <c r="BA123" i="17"/>
  <c r="AZ123" i="17"/>
  <c r="AY123" i="17"/>
  <c r="AX123" i="17"/>
  <c r="AQ123" i="17"/>
  <c r="AP123" i="17"/>
  <c r="AO123" i="17"/>
  <c r="AN123" i="17"/>
  <c r="AM123" i="17"/>
  <c r="AL123" i="17"/>
  <c r="AK123" i="17"/>
  <c r="AJ123" i="17"/>
  <c r="AI123" i="17"/>
  <c r="AH123" i="17"/>
  <c r="AG123" i="17"/>
  <c r="AF123" i="17"/>
  <c r="AE123" i="17"/>
  <c r="AD123" i="17"/>
  <c r="AB123" i="17"/>
  <c r="AA123" i="17"/>
  <c r="Z123" i="17"/>
  <c r="Y123" i="17"/>
  <c r="X123" i="17"/>
  <c r="BC122" i="17"/>
  <c r="BB122" i="17"/>
  <c r="BA122" i="17"/>
  <c r="AZ122" i="17"/>
  <c r="AY122" i="17"/>
  <c r="AX122" i="17"/>
  <c r="AQ122" i="17"/>
  <c r="AP122" i="17"/>
  <c r="AO122" i="17"/>
  <c r="AN122" i="17"/>
  <c r="AM122" i="17"/>
  <c r="AL122" i="17"/>
  <c r="AK122" i="17"/>
  <c r="AJ122" i="17"/>
  <c r="AI122" i="17"/>
  <c r="AH122" i="17"/>
  <c r="AG122" i="17"/>
  <c r="AF122" i="17"/>
  <c r="AE122" i="17"/>
  <c r="AD122" i="17"/>
  <c r="AB122" i="17"/>
  <c r="AA122" i="17"/>
  <c r="Z122" i="17"/>
  <c r="Y122" i="17"/>
  <c r="X122" i="17"/>
  <c r="V122" i="17"/>
  <c r="BB121" i="17"/>
  <c r="BA121" i="17"/>
  <c r="AZ121" i="17"/>
  <c r="AY121" i="17"/>
  <c r="AX121" i="17"/>
  <c r="AP121" i="17"/>
  <c r="AO121" i="17"/>
  <c r="AN121" i="17"/>
  <c r="AM121" i="17"/>
  <c r="AL121" i="17"/>
  <c r="AK121" i="17"/>
  <c r="AJ121" i="17"/>
  <c r="AI121" i="17"/>
  <c r="AH121" i="17"/>
  <c r="AG121" i="17"/>
  <c r="AF121" i="17"/>
  <c r="AE121" i="17"/>
  <c r="AD121" i="17"/>
  <c r="AB121" i="17"/>
  <c r="AA121" i="17"/>
  <c r="Z121" i="17"/>
  <c r="Y121" i="17"/>
  <c r="X121" i="17"/>
  <c r="V121" i="17"/>
  <c r="BB120" i="17"/>
  <c r="BA120" i="17"/>
  <c r="AZ120" i="17"/>
  <c r="AY120" i="17"/>
  <c r="AX120" i="17"/>
  <c r="AP120" i="17"/>
  <c r="AO120" i="17"/>
  <c r="AN120" i="17"/>
  <c r="AM120" i="17"/>
  <c r="AL120" i="17"/>
  <c r="AK120" i="17"/>
  <c r="AJ120" i="17"/>
  <c r="AI120" i="17"/>
  <c r="AH120" i="17"/>
  <c r="AG120" i="17"/>
  <c r="AF120" i="17"/>
  <c r="AE120" i="17"/>
  <c r="AD120" i="17"/>
  <c r="AB120" i="17"/>
  <c r="AA120" i="17"/>
  <c r="Z120" i="17"/>
  <c r="Y120" i="17"/>
  <c r="X120" i="17"/>
  <c r="BC116" i="17"/>
  <c r="BB116" i="17"/>
  <c r="BA116" i="17"/>
  <c r="AZ116" i="17"/>
  <c r="AY116" i="17"/>
  <c r="AX116" i="17"/>
  <c r="AP116" i="17"/>
  <c r="AO116" i="17"/>
  <c r="AN116" i="17"/>
  <c r="AM116" i="17"/>
  <c r="AL116" i="17"/>
  <c r="AK116" i="17"/>
  <c r="AJ116" i="17"/>
  <c r="AI116" i="17"/>
  <c r="AH116" i="17"/>
  <c r="AG116" i="17"/>
  <c r="AF116" i="17"/>
  <c r="AE116" i="17"/>
  <c r="AD116" i="17"/>
  <c r="AB116" i="17"/>
  <c r="AA116" i="17"/>
  <c r="Z116" i="17"/>
  <c r="Y116" i="17"/>
  <c r="X116" i="17"/>
  <c r="V116" i="17"/>
  <c r="BB115" i="17"/>
  <c r="BA115" i="17"/>
  <c r="AZ115" i="17"/>
  <c r="AY115" i="17"/>
  <c r="AX115" i="17"/>
  <c r="AQ115" i="17"/>
  <c r="AP115" i="17"/>
  <c r="AO115" i="17"/>
  <c r="AN115" i="17"/>
  <c r="AM115" i="17"/>
  <c r="AL115" i="17"/>
  <c r="AK115" i="17"/>
  <c r="AJ115" i="17"/>
  <c r="AI115" i="17"/>
  <c r="AH115" i="17"/>
  <c r="AG115" i="17"/>
  <c r="AF115" i="17"/>
  <c r="AE115" i="17"/>
  <c r="AD115" i="17"/>
  <c r="AB115" i="17"/>
  <c r="AA115" i="17"/>
  <c r="Z115" i="17"/>
  <c r="Y115" i="17"/>
  <c r="X115" i="17"/>
  <c r="V115" i="17"/>
  <c r="BB114" i="17"/>
  <c r="BA114" i="17"/>
  <c r="AZ114" i="17"/>
  <c r="AY114" i="17"/>
  <c r="AX114" i="17"/>
  <c r="AP114" i="17"/>
  <c r="AO114" i="17"/>
  <c r="AN114" i="17"/>
  <c r="AM114" i="17"/>
  <c r="AL114" i="17"/>
  <c r="AK114" i="17"/>
  <c r="AJ114" i="17"/>
  <c r="AI114" i="17"/>
  <c r="AH114" i="17"/>
  <c r="AG114" i="17"/>
  <c r="AF114" i="17"/>
  <c r="AE114" i="17"/>
  <c r="AD114" i="17"/>
  <c r="AB114" i="17"/>
  <c r="AA114" i="17"/>
  <c r="Z114" i="17"/>
  <c r="Y114" i="17"/>
  <c r="X114" i="17"/>
  <c r="V114" i="17"/>
  <c r="BB113" i="17"/>
  <c r="BA113" i="17"/>
  <c r="AZ113" i="17"/>
  <c r="AY113" i="17"/>
  <c r="AX113" i="17"/>
  <c r="AP113" i="17"/>
  <c r="AO113" i="17"/>
  <c r="AN113" i="17"/>
  <c r="AM113" i="17"/>
  <c r="AL113" i="17"/>
  <c r="AK113" i="17"/>
  <c r="AJ113" i="17"/>
  <c r="AI113" i="17"/>
  <c r="AH113" i="17"/>
  <c r="AG113" i="17"/>
  <c r="AF113" i="17"/>
  <c r="AE113" i="17"/>
  <c r="AD113" i="17"/>
  <c r="AB113" i="17"/>
  <c r="AA113" i="17"/>
  <c r="Z113" i="17"/>
  <c r="Y113" i="17"/>
  <c r="X113" i="17"/>
  <c r="V113" i="17"/>
  <c r="BB112" i="17"/>
  <c r="BA112" i="17"/>
  <c r="AZ112" i="17"/>
  <c r="AY112" i="17"/>
  <c r="AX112" i="17"/>
  <c r="AP112" i="17"/>
  <c r="AO112" i="17"/>
  <c r="AN112" i="17"/>
  <c r="AM112" i="17"/>
  <c r="AL112" i="17"/>
  <c r="AK112" i="17"/>
  <c r="AJ112" i="17"/>
  <c r="AI112" i="17"/>
  <c r="AH112" i="17"/>
  <c r="AG112" i="17"/>
  <c r="AF112" i="17"/>
  <c r="AE112" i="17"/>
  <c r="AD112" i="17"/>
  <c r="AB112" i="17"/>
  <c r="AA112" i="17"/>
  <c r="Z112" i="17"/>
  <c r="Y112" i="17"/>
  <c r="X112" i="17"/>
  <c r="V112" i="17"/>
  <c r="BC111" i="17"/>
  <c r="BB111" i="17"/>
  <c r="BA111" i="17"/>
  <c r="AZ111" i="17"/>
  <c r="AY111" i="17"/>
  <c r="AX111" i="17"/>
  <c r="AP111" i="17"/>
  <c r="AO111" i="17"/>
  <c r="AN111" i="17"/>
  <c r="AM111" i="17"/>
  <c r="AL111" i="17"/>
  <c r="AK111" i="17"/>
  <c r="AJ111" i="17"/>
  <c r="AI111" i="17"/>
  <c r="AH111" i="17"/>
  <c r="AG111" i="17"/>
  <c r="AF111" i="17"/>
  <c r="AE111" i="17"/>
  <c r="AD111" i="17"/>
  <c r="AB111" i="17"/>
  <c r="AA111" i="17"/>
  <c r="Z111" i="17"/>
  <c r="Y111" i="17"/>
  <c r="X111" i="17"/>
  <c r="BB110" i="17"/>
  <c r="BA110" i="17"/>
  <c r="AZ110" i="17"/>
  <c r="AY110" i="17"/>
  <c r="AX110" i="17"/>
  <c r="AQ110" i="17"/>
  <c r="AP110" i="17"/>
  <c r="AO110" i="17"/>
  <c r="AN110" i="17"/>
  <c r="AM110" i="17"/>
  <c r="AL110" i="17"/>
  <c r="AK110" i="17"/>
  <c r="AJ110" i="17"/>
  <c r="AI110" i="17"/>
  <c r="AH110" i="17"/>
  <c r="AG110" i="17"/>
  <c r="AF110" i="17"/>
  <c r="AE110" i="17"/>
  <c r="AD110" i="17"/>
  <c r="AB110" i="17"/>
  <c r="AA110" i="17"/>
  <c r="Z110" i="17"/>
  <c r="Y110" i="17"/>
  <c r="X110" i="17"/>
  <c r="V110" i="17"/>
  <c r="BB109" i="17"/>
  <c r="BA109" i="17"/>
  <c r="AZ109" i="17"/>
  <c r="AY109" i="17"/>
  <c r="AX109" i="17"/>
  <c r="AQ109" i="17"/>
  <c r="AP109" i="17"/>
  <c r="AO109" i="17"/>
  <c r="AN109" i="17"/>
  <c r="AM109" i="17"/>
  <c r="AL109" i="17"/>
  <c r="AK109" i="17"/>
  <c r="AJ109" i="17"/>
  <c r="AI109" i="17"/>
  <c r="AH109" i="17"/>
  <c r="AG109" i="17"/>
  <c r="AF109" i="17"/>
  <c r="AE109" i="17"/>
  <c r="AD109" i="17"/>
  <c r="AB109" i="17"/>
  <c r="AA109" i="17"/>
  <c r="Z109" i="17"/>
  <c r="Y109" i="17"/>
  <c r="X109" i="17"/>
  <c r="V109" i="17"/>
  <c r="BC108" i="17"/>
  <c r="BB108" i="17"/>
  <c r="BA108" i="17"/>
  <c r="AZ108" i="17"/>
  <c r="AY108" i="17"/>
  <c r="AX108" i="17"/>
  <c r="AP108" i="17"/>
  <c r="AO108" i="17"/>
  <c r="AN108" i="17"/>
  <c r="AM108" i="17"/>
  <c r="AL108" i="17"/>
  <c r="AK108" i="17"/>
  <c r="AJ108" i="17"/>
  <c r="AI108" i="17"/>
  <c r="AH108" i="17"/>
  <c r="AG108" i="17"/>
  <c r="AF108" i="17"/>
  <c r="AE108" i="17"/>
  <c r="AD108" i="17"/>
  <c r="AB108" i="17"/>
  <c r="AA108" i="17"/>
  <c r="Z108" i="17"/>
  <c r="Y108" i="17"/>
  <c r="X108" i="17"/>
  <c r="BC107" i="17"/>
  <c r="BB107" i="17"/>
  <c r="BA107" i="17"/>
  <c r="AZ107" i="17"/>
  <c r="AY107" i="17"/>
  <c r="AX107" i="17"/>
  <c r="AQ107" i="17"/>
  <c r="AP107" i="17"/>
  <c r="AO107" i="17"/>
  <c r="AN107" i="17"/>
  <c r="AM107" i="17"/>
  <c r="AL107" i="17"/>
  <c r="AK107" i="17"/>
  <c r="AJ107" i="17"/>
  <c r="AI107" i="17"/>
  <c r="AH107" i="17"/>
  <c r="AG107" i="17"/>
  <c r="AF107" i="17"/>
  <c r="AE107" i="17"/>
  <c r="AD107" i="17"/>
  <c r="AB107" i="17"/>
  <c r="AA107" i="17"/>
  <c r="Z107" i="17"/>
  <c r="Y107" i="17"/>
  <c r="X107" i="17"/>
  <c r="BC106" i="17"/>
  <c r="BB106" i="17"/>
  <c r="BA106" i="17"/>
  <c r="AZ106" i="17"/>
  <c r="AY106" i="17"/>
  <c r="AX106" i="17"/>
  <c r="AP106" i="17"/>
  <c r="AO106" i="17"/>
  <c r="AN106" i="17"/>
  <c r="AM106" i="17"/>
  <c r="AL106" i="17"/>
  <c r="AK106" i="17"/>
  <c r="AJ106" i="17"/>
  <c r="AI106" i="17"/>
  <c r="AH106" i="17"/>
  <c r="AG106" i="17"/>
  <c r="AF106" i="17"/>
  <c r="AE106" i="17"/>
  <c r="AD106" i="17"/>
  <c r="AB106" i="17"/>
  <c r="AA106" i="17"/>
  <c r="Z106" i="17"/>
  <c r="Y106" i="17"/>
  <c r="X106" i="17"/>
  <c r="V106" i="17"/>
  <c r="BK105" i="17"/>
  <c r="BC105" i="17"/>
  <c r="BB105" i="17"/>
  <c r="BA105" i="17"/>
  <c r="AZ105" i="17"/>
  <c r="AY105" i="17"/>
  <c r="AX105" i="17"/>
  <c r="AQ105" i="17"/>
  <c r="AP105" i="17"/>
  <c r="AO105" i="17"/>
  <c r="AN105" i="17"/>
  <c r="AM105" i="17"/>
  <c r="AL105" i="17"/>
  <c r="AK105" i="17"/>
  <c r="AJ105" i="17"/>
  <c r="AI105" i="17"/>
  <c r="AH105" i="17"/>
  <c r="AG105" i="17"/>
  <c r="AF105" i="17"/>
  <c r="AE105" i="17"/>
  <c r="AD105" i="17"/>
  <c r="AC105" i="17"/>
  <c r="AB105" i="17"/>
  <c r="AA105" i="17"/>
  <c r="Z105" i="17"/>
  <c r="Y105" i="17"/>
  <c r="X105" i="17"/>
  <c r="W105" i="17"/>
  <c r="V105" i="17"/>
  <c r="BB104" i="17"/>
  <c r="BA104" i="17"/>
  <c r="AZ104" i="17"/>
  <c r="AY104" i="17"/>
  <c r="AX104" i="17"/>
  <c r="AQ104" i="17"/>
  <c r="AP104" i="17"/>
  <c r="AO104" i="17"/>
  <c r="AN104" i="17"/>
  <c r="AM104" i="17"/>
  <c r="AL104" i="17"/>
  <c r="AK104" i="17"/>
  <c r="AJ104" i="17"/>
  <c r="AI104" i="17"/>
  <c r="AH104" i="17"/>
  <c r="AG104" i="17"/>
  <c r="AF104" i="17"/>
  <c r="AE104" i="17"/>
  <c r="AD104" i="17"/>
  <c r="AB104" i="17"/>
  <c r="AA104" i="17"/>
  <c r="Z104" i="17"/>
  <c r="Y104" i="17"/>
  <c r="X104" i="17"/>
  <c r="V104" i="17"/>
  <c r="BC103" i="17"/>
  <c r="BB103" i="17"/>
  <c r="BA103" i="17"/>
  <c r="AZ103" i="17"/>
  <c r="AY103" i="17"/>
  <c r="AX103" i="17"/>
  <c r="AQ103" i="17"/>
  <c r="AP103" i="17"/>
  <c r="AO103" i="17"/>
  <c r="AN103" i="17"/>
  <c r="AM103" i="17"/>
  <c r="AL103" i="17"/>
  <c r="AK103" i="17"/>
  <c r="AJ103" i="17"/>
  <c r="AI103" i="17"/>
  <c r="AH103" i="17"/>
  <c r="AG103" i="17"/>
  <c r="AF103" i="17"/>
  <c r="AE103" i="17"/>
  <c r="AD103" i="17"/>
  <c r="AB103" i="17"/>
  <c r="AA103" i="17"/>
  <c r="Z103" i="17"/>
  <c r="Y103" i="17"/>
  <c r="X103" i="17"/>
  <c r="V103" i="17"/>
  <c r="BC102" i="17"/>
  <c r="BB102" i="17"/>
  <c r="BA102" i="17"/>
  <c r="AZ102" i="17"/>
  <c r="AY102" i="17"/>
  <c r="AX102" i="17"/>
  <c r="AQ102" i="17"/>
  <c r="AP102" i="17"/>
  <c r="AO102" i="17"/>
  <c r="AN102" i="17"/>
  <c r="AM102" i="17"/>
  <c r="AL102" i="17"/>
  <c r="AK102" i="17"/>
  <c r="AJ102" i="17"/>
  <c r="AI102" i="17"/>
  <c r="AH102" i="17"/>
  <c r="AG102" i="17"/>
  <c r="AF102" i="17"/>
  <c r="AE102" i="17"/>
  <c r="AD102" i="17"/>
  <c r="AB102" i="17"/>
  <c r="AA102" i="17"/>
  <c r="Z102" i="17"/>
  <c r="Y102" i="17"/>
  <c r="X102" i="17"/>
  <c r="BC101" i="17"/>
  <c r="BB101" i="17"/>
  <c r="BA101" i="17"/>
  <c r="AZ101" i="17"/>
  <c r="AY101" i="17"/>
  <c r="AX101" i="17"/>
  <c r="AQ101" i="17"/>
  <c r="AP101" i="17"/>
  <c r="AO101" i="17"/>
  <c r="AN101" i="17"/>
  <c r="AM101" i="17"/>
  <c r="AL101" i="17"/>
  <c r="AK101" i="17"/>
  <c r="AJ101" i="17"/>
  <c r="AI101" i="17"/>
  <c r="AH101" i="17"/>
  <c r="AG101" i="17"/>
  <c r="AF101" i="17"/>
  <c r="AE101" i="17"/>
  <c r="AD101" i="17"/>
  <c r="AB101" i="17"/>
  <c r="AA101" i="17"/>
  <c r="Z101" i="17"/>
  <c r="Y101" i="17"/>
  <c r="X101" i="17"/>
  <c r="BB97" i="17"/>
  <c r="BA97" i="17"/>
  <c r="AZ97" i="17"/>
  <c r="AY97" i="17"/>
  <c r="AX97" i="17"/>
  <c r="AP97" i="17"/>
  <c r="AO97" i="17"/>
  <c r="AN97" i="17"/>
  <c r="AM97" i="17"/>
  <c r="AL97" i="17"/>
  <c r="AK97" i="17"/>
  <c r="AJ97" i="17"/>
  <c r="AI97" i="17"/>
  <c r="AH97" i="17"/>
  <c r="AG97" i="17"/>
  <c r="AF97" i="17"/>
  <c r="AE97" i="17"/>
  <c r="AD97" i="17"/>
  <c r="AB97" i="17"/>
  <c r="AA97" i="17"/>
  <c r="Z97" i="17"/>
  <c r="Y97" i="17"/>
  <c r="X97" i="17"/>
  <c r="V97" i="17"/>
  <c r="BC96" i="17"/>
  <c r="BB96" i="17"/>
  <c r="BA96" i="17"/>
  <c r="AZ96" i="17"/>
  <c r="AY96" i="17"/>
  <c r="AX96" i="17"/>
  <c r="AQ96" i="17"/>
  <c r="AP96" i="17"/>
  <c r="AO96" i="17"/>
  <c r="AN96" i="17"/>
  <c r="AM96" i="17"/>
  <c r="AL96" i="17"/>
  <c r="AK96" i="17"/>
  <c r="AJ96" i="17"/>
  <c r="AI96" i="17"/>
  <c r="AH96" i="17"/>
  <c r="AG96" i="17"/>
  <c r="AF96" i="17"/>
  <c r="AE96" i="17"/>
  <c r="AD96" i="17"/>
  <c r="AB96" i="17"/>
  <c r="AA96" i="17"/>
  <c r="Z96" i="17"/>
  <c r="Y96" i="17"/>
  <c r="X96" i="17"/>
  <c r="V96" i="17"/>
  <c r="BB95" i="17"/>
  <c r="BA95" i="17"/>
  <c r="AZ95" i="17"/>
  <c r="AY95" i="17"/>
  <c r="AX95" i="17"/>
  <c r="AP95" i="17"/>
  <c r="AO95" i="17"/>
  <c r="AN95" i="17"/>
  <c r="AM95" i="17"/>
  <c r="AL95" i="17"/>
  <c r="AK95" i="17"/>
  <c r="AJ95" i="17"/>
  <c r="AI95" i="17"/>
  <c r="AH95" i="17"/>
  <c r="AG95" i="17"/>
  <c r="AF95" i="17"/>
  <c r="AE95" i="17"/>
  <c r="AD95" i="17"/>
  <c r="AB95" i="17"/>
  <c r="AA95" i="17"/>
  <c r="Z95" i="17"/>
  <c r="Y95" i="17"/>
  <c r="X95" i="17"/>
  <c r="V95" i="17"/>
  <c r="BB94" i="17"/>
  <c r="BA94" i="17"/>
  <c r="AZ94" i="17"/>
  <c r="AY94" i="17"/>
  <c r="AX94" i="17"/>
  <c r="AP94" i="17"/>
  <c r="AO94" i="17"/>
  <c r="AN94" i="17"/>
  <c r="AM94" i="17"/>
  <c r="AL94" i="17"/>
  <c r="AK94" i="17"/>
  <c r="AJ94" i="17"/>
  <c r="AI94" i="17"/>
  <c r="AH94" i="17"/>
  <c r="AG94" i="17"/>
  <c r="AF94" i="17"/>
  <c r="AE94" i="17"/>
  <c r="AD94" i="17"/>
  <c r="AB94" i="17"/>
  <c r="AA94" i="17"/>
  <c r="Z94" i="17"/>
  <c r="Y94" i="17"/>
  <c r="X94" i="17"/>
  <c r="V94" i="17"/>
  <c r="BB93" i="17"/>
  <c r="BA93" i="17"/>
  <c r="AZ93" i="17"/>
  <c r="AY93" i="17"/>
  <c r="AX93" i="17"/>
  <c r="AP93" i="17"/>
  <c r="AO93" i="17"/>
  <c r="AN93" i="17"/>
  <c r="AM93" i="17"/>
  <c r="AL93" i="17"/>
  <c r="AK93" i="17"/>
  <c r="AJ93" i="17"/>
  <c r="AI93" i="17"/>
  <c r="AH93" i="17"/>
  <c r="AG93" i="17"/>
  <c r="AF93" i="17"/>
  <c r="AE93" i="17"/>
  <c r="AD93" i="17"/>
  <c r="AB93" i="17"/>
  <c r="AA93" i="17"/>
  <c r="Z93" i="17"/>
  <c r="Y93" i="17"/>
  <c r="X93" i="17"/>
  <c r="V93" i="17"/>
  <c r="BB92" i="17"/>
  <c r="BA92" i="17"/>
  <c r="AZ92" i="17"/>
  <c r="AY92" i="17"/>
  <c r="AX92" i="17"/>
  <c r="AQ92" i="17"/>
  <c r="AP92" i="17"/>
  <c r="AO92" i="17"/>
  <c r="AN92" i="17"/>
  <c r="AM92" i="17"/>
  <c r="AL92" i="17"/>
  <c r="AK92" i="17"/>
  <c r="AJ92" i="17"/>
  <c r="AI92" i="17"/>
  <c r="AH92" i="17"/>
  <c r="AG92" i="17"/>
  <c r="AF92" i="17"/>
  <c r="AE92" i="17"/>
  <c r="AD92" i="17"/>
  <c r="AB92" i="17"/>
  <c r="AA92" i="17"/>
  <c r="Z92" i="17"/>
  <c r="Y92" i="17"/>
  <c r="X92" i="17"/>
  <c r="BB91" i="17"/>
  <c r="BA91" i="17"/>
  <c r="AZ91" i="17"/>
  <c r="AY91" i="17"/>
  <c r="AX91" i="17"/>
  <c r="AP91" i="17"/>
  <c r="AO91" i="17"/>
  <c r="AN91" i="17"/>
  <c r="AM91" i="17"/>
  <c r="AL91" i="17"/>
  <c r="AK91" i="17"/>
  <c r="AJ91" i="17"/>
  <c r="AI91" i="17"/>
  <c r="AH91" i="17"/>
  <c r="AG91" i="17"/>
  <c r="AF91" i="17"/>
  <c r="AE91" i="17"/>
  <c r="AD91" i="17"/>
  <c r="AB91" i="17"/>
  <c r="AA91" i="17"/>
  <c r="Z91" i="17"/>
  <c r="Y91" i="17"/>
  <c r="X91" i="17"/>
  <c r="V91" i="17"/>
  <c r="BC90" i="17"/>
  <c r="BB90" i="17"/>
  <c r="BA90" i="17"/>
  <c r="AZ90" i="17"/>
  <c r="AY90" i="17"/>
  <c r="AX90" i="17"/>
  <c r="AQ90" i="17"/>
  <c r="AP90" i="17"/>
  <c r="AO90" i="17"/>
  <c r="AN90" i="17"/>
  <c r="AM90" i="17"/>
  <c r="AL90" i="17"/>
  <c r="AK90" i="17"/>
  <c r="AJ90" i="17"/>
  <c r="AI90" i="17"/>
  <c r="AH90" i="17"/>
  <c r="AG90" i="17"/>
  <c r="AF90" i="17"/>
  <c r="AE90" i="17"/>
  <c r="AD90" i="17"/>
  <c r="AB90" i="17"/>
  <c r="AA90" i="17"/>
  <c r="Z90" i="17"/>
  <c r="Y90" i="17"/>
  <c r="X90" i="17"/>
  <c r="V90" i="17"/>
  <c r="BB89" i="17"/>
  <c r="BA89" i="17"/>
  <c r="AZ89" i="17"/>
  <c r="AY89" i="17"/>
  <c r="AX89" i="17"/>
  <c r="AQ89" i="17"/>
  <c r="AP89" i="17"/>
  <c r="AO89" i="17"/>
  <c r="AN89" i="17"/>
  <c r="AM89" i="17"/>
  <c r="AL89" i="17"/>
  <c r="AK89" i="17"/>
  <c r="AJ89" i="17"/>
  <c r="AI89" i="17"/>
  <c r="AH89" i="17"/>
  <c r="AG89" i="17"/>
  <c r="AF89" i="17"/>
  <c r="AE89" i="17"/>
  <c r="AD89" i="17"/>
  <c r="AB89" i="17"/>
  <c r="AA89" i="17"/>
  <c r="Z89" i="17"/>
  <c r="Y89" i="17"/>
  <c r="X89" i="17"/>
  <c r="V89" i="17"/>
  <c r="BC88" i="17"/>
  <c r="BB88" i="17"/>
  <c r="BA88" i="17"/>
  <c r="AZ88" i="17"/>
  <c r="AY88" i="17"/>
  <c r="AX88" i="17"/>
  <c r="AQ88" i="17"/>
  <c r="AP88" i="17"/>
  <c r="AO88" i="17"/>
  <c r="AN88" i="17"/>
  <c r="AM88" i="17"/>
  <c r="AL88" i="17"/>
  <c r="AK88" i="17"/>
  <c r="AJ88" i="17"/>
  <c r="AI88" i="17"/>
  <c r="AH88" i="17"/>
  <c r="AG88" i="17"/>
  <c r="AF88" i="17"/>
  <c r="AE88" i="17"/>
  <c r="AD88" i="17"/>
  <c r="AB88" i="17"/>
  <c r="AA88" i="17"/>
  <c r="Z88" i="17"/>
  <c r="Y88" i="17"/>
  <c r="X88" i="17"/>
  <c r="BK87" i="17"/>
  <c r="BB87" i="17"/>
  <c r="BA87" i="17"/>
  <c r="AZ87" i="17"/>
  <c r="AY87" i="17"/>
  <c r="AX87" i="17"/>
  <c r="AP87" i="17"/>
  <c r="AO87" i="17"/>
  <c r="AN87" i="17"/>
  <c r="AM87" i="17"/>
  <c r="AL87" i="17"/>
  <c r="AK87" i="17"/>
  <c r="AJ87" i="17"/>
  <c r="AI87" i="17"/>
  <c r="AH87" i="17"/>
  <c r="AG87" i="17"/>
  <c r="AF87" i="17"/>
  <c r="AE87" i="17"/>
  <c r="AD87" i="17"/>
  <c r="AC87" i="17"/>
  <c r="AB87" i="17"/>
  <c r="AA87" i="17"/>
  <c r="Z87" i="17"/>
  <c r="Y87" i="17"/>
  <c r="X87" i="17"/>
  <c r="W87" i="17"/>
  <c r="V87" i="17"/>
  <c r="BC86" i="17"/>
  <c r="BB86" i="17"/>
  <c r="BA86" i="17"/>
  <c r="AZ86" i="17"/>
  <c r="AY86" i="17"/>
  <c r="AX86" i="17"/>
  <c r="AQ86" i="17"/>
  <c r="AP86" i="17"/>
  <c r="AO86" i="17"/>
  <c r="AN86" i="17"/>
  <c r="AM86" i="17"/>
  <c r="AL86" i="17"/>
  <c r="AK86" i="17"/>
  <c r="AJ86" i="17"/>
  <c r="AI86" i="17"/>
  <c r="AH86" i="17"/>
  <c r="AG86" i="17"/>
  <c r="AF86" i="17"/>
  <c r="AE86" i="17"/>
  <c r="AD86" i="17"/>
  <c r="AB86" i="17"/>
  <c r="AA86" i="17"/>
  <c r="Z86" i="17"/>
  <c r="Y86" i="17"/>
  <c r="X86" i="17"/>
  <c r="BB85" i="17"/>
  <c r="BA85" i="17"/>
  <c r="AZ85" i="17"/>
  <c r="AY85" i="17"/>
  <c r="AX85" i="17"/>
  <c r="AQ85" i="17"/>
  <c r="AP85" i="17"/>
  <c r="AO85" i="17"/>
  <c r="AN85" i="17"/>
  <c r="AM85" i="17"/>
  <c r="AL85" i="17"/>
  <c r="AK85" i="17"/>
  <c r="AJ85" i="17"/>
  <c r="AI85" i="17"/>
  <c r="AH85" i="17"/>
  <c r="AG85" i="17"/>
  <c r="AF85" i="17"/>
  <c r="AE85" i="17"/>
  <c r="AD85" i="17"/>
  <c r="AB85" i="17"/>
  <c r="AA85" i="17"/>
  <c r="Z85" i="17"/>
  <c r="Y85" i="17"/>
  <c r="X85" i="17"/>
  <c r="V85" i="17"/>
  <c r="BB84" i="17"/>
  <c r="BA84" i="17"/>
  <c r="AZ84" i="17"/>
  <c r="AY84" i="17"/>
  <c r="AX84" i="17"/>
  <c r="AP84" i="17"/>
  <c r="AO84" i="17"/>
  <c r="AN84" i="17"/>
  <c r="AM84" i="17"/>
  <c r="AL84" i="17"/>
  <c r="AK84" i="17"/>
  <c r="AJ84" i="17"/>
  <c r="AI84" i="17"/>
  <c r="AH84" i="17"/>
  <c r="AG84" i="17"/>
  <c r="AF84" i="17"/>
  <c r="AE84" i="17"/>
  <c r="AD84" i="17"/>
  <c r="AB84" i="17"/>
  <c r="AA84" i="17"/>
  <c r="Z84" i="17"/>
  <c r="Y84" i="17"/>
  <c r="X84" i="17"/>
  <c r="V84" i="17"/>
  <c r="BB83" i="17"/>
  <c r="BA83" i="17"/>
  <c r="AZ83" i="17"/>
  <c r="AY83" i="17"/>
  <c r="AX83" i="17"/>
  <c r="AP83" i="17"/>
  <c r="AO83" i="17"/>
  <c r="AN83" i="17"/>
  <c r="AM83" i="17"/>
  <c r="AL83" i="17"/>
  <c r="AK83" i="17"/>
  <c r="AJ83" i="17"/>
  <c r="AI83" i="17"/>
  <c r="AH83" i="17"/>
  <c r="AG83" i="17"/>
  <c r="AF83" i="17"/>
  <c r="AE83" i="17"/>
  <c r="AD83" i="17"/>
  <c r="AB83" i="17"/>
  <c r="AA83" i="17"/>
  <c r="Z83" i="17"/>
  <c r="Y83" i="17"/>
  <c r="X83" i="17"/>
  <c r="V83" i="17"/>
  <c r="BB82" i="17"/>
  <c r="BA82" i="17"/>
  <c r="AZ82" i="17"/>
  <c r="AY82" i="17"/>
  <c r="AX82" i="17"/>
  <c r="AP82" i="17"/>
  <c r="AO82" i="17"/>
  <c r="AN82" i="17"/>
  <c r="AM82" i="17"/>
  <c r="AL82" i="17"/>
  <c r="AK82" i="17"/>
  <c r="AJ82" i="17"/>
  <c r="AI82" i="17"/>
  <c r="AH82" i="17"/>
  <c r="AG82" i="17"/>
  <c r="AF82" i="17"/>
  <c r="AE82" i="17"/>
  <c r="AD82" i="17"/>
  <c r="AB82" i="17"/>
  <c r="AA82" i="17"/>
  <c r="Z82" i="17"/>
  <c r="Y82" i="17"/>
  <c r="X82" i="17"/>
  <c r="BC78" i="17"/>
  <c r="BB78" i="17"/>
  <c r="BA78" i="17"/>
  <c r="AZ78" i="17"/>
  <c r="AY78" i="17"/>
  <c r="AX78" i="17"/>
  <c r="AQ78" i="17"/>
  <c r="AP78" i="17"/>
  <c r="AO78" i="17"/>
  <c r="AN78" i="17"/>
  <c r="AM78" i="17"/>
  <c r="AL78" i="17"/>
  <c r="AK78" i="17"/>
  <c r="AJ78" i="17"/>
  <c r="AI78" i="17"/>
  <c r="AH78" i="17"/>
  <c r="AG78" i="17"/>
  <c r="AF78" i="17"/>
  <c r="AE78" i="17"/>
  <c r="AD78" i="17"/>
  <c r="AB78" i="17"/>
  <c r="AA78" i="17"/>
  <c r="Z78" i="17"/>
  <c r="Y78" i="17"/>
  <c r="X78" i="17"/>
  <c r="V78" i="17"/>
  <c r="BC77" i="17"/>
  <c r="BB77" i="17"/>
  <c r="BA77" i="17"/>
  <c r="AZ77" i="17"/>
  <c r="AY77" i="17"/>
  <c r="AX77" i="17"/>
  <c r="AQ77" i="17"/>
  <c r="AP77" i="17"/>
  <c r="AO77" i="17"/>
  <c r="AN77" i="17"/>
  <c r="AM77" i="17"/>
  <c r="AL77" i="17"/>
  <c r="AK77" i="17"/>
  <c r="AJ77" i="17"/>
  <c r="AI77" i="17"/>
  <c r="AH77" i="17"/>
  <c r="AG77" i="17"/>
  <c r="AF77" i="17"/>
  <c r="AE77" i="17"/>
  <c r="AD77" i="17"/>
  <c r="AB77" i="17"/>
  <c r="AA77" i="17"/>
  <c r="Z77" i="17"/>
  <c r="Y77" i="17"/>
  <c r="X77" i="17"/>
  <c r="V77" i="17"/>
  <c r="BC76" i="17"/>
  <c r="BB76" i="17"/>
  <c r="BA76" i="17"/>
  <c r="AZ76" i="17"/>
  <c r="AY76" i="17"/>
  <c r="AX76" i="17"/>
  <c r="AQ76" i="17"/>
  <c r="AP76" i="17"/>
  <c r="AO76" i="17"/>
  <c r="AN76" i="17"/>
  <c r="AM76" i="17"/>
  <c r="AL76" i="17"/>
  <c r="AK76" i="17"/>
  <c r="AJ76" i="17"/>
  <c r="AI76" i="17"/>
  <c r="AH76" i="17"/>
  <c r="AG76" i="17"/>
  <c r="AF76" i="17"/>
  <c r="AE76" i="17"/>
  <c r="AD76" i="17"/>
  <c r="AB76" i="17"/>
  <c r="AA76" i="17"/>
  <c r="Z76" i="17"/>
  <c r="Y76" i="17"/>
  <c r="X76" i="17"/>
  <c r="V76" i="17"/>
  <c r="BB75" i="17"/>
  <c r="BA75" i="17"/>
  <c r="AZ75" i="17"/>
  <c r="AY75" i="17"/>
  <c r="AX75" i="17"/>
  <c r="AP75" i="17"/>
  <c r="AO75" i="17"/>
  <c r="AN75" i="17"/>
  <c r="AM75" i="17"/>
  <c r="AL75" i="17"/>
  <c r="AK75" i="17"/>
  <c r="AJ75" i="17"/>
  <c r="AI75" i="17"/>
  <c r="AH75" i="17"/>
  <c r="AG75" i="17"/>
  <c r="AF75" i="17"/>
  <c r="AE75" i="17"/>
  <c r="AD75" i="17"/>
  <c r="AB75" i="17"/>
  <c r="AA75" i="17"/>
  <c r="Z75" i="17"/>
  <c r="Y75" i="17"/>
  <c r="X75" i="17"/>
  <c r="BC74" i="17"/>
  <c r="BB74" i="17"/>
  <c r="BA74" i="17"/>
  <c r="AZ74" i="17"/>
  <c r="AY74" i="17"/>
  <c r="AX74" i="17"/>
  <c r="AQ74" i="17"/>
  <c r="AP74" i="17"/>
  <c r="AO74" i="17"/>
  <c r="AN74" i="17"/>
  <c r="AM74" i="17"/>
  <c r="AL74" i="17"/>
  <c r="AK74" i="17"/>
  <c r="AJ74" i="17"/>
  <c r="AI74" i="17"/>
  <c r="AH74" i="17"/>
  <c r="AG74" i="17"/>
  <c r="AF74" i="17"/>
  <c r="AE74" i="17"/>
  <c r="AD74" i="17"/>
  <c r="AB74" i="17"/>
  <c r="AA74" i="17"/>
  <c r="Z74" i="17"/>
  <c r="Y74" i="17"/>
  <c r="X74" i="17"/>
  <c r="BC73" i="17"/>
  <c r="BB73" i="17"/>
  <c r="BA73" i="17"/>
  <c r="AZ73" i="17"/>
  <c r="AY73" i="17"/>
  <c r="AX73" i="17"/>
  <c r="AP73" i="17"/>
  <c r="AO73" i="17"/>
  <c r="AN73" i="17"/>
  <c r="AM73" i="17"/>
  <c r="AL73" i="17"/>
  <c r="AK73" i="17"/>
  <c r="AJ73" i="17"/>
  <c r="AI73" i="17"/>
  <c r="AH73" i="17"/>
  <c r="AG73" i="17"/>
  <c r="AF73" i="17"/>
  <c r="AE73" i="17"/>
  <c r="AD73" i="17"/>
  <c r="AB73" i="17"/>
  <c r="AA73" i="17"/>
  <c r="Z73" i="17"/>
  <c r="Y73" i="17"/>
  <c r="X73" i="17"/>
  <c r="V73" i="17"/>
  <c r="BC72" i="17"/>
  <c r="BB72" i="17"/>
  <c r="BA72" i="17"/>
  <c r="AZ72" i="17"/>
  <c r="AY72" i="17"/>
  <c r="AX72" i="17"/>
  <c r="AP72" i="17"/>
  <c r="AO72" i="17"/>
  <c r="AN72" i="17"/>
  <c r="AM72" i="17"/>
  <c r="AL72" i="17"/>
  <c r="AK72" i="17"/>
  <c r="AJ72" i="17"/>
  <c r="AI72" i="17"/>
  <c r="AH72" i="17"/>
  <c r="AG72" i="17"/>
  <c r="AF72" i="17"/>
  <c r="AE72" i="17"/>
  <c r="AD72" i="17"/>
  <c r="AB72" i="17"/>
  <c r="AA72" i="17"/>
  <c r="Z72" i="17"/>
  <c r="Y72" i="17"/>
  <c r="X72" i="17"/>
  <c r="V72" i="17"/>
  <c r="BC71" i="17"/>
  <c r="BB71" i="17"/>
  <c r="BA71" i="17"/>
  <c r="AZ71" i="17"/>
  <c r="AY71" i="17"/>
  <c r="AX71" i="17"/>
  <c r="AP71" i="17"/>
  <c r="AO71" i="17"/>
  <c r="AN71" i="17"/>
  <c r="AM71" i="17"/>
  <c r="AL71" i="17"/>
  <c r="AK71" i="17"/>
  <c r="AJ71" i="17"/>
  <c r="AI71" i="17"/>
  <c r="AH71" i="17"/>
  <c r="AG71" i="17"/>
  <c r="AF71" i="17"/>
  <c r="AE71" i="17"/>
  <c r="AD71" i="17"/>
  <c r="AB71" i="17"/>
  <c r="AA71" i="17"/>
  <c r="Z71" i="17"/>
  <c r="Y71" i="17"/>
  <c r="X71" i="17"/>
  <c r="BC70" i="17"/>
  <c r="BB70" i="17"/>
  <c r="BA70" i="17"/>
  <c r="AZ70" i="17"/>
  <c r="AY70" i="17"/>
  <c r="AX70" i="17"/>
  <c r="AQ70" i="17"/>
  <c r="AP70" i="17"/>
  <c r="AO70" i="17"/>
  <c r="AN70" i="17"/>
  <c r="AM70" i="17"/>
  <c r="AL70" i="17"/>
  <c r="AK70" i="17"/>
  <c r="AJ70" i="17"/>
  <c r="AI70" i="17"/>
  <c r="AH70" i="17"/>
  <c r="AG70" i="17"/>
  <c r="AF70" i="17"/>
  <c r="AE70" i="17"/>
  <c r="AD70" i="17"/>
  <c r="AB70" i="17"/>
  <c r="AA70" i="17"/>
  <c r="Z70" i="17"/>
  <c r="Y70" i="17"/>
  <c r="X70" i="17"/>
  <c r="BC69" i="17"/>
  <c r="BB69" i="17"/>
  <c r="BA69" i="17"/>
  <c r="AZ69" i="17"/>
  <c r="AY69" i="17"/>
  <c r="AX69" i="17"/>
  <c r="AP69" i="17"/>
  <c r="AO69" i="17"/>
  <c r="AN69" i="17"/>
  <c r="AM69" i="17"/>
  <c r="AL69" i="17"/>
  <c r="AK69" i="17"/>
  <c r="AJ69" i="17"/>
  <c r="AI69" i="17"/>
  <c r="AH69" i="17"/>
  <c r="AG69" i="17"/>
  <c r="AF69" i="17"/>
  <c r="AE69" i="17"/>
  <c r="AD69" i="17"/>
  <c r="AB69" i="17"/>
  <c r="AA69" i="17"/>
  <c r="Z69" i="17"/>
  <c r="Y69" i="17"/>
  <c r="X69" i="17"/>
  <c r="V69" i="17"/>
  <c r="BK68" i="17"/>
  <c r="BC68" i="17"/>
  <c r="BB68" i="17"/>
  <c r="BA68" i="17"/>
  <c r="AZ68" i="17"/>
  <c r="AY68" i="17"/>
  <c r="AX68" i="17"/>
  <c r="AQ68" i="17"/>
  <c r="AP68" i="17"/>
  <c r="AO68" i="17"/>
  <c r="AN68" i="17"/>
  <c r="AM68" i="17"/>
  <c r="AL68" i="17"/>
  <c r="AK68" i="17"/>
  <c r="AJ68" i="17"/>
  <c r="AI68" i="17"/>
  <c r="AH68" i="17"/>
  <c r="AG68" i="17"/>
  <c r="AF68" i="17"/>
  <c r="AE68" i="17"/>
  <c r="AD68" i="17"/>
  <c r="AA68" i="17"/>
  <c r="Z68" i="17"/>
  <c r="Y68" i="17"/>
  <c r="X68" i="17"/>
  <c r="W68" i="17"/>
  <c r="V68" i="17"/>
  <c r="BB67" i="17"/>
  <c r="BA67" i="17"/>
  <c r="AZ67" i="17"/>
  <c r="AY67" i="17"/>
  <c r="AX67" i="17"/>
  <c r="AQ67" i="17"/>
  <c r="AP67" i="17"/>
  <c r="AO67" i="17"/>
  <c r="AN67" i="17"/>
  <c r="AM67" i="17"/>
  <c r="AL67" i="17"/>
  <c r="AK67" i="17"/>
  <c r="AJ67" i="17"/>
  <c r="AI67" i="17"/>
  <c r="AH67" i="17"/>
  <c r="AG67" i="17"/>
  <c r="AF67" i="17"/>
  <c r="AE67" i="17"/>
  <c r="AD67" i="17"/>
  <c r="AB67" i="17"/>
  <c r="AA67" i="17"/>
  <c r="Z67" i="17"/>
  <c r="Y67" i="17"/>
  <c r="X67" i="17"/>
  <c r="V67" i="17"/>
  <c r="BC66" i="17"/>
  <c r="BB66" i="17"/>
  <c r="BA66" i="17"/>
  <c r="AZ66" i="17"/>
  <c r="AY66" i="17"/>
  <c r="AX66" i="17"/>
  <c r="AQ66" i="17"/>
  <c r="AP66" i="17"/>
  <c r="AO66" i="17"/>
  <c r="AN66" i="17"/>
  <c r="AM66" i="17"/>
  <c r="AL66" i="17"/>
  <c r="AK66" i="17"/>
  <c r="AJ66" i="17"/>
  <c r="AI66" i="17"/>
  <c r="AH66" i="17"/>
  <c r="AG66" i="17"/>
  <c r="AF66" i="17"/>
  <c r="AE66" i="17"/>
  <c r="AD66" i="17"/>
  <c r="AB66" i="17"/>
  <c r="AA66" i="17"/>
  <c r="Z66" i="17"/>
  <c r="Y66" i="17"/>
  <c r="X66" i="17"/>
  <c r="BB65" i="17"/>
  <c r="BA65" i="17"/>
  <c r="AZ65" i="17"/>
  <c r="AY65" i="17"/>
  <c r="AX65" i="17"/>
  <c r="AP65" i="17"/>
  <c r="AO65" i="17"/>
  <c r="AN65" i="17"/>
  <c r="AM65" i="17"/>
  <c r="AL65" i="17"/>
  <c r="AK65" i="17"/>
  <c r="AJ65" i="17"/>
  <c r="AI65" i="17"/>
  <c r="AH65" i="17"/>
  <c r="AG65" i="17"/>
  <c r="AF65" i="17"/>
  <c r="AE65" i="17"/>
  <c r="AD65" i="17"/>
  <c r="AB65" i="17"/>
  <c r="AA65" i="17"/>
  <c r="Z65" i="17"/>
  <c r="Y65" i="17"/>
  <c r="X65" i="17"/>
  <c r="V65" i="17"/>
  <c r="BC64" i="17"/>
  <c r="BB64" i="17"/>
  <c r="BA64" i="17"/>
  <c r="AZ64" i="17"/>
  <c r="AY64" i="17"/>
  <c r="AX64" i="17"/>
  <c r="AQ64" i="17"/>
  <c r="AP64" i="17"/>
  <c r="AO64" i="17"/>
  <c r="AN64" i="17"/>
  <c r="AM64" i="17"/>
  <c r="AL64" i="17"/>
  <c r="AK64" i="17"/>
  <c r="AJ64" i="17"/>
  <c r="AI64" i="17"/>
  <c r="AH64" i="17"/>
  <c r="AG64" i="17"/>
  <c r="AF64" i="17"/>
  <c r="AE64" i="17"/>
  <c r="AD64" i="17"/>
  <c r="AB64" i="17"/>
  <c r="AA64" i="17"/>
  <c r="Z64" i="17"/>
  <c r="Y64" i="17"/>
  <c r="X64" i="17"/>
  <c r="BB59" i="17"/>
  <c r="BA59" i="17"/>
  <c r="AZ59" i="17"/>
  <c r="AY59" i="17"/>
  <c r="AX59" i="17"/>
  <c r="AP59" i="17"/>
  <c r="AO59" i="17"/>
  <c r="AN59" i="17"/>
  <c r="AM59" i="17"/>
  <c r="AL59" i="17"/>
  <c r="AK59" i="17"/>
  <c r="AJ59" i="17"/>
  <c r="AI59" i="17"/>
  <c r="AH59" i="17"/>
  <c r="AG59" i="17"/>
  <c r="AF59" i="17"/>
  <c r="AE59" i="17"/>
  <c r="AD59" i="17"/>
  <c r="AB59" i="17"/>
  <c r="AA59" i="17"/>
  <c r="Z59" i="17"/>
  <c r="Y59" i="17"/>
  <c r="X59" i="17"/>
  <c r="V59" i="17"/>
  <c r="BB58" i="17"/>
  <c r="BA58" i="17"/>
  <c r="AZ58" i="17"/>
  <c r="AY58" i="17"/>
  <c r="AX58" i="17"/>
  <c r="AP58" i="17"/>
  <c r="AO58" i="17"/>
  <c r="AN58" i="17"/>
  <c r="AM58" i="17"/>
  <c r="AL58" i="17"/>
  <c r="AK58" i="17"/>
  <c r="AJ58" i="17"/>
  <c r="AI58" i="17"/>
  <c r="AH58" i="17"/>
  <c r="AG58" i="17"/>
  <c r="AF58" i="17"/>
  <c r="AE58" i="17"/>
  <c r="AD58" i="17"/>
  <c r="AB58" i="17"/>
  <c r="AA58" i="17"/>
  <c r="Z58" i="17"/>
  <c r="Y58" i="17"/>
  <c r="X58" i="17"/>
  <c r="V58" i="17"/>
  <c r="BC57" i="17"/>
  <c r="BB57" i="17"/>
  <c r="BA57" i="17"/>
  <c r="AZ57" i="17"/>
  <c r="AY57" i="17"/>
  <c r="AX57" i="17"/>
  <c r="AQ57" i="17"/>
  <c r="AP57" i="17"/>
  <c r="AO57" i="17"/>
  <c r="AN57" i="17"/>
  <c r="AM57" i="17"/>
  <c r="AL57" i="17"/>
  <c r="AK57" i="17"/>
  <c r="AJ57" i="17"/>
  <c r="AI57" i="17"/>
  <c r="AH57" i="17"/>
  <c r="AG57" i="17"/>
  <c r="AF57" i="17"/>
  <c r="AE57" i="17"/>
  <c r="AD57" i="17"/>
  <c r="AB57" i="17"/>
  <c r="AA57" i="17"/>
  <c r="Z57" i="17"/>
  <c r="Y57" i="17"/>
  <c r="X57" i="17"/>
  <c r="V57" i="17"/>
  <c r="BC56" i="17"/>
  <c r="BB56" i="17"/>
  <c r="BA56" i="17"/>
  <c r="AZ56" i="17"/>
  <c r="AY56" i="17"/>
  <c r="AX56" i="17"/>
  <c r="AP56" i="17"/>
  <c r="AO56" i="17"/>
  <c r="AN56" i="17"/>
  <c r="AM56" i="17"/>
  <c r="AL56" i="17"/>
  <c r="AK56" i="17"/>
  <c r="AJ56" i="17"/>
  <c r="AI56" i="17"/>
  <c r="AH56" i="17"/>
  <c r="AG56" i="17"/>
  <c r="AF56" i="17"/>
  <c r="AE56" i="17"/>
  <c r="AD56" i="17"/>
  <c r="AB56" i="17"/>
  <c r="AA56" i="17"/>
  <c r="Z56" i="17"/>
  <c r="Y56" i="17"/>
  <c r="X56" i="17"/>
  <c r="BC55" i="17"/>
  <c r="BB55" i="17"/>
  <c r="BA55" i="17"/>
  <c r="AZ55" i="17"/>
  <c r="AY55" i="17"/>
  <c r="AX55" i="17"/>
  <c r="AQ55" i="17"/>
  <c r="AP55" i="17"/>
  <c r="AO55" i="17"/>
  <c r="AN55" i="17"/>
  <c r="AM55" i="17"/>
  <c r="AL55" i="17"/>
  <c r="AK55" i="17"/>
  <c r="AJ55" i="17"/>
  <c r="AI55" i="17"/>
  <c r="AH55" i="17"/>
  <c r="AG55" i="17"/>
  <c r="AF55" i="17"/>
  <c r="AE55" i="17"/>
  <c r="AD55" i="17"/>
  <c r="AB55" i="17"/>
  <c r="AA55" i="17"/>
  <c r="Z55" i="17"/>
  <c r="Y55" i="17"/>
  <c r="X55" i="17"/>
  <c r="V55" i="17"/>
  <c r="BC54" i="17"/>
  <c r="BB54" i="17"/>
  <c r="BA54" i="17"/>
  <c r="AZ54" i="17"/>
  <c r="AY54" i="17"/>
  <c r="AX54" i="17"/>
  <c r="AQ54" i="17"/>
  <c r="AP54" i="17"/>
  <c r="AO54" i="17"/>
  <c r="AN54" i="17"/>
  <c r="AM54" i="17"/>
  <c r="AL54" i="17"/>
  <c r="AK54" i="17"/>
  <c r="AJ54" i="17"/>
  <c r="AI54" i="17"/>
  <c r="AH54" i="17"/>
  <c r="AG54" i="17"/>
  <c r="AF54" i="17"/>
  <c r="AE54" i="17"/>
  <c r="AD54" i="17"/>
  <c r="AB54" i="17"/>
  <c r="AA54" i="17"/>
  <c r="Z54" i="17"/>
  <c r="Y54" i="17"/>
  <c r="X54" i="17"/>
  <c r="V54" i="17"/>
  <c r="BB53" i="17"/>
  <c r="BA53" i="17"/>
  <c r="AZ53" i="17"/>
  <c r="AY53" i="17"/>
  <c r="AX53" i="17"/>
  <c r="AP53" i="17"/>
  <c r="AO53" i="17"/>
  <c r="AN53" i="17"/>
  <c r="AM53" i="17"/>
  <c r="AL53" i="17"/>
  <c r="AK53" i="17"/>
  <c r="AJ53" i="17"/>
  <c r="AI53" i="17"/>
  <c r="AH53" i="17"/>
  <c r="AG53" i="17"/>
  <c r="AF53" i="17"/>
  <c r="AE53" i="17"/>
  <c r="AD53" i="17"/>
  <c r="AB53" i="17"/>
  <c r="AA53" i="17"/>
  <c r="Z53" i="17"/>
  <c r="Y53" i="17"/>
  <c r="X53" i="17"/>
  <c r="BC52" i="17"/>
  <c r="BB52" i="17"/>
  <c r="BA52" i="17"/>
  <c r="AZ52" i="17"/>
  <c r="AY52" i="17"/>
  <c r="AX52" i="17"/>
  <c r="AQ52" i="17"/>
  <c r="AP52" i="17"/>
  <c r="AO52" i="17"/>
  <c r="AN52" i="17"/>
  <c r="AM52" i="17"/>
  <c r="AL52" i="17"/>
  <c r="AK52" i="17"/>
  <c r="AJ52" i="17"/>
  <c r="AI52" i="17"/>
  <c r="AH52" i="17"/>
  <c r="AG52" i="17"/>
  <c r="AF52" i="17"/>
  <c r="AE52" i="17"/>
  <c r="AD52" i="17"/>
  <c r="AB52" i="17"/>
  <c r="AA52" i="17"/>
  <c r="Z52" i="17"/>
  <c r="Y52" i="17"/>
  <c r="X52" i="17"/>
  <c r="V52" i="17"/>
  <c r="BK51" i="17"/>
  <c r="BC51" i="17"/>
  <c r="BB51" i="17"/>
  <c r="BA51" i="17"/>
  <c r="AZ51" i="17"/>
  <c r="AY51" i="17"/>
  <c r="AX51" i="17"/>
  <c r="AQ51" i="17"/>
  <c r="AP51" i="17"/>
  <c r="AO51" i="17"/>
  <c r="AN51" i="17"/>
  <c r="AM51" i="17"/>
  <c r="AL51" i="17"/>
  <c r="AK51" i="17"/>
  <c r="AJ51" i="17"/>
  <c r="AI51" i="17"/>
  <c r="AH51" i="17"/>
  <c r="AG51" i="17"/>
  <c r="AF51" i="17"/>
  <c r="AE51" i="17"/>
  <c r="AD51" i="17"/>
  <c r="AC51" i="17"/>
  <c r="AB51" i="17"/>
  <c r="AA51" i="17"/>
  <c r="Z51" i="17"/>
  <c r="Y51" i="17"/>
  <c r="X51" i="17"/>
  <c r="W51" i="17"/>
  <c r="V51" i="17"/>
  <c r="BC50" i="17"/>
  <c r="BB50" i="17"/>
  <c r="BA50" i="17"/>
  <c r="AZ50" i="17"/>
  <c r="AY50" i="17"/>
  <c r="AX50" i="17"/>
  <c r="AP50" i="17"/>
  <c r="AO50" i="17"/>
  <c r="AN50" i="17"/>
  <c r="AM50" i="17"/>
  <c r="AL50" i="17"/>
  <c r="AK50" i="17"/>
  <c r="AJ50" i="17"/>
  <c r="AI50" i="17"/>
  <c r="AH50" i="17"/>
  <c r="AG50" i="17"/>
  <c r="AF50" i="17"/>
  <c r="AE50" i="17"/>
  <c r="AD50" i="17"/>
  <c r="AB50" i="17"/>
  <c r="AA50" i="17"/>
  <c r="Z50" i="17"/>
  <c r="Y50" i="17"/>
  <c r="X50" i="17"/>
  <c r="V50" i="17"/>
  <c r="BC49" i="17"/>
  <c r="BB49" i="17"/>
  <c r="BA49" i="17"/>
  <c r="AZ49" i="17"/>
  <c r="AY49" i="17"/>
  <c r="AX49" i="17"/>
  <c r="AQ49" i="17"/>
  <c r="AP49" i="17"/>
  <c r="AO49" i="17"/>
  <c r="AN49" i="17"/>
  <c r="AM49" i="17"/>
  <c r="AL49" i="17"/>
  <c r="AK49" i="17"/>
  <c r="AJ49" i="17"/>
  <c r="AI49" i="17"/>
  <c r="AH49" i="17"/>
  <c r="AG49" i="17"/>
  <c r="AF49" i="17"/>
  <c r="AE49" i="17"/>
  <c r="AD49" i="17"/>
  <c r="AB49" i="17"/>
  <c r="AA49" i="17"/>
  <c r="Z49" i="17"/>
  <c r="Y49" i="17"/>
  <c r="X49" i="17"/>
  <c r="BC48" i="17"/>
  <c r="BB48" i="17"/>
  <c r="BA48" i="17"/>
  <c r="AZ48" i="17"/>
  <c r="AY48" i="17"/>
  <c r="AX48" i="17"/>
  <c r="AP48" i="17"/>
  <c r="AO48" i="17"/>
  <c r="AN48" i="17"/>
  <c r="AM48" i="17"/>
  <c r="AL48" i="17"/>
  <c r="AK48" i="17"/>
  <c r="AJ48" i="17"/>
  <c r="AI48" i="17"/>
  <c r="AH48" i="17"/>
  <c r="AG48" i="17"/>
  <c r="AF48" i="17"/>
  <c r="AE48" i="17"/>
  <c r="AD48" i="17"/>
  <c r="AB48" i="17"/>
  <c r="AA48" i="17"/>
  <c r="Z48" i="17"/>
  <c r="Y48" i="17"/>
  <c r="X48" i="17"/>
  <c r="BC47" i="17"/>
  <c r="BB47" i="17"/>
  <c r="BA47" i="17"/>
  <c r="AZ47" i="17"/>
  <c r="AY47" i="17"/>
  <c r="AX47" i="17"/>
  <c r="AQ47" i="17"/>
  <c r="AP47" i="17"/>
  <c r="AO47" i="17"/>
  <c r="AN47" i="17"/>
  <c r="AM47" i="17"/>
  <c r="AL47" i="17"/>
  <c r="AK47" i="17"/>
  <c r="AJ47" i="17"/>
  <c r="AI47" i="17"/>
  <c r="AH47" i="17"/>
  <c r="AG47" i="17"/>
  <c r="AF47" i="17"/>
  <c r="AE47" i="17"/>
  <c r="AD47" i="17"/>
  <c r="AB47" i="17"/>
  <c r="AA47" i="17"/>
  <c r="Z47" i="17"/>
  <c r="Y47" i="17"/>
  <c r="X47" i="17"/>
  <c r="BC46" i="17"/>
  <c r="BB46" i="17"/>
  <c r="BA46" i="17"/>
  <c r="AZ46" i="17"/>
  <c r="AY46" i="17"/>
  <c r="AX46" i="17"/>
  <c r="AQ46" i="17"/>
  <c r="AP46" i="17"/>
  <c r="AO46" i="17"/>
  <c r="AN46" i="17"/>
  <c r="AM46" i="17"/>
  <c r="AL46" i="17"/>
  <c r="AK46" i="17"/>
  <c r="AJ46" i="17"/>
  <c r="AI46" i="17"/>
  <c r="AH46" i="17"/>
  <c r="AG46" i="17"/>
  <c r="AF46" i="17"/>
  <c r="AE46" i="17"/>
  <c r="AD46" i="17"/>
  <c r="AB46" i="17"/>
  <c r="AA46" i="17"/>
  <c r="Z46" i="17"/>
  <c r="Y46" i="17"/>
  <c r="X46" i="17"/>
  <c r="V46" i="17"/>
  <c r="BB45" i="17"/>
  <c r="BA45" i="17"/>
  <c r="AZ45" i="17"/>
  <c r="AY45" i="17"/>
  <c r="AX45" i="17"/>
  <c r="AP45" i="17"/>
  <c r="AO45" i="17"/>
  <c r="AN45" i="17"/>
  <c r="AM45" i="17"/>
  <c r="AL45" i="17"/>
  <c r="AK45" i="17"/>
  <c r="AJ45" i="17"/>
  <c r="AI45" i="17"/>
  <c r="AH45" i="17"/>
  <c r="AG45" i="17"/>
  <c r="AF45" i="17"/>
  <c r="AE45" i="17"/>
  <c r="AD45" i="17"/>
  <c r="AB45" i="17"/>
  <c r="AA45" i="17"/>
  <c r="Z45" i="17"/>
  <c r="Y45" i="17"/>
  <c r="X45" i="17"/>
  <c r="V45" i="17"/>
  <c r="BB40" i="17"/>
  <c r="BA40" i="17"/>
  <c r="AZ40" i="17"/>
  <c r="AY40" i="17"/>
  <c r="AX40" i="17"/>
  <c r="AP40" i="17"/>
  <c r="AO40" i="17"/>
  <c r="AN40" i="17"/>
  <c r="AM40" i="17"/>
  <c r="AL40" i="17"/>
  <c r="AK40" i="17"/>
  <c r="AJ40" i="17"/>
  <c r="AI40" i="17"/>
  <c r="AH40" i="17"/>
  <c r="AG40" i="17"/>
  <c r="AF40" i="17"/>
  <c r="AE40" i="17"/>
  <c r="AD40" i="17"/>
  <c r="AB40" i="17"/>
  <c r="AA40" i="17"/>
  <c r="Z40" i="17"/>
  <c r="Y40" i="17"/>
  <c r="X40" i="17"/>
  <c r="V40" i="17"/>
  <c r="BC39" i="17"/>
  <c r="BB39" i="17"/>
  <c r="BA39" i="17"/>
  <c r="AZ39" i="17"/>
  <c r="AY39" i="17"/>
  <c r="AX39" i="17"/>
  <c r="AP39" i="17"/>
  <c r="AO39" i="17"/>
  <c r="AN39" i="17"/>
  <c r="AM39" i="17"/>
  <c r="AL39" i="17"/>
  <c r="AK39" i="17"/>
  <c r="AJ39" i="17"/>
  <c r="AI39" i="17"/>
  <c r="AH39" i="17"/>
  <c r="AG39" i="17"/>
  <c r="AF39" i="17"/>
  <c r="AE39" i="17"/>
  <c r="AD39" i="17"/>
  <c r="AB39" i="17"/>
  <c r="AA39" i="17"/>
  <c r="Z39" i="17"/>
  <c r="Y39" i="17"/>
  <c r="X39" i="17"/>
  <c r="V39" i="17"/>
  <c r="BB38" i="17"/>
  <c r="BA38" i="17"/>
  <c r="AZ38" i="17"/>
  <c r="AY38" i="17"/>
  <c r="AX38" i="17"/>
  <c r="AP38" i="17"/>
  <c r="AO38" i="17"/>
  <c r="AN38" i="17"/>
  <c r="AM38" i="17"/>
  <c r="AL38" i="17"/>
  <c r="AK38" i="17"/>
  <c r="AJ38" i="17"/>
  <c r="AI38" i="17"/>
  <c r="AH38" i="17"/>
  <c r="AG38" i="17"/>
  <c r="AF38" i="17"/>
  <c r="AE38" i="17"/>
  <c r="AD38" i="17"/>
  <c r="AB38" i="17"/>
  <c r="AA38" i="17"/>
  <c r="Z38" i="17"/>
  <c r="Y38" i="17"/>
  <c r="X38" i="17"/>
  <c r="V38" i="17"/>
  <c r="BC37" i="17"/>
  <c r="BB37" i="17"/>
  <c r="BA37" i="17"/>
  <c r="AZ37" i="17"/>
  <c r="AY37" i="17"/>
  <c r="AX37" i="17"/>
  <c r="AQ37" i="17"/>
  <c r="AP37" i="17"/>
  <c r="AO37" i="17"/>
  <c r="AN37" i="17"/>
  <c r="AM37" i="17"/>
  <c r="AL37" i="17"/>
  <c r="AK37" i="17"/>
  <c r="AJ37" i="17"/>
  <c r="AI37" i="17"/>
  <c r="AH37" i="17"/>
  <c r="AG37" i="17"/>
  <c r="AF37" i="17"/>
  <c r="AE37" i="17"/>
  <c r="AD37" i="17"/>
  <c r="AB37" i="17"/>
  <c r="AA37" i="17"/>
  <c r="Z37" i="17"/>
  <c r="Y37" i="17"/>
  <c r="X37" i="17"/>
  <c r="V37" i="17"/>
  <c r="BB36" i="17"/>
  <c r="BA36" i="17"/>
  <c r="AZ36" i="17"/>
  <c r="AY36" i="17"/>
  <c r="AX36" i="17"/>
  <c r="AQ36" i="17"/>
  <c r="AP36" i="17"/>
  <c r="AO36" i="17"/>
  <c r="AN36" i="17"/>
  <c r="AM36" i="17"/>
  <c r="AL36" i="17"/>
  <c r="AK36" i="17"/>
  <c r="AJ36" i="17"/>
  <c r="AI36" i="17"/>
  <c r="AH36" i="17"/>
  <c r="AG36" i="17"/>
  <c r="AF36" i="17"/>
  <c r="AE36" i="17"/>
  <c r="AD36" i="17"/>
  <c r="AB36" i="17"/>
  <c r="AA36" i="17"/>
  <c r="Z36" i="17"/>
  <c r="Y36" i="17"/>
  <c r="X36" i="17"/>
  <c r="BB35" i="17"/>
  <c r="BA35" i="17"/>
  <c r="AZ35" i="17"/>
  <c r="AY35" i="17"/>
  <c r="AX35" i="17"/>
  <c r="AP35" i="17"/>
  <c r="AO35" i="17"/>
  <c r="AN35" i="17"/>
  <c r="AM35" i="17"/>
  <c r="AL35" i="17"/>
  <c r="AK35" i="17"/>
  <c r="AJ35" i="17"/>
  <c r="AI35" i="17"/>
  <c r="AH35" i="17"/>
  <c r="AG35" i="17"/>
  <c r="AF35" i="17"/>
  <c r="AE35" i="17"/>
  <c r="AD35" i="17"/>
  <c r="AB35" i="17"/>
  <c r="AA35" i="17"/>
  <c r="Z35" i="17"/>
  <c r="Y35" i="17"/>
  <c r="X35" i="17"/>
  <c r="V35" i="17"/>
  <c r="BC34" i="17"/>
  <c r="BB34" i="17"/>
  <c r="BA34" i="17"/>
  <c r="AZ34" i="17"/>
  <c r="AY34" i="17"/>
  <c r="AX34" i="17"/>
  <c r="AQ34" i="17"/>
  <c r="AP34" i="17"/>
  <c r="AO34" i="17"/>
  <c r="AN34" i="17"/>
  <c r="AM34" i="17"/>
  <c r="AL34" i="17"/>
  <c r="AK34" i="17"/>
  <c r="AJ34" i="17"/>
  <c r="AI34" i="17"/>
  <c r="AH34" i="17"/>
  <c r="AG34" i="17"/>
  <c r="AF34" i="17"/>
  <c r="AE34" i="17"/>
  <c r="AD34" i="17"/>
  <c r="AB34" i="17"/>
  <c r="AA34" i="17"/>
  <c r="Z34" i="17"/>
  <c r="Y34" i="17"/>
  <c r="X34" i="17"/>
  <c r="BK33" i="17"/>
  <c r="BC33" i="17"/>
  <c r="BB33" i="17"/>
  <c r="BA33" i="17"/>
  <c r="AZ33" i="17"/>
  <c r="AY33" i="17"/>
  <c r="AX33" i="17"/>
  <c r="AQ33" i="17"/>
  <c r="AP33" i="17"/>
  <c r="AO33" i="17"/>
  <c r="AN33" i="17"/>
  <c r="AM33" i="17"/>
  <c r="AL33" i="17"/>
  <c r="AK33" i="17"/>
  <c r="AJ33" i="17"/>
  <c r="AI33" i="17"/>
  <c r="AH33" i="17"/>
  <c r="AG33" i="17"/>
  <c r="AF33" i="17"/>
  <c r="AE33" i="17"/>
  <c r="AD33" i="17"/>
  <c r="AC33" i="17"/>
  <c r="AB33" i="17"/>
  <c r="AA33" i="17"/>
  <c r="Z33" i="17"/>
  <c r="Y33" i="17"/>
  <c r="X33" i="17"/>
  <c r="W33" i="17"/>
  <c r="V33" i="17"/>
  <c r="BC32" i="17"/>
  <c r="BB32" i="17"/>
  <c r="BA32" i="17"/>
  <c r="AZ32" i="17"/>
  <c r="AY32" i="17"/>
  <c r="AX32" i="17"/>
  <c r="AP32" i="17"/>
  <c r="AO32" i="17"/>
  <c r="AN32" i="17"/>
  <c r="AM32" i="17"/>
  <c r="AL32" i="17"/>
  <c r="AK32" i="17"/>
  <c r="AJ32" i="17"/>
  <c r="AI32" i="17"/>
  <c r="AH32" i="17"/>
  <c r="AG32" i="17"/>
  <c r="AF32" i="17"/>
  <c r="AE32" i="17"/>
  <c r="AD32" i="17"/>
  <c r="AB32" i="17"/>
  <c r="AA32" i="17"/>
  <c r="Z32" i="17"/>
  <c r="Y32" i="17"/>
  <c r="X32" i="17"/>
  <c r="V32" i="17"/>
  <c r="BC31" i="17"/>
  <c r="BB31" i="17"/>
  <c r="BA31" i="17"/>
  <c r="AZ31" i="17"/>
  <c r="AY31" i="17"/>
  <c r="AX31" i="17"/>
  <c r="AP31" i="17"/>
  <c r="AO31" i="17"/>
  <c r="AN31" i="17"/>
  <c r="AM31" i="17"/>
  <c r="AL31" i="17"/>
  <c r="AK31" i="17"/>
  <c r="AJ31" i="17"/>
  <c r="AI31" i="17"/>
  <c r="AH31" i="17"/>
  <c r="AG31" i="17"/>
  <c r="AF31" i="17"/>
  <c r="AE31" i="17"/>
  <c r="AD31" i="17"/>
  <c r="AB31" i="17"/>
  <c r="AA31" i="17"/>
  <c r="Z31" i="17"/>
  <c r="Y31" i="17"/>
  <c r="X31" i="17"/>
  <c r="V31" i="17"/>
  <c r="BC30" i="17"/>
  <c r="BB30" i="17"/>
  <c r="BA30" i="17"/>
  <c r="AZ30" i="17"/>
  <c r="AY30" i="17"/>
  <c r="AX30" i="17"/>
  <c r="AQ30" i="17"/>
  <c r="AP30" i="17"/>
  <c r="AO30" i="17"/>
  <c r="AN30" i="17"/>
  <c r="AM30" i="17"/>
  <c r="AL30" i="17"/>
  <c r="AK30" i="17"/>
  <c r="AJ30" i="17"/>
  <c r="AI30" i="17"/>
  <c r="AH30" i="17"/>
  <c r="AG30" i="17"/>
  <c r="AF30" i="17"/>
  <c r="AE30" i="17"/>
  <c r="AD30" i="17"/>
  <c r="AB30" i="17"/>
  <c r="AA30" i="17"/>
  <c r="Z30" i="17"/>
  <c r="Y30" i="17"/>
  <c r="X30" i="17"/>
  <c r="BB29" i="17"/>
  <c r="BA29" i="17"/>
  <c r="AZ29" i="17"/>
  <c r="AY29" i="17"/>
  <c r="AX29" i="17"/>
  <c r="AQ29" i="17"/>
  <c r="AP29" i="17"/>
  <c r="AO29" i="17"/>
  <c r="AN29" i="17"/>
  <c r="AM29" i="17"/>
  <c r="AL29" i="17"/>
  <c r="AK29" i="17"/>
  <c r="AJ29" i="17"/>
  <c r="AI29" i="17"/>
  <c r="AH29" i="17"/>
  <c r="AG29" i="17"/>
  <c r="AF29" i="17"/>
  <c r="AE29" i="17"/>
  <c r="AD29" i="17"/>
  <c r="AB29" i="17"/>
  <c r="AA29" i="17"/>
  <c r="Z29" i="17"/>
  <c r="Y29" i="17"/>
  <c r="X29" i="17"/>
  <c r="V29" i="17"/>
  <c r="BB28" i="17"/>
  <c r="BA28" i="17"/>
  <c r="AZ28" i="17"/>
  <c r="AY28" i="17"/>
  <c r="AX28" i="17"/>
  <c r="AP28" i="17"/>
  <c r="AO28" i="17"/>
  <c r="AN28" i="17"/>
  <c r="AM28" i="17"/>
  <c r="AL28" i="17"/>
  <c r="AK28" i="17"/>
  <c r="AJ28" i="17"/>
  <c r="AI28" i="17"/>
  <c r="AH28" i="17"/>
  <c r="AG28" i="17"/>
  <c r="AF28" i="17"/>
  <c r="AE28" i="17"/>
  <c r="AD28" i="17"/>
  <c r="AB28" i="17"/>
  <c r="AA28" i="17"/>
  <c r="Z28" i="17"/>
  <c r="Y28" i="17"/>
  <c r="X28" i="17"/>
  <c r="BC27" i="17"/>
  <c r="BB27" i="17"/>
  <c r="BA27" i="17"/>
  <c r="AZ27" i="17"/>
  <c r="AY27" i="17"/>
  <c r="AX27" i="17"/>
  <c r="AQ27" i="17"/>
  <c r="AP27" i="17"/>
  <c r="AO27" i="17"/>
  <c r="AN27" i="17"/>
  <c r="AM27" i="17"/>
  <c r="AL27" i="17"/>
  <c r="AK27" i="17"/>
  <c r="AJ27" i="17"/>
  <c r="AI27" i="17"/>
  <c r="AH27" i="17"/>
  <c r="AG27" i="17"/>
  <c r="AF27" i="17"/>
  <c r="AE27" i="17"/>
  <c r="AD27" i="17"/>
  <c r="AB27" i="17"/>
  <c r="AA27" i="17"/>
  <c r="Z27" i="17"/>
  <c r="Y27" i="17"/>
  <c r="X27" i="17"/>
  <c r="V27" i="17"/>
  <c r="BC26" i="17"/>
  <c r="BB26" i="17"/>
  <c r="BA26" i="17"/>
  <c r="AZ26" i="17"/>
  <c r="AY26" i="17"/>
  <c r="AX26" i="17"/>
  <c r="AQ26" i="17"/>
  <c r="AP26" i="17"/>
  <c r="AO26" i="17"/>
  <c r="AN26" i="17"/>
  <c r="AM26" i="17"/>
  <c r="AL26" i="17"/>
  <c r="AK26" i="17"/>
  <c r="AJ26" i="17"/>
  <c r="AI26" i="17"/>
  <c r="AH26" i="17"/>
  <c r="AG26" i="17"/>
  <c r="AF26" i="17"/>
  <c r="AE26" i="17"/>
  <c r="AD26" i="17"/>
  <c r="AB26" i="17"/>
  <c r="AA26" i="17"/>
  <c r="Z26" i="17"/>
  <c r="Y26" i="17"/>
  <c r="X26" i="17"/>
  <c r="BC21" i="17"/>
  <c r="BB21" i="17"/>
  <c r="BA21" i="17"/>
  <c r="AZ21" i="17"/>
  <c r="AY21" i="17"/>
  <c r="AX21" i="17"/>
  <c r="AP21" i="17"/>
  <c r="AO21" i="17"/>
  <c r="AN21" i="17"/>
  <c r="AM21" i="17"/>
  <c r="AL21" i="17"/>
  <c r="AK21" i="17"/>
  <c r="AJ21" i="17"/>
  <c r="AI21" i="17"/>
  <c r="AH21" i="17"/>
  <c r="AG21" i="17"/>
  <c r="AF21" i="17"/>
  <c r="AE21" i="17"/>
  <c r="AD21" i="17"/>
  <c r="AB21" i="17"/>
  <c r="AA21" i="17"/>
  <c r="Z21" i="17"/>
  <c r="Y21" i="17"/>
  <c r="X21" i="17"/>
  <c r="V21" i="17"/>
  <c r="BC20" i="17"/>
  <c r="BB20" i="17"/>
  <c r="BA20" i="17"/>
  <c r="AZ20" i="17"/>
  <c r="AY20" i="17"/>
  <c r="AX20" i="17"/>
  <c r="AQ20" i="17"/>
  <c r="AP20" i="17"/>
  <c r="AO20" i="17"/>
  <c r="AN20" i="17"/>
  <c r="AM20" i="17"/>
  <c r="AL20" i="17"/>
  <c r="AK20" i="17"/>
  <c r="AJ20" i="17"/>
  <c r="AI20" i="17"/>
  <c r="AH20" i="17"/>
  <c r="AG20" i="17"/>
  <c r="AF20" i="17"/>
  <c r="AE20" i="17"/>
  <c r="AD20" i="17"/>
  <c r="AB20" i="17"/>
  <c r="AA20" i="17"/>
  <c r="Z20" i="17"/>
  <c r="Y20" i="17"/>
  <c r="X20" i="17"/>
  <c r="V20" i="17"/>
  <c r="BC19" i="17"/>
  <c r="BB19" i="17"/>
  <c r="BA19" i="17"/>
  <c r="AZ19" i="17"/>
  <c r="AY19" i="17"/>
  <c r="AX19" i="17"/>
  <c r="AP19" i="17"/>
  <c r="AO19" i="17"/>
  <c r="AN19" i="17"/>
  <c r="AM19" i="17"/>
  <c r="AL19" i="17"/>
  <c r="AK19" i="17"/>
  <c r="AJ19" i="17"/>
  <c r="AI19" i="17"/>
  <c r="AH19" i="17"/>
  <c r="AG19" i="17"/>
  <c r="AF19" i="17"/>
  <c r="AE19" i="17"/>
  <c r="AD19" i="17"/>
  <c r="AB19" i="17"/>
  <c r="AA19" i="17"/>
  <c r="Z19" i="17"/>
  <c r="Y19" i="17"/>
  <c r="X19" i="17"/>
  <c r="V19" i="17"/>
  <c r="BB18" i="17"/>
  <c r="BA18" i="17"/>
  <c r="AZ18" i="17"/>
  <c r="AY18" i="17"/>
  <c r="AX18" i="17"/>
  <c r="AQ18" i="17"/>
  <c r="AP18" i="17"/>
  <c r="AO18" i="17"/>
  <c r="AN18" i="17"/>
  <c r="AM18" i="17"/>
  <c r="AL18" i="17"/>
  <c r="AK18" i="17"/>
  <c r="AJ18" i="17"/>
  <c r="AI18" i="17"/>
  <c r="AH18" i="17"/>
  <c r="AG18" i="17"/>
  <c r="AF18" i="17"/>
  <c r="AE18" i="17"/>
  <c r="AD18" i="17"/>
  <c r="AB18" i="17"/>
  <c r="AA18" i="17"/>
  <c r="Z18" i="17"/>
  <c r="Y18" i="17"/>
  <c r="X18" i="17"/>
  <c r="BK17" i="17"/>
  <c r="BC17" i="17"/>
  <c r="BB17" i="17"/>
  <c r="BA17" i="17"/>
  <c r="AZ17" i="17"/>
  <c r="AY17" i="17"/>
  <c r="AX17" i="17"/>
  <c r="AQ17" i="17"/>
  <c r="AP17" i="17"/>
  <c r="AO17" i="17"/>
  <c r="AN17" i="17"/>
  <c r="AM17" i="17"/>
  <c r="AL17" i="17"/>
  <c r="AK17" i="17"/>
  <c r="AJ17" i="17"/>
  <c r="AI17" i="17"/>
  <c r="AH17" i="17"/>
  <c r="AG17" i="17"/>
  <c r="AF17" i="17"/>
  <c r="AE17" i="17"/>
  <c r="AD17" i="17"/>
  <c r="AC17" i="17"/>
  <c r="AB17" i="17"/>
  <c r="AA17" i="17"/>
  <c r="Z17" i="17"/>
  <c r="Y17" i="17"/>
  <c r="X17" i="17"/>
  <c r="W17" i="17"/>
  <c r="V17" i="17"/>
  <c r="BC16" i="17"/>
  <c r="BB16" i="17"/>
  <c r="BA16" i="17"/>
  <c r="AZ16" i="17"/>
  <c r="AY16" i="17"/>
  <c r="AX16" i="17"/>
  <c r="AQ16" i="17"/>
  <c r="AP16" i="17"/>
  <c r="AO16" i="17"/>
  <c r="AN16" i="17"/>
  <c r="AM16" i="17"/>
  <c r="AL16" i="17"/>
  <c r="AK16" i="17"/>
  <c r="AJ16" i="17"/>
  <c r="AI16" i="17"/>
  <c r="AH16" i="17"/>
  <c r="AG16" i="17"/>
  <c r="AF16" i="17"/>
  <c r="AE16" i="17"/>
  <c r="AD16" i="17"/>
  <c r="AB16" i="17"/>
  <c r="AA16" i="17"/>
  <c r="Z16" i="17"/>
  <c r="Y16" i="17"/>
  <c r="X16" i="17"/>
  <c r="V16" i="17"/>
  <c r="BC15" i="17"/>
  <c r="BB15" i="17"/>
  <c r="BA15" i="17"/>
  <c r="AZ15" i="17"/>
  <c r="AY15" i="17"/>
  <c r="AX15" i="17"/>
  <c r="AQ15" i="17"/>
  <c r="AP15" i="17"/>
  <c r="AO15" i="17"/>
  <c r="AN15" i="17"/>
  <c r="AM15" i="17"/>
  <c r="AL15" i="17"/>
  <c r="AK15" i="17"/>
  <c r="AJ15" i="17"/>
  <c r="AI15" i="17"/>
  <c r="AH15" i="17"/>
  <c r="AG15" i="17"/>
  <c r="AF15" i="17"/>
  <c r="AE15" i="17"/>
  <c r="AD15" i="17"/>
  <c r="AB15" i="17"/>
  <c r="AA15" i="17"/>
  <c r="Z15" i="17"/>
  <c r="Y15" i="17"/>
  <c r="X15" i="17"/>
  <c r="BB14" i="17"/>
  <c r="BA14" i="17"/>
  <c r="AZ14" i="17"/>
  <c r="AY14" i="17"/>
  <c r="AX14" i="17"/>
  <c r="AQ14" i="17"/>
  <c r="AP14" i="17"/>
  <c r="AO14" i="17"/>
  <c r="AN14" i="17"/>
  <c r="AM14" i="17"/>
  <c r="AL14" i="17"/>
  <c r="AK14" i="17"/>
  <c r="AJ14" i="17"/>
  <c r="AI14" i="17"/>
  <c r="AH14" i="17"/>
  <c r="AG14" i="17"/>
  <c r="AF14" i="17"/>
  <c r="AE14" i="17"/>
  <c r="AD14" i="17"/>
  <c r="AB14" i="17"/>
  <c r="AA14" i="17"/>
  <c r="Z14" i="17"/>
  <c r="Y14" i="17"/>
  <c r="X14" i="17"/>
  <c r="V14" i="17"/>
  <c r="BB13" i="17"/>
  <c r="BA13" i="17"/>
  <c r="AZ13" i="17"/>
  <c r="AY13" i="17"/>
  <c r="AX13" i="17"/>
  <c r="AQ13" i="17"/>
  <c r="AP13" i="17"/>
  <c r="AO13" i="17"/>
  <c r="AN13" i="17"/>
  <c r="AM13" i="17"/>
  <c r="AL13" i="17"/>
  <c r="AK13" i="17"/>
  <c r="AJ13" i="17"/>
  <c r="AI13" i="17"/>
  <c r="AH13" i="17"/>
  <c r="AG13" i="17"/>
  <c r="AF13" i="17"/>
  <c r="AE13" i="17"/>
  <c r="AD13" i="17"/>
  <c r="AB13" i="17"/>
  <c r="AA13" i="17"/>
  <c r="Z13" i="17"/>
  <c r="Y13" i="17"/>
  <c r="X13" i="17"/>
  <c r="V13" i="17"/>
  <c r="BC12" i="17"/>
  <c r="BB12" i="17"/>
  <c r="BA12" i="17"/>
  <c r="AZ12" i="17"/>
  <c r="AY12" i="17"/>
  <c r="AX12" i="17"/>
  <c r="AP12" i="17"/>
  <c r="AO12" i="17"/>
  <c r="AN12" i="17"/>
  <c r="AM12" i="17"/>
  <c r="AL12" i="17"/>
  <c r="AK12" i="17"/>
  <c r="AJ12" i="17"/>
  <c r="AI12" i="17"/>
  <c r="AH12" i="17"/>
  <c r="AG12" i="17"/>
  <c r="AF12" i="17"/>
  <c r="AE12" i="17"/>
  <c r="AD12" i="17"/>
  <c r="AB12" i="17"/>
  <c r="AA12" i="17"/>
  <c r="Z12" i="17"/>
  <c r="Y12" i="17"/>
  <c r="X12" i="17"/>
  <c r="V12" i="17"/>
  <c r="BC11" i="17"/>
  <c r="BB11" i="17"/>
  <c r="BA11" i="17"/>
  <c r="AZ11" i="17"/>
  <c r="AY11" i="17"/>
  <c r="AX11" i="17"/>
  <c r="AQ11" i="17"/>
  <c r="AP11" i="17"/>
  <c r="AO11" i="17"/>
  <c r="AN11" i="17"/>
  <c r="AM11" i="17"/>
  <c r="AL11" i="17"/>
  <c r="AK11" i="17"/>
  <c r="AJ11" i="17"/>
  <c r="AI11" i="17"/>
  <c r="AH11" i="17"/>
  <c r="AG11" i="17"/>
  <c r="AF11" i="17"/>
  <c r="AE11" i="17"/>
  <c r="AD11" i="17"/>
  <c r="AB11" i="17"/>
  <c r="AA11" i="17"/>
  <c r="Z11" i="17"/>
  <c r="Y11" i="17"/>
  <c r="X11" i="17"/>
  <c r="BB10" i="17"/>
  <c r="BA10" i="17"/>
  <c r="AZ10" i="17"/>
  <c r="AY10" i="17"/>
  <c r="AX10" i="17"/>
  <c r="AQ10" i="17"/>
  <c r="AP10" i="17"/>
  <c r="AO10" i="17"/>
  <c r="AN10" i="17"/>
  <c r="AM10" i="17"/>
  <c r="AL10" i="17"/>
  <c r="AK10" i="17"/>
  <c r="AJ10" i="17"/>
  <c r="AI10" i="17"/>
  <c r="AH10" i="17"/>
  <c r="AG10" i="17"/>
  <c r="AF10" i="17"/>
  <c r="AE10" i="17"/>
  <c r="AD10" i="17"/>
  <c r="AB10" i="17"/>
  <c r="AA10" i="17"/>
  <c r="Z10" i="17"/>
  <c r="Y10" i="17"/>
  <c r="X10" i="17"/>
  <c r="BC9" i="17"/>
  <c r="BB9" i="17"/>
  <c r="BA9" i="17"/>
  <c r="AZ9" i="17"/>
  <c r="AY9" i="17"/>
  <c r="AX9" i="17"/>
  <c r="AQ9" i="17"/>
  <c r="AP9" i="17"/>
  <c r="AO9" i="17"/>
  <c r="AN9" i="17"/>
  <c r="AM9" i="17"/>
  <c r="AL9" i="17"/>
  <c r="AK9" i="17"/>
  <c r="AJ9" i="17"/>
  <c r="AI9" i="17"/>
  <c r="AH9" i="17"/>
  <c r="AG9" i="17"/>
  <c r="AF9" i="17"/>
  <c r="AE9" i="17"/>
  <c r="AD9" i="17"/>
  <c r="AB9" i="17"/>
  <c r="AA9" i="17"/>
  <c r="Z9" i="17"/>
  <c r="Y9" i="17"/>
  <c r="X9" i="17"/>
  <c r="BB8" i="17"/>
  <c r="BA8" i="17"/>
  <c r="AZ8" i="17"/>
  <c r="AY8" i="17"/>
  <c r="AX8" i="17"/>
  <c r="AP8" i="17"/>
  <c r="AO8" i="17"/>
  <c r="AN8" i="17"/>
  <c r="AM8" i="17"/>
  <c r="AL8" i="17"/>
  <c r="AK8" i="17"/>
  <c r="AJ8" i="17"/>
  <c r="AI8" i="17"/>
  <c r="AH8" i="17"/>
  <c r="AG8" i="17"/>
  <c r="AF8" i="17"/>
  <c r="AE8" i="17"/>
  <c r="AD8" i="17"/>
  <c r="AB8" i="17"/>
  <c r="AA8" i="17"/>
  <c r="Z8" i="17"/>
  <c r="Y8" i="17"/>
  <c r="X8" i="17"/>
  <c r="V8" i="17"/>
  <c r="BB7" i="17"/>
  <c r="BA7" i="17"/>
  <c r="AZ7" i="17"/>
  <c r="AY7" i="17"/>
  <c r="AX7" i="17"/>
  <c r="AQ7" i="17"/>
  <c r="AP7" i="17"/>
  <c r="AO7" i="17"/>
  <c r="AN7" i="17"/>
  <c r="AM7" i="17"/>
  <c r="AL7" i="17"/>
  <c r="AK7" i="17"/>
  <c r="AJ7" i="17"/>
  <c r="AI7" i="17"/>
  <c r="AH7" i="17"/>
  <c r="AG7" i="17"/>
  <c r="AF7" i="17"/>
  <c r="AE7" i="17"/>
  <c r="AD7" i="17"/>
  <c r="AB7" i="17"/>
  <c r="AA7" i="17"/>
  <c r="Z7" i="17"/>
  <c r="Y7" i="17"/>
  <c r="X7" i="17"/>
  <c r="V7" i="17"/>
  <c r="D365" i="17"/>
  <c r="BB185" i="12"/>
  <c r="BA185" i="12"/>
  <c r="AZ185" i="12"/>
  <c r="AY185" i="12"/>
  <c r="AX185" i="12"/>
  <c r="AP185" i="12"/>
  <c r="AO185" i="12"/>
  <c r="AN185" i="12"/>
  <c r="AM185" i="12"/>
  <c r="AL185" i="12"/>
  <c r="AK185" i="12"/>
  <c r="AJ185" i="12"/>
  <c r="AI185" i="12"/>
  <c r="AH185" i="12"/>
  <c r="AG185" i="12"/>
  <c r="AF185" i="12"/>
  <c r="AE185" i="12"/>
  <c r="AD185" i="12"/>
  <c r="AB185" i="12"/>
  <c r="AA185" i="12"/>
  <c r="Z185" i="12"/>
  <c r="Y185" i="12"/>
  <c r="X185" i="12"/>
  <c r="W185" i="12"/>
  <c r="V185" i="12"/>
  <c r="BB156" i="12"/>
  <c r="BA156" i="12"/>
  <c r="AZ156" i="12"/>
  <c r="AY156" i="12"/>
  <c r="AX156" i="12"/>
  <c r="AP156" i="12"/>
  <c r="AO156" i="12"/>
  <c r="AN156" i="12"/>
  <c r="AM156" i="12"/>
  <c r="AL156" i="12"/>
  <c r="AK156" i="12"/>
  <c r="AJ156" i="12"/>
  <c r="AI156" i="12"/>
  <c r="AH156" i="12"/>
  <c r="AG156" i="12"/>
  <c r="AF156" i="12"/>
  <c r="AE156" i="12"/>
  <c r="AD156" i="12"/>
  <c r="AB156" i="12"/>
  <c r="AA156" i="12"/>
  <c r="Z156" i="12"/>
  <c r="Y156" i="12"/>
  <c r="X156" i="12"/>
  <c r="W156" i="12"/>
  <c r="V156" i="12"/>
  <c r="BC156" i="12"/>
  <c r="BC199" i="12"/>
  <c r="BB199" i="12"/>
  <c r="BA199" i="12"/>
  <c r="AZ199" i="12"/>
  <c r="AY199" i="12"/>
  <c r="AX199" i="12"/>
  <c r="AQ199" i="12"/>
  <c r="AP199" i="12"/>
  <c r="AO199" i="12"/>
  <c r="AN199" i="12"/>
  <c r="AM199" i="12"/>
  <c r="AL199" i="12"/>
  <c r="AK199" i="12"/>
  <c r="AJ199" i="12"/>
  <c r="AI199" i="12"/>
  <c r="AH199" i="12"/>
  <c r="AG199" i="12"/>
  <c r="AF199" i="12"/>
  <c r="AE199" i="12"/>
  <c r="AD199" i="12"/>
  <c r="AB199" i="12"/>
  <c r="AA199" i="12"/>
  <c r="Z199" i="12"/>
  <c r="Y199" i="12"/>
  <c r="X199" i="12"/>
  <c r="W199" i="12"/>
  <c r="V199" i="12"/>
  <c r="BC198" i="12"/>
  <c r="BB198" i="12"/>
  <c r="BA198" i="12"/>
  <c r="AZ198" i="12"/>
  <c r="AY198" i="12"/>
  <c r="AX198" i="12"/>
  <c r="AQ198" i="12"/>
  <c r="AP198" i="12"/>
  <c r="AO198" i="12"/>
  <c r="AN198" i="12"/>
  <c r="AM198" i="12"/>
  <c r="AL198" i="12"/>
  <c r="AK198" i="12"/>
  <c r="AJ198" i="12"/>
  <c r="AI198" i="12"/>
  <c r="AH198" i="12"/>
  <c r="AF198" i="12"/>
  <c r="AE198" i="12"/>
  <c r="AD198" i="12"/>
  <c r="AB198" i="12"/>
  <c r="AA198" i="12"/>
  <c r="Z198" i="12"/>
  <c r="Y198" i="12"/>
  <c r="X198" i="12"/>
  <c r="W198" i="12"/>
  <c r="V198" i="12"/>
  <c r="BC197" i="12"/>
  <c r="BB197" i="12"/>
  <c r="BA197" i="12"/>
  <c r="AZ197" i="12"/>
  <c r="AY197" i="12"/>
  <c r="AX197" i="12"/>
  <c r="AQ197" i="12"/>
  <c r="AP197" i="12"/>
  <c r="AO197" i="12"/>
  <c r="AN197" i="12"/>
  <c r="AM197" i="12"/>
  <c r="AL197" i="12"/>
  <c r="AK197" i="12"/>
  <c r="AJ197" i="12"/>
  <c r="AI197" i="12"/>
  <c r="AH197" i="12"/>
  <c r="AG197" i="12"/>
  <c r="AF197" i="12"/>
  <c r="AE197" i="12"/>
  <c r="AD197" i="12"/>
  <c r="AB197" i="12"/>
  <c r="AA197" i="12"/>
  <c r="Z197" i="12"/>
  <c r="Y197" i="12"/>
  <c r="X197" i="12"/>
  <c r="W197" i="12"/>
  <c r="BI196" i="12"/>
  <c r="BH196" i="12"/>
  <c r="BG196" i="12"/>
  <c r="BF196" i="12"/>
  <c r="BE196" i="12"/>
  <c r="BD196" i="12"/>
  <c r="BC196" i="12"/>
  <c r="BB196" i="12"/>
  <c r="BA196" i="12"/>
  <c r="AZ196" i="12"/>
  <c r="AY196" i="12"/>
  <c r="AX196" i="12"/>
  <c r="AQ196" i="12"/>
  <c r="AP196" i="12"/>
  <c r="AO196" i="12"/>
  <c r="AN196" i="12"/>
  <c r="AM196" i="12"/>
  <c r="AL196" i="12"/>
  <c r="AK196" i="12"/>
  <c r="AJ196" i="12"/>
  <c r="AI196" i="12"/>
  <c r="AH196" i="12"/>
  <c r="AG196" i="12"/>
  <c r="AF196" i="12"/>
  <c r="AE196" i="12"/>
  <c r="AD196" i="12"/>
  <c r="AC196" i="12"/>
  <c r="AB196" i="12"/>
  <c r="AA196" i="12"/>
  <c r="Z196" i="12"/>
  <c r="Y196" i="12"/>
  <c r="X196" i="12"/>
  <c r="W196" i="12"/>
  <c r="V196" i="12"/>
  <c r="BC195" i="12"/>
  <c r="BB195" i="12"/>
  <c r="BA195" i="12"/>
  <c r="AZ195" i="12"/>
  <c r="AY195" i="12"/>
  <c r="AX195" i="12"/>
  <c r="AQ195" i="12"/>
  <c r="AP195" i="12"/>
  <c r="AO195" i="12"/>
  <c r="AN195" i="12"/>
  <c r="AM195" i="12"/>
  <c r="AL195" i="12"/>
  <c r="AK195" i="12"/>
  <c r="AJ195" i="12"/>
  <c r="AI195" i="12"/>
  <c r="AH195" i="12"/>
  <c r="AG195" i="12"/>
  <c r="AF195" i="12"/>
  <c r="AE195" i="12"/>
  <c r="AD195" i="12"/>
  <c r="AB195" i="12"/>
  <c r="AA195" i="12"/>
  <c r="Z195" i="12"/>
  <c r="Y195" i="12"/>
  <c r="X195" i="12"/>
  <c r="BC194" i="12"/>
  <c r="BB194" i="12"/>
  <c r="BA194" i="12"/>
  <c r="AZ194" i="12"/>
  <c r="AY194" i="12"/>
  <c r="AX194" i="12"/>
  <c r="AQ194" i="12"/>
  <c r="AP194" i="12"/>
  <c r="AO194" i="12"/>
  <c r="AN194" i="12"/>
  <c r="AM194" i="12"/>
  <c r="AL194" i="12"/>
  <c r="AK194" i="12"/>
  <c r="AJ194" i="12"/>
  <c r="AI194" i="12"/>
  <c r="AH194" i="12"/>
  <c r="AG194" i="12"/>
  <c r="AF194" i="12"/>
  <c r="AE194" i="12"/>
  <c r="AD194" i="12"/>
  <c r="AB194" i="12"/>
  <c r="AA194" i="12"/>
  <c r="Z194" i="12"/>
  <c r="Y194" i="12"/>
  <c r="X194" i="12"/>
  <c r="V194" i="12"/>
  <c r="BC193" i="12"/>
  <c r="BB193" i="12"/>
  <c r="BA193" i="12"/>
  <c r="AZ193" i="12"/>
  <c r="AY193" i="12"/>
  <c r="AX193" i="12"/>
  <c r="AQ193" i="12"/>
  <c r="AP193" i="12"/>
  <c r="AO193" i="12"/>
  <c r="AN193" i="12"/>
  <c r="AM193" i="12"/>
  <c r="AL193" i="12"/>
  <c r="AK193" i="12"/>
  <c r="AJ193" i="12"/>
  <c r="AI193" i="12"/>
  <c r="AH193" i="12"/>
  <c r="AG193" i="12"/>
  <c r="AF193" i="12"/>
  <c r="AE193" i="12"/>
  <c r="AD193" i="12"/>
  <c r="AB193" i="12"/>
  <c r="AA193" i="12"/>
  <c r="Z193" i="12"/>
  <c r="Y193" i="12"/>
  <c r="X193" i="12"/>
  <c r="BC192" i="12"/>
  <c r="BB192" i="12"/>
  <c r="BA192" i="12"/>
  <c r="AZ192" i="12"/>
  <c r="AY192" i="12"/>
  <c r="AX192" i="12"/>
  <c r="AQ192" i="12"/>
  <c r="AP192" i="12"/>
  <c r="AO192" i="12"/>
  <c r="AN192" i="12"/>
  <c r="AM192" i="12"/>
  <c r="AL192" i="12"/>
  <c r="AK192" i="12"/>
  <c r="AJ192" i="12"/>
  <c r="AI192" i="12"/>
  <c r="AH192" i="12"/>
  <c r="AG192" i="12"/>
  <c r="AF192" i="12"/>
  <c r="AE192" i="12"/>
  <c r="AD192" i="12"/>
  <c r="AB192" i="12"/>
  <c r="AA192" i="12"/>
  <c r="Z192" i="12"/>
  <c r="Y192" i="12"/>
  <c r="X192" i="12"/>
  <c r="V192" i="12"/>
  <c r="BC191" i="12"/>
  <c r="BB191" i="12"/>
  <c r="BA191" i="12"/>
  <c r="AZ191" i="12"/>
  <c r="AY191" i="12"/>
  <c r="AX191" i="12"/>
  <c r="AQ191" i="12"/>
  <c r="AP191" i="12"/>
  <c r="AO191" i="12"/>
  <c r="AN191" i="12"/>
  <c r="AM191" i="12"/>
  <c r="AL191" i="12"/>
  <c r="AK191" i="12"/>
  <c r="AJ191" i="12"/>
  <c r="AI191" i="12"/>
  <c r="AH191" i="12"/>
  <c r="AG191" i="12"/>
  <c r="AF191" i="12"/>
  <c r="AE191" i="12"/>
  <c r="AD191" i="12"/>
  <c r="AB191" i="12"/>
  <c r="AA191" i="12"/>
  <c r="Z191" i="12"/>
  <c r="Y191" i="12"/>
  <c r="X191" i="12"/>
  <c r="W191" i="12"/>
  <c r="BI190" i="12"/>
  <c r="BH190" i="12"/>
  <c r="BG190" i="12"/>
  <c r="BF190" i="12"/>
  <c r="BE190" i="12"/>
  <c r="BD190" i="12"/>
  <c r="BC190" i="12"/>
  <c r="BB190" i="12"/>
  <c r="BA190" i="12"/>
  <c r="AZ190" i="12"/>
  <c r="AY190" i="12"/>
  <c r="AX190" i="12"/>
  <c r="AW190" i="12"/>
  <c r="AV190" i="12"/>
  <c r="AU190" i="12"/>
  <c r="AT190" i="12"/>
  <c r="AS190" i="12"/>
  <c r="AR190" i="12"/>
  <c r="AQ190" i="12"/>
  <c r="AP190" i="12"/>
  <c r="AO190" i="12"/>
  <c r="AN190" i="12"/>
  <c r="AM190" i="12"/>
  <c r="AL190" i="12"/>
  <c r="AK190" i="12"/>
  <c r="AJ190" i="12"/>
  <c r="AI190" i="12"/>
  <c r="AH190" i="12"/>
  <c r="AG190" i="12"/>
  <c r="AF190" i="12"/>
  <c r="AE190" i="12"/>
  <c r="AD190" i="12"/>
  <c r="AC190" i="12"/>
  <c r="AB190" i="12"/>
  <c r="AA190" i="12"/>
  <c r="Z190" i="12"/>
  <c r="Y190" i="12"/>
  <c r="X190" i="12"/>
  <c r="W190" i="12"/>
  <c r="V190" i="12"/>
  <c r="BC189" i="12"/>
  <c r="BB189" i="12"/>
  <c r="BA189" i="12"/>
  <c r="AZ189" i="12"/>
  <c r="AY189" i="12"/>
  <c r="AX189" i="12"/>
  <c r="AQ189" i="12"/>
  <c r="AP189" i="12"/>
  <c r="AO189" i="12"/>
  <c r="AN189" i="12"/>
  <c r="AM189" i="12"/>
  <c r="AL189" i="12"/>
  <c r="AK189" i="12"/>
  <c r="AJ189" i="12"/>
  <c r="AI189" i="12"/>
  <c r="AH189" i="12"/>
  <c r="AG189" i="12"/>
  <c r="AF189" i="12"/>
  <c r="AE189" i="12"/>
  <c r="AD189" i="12"/>
  <c r="AB189" i="12"/>
  <c r="AA189" i="12"/>
  <c r="Z189" i="12"/>
  <c r="Y189" i="12"/>
  <c r="X189" i="12"/>
  <c r="W189" i="12"/>
  <c r="BI184" i="12"/>
  <c r="BH184" i="12"/>
  <c r="BG184" i="12"/>
  <c r="BF184" i="12"/>
  <c r="BE184" i="12"/>
  <c r="BD184" i="12"/>
  <c r="BC184" i="12"/>
  <c r="BB184" i="12"/>
  <c r="BA184" i="12"/>
  <c r="AZ184" i="12"/>
  <c r="AY184" i="12"/>
  <c r="AX184" i="12"/>
  <c r="AQ184" i="12"/>
  <c r="AP184" i="12"/>
  <c r="AO184" i="12"/>
  <c r="AN184" i="12"/>
  <c r="AM184" i="12"/>
  <c r="AL184" i="12"/>
  <c r="AK184" i="12"/>
  <c r="AJ184" i="12"/>
  <c r="AI184" i="12"/>
  <c r="AH184" i="12"/>
  <c r="AG184" i="12"/>
  <c r="AF184" i="12"/>
  <c r="AE184" i="12"/>
  <c r="AD184" i="12"/>
  <c r="AC184" i="12"/>
  <c r="AB184" i="12"/>
  <c r="AA184" i="12"/>
  <c r="Z184" i="12"/>
  <c r="Y184" i="12"/>
  <c r="X184" i="12"/>
  <c r="W184" i="12"/>
  <c r="V184" i="12"/>
  <c r="BC183" i="12"/>
  <c r="BB183" i="12"/>
  <c r="BA183" i="12"/>
  <c r="AZ183" i="12"/>
  <c r="AY183" i="12"/>
  <c r="AX183" i="12"/>
  <c r="AQ183" i="12"/>
  <c r="AP183" i="12"/>
  <c r="AO183" i="12"/>
  <c r="AN183" i="12"/>
  <c r="AM183" i="12"/>
  <c r="AL183" i="12"/>
  <c r="AK183" i="12"/>
  <c r="AJ183" i="12"/>
  <c r="AI183" i="12"/>
  <c r="AH183" i="12"/>
  <c r="AG183" i="12"/>
  <c r="AF183" i="12"/>
  <c r="AE183" i="12"/>
  <c r="AD183" i="12"/>
  <c r="AB183" i="12"/>
  <c r="AA183" i="12"/>
  <c r="Z183" i="12"/>
  <c r="Y183" i="12"/>
  <c r="X183" i="12"/>
  <c r="W183" i="12"/>
  <c r="BC182" i="12"/>
  <c r="BB182" i="12"/>
  <c r="BA182" i="12"/>
  <c r="AZ182" i="12"/>
  <c r="AY182" i="12"/>
  <c r="AX182" i="12"/>
  <c r="AQ182" i="12"/>
  <c r="AP182" i="12"/>
  <c r="AO182" i="12"/>
  <c r="AN182" i="12"/>
  <c r="AM182" i="12"/>
  <c r="AL182" i="12"/>
  <c r="AK182" i="12"/>
  <c r="AJ182" i="12"/>
  <c r="AI182" i="12"/>
  <c r="AH182" i="12"/>
  <c r="AG182" i="12"/>
  <c r="AF182" i="12"/>
  <c r="AE182" i="12"/>
  <c r="AD182" i="12"/>
  <c r="AB182" i="12"/>
  <c r="AA182" i="12"/>
  <c r="Z182" i="12"/>
  <c r="Y182" i="12"/>
  <c r="X182" i="12"/>
  <c r="W182" i="12"/>
  <c r="V182" i="12"/>
  <c r="BC181" i="12"/>
  <c r="BB181" i="12"/>
  <c r="BA181" i="12"/>
  <c r="AZ181" i="12"/>
  <c r="AY181" i="12"/>
  <c r="AX181" i="12"/>
  <c r="AQ181" i="12"/>
  <c r="AP181" i="12"/>
  <c r="AO181" i="12"/>
  <c r="AN181" i="12"/>
  <c r="AM181" i="12"/>
  <c r="AL181" i="12"/>
  <c r="AK181" i="12"/>
  <c r="AI181" i="12"/>
  <c r="AH181" i="12"/>
  <c r="AG181" i="12"/>
  <c r="AF181" i="12"/>
  <c r="AE181" i="12"/>
  <c r="AD181" i="12"/>
  <c r="AB181" i="12"/>
  <c r="AA181" i="12"/>
  <c r="Z181" i="12"/>
  <c r="Y181" i="12"/>
  <c r="X181" i="12"/>
  <c r="V181" i="12"/>
  <c r="BC180" i="12"/>
  <c r="BB180" i="12"/>
  <c r="BA180" i="12"/>
  <c r="AZ180" i="12"/>
  <c r="AY180" i="12"/>
  <c r="AX180" i="12"/>
  <c r="AQ180" i="12"/>
  <c r="AP180" i="12"/>
  <c r="AO180" i="12"/>
  <c r="AN180" i="12"/>
  <c r="AM180" i="12"/>
  <c r="AL180" i="12"/>
  <c r="AK180" i="12"/>
  <c r="AJ180" i="12"/>
  <c r="AI180" i="12"/>
  <c r="AH180" i="12"/>
  <c r="AF180" i="12"/>
  <c r="AE180" i="12"/>
  <c r="AD180" i="12"/>
  <c r="AB180" i="12"/>
  <c r="AA180" i="12"/>
  <c r="Z180" i="12"/>
  <c r="Y180" i="12"/>
  <c r="X180" i="12"/>
  <c r="V180" i="12"/>
  <c r="BI179" i="12"/>
  <c r="BH179" i="12"/>
  <c r="BG179" i="12"/>
  <c r="BF179" i="12"/>
  <c r="BE179" i="12"/>
  <c r="BD179" i="12"/>
  <c r="BC179" i="12"/>
  <c r="BB179" i="12"/>
  <c r="BA179" i="12"/>
  <c r="AZ179" i="12"/>
  <c r="AY179" i="12"/>
  <c r="AX179" i="12"/>
  <c r="AQ179" i="12"/>
  <c r="AP179" i="12"/>
  <c r="AO179" i="12"/>
  <c r="AN179" i="12"/>
  <c r="AM179" i="12"/>
  <c r="AL179" i="12"/>
  <c r="AK179" i="12"/>
  <c r="AJ179" i="12"/>
  <c r="AI179" i="12"/>
  <c r="AH179" i="12"/>
  <c r="AG179" i="12"/>
  <c r="AF179" i="12"/>
  <c r="AE179" i="12"/>
  <c r="AD179" i="12"/>
  <c r="AC179" i="12"/>
  <c r="AB179" i="12"/>
  <c r="AA179" i="12"/>
  <c r="Z179" i="12"/>
  <c r="Y179" i="12"/>
  <c r="X179" i="12"/>
  <c r="W179" i="12"/>
  <c r="V179" i="12"/>
  <c r="BC178" i="12"/>
  <c r="BB178" i="12"/>
  <c r="BA178" i="12"/>
  <c r="AZ178" i="12"/>
  <c r="AY178" i="12"/>
  <c r="AX178" i="12"/>
  <c r="AQ178" i="12"/>
  <c r="AP178" i="12"/>
  <c r="AO178" i="12"/>
  <c r="AN178" i="12"/>
  <c r="AM178" i="12"/>
  <c r="AL178" i="12"/>
  <c r="AK178" i="12"/>
  <c r="AJ178" i="12"/>
  <c r="AH178" i="12"/>
  <c r="AG178" i="12"/>
  <c r="AF178" i="12"/>
  <c r="AE178" i="12"/>
  <c r="AD178" i="12"/>
  <c r="AB178" i="12"/>
  <c r="AA178" i="12"/>
  <c r="Z178" i="12"/>
  <c r="Y178" i="12"/>
  <c r="X178" i="12"/>
  <c r="BC177" i="12"/>
  <c r="BB177" i="12"/>
  <c r="BA177" i="12"/>
  <c r="AZ177" i="12"/>
  <c r="AY177" i="12"/>
  <c r="AX177" i="12"/>
  <c r="AQ177" i="12"/>
  <c r="AP177" i="12"/>
  <c r="AO177" i="12"/>
  <c r="AN177" i="12"/>
  <c r="AM177" i="12"/>
  <c r="AL177" i="12"/>
  <c r="AK177" i="12"/>
  <c r="AJ177" i="12"/>
  <c r="AI177" i="12"/>
  <c r="AH177" i="12"/>
  <c r="AE177" i="12"/>
  <c r="AD177" i="12"/>
  <c r="AB177" i="12"/>
  <c r="AA177" i="12"/>
  <c r="Z177" i="12"/>
  <c r="Y177" i="12"/>
  <c r="X177" i="12"/>
  <c r="W177" i="12"/>
  <c r="BI176" i="12"/>
  <c r="BH176" i="12"/>
  <c r="BG176" i="12"/>
  <c r="BF176" i="12"/>
  <c r="BE176" i="12"/>
  <c r="BD176" i="12"/>
  <c r="BC176" i="12"/>
  <c r="BB176" i="12"/>
  <c r="BA176" i="12"/>
  <c r="AZ176" i="12"/>
  <c r="AY176" i="12"/>
  <c r="AX176" i="12"/>
  <c r="AW176" i="12"/>
  <c r="AV176" i="12"/>
  <c r="AU176" i="12"/>
  <c r="AT176" i="12"/>
  <c r="AS176" i="12"/>
  <c r="AR176" i="12"/>
  <c r="AQ176" i="12"/>
  <c r="AP176" i="12"/>
  <c r="AO176" i="12"/>
  <c r="AN176" i="12"/>
  <c r="AM176" i="12"/>
  <c r="AL176" i="12"/>
  <c r="AK176" i="12"/>
  <c r="AJ176" i="12"/>
  <c r="AI176" i="12"/>
  <c r="AH176" i="12"/>
  <c r="AG176" i="12"/>
  <c r="AF176" i="12"/>
  <c r="AE176" i="12"/>
  <c r="AD176" i="12"/>
  <c r="AC176" i="12"/>
  <c r="AB176" i="12"/>
  <c r="AA176" i="12"/>
  <c r="Z176" i="12"/>
  <c r="Y176" i="12"/>
  <c r="X176" i="12"/>
  <c r="W176" i="12"/>
  <c r="V176" i="12"/>
  <c r="BC175" i="12"/>
  <c r="BB175" i="12"/>
  <c r="BA175" i="12"/>
  <c r="AZ175" i="12"/>
  <c r="AY175" i="12"/>
  <c r="AX175" i="12"/>
  <c r="AQ175" i="12"/>
  <c r="AP175" i="12"/>
  <c r="AO175" i="12"/>
  <c r="AN175" i="12"/>
  <c r="AM175" i="12"/>
  <c r="AL175" i="12"/>
  <c r="AI175" i="12"/>
  <c r="AH175" i="12"/>
  <c r="AB175" i="12"/>
  <c r="AA175" i="12"/>
  <c r="Z175" i="12"/>
  <c r="Y175" i="12"/>
  <c r="X175" i="12"/>
  <c r="W175" i="12"/>
  <c r="BI171" i="12"/>
  <c r="BH171" i="12"/>
  <c r="BG171" i="12"/>
  <c r="BF171" i="12"/>
  <c r="BE171" i="12"/>
  <c r="BD171" i="12"/>
  <c r="BC171" i="12"/>
  <c r="BB171" i="12"/>
  <c r="BA171" i="12"/>
  <c r="AZ171" i="12"/>
  <c r="AY171" i="12"/>
  <c r="AX171" i="12"/>
  <c r="AQ171" i="12"/>
  <c r="AP171" i="12"/>
  <c r="AO171" i="12"/>
  <c r="AN171" i="12"/>
  <c r="AM171" i="12"/>
  <c r="AL171" i="12"/>
  <c r="AK171" i="12"/>
  <c r="AJ171" i="12"/>
  <c r="AI171" i="12"/>
  <c r="AH171" i="12"/>
  <c r="AG171" i="12"/>
  <c r="AF171" i="12"/>
  <c r="AE171" i="12"/>
  <c r="AD171" i="12"/>
  <c r="AC171" i="12"/>
  <c r="AB171" i="12"/>
  <c r="AA171" i="12"/>
  <c r="Z171" i="12"/>
  <c r="Y171" i="12"/>
  <c r="X171" i="12"/>
  <c r="W171" i="12"/>
  <c r="V171" i="12"/>
  <c r="BC170" i="12"/>
  <c r="BB170" i="12"/>
  <c r="BA170" i="12"/>
  <c r="AZ170" i="12"/>
  <c r="AY170" i="12"/>
  <c r="AX170" i="12"/>
  <c r="AQ170" i="12"/>
  <c r="AP170" i="12"/>
  <c r="AO170" i="12"/>
  <c r="AN170" i="12"/>
  <c r="AM170" i="12"/>
  <c r="AL170" i="12"/>
  <c r="AK170" i="12"/>
  <c r="AJ170" i="12"/>
  <c r="AI170" i="12"/>
  <c r="AH170" i="12"/>
  <c r="AF170" i="12"/>
  <c r="AE170" i="12"/>
  <c r="AD170" i="12"/>
  <c r="AB170" i="12"/>
  <c r="AA170" i="12"/>
  <c r="Z170" i="12"/>
  <c r="Y170" i="12"/>
  <c r="X170" i="12"/>
  <c r="W170" i="12"/>
  <c r="BC169" i="12"/>
  <c r="BB169" i="12"/>
  <c r="BA169" i="12"/>
  <c r="AZ169" i="12"/>
  <c r="AY169" i="12"/>
  <c r="AX169" i="12"/>
  <c r="AQ169" i="12"/>
  <c r="AP169" i="12"/>
  <c r="AO169" i="12"/>
  <c r="AN169" i="12"/>
  <c r="AM169" i="12"/>
  <c r="AL169" i="12"/>
  <c r="AK169" i="12"/>
  <c r="AJ169" i="12"/>
  <c r="AI169" i="12"/>
  <c r="AH169" i="12"/>
  <c r="AG169" i="12"/>
  <c r="AF169" i="12"/>
  <c r="AE169" i="12"/>
  <c r="AD169" i="12"/>
  <c r="AB169" i="12"/>
  <c r="AA169" i="12"/>
  <c r="Z169" i="12"/>
  <c r="Y169" i="12"/>
  <c r="X169" i="12"/>
  <c r="W169" i="12"/>
  <c r="V169" i="12"/>
  <c r="BC168" i="12"/>
  <c r="BB168" i="12"/>
  <c r="BA168" i="12"/>
  <c r="AZ168" i="12"/>
  <c r="AY168" i="12"/>
  <c r="AX168" i="12"/>
  <c r="AQ168" i="12"/>
  <c r="AP168" i="12"/>
  <c r="AO168" i="12"/>
  <c r="AN168" i="12"/>
  <c r="AM168" i="12"/>
  <c r="AL168" i="12"/>
  <c r="AK168" i="12"/>
  <c r="AJ168" i="12"/>
  <c r="AI168" i="12"/>
  <c r="AH168" i="12"/>
  <c r="AG168" i="12"/>
  <c r="AF168" i="12"/>
  <c r="AE168" i="12"/>
  <c r="AD168" i="12"/>
  <c r="AB168" i="12"/>
  <c r="AA168" i="12"/>
  <c r="Z168" i="12"/>
  <c r="Y168" i="12"/>
  <c r="X168" i="12"/>
  <c r="W168" i="12"/>
  <c r="BC167" i="12"/>
  <c r="BB167" i="12"/>
  <c r="BA167" i="12"/>
  <c r="AZ167" i="12"/>
  <c r="AY167" i="12"/>
  <c r="AX167" i="12"/>
  <c r="AQ167" i="12"/>
  <c r="AP167" i="12"/>
  <c r="AO167" i="12"/>
  <c r="AN167" i="12"/>
  <c r="AM167" i="12"/>
  <c r="AL167" i="12"/>
  <c r="AK167" i="12"/>
  <c r="AJ167" i="12"/>
  <c r="AI167" i="12"/>
  <c r="AH167" i="12"/>
  <c r="AG167" i="12"/>
  <c r="AF167" i="12"/>
  <c r="AE167" i="12"/>
  <c r="AD167" i="12"/>
  <c r="AB167" i="12"/>
  <c r="AA167" i="12"/>
  <c r="Z167" i="12"/>
  <c r="Y167" i="12"/>
  <c r="X167" i="12"/>
  <c r="V167" i="12"/>
  <c r="BC166" i="12"/>
  <c r="BB166" i="12"/>
  <c r="BA166" i="12"/>
  <c r="AZ166" i="12"/>
  <c r="AY166" i="12"/>
  <c r="AX166" i="12"/>
  <c r="AQ166" i="12"/>
  <c r="AP166" i="12"/>
  <c r="AO166" i="12"/>
  <c r="AN166" i="12"/>
  <c r="AM166" i="12"/>
  <c r="AL166" i="12"/>
  <c r="AI166" i="12"/>
  <c r="AH166" i="12"/>
  <c r="AG166" i="12"/>
  <c r="AF166" i="12"/>
  <c r="AD166" i="12"/>
  <c r="AB166" i="12"/>
  <c r="AA166" i="12"/>
  <c r="Z166" i="12"/>
  <c r="Y166" i="12"/>
  <c r="X166" i="12"/>
  <c r="BC165" i="12"/>
  <c r="BB165" i="12"/>
  <c r="BA165" i="12"/>
  <c r="AZ165" i="12"/>
  <c r="AY165" i="12"/>
  <c r="AX165" i="12"/>
  <c r="AQ165" i="12"/>
  <c r="AP165" i="12"/>
  <c r="AO165" i="12"/>
  <c r="AN165" i="12"/>
  <c r="AM165" i="12"/>
  <c r="AL165" i="12"/>
  <c r="AI165" i="12"/>
  <c r="AH165" i="12"/>
  <c r="AG165" i="12"/>
  <c r="AF165" i="12"/>
  <c r="AE165" i="12"/>
  <c r="AD165" i="12"/>
  <c r="AB165" i="12"/>
  <c r="AA165" i="12"/>
  <c r="Z165" i="12"/>
  <c r="Y165" i="12"/>
  <c r="X165" i="12"/>
  <c r="V165" i="12"/>
  <c r="BI164" i="12"/>
  <c r="BH164" i="12"/>
  <c r="BG164" i="12"/>
  <c r="BF164" i="12"/>
  <c r="BE164" i="12"/>
  <c r="BD164" i="12"/>
  <c r="BC164" i="12"/>
  <c r="BB164" i="12"/>
  <c r="BA164" i="12"/>
  <c r="AZ164" i="12"/>
  <c r="AY164" i="12"/>
  <c r="AX164" i="12"/>
  <c r="AQ164" i="12"/>
  <c r="AP164" i="12"/>
  <c r="AO164" i="12"/>
  <c r="AN164" i="12"/>
  <c r="AM164" i="12"/>
  <c r="AL164" i="12"/>
  <c r="AK164" i="12"/>
  <c r="AJ164" i="12"/>
  <c r="AI164" i="12"/>
  <c r="AH164" i="12"/>
  <c r="AG164" i="12"/>
  <c r="AF164" i="12"/>
  <c r="AE164" i="12"/>
  <c r="AD164" i="12"/>
  <c r="AC164" i="12"/>
  <c r="AB164" i="12"/>
  <c r="AA164" i="12"/>
  <c r="Z164" i="12"/>
  <c r="Y164" i="12"/>
  <c r="X164" i="12"/>
  <c r="W164" i="12"/>
  <c r="V164" i="12"/>
  <c r="BC163" i="12"/>
  <c r="BB163" i="12"/>
  <c r="BA163" i="12"/>
  <c r="AZ163" i="12"/>
  <c r="AY163" i="12"/>
  <c r="AX163" i="12"/>
  <c r="AQ163" i="12"/>
  <c r="AP163" i="12"/>
  <c r="AO163" i="12"/>
  <c r="AN163" i="12"/>
  <c r="AM163" i="12"/>
  <c r="AL163" i="12"/>
  <c r="AK163" i="12"/>
  <c r="AJ163" i="12"/>
  <c r="AI163" i="12"/>
  <c r="AH163" i="12"/>
  <c r="AG163" i="12"/>
  <c r="AF163" i="12"/>
  <c r="AE163" i="12"/>
  <c r="AD163" i="12"/>
  <c r="AB163" i="12"/>
  <c r="AA163" i="12"/>
  <c r="Z163" i="12"/>
  <c r="Y163" i="12"/>
  <c r="X163" i="12"/>
  <c r="W163" i="12"/>
  <c r="BI162" i="12"/>
  <c r="BH162" i="12"/>
  <c r="BG162" i="12"/>
  <c r="BF162" i="12"/>
  <c r="BE162" i="12"/>
  <c r="BD162" i="12"/>
  <c r="BC162" i="12"/>
  <c r="BB162" i="12"/>
  <c r="BA162" i="12"/>
  <c r="AZ162" i="12"/>
  <c r="AY162" i="12"/>
  <c r="AX162" i="12"/>
  <c r="AW162" i="12"/>
  <c r="AV162" i="12"/>
  <c r="AU162" i="12"/>
  <c r="AT162" i="12"/>
  <c r="AS162" i="12"/>
  <c r="AR162" i="12"/>
  <c r="AQ162" i="12"/>
  <c r="AP162" i="12"/>
  <c r="AO162" i="12"/>
  <c r="AN162" i="12"/>
  <c r="AM162" i="12"/>
  <c r="AL162" i="12"/>
  <c r="AK162" i="12"/>
  <c r="AJ162" i="12"/>
  <c r="AI162" i="12"/>
  <c r="AH162" i="12"/>
  <c r="AG162" i="12"/>
  <c r="AF162" i="12"/>
  <c r="AE162" i="12"/>
  <c r="AD162" i="12"/>
  <c r="AC162" i="12"/>
  <c r="AB162" i="12"/>
  <c r="AA162" i="12"/>
  <c r="Z162" i="12"/>
  <c r="Y162" i="12"/>
  <c r="X162" i="12"/>
  <c r="W162" i="12"/>
  <c r="V162" i="12"/>
  <c r="BC161" i="12"/>
  <c r="BB161" i="12"/>
  <c r="BA161" i="12"/>
  <c r="AZ161" i="12"/>
  <c r="AY161" i="12"/>
  <c r="AX161" i="12"/>
  <c r="AQ161" i="12"/>
  <c r="AP161" i="12"/>
  <c r="AO161" i="12"/>
  <c r="AN161" i="12"/>
  <c r="AM161" i="12"/>
  <c r="AL161" i="12"/>
  <c r="AK161" i="12"/>
  <c r="AJ161" i="12"/>
  <c r="AI161" i="12"/>
  <c r="AH161" i="12"/>
  <c r="AE161" i="12"/>
  <c r="AD161" i="12"/>
  <c r="AB161" i="12"/>
  <c r="AA161" i="12"/>
  <c r="Z161" i="12"/>
  <c r="Y161" i="12"/>
  <c r="X161" i="12"/>
  <c r="W161" i="12"/>
  <c r="BC157" i="12"/>
  <c r="BB157" i="12"/>
  <c r="BA157" i="12"/>
  <c r="AZ157" i="12"/>
  <c r="AY157" i="12"/>
  <c r="AX157" i="12"/>
  <c r="AQ157" i="12"/>
  <c r="AP157" i="12"/>
  <c r="AO157" i="12"/>
  <c r="AN157" i="12"/>
  <c r="AM157" i="12"/>
  <c r="AL157" i="12"/>
  <c r="AK157" i="12"/>
  <c r="AJ157" i="12"/>
  <c r="AI157" i="12"/>
  <c r="AH157" i="12"/>
  <c r="AF157" i="12"/>
  <c r="AE157" i="12"/>
  <c r="AD157" i="12"/>
  <c r="AB157" i="12"/>
  <c r="AA157" i="12"/>
  <c r="Z157" i="12"/>
  <c r="Y157" i="12"/>
  <c r="X157" i="12"/>
  <c r="W157" i="12"/>
  <c r="BC155" i="12"/>
  <c r="BB155" i="12"/>
  <c r="BA155" i="12"/>
  <c r="AZ155" i="12"/>
  <c r="AY155" i="12"/>
  <c r="AX155" i="12"/>
  <c r="AQ155" i="12"/>
  <c r="AP155" i="12"/>
  <c r="AO155" i="12"/>
  <c r="AN155" i="12"/>
  <c r="AM155" i="12"/>
  <c r="AL155" i="12"/>
  <c r="AK155" i="12"/>
  <c r="AJ155" i="12"/>
  <c r="AI155" i="12"/>
  <c r="AH155" i="12"/>
  <c r="AG155" i="12"/>
  <c r="AF155" i="12"/>
  <c r="AE155" i="12"/>
  <c r="AD155" i="12"/>
  <c r="AB155" i="12"/>
  <c r="AA155" i="12"/>
  <c r="Z155" i="12"/>
  <c r="Y155" i="12"/>
  <c r="X155" i="12"/>
  <c r="W155" i="12"/>
  <c r="BC154" i="12"/>
  <c r="BB154" i="12"/>
  <c r="BA154" i="12"/>
  <c r="AZ154" i="12"/>
  <c r="AY154" i="12"/>
  <c r="AX154" i="12"/>
  <c r="AQ154" i="12"/>
  <c r="AP154" i="12"/>
  <c r="AO154" i="12"/>
  <c r="AN154" i="12"/>
  <c r="AM154" i="12"/>
  <c r="AL154" i="12"/>
  <c r="AK154" i="12"/>
  <c r="AJ154" i="12"/>
  <c r="AI154" i="12"/>
  <c r="AH154" i="12"/>
  <c r="AG154" i="12"/>
  <c r="AF154" i="12"/>
  <c r="AE154" i="12"/>
  <c r="AD154" i="12"/>
  <c r="AB154" i="12"/>
  <c r="AA154" i="12"/>
  <c r="Z154" i="12"/>
  <c r="Y154" i="12"/>
  <c r="X154" i="12"/>
  <c r="W154" i="12"/>
  <c r="BC153" i="12"/>
  <c r="BB153" i="12"/>
  <c r="BA153" i="12"/>
  <c r="AZ153" i="12"/>
  <c r="AY153" i="12"/>
  <c r="AX153" i="12"/>
  <c r="AQ153" i="12"/>
  <c r="AP153" i="12"/>
  <c r="AO153" i="12"/>
  <c r="AN153" i="12"/>
  <c r="AM153" i="12"/>
  <c r="AL153" i="12"/>
  <c r="AK153" i="12"/>
  <c r="AJ153" i="12"/>
  <c r="AI153" i="12"/>
  <c r="AH153" i="12"/>
  <c r="AG153" i="12"/>
  <c r="AF153" i="12"/>
  <c r="AE153" i="12"/>
  <c r="AD153" i="12"/>
  <c r="AB153" i="12"/>
  <c r="AA153" i="12"/>
  <c r="Z153" i="12"/>
  <c r="Y153" i="12"/>
  <c r="X153" i="12"/>
  <c r="V153" i="12"/>
  <c r="BC152" i="12"/>
  <c r="BB152" i="12"/>
  <c r="BA152" i="12"/>
  <c r="AZ152" i="12"/>
  <c r="AY152" i="12"/>
  <c r="AX152" i="12"/>
  <c r="AQ152" i="12"/>
  <c r="AP152" i="12"/>
  <c r="AO152" i="12"/>
  <c r="AN152" i="12"/>
  <c r="AM152" i="12"/>
  <c r="AL152" i="12"/>
  <c r="AK152" i="12"/>
  <c r="AJ152" i="12"/>
  <c r="AI152" i="12"/>
  <c r="AH152" i="12"/>
  <c r="AG152" i="12"/>
  <c r="AF152" i="12"/>
  <c r="AE152" i="12"/>
  <c r="AD152" i="12"/>
  <c r="AB152" i="12"/>
  <c r="AA152" i="12"/>
  <c r="Z152" i="12"/>
  <c r="Y152" i="12"/>
  <c r="X152" i="12"/>
  <c r="BI151" i="12"/>
  <c r="BH151" i="12"/>
  <c r="BG151" i="12"/>
  <c r="BF151" i="12"/>
  <c r="BE151" i="12"/>
  <c r="BD151" i="12"/>
  <c r="BC151" i="12"/>
  <c r="BB151" i="12"/>
  <c r="BA151" i="12"/>
  <c r="AZ151" i="12"/>
  <c r="AY151" i="12"/>
  <c r="AX151" i="12"/>
  <c r="AQ151" i="12"/>
  <c r="AP151" i="12"/>
  <c r="AO151" i="12"/>
  <c r="AN151" i="12"/>
  <c r="AM151" i="12"/>
  <c r="AL151" i="12"/>
  <c r="AK151" i="12"/>
  <c r="AJ151" i="12"/>
  <c r="AI151" i="12"/>
  <c r="AH151" i="12"/>
  <c r="AG151" i="12"/>
  <c r="AF151" i="12"/>
  <c r="AE151" i="12"/>
  <c r="AD151" i="12"/>
  <c r="AC151" i="12"/>
  <c r="AB151" i="12"/>
  <c r="AA151" i="12"/>
  <c r="Z151" i="12"/>
  <c r="Y151" i="12"/>
  <c r="X151" i="12"/>
  <c r="W151" i="12"/>
  <c r="V151" i="12"/>
  <c r="BC150" i="12"/>
  <c r="BB150" i="12"/>
  <c r="BA150" i="12"/>
  <c r="AZ150" i="12"/>
  <c r="AY150" i="12"/>
  <c r="AX150" i="12"/>
  <c r="AQ150" i="12"/>
  <c r="AP150" i="12"/>
  <c r="AO150" i="12"/>
  <c r="AN150" i="12"/>
  <c r="AM150" i="12"/>
  <c r="AL150" i="12"/>
  <c r="AK150" i="12"/>
  <c r="AJ150" i="12"/>
  <c r="AH150" i="12"/>
  <c r="AG150" i="12"/>
  <c r="AF150" i="12"/>
  <c r="AE150" i="12"/>
  <c r="AD150" i="12"/>
  <c r="AB150" i="12"/>
  <c r="AA150" i="12"/>
  <c r="Z150" i="12"/>
  <c r="Y150" i="12"/>
  <c r="X150" i="12"/>
  <c r="V150" i="12"/>
  <c r="BC149" i="12"/>
  <c r="BB149" i="12"/>
  <c r="BA149" i="12"/>
  <c r="AZ149" i="12"/>
  <c r="AY149" i="12"/>
  <c r="AX149" i="12"/>
  <c r="AQ149" i="12"/>
  <c r="AP149" i="12"/>
  <c r="AO149" i="12"/>
  <c r="AN149" i="12"/>
  <c r="AM149" i="12"/>
  <c r="AL149" i="12"/>
  <c r="AK149" i="12"/>
  <c r="AI149" i="12"/>
  <c r="AH149" i="12"/>
  <c r="AG149" i="12"/>
  <c r="AF149" i="12"/>
  <c r="AE149" i="12"/>
  <c r="AD149" i="12"/>
  <c r="AB149" i="12"/>
  <c r="AA149" i="12"/>
  <c r="Z149" i="12"/>
  <c r="Y149" i="12"/>
  <c r="X149" i="12"/>
  <c r="W149" i="12"/>
  <c r="BI148" i="12"/>
  <c r="BH148" i="12"/>
  <c r="BG148" i="12"/>
  <c r="BF148" i="12"/>
  <c r="BE148" i="12"/>
  <c r="BD148" i="12"/>
  <c r="BC148" i="12"/>
  <c r="BB148" i="12"/>
  <c r="BA148" i="12"/>
  <c r="AZ148" i="12"/>
  <c r="AY148" i="12"/>
  <c r="AX148" i="12"/>
  <c r="AW148" i="12"/>
  <c r="AV148" i="12"/>
  <c r="AU148" i="12"/>
  <c r="AT148" i="12"/>
  <c r="AS148" i="12"/>
  <c r="AR148" i="12"/>
  <c r="AQ148" i="12"/>
  <c r="AP148" i="12"/>
  <c r="AO148" i="12"/>
  <c r="AN148" i="12"/>
  <c r="AM148" i="12"/>
  <c r="AL148" i="12"/>
  <c r="AK148" i="12"/>
  <c r="AJ148" i="12"/>
  <c r="AI148" i="12"/>
  <c r="AH148" i="12"/>
  <c r="AG148" i="12"/>
  <c r="AF148" i="12"/>
  <c r="AE148" i="12"/>
  <c r="AB148" i="12"/>
  <c r="AA148" i="12"/>
  <c r="Z148" i="12"/>
  <c r="Y148" i="12"/>
  <c r="X148" i="12"/>
  <c r="BC147" i="12"/>
  <c r="BB147" i="12"/>
  <c r="BA147" i="12"/>
  <c r="AZ147" i="12"/>
  <c r="AY147" i="12"/>
  <c r="AX147" i="12"/>
  <c r="AW147" i="12"/>
  <c r="AV147" i="12"/>
  <c r="AU147" i="12"/>
  <c r="AT147" i="12"/>
  <c r="AS147" i="12"/>
  <c r="AR147" i="12"/>
  <c r="AQ147" i="12"/>
  <c r="AP147" i="12"/>
  <c r="AO147" i="12"/>
  <c r="AN147" i="12"/>
  <c r="AM147" i="12"/>
  <c r="AL147" i="12"/>
  <c r="AK147" i="12"/>
  <c r="AJ147" i="12"/>
  <c r="AI147" i="12"/>
  <c r="AH147" i="12"/>
  <c r="AG147" i="12"/>
  <c r="AF147" i="12"/>
  <c r="AE147" i="12"/>
  <c r="AD147" i="12"/>
  <c r="AC147" i="12"/>
  <c r="AB147" i="12"/>
  <c r="AA147" i="12"/>
  <c r="Z147" i="12"/>
  <c r="Y147" i="12"/>
  <c r="X147" i="12"/>
  <c r="W147" i="12"/>
  <c r="V147" i="12"/>
  <c r="BC143" i="12"/>
  <c r="BB143" i="12"/>
  <c r="BA143" i="12"/>
  <c r="AZ143" i="12"/>
  <c r="AY143" i="12"/>
  <c r="AX143" i="12"/>
  <c r="AQ143" i="12"/>
  <c r="AP143" i="12"/>
  <c r="AO143" i="12"/>
  <c r="AN143" i="12"/>
  <c r="AM143" i="12"/>
  <c r="AL143" i="12"/>
  <c r="AK143" i="12"/>
  <c r="AJ143" i="12"/>
  <c r="AI143" i="12"/>
  <c r="AH143" i="12"/>
  <c r="AG143" i="12"/>
  <c r="AF143" i="12"/>
  <c r="AE143" i="12"/>
  <c r="AD143" i="12"/>
  <c r="AB143" i="12"/>
  <c r="AA143" i="12"/>
  <c r="Z143" i="12"/>
  <c r="Y143" i="12"/>
  <c r="X143" i="12"/>
  <c r="W143" i="12"/>
  <c r="V143" i="12"/>
  <c r="BC142" i="12"/>
  <c r="BB142" i="12"/>
  <c r="BA142" i="12"/>
  <c r="AZ142" i="12"/>
  <c r="AY142" i="12"/>
  <c r="AX142" i="12"/>
  <c r="AQ142" i="12"/>
  <c r="AP142" i="12"/>
  <c r="AO142" i="12"/>
  <c r="AN142" i="12"/>
  <c r="AM142" i="12"/>
  <c r="AL142" i="12"/>
  <c r="AK142" i="12"/>
  <c r="AJ142" i="12"/>
  <c r="AI142" i="12"/>
  <c r="AH142" i="12"/>
  <c r="AF142" i="12"/>
  <c r="AE142" i="12"/>
  <c r="AD142" i="12"/>
  <c r="AB142" i="12"/>
  <c r="AA142" i="12"/>
  <c r="Z142" i="12"/>
  <c r="Y142" i="12"/>
  <c r="X142" i="12"/>
  <c r="W142" i="12"/>
  <c r="BI141" i="12"/>
  <c r="BH141" i="12"/>
  <c r="BG141" i="12"/>
  <c r="BF141" i="12"/>
  <c r="BE141" i="12"/>
  <c r="BD141" i="12"/>
  <c r="BC141" i="12"/>
  <c r="BB141" i="12"/>
  <c r="BA141" i="12"/>
  <c r="AZ141" i="12"/>
  <c r="AY141" i="12"/>
  <c r="AX141" i="12"/>
  <c r="AQ141" i="12"/>
  <c r="AP141" i="12"/>
  <c r="AO141" i="12"/>
  <c r="AN141" i="12"/>
  <c r="AM141" i="12"/>
  <c r="AL141" i="12"/>
  <c r="AK141" i="12"/>
  <c r="AJ141" i="12"/>
  <c r="AI141" i="12"/>
  <c r="AH141" i="12"/>
  <c r="AG141" i="12"/>
  <c r="AF141" i="12"/>
  <c r="AE141" i="12"/>
  <c r="AD141" i="12"/>
  <c r="AC141" i="12"/>
  <c r="AB141" i="12"/>
  <c r="AA141" i="12"/>
  <c r="Z141" i="12"/>
  <c r="Y141" i="12"/>
  <c r="X141" i="12"/>
  <c r="W141" i="12"/>
  <c r="V141" i="12"/>
  <c r="BC140" i="12"/>
  <c r="BB140" i="12"/>
  <c r="BA140" i="12"/>
  <c r="AZ140" i="12"/>
  <c r="AY140" i="12"/>
  <c r="AX140" i="12"/>
  <c r="AQ140" i="12"/>
  <c r="AP140" i="12"/>
  <c r="AO140" i="12"/>
  <c r="AN140" i="12"/>
  <c r="AM140" i="12"/>
  <c r="AL140" i="12"/>
  <c r="AK140" i="12"/>
  <c r="AJ140" i="12"/>
  <c r="AI140" i="12"/>
  <c r="AH140" i="12"/>
  <c r="AG140" i="12"/>
  <c r="AF140" i="12"/>
  <c r="AE140" i="12"/>
  <c r="AD140" i="12"/>
  <c r="AB140" i="12"/>
  <c r="AA140" i="12"/>
  <c r="Z140" i="12"/>
  <c r="Y140" i="12"/>
  <c r="X140" i="12"/>
  <c r="W140" i="12"/>
  <c r="V140" i="12"/>
  <c r="BC139" i="12"/>
  <c r="BB139" i="12"/>
  <c r="BA139" i="12"/>
  <c r="AZ139" i="12"/>
  <c r="AY139" i="12"/>
  <c r="AX139" i="12"/>
  <c r="AQ139" i="12"/>
  <c r="AP139" i="12"/>
  <c r="AO139" i="12"/>
  <c r="AN139" i="12"/>
  <c r="AM139" i="12"/>
  <c r="AL139" i="12"/>
  <c r="AK139" i="12"/>
  <c r="AJ139" i="12"/>
  <c r="AI139" i="12"/>
  <c r="AH139" i="12"/>
  <c r="AG139" i="12"/>
  <c r="AF139" i="12"/>
  <c r="AE139" i="12"/>
  <c r="AD139" i="12"/>
  <c r="AB139" i="12"/>
  <c r="AA139" i="12"/>
  <c r="Z139" i="12"/>
  <c r="Y139" i="12"/>
  <c r="X139" i="12"/>
  <c r="BC138" i="12"/>
  <c r="BB138" i="12"/>
  <c r="BA138" i="12"/>
  <c r="AZ138" i="12"/>
  <c r="AY138" i="12"/>
  <c r="AX138" i="12"/>
  <c r="AQ138" i="12"/>
  <c r="AP138" i="12"/>
  <c r="AO138" i="12"/>
  <c r="AN138" i="12"/>
  <c r="AM138" i="12"/>
  <c r="AL138" i="12"/>
  <c r="AK138" i="12"/>
  <c r="AJ138" i="12"/>
  <c r="AI138" i="12"/>
  <c r="AH138" i="12"/>
  <c r="AG138" i="12"/>
  <c r="AF138" i="12"/>
  <c r="AE138" i="12"/>
  <c r="AD138" i="12"/>
  <c r="AB138" i="12"/>
  <c r="AA138" i="12"/>
  <c r="Z138" i="12"/>
  <c r="Y138" i="12"/>
  <c r="X138" i="12"/>
  <c r="V138" i="12"/>
  <c r="BC137" i="12"/>
  <c r="BB137" i="12"/>
  <c r="BA137" i="12"/>
  <c r="AZ137" i="12"/>
  <c r="AY137" i="12"/>
  <c r="AX137" i="12"/>
  <c r="AQ137" i="12"/>
  <c r="AP137" i="12"/>
  <c r="AO137" i="12"/>
  <c r="AN137" i="12"/>
  <c r="AM137" i="12"/>
  <c r="AL137" i="12"/>
  <c r="AK137" i="12"/>
  <c r="AJ137" i="12"/>
  <c r="AI137" i="12"/>
  <c r="AH137" i="12"/>
  <c r="AG137" i="12"/>
  <c r="AF137" i="12"/>
  <c r="AE137" i="12"/>
  <c r="AD137" i="12"/>
  <c r="AB137" i="12"/>
  <c r="AA137" i="12"/>
  <c r="Z137" i="12"/>
  <c r="Y137" i="12"/>
  <c r="X137" i="12"/>
  <c r="V137" i="12"/>
  <c r="BI136" i="12"/>
  <c r="BH136" i="12"/>
  <c r="BG136" i="12"/>
  <c r="BF136" i="12"/>
  <c r="BE136" i="12"/>
  <c r="BD136" i="12"/>
  <c r="BC136" i="12"/>
  <c r="BB136" i="12"/>
  <c r="BA136" i="12"/>
  <c r="AZ136" i="12"/>
  <c r="AY136" i="12"/>
  <c r="AX136" i="12"/>
  <c r="AQ136" i="12"/>
  <c r="AP136" i="12"/>
  <c r="AO136" i="12"/>
  <c r="AN136" i="12"/>
  <c r="AM136" i="12"/>
  <c r="AL136" i="12"/>
  <c r="AK136" i="12"/>
  <c r="AJ136" i="12"/>
  <c r="AI136" i="12"/>
  <c r="AH136" i="12"/>
  <c r="AG136" i="12"/>
  <c r="AF136" i="12"/>
  <c r="AE136" i="12"/>
  <c r="AD136" i="12"/>
  <c r="AC136" i="12"/>
  <c r="AB136" i="12"/>
  <c r="AA136" i="12"/>
  <c r="Z136" i="12"/>
  <c r="Y136" i="12"/>
  <c r="X136" i="12"/>
  <c r="W136" i="12"/>
  <c r="V136" i="12"/>
  <c r="BC135" i="12"/>
  <c r="BB135" i="12"/>
  <c r="BA135" i="12"/>
  <c r="AZ135" i="12"/>
  <c r="AY135" i="12"/>
  <c r="AX135" i="12"/>
  <c r="AQ135" i="12"/>
  <c r="AP135" i="12"/>
  <c r="AO135" i="12"/>
  <c r="AN135" i="12"/>
  <c r="AM135" i="12"/>
  <c r="AL135" i="12"/>
  <c r="AK135" i="12"/>
  <c r="AI135" i="12"/>
  <c r="AH135" i="12"/>
  <c r="AG135" i="12"/>
  <c r="AF135" i="12"/>
  <c r="AE135" i="12"/>
  <c r="AD135" i="12"/>
  <c r="AB135" i="12"/>
  <c r="AA135" i="12"/>
  <c r="Z135" i="12"/>
  <c r="Y135" i="12"/>
  <c r="X135" i="12"/>
  <c r="W135" i="12"/>
  <c r="BI133" i="12"/>
  <c r="BH133" i="12"/>
  <c r="BG133" i="12"/>
  <c r="BF133" i="12"/>
  <c r="BE133" i="12"/>
  <c r="BD133" i="12"/>
  <c r="BC133" i="12"/>
  <c r="BB133" i="12"/>
  <c r="BA133" i="12"/>
  <c r="AZ133" i="12"/>
  <c r="AY133" i="12"/>
  <c r="AX133" i="12"/>
  <c r="AW133" i="12"/>
  <c r="AV133" i="12"/>
  <c r="AU133" i="12"/>
  <c r="AT133" i="12"/>
  <c r="AS133" i="12"/>
  <c r="AR133" i="12"/>
  <c r="AQ133" i="12"/>
  <c r="AP133" i="12"/>
  <c r="AO133" i="12"/>
  <c r="AN133" i="12"/>
  <c r="AM133" i="12"/>
  <c r="AL133" i="12"/>
  <c r="AK133" i="12"/>
  <c r="AJ133" i="12"/>
  <c r="AI133" i="12"/>
  <c r="AH133" i="12"/>
  <c r="AG133" i="12"/>
  <c r="AF133" i="12"/>
  <c r="AE133" i="12"/>
  <c r="AD133" i="12"/>
  <c r="AC133" i="12"/>
  <c r="AB133" i="12"/>
  <c r="AA133" i="12"/>
  <c r="Z133" i="12"/>
  <c r="Y133" i="12"/>
  <c r="X133" i="12"/>
  <c r="W133" i="12"/>
  <c r="V133" i="12"/>
  <c r="BC132" i="12"/>
  <c r="BB132" i="12"/>
  <c r="BA132" i="12"/>
  <c r="AZ132" i="12"/>
  <c r="AY132" i="12"/>
  <c r="AX132" i="12"/>
  <c r="AQ132" i="12"/>
  <c r="AP132" i="12"/>
  <c r="AO132" i="12"/>
  <c r="AN132" i="12"/>
  <c r="AM132" i="12"/>
  <c r="AL132" i="12"/>
  <c r="AI132" i="12"/>
  <c r="AH132" i="12"/>
  <c r="AE132" i="12"/>
  <c r="AD132" i="12"/>
  <c r="AB132" i="12"/>
  <c r="AA132" i="12"/>
  <c r="Z132" i="12"/>
  <c r="Y132" i="12"/>
  <c r="X132" i="12"/>
  <c r="W132" i="12"/>
  <c r="BC129" i="12"/>
  <c r="BB129" i="12"/>
  <c r="BA129" i="12"/>
  <c r="AZ129" i="12"/>
  <c r="AY129" i="12"/>
  <c r="AX129" i="12"/>
  <c r="AQ129" i="12"/>
  <c r="AP129" i="12"/>
  <c r="AO129" i="12"/>
  <c r="AN129" i="12"/>
  <c r="AM129" i="12"/>
  <c r="AL129" i="12"/>
  <c r="AK129" i="12"/>
  <c r="AJ129" i="12"/>
  <c r="AI129" i="12"/>
  <c r="AH129" i="12"/>
  <c r="AG129" i="12"/>
  <c r="AF129" i="12"/>
  <c r="AE129" i="12"/>
  <c r="AD129" i="12"/>
  <c r="AB129" i="12"/>
  <c r="AA129" i="12"/>
  <c r="Z129" i="12"/>
  <c r="Y129" i="12"/>
  <c r="X129" i="12"/>
  <c r="W129" i="12"/>
  <c r="V129" i="12"/>
  <c r="BI128" i="12"/>
  <c r="BH128" i="12"/>
  <c r="BG128" i="12"/>
  <c r="BF128" i="12"/>
  <c r="BE128" i="12"/>
  <c r="BD128" i="12"/>
  <c r="BC128" i="12"/>
  <c r="BB128" i="12"/>
  <c r="BA128" i="12"/>
  <c r="AZ128" i="12"/>
  <c r="AY128" i="12"/>
  <c r="AX128" i="12"/>
  <c r="AQ128" i="12"/>
  <c r="AP128" i="12"/>
  <c r="AO128" i="12"/>
  <c r="AN128" i="12"/>
  <c r="AM128" i="12"/>
  <c r="AL128" i="12"/>
  <c r="AK128" i="12"/>
  <c r="AJ128" i="12"/>
  <c r="AI128" i="12"/>
  <c r="AH128" i="12"/>
  <c r="AG128" i="12"/>
  <c r="AF128" i="12"/>
  <c r="AE128" i="12"/>
  <c r="AD128" i="12"/>
  <c r="AC128" i="12"/>
  <c r="AB128" i="12"/>
  <c r="AA128" i="12"/>
  <c r="Z128" i="12"/>
  <c r="Y128" i="12"/>
  <c r="X128" i="12"/>
  <c r="W128" i="12"/>
  <c r="V128" i="12"/>
  <c r="BC127" i="12"/>
  <c r="BB127" i="12"/>
  <c r="BA127" i="12"/>
  <c r="AZ127" i="12"/>
  <c r="AY127" i="12"/>
  <c r="AX127" i="12"/>
  <c r="AQ127" i="12"/>
  <c r="AP127" i="12"/>
  <c r="AO127" i="12"/>
  <c r="AN127" i="12"/>
  <c r="AM127" i="12"/>
  <c r="AL127" i="12"/>
  <c r="AK127" i="12"/>
  <c r="AJ127" i="12"/>
  <c r="AI127" i="12"/>
  <c r="AH127" i="12"/>
  <c r="AG127" i="12"/>
  <c r="AF127" i="12"/>
  <c r="AE127" i="12"/>
  <c r="AD127" i="12"/>
  <c r="AB127" i="12"/>
  <c r="AA127" i="12"/>
  <c r="Z127" i="12"/>
  <c r="Y127" i="12"/>
  <c r="X127" i="12"/>
  <c r="W127" i="12"/>
  <c r="BC126" i="12"/>
  <c r="BB126" i="12"/>
  <c r="BA126" i="12"/>
  <c r="AZ126" i="12"/>
  <c r="AY126" i="12"/>
  <c r="AX126" i="12"/>
  <c r="AQ126" i="12"/>
  <c r="AP126" i="12"/>
  <c r="AO126" i="12"/>
  <c r="AN126" i="12"/>
  <c r="AM126" i="12"/>
  <c r="AL126" i="12"/>
  <c r="AK126" i="12"/>
  <c r="AJ126" i="12"/>
  <c r="AI126" i="12"/>
  <c r="AH126" i="12"/>
  <c r="AG126" i="12"/>
  <c r="AF126" i="12"/>
  <c r="AE126" i="12"/>
  <c r="AD126" i="12"/>
  <c r="AB126" i="12"/>
  <c r="AA126" i="12"/>
  <c r="Z126" i="12"/>
  <c r="Y126" i="12"/>
  <c r="X126" i="12"/>
  <c r="W126" i="12"/>
  <c r="V126" i="12"/>
  <c r="BC125" i="12"/>
  <c r="BB125" i="12"/>
  <c r="BA125" i="12"/>
  <c r="AZ125" i="12"/>
  <c r="AY125" i="12"/>
  <c r="AX125" i="12"/>
  <c r="AQ125" i="12"/>
  <c r="AP125" i="12"/>
  <c r="AO125" i="12"/>
  <c r="AN125" i="12"/>
  <c r="AM125" i="12"/>
  <c r="AL125" i="12"/>
  <c r="AK125" i="12"/>
  <c r="AJ125" i="12"/>
  <c r="AI125" i="12"/>
  <c r="AH125" i="12"/>
  <c r="AG125" i="12"/>
  <c r="AF125" i="12"/>
  <c r="AE125" i="12"/>
  <c r="AD125" i="12"/>
  <c r="AB125" i="12"/>
  <c r="AA125" i="12"/>
  <c r="Z125" i="12"/>
  <c r="Y125" i="12"/>
  <c r="X125" i="12"/>
  <c r="V125" i="12"/>
  <c r="BC124" i="12"/>
  <c r="BB124" i="12"/>
  <c r="BA124" i="12"/>
  <c r="AZ124" i="12"/>
  <c r="AY124" i="12"/>
  <c r="AX124" i="12"/>
  <c r="AQ124" i="12"/>
  <c r="AP124" i="12"/>
  <c r="AO124" i="12"/>
  <c r="AN124" i="12"/>
  <c r="AM124" i="12"/>
  <c r="AL124" i="12"/>
  <c r="AI124" i="12"/>
  <c r="AH124" i="12"/>
  <c r="AG124" i="12"/>
  <c r="AF124" i="12"/>
  <c r="AD124" i="12"/>
  <c r="AB124" i="12"/>
  <c r="AA124" i="12"/>
  <c r="Z124" i="12"/>
  <c r="Y124" i="12"/>
  <c r="X124" i="12"/>
  <c r="BI123" i="12"/>
  <c r="BH123" i="12"/>
  <c r="BG123" i="12"/>
  <c r="BF123" i="12"/>
  <c r="BE123" i="12"/>
  <c r="BD123" i="12"/>
  <c r="BC123" i="12"/>
  <c r="BB123" i="12"/>
  <c r="BA123" i="12"/>
  <c r="AZ123" i="12"/>
  <c r="AY123" i="12"/>
  <c r="AX123" i="12"/>
  <c r="AQ123" i="12"/>
  <c r="AP123" i="12"/>
  <c r="AO123" i="12"/>
  <c r="AN123" i="12"/>
  <c r="AM123" i="12"/>
  <c r="AL123" i="12"/>
  <c r="AK123" i="12"/>
  <c r="AJ123" i="12"/>
  <c r="AI123" i="12"/>
  <c r="AH123" i="12"/>
  <c r="AG123" i="12"/>
  <c r="AF123" i="12"/>
  <c r="AE123" i="12"/>
  <c r="AD123" i="12"/>
  <c r="AC123" i="12"/>
  <c r="AB123" i="12"/>
  <c r="AA123" i="12"/>
  <c r="Z123" i="12"/>
  <c r="Y123" i="12"/>
  <c r="X123" i="12"/>
  <c r="W123" i="12"/>
  <c r="V123" i="12"/>
  <c r="BC122" i="12"/>
  <c r="BB122" i="12"/>
  <c r="BA122" i="12"/>
  <c r="AZ122" i="12"/>
  <c r="AY122" i="12"/>
  <c r="AX122" i="12"/>
  <c r="AQ122" i="12"/>
  <c r="AP122" i="12"/>
  <c r="AO122" i="12"/>
  <c r="AN122" i="12"/>
  <c r="AM122" i="12"/>
  <c r="AL122" i="12"/>
  <c r="AK122" i="12"/>
  <c r="AJ122" i="12"/>
  <c r="AI122" i="12"/>
  <c r="AH122" i="12"/>
  <c r="AG122" i="12"/>
  <c r="AF122" i="12"/>
  <c r="AE122" i="12"/>
  <c r="AD122" i="12"/>
  <c r="AB122" i="12"/>
  <c r="AA122" i="12"/>
  <c r="Z122" i="12"/>
  <c r="Y122" i="12"/>
  <c r="X122" i="12"/>
  <c r="V122" i="12"/>
  <c r="BC121" i="12"/>
  <c r="BB121" i="12"/>
  <c r="BA121" i="12"/>
  <c r="AZ121" i="12"/>
  <c r="AY121" i="12"/>
  <c r="AX121" i="12"/>
  <c r="AQ121" i="12"/>
  <c r="AP121" i="12"/>
  <c r="AO121" i="12"/>
  <c r="AN121" i="12"/>
  <c r="AM121" i="12"/>
  <c r="AL121" i="12"/>
  <c r="AK121" i="12"/>
  <c r="AI121" i="12"/>
  <c r="AH121" i="12"/>
  <c r="AG121" i="12"/>
  <c r="AF121" i="12"/>
  <c r="AE121" i="12"/>
  <c r="AD121" i="12"/>
  <c r="AB121" i="12"/>
  <c r="AA121" i="12"/>
  <c r="Z121" i="12"/>
  <c r="Y121" i="12"/>
  <c r="X121" i="12"/>
  <c r="W121" i="12"/>
  <c r="BI120" i="12"/>
  <c r="BH120" i="12"/>
  <c r="BG120" i="12"/>
  <c r="BF120" i="12"/>
  <c r="BE120" i="12"/>
  <c r="BD120" i="12"/>
  <c r="BC120" i="12"/>
  <c r="BB120" i="12"/>
  <c r="BA120" i="12"/>
  <c r="AZ120" i="12"/>
  <c r="AY120" i="12"/>
  <c r="AX120" i="12"/>
  <c r="AW120" i="12"/>
  <c r="AV120" i="12"/>
  <c r="AU120" i="12"/>
  <c r="AT120" i="12"/>
  <c r="AS120" i="12"/>
  <c r="AR120" i="12"/>
  <c r="AQ120" i="12"/>
  <c r="AP120" i="12"/>
  <c r="AO120" i="12"/>
  <c r="AN120" i="12"/>
  <c r="AM120" i="12"/>
  <c r="AL120" i="12"/>
  <c r="AI120" i="12"/>
  <c r="AH120" i="12"/>
  <c r="AG120" i="12"/>
  <c r="AF120" i="12"/>
  <c r="AE120" i="12"/>
  <c r="AB120" i="12"/>
  <c r="AA120" i="12"/>
  <c r="Z120" i="12"/>
  <c r="Y120" i="12"/>
  <c r="X120" i="12"/>
  <c r="BC119" i="12"/>
  <c r="BB119" i="12"/>
  <c r="BA119" i="12"/>
  <c r="AZ119" i="12"/>
  <c r="AY119" i="12"/>
  <c r="AX119" i="12"/>
  <c r="AQ119" i="12"/>
  <c r="AP119" i="12"/>
  <c r="AO119" i="12"/>
  <c r="AN119" i="12"/>
  <c r="AM119" i="12"/>
  <c r="AL119" i="12"/>
  <c r="AK119" i="12"/>
  <c r="AJ119" i="12"/>
  <c r="AI119" i="12"/>
  <c r="AH119" i="12"/>
  <c r="AG119" i="12"/>
  <c r="AF119" i="12"/>
  <c r="AE119" i="12"/>
  <c r="AD119" i="12"/>
  <c r="AB119" i="12"/>
  <c r="AA119" i="12"/>
  <c r="Z119" i="12"/>
  <c r="Y119" i="12"/>
  <c r="X119" i="12"/>
  <c r="W119" i="12"/>
  <c r="BC115" i="12"/>
  <c r="BB115" i="12"/>
  <c r="BA115" i="12"/>
  <c r="AZ115" i="12"/>
  <c r="AY115" i="12"/>
  <c r="AX115" i="12"/>
  <c r="AQ115" i="12"/>
  <c r="AP115" i="12"/>
  <c r="AO115" i="12"/>
  <c r="AN115" i="12"/>
  <c r="AM115" i="12"/>
  <c r="AL115" i="12"/>
  <c r="AK115" i="12"/>
  <c r="AJ115" i="12"/>
  <c r="AI115" i="12"/>
  <c r="AH115" i="12"/>
  <c r="AG115" i="12"/>
  <c r="AF115" i="12"/>
  <c r="AE115" i="12"/>
  <c r="AD115" i="12"/>
  <c r="AB115" i="12"/>
  <c r="AA115" i="12"/>
  <c r="Z115" i="12"/>
  <c r="Y115" i="12"/>
  <c r="X115" i="12"/>
  <c r="W115" i="12"/>
  <c r="V115" i="12"/>
  <c r="BC114" i="12"/>
  <c r="BB114" i="12"/>
  <c r="BA114" i="12"/>
  <c r="AZ114" i="12"/>
  <c r="AY114" i="12"/>
  <c r="AX114" i="12"/>
  <c r="AQ114" i="12"/>
  <c r="AP114" i="12"/>
  <c r="AO114" i="12"/>
  <c r="AN114" i="12"/>
  <c r="AM114" i="12"/>
  <c r="AL114" i="12"/>
  <c r="AK114" i="12"/>
  <c r="AJ114" i="12"/>
  <c r="AI114" i="12"/>
  <c r="AH114" i="12"/>
  <c r="AF114" i="12"/>
  <c r="AE114" i="12"/>
  <c r="AD114" i="12"/>
  <c r="AB114" i="12"/>
  <c r="AA114" i="12"/>
  <c r="Z114" i="12"/>
  <c r="Y114" i="12"/>
  <c r="X114" i="12"/>
  <c r="W114" i="12"/>
  <c r="V114" i="12"/>
  <c r="BC113" i="12"/>
  <c r="BB113" i="12"/>
  <c r="BA113" i="12"/>
  <c r="AZ113" i="12"/>
  <c r="AY113" i="12"/>
  <c r="AX113" i="12"/>
  <c r="AQ113" i="12"/>
  <c r="AP113" i="12"/>
  <c r="AO113" i="12"/>
  <c r="AN113" i="12"/>
  <c r="AM113" i="12"/>
  <c r="AL113" i="12"/>
  <c r="AK113" i="12"/>
  <c r="AJ113" i="12"/>
  <c r="AI113" i="12"/>
  <c r="AH113" i="12"/>
  <c r="AG113" i="12"/>
  <c r="AF113" i="12"/>
  <c r="AE113" i="12"/>
  <c r="AD113" i="12"/>
  <c r="AB113" i="12"/>
  <c r="AA113" i="12"/>
  <c r="Z113" i="12"/>
  <c r="Y113" i="12"/>
  <c r="X113" i="12"/>
  <c r="W113" i="12"/>
  <c r="BI112" i="12"/>
  <c r="BH112" i="12"/>
  <c r="BG112" i="12"/>
  <c r="BF112" i="12"/>
  <c r="BE112" i="12"/>
  <c r="BD112" i="12"/>
  <c r="BC112" i="12"/>
  <c r="BB112" i="12"/>
  <c r="BA112" i="12"/>
  <c r="AZ112" i="12"/>
  <c r="AY112" i="12"/>
  <c r="AX112" i="12"/>
  <c r="AQ112" i="12"/>
  <c r="AP112" i="12"/>
  <c r="AO112" i="12"/>
  <c r="AN112" i="12"/>
  <c r="AM112" i="12"/>
  <c r="AL112" i="12"/>
  <c r="AK112" i="12"/>
  <c r="AJ112" i="12"/>
  <c r="AI112" i="12"/>
  <c r="AH112" i="12"/>
  <c r="AG112" i="12"/>
  <c r="AF112" i="12"/>
  <c r="AE112" i="12"/>
  <c r="AD112" i="12"/>
  <c r="AC112" i="12"/>
  <c r="AB112" i="12"/>
  <c r="AA112" i="12"/>
  <c r="Z112" i="12"/>
  <c r="Y112" i="12"/>
  <c r="X112" i="12"/>
  <c r="W112" i="12"/>
  <c r="V112" i="12"/>
  <c r="BC111" i="12"/>
  <c r="BB111" i="12"/>
  <c r="BA111" i="12"/>
  <c r="AZ111" i="12"/>
  <c r="AY111" i="12"/>
  <c r="AX111" i="12"/>
  <c r="AQ111" i="12"/>
  <c r="AP111" i="12"/>
  <c r="AO111" i="12"/>
  <c r="AN111" i="12"/>
  <c r="AM111" i="12"/>
  <c r="AL111" i="12"/>
  <c r="AK111" i="12"/>
  <c r="AI111" i="12"/>
  <c r="AH111" i="12"/>
  <c r="AG111" i="12"/>
  <c r="AF111" i="12"/>
  <c r="AE111" i="12"/>
  <c r="AD111" i="12"/>
  <c r="AB111" i="12"/>
  <c r="AA111" i="12"/>
  <c r="Z111" i="12"/>
  <c r="Y111" i="12"/>
  <c r="X111" i="12"/>
  <c r="V111" i="12"/>
  <c r="BC110" i="12"/>
  <c r="BB110" i="12"/>
  <c r="BA110" i="12"/>
  <c r="AZ110" i="12"/>
  <c r="AY110" i="12"/>
  <c r="AX110" i="12"/>
  <c r="AQ110" i="12"/>
  <c r="AP110" i="12"/>
  <c r="AO110" i="12"/>
  <c r="AN110" i="12"/>
  <c r="AM110" i="12"/>
  <c r="AL110" i="12"/>
  <c r="AK110" i="12"/>
  <c r="AJ110" i="12"/>
  <c r="AI110" i="12"/>
  <c r="AH110" i="12"/>
  <c r="AG110" i="12"/>
  <c r="AF110" i="12"/>
  <c r="AE110" i="12"/>
  <c r="AD110" i="12"/>
  <c r="AB110" i="12"/>
  <c r="AA110" i="12"/>
  <c r="Z110" i="12"/>
  <c r="Y110" i="12"/>
  <c r="X110" i="12"/>
  <c r="V110" i="12"/>
  <c r="BC109" i="12"/>
  <c r="BB109" i="12"/>
  <c r="BA109" i="12"/>
  <c r="AZ109" i="12"/>
  <c r="AY109" i="12"/>
  <c r="AX109" i="12"/>
  <c r="AQ109" i="12"/>
  <c r="AP109" i="12"/>
  <c r="AO109" i="12"/>
  <c r="AN109" i="12"/>
  <c r="AM109" i="12"/>
  <c r="AL109" i="12"/>
  <c r="AK109" i="12"/>
  <c r="AJ109" i="12"/>
  <c r="AI109" i="12"/>
  <c r="AH109" i="12"/>
  <c r="AG109" i="12"/>
  <c r="AF109" i="12"/>
  <c r="AE109" i="12"/>
  <c r="AD109" i="12"/>
  <c r="AB109" i="12"/>
  <c r="AA109" i="12"/>
  <c r="Z109" i="12"/>
  <c r="Y109" i="12"/>
  <c r="X109" i="12"/>
  <c r="BC108" i="12"/>
  <c r="BB108" i="12"/>
  <c r="BA108" i="12"/>
  <c r="AZ108" i="12"/>
  <c r="AY108" i="12"/>
  <c r="AX108" i="12"/>
  <c r="AQ108" i="12"/>
  <c r="AP108" i="12"/>
  <c r="AO108" i="12"/>
  <c r="AN108" i="12"/>
  <c r="AM108" i="12"/>
  <c r="AL108" i="12"/>
  <c r="AK108" i="12"/>
  <c r="AJ108" i="12"/>
  <c r="AI108" i="12"/>
  <c r="AH108" i="12"/>
  <c r="AG108" i="12"/>
  <c r="AF108" i="12"/>
  <c r="AE108" i="12"/>
  <c r="AD108" i="12"/>
  <c r="AB108" i="12"/>
  <c r="AA108" i="12"/>
  <c r="Z108" i="12"/>
  <c r="Y108" i="12"/>
  <c r="X108" i="12"/>
  <c r="V108" i="12"/>
  <c r="BC107" i="12"/>
  <c r="BB107" i="12"/>
  <c r="BA107" i="12"/>
  <c r="AZ107" i="12"/>
  <c r="AY107" i="12"/>
  <c r="AX107" i="12"/>
  <c r="AQ107" i="12"/>
  <c r="AP107" i="12"/>
  <c r="AO107" i="12"/>
  <c r="AN107" i="12"/>
  <c r="AM107" i="12"/>
  <c r="AL107" i="12"/>
  <c r="AK107" i="12"/>
  <c r="AI107" i="12"/>
  <c r="AH107" i="12"/>
  <c r="AE107" i="12"/>
  <c r="AD107" i="12"/>
  <c r="AB107" i="12"/>
  <c r="AA107" i="12"/>
  <c r="Z107" i="12"/>
  <c r="Y107" i="12"/>
  <c r="X107" i="12"/>
  <c r="W107" i="12"/>
  <c r="BI106" i="12"/>
  <c r="BH106" i="12"/>
  <c r="BG106" i="12"/>
  <c r="BF106" i="12"/>
  <c r="BE106" i="12"/>
  <c r="BD106" i="12"/>
  <c r="BC106" i="12"/>
  <c r="BB106" i="12"/>
  <c r="BA106" i="12"/>
  <c r="AZ106" i="12"/>
  <c r="AY106" i="12"/>
  <c r="AX106" i="12"/>
  <c r="AW106" i="12"/>
  <c r="AV106" i="12"/>
  <c r="AU106" i="12"/>
  <c r="AT106" i="12"/>
  <c r="AS106" i="12"/>
  <c r="AR106" i="12"/>
  <c r="AQ106" i="12"/>
  <c r="AP106" i="12"/>
  <c r="AO106" i="12"/>
  <c r="AN106" i="12"/>
  <c r="AM106" i="12"/>
  <c r="AL106" i="12"/>
  <c r="AK106" i="12"/>
  <c r="AJ106" i="12"/>
  <c r="AI106" i="12"/>
  <c r="AH106" i="12"/>
  <c r="AG106" i="12"/>
  <c r="AF106" i="12"/>
  <c r="AE106" i="12"/>
  <c r="AD106" i="12"/>
  <c r="AC106" i="12"/>
  <c r="AB106" i="12"/>
  <c r="AA106" i="12"/>
  <c r="Z106" i="12"/>
  <c r="Y106" i="12"/>
  <c r="X106" i="12"/>
  <c r="W106" i="12"/>
  <c r="V106" i="12"/>
  <c r="BC104" i="12"/>
  <c r="BB104" i="12"/>
  <c r="BA104" i="12"/>
  <c r="AZ104" i="12"/>
  <c r="AY104" i="12"/>
  <c r="AX104" i="12"/>
  <c r="AQ104" i="12"/>
  <c r="AP104" i="12"/>
  <c r="AO104" i="12"/>
  <c r="AN104" i="12"/>
  <c r="AM104" i="12"/>
  <c r="AL104" i="12"/>
  <c r="AK104" i="12"/>
  <c r="AJ104" i="12"/>
  <c r="AI104" i="12"/>
  <c r="AH104" i="12"/>
  <c r="AG104" i="12"/>
  <c r="AF104" i="12"/>
  <c r="AE104" i="12"/>
  <c r="AD104" i="12"/>
  <c r="AB104" i="12"/>
  <c r="AA104" i="12"/>
  <c r="Z104" i="12"/>
  <c r="Y104" i="12"/>
  <c r="X104" i="12"/>
  <c r="W104" i="12"/>
  <c r="BC73" i="12"/>
  <c r="BB73" i="12"/>
  <c r="BA73" i="12"/>
  <c r="AZ73" i="12"/>
  <c r="AY73" i="12"/>
  <c r="AX73" i="12"/>
  <c r="AQ73" i="12"/>
  <c r="AP73" i="12"/>
  <c r="AO73" i="12"/>
  <c r="AN73" i="12"/>
  <c r="AM73" i="12"/>
  <c r="AL73" i="12"/>
  <c r="AJ73" i="12"/>
  <c r="AI73" i="12"/>
  <c r="AH73" i="12"/>
  <c r="AF73" i="12"/>
  <c r="AE73" i="12"/>
  <c r="AD73" i="12"/>
  <c r="AB73" i="12"/>
  <c r="AA73" i="12"/>
  <c r="Z73" i="12"/>
  <c r="Y73" i="12"/>
  <c r="X73" i="12"/>
  <c r="W73" i="12"/>
  <c r="BI72" i="12"/>
  <c r="BH72" i="12"/>
  <c r="BG72" i="12"/>
  <c r="BF72" i="12"/>
  <c r="BE72" i="12"/>
  <c r="BD72" i="12"/>
  <c r="BC72" i="12"/>
  <c r="BB72" i="12"/>
  <c r="BA72" i="12"/>
  <c r="AZ72" i="12"/>
  <c r="AY72" i="12"/>
  <c r="AX72" i="12"/>
  <c r="AQ72" i="12"/>
  <c r="AP72" i="12"/>
  <c r="AO72" i="12"/>
  <c r="AN72" i="12"/>
  <c r="AM72" i="12"/>
  <c r="AL72" i="12"/>
  <c r="AK72" i="12"/>
  <c r="AJ72" i="12"/>
  <c r="AI72" i="12"/>
  <c r="AH72" i="12"/>
  <c r="AG72" i="12"/>
  <c r="AF72" i="12"/>
  <c r="AE72" i="12"/>
  <c r="AD72" i="12"/>
  <c r="AC72" i="12"/>
  <c r="AB72" i="12"/>
  <c r="AA72" i="12"/>
  <c r="Z72" i="12"/>
  <c r="Y72" i="12"/>
  <c r="X72" i="12"/>
  <c r="W72" i="12"/>
  <c r="V72" i="12"/>
  <c r="BI66" i="12"/>
  <c r="BH66" i="12"/>
  <c r="BG66" i="12"/>
  <c r="BF66" i="12"/>
  <c r="BE66" i="12"/>
  <c r="BD66" i="12"/>
  <c r="BC66" i="12"/>
  <c r="BB66" i="12"/>
  <c r="BA66" i="12"/>
  <c r="AZ66" i="12"/>
  <c r="AY66" i="12"/>
  <c r="AX66" i="12"/>
  <c r="AQ66" i="12"/>
  <c r="AP66" i="12"/>
  <c r="AO66" i="12"/>
  <c r="AN66" i="12"/>
  <c r="AM66" i="12"/>
  <c r="AL66" i="12"/>
  <c r="AK66" i="12"/>
  <c r="AJ66" i="12"/>
  <c r="AI66" i="12"/>
  <c r="AH66" i="12"/>
  <c r="AG66" i="12"/>
  <c r="AF66" i="12"/>
  <c r="AE66" i="12"/>
  <c r="AD66" i="12"/>
  <c r="AC66" i="12"/>
  <c r="AB66" i="12"/>
  <c r="AA66" i="12"/>
  <c r="Z66" i="12"/>
  <c r="Y66" i="12"/>
  <c r="X66" i="12"/>
  <c r="W66" i="12"/>
  <c r="V66" i="12"/>
  <c r="BC65" i="12"/>
  <c r="BB65" i="12"/>
  <c r="BA65" i="12"/>
  <c r="AZ65" i="12"/>
  <c r="AY65" i="12"/>
  <c r="AX65" i="12"/>
  <c r="AQ65" i="12"/>
  <c r="AP65" i="12"/>
  <c r="AO65" i="12"/>
  <c r="AN65" i="12"/>
  <c r="AM65" i="12"/>
  <c r="AL65" i="12"/>
  <c r="AK65" i="12"/>
  <c r="AJ65" i="12"/>
  <c r="AI65" i="12"/>
  <c r="AH65" i="12"/>
  <c r="AE65" i="12"/>
  <c r="AD65" i="12"/>
  <c r="AB65" i="12"/>
  <c r="AA65" i="12"/>
  <c r="Z65" i="12"/>
  <c r="Y65" i="12"/>
  <c r="X65" i="12"/>
  <c r="W65" i="12"/>
  <c r="BI64" i="12"/>
  <c r="BH64" i="12"/>
  <c r="BG64" i="12"/>
  <c r="BF64" i="12"/>
  <c r="BE64" i="12"/>
  <c r="BD64" i="12"/>
  <c r="BC64" i="12"/>
  <c r="BB64" i="12"/>
  <c r="BA64" i="12"/>
  <c r="AZ64" i="12"/>
  <c r="AY64" i="12"/>
  <c r="AX64" i="12"/>
  <c r="AW64" i="12"/>
  <c r="AV64" i="12"/>
  <c r="AU64" i="12"/>
  <c r="AT64" i="12"/>
  <c r="AS64" i="12"/>
  <c r="AR64" i="12"/>
  <c r="AQ64" i="12"/>
  <c r="AP64" i="12"/>
  <c r="AO64" i="12"/>
  <c r="AN64" i="12"/>
  <c r="AM64" i="12"/>
  <c r="AL64" i="12"/>
  <c r="AK64" i="12"/>
  <c r="AJ64" i="12"/>
  <c r="AI64" i="12"/>
  <c r="AH64" i="12"/>
  <c r="AG64" i="12"/>
  <c r="AF64" i="12"/>
  <c r="AE64" i="12"/>
  <c r="AB64" i="12"/>
  <c r="AA64" i="12"/>
  <c r="Z64" i="12"/>
  <c r="Y64" i="12"/>
  <c r="X64" i="12"/>
  <c r="BC63" i="12"/>
  <c r="BB63" i="12"/>
  <c r="BA63" i="12"/>
  <c r="AZ63" i="12"/>
  <c r="AY63" i="12"/>
  <c r="AX63" i="12"/>
  <c r="AW63" i="12"/>
  <c r="AV63" i="12"/>
  <c r="AU63" i="12"/>
  <c r="AT63" i="12"/>
  <c r="AS63" i="12"/>
  <c r="AR63" i="12"/>
  <c r="AQ63" i="12"/>
  <c r="AP63" i="12"/>
  <c r="AO63" i="12"/>
  <c r="AN63" i="12"/>
  <c r="AM63" i="12"/>
  <c r="AL63" i="12"/>
  <c r="AK63" i="12"/>
  <c r="AJ63" i="12"/>
  <c r="AI63" i="12"/>
  <c r="AH63" i="12"/>
  <c r="AG63" i="12"/>
  <c r="AF63" i="12"/>
  <c r="AE63" i="12"/>
  <c r="AD63" i="12"/>
  <c r="AC63" i="12"/>
  <c r="AB63" i="12"/>
  <c r="AA63" i="12"/>
  <c r="Z63" i="12"/>
  <c r="Y63" i="12"/>
  <c r="X63" i="12"/>
  <c r="W63" i="12"/>
  <c r="V63" i="12"/>
  <c r="BC101" i="12"/>
  <c r="BB101" i="12"/>
  <c r="BA101" i="12"/>
  <c r="AZ101" i="12"/>
  <c r="AY101" i="12"/>
  <c r="AX101" i="12"/>
  <c r="AQ101" i="12"/>
  <c r="AP101" i="12"/>
  <c r="AO101" i="12"/>
  <c r="AN101" i="12"/>
  <c r="AM101" i="12"/>
  <c r="AL101" i="12"/>
  <c r="AK101" i="12"/>
  <c r="AJ101" i="12"/>
  <c r="AI101" i="12"/>
  <c r="AH101" i="12"/>
  <c r="AG101" i="12"/>
  <c r="AF101" i="12"/>
  <c r="AE101" i="12"/>
  <c r="AD101" i="12"/>
  <c r="AB101" i="12"/>
  <c r="AA101" i="12"/>
  <c r="Z101" i="12"/>
  <c r="Y101" i="12"/>
  <c r="X101" i="12"/>
  <c r="W101" i="12"/>
  <c r="V101" i="12"/>
  <c r="BC100" i="12"/>
  <c r="BB100" i="12"/>
  <c r="BA100" i="12"/>
  <c r="AZ100" i="12"/>
  <c r="AY100" i="12"/>
  <c r="AX100" i="12"/>
  <c r="AQ100" i="12"/>
  <c r="AP100" i="12"/>
  <c r="AO100" i="12"/>
  <c r="AN100" i="12"/>
  <c r="AM100" i="12"/>
  <c r="AL100" i="12"/>
  <c r="AK100" i="12"/>
  <c r="AI100" i="12"/>
  <c r="AH100" i="12"/>
  <c r="AF100" i="12"/>
  <c r="AE100" i="12"/>
  <c r="AD100" i="12"/>
  <c r="AB100" i="12"/>
  <c r="AA100" i="12"/>
  <c r="Z100" i="12"/>
  <c r="Y100" i="12"/>
  <c r="X100" i="12"/>
  <c r="W100" i="12"/>
  <c r="V100" i="12"/>
  <c r="BI99" i="12"/>
  <c r="BH99" i="12"/>
  <c r="BG99" i="12"/>
  <c r="BF99" i="12"/>
  <c r="BE99" i="12"/>
  <c r="BD99" i="12"/>
  <c r="BC99" i="12"/>
  <c r="BB99" i="12"/>
  <c r="BA99" i="12"/>
  <c r="AZ99" i="12"/>
  <c r="AY99" i="12"/>
  <c r="AX99" i="12"/>
  <c r="AQ99" i="12"/>
  <c r="AP99" i="12"/>
  <c r="AO99" i="12"/>
  <c r="AN99" i="12"/>
  <c r="AM99" i="12"/>
  <c r="AL99" i="12"/>
  <c r="AK99" i="12"/>
  <c r="AJ99" i="12"/>
  <c r="AI99" i="12"/>
  <c r="AH99" i="12"/>
  <c r="AG99" i="12"/>
  <c r="AF99" i="12"/>
  <c r="AE99" i="12"/>
  <c r="AD99" i="12"/>
  <c r="AC99" i="12"/>
  <c r="AB99" i="12"/>
  <c r="AA99" i="12"/>
  <c r="Z99" i="12"/>
  <c r="Y99" i="12"/>
  <c r="X99" i="12"/>
  <c r="W99" i="12"/>
  <c r="V99" i="12"/>
  <c r="BC98" i="12"/>
  <c r="BB98" i="12"/>
  <c r="BA98" i="12"/>
  <c r="AZ98" i="12"/>
  <c r="AY98" i="12"/>
  <c r="AX98" i="12"/>
  <c r="AQ98" i="12"/>
  <c r="AP98" i="12"/>
  <c r="AO98" i="12"/>
  <c r="AN98" i="12"/>
  <c r="AM98" i="12"/>
  <c r="AL98" i="12"/>
  <c r="AK98" i="12"/>
  <c r="AJ98" i="12"/>
  <c r="AI98" i="12"/>
  <c r="AH98" i="12"/>
  <c r="AE98" i="12"/>
  <c r="AD98" i="12"/>
  <c r="AB98" i="12"/>
  <c r="AA98" i="12"/>
  <c r="Z98" i="12"/>
  <c r="Y98" i="12"/>
  <c r="X98" i="12"/>
  <c r="W98" i="12"/>
  <c r="BC97" i="12"/>
  <c r="BB97" i="12"/>
  <c r="BA97" i="12"/>
  <c r="AZ97" i="12"/>
  <c r="AY97" i="12"/>
  <c r="AX97" i="12"/>
  <c r="AQ97" i="12"/>
  <c r="AP97" i="12"/>
  <c r="AO97" i="12"/>
  <c r="AN97" i="12"/>
  <c r="AM97" i="12"/>
  <c r="AL97" i="12"/>
  <c r="AK97" i="12"/>
  <c r="AJ97" i="12"/>
  <c r="AI97" i="12"/>
  <c r="AH97" i="12"/>
  <c r="AG97" i="12"/>
  <c r="AF97" i="12"/>
  <c r="AE97" i="12"/>
  <c r="AD97" i="12"/>
  <c r="AB97" i="12"/>
  <c r="AA97" i="12"/>
  <c r="Z97" i="12"/>
  <c r="Y97" i="12"/>
  <c r="X97" i="12"/>
  <c r="V97" i="12"/>
  <c r="BC96" i="12"/>
  <c r="BB96" i="12"/>
  <c r="BA96" i="12"/>
  <c r="AZ96" i="12"/>
  <c r="AY96" i="12"/>
  <c r="AX96" i="12"/>
  <c r="AQ96" i="12"/>
  <c r="AP96" i="12"/>
  <c r="AO96" i="12"/>
  <c r="AN96" i="12"/>
  <c r="AM96" i="12"/>
  <c r="AL96" i="12"/>
  <c r="AJ96" i="12"/>
  <c r="AI96" i="12"/>
  <c r="AH96" i="12"/>
  <c r="AG96" i="12"/>
  <c r="AF96" i="12"/>
  <c r="AE96" i="12"/>
  <c r="AD96" i="12"/>
  <c r="AB96" i="12"/>
  <c r="AA96" i="12"/>
  <c r="Z96" i="12"/>
  <c r="Y96" i="12"/>
  <c r="X96" i="12"/>
  <c r="BC95" i="12"/>
  <c r="BB95" i="12"/>
  <c r="BA95" i="12"/>
  <c r="AZ95" i="12"/>
  <c r="AY95" i="12"/>
  <c r="AX95" i="12"/>
  <c r="AQ95" i="12"/>
  <c r="AP95" i="12"/>
  <c r="AO95" i="12"/>
  <c r="AN95" i="12"/>
  <c r="AM95" i="12"/>
  <c r="AL95" i="12"/>
  <c r="AK95" i="12"/>
  <c r="AJ95" i="12"/>
  <c r="AI95" i="12"/>
  <c r="AH95" i="12"/>
  <c r="AG95" i="12"/>
  <c r="AF95" i="12"/>
  <c r="AE95" i="12"/>
  <c r="AD95" i="12"/>
  <c r="AB95" i="12"/>
  <c r="AA95" i="12"/>
  <c r="Z95" i="12"/>
  <c r="Y95" i="12"/>
  <c r="X95" i="12"/>
  <c r="BI94" i="12"/>
  <c r="BH94" i="12"/>
  <c r="BG94" i="12"/>
  <c r="BF94" i="12"/>
  <c r="BE94" i="12"/>
  <c r="BD94" i="12"/>
  <c r="BC94" i="12"/>
  <c r="BB94" i="12"/>
  <c r="BA94" i="12"/>
  <c r="AZ94" i="12"/>
  <c r="AY94" i="12"/>
  <c r="AX94" i="12"/>
  <c r="AQ94" i="12"/>
  <c r="AP94" i="12"/>
  <c r="AO94" i="12"/>
  <c r="AN94" i="12"/>
  <c r="AM94" i="12"/>
  <c r="AL94" i="12"/>
  <c r="AK94" i="12"/>
  <c r="AJ94" i="12"/>
  <c r="AI94" i="12"/>
  <c r="AH94" i="12"/>
  <c r="AG94" i="12"/>
  <c r="AF94" i="12"/>
  <c r="AE94" i="12"/>
  <c r="AD94" i="12"/>
  <c r="AC94" i="12"/>
  <c r="AB94" i="12"/>
  <c r="AA94" i="12"/>
  <c r="Z94" i="12"/>
  <c r="Y94" i="12"/>
  <c r="X94" i="12"/>
  <c r="W94" i="12"/>
  <c r="V94" i="12"/>
  <c r="BC93" i="12"/>
  <c r="BB93" i="12"/>
  <c r="BA93" i="12"/>
  <c r="AZ93" i="12"/>
  <c r="AY93" i="12"/>
  <c r="AX93" i="12"/>
  <c r="AQ93" i="12"/>
  <c r="AP93" i="12"/>
  <c r="AO93" i="12"/>
  <c r="AN93" i="12"/>
  <c r="AM93" i="12"/>
  <c r="AL93" i="12"/>
  <c r="AK93" i="12"/>
  <c r="AJ93" i="12"/>
  <c r="AI93" i="12"/>
  <c r="AH93" i="12"/>
  <c r="AG93" i="12"/>
  <c r="AF93" i="12"/>
  <c r="AE93" i="12"/>
  <c r="AD93" i="12"/>
  <c r="AB93" i="12"/>
  <c r="AA93" i="12"/>
  <c r="Z93" i="12"/>
  <c r="Y93" i="12"/>
  <c r="X93" i="12"/>
  <c r="W93" i="12"/>
  <c r="BI92" i="12"/>
  <c r="BH92" i="12"/>
  <c r="BG92" i="12"/>
  <c r="BF92" i="12"/>
  <c r="BE92" i="12"/>
  <c r="BD92" i="12"/>
  <c r="BC92" i="12"/>
  <c r="BB92" i="12"/>
  <c r="BA92" i="12"/>
  <c r="AZ92" i="12"/>
  <c r="AY92" i="12"/>
  <c r="AX92" i="12"/>
  <c r="AW92" i="12"/>
  <c r="AV92" i="12"/>
  <c r="AU92" i="12"/>
  <c r="AT92" i="12"/>
  <c r="AS92" i="12"/>
  <c r="AR92" i="12"/>
  <c r="AQ92" i="12"/>
  <c r="AP92" i="12"/>
  <c r="AO92" i="12"/>
  <c r="AN92" i="12"/>
  <c r="AM92" i="12"/>
  <c r="AL92" i="12"/>
  <c r="AK92" i="12"/>
  <c r="AJ92" i="12"/>
  <c r="AI92" i="12"/>
  <c r="AH92" i="12"/>
  <c r="AG92" i="12"/>
  <c r="AF92" i="12"/>
  <c r="AE92" i="12"/>
  <c r="AD92" i="12"/>
  <c r="AC92" i="12"/>
  <c r="AB92" i="12"/>
  <c r="AA92" i="12"/>
  <c r="Z92" i="12"/>
  <c r="Y92" i="12"/>
  <c r="X92" i="12"/>
  <c r="W92" i="12"/>
  <c r="V92" i="12"/>
  <c r="BI59" i="12"/>
  <c r="BH59" i="12"/>
  <c r="BG59" i="12"/>
  <c r="BF59" i="12"/>
  <c r="BE59" i="12"/>
  <c r="BD59" i="12"/>
  <c r="BC59" i="12"/>
  <c r="BB59" i="12"/>
  <c r="BA59" i="12"/>
  <c r="AZ59" i="12"/>
  <c r="AY59" i="12"/>
  <c r="AX59" i="12"/>
  <c r="AQ59" i="12"/>
  <c r="AP59" i="12"/>
  <c r="AO59" i="12"/>
  <c r="AN59" i="12"/>
  <c r="AM59" i="12"/>
  <c r="AL59" i="12"/>
  <c r="AK59" i="12"/>
  <c r="AJ59" i="12"/>
  <c r="AI59" i="12"/>
  <c r="AH59" i="12"/>
  <c r="AG59" i="12"/>
  <c r="AF59" i="12"/>
  <c r="AE59" i="12"/>
  <c r="AD59" i="12"/>
  <c r="AC59" i="12"/>
  <c r="AB59" i="12"/>
  <c r="AA59" i="12"/>
  <c r="Z59" i="12"/>
  <c r="Y59" i="12"/>
  <c r="X59" i="12"/>
  <c r="W59" i="12"/>
  <c r="V59" i="12"/>
  <c r="BC58" i="12"/>
  <c r="BB58" i="12"/>
  <c r="BA58" i="12"/>
  <c r="AZ58" i="12"/>
  <c r="AY58" i="12"/>
  <c r="AX58" i="12"/>
  <c r="AQ58" i="12"/>
  <c r="AP58" i="12"/>
  <c r="AO58" i="12"/>
  <c r="AN58" i="12"/>
  <c r="AM58" i="12"/>
  <c r="AL58" i="12"/>
  <c r="AK58" i="12"/>
  <c r="AJ58" i="12"/>
  <c r="AI58" i="12"/>
  <c r="AH58" i="12"/>
  <c r="AG58" i="12"/>
  <c r="AF58" i="12"/>
  <c r="AE58" i="12"/>
  <c r="AD58" i="12"/>
  <c r="AB58" i="12"/>
  <c r="AA58" i="12"/>
  <c r="Z58" i="12"/>
  <c r="Y58" i="12"/>
  <c r="X58" i="12"/>
  <c r="W58" i="12"/>
  <c r="V58" i="12"/>
  <c r="BC57" i="12"/>
  <c r="BB57" i="12"/>
  <c r="BA57" i="12"/>
  <c r="AZ57" i="12"/>
  <c r="AY57" i="12"/>
  <c r="AX57" i="12"/>
  <c r="AQ57" i="12"/>
  <c r="AP57" i="12"/>
  <c r="AO57" i="12"/>
  <c r="AN57" i="12"/>
  <c r="AM57" i="12"/>
  <c r="AL57" i="12"/>
  <c r="AK57" i="12"/>
  <c r="AJ57" i="12"/>
  <c r="AI57" i="12"/>
  <c r="AH57" i="12"/>
  <c r="AF57" i="12"/>
  <c r="AE57" i="12"/>
  <c r="AD57" i="12"/>
  <c r="AB57" i="12"/>
  <c r="AA57" i="12"/>
  <c r="Z57" i="12"/>
  <c r="Y57" i="12"/>
  <c r="X57" i="12"/>
  <c r="W57" i="12"/>
  <c r="V57" i="12"/>
  <c r="BC56" i="12"/>
  <c r="BB56" i="12"/>
  <c r="BA56" i="12"/>
  <c r="AZ56" i="12"/>
  <c r="AY56" i="12"/>
  <c r="AX56" i="12"/>
  <c r="AQ56" i="12"/>
  <c r="AP56" i="12"/>
  <c r="AO56" i="12"/>
  <c r="AN56" i="12"/>
  <c r="AM56" i="12"/>
  <c r="AL56" i="12"/>
  <c r="AJ56" i="12"/>
  <c r="AI56" i="12"/>
  <c r="AH56" i="12"/>
  <c r="AF56" i="12"/>
  <c r="AE56" i="12"/>
  <c r="AD56" i="12"/>
  <c r="AB56" i="12"/>
  <c r="AA56" i="12"/>
  <c r="Z56" i="12"/>
  <c r="Y56" i="12"/>
  <c r="X56" i="12"/>
  <c r="W56" i="12"/>
  <c r="BI55" i="12"/>
  <c r="BH55" i="12"/>
  <c r="BG55" i="12"/>
  <c r="BF55" i="12"/>
  <c r="BE55" i="12"/>
  <c r="BD55" i="12"/>
  <c r="BC55" i="12"/>
  <c r="BB55" i="12"/>
  <c r="BA55" i="12"/>
  <c r="AZ55" i="12"/>
  <c r="AY55" i="12"/>
  <c r="AX55" i="12"/>
  <c r="AQ55" i="12"/>
  <c r="AP55" i="12"/>
  <c r="AO55" i="12"/>
  <c r="AN55" i="12"/>
  <c r="AM55" i="12"/>
  <c r="AL55" i="12"/>
  <c r="AK55" i="12"/>
  <c r="AJ55" i="12"/>
  <c r="AI55" i="12"/>
  <c r="AH55" i="12"/>
  <c r="AG55" i="12"/>
  <c r="AF55" i="12"/>
  <c r="AE55" i="12"/>
  <c r="AD55" i="12"/>
  <c r="AC55" i="12"/>
  <c r="AB55" i="12"/>
  <c r="AA55" i="12"/>
  <c r="Z55" i="12"/>
  <c r="Y55" i="12"/>
  <c r="X55" i="12"/>
  <c r="W55" i="12"/>
  <c r="V55" i="12"/>
  <c r="BC52" i="12"/>
  <c r="BB52" i="12"/>
  <c r="BA52" i="12"/>
  <c r="AZ52" i="12"/>
  <c r="AY52" i="12"/>
  <c r="AX52" i="12"/>
  <c r="AW52" i="12"/>
  <c r="AV52" i="12"/>
  <c r="AU52" i="12"/>
  <c r="AT52" i="12"/>
  <c r="AS52" i="12"/>
  <c r="AR52" i="12"/>
  <c r="AQ52" i="12"/>
  <c r="AP52" i="12"/>
  <c r="AO52" i="12"/>
  <c r="AN52" i="12"/>
  <c r="AM52" i="12"/>
  <c r="AL52" i="12"/>
  <c r="AK52" i="12"/>
  <c r="AJ52" i="12"/>
  <c r="AI52" i="12"/>
  <c r="AH52" i="12"/>
  <c r="AG52" i="12"/>
  <c r="AF52" i="12"/>
  <c r="AE52" i="12"/>
  <c r="AD52" i="12"/>
  <c r="AC52" i="12"/>
  <c r="AB52" i="12"/>
  <c r="AA52" i="12"/>
  <c r="Z52" i="12"/>
  <c r="Y52" i="12"/>
  <c r="X52" i="12"/>
  <c r="W52" i="12"/>
  <c r="V52" i="12"/>
  <c r="BC51" i="12"/>
  <c r="BB51" i="12"/>
  <c r="BA51" i="12"/>
  <c r="AZ51" i="12"/>
  <c r="AY51" i="12"/>
  <c r="AX51" i="12"/>
  <c r="AQ51" i="12"/>
  <c r="AP51" i="12"/>
  <c r="AO51" i="12"/>
  <c r="AN51" i="12"/>
  <c r="AM51" i="12"/>
  <c r="AL51" i="12"/>
  <c r="AK51" i="12"/>
  <c r="AJ51" i="12"/>
  <c r="AI51" i="12"/>
  <c r="AH51" i="12"/>
  <c r="AG51" i="12"/>
  <c r="AF51" i="12"/>
  <c r="AE51" i="12"/>
  <c r="AD51" i="12"/>
  <c r="AB51" i="12"/>
  <c r="AA51" i="12"/>
  <c r="Z51" i="12"/>
  <c r="Y51" i="12"/>
  <c r="X51" i="12"/>
  <c r="W51" i="12"/>
  <c r="BI50" i="12"/>
  <c r="BH50" i="12"/>
  <c r="BG50" i="12"/>
  <c r="BF50" i="12"/>
  <c r="BE50" i="12"/>
  <c r="BD50" i="12"/>
  <c r="BC50" i="12"/>
  <c r="BB50" i="12"/>
  <c r="BA50" i="12"/>
  <c r="AZ50" i="12"/>
  <c r="AY50" i="12"/>
  <c r="AX50" i="12"/>
  <c r="AW50" i="12"/>
  <c r="AV50" i="12"/>
  <c r="AU50" i="12"/>
  <c r="AT50" i="12"/>
  <c r="AS50" i="12"/>
  <c r="AR50" i="12"/>
  <c r="AQ50" i="12"/>
  <c r="AP50" i="12"/>
  <c r="AO50" i="12"/>
  <c r="AN50" i="12"/>
  <c r="AM50" i="12"/>
  <c r="AL50" i="12"/>
  <c r="AK50" i="12"/>
  <c r="AJ50" i="12"/>
  <c r="AI50" i="12"/>
  <c r="AH50" i="12"/>
  <c r="AG50" i="12"/>
  <c r="AF50" i="12"/>
  <c r="AE50" i="12"/>
  <c r="AB50" i="12"/>
  <c r="AA50" i="12"/>
  <c r="Z50" i="12"/>
  <c r="Y50" i="12"/>
  <c r="X50" i="12"/>
  <c r="BC49" i="12"/>
  <c r="BB49" i="12"/>
  <c r="BA49" i="12"/>
  <c r="AZ49" i="12"/>
  <c r="AY49" i="12"/>
  <c r="AX49" i="12"/>
  <c r="AW49" i="12"/>
  <c r="AV49" i="12"/>
  <c r="AU49" i="12"/>
  <c r="AT49" i="12"/>
  <c r="AS49" i="12"/>
  <c r="AR49" i="12"/>
  <c r="AQ49" i="12"/>
  <c r="AP49" i="12"/>
  <c r="AO49" i="12"/>
  <c r="AN49" i="12"/>
  <c r="AM49" i="12"/>
  <c r="AL49" i="12"/>
  <c r="AK49" i="12"/>
  <c r="AJ49" i="12"/>
  <c r="AI49" i="12"/>
  <c r="AH49" i="12"/>
  <c r="AG49" i="12"/>
  <c r="AF49" i="12"/>
  <c r="AE49" i="12"/>
  <c r="AD49" i="12"/>
  <c r="AC49" i="12"/>
  <c r="AB49" i="12"/>
  <c r="AA49" i="12"/>
  <c r="Z49" i="12"/>
  <c r="Y49" i="12"/>
  <c r="X49" i="12"/>
  <c r="W49" i="12"/>
  <c r="V49" i="12"/>
  <c r="BI48" i="12"/>
  <c r="BH48" i="12"/>
  <c r="BG48" i="12"/>
  <c r="BF48" i="12"/>
  <c r="BE48" i="12"/>
  <c r="BD48" i="12"/>
  <c r="BC48" i="12"/>
  <c r="BB48" i="12"/>
  <c r="BA48" i="12"/>
  <c r="AZ48" i="12"/>
  <c r="AY48" i="12"/>
  <c r="AX48" i="12"/>
  <c r="AW48" i="12"/>
  <c r="AV48" i="12"/>
  <c r="AU48" i="12"/>
  <c r="AT48" i="12"/>
  <c r="AS48" i="12"/>
  <c r="AR48" i="12"/>
  <c r="AQ48" i="12"/>
  <c r="AP48" i="12"/>
  <c r="AO48" i="12"/>
  <c r="AN48" i="12"/>
  <c r="AM48" i="12"/>
  <c r="AL48" i="12"/>
  <c r="AK48" i="12"/>
  <c r="AJ48" i="12"/>
  <c r="AI48" i="12"/>
  <c r="AH48" i="12"/>
  <c r="AG48" i="12"/>
  <c r="AF48" i="12"/>
  <c r="AE48" i="12"/>
  <c r="AD48" i="12"/>
  <c r="AA48" i="12"/>
  <c r="Z48" i="12"/>
  <c r="Y48" i="12"/>
  <c r="X48" i="12"/>
  <c r="W48" i="12"/>
  <c r="V48" i="12"/>
  <c r="BI42" i="9"/>
  <c r="BH42" i="9"/>
  <c r="BG42" i="9"/>
  <c r="BF42" i="9"/>
  <c r="BE42" i="9"/>
  <c r="BD42" i="9"/>
  <c r="BI39" i="9"/>
  <c r="BH39" i="9"/>
  <c r="BG39" i="9"/>
  <c r="BF39" i="9"/>
  <c r="BE39" i="9"/>
  <c r="BD39" i="9"/>
  <c r="BI34" i="9"/>
  <c r="BH34" i="9"/>
  <c r="BG34" i="9"/>
  <c r="BF34" i="9"/>
  <c r="BE34" i="9"/>
  <c r="BD34" i="9"/>
  <c r="BI169" i="8"/>
  <c r="BH169" i="8"/>
  <c r="BG169" i="8"/>
  <c r="BF169" i="8"/>
  <c r="BE169" i="8"/>
  <c r="BD169" i="8"/>
  <c r="BC169" i="8"/>
  <c r="BB169" i="8"/>
  <c r="BA169" i="8"/>
  <c r="AZ169" i="8"/>
  <c r="AY169" i="8"/>
  <c r="AX169" i="8"/>
  <c r="AQ169" i="8"/>
  <c r="AP169" i="8"/>
  <c r="AO169" i="8"/>
  <c r="AN169" i="8"/>
  <c r="AM169" i="8"/>
  <c r="AL169" i="8"/>
  <c r="AK169" i="8"/>
  <c r="AJ169" i="8"/>
  <c r="AI169" i="8"/>
  <c r="AH169" i="8"/>
  <c r="AG169" i="8"/>
  <c r="AF169" i="8"/>
  <c r="AE169" i="8"/>
  <c r="AD169" i="8"/>
  <c r="AC169" i="8"/>
  <c r="AB169" i="8"/>
  <c r="AA169" i="8"/>
  <c r="Z169" i="8"/>
  <c r="Y169" i="8"/>
  <c r="X169" i="8"/>
  <c r="W169" i="8"/>
  <c r="V169" i="8"/>
  <c r="BC168" i="8"/>
  <c r="BB168" i="8"/>
  <c r="BA168" i="8"/>
  <c r="AZ168" i="8"/>
  <c r="AY168" i="8"/>
  <c r="AX168" i="8"/>
  <c r="AQ168" i="8"/>
  <c r="AP168" i="8"/>
  <c r="AO168" i="8"/>
  <c r="AN168" i="8"/>
  <c r="AM168" i="8"/>
  <c r="AL168" i="8"/>
  <c r="AK168" i="8"/>
  <c r="AJ168" i="8"/>
  <c r="AI168" i="8"/>
  <c r="AH168" i="8"/>
  <c r="AG168" i="8"/>
  <c r="AF168" i="8"/>
  <c r="AE168" i="8"/>
  <c r="AD168" i="8"/>
  <c r="AB168" i="8"/>
  <c r="AA168" i="8"/>
  <c r="Z168" i="8"/>
  <c r="Y168" i="8"/>
  <c r="X168" i="8"/>
  <c r="W168" i="8"/>
  <c r="V168" i="8"/>
  <c r="BC167" i="8"/>
  <c r="BB167" i="8"/>
  <c r="BA167" i="8"/>
  <c r="AZ167" i="8"/>
  <c r="AY167" i="8"/>
  <c r="AX167" i="8"/>
  <c r="AQ167" i="8"/>
  <c r="AP167" i="8"/>
  <c r="AO167" i="8"/>
  <c r="AN167" i="8"/>
  <c r="AM167" i="8"/>
  <c r="AL167" i="8"/>
  <c r="AK167" i="8"/>
  <c r="AJ167" i="8"/>
  <c r="AI167" i="8"/>
  <c r="AH167" i="8"/>
  <c r="AF167" i="8"/>
  <c r="AE167" i="8"/>
  <c r="AD167" i="8"/>
  <c r="AB167" i="8"/>
  <c r="AA167" i="8"/>
  <c r="Z167" i="8"/>
  <c r="Y167" i="8"/>
  <c r="X167" i="8"/>
  <c r="W167" i="8"/>
  <c r="V167" i="8"/>
  <c r="BI166" i="8"/>
  <c r="BH166" i="8"/>
  <c r="BG166" i="8"/>
  <c r="BF166" i="8"/>
  <c r="BE166" i="8"/>
  <c r="BD166" i="8"/>
  <c r="BC166" i="8"/>
  <c r="BB166" i="8"/>
  <c r="BA166" i="8"/>
  <c r="AZ166" i="8"/>
  <c r="AY166" i="8"/>
  <c r="AX166" i="8"/>
  <c r="AQ166" i="8"/>
  <c r="AP166" i="8"/>
  <c r="AO166" i="8"/>
  <c r="AN166" i="8"/>
  <c r="AM166" i="8"/>
  <c r="AL166" i="8"/>
  <c r="AK166" i="8"/>
  <c r="AJ166" i="8"/>
  <c r="AI166" i="8"/>
  <c r="AH166" i="8"/>
  <c r="AG166" i="8"/>
  <c r="AF166" i="8"/>
  <c r="AE166" i="8"/>
  <c r="AD166" i="8"/>
  <c r="AC166" i="8"/>
  <c r="AB166" i="8"/>
  <c r="AA166" i="8"/>
  <c r="Z166" i="8"/>
  <c r="Y166" i="8"/>
  <c r="X166" i="8"/>
  <c r="W166" i="8"/>
  <c r="V166" i="8"/>
  <c r="BC165" i="8"/>
  <c r="BB165" i="8"/>
  <c r="BA165" i="8"/>
  <c r="AZ165" i="8"/>
  <c r="AY165" i="8"/>
  <c r="AX165" i="8"/>
  <c r="AQ165" i="8"/>
  <c r="AP165" i="8"/>
  <c r="AO165" i="8"/>
  <c r="AN165" i="8"/>
  <c r="AM165" i="8"/>
  <c r="AL165" i="8"/>
  <c r="AK165" i="8"/>
  <c r="AJ165" i="8"/>
  <c r="AI165" i="8"/>
  <c r="AH165" i="8"/>
  <c r="AG165" i="8"/>
  <c r="AF165" i="8"/>
  <c r="AE165" i="8"/>
  <c r="AD165" i="8"/>
  <c r="AB165" i="8"/>
  <c r="AA165" i="8"/>
  <c r="Z165" i="8"/>
  <c r="Y165" i="8"/>
  <c r="X165" i="8"/>
  <c r="W165" i="8"/>
  <c r="V165" i="8"/>
  <c r="BC164" i="8"/>
  <c r="BB164" i="8"/>
  <c r="BA164" i="8"/>
  <c r="AZ164" i="8"/>
  <c r="AY164" i="8"/>
  <c r="AX164" i="8"/>
  <c r="AQ164" i="8"/>
  <c r="AP164" i="8"/>
  <c r="AO164" i="8"/>
  <c r="AN164" i="8"/>
  <c r="AM164" i="8"/>
  <c r="AL164" i="8"/>
  <c r="AK164" i="8"/>
  <c r="AJ164" i="8"/>
  <c r="AI164" i="8"/>
  <c r="AH164" i="8"/>
  <c r="AG164" i="8"/>
  <c r="AF164" i="8"/>
  <c r="AE164" i="8"/>
  <c r="AD164" i="8"/>
  <c r="AB164" i="8"/>
  <c r="AA164" i="8"/>
  <c r="Z164" i="8"/>
  <c r="Y164" i="8"/>
  <c r="X164" i="8"/>
  <c r="V164" i="8"/>
  <c r="BC163" i="8"/>
  <c r="BB163" i="8"/>
  <c r="BA163" i="8"/>
  <c r="AZ163" i="8"/>
  <c r="AY163" i="8"/>
  <c r="AX163" i="8"/>
  <c r="AQ163" i="8"/>
  <c r="AP163" i="8"/>
  <c r="AO163" i="8"/>
  <c r="AN163" i="8"/>
  <c r="AM163" i="8"/>
  <c r="AL163" i="8"/>
  <c r="AK163" i="8"/>
  <c r="AJ163" i="8"/>
  <c r="AI163" i="8"/>
  <c r="AH163" i="8"/>
  <c r="AG163" i="8"/>
  <c r="AF163" i="8"/>
  <c r="AE163" i="8"/>
  <c r="AD163" i="8"/>
  <c r="AB163" i="8"/>
  <c r="AA163" i="8"/>
  <c r="Z163" i="8"/>
  <c r="Y163" i="8"/>
  <c r="X163" i="8"/>
  <c r="BC162" i="8"/>
  <c r="BB162" i="8"/>
  <c r="BA162" i="8"/>
  <c r="AZ162" i="8"/>
  <c r="AY162" i="8"/>
  <c r="AX162" i="8"/>
  <c r="AQ162" i="8"/>
  <c r="AP162" i="8"/>
  <c r="AO162" i="8"/>
  <c r="AN162" i="8"/>
  <c r="AM162" i="8"/>
  <c r="AL162" i="8"/>
  <c r="AK162" i="8"/>
  <c r="AJ162" i="8"/>
  <c r="AI162" i="8"/>
  <c r="AH162" i="8"/>
  <c r="AG162" i="8"/>
  <c r="AF162" i="8"/>
  <c r="AE162" i="8"/>
  <c r="AD162" i="8"/>
  <c r="AB162" i="8"/>
  <c r="AA162" i="8"/>
  <c r="Z162" i="8"/>
  <c r="Y162" i="8"/>
  <c r="X162" i="8"/>
  <c r="V162" i="8"/>
  <c r="BC161" i="8"/>
  <c r="BB161" i="8"/>
  <c r="BA161" i="8"/>
  <c r="AZ161" i="8"/>
  <c r="AY161" i="8"/>
  <c r="AX161" i="8"/>
  <c r="AQ161" i="8"/>
  <c r="AP161" i="8"/>
  <c r="AO161" i="8"/>
  <c r="AN161" i="8"/>
  <c r="AM161" i="8"/>
  <c r="AL161" i="8"/>
  <c r="AK161" i="8"/>
  <c r="AJ161" i="8"/>
  <c r="AI161" i="8"/>
  <c r="AH161" i="8"/>
  <c r="AG161" i="8"/>
  <c r="AF161" i="8"/>
  <c r="AE161" i="8"/>
  <c r="AD161" i="8"/>
  <c r="AB161" i="8"/>
  <c r="AA161" i="8"/>
  <c r="Z161" i="8"/>
  <c r="Y161" i="8"/>
  <c r="X161" i="8"/>
  <c r="BC160" i="8"/>
  <c r="BB160" i="8"/>
  <c r="BA160" i="8"/>
  <c r="AZ160" i="8"/>
  <c r="AY160" i="8"/>
  <c r="AX160" i="8"/>
  <c r="AQ160" i="8"/>
  <c r="AP160" i="8"/>
  <c r="AO160" i="8"/>
  <c r="AN160" i="8"/>
  <c r="AM160" i="8"/>
  <c r="AL160" i="8"/>
  <c r="AK160" i="8"/>
  <c r="AJ160" i="8"/>
  <c r="AI160" i="8"/>
  <c r="AH160" i="8"/>
  <c r="AE160" i="8"/>
  <c r="AD160" i="8"/>
  <c r="AB160" i="8"/>
  <c r="AA160" i="8"/>
  <c r="Z160" i="8"/>
  <c r="Y160" i="8"/>
  <c r="X160" i="8"/>
  <c r="W160" i="8"/>
  <c r="BI159" i="8"/>
  <c r="BH159" i="8"/>
  <c r="BG159" i="8"/>
  <c r="BF159" i="8"/>
  <c r="BE159" i="8"/>
  <c r="BD159" i="8"/>
  <c r="BC159" i="8"/>
  <c r="BB159" i="8"/>
  <c r="BA159" i="8"/>
  <c r="AZ159" i="8"/>
  <c r="AY159" i="8"/>
  <c r="AX159" i="8"/>
  <c r="AW159" i="8"/>
  <c r="AV159" i="8"/>
  <c r="AU159" i="8"/>
  <c r="AT159" i="8"/>
  <c r="AS159" i="8"/>
  <c r="AR159" i="8"/>
  <c r="AQ159" i="8"/>
  <c r="AP159" i="8"/>
  <c r="AO159" i="8"/>
  <c r="AN159" i="8"/>
  <c r="AM159" i="8"/>
  <c r="AL159" i="8"/>
  <c r="AK159" i="8"/>
  <c r="AJ159" i="8"/>
  <c r="AI159" i="8"/>
  <c r="AH159" i="8"/>
  <c r="AG159" i="8"/>
  <c r="AF159" i="8"/>
  <c r="AE159" i="8"/>
  <c r="AD159" i="8"/>
  <c r="AB159" i="8"/>
  <c r="AA159" i="8"/>
  <c r="Z159" i="8"/>
  <c r="Y159" i="8"/>
  <c r="X159" i="8"/>
  <c r="V159" i="8"/>
  <c r="BC157" i="8"/>
  <c r="BB157" i="8"/>
  <c r="BA157" i="8"/>
  <c r="AZ157" i="8"/>
  <c r="AY157" i="8"/>
  <c r="AX157" i="8"/>
  <c r="AQ157" i="8"/>
  <c r="AP157" i="8"/>
  <c r="AO157" i="8"/>
  <c r="AN157" i="8"/>
  <c r="AM157" i="8"/>
  <c r="AL157" i="8"/>
  <c r="AK157" i="8"/>
  <c r="AJ157" i="8"/>
  <c r="AI157" i="8"/>
  <c r="AH157" i="8"/>
  <c r="AG157" i="8"/>
  <c r="AF157" i="8"/>
  <c r="AE157" i="8"/>
  <c r="AD157" i="8"/>
  <c r="AB157" i="8"/>
  <c r="AA157" i="8"/>
  <c r="Z157" i="8"/>
  <c r="Y157" i="8"/>
  <c r="X157" i="8"/>
  <c r="W157" i="8"/>
  <c r="V157" i="8"/>
  <c r="BC156" i="8"/>
  <c r="BB156" i="8"/>
  <c r="BA156" i="8"/>
  <c r="AZ156" i="8"/>
  <c r="AY156" i="8"/>
  <c r="AX156" i="8"/>
  <c r="AQ156" i="8"/>
  <c r="AP156" i="8"/>
  <c r="AO156" i="8"/>
  <c r="AN156" i="8"/>
  <c r="AM156" i="8"/>
  <c r="AL156" i="8"/>
  <c r="AK156" i="8"/>
  <c r="AJ156" i="8"/>
  <c r="AI156" i="8"/>
  <c r="AH156" i="8"/>
  <c r="AG156" i="8"/>
  <c r="AF156" i="8"/>
  <c r="AE156" i="8"/>
  <c r="AD156" i="8"/>
  <c r="AB156" i="8"/>
  <c r="AA156" i="8"/>
  <c r="Z156" i="8"/>
  <c r="Y156" i="8"/>
  <c r="X156" i="8"/>
  <c r="W156" i="8"/>
  <c r="V156" i="8"/>
  <c r="BC155" i="8"/>
  <c r="BB155" i="8"/>
  <c r="BA155" i="8"/>
  <c r="AZ155" i="8"/>
  <c r="AY155" i="8"/>
  <c r="AX155" i="8"/>
  <c r="AQ155" i="8"/>
  <c r="AP155" i="8"/>
  <c r="AO155" i="8"/>
  <c r="AN155" i="8"/>
  <c r="AM155" i="8"/>
  <c r="AL155" i="8"/>
  <c r="AK155" i="8"/>
  <c r="AJ155" i="8"/>
  <c r="AI155" i="8"/>
  <c r="AH155" i="8"/>
  <c r="AF155" i="8"/>
  <c r="AE155" i="8"/>
  <c r="AD155" i="8"/>
  <c r="AB155" i="8"/>
  <c r="AA155" i="8"/>
  <c r="Z155" i="8"/>
  <c r="Y155" i="8"/>
  <c r="X155" i="8"/>
  <c r="W155" i="8"/>
  <c r="V155" i="8"/>
  <c r="BI154" i="8"/>
  <c r="BH154" i="8"/>
  <c r="BG154" i="8"/>
  <c r="BF154" i="8"/>
  <c r="BE154" i="8"/>
  <c r="BD154" i="8"/>
  <c r="BC154" i="8"/>
  <c r="BB154" i="8"/>
  <c r="BA154" i="8"/>
  <c r="AZ154" i="8"/>
  <c r="AY154" i="8"/>
  <c r="AX154" i="8"/>
  <c r="AQ154" i="8"/>
  <c r="AP154" i="8"/>
  <c r="AO154" i="8"/>
  <c r="AN154" i="8"/>
  <c r="AM154" i="8"/>
  <c r="AL154" i="8"/>
  <c r="AK154" i="8"/>
  <c r="AJ154" i="8"/>
  <c r="AI154" i="8"/>
  <c r="AH154" i="8"/>
  <c r="AG154" i="8"/>
  <c r="AF154" i="8"/>
  <c r="AE154" i="8"/>
  <c r="AD154" i="8"/>
  <c r="AC154" i="8"/>
  <c r="AB154" i="8"/>
  <c r="AA154" i="8"/>
  <c r="Z154" i="8"/>
  <c r="Y154" i="8"/>
  <c r="X154" i="8"/>
  <c r="W154" i="8"/>
  <c r="V154" i="8"/>
  <c r="BC153" i="8"/>
  <c r="BB153" i="8"/>
  <c r="BA153" i="8"/>
  <c r="AZ153" i="8"/>
  <c r="AY153" i="8"/>
  <c r="AX153" i="8"/>
  <c r="AQ153" i="8"/>
  <c r="AP153" i="8"/>
  <c r="AO153" i="8"/>
  <c r="AN153" i="8"/>
  <c r="AM153" i="8"/>
  <c r="AL153" i="8"/>
  <c r="AK153" i="8"/>
  <c r="AJ153" i="8"/>
  <c r="AI153" i="8"/>
  <c r="AH153" i="8"/>
  <c r="AG153" i="8"/>
  <c r="AF153" i="8"/>
  <c r="AB153" i="8"/>
  <c r="AA153" i="8"/>
  <c r="Z153" i="8"/>
  <c r="Y153" i="8"/>
  <c r="X153" i="8"/>
  <c r="W153" i="8"/>
  <c r="V153" i="8"/>
  <c r="BC152" i="8"/>
  <c r="BB152" i="8"/>
  <c r="BA152" i="8"/>
  <c r="AZ152" i="8"/>
  <c r="AY152" i="8"/>
  <c r="AX152" i="8"/>
  <c r="AQ152" i="8"/>
  <c r="AP152" i="8"/>
  <c r="AO152" i="8"/>
  <c r="AN152" i="8"/>
  <c r="AM152" i="8"/>
  <c r="AL152" i="8"/>
  <c r="AK152" i="8"/>
  <c r="AJ152" i="8"/>
  <c r="AI152" i="8"/>
  <c r="AH152" i="8"/>
  <c r="AG152" i="8"/>
  <c r="AF152" i="8"/>
  <c r="AE152" i="8"/>
  <c r="AD152" i="8"/>
  <c r="AB152" i="8"/>
  <c r="AA152" i="8"/>
  <c r="Z152" i="8"/>
  <c r="Y152" i="8"/>
  <c r="X152" i="8"/>
  <c r="V152" i="8"/>
  <c r="BC151" i="8"/>
  <c r="BB151" i="8"/>
  <c r="BA151" i="8"/>
  <c r="AZ151" i="8"/>
  <c r="AY151" i="8"/>
  <c r="AX151" i="8"/>
  <c r="AQ151" i="8"/>
  <c r="AP151" i="8"/>
  <c r="AO151" i="8"/>
  <c r="AN151" i="8"/>
  <c r="AM151" i="8"/>
  <c r="AL151" i="8"/>
  <c r="AK151" i="8"/>
  <c r="AJ151" i="8"/>
  <c r="AI151" i="8"/>
  <c r="AH151" i="8"/>
  <c r="AG151" i="8"/>
  <c r="AF151" i="8"/>
  <c r="AE151" i="8"/>
  <c r="AD151" i="8"/>
  <c r="AB151" i="8"/>
  <c r="AA151" i="8"/>
  <c r="Z151" i="8"/>
  <c r="Y151" i="8"/>
  <c r="X151" i="8"/>
  <c r="BC150" i="8"/>
  <c r="BB150" i="8"/>
  <c r="BA150" i="8"/>
  <c r="AZ150" i="8"/>
  <c r="AY150" i="8"/>
  <c r="AX150" i="8"/>
  <c r="AQ150" i="8"/>
  <c r="AP150" i="8"/>
  <c r="AO150" i="8"/>
  <c r="AN150" i="8"/>
  <c r="AM150" i="8"/>
  <c r="AL150" i="8"/>
  <c r="AK150" i="8"/>
  <c r="AJ150" i="8"/>
  <c r="AI150" i="8"/>
  <c r="AH150" i="8"/>
  <c r="AG150" i="8"/>
  <c r="AF150" i="8"/>
  <c r="AE150" i="8"/>
  <c r="AD150" i="8"/>
  <c r="AB150" i="8"/>
  <c r="AA150" i="8"/>
  <c r="Z150" i="8"/>
  <c r="Y150" i="8"/>
  <c r="X150" i="8"/>
  <c r="V150" i="8"/>
  <c r="BC149" i="8"/>
  <c r="BB149" i="8"/>
  <c r="BA149" i="8"/>
  <c r="AZ149" i="8"/>
  <c r="AY149" i="8"/>
  <c r="AX149" i="8"/>
  <c r="AQ149" i="8"/>
  <c r="AP149" i="8"/>
  <c r="AO149" i="8"/>
  <c r="AN149" i="8"/>
  <c r="AM149" i="8"/>
  <c r="AL149" i="8"/>
  <c r="AK149" i="8"/>
  <c r="AJ149" i="8"/>
  <c r="AI149" i="8"/>
  <c r="AH149" i="8"/>
  <c r="AG149" i="8"/>
  <c r="AF149" i="8"/>
  <c r="AE149" i="8"/>
  <c r="AD149" i="8"/>
  <c r="AB149" i="8"/>
  <c r="AA149" i="8"/>
  <c r="Z149" i="8"/>
  <c r="Y149" i="8"/>
  <c r="X149" i="8"/>
  <c r="W149" i="8"/>
  <c r="V149" i="8"/>
  <c r="BI148" i="8"/>
  <c r="BH148" i="8"/>
  <c r="BG148" i="8"/>
  <c r="BF148" i="8"/>
  <c r="BE148" i="8"/>
  <c r="BD148" i="8"/>
  <c r="BC148" i="8"/>
  <c r="BB148" i="8"/>
  <c r="BA148" i="8"/>
  <c r="AZ148" i="8"/>
  <c r="AY148" i="8"/>
  <c r="AX148" i="8"/>
  <c r="AW148" i="8"/>
  <c r="AV148" i="8"/>
  <c r="AU148" i="8"/>
  <c r="AT148" i="8"/>
  <c r="AS148" i="8"/>
  <c r="AR148" i="8"/>
  <c r="AQ148" i="8"/>
  <c r="AP148" i="8"/>
  <c r="AO148" i="8"/>
  <c r="AN148" i="8"/>
  <c r="AM148" i="8"/>
  <c r="AL148" i="8"/>
  <c r="AK148" i="8"/>
  <c r="AJ148" i="8"/>
  <c r="AI148" i="8"/>
  <c r="AH148" i="8"/>
  <c r="AG148" i="8"/>
  <c r="AF148" i="8"/>
  <c r="AE148" i="8"/>
  <c r="AD148" i="8"/>
  <c r="AC148" i="8"/>
  <c r="AB148" i="8"/>
  <c r="AA148" i="8"/>
  <c r="Z148" i="8"/>
  <c r="Y148" i="8"/>
  <c r="X148" i="8"/>
  <c r="W148" i="8"/>
  <c r="V148" i="8"/>
  <c r="BI147" i="8"/>
  <c r="BH147" i="8"/>
  <c r="BG147" i="8"/>
  <c r="BF147" i="8"/>
  <c r="BE147" i="8"/>
  <c r="BD147" i="8"/>
  <c r="BC147" i="8"/>
  <c r="BB147" i="8"/>
  <c r="BA147" i="8"/>
  <c r="AZ147" i="8"/>
  <c r="AY147" i="8"/>
  <c r="AX147" i="8"/>
  <c r="AQ147" i="8"/>
  <c r="AP147" i="8"/>
  <c r="AO147" i="8"/>
  <c r="AN147" i="8"/>
  <c r="AM147" i="8"/>
  <c r="AL147" i="8"/>
  <c r="AK147" i="8"/>
  <c r="AJ147" i="8"/>
  <c r="AI147" i="8"/>
  <c r="AH147" i="8"/>
  <c r="AG147" i="8"/>
  <c r="AF147" i="8"/>
  <c r="AE147" i="8"/>
  <c r="AD147" i="8"/>
  <c r="AC147" i="8"/>
  <c r="AB147" i="8"/>
  <c r="AA147" i="8"/>
  <c r="Z147" i="8"/>
  <c r="Y147" i="8"/>
  <c r="X147" i="8"/>
  <c r="W147" i="8"/>
  <c r="V147" i="8"/>
  <c r="BC143" i="8"/>
  <c r="BB143" i="8"/>
  <c r="BA143" i="8"/>
  <c r="AZ143" i="8"/>
  <c r="AY143" i="8"/>
  <c r="AX143" i="8"/>
  <c r="AQ143" i="8"/>
  <c r="AP143" i="8"/>
  <c r="AO143" i="8"/>
  <c r="AN143" i="8"/>
  <c r="AM143" i="8"/>
  <c r="AL143" i="8"/>
  <c r="AK143" i="8"/>
  <c r="AJ143" i="8"/>
  <c r="AI143" i="8"/>
  <c r="AH143" i="8"/>
  <c r="AG143" i="8"/>
  <c r="AF143" i="8"/>
  <c r="AE143" i="8"/>
  <c r="AD143" i="8"/>
  <c r="AB143" i="8"/>
  <c r="AA143" i="8"/>
  <c r="Z143" i="8"/>
  <c r="Y143" i="8"/>
  <c r="X143" i="8"/>
  <c r="W143" i="8"/>
  <c r="V143" i="8"/>
  <c r="BC142" i="8"/>
  <c r="BB142" i="8"/>
  <c r="BA142" i="8"/>
  <c r="AZ142" i="8"/>
  <c r="AY142" i="8"/>
  <c r="AX142" i="8"/>
  <c r="AQ142" i="8"/>
  <c r="AP142" i="8"/>
  <c r="AO142" i="8"/>
  <c r="AN142" i="8"/>
  <c r="AM142" i="8"/>
  <c r="AL142" i="8"/>
  <c r="AK142" i="8"/>
  <c r="AJ142" i="8"/>
  <c r="AI142" i="8"/>
  <c r="AH142" i="8"/>
  <c r="AG142" i="8"/>
  <c r="AF142" i="8"/>
  <c r="AE142" i="8"/>
  <c r="AD142" i="8"/>
  <c r="AB142" i="8"/>
  <c r="AA142" i="8"/>
  <c r="Z142" i="8"/>
  <c r="Y142" i="8"/>
  <c r="X142" i="8"/>
  <c r="W142" i="8"/>
  <c r="V142" i="8"/>
  <c r="BC141" i="8"/>
  <c r="BB141" i="8"/>
  <c r="BA141" i="8"/>
  <c r="AZ141" i="8"/>
  <c r="AY141" i="8"/>
  <c r="AX141" i="8"/>
  <c r="AQ141" i="8"/>
  <c r="AP141" i="8"/>
  <c r="AO141" i="8"/>
  <c r="AN141" i="8"/>
  <c r="AM141" i="8"/>
  <c r="AL141" i="8"/>
  <c r="AK141" i="8"/>
  <c r="AJ141" i="8"/>
  <c r="AI141" i="8"/>
  <c r="AH141" i="8"/>
  <c r="AF141" i="8"/>
  <c r="AE141" i="8"/>
  <c r="AD141" i="8"/>
  <c r="AB141" i="8"/>
  <c r="AA141" i="8"/>
  <c r="Z141" i="8"/>
  <c r="Y141" i="8"/>
  <c r="X141" i="8"/>
  <c r="W141" i="8"/>
  <c r="BI140" i="8"/>
  <c r="BH140" i="8"/>
  <c r="BG140" i="8"/>
  <c r="BF140" i="8"/>
  <c r="BE140" i="8"/>
  <c r="BD140" i="8"/>
  <c r="BC140" i="8"/>
  <c r="BB140" i="8"/>
  <c r="BA140" i="8"/>
  <c r="AZ140" i="8"/>
  <c r="AY140" i="8"/>
  <c r="AX140" i="8"/>
  <c r="AQ140" i="8"/>
  <c r="AP140" i="8"/>
  <c r="AO140" i="8"/>
  <c r="AN140" i="8"/>
  <c r="AM140" i="8"/>
  <c r="AL140" i="8"/>
  <c r="AK140" i="8"/>
  <c r="AJ140" i="8"/>
  <c r="AI140" i="8"/>
  <c r="AH140" i="8"/>
  <c r="AG140" i="8"/>
  <c r="AF140" i="8"/>
  <c r="AE140" i="8"/>
  <c r="AD140" i="8"/>
  <c r="AC140" i="8"/>
  <c r="AB140" i="8"/>
  <c r="AA140" i="8"/>
  <c r="Z140" i="8"/>
  <c r="Y140" i="8"/>
  <c r="X140" i="8"/>
  <c r="W140" i="8"/>
  <c r="V140" i="8"/>
  <c r="BC139" i="8"/>
  <c r="BB139" i="8"/>
  <c r="BA139" i="8"/>
  <c r="AZ139" i="8"/>
  <c r="AY139" i="8"/>
  <c r="AX139" i="8"/>
  <c r="AQ139" i="8"/>
  <c r="AP139" i="8"/>
  <c r="AO139" i="8"/>
  <c r="AN139" i="8"/>
  <c r="AM139" i="8"/>
  <c r="AL139" i="8"/>
  <c r="AK139" i="8"/>
  <c r="AJ139" i="8"/>
  <c r="AI139" i="8"/>
  <c r="AH139" i="8"/>
  <c r="AG139" i="8"/>
  <c r="AF139" i="8"/>
  <c r="AE139" i="8"/>
  <c r="AD139" i="8"/>
  <c r="AB139" i="8"/>
  <c r="AA139" i="8"/>
  <c r="Z139" i="8"/>
  <c r="Y139" i="8"/>
  <c r="X139" i="8"/>
  <c r="W139" i="8"/>
  <c r="V139" i="8"/>
  <c r="BC138" i="8"/>
  <c r="BB138" i="8"/>
  <c r="BA138" i="8"/>
  <c r="AZ138" i="8"/>
  <c r="AY138" i="8"/>
  <c r="AX138" i="8"/>
  <c r="AQ138" i="8"/>
  <c r="AP138" i="8"/>
  <c r="AO138" i="8"/>
  <c r="AN138" i="8"/>
  <c r="AM138" i="8"/>
  <c r="AL138" i="8"/>
  <c r="AK138" i="8"/>
  <c r="AJ138" i="8"/>
  <c r="AI138" i="8"/>
  <c r="AH138" i="8"/>
  <c r="AG138" i="8"/>
  <c r="AF138" i="8"/>
  <c r="AE138" i="8"/>
  <c r="AD138" i="8"/>
  <c r="AB138" i="8"/>
  <c r="AA138" i="8"/>
  <c r="Z138" i="8"/>
  <c r="Y138" i="8"/>
  <c r="X138" i="8"/>
  <c r="V138" i="8"/>
  <c r="BC137" i="8"/>
  <c r="BB137" i="8"/>
  <c r="BA137" i="8"/>
  <c r="AZ137" i="8"/>
  <c r="AY137" i="8"/>
  <c r="AX137" i="8"/>
  <c r="AQ137" i="8"/>
  <c r="AP137" i="8"/>
  <c r="AO137" i="8"/>
  <c r="AN137" i="8"/>
  <c r="AM137" i="8"/>
  <c r="AL137" i="8"/>
  <c r="AK137" i="8"/>
  <c r="AJ137" i="8"/>
  <c r="AI137" i="8"/>
  <c r="AH137" i="8"/>
  <c r="AG137" i="8"/>
  <c r="AF137" i="8"/>
  <c r="AE137" i="8"/>
  <c r="AD137" i="8"/>
  <c r="AB137" i="8"/>
  <c r="AA137" i="8"/>
  <c r="Z137" i="8"/>
  <c r="Y137" i="8"/>
  <c r="X137" i="8"/>
  <c r="V137" i="8"/>
  <c r="BC136" i="8"/>
  <c r="BB136" i="8"/>
  <c r="BA136" i="8"/>
  <c r="AZ136" i="8"/>
  <c r="AY136" i="8"/>
  <c r="AX136" i="8"/>
  <c r="AQ136" i="8"/>
  <c r="AP136" i="8"/>
  <c r="AO136" i="8"/>
  <c r="AN136" i="8"/>
  <c r="AM136" i="8"/>
  <c r="AL136" i="8"/>
  <c r="AK136" i="8"/>
  <c r="AJ136" i="8"/>
  <c r="AI136" i="8"/>
  <c r="AH136" i="8"/>
  <c r="AG136" i="8"/>
  <c r="AF136" i="8"/>
  <c r="AE136" i="8"/>
  <c r="AD136" i="8"/>
  <c r="AB136" i="8"/>
  <c r="AA136" i="8"/>
  <c r="Z136" i="8"/>
  <c r="Y136" i="8"/>
  <c r="X136" i="8"/>
  <c r="V136" i="8"/>
  <c r="BI135" i="8"/>
  <c r="BH135" i="8"/>
  <c r="BG135" i="8"/>
  <c r="BF135" i="8"/>
  <c r="BE135" i="8"/>
  <c r="BD135" i="8"/>
  <c r="BC135" i="8"/>
  <c r="BB135" i="8"/>
  <c r="BA135" i="8"/>
  <c r="AZ135" i="8"/>
  <c r="AY135" i="8"/>
  <c r="AX135" i="8"/>
  <c r="AQ135" i="8"/>
  <c r="AP135" i="8"/>
  <c r="AO135" i="8"/>
  <c r="AN135" i="8"/>
  <c r="AM135" i="8"/>
  <c r="AL135" i="8"/>
  <c r="AK135" i="8"/>
  <c r="AJ135" i="8"/>
  <c r="AI135" i="8"/>
  <c r="AH135" i="8"/>
  <c r="AG135" i="8"/>
  <c r="AF135" i="8"/>
  <c r="AE135" i="8"/>
  <c r="AD135" i="8"/>
  <c r="AC135" i="8"/>
  <c r="AB135" i="8"/>
  <c r="AA135" i="8"/>
  <c r="Z135" i="8"/>
  <c r="Y135" i="8"/>
  <c r="X135" i="8"/>
  <c r="W135" i="8"/>
  <c r="V135" i="8"/>
  <c r="BC134" i="8"/>
  <c r="BB134" i="8"/>
  <c r="BA134" i="8"/>
  <c r="AZ134" i="8"/>
  <c r="AY134" i="8"/>
  <c r="AX134" i="8"/>
  <c r="AQ134" i="8"/>
  <c r="AP134" i="8"/>
  <c r="AO134" i="8"/>
  <c r="AN134" i="8"/>
  <c r="AM134" i="8"/>
  <c r="AL134" i="8"/>
  <c r="AK134" i="8"/>
  <c r="AJ134" i="8"/>
  <c r="AI134" i="8"/>
  <c r="AH134" i="8"/>
  <c r="AG134" i="8"/>
  <c r="AF134" i="8"/>
  <c r="AE134" i="8"/>
  <c r="AD134" i="8"/>
  <c r="AB134" i="8"/>
  <c r="AA134" i="8"/>
  <c r="Z134" i="8"/>
  <c r="Y134" i="8"/>
  <c r="X134" i="8"/>
  <c r="W134" i="8"/>
  <c r="V134" i="8"/>
  <c r="BI133" i="8"/>
  <c r="BH133" i="8"/>
  <c r="BG133" i="8"/>
  <c r="BF133" i="8"/>
  <c r="BE133" i="8"/>
  <c r="BD133" i="8"/>
  <c r="BC133" i="8"/>
  <c r="BB133" i="8"/>
  <c r="BA133" i="8"/>
  <c r="AZ133" i="8"/>
  <c r="AY133" i="8"/>
  <c r="AX133" i="8"/>
  <c r="AW133" i="8"/>
  <c r="AV133" i="8"/>
  <c r="AU133" i="8"/>
  <c r="AT133" i="8"/>
  <c r="AS133" i="8"/>
  <c r="AR133" i="8"/>
  <c r="AQ133" i="8"/>
  <c r="AP133" i="8"/>
  <c r="AO133" i="8"/>
  <c r="AN133" i="8"/>
  <c r="AM133" i="8"/>
  <c r="AL133" i="8"/>
  <c r="AK133" i="8"/>
  <c r="AJ133" i="8"/>
  <c r="AI133" i="8"/>
  <c r="AH133" i="8"/>
  <c r="AG133" i="8"/>
  <c r="AF133" i="8"/>
  <c r="AE133" i="8"/>
  <c r="AD133" i="8"/>
  <c r="AB133" i="8"/>
  <c r="AA133" i="8"/>
  <c r="Z133" i="8"/>
  <c r="Y133" i="8"/>
  <c r="X133" i="8"/>
  <c r="V133" i="8"/>
  <c r="BC132" i="8"/>
  <c r="BB132" i="8"/>
  <c r="BA132" i="8"/>
  <c r="AZ132" i="8"/>
  <c r="AY132" i="8"/>
  <c r="AX132" i="8"/>
  <c r="AQ132" i="8"/>
  <c r="AP132" i="8"/>
  <c r="AO132" i="8"/>
  <c r="AN132" i="8"/>
  <c r="AM132" i="8"/>
  <c r="AL132" i="8"/>
  <c r="AK132" i="8"/>
  <c r="AJ132" i="8"/>
  <c r="AI132" i="8"/>
  <c r="AH132" i="8"/>
  <c r="AG132" i="8"/>
  <c r="AF132" i="8"/>
  <c r="AE132" i="8"/>
  <c r="AD132" i="8"/>
  <c r="AB132" i="8"/>
  <c r="AA132" i="8"/>
  <c r="Z132" i="8"/>
  <c r="Y132" i="8"/>
  <c r="X132" i="8"/>
  <c r="W132" i="8"/>
  <c r="BC129" i="8"/>
  <c r="BB129" i="8"/>
  <c r="BA129" i="8"/>
  <c r="AZ129" i="8"/>
  <c r="AY129" i="8"/>
  <c r="AX129" i="8"/>
  <c r="AQ129" i="8"/>
  <c r="AP129" i="8"/>
  <c r="AO129" i="8"/>
  <c r="AN129" i="8"/>
  <c r="AM129" i="8"/>
  <c r="AL129" i="8"/>
  <c r="AK129" i="8"/>
  <c r="AJ129" i="8"/>
  <c r="AI129" i="8"/>
  <c r="AH129" i="8"/>
  <c r="AG129" i="8"/>
  <c r="AF129" i="8"/>
  <c r="AE129" i="8"/>
  <c r="AD129" i="8"/>
  <c r="AB129" i="8"/>
  <c r="AA129" i="8"/>
  <c r="Z129" i="8"/>
  <c r="Y129" i="8"/>
  <c r="X129" i="8"/>
  <c r="V129" i="8"/>
  <c r="BC128" i="8"/>
  <c r="BB128" i="8"/>
  <c r="BA128" i="8"/>
  <c r="AZ128" i="8"/>
  <c r="AY128" i="8"/>
  <c r="AX128" i="8"/>
  <c r="AQ128" i="8"/>
  <c r="AP128" i="8"/>
  <c r="AO128" i="8"/>
  <c r="AN128" i="8"/>
  <c r="AM128" i="8"/>
  <c r="AL128" i="8"/>
  <c r="AK128" i="8"/>
  <c r="AJ128" i="8"/>
  <c r="AI128" i="8"/>
  <c r="AH128" i="8"/>
  <c r="AG128" i="8"/>
  <c r="AF128" i="8"/>
  <c r="AE128" i="8"/>
  <c r="AD128" i="8"/>
  <c r="AB128" i="8"/>
  <c r="AA128" i="8"/>
  <c r="Z128" i="8"/>
  <c r="Y128" i="8"/>
  <c r="X128" i="8"/>
  <c r="W128" i="8"/>
  <c r="V128" i="8"/>
  <c r="BC127" i="8"/>
  <c r="BB127" i="8"/>
  <c r="BA127" i="8"/>
  <c r="AZ127" i="8"/>
  <c r="AY127" i="8"/>
  <c r="AX127" i="8"/>
  <c r="AQ127" i="8"/>
  <c r="AP127" i="8"/>
  <c r="AO127" i="8"/>
  <c r="AN127" i="8"/>
  <c r="AM127" i="8"/>
  <c r="AL127" i="8"/>
  <c r="AK127" i="8"/>
  <c r="AJ127" i="8"/>
  <c r="AI127" i="8"/>
  <c r="AH127" i="8"/>
  <c r="AG127" i="8"/>
  <c r="AF127" i="8"/>
  <c r="AE127" i="8"/>
  <c r="AD127" i="8"/>
  <c r="AB127" i="8"/>
  <c r="AA127" i="8"/>
  <c r="Z127" i="8"/>
  <c r="Y127" i="8"/>
  <c r="X127" i="8"/>
  <c r="W127" i="8"/>
  <c r="V127" i="8"/>
  <c r="BI126" i="8"/>
  <c r="BH126" i="8"/>
  <c r="BG126" i="8"/>
  <c r="BF126" i="8"/>
  <c r="BE126" i="8"/>
  <c r="BD126" i="8"/>
  <c r="BC126" i="8"/>
  <c r="BB126" i="8"/>
  <c r="BA126" i="8"/>
  <c r="AZ126" i="8"/>
  <c r="AY126" i="8"/>
  <c r="AX126" i="8"/>
  <c r="AQ126" i="8"/>
  <c r="AP126" i="8"/>
  <c r="AO126" i="8"/>
  <c r="AN126" i="8"/>
  <c r="AM126" i="8"/>
  <c r="AL126" i="8"/>
  <c r="AK126" i="8"/>
  <c r="AJ126" i="8"/>
  <c r="AI126" i="8"/>
  <c r="AH126" i="8"/>
  <c r="AG126" i="8"/>
  <c r="AF126" i="8"/>
  <c r="AE126" i="8"/>
  <c r="AD126" i="8"/>
  <c r="AC126" i="8"/>
  <c r="AB126" i="8"/>
  <c r="AA126" i="8"/>
  <c r="Z126" i="8"/>
  <c r="Y126" i="8"/>
  <c r="X126" i="8"/>
  <c r="W126" i="8"/>
  <c r="V126" i="8"/>
  <c r="BC125" i="8"/>
  <c r="BB125" i="8"/>
  <c r="BA125" i="8"/>
  <c r="AZ125" i="8"/>
  <c r="AY125" i="8"/>
  <c r="AX125" i="8"/>
  <c r="AQ125" i="8"/>
  <c r="AP125" i="8"/>
  <c r="AO125" i="8"/>
  <c r="AN125" i="8"/>
  <c r="AM125" i="8"/>
  <c r="AL125" i="8"/>
  <c r="AK125" i="8"/>
  <c r="AJ125" i="8"/>
  <c r="AI125" i="8"/>
  <c r="AH125" i="8"/>
  <c r="AG125" i="8"/>
  <c r="AF125" i="8"/>
  <c r="AE125" i="8"/>
  <c r="AD125" i="8"/>
  <c r="AB125" i="8"/>
  <c r="AA125" i="8"/>
  <c r="Z125" i="8"/>
  <c r="Y125" i="8"/>
  <c r="X125" i="8"/>
  <c r="W125" i="8"/>
  <c r="V125" i="8"/>
  <c r="BC124" i="8"/>
  <c r="BB124" i="8"/>
  <c r="BA124" i="8"/>
  <c r="AZ124" i="8"/>
  <c r="AY124" i="8"/>
  <c r="AX124" i="8"/>
  <c r="AQ124" i="8"/>
  <c r="AP124" i="8"/>
  <c r="AO124" i="8"/>
  <c r="AN124" i="8"/>
  <c r="AM124" i="8"/>
  <c r="AL124" i="8"/>
  <c r="AK124" i="8"/>
  <c r="AJ124" i="8"/>
  <c r="AI124" i="8"/>
  <c r="AH124" i="8"/>
  <c r="AG124" i="8"/>
  <c r="AF124" i="8"/>
  <c r="AE124" i="8"/>
  <c r="AD124" i="8"/>
  <c r="AB124" i="8"/>
  <c r="AA124" i="8"/>
  <c r="Z124" i="8"/>
  <c r="Y124" i="8"/>
  <c r="X124" i="8"/>
  <c r="W124" i="8"/>
  <c r="V124" i="8"/>
  <c r="BC123" i="8"/>
  <c r="BB123" i="8"/>
  <c r="BA123" i="8"/>
  <c r="AZ123" i="8"/>
  <c r="AY123" i="8"/>
  <c r="AX123" i="8"/>
  <c r="AQ123" i="8"/>
  <c r="AP123" i="8"/>
  <c r="AO123" i="8"/>
  <c r="AN123" i="8"/>
  <c r="AM123" i="8"/>
  <c r="AL123" i="8"/>
  <c r="AK123" i="8"/>
  <c r="AJ123" i="8"/>
  <c r="AI123" i="8"/>
  <c r="AH123" i="8"/>
  <c r="AG123" i="8"/>
  <c r="AF123" i="8"/>
  <c r="AE123" i="8"/>
  <c r="AD123" i="8"/>
  <c r="AB123" i="8"/>
  <c r="AA123" i="8"/>
  <c r="Z123" i="8"/>
  <c r="Y123" i="8"/>
  <c r="X123" i="8"/>
  <c r="V123" i="8"/>
  <c r="BC122" i="8"/>
  <c r="BB122" i="8"/>
  <c r="BA122" i="8"/>
  <c r="AZ122" i="8"/>
  <c r="AY122" i="8"/>
  <c r="AX122" i="8"/>
  <c r="AQ122" i="8"/>
  <c r="AP122" i="8"/>
  <c r="AO122" i="8"/>
  <c r="AN122" i="8"/>
  <c r="AM122" i="8"/>
  <c r="AL122" i="8"/>
  <c r="AK122" i="8"/>
  <c r="AJ122" i="8"/>
  <c r="AI122" i="8"/>
  <c r="AH122" i="8"/>
  <c r="AG122" i="8"/>
  <c r="AF122" i="8"/>
  <c r="AE122" i="8"/>
  <c r="AD122" i="8"/>
  <c r="AB122" i="8"/>
  <c r="AA122" i="8"/>
  <c r="Z122" i="8"/>
  <c r="Y122" i="8"/>
  <c r="X122" i="8"/>
  <c r="V122" i="8"/>
  <c r="BC121" i="8"/>
  <c r="BB121" i="8"/>
  <c r="BA121" i="8"/>
  <c r="AZ121" i="8"/>
  <c r="AY121" i="8"/>
  <c r="AX121" i="8"/>
  <c r="AQ121" i="8"/>
  <c r="AP121" i="8"/>
  <c r="AO121" i="8"/>
  <c r="AN121" i="8"/>
  <c r="AM121" i="8"/>
  <c r="AL121" i="8"/>
  <c r="AJ121" i="8"/>
  <c r="AI121" i="8"/>
  <c r="AH121" i="8"/>
  <c r="AG121" i="8"/>
  <c r="AF121" i="8"/>
  <c r="AE121" i="8"/>
  <c r="AD121" i="8"/>
  <c r="AB121" i="8"/>
  <c r="AA121" i="8"/>
  <c r="Z121" i="8"/>
  <c r="Y121" i="8"/>
  <c r="X121" i="8"/>
  <c r="V121" i="8"/>
  <c r="BC120" i="8"/>
  <c r="BB120" i="8"/>
  <c r="BA120" i="8"/>
  <c r="AZ120" i="8"/>
  <c r="AY120" i="8"/>
  <c r="AX120" i="8"/>
  <c r="AQ120" i="8"/>
  <c r="AP120" i="8"/>
  <c r="AO120" i="8"/>
  <c r="AN120" i="8"/>
  <c r="AM120" i="8"/>
  <c r="AL120" i="8"/>
  <c r="AK120" i="8"/>
  <c r="AJ120" i="8"/>
  <c r="AI120" i="8"/>
  <c r="AH120" i="8"/>
  <c r="AG120" i="8"/>
  <c r="AF120" i="8"/>
  <c r="AE120" i="8"/>
  <c r="AD120" i="8"/>
  <c r="AB120" i="8"/>
  <c r="AA120" i="8"/>
  <c r="Z120" i="8"/>
  <c r="Y120" i="8"/>
  <c r="X120" i="8"/>
  <c r="V120" i="8"/>
  <c r="BI119" i="8"/>
  <c r="BH119" i="8"/>
  <c r="BG119" i="8"/>
  <c r="BF119" i="8"/>
  <c r="BE119" i="8"/>
  <c r="BD119" i="8"/>
  <c r="BC119" i="8"/>
  <c r="BB119" i="8"/>
  <c r="BA119" i="8"/>
  <c r="AZ119" i="8"/>
  <c r="AY119" i="8"/>
  <c r="AX119" i="8"/>
  <c r="AQ119" i="8"/>
  <c r="AP119" i="8"/>
  <c r="AO119" i="8"/>
  <c r="AN119" i="8"/>
  <c r="AM119" i="8"/>
  <c r="AL119" i="8"/>
  <c r="AK119" i="8"/>
  <c r="AJ119" i="8"/>
  <c r="AI119" i="8"/>
  <c r="AH119" i="8"/>
  <c r="AG119" i="8"/>
  <c r="AF119" i="8"/>
  <c r="AE119" i="8"/>
  <c r="AD119" i="8"/>
  <c r="AC119" i="8"/>
  <c r="AB119" i="8"/>
  <c r="AA119" i="8"/>
  <c r="Z119" i="8"/>
  <c r="Y119" i="8"/>
  <c r="X119" i="8"/>
  <c r="W119" i="8"/>
  <c r="V119" i="8"/>
  <c r="BI118" i="8"/>
  <c r="BH118" i="8"/>
  <c r="BG118" i="8"/>
  <c r="BF118" i="8"/>
  <c r="BE118" i="8"/>
  <c r="BD118" i="8"/>
  <c r="BC118" i="8"/>
  <c r="BB118" i="8"/>
  <c r="BA118" i="8"/>
  <c r="AZ118" i="8"/>
  <c r="AY118" i="8"/>
  <c r="AX118" i="8"/>
  <c r="AW118" i="8"/>
  <c r="AV118" i="8"/>
  <c r="AU118" i="8"/>
  <c r="AT118" i="8"/>
  <c r="AS118" i="8"/>
  <c r="AR118" i="8"/>
  <c r="AQ118" i="8"/>
  <c r="AP118" i="8"/>
  <c r="AO118" i="8"/>
  <c r="AN118" i="8"/>
  <c r="AM118" i="8"/>
  <c r="AL118" i="8"/>
  <c r="AK118" i="8"/>
  <c r="AJ118" i="8"/>
  <c r="AI118" i="8"/>
  <c r="AH118" i="8"/>
  <c r="AG118" i="8"/>
  <c r="AF118" i="8"/>
  <c r="AE118" i="8"/>
  <c r="AD118" i="8"/>
  <c r="AB118" i="8"/>
  <c r="AA118" i="8"/>
  <c r="Z118" i="8"/>
  <c r="Y118" i="8"/>
  <c r="X118" i="8"/>
  <c r="BC115" i="8"/>
  <c r="BB115" i="8"/>
  <c r="BA115" i="8"/>
  <c r="AZ115" i="8"/>
  <c r="AY115" i="8"/>
  <c r="AX115" i="8"/>
  <c r="AQ115" i="8"/>
  <c r="AP115" i="8"/>
  <c r="AO115" i="8"/>
  <c r="AN115" i="8"/>
  <c r="AM115" i="8"/>
  <c r="AL115" i="8"/>
  <c r="AK115" i="8"/>
  <c r="AJ115" i="8"/>
  <c r="AI115" i="8"/>
  <c r="AH115" i="8"/>
  <c r="AG115" i="8"/>
  <c r="AF115" i="8"/>
  <c r="AE115" i="8"/>
  <c r="AD115" i="8"/>
  <c r="AB115" i="8"/>
  <c r="AA115" i="8"/>
  <c r="Z115" i="8"/>
  <c r="Y115" i="8"/>
  <c r="X115" i="8"/>
  <c r="V115" i="8"/>
  <c r="BC114" i="8"/>
  <c r="BB114" i="8"/>
  <c r="BA114" i="8"/>
  <c r="AZ114" i="8"/>
  <c r="AY114" i="8"/>
  <c r="AX114" i="8"/>
  <c r="AQ114" i="8"/>
  <c r="AP114" i="8"/>
  <c r="AO114" i="8"/>
  <c r="AN114" i="8"/>
  <c r="AM114" i="8"/>
  <c r="AL114" i="8"/>
  <c r="AK114" i="8"/>
  <c r="AJ114" i="8"/>
  <c r="AI114" i="8"/>
  <c r="AH114" i="8"/>
  <c r="AG114" i="8"/>
  <c r="AF114" i="8"/>
  <c r="AD114" i="8"/>
  <c r="AB114" i="8"/>
  <c r="AA114" i="8"/>
  <c r="Z114" i="8"/>
  <c r="Y114" i="8"/>
  <c r="X114" i="8"/>
  <c r="W114" i="8"/>
  <c r="V114" i="8"/>
  <c r="BC113" i="8"/>
  <c r="BB113" i="8"/>
  <c r="BA113" i="8"/>
  <c r="AZ113" i="8"/>
  <c r="AY113" i="8"/>
  <c r="AX113" i="8"/>
  <c r="AQ113" i="8"/>
  <c r="AP113" i="8"/>
  <c r="AO113" i="8"/>
  <c r="AN113" i="8"/>
  <c r="AM113" i="8"/>
  <c r="AL113" i="8"/>
  <c r="AK113" i="8"/>
  <c r="AJ113" i="8"/>
  <c r="AI113" i="8"/>
  <c r="AH113" i="8"/>
  <c r="AG113" i="8"/>
  <c r="AF113" i="8"/>
  <c r="AE113" i="8"/>
  <c r="AD113" i="8"/>
  <c r="AB113" i="8"/>
  <c r="AA113" i="8"/>
  <c r="Z113" i="8"/>
  <c r="Y113" i="8"/>
  <c r="X113" i="8"/>
  <c r="W113" i="8"/>
  <c r="V113" i="8"/>
  <c r="BC112" i="8"/>
  <c r="BB112" i="8"/>
  <c r="BA112" i="8"/>
  <c r="AZ112" i="8"/>
  <c r="AY112" i="8"/>
  <c r="AX112" i="8"/>
  <c r="AQ112" i="8"/>
  <c r="AP112" i="8"/>
  <c r="AO112" i="8"/>
  <c r="AN112" i="8"/>
  <c r="AM112" i="8"/>
  <c r="AL112" i="8"/>
  <c r="AK112" i="8"/>
  <c r="AJ112" i="8"/>
  <c r="AI112" i="8"/>
  <c r="AH112" i="8"/>
  <c r="AF112" i="8"/>
  <c r="AE112" i="8"/>
  <c r="AD112" i="8"/>
  <c r="AB112" i="8"/>
  <c r="AA112" i="8"/>
  <c r="Z112" i="8"/>
  <c r="Y112" i="8"/>
  <c r="X112" i="8"/>
  <c r="W112" i="8"/>
  <c r="BI111" i="8"/>
  <c r="BH111" i="8"/>
  <c r="BG111" i="8"/>
  <c r="BF111" i="8"/>
  <c r="BE111" i="8"/>
  <c r="BD111" i="8"/>
  <c r="BC111" i="8"/>
  <c r="BB111" i="8"/>
  <c r="BA111" i="8"/>
  <c r="AZ111" i="8"/>
  <c r="AY111" i="8"/>
  <c r="AX111" i="8"/>
  <c r="AQ111" i="8"/>
  <c r="AP111" i="8"/>
  <c r="AO111" i="8"/>
  <c r="AN111" i="8"/>
  <c r="AM111" i="8"/>
  <c r="AL111" i="8"/>
  <c r="AK111" i="8"/>
  <c r="AJ111" i="8"/>
  <c r="AI111" i="8"/>
  <c r="AH111" i="8"/>
  <c r="AG111" i="8"/>
  <c r="AF111" i="8"/>
  <c r="AE111" i="8"/>
  <c r="AD111" i="8"/>
  <c r="AC111" i="8"/>
  <c r="AB111" i="8"/>
  <c r="AA111" i="8"/>
  <c r="Z111" i="8"/>
  <c r="Y111" i="8"/>
  <c r="X111" i="8"/>
  <c r="W111" i="8"/>
  <c r="V111" i="8"/>
  <c r="BC110" i="8"/>
  <c r="BB110" i="8"/>
  <c r="BA110" i="8"/>
  <c r="AZ110" i="8"/>
  <c r="AY110" i="8"/>
  <c r="AX110" i="8"/>
  <c r="AQ110" i="8"/>
  <c r="AP110" i="8"/>
  <c r="AO110" i="8"/>
  <c r="AN110" i="8"/>
  <c r="AM110" i="8"/>
  <c r="AL110" i="8"/>
  <c r="AK110" i="8"/>
  <c r="AJ110" i="8"/>
  <c r="AI110" i="8"/>
  <c r="AH110" i="8"/>
  <c r="AG110" i="8"/>
  <c r="AF110" i="8"/>
  <c r="AE110" i="8"/>
  <c r="AD110" i="8"/>
  <c r="AB110" i="8"/>
  <c r="AA110" i="8"/>
  <c r="Z110" i="8"/>
  <c r="Y110" i="8"/>
  <c r="X110" i="8"/>
  <c r="W110" i="8"/>
  <c r="V110" i="8"/>
  <c r="BC109" i="8"/>
  <c r="BB109" i="8"/>
  <c r="BA109" i="8"/>
  <c r="AZ109" i="8"/>
  <c r="AY109" i="8"/>
  <c r="AX109" i="8"/>
  <c r="AQ109" i="8"/>
  <c r="AP109" i="8"/>
  <c r="AO109" i="8"/>
  <c r="AN109" i="8"/>
  <c r="AM109" i="8"/>
  <c r="AL109" i="8"/>
  <c r="AK109" i="8"/>
  <c r="AJ109" i="8"/>
  <c r="AI109" i="8"/>
  <c r="AH109" i="8"/>
  <c r="AG109" i="8"/>
  <c r="AF109" i="8"/>
  <c r="AE109" i="8"/>
  <c r="AD109" i="8"/>
  <c r="AB109" i="8"/>
  <c r="AA109" i="8"/>
  <c r="Z109" i="8"/>
  <c r="Y109" i="8"/>
  <c r="X109" i="8"/>
  <c r="V109" i="8"/>
  <c r="BC108" i="8"/>
  <c r="BB108" i="8"/>
  <c r="BA108" i="8"/>
  <c r="AZ108" i="8"/>
  <c r="AY108" i="8"/>
  <c r="AX108" i="8"/>
  <c r="AQ108" i="8"/>
  <c r="AP108" i="8"/>
  <c r="AO108" i="8"/>
  <c r="AN108" i="8"/>
  <c r="AM108" i="8"/>
  <c r="AL108" i="8"/>
  <c r="AK108" i="8"/>
  <c r="AJ108" i="8"/>
  <c r="AI108" i="8"/>
  <c r="AH108" i="8"/>
  <c r="AG108" i="8"/>
  <c r="AF108" i="8"/>
  <c r="AE108" i="8"/>
  <c r="AD108" i="8"/>
  <c r="AB108" i="8"/>
  <c r="AA108" i="8"/>
  <c r="Z108" i="8"/>
  <c r="Y108" i="8"/>
  <c r="X108" i="8"/>
  <c r="BI107" i="8"/>
  <c r="BH107" i="8"/>
  <c r="BG107" i="8"/>
  <c r="BF107" i="8"/>
  <c r="BE107" i="8"/>
  <c r="BD107" i="8"/>
  <c r="BC107" i="8"/>
  <c r="BB107" i="8"/>
  <c r="BA107" i="8"/>
  <c r="AZ107" i="8"/>
  <c r="AY107" i="8"/>
  <c r="AX107" i="8"/>
  <c r="AQ107" i="8"/>
  <c r="AP107" i="8"/>
  <c r="AO107" i="8"/>
  <c r="AN107" i="8"/>
  <c r="AM107" i="8"/>
  <c r="AL107" i="8"/>
  <c r="AK107" i="8"/>
  <c r="AJ107" i="8"/>
  <c r="AI107" i="8"/>
  <c r="AH107" i="8"/>
  <c r="AG107" i="8"/>
  <c r="AF107" i="8"/>
  <c r="AE107" i="8"/>
  <c r="AD107" i="8"/>
  <c r="AC107" i="8"/>
  <c r="AB107" i="8"/>
  <c r="AA107" i="8"/>
  <c r="Z107" i="8"/>
  <c r="Y107" i="8"/>
  <c r="X107" i="8"/>
  <c r="W107" i="8"/>
  <c r="V107" i="8"/>
  <c r="BC106" i="8"/>
  <c r="BB106" i="8"/>
  <c r="BA106" i="8"/>
  <c r="AZ106" i="8"/>
  <c r="AY106" i="8"/>
  <c r="AX106" i="8"/>
  <c r="AQ106" i="8"/>
  <c r="AP106" i="8"/>
  <c r="AO106" i="8"/>
  <c r="AN106" i="8"/>
  <c r="AM106" i="8"/>
  <c r="AL106" i="8"/>
  <c r="AK106" i="8"/>
  <c r="AJ106" i="8"/>
  <c r="AI106" i="8"/>
  <c r="AH106" i="8"/>
  <c r="AG106" i="8"/>
  <c r="AF106" i="8"/>
  <c r="AE106" i="8"/>
  <c r="AD106" i="8"/>
  <c r="AB106" i="8"/>
  <c r="AA106" i="8"/>
  <c r="Z106" i="8"/>
  <c r="Y106" i="8"/>
  <c r="X106" i="8"/>
  <c r="V106" i="8"/>
  <c r="BC105" i="8"/>
  <c r="BB105" i="8"/>
  <c r="BA105" i="8"/>
  <c r="AZ105" i="8"/>
  <c r="AY105" i="8"/>
  <c r="AX105" i="8"/>
  <c r="AQ105" i="8"/>
  <c r="AP105" i="8"/>
  <c r="AO105" i="8"/>
  <c r="AN105" i="8"/>
  <c r="AM105" i="8"/>
  <c r="AL105" i="8"/>
  <c r="AK105" i="8"/>
  <c r="AJ105" i="8"/>
  <c r="AI105" i="8"/>
  <c r="AH105" i="8"/>
  <c r="AG105" i="8"/>
  <c r="AF105" i="8"/>
  <c r="AE105" i="8"/>
  <c r="AD105" i="8"/>
  <c r="AB105" i="8"/>
  <c r="AA105" i="8"/>
  <c r="Z105" i="8"/>
  <c r="Y105" i="8"/>
  <c r="X105" i="8"/>
  <c r="W105" i="8"/>
  <c r="BI104" i="8"/>
  <c r="BH104" i="8"/>
  <c r="BG104" i="8"/>
  <c r="BF104" i="8"/>
  <c r="BE104" i="8"/>
  <c r="BD104" i="8"/>
  <c r="BC104" i="8"/>
  <c r="BB104" i="8"/>
  <c r="BA104" i="8"/>
  <c r="AZ104" i="8"/>
  <c r="AY104" i="8"/>
  <c r="AX104" i="8"/>
  <c r="AW104" i="8"/>
  <c r="AV104" i="8"/>
  <c r="AU104" i="8"/>
  <c r="AT104" i="8"/>
  <c r="AS104" i="8"/>
  <c r="AR104" i="8"/>
  <c r="AQ104" i="8"/>
  <c r="AP104" i="8"/>
  <c r="AO104" i="8"/>
  <c r="AN104" i="8"/>
  <c r="AM104" i="8"/>
  <c r="AL104" i="8"/>
  <c r="AK104" i="8"/>
  <c r="AJ104" i="8"/>
  <c r="AI104" i="8"/>
  <c r="AH104" i="8"/>
  <c r="AG104" i="8"/>
  <c r="AF104" i="8"/>
  <c r="AE104" i="8"/>
  <c r="AD104" i="8"/>
  <c r="AB104" i="8"/>
  <c r="AA104" i="8"/>
  <c r="Z104" i="8"/>
  <c r="Y104" i="8"/>
  <c r="X104" i="8"/>
  <c r="V104" i="8"/>
  <c r="BC101" i="8"/>
  <c r="BB101" i="8"/>
  <c r="BA101" i="8"/>
  <c r="AZ101" i="8"/>
  <c r="AY101" i="8"/>
  <c r="AX101" i="8"/>
  <c r="AQ101" i="8"/>
  <c r="AP101" i="8"/>
  <c r="AO101" i="8"/>
  <c r="AN101" i="8"/>
  <c r="AM101" i="8"/>
  <c r="AL101" i="8"/>
  <c r="AK101" i="8"/>
  <c r="AJ101" i="8"/>
  <c r="AI101" i="8"/>
  <c r="AH101" i="8"/>
  <c r="AG101" i="8"/>
  <c r="AF101" i="8"/>
  <c r="AE101" i="8"/>
  <c r="AD101" i="8"/>
  <c r="AB101" i="8"/>
  <c r="AA101" i="8"/>
  <c r="Z101" i="8"/>
  <c r="Y101" i="8"/>
  <c r="X101" i="8"/>
  <c r="V101" i="8"/>
  <c r="BC100" i="8"/>
  <c r="BB100" i="8"/>
  <c r="BA100" i="8"/>
  <c r="AZ100" i="8"/>
  <c r="AY100" i="8"/>
  <c r="AX100" i="8"/>
  <c r="AQ100" i="8"/>
  <c r="AP100" i="8"/>
  <c r="AO100" i="8"/>
  <c r="AN100" i="8"/>
  <c r="AM100" i="8"/>
  <c r="AL100" i="8"/>
  <c r="AK100" i="8"/>
  <c r="AJ100" i="8"/>
  <c r="AI100" i="8"/>
  <c r="AH100" i="8"/>
  <c r="AG100" i="8"/>
  <c r="AF100" i="8"/>
  <c r="AE100" i="8"/>
  <c r="AD100" i="8"/>
  <c r="AB100" i="8"/>
  <c r="AA100" i="8"/>
  <c r="Z100" i="8"/>
  <c r="Y100" i="8"/>
  <c r="X100" i="8"/>
  <c r="W100" i="8"/>
  <c r="V100" i="8"/>
  <c r="BC99" i="8"/>
  <c r="BB99" i="8"/>
  <c r="BA99" i="8"/>
  <c r="AZ99" i="8"/>
  <c r="AY99" i="8"/>
  <c r="AX99" i="8"/>
  <c r="AQ99" i="8"/>
  <c r="AP99" i="8"/>
  <c r="AO99" i="8"/>
  <c r="AN99" i="8"/>
  <c r="AM99" i="8"/>
  <c r="AL99" i="8"/>
  <c r="AK99" i="8"/>
  <c r="AJ99" i="8"/>
  <c r="AI99" i="8"/>
  <c r="AH99" i="8"/>
  <c r="AG99" i="8"/>
  <c r="AF99" i="8"/>
  <c r="AE99" i="8"/>
  <c r="AD99" i="8"/>
  <c r="AB99" i="8"/>
  <c r="AA99" i="8"/>
  <c r="Z99" i="8"/>
  <c r="Y99" i="8"/>
  <c r="X99" i="8"/>
  <c r="W99" i="8"/>
  <c r="V99" i="8"/>
  <c r="BC98" i="8"/>
  <c r="BB98" i="8"/>
  <c r="BA98" i="8"/>
  <c r="AZ98" i="8"/>
  <c r="AY98" i="8"/>
  <c r="AX98" i="8"/>
  <c r="AQ98" i="8"/>
  <c r="AP98" i="8"/>
  <c r="AO98" i="8"/>
  <c r="AN98" i="8"/>
  <c r="AM98" i="8"/>
  <c r="AL98" i="8"/>
  <c r="AK98" i="8"/>
  <c r="AJ98" i="8"/>
  <c r="AI98" i="8"/>
  <c r="AH98" i="8"/>
  <c r="AF98" i="8"/>
  <c r="AE98" i="8"/>
  <c r="AD98" i="8"/>
  <c r="AB98" i="8"/>
  <c r="AA98" i="8"/>
  <c r="Z98" i="8"/>
  <c r="Y98" i="8"/>
  <c r="X98" i="8"/>
  <c r="W98" i="8"/>
  <c r="V98" i="8"/>
  <c r="BI97" i="8"/>
  <c r="BH97" i="8"/>
  <c r="BG97" i="8"/>
  <c r="BF97" i="8"/>
  <c r="BE97" i="8"/>
  <c r="BD97" i="8"/>
  <c r="BC97" i="8"/>
  <c r="BB97" i="8"/>
  <c r="BA97" i="8"/>
  <c r="AZ97" i="8"/>
  <c r="AY97" i="8"/>
  <c r="AX97" i="8"/>
  <c r="AQ97" i="8"/>
  <c r="AP97" i="8"/>
  <c r="AO97" i="8"/>
  <c r="AN97" i="8"/>
  <c r="AM97" i="8"/>
  <c r="AL97" i="8"/>
  <c r="AK97" i="8"/>
  <c r="AJ97" i="8"/>
  <c r="AI97" i="8"/>
  <c r="AH97" i="8"/>
  <c r="AG97" i="8"/>
  <c r="AF97" i="8"/>
  <c r="AE97" i="8"/>
  <c r="AD97" i="8"/>
  <c r="AC97" i="8"/>
  <c r="AB97" i="8"/>
  <c r="AA97" i="8"/>
  <c r="Z97" i="8"/>
  <c r="Y97" i="8"/>
  <c r="X97" i="8"/>
  <c r="W97" i="8"/>
  <c r="V97" i="8"/>
  <c r="BC96" i="8"/>
  <c r="BB96" i="8"/>
  <c r="BA96" i="8"/>
  <c r="AZ96" i="8"/>
  <c r="AY96" i="8"/>
  <c r="AX96" i="8"/>
  <c r="AQ96" i="8"/>
  <c r="AP96" i="8"/>
  <c r="AO96" i="8"/>
  <c r="AN96" i="8"/>
  <c r="AM96" i="8"/>
  <c r="AL96" i="8"/>
  <c r="AK96" i="8"/>
  <c r="AJ96" i="8"/>
  <c r="AI96" i="8"/>
  <c r="AH96" i="8"/>
  <c r="AG96" i="8"/>
  <c r="AF96" i="8"/>
  <c r="AE96" i="8"/>
  <c r="AD96" i="8"/>
  <c r="AB96" i="8"/>
  <c r="AA96" i="8"/>
  <c r="Z96" i="8"/>
  <c r="Y96" i="8"/>
  <c r="X96" i="8"/>
  <c r="W96" i="8"/>
  <c r="V96" i="8"/>
  <c r="BC95" i="8"/>
  <c r="BB95" i="8"/>
  <c r="BA95" i="8"/>
  <c r="AZ95" i="8"/>
  <c r="AY95" i="8"/>
  <c r="AX95" i="8"/>
  <c r="AQ95" i="8"/>
  <c r="AP95" i="8"/>
  <c r="AO95" i="8"/>
  <c r="AN95" i="8"/>
  <c r="AM95" i="8"/>
  <c r="AL95" i="8"/>
  <c r="AK95" i="8"/>
  <c r="AJ95" i="8"/>
  <c r="AI95" i="8"/>
  <c r="AH95" i="8"/>
  <c r="AG95" i="8"/>
  <c r="AF95" i="8"/>
  <c r="AE95" i="8"/>
  <c r="AD95" i="8"/>
  <c r="AB95" i="8"/>
  <c r="AA95" i="8"/>
  <c r="Z95" i="8"/>
  <c r="Y95" i="8"/>
  <c r="X95" i="8"/>
  <c r="V95" i="8"/>
  <c r="BC94" i="8"/>
  <c r="BB94" i="8"/>
  <c r="BA94" i="8"/>
  <c r="AZ94" i="8"/>
  <c r="AY94" i="8"/>
  <c r="AX94" i="8"/>
  <c r="AQ94" i="8"/>
  <c r="AP94" i="8"/>
  <c r="AO94" i="8"/>
  <c r="AN94" i="8"/>
  <c r="AM94" i="8"/>
  <c r="AL94" i="8"/>
  <c r="AK94" i="8"/>
  <c r="AJ94" i="8"/>
  <c r="AI94" i="8"/>
  <c r="AH94" i="8"/>
  <c r="AG94" i="8"/>
  <c r="AF94" i="8"/>
  <c r="AD94" i="8"/>
  <c r="AB94" i="8"/>
  <c r="AA94" i="8"/>
  <c r="Z94" i="8"/>
  <c r="Y94" i="8"/>
  <c r="X94" i="8"/>
  <c r="BC93" i="8"/>
  <c r="BB93" i="8"/>
  <c r="BA93" i="8"/>
  <c r="AZ93" i="8"/>
  <c r="AY93" i="8"/>
  <c r="AX93" i="8"/>
  <c r="AQ93" i="8"/>
  <c r="AP93" i="8"/>
  <c r="AO93" i="8"/>
  <c r="AN93" i="8"/>
  <c r="AM93" i="8"/>
  <c r="AL93" i="8"/>
  <c r="AK93" i="8"/>
  <c r="AJ93" i="8"/>
  <c r="AI93" i="8"/>
  <c r="AH93" i="8"/>
  <c r="AG93" i="8"/>
  <c r="AF93" i="8"/>
  <c r="AE93" i="8"/>
  <c r="AD93" i="8"/>
  <c r="AB93" i="8"/>
  <c r="AA93" i="8"/>
  <c r="Z93" i="8"/>
  <c r="Y93" i="8"/>
  <c r="X93" i="8"/>
  <c r="V93" i="8"/>
  <c r="BI92" i="8"/>
  <c r="BH92" i="8"/>
  <c r="BG92" i="8"/>
  <c r="BF92" i="8"/>
  <c r="BE92" i="8"/>
  <c r="BD92" i="8"/>
  <c r="BC92" i="8"/>
  <c r="BB92" i="8"/>
  <c r="BA92" i="8"/>
  <c r="AZ92" i="8"/>
  <c r="AY92" i="8"/>
  <c r="AX92" i="8"/>
  <c r="AQ92" i="8"/>
  <c r="AP92" i="8"/>
  <c r="AO92" i="8"/>
  <c r="AN92" i="8"/>
  <c r="AM92" i="8"/>
  <c r="AL92" i="8"/>
  <c r="AK92" i="8"/>
  <c r="AJ92" i="8"/>
  <c r="AI92" i="8"/>
  <c r="AH92" i="8"/>
  <c r="AG92" i="8"/>
  <c r="AF92" i="8"/>
  <c r="AE92" i="8"/>
  <c r="AD92" i="8"/>
  <c r="AC92" i="8"/>
  <c r="AB92" i="8"/>
  <c r="AA92" i="8"/>
  <c r="Z92" i="8"/>
  <c r="Y92" i="8"/>
  <c r="X92" i="8"/>
  <c r="W92" i="8"/>
  <c r="V92" i="8"/>
  <c r="BC91" i="8"/>
  <c r="BB91" i="8"/>
  <c r="BA91" i="8"/>
  <c r="AZ91" i="8"/>
  <c r="AY91" i="8"/>
  <c r="AX91" i="8"/>
  <c r="AQ91" i="8"/>
  <c r="AP91" i="8"/>
  <c r="AO91" i="8"/>
  <c r="AN91" i="8"/>
  <c r="AM91" i="8"/>
  <c r="AL91" i="8"/>
  <c r="AK91" i="8"/>
  <c r="AJ91" i="8"/>
  <c r="AI91" i="8"/>
  <c r="AH91" i="8"/>
  <c r="AG91" i="8"/>
  <c r="AF91" i="8"/>
  <c r="AE91" i="8"/>
  <c r="AD91" i="8"/>
  <c r="AB91" i="8"/>
  <c r="AA91" i="8"/>
  <c r="Z91" i="8"/>
  <c r="Y91" i="8"/>
  <c r="X91" i="8"/>
  <c r="W91" i="8"/>
  <c r="V91" i="8"/>
  <c r="BI90" i="8"/>
  <c r="BH90" i="8"/>
  <c r="BG90" i="8"/>
  <c r="BF90" i="8"/>
  <c r="BE90" i="8"/>
  <c r="BD90" i="8"/>
  <c r="BC90" i="8"/>
  <c r="BB90" i="8"/>
  <c r="BA90" i="8"/>
  <c r="AZ90" i="8"/>
  <c r="AY90" i="8"/>
  <c r="AX90" i="8"/>
  <c r="AW90" i="8"/>
  <c r="AV90" i="8"/>
  <c r="AU90" i="8"/>
  <c r="AT90" i="8"/>
  <c r="AS90" i="8"/>
  <c r="AR90" i="8"/>
  <c r="AQ90" i="8"/>
  <c r="AP90" i="8"/>
  <c r="AO90" i="8"/>
  <c r="AN90" i="8"/>
  <c r="AM90" i="8"/>
  <c r="AL90" i="8"/>
  <c r="AK90" i="8"/>
  <c r="AJ90" i="8"/>
  <c r="AI90" i="8"/>
  <c r="AH90" i="8"/>
  <c r="AG90" i="8"/>
  <c r="AF90" i="8"/>
  <c r="AE90" i="8"/>
  <c r="AB90" i="8"/>
  <c r="AA90" i="8"/>
  <c r="Z90" i="8"/>
  <c r="Y90" i="8"/>
  <c r="X90" i="8"/>
  <c r="BC87" i="8"/>
  <c r="BB87" i="8"/>
  <c r="BA87" i="8"/>
  <c r="AZ87" i="8"/>
  <c r="AY87" i="8"/>
  <c r="AX87" i="8"/>
  <c r="AQ87" i="8"/>
  <c r="AP87" i="8"/>
  <c r="AO87" i="8"/>
  <c r="AN87" i="8"/>
  <c r="AM87" i="8"/>
  <c r="AL87" i="8"/>
  <c r="AK87" i="8"/>
  <c r="AJ87" i="8"/>
  <c r="AI87" i="8"/>
  <c r="AH87" i="8"/>
  <c r="AG87" i="8"/>
  <c r="AF87" i="8"/>
  <c r="AE87" i="8"/>
  <c r="AD87" i="8"/>
  <c r="AB87" i="8"/>
  <c r="AA87" i="8"/>
  <c r="Z87" i="8"/>
  <c r="Y87" i="8"/>
  <c r="X87" i="8"/>
  <c r="V87" i="8"/>
  <c r="BC86" i="8"/>
  <c r="BB86" i="8"/>
  <c r="BA86" i="8"/>
  <c r="AZ86" i="8"/>
  <c r="AY86" i="8"/>
  <c r="AX86" i="8"/>
  <c r="AQ86" i="8"/>
  <c r="AP86" i="8"/>
  <c r="AO86" i="8"/>
  <c r="AN86" i="8"/>
  <c r="AM86" i="8"/>
  <c r="AL86" i="8"/>
  <c r="AK86" i="8"/>
  <c r="AJ86" i="8"/>
  <c r="AI86" i="8"/>
  <c r="AH86" i="8"/>
  <c r="AG86" i="8"/>
  <c r="AF86" i="8"/>
  <c r="AE86" i="8"/>
  <c r="AD86" i="8"/>
  <c r="AB86" i="8"/>
  <c r="AA86" i="8"/>
  <c r="Z86" i="8"/>
  <c r="Y86" i="8"/>
  <c r="X86" i="8"/>
  <c r="W86" i="8"/>
  <c r="V86" i="8"/>
  <c r="BC85" i="8"/>
  <c r="BB85" i="8"/>
  <c r="BA85" i="8"/>
  <c r="AZ85" i="8"/>
  <c r="AY85" i="8"/>
  <c r="AX85" i="8"/>
  <c r="AQ85" i="8"/>
  <c r="AP85" i="8"/>
  <c r="AO85" i="8"/>
  <c r="AN85" i="8"/>
  <c r="AM85" i="8"/>
  <c r="AL85" i="8"/>
  <c r="AK85" i="8"/>
  <c r="AJ85" i="8"/>
  <c r="AI85" i="8"/>
  <c r="AH85" i="8"/>
  <c r="AG85" i="8"/>
  <c r="AF85" i="8"/>
  <c r="AE85" i="8"/>
  <c r="AD85" i="8"/>
  <c r="AB85" i="8"/>
  <c r="AA85" i="8"/>
  <c r="Z85" i="8"/>
  <c r="Y85" i="8"/>
  <c r="X85" i="8"/>
  <c r="W85" i="8"/>
  <c r="V85" i="8"/>
  <c r="BI84" i="8"/>
  <c r="BH84" i="8"/>
  <c r="BG84" i="8"/>
  <c r="BF84" i="8"/>
  <c r="BE84" i="8"/>
  <c r="BD84" i="8"/>
  <c r="BC84" i="8"/>
  <c r="BB84" i="8"/>
  <c r="BA84" i="8"/>
  <c r="AZ84" i="8"/>
  <c r="AY84" i="8"/>
  <c r="AX84" i="8"/>
  <c r="AQ84" i="8"/>
  <c r="AP84" i="8"/>
  <c r="AO84" i="8"/>
  <c r="AN84" i="8"/>
  <c r="AM84" i="8"/>
  <c r="AL84" i="8"/>
  <c r="AK84" i="8"/>
  <c r="AJ84" i="8"/>
  <c r="AI84" i="8"/>
  <c r="AH84" i="8"/>
  <c r="AG84" i="8"/>
  <c r="AF84" i="8"/>
  <c r="AE84" i="8"/>
  <c r="AD84" i="8"/>
  <c r="AC84" i="8"/>
  <c r="AB84" i="8"/>
  <c r="AA84" i="8"/>
  <c r="Z84" i="8"/>
  <c r="Y84" i="8"/>
  <c r="X84" i="8"/>
  <c r="W84" i="8"/>
  <c r="V84" i="8"/>
  <c r="BC83" i="8"/>
  <c r="BB83" i="8"/>
  <c r="BA83" i="8"/>
  <c r="AZ83" i="8"/>
  <c r="AY83" i="8"/>
  <c r="AX83" i="8"/>
  <c r="AQ83" i="8"/>
  <c r="AP83" i="8"/>
  <c r="AO83" i="8"/>
  <c r="AN83" i="8"/>
  <c r="AM83" i="8"/>
  <c r="AL83" i="8"/>
  <c r="AK83" i="8"/>
  <c r="AJ83" i="8"/>
  <c r="AI83" i="8"/>
  <c r="AH83" i="8"/>
  <c r="AG83" i="8"/>
  <c r="AF83" i="8"/>
  <c r="AE83" i="8"/>
  <c r="AD83" i="8"/>
  <c r="AB83" i="8"/>
  <c r="AA83" i="8"/>
  <c r="Z83" i="8"/>
  <c r="Y83" i="8"/>
  <c r="X83" i="8"/>
  <c r="W83" i="8"/>
  <c r="V83" i="8"/>
  <c r="BC82" i="8"/>
  <c r="BB82" i="8"/>
  <c r="BA82" i="8"/>
  <c r="AZ82" i="8"/>
  <c r="AY82" i="8"/>
  <c r="AX82" i="8"/>
  <c r="AQ82" i="8"/>
  <c r="AP82" i="8"/>
  <c r="AO82" i="8"/>
  <c r="AN82" i="8"/>
  <c r="AM82" i="8"/>
  <c r="AL82" i="8"/>
  <c r="AK82" i="8"/>
  <c r="AJ82" i="8"/>
  <c r="AI82" i="8"/>
  <c r="AH82" i="8"/>
  <c r="AG82" i="8"/>
  <c r="AF82" i="8"/>
  <c r="AB82" i="8"/>
  <c r="AA82" i="8"/>
  <c r="Z82" i="8"/>
  <c r="Y82" i="8"/>
  <c r="X82" i="8"/>
  <c r="W82" i="8"/>
  <c r="V82" i="8"/>
  <c r="BC81" i="8"/>
  <c r="BB81" i="8"/>
  <c r="BA81" i="8"/>
  <c r="AZ81" i="8"/>
  <c r="AY81" i="8"/>
  <c r="AX81" i="8"/>
  <c r="AQ81" i="8"/>
  <c r="AP81" i="8"/>
  <c r="AO81" i="8"/>
  <c r="AN81" i="8"/>
  <c r="AM81" i="8"/>
  <c r="AL81" i="8"/>
  <c r="AK81" i="8"/>
  <c r="AJ81" i="8"/>
  <c r="AI81" i="8"/>
  <c r="AH81" i="8"/>
  <c r="AG81" i="8"/>
  <c r="AF81" i="8"/>
  <c r="AE81" i="8"/>
  <c r="AD81" i="8"/>
  <c r="AB81" i="8"/>
  <c r="AA81" i="8"/>
  <c r="Z81" i="8"/>
  <c r="Y81" i="8"/>
  <c r="X81" i="8"/>
  <c r="V81" i="8"/>
  <c r="BC80" i="8"/>
  <c r="BB80" i="8"/>
  <c r="BA80" i="8"/>
  <c r="AZ80" i="8"/>
  <c r="AY80" i="8"/>
  <c r="AX80" i="8"/>
  <c r="AQ80" i="8"/>
  <c r="AP80" i="8"/>
  <c r="AO80" i="8"/>
  <c r="AN80" i="8"/>
  <c r="AM80" i="8"/>
  <c r="AL80" i="8"/>
  <c r="AK80" i="8"/>
  <c r="AJ80" i="8"/>
  <c r="AI80" i="8"/>
  <c r="AH80" i="8"/>
  <c r="AG80" i="8"/>
  <c r="AF80" i="8"/>
  <c r="AE80" i="8"/>
  <c r="AD80" i="8"/>
  <c r="AB80" i="8"/>
  <c r="AA80" i="8"/>
  <c r="Z80" i="8"/>
  <c r="Y80" i="8"/>
  <c r="X80" i="8"/>
  <c r="BC79" i="8"/>
  <c r="BB79" i="8"/>
  <c r="BA79" i="8"/>
  <c r="AZ79" i="8"/>
  <c r="AY79" i="8"/>
  <c r="AX79" i="8"/>
  <c r="AQ79" i="8"/>
  <c r="AP79" i="8"/>
  <c r="AO79" i="8"/>
  <c r="AN79" i="8"/>
  <c r="AM79" i="8"/>
  <c r="AL79" i="8"/>
  <c r="AK79" i="8"/>
  <c r="AJ79" i="8"/>
  <c r="AI79" i="8"/>
  <c r="AH79" i="8"/>
  <c r="AG79" i="8"/>
  <c r="AF79" i="8"/>
  <c r="AE79" i="8"/>
  <c r="AD79" i="8"/>
  <c r="AB79" i="8"/>
  <c r="AA79" i="8"/>
  <c r="Z79" i="8"/>
  <c r="Y79" i="8"/>
  <c r="X79" i="8"/>
  <c r="V79" i="8"/>
  <c r="BI78" i="8"/>
  <c r="BH78" i="8"/>
  <c r="BG78" i="8"/>
  <c r="BF78" i="8"/>
  <c r="BE78" i="8"/>
  <c r="BD78" i="8"/>
  <c r="BC78" i="8"/>
  <c r="BB78" i="8"/>
  <c r="BA78" i="8"/>
  <c r="AZ78" i="8"/>
  <c r="AY78" i="8"/>
  <c r="AX78" i="8"/>
  <c r="AQ78" i="8"/>
  <c r="AP78" i="8"/>
  <c r="AO78" i="8"/>
  <c r="AN78" i="8"/>
  <c r="AM78" i="8"/>
  <c r="AL78" i="8"/>
  <c r="AK78" i="8"/>
  <c r="AJ78" i="8"/>
  <c r="AI78" i="8"/>
  <c r="AH78" i="8"/>
  <c r="AG78" i="8"/>
  <c r="AF78" i="8"/>
  <c r="AE78" i="8"/>
  <c r="AD78" i="8"/>
  <c r="AC78" i="8"/>
  <c r="AB78" i="8"/>
  <c r="AA78" i="8"/>
  <c r="Z78" i="8"/>
  <c r="Y78" i="8"/>
  <c r="X78" i="8"/>
  <c r="W78" i="8"/>
  <c r="V78" i="8"/>
  <c r="BC77" i="8"/>
  <c r="BB77" i="8"/>
  <c r="BA77" i="8"/>
  <c r="AZ77" i="8"/>
  <c r="AY77" i="8"/>
  <c r="AX77" i="8"/>
  <c r="AW77" i="8"/>
  <c r="AV77" i="8"/>
  <c r="AU77" i="8"/>
  <c r="AT77" i="8"/>
  <c r="AS77" i="8"/>
  <c r="AR77" i="8"/>
  <c r="AQ77" i="8"/>
  <c r="AP77" i="8"/>
  <c r="AO77" i="8"/>
  <c r="AN77" i="8"/>
  <c r="AM77" i="8"/>
  <c r="AL77" i="8"/>
  <c r="AK77" i="8"/>
  <c r="AJ77" i="8"/>
  <c r="AI77" i="8"/>
  <c r="AH77" i="8"/>
  <c r="AG77" i="8"/>
  <c r="AF77" i="8"/>
  <c r="AE77" i="8"/>
  <c r="AD77" i="8"/>
  <c r="AC77" i="8"/>
  <c r="AB77" i="8"/>
  <c r="AA77" i="8"/>
  <c r="Z77" i="8"/>
  <c r="Y77" i="8"/>
  <c r="X77" i="8"/>
  <c r="W77" i="8"/>
  <c r="V77" i="8"/>
  <c r="BI76" i="8"/>
  <c r="BH76" i="8"/>
  <c r="BG76" i="8"/>
  <c r="BF76" i="8"/>
  <c r="BE76" i="8"/>
  <c r="BD76" i="8"/>
  <c r="BC76" i="8"/>
  <c r="BB76" i="8"/>
  <c r="BA76" i="8"/>
  <c r="AZ76" i="8"/>
  <c r="AY76" i="8"/>
  <c r="AX76" i="8"/>
  <c r="AW76" i="8"/>
  <c r="AV76" i="8"/>
  <c r="AU76" i="8"/>
  <c r="AT76" i="8"/>
  <c r="AS76" i="8"/>
  <c r="AR76" i="8"/>
  <c r="AQ76" i="8"/>
  <c r="AP76" i="8"/>
  <c r="AO76" i="8"/>
  <c r="AN76" i="8"/>
  <c r="AM76" i="8"/>
  <c r="AL76" i="8"/>
  <c r="AK76" i="8"/>
  <c r="AJ76" i="8"/>
  <c r="AI76" i="8"/>
  <c r="AG76" i="8"/>
  <c r="AF76" i="8"/>
  <c r="AE76" i="8"/>
  <c r="AB76" i="8"/>
  <c r="AA76" i="8"/>
  <c r="Z76" i="8"/>
  <c r="Y76" i="8"/>
  <c r="X76" i="8"/>
  <c r="BC73" i="8"/>
  <c r="BB73" i="8"/>
  <c r="BA73" i="8"/>
  <c r="AZ73" i="8"/>
  <c r="AY73" i="8"/>
  <c r="AX73" i="8"/>
  <c r="AQ73" i="8"/>
  <c r="AP73" i="8"/>
  <c r="AO73" i="8"/>
  <c r="AN73" i="8"/>
  <c r="AM73" i="8"/>
  <c r="AL73" i="8"/>
  <c r="AK73" i="8"/>
  <c r="AJ73" i="8"/>
  <c r="AI73" i="8"/>
  <c r="AH73" i="8"/>
  <c r="AG73" i="8"/>
  <c r="AF73" i="8"/>
  <c r="AE73" i="8"/>
  <c r="AD73" i="8"/>
  <c r="AB73" i="8"/>
  <c r="AA73" i="8"/>
  <c r="Z73" i="8"/>
  <c r="Y73" i="8"/>
  <c r="X73" i="8"/>
  <c r="V73" i="8"/>
  <c r="BI72" i="8"/>
  <c r="BH72" i="8"/>
  <c r="BG72" i="8"/>
  <c r="BF72" i="8"/>
  <c r="BE72" i="8"/>
  <c r="BD72" i="8"/>
  <c r="BC72" i="8"/>
  <c r="BB72" i="8"/>
  <c r="BA72" i="8"/>
  <c r="AZ72" i="8"/>
  <c r="AY72" i="8"/>
  <c r="AX72" i="8"/>
  <c r="AQ72" i="8"/>
  <c r="AP72" i="8"/>
  <c r="AO72" i="8"/>
  <c r="AN72" i="8"/>
  <c r="AM72" i="8"/>
  <c r="AL72" i="8"/>
  <c r="AK72" i="8"/>
  <c r="AJ72" i="8"/>
  <c r="AI72" i="8"/>
  <c r="AH72" i="8"/>
  <c r="AG72" i="8"/>
  <c r="AF72" i="8"/>
  <c r="AE72" i="8"/>
  <c r="AD72" i="8"/>
  <c r="AC72" i="8"/>
  <c r="AB72" i="8"/>
  <c r="AA72" i="8"/>
  <c r="Z72" i="8"/>
  <c r="Y72" i="8"/>
  <c r="X72" i="8"/>
  <c r="W72" i="8"/>
  <c r="V72" i="8"/>
  <c r="BC71" i="8"/>
  <c r="BB71" i="8"/>
  <c r="BA71" i="8"/>
  <c r="AZ71" i="8"/>
  <c r="AY71" i="8"/>
  <c r="AX71" i="8"/>
  <c r="AQ71" i="8"/>
  <c r="AP71" i="8"/>
  <c r="AO71" i="8"/>
  <c r="AN71" i="8"/>
  <c r="AM71" i="8"/>
  <c r="AL71" i="8"/>
  <c r="AK71" i="8"/>
  <c r="AJ71" i="8"/>
  <c r="AI71" i="8"/>
  <c r="AH71" i="8"/>
  <c r="AG71" i="8"/>
  <c r="AF71" i="8"/>
  <c r="AE71" i="8"/>
  <c r="AD71" i="8"/>
  <c r="AB71" i="8"/>
  <c r="AA71" i="8"/>
  <c r="Z71" i="8"/>
  <c r="Y71" i="8"/>
  <c r="X71" i="8"/>
  <c r="W71" i="8"/>
  <c r="V71" i="8"/>
  <c r="BI70" i="8"/>
  <c r="BH70" i="8"/>
  <c r="BG70" i="8"/>
  <c r="BF70" i="8"/>
  <c r="BE70" i="8"/>
  <c r="BD70" i="8"/>
  <c r="BC70" i="8"/>
  <c r="BB70" i="8"/>
  <c r="BA70" i="8"/>
  <c r="AZ70" i="8"/>
  <c r="AY70" i="8"/>
  <c r="AX70" i="8"/>
  <c r="AQ70" i="8"/>
  <c r="AP70" i="8"/>
  <c r="AO70" i="8"/>
  <c r="AN70" i="8"/>
  <c r="AM70" i="8"/>
  <c r="AL70" i="8"/>
  <c r="AK70" i="8"/>
  <c r="AJ70" i="8"/>
  <c r="AI70" i="8"/>
  <c r="AH70" i="8"/>
  <c r="AG70" i="8"/>
  <c r="AF70" i="8"/>
  <c r="AE70" i="8"/>
  <c r="AD70" i="8"/>
  <c r="AC70" i="8"/>
  <c r="AB70" i="8"/>
  <c r="AA70" i="8"/>
  <c r="Z70" i="8"/>
  <c r="Y70" i="8"/>
  <c r="X70" i="8"/>
  <c r="W70" i="8"/>
  <c r="V70" i="8"/>
  <c r="BC69" i="8"/>
  <c r="BB69" i="8"/>
  <c r="BA69" i="8"/>
  <c r="AZ69" i="8"/>
  <c r="AY69" i="8"/>
  <c r="AX69" i="8"/>
  <c r="AQ69" i="8"/>
  <c r="AP69" i="8"/>
  <c r="AO69" i="8"/>
  <c r="AN69" i="8"/>
  <c r="AM69" i="8"/>
  <c r="AL69" i="8"/>
  <c r="AK69" i="8"/>
  <c r="AJ69" i="8"/>
  <c r="AI69" i="8"/>
  <c r="AH69" i="8"/>
  <c r="AG69" i="8"/>
  <c r="AF69" i="8"/>
  <c r="AE69" i="8"/>
  <c r="AD69" i="8"/>
  <c r="AB69" i="8"/>
  <c r="AA69" i="8"/>
  <c r="Z69" i="8"/>
  <c r="Y69" i="8"/>
  <c r="X69" i="8"/>
  <c r="W69" i="8"/>
  <c r="V69" i="8"/>
  <c r="BC68" i="8"/>
  <c r="BB68" i="8"/>
  <c r="BA68" i="8"/>
  <c r="AZ68" i="8"/>
  <c r="AY68" i="8"/>
  <c r="AX68" i="8"/>
  <c r="AQ68" i="8"/>
  <c r="AP68" i="8"/>
  <c r="AO68" i="8"/>
  <c r="AN68" i="8"/>
  <c r="AM68" i="8"/>
  <c r="AL68" i="8"/>
  <c r="AK68" i="8"/>
  <c r="AJ68" i="8"/>
  <c r="AI68" i="8"/>
  <c r="AH68" i="8"/>
  <c r="AG68" i="8"/>
  <c r="AF68" i="8"/>
  <c r="AE68" i="8"/>
  <c r="AD68" i="8"/>
  <c r="AB68" i="8"/>
  <c r="AA68" i="8"/>
  <c r="Z68" i="8"/>
  <c r="Y68" i="8"/>
  <c r="X68" i="8"/>
  <c r="W68" i="8"/>
  <c r="V68" i="8"/>
  <c r="BC67" i="8"/>
  <c r="BB67" i="8"/>
  <c r="BA67" i="8"/>
  <c r="AZ67" i="8"/>
  <c r="AY67" i="8"/>
  <c r="AX67" i="8"/>
  <c r="AQ67" i="8"/>
  <c r="AP67" i="8"/>
  <c r="AO67" i="8"/>
  <c r="AN67" i="8"/>
  <c r="AM67" i="8"/>
  <c r="AL67" i="8"/>
  <c r="AK67" i="8"/>
  <c r="AJ67" i="8"/>
  <c r="AI67" i="8"/>
  <c r="AH67" i="8"/>
  <c r="AG67" i="8"/>
  <c r="AF67" i="8"/>
  <c r="AE67" i="8"/>
  <c r="AD67" i="8"/>
  <c r="AB67" i="8"/>
  <c r="AA67" i="8"/>
  <c r="Z67" i="8"/>
  <c r="Y67" i="8"/>
  <c r="X67" i="8"/>
  <c r="V67" i="8"/>
  <c r="BC66" i="8"/>
  <c r="BB66" i="8"/>
  <c r="BA66" i="8"/>
  <c r="AZ66" i="8"/>
  <c r="AY66" i="8"/>
  <c r="AX66" i="8"/>
  <c r="AQ66" i="8"/>
  <c r="AP66" i="8"/>
  <c r="AO66" i="8"/>
  <c r="AN66" i="8"/>
  <c r="AM66" i="8"/>
  <c r="AL66" i="8"/>
  <c r="AK66" i="8"/>
  <c r="AJ66" i="8"/>
  <c r="AI66" i="8"/>
  <c r="AH66" i="8"/>
  <c r="AG66" i="8"/>
  <c r="AF66" i="8"/>
  <c r="AE66" i="8"/>
  <c r="AD66" i="8"/>
  <c r="AB66" i="8"/>
  <c r="AA66" i="8"/>
  <c r="Z66" i="8"/>
  <c r="Y66" i="8"/>
  <c r="X66" i="8"/>
  <c r="BC65" i="8"/>
  <c r="BB65" i="8"/>
  <c r="BA65" i="8"/>
  <c r="AZ65" i="8"/>
  <c r="AY65" i="8"/>
  <c r="AX65" i="8"/>
  <c r="AQ65" i="8"/>
  <c r="AP65" i="8"/>
  <c r="AO65" i="8"/>
  <c r="AN65" i="8"/>
  <c r="AM65" i="8"/>
  <c r="AL65" i="8"/>
  <c r="AK65" i="8"/>
  <c r="AJ65" i="8"/>
  <c r="AI65" i="8"/>
  <c r="AH65" i="8"/>
  <c r="AG65" i="8"/>
  <c r="AF65" i="8"/>
  <c r="AE65" i="8"/>
  <c r="AD65" i="8"/>
  <c r="AB65" i="8"/>
  <c r="AA65" i="8"/>
  <c r="Z65" i="8"/>
  <c r="Y65" i="8"/>
  <c r="X65" i="8"/>
  <c r="V65" i="8"/>
  <c r="BC64" i="8"/>
  <c r="BB64" i="8"/>
  <c r="BA64" i="8"/>
  <c r="AZ64" i="8"/>
  <c r="AY64" i="8"/>
  <c r="AX64" i="8"/>
  <c r="AQ64" i="8"/>
  <c r="AP64" i="8"/>
  <c r="AO64" i="8"/>
  <c r="AN64" i="8"/>
  <c r="AM64" i="8"/>
  <c r="AL64" i="8"/>
  <c r="AK64" i="8"/>
  <c r="AJ64" i="8"/>
  <c r="AI64" i="8"/>
  <c r="AH64" i="8"/>
  <c r="AG64" i="8"/>
  <c r="AF64" i="8"/>
  <c r="AE64" i="8"/>
  <c r="AD64" i="8"/>
  <c r="AB64" i="8"/>
  <c r="AA64" i="8"/>
  <c r="Z64" i="8"/>
  <c r="Y64" i="8"/>
  <c r="X64" i="8"/>
  <c r="BC63" i="8"/>
  <c r="BB63" i="8"/>
  <c r="BA63" i="8"/>
  <c r="AZ63" i="8"/>
  <c r="AY63" i="8"/>
  <c r="AX63" i="8"/>
  <c r="AQ63" i="8"/>
  <c r="AP63" i="8"/>
  <c r="AO63" i="8"/>
  <c r="AN63" i="8"/>
  <c r="AM63" i="8"/>
  <c r="AL63" i="8"/>
  <c r="AK63" i="8"/>
  <c r="AJ63" i="8"/>
  <c r="AI63" i="8"/>
  <c r="AH63" i="8"/>
  <c r="AG63" i="8"/>
  <c r="AF63" i="8"/>
  <c r="AE63" i="8"/>
  <c r="AD63" i="8"/>
  <c r="AB63" i="8"/>
  <c r="AA63" i="8"/>
  <c r="Z63" i="8"/>
  <c r="Y63" i="8"/>
  <c r="X63" i="8"/>
  <c r="W63" i="8"/>
  <c r="V63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B62" i="8"/>
  <c r="AA62" i="8"/>
  <c r="Z62" i="8"/>
  <c r="Y62" i="8"/>
  <c r="X62" i="8"/>
  <c r="V62" i="8"/>
  <c r="BC59" i="8"/>
  <c r="BB59" i="8"/>
  <c r="BA59" i="8"/>
  <c r="AZ59" i="8"/>
  <c r="AY59" i="8"/>
  <c r="AX59" i="8"/>
  <c r="AQ59" i="8"/>
  <c r="AP59" i="8"/>
  <c r="AO59" i="8"/>
  <c r="AN59" i="8"/>
  <c r="AM59" i="8"/>
  <c r="AL59" i="8"/>
  <c r="AK59" i="8"/>
  <c r="AJ59" i="8"/>
  <c r="AI59" i="8"/>
  <c r="AH59" i="8"/>
  <c r="AG59" i="8"/>
  <c r="AF59" i="8"/>
  <c r="AE59" i="8"/>
  <c r="AD59" i="8"/>
  <c r="AB59" i="8"/>
  <c r="AA59" i="8"/>
  <c r="Z59" i="8"/>
  <c r="Y59" i="8"/>
  <c r="X59" i="8"/>
  <c r="V59" i="8"/>
  <c r="BC58" i="8"/>
  <c r="BB58" i="8"/>
  <c r="BA58" i="8"/>
  <c r="AZ58" i="8"/>
  <c r="AY58" i="8"/>
  <c r="AX58" i="8"/>
  <c r="AQ58" i="8"/>
  <c r="AP58" i="8"/>
  <c r="AO58" i="8"/>
  <c r="AN58" i="8"/>
  <c r="AM58" i="8"/>
  <c r="AL58" i="8"/>
  <c r="AK58" i="8"/>
  <c r="AJ58" i="8"/>
  <c r="AI58" i="8"/>
  <c r="AH58" i="8"/>
  <c r="AG58" i="8"/>
  <c r="AF58" i="8"/>
  <c r="AE58" i="8"/>
  <c r="AD58" i="8"/>
  <c r="AB58" i="8"/>
  <c r="AA58" i="8"/>
  <c r="Z58" i="8"/>
  <c r="Y58" i="8"/>
  <c r="X58" i="8"/>
  <c r="W58" i="8"/>
  <c r="V58" i="8"/>
  <c r="BC57" i="8"/>
  <c r="BB57" i="8"/>
  <c r="BA57" i="8"/>
  <c r="AZ57" i="8"/>
  <c r="AY57" i="8"/>
  <c r="AX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B57" i="8"/>
  <c r="AA57" i="8"/>
  <c r="Z57" i="8"/>
  <c r="Y57" i="8"/>
  <c r="X57" i="8"/>
  <c r="W57" i="8"/>
  <c r="V57" i="8"/>
  <c r="BI56" i="8"/>
  <c r="BH56" i="8"/>
  <c r="BG56" i="8"/>
  <c r="BF56" i="8"/>
  <c r="BE56" i="8"/>
  <c r="BD56" i="8"/>
  <c r="BC56" i="8"/>
  <c r="BB56" i="8"/>
  <c r="BA56" i="8"/>
  <c r="AZ56" i="8"/>
  <c r="AY56" i="8"/>
  <c r="AX56" i="8"/>
  <c r="AQ56" i="8"/>
  <c r="AP56" i="8"/>
  <c r="AO56" i="8"/>
  <c r="AN56" i="8"/>
  <c r="AM56" i="8"/>
  <c r="AL56" i="8"/>
  <c r="AK56" i="8"/>
  <c r="AJ56" i="8"/>
  <c r="AI56" i="8"/>
  <c r="AH56" i="8"/>
  <c r="AG56" i="8"/>
  <c r="AF56" i="8"/>
  <c r="AE56" i="8"/>
  <c r="AD56" i="8"/>
  <c r="AC56" i="8"/>
  <c r="AB56" i="8"/>
  <c r="AA56" i="8"/>
  <c r="Z56" i="8"/>
  <c r="Y56" i="8"/>
  <c r="X56" i="8"/>
  <c r="W56" i="8"/>
  <c r="V56" i="8"/>
  <c r="BC55" i="8"/>
  <c r="BB55" i="8"/>
  <c r="BA55" i="8"/>
  <c r="AZ55" i="8"/>
  <c r="AY55" i="8"/>
  <c r="AX55" i="8"/>
  <c r="AQ55" i="8"/>
  <c r="AP55" i="8"/>
  <c r="AO55" i="8"/>
  <c r="AN55" i="8"/>
  <c r="AM55" i="8"/>
  <c r="AL55" i="8"/>
  <c r="AK55" i="8"/>
  <c r="AJ55" i="8"/>
  <c r="AI55" i="8"/>
  <c r="AH55" i="8"/>
  <c r="AG55" i="8"/>
  <c r="AF55" i="8"/>
  <c r="AE55" i="8"/>
  <c r="AD55" i="8"/>
  <c r="AB55" i="8"/>
  <c r="AA55" i="8"/>
  <c r="Z55" i="8"/>
  <c r="Y55" i="8"/>
  <c r="X55" i="8"/>
  <c r="W55" i="8"/>
  <c r="V55" i="8"/>
  <c r="BC54" i="8"/>
  <c r="BB54" i="8"/>
  <c r="BA54" i="8"/>
  <c r="AZ54" i="8"/>
  <c r="AY54" i="8"/>
  <c r="AX54" i="8"/>
  <c r="AQ54" i="8"/>
  <c r="AP54" i="8"/>
  <c r="AO54" i="8"/>
  <c r="AN54" i="8"/>
  <c r="AM54" i="8"/>
  <c r="AL54" i="8"/>
  <c r="AK54" i="8"/>
  <c r="AJ54" i="8"/>
  <c r="AI54" i="8"/>
  <c r="AH54" i="8"/>
  <c r="AG54" i="8"/>
  <c r="AF54" i="8"/>
  <c r="AE54" i="8"/>
  <c r="AD54" i="8"/>
  <c r="AB54" i="8"/>
  <c r="AA54" i="8"/>
  <c r="Z54" i="8"/>
  <c r="Y54" i="8"/>
  <c r="X54" i="8"/>
  <c r="W54" i="8"/>
  <c r="V54" i="8"/>
  <c r="BC53" i="8"/>
  <c r="BB53" i="8"/>
  <c r="BA53" i="8"/>
  <c r="AZ53" i="8"/>
  <c r="AY53" i="8"/>
  <c r="AX53" i="8"/>
  <c r="AQ53" i="8"/>
  <c r="AP53" i="8"/>
  <c r="AO53" i="8"/>
  <c r="AN53" i="8"/>
  <c r="AM53" i="8"/>
  <c r="AL53" i="8"/>
  <c r="AK53" i="8"/>
  <c r="AJ53" i="8"/>
  <c r="AI53" i="8"/>
  <c r="AH53" i="8"/>
  <c r="AG53" i="8"/>
  <c r="AF53" i="8"/>
  <c r="AE53" i="8"/>
  <c r="AD53" i="8"/>
  <c r="AB53" i="8"/>
  <c r="AA53" i="8"/>
  <c r="Z53" i="8"/>
  <c r="Y53" i="8"/>
  <c r="X53" i="8"/>
  <c r="V53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BC51" i="8"/>
  <c r="BB51" i="8"/>
  <c r="BA51" i="8"/>
  <c r="AZ51" i="8"/>
  <c r="AY51" i="8"/>
  <c r="AX51" i="8"/>
  <c r="AQ51" i="8"/>
  <c r="AP51" i="8"/>
  <c r="AO51" i="8"/>
  <c r="AN51" i="8"/>
  <c r="AM51" i="8"/>
  <c r="AL51" i="8"/>
  <c r="AK51" i="8"/>
  <c r="AJ51" i="8"/>
  <c r="AI51" i="8"/>
  <c r="AH51" i="8"/>
  <c r="AG51" i="8"/>
  <c r="AF51" i="8"/>
  <c r="AE51" i="8"/>
  <c r="AD51" i="8"/>
  <c r="AB51" i="8"/>
  <c r="AA51" i="8"/>
  <c r="Z51" i="8"/>
  <c r="Y51" i="8"/>
  <c r="X51" i="8"/>
  <c r="V51" i="8"/>
  <c r="BC50" i="8"/>
  <c r="BB50" i="8"/>
  <c r="BA50" i="8"/>
  <c r="AZ50" i="8"/>
  <c r="AY50" i="8"/>
  <c r="AX50" i="8"/>
  <c r="AQ50" i="8"/>
  <c r="AP50" i="8"/>
  <c r="AO50" i="8"/>
  <c r="AN50" i="8"/>
  <c r="AM50" i="8"/>
  <c r="AL50" i="8"/>
  <c r="AK50" i="8"/>
  <c r="AJ50" i="8"/>
  <c r="AI50" i="8"/>
  <c r="AH50" i="8"/>
  <c r="AG50" i="8"/>
  <c r="AF50" i="8"/>
  <c r="AE50" i="8"/>
  <c r="AD50" i="8"/>
  <c r="AB50" i="8"/>
  <c r="AA50" i="8"/>
  <c r="Z50" i="8"/>
  <c r="Y50" i="8"/>
  <c r="X50" i="8"/>
  <c r="V50" i="8"/>
  <c r="BC49" i="8"/>
  <c r="BB49" i="8"/>
  <c r="BA49" i="8"/>
  <c r="AZ49" i="8"/>
  <c r="AY49" i="8"/>
  <c r="AX49" i="8"/>
  <c r="AQ49" i="8"/>
  <c r="AP49" i="8"/>
  <c r="AO49" i="8"/>
  <c r="AN49" i="8"/>
  <c r="AM49" i="8"/>
  <c r="AL49" i="8"/>
  <c r="AK49" i="8"/>
  <c r="AJ49" i="8"/>
  <c r="AI49" i="8"/>
  <c r="AH49" i="8"/>
  <c r="AG49" i="8"/>
  <c r="AF49" i="8"/>
  <c r="AE49" i="8"/>
  <c r="AD49" i="8"/>
  <c r="AB49" i="8"/>
  <c r="AA49" i="8"/>
  <c r="Z49" i="8"/>
  <c r="Y49" i="8"/>
  <c r="X49" i="8"/>
  <c r="W49" i="8"/>
  <c r="V49" i="8"/>
  <c r="BI48" i="8"/>
  <c r="BH48" i="8"/>
  <c r="BG48" i="8"/>
  <c r="BF48" i="8"/>
  <c r="BE48" i="8"/>
  <c r="BD48" i="8"/>
  <c r="BC48" i="8"/>
  <c r="BB48" i="8"/>
  <c r="BA48" i="8"/>
  <c r="AZ48" i="8"/>
  <c r="AY48" i="8"/>
  <c r="AX48" i="8"/>
  <c r="AW48" i="8"/>
  <c r="AV48" i="8"/>
  <c r="AU48" i="8"/>
  <c r="AT48" i="8"/>
  <c r="AS48" i="8"/>
  <c r="AR48" i="8"/>
  <c r="AQ48" i="8"/>
  <c r="AP48" i="8"/>
  <c r="AO48" i="8"/>
  <c r="AN48" i="8"/>
  <c r="AM48" i="8"/>
  <c r="AL48" i="8"/>
  <c r="AK48" i="8"/>
  <c r="AJ48" i="8"/>
  <c r="AI48" i="8"/>
  <c r="AH48" i="8"/>
  <c r="AG48" i="8"/>
  <c r="AF48" i="8"/>
  <c r="AE48" i="8"/>
  <c r="AD48" i="8"/>
  <c r="AB48" i="8"/>
  <c r="AA48" i="8"/>
  <c r="Z48" i="8"/>
  <c r="Y48" i="8"/>
  <c r="X48" i="8"/>
  <c r="V48" i="8"/>
  <c r="BC45" i="8"/>
  <c r="BB45" i="8"/>
  <c r="BA45" i="8"/>
  <c r="AZ45" i="8"/>
  <c r="AY45" i="8"/>
  <c r="AX45" i="8"/>
  <c r="AQ45" i="8"/>
  <c r="AP45" i="8"/>
  <c r="AO45" i="8"/>
  <c r="AN45" i="8"/>
  <c r="AM45" i="8"/>
  <c r="AL45" i="8"/>
  <c r="AK45" i="8"/>
  <c r="AJ45" i="8"/>
  <c r="AI45" i="8"/>
  <c r="AH45" i="8"/>
  <c r="AG45" i="8"/>
  <c r="AF45" i="8"/>
  <c r="AE45" i="8"/>
  <c r="AD45" i="8"/>
  <c r="AB45" i="8"/>
  <c r="AA45" i="8"/>
  <c r="Z45" i="8"/>
  <c r="Y45" i="8"/>
  <c r="X45" i="8"/>
  <c r="V45" i="8"/>
  <c r="BC44" i="8"/>
  <c r="BB44" i="8"/>
  <c r="BA44" i="8"/>
  <c r="AZ44" i="8"/>
  <c r="AY44" i="8"/>
  <c r="AX44" i="8"/>
  <c r="AQ44" i="8"/>
  <c r="AP44" i="8"/>
  <c r="AO44" i="8"/>
  <c r="AN44" i="8"/>
  <c r="AM44" i="8"/>
  <c r="AL44" i="8"/>
  <c r="AK44" i="8"/>
  <c r="AJ44" i="8"/>
  <c r="AI44" i="8"/>
  <c r="AH44" i="8"/>
  <c r="AG44" i="8"/>
  <c r="AF44" i="8"/>
  <c r="AE44" i="8"/>
  <c r="AD44" i="8"/>
  <c r="AB44" i="8"/>
  <c r="AA44" i="8"/>
  <c r="Z44" i="8"/>
  <c r="Y44" i="8"/>
  <c r="X44" i="8"/>
  <c r="W44" i="8"/>
  <c r="V44" i="8"/>
  <c r="BC43" i="8"/>
  <c r="BB43" i="8"/>
  <c r="BA43" i="8"/>
  <c r="AZ43" i="8"/>
  <c r="AY43" i="8"/>
  <c r="AX43" i="8"/>
  <c r="AQ43" i="8"/>
  <c r="AP43" i="8"/>
  <c r="AO43" i="8"/>
  <c r="AN43" i="8"/>
  <c r="AM43" i="8"/>
  <c r="AL43" i="8"/>
  <c r="AK43" i="8"/>
  <c r="AJ43" i="8"/>
  <c r="AI43" i="8"/>
  <c r="AH43" i="8"/>
  <c r="AG43" i="8"/>
  <c r="AF43" i="8"/>
  <c r="AE43" i="8"/>
  <c r="AD43" i="8"/>
  <c r="AB43" i="8"/>
  <c r="AA43" i="8"/>
  <c r="Z43" i="8"/>
  <c r="Y43" i="8"/>
  <c r="X43" i="8"/>
  <c r="W43" i="8"/>
  <c r="V43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BC41" i="8"/>
  <c r="BB41" i="8"/>
  <c r="BA41" i="8"/>
  <c r="AZ41" i="8"/>
  <c r="AY41" i="8"/>
  <c r="AX41" i="8"/>
  <c r="AQ41" i="8"/>
  <c r="AP41" i="8"/>
  <c r="AO41" i="8"/>
  <c r="AN41" i="8"/>
  <c r="AM41" i="8"/>
  <c r="AL41" i="8"/>
  <c r="AJ41" i="8"/>
  <c r="AI41" i="8"/>
  <c r="AH41" i="8"/>
  <c r="AF41" i="8"/>
  <c r="AE41" i="8"/>
  <c r="AD41" i="8"/>
  <c r="AB41" i="8"/>
  <c r="AA41" i="8"/>
  <c r="Z41" i="8"/>
  <c r="Y41" i="8"/>
  <c r="X41" i="8"/>
  <c r="W41" i="8"/>
  <c r="V41" i="8"/>
  <c r="BC40" i="8"/>
  <c r="BB40" i="8"/>
  <c r="BA40" i="8"/>
  <c r="AZ40" i="8"/>
  <c r="AY40" i="8"/>
  <c r="AX40" i="8"/>
  <c r="AQ40" i="8"/>
  <c r="AP40" i="8"/>
  <c r="AO40" i="8"/>
  <c r="AN40" i="8"/>
  <c r="AM40" i="8"/>
  <c r="AL40" i="8"/>
  <c r="AK40" i="8"/>
  <c r="AJ40" i="8"/>
  <c r="AI40" i="8"/>
  <c r="AH40" i="8"/>
  <c r="AG40" i="8"/>
  <c r="AF40" i="8"/>
  <c r="AE40" i="8"/>
  <c r="AD40" i="8"/>
  <c r="AB40" i="8"/>
  <c r="AA40" i="8"/>
  <c r="Z40" i="8"/>
  <c r="Y40" i="8"/>
  <c r="X40" i="8"/>
  <c r="W40" i="8"/>
  <c r="V40" i="8"/>
  <c r="BC39" i="8"/>
  <c r="BB39" i="8"/>
  <c r="BA39" i="8"/>
  <c r="AZ39" i="8"/>
  <c r="AY39" i="8"/>
  <c r="AX39" i="8"/>
  <c r="AQ39" i="8"/>
  <c r="AP39" i="8"/>
  <c r="AO39" i="8"/>
  <c r="AN39" i="8"/>
  <c r="AM39" i="8"/>
  <c r="AL39" i="8"/>
  <c r="AK39" i="8"/>
  <c r="AJ39" i="8"/>
  <c r="AI39" i="8"/>
  <c r="AH39" i="8"/>
  <c r="AG39" i="8"/>
  <c r="AF39" i="8"/>
  <c r="AE39" i="8"/>
  <c r="AD39" i="8"/>
  <c r="AB39" i="8"/>
  <c r="AA39" i="8"/>
  <c r="Z39" i="8"/>
  <c r="Y39" i="8"/>
  <c r="X39" i="8"/>
  <c r="V39" i="8"/>
  <c r="BC38" i="8"/>
  <c r="BB38" i="8"/>
  <c r="BA38" i="8"/>
  <c r="AZ38" i="8"/>
  <c r="AY38" i="8"/>
  <c r="AX38" i="8"/>
  <c r="AQ38" i="8"/>
  <c r="AP38" i="8"/>
  <c r="AO38" i="8"/>
  <c r="AN38" i="8"/>
  <c r="AM38" i="8"/>
  <c r="AL38" i="8"/>
  <c r="AK38" i="8"/>
  <c r="AJ38" i="8"/>
  <c r="AI38" i="8"/>
  <c r="AH38" i="8"/>
  <c r="AG38" i="8"/>
  <c r="AF38" i="8"/>
  <c r="AE38" i="8"/>
  <c r="AD38" i="8"/>
  <c r="AB38" i="8"/>
  <c r="AA38" i="8"/>
  <c r="Z38" i="8"/>
  <c r="Y38" i="8"/>
  <c r="X38" i="8"/>
  <c r="BC37" i="8"/>
  <c r="BB37" i="8"/>
  <c r="BA37" i="8"/>
  <c r="AZ37" i="8"/>
  <c r="AY37" i="8"/>
  <c r="AX37" i="8"/>
  <c r="AQ37" i="8"/>
  <c r="AP37" i="8"/>
  <c r="AO37" i="8"/>
  <c r="AN37" i="8"/>
  <c r="AM37" i="8"/>
  <c r="AL37" i="8"/>
  <c r="AK37" i="8"/>
  <c r="AJ37" i="8"/>
  <c r="AI37" i="8"/>
  <c r="AH37" i="8"/>
  <c r="AG37" i="8"/>
  <c r="AF37" i="8"/>
  <c r="AE37" i="8"/>
  <c r="AD37" i="8"/>
  <c r="AB37" i="8"/>
  <c r="AA37" i="8"/>
  <c r="Z37" i="8"/>
  <c r="Y37" i="8"/>
  <c r="X37" i="8"/>
  <c r="V37" i="8"/>
  <c r="BI36" i="8"/>
  <c r="BH36" i="8"/>
  <c r="BG36" i="8"/>
  <c r="BF36" i="8"/>
  <c r="BE36" i="8"/>
  <c r="BD36" i="8"/>
  <c r="BC36" i="8"/>
  <c r="BB36" i="8"/>
  <c r="BA36" i="8"/>
  <c r="AZ36" i="8"/>
  <c r="AY36" i="8"/>
  <c r="AX36" i="8"/>
  <c r="AQ36" i="8"/>
  <c r="AP36" i="8"/>
  <c r="AO36" i="8"/>
  <c r="AN36" i="8"/>
  <c r="AM36" i="8"/>
  <c r="AL36" i="8"/>
  <c r="AK36" i="8"/>
  <c r="AJ36" i="8"/>
  <c r="AI36" i="8"/>
  <c r="AH36" i="8"/>
  <c r="AG36" i="8"/>
  <c r="AF36" i="8"/>
  <c r="AE36" i="8"/>
  <c r="AD36" i="8"/>
  <c r="AC36" i="8"/>
  <c r="AB36" i="8"/>
  <c r="AA36" i="8"/>
  <c r="Z36" i="8"/>
  <c r="Y36" i="8"/>
  <c r="X36" i="8"/>
  <c r="W36" i="8"/>
  <c r="V36" i="8"/>
  <c r="BC35" i="8"/>
  <c r="BB35" i="8"/>
  <c r="BA35" i="8"/>
  <c r="AZ35" i="8"/>
  <c r="AY35" i="8"/>
  <c r="AX35" i="8"/>
  <c r="AQ35" i="8"/>
  <c r="AP35" i="8"/>
  <c r="AO35" i="8"/>
  <c r="AN35" i="8"/>
  <c r="AM35" i="8"/>
  <c r="AL35" i="8"/>
  <c r="AK35" i="8"/>
  <c r="AJ35" i="8"/>
  <c r="AI35" i="8"/>
  <c r="AH35" i="8"/>
  <c r="AG35" i="8"/>
  <c r="AF35" i="8"/>
  <c r="AE35" i="8"/>
  <c r="AD35" i="8"/>
  <c r="AB35" i="8"/>
  <c r="AA35" i="8"/>
  <c r="Z35" i="8"/>
  <c r="Y35" i="8"/>
  <c r="X35" i="8"/>
  <c r="W35" i="8"/>
  <c r="V35" i="8"/>
  <c r="BI34" i="8"/>
  <c r="BH34" i="8"/>
  <c r="BG34" i="8"/>
  <c r="BF34" i="8"/>
  <c r="BE34" i="8"/>
  <c r="BD34" i="8"/>
  <c r="BC34" i="8"/>
  <c r="BB34" i="8"/>
  <c r="BA34" i="8"/>
  <c r="AZ34" i="8"/>
  <c r="AY34" i="8"/>
  <c r="AX34" i="8"/>
  <c r="AW34" i="8"/>
  <c r="AV34" i="8"/>
  <c r="AU34" i="8"/>
  <c r="AT34" i="8"/>
  <c r="AS34" i="8"/>
  <c r="AR34" i="8"/>
  <c r="AQ34" i="8"/>
  <c r="AP34" i="8"/>
  <c r="AO34" i="8"/>
  <c r="AN34" i="8"/>
  <c r="AM34" i="8"/>
  <c r="AL34" i="8"/>
  <c r="AK34" i="8"/>
  <c r="AJ34" i="8"/>
  <c r="AI34" i="8"/>
  <c r="AH34" i="8"/>
  <c r="AG34" i="8"/>
  <c r="AF34" i="8"/>
  <c r="AE34" i="8"/>
  <c r="AD34" i="8"/>
  <c r="AB34" i="8"/>
  <c r="AA34" i="8"/>
  <c r="Z34" i="8"/>
  <c r="Y34" i="8"/>
  <c r="X34" i="8"/>
  <c r="V34" i="8"/>
  <c r="BC31" i="8"/>
  <c r="BB31" i="8"/>
  <c r="BA31" i="8"/>
  <c r="AZ31" i="8"/>
  <c r="AY31" i="8"/>
  <c r="AX31" i="8"/>
  <c r="AQ31" i="8"/>
  <c r="AP31" i="8"/>
  <c r="AO31" i="8"/>
  <c r="AN31" i="8"/>
  <c r="AM31" i="8"/>
  <c r="AL31" i="8"/>
  <c r="AK31" i="8"/>
  <c r="AJ31" i="8"/>
  <c r="AI31" i="8"/>
  <c r="AH31" i="8"/>
  <c r="AG31" i="8"/>
  <c r="AF31" i="8"/>
  <c r="AE31" i="8"/>
  <c r="AD31" i="8"/>
  <c r="AB31" i="8"/>
  <c r="AA31" i="8"/>
  <c r="Z31" i="8"/>
  <c r="Y31" i="8"/>
  <c r="X31" i="8"/>
  <c r="V31" i="8"/>
  <c r="BC30" i="8"/>
  <c r="BB30" i="8"/>
  <c r="BA30" i="8"/>
  <c r="AZ30" i="8"/>
  <c r="AY30" i="8"/>
  <c r="AX30" i="8"/>
  <c r="AQ30" i="8"/>
  <c r="AP30" i="8"/>
  <c r="AO30" i="8"/>
  <c r="AN30" i="8"/>
  <c r="AM30" i="8"/>
  <c r="AL30" i="8"/>
  <c r="AK30" i="8"/>
  <c r="AJ30" i="8"/>
  <c r="AI30" i="8"/>
  <c r="AH30" i="8"/>
  <c r="AG30" i="8"/>
  <c r="AF30" i="8"/>
  <c r="AE30" i="8"/>
  <c r="AD30" i="8"/>
  <c r="AB30" i="8"/>
  <c r="AA30" i="8"/>
  <c r="Z30" i="8"/>
  <c r="Y30" i="8"/>
  <c r="X30" i="8"/>
  <c r="W30" i="8"/>
  <c r="V30" i="8"/>
  <c r="BC29" i="8"/>
  <c r="BB29" i="8"/>
  <c r="BA29" i="8"/>
  <c r="AZ29" i="8"/>
  <c r="AY29" i="8"/>
  <c r="AX29" i="8"/>
  <c r="AQ29" i="8"/>
  <c r="AP29" i="8"/>
  <c r="AO29" i="8"/>
  <c r="AN29" i="8"/>
  <c r="AM29" i="8"/>
  <c r="AL29" i="8"/>
  <c r="AK29" i="8"/>
  <c r="AJ29" i="8"/>
  <c r="AI29" i="8"/>
  <c r="AH29" i="8"/>
  <c r="AG29" i="8"/>
  <c r="AF29" i="8"/>
  <c r="AE29" i="8"/>
  <c r="AD29" i="8"/>
  <c r="AB29" i="8"/>
  <c r="AA29" i="8"/>
  <c r="Z29" i="8"/>
  <c r="Y29" i="8"/>
  <c r="X29" i="8"/>
  <c r="W29" i="8"/>
  <c r="V29" i="8"/>
  <c r="BC28" i="8"/>
  <c r="BB28" i="8"/>
  <c r="BA28" i="8"/>
  <c r="AZ28" i="8"/>
  <c r="AY28" i="8"/>
  <c r="AX28" i="8"/>
  <c r="AQ28" i="8"/>
  <c r="AP28" i="8"/>
  <c r="AO28" i="8"/>
  <c r="AN28" i="8"/>
  <c r="AM28" i="8"/>
  <c r="AL28" i="8"/>
  <c r="AK28" i="8"/>
  <c r="AJ28" i="8"/>
  <c r="AI28" i="8"/>
  <c r="AH28" i="8"/>
  <c r="AF28" i="8"/>
  <c r="AE28" i="8"/>
  <c r="AD28" i="8"/>
  <c r="AB28" i="8"/>
  <c r="AA28" i="8"/>
  <c r="Z28" i="8"/>
  <c r="Y28" i="8"/>
  <c r="X28" i="8"/>
  <c r="W28" i="8"/>
  <c r="V28" i="8"/>
  <c r="BI27" i="8"/>
  <c r="BH27" i="8"/>
  <c r="BG27" i="8"/>
  <c r="BF27" i="8"/>
  <c r="BE27" i="8"/>
  <c r="BD27" i="8"/>
  <c r="BC27" i="8"/>
  <c r="BB27" i="8"/>
  <c r="BA27" i="8"/>
  <c r="AZ27" i="8"/>
  <c r="AY27" i="8"/>
  <c r="AX27" i="8"/>
  <c r="AQ27" i="8"/>
  <c r="AP27" i="8"/>
  <c r="AO27" i="8"/>
  <c r="AN27" i="8"/>
  <c r="AM27" i="8"/>
  <c r="AL27" i="8"/>
  <c r="AK27" i="8"/>
  <c r="AJ27" i="8"/>
  <c r="AI27" i="8"/>
  <c r="AH27" i="8"/>
  <c r="AG27" i="8"/>
  <c r="AF27" i="8"/>
  <c r="AE27" i="8"/>
  <c r="AD27" i="8"/>
  <c r="AC27" i="8"/>
  <c r="AB27" i="8"/>
  <c r="AA27" i="8"/>
  <c r="Z27" i="8"/>
  <c r="Y27" i="8"/>
  <c r="X27" i="8"/>
  <c r="W27" i="8"/>
  <c r="V27" i="8"/>
  <c r="BC26" i="8"/>
  <c r="BB26" i="8"/>
  <c r="BA26" i="8"/>
  <c r="AZ26" i="8"/>
  <c r="AY26" i="8"/>
  <c r="AX26" i="8"/>
  <c r="AQ26" i="8"/>
  <c r="AP26" i="8"/>
  <c r="AO26" i="8"/>
  <c r="AN26" i="8"/>
  <c r="AM26" i="8"/>
  <c r="AL26" i="8"/>
  <c r="AK26" i="8"/>
  <c r="AJ26" i="8"/>
  <c r="AI26" i="8"/>
  <c r="AH26" i="8"/>
  <c r="AG26" i="8"/>
  <c r="AF26" i="8"/>
  <c r="AE26" i="8"/>
  <c r="AD26" i="8"/>
  <c r="AB26" i="8"/>
  <c r="AA26" i="8"/>
  <c r="Z26" i="8"/>
  <c r="Y26" i="8"/>
  <c r="X26" i="8"/>
  <c r="W26" i="8"/>
  <c r="V26" i="8"/>
  <c r="BC25" i="8"/>
  <c r="BB25" i="8"/>
  <c r="BA25" i="8"/>
  <c r="AZ25" i="8"/>
  <c r="AY25" i="8"/>
  <c r="AX25" i="8"/>
  <c r="AQ25" i="8"/>
  <c r="AP25" i="8"/>
  <c r="AO25" i="8"/>
  <c r="AN25" i="8"/>
  <c r="AM25" i="8"/>
  <c r="AL25" i="8"/>
  <c r="AK25" i="8"/>
  <c r="AJ25" i="8"/>
  <c r="AI25" i="8"/>
  <c r="AH25" i="8"/>
  <c r="AG25" i="8"/>
  <c r="AF25" i="8"/>
  <c r="AE25" i="8"/>
  <c r="AD25" i="8"/>
  <c r="AB25" i="8"/>
  <c r="AA25" i="8"/>
  <c r="Z25" i="8"/>
  <c r="Y25" i="8"/>
  <c r="X25" i="8"/>
  <c r="V25" i="8"/>
  <c r="BC24" i="8"/>
  <c r="BB24" i="8"/>
  <c r="BA24" i="8"/>
  <c r="AZ24" i="8"/>
  <c r="AY24" i="8"/>
  <c r="AX24" i="8"/>
  <c r="AQ24" i="8"/>
  <c r="AP24" i="8"/>
  <c r="AO24" i="8"/>
  <c r="AN24" i="8"/>
  <c r="AM24" i="8"/>
  <c r="AL24" i="8"/>
  <c r="AK24" i="8"/>
  <c r="AJ24" i="8"/>
  <c r="AI24" i="8"/>
  <c r="AH24" i="8"/>
  <c r="AG24" i="8"/>
  <c r="AF24" i="8"/>
  <c r="AE24" i="8"/>
  <c r="AD24" i="8"/>
  <c r="AB24" i="8"/>
  <c r="AA24" i="8"/>
  <c r="Z24" i="8"/>
  <c r="Y24" i="8"/>
  <c r="X24" i="8"/>
  <c r="BC23" i="8"/>
  <c r="BB23" i="8"/>
  <c r="BA23" i="8"/>
  <c r="AZ23" i="8"/>
  <c r="AY23" i="8"/>
  <c r="AX23" i="8"/>
  <c r="AQ23" i="8"/>
  <c r="AP23" i="8"/>
  <c r="AO23" i="8"/>
  <c r="AN23" i="8"/>
  <c r="AM23" i="8"/>
  <c r="AL23" i="8"/>
  <c r="AJ23" i="8"/>
  <c r="AI23" i="8"/>
  <c r="AH23" i="8"/>
  <c r="AG23" i="8"/>
  <c r="AF23" i="8"/>
  <c r="AE23" i="8"/>
  <c r="AD23" i="8"/>
  <c r="AB23" i="8"/>
  <c r="AA23" i="8"/>
  <c r="Z23" i="8"/>
  <c r="Y23" i="8"/>
  <c r="X23" i="8"/>
  <c r="V23" i="8"/>
  <c r="BI22" i="8"/>
  <c r="BH22" i="8"/>
  <c r="BG22" i="8"/>
  <c r="BF22" i="8"/>
  <c r="BE22" i="8"/>
  <c r="BD22" i="8"/>
  <c r="BC22" i="8"/>
  <c r="BB22" i="8"/>
  <c r="BA22" i="8"/>
  <c r="AZ22" i="8"/>
  <c r="AY22" i="8"/>
  <c r="AX22" i="8"/>
  <c r="AQ22" i="8"/>
  <c r="AP22" i="8"/>
  <c r="AO22" i="8"/>
  <c r="AN22" i="8"/>
  <c r="AM22" i="8"/>
  <c r="AL22" i="8"/>
  <c r="AK22" i="8"/>
  <c r="AJ22" i="8"/>
  <c r="AI22" i="8"/>
  <c r="AH22" i="8"/>
  <c r="AG22" i="8"/>
  <c r="AF22" i="8"/>
  <c r="AE22" i="8"/>
  <c r="AD22" i="8"/>
  <c r="AA22" i="8"/>
  <c r="Z22" i="8"/>
  <c r="Y22" i="8"/>
  <c r="X22" i="8"/>
  <c r="W22" i="8"/>
  <c r="V22" i="8"/>
  <c r="BC21" i="8"/>
  <c r="BB21" i="8"/>
  <c r="BA21" i="8"/>
  <c r="AZ21" i="8"/>
  <c r="AY21" i="8"/>
  <c r="AX21" i="8"/>
  <c r="AQ21" i="8"/>
  <c r="AP21" i="8"/>
  <c r="AO21" i="8"/>
  <c r="AN21" i="8"/>
  <c r="AM21" i="8"/>
  <c r="AL21" i="8"/>
  <c r="AK21" i="8"/>
  <c r="AJ21" i="8"/>
  <c r="AI21" i="8"/>
  <c r="AH21" i="8"/>
  <c r="AG21" i="8"/>
  <c r="AF21" i="8"/>
  <c r="AE21" i="8"/>
  <c r="AD21" i="8"/>
  <c r="AB21" i="8"/>
  <c r="AA21" i="8"/>
  <c r="Z21" i="8"/>
  <c r="Y21" i="8"/>
  <c r="X21" i="8"/>
  <c r="W21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B20" i="8"/>
  <c r="AA20" i="8"/>
  <c r="Z20" i="8"/>
  <c r="Y20" i="8"/>
  <c r="X20" i="8"/>
  <c r="V20" i="8"/>
  <c r="BC105" i="7"/>
  <c r="BB105" i="7"/>
  <c r="BA105" i="7"/>
  <c r="AZ105" i="7"/>
  <c r="AY105" i="7"/>
  <c r="AX105" i="7"/>
  <c r="AQ105" i="7"/>
  <c r="AP105" i="7"/>
  <c r="AO105" i="7"/>
  <c r="AN105" i="7"/>
  <c r="AM105" i="7"/>
  <c r="AL105" i="7"/>
  <c r="AI105" i="7"/>
  <c r="AH105" i="7"/>
  <c r="AG105" i="7"/>
  <c r="AF105" i="7"/>
  <c r="AE105" i="7"/>
  <c r="AD105" i="7"/>
  <c r="AB105" i="7"/>
  <c r="AA105" i="7"/>
  <c r="Z105" i="7"/>
  <c r="Y105" i="7"/>
  <c r="X105" i="7"/>
  <c r="W105" i="7"/>
  <c r="BC104" i="7"/>
  <c r="BB104" i="7"/>
  <c r="BA104" i="7"/>
  <c r="AZ104" i="7"/>
  <c r="AY104" i="7"/>
  <c r="AX104" i="7"/>
  <c r="AQ104" i="7"/>
  <c r="AP104" i="7"/>
  <c r="AO104" i="7"/>
  <c r="AN104" i="7"/>
  <c r="AM104" i="7"/>
  <c r="AL104" i="7"/>
  <c r="AK104" i="7"/>
  <c r="AJ104" i="7"/>
  <c r="AI104" i="7"/>
  <c r="AH104" i="7"/>
  <c r="AG104" i="7"/>
  <c r="AF104" i="7"/>
  <c r="AE104" i="7"/>
  <c r="AD104" i="7"/>
  <c r="AB104" i="7"/>
  <c r="AA104" i="7"/>
  <c r="Z104" i="7"/>
  <c r="Y104" i="7"/>
  <c r="X104" i="7"/>
  <c r="W104" i="7"/>
  <c r="V104" i="7"/>
  <c r="BC103" i="7"/>
  <c r="BB103" i="7"/>
  <c r="BA103" i="7"/>
  <c r="AZ103" i="7"/>
  <c r="AY103" i="7"/>
  <c r="AX103" i="7"/>
  <c r="AQ103" i="7"/>
  <c r="AP103" i="7"/>
  <c r="AO103" i="7"/>
  <c r="AN103" i="7"/>
  <c r="AM103" i="7"/>
  <c r="AL103" i="7"/>
  <c r="AK103" i="7"/>
  <c r="AJ103" i="7"/>
  <c r="AI103" i="7"/>
  <c r="AH103" i="7"/>
  <c r="AF103" i="7"/>
  <c r="AE103" i="7"/>
  <c r="AD103" i="7"/>
  <c r="AB103" i="7"/>
  <c r="AA103" i="7"/>
  <c r="Z103" i="7"/>
  <c r="Y103" i="7"/>
  <c r="X103" i="7"/>
  <c r="W103" i="7"/>
  <c r="V103" i="7"/>
  <c r="BC101" i="7"/>
  <c r="BB101" i="7"/>
  <c r="BA101" i="7"/>
  <c r="AZ101" i="7"/>
  <c r="AY101" i="7"/>
  <c r="AX101" i="7"/>
  <c r="AQ101" i="7"/>
  <c r="AP101" i="7"/>
  <c r="AO101" i="7"/>
  <c r="AN101" i="7"/>
  <c r="AM101" i="7"/>
  <c r="AL101" i="7"/>
  <c r="AJ101" i="7"/>
  <c r="AI101" i="7"/>
  <c r="AH101" i="7"/>
  <c r="AG101" i="7"/>
  <c r="AF101" i="7"/>
  <c r="AE101" i="7"/>
  <c r="AD101" i="7"/>
  <c r="AB101" i="7"/>
  <c r="AA101" i="7"/>
  <c r="Z101" i="7"/>
  <c r="Y101" i="7"/>
  <c r="X101" i="7"/>
  <c r="W101" i="7"/>
  <c r="BC100" i="7"/>
  <c r="BB100" i="7"/>
  <c r="BA100" i="7"/>
  <c r="AZ100" i="7"/>
  <c r="AY100" i="7"/>
  <c r="AX100" i="7"/>
  <c r="AQ100" i="7"/>
  <c r="AP100" i="7"/>
  <c r="AO100" i="7"/>
  <c r="AN100" i="7"/>
  <c r="AM100" i="7"/>
  <c r="AL100" i="7"/>
  <c r="AK100" i="7"/>
  <c r="AJ100" i="7"/>
  <c r="AI100" i="7"/>
  <c r="AH100" i="7"/>
  <c r="AG100" i="7"/>
  <c r="AF100" i="7"/>
  <c r="AE100" i="7"/>
  <c r="AD100" i="7"/>
  <c r="AB100" i="7"/>
  <c r="AA100" i="7"/>
  <c r="Z100" i="7"/>
  <c r="Y100" i="7"/>
  <c r="X100" i="7"/>
  <c r="W100" i="7"/>
  <c r="BI99" i="7"/>
  <c r="BH99" i="7"/>
  <c r="BG99" i="7"/>
  <c r="BF99" i="7"/>
  <c r="BE99" i="7"/>
  <c r="BD99" i="7"/>
  <c r="BC99" i="7"/>
  <c r="BB99" i="7"/>
  <c r="BA99" i="7"/>
  <c r="AZ99" i="7"/>
  <c r="AY99" i="7"/>
  <c r="AX99" i="7"/>
  <c r="AQ99" i="7"/>
  <c r="AP99" i="7"/>
  <c r="AO99" i="7"/>
  <c r="AN99" i="7"/>
  <c r="AM99" i="7"/>
  <c r="AL99" i="7"/>
  <c r="AK99" i="7"/>
  <c r="AJ99" i="7"/>
  <c r="AI99" i="7"/>
  <c r="AH99" i="7"/>
  <c r="AG99" i="7"/>
  <c r="AF99" i="7"/>
  <c r="AE99" i="7"/>
  <c r="AD99" i="7"/>
  <c r="AC99" i="7"/>
  <c r="AB99" i="7"/>
  <c r="AA99" i="7"/>
  <c r="Z99" i="7"/>
  <c r="Y99" i="7"/>
  <c r="X99" i="7"/>
  <c r="W99" i="7"/>
  <c r="V99" i="7"/>
  <c r="BC98" i="7"/>
  <c r="BB98" i="7"/>
  <c r="BA98" i="7"/>
  <c r="AZ98" i="7"/>
  <c r="AY98" i="7"/>
  <c r="AX98" i="7"/>
  <c r="AQ98" i="7"/>
  <c r="AP98" i="7"/>
  <c r="AO98" i="7"/>
  <c r="AN98" i="7"/>
  <c r="AM98" i="7"/>
  <c r="AL98" i="7"/>
  <c r="AK98" i="7"/>
  <c r="AJ98" i="7"/>
  <c r="AI98" i="7"/>
  <c r="AH98" i="7"/>
  <c r="AE98" i="7"/>
  <c r="AD98" i="7"/>
  <c r="AB98" i="7"/>
  <c r="AA98" i="7"/>
  <c r="Z98" i="7"/>
  <c r="Y98" i="7"/>
  <c r="X98" i="7"/>
  <c r="BC97" i="7"/>
  <c r="BB97" i="7"/>
  <c r="BA97" i="7"/>
  <c r="AZ97" i="7"/>
  <c r="AY97" i="7"/>
  <c r="AX97" i="7"/>
  <c r="AQ97" i="7"/>
  <c r="AP97" i="7"/>
  <c r="AO97" i="7"/>
  <c r="AN97" i="7"/>
  <c r="AM97" i="7"/>
  <c r="AL97" i="7"/>
  <c r="AK97" i="7"/>
  <c r="AJ97" i="7"/>
  <c r="AI97" i="7"/>
  <c r="AH97" i="7"/>
  <c r="AG97" i="7"/>
  <c r="AF97" i="7"/>
  <c r="AE97" i="7"/>
  <c r="AD97" i="7"/>
  <c r="AB97" i="7"/>
  <c r="AA97" i="7"/>
  <c r="Z97" i="7"/>
  <c r="Y97" i="7"/>
  <c r="X97" i="7"/>
  <c r="V97" i="7"/>
  <c r="BC96" i="7"/>
  <c r="BB96" i="7"/>
  <c r="BA96" i="7"/>
  <c r="AZ96" i="7"/>
  <c r="AY96" i="7"/>
  <c r="AX96" i="7"/>
  <c r="AQ96" i="7"/>
  <c r="AP96" i="7"/>
  <c r="AO96" i="7"/>
  <c r="AN96" i="7"/>
  <c r="AM96" i="7"/>
  <c r="AL96" i="7"/>
  <c r="AK96" i="7"/>
  <c r="AJ96" i="7"/>
  <c r="AH96" i="7"/>
  <c r="AF96" i="7"/>
  <c r="AE96" i="7"/>
  <c r="AD96" i="7"/>
  <c r="AB96" i="7"/>
  <c r="AA96" i="7"/>
  <c r="Z96" i="7"/>
  <c r="Y96" i="7"/>
  <c r="X96" i="7"/>
  <c r="BC95" i="7"/>
  <c r="BB95" i="7"/>
  <c r="BA95" i="7"/>
  <c r="AZ95" i="7"/>
  <c r="AY95" i="7"/>
  <c r="AX95" i="7"/>
  <c r="AQ95" i="7"/>
  <c r="AP95" i="7"/>
  <c r="AO95" i="7"/>
  <c r="AN95" i="7"/>
  <c r="AM95" i="7"/>
  <c r="AL95" i="7"/>
  <c r="AK95" i="7"/>
  <c r="AJ95" i="7"/>
  <c r="AI95" i="7"/>
  <c r="AH95" i="7"/>
  <c r="AE95" i="7"/>
  <c r="AD95" i="7"/>
  <c r="AB95" i="7"/>
  <c r="AA95" i="7"/>
  <c r="Z95" i="7"/>
  <c r="Y95" i="7"/>
  <c r="X95" i="7"/>
  <c r="W95" i="7"/>
  <c r="BI94" i="7"/>
  <c r="BH94" i="7"/>
  <c r="BG94" i="7"/>
  <c r="BF94" i="7"/>
  <c r="BE94" i="7"/>
  <c r="BD94" i="7"/>
  <c r="BC94" i="7"/>
  <c r="BB94" i="7"/>
  <c r="BA94" i="7"/>
  <c r="AZ94" i="7"/>
  <c r="AY94" i="7"/>
  <c r="AX94" i="7"/>
  <c r="AW94" i="7"/>
  <c r="AV94" i="7"/>
  <c r="AU94" i="7"/>
  <c r="AT94" i="7"/>
  <c r="AS94" i="7"/>
  <c r="AR94" i="7"/>
  <c r="AQ94" i="7"/>
  <c r="AP94" i="7"/>
  <c r="AO94" i="7"/>
  <c r="AN94" i="7"/>
  <c r="AM94" i="7"/>
  <c r="AL94" i="7"/>
  <c r="AK94" i="7"/>
  <c r="AJ94" i="7"/>
  <c r="AI94" i="7"/>
  <c r="AH94" i="7"/>
  <c r="AG94" i="7"/>
  <c r="AF94" i="7"/>
  <c r="AE94" i="7"/>
  <c r="AD94" i="7"/>
  <c r="AB94" i="7"/>
  <c r="AA94" i="7"/>
  <c r="Z94" i="7"/>
  <c r="Y94" i="7"/>
  <c r="X94" i="7"/>
  <c r="BC76" i="7"/>
  <c r="BB76" i="7"/>
  <c r="BA76" i="7"/>
  <c r="AZ76" i="7"/>
  <c r="AY76" i="7"/>
  <c r="AX76" i="7"/>
  <c r="AQ76" i="7"/>
  <c r="AP76" i="7"/>
  <c r="AO76" i="7"/>
  <c r="AN76" i="7"/>
  <c r="AM76" i="7"/>
  <c r="AL76" i="7"/>
  <c r="AK76" i="7"/>
  <c r="AJ76" i="7"/>
  <c r="AI76" i="7"/>
  <c r="AH76" i="7"/>
  <c r="AG76" i="7"/>
  <c r="AF76" i="7"/>
  <c r="AE76" i="7"/>
  <c r="AD76" i="7"/>
  <c r="AB76" i="7"/>
  <c r="AA76" i="7"/>
  <c r="Z76" i="7"/>
  <c r="Y76" i="7"/>
  <c r="X76" i="7"/>
  <c r="W76" i="7"/>
  <c r="V76" i="7"/>
  <c r="BC75" i="7"/>
  <c r="BB75" i="7"/>
  <c r="BA75" i="7"/>
  <c r="AZ75" i="7"/>
  <c r="AY75" i="7"/>
  <c r="AX75" i="7"/>
  <c r="AQ75" i="7"/>
  <c r="AP75" i="7"/>
  <c r="AO75" i="7"/>
  <c r="AN75" i="7"/>
  <c r="AM75" i="7"/>
  <c r="AL75" i="7"/>
  <c r="AK75" i="7"/>
  <c r="AJ75" i="7"/>
  <c r="AI75" i="7"/>
  <c r="AH75" i="7"/>
  <c r="AG75" i="7"/>
  <c r="AF75" i="7"/>
  <c r="AE75" i="7"/>
  <c r="AD75" i="7"/>
  <c r="AB75" i="7"/>
  <c r="AA75" i="7"/>
  <c r="Z75" i="7"/>
  <c r="Y75" i="7"/>
  <c r="X75" i="7"/>
  <c r="W75" i="7"/>
  <c r="V75" i="7"/>
  <c r="BC74" i="7"/>
  <c r="BB74" i="7"/>
  <c r="BA74" i="7"/>
  <c r="AZ74" i="7"/>
  <c r="AY74" i="7"/>
  <c r="AX74" i="7"/>
  <c r="AQ74" i="7"/>
  <c r="AP74" i="7"/>
  <c r="AO74" i="7"/>
  <c r="AN74" i="7"/>
  <c r="AM74" i="7"/>
  <c r="AL74" i="7"/>
  <c r="AK74" i="7"/>
  <c r="AJ74" i="7"/>
  <c r="AI74" i="7"/>
  <c r="AH74" i="7"/>
  <c r="AF74" i="7"/>
  <c r="AE74" i="7"/>
  <c r="AD74" i="7"/>
  <c r="AB74" i="7"/>
  <c r="AA74" i="7"/>
  <c r="Z74" i="7"/>
  <c r="Y74" i="7"/>
  <c r="X74" i="7"/>
  <c r="W74" i="7"/>
  <c r="V74" i="7"/>
  <c r="BC73" i="7"/>
  <c r="BB73" i="7"/>
  <c r="BA73" i="7"/>
  <c r="AZ73" i="7"/>
  <c r="AY73" i="7"/>
  <c r="AX73" i="7"/>
  <c r="AQ73" i="7"/>
  <c r="AP73" i="7"/>
  <c r="AO73" i="7"/>
  <c r="AN73" i="7"/>
  <c r="AM73" i="7"/>
  <c r="AL73" i="7"/>
  <c r="AK73" i="7"/>
  <c r="AJ73" i="7"/>
  <c r="AI73" i="7"/>
  <c r="AH73" i="7"/>
  <c r="AG73" i="7"/>
  <c r="AF73" i="7"/>
  <c r="AE73" i="7"/>
  <c r="AD73" i="7"/>
  <c r="AB73" i="7"/>
  <c r="AA73" i="7"/>
  <c r="Z73" i="7"/>
  <c r="Y73" i="7"/>
  <c r="X73" i="7"/>
  <c r="W73" i="7"/>
  <c r="V73" i="7"/>
  <c r="BC72" i="7"/>
  <c r="BB72" i="7"/>
  <c r="BA72" i="7"/>
  <c r="AZ72" i="7"/>
  <c r="AY72" i="7"/>
  <c r="AX72" i="7"/>
  <c r="AQ72" i="7"/>
  <c r="AP72" i="7"/>
  <c r="AO72" i="7"/>
  <c r="AN72" i="7"/>
  <c r="AM72" i="7"/>
  <c r="AL72" i="7"/>
  <c r="AK72" i="7"/>
  <c r="AJ72" i="7"/>
  <c r="AI72" i="7"/>
  <c r="AH72" i="7"/>
  <c r="AG72" i="7"/>
  <c r="AF72" i="7"/>
  <c r="AE72" i="7"/>
  <c r="AD72" i="7"/>
  <c r="AB72" i="7"/>
  <c r="AA72" i="7"/>
  <c r="Z72" i="7"/>
  <c r="Y72" i="7"/>
  <c r="X72" i="7"/>
  <c r="W72" i="7"/>
  <c r="V72" i="7"/>
  <c r="BI71" i="7"/>
  <c r="BH71" i="7"/>
  <c r="BG71" i="7"/>
  <c r="BF71" i="7"/>
  <c r="BE71" i="7"/>
  <c r="BD71" i="7"/>
  <c r="BC71" i="7"/>
  <c r="BB71" i="7"/>
  <c r="BA71" i="7"/>
  <c r="AZ71" i="7"/>
  <c r="AY71" i="7"/>
  <c r="AX71" i="7"/>
  <c r="AQ71" i="7"/>
  <c r="AP71" i="7"/>
  <c r="AO71" i="7"/>
  <c r="AN71" i="7"/>
  <c r="AM71" i="7"/>
  <c r="AL71" i="7"/>
  <c r="AK71" i="7"/>
  <c r="AJ71" i="7"/>
  <c r="AI71" i="7"/>
  <c r="AH71" i="7"/>
  <c r="AG71" i="7"/>
  <c r="AF71" i="7"/>
  <c r="AE71" i="7"/>
  <c r="AD71" i="7"/>
  <c r="AA71" i="7"/>
  <c r="Z71" i="7"/>
  <c r="Y71" i="7"/>
  <c r="X71" i="7"/>
  <c r="W71" i="7"/>
  <c r="V71" i="7"/>
  <c r="BC70" i="7"/>
  <c r="BB70" i="7"/>
  <c r="BA70" i="7"/>
  <c r="AZ70" i="7"/>
  <c r="AY70" i="7"/>
  <c r="AX70" i="7"/>
  <c r="AQ70" i="7"/>
  <c r="AP70" i="7"/>
  <c r="AO70" i="7"/>
  <c r="AN70" i="7"/>
  <c r="AM70" i="7"/>
  <c r="AL70" i="7"/>
  <c r="AJ70" i="7"/>
  <c r="AI70" i="7"/>
  <c r="AH70" i="7"/>
  <c r="AG70" i="7"/>
  <c r="AF70" i="7"/>
  <c r="AD70" i="7"/>
  <c r="AB70" i="7"/>
  <c r="AA70" i="7"/>
  <c r="Z70" i="7"/>
  <c r="Y70" i="7"/>
  <c r="X70" i="7"/>
  <c r="BC69" i="7"/>
  <c r="BB69" i="7"/>
  <c r="BA69" i="7"/>
  <c r="AZ69" i="7"/>
  <c r="AY69" i="7"/>
  <c r="AX69" i="7"/>
  <c r="AQ69" i="7"/>
  <c r="AP69" i="7"/>
  <c r="AO69" i="7"/>
  <c r="AN69" i="7"/>
  <c r="AM69" i="7"/>
  <c r="AL69" i="7"/>
  <c r="AK69" i="7"/>
  <c r="AJ69" i="7"/>
  <c r="AI69" i="7"/>
  <c r="AH69" i="7"/>
  <c r="AG69" i="7"/>
  <c r="AF69" i="7"/>
  <c r="AE69" i="7"/>
  <c r="AD69" i="7"/>
  <c r="AB69" i="7"/>
  <c r="AA69" i="7"/>
  <c r="Z69" i="7"/>
  <c r="Y69" i="7"/>
  <c r="X69" i="7"/>
  <c r="V69" i="7"/>
  <c r="BC68" i="7"/>
  <c r="BB68" i="7"/>
  <c r="BA68" i="7"/>
  <c r="AZ68" i="7"/>
  <c r="AY68" i="7"/>
  <c r="AX68" i="7"/>
  <c r="AQ68" i="7"/>
  <c r="AP68" i="7"/>
  <c r="AO68" i="7"/>
  <c r="AN68" i="7"/>
  <c r="AM68" i="7"/>
  <c r="AL68" i="7"/>
  <c r="AK68" i="7"/>
  <c r="AJ68" i="7"/>
  <c r="AH68" i="7"/>
  <c r="AG68" i="7"/>
  <c r="AF68" i="7"/>
  <c r="AD68" i="7"/>
  <c r="AB68" i="7"/>
  <c r="AA68" i="7"/>
  <c r="Z68" i="7"/>
  <c r="Y68" i="7"/>
  <c r="X68" i="7"/>
  <c r="V68" i="7"/>
  <c r="BC67" i="7"/>
  <c r="BB67" i="7"/>
  <c r="BA67" i="7"/>
  <c r="AZ67" i="7"/>
  <c r="AY67" i="7"/>
  <c r="AX67" i="7"/>
  <c r="AQ67" i="7"/>
  <c r="AP67" i="7"/>
  <c r="AO67" i="7"/>
  <c r="AN67" i="7"/>
  <c r="AM67" i="7"/>
  <c r="AL67" i="7"/>
  <c r="AK67" i="7"/>
  <c r="AJ67" i="7"/>
  <c r="AI67" i="7"/>
  <c r="AH67" i="7"/>
  <c r="AG67" i="7"/>
  <c r="AF67" i="7"/>
  <c r="AE67" i="7"/>
  <c r="AD67" i="7"/>
  <c r="AB67" i="7"/>
  <c r="AA67" i="7"/>
  <c r="Z67" i="7"/>
  <c r="Y67" i="7"/>
  <c r="X67" i="7"/>
  <c r="W67" i="7"/>
  <c r="V67" i="7"/>
  <c r="BI66" i="7"/>
  <c r="BH66" i="7"/>
  <c r="BG66" i="7"/>
  <c r="BF66" i="7"/>
  <c r="BE66" i="7"/>
  <c r="BD66" i="7"/>
  <c r="BC66" i="7"/>
  <c r="BB66" i="7"/>
  <c r="BA66" i="7"/>
  <c r="AZ66" i="7"/>
  <c r="AY66" i="7"/>
  <c r="AX66" i="7"/>
  <c r="AW66" i="7"/>
  <c r="AV66" i="7"/>
  <c r="AU66" i="7"/>
  <c r="AT66" i="7"/>
  <c r="AS66" i="7"/>
  <c r="AR66" i="7"/>
  <c r="AQ66" i="7"/>
  <c r="AP66" i="7"/>
  <c r="AO66" i="7"/>
  <c r="AN66" i="7"/>
  <c r="AM66" i="7"/>
  <c r="AL66" i="7"/>
  <c r="AK66" i="7"/>
  <c r="AJ66" i="7"/>
  <c r="AI66" i="7"/>
  <c r="AH66" i="7"/>
  <c r="AG66" i="7"/>
  <c r="AF66" i="7"/>
  <c r="AE66" i="7"/>
  <c r="AD66" i="7"/>
  <c r="AB66" i="7"/>
  <c r="AA66" i="7"/>
  <c r="Z66" i="7"/>
  <c r="Y66" i="7"/>
  <c r="X66" i="7"/>
  <c r="V66" i="7"/>
  <c r="BC186" i="6"/>
  <c r="BB186" i="6"/>
  <c r="BA186" i="6"/>
  <c r="AZ186" i="6"/>
  <c r="AY186" i="6"/>
  <c r="AX186" i="6"/>
  <c r="AQ186" i="6"/>
  <c r="AP186" i="6"/>
  <c r="AO186" i="6"/>
  <c r="AN186" i="6"/>
  <c r="AM186" i="6"/>
  <c r="AL186" i="6"/>
  <c r="AK186" i="6"/>
  <c r="AJ186" i="6"/>
  <c r="AI186" i="6"/>
  <c r="AH186" i="6"/>
  <c r="AG186" i="6"/>
  <c r="AF186" i="6"/>
  <c r="AE186" i="6"/>
  <c r="AD186" i="6"/>
  <c r="AB186" i="6"/>
  <c r="AA186" i="6"/>
  <c r="Z186" i="6"/>
  <c r="Y186" i="6"/>
  <c r="X186" i="6"/>
  <c r="W186" i="6"/>
  <c r="V186" i="6"/>
  <c r="BC185" i="6"/>
  <c r="BB185" i="6"/>
  <c r="BA185" i="6"/>
  <c r="AZ185" i="6"/>
  <c r="AY185" i="6"/>
  <c r="AX185" i="6"/>
  <c r="AQ185" i="6"/>
  <c r="AP185" i="6"/>
  <c r="AO185" i="6"/>
  <c r="AN185" i="6"/>
  <c r="AM185" i="6"/>
  <c r="AL185" i="6"/>
  <c r="AK185" i="6"/>
  <c r="AJ185" i="6"/>
  <c r="AI185" i="6"/>
  <c r="AH185" i="6"/>
  <c r="AG185" i="6"/>
  <c r="AF185" i="6"/>
  <c r="AE185" i="6"/>
  <c r="AD185" i="6"/>
  <c r="AB185" i="6"/>
  <c r="AA185" i="6"/>
  <c r="Z185" i="6"/>
  <c r="Y185" i="6"/>
  <c r="X185" i="6"/>
  <c r="W185" i="6"/>
  <c r="V185" i="6"/>
  <c r="BC184" i="6"/>
  <c r="BB184" i="6"/>
  <c r="BA184" i="6"/>
  <c r="AZ184" i="6"/>
  <c r="AY184" i="6"/>
  <c r="AX184" i="6"/>
  <c r="AQ184" i="6"/>
  <c r="AP184" i="6"/>
  <c r="AO184" i="6"/>
  <c r="AN184" i="6"/>
  <c r="AM184" i="6"/>
  <c r="AL184" i="6"/>
  <c r="AK184" i="6"/>
  <c r="AJ184" i="6"/>
  <c r="AI184" i="6"/>
  <c r="AH184" i="6"/>
  <c r="AF184" i="6"/>
  <c r="AE184" i="6"/>
  <c r="AD184" i="6"/>
  <c r="AB184" i="6"/>
  <c r="AA184" i="6"/>
  <c r="Z184" i="6"/>
  <c r="Y184" i="6"/>
  <c r="X184" i="6"/>
  <c r="W184" i="6"/>
  <c r="V184" i="6"/>
  <c r="BC183" i="6"/>
  <c r="BB183" i="6"/>
  <c r="BA183" i="6"/>
  <c r="AZ183" i="6"/>
  <c r="AY183" i="6"/>
  <c r="AX183" i="6"/>
  <c r="AQ183" i="6"/>
  <c r="AP183" i="6"/>
  <c r="AO183" i="6"/>
  <c r="AN183" i="6"/>
  <c r="AM183" i="6"/>
  <c r="AL183" i="6"/>
  <c r="AK183" i="6"/>
  <c r="AJ183" i="6"/>
  <c r="AI183" i="6"/>
  <c r="AH183" i="6"/>
  <c r="AG183" i="6"/>
  <c r="AF183" i="6"/>
  <c r="AE183" i="6"/>
  <c r="AD183" i="6"/>
  <c r="AB183" i="6"/>
  <c r="AA183" i="6"/>
  <c r="Z183" i="6"/>
  <c r="Y183" i="6"/>
  <c r="X183" i="6"/>
  <c r="W183" i="6"/>
  <c r="BI182" i="6"/>
  <c r="BH182" i="6"/>
  <c r="BG182" i="6"/>
  <c r="BF182" i="6"/>
  <c r="BE182" i="6"/>
  <c r="BD182" i="6"/>
  <c r="BC182" i="6"/>
  <c r="BB182" i="6"/>
  <c r="BA182" i="6"/>
  <c r="AZ182" i="6"/>
  <c r="AY182" i="6"/>
  <c r="AX182" i="6"/>
  <c r="AQ182" i="6"/>
  <c r="AP182" i="6"/>
  <c r="AO182" i="6"/>
  <c r="AN182" i="6"/>
  <c r="AM182" i="6"/>
  <c r="AL182" i="6"/>
  <c r="AK182" i="6"/>
  <c r="AJ182" i="6"/>
  <c r="AI182" i="6"/>
  <c r="AH182" i="6"/>
  <c r="AG182" i="6"/>
  <c r="AF182" i="6"/>
  <c r="AE182" i="6"/>
  <c r="AD182" i="6"/>
  <c r="AC182" i="6"/>
  <c r="AB182" i="6"/>
  <c r="AA182" i="6"/>
  <c r="Z182" i="6"/>
  <c r="Y182" i="6"/>
  <c r="X182" i="6"/>
  <c r="W182" i="6"/>
  <c r="V182" i="6"/>
  <c r="BI178" i="6"/>
  <c r="BH178" i="6"/>
  <c r="BG178" i="6"/>
  <c r="BF178" i="6"/>
  <c r="BE178" i="6"/>
  <c r="BD178" i="6"/>
  <c r="BC178" i="6"/>
  <c r="BB178" i="6"/>
  <c r="BA178" i="6"/>
  <c r="AZ178" i="6"/>
  <c r="AY178" i="6"/>
  <c r="AX178" i="6"/>
  <c r="AQ178" i="6"/>
  <c r="AP178" i="6"/>
  <c r="AO178" i="6"/>
  <c r="AN178" i="6"/>
  <c r="AM178" i="6"/>
  <c r="AL178" i="6"/>
  <c r="AK178" i="6"/>
  <c r="AJ178" i="6"/>
  <c r="AI178" i="6"/>
  <c r="AH178" i="6"/>
  <c r="AG178" i="6"/>
  <c r="AF178" i="6"/>
  <c r="AE178" i="6"/>
  <c r="AD178" i="6"/>
  <c r="AC178" i="6"/>
  <c r="AB178" i="6"/>
  <c r="AA178" i="6"/>
  <c r="Z178" i="6"/>
  <c r="Y178" i="6"/>
  <c r="X178" i="6"/>
  <c r="W178" i="6"/>
  <c r="V178" i="6"/>
  <c r="BC177" i="6"/>
  <c r="BB177" i="6"/>
  <c r="BA177" i="6"/>
  <c r="AZ177" i="6"/>
  <c r="AY177" i="6"/>
  <c r="AX177" i="6"/>
  <c r="AQ177" i="6"/>
  <c r="AP177" i="6"/>
  <c r="AO177" i="6"/>
  <c r="AN177" i="6"/>
  <c r="AM177" i="6"/>
  <c r="AL177" i="6"/>
  <c r="AK177" i="6"/>
  <c r="AJ177" i="6"/>
  <c r="AI177" i="6"/>
  <c r="AH177" i="6"/>
  <c r="AG177" i="6"/>
  <c r="AF177" i="6"/>
  <c r="AE177" i="6"/>
  <c r="AD177" i="6"/>
  <c r="AB177" i="6"/>
  <c r="AA177" i="6"/>
  <c r="Z177" i="6"/>
  <c r="Y177" i="6"/>
  <c r="X177" i="6"/>
  <c r="W177" i="6"/>
  <c r="V177" i="6"/>
  <c r="BI176" i="6"/>
  <c r="BH176" i="6"/>
  <c r="BG176" i="6"/>
  <c r="BF176" i="6"/>
  <c r="BE176" i="6"/>
  <c r="BD176" i="6"/>
  <c r="BC176" i="6"/>
  <c r="BB176" i="6"/>
  <c r="BA176" i="6"/>
  <c r="AZ176" i="6"/>
  <c r="AY176" i="6"/>
  <c r="AX176" i="6"/>
  <c r="AW176" i="6"/>
  <c r="AV176" i="6"/>
  <c r="AU176" i="6"/>
  <c r="AT176" i="6"/>
  <c r="AS176" i="6"/>
  <c r="AR176" i="6"/>
  <c r="AQ176" i="6"/>
  <c r="AP176" i="6"/>
  <c r="AO176" i="6"/>
  <c r="AN176" i="6"/>
  <c r="AM176" i="6"/>
  <c r="AL176" i="6"/>
  <c r="AK176" i="6"/>
  <c r="AJ176" i="6"/>
  <c r="AI176" i="6"/>
  <c r="AH176" i="6"/>
  <c r="AG176" i="6"/>
  <c r="AF176" i="6"/>
  <c r="AE176" i="6"/>
  <c r="AD176" i="6"/>
  <c r="AB176" i="6"/>
  <c r="AA176" i="6"/>
  <c r="Z176" i="6"/>
  <c r="Y176" i="6"/>
  <c r="X176" i="6"/>
  <c r="V176" i="6"/>
  <c r="BC175" i="6"/>
  <c r="BB175" i="6"/>
  <c r="BA175" i="6"/>
  <c r="AZ175" i="6"/>
  <c r="AY175" i="6"/>
  <c r="AX175" i="6"/>
  <c r="AQ175" i="6"/>
  <c r="AP175" i="6"/>
  <c r="AO175" i="6"/>
  <c r="AN175" i="6"/>
  <c r="AM175" i="6"/>
  <c r="AL175" i="6"/>
  <c r="AK175" i="6"/>
  <c r="AJ175" i="6"/>
  <c r="AI175" i="6"/>
  <c r="AH175" i="6"/>
  <c r="AG175" i="6"/>
  <c r="AF175" i="6"/>
  <c r="AB175" i="6"/>
  <c r="AA175" i="6"/>
  <c r="Z175" i="6"/>
  <c r="Y175" i="6"/>
  <c r="X175" i="6"/>
  <c r="W175" i="6"/>
  <c r="BC172" i="6"/>
  <c r="BB172" i="6"/>
  <c r="BA172" i="6"/>
  <c r="AZ172" i="6"/>
  <c r="AY172" i="6"/>
  <c r="AX172" i="6"/>
  <c r="AQ172" i="6"/>
  <c r="AP172" i="6"/>
  <c r="AO172" i="6"/>
  <c r="AN172" i="6"/>
  <c r="AM172" i="6"/>
  <c r="AL172" i="6"/>
  <c r="AK172" i="6"/>
  <c r="AJ172" i="6"/>
  <c r="AI172" i="6"/>
  <c r="AH172" i="6"/>
  <c r="AE172" i="6"/>
  <c r="AD172" i="6"/>
  <c r="AB172" i="6"/>
  <c r="AA172" i="6"/>
  <c r="Z172" i="6"/>
  <c r="Y172" i="6"/>
  <c r="X172" i="6"/>
  <c r="W172" i="6"/>
  <c r="BC171" i="6"/>
  <c r="BB171" i="6"/>
  <c r="BA171" i="6"/>
  <c r="AZ171" i="6"/>
  <c r="AY171" i="6"/>
  <c r="AX171" i="6"/>
  <c r="AQ171" i="6"/>
  <c r="AP171" i="6"/>
  <c r="AO171" i="6"/>
  <c r="AN171" i="6"/>
  <c r="AM171" i="6"/>
  <c r="AL171" i="6"/>
  <c r="AK171" i="6"/>
  <c r="AJ171" i="6"/>
  <c r="AI171" i="6"/>
  <c r="AH171" i="6"/>
  <c r="AG171" i="6"/>
  <c r="AF171" i="6"/>
  <c r="AE171" i="6"/>
  <c r="AD171" i="6"/>
  <c r="AB171" i="6"/>
  <c r="AA171" i="6"/>
  <c r="Z171" i="6"/>
  <c r="Y171" i="6"/>
  <c r="X171" i="6"/>
  <c r="W171" i="6"/>
  <c r="V171" i="6"/>
  <c r="BC170" i="6"/>
  <c r="BB170" i="6"/>
  <c r="BA170" i="6"/>
  <c r="AZ170" i="6"/>
  <c r="AY170" i="6"/>
  <c r="AX170" i="6"/>
  <c r="AQ170" i="6"/>
  <c r="AP170" i="6"/>
  <c r="AO170" i="6"/>
  <c r="AN170" i="6"/>
  <c r="AM170" i="6"/>
  <c r="AL170" i="6"/>
  <c r="AK170" i="6"/>
  <c r="AJ170" i="6"/>
  <c r="AI170" i="6"/>
  <c r="AH170" i="6"/>
  <c r="AF170" i="6"/>
  <c r="AE170" i="6"/>
  <c r="AD170" i="6"/>
  <c r="AB170" i="6"/>
  <c r="AA170" i="6"/>
  <c r="Z170" i="6"/>
  <c r="Y170" i="6"/>
  <c r="X170" i="6"/>
  <c r="W170" i="6"/>
  <c r="V170" i="6"/>
  <c r="BC169" i="6"/>
  <c r="BB169" i="6"/>
  <c r="BA169" i="6"/>
  <c r="AZ169" i="6"/>
  <c r="AY169" i="6"/>
  <c r="AX169" i="6"/>
  <c r="AQ169" i="6"/>
  <c r="AP169" i="6"/>
  <c r="AO169" i="6"/>
  <c r="AN169" i="6"/>
  <c r="AM169" i="6"/>
  <c r="AL169" i="6"/>
  <c r="AK169" i="6"/>
  <c r="AJ169" i="6"/>
  <c r="AI169" i="6"/>
  <c r="AH169" i="6"/>
  <c r="AG169" i="6"/>
  <c r="AF169" i="6"/>
  <c r="AE169" i="6"/>
  <c r="AD169" i="6"/>
  <c r="AB169" i="6"/>
  <c r="AA169" i="6"/>
  <c r="Z169" i="6"/>
  <c r="Y169" i="6"/>
  <c r="X169" i="6"/>
  <c r="W169" i="6"/>
  <c r="V169" i="6"/>
  <c r="BC168" i="6"/>
  <c r="BB168" i="6"/>
  <c r="BA168" i="6"/>
  <c r="AZ168" i="6"/>
  <c r="AY168" i="6"/>
  <c r="AX168" i="6"/>
  <c r="AQ168" i="6"/>
  <c r="AP168" i="6"/>
  <c r="AO168" i="6"/>
  <c r="AN168" i="6"/>
  <c r="AM168" i="6"/>
  <c r="AL168" i="6"/>
  <c r="AK168" i="6"/>
  <c r="AJ168" i="6"/>
  <c r="AI168" i="6"/>
  <c r="AH168" i="6"/>
  <c r="AG168" i="6"/>
  <c r="AF168" i="6"/>
  <c r="AE168" i="6"/>
  <c r="AD168" i="6"/>
  <c r="AB168" i="6"/>
  <c r="AA168" i="6"/>
  <c r="Z168" i="6"/>
  <c r="Y168" i="6"/>
  <c r="X168" i="6"/>
  <c r="W168" i="6"/>
  <c r="V168" i="6"/>
  <c r="BC164" i="6"/>
  <c r="BB164" i="6"/>
  <c r="BA164" i="6"/>
  <c r="AZ164" i="6"/>
  <c r="AY164" i="6"/>
  <c r="AX164" i="6"/>
  <c r="AQ164" i="6"/>
  <c r="AP164" i="6"/>
  <c r="AO164" i="6"/>
  <c r="AN164" i="6"/>
  <c r="AM164" i="6"/>
  <c r="AL164" i="6"/>
  <c r="AK164" i="6"/>
  <c r="AJ164" i="6"/>
  <c r="AI164" i="6"/>
  <c r="AH164" i="6"/>
  <c r="AG164" i="6"/>
  <c r="AF164" i="6"/>
  <c r="AE164" i="6"/>
  <c r="AD164" i="6"/>
  <c r="AB164" i="6"/>
  <c r="AA164" i="6"/>
  <c r="Z164" i="6"/>
  <c r="Y164" i="6"/>
  <c r="X164" i="6"/>
  <c r="BC163" i="6"/>
  <c r="BB163" i="6"/>
  <c r="BA163" i="6"/>
  <c r="AZ163" i="6"/>
  <c r="AY163" i="6"/>
  <c r="AX163" i="6"/>
  <c r="AQ163" i="6"/>
  <c r="AP163" i="6"/>
  <c r="AO163" i="6"/>
  <c r="AN163" i="6"/>
  <c r="AM163" i="6"/>
  <c r="AL163" i="6"/>
  <c r="AK163" i="6"/>
  <c r="AJ163" i="6"/>
  <c r="AI163" i="6"/>
  <c r="AH163" i="6"/>
  <c r="AG163" i="6"/>
  <c r="AF163" i="6"/>
  <c r="AE163" i="6"/>
  <c r="AD163" i="6"/>
  <c r="AB163" i="6"/>
  <c r="AA163" i="6"/>
  <c r="Z163" i="6"/>
  <c r="Y163" i="6"/>
  <c r="X163" i="6"/>
  <c r="W163" i="6"/>
  <c r="V163" i="6"/>
  <c r="BI162" i="6"/>
  <c r="BH162" i="6"/>
  <c r="BG162" i="6"/>
  <c r="BF162" i="6"/>
  <c r="BE162" i="6"/>
  <c r="BD162" i="6"/>
  <c r="BC162" i="6"/>
  <c r="BB162" i="6"/>
  <c r="BA162" i="6"/>
  <c r="AZ162" i="6"/>
  <c r="AY162" i="6"/>
  <c r="AX162" i="6"/>
  <c r="AW162" i="6"/>
  <c r="AV162" i="6"/>
  <c r="AU162" i="6"/>
  <c r="AT162" i="6"/>
  <c r="AS162" i="6"/>
  <c r="AR162" i="6"/>
  <c r="AQ162" i="6"/>
  <c r="AP162" i="6"/>
  <c r="AO162" i="6"/>
  <c r="AN162" i="6"/>
  <c r="AM162" i="6"/>
  <c r="AL162" i="6"/>
  <c r="AK162" i="6"/>
  <c r="AJ162" i="6"/>
  <c r="AI162" i="6"/>
  <c r="AH162" i="6"/>
  <c r="AG162" i="6"/>
  <c r="AF162" i="6"/>
  <c r="AE162" i="6"/>
  <c r="AD162" i="6"/>
  <c r="AC162" i="6"/>
  <c r="AB162" i="6"/>
  <c r="AA162" i="6"/>
  <c r="Z162" i="6"/>
  <c r="Y162" i="6"/>
  <c r="X162" i="6"/>
  <c r="W162" i="6"/>
  <c r="V162" i="6"/>
  <c r="BC161" i="6"/>
  <c r="BB161" i="6"/>
  <c r="BA161" i="6"/>
  <c r="AZ161" i="6"/>
  <c r="AY161" i="6"/>
  <c r="AX161" i="6"/>
  <c r="AQ161" i="6"/>
  <c r="AP161" i="6"/>
  <c r="AO161" i="6"/>
  <c r="AN161" i="6"/>
  <c r="AM161" i="6"/>
  <c r="AL161" i="6"/>
  <c r="AK161" i="6"/>
  <c r="AJ161" i="6"/>
  <c r="AI161" i="6"/>
  <c r="AH161" i="6"/>
  <c r="AG161" i="6"/>
  <c r="AF161" i="6"/>
  <c r="AB161" i="6"/>
  <c r="AA161" i="6"/>
  <c r="Z161" i="6"/>
  <c r="Y161" i="6"/>
  <c r="X161" i="6"/>
  <c r="W161" i="6"/>
  <c r="BC142" i="6"/>
  <c r="BB142" i="6"/>
  <c r="BA142" i="6"/>
  <c r="AZ142" i="6"/>
  <c r="AY142" i="6"/>
  <c r="AX142" i="6"/>
  <c r="AQ142" i="6"/>
  <c r="AP142" i="6"/>
  <c r="AO142" i="6"/>
  <c r="AN142" i="6"/>
  <c r="AM142" i="6"/>
  <c r="AL142" i="6"/>
  <c r="AK142" i="6"/>
  <c r="AJ142" i="6"/>
  <c r="AI142" i="6"/>
  <c r="AH142" i="6"/>
  <c r="AG142" i="6"/>
  <c r="AF142" i="6"/>
  <c r="AE142" i="6"/>
  <c r="AD142" i="6"/>
  <c r="AB142" i="6"/>
  <c r="AA142" i="6"/>
  <c r="Z142" i="6"/>
  <c r="Y142" i="6"/>
  <c r="X142" i="6"/>
  <c r="W142" i="6"/>
  <c r="V142" i="6"/>
  <c r="BC141" i="6"/>
  <c r="BB141" i="6"/>
  <c r="BA141" i="6"/>
  <c r="AZ141" i="6"/>
  <c r="AY141" i="6"/>
  <c r="AX141" i="6"/>
  <c r="AQ141" i="6"/>
  <c r="AP141" i="6"/>
  <c r="AO141" i="6"/>
  <c r="AN141" i="6"/>
  <c r="AM141" i="6"/>
  <c r="AL141" i="6"/>
  <c r="AK141" i="6"/>
  <c r="AJ141" i="6"/>
  <c r="AI141" i="6"/>
  <c r="AH141" i="6"/>
  <c r="AG141" i="6"/>
  <c r="AF141" i="6"/>
  <c r="AE141" i="6"/>
  <c r="AD141" i="6"/>
  <c r="AB141" i="6"/>
  <c r="AA141" i="6"/>
  <c r="Z141" i="6"/>
  <c r="Y141" i="6"/>
  <c r="X141" i="6"/>
  <c r="W141" i="6"/>
  <c r="V141" i="6"/>
  <c r="BC140" i="6"/>
  <c r="BB140" i="6"/>
  <c r="BA140" i="6"/>
  <c r="AZ140" i="6"/>
  <c r="AY140" i="6"/>
  <c r="AX140" i="6"/>
  <c r="AQ140" i="6"/>
  <c r="AP140" i="6"/>
  <c r="AO140" i="6"/>
  <c r="AN140" i="6"/>
  <c r="AM140" i="6"/>
  <c r="AL140" i="6"/>
  <c r="AK140" i="6"/>
  <c r="AJ140" i="6"/>
  <c r="AI140" i="6"/>
  <c r="AH140" i="6"/>
  <c r="AF140" i="6"/>
  <c r="AE140" i="6"/>
  <c r="AD140" i="6"/>
  <c r="AB140" i="6"/>
  <c r="AA140" i="6"/>
  <c r="Z140" i="6"/>
  <c r="Y140" i="6"/>
  <c r="X140" i="6"/>
  <c r="W140" i="6"/>
  <c r="BC139" i="6"/>
  <c r="BB139" i="6"/>
  <c r="BA139" i="6"/>
  <c r="AZ139" i="6"/>
  <c r="AY139" i="6"/>
  <c r="AX139" i="6"/>
  <c r="AQ139" i="6"/>
  <c r="AP139" i="6"/>
  <c r="AO139" i="6"/>
  <c r="AN139" i="6"/>
  <c r="AM139" i="6"/>
  <c r="AL139" i="6"/>
  <c r="AK139" i="6"/>
  <c r="AJ139" i="6"/>
  <c r="AI139" i="6"/>
  <c r="AH139" i="6"/>
  <c r="AG139" i="6"/>
  <c r="AF139" i="6"/>
  <c r="AE139" i="6"/>
  <c r="AD139" i="6"/>
  <c r="AB139" i="6"/>
  <c r="AA139" i="6"/>
  <c r="Z139" i="6"/>
  <c r="Y139" i="6"/>
  <c r="X139" i="6"/>
  <c r="W139" i="6"/>
  <c r="V139" i="6"/>
  <c r="BI138" i="6"/>
  <c r="BH138" i="6"/>
  <c r="BG138" i="6"/>
  <c r="BF138" i="6"/>
  <c r="BE138" i="6"/>
  <c r="BD138" i="6"/>
  <c r="BC138" i="6"/>
  <c r="BB138" i="6"/>
  <c r="BA138" i="6"/>
  <c r="AZ138" i="6"/>
  <c r="AY138" i="6"/>
  <c r="AX138" i="6"/>
  <c r="AQ138" i="6"/>
  <c r="AP138" i="6"/>
  <c r="AO138" i="6"/>
  <c r="AN138" i="6"/>
  <c r="AM138" i="6"/>
  <c r="AL138" i="6"/>
  <c r="AK138" i="6"/>
  <c r="AJ138" i="6"/>
  <c r="AI138" i="6"/>
  <c r="AH138" i="6"/>
  <c r="AG138" i="6"/>
  <c r="AF138" i="6"/>
  <c r="AE138" i="6"/>
  <c r="AD138" i="6"/>
  <c r="AC138" i="6"/>
  <c r="AB138" i="6"/>
  <c r="AA138" i="6"/>
  <c r="Z138" i="6"/>
  <c r="Y138" i="6"/>
  <c r="X138" i="6"/>
  <c r="W138" i="6"/>
  <c r="V138" i="6"/>
  <c r="BC134" i="6"/>
  <c r="BB134" i="6"/>
  <c r="BA134" i="6"/>
  <c r="AZ134" i="6"/>
  <c r="AY134" i="6"/>
  <c r="AX134" i="6"/>
  <c r="AQ134" i="6"/>
  <c r="AP134" i="6"/>
  <c r="AO134" i="6"/>
  <c r="AN134" i="6"/>
  <c r="AM134" i="6"/>
  <c r="AL134" i="6"/>
  <c r="AK134" i="6"/>
  <c r="AJ134" i="6"/>
  <c r="AI134" i="6"/>
  <c r="AH134" i="6"/>
  <c r="AG134" i="6"/>
  <c r="AF134" i="6"/>
  <c r="AE134" i="6"/>
  <c r="AD134" i="6"/>
  <c r="AB134" i="6"/>
  <c r="AA134" i="6"/>
  <c r="Z134" i="6"/>
  <c r="Y134" i="6"/>
  <c r="X134" i="6"/>
  <c r="V134" i="6"/>
  <c r="BC133" i="6"/>
  <c r="BB133" i="6"/>
  <c r="BA133" i="6"/>
  <c r="AZ133" i="6"/>
  <c r="AY133" i="6"/>
  <c r="AX133" i="6"/>
  <c r="AQ133" i="6"/>
  <c r="AP133" i="6"/>
  <c r="AO133" i="6"/>
  <c r="AN133" i="6"/>
  <c r="AM133" i="6"/>
  <c r="AL133" i="6"/>
  <c r="AK133" i="6"/>
  <c r="AJ133" i="6"/>
  <c r="AI133" i="6"/>
  <c r="AH133" i="6"/>
  <c r="AG133" i="6"/>
  <c r="AF133" i="6"/>
  <c r="AE133" i="6"/>
  <c r="AD133" i="6"/>
  <c r="AB133" i="6"/>
  <c r="AA133" i="6"/>
  <c r="Z133" i="6"/>
  <c r="Y133" i="6"/>
  <c r="X133" i="6"/>
  <c r="W133" i="6"/>
  <c r="V133" i="6"/>
  <c r="BI132" i="6"/>
  <c r="BH132" i="6"/>
  <c r="BG132" i="6"/>
  <c r="BF132" i="6"/>
  <c r="BE132" i="6"/>
  <c r="BD132" i="6"/>
  <c r="BC132" i="6"/>
  <c r="BB132" i="6"/>
  <c r="BA132" i="6"/>
  <c r="AZ132" i="6"/>
  <c r="AY132" i="6"/>
  <c r="AX132" i="6"/>
  <c r="AW132" i="6"/>
  <c r="AV132" i="6"/>
  <c r="AU132" i="6"/>
  <c r="AT132" i="6"/>
  <c r="AS132" i="6"/>
  <c r="AR132" i="6"/>
  <c r="AQ132" i="6"/>
  <c r="AP132" i="6"/>
  <c r="AO132" i="6"/>
  <c r="AN132" i="6"/>
  <c r="AM132" i="6"/>
  <c r="AL132" i="6"/>
  <c r="AK132" i="6"/>
  <c r="AJ132" i="6"/>
  <c r="AI132" i="6"/>
  <c r="AH132" i="6"/>
  <c r="AG132" i="6"/>
  <c r="AF132" i="6"/>
  <c r="AE132" i="6"/>
  <c r="AD132" i="6"/>
  <c r="AC132" i="6"/>
  <c r="AB132" i="6"/>
  <c r="AA132" i="6"/>
  <c r="Z132" i="6"/>
  <c r="Y132" i="6"/>
  <c r="X132" i="6"/>
  <c r="W132" i="6"/>
  <c r="V132" i="6"/>
  <c r="BC129" i="6"/>
  <c r="BB129" i="6"/>
  <c r="BA129" i="6"/>
  <c r="AZ129" i="6"/>
  <c r="AY129" i="6"/>
  <c r="AX129" i="6"/>
  <c r="AQ129" i="6"/>
  <c r="AP129" i="6"/>
  <c r="AO129" i="6"/>
  <c r="AN129" i="6"/>
  <c r="AM129" i="6"/>
  <c r="AL129" i="6"/>
  <c r="AK129" i="6"/>
  <c r="AJ129" i="6"/>
  <c r="AI129" i="6"/>
  <c r="AH129" i="6"/>
  <c r="AG129" i="6"/>
  <c r="AF129" i="6"/>
  <c r="AD129" i="6"/>
  <c r="AB129" i="6"/>
  <c r="AA129" i="6"/>
  <c r="Z129" i="6"/>
  <c r="Y129" i="6"/>
  <c r="X129" i="6"/>
  <c r="W129" i="6"/>
  <c r="V129" i="6"/>
  <c r="BC128" i="6"/>
  <c r="BB128" i="6"/>
  <c r="BA128" i="6"/>
  <c r="AZ128" i="6"/>
  <c r="AY128" i="6"/>
  <c r="AX128" i="6"/>
  <c r="AQ128" i="6"/>
  <c r="AP128" i="6"/>
  <c r="AO128" i="6"/>
  <c r="AN128" i="6"/>
  <c r="AM128" i="6"/>
  <c r="AL128" i="6"/>
  <c r="AK128" i="6"/>
  <c r="AJ128" i="6"/>
  <c r="AI128" i="6"/>
  <c r="AH128" i="6"/>
  <c r="AG128" i="6"/>
  <c r="AF128" i="6"/>
  <c r="AE128" i="6"/>
  <c r="AD128" i="6"/>
  <c r="AB128" i="6"/>
  <c r="AA128" i="6"/>
  <c r="Z128" i="6"/>
  <c r="Y128" i="6"/>
  <c r="X128" i="6"/>
  <c r="W128" i="6"/>
  <c r="V128" i="6"/>
  <c r="BC127" i="6"/>
  <c r="BB127" i="6"/>
  <c r="BA127" i="6"/>
  <c r="AZ127" i="6"/>
  <c r="AY127" i="6"/>
  <c r="AX127" i="6"/>
  <c r="AQ127" i="6"/>
  <c r="AP127" i="6"/>
  <c r="AO127" i="6"/>
  <c r="AN127" i="6"/>
  <c r="AM127" i="6"/>
  <c r="AL127" i="6"/>
  <c r="AK127" i="6"/>
  <c r="AJ127" i="6"/>
  <c r="AI127" i="6"/>
  <c r="AH127" i="6"/>
  <c r="AF127" i="6"/>
  <c r="AE127" i="6"/>
  <c r="AD127" i="6"/>
  <c r="AB127" i="6"/>
  <c r="AA127" i="6"/>
  <c r="Z127" i="6"/>
  <c r="Y127" i="6"/>
  <c r="X127" i="6"/>
  <c r="W127" i="6"/>
  <c r="BI126" i="6"/>
  <c r="BH126" i="6"/>
  <c r="BG126" i="6"/>
  <c r="BF126" i="6"/>
  <c r="BE126" i="6"/>
  <c r="BD126" i="6"/>
  <c r="BC126" i="6"/>
  <c r="BB126" i="6"/>
  <c r="BA126" i="6"/>
  <c r="AZ126" i="6"/>
  <c r="AY126" i="6"/>
  <c r="AX126" i="6"/>
  <c r="AQ126" i="6"/>
  <c r="AP126" i="6"/>
  <c r="AO126" i="6"/>
  <c r="AN126" i="6"/>
  <c r="AM126" i="6"/>
  <c r="AL126" i="6"/>
  <c r="AK126" i="6"/>
  <c r="AJ126" i="6"/>
  <c r="AI126" i="6"/>
  <c r="AH126" i="6"/>
  <c r="AG126" i="6"/>
  <c r="AF126" i="6"/>
  <c r="AE126" i="6"/>
  <c r="AD126" i="6"/>
  <c r="AC126" i="6"/>
  <c r="AB126" i="6"/>
  <c r="AA126" i="6"/>
  <c r="Z126" i="6"/>
  <c r="Y126" i="6"/>
  <c r="X126" i="6"/>
  <c r="W126" i="6"/>
  <c r="V126" i="6"/>
  <c r="BC125" i="6"/>
  <c r="BB125" i="6"/>
  <c r="BA125" i="6"/>
  <c r="AZ125" i="6"/>
  <c r="AY125" i="6"/>
  <c r="AX125" i="6"/>
  <c r="AQ125" i="6"/>
  <c r="AP125" i="6"/>
  <c r="AO125" i="6"/>
  <c r="AN125" i="6"/>
  <c r="AM125" i="6"/>
  <c r="AL125" i="6"/>
  <c r="AK125" i="6"/>
  <c r="AJ125" i="6"/>
  <c r="AI125" i="6"/>
  <c r="AH125" i="6"/>
  <c r="AG125" i="6"/>
  <c r="AF125" i="6"/>
  <c r="AE125" i="6"/>
  <c r="AD125" i="6"/>
  <c r="AB125" i="6"/>
  <c r="AA125" i="6"/>
  <c r="Z125" i="6"/>
  <c r="Y125" i="6"/>
  <c r="X125" i="6"/>
  <c r="W125" i="6"/>
  <c r="V125" i="6"/>
  <c r="BC121" i="6"/>
  <c r="BB121" i="6"/>
  <c r="BA121" i="6"/>
  <c r="AZ121" i="6"/>
  <c r="AY121" i="6"/>
  <c r="AX121" i="6"/>
  <c r="AQ121" i="6"/>
  <c r="AP121" i="6"/>
  <c r="AO121" i="6"/>
  <c r="AN121" i="6"/>
  <c r="AM121" i="6"/>
  <c r="AL121" i="6"/>
  <c r="AK121" i="6"/>
  <c r="AJ121" i="6"/>
  <c r="AI121" i="6"/>
  <c r="AH121" i="6"/>
  <c r="AG121" i="6"/>
  <c r="AF121" i="6"/>
  <c r="AE121" i="6"/>
  <c r="AD121" i="6"/>
  <c r="AB121" i="6"/>
  <c r="AA121" i="6"/>
  <c r="Z121" i="6"/>
  <c r="Y121" i="6"/>
  <c r="X121" i="6"/>
  <c r="BC120" i="6"/>
  <c r="BB120" i="6"/>
  <c r="BA120" i="6"/>
  <c r="AZ120" i="6"/>
  <c r="AY120" i="6"/>
  <c r="AX120" i="6"/>
  <c r="AQ120" i="6"/>
  <c r="AP120" i="6"/>
  <c r="AO120" i="6"/>
  <c r="AN120" i="6"/>
  <c r="AM120" i="6"/>
  <c r="AL120" i="6"/>
  <c r="AK120" i="6"/>
  <c r="AJ120" i="6"/>
  <c r="AI120" i="6"/>
  <c r="AH120" i="6"/>
  <c r="AE120" i="6"/>
  <c r="AD120" i="6"/>
  <c r="AB120" i="6"/>
  <c r="AA120" i="6"/>
  <c r="Z120" i="6"/>
  <c r="Y120" i="6"/>
  <c r="X120" i="6"/>
  <c r="W120" i="6"/>
  <c r="BI119" i="6"/>
  <c r="BH119" i="6"/>
  <c r="BG119" i="6"/>
  <c r="BF119" i="6"/>
  <c r="BE119" i="6"/>
  <c r="BD119" i="6"/>
  <c r="BC119" i="6"/>
  <c r="BB119" i="6"/>
  <c r="BA119" i="6"/>
  <c r="AZ119" i="6"/>
  <c r="AY119" i="6"/>
  <c r="AX119" i="6"/>
  <c r="AW119" i="6"/>
  <c r="AV119" i="6"/>
  <c r="AU119" i="6"/>
  <c r="AT119" i="6"/>
  <c r="AS119" i="6"/>
  <c r="AR119" i="6"/>
  <c r="AQ119" i="6"/>
  <c r="AP119" i="6"/>
  <c r="AO119" i="6"/>
  <c r="AN119" i="6"/>
  <c r="AM119" i="6"/>
  <c r="AL119" i="6"/>
  <c r="AK119" i="6"/>
  <c r="AJ119" i="6"/>
  <c r="AI119" i="6"/>
  <c r="AH119" i="6"/>
  <c r="AG119" i="6"/>
  <c r="AF119" i="6"/>
  <c r="AE119" i="6"/>
  <c r="AD119" i="6"/>
  <c r="AB119" i="6"/>
  <c r="AA119" i="6"/>
  <c r="Z119" i="6"/>
  <c r="Y119" i="6"/>
  <c r="X119" i="6"/>
  <c r="V119" i="6"/>
  <c r="BC118" i="6"/>
  <c r="BB118" i="6"/>
  <c r="BA118" i="6"/>
  <c r="AZ118" i="6"/>
  <c r="AY118" i="6"/>
  <c r="AX118" i="6"/>
  <c r="AQ118" i="6"/>
  <c r="AP118" i="6"/>
  <c r="AO118" i="6"/>
  <c r="AN118" i="6"/>
  <c r="AM118" i="6"/>
  <c r="AL118" i="6"/>
  <c r="AK118" i="6"/>
  <c r="AJ118" i="6"/>
  <c r="AI118" i="6"/>
  <c r="AH118" i="6"/>
  <c r="AG118" i="6"/>
  <c r="AF118" i="6"/>
  <c r="AE118" i="6"/>
  <c r="AD118" i="6"/>
  <c r="AB118" i="6"/>
  <c r="AA118" i="6"/>
  <c r="Z118" i="6"/>
  <c r="Y118" i="6"/>
  <c r="X118" i="6"/>
  <c r="W118" i="6"/>
  <c r="BC101" i="6"/>
  <c r="BB101" i="6"/>
  <c r="BA101" i="6"/>
  <c r="AZ101" i="6"/>
  <c r="AY101" i="6"/>
  <c r="AX101" i="6"/>
  <c r="AQ101" i="6"/>
  <c r="AP101" i="6"/>
  <c r="AO101" i="6"/>
  <c r="AN101" i="6"/>
  <c r="AM101" i="6"/>
  <c r="AL101" i="6"/>
  <c r="AK101" i="6"/>
  <c r="AJ101" i="6"/>
  <c r="AI101" i="6"/>
  <c r="AH101" i="6"/>
  <c r="AG101" i="6"/>
  <c r="AF101" i="6"/>
  <c r="AE101" i="6"/>
  <c r="AD101" i="6"/>
  <c r="AB101" i="6"/>
  <c r="AA101" i="6"/>
  <c r="Z101" i="6"/>
  <c r="Y101" i="6"/>
  <c r="X101" i="6"/>
  <c r="W101" i="6"/>
  <c r="V101" i="6"/>
  <c r="BI100" i="6"/>
  <c r="BH100" i="6"/>
  <c r="BG100" i="6"/>
  <c r="BF100" i="6"/>
  <c r="BE100" i="6"/>
  <c r="BD100" i="6"/>
  <c r="BC100" i="6"/>
  <c r="BB100" i="6"/>
  <c r="BA100" i="6"/>
  <c r="AZ100" i="6"/>
  <c r="AY100" i="6"/>
  <c r="AX100" i="6"/>
  <c r="AQ100" i="6"/>
  <c r="AP100" i="6"/>
  <c r="AO100" i="6"/>
  <c r="AN100" i="6"/>
  <c r="AM100" i="6"/>
  <c r="AL100" i="6"/>
  <c r="AK100" i="6"/>
  <c r="AJ100" i="6"/>
  <c r="AI100" i="6"/>
  <c r="AH100" i="6"/>
  <c r="AG100" i="6"/>
  <c r="AF100" i="6"/>
  <c r="AE100" i="6"/>
  <c r="AD100" i="6"/>
  <c r="AC100" i="6"/>
  <c r="AB100" i="6"/>
  <c r="AA100" i="6"/>
  <c r="Z100" i="6"/>
  <c r="Y100" i="6"/>
  <c r="X100" i="6"/>
  <c r="W100" i="6"/>
  <c r="V100" i="6"/>
  <c r="BC99" i="6"/>
  <c r="BB99" i="6"/>
  <c r="BA99" i="6"/>
  <c r="AZ99" i="6"/>
  <c r="AY99" i="6"/>
  <c r="AX99" i="6"/>
  <c r="AQ99" i="6"/>
  <c r="AP99" i="6"/>
  <c r="AO99" i="6"/>
  <c r="AN99" i="6"/>
  <c r="AM99" i="6"/>
  <c r="AL99" i="6"/>
  <c r="AK99" i="6"/>
  <c r="AJ99" i="6"/>
  <c r="AI99" i="6"/>
  <c r="AH99" i="6"/>
  <c r="AF99" i="6"/>
  <c r="AE99" i="6"/>
  <c r="AD99" i="6"/>
  <c r="AB99" i="6"/>
  <c r="AA99" i="6"/>
  <c r="Z99" i="6"/>
  <c r="Y99" i="6"/>
  <c r="X99" i="6"/>
  <c r="W99" i="6"/>
  <c r="V99" i="6"/>
  <c r="BC98" i="6"/>
  <c r="BB98" i="6"/>
  <c r="BA98" i="6"/>
  <c r="AZ98" i="6"/>
  <c r="AY98" i="6"/>
  <c r="AX98" i="6"/>
  <c r="AQ98" i="6"/>
  <c r="AP98" i="6"/>
  <c r="AO98" i="6"/>
  <c r="AN98" i="6"/>
  <c r="AM98" i="6"/>
  <c r="AL98" i="6"/>
  <c r="AK98" i="6"/>
  <c r="AJ98" i="6"/>
  <c r="AI98" i="6"/>
  <c r="AH98" i="6"/>
  <c r="AG98" i="6"/>
  <c r="AF98" i="6"/>
  <c r="AE98" i="6"/>
  <c r="AD98" i="6"/>
  <c r="AB98" i="6"/>
  <c r="AA98" i="6"/>
  <c r="Z98" i="6"/>
  <c r="Y98" i="6"/>
  <c r="X98" i="6"/>
  <c r="W98" i="6"/>
  <c r="BC97" i="6"/>
  <c r="BB97" i="6"/>
  <c r="BA97" i="6"/>
  <c r="AZ97" i="6"/>
  <c r="AY97" i="6"/>
  <c r="AX97" i="6"/>
  <c r="AQ97" i="6"/>
  <c r="AP97" i="6"/>
  <c r="AO97" i="6"/>
  <c r="AN97" i="6"/>
  <c r="AM97" i="6"/>
  <c r="AL97" i="6"/>
  <c r="AK97" i="6"/>
  <c r="AJ97" i="6"/>
  <c r="AI97" i="6"/>
  <c r="AH97" i="6"/>
  <c r="AG97" i="6"/>
  <c r="AF97" i="6"/>
  <c r="AE97" i="6"/>
  <c r="AD97" i="6"/>
  <c r="AB97" i="6"/>
  <c r="AA97" i="6"/>
  <c r="Z97" i="6"/>
  <c r="Y97" i="6"/>
  <c r="X97" i="6"/>
  <c r="W97" i="6"/>
  <c r="V97" i="6"/>
  <c r="BC93" i="6"/>
  <c r="BB93" i="6"/>
  <c r="BA93" i="6"/>
  <c r="AZ93" i="6"/>
  <c r="AY93" i="6"/>
  <c r="AX93" i="6"/>
  <c r="AQ93" i="6"/>
  <c r="AP93" i="6"/>
  <c r="AO93" i="6"/>
  <c r="AN93" i="6"/>
  <c r="AM93" i="6"/>
  <c r="AL93" i="6"/>
  <c r="AK93" i="6"/>
  <c r="AJ93" i="6"/>
  <c r="AI93" i="6"/>
  <c r="AH93" i="6"/>
  <c r="AG93" i="6"/>
  <c r="AF93" i="6"/>
  <c r="AD93" i="6"/>
  <c r="AB93" i="6"/>
  <c r="AA93" i="6"/>
  <c r="Z93" i="6"/>
  <c r="Y93" i="6"/>
  <c r="X93" i="6"/>
  <c r="V93" i="6"/>
  <c r="BC92" i="6"/>
  <c r="BB92" i="6"/>
  <c r="BA92" i="6"/>
  <c r="AZ92" i="6"/>
  <c r="AY92" i="6"/>
  <c r="AX92" i="6"/>
  <c r="AQ92" i="6"/>
  <c r="AP92" i="6"/>
  <c r="AO92" i="6"/>
  <c r="AN92" i="6"/>
  <c r="AM92" i="6"/>
  <c r="AL92" i="6"/>
  <c r="AK92" i="6"/>
  <c r="AJ92" i="6"/>
  <c r="AI92" i="6"/>
  <c r="AH92" i="6"/>
  <c r="AG92" i="6"/>
  <c r="AF92" i="6"/>
  <c r="AE92" i="6"/>
  <c r="AD92" i="6"/>
  <c r="AB92" i="6"/>
  <c r="AA92" i="6"/>
  <c r="Z92" i="6"/>
  <c r="Y92" i="6"/>
  <c r="X92" i="6"/>
  <c r="W92" i="6"/>
  <c r="BI91" i="6"/>
  <c r="BH91" i="6"/>
  <c r="BG91" i="6"/>
  <c r="BF91" i="6"/>
  <c r="BE91" i="6"/>
  <c r="BD91" i="6"/>
  <c r="BC91" i="6"/>
  <c r="BB91" i="6"/>
  <c r="BA91" i="6"/>
  <c r="AZ91" i="6"/>
  <c r="AY91" i="6"/>
  <c r="AX91" i="6"/>
  <c r="AW91" i="6"/>
  <c r="AV91" i="6"/>
  <c r="AU91" i="6"/>
  <c r="AT91" i="6"/>
  <c r="AS91" i="6"/>
  <c r="AR91" i="6"/>
  <c r="AQ91" i="6"/>
  <c r="AP91" i="6"/>
  <c r="AO91" i="6"/>
  <c r="AN91" i="6"/>
  <c r="AM91" i="6"/>
  <c r="AL91" i="6"/>
  <c r="AK91" i="6"/>
  <c r="AJ91" i="6"/>
  <c r="AI91" i="6"/>
  <c r="AH91" i="6"/>
  <c r="AG91" i="6"/>
  <c r="AF91" i="6"/>
  <c r="AE91" i="6"/>
  <c r="AD91" i="6"/>
  <c r="AC91" i="6"/>
  <c r="AB91" i="6"/>
  <c r="AA91" i="6"/>
  <c r="Z91" i="6"/>
  <c r="Y91" i="6"/>
  <c r="X91" i="6"/>
  <c r="W91" i="6"/>
  <c r="V91" i="6"/>
  <c r="BC90" i="6"/>
  <c r="BB90" i="6"/>
  <c r="BA90" i="6"/>
  <c r="AZ90" i="6"/>
  <c r="AY90" i="6"/>
  <c r="AX90" i="6"/>
  <c r="AQ90" i="6"/>
  <c r="AP90" i="6"/>
  <c r="AO90" i="6"/>
  <c r="AN90" i="6"/>
  <c r="AM90" i="6"/>
  <c r="AL90" i="6"/>
  <c r="AK90" i="6"/>
  <c r="AJ90" i="6"/>
  <c r="AI90" i="6"/>
  <c r="AH90" i="6"/>
  <c r="AG90" i="6"/>
  <c r="AF90" i="6"/>
  <c r="AD90" i="6"/>
  <c r="AB90" i="6"/>
  <c r="AA90" i="6"/>
  <c r="Z90" i="6"/>
  <c r="Y90" i="6"/>
  <c r="X90" i="6"/>
  <c r="W90" i="6"/>
  <c r="BC115" i="6"/>
  <c r="BB115" i="6"/>
  <c r="BA115" i="6"/>
  <c r="AZ115" i="6"/>
  <c r="AY115" i="6"/>
  <c r="AX115" i="6"/>
  <c r="AQ115" i="6"/>
  <c r="AP115" i="6"/>
  <c r="AO115" i="6"/>
  <c r="AN115" i="6"/>
  <c r="AM115" i="6"/>
  <c r="AL115" i="6"/>
  <c r="AK115" i="6"/>
  <c r="AJ115" i="6"/>
  <c r="AI115" i="6"/>
  <c r="AH115" i="6"/>
  <c r="AG115" i="6"/>
  <c r="AF115" i="6"/>
  <c r="AE115" i="6"/>
  <c r="AD115" i="6"/>
  <c r="AB115" i="6"/>
  <c r="AA115" i="6"/>
  <c r="Z115" i="6"/>
  <c r="Y115" i="6"/>
  <c r="X115" i="6"/>
  <c r="V115" i="6"/>
  <c r="BC114" i="6"/>
  <c r="BB114" i="6"/>
  <c r="BA114" i="6"/>
  <c r="AZ114" i="6"/>
  <c r="AY114" i="6"/>
  <c r="AX114" i="6"/>
  <c r="AQ114" i="6"/>
  <c r="AP114" i="6"/>
  <c r="AO114" i="6"/>
  <c r="AN114" i="6"/>
  <c r="AM114" i="6"/>
  <c r="AL114" i="6"/>
  <c r="AK114" i="6"/>
  <c r="AJ114" i="6"/>
  <c r="AI114" i="6"/>
  <c r="AH114" i="6"/>
  <c r="AG114" i="6"/>
  <c r="AF114" i="6"/>
  <c r="AE114" i="6"/>
  <c r="AD114" i="6"/>
  <c r="AB114" i="6"/>
  <c r="AA114" i="6"/>
  <c r="Z114" i="6"/>
  <c r="Y114" i="6"/>
  <c r="X114" i="6"/>
  <c r="W114" i="6"/>
  <c r="V114" i="6"/>
  <c r="BC113" i="6"/>
  <c r="BB113" i="6"/>
  <c r="BA113" i="6"/>
  <c r="AZ113" i="6"/>
  <c r="AY113" i="6"/>
  <c r="AX113" i="6"/>
  <c r="AQ113" i="6"/>
  <c r="AP113" i="6"/>
  <c r="AO113" i="6"/>
  <c r="AN113" i="6"/>
  <c r="AM113" i="6"/>
  <c r="AL113" i="6"/>
  <c r="AK113" i="6"/>
  <c r="AJ113" i="6"/>
  <c r="AI113" i="6"/>
  <c r="AH113" i="6"/>
  <c r="AG113" i="6"/>
  <c r="AF113" i="6"/>
  <c r="AE113" i="6"/>
  <c r="AD113" i="6"/>
  <c r="AB113" i="6"/>
  <c r="AA113" i="6"/>
  <c r="Z113" i="6"/>
  <c r="Y113" i="6"/>
  <c r="X113" i="6"/>
  <c r="W113" i="6"/>
  <c r="V113" i="6"/>
  <c r="BI112" i="6"/>
  <c r="BH112" i="6"/>
  <c r="BG112" i="6"/>
  <c r="BF112" i="6"/>
  <c r="BE112" i="6"/>
  <c r="BD112" i="6"/>
  <c r="BC112" i="6"/>
  <c r="BB112" i="6"/>
  <c r="BA112" i="6"/>
  <c r="AZ112" i="6"/>
  <c r="AY112" i="6"/>
  <c r="AX112" i="6"/>
  <c r="AQ112" i="6"/>
  <c r="AP112" i="6"/>
  <c r="AO112" i="6"/>
  <c r="AN112" i="6"/>
  <c r="AM112" i="6"/>
  <c r="AL112" i="6"/>
  <c r="AK112" i="6"/>
  <c r="AJ112" i="6"/>
  <c r="AI112" i="6"/>
  <c r="AH112" i="6"/>
  <c r="AG112" i="6"/>
  <c r="AF112" i="6"/>
  <c r="AE112" i="6"/>
  <c r="AD112" i="6"/>
  <c r="AC112" i="6"/>
  <c r="AB112" i="6"/>
  <c r="AA112" i="6"/>
  <c r="Z112" i="6"/>
  <c r="Y112" i="6"/>
  <c r="X112" i="6"/>
  <c r="W112" i="6"/>
  <c r="V112" i="6"/>
  <c r="BC111" i="6"/>
  <c r="BB111" i="6"/>
  <c r="BA111" i="6"/>
  <c r="AZ111" i="6"/>
  <c r="AY111" i="6"/>
  <c r="AX111" i="6"/>
  <c r="AQ111" i="6"/>
  <c r="AP111" i="6"/>
  <c r="AO111" i="6"/>
  <c r="AN111" i="6"/>
  <c r="AM111" i="6"/>
  <c r="AL111" i="6"/>
  <c r="AK111" i="6"/>
  <c r="AJ111" i="6"/>
  <c r="AI111" i="6"/>
  <c r="AH111" i="6"/>
  <c r="AG111" i="6"/>
  <c r="AF111" i="6"/>
  <c r="AE111" i="6"/>
  <c r="AD111" i="6"/>
  <c r="AB111" i="6"/>
  <c r="AA111" i="6"/>
  <c r="Z111" i="6"/>
  <c r="Y111" i="6"/>
  <c r="X111" i="6"/>
  <c r="W111" i="6"/>
  <c r="V111" i="6"/>
  <c r="BC110" i="6"/>
  <c r="BB110" i="6"/>
  <c r="BA110" i="6"/>
  <c r="AZ110" i="6"/>
  <c r="AY110" i="6"/>
  <c r="AX110" i="6"/>
  <c r="AQ110" i="6"/>
  <c r="AP110" i="6"/>
  <c r="AO110" i="6"/>
  <c r="AN110" i="6"/>
  <c r="AM110" i="6"/>
  <c r="AL110" i="6"/>
  <c r="AK110" i="6"/>
  <c r="AJ110" i="6"/>
  <c r="AI110" i="6"/>
  <c r="AH110" i="6"/>
  <c r="AG110" i="6"/>
  <c r="AF110" i="6"/>
  <c r="AE110" i="6"/>
  <c r="AD110" i="6"/>
  <c r="AB110" i="6"/>
  <c r="AA110" i="6"/>
  <c r="Z110" i="6"/>
  <c r="Y110" i="6"/>
  <c r="X110" i="6"/>
  <c r="W110" i="6"/>
  <c r="V110" i="6"/>
  <c r="BC106" i="6"/>
  <c r="BB106" i="6"/>
  <c r="BA106" i="6"/>
  <c r="AZ106" i="6"/>
  <c r="AY106" i="6"/>
  <c r="AX106" i="6"/>
  <c r="AQ106" i="6"/>
  <c r="AP106" i="6"/>
  <c r="AO106" i="6"/>
  <c r="AN106" i="6"/>
  <c r="AM106" i="6"/>
  <c r="AL106" i="6"/>
  <c r="AK106" i="6"/>
  <c r="AJ106" i="6"/>
  <c r="AI106" i="6"/>
  <c r="AH106" i="6"/>
  <c r="AG106" i="6"/>
  <c r="AF106" i="6"/>
  <c r="AE106" i="6"/>
  <c r="AD106" i="6"/>
  <c r="AB106" i="6"/>
  <c r="AA106" i="6"/>
  <c r="Z106" i="6"/>
  <c r="Y106" i="6"/>
  <c r="X106" i="6"/>
  <c r="V106" i="6"/>
  <c r="BC105" i="6"/>
  <c r="BB105" i="6"/>
  <c r="BA105" i="6"/>
  <c r="AZ105" i="6"/>
  <c r="AY105" i="6"/>
  <c r="AX105" i="6"/>
  <c r="AQ105" i="6"/>
  <c r="AP105" i="6"/>
  <c r="AO105" i="6"/>
  <c r="AN105" i="6"/>
  <c r="AM105" i="6"/>
  <c r="AL105" i="6"/>
  <c r="AK105" i="6"/>
  <c r="AJ105" i="6"/>
  <c r="AI105" i="6"/>
  <c r="AH105" i="6"/>
  <c r="AG105" i="6"/>
  <c r="AF105" i="6"/>
  <c r="AE105" i="6"/>
  <c r="AD105" i="6"/>
  <c r="AB105" i="6"/>
  <c r="AA105" i="6"/>
  <c r="Z105" i="6"/>
  <c r="Y105" i="6"/>
  <c r="X105" i="6"/>
  <c r="W105" i="6"/>
  <c r="BI104" i="6"/>
  <c r="BH104" i="6"/>
  <c r="BG104" i="6"/>
  <c r="BF104" i="6"/>
  <c r="BE104" i="6"/>
  <c r="BD104" i="6"/>
  <c r="BC104" i="6"/>
  <c r="BB104" i="6"/>
  <c r="BA104" i="6"/>
  <c r="AZ104" i="6"/>
  <c r="AY104" i="6"/>
  <c r="AX104" i="6"/>
  <c r="AW104" i="6"/>
  <c r="AV104" i="6"/>
  <c r="AU104" i="6"/>
  <c r="AT104" i="6"/>
  <c r="AS104" i="6"/>
  <c r="AR104" i="6"/>
  <c r="AQ104" i="6"/>
  <c r="AP104" i="6"/>
  <c r="AO104" i="6"/>
  <c r="AN104" i="6"/>
  <c r="AM104" i="6"/>
  <c r="AL104" i="6"/>
  <c r="AK104" i="6"/>
  <c r="AJ104" i="6"/>
  <c r="AI104" i="6"/>
  <c r="AH104" i="6"/>
  <c r="AG104" i="6"/>
  <c r="AF104" i="6"/>
  <c r="AE104" i="6"/>
  <c r="AB104" i="6"/>
  <c r="AA104" i="6"/>
  <c r="Z104" i="6"/>
  <c r="Y104" i="6"/>
  <c r="X104" i="6"/>
  <c r="BC87" i="6"/>
  <c r="BB87" i="6"/>
  <c r="BA87" i="6"/>
  <c r="AZ87" i="6"/>
  <c r="AY87" i="6"/>
  <c r="AX87" i="6"/>
  <c r="AQ87" i="6"/>
  <c r="AP87" i="6"/>
  <c r="AO87" i="6"/>
  <c r="AN87" i="6"/>
  <c r="AM87" i="6"/>
  <c r="AL87" i="6"/>
  <c r="AK87" i="6"/>
  <c r="AJ87" i="6"/>
  <c r="AI87" i="6"/>
  <c r="AH87" i="6"/>
  <c r="AG87" i="6"/>
  <c r="AF87" i="6"/>
  <c r="AE87" i="6"/>
  <c r="AD87" i="6"/>
  <c r="AB87" i="6"/>
  <c r="AA87" i="6"/>
  <c r="Z87" i="6"/>
  <c r="Y87" i="6"/>
  <c r="X87" i="6"/>
  <c r="W87" i="6"/>
  <c r="V87" i="6"/>
  <c r="BI86" i="6"/>
  <c r="BH86" i="6"/>
  <c r="BG86" i="6"/>
  <c r="BF86" i="6"/>
  <c r="BE86" i="6"/>
  <c r="BD86" i="6"/>
  <c r="BC86" i="6"/>
  <c r="BB86" i="6"/>
  <c r="BA86" i="6"/>
  <c r="AZ86" i="6"/>
  <c r="AY86" i="6"/>
  <c r="AX86" i="6"/>
  <c r="AQ86" i="6"/>
  <c r="AP86" i="6"/>
  <c r="AO86" i="6"/>
  <c r="AN86" i="6"/>
  <c r="AM86" i="6"/>
  <c r="AL86" i="6"/>
  <c r="AK86" i="6"/>
  <c r="AJ86" i="6"/>
  <c r="AI86" i="6"/>
  <c r="AH86" i="6"/>
  <c r="AG86" i="6"/>
  <c r="AF86" i="6"/>
  <c r="AE86" i="6"/>
  <c r="AD86" i="6"/>
  <c r="AC86" i="6"/>
  <c r="AB86" i="6"/>
  <c r="AA86" i="6"/>
  <c r="Z86" i="6"/>
  <c r="Y86" i="6"/>
  <c r="X86" i="6"/>
  <c r="W86" i="6"/>
  <c r="V86" i="6"/>
  <c r="BC85" i="6"/>
  <c r="BB85" i="6"/>
  <c r="BA85" i="6"/>
  <c r="AZ85" i="6"/>
  <c r="AY85" i="6"/>
  <c r="AX85" i="6"/>
  <c r="AQ85" i="6"/>
  <c r="AP85" i="6"/>
  <c r="AO85" i="6"/>
  <c r="AN85" i="6"/>
  <c r="AM85" i="6"/>
  <c r="AL85" i="6"/>
  <c r="AK85" i="6"/>
  <c r="AJ85" i="6"/>
  <c r="AI85" i="6"/>
  <c r="AH85" i="6"/>
  <c r="AF85" i="6"/>
  <c r="AE85" i="6"/>
  <c r="AD85" i="6"/>
  <c r="AB85" i="6"/>
  <c r="AA85" i="6"/>
  <c r="Z85" i="6"/>
  <c r="Y85" i="6"/>
  <c r="X85" i="6"/>
  <c r="W85" i="6"/>
  <c r="V85" i="6"/>
  <c r="BC84" i="6"/>
  <c r="BB84" i="6"/>
  <c r="BA84" i="6"/>
  <c r="AZ84" i="6"/>
  <c r="AY84" i="6"/>
  <c r="AX84" i="6"/>
  <c r="AQ84" i="6"/>
  <c r="AP84" i="6"/>
  <c r="AO84" i="6"/>
  <c r="AN84" i="6"/>
  <c r="AM84" i="6"/>
  <c r="AL84" i="6"/>
  <c r="AK84" i="6"/>
  <c r="AJ84" i="6"/>
  <c r="AI84" i="6"/>
  <c r="AH84" i="6"/>
  <c r="AG84" i="6"/>
  <c r="AF84" i="6"/>
  <c r="AE84" i="6"/>
  <c r="AD84" i="6"/>
  <c r="AB84" i="6"/>
  <c r="AA84" i="6"/>
  <c r="Z84" i="6"/>
  <c r="Y84" i="6"/>
  <c r="X84" i="6"/>
  <c r="W84" i="6"/>
  <c r="V84" i="6"/>
  <c r="BC83" i="6"/>
  <c r="BB83" i="6"/>
  <c r="BA83" i="6"/>
  <c r="AZ83" i="6"/>
  <c r="AY83" i="6"/>
  <c r="AX83" i="6"/>
  <c r="AQ83" i="6"/>
  <c r="AP83" i="6"/>
  <c r="AO83" i="6"/>
  <c r="AN83" i="6"/>
  <c r="AM83" i="6"/>
  <c r="AL83" i="6"/>
  <c r="AK83" i="6"/>
  <c r="AJ83" i="6"/>
  <c r="AI83" i="6"/>
  <c r="AH83" i="6"/>
  <c r="AG83" i="6"/>
  <c r="AF83" i="6"/>
  <c r="AE83" i="6"/>
  <c r="AD83" i="6"/>
  <c r="AB83" i="6"/>
  <c r="AA83" i="6"/>
  <c r="Z83" i="6"/>
  <c r="Y83" i="6"/>
  <c r="X83" i="6"/>
  <c r="W83" i="6"/>
  <c r="V83" i="6"/>
  <c r="BC79" i="6"/>
  <c r="BB79" i="6"/>
  <c r="BA79" i="6"/>
  <c r="AZ79" i="6"/>
  <c r="AY79" i="6"/>
  <c r="AX79" i="6"/>
  <c r="AQ79" i="6"/>
  <c r="AP79" i="6"/>
  <c r="AO79" i="6"/>
  <c r="AN79" i="6"/>
  <c r="AM79" i="6"/>
  <c r="AL79" i="6"/>
  <c r="AK79" i="6"/>
  <c r="AJ79" i="6"/>
  <c r="AI79" i="6"/>
  <c r="AH79" i="6"/>
  <c r="AG79" i="6"/>
  <c r="AF79" i="6"/>
  <c r="AD79" i="6"/>
  <c r="AB79" i="6"/>
  <c r="AA79" i="6"/>
  <c r="Z79" i="6"/>
  <c r="Y79" i="6"/>
  <c r="X79" i="6"/>
  <c r="BI78" i="6"/>
  <c r="BH78" i="6"/>
  <c r="BG78" i="6"/>
  <c r="BF78" i="6"/>
  <c r="BE78" i="6"/>
  <c r="BD78" i="6"/>
  <c r="BC78" i="6"/>
  <c r="BB78" i="6"/>
  <c r="BA78" i="6"/>
  <c r="AZ78" i="6"/>
  <c r="AY78" i="6"/>
  <c r="AX78" i="6"/>
  <c r="AW78" i="6"/>
  <c r="AV78" i="6"/>
  <c r="AU78" i="6"/>
  <c r="AT78" i="6"/>
  <c r="AS78" i="6"/>
  <c r="AR78" i="6"/>
  <c r="AQ78" i="6"/>
  <c r="AP78" i="6"/>
  <c r="AO78" i="6"/>
  <c r="AN78" i="6"/>
  <c r="AM78" i="6"/>
  <c r="AL78" i="6"/>
  <c r="AK78" i="6"/>
  <c r="AJ78" i="6"/>
  <c r="AI78" i="6"/>
  <c r="AH78" i="6"/>
  <c r="AG78" i="6"/>
  <c r="AF78" i="6"/>
  <c r="AE78" i="6"/>
  <c r="AB78" i="6"/>
  <c r="AA78" i="6"/>
  <c r="Z78" i="6"/>
  <c r="Y78" i="6"/>
  <c r="X78" i="6"/>
  <c r="BC77" i="6"/>
  <c r="BB77" i="6"/>
  <c r="BA77" i="6"/>
  <c r="AZ77" i="6"/>
  <c r="AY77" i="6"/>
  <c r="AX77" i="6"/>
  <c r="AQ77" i="6"/>
  <c r="AP77" i="6"/>
  <c r="AO77" i="6"/>
  <c r="AN77" i="6"/>
  <c r="AM77" i="6"/>
  <c r="AL77" i="6"/>
  <c r="AK77" i="6"/>
  <c r="AJ77" i="6"/>
  <c r="AI77" i="6"/>
  <c r="AH77" i="6"/>
  <c r="AG77" i="6"/>
  <c r="AF77" i="6"/>
  <c r="AE77" i="6"/>
  <c r="AD77" i="6"/>
  <c r="AB77" i="6"/>
  <c r="AA77" i="6"/>
  <c r="Z77" i="6"/>
  <c r="Y77" i="6"/>
  <c r="X77" i="6"/>
  <c r="W77" i="6"/>
  <c r="V77" i="6"/>
  <c r="BC51" i="6"/>
  <c r="BB51" i="6"/>
  <c r="BA51" i="6"/>
  <c r="AZ51" i="6"/>
  <c r="AY51" i="6"/>
  <c r="AX51" i="6"/>
  <c r="AQ51" i="6"/>
  <c r="AP51" i="6"/>
  <c r="AO51" i="6"/>
  <c r="AN51" i="6"/>
  <c r="AM51" i="6"/>
  <c r="AL51" i="6"/>
  <c r="AK51" i="6"/>
  <c r="AJ51" i="6"/>
  <c r="AI51" i="6"/>
  <c r="AH51" i="6"/>
  <c r="AG51" i="6"/>
  <c r="AF51" i="6"/>
  <c r="AE51" i="6"/>
  <c r="AD51" i="6"/>
  <c r="AB51" i="6"/>
  <c r="AA51" i="6"/>
  <c r="Z51" i="6"/>
  <c r="Y51" i="6"/>
  <c r="X51" i="6"/>
  <c r="V51" i="6"/>
  <c r="BI50" i="6"/>
  <c r="BH50" i="6"/>
  <c r="BG50" i="6"/>
  <c r="BF50" i="6"/>
  <c r="BE50" i="6"/>
  <c r="BD50" i="6"/>
  <c r="BC50" i="6"/>
  <c r="BB50" i="6"/>
  <c r="BA50" i="6"/>
  <c r="AZ50" i="6"/>
  <c r="AY50" i="6"/>
  <c r="AX50" i="6"/>
  <c r="AQ50" i="6"/>
  <c r="AP50" i="6"/>
  <c r="AO50" i="6"/>
  <c r="AN50" i="6"/>
  <c r="AM50" i="6"/>
  <c r="AL50" i="6"/>
  <c r="AK50" i="6"/>
  <c r="AJ50" i="6"/>
  <c r="AI50" i="6"/>
  <c r="AH50" i="6"/>
  <c r="AG50" i="6"/>
  <c r="AF50" i="6"/>
  <c r="AE50" i="6"/>
  <c r="AD50" i="6"/>
  <c r="AC50" i="6"/>
  <c r="AB50" i="6"/>
  <c r="AA50" i="6"/>
  <c r="Z50" i="6"/>
  <c r="Y50" i="6"/>
  <c r="X50" i="6"/>
  <c r="W50" i="6"/>
  <c r="V50" i="6"/>
  <c r="BI49" i="6"/>
  <c r="BH49" i="6"/>
  <c r="BG49" i="6"/>
  <c r="BF49" i="6"/>
  <c r="BE49" i="6"/>
  <c r="BD49" i="6"/>
  <c r="BC49" i="6"/>
  <c r="BB49" i="6"/>
  <c r="BA49" i="6"/>
  <c r="AZ49" i="6"/>
  <c r="AY49" i="6"/>
  <c r="AX49" i="6"/>
  <c r="AW49" i="6"/>
  <c r="AV49" i="6"/>
  <c r="AU49" i="6"/>
  <c r="AT49" i="6"/>
  <c r="AS49" i="6"/>
  <c r="AR49" i="6"/>
  <c r="AQ49" i="6"/>
  <c r="AP49" i="6"/>
  <c r="AO49" i="6"/>
  <c r="AN49" i="6"/>
  <c r="AM49" i="6"/>
  <c r="AL49" i="6"/>
  <c r="AK49" i="6"/>
  <c r="AJ49" i="6"/>
  <c r="AI49" i="6"/>
  <c r="AH49" i="6"/>
  <c r="AG49" i="6"/>
  <c r="AF49" i="6"/>
  <c r="AE49" i="6"/>
  <c r="AD49" i="6"/>
  <c r="AB49" i="6"/>
  <c r="AA49" i="6"/>
  <c r="Z49" i="6"/>
  <c r="Y49" i="6"/>
  <c r="X49" i="6"/>
  <c r="V49" i="6"/>
  <c r="BC48" i="6"/>
  <c r="BB48" i="6"/>
  <c r="BA48" i="6"/>
  <c r="AZ48" i="6"/>
  <c r="AY48" i="6"/>
  <c r="AX48" i="6"/>
  <c r="AQ48" i="6"/>
  <c r="AP48" i="6"/>
  <c r="AO48" i="6"/>
  <c r="AN48" i="6"/>
  <c r="AM48" i="6"/>
  <c r="AL48" i="6"/>
  <c r="AK48" i="6"/>
  <c r="AJ48" i="6"/>
  <c r="AI48" i="6"/>
  <c r="AH48" i="6"/>
  <c r="AG48" i="6"/>
  <c r="AF48" i="6"/>
  <c r="AE48" i="6"/>
  <c r="AD48" i="6"/>
  <c r="AB48" i="6"/>
  <c r="AA48" i="6"/>
  <c r="Z48" i="6"/>
  <c r="Y48" i="6"/>
  <c r="X48" i="6"/>
  <c r="W48" i="6"/>
  <c r="BC201" i="4"/>
  <c r="BB201" i="4"/>
  <c r="BA201" i="4"/>
  <c r="AZ201" i="4"/>
  <c r="AY201" i="4"/>
  <c r="AX201" i="4"/>
  <c r="AQ201" i="4"/>
  <c r="AP201" i="4"/>
  <c r="AO201" i="4"/>
  <c r="AN201" i="4"/>
  <c r="AM201" i="4"/>
  <c r="AL201" i="4"/>
  <c r="AK201" i="4"/>
  <c r="AJ201" i="4"/>
  <c r="AI201" i="4"/>
  <c r="AH201" i="4"/>
  <c r="AG201" i="4"/>
  <c r="AF201" i="4"/>
  <c r="AE201" i="4"/>
  <c r="AD201" i="4"/>
  <c r="AB201" i="4"/>
  <c r="AA201" i="4"/>
  <c r="Z201" i="4"/>
  <c r="Y201" i="4"/>
  <c r="X201" i="4"/>
  <c r="W201" i="4"/>
  <c r="V201" i="4"/>
  <c r="BC200" i="4"/>
  <c r="BB200" i="4"/>
  <c r="BA200" i="4"/>
  <c r="AZ200" i="4"/>
  <c r="AY200" i="4"/>
  <c r="AX200" i="4"/>
  <c r="AQ200" i="4"/>
  <c r="AP200" i="4"/>
  <c r="AO200" i="4"/>
  <c r="AN200" i="4"/>
  <c r="AM200" i="4"/>
  <c r="AL200" i="4"/>
  <c r="AK200" i="4"/>
  <c r="AJ200" i="4"/>
  <c r="AI200" i="4"/>
  <c r="AH200" i="4"/>
  <c r="AG200" i="4"/>
  <c r="AF200" i="4"/>
  <c r="AE200" i="4"/>
  <c r="AD200" i="4"/>
  <c r="AB200" i="4"/>
  <c r="AA200" i="4"/>
  <c r="Z200" i="4"/>
  <c r="Y200" i="4"/>
  <c r="X200" i="4"/>
  <c r="W200" i="4"/>
  <c r="V200" i="4"/>
  <c r="BC199" i="4"/>
  <c r="BB199" i="4"/>
  <c r="BA199" i="4"/>
  <c r="AZ199" i="4"/>
  <c r="AY199" i="4"/>
  <c r="AX199" i="4"/>
  <c r="AQ199" i="4"/>
  <c r="AP199" i="4"/>
  <c r="AO199" i="4"/>
  <c r="AN199" i="4"/>
  <c r="AM199" i="4"/>
  <c r="AL199" i="4"/>
  <c r="AK199" i="4"/>
  <c r="AJ199" i="4"/>
  <c r="AI199" i="4"/>
  <c r="AH199" i="4"/>
  <c r="AF199" i="4"/>
  <c r="AE199" i="4"/>
  <c r="AD199" i="4"/>
  <c r="AB199" i="4"/>
  <c r="AA199" i="4"/>
  <c r="Z199" i="4"/>
  <c r="Y199" i="4"/>
  <c r="X199" i="4"/>
  <c r="W199" i="4"/>
  <c r="V199" i="4"/>
  <c r="BI198" i="4"/>
  <c r="BH198" i="4"/>
  <c r="BG198" i="4"/>
  <c r="BF198" i="4"/>
  <c r="BE198" i="4"/>
  <c r="BD198" i="4"/>
  <c r="BC198" i="4"/>
  <c r="BB198" i="4"/>
  <c r="BA198" i="4"/>
  <c r="AZ198" i="4"/>
  <c r="AY198" i="4"/>
  <c r="AX198" i="4"/>
  <c r="AQ198" i="4"/>
  <c r="AP198" i="4"/>
  <c r="AO198" i="4"/>
  <c r="AN198" i="4"/>
  <c r="AM198" i="4"/>
  <c r="AL198" i="4"/>
  <c r="AK198" i="4"/>
  <c r="AJ198" i="4"/>
  <c r="AI198" i="4"/>
  <c r="AH198" i="4"/>
  <c r="AG198" i="4"/>
  <c r="AF198" i="4"/>
  <c r="AE198" i="4"/>
  <c r="AD198" i="4"/>
  <c r="AC198" i="4"/>
  <c r="AB198" i="4"/>
  <c r="AA198" i="4"/>
  <c r="Z198" i="4"/>
  <c r="Y198" i="4"/>
  <c r="X198" i="4"/>
  <c r="W198" i="4"/>
  <c r="V198" i="4"/>
  <c r="BC197" i="4"/>
  <c r="BB197" i="4"/>
  <c r="BA197" i="4"/>
  <c r="AZ197" i="4"/>
  <c r="AY197" i="4"/>
  <c r="AX197" i="4"/>
  <c r="AQ197" i="4"/>
  <c r="AP197" i="4"/>
  <c r="AO197" i="4"/>
  <c r="AN197" i="4"/>
  <c r="AM197" i="4"/>
  <c r="AL197" i="4"/>
  <c r="AK197" i="4"/>
  <c r="AJ197" i="4"/>
  <c r="AI197" i="4"/>
  <c r="AH197" i="4"/>
  <c r="AE197" i="4"/>
  <c r="AD197" i="4"/>
  <c r="AB197" i="4"/>
  <c r="AA197" i="4"/>
  <c r="Z197" i="4"/>
  <c r="Y197" i="4"/>
  <c r="X197" i="4"/>
  <c r="W197" i="4"/>
  <c r="BC196" i="4"/>
  <c r="BB196" i="4"/>
  <c r="BA196" i="4"/>
  <c r="AZ196" i="4"/>
  <c r="AY196" i="4"/>
  <c r="AX196" i="4"/>
  <c r="AQ196" i="4"/>
  <c r="AP196" i="4"/>
  <c r="AO196" i="4"/>
  <c r="AN196" i="4"/>
  <c r="AM196" i="4"/>
  <c r="AL196" i="4"/>
  <c r="AK196" i="4"/>
  <c r="AJ196" i="4"/>
  <c r="AI196" i="4"/>
  <c r="AH196" i="4"/>
  <c r="AG196" i="4"/>
  <c r="AF196" i="4"/>
  <c r="AE196" i="4"/>
  <c r="AD196" i="4"/>
  <c r="AB196" i="4"/>
  <c r="AA196" i="4"/>
  <c r="Z196" i="4"/>
  <c r="Y196" i="4"/>
  <c r="X196" i="4"/>
  <c r="BC195" i="4"/>
  <c r="BB195" i="4"/>
  <c r="BA195" i="4"/>
  <c r="AZ195" i="4"/>
  <c r="AY195" i="4"/>
  <c r="AX195" i="4"/>
  <c r="AQ195" i="4"/>
  <c r="AP195" i="4"/>
  <c r="AO195" i="4"/>
  <c r="AN195" i="4"/>
  <c r="AM195" i="4"/>
  <c r="AL195" i="4"/>
  <c r="AK195" i="4"/>
  <c r="AJ195" i="4"/>
  <c r="AI195" i="4"/>
  <c r="AH195" i="4"/>
  <c r="AG195" i="4"/>
  <c r="AF195" i="4"/>
  <c r="AE195" i="4"/>
  <c r="AD195" i="4"/>
  <c r="AB195" i="4"/>
  <c r="AA195" i="4"/>
  <c r="Z195" i="4"/>
  <c r="Y195" i="4"/>
  <c r="X195" i="4"/>
  <c r="BC194" i="4"/>
  <c r="BB194" i="4"/>
  <c r="BA194" i="4"/>
  <c r="AZ194" i="4"/>
  <c r="AY194" i="4"/>
  <c r="AX194" i="4"/>
  <c r="AQ194" i="4"/>
  <c r="AP194" i="4"/>
  <c r="AO194" i="4"/>
  <c r="AN194" i="4"/>
  <c r="AM194" i="4"/>
  <c r="AL194" i="4"/>
  <c r="AK194" i="4"/>
  <c r="AJ194" i="4"/>
  <c r="AI194" i="4"/>
  <c r="AH194" i="4"/>
  <c r="AG194" i="4"/>
  <c r="AF194" i="4"/>
  <c r="AE194" i="4"/>
  <c r="AD194" i="4"/>
  <c r="AB194" i="4"/>
  <c r="AA194" i="4"/>
  <c r="Z194" i="4"/>
  <c r="Y194" i="4"/>
  <c r="X194" i="4"/>
  <c r="V194" i="4"/>
  <c r="BC193" i="4"/>
  <c r="BB193" i="4"/>
  <c r="BA193" i="4"/>
  <c r="AZ193" i="4"/>
  <c r="AY193" i="4"/>
  <c r="AX193" i="4"/>
  <c r="AQ193" i="4"/>
  <c r="AP193" i="4"/>
  <c r="AO193" i="4"/>
  <c r="AN193" i="4"/>
  <c r="AM193" i="4"/>
  <c r="AL193" i="4"/>
  <c r="AK193" i="4"/>
  <c r="AJ193" i="4"/>
  <c r="AI193" i="4"/>
  <c r="AH193" i="4"/>
  <c r="AF193" i="4"/>
  <c r="AD193" i="4"/>
  <c r="AB193" i="4"/>
  <c r="AA193" i="4"/>
  <c r="Z193" i="4"/>
  <c r="Y193" i="4"/>
  <c r="X193" i="4"/>
  <c r="BC192" i="4"/>
  <c r="BB192" i="4"/>
  <c r="BA192" i="4"/>
  <c r="AZ192" i="4"/>
  <c r="AY192" i="4"/>
  <c r="AX192" i="4"/>
  <c r="AQ192" i="4"/>
  <c r="AP192" i="4"/>
  <c r="AO192" i="4"/>
  <c r="AN192" i="4"/>
  <c r="AM192" i="4"/>
  <c r="AL192" i="4"/>
  <c r="AK192" i="4"/>
  <c r="AJ192" i="4"/>
  <c r="AF192" i="4"/>
  <c r="AE192" i="4"/>
  <c r="AD192" i="4"/>
  <c r="AB192" i="4"/>
  <c r="AA192" i="4"/>
  <c r="Z192" i="4"/>
  <c r="Y192" i="4"/>
  <c r="X192" i="4"/>
  <c r="W192" i="4"/>
  <c r="V192" i="4"/>
  <c r="BI191" i="4"/>
  <c r="BH191" i="4"/>
  <c r="BG191" i="4"/>
  <c r="BF191" i="4"/>
  <c r="BE191" i="4"/>
  <c r="BD191" i="4"/>
  <c r="BC191" i="4"/>
  <c r="BB191" i="4"/>
  <c r="BA191" i="4"/>
  <c r="AZ191" i="4"/>
  <c r="AY191" i="4"/>
  <c r="AX191" i="4"/>
  <c r="AW191" i="4"/>
  <c r="AV191" i="4"/>
  <c r="AU191" i="4"/>
  <c r="AT191" i="4"/>
  <c r="AS191" i="4"/>
  <c r="AR191" i="4"/>
  <c r="AQ191" i="4"/>
  <c r="AP191" i="4"/>
  <c r="AO191" i="4"/>
  <c r="AN191" i="4"/>
  <c r="AM191" i="4"/>
  <c r="AL191" i="4"/>
  <c r="AK191" i="4"/>
  <c r="AJ191" i="4"/>
  <c r="AI191" i="4"/>
  <c r="AH191" i="4"/>
  <c r="AG191" i="4"/>
  <c r="AF191" i="4"/>
  <c r="AE191" i="4"/>
  <c r="AD191" i="4"/>
  <c r="AC191" i="4"/>
  <c r="AB191" i="4"/>
  <c r="AA191" i="4"/>
  <c r="Z191" i="4"/>
  <c r="Y191" i="4"/>
  <c r="X191" i="4"/>
  <c r="W191" i="4"/>
  <c r="V191" i="4"/>
  <c r="BC190" i="4"/>
  <c r="BB190" i="4"/>
  <c r="BA190" i="4"/>
  <c r="AZ190" i="4"/>
  <c r="AY190" i="4"/>
  <c r="AX190" i="4"/>
  <c r="AQ190" i="4"/>
  <c r="AP190" i="4"/>
  <c r="AO190" i="4"/>
  <c r="AN190" i="4"/>
  <c r="AM190" i="4"/>
  <c r="AL190" i="4"/>
  <c r="AK190" i="4"/>
  <c r="AJ190" i="4"/>
  <c r="AI190" i="4"/>
  <c r="AH190" i="4"/>
  <c r="AE190" i="4"/>
  <c r="AD190" i="4"/>
  <c r="AB190" i="4"/>
  <c r="AA190" i="4"/>
  <c r="Z190" i="4"/>
  <c r="Y190" i="4"/>
  <c r="X190" i="4"/>
  <c r="W190" i="4"/>
  <c r="BI185" i="4"/>
  <c r="BH185" i="4"/>
  <c r="BG185" i="4"/>
  <c r="BF185" i="4"/>
  <c r="BE185" i="4"/>
  <c r="BD185" i="4"/>
  <c r="BC185" i="4"/>
  <c r="BB185" i="4"/>
  <c r="BA185" i="4"/>
  <c r="AZ185" i="4"/>
  <c r="AY185" i="4"/>
  <c r="AX185" i="4"/>
  <c r="AP185" i="4"/>
  <c r="AO185" i="4"/>
  <c r="AN185" i="4"/>
  <c r="AM185" i="4"/>
  <c r="AL185" i="4"/>
  <c r="AK185" i="4"/>
  <c r="AJ185" i="4"/>
  <c r="AI185" i="4"/>
  <c r="AH185" i="4"/>
  <c r="AG185" i="4"/>
  <c r="AF185" i="4"/>
  <c r="AE185" i="4"/>
  <c r="AD185" i="4"/>
  <c r="AC185" i="4"/>
  <c r="AB185" i="4"/>
  <c r="AA185" i="4"/>
  <c r="Z185" i="4"/>
  <c r="Y185" i="4"/>
  <c r="X185" i="4"/>
  <c r="W185" i="4"/>
  <c r="V185" i="4"/>
  <c r="BC187" i="4"/>
  <c r="BB187" i="4"/>
  <c r="BA187" i="4"/>
  <c r="AZ187" i="4"/>
  <c r="AY187" i="4"/>
  <c r="AX187" i="4"/>
  <c r="AQ187" i="4"/>
  <c r="AP187" i="4"/>
  <c r="AO187" i="4"/>
  <c r="AN187" i="4"/>
  <c r="AM187" i="4"/>
  <c r="AL187" i="4"/>
  <c r="AK187" i="4"/>
  <c r="AJ187" i="4"/>
  <c r="AI187" i="4"/>
  <c r="AH187" i="4"/>
  <c r="AF187" i="4"/>
  <c r="AE187" i="4"/>
  <c r="AD187" i="4"/>
  <c r="AB187" i="4"/>
  <c r="AA187" i="4"/>
  <c r="Z187" i="4"/>
  <c r="Y187" i="4"/>
  <c r="X187" i="4"/>
  <c r="W187" i="4"/>
  <c r="V187" i="4"/>
  <c r="BC186" i="4"/>
  <c r="BB186" i="4"/>
  <c r="BA186" i="4"/>
  <c r="AZ186" i="4"/>
  <c r="AY186" i="4"/>
  <c r="AX186" i="4"/>
  <c r="AQ186" i="4"/>
  <c r="AP186" i="4"/>
  <c r="AO186" i="4"/>
  <c r="AN186" i="4"/>
  <c r="AM186" i="4"/>
  <c r="AL186" i="4"/>
  <c r="AK186" i="4"/>
  <c r="AJ186" i="4"/>
  <c r="AI186" i="4"/>
  <c r="AH186" i="4"/>
  <c r="AG186" i="4"/>
  <c r="AF186" i="4"/>
  <c r="AE186" i="4"/>
  <c r="AD186" i="4"/>
  <c r="AB186" i="4"/>
  <c r="AA186" i="4"/>
  <c r="Z186" i="4"/>
  <c r="Y186" i="4"/>
  <c r="X186" i="4"/>
  <c r="W186" i="4"/>
  <c r="V186" i="4"/>
  <c r="BC184" i="4"/>
  <c r="BB184" i="4"/>
  <c r="BA184" i="4"/>
  <c r="AZ184" i="4"/>
  <c r="AY184" i="4"/>
  <c r="AX184" i="4"/>
  <c r="AQ184" i="4"/>
  <c r="AP184" i="4"/>
  <c r="AO184" i="4"/>
  <c r="AN184" i="4"/>
  <c r="AM184" i="4"/>
  <c r="AL184" i="4"/>
  <c r="AK184" i="4"/>
  <c r="AJ184" i="4"/>
  <c r="AI184" i="4"/>
  <c r="AH184" i="4"/>
  <c r="AG184" i="4"/>
  <c r="AF184" i="4"/>
  <c r="AE184" i="4"/>
  <c r="AD184" i="4"/>
  <c r="AB184" i="4"/>
  <c r="AA184" i="4"/>
  <c r="Z184" i="4"/>
  <c r="Y184" i="4"/>
  <c r="X184" i="4"/>
  <c r="W184" i="4"/>
  <c r="BC183" i="4"/>
  <c r="BB183" i="4"/>
  <c r="BA183" i="4"/>
  <c r="AZ183" i="4"/>
  <c r="AY183" i="4"/>
  <c r="AX183" i="4"/>
  <c r="AQ183" i="4"/>
  <c r="AP183" i="4"/>
  <c r="AO183" i="4"/>
  <c r="AN183" i="4"/>
  <c r="AM183" i="4"/>
  <c r="AL183" i="4"/>
  <c r="AK183" i="4"/>
  <c r="AJ183" i="4"/>
  <c r="AI183" i="4"/>
  <c r="AH183" i="4"/>
  <c r="AG183" i="4"/>
  <c r="AF183" i="4"/>
  <c r="AE183" i="4"/>
  <c r="AD183" i="4"/>
  <c r="AB183" i="4"/>
  <c r="AA183" i="4"/>
  <c r="Z183" i="4"/>
  <c r="Y183" i="4"/>
  <c r="X183" i="4"/>
  <c r="W183" i="4"/>
  <c r="V183" i="4"/>
  <c r="BC182" i="4"/>
  <c r="BB182" i="4"/>
  <c r="BA182" i="4"/>
  <c r="AZ182" i="4"/>
  <c r="AY182" i="4"/>
  <c r="AX182" i="4"/>
  <c r="AQ182" i="4"/>
  <c r="AP182" i="4"/>
  <c r="AO182" i="4"/>
  <c r="AN182" i="4"/>
  <c r="AM182" i="4"/>
  <c r="AL182" i="4"/>
  <c r="AK182" i="4"/>
  <c r="AJ182" i="4"/>
  <c r="AI182" i="4"/>
  <c r="AH182" i="4"/>
  <c r="AG182" i="4"/>
  <c r="AF182" i="4"/>
  <c r="AE182" i="4"/>
  <c r="AD182" i="4"/>
  <c r="AB182" i="4"/>
  <c r="AA182" i="4"/>
  <c r="Z182" i="4"/>
  <c r="Y182" i="4"/>
  <c r="X182" i="4"/>
  <c r="BC181" i="4"/>
  <c r="BB181" i="4"/>
  <c r="BA181" i="4"/>
  <c r="AZ181" i="4"/>
  <c r="AY181" i="4"/>
  <c r="AX181" i="4"/>
  <c r="AQ181" i="4"/>
  <c r="AP181" i="4"/>
  <c r="AO181" i="4"/>
  <c r="AN181" i="4"/>
  <c r="AM181" i="4"/>
  <c r="AL181" i="4"/>
  <c r="AJ181" i="4"/>
  <c r="AI181" i="4"/>
  <c r="AH181" i="4"/>
  <c r="AG181" i="4"/>
  <c r="AF181" i="4"/>
  <c r="AD181" i="4"/>
  <c r="AB181" i="4"/>
  <c r="AA181" i="4"/>
  <c r="Z181" i="4"/>
  <c r="Y181" i="4"/>
  <c r="X181" i="4"/>
  <c r="V181" i="4"/>
  <c r="BC180" i="4"/>
  <c r="BB180" i="4"/>
  <c r="BA180" i="4"/>
  <c r="AZ180" i="4"/>
  <c r="AY180" i="4"/>
  <c r="AX180" i="4"/>
  <c r="AQ180" i="4"/>
  <c r="AP180" i="4"/>
  <c r="AO180" i="4"/>
  <c r="AN180" i="4"/>
  <c r="AM180" i="4"/>
  <c r="AL180" i="4"/>
  <c r="AJ180" i="4"/>
  <c r="AI180" i="4"/>
  <c r="AH180" i="4"/>
  <c r="AG180" i="4"/>
  <c r="AF180" i="4"/>
  <c r="AE180" i="4"/>
  <c r="AD180" i="4"/>
  <c r="AB180" i="4"/>
  <c r="AA180" i="4"/>
  <c r="Z180" i="4"/>
  <c r="Y180" i="4"/>
  <c r="X180" i="4"/>
  <c r="V180" i="4"/>
  <c r="BC179" i="4"/>
  <c r="BB179" i="4"/>
  <c r="BA179" i="4"/>
  <c r="AZ179" i="4"/>
  <c r="AY179" i="4"/>
  <c r="AX179" i="4"/>
  <c r="AQ179" i="4"/>
  <c r="AP179" i="4"/>
  <c r="AO179" i="4"/>
  <c r="AN179" i="4"/>
  <c r="AM179" i="4"/>
  <c r="AL179" i="4"/>
  <c r="AK179" i="4"/>
  <c r="AJ179" i="4"/>
  <c r="AI179" i="4"/>
  <c r="AH179" i="4"/>
  <c r="AG179" i="4"/>
  <c r="AF179" i="4"/>
  <c r="AE179" i="4"/>
  <c r="AD179" i="4"/>
  <c r="AB179" i="4"/>
  <c r="AA179" i="4"/>
  <c r="Z179" i="4"/>
  <c r="Y179" i="4"/>
  <c r="X179" i="4"/>
  <c r="BC178" i="4"/>
  <c r="BB178" i="4"/>
  <c r="BA178" i="4"/>
  <c r="AZ178" i="4"/>
  <c r="AY178" i="4"/>
  <c r="AX178" i="4"/>
  <c r="AQ178" i="4"/>
  <c r="AP178" i="4"/>
  <c r="AO178" i="4"/>
  <c r="AN178" i="4"/>
  <c r="AM178" i="4"/>
  <c r="AL178" i="4"/>
  <c r="AI178" i="4"/>
  <c r="AH178" i="4"/>
  <c r="AG178" i="4"/>
  <c r="AF178" i="4"/>
  <c r="AE178" i="4"/>
  <c r="AD178" i="4"/>
  <c r="AB178" i="4"/>
  <c r="AA178" i="4"/>
  <c r="Z178" i="4"/>
  <c r="Y178" i="4"/>
  <c r="X178" i="4"/>
  <c r="W178" i="4"/>
  <c r="BI177" i="4"/>
  <c r="BH177" i="4"/>
  <c r="BG177" i="4"/>
  <c r="BF177" i="4"/>
  <c r="BE177" i="4"/>
  <c r="BD177" i="4"/>
  <c r="BC177" i="4"/>
  <c r="BB177" i="4"/>
  <c r="BA177" i="4"/>
  <c r="AZ177" i="4"/>
  <c r="AY177" i="4"/>
  <c r="AX177" i="4"/>
  <c r="AW177" i="4"/>
  <c r="AV177" i="4"/>
  <c r="AU177" i="4"/>
  <c r="AT177" i="4"/>
  <c r="AS177" i="4"/>
  <c r="AR177" i="4"/>
  <c r="AQ177" i="4"/>
  <c r="AP177" i="4"/>
  <c r="AO177" i="4"/>
  <c r="AN177" i="4"/>
  <c r="AM177" i="4"/>
  <c r="AL177" i="4"/>
  <c r="AK177" i="4"/>
  <c r="AJ177" i="4"/>
  <c r="AI177" i="4"/>
  <c r="AH177" i="4"/>
  <c r="AG177" i="4"/>
  <c r="AF177" i="4"/>
  <c r="AE177" i="4"/>
  <c r="AD177" i="4"/>
  <c r="AC177" i="4"/>
  <c r="AB177" i="4"/>
  <c r="AA177" i="4"/>
  <c r="Z177" i="4"/>
  <c r="Y177" i="4"/>
  <c r="X177" i="4"/>
  <c r="W177" i="4"/>
  <c r="V177" i="4"/>
  <c r="BC176" i="4"/>
  <c r="BB176" i="4"/>
  <c r="BA176" i="4"/>
  <c r="AZ176" i="4"/>
  <c r="AY176" i="4"/>
  <c r="AX176" i="4"/>
  <c r="AQ176" i="4"/>
  <c r="AP176" i="4"/>
  <c r="AO176" i="4"/>
  <c r="AN176" i="4"/>
  <c r="AM176" i="4"/>
  <c r="AL176" i="4"/>
  <c r="AK176" i="4"/>
  <c r="AJ176" i="4"/>
  <c r="AI176" i="4"/>
  <c r="AH176" i="4"/>
  <c r="AG176" i="4"/>
  <c r="AF176" i="4"/>
  <c r="AE176" i="4"/>
  <c r="AD176" i="4"/>
  <c r="AB176" i="4"/>
  <c r="AA176" i="4"/>
  <c r="Z176" i="4"/>
  <c r="Y176" i="4"/>
  <c r="X176" i="4"/>
  <c r="W176" i="4"/>
  <c r="V176" i="4"/>
  <c r="BC173" i="4"/>
  <c r="BB173" i="4"/>
  <c r="BA173" i="4"/>
  <c r="AZ173" i="4"/>
  <c r="AY173" i="4"/>
  <c r="AX173" i="4"/>
  <c r="AQ173" i="4"/>
  <c r="AP173" i="4"/>
  <c r="AO173" i="4"/>
  <c r="AN173" i="4"/>
  <c r="AM173" i="4"/>
  <c r="AL173" i="4"/>
  <c r="AK173" i="4"/>
  <c r="AJ173" i="4"/>
  <c r="AI173" i="4"/>
  <c r="AH173" i="4"/>
  <c r="AG173" i="4"/>
  <c r="AF173" i="4"/>
  <c r="AE173" i="4"/>
  <c r="AD173" i="4"/>
  <c r="AB173" i="4"/>
  <c r="AA173" i="4"/>
  <c r="Z173" i="4"/>
  <c r="Y173" i="4"/>
  <c r="X173" i="4"/>
  <c r="W173" i="4"/>
  <c r="V173" i="4"/>
  <c r="BI172" i="4"/>
  <c r="BH172" i="4"/>
  <c r="BG172" i="4"/>
  <c r="BF172" i="4"/>
  <c r="BE172" i="4"/>
  <c r="BD172" i="4"/>
  <c r="BC172" i="4"/>
  <c r="BB172" i="4"/>
  <c r="BA172" i="4"/>
  <c r="AZ172" i="4"/>
  <c r="AY172" i="4"/>
  <c r="AX172" i="4"/>
  <c r="AQ172" i="4"/>
  <c r="AP172" i="4"/>
  <c r="AO172" i="4"/>
  <c r="AN172" i="4"/>
  <c r="AM172" i="4"/>
  <c r="AL172" i="4"/>
  <c r="AK172" i="4"/>
  <c r="AJ172" i="4"/>
  <c r="AI172" i="4"/>
  <c r="AH172" i="4"/>
  <c r="AG172" i="4"/>
  <c r="AF172" i="4"/>
  <c r="AE172" i="4"/>
  <c r="AD172" i="4"/>
  <c r="AC172" i="4"/>
  <c r="AB172" i="4"/>
  <c r="AA172" i="4"/>
  <c r="Z172" i="4"/>
  <c r="Y172" i="4"/>
  <c r="X172" i="4"/>
  <c r="W172" i="4"/>
  <c r="V172" i="4"/>
  <c r="BC171" i="4"/>
  <c r="BB171" i="4"/>
  <c r="BA171" i="4"/>
  <c r="AZ171" i="4"/>
  <c r="AY171" i="4"/>
  <c r="AX171" i="4"/>
  <c r="AQ171" i="4"/>
  <c r="AP171" i="4"/>
  <c r="AO171" i="4"/>
  <c r="AN171" i="4"/>
  <c r="AM171" i="4"/>
  <c r="AL171" i="4"/>
  <c r="AK171" i="4"/>
  <c r="AI171" i="4"/>
  <c r="AH171" i="4"/>
  <c r="AF171" i="4"/>
  <c r="AE171" i="4"/>
  <c r="AD171" i="4"/>
  <c r="AB171" i="4"/>
  <c r="AA171" i="4"/>
  <c r="Z171" i="4"/>
  <c r="Y171" i="4"/>
  <c r="X171" i="4"/>
  <c r="W171" i="4"/>
  <c r="BC170" i="4"/>
  <c r="BB170" i="4"/>
  <c r="BA170" i="4"/>
  <c r="AZ170" i="4"/>
  <c r="AY170" i="4"/>
  <c r="AX170" i="4"/>
  <c r="AQ170" i="4"/>
  <c r="AP170" i="4"/>
  <c r="AO170" i="4"/>
  <c r="AN170" i="4"/>
  <c r="AM170" i="4"/>
  <c r="AL170" i="4"/>
  <c r="AK170" i="4"/>
  <c r="AJ170" i="4"/>
  <c r="AI170" i="4"/>
  <c r="AH170" i="4"/>
  <c r="AG170" i="4"/>
  <c r="AF170" i="4"/>
  <c r="AE170" i="4"/>
  <c r="AD170" i="4"/>
  <c r="AB170" i="4"/>
  <c r="AA170" i="4"/>
  <c r="Z170" i="4"/>
  <c r="Y170" i="4"/>
  <c r="X170" i="4"/>
  <c r="W170" i="4"/>
  <c r="V170" i="4"/>
  <c r="BC169" i="4"/>
  <c r="BB169" i="4"/>
  <c r="BA169" i="4"/>
  <c r="AZ169" i="4"/>
  <c r="AY169" i="4"/>
  <c r="AX169" i="4"/>
  <c r="AQ169" i="4"/>
  <c r="AP169" i="4"/>
  <c r="AO169" i="4"/>
  <c r="AN169" i="4"/>
  <c r="AM169" i="4"/>
  <c r="AL169" i="4"/>
  <c r="AK169" i="4"/>
  <c r="AJ169" i="4"/>
  <c r="AI169" i="4"/>
  <c r="AH169" i="4"/>
  <c r="AG169" i="4"/>
  <c r="AF169" i="4"/>
  <c r="AE169" i="4"/>
  <c r="AD169" i="4"/>
  <c r="AB169" i="4"/>
  <c r="AA169" i="4"/>
  <c r="Z169" i="4"/>
  <c r="Y169" i="4"/>
  <c r="X169" i="4"/>
  <c r="W169" i="4"/>
  <c r="V169" i="4"/>
  <c r="BC168" i="4"/>
  <c r="BB168" i="4"/>
  <c r="BA168" i="4"/>
  <c r="AZ168" i="4"/>
  <c r="AY168" i="4"/>
  <c r="AX168" i="4"/>
  <c r="AQ168" i="4"/>
  <c r="AP168" i="4"/>
  <c r="AO168" i="4"/>
  <c r="AN168" i="4"/>
  <c r="AM168" i="4"/>
  <c r="AL168" i="4"/>
  <c r="AK168" i="4"/>
  <c r="AJ168" i="4"/>
  <c r="AI168" i="4"/>
  <c r="AH168" i="4"/>
  <c r="AG168" i="4"/>
  <c r="AF168" i="4"/>
  <c r="AE168" i="4"/>
  <c r="AD168" i="4"/>
  <c r="AB168" i="4"/>
  <c r="AA168" i="4"/>
  <c r="Z168" i="4"/>
  <c r="Y168" i="4"/>
  <c r="X168" i="4"/>
  <c r="V168" i="4"/>
  <c r="BC167" i="4"/>
  <c r="BB167" i="4"/>
  <c r="BA167" i="4"/>
  <c r="AZ167" i="4"/>
  <c r="AY167" i="4"/>
  <c r="AX167" i="4"/>
  <c r="AQ167" i="4"/>
  <c r="AP167" i="4"/>
  <c r="AO167" i="4"/>
  <c r="AN167" i="4"/>
  <c r="AM167" i="4"/>
  <c r="AL167" i="4"/>
  <c r="AK167" i="4"/>
  <c r="AJ167" i="4"/>
  <c r="AI167" i="4"/>
  <c r="AH167" i="4"/>
  <c r="AG167" i="4"/>
  <c r="AF167" i="4"/>
  <c r="AE167" i="4"/>
  <c r="AD167" i="4"/>
  <c r="AB167" i="4"/>
  <c r="AA167" i="4"/>
  <c r="Z167" i="4"/>
  <c r="Y167" i="4"/>
  <c r="X167" i="4"/>
  <c r="BC166" i="4"/>
  <c r="BB166" i="4"/>
  <c r="BA166" i="4"/>
  <c r="AZ166" i="4"/>
  <c r="AY166" i="4"/>
  <c r="AX166" i="4"/>
  <c r="AQ166" i="4"/>
  <c r="AP166" i="4"/>
  <c r="AO166" i="4"/>
  <c r="AN166" i="4"/>
  <c r="AM166" i="4"/>
  <c r="AL166" i="4"/>
  <c r="AK166" i="4"/>
  <c r="AJ166" i="4"/>
  <c r="AI166" i="4"/>
  <c r="AH166" i="4"/>
  <c r="AG166" i="4"/>
  <c r="AF166" i="4"/>
  <c r="AE166" i="4"/>
  <c r="AD166" i="4"/>
  <c r="AB166" i="4"/>
  <c r="AA166" i="4"/>
  <c r="Z166" i="4"/>
  <c r="Y166" i="4"/>
  <c r="X166" i="4"/>
  <c r="BC165" i="4"/>
  <c r="BB165" i="4"/>
  <c r="BA165" i="4"/>
  <c r="AZ165" i="4"/>
  <c r="AY165" i="4"/>
  <c r="AX165" i="4"/>
  <c r="AQ165" i="4"/>
  <c r="AP165" i="4"/>
  <c r="AO165" i="4"/>
  <c r="AN165" i="4"/>
  <c r="AM165" i="4"/>
  <c r="AL165" i="4"/>
  <c r="AK165" i="4"/>
  <c r="AJ165" i="4"/>
  <c r="AI165" i="4"/>
  <c r="AH165" i="4"/>
  <c r="AG165" i="4"/>
  <c r="AF165" i="4"/>
  <c r="AE165" i="4"/>
  <c r="AD165" i="4"/>
  <c r="AB165" i="4"/>
  <c r="AA165" i="4"/>
  <c r="Z165" i="4"/>
  <c r="Y165" i="4"/>
  <c r="X165" i="4"/>
  <c r="V165" i="4"/>
  <c r="BI164" i="4"/>
  <c r="BH164" i="4"/>
  <c r="BG164" i="4"/>
  <c r="BF164" i="4"/>
  <c r="BE164" i="4"/>
  <c r="BD164" i="4"/>
  <c r="BC164" i="4"/>
  <c r="BB164" i="4"/>
  <c r="BA164" i="4"/>
  <c r="AZ164" i="4"/>
  <c r="AY164" i="4"/>
  <c r="AX164" i="4"/>
  <c r="AQ164" i="4"/>
  <c r="AP164" i="4"/>
  <c r="AO164" i="4"/>
  <c r="AN164" i="4"/>
  <c r="AM164" i="4"/>
  <c r="AL164" i="4"/>
  <c r="AK164" i="4"/>
  <c r="AJ164" i="4"/>
  <c r="AI164" i="4"/>
  <c r="AH164" i="4"/>
  <c r="AG164" i="4"/>
  <c r="AF164" i="4"/>
  <c r="AE164" i="4"/>
  <c r="AD164" i="4"/>
  <c r="AC164" i="4"/>
  <c r="AB164" i="4"/>
  <c r="AA164" i="4"/>
  <c r="Z164" i="4"/>
  <c r="Y164" i="4"/>
  <c r="X164" i="4"/>
  <c r="W164" i="4"/>
  <c r="V164" i="4"/>
  <c r="BI163" i="4"/>
  <c r="BH163" i="4"/>
  <c r="BG163" i="4"/>
  <c r="BF163" i="4"/>
  <c r="BE163" i="4"/>
  <c r="BD163" i="4"/>
  <c r="BC163" i="4"/>
  <c r="BB163" i="4"/>
  <c r="BA163" i="4"/>
  <c r="AZ163" i="4"/>
  <c r="AY163" i="4"/>
  <c r="AX163" i="4"/>
  <c r="AW163" i="4"/>
  <c r="AV163" i="4"/>
  <c r="AU163" i="4"/>
  <c r="AT163" i="4"/>
  <c r="AS163" i="4"/>
  <c r="AR163" i="4"/>
  <c r="AQ163" i="4"/>
  <c r="AP163" i="4"/>
  <c r="AO163" i="4"/>
  <c r="AN163" i="4"/>
  <c r="AM163" i="4"/>
  <c r="AL163" i="4"/>
  <c r="AK163" i="4"/>
  <c r="AJ163" i="4"/>
  <c r="AI163" i="4"/>
  <c r="AH163" i="4"/>
  <c r="AG163" i="4"/>
  <c r="AF163" i="4"/>
  <c r="AE163" i="4"/>
  <c r="AB163" i="4"/>
  <c r="AA163" i="4"/>
  <c r="Z163" i="4"/>
  <c r="Y163" i="4"/>
  <c r="X163" i="4"/>
  <c r="BC162" i="4"/>
  <c r="BB162" i="4"/>
  <c r="BA162" i="4"/>
  <c r="AZ162" i="4"/>
  <c r="AY162" i="4"/>
  <c r="AX162" i="4"/>
  <c r="AQ162" i="4"/>
  <c r="AP162" i="4"/>
  <c r="AO162" i="4"/>
  <c r="AN162" i="4"/>
  <c r="AM162" i="4"/>
  <c r="AL162" i="4"/>
  <c r="AK162" i="4"/>
  <c r="AJ162" i="4"/>
  <c r="AI162" i="4"/>
  <c r="AH162" i="4"/>
  <c r="AG162" i="4"/>
  <c r="AF162" i="4"/>
  <c r="AE162" i="4"/>
  <c r="AD162" i="4"/>
  <c r="AB162" i="4"/>
  <c r="AA162" i="4"/>
  <c r="Z162" i="4"/>
  <c r="Y162" i="4"/>
  <c r="X162" i="4"/>
  <c r="W162" i="4"/>
  <c r="BC159" i="4"/>
  <c r="BB159" i="4"/>
  <c r="BA159" i="4"/>
  <c r="AZ159" i="4"/>
  <c r="AY159" i="4"/>
  <c r="AX159" i="4"/>
  <c r="AQ159" i="4"/>
  <c r="AP159" i="4"/>
  <c r="AO159" i="4"/>
  <c r="AN159" i="4"/>
  <c r="AM159" i="4"/>
  <c r="AL159" i="4"/>
  <c r="AK159" i="4"/>
  <c r="AJ159" i="4"/>
  <c r="AI159" i="4"/>
  <c r="AH159" i="4"/>
  <c r="AF159" i="4"/>
  <c r="AE159" i="4"/>
  <c r="AD159" i="4"/>
  <c r="AB159" i="4"/>
  <c r="AA159" i="4"/>
  <c r="Z159" i="4"/>
  <c r="Y159" i="4"/>
  <c r="X159" i="4"/>
  <c r="W159" i="4"/>
  <c r="V159" i="4"/>
  <c r="BC158" i="4"/>
  <c r="BB158" i="4"/>
  <c r="BA158" i="4"/>
  <c r="AZ158" i="4"/>
  <c r="AY158" i="4"/>
  <c r="AX158" i="4"/>
  <c r="AQ158" i="4"/>
  <c r="AP158" i="4"/>
  <c r="AO158" i="4"/>
  <c r="AN158" i="4"/>
  <c r="AM158" i="4"/>
  <c r="AL158" i="4"/>
  <c r="AK158" i="4"/>
  <c r="AJ158" i="4"/>
  <c r="AI158" i="4"/>
  <c r="AH158" i="4"/>
  <c r="AG158" i="4"/>
  <c r="AF158" i="4"/>
  <c r="AE158" i="4"/>
  <c r="AD158" i="4"/>
  <c r="AB158" i="4"/>
  <c r="AA158" i="4"/>
  <c r="Z158" i="4"/>
  <c r="Y158" i="4"/>
  <c r="X158" i="4"/>
  <c r="W158" i="4"/>
  <c r="V158" i="4"/>
  <c r="BC157" i="4"/>
  <c r="BB157" i="4"/>
  <c r="BA157" i="4"/>
  <c r="AZ157" i="4"/>
  <c r="AY157" i="4"/>
  <c r="AX157" i="4"/>
  <c r="AQ157" i="4"/>
  <c r="AP157" i="4"/>
  <c r="AO157" i="4"/>
  <c r="AN157" i="4"/>
  <c r="AM157" i="4"/>
  <c r="AL157" i="4"/>
  <c r="AK157" i="4"/>
  <c r="AJ157" i="4"/>
  <c r="AI157" i="4"/>
  <c r="AH157" i="4"/>
  <c r="AF157" i="4"/>
  <c r="AE157" i="4"/>
  <c r="AD157" i="4"/>
  <c r="AB157" i="4"/>
  <c r="AA157" i="4"/>
  <c r="Z157" i="4"/>
  <c r="Y157" i="4"/>
  <c r="X157" i="4"/>
  <c r="W157" i="4"/>
  <c r="V157" i="4"/>
  <c r="BI156" i="4"/>
  <c r="BH156" i="4"/>
  <c r="BG156" i="4"/>
  <c r="BF156" i="4"/>
  <c r="BE156" i="4"/>
  <c r="BD156" i="4"/>
  <c r="BC156" i="4"/>
  <c r="BB156" i="4"/>
  <c r="BA156" i="4"/>
  <c r="AZ156" i="4"/>
  <c r="AY156" i="4"/>
  <c r="AX156" i="4"/>
  <c r="AQ156" i="4"/>
  <c r="AP156" i="4"/>
  <c r="AO156" i="4"/>
  <c r="AN156" i="4"/>
  <c r="AM156" i="4"/>
  <c r="AL156" i="4"/>
  <c r="AK156" i="4"/>
  <c r="AJ156" i="4"/>
  <c r="AI156" i="4"/>
  <c r="AH156" i="4"/>
  <c r="AG156" i="4"/>
  <c r="AF156" i="4"/>
  <c r="AE156" i="4"/>
  <c r="AD156" i="4"/>
  <c r="AC156" i="4"/>
  <c r="AB156" i="4"/>
  <c r="AA156" i="4"/>
  <c r="Z156" i="4"/>
  <c r="Y156" i="4"/>
  <c r="X156" i="4"/>
  <c r="W156" i="4"/>
  <c r="V156" i="4"/>
  <c r="BC155" i="4"/>
  <c r="BB155" i="4"/>
  <c r="BA155" i="4"/>
  <c r="AZ155" i="4"/>
  <c r="AY155" i="4"/>
  <c r="AX155" i="4"/>
  <c r="AQ155" i="4"/>
  <c r="AP155" i="4"/>
  <c r="AO155" i="4"/>
  <c r="AN155" i="4"/>
  <c r="AM155" i="4"/>
  <c r="AL155" i="4"/>
  <c r="AK155" i="4"/>
  <c r="AJ155" i="4"/>
  <c r="AI155" i="4"/>
  <c r="AH155" i="4"/>
  <c r="AG155" i="4"/>
  <c r="AF155" i="4"/>
  <c r="AE155" i="4"/>
  <c r="AD155" i="4"/>
  <c r="AB155" i="4"/>
  <c r="AA155" i="4"/>
  <c r="Z155" i="4"/>
  <c r="Y155" i="4"/>
  <c r="X155" i="4"/>
  <c r="W155" i="4"/>
  <c r="BC154" i="4"/>
  <c r="BB154" i="4"/>
  <c r="BA154" i="4"/>
  <c r="AZ154" i="4"/>
  <c r="AY154" i="4"/>
  <c r="AX154" i="4"/>
  <c r="AQ154" i="4"/>
  <c r="AP154" i="4"/>
  <c r="AO154" i="4"/>
  <c r="AN154" i="4"/>
  <c r="AM154" i="4"/>
  <c r="AL154" i="4"/>
  <c r="AK154" i="4"/>
  <c r="AJ154" i="4"/>
  <c r="AI154" i="4"/>
  <c r="AH154" i="4"/>
  <c r="AG154" i="4"/>
  <c r="AE154" i="4"/>
  <c r="AD154" i="4"/>
  <c r="AB154" i="4"/>
  <c r="AA154" i="4"/>
  <c r="Z154" i="4"/>
  <c r="Y154" i="4"/>
  <c r="X154" i="4"/>
  <c r="BC153" i="4"/>
  <c r="BB153" i="4"/>
  <c r="BA153" i="4"/>
  <c r="AZ153" i="4"/>
  <c r="AY153" i="4"/>
  <c r="AX153" i="4"/>
  <c r="AQ153" i="4"/>
  <c r="AP153" i="4"/>
  <c r="AO153" i="4"/>
  <c r="AN153" i="4"/>
  <c r="AM153" i="4"/>
  <c r="AL153" i="4"/>
  <c r="AJ153" i="4"/>
  <c r="AI153" i="4"/>
  <c r="AH153" i="4"/>
  <c r="AG153" i="4"/>
  <c r="AF153" i="4"/>
  <c r="AE153" i="4"/>
  <c r="AD153" i="4"/>
  <c r="AB153" i="4"/>
  <c r="AA153" i="4"/>
  <c r="Z153" i="4"/>
  <c r="Y153" i="4"/>
  <c r="X153" i="4"/>
  <c r="BC152" i="4"/>
  <c r="BB152" i="4"/>
  <c r="BA152" i="4"/>
  <c r="AZ152" i="4"/>
  <c r="AY152" i="4"/>
  <c r="AX152" i="4"/>
  <c r="AQ152" i="4"/>
  <c r="AP152" i="4"/>
  <c r="AO152" i="4"/>
  <c r="AN152" i="4"/>
  <c r="AM152" i="4"/>
  <c r="AL152" i="4"/>
  <c r="AK152" i="4"/>
  <c r="AJ152" i="4"/>
  <c r="AI152" i="4"/>
  <c r="AH152" i="4"/>
  <c r="AG152" i="4"/>
  <c r="AF152" i="4"/>
  <c r="AE152" i="4"/>
  <c r="AD152" i="4"/>
  <c r="AB152" i="4"/>
  <c r="AA152" i="4"/>
  <c r="Z152" i="4"/>
  <c r="Y152" i="4"/>
  <c r="X152" i="4"/>
  <c r="BC151" i="4"/>
  <c r="BB151" i="4"/>
  <c r="BA151" i="4"/>
  <c r="AZ151" i="4"/>
  <c r="AY151" i="4"/>
  <c r="AX151" i="4"/>
  <c r="AQ151" i="4"/>
  <c r="AP151" i="4"/>
  <c r="AO151" i="4"/>
  <c r="AN151" i="4"/>
  <c r="AM151" i="4"/>
  <c r="AL151" i="4"/>
  <c r="AK151" i="4"/>
  <c r="AJ151" i="4"/>
  <c r="AH151" i="4"/>
  <c r="AG151" i="4"/>
  <c r="AF151" i="4"/>
  <c r="AE151" i="4"/>
  <c r="AD151" i="4"/>
  <c r="AB151" i="4"/>
  <c r="AA151" i="4"/>
  <c r="Z151" i="4"/>
  <c r="Y151" i="4"/>
  <c r="X151" i="4"/>
  <c r="BI150" i="4"/>
  <c r="BH150" i="4"/>
  <c r="BG150" i="4"/>
  <c r="BF150" i="4"/>
  <c r="BE150" i="4"/>
  <c r="BD150" i="4"/>
  <c r="BC150" i="4"/>
  <c r="BB150" i="4"/>
  <c r="BA150" i="4"/>
  <c r="AZ150" i="4"/>
  <c r="AY150" i="4"/>
  <c r="AX150" i="4"/>
  <c r="AQ150" i="4"/>
  <c r="AP150" i="4"/>
  <c r="AO150" i="4"/>
  <c r="AN150" i="4"/>
  <c r="AM150" i="4"/>
  <c r="AL150" i="4"/>
  <c r="AK150" i="4"/>
  <c r="AJ150" i="4"/>
  <c r="AI150" i="4"/>
  <c r="AH150" i="4"/>
  <c r="AG150" i="4"/>
  <c r="AF150" i="4"/>
  <c r="AE150" i="4"/>
  <c r="AD150" i="4"/>
  <c r="AC150" i="4"/>
  <c r="AB150" i="4"/>
  <c r="AA150" i="4"/>
  <c r="Z150" i="4"/>
  <c r="Y150" i="4"/>
  <c r="X150" i="4"/>
  <c r="W150" i="4"/>
  <c r="V150" i="4"/>
  <c r="BI149" i="4"/>
  <c r="BH149" i="4"/>
  <c r="BG149" i="4"/>
  <c r="BF149" i="4"/>
  <c r="BE149" i="4"/>
  <c r="BD149" i="4"/>
  <c r="BC149" i="4"/>
  <c r="BB149" i="4"/>
  <c r="BA149" i="4"/>
  <c r="AZ149" i="4"/>
  <c r="AY149" i="4"/>
  <c r="AX149" i="4"/>
  <c r="AW149" i="4"/>
  <c r="AV149" i="4"/>
  <c r="AU149" i="4"/>
  <c r="AT149" i="4"/>
  <c r="AS149" i="4"/>
  <c r="AR149" i="4"/>
  <c r="AQ149" i="4"/>
  <c r="AP149" i="4"/>
  <c r="AO149" i="4"/>
  <c r="AN149" i="4"/>
  <c r="AM149" i="4"/>
  <c r="AL149" i="4"/>
  <c r="AI149" i="4"/>
  <c r="AH149" i="4"/>
  <c r="AG149" i="4"/>
  <c r="AF149" i="4"/>
  <c r="AE149" i="4"/>
  <c r="AB149" i="4"/>
  <c r="AA149" i="4"/>
  <c r="Z149" i="4"/>
  <c r="Y149" i="4"/>
  <c r="X149" i="4"/>
  <c r="BC148" i="4"/>
  <c r="BB148" i="4"/>
  <c r="BA148" i="4"/>
  <c r="AZ148" i="4"/>
  <c r="AY148" i="4"/>
  <c r="AX148" i="4"/>
  <c r="AQ148" i="4"/>
  <c r="AP148" i="4"/>
  <c r="AO148" i="4"/>
  <c r="AN148" i="4"/>
  <c r="AM148" i="4"/>
  <c r="AL148" i="4"/>
  <c r="AK148" i="4"/>
  <c r="AJ148" i="4"/>
  <c r="AI148" i="4"/>
  <c r="AH148" i="4"/>
  <c r="AG148" i="4"/>
  <c r="AF148" i="4"/>
  <c r="AB148" i="4"/>
  <c r="AA148" i="4"/>
  <c r="Z148" i="4"/>
  <c r="Y148" i="4"/>
  <c r="X148" i="4"/>
  <c r="W148" i="4"/>
  <c r="V148" i="4"/>
  <c r="BC145" i="4"/>
  <c r="BB145" i="4"/>
  <c r="BA145" i="4"/>
  <c r="AZ145" i="4"/>
  <c r="AY145" i="4"/>
  <c r="AX145" i="4"/>
  <c r="AQ145" i="4"/>
  <c r="AP145" i="4"/>
  <c r="AO145" i="4"/>
  <c r="AN145" i="4"/>
  <c r="AM145" i="4"/>
  <c r="AL145" i="4"/>
  <c r="AK145" i="4"/>
  <c r="AJ145" i="4"/>
  <c r="AI145" i="4"/>
  <c r="AH145" i="4"/>
  <c r="AF145" i="4"/>
  <c r="AE145" i="4"/>
  <c r="AD145" i="4"/>
  <c r="AB145" i="4"/>
  <c r="AA145" i="4"/>
  <c r="Z145" i="4"/>
  <c r="Y145" i="4"/>
  <c r="X145" i="4"/>
  <c r="W145" i="4"/>
  <c r="V145" i="4"/>
  <c r="BC144" i="4"/>
  <c r="BB144" i="4"/>
  <c r="BA144" i="4"/>
  <c r="AZ144" i="4"/>
  <c r="AY144" i="4"/>
  <c r="AX144" i="4"/>
  <c r="AQ144" i="4"/>
  <c r="AP144" i="4"/>
  <c r="AO144" i="4"/>
  <c r="AN144" i="4"/>
  <c r="AM144" i="4"/>
  <c r="AL144" i="4"/>
  <c r="AK144" i="4"/>
  <c r="AJ144" i="4"/>
  <c r="AI144" i="4"/>
  <c r="AH144" i="4"/>
  <c r="AG144" i="4"/>
  <c r="AF144" i="4"/>
  <c r="AE144" i="4"/>
  <c r="AD144" i="4"/>
  <c r="AB144" i="4"/>
  <c r="AA144" i="4"/>
  <c r="Z144" i="4"/>
  <c r="Y144" i="4"/>
  <c r="X144" i="4"/>
  <c r="W144" i="4"/>
  <c r="V144" i="4"/>
  <c r="BC143" i="4"/>
  <c r="BB143" i="4"/>
  <c r="BA143" i="4"/>
  <c r="AZ143" i="4"/>
  <c r="AY143" i="4"/>
  <c r="AX143" i="4"/>
  <c r="AQ143" i="4"/>
  <c r="AP143" i="4"/>
  <c r="AO143" i="4"/>
  <c r="AN143" i="4"/>
  <c r="AM143" i="4"/>
  <c r="AL143" i="4"/>
  <c r="AK143" i="4"/>
  <c r="AJ143" i="4"/>
  <c r="AI143" i="4"/>
  <c r="AH143" i="4"/>
  <c r="AF143" i="4"/>
  <c r="AE143" i="4"/>
  <c r="AD143" i="4"/>
  <c r="AB143" i="4"/>
  <c r="AA143" i="4"/>
  <c r="Z143" i="4"/>
  <c r="Y143" i="4"/>
  <c r="X143" i="4"/>
  <c r="W143" i="4"/>
  <c r="V143" i="4"/>
  <c r="BI142" i="4"/>
  <c r="BH142" i="4"/>
  <c r="BG142" i="4"/>
  <c r="BF142" i="4"/>
  <c r="BE142" i="4"/>
  <c r="BD142" i="4"/>
  <c r="BC142" i="4"/>
  <c r="BB142" i="4"/>
  <c r="BA142" i="4"/>
  <c r="AZ142" i="4"/>
  <c r="AY142" i="4"/>
  <c r="AX142" i="4"/>
  <c r="AQ142" i="4"/>
  <c r="AP142" i="4"/>
  <c r="AO142" i="4"/>
  <c r="AN142" i="4"/>
  <c r="AM142" i="4"/>
  <c r="AL142" i="4"/>
  <c r="AK142" i="4"/>
  <c r="AJ142" i="4"/>
  <c r="AI142" i="4"/>
  <c r="AH142" i="4"/>
  <c r="AG142" i="4"/>
  <c r="AF142" i="4"/>
  <c r="AE142" i="4"/>
  <c r="AD142" i="4"/>
  <c r="AC142" i="4"/>
  <c r="AB142" i="4"/>
  <c r="AA142" i="4"/>
  <c r="Z142" i="4"/>
  <c r="Y142" i="4"/>
  <c r="X142" i="4"/>
  <c r="W142" i="4"/>
  <c r="V142" i="4"/>
  <c r="BC141" i="4"/>
  <c r="BB141" i="4"/>
  <c r="BA141" i="4"/>
  <c r="AZ141" i="4"/>
  <c r="AY141" i="4"/>
  <c r="AX141" i="4"/>
  <c r="AQ141" i="4"/>
  <c r="AP141" i="4"/>
  <c r="AO141" i="4"/>
  <c r="AN141" i="4"/>
  <c r="AM141" i="4"/>
  <c r="AL141" i="4"/>
  <c r="AK141" i="4"/>
  <c r="AJ141" i="4"/>
  <c r="AI141" i="4"/>
  <c r="AH141" i="4"/>
  <c r="AE141" i="4"/>
  <c r="AD141" i="4"/>
  <c r="AB141" i="4"/>
  <c r="AA141" i="4"/>
  <c r="Z141" i="4"/>
  <c r="Y141" i="4"/>
  <c r="X141" i="4"/>
  <c r="W141" i="4"/>
  <c r="BC140" i="4"/>
  <c r="BB140" i="4"/>
  <c r="BA140" i="4"/>
  <c r="AZ140" i="4"/>
  <c r="AY140" i="4"/>
  <c r="AX140" i="4"/>
  <c r="AQ140" i="4"/>
  <c r="AP140" i="4"/>
  <c r="AO140" i="4"/>
  <c r="AN140" i="4"/>
  <c r="AM140" i="4"/>
  <c r="AL140" i="4"/>
  <c r="AK140" i="4"/>
  <c r="AJ140" i="4"/>
  <c r="AI140" i="4"/>
  <c r="AH140" i="4"/>
  <c r="AG140" i="4"/>
  <c r="AF140" i="4"/>
  <c r="AE140" i="4"/>
  <c r="AD140" i="4"/>
  <c r="AB140" i="4"/>
  <c r="AA140" i="4"/>
  <c r="Z140" i="4"/>
  <c r="Y140" i="4"/>
  <c r="X140" i="4"/>
  <c r="V140" i="4"/>
  <c r="BC137" i="4"/>
  <c r="BB137" i="4"/>
  <c r="BA137" i="4"/>
  <c r="AZ137" i="4"/>
  <c r="AY137" i="4"/>
  <c r="AX137" i="4"/>
  <c r="AQ137" i="4"/>
  <c r="AP137" i="4"/>
  <c r="AO137" i="4"/>
  <c r="AN137" i="4"/>
  <c r="AM137" i="4"/>
  <c r="AL137" i="4"/>
  <c r="AK137" i="4"/>
  <c r="AJ137" i="4"/>
  <c r="AH137" i="4"/>
  <c r="AF137" i="4"/>
  <c r="AD137" i="4"/>
  <c r="AB137" i="4"/>
  <c r="AA137" i="4"/>
  <c r="Z137" i="4"/>
  <c r="Y137" i="4"/>
  <c r="X137" i="4"/>
  <c r="V137" i="4"/>
  <c r="BC136" i="4"/>
  <c r="BB136" i="4"/>
  <c r="BA136" i="4"/>
  <c r="AZ136" i="4"/>
  <c r="AY136" i="4"/>
  <c r="AX136" i="4"/>
  <c r="AQ136" i="4"/>
  <c r="AP136" i="4"/>
  <c r="AO136" i="4"/>
  <c r="AN136" i="4"/>
  <c r="AM136" i="4"/>
  <c r="AL136" i="4"/>
  <c r="AK136" i="4"/>
  <c r="AJ136" i="4"/>
  <c r="AI136" i="4"/>
  <c r="AH136" i="4"/>
  <c r="AG136" i="4"/>
  <c r="AF136" i="4"/>
  <c r="AE136" i="4"/>
  <c r="AD136" i="4"/>
  <c r="AB136" i="4"/>
  <c r="AA136" i="4"/>
  <c r="Z136" i="4"/>
  <c r="Y136" i="4"/>
  <c r="X136" i="4"/>
  <c r="W136" i="4"/>
  <c r="BI135" i="4"/>
  <c r="BH135" i="4"/>
  <c r="BG135" i="4"/>
  <c r="BF135" i="4"/>
  <c r="BE135" i="4"/>
  <c r="BD135" i="4"/>
  <c r="BC135" i="4"/>
  <c r="BB135" i="4"/>
  <c r="BA135" i="4"/>
  <c r="AZ135" i="4"/>
  <c r="AY135" i="4"/>
  <c r="AX135" i="4"/>
  <c r="AW135" i="4"/>
  <c r="AV135" i="4"/>
  <c r="AU135" i="4"/>
  <c r="AT135" i="4"/>
  <c r="AS135" i="4"/>
  <c r="AR135" i="4"/>
  <c r="AQ135" i="4"/>
  <c r="AP135" i="4"/>
  <c r="AO135" i="4"/>
  <c r="AN135" i="4"/>
  <c r="AM135" i="4"/>
  <c r="AL135" i="4"/>
  <c r="AK135" i="4"/>
  <c r="AJ135" i="4"/>
  <c r="AI135" i="4"/>
  <c r="AH135" i="4"/>
  <c r="AG135" i="4"/>
  <c r="AF135" i="4"/>
  <c r="AE135" i="4"/>
  <c r="AB135" i="4"/>
  <c r="AA135" i="4"/>
  <c r="Z135" i="4"/>
  <c r="Y135" i="4"/>
  <c r="X135" i="4"/>
  <c r="BC134" i="4"/>
  <c r="BB134" i="4"/>
  <c r="BA134" i="4"/>
  <c r="AZ134" i="4"/>
  <c r="AY134" i="4"/>
  <c r="AX134" i="4"/>
  <c r="AQ134" i="4"/>
  <c r="AP134" i="4"/>
  <c r="AO134" i="4"/>
  <c r="AN134" i="4"/>
  <c r="AM134" i="4"/>
  <c r="AL134" i="4"/>
  <c r="AK134" i="4"/>
  <c r="AJ134" i="4"/>
  <c r="AI134" i="4"/>
  <c r="AH134" i="4"/>
  <c r="AG134" i="4"/>
  <c r="AF134" i="4"/>
  <c r="AE134" i="4"/>
  <c r="AD134" i="4"/>
  <c r="AB134" i="4"/>
  <c r="AA134" i="4"/>
  <c r="Z134" i="4"/>
  <c r="Y134" i="4"/>
  <c r="X134" i="4"/>
  <c r="W134" i="4"/>
  <c r="BC131" i="4"/>
  <c r="BB131" i="4"/>
  <c r="BA131" i="4"/>
  <c r="AZ131" i="4"/>
  <c r="AY131" i="4"/>
  <c r="AX131" i="4"/>
  <c r="AQ131" i="4"/>
  <c r="AP131" i="4"/>
  <c r="AO131" i="4"/>
  <c r="AN131" i="4"/>
  <c r="AM131" i="4"/>
  <c r="AL131" i="4"/>
  <c r="AJ131" i="4"/>
  <c r="AI131" i="4"/>
  <c r="AH131" i="4"/>
  <c r="AG131" i="4"/>
  <c r="AF131" i="4"/>
  <c r="AE131" i="4"/>
  <c r="AD131" i="4"/>
  <c r="AB131" i="4"/>
  <c r="AA131" i="4"/>
  <c r="Z131" i="4"/>
  <c r="Y131" i="4"/>
  <c r="X131" i="4"/>
  <c r="W131" i="4"/>
  <c r="V131" i="4"/>
  <c r="BC130" i="4"/>
  <c r="BB130" i="4"/>
  <c r="BA130" i="4"/>
  <c r="AZ130" i="4"/>
  <c r="AY130" i="4"/>
  <c r="AX130" i="4"/>
  <c r="AQ130" i="4"/>
  <c r="AP130" i="4"/>
  <c r="AO130" i="4"/>
  <c r="AN130" i="4"/>
  <c r="AM130" i="4"/>
  <c r="AL130" i="4"/>
  <c r="AK130" i="4"/>
  <c r="AJ130" i="4"/>
  <c r="AI130" i="4"/>
  <c r="AH130" i="4"/>
  <c r="AG130" i="4"/>
  <c r="AF130" i="4"/>
  <c r="AE130" i="4"/>
  <c r="AD130" i="4"/>
  <c r="AB130" i="4"/>
  <c r="AA130" i="4"/>
  <c r="Z130" i="4"/>
  <c r="Y130" i="4"/>
  <c r="X130" i="4"/>
  <c r="W130" i="4"/>
  <c r="V130" i="4"/>
  <c r="BC129" i="4"/>
  <c r="BB129" i="4"/>
  <c r="BA129" i="4"/>
  <c r="AZ129" i="4"/>
  <c r="AY129" i="4"/>
  <c r="AX129" i="4"/>
  <c r="AQ129" i="4"/>
  <c r="AP129" i="4"/>
  <c r="AO129" i="4"/>
  <c r="AN129" i="4"/>
  <c r="AM129" i="4"/>
  <c r="AL129" i="4"/>
  <c r="AK129" i="4"/>
  <c r="AI129" i="4"/>
  <c r="AH129" i="4"/>
  <c r="AF129" i="4"/>
  <c r="AE129" i="4"/>
  <c r="AD129" i="4"/>
  <c r="AB129" i="4"/>
  <c r="AA129" i="4"/>
  <c r="Z129" i="4"/>
  <c r="Y129" i="4"/>
  <c r="X129" i="4"/>
  <c r="W129" i="4"/>
  <c r="BC128" i="4"/>
  <c r="BB128" i="4"/>
  <c r="BA128" i="4"/>
  <c r="AZ128" i="4"/>
  <c r="AY128" i="4"/>
  <c r="AX128" i="4"/>
  <c r="AQ128" i="4"/>
  <c r="AP128" i="4"/>
  <c r="AO128" i="4"/>
  <c r="AN128" i="4"/>
  <c r="AM128" i="4"/>
  <c r="AL128" i="4"/>
  <c r="AJ128" i="4"/>
  <c r="AI128" i="4"/>
  <c r="AH128" i="4"/>
  <c r="AG128" i="4"/>
  <c r="AF128" i="4"/>
  <c r="AE128" i="4"/>
  <c r="AD128" i="4"/>
  <c r="AB128" i="4"/>
  <c r="AA128" i="4"/>
  <c r="Z128" i="4"/>
  <c r="Y128" i="4"/>
  <c r="X128" i="4"/>
  <c r="W128" i="4"/>
  <c r="V128" i="4"/>
  <c r="BC127" i="4"/>
  <c r="BB127" i="4"/>
  <c r="BA127" i="4"/>
  <c r="AZ127" i="4"/>
  <c r="AY127" i="4"/>
  <c r="AX127" i="4"/>
  <c r="AQ127" i="4"/>
  <c r="AP127" i="4"/>
  <c r="AO127" i="4"/>
  <c r="AN127" i="4"/>
  <c r="AM127" i="4"/>
  <c r="AL127" i="4"/>
  <c r="AK127" i="4"/>
  <c r="AJ127" i="4"/>
  <c r="AI127" i="4"/>
  <c r="AH127" i="4"/>
  <c r="AG127" i="4"/>
  <c r="AF127" i="4"/>
  <c r="AE127" i="4"/>
  <c r="AD127" i="4"/>
  <c r="AB127" i="4"/>
  <c r="AA127" i="4"/>
  <c r="Z127" i="4"/>
  <c r="Y127" i="4"/>
  <c r="X127" i="4"/>
  <c r="W127" i="4"/>
  <c r="V127" i="4"/>
  <c r="BC126" i="4"/>
  <c r="BB126" i="4"/>
  <c r="BA126" i="4"/>
  <c r="AZ126" i="4"/>
  <c r="AY126" i="4"/>
  <c r="AX126" i="4"/>
  <c r="AQ126" i="4"/>
  <c r="AP126" i="4"/>
  <c r="AO126" i="4"/>
  <c r="AN126" i="4"/>
  <c r="AM126" i="4"/>
  <c r="AL126" i="4"/>
  <c r="AK126" i="4"/>
  <c r="AJ126" i="4"/>
  <c r="AI126" i="4"/>
  <c r="AH126" i="4"/>
  <c r="AG126" i="4"/>
  <c r="AF126" i="4"/>
  <c r="AE126" i="4"/>
  <c r="AD126" i="4"/>
  <c r="AB126" i="4"/>
  <c r="AA126" i="4"/>
  <c r="Z126" i="4"/>
  <c r="Y126" i="4"/>
  <c r="X126" i="4"/>
  <c r="V126" i="4"/>
  <c r="BI125" i="4"/>
  <c r="BH125" i="4"/>
  <c r="BG125" i="4"/>
  <c r="BF125" i="4"/>
  <c r="BE125" i="4"/>
  <c r="BD125" i="4"/>
  <c r="BC125" i="4"/>
  <c r="BB125" i="4"/>
  <c r="BA125" i="4"/>
  <c r="AZ125" i="4"/>
  <c r="AY125" i="4"/>
  <c r="AX125" i="4"/>
  <c r="AQ125" i="4"/>
  <c r="AP125" i="4"/>
  <c r="AO125" i="4"/>
  <c r="AN125" i="4"/>
  <c r="AM125" i="4"/>
  <c r="AL125" i="4"/>
  <c r="AK125" i="4"/>
  <c r="AJ125" i="4"/>
  <c r="AI125" i="4"/>
  <c r="AH125" i="4"/>
  <c r="AG125" i="4"/>
  <c r="AF125" i="4"/>
  <c r="AE125" i="4"/>
  <c r="AD125" i="4"/>
  <c r="AC125" i="4"/>
  <c r="AB125" i="4"/>
  <c r="AA125" i="4"/>
  <c r="Z125" i="4"/>
  <c r="Y125" i="4"/>
  <c r="X125" i="4"/>
  <c r="W125" i="4"/>
  <c r="V125" i="4"/>
  <c r="BC124" i="4"/>
  <c r="BB124" i="4"/>
  <c r="BA124" i="4"/>
  <c r="AZ124" i="4"/>
  <c r="AY124" i="4"/>
  <c r="AX124" i="4"/>
  <c r="AQ124" i="4"/>
  <c r="AP124" i="4"/>
  <c r="AO124" i="4"/>
  <c r="AN124" i="4"/>
  <c r="AM124" i="4"/>
  <c r="AL124" i="4"/>
  <c r="AJ124" i="4"/>
  <c r="AG124" i="4"/>
  <c r="AF124" i="4"/>
  <c r="AE124" i="4"/>
  <c r="AD124" i="4"/>
  <c r="AB124" i="4"/>
  <c r="AA124" i="4"/>
  <c r="Z124" i="4"/>
  <c r="Y124" i="4"/>
  <c r="X124" i="4"/>
  <c r="V124" i="4"/>
  <c r="BC123" i="4"/>
  <c r="BB123" i="4"/>
  <c r="BA123" i="4"/>
  <c r="AZ123" i="4"/>
  <c r="AY123" i="4"/>
  <c r="AX123" i="4"/>
  <c r="AQ123" i="4"/>
  <c r="AP123" i="4"/>
  <c r="AO123" i="4"/>
  <c r="AN123" i="4"/>
  <c r="AM123" i="4"/>
  <c r="AL123" i="4"/>
  <c r="AK123" i="4"/>
  <c r="AJ123" i="4"/>
  <c r="AI123" i="4"/>
  <c r="AH123" i="4"/>
  <c r="AF123" i="4"/>
  <c r="AD123" i="4"/>
  <c r="AB123" i="4"/>
  <c r="AA123" i="4"/>
  <c r="Z123" i="4"/>
  <c r="Y123" i="4"/>
  <c r="X123" i="4"/>
  <c r="BC122" i="4"/>
  <c r="BB122" i="4"/>
  <c r="BA122" i="4"/>
  <c r="AZ122" i="4"/>
  <c r="AY122" i="4"/>
  <c r="AX122" i="4"/>
  <c r="AQ122" i="4"/>
  <c r="AP122" i="4"/>
  <c r="AO122" i="4"/>
  <c r="AN122" i="4"/>
  <c r="AM122" i="4"/>
  <c r="AL122" i="4"/>
  <c r="AI122" i="4"/>
  <c r="AH122" i="4"/>
  <c r="AG122" i="4"/>
  <c r="AF122" i="4"/>
  <c r="AE122" i="4"/>
  <c r="AD122" i="4"/>
  <c r="AB122" i="4"/>
  <c r="AA122" i="4"/>
  <c r="Z122" i="4"/>
  <c r="Y122" i="4"/>
  <c r="X122" i="4"/>
  <c r="W122" i="4"/>
  <c r="V122" i="4"/>
  <c r="BI121" i="4"/>
  <c r="BH121" i="4"/>
  <c r="BG121" i="4"/>
  <c r="BF121" i="4"/>
  <c r="BE121" i="4"/>
  <c r="BD121" i="4"/>
  <c r="BC121" i="4"/>
  <c r="BB121" i="4"/>
  <c r="BA121" i="4"/>
  <c r="AZ121" i="4"/>
  <c r="AY121" i="4"/>
  <c r="AX121" i="4"/>
  <c r="AW121" i="4"/>
  <c r="AV121" i="4"/>
  <c r="AU121" i="4"/>
  <c r="AT121" i="4"/>
  <c r="AS121" i="4"/>
  <c r="AR121" i="4"/>
  <c r="AQ121" i="4"/>
  <c r="AP121" i="4"/>
  <c r="AO121" i="4"/>
  <c r="AN121" i="4"/>
  <c r="AM121" i="4"/>
  <c r="AL121" i="4"/>
  <c r="AI121" i="4"/>
  <c r="AH121" i="4"/>
  <c r="AG121" i="4"/>
  <c r="AF121" i="4"/>
  <c r="AE121" i="4"/>
  <c r="AD121" i="4"/>
  <c r="AB121" i="4"/>
  <c r="AA121" i="4"/>
  <c r="Z121" i="4"/>
  <c r="Y121" i="4"/>
  <c r="X121" i="4"/>
  <c r="BI120" i="4"/>
  <c r="BH120" i="4"/>
  <c r="BG120" i="4"/>
  <c r="BF120" i="4"/>
  <c r="BE120" i="4"/>
  <c r="BD120" i="4"/>
  <c r="BC120" i="4"/>
  <c r="BB120" i="4"/>
  <c r="BA120" i="4"/>
  <c r="AZ120" i="4"/>
  <c r="AY120" i="4"/>
  <c r="AX120" i="4"/>
  <c r="AQ120" i="4"/>
  <c r="AP120" i="4"/>
  <c r="AO120" i="4"/>
  <c r="AN120" i="4"/>
  <c r="AM120" i="4"/>
  <c r="AL120" i="4"/>
  <c r="AK120" i="4"/>
  <c r="AJ120" i="4"/>
  <c r="AI120" i="4"/>
  <c r="AH120" i="4"/>
  <c r="AG120" i="4"/>
  <c r="AF120" i="4"/>
  <c r="AE120" i="4"/>
  <c r="AD120" i="4"/>
  <c r="AC120" i="4"/>
  <c r="AB120" i="4"/>
  <c r="AA120" i="4"/>
  <c r="Z120" i="4"/>
  <c r="Y120" i="4"/>
  <c r="X120" i="4"/>
  <c r="W120" i="4"/>
  <c r="V120" i="4"/>
  <c r="BC117" i="4"/>
  <c r="BB117" i="4"/>
  <c r="BA117" i="4"/>
  <c r="AZ117" i="4"/>
  <c r="AY117" i="4"/>
  <c r="AX117" i="4"/>
  <c r="AQ117" i="4"/>
  <c r="AP117" i="4"/>
  <c r="AO117" i="4"/>
  <c r="AN117" i="4"/>
  <c r="AM117" i="4"/>
  <c r="AL117" i="4"/>
  <c r="AK117" i="4"/>
  <c r="AJ117" i="4"/>
  <c r="AI117" i="4"/>
  <c r="AH117" i="4"/>
  <c r="AF117" i="4"/>
  <c r="AD117" i="4"/>
  <c r="AB117" i="4"/>
  <c r="AA117" i="4"/>
  <c r="Z117" i="4"/>
  <c r="Y117" i="4"/>
  <c r="X117" i="4"/>
  <c r="W117" i="4"/>
  <c r="V117" i="4"/>
  <c r="BC116" i="4"/>
  <c r="BB116" i="4"/>
  <c r="BA116" i="4"/>
  <c r="AZ116" i="4"/>
  <c r="AY116" i="4"/>
  <c r="AX116" i="4"/>
  <c r="AQ116" i="4"/>
  <c r="AP116" i="4"/>
  <c r="AO116" i="4"/>
  <c r="AN116" i="4"/>
  <c r="AM116" i="4"/>
  <c r="AL116" i="4"/>
  <c r="AK116" i="4"/>
  <c r="AJ116" i="4"/>
  <c r="AI116" i="4"/>
  <c r="AH116" i="4"/>
  <c r="AG116" i="4"/>
  <c r="AF116" i="4"/>
  <c r="AE116" i="4"/>
  <c r="AD116" i="4"/>
  <c r="AB116" i="4"/>
  <c r="AA116" i="4"/>
  <c r="Z116" i="4"/>
  <c r="Y116" i="4"/>
  <c r="X116" i="4"/>
  <c r="W116" i="4"/>
  <c r="V116" i="4"/>
  <c r="BI115" i="4"/>
  <c r="BH115" i="4"/>
  <c r="BG115" i="4"/>
  <c r="BF115" i="4"/>
  <c r="BE115" i="4"/>
  <c r="BD115" i="4"/>
  <c r="BC115" i="4"/>
  <c r="BB115" i="4"/>
  <c r="BA115" i="4"/>
  <c r="AZ115" i="4"/>
  <c r="AY115" i="4"/>
  <c r="AX115" i="4"/>
  <c r="AQ115" i="4"/>
  <c r="AP115" i="4"/>
  <c r="AO115" i="4"/>
  <c r="AN115" i="4"/>
  <c r="AM115" i="4"/>
  <c r="AL115" i="4"/>
  <c r="AK115" i="4"/>
  <c r="AJ115" i="4"/>
  <c r="AI115" i="4"/>
  <c r="AH115" i="4"/>
  <c r="AG115" i="4"/>
  <c r="AF115" i="4"/>
  <c r="AE115" i="4"/>
  <c r="AD115" i="4"/>
  <c r="AC115" i="4"/>
  <c r="AB115" i="4"/>
  <c r="AA115" i="4"/>
  <c r="Z115" i="4"/>
  <c r="Y115" i="4"/>
  <c r="X115" i="4"/>
  <c r="W115" i="4"/>
  <c r="V115" i="4"/>
  <c r="BC114" i="4"/>
  <c r="BB114" i="4"/>
  <c r="BA114" i="4"/>
  <c r="AZ114" i="4"/>
  <c r="AY114" i="4"/>
  <c r="AX114" i="4"/>
  <c r="AQ114" i="4"/>
  <c r="AP114" i="4"/>
  <c r="AO114" i="4"/>
  <c r="AN114" i="4"/>
  <c r="AM114" i="4"/>
  <c r="AL114" i="4"/>
  <c r="AK114" i="4"/>
  <c r="AJ114" i="4"/>
  <c r="AI114" i="4"/>
  <c r="AH114" i="4"/>
  <c r="AG114" i="4"/>
  <c r="AF114" i="4"/>
  <c r="AE114" i="4"/>
  <c r="AD114" i="4"/>
  <c r="AB114" i="4"/>
  <c r="AA114" i="4"/>
  <c r="Z114" i="4"/>
  <c r="Y114" i="4"/>
  <c r="X114" i="4"/>
  <c r="W114" i="4"/>
  <c r="V114" i="4"/>
  <c r="BC113" i="4"/>
  <c r="BB113" i="4"/>
  <c r="BA113" i="4"/>
  <c r="AZ113" i="4"/>
  <c r="AY113" i="4"/>
  <c r="AX113" i="4"/>
  <c r="AQ113" i="4"/>
  <c r="AP113" i="4"/>
  <c r="AO113" i="4"/>
  <c r="AN113" i="4"/>
  <c r="AM113" i="4"/>
  <c r="AL113" i="4"/>
  <c r="AK113" i="4"/>
  <c r="AJ113" i="4"/>
  <c r="AI113" i="4"/>
  <c r="AH113" i="4"/>
  <c r="AG113" i="4"/>
  <c r="AF113" i="4"/>
  <c r="AE113" i="4"/>
  <c r="AD113" i="4"/>
  <c r="AB113" i="4"/>
  <c r="AA113" i="4"/>
  <c r="Z113" i="4"/>
  <c r="Y113" i="4"/>
  <c r="X113" i="4"/>
  <c r="W113" i="4"/>
  <c r="BI112" i="4"/>
  <c r="BH112" i="4"/>
  <c r="BG112" i="4"/>
  <c r="BF112" i="4"/>
  <c r="BE112" i="4"/>
  <c r="BD112" i="4"/>
  <c r="BC112" i="4"/>
  <c r="BB112" i="4"/>
  <c r="BA112" i="4"/>
  <c r="AZ112" i="4"/>
  <c r="AY112" i="4"/>
  <c r="AX112" i="4"/>
  <c r="AQ112" i="4"/>
  <c r="AP112" i="4"/>
  <c r="AO112" i="4"/>
  <c r="AN112" i="4"/>
  <c r="AM112" i="4"/>
  <c r="AL112" i="4"/>
  <c r="AK112" i="4"/>
  <c r="AJ112" i="4"/>
  <c r="AI112" i="4"/>
  <c r="AH112" i="4"/>
  <c r="AG112" i="4"/>
  <c r="AF112" i="4"/>
  <c r="AE112" i="4"/>
  <c r="AD112" i="4"/>
  <c r="AC112" i="4"/>
  <c r="AB112" i="4"/>
  <c r="AA112" i="4"/>
  <c r="Z112" i="4"/>
  <c r="Y112" i="4"/>
  <c r="X112" i="4"/>
  <c r="W112" i="4"/>
  <c r="V112" i="4"/>
  <c r="BC111" i="4"/>
  <c r="BB111" i="4"/>
  <c r="BA111" i="4"/>
  <c r="AZ111" i="4"/>
  <c r="AY111" i="4"/>
  <c r="AX111" i="4"/>
  <c r="AQ111" i="4"/>
  <c r="AP111" i="4"/>
  <c r="AO111" i="4"/>
  <c r="AN111" i="4"/>
  <c r="AM111" i="4"/>
  <c r="AL111" i="4"/>
  <c r="AK111" i="4"/>
  <c r="AJ111" i="4"/>
  <c r="AI111" i="4"/>
  <c r="AH111" i="4"/>
  <c r="AG111" i="4"/>
  <c r="AF111" i="4"/>
  <c r="AE111" i="4"/>
  <c r="AD111" i="4"/>
  <c r="AB111" i="4"/>
  <c r="AA111" i="4"/>
  <c r="Z111" i="4"/>
  <c r="Y111" i="4"/>
  <c r="X111" i="4"/>
  <c r="V111" i="4"/>
  <c r="BC110" i="4"/>
  <c r="BB110" i="4"/>
  <c r="BA110" i="4"/>
  <c r="AZ110" i="4"/>
  <c r="AY110" i="4"/>
  <c r="AX110" i="4"/>
  <c r="AQ110" i="4"/>
  <c r="AP110" i="4"/>
  <c r="AO110" i="4"/>
  <c r="AN110" i="4"/>
  <c r="AM110" i="4"/>
  <c r="AL110" i="4"/>
  <c r="AJ110" i="4"/>
  <c r="AG110" i="4"/>
  <c r="AF110" i="4"/>
  <c r="AE110" i="4"/>
  <c r="AD110" i="4"/>
  <c r="AB110" i="4"/>
  <c r="AA110" i="4"/>
  <c r="Z110" i="4"/>
  <c r="Y110" i="4"/>
  <c r="X110" i="4"/>
  <c r="V110" i="4"/>
  <c r="BC109" i="4"/>
  <c r="BB109" i="4"/>
  <c r="BA109" i="4"/>
  <c r="AZ109" i="4"/>
  <c r="AY109" i="4"/>
  <c r="AX109" i="4"/>
  <c r="AQ109" i="4"/>
  <c r="AP109" i="4"/>
  <c r="AO109" i="4"/>
  <c r="AN109" i="4"/>
  <c r="AM109" i="4"/>
  <c r="AL109" i="4"/>
  <c r="AK109" i="4"/>
  <c r="AJ109" i="4"/>
  <c r="AH109" i="4"/>
  <c r="AF109" i="4"/>
  <c r="AD109" i="4"/>
  <c r="AB109" i="4"/>
  <c r="AA109" i="4"/>
  <c r="Z109" i="4"/>
  <c r="Y109" i="4"/>
  <c r="X109" i="4"/>
  <c r="V109" i="4"/>
  <c r="BC108" i="4"/>
  <c r="BB108" i="4"/>
  <c r="BA108" i="4"/>
  <c r="AZ108" i="4"/>
  <c r="AY108" i="4"/>
  <c r="AX108" i="4"/>
  <c r="AQ108" i="4"/>
  <c r="AP108" i="4"/>
  <c r="AO108" i="4"/>
  <c r="AN108" i="4"/>
  <c r="AM108" i="4"/>
  <c r="AL108" i="4"/>
  <c r="AI108" i="4"/>
  <c r="AH108" i="4"/>
  <c r="AG108" i="4"/>
  <c r="AF108" i="4"/>
  <c r="AE108" i="4"/>
  <c r="AD108" i="4"/>
  <c r="AB108" i="4"/>
  <c r="AA108" i="4"/>
  <c r="Z108" i="4"/>
  <c r="Y108" i="4"/>
  <c r="X108" i="4"/>
  <c r="W108" i="4"/>
  <c r="BI107" i="4"/>
  <c r="BH107" i="4"/>
  <c r="BG107" i="4"/>
  <c r="BF107" i="4"/>
  <c r="BE107" i="4"/>
  <c r="BD107" i="4"/>
  <c r="BC107" i="4"/>
  <c r="BB107" i="4"/>
  <c r="BA107" i="4"/>
  <c r="AZ107" i="4"/>
  <c r="AY107" i="4"/>
  <c r="AX107" i="4"/>
  <c r="AW107" i="4"/>
  <c r="AV107" i="4"/>
  <c r="AU107" i="4"/>
  <c r="AT107" i="4"/>
  <c r="AS107" i="4"/>
  <c r="AR107" i="4"/>
  <c r="AQ107" i="4"/>
  <c r="AP107" i="4"/>
  <c r="AO107" i="4"/>
  <c r="AN107" i="4"/>
  <c r="AM107" i="4"/>
  <c r="AL107" i="4"/>
  <c r="AK107" i="4"/>
  <c r="AJ107" i="4"/>
  <c r="AI107" i="4"/>
  <c r="AH107" i="4"/>
  <c r="AG107" i="4"/>
  <c r="AF107" i="4"/>
  <c r="AE107" i="4"/>
  <c r="AD107" i="4"/>
  <c r="AB107" i="4"/>
  <c r="AA107" i="4"/>
  <c r="Z107" i="4"/>
  <c r="Y107" i="4"/>
  <c r="X107" i="4"/>
  <c r="BC106" i="4"/>
  <c r="BB106" i="4"/>
  <c r="BA106" i="4"/>
  <c r="AZ106" i="4"/>
  <c r="AY106" i="4"/>
  <c r="AX106" i="4"/>
  <c r="AQ106" i="4"/>
  <c r="AP106" i="4"/>
  <c r="AO106" i="4"/>
  <c r="AN106" i="4"/>
  <c r="AM106" i="4"/>
  <c r="AL106" i="4"/>
  <c r="AK106" i="4"/>
  <c r="AJ106" i="4"/>
  <c r="AI106" i="4"/>
  <c r="AH106" i="4"/>
  <c r="AG106" i="4"/>
  <c r="AF106" i="4"/>
  <c r="AE106" i="4"/>
  <c r="AD106" i="4"/>
  <c r="AB106" i="4"/>
  <c r="AA106" i="4"/>
  <c r="Z106" i="4"/>
  <c r="Y106" i="4"/>
  <c r="X106" i="4"/>
  <c r="W106" i="4"/>
  <c r="BC102" i="4"/>
  <c r="BB102" i="4"/>
  <c r="BA102" i="4"/>
  <c r="AZ102" i="4"/>
  <c r="AY102" i="4"/>
  <c r="AX102" i="4"/>
  <c r="AQ102" i="4"/>
  <c r="AP102" i="4"/>
  <c r="AO102" i="4"/>
  <c r="AN102" i="4"/>
  <c r="AM102" i="4"/>
  <c r="AL102" i="4"/>
  <c r="AJ102" i="4"/>
  <c r="AI102" i="4"/>
  <c r="AH102" i="4"/>
  <c r="AG102" i="4"/>
  <c r="AF102" i="4"/>
  <c r="AE102" i="4"/>
  <c r="AD102" i="4"/>
  <c r="AB102" i="4"/>
  <c r="AA102" i="4"/>
  <c r="Z102" i="4"/>
  <c r="Y102" i="4"/>
  <c r="X102" i="4"/>
  <c r="W102" i="4"/>
  <c r="V102" i="4"/>
  <c r="BC101" i="4"/>
  <c r="BB101" i="4"/>
  <c r="BA101" i="4"/>
  <c r="AZ101" i="4"/>
  <c r="AY101" i="4"/>
  <c r="AX101" i="4"/>
  <c r="AQ101" i="4"/>
  <c r="AP101" i="4"/>
  <c r="AO101" i="4"/>
  <c r="AN101" i="4"/>
  <c r="AM101" i="4"/>
  <c r="AL101" i="4"/>
  <c r="AK101" i="4"/>
  <c r="AJ101" i="4"/>
  <c r="AI101" i="4"/>
  <c r="AH101" i="4"/>
  <c r="AG101" i="4"/>
  <c r="AF101" i="4"/>
  <c r="AE101" i="4"/>
  <c r="AD101" i="4"/>
  <c r="AB101" i="4"/>
  <c r="AA101" i="4"/>
  <c r="Z101" i="4"/>
  <c r="Y101" i="4"/>
  <c r="X101" i="4"/>
  <c r="W101" i="4"/>
  <c r="V101" i="4"/>
  <c r="BC100" i="4"/>
  <c r="BB100" i="4"/>
  <c r="BA100" i="4"/>
  <c r="AZ100" i="4"/>
  <c r="AY100" i="4"/>
  <c r="AX100" i="4"/>
  <c r="AQ100" i="4"/>
  <c r="AP100" i="4"/>
  <c r="AO100" i="4"/>
  <c r="AN100" i="4"/>
  <c r="AM100" i="4"/>
  <c r="AL100" i="4"/>
  <c r="AK100" i="4"/>
  <c r="AJ100" i="4"/>
  <c r="AI100" i="4"/>
  <c r="AH100" i="4"/>
  <c r="AF100" i="4"/>
  <c r="AE100" i="4"/>
  <c r="AD100" i="4"/>
  <c r="AB100" i="4"/>
  <c r="AA100" i="4"/>
  <c r="Z100" i="4"/>
  <c r="Y100" i="4"/>
  <c r="X100" i="4"/>
  <c r="W100" i="4"/>
  <c r="V100" i="4"/>
  <c r="BI99" i="4"/>
  <c r="BH99" i="4"/>
  <c r="BG99" i="4"/>
  <c r="BF99" i="4"/>
  <c r="BE99" i="4"/>
  <c r="BD99" i="4"/>
  <c r="BC99" i="4"/>
  <c r="BB99" i="4"/>
  <c r="BA99" i="4"/>
  <c r="AZ99" i="4"/>
  <c r="AY99" i="4"/>
  <c r="AX99" i="4"/>
  <c r="AQ99" i="4"/>
  <c r="AP99" i="4"/>
  <c r="AO99" i="4"/>
  <c r="AN99" i="4"/>
  <c r="AM99" i="4"/>
  <c r="AL99" i="4"/>
  <c r="AK99" i="4"/>
  <c r="AJ99" i="4"/>
  <c r="AI99" i="4"/>
  <c r="AH99" i="4"/>
  <c r="AG99" i="4"/>
  <c r="AF99" i="4"/>
  <c r="AE99" i="4"/>
  <c r="AD99" i="4"/>
  <c r="AC99" i="4"/>
  <c r="AB99" i="4"/>
  <c r="AA99" i="4"/>
  <c r="Z99" i="4"/>
  <c r="Y99" i="4"/>
  <c r="X99" i="4"/>
  <c r="W99" i="4"/>
  <c r="V99" i="4"/>
  <c r="BC98" i="4"/>
  <c r="BB98" i="4"/>
  <c r="BA98" i="4"/>
  <c r="AZ98" i="4"/>
  <c r="AY98" i="4"/>
  <c r="AX98" i="4"/>
  <c r="AQ98" i="4"/>
  <c r="AP98" i="4"/>
  <c r="AO98" i="4"/>
  <c r="AN98" i="4"/>
  <c r="AM98" i="4"/>
  <c r="AL98" i="4"/>
  <c r="AK98" i="4"/>
  <c r="AJ98" i="4"/>
  <c r="AI98" i="4"/>
  <c r="AH98" i="4"/>
  <c r="AG98" i="4"/>
  <c r="AF98" i="4"/>
  <c r="AE98" i="4"/>
  <c r="AD98" i="4"/>
  <c r="AB98" i="4"/>
  <c r="AA98" i="4"/>
  <c r="Z98" i="4"/>
  <c r="Y98" i="4"/>
  <c r="X98" i="4"/>
  <c r="W98" i="4"/>
  <c r="BC97" i="4"/>
  <c r="BB97" i="4"/>
  <c r="BA97" i="4"/>
  <c r="AZ97" i="4"/>
  <c r="AY97" i="4"/>
  <c r="AX97" i="4"/>
  <c r="AQ97" i="4"/>
  <c r="AP97" i="4"/>
  <c r="AO97" i="4"/>
  <c r="AN97" i="4"/>
  <c r="AM97" i="4"/>
  <c r="AL97" i="4"/>
  <c r="AK97" i="4"/>
  <c r="AJ97" i="4"/>
  <c r="AI97" i="4"/>
  <c r="AH97" i="4"/>
  <c r="AG97" i="4"/>
  <c r="AF97" i="4"/>
  <c r="AE97" i="4"/>
  <c r="AD97" i="4"/>
  <c r="AB97" i="4"/>
  <c r="AA97" i="4"/>
  <c r="Z97" i="4"/>
  <c r="Y97" i="4"/>
  <c r="X97" i="4"/>
  <c r="BC96" i="4"/>
  <c r="BB96" i="4"/>
  <c r="BA96" i="4"/>
  <c r="AZ96" i="4"/>
  <c r="AY96" i="4"/>
  <c r="AX96" i="4"/>
  <c r="AQ96" i="4"/>
  <c r="AP96" i="4"/>
  <c r="AO96" i="4"/>
  <c r="AN96" i="4"/>
  <c r="AM96" i="4"/>
  <c r="AL96" i="4"/>
  <c r="AK96" i="4"/>
  <c r="AJ96" i="4"/>
  <c r="AI96" i="4"/>
  <c r="AH96" i="4"/>
  <c r="AG96" i="4"/>
  <c r="AF96" i="4"/>
  <c r="AE96" i="4"/>
  <c r="AD96" i="4"/>
  <c r="AB96" i="4"/>
  <c r="AA96" i="4"/>
  <c r="Z96" i="4"/>
  <c r="Y96" i="4"/>
  <c r="X96" i="4"/>
  <c r="V96" i="4"/>
  <c r="BC95" i="4"/>
  <c r="BB95" i="4"/>
  <c r="BA95" i="4"/>
  <c r="AZ95" i="4"/>
  <c r="AY95" i="4"/>
  <c r="AX95" i="4"/>
  <c r="AQ95" i="4"/>
  <c r="AP95" i="4"/>
  <c r="AO95" i="4"/>
  <c r="AN95" i="4"/>
  <c r="AM95" i="4"/>
  <c r="AL95" i="4"/>
  <c r="AK95" i="4"/>
  <c r="AJ95" i="4"/>
  <c r="AI95" i="4"/>
  <c r="AH95" i="4"/>
  <c r="AG95" i="4"/>
  <c r="AF95" i="4"/>
  <c r="AE95" i="4"/>
  <c r="AD95" i="4"/>
  <c r="AB95" i="4"/>
  <c r="AA95" i="4"/>
  <c r="Z95" i="4"/>
  <c r="Y95" i="4"/>
  <c r="X95" i="4"/>
  <c r="BC94" i="4"/>
  <c r="BB94" i="4"/>
  <c r="BA94" i="4"/>
  <c r="AZ94" i="4"/>
  <c r="AY94" i="4"/>
  <c r="AX94" i="4"/>
  <c r="AQ94" i="4"/>
  <c r="AP94" i="4"/>
  <c r="AO94" i="4"/>
  <c r="AN94" i="4"/>
  <c r="AM94" i="4"/>
  <c r="AL94" i="4"/>
  <c r="AK94" i="4"/>
  <c r="AJ94" i="4"/>
  <c r="AI94" i="4"/>
  <c r="AH94" i="4"/>
  <c r="AG94" i="4"/>
  <c r="AF94" i="4"/>
  <c r="AE94" i="4"/>
  <c r="AD94" i="4"/>
  <c r="AB94" i="4"/>
  <c r="AA94" i="4"/>
  <c r="Z94" i="4"/>
  <c r="Y94" i="4"/>
  <c r="X94" i="4"/>
  <c r="V94" i="4"/>
  <c r="BI93" i="4"/>
  <c r="BH93" i="4"/>
  <c r="BG93" i="4"/>
  <c r="BF93" i="4"/>
  <c r="BE93" i="4"/>
  <c r="BD93" i="4"/>
  <c r="BC93" i="4"/>
  <c r="BB93" i="4"/>
  <c r="BA93" i="4"/>
  <c r="AZ93" i="4"/>
  <c r="AY93" i="4"/>
  <c r="AX93" i="4"/>
  <c r="AQ93" i="4"/>
  <c r="AP93" i="4"/>
  <c r="AO93" i="4"/>
  <c r="AN93" i="4"/>
  <c r="AM93" i="4"/>
  <c r="AL93" i="4"/>
  <c r="AK93" i="4"/>
  <c r="AJ93" i="4"/>
  <c r="AI93" i="4"/>
  <c r="AH93" i="4"/>
  <c r="AG93" i="4"/>
  <c r="AF93" i="4"/>
  <c r="AE93" i="4"/>
  <c r="AD93" i="4"/>
  <c r="AC93" i="4"/>
  <c r="AB93" i="4"/>
  <c r="AA93" i="4"/>
  <c r="Z93" i="4"/>
  <c r="Y93" i="4"/>
  <c r="X93" i="4"/>
  <c r="W93" i="4"/>
  <c r="V93" i="4"/>
  <c r="BI92" i="4"/>
  <c r="BH92" i="4"/>
  <c r="BG92" i="4"/>
  <c r="BF92" i="4"/>
  <c r="BE92" i="4"/>
  <c r="BD92" i="4"/>
  <c r="BC92" i="4"/>
  <c r="BB92" i="4"/>
  <c r="BA92" i="4"/>
  <c r="AZ92" i="4"/>
  <c r="AY92" i="4"/>
  <c r="AX92" i="4"/>
  <c r="AW92" i="4"/>
  <c r="AV92" i="4"/>
  <c r="AU92" i="4"/>
  <c r="AT92" i="4"/>
  <c r="AS92" i="4"/>
  <c r="AR92" i="4"/>
  <c r="AQ92" i="4"/>
  <c r="AP92" i="4"/>
  <c r="AO92" i="4"/>
  <c r="AN92" i="4"/>
  <c r="AM92" i="4"/>
  <c r="AL92" i="4"/>
  <c r="AK92" i="4"/>
  <c r="AJ92" i="4"/>
  <c r="AI92" i="4"/>
  <c r="AH92" i="4"/>
  <c r="AG92" i="4"/>
  <c r="AF92" i="4"/>
  <c r="AE92" i="4"/>
  <c r="AB92" i="4"/>
  <c r="AA92" i="4"/>
  <c r="Z92" i="4"/>
  <c r="Y92" i="4"/>
  <c r="X92" i="4"/>
  <c r="BC91" i="4"/>
  <c r="BB91" i="4"/>
  <c r="BA91" i="4"/>
  <c r="AZ91" i="4"/>
  <c r="AY91" i="4"/>
  <c r="AX91" i="4"/>
  <c r="AQ91" i="4"/>
  <c r="AP91" i="4"/>
  <c r="AO91" i="4"/>
  <c r="AN91" i="4"/>
  <c r="AM91" i="4"/>
  <c r="AL91" i="4"/>
  <c r="AK91" i="4"/>
  <c r="AJ91" i="4"/>
  <c r="AG91" i="4"/>
  <c r="AF91" i="4"/>
  <c r="AE91" i="4"/>
  <c r="AD91" i="4"/>
  <c r="AB91" i="4"/>
  <c r="AA91" i="4"/>
  <c r="Z91" i="4"/>
  <c r="Y91" i="4"/>
  <c r="X91" i="4"/>
  <c r="W91" i="4"/>
  <c r="BC88" i="4"/>
  <c r="BB88" i="4"/>
  <c r="BA88" i="4"/>
  <c r="AZ88" i="4"/>
  <c r="AY88" i="4"/>
  <c r="AX88" i="4"/>
  <c r="AQ88" i="4"/>
  <c r="AP88" i="4"/>
  <c r="AO88" i="4"/>
  <c r="AN88" i="4"/>
  <c r="AM88" i="4"/>
  <c r="AL88" i="4"/>
  <c r="AK88" i="4"/>
  <c r="AJ88" i="4"/>
  <c r="AI88" i="4"/>
  <c r="AH88" i="4"/>
  <c r="AF88" i="4"/>
  <c r="AE88" i="4"/>
  <c r="AD88" i="4"/>
  <c r="AB88" i="4"/>
  <c r="AA88" i="4"/>
  <c r="Z88" i="4"/>
  <c r="Y88" i="4"/>
  <c r="X88" i="4"/>
  <c r="W88" i="4"/>
  <c r="V88" i="4"/>
  <c r="BC87" i="4"/>
  <c r="BB87" i="4"/>
  <c r="BA87" i="4"/>
  <c r="AZ87" i="4"/>
  <c r="AY87" i="4"/>
  <c r="AX87" i="4"/>
  <c r="AQ87" i="4"/>
  <c r="AP87" i="4"/>
  <c r="AO87" i="4"/>
  <c r="AN87" i="4"/>
  <c r="AM87" i="4"/>
  <c r="AL87" i="4"/>
  <c r="AK87" i="4"/>
  <c r="AJ87" i="4"/>
  <c r="AI87" i="4"/>
  <c r="AH87" i="4"/>
  <c r="AG87" i="4"/>
  <c r="AF87" i="4"/>
  <c r="AE87" i="4"/>
  <c r="AD87" i="4"/>
  <c r="AB87" i="4"/>
  <c r="AA87" i="4"/>
  <c r="Z87" i="4"/>
  <c r="Y87" i="4"/>
  <c r="X87" i="4"/>
  <c r="W87" i="4"/>
  <c r="V87" i="4"/>
  <c r="BC86" i="4"/>
  <c r="BB86" i="4"/>
  <c r="BA86" i="4"/>
  <c r="AZ86" i="4"/>
  <c r="AY86" i="4"/>
  <c r="AX86" i="4"/>
  <c r="AQ86" i="4"/>
  <c r="AP86" i="4"/>
  <c r="AO86" i="4"/>
  <c r="AN86" i="4"/>
  <c r="AM86" i="4"/>
  <c r="AL86" i="4"/>
  <c r="AK86" i="4"/>
  <c r="AI86" i="4"/>
  <c r="AH86" i="4"/>
  <c r="AF86" i="4"/>
  <c r="AE86" i="4"/>
  <c r="AD86" i="4"/>
  <c r="AB86" i="4"/>
  <c r="AA86" i="4"/>
  <c r="Z86" i="4"/>
  <c r="Y86" i="4"/>
  <c r="X86" i="4"/>
  <c r="W86" i="4"/>
  <c r="BI85" i="4"/>
  <c r="BH85" i="4"/>
  <c r="BG85" i="4"/>
  <c r="BF85" i="4"/>
  <c r="BE85" i="4"/>
  <c r="BD85" i="4"/>
  <c r="BC85" i="4"/>
  <c r="BB85" i="4"/>
  <c r="BA85" i="4"/>
  <c r="AZ85" i="4"/>
  <c r="AY85" i="4"/>
  <c r="AX85" i="4"/>
  <c r="AQ85" i="4"/>
  <c r="AP85" i="4"/>
  <c r="AO85" i="4"/>
  <c r="AN85" i="4"/>
  <c r="AM85" i="4"/>
  <c r="AL85" i="4"/>
  <c r="AK85" i="4"/>
  <c r="AJ85" i="4"/>
  <c r="AI85" i="4"/>
  <c r="AH85" i="4"/>
  <c r="AG85" i="4"/>
  <c r="AF85" i="4"/>
  <c r="AE85" i="4"/>
  <c r="AD85" i="4"/>
  <c r="AC85" i="4"/>
  <c r="AB85" i="4"/>
  <c r="AA85" i="4"/>
  <c r="Z85" i="4"/>
  <c r="Y85" i="4"/>
  <c r="X85" i="4"/>
  <c r="W85" i="4"/>
  <c r="V85" i="4"/>
  <c r="BC84" i="4"/>
  <c r="BB84" i="4"/>
  <c r="BA84" i="4"/>
  <c r="AZ84" i="4"/>
  <c r="AY84" i="4"/>
  <c r="AX84" i="4"/>
  <c r="AQ84" i="4"/>
  <c r="AP84" i="4"/>
  <c r="AO84" i="4"/>
  <c r="AN84" i="4"/>
  <c r="AM84" i="4"/>
  <c r="AL84" i="4"/>
  <c r="AK84" i="4"/>
  <c r="AJ84" i="4"/>
  <c r="AI84" i="4"/>
  <c r="AH84" i="4"/>
  <c r="AG84" i="4"/>
  <c r="AF84" i="4"/>
  <c r="AE84" i="4"/>
  <c r="AD84" i="4"/>
  <c r="AB84" i="4"/>
  <c r="AA84" i="4"/>
  <c r="Z84" i="4"/>
  <c r="Y84" i="4"/>
  <c r="X84" i="4"/>
  <c r="W84" i="4"/>
  <c r="BI83" i="4"/>
  <c r="BH83" i="4"/>
  <c r="BG83" i="4"/>
  <c r="BF83" i="4"/>
  <c r="BE83" i="4"/>
  <c r="BD83" i="4"/>
  <c r="BC83" i="4"/>
  <c r="BB83" i="4"/>
  <c r="BA83" i="4"/>
  <c r="AZ83" i="4"/>
  <c r="AY83" i="4"/>
  <c r="AX83" i="4"/>
  <c r="AQ83" i="4"/>
  <c r="AP83" i="4"/>
  <c r="AO83" i="4"/>
  <c r="AN83" i="4"/>
  <c r="AM83" i="4"/>
  <c r="AL83" i="4"/>
  <c r="AK83" i="4"/>
  <c r="AJ83" i="4"/>
  <c r="AI83" i="4"/>
  <c r="AH83" i="4"/>
  <c r="AG83" i="4"/>
  <c r="AF83" i="4"/>
  <c r="AE83" i="4"/>
  <c r="AD83" i="4"/>
  <c r="AC83" i="4"/>
  <c r="AB83" i="4"/>
  <c r="AA83" i="4"/>
  <c r="Z83" i="4"/>
  <c r="Y83" i="4"/>
  <c r="X83" i="4"/>
  <c r="W83" i="4"/>
  <c r="V83" i="4"/>
  <c r="BC82" i="4"/>
  <c r="BB82" i="4"/>
  <c r="BA82" i="4"/>
  <c r="AZ82" i="4"/>
  <c r="AY82" i="4"/>
  <c r="AX82" i="4"/>
  <c r="AQ82" i="4"/>
  <c r="AP82" i="4"/>
  <c r="AO82" i="4"/>
  <c r="AN82" i="4"/>
  <c r="AM82" i="4"/>
  <c r="AL82" i="4"/>
  <c r="AK82" i="4"/>
  <c r="AJ82" i="4"/>
  <c r="AI82" i="4"/>
  <c r="AH82" i="4"/>
  <c r="AG82" i="4"/>
  <c r="AF82" i="4"/>
  <c r="AE82" i="4"/>
  <c r="AD82" i="4"/>
  <c r="AB82" i="4"/>
  <c r="AA82" i="4"/>
  <c r="Z82" i="4"/>
  <c r="Y82" i="4"/>
  <c r="X82" i="4"/>
  <c r="V82" i="4"/>
  <c r="BC81" i="4"/>
  <c r="BB81" i="4"/>
  <c r="BA81" i="4"/>
  <c r="AZ81" i="4"/>
  <c r="AY81" i="4"/>
  <c r="AX81" i="4"/>
  <c r="AQ81" i="4"/>
  <c r="AP81" i="4"/>
  <c r="AO81" i="4"/>
  <c r="AN81" i="4"/>
  <c r="AM81" i="4"/>
  <c r="AL81" i="4"/>
  <c r="AK81" i="4"/>
  <c r="AH81" i="4"/>
  <c r="AG81" i="4"/>
  <c r="AF81" i="4"/>
  <c r="AE81" i="4"/>
  <c r="AD81" i="4"/>
  <c r="AB81" i="4"/>
  <c r="AA81" i="4"/>
  <c r="Z81" i="4"/>
  <c r="Y81" i="4"/>
  <c r="X81" i="4"/>
  <c r="V81" i="4"/>
  <c r="BC80" i="4"/>
  <c r="BB80" i="4"/>
  <c r="BA80" i="4"/>
  <c r="AZ80" i="4"/>
  <c r="AY80" i="4"/>
  <c r="AX80" i="4"/>
  <c r="AQ80" i="4"/>
  <c r="AP80" i="4"/>
  <c r="AO80" i="4"/>
  <c r="AN80" i="4"/>
  <c r="AM80" i="4"/>
  <c r="AL80" i="4"/>
  <c r="AI80" i="4"/>
  <c r="AH80" i="4"/>
  <c r="AG80" i="4"/>
  <c r="AF80" i="4"/>
  <c r="AE80" i="4"/>
  <c r="AD80" i="4"/>
  <c r="AB80" i="4"/>
  <c r="AA80" i="4"/>
  <c r="Z80" i="4"/>
  <c r="Y80" i="4"/>
  <c r="X80" i="4"/>
  <c r="W80" i="4"/>
  <c r="V80" i="4"/>
  <c r="BI79" i="4"/>
  <c r="BH79" i="4"/>
  <c r="BG79" i="4"/>
  <c r="BF79" i="4"/>
  <c r="BE79" i="4"/>
  <c r="BD79" i="4"/>
  <c r="BC79" i="4"/>
  <c r="BB79" i="4"/>
  <c r="BA79" i="4"/>
  <c r="AZ79" i="4"/>
  <c r="AY79" i="4"/>
  <c r="AX79" i="4"/>
  <c r="AW79" i="4"/>
  <c r="AV79" i="4"/>
  <c r="AU79" i="4"/>
  <c r="AT79" i="4"/>
  <c r="AS79" i="4"/>
  <c r="AR79" i="4"/>
  <c r="AQ79" i="4"/>
  <c r="AP79" i="4"/>
  <c r="AO79" i="4"/>
  <c r="AN79" i="4"/>
  <c r="AM79" i="4"/>
  <c r="AL79" i="4"/>
  <c r="AK79" i="4"/>
  <c r="AJ79" i="4"/>
  <c r="AI79" i="4"/>
  <c r="AH79" i="4"/>
  <c r="AG79" i="4"/>
  <c r="AF79" i="4"/>
  <c r="AE79" i="4"/>
  <c r="AB79" i="4"/>
  <c r="AA79" i="4"/>
  <c r="Z79" i="4"/>
  <c r="Y79" i="4"/>
  <c r="X79" i="4"/>
  <c r="V79" i="4"/>
  <c r="BC78" i="4"/>
  <c r="BB78" i="4"/>
  <c r="BA78" i="4"/>
  <c r="AZ78" i="4"/>
  <c r="AY78" i="4"/>
  <c r="AX78" i="4"/>
  <c r="AQ78" i="4"/>
  <c r="AP78" i="4"/>
  <c r="AO78" i="4"/>
  <c r="AN78" i="4"/>
  <c r="AM78" i="4"/>
  <c r="AL78" i="4"/>
  <c r="AJ78" i="4"/>
  <c r="AI78" i="4"/>
  <c r="AH78" i="4"/>
  <c r="AG78" i="4"/>
  <c r="AF78" i="4"/>
  <c r="AE78" i="4"/>
  <c r="AD78" i="4"/>
  <c r="AB78" i="4"/>
  <c r="AA78" i="4"/>
  <c r="Z78" i="4"/>
  <c r="Y78" i="4"/>
  <c r="X78" i="4"/>
  <c r="W78" i="4"/>
  <c r="V78" i="4"/>
  <c r="BC74" i="4"/>
  <c r="BB74" i="4"/>
  <c r="BA74" i="4"/>
  <c r="AZ74" i="4"/>
  <c r="AY74" i="4"/>
  <c r="AX74" i="4"/>
  <c r="AQ74" i="4"/>
  <c r="AP74" i="4"/>
  <c r="AO74" i="4"/>
  <c r="AN74" i="4"/>
  <c r="AM74" i="4"/>
  <c r="AL74" i="4"/>
  <c r="AI74" i="4"/>
  <c r="AH74" i="4"/>
  <c r="AG74" i="4"/>
  <c r="AF74" i="4"/>
  <c r="AE74" i="4"/>
  <c r="AD74" i="4"/>
  <c r="AB74" i="4"/>
  <c r="AA74" i="4"/>
  <c r="Z74" i="4"/>
  <c r="Y74" i="4"/>
  <c r="X74" i="4"/>
  <c r="W74" i="4"/>
  <c r="V74" i="4"/>
  <c r="BC73" i="4"/>
  <c r="BB73" i="4"/>
  <c r="BA73" i="4"/>
  <c r="AZ73" i="4"/>
  <c r="AY73" i="4"/>
  <c r="AX73" i="4"/>
  <c r="AQ73" i="4"/>
  <c r="AP73" i="4"/>
  <c r="AO73" i="4"/>
  <c r="AN73" i="4"/>
  <c r="AM73" i="4"/>
  <c r="AL73" i="4"/>
  <c r="AK73" i="4"/>
  <c r="AJ73" i="4"/>
  <c r="AI73" i="4"/>
  <c r="AH73" i="4"/>
  <c r="AG73" i="4"/>
  <c r="AF73" i="4"/>
  <c r="AE73" i="4"/>
  <c r="AD73" i="4"/>
  <c r="AB73" i="4"/>
  <c r="AA73" i="4"/>
  <c r="Z73" i="4"/>
  <c r="Y73" i="4"/>
  <c r="X73" i="4"/>
  <c r="W73" i="4"/>
  <c r="V73" i="4"/>
  <c r="BI72" i="4"/>
  <c r="BH72" i="4"/>
  <c r="BG72" i="4"/>
  <c r="BF72" i="4"/>
  <c r="BE72" i="4"/>
  <c r="BD72" i="4"/>
  <c r="BC72" i="4"/>
  <c r="BB72" i="4"/>
  <c r="BA72" i="4"/>
  <c r="AZ72" i="4"/>
  <c r="AY72" i="4"/>
  <c r="AX72" i="4"/>
  <c r="AQ72" i="4"/>
  <c r="AP72" i="4"/>
  <c r="AO72" i="4"/>
  <c r="AN72" i="4"/>
  <c r="AM72" i="4"/>
  <c r="AL72" i="4"/>
  <c r="AK72" i="4"/>
  <c r="AJ72" i="4"/>
  <c r="AI72" i="4"/>
  <c r="AH72" i="4"/>
  <c r="AG72" i="4"/>
  <c r="AF72" i="4"/>
  <c r="AE72" i="4"/>
  <c r="AD72" i="4"/>
  <c r="AC72" i="4"/>
  <c r="AB72" i="4"/>
  <c r="AA72" i="4"/>
  <c r="Z72" i="4"/>
  <c r="Y72" i="4"/>
  <c r="X72" i="4"/>
  <c r="W72" i="4"/>
  <c r="V72" i="4"/>
  <c r="BC71" i="4"/>
  <c r="BB71" i="4"/>
  <c r="BA71" i="4"/>
  <c r="AZ71" i="4"/>
  <c r="AY71" i="4"/>
  <c r="AX71" i="4"/>
  <c r="AQ71" i="4"/>
  <c r="AP71" i="4"/>
  <c r="AO71" i="4"/>
  <c r="AN71" i="4"/>
  <c r="AM71" i="4"/>
  <c r="AL71" i="4"/>
  <c r="AK71" i="4"/>
  <c r="AJ71" i="4"/>
  <c r="AI71" i="4"/>
  <c r="AH71" i="4"/>
  <c r="AG71" i="4"/>
  <c r="AF71" i="4"/>
  <c r="AE71" i="4"/>
  <c r="AD71" i="4"/>
  <c r="AB71" i="4"/>
  <c r="AA71" i="4"/>
  <c r="Z71" i="4"/>
  <c r="Y71" i="4"/>
  <c r="X71" i="4"/>
  <c r="W71" i="4"/>
  <c r="V71" i="4"/>
  <c r="BC70" i="4"/>
  <c r="BB70" i="4"/>
  <c r="BA70" i="4"/>
  <c r="AZ70" i="4"/>
  <c r="AY70" i="4"/>
  <c r="AX70" i="4"/>
  <c r="AQ70" i="4"/>
  <c r="AP70" i="4"/>
  <c r="AO70" i="4"/>
  <c r="AN70" i="4"/>
  <c r="AM70" i="4"/>
  <c r="AL70" i="4"/>
  <c r="AK70" i="4"/>
  <c r="AJ70" i="4"/>
  <c r="AI70" i="4"/>
  <c r="AH70" i="4"/>
  <c r="AG70" i="4"/>
  <c r="AF70" i="4"/>
  <c r="AE70" i="4"/>
  <c r="AD70" i="4"/>
  <c r="AB70" i="4"/>
  <c r="AA70" i="4"/>
  <c r="Z70" i="4"/>
  <c r="Y70" i="4"/>
  <c r="X70" i="4"/>
  <c r="W70" i="4"/>
  <c r="BC69" i="4"/>
  <c r="BB69" i="4"/>
  <c r="BA69" i="4"/>
  <c r="AZ69" i="4"/>
  <c r="AY69" i="4"/>
  <c r="AX69" i="4"/>
  <c r="AQ69" i="4"/>
  <c r="AP69" i="4"/>
  <c r="AO69" i="4"/>
  <c r="AN69" i="4"/>
  <c r="AM69" i="4"/>
  <c r="AL69" i="4"/>
  <c r="AK69" i="4"/>
  <c r="AJ69" i="4"/>
  <c r="AI69" i="4"/>
  <c r="AH69" i="4"/>
  <c r="AG69" i="4"/>
  <c r="AE69" i="4"/>
  <c r="AD69" i="4"/>
  <c r="AB69" i="4"/>
  <c r="AA69" i="4"/>
  <c r="Z69" i="4"/>
  <c r="Y69" i="4"/>
  <c r="X69" i="4"/>
  <c r="BC68" i="4"/>
  <c r="BB68" i="4"/>
  <c r="BA68" i="4"/>
  <c r="AZ68" i="4"/>
  <c r="AY68" i="4"/>
  <c r="AX68" i="4"/>
  <c r="AQ68" i="4"/>
  <c r="AP68" i="4"/>
  <c r="AO68" i="4"/>
  <c r="AN68" i="4"/>
  <c r="AM68" i="4"/>
  <c r="AL68" i="4"/>
  <c r="AK68" i="4"/>
  <c r="AJ68" i="4"/>
  <c r="AI68" i="4"/>
  <c r="AH68" i="4"/>
  <c r="AG68" i="4"/>
  <c r="AF68" i="4"/>
  <c r="AE68" i="4"/>
  <c r="AD68" i="4"/>
  <c r="AB68" i="4"/>
  <c r="AA68" i="4"/>
  <c r="Z68" i="4"/>
  <c r="Y68" i="4"/>
  <c r="X68" i="4"/>
  <c r="V68" i="4"/>
  <c r="BC67" i="4"/>
  <c r="BB67" i="4"/>
  <c r="BA67" i="4"/>
  <c r="AZ67" i="4"/>
  <c r="AY67" i="4"/>
  <c r="AX67" i="4"/>
  <c r="AQ67" i="4"/>
  <c r="AP67" i="4"/>
  <c r="AO67" i="4"/>
  <c r="AN67" i="4"/>
  <c r="AM67" i="4"/>
  <c r="AL67" i="4"/>
  <c r="AK67" i="4"/>
  <c r="AJ67" i="4"/>
  <c r="AI67" i="4"/>
  <c r="AH67" i="4"/>
  <c r="AF67" i="4"/>
  <c r="AE67" i="4"/>
  <c r="AD67" i="4"/>
  <c r="AB67" i="4"/>
  <c r="AA67" i="4"/>
  <c r="Z67" i="4"/>
  <c r="Y67" i="4"/>
  <c r="X67" i="4"/>
  <c r="V67" i="4"/>
  <c r="BC66" i="4"/>
  <c r="BB66" i="4"/>
  <c r="BA66" i="4"/>
  <c r="AZ66" i="4"/>
  <c r="AY66" i="4"/>
  <c r="AX66" i="4"/>
  <c r="AQ66" i="4"/>
  <c r="AP66" i="4"/>
  <c r="AO66" i="4"/>
  <c r="AN66" i="4"/>
  <c r="AM66" i="4"/>
  <c r="AL66" i="4"/>
  <c r="AK66" i="4"/>
  <c r="AJ66" i="4"/>
  <c r="AI66" i="4"/>
  <c r="AH66" i="4"/>
  <c r="AG66" i="4"/>
  <c r="AF66" i="4"/>
  <c r="AE66" i="4"/>
  <c r="AD66" i="4"/>
  <c r="AB66" i="4"/>
  <c r="AA66" i="4"/>
  <c r="Z66" i="4"/>
  <c r="Y66" i="4"/>
  <c r="X66" i="4"/>
  <c r="BC65" i="4"/>
  <c r="BB65" i="4"/>
  <c r="BA65" i="4"/>
  <c r="AZ65" i="4"/>
  <c r="AY65" i="4"/>
  <c r="AX65" i="4"/>
  <c r="AQ65" i="4"/>
  <c r="AP65" i="4"/>
  <c r="AO65" i="4"/>
  <c r="AN65" i="4"/>
  <c r="AM65" i="4"/>
  <c r="AL65" i="4"/>
  <c r="AK65" i="4"/>
  <c r="AJ65" i="4"/>
  <c r="AH65" i="4"/>
  <c r="AF65" i="4"/>
  <c r="AE65" i="4"/>
  <c r="AD65" i="4"/>
  <c r="AB65" i="4"/>
  <c r="AA65" i="4"/>
  <c r="Z65" i="4"/>
  <c r="Y65" i="4"/>
  <c r="X65" i="4"/>
  <c r="W65" i="4"/>
  <c r="V65" i="4"/>
  <c r="BI64" i="4"/>
  <c r="BH64" i="4"/>
  <c r="BG64" i="4"/>
  <c r="BF64" i="4"/>
  <c r="BE64" i="4"/>
  <c r="BD64" i="4"/>
  <c r="BC64" i="4"/>
  <c r="BB64" i="4"/>
  <c r="BA64" i="4"/>
  <c r="AZ64" i="4"/>
  <c r="AY64" i="4"/>
  <c r="AX64" i="4"/>
  <c r="AW64" i="4"/>
  <c r="AV64" i="4"/>
  <c r="AU64" i="4"/>
  <c r="AT64" i="4"/>
  <c r="AS64" i="4"/>
  <c r="AR64" i="4"/>
  <c r="AQ64" i="4"/>
  <c r="AP64" i="4"/>
  <c r="AO64" i="4"/>
  <c r="AN64" i="4"/>
  <c r="AM64" i="4"/>
  <c r="AL64" i="4"/>
  <c r="AK64" i="4"/>
  <c r="AJ64" i="4"/>
  <c r="AI64" i="4"/>
  <c r="AH64" i="4"/>
  <c r="AG64" i="4"/>
  <c r="AF64" i="4"/>
  <c r="AE64" i="4"/>
  <c r="AD64" i="4"/>
  <c r="AC64" i="4"/>
  <c r="AB64" i="4"/>
  <c r="AA64" i="4"/>
  <c r="Z64" i="4"/>
  <c r="Y64" i="4"/>
  <c r="X64" i="4"/>
  <c r="W64" i="4"/>
  <c r="V64" i="4"/>
  <c r="BC63" i="4"/>
  <c r="BB63" i="4"/>
  <c r="BA63" i="4"/>
  <c r="AZ63" i="4"/>
  <c r="AY63" i="4"/>
  <c r="AX63" i="4"/>
  <c r="AQ63" i="4"/>
  <c r="AP63" i="4"/>
  <c r="AO63" i="4"/>
  <c r="AN63" i="4"/>
  <c r="AM63" i="4"/>
  <c r="AL63" i="4"/>
  <c r="AK63" i="4"/>
  <c r="AJ63" i="4"/>
  <c r="AI63" i="4"/>
  <c r="AH63" i="4"/>
  <c r="AG63" i="4"/>
  <c r="AF63" i="4"/>
  <c r="AE63" i="4"/>
  <c r="AD63" i="4"/>
  <c r="AB63" i="4"/>
  <c r="AA63" i="4"/>
  <c r="Z63" i="4"/>
  <c r="Y63" i="4"/>
  <c r="X63" i="4"/>
  <c r="W63" i="4"/>
  <c r="BC18" i="4"/>
  <c r="BB18" i="4"/>
  <c r="BA18" i="4"/>
  <c r="AZ18" i="4"/>
  <c r="AY18" i="4"/>
  <c r="AX18" i="4"/>
  <c r="AQ18" i="4"/>
  <c r="AP18" i="4"/>
  <c r="AO18" i="4"/>
  <c r="AN18" i="4"/>
  <c r="AM18" i="4"/>
  <c r="AL18" i="4"/>
  <c r="AK18" i="4"/>
  <c r="AJ18" i="4"/>
  <c r="AI18" i="4"/>
  <c r="AH18" i="4"/>
  <c r="AG18" i="4"/>
  <c r="AF18" i="4"/>
  <c r="AE18" i="4"/>
  <c r="AD18" i="4"/>
  <c r="AB18" i="4"/>
  <c r="AA18" i="4"/>
  <c r="Z18" i="4"/>
  <c r="Y18" i="4"/>
  <c r="X18" i="4"/>
  <c r="W18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BC16" i="4"/>
  <c r="BB16" i="4"/>
  <c r="BA16" i="4"/>
  <c r="AZ16" i="4"/>
  <c r="AY16" i="4"/>
  <c r="AX16" i="4"/>
  <c r="AQ16" i="4"/>
  <c r="AP16" i="4"/>
  <c r="AO16" i="4"/>
  <c r="AN16" i="4"/>
  <c r="AM16" i="4"/>
  <c r="AL16" i="4"/>
  <c r="AK16" i="4"/>
  <c r="AI16" i="4"/>
  <c r="AH16" i="4"/>
  <c r="AF16" i="4"/>
  <c r="AE16" i="4"/>
  <c r="AD16" i="4"/>
  <c r="AB16" i="4"/>
  <c r="AA16" i="4"/>
  <c r="Z16" i="4"/>
  <c r="Y16" i="4"/>
  <c r="X16" i="4"/>
  <c r="W16" i="4"/>
  <c r="BC15" i="4"/>
  <c r="BB15" i="4"/>
  <c r="BA15" i="4"/>
  <c r="AZ15" i="4"/>
  <c r="AY15" i="4"/>
  <c r="AX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B15" i="4"/>
  <c r="AA15" i="4"/>
  <c r="Z15" i="4"/>
  <c r="Y15" i="4"/>
  <c r="X15" i="4"/>
  <c r="W15" i="4"/>
  <c r="BC14" i="4"/>
  <c r="BB14" i="4"/>
  <c r="BA14" i="4"/>
  <c r="AZ14" i="4"/>
  <c r="AY14" i="4"/>
  <c r="AX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B14" i="4"/>
  <c r="AA14" i="4"/>
  <c r="Z14" i="4"/>
  <c r="Y14" i="4"/>
  <c r="X14" i="4"/>
  <c r="W14" i="4"/>
  <c r="V14" i="4"/>
  <c r="BC13" i="4"/>
  <c r="BB13" i="4"/>
  <c r="BA13" i="4"/>
  <c r="AZ13" i="4"/>
  <c r="AY13" i="4"/>
  <c r="AX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B13" i="4"/>
  <c r="AA13" i="4"/>
  <c r="Z13" i="4"/>
  <c r="Y13" i="4"/>
  <c r="X13" i="4"/>
  <c r="BC12" i="4"/>
  <c r="BB12" i="4"/>
  <c r="BA12" i="4"/>
  <c r="AZ12" i="4"/>
  <c r="AY12" i="4"/>
  <c r="AX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B12" i="4"/>
  <c r="AA12" i="4"/>
  <c r="Z12" i="4"/>
  <c r="Y12" i="4"/>
  <c r="X12" i="4"/>
  <c r="V12" i="4"/>
  <c r="BC11" i="4"/>
  <c r="BB11" i="4"/>
  <c r="BA11" i="4"/>
  <c r="AZ11" i="4"/>
  <c r="AY11" i="4"/>
  <c r="AX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B11" i="4"/>
  <c r="AA11" i="4"/>
  <c r="Z11" i="4"/>
  <c r="Y11" i="4"/>
  <c r="X11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BC9" i="4"/>
  <c r="BB9" i="4"/>
  <c r="BA9" i="4"/>
  <c r="AZ9" i="4"/>
  <c r="AY9" i="4"/>
  <c r="AX9" i="4"/>
  <c r="AQ9" i="4"/>
  <c r="AP9" i="4"/>
  <c r="AO9" i="4"/>
  <c r="AN9" i="4"/>
  <c r="AM9" i="4"/>
  <c r="AL9" i="4"/>
  <c r="AI9" i="4"/>
  <c r="AH9" i="4"/>
  <c r="AG9" i="4"/>
  <c r="AF9" i="4"/>
  <c r="AE9" i="4"/>
  <c r="AD9" i="4"/>
  <c r="AB9" i="4"/>
  <c r="AA9" i="4"/>
  <c r="Z9" i="4"/>
  <c r="Y9" i="4"/>
  <c r="X9" i="4"/>
  <c r="W9" i="4"/>
  <c r="BC8" i="4"/>
  <c r="BB8" i="4"/>
  <c r="BA8" i="4"/>
  <c r="AZ8" i="4"/>
  <c r="AY8" i="4"/>
  <c r="AX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B8" i="4"/>
  <c r="AA8" i="4"/>
  <c r="Z8" i="4"/>
  <c r="Y8" i="4"/>
  <c r="X8" i="4"/>
  <c r="W8" i="4"/>
  <c r="BC158" i="2"/>
  <c r="BB158" i="2"/>
  <c r="BA158" i="2"/>
  <c r="AZ158" i="2"/>
  <c r="AY158" i="2"/>
  <c r="AX158" i="2"/>
  <c r="AQ158" i="2"/>
  <c r="AP158" i="2"/>
  <c r="AO158" i="2"/>
  <c r="AN158" i="2"/>
  <c r="AM158" i="2"/>
  <c r="AL158" i="2"/>
  <c r="AK158" i="2"/>
  <c r="AJ158" i="2"/>
  <c r="AI158" i="2"/>
  <c r="AH158" i="2"/>
  <c r="AG158" i="2"/>
  <c r="AF158" i="2"/>
  <c r="AE158" i="2"/>
  <c r="AD158" i="2"/>
  <c r="AB158" i="2"/>
  <c r="AA158" i="2"/>
  <c r="Z158" i="2"/>
  <c r="Y158" i="2"/>
  <c r="X158" i="2"/>
  <c r="V158" i="2"/>
  <c r="BC157" i="2"/>
  <c r="BB157" i="2"/>
  <c r="BA157" i="2"/>
  <c r="AZ157" i="2"/>
  <c r="AY157" i="2"/>
  <c r="AX157" i="2"/>
  <c r="AQ157" i="2"/>
  <c r="AP157" i="2"/>
  <c r="AO157" i="2"/>
  <c r="AN157" i="2"/>
  <c r="AM157" i="2"/>
  <c r="AL157" i="2"/>
  <c r="AK157" i="2"/>
  <c r="AJ157" i="2"/>
  <c r="AI157" i="2"/>
  <c r="AH157" i="2"/>
  <c r="AG157" i="2"/>
  <c r="AF157" i="2"/>
  <c r="AE157" i="2"/>
  <c r="AD157" i="2"/>
  <c r="AB157" i="2"/>
  <c r="AA157" i="2"/>
  <c r="Z157" i="2"/>
  <c r="Y157" i="2"/>
  <c r="X157" i="2"/>
  <c r="W157" i="2"/>
  <c r="V157" i="2"/>
  <c r="BI156" i="2"/>
  <c r="BH156" i="2"/>
  <c r="BG156" i="2"/>
  <c r="BF156" i="2"/>
  <c r="BE156" i="2"/>
  <c r="BD156" i="2"/>
  <c r="BC156" i="2"/>
  <c r="BB156" i="2"/>
  <c r="BA156" i="2"/>
  <c r="AZ156" i="2"/>
  <c r="AY156" i="2"/>
  <c r="AX156" i="2"/>
  <c r="AQ156" i="2"/>
  <c r="AP156" i="2"/>
  <c r="AO156" i="2"/>
  <c r="AN156" i="2"/>
  <c r="AM156" i="2"/>
  <c r="AL156" i="2"/>
  <c r="AK156" i="2"/>
  <c r="AJ156" i="2"/>
  <c r="AI156" i="2"/>
  <c r="AH156" i="2"/>
  <c r="AG156" i="2"/>
  <c r="AF156" i="2"/>
  <c r="AE156" i="2"/>
  <c r="AD156" i="2"/>
  <c r="AC156" i="2"/>
  <c r="AB156" i="2"/>
  <c r="AA156" i="2"/>
  <c r="Z156" i="2"/>
  <c r="Y156" i="2"/>
  <c r="X156" i="2"/>
  <c r="W156" i="2"/>
  <c r="V156" i="2"/>
  <c r="BC155" i="2"/>
  <c r="BB155" i="2"/>
  <c r="BA155" i="2"/>
  <c r="AZ155" i="2"/>
  <c r="AY155" i="2"/>
  <c r="AX155" i="2"/>
  <c r="AQ155" i="2"/>
  <c r="AP155" i="2"/>
  <c r="AO155" i="2"/>
  <c r="AN155" i="2"/>
  <c r="AM155" i="2"/>
  <c r="AL155" i="2"/>
  <c r="AK155" i="2"/>
  <c r="AJ155" i="2"/>
  <c r="AI155" i="2"/>
  <c r="AH155" i="2"/>
  <c r="AF155" i="2"/>
  <c r="AE155" i="2"/>
  <c r="AD155" i="2"/>
  <c r="AB155" i="2"/>
  <c r="AA155" i="2"/>
  <c r="Z155" i="2"/>
  <c r="Y155" i="2"/>
  <c r="X155" i="2"/>
  <c r="W155" i="2"/>
  <c r="V155" i="2"/>
  <c r="BC154" i="2"/>
  <c r="BB154" i="2"/>
  <c r="BA154" i="2"/>
  <c r="AZ154" i="2"/>
  <c r="AY154" i="2"/>
  <c r="AX154" i="2"/>
  <c r="AQ154" i="2"/>
  <c r="AP154" i="2"/>
  <c r="AO154" i="2"/>
  <c r="AN154" i="2"/>
  <c r="AM154" i="2"/>
  <c r="AL154" i="2"/>
  <c r="AJ154" i="2"/>
  <c r="AI154" i="2"/>
  <c r="AH154" i="2"/>
  <c r="AG154" i="2"/>
  <c r="AF154" i="2"/>
  <c r="AE154" i="2"/>
  <c r="AD154" i="2"/>
  <c r="AB154" i="2"/>
  <c r="AA154" i="2"/>
  <c r="Z154" i="2"/>
  <c r="Y154" i="2"/>
  <c r="X154" i="2"/>
  <c r="W154" i="2"/>
  <c r="V154" i="2"/>
  <c r="BC153" i="2"/>
  <c r="BB153" i="2"/>
  <c r="BA153" i="2"/>
  <c r="AZ153" i="2"/>
  <c r="AY153" i="2"/>
  <c r="AX153" i="2"/>
  <c r="AQ153" i="2"/>
  <c r="AP153" i="2"/>
  <c r="AO153" i="2"/>
  <c r="AN153" i="2"/>
  <c r="AM153" i="2"/>
  <c r="AL153" i="2"/>
  <c r="AK153" i="2"/>
  <c r="AJ153" i="2"/>
  <c r="AI153" i="2"/>
  <c r="AH153" i="2"/>
  <c r="AG153" i="2"/>
  <c r="AF153" i="2"/>
  <c r="AE153" i="2"/>
  <c r="AD153" i="2"/>
  <c r="AB153" i="2"/>
  <c r="AA153" i="2"/>
  <c r="Z153" i="2"/>
  <c r="Y153" i="2"/>
  <c r="X153" i="2"/>
  <c r="W153" i="2"/>
  <c r="V153" i="2"/>
  <c r="BC152" i="2"/>
  <c r="BB152" i="2"/>
  <c r="BA152" i="2"/>
  <c r="AZ152" i="2"/>
  <c r="AY152" i="2"/>
  <c r="AX152" i="2"/>
  <c r="AQ152" i="2"/>
  <c r="AP152" i="2"/>
  <c r="AO152" i="2"/>
  <c r="AN152" i="2"/>
  <c r="AM152" i="2"/>
  <c r="AL152" i="2"/>
  <c r="AK152" i="2"/>
  <c r="AJ152" i="2"/>
  <c r="AI152" i="2"/>
  <c r="AH152" i="2"/>
  <c r="AG152" i="2"/>
  <c r="AF152" i="2"/>
  <c r="AE152" i="2"/>
  <c r="AD152" i="2"/>
  <c r="AB152" i="2"/>
  <c r="AA152" i="2"/>
  <c r="Z152" i="2"/>
  <c r="Y152" i="2"/>
  <c r="X152" i="2"/>
  <c r="V152" i="2"/>
  <c r="BC151" i="2"/>
  <c r="BB151" i="2"/>
  <c r="BA151" i="2"/>
  <c r="AZ151" i="2"/>
  <c r="AY151" i="2"/>
  <c r="AX151" i="2"/>
  <c r="AQ151" i="2"/>
  <c r="AP151" i="2"/>
  <c r="AO151" i="2"/>
  <c r="AN151" i="2"/>
  <c r="AM151" i="2"/>
  <c r="AL151" i="2"/>
  <c r="AI151" i="2"/>
  <c r="AH151" i="2"/>
  <c r="AG151" i="2"/>
  <c r="AF151" i="2"/>
  <c r="AE151" i="2"/>
  <c r="AD151" i="2"/>
  <c r="AB151" i="2"/>
  <c r="AA151" i="2"/>
  <c r="Z151" i="2"/>
  <c r="Y151" i="2"/>
  <c r="X151" i="2"/>
  <c r="BC150" i="2"/>
  <c r="BB150" i="2"/>
  <c r="BA150" i="2"/>
  <c r="AZ150" i="2"/>
  <c r="AY150" i="2"/>
  <c r="AX150" i="2"/>
  <c r="AQ150" i="2"/>
  <c r="AP150" i="2"/>
  <c r="AO150" i="2"/>
  <c r="AN150" i="2"/>
  <c r="AM150" i="2"/>
  <c r="AL150" i="2"/>
  <c r="AK150" i="2"/>
  <c r="AJ150" i="2"/>
  <c r="AI150" i="2"/>
  <c r="AH150" i="2"/>
  <c r="AG150" i="2"/>
  <c r="AF150" i="2"/>
  <c r="AE150" i="2"/>
  <c r="AD150" i="2"/>
  <c r="AB150" i="2"/>
  <c r="AA150" i="2"/>
  <c r="Z150" i="2"/>
  <c r="Y150" i="2"/>
  <c r="X150" i="2"/>
  <c r="V150" i="2"/>
  <c r="BI149" i="2"/>
  <c r="BH149" i="2"/>
  <c r="BG149" i="2"/>
  <c r="BF149" i="2"/>
  <c r="BE149" i="2"/>
  <c r="BD149" i="2"/>
  <c r="BC149" i="2"/>
  <c r="BB149" i="2"/>
  <c r="BA149" i="2"/>
  <c r="AZ149" i="2"/>
  <c r="AY149" i="2"/>
  <c r="AX149" i="2"/>
  <c r="AQ149" i="2"/>
  <c r="AP149" i="2"/>
  <c r="AO149" i="2"/>
  <c r="AN149" i="2"/>
  <c r="AM149" i="2"/>
  <c r="AL149" i="2"/>
  <c r="AK149" i="2"/>
  <c r="AJ149" i="2"/>
  <c r="AI149" i="2"/>
  <c r="AH149" i="2"/>
  <c r="AG149" i="2"/>
  <c r="AF149" i="2"/>
  <c r="AE149" i="2"/>
  <c r="AD149" i="2"/>
  <c r="AC149" i="2"/>
  <c r="AB149" i="2"/>
  <c r="AA149" i="2"/>
  <c r="Z149" i="2"/>
  <c r="Y149" i="2"/>
  <c r="X149" i="2"/>
  <c r="W149" i="2"/>
  <c r="V149" i="2"/>
  <c r="BC148" i="2"/>
  <c r="BB148" i="2"/>
  <c r="BA148" i="2"/>
  <c r="AZ148" i="2"/>
  <c r="AY148" i="2"/>
  <c r="AX148" i="2"/>
  <c r="AQ148" i="2"/>
  <c r="AP148" i="2"/>
  <c r="AO148" i="2"/>
  <c r="AN148" i="2"/>
  <c r="AM148" i="2"/>
  <c r="AL148" i="2"/>
  <c r="AK148" i="2"/>
  <c r="AJ148" i="2"/>
  <c r="AI148" i="2"/>
  <c r="AH148" i="2"/>
  <c r="AG148" i="2"/>
  <c r="AF148" i="2"/>
  <c r="AE148" i="2"/>
  <c r="AD148" i="2"/>
  <c r="AB148" i="2"/>
  <c r="AA148" i="2"/>
  <c r="Z148" i="2"/>
  <c r="Y148" i="2"/>
  <c r="X148" i="2"/>
  <c r="W148" i="2"/>
  <c r="V148" i="2"/>
  <c r="BI147" i="2"/>
  <c r="BH147" i="2"/>
  <c r="BG147" i="2"/>
  <c r="BF147" i="2"/>
  <c r="BE147" i="2"/>
  <c r="BD147" i="2"/>
  <c r="BC147" i="2"/>
  <c r="BB147" i="2"/>
  <c r="BA147" i="2"/>
  <c r="AZ147" i="2"/>
  <c r="AY147" i="2"/>
  <c r="AX147" i="2"/>
  <c r="AW147" i="2"/>
  <c r="AV147" i="2"/>
  <c r="AU147" i="2"/>
  <c r="AT147" i="2"/>
  <c r="AS147" i="2"/>
  <c r="AR147" i="2"/>
  <c r="AQ147" i="2"/>
  <c r="AP147" i="2"/>
  <c r="AO147" i="2"/>
  <c r="AN147" i="2"/>
  <c r="AM147" i="2"/>
  <c r="AL147" i="2"/>
  <c r="AK147" i="2"/>
  <c r="AJ147" i="2"/>
  <c r="AI147" i="2"/>
  <c r="AH147" i="2"/>
  <c r="AG147" i="2"/>
  <c r="AF147" i="2"/>
  <c r="AE147" i="2"/>
  <c r="AB147" i="2"/>
  <c r="AA147" i="2"/>
  <c r="Z147" i="2"/>
  <c r="Y147" i="2"/>
  <c r="X147" i="2"/>
  <c r="BC144" i="2"/>
  <c r="BB144" i="2"/>
  <c r="BA144" i="2"/>
  <c r="AZ144" i="2"/>
  <c r="AY144" i="2"/>
  <c r="AX144" i="2"/>
  <c r="AQ144" i="2"/>
  <c r="AP144" i="2"/>
  <c r="AO144" i="2"/>
  <c r="AN144" i="2"/>
  <c r="AM144" i="2"/>
  <c r="AL144" i="2"/>
  <c r="AK144" i="2"/>
  <c r="AJ144" i="2"/>
  <c r="AI144" i="2"/>
  <c r="AH144" i="2"/>
  <c r="AG144" i="2"/>
  <c r="AF144" i="2"/>
  <c r="AE144" i="2"/>
  <c r="AD144" i="2"/>
  <c r="AB144" i="2"/>
  <c r="AA144" i="2"/>
  <c r="Z144" i="2"/>
  <c r="Y144" i="2"/>
  <c r="X144" i="2"/>
  <c r="V144" i="2"/>
  <c r="BC143" i="2"/>
  <c r="BB143" i="2"/>
  <c r="BA143" i="2"/>
  <c r="AZ143" i="2"/>
  <c r="AY143" i="2"/>
  <c r="AX143" i="2"/>
  <c r="AQ143" i="2"/>
  <c r="AP143" i="2"/>
  <c r="AO143" i="2"/>
  <c r="AN143" i="2"/>
  <c r="AM143" i="2"/>
  <c r="AL143" i="2"/>
  <c r="AK143" i="2"/>
  <c r="AJ143" i="2"/>
  <c r="AI143" i="2"/>
  <c r="AH143" i="2"/>
  <c r="AG143" i="2"/>
  <c r="AF143" i="2"/>
  <c r="AE143" i="2"/>
  <c r="AD143" i="2"/>
  <c r="AB143" i="2"/>
  <c r="AA143" i="2"/>
  <c r="Z143" i="2"/>
  <c r="Y143" i="2"/>
  <c r="X143" i="2"/>
  <c r="W143" i="2"/>
  <c r="BC142" i="2"/>
  <c r="BB142" i="2"/>
  <c r="BA142" i="2"/>
  <c r="AZ142" i="2"/>
  <c r="AY142" i="2"/>
  <c r="AX142" i="2"/>
  <c r="AQ142" i="2"/>
  <c r="AP142" i="2"/>
  <c r="AO142" i="2"/>
  <c r="AN142" i="2"/>
  <c r="AM142" i="2"/>
  <c r="AL142" i="2"/>
  <c r="AK142" i="2"/>
  <c r="AJ142" i="2"/>
  <c r="AI142" i="2"/>
  <c r="AH142" i="2"/>
  <c r="AG142" i="2"/>
  <c r="AF142" i="2"/>
  <c r="AE142" i="2"/>
  <c r="AD142" i="2"/>
  <c r="AB142" i="2"/>
  <c r="AA142" i="2"/>
  <c r="Z142" i="2"/>
  <c r="Y142" i="2"/>
  <c r="X142" i="2"/>
  <c r="W142" i="2"/>
  <c r="V142" i="2"/>
  <c r="BI141" i="2"/>
  <c r="BH141" i="2"/>
  <c r="BG141" i="2"/>
  <c r="BF141" i="2"/>
  <c r="BE141" i="2"/>
  <c r="BD141" i="2"/>
  <c r="BC141" i="2"/>
  <c r="BB141" i="2"/>
  <c r="BA141" i="2"/>
  <c r="AZ141" i="2"/>
  <c r="AY141" i="2"/>
  <c r="AX141" i="2"/>
  <c r="AQ141" i="2"/>
  <c r="AP141" i="2"/>
  <c r="AO141" i="2"/>
  <c r="AN141" i="2"/>
  <c r="AM141" i="2"/>
  <c r="AL141" i="2"/>
  <c r="AK141" i="2"/>
  <c r="AJ141" i="2"/>
  <c r="AI141" i="2"/>
  <c r="AH141" i="2"/>
  <c r="AG141" i="2"/>
  <c r="AF141" i="2"/>
  <c r="AE141" i="2"/>
  <c r="AD141" i="2"/>
  <c r="AC141" i="2"/>
  <c r="AB141" i="2"/>
  <c r="AA141" i="2"/>
  <c r="Z141" i="2"/>
  <c r="Y141" i="2"/>
  <c r="X141" i="2"/>
  <c r="W141" i="2"/>
  <c r="V141" i="2"/>
  <c r="BC140" i="2"/>
  <c r="BB140" i="2"/>
  <c r="BA140" i="2"/>
  <c r="AZ140" i="2"/>
  <c r="AY140" i="2"/>
  <c r="AX140" i="2"/>
  <c r="AQ140" i="2"/>
  <c r="AP140" i="2"/>
  <c r="AO140" i="2"/>
  <c r="AN140" i="2"/>
  <c r="AM140" i="2"/>
  <c r="AL140" i="2"/>
  <c r="AJ140" i="2"/>
  <c r="AI140" i="2"/>
  <c r="AH140" i="2"/>
  <c r="AG140" i="2"/>
  <c r="AF140" i="2"/>
  <c r="AE140" i="2"/>
  <c r="AD140" i="2"/>
  <c r="AB140" i="2"/>
  <c r="AA140" i="2"/>
  <c r="Z140" i="2"/>
  <c r="Y140" i="2"/>
  <c r="X140" i="2"/>
  <c r="W140" i="2"/>
  <c r="V140" i="2"/>
  <c r="BC139" i="2"/>
  <c r="BB139" i="2"/>
  <c r="BA139" i="2"/>
  <c r="AZ139" i="2"/>
  <c r="AY139" i="2"/>
  <c r="AX139" i="2"/>
  <c r="AQ139" i="2"/>
  <c r="AP139" i="2"/>
  <c r="AO139" i="2"/>
  <c r="AN139" i="2"/>
  <c r="AM139" i="2"/>
  <c r="AL139" i="2"/>
  <c r="AK139" i="2"/>
  <c r="AJ139" i="2"/>
  <c r="AI139" i="2"/>
  <c r="AH139" i="2"/>
  <c r="AG139" i="2"/>
  <c r="AF139" i="2"/>
  <c r="AD139" i="2"/>
  <c r="AB139" i="2"/>
  <c r="AA139" i="2"/>
  <c r="Z139" i="2"/>
  <c r="Y139" i="2"/>
  <c r="X139" i="2"/>
  <c r="W139" i="2"/>
  <c r="V139" i="2"/>
  <c r="BC138" i="2"/>
  <c r="BB138" i="2"/>
  <c r="BA138" i="2"/>
  <c r="AZ138" i="2"/>
  <c r="AY138" i="2"/>
  <c r="AX138" i="2"/>
  <c r="AQ138" i="2"/>
  <c r="AP138" i="2"/>
  <c r="AO138" i="2"/>
  <c r="AN138" i="2"/>
  <c r="AM138" i="2"/>
  <c r="AL138" i="2"/>
  <c r="AK138" i="2"/>
  <c r="AJ138" i="2"/>
  <c r="AI138" i="2"/>
  <c r="AH138" i="2"/>
  <c r="AG138" i="2"/>
  <c r="AF138" i="2"/>
  <c r="AE138" i="2"/>
  <c r="AD138" i="2"/>
  <c r="AB138" i="2"/>
  <c r="AA138" i="2"/>
  <c r="Z138" i="2"/>
  <c r="Y138" i="2"/>
  <c r="X138" i="2"/>
  <c r="V138" i="2"/>
  <c r="BC137" i="2"/>
  <c r="BB137" i="2"/>
  <c r="BA137" i="2"/>
  <c r="AZ137" i="2"/>
  <c r="AY137" i="2"/>
  <c r="AX137" i="2"/>
  <c r="AQ137" i="2"/>
  <c r="AP137" i="2"/>
  <c r="AO137" i="2"/>
  <c r="AN137" i="2"/>
  <c r="AM137" i="2"/>
  <c r="AL137" i="2"/>
  <c r="AK137" i="2"/>
  <c r="AJ137" i="2"/>
  <c r="AI137" i="2"/>
  <c r="AH137" i="2"/>
  <c r="AG137" i="2"/>
  <c r="AF137" i="2"/>
  <c r="AE137" i="2"/>
  <c r="AD137" i="2"/>
  <c r="AB137" i="2"/>
  <c r="AA137" i="2"/>
  <c r="Z137" i="2"/>
  <c r="Y137" i="2"/>
  <c r="X137" i="2"/>
  <c r="BC136" i="2"/>
  <c r="BB136" i="2"/>
  <c r="BA136" i="2"/>
  <c r="AZ136" i="2"/>
  <c r="AY136" i="2"/>
  <c r="AX136" i="2"/>
  <c r="AQ136" i="2"/>
  <c r="AP136" i="2"/>
  <c r="AO136" i="2"/>
  <c r="AN136" i="2"/>
  <c r="AM136" i="2"/>
  <c r="AL136" i="2"/>
  <c r="AI136" i="2"/>
  <c r="AH136" i="2"/>
  <c r="AG136" i="2"/>
  <c r="AF136" i="2"/>
  <c r="AE136" i="2"/>
  <c r="AD136" i="2"/>
  <c r="AB136" i="2"/>
  <c r="AA136" i="2"/>
  <c r="Z136" i="2"/>
  <c r="Y136" i="2"/>
  <c r="X136" i="2"/>
  <c r="V136" i="2"/>
  <c r="BI135" i="2"/>
  <c r="BH135" i="2"/>
  <c r="BG135" i="2"/>
  <c r="BF135" i="2"/>
  <c r="BE135" i="2"/>
  <c r="BD135" i="2"/>
  <c r="BC135" i="2"/>
  <c r="BB135" i="2"/>
  <c r="BA135" i="2"/>
  <c r="AZ135" i="2"/>
  <c r="AY135" i="2"/>
  <c r="AX135" i="2"/>
  <c r="AQ135" i="2"/>
  <c r="AP135" i="2"/>
  <c r="AO135" i="2"/>
  <c r="AN135" i="2"/>
  <c r="AM135" i="2"/>
  <c r="AL135" i="2"/>
  <c r="AK135" i="2"/>
  <c r="AJ135" i="2"/>
  <c r="AI135" i="2"/>
  <c r="AH135" i="2"/>
  <c r="AG135" i="2"/>
  <c r="AF135" i="2"/>
  <c r="AE135" i="2"/>
  <c r="AD135" i="2"/>
  <c r="AC135" i="2"/>
  <c r="AB135" i="2"/>
  <c r="AA135" i="2"/>
  <c r="Z135" i="2"/>
  <c r="Y135" i="2"/>
  <c r="X135" i="2"/>
  <c r="W135" i="2"/>
  <c r="V135" i="2"/>
  <c r="BC134" i="2"/>
  <c r="BB134" i="2"/>
  <c r="BA134" i="2"/>
  <c r="AZ134" i="2"/>
  <c r="AY134" i="2"/>
  <c r="AX134" i="2"/>
  <c r="AQ134" i="2"/>
  <c r="AP134" i="2"/>
  <c r="AO134" i="2"/>
  <c r="AN134" i="2"/>
  <c r="AM134" i="2"/>
  <c r="AL134" i="2"/>
  <c r="AK134" i="2"/>
  <c r="AJ134" i="2"/>
  <c r="AI134" i="2"/>
  <c r="AH134" i="2"/>
  <c r="AG134" i="2"/>
  <c r="AF134" i="2"/>
  <c r="AE134" i="2"/>
  <c r="AD134" i="2"/>
  <c r="AB134" i="2"/>
  <c r="AA134" i="2"/>
  <c r="Z134" i="2"/>
  <c r="Y134" i="2"/>
  <c r="X134" i="2"/>
  <c r="W134" i="2"/>
  <c r="BI133" i="2"/>
  <c r="BH133" i="2"/>
  <c r="BG133" i="2"/>
  <c r="BF133" i="2"/>
  <c r="BE133" i="2"/>
  <c r="BD133" i="2"/>
  <c r="BC133" i="2"/>
  <c r="BB133" i="2"/>
  <c r="BA133" i="2"/>
  <c r="AZ133" i="2"/>
  <c r="AY133" i="2"/>
  <c r="AX133" i="2"/>
  <c r="AW133" i="2"/>
  <c r="AV133" i="2"/>
  <c r="AU133" i="2"/>
  <c r="AT133" i="2"/>
  <c r="AS133" i="2"/>
  <c r="AR133" i="2"/>
  <c r="AQ133" i="2"/>
  <c r="AP133" i="2"/>
  <c r="AO133" i="2"/>
  <c r="AN133" i="2"/>
  <c r="AM133" i="2"/>
  <c r="AL133" i="2"/>
  <c r="AK133" i="2"/>
  <c r="AJ133" i="2"/>
  <c r="AI133" i="2"/>
  <c r="AH133" i="2"/>
  <c r="AG133" i="2"/>
  <c r="AF133" i="2"/>
  <c r="AE133" i="2"/>
  <c r="AD133" i="2"/>
  <c r="AC133" i="2"/>
  <c r="AB133" i="2"/>
  <c r="AA133" i="2"/>
  <c r="Z133" i="2"/>
  <c r="Y133" i="2"/>
  <c r="X133" i="2"/>
  <c r="W133" i="2"/>
  <c r="V133" i="2"/>
  <c r="BC130" i="2"/>
  <c r="BB130" i="2"/>
  <c r="BA130" i="2"/>
  <c r="AZ130" i="2"/>
  <c r="AY130" i="2"/>
  <c r="AX130" i="2"/>
  <c r="AQ130" i="2"/>
  <c r="AP130" i="2"/>
  <c r="AO130" i="2"/>
  <c r="AN130" i="2"/>
  <c r="AM130" i="2"/>
  <c r="AL130" i="2"/>
  <c r="AK130" i="2"/>
  <c r="AJ130" i="2"/>
  <c r="AI130" i="2"/>
  <c r="AH130" i="2"/>
  <c r="AG130" i="2"/>
  <c r="AF130" i="2"/>
  <c r="AE130" i="2"/>
  <c r="AD130" i="2"/>
  <c r="AB130" i="2"/>
  <c r="AA130" i="2"/>
  <c r="Z130" i="2"/>
  <c r="Y130" i="2"/>
  <c r="X130" i="2"/>
  <c r="V130" i="2"/>
  <c r="BC129" i="2"/>
  <c r="BB129" i="2"/>
  <c r="BA129" i="2"/>
  <c r="AZ129" i="2"/>
  <c r="AY129" i="2"/>
  <c r="AX129" i="2"/>
  <c r="AQ129" i="2"/>
  <c r="AP129" i="2"/>
  <c r="AO129" i="2"/>
  <c r="AN129" i="2"/>
  <c r="AM129" i="2"/>
  <c r="AL129" i="2"/>
  <c r="AI129" i="2"/>
  <c r="AH129" i="2"/>
  <c r="AG129" i="2"/>
  <c r="AF129" i="2"/>
  <c r="AE129" i="2"/>
  <c r="AD129" i="2"/>
  <c r="AB129" i="2"/>
  <c r="AA129" i="2"/>
  <c r="Z129" i="2"/>
  <c r="Y129" i="2"/>
  <c r="X129" i="2"/>
  <c r="W129" i="2"/>
  <c r="V129" i="2"/>
  <c r="BC128" i="2"/>
  <c r="BB128" i="2"/>
  <c r="BA128" i="2"/>
  <c r="AZ128" i="2"/>
  <c r="AY128" i="2"/>
  <c r="AX128" i="2"/>
  <c r="AQ128" i="2"/>
  <c r="AP128" i="2"/>
  <c r="AO128" i="2"/>
  <c r="AN128" i="2"/>
  <c r="AM128" i="2"/>
  <c r="AL128" i="2"/>
  <c r="AK128" i="2"/>
  <c r="AJ128" i="2"/>
  <c r="AI128" i="2"/>
  <c r="AH128" i="2"/>
  <c r="AG128" i="2"/>
  <c r="AF128" i="2"/>
  <c r="AE128" i="2"/>
  <c r="AD128" i="2"/>
  <c r="AB128" i="2"/>
  <c r="AA128" i="2"/>
  <c r="Z128" i="2"/>
  <c r="Y128" i="2"/>
  <c r="X128" i="2"/>
  <c r="W128" i="2"/>
  <c r="V128" i="2"/>
  <c r="BC127" i="2"/>
  <c r="BB127" i="2"/>
  <c r="BA127" i="2"/>
  <c r="AZ127" i="2"/>
  <c r="AY127" i="2"/>
  <c r="AX127" i="2"/>
  <c r="AQ127" i="2"/>
  <c r="AP127" i="2"/>
  <c r="AO127" i="2"/>
  <c r="AN127" i="2"/>
  <c r="AM127" i="2"/>
  <c r="AL127" i="2"/>
  <c r="AK127" i="2"/>
  <c r="AJ127" i="2"/>
  <c r="AI127" i="2"/>
  <c r="AH127" i="2"/>
  <c r="AF127" i="2"/>
  <c r="AE127" i="2"/>
  <c r="AD127" i="2"/>
  <c r="AB127" i="2"/>
  <c r="AA127" i="2"/>
  <c r="Z127" i="2"/>
  <c r="Y127" i="2"/>
  <c r="X127" i="2"/>
  <c r="W127" i="2"/>
  <c r="V127" i="2"/>
  <c r="BI126" i="2"/>
  <c r="BH126" i="2"/>
  <c r="BG126" i="2"/>
  <c r="BF126" i="2"/>
  <c r="BE126" i="2"/>
  <c r="BD126" i="2"/>
  <c r="BC126" i="2"/>
  <c r="BB126" i="2"/>
  <c r="BA126" i="2"/>
  <c r="AZ126" i="2"/>
  <c r="AY126" i="2"/>
  <c r="AX126" i="2"/>
  <c r="AQ126" i="2"/>
  <c r="AP126" i="2"/>
  <c r="AO126" i="2"/>
  <c r="AN126" i="2"/>
  <c r="AM126" i="2"/>
  <c r="AL126" i="2"/>
  <c r="AK126" i="2"/>
  <c r="AJ126" i="2"/>
  <c r="AI126" i="2"/>
  <c r="AH126" i="2"/>
  <c r="AG126" i="2"/>
  <c r="AF126" i="2"/>
  <c r="AE126" i="2"/>
  <c r="AD126" i="2"/>
  <c r="AC126" i="2"/>
  <c r="AB126" i="2"/>
  <c r="AA126" i="2"/>
  <c r="Z126" i="2"/>
  <c r="Y126" i="2"/>
  <c r="X126" i="2"/>
  <c r="W126" i="2"/>
  <c r="V126" i="2"/>
  <c r="BC125" i="2"/>
  <c r="BB125" i="2"/>
  <c r="BA125" i="2"/>
  <c r="AZ125" i="2"/>
  <c r="AY125" i="2"/>
  <c r="AX125" i="2"/>
  <c r="AQ125" i="2"/>
  <c r="AP125" i="2"/>
  <c r="AO125" i="2"/>
  <c r="AN125" i="2"/>
  <c r="AM125" i="2"/>
  <c r="AL125" i="2"/>
  <c r="AK125" i="2"/>
  <c r="AJ125" i="2"/>
  <c r="AI125" i="2"/>
  <c r="AH125" i="2"/>
  <c r="AE125" i="2"/>
  <c r="AD125" i="2"/>
  <c r="AB125" i="2"/>
  <c r="AA125" i="2"/>
  <c r="Z125" i="2"/>
  <c r="Y125" i="2"/>
  <c r="X125" i="2"/>
  <c r="W125" i="2"/>
  <c r="BC124" i="2"/>
  <c r="BB124" i="2"/>
  <c r="BA124" i="2"/>
  <c r="AZ124" i="2"/>
  <c r="AY124" i="2"/>
  <c r="AX124" i="2"/>
  <c r="AQ124" i="2"/>
  <c r="AP124" i="2"/>
  <c r="AO124" i="2"/>
  <c r="AN124" i="2"/>
  <c r="AM124" i="2"/>
  <c r="AL124" i="2"/>
  <c r="AK124" i="2"/>
  <c r="AI124" i="2"/>
  <c r="AH124" i="2"/>
  <c r="AG124" i="2"/>
  <c r="AF124" i="2"/>
  <c r="AE124" i="2"/>
  <c r="AD124" i="2"/>
  <c r="AB124" i="2"/>
  <c r="AA124" i="2"/>
  <c r="Z124" i="2"/>
  <c r="Y124" i="2"/>
  <c r="X124" i="2"/>
  <c r="V124" i="2"/>
  <c r="BC123" i="2"/>
  <c r="BB123" i="2"/>
  <c r="BA123" i="2"/>
  <c r="AZ123" i="2"/>
  <c r="AY123" i="2"/>
  <c r="AX123" i="2"/>
  <c r="AQ123" i="2"/>
  <c r="AP123" i="2"/>
  <c r="AO123" i="2"/>
  <c r="AN123" i="2"/>
  <c r="AM123" i="2"/>
  <c r="AL123" i="2"/>
  <c r="AK123" i="2"/>
  <c r="AJ123" i="2"/>
  <c r="AI123" i="2"/>
  <c r="AH123" i="2"/>
  <c r="AG123" i="2"/>
  <c r="AF123" i="2"/>
  <c r="AE123" i="2"/>
  <c r="AD123" i="2"/>
  <c r="AB123" i="2"/>
  <c r="AA123" i="2"/>
  <c r="Z123" i="2"/>
  <c r="Y123" i="2"/>
  <c r="X123" i="2"/>
  <c r="BC122" i="2"/>
  <c r="BB122" i="2"/>
  <c r="BA122" i="2"/>
  <c r="AZ122" i="2"/>
  <c r="AY122" i="2"/>
  <c r="AX122" i="2"/>
  <c r="AQ122" i="2"/>
  <c r="AP122" i="2"/>
  <c r="AO122" i="2"/>
  <c r="AN122" i="2"/>
  <c r="AM122" i="2"/>
  <c r="AL122" i="2"/>
  <c r="AK122" i="2"/>
  <c r="AJ122" i="2"/>
  <c r="AI122" i="2"/>
  <c r="AH122" i="2"/>
  <c r="AG122" i="2"/>
  <c r="AF122" i="2"/>
  <c r="AE122" i="2"/>
  <c r="AD122" i="2"/>
  <c r="AB122" i="2"/>
  <c r="AA122" i="2"/>
  <c r="Z122" i="2"/>
  <c r="Y122" i="2"/>
  <c r="X122" i="2"/>
  <c r="V122" i="2"/>
  <c r="BC121" i="2"/>
  <c r="BB121" i="2"/>
  <c r="BA121" i="2"/>
  <c r="AZ121" i="2"/>
  <c r="AY121" i="2"/>
  <c r="AX121" i="2"/>
  <c r="AQ121" i="2"/>
  <c r="AP121" i="2"/>
  <c r="AO121" i="2"/>
  <c r="AN121" i="2"/>
  <c r="AM121" i="2"/>
  <c r="AL121" i="2"/>
  <c r="AK121" i="2"/>
  <c r="AJ121" i="2"/>
  <c r="AI121" i="2"/>
  <c r="AH121" i="2"/>
  <c r="AG121" i="2"/>
  <c r="AF121" i="2"/>
  <c r="AD121" i="2"/>
  <c r="AB121" i="2"/>
  <c r="AA121" i="2"/>
  <c r="Z121" i="2"/>
  <c r="Y121" i="2"/>
  <c r="X121" i="2"/>
  <c r="V121" i="2"/>
  <c r="BC120" i="2"/>
  <c r="BB120" i="2"/>
  <c r="BA120" i="2"/>
  <c r="AZ120" i="2"/>
  <c r="AY120" i="2"/>
  <c r="AX120" i="2"/>
  <c r="AQ120" i="2"/>
  <c r="AP120" i="2"/>
  <c r="AO120" i="2"/>
  <c r="AN120" i="2"/>
  <c r="AM120" i="2"/>
  <c r="AL120" i="2"/>
  <c r="AK120" i="2"/>
  <c r="AJ120" i="2"/>
  <c r="AI120" i="2"/>
  <c r="AH120" i="2"/>
  <c r="AG120" i="2"/>
  <c r="AF120" i="2"/>
  <c r="AE120" i="2"/>
  <c r="AD120" i="2"/>
  <c r="AB120" i="2"/>
  <c r="AA120" i="2"/>
  <c r="Z120" i="2"/>
  <c r="Y120" i="2"/>
  <c r="X120" i="2"/>
  <c r="W120" i="2"/>
  <c r="V120" i="2"/>
  <c r="BI119" i="2"/>
  <c r="BH119" i="2"/>
  <c r="BG119" i="2"/>
  <c r="BF119" i="2"/>
  <c r="BE119" i="2"/>
  <c r="BD119" i="2"/>
  <c r="BC119" i="2"/>
  <c r="BB119" i="2"/>
  <c r="BA119" i="2"/>
  <c r="AZ119" i="2"/>
  <c r="AY119" i="2"/>
  <c r="AX119" i="2"/>
  <c r="AW119" i="2"/>
  <c r="AV119" i="2"/>
  <c r="AU119" i="2"/>
  <c r="AT119" i="2"/>
  <c r="AS119" i="2"/>
  <c r="AR119" i="2"/>
  <c r="AQ119" i="2"/>
  <c r="AP119" i="2"/>
  <c r="AO119" i="2"/>
  <c r="AN119" i="2"/>
  <c r="AM119" i="2"/>
  <c r="AL119" i="2"/>
  <c r="AK119" i="2"/>
  <c r="AJ119" i="2"/>
  <c r="AI119" i="2"/>
  <c r="AH119" i="2"/>
  <c r="AE119" i="2"/>
  <c r="AB119" i="2"/>
  <c r="AA119" i="2"/>
  <c r="Z119" i="2"/>
  <c r="Y119" i="2"/>
  <c r="X119" i="2"/>
  <c r="BC116" i="2"/>
  <c r="BB116" i="2"/>
  <c r="BA116" i="2"/>
  <c r="AZ116" i="2"/>
  <c r="AY116" i="2"/>
  <c r="AX116" i="2"/>
  <c r="AQ116" i="2"/>
  <c r="AP116" i="2"/>
  <c r="AO116" i="2"/>
  <c r="AN116" i="2"/>
  <c r="AM116" i="2"/>
  <c r="AL116" i="2"/>
  <c r="AK116" i="2"/>
  <c r="AJ116" i="2"/>
  <c r="AI116" i="2"/>
  <c r="AH116" i="2"/>
  <c r="AG116" i="2"/>
  <c r="AF116" i="2"/>
  <c r="AE116" i="2"/>
  <c r="AD116" i="2"/>
  <c r="AB116" i="2"/>
  <c r="AA116" i="2"/>
  <c r="Z116" i="2"/>
  <c r="Y116" i="2"/>
  <c r="X116" i="2"/>
  <c r="V116" i="2"/>
  <c r="BC115" i="2"/>
  <c r="BB115" i="2"/>
  <c r="BA115" i="2"/>
  <c r="AZ115" i="2"/>
  <c r="AY115" i="2"/>
  <c r="AX115" i="2"/>
  <c r="AQ115" i="2"/>
  <c r="AP115" i="2"/>
  <c r="AO115" i="2"/>
  <c r="AN115" i="2"/>
  <c r="AM115" i="2"/>
  <c r="AL115" i="2"/>
  <c r="AK115" i="2"/>
  <c r="AJ115" i="2"/>
  <c r="AI115" i="2"/>
  <c r="AH115" i="2"/>
  <c r="AG115" i="2"/>
  <c r="AF115" i="2"/>
  <c r="AE115" i="2"/>
  <c r="AD115" i="2"/>
  <c r="AB115" i="2"/>
  <c r="AA115" i="2"/>
  <c r="Z115" i="2"/>
  <c r="Y115" i="2"/>
  <c r="X115" i="2"/>
  <c r="W115" i="2"/>
  <c r="V115" i="2"/>
  <c r="BC114" i="2"/>
  <c r="BB114" i="2"/>
  <c r="BA114" i="2"/>
  <c r="AZ114" i="2"/>
  <c r="AY114" i="2"/>
  <c r="AX114" i="2"/>
  <c r="AQ114" i="2"/>
  <c r="AP114" i="2"/>
  <c r="AO114" i="2"/>
  <c r="AN114" i="2"/>
  <c r="AM114" i="2"/>
  <c r="AL114" i="2"/>
  <c r="AK114" i="2"/>
  <c r="AJ114" i="2"/>
  <c r="AI114" i="2"/>
  <c r="AH114" i="2"/>
  <c r="AG114" i="2"/>
  <c r="AF114" i="2"/>
  <c r="AE114" i="2"/>
  <c r="AD114" i="2"/>
  <c r="AB114" i="2"/>
  <c r="AA114" i="2"/>
  <c r="Z114" i="2"/>
  <c r="Y114" i="2"/>
  <c r="X114" i="2"/>
  <c r="W114" i="2"/>
  <c r="V114" i="2"/>
  <c r="BC113" i="2"/>
  <c r="BB113" i="2"/>
  <c r="BA113" i="2"/>
  <c r="AZ113" i="2"/>
  <c r="AY113" i="2"/>
  <c r="AX113" i="2"/>
  <c r="AQ113" i="2"/>
  <c r="AP113" i="2"/>
  <c r="AO113" i="2"/>
  <c r="AN113" i="2"/>
  <c r="AM113" i="2"/>
  <c r="AL113" i="2"/>
  <c r="AK113" i="2"/>
  <c r="AJ113" i="2"/>
  <c r="AI113" i="2"/>
  <c r="AH113" i="2"/>
  <c r="AF113" i="2"/>
  <c r="AE113" i="2"/>
  <c r="AD113" i="2"/>
  <c r="AB113" i="2"/>
  <c r="AA113" i="2"/>
  <c r="Z113" i="2"/>
  <c r="Y113" i="2"/>
  <c r="X113" i="2"/>
  <c r="W113" i="2"/>
  <c r="V113" i="2"/>
  <c r="BI112" i="2"/>
  <c r="BH112" i="2"/>
  <c r="BG112" i="2"/>
  <c r="BF112" i="2"/>
  <c r="BE112" i="2"/>
  <c r="BD112" i="2"/>
  <c r="BC112" i="2"/>
  <c r="BB112" i="2"/>
  <c r="BA112" i="2"/>
  <c r="AZ112" i="2"/>
  <c r="AY112" i="2"/>
  <c r="AX112" i="2"/>
  <c r="AQ112" i="2"/>
  <c r="AP112" i="2"/>
  <c r="AO112" i="2"/>
  <c r="AN112" i="2"/>
  <c r="AM112" i="2"/>
  <c r="AL112" i="2"/>
  <c r="AK112" i="2"/>
  <c r="AJ112" i="2"/>
  <c r="AI112" i="2"/>
  <c r="AH112" i="2"/>
  <c r="AG112" i="2"/>
  <c r="AF112" i="2"/>
  <c r="AE112" i="2"/>
  <c r="AD112" i="2"/>
  <c r="AC112" i="2"/>
  <c r="AB112" i="2"/>
  <c r="AA112" i="2"/>
  <c r="Z112" i="2"/>
  <c r="Y112" i="2"/>
  <c r="X112" i="2"/>
  <c r="W112" i="2"/>
  <c r="V112" i="2"/>
  <c r="BC111" i="2"/>
  <c r="BB111" i="2"/>
  <c r="BA111" i="2"/>
  <c r="AZ111" i="2"/>
  <c r="AY111" i="2"/>
  <c r="AX111" i="2"/>
  <c r="AQ111" i="2"/>
  <c r="AP111" i="2"/>
  <c r="AO111" i="2"/>
  <c r="AN111" i="2"/>
  <c r="AM111" i="2"/>
  <c r="AL111" i="2"/>
  <c r="AK111" i="2"/>
  <c r="AJ111" i="2"/>
  <c r="AI111" i="2"/>
  <c r="AH111" i="2"/>
  <c r="AG111" i="2"/>
  <c r="AF111" i="2"/>
  <c r="AE111" i="2"/>
  <c r="AD111" i="2"/>
  <c r="AB111" i="2"/>
  <c r="AA111" i="2"/>
  <c r="Z111" i="2"/>
  <c r="Y111" i="2"/>
  <c r="X111" i="2"/>
  <c r="W111" i="2"/>
  <c r="V111" i="2"/>
  <c r="BC110" i="2"/>
  <c r="BB110" i="2"/>
  <c r="BA110" i="2"/>
  <c r="AZ110" i="2"/>
  <c r="AY110" i="2"/>
  <c r="AX110" i="2"/>
  <c r="AQ110" i="2"/>
  <c r="AP110" i="2"/>
  <c r="AO110" i="2"/>
  <c r="AN110" i="2"/>
  <c r="AM110" i="2"/>
  <c r="AL110" i="2"/>
  <c r="AK110" i="2"/>
  <c r="AJ110" i="2"/>
  <c r="AI110" i="2"/>
  <c r="AH110" i="2"/>
  <c r="AG110" i="2"/>
  <c r="AF110" i="2"/>
  <c r="AE110" i="2"/>
  <c r="AD110" i="2"/>
  <c r="AB110" i="2"/>
  <c r="AA110" i="2"/>
  <c r="Z110" i="2"/>
  <c r="Y110" i="2"/>
  <c r="X110" i="2"/>
  <c r="V110" i="2"/>
  <c r="BC109" i="2"/>
  <c r="BB109" i="2"/>
  <c r="BA109" i="2"/>
  <c r="AZ109" i="2"/>
  <c r="AY109" i="2"/>
  <c r="AX109" i="2"/>
  <c r="AQ109" i="2"/>
  <c r="AP109" i="2"/>
  <c r="AO109" i="2"/>
  <c r="AN109" i="2"/>
  <c r="AM109" i="2"/>
  <c r="AL109" i="2"/>
  <c r="AK109" i="2"/>
  <c r="AJ109" i="2"/>
  <c r="AI109" i="2"/>
  <c r="AH109" i="2"/>
  <c r="AG109" i="2"/>
  <c r="AF109" i="2"/>
  <c r="AE109" i="2"/>
  <c r="AD109" i="2"/>
  <c r="AB109" i="2"/>
  <c r="AA109" i="2"/>
  <c r="Z109" i="2"/>
  <c r="Y109" i="2"/>
  <c r="X109" i="2"/>
  <c r="BC108" i="2"/>
  <c r="BB108" i="2"/>
  <c r="BA108" i="2"/>
  <c r="AZ108" i="2"/>
  <c r="AY108" i="2"/>
  <c r="AX108" i="2"/>
  <c r="AQ108" i="2"/>
  <c r="AP108" i="2"/>
  <c r="AO108" i="2"/>
  <c r="AN108" i="2"/>
  <c r="AM108" i="2"/>
  <c r="AL108" i="2"/>
  <c r="AK108" i="2"/>
  <c r="AJ108" i="2"/>
  <c r="AI108" i="2"/>
  <c r="AH108" i="2"/>
  <c r="AE108" i="2"/>
  <c r="AD108" i="2"/>
  <c r="AB108" i="2"/>
  <c r="AA108" i="2"/>
  <c r="Z108" i="2"/>
  <c r="Y108" i="2"/>
  <c r="X108" i="2"/>
  <c r="V108" i="2"/>
  <c r="BC107" i="2"/>
  <c r="BB107" i="2"/>
  <c r="BA107" i="2"/>
  <c r="AZ107" i="2"/>
  <c r="AY107" i="2"/>
  <c r="AX107" i="2"/>
  <c r="AQ107" i="2"/>
  <c r="AP107" i="2"/>
  <c r="AO107" i="2"/>
  <c r="AN107" i="2"/>
  <c r="AM107" i="2"/>
  <c r="AL107" i="2"/>
  <c r="AK107" i="2"/>
  <c r="AJ107" i="2"/>
  <c r="AI107" i="2"/>
  <c r="AH107" i="2"/>
  <c r="AG107" i="2"/>
  <c r="AF107" i="2"/>
  <c r="AD107" i="2"/>
  <c r="AB107" i="2"/>
  <c r="AA107" i="2"/>
  <c r="Z107" i="2"/>
  <c r="Y107" i="2"/>
  <c r="X107" i="2"/>
  <c r="V107" i="2"/>
  <c r="BI106" i="2"/>
  <c r="BH106" i="2"/>
  <c r="BG106" i="2"/>
  <c r="BF106" i="2"/>
  <c r="BE106" i="2"/>
  <c r="BD106" i="2"/>
  <c r="BC106" i="2"/>
  <c r="BB106" i="2"/>
  <c r="BA106" i="2"/>
  <c r="AZ106" i="2"/>
  <c r="AY106" i="2"/>
  <c r="AX106" i="2"/>
  <c r="AQ106" i="2"/>
  <c r="AP106" i="2"/>
  <c r="AO106" i="2"/>
  <c r="AN106" i="2"/>
  <c r="AM106" i="2"/>
  <c r="AL106" i="2"/>
  <c r="AK106" i="2"/>
  <c r="AJ106" i="2"/>
  <c r="AI106" i="2"/>
  <c r="AH106" i="2"/>
  <c r="AG106" i="2"/>
  <c r="AF106" i="2"/>
  <c r="AE106" i="2"/>
  <c r="AD106" i="2"/>
  <c r="AC106" i="2"/>
  <c r="AB106" i="2"/>
  <c r="AA106" i="2"/>
  <c r="Z106" i="2"/>
  <c r="Y106" i="2"/>
  <c r="X106" i="2"/>
  <c r="W106" i="2"/>
  <c r="V106" i="2"/>
  <c r="BI105" i="2"/>
  <c r="BH105" i="2"/>
  <c r="BG105" i="2"/>
  <c r="BF105" i="2"/>
  <c r="BE105" i="2"/>
  <c r="BD105" i="2"/>
  <c r="BC105" i="2"/>
  <c r="BB105" i="2"/>
  <c r="BA105" i="2"/>
  <c r="AZ105" i="2"/>
  <c r="AY105" i="2"/>
  <c r="AX105" i="2"/>
  <c r="AW105" i="2"/>
  <c r="AV105" i="2"/>
  <c r="AU105" i="2"/>
  <c r="AT105" i="2"/>
  <c r="AS105" i="2"/>
  <c r="AR105" i="2"/>
  <c r="AQ105" i="2"/>
  <c r="AP105" i="2"/>
  <c r="AO105" i="2"/>
  <c r="AN105" i="2"/>
  <c r="AM105" i="2"/>
  <c r="AL105" i="2"/>
  <c r="AK105" i="2"/>
  <c r="AJ105" i="2"/>
  <c r="AI105" i="2"/>
  <c r="AH105" i="2"/>
  <c r="AG105" i="2"/>
  <c r="AF105" i="2"/>
  <c r="AE105" i="2"/>
  <c r="AD105" i="2"/>
  <c r="AC105" i="2"/>
  <c r="AB105" i="2"/>
  <c r="AA105" i="2"/>
  <c r="Z105" i="2"/>
  <c r="Y105" i="2"/>
  <c r="X105" i="2"/>
  <c r="W105" i="2"/>
  <c r="V105" i="2"/>
  <c r="BC102" i="2"/>
  <c r="BB102" i="2"/>
  <c r="BA102" i="2"/>
  <c r="AZ102" i="2"/>
  <c r="AY102" i="2"/>
  <c r="AX102" i="2"/>
  <c r="AQ102" i="2"/>
  <c r="AP102" i="2"/>
  <c r="AO102" i="2"/>
  <c r="AN102" i="2"/>
  <c r="AM102" i="2"/>
  <c r="AL102" i="2"/>
  <c r="AK102" i="2"/>
  <c r="AJ102" i="2"/>
  <c r="AI102" i="2"/>
  <c r="AH102" i="2"/>
  <c r="AG102" i="2"/>
  <c r="AF102" i="2"/>
  <c r="AE102" i="2"/>
  <c r="AD102" i="2"/>
  <c r="AB102" i="2"/>
  <c r="AA102" i="2"/>
  <c r="Z102" i="2"/>
  <c r="Y102" i="2"/>
  <c r="X102" i="2"/>
  <c r="V102" i="2"/>
  <c r="BC101" i="2"/>
  <c r="BB101" i="2"/>
  <c r="BA101" i="2"/>
  <c r="AZ101" i="2"/>
  <c r="AY101" i="2"/>
  <c r="AX101" i="2"/>
  <c r="AQ101" i="2"/>
  <c r="AP101" i="2"/>
  <c r="AO101" i="2"/>
  <c r="AN101" i="2"/>
  <c r="AM101" i="2"/>
  <c r="AL101" i="2"/>
  <c r="AJ101" i="2"/>
  <c r="AI101" i="2"/>
  <c r="AH101" i="2"/>
  <c r="AG101" i="2"/>
  <c r="AF101" i="2"/>
  <c r="AE101" i="2"/>
  <c r="AD101" i="2"/>
  <c r="AB101" i="2"/>
  <c r="AA101" i="2"/>
  <c r="Z101" i="2"/>
  <c r="Y101" i="2"/>
  <c r="X101" i="2"/>
  <c r="W101" i="2"/>
  <c r="BI100" i="2"/>
  <c r="BH100" i="2"/>
  <c r="BG100" i="2"/>
  <c r="BF100" i="2"/>
  <c r="BE100" i="2"/>
  <c r="BD100" i="2"/>
  <c r="BC100" i="2"/>
  <c r="BB100" i="2"/>
  <c r="BA100" i="2"/>
  <c r="AZ100" i="2"/>
  <c r="AY100" i="2"/>
  <c r="AX100" i="2"/>
  <c r="AQ100" i="2"/>
  <c r="AP100" i="2"/>
  <c r="AO100" i="2"/>
  <c r="AN100" i="2"/>
  <c r="AM100" i="2"/>
  <c r="AL100" i="2"/>
  <c r="AK100" i="2"/>
  <c r="AJ100" i="2"/>
  <c r="AI100" i="2"/>
  <c r="AH100" i="2"/>
  <c r="AG100" i="2"/>
  <c r="AF100" i="2"/>
  <c r="AE100" i="2"/>
  <c r="AD100" i="2"/>
  <c r="AC100" i="2"/>
  <c r="AB100" i="2"/>
  <c r="AA100" i="2"/>
  <c r="Z100" i="2"/>
  <c r="Y100" i="2"/>
  <c r="X100" i="2"/>
  <c r="W100" i="2"/>
  <c r="V100" i="2"/>
  <c r="BC99" i="2"/>
  <c r="BB99" i="2"/>
  <c r="BA99" i="2"/>
  <c r="AZ99" i="2"/>
  <c r="AY99" i="2"/>
  <c r="AX99" i="2"/>
  <c r="AQ99" i="2"/>
  <c r="AP99" i="2"/>
  <c r="AO99" i="2"/>
  <c r="AN99" i="2"/>
  <c r="AM99" i="2"/>
  <c r="AL99" i="2"/>
  <c r="AK99" i="2"/>
  <c r="AJ99" i="2"/>
  <c r="AI99" i="2"/>
  <c r="AH99" i="2"/>
  <c r="AF99" i="2"/>
  <c r="AE99" i="2"/>
  <c r="AD99" i="2"/>
  <c r="AB99" i="2"/>
  <c r="AA99" i="2"/>
  <c r="Z99" i="2"/>
  <c r="Y99" i="2"/>
  <c r="X99" i="2"/>
  <c r="W99" i="2"/>
  <c r="BC98" i="2"/>
  <c r="BB98" i="2"/>
  <c r="BA98" i="2"/>
  <c r="AZ98" i="2"/>
  <c r="AY98" i="2"/>
  <c r="AX98" i="2"/>
  <c r="AQ98" i="2"/>
  <c r="AP98" i="2"/>
  <c r="AO98" i="2"/>
  <c r="AN98" i="2"/>
  <c r="AM98" i="2"/>
  <c r="AL98" i="2"/>
  <c r="AK98" i="2"/>
  <c r="AJ98" i="2"/>
  <c r="AI98" i="2"/>
  <c r="AH98" i="2"/>
  <c r="AG98" i="2"/>
  <c r="AF98" i="2"/>
  <c r="AE98" i="2"/>
  <c r="AD98" i="2"/>
  <c r="AB98" i="2"/>
  <c r="AA98" i="2"/>
  <c r="Z98" i="2"/>
  <c r="Y98" i="2"/>
  <c r="X98" i="2"/>
  <c r="W98" i="2"/>
  <c r="V98" i="2"/>
  <c r="BC97" i="2"/>
  <c r="BB97" i="2"/>
  <c r="BA97" i="2"/>
  <c r="AZ97" i="2"/>
  <c r="AY97" i="2"/>
  <c r="AX97" i="2"/>
  <c r="AQ97" i="2"/>
  <c r="AP97" i="2"/>
  <c r="AO97" i="2"/>
  <c r="AN97" i="2"/>
  <c r="AM97" i="2"/>
  <c r="AL97" i="2"/>
  <c r="AK97" i="2"/>
  <c r="AJ97" i="2"/>
  <c r="AI97" i="2"/>
  <c r="AH97" i="2"/>
  <c r="AG97" i="2"/>
  <c r="AF97" i="2"/>
  <c r="AE97" i="2"/>
  <c r="AD97" i="2"/>
  <c r="AB97" i="2"/>
  <c r="AA97" i="2"/>
  <c r="Z97" i="2"/>
  <c r="Y97" i="2"/>
  <c r="X97" i="2"/>
  <c r="W97" i="2"/>
  <c r="V97" i="2"/>
  <c r="BC93" i="2"/>
  <c r="BB93" i="2"/>
  <c r="BA93" i="2"/>
  <c r="AZ93" i="2"/>
  <c r="AY93" i="2"/>
  <c r="AX93" i="2"/>
  <c r="AQ93" i="2"/>
  <c r="AP93" i="2"/>
  <c r="AO93" i="2"/>
  <c r="AN93" i="2"/>
  <c r="AM93" i="2"/>
  <c r="AL93" i="2"/>
  <c r="AK93" i="2"/>
  <c r="AJ93" i="2"/>
  <c r="AI93" i="2"/>
  <c r="AH93" i="2"/>
  <c r="AG93" i="2"/>
  <c r="AF93" i="2"/>
  <c r="AD93" i="2"/>
  <c r="AB93" i="2"/>
  <c r="AA93" i="2"/>
  <c r="Z93" i="2"/>
  <c r="Y93" i="2"/>
  <c r="X93" i="2"/>
  <c r="V93" i="2"/>
  <c r="BC92" i="2"/>
  <c r="BB92" i="2"/>
  <c r="BA92" i="2"/>
  <c r="AZ92" i="2"/>
  <c r="AY92" i="2"/>
  <c r="AX92" i="2"/>
  <c r="AQ92" i="2"/>
  <c r="AP92" i="2"/>
  <c r="AO92" i="2"/>
  <c r="AN92" i="2"/>
  <c r="AM92" i="2"/>
  <c r="AL92" i="2"/>
  <c r="AK92" i="2"/>
  <c r="AJ92" i="2"/>
  <c r="AI92" i="2"/>
  <c r="AH92" i="2"/>
  <c r="AE92" i="2"/>
  <c r="AD92" i="2"/>
  <c r="AB92" i="2"/>
  <c r="AA92" i="2"/>
  <c r="Z92" i="2"/>
  <c r="Y92" i="2"/>
  <c r="X92" i="2"/>
  <c r="W92" i="2"/>
  <c r="BI91" i="2"/>
  <c r="BH91" i="2"/>
  <c r="BG91" i="2"/>
  <c r="BF91" i="2"/>
  <c r="BE91" i="2"/>
  <c r="BD91" i="2"/>
  <c r="BC91" i="2"/>
  <c r="BB91" i="2"/>
  <c r="BA91" i="2"/>
  <c r="AZ91" i="2"/>
  <c r="AY91" i="2"/>
  <c r="AX91" i="2"/>
  <c r="AW91" i="2"/>
  <c r="AV91" i="2"/>
  <c r="AU91" i="2"/>
  <c r="AT91" i="2"/>
  <c r="AS91" i="2"/>
  <c r="AR91" i="2"/>
  <c r="AQ91" i="2"/>
  <c r="AP91" i="2"/>
  <c r="AO91" i="2"/>
  <c r="AN91" i="2"/>
  <c r="AM91" i="2"/>
  <c r="AL91" i="2"/>
  <c r="AK91" i="2"/>
  <c r="AJ91" i="2"/>
  <c r="AI91" i="2"/>
  <c r="AH91" i="2"/>
  <c r="AG91" i="2"/>
  <c r="AF91" i="2"/>
  <c r="AE91" i="2"/>
  <c r="AD91" i="2"/>
  <c r="AB91" i="2"/>
  <c r="AA91" i="2"/>
  <c r="Z91" i="2"/>
  <c r="Y91" i="2"/>
  <c r="X91" i="2"/>
  <c r="V91" i="2"/>
  <c r="BC88" i="2"/>
  <c r="BB88" i="2"/>
  <c r="BA88" i="2"/>
  <c r="AZ88" i="2"/>
  <c r="AY88" i="2"/>
  <c r="AX88" i="2"/>
  <c r="AQ88" i="2"/>
  <c r="AP88" i="2"/>
  <c r="AO88" i="2"/>
  <c r="AN88" i="2"/>
  <c r="AM88" i="2"/>
  <c r="AL88" i="2"/>
  <c r="AK88" i="2"/>
  <c r="AJ88" i="2"/>
  <c r="AI88" i="2"/>
  <c r="AH88" i="2"/>
  <c r="AG88" i="2"/>
  <c r="AF88" i="2"/>
  <c r="AE88" i="2"/>
  <c r="AD88" i="2"/>
  <c r="AB88" i="2"/>
  <c r="AA88" i="2"/>
  <c r="Z88" i="2"/>
  <c r="Y88" i="2"/>
  <c r="X88" i="2"/>
  <c r="W88" i="2"/>
  <c r="V88" i="2"/>
  <c r="BI87" i="2"/>
  <c r="BH87" i="2"/>
  <c r="BG87" i="2"/>
  <c r="BF87" i="2"/>
  <c r="BE87" i="2"/>
  <c r="BD87" i="2"/>
  <c r="BC87" i="2"/>
  <c r="BB87" i="2"/>
  <c r="BA87" i="2"/>
  <c r="AZ87" i="2"/>
  <c r="AY87" i="2"/>
  <c r="AX87" i="2"/>
  <c r="AQ87" i="2"/>
  <c r="AP87" i="2"/>
  <c r="AO87" i="2"/>
  <c r="AN87" i="2"/>
  <c r="AM87" i="2"/>
  <c r="AL87" i="2"/>
  <c r="AK87" i="2"/>
  <c r="AJ87" i="2"/>
  <c r="AI87" i="2"/>
  <c r="AH87" i="2"/>
  <c r="AG87" i="2"/>
  <c r="AF87" i="2"/>
  <c r="AE87" i="2"/>
  <c r="AD87" i="2"/>
  <c r="AC87" i="2"/>
  <c r="AB87" i="2"/>
  <c r="AA87" i="2"/>
  <c r="Z87" i="2"/>
  <c r="Y87" i="2"/>
  <c r="X87" i="2"/>
  <c r="W87" i="2"/>
  <c r="V87" i="2"/>
  <c r="BC86" i="2"/>
  <c r="BB86" i="2"/>
  <c r="BA86" i="2"/>
  <c r="AZ86" i="2"/>
  <c r="AY86" i="2"/>
  <c r="AX86" i="2"/>
  <c r="AQ86" i="2"/>
  <c r="AP86" i="2"/>
  <c r="AO86" i="2"/>
  <c r="AN86" i="2"/>
  <c r="AM86" i="2"/>
  <c r="AL86" i="2"/>
  <c r="AK86" i="2"/>
  <c r="AJ86" i="2"/>
  <c r="AI86" i="2"/>
  <c r="AH86" i="2"/>
  <c r="AG86" i="2"/>
  <c r="AF86" i="2"/>
  <c r="AE86" i="2"/>
  <c r="AD86" i="2"/>
  <c r="AB86" i="2"/>
  <c r="AA86" i="2"/>
  <c r="Z86" i="2"/>
  <c r="Y86" i="2"/>
  <c r="X86" i="2"/>
  <c r="W86" i="2"/>
  <c r="V86" i="2"/>
  <c r="BC85" i="2"/>
  <c r="BB85" i="2"/>
  <c r="BA85" i="2"/>
  <c r="AZ85" i="2"/>
  <c r="AY85" i="2"/>
  <c r="AX85" i="2"/>
  <c r="AQ85" i="2"/>
  <c r="AP85" i="2"/>
  <c r="AO85" i="2"/>
  <c r="AN85" i="2"/>
  <c r="AM85" i="2"/>
  <c r="AL85" i="2"/>
  <c r="AK85" i="2"/>
  <c r="AJ85" i="2"/>
  <c r="AI85" i="2"/>
  <c r="AH85" i="2"/>
  <c r="AG85" i="2"/>
  <c r="AF85" i="2"/>
  <c r="AD85" i="2"/>
  <c r="AB85" i="2"/>
  <c r="AA85" i="2"/>
  <c r="Z85" i="2"/>
  <c r="Y85" i="2"/>
  <c r="X85" i="2"/>
  <c r="W85" i="2"/>
  <c r="V85" i="2"/>
  <c r="BC84" i="2"/>
  <c r="BB84" i="2"/>
  <c r="BA84" i="2"/>
  <c r="AZ84" i="2"/>
  <c r="AY84" i="2"/>
  <c r="AX84" i="2"/>
  <c r="AQ84" i="2"/>
  <c r="AP84" i="2"/>
  <c r="AO84" i="2"/>
  <c r="AN84" i="2"/>
  <c r="AM84" i="2"/>
  <c r="AL84" i="2"/>
  <c r="AK84" i="2"/>
  <c r="AJ84" i="2"/>
  <c r="AI84" i="2"/>
  <c r="AH84" i="2"/>
  <c r="AG84" i="2"/>
  <c r="AF84" i="2"/>
  <c r="AE84" i="2"/>
  <c r="AD84" i="2"/>
  <c r="AB84" i="2"/>
  <c r="AA84" i="2"/>
  <c r="Z84" i="2"/>
  <c r="Y84" i="2"/>
  <c r="X84" i="2"/>
  <c r="V84" i="2"/>
  <c r="BC83" i="2"/>
  <c r="BB83" i="2"/>
  <c r="BA83" i="2"/>
  <c r="AZ83" i="2"/>
  <c r="AY83" i="2"/>
  <c r="AX83" i="2"/>
  <c r="AQ83" i="2"/>
  <c r="AP83" i="2"/>
  <c r="AO83" i="2"/>
  <c r="AN83" i="2"/>
  <c r="AM83" i="2"/>
  <c r="AL83" i="2"/>
  <c r="AI83" i="2"/>
  <c r="AH83" i="2"/>
  <c r="AG83" i="2"/>
  <c r="AF83" i="2"/>
  <c r="AE83" i="2"/>
  <c r="AD83" i="2"/>
  <c r="AB83" i="2"/>
  <c r="AA83" i="2"/>
  <c r="Z83" i="2"/>
  <c r="Y83" i="2"/>
  <c r="X83" i="2"/>
  <c r="BC82" i="2"/>
  <c r="BB82" i="2"/>
  <c r="BA82" i="2"/>
  <c r="AZ82" i="2"/>
  <c r="AY82" i="2"/>
  <c r="AX82" i="2"/>
  <c r="AQ82" i="2"/>
  <c r="AP82" i="2"/>
  <c r="AO82" i="2"/>
  <c r="AN82" i="2"/>
  <c r="AM82" i="2"/>
  <c r="AL82" i="2"/>
  <c r="AK82" i="2"/>
  <c r="AJ82" i="2"/>
  <c r="AI82" i="2"/>
  <c r="AH82" i="2"/>
  <c r="AG82" i="2"/>
  <c r="AF82" i="2"/>
  <c r="AE82" i="2"/>
  <c r="AD82" i="2"/>
  <c r="AB82" i="2"/>
  <c r="AA82" i="2"/>
  <c r="Z82" i="2"/>
  <c r="Y82" i="2"/>
  <c r="X82" i="2"/>
  <c r="V82" i="2"/>
  <c r="BC81" i="2"/>
  <c r="BB81" i="2"/>
  <c r="BA81" i="2"/>
  <c r="AZ81" i="2"/>
  <c r="AY81" i="2"/>
  <c r="AX81" i="2"/>
  <c r="AQ81" i="2"/>
  <c r="AP81" i="2"/>
  <c r="AO81" i="2"/>
  <c r="AN81" i="2"/>
  <c r="AM81" i="2"/>
  <c r="AL81" i="2"/>
  <c r="AK81" i="2"/>
  <c r="AJ81" i="2"/>
  <c r="AI81" i="2"/>
  <c r="AH81" i="2"/>
  <c r="AG81" i="2"/>
  <c r="AF81" i="2"/>
  <c r="AE81" i="2"/>
  <c r="AD81" i="2"/>
  <c r="AB81" i="2"/>
  <c r="AA81" i="2"/>
  <c r="Z81" i="2"/>
  <c r="Y81" i="2"/>
  <c r="X81" i="2"/>
  <c r="V81" i="2"/>
  <c r="BI80" i="2"/>
  <c r="BH80" i="2"/>
  <c r="BG80" i="2"/>
  <c r="BF80" i="2"/>
  <c r="BE80" i="2"/>
  <c r="BD80" i="2"/>
  <c r="BC80" i="2"/>
  <c r="BB80" i="2"/>
  <c r="BA80" i="2"/>
  <c r="AZ80" i="2"/>
  <c r="AY80" i="2"/>
  <c r="AX80" i="2"/>
  <c r="AQ80" i="2"/>
  <c r="AP80" i="2"/>
  <c r="AO80" i="2"/>
  <c r="AN80" i="2"/>
  <c r="AM80" i="2"/>
  <c r="AL80" i="2"/>
  <c r="AK80" i="2"/>
  <c r="AJ80" i="2"/>
  <c r="AI80" i="2"/>
  <c r="AH80" i="2"/>
  <c r="AG80" i="2"/>
  <c r="AF80" i="2"/>
  <c r="AE80" i="2"/>
  <c r="AD80" i="2"/>
  <c r="AC80" i="2"/>
  <c r="AB80" i="2"/>
  <c r="AA80" i="2"/>
  <c r="Z80" i="2"/>
  <c r="Y80" i="2"/>
  <c r="X80" i="2"/>
  <c r="W80" i="2"/>
  <c r="V80" i="2"/>
  <c r="BI79" i="2"/>
  <c r="BH79" i="2"/>
  <c r="BG79" i="2"/>
  <c r="BF79" i="2"/>
  <c r="BE79" i="2"/>
  <c r="BD79" i="2"/>
  <c r="BC79" i="2"/>
  <c r="BB79" i="2"/>
  <c r="BA79" i="2"/>
  <c r="AZ79" i="2"/>
  <c r="AY79" i="2"/>
  <c r="AX79" i="2"/>
  <c r="AW79" i="2"/>
  <c r="AV79" i="2"/>
  <c r="AU79" i="2"/>
  <c r="AT79" i="2"/>
  <c r="AS79" i="2"/>
  <c r="AR79" i="2"/>
  <c r="AQ79" i="2"/>
  <c r="AP79" i="2"/>
  <c r="AO79" i="2"/>
  <c r="AN79" i="2"/>
  <c r="AM79" i="2"/>
  <c r="AL79" i="2"/>
  <c r="AK79" i="2"/>
  <c r="AJ79" i="2"/>
  <c r="AI79" i="2"/>
  <c r="AH79" i="2"/>
  <c r="AG79" i="2"/>
  <c r="AF79" i="2"/>
  <c r="AE79" i="2"/>
  <c r="AD79" i="2"/>
  <c r="AB79" i="2"/>
  <c r="AA79" i="2"/>
  <c r="Z79" i="2"/>
  <c r="Y79" i="2"/>
  <c r="X79" i="2"/>
  <c r="V79" i="2"/>
  <c r="BI78" i="2"/>
  <c r="BH78" i="2"/>
  <c r="BG78" i="2"/>
  <c r="BF78" i="2"/>
  <c r="BE78" i="2"/>
  <c r="BD78" i="2"/>
  <c r="BC78" i="2"/>
  <c r="BB78" i="2"/>
  <c r="BA78" i="2"/>
  <c r="AZ78" i="2"/>
  <c r="AY78" i="2"/>
  <c r="AX78" i="2"/>
  <c r="AQ78" i="2"/>
  <c r="AP78" i="2"/>
  <c r="AO78" i="2"/>
  <c r="AN78" i="2"/>
  <c r="AM78" i="2"/>
  <c r="AL78" i="2"/>
  <c r="AK78" i="2"/>
  <c r="AJ78" i="2"/>
  <c r="AI78" i="2"/>
  <c r="AH78" i="2"/>
  <c r="AG78" i="2"/>
  <c r="AF78" i="2"/>
  <c r="AE78" i="2"/>
  <c r="AD78" i="2"/>
  <c r="AC78" i="2"/>
  <c r="AB78" i="2"/>
  <c r="AA78" i="2"/>
  <c r="Z78" i="2"/>
  <c r="Y78" i="2"/>
  <c r="X78" i="2"/>
  <c r="W78" i="2"/>
  <c r="V78" i="2"/>
  <c r="BC56" i="2"/>
  <c r="BB56" i="2"/>
  <c r="BA56" i="2"/>
  <c r="AZ56" i="2"/>
  <c r="AY56" i="2"/>
  <c r="AX56" i="2"/>
  <c r="AQ56" i="2"/>
  <c r="AP56" i="2"/>
  <c r="AO56" i="2"/>
  <c r="AN56" i="2"/>
  <c r="AM56" i="2"/>
  <c r="AL56" i="2"/>
  <c r="AK56" i="2"/>
  <c r="AJ56" i="2"/>
  <c r="AI56" i="2"/>
  <c r="AH56" i="2"/>
  <c r="AG56" i="2"/>
  <c r="AF56" i="2"/>
  <c r="AE56" i="2"/>
  <c r="AD56" i="2"/>
  <c r="AB56" i="2"/>
  <c r="AA56" i="2"/>
  <c r="Z56" i="2"/>
  <c r="Y56" i="2"/>
  <c r="X56" i="2"/>
  <c r="V56" i="2"/>
  <c r="BC55" i="2"/>
  <c r="BB55" i="2"/>
  <c r="BA55" i="2"/>
  <c r="AZ55" i="2"/>
  <c r="AY55" i="2"/>
  <c r="AX55" i="2"/>
  <c r="AQ55" i="2"/>
  <c r="AP55" i="2"/>
  <c r="AO55" i="2"/>
  <c r="AN55" i="2"/>
  <c r="AM55" i="2"/>
  <c r="AL55" i="2"/>
  <c r="AK55" i="2"/>
  <c r="AJ55" i="2"/>
  <c r="AI55" i="2"/>
  <c r="AH55" i="2"/>
  <c r="AG55" i="2"/>
  <c r="AF55" i="2"/>
  <c r="AE55" i="2"/>
  <c r="AD55" i="2"/>
  <c r="AB55" i="2"/>
  <c r="AA55" i="2"/>
  <c r="Z55" i="2"/>
  <c r="Y55" i="2"/>
  <c r="X55" i="2"/>
  <c r="W55" i="2"/>
  <c r="V55" i="2"/>
  <c r="BC54" i="2"/>
  <c r="BB54" i="2"/>
  <c r="BA54" i="2"/>
  <c r="AZ54" i="2"/>
  <c r="AY54" i="2"/>
  <c r="AX54" i="2"/>
  <c r="AQ54" i="2"/>
  <c r="AP54" i="2"/>
  <c r="AO54" i="2"/>
  <c r="AN54" i="2"/>
  <c r="AM54" i="2"/>
  <c r="AL54" i="2"/>
  <c r="AK54" i="2"/>
  <c r="AJ54" i="2"/>
  <c r="AI54" i="2"/>
  <c r="AH54" i="2"/>
  <c r="AG54" i="2"/>
  <c r="AF54" i="2"/>
  <c r="AE54" i="2"/>
  <c r="AD54" i="2"/>
  <c r="AB54" i="2"/>
  <c r="AA54" i="2"/>
  <c r="Z54" i="2"/>
  <c r="Y54" i="2"/>
  <c r="X54" i="2"/>
  <c r="W54" i="2"/>
  <c r="V54" i="2"/>
  <c r="BI53" i="2"/>
  <c r="BH53" i="2"/>
  <c r="BG53" i="2"/>
  <c r="BF53" i="2"/>
  <c r="BE53" i="2"/>
  <c r="BD53" i="2"/>
  <c r="BC53" i="2"/>
  <c r="BB53" i="2"/>
  <c r="BA53" i="2"/>
  <c r="AZ53" i="2"/>
  <c r="AY53" i="2"/>
  <c r="AX53" i="2"/>
  <c r="AQ53" i="2"/>
  <c r="AP53" i="2"/>
  <c r="AO53" i="2"/>
  <c r="AN53" i="2"/>
  <c r="AM53" i="2"/>
  <c r="AL53" i="2"/>
  <c r="AK53" i="2"/>
  <c r="AJ53" i="2"/>
  <c r="AI53" i="2"/>
  <c r="AH53" i="2"/>
  <c r="AG53" i="2"/>
  <c r="AF53" i="2"/>
  <c r="AE53" i="2"/>
  <c r="AD53" i="2"/>
  <c r="AC53" i="2"/>
  <c r="AB53" i="2"/>
  <c r="AA53" i="2"/>
  <c r="Z53" i="2"/>
  <c r="Y53" i="2"/>
  <c r="X53" i="2"/>
  <c r="W53" i="2"/>
  <c r="V53" i="2"/>
  <c r="BC52" i="2"/>
  <c r="BB52" i="2"/>
  <c r="BA52" i="2"/>
  <c r="AZ52" i="2"/>
  <c r="AY52" i="2"/>
  <c r="AX52" i="2"/>
  <c r="AQ52" i="2"/>
  <c r="AP52" i="2"/>
  <c r="AO52" i="2"/>
  <c r="AN52" i="2"/>
  <c r="AM52" i="2"/>
  <c r="AL52" i="2"/>
  <c r="AK52" i="2"/>
  <c r="AJ52" i="2"/>
  <c r="AI52" i="2"/>
  <c r="AH52" i="2"/>
  <c r="AG52" i="2"/>
  <c r="AF52" i="2"/>
  <c r="AE52" i="2"/>
  <c r="AD52" i="2"/>
  <c r="AB52" i="2"/>
  <c r="AA52" i="2"/>
  <c r="Z52" i="2"/>
  <c r="Y52" i="2"/>
  <c r="X52" i="2"/>
  <c r="W52" i="2"/>
  <c r="V52" i="2"/>
  <c r="BC51" i="2"/>
  <c r="BB51" i="2"/>
  <c r="BA51" i="2"/>
  <c r="AZ51" i="2"/>
  <c r="AY51" i="2"/>
  <c r="AX51" i="2"/>
  <c r="AQ51" i="2"/>
  <c r="AP51" i="2"/>
  <c r="AO51" i="2"/>
  <c r="AN51" i="2"/>
  <c r="AM51" i="2"/>
  <c r="AL51" i="2"/>
  <c r="AK51" i="2"/>
  <c r="AJ51" i="2"/>
  <c r="AI51" i="2"/>
  <c r="AH51" i="2"/>
  <c r="AG51" i="2"/>
  <c r="AF51" i="2"/>
  <c r="AE51" i="2"/>
  <c r="AD51" i="2"/>
  <c r="AB51" i="2"/>
  <c r="AA51" i="2"/>
  <c r="Z51" i="2"/>
  <c r="Y51" i="2"/>
  <c r="X51" i="2"/>
  <c r="W51" i="2"/>
  <c r="V51" i="2"/>
  <c r="BC50" i="2"/>
  <c r="BB50" i="2"/>
  <c r="BA50" i="2"/>
  <c r="AZ50" i="2"/>
  <c r="AY50" i="2"/>
  <c r="AX50" i="2"/>
  <c r="AQ50" i="2"/>
  <c r="AP50" i="2"/>
  <c r="AO50" i="2"/>
  <c r="AN50" i="2"/>
  <c r="AM50" i="2"/>
  <c r="AL50" i="2"/>
  <c r="AK50" i="2"/>
  <c r="AJ50" i="2"/>
  <c r="AI50" i="2"/>
  <c r="AH50" i="2"/>
  <c r="AG50" i="2"/>
  <c r="AF50" i="2"/>
  <c r="AE50" i="2"/>
  <c r="AD50" i="2"/>
  <c r="AB50" i="2"/>
  <c r="AA50" i="2"/>
  <c r="Z50" i="2"/>
  <c r="Y50" i="2"/>
  <c r="X50" i="2"/>
  <c r="V50" i="2"/>
  <c r="BC49" i="2"/>
  <c r="BB49" i="2"/>
  <c r="BA49" i="2"/>
  <c r="AZ49" i="2"/>
  <c r="AY49" i="2"/>
  <c r="AX49" i="2"/>
  <c r="AQ49" i="2"/>
  <c r="AP49" i="2"/>
  <c r="AO49" i="2"/>
  <c r="AN49" i="2"/>
  <c r="AM49" i="2"/>
  <c r="AL49" i="2"/>
  <c r="AK49" i="2"/>
  <c r="AJ49" i="2"/>
  <c r="AI49" i="2"/>
  <c r="AH49" i="2"/>
  <c r="AG49" i="2"/>
  <c r="AF49" i="2"/>
  <c r="AE49" i="2"/>
  <c r="AD49" i="2"/>
  <c r="AB49" i="2"/>
  <c r="AA49" i="2"/>
  <c r="Z49" i="2"/>
  <c r="Y49" i="2"/>
  <c r="X49" i="2"/>
  <c r="BC45" i="2"/>
  <c r="BB45" i="2"/>
  <c r="BA45" i="2"/>
  <c r="AZ45" i="2"/>
  <c r="AY45" i="2"/>
  <c r="AX45" i="2"/>
  <c r="AQ45" i="2"/>
  <c r="AP45" i="2"/>
  <c r="AO45" i="2"/>
  <c r="AN45" i="2"/>
  <c r="AM45" i="2"/>
  <c r="AL45" i="2"/>
  <c r="AK45" i="2"/>
  <c r="AJ45" i="2"/>
  <c r="AI45" i="2"/>
  <c r="AH45" i="2"/>
  <c r="AG45" i="2"/>
  <c r="AF45" i="2"/>
  <c r="AE45" i="2"/>
  <c r="AD45" i="2"/>
  <c r="AB45" i="2"/>
  <c r="AA45" i="2"/>
  <c r="Z45" i="2"/>
  <c r="Y45" i="2"/>
  <c r="X45" i="2"/>
  <c r="V45" i="2"/>
  <c r="L5" i="21"/>
  <c r="I40" i="1"/>
  <c r="I4" i="3" s="1"/>
  <c r="G40" i="1"/>
  <c r="G4" i="3" s="1"/>
  <c r="A19" i="18"/>
  <c r="K18" i="18"/>
  <c r="K16" i="18"/>
  <c r="K14" i="18"/>
  <c r="R13" i="18"/>
  <c r="BE607" i="17"/>
  <c r="BF564" i="17"/>
  <c r="BF552" i="17"/>
  <c r="BD551" i="17"/>
  <c r="BE488" i="17"/>
  <c r="BD493" i="17"/>
  <c r="BE471" i="17"/>
  <c r="BD447" i="17"/>
  <c r="BF435" i="17"/>
  <c r="BE429" i="17"/>
  <c r="BF398" i="17"/>
  <c r="BF492" i="17"/>
  <c r="BD492" i="17"/>
  <c r="BE476" i="17"/>
  <c r="BF249" i="17"/>
  <c r="BD228" i="17"/>
  <c r="BD296" i="17"/>
  <c r="BE609" i="17"/>
  <c r="BD486" i="17"/>
  <c r="BE509" i="17"/>
  <c r="BF135" i="17"/>
  <c r="BD582" i="17"/>
  <c r="BF243" i="17"/>
  <c r="BD515" i="17"/>
  <c r="BE512" i="17"/>
  <c r="AS413" i="17"/>
  <c r="AT237" i="17"/>
  <c r="AR77" i="17"/>
  <c r="AS400" i="17"/>
  <c r="AT338" i="17"/>
  <c r="AS164" i="17"/>
  <c r="AT205" i="17"/>
  <c r="AR230" i="17"/>
  <c r="AR242" i="17"/>
  <c r="AT243" i="17"/>
  <c r="AS567" i="17"/>
  <c r="AT268" i="17"/>
  <c r="AR286" i="17"/>
  <c r="AT585" i="17"/>
  <c r="AT398" i="17"/>
  <c r="AS343" i="17"/>
  <c r="AR380" i="17"/>
  <c r="AR391" i="17"/>
  <c r="AT393" i="17"/>
  <c r="AT416" i="17"/>
  <c r="AR509" i="17"/>
  <c r="AS526" i="17"/>
  <c r="AS590" i="17"/>
  <c r="AT587" i="17"/>
  <c r="AS528" i="17"/>
  <c r="L17" i="19"/>
  <c r="L16" i="19"/>
  <c r="L182" i="22"/>
  <c r="L82" i="22"/>
  <c r="V82" i="22" s="1"/>
  <c r="L25" i="22"/>
  <c r="V25" i="22" s="1"/>
  <c r="L24" i="22"/>
  <c r="V24" i="22" s="1"/>
  <c r="L21" i="22"/>
  <c r="V21" i="22" s="1"/>
  <c r="L19" i="22"/>
  <c r="V19" i="22" s="1"/>
  <c r="L18" i="22"/>
  <c r="V18" i="22" s="1"/>
  <c r="L12" i="22"/>
  <c r="V12" i="22" s="1"/>
  <c r="L11" i="22"/>
  <c r="V11" i="22" s="1"/>
  <c r="L9" i="22"/>
  <c r="V9" i="22" s="1"/>
  <c r="L5" i="22"/>
  <c r="V5" i="22" s="1"/>
  <c r="L7" i="19"/>
  <c r="T24" i="19"/>
  <c r="T37" i="19" s="1"/>
  <c r="S24" i="19"/>
  <c r="R24" i="19"/>
  <c r="P24" i="19"/>
  <c r="O24" i="19"/>
  <c r="O37" i="19" s="1"/>
  <c r="O41" i="19" s="1"/>
  <c r="N24" i="19"/>
  <c r="M7" i="19"/>
  <c r="M8" i="19" s="1"/>
  <c r="M9" i="19"/>
  <c r="M10" i="19" s="1"/>
  <c r="M11" i="19" s="1"/>
  <c r="M12" i="19" s="1"/>
  <c r="M13" i="19" s="1"/>
  <c r="M14" i="19" s="1"/>
  <c r="M15" i="19" s="1"/>
  <c r="M16" i="19" s="1"/>
  <c r="M17" i="19" s="1"/>
  <c r="M18" i="19" s="1"/>
  <c r="M19" i="19" s="1"/>
  <c r="M20" i="19" s="1"/>
  <c r="M21" i="19" s="1"/>
  <c r="M22" i="19" s="1"/>
  <c r="V6" i="19"/>
  <c r="K346" i="15"/>
  <c r="L346" i="15" s="1"/>
  <c r="M346" i="15" s="1"/>
  <c r="N346" i="15" s="1"/>
  <c r="O346" i="15" s="1"/>
  <c r="P346" i="15" s="1"/>
  <c r="Q346" i="15" s="1"/>
  <c r="R346" i="15" s="1"/>
  <c r="S346" i="15" s="1"/>
  <c r="T346" i="15" s="1"/>
  <c r="U346" i="15" s="1"/>
  <c r="K5" i="19"/>
  <c r="K4" i="19"/>
  <c r="AU24" i="19"/>
  <c r="AU37" i="19"/>
  <c r="AT24" i="19"/>
  <c r="AT37" i="19" s="1"/>
  <c r="AS24" i="19"/>
  <c r="AS37" i="19" s="1"/>
  <c r="AQ24" i="19"/>
  <c r="AQ37" i="19"/>
  <c r="AP24" i="19"/>
  <c r="AP37" i="19"/>
  <c r="AO24" i="19"/>
  <c r="AO37" i="19" s="1"/>
  <c r="AM24" i="19"/>
  <c r="AM37" i="19" s="1"/>
  <c r="AL24" i="19"/>
  <c r="AL37" i="19" s="1"/>
  <c r="AL39" i="19" s="1"/>
  <c r="AK24" i="19"/>
  <c r="AK37" i="19"/>
  <c r="AI24" i="19"/>
  <c r="AI37" i="19" s="1"/>
  <c r="AH24" i="19"/>
  <c r="AH37" i="19" s="1"/>
  <c r="AG24" i="19"/>
  <c r="AG37" i="19"/>
  <c r="AE24" i="19"/>
  <c r="AE37" i="19"/>
  <c r="AD24" i="19"/>
  <c r="AD37" i="19" s="1"/>
  <c r="AC24" i="19"/>
  <c r="AC37" i="19" s="1"/>
  <c r="AD39" i="19" s="1"/>
  <c r="AA24" i="19"/>
  <c r="AA37" i="19"/>
  <c r="Z24" i="19"/>
  <c r="Z37" i="19"/>
  <c r="Y24" i="19"/>
  <c r="Y37" i="19" s="1"/>
  <c r="Z39" i="19" s="1"/>
  <c r="AP39" i="19"/>
  <c r="AH39" i="19"/>
  <c r="R15" i="18"/>
  <c r="R14" i="18"/>
  <c r="A14" i="18"/>
  <c r="A15" i="18"/>
  <c r="A16" i="18"/>
  <c r="K7" i="18"/>
  <c r="K6" i="18"/>
  <c r="D6" i="18"/>
  <c r="K5" i="18"/>
  <c r="D5" i="18"/>
  <c r="B18" i="21"/>
  <c r="L7" i="21"/>
  <c r="L8" i="21" s="1"/>
  <c r="B27" i="19"/>
  <c r="B28" i="19" s="1"/>
  <c r="B29" i="19" s="1"/>
  <c r="B30" i="19" s="1"/>
  <c r="B31" i="19" s="1"/>
  <c r="B32" i="19" s="1"/>
  <c r="B33" i="19" s="1"/>
  <c r="B34" i="19" s="1"/>
  <c r="B35" i="19" s="1"/>
  <c r="S37" i="19"/>
  <c r="P37" i="19"/>
  <c r="N37" i="19"/>
  <c r="I24" i="19"/>
  <c r="I37" i="19" s="1"/>
  <c r="T41" i="19" s="1"/>
  <c r="H24" i="19"/>
  <c r="G24" i="19"/>
  <c r="G37" i="19" s="1"/>
  <c r="H39" i="19" s="1"/>
  <c r="E24" i="19"/>
  <c r="E37" i="19"/>
  <c r="P41" i="19" s="1"/>
  <c r="D24" i="19"/>
  <c r="D37" i="19"/>
  <c r="C24" i="19"/>
  <c r="C37" i="19" s="1"/>
  <c r="B6" i="19"/>
  <c r="B7" i="19"/>
  <c r="B8" i="19" s="1"/>
  <c r="B9" i="19"/>
  <c r="B10" i="19" s="1"/>
  <c r="B11" i="19" s="1"/>
  <c r="B12" i="19" s="1"/>
  <c r="B13" i="19" s="1"/>
  <c r="B14" i="19" s="1"/>
  <c r="B15" i="19" s="1"/>
  <c r="B16" i="19" s="1"/>
  <c r="B17" i="19" s="1"/>
  <c r="B18" i="19" s="1"/>
  <c r="B19" i="19" s="1"/>
  <c r="B20" i="19" s="1"/>
  <c r="B21" i="19" s="1"/>
  <c r="C7" i="18"/>
  <c r="K15" i="18"/>
  <c r="AW100" i="2"/>
  <c r="R37" i="19"/>
  <c r="S39" i="19" s="1"/>
  <c r="H37" i="19"/>
  <c r="K13" i="18"/>
  <c r="W5" i="19"/>
  <c r="W4" i="19"/>
  <c r="AS177" i="12"/>
  <c r="BF175" i="6"/>
  <c r="AS107" i="12"/>
  <c r="BF65" i="8"/>
  <c r="AS58" i="12"/>
  <c r="AS55" i="12"/>
  <c r="BF69" i="7"/>
  <c r="BD101" i="4"/>
  <c r="BD153" i="4"/>
  <c r="BD72" i="7"/>
  <c r="BF98" i="2"/>
  <c r="BF138" i="2"/>
  <c r="AS107" i="8"/>
  <c r="BD193" i="12"/>
  <c r="AS104" i="7"/>
  <c r="BF21" i="8"/>
  <c r="BF158" i="4"/>
  <c r="BF69" i="4"/>
  <c r="AS172" i="4"/>
  <c r="AS129" i="4"/>
  <c r="AS168" i="4"/>
  <c r="AS164" i="4"/>
  <c r="BD110" i="6"/>
  <c r="AS116" i="2"/>
  <c r="AS112" i="2"/>
  <c r="AS110" i="2"/>
  <c r="AS108" i="2"/>
  <c r="AS106" i="2"/>
  <c r="BF140" i="6"/>
  <c r="AS95" i="12"/>
  <c r="AV178" i="6"/>
  <c r="AV123" i="12"/>
  <c r="AW166" i="4"/>
  <c r="BH37" i="8"/>
  <c r="AW179" i="12"/>
  <c r="BH95" i="12"/>
  <c r="AV94" i="12"/>
  <c r="AU152" i="4"/>
  <c r="BH152" i="4"/>
  <c r="AR78" i="8"/>
  <c r="AR95" i="4"/>
  <c r="AR10" i="4"/>
  <c r="AT180" i="4"/>
  <c r="AT107" i="8"/>
  <c r="BE67" i="4"/>
  <c r="AR136" i="12"/>
  <c r="AR135" i="8"/>
  <c r="AT166" i="4"/>
  <c r="BE150" i="2"/>
  <c r="AR151" i="12"/>
  <c r="AT108" i="2"/>
  <c r="AR164" i="12"/>
  <c r="AR149" i="2"/>
  <c r="AT23" i="8"/>
  <c r="AT22" i="8"/>
  <c r="BD108" i="2"/>
  <c r="AS78" i="8"/>
  <c r="BD49" i="12"/>
  <c r="BD198" i="12"/>
  <c r="BD73" i="12"/>
  <c r="BD52" i="12"/>
  <c r="AS11" i="4"/>
  <c r="AS10" i="4"/>
  <c r="BF67" i="4"/>
  <c r="BF193" i="12"/>
  <c r="AS136" i="12"/>
  <c r="BD85" i="2"/>
  <c r="BD82" i="2"/>
  <c r="BF170" i="4"/>
  <c r="AS86" i="6"/>
  <c r="AS85" i="6"/>
  <c r="BD23" i="8"/>
  <c r="AS135" i="8"/>
  <c r="AS100" i="6"/>
  <c r="BF144" i="2"/>
  <c r="BF124" i="2"/>
  <c r="AS151" i="12"/>
  <c r="BD127" i="2"/>
  <c r="BD109" i="2"/>
  <c r="AS164" i="12"/>
  <c r="AS149" i="2"/>
  <c r="BD90" i="6"/>
  <c r="AT78" i="8"/>
  <c r="BE52" i="12"/>
  <c r="AT10" i="4"/>
  <c r="AR94" i="12"/>
  <c r="AT136" i="12"/>
  <c r="AT135" i="8"/>
  <c r="AT164" i="12"/>
  <c r="AR135" i="2"/>
  <c r="AT149" i="2"/>
  <c r="AR178" i="6"/>
  <c r="AS157" i="12"/>
  <c r="BF108" i="2"/>
  <c r="BF52" i="12"/>
  <c r="AS94" i="12"/>
  <c r="BF113" i="8"/>
  <c r="AS85" i="4"/>
  <c r="AS83" i="4"/>
  <c r="AS195" i="4"/>
  <c r="BF95" i="4"/>
  <c r="AS123" i="12"/>
  <c r="BF85" i="2"/>
  <c r="BF110" i="2"/>
  <c r="AS99" i="7"/>
  <c r="AS70" i="4"/>
  <c r="AS126" i="2"/>
  <c r="AS113" i="2"/>
  <c r="AS124" i="2"/>
  <c r="BF156" i="8"/>
  <c r="BF82" i="8"/>
  <c r="BF155" i="8"/>
  <c r="BF162" i="8"/>
  <c r="AS135" i="2"/>
  <c r="AS178" i="6"/>
  <c r="AS189" i="12"/>
  <c r="AS198" i="12"/>
  <c r="AS196" i="12"/>
  <c r="AS166" i="8"/>
  <c r="AS164" i="8"/>
  <c r="BD199" i="4"/>
  <c r="BD65" i="4"/>
  <c r="AR180" i="12"/>
  <c r="AR104" i="12"/>
  <c r="AR22" i="8"/>
  <c r="AT105" i="6"/>
  <c r="AR36" i="8"/>
  <c r="AR165" i="12"/>
  <c r="AR66" i="12"/>
  <c r="AR92" i="8"/>
  <c r="AR93" i="8"/>
  <c r="AT94" i="12"/>
  <c r="AR71" i="7"/>
  <c r="AR75" i="7"/>
  <c r="AR69" i="7"/>
  <c r="AT153" i="2"/>
  <c r="AR68" i="4"/>
  <c r="AR69" i="4"/>
  <c r="AR72" i="4"/>
  <c r="AT87" i="4"/>
  <c r="AT85" i="4"/>
  <c r="AT83" i="4"/>
  <c r="AT195" i="4"/>
  <c r="AT82" i="4"/>
  <c r="AT123" i="12"/>
  <c r="AR111" i="4"/>
  <c r="AR115" i="4"/>
  <c r="AR112" i="4"/>
  <c r="AR110" i="4"/>
  <c r="AT99" i="7"/>
  <c r="BF184" i="6"/>
  <c r="AT156" i="4"/>
  <c r="AT100" i="4"/>
  <c r="AT155" i="4"/>
  <c r="AT150" i="4"/>
  <c r="AR112" i="6"/>
  <c r="AR51" i="2"/>
  <c r="BE147" i="12"/>
  <c r="BE157" i="12"/>
  <c r="AT118" i="6"/>
  <c r="AT185" i="6"/>
  <c r="AT126" i="6"/>
  <c r="AT125" i="6"/>
  <c r="AT126" i="2"/>
  <c r="AT122" i="2"/>
  <c r="AT49" i="8"/>
  <c r="AR179" i="12"/>
  <c r="AT135" i="2"/>
  <c r="AT178" i="6"/>
  <c r="AT189" i="12"/>
  <c r="AT196" i="12"/>
  <c r="AT166" i="8"/>
  <c r="AT168" i="8"/>
  <c r="BE194" i="4"/>
  <c r="AS129" i="12"/>
  <c r="AS180" i="12"/>
  <c r="AS121" i="8"/>
  <c r="AS22" i="8"/>
  <c r="AS36" i="8"/>
  <c r="AS125" i="2"/>
  <c r="BD122" i="2"/>
  <c r="BD69" i="7"/>
  <c r="AS66" i="12"/>
  <c r="AS93" i="8"/>
  <c r="AS92" i="8"/>
  <c r="AS71" i="7"/>
  <c r="AS72" i="4"/>
  <c r="AS69" i="4"/>
  <c r="AS65" i="4"/>
  <c r="BD16" i="4"/>
  <c r="AS124" i="4"/>
  <c r="BD104" i="7"/>
  <c r="BD97" i="7"/>
  <c r="BD154" i="4"/>
  <c r="BD152" i="4"/>
  <c r="AS115" i="6"/>
  <c r="AS112" i="6"/>
  <c r="BD140" i="6"/>
  <c r="BD130" i="2"/>
  <c r="BD142" i="2"/>
  <c r="BD123" i="2"/>
  <c r="AS179" i="12"/>
  <c r="BD199" i="12"/>
  <c r="BD194" i="12"/>
  <c r="BD195" i="12"/>
  <c r="BD93" i="12"/>
  <c r="BD167" i="8"/>
  <c r="BF199" i="4"/>
  <c r="AT129" i="12"/>
  <c r="AT36" i="8"/>
  <c r="AT125" i="2"/>
  <c r="BE65" i="8"/>
  <c r="AR130" i="2"/>
  <c r="AR137" i="2"/>
  <c r="AR72" i="7"/>
  <c r="AR55" i="12"/>
  <c r="AR153" i="12"/>
  <c r="AT66" i="12"/>
  <c r="AT127" i="4"/>
  <c r="AT92" i="8"/>
  <c r="AT74" i="7"/>
  <c r="AT75" i="7"/>
  <c r="AT71" i="7"/>
  <c r="BE138" i="2"/>
  <c r="AR112" i="8"/>
  <c r="AR111" i="8"/>
  <c r="AR107" i="8"/>
  <c r="AR105" i="8"/>
  <c r="AT72" i="4"/>
  <c r="AT71" i="4"/>
  <c r="AT69" i="4"/>
  <c r="BE78" i="4"/>
  <c r="BE86" i="4"/>
  <c r="BE155" i="4"/>
  <c r="AR104" i="7"/>
  <c r="AR87" i="2"/>
  <c r="AR86" i="2"/>
  <c r="AR80" i="2"/>
  <c r="AT115" i="4"/>
  <c r="AT112" i="4"/>
  <c r="AT96" i="4"/>
  <c r="AT108" i="4"/>
  <c r="AR114" i="12"/>
  <c r="BE104" i="7"/>
  <c r="BE101" i="7"/>
  <c r="BE98" i="7"/>
  <c r="BE158" i="4"/>
  <c r="BE152" i="4"/>
  <c r="AR172" i="4"/>
  <c r="AR129" i="4"/>
  <c r="AR164" i="4"/>
  <c r="AT112" i="6"/>
  <c r="BE180" i="4"/>
  <c r="AT100" i="2"/>
  <c r="AR112" i="2"/>
  <c r="AR108" i="2"/>
  <c r="AR106" i="2"/>
  <c r="BE140" i="6"/>
  <c r="BE130" i="2"/>
  <c r="BE128" i="2"/>
  <c r="AT179" i="12"/>
  <c r="AR154" i="8"/>
  <c r="AR151" i="8"/>
  <c r="BE199" i="12"/>
  <c r="BE194" i="12"/>
  <c r="BE139" i="12"/>
  <c r="AR101" i="7"/>
  <c r="AQ494" i="17"/>
  <c r="AQ337" i="17"/>
  <c r="AQ484" i="17"/>
  <c r="AQ483" i="17"/>
  <c r="BC545" i="17"/>
  <c r="AT190" i="6"/>
  <c r="AS190" i="6"/>
  <c r="AR190" i="6"/>
  <c r="BC447" i="17"/>
  <c r="AQ507" i="17"/>
  <c r="AQ28" i="17"/>
  <c r="AQ547" i="17"/>
  <c r="AQ550" i="17"/>
  <c r="AQ8" i="17"/>
  <c r="BC45" i="17"/>
  <c r="BF164" i="17"/>
  <c r="BE164" i="17"/>
  <c r="BD164" i="17"/>
  <c r="BI164" i="17"/>
  <c r="BG164" i="17"/>
  <c r="BH164" i="17"/>
  <c r="BI242" i="17"/>
  <c r="BH242" i="17"/>
  <c r="BG242" i="17"/>
  <c r="BF242" i="17"/>
  <c r="BE242" i="17"/>
  <c r="BD242" i="17"/>
  <c r="BG224" i="17"/>
  <c r="BH224" i="17"/>
  <c r="BF224" i="17"/>
  <c r="BD224" i="17"/>
  <c r="BI224" i="17"/>
  <c r="BE224" i="17"/>
  <c r="BC65" i="17"/>
  <c r="BC67" i="17"/>
  <c r="AQ91" i="17"/>
  <c r="AQ130" i="17"/>
  <c r="AQ133" i="17"/>
  <c r="AQ135" i="17"/>
  <c r="AQ200" i="17"/>
  <c r="AQ283" i="17"/>
  <c r="BC295" i="17"/>
  <c r="BC331" i="17"/>
  <c r="BC519" i="17"/>
  <c r="BH199" i="17"/>
  <c r="BI199" i="17"/>
  <c r="BE199" i="17"/>
  <c r="BF199" i="17"/>
  <c r="BG199" i="17"/>
  <c r="BD199" i="17"/>
  <c r="BH51" i="17"/>
  <c r="BG51" i="17"/>
  <c r="BF51" i="17"/>
  <c r="BE51" i="17"/>
  <c r="BD51" i="17"/>
  <c r="BI51" i="17"/>
  <c r="BI33" i="17"/>
  <c r="BH33" i="17"/>
  <c r="BG33" i="17"/>
  <c r="BF33" i="17"/>
  <c r="BE33" i="17"/>
  <c r="BD33" i="17"/>
  <c r="BI584" i="17"/>
  <c r="BH584" i="17"/>
  <c r="BG584" i="17"/>
  <c r="BF584" i="17"/>
  <c r="BE584" i="17"/>
  <c r="BD584" i="17"/>
  <c r="AQ48" i="17"/>
  <c r="AQ410" i="17"/>
  <c r="AQ449" i="17"/>
  <c r="BC467" i="17"/>
  <c r="AQ352" i="17"/>
  <c r="BH68" i="17"/>
  <c r="BI68" i="17"/>
  <c r="BE68" i="17"/>
  <c r="BD68" i="17"/>
  <c r="BF68" i="17"/>
  <c r="BG68" i="17"/>
  <c r="BD127" i="17"/>
  <c r="BI127" i="17"/>
  <c r="BH127" i="17"/>
  <c r="BG127" i="17"/>
  <c r="BE127" i="17"/>
  <c r="BF127" i="17"/>
  <c r="AQ433" i="17"/>
  <c r="BI521" i="17"/>
  <c r="BE521" i="17"/>
  <c r="BD521" i="17"/>
  <c r="BF521" i="17"/>
  <c r="BG521" i="17"/>
  <c r="BH521" i="17"/>
  <c r="AQ65" i="17"/>
  <c r="AQ69" i="17"/>
  <c r="AQ72" i="17"/>
  <c r="AQ75" i="17"/>
  <c r="AQ331" i="17"/>
  <c r="AQ519" i="17"/>
  <c r="BI105" i="17"/>
  <c r="BH105" i="17"/>
  <c r="BG105" i="17"/>
  <c r="BF105" i="17"/>
  <c r="BE105" i="17"/>
  <c r="BD105" i="17"/>
  <c r="BG336" i="17"/>
  <c r="BH336" i="17"/>
  <c r="BD336" i="17"/>
  <c r="BI336" i="17"/>
  <c r="BE336" i="17"/>
  <c r="BF336" i="17"/>
  <c r="BG185" i="17"/>
  <c r="BF185" i="17"/>
  <c r="BE185" i="17"/>
  <c r="BD185" i="17"/>
  <c r="BH185" i="17"/>
  <c r="BI185" i="17"/>
  <c r="BF546" i="17"/>
  <c r="BE546" i="17"/>
  <c r="BG546" i="17"/>
  <c r="BD546" i="17"/>
  <c r="BI546" i="17"/>
  <c r="BH546" i="17"/>
  <c r="BH301" i="17"/>
  <c r="BG301" i="17"/>
  <c r="BF301" i="17"/>
  <c r="BI301" i="17"/>
  <c r="BE301" i="17"/>
  <c r="BD301" i="17"/>
  <c r="BC83" i="17"/>
  <c r="BC95" i="17"/>
  <c r="AQ521" i="17"/>
  <c r="AQ602" i="17"/>
  <c r="BE257" i="17"/>
  <c r="BD257" i="17"/>
  <c r="BI257" i="17"/>
  <c r="BH257" i="17"/>
  <c r="BF257" i="17"/>
  <c r="BG257" i="17"/>
  <c r="BE412" i="17"/>
  <c r="BD412" i="17"/>
  <c r="BI412" i="17"/>
  <c r="BH412" i="17"/>
  <c r="BF412" i="17"/>
  <c r="BG412" i="17"/>
  <c r="BI394" i="17"/>
  <c r="BH394" i="17"/>
  <c r="BG394" i="17"/>
  <c r="BF394" i="17"/>
  <c r="BE394" i="17"/>
  <c r="BD394" i="17"/>
  <c r="BI377" i="17"/>
  <c r="BH377" i="17"/>
  <c r="BG377" i="17"/>
  <c r="BF377" i="17"/>
  <c r="BE377" i="17"/>
  <c r="BD377" i="17"/>
  <c r="BC13" i="17"/>
  <c r="BC14" i="17"/>
  <c r="BC164" i="17"/>
  <c r="AQ189" i="17"/>
  <c r="AQ191" i="17"/>
  <c r="BC224" i="17"/>
  <c r="BG466" i="17"/>
  <c r="BF466" i="17"/>
  <c r="BE466" i="17"/>
  <c r="BD466" i="17"/>
  <c r="BH466" i="17"/>
  <c r="BI466" i="17"/>
  <c r="BG147" i="17"/>
  <c r="BH147" i="17"/>
  <c r="BD147" i="17"/>
  <c r="BI147" i="17"/>
  <c r="BE147" i="17"/>
  <c r="BF147" i="17"/>
  <c r="BI489" i="17"/>
  <c r="BH489" i="17"/>
  <c r="BG489" i="17"/>
  <c r="BF489" i="17"/>
  <c r="BD489" i="17"/>
  <c r="BE489" i="17"/>
  <c r="BD17" i="17"/>
  <c r="BI17" i="17"/>
  <c r="BE17" i="17"/>
  <c r="BH17" i="17"/>
  <c r="BG17" i="17"/>
  <c r="BF17" i="17"/>
  <c r="BC28" i="17"/>
  <c r="BC29" i="17"/>
  <c r="AQ94" i="17"/>
  <c r="AQ97" i="17"/>
  <c r="BC242" i="17"/>
  <c r="BH505" i="17"/>
  <c r="BG505" i="17"/>
  <c r="BF505" i="17"/>
  <c r="BE505" i="17"/>
  <c r="BD505" i="17"/>
  <c r="BI505" i="17"/>
  <c r="BE602" i="17"/>
  <c r="BD602" i="17"/>
  <c r="BI602" i="17"/>
  <c r="BH602" i="17"/>
  <c r="BF602" i="17"/>
  <c r="BG602" i="17"/>
  <c r="BD320" i="17"/>
  <c r="BI320" i="17"/>
  <c r="BF320" i="17"/>
  <c r="BE320" i="17"/>
  <c r="BG320" i="17"/>
  <c r="BH320" i="17"/>
  <c r="AQ59" i="17"/>
  <c r="BC133" i="17"/>
  <c r="AQ164" i="17"/>
  <c r="AQ224" i="17"/>
  <c r="AQ445" i="17"/>
  <c r="AQ87" i="17"/>
  <c r="AQ280" i="17"/>
  <c r="BC282" i="17"/>
  <c r="BC408" i="17"/>
  <c r="BC587" i="17"/>
  <c r="BC240" i="17"/>
  <c r="BC291" i="17"/>
  <c r="AQ587" i="17"/>
  <c r="AQ291" i="17"/>
  <c r="AQ299" i="17"/>
  <c r="BC82" i="17"/>
  <c r="BC84" i="17"/>
  <c r="BC85" i="17"/>
  <c r="BC89" i="17"/>
  <c r="BC92" i="17"/>
  <c r="BC93" i="17"/>
  <c r="AQ158" i="17"/>
  <c r="AQ165" i="17"/>
  <c r="AQ170" i="17"/>
  <c r="AQ434" i="17"/>
  <c r="AQ438" i="17"/>
  <c r="BC541" i="17"/>
  <c r="BC607" i="17"/>
  <c r="BC58" i="17"/>
  <c r="BC123" i="17"/>
  <c r="BC126" i="17"/>
  <c r="BC273" i="17"/>
  <c r="BC286" i="17"/>
  <c r="BC355" i="17"/>
  <c r="BC357" i="17"/>
  <c r="BC567" i="17"/>
  <c r="BC570" i="17"/>
  <c r="BC594" i="17"/>
  <c r="AQ82" i="17"/>
  <c r="AQ84" i="17"/>
  <c r="AQ93" i="17"/>
  <c r="AQ603" i="17"/>
  <c r="AQ53" i="17"/>
  <c r="AQ58" i="17"/>
  <c r="BC109" i="17"/>
  <c r="BC110" i="17"/>
  <c r="BC112" i="17"/>
  <c r="BC113" i="17"/>
  <c r="BC181" i="17"/>
  <c r="BC217" i="17"/>
  <c r="AQ273" i="17"/>
  <c r="AQ286" i="17"/>
  <c r="AQ353" i="17"/>
  <c r="AQ567" i="17"/>
  <c r="AQ570" i="17"/>
  <c r="AQ314" i="17"/>
  <c r="AQ315" i="17"/>
  <c r="AQ522" i="17"/>
  <c r="AQ529" i="17"/>
  <c r="BC197" i="17"/>
  <c r="BC486" i="17"/>
  <c r="BJ575" i="17"/>
  <c r="BJ101" i="17"/>
  <c r="BJ254" i="17"/>
  <c r="BJ520" i="17"/>
  <c r="AR255" i="17"/>
  <c r="AT255" i="17"/>
  <c r="BJ464" i="17"/>
  <c r="AS274" i="17"/>
  <c r="AT274" i="17"/>
  <c r="BJ274" i="17"/>
  <c r="AU578" i="17"/>
  <c r="AS578" i="17"/>
  <c r="AR578" i="17"/>
  <c r="BJ578" i="17"/>
  <c r="AS237" i="17"/>
  <c r="AR29" i="17"/>
  <c r="AS428" i="17"/>
  <c r="AT428" i="17"/>
  <c r="BJ390" i="17"/>
  <c r="AT523" i="17"/>
  <c r="BJ523" i="17"/>
  <c r="AT105" i="17"/>
  <c r="BJ105" i="17"/>
  <c r="BJ467" i="17"/>
  <c r="BJ391" i="17"/>
  <c r="BJ279" i="17"/>
  <c r="BJ562" i="17"/>
  <c r="AR336" i="17"/>
  <c r="BJ336" i="17"/>
  <c r="AR413" i="17"/>
  <c r="BJ413" i="17"/>
  <c r="BJ185" i="17"/>
  <c r="AS262" i="17"/>
  <c r="BJ281" i="17"/>
  <c r="BJ471" i="17"/>
  <c r="BJ546" i="17"/>
  <c r="AS586" i="17"/>
  <c r="BJ264" i="17"/>
  <c r="BJ321" i="17"/>
  <c r="BJ606" i="17"/>
  <c r="BJ398" i="17"/>
  <c r="BJ588" i="17"/>
  <c r="BJ342" i="17"/>
  <c r="BJ400" i="17"/>
  <c r="AR343" i="17"/>
  <c r="BJ533" i="17"/>
  <c r="BJ306" i="17"/>
  <c r="BJ590" i="17"/>
  <c r="BK177" i="17"/>
  <c r="BK254" i="17"/>
  <c r="BK520" i="17"/>
  <c r="BD464" i="17"/>
  <c r="BF464" i="17"/>
  <c r="BE464" i="17"/>
  <c r="BK255" i="17"/>
  <c r="BK274" i="17"/>
  <c r="BF427" i="17"/>
  <c r="BK427" i="17"/>
  <c r="BE256" i="17"/>
  <c r="BK276" i="17"/>
  <c r="BK296" i="17"/>
  <c r="BF524" i="17"/>
  <c r="BK524" i="17"/>
  <c r="BD525" i="17"/>
  <c r="BF374" i="17"/>
  <c r="BK222" i="17"/>
  <c r="BK299" i="17"/>
  <c r="BF509" i="17"/>
  <c r="BK509" i="17"/>
  <c r="BE54" i="17"/>
  <c r="BK243" i="17"/>
  <c r="BK187" i="17"/>
  <c r="BK168" i="17"/>
  <c r="BD586" i="17"/>
  <c r="BK586" i="17"/>
  <c r="BK321" i="17"/>
  <c r="BK227" i="17"/>
  <c r="BK398" i="17"/>
  <c r="BK247" i="17"/>
  <c r="BK171" i="17"/>
  <c r="BK400" i="17"/>
  <c r="BK533" i="17"/>
  <c r="BF306" i="17"/>
  <c r="BK306" i="17"/>
  <c r="BK590" i="17"/>
  <c r="BJ386" i="17"/>
  <c r="BJ328" i="17"/>
  <c r="BJ292" i="17"/>
  <c r="BJ538" i="17"/>
  <c r="BJ351" i="17"/>
  <c r="AV407" i="17"/>
  <c r="AS407" i="17"/>
  <c r="BJ160" i="17"/>
  <c r="AW465" i="17"/>
  <c r="AS313" i="17"/>
  <c r="BJ313" i="17"/>
  <c r="BJ560" i="17"/>
  <c r="AR11" i="17"/>
  <c r="BJ11" i="17"/>
  <c r="BJ257" i="17"/>
  <c r="AS202" i="17"/>
  <c r="BJ601" i="17"/>
  <c r="BJ149" i="17"/>
  <c r="BJ412" i="17"/>
  <c r="AS451" i="17"/>
  <c r="BJ451" i="17"/>
  <c r="BJ394" i="17"/>
  <c r="BJ263" i="17"/>
  <c r="BJ511" i="17"/>
  <c r="BJ512" i="17"/>
  <c r="BJ477" i="17"/>
  <c r="BK386" i="17"/>
  <c r="BK405" i="17"/>
  <c r="BK292" i="17"/>
  <c r="BK538" i="17"/>
  <c r="BF351" i="17"/>
  <c r="BE351" i="17"/>
  <c r="BD351" i="17"/>
  <c r="BK351" i="17"/>
  <c r="BE407" i="17"/>
  <c r="BD160" i="17"/>
  <c r="BK407" i="17"/>
  <c r="BE484" i="17"/>
  <c r="BD522" i="17"/>
  <c r="BK522" i="17"/>
  <c r="BE49" i="17"/>
  <c r="BD124" i="17"/>
  <c r="BK124" i="17"/>
  <c r="BK334" i="17"/>
  <c r="BK580" i="17"/>
  <c r="BD316" i="17"/>
  <c r="BE450" i="17"/>
  <c r="BK450" i="17"/>
  <c r="BE393" i="17"/>
  <c r="BK393" i="17"/>
  <c r="BD413" i="17"/>
  <c r="BK413" i="17"/>
  <c r="BE167" i="17"/>
  <c r="BK205" i="17"/>
  <c r="BK528" i="17"/>
  <c r="BD111" i="17"/>
  <c r="BK434" i="17"/>
  <c r="BK529" i="17"/>
  <c r="BF302" i="17"/>
  <c r="BK473" i="17"/>
  <c r="BE511" i="17"/>
  <c r="BK511" i="17"/>
  <c r="BK379" i="17"/>
  <c r="BK512" i="17"/>
  <c r="BF304" i="17"/>
  <c r="BK304" i="17"/>
  <c r="BK532" i="17"/>
  <c r="BF514" i="17"/>
  <c r="BK514" i="17"/>
  <c r="BK551" i="17"/>
  <c r="BK382" i="17"/>
  <c r="BJ481" i="17"/>
  <c r="BJ368" i="17"/>
  <c r="BJ330" i="17"/>
  <c r="AT596" i="17"/>
  <c r="BJ426" i="17"/>
  <c r="AT122" i="17"/>
  <c r="BJ502" i="17"/>
  <c r="AR218" i="17"/>
  <c r="BJ429" i="17"/>
  <c r="BJ489" i="17"/>
  <c r="BJ376" i="17"/>
  <c r="BJ338" i="17"/>
  <c r="BJ565" i="17"/>
  <c r="BJ17" i="17"/>
  <c r="AR492" i="17"/>
  <c r="BJ360" i="17"/>
  <c r="BJ397" i="17"/>
  <c r="AT417" i="17"/>
  <c r="BJ417" i="17"/>
  <c r="BJ549" i="17"/>
  <c r="BJ437" i="17"/>
  <c r="AT323" i="17"/>
  <c r="BJ380" i="17"/>
  <c r="BJ569" i="17"/>
  <c r="BJ305" i="17"/>
  <c r="BJ401" i="17"/>
  <c r="BJ344" i="17"/>
  <c r="BK424" i="17"/>
  <c r="BK481" i="17"/>
  <c r="BK463" i="17"/>
  <c r="BF596" i="17"/>
  <c r="BK596" i="17"/>
  <c r="BD122" i="17"/>
  <c r="BF122" i="17"/>
  <c r="BK122" i="17"/>
  <c r="BF503" i="17"/>
  <c r="BE503" i="17"/>
  <c r="BF428" i="17"/>
  <c r="BK428" i="17"/>
  <c r="BK523" i="17"/>
  <c r="BK354" i="17"/>
  <c r="BD410" i="17"/>
  <c r="BK410" i="17"/>
  <c r="BE430" i="17"/>
  <c r="BK488" i="17"/>
  <c r="BK165" i="17"/>
  <c r="BF432" i="17"/>
  <c r="BK451" i="17"/>
  <c r="BD281" i="17"/>
  <c r="BK281" i="17"/>
  <c r="BK129" i="17"/>
  <c r="BK510" i="17"/>
  <c r="BK547" i="17"/>
  <c r="BE492" i="17"/>
  <c r="BK397" i="17"/>
  <c r="BD531" i="17"/>
  <c r="BK531" i="17"/>
  <c r="BK549" i="17"/>
  <c r="BK437" i="17"/>
  <c r="BK380" i="17"/>
  <c r="BD569" i="17"/>
  <c r="BK569" i="17"/>
  <c r="BD115" i="17"/>
  <c r="BK305" i="17"/>
  <c r="BK344" i="17"/>
  <c r="BJ500" i="17"/>
  <c r="BJ443" i="17"/>
  <c r="BJ444" i="17"/>
  <c r="BJ595" i="17"/>
  <c r="BJ144" i="17"/>
  <c r="AU427" i="17"/>
  <c r="AT427" i="17"/>
  <c r="BJ427" i="17"/>
  <c r="BJ294" i="17"/>
  <c r="AR295" i="17"/>
  <c r="BJ238" i="17"/>
  <c r="AS447" i="17"/>
  <c r="BJ447" i="17"/>
  <c r="BJ296" i="17"/>
  <c r="AT599" i="17"/>
  <c r="BJ524" i="17"/>
  <c r="BJ505" i="17"/>
  <c r="BJ450" i="17"/>
  <c r="BJ393" i="17"/>
  <c r="BJ109" i="17"/>
  <c r="BJ261" i="17"/>
  <c r="BJ602" i="17"/>
  <c r="BJ564" i="17"/>
  <c r="BJ319" i="17"/>
  <c r="BJ187" i="17"/>
  <c r="BJ396" i="17"/>
  <c r="BJ320" i="17"/>
  <c r="BJ435" i="17"/>
  <c r="AT548" i="17"/>
  <c r="BJ378" i="17"/>
  <c r="BJ455" i="17"/>
  <c r="AS493" i="17"/>
  <c r="BJ493" i="17"/>
  <c r="BJ513" i="17"/>
  <c r="BJ418" i="17"/>
  <c r="BJ589" i="17"/>
  <c r="BJ229" i="17"/>
  <c r="AR439" i="17"/>
  <c r="BJ496" i="17"/>
  <c r="AT552" i="17"/>
  <c r="BJ552" i="17"/>
  <c r="BK500" i="17"/>
  <c r="BK443" i="17"/>
  <c r="BK444" i="17"/>
  <c r="BK595" i="17"/>
  <c r="BF47" i="17"/>
  <c r="BE144" i="17"/>
  <c r="BK47" i="17"/>
  <c r="BD332" i="17"/>
  <c r="BE389" i="17"/>
  <c r="BF597" i="17"/>
  <c r="BF560" i="17"/>
  <c r="BD560" i="17"/>
  <c r="BK560" i="17"/>
  <c r="BE30" i="17"/>
  <c r="BK30" i="17"/>
  <c r="BK277" i="17"/>
  <c r="BF542" i="17"/>
  <c r="BK50" i="17"/>
  <c r="BF297" i="17"/>
  <c r="BK507" i="17"/>
  <c r="BK470" i="17"/>
  <c r="BD563" i="17"/>
  <c r="BK563" i="17"/>
  <c r="BE358" i="17"/>
  <c r="BK358" i="17"/>
  <c r="BK395" i="17"/>
  <c r="BF359" i="17"/>
  <c r="BK359" i="17"/>
  <c r="BK339" i="17"/>
  <c r="BK435" i="17"/>
  <c r="BK548" i="17"/>
  <c r="BF455" i="17"/>
  <c r="BK455" i="17"/>
  <c r="BK493" i="17"/>
  <c r="BE77" i="17"/>
  <c r="BK77" i="17"/>
  <c r="BK418" i="17"/>
  <c r="BK589" i="17"/>
  <c r="BK381" i="17"/>
  <c r="BK496" i="17"/>
  <c r="BK552" i="17"/>
  <c r="BJ556" i="17"/>
  <c r="BJ594" i="17"/>
  <c r="BJ273" i="17"/>
  <c r="BJ197" i="17"/>
  <c r="AT483" i="17"/>
  <c r="BJ483" i="17"/>
  <c r="AT84" i="17"/>
  <c r="BJ236" i="17"/>
  <c r="AR445" i="17"/>
  <c r="AS445" i="17"/>
  <c r="BJ445" i="17"/>
  <c r="AS446" i="17"/>
  <c r="AR446" i="17"/>
  <c r="BJ484" i="17"/>
  <c r="AT522" i="17"/>
  <c r="BJ522" i="17"/>
  <c r="BJ598" i="17"/>
  <c r="AR504" i="17"/>
  <c r="BJ314" i="17"/>
  <c r="AR334" i="17"/>
  <c r="BJ31" i="17"/>
  <c r="BJ580" i="17"/>
  <c r="BJ87" i="17"/>
  <c r="BJ488" i="17"/>
  <c r="BJ431" i="17"/>
  <c r="BJ128" i="17"/>
  <c r="AR508" i="17"/>
  <c r="BJ508" i="17"/>
  <c r="AS280" i="17"/>
  <c r="BJ280" i="17"/>
  <c r="AS111" i="17"/>
  <c r="BJ111" i="17"/>
  <c r="BJ529" i="17"/>
  <c r="BJ207" i="17"/>
  <c r="BJ605" i="17"/>
  <c r="BJ170" i="17"/>
  <c r="BJ456" i="17"/>
  <c r="AR607" i="17"/>
  <c r="BJ607" i="17"/>
  <c r="AS286" i="17"/>
  <c r="BJ286" i="17"/>
  <c r="AS608" i="17"/>
  <c r="BJ608" i="17"/>
  <c r="BJ458" i="17"/>
  <c r="BK556" i="17"/>
  <c r="BK158" i="17"/>
  <c r="BK576" i="17"/>
  <c r="BK482" i="17"/>
  <c r="BD483" i="17"/>
  <c r="BG217" i="17"/>
  <c r="BK217" i="17"/>
  <c r="BD84" i="17"/>
  <c r="BF236" i="17"/>
  <c r="BK236" i="17"/>
  <c r="BF10" i="17"/>
  <c r="BE123" i="17"/>
  <c r="BK10" i="17"/>
  <c r="BF275" i="17"/>
  <c r="BD85" i="17"/>
  <c r="BF541" i="17"/>
  <c r="BE541" i="17"/>
  <c r="BK541" i="17"/>
  <c r="BK181" i="17"/>
  <c r="BE372" i="17"/>
  <c r="BK372" i="17"/>
  <c r="BK486" i="17"/>
  <c r="BE506" i="17"/>
  <c r="BD506" i="17"/>
  <c r="BK89" i="17"/>
  <c r="BD204" i="17"/>
  <c r="BK109" i="17"/>
  <c r="BD357" i="17"/>
  <c r="BK261" i="17"/>
  <c r="BK186" i="17"/>
  <c r="BK338" i="17"/>
  <c r="BD415" i="17"/>
  <c r="BK415" i="17"/>
  <c r="BE207" i="17"/>
  <c r="BK112" i="17"/>
  <c r="BK93" i="17"/>
  <c r="BK113" i="17"/>
  <c r="BD567" i="17"/>
  <c r="BK567" i="17"/>
  <c r="BK456" i="17"/>
  <c r="BF607" i="17"/>
  <c r="BK607" i="17"/>
  <c r="BK40" i="17"/>
  <c r="BK458" i="17"/>
  <c r="BD570" i="17"/>
  <c r="BK570" i="17"/>
  <c r="BJ519" i="17"/>
  <c r="BJ45" i="17"/>
  <c r="BJ121" i="17"/>
  <c r="BJ83" i="17"/>
  <c r="BJ577" i="17"/>
  <c r="AW558" i="17"/>
  <c r="AT558" i="17"/>
  <c r="BJ558" i="17"/>
  <c r="AT521" i="17"/>
  <c r="AS521" i="17"/>
  <c r="BJ521" i="17"/>
  <c r="BJ48" i="17"/>
  <c r="BJ485" i="17"/>
  <c r="BJ219" i="17"/>
  <c r="AS354" i="17"/>
  <c r="BJ354" i="17"/>
  <c r="BJ410" i="17"/>
  <c r="BJ373" i="17"/>
  <c r="BJ164" i="17"/>
  <c r="BJ260" i="17"/>
  <c r="BJ150" i="17"/>
  <c r="AT375" i="17"/>
  <c r="BJ375" i="17"/>
  <c r="BJ242" i="17"/>
  <c r="AR91" i="17"/>
  <c r="BJ224" i="17"/>
  <c r="BJ510" i="17"/>
  <c r="BJ547" i="17"/>
  <c r="BJ169" i="17"/>
  <c r="BJ566" i="17"/>
  <c r="BJ38" i="17"/>
  <c r="BJ246" i="17"/>
  <c r="BJ95" i="17"/>
  <c r="BJ210" i="17"/>
  <c r="BJ420" i="17"/>
  <c r="BK519" i="17"/>
  <c r="BK45" i="17"/>
  <c r="BK121" i="17"/>
  <c r="BK83" i="17"/>
  <c r="BE577" i="17"/>
  <c r="BK577" i="17"/>
  <c r="BH558" i="17"/>
  <c r="BK331" i="17"/>
  <c r="BI578" i="17"/>
  <c r="BF67" i="17"/>
  <c r="BK67" i="17"/>
  <c r="BD237" i="17"/>
  <c r="BF238" i="17"/>
  <c r="BK238" i="17"/>
  <c r="BE162" i="17"/>
  <c r="BK447" i="17"/>
  <c r="BK467" i="17"/>
  <c r="BK448" i="17"/>
  <c r="BD411" i="17"/>
  <c r="BK469" i="17"/>
  <c r="BF453" i="17"/>
  <c r="BK94" i="17"/>
  <c r="BK399" i="17"/>
  <c r="BK550" i="17"/>
  <c r="BK191" i="17"/>
  <c r="BK135" i="17"/>
  <c r="BJ196" i="17"/>
  <c r="BJ234" i="17"/>
  <c r="BJ159" i="17"/>
  <c r="BJ557" i="17"/>
  <c r="AU388" i="17"/>
  <c r="AR388" i="17"/>
  <c r="BJ388" i="17"/>
  <c r="AS539" i="17"/>
  <c r="AT539" i="17"/>
  <c r="BJ539" i="17"/>
  <c r="AS540" i="17"/>
  <c r="AV540" i="17"/>
  <c r="BJ540" i="17"/>
  <c r="AR597" i="17"/>
  <c r="AU597" i="17"/>
  <c r="AT597" i="17"/>
  <c r="AS199" i="17"/>
  <c r="BJ199" i="17"/>
  <c r="AS125" i="17"/>
  <c r="BJ277" i="17"/>
  <c r="BJ51" i="17"/>
  <c r="BJ582" i="17"/>
  <c r="AR33" i="17"/>
  <c r="BJ33" i="17"/>
  <c r="BJ223" i="17"/>
  <c r="BJ545" i="17"/>
  <c r="BJ509" i="17"/>
  <c r="BJ584" i="17"/>
  <c r="BJ359" i="17"/>
  <c r="BJ339" i="17"/>
  <c r="BJ416" i="17"/>
  <c r="BJ530" i="17"/>
  <c r="BJ57" i="17"/>
  <c r="BJ568" i="17"/>
  <c r="BJ475" i="17"/>
  <c r="BJ267" i="17"/>
  <c r="BJ476" i="17"/>
  <c r="BJ173" i="17"/>
  <c r="BJ287" i="17"/>
  <c r="BK310" i="17"/>
  <c r="BK234" i="17"/>
  <c r="BK350" i="17"/>
  <c r="BK557" i="17"/>
  <c r="BG388" i="17"/>
  <c r="BF388" i="17"/>
  <c r="BD388" i="17"/>
  <c r="BK388" i="17"/>
  <c r="BD539" i="17"/>
  <c r="BK539" i="17"/>
  <c r="BD180" i="17"/>
  <c r="BK598" i="17"/>
  <c r="BK504" i="17"/>
  <c r="BK241" i="17"/>
  <c r="BK544" i="17"/>
  <c r="BF72" i="17"/>
  <c r="BK150" i="17"/>
  <c r="BF603" i="17"/>
  <c r="BK603" i="17"/>
  <c r="BK263" i="17"/>
  <c r="BF604" i="17"/>
  <c r="BK604" i="17"/>
  <c r="BK416" i="17"/>
  <c r="BE56" i="17"/>
  <c r="BK530" i="17"/>
  <c r="BK76" i="17"/>
  <c r="BK322" i="17"/>
  <c r="BE568" i="17"/>
  <c r="BK209" i="17"/>
  <c r="BK475" i="17"/>
  <c r="BD96" i="17"/>
  <c r="BK96" i="17"/>
  <c r="BK476" i="17"/>
  <c r="BK609" i="17"/>
  <c r="BK268" i="17"/>
  <c r="BJ367" i="17"/>
  <c r="BJ462" i="17"/>
  <c r="BJ216" i="17"/>
  <c r="BJ311" i="17"/>
  <c r="AS293" i="17"/>
  <c r="AW293" i="17"/>
  <c r="BJ293" i="17"/>
  <c r="AU369" i="17"/>
  <c r="AR369" i="17"/>
  <c r="BJ369" i="17"/>
  <c r="AT123" i="17"/>
  <c r="AT275" i="17"/>
  <c r="BJ85" i="17"/>
  <c r="AR352" i="17"/>
  <c r="BJ352" i="17"/>
  <c r="BJ124" i="17"/>
  <c r="AU68" i="17"/>
  <c r="AT68" i="17"/>
  <c r="AR68" i="17"/>
  <c r="BJ68" i="17"/>
  <c r="AT201" i="17"/>
  <c r="BJ372" i="17"/>
  <c r="AR486" i="17"/>
  <c r="BJ486" i="17"/>
  <c r="AR487" i="17"/>
  <c r="AT526" i="17"/>
  <c r="BJ526" i="17"/>
  <c r="BJ469" i="17"/>
  <c r="BJ127" i="17"/>
  <c r="BJ583" i="17"/>
  <c r="BJ167" i="17"/>
  <c r="BJ16" i="17"/>
  <c r="AS433" i="17"/>
  <c r="BJ433" i="17"/>
  <c r="BJ415" i="17"/>
  <c r="BJ131" i="17"/>
  <c r="AR340" i="17"/>
  <c r="BJ340" i="17"/>
  <c r="BJ132" i="17"/>
  <c r="AS587" i="17"/>
  <c r="BJ587" i="17"/>
  <c r="BJ363" i="17"/>
  <c r="BJ495" i="17"/>
  <c r="AT230" i="17"/>
  <c r="BJ230" i="17"/>
  <c r="BJ515" i="17"/>
  <c r="BK367" i="17"/>
  <c r="BK462" i="17"/>
  <c r="BK216" i="17"/>
  <c r="BK235" i="17"/>
  <c r="BF293" i="17"/>
  <c r="BD293" i="17"/>
  <c r="BK293" i="17"/>
  <c r="BI369" i="17"/>
  <c r="BF369" i="17"/>
  <c r="BD369" i="17"/>
  <c r="BE369" i="17"/>
  <c r="BK369" i="17"/>
  <c r="BE559" i="17"/>
  <c r="BD408" i="17"/>
  <c r="BF559" i="17"/>
  <c r="BE218" i="17"/>
  <c r="BK218" i="17"/>
  <c r="BG371" i="17"/>
  <c r="BF371" i="17"/>
  <c r="BD485" i="17"/>
  <c r="BK485" i="17"/>
  <c r="BD200" i="17"/>
  <c r="BK219" i="17"/>
  <c r="BK429" i="17"/>
  <c r="BF468" i="17"/>
  <c r="BK601" i="17"/>
  <c r="BK184" i="17"/>
  <c r="BK223" i="17"/>
  <c r="BK91" i="17"/>
  <c r="BK565" i="17"/>
  <c r="BK282" i="17"/>
  <c r="BK454" i="17"/>
  <c r="BK18" i="17"/>
  <c r="BF154" i="17"/>
  <c r="BK587" i="17"/>
  <c r="BK228" i="17"/>
  <c r="BK363" i="17"/>
  <c r="BK495" i="17"/>
  <c r="BK230" i="17"/>
  <c r="BE515" i="17"/>
  <c r="BJ83" i="2"/>
  <c r="BJ138" i="2"/>
  <c r="BJ95" i="4"/>
  <c r="BJ35" i="8"/>
  <c r="BK144" i="2"/>
  <c r="BK69" i="4"/>
  <c r="BK129" i="8"/>
  <c r="BK101" i="6"/>
  <c r="BK111" i="12"/>
  <c r="AR147" i="8"/>
  <c r="AR78" i="2"/>
  <c r="AU104" i="7"/>
  <c r="BJ90" i="8"/>
  <c r="BJ152" i="12"/>
  <c r="BC185" i="12"/>
  <c r="BJ165" i="12"/>
  <c r="AU164" i="12"/>
  <c r="BI52" i="12"/>
  <c r="BG162" i="8"/>
  <c r="AV164" i="12"/>
  <c r="BH67" i="4"/>
  <c r="AW36" i="8"/>
  <c r="BI122" i="2"/>
  <c r="BH52" i="12"/>
  <c r="AW92" i="8"/>
  <c r="AW164" i="12"/>
  <c r="AV136" i="12"/>
  <c r="AV151" i="12"/>
  <c r="AV78" i="8"/>
  <c r="AU92" i="8"/>
  <c r="AW78" i="8"/>
  <c r="AU66" i="12"/>
  <c r="AW178" i="6"/>
  <c r="AW22" i="8"/>
  <c r="AU151" i="12"/>
  <c r="AW10" i="4"/>
  <c r="BG52" i="12"/>
  <c r="BI162" i="8"/>
  <c r="AV179" i="12"/>
  <c r="AW190" i="6"/>
  <c r="AU179" i="12"/>
  <c r="AV22" i="8"/>
  <c r="AV121" i="8"/>
  <c r="AU135" i="8"/>
  <c r="BI121" i="8"/>
  <c r="AU78" i="8"/>
  <c r="AU65" i="8"/>
  <c r="BG137" i="12"/>
  <c r="AU136" i="12"/>
  <c r="AV109" i="12"/>
  <c r="AU10" i="4"/>
  <c r="AU94" i="12"/>
  <c r="AU22" i="8"/>
  <c r="AW107" i="8"/>
  <c r="BI108" i="2"/>
  <c r="AV194" i="4"/>
  <c r="AV92" i="8"/>
  <c r="AW108" i="2"/>
  <c r="AU178" i="6"/>
  <c r="AU135" i="2"/>
  <c r="BG11" i="4"/>
  <c r="AV190" i="6"/>
  <c r="BI180" i="4"/>
  <c r="BH110" i="4"/>
  <c r="AW136" i="12"/>
  <c r="AU36" i="8"/>
  <c r="AW193" i="12"/>
  <c r="AU190" i="6"/>
  <c r="AR81" i="4"/>
  <c r="BD161" i="8"/>
  <c r="BD64" i="8"/>
  <c r="AS107" i="2"/>
  <c r="AS93" i="2"/>
  <c r="BD96" i="7"/>
  <c r="AT79" i="6"/>
  <c r="BD193" i="4"/>
  <c r="BD123" i="4"/>
  <c r="AT96" i="7"/>
  <c r="BE93" i="2"/>
  <c r="BE107" i="2"/>
  <c r="BF191" i="6"/>
  <c r="BF134" i="6"/>
  <c r="BF108" i="12"/>
  <c r="BG194" i="4"/>
  <c r="AT191" i="6"/>
  <c r="AT134" i="6"/>
  <c r="AT106" i="6"/>
  <c r="AS81" i="2"/>
  <c r="BD68" i="7"/>
  <c r="BI109" i="12"/>
  <c r="AV165" i="12"/>
  <c r="AV66" i="12"/>
  <c r="AW136" i="2"/>
  <c r="AW135" i="2"/>
  <c r="AT164" i="6"/>
  <c r="AT121" i="6"/>
  <c r="BD192" i="12"/>
  <c r="BD120" i="8"/>
  <c r="BD121" i="6"/>
  <c r="BD164" i="6"/>
  <c r="BD37" i="8"/>
  <c r="BD81" i="4"/>
  <c r="BD81" i="2"/>
  <c r="AT179" i="4"/>
  <c r="AT66" i="4"/>
  <c r="BG176" i="4"/>
  <c r="BG168" i="4"/>
  <c r="AU199" i="4"/>
  <c r="AU127" i="4"/>
  <c r="AT64" i="8"/>
  <c r="AT161" i="8"/>
  <c r="AS93" i="6"/>
  <c r="AS50" i="8"/>
  <c r="AS106" i="8"/>
  <c r="AR150" i="12"/>
  <c r="AR64" i="8"/>
  <c r="AR161" i="8"/>
  <c r="AS51" i="6"/>
  <c r="BE191" i="6"/>
  <c r="BE134" i="6"/>
  <c r="AT192" i="12"/>
  <c r="AT120" i="8"/>
  <c r="AT68" i="7"/>
  <c r="AU95" i="12"/>
  <c r="BD191" i="6"/>
  <c r="BD134" i="6"/>
  <c r="BD106" i="6"/>
  <c r="BD109" i="4"/>
  <c r="BD137" i="4"/>
  <c r="AV51" i="8"/>
  <c r="AV135" i="8"/>
  <c r="BI95" i="12"/>
  <c r="AW94" i="12"/>
  <c r="AW149" i="2"/>
  <c r="BE121" i="2"/>
  <c r="BE96" i="7"/>
  <c r="AT123" i="4"/>
  <c r="AT193" i="4"/>
  <c r="AR121" i="2"/>
  <c r="BD93" i="6"/>
  <c r="BE193" i="4"/>
  <c r="BE123" i="4"/>
  <c r="AR164" i="6"/>
  <c r="AR121" i="6"/>
  <c r="BF93" i="6"/>
  <c r="AR108" i="12"/>
  <c r="AS66" i="4"/>
  <c r="AS179" i="4"/>
  <c r="BF50" i="8"/>
  <c r="BF106" i="8"/>
  <c r="BF151" i="4"/>
  <c r="BE36" i="9"/>
  <c r="BE165" i="4"/>
  <c r="BE94" i="4"/>
  <c r="AT51" i="6"/>
  <c r="BF68" i="7"/>
  <c r="AV179" i="4"/>
  <c r="AV66" i="4"/>
  <c r="BI165" i="4"/>
  <c r="BI94" i="4"/>
  <c r="AW93" i="2"/>
  <c r="AW107" i="2"/>
  <c r="AS191" i="6"/>
  <c r="AS134" i="6"/>
  <c r="BF121" i="2"/>
  <c r="BF164" i="6"/>
  <c r="BF121" i="6"/>
  <c r="BF81" i="4"/>
  <c r="AS68" i="7"/>
  <c r="BH64" i="8"/>
  <c r="BH161" i="8"/>
  <c r="AR81" i="2"/>
  <c r="BE81" i="4"/>
  <c r="AR68" i="7"/>
  <c r="BF193" i="4"/>
  <c r="BF123" i="4"/>
  <c r="BF79" i="6"/>
  <c r="BE93" i="8"/>
  <c r="AT151" i="4"/>
  <c r="BE51" i="6"/>
  <c r="AT150" i="12"/>
  <c r="AT50" i="8"/>
  <c r="AT106" i="8"/>
  <c r="BD150" i="12"/>
  <c r="AS151" i="4"/>
  <c r="AT121" i="2"/>
  <c r="AS64" i="8"/>
  <c r="AS161" i="8"/>
  <c r="AR122" i="12"/>
  <c r="BE122" i="12"/>
  <c r="BD93" i="2"/>
  <c r="BD107" i="2"/>
  <c r="AT152" i="4"/>
  <c r="AT81" i="2"/>
  <c r="AT81" i="4"/>
  <c r="BE108" i="12"/>
  <c r="AW178" i="12"/>
  <c r="AV122" i="2"/>
  <c r="AV122" i="12"/>
  <c r="AS192" i="12"/>
  <c r="AS120" i="8"/>
  <c r="BF81" i="2"/>
  <c r="AS121" i="2"/>
  <c r="BF122" i="2"/>
  <c r="BD178" i="12"/>
  <c r="BI37" i="8"/>
  <c r="AV136" i="2"/>
  <c r="AV135" i="2"/>
  <c r="AW135" i="8"/>
  <c r="BE192" i="12"/>
  <c r="BE120" i="8"/>
  <c r="BE121" i="6"/>
  <c r="BE164" i="6"/>
  <c r="AR109" i="4"/>
  <c r="AR137" i="4"/>
  <c r="AR106" i="6"/>
  <c r="AS178" i="12"/>
  <c r="BF150" i="12"/>
  <c r="BF51" i="6"/>
  <c r="BG111" i="6"/>
  <c r="AU115" i="6"/>
  <c r="AU112" i="6"/>
  <c r="BE79" i="6"/>
  <c r="AT122" i="12"/>
  <c r="AR67" i="4"/>
  <c r="AT93" i="6"/>
  <c r="AS150" i="12"/>
  <c r="AS79" i="6"/>
  <c r="BE50" i="8"/>
  <c r="BE106" i="8"/>
  <c r="AR79" i="6"/>
  <c r="AR93" i="6"/>
  <c r="AR50" i="8"/>
  <c r="AR106" i="8"/>
  <c r="BF137" i="4"/>
  <c r="BF109" i="4"/>
  <c r="AR96" i="7"/>
  <c r="AT109" i="4"/>
  <c r="AT137" i="4"/>
  <c r="BE110" i="4"/>
  <c r="BE124" i="4"/>
  <c r="AV36" i="8"/>
  <c r="BG165" i="4"/>
  <c r="BG94" i="4"/>
  <c r="AW121" i="6"/>
  <c r="AW164" i="6"/>
  <c r="BH96" i="7"/>
  <c r="AS165" i="4"/>
  <c r="AS94" i="4"/>
  <c r="BF95" i="12"/>
  <c r="BF79" i="8"/>
  <c r="BF136" i="8"/>
  <c r="BF51" i="8"/>
  <c r="BD108" i="12"/>
  <c r="BG109" i="12"/>
  <c r="BG108" i="2"/>
  <c r="AR191" i="6"/>
  <c r="AR134" i="6"/>
  <c r="AT107" i="2"/>
  <c r="AT93" i="2"/>
  <c r="AU107" i="8"/>
  <c r="AT165" i="12"/>
  <c r="BE165" i="12"/>
  <c r="BE93" i="6"/>
  <c r="AS122" i="12"/>
  <c r="BD37" i="9"/>
  <c r="AS96" i="7"/>
  <c r="BF150" i="2"/>
  <c r="BD165" i="4"/>
  <c r="BD94" i="4"/>
  <c r="BF124" i="4"/>
  <c r="BF110" i="4"/>
  <c r="BD50" i="8"/>
  <c r="BD106" i="8"/>
  <c r="BF178" i="12"/>
  <c r="AT82" i="2"/>
  <c r="BE106" i="6"/>
  <c r="BE137" i="4"/>
  <c r="BE109" i="4"/>
  <c r="BE179" i="4"/>
  <c r="BE66" i="4"/>
  <c r="BH81" i="2"/>
  <c r="BF161" i="8"/>
  <c r="BF64" i="8"/>
  <c r="BF166" i="4"/>
  <c r="BF152" i="4"/>
  <c r="BF96" i="7"/>
  <c r="AS106" i="6"/>
  <c r="AW193" i="4"/>
  <c r="AW123" i="4"/>
  <c r="AW66" i="12"/>
  <c r="AV69" i="7"/>
  <c r="AT178" i="12"/>
  <c r="AR192" i="12"/>
  <c r="AR120" i="8"/>
  <c r="AR94" i="4"/>
  <c r="AR165" i="4"/>
  <c r="BE81" i="2"/>
  <c r="AS164" i="6"/>
  <c r="AS121" i="6"/>
  <c r="AS110" i="4"/>
  <c r="AS108" i="12"/>
  <c r="AS69" i="7"/>
  <c r="AR107" i="2"/>
  <c r="AR93" i="2"/>
  <c r="AV11" i="4"/>
  <c r="AV10" i="4"/>
  <c r="BF36" i="9"/>
  <c r="BF150" i="8"/>
  <c r="BF93" i="2"/>
  <c r="BF107" i="2"/>
  <c r="BD51" i="6"/>
  <c r="BD136" i="2"/>
  <c r="AR179" i="4"/>
  <c r="AR66" i="4"/>
  <c r="BD36" i="9"/>
  <c r="BD122" i="12"/>
  <c r="AT95" i="12"/>
  <c r="AV151" i="4"/>
  <c r="AU166" i="4"/>
  <c r="BH121" i="2"/>
  <c r="BG36" i="9"/>
  <c r="BD67" i="4"/>
  <c r="AS180" i="4"/>
  <c r="BI67" i="4"/>
  <c r="AW123" i="12"/>
  <c r="BH11" i="4"/>
  <c r="AU108" i="2"/>
  <c r="AW150" i="8"/>
  <c r="BE161" i="8"/>
  <c r="BE64" i="8"/>
  <c r="AT108" i="12"/>
  <c r="BE79" i="8"/>
  <c r="BD121" i="2"/>
  <c r="AS123" i="4"/>
  <c r="AS193" i="4"/>
  <c r="AR178" i="12"/>
  <c r="BE150" i="12"/>
  <c r="AR193" i="4"/>
  <c r="AR123" i="4"/>
  <c r="AS136" i="2"/>
  <c r="BF165" i="4"/>
  <c r="BF94" i="4"/>
  <c r="BD79" i="6"/>
  <c r="BF122" i="12"/>
  <c r="AR151" i="4"/>
  <c r="BE151" i="4"/>
  <c r="BF106" i="6"/>
  <c r="BF179" i="4"/>
  <c r="BF66" i="4"/>
  <c r="BD151" i="4"/>
  <c r="AR150" i="2"/>
  <c r="AT165" i="4"/>
  <c r="AT94" i="4"/>
  <c r="BE68" i="7"/>
  <c r="AR51" i="6"/>
  <c r="BE178" i="12"/>
  <c r="BH164" i="6"/>
  <c r="BH121" i="6"/>
  <c r="BF192" i="12"/>
  <c r="BF120" i="8"/>
  <c r="AS152" i="4"/>
  <c r="AS166" i="4"/>
  <c r="AS109" i="4"/>
  <c r="AS137" i="4"/>
  <c r="BD179" i="4"/>
  <c r="BD66" i="4"/>
  <c r="AS81" i="4"/>
  <c r="BI179" i="4"/>
  <c r="BI66" i="4"/>
  <c r="BI106" i="6"/>
  <c r="AU149" i="2"/>
  <c r="AV150" i="2"/>
  <c r="AV149" i="2"/>
  <c r="BI311" i="17"/>
  <c r="AU503" i="17"/>
  <c r="BG159" i="17"/>
  <c r="AU83" i="17"/>
  <c r="AW238" i="17"/>
  <c r="BH256" i="17"/>
  <c r="BH216" i="17"/>
  <c r="BI237" i="17"/>
  <c r="AW121" i="17"/>
  <c r="BH254" i="17"/>
  <c r="BH330" i="17"/>
  <c r="AW122" i="17"/>
  <c r="AU292" i="17"/>
  <c r="BI123" i="17"/>
  <c r="BI84" i="17"/>
  <c r="BG576" i="17"/>
  <c r="AV216" i="17"/>
  <c r="BI576" i="17"/>
  <c r="AU576" i="17"/>
  <c r="AU463" i="17"/>
  <c r="AU352" i="17"/>
  <c r="AW539" i="17"/>
  <c r="BH482" i="17"/>
  <c r="BI444" i="17"/>
  <c r="AU557" i="17"/>
  <c r="AV444" i="17"/>
  <c r="AW501" i="17"/>
  <c r="BI538" i="17"/>
  <c r="BI352" i="17"/>
  <c r="BF352" i="17"/>
  <c r="BD352" i="17"/>
  <c r="BE352" i="17"/>
  <c r="BG352" i="17"/>
  <c r="BH352" i="17"/>
  <c r="BC352" i="17"/>
  <c r="BD445" i="17"/>
  <c r="BF445" i="17"/>
  <c r="BE445" i="17"/>
  <c r="BG445" i="17"/>
  <c r="BH445" i="17"/>
  <c r="BI445" i="17"/>
  <c r="BC445" i="17"/>
  <c r="BD433" i="17"/>
  <c r="BI433" i="17"/>
  <c r="BH433" i="17"/>
  <c r="BG433" i="17"/>
  <c r="BE433" i="17"/>
  <c r="BF433" i="17"/>
  <c r="BC433" i="17"/>
  <c r="BG280" i="17"/>
  <c r="BF280" i="17"/>
  <c r="BE280" i="17"/>
  <c r="BD280" i="17"/>
  <c r="BH280" i="17"/>
  <c r="BI280" i="17"/>
  <c r="BC280" i="17"/>
  <c r="BI87" i="17"/>
  <c r="BH87" i="17"/>
  <c r="BG87" i="17"/>
  <c r="BF87" i="17"/>
  <c r="BE87" i="17"/>
  <c r="BD87" i="17"/>
  <c r="BC87" i="17"/>
  <c r="BD216" i="17"/>
  <c r="BD178" i="17"/>
  <c r="AV311" i="17"/>
  <c r="AV235" i="17"/>
  <c r="AT462" i="17"/>
  <c r="AT291" i="17"/>
  <c r="AT367" i="17"/>
  <c r="AT215" i="17"/>
  <c r="BH557" i="17"/>
  <c r="BH425" i="17"/>
  <c r="BI350" i="17"/>
  <c r="BI159" i="17"/>
  <c r="AR557" i="17"/>
  <c r="AR425" i="17"/>
  <c r="AS350" i="17"/>
  <c r="AS159" i="17"/>
  <c r="AW234" i="17"/>
  <c r="AW272" i="17"/>
  <c r="AT310" i="17"/>
  <c r="AT196" i="17"/>
  <c r="BG8" i="17"/>
  <c r="BG83" i="17"/>
  <c r="BH121" i="17"/>
  <c r="BH65" i="17"/>
  <c r="AS83" i="17"/>
  <c r="AS8" i="17"/>
  <c r="AV121" i="17"/>
  <c r="AV65" i="17"/>
  <c r="AV45" i="17"/>
  <c r="AV7" i="17"/>
  <c r="AT519" i="17"/>
  <c r="AT120" i="17"/>
  <c r="BE482" i="17"/>
  <c r="BE197" i="17"/>
  <c r="BF576" i="17"/>
  <c r="BF273" i="17"/>
  <c r="AT482" i="17"/>
  <c r="AT197" i="17"/>
  <c r="AV576" i="17"/>
  <c r="AV273" i="17"/>
  <c r="AV594" i="17"/>
  <c r="AV158" i="17"/>
  <c r="AR556" i="17"/>
  <c r="AR82" i="17"/>
  <c r="BE444" i="17"/>
  <c r="BE387" i="17"/>
  <c r="BH443" i="17"/>
  <c r="BI537" i="17"/>
  <c r="BI500" i="17"/>
  <c r="AT595" i="17"/>
  <c r="AT102" i="17"/>
  <c r="AW444" i="17"/>
  <c r="AW387" i="17"/>
  <c r="AS443" i="17"/>
  <c r="BD463" i="17"/>
  <c r="BD368" i="17"/>
  <c r="BE481" i="17"/>
  <c r="BE26" i="17"/>
  <c r="BG424" i="17"/>
  <c r="BG64" i="17"/>
  <c r="AT330" i="17"/>
  <c r="AT143" i="17"/>
  <c r="AS463" i="17"/>
  <c r="AS368" i="17"/>
  <c r="AR481" i="17"/>
  <c r="AR26" i="17"/>
  <c r="AV424" i="17"/>
  <c r="AV64" i="17"/>
  <c r="BD538" i="17"/>
  <c r="BD406" i="17"/>
  <c r="BE292" i="17"/>
  <c r="BE46" i="17"/>
  <c r="BF405" i="17"/>
  <c r="BF328" i="17"/>
  <c r="BG386" i="17"/>
  <c r="BG349" i="17"/>
  <c r="AW538" i="17"/>
  <c r="AW406" i="17"/>
  <c r="AV349" i="17"/>
  <c r="AV386" i="17"/>
  <c r="BD501" i="17"/>
  <c r="BD520" i="17"/>
  <c r="BE254" i="17"/>
  <c r="BE27" i="17"/>
  <c r="BH101" i="17"/>
  <c r="BH177" i="17"/>
  <c r="AW177" i="17"/>
  <c r="AW101" i="17"/>
  <c r="AW575" i="17"/>
  <c r="AW253" i="17"/>
  <c r="BD311" i="17"/>
  <c r="BD235" i="17"/>
  <c r="BH367" i="17"/>
  <c r="BH215" i="17"/>
  <c r="BJ123" i="17"/>
  <c r="BJ10" i="17"/>
  <c r="AW311" i="17"/>
  <c r="AW235" i="17"/>
  <c r="AU216" i="17"/>
  <c r="AU178" i="17"/>
  <c r="AU462" i="17"/>
  <c r="AU291" i="17"/>
  <c r="AS367" i="17"/>
  <c r="AS215" i="17"/>
  <c r="BI557" i="17"/>
  <c r="BI425" i="17"/>
  <c r="BF310" i="17"/>
  <c r="BF196" i="17"/>
  <c r="AS557" i="17"/>
  <c r="AS425" i="17"/>
  <c r="AW350" i="17"/>
  <c r="AW159" i="17"/>
  <c r="AU234" i="17"/>
  <c r="AU272" i="17"/>
  <c r="AU310" i="17"/>
  <c r="AU196" i="17"/>
  <c r="BH83" i="17"/>
  <c r="BH8" i="17"/>
  <c r="BD519" i="17"/>
  <c r="BD120" i="17"/>
  <c r="AU121" i="17"/>
  <c r="AU65" i="17"/>
  <c r="AT45" i="17"/>
  <c r="AT7" i="17"/>
  <c r="AW519" i="17"/>
  <c r="AW120" i="17"/>
  <c r="BF482" i="17"/>
  <c r="BF197" i="17"/>
  <c r="BG556" i="17"/>
  <c r="BG82" i="17"/>
  <c r="AW482" i="17"/>
  <c r="AW197" i="17"/>
  <c r="AW576" i="17"/>
  <c r="AW273" i="17"/>
  <c r="AR594" i="17"/>
  <c r="AR158" i="17"/>
  <c r="AV556" i="17"/>
  <c r="AV82" i="17"/>
  <c r="BF595" i="17"/>
  <c r="BF102" i="17"/>
  <c r="BF444" i="17"/>
  <c r="BF387" i="17"/>
  <c r="BI443" i="17"/>
  <c r="BG537" i="17"/>
  <c r="BG500" i="17"/>
  <c r="AR427" i="17"/>
  <c r="AR370" i="17"/>
  <c r="AU595" i="17"/>
  <c r="AU102" i="17"/>
  <c r="AS444" i="17"/>
  <c r="AS387" i="17"/>
  <c r="BE330" i="17"/>
  <c r="BE143" i="17"/>
  <c r="BE463" i="17"/>
  <c r="BE368" i="17"/>
  <c r="BG481" i="17"/>
  <c r="BG26" i="17"/>
  <c r="BH424" i="17"/>
  <c r="BH64" i="17"/>
  <c r="AS330" i="17"/>
  <c r="AS143" i="17"/>
  <c r="AW463" i="17"/>
  <c r="AW368" i="17"/>
  <c r="AV481" i="17"/>
  <c r="AV26" i="17"/>
  <c r="BE538" i="17"/>
  <c r="BE406" i="17"/>
  <c r="BF292" i="17"/>
  <c r="BF46" i="17"/>
  <c r="BG405" i="17"/>
  <c r="BG328" i="17"/>
  <c r="BH349" i="17"/>
  <c r="BH386" i="17"/>
  <c r="AU405" i="17"/>
  <c r="AU328" i="17"/>
  <c r="AU349" i="17"/>
  <c r="AU386" i="17"/>
  <c r="BE501" i="17"/>
  <c r="BE520" i="17"/>
  <c r="BF254" i="17"/>
  <c r="BF27" i="17"/>
  <c r="AV254" i="17"/>
  <c r="AV27" i="17"/>
  <c r="AV177" i="17"/>
  <c r="AV101" i="17"/>
  <c r="AS575" i="17"/>
  <c r="AS253" i="17"/>
  <c r="BH462" i="17"/>
  <c r="BH291" i="17"/>
  <c r="BG367" i="17"/>
  <c r="BG215" i="17"/>
  <c r="AT311" i="17"/>
  <c r="AT235" i="17"/>
  <c r="AT216" i="17"/>
  <c r="AT178" i="17"/>
  <c r="AS462" i="17"/>
  <c r="AS291" i="17"/>
  <c r="BF234" i="17"/>
  <c r="BF272" i="17"/>
  <c r="BG310" i="17"/>
  <c r="BG196" i="17"/>
  <c r="BJ332" i="17"/>
  <c r="AW557" i="17"/>
  <c r="AW425" i="17"/>
  <c r="AT350" i="17"/>
  <c r="AT159" i="17"/>
  <c r="AT234" i="17"/>
  <c r="AT272" i="17"/>
  <c r="AV310" i="17"/>
  <c r="AV196" i="17"/>
  <c r="BD45" i="17"/>
  <c r="BD7" i="17"/>
  <c r="BI519" i="17"/>
  <c r="BI120" i="17"/>
  <c r="AV83" i="17"/>
  <c r="AV8" i="17"/>
  <c r="AT121" i="17"/>
  <c r="AT65" i="17"/>
  <c r="AW45" i="17"/>
  <c r="AW7" i="17"/>
  <c r="BI594" i="17"/>
  <c r="BI158" i="17"/>
  <c r="BI556" i="17"/>
  <c r="BI82" i="17"/>
  <c r="BJ446" i="17"/>
  <c r="AV482" i="17"/>
  <c r="AV197" i="17"/>
  <c r="AR576" i="17"/>
  <c r="AR273" i="17"/>
  <c r="AU594" i="17"/>
  <c r="AU158" i="17"/>
  <c r="BE595" i="17"/>
  <c r="BE102" i="17"/>
  <c r="BG444" i="17"/>
  <c r="BG387" i="17"/>
  <c r="BG443" i="17"/>
  <c r="BD537" i="17"/>
  <c r="BD500" i="17"/>
  <c r="AS595" i="17"/>
  <c r="AS102" i="17"/>
  <c r="AT537" i="17"/>
  <c r="AT500" i="17"/>
  <c r="BD330" i="17"/>
  <c r="BD143" i="17"/>
  <c r="BF463" i="17"/>
  <c r="BF368" i="17"/>
  <c r="BH481" i="17"/>
  <c r="BH26" i="17"/>
  <c r="BI424" i="17"/>
  <c r="BI64" i="17"/>
  <c r="AV330" i="17"/>
  <c r="AV143" i="17"/>
  <c r="AV463" i="17"/>
  <c r="AV368" i="17"/>
  <c r="BF538" i="17"/>
  <c r="BF406" i="17"/>
  <c r="BG292" i="17"/>
  <c r="BG46" i="17"/>
  <c r="BH405" i="17"/>
  <c r="BH328" i="17"/>
  <c r="AV405" i="17"/>
  <c r="AV328" i="17"/>
  <c r="AS349" i="17"/>
  <c r="AS386" i="17"/>
  <c r="BF520" i="17"/>
  <c r="BF501" i="17"/>
  <c r="BG575" i="17"/>
  <c r="BG253" i="17"/>
  <c r="AV501" i="17"/>
  <c r="AV520" i="17"/>
  <c r="AW254" i="17"/>
  <c r="AW27" i="17"/>
  <c r="AT177" i="17"/>
  <c r="AT101" i="17"/>
  <c r="AT575" i="17"/>
  <c r="AT253" i="17"/>
  <c r="BF178" i="17"/>
  <c r="BF216" i="17"/>
  <c r="BG462" i="17"/>
  <c r="BG291" i="17"/>
  <c r="BE367" i="17"/>
  <c r="BE215" i="17"/>
  <c r="AU311" i="17"/>
  <c r="AU235" i="17"/>
  <c r="AS216" i="17"/>
  <c r="AS178" i="17"/>
  <c r="BD350" i="17"/>
  <c r="BD159" i="17"/>
  <c r="BG272" i="17"/>
  <c r="BG234" i="17"/>
  <c r="BE310" i="17"/>
  <c r="BE196" i="17"/>
  <c r="BJ597" i="17"/>
  <c r="BJ389" i="17"/>
  <c r="AU350" i="17"/>
  <c r="AU159" i="17"/>
  <c r="AV272" i="17"/>
  <c r="AV234" i="17"/>
  <c r="BI121" i="17"/>
  <c r="BI65" i="17"/>
  <c r="BI45" i="17"/>
  <c r="BI7" i="17"/>
  <c r="BE519" i="17"/>
  <c r="BE120" i="17"/>
  <c r="AT83" i="17"/>
  <c r="AT8" i="17"/>
  <c r="AW65" i="17"/>
  <c r="BG594" i="17"/>
  <c r="BG158" i="17"/>
  <c r="BE556" i="17"/>
  <c r="BE82" i="17"/>
  <c r="BJ145" i="17"/>
  <c r="AR482" i="17"/>
  <c r="AR197" i="17"/>
  <c r="BK597" i="17"/>
  <c r="BK389" i="17"/>
  <c r="BG595" i="17"/>
  <c r="BG102" i="17"/>
  <c r="BH387" i="17"/>
  <c r="BH444" i="17"/>
  <c r="BD443" i="17"/>
  <c r="BF537" i="17"/>
  <c r="BF500" i="17"/>
  <c r="AT443" i="17"/>
  <c r="AU500" i="17"/>
  <c r="AU537" i="17"/>
  <c r="BK503" i="17"/>
  <c r="BK48" i="17"/>
  <c r="BF330" i="17"/>
  <c r="BF143" i="17"/>
  <c r="BG463" i="17"/>
  <c r="BG368" i="17"/>
  <c r="BI481" i="17"/>
  <c r="BI26" i="17"/>
  <c r="BD424" i="17"/>
  <c r="BD64" i="17"/>
  <c r="AW330" i="17"/>
  <c r="AW143" i="17"/>
  <c r="AT424" i="17"/>
  <c r="AT64" i="17"/>
  <c r="BG538" i="17"/>
  <c r="BG406" i="17"/>
  <c r="BH292" i="17"/>
  <c r="BH46" i="17"/>
  <c r="AV538" i="17"/>
  <c r="AV406" i="17"/>
  <c r="AV292" i="17"/>
  <c r="AV46" i="17"/>
  <c r="AR405" i="17"/>
  <c r="AR328" i="17"/>
  <c r="AR349" i="17"/>
  <c r="AR386" i="17"/>
  <c r="BG177" i="17"/>
  <c r="BG101" i="17"/>
  <c r="BI575" i="17"/>
  <c r="BI253" i="17"/>
  <c r="AS254" i="17"/>
  <c r="AS27" i="17"/>
  <c r="AS101" i="17"/>
  <c r="AS177" i="17"/>
  <c r="AR575" i="17"/>
  <c r="AR253" i="17"/>
  <c r="BE311" i="17"/>
  <c r="BE235" i="17"/>
  <c r="BG216" i="17"/>
  <c r="BG178" i="17"/>
  <c r="BE462" i="17"/>
  <c r="BE291" i="17"/>
  <c r="BI367" i="17"/>
  <c r="BI215" i="17"/>
  <c r="AS311" i="17"/>
  <c r="AS235" i="17"/>
  <c r="AR367" i="17"/>
  <c r="AR215" i="17"/>
  <c r="BE557" i="17"/>
  <c r="BE425" i="17"/>
  <c r="BE350" i="17"/>
  <c r="BE159" i="17"/>
  <c r="BE234" i="17"/>
  <c r="BE272" i="17"/>
  <c r="BH310" i="17"/>
  <c r="BH196" i="17"/>
  <c r="AT557" i="17"/>
  <c r="AT425" i="17"/>
  <c r="AV350" i="17"/>
  <c r="AV159" i="17"/>
  <c r="BI67" i="17"/>
  <c r="BI83" i="17"/>
  <c r="BI8" i="17"/>
  <c r="BD121" i="17"/>
  <c r="BD65" i="17"/>
  <c r="BE45" i="17"/>
  <c r="BE7" i="17"/>
  <c r="BF519" i="17"/>
  <c r="BF120" i="17"/>
  <c r="AW83" i="17"/>
  <c r="AW8" i="17"/>
  <c r="AR519" i="17"/>
  <c r="AR120" i="17"/>
  <c r="BF85" i="17"/>
  <c r="BI482" i="17"/>
  <c r="BI197" i="17"/>
  <c r="BI273" i="17"/>
  <c r="BD594" i="17"/>
  <c r="BD158" i="17"/>
  <c r="BF556" i="17"/>
  <c r="BF82" i="17"/>
  <c r="AU482" i="17"/>
  <c r="AU197" i="17"/>
  <c r="AW556" i="17"/>
  <c r="AW82" i="17"/>
  <c r="BH595" i="17"/>
  <c r="BH102" i="17"/>
  <c r="BF443" i="17"/>
  <c r="AU444" i="17"/>
  <c r="AU387" i="17"/>
  <c r="AU443" i="17"/>
  <c r="AR537" i="17"/>
  <c r="AR500" i="17"/>
  <c r="BG330" i="17"/>
  <c r="BG143" i="17"/>
  <c r="BH463" i="17"/>
  <c r="BH368" i="17"/>
  <c r="BD481" i="17"/>
  <c r="BD26" i="17"/>
  <c r="AT481" i="17"/>
  <c r="AT26" i="17"/>
  <c r="AU424" i="17"/>
  <c r="AU64" i="17"/>
  <c r="BH538" i="17"/>
  <c r="BH406" i="17"/>
  <c r="BD349" i="17"/>
  <c r="BD386" i="17"/>
  <c r="AR538" i="17"/>
  <c r="AR406" i="17"/>
  <c r="AS292" i="17"/>
  <c r="AS46" i="17"/>
  <c r="AS328" i="17"/>
  <c r="AS405" i="17"/>
  <c r="AT386" i="17"/>
  <c r="AT349" i="17"/>
  <c r="BH27" i="17"/>
  <c r="BI101" i="17"/>
  <c r="BI177" i="17"/>
  <c r="BD575" i="17"/>
  <c r="BD253" i="17"/>
  <c r="AT520" i="17"/>
  <c r="AT501" i="17"/>
  <c r="AT254" i="17"/>
  <c r="AT27" i="17"/>
  <c r="AR101" i="17"/>
  <c r="AR177" i="17"/>
  <c r="AU575" i="17"/>
  <c r="AU253" i="17"/>
  <c r="BG235" i="17"/>
  <c r="BG311" i="17"/>
  <c r="BE178" i="17"/>
  <c r="BE216" i="17"/>
  <c r="BI462" i="17"/>
  <c r="BI291" i="17"/>
  <c r="BD367" i="17"/>
  <c r="BD215" i="17"/>
  <c r="AR462" i="17"/>
  <c r="AR291" i="17"/>
  <c r="AV367" i="17"/>
  <c r="AV215" i="17"/>
  <c r="BD557" i="17"/>
  <c r="BD425" i="17"/>
  <c r="BF350" i="17"/>
  <c r="BF159" i="17"/>
  <c r="BH272" i="17"/>
  <c r="BH234" i="17"/>
  <c r="BI310" i="17"/>
  <c r="BI196" i="17"/>
  <c r="AV557" i="17"/>
  <c r="AV425" i="17"/>
  <c r="AS310" i="17"/>
  <c r="AS196" i="17"/>
  <c r="BD83" i="17"/>
  <c r="BD8" i="17"/>
  <c r="BE121" i="17"/>
  <c r="BE65" i="17"/>
  <c r="BF45" i="17"/>
  <c r="BF7" i="17"/>
  <c r="BG519" i="17"/>
  <c r="BG120" i="17"/>
  <c r="AS45" i="17"/>
  <c r="AS7" i="17"/>
  <c r="AS519" i="17"/>
  <c r="AS120" i="17"/>
  <c r="BG482" i="17"/>
  <c r="BG197" i="17"/>
  <c r="BH576" i="17"/>
  <c r="BH273" i="17"/>
  <c r="BE594" i="17"/>
  <c r="BE158" i="17"/>
  <c r="BH556" i="17"/>
  <c r="BH82" i="17"/>
  <c r="AS594" i="17"/>
  <c r="AS158" i="17"/>
  <c r="AS556" i="17"/>
  <c r="AS82" i="17"/>
  <c r="BI595" i="17"/>
  <c r="BI102" i="17"/>
  <c r="BD444" i="17"/>
  <c r="BD387" i="17"/>
  <c r="AT370" i="17"/>
  <c r="AR595" i="17"/>
  <c r="AR102" i="17"/>
  <c r="AT444" i="17"/>
  <c r="AT387" i="17"/>
  <c r="AW443" i="17"/>
  <c r="AV537" i="17"/>
  <c r="AV500" i="17"/>
  <c r="BH143" i="17"/>
  <c r="BI463" i="17"/>
  <c r="BI368" i="17"/>
  <c r="AT463" i="17"/>
  <c r="AT368" i="17"/>
  <c r="AU481" i="17"/>
  <c r="AU26" i="17"/>
  <c r="AR424" i="17"/>
  <c r="AR64" i="17"/>
  <c r="BD405" i="17"/>
  <c r="BD328" i="17"/>
  <c r="BE386" i="17"/>
  <c r="BE349" i="17"/>
  <c r="BJ465" i="17"/>
  <c r="BJ104" i="17"/>
  <c r="AS538" i="17"/>
  <c r="AS406" i="17"/>
  <c r="AR292" i="17"/>
  <c r="AR46" i="17"/>
  <c r="AT328" i="17"/>
  <c r="AT405" i="17"/>
  <c r="AW386" i="17"/>
  <c r="AW349" i="17"/>
  <c r="BH520" i="17"/>
  <c r="BH501" i="17"/>
  <c r="BG254" i="17"/>
  <c r="BG27" i="17"/>
  <c r="BD177" i="17"/>
  <c r="BD101" i="17"/>
  <c r="BE575" i="17"/>
  <c r="BE253" i="17"/>
  <c r="BJ237" i="17"/>
  <c r="BJ29" i="17"/>
  <c r="AS520" i="17"/>
  <c r="AS501" i="17"/>
  <c r="AR254" i="17"/>
  <c r="AR27" i="17"/>
  <c r="AU177" i="17"/>
  <c r="AU101" i="17"/>
  <c r="BK559" i="17"/>
  <c r="BK408" i="17"/>
  <c r="BF311" i="17"/>
  <c r="BF235" i="17"/>
  <c r="BD462" i="17"/>
  <c r="BD291" i="17"/>
  <c r="BF367" i="17"/>
  <c r="BF215" i="17"/>
  <c r="AW178" i="17"/>
  <c r="AW216" i="17"/>
  <c r="AV462" i="17"/>
  <c r="AV291" i="17"/>
  <c r="AW367" i="17"/>
  <c r="AW215" i="17"/>
  <c r="BK465" i="17"/>
  <c r="BK104" i="17"/>
  <c r="BE539" i="17"/>
  <c r="BE9" i="17"/>
  <c r="BF557" i="17"/>
  <c r="BF425" i="17"/>
  <c r="BI234" i="17"/>
  <c r="BI272" i="17"/>
  <c r="BD310" i="17"/>
  <c r="BD196" i="17"/>
  <c r="AR272" i="17"/>
  <c r="AR234" i="17"/>
  <c r="AW310" i="17"/>
  <c r="AW196" i="17"/>
  <c r="BH331" i="17"/>
  <c r="BE83" i="17"/>
  <c r="BE8" i="17"/>
  <c r="BF121" i="17"/>
  <c r="BF65" i="17"/>
  <c r="BG45" i="17"/>
  <c r="BG7" i="17"/>
  <c r="BH519" i="17"/>
  <c r="BH120" i="17"/>
  <c r="BJ135" i="17"/>
  <c r="AR121" i="17"/>
  <c r="AR65" i="17"/>
  <c r="AR45" i="17"/>
  <c r="AR7" i="17"/>
  <c r="AV519" i="17"/>
  <c r="AV120" i="17"/>
  <c r="BK123" i="17"/>
  <c r="BH197" i="17"/>
  <c r="BD576" i="17"/>
  <c r="BD273" i="17"/>
  <c r="BF594" i="17"/>
  <c r="BF158" i="17"/>
  <c r="BD556" i="17"/>
  <c r="BD82" i="17"/>
  <c r="AT576" i="17"/>
  <c r="AT273" i="17"/>
  <c r="AT594" i="17"/>
  <c r="AT158" i="17"/>
  <c r="AT556" i="17"/>
  <c r="AT82" i="17"/>
  <c r="BD595" i="17"/>
  <c r="BD102" i="17"/>
  <c r="BE537" i="17"/>
  <c r="BE500" i="17"/>
  <c r="AV595" i="17"/>
  <c r="AV102" i="17"/>
  <c r="AR387" i="17"/>
  <c r="AR444" i="17"/>
  <c r="AR443" i="17"/>
  <c r="AW537" i="17"/>
  <c r="AW500" i="17"/>
  <c r="BI330" i="17"/>
  <c r="BI143" i="17"/>
  <c r="BF424" i="17"/>
  <c r="BF64" i="17"/>
  <c r="AR330" i="17"/>
  <c r="AR143" i="17"/>
  <c r="AU368" i="17"/>
  <c r="AS481" i="17"/>
  <c r="AS26" i="17"/>
  <c r="AS424" i="17"/>
  <c r="AS64" i="17"/>
  <c r="BI292" i="17"/>
  <c r="BI46" i="17"/>
  <c r="BE405" i="17"/>
  <c r="BE328" i="17"/>
  <c r="BI349" i="17"/>
  <c r="BI386" i="17"/>
  <c r="AT465" i="17"/>
  <c r="AT104" i="17"/>
  <c r="AT538" i="17"/>
  <c r="AT406" i="17"/>
  <c r="AT292" i="17"/>
  <c r="AT46" i="17"/>
  <c r="AW405" i="17"/>
  <c r="AW328" i="17"/>
  <c r="BI520" i="17"/>
  <c r="BI501" i="17"/>
  <c r="BI254" i="17"/>
  <c r="BI27" i="17"/>
  <c r="BE177" i="17"/>
  <c r="BE101" i="17"/>
  <c r="BF575" i="17"/>
  <c r="BF253" i="17"/>
  <c r="AR520" i="17"/>
  <c r="AR501" i="17"/>
  <c r="AU254" i="17"/>
  <c r="AU27" i="17"/>
  <c r="BH235" i="17"/>
  <c r="BH311" i="17"/>
  <c r="BI216" i="17"/>
  <c r="BI178" i="17"/>
  <c r="BF462" i="17"/>
  <c r="BF291" i="17"/>
  <c r="AR235" i="17"/>
  <c r="AR311" i="17"/>
  <c r="AR216" i="17"/>
  <c r="AR178" i="17"/>
  <c r="AW462" i="17"/>
  <c r="AW291" i="17"/>
  <c r="AU367" i="17"/>
  <c r="AU215" i="17"/>
  <c r="BG557" i="17"/>
  <c r="BG425" i="17"/>
  <c r="BH350" i="17"/>
  <c r="BH159" i="17"/>
  <c r="BD272" i="17"/>
  <c r="BD234" i="17"/>
  <c r="AR350" i="17"/>
  <c r="AR159" i="17"/>
  <c r="AS234" i="17"/>
  <c r="AS272" i="17"/>
  <c r="AR310" i="17"/>
  <c r="AR196" i="17"/>
  <c r="BK237" i="17"/>
  <c r="BK29" i="17"/>
  <c r="BF83" i="17"/>
  <c r="BF8" i="17"/>
  <c r="BG121" i="17"/>
  <c r="BG65" i="17"/>
  <c r="BH45" i="17"/>
  <c r="BH7" i="17"/>
  <c r="AR83" i="17"/>
  <c r="AR8" i="17"/>
  <c r="AS121" i="17"/>
  <c r="AS65" i="17"/>
  <c r="AU45" i="17"/>
  <c r="AU7" i="17"/>
  <c r="AU519" i="17"/>
  <c r="AU120" i="17"/>
  <c r="BK275" i="17"/>
  <c r="BK85" i="17"/>
  <c r="BD482" i="17"/>
  <c r="BD197" i="17"/>
  <c r="BE576" i="17"/>
  <c r="BE273" i="17"/>
  <c r="BH594" i="17"/>
  <c r="BH158" i="17"/>
  <c r="AS482" i="17"/>
  <c r="AS197" i="17"/>
  <c r="AS576" i="17"/>
  <c r="AS273" i="17"/>
  <c r="AW594" i="17"/>
  <c r="AW158" i="17"/>
  <c r="AU556" i="17"/>
  <c r="AU82" i="17"/>
  <c r="BE443" i="17"/>
  <c r="BH537" i="17"/>
  <c r="BH500" i="17"/>
  <c r="AW595" i="17"/>
  <c r="AW102" i="17"/>
  <c r="AV443" i="17"/>
  <c r="AS537" i="17"/>
  <c r="AS500" i="17"/>
  <c r="BF481" i="17"/>
  <c r="BF26" i="17"/>
  <c r="BE424" i="17"/>
  <c r="BE64" i="17"/>
  <c r="AU330" i="17"/>
  <c r="AU143" i="17"/>
  <c r="AR463" i="17"/>
  <c r="AR368" i="17"/>
  <c r="AW481" i="17"/>
  <c r="AW26" i="17"/>
  <c r="AW424" i="17"/>
  <c r="AW64" i="17"/>
  <c r="BD292" i="17"/>
  <c r="BD46" i="17"/>
  <c r="BI328" i="17"/>
  <c r="BI405" i="17"/>
  <c r="BF386" i="17"/>
  <c r="BF349" i="17"/>
  <c r="AU538" i="17"/>
  <c r="AU406" i="17"/>
  <c r="AW292" i="17"/>
  <c r="AW46" i="17"/>
  <c r="BG520" i="17"/>
  <c r="BG501" i="17"/>
  <c r="BD254" i="17"/>
  <c r="BD27" i="17"/>
  <c r="BF177" i="17"/>
  <c r="BF101" i="17"/>
  <c r="BH575" i="17"/>
  <c r="BH253" i="17"/>
  <c r="AU520" i="17"/>
  <c r="AU501" i="17"/>
  <c r="AV575" i="17"/>
  <c r="AV253" i="17"/>
  <c r="BG93" i="2"/>
  <c r="BG107" i="2"/>
  <c r="BG151" i="4"/>
  <c r="BI96" i="7"/>
  <c r="BI36" i="9"/>
  <c r="BG122" i="12"/>
  <c r="BI192" i="12"/>
  <c r="BI120" i="8"/>
  <c r="AU109" i="4"/>
  <c r="AU137" i="4"/>
  <c r="BI81" i="4"/>
  <c r="BG121" i="2"/>
  <c r="AV79" i="6"/>
  <c r="BH151" i="4"/>
  <c r="AU178" i="12"/>
  <c r="AW161" i="8"/>
  <c r="AW64" i="8"/>
  <c r="AU161" i="8"/>
  <c r="AU64" i="8"/>
  <c r="BG108" i="12"/>
  <c r="AV150" i="12"/>
  <c r="BG150" i="8"/>
  <c r="BG191" i="6"/>
  <c r="BG134" i="6"/>
  <c r="AW68" i="7"/>
  <c r="AU108" i="12"/>
  <c r="BH178" i="12"/>
  <c r="BG178" i="12"/>
  <c r="BI121" i="2"/>
  <c r="BI150" i="12"/>
  <c r="AV109" i="4"/>
  <c r="AV137" i="4"/>
  <c r="AW108" i="12"/>
  <c r="BH108" i="12"/>
  <c r="BH94" i="4"/>
  <c r="BH165" i="4"/>
  <c r="AW106" i="6"/>
  <c r="AW179" i="4"/>
  <c r="AW66" i="4"/>
  <c r="AU179" i="4"/>
  <c r="AU66" i="4"/>
  <c r="BH191" i="6"/>
  <c r="BH134" i="6"/>
  <c r="AW81" i="2"/>
  <c r="AW121" i="2"/>
  <c r="AW192" i="12"/>
  <c r="AW120" i="8"/>
  <c r="BG93" i="6"/>
  <c r="AU191" i="6"/>
  <c r="AU134" i="6"/>
  <c r="BG64" i="8"/>
  <c r="BG161" i="8"/>
  <c r="BG79" i="6"/>
  <c r="AU123" i="4"/>
  <c r="AU193" i="4"/>
  <c r="BH51" i="8"/>
  <c r="BH136" i="8"/>
  <c r="BH107" i="2"/>
  <c r="BH93" i="2"/>
  <c r="BG106" i="8"/>
  <c r="BG50" i="8"/>
  <c r="AU192" i="12"/>
  <c r="AU120" i="8"/>
  <c r="BG95" i="4"/>
  <c r="BH109" i="12"/>
  <c r="BH193" i="12"/>
  <c r="AV161" i="8"/>
  <c r="AV64" i="8"/>
  <c r="AV178" i="12"/>
  <c r="AU93" i="2"/>
  <c r="AU107" i="2"/>
  <c r="AW79" i="6"/>
  <c r="BG150" i="12"/>
  <c r="BH81" i="4"/>
  <c r="AV106" i="6"/>
  <c r="BH69" i="7"/>
  <c r="AU96" i="7"/>
  <c r="AV192" i="12"/>
  <c r="AV120" i="8"/>
  <c r="BI93" i="6"/>
  <c r="AW96" i="7"/>
  <c r="AU81" i="4"/>
  <c r="BG106" i="6"/>
  <c r="AV51" i="6"/>
  <c r="BG96" i="7"/>
  <c r="AU68" i="7"/>
  <c r="AV121" i="2"/>
  <c r="AV93" i="6"/>
  <c r="BG179" i="4"/>
  <c r="BG66" i="4"/>
  <c r="BI123" i="4"/>
  <c r="BI193" i="4"/>
  <c r="AU50" i="8"/>
  <c r="AU106" i="8"/>
  <c r="AU150" i="12"/>
  <c r="BH150" i="12"/>
  <c r="BG81" i="4"/>
  <c r="AU151" i="4"/>
  <c r="BG192" i="12"/>
  <c r="BG120" i="8"/>
  <c r="BI81" i="2"/>
  <c r="AV108" i="12"/>
  <c r="AU93" i="6"/>
  <c r="BH79" i="6"/>
  <c r="BI150" i="8"/>
  <c r="AW81" i="4"/>
  <c r="AU51" i="6"/>
  <c r="BI122" i="12"/>
  <c r="AW37" i="8"/>
  <c r="AW97" i="7"/>
  <c r="BH179" i="4"/>
  <c r="BH66" i="4"/>
  <c r="AV121" i="6"/>
  <c r="AV164" i="6"/>
  <c r="AU106" i="6"/>
  <c r="AV50" i="8"/>
  <c r="AV106" i="8"/>
  <c r="AW122" i="12"/>
  <c r="BH68" i="7"/>
  <c r="BH122" i="12"/>
  <c r="AU122" i="12"/>
  <c r="BH106" i="6"/>
  <c r="AV191" i="6"/>
  <c r="AV134" i="6"/>
  <c r="AU165" i="4"/>
  <c r="AU94" i="4"/>
  <c r="AU81" i="2"/>
  <c r="AW137" i="4"/>
  <c r="AW109" i="4"/>
  <c r="AV193" i="4"/>
  <c r="AV123" i="4"/>
  <c r="AW165" i="4"/>
  <c r="AW94" i="4"/>
  <c r="AW151" i="4"/>
  <c r="AW50" i="8"/>
  <c r="AW106" i="8"/>
  <c r="BH51" i="6"/>
  <c r="BI164" i="6"/>
  <c r="BI121" i="6"/>
  <c r="BG164" i="6"/>
  <c r="BG121" i="6"/>
  <c r="BG68" i="7"/>
  <c r="BI64" i="8"/>
  <c r="BI161" i="8"/>
  <c r="BH193" i="4"/>
  <c r="BH123" i="4"/>
  <c r="AV96" i="7"/>
  <c r="AV81" i="4"/>
  <c r="BI79" i="6"/>
  <c r="BH50" i="8"/>
  <c r="BH106" i="8"/>
  <c r="AW150" i="12"/>
  <c r="BG51" i="6"/>
  <c r="BG193" i="4"/>
  <c r="BG123" i="4"/>
  <c r="BH109" i="4"/>
  <c r="BH137" i="4"/>
  <c r="AW67" i="4"/>
  <c r="BI50" i="8"/>
  <c r="BI106" i="8"/>
  <c r="AU79" i="6"/>
  <c r="AV68" i="7"/>
  <c r="BI178" i="12"/>
  <c r="AV124" i="4"/>
  <c r="AV110" i="4"/>
  <c r="AU51" i="8"/>
  <c r="AU136" i="8"/>
  <c r="BI109" i="4"/>
  <c r="BI137" i="4"/>
  <c r="BI65" i="8"/>
  <c r="BI79" i="8"/>
  <c r="BH93" i="6"/>
  <c r="BI151" i="4"/>
  <c r="AU121" i="2"/>
  <c r="BI51" i="6"/>
  <c r="BH36" i="9"/>
  <c r="AV165" i="4"/>
  <c r="AV94" i="4"/>
  <c r="BI108" i="12"/>
  <c r="AV81" i="2"/>
  <c r="AW191" i="6"/>
  <c r="AW134" i="6"/>
  <c r="BG93" i="8"/>
  <c r="AU121" i="6"/>
  <c r="AU164" i="6"/>
  <c r="BG81" i="2"/>
  <c r="BI107" i="2"/>
  <c r="BI93" i="2"/>
  <c r="AV93" i="2"/>
  <c r="AV107" i="2"/>
  <c r="BH192" i="12"/>
  <c r="BH120" i="8"/>
  <c r="BI191" i="6"/>
  <c r="BI134" i="6"/>
  <c r="BI68" i="7"/>
  <c r="AW51" i="6"/>
  <c r="AW93" i="6"/>
  <c r="BG137" i="4"/>
  <c r="BG109" i="4"/>
  <c r="BI406" i="17"/>
  <c r="BH178" i="17"/>
  <c r="AV178" i="17"/>
  <c r="BI235" i="17"/>
  <c r="AU46" i="17"/>
  <c r="BG350" i="17"/>
  <c r="AU273" i="17"/>
  <c r="BG273" i="17"/>
  <c r="AU8" i="17"/>
  <c r="AV387" i="17"/>
  <c r="BI387" i="17"/>
  <c r="AW520" i="17"/>
  <c r="AU425" i="17"/>
  <c r="K8" i="18" l="1"/>
  <c r="AC14" i="18"/>
  <c r="S14" i="18"/>
  <c r="R16" i="18"/>
  <c r="S16" i="18" s="1"/>
  <c r="AC15" i="18"/>
  <c r="N554" i="17"/>
  <c r="N156" i="17"/>
  <c r="P4" i="15"/>
  <c r="T4" i="15"/>
  <c r="J554" i="17"/>
  <c r="K4" i="15"/>
  <c r="R4" i="15" s="1"/>
  <c r="J156" i="17"/>
  <c r="V98" i="4"/>
  <c r="V140" i="6"/>
  <c r="AC151" i="17"/>
  <c r="W496" i="17"/>
  <c r="W439" i="17"/>
  <c r="W515" i="17"/>
  <c r="W97" i="17"/>
  <c r="W135" i="17"/>
  <c r="W172" i="17"/>
  <c r="W495" i="17"/>
  <c r="W210" i="17"/>
  <c r="W78" i="17"/>
  <c r="W513" i="17"/>
  <c r="W133" i="17"/>
  <c r="W550" i="17"/>
  <c r="W512" i="17"/>
  <c r="W154" i="17"/>
  <c r="W132" i="17"/>
  <c r="W246" i="17"/>
  <c r="W94" i="17"/>
  <c r="W300" i="17"/>
  <c r="W603" i="17"/>
  <c r="W186" i="17"/>
  <c r="S15" i="18"/>
  <c r="R41" i="19"/>
  <c r="C8" i="18"/>
  <c r="S13" i="18"/>
  <c r="D39" i="19"/>
  <c r="N41" i="19"/>
  <c r="O43" i="19" s="1"/>
  <c r="O39" i="19"/>
  <c r="R18" i="18"/>
  <c r="S18" i="18" s="1"/>
  <c r="S41" i="19"/>
  <c r="AT39" i="19"/>
  <c r="K19" i="18"/>
  <c r="AQ184" i="17"/>
  <c r="BC565" i="17"/>
  <c r="BC36" i="17"/>
  <c r="BC454" i="17"/>
  <c r="BC131" i="17"/>
  <c r="BC228" i="17"/>
  <c r="BC114" i="17"/>
  <c r="BC363" i="17"/>
  <c r="BC134" i="17"/>
  <c r="BC230" i="17"/>
  <c r="BC211" i="17"/>
  <c r="BC515" i="17"/>
  <c r="BC35" i="17"/>
  <c r="BC172" i="17"/>
  <c r="BC18" i="17"/>
  <c r="AQ71" i="17"/>
  <c r="AQ205" i="17"/>
  <c r="AQ228" i="17"/>
  <c r="BC245" i="17"/>
  <c r="BC305" i="17"/>
  <c r="AQ172" i="17"/>
  <c r="AQ131" i="17"/>
  <c r="BC281" i="17"/>
  <c r="BC417" i="17"/>
  <c r="BC492" i="17"/>
  <c r="V155" i="12"/>
  <c r="BJ148" i="12"/>
  <c r="BJ133" i="8"/>
  <c r="BJ78" i="4"/>
  <c r="V172" i="6"/>
  <c r="AT169" i="8"/>
  <c r="BK44" i="8"/>
  <c r="AS169" i="8"/>
  <c r="BJ128" i="8"/>
  <c r="BJ186" i="6"/>
  <c r="BJ100" i="8"/>
  <c r="BJ59" i="12"/>
  <c r="AS129" i="2"/>
  <c r="BF117" i="4"/>
  <c r="BF129" i="6"/>
  <c r="BK86" i="8"/>
  <c r="BK173" i="4"/>
  <c r="BK87" i="6"/>
  <c r="BK100" i="8"/>
  <c r="BE173" i="4"/>
  <c r="BK88" i="4"/>
  <c r="BD173" i="4"/>
  <c r="AS59" i="12"/>
  <c r="BJ157" i="8"/>
  <c r="BJ157" i="2"/>
  <c r="BJ131" i="4"/>
  <c r="BJ199" i="6"/>
  <c r="BJ76" i="7"/>
  <c r="BJ44" i="9"/>
  <c r="BJ169" i="8"/>
  <c r="AR173" i="4"/>
  <c r="AR59" i="12"/>
  <c r="AR117" i="4"/>
  <c r="AS201" i="4"/>
  <c r="BK18" i="4"/>
  <c r="BK105" i="7"/>
  <c r="BE105" i="7"/>
  <c r="BF114" i="8"/>
  <c r="BJ114" i="8"/>
  <c r="BJ74" i="4"/>
  <c r="BJ145" i="4"/>
  <c r="BJ72" i="8"/>
  <c r="BF172" i="6"/>
  <c r="AW117" i="4"/>
  <c r="BF201" i="4"/>
  <c r="BJ198" i="6"/>
  <c r="BG87" i="6"/>
  <c r="BJ93" i="6"/>
  <c r="BJ88" i="4"/>
  <c r="BJ105" i="7"/>
  <c r="AC510" i="17"/>
  <c r="V183" i="6"/>
  <c r="V94" i="7"/>
  <c r="V70" i="4"/>
  <c r="AD153" i="8"/>
  <c r="BJ82" i="4"/>
  <c r="BJ138" i="4"/>
  <c r="AC57" i="12"/>
  <c r="W223" i="17"/>
  <c r="W90" i="17"/>
  <c r="W53" i="17"/>
  <c r="V154" i="12"/>
  <c r="BJ325" i="17"/>
  <c r="BD227" i="17"/>
  <c r="W431" i="17"/>
  <c r="BJ179" i="6"/>
  <c r="BJ136" i="6"/>
  <c r="BJ82" i="6"/>
  <c r="BK135" i="6"/>
  <c r="BK107" i="6"/>
  <c r="BK136" i="6"/>
  <c r="BK179" i="6"/>
  <c r="BK82" i="6"/>
  <c r="BJ70" i="7"/>
  <c r="BJ96" i="6"/>
  <c r="BJ137" i="6"/>
  <c r="BK180" i="6"/>
  <c r="BK165" i="6"/>
  <c r="BK193" i="6"/>
  <c r="BK137" i="6"/>
  <c r="BK96" i="6"/>
  <c r="BJ95" i="6"/>
  <c r="BJ167" i="6"/>
  <c r="BJ109" i="6"/>
  <c r="BJ181" i="6"/>
  <c r="BK95" i="6"/>
  <c r="BK167" i="6"/>
  <c r="BK181" i="6"/>
  <c r="BK109" i="6"/>
  <c r="BJ123" i="6"/>
  <c r="BJ81" i="6"/>
  <c r="BJ124" i="6"/>
  <c r="BJ194" i="6"/>
  <c r="BK123" i="6"/>
  <c r="BK81" i="6"/>
  <c r="BK124" i="6"/>
  <c r="BK194" i="6"/>
  <c r="BJ135" i="6"/>
  <c r="BJ180" i="6"/>
  <c r="BJ52" i="6"/>
  <c r="BK52" i="6"/>
  <c r="BJ192" i="6"/>
  <c r="BJ94" i="6"/>
  <c r="BK192" i="6"/>
  <c r="BK94" i="6"/>
  <c r="BJ123" i="2"/>
  <c r="BJ139" i="6"/>
  <c r="BK191" i="12"/>
  <c r="BJ156" i="12"/>
  <c r="BJ113" i="2"/>
  <c r="BK120" i="2"/>
  <c r="BJ187" i="4"/>
  <c r="BK192" i="4"/>
  <c r="BJ41" i="9"/>
  <c r="BK134" i="2"/>
  <c r="BJ115" i="2"/>
  <c r="BJ41" i="8"/>
  <c r="BJ86" i="4"/>
  <c r="BK136" i="2"/>
  <c r="BK138" i="2"/>
  <c r="BJ124" i="2"/>
  <c r="BJ96" i="2"/>
  <c r="BJ96" i="12"/>
  <c r="BJ54" i="12"/>
  <c r="BJ73" i="12"/>
  <c r="BJ71" i="12"/>
  <c r="BJ53" i="12"/>
  <c r="BJ69" i="12"/>
  <c r="BK165" i="12"/>
  <c r="BK67" i="12"/>
  <c r="V71" i="12"/>
  <c r="AC111" i="6"/>
  <c r="AC197" i="12"/>
  <c r="BK295" i="17"/>
  <c r="BK28" i="17"/>
  <c r="BJ600" i="17"/>
  <c r="BJ30" i="17"/>
  <c r="BJ303" i="17"/>
  <c r="BJ69" i="17"/>
  <c r="BJ283" i="17"/>
  <c r="BK468" i="17"/>
  <c r="BK148" i="17"/>
  <c r="BK411" i="17"/>
  <c r="BK430" i="17"/>
  <c r="BK487" i="17"/>
  <c r="BK543" i="17"/>
  <c r="BK335" i="17"/>
  <c r="BK221" i="17"/>
  <c r="BK561" i="17"/>
  <c r="BK600" i="17"/>
  <c r="BK316" i="17"/>
  <c r="BK355" i="17"/>
  <c r="BK525" i="17"/>
  <c r="BD52" i="17"/>
  <c r="BF396" i="17"/>
  <c r="BD513" i="17"/>
  <c r="BE72" i="17"/>
  <c r="BD456" i="17"/>
  <c r="AT434" i="17"/>
  <c r="AS376" i="17"/>
  <c r="AT127" i="17"/>
  <c r="BD202" i="17"/>
  <c r="BF397" i="17"/>
  <c r="BE374" i="17"/>
  <c r="BF400" i="17"/>
  <c r="BE359" i="17"/>
  <c r="BF551" i="17"/>
  <c r="BE325" i="17"/>
  <c r="AS185" i="17"/>
  <c r="AT240" i="17"/>
  <c r="AS229" i="17"/>
  <c r="AR124" i="17"/>
  <c r="BE107" i="17"/>
  <c r="BF430" i="17"/>
  <c r="BE586" i="17"/>
  <c r="BE531" i="17"/>
  <c r="BF506" i="17"/>
  <c r="AT286" i="17"/>
  <c r="BE455" i="17"/>
  <c r="AS17" i="17"/>
  <c r="AR229" i="17"/>
  <c r="BD187" i="17"/>
  <c r="BF316" i="17"/>
  <c r="BF357" i="17"/>
  <c r="BD186" i="17"/>
  <c r="BD528" i="17"/>
  <c r="AT134" i="17"/>
  <c r="BF244" i="17"/>
  <c r="BE514" i="17"/>
  <c r="AR377" i="17"/>
  <c r="AS342" i="17"/>
  <c r="AT528" i="17"/>
  <c r="AR399" i="17"/>
  <c r="AT458" i="17"/>
  <c r="AS437" i="17"/>
  <c r="AT149" i="17"/>
  <c r="BF70" i="17"/>
  <c r="BE241" i="17"/>
  <c r="BF545" i="17"/>
  <c r="BF35" i="17"/>
  <c r="AS602" i="17"/>
  <c r="AT549" i="17"/>
  <c r="AS356" i="17"/>
  <c r="AT87" i="17"/>
  <c r="BE286" i="17"/>
  <c r="BD263" i="17"/>
  <c r="BF284" i="17"/>
  <c r="BD168" i="17"/>
  <c r="BF585" i="17"/>
  <c r="BD211" i="17"/>
  <c r="BE474" i="17"/>
  <c r="AT420" i="17"/>
  <c r="AR52" i="17"/>
  <c r="AS336" i="17"/>
  <c r="AR605" i="17"/>
  <c r="AS547" i="17"/>
  <c r="AT494" i="17"/>
  <c r="AR603" i="17"/>
  <c r="BE78" i="17"/>
  <c r="BJ81" i="8"/>
  <c r="BJ55" i="8"/>
  <c r="BJ102" i="4"/>
  <c r="BJ434" i="17"/>
  <c r="BK357" i="17"/>
  <c r="BJ381" i="17"/>
  <c r="BK542" i="17"/>
  <c r="BJ201" i="17"/>
  <c r="BJ129" i="17"/>
  <c r="BK285" i="17"/>
  <c r="BK19" i="17"/>
  <c r="BJ266" i="17"/>
  <c r="BK260" i="17"/>
  <c r="BK149" i="17"/>
  <c r="BJ191" i="17"/>
  <c r="BK15" i="17"/>
  <c r="BK126" i="17"/>
  <c r="BJ300" i="17"/>
  <c r="BK373" i="17"/>
  <c r="BK378" i="17"/>
  <c r="BK457" i="17"/>
  <c r="V134" i="4"/>
  <c r="BD321" i="17"/>
  <c r="BD184" i="17"/>
  <c r="BJ468" i="17"/>
  <c r="BJ32" i="17"/>
  <c r="BJ221" i="17"/>
  <c r="BJ183" i="17"/>
  <c r="AT600" i="17"/>
  <c r="BF600" i="17"/>
  <c r="BJ581" i="17"/>
  <c r="BJ202" i="17"/>
  <c r="BJ316" i="17"/>
  <c r="BJ449" i="17"/>
  <c r="BJ411" i="17"/>
  <c r="BJ487" i="17"/>
  <c r="BJ506" i="17"/>
  <c r="BJ102" i="17"/>
  <c r="BK52" i="17"/>
  <c r="BJ531" i="17"/>
  <c r="BJ58" i="17"/>
  <c r="BJ120" i="17"/>
  <c r="L116" i="22"/>
  <c r="V116" i="22" s="1"/>
  <c r="L304" i="22"/>
  <c r="V304" i="22" s="1"/>
  <c r="BJ74" i="7"/>
  <c r="BJ56" i="12"/>
  <c r="BJ45" i="2"/>
  <c r="BJ130" i="4"/>
  <c r="BK135" i="12"/>
  <c r="BJ58" i="12"/>
  <c r="BJ128" i="2"/>
  <c r="BJ58" i="8"/>
  <c r="BJ129" i="6"/>
  <c r="BJ171" i="4"/>
  <c r="BJ155" i="2"/>
  <c r="BK92" i="6"/>
  <c r="BJ55" i="2"/>
  <c r="BJ84" i="6"/>
  <c r="BJ125" i="12"/>
  <c r="BJ28" i="8"/>
  <c r="BJ97" i="7"/>
  <c r="BJ167" i="12"/>
  <c r="BJ85" i="8"/>
  <c r="BJ88" i="2"/>
  <c r="BJ114" i="4"/>
  <c r="BJ168" i="12"/>
  <c r="BJ72" i="12"/>
  <c r="BJ182" i="6"/>
  <c r="BK153" i="2"/>
  <c r="BK97" i="6"/>
  <c r="BK110" i="8"/>
  <c r="BK168" i="12"/>
  <c r="BJ113" i="4"/>
  <c r="BJ183" i="4"/>
  <c r="BJ125" i="6"/>
  <c r="BJ72" i="7"/>
  <c r="BJ124" i="8"/>
  <c r="BJ182" i="12"/>
  <c r="BJ138" i="6"/>
  <c r="BJ196" i="12"/>
  <c r="BJ85" i="2"/>
  <c r="BJ70" i="4"/>
  <c r="BJ195" i="6"/>
  <c r="BJ139" i="8"/>
  <c r="BJ153" i="8"/>
  <c r="BJ140" i="12"/>
  <c r="BJ112" i="12"/>
  <c r="BJ55" i="12"/>
  <c r="BK51" i="2"/>
  <c r="BK141" i="4"/>
  <c r="BK168" i="6"/>
  <c r="BK54" i="8"/>
  <c r="BJ121" i="4"/>
  <c r="BJ135" i="12"/>
  <c r="BJ104" i="6"/>
  <c r="BJ66" i="4"/>
  <c r="BJ143" i="2"/>
  <c r="BJ127" i="8"/>
  <c r="W50" i="12"/>
  <c r="BK49" i="6"/>
  <c r="AD120" i="12"/>
  <c r="AD92" i="4"/>
  <c r="BK63" i="4"/>
  <c r="BK77" i="6"/>
  <c r="BK189" i="12"/>
  <c r="BK162" i="4"/>
  <c r="BK91" i="4"/>
  <c r="BK106" i="4"/>
  <c r="BK104" i="12"/>
  <c r="BK91" i="2"/>
  <c r="BK92" i="4"/>
  <c r="BK163" i="4"/>
  <c r="BK20" i="8"/>
  <c r="BK176" i="6"/>
  <c r="BK94" i="7"/>
  <c r="BK34" i="9"/>
  <c r="BK120" i="12"/>
  <c r="BK133" i="6"/>
  <c r="BK35" i="9"/>
  <c r="BK149" i="8"/>
  <c r="BK107" i="12"/>
  <c r="BJ192" i="12"/>
  <c r="BJ120" i="8"/>
  <c r="BJ180" i="4"/>
  <c r="BJ136" i="2"/>
  <c r="BJ79" i="8"/>
  <c r="BJ65" i="8"/>
  <c r="BJ68" i="4"/>
  <c r="BJ12" i="4"/>
  <c r="BJ167" i="4"/>
  <c r="BJ98" i="7"/>
  <c r="BJ24" i="8"/>
  <c r="BJ80" i="8"/>
  <c r="BJ166" i="12"/>
  <c r="BJ124" i="12"/>
  <c r="BJ51" i="2"/>
  <c r="BJ97" i="2"/>
  <c r="BJ125" i="2"/>
  <c r="BJ155" i="4"/>
  <c r="BJ84" i="4"/>
  <c r="BJ197" i="4"/>
  <c r="BJ141" i="4"/>
  <c r="BJ168" i="6"/>
  <c r="BJ68" i="8"/>
  <c r="BJ54" i="8"/>
  <c r="BJ165" i="8"/>
  <c r="BJ40" i="8"/>
  <c r="BJ128" i="4"/>
  <c r="BJ127" i="12"/>
  <c r="BJ199" i="4"/>
  <c r="BJ140" i="6"/>
  <c r="BJ127" i="6"/>
  <c r="BJ197" i="6"/>
  <c r="BJ114" i="12"/>
  <c r="BJ113" i="8"/>
  <c r="BJ43" i="8"/>
  <c r="BJ54" i="2"/>
  <c r="BJ87" i="4"/>
  <c r="BJ73" i="4"/>
  <c r="BJ186" i="4"/>
  <c r="BJ144" i="4"/>
  <c r="BJ171" i="6"/>
  <c r="BJ141" i="6"/>
  <c r="BJ101" i="12"/>
  <c r="BJ115" i="12"/>
  <c r="BJ143" i="8"/>
  <c r="BJ44" i="8"/>
  <c r="BJ18" i="4"/>
  <c r="BJ101" i="6"/>
  <c r="BJ129" i="8"/>
  <c r="BJ115" i="8"/>
  <c r="BJ31" i="8"/>
  <c r="BJ102" i="2"/>
  <c r="BJ144" i="2"/>
  <c r="V69" i="12"/>
  <c r="AJ96" i="2"/>
  <c r="W467" i="17"/>
  <c r="W429" i="17"/>
  <c r="W12" i="17"/>
  <c r="AC86" i="2"/>
  <c r="AE93" i="2"/>
  <c r="AE107" i="2"/>
  <c r="BJ414" i="17"/>
  <c r="BK390" i="17"/>
  <c r="BJ19" i="17"/>
  <c r="BJ18" i="17"/>
  <c r="BK439" i="17"/>
  <c r="BK606" i="17"/>
  <c r="BJ72" i="17"/>
  <c r="BK491" i="17"/>
  <c r="BJ240" i="17"/>
  <c r="BK36" i="17"/>
  <c r="BK506" i="17"/>
  <c r="BJ548" i="17"/>
  <c r="BJ507" i="17"/>
  <c r="BK66" i="17"/>
  <c r="BK297" i="17"/>
  <c r="BJ371" i="17"/>
  <c r="BK146" i="17"/>
  <c r="BK490" i="17"/>
  <c r="BJ350" i="17"/>
  <c r="BJ448" i="17"/>
  <c r="BK262" i="17"/>
  <c r="BJ53" i="17"/>
  <c r="BK32" i="17"/>
  <c r="BK170" i="17"/>
  <c r="BJ504" i="17"/>
  <c r="BK419" i="17"/>
  <c r="BK401" i="17"/>
  <c r="BK73" i="17"/>
  <c r="BK95" i="17"/>
  <c r="BJ34" i="17"/>
  <c r="BK471" i="17"/>
  <c r="BJ8" i="17"/>
  <c r="BJ405" i="17"/>
  <c r="BJ109" i="12"/>
  <c r="BK161" i="6"/>
  <c r="BJ38" i="8"/>
  <c r="BK175" i="6"/>
  <c r="BK163" i="12"/>
  <c r="BJ134" i="6"/>
  <c r="BJ94" i="4"/>
  <c r="BJ63" i="8"/>
  <c r="BJ163" i="6"/>
  <c r="BJ80" i="4"/>
  <c r="BJ118" i="6"/>
  <c r="BJ190" i="4"/>
  <c r="BJ119" i="2"/>
  <c r="BJ107" i="4"/>
  <c r="BJ138" i="8"/>
  <c r="BJ139" i="12"/>
  <c r="BJ25" i="8"/>
  <c r="BJ140" i="4"/>
  <c r="BJ69" i="4"/>
  <c r="AT154" i="17"/>
  <c r="AT433" i="17"/>
  <c r="AT285" i="17"/>
  <c r="AS33" i="17"/>
  <c r="BF605" i="17"/>
  <c r="BD260" i="17"/>
  <c r="BD401" i="17"/>
  <c r="AR490" i="17"/>
  <c r="BD530" i="17"/>
  <c r="BF544" i="17"/>
  <c r="AR243" i="17"/>
  <c r="BE453" i="17"/>
  <c r="BD207" i="17"/>
  <c r="AT280" i="17"/>
  <c r="BF378" i="17"/>
  <c r="AT436" i="17"/>
  <c r="AS187" i="17"/>
  <c r="BD153" i="17"/>
  <c r="AR394" i="17"/>
  <c r="BE524" i="17"/>
  <c r="AS18" i="17"/>
  <c r="AS246" i="17"/>
  <c r="AS91" i="17"/>
  <c r="AS570" i="17"/>
  <c r="BE297" i="17"/>
  <c r="AT430" i="17"/>
  <c r="AS183" i="17"/>
  <c r="BE603" i="17"/>
  <c r="BD372" i="17"/>
  <c r="AS508" i="17"/>
  <c r="AT335" i="17"/>
  <c r="AR569" i="17"/>
  <c r="AR397" i="17"/>
  <c r="BD205" i="17"/>
  <c r="BD356" i="17"/>
  <c r="AT432" i="17"/>
  <c r="BD243" i="17"/>
  <c r="AR588" i="17"/>
  <c r="AT471" i="17"/>
  <c r="BD134" i="17"/>
  <c r="BD568" i="17"/>
  <c r="BE190" i="17"/>
  <c r="BE473" i="17"/>
  <c r="AR239" i="17"/>
  <c r="BE604" i="17"/>
  <c r="AT608" i="17"/>
  <c r="AS334" i="17"/>
  <c r="AS599" i="17"/>
  <c r="BD305" i="17"/>
  <c r="AT545" i="17"/>
  <c r="AT547" i="17"/>
  <c r="AS398" i="17"/>
  <c r="BE340" i="17"/>
  <c r="BD527" i="17"/>
  <c r="AS172" i="17"/>
  <c r="AS210" i="17"/>
  <c r="AR166" i="17"/>
  <c r="BF570" i="17"/>
  <c r="AT108" i="17"/>
  <c r="BD381" i="17"/>
  <c r="BF563" i="17"/>
  <c r="BE323" i="17"/>
  <c r="BF281" i="17"/>
  <c r="BE171" i="17"/>
  <c r="BD487" i="17"/>
  <c r="AT583" i="17"/>
  <c r="BE322" i="17"/>
  <c r="BE469" i="17"/>
  <c r="AR224" i="17"/>
  <c r="BF170" i="17"/>
  <c r="BF92" i="17"/>
  <c r="BI204" i="17"/>
  <c r="AR225" i="17"/>
  <c r="AR435" i="17"/>
  <c r="AT564" i="17"/>
  <c r="BD477" i="17"/>
  <c r="BD379" i="17"/>
  <c r="BD225" i="17"/>
  <c r="BF586" i="17"/>
  <c r="AR400" i="17"/>
  <c r="BI415" i="17"/>
  <c r="BD223" i="17"/>
  <c r="BF267" i="17"/>
  <c r="BE375" i="17"/>
  <c r="BD600" i="17"/>
  <c r="AS322" i="17"/>
  <c r="BD458" i="17"/>
  <c r="AS170" i="17"/>
  <c r="BD532" i="17"/>
  <c r="BG382" i="17"/>
  <c r="BE526" i="17"/>
  <c r="AR150" i="17"/>
  <c r="BF204" i="17"/>
  <c r="BE318" i="17"/>
  <c r="AT602" i="17"/>
  <c r="BF115" i="17"/>
  <c r="AS470" i="17"/>
  <c r="BD116" i="17"/>
  <c r="BF183" i="17"/>
  <c r="BE475" i="17"/>
  <c r="BD76" i="17"/>
  <c r="AR169" i="17"/>
  <c r="BE486" i="17"/>
  <c r="AT589" i="17"/>
  <c r="AS396" i="17"/>
  <c r="BF417" i="17"/>
  <c r="BF434" i="17"/>
  <c r="BF413" i="17"/>
  <c r="BD533" i="17"/>
  <c r="BD71" i="17"/>
  <c r="AT228" i="17"/>
  <c r="AR201" i="17"/>
  <c r="BF567" i="17"/>
  <c r="AT207" i="17"/>
  <c r="AS431" i="17"/>
  <c r="AR548" i="17"/>
  <c r="BF248" i="17"/>
  <c r="BF410" i="17"/>
  <c r="AT412" i="17"/>
  <c r="AS205" i="17"/>
  <c r="AR240" i="17"/>
  <c r="AS432" i="17"/>
  <c r="AT34" i="17"/>
  <c r="AT486" i="17"/>
  <c r="AT39" i="17"/>
  <c r="AT570" i="17"/>
  <c r="AT492" i="17"/>
  <c r="AR131" i="17"/>
  <c r="AW280" i="17"/>
  <c r="AR515" i="17"/>
  <c r="AR359" i="17"/>
  <c r="AR51" i="17"/>
  <c r="AS458" i="17"/>
  <c r="AR506" i="17"/>
  <c r="BD397" i="17"/>
  <c r="AR57" i="17"/>
  <c r="AT223" i="17"/>
  <c r="BE38" i="17"/>
  <c r="AR130" i="17"/>
  <c r="AT242" i="17"/>
  <c r="AT397" i="17"/>
  <c r="BE31" i="17"/>
  <c r="BD590" i="17"/>
  <c r="AS583" i="17"/>
  <c r="BF566" i="17"/>
  <c r="AR69" i="17"/>
  <c r="BD93" i="17"/>
  <c r="AS456" i="17"/>
  <c r="AS452" i="17"/>
  <c r="BF419" i="17"/>
  <c r="BF437" i="17"/>
  <c r="AT95" i="17"/>
  <c r="BD534" i="17"/>
  <c r="AR505" i="17"/>
  <c r="BE416" i="17"/>
  <c r="AR437" i="17"/>
  <c r="AT588" i="17"/>
  <c r="AS449" i="17"/>
  <c r="BF581" i="17"/>
  <c r="AT546" i="17"/>
  <c r="AW129" i="17"/>
  <c r="BE565" i="17"/>
  <c r="BE543" i="17"/>
  <c r="AS454" i="17"/>
  <c r="BD550" i="17"/>
  <c r="BF128" i="17"/>
  <c r="BD378" i="17"/>
  <c r="BF247" i="17"/>
  <c r="V68" i="12"/>
  <c r="BJ101" i="8"/>
  <c r="BJ71" i="8"/>
  <c r="BJ153" i="12"/>
  <c r="BJ101" i="2"/>
  <c r="BK134" i="8"/>
  <c r="BJ163" i="8"/>
  <c r="BJ111" i="2"/>
  <c r="BJ152" i="2"/>
  <c r="V175" i="6"/>
  <c r="BK121" i="4"/>
  <c r="BJ150" i="2"/>
  <c r="BK67" i="7"/>
  <c r="BK136" i="4"/>
  <c r="BJ106" i="8"/>
  <c r="BK134" i="4"/>
  <c r="BJ168" i="4"/>
  <c r="V91" i="4"/>
  <c r="BJ36" i="9"/>
  <c r="BJ150" i="8"/>
  <c r="BJ123" i="8"/>
  <c r="AF65" i="12"/>
  <c r="V54" i="12"/>
  <c r="V106" i="4"/>
  <c r="AD175" i="12"/>
  <c r="AD135" i="4"/>
  <c r="AB48" i="12"/>
  <c r="AF160" i="8"/>
  <c r="AF107" i="12"/>
  <c r="W238" i="17"/>
  <c r="BK123" i="2"/>
  <c r="BK153" i="4"/>
  <c r="BK151" i="8"/>
  <c r="BK108" i="8"/>
  <c r="BK194" i="12"/>
  <c r="BK52" i="8"/>
  <c r="BK152" i="2"/>
  <c r="BK168" i="4"/>
  <c r="BK164" i="8"/>
  <c r="BK167" i="12"/>
  <c r="BK125" i="12"/>
  <c r="BK71" i="7"/>
  <c r="BK99" i="7"/>
  <c r="BK72" i="7"/>
  <c r="BK126" i="12"/>
  <c r="BK138" i="6"/>
  <c r="BK196" i="12"/>
  <c r="BK52" i="2"/>
  <c r="BK114" i="4"/>
  <c r="BK84" i="6"/>
  <c r="BK55" i="8"/>
  <c r="BK73" i="12"/>
  <c r="BK97" i="8"/>
  <c r="BK99" i="12"/>
  <c r="BK141" i="12"/>
  <c r="BK112" i="2"/>
  <c r="BK166" i="8"/>
  <c r="BK171" i="4"/>
  <c r="BK85" i="6"/>
  <c r="BK42" i="8"/>
  <c r="BK84" i="8"/>
  <c r="BK141" i="2"/>
  <c r="BK75" i="7"/>
  <c r="BK104" i="7"/>
  <c r="BK143" i="12"/>
  <c r="BK86" i="6"/>
  <c r="BK100" i="2"/>
  <c r="BK58" i="8"/>
  <c r="BK55" i="2"/>
  <c r="BK102" i="4"/>
  <c r="BK199" i="6"/>
  <c r="BK76" i="7"/>
  <c r="BK169" i="8"/>
  <c r="BK116" i="2"/>
  <c r="BK158" i="2"/>
  <c r="BK198" i="6"/>
  <c r="BK137" i="2"/>
  <c r="BK125" i="4"/>
  <c r="BK50" i="2"/>
  <c r="BK83" i="4"/>
  <c r="BK100" i="7"/>
  <c r="BK112" i="12"/>
  <c r="BK111" i="8"/>
  <c r="BK156" i="4"/>
  <c r="BK126" i="6"/>
  <c r="BK198" i="4"/>
  <c r="BK56" i="8"/>
  <c r="BK53" i="2"/>
  <c r="BK128" i="12"/>
  <c r="BK126" i="8"/>
  <c r="BK112" i="6"/>
  <c r="BK100" i="6"/>
  <c r="BK171" i="12"/>
  <c r="BK72" i="8"/>
  <c r="BK83" i="2"/>
  <c r="BK12" i="4"/>
  <c r="BK167" i="4"/>
  <c r="BK98" i="7"/>
  <c r="BK80" i="8"/>
  <c r="BK152" i="12"/>
  <c r="BK124" i="12"/>
  <c r="BK126" i="4"/>
  <c r="BK154" i="4"/>
  <c r="BK25" i="8"/>
  <c r="BK138" i="8"/>
  <c r="BK195" i="12"/>
  <c r="BK112" i="4"/>
  <c r="BK97" i="2"/>
  <c r="BK125" i="2"/>
  <c r="BK84" i="4"/>
  <c r="BK197" i="4"/>
  <c r="BK68" i="8"/>
  <c r="BK165" i="8"/>
  <c r="BK98" i="12"/>
  <c r="BK55" i="12"/>
  <c r="BK169" i="12"/>
  <c r="BK27" i="8"/>
  <c r="BK85" i="4"/>
  <c r="BK140" i="8"/>
  <c r="BK154" i="8"/>
  <c r="BK127" i="2"/>
  <c r="BK16" i="4"/>
  <c r="BK140" i="6"/>
  <c r="BK197" i="6"/>
  <c r="BK114" i="12"/>
  <c r="BK70" i="8"/>
  <c r="BK72" i="4"/>
  <c r="BK87" i="2"/>
  <c r="BK43" i="8"/>
  <c r="BK171" i="6"/>
  <c r="BK115" i="12"/>
  <c r="BK156" i="12"/>
  <c r="BK172" i="4"/>
  <c r="BK156" i="2"/>
  <c r="BK143" i="8"/>
  <c r="BK115" i="2"/>
  <c r="BK187" i="4"/>
  <c r="BK115" i="8"/>
  <c r="BK102" i="2"/>
  <c r="BK181" i="4"/>
  <c r="BK195" i="4"/>
  <c r="BK94" i="8"/>
  <c r="BK137" i="8"/>
  <c r="BK180" i="12"/>
  <c r="BK196" i="4"/>
  <c r="BK97" i="4"/>
  <c r="BK181" i="12"/>
  <c r="BK39" i="9"/>
  <c r="BK96" i="8"/>
  <c r="BK154" i="12"/>
  <c r="BK72" i="12"/>
  <c r="BK182" i="6"/>
  <c r="BK86" i="2"/>
  <c r="BK154" i="2"/>
  <c r="BK71" i="4"/>
  <c r="BK125" i="8"/>
  <c r="BK113" i="12"/>
  <c r="BK99" i="4"/>
  <c r="BK142" i="4"/>
  <c r="BK126" i="2"/>
  <c r="BK98" i="8"/>
  <c r="BK100" i="4"/>
  <c r="BK198" i="12"/>
  <c r="BK157" i="12"/>
  <c r="BK42" i="9"/>
  <c r="BK185" i="4"/>
  <c r="BK115" i="4"/>
  <c r="BK184" i="12"/>
  <c r="BK156" i="8"/>
  <c r="BK200" i="4"/>
  <c r="BK17" i="4"/>
  <c r="BK128" i="8"/>
  <c r="BK129" i="2"/>
  <c r="BK143" i="2"/>
  <c r="BK201" i="4"/>
  <c r="BK114" i="6"/>
  <c r="BK30" i="8"/>
  <c r="BK59" i="12"/>
  <c r="BK130" i="2"/>
  <c r="BK45" i="9"/>
  <c r="BJ13" i="17"/>
  <c r="BK315" i="17"/>
  <c r="BK599" i="17"/>
  <c r="BJ407" i="17"/>
  <c r="BK8" i="17"/>
  <c r="BK188" i="17"/>
  <c r="BJ430" i="17"/>
  <c r="BK342" i="17"/>
  <c r="BK120" i="17"/>
  <c r="BJ586" i="17"/>
  <c r="BK534" i="17"/>
  <c r="BK286" i="17"/>
  <c r="BJ86" i="17"/>
  <c r="BK558" i="17"/>
  <c r="BJ492" i="17"/>
  <c r="BK409" i="17"/>
  <c r="BK583" i="17"/>
  <c r="BJ463" i="17"/>
  <c r="BJ609" i="17"/>
  <c r="BK197" i="17"/>
  <c r="BJ355" i="17"/>
  <c r="BJ272" i="17"/>
  <c r="BJ323" i="17"/>
  <c r="BJ92" i="17"/>
  <c r="BK173" i="17"/>
  <c r="BK167" i="17"/>
  <c r="BK220" i="17"/>
  <c r="BK225" i="17"/>
  <c r="BJ244" i="17"/>
  <c r="BJ27" i="17"/>
  <c r="BK464" i="17"/>
  <c r="BJ245" i="17"/>
  <c r="BJ107" i="17"/>
  <c r="BJ82" i="17"/>
  <c r="BK108" i="17"/>
  <c r="BK605" i="17"/>
  <c r="BK31" i="17"/>
  <c r="BJ168" i="17"/>
  <c r="BJ428" i="17"/>
  <c r="BK26" i="17"/>
  <c r="BK537" i="17"/>
  <c r="BK78" i="17"/>
  <c r="BJ249" i="17"/>
  <c r="BK226" i="17"/>
  <c r="BJ162" i="17"/>
  <c r="BK249" i="17"/>
  <c r="BJ171" i="17"/>
  <c r="BJ357" i="17"/>
  <c r="BK349" i="17"/>
  <c r="BJ550" i="17"/>
  <c r="BJ285" i="17"/>
  <c r="BJ166" i="17"/>
  <c r="BK211" i="17"/>
  <c r="BJ235" i="17"/>
  <c r="BJ77" i="17"/>
  <c r="BJ253" i="17"/>
  <c r="BJ343" i="17"/>
  <c r="BK11" i="17"/>
  <c r="BK190" i="17"/>
  <c r="BK153" i="17"/>
  <c r="BJ570" i="17"/>
  <c r="BJ97" i="17"/>
  <c r="BK21" i="17"/>
  <c r="BJ94" i="17"/>
  <c r="BK312" i="17"/>
  <c r="BK325" i="17"/>
  <c r="BJ204" i="17"/>
  <c r="BJ561" i="17"/>
  <c r="BK267" i="17"/>
  <c r="BJ36" i="17"/>
  <c r="BK207" i="17"/>
  <c r="BJ217" i="17"/>
  <c r="BK340" i="17"/>
  <c r="BK162" i="17"/>
  <c r="BK204" i="17"/>
  <c r="BK56" i="17"/>
  <c r="BJ76" i="17"/>
  <c r="BJ90" i="17"/>
  <c r="BK198" i="17"/>
  <c r="BK38" i="17"/>
  <c r="BK273" i="17"/>
  <c r="BJ310" i="17"/>
  <c r="BK582" i="17"/>
  <c r="BJ151" i="17"/>
  <c r="BJ110" i="17"/>
  <c r="BJ544" i="17"/>
  <c r="BJ125" i="17"/>
  <c r="BJ115" i="17"/>
  <c r="BJ46" i="17"/>
  <c r="BK86" i="17"/>
  <c r="BK279" i="17"/>
  <c r="BJ172" i="17"/>
  <c r="BK483" i="17"/>
  <c r="BJ49" i="17"/>
  <c r="AW228" i="17"/>
  <c r="AT476" i="17"/>
  <c r="AT467" i="17"/>
  <c r="AR363" i="17"/>
  <c r="AS534" i="17"/>
  <c r="AW338" i="17"/>
  <c r="BD340" i="17"/>
  <c r="AS531" i="17"/>
  <c r="BI434" i="17"/>
  <c r="BE413" i="17"/>
  <c r="AS358" i="17"/>
  <c r="AW105" i="17"/>
  <c r="BI170" i="17"/>
  <c r="AW108" i="17"/>
  <c r="BE418" i="17"/>
  <c r="BI305" i="17"/>
  <c r="BI107" i="17"/>
  <c r="AW382" i="17"/>
  <c r="BE281" i="17"/>
  <c r="BE52" i="17"/>
  <c r="AS430" i="17"/>
  <c r="BD430" i="17"/>
  <c r="BD495" i="17"/>
  <c r="AR507" i="17"/>
  <c r="AR567" i="17"/>
  <c r="BE561" i="17"/>
  <c r="AR466" i="17"/>
  <c r="AT606" i="17"/>
  <c r="AT468" i="17"/>
  <c r="BE454" i="17"/>
  <c r="AS469" i="17"/>
  <c r="AR268" i="17"/>
  <c r="AT135" i="17"/>
  <c r="AT598" i="17"/>
  <c r="AR418" i="17"/>
  <c r="BE585" i="17"/>
  <c r="AT609" i="17"/>
  <c r="BD579" i="17"/>
  <c r="AT514" i="17"/>
  <c r="AR257" i="17"/>
  <c r="AT301" i="17"/>
  <c r="BF601" i="17"/>
  <c r="BE287" i="17"/>
  <c r="BF57" i="17"/>
  <c r="AT509" i="17"/>
  <c r="AS219" i="17"/>
  <c r="AT605" i="17"/>
  <c r="AT601" i="17"/>
  <c r="AR472" i="17"/>
  <c r="AW146" i="17"/>
  <c r="BF223" i="17"/>
  <c r="BF219" i="17"/>
  <c r="AR476" i="17"/>
  <c r="AT510" i="17"/>
  <c r="BE277" i="17"/>
  <c r="AS204" i="17"/>
  <c r="AT505" i="17"/>
  <c r="BG219" i="17"/>
  <c r="AT515" i="17"/>
  <c r="AT319" i="17"/>
  <c r="BD222" i="17"/>
  <c r="AT184" i="17"/>
  <c r="AU455" i="17"/>
  <c r="AU359" i="17"/>
  <c r="BH473" i="17"/>
  <c r="AV296" i="17"/>
  <c r="BH374" i="17"/>
  <c r="AS162" i="17"/>
  <c r="AU128" i="17"/>
  <c r="AT70" i="17"/>
  <c r="BD562" i="17"/>
  <c r="AT96" i="17"/>
  <c r="AR339" i="17"/>
  <c r="AT399" i="17"/>
  <c r="AR449" i="17"/>
  <c r="BI570" i="17"/>
  <c r="BE567" i="17"/>
  <c r="BE204" i="17"/>
  <c r="BE55" i="17"/>
  <c r="BD470" i="17"/>
  <c r="AR357" i="17"/>
  <c r="AR450" i="17"/>
  <c r="BE569" i="17"/>
  <c r="BD392" i="17"/>
  <c r="BE106" i="17"/>
  <c r="BE523" i="17"/>
  <c r="AT344" i="17"/>
  <c r="BD400" i="17"/>
  <c r="BF409" i="17"/>
  <c r="AS436" i="17"/>
  <c r="BF429" i="17"/>
  <c r="AS230" i="17"/>
  <c r="BF287" i="17"/>
  <c r="BD504" i="17"/>
  <c r="BF508" i="17"/>
  <c r="BE415" i="17"/>
  <c r="BF513" i="17"/>
  <c r="BF358" i="17"/>
  <c r="BI560" i="17"/>
  <c r="AS319" i="17"/>
  <c r="AS357" i="17"/>
  <c r="BE341" i="17"/>
  <c r="AT569" i="17"/>
  <c r="AS146" i="17"/>
  <c r="BE259" i="17"/>
  <c r="BF580" i="17"/>
  <c r="AT239" i="17"/>
  <c r="AT560" i="17"/>
  <c r="BD398" i="17"/>
  <c r="BF187" i="17"/>
  <c r="BF363" i="17"/>
  <c r="AS68" i="17"/>
  <c r="BE267" i="17"/>
  <c r="BF209" i="17"/>
  <c r="BD375" i="17"/>
  <c r="BE411" i="17"/>
  <c r="AS150" i="17"/>
  <c r="BE335" i="17"/>
  <c r="BF372" i="17"/>
  <c r="AR58" i="17"/>
  <c r="AR455" i="17"/>
  <c r="AT238" i="17"/>
  <c r="BD471" i="17"/>
  <c r="AR401" i="17"/>
  <c r="AS341" i="17"/>
  <c r="AT394" i="17"/>
  <c r="AS546" i="17"/>
  <c r="BF230" i="17"/>
  <c r="BD587" i="17"/>
  <c r="AR132" i="17"/>
  <c r="BD173" i="17"/>
  <c r="AS169" i="17"/>
  <c r="BE357" i="17"/>
  <c r="AS513" i="17"/>
  <c r="BE305" i="17"/>
  <c r="AW565" i="17"/>
  <c r="BD171" i="17"/>
  <c r="BD265" i="17"/>
  <c r="BI125" i="17"/>
  <c r="BD20" i="17"/>
  <c r="BD91" i="17"/>
  <c r="BD240" i="17"/>
  <c r="AT584" i="17"/>
  <c r="AS545" i="17"/>
  <c r="AS550" i="17"/>
  <c r="AT38" i="17"/>
  <c r="BF207" i="17"/>
  <c r="BE338" i="17"/>
  <c r="BD11" i="17"/>
  <c r="AS296" i="17"/>
  <c r="BD323" i="17"/>
  <c r="AT565" i="17"/>
  <c r="BD512" i="17"/>
  <c r="BF153" i="17"/>
  <c r="BE434" i="17"/>
  <c r="BF167" i="17"/>
  <c r="BF393" i="17"/>
  <c r="BF583" i="17"/>
  <c r="AT562" i="17"/>
  <c r="AT448" i="17"/>
  <c r="AW335" i="17"/>
  <c r="AT495" i="17"/>
  <c r="AT415" i="17"/>
  <c r="AR127" i="17"/>
  <c r="AT88" i="17"/>
  <c r="BF530" i="17"/>
  <c r="AT582" i="17"/>
  <c r="AT485" i="17"/>
  <c r="BF58" i="17"/>
  <c r="BE113" i="17"/>
  <c r="BE490" i="17"/>
  <c r="AT296" i="17"/>
  <c r="AS115" i="17"/>
  <c r="BF49" i="17"/>
  <c r="AW239" i="17"/>
  <c r="BE495" i="17"/>
  <c r="BD476" i="17"/>
  <c r="AT568" i="17"/>
  <c r="BD300" i="17"/>
  <c r="AT566" i="17"/>
  <c r="BE570" i="17"/>
  <c r="BF496" i="17"/>
  <c r="BE563" i="17"/>
  <c r="BE547" i="17"/>
  <c r="BF354" i="17"/>
  <c r="AT305" i="17"/>
  <c r="BE247" i="17"/>
  <c r="AT249" i="17"/>
  <c r="AT586" i="17"/>
  <c r="BK70" i="4"/>
  <c r="BK142" i="6"/>
  <c r="BJ162" i="4"/>
  <c r="AR100" i="2"/>
  <c r="AR98" i="2"/>
  <c r="BF50" i="2"/>
  <c r="BF86" i="2"/>
  <c r="BD175" i="12"/>
  <c r="AR92" i="2"/>
  <c r="AS100" i="4"/>
  <c r="AS118" i="6"/>
  <c r="AS155" i="4"/>
  <c r="BD8" i="4"/>
  <c r="AS101" i="7"/>
  <c r="AS86" i="2"/>
  <c r="AS156" i="4"/>
  <c r="AS153" i="2"/>
  <c r="AS87" i="2"/>
  <c r="AS125" i="6"/>
  <c r="AS54" i="2"/>
  <c r="AS56" i="2"/>
  <c r="BF162" i="4"/>
  <c r="BD155" i="8"/>
  <c r="AS78" i="2"/>
  <c r="AS126" i="6"/>
  <c r="AS185" i="6"/>
  <c r="AS150" i="4"/>
  <c r="AS80" i="2"/>
  <c r="BF109" i="2"/>
  <c r="BD147" i="12"/>
  <c r="BD197" i="6"/>
  <c r="BF139" i="12"/>
  <c r="AS48" i="6"/>
  <c r="BD84" i="6"/>
  <c r="BF130" i="2"/>
  <c r="AS137" i="2"/>
  <c r="BF153" i="4"/>
  <c r="BH108" i="8"/>
  <c r="AS100" i="2"/>
  <c r="AS106" i="4"/>
  <c r="BF127" i="2"/>
  <c r="BF110" i="6"/>
  <c r="BF67" i="7"/>
  <c r="AS152" i="8"/>
  <c r="BD92" i="2"/>
  <c r="BF155" i="4"/>
  <c r="AS163" i="8"/>
  <c r="BD103" i="7"/>
  <c r="BH21" i="8"/>
  <c r="BF73" i="7"/>
  <c r="AS50" i="6"/>
  <c r="BF101" i="4"/>
  <c r="AS154" i="8"/>
  <c r="BF98" i="7"/>
  <c r="BF86" i="4"/>
  <c r="BF163" i="12"/>
  <c r="BF72" i="7"/>
  <c r="BF163" i="8"/>
  <c r="BF101" i="7"/>
  <c r="AS96" i="8"/>
  <c r="AS130" i="2"/>
  <c r="AR113" i="2"/>
  <c r="AR168" i="8"/>
  <c r="AT198" i="4"/>
  <c r="AV50" i="6"/>
  <c r="AS108" i="4"/>
  <c r="BD153" i="12"/>
  <c r="BE97" i="6"/>
  <c r="BD167" i="4"/>
  <c r="BF167" i="8"/>
  <c r="BF88" i="2"/>
  <c r="BD70" i="4"/>
  <c r="AS111" i="8"/>
  <c r="BF49" i="12"/>
  <c r="AS112" i="4"/>
  <c r="BD197" i="12"/>
  <c r="BE184" i="6"/>
  <c r="BF73" i="12"/>
  <c r="BF113" i="12"/>
  <c r="BD14" i="4"/>
  <c r="AS147" i="8"/>
  <c r="BD87" i="4"/>
  <c r="AS141" i="8"/>
  <c r="AU143" i="4"/>
  <c r="AW73" i="4"/>
  <c r="BI101" i="7"/>
  <c r="BG14" i="4"/>
  <c r="AW112" i="6"/>
  <c r="AW166" i="8"/>
  <c r="BD157" i="12"/>
  <c r="BF57" i="12"/>
  <c r="BF93" i="12"/>
  <c r="BF125" i="2"/>
  <c r="AS31" i="8"/>
  <c r="BD100" i="12"/>
  <c r="BH84" i="6"/>
  <c r="AS51" i="2"/>
  <c r="AS115" i="4"/>
  <c r="AS72" i="7"/>
  <c r="BI73" i="4"/>
  <c r="AU115" i="4"/>
  <c r="BG98" i="8"/>
  <c r="BD77" i="6"/>
  <c r="BF155" i="12"/>
  <c r="BF169" i="4"/>
  <c r="BD195" i="6"/>
  <c r="BF100" i="7"/>
  <c r="BD86" i="2"/>
  <c r="BF197" i="6"/>
  <c r="BD144" i="2"/>
  <c r="BF157" i="12"/>
  <c r="BF87" i="4"/>
  <c r="BF147" i="12"/>
  <c r="BD153" i="8"/>
  <c r="BD113" i="8"/>
  <c r="BD114" i="4"/>
  <c r="BD123" i="8"/>
  <c r="BD99" i="6"/>
  <c r="BF92" i="2"/>
  <c r="BD124" i="2"/>
  <c r="BH147" i="12"/>
  <c r="AU152" i="8"/>
  <c r="BG99" i="2"/>
  <c r="AV154" i="12"/>
  <c r="AU70" i="7"/>
  <c r="AU154" i="8"/>
  <c r="AV153" i="4"/>
  <c r="AW98" i="2"/>
  <c r="AU105" i="8"/>
  <c r="AU147" i="8"/>
  <c r="BG113" i="12"/>
  <c r="AW123" i="2"/>
  <c r="AV73" i="7"/>
  <c r="BI104" i="7"/>
  <c r="BG123" i="8"/>
  <c r="AS66" i="8"/>
  <c r="BG113" i="8"/>
  <c r="BG197" i="6"/>
  <c r="AU114" i="12"/>
  <c r="AV119" i="12"/>
  <c r="AU104" i="12"/>
  <c r="BH140" i="6"/>
  <c r="AV84" i="4"/>
  <c r="BI124" i="2"/>
  <c r="AV110" i="6"/>
  <c r="AV126" i="6"/>
  <c r="BF98" i="8"/>
  <c r="AU71" i="7"/>
  <c r="BG73" i="7"/>
  <c r="AV127" i="2"/>
  <c r="AV126" i="2"/>
  <c r="BH128" i="2"/>
  <c r="BH125" i="2"/>
  <c r="AV120" i="2"/>
  <c r="BH130" i="2"/>
  <c r="AW92" i="2"/>
  <c r="BI144" i="2"/>
  <c r="BI77" i="6"/>
  <c r="AW97" i="2"/>
  <c r="AT185" i="4"/>
  <c r="AT171" i="12"/>
  <c r="AT127" i="6"/>
  <c r="AR45" i="2"/>
  <c r="AR53" i="2"/>
  <c r="AU130" i="2"/>
  <c r="AU107" i="12"/>
  <c r="BI139" i="12"/>
  <c r="AU137" i="2"/>
  <c r="BG86" i="2"/>
  <c r="BI191" i="12"/>
  <c r="AU72" i="7"/>
  <c r="BG8" i="4"/>
  <c r="AW196" i="12"/>
  <c r="AW189" i="12"/>
  <c r="AW198" i="12"/>
  <c r="AW155" i="12"/>
  <c r="AU98" i="12"/>
  <c r="AW85" i="4"/>
  <c r="BI67" i="7"/>
  <c r="AW129" i="12"/>
  <c r="BI100" i="12"/>
  <c r="AW180" i="12"/>
  <c r="AU58" i="12"/>
  <c r="BG52" i="2"/>
  <c r="AU56" i="2"/>
  <c r="AU84" i="2"/>
  <c r="AU111" i="2"/>
  <c r="BG110" i="2"/>
  <c r="BG56" i="12"/>
  <c r="AU112" i="2"/>
  <c r="AU80" i="2"/>
  <c r="BG85" i="2"/>
  <c r="BG198" i="12"/>
  <c r="AU116" i="2"/>
  <c r="AU83" i="2"/>
  <c r="BG51" i="12"/>
  <c r="AU86" i="2"/>
  <c r="AU96" i="12"/>
  <c r="BG49" i="12"/>
  <c r="BG113" i="2"/>
  <c r="AU87" i="2"/>
  <c r="AU78" i="2"/>
  <c r="AU55" i="12"/>
  <c r="AU106" i="2"/>
  <c r="BH98" i="7"/>
  <c r="AV92" i="6"/>
  <c r="AU114" i="4"/>
  <c r="AU171" i="4"/>
  <c r="AV65" i="12"/>
  <c r="BH88" i="2"/>
  <c r="BD18" i="4"/>
  <c r="BD139" i="2"/>
  <c r="BI138" i="2"/>
  <c r="AU172" i="4"/>
  <c r="AV99" i="7"/>
  <c r="AU98" i="4"/>
  <c r="BI98" i="2"/>
  <c r="AU101" i="7"/>
  <c r="BH97" i="6"/>
  <c r="AV100" i="7"/>
  <c r="AU167" i="4"/>
  <c r="BH184" i="6"/>
  <c r="BG189" i="12"/>
  <c r="BG167" i="4"/>
  <c r="AU164" i="4"/>
  <c r="AW48" i="6"/>
  <c r="AU149" i="8"/>
  <c r="BG82" i="8"/>
  <c r="AT196" i="4"/>
  <c r="AR166" i="8"/>
  <c r="AW83" i="4"/>
  <c r="AV77" i="6"/>
  <c r="BI127" i="12"/>
  <c r="AU38" i="8"/>
  <c r="BG127" i="8"/>
  <c r="AT197" i="4"/>
  <c r="BI52" i="2"/>
  <c r="AT200" i="4"/>
  <c r="BI116" i="2"/>
  <c r="BI155" i="4"/>
  <c r="BH138" i="2"/>
  <c r="BD73" i="7"/>
  <c r="BI16" i="4"/>
  <c r="AV86" i="6"/>
  <c r="BG40" i="8"/>
  <c r="AR160" i="8"/>
  <c r="AW80" i="4"/>
  <c r="AR164" i="8"/>
  <c r="AW50" i="6"/>
  <c r="BH177" i="6"/>
  <c r="AT107" i="12"/>
  <c r="AT72" i="7"/>
  <c r="AT137" i="2"/>
  <c r="AT130" i="2"/>
  <c r="AT58" i="12"/>
  <c r="AT55" i="12"/>
  <c r="AR111" i="6"/>
  <c r="AR50" i="6"/>
  <c r="AT114" i="12"/>
  <c r="AT147" i="8"/>
  <c r="AT73" i="8"/>
  <c r="AT154" i="8"/>
  <c r="BE197" i="6"/>
  <c r="BE127" i="12"/>
  <c r="AR49" i="2"/>
  <c r="AR134" i="4"/>
  <c r="AR84" i="8"/>
  <c r="AR82" i="8"/>
  <c r="BE73" i="7"/>
  <c r="BE72" i="7"/>
  <c r="AR195" i="12"/>
  <c r="AR142" i="12"/>
  <c r="AR141" i="12"/>
  <c r="AR140" i="12"/>
  <c r="AR140" i="8"/>
  <c r="AR26" i="8"/>
  <c r="AT171" i="4"/>
  <c r="AT170" i="4"/>
  <c r="AT172" i="4"/>
  <c r="AT168" i="4"/>
  <c r="AT164" i="4"/>
  <c r="AT116" i="2"/>
  <c r="AT112" i="2"/>
  <c r="AT110" i="2"/>
  <c r="AT106" i="2"/>
  <c r="BE52" i="2"/>
  <c r="AT143" i="4"/>
  <c r="AT167" i="4"/>
  <c r="AT140" i="4"/>
  <c r="BE120" i="6"/>
  <c r="AR161" i="12"/>
  <c r="AT126" i="8"/>
  <c r="AT125" i="8"/>
  <c r="AT109" i="8"/>
  <c r="AT122" i="8"/>
  <c r="AT119" i="8"/>
  <c r="AT156" i="8"/>
  <c r="AT31" i="8"/>
  <c r="AT112" i="8"/>
  <c r="AT111" i="8"/>
  <c r="AT96" i="8"/>
  <c r="AT108" i="8"/>
  <c r="AT105" i="8"/>
  <c r="BE200" i="4"/>
  <c r="BE113" i="4"/>
  <c r="BE114" i="4"/>
  <c r="BI127" i="6"/>
  <c r="AW125" i="6"/>
  <c r="AW120" i="6"/>
  <c r="AW118" i="6"/>
  <c r="AW126" i="6"/>
  <c r="BE153" i="4"/>
  <c r="BE87" i="4"/>
  <c r="BE63" i="4"/>
  <c r="AT80" i="2"/>
  <c r="AT78" i="2"/>
  <c r="AT104" i="7"/>
  <c r="AT87" i="2"/>
  <c r="AT86" i="2"/>
  <c r="AT151" i="2"/>
  <c r="BE144" i="2"/>
  <c r="BE124" i="2"/>
  <c r="AV162" i="4"/>
  <c r="AV196" i="12"/>
  <c r="BH191" i="12"/>
  <c r="BH195" i="12"/>
  <c r="BH194" i="12"/>
  <c r="AV155" i="12"/>
  <c r="AV57" i="12"/>
  <c r="AT98" i="12"/>
  <c r="AR17" i="4"/>
  <c r="AR169" i="4"/>
  <c r="AR86" i="4"/>
  <c r="AR8" i="4"/>
  <c r="AR73" i="7"/>
  <c r="AR85" i="6"/>
  <c r="AR86" i="6"/>
  <c r="AR77" i="6"/>
  <c r="AR92" i="6"/>
  <c r="AR100" i="6"/>
  <c r="AR90" i="6"/>
  <c r="BE111" i="6"/>
  <c r="BE110" i="6"/>
  <c r="AR149" i="12"/>
  <c r="AR154" i="12"/>
  <c r="AR152" i="12"/>
  <c r="BE92" i="2"/>
  <c r="BH195" i="6"/>
  <c r="AV111" i="6"/>
  <c r="AR116" i="4"/>
  <c r="AR198" i="4"/>
  <c r="AR13" i="4"/>
  <c r="AR197" i="4"/>
  <c r="BG175" i="12"/>
  <c r="AT101" i="7"/>
  <c r="AV87" i="4"/>
  <c r="BI100" i="7"/>
  <c r="AW72" i="4"/>
  <c r="AW154" i="4"/>
  <c r="AW12" i="4"/>
  <c r="AW65" i="4"/>
  <c r="AS143" i="2"/>
  <c r="BD125" i="6"/>
  <c r="AS167" i="4"/>
  <c r="BD127" i="12"/>
  <c r="AS88" i="2"/>
  <c r="BE195" i="4"/>
  <c r="AW101" i="2"/>
  <c r="V51" i="12"/>
  <c r="BE195" i="12"/>
  <c r="AS98" i="6"/>
  <c r="V53" i="12"/>
  <c r="AF53" i="12"/>
  <c r="AF108" i="2"/>
  <c r="AS123" i="2"/>
  <c r="AJ67" i="12"/>
  <c r="W597" i="17"/>
  <c r="W389" i="17"/>
  <c r="BJ259" i="17"/>
  <c r="BJ9" i="17"/>
  <c r="BJ353" i="17"/>
  <c r="BJ226" i="17"/>
  <c r="BJ356" i="17"/>
  <c r="BK71" i="17"/>
  <c r="BJ177" i="17"/>
  <c r="BJ315" i="17"/>
  <c r="BK333" i="17"/>
  <c r="BJ130" i="17"/>
  <c r="BJ439" i="17"/>
  <c r="BJ278" i="17"/>
  <c r="BK130" i="17"/>
  <c r="BJ143" i="17"/>
  <c r="BJ55" i="17"/>
  <c r="BK134" i="17"/>
  <c r="BJ93" i="17"/>
  <c r="BJ158" i="17"/>
  <c r="BK392" i="17"/>
  <c r="BF54" i="17"/>
  <c r="BD317" i="17"/>
  <c r="BF294" i="17"/>
  <c r="BF154" i="4"/>
  <c r="AS108" i="8"/>
  <c r="BD69" i="4"/>
  <c r="AS92" i="6"/>
  <c r="AJ107" i="12"/>
  <c r="AS154" i="4"/>
  <c r="AT84" i="4"/>
  <c r="AS129" i="8"/>
  <c r="BF77" i="6"/>
  <c r="AT199" i="4"/>
  <c r="BE195" i="6"/>
  <c r="BD111" i="6"/>
  <c r="AS143" i="12"/>
  <c r="BD56" i="12"/>
  <c r="BK108" i="2"/>
  <c r="BK95" i="4"/>
  <c r="BK180" i="4"/>
  <c r="BK65" i="8"/>
  <c r="BK124" i="4"/>
  <c r="BK194" i="4"/>
  <c r="BK121" i="8"/>
  <c r="BK95" i="12"/>
  <c r="BK37" i="8"/>
  <c r="BK150" i="8"/>
  <c r="BK109" i="12"/>
  <c r="BF99" i="6"/>
  <c r="BD78" i="4"/>
  <c r="AS171" i="4"/>
  <c r="BF114" i="4"/>
  <c r="BF199" i="6"/>
  <c r="AT157" i="12"/>
  <c r="BF99" i="2"/>
  <c r="AS192" i="4"/>
  <c r="AR155" i="2"/>
  <c r="BD201" i="4"/>
  <c r="BD57" i="12"/>
  <c r="AU153" i="12"/>
  <c r="BF90" i="6"/>
  <c r="AT103" i="7"/>
  <c r="BD115" i="2"/>
  <c r="BD127" i="6"/>
  <c r="AS143" i="4"/>
  <c r="AT157" i="4"/>
  <c r="AT73" i="4"/>
  <c r="BF127" i="6"/>
  <c r="AS114" i="12"/>
  <c r="BD192" i="4"/>
  <c r="AS84" i="2"/>
  <c r="BD101" i="2"/>
  <c r="AS100" i="7"/>
  <c r="AS105" i="6"/>
  <c r="BF139" i="2"/>
  <c r="AS151" i="8"/>
  <c r="AR97" i="2"/>
  <c r="AS77" i="6"/>
  <c r="BJ106" i="4"/>
  <c r="BJ77" i="6"/>
  <c r="BK152" i="4"/>
  <c r="BK166" i="4"/>
  <c r="BK37" i="9"/>
  <c r="BK184" i="4"/>
  <c r="BK15" i="4"/>
  <c r="BK197" i="12"/>
  <c r="BK155" i="12"/>
  <c r="BK143" i="4"/>
  <c r="BK170" i="12"/>
  <c r="BK168" i="8"/>
  <c r="BK142" i="8"/>
  <c r="BK99" i="8"/>
  <c r="BK57" i="8"/>
  <c r="BK101" i="4"/>
  <c r="BK158" i="4"/>
  <c r="BK113" i="6"/>
  <c r="BK199" i="12"/>
  <c r="BK101" i="8"/>
  <c r="BK87" i="8"/>
  <c r="AT128" i="6"/>
  <c r="AR70" i="7"/>
  <c r="AD147" i="2"/>
  <c r="AD149" i="4"/>
  <c r="V120" i="6"/>
  <c r="AF92" i="2"/>
  <c r="BD86" i="4"/>
  <c r="AJ132" i="12"/>
  <c r="BD113" i="2"/>
  <c r="AT198" i="12"/>
  <c r="AT57" i="12"/>
  <c r="BD190" i="4"/>
  <c r="AS73" i="7"/>
  <c r="AR71" i="4"/>
  <c r="AS111" i="2"/>
  <c r="AS96" i="12"/>
  <c r="BE199" i="4"/>
  <c r="AR98" i="4"/>
  <c r="BE167" i="8"/>
  <c r="BE28" i="8"/>
  <c r="AS101" i="6"/>
  <c r="BE125" i="2"/>
  <c r="AT51" i="2"/>
  <c r="AT97" i="2"/>
  <c r="BE97" i="7"/>
  <c r="BE37" i="8"/>
  <c r="BE21" i="8"/>
  <c r="AT12" i="4"/>
  <c r="AT68" i="4"/>
  <c r="AT69" i="7"/>
  <c r="AR167" i="4"/>
  <c r="BE122" i="2"/>
  <c r="AR105" i="7"/>
  <c r="BF195" i="4"/>
  <c r="BD105" i="7"/>
  <c r="AS71" i="4"/>
  <c r="BD98" i="2"/>
  <c r="BF136" i="2"/>
  <c r="AT160" i="8"/>
  <c r="AR108" i="4"/>
  <c r="AR9" i="4"/>
  <c r="AT122" i="4"/>
  <c r="AT80" i="4"/>
  <c r="AR97" i="7"/>
  <c r="AR37" i="8"/>
  <c r="AS155" i="12"/>
  <c r="AS197" i="12"/>
  <c r="AS122" i="2"/>
  <c r="AS187" i="4"/>
  <c r="AS88" i="4"/>
  <c r="BD113" i="12"/>
  <c r="BH124" i="4"/>
  <c r="BI82" i="2"/>
  <c r="AT115" i="2"/>
  <c r="AR88" i="2"/>
  <c r="AR98" i="12"/>
  <c r="BF165" i="8"/>
  <c r="AW152" i="4"/>
  <c r="AS173" i="4"/>
  <c r="AI178" i="12"/>
  <c r="AU163" i="8"/>
  <c r="BE127" i="8"/>
  <c r="AV154" i="8"/>
  <c r="AU96" i="8"/>
  <c r="BI72" i="7"/>
  <c r="AW71" i="7"/>
  <c r="AU111" i="8"/>
  <c r="AW156" i="4"/>
  <c r="AW157" i="4"/>
  <c r="BI158" i="4"/>
  <c r="AW150" i="4"/>
  <c r="BD166" i="4"/>
  <c r="AU112" i="8"/>
  <c r="AU31" i="8"/>
  <c r="AV105" i="6"/>
  <c r="BG100" i="7"/>
  <c r="BD125" i="2"/>
  <c r="AS82" i="4"/>
  <c r="BI103" i="7"/>
  <c r="BI21" i="8"/>
  <c r="BH37" i="9"/>
  <c r="AS51" i="8"/>
  <c r="AS136" i="8"/>
  <c r="BG153" i="4"/>
  <c r="BF137" i="12"/>
  <c r="AU95" i="4"/>
  <c r="AR56" i="8"/>
  <c r="BE50" i="2"/>
  <c r="BE86" i="2"/>
  <c r="BE73" i="12"/>
  <c r="AT17" i="4"/>
  <c r="AT50" i="6"/>
  <c r="AR182" i="12"/>
  <c r="BE85" i="2"/>
  <c r="AR99" i="7"/>
  <c r="AT132" i="8"/>
  <c r="AT90" i="6"/>
  <c r="BE162" i="4"/>
  <c r="AW156" i="12"/>
  <c r="AT156" i="12"/>
  <c r="BE113" i="2"/>
  <c r="AR119" i="12"/>
  <c r="AR122" i="2"/>
  <c r="AR141" i="2"/>
  <c r="AS198" i="4"/>
  <c r="AW108" i="4"/>
  <c r="AW112" i="4"/>
  <c r="AV85" i="4"/>
  <c r="AV83" i="4"/>
  <c r="BH78" i="4"/>
  <c r="AV122" i="4"/>
  <c r="AW115" i="4"/>
  <c r="AU72" i="4"/>
  <c r="AV100" i="6"/>
  <c r="AV98" i="6"/>
  <c r="AV90" i="6"/>
  <c r="AW128" i="6"/>
  <c r="BG113" i="4"/>
  <c r="BH120" i="6"/>
  <c r="BG72" i="7"/>
  <c r="BH132" i="8"/>
  <c r="AV129" i="12"/>
  <c r="AW111" i="4"/>
  <c r="BI170" i="4"/>
  <c r="BI113" i="4"/>
  <c r="BH155" i="8"/>
  <c r="AW198" i="4"/>
  <c r="BI105" i="6"/>
  <c r="BI110" i="6"/>
  <c r="BI136" i="8"/>
  <c r="AV166" i="8"/>
  <c r="BE90" i="6"/>
  <c r="AR196" i="12"/>
  <c r="AT156" i="2"/>
  <c r="AR128" i="2"/>
  <c r="AR125" i="6"/>
  <c r="AR156" i="4"/>
  <c r="AT139" i="8"/>
  <c r="AR103" i="7"/>
  <c r="AR123" i="12"/>
  <c r="AR122" i="4"/>
  <c r="AR99" i="12"/>
  <c r="AR190" i="4"/>
  <c r="AR148" i="4"/>
  <c r="AR198" i="12"/>
  <c r="AT158" i="2"/>
  <c r="AR144" i="2"/>
  <c r="AR126" i="2"/>
  <c r="AR157" i="4"/>
  <c r="AT92" i="6"/>
  <c r="BE82" i="4"/>
  <c r="AT140" i="8"/>
  <c r="AR127" i="12"/>
  <c r="AT8" i="4"/>
  <c r="BE49" i="12"/>
  <c r="BE8" i="4"/>
  <c r="BE113" i="12"/>
  <c r="AR126" i="6"/>
  <c r="AT135" i="12"/>
  <c r="AR85" i="4"/>
  <c r="AT169" i="4"/>
  <c r="AT79" i="8"/>
  <c r="AR189" i="12"/>
  <c r="AT151" i="12"/>
  <c r="AT86" i="6"/>
  <c r="AR128" i="12"/>
  <c r="AR70" i="8"/>
  <c r="AR52" i="8"/>
  <c r="AT152" i="12"/>
  <c r="AR83" i="4"/>
  <c r="AR120" i="2"/>
  <c r="AT154" i="12"/>
  <c r="BE169" i="4"/>
  <c r="AR150" i="4"/>
  <c r="AT100" i="6"/>
  <c r="AR95" i="7"/>
  <c r="AR163" i="6"/>
  <c r="BE110" i="2"/>
  <c r="AT141" i="12"/>
  <c r="BE95" i="4"/>
  <c r="AR73" i="4"/>
  <c r="AT16" i="4"/>
  <c r="AT85" i="8"/>
  <c r="BE108" i="2"/>
  <c r="AR67" i="8"/>
  <c r="AS141" i="4"/>
  <c r="BJ129" i="12"/>
  <c r="BJ97" i="6"/>
  <c r="BJ183" i="6"/>
  <c r="BJ115" i="6"/>
  <c r="BJ181" i="12"/>
  <c r="BJ178" i="12"/>
  <c r="BJ86" i="8"/>
  <c r="BJ155" i="8"/>
  <c r="BJ194" i="4"/>
  <c r="BJ181" i="4"/>
  <c r="BJ110" i="4"/>
  <c r="BJ122" i="2"/>
  <c r="BJ30" i="8"/>
  <c r="BJ82" i="2"/>
  <c r="BJ117" i="4"/>
  <c r="BJ154" i="12"/>
  <c r="BJ23" i="8"/>
  <c r="BJ45" i="9"/>
  <c r="BJ69" i="8"/>
  <c r="BJ98" i="6"/>
  <c r="BJ13" i="4"/>
  <c r="BJ109" i="2"/>
  <c r="BJ153" i="2"/>
  <c r="BJ57" i="12"/>
  <c r="BJ157" i="12"/>
  <c r="BJ39" i="8"/>
  <c r="BJ84" i="2"/>
  <c r="BJ45" i="8"/>
  <c r="BK56" i="12"/>
  <c r="BK92" i="2"/>
  <c r="BK79" i="4"/>
  <c r="BK159" i="8"/>
  <c r="BK79" i="2"/>
  <c r="BJ83" i="6"/>
  <c r="BK178" i="4"/>
  <c r="BJ199" i="12"/>
  <c r="BK119" i="6"/>
  <c r="BJ100" i="12"/>
  <c r="BJ172" i="6"/>
  <c r="BJ142" i="8"/>
  <c r="BJ82" i="8"/>
  <c r="BK65" i="12"/>
  <c r="BK9" i="4"/>
  <c r="BK105" i="6"/>
  <c r="BK48" i="8"/>
  <c r="BJ155" i="12"/>
  <c r="BJ64" i="8"/>
  <c r="BJ152" i="4"/>
  <c r="BJ57" i="8"/>
  <c r="BJ139" i="2"/>
  <c r="BJ159" i="4"/>
  <c r="BJ37" i="9"/>
  <c r="BJ15" i="4"/>
  <c r="BJ26" i="8"/>
  <c r="BJ111" i="4"/>
  <c r="BJ170" i="12"/>
  <c r="BK149" i="4"/>
  <c r="BJ99" i="6"/>
  <c r="BK66" i="7"/>
  <c r="BJ138" i="12"/>
  <c r="BJ51" i="8"/>
  <c r="BJ69" i="7"/>
  <c r="BJ143" i="4"/>
  <c r="BJ101" i="4"/>
  <c r="BJ141" i="8"/>
  <c r="BK148" i="4"/>
  <c r="BJ100" i="7"/>
  <c r="BJ67" i="4"/>
  <c r="BJ48" i="8"/>
  <c r="BK163" i="8"/>
  <c r="BJ92" i="2"/>
  <c r="BJ178" i="4"/>
  <c r="BJ66" i="7"/>
  <c r="BK155" i="2"/>
  <c r="BK157" i="2"/>
  <c r="BK130" i="4"/>
  <c r="BK73" i="7"/>
  <c r="BK44" i="9"/>
  <c r="BK182" i="12"/>
  <c r="BK83" i="8"/>
  <c r="BK157" i="8"/>
  <c r="BK97" i="7"/>
  <c r="BK45" i="2"/>
  <c r="BK124" i="2"/>
  <c r="BK131" i="4"/>
  <c r="BK74" i="7"/>
  <c r="BK73" i="8"/>
  <c r="BK193" i="12"/>
  <c r="BK97" i="12"/>
  <c r="BJ159" i="8"/>
  <c r="BJ48" i="6"/>
  <c r="BJ51" i="6"/>
  <c r="BK96" i="12"/>
  <c r="BK88" i="2"/>
  <c r="BK82" i="4"/>
  <c r="BK170" i="4"/>
  <c r="BK129" i="6"/>
  <c r="BK169" i="6"/>
  <c r="BK58" i="12"/>
  <c r="BJ9" i="4"/>
  <c r="BJ148" i="4"/>
  <c r="BK162" i="8"/>
  <c r="BK111" i="2"/>
  <c r="BK129" i="4"/>
  <c r="BK81" i="8"/>
  <c r="BK150" i="2"/>
  <c r="BK142" i="12"/>
  <c r="BJ79" i="4"/>
  <c r="BJ65" i="12"/>
  <c r="BJ21" i="8"/>
  <c r="BJ121" i="6"/>
  <c r="AT104" i="12"/>
  <c r="BI124" i="4"/>
  <c r="BI110" i="4"/>
  <c r="AV82" i="2"/>
  <c r="AW194" i="4"/>
  <c r="AW93" i="8"/>
  <c r="AU113" i="6"/>
  <c r="BF195" i="6"/>
  <c r="BG114" i="6"/>
  <c r="AS194" i="4"/>
  <c r="V93" i="12"/>
  <c r="AR154" i="4"/>
  <c r="BD121" i="8"/>
  <c r="BD79" i="8"/>
  <c r="BD65" i="8"/>
  <c r="BF113" i="4"/>
  <c r="BD87" i="6"/>
  <c r="BD114" i="6"/>
  <c r="V104" i="6"/>
  <c r="AS155" i="2"/>
  <c r="BI150" i="2"/>
  <c r="AS23" i="8"/>
  <c r="BD52" i="2"/>
  <c r="BE136" i="2"/>
  <c r="AS163" i="6"/>
  <c r="AU69" i="7"/>
  <c r="BD109" i="12"/>
  <c r="AR96" i="4"/>
  <c r="AS103" i="7"/>
  <c r="BF109" i="12"/>
  <c r="BD136" i="8"/>
  <c r="BD51" i="8"/>
  <c r="BD114" i="2"/>
  <c r="AR130" i="4"/>
  <c r="BD200" i="4"/>
  <c r="BD176" i="4"/>
  <c r="BF105" i="6"/>
  <c r="AR12" i="4"/>
  <c r="BF180" i="4"/>
  <c r="AR136" i="4"/>
  <c r="AT137" i="12"/>
  <c r="AR74" i="4"/>
  <c r="AR168" i="4"/>
  <c r="BD128" i="2"/>
  <c r="BI69" i="7"/>
  <c r="BG82" i="2"/>
  <c r="BE88" i="2"/>
  <c r="BG172" i="6"/>
  <c r="BF78" i="4"/>
  <c r="AT109" i="12"/>
  <c r="AT193" i="12"/>
  <c r="AT159" i="4"/>
  <c r="AT145" i="4"/>
  <c r="BE177" i="6"/>
  <c r="BF115" i="2"/>
  <c r="BF175" i="12"/>
  <c r="BG82" i="4"/>
  <c r="AW145" i="4"/>
  <c r="AW159" i="4"/>
  <c r="BG76" i="7"/>
  <c r="BF82" i="4"/>
  <c r="BD101" i="7"/>
  <c r="AS162" i="8"/>
  <c r="AS150" i="8"/>
  <c r="BF167" i="12"/>
  <c r="BF37" i="8"/>
  <c r="BF97" i="7"/>
  <c r="AV162" i="8"/>
  <c r="AV150" i="8"/>
  <c r="AS153" i="12"/>
  <c r="AW82" i="4"/>
  <c r="AT120" i="6"/>
  <c r="AS83" i="6"/>
  <c r="BD105" i="6"/>
  <c r="BD67" i="7"/>
  <c r="AR116" i="2"/>
  <c r="AS168" i="12"/>
  <c r="AS154" i="12"/>
  <c r="BD95" i="4"/>
  <c r="BD11" i="4"/>
  <c r="BD150" i="2"/>
  <c r="AS199" i="4"/>
  <c r="AW137" i="12"/>
  <c r="AS170" i="4"/>
  <c r="AS114" i="4"/>
  <c r="AS98" i="4"/>
  <c r="AS49" i="8"/>
  <c r="AS120" i="2"/>
  <c r="BD124" i="4"/>
  <c r="BD110" i="4"/>
  <c r="BI193" i="12"/>
  <c r="AT127" i="2"/>
  <c r="AT113" i="2"/>
  <c r="AS65" i="12"/>
  <c r="AS95" i="7"/>
  <c r="BD168" i="4"/>
  <c r="AS98" i="12"/>
  <c r="BI51" i="8"/>
  <c r="AR152" i="4"/>
  <c r="AR166" i="4"/>
  <c r="AR199" i="4"/>
  <c r="BE150" i="8"/>
  <c r="BE162" i="8"/>
  <c r="BE23" i="8"/>
  <c r="BE121" i="8"/>
  <c r="BD84" i="2"/>
  <c r="BD110" i="2"/>
  <c r="AV180" i="4"/>
  <c r="AV65" i="8"/>
  <c r="AV79" i="8"/>
  <c r="BH162" i="8"/>
  <c r="BH150" i="8"/>
  <c r="AU66" i="8"/>
  <c r="AV193" i="12"/>
  <c r="AR106" i="4"/>
  <c r="AV137" i="12"/>
  <c r="BH137" i="12"/>
  <c r="AU124" i="4"/>
  <c r="AU110" i="4"/>
  <c r="BH136" i="2"/>
  <c r="AU136" i="2"/>
  <c r="AU88" i="2"/>
  <c r="AU121" i="8"/>
  <c r="AU23" i="8"/>
  <c r="BG95" i="12"/>
  <c r="BI97" i="7"/>
  <c r="AW95" i="12"/>
  <c r="BG37" i="9"/>
  <c r="AC170" i="6"/>
  <c r="BK119" i="2"/>
  <c r="BK76" i="8"/>
  <c r="BK189" i="6"/>
  <c r="BK34" i="8"/>
  <c r="BK160" i="8"/>
  <c r="BK122" i="4"/>
  <c r="BK80" i="4"/>
  <c r="BK163" i="6"/>
  <c r="BK121" i="12"/>
  <c r="BJ96" i="7"/>
  <c r="BJ95" i="12"/>
  <c r="BJ195" i="4"/>
  <c r="BJ94" i="8"/>
  <c r="BJ122" i="8"/>
  <c r="BJ137" i="8"/>
  <c r="BJ182" i="4"/>
  <c r="BJ97" i="4"/>
  <c r="BJ98" i="4"/>
  <c r="BJ14" i="4"/>
  <c r="BJ169" i="4"/>
  <c r="BJ154" i="2"/>
  <c r="BJ140" i="2"/>
  <c r="BJ71" i="4"/>
  <c r="BJ196" i="6"/>
  <c r="BJ99" i="2"/>
  <c r="BJ157" i="4"/>
  <c r="BJ100" i="4"/>
  <c r="BJ170" i="6"/>
  <c r="BJ116" i="4"/>
  <c r="BJ200" i="4"/>
  <c r="BJ185" i="6"/>
  <c r="BJ128" i="6"/>
  <c r="BJ129" i="2"/>
  <c r="BJ173" i="4"/>
  <c r="BJ201" i="4"/>
  <c r="BE129" i="6"/>
  <c r="BE199" i="6"/>
  <c r="BE65" i="4"/>
  <c r="BE192" i="4"/>
  <c r="BE37" i="9"/>
  <c r="AU67" i="4"/>
  <c r="AR82" i="2"/>
  <c r="AS67" i="4"/>
  <c r="BF82" i="2"/>
  <c r="AS80" i="4"/>
  <c r="AS122" i="4"/>
  <c r="AR150" i="8"/>
  <c r="AR162" i="8"/>
  <c r="BD189" i="12"/>
  <c r="BD162" i="4"/>
  <c r="AR51" i="8"/>
  <c r="AR136" i="8"/>
  <c r="BD76" i="7"/>
  <c r="BF43" i="8"/>
  <c r="AT97" i="7"/>
  <c r="AT37" i="8"/>
  <c r="AR177" i="12"/>
  <c r="BF165" i="12"/>
  <c r="BF200" i="4"/>
  <c r="BF116" i="4"/>
  <c r="BD172" i="6"/>
  <c r="AS57" i="12"/>
  <c r="AR111" i="2"/>
  <c r="BJ91" i="2"/>
  <c r="BJ34" i="9"/>
  <c r="BK83" i="6"/>
  <c r="BJ94" i="7"/>
  <c r="AQ185" i="4"/>
  <c r="BJ191" i="12"/>
  <c r="BJ63" i="4"/>
  <c r="BJ91" i="4"/>
  <c r="BJ104" i="12"/>
  <c r="BJ92" i="4"/>
  <c r="BJ163" i="4"/>
  <c r="BJ20" i="8"/>
  <c r="BJ176" i="6"/>
  <c r="BJ120" i="12"/>
  <c r="BJ134" i="2"/>
  <c r="BJ65" i="4"/>
  <c r="BJ192" i="4"/>
  <c r="BJ133" i="6"/>
  <c r="BJ49" i="8"/>
  <c r="BJ120" i="2"/>
  <c r="BJ35" i="9"/>
  <c r="BJ149" i="8"/>
  <c r="BJ120" i="6"/>
  <c r="BJ107" i="12"/>
  <c r="BJ107" i="2"/>
  <c r="BJ93" i="2"/>
  <c r="BJ137" i="4"/>
  <c r="BJ109" i="4"/>
  <c r="BJ79" i="6"/>
  <c r="BK67" i="4"/>
  <c r="BK69" i="7"/>
  <c r="BK51" i="8"/>
  <c r="BK136" i="8"/>
  <c r="BK137" i="12"/>
  <c r="BK70" i="7"/>
  <c r="BK66" i="8"/>
  <c r="BK110" i="12"/>
  <c r="BK138" i="12"/>
  <c r="BK53" i="8"/>
  <c r="BK127" i="4"/>
  <c r="BK195" i="6"/>
  <c r="BK139" i="8"/>
  <c r="BK26" i="8"/>
  <c r="BK82" i="8"/>
  <c r="BK153" i="8"/>
  <c r="BK140" i="12"/>
  <c r="BK111" i="6"/>
  <c r="BK101" i="7"/>
  <c r="BK112" i="8"/>
  <c r="BK141" i="8"/>
  <c r="BK103" i="7"/>
  <c r="BK184" i="6"/>
  <c r="BK99" i="6"/>
  <c r="BK71" i="8"/>
  <c r="BK29" i="8"/>
  <c r="BK114" i="8"/>
  <c r="BK101" i="2"/>
  <c r="BK74" i="4"/>
  <c r="BK159" i="4"/>
  <c r="BK145" i="4"/>
  <c r="BK172" i="6"/>
  <c r="BK56" i="2"/>
  <c r="AQ198" i="6"/>
  <c r="V119" i="2"/>
  <c r="V190" i="4"/>
  <c r="BE191" i="12"/>
  <c r="BE93" i="12"/>
  <c r="BE123" i="2"/>
  <c r="AR96" i="8"/>
  <c r="AR110" i="8"/>
  <c r="BD138" i="2"/>
  <c r="AS74" i="7"/>
  <c r="AS97" i="7"/>
  <c r="AS37" i="8"/>
  <c r="BE155" i="12"/>
  <c r="BE197" i="12"/>
  <c r="AR192" i="4"/>
  <c r="AR65" i="4"/>
  <c r="BF44" i="9"/>
  <c r="AS87" i="4"/>
  <c r="AS73" i="4"/>
  <c r="BD88" i="2"/>
  <c r="AT153" i="4"/>
  <c r="AR66" i="8"/>
  <c r="AR124" i="4"/>
  <c r="BD28" i="8"/>
  <c r="AT111" i="4"/>
  <c r="BH123" i="2"/>
  <c r="BJ176" i="4"/>
  <c r="AD104" i="6"/>
  <c r="BJ163" i="12"/>
  <c r="BK110" i="4"/>
  <c r="BK23" i="8"/>
  <c r="BK82" i="2"/>
  <c r="BK13" i="4"/>
  <c r="AJ175" i="12"/>
  <c r="AH91" i="4"/>
  <c r="AD148" i="4"/>
  <c r="V63" i="4"/>
  <c r="BK122" i="8"/>
  <c r="AJ121" i="4"/>
  <c r="BJ161" i="6"/>
  <c r="BJ132" i="12"/>
  <c r="BJ78" i="6"/>
  <c r="BK122" i="2"/>
  <c r="BK110" i="2"/>
  <c r="BK84" i="2"/>
  <c r="BK67" i="8"/>
  <c r="BK39" i="8"/>
  <c r="BK98" i="4"/>
  <c r="BK169" i="4"/>
  <c r="BK14" i="4"/>
  <c r="BK196" i="6"/>
  <c r="BK183" i="6"/>
  <c r="BK183" i="12"/>
  <c r="BK99" i="2"/>
  <c r="BK128" i="6"/>
  <c r="BK185" i="6"/>
  <c r="BK129" i="12"/>
  <c r="BK117" i="4"/>
  <c r="BK186" i="6"/>
  <c r="BK45" i="8"/>
  <c r="BK59" i="8"/>
  <c r="BK115" i="6"/>
  <c r="BJ134" i="8"/>
  <c r="BJ136" i="4"/>
  <c r="BJ106" i="6"/>
  <c r="BJ135" i="4"/>
  <c r="BK93" i="8"/>
  <c r="AQ156" i="12"/>
  <c r="AQ185" i="12"/>
  <c r="BJ67" i="7"/>
  <c r="BJ123" i="4"/>
  <c r="AV93" i="8"/>
  <c r="AU11" i="4"/>
  <c r="BG67" i="4"/>
  <c r="BI175" i="6"/>
  <c r="AV82" i="4"/>
  <c r="AU79" i="8"/>
  <c r="BG136" i="2"/>
  <c r="BD83" i="6"/>
  <c r="BD127" i="8"/>
  <c r="BD156" i="8"/>
  <c r="AT154" i="4"/>
  <c r="BE127" i="6"/>
  <c r="AR180" i="4"/>
  <c r="BE69" i="7"/>
  <c r="BF192" i="4"/>
  <c r="BF65" i="4"/>
  <c r="BD148" i="4"/>
  <c r="AT163" i="6"/>
  <c r="AS109" i="12"/>
  <c r="AS193" i="12"/>
  <c r="BF148" i="4"/>
  <c r="BH122" i="2"/>
  <c r="BI137" i="12"/>
  <c r="BI11" i="4"/>
  <c r="BI95" i="4"/>
  <c r="AW122" i="2"/>
  <c r="BF176" i="4"/>
  <c r="BG18" i="4"/>
  <c r="BF173" i="4"/>
  <c r="AT130" i="4"/>
  <c r="BE16" i="4"/>
  <c r="BF84" i="2"/>
  <c r="BE201" i="4"/>
  <c r="AT92" i="2"/>
  <c r="AV136" i="8"/>
  <c r="AT9" i="4"/>
  <c r="BF84" i="6"/>
  <c r="BE108" i="8"/>
  <c r="BE163" i="8"/>
  <c r="AR170" i="6"/>
  <c r="AR149" i="8"/>
  <c r="BE154" i="4"/>
  <c r="BE69" i="4"/>
  <c r="AT124" i="4"/>
  <c r="AT110" i="4"/>
  <c r="AT192" i="4"/>
  <c r="AT65" i="4"/>
  <c r="AT67" i="4"/>
  <c r="AR107" i="12"/>
  <c r="BE51" i="8"/>
  <c r="BE136" i="8"/>
  <c r="BE175" i="6"/>
  <c r="AT180" i="12"/>
  <c r="BD165" i="8"/>
  <c r="BD40" i="8"/>
  <c r="AS96" i="4"/>
  <c r="AS111" i="4"/>
  <c r="AS68" i="4"/>
  <c r="AS12" i="4"/>
  <c r="AS75" i="7"/>
  <c r="AS130" i="4"/>
  <c r="BF37" i="9"/>
  <c r="AS104" i="12"/>
  <c r="AT155" i="12"/>
  <c r="AT197" i="12"/>
  <c r="AT124" i="2"/>
  <c r="BE153" i="12"/>
  <c r="AR115" i="6"/>
  <c r="AT88" i="4"/>
  <c r="AT187" i="4"/>
  <c r="AT123" i="2"/>
  <c r="AR129" i="12"/>
  <c r="AS160" i="8"/>
  <c r="BF83" i="6"/>
  <c r="BF160" i="8"/>
  <c r="AR82" i="4"/>
  <c r="BD162" i="8"/>
  <c r="BD150" i="8"/>
  <c r="AS152" i="12"/>
  <c r="BD82" i="4"/>
  <c r="BF142" i="2"/>
  <c r="BF63" i="4"/>
  <c r="BD195" i="4"/>
  <c r="BD180" i="4"/>
  <c r="AT110" i="6"/>
  <c r="AR58" i="8"/>
  <c r="AR157" i="8"/>
  <c r="AR115" i="8"/>
  <c r="AR31" i="8"/>
  <c r="BF132" i="8"/>
  <c r="AT164" i="8"/>
  <c r="AT81" i="8"/>
  <c r="AT70" i="4"/>
  <c r="AT100" i="7"/>
  <c r="BD165" i="12"/>
  <c r="AR73" i="8"/>
  <c r="AR96" i="12"/>
  <c r="AT120" i="2"/>
  <c r="AT121" i="8"/>
  <c r="BF127" i="8"/>
  <c r="AT142" i="8"/>
  <c r="BG23" i="8"/>
  <c r="BG121" i="8"/>
  <c r="AV95" i="4"/>
  <c r="BF190" i="4"/>
  <c r="BD139" i="12"/>
  <c r="AT143" i="2"/>
  <c r="AT162" i="4"/>
  <c r="AS117" i="4"/>
  <c r="BD84" i="4"/>
  <c r="BD155" i="4"/>
  <c r="AT129" i="2"/>
  <c r="AS114" i="6"/>
  <c r="AS87" i="6"/>
  <c r="AS113" i="6"/>
  <c r="AR201" i="4"/>
  <c r="AR38" i="8"/>
  <c r="AT113" i="6"/>
  <c r="BD137" i="12"/>
  <c r="AS81" i="8"/>
  <c r="AR95" i="12"/>
  <c r="BE77" i="6"/>
  <c r="BK190" i="4"/>
  <c r="BK118" i="6"/>
  <c r="AS162" i="4"/>
  <c r="BK78" i="4"/>
  <c r="BK118" i="8"/>
  <c r="BK107" i="4"/>
  <c r="BK90" i="8"/>
  <c r="BK35" i="8"/>
  <c r="BJ96" i="8"/>
  <c r="BJ110" i="8"/>
  <c r="BJ114" i="6"/>
  <c r="BJ87" i="6"/>
  <c r="V132" i="8"/>
  <c r="V78" i="6"/>
  <c r="AW82" i="2"/>
  <c r="BH150" i="2"/>
  <c r="BG150" i="2"/>
  <c r="BI23" i="8"/>
  <c r="AV23" i="8"/>
  <c r="AT74" i="4"/>
  <c r="BE84" i="4"/>
  <c r="AR171" i="4"/>
  <c r="V135" i="12"/>
  <c r="V149" i="12"/>
  <c r="V136" i="4"/>
  <c r="V105" i="8"/>
  <c r="AR110" i="2"/>
  <c r="AR84" i="2"/>
  <c r="AT115" i="6"/>
  <c r="AR151" i="2"/>
  <c r="AR83" i="2"/>
  <c r="AR163" i="8"/>
  <c r="AR108" i="8"/>
  <c r="BE98" i="2"/>
  <c r="BE95" i="12"/>
  <c r="AT93" i="8"/>
  <c r="AT194" i="4"/>
  <c r="AR58" i="12"/>
  <c r="AR143" i="12"/>
  <c r="BD108" i="8"/>
  <c r="BD163" i="8"/>
  <c r="AS137" i="12"/>
  <c r="BD199" i="6"/>
  <c r="BD129" i="6"/>
  <c r="BD158" i="4"/>
  <c r="BD98" i="7"/>
  <c r="AS70" i="7"/>
  <c r="BD95" i="12"/>
  <c r="AS127" i="4"/>
  <c r="AT129" i="8"/>
  <c r="AT136" i="2"/>
  <c r="AR137" i="12"/>
  <c r="AR113" i="6"/>
  <c r="BE132" i="8"/>
  <c r="BF97" i="6"/>
  <c r="BE169" i="6"/>
  <c r="BE84" i="6"/>
  <c r="BE137" i="12"/>
  <c r="AT54" i="2"/>
  <c r="AR74" i="7"/>
  <c r="AR127" i="4"/>
  <c r="AR143" i="2"/>
  <c r="AR23" i="8"/>
  <c r="AR121" i="8"/>
  <c r="AS78" i="4"/>
  <c r="BF167" i="4"/>
  <c r="BF121" i="8"/>
  <c r="BF23" i="8"/>
  <c r="BE166" i="4"/>
  <c r="BG105" i="6"/>
  <c r="BG110" i="6"/>
  <c r="BG125" i="6"/>
  <c r="BD163" i="12"/>
  <c r="BD51" i="12"/>
  <c r="AS65" i="8"/>
  <c r="AS79" i="8"/>
  <c r="AR65" i="8"/>
  <c r="AR79" i="8"/>
  <c r="BH166" i="4"/>
  <c r="AR11" i="4"/>
  <c r="AS95" i="4"/>
  <c r="BH97" i="7"/>
  <c r="BF101" i="2"/>
  <c r="AS136" i="4"/>
  <c r="AS151" i="2"/>
  <c r="BK109" i="2"/>
  <c r="BI82" i="4"/>
  <c r="BI93" i="8"/>
  <c r="BI194" i="4"/>
  <c r="AU93" i="8"/>
  <c r="AU194" i="4"/>
  <c r="AW109" i="12"/>
  <c r="BF153" i="8"/>
  <c r="BD191" i="12"/>
  <c r="AT98" i="2"/>
  <c r="AS127" i="2"/>
  <c r="AT117" i="4"/>
  <c r="AR141" i="8"/>
  <c r="BH95" i="4"/>
  <c r="BF11" i="4"/>
  <c r="AR194" i="4"/>
  <c r="BE142" i="2"/>
  <c r="AT101" i="2"/>
  <c r="AR170" i="4"/>
  <c r="AR114" i="4"/>
  <c r="AR56" i="2"/>
  <c r="AT70" i="7"/>
  <c r="BF93" i="8"/>
  <c r="BF194" i="4"/>
  <c r="AS98" i="2"/>
  <c r="AS74" i="4"/>
  <c r="AS165" i="12"/>
  <c r="AT150" i="8"/>
  <c r="AT162" i="8"/>
  <c r="AT65" i="12"/>
  <c r="AT95" i="7"/>
  <c r="AR125" i="2"/>
  <c r="BD93" i="8"/>
  <c r="BD194" i="4"/>
  <c r="AS168" i="8"/>
  <c r="AS142" i="8"/>
  <c r="BF109" i="8"/>
  <c r="BF123" i="8"/>
  <c r="BD71" i="4"/>
  <c r="AS150" i="2"/>
  <c r="AS149" i="12"/>
  <c r="AS135" i="12"/>
  <c r="BE193" i="12"/>
  <c r="BE109" i="12"/>
  <c r="BF102" i="2"/>
  <c r="AV97" i="7"/>
  <c r="AV37" i="8"/>
  <c r="BE165" i="8"/>
  <c r="BE40" i="8"/>
  <c r="AR152" i="8"/>
  <c r="AR25" i="8"/>
  <c r="BD116" i="2"/>
  <c r="AS82" i="2"/>
  <c r="AS185" i="4"/>
  <c r="AS90" i="6"/>
  <c r="BG193" i="12"/>
  <c r="AW162" i="8"/>
  <c r="AW165" i="12"/>
  <c r="BG101" i="4"/>
  <c r="AU150" i="2"/>
  <c r="AT106" i="4"/>
  <c r="BK85" i="8"/>
  <c r="BK128" i="2"/>
  <c r="BK142" i="2"/>
  <c r="BK100" i="12"/>
  <c r="BK96" i="4"/>
  <c r="BK111" i="4"/>
  <c r="BJ66" i="8"/>
  <c r="BK38" i="9"/>
  <c r="AT78" i="4"/>
  <c r="BE148" i="4"/>
  <c r="BK113" i="4"/>
  <c r="BK124" i="8"/>
  <c r="BK40" i="9"/>
  <c r="BK123" i="8"/>
  <c r="BK109" i="8"/>
  <c r="BK153" i="12"/>
  <c r="BK85" i="2"/>
  <c r="BK139" i="2"/>
  <c r="BK43" i="9"/>
  <c r="L22" i="22"/>
  <c r="V22" i="22" s="1"/>
  <c r="L8" i="22"/>
  <c r="V8" i="22" s="1"/>
  <c r="L6" i="22"/>
  <c r="V6" i="22" s="1"/>
  <c r="AU37" i="8"/>
  <c r="AU97" i="7"/>
  <c r="AU180" i="4"/>
  <c r="AR143" i="4"/>
  <c r="AT155" i="2"/>
  <c r="AR178" i="4"/>
  <c r="AR148" i="2"/>
  <c r="BE190" i="4"/>
  <c r="BK121" i="2"/>
  <c r="BK190" i="6"/>
  <c r="BK165" i="4"/>
  <c r="BK93" i="6"/>
  <c r="BK191" i="6"/>
  <c r="BK108" i="12"/>
  <c r="BK192" i="12"/>
  <c r="BK179" i="4"/>
  <c r="BK193" i="4"/>
  <c r="BK178" i="12"/>
  <c r="BK51" i="6"/>
  <c r="BK121" i="6"/>
  <c r="BK50" i="8"/>
  <c r="BK93" i="2"/>
  <c r="BK109" i="4"/>
  <c r="BK79" i="6"/>
  <c r="BK68" i="7"/>
  <c r="BK161" i="8"/>
  <c r="AF177" i="12"/>
  <c r="BJ127" i="4"/>
  <c r="BK183" i="4"/>
  <c r="BK125" i="6"/>
  <c r="BK110" i="6"/>
  <c r="BK167" i="8"/>
  <c r="BK28" i="8"/>
  <c r="BK87" i="4"/>
  <c r="BK73" i="4"/>
  <c r="BK186" i="4"/>
  <c r="BK144" i="4"/>
  <c r="BD175" i="6"/>
  <c r="BJ142" i="6"/>
  <c r="V177" i="12"/>
  <c r="AT119" i="12"/>
  <c r="W502" i="17"/>
  <c r="W122" i="17"/>
  <c r="W558" i="17"/>
  <c r="BJ112" i="17"/>
  <c r="BK163" i="17"/>
  <c r="BC315" i="17"/>
  <c r="AQ544" i="17"/>
  <c r="BD548" i="17"/>
  <c r="AQ333" i="17"/>
  <c r="W452" i="17"/>
  <c r="BK110" i="17"/>
  <c r="BK203" i="17"/>
  <c r="BK206" i="17"/>
  <c r="BK585" i="17"/>
  <c r="BK245" i="17"/>
  <c r="BK579" i="17"/>
  <c r="BK314" i="17"/>
  <c r="BK102" i="17"/>
  <c r="BC356" i="17"/>
  <c r="AC580" i="17"/>
  <c r="BJ184" i="17"/>
  <c r="BC203" i="17"/>
  <c r="BC128" i="17"/>
  <c r="BE128" i="17"/>
  <c r="BC53" i="17"/>
  <c r="BC508" i="17"/>
  <c r="BE508" i="17"/>
  <c r="BD508" i="17"/>
  <c r="BC337" i="17"/>
  <c r="BK508" i="17"/>
  <c r="BC414" i="17"/>
  <c r="BE564" i="17"/>
  <c r="BD414" i="17"/>
  <c r="BC564" i="17"/>
  <c r="BC319" i="17"/>
  <c r="BC300" i="17"/>
  <c r="BE319" i="17"/>
  <c r="BK319" i="17"/>
  <c r="BC453" i="17"/>
  <c r="BK472" i="17"/>
  <c r="BC472" i="17"/>
  <c r="BC169" i="17"/>
  <c r="BC75" i="17"/>
  <c r="BE75" i="17"/>
  <c r="BD75" i="17"/>
  <c r="BK169" i="17"/>
  <c r="BC283" i="17"/>
  <c r="BC566" i="17"/>
  <c r="BC38" i="17"/>
  <c r="BC94" i="17"/>
  <c r="BC246" i="17"/>
  <c r="BC189" i="17"/>
  <c r="BF189" i="17"/>
  <c r="BD246" i="17"/>
  <c r="BC399" i="17"/>
  <c r="BE399" i="17"/>
  <c r="BC550" i="17"/>
  <c r="BF550" i="17"/>
  <c r="BC59" i="17"/>
  <c r="BC210" i="17"/>
  <c r="BC191" i="17"/>
  <c r="BD210" i="17"/>
  <c r="BC135" i="17"/>
  <c r="BC420" i="17"/>
  <c r="BC97" i="17"/>
  <c r="BD420" i="17"/>
  <c r="BF97" i="17"/>
  <c r="AC72" i="17"/>
  <c r="W539" i="17"/>
  <c r="W9" i="17"/>
  <c r="W598" i="17"/>
  <c r="W353" i="17"/>
  <c r="W258" i="17"/>
  <c r="W239" i="17"/>
  <c r="W449" i="17"/>
  <c r="W278" i="17"/>
  <c r="W562" i="17"/>
  <c r="W544" i="17"/>
  <c r="W150" i="17"/>
  <c r="W72" i="17"/>
  <c r="W166" i="17"/>
  <c r="W375" i="17"/>
  <c r="W57" i="17"/>
  <c r="W76" i="17"/>
  <c r="W568" i="17"/>
  <c r="W209" i="17"/>
  <c r="W285" i="17"/>
  <c r="W475" i="17"/>
  <c r="W96" i="17"/>
  <c r="W267" i="17"/>
  <c r="W609" i="17"/>
  <c r="W173" i="17"/>
  <c r="AQ408" i="17"/>
  <c r="AW408" i="17"/>
  <c r="AQ559" i="17"/>
  <c r="AT559" i="17"/>
  <c r="AQ161" i="17"/>
  <c r="AU218" i="17"/>
  <c r="AQ218" i="17"/>
  <c r="BJ218" i="17"/>
  <c r="AT541" i="17"/>
  <c r="AQ541" i="17"/>
  <c r="AQ146" i="17"/>
  <c r="AQ579" i="17"/>
  <c r="AQ181" i="17"/>
  <c r="AQ466" i="17"/>
  <c r="AT466" i="17"/>
  <c r="BJ466" i="17"/>
  <c r="AQ429" i="17"/>
  <c r="AQ12" i="17"/>
  <c r="AT147" i="17"/>
  <c r="BJ147" i="17"/>
  <c r="AQ147" i="17"/>
  <c r="AQ561" i="17"/>
  <c r="AT561" i="17"/>
  <c r="AQ581" i="17"/>
  <c r="AQ297" i="17"/>
  <c r="AQ221" i="17"/>
  <c r="AR297" i="17"/>
  <c r="AR374" i="17"/>
  <c r="AU374" i="17"/>
  <c r="AT374" i="17"/>
  <c r="BJ374" i="17"/>
  <c r="AQ298" i="17"/>
  <c r="AQ317" i="17"/>
  <c r="AR317" i="17"/>
  <c r="BJ317" i="17"/>
  <c r="BJ470" i="17"/>
  <c r="AQ470" i="17"/>
  <c r="AQ318" i="17"/>
  <c r="AQ563" i="17"/>
  <c r="AT489" i="17"/>
  <c r="AR489" i="17"/>
  <c r="AR73" i="17"/>
  <c r="BJ358" i="17"/>
  <c r="AQ73" i="17"/>
  <c r="AQ358" i="17"/>
  <c r="AQ490" i="17"/>
  <c r="AQ395" i="17"/>
  <c r="AT490" i="17"/>
  <c r="AQ244" i="17"/>
  <c r="AR244" i="17"/>
  <c r="AQ604" i="17"/>
  <c r="BJ604" i="17"/>
  <c r="AQ206" i="17"/>
  <c r="AT377" i="17"/>
  <c r="BJ377" i="17"/>
  <c r="AQ511" i="17"/>
  <c r="AQ153" i="17"/>
  <c r="AT153" i="17"/>
  <c r="AS379" i="17"/>
  <c r="AQ19" i="17"/>
  <c r="AT512" i="17"/>
  <c r="AR512" i="17"/>
  <c r="AQ512" i="17"/>
  <c r="AQ190" i="17"/>
  <c r="AQ304" i="17"/>
  <c r="AS190" i="17"/>
  <c r="BJ190" i="17"/>
  <c r="AS532" i="17"/>
  <c r="AR532" i="17"/>
  <c r="AQ39" i="17"/>
  <c r="AQ532" i="17"/>
  <c r="AQ514" i="17"/>
  <c r="AR514" i="17"/>
  <c r="AQ457" i="17"/>
  <c r="AQ551" i="17"/>
  <c r="AQ21" i="17"/>
  <c r="BJ551" i="17"/>
  <c r="AT382" i="17"/>
  <c r="AQ116" i="17"/>
  <c r="AR477" i="17"/>
  <c r="AQ477" i="17"/>
  <c r="AT192" i="17"/>
  <c r="AQ192" i="17"/>
  <c r="BE465" i="17"/>
  <c r="BC465" i="17"/>
  <c r="BC104" i="17"/>
  <c r="BK313" i="17"/>
  <c r="BC180" i="17"/>
  <c r="BC598" i="17"/>
  <c r="BC353" i="17"/>
  <c r="BE353" i="17"/>
  <c r="BD598" i="17"/>
  <c r="BC314" i="17"/>
  <c r="BC504" i="17"/>
  <c r="BF258" i="17"/>
  <c r="BE239" i="17"/>
  <c r="BD258" i="17"/>
  <c r="BK239" i="17"/>
  <c r="BC258" i="17"/>
  <c r="BC239" i="17"/>
  <c r="BF449" i="17"/>
  <c r="BE449" i="17"/>
  <c r="BC449" i="17"/>
  <c r="BC278" i="17"/>
  <c r="BC241" i="17"/>
  <c r="BF241" i="17"/>
  <c r="BC279" i="17"/>
  <c r="AT206" i="17"/>
  <c r="BE210" i="17"/>
  <c r="BE95" i="17"/>
  <c r="AC150" i="17"/>
  <c r="AC485" i="17"/>
  <c r="AC371" i="17"/>
  <c r="BC452" i="17"/>
  <c r="BC514" i="17"/>
  <c r="AQ496" i="17"/>
  <c r="BJ205" i="17"/>
  <c r="BK371" i="17"/>
  <c r="BC469" i="17"/>
  <c r="AQ527" i="17"/>
  <c r="AC268" i="17"/>
  <c r="BK318" i="17"/>
  <c r="BK55" i="17"/>
  <c r="AS543" i="17"/>
  <c r="AC315" i="17"/>
  <c r="BK432" i="17"/>
  <c r="BJ534" i="17"/>
  <c r="BK502" i="17"/>
  <c r="AT543" i="17"/>
  <c r="BC608" i="17"/>
  <c r="AQ50" i="17"/>
  <c r="BJ454" i="17"/>
  <c r="BK13" i="17"/>
  <c r="BK74" i="17"/>
  <c r="BJ192" i="17"/>
  <c r="BJ501" i="17"/>
  <c r="BK151" i="17"/>
  <c r="BI109" i="17"/>
  <c r="BK229" i="17"/>
  <c r="BJ542" i="17"/>
  <c r="W414" i="17"/>
  <c r="W564" i="17"/>
  <c r="BJ71" i="17"/>
  <c r="BF355" i="17"/>
  <c r="BK341" i="17"/>
  <c r="BK361" i="17"/>
  <c r="AR542" i="17"/>
  <c r="BK608" i="17"/>
  <c r="BJ362" i="17"/>
  <c r="BK64" i="17"/>
  <c r="BF608" i="17"/>
  <c r="BJ28" i="17"/>
  <c r="BE146" i="17"/>
  <c r="BJ503" i="17"/>
  <c r="BE608" i="17"/>
  <c r="AQ108" i="17"/>
  <c r="AQ488" i="17"/>
  <c r="AQ414" i="17"/>
  <c r="AQ564" i="17"/>
  <c r="BC401" i="17"/>
  <c r="AC533" i="17"/>
  <c r="AQ32" i="17"/>
  <c r="AC299" i="17"/>
  <c r="BJ322" i="17"/>
  <c r="BJ284" i="17"/>
  <c r="BJ114" i="17"/>
  <c r="BJ228" i="17"/>
  <c r="BJ452" i="17"/>
  <c r="BJ603" i="17"/>
  <c r="BK330" i="17"/>
  <c r="BK143" i="17"/>
  <c r="BJ559" i="17"/>
  <c r="BJ408" i="17"/>
  <c r="BJ91" i="17"/>
  <c r="BJ35" i="17"/>
  <c r="BK575" i="17"/>
  <c r="BK253" i="17"/>
  <c r="BJ54" i="17"/>
  <c r="BJ243" i="17"/>
  <c r="BK360" i="17"/>
  <c r="BK492" i="17"/>
  <c r="BJ282" i="17"/>
  <c r="BJ585" i="17"/>
  <c r="AS530" i="17"/>
  <c r="AS301" i="17"/>
  <c r="V102" i="17"/>
  <c r="W189" i="17"/>
  <c r="W220" i="17"/>
  <c r="W295" i="17"/>
  <c r="W319" i="17"/>
  <c r="W420" i="17"/>
  <c r="BK154" i="17"/>
  <c r="BJ409" i="17"/>
  <c r="BJ472" i="17"/>
  <c r="W128" i="17"/>
  <c r="V368" i="17"/>
  <c r="W399" i="17"/>
  <c r="AQ453" i="17"/>
  <c r="BE132" i="17"/>
  <c r="AT409" i="17"/>
  <c r="AT472" i="17"/>
  <c r="AQ301" i="17"/>
  <c r="W38" i="17"/>
  <c r="W95" i="17"/>
  <c r="AQ126" i="17"/>
  <c r="W331" i="17"/>
  <c r="AQ56" i="17"/>
  <c r="BC154" i="17"/>
  <c r="AQ276" i="17"/>
  <c r="W191" i="17"/>
  <c r="BK375" i="17"/>
  <c r="BK166" i="17"/>
  <c r="BK540" i="17"/>
  <c r="BK332" i="17"/>
  <c r="BK484" i="17"/>
  <c r="BK446" i="17"/>
  <c r="BK527" i="17"/>
  <c r="BK545" i="17"/>
  <c r="BJ525" i="17"/>
  <c r="BJ88" i="17"/>
  <c r="AT106" i="17"/>
  <c r="AT410" i="17"/>
  <c r="BK477" i="17"/>
  <c r="BK192" i="17"/>
  <c r="BJ399" i="17"/>
  <c r="BJ133" i="17"/>
  <c r="BJ567" i="17"/>
  <c r="BJ265" i="17"/>
  <c r="BJ424" i="17"/>
  <c r="BJ64" i="17"/>
  <c r="BJ239" i="17"/>
  <c r="BJ258" i="17"/>
  <c r="BK294" i="17"/>
  <c r="BK256" i="17"/>
  <c r="N365" i="17"/>
  <c r="BE448" i="17"/>
  <c r="AR241" i="17"/>
  <c r="BF448" i="17"/>
  <c r="AT392" i="17"/>
  <c r="AT241" i="17"/>
  <c r="BC294" i="17"/>
  <c r="AQ451" i="17"/>
  <c r="AQ432" i="17"/>
  <c r="BC436" i="17"/>
  <c r="BC493" i="17"/>
  <c r="AQ148" i="17"/>
  <c r="AQ207" i="17"/>
  <c r="AQ302" i="17"/>
  <c r="BD259" i="17"/>
  <c r="AT473" i="17"/>
  <c r="AQ361" i="17"/>
  <c r="AQ455" i="17"/>
  <c r="BC256" i="17"/>
  <c r="BC432" i="17"/>
  <c r="BC451" i="17"/>
  <c r="BC448" i="17"/>
  <c r="BK311" i="17"/>
  <c r="BJ537" i="17"/>
  <c r="BJ324" i="17"/>
  <c r="BJ103" i="17"/>
  <c r="BK72" i="17"/>
  <c r="BK103" i="17"/>
  <c r="BK90" i="17"/>
  <c r="BK159" i="17"/>
  <c r="BJ203" i="17"/>
  <c r="BK20" i="17"/>
  <c r="BK69" i="17"/>
  <c r="BJ291" i="17"/>
  <c r="BK131" i="17"/>
  <c r="BJ209" i="17"/>
  <c r="BK298" i="17"/>
  <c r="BJ334" i="17"/>
  <c r="BK562" i="17"/>
  <c r="BJ599" i="17"/>
  <c r="BK287" i="17"/>
  <c r="BJ275" i="17"/>
  <c r="BK568" i="17"/>
  <c r="BK368" i="17"/>
  <c r="BJ268" i="17"/>
  <c r="BK180" i="17"/>
  <c r="BK374" i="17"/>
  <c r="BK111" i="17"/>
  <c r="BJ361" i="17"/>
  <c r="BJ40" i="17"/>
  <c r="BK145" i="17"/>
  <c r="BK248" i="17"/>
  <c r="BJ337" i="17"/>
  <c r="BJ198" i="17"/>
  <c r="BK264" i="17"/>
  <c r="BK362" i="17"/>
  <c r="BJ96" i="17"/>
  <c r="BJ179" i="17"/>
  <c r="BJ26" i="17"/>
  <c r="BK58" i="17"/>
  <c r="BJ349" i="17"/>
  <c r="BK387" i="17"/>
  <c r="BJ425" i="17"/>
  <c r="BK266" i="17"/>
  <c r="BJ491" i="17"/>
  <c r="BK436" i="17"/>
  <c r="BJ108" i="17"/>
  <c r="BJ106" i="17"/>
  <c r="BJ154" i="17"/>
  <c r="BK106" i="17"/>
  <c r="BJ295" i="17"/>
  <c r="BK303" i="17"/>
  <c r="BJ84" i="17"/>
  <c r="BK474" i="17"/>
  <c r="BJ152" i="17"/>
  <c r="BK353" i="17"/>
  <c r="BJ70" i="17"/>
  <c r="BJ211" i="17"/>
  <c r="BK284" i="17"/>
  <c r="BJ178" i="17"/>
  <c r="BK244" i="17"/>
  <c r="BJ134" i="17"/>
  <c r="BK425" i="17"/>
  <c r="BJ474" i="17"/>
  <c r="BJ56" i="17"/>
  <c r="BK12" i="17"/>
  <c r="BK515" i="17"/>
  <c r="BJ482" i="17"/>
  <c r="BK178" i="17"/>
  <c r="BK210" i="17"/>
  <c r="BK578" i="17"/>
  <c r="BK272" i="17"/>
  <c r="BK431" i="17"/>
  <c r="BK588" i="17"/>
  <c r="BJ370" i="17"/>
  <c r="BK70" i="17"/>
  <c r="BK16" i="17"/>
  <c r="BK101" i="17"/>
  <c r="BJ220" i="17"/>
  <c r="BK426" i="17"/>
  <c r="BJ78" i="17"/>
  <c r="BK328" i="17"/>
  <c r="BJ188" i="17"/>
  <c r="BK317" i="17"/>
  <c r="BJ406" i="17"/>
  <c r="BK323" i="17"/>
  <c r="BJ576" i="17"/>
  <c r="BK581" i="17"/>
  <c r="BJ89" i="17"/>
  <c r="BK9" i="17"/>
  <c r="BK324" i="17"/>
  <c r="BK133" i="17"/>
  <c r="BJ341" i="17"/>
  <c r="BJ75" i="17"/>
  <c r="BK417" i="17"/>
  <c r="BK396" i="17"/>
  <c r="BK49" i="17"/>
  <c r="BK391" i="17"/>
  <c r="BK200" i="17"/>
  <c r="BK161" i="17"/>
  <c r="BJ596" i="17"/>
  <c r="BK513" i="17"/>
  <c r="BJ299" i="17"/>
  <c r="BJ161" i="17"/>
  <c r="BJ67" i="17"/>
  <c r="BK172" i="17"/>
  <c r="BJ527" i="17"/>
  <c r="BJ215" i="17"/>
  <c r="BK65" i="17"/>
  <c r="BK376" i="17"/>
  <c r="BK594" i="17"/>
  <c r="BK152" i="17"/>
  <c r="BK343" i="17"/>
  <c r="BK35" i="17"/>
  <c r="BJ74" i="17"/>
  <c r="BK82" i="17"/>
  <c r="BJ163" i="17"/>
  <c r="BK240" i="17"/>
  <c r="BJ20" i="17"/>
  <c r="BK201" i="17"/>
  <c r="BJ543" i="17"/>
  <c r="BJ419" i="17"/>
  <c r="BK7" i="17"/>
  <c r="BJ200" i="17"/>
  <c r="BK46" i="17"/>
  <c r="BJ165" i="17"/>
  <c r="BK14" i="17"/>
  <c r="BK39" i="17"/>
  <c r="BK208" i="17"/>
  <c r="BK291" i="17"/>
  <c r="BK202" i="17"/>
  <c r="BK370" i="17"/>
  <c r="BJ7" i="17"/>
  <c r="BK27" i="17"/>
  <c r="BK92" i="17"/>
  <c r="BJ262" i="17"/>
  <c r="BJ436" i="17"/>
  <c r="BJ438" i="17"/>
  <c r="BJ312" i="17"/>
  <c r="BJ153" i="17"/>
  <c r="BK494" i="17"/>
  <c r="BK160" i="17"/>
  <c r="BJ180" i="17"/>
  <c r="BJ186" i="17"/>
  <c r="BJ241" i="17"/>
  <c r="BJ247" i="17"/>
  <c r="BK182" i="17"/>
  <c r="BJ528" i="17"/>
  <c r="BK125" i="17"/>
  <c r="BK88" i="17"/>
  <c r="BK526" i="17"/>
  <c r="BJ494" i="17"/>
  <c r="BK34" i="17"/>
  <c r="BJ14" i="17"/>
  <c r="BJ248" i="17"/>
  <c r="BK215" i="17"/>
  <c r="BK114" i="17"/>
  <c r="BJ37" i="17"/>
  <c r="BK501" i="17"/>
  <c r="BJ432" i="17"/>
  <c r="BJ256" i="17"/>
  <c r="BK356" i="17"/>
  <c r="BJ113" i="17"/>
  <c r="BK265" i="17"/>
  <c r="BK406" i="17"/>
  <c r="BK57" i="17"/>
  <c r="BK37" i="17"/>
  <c r="BJ387" i="17"/>
  <c r="BJ333" i="17"/>
  <c r="BK302" i="17"/>
  <c r="BJ12" i="17"/>
  <c r="BJ59" i="17"/>
  <c r="BJ255" i="17"/>
  <c r="BK54" i="17"/>
  <c r="BJ227" i="17"/>
  <c r="BJ189" i="17"/>
  <c r="BJ297" i="17"/>
  <c r="BK107" i="17"/>
  <c r="BJ225" i="17"/>
  <c r="BJ65" i="17"/>
  <c r="BK144" i="17"/>
  <c r="BJ66" i="17"/>
  <c r="BK196" i="17"/>
  <c r="BK116" i="17"/>
  <c r="BJ182" i="17"/>
  <c r="BJ52" i="17"/>
  <c r="BK452" i="17"/>
  <c r="BK115" i="17"/>
  <c r="BJ331" i="17"/>
  <c r="BK84" i="17"/>
  <c r="BJ122" i="17"/>
  <c r="BJ47" i="17"/>
  <c r="BK179" i="17"/>
  <c r="AU401" i="17"/>
  <c r="AU354" i="17"/>
  <c r="BG144" i="17"/>
  <c r="AS525" i="17"/>
  <c r="AU357" i="17"/>
  <c r="BG351" i="17"/>
  <c r="AV447" i="17"/>
  <c r="AS596" i="17"/>
  <c r="BG358" i="17"/>
  <c r="BI540" i="17"/>
  <c r="AW522" i="17"/>
  <c r="AU437" i="17"/>
  <c r="AS579" i="17"/>
  <c r="BG492" i="17"/>
  <c r="AU355" i="17"/>
  <c r="BG134" i="17"/>
  <c r="AS584" i="17"/>
  <c r="AS236" i="17"/>
  <c r="AT186" i="17"/>
  <c r="AT304" i="17"/>
  <c r="BG450" i="17"/>
  <c r="BH161" i="17"/>
  <c r="AS577" i="17"/>
  <c r="AS200" i="17"/>
  <c r="AR133" i="17"/>
  <c r="AT129" i="17"/>
  <c r="BE151" i="17"/>
  <c r="BD261" i="17"/>
  <c r="BF201" i="17"/>
  <c r="AR484" i="17"/>
  <c r="BF534" i="17"/>
  <c r="BE312" i="17"/>
  <c r="BE333" i="17"/>
  <c r="AT502" i="17"/>
  <c r="AU468" i="17"/>
  <c r="BG469" i="17"/>
  <c r="BG471" i="17"/>
  <c r="AU477" i="17"/>
  <c r="AU476" i="17"/>
  <c r="BG587" i="17"/>
  <c r="BG465" i="17"/>
  <c r="AU464" i="17"/>
  <c r="AU467" i="17"/>
  <c r="BG470" i="17"/>
  <c r="AU453" i="17"/>
  <c r="AU302" i="17"/>
  <c r="AU466" i="17"/>
  <c r="BG475" i="17"/>
  <c r="AR409" i="17"/>
  <c r="AR420" i="17"/>
  <c r="AU410" i="17"/>
  <c r="AR412" i="17"/>
  <c r="BG407" i="17"/>
  <c r="AR416" i="17"/>
  <c r="AR589" i="17"/>
  <c r="AR414" i="17"/>
  <c r="BG559" i="17"/>
  <c r="AU409" i="17"/>
  <c r="AR410" i="17"/>
  <c r="BF485" i="17"/>
  <c r="BE344" i="17"/>
  <c r="AS9" i="17"/>
  <c r="AT111" i="17"/>
  <c r="AR372" i="17"/>
  <c r="AT391" i="17"/>
  <c r="BE447" i="17"/>
  <c r="BE160" i="17"/>
  <c r="AS29" i="17"/>
  <c r="BD49" i="17"/>
  <c r="AW541" i="17"/>
  <c r="BE581" i="17"/>
  <c r="AT236" i="17"/>
  <c r="AT220" i="17"/>
  <c r="BF152" i="17"/>
  <c r="AS113" i="17"/>
  <c r="BF132" i="17"/>
  <c r="AR103" i="17"/>
  <c r="BF578" i="17"/>
  <c r="BD606" i="17"/>
  <c r="AR323" i="17"/>
  <c r="AS171" i="17"/>
  <c r="BD313" i="17"/>
  <c r="AT464" i="17"/>
  <c r="AS180" i="17"/>
  <c r="AW331" i="17"/>
  <c r="BI86" i="17"/>
  <c r="BD334" i="17"/>
  <c r="BD31" i="17"/>
  <c r="BD543" i="17"/>
  <c r="AT390" i="17"/>
  <c r="BF276" i="17"/>
  <c r="AR34" i="17"/>
  <c r="BD577" i="17"/>
  <c r="BD70" i="17"/>
  <c r="BD37" i="17"/>
  <c r="AS78" i="17"/>
  <c r="AS67" i="17"/>
  <c r="BD74" i="17"/>
  <c r="AT474" i="17"/>
  <c r="AS259" i="17"/>
  <c r="BE417" i="17"/>
  <c r="AT295" i="17"/>
  <c r="BE530" i="17"/>
  <c r="AS455" i="17"/>
  <c r="AS355" i="17"/>
  <c r="AS352" i="17"/>
  <c r="AS359" i="17"/>
  <c r="AT287" i="17"/>
  <c r="AR151" i="17"/>
  <c r="BF451" i="17"/>
  <c r="AT372" i="17"/>
  <c r="AU370" i="17"/>
  <c r="BE11" i="17"/>
  <c r="BF487" i="17"/>
  <c r="AW559" i="17"/>
  <c r="BF502" i="17"/>
  <c r="BD511" i="17"/>
  <c r="BE316" i="17"/>
  <c r="AS533" i="17"/>
  <c r="AT9" i="17"/>
  <c r="BE408" i="17"/>
  <c r="AS16" i="17"/>
  <c r="BI10" i="17"/>
  <c r="BF240" i="17"/>
  <c r="AR66" i="17"/>
  <c r="BD314" i="17"/>
  <c r="AR54" i="17"/>
  <c r="BF206" i="17"/>
  <c r="AU389" i="17"/>
  <c r="BD18" i="17"/>
  <c r="BE149" i="17"/>
  <c r="AT426" i="17"/>
  <c r="BF86" i="17"/>
  <c r="AR448" i="17"/>
  <c r="BF473" i="17"/>
  <c r="BD275" i="17"/>
  <c r="BF221" i="17"/>
  <c r="BD559" i="17"/>
  <c r="AW502" i="17"/>
  <c r="BE597" i="17"/>
  <c r="AS434" i="17"/>
  <c r="BE205" i="17"/>
  <c r="AR49" i="17"/>
  <c r="AT331" i="17"/>
  <c r="AR389" i="17"/>
  <c r="AR496" i="17"/>
  <c r="BF373" i="17"/>
  <c r="AR40" i="17"/>
  <c r="AS524" i="17"/>
  <c r="BF590" i="17"/>
  <c r="AR360" i="17"/>
  <c r="BD434" i="17"/>
  <c r="BD502" i="17"/>
  <c r="AT217" i="17"/>
  <c r="AR464" i="17"/>
  <c r="BF360" i="17"/>
  <c r="BF107" i="17"/>
  <c r="BF312" i="17"/>
  <c r="BF124" i="17"/>
  <c r="BE202" i="17"/>
  <c r="BD393" i="17"/>
  <c r="BG485" i="17"/>
  <c r="BD407" i="17"/>
  <c r="BD436" i="17"/>
  <c r="AR67" i="17"/>
  <c r="AR238" i="17"/>
  <c r="AW104" i="17"/>
  <c r="AS491" i="17"/>
  <c r="BF390" i="17"/>
  <c r="AR278" i="17"/>
  <c r="BD198" i="17"/>
  <c r="BD188" i="17"/>
  <c r="BE112" i="17"/>
  <c r="AS281" i="17"/>
  <c r="BE153" i="17"/>
  <c r="BE129" i="17"/>
  <c r="AR30" i="17"/>
  <c r="BF295" i="17"/>
  <c r="AR70" i="17"/>
  <c r="AT52" i="17"/>
  <c r="BD30" i="17"/>
  <c r="BD66" i="17"/>
  <c r="BE12" i="17"/>
  <c r="BF123" i="17"/>
  <c r="BF370" i="17"/>
  <c r="BE243" i="17"/>
  <c r="BE513" i="17"/>
  <c r="AT211" i="17"/>
  <c r="AR513" i="17"/>
  <c r="BD371" i="17"/>
  <c r="BD14" i="17"/>
  <c r="BD182" i="17"/>
  <c r="BI103" i="17"/>
  <c r="BE28" i="17"/>
  <c r="AR533" i="17"/>
  <c r="BD526" i="17"/>
  <c r="AT54" i="17"/>
  <c r="BF408" i="17"/>
  <c r="AT408" i="17"/>
  <c r="BD107" i="17"/>
  <c r="AR314" i="17"/>
  <c r="BG483" i="17"/>
  <c r="BE152" i="17"/>
  <c r="AT389" i="17"/>
  <c r="AT380" i="17"/>
  <c r="BE446" i="17"/>
  <c r="BD21" i="17"/>
  <c r="BI236" i="17"/>
  <c r="BD9" i="17"/>
  <c r="AR237" i="17"/>
  <c r="AR381" i="17"/>
  <c r="BD255" i="17"/>
  <c r="AS277" i="17"/>
  <c r="BF150" i="17"/>
  <c r="BF245" i="17"/>
  <c r="BE278" i="17"/>
  <c r="BD145" i="17"/>
  <c r="AT607" i="17"/>
  <c r="BF48" i="17"/>
  <c r="AR161" i="17"/>
  <c r="AT179" i="17"/>
  <c r="BE73" i="17"/>
  <c r="BE201" i="17"/>
  <c r="AR468" i="17"/>
  <c r="AS31" i="17"/>
  <c r="BF361" i="17"/>
  <c r="BF198" i="17"/>
  <c r="BD219" i="17"/>
  <c r="BE324" i="17"/>
  <c r="BI29" i="17"/>
  <c r="BD264" i="17"/>
  <c r="BG47" i="17"/>
  <c r="BD540" i="17"/>
  <c r="BE294" i="17"/>
  <c r="AR510" i="17"/>
  <c r="AT303" i="17"/>
  <c r="BE221" i="17"/>
  <c r="AT86" i="17"/>
  <c r="AW9" i="17"/>
  <c r="BE599" i="17"/>
  <c r="BD262" i="17"/>
  <c r="AR78" i="17"/>
  <c r="AR395" i="17"/>
  <c r="AT145" i="17"/>
  <c r="BE587" i="17"/>
  <c r="AS426" i="17"/>
  <c r="BD267" i="17"/>
  <c r="AR211" i="17"/>
  <c r="BF259" i="17"/>
  <c r="BD236" i="17"/>
  <c r="BD109" i="17"/>
  <c r="BF84" i="17"/>
  <c r="AS160" i="17"/>
  <c r="BF202" i="17"/>
  <c r="AS249" i="17"/>
  <c r="BD376" i="17"/>
  <c r="AU67" i="17"/>
  <c r="BE255" i="17"/>
  <c r="BF298" i="17"/>
  <c r="AS34" i="17"/>
  <c r="BE19" i="17"/>
  <c r="AU66" i="17"/>
  <c r="BE306" i="17"/>
  <c r="AT10" i="17"/>
  <c r="AS198" i="17"/>
  <c r="BF457" i="17"/>
  <c r="AS390" i="17"/>
  <c r="AV332" i="17"/>
  <c r="AR258" i="17"/>
  <c r="BG66" i="17"/>
  <c r="BE494" i="17"/>
  <c r="BF151" i="17"/>
  <c r="BF146" i="17"/>
  <c r="BD355" i="17"/>
  <c r="BE124" i="17"/>
  <c r="BD248" i="17"/>
  <c r="AS40" i="17"/>
  <c r="BF472" i="17"/>
  <c r="BF426" i="17"/>
  <c r="BD201" i="17"/>
  <c r="AR163" i="17"/>
  <c r="AU161" i="17"/>
  <c r="AV160" i="17"/>
  <c r="BF325" i="17"/>
  <c r="BD86" i="17"/>
  <c r="BE161" i="17"/>
  <c r="BD353" i="17"/>
  <c r="BE150" i="17"/>
  <c r="BF255" i="17"/>
  <c r="BD34" i="17"/>
  <c r="AS264" i="17"/>
  <c r="BH294" i="17"/>
  <c r="AR18" i="17"/>
  <c r="BF303" i="17"/>
  <c r="BE355" i="17"/>
  <c r="BD239" i="17"/>
  <c r="BE209" i="17"/>
  <c r="AT475" i="17"/>
  <c r="BF494" i="17"/>
  <c r="AS35" i="17"/>
  <c r="AR315" i="17"/>
  <c r="AR580" i="17"/>
  <c r="AR562" i="17"/>
  <c r="AR164" i="17"/>
  <c r="AR495" i="17"/>
  <c r="AR447" i="17"/>
  <c r="AR205" i="17"/>
  <c r="BF411" i="17"/>
  <c r="BF13" i="17"/>
  <c r="BE356" i="17"/>
  <c r="AT281" i="17"/>
  <c r="AT262" i="17"/>
  <c r="BG259" i="17"/>
  <c r="BG464" i="17"/>
  <c r="AU257" i="17"/>
  <c r="AR602" i="17"/>
  <c r="AR598" i="17"/>
  <c r="AT352" i="17"/>
  <c r="AT359" i="17"/>
  <c r="AT504" i="17"/>
  <c r="AT314" i="17"/>
  <c r="BF392" i="17"/>
  <c r="BF148" i="17"/>
  <c r="AS549" i="17"/>
  <c r="AR320" i="17"/>
  <c r="BD103" i="17"/>
  <c r="BG506" i="17"/>
  <c r="BG503" i="17"/>
  <c r="BF228" i="17"/>
  <c r="BF114" i="17"/>
  <c r="AS11" i="17"/>
  <c r="AS30" i="17"/>
  <c r="AR342" i="17"/>
  <c r="AR171" i="17"/>
  <c r="BI559" i="17"/>
  <c r="AT259" i="17"/>
  <c r="AT183" i="17"/>
  <c r="AS415" i="17"/>
  <c r="AS92" i="17"/>
  <c r="BE542" i="17"/>
  <c r="BE50" i="17"/>
  <c r="BF467" i="17"/>
  <c r="BF220" i="17"/>
  <c r="AT603" i="17"/>
  <c r="AT454" i="17"/>
  <c r="AT199" i="17"/>
  <c r="AT379" i="17"/>
  <c r="BD475" i="17"/>
  <c r="BD285" i="17"/>
  <c r="BE456" i="17"/>
  <c r="BE58" i="17"/>
  <c r="BD170" i="17"/>
  <c r="BD113" i="17"/>
  <c r="BE560" i="17"/>
  <c r="BE86" i="17"/>
  <c r="BF540" i="17"/>
  <c r="BF332" i="17"/>
  <c r="AT581" i="17"/>
  <c r="AS523" i="17"/>
  <c r="AS333" i="17"/>
  <c r="BE502" i="17"/>
  <c r="BE122" i="17"/>
  <c r="AS412" i="17"/>
  <c r="AS416" i="17"/>
  <c r="AT51" i="17"/>
  <c r="AT293" i="17"/>
  <c r="AT198" i="17"/>
  <c r="AR128" i="17"/>
  <c r="AR53" i="17"/>
  <c r="AT445" i="17"/>
  <c r="BD358" i="17"/>
  <c r="BD73" i="17"/>
  <c r="BD542" i="17"/>
  <c r="BD50" i="17"/>
  <c r="BE409" i="17"/>
  <c r="BE276" i="17"/>
  <c r="BD274" i="17"/>
  <c r="BD179" i="17"/>
  <c r="AR467" i="17"/>
  <c r="AR220" i="17"/>
  <c r="BE451" i="17"/>
  <c r="BE432" i="17"/>
  <c r="AS151" i="17"/>
  <c r="AS505" i="17"/>
  <c r="AS510" i="17"/>
  <c r="AS338" i="17"/>
  <c r="AS382" i="17"/>
  <c r="AS105" i="17"/>
  <c r="BD312" i="17"/>
  <c r="AR284" i="17"/>
  <c r="AR503" i="17"/>
  <c r="AR48" i="17"/>
  <c r="AS257" i="17"/>
  <c r="AS287" i="17"/>
  <c r="AS294" i="17"/>
  <c r="BE238" i="17"/>
  <c r="BE295" i="17"/>
  <c r="AR144" i="17"/>
  <c r="AS94" i="17"/>
  <c r="AT33" i="17"/>
  <c r="BD448" i="17"/>
  <c r="AT185" i="17"/>
  <c r="AW274" i="17"/>
  <c r="AS87" i="17"/>
  <c r="AR147" i="17"/>
  <c r="BI409" i="17"/>
  <c r="BD161" i="17"/>
  <c r="BD218" i="17"/>
  <c r="AT103" i="17"/>
  <c r="AT369" i="17"/>
  <c r="AT360" i="17"/>
  <c r="BE293" i="17"/>
  <c r="BE198" i="17"/>
  <c r="AS580" i="17"/>
  <c r="AS315" i="17"/>
  <c r="BF454" i="17"/>
  <c r="BF131" i="17"/>
  <c r="BD565" i="17"/>
  <c r="BD36" i="17"/>
  <c r="AR485" i="17"/>
  <c r="AR371" i="17"/>
  <c r="AT28" i="17"/>
  <c r="AT577" i="17"/>
  <c r="BD144" i="17"/>
  <c r="BD47" i="17"/>
  <c r="AT124" i="17"/>
  <c r="AT49" i="17"/>
  <c r="AS275" i="17"/>
  <c r="AS85" i="17"/>
  <c r="AT89" i="17"/>
  <c r="AT277" i="17"/>
  <c r="AT125" i="17"/>
  <c r="AR540" i="17"/>
  <c r="AR332" i="17"/>
  <c r="AT388" i="17"/>
  <c r="AT66" i="17"/>
  <c r="AW445" i="17"/>
  <c r="BI597" i="17"/>
  <c r="AR17" i="17"/>
  <c r="BH369" i="17"/>
  <c r="BG598" i="17"/>
  <c r="BG353" i="17"/>
  <c r="BE363" i="17"/>
  <c r="BE134" i="17"/>
  <c r="AS475" i="17"/>
  <c r="AS285" i="17"/>
  <c r="BE507" i="17"/>
  <c r="BE260" i="17"/>
  <c r="BD503" i="17"/>
  <c r="BD48" i="17"/>
  <c r="BG237" i="17"/>
  <c r="BF447" i="17"/>
  <c r="BF162" i="17"/>
  <c r="BE304" i="17"/>
  <c r="BI198" i="17"/>
  <c r="BI428" i="17"/>
  <c r="BE230" i="17"/>
  <c r="BE211" i="17"/>
  <c r="AR483" i="17"/>
  <c r="AR217" i="17"/>
  <c r="BD418" i="17"/>
  <c r="BD266" i="17"/>
  <c r="BE436" i="17"/>
  <c r="BE493" i="17"/>
  <c r="BE108" i="17"/>
  <c r="BF315" i="17"/>
  <c r="BF160" i="17"/>
  <c r="BF407" i="17"/>
  <c r="BE279" i="17"/>
  <c r="BE504" i="17"/>
  <c r="BE314" i="17"/>
  <c r="BE558" i="17"/>
  <c r="BE331" i="17"/>
  <c r="BF483" i="17"/>
  <c r="BF217" i="17"/>
  <c r="AR570" i="17"/>
  <c r="BE510" i="17"/>
  <c r="BE130" i="17"/>
  <c r="BH293" i="17"/>
  <c r="BF237" i="17"/>
  <c r="BF29" i="17"/>
  <c r="BF582" i="17"/>
  <c r="BF89" i="17"/>
  <c r="AR294" i="17"/>
  <c r="AR256" i="17"/>
  <c r="AT144" i="17"/>
  <c r="AT47" i="17"/>
  <c r="BF344" i="17"/>
  <c r="AS282" i="17"/>
  <c r="AS585" i="17"/>
  <c r="AT373" i="17"/>
  <c r="AT151" i="17"/>
  <c r="BF34" i="17"/>
  <c r="BG200" i="17"/>
  <c r="BE47" i="17"/>
  <c r="AS265" i="17"/>
  <c r="BD89" i="17"/>
  <c r="AT14" i="17"/>
  <c r="AS332" i="17"/>
  <c r="AU103" i="17"/>
  <c r="BE266" i="17"/>
  <c r="BD181" i="17"/>
  <c r="BD360" i="17"/>
  <c r="BD15" i="17"/>
  <c r="BE173" i="17"/>
  <c r="AT85" i="17"/>
  <c r="BF389" i="17"/>
  <c r="BE10" i="17"/>
  <c r="AT378" i="17"/>
  <c r="AT371" i="17"/>
  <c r="BE48" i="17"/>
  <c r="BD16" i="17"/>
  <c r="BF226" i="17"/>
  <c r="BD29" i="17"/>
  <c r="BD106" i="17"/>
  <c r="BE103" i="17"/>
  <c r="AT282" i="17"/>
  <c r="BF414" i="17"/>
  <c r="AT534" i="17"/>
  <c r="BI332" i="17"/>
  <c r="BD162" i="17"/>
  <c r="BE32" i="17"/>
  <c r="BF256" i="17"/>
  <c r="AT110" i="17"/>
  <c r="AS484" i="17"/>
  <c r="AT167" i="17"/>
  <c r="BD88" i="17"/>
  <c r="AT166" i="17"/>
  <c r="AT97" i="17"/>
  <c r="AS179" i="17"/>
  <c r="AR337" i="17"/>
  <c r="AT126" i="17"/>
  <c r="BF283" i="17"/>
  <c r="BF452" i="17"/>
  <c r="AR494" i="17"/>
  <c r="AT524" i="17"/>
  <c r="BD163" i="17"/>
  <c r="AU48" i="17"/>
  <c r="BD217" i="17"/>
  <c r="BF599" i="17"/>
  <c r="AR31" i="17"/>
  <c r="BF144" i="17"/>
  <c r="BD92" i="17"/>
  <c r="BD114" i="17"/>
  <c r="BE360" i="17"/>
  <c r="AT37" i="17"/>
  <c r="AT531" i="17"/>
  <c r="AS14" i="17"/>
  <c r="AR35" i="17"/>
  <c r="AS69" i="17"/>
  <c r="AT29" i="17"/>
  <c r="BD13" i="17"/>
  <c r="BF66" i="17"/>
  <c r="BF190" i="17"/>
  <c r="AT333" i="17"/>
  <c r="BD417" i="17"/>
  <c r="BF50" i="17"/>
  <c r="AW295" i="17"/>
  <c r="BG312" i="17"/>
  <c r="AW198" i="17"/>
  <c r="AS438" i="17"/>
  <c r="BF103" i="17"/>
  <c r="BD474" i="17"/>
  <c r="BH162" i="17"/>
  <c r="AT172" i="17"/>
  <c r="AW124" i="17"/>
  <c r="AW49" i="17"/>
  <c r="AR584" i="17"/>
  <c r="AT336" i="17"/>
  <c r="AR301" i="17"/>
  <c r="AS242" i="17"/>
  <c r="AR199" i="17"/>
  <c r="AS147" i="17"/>
  <c r="AR105" i="17"/>
  <c r="AS51" i="17"/>
  <c r="BE313" i="17"/>
  <c r="BE180" i="17"/>
  <c r="BH448" i="17"/>
  <c r="BH391" i="17"/>
  <c r="AV445" i="17"/>
  <c r="AR521" i="17"/>
  <c r="AR56" i="17"/>
  <c r="AS466" i="17"/>
  <c r="AR433" i="17"/>
  <c r="AS377" i="17"/>
  <c r="AT320" i="17"/>
  <c r="AR280" i="17"/>
  <c r="AT224" i="17"/>
  <c r="AR185" i="17"/>
  <c r="AS127" i="17"/>
  <c r="AR87" i="17"/>
  <c r="AV505" i="17"/>
  <c r="AV199" i="17"/>
  <c r="AS489" i="17"/>
  <c r="AS394" i="17"/>
  <c r="BF322" i="17"/>
  <c r="AS474" i="17"/>
  <c r="AU199" i="17"/>
  <c r="AR546" i="17"/>
  <c r="AW505" i="17"/>
  <c r="AV301" i="17"/>
  <c r="AT363" i="17"/>
  <c r="BD465" i="17"/>
  <c r="BD104" i="17"/>
  <c r="AS582" i="17"/>
  <c r="AS89" i="17"/>
  <c r="AV257" i="17"/>
  <c r="AU505" i="17"/>
  <c r="AT17" i="17"/>
  <c r="AS320" i="17"/>
  <c r="AT257" i="17"/>
  <c r="AS224" i="17"/>
  <c r="AT164" i="17"/>
  <c r="AW336" i="17"/>
  <c r="BK38" i="8"/>
  <c r="R19" i="18" l="1"/>
  <c r="R8" i="18"/>
  <c r="S8" i="18" s="1"/>
  <c r="P554" i="17"/>
  <c r="P156" i="17"/>
  <c r="K156" i="17"/>
  <c r="K554" i="17"/>
  <c r="T554" i="17"/>
  <c r="T156" i="17"/>
  <c r="R156" i="17"/>
  <c r="R554" i="17"/>
  <c r="AC509" i="17"/>
  <c r="W151" i="17"/>
  <c r="W509" i="17"/>
  <c r="W552" i="17"/>
  <c r="W534" i="17"/>
  <c r="W287" i="17"/>
  <c r="W268" i="17"/>
  <c r="W477" i="17"/>
  <c r="W192" i="17"/>
  <c r="W570" i="17"/>
  <c r="AC420" i="17"/>
  <c r="W458" i="17"/>
  <c r="W116" i="17"/>
  <c r="W382" i="17"/>
  <c r="AC306" i="17"/>
  <c r="W325" i="17"/>
  <c r="W306" i="17"/>
  <c r="W230" i="17"/>
  <c r="W211" i="17"/>
  <c r="W551" i="17"/>
  <c r="W21" i="17"/>
  <c r="W381" i="17"/>
  <c r="W229" i="17"/>
  <c r="W476" i="17"/>
  <c r="W324" i="17"/>
  <c r="W419" i="17"/>
  <c r="W589" i="17"/>
  <c r="W438" i="17"/>
  <c r="W608" i="17"/>
  <c r="W59" i="17"/>
  <c r="W286" i="17"/>
  <c r="W40" i="17"/>
  <c r="W514" i="17"/>
  <c r="W457" i="17"/>
  <c r="W363" i="17"/>
  <c r="W134" i="17"/>
  <c r="W343" i="17"/>
  <c r="W533" i="17"/>
  <c r="W400" i="17"/>
  <c r="W266" i="17"/>
  <c r="W418" i="17"/>
  <c r="W77" i="17"/>
  <c r="W342" i="17"/>
  <c r="W171" i="17"/>
  <c r="W39" i="17"/>
  <c r="W532" i="17"/>
  <c r="W20" i="17"/>
  <c r="W114" i="17"/>
  <c r="W228" i="17"/>
  <c r="W190" i="17"/>
  <c r="W304" i="17"/>
  <c r="AC588" i="17"/>
  <c r="AC247" i="17"/>
  <c r="W588" i="17"/>
  <c r="W247" i="17"/>
  <c r="W607" i="17"/>
  <c r="W494" i="17"/>
  <c r="W456" i="17"/>
  <c r="W58" i="17"/>
  <c r="W19" i="17"/>
  <c r="W303" i="17"/>
  <c r="W398" i="17"/>
  <c r="W587" i="17"/>
  <c r="W474" i="17"/>
  <c r="W322" i="17"/>
  <c r="W284" i="17"/>
  <c r="W606" i="17"/>
  <c r="W227" i="17"/>
  <c r="W379" i="17"/>
  <c r="W208" i="17"/>
  <c r="W567" i="17"/>
  <c r="W265" i="17"/>
  <c r="W113" i="17"/>
  <c r="W170" i="17"/>
  <c r="W75" i="17"/>
  <c r="W110" i="17"/>
  <c r="W338" i="17"/>
  <c r="W528" i="17"/>
  <c r="W16" i="17"/>
  <c r="W243" i="17"/>
  <c r="W54" i="17"/>
  <c r="W91" i="17"/>
  <c r="W35" i="17"/>
  <c r="W376" i="17"/>
  <c r="W205" i="17"/>
  <c r="W167" i="17"/>
  <c r="AC375" i="17"/>
  <c r="W169" i="17"/>
  <c r="V131" i="17"/>
  <c r="V454" i="17"/>
  <c r="V279" i="17"/>
  <c r="V241" i="17"/>
  <c r="AC564" i="17"/>
  <c r="AC414" i="17"/>
  <c r="V451" i="17"/>
  <c r="V432" i="17"/>
  <c r="V169" i="17"/>
  <c r="V75" i="17"/>
  <c r="V92" i="17"/>
  <c r="V415" i="17"/>
  <c r="V316" i="17"/>
  <c r="V107" i="17"/>
  <c r="AC287" i="17"/>
  <c r="AC158" i="2"/>
  <c r="W432" i="17"/>
  <c r="V396" i="17"/>
  <c r="V168" i="17"/>
  <c r="V244" i="17"/>
  <c r="V263" i="17"/>
  <c r="V128" i="17"/>
  <c r="V53" i="17"/>
  <c r="V378" i="17"/>
  <c r="V548" i="17"/>
  <c r="V153" i="17"/>
  <c r="V511" i="17"/>
  <c r="AC325" i="17"/>
  <c r="AC171" i="17"/>
  <c r="AC342" i="17"/>
  <c r="R5" i="18"/>
  <c r="AC492" i="17"/>
  <c r="T365" i="17"/>
  <c r="V488" i="17"/>
  <c r="V108" i="17"/>
  <c r="W492" i="17"/>
  <c r="V565" i="17"/>
  <c r="V36" i="17"/>
  <c r="V601" i="17"/>
  <c r="V71" i="17"/>
  <c r="V530" i="17"/>
  <c r="V56" i="17"/>
  <c r="V453" i="17"/>
  <c r="V472" i="17"/>
  <c r="AC16" i="18"/>
  <c r="V88" i="17"/>
  <c r="V525" i="17"/>
  <c r="V544" i="17"/>
  <c r="V562" i="17"/>
  <c r="V566" i="17"/>
  <c r="V283" i="17"/>
  <c r="V563" i="17"/>
  <c r="V15" i="17"/>
  <c r="V111" i="17"/>
  <c r="V434" i="17"/>
  <c r="AC398" i="17"/>
  <c r="AC303" i="17"/>
  <c r="AC227" i="17"/>
  <c r="AC606" i="17"/>
  <c r="V431" i="17"/>
  <c r="V165" i="17"/>
  <c r="R6" i="18"/>
  <c r="S6" i="18" s="1"/>
  <c r="W131" i="17"/>
  <c r="V187" i="17"/>
  <c r="V74" i="17"/>
  <c r="V340" i="17"/>
  <c r="V18" i="17"/>
  <c r="V259" i="17"/>
  <c r="V183" i="17"/>
  <c r="V349" i="17"/>
  <c r="V386" i="17"/>
  <c r="R7" i="18"/>
  <c r="S7" i="18" s="1"/>
  <c r="V487" i="17"/>
  <c r="V70" i="17"/>
  <c r="V206" i="17"/>
  <c r="V604" i="17"/>
  <c r="V508" i="17"/>
  <c r="V337" i="17"/>
  <c r="V507" i="17"/>
  <c r="V260" i="17"/>
  <c r="AC534" i="17"/>
  <c r="AC552" i="17"/>
  <c r="V34" i="17"/>
  <c r="V413" i="17"/>
  <c r="S43" i="19"/>
  <c r="AC184" i="4"/>
  <c r="AC85" i="8"/>
  <c r="W45" i="2"/>
  <c r="W158" i="2"/>
  <c r="W115" i="8"/>
  <c r="W31" i="8"/>
  <c r="W56" i="2"/>
  <c r="W116" i="2"/>
  <c r="W130" i="2"/>
  <c r="W73" i="8"/>
  <c r="W397" i="17"/>
  <c r="W245" i="17"/>
  <c r="W321" i="17"/>
  <c r="W188" i="17"/>
  <c r="W473" i="17"/>
  <c r="W302" i="17"/>
  <c r="W18" i="17"/>
  <c r="W340" i="17"/>
  <c r="W511" i="17"/>
  <c r="W153" i="17"/>
  <c r="W454" i="17"/>
  <c r="W566" i="17"/>
  <c r="W283" i="17"/>
  <c r="W264" i="17"/>
  <c r="W586" i="17"/>
  <c r="W530" i="17"/>
  <c r="W56" i="17"/>
  <c r="W605" i="17"/>
  <c r="W93" i="17"/>
  <c r="W416" i="17"/>
  <c r="W37" i="17"/>
  <c r="W112" i="17"/>
  <c r="W207" i="17"/>
  <c r="AC130" i="17"/>
  <c r="AC199" i="12"/>
  <c r="AG117" i="4"/>
  <c r="AK129" i="2"/>
  <c r="AC198" i="12"/>
  <c r="AR145" i="4"/>
  <c r="AT173" i="4"/>
  <c r="AT59" i="12"/>
  <c r="AU58" i="8"/>
  <c r="AS157" i="8"/>
  <c r="BF87" i="6"/>
  <c r="AR115" i="2"/>
  <c r="AR44" i="8"/>
  <c r="AT18" i="4"/>
  <c r="AV187" i="4"/>
  <c r="BI201" i="4"/>
  <c r="AR169" i="8"/>
  <c r="AU173" i="4"/>
  <c r="AV115" i="2"/>
  <c r="AR198" i="6"/>
  <c r="AV145" i="4"/>
  <c r="BD117" i="4"/>
  <c r="AS145" i="4"/>
  <c r="AU59" i="12"/>
  <c r="BH199" i="6"/>
  <c r="AS115" i="2"/>
  <c r="AU143" i="2"/>
  <c r="BE101" i="2"/>
  <c r="AR114" i="6"/>
  <c r="AW88" i="4"/>
  <c r="AV114" i="6"/>
  <c r="BG117" i="4"/>
  <c r="BF76" i="7"/>
  <c r="AS101" i="2"/>
  <c r="AT87" i="6"/>
  <c r="AR72" i="8"/>
  <c r="AT105" i="7"/>
  <c r="AT157" i="8"/>
  <c r="AW115" i="2"/>
  <c r="BG115" i="2"/>
  <c r="BF105" i="7"/>
  <c r="AR101" i="2"/>
  <c r="BE114" i="8"/>
  <c r="AR18" i="4"/>
  <c r="AT44" i="8"/>
  <c r="AV169" i="8"/>
  <c r="BI129" i="6"/>
  <c r="AW74" i="4"/>
  <c r="BE114" i="6"/>
  <c r="AR101" i="6"/>
  <c r="AT114" i="8"/>
  <c r="BH105" i="7"/>
  <c r="BD114" i="8"/>
  <c r="AS105" i="7"/>
  <c r="AJ129" i="2"/>
  <c r="AJ74" i="4"/>
  <c r="AF172" i="6"/>
  <c r="V18" i="4"/>
  <c r="AJ105" i="7"/>
  <c r="V105" i="7"/>
  <c r="W529" i="17"/>
  <c r="W225" i="17"/>
  <c r="W396" i="17"/>
  <c r="W168" i="17"/>
  <c r="W565" i="17"/>
  <c r="W36" i="17"/>
  <c r="W92" i="17"/>
  <c r="W415" i="17"/>
  <c r="W434" i="17"/>
  <c r="W111" i="17"/>
  <c r="W187" i="17"/>
  <c r="W74" i="17"/>
  <c r="W263" i="17"/>
  <c r="W244" i="17"/>
  <c r="V171" i="4"/>
  <c r="V129" i="4"/>
  <c r="AC43" i="8"/>
  <c r="AG99" i="2"/>
  <c r="AC186" i="4"/>
  <c r="AC141" i="6"/>
  <c r="V99" i="2"/>
  <c r="AC113" i="6"/>
  <c r="AC158" i="4"/>
  <c r="V16" i="4"/>
  <c r="V86" i="4"/>
  <c r="AJ86" i="4"/>
  <c r="AJ16" i="4"/>
  <c r="AC197" i="6"/>
  <c r="AG157" i="12"/>
  <c r="AG100" i="12"/>
  <c r="V197" i="6"/>
  <c r="V157" i="12"/>
  <c r="V112" i="8"/>
  <c r="V141" i="8"/>
  <c r="AG141" i="8"/>
  <c r="AG112" i="8"/>
  <c r="AJ100" i="12"/>
  <c r="AG167" i="8"/>
  <c r="AG28" i="8"/>
  <c r="AJ171" i="4"/>
  <c r="AJ129" i="4"/>
  <c r="AG197" i="6"/>
  <c r="AG142" i="12"/>
  <c r="AG170" i="12"/>
  <c r="V170" i="12"/>
  <c r="AG170" i="6"/>
  <c r="AG198" i="12"/>
  <c r="AG57" i="12"/>
  <c r="W527" i="17"/>
  <c r="W545" i="17"/>
  <c r="AC337" i="17"/>
  <c r="AC508" i="17"/>
  <c r="W508" i="17"/>
  <c r="W337" i="17"/>
  <c r="W261" i="17"/>
  <c r="W357" i="17"/>
  <c r="W34" i="17"/>
  <c r="W413" i="17"/>
  <c r="W299" i="17"/>
  <c r="W583" i="17"/>
  <c r="W470" i="17"/>
  <c r="W318" i="17"/>
  <c r="AG73" i="12"/>
  <c r="AK41" i="8"/>
  <c r="BF93" i="17"/>
  <c r="AS168" i="17"/>
  <c r="BD529" i="17"/>
  <c r="AS167" i="17"/>
  <c r="BF458" i="17"/>
  <c r="AT40" i="17"/>
  <c r="BD112" i="17"/>
  <c r="BE550" i="17"/>
  <c r="BD319" i="17"/>
  <c r="BE342" i="17"/>
  <c r="BD396" i="17"/>
  <c r="AS208" i="17"/>
  <c r="AS304" i="17"/>
  <c r="BH325" i="17"/>
  <c r="BI263" i="17"/>
  <c r="AR457" i="17"/>
  <c r="BG376" i="17"/>
  <c r="BF168" i="17"/>
  <c r="BF263" i="17"/>
  <c r="BF415" i="17"/>
  <c r="BE40" i="17"/>
  <c r="BD54" i="17"/>
  <c r="BE361" i="17"/>
  <c r="AR154" i="17"/>
  <c r="W165" i="17"/>
  <c r="AC15" i="4"/>
  <c r="AC155" i="12"/>
  <c r="W194" i="6"/>
  <c r="AD123" i="6"/>
  <c r="AD81" i="6"/>
  <c r="AJ135" i="6"/>
  <c r="AJ107" i="6"/>
  <c r="AC180" i="12"/>
  <c r="AC84" i="6"/>
  <c r="AE195" i="6"/>
  <c r="V101" i="7"/>
  <c r="AC45" i="2"/>
  <c r="AC98" i="6"/>
  <c r="AC96" i="8"/>
  <c r="AC52" i="2"/>
  <c r="AD50" i="12"/>
  <c r="V127" i="12"/>
  <c r="V56" i="12"/>
  <c r="V73" i="12"/>
  <c r="V113" i="12"/>
  <c r="V184" i="4"/>
  <c r="V15" i="4"/>
  <c r="W94" i="2"/>
  <c r="W317" i="17"/>
  <c r="W222" i="17"/>
  <c r="W184" i="17"/>
  <c r="W149" i="17"/>
  <c r="W260" i="17"/>
  <c r="W507" i="17"/>
  <c r="W356" i="17"/>
  <c r="W450" i="17"/>
  <c r="W488" i="17"/>
  <c r="W108" i="17"/>
  <c r="W601" i="17"/>
  <c r="W71" i="17"/>
  <c r="W241" i="17"/>
  <c r="W279" i="17"/>
  <c r="W526" i="17"/>
  <c r="W14" i="17"/>
  <c r="BK449" i="17"/>
  <c r="BG78" i="17"/>
  <c r="BI413" i="17"/>
  <c r="BD56" i="17"/>
  <c r="BE248" i="17"/>
  <c r="BF261" i="17"/>
  <c r="BE470" i="17"/>
  <c r="AW243" i="17"/>
  <c r="BD363" i="17"/>
  <c r="AU399" i="17"/>
  <c r="AW412" i="17"/>
  <c r="AR93" i="17"/>
  <c r="AS165" i="17"/>
  <c r="AR20" i="17"/>
  <c r="AS450" i="17"/>
  <c r="AS381" i="17"/>
  <c r="AR529" i="17"/>
  <c r="BF78" i="17"/>
  <c r="BD77" i="17"/>
  <c r="AR76" i="17"/>
  <c r="AS603" i="17"/>
  <c r="AT488" i="17"/>
  <c r="BE20" i="17"/>
  <c r="BE457" i="17"/>
  <c r="AW132" i="17"/>
  <c r="AT491" i="17"/>
  <c r="BI510" i="17"/>
  <c r="BH298" i="17"/>
  <c r="AR248" i="17"/>
  <c r="BE264" i="17"/>
  <c r="BI417" i="17"/>
  <c r="BE285" i="17"/>
  <c r="AT132" i="17"/>
  <c r="AT493" i="17"/>
  <c r="AW569" i="17"/>
  <c r="AT36" i="17"/>
  <c r="AS362" i="17"/>
  <c r="BE337" i="17"/>
  <c r="AT299" i="17"/>
  <c r="BF438" i="17"/>
  <c r="AS303" i="17"/>
  <c r="BD97" i="17"/>
  <c r="BG474" i="17"/>
  <c r="AR134" i="17"/>
  <c r="BI111" i="17"/>
  <c r="BF456" i="17"/>
  <c r="BD229" i="17"/>
  <c r="BE133" i="17"/>
  <c r="BF401" i="17"/>
  <c r="AR452" i="17"/>
  <c r="BF531" i="17"/>
  <c r="BD244" i="17"/>
  <c r="AU358" i="17"/>
  <c r="BI249" i="17"/>
  <c r="AW279" i="17"/>
  <c r="AU394" i="17"/>
  <c r="BH507" i="17"/>
  <c r="BF282" i="17"/>
  <c r="BF265" i="17"/>
  <c r="BD57" i="17"/>
  <c r="BF264" i="17"/>
  <c r="AU377" i="17"/>
  <c r="BI128" i="17"/>
  <c r="BI131" i="17"/>
  <c r="AW134" i="17"/>
  <c r="BG401" i="17"/>
  <c r="BF53" i="17"/>
  <c r="BH302" i="17"/>
  <c r="AT438" i="17"/>
  <c r="BD318" i="17"/>
  <c r="BI399" i="17"/>
  <c r="AW242" i="17"/>
  <c r="AT453" i="17"/>
  <c r="BG398" i="17"/>
  <c r="AW394" i="17"/>
  <c r="BF562" i="17"/>
  <c r="BF109" i="17"/>
  <c r="AS337" i="17"/>
  <c r="BE298" i="17"/>
  <c r="BF527" i="17"/>
  <c r="AR245" i="17"/>
  <c r="AW127" i="17"/>
  <c r="AT341" i="17"/>
  <c r="AU395" i="17"/>
  <c r="AR247" i="17"/>
  <c r="AW114" i="17"/>
  <c r="AS74" i="17"/>
  <c r="AR393" i="17"/>
  <c r="AR375" i="17"/>
  <c r="BD209" i="17"/>
  <c r="BD149" i="17"/>
  <c r="BE400" i="17"/>
  <c r="AT527" i="17"/>
  <c r="BI54" i="17"/>
  <c r="BD249" i="17"/>
  <c r="AR378" i="17"/>
  <c r="AS186" i="17"/>
  <c r="BI397" i="17"/>
  <c r="AW87" i="17"/>
  <c r="BI55" i="17"/>
  <c r="AV419" i="17"/>
  <c r="AU567" i="17"/>
  <c r="BG267" i="17"/>
  <c r="BE302" i="17"/>
  <c r="BF362" i="17"/>
  <c r="BF21" i="17"/>
  <c r="BH230" i="17"/>
  <c r="AV207" i="17"/>
  <c r="AV209" i="17"/>
  <c r="AW219" i="17"/>
  <c r="BG261" i="17"/>
  <c r="AT16" i="17"/>
  <c r="AW451" i="17"/>
  <c r="BI400" i="17"/>
  <c r="BI567" i="17"/>
  <c r="AU230" i="17"/>
  <c r="AU412" i="17"/>
  <c r="AU266" i="17"/>
  <c r="AU54" i="17"/>
  <c r="BE203" i="17"/>
  <c r="BE94" i="17"/>
  <c r="BD58" i="17"/>
  <c r="AU512" i="17"/>
  <c r="AU379" i="17"/>
  <c r="AS300" i="17"/>
  <c r="AU510" i="17"/>
  <c r="BF268" i="17"/>
  <c r="AR362" i="17"/>
  <c r="BH344" i="17"/>
  <c r="AW545" i="17"/>
  <c r="AV263" i="17"/>
  <c r="BE166" i="17"/>
  <c r="AU514" i="17"/>
  <c r="AU509" i="17"/>
  <c r="AU507" i="17"/>
  <c r="BG414" i="17"/>
  <c r="BE14" i="17"/>
  <c r="AW184" i="17"/>
  <c r="AU315" i="17"/>
  <c r="BH608" i="17"/>
  <c r="AU287" i="17"/>
  <c r="BF91" i="17"/>
  <c r="BD230" i="17"/>
  <c r="BD450" i="17"/>
  <c r="AV582" i="17"/>
  <c r="AD195" i="6"/>
  <c r="V113" i="4"/>
  <c r="V125" i="2"/>
  <c r="AF125" i="2"/>
  <c r="V141" i="4"/>
  <c r="V197" i="4"/>
  <c r="AF141" i="4"/>
  <c r="AF197" i="4"/>
  <c r="BK278" i="17"/>
  <c r="V98" i="12"/>
  <c r="AF98" i="12"/>
  <c r="W50" i="2"/>
  <c r="AC168" i="6"/>
  <c r="AC169" i="4"/>
  <c r="AC72" i="7"/>
  <c r="BE472" i="17"/>
  <c r="BG531" i="17"/>
  <c r="BG13" i="17"/>
  <c r="AU297" i="17"/>
  <c r="BI563" i="17"/>
  <c r="AT202" i="17"/>
  <c r="AU361" i="17"/>
  <c r="BF305" i="17"/>
  <c r="BG415" i="17"/>
  <c r="BI569" i="17"/>
  <c r="BE92" i="17"/>
  <c r="AT248" i="17"/>
  <c r="AT511" i="17"/>
  <c r="BF589" i="17"/>
  <c r="AU419" i="17"/>
  <c r="AW488" i="17"/>
  <c r="BE284" i="17"/>
  <c r="BG266" i="17"/>
  <c r="AW561" i="17"/>
  <c r="AW544" i="17"/>
  <c r="BG360" i="17"/>
  <c r="BF96" i="17"/>
  <c r="BD167" i="17"/>
  <c r="BG34" i="17"/>
  <c r="BF15" i="17"/>
  <c r="BI564" i="17"/>
  <c r="AT413" i="17"/>
  <c r="AU416" i="17"/>
  <c r="AR75" i="17"/>
  <c r="AT414" i="17"/>
  <c r="BE18" i="17"/>
  <c r="BF569" i="17"/>
  <c r="AU420" i="17"/>
  <c r="AU564" i="17"/>
  <c r="AS72" i="17"/>
  <c r="AT532" i="17"/>
  <c r="AT419" i="17"/>
  <c r="AV187" i="17"/>
  <c r="BD337" i="17"/>
  <c r="AV210" i="17"/>
  <c r="BD129" i="17"/>
  <c r="AV208" i="17"/>
  <c r="BD382" i="17"/>
  <c r="BH205" i="17"/>
  <c r="BE135" i="17"/>
  <c r="AV456" i="17"/>
  <c r="BI115" i="17"/>
  <c r="AT130" i="17"/>
  <c r="AR59" i="17"/>
  <c r="BE109" i="17"/>
  <c r="AS495" i="17"/>
  <c r="AT451" i="17"/>
  <c r="BD507" i="17"/>
  <c r="BH455" i="17"/>
  <c r="BH472" i="17"/>
  <c r="BE414" i="17"/>
  <c r="AS340" i="17"/>
  <c r="AV458" i="17"/>
  <c r="AS299" i="17"/>
  <c r="BE452" i="17"/>
  <c r="AS131" i="17"/>
  <c r="BH568" i="17"/>
  <c r="BF262" i="17"/>
  <c r="BD208" i="17"/>
  <c r="BD544" i="17"/>
  <c r="AT247" i="17"/>
  <c r="AT114" i="17"/>
  <c r="AV204" i="17"/>
  <c r="BE110" i="17"/>
  <c r="AC69" i="17"/>
  <c r="W256" i="17"/>
  <c r="AR373" i="17"/>
  <c r="AC300" i="17"/>
  <c r="AC319" i="17"/>
  <c r="AC135" i="17"/>
  <c r="BD373" i="17"/>
  <c r="BJ148" i="17"/>
  <c r="AC90" i="17"/>
  <c r="AC223" i="17"/>
  <c r="W221" i="17"/>
  <c r="W297" i="17"/>
  <c r="W259" i="17"/>
  <c r="W183" i="17"/>
  <c r="W468" i="17"/>
  <c r="W240" i="17"/>
  <c r="W70" i="17"/>
  <c r="W487" i="17"/>
  <c r="W543" i="17"/>
  <c r="W32" i="17"/>
  <c r="W316" i="17"/>
  <c r="W107" i="17"/>
  <c r="W430" i="17"/>
  <c r="W202" i="17"/>
  <c r="V539" i="17"/>
  <c r="V9" i="17"/>
  <c r="AC418" i="17"/>
  <c r="AC266" i="17"/>
  <c r="V596" i="17"/>
  <c r="V426" i="17"/>
  <c r="V218" i="17"/>
  <c r="V161" i="17"/>
  <c r="V313" i="17"/>
  <c r="V180" i="17"/>
  <c r="V427" i="17"/>
  <c r="V370" i="17"/>
  <c r="AB445" i="17"/>
  <c r="AC474" i="17"/>
  <c r="AC587" i="17"/>
  <c r="V28" i="17"/>
  <c r="V577" i="17"/>
  <c r="V372" i="17"/>
  <c r="V201" i="17"/>
  <c r="V483" i="17"/>
  <c r="V217" i="17"/>
  <c r="V560" i="17"/>
  <c r="V86" i="17"/>
  <c r="V333" i="17"/>
  <c r="V523" i="17"/>
  <c r="V388" i="17"/>
  <c r="V66" i="17"/>
  <c r="V579" i="17"/>
  <c r="V181" i="17"/>
  <c r="V448" i="17"/>
  <c r="V391" i="17"/>
  <c r="V10" i="17"/>
  <c r="V123" i="17"/>
  <c r="V125" i="17"/>
  <c r="V277" i="17"/>
  <c r="V503" i="17"/>
  <c r="V48" i="17"/>
  <c r="V160" i="17"/>
  <c r="V407" i="17"/>
  <c r="V182" i="17"/>
  <c r="V296" i="17"/>
  <c r="V219" i="17"/>
  <c r="V200" i="17"/>
  <c r="V198" i="17"/>
  <c r="V293" i="17"/>
  <c r="V558" i="17"/>
  <c r="V331" i="17"/>
  <c r="V144" i="17"/>
  <c r="V47" i="17"/>
  <c r="AC439" i="17"/>
  <c r="AC496" i="17"/>
  <c r="V504" i="17"/>
  <c r="V314" i="17"/>
  <c r="V162" i="17"/>
  <c r="V447" i="17"/>
  <c r="AC221" i="17"/>
  <c r="AC297" i="17"/>
  <c r="V11" i="17"/>
  <c r="V30" i="17"/>
  <c r="V49" i="17"/>
  <c r="V124" i="17"/>
  <c r="V464" i="17"/>
  <c r="V255" i="17"/>
  <c r="L125" i="22"/>
  <c r="V125" i="22" s="1"/>
  <c r="L156" i="22"/>
  <c r="V156" i="22" s="1"/>
  <c r="L107" i="22"/>
  <c r="V107" i="22" s="1"/>
  <c r="L61" i="22"/>
  <c r="V61" i="22" s="1"/>
  <c r="L136" i="22"/>
  <c r="V136" i="22" s="1"/>
  <c r="L55" i="22"/>
  <c r="V55" i="22" s="1"/>
  <c r="L80" i="22"/>
  <c r="V80" i="22" s="1"/>
  <c r="L305" i="22"/>
  <c r="V305" i="22" s="1"/>
  <c r="L104" i="22"/>
  <c r="V104" i="22" s="1"/>
  <c r="L147" i="22"/>
  <c r="V147" i="22" s="1"/>
  <c r="L58" i="22"/>
  <c r="V58" i="22" s="1"/>
  <c r="L134" i="22"/>
  <c r="V134" i="22" s="1"/>
  <c r="W153" i="12"/>
  <c r="BG160" i="8"/>
  <c r="V132" i="12"/>
  <c r="AC81" i="8"/>
  <c r="AG137" i="4"/>
  <c r="AE109" i="4"/>
  <c r="AC111" i="12"/>
  <c r="W123" i="8"/>
  <c r="W39" i="8"/>
  <c r="V182" i="4"/>
  <c r="V97" i="4"/>
  <c r="W81" i="8"/>
  <c r="W139" i="12"/>
  <c r="V195" i="12"/>
  <c r="V139" i="12"/>
  <c r="L83" i="22"/>
  <c r="V83" i="22" s="1"/>
  <c r="W154" i="4"/>
  <c r="AJ111" i="12"/>
  <c r="AJ181" i="12"/>
  <c r="AJ124" i="2"/>
  <c r="V196" i="4"/>
  <c r="V13" i="4"/>
  <c r="W96" i="2"/>
  <c r="W181" i="12"/>
  <c r="W111" i="12"/>
  <c r="W53" i="8"/>
  <c r="V69" i="4"/>
  <c r="V154" i="4"/>
  <c r="AJ83" i="2"/>
  <c r="AJ151" i="2"/>
  <c r="BG127" i="12"/>
  <c r="V94" i="8"/>
  <c r="AJ166" i="12"/>
  <c r="AJ124" i="12"/>
  <c r="AK70" i="7"/>
  <c r="V124" i="12"/>
  <c r="V166" i="12"/>
  <c r="BD97" i="6"/>
  <c r="W167" i="4"/>
  <c r="AK153" i="4"/>
  <c r="V123" i="2"/>
  <c r="V66" i="8"/>
  <c r="V163" i="8"/>
  <c r="V108" i="8"/>
  <c r="AK181" i="4"/>
  <c r="AF69" i="4"/>
  <c r="AF154" i="4"/>
  <c r="W486" i="17"/>
  <c r="W163" i="17"/>
  <c r="W315" i="17"/>
  <c r="W580" i="17"/>
  <c r="W334" i="17"/>
  <c r="W31" i="17"/>
  <c r="W277" i="17"/>
  <c r="W125" i="17"/>
  <c r="W354" i="17"/>
  <c r="W69" i="17"/>
  <c r="W182" i="17"/>
  <c r="W296" i="17"/>
  <c r="AC50" i="2"/>
  <c r="W150" i="12"/>
  <c r="BK258" i="17"/>
  <c r="BJ206" i="17"/>
  <c r="BJ222" i="17"/>
  <c r="BK438" i="17"/>
  <c r="AC115" i="6"/>
  <c r="W106" i="8"/>
  <c r="W109" i="2"/>
  <c r="BH127" i="6"/>
  <c r="AU36" i="17"/>
  <c r="AR265" i="17"/>
  <c r="BH306" i="17"/>
  <c r="AS189" i="17"/>
  <c r="AU51" i="17"/>
  <c r="AW475" i="17"/>
  <c r="BI542" i="17"/>
  <c r="BI548" i="17"/>
  <c r="AS261" i="17"/>
  <c r="BI607" i="17"/>
  <c r="BI449" i="17"/>
  <c r="BG186" i="17"/>
  <c r="AU76" i="17"/>
  <c r="AU542" i="17"/>
  <c r="AU224" i="17"/>
  <c r="AW342" i="17"/>
  <c r="AT173" i="17"/>
  <c r="BI452" i="17"/>
  <c r="AW606" i="17"/>
  <c r="AW585" i="17"/>
  <c r="BD203" i="17"/>
  <c r="BD192" i="17"/>
  <c r="AW547" i="17"/>
  <c r="AW546" i="17"/>
  <c r="AW32" i="17"/>
  <c r="BI566" i="17"/>
  <c r="BG228" i="17"/>
  <c r="BI344" i="17"/>
  <c r="AW93" i="17"/>
  <c r="BD303" i="17"/>
  <c r="BI562" i="17"/>
  <c r="AW550" i="17"/>
  <c r="BI279" i="17"/>
  <c r="BI287" i="17"/>
  <c r="AU435" i="17"/>
  <c r="AU229" i="17"/>
  <c r="BI110" i="17"/>
  <c r="BD148" i="17"/>
  <c r="BI604" i="17"/>
  <c r="AW281" i="17"/>
  <c r="BG243" i="17"/>
  <c r="AW549" i="17"/>
  <c r="BG606" i="17"/>
  <c r="BI551" i="17"/>
  <c r="AU316" i="17"/>
  <c r="AS191" i="17"/>
  <c r="AW602" i="17"/>
  <c r="BE131" i="17"/>
  <c r="AW286" i="17"/>
  <c r="AU317" i="17"/>
  <c r="AU470" i="17"/>
  <c r="BE206" i="17"/>
  <c r="AW609" i="17"/>
  <c r="BF76" i="17"/>
  <c r="BF548" i="17"/>
  <c r="BD343" i="17"/>
  <c r="BI438" i="17"/>
  <c r="BI322" i="17"/>
  <c r="AW264" i="17"/>
  <c r="BD601" i="17"/>
  <c r="BD469" i="17"/>
  <c r="BE395" i="17"/>
  <c r="AT90" i="17"/>
  <c r="AW584" i="17"/>
  <c r="AW126" i="17"/>
  <c r="AU69" i="17"/>
  <c r="BF113" i="17"/>
  <c r="AS284" i="17"/>
  <c r="AT116" i="17"/>
  <c r="AW582" i="17"/>
  <c r="BE491" i="17"/>
  <c r="BE37" i="17"/>
  <c r="BF106" i="17"/>
  <c r="AT604" i="17"/>
  <c r="BD324" i="17"/>
  <c r="BD191" i="17"/>
  <c r="AV113" i="17"/>
  <c r="AV431" i="17"/>
  <c r="BI588" i="17"/>
  <c r="BF90" i="17"/>
  <c r="AS417" i="17"/>
  <c r="BE222" i="17"/>
  <c r="AR72" i="17"/>
  <c r="AS318" i="17"/>
  <c r="BF95" i="17"/>
  <c r="BD468" i="17"/>
  <c r="AS203" i="17"/>
  <c r="AR152" i="17"/>
  <c r="BF511" i="17"/>
  <c r="AV164" i="17"/>
  <c r="AT487" i="17"/>
  <c r="BE317" i="17"/>
  <c r="BG116" i="17"/>
  <c r="AT163" i="17"/>
  <c r="AS75" i="17"/>
  <c r="BE169" i="17"/>
  <c r="BH166" i="17"/>
  <c r="BE163" i="17"/>
  <c r="BE36" i="17"/>
  <c r="AT298" i="17"/>
  <c r="BH169" i="17"/>
  <c r="BI561" i="17"/>
  <c r="BH173" i="17"/>
  <c r="BH609" i="17"/>
  <c r="AW301" i="17"/>
  <c r="BD380" i="17"/>
  <c r="AR266" i="17"/>
  <c r="BD78" i="17"/>
  <c r="BD39" i="17"/>
  <c r="BI304" i="17"/>
  <c r="BF12" i="17"/>
  <c r="AR453" i="17"/>
  <c r="BI277" i="17"/>
  <c r="AW36" i="17"/>
  <c r="AR226" i="17"/>
  <c r="BE125" i="17"/>
  <c r="BF71" i="17"/>
  <c r="AR454" i="17"/>
  <c r="BI302" i="17"/>
  <c r="BH561" i="17"/>
  <c r="BH567" i="17"/>
  <c r="AT20" i="17"/>
  <c r="AW258" i="17"/>
  <c r="BF111" i="17"/>
  <c r="AT94" i="17"/>
  <c r="BD90" i="17"/>
  <c r="AR261" i="17"/>
  <c r="BF211" i="17"/>
  <c r="AT590" i="17"/>
  <c r="AT112" i="17"/>
  <c r="AW182" i="17"/>
  <c r="BE380" i="17"/>
  <c r="BF299" i="17"/>
  <c r="BD545" i="17"/>
  <c r="BD166" i="17"/>
  <c r="AV605" i="17"/>
  <c r="BH565" i="17"/>
  <c r="AV35" i="17"/>
  <c r="AV33" i="17"/>
  <c r="BD467" i="17"/>
  <c r="BD220" i="17"/>
  <c r="BD354" i="17"/>
  <c r="BD69" i="17"/>
  <c r="BH94" i="17"/>
  <c r="BF266" i="17"/>
  <c r="BF418" i="17"/>
  <c r="BH416" i="17"/>
  <c r="AV39" i="17"/>
  <c r="AR260" i="17"/>
  <c r="AR356" i="17"/>
  <c r="BF439" i="17"/>
  <c r="AT258" i="17"/>
  <c r="BF112" i="17"/>
  <c r="AW581" i="17"/>
  <c r="BE13" i="17"/>
  <c r="BF588" i="17"/>
  <c r="BF515" i="17"/>
  <c r="AS58" i="17"/>
  <c r="AU152" i="17"/>
  <c r="AT133" i="17"/>
  <c r="BI113" i="17"/>
  <c r="AS109" i="17"/>
  <c r="AT544" i="17"/>
  <c r="AU298" i="17"/>
  <c r="AT324" i="17"/>
  <c r="BE268" i="17"/>
  <c r="AT264" i="17"/>
  <c r="BD342" i="17"/>
  <c r="BE334" i="17"/>
  <c r="AW471" i="17"/>
  <c r="BE282" i="17"/>
  <c r="AS211" i="17"/>
  <c r="AR263" i="17"/>
  <c r="BF239" i="17"/>
  <c r="BI509" i="17"/>
  <c r="AV260" i="17"/>
  <c r="BF450" i="17"/>
  <c r="BD183" i="17"/>
  <c r="BH583" i="17"/>
  <c r="BH259" i="17"/>
  <c r="AV420" i="17"/>
  <c r="BI59" i="17"/>
  <c r="AR361" i="17"/>
  <c r="BE262" i="17"/>
  <c r="BG468" i="17"/>
  <c r="AT245" i="17"/>
  <c r="AT19" i="17"/>
  <c r="BD552" i="17"/>
  <c r="AV590" i="17"/>
  <c r="AV268" i="17"/>
  <c r="BI150" i="17"/>
  <c r="AR221" i="17"/>
  <c r="BF568" i="17"/>
  <c r="BF52" i="17"/>
  <c r="AS73" i="17"/>
  <c r="AR358" i="17"/>
  <c r="BG430" i="17"/>
  <c r="AW147" i="17"/>
  <c r="AS95" i="17"/>
  <c r="BF356" i="17"/>
  <c r="BF73" i="17"/>
  <c r="AV586" i="17"/>
  <c r="BH247" i="17"/>
  <c r="BH357" i="17"/>
  <c r="AW135" i="17"/>
  <c r="BI152" i="17"/>
  <c r="AV418" i="17"/>
  <c r="AT283" i="17"/>
  <c r="BI590" i="17"/>
  <c r="AV587" i="17"/>
  <c r="AV584" i="17"/>
  <c r="AR55" i="17"/>
  <c r="BE115" i="17"/>
  <c r="AT477" i="17"/>
  <c r="BD605" i="17"/>
  <c r="BE588" i="17"/>
  <c r="AW511" i="17"/>
  <c r="AT190" i="17"/>
  <c r="BD245" i="17"/>
  <c r="AS182" i="17"/>
  <c r="BE183" i="17"/>
  <c r="BH262" i="17"/>
  <c r="BH586" i="17"/>
  <c r="AW392" i="17"/>
  <c r="BH585" i="17"/>
  <c r="BF391" i="17"/>
  <c r="BF561" i="17"/>
  <c r="AR39" i="17"/>
  <c r="AS305" i="17"/>
  <c r="AW40" i="17"/>
  <c r="AT550" i="17"/>
  <c r="BF56" i="17"/>
  <c r="AR324" i="17"/>
  <c r="AT227" i="17"/>
  <c r="AR354" i="17"/>
  <c r="AS278" i="17"/>
  <c r="BH447" i="17"/>
  <c r="BD169" i="17"/>
  <c r="BD95" i="17"/>
  <c r="AS77" i="17"/>
  <c r="AR355" i="17"/>
  <c r="BE339" i="17"/>
  <c r="BE300" i="17"/>
  <c r="AW110" i="17"/>
  <c r="AS527" i="17"/>
  <c r="BF205" i="17"/>
  <c r="AT115" i="17"/>
  <c r="AR564" i="17"/>
  <c r="AT182" i="17"/>
  <c r="AW116" i="17"/>
  <c r="AR456" i="17"/>
  <c r="BD172" i="17"/>
  <c r="BG413" i="17"/>
  <c r="AC314" i="17"/>
  <c r="W54" i="12"/>
  <c r="W123" i="2"/>
  <c r="W180" i="12"/>
  <c r="AG180" i="12"/>
  <c r="AE166" i="12"/>
  <c r="AE124" i="12"/>
  <c r="W68" i="12"/>
  <c r="W166" i="12"/>
  <c r="W124" i="12"/>
  <c r="W137" i="8"/>
  <c r="W122" i="8"/>
  <c r="W194" i="12"/>
  <c r="AS170" i="6"/>
  <c r="BF189" i="12"/>
  <c r="V98" i="7"/>
  <c r="V152" i="12"/>
  <c r="AS92" i="2"/>
  <c r="BF111" i="6"/>
  <c r="AS110" i="6"/>
  <c r="AW153" i="2"/>
  <c r="AS159" i="4"/>
  <c r="AS119" i="12"/>
  <c r="AU136" i="4"/>
  <c r="BD120" i="6"/>
  <c r="AW51" i="2"/>
  <c r="BF70" i="4"/>
  <c r="BF191" i="12"/>
  <c r="W137" i="12"/>
  <c r="BD155" i="12"/>
  <c r="AS84" i="4"/>
  <c r="BD160" i="8"/>
  <c r="V167" i="4"/>
  <c r="V153" i="4"/>
  <c r="AF98" i="7"/>
  <c r="V96" i="12"/>
  <c r="AF119" i="2"/>
  <c r="AG67" i="4"/>
  <c r="W485" i="17"/>
  <c r="W371" i="17"/>
  <c r="W409" i="17"/>
  <c r="W276" i="17"/>
  <c r="W124" i="17"/>
  <c r="W49" i="17"/>
  <c r="W66" i="4"/>
  <c r="BD73" i="4"/>
  <c r="AS157" i="4"/>
  <c r="V163" i="12"/>
  <c r="AU168" i="4"/>
  <c r="BJ21" i="17"/>
  <c r="BJ73" i="17"/>
  <c r="BK300" i="17"/>
  <c r="BJ318" i="17"/>
  <c r="BK75" i="17"/>
  <c r="BJ298" i="17"/>
  <c r="BJ304" i="17"/>
  <c r="BK337" i="17"/>
  <c r="AV508" i="17"/>
  <c r="BI165" i="17"/>
  <c r="BH549" i="17"/>
  <c r="AW608" i="17"/>
  <c r="AU362" i="17"/>
  <c r="BG246" i="17"/>
  <c r="AS552" i="17"/>
  <c r="BE265" i="17"/>
  <c r="BI544" i="17"/>
  <c r="BD19" i="17"/>
  <c r="BE126" i="17"/>
  <c r="BI437" i="17"/>
  <c r="AV334" i="17"/>
  <c r="AW436" i="17"/>
  <c r="BI316" i="17"/>
  <c r="BF74" i="17"/>
  <c r="AR287" i="17"/>
  <c r="BI106" i="17"/>
  <c r="BI410" i="17"/>
  <c r="AV171" i="17"/>
  <c r="BI12" i="17"/>
  <c r="BF337" i="17"/>
  <c r="BF134" i="17"/>
  <c r="BF200" i="17"/>
  <c r="AR458" i="17"/>
  <c r="AW433" i="17"/>
  <c r="BI496" i="17"/>
  <c r="BD189" i="17"/>
  <c r="BE15" i="17"/>
  <c r="AU569" i="17"/>
  <c r="AU242" i="17"/>
  <c r="AT92" i="17"/>
  <c r="BE170" i="17"/>
  <c r="BE172" i="17"/>
  <c r="BG397" i="17"/>
  <c r="AT457" i="17"/>
  <c r="BE410" i="17"/>
  <c r="BH339" i="17"/>
  <c r="AV343" i="17"/>
  <c r="AW111" i="17"/>
  <c r="AT93" i="17"/>
  <c r="BE59" i="17"/>
  <c r="BE34" i="17"/>
  <c r="BG249" i="17"/>
  <c r="AU588" i="17"/>
  <c r="BE549" i="17"/>
  <c r="BD609" i="17"/>
  <c r="AV182" i="17"/>
  <c r="BD35" i="17"/>
  <c r="BI130" i="17"/>
  <c r="BE261" i="17"/>
  <c r="AU73" i="17"/>
  <c r="AT525" i="17"/>
  <c r="BI581" i="17"/>
  <c r="AT209" i="17"/>
  <c r="AT267" i="17"/>
  <c r="AT71" i="17"/>
  <c r="BF278" i="17"/>
  <c r="AW149" i="17"/>
  <c r="AR298" i="17"/>
  <c r="BF69" i="17"/>
  <c r="BE96" i="17"/>
  <c r="AT146" i="17"/>
  <c r="AW543" i="17"/>
  <c r="BF77" i="17"/>
  <c r="AR19" i="17"/>
  <c r="AT353" i="17"/>
  <c r="BE191" i="17"/>
  <c r="BE111" i="17"/>
  <c r="AS541" i="17"/>
  <c r="AT300" i="17"/>
  <c r="BG207" i="17"/>
  <c r="AU109" i="17"/>
  <c r="BG563" i="17"/>
  <c r="BF246" i="17"/>
  <c r="AU562" i="17"/>
  <c r="AU284" i="17"/>
  <c r="AV116" i="17"/>
  <c r="AW449" i="17"/>
  <c r="AV336" i="17"/>
  <c r="BD390" i="17"/>
  <c r="BD428" i="17"/>
  <c r="AU209" i="17"/>
  <c r="AW458" i="17"/>
  <c r="BF431" i="17"/>
  <c r="BF165" i="17"/>
  <c r="BG230" i="17"/>
  <c r="BI58" i="17"/>
  <c r="AU469" i="17"/>
  <c r="BG265" i="17"/>
  <c r="BG380" i="17"/>
  <c r="BG476" i="17"/>
  <c r="AR192" i="17"/>
  <c r="AT496" i="17"/>
  <c r="AT439" i="17"/>
  <c r="AU210" i="17"/>
  <c r="AU283" i="17"/>
  <c r="BG319" i="17"/>
  <c r="AU320" i="17"/>
  <c r="AU221" i="17"/>
  <c r="BE53" i="17"/>
  <c r="AT32" i="17"/>
  <c r="BG205" i="17"/>
  <c r="AU306" i="17"/>
  <c r="BF59" i="17"/>
  <c r="BF260" i="17"/>
  <c r="BF507" i="17"/>
  <c r="AS9" i="4"/>
  <c r="AT98" i="4"/>
  <c r="AG53" i="12"/>
  <c r="AK180" i="4"/>
  <c r="AG108" i="2"/>
  <c r="AK67" i="12"/>
  <c r="BI87" i="4"/>
  <c r="BF52" i="2"/>
  <c r="AW197" i="12"/>
  <c r="AU25" i="8"/>
  <c r="AW111" i="6"/>
  <c r="AR139" i="8"/>
  <c r="BF108" i="8"/>
  <c r="BD113" i="4"/>
  <c r="BF84" i="4"/>
  <c r="BF114" i="6"/>
  <c r="AW104" i="12"/>
  <c r="BH163" i="8"/>
  <c r="BD109" i="8"/>
  <c r="BH129" i="6"/>
  <c r="AS128" i="6"/>
  <c r="BF114" i="2"/>
  <c r="AR50" i="2"/>
  <c r="AT142" i="4"/>
  <c r="AT93" i="4"/>
  <c r="AR134" i="2"/>
  <c r="AS120" i="6"/>
  <c r="AT144" i="4"/>
  <c r="AT97" i="4"/>
  <c r="AS148" i="2"/>
  <c r="BD177" i="6"/>
  <c r="AT99" i="4"/>
  <c r="BI199" i="12"/>
  <c r="BF104" i="7"/>
  <c r="BI73" i="7"/>
  <c r="BF14" i="4"/>
  <c r="BF177" i="6"/>
  <c r="BD184" i="6"/>
  <c r="AW106" i="4"/>
  <c r="AR14" i="4"/>
  <c r="AR99" i="6"/>
  <c r="AR183" i="6"/>
  <c r="AR175" i="6"/>
  <c r="BF113" i="2"/>
  <c r="AT178" i="4"/>
  <c r="AR115" i="12"/>
  <c r="AR101" i="12"/>
  <c r="AW162" i="4"/>
  <c r="BI167" i="12"/>
  <c r="AU74" i="4"/>
  <c r="AS25" i="8"/>
  <c r="AR182" i="6"/>
  <c r="AT167" i="12"/>
  <c r="AR171" i="12"/>
  <c r="AR121" i="12"/>
  <c r="AT84" i="8"/>
  <c r="AR191" i="12"/>
  <c r="AT163" i="12"/>
  <c r="AR199" i="12"/>
  <c r="BI195" i="12"/>
  <c r="BH101" i="7"/>
  <c r="AT58" i="8"/>
  <c r="BF71" i="4"/>
  <c r="BF16" i="4"/>
  <c r="BD102" i="2"/>
  <c r="BD170" i="4"/>
  <c r="BF125" i="6"/>
  <c r="BG73" i="12"/>
  <c r="BF198" i="12"/>
  <c r="AV129" i="2"/>
  <c r="BG169" i="4"/>
  <c r="AV113" i="2"/>
  <c r="AV48" i="6"/>
  <c r="AS183" i="4"/>
  <c r="AV159" i="4"/>
  <c r="AR127" i="2"/>
  <c r="AV54" i="2"/>
  <c r="BF197" i="12"/>
  <c r="AV125" i="6"/>
  <c r="BH93" i="12"/>
  <c r="AU105" i="7"/>
  <c r="BF28" i="8"/>
  <c r="AS149" i="8"/>
  <c r="BF195" i="12"/>
  <c r="BF199" i="12"/>
  <c r="BH104" i="7"/>
  <c r="BD167" i="12"/>
  <c r="BI195" i="6"/>
  <c r="BF56" i="12"/>
  <c r="BD169" i="6"/>
  <c r="BH169" i="6"/>
  <c r="BG45" i="8"/>
  <c r="AU128" i="12"/>
  <c r="AS112" i="8"/>
  <c r="BE53" i="8"/>
  <c r="AU125" i="2"/>
  <c r="AV183" i="4"/>
  <c r="AV87" i="6"/>
  <c r="BD137" i="2"/>
  <c r="BD98" i="8"/>
  <c r="AS115" i="8"/>
  <c r="AT83" i="6"/>
  <c r="BF120" i="6"/>
  <c r="AW87" i="4"/>
  <c r="AS178" i="4"/>
  <c r="AT170" i="6"/>
  <c r="AS97" i="2"/>
  <c r="AR142" i="8"/>
  <c r="AR48" i="6"/>
  <c r="AV118" i="6"/>
  <c r="BI102" i="2"/>
  <c r="BI176" i="4"/>
  <c r="BE100" i="12"/>
  <c r="AS73" i="8"/>
  <c r="BF123" i="2"/>
  <c r="AU155" i="2"/>
  <c r="AT185" i="12"/>
  <c r="AT141" i="8"/>
  <c r="AR120" i="6"/>
  <c r="BF100" i="12"/>
  <c r="AW185" i="6"/>
  <c r="AV155" i="4"/>
  <c r="BD169" i="4"/>
  <c r="BD43" i="8"/>
  <c r="BI128" i="2"/>
  <c r="BI142" i="2"/>
  <c r="AR184" i="4"/>
  <c r="AU108" i="4"/>
  <c r="BD21" i="8"/>
  <c r="BI88" i="2"/>
  <c r="BG200" i="4"/>
  <c r="BD100" i="7"/>
  <c r="AW124" i="2"/>
  <c r="AR185" i="4"/>
  <c r="BE18" i="4"/>
  <c r="AT129" i="4"/>
  <c r="AR134" i="8"/>
  <c r="AU112" i="4"/>
  <c r="BF51" i="12"/>
  <c r="AW126" i="2"/>
  <c r="AW199" i="4"/>
  <c r="AU98" i="2"/>
  <c r="AV85" i="6"/>
  <c r="BE99" i="6"/>
  <c r="AU106" i="4"/>
  <c r="BG120" i="6"/>
  <c r="AV168" i="12"/>
  <c r="AT116" i="4"/>
  <c r="AS111" i="6"/>
  <c r="AV49" i="8"/>
  <c r="BI99" i="2"/>
  <c r="AS58" i="8"/>
  <c r="BI130" i="2"/>
  <c r="BG50" i="2"/>
  <c r="BG114" i="4"/>
  <c r="AU111" i="4"/>
  <c r="AW127" i="4"/>
  <c r="AW99" i="7"/>
  <c r="BD82" i="8"/>
  <c r="AW105" i="6"/>
  <c r="BD132" i="8"/>
  <c r="BF168" i="4"/>
  <c r="BH142" i="2"/>
  <c r="AS110" i="8"/>
  <c r="BF18" i="4"/>
  <c r="BH148" i="4"/>
  <c r="AR153" i="8"/>
  <c r="BI93" i="12"/>
  <c r="BG155" i="8"/>
  <c r="AR183" i="4"/>
  <c r="AR135" i="12"/>
  <c r="BG63" i="4"/>
  <c r="AV156" i="4"/>
  <c r="AV150" i="4"/>
  <c r="AV103" i="7"/>
  <c r="AV152" i="12"/>
  <c r="AV143" i="4"/>
  <c r="BE189" i="12"/>
  <c r="AR143" i="8"/>
  <c r="BE122" i="4"/>
  <c r="AT169" i="12"/>
  <c r="BF73" i="4"/>
  <c r="BH98" i="2"/>
  <c r="AW9" i="4"/>
  <c r="AV120" i="6"/>
  <c r="AR152" i="2"/>
  <c r="AT168" i="6"/>
  <c r="AU100" i="2"/>
  <c r="AR156" i="2"/>
  <c r="BI120" i="6"/>
  <c r="BG57" i="12"/>
  <c r="AW195" i="4"/>
  <c r="BI49" i="12"/>
  <c r="BE176" i="4"/>
  <c r="AR129" i="8"/>
  <c r="AW55" i="12"/>
  <c r="AU201" i="4"/>
  <c r="AW110" i="6"/>
  <c r="AR110" i="6"/>
  <c r="AR196" i="4"/>
  <c r="BI198" i="12"/>
  <c r="AU177" i="12"/>
  <c r="AW57" i="12"/>
  <c r="AT88" i="2"/>
  <c r="BG43" i="8"/>
  <c r="AT138" i="6"/>
  <c r="AU143" i="12"/>
  <c r="BG109" i="8"/>
  <c r="AV124" i="2"/>
  <c r="AS171" i="12"/>
  <c r="AS50" i="2"/>
  <c r="AS53" i="2"/>
  <c r="AR142" i="4"/>
  <c r="AS128" i="12"/>
  <c r="AS182" i="6"/>
  <c r="AR27" i="8"/>
  <c r="AT128" i="12"/>
  <c r="AT27" i="8"/>
  <c r="AT50" i="2"/>
  <c r="AT53" i="2"/>
  <c r="AR138" i="6"/>
  <c r="AR97" i="8"/>
  <c r="AT70" i="8"/>
  <c r="BF63" i="12"/>
  <c r="AT97" i="8"/>
  <c r="AS99" i="4"/>
  <c r="AS93" i="4"/>
  <c r="AT56" i="8"/>
  <c r="AT52" i="8"/>
  <c r="BD63" i="12"/>
  <c r="AS184" i="12"/>
  <c r="AS99" i="12"/>
  <c r="AS140" i="8"/>
  <c r="AR119" i="8"/>
  <c r="AR126" i="8"/>
  <c r="AR120" i="4"/>
  <c r="AR125" i="4"/>
  <c r="AS8" i="4"/>
  <c r="AS17" i="4"/>
  <c r="AS125" i="4"/>
  <c r="AS120" i="4"/>
  <c r="AS84" i="8"/>
  <c r="AT182" i="6"/>
  <c r="AS56" i="8"/>
  <c r="AS52" i="8"/>
  <c r="AS141" i="12"/>
  <c r="AT42" i="8"/>
  <c r="AS142" i="4"/>
  <c r="BF137" i="2"/>
  <c r="AS27" i="8"/>
  <c r="AT99" i="12"/>
  <c r="AS42" i="8"/>
  <c r="AS138" i="6"/>
  <c r="AT184" i="12"/>
  <c r="AS70" i="8"/>
  <c r="AS112" i="12"/>
  <c r="AS156" i="2"/>
  <c r="AR42" i="8"/>
  <c r="AS72" i="12"/>
  <c r="AS119" i="8"/>
  <c r="AS126" i="8"/>
  <c r="AT72" i="12"/>
  <c r="AR184" i="12"/>
  <c r="AT120" i="4"/>
  <c r="AT125" i="4"/>
  <c r="BF77" i="8"/>
  <c r="AR99" i="4"/>
  <c r="AR93" i="4"/>
  <c r="AS141" i="2"/>
  <c r="AT141" i="2"/>
  <c r="AR112" i="12"/>
  <c r="AS97" i="8"/>
  <c r="AR72" i="12"/>
  <c r="AT112" i="12"/>
  <c r="BE84" i="2"/>
  <c r="BG163" i="12"/>
  <c r="AU156" i="2"/>
  <c r="AU108" i="8"/>
  <c r="AV101" i="6"/>
  <c r="AU158" i="2"/>
  <c r="BG148" i="2"/>
  <c r="AT26" i="8"/>
  <c r="AR100" i="4"/>
  <c r="BE56" i="12"/>
  <c r="AV95" i="7"/>
  <c r="BG155" i="2"/>
  <c r="BE115" i="2"/>
  <c r="BG84" i="2"/>
  <c r="BG90" i="6"/>
  <c r="AT124" i="8"/>
  <c r="BH98" i="8"/>
  <c r="BI65" i="4"/>
  <c r="AV198" i="12"/>
  <c r="AW196" i="4"/>
  <c r="AT148" i="2"/>
  <c r="AW125" i="2"/>
  <c r="AV70" i="4"/>
  <c r="AT96" i="12"/>
  <c r="AW116" i="4"/>
  <c r="AR16" i="4"/>
  <c r="BG71" i="4"/>
  <c r="BH199" i="12"/>
  <c r="BG139" i="2"/>
  <c r="AU170" i="6"/>
  <c r="AU110" i="2"/>
  <c r="AR141" i="4"/>
  <c r="BG127" i="2"/>
  <c r="BI148" i="4"/>
  <c r="AW143" i="2"/>
  <c r="AR109" i="2"/>
  <c r="BG28" i="8"/>
  <c r="BG114" i="2"/>
  <c r="AU81" i="8"/>
  <c r="AU160" i="8"/>
  <c r="AR81" i="8"/>
  <c r="AW54" i="2"/>
  <c r="BG101" i="2"/>
  <c r="AV88" i="4"/>
  <c r="BI84" i="4"/>
  <c r="AW68" i="4"/>
  <c r="BG162" i="4"/>
  <c r="AT158" i="4"/>
  <c r="AT111" i="2"/>
  <c r="AT149" i="8"/>
  <c r="AT163" i="8"/>
  <c r="AW69" i="4"/>
  <c r="AR76" i="7"/>
  <c r="AT114" i="4"/>
  <c r="AR158" i="2"/>
  <c r="BH99" i="6"/>
  <c r="AR98" i="6"/>
  <c r="AT123" i="8"/>
  <c r="BG156" i="8"/>
  <c r="AT140" i="6"/>
  <c r="AU110" i="8"/>
  <c r="AW155" i="2"/>
  <c r="BG165" i="8"/>
  <c r="BI125" i="6"/>
  <c r="AT84" i="2"/>
  <c r="BH117" i="4"/>
  <c r="BG83" i="6"/>
  <c r="AV153" i="2"/>
  <c r="AW119" i="12"/>
  <c r="AR142" i="2"/>
  <c r="BH139" i="12"/>
  <c r="BE44" i="9"/>
  <c r="AT83" i="2"/>
  <c r="AU157" i="8"/>
  <c r="AR87" i="6"/>
  <c r="AU129" i="4"/>
  <c r="AT136" i="4"/>
  <c r="BI63" i="4"/>
  <c r="AT137" i="8"/>
  <c r="AU151" i="2"/>
  <c r="AR85" i="8"/>
  <c r="BG153" i="8"/>
  <c r="BG103" i="7"/>
  <c r="AV83" i="6"/>
  <c r="BE168" i="4"/>
  <c r="AT126" i="4"/>
  <c r="BG109" i="2"/>
  <c r="AV197" i="12"/>
  <c r="AV157" i="12"/>
  <c r="BE116" i="4"/>
  <c r="AR80" i="4"/>
  <c r="AR162" i="4"/>
  <c r="AU170" i="4"/>
  <c r="BG116" i="2"/>
  <c r="AT115" i="8"/>
  <c r="AR139" i="12"/>
  <c r="AT56" i="2"/>
  <c r="AV123" i="2"/>
  <c r="AT127" i="8"/>
  <c r="AT201" i="4"/>
  <c r="AT45" i="2"/>
  <c r="AT143" i="12"/>
  <c r="AR114" i="2"/>
  <c r="AT41" i="8"/>
  <c r="BI86" i="4"/>
  <c r="BE116" i="2"/>
  <c r="AU73" i="8"/>
  <c r="BI140" i="6"/>
  <c r="AV189" i="12"/>
  <c r="BE67" i="7"/>
  <c r="BI197" i="6"/>
  <c r="BI195" i="4"/>
  <c r="AR78" i="4"/>
  <c r="AW100" i="4"/>
  <c r="AR168" i="12"/>
  <c r="BI114" i="4"/>
  <c r="BE73" i="4"/>
  <c r="BE102" i="2"/>
  <c r="AU71" i="8"/>
  <c r="BI173" i="4"/>
  <c r="BI70" i="4"/>
  <c r="AV126" i="4"/>
  <c r="AU151" i="8"/>
  <c r="AR200" i="4"/>
  <c r="AR118" i="6"/>
  <c r="BE125" i="6"/>
  <c r="AW192" i="4"/>
  <c r="AW141" i="4"/>
  <c r="BE167" i="12"/>
  <c r="AT177" i="12"/>
  <c r="BI199" i="4"/>
  <c r="AW187" i="4"/>
  <c r="AV73" i="4"/>
  <c r="AR132" i="8"/>
  <c r="AT141" i="4"/>
  <c r="BH153" i="8"/>
  <c r="BG124" i="12"/>
  <c r="AU171" i="12"/>
  <c r="BE101" i="4"/>
  <c r="BI78" i="4"/>
  <c r="AT110" i="8"/>
  <c r="AV147" i="8"/>
  <c r="AU163" i="12"/>
  <c r="AV80" i="4"/>
  <c r="AW122" i="4"/>
  <c r="AT91" i="4"/>
  <c r="BG154" i="12"/>
  <c r="BE139" i="2"/>
  <c r="AV78" i="4"/>
  <c r="BG169" i="12"/>
  <c r="AT69" i="8"/>
  <c r="AT98" i="6"/>
  <c r="AU167" i="12"/>
  <c r="BG74" i="7"/>
  <c r="BI199" i="6"/>
  <c r="BE170" i="4"/>
  <c r="AU49" i="2"/>
  <c r="BE167" i="4"/>
  <c r="AT73" i="7"/>
  <c r="AV72" i="4"/>
  <c r="BE87" i="6"/>
  <c r="BE99" i="2"/>
  <c r="AT13" i="4"/>
  <c r="AV68" i="4"/>
  <c r="AR63" i="8"/>
  <c r="AU166" i="8"/>
  <c r="AW71" i="4"/>
  <c r="BG147" i="12"/>
  <c r="AU156" i="12"/>
  <c r="AU154" i="12"/>
  <c r="BE100" i="7"/>
  <c r="BE70" i="4"/>
  <c r="AT152" i="8"/>
  <c r="AT25" i="8"/>
  <c r="AR86" i="8"/>
  <c r="AR128" i="8"/>
  <c r="BH70" i="7"/>
  <c r="AU17" i="4"/>
  <c r="AU8" i="4"/>
  <c r="BG184" i="4"/>
  <c r="AU169" i="4"/>
  <c r="BG12" i="4"/>
  <c r="BG108" i="4"/>
  <c r="AT113" i="4"/>
  <c r="AR163" i="12"/>
  <c r="AR51" i="12"/>
  <c r="BE76" i="7"/>
  <c r="BE103" i="7"/>
  <c r="BE105" i="6"/>
  <c r="AR83" i="6"/>
  <c r="AU198" i="4"/>
  <c r="AW111" i="8"/>
  <c r="AT66" i="8"/>
  <c r="AU50" i="6"/>
  <c r="AV112" i="6"/>
  <c r="AV100" i="2"/>
  <c r="AW112" i="2"/>
  <c r="AW106" i="2"/>
  <c r="AU140" i="8"/>
  <c r="AW142" i="4"/>
  <c r="AW137" i="2"/>
  <c r="BI86" i="2"/>
  <c r="BI50" i="2"/>
  <c r="AW130" i="2"/>
  <c r="BI8" i="4"/>
  <c r="AW72" i="7"/>
  <c r="AU100" i="6"/>
  <c r="AU86" i="6"/>
  <c r="BH63" i="12"/>
  <c r="AR156" i="12"/>
  <c r="AR185" i="12"/>
  <c r="AW80" i="2"/>
  <c r="AW78" i="2"/>
  <c r="AW87" i="2"/>
  <c r="AW86" i="2"/>
  <c r="AV115" i="4"/>
  <c r="AV112" i="4"/>
  <c r="AV97" i="8"/>
  <c r="AV42" i="8"/>
  <c r="AW154" i="8"/>
  <c r="AW147" i="8"/>
  <c r="AT153" i="12"/>
  <c r="AW172" i="4"/>
  <c r="AW164" i="4"/>
  <c r="AV71" i="7"/>
  <c r="BH72" i="7"/>
  <c r="AT151" i="8"/>
  <c r="AT38" i="8"/>
  <c r="BE14" i="4"/>
  <c r="AU74" i="7"/>
  <c r="AT114" i="6"/>
  <c r="AV129" i="8"/>
  <c r="BH100" i="12"/>
  <c r="AT149" i="12"/>
  <c r="AS197" i="4"/>
  <c r="AT14" i="4"/>
  <c r="AR49" i="8"/>
  <c r="AR129" i="2"/>
  <c r="AR138" i="2"/>
  <c r="AV167" i="4"/>
  <c r="AT85" i="6"/>
  <c r="AT111" i="6"/>
  <c r="W53" i="12"/>
  <c r="AT77" i="6"/>
  <c r="W81" i="2"/>
  <c r="AU141" i="8"/>
  <c r="W166" i="4"/>
  <c r="W95" i="12"/>
  <c r="BG70" i="4"/>
  <c r="AV195" i="4"/>
  <c r="BE109" i="2"/>
  <c r="AG95" i="7"/>
  <c r="AJ136" i="2"/>
  <c r="W65" i="8"/>
  <c r="W79" i="8"/>
  <c r="AH110" i="4"/>
  <c r="AH124" i="4"/>
  <c r="V11" i="4"/>
  <c r="V95" i="4"/>
  <c r="AJ165" i="12"/>
  <c r="W136" i="8"/>
  <c r="V166" i="4"/>
  <c r="V152" i="4"/>
  <c r="W67" i="12"/>
  <c r="V95" i="12"/>
  <c r="V193" i="12"/>
  <c r="V109" i="12"/>
  <c r="W138" i="4"/>
  <c r="W109" i="12"/>
  <c r="W193" i="12"/>
  <c r="W162" i="8"/>
  <c r="W150" i="8"/>
  <c r="W82" i="2"/>
  <c r="W150" i="2"/>
  <c r="W93" i="8"/>
  <c r="W194" i="4"/>
  <c r="W180" i="4"/>
  <c r="AC108" i="2"/>
  <c r="W108" i="2"/>
  <c r="W408" i="17"/>
  <c r="W559" i="17"/>
  <c r="W294" i="17"/>
  <c r="W218" i="17"/>
  <c r="W161" i="17"/>
  <c r="W237" i="17"/>
  <c r="W29" i="17"/>
  <c r="W446" i="17"/>
  <c r="W484" i="17"/>
  <c r="W370" i="17"/>
  <c r="W427" i="17"/>
  <c r="W48" i="17"/>
  <c r="W503" i="17"/>
  <c r="W123" i="17"/>
  <c r="W10" i="17"/>
  <c r="W332" i="17"/>
  <c r="W540" i="17"/>
  <c r="BK453" i="17"/>
  <c r="BH113" i="17"/>
  <c r="BH414" i="17"/>
  <c r="AV562" i="17"/>
  <c r="BH305" i="17"/>
  <c r="BH204" i="17"/>
  <c r="AV566" i="17"/>
  <c r="BH570" i="17"/>
  <c r="BH397" i="17"/>
  <c r="BH563" i="17"/>
  <c r="AT302" i="17"/>
  <c r="AR50" i="17"/>
  <c r="BE258" i="17"/>
  <c r="BH410" i="17"/>
  <c r="AV247" i="17"/>
  <c r="AV248" i="17"/>
  <c r="BH569" i="17"/>
  <c r="AV488" i="17"/>
  <c r="BD564" i="17"/>
  <c r="AV581" i="17"/>
  <c r="AV105" i="17"/>
  <c r="AV114" i="17"/>
  <c r="BH434" i="17"/>
  <c r="AU50" i="17"/>
  <c r="AR222" i="17"/>
  <c r="AW191" i="17"/>
  <c r="AW603" i="17"/>
  <c r="AS32" i="17"/>
  <c r="BI230" i="17"/>
  <c r="BI162" i="17"/>
  <c r="BE104" i="17"/>
  <c r="AS39" i="17"/>
  <c r="BE598" i="17"/>
  <c r="BI205" i="17"/>
  <c r="BI568" i="17"/>
  <c r="AW450" i="17"/>
  <c r="BI455" i="17"/>
  <c r="BI112" i="17"/>
  <c r="BI372" i="17"/>
  <c r="BI457" i="17"/>
  <c r="BI430" i="17"/>
  <c r="AW199" i="17"/>
  <c r="AW454" i="17"/>
  <c r="AW446" i="17"/>
  <c r="BF420" i="17"/>
  <c r="AW109" i="17"/>
  <c r="BI453" i="17"/>
  <c r="BI451" i="17"/>
  <c r="AT395" i="17"/>
  <c r="BF279" i="17"/>
  <c r="AW379" i="17"/>
  <c r="BI448" i="17"/>
  <c r="V135" i="4"/>
  <c r="BE175" i="12"/>
  <c r="BI160" i="8"/>
  <c r="BE156" i="8"/>
  <c r="AJ80" i="4"/>
  <c r="AR159" i="4"/>
  <c r="AR102" i="2"/>
  <c r="AR181" i="4"/>
  <c r="AR57" i="12"/>
  <c r="BE71" i="4"/>
  <c r="AT48" i="6"/>
  <c r="AC539" i="17"/>
  <c r="AT168" i="12"/>
  <c r="AD76" i="8"/>
  <c r="V76" i="8"/>
  <c r="AT86" i="4"/>
  <c r="AR87" i="4"/>
  <c r="R4" i="3"/>
  <c r="V90" i="6"/>
  <c r="AF132" i="12"/>
  <c r="AK108" i="4"/>
  <c r="AG193" i="4"/>
  <c r="AG123" i="4"/>
  <c r="AE123" i="4"/>
  <c r="AE193" i="4"/>
  <c r="AG96" i="7"/>
  <c r="AI150" i="12"/>
  <c r="AI96" i="7"/>
  <c r="AI151" i="4"/>
  <c r="AJ81" i="4"/>
  <c r="AI109" i="4"/>
  <c r="AI137" i="4"/>
  <c r="BE11" i="4"/>
  <c r="AI81" i="4"/>
  <c r="W121" i="2"/>
  <c r="W137" i="4"/>
  <c r="W109" i="4"/>
  <c r="AW96" i="4"/>
  <c r="AU192" i="4"/>
  <c r="AU65" i="4"/>
  <c r="AW69" i="7"/>
  <c r="AW143" i="4"/>
  <c r="BH71" i="4"/>
  <c r="BH82" i="4"/>
  <c r="AT65" i="8"/>
  <c r="AU154" i="4"/>
  <c r="AU69" i="4"/>
  <c r="AW153" i="4"/>
  <c r="AW153" i="12"/>
  <c r="BI76" i="7"/>
  <c r="AU115" i="8"/>
  <c r="BE127" i="2"/>
  <c r="BG124" i="4"/>
  <c r="BG110" i="4"/>
  <c r="AW58" i="12"/>
  <c r="AW143" i="12"/>
  <c r="AT143" i="8"/>
  <c r="AV98" i="4"/>
  <c r="AW155" i="4"/>
  <c r="AW84" i="4"/>
  <c r="AV67" i="4"/>
  <c r="AW70" i="7"/>
  <c r="AR126" i="12"/>
  <c r="BI152" i="4"/>
  <c r="BI166" i="4"/>
  <c r="AW74" i="7"/>
  <c r="AW95" i="4"/>
  <c r="AW11" i="4"/>
  <c r="BG73" i="4"/>
  <c r="BG87" i="4"/>
  <c r="AW157" i="12"/>
  <c r="BH175" i="6"/>
  <c r="BI69" i="4"/>
  <c r="BI154" i="4"/>
  <c r="AW75" i="7"/>
  <c r="AW130" i="4"/>
  <c r="AR39" i="8"/>
  <c r="AR153" i="2"/>
  <c r="AR157" i="12"/>
  <c r="AR53" i="8"/>
  <c r="AR65" i="12"/>
  <c r="AV71" i="4"/>
  <c r="AU196" i="12"/>
  <c r="AR139" i="2"/>
  <c r="AR85" i="2"/>
  <c r="AU126" i="6"/>
  <c r="BI147" i="12"/>
  <c r="AW151" i="12"/>
  <c r="AT101" i="6"/>
  <c r="AW86" i="6"/>
  <c r="AU123" i="12"/>
  <c r="AU85" i="4"/>
  <c r="AU83" i="4"/>
  <c r="AR125" i="12"/>
  <c r="AR97" i="12"/>
  <c r="AV130" i="2"/>
  <c r="BH8" i="4"/>
  <c r="AV72" i="7"/>
  <c r="AV137" i="2"/>
  <c r="BH86" i="2"/>
  <c r="BH50" i="2"/>
  <c r="BH108" i="2"/>
  <c r="BI116" i="4"/>
  <c r="BI200" i="4"/>
  <c r="AR177" i="6"/>
  <c r="AR155" i="4"/>
  <c r="AR84" i="4"/>
  <c r="AU99" i="7"/>
  <c r="AR187" i="4"/>
  <c r="AR88" i="4"/>
  <c r="AR54" i="2"/>
  <c r="AV55" i="12"/>
  <c r="BH49" i="12"/>
  <c r="AR71" i="8"/>
  <c r="AR29" i="8"/>
  <c r="AR193" i="12"/>
  <c r="AR109" i="12"/>
  <c r="BG130" i="2"/>
  <c r="AU126" i="2"/>
  <c r="AU150" i="4"/>
  <c r="AU156" i="4"/>
  <c r="BE123" i="8"/>
  <c r="BE109" i="8"/>
  <c r="BE198" i="12"/>
  <c r="BE57" i="12"/>
  <c r="BH180" i="4"/>
  <c r="BH165" i="12"/>
  <c r="BH84" i="4"/>
  <c r="BH155" i="4"/>
  <c r="BH100" i="7"/>
  <c r="BH70" i="4"/>
  <c r="AV198" i="4"/>
  <c r="AT154" i="2"/>
  <c r="AT140" i="2"/>
  <c r="AR153" i="4"/>
  <c r="AV111" i="8"/>
  <c r="AV107" i="8"/>
  <c r="AU165" i="12"/>
  <c r="AR70" i="4"/>
  <c r="AR100" i="7"/>
  <c r="BH16" i="4"/>
  <c r="BH86" i="4"/>
  <c r="BH65" i="8"/>
  <c r="BH79" i="8"/>
  <c r="BE83" i="6"/>
  <c r="AT152" i="2"/>
  <c r="BE114" i="2"/>
  <c r="AV164" i="4"/>
  <c r="AV172" i="4"/>
  <c r="BG165" i="12"/>
  <c r="AS196" i="4"/>
  <c r="AS13" i="4"/>
  <c r="AW100" i="6"/>
  <c r="AT51" i="8"/>
  <c r="AT136" i="8"/>
  <c r="AV119" i="8"/>
  <c r="AT49" i="2"/>
  <c r="AT109" i="2"/>
  <c r="AU135" i="12"/>
  <c r="AU149" i="12"/>
  <c r="AR197" i="12"/>
  <c r="AR155" i="12"/>
  <c r="AW171" i="12"/>
  <c r="AT142" i="12"/>
  <c r="AU70" i="8"/>
  <c r="AT140" i="12"/>
  <c r="AR124" i="2"/>
  <c r="AV168" i="8"/>
  <c r="AV142" i="8"/>
  <c r="AW110" i="4"/>
  <c r="AW124" i="4"/>
  <c r="BE82" i="2"/>
  <c r="BE153" i="8"/>
  <c r="BE82" i="8"/>
  <c r="BE117" i="4"/>
  <c r="BE98" i="8"/>
  <c r="BE155" i="8"/>
  <c r="AV160" i="8"/>
  <c r="AW113" i="6"/>
  <c r="BG175" i="6"/>
  <c r="AV180" i="12"/>
  <c r="AW180" i="4"/>
  <c r="AU71" i="4"/>
  <c r="AT153" i="8"/>
  <c r="AT82" i="8"/>
  <c r="AR136" i="2"/>
  <c r="AR123" i="2"/>
  <c r="AV108" i="2"/>
  <c r="AV112" i="2"/>
  <c r="AV106" i="2"/>
  <c r="BH28" i="8"/>
  <c r="BH167" i="8"/>
  <c r="AW115" i="6"/>
  <c r="BG65" i="8"/>
  <c r="BG79" i="8"/>
  <c r="BG92" i="2"/>
  <c r="BE172" i="6"/>
  <c r="AT150" i="2"/>
  <c r="AR195" i="4"/>
  <c r="AR185" i="6"/>
  <c r="AR128" i="6"/>
  <c r="BE43" i="8"/>
  <c r="BE113" i="8"/>
  <c r="AV81" i="8"/>
  <c r="AV164" i="8"/>
  <c r="AU150" i="8"/>
  <c r="AU162" i="8"/>
  <c r="AV73" i="8"/>
  <c r="BD44" i="9"/>
  <c r="AR57" i="8"/>
  <c r="AR99" i="8"/>
  <c r="AV78" i="2"/>
  <c r="AV87" i="2"/>
  <c r="AV86" i="2"/>
  <c r="AV80" i="2"/>
  <c r="AS200" i="4"/>
  <c r="AS116" i="4"/>
  <c r="BH40" i="8"/>
  <c r="BH165" i="8"/>
  <c r="AU137" i="12"/>
  <c r="AU105" i="6"/>
  <c r="BH167" i="12"/>
  <c r="BE51" i="12"/>
  <c r="BE163" i="12"/>
  <c r="AR166" i="12"/>
  <c r="AR124" i="12"/>
  <c r="BI111" i="6"/>
  <c r="AU130" i="4"/>
  <c r="AU75" i="7"/>
  <c r="AR68" i="8"/>
  <c r="AR54" i="8"/>
  <c r="AT95" i="4"/>
  <c r="AT11" i="4"/>
  <c r="BE160" i="8"/>
  <c r="AR105" i="6"/>
  <c r="AT183" i="4"/>
  <c r="AT139" i="12"/>
  <c r="AT195" i="12"/>
  <c r="AV38" i="8"/>
  <c r="AV151" i="8"/>
  <c r="BI87" i="6"/>
  <c r="BI114" i="6"/>
  <c r="BH156" i="8"/>
  <c r="BH127" i="8"/>
  <c r="AW23" i="8"/>
  <c r="AW121" i="8"/>
  <c r="BG67" i="7"/>
  <c r="AU12" i="4"/>
  <c r="AU68" i="4"/>
  <c r="V163" i="4"/>
  <c r="AW185" i="12"/>
  <c r="W51" i="6"/>
  <c r="W121" i="6"/>
  <c r="AV156" i="12"/>
  <c r="AV185" i="12"/>
  <c r="V161" i="12"/>
  <c r="AS156" i="12"/>
  <c r="AS185" i="12"/>
  <c r="AF161" i="12"/>
  <c r="V96" i="7"/>
  <c r="AK178" i="4"/>
  <c r="W93" i="6"/>
  <c r="AC110" i="6"/>
  <c r="AC125" i="6"/>
  <c r="AJ149" i="4"/>
  <c r="V149" i="4"/>
  <c r="AC44" i="8"/>
  <c r="AC143" i="8"/>
  <c r="AC123" i="4"/>
  <c r="V148" i="12"/>
  <c r="AC134" i="6"/>
  <c r="V179" i="4"/>
  <c r="V66" i="4"/>
  <c r="V64" i="8"/>
  <c r="V161" i="8"/>
  <c r="V121" i="6"/>
  <c r="V164" i="6"/>
  <c r="V79" i="6"/>
  <c r="V123" i="4"/>
  <c r="V193" i="4"/>
  <c r="V151" i="4"/>
  <c r="W120" i="8"/>
  <c r="W192" i="12"/>
  <c r="V178" i="12"/>
  <c r="W122" i="12"/>
  <c r="W107" i="2"/>
  <c r="W93" i="2"/>
  <c r="W96" i="7"/>
  <c r="W193" i="4"/>
  <c r="W123" i="4"/>
  <c r="W178" i="12"/>
  <c r="W81" i="4"/>
  <c r="W165" i="4"/>
  <c r="W94" i="4"/>
  <c r="W191" i="6"/>
  <c r="W134" i="6"/>
  <c r="AC388" i="17"/>
  <c r="AC47" i="17"/>
  <c r="V147" i="2"/>
  <c r="AJ149" i="12"/>
  <c r="AJ135" i="12"/>
  <c r="AI91" i="4"/>
  <c r="AF190" i="4"/>
  <c r="AC151" i="4"/>
  <c r="V104" i="12"/>
  <c r="V21" i="8"/>
  <c r="V92" i="4"/>
  <c r="AJ178" i="4"/>
  <c r="AJ9" i="4"/>
  <c r="AJ108" i="4"/>
  <c r="V50" i="12"/>
  <c r="V178" i="4"/>
  <c r="W369" i="17"/>
  <c r="W103" i="17"/>
  <c r="W293" i="17"/>
  <c r="W198" i="17"/>
  <c r="W351" i="17"/>
  <c r="W312" i="17"/>
  <c r="W596" i="17"/>
  <c r="W426" i="17"/>
  <c r="W47" i="17"/>
  <c r="W144" i="17"/>
  <c r="AC144" i="17"/>
  <c r="AT279" i="17"/>
  <c r="AU473" i="17"/>
  <c r="AC107" i="17"/>
  <c r="AC316" i="17"/>
  <c r="AC183" i="17"/>
  <c r="AC259" i="17"/>
  <c r="AC484" i="17"/>
  <c r="AC446" i="17"/>
  <c r="BJ116" i="17"/>
  <c r="BJ382" i="17"/>
  <c r="AS206" i="17"/>
  <c r="AS604" i="17"/>
  <c r="BK59" i="17"/>
  <c r="BK189" i="17"/>
  <c r="BK246" i="17"/>
  <c r="BJ146" i="17"/>
  <c r="BJ541" i="17"/>
  <c r="AC504" i="17"/>
  <c r="BK128" i="17"/>
  <c r="BK53" i="17"/>
  <c r="BJ532" i="17"/>
  <c r="BJ39" i="17"/>
  <c r="V594" i="17"/>
  <c r="V158" i="17"/>
  <c r="BJ395" i="17"/>
  <c r="BJ490" i="17"/>
  <c r="BJ579" i="17"/>
  <c r="BJ181" i="17"/>
  <c r="AC475" i="17"/>
  <c r="AC285" i="17"/>
  <c r="BK97" i="17"/>
  <c r="BK420" i="17"/>
  <c r="BJ514" i="17"/>
  <c r="BJ457" i="17"/>
  <c r="AT181" i="17"/>
  <c r="AT579" i="17"/>
  <c r="BJ50" i="17"/>
  <c r="BF598" i="17"/>
  <c r="BF353" i="17"/>
  <c r="BJ379" i="17"/>
  <c r="BJ208" i="17"/>
  <c r="BK564" i="17"/>
  <c r="BK414" i="17"/>
  <c r="BJ563" i="17"/>
  <c r="BJ15" i="17"/>
  <c r="AC598" i="17"/>
  <c r="AC353" i="17"/>
  <c r="BK566" i="17"/>
  <c r="BK283" i="17"/>
  <c r="AC408" i="17"/>
  <c r="AC559" i="17"/>
  <c r="AC562" i="17"/>
  <c r="AC544" i="17"/>
  <c r="AC340" i="17"/>
  <c r="AC18" i="17"/>
  <c r="V367" i="17"/>
  <c r="V215" i="17"/>
  <c r="AC267" i="17"/>
  <c r="AC96" i="17"/>
  <c r="AC609" i="17"/>
  <c r="AC173" i="17"/>
  <c r="AC244" i="17"/>
  <c r="AC263" i="17"/>
  <c r="AC91" i="17"/>
  <c r="AC35" i="17"/>
  <c r="V177" i="17"/>
  <c r="V101" i="17"/>
  <c r="S4" i="15"/>
  <c r="U4" i="15"/>
  <c r="BK132" i="17"/>
  <c r="AC468" i="17"/>
  <c r="AC240" i="17"/>
  <c r="AC218" i="17"/>
  <c r="AC161" i="17"/>
  <c r="AC568" i="17"/>
  <c r="AC209" i="17"/>
  <c r="AC172" i="17"/>
  <c r="AC495" i="17"/>
  <c r="AU472" i="17"/>
  <c r="BG363" i="17"/>
  <c r="AU324" i="17"/>
  <c r="BH218" i="17"/>
  <c r="AC343" i="17"/>
  <c r="AR279" i="17"/>
  <c r="BG356" i="17"/>
  <c r="AW145" i="17"/>
  <c r="AT276" i="17"/>
  <c r="AU506" i="17"/>
  <c r="AU261" i="17"/>
  <c r="BD32" i="17"/>
  <c r="AC295" i="17"/>
  <c r="AC238" i="17"/>
  <c r="AC540" i="17"/>
  <c r="AC332" i="17"/>
  <c r="AC457" i="17"/>
  <c r="AC514" i="17"/>
  <c r="AC37" i="17"/>
  <c r="AC416" i="17"/>
  <c r="W330" i="17"/>
  <c r="AC278" i="17"/>
  <c r="AC449" i="17"/>
  <c r="AS401" i="17"/>
  <c r="V196" i="17"/>
  <c r="V310" i="17"/>
  <c r="AS56" i="17"/>
  <c r="BE391" i="17"/>
  <c r="AC585" i="17"/>
  <c r="AC282" i="17"/>
  <c r="AC583" i="17"/>
  <c r="AC77" i="17"/>
  <c r="AC513" i="17"/>
  <c r="AC134" i="17"/>
  <c r="AC363" i="17"/>
  <c r="W82" i="17"/>
  <c r="W556" i="17"/>
  <c r="BE438" i="17"/>
  <c r="BG73" i="17"/>
  <c r="BE154" i="17"/>
  <c r="BJ392" i="17"/>
  <c r="AC211" i="17"/>
  <c r="AC230" i="17"/>
  <c r="AC603" i="17"/>
  <c r="AC452" i="17"/>
  <c r="AC284" i="17"/>
  <c r="AC322" i="17"/>
  <c r="AC219" i="17"/>
  <c r="AC200" i="17"/>
  <c r="AC515" i="17"/>
  <c r="AC522" i="17"/>
  <c r="AC145" i="17"/>
  <c r="AC321" i="17"/>
  <c r="AC188" i="17"/>
  <c r="AC20" i="17"/>
  <c r="AC222" i="17"/>
  <c r="AC317" i="17"/>
  <c r="AC399" i="17"/>
  <c r="AC133" i="17"/>
  <c r="AC57" i="17"/>
  <c r="AC76" i="17"/>
  <c r="AC502" i="17"/>
  <c r="AC122" i="17"/>
  <c r="V556" i="17"/>
  <c r="V82" i="17"/>
  <c r="AC276" i="17"/>
  <c r="AC409" i="17"/>
  <c r="BG408" i="17"/>
  <c r="AC486" i="17"/>
  <c r="AC163" i="17"/>
  <c r="BG104" i="17"/>
  <c r="AC429" i="17"/>
  <c r="AC12" i="17"/>
  <c r="AC558" i="17"/>
  <c r="AC331" i="17"/>
  <c r="V537" i="17"/>
  <c r="V500" i="17"/>
  <c r="AC48" i="17"/>
  <c r="AC503" i="17"/>
  <c r="AC529" i="17"/>
  <c r="AC225" i="17"/>
  <c r="AC74" i="17"/>
  <c r="AC187" i="17"/>
  <c r="AC376" i="17"/>
  <c r="AC186" i="17"/>
  <c r="W292" i="17"/>
  <c r="W46" i="17"/>
  <c r="AC279" i="17"/>
  <c r="AC241" i="17"/>
  <c r="AC382" i="17"/>
  <c r="AC116" i="17"/>
  <c r="AC494" i="17"/>
  <c r="AC607" i="17"/>
  <c r="V443" i="17"/>
  <c r="BG285" i="17"/>
  <c r="AR37" i="17"/>
  <c r="AT376" i="17"/>
  <c r="W101" i="17"/>
  <c r="W177" i="17"/>
  <c r="W350" i="17"/>
  <c r="W159" i="17"/>
  <c r="AC545" i="17"/>
  <c r="AC527" i="17"/>
  <c r="AT530" i="17"/>
  <c r="AT56" i="17"/>
  <c r="AC381" i="17"/>
  <c r="AC229" i="17"/>
  <c r="BJ126" i="17"/>
  <c r="BJ335" i="17"/>
  <c r="AC124" i="17"/>
  <c r="AC49" i="17"/>
  <c r="V481" i="17"/>
  <c r="V26" i="17"/>
  <c r="AV162" i="17"/>
  <c r="AT148" i="17"/>
  <c r="AS181" i="17"/>
  <c r="AC94" i="17"/>
  <c r="AC38" i="17"/>
  <c r="AC202" i="17"/>
  <c r="AC430" i="17"/>
  <c r="AC351" i="17"/>
  <c r="AC312" i="17"/>
  <c r="AC114" i="17"/>
  <c r="AC228" i="17"/>
  <c r="W273" i="17"/>
  <c r="W576" i="17"/>
  <c r="W197" i="17"/>
  <c r="W482" i="17"/>
  <c r="AC400" i="17"/>
  <c r="AC78" i="17"/>
  <c r="AC476" i="17"/>
  <c r="AC324" i="17"/>
  <c r="W121" i="17"/>
  <c r="W65" i="17"/>
  <c r="AC302" i="17"/>
  <c r="AC473" i="17"/>
  <c r="AW20" i="17"/>
  <c r="BJ276" i="17"/>
  <c r="BJ453" i="17"/>
  <c r="BD154" i="17"/>
  <c r="BD132" i="17"/>
  <c r="V253" i="17"/>
  <c r="V575" i="17"/>
  <c r="V64" i="17"/>
  <c r="V424" i="17"/>
  <c r="W8" i="17"/>
  <c r="W83" i="17"/>
  <c r="AR302" i="17"/>
  <c r="AR473" i="17"/>
  <c r="BK259" i="17"/>
  <c r="BK183" i="17"/>
  <c r="W215" i="17"/>
  <c r="W367" i="17"/>
  <c r="W178" i="17"/>
  <c r="W216" i="17"/>
  <c r="P365" i="17"/>
  <c r="AW341" i="17"/>
  <c r="V272" i="17"/>
  <c r="V234" i="17"/>
  <c r="R365" i="17"/>
  <c r="V178" i="17"/>
  <c r="V216" i="17"/>
  <c r="BJ473" i="17"/>
  <c r="BJ302" i="17"/>
  <c r="W406" i="17"/>
  <c r="W538" i="17"/>
  <c r="V519" i="17"/>
  <c r="V120" i="17"/>
  <c r="W311" i="17"/>
  <c r="W235" i="17"/>
  <c r="W557" i="17"/>
  <c r="W425" i="17"/>
  <c r="W463" i="17"/>
  <c r="W368" i="17"/>
  <c r="AT189" i="17"/>
  <c r="AT246" i="17"/>
  <c r="AV239" i="17"/>
  <c r="AV189" i="17"/>
  <c r="AS84" i="17"/>
  <c r="AS88" i="17"/>
  <c r="BI605" i="17"/>
  <c r="AV242" i="17"/>
  <c r="AV376" i="17"/>
  <c r="AS28" i="17"/>
  <c r="AW560" i="17"/>
  <c r="BH590" i="17"/>
  <c r="AV259" i="17"/>
  <c r="AU57" i="17"/>
  <c r="AS227" i="17"/>
  <c r="AS606" i="17"/>
  <c r="BH579" i="17"/>
  <c r="AU53" i="17"/>
  <c r="BH149" i="17"/>
  <c r="AU192" i="17"/>
  <c r="BH477" i="17"/>
  <c r="BH321" i="17"/>
  <c r="BD28" i="17"/>
  <c r="AR106" i="17"/>
  <c r="BG318" i="17"/>
  <c r="AU255" i="17"/>
  <c r="BG92" i="17"/>
  <c r="BG417" i="17"/>
  <c r="AR419" i="17"/>
  <c r="BG203" i="17"/>
  <c r="BG411" i="17"/>
  <c r="AU276" i="17"/>
  <c r="AU240" i="17"/>
  <c r="AR276" i="17"/>
  <c r="AU106" i="17"/>
  <c r="BG129" i="17"/>
  <c r="AU220" i="17"/>
  <c r="AR97" i="17"/>
  <c r="BG160" i="17"/>
  <c r="BD416" i="17"/>
  <c r="AS152" i="17"/>
  <c r="AS361" i="17"/>
  <c r="AS506" i="17"/>
  <c r="BD94" i="17"/>
  <c r="BD38" i="17"/>
  <c r="AU33" i="17"/>
  <c r="BD286" i="17"/>
  <c r="BD40" i="17"/>
  <c r="AV352" i="17"/>
  <c r="BE184" i="17"/>
  <c r="AV185" i="17"/>
  <c r="BG183" i="17"/>
  <c r="AS116" i="17"/>
  <c r="AW200" i="17"/>
  <c r="AR544" i="17"/>
  <c r="AT208" i="17"/>
  <c r="AT152" i="17"/>
  <c r="AT131" i="17"/>
  <c r="AR353" i="17"/>
  <c r="BG29" i="17"/>
  <c r="AR600" i="17"/>
  <c r="BG255" i="17"/>
  <c r="BI408" i="17"/>
  <c r="BI276" i="17"/>
  <c r="AS110" i="17"/>
  <c r="AR47" i="17"/>
  <c r="AS509" i="17"/>
  <c r="BI389" i="17"/>
  <c r="AR322" i="17"/>
  <c r="AR167" i="17"/>
  <c r="BI278" i="17"/>
  <c r="BG355" i="17"/>
  <c r="AS37" i="17"/>
  <c r="BG48" i="17"/>
  <c r="AR172" i="17"/>
  <c r="AW179" i="17"/>
  <c r="BI390" i="17"/>
  <c r="BD391" i="17"/>
  <c r="AR162" i="17"/>
  <c r="BI167" i="17"/>
  <c r="AS268" i="17"/>
  <c r="AU580" i="17"/>
  <c r="AR530" i="17"/>
  <c r="AS38" i="17"/>
  <c r="AR135" i="17"/>
  <c r="BI92" i="17"/>
  <c r="BI293" i="17"/>
  <c r="AS130" i="17"/>
  <c r="BH103" i="17"/>
  <c r="AS256" i="17"/>
  <c r="BH198" i="17"/>
  <c r="AT452" i="17"/>
  <c r="AR145" i="17"/>
  <c r="AR522" i="17"/>
  <c r="AW275" i="17"/>
  <c r="AW85" i="17"/>
  <c r="AS207" i="17"/>
  <c r="AS112" i="17"/>
  <c r="AS515" i="17"/>
  <c r="AS97" i="17"/>
  <c r="AS420" i="17"/>
  <c r="AT446" i="17"/>
  <c r="AT484" i="17"/>
  <c r="AR325" i="17"/>
  <c r="AR306" i="17"/>
  <c r="BG586" i="17"/>
  <c r="BG264" i="17"/>
  <c r="AR36" i="17"/>
  <c r="AR565" i="17"/>
  <c r="AT313" i="17"/>
  <c r="AT180" i="17"/>
  <c r="AV313" i="17"/>
  <c r="AV180" i="17"/>
  <c r="AS260" i="17"/>
  <c r="AS507" i="17"/>
  <c r="AS504" i="17"/>
  <c r="AS314" i="17"/>
  <c r="AT542" i="17"/>
  <c r="AT50" i="17"/>
  <c r="AS419" i="17"/>
  <c r="AS589" i="17"/>
  <c r="BG337" i="17"/>
  <c r="BG508" i="17"/>
  <c r="AR596" i="17"/>
  <c r="AR426" i="17"/>
  <c r="AR431" i="17"/>
  <c r="AR165" i="17"/>
  <c r="AS223" i="17"/>
  <c r="AS90" i="17"/>
  <c r="AR392" i="17"/>
  <c r="AR148" i="17"/>
  <c r="AT11" i="17"/>
  <c r="AT30" i="17"/>
  <c r="AR407" i="17"/>
  <c r="AR160" i="17"/>
  <c r="AS266" i="17"/>
  <c r="AS418" i="17"/>
  <c r="AS488" i="17"/>
  <c r="AS108" i="17"/>
  <c r="AS512" i="17"/>
  <c r="AS19" i="17"/>
  <c r="AT339" i="17"/>
  <c r="AT55" i="17"/>
  <c r="AV412" i="17"/>
  <c r="BG513" i="17"/>
  <c r="BG77" i="17"/>
  <c r="AR601" i="17"/>
  <c r="AR71" i="17"/>
  <c r="AR568" i="17"/>
  <c r="AR209" i="17"/>
  <c r="AS96" i="17"/>
  <c r="AS267" i="17"/>
  <c r="AR149" i="17"/>
  <c r="AR184" i="17"/>
  <c r="AS244" i="17"/>
  <c r="AS263" i="17"/>
  <c r="AT59" i="17"/>
  <c r="AT219" i="17"/>
  <c r="AT200" i="17"/>
  <c r="AT449" i="17"/>
  <c r="AT278" i="17"/>
  <c r="AU504" i="17"/>
  <c r="AU314" i="17"/>
  <c r="AR609" i="17"/>
  <c r="AR173" i="17"/>
  <c r="AU244" i="17"/>
  <c r="AU263" i="17"/>
  <c r="AR168" i="17"/>
  <c r="AR396" i="17"/>
  <c r="AR566" i="17"/>
  <c r="AR283" i="17"/>
  <c r="AT35" i="17"/>
  <c r="AT91" i="17"/>
  <c r="AT187" i="17"/>
  <c r="AT74" i="17"/>
  <c r="AT191" i="17"/>
  <c r="AT210" i="17"/>
  <c r="AT450" i="17"/>
  <c r="AT356" i="17"/>
  <c r="AR470" i="17"/>
  <c r="AR318" i="17"/>
  <c r="AT455" i="17"/>
  <c r="AT361" i="17"/>
  <c r="BG281" i="17"/>
  <c r="BG262" i="17"/>
  <c r="AU164" i="17"/>
  <c r="AS86" i="17"/>
  <c r="AS560" i="17"/>
  <c r="AS228" i="17"/>
  <c r="AS114" i="17"/>
  <c r="AT48" i="17"/>
  <c r="AT503" i="17"/>
  <c r="AS414" i="17"/>
  <c r="AS564" i="17"/>
  <c r="AT469" i="17"/>
  <c r="AT203" i="17"/>
  <c r="AT456" i="17"/>
  <c r="AT58" i="17"/>
  <c r="AW564" i="17"/>
  <c r="AW414" i="17"/>
  <c r="AR316" i="17"/>
  <c r="AR107" i="17"/>
  <c r="AR331" i="17"/>
  <c r="AR558" i="17"/>
  <c r="AR153" i="17"/>
  <c r="AR511" i="17"/>
  <c r="AS465" i="17"/>
  <c r="AS104" i="17"/>
  <c r="AT128" i="17"/>
  <c r="AT53" i="17"/>
  <c r="AS410" i="17"/>
  <c r="AS106" i="17"/>
  <c r="AT204" i="17"/>
  <c r="AT109" i="17"/>
  <c r="BG260" i="17"/>
  <c r="BG507" i="17"/>
  <c r="AR351" i="17"/>
  <c r="AR312" i="17"/>
  <c r="AR606" i="17"/>
  <c r="AR227" i="17"/>
  <c r="AR113" i="17"/>
  <c r="AR170" i="17"/>
  <c r="AR561" i="17"/>
  <c r="AR581" i="17"/>
  <c r="AS457" i="17"/>
  <c r="AS514" i="17"/>
  <c r="AT57" i="17"/>
  <c r="AT76" i="17"/>
  <c r="AS409" i="17"/>
  <c r="AS276" i="17"/>
  <c r="AU151" i="17"/>
  <c r="AR321" i="17"/>
  <c r="AR188" i="17"/>
  <c r="AR408" i="17"/>
  <c r="AR559" i="17"/>
  <c r="AU294" i="17"/>
  <c r="AU256" i="17"/>
  <c r="BG239" i="17"/>
  <c r="BG258" i="17"/>
  <c r="AV200" i="17"/>
  <c r="AV219" i="17"/>
  <c r="BI148" i="17"/>
  <c r="BI392" i="17"/>
  <c r="AW604" i="17"/>
  <c r="AW206" i="17"/>
  <c r="BG236" i="17"/>
  <c r="BG84" i="17"/>
  <c r="AV465" i="17"/>
  <c r="AV104" i="17"/>
  <c r="AR563" i="17"/>
  <c r="AR15" i="17"/>
  <c r="AW600" i="17"/>
  <c r="AW373" i="17"/>
  <c r="AV604" i="17"/>
  <c r="AV206" i="17"/>
  <c r="AW469" i="17"/>
  <c r="AW203" i="17"/>
  <c r="AU238" i="17"/>
  <c r="AU295" i="17"/>
  <c r="AW456" i="17"/>
  <c r="AW58" i="17"/>
  <c r="AV379" i="17"/>
  <c r="AU239" i="17"/>
  <c r="AU258" i="17"/>
  <c r="AV338" i="17"/>
  <c r="AV110" i="17"/>
  <c r="AW598" i="17"/>
  <c r="AW353" i="17"/>
  <c r="AW227" i="17"/>
  <c r="BH107" i="17"/>
  <c r="BH316" i="17"/>
  <c r="AR429" i="17"/>
  <c r="AR12" i="17"/>
  <c r="BI201" i="17"/>
  <c r="AU247" i="17"/>
  <c r="AU17" i="17"/>
  <c r="AV228" i="17"/>
  <c r="AR13" i="17"/>
  <c r="AR411" i="17"/>
  <c r="AR551" i="17"/>
  <c r="AR21" i="17"/>
  <c r="AW596" i="17"/>
  <c r="AW426" i="17"/>
  <c r="AU241" i="17"/>
  <c r="AU279" i="17"/>
  <c r="AR528" i="17"/>
  <c r="AR16" i="17"/>
  <c r="AR344" i="17"/>
  <c r="AV203" i="17"/>
  <c r="AV469" i="17"/>
  <c r="AW388" i="17"/>
  <c r="AW66" i="17"/>
  <c r="AR123" i="17"/>
  <c r="AR10" i="17"/>
  <c r="BI599" i="17"/>
  <c r="BI524" i="17"/>
  <c r="BF20" i="17"/>
  <c r="AS600" i="17"/>
  <c r="AS373" i="17"/>
  <c r="BI160" i="17"/>
  <c r="BI407" i="17"/>
  <c r="AS12" i="17"/>
  <c r="AS429" i="17"/>
  <c r="BH418" i="17"/>
  <c r="BH266" i="17"/>
  <c r="BH260" i="17"/>
  <c r="BH503" i="17"/>
  <c r="BH48" i="17"/>
  <c r="BD603" i="17"/>
  <c r="BD452" i="17"/>
  <c r="BE552" i="17"/>
  <c r="BE534" i="17"/>
  <c r="AW489" i="17"/>
  <c r="BE390" i="17"/>
  <c r="BE428" i="17"/>
  <c r="BF549" i="17"/>
  <c r="BF341" i="17"/>
  <c r="BE590" i="17"/>
  <c r="BE249" i="17"/>
  <c r="AU147" i="17"/>
  <c r="BF94" i="17"/>
  <c r="BF38" i="17"/>
  <c r="AR267" i="17"/>
  <c r="AR96" i="17"/>
  <c r="AS134" i="17"/>
  <c r="AS363" i="17"/>
  <c r="AR376" i="17"/>
  <c r="AR186" i="17"/>
  <c r="AT222" i="17"/>
  <c r="AT317" i="17"/>
  <c r="AR281" i="17"/>
  <c r="AR262" i="17"/>
  <c r="AT316" i="17"/>
  <c r="AT107" i="17"/>
  <c r="AS370" i="17"/>
  <c r="AS427" i="17"/>
  <c r="AR434" i="17"/>
  <c r="AR111" i="17"/>
  <c r="AS473" i="17"/>
  <c r="AS302" i="17"/>
  <c r="BH514" i="17"/>
  <c r="BH457" i="17"/>
  <c r="AU584" i="17"/>
  <c r="BE545" i="17"/>
  <c r="BE527" i="17"/>
  <c r="BF471" i="17"/>
  <c r="BF129" i="17"/>
  <c r="BD496" i="17"/>
  <c r="BD439" i="17"/>
  <c r="BD596" i="17"/>
  <c r="BD426" i="17"/>
  <c r="BE376" i="17"/>
  <c r="BE186" i="17"/>
  <c r="BF317" i="17"/>
  <c r="BF222" i="17"/>
  <c r="BD283" i="17"/>
  <c r="BD566" i="17"/>
  <c r="BE483" i="17"/>
  <c r="BE217" i="17"/>
  <c r="BF375" i="17"/>
  <c r="BF166" i="17"/>
  <c r="BD510" i="17"/>
  <c r="BD130" i="17"/>
  <c r="BE76" i="17"/>
  <c r="BE57" i="17"/>
  <c r="BF19" i="17"/>
  <c r="BF512" i="17"/>
  <c r="AU105" i="17"/>
  <c r="AV147" i="17"/>
  <c r="AS54" i="17"/>
  <c r="AS243" i="17"/>
  <c r="AR583" i="17"/>
  <c r="AR299" i="17"/>
  <c r="AT533" i="17"/>
  <c r="AT343" i="17"/>
  <c r="AR586" i="17"/>
  <c r="AR264" i="17"/>
  <c r="AW579" i="17"/>
  <c r="AW181" i="17"/>
  <c r="BH372" i="17"/>
  <c r="BH201" i="17"/>
  <c r="AS93" i="17"/>
  <c r="AS605" i="17"/>
  <c r="BI411" i="17"/>
  <c r="BI13" i="17"/>
  <c r="AS123" i="17"/>
  <c r="AS10" i="17"/>
  <c r="BH559" i="17"/>
  <c r="BH408" i="17"/>
  <c r="BH296" i="17"/>
  <c r="BH182" i="17"/>
  <c r="BH355" i="17"/>
  <c r="BH506" i="17"/>
  <c r="AV512" i="17"/>
  <c r="AV19" i="17"/>
  <c r="AU602" i="17"/>
  <c r="BE540" i="17"/>
  <c r="BE332" i="17"/>
  <c r="BF446" i="17"/>
  <c r="BF484" i="17"/>
  <c r="BE398" i="17"/>
  <c r="BE303" i="17"/>
  <c r="BF335" i="17"/>
  <c r="BF126" i="17"/>
  <c r="BD295" i="17"/>
  <c r="BD238" i="17"/>
  <c r="BE189" i="17"/>
  <c r="BE246" i="17"/>
  <c r="BF296" i="17"/>
  <c r="BF182" i="17"/>
  <c r="BD59" i="17"/>
  <c r="BF577" i="17"/>
  <c r="BF28" i="17"/>
  <c r="AR236" i="17"/>
  <c r="AR84" i="17"/>
  <c r="AS124" i="17"/>
  <c r="AS49" i="17"/>
  <c r="AR304" i="17"/>
  <c r="AR190" i="17"/>
  <c r="AR475" i="17"/>
  <c r="AR285" i="17"/>
  <c r="AT351" i="17"/>
  <c r="AT312" i="17"/>
  <c r="AR451" i="17"/>
  <c r="AR432" i="17"/>
  <c r="AS472" i="17"/>
  <c r="AS453" i="17"/>
  <c r="AU521" i="17"/>
  <c r="AS565" i="17"/>
  <c r="AS36" i="17"/>
  <c r="AV452" i="17"/>
  <c r="AV603" i="17"/>
  <c r="BG317" i="17"/>
  <c r="BG222" i="17"/>
  <c r="BD247" i="17"/>
  <c r="BD588" i="17"/>
  <c r="BF474" i="17"/>
  <c r="BF587" i="17"/>
  <c r="BD429" i="17"/>
  <c r="BD12" i="17"/>
  <c r="BF314" i="17"/>
  <c r="BF504" i="17"/>
  <c r="AU280" i="17"/>
  <c r="BE219" i="17"/>
  <c r="BE200" i="17"/>
  <c r="AW164" i="17"/>
  <c r="BD135" i="17"/>
  <c r="BD399" i="17"/>
  <c r="BD133" i="17"/>
  <c r="AV68" i="17"/>
  <c r="BF11" i="17"/>
  <c r="BF30" i="17"/>
  <c r="AS50" i="17"/>
  <c r="AS542" i="17"/>
  <c r="AR207" i="17"/>
  <c r="AR112" i="17"/>
  <c r="AS20" i="17"/>
  <c r="AR469" i="17"/>
  <c r="AR203" i="17"/>
  <c r="AS238" i="17"/>
  <c r="AS295" i="17"/>
  <c r="AR296" i="17"/>
  <c r="AR182" i="17"/>
  <c r="AT171" i="17"/>
  <c r="AT342" i="17"/>
  <c r="AR579" i="17"/>
  <c r="AR181" i="17"/>
  <c r="BH430" i="17"/>
  <c r="BH202" i="17"/>
  <c r="AS601" i="17"/>
  <c r="AS71" i="17"/>
  <c r="BI266" i="17"/>
  <c r="BI418" i="17"/>
  <c r="AS13" i="17"/>
  <c r="AS411" i="17"/>
  <c r="BG570" i="17"/>
  <c r="BH513" i="17"/>
  <c r="BH77" i="17"/>
  <c r="AV510" i="17"/>
  <c r="AV130" i="17"/>
  <c r="BD607" i="17"/>
  <c r="BD494" i="17"/>
  <c r="BE551" i="17"/>
  <c r="BE21" i="17"/>
  <c r="BD514" i="17"/>
  <c r="BD457" i="17"/>
  <c r="BE401" i="17"/>
  <c r="BF523" i="17"/>
  <c r="BF333" i="17"/>
  <c r="BD325" i="17"/>
  <c r="BD306" i="17"/>
  <c r="AW185" i="17"/>
  <c r="BD509" i="17"/>
  <c r="BD151" i="17"/>
  <c r="BF416" i="17"/>
  <c r="BF37" i="17"/>
  <c r="AR415" i="17"/>
  <c r="AR92" i="17"/>
  <c r="AS502" i="17"/>
  <c r="AS122" i="17"/>
  <c r="AU185" i="17"/>
  <c r="AT221" i="17"/>
  <c r="AT297" i="17"/>
  <c r="AT325" i="17"/>
  <c r="AT306" i="17"/>
  <c r="AS369" i="17"/>
  <c r="AS103" i="17"/>
  <c r="AR493" i="17"/>
  <c r="AR436" i="17"/>
  <c r="AS476" i="17"/>
  <c r="AS324" i="17"/>
  <c r="AR599" i="17"/>
  <c r="AR524" i="17"/>
  <c r="AS566" i="17"/>
  <c r="AS283" i="17"/>
  <c r="AV450" i="17"/>
  <c r="AV356" i="17"/>
  <c r="AU312" i="17"/>
  <c r="AU351" i="17"/>
  <c r="AV294" i="17"/>
  <c r="AV256" i="17"/>
  <c r="BD585" i="17"/>
  <c r="BD282" i="17"/>
  <c r="BE532" i="17"/>
  <c r="BE39" i="17"/>
  <c r="BD165" i="17"/>
  <c r="BD431" i="17"/>
  <c r="BE485" i="17"/>
  <c r="BE371" i="17"/>
  <c r="BD284" i="17"/>
  <c r="BD322" i="17"/>
  <c r="BE228" i="17"/>
  <c r="BE114" i="17"/>
  <c r="BE187" i="17"/>
  <c r="BE74" i="17"/>
  <c r="BF539" i="17"/>
  <c r="BF9" i="17"/>
  <c r="AS57" i="17"/>
  <c r="AS76" i="17"/>
  <c r="AS511" i="17"/>
  <c r="AS153" i="17"/>
  <c r="AR200" i="17"/>
  <c r="AR219" i="17"/>
  <c r="AR305" i="17"/>
  <c r="AR115" i="17"/>
  <c r="AT508" i="17"/>
  <c r="AT337" i="17"/>
  <c r="AR582" i="17"/>
  <c r="AR89" i="17"/>
  <c r="AW51" i="17"/>
  <c r="AS609" i="17"/>
  <c r="AS173" i="17"/>
  <c r="AW419" i="17"/>
  <c r="AW589" i="17"/>
  <c r="AS563" i="17"/>
  <c r="AS15" i="17"/>
  <c r="AU559" i="17"/>
  <c r="AU408" i="17"/>
  <c r="BG560" i="17"/>
  <c r="BG86" i="17"/>
  <c r="AV514" i="17"/>
  <c r="AV457" i="17"/>
  <c r="BD389" i="17"/>
  <c r="BD597" i="17"/>
  <c r="BF495" i="17"/>
  <c r="BF172" i="17"/>
  <c r="AU445" i="17"/>
  <c r="BE392" i="17"/>
  <c r="BE148" i="17"/>
  <c r="BD374" i="17"/>
  <c r="BD298" i="17"/>
  <c r="BE84" i="17"/>
  <c r="BE236" i="17"/>
  <c r="BF477" i="17"/>
  <c r="BF192" i="17"/>
  <c r="BD152" i="17"/>
  <c r="BD359" i="17"/>
  <c r="BF40" i="17"/>
  <c r="BF286" i="17"/>
  <c r="AR560" i="17"/>
  <c r="AR86" i="17"/>
  <c r="AS471" i="17"/>
  <c r="AS129" i="17"/>
  <c r="AR187" i="17"/>
  <c r="AR74" i="17"/>
  <c r="AT161" i="17"/>
  <c r="AT218" i="17"/>
  <c r="AR274" i="17"/>
  <c r="AR179" i="17"/>
  <c r="AT321" i="17"/>
  <c r="AT188" i="17"/>
  <c r="AS548" i="17"/>
  <c r="AS378" i="17"/>
  <c r="AS467" i="17"/>
  <c r="AS220" i="17"/>
  <c r="AS331" i="17"/>
  <c r="AS558" i="17"/>
  <c r="BH258" i="17"/>
  <c r="BH239" i="17"/>
  <c r="BD583" i="17"/>
  <c r="BD299" i="17"/>
  <c r="BE528" i="17"/>
  <c r="BE16" i="17"/>
  <c r="AW466" i="17"/>
  <c r="BE379" i="17"/>
  <c r="BE208" i="17"/>
  <c r="BF323" i="17"/>
  <c r="BF380" i="17"/>
  <c r="AV224" i="17"/>
  <c r="BF218" i="17"/>
  <c r="BF161" i="17"/>
  <c r="AU127" i="17"/>
  <c r="BE458" i="17"/>
  <c r="BE66" i="17"/>
  <c r="BE388" i="17"/>
  <c r="BF14" i="17"/>
  <c r="BF526" i="17"/>
  <c r="AR338" i="17"/>
  <c r="AR110" i="17"/>
  <c r="AR109" i="17"/>
  <c r="AR204" i="17"/>
  <c r="AS247" i="17"/>
  <c r="AS588" i="17"/>
  <c r="AR293" i="17"/>
  <c r="AR198" i="17"/>
  <c r="AR590" i="17"/>
  <c r="AR249" i="17"/>
  <c r="AV602" i="17"/>
  <c r="AW577" i="17"/>
  <c r="AW28" i="17"/>
  <c r="BH207" i="17"/>
  <c r="BH112" i="17"/>
  <c r="AS598" i="17"/>
  <c r="AS353" i="17"/>
  <c r="AS344" i="17"/>
  <c r="BH531" i="17"/>
  <c r="BH417" i="17"/>
  <c r="BH274" i="17"/>
  <c r="BH179" i="17"/>
  <c r="BD599" i="17"/>
  <c r="BD524" i="17"/>
  <c r="AV546" i="17"/>
  <c r="BF493" i="17"/>
  <c r="BF436" i="17"/>
  <c r="BD432" i="17"/>
  <c r="BD451" i="17"/>
  <c r="BE396" i="17"/>
  <c r="BE168" i="17"/>
  <c r="BD473" i="17"/>
  <c r="BD302" i="17"/>
  <c r="AU301" i="17"/>
  <c r="BE245" i="17"/>
  <c r="BE397" i="17"/>
  <c r="BF321" i="17"/>
  <c r="BF188" i="17"/>
  <c r="BE91" i="17"/>
  <c r="BE35" i="17"/>
  <c r="AU87" i="17"/>
  <c r="AV127" i="17"/>
  <c r="AR259" i="17"/>
  <c r="AR183" i="17"/>
  <c r="AT529" i="17"/>
  <c r="AT225" i="17"/>
  <c r="AT580" i="17"/>
  <c r="AT315" i="17"/>
  <c r="AS372" i="17"/>
  <c r="AS201" i="17"/>
  <c r="AR608" i="17"/>
  <c r="AR438" i="17"/>
  <c r="AV466" i="17"/>
  <c r="AR417" i="17"/>
  <c r="AR531" i="17"/>
  <c r="AS408" i="17"/>
  <c r="AS559" i="17"/>
  <c r="BI541" i="17"/>
  <c r="BI146" i="17"/>
  <c r="AU321" i="17"/>
  <c r="AU188" i="17"/>
  <c r="AV244" i="17"/>
  <c r="BD580" i="17"/>
  <c r="BD315" i="17"/>
  <c r="BE522" i="17"/>
  <c r="BE145" i="17"/>
  <c r="BF318" i="17"/>
  <c r="BF470" i="17"/>
  <c r="AU433" i="17"/>
  <c r="AV377" i="17"/>
  <c r="AW320" i="17"/>
  <c r="BD449" i="17"/>
  <c r="BD278" i="17"/>
  <c r="BE220" i="17"/>
  <c r="BE467" i="17"/>
  <c r="BF163" i="17"/>
  <c r="BF486" i="17"/>
  <c r="BD277" i="17"/>
  <c r="BD125" i="17"/>
  <c r="BE71" i="17"/>
  <c r="BE601" i="17"/>
  <c r="AS128" i="17"/>
  <c r="AS53" i="17"/>
  <c r="AV51" i="17"/>
  <c r="AR465" i="17"/>
  <c r="AR104" i="17"/>
  <c r="AS144" i="17"/>
  <c r="AS47" i="17"/>
  <c r="AR210" i="17"/>
  <c r="AR191" i="17"/>
  <c r="AS569" i="17"/>
  <c r="AS248" i="17"/>
  <c r="AR398" i="17"/>
  <c r="AR303" i="17"/>
  <c r="AT334" i="17"/>
  <c r="AT31" i="17"/>
  <c r="BI580" i="17"/>
  <c r="BI315" i="17"/>
  <c r="AW97" i="17"/>
  <c r="AW420" i="17"/>
  <c r="BH411" i="17"/>
  <c r="BH13" i="17"/>
  <c r="AV509" i="17"/>
  <c r="AV151" i="17"/>
  <c r="BE544" i="17"/>
  <c r="BE562" i="17"/>
  <c r="BF491" i="17"/>
  <c r="BF547" i="17"/>
  <c r="BF339" i="17"/>
  <c r="BF55" i="17"/>
  <c r="BD297" i="17"/>
  <c r="BD221" i="17"/>
  <c r="BE468" i="17"/>
  <c r="BE240" i="17"/>
  <c r="BF149" i="17"/>
  <c r="BF184" i="17"/>
  <c r="BF579" i="17"/>
  <c r="BF181" i="17"/>
  <c r="BE420" i="17"/>
  <c r="BE97" i="17"/>
  <c r="AR525" i="17"/>
  <c r="AR88" i="17"/>
  <c r="AS132" i="17"/>
  <c r="AS154" i="17"/>
  <c r="AR277" i="17"/>
  <c r="AR125" i="17"/>
  <c r="AS375" i="17"/>
  <c r="AS166" i="17"/>
  <c r="AS477" i="17"/>
  <c r="AS192" i="17"/>
  <c r="AR14" i="17"/>
  <c r="AR526" i="17"/>
  <c r="AS544" i="17"/>
  <c r="AS562" i="17"/>
  <c r="BH451" i="17"/>
  <c r="BH432" i="17"/>
  <c r="BG180" i="17"/>
  <c r="BG313" i="17"/>
  <c r="BD578" i="17"/>
  <c r="BD67" i="17"/>
  <c r="BE525" i="17"/>
  <c r="BE88" i="17"/>
  <c r="BF475" i="17"/>
  <c r="BF285" i="17"/>
  <c r="BD437" i="17"/>
  <c r="BD362" i="17"/>
  <c r="BE116" i="17"/>
  <c r="BE382" i="17"/>
  <c r="BF476" i="17"/>
  <c r="BF324" i="17"/>
  <c r="BD241" i="17"/>
  <c r="BD279" i="17"/>
  <c r="BF609" i="17"/>
  <c r="BF173" i="17"/>
  <c r="BD454" i="17"/>
  <c r="BD131" i="17"/>
  <c r="BE487" i="17"/>
  <c r="BE70" i="17"/>
  <c r="AS59" i="17"/>
  <c r="AR108" i="17"/>
  <c r="AR488" i="17"/>
  <c r="AS392" i="17"/>
  <c r="AS148" i="17"/>
  <c r="AR379" i="17"/>
  <c r="AR208" i="17"/>
  <c r="AS258" i="17"/>
  <c r="AS239" i="17"/>
  <c r="AR300" i="17"/>
  <c r="AR319" i="17"/>
  <c r="AR28" i="17"/>
  <c r="AR577" i="17"/>
  <c r="BI419" i="17"/>
  <c r="BI589" i="17"/>
  <c r="BH167" i="17"/>
  <c r="AW410" i="17"/>
  <c r="AW106" i="17"/>
  <c r="AW276" i="17"/>
  <c r="AW409" i="17"/>
  <c r="AV17" i="17"/>
  <c r="AV74" i="17"/>
  <c r="BH508" i="17"/>
  <c r="BH337" i="17"/>
  <c r="AV504" i="17"/>
  <c r="AV314" i="17"/>
  <c r="BD604" i="17"/>
  <c r="BD206" i="17"/>
  <c r="BE378" i="17"/>
  <c r="BE548" i="17"/>
  <c r="BF490" i="17"/>
  <c r="BF395" i="17"/>
  <c r="BD455" i="17"/>
  <c r="BD361" i="17"/>
  <c r="BF338" i="17"/>
  <c r="BF110" i="17"/>
  <c r="BD256" i="17"/>
  <c r="BD294" i="17"/>
  <c r="BE244" i="17"/>
  <c r="BE263" i="17"/>
  <c r="BF191" i="17"/>
  <c r="BF210" i="17"/>
  <c r="BD541" i="17"/>
  <c r="BD146" i="17"/>
  <c r="BF565" i="17"/>
  <c r="BF36" i="17"/>
  <c r="BH32" i="17"/>
  <c r="BH543" i="17"/>
  <c r="AR223" i="17"/>
  <c r="AR90" i="17"/>
  <c r="AS335" i="17"/>
  <c r="AS126" i="17"/>
  <c r="AR246" i="17"/>
  <c r="AR189" i="17"/>
  <c r="AT229" i="17"/>
  <c r="AT381" i="17"/>
  <c r="AR275" i="17"/>
  <c r="AR85" i="17"/>
  <c r="AT318" i="17"/>
  <c r="AT470" i="17"/>
  <c r="AS323" i="17"/>
  <c r="AS380" i="17"/>
  <c r="AR430" i="17"/>
  <c r="AR202" i="17"/>
  <c r="AS468" i="17"/>
  <c r="AS240" i="17"/>
  <c r="AR552" i="17"/>
  <c r="AR534" i="17"/>
  <c r="AS568" i="17"/>
  <c r="AS209" i="17"/>
  <c r="AV446" i="17"/>
  <c r="AV484" i="17"/>
  <c r="AW144" i="17"/>
  <c r="AW47" i="17"/>
  <c r="BD581" i="17"/>
  <c r="BD561" i="17"/>
  <c r="BD589" i="17"/>
  <c r="BD419" i="17"/>
  <c r="BE533" i="17"/>
  <c r="BE343" i="17"/>
  <c r="BF203" i="17"/>
  <c r="BF469" i="17"/>
  <c r="BD435" i="17"/>
  <c r="BD226" i="17"/>
  <c r="BE600" i="17"/>
  <c r="BE373" i="17"/>
  <c r="BF313" i="17"/>
  <c r="BF180" i="17"/>
  <c r="BD276" i="17"/>
  <c r="BD409" i="17"/>
  <c r="BE223" i="17"/>
  <c r="BE90" i="17"/>
  <c r="BF169" i="17"/>
  <c r="BF75" i="17"/>
  <c r="BD123" i="17"/>
  <c r="BD10" i="17"/>
  <c r="BF340" i="17"/>
  <c r="BF18" i="17"/>
  <c r="AS503" i="17"/>
  <c r="AS48" i="17"/>
  <c r="AR228" i="17"/>
  <c r="AR114" i="17"/>
  <c r="AS145" i="17"/>
  <c r="AS522" i="17"/>
  <c r="AR604" i="17"/>
  <c r="AR206" i="17"/>
  <c r="AS241" i="17"/>
  <c r="AS279" i="17"/>
  <c r="AT340" i="17"/>
  <c r="AT18" i="17"/>
  <c r="AR587" i="17"/>
  <c r="AR474" i="17"/>
  <c r="AW590" i="17"/>
  <c r="AW249" i="17"/>
  <c r="AS551" i="17"/>
  <c r="AS21" i="17"/>
  <c r="AV410" i="17"/>
  <c r="AV106" i="17"/>
  <c r="BH153" i="17"/>
  <c r="BH511" i="17"/>
  <c r="BH502" i="17"/>
  <c r="BH122" i="17"/>
  <c r="BD608" i="17"/>
  <c r="BD438" i="17"/>
  <c r="BF108" i="17"/>
  <c r="BF488" i="17"/>
  <c r="BD453" i="17"/>
  <c r="BD472" i="17"/>
  <c r="BF331" i="17"/>
  <c r="BF558" i="17"/>
  <c r="BD304" i="17"/>
  <c r="BD190" i="17"/>
  <c r="BE237" i="17"/>
  <c r="BE29" i="17"/>
  <c r="BF274" i="17"/>
  <c r="BF179" i="17"/>
  <c r="BD150" i="17"/>
  <c r="BD72" i="17"/>
  <c r="BF543" i="17"/>
  <c r="BF32" i="17"/>
  <c r="AR38" i="17"/>
  <c r="AR94" i="17"/>
  <c r="AR313" i="17"/>
  <c r="AR180" i="17"/>
  <c r="AT226" i="17"/>
  <c r="AT435" i="17"/>
  <c r="AR585" i="17"/>
  <c r="AR282" i="17"/>
  <c r="AT284" i="17"/>
  <c r="AT322" i="17"/>
  <c r="AS298" i="17"/>
  <c r="AS374" i="17"/>
  <c r="AR390" i="17"/>
  <c r="AR428" i="17"/>
  <c r="AS464" i="17"/>
  <c r="AS255" i="17"/>
  <c r="AR523" i="17"/>
  <c r="AR333" i="17"/>
  <c r="AS561" i="17"/>
  <c r="AS581" i="17"/>
  <c r="BI132" i="17"/>
  <c r="BI154" i="17"/>
  <c r="BG314" i="17"/>
  <c r="BG504" i="17"/>
  <c r="AV521" i="17"/>
  <c r="BE529" i="17"/>
  <c r="BE225" i="17"/>
  <c r="BF465" i="17"/>
  <c r="BF104" i="17"/>
  <c r="BD427" i="17"/>
  <c r="BD370" i="17"/>
  <c r="BE381" i="17"/>
  <c r="BE229" i="17"/>
  <c r="BF300" i="17"/>
  <c r="BF319" i="17"/>
  <c r="BD287" i="17"/>
  <c r="BD268" i="17"/>
  <c r="BE606" i="17"/>
  <c r="BE227" i="17"/>
  <c r="BF342" i="17"/>
  <c r="BF171" i="17"/>
  <c r="BD53" i="17"/>
  <c r="BD128" i="17"/>
  <c r="BE354" i="17"/>
  <c r="BE69" i="17"/>
  <c r="AW17" i="17"/>
  <c r="AS339" i="17"/>
  <c r="AS55" i="17"/>
  <c r="AR382" i="17"/>
  <c r="AR116" i="17"/>
  <c r="AS149" i="17"/>
  <c r="AS184" i="17"/>
  <c r="AS135" i="17"/>
  <c r="AT332" i="17"/>
  <c r="AT540" i="17"/>
  <c r="BI144" i="17"/>
  <c r="BI47" i="17"/>
  <c r="BI297" i="17"/>
  <c r="BI221" i="17"/>
  <c r="AV600" i="17"/>
  <c r="AV373" i="17"/>
  <c r="AV606" i="17"/>
  <c r="AV227" i="17"/>
  <c r="AT150" i="17"/>
  <c r="AT72" i="17"/>
  <c r="AS161" i="17"/>
  <c r="AS218" i="17"/>
  <c r="BH236" i="17"/>
  <c r="BH84" i="17"/>
  <c r="BE605" i="17"/>
  <c r="BE93" i="17"/>
  <c r="BH28" i="17"/>
  <c r="BH577" i="17"/>
  <c r="BE274" i="17"/>
  <c r="BE179" i="17"/>
  <c r="BH581" i="17"/>
  <c r="BE580" i="17"/>
  <c r="BE315" i="17"/>
  <c r="BF528" i="17"/>
  <c r="BF16" i="17"/>
  <c r="BD395" i="17"/>
  <c r="BD490" i="17"/>
  <c r="BE431" i="17"/>
  <c r="BE165" i="17"/>
  <c r="BD339" i="17"/>
  <c r="BD55" i="17"/>
  <c r="BD523" i="17"/>
  <c r="BD333" i="17"/>
  <c r="AU448" i="17"/>
  <c r="AU391" i="17"/>
  <c r="AT551" i="17"/>
  <c r="AT21" i="17"/>
  <c r="BH96" i="17"/>
  <c r="BH267" i="17"/>
  <c r="BI122" i="17"/>
  <c r="BI502" i="17"/>
  <c r="AW130" i="17"/>
  <c r="AW510" i="17"/>
  <c r="BI168" i="17"/>
  <c r="BI396" i="17"/>
  <c r="AR32" i="17"/>
  <c r="AR543" i="17"/>
  <c r="AU208" i="17"/>
  <c r="AW202" i="17"/>
  <c r="AW430" i="17"/>
  <c r="AT357" i="17"/>
  <c r="AT261" i="17"/>
  <c r="AV71" i="17"/>
  <c r="AV601" i="17"/>
  <c r="BI275" i="17"/>
  <c r="BI85" i="17"/>
  <c r="AT400" i="17"/>
  <c r="AT78" i="17"/>
  <c r="AT165" i="17"/>
  <c r="AT431" i="17"/>
  <c r="AS435" i="17"/>
  <c r="AS226" i="17"/>
  <c r="AT567" i="17"/>
  <c r="AT265" i="17"/>
  <c r="AS306" i="17"/>
  <c r="AS325" i="17"/>
  <c r="AW33" i="17"/>
  <c r="BH334" i="17"/>
  <c r="BH31" i="17"/>
  <c r="BE579" i="17"/>
  <c r="BE181" i="17"/>
  <c r="AV579" i="17"/>
  <c r="AV181" i="17"/>
  <c r="BE578" i="17"/>
  <c r="BE67" i="17"/>
  <c r="AW521" i="17"/>
  <c r="BD446" i="17"/>
  <c r="BD484" i="17"/>
  <c r="AV433" i="17"/>
  <c r="AV280" i="17"/>
  <c r="BG400" i="17"/>
  <c r="AU490" i="17"/>
  <c r="AV567" i="17"/>
  <c r="AV265" i="17"/>
  <c r="AV115" i="17"/>
  <c r="AV305" i="17"/>
  <c r="AW504" i="17"/>
  <c r="AW314" i="17"/>
  <c r="BI503" i="17"/>
  <c r="BI48" i="17"/>
  <c r="AW397" i="17"/>
  <c r="AW245" i="17"/>
  <c r="AR550" i="17"/>
  <c r="AR95" i="17"/>
  <c r="BI427" i="17"/>
  <c r="BI370" i="17"/>
  <c r="AS397" i="17"/>
  <c r="AS245" i="17"/>
  <c r="AV489" i="17"/>
  <c r="BI298" i="17"/>
  <c r="BI374" i="17"/>
  <c r="AW319" i="17"/>
  <c r="AW300" i="17"/>
  <c r="BI549" i="17"/>
  <c r="BI341" i="17"/>
  <c r="AT506" i="17"/>
  <c r="AT355" i="17"/>
  <c r="BH599" i="17"/>
  <c r="BH524" i="17"/>
  <c r="AT73" i="17"/>
  <c r="AT358" i="17"/>
  <c r="AT447" i="17"/>
  <c r="AT162" i="17"/>
  <c r="AS317" i="17"/>
  <c r="AS222" i="17"/>
  <c r="AT266" i="17"/>
  <c r="AT418" i="17"/>
  <c r="AV320" i="17"/>
  <c r="AV295" i="17"/>
  <c r="AV238" i="17"/>
  <c r="BF31" i="17"/>
  <c r="BF334" i="17"/>
  <c r="BE477" i="17"/>
  <c r="BE192" i="17"/>
  <c r="AV577" i="17"/>
  <c r="AV28" i="17"/>
  <c r="BE589" i="17"/>
  <c r="BE419" i="17"/>
  <c r="BF533" i="17"/>
  <c r="BF343" i="17"/>
  <c r="BE435" i="17"/>
  <c r="BE226" i="17"/>
  <c r="BF381" i="17"/>
  <c r="BF229" i="17"/>
  <c r="BD338" i="17"/>
  <c r="BD110" i="17"/>
  <c r="BE566" i="17"/>
  <c r="BE283" i="17"/>
  <c r="AU393" i="17"/>
  <c r="AU52" i="17"/>
  <c r="BG396" i="17"/>
  <c r="BG168" i="17"/>
  <c r="AU515" i="17"/>
  <c r="AV583" i="17"/>
  <c r="AV299" i="17"/>
  <c r="AW514" i="17"/>
  <c r="AW457" i="17"/>
  <c r="BI260" i="17"/>
  <c r="BI507" i="17"/>
  <c r="BH560" i="17"/>
  <c r="BH86" i="17"/>
  <c r="BI398" i="17"/>
  <c r="BI303" i="17"/>
  <c r="AR341" i="17"/>
  <c r="AR549" i="17"/>
  <c r="BG372" i="17"/>
  <c r="BG201" i="17"/>
  <c r="BI435" i="17"/>
  <c r="BI226" i="17"/>
  <c r="AS388" i="17"/>
  <c r="AS66" i="17"/>
  <c r="AS490" i="17"/>
  <c r="AS395" i="17"/>
  <c r="BI124" i="17"/>
  <c r="BI49" i="17"/>
  <c r="BI238" i="17"/>
  <c r="BI295" i="17"/>
  <c r="AW296" i="17"/>
  <c r="BI523" i="17"/>
  <c r="BI333" i="17"/>
  <c r="AT437" i="17"/>
  <c r="AT362" i="17"/>
  <c r="AT169" i="17"/>
  <c r="AT75" i="17"/>
  <c r="AT168" i="17"/>
  <c r="AT396" i="17"/>
  <c r="AS225" i="17"/>
  <c r="AS529" i="17"/>
  <c r="AT294" i="17"/>
  <c r="AT256" i="17"/>
  <c r="BF399" i="17"/>
  <c r="BF133" i="17"/>
  <c r="BE583" i="17"/>
  <c r="BE299" i="17"/>
  <c r="BF525" i="17"/>
  <c r="BF88" i="17"/>
  <c r="BE596" i="17"/>
  <c r="BE426" i="17"/>
  <c r="BF376" i="17"/>
  <c r="BF186" i="17"/>
  <c r="BD344" i="17"/>
  <c r="BH333" i="17"/>
  <c r="BH523" i="17"/>
  <c r="BG148" i="17"/>
  <c r="BG392" i="17"/>
  <c r="AT563" i="17"/>
  <c r="AT15" i="17"/>
  <c r="BG502" i="17"/>
  <c r="BG122" i="17"/>
  <c r="BH464" i="17"/>
  <c r="BH255" i="17"/>
  <c r="BH304" i="17"/>
  <c r="BH190" i="17"/>
  <c r="BI506" i="17"/>
  <c r="BI355" i="17"/>
  <c r="AW490" i="17"/>
  <c r="AW395" i="17"/>
  <c r="AW393" i="17"/>
  <c r="AW52" i="17"/>
  <c r="AW428" i="17"/>
  <c r="AW390" i="17"/>
  <c r="AV394" i="17"/>
  <c r="AS492" i="17"/>
  <c r="AS360" i="17"/>
  <c r="AW48" i="17"/>
  <c r="AW503" i="17"/>
  <c r="BI325" i="17"/>
  <c r="BI306" i="17"/>
  <c r="AT69" i="17"/>
  <c r="AT354" i="17"/>
  <c r="AV598" i="17"/>
  <c r="AV353" i="17"/>
  <c r="AT170" i="17"/>
  <c r="AT113" i="17"/>
  <c r="AW257" i="17"/>
  <c r="BE582" i="17"/>
  <c r="BE89" i="17"/>
  <c r="AV11" i="17"/>
  <c r="AV30" i="17"/>
  <c r="BF130" i="17"/>
  <c r="BF510" i="17"/>
  <c r="BF529" i="17"/>
  <c r="BF225" i="17"/>
  <c r="BE496" i="17"/>
  <c r="BE439" i="17"/>
  <c r="BF379" i="17"/>
  <c r="BF208" i="17"/>
  <c r="BD341" i="17"/>
  <c r="BD549" i="17"/>
  <c r="AV303" i="17"/>
  <c r="AV398" i="17"/>
  <c r="AW512" i="17"/>
  <c r="AW19" i="17"/>
  <c r="AW448" i="17"/>
  <c r="AW391" i="17"/>
  <c r="BG198" i="17"/>
  <c r="BG293" i="17"/>
  <c r="BG167" i="17"/>
  <c r="AS597" i="17"/>
  <c r="AS389" i="17"/>
  <c r="AS133" i="17"/>
  <c r="AS399" i="17"/>
  <c r="AS485" i="17"/>
  <c r="AS371" i="17"/>
  <c r="AW337" i="17"/>
  <c r="AW508" i="17"/>
  <c r="AT401" i="17"/>
  <c r="AV596" i="17"/>
  <c r="AV426" i="17"/>
  <c r="AT67" i="17"/>
  <c r="AT578" i="17"/>
  <c r="AR471" i="17"/>
  <c r="AR129" i="17"/>
  <c r="AT407" i="17"/>
  <c r="AT160" i="17"/>
  <c r="AT507" i="17"/>
  <c r="AT260" i="17"/>
  <c r="AS351" i="17"/>
  <c r="AS312" i="17"/>
  <c r="BE275" i="17"/>
  <c r="BE85" i="17"/>
  <c r="AV413" i="17"/>
  <c r="AV34" i="17"/>
  <c r="AV237" i="17"/>
  <c r="AV29" i="17"/>
  <c r="BF277" i="17"/>
  <c r="BF125" i="17"/>
  <c r="BF522" i="17"/>
  <c r="BF145" i="17"/>
  <c r="BD547" i="17"/>
  <c r="BD491" i="17"/>
  <c r="BE437" i="17"/>
  <c r="BE362" i="17"/>
  <c r="AU336" i="17"/>
  <c r="AW224" i="17"/>
  <c r="BH126" i="17"/>
  <c r="BH335" i="17"/>
  <c r="AT411" i="17"/>
  <c r="AT13" i="17"/>
  <c r="AV300" i="17"/>
  <c r="AV319" i="17"/>
  <c r="BH297" i="17"/>
  <c r="BH221" i="17"/>
  <c r="AV558" i="17"/>
  <c r="AV331" i="17"/>
  <c r="AR146" i="17"/>
  <c r="AR541" i="17"/>
  <c r="AU604" i="17"/>
  <c r="AU206" i="17"/>
  <c r="AS448" i="17"/>
  <c r="AS391" i="17"/>
  <c r="AS607" i="17"/>
  <c r="AS494" i="17"/>
  <c r="BI335" i="17"/>
  <c r="BI126" i="17"/>
  <c r="AW334" i="17"/>
  <c r="AW31" i="17"/>
  <c r="AT513" i="17"/>
  <c r="AT77" i="17"/>
  <c r="AR502" i="17"/>
  <c r="AR122" i="17"/>
  <c r="AT263" i="17"/>
  <c r="AT244" i="17"/>
  <c r="AS321" i="17"/>
  <c r="AS188" i="17"/>
  <c r="AV588" i="17"/>
  <c r="BH286" i="17"/>
  <c r="BH40" i="17"/>
  <c r="BE321" i="17"/>
  <c r="BE188" i="17"/>
  <c r="BH578" i="17"/>
  <c r="BH67" i="17"/>
  <c r="AU489" i="17"/>
  <c r="BE370" i="17"/>
  <c r="BE427" i="17"/>
  <c r="AW377" i="17"/>
  <c r="BD558" i="17"/>
  <c r="BD331" i="17"/>
  <c r="BF606" i="17"/>
  <c r="BF227" i="17"/>
  <c r="AV198" i="17"/>
  <c r="AV293" i="17"/>
  <c r="AW509" i="17"/>
  <c r="AW151" i="17"/>
  <c r="AV559" i="17"/>
  <c r="AV408" i="17"/>
  <c r="AW399" i="17"/>
  <c r="AW133" i="17"/>
  <c r="AR527" i="17"/>
  <c r="AR545" i="17"/>
  <c r="AR491" i="17"/>
  <c r="AR547" i="17"/>
  <c r="BG568" i="17"/>
  <c r="BG209" i="17"/>
  <c r="AS393" i="17"/>
  <c r="AS52" i="17"/>
  <c r="AS487" i="17"/>
  <c r="AS70" i="17"/>
  <c r="AS496" i="17"/>
  <c r="AS439" i="17"/>
  <c r="AW128" i="17"/>
  <c r="AW53" i="17"/>
  <c r="BI294" i="17"/>
  <c r="BI256" i="17"/>
  <c r="BI558" i="17"/>
  <c r="BI331" i="17"/>
  <c r="AW352" i="17"/>
  <c r="BH607" i="17"/>
  <c r="BH494" i="17"/>
  <c r="AW68" i="17"/>
  <c r="AR335" i="17"/>
  <c r="AR126" i="17"/>
  <c r="AS221" i="17"/>
  <c r="AS297" i="17"/>
  <c r="AS316" i="17"/>
  <c r="AS107" i="17"/>
  <c r="AV87" i="17"/>
  <c r="BE182" i="17"/>
  <c r="BE296" i="17"/>
  <c r="BH589" i="17"/>
  <c r="BH419" i="17"/>
  <c r="BH580" i="17"/>
  <c r="BH315" i="17"/>
  <c r="BF39" i="17"/>
  <c r="BF532" i="17"/>
  <c r="BD488" i="17"/>
  <c r="BD108" i="17"/>
  <c r="BF382" i="17"/>
  <c r="BF116" i="17"/>
  <c r="BD335" i="17"/>
  <c r="BD126" i="17"/>
  <c r="BH55" i="17"/>
  <c r="BG428" i="17"/>
  <c r="BG390" i="17"/>
  <c r="AT429" i="17"/>
  <c r="AT12" i="17"/>
  <c r="BH295" i="17"/>
  <c r="BH238" i="17"/>
  <c r="BI337" i="17"/>
  <c r="BI508" i="17"/>
  <c r="AV565" i="17"/>
  <c r="AV36" i="17"/>
  <c r="AW597" i="17"/>
  <c r="AW389" i="17"/>
  <c r="AR539" i="17"/>
  <c r="AR9" i="17"/>
  <c r="AU546" i="17"/>
  <c r="AU200" i="17"/>
  <c r="AU219" i="17"/>
  <c r="BI596" i="17"/>
  <c r="BI426" i="17"/>
  <c r="AS486" i="17"/>
  <c r="AS163" i="17"/>
  <c r="AS483" i="17"/>
  <c r="AS217" i="17"/>
  <c r="AC595" i="17"/>
  <c r="AC102" i="17"/>
  <c r="W595" i="17"/>
  <c r="W102" i="17"/>
  <c r="S19" i="18" l="1"/>
  <c r="S156" i="17"/>
  <c r="S554" i="17"/>
  <c r="U156" i="17"/>
  <c r="U554" i="17"/>
  <c r="W590" i="17"/>
  <c r="W249" i="17"/>
  <c r="AC477" i="17"/>
  <c r="AC192" i="17"/>
  <c r="W344" i="17"/>
  <c r="AC570" i="17"/>
  <c r="AC97" i="17"/>
  <c r="AC458" i="17"/>
  <c r="W401" i="17"/>
  <c r="AC551" i="17"/>
  <c r="AC21" i="17"/>
  <c r="W305" i="17"/>
  <c r="W115" i="17"/>
  <c r="AC191" i="17"/>
  <c r="AC210" i="17"/>
  <c r="AC589" i="17"/>
  <c r="AC419" i="17"/>
  <c r="AC608" i="17"/>
  <c r="AC438" i="17"/>
  <c r="AC59" i="17"/>
  <c r="AC286" i="17"/>
  <c r="AC40" i="17"/>
  <c r="W569" i="17"/>
  <c r="W248" i="17"/>
  <c r="AC532" i="17"/>
  <c r="AC39" i="17"/>
  <c r="W380" i="17"/>
  <c r="W323" i="17"/>
  <c r="AC190" i="17"/>
  <c r="AC304" i="17"/>
  <c r="W437" i="17"/>
  <c r="W362" i="17"/>
  <c r="AC550" i="17"/>
  <c r="AC95" i="17"/>
  <c r="AC456" i="17"/>
  <c r="AC58" i="17"/>
  <c r="W493" i="17"/>
  <c r="W436" i="17"/>
  <c r="W341" i="17"/>
  <c r="W549" i="17"/>
  <c r="AC512" i="17"/>
  <c r="AC19" i="17"/>
  <c r="AC154" i="17"/>
  <c r="AC132" i="17"/>
  <c r="AC246" i="17"/>
  <c r="AC189" i="17"/>
  <c r="AC379" i="17"/>
  <c r="AC208" i="17"/>
  <c r="W531" i="17"/>
  <c r="W417" i="17"/>
  <c r="W455" i="17"/>
  <c r="W361" i="17"/>
  <c r="AC567" i="17"/>
  <c r="AC265" i="17"/>
  <c r="AC170" i="17"/>
  <c r="AC113" i="17"/>
  <c r="AC360" i="17"/>
  <c r="W360" i="17"/>
  <c r="AC338" i="17"/>
  <c r="AC110" i="17"/>
  <c r="W395" i="17"/>
  <c r="W490" i="17"/>
  <c r="W129" i="17"/>
  <c r="W471" i="17"/>
  <c r="AC528" i="17"/>
  <c r="AC16" i="17"/>
  <c r="AC54" i="17"/>
  <c r="AC243" i="17"/>
  <c r="W73" i="17"/>
  <c r="W358" i="17"/>
  <c r="W262" i="17"/>
  <c r="W281" i="17"/>
  <c r="AC167" i="17"/>
  <c r="AC205" i="17"/>
  <c r="AC166" i="17"/>
  <c r="W451" i="17"/>
  <c r="AC318" i="17"/>
  <c r="AC470" i="17"/>
  <c r="S5" i="18"/>
  <c r="W143" i="17"/>
  <c r="W510" i="17"/>
  <c r="W130" i="17"/>
  <c r="W333" i="17"/>
  <c r="W523" i="17"/>
  <c r="W30" i="17"/>
  <c r="W11" i="17"/>
  <c r="AC354" i="17"/>
  <c r="W282" i="17"/>
  <c r="W585" i="17"/>
  <c r="AC101" i="8"/>
  <c r="AC87" i="8"/>
  <c r="AC116" i="2"/>
  <c r="AG172" i="6"/>
  <c r="AC130" i="2"/>
  <c r="AC45" i="8"/>
  <c r="W102" i="2"/>
  <c r="W144" i="2"/>
  <c r="W115" i="6"/>
  <c r="W59" i="8"/>
  <c r="W45" i="8"/>
  <c r="W101" i="8"/>
  <c r="W87" i="8"/>
  <c r="W378" i="17"/>
  <c r="W548" i="17"/>
  <c r="AC245" i="17"/>
  <c r="AC397" i="17"/>
  <c r="AC511" i="17"/>
  <c r="AC153" i="17"/>
  <c r="AC566" i="17"/>
  <c r="AC283" i="17"/>
  <c r="AC264" i="17"/>
  <c r="AC586" i="17"/>
  <c r="AC605" i="17"/>
  <c r="AC93" i="17"/>
  <c r="W226" i="17"/>
  <c r="W435" i="17"/>
  <c r="AC75" i="17"/>
  <c r="AC169" i="17"/>
  <c r="AC207" i="17"/>
  <c r="AC112" i="17"/>
  <c r="AC56" i="2"/>
  <c r="AC73" i="8"/>
  <c r="AC115" i="2"/>
  <c r="AG159" i="4"/>
  <c r="AG145" i="4"/>
  <c r="AG187" i="4"/>
  <c r="AG88" i="4"/>
  <c r="AC55" i="2"/>
  <c r="AE114" i="8"/>
  <c r="AE117" i="4"/>
  <c r="AE129" i="6"/>
  <c r="AE199" i="6"/>
  <c r="AC172" i="6"/>
  <c r="AC171" i="6"/>
  <c r="AC128" i="4"/>
  <c r="AC113" i="8"/>
  <c r="AK101" i="2"/>
  <c r="AK105" i="7"/>
  <c r="AK74" i="4"/>
  <c r="AK131" i="4"/>
  <c r="AK102" i="4"/>
  <c r="AC173" i="4"/>
  <c r="AU169" i="8"/>
  <c r="AS72" i="8"/>
  <c r="AT102" i="4"/>
  <c r="AV59" i="12"/>
  <c r="AW169" i="8"/>
  <c r="AU117" i="4"/>
  <c r="AU76" i="7"/>
  <c r="BI117" i="4"/>
  <c r="AT72" i="8"/>
  <c r="AU72" i="8"/>
  <c r="AT198" i="6"/>
  <c r="AW59" i="12"/>
  <c r="AS198" i="6"/>
  <c r="AR157" i="2"/>
  <c r="BG44" i="9"/>
  <c r="AC200" i="4"/>
  <c r="AC117" i="4"/>
  <c r="W55" i="17"/>
  <c r="W339" i="17"/>
  <c r="AC396" i="17"/>
  <c r="AC168" i="17"/>
  <c r="W206" i="17"/>
  <c r="W604" i="17"/>
  <c r="AC92" i="17"/>
  <c r="AC415" i="17"/>
  <c r="W453" i="17"/>
  <c r="W472" i="17"/>
  <c r="AC434" i="17"/>
  <c r="AC111" i="17"/>
  <c r="W359" i="17"/>
  <c r="W152" i="17"/>
  <c r="AC86" i="8"/>
  <c r="AC128" i="8"/>
  <c r="AC159" i="4"/>
  <c r="AC145" i="4"/>
  <c r="AC186" i="6"/>
  <c r="AC101" i="6"/>
  <c r="AC142" i="6"/>
  <c r="AC187" i="4"/>
  <c r="AC88" i="4"/>
  <c r="AC101" i="2"/>
  <c r="AC143" i="2"/>
  <c r="AC105" i="7"/>
  <c r="AC18" i="4"/>
  <c r="AC100" i="8"/>
  <c r="AC30" i="8"/>
  <c r="AC144" i="4"/>
  <c r="AC94" i="2"/>
  <c r="AC70" i="4"/>
  <c r="AC16" i="4"/>
  <c r="AC155" i="2"/>
  <c r="AC129" i="12"/>
  <c r="AC73" i="4"/>
  <c r="AC87" i="4"/>
  <c r="AC54" i="2"/>
  <c r="AC185" i="12"/>
  <c r="AC156" i="12"/>
  <c r="AC104" i="7"/>
  <c r="AC88" i="2"/>
  <c r="AC130" i="4"/>
  <c r="AC75" i="7"/>
  <c r="AC101" i="4"/>
  <c r="AC114" i="2"/>
  <c r="AC142" i="2"/>
  <c r="AC128" i="2"/>
  <c r="AC129" i="4"/>
  <c r="AC154" i="2"/>
  <c r="AC114" i="12"/>
  <c r="AC155" i="8"/>
  <c r="AG56" i="12"/>
  <c r="AG140" i="6"/>
  <c r="AG127" i="6"/>
  <c r="AG103" i="7"/>
  <c r="AG113" i="2"/>
  <c r="AG127" i="2"/>
  <c r="AG143" i="4"/>
  <c r="AG155" i="8"/>
  <c r="AG98" i="8"/>
  <c r="AG199" i="4"/>
  <c r="AG85" i="6"/>
  <c r="AC138" i="4"/>
  <c r="AG155" i="2"/>
  <c r="AG114" i="12"/>
  <c r="AG184" i="6"/>
  <c r="AG99" i="6"/>
  <c r="AG171" i="4"/>
  <c r="AG129" i="4"/>
  <c r="AG16" i="4"/>
  <c r="AG86" i="4"/>
  <c r="AG74" i="7"/>
  <c r="AC261" i="17"/>
  <c r="AC357" i="17"/>
  <c r="W204" i="17"/>
  <c r="W109" i="17"/>
  <c r="AC128" i="17"/>
  <c r="AC53" i="17"/>
  <c r="AC413" i="17"/>
  <c r="AC34" i="17"/>
  <c r="W15" i="17"/>
  <c r="W563" i="17"/>
  <c r="AC142" i="12"/>
  <c r="AC167" i="8"/>
  <c r="AC28" i="8"/>
  <c r="AG71" i="12"/>
  <c r="AK128" i="4"/>
  <c r="AK101" i="7"/>
  <c r="AK71" i="12"/>
  <c r="AK56" i="12"/>
  <c r="AK73" i="12"/>
  <c r="AK154" i="2"/>
  <c r="AK140" i="2"/>
  <c r="AC120" i="6"/>
  <c r="AG41" i="8"/>
  <c r="AC169" i="6"/>
  <c r="AC81" i="6"/>
  <c r="AC139" i="6"/>
  <c r="AC169" i="12"/>
  <c r="BH261" i="17"/>
  <c r="AW95" i="17"/>
  <c r="BH115" i="17"/>
  <c r="AU268" i="17"/>
  <c r="BG564" i="17"/>
  <c r="AW282" i="17"/>
  <c r="AW262" i="17"/>
  <c r="BG114" i="17"/>
  <c r="BI245" i="17"/>
  <c r="BI268" i="17"/>
  <c r="BI133" i="17"/>
  <c r="AW154" i="17"/>
  <c r="BI414" i="17"/>
  <c r="BI53" i="17"/>
  <c r="AW54" i="17"/>
  <c r="BI265" i="17"/>
  <c r="BG303" i="17"/>
  <c r="BI338" i="17"/>
  <c r="BG96" i="17"/>
  <c r="BI135" i="17"/>
  <c r="AV568" i="17"/>
  <c r="AW527" i="17"/>
  <c r="BH211" i="17"/>
  <c r="BI243" i="17"/>
  <c r="AV337" i="17"/>
  <c r="AU97" i="17"/>
  <c r="BH588" i="17"/>
  <c r="AU318" i="17"/>
  <c r="BI401" i="17"/>
  <c r="AU418" i="17"/>
  <c r="BI244" i="17"/>
  <c r="BI454" i="17"/>
  <c r="AV569" i="17"/>
  <c r="AU133" i="17"/>
  <c r="BH341" i="17"/>
  <c r="AU37" i="17"/>
  <c r="BH438" i="17"/>
  <c r="BI473" i="17"/>
  <c r="BI531" i="17"/>
  <c r="AU19" i="17"/>
  <c r="BI514" i="17"/>
  <c r="BI34" i="17"/>
  <c r="W135" i="6"/>
  <c r="W107" i="6"/>
  <c r="V123" i="6"/>
  <c r="V81" i="6"/>
  <c r="W82" i="6"/>
  <c r="AC194" i="6"/>
  <c r="AK135" i="6"/>
  <c r="AK107" i="6"/>
  <c r="W180" i="6"/>
  <c r="W165" i="6"/>
  <c r="W52" i="6"/>
  <c r="W136" i="6"/>
  <c r="W179" i="6"/>
  <c r="V95" i="6"/>
  <c r="AE123" i="6"/>
  <c r="AE81" i="6"/>
  <c r="W181" i="6"/>
  <c r="W109" i="6"/>
  <c r="W167" i="6"/>
  <c r="W124" i="6"/>
  <c r="V179" i="6"/>
  <c r="V136" i="6"/>
  <c r="W123" i="6"/>
  <c r="W81" i="6"/>
  <c r="V193" i="6"/>
  <c r="W137" i="6"/>
  <c r="W96" i="6"/>
  <c r="AG109" i="4"/>
  <c r="W192" i="6"/>
  <c r="W94" i="6"/>
  <c r="W79" i="6"/>
  <c r="AC110" i="8"/>
  <c r="AC68" i="12"/>
  <c r="AC73" i="12"/>
  <c r="W179" i="4"/>
  <c r="AC97" i="6"/>
  <c r="AC83" i="8"/>
  <c r="W136" i="2"/>
  <c r="L4" i="19"/>
  <c r="AE137" i="4"/>
  <c r="W69" i="12"/>
  <c r="AE79" i="6"/>
  <c r="AC125" i="2"/>
  <c r="AC139" i="2"/>
  <c r="AC196" i="6"/>
  <c r="AC183" i="6"/>
  <c r="AC183" i="12"/>
  <c r="AC125" i="8"/>
  <c r="AC69" i="8"/>
  <c r="AC71" i="4"/>
  <c r="AC141" i="4"/>
  <c r="W469" i="17"/>
  <c r="W203" i="17"/>
  <c r="AC450" i="17"/>
  <c r="AC356" i="17"/>
  <c r="W298" i="17"/>
  <c r="W374" i="17"/>
  <c r="AC488" i="17"/>
  <c r="AC108" i="17"/>
  <c r="W582" i="17"/>
  <c r="W89" i="17"/>
  <c r="AC71" i="17"/>
  <c r="AC601" i="17"/>
  <c r="AC526" i="17"/>
  <c r="AC14" i="17"/>
  <c r="AU222" i="17"/>
  <c r="AW248" i="17"/>
  <c r="BI190" i="17"/>
  <c r="BH265" i="17"/>
  <c r="BI359" i="17"/>
  <c r="BI284" i="17"/>
  <c r="AV532" i="17"/>
  <c r="AW207" i="17"/>
  <c r="AW112" i="17"/>
  <c r="AV474" i="17"/>
  <c r="BG357" i="17"/>
  <c r="AU226" i="17"/>
  <c r="BG112" i="17"/>
  <c r="AV89" i="17"/>
  <c r="AU265" i="17"/>
  <c r="AU414" i="17"/>
  <c r="AW241" i="17"/>
  <c r="AW171" i="17"/>
  <c r="AV191" i="17"/>
  <c r="AV507" i="17"/>
  <c r="BH111" i="17"/>
  <c r="BH75" i="17"/>
  <c r="AU59" i="17"/>
  <c r="AW562" i="17"/>
  <c r="BI339" i="17"/>
  <c r="AW432" i="17"/>
  <c r="BI603" i="17"/>
  <c r="AV112" i="17"/>
  <c r="AW247" i="17"/>
  <c r="AW588" i="17"/>
  <c r="BG245" i="17"/>
  <c r="AU457" i="17"/>
  <c r="AW586" i="17"/>
  <c r="AU243" i="17"/>
  <c r="AU260" i="17"/>
  <c r="AW363" i="17"/>
  <c r="AV589" i="17"/>
  <c r="BI246" i="17"/>
  <c r="BI189" i="17"/>
  <c r="AV108" i="17"/>
  <c r="BI72" i="17"/>
  <c r="BI209" i="17"/>
  <c r="BG418" i="17"/>
  <c r="BH453" i="17"/>
  <c r="AW37" i="17"/>
  <c r="AW416" i="17"/>
  <c r="AU397" i="17"/>
  <c r="AU245" i="17"/>
  <c r="BI362" i="17"/>
  <c r="AU130" i="17"/>
  <c r="AV515" i="17"/>
  <c r="BI248" i="17"/>
  <c r="AU211" i="17"/>
  <c r="AW601" i="17"/>
  <c r="AW71" i="17"/>
  <c r="BH361" i="17"/>
  <c r="BG227" i="17"/>
  <c r="BI78" i="17"/>
  <c r="BI15" i="17"/>
  <c r="BG153" i="17"/>
  <c r="BG511" i="17"/>
  <c r="AE82" i="8"/>
  <c r="AE153" i="8"/>
  <c r="AE139" i="2"/>
  <c r="AE85" i="2"/>
  <c r="AG98" i="12"/>
  <c r="AG125" i="2"/>
  <c r="AG197" i="4"/>
  <c r="AG141" i="4"/>
  <c r="V84" i="4"/>
  <c r="V155" i="4"/>
  <c r="AC14" i="4"/>
  <c r="AC122" i="12"/>
  <c r="AC66" i="4"/>
  <c r="AC67" i="12"/>
  <c r="AC66" i="7"/>
  <c r="AC83" i="6"/>
  <c r="AC98" i="4"/>
  <c r="AC168" i="12"/>
  <c r="AC154" i="12"/>
  <c r="AC140" i="12"/>
  <c r="AC183" i="4"/>
  <c r="AC111" i="2"/>
  <c r="AC127" i="4"/>
  <c r="AC182" i="12"/>
  <c r="AC126" i="12"/>
  <c r="AC82" i="8"/>
  <c r="AC153" i="8"/>
  <c r="AC153" i="2"/>
  <c r="BG54" i="17"/>
  <c r="AW568" i="17"/>
  <c r="AW209" i="17"/>
  <c r="AU565" i="17"/>
  <c r="BH209" i="17"/>
  <c r="AU589" i="17"/>
  <c r="BH281" i="17"/>
  <c r="AU322" i="17"/>
  <c r="AV97" i="17"/>
  <c r="BG324" i="17"/>
  <c r="BI378" i="17"/>
  <c r="BI241" i="17"/>
  <c r="BG189" i="17"/>
  <c r="BG240" i="17"/>
  <c r="AW173" i="17"/>
  <c r="BH282" i="17"/>
  <c r="AV58" i="17"/>
  <c r="AW89" i="17"/>
  <c r="BI206" i="17"/>
  <c r="BG590" i="17"/>
  <c r="AW285" i="17"/>
  <c r="AU107" i="17"/>
  <c r="AU568" i="17"/>
  <c r="AV93" i="17"/>
  <c r="AU203" i="17"/>
  <c r="BH15" i="17"/>
  <c r="BH564" i="17"/>
  <c r="AV109" i="17"/>
  <c r="BH299" i="17"/>
  <c r="BH38" i="17"/>
  <c r="BI283" i="17"/>
  <c r="AU248" i="17"/>
  <c r="AC239" i="17"/>
  <c r="AC258" i="17"/>
  <c r="W313" i="17"/>
  <c r="W180" i="17"/>
  <c r="W314" i="17"/>
  <c r="W504" i="17"/>
  <c r="W66" i="17"/>
  <c r="W388" i="17"/>
  <c r="W506" i="17"/>
  <c r="W355" i="17"/>
  <c r="W148" i="17"/>
  <c r="W392" i="17"/>
  <c r="W88" i="17"/>
  <c r="W525" i="17"/>
  <c r="W335" i="17"/>
  <c r="W126" i="17"/>
  <c r="AC487" i="17"/>
  <c r="AC70" i="17"/>
  <c r="AC543" i="17"/>
  <c r="AC32" i="17"/>
  <c r="W581" i="17"/>
  <c r="W561" i="17"/>
  <c r="W600" i="17"/>
  <c r="W373" i="17"/>
  <c r="AB199" i="17"/>
  <c r="W86" i="17"/>
  <c r="W560" i="17"/>
  <c r="W410" i="17"/>
  <c r="W106" i="17"/>
  <c r="V522" i="17"/>
  <c r="V145" i="17"/>
  <c r="BI21" i="17"/>
  <c r="W219" i="17"/>
  <c r="W200" i="17"/>
  <c r="W162" i="17"/>
  <c r="W447" i="17"/>
  <c r="L137" i="22"/>
  <c r="V137" i="22" s="1"/>
  <c r="L171" i="22"/>
  <c r="V171" i="22" s="1"/>
  <c r="W164" i="8"/>
  <c r="AC109" i="8"/>
  <c r="AC137" i="2"/>
  <c r="W67" i="8"/>
  <c r="AC195" i="4"/>
  <c r="AT139" i="6"/>
  <c r="AT131" i="4"/>
  <c r="AT101" i="4"/>
  <c r="AR183" i="12"/>
  <c r="AC181" i="12"/>
  <c r="AC164" i="8"/>
  <c r="W195" i="12"/>
  <c r="AC138" i="8"/>
  <c r="W69" i="4"/>
  <c r="W109" i="8"/>
  <c r="AC80" i="4"/>
  <c r="AC182" i="4"/>
  <c r="AC167" i="12"/>
  <c r="AC13" i="4"/>
  <c r="AC110" i="2"/>
  <c r="AC97" i="12"/>
  <c r="W13" i="4"/>
  <c r="W196" i="4"/>
  <c r="W124" i="2"/>
  <c r="W138" i="2"/>
  <c r="W125" i="12"/>
  <c r="W97" i="12"/>
  <c r="W110" i="2"/>
  <c r="W84" i="2"/>
  <c r="W152" i="2"/>
  <c r="W152" i="8"/>
  <c r="W25" i="8"/>
  <c r="W168" i="4"/>
  <c r="W95" i="8"/>
  <c r="W138" i="8"/>
  <c r="W167" i="12"/>
  <c r="W97" i="4"/>
  <c r="W182" i="4"/>
  <c r="W126" i="4"/>
  <c r="W140" i="4"/>
  <c r="AK83" i="2"/>
  <c r="AK151" i="2"/>
  <c r="V151" i="2"/>
  <c r="V83" i="2"/>
  <c r="AK96" i="12"/>
  <c r="AK166" i="12"/>
  <c r="AK124" i="12"/>
  <c r="V195" i="4"/>
  <c r="V109" i="2"/>
  <c r="V38" i="8"/>
  <c r="V151" i="8"/>
  <c r="V80" i="8"/>
  <c r="V24" i="8"/>
  <c r="AK9" i="4"/>
  <c r="W164" i="6"/>
  <c r="W448" i="17"/>
  <c r="W391" i="17"/>
  <c r="W50" i="17"/>
  <c r="W542" i="17"/>
  <c r="AC410" i="17"/>
  <c r="AC106" i="17"/>
  <c r="W524" i="17"/>
  <c r="W599" i="17"/>
  <c r="AC334" i="17"/>
  <c r="AC31" i="17"/>
  <c r="AC125" i="17"/>
  <c r="AC277" i="17"/>
  <c r="AC220" i="17"/>
  <c r="AC467" i="17"/>
  <c r="W201" i="17"/>
  <c r="W372" i="17"/>
  <c r="AC154" i="4"/>
  <c r="AC69" i="4"/>
  <c r="AC69" i="12"/>
  <c r="AC152" i="8"/>
  <c r="AC25" i="8"/>
  <c r="AC53" i="8"/>
  <c r="AC126" i="4"/>
  <c r="AC140" i="4"/>
  <c r="AC96" i="4"/>
  <c r="AC153" i="4"/>
  <c r="AC120" i="2"/>
  <c r="AR93" i="12"/>
  <c r="BI50" i="17"/>
  <c r="BI608" i="17"/>
  <c r="BI494" i="17"/>
  <c r="BH375" i="17"/>
  <c r="AW605" i="17"/>
  <c r="AU381" i="17"/>
  <c r="BG223" i="17"/>
  <c r="BG90" i="17"/>
  <c r="AV91" i="17"/>
  <c r="AV170" i="17"/>
  <c r="AW125" i="17"/>
  <c r="AW277" i="17"/>
  <c r="AW491" i="17"/>
  <c r="AV165" i="17"/>
  <c r="BI247" i="17"/>
  <c r="AV266" i="17"/>
  <c r="AW131" i="17"/>
  <c r="AV172" i="17"/>
  <c r="AV495" i="17"/>
  <c r="AV205" i="17"/>
  <c r="AV167" i="17"/>
  <c r="AV396" i="17"/>
  <c r="AV168" i="17"/>
  <c r="AU372" i="17"/>
  <c r="AU201" i="17"/>
  <c r="BH342" i="17"/>
  <c r="BH171" i="17"/>
  <c r="AU378" i="17"/>
  <c r="AU548" i="17"/>
  <c r="AU380" i="17"/>
  <c r="AU323" i="17"/>
  <c r="AW474" i="17"/>
  <c r="AW587" i="17"/>
  <c r="BH106" i="17"/>
  <c r="BH36" i="17"/>
  <c r="AV570" i="17"/>
  <c r="BH486" i="17"/>
  <c r="BH163" i="17"/>
  <c r="BG381" i="17"/>
  <c r="BG229" i="17"/>
  <c r="AW438" i="17"/>
  <c r="AW148" i="17"/>
  <c r="AW210" i="17"/>
  <c r="BG601" i="17"/>
  <c r="BG71" i="17"/>
  <c r="AU529" i="17"/>
  <c r="AU225" i="17"/>
  <c r="AW204" i="17"/>
  <c r="BH109" i="17"/>
  <c r="AU77" i="17"/>
  <c r="AU513" i="17"/>
  <c r="BG187" i="17"/>
  <c r="BG74" i="17"/>
  <c r="BG467" i="17"/>
  <c r="BG220" i="17"/>
  <c r="BH37" i="17"/>
  <c r="AU400" i="17"/>
  <c r="AU78" i="17"/>
  <c r="BG70" i="17"/>
  <c r="BG487" i="17"/>
  <c r="BG600" i="17"/>
  <c r="BG373" i="17"/>
  <c r="BG458" i="17"/>
  <c r="BG354" i="17"/>
  <c r="BG69" i="17"/>
  <c r="AU166" i="17"/>
  <c r="AU375" i="17"/>
  <c r="BG57" i="17"/>
  <c r="BG76" i="17"/>
  <c r="BG379" i="17"/>
  <c r="BG208" i="17"/>
  <c r="AU191" i="17"/>
  <c r="AU544" i="17"/>
  <c r="BG323" i="17"/>
  <c r="AU169" i="17"/>
  <c r="AU75" i="17"/>
  <c r="AW566" i="17"/>
  <c r="AW283" i="17"/>
  <c r="AU72" i="17"/>
  <c r="AU150" i="17"/>
  <c r="BI151" i="17"/>
  <c r="BH264" i="17"/>
  <c r="BH183" i="17"/>
  <c r="AW153" i="17"/>
  <c r="BG211" i="17"/>
  <c r="AV31" i="17"/>
  <c r="AV287" i="17"/>
  <c r="AV342" i="17"/>
  <c r="BI439" i="17"/>
  <c r="BI429" i="17"/>
  <c r="AU566" i="17"/>
  <c r="BI472" i="17"/>
  <c r="AV249" i="17"/>
  <c r="BG300" i="17"/>
  <c r="BI202" i="17"/>
  <c r="AW452" i="17"/>
  <c r="AV533" i="17"/>
  <c r="AW493" i="17"/>
  <c r="AV264" i="17"/>
  <c r="BG202" i="17"/>
  <c r="BG15" i="17"/>
  <c r="BI552" i="17"/>
  <c r="BI534" i="17"/>
  <c r="BI431" i="17"/>
  <c r="BH248" i="17"/>
  <c r="AW434" i="17"/>
  <c r="AW208" i="17"/>
  <c r="AV544" i="17"/>
  <c r="BI456" i="17"/>
  <c r="BI207" i="17"/>
  <c r="BI583" i="17"/>
  <c r="BI299" i="17"/>
  <c r="AV449" i="17"/>
  <c r="AV278" i="17"/>
  <c r="BI393" i="17"/>
  <c r="BH188" i="17"/>
  <c r="AW278" i="17"/>
  <c r="BI240" i="17"/>
  <c r="BI468" i="17"/>
  <c r="BI282" i="17"/>
  <c r="BI585" i="17"/>
  <c r="AV454" i="17"/>
  <c r="AV131" i="17"/>
  <c r="W96" i="4"/>
  <c r="W111" i="4"/>
  <c r="W94" i="8"/>
  <c r="W153" i="4"/>
  <c r="AE94" i="8"/>
  <c r="W181" i="4"/>
  <c r="W151" i="2"/>
  <c r="W83" i="2"/>
  <c r="AE70" i="7"/>
  <c r="W152" i="12"/>
  <c r="AE181" i="4"/>
  <c r="W66" i="8"/>
  <c r="W96" i="12"/>
  <c r="W195" i="4"/>
  <c r="W98" i="7"/>
  <c r="W68" i="4"/>
  <c r="W12" i="4"/>
  <c r="AG98" i="7"/>
  <c r="W138" i="12"/>
  <c r="W110" i="12"/>
  <c r="W108" i="8"/>
  <c r="W163" i="8"/>
  <c r="AR184" i="6"/>
  <c r="AC108" i="8"/>
  <c r="AC54" i="12"/>
  <c r="AC62" i="8"/>
  <c r="V189" i="12"/>
  <c r="V162" i="4"/>
  <c r="W579" i="17"/>
  <c r="W181" i="17"/>
  <c r="AC162" i="17"/>
  <c r="AC447" i="17"/>
  <c r="AC30" i="17"/>
  <c r="AC11" i="17"/>
  <c r="AC333" i="17"/>
  <c r="AC523" i="17"/>
  <c r="W541" i="17"/>
  <c r="W146" i="17"/>
  <c r="AC560" i="17"/>
  <c r="AC86" i="17"/>
  <c r="W428" i="17"/>
  <c r="W390" i="17"/>
  <c r="AC98" i="7"/>
  <c r="AC194" i="12"/>
  <c r="AC49" i="2"/>
  <c r="AC137" i="8"/>
  <c r="AC122" i="8"/>
  <c r="AC166" i="12"/>
  <c r="AC124" i="12"/>
  <c r="AC152" i="12"/>
  <c r="AC138" i="12"/>
  <c r="AC110" i="12"/>
  <c r="AC66" i="8"/>
  <c r="AC167" i="4"/>
  <c r="AC123" i="2"/>
  <c r="AC83" i="2"/>
  <c r="AC151" i="2"/>
  <c r="AC38" i="8"/>
  <c r="AC151" i="8"/>
  <c r="AG65" i="12"/>
  <c r="BH181" i="17"/>
  <c r="AV258" i="17"/>
  <c r="BG567" i="17"/>
  <c r="BI391" i="17"/>
  <c r="AU325" i="17"/>
  <c r="BI52" i="17"/>
  <c r="BH245" i="17"/>
  <c r="AW356" i="17"/>
  <c r="BH170" i="17"/>
  <c r="BI432" i="17"/>
  <c r="AW583" i="17"/>
  <c r="AW299" i="17"/>
  <c r="AU204" i="17"/>
  <c r="AW305" i="17"/>
  <c r="AW115" i="17"/>
  <c r="AV382" i="17"/>
  <c r="AW398" i="17"/>
  <c r="AW303" i="17"/>
  <c r="BI513" i="17"/>
  <c r="BI77" i="17"/>
  <c r="BG456" i="17"/>
  <c r="BG58" i="17"/>
  <c r="BG124" i="17"/>
  <c r="BG49" i="17"/>
  <c r="BH338" i="17"/>
  <c r="BH110" i="17"/>
  <c r="BG56" i="17"/>
  <c r="BG530" i="17"/>
  <c r="AV340" i="17"/>
  <c r="AV18" i="17"/>
  <c r="AU339" i="17"/>
  <c r="AU55" i="17"/>
  <c r="BG515" i="17"/>
  <c r="BG393" i="17"/>
  <c r="BG52" i="17"/>
  <c r="AW515" i="17"/>
  <c r="BI511" i="17"/>
  <c r="BI153" i="17"/>
  <c r="AK110" i="4"/>
  <c r="AK124" i="4"/>
  <c r="AI124" i="4"/>
  <c r="AI110" i="4"/>
  <c r="AK121" i="8"/>
  <c r="AK23" i="8"/>
  <c r="AK136" i="2"/>
  <c r="AK165" i="12"/>
  <c r="AK80" i="4"/>
  <c r="AJ122" i="4"/>
  <c r="AC53" i="12"/>
  <c r="AC65" i="12"/>
  <c r="AR52" i="2"/>
  <c r="AR15" i="4"/>
  <c r="AR55" i="2"/>
  <c r="AT76" i="7"/>
  <c r="AT182" i="4"/>
  <c r="BI18" i="4"/>
  <c r="AV148" i="2"/>
  <c r="BG116" i="4"/>
  <c r="AT186" i="4"/>
  <c r="BF119" i="12"/>
  <c r="BD129" i="8"/>
  <c r="BD9" i="4"/>
  <c r="BD114" i="12"/>
  <c r="BD161" i="6"/>
  <c r="BD152" i="2"/>
  <c r="BD124" i="8"/>
  <c r="BE74" i="7"/>
  <c r="BD68" i="4"/>
  <c r="BE55" i="8"/>
  <c r="BG101" i="8"/>
  <c r="BD101" i="12"/>
  <c r="BD141" i="4"/>
  <c r="BE164" i="8"/>
  <c r="BF66" i="8"/>
  <c r="AU82" i="8"/>
  <c r="BF108" i="4"/>
  <c r="BD143" i="4"/>
  <c r="BF129" i="12"/>
  <c r="BE40" i="9"/>
  <c r="BE77" i="8"/>
  <c r="BF134" i="8"/>
  <c r="BF69" i="8"/>
  <c r="BF184" i="4"/>
  <c r="BF125" i="12"/>
  <c r="BE80" i="8"/>
  <c r="BF142" i="8"/>
  <c r="BF68" i="4"/>
  <c r="BE69" i="8"/>
  <c r="BD134" i="4"/>
  <c r="BF137" i="8"/>
  <c r="AR170" i="12"/>
  <c r="AU85" i="8"/>
  <c r="BG170" i="12"/>
  <c r="AU84" i="8"/>
  <c r="AU121" i="12"/>
  <c r="AT51" i="12"/>
  <c r="AR100" i="12"/>
  <c r="BG77" i="8"/>
  <c r="BG170" i="4"/>
  <c r="BD101" i="8"/>
  <c r="AR99" i="2"/>
  <c r="BG49" i="8"/>
  <c r="AR133" i="6"/>
  <c r="AV72" i="12"/>
  <c r="AW69" i="8"/>
  <c r="BE111" i="2"/>
  <c r="BD77" i="8"/>
  <c r="BD140" i="4"/>
  <c r="AU56" i="8"/>
  <c r="BI35" i="9"/>
  <c r="AV98" i="7"/>
  <c r="AW119" i="8"/>
  <c r="BD83" i="8"/>
  <c r="BD127" i="4"/>
  <c r="BG68" i="8"/>
  <c r="BD122" i="4"/>
  <c r="BD110" i="8"/>
  <c r="BH142" i="12"/>
  <c r="BH65" i="12"/>
  <c r="AW122" i="8"/>
  <c r="BD39" i="8"/>
  <c r="BD48" i="6"/>
  <c r="BD97" i="2"/>
  <c r="BD57" i="8"/>
  <c r="AW126" i="8"/>
  <c r="BH185" i="12"/>
  <c r="BD38" i="8"/>
  <c r="BD130" i="4"/>
  <c r="BH182" i="12"/>
  <c r="BH177" i="12"/>
  <c r="AW109" i="8"/>
  <c r="BH183" i="12"/>
  <c r="AV181" i="12"/>
  <c r="AV184" i="12"/>
  <c r="AU52" i="8"/>
  <c r="AU63" i="4"/>
  <c r="BE127" i="4"/>
  <c r="BD43" i="9"/>
  <c r="BE75" i="7"/>
  <c r="BE94" i="8"/>
  <c r="AU92" i="2"/>
  <c r="BD97" i="4"/>
  <c r="BF65" i="12"/>
  <c r="BD110" i="12"/>
  <c r="BD178" i="4"/>
  <c r="BF152" i="12"/>
  <c r="BD143" i="12"/>
  <c r="BF148" i="2"/>
  <c r="BD128" i="4"/>
  <c r="BE119" i="12"/>
  <c r="BE137" i="2"/>
  <c r="AU164" i="8"/>
  <c r="AU148" i="2"/>
  <c r="BH18" i="4"/>
  <c r="BE48" i="6"/>
  <c r="BF59" i="8"/>
  <c r="BE58" i="12"/>
  <c r="AT170" i="12"/>
  <c r="AW138" i="6"/>
  <c r="BH44" i="9"/>
  <c r="BF68" i="8"/>
  <c r="BE135" i="12"/>
  <c r="AW197" i="6"/>
  <c r="BI133" i="6"/>
  <c r="BF38" i="8"/>
  <c r="BF85" i="6"/>
  <c r="BF134" i="4"/>
  <c r="BD69" i="8"/>
  <c r="BD154" i="2"/>
  <c r="BE110" i="8"/>
  <c r="AR167" i="12"/>
  <c r="BF156" i="12"/>
  <c r="BF94" i="8"/>
  <c r="BF136" i="4"/>
  <c r="BI101" i="4"/>
  <c r="BF183" i="12"/>
  <c r="BD98" i="4"/>
  <c r="BF197" i="4"/>
  <c r="BE35" i="8"/>
  <c r="AU9" i="4"/>
  <c r="BF126" i="12"/>
  <c r="BF49" i="2"/>
  <c r="BD111" i="4"/>
  <c r="BF124" i="12"/>
  <c r="BF53" i="8"/>
  <c r="BF51" i="2"/>
  <c r="BD100" i="4"/>
  <c r="BF168" i="12"/>
  <c r="BD53" i="8"/>
  <c r="BG69" i="8"/>
  <c r="BG125" i="8"/>
  <c r="AV126" i="8"/>
  <c r="AT134" i="4"/>
  <c r="BI153" i="2"/>
  <c r="BG144" i="4"/>
  <c r="BG138" i="12"/>
  <c r="BH39" i="8"/>
  <c r="AV196" i="6"/>
  <c r="BG95" i="8"/>
  <c r="AV171" i="6"/>
  <c r="AV161" i="6"/>
  <c r="AU127" i="12"/>
  <c r="BH129" i="8"/>
  <c r="BG132" i="12"/>
  <c r="AU195" i="12"/>
  <c r="AV35" i="8"/>
  <c r="AU26" i="8"/>
  <c r="BD40" i="9"/>
  <c r="AW113" i="4"/>
  <c r="AV137" i="8"/>
  <c r="AU176" i="4"/>
  <c r="BG129" i="12"/>
  <c r="AU132" i="8"/>
  <c r="BI128" i="4"/>
  <c r="BG167" i="8"/>
  <c r="AV69" i="8"/>
  <c r="AV127" i="8"/>
  <c r="AU15" i="4"/>
  <c r="AU142" i="12"/>
  <c r="AV169" i="6"/>
  <c r="AW27" i="8"/>
  <c r="AU185" i="4"/>
  <c r="AV109" i="8"/>
  <c r="BI155" i="2"/>
  <c r="AW156" i="2"/>
  <c r="BG143" i="12"/>
  <c r="AW13" i="4"/>
  <c r="AW154" i="2"/>
  <c r="AW158" i="2"/>
  <c r="AW105" i="7"/>
  <c r="BG178" i="4"/>
  <c r="BI57" i="12"/>
  <c r="AU141" i="12"/>
  <c r="BG92" i="6"/>
  <c r="BG122" i="8"/>
  <c r="BH168" i="6"/>
  <c r="AV142" i="4"/>
  <c r="BI139" i="8"/>
  <c r="BG168" i="8"/>
  <c r="AV132" i="12"/>
  <c r="BI71" i="8"/>
  <c r="AU96" i="4"/>
  <c r="AT63" i="4"/>
  <c r="AW160" i="8"/>
  <c r="AW129" i="8"/>
  <c r="AW98" i="4"/>
  <c r="BE178" i="4"/>
  <c r="BE144" i="4"/>
  <c r="BH82" i="8"/>
  <c r="BF138" i="12"/>
  <c r="BE98" i="12"/>
  <c r="BE97" i="4"/>
  <c r="BF58" i="12"/>
  <c r="BF133" i="6"/>
  <c r="BE63" i="12"/>
  <c r="BH163" i="6"/>
  <c r="AV12" i="4"/>
  <c r="AT132" i="12"/>
  <c r="BH122" i="4"/>
  <c r="AU129" i="12"/>
  <c r="AV163" i="6"/>
  <c r="AU52" i="2"/>
  <c r="BG125" i="12"/>
  <c r="AU50" i="2"/>
  <c r="AU53" i="2"/>
  <c r="AV125" i="4"/>
  <c r="BI192" i="4"/>
  <c r="AW113" i="2"/>
  <c r="AW127" i="2"/>
  <c r="BG100" i="12"/>
  <c r="BI92" i="6"/>
  <c r="BH171" i="6"/>
  <c r="AT114" i="2"/>
  <c r="BH140" i="4"/>
  <c r="BE80" i="4"/>
  <c r="AR63" i="4"/>
  <c r="BI168" i="4"/>
  <c r="BG49" i="2"/>
  <c r="AU166" i="12"/>
  <c r="BH171" i="4"/>
  <c r="BI105" i="7"/>
  <c r="BI153" i="4"/>
  <c r="BG124" i="2"/>
  <c r="BI123" i="2"/>
  <c r="BG167" i="12"/>
  <c r="BG102" i="2"/>
  <c r="BG144" i="2"/>
  <c r="BG59" i="8"/>
  <c r="AU134" i="2"/>
  <c r="BG119" i="12"/>
  <c r="AV138" i="6"/>
  <c r="AV120" i="4"/>
  <c r="BI98" i="7"/>
  <c r="AW100" i="7"/>
  <c r="AW70" i="4"/>
  <c r="AW103" i="7"/>
  <c r="AU180" i="12"/>
  <c r="BG97" i="2"/>
  <c r="AU126" i="12"/>
  <c r="AV127" i="6"/>
  <c r="AV169" i="12"/>
  <c r="BH127" i="4"/>
  <c r="BH75" i="7"/>
  <c r="AW65" i="12"/>
  <c r="AW95" i="7"/>
  <c r="AW17" i="4"/>
  <c r="AW8" i="4"/>
  <c r="AW129" i="2"/>
  <c r="BI190" i="4"/>
  <c r="AU78" i="4"/>
  <c r="BG139" i="6"/>
  <c r="BG157" i="12"/>
  <c r="AW96" i="12"/>
  <c r="BG15" i="4"/>
  <c r="AV149" i="8"/>
  <c r="AV74" i="4"/>
  <c r="AU14" i="4"/>
  <c r="BH158" i="4"/>
  <c r="AV157" i="4"/>
  <c r="AV100" i="4"/>
  <c r="BH154" i="4"/>
  <c r="BH69" i="4"/>
  <c r="BI92" i="2"/>
  <c r="BI194" i="12"/>
  <c r="BI163" i="8"/>
  <c r="BI108" i="8"/>
  <c r="BI167" i="8"/>
  <c r="BI28" i="8"/>
  <c r="BI40" i="8"/>
  <c r="BI165" i="8"/>
  <c r="BH153" i="12"/>
  <c r="BG114" i="8"/>
  <c r="AW167" i="8"/>
  <c r="AW28" i="8"/>
  <c r="AV128" i="6"/>
  <c r="AV185" i="6"/>
  <c r="AW132" i="8"/>
  <c r="BH94" i="8"/>
  <c r="AV194" i="12"/>
  <c r="AW91" i="4"/>
  <c r="BH53" i="8"/>
  <c r="AW163" i="6"/>
  <c r="AT128" i="8"/>
  <c r="AT86" i="8"/>
  <c r="AV149" i="12"/>
  <c r="AV135" i="12"/>
  <c r="AW142" i="8"/>
  <c r="AW168" i="8"/>
  <c r="AU178" i="4"/>
  <c r="AV112" i="12"/>
  <c r="AW140" i="8"/>
  <c r="BI77" i="8"/>
  <c r="AW99" i="4"/>
  <c r="AV41" i="8"/>
  <c r="AU97" i="2"/>
  <c r="AU51" i="2"/>
  <c r="AR55" i="8"/>
  <c r="AR83" i="8"/>
  <c r="AR154" i="2"/>
  <c r="AR140" i="2"/>
  <c r="AU133" i="6"/>
  <c r="AV197" i="6"/>
  <c r="BH157" i="12"/>
  <c r="AW197" i="4"/>
  <c r="AW84" i="8"/>
  <c r="AW82" i="8"/>
  <c r="BI101" i="8"/>
  <c r="AW93" i="4"/>
  <c r="BI96" i="4"/>
  <c r="AU182" i="6"/>
  <c r="BG77" i="6"/>
  <c r="AT161" i="12"/>
  <c r="BH155" i="12"/>
  <c r="BH197" i="12"/>
  <c r="AW85" i="8"/>
  <c r="BI122" i="8"/>
  <c r="BI164" i="8"/>
  <c r="AU101" i="2"/>
  <c r="BI24" i="8"/>
  <c r="AR176" i="4"/>
  <c r="BH196" i="6"/>
  <c r="AT142" i="6"/>
  <c r="BI125" i="2"/>
  <c r="AW81" i="8"/>
  <c r="AW164" i="8"/>
  <c r="AW139" i="8"/>
  <c r="BI138" i="8"/>
  <c r="BI83" i="8"/>
  <c r="AW78" i="4"/>
  <c r="AW49" i="8"/>
  <c r="AW120" i="2"/>
  <c r="AW141" i="12"/>
  <c r="AU45" i="2"/>
  <c r="AC176" i="6"/>
  <c r="AC119" i="6"/>
  <c r="BD91" i="4"/>
  <c r="BG153" i="2"/>
  <c r="AW140" i="6"/>
  <c r="AW169" i="12"/>
  <c r="BI141" i="6"/>
  <c r="AW200" i="4"/>
  <c r="AC121" i="8"/>
  <c r="AC95" i="12"/>
  <c r="AC11" i="4"/>
  <c r="AT113" i="12"/>
  <c r="AS95" i="8"/>
  <c r="AS138" i="8"/>
  <c r="BF157" i="4"/>
  <c r="BF100" i="4"/>
  <c r="AS132" i="12"/>
  <c r="BD129" i="4"/>
  <c r="BD171" i="4"/>
  <c r="AT128" i="2"/>
  <c r="AT142" i="2"/>
  <c r="BD151" i="2"/>
  <c r="BD83" i="2"/>
  <c r="AS85" i="2"/>
  <c r="AS139" i="2"/>
  <c r="BD133" i="6"/>
  <c r="BF55" i="8"/>
  <c r="BF83" i="8"/>
  <c r="AR41" i="8"/>
  <c r="AR158" i="4"/>
  <c r="BD107" i="12"/>
  <c r="BF140" i="12"/>
  <c r="AR132" i="12"/>
  <c r="AR35" i="8"/>
  <c r="AR91" i="8"/>
  <c r="BD56" i="2"/>
  <c r="AT169" i="6"/>
  <c r="AT84" i="6"/>
  <c r="BE59" i="8"/>
  <c r="BE45" i="8"/>
  <c r="BD154" i="12"/>
  <c r="BD168" i="12"/>
  <c r="BF100" i="8"/>
  <c r="BF30" i="8"/>
  <c r="AS165" i="8"/>
  <c r="AS40" i="8"/>
  <c r="BE168" i="8"/>
  <c r="BE142" i="8"/>
  <c r="AT191" i="12"/>
  <c r="AT93" i="12"/>
  <c r="BF41" i="9"/>
  <c r="AS167" i="8"/>
  <c r="AS28" i="8"/>
  <c r="AS126" i="4"/>
  <c r="AS140" i="4"/>
  <c r="AT91" i="8"/>
  <c r="AT35" i="8"/>
  <c r="AS55" i="8"/>
  <c r="AS83" i="8"/>
  <c r="BE151" i="2"/>
  <c r="BE83" i="2"/>
  <c r="AT183" i="6"/>
  <c r="AT183" i="12"/>
  <c r="AS85" i="8"/>
  <c r="AU125" i="4"/>
  <c r="AU120" i="4"/>
  <c r="BE170" i="12"/>
  <c r="AU119" i="8"/>
  <c r="AU126" i="8"/>
  <c r="AS143" i="8"/>
  <c r="AS44" i="8"/>
  <c r="AV99" i="12"/>
  <c r="AS67" i="7"/>
  <c r="AS124" i="8"/>
  <c r="AS181" i="12"/>
  <c r="AS111" i="12"/>
  <c r="BF120" i="2"/>
  <c r="BF49" i="8"/>
  <c r="AT83" i="8"/>
  <c r="AT55" i="8"/>
  <c r="AS97" i="4"/>
  <c r="AS182" i="4"/>
  <c r="BD186" i="6"/>
  <c r="BF129" i="8"/>
  <c r="AW70" i="8"/>
  <c r="BE138" i="12"/>
  <c r="BE110" i="12"/>
  <c r="AR87" i="8"/>
  <c r="AR101" i="8"/>
  <c r="AR127" i="6"/>
  <c r="AR140" i="6"/>
  <c r="BE125" i="12"/>
  <c r="BE97" i="12"/>
  <c r="AT28" i="8"/>
  <c r="AT167" i="8"/>
  <c r="AS99" i="6"/>
  <c r="AS184" i="6"/>
  <c r="AR186" i="4"/>
  <c r="AR144" i="4"/>
  <c r="AT199" i="6"/>
  <c r="AT129" i="6"/>
  <c r="AS134" i="2"/>
  <c r="BD85" i="8"/>
  <c r="BD98" i="6"/>
  <c r="BD183" i="4"/>
  <c r="BD102" i="4"/>
  <c r="BD131" i="4"/>
  <c r="AT102" i="2"/>
  <c r="AT144" i="2"/>
  <c r="BD155" i="2"/>
  <c r="BD121" i="12"/>
  <c r="BE92" i="6"/>
  <c r="BD54" i="8"/>
  <c r="BD68" i="8"/>
  <c r="BD112" i="8"/>
  <c r="BD141" i="8"/>
  <c r="AS134" i="8"/>
  <c r="BF170" i="12"/>
  <c r="BF180" i="12"/>
  <c r="AT67" i="7"/>
  <c r="AS110" i="12"/>
  <c r="AS138" i="12"/>
  <c r="AV70" i="8"/>
  <c r="BE54" i="2"/>
  <c r="BD49" i="2"/>
  <c r="AT161" i="6"/>
  <c r="AS59" i="8"/>
  <c r="AS45" i="8"/>
  <c r="BE95" i="8"/>
  <c r="BE138" i="8"/>
  <c r="AU141" i="2"/>
  <c r="BG137" i="2"/>
  <c r="BF43" i="9"/>
  <c r="AS100" i="8"/>
  <c r="AS30" i="8"/>
  <c r="AS148" i="4"/>
  <c r="BE153" i="2"/>
  <c r="BF131" i="4"/>
  <c r="BF102" i="4"/>
  <c r="BD70" i="7"/>
  <c r="AV99" i="4"/>
  <c r="AV93" i="4"/>
  <c r="AS18" i="4"/>
  <c r="BF48" i="6"/>
  <c r="AR128" i="4"/>
  <c r="AR127" i="8"/>
  <c r="AR156" i="8"/>
  <c r="BF163" i="6"/>
  <c r="AS41" i="8"/>
  <c r="AR194" i="12"/>
  <c r="AT98" i="7"/>
  <c r="AT199" i="12"/>
  <c r="BF92" i="6"/>
  <c r="AT148" i="4"/>
  <c r="AS101" i="4"/>
  <c r="BD139" i="8"/>
  <c r="BD26" i="8"/>
  <c r="AT98" i="8"/>
  <c r="AT155" i="8"/>
  <c r="BF142" i="12"/>
  <c r="AR138" i="8"/>
  <c r="AR95" i="8"/>
  <c r="BF169" i="12"/>
  <c r="BF139" i="6"/>
  <c r="BF186" i="6"/>
  <c r="BE129" i="12"/>
  <c r="AT100" i="8"/>
  <c r="AT30" i="8"/>
  <c r="AW128" i="12"/>
  <c r="AU27" i="8"/>
  <c r="BE98" i="6"/>
  <c r="AS183" i="12"/>
  <c r="AS183" i="6"/>
  <c r="AS127" i="12"/>
  <c r="AS134" i="4"/>
  <c r="AR169" i="6"/>
  <c r="AR84" i="6"/>
  <c r="AT133" i="6"/>
  <c r="AS133" i="6"/>
  <c r="AS87" i="8"/>
  <c r="AS101" i="8"/>
  <c r="AS76" i="7"/>
  <c r="AT186" i="6"/>
  <c r="BF96" i="4"/>
  <c r="BF111" i="4"/>
  <c r="BD157" i="2"/>
  <c r="BD55" i="2"/>
  <c r="AR131" i="4"/>
  <c r="AR102" i="4"/>
  <c r="BD141" i="6"/>
  <c r="BD171" i="6"/>
  <c r="BD118" i="6"/>
  <c r="BD119" i="12"/>
  <c r="BE113" i="6"/>
  <c r="BE45" i="9"/>
  <c r="BF13" i="4"/>
  <c r="BF196" i="4"/>
  <c r="AT128" i="4"/>
  <c r="BI63" i="12"/>
  <c r="AW72" i="12"/>
  <c r="AS122" i="8"/>
  <c r="AS137" i="8"/>
  <c r="AS142" i="6"/>
  <c r="BD157" i="8"/>
  <c r="BD58" i="8"/>
  <c r="BD122" i="8"/>
  <c r="BD137" i="8"/>
  <c r="BE63" i="8"/>
  <c r="AR113" i="8"/>
  <c r="AR43" i="8"/>
  <c r="AS176" i="4"/>
  <c r="BD45" i="2"/>
  <c r="BD158" i="2"/>
  <c r="AS190" i="4"/>
  <c r="BE49" i="2"/>
  <c r="AS84" i="6"/>
  <c r="AS169" i="6"/>
  <c r="BF35" i="8"/>
  <c r="BF91" i="8"/>
  <c r="BE112" i="8"/>
  <c r="BE141" i="8"/>
  <c r="AW99" i="12"/>
  <c r="BF45" i="9"/>
  <c r="AS24" i="8"/>
  <c r="AS80" i="8"/>
  <c r="BF143" i="2"/>
  <c r="AS144" i="4"/>
  <c r="AS186" i="4"/>
  <c r="AW42" i="8"/>
  <c r="AS57" i="8"/>
  <c r="AS99" i="8"/>
  <c r="BD177" i="12"/>
  <c r="BF54" i="2"/>
  <c r="BE155" i="2"/>
  <c r="BF171" i="4"/>
  <c r="BF129" i="4"/>
  <c r="AS86" i="8"/>
  <c r="AS128" i="8"/>
  <c r="AR168" i="6"/>
  <c r="AR125" i="8"/>
  <c r="AR69" i="8"/>
  <c r="BF168" i="6"/>
  <c r="AS125" i="12"/>
  <c r="AS97" i="12"/>
  <c r="AT121" i="12"/>
  <c r="BD65" i="12"/>
  <c r="BD95" i="7"/>
  <c r="BF54" i="8"/>
  <c r="AT53" i="8"/>
  <c r="BF97" i="4"/>
  <c r="BF182" i="4"/>
  <c r="BD29" i="8"/>
  <c r="BD71" i="8"/>
  <c r="BE128" i="6"/>
  <c r="BE185" i="6"/>
  <c r="AT29" i="8"/>
  <c r="AT71" i="8"/>
  <c r="AR94" i="8"/>
  <c r="AW53" i="2"/>
  <c r="AW50" i="2"/>
  <c r="BD196" i="4"/>
  <c r="BD13" i="4"/>
  <c r="AT80" i="8"/>
  <c r="AT24" i="8"/>
  <c r="AR80" i="8"/>
  <c r="AR24" i="8"/>
  <c r="AV182" i="6"/>
  <c r="AS126" i="12"/>
  <c r="AS182" i="12"/>
  <c r="BE140" i="2"/>
  <c r="BE154" i="2"/>
  <c r="AT195" i="6"/>
  <c r="BF96" i="12"/>
  <c r="AS157" i="2"/>
  <c r="AS55" i="2"/>
  <c r="AS49" i="2"/>
  <c r="AR161" i="6"/>
  <c r="AV171" i="12"/>
  <c r="BG63" i="12"/>
  <c r="AU72" i="12"/>
  <c r="AS94" i="8"/>
  <c r="AR113" i="12"/>
  <c r="BF98" i="4"/>
  <c r="BD81" i="8"/>
  <c r="BD164" i="8"/>
  <c r="AT139" i="2"/>
  <c r="AT85" i="2"/>
  <c r="BD153" i="2"/>
  <c r="BD142" i="6"/>
  <c r="BD125" i="12"/>
  <c r="BD97" i="12"/>
  <c r="BE35" i="9"/>
  <c r="BE149" i="8"/>
  <c r="BE115" i="8"/>
  <c r="BE31" i="8"/>
  <c r="AR175" i="12"/>
  <c r="BD92" i="6"/>
  <c r="AS123" i="8"/>
  <c r="AS109" i="8"/>
  <c r="AS168" i="6"/>
  <c r="BD45" i="8"/>
  <c r="BD59" i="8"/>
  <c r="BD134" i="8"/>
  <c r="AW185" i="4"/>
  <c r="AV156" i="2"/>
  <c r="AS181" i="4"/>
  <c r="BD111" i="2"/>
  <c r="BE97" i="2"/>
  <c r="BE51" i="2"/>
  <c r="BE168" i="12"/>
  <c r="BE154" i="12"/>
  <c r="AS161" i="6"/>
  <c r="AS91" i="8"/>
  <c r="AS35" i="8"/>
  <c r="AS97" i="6"/>
  <c r="BD35" i="8"/>
  <c r="BD91" i="8"/>
  <c r="BE73" i="8"/>
  <c r="BF134" i="2"/>
  <c r="AV141" i="12"/>
  <c r="BD156" i="12"/>
  <c r="BD185" i="12"/>
  <c r="BD105" i="8"/>
  <c r="BD136" i="4"/>
  <c r="AW182" i="6"/>
  <c r="BF127" i="4"/>
  <c r="BF181" i="12"/>
  <c r="BF111" i="12"/>
  <c r="AV8" i="4"/>
  <c r="AV17" i="4"/>
  <c r="BF170" i="6"/>
  <c r="AV140" i="8"/>
  <c r="AS100" i="12"/>
  <c r="BD86" i="8"/>
  <c r="BD128" i="8"/>
  <c r="BD152" i="12"/>
  <c r="AT57" i="8"/>
  <c r="AT99" i="8"/>
  <c r="BF178" i="4"/>
  <c r="BD25" i="8"/>
  <c r="BD152" i="8"/>
  <c r="BE186" i="6"/>
  <c r="BD168" i="6"/>
  <c r="BF83" i="2"/>
  <c r="BF151" i="2"/>
  <c r="BD184" i="4"/>
  <c r="BD15" i="4"/>
  <c r="BD181" i="4"/>
  <c r="AT194" i="12"/>
  <c r="BE121" i="12"/>
  <c r="AT126" i="12"/>
  <c r="AT182" i="12"/>
  <c r="AR167" i="8"/>
  <c r="AR28" i="8"/>
  <c r="BD196" i="6"/>
  <c r="BF98" i="12"/>
  <c r="AS197" i="6"/>
  <c r="AW112" i="12"/>
  <c r="AS98" i="8"/>
  <c r="AS155" i="8"/>
  <c r="AS109" i="2"/>
  <c r="AT97" i="6"/>
  <c r="BD80" i="8"/>
  <c r="BD24" i="8"/>
  <c r="BH137" i="2"/>
  <c r="AV141" i="2"/>
  <c r="AR97" i="4"/>
  <c r="AR182" i="4"/>
  <c r="BD129" i="12"/>
  <c r="BF101" i="8"/>
  <c r="BF87" i="8"/>
  <c r="BF39" i="8"/>
  <c r="BF67" i="8"/>
  <c r="BE41" i="9"/>
  <c r="BD113" i="6"/>
  <c r="AW120" i="4"/>
  <c r="AW125" i="4"/>
  <c r="AU184" i="12"/>
  <c r="BD120" i="2"/>
  <c r="BD49" i="8"/>
  <c r="BD168" i="8"/>
  <c r="BD142" i="8"/>
  <c r="BD104" i="12"/>
  <c r="AT181" i="4"/>
  <c r="AR40" i="8"/>
  <c r="AR165" i="8"/>
  <c r="AS45" i="2"/>
  <c r="AS158" i="2"/>
  <c r="AS184" i="4"/>
  <c r="AS15" i="4"/>
  <c r="AS63" i="8"/>
  <c r="AT175" i="12"/>
  <c r="AT171" i="6"/>
  <c r="AT141" i="6"/>
  <c r="BD161" i="12"/>
  <c r="AS196" i="6"/>
  <c r="AR195" i="6"/>
  <c r="AT125" i="12"/>
  <c r="AT97" i="12"/>
  <c r="AS158" i="4"/>
  <c r="BF149" i="8"/>
  <c r="BF35" i="9"/>
  <c r="AR67" i="7"/>
  <c r="AT59" i="8"/>
  <c r="AT45" i="8"/>
  <c r="AS142" i="12"/>
  <c r="AV56" i="8"/>
  <c r="AV52" i="8"/>
  <c r="BD180" i="12"/>
  <c r="AT184" i="6"/>
  <c r="AT99" i="6"/>
  <c r="BF122" i="4"/>
  <c r="BF80" i="4"/>
  <c r="BF115" i="12"/>
  <c r="BF101" i="12"/>
  <c r="AS153" i="8"/>
  <c r="AS82" i="8"/>
  <c r="AS169" i="4"/>
  <c r="AS14" i="4"/>
  <c r="AR122" i="8"/>
  <c r="AR137" i="8"/>
  <c r="BF115" i="6"/>
  <c r="AS139" i="8"/>
  <c r="AS26" i="8"/>
  <c r="AS191" i="12"/>
  <c r="AS93" i="12"/>
  <c r="AS175" i="12"/>
  <c r="BE68" i="4"/>
  <c r="BE12" i="4"/>
  <c r="BF183" i="4"/>
  <c r="BD115" i="8"/>
  <c r="BD31" i="8"/>
  <c r="AT101" i="8"/>
  <c r="AT87" i="8"/>
  <c r="AT190" i="4"/>
  <c r="BD170" i="6"/>
  <c r="BD132" i="12"/>
  <c r="AT157" i="2"/>
  <c r="AT55" i="2"/>
  <c r="BF153" i="2"/>
  <c r="BF185" i="6"/>
  <c r="BF128" i="6"/>
  <c r="AT21" i="8"/>
  <c r="AT124" i="12"/>
  <c r="AT166" i="12"/>
  <c r="AS124" i="12"/>
  <c r="AS166" i="12"/>
  <c r="AU142" i="4"/>
  <c r="AS114" i="2"/>
  <c r="AS199" i="6"/>
  <c r="AS129" i="6"/>
  <c r="AS63" i="4"/>
  <c r="AS167" i="12"/>
  <c r="AT196" i="6"/>
  <c r="BD41" i="8"/>
  <c r="AS98" i="7"/>
  <c r="AS128" i="2"/>
  <c r="AS142" i="2"/>
  <c r="AR101" i="4"/>
  <c r="BE43" i="9"/>
  <c r="BE152" i="8"/>
  <c r="BE25" i="8"/>
  <c r="AR181" i="12"/>
  <c r="AR111" i="12"/>
  <c r="BD95" i="8"/>
  <c r="BD138" i="8"/>
  <c r="BD181" i="12"/>
  <c r="BD111" i="12"/>
  <c r="AT184" i="4"/>
  <c r="AT15" i="4"/>
  <c r="AU42" i="8"/>
  <c r="AS152" i="2"/>
  <c r="AV185" i="4"/>
  <c r="AS71" i="8"/>
  <c r="AS29" i="8"/>
  <c r="AT181" i="12"/>
  <c r="AT111" i="12"/>
  <c r="BD41" i="9"/>
  <c r="AT172" i="6"/>
  <c r="BE124" i="12"/>
  <c r="BE166" i="12"/>
  <c r="BE54" i="8"/>
  <c r="BE68" i="8"/>
  <c r="BE183" i="4"/>
  <c r="AS43" i="8"/>
  <c r="AS113" i="8"/>
  <c r="AR129" i="6"/>
  <c r="AR199" i="6"/>
  <c r="AT100" i="12"/>
  <c r="AV27" i="8"/>
  <c r="BF140" i="2"/>
  <c r="BF154" i="2"/>
  <c r="AT40" i="8"/>
  <c r="AT165" i="8"/>
  <c r="BD98" i="12"/>
  <c r="BF111" i="2"/>
  <c r="BD183" i="6"/>
  <c r="BD183" i="12"/>
  <c r="BD106" i="4"/>
  <c r="AT177" i="6"/>
  <c r="BE38" i="9"/>
  <c r="BF126" i="4"/>
  <c r="BF140" i="4"/>
  <c r="BF114" i="12"/>
  <c r="AR142" i="6"/>
  <c r="AS86" i="4"/>
  <c r="AS16" i="4"/>
  <c r="BE91" i="4"/>
  <c r="AR123" i="8"/>
  <c r="AR109" i="8"/>
  <c r="BD142" i="12"/>
  <c r="AW52" i="8"/>
  <c r="AW56" i="8"/>
  <c r="BE196" i="4"/>
  <c r="BE13" i="4"/>
  <c r="BF186" i="4"/>
  <c r="BF144" i="4"/>
  <c r="BF181" i="4"/>
  <c r="AW97" i="8"/>
  <c r="AT39" i="8"/>
  <c r="AT67" i="8"/>
  <c r="AU97" i="8"/>
  <c r="BD115" i="6"/>
  <c r="BD149" i="12"/>
  <c r="BD135" i="12"/>
  <c r="AU138" i="6"/>
  <c r="AT134" i="2"/>
  <c r="BF155" i="2"/>
  <c r="AR186" i="6"/>
  <c r="AT127" i="12"/>
  <c r="AR30" i="8"/>
  <c r="AR100" i="8"/>
  <c r="AS175" i="6"/>
  <c r="AV128" i="12"/>
  <c r="AR126" i="4"/>
  <c r="AR140" i="4"/>
  <c r="AV53" i="2"/>
  <c r="AV50" i="2"/>
  <c r="AR171" i="6"/>
  <c r="AR141" i="6"/>
  <c r="BD186" i="4"/>
  <c r="BD144" i="4"/>
  <c r="AS170" i="12"/>
  <c r="AR110" i="12"/>
  <c r="AR138" i="12"/>
  <c r="AT99" i="2"/>
  <c r="BI137" i="2"/>
  <c r="AW141" i="2"/>
  <c r="BD38" i="9"/>
  <c r="AS102" i="2"/>
  <c r="AS144" i="2"/>
  <c r="AU99" i="4"/>
  <c r="AU93" i="4"/>
  <c r="BF80" i="8"/>
  <c r="BF24" i="8"/>
  <c r="AR114" i="8"/>
  <c r="AR113" i="4"/>
  <c r="BE139" i="8"/>
  <c r="BE26" i="8"/>
  <c r="BD101" i="6"/>
  <c r="AT56" i="12"/>
  <c r="AT73" i="12"/>
  <c r="AS156" i="8"/>
  <c r="AS127" i="8"/>
  <c r="AS73" i="12"/>
  <c r="AS56" i="12"/>
  <c r="AR45" i="8"/>
  <c r="AR59" i="8"/>
  <c r="AS113" i="12"/>
  <c r="AS68" i="8"/>
  <c r="AS54" i="8"/>
  <c r="AS169" i="12"/>
  <c r="AS139" i="6"/>
  <c r="BD35" i="9"/>
  <c r="BD149" i="8"/>
  <c r="BE169" i="12"/>
  <c r="BE139" i="6"/>
  <c r="AS172" i="6"/>
  <c r="BD124" i="12"/>
  <c r="BD166" i="12"/>
  <c r="BF96" i="8"/>
  <c r="BF110" i="8"/>
  <c r="BE134" i="8"/>
  <c r="BF171" i="6"/>
  <c r="BF141" i="6"/>
  <c r="AS186" i="6"/>
  <c r="AS113" i="4"/>
  <c r="BF74" i="7"/>
  <c r="AU99" i="12"/>
  <c r="AT43" i="8"/>
  <c r="AT113" i="8"/>
  <c r="AS139" i="12"/>
  <c r="AS195" i="12"/>
  <c r="AS53" i="8"/>
  <c r="BD182" i="12"/>
  <c r="BD126" i="12"/>
  <c r="BD63" i="8"/>
  <c r="BE157" i="2"/>
  <c r="BE55" i="2"/>
  <c r="BF130" i="4"/>
  <c r="BF75" i="7"/>
  <c r="AR98" i="7"/>
  <c r="BF104" i="12"/>
  <c r="AS132" i="8"/>
  <c r="AS101" i="12"/>
  <c r="AS115" i="12"/>
  <c r="AS199" i="12"/>
  <c r="BE108" i="4"/>
  <c r="BE9" i="4"/>
  <c r="BF88" i="4"/>
  <c r="BF187" i="4"/>
  <c r="AS102" i="4"/>
  <c r="AS131" i="4"/>
  <c r="AT95" i="8"/>
  <c r="AT138" i="8"/>
  <c r="BF124" i="8"/>
  <c r="BF70" i="7"/>
  <c r="BF129" i="2"/>
  <c r="AT54" i="8"/>
  <c r="AT68" i="8"/>
  <c r="BD163" i="6"/>
  <c r="BF145" i="4"/>
  <c r="BF159" i="4"/>
  <c r="AR97" i="6"/>
  <c r="AR21" i="8"/>
  <c r="AS177" i="6"/>
  <c r="AT134" i="8"/>
  <c r="BF138" i="8"/>
  <c r="BF95" i="8"/>
  <c r="AS52" i="2"/>
  <c r="AR172" i="6"/>
  <c r="AS195" i="6"/>
  <c r="AT138" i="12"/>
  <c r="AT110" i="12"/>
  <c r="BE158" i="2"/>
  <c r="BE45" i="2"/>
  <c r="AR73" i="12"/>
  <c r="AR56" i="12"/>
  <c r="BF135" i="12"/>
  <c r="BF149" i="12"/>
  <c r="AS161" i="12"/>
  <c r="AU112" i="12"/>
  <c r="AT138" i="2"/>
  <c r="BD148" i="2"/>
  <c r="AS138" i="2"/>
  <c r="AR91" i="4"/>
  <c r="BF81" i="8"/>
  <c r="BF164" i="8"/>
  <c r="AR124" i="8"/>
  <c r="BE71" i="8"/>
  <c r="BE29" i="8"/>
  <c r="AS99" i="2"/>
  <c r="AS125" i="8"/>
  <c r="AS69" i="8"/>
  <c r="AT176" i="4"/>
  <c r="AS154" i="2"/>
  <c r="AS140" i="2"/>
  <c r="AS67" i="8"/>
  <c r="AS39" i="8"/>
  <c r="AW184" i="12"/>
  <c r="AS140" i="6"/>
  <c r="AS127" i="6"/>
  <c r="BD45" i="9"/>
  <c r="BE161" i="12"/>
  <c r="BE49" i="8"/>
  <c r="BE120" i="2"/>
  <c r="AS171" i="6"/>
  <c r="AS141" i="6"/>
  <c r="BD169" i="12"/>
  <c r="BD139" i="6"/>
  <c r="BF57" i="8"/>
  <c r="BF99" i="8"/>
  <c r="BF98" i="6"/>
  <c r="BE137" i="8"/>
  <c r="BE122" i="8"/>
  <c r="AR197" i="6"/>
  <c r="AT115" i="12"/>
  <c r="AT101" i="12"/>
  <c r="AS21" i="8"/>
  <c r="AS140" i="12"/>
  <c r="BD96" i="12"/>
  <c r="BF158" i="2"/>
  <c r="BF45" i="2"/>
  <c r="BE148" i="2"/>
  <c r="AT175" i="6"/>
  <c r="BF107" i="12"/>
  <c r="AV84" i="8"/>
  <c r="BH77" i="8"/>
  <c r="AS128" i="4"/>
  <c r="BE140" i="12"/>
  <c r="AS114" i="8"/>
  <c r="AS121" i="12"/>
  <c r="BE184" i="4"/>
  <c r="BE15" i="4"/>
  <c r="BF74" i="4"/>
  <c r="AS91" i="4"/>
  <c r="AT94" i="8"/>
  <c r="BD185" i="6"/>
  <c r="BD128" i="6"/>
  <c r="BF86" i="8"/>
  <c r="BF128" i="8"/>
  <c r="BF152" i="2"/>
  <c r="AT63" i="8"/>
  <c r="AR155" i="8"/>
  <c r="AR98" i="8"/>
  <c r="AR169" i="12"/>
  <c r="AR139" i="6"/>
  <c r="AT52" i="2"/>
  <c r="AR196" i="6"/>
  <c r="AS194" i="12"/>
  <c r="BE87" i="8"/>
  <c r="BE101" i="8"/>
  <c r="AT197" i="6"/>
  <c r="BF112" i="8"/>
  <c r="BF141" i="8"/>
  <c r="BF73" i="8"/>
  <c r="AS51" i="12"/>
  <c r="AS163" i="12"/>
  <c r="AU168" i="12"/>
  <c r="AV142" i="6"/>
  <c r="BG9" i="4"/>
  <c r="AV140" i="4"/>
  <c r="BG157" i="2"/>
  <c r="BG55" i="2"/>
  <c r="AU51" i="12"/>
  <c r="BI71" i="4"/>
  <c r="AW167" i="4"/>
  <c r="BH92" i="2"/>
  <c r="AU29" i="8"/>
  <c r="AU109" i="2"/>
  <c r="BI91" i="4"/>
  <c r="AC150" i="2"/>
  <c r="BH105" i="8"/>
  <c r="BH136" i="4"/>
  <c r="BG166" i="12"/>
  <c r="BH143" i="4"/>
  <c r="AU161" i="12"/>
  <c r="BG168" i="12"/>
  <c r="AU185" i="12"/>
  <c r="BG152" i="2"/>
  <c r="AU134" i="4"/>
  <c r="BG161" i="12"/>
  <c r="AU114" i="2"/>
  <c r="BG163" i="8"/>
  <c r="BG108" i="8"/>
  <c r="AV154" i="4"/>
  <c r="AV69" i="4"/>
  <c r="AW178" i="4"/>
  <c r="BH63" i="4"/>
  <c r="BI74" i="7"/>
  <c r="AU168" i="8"/>
  <c r="AU142" i="8"/>
  <c r="AU129" i="8"/>
  <c r="BI110" i="2"/>
  <c r="BI84" i="2"/>
  <c r="AU85" i="6"/>
  <c r="BG134" i="8"/>
  <c r="BH87" i="4"/>
  <c r="BH73" i="4"/>
  <c r="BH76" i="7"/>
  <c r="AW129" i="4"/>
  <c r="AW171" i="4"/>
  <c r="AW124" i="8"/>
  <c r="AW149" i="8"/>
  <c r="BH100" i="8"/>
  <c r="BH30" i="8"/>
  <c r="AV96" i="4"/>
  <c r="AV111" i="4"/>
  <c r="AV97" i="6"/>
  <c r="AV73" i="12"/>
  <c r="AV56" i="12"/>
  <c r="AU92" i="6"/>
  <c r="AU101" i="6"/>
  <c r="BI56" i="12"/>
  <c r="BI73" i="12"/>
  <c r="BG164" i="8"/>
  <c r="BG81" i="8"/>
  <c r="BG45" i="9"/>
  <c r="BG112" i="8"/>
  <c r="BG141" i="8"/>
  <c r="AW116" i="2"/>
  <c r="BH102" i="2"/>
  <c r="BH144" i="2"/>
  <c r="BH111" i="6"/>
  <c r="AW163" i="8"/>
  <c r="AW108" i="8"/>
  <c r="BI113" i="12"/>
  <c r="BG195" i="4"/>
  <c r="BH168" i="4"/>
  <c r="BH153" i="4"/>
  <c r="BG196" i="4"/>
  <c r="BG13" i="4"/>
  <c r="AU18" i="4"/>
  <c r="AV175" i="12"/>
  <c r="BG155" i="12"/>
  <c r="BG197" i="12"/>
  <c r="BH35" i="8"/>
  <c r="BH91" i="8"/>
  <c r="BH170" i="4"/>
  <c r="BH114" i="4"/>
  <c r="BI90" i="6"/>
  <c r="BI189" i="12"/>
  <c r="BI162" i="4"/>
  <c r="BG161" i="6"/>
  <c r="AW132" i="12"/>
  <c r="AW41" i="8"/>
  <c r="BI82" i="8"/>
  <c r="BI153" i="8"/>
  <c r="BI83" i="6"/>
  <c r="BI85" i="2"/>
  <c r="BI139" i="2"/>
  <c r="BH52" i="2"/>
  <c r="BG97" i="6"/>
  <c r="BG184" i="6"/>
  <c r="BG99" i="6"/>
  <c r="AV104" i="12"/>
  <c r="BG24" i="8"/>
  <c r="BG80" i="8"/>
  <c r="BI136" i="4"/>
  <c r="BI105" i="8"/>
  <c r="AW144" i="4"/>
  <c r="AW186" i="4"/>
  <c r="BI124" i="8"/>
  <c r="AU183" i="4"/>
  <c r="BI114" i="2"/>
  <c r="BI109" i="2"/>
  <c r="AV51" i="2"/>
  <c r="AV97" i="2"/>
  <c r="BH87" i="6"/>
  <c r="BH114" i="6"/>
  <c r="AW96" i="8"/>
  <c r="AW110" i="8"/>
  <c r="AV67" i="7"/>
  <c r="BG192" i="4"/>
  <c r="BG65" i="4"/>
  <c r="BH101" i="4"/>
  <c r="AV199" i="4"/>
  <c r="AW168" i="6"/>
  <c r="AU152" i="12"/>
  <c r="AW170" i="4"/>
  <c r="AW114" i="4"/>
  <c r="AW126" i="4"/>
  <c r="AW140" i="4"/>
  <c r="BI167" i="4"/>
  <c r="AW173" i="4"/>
  <c r="AW201" i="4"/>
  <c r="BG48" i="6"/>
  <c r="AW114" i="8"/>
  <c r="BI172" i="6"/>
  <c r="AW151" i="8"/>
  <c r="AW38" i="8"/>
  <c r="AV138" i="8"/>
  <c r="AV95" i="8"/>
  <c r="AW151" i="2"/>
  <c r="AW83" i="2"/>
  <c r="BH116" i="2"/>
  <c r="BG177" i="6"/>
  <c r="BI141" i="4"/>
  <c r="BI197" i="4"/>
  <c r="BI113" i="2"/>
  <c r="BI127" i="2"/>
  <c r="AV98" i="2"/>
  <c r="AU48" i="6"/>
  <c r="AW112" i="8"/>
  <c r="AW141" i="8"/>
  <c r="AW177" i="12"/>
  <c r="AU197" i="4"/>
  <c r="AU141" i="4"/>
  <c r="BG199" i="4"/>
  <c r="AV195" i="6"/>
  <c r="BI100" i="4"/>
  <c r="BI157" i="4"/>
  <c r="AW142" i="6"/>
  <c r="BI155" i="8"/>
  <c r="BI98" i="8"/>
  <c r="AV9" i="4"/>
  <c r="AV108" i="4"/>
  <c r="AW101" i="7"/>
  <c r="BH103" i="7"/>
  <c r="BH105" i="6"/>
  <c r="AV70" i="7"/>
  <c r="BI53" i="8"/>
  <c r="BI156" i="8"/>
  <c r="BI127" i="8"/>
  <c r="AV94" i="8"/>
  <c r="AV106" i="4"/>
  <c r="BI101" i="2"/>
  <c r="AW107" i="12"/>
  <c r="AW21" i="8"/>
  <c r="BG169" i="6"/>
  <c r="BG84" i="6"/>
  <c r="BG83" i="8"/>
  <c r="BG55" i="8"/>
  <c r="BG132" i="8"/>
  <c r="AU73" i="7"/>
  <c r="BI115" i="2"/>
  <c r="AV92" i="2"/>
  <c r="BH77" i="6"/>
  <c r="AW148" i="2"/>
  <c r="BI123" i="8"/>
  <c r="BI109" i="8"/>
  <c r="BG190" i="4"/>
  <c r="AU196" i="4"/>
  <c r="AU13" i="4"/>
  <c r="AW182" i="4"/>
  <c r="AW97" i="4"/>
  <c r="BH180" i="12"/>
  <c r="BI163" i="12"/>
  <c r="BI51" i="12"/>
  <c r="BH176" i="4"/>
  <c r="AU86" i="4"/>
  <c r="AU16" i="4"/>
  <c r="AV74" i="7"/>
  <c r="BI169" i="4"/>
  <c r="BI14" i="4"/>
  <c r="BI94" i="8"/>
  <c r="AW66" i="8"/>
  <c r="AW25" i="8"/>
  <c r="AW152" i="8"/>
  <c r="AV98" i="8"/>
  <c r="AV155" i="8"/>
  <c r="BH99" i="8"/>
  <c r="BH57" i="8"/>
  <c r="AV155" i="2"/>
  <c r="AV125" i="2"/>
  <c r="AU90" i="6"/>
  <c r="BH127" i="12"/>
  <c r="BI143" i="4"/>
  <c r="BG41" i="9"/>
  <c r="AV101" i="2"/>
  <c r="AU111" i="6"/>
  <c r="AW31" i="8"/>
  <c r="AW115" i="8"/>
  <c r="BG173" i="4"/>
  <c r="BG201" i="4"/>
  <c r="BI70" i="7"/>
  <c r="BI114" i="8"/>
  <c r="BI85" i="6"/>
  <c r="BG68" i="4"/>
  <c r="AV130" i="4"/>
  <c r="AV75" i="7"/>
  <c r="BG135" i="12"/>
  <c r="BG149" i="12"/>
  <c r="BI85" i="8"/>
  <c r="AW73" i="8"/>
  <c r="AV101" i="8"/>
  <c r="AV87" i="8"/>
  <c r="AW170" i="6"/>
  <c r="AV117" i="4"/>
  <c r="AW104" i="7"/>
  <c r="AW88" i="2"/>
  <c r="BI175" i="12"/>
  <c r="AU83" i="6"/>
  <c r="BH197" i="6"/>
  <c r="BI134" i="4"/>
  <c r="BG149" i="8"/>
  <c r="BG35" i="9"/>
  <c r="AW111" i="2"/>
  <c r="BH99" i="2"/>
  <c r="AV115" i="6"/>
  <c r="AV113" i="6"/>
  <c r="BI44" i="9"/>
  <c r="BG195" i="6"/>
  <c r="AW105" i="8"/>
  <c r="AW136" i="4"/>
  <c r="AV127" i="4"/>
  <c r="BG153" i="12"/>
  <c r="BH73" i="7"/>
  <c r="AW114" i="12"/>
  <c r="AU114" i="6"/>
  <c r="AU87" i="6"/>
  <c r="BH67" i="7"/>
  <c r="AW168" i="4"/>
  <c r="AW58" i="8"/>
  <c r="AW157" i="8"/>
  <c r="BH96" i="8"/>
  <c r="BH110" i="8"/>
  <c r="BH116" i="4"/>
  <c r="BH200" i="4"/>
  <c r="BH113" i="4"/>
  <c r="AW56" i="2"/>
  <c r="AV143" i="2"/>
  <c r="BH131" i="4"/>
  <c r="BH102" i="4"/>
  <c r="AU77" i="6"/>
  <c r="AU98" i="6"/>
  <c r="BI145" i="4"/>
  <c r="BI159" i="4"/>
  <c r="AW127" i="8"/>
  <c r="AW156" i="8"/>
  <c r="BG43" i="9"/>
  <c r="AW84" i="2"/>
  <c r="AW110" i="2"/>
  <c r="BH124" i="2"/>
  <c r="BH125" i="6"/>
  <c r="BH110" i="6"/>
  <c r="AV65" i="4"/>
  <c r="AV192" i="4"/>
  <c r="BI113" i="8"/>
  <c r="BI43" i="8"/>
  <c r="AW98" i="12"/>
  <c r="AU200" i="4"/>
  <c r="AU116" i="4"/>
  <c r="AC79" i="2"/>
  <c r="AG120" i="6"/>
  <c r="W51" i="8"/>
  <c r="AC37" i="8"/>
  <c r="AC124" i="4"/>
  <c r="AC82" i="2"/>
  <c r="AC93" i="8"/>
  <c r="AC194" i="4"/>
  <c r="W50" i="8"/>
  <c r="AG160" i="8"/>
  <c r="W152" i="4"/>
  <c r="AC135" i="12"/>
  <c r="AC161" i="8"/>
  <c r="AC191" i="6"/>
  <c r="AC193" i="12"/>
  <c r="AC109" i="12"/>
  <c r="W69" i="7"/>
  <c r="W165" i="12"/>
  <c r="W11" i="4"/>
  <c r="W95" i="4"/>
  <c r="W23" i="8"/>
  <c r="W121" i="8"/>
  <c r="AC107" i="6"/>
  <c r="W82" i="4"/>
  <c r="W37" i="8"/>
  <c r="W97" i="7"/>
  <c r="W124" i="4"/>
  <c r="W110" i="4"/>
  <c r="W67" i="4"/>
  <c r="W122" i="2"/>
  <c r="AC237" i="17"/>
  <c r="AC29" i="17"/>
  <c r="AC597" i="17"/>
  <c r="AC389" i="17"/>
  <c r="W275" i="17"/>
  <c r="W85" i="17"/>
  <c r="AV561" i="17"/>
  <c r="AV283" i="17"/>
  <c r="AV246" i="17"/>
  <c r="BI211" i="17"/>
  <c r="BI361" i="17"/>
  <c r="BI447" i="17"/>
  <c r="AW484" i="17"/>
  <c r="AC82" i="4"/>
  <c r="AC51" i="8"/>
  <c r="AC136" i="8"/>
  <c r="AC162" i="8"/>
  <c r="AC150" i="8"/>
  <c r="AC165" i="12"/>
  <c r="AC137" i="12"/>
  <c r="AC65" i="8"/>
  <c r="AC79" i="8"/>
  <c r="AC180" i="4"/>
  <c r="AC166" i="4"/>
  <c r="AC152" i="4"/>
  <c r="AC193" i="4"/>
  <c r="W108" i="12"/>
  <c r="AC9" i="17"/>
  <c r="AC66" i="17"/>
  <c r="AC165" i="4"/>
  <c r="AC51" i="6"/>
  <c r="AC178" i="12"/>
  <c r="AC175" i="12"/>
  <c r="AC76" i="8"/>
  <c r="AH76" i="8"/>
  <c r="U4" i="3"/>
  <c r="S4" i="3"/>
  <c r="V108" i="4"/>
  <c r="V9" i="4"/>
  <c r="AE68" i="7"/>
  <c r="AE121" i="2"/>
  <c r="AE93" i="6"/>
  <c r="BH197" i="4"/>
  <c r="BH141" i="4"/>
  <c r="BH159" i="4"/>
  <c r="BH145" i="4"/>
  <c r="BG122" i="2"/>
  <c r="BG111" i="2"/>
  <c r="BI132" i="8"/>
  <c r="BG45" i="2"/>
  <c r="BG158" i="2"/>
  <c r="AV152" i="8"/>
  <c r="AV25" i="8"/>
  <c r="AU163" i="6"/>
  <c r="AV168" i="6"/>
  <c r="AV58" i="8"/>
  <c r="AV157" i="8"/>
  <c r="AU99" i="2"/>
  <c r="BH85" i="6"/>
  <c r="AU39" i="8"/>
  <c r="AU67" i="8"/>
  <c r="AW170" i="12"/>
  <c r="BI196" i="6"/>
  <c r="BH124" i="8"/>
  <c r="BI97" i="6"/>
  <c r="AV129" i="4"/>
  <c r="AV171" i="4"/>
  <c r="AV152" i="4"/>
  <c r="AV166" i="4"/>
  <c r="AW76" i="7"/>
  <c r="AW49" i="2"/>
  <c r="BI41" i="9"/>
  <c r="AV136" i="4"/>
  <c r="AV105" i="8"/>
  <c r="BH201" i="4"/>
  <c r="BH173" i="4"/>
  <c r="AU145" i="4"/>
  <c r="AU159" i="4"/>
  <c r="BG125" i="2"/>
  <c r="AU95" i="7"/>
  <c r="AU65" i="12"/>
  <c r="BG98" i="7"/>
  <c r="AU181" i="4"/>
  <c r="AU153" i="2"/>
  <c r="AU82" i="4"/>
  <c r="BG86" i="4"/>
  <c r="BG16" i="4"/>
  <c r="AU193" i="12"/>
  <c r="AU109" i="12"/>
  <c r="AU189" i="12"/>
  <c r="AU162" i="4"/>
  <c r="BI112" i="8"/>
  <c r="BI141" i="8"/>
  <c r="AW51" i="8"/>
  <c r="AW136" i="8"/>
  <c r="BI165" i="12"/>
  <c r="BI161" i="12"/>
  <c r="BH172" i="6"/>
  <c r="AW92" i="6"/>
  <c r="BH14" i="4"/>
  <c r="BH169" i="4"/>
  <c r="AV95" i="12"/>
  <c r="BH113" i="8"/>
  <c r="BH43" i="8"/>
  <c r="BH114" i="8"/>
  <c r="AV197" i="4"/>
  <c r="AV141" i="4"/>
  <c r="AW183" i="4"/>
  <c r="BG166" i="4"/>
  <c r="BG152" i="4"/>
  <c r="AU120" i="2"/>
  <c r="AU49" i="8"/>
  <c r="AV177" i="12"/>
  <c r="BH163" i="12"/>
  <c r="BH51" i="12"/>
  <c r="BG104" i="7"/>
  <c r="BG88" i="2"/>
  <c r="BG138" i="2"/>
  <c r="AU195" i="4"/>
  <c r="BI177" i="6"/>
  <c r="AW152" i="12"/>
  <c r="BG199" i="6"/>
  <c r="BG129" i="6"/>
  <c r="AU155" i="12"/>
  <c r="AU197" i="12"/>
  <c r="AU57" i="12"/>
  <c r="AU198" i="12"/>
  <c r="BG51" i="8"/>
  <c r="BG136" i="8"/>
  <c r="BG66" i="8"/>
  <c r="BI142" i="8"/>
  <c r="BI168" i="8"/>
  <c r="BI124" i="12"/>
  <c r="BI166" i="12"/>
  <c r="AV66" i="8"/>
  <c r="BH86" i="8"/>
  <c r="BH128" i="8"/>
  <c r="BI99" i="6"/>
  <c r="BI184" i="6"/>
  <c r="AV168" i="4"/>
  <c r="AW134" i="4"/>
  <c r="AW114" i="2"/>
  <c r="AV163" i="8"/>
  <c r="AV108" i="8"/>
  <c r="BH194" i="4"/>
  <c r="BH93" i="8"/>
  <c r="BH190" i="4"/>
  <c r="BG154" i="4"/>
  <c r="BG69" i="4"/>
  <c r="BG142" i="2"/>
  <c r="BG128" i="2"/>
  <c r="BH56" i="12"/>
  <c r="BH73" i="12"/>
  <c r="AU100" i="7"/>
  <c r="AU70" i="4"/>
  <c r="BG78" i="4"/>
  <c r="BI84" i="6"/>
  <c r="BI169" i="6"/>
  <c r="BI155" i="12"/>
  <c r="BI197" i="12"/>
  <c r="AW168" i="12"/>
  <c r="AW154" i="12"/>
  <c r="BG199" i="12"/>
  <c r="BG73" i="8"/>
  <c r="AW163" i="12"/>
  <c r="AW51" i="12"/>
  <c r="AW98" i="6"/>
  <c r="AU157" i="12"/>
  <c r="BH162" i="4"/>
  <c r="BH189" i="12"/>
  <c r="AW65" i="8"/>
  <c r="AW79" i="8"/>
  <c r="BG21" i="8"/>
  <c r="AV200" i="4"/>
  <c r="AV116" i="4"/>
  <c r="AU153" i="4"/>
  <c r="BG158" i="4"/>
  <c r="AU122" i="2"/>
  <c r="AV96" i="12"/>
  <c r="BG105" i="7"/>
  <c r="AU87" i="4"/>
  <c r="AU73" i="4"/>
  <c r="AW85" i="6"/>
  <c r="BI153" i="12"/>
  <c r="AU119" i="12"/>
  <c r="AU118" i="6"/>
  <c r="AU190" i="4"/>
  <c r="BI139" i="6"/>
  <c r="BI169" i="12"/>
  <c r="BG106" i="4"/>
  <c r="BI63" i="8"/>
  <c r="AV114" i="12"/>
  <c r="AW90" i="6"/>
  <c r="BG56" i="2"/>
  <c r="AV114" i="4"/>
  <c r="AV170" i="4"/>
  <c r="BI148" i="2"/>
  <c r="BI151" i="2"/>
  <c r="BI83" i="2"/>
  <c r="BI136" i="2"/>
  <c r="AV141" i="8"/>
  <c r="AV112" i="8"/>
  <c r="AV96" i="8"/>
  <c r="AV110" i="8"/>
  <c r="BH195" i="4"/>
  <c r="AV105" i="7"/>
  <c r="AV107" i="12"/>
  <c r="AW73" i="7"/>
  <c r="AU84" i="4"/>
  <c r="AU155" i="4"/>
  <c r="BG148" i="4"/>
  <c r="AU129" i="2"/>
  <c r="BH198" i="12"/>
  <c r="BH57" i="12"/>
  <c r="BG180" i="4"/>
  <c r="AU123" i="2"/>
  <c r="AW114" i="6"/>
  <c r="AW87" i="6"/>
  <c r="BI157" i="12"/>
  <c r="AU128" i="6"/>
  <c r="AU185" i="6"/>
  <c r="AU110" i="6"/>
  <c r="AU125" i="6"/>
  <c r="BG139" i="12"/>
  <c r="BG195" i="12"/>
  <c r="AU68" i="8"/>
  <c r="AU54" i="8"/>
  <c r="BI154" i="12"/>
  <c r="BI168" i="12"/>
  <c r="BI113" i="6"/>
  <c r="AW161" i="12"/>
  <c r="AW150" i="2"/>
  <c r="AW63" i="4"/>
  <c r="BI152" i="2"/>
  <c r="AV31" i="8"/>
  <c r="AV115" i="8"/>
  <c r="BH65" i="4"/>
  <c r="BH192" i="4"/>
  <c r="AU124" i="2"/>
  <c r="AV153" i="12"/>
  <c r="BG183" i="4"/>
  <c r="BH90" i="6"/>
  <c r="AU54" i="2"/>
  <c r="AU88" i="4"/>
  <c r="AU187" i="4"/>
  <c r="AW83" i="6"/>
  <c r="BG191" i="12"/>
  <c r="BG93" i="12"/>
  <c r="BI40" i="9"/>
  <c r="AW167" i="12"/>
  <c r="AW101" i="6"/>
  <c r="AV201" i="4"/>
  <c r="AV173" i="4"/>
  <c r="AW109" i="2"/>
  <c r="BI37" i="9"/>
  <c r="BH199" i="4"/>
  <c r="AV178" i="4"/>
  <c r="AU100" i="4"/>
  <c r="AU157" i="4"/>
  <c r="AU127" i="2"/>
  <c r="AU113" i="2"/>
  <c r="AV98" i="12"/>
  <c r="BG37" i="8"/>
  <c r="BG97" i="7"/>
  <c r="AU103" i="7"/>
  <c r="BG97" i="4"/>
  <c r="BG182" i="4"/>
  <c r="AV101" i="7"/>
  <c r="BG98" i="2"/>
  <c r="BG84" i="4"/>
  <c r="BG155" i="4"/>
  <c r="AW77" i="6"/>
  <c r="AU120" i="6"/>
  <c r="BH121" i="8"/>
  <c r="BH23" i="8"/>
  <c r="BG69" i="7"/>
  <c r="BH167" i="4"/>
  <c r="BI129" i="2"/>
  <c r="BH123" i="8"/>
  <c r="BH109" i="8"/>
  <c r="AV196" i="4"/>
  <c r="AV13" i="4"/>
  <c r="BG123" i="2"/>
  <c r="BH113" i="12"/>
  <c r="AV143" i="12"/>
  <c r="AV58" i="12"/>
  <c r="BG101" i="7"/>
  <c r="BH175" i="12"/>
  <c r="AU115" i="2"/>
  <c r="AU122" i="4"/>
  <c r="AU80" i="4"/>
  <c r="AU124" i="12"/>
  <c r="AW149" i="12"/>
  <c r="AW135" i="12"/>
  <c r="BG127" i="6"/>
  <c r="BG140" i="6"/>
  <c r="BG194" i="12"/>
  <c r="BH83" i="6"/>
  <c r="AV104" i="7"/>
  <c r="AV88" i="2"/>
  <c r="BH114" i="2"/>
  <c r="BH115" i="2"/>
  <c r="AV151" i="2"/>
  <c r="AV83" i="2"/>
  <c r="BH85" i="2"/>
  <c r="BH139" i="2"/>
  <c r="BH101" i="2"/>
  <c r="AV110" i="2"/>
  <c r="AV84" i="2"/>
  <c r="AU132" i="12"/>
  <c r="BH82" i="2"/>
  <c r="AV111" i="2"/>
  <c r="AU82" i="2"/>
  <c r="AV116" i="2"/>
  <c r="BH160" i="8"/>
  <c r="AV170" i="6"/>
  <c r="AV56" i="2"/>
  <c r="BH109" i="2"/>
  <c r="BH110" i="2"/>
  <c r="BH84" i="2"/>
  <c r="BH113" i="2"/>
  <c r="BH127" i="2"/>
  <c r="W151" i="4"/>
  <c r="AC93" i="6"/>
  <c r="AC132" i="12"/>
  <c r="AC96" i="7"/>
  <c r="W64" i="8"/>
  <c r="W161" i="8"/>
  <c r="W106" i="6"/>
  <c r="AC106" i="6"/>
  <c r="AC137" i="4"/>
  <c r="AC109" i="4"/>
  <c r="AC164" i="6"/>
  <c r="AC121" i="6"/>
  <c r="AC192" i="12"/>
  <c r="AC120" i="8"/>
  <c r="AC150" i="12"/>
  <c r="AC81" i="4"/>
  <c r="AC121" i="2"/>
  <c r="AC107" i="2"/>
  <c r="AC93" i="2"/>
  <c r="V65" i="12"/>
  <c r="V95" i="7"/>
  <c r="AG161" i="12"/>
  <c r="V90" i="8"/>
  <c r="AD90" i="8"/>
  <c r="V121" i="12"/>
  <c r="AJ121" i="12"/>
  <c r="AF175" i="12"/>
  <c r="W104" i="6"/>
  <c r="V175" i="12"/>
  <c r="AG132" i="12"/>
  <c r="AG175" i="12"/>
  <c r="AK132" i="12"/>
  <c r="AE175" i="12"/>
  <c r="W135" i="4"/>
  <c r="AC50" i="12"/>
  <c r="AK175" i="12"/>
  <c r="AD79" i="4"/>
  <c r="W104" i="8"/>
  <c r="W148" i="12"/>
  <c r="W49" i="6"/>
  <c r="W133" i="8"/>
  <c r="V160" i="8"/>
  <c r="W76" i="8"/>
  <c r="W163" i="4"/>
  <c r="W147" i="2"/>
  <c r="AC91" i="4"/>
  <c r="AK78" i="4"/>
  <c r="AE161" i="6"/>
  <c r="AD148" i="12"/>
  <c r="V119" i="12"/>
  <c r="V118" i="6"/>
  <c r="AD64" i="12"/>
  <c r="V64" i="12"/>
  <c r="W119" i="6"/>
  <c r="W577" i="17"/>
  <c r="W28" i="17"/>
  <c r="AC198" i="17"/>
  <c r="AC293" i="17"/>
  <c r="AC426" i="17"/>
  <c r="AC596" i="17"/>
  <c r="W84" i="17"/>
  <c r="W236" i="17"/>
  <c r="W217" i="17"/>
  <c r="W483" i="17"/>
  <c r="AV186" i="17"/>
  <c r="V405" i="17"/>
  <c r="V328" i="17"/>
  <c r="W594" i="17"/>
  <c r="W158" i="17"/>
  <c r="BH249" i="17"/>
  <c r="AC83" i="17"/>
  <c r="AC8" i="17"/>
  <c r="AC197" i="17"/>
  <c r="AC482" i="17"/>
  <c r="AC292" i="17"/>
  <c r="AC46" i="17"/>
  <c r="W7" i="17"/>
  <c r="W45" i="17"/>
  <c r="W443" i="17"/>
  <c r="AV183" i="17"/>
  <c r="AC557" i="17"/>
  <c r="AC425" i="17"/>
  <c r="AC235" i="17"/>
  <c r="AC311" i="17"/>
  <c r="AC143" i="17"/>
  <c r="AC330" i="17"/>
  <c r="W519" i="17"/>
  <c r="W120" i="17"/>
  <c r="BH192" i="17"/>
  <c r="W500" i="17"/>
  <c r="W537" i="17"/>
  <c r="U365" i="17"/>
  <c r="AC350" i="17"/>
  <c r="AC159" i="17"/>
  <c r="W386" i="17"/>
  <c r="W349" i="17"/>
  <c r="AC121" i="17"/>
  <c r="AC65" i="17"/>
  <c r="W64" i="17"/>
  <c r="W424" i="17"/>
  <c r="BI93" i="17"/>
  <c r="W462" i="17"/>
  <c r="W291" i="17"/>
  <c r="W272" i="17"/>
  <c r="W234" i="17"/>
  <c r="W575" i="17"/>
  <c r="W253" i="17"/>
  <c r="AC367" i="17"/>
  <c r="AC215" i="17"/>
  <c r="AC538" i="17"/>
  <c r="AC406" i="17"/>
  <c r="S365" i="17"/>
  <c r="AC387" i="17"/>
  <c r="AC444" i="17"/>
  <c r="AC216" i="17"/>
  <c r="AC178" i="17"/>
  <c r="AW86" i="17"/>
  <c r="BH184" i="17"/>
  <c r="AU35" i="17"/>
  <c r="AU91" i="17"/>
  <c r="BG416" i="17"/>
  <c r="BG37" i="17"/>
  <c r="AU532" i="17"/>
  <c r="AU39" i="17"/>
  <c r="AU237" i="17"/>
  <c r="AU29" i="17"/>
  <c r="BG543" i="17"/>
  <c r="BG32" i="17"/>
  <c r="AU30" i="17"/>
  <c r="AU11" i="17"/>
  <c r="BG38" i="17"/>
  <c r="BG94" i="17"/>
  <c r="BG577" i="17"/>
  <c r="BG28" i="17"/>
  <c r="BG31" i="17"/>
  <c r="BG334" i="17"/>
  <c r="BG40" i="17"/>
  <c r="BG286" i="17"/>
  <c r="AU413" i="17"/>
  <c r="AU34" i="17"/>
  <c r="BG565" i="17"/>
  <c r="BG36" i="17"/>
  <c r="AU570" i="17"/>
  <c r="AV401" i="17"/>
  <c r="BH351" i="17"/>
  <c r="BH312" i="17"/>
  <c r="BH358" i="17"/>
  <c r="BH73" i="17"/>
  <c r="AV437" i="17"/>
  <c r="AV362" i="17"/>
  <c r="AV357" i="17"/>
  <c r="AV261" i="17"/>
  <c r="AV506" i="17"/>
  <c r="AV355" i="17"/>
  <c r="BH363" i="17"/>
  <c r="BH134" i="17"/>
  <c r="BH598" i="17"/>
  <c r="BH353" i="17"/>
  <c r="BH450" i="17"/>
  <c r="BH356" i="17"/>
  <c r="AV359" i="17"/>
  <c r="AV152" i="17"/>
  <c r="AV69" i="17"/>
  <c r="AV354" i="17"/>
  <c r="AV455" i="17"/>
  <c r="AV361" i="17"/>
  <c r="BH492" i="17"/>
  <c r="BH360" i="17"/>
  <c r="AV190" i="17"/>
  <c r="AV304" i="17"/>
  <c r="BH210" i="17"/>
  <c r="BH191" i="17"/>
  <c r="BG244" i="17"/>
  <c r="BG263" i="17"/>
  <c r="AU172" i="17"/>
  <c r="AU495" i="17"/>
  <c r="BG169" i="17"/>
  <c r="BG75" i="17"/>
  <c r="BH413" i="17"/>
  <c r="BH34" i="17"/>
  <c r="AU558" i="17"/>
  <c r="AU331" i="17"/>
  <c r="BG486" i="17"/>
  <c r="BG163" i="17"/>
  <c r="BG171" i="17"/>
  <c r="BG342" i="17"/>
  <c r="AV409" i="17"/>
  <c r="AV276" i="17"/>
  <c r="AU581" i="17"/>
  <c r="AU561" i="17"/>
  <c r="AU396" i="17"/>
  <c r="AU168" i="17"/>
  <c r="AV564" i="17"/>
  <c r="AV414" i="17"/>
  <c r="BG248" i="17"/>
  <c r="BG569" i="17"/>
  <c r="AU113" i="17"/>
  <c r="AU170" i="17"/>
  <c r="BH407" i="17"/>
  <c r="BH160" i="17"/>
  <c r="BG609" i="17"/>
  <c r="BG173" i="17"/>
  <c r="AU167" i="17"/>
  <c r="AU205" i="17"/>
  <c r="BG375" i="17"/>
  <c r="BG166" i="17"/>
  <c r="BG161" i="17"/>
  <c r="BG218" i="17"/>
  <c r="BH415" i="17"/>
  <c r="BH92" i="17"/>
  <c r="AU431" i="17"/>
  <c r="AU165" i="17"/>
  <c r="AU407" i="17"/>
  <c r="AU160" i="17"/>
  <c r="AU162" i="17"/>
  <c r="AU447" i="17"/>
  <c r="AV416" i="17"/>
  <c r="AV37" i="17"/>
  <c r="AU528" i="17"/>
  <c r="AU16" i="17"/>
  <c r="AU15" i="17"/>
  <c r="AU563" i="17"/>
  <c r="BG539" i="17"/>
  <c r="BG9" i="17"/>
  <c r="AU21" i="17"/>
  <c r="AU551" i="17"/>
  <c r="BG18" i="17"/>
  <c r="BG340" i="17"/>
  <c r="BG526" i="17"/>
  <c r="BG14" i="17"/>
  <c r="AU123" i="17"/>
  <c r="AU10" i="17"/>
  <c r="AU411" i="17"/>
  <c r="AU13" i="17"/>
  <c r="AU429" i="17"/>
  <c r="AU12" i="17"/>
  <c r="BG30" i="17"/>
  <c r="BG11" i="17"/>
  <c r="BG512" i="17"/>
  <c r="BG19" i="17"/>
  <c r="BG20" i="17"/>
  <c r="AU344" i="17"/>
  <c r="AW528" i="17"/>
  <c r="AW16" i="17"/>
  <c r="AW13" i="17"/>
  <c r="AW411" i="17"/>
  <c r="AV523" i="17"/>
  <c r="AV333" i="17"/>
  <c r="BH225" i="17"/>
  <c r="BH529" i="17"/>
  <c r="BH340" i="17"/>
  <c r="BH18" i="17"/>
  <c r="AV344" i="17"/>
  <c r="AW94" i="17"/>
  <c r="AW38" i="17"/>
  <c r="AV59" i="17"/>
  <c r="AV542" i="17"/>
  <c r="AV50" i="17"/>
  <c r="AW580" i="17"/>
  <c r="AW315" i="17"/>
  <c r="AV103" i="17"/>
  <c r="AV369" i="17"/>
  <c r="BH186" i="17"/>
  <c r="BH376" i="17"/>
  <c r="BG427" i="17"/>
  <c r="BG370" i="17"/>
  <c r="BG435" i="17"/>
  <c r="BG226" i="17"/>
  <c r="BH285" i="17"/>
  <c r="BH475" i="17"/>
  <c r="AV468" i="17"/>
  <c r="AV240" i="17"/>
  <c r="AV363" i="17"/>
  <c r="AV134" i="17"/>
  <c r="BH510" i="17"/>
  <c r="BH130" i="17"/>
  <c r="AU560" i="17"/>
  <c r="AU86" i="17"/>
  <c r="AU94" i="17"/>
  <c r="AU38" i="17"/>
  <c r="BG306" i="17"/>
  <c r="BG325" i="17"/>
  <c r="BG256" i="17"/>
  <c r="BG294" i="17"/>
  <c r="AV541" i="17"/>
  <c r="AV146" i="17"/>
  <c r="BH534" i="17"/>
  <c r="BH552" i="17"/>
  <c r="BG128" i="17"/>
  <c r="BG53" i="17"/>
  <c r="BG399" i="17"/>
  <c r="BG133" i="17"/>
  <c r="BH606" i="17"/>
  <c r="BH227" i="17"/>
  <c r="AV381" i="17"/>
  <c r="AV229" i="17"/>
  <c r="AW472" i="17"/>
  <c r="AW453" i="17"/>
  <c r="BI471" i="17"/>
  <c r="BI129" i="17"/>
  <c r="BG472" i="17"/>
  <c r="BG453" i="17"/>
  <c r="AU456" i="17"/>
  <c r="AU58" i="17"/>
  <c r="AW76" i="17"/>
  <c r="AW57" i="17"/>
  <c r="AU187" i="17"/>
  <c r="AU74" i="17"/>
  <c r="AU246" i="17"/>
  <c r="AU189" i="17"/>
  <c r="AW304" i="17"/>
  <c r="AW190" i="17"/>
  <c r="BH468" i="17"/>
  <c r="BH240" i="17"/>
  <c r="BH74" i="17"/>
  <c r="BH187" i="17"/>
  <c r="BI609" i="17"/>
  <c r="BI173" i="17"/>
  <c r="AW167" i="17"/>
  <c r="AW205" i="17"/>
  <c r="BG276" i="17"/>
  <c r="BG409" i="17"/>
  <c r="BG566" i="17"/>
  <c r="BG283" i="17"/>
  <c r="AU531" i="17"/>
  <c r="AU417" i="17"/>
  <c r="AU552" i="17"/>
  <c r="AU534" i="17"/>
  <c r="BG608" i="17"/>
  <c r="BG438" i="17"/>
  <c r="AU596" i="17"/>
  <c r="AU426" i="17"/>
  <c r="AU382" i="17"/>
  <c r="AU116" i="17"/>
  <c r="BG434" i="17"/>
  <c r="BG111" i="17"/>
  <c r="AU590" i="17"/>
  <c r="AU249" i="17"/>
  <c r="AU582" i="17"/>
  <c r="AU89" i="17"/>
  <c r="BG151" i="17"/>
  <c r="BG509" i="17"/>
  <c r="BG359" i="17"/>
  <c r="BG152" i="17"/>
  <c r="BI395" i="17"/>
  <c r="BI490" i="17"/>
  <c r="AW123" i="17"/>
  <c r="AW10" i="17"/>
  <c r="BI512" i="17"/>
  <c r="BI19" i="17"/>
  <c r="BH522" i="17"/>
  <c r="BH145" i="17"/>
  <c r="AV528" i="17"/>
  <c r="AV16" i="17"/>
  <c r="AV551" i="17"/>
  <c r="AV21" i="17"/>
  <c r="BI91" i="17"/>
  <c r="BI35" i="17"/>
  <c r="BI89" i="17"/>
  <c r="BI582" i="17"/>
  <c r="BH243" i="17"/>
  <c r="BH54" i="17"/>
  <c r="BH49" i="17"/>
  <c r="BH124" i="17"/>
  <c r="BI314" i="17"/>
  <c r="BI504" i="17"/>
  <c r="AW470" i="17"/>
  <c r="AW318" i="17"/>
  <c r="AV380" i="17"/>
  <c r="AV323" i="17"/>
  <c r="BH600" i="17"/>
  <c r="BH373" i="17"/>
  <c r="BG429" i="17"/>
  <c r="BG12" i="17"/>
  <c r="AU428" i="17"/>
  <c r="AU390" i="17"/>
  <c r="BH203" i="17"/>
  <c r="BH469" i="17"/>
  <c r="BH399" i="17"/>
  <c r="BH133" i="17"/>
  <c r="BH53" i="17"/>
  <c r="BH128" i="17"/>
  <c r="BG550" i="17"/>
  <c r="BG95" i="17"/>
  <c r="BG473" i="17"/>
  <c r="BG302" i="17"/>
  <c r="AU319" i="17"/>
  <c r="AU300" i="17"/>
  <c r="BH544" i="17"/>
  <c r="BH562" i="17"/>
  <c r="BH50" i="17"/>
  <c r="BH542" i="17"/>
  <c r="AV173" i="17"/>
  <c r="AV609" i="17"/>
  <c r="BG510" i="17"/>
  <c r="BG130" i="17"/>
  <c r="AV230" i="17"/>
  <c r="AV211" i="17"/>
  <c r="AV297" i="17"/>
  <c r="AV221" i="17"/>
  <c r="AW464" i="17"/>
  <c r="AW255" i="17"/>
  <c r="BI475" i="17"/>
  <c r="BI285" i="17"/>
  <c r="AW18" i="17"/>
  <c r="AW340" i="17"/>
  <c r="AU603" i="17"/>
  <c r="AU452" i="17"/>
  <c r="BG457" i="17"/>
  <c r="BG514" i="17"/>
  <c r="BG210" i="17"/>
  <c r="BG191" i="17"/>
  <c r="AW187" i="17"/>
  <c r="AW74" i="17"/>
  <c r="BI191" i="17"/>
  <c r="BI210" i="17"/>
  <c r="AV279" i="17"/>
  <c r="AV241" i="17"/>
  <c r="BH57" i="17"/>
  <c r="BH76" i="17"/>
  <c r="AV358" i="17"/>
  <c r="AV73" i="17"/>
  <c r="AW113" i="17"/>
  <c r="AW170" i="17"/>
  <c r="BG241" i="17"/>
  <c r="BG279" i="17"/>
  <c r="BG532" i="17"/>
  <c r="BG39" i="17"/>
  <c r="BG529" i="17"/>
  <c r="BG225" i="17"/>
  <c r="AU598" i="17"/>
  <c r="AU353" i="17"/>
  <c r="BG599" i="17"/>
  <c r="BG524" i="17"/>
  <c r="BH150" i="17"/>
  <c r="BH72" i="17"/>
  <c r="AV184" i="17"/>
  <c r="AV149" i="17"/>
  <c r="BG103" i="17"/>
  <c r="BG369" i="17"/>
  <c r="BG583" i="17"/>
  <c r="BG299" i="17"/>
  <c r="BG585" i="17"/>
  <c r="BG282" i="17"/>
  <c r="BG154" i="17"/>
  <c r="BG132" i="17"/>
  <c r="AU135" i="17"/>
  <c r="BI547" i="17"/>
  <c r="BI491" i="17"/>
  <c r="AW344" i="17"/>
  <c r="AW563" i="17"/>
  <c r="AW15" i="17"/>
  <c r="BH525" i="17"/>
  <c r="BH88" i="17"/>
  <c r="BH533" i="17"/>
  <c r="BH343" i="17"/>
  <c r="AW92" i="17"/>
  <c r="AW415" i="17"/>
  <c r="BH530" i="17"/>
  <c r="BH56" i="17"/>
  <c r="AW325" i="17"/>
  <c r="AW306" i="17"/>
  <c r="BH485" i="17"/>
  <c r="BH371" i="17"/>
  <c r="BH382" i="17"/>
  <c r="BH116" i="17"/>
  <c r="BG362" i="17"/>
  <c r="BG437" i="17"/>
  <c r="BH129" i="17"/>
  <c r="BH471" i="17"/>
  <c r="AV472" i="17"/>
  <c r="AV453" i="17"/>
  <c r="AV124" i="17"/>
  <c r="AV49" i="17"/>
  <c r="AV122" i="17"/>
  <c r="AV502" i="17"/>
  <c r="AU267" i="17"/>
  <c r="AU96" i="17"/>
  <c r="AU583" i="17"/>
  <c r="AU299" i="17"/>
  <c r="AU293" i="17"/>
  <c r="AU198" i="17"/>
  <c r="AV543" i="17"/>
  <c r="AV32" i="17"/>
  <c r="BH389" i="17"/>
  <c r="BH597" i="17"/>
  <c r="BG123" i="17"/>
  <c r="BG10" i="17"/>
  <c r="AU471" i="17"/>
  <c r="AU129" i="17"/>
  <c r="BH217" i="17"/>
  <c r="BH483" i="17"/>
  <c r="BI203" i="17"/>
  <c r="BI469" i="17"/>
  <c r="AW467" i="17"/>
  <c r="AW220" i="17"/>
  <c r="AW540" i="17"/>
  <c r="AW332" i="17"/>
  <c r="BG448" i="17"/>
  <c r="BG391" i="17"/>
  <c r="BG162" i="17"/>
  <c r="BG447" i="17"/>
  <c r="BI515" i="17"/>
  <c r="AU376" i="17"/>
  <c r="AU186" i="17"/>
  <c r="BI184" i="17"/>
  <c r="BI149" i="17"/>
  <c r="BI579" i="17"/>
  <c r="BI181" i="17"/>
  <c r="BH29" i="17"/>
  <c r="BH237" i="17"/>
  <c r="BH601" i="17"/>
  <c r="BH71" i="17"/>
  <c r="AV150" i="17"/>
  <c r="AV72" i="17"/>
  <c r="AW447" i="17"/>
  <c r="AW162" i="17"/>
  <c r="BG449" i="17"/>
  <c r="BG278" i="17"/>
  <c r="BG528" i="17"/>
  <c r="BG16" i="17"/>
  <c r="AU600" i="17"/>
  <c r="AU373" i="17"/>
  <c r="BG607" i="17"/>
  <c r="BG494" i="17"/>
  <c r="BH154" i="17"/>
  <c r="BH132" i="17"/>
  <c r="AV144" i="17"/>
  <c r="AV47" i="17"/>
  <c r="AU207" i="17"/>
  <c r="AU112" i="17"/>
  <c r="AU488" i="17"/>
  <c r="AU108" i="17"/>
  <c r="AU577" i="17"/>
  <c r="AU28" i="17"/>
  <c r="BG561" i="17"/>
  <c r="BG581" i="17"/>
  <c r="AU47" i="17"/>
  <c r="AU144" i="17"/>
  <c r="AU145" i="17"/>
  <c r="AU522" i="17"/>
  <c r="BI495" i="17"/>
  <c r="BI172" i="17"/>
  <c r="AW496" i="17"/>
  <c r="AW439" i="17"/>
  <c r="BI20" i="17"/>
  <c r="BH545" i="17"/>
  <c r="BH527" i="17"/>
  <c r="AV530" i="17"/>
  <c r="AV56" i="17"/>
  <c r="BH30" i="17"/>
  <c r="BH11" i="17"/>
  <c r="AW267" i="17"/>
  <c r="AW96" i="17"/>
  <c r="AV503" i="17"/>
  <c r="AV48" i="17"/>
  <c r="BH393" i="17"/>
  <c r="BH52" i="17"/>
  <c r="AW321" i="17"/>
  <c r="AW188" i="17"/>
  <c r="AW351" i="17"/>
  <c r="AW312" i="17"/>
  <c r="AV370" i="17"/>
  <c r="AV427" i="17"/>
  <c r="AV378" i="17"/>
  <c r="AV548" i="17"/>
  <c r="AU436" i="17"/>
  <c r="AU493" i="17"/>
  <c r="BH318" i="17"/>
  <c r="BH470" i="17"/>
  <c r="BH135" i="17"/>
  <c r="BG605" i="17"/>
  <c r="BG93" i="17"/>
  <c r="AU525" i="17"/>
  <c r="AU88" i="17"/>
  <c r="AU398" i="17"/>
  <c r="AU303" i="17"/>
  <c r="BH540" i="17"/>
  <c r="BH332" i="17"/>
  <c r="BH603" i="17"/>
  <c r="BH452" i="17"/>
  <c r="AU502" i="17"/>
  <c r="AU122" i="17"/>
  <c r="BG454" i="17"/>
  <c r="BG131" i="17"/>
  <c r="AV218" i="17"/>
  <c r="AV161" i="17"/>
  <c r="BH467" i="17"/>
  <c r="BH220" i="17"/>
  <c r="BI470" i="17"/>
  <c r="BI318" i="17"/>
  <c r="AW476" i="17"/>
  <c r="AW324" i="17"/>
  <c r="AW533" i="17"/>
  <c r="AW343" i="17"/>
  <c r="AU458" i="17"/>
  <c r="BG455" i="17"/>
  <c r="BG361" i="17"/>
  <c r="BI530" i="17"/>
  <c r="BI56" i="17"/>
  <c r="BG579" i="17"/>
  <c r="BG181" i="17"/>
  <c r="BG274" i="17"/>
  <c r="BG179" i="17"/>
  <c r="BI274" i="17"/>
  <c r="BI179" i="17"/>
  <c r="BI477" i="17"/>
  <c r="BI192" i="17"/>
  <c r="AV54" i="17"/>
  <c r="AV243" i="17"/>
  <c r="BH354" i="17"/>
  <c r="BH69" i="17"/>
  <c r="BH458" i="17"/>
  <c r="AW165" i="17"/>
  <c r="AW431" i="17"/>
  <c r="AW172" i="17"/>
  <c r="AW495" i="17"/>
  <c r="AU282" i="17"/>
  <c r="AU585" i="17"/>
  <c r="AU286" i="17"/>
  <c r="AU40" i="17"/>
  <c r="BG533" i="17"/>
  <c r="BG343" i="17"/>
  <c r="BG389" i="17"/>
  <c r="BG597" i="17"/>
  <c r="AV135" i="17"/>
  <c r="BH151" i="17"/>
  <c r="BH509" i="17"/>
  <c r="BG316" i="17"/>
  <c r="BG107" i="17"/>
  <c r="BG113" i="17"/>
  <c r="BG170" i="17"/>
  <c r="AU587" i="17"/>
  <c r="AU474" i="17"/>
  <c r="AU579" i="17"/>
  <c r="AU181" i="17"/>
  <c r="BG541" i="17"/>
  <c r="BG146" i="17"/>
  <c r="AU148" i="17"/>
  <c r="AU392" i="17"/>
  <c r="BI484" i="17"/>
  <c r="BI446" i="17"/>
  <c r="AW486" i="17"/>
  <c r="AW163" i="17"/>
  <c r="BI9" i="17"/>
  <c r="BI539" i="17"/>
  <c r="AV599" i="17"/>
  <c r="AV524" i="17"/>
  <c r="BH532" i="17"/>
  <c r="BH39" i="17"/>
  <c r="AV123" i="17"/>
  <c r="AV10" i="17"/>
  <c r="AV563" i="17"/>
  <c r="AV15" i="17"/>
  <c r="AW236" i="17"/>
  <c r="AW84" i="17"/>
  <c r="AV57" i="17"/>
  <c r="AV76" i="17"/>
  <c r="BI324" i="17"/>
  <c r="BI476" i="17"/>
  <c r="BI317" i="17"/>
  <c r="BI222" i="17"/>
  <c r="BH229" i="17"/>
  <c r="BH381" i="17"/>
  <c r="AU434" i="17"/>
  <c r="AU111" i="17"/>
  <c r="AV467" i="17"/>
  <c r="AV220" i="17"/>
  <c r="BH123" i="17"/>
  <c r="BH10" i="17"/>
  <c r="BG89" i="17"/>
  <c r="BG582" i="17"/>
  <c r="BG35" i="17"/>
  <c r="BG91" i="17"/>
  <c r="BG295" i="17"/>
  <c r="BG238" i="17"/>
  <c r="BG190" i="17"/>
  <c r="BG304" i="17"/>
  <c r="BH548" i="17"/>
  <c r="BH378" i="17"/>
  <c r="BG135" i="17"/>
  <c r="BH200" i="17"/>
  <c r="BH219" i="17"/>
  <c r="BI465" i="17"/>
  <c r="BI104" i="17"/>
  <c r="AU484" i="17"/>
  <c r="AU446" i="17"/>
  <c r="AW542" i="17"/>
  <c r="AW50" i="17"/>
  <c r="BG184" i="17"/>
  <c r="BG149" i="17"/>
  <c r="AU304" i="17"/>
  <c r="AU190" i="17"/>
  <c r="BI296" i="17"/>
  <c r="BI182" i="17"/>
  <c r="BI188" i="17"/>
  <c r="BI321" i="17"/>
  <c r="BH246" i="17"/>
  <c r="BH189" i="17"/>
  <c r="AV578" i="17"/>
  <c r="AV67" i="17"/>
  <c r="BH487" i="17"/>
  <c r="BH70" i="17"/>
  <c r="BI486" i="17"/>
  <c r="BI163" i="17"/>
  <c r="AW168" i="17"/>
  <c r="AW396" i="17"/>
  <c r="BG322" i="17"/>
  <c r="BG284" i="17"/>
  <c r="AU274" i="17"/>
  <c r="AU179" i="17"/>
  <c r="BG525" i="17"/>
  <c r="BG88" i="17"/>
  <c r="BG522" i="17"/>
  <c r="BG145" i="17"/>
  <c r="AU606" i="17"/>
  <c r="AU227" i="17"/>
  <c r="BH152" i="17"/>
  <c r="BH359" i="17"/>
  <c r="AV153" i="17"/>
  <c r="AV511" i="17"/>
  <c r="BG204" i="17"/>
  <c r="BG109" i="17"/>
  <c r="AU338" i="17"/>
  <c r="AU110" i="17"/>
  <c r="BG419" i="17"/>
  <c r="BG589" i="17"/>
  <c r="AU184" i="17"/>
  <c r="AU149" i="17"/>
  <c r="AW483" i="17"/>
  <c r="AW217" i="17"/>
  <c r="BI11" i="17"/>
  <c r="BI30" i="17"/>
  <c r="AV526" i="17"/>
  <c r="AV14" i="17"/>
  <c r="AV411" i="17"/>
  <c r="AV13" i="17"/>
  <c r="BH9" i="17"/>
  <c r="BH539" i="17"/>
  <c r="AW223" i="17"/>
  <c r="AW90" i="17"/>
  <c r="BH456" i="17"/>
  <c r="BH58" i="17"/>
  <c r="AW316" i="17"/>
  <c r="AW107" i="17"/>
  <c r="AW322" i="17"/>
  <c r="AW284" i="17"/>
  <c r="AV166" i="17"/>
  <c r="AV375" i="17"/>
  <c r="AU430" i="17"/>
  <c r="AU202" i="17"/>
  <c r="AU432" i="17"/>
  <c r="AU451" i="17"/>
  <c r="AV473" i="17"/>
  <c r="AV302" i="17"/>
  <c r="AV464" i="17"/>
  <c r="AV255" i="17"/>
  <c r="AV471" i="17"/>
  <c r="AV129" i="17"/>
  <c r="BH277" i="17"/>
  <c r="BH125" i="17"/>
  <c r="AU415" i="17"/>
  <c r="AU92" i="17"/>
  <c r="AU236" i="17"/>
  <c r="AU84" i="17"/>
  <c r="BG297" i="17"/>
  <c r="BG221" i="17"/>
  <c r="AV549" i="17"/>
  <c r="AV341" i="17"/>
  <c r="BH551" i="17"/>
  <c r="BH21" i="17"/>
  <c r="AU154" i="17"/>
  <c r="AU132" i="17"/>
  <c r="AV529" i="17"/>
  <c r="AV225" i="17"/>
  <c r="AW468" i="17"/>
  <c r="AW240" i="17"/>
  <c r="BI587" i="17"/>
  <c r="BI474" i="17"/>
  <c r="AW59" i="17"/>
  <c r="AU313" i="17"/>
  <c r="AU180" i="17"/>
  <c r="BG477" i="17"/>
  <c r="BG192" i="17"/>
  <c r="AW246" i="17"/>
  <c r="AW189" i="17"/>
  <c r="AW259" i="17"/>
  <c r="AW183" i="17"/>
  <c r="AV169" i="17"/>
  <c r="AV75" i="17"/>
  <c r="BI171" i="17"/>
  <c r="BI342" i="17"/>
  <c r="BI375" i="17"/>
  <c r="BI166" i="17"/>
  <c r="BG287" i="17"/>
  <c r="BG268" i="17"/>
  <c r="AU14" i="17"/>
  <c r="AU526" i="17"/>
  <c r="AU524" i="17"/>
  <c r="AU599" i="17"/>
  <c r="BG206" i="17"/>
  <c r="BG604" i="17"/>
  <c r="AU93" i="17"/>
  <c r="AU605" i="17"/>
  <c r="AV20" i="17"/>
  <c r="AV522" i="17"/>
  <c r="AV145" i="17"/>
  <c r="BG106" i="17"/>
  <c r="BG410" i="17"/>
  <c r="BG578" i="17"/>
  <c r="BG67" i="17"/>
  <c r="BG59" i="17"/>
  <c r="BG72" i="17"/>
  <c r="BG150" i="17"/>
  <c r="AW70" i="17"/>
  <c r="AW487" i="17"/>
  <c r="BI488" i="17"/>
  <c r="BI108" i="17"/>
  <c r="BI14" i="17"/>
  <c r="BI526" i="17"/>
  <c r="AW21" i="17"/>
  <c r="AW551" i="17"/>
  <c r="BH528" i="17"/>
  <c r="BH16" i="17"/>
  <c r="AV429" i="17"/>
  <c r="AV12" i="17"/>
  <c r="BH512" i="17"/>
  <c r="BH19" i="17"/>
  <c r="BI420" i="17"/>
  <c r="BI97" i="17"/>
  <c r="BH515" i="17"/>
  <c r="AV55" i="17"/>
  <c r="AV339" i="17"/>
  <c r="BI313" i="17"/>
  <c r="BI180" i="17"/>
  <c r="BI380" i="17"/>
  <c r="BI323" i="17"/>
  <c r="AV374" i="17"/>
  <c r="AV298" i="17"/>
  <c r="BG431" i="17"/>
  <c r="BG165" i="17"/>
  <c r="BG426" i="17"/>
  <c r="BG596" i="17"/>
  <c r="AV477" i="17"/>
  <c r="AV192" i="17"/>
  <c r="BH104" i="17"/>
  <c r="BH465" i="17"/>
  <c r="AV132" i="17"/>
  <c r="AV154" i="17"/>
  <c r="AV335" i="17"/>
  <c r="AV126" i="17"/>
  <c r="BG85" i="17"/>
  <c r="BG275" i="17"/>
  <c r="AU296" i="17"/>
  <c r="AU182" i="17"/>
  <c r="AV527" i="17"/>
  <c r="AV545" i="17"/>
  <c r="AV539" i="17"/>
  <c r="AV9" i="17"/>
  <c r="BG125" i="17"/>
  <c r="BG277" i="17"/>
  <c r="AU134" i="17"/>
  <c r="AU363" i="17"/>
  <c r="BH228" i="17"/>
  <c r="BH114" i="17"/>
  <c r="AV222" i="17"/>
  <c r="AV317" i="17"/>
  <c r="AW477" i="17"/>
  <c r="AW192" i="17"/>
  <c r="AU131" i="17"/>
  <c r="AU454" i="17"/>
  <c r="BG432" i="17"/>
  <c r="BG451" i="17"/>
  <c r="AW339" i="17"/>
  <c r="AW55" i="17"/>
  <c r="BG321" i="17"/>
  <c r="BG188" i="17"/>
  <c r="AW376" i="17"/>
  <c r="AW186" i="17"/>
  <c r="AW180" i="17"/>
  <c r="AW313" i="17"/>
  <c r="BH66" i="17"/>
  <c r="BH388" i="17"/>
  <c r="AV400" i="17"/>
  <c r="AV78" i="17"/>
  <c r="AW407" i="17"/>
  <c r="AW160" i="17"/>
  <c r="AU275" i="17"/>
  <c r="AU85" i="17"/>
  <c r="AU475" i="17"/>
  <c r="AU285" i="17"/>
  <c r="AU523" i="17"/>
  <c r="AU333" i="17"/>
  <c r="BG603" i="17"/>
  <c r="BG452" i="17"/>
  <c r="BH59" i="17"/>
  <c r="AV148" i="17"/>
  <c r="AV392" i="17"/>
  <c r="AU104" i="17"/>
  <c r="AU465" i="17"/>
  <c r="BG580" i="17"/>
  <c r="BG315" i="17"/>
  <c r="AU264" i="17"/>
  <c r="AU586" i="17"/>
  <c r="AW494" i="17"/>
  <c r="AW607" i="17"/>
  <c r="BI493" i="17"/>
  <c r="BI436" i="17"/>
  <c r="AW429" i="17"/>
  <c r="AW12" i="17"/>
  <c r="BI340" i="17"/>
  <c r="BI18" i="17"/>
  <c r="AV531" i="17"/>
  <c r="AV417" i="17"/>
  <c r="AV552" i="17"/>
  <c r="AV534" i="17"/>
  <c r="BH20" i="17"/>
  <c r="BH526" i="17"/>
  <c r="BH14" i="17"/>
  <c r="AW88" i="17"/>
  <c r="AW525" i="17"/>
  <c r="BI550" i="17"/>
  <c r="BI95" i="17"/>
  <c r="BH144" i="17"/>
  <c r="BH47" i="17"/>
  <c r="AV128" i="17"/>
  <c r="AV53" i="17"/>
  <c r="BI319" i="17"/>
  <c r="BI300" i="17"/>
  <c r="BH379" i="17"/>
  <c r="BH208" i="17"/>
  <c r="AV372" i="17"/>
  <c r="AV201" i="17"/>
  <c r="BG496" i="17"/>
  <c r="BG439" i="17"/>
  <c r="AU608" i="17"/>
  <c r="AU438" i="17"/>
  <c r="BH587" i="17"/>
  <c r="BH474" i="17"/>
  <c r="AV476" i="17"/>
  <c r="AV324" i="17"/>
  <c r="BH454" i="17"/>
  <c r="BH131" i="17"/>
  <c r="BG420" i="17"/>
  <c r="BG97" i="17"/>
  <c r="AU90" i="17"/>
  <c r="AU223" i="17"/>
  <c r="AU305" i="17"/>
  <c r="AU115" i="17"/>
  <c r="BG298" i="17"/>
  <c r="BG374" i="17"/>
  <c r="AV547" i="17"/>
  <c r="AV491" i="17"/>
  <c r="AV550" i="17"/>
  <c r="AV95" i="17"/>
  <c r="BH206" i="17"/>
  <c r="BH604" i="17"/>
  <c r="AU335" i="17"/>
  <c r="AU126" i="17"/>
  <c r="AU49" i="17"/>
  <c r="AU124" i="17"/>
  <c r="BH90" i="17"/>
  <c r="BH223" i="17"/>
  <c r="AV435" i="17"/>
  <c r="AV226" i="17"/>
  <c r="AW302" i="17"/>
  <c r="AW473" i="17"/>
  <c r="AU450" i="17"/>
  <c r="AU356" i="17"/>
  <c r="AU278" i="17"/>
  <c r="AU449" i="17"/>
  <c r="BG296" i="17"/>
  <c r="BG182" i="17"/>
  <c r="AU259" i="17"/>
  <c r="AU183" i="17"/>
  <c r="BH244" i="17"/>
  <c r="BH263" i="17"/>
  <c r="AV513" i="17"/>
  <c r="AV77" i="17"/>
  <c r="BI169" i="17"/>
  <c r="BI75" i="17"/>
  <c r="BI218" i="17"/>
  <c r="BI161" i="17"/>
  <c r="AU125" i="17"/>
  <c r="AU277" i="17"/>
  <c r="AU281" i="17"/>
  <c r="AU262" i="17"/>
  <c r="BG545" i="17"/>
  <c r="BG527" i="17"/>
  <c r="AU530" i="17"/>
  <c r="AU56" i="17"/>
  <c r="AU71" i="17"/>
  <c r="AU601" i="17"/>
  <c r="AU609" i="17"/>
  <c r="AU173" i="17"/>
  <c r="BH146" i="17"/>
  <c r="BH541" i="17"/>
  <c r="AU228" i="17"/>
  <c r="AU114" i="17"/>
  <c r="BG115" i="17"/>
  <c r="BG305" i="17"/>
  <c r="BG588" i="17"/>
  <c r="BG247" i="17"/>
  <c r="AU20" i="17"/>
  <c r="AU511" i="17"/>
  <c r="AU153" i="17"/>
  <c r="AW360" i="17"/>
  <c r="AW492" i="17"/>
  <c r="AW485" i="17"/>
  <c r="AW371" i="17"/>
  <c r="AU547" i="17"/>
  <c r="AU491" i="17"/>
  <c r="AV415" i="17"/>
  <c r="AV92" i="17"/>
  <c r="BI57" i="17"/>
  <c r="BI76" i="17"/>
  <c r="BI487" i="17"/>
  <c r="BI70" i="17"/>
  <c r="BI598" i="17"/>
  <c r="BI353" i="17"/>
  <c r="AW357" i="17"/>
  <c r="AW261" i="17"/>
  <c r="BI382" i="17"/>
  <c r="BI116" i="17"/>
  <c r="BI379" i="17"/>
  <c r="BI208" i="17"/>
  <c r="BG484" i="17"/>
  <c r="BG446" i="17"/>
  <c r="AU492" i="17"/>
  <c r="AU360" i="17"/>
  <c r="AW161" i="17"/>
  <c r="AW218" i="17"/>
  <c r="AU171" i="17"/>
  <c r="AU342" i="17"/>
  <c r="AW418" i="17"/>
  <c r="AW266" i="17"/>
  <c r="BI183" i="17"/>
  <c r="BI259" i="17"/>
  <c r="BH168" i="17"/>
  <c r="BH396" i="17"/>
  <c r="BH313" i="17"/>
  <c r="BH180" i="17"/>
  <c r="AV580" i="17"/>
  <c r="AV315" i="17"/>
  <c r="AV496" i="17"/>
  <c r="AV439" i="17"/>
  <c r="BH488" i="17"/>
  <c r="BH108" i="17"/>
  <c r="BH241" i="17"/>
  <c r="BH279" i="17"/>
  <c r="AV281" i="17"/>
  <c r="AV262" i="17"/>
  <c r="AV428" i="17"/>
  <c r="AV390" i="17"/>
  <c r="AV434" i="17"/>
  <c r="AV111" i="17"/>
  <c r="BI525" i="17"/>
  <c r="BI88" i="17"/>
  <c r="BI94" i="17"/>
  <c r="BI38" i="17"/>
  <c r="BI334" i="17"/>
  <c r="BI31" i="17"/>
  <c r="BG540" i="17"/>
  <c r="BG332" i="17"/>
  <c r="AV94" i="17"/>
  <c r="AV38" i="17"/>
  <c r="BI388" i="17"/>
  <c r="BI66" i="17"/>
  <c r="BI458" i="17"/>
  <c r="AW359" i="17"/>
  <c r="AW152" i="17"/>
  <c r="BI351" i="17"/>
  <c r="BI312" i="17"/>
  <c r="AW375" i="17"/>
  <c r="AW166" i="17"/>
  <c r="BG495" i="17"/>
  <c r="BG172" i="17"/>
  <c r="AW381" i="17"/>
  <c r="AW229" i="17"/>
  <c r="AU18" i="17"/>
  <c r="AU340" i="17"/>
  <c r="BG335" i="17"/>
  <c r="BG126" i="17"/>
  <c r="BI357" i="17"/>
  <c r="BI261" i="17"/>
  <c r="BI586" i="17"/>
  <c r="BI264" i="17"/>
  <c r="BH400" i="17"/>
  <c r="BH78" i="17"/>
  <c r="BH324" i="17"/>
  <c r="BH476" i="17"/>
  <c r="AV188" i="17"/>
  <c r="AV321" i="17"/>
  <c r="BH495" i="17"/>
  <c r="BH172" i="17"/>
  <c r="AV483" i="17"/>
  <c r="AV217" i="17"/>
  <c r="AV286" i="17"/>
  <c r="AV40" i="17"/>
  <c r="AV274" i="17"/>
  <c r="AV179" i="17"/>
  <c r="AV493" i="17"/>
  <c r="AV436" i="17"/>
  <c r="BH596" i="17"/>
  <c r="BH426" i="17"/>
  <c r="AW531" i="17"/>
  <c r="AW417" i="17"/>
  <c r="AW599" i="17"/>
  <c r="AW524" i="17"/>
  <c r="AW91" i="17"/>
  <c r="AW35" i="17"/>
  <c r="AU527" i="17"/>
  <c r="AU545" i="17"/>
  <c r="AU550" i="17"/>
  <c r="AU95" i="17"/>
  <c r="BH91" i="17"/>
  <c r="BH35" i="17"/>
  <c r="BH420" i="17"/>
  <c r="BH97" i="17"/>
  <c r="BI601" i="17"/>
  <c r="BI71" i="17"/>
  <c r="AW77" i="17"/>
  <c r="AW513" i="17"/>
  <c r="BI363" i="17"/>
  <c r="BI134" i="17"/>
  <c r="AW506" i="17"/>
  <c r="AW355" i="17"/>
  <c r="AW427" i="17"/>
  <c r="AW370" i="17"/>
  <c r="AU607" i="17"/>
  <c r="AU494" i="17"/>
  <c r="BI467" i="17"/>
  <c r="BI220" i="17"/>
  <c r="BG333" i="17"/>
  <c r="BG523" i="17"/>
  <c r="AU533" i="17"/>
  <c r="AU343" i="17"/>
  <c r="AW263" i="17"/>
  <c r="AW244" i="17"/>
  <c r="AV490" i="17"/>
  <c r="AV395" i="17"/>
  <c r="AV393" i="17"/>
  <c r="AV52" i="17"/>
  <c r="AV325" i="17"/>
  <c r="AV306" i="17"/>
  <c r="AV607" i="17"/>
  <c r="AV494" i="17"/>
  <c r="BH547" i="17"/>
  <c r="BH491" i="17"/>
  <c r="AV475" i="17"/>
  <c r="AV285" i="17"/>
  <c r="AV585" i="17"/>
  <c r="AV282" i="17"/>
  <c r="AV608" i="17"/>
  <c r="AV438" i="17"/>
  <c r="BI522" i="17"/>
  <c r="BI145" i="17"/>
  <c r="BI416" i="17"/>
  <c r="BI37" i="17"/>
  <c r="AU543" i="17"/>
  <c r="AU32" i="17"/>
  <c r="BG378" i="17"/>
  <c r="BG548" i="17"/>
  <c r="AV267" i="17"/>
  <c r="AV96" i="17"/>
  <c r="BH605" i="17"/>
  <c r="BH93" i="17"/>
  <c r="AW358" i="17"/>
  <c r="AW73" i="17"/>
  <c r="AW401" i="17"/>
  <c r="AW369" i="17"/>
  <c r="AW103" i="17"/>
  <c r="BG490" i="17"/>
  <c r="BG395" i="17"/>
  <c r="BG436" i="17"/>
  <c r="BG493" i="17"/>
  <c r="BI228" i="17"/>
  <c r="BI114" i="17"/>
  <c r="AW529" i="17"/>
  <c r="AW225" i="17"/>
  <c r="AU31" i="17"/>
  <c r="AU334" i="17"/>
  <c r="AV388" i="17"/>
  <c r="AV66" i="17"/>
  <c r="BH392" i="17"/>
  <c r="BH148" i="17"/>
  <c r="AV470" i="17"/>
  <c r="AV318" i="17"/>
  <c r="AV486" i="17"/>
  <c r="AV163" i="17"/>
  <c r="BH493" i="17"/>
  <c r="BH436" i="17"/>
  <c r="BH449" i="17"/>
  <c r="BH278" i="17"/>
  <c r="AV430" i="17"/>
  <c r="AV202" i="17"/>
  <c r="AW523" i="17"/>
  <c r="AW333" i="17"/>
  <c r="BI565" i="17"/>
  <c r="BI36" i="17"/>
  <c r="AW413" i="17"/>
  <c r="AW34" i="17"/>
  <c r="AU539" i="17"/>
  <c r="AU9" i="17"/>
  <c r="BG542" i="17"/>
  <c r="BG50" i="17"/>
  <c r="BH550" i="17"/>
  <c r="BH95" i="17"/>
  <c r="AW169" i="17"/>
  <c r="AW75" i="17"/>
  <c r="AW400" i="17"/>
  <c r="AW78" i="17"/>
  <c r="AW354" i="17"/>
  <c r="AW69" i="17"/>
  <c r="AW437" i="17"/>
  <c r="AW362" i="17"/>
  <c r="BI485" i="17"/>
  <c r="BI371" i="17"/>
  <c r="BI381" i="17"/>
  <c r="BI229" i="17"/>
  <c r="AU486" i="17"/>
  <c r="AU163" i="17"/>
  <c r="AU496" i="17"/>
  <c r="AU439" i="17"/>
  <c r="AW230" i="17"/>
  <c r="AW211" i="17"/>
  <c r="BI483" i="17"/>
  <c r="BI217" i="17"/>
  <c r="AU540" i="17"/>
  <c r="AU332" i="17"/>
  <c r="BG558" i="17"/>
  <c r="BG331" i="17"/>
  <c r="AW287" i="17"/>
  <c r="AW268" i="17"/>
  <c r="BI281" i="17"/>
  <c r="BI262" i="17"/>
  <c r="AV399" i="17"/>
  <c r="AV133" i="17"/>
  <c r="AV397" i="17"/>
  <c r="AV245" i="17"/>
  <c r="BH323" i="17"/>
  <c r="BH380" i="17"/>
  <c r="AV316" i="17"/>
  <c r="AV107" i="17"/>
  <c r="AV487" i="17"/>
  <c r="AV70" i="17"/>
  <c r="AV485" i="17"/>
  <c r="AV371" i="17"/>
  <c r="AV277" i="17"/>
  <c r="AV125" i="17"/>
  <c r="BH427" i="17"/>
  <c r="BH370" i="17"/>
  <c r="BI527" i="17"/>
  <c r="BI545" i="17"/>
  <c r="AW534" i="17"/>
  <c r="AW552" i="17"/>
  <c r="AW11" i="17"/>
  <c r="AW30" i="17"/>
  <c r="BI286" i="17"/>
  <c r="BI40" i="17"/>
  <c r="BG562" i="17"/>
  <c r="BG544" i="17"/>
  <c r="BG552" i="17"/>
  <c r="BG534" i="17"/>
  <c r="AV525" i="17"/>
  <c r="AV88" i="17"/>
  <c r="AV86" i="17"/>
  <c r="AV560" i="17"/>
  <c r="AW150" i="17"/>
  <c r="AW72" i="17"/>
  <c r="AW67" i="17"/>
  <c r="AW578" i="17"/>
  <c r="AW455" i="17"/>
  <c r="AW361" i="17"/>
  <c r="BI492" i="17"/>
  <c r="BI360" i="17"/>
  <c r="BI600" i="17"/>
  <c r="BI373" i="17"/>
  <c r="AW323" i="17"/>
  <c r="AW380" i="17"/>
  <c r="AU483" i="17"/>
  <c r="AU217" i="17"/>
  <c r="BG547" i="17"/>
  <c r="BG491" i="17"/>
  <c r="AW317" i="17"/>
  <c r="AW222" i="17"/>
  <c r="AW297" i="17"/>
  <c r="AW221" i="17"/>
  <c r="BG339" i="17"/>
  <c r="BG55" i="17"/>
  <c r="BG338" i="17"/>
  <c r="BG110" i="17"/>
  <c r="AW567" i="17"/>
  <c r="AW265" i="17"/>
  <c r="AW256" i="17"/>
  <c r="AW294" i="17"/>
  <c r="AV597" i="17"/>
  <c r="AV389" i="17"/>
  <c r="BH504" i="17"/>
  <c r="BH314" i="17"/>
  <c r="BH317" i="17"/>
  <c r="BH222" i="17"/>
  <c r="BH446" i="17"/>
  <c r="BH484" i="17"/>
  <c r="BH490" i="17"/>
  <c r="BH395" i="17"/>
  <c r="BH287" i="17"/>
  <c r="BH268" i="17"/>
  <c r="BH566" i="17"/>
  <c r="BH283" i="17"/>
  <c r="BH431" i="17"/>
  <c r="BH165" i="17"/>
  <c r="BH435" i="17"/>
  <c r="BH226" i="17"/>
  <c r="AW14" i="17"/>
  <c r="AW526" i="17"/>
  <c r="BI532" i="17"/>
  <c r="BI39" i="17"/>
  <c r="BI543" i="17"/>
  <c r="BI32" i="17"/>
  <c r="AW570" i="17"/>
  <c r="BG551" i="17"/>
  <c r="BG21" i="17"/>
  <c r="AU541" i="17"/>
  <c r="AU146" i="17"/>
  <c r="AV223" i="17"/>
  <c r="AV90" i="17"/>
  <c r="BH582" i="17"/>
  <c r="BH89" i="17"/>
  <c r="BI354" i="17"/>
  <c r="BI69" i="17"/>
  <c r="BI450" i="17"/>
  <c r="BI356" i="17"/>
  <c r="AW372" i="17"/>
  <c r="AW201" i="17"/>
  <c r="AW374" i="17"/>
  <c r="AW298" i="17"/>
  <c r="AU485" i="17"/>
  <c r="AU371" i="17"/>
  <c r="BI223" i="17"/>
  <c r="BI90" i="17"/>
  <c r="BI606" i="17"/>
  <c r="BI227" i="17"/>
  <c r="AU508" i="17"/>
  <c r="AU337" i="17"/>
  <c r="BG344" i="17"/>
  <c r="BI258" i="17"/>
  <c r="BI239" i="17"/>
  <c r="BI255" i="17"/>
  <c r="BI464" i="17"/>
  <c r="BH401" i="17"/>
  <c r="AV448" i="17"/>
  <c r="AV391" i="17"/>
  <c r="AV284" i="17"/>
  <c r="AV322" i="17"/>
  <c r="AV312" i="17"/>
  <c r="AV351" i="17"/>
  <c r="AV275" i="17"/>
  <c r="AV85" i="17"/>
  <c r="BH429" i="17"/>
  <c r="BH12" i="17"/>
  <c r="BH496" i="17"/>
  <c r="BH439" i="17"/>
  <c r="AW530" i="17"/>
  <c r="AW56" i="17"/>
  <c r="BI528" i="17"/>
  <c r="BI16" i="17"/>
  <c r="AW532" i="17"/>
  <c r="AW39" i="17"/>
  <c r="AU549" i="17"/>
  <c r="AU341" i="17"/>
  <c r="BH275" i="17"/>
  <c r="BH85" i="17"/>
  <c r="AV236" i="17"/>
  <c r="AV84" i="17"/>
  <c r="BI187" i="17"/>
  <c r="BI74" i="17"/>
  <c r="BI73" i="17"/>
  <c r="BI358" i="17"/>
  <c r="AW548" i="17"/>
  <c r="AW378" i="17"/>
  <c r="BI376" i="17"/>
  <c r="BI186" i="17"/>
  <c r="AU487" i="17"/>
  <c r="AU70" i="17"/>
  <c r="BG488" i="17"/>
  <c r="BG108" i="17"/>
  <c r="BI200" i="17"/>
  <c r="BI219" i="17"/>
  <c r="AW435" i="17"/>
  <c r="AW226" i="17"/>
  <c r="BG341" i="17"/>
  <c r="BG549" i="17"/>
  <c r="BI267" i="17"/>
  <c r="BI96" i="17"/>
  <c r="AW507" i="17"/>
  <c r="AW260" i="17"/>
  <c r="BH390" i="17"/>
  <c r="BH428" i="17"/>
  <c r="BH398" i="17"/>
  <c r="BH303" i="17"/>
  <c r="BH300" i="17"/>
  <c r="BH319" i="17"/>
  <c r="AV492" i="17"/>
  <c r="AV360" i="17"/>
  <c r="BH322" i="17"/>
  <c r="BH284" i="17"/>
  <c r="BH409" i="17"/>
  <c r="BH276" i="17"/>
  <c r="AV432" i="17"/>
  <c r="AV451" i="17"/>
  <c r="BH437" i="17"/>
  <c r="BH362" i="17"/>
  <c r="BI529" i="17"/>
  <c r="BI225" i="17"/>
  <c r="BI533" i="17"/>
  <c r="BI343" i="17"/>
  <c r="AW237" i="17"/>
  <c r="AW29" i="17"/>
  <c r="BI28" i="17"/>
  <c r="BI577" i="17"/>
  <c r="AG107" i="12"/>
  <c r="AD78" i="6"/>
  <c r="W62" i="8"/>
  <c r="V121" i="4"/>
  <c r="AE175" i="6"/>
  <c r="AE90" i="6"/>
  <c r="W79" i="4"/>
  <c r="W66" i="7"/>
  <c r="W90" i="8"/>
  <c r="V107" i="4"/>
  <c r="V118" i="8"/>
  <c r="W91" i="2"/>
  <c r="W79" i="2"/>
  <c r="AC148" i="4"/>
  <c r="W176" i="6"/>
  <c r="AE148" i="4"/>
  <c r="W120" i="12"/>
  <c r="W159" i="8"/>
  <c r="AC161" i="12"/>
  <c r="AC120" i="12"/>
  <c r="AC134" i="8"/>
  <c r="AC132" i="8"/>
  <c r="AC104" i="6"/>
  <c r="AK120" i="12"/>
  <c r="W94" i="7"/>
  <c r="V92" i="6"/>
  <c r="AC104" i="12"/>
  <c r="AK122" i="4"/>
  <c r="V120" i="12"/>
  <c r="W92" i="4"/>
  <c r="W48" i="8"/>
  <c r="AC135" i="4"/>
  <c r="AC176" i="4"/>
  <c r="AG190" i="4"/>
  <c r="AJ120" i="12"/>
  <c r="AC114" i="8" l="1"/>
  <c r="W129" i="8"/>
  <c r="AC99" i="2"/>
  <c r="AC86" i="4"/>
  <c r="AC59" i="8"/>
  <c r="AC116" i="4"/>
  <c r="AC249" i="17"/>
  <c r="AC590" i="17"/>
  <c r="AC344" i="17"/>
  <c r="AC401" i="17"/>
  <c r="AC305" i="17"/>
  <c r="AC115" i="17"/>
  <c r="AC569" i="17"/>
  <c r="AC248" i="17"/>
  <c r="AC323" i="17"/>
  <c r="AC380" i="17"/>
  <c r="AC437" i="17"/>
  <c r="AC362" i="17"/>
  <c r="AC436" i="17"/>
  <c r="AC493" i="17"/>
  <c r="AC341" i="17"/>
  <c r="AC549" i="17"/>
  <c r="AC531" i="17"/>
  <c r="AC417" i="17"/>
  <c r="AC361" i="17"/>
  <c r="AC455" i="17"/>
  <c r="AC530" i="17"/>
  <c r="AC56" i="17"/>
  <c r="AC395" i="17"/>
  <c r="AC490" i="17"/>
  <c r="AC471" i="17"/>
  <c r="AC129" i="17"/>
  <c r="AC73" i="17"/>
  <c r="AC358" i="17"/>
  <c r="AC262" i="17"/>
  <c r="AC281" i="17"/>
  <c r="W547" i="17"/>
  <c r="W491" i="17"/>
  <c r="AC431" i="17"/>
  <c r="AC165" i="17"/>
  <c r="AC131" i="17"/>
  <c r="AC454" i="17"/>
  <c r="AC23" i="18"/>
  <c r="W411" i="17"/>
  <c r="W13" i="17"/>
  <c r="AC427" i="17"/>
  <c r="AC370" i="17"/>
  <c r="AC36" i="17"/>
  <c r="AC565" i="17"/>
  <c r="AC10" i="17"/>
  <c r="AC123" i="17"/>
  <c r="AC451" i="17"/>
  <c r="AC432" i="17"/>
  <c r="AB68" i="17"/>
  <c r="W52" i="17"/>
  <c r="W393" i="17"/>
  <c r="AC102" i="2"/>
  <c r="AC144" i="2"/>
  <c r="AC548" i="17"/>
  <c r="AC378" i="17"/>
  <c r="AC226" i="17"/>
  <c r="AC435" i="17"/>
  <c r="AC31" i="8"/>
  <c r="AC115" i="8"/>
  <c r="AC157" i="2"/>
  <c r="AC129" i="2"/>
  <c r="AC100" i="7"/>
  <c r="AC102" i="4"/>
  <c r="AC131" i="4"/>
  <c r="AC63" i="8"/>
  <c r="AC41" i="8"/>
  <c r="AC201" i="4"/>
  <c r="AC113" i="4"/>
  <c r="AU198" i="6"/>
  <c r="BF142" i="6"/>
  <c r="AV186" i="6"/>
  <c r="BD100" i="8"/>
  <c r="BI128" i="8"/>
  <c r="AU128" i="8"/>
  <c r="AW86" i="8"/>
  <c r="AW131" i="4"/>
  <c r="BI74" i="4"/>
  <c r="BD129" i="2"/>
  <c r="BE88" i="4"/>
  <c r="BI55" i="2"/>
  <c r="AV172" i="6"/>
  <c r="BD74" i="4"/>
  <c r="BG157" i="8"/>
  <c r="BD145" i="4"/>
  <c r="AV72" i="8"/>
  <c r="AV199" i="6"/>
  <c r="AU55" i="2"/>
  <c r="AW129" i="6"/>
  <c r="BF55" i="2"/>
  <c r="BF101" i="6"/>
  <c r="AV198" i="6"/>
  <c r="AU44" i="8"/>
  <c r="BG187" i="4"/>
  <c r="BE58" i="8"/>
  <c r="AC74" i="7"/>
  <c r="AW72" i="8"/>
  <c r="AW198" i="6"/>
  <c r="BD187" i="4"/>
  <c r="BI142" i="6"/>
  <c r="BD143" i="2"/>
  <c r="BF44" i="8"/>
  <c r="BE143" i="2"/>
  <c r="BE131" i="4"/>
  <c r="AW143" i="8"/>
  <c r="BH142" i="6"/>
  <c r="BF58" i="8"/>
  <c r="BD143" i="8"/>
  <c r="AC67" i="7"/>
  <c r="AC49" i="8"/>
  <c r="AC8" i="4"/>
  <c r="AC74" i="4"/>
  <c r="AC55" i="17"/>
  <c r="AC339" i="17"/>
  <c r="AC604" i="17"/>
  <c r="AC206" i="17"/>
  <c r="AC453" i="17"/>
  <c r="AC472" i="17"/>
  <c r="AC359" i="17"/>
  <c r="AC152" i="17"/>
  <c r="AC157" i="8"/>
  <c r="AC58" i="8"/>
  <c r="AC199" i="6"/>
  <c r="AC129" i="6"/>
  <c r="AC114" i="6"/>
  <c r="AC87" i="6"/>
  <c r="AC76" i="7"/>
  <c r="AC98" i="8"/>
  <c r="AG100" i="4"/>
  <c r="AG157" i="4"/>
  <c r="AC157" i="12"/>
  <c r="AC185" i="6"/>
  <c r="AC128" i="6"/>
  <c r="AC171" i="4"/>
  <c r="AC140" i="2"/>
  <c r="AC115" i="12"/>
  <c r="AC101" i="12"/>
  <c r="AC143" i="12"/>
  <c r="AC58" i="12"/>
  <c r="AC71" i="8"/>
  <c r="AC29" i="8"/>
  <c r="AC168" i="8"/>
  <c r="AC142" i="8"/>
  <c r="AC85" i="6"/>
  <c r="AC103" i="7"/>
  <c r="AC99" i="6"/>
  <c r="AC184" i="6"/>
  <c r="AC113" i="2"/>
  <c r="AC127" i="2"/>
  <c r="AC199" i="4"/>
  <c r="AC143" i="4"/>
  <c r="AC127" i="6"/>
  <c r="AC140" i="6"/>
  <c r="AC109" i="17"/>
  <c r="AC204" i="17"/>
  <c r="AC563" i="17"/>
  <c r="AC15" i="17"/>
  <c r="AC170" i="12"/>
  <c r="AC100" i="12"/>
  <c r="AC141" i="8"/>
  <c r="AC112" i="8"/>
  <c r="AC79" i="6"/>
  <c r="AC123" i="6"/>
  <c r="AC73" i="7"/>
  <c r="AC85" i="2"/>
  <c r="AC106" i="8"/>
  <c r="AC122" i="4"/>
  <c r="AC167" i="6"/>
  <c r="W193" i="6"/>
  <c r="AC109" i="6"/>
  <c r="AC181" i="6"/>
  <c r="W95" i="6"/>
  <c r="AC95" i="6"/>
  <c r="AC82" i="6"/>
  <c r="AC179" i="6"/>
  <c r="AC136" i="6"/>
  <c r="AC124" i="6"/>
  <c r="AC96" i="6"/>
  <c r="AC137" i="6"/>
  <c r="AC180" i="6"/>
  <c r="AC165" i="6"/>
  <c r="AC193" i="6"/>
  <c r="AC177" i="12"/>
  <c r="AC81" i="2"/>
  <c r="AC135" i="6"/>
  <c r="AC192" i="6"/>
  <c r="AC94" i="6"/>
  <c r="AC52" i="6"/>
  <c r="AC159" i="8"/>
  <c r="AC179" i="4"/>
  <c r="AC101" i="7"/>
  <c r="AC55" i="8"/>
  <c r="AC56" i="12"/>
  <c r="AC71" i="12"/>
  <c r="AC197" i="4"/>
  <c r="AC136" i="2"/>
  <c r="AC124" i="2"/>
  <c r="AC96" i="2"/>
  <c r="AC113" i="12"/>
  <c r="AC127" i="12"/>
  <c r="AC98" i="2"/>
  <c r="AC203" i="17"/>
  <c r="AC469" i="17"/>
  <c r="AC374" i="17"/>
  <c r="AC298" i="17"/>
  <c r="AC582" i="17"/>
  <c r="AC89" i="17"/>
  <c r="AC152" i="2"/>
  <c r="AC153" i="12"/>
  <c r="AC94" i="8"/>
  <c r="AC148" i="2"/>
  <c r="AC23" i="8"/>
  <c r="AC98" i="12"/>
  <c r="AC124" i="8"/>
  <c r="AC139" i="8"/>
  <c r="AC26" i="8"/>
  <c r="AC195" i="6"/>
  <c r="AC68" i="8"/>
  <c r="AC54" i="8"/>
  <c r="AC40" i="8"/>
  <c r="AC165" i="8"/>
  <c r="AC182" i="17"/>
  <c r="AC296" i="17"/>
  <c r="AC123" i="8"/>
  <c r="AC294" i="17"/>
  <c r="AC256" i="17"/>
  <c r="AC313" i="17"/>
  <c r="AC180" i="17"/>
  <c r="AC355" i="17"/>
  <c r="AC506" i="17"/>
  <c r="AC148" i="17"/>
  <c r="AC392" i="17"/>
  <c r="AC525" i="17"/>
  <c r="AC88" i="17"/>
  <c r="AC126" i="17"/>
  <c r="AC335" i="17"/>
  <c r="AC561" i="17"/>
  <c r="AC581" i="17"/>
  <c r="AC600" i="17"/>
  <c r="AC373" i="17"/>
  <c r="AC103" i="17"/>
  <c r="AC369" i="17"/>
  <c r="W160" i="17"/>
  <c r="W407" i="17"/>
  <c r="W522" i="17"/>
  <c r="W145" i="17"/>
  <c r="W179" i="17"/>
  <c r="W274" i="17"/>
  <c r="W578" i="17"/>
  <c r="W67" i="17"/>
  <c r="W465" i="17"/>
  <c r="W104" i="17"/>
  <c r="W464" i="17"/>
  <c r="W255" i="17"/>
  <c r="L172" i="22"/>
  <c r="V172" i="22" s="1"/>
  <c r="L140" i="22"/>
  <c r="V140" i="22" s="1"/>
  <c r="AC51" i="2"/>
  <c r="AC97" i="2"/>
  <c r="BI86" i="8"/>
  <c r="AC111" i="4"/>
  <c r="BE134" i="2"/>
  <c r="BF143" i="8"/>
  <c r="AU153" i="8"/>
  <c r="BE83" i="8"/>
  <c r="AW125" i="8"/>
  <c r="AC196" i="4"/>
  <c r="AC168" i="4"/>
  <c r="AC181" i="4"/>
  <c r="AC84" i="2"/>
  <c r="AC95" i="8"/>
  <c r="AC163" i="8"/>
  <c r="AC138" i="2"/>
  <c r="AC97" i="4"/>
  <c r="AC125" i="12"/>
  <c r="W24" i="8"/>
  <c r="W80" i="8"/>
  <c r="V49" i="2"/>
  <c r="V70" i="7"/>
  <c r="W38" i="8"/>
  <c r="W151" i="8"/>
  <c r="V137" i="2"/>
  <c r="W137" i="2"/>
  <c r="AC391" i="17"/>
  <c r="AC448" i="17"/>
  <c r="AC542" i="17"/>
  <c r="AC50" i="17"/>
  <c r="AC524" i="17"/>
  <c r="AC599" i="17"/>
  <c r="AC201" i="17"/>
  <c r="AC372" i="17"/>
  <c r="AC195" i="12"/>
  <c r="AC139" i="12"/>
  <c r="AC39" i="8"/>
  <c r="AC67" i="8"/>
  <c r="BH95" i="7"/>
  <c r="AC95" i="7"/>
  <c r="AU157" i="2"/>
  <c r="AC24" i="8"/>
  <c r="AC80" i="8"/>
  <c r="AG177" i="12"/>
  <c r="AC79" i="4"/>
  <c r="BG140" i="12"/>
  <c r="BG87" i="8"/>
  <c r="AC68" i="4"/>
  <c r="AC12" i="4"/>
  <c r="AC96" i="12"/>
  <c r="AC109" i="2"/>
  <c r="AC579" i="17"/>
  <c r="AC181" i="17"/>
  <c r="AC541" i="17"/>
  <c r="AC146" i="17"/>
  <c r="AC390" i="17"/>
  <c r="AC428" i="17"/>
  <c r="AC70" i="7"/>
  <c r="AC105" i="6"/>
  <c r="AV111" i="12"/>
  <c r="BF113" i="6"/>
  <c r="AC95" i="4"/>
  <c r="BD44" i="8"/>
  <c r="BI134" i="8"/>
  <c r="BF15" i="4"/>
  <c r="AW45" i="2"/>
  <c r="AW102" i="4"/>
  <c r="BI45" i="9"/>
  <c r="BD12" i="4"/>
  <c r="BF9" i="4"/>
  <c r="BD55" i="8"/>
  <c r="AV122" i="8"/>
  <c r="AU140" i="12"/>
  <c r="AV84" i="6"/>
  <c r="AV125" i="8"/>
  <c r="AV141" i="6"/>
  <c r="BE66" i="8"/>
  <c r="BD85" i="6"/>
  <c r="BD75" i="7"/>
  <c r="BF110" i="12"/>
  <c r="BD96" i="8"/>
  <c r="BF157" i="8"/>
  <c r="BE186" i="4"/>
  <c r="BD157" i="4"/>
  <c r="BE24" i="8"/>
  <c r="BD94" i="8"/>
  <c r="BD74" i="7"/>
  <c r="BD108" i="4"/>
  <c r="AU143" i="8"/>
  <c r="BH156" i="12"/>
  <c r="BF122" i="8"/>
  <c r="BE161" i="6"/>
  <c r="BD30" i="8"/>
  <c r="BG63" i="8"/>
  <c r="BG138" i="8"/>
  <c r="BE152" i="2"/>
  <c r="BD170" i="12"/>
  <c r="BD159" i="4"/>
  <c r="AW26" i="8"/>
  <c r="BF182" i="12"/>
  <c r="BF56" i="2"/>
  <c r="BD88" i="4"/>
  <c r="BH80" i="4"/>
  <c r="BD126" i="4"/>
  <c r="BH126" i="12"/>
  <c r="BD197" i="4"/>
  <c r="BF128" i="4"/>
  <c r="BF141" i="4"/>
  <c r="BD51" i="2"/>
  <c r="BF12" i="4"/>
  <c r="BE182" i="4"/>
  <c r="BD115" i="12"/>
  <c r="BE106" i="4"/>
  <c r="BE130" i="4"/>
  <c r="BH126" i="4"/>
  <c r="BG40" i="9"/>
  <c r="AU86" i="8"/>
  <c r="BF121" i="12"/>
  <c r="BD96" i="4"/>
  <c r="BE56" i="2"/>
  <c r="BE101" i="6"/>
  <c r="AU148" i="4"/>
  <c r="BG58" i="8"/>
  <c r="BI129" i="8"/>
  <c r="BE96" i="8"/>
  <c r="AU199" i="12"/>
  <c r="AW140" i="2"/>
  <c r="BE81" i="8"/>
  <c r="AV91" i="8"/>
  <c r="BG120" i="2"/>
  <c r="BF154" i="12"/>
  <c r="BF97" i="12"/>
  <c r="BD67" i="8"/>
  <c r="BI111" i="4"/>
  <c r="BF41" i="8"/>
  <c r="BD80" i="4"/>
  <c r="BF177" i="12"/>
  <c r="BF118" i="6"/>
  <c r="BF125" i="8"/>
  <c r="BF106" i="4"/>
  <c r="BF95" i="7"/>
  <c r="BD140" i="12"/>
  <c r="BF168" i="8"/>
  <c r="BI149" i="8"/>
  <c r="AW123" i="8"/>
  <c r="BE157" i="8"/>
  <c r="BE125" i="8"/>
  <c r="BD54" i="2"/>
  <c r="BE149" i="12"/>
  <c r="BE187" i="4"/>
  <c r="BD151" i="8"/>
  <c r="BF161" i="12"/>
  <c r="BE91" i="8"/>
  <c r="AV123" i="8"/>
  <c r="BH152" i="12"/>
  <c r="BG110" i="12"/>
  <c r="BF166" i="12"/>
  <c r="BF185" i="12"/>
  <c r="BD73" i="8"/>
  <c r="BF97" i="2"/>
  <c r="BG54" i="8"/>
  <c r="BD182" i="4"/>
  <c r="BI43" i="9"/>
  <c r="BD99" i="8"/>
  <c r="BI81" i="8"/>
  <c r="BD87" i="8"/>
  <c r="BE102" i="4"/>
  <c r="BI157" i="2"/>
  <c r="BG58" i="12"/>
  <c r="AW44" i="8"/>
  <c r="AW137" i="8"/>
  <c r="AW199" i="6"/>
  <c r="BF38" i="9"/>
  <c r="BE118" i="6"/>
  <c r="BH183" i="6"/>
  <c r="AU53" i="8"/>
  <c r="BH133" i="6"/>
  <c r="BE85" i="8"/>
  <c r="BE129" i="4"/>
  <c r="BE171" i="4"/>
  <c r="BE126" i="4"/>
  <c r="BE140" i="4"/>
  <c r="AU63" i="8"/>
  <c r="BF85" i="8"/>
  <c r="BD134" i="2"/>
  <c r="BH130" i="4"/>
  <c r="BG51" i="2"/>
  <c r="BF157" i="2"/>
  <c r="BI101" i="6"/>
  <c r="AW195" i="6"/>
  <c r="BG121" i="12"/>
  <c r="BG98" i="6"/>
  <c r="BF45" i="8"/>
  <c r="AU184" i="4"/>
  <c r="AU139" i="12"/>
  <c r="BD58" i="12"/>
  <c r="BD138" i="12"/>
  <c r="AV114" i="8"/>
  <c r="AW128" i="8"/>
  <c r="BE143" i="12"/>
  <c r="AW158" i="4"/>
  <c r="BF63" i="8"/>
  <c r="BH67" i="8"/>
  <c r="AU139" i="8"/>
  <c r="BF132" i="12"/>
  <c r="BE129" i="2"/>
  <c r="AW152" i="2"/>
  <c r="BI87" i="8"/>
  <c r="BG54" i="2"/>
  <c r="BG88" i="4"/>
  <c r="BG137" i="8"/>
  <c r="AW139" i="6"/>
  <c r="BF151" i="8"/>
  <c r="BE96" i="12"/>
  <c r="BI29" i="8"/>
  <c r="BD125" i="8"/>
  <c r="BD66" i="8"/>
  <c r="BE132" i="12"/>
  <c r="BG101" i="6"/>
  <c r="BF143" i="4"/>
  <c r="BG113" i="6"/>
  <c r="BF183" i="6"/>
  <c r="BI26" i="8"/>
  <c r="BF143" i="12"/>
  <c r="BG118" i="6"/>
  <c r="BG91" i="4"/>
  <c r="BH170" i="6"/>
  <c r="BF161" i="6"/>
  <c r="AV156" i="8"/>
  <c r="BG142" i="8"/>
  <c r="BD140" i="2"/>
  <c r="BF105" i="8"/>
  <c r="AU182" i="12"/>
  <c r="BH141" i="6"/>
  <c r="BG97" i="12"/>
  <c r="BI38" i="9"/>
  <c r="BG186" i="4"/>
  <c r="BI95" i="8"/>
  <c r="AV128" i="4"/>
  <c r="BH115" i="6"/>
  <c r="BH38" i="8"/>
  <c r="BH151" i="8"/>
  <c r="AV113" i="8"/>
  <c r="AV43" i="8"/>
  <c r="BH134" i="4"/>
  <c r="BH41" i="8"/>
  <c r="AV144" i="4"/>
  <c r="AV186" i="4"/>
  <c r="BI115" i="8"/>
  <c r="BI31" i="8"/>
  <c r="BH44" i="8"/>
  <c r="BH143" i="8"/>
  <c r="AV165" i="8"/>
  <c r="AV40" i="8"/>
  <c r="BI181" i="4"/>
  <c r="AV59" i="8"/>
  <c r="AV45" i="8"/>
  <c r="BI171" i="6"/>
  <c r="BI98" i="4"/>
  <c r="BE157" i="4"/>
  <c r="BE100" i="4"/>
  <c r="BE134" i="4"/>
  <c r="BE142" i="12"/>
  <c r="BE181" i="4"/>
  <c r="BE128" i="8"/>
  <c r="BE86" i="8"/>
  <c r="BE170" i="6"/>
  <c r="BE98" i="4"/>
  <c r="BE100" i="8"/>
  <c r="BE30" i="8"/>
  <c r="BF91" i="4"/>
  <c r="BE101" i="12"/>
  <c r="BE115" i="12"/>
  <c r="BE129" i="8"/>
  <c r="BE96" i="4"/>
  <c r="BE111" i="4"/>
  <c r="BE57" i="8"/>
  <c r="BE99" i="8"/>
  <c r="BE183" i="12"/>
  <c r="BE183" i="6"/>
  <c r="BF40" i="9"/>
  <c r="BE104" i="12"/>
  <c r="BF71" i="8"/>
  <c r="BF29" i="8"/>
  <c r="BE196" i="6"/>
  <c r="BE185" i="12"/>
  <c r="BE156" i="12"/>
  <c r="BE74" i="4"/>
  <c r="BE70" i="7"/>
  <c r="BE107" i="12"/>
  <c r="BF196" i="6"/>
  <c r="BE143" i="8"/>
  <c r="BE44" i="8"/>
  <c r="BF31" i="8"/>
  <c r="BF115" i="8"/>
  <c r="BE133" i="6"/>
  <c r="BE197" i="4"/>
  <c r="BE141" i="4"/>
  <c r="BE182" i="12"/>
  <c r="BE126" i="12"/>
  <c r="BE128" i="4"/>
  <c r="BE111" i="12"/>
  <c r="BE181" i="12"/>
  <c r="BE39" i="8"/>
  <c r="BE67" i="8"/>
  <c r="BE142" i="6"/>
  <c r="BE143" i="4"/>
  <c r="BE152" i="12"/>
  <c r="BE177" i="12"/>
  <c r="BE85" i="6"/>
  <c r="BE114" i="12"/>
  <c r="BE38" i="8"/>
  <c r="BE151" i="8"/>
  <c r="BF152" i="8"/>
  <c r="BF25" i="8"/>
  <c r="BE163" i="6"/>
  <c r="BE136" i="4"/>
  <c r="BE105" i="8"/>
  <c r="BE95" i="7"/>
  <c r="BE65" i="12"/>
  <c r="BE180" i="12"/>
  <c r="BE41" i="8"/>
  <c r="BF26" i="8"/>
  <c r="BF139" i="8"/>
  <c r="BE168" i="6"/>
  <c r="BE171" i="6"/>
  <c r="BE141" i="6"/>
  <c r="BE159" i="4"/>
  <c r="BE145" i="4"/>
  <c r="BE124" i="8"/>
  <c r="BE115" i="6"/>
  <c r="BI80" i="8"/>
  <c r="BH129" i="4"/>
  <c r="AV140" i="6"/>
  <c r="AW127" i="6"/>
  <c r="BI108" i="4"/>
  <c r="BI9" i="4"/>
  <c r="AW18" i="4"/>
  <c r="BI68" i="4"/>
  <c r="BI12" i="4"/>
  <c r="AW101" i="4"/>
  <c r="AV139" i="6"/>
  <c r="AW169" i="4"/>
  <c r="AW14" i="4"/>
  <c r="BI196" i="4"/>
  <c r="BI13" i="4"/>
  <c r="BI15" i="4"/>
  <c r="BI184" i="4"/>
  <c r="AW86" i="4"/>
  <c r="AW16" i="4"/>
  <c r="BI137" i="8"/>
  <c r="AW153" i="8"/>
  <c r="BI55" i="8"/>
  <c r="AU99" i="8"/>
  <c r="AU57" i="8"/>
  <c r="BI25" i="8"/>
  <c r="BI152" i="8"/>
  <c r="BG129" i="2"/>
  <c r="AU83" i="8"/>
  <c r="AU55" i="8"/>
  <c r="BI110" i="12"/>
  <c r="BI138" i="12"/>
  <c r="AV129" i="6"/>
  <c r="AW24" i="8"/>
  <c r="AW80" i="8"/>
  <c r="AU177" i="6"/>
  <c r="AU175" i="6"/>
  <c r="AU99" i="6"/>
  <c r="AU184" i="6"/>
  <c r="BH114" i="12"/>
  <c r="AW139" i="12"/>
  <c r="AW195" i="12"/>
  <c r="BH181" i="4"/>
  <c r="AW140" i="12"/>
  <c r="AW100" i="8"/>
  <c r="AW30" i="8"/>
  <c r="BH128" i="4"/>
  <c r="AV113" i="12"/>
  <c r="AV124" i="8"/>
  <c r="BI132" i="12"/>
  <c r="BH85" i="8"/>
  <c r="BH74" i="4"/>
  <c r="AV113" i="4"/>
  <c r="AU152" i="2"/>
  <c r="AU170" i="12"/>
  <c r="BG128" i="6"/>
  <c r="BG185" i="6"/>
  <c r="BI161" i="6"/>
  <c r="BH107" i="12"/>
  <c r="AU140" i="2"/>
  <c r="AU154" i="2"/>
  <c r="BI149" i="12"/>
  <c r="BI135" i="12"/>
  <c r="BG186" i="6"/>
  <c r="AV158" i="4"/>
  <c r="AV138" i="12"/>
  <c r="AV110" i="12"/>
  <c r="BH111" i="12"/>
  <c r="BH181" i="12"/>
  <c r="BH104" i="12"/>
  <c r="BI143" i="12"/>
  <c r="BI58" i="12"/>
  <c r="AW142" i="12"/>
  <c r="BG38" i="9"/>
  <c r="AU183" i="12"/>
  <c r="AU183" i="6"/>
  <c r="BH115" i="12"/>
  <c r="BH101" i="12"/>
  <c r="BG151" i="2"/>
  <c r="BG83" i="2"/>
  <c r="AC97" i="7"/>
  <c r="AC67" i="4"/>
  <c r="BH87" i="8"/>
  <c r="BH101" i="8"/>
  <c r="BI185" i="12"/>
  <c r="BI156" i="12"/>
  <c r="BG115" i="12"/>
  <c r="BG101" i="12"/>
  <c r="BI140" i="12"/>
  <c r="AU93" i="12"/>
  <c r="AU191" i="12"/>
  <c r="AU199" i="6"/>
  <c r="AU129" i="6"/>
  <c r="AU101" i="4"/>
  <c r="BI154" i="2"/>
  <c r="BI140" i="2"/>
  <c r="AV49" i="2"/>
  <c r="BH49" i="2"/>
  <c r="AV182" i="12"/>
  <c r="AV126" i="12"/>
  <c r="AU140" i="6"/>
  <c r="AU127" i="6"/>
  <c r="BG35" i="8"/>
  <c r="BG91" i="8"/>
  <c r="AW94" i="8"/>
  <c r="BI157" i="8"/>
  <c r="BI58" i="8"/>
  <c r="BH140" i="12"/>
  <c r="BH115" i="8"/>
  <c r="BH31" i="8"/>
  <c r="BH26" i="8"/>
  <c r="BH139" i="8"/>
  <c r="AU35" i="8"/>
  <c r="AU91" i="8"/>
  <c r="BG85" i="8"/>
  <c r="AU114" i="8"/>
  <c r="BG115" i="6"/>
  <c r="BH59" i="8"/>
  <c r="BH45" i="8"/>
  <c r="BG177" i="12"/>
  <c r="BI140" i="4"/>
  <c r="BI126" i="4"/>
  <c r="AV138" i="2"/>
  <c r="AV142" i="2"/>
  <c r="AV128" i="2"/>
  <c r="AV133" i="6"/>
  <c r="BH134" i="8"/>
  <c r="AV86" i="4"/>
  <c r="AV16" i="4"/>
  <c r="BI178" i="4"/>
  <c r="BH111" i="2"/>
  <c r="BG181" i="4"/>
  <c r="AV161" i="12"/>
  <c r="BG142" i="12"/>
  <c r="BH161" i="12"/>
  <c r="BI56" i="2"/>
  <c r="BH45" i="9"/>
  <c r="AW43" i="8"/>
  <c r="AW113" i="8"/>
  <c r="BI44" i="8"/>
  <c r="BI143" i="8"/>
  <c r="AW172" i="6"/>
  <c r="AW56" i="12"/>
  <c r="AW73" i="12"/>
  <c r="BG85" i="6"/>
  <c r="AV97" i="4"/>
  <c r="AV182" i="4"/>
  <c r="AV67" i="8"/>
  <c r="AV39" i="8"/>
  <c r="AW196" i="6"/>
  <c r="AW39" i="8"/>
  <c r="AW67" i="8"/>
  <c r="BH98" i="12"/>
  <c r="AV63" i="4"/>
  <c r="BI177" i="12"/>
  <c r="BG104" i="12"/>
  <c r="BH40" i="9"/>
  <c r="BI170" i="12"/>
  <c r="BG98" i="12"/>
  <c r="AU97" i="4"/>
  <c r="AU182" i="4"/>
  <c r="BH51" i="2"/>
  <c r="BH97" i="2"/>
  <c r="BH118" i="6"/>
  <c r="BH119" i="12"/>
  <c r="BG133" i="6"/>
  <c r="AU94" i="8"/>
  <c r="BI100" i="8"/>
  <c r="BI30" i="8"/>
  <c r="AW148" i="4"/>
  <c r="AV199" i="12"/>
  <c r="AV30" i="8"/>
  <c r="AV100" i="8"/>
  <c r="BG39" i="8"/>
  <c r="BG67" i="8"/>
  <c r="AU144" i="4"/>
  <c r="AU186" i="4"/>
  <c r="AU194" i="12"/>
  <c r="BG126" i="12"/>
  <c r="BG182" i="12"/>
  <c r="BI127" i="4"/>
  <c r="BH143" i="2"/>
  <c r="AV144" i="2"/>
  <c r="AV102" i="2"/>
  <c r="BH137" i="8"/>
  <c r="BH122" i="8"/>
  <c r="AW183" i="12"/>
  <c r="AW183" i="6"/>
  <c r="BH135" i="12"/>
  <c r="BH149" i="12"/>
  <c r="AU67" i="7"/>
  <c r="BH148" i="2"/>
  <c r="AW176" i="4"/>
  <c r="AU113" i="4"/>
  <c r="BH166" i="12"/>
  <c r="BH124" i="12"/>
  <c r="BH186" i="6"/>
  <c r="BI38" i="8"/>
  <c r="BI151" i="8"/>
  <c r="BI170" i="6"/>
  <c r="AW182" i="12"/>
  <c r="AW126" i="12"/>
  <c r="AU168" i="6"/>
  <c r="AV131" i="4"/>
  <c r="AV102" i="4"/>
  <c r="BG154" i="2"/>
  <c r="BG140" i="2"/>
  <c r="BI66" i="8"/>
  <c r="AV97" i="12"/>
  <c r="AV125" i="12"/>
  <c r="AU127" i="8"/>
  <c r="AU156" i="8"/>
  <c r="BG126" i="4"/>
  <c r="BG140" i="4"/>
  <c r="BG171" i="4"/>
  <c r="BG129" i="4"/>
  <c r="BH63" i="8"/>
  <c r="BH74" i="7"/>
  <c r="AW175" i="12"/>
  <c r="BG107" i="12"/>
  <c r="AU195" i="6"/>
  <c r="BG111" i="4"/>
  <c r="BG96" i="4"/>
  <c r="AU102" i="4"/>
  <c r="AU131" i="4"/>
  <c r="AW102" i="2"/>
  <c r="AW144" i="2"/>
  <c r="AV114" i="2"/>
  <c r="AV134" i="2"/>
  <c r="AV127" i="12"/>
  <c r="BG110" i="8"/>
  <c r="BG96" i="8"/>
  <c r="AW95" i="8"/>
  <c r="AW138" i="8"/>
  <c r="BI45" i="8"/>
  <c r="BI59" i="8"/>
  <c r="BH170" i="12"/>
  <c r="BH152" i="8"/>
  <c r="BH25" i="8"/>
  <c r="BH97" i="4"/>
  <c r="BH182" i="4"/>
  <c r="BG44" i="8"/>
  <c r="BG143" i="8"/>
  <c r="BG41" i="8"/>
  <c r="AU84" i="6"/>
  <c r="AU169" i="6"/>
  <c r="AV148" i="4"/>
  <c r="AU175" i="12"/>
  <c r="BI129" i="4"/>
  <c r="BI171" i="4"/>
  <c r="BH154" i="2"/>
  <c r="BH140" i="2"/>
  <c r="BI107" i="12"/>
  <c r="AV26" i="8"/>
  <c r="AV139" i="8"/>
  <c r="BI186" i="6"/>
  <c r="BH132" i="12"/>
  <c r="AV152" i="2"/>
  <c r="BI186" i="4"/>
  <c r="BI144" i="4"/>
  <c r="BH158" i="2"/>
  <c r="BH45" i="2"/>
  <c r="BG128" i="4"/>
  <c r="AV163" i="12"/>
  <c r="AV51" i="12"/>
  <c r="AW134" i="8"/>
  <c r="BH41" i="9"/>
  <c r="AW165" i="8"/>
  <c r="AW40" i="8"/>
  <c r="BI152" i="12"/>
  <c r="AU21" i="8"/>
  <c r="AU80" i="8"/>
  <c r="AU24" i="8"/>
  <c r="BI125" i="12"/>
  <c r="BI97" i="12"/>
  <c r="BG70" i="7"/>
  <c r="AV91" i="4"/>
  <c r="BG143" i="2"/>
  <c r="AU142" i="2"/>
  <c r="AU128" i="2"/>
  <c r="BH66" i="8"/>
  <c r="AV190" i="4"/>
  <c r="BI48" i="6"/>
  <c r="AW68" i="8"/>
  <c r="AW54" i="8"/>
  <c r="BG124" i="8"/>
  <c r="BG127" i="4"/>
  <c r="AV82" i="8"/>
  <c r="AV153" i="8"/>
  <c r="AU113" i="12"/>
  <c r="AU115" i="12"/>
  <c r="AU101" i="12"/>
  <c r="AU197" i="6"/>
  <c r="BG98" i="4"/>
  <c r="BI134" i="2"/>
  <c r="AV134" i="4"/>
  <c r="BH54" i="2"/>
  <c r="BH125" i="12"/>
  <c r="BH97" i="12"/>
  <c r="BG171" i="6"/>
  <c r="BG141" i="6"/>
  <c r="BG99" i="8"/>
  <c r="BG57" i="8"/>
  <c r="AW55" i="8"/>
  <c r="AW83" i="8"/>
  <c r="AV80" i="8"/>
  <c r="AV24" i="8"/>
  <c r="BH183" i="4"/>
  <c r="BG38" i="8"/>
  <c r="BG151" i="8"/>
  <c r="AW67" i="7"/>
  <c r="AU141" i="6"/>
  <c r="AU171" i="6"/>
  <c r="AU172" i="6"/>
  <c r="BG143" i="4"/>
  <c r="AV57" i="8"/>
  <c r="AV99" i="8"/>
  <c r="BI75" i="7"/>
  <c r="BI130" i="4"/>
  <c r="BH134" i="2"/>
  <c r="BH161" i="6"/>
  <c r="AW99" i="2"/>
  <c r="BI115" i="12"/>
  <c r="BI101" i="12"/>
  <c r="AU97" i="6"/>
  <c r="AV143" i="8"/>
  <c r="AV44" i="8"/>
  <c r="BH92" i="6"/>
  <c r="BH9" i="4"/>
  <c r="BH108" i="4"/>
  <c r="BI185" i="6"/>
  <c r="BI128" i="6"/>
  <c r="BH110" i="12"/>
  <c r="BH138" i="12"/>
  <c r="BI183" i="4"/>
  <c r="BG74" i="4"/>
  <c r="AU134" i="8"/>
  <c r="BH139" i="6"/>
  <c r="BH169" i="12"/>
  <c r="AV183" i="12"/>
  <c r="AV183" i="6"/>
  <c r="AW52" i="2"/>
  <c r="BH149" i="8"/>
  <c r="BH35" i="9"/>
  <c r="AW125" i="12"/>
  <c r="AW97" i="12"/>
  <c r="BI95" i="7"/>
  <c r="BI65" i="12"/>
  <c r="BG152" i="8"/>
  <c r="BG25" i="8"/>
  <c r="BG115" i="8"/>
  <c r="BG31" i="8"/>
  <c r="BH98" i="4"/>
  <c r="BH96" i="4"/>
  <c r="BH111" i="4"/>
  <c r="AU138" i="2"/>
  <c r="AV29" i="8"/>
  <c r="AV71" i="8"/>
  <c r="AW186" i="6"/>
  <c r="AW63" i="8"/>
  <c r="AV115" i="12"/>
  <c r="AV101" i="12"/>
  <c r="BG128" i="8"/>
  <c r="BG86" i="8"/>
  <c r="BG75" i="7"/>
  <c r="BG130" i="4"/>
  <c r="BG102" i="4"/>
  <c r="BG131" i="4"/>
  <c r="BH81" i="8"/>
  <c r="BH164" i="8"/>
  <c r="AV85" i="8"/>
  <c r="BI180" i="12"/>
  <c r="BG181" i="12"/>
  <c r="BG111" i="12"/>
  <c r="BG196" i="6"/>
  <c r="AW142" i="2"/>
  <c r="AW128" i="2"/>
  <c r="AW133" i="6"/>
  <c r="BH56" i="2"/>
  <c r="BH129" i="12"/>
  <c r="AW194" i="12"/>
  <c r="AU95" i="8"/>
  <c r="AU138" i="8"/>
  <c r="AW101" i="8"/>
  <c r="AW87" i="8"/>
  <c r="BI120" i="2"/>
  <c r="BI49" i="8"/>
  <c r="AU98" i="7"/>
  <c r="BI106" i="4"/>
  <c r="BH178" i="4"/>
  <c r="AU40" i="8"/>
  <c r="AU165" i="8"/>
  <c r="AU124" i="8"/>
  <c r="BG168" i="6"/>
  <c r="BG105" i="8"/>
  <c r="BG136" i="4"/>
  <c r="BG197" i="4"/>
  <c r="BG141" i="4"/>
  <c r="AU181" i="12"/>
  <c r="AU111" i="12"/>
  <c r="BG180" i="12"/>
  <c r="AV139" i="2"/>
  <c r="AV85" i="2"/>
  <c r="AW138" i="12"/>
  <c r="AW110" i="12"/>
  <c r="AU196" i="6"/>
  <c r="BH112" i="8"/>
  <c r="BH141" i="8"/>
  <c r="BH184" i="4"/>
  <c r="BH15" i="4"/>
  <c r="BH68" i="4"/>
  <c r="BH12" i="4"/>
  <c r="AW184" i="6"/>
  <c r="AW99" i="6"/>
  <c r="AV140" i="12"/>
  <c r="BH157" i="2"/>
  <c r="BH55" i="2"/>
  <c r="BH83" i="2"/>
  <c r="BH151" i="2"/>
  <c r="AW184" i="4"/>
  <c r="AW15" i="4"/>
  <c r="AV109" i="2"/>
  <c r="AU56" i="12"/>
  <c r="AU73" i="12"/>
  <c r="AV167" i="12"/>
  <c r="AV175" i="6"/>
  <c r="AW157" i="2"/>
  <c r="AW55" i="2"/>
  <c r="AW35" i="8"/>
  <c r="AW91" i="8"/>
  <c r="AW161" i="6"/>
  <c r="BI115" i="6"/>
  <c r="BG139" i="8"/>
  <c r="BG26" i="8"/>
  <c r="BI121" i="12"/>
  <c r="BH157" i="4"/>
  <c r="BH100" i="4"/>
  <c r="AV63" i="8"/>
  <c r="AV100" i="12"/>
  <c r="BH24" i="8"/>
  <c r="BH80" i="8"/>
  <c r="AV86" i="8"/>
  <c r="AV128" i="8"/>
  <c r="BI182" i="12"/>
  <c r="BI126" i="12"/>
  <c r="AU125" i="12"/>
  <c r="AU97" i="12"/>
  <c r="BG96" i="12"/>
  <c r="BG100" i="4"/>
  <c r="BG157" i="4"/>
  <c r="AW85" i="2"/>
  <c r="AW139" i="2"/>
  <c r="BH152" i="2"/>
  <c r="AV124" i="12"/>
  <c r="AV166" i="12"/>
  <c r="AU169" i="12"/>
  <c r="AU139" i="6"/>
  <c r="BI110" i="8"/>
  <c r="BI96" i="8"/>
  <c r="AW53" i="8"/>
  <c r="AV21" i="8"/>
  <c r="BH187" i="4"/>
  <c r="BH88" i="4"/>
  <c r="AU59" i="8"/>
  <c r="AU45" i="8"/>
  <c r="AU41" i="8"/>
  <c r="BH98" i="6"/>
  <c r="BG170" i="6"/>
  <c r="BG145" i="4"/>
  <c r="BG159" i="4"/>
  <c r="AV55" i="8"/>
  <c r="AV83" i="8"/>
  <c r="AV53" i="8"/>
  <c r="BG183" i="12"/>
  <c r="BG183" i="6"/>
  <c r="BI122" i="4"/>
  <c r="BI80" i="4"/>
  <c r="BI114" i="12"/>
  <c r="BH113" i="6"/>
  <c r="BH48" i="6"/>
  <c r="AV132" i="8"/>
  <c r="AV169" i="4"/>
  <c r="AV14" i="4"/>
  <c r="BH13" i="4"/>
  <c r="BH196" i="4"/>
  <c r="AV142" i="12"/>
  <c r="BH155" i="2"/>
  <c r="AV154" i="2"/>
  <c r="AV140" i="2"/>
  <c r="AW181" i="4"/>
  <c r="AV99" i="2"/>
  <c r="AV76" i="7"/>
  <c r="BG152" i="12"/>
  <c r="BH154" i="12"/>
  <c r="BH168" i="12"/>
  <c r="BI49" i="2"/>
  <c r="BH43" i="9"/>
  <c r="BI67" i="8"/>
  <c r="BI39" i="8"/>
  <c r="BI98" i="12"/>
  <c r="AW84" i="6"/>
  <c r="AW169" i="6"/>
  <c r="BI168" i="6"/>
  <c r="BI142" i="12"/>
  <c r="AU167" i="8"/>
  <c r="AU28" i="8"/>
  <c r="BI129" i="12"/>
  <c r="AU142" i="6"/>
  <c r="AV101" i="4"/>
  <c r="AU102" i="2"/>
  <c r="AU144" i="2"/>
  <c r="BH73" i="8"/>
  <c r="AW97" i="6"/>
  <c r="AW71" i="8"/>
  <c r="AW29" i="8"/>
  <c r="BI125" i="8"/>
  <c r="BI69" i="8"/>
  <c r="AV191" i="12"/>
  <c r="AV93" i="12"/>
  <c r="AU122" i="8"/>
  <c r="AU137" i="8"/>
  <c r="BG129" i="8"/>
  <c r="BG122" i="4"/>
  <c r="BG80" i="4"/>
  <c r="AW181" i="12"/>
  <c r="AW111" i="12"/>
  <c r="BG114" i="12"/>
  <c r="BH91" i="4"/>
  <c r="AW121" i="12"/>
  <c r="AV134" i="8"/>
  <c r="AW138" i="2"/>
  <c r="BH121" i="12"/>
  <c r="BG100" i="8"/>
  <c r="BG30" i="8"/>
  <c r="BI91" i="8"/>
  <c r="BI35" i="8"/>
  <c r="AW98" i="8"/>
  <c r="AW155" i="8"/>
  <c r="AW57" i="8"/>
  <c r="AW99" i="8"/>
  <c r="AV28" i="8"/>
  <c r="AV167" i="8"/>
  <c r="AV184" i="4"/>
  <c r="AV15" i="4"/>
  <c r="AV181" i="4"/>
  <c r="AU113" i="8"/>
  <c r="AU43" i="8"/>
  <c r="BG53" i="8"/>
  <c r="AU161" i="6"/>
  <c r="AU126" i="4"/>
  <c r="AU140" i="4"/>
  <c r="BH157" i="8"/>
  <c r="BH58" i="8"/>
  <c r="BI111" i="2"/>
  <c r="AW113" i="12"/>
  <c r="AU186" i="6"/>
  <c r="BH101" i="6"/>
  <c r="BH168" i="8"/>
  <c r="BH142" i="8"/>
  <c r="AV18" i="4"/>
  <c r="AW177" i="6"/>
  <c r="AV139" i="12"/>
  <c r="AV195" i="12"/>
  <c r="AV158" i="2"/>
  <c r="AV45" i="2"/>
  <c r="BI88" i="4"/>
  <c r="BI187" i="4"/>
  <c r="AU158" i="4"/>
  <c r="BG95" i="7"/>
  <c r="BG65" i="12"/>
  <c r="AV99" i="6"/>
  <c r="AV184" i="6"/>
  <c r="BH128" i="6"/>
  <c r="BH185" i="6"/>
  <c r="AW134" i="2"/>
  <c r="AW45" i="8"/>
  <c r="AW59" i="8"/>
  <c r="BI96" i="12"/>
  <c r="AW100" i="12"/>
  <c r="AW171" i="6"/>
  <c r="AW141" i="6"/>
  <c r="BG29" i="8"/>
  <c r="BG71" i="8"/>
  <c r="AW166" i="12"/>
  <c r="AW124" i="12"/>
  <c r="BI118" i="6"/>
  <c r="BI119" i="12"/>
  <c r="BH38" i="9"/>
  <c r="AU85" i="2"/>
  <c r="AU139" i="2"/>
  <c r="AV54" i="8"/>
  <c r="AV68" i="8"/>
  <c r="AU109" i="8"/>
  <c r="AU123" i="8"/>
  <c r="BH55" i="8"/>
  <c r="BH83" i="8"/>
  <c r="BI183" i="12"/>
  <c r="BI183" i="6"/>
  <c r="AU138" i="12"/>
  <c r="AU110" i="12"/>
  <c r="AW199" i="12"/>
  <c r="AU100" i="12"/>
  <c r="AU91" i="4"/>
  <c r="BI143" i="2"/>
  <c r="BH129" i="2"/>
  <c r="AV55" i="2"/>
  <c r="AV157" i="2"/>
  <c r="AV52" i="2"/>
  <c r="BG142" i="6"/>
  <c r="AU155" i="8"/>
  <c r="AU98" i="8"/>
  <c r="AU101" i="8"/>
  <c r="AU87" i="8"/>
  <c r="BI99" i="8"/>
  <c r="BI57" i="8"/>
  <c r="BI54" i="8"/>
  <c r="BI68" i="8"/>
  <c r="AV121" i="12"/>
  <c r="BH29" i="8"/>
  <c r="BH71" i="8"/>
  <c r="BH186" i="4"/>
  <c r="BH144" i="4"/>
  <c r="AV176" i="4"/>
  <c r="BG94" i="8"/>
  <c r="BG163" i="6"/>
  <c r="BG134" i="4"/>
  <c r="BH49" i="8"/>
  <c r="BH120" i="2"/>
  <c r="BH68" i="8"/>
  <c r="BH54" i="8"/>
  <c r="BG185" i="12"/>
  <c r="BG156" i="12"/>
  <c r="AW128" i="4"/>
  <c r="BI102" i="4"/>
  <c r="BI131" i="4"/>
  <c r="BI158" i="2"/>
  <c r="BI45" i="2"/>
  <c r="BI181" i="12"/>
  <c r="BI111" i="12"/>
  <c r="BI104" i="12"/>
  <c r="BH95" i="8"/>
  <c r="BH138" i="8"/>
  <c r="AW175" i="6"/>
  <c r="BH143" i="12"/>
  <c r="BH58" i="12"/>
  <c r="BH153" i="2"/>
  <c r="BI182" i="4"/>
  <c r="BI97" i="4"/>
  <c r="AV170" i="12"/>
  <c r="AV177" i="6"/>
  <c r="BI54" i="2"/>
  <c r="BI97" i="2"/>
  <c r="BI51" i="2"/>
  <c r="BI98" i="6"/>
  <c r="BI41" i="8"/>
  <c r="BH106" i="4"/>
  <c r="AW115" i="12"/>
  <c r="AW101" i="12"/>
  <c r="AW191" i="12"/>
  <c r="AW93" i="12"/>
  <c r="BI163" i="6"/>
  <c r="AU30" i="8"/>
  <c r="AU100" i="8"/>
  <c r="AW127" i="12"/>
  <c r="BG134" i="2"/>
  <c r="BH69" i="8"/>
  <c r="BH125" i="8"/>
  <c r="AW190" i="4"/>
  <c r="BI73" i="8"/>
  <c r="AW98" i="7"/>
  <c r="BH96" i="12"/>
  <c r="AU125" i="8"/>
  <c r="AU69" i="8"/>
  <c r="AU128" i="4"/>
  <c r="AC122" i="2"/>
  <c r="AB22" i="8"/>
  <c r="AC110" i="4"/>
  <c r="AC64" i="8"/>
  <c r="AC149" i="12"/>
  <c r="AC94" i="4"/>
  <c r="AC69" i="7"/>
  <c r="AC85" i="17"/>
  <c r="AC275" i="17"/>
  <c r="AI68" i="7"/>
  <c r="W68" i="7"/>
  <c r="AC108" i="12"/>
  <c r="AK149" i="4"/>
  <c r="W34" i="8"/>
  <c r="W149" i="4"/>
  <c r="W189" i="6"/>
  <c r="W20" i="8"/>
  <c r="AC134" i="4"/>
  <c r="AC133" i="8"/>
  <c r="AC49" i="6"/>
  <c r="W64" i="12"/>
  <c r="AC161" i="6"/>
  <c r="AC163" i="4"/>
  <c r="AC104" i="8"/>
  <c r="AC108" i="4"/>
  <c r="AC9" i="4"/>
  <c r="V134" i="2"/>
  <c r="AC163" i="6"/>
  <c r="AC78" i="4"/>
  <c r="AC147" i="2"/>
  <c r="AC577" i="17"/>
  <c r="AC28" i="17"/>
  <c r="AC84" i="17"/>
  <c r="AC236" i="17"/>
  <c r="AC217" i="17"/>
  <c r="AC483" i="17"/>
  <c r="AC234" i="17"/>
  <c r="AC556" i="17"/>
  <c r="AC82" i="17"/>
  <c r="AC101" i="17"/>
  <c r="AC177" i="17"/>
  <c r="W310" i="17"/>
  <c r="W196" i="17"/>
  <c r="W405" i="17"/>
  <c r="W328" i="17"/>
  <c r="AC463" i="17"/>
  <c r="AC368" i="17"/>
  <c r="AC310" i="17"/>
  <c r="AC196" i="17"/>
  <c r="AC158" i="17"/>
  <c r="AC594" i="17"/>
  <c r="W501" i="17"/>
  <c r="W520" i="17"/>
  <c r="AC45" i="17"/>
  <c r="AC7" i="17"/>
  <c r="W254" i="17"/>
  <c r="W27" i="17"/>
  <c r="AC443" i="17"/>
  <c r="AC424" i="17"/>
  <c r="AC64" i="17"/>
  <c r="AC120" i="17"/>
  <c r="AC519" i="17"/>
  <c r="AC575" i="17"/>
  <c r="AC253" i="17"/>
  <c r="W481" i="17"/>
  <c r="W26" i="17"/>
  <c r="AC349" i="17"/>
  <c r="AC386" i="17"/>
  <c r="AC462" i="17"/>
  <c r="AC291" i="17"/>
  <c r="AC576" i="17"/>
  <c r="AC273" i="17"/>
  <c r="AC48" i="6"/>
  <c r="AC90" i="8"/>
  <c r="AC162" i="4"/>
  <c r="AC189" i="12"/>
  <c r="AC148" i="12"/>
  <c r="AC94" i="7"/>
  <c r="AC178" i="4"/>
  <c r="AC91" i="2"/>
  <c r="W78" i="6"/>
  <c r="AC90" i="6"/>
  <c r="AG119" i="2"/>
  <c r="W121" i="4"/>
  <c r="AC106" i="4"/>
  <c r="AC48" i="8"/>
  <c r="W119" i="2"/>
  <c r="AK121" i="4"/>
  <c r="AC21" i="8"/>
  <c r="AC92" i="4"/>
  <c r="AC133" i="6"/>
  <c r="AC105" i="8"/>
  <c r="AC136" i="4"/>
  <c r="AC107" i="4"/>
  <c r="AC118" i="8"/>
  <c r="AC190" i="4"/>
  <c r="AG192" i="4"/>
  <c r="AG65" i="4"/>
  <c r="AC160" i="8"/>
  <c r="AC175" i="6"/>
  <c r="W118" i="8"/>
  <c r="W107" i="4"/>
  <c r="AI65" i="4"/>
  <c r="AI192" i="4"/>
  <c r="AC192" i="4"/>
  <c r="AC65" i="4"/>
  <c r="AC129" i="8" l="1"/>
  <c r="AC13" i="17"/>
  <c r="AC411" i="17"/>
  <c r="AC491" i="17"/>
  <c r="AC547" i="17"/>
  <c r="AC393" i="17"/>
  <c r="AC52" i="17"/>
  <c r="AC507" i="17"/>
  <c r="AC260" i="17"/>
  <c r="AC184" i="17"/>
  <c r="AC149" i="17"/>
  <c r="AB164" i="17"/>
  <c r="AB147" i="17"/>
  <c r="AC100" i="4"/>
  <c r="AC157" i="4"/>
  <c r="AC99" i="8"/>
  <c r="AC57" i="8"/>
  <c r="AC127" i="8"/>
  <c r="AC156" i="8"/>
  <c r="AC50" i="8"/>
  <c r="AC170" i="4"/>
  <c r="AC114" i="4"/>
  <c r="AC104" i="17"/>
  <c r="AC465" i="17"/>
  <c r="AC464" i="17"/>
  <c r="AC255" i="17"/>
  <c r="AC160" i="17"/>
  <c r="AC407" i="17"/>
  <c r="AC578" i="17"/>
  <c r="AC67" i="17"/>
  <c r="AC274" i="17"/>
  <c r="AC179" i="17"/>
  <c r="L141" i="22"/>
  <c r="V141" i="22" s="1"/>
  <c r="L70" i="22"/>
  <c r="V70" i="22" s="1"/>
  <c r="W49" i="2"/>
  <c r="W70" i="7"/>
  <c r="AC177" i="6"/>
  <c r="AC68" i="7"/>
  <c r="AC34" i="8"/>
  <c r="AC149" i="4"/>
  <c r="AC121" i="12"/>
  <c r="AC189" i="6"/>
  <c r="AC20" i="8"/>
  <c r="AG92" i="2"/>
  <c r="AC63" i="4"/>
  <c r="AC35" i="8"/>
  <c r="AC91" i="8"/>
  <c r="AC134" i="2"/>
  <c r="AC64" i="12"/>
  <c r="AC118" i="6"/>
  <c r="AC119" i="12"/>
  <c r="AC272" i="17"/>
  <c r="W6" i="19"/>
  <c r="AC405" i="17"/>
  <c r="AC328" i="17"/>
  <c r="AC501" i="17"/>
  <c r="AC520" i="17"/>
  <c r="AC254" i="17"/>
  <c r="AC27" i="17"/>
  <c r="AC481" i="17"/>
  <c r="AC26" i="17"/>
  <c r="AC537" i="17"/>
  <c r="AC500" i="17"/>
  <c r="AC77" i="6"/>
  <c r="AC121" i="4"/>
  <c r="AC92" i="6"/>
  <c r="AC119" i="2"/>
  <c r="AC78" i="6"/>
  <c r="AC149" i="8"/>
  <c r="AC93" i="12"/>
  <c r="AC191" i="12"/>
  <c r="AC163" i="12"/>
  <c r="AC51" i="12"/>
  <c r="AC107" i="12"/>
  <c r="L5" i="19" l="1"/>
  <c r="AC155" i="4"/>
  <c r="AC84" i="4"/>
  <c r="L71" i="22"/>
  <c r="V71" i="22" s="1"/>
  <c r="L73" i="22"/>
  <c r="V73" i="22" s="1"/>
  <c r="AB71" i="7"/>
  <c r="V92" i="2"/>
  <c r="AC92" i="2"/>
  <c r="AC199" i="17"/>
  <c r="AC48" i="12"/>
  <c r="AC445" i="17" l="1"/>
  <c r="L74" i="22"/>
  <c r="V74" i="22" s="1"/>
  <c r="L76" i="22"/>
  <c r="V76" i="22" s="1"/>
  <c r="L77" i="22" l="1"/>
  <c r="V77" i="22" s="1"/>
  <c r="AC68" i="17" l="1"/>
  <c r="AC147" i="17" l="1"/>
  <c r="AC164" i="17"/>
  <c r="AC22" i="8"/>
  <c r="AC71" i="7" l="1"/>
  <c r="G630" i="1"/>
  <c r="G153" i="2" s="1"/>
  <c r="I13" i="1"/>
  <c r="I146" i="2" s="1"/>
  <c r="G936" i="1"/>
  <c r="I266" i="1"/>
  <c r="I22" i="11" s="1"/>
  <c r="G792" i="1"/>
  <c r="AG20" i="22" s="1"/>
  <c r="I329" i="1"/>
  <c r="G717" i="1"/>
  <c r="I862" i="1"/>
  <c r="G484" i="1"/>
  <c r="I634" i="1"/>
  <c r="I402" i="1"/>
  <c r="G128" i="1"/>
  <c r="G196" i="1"/>
  <c r="I861" i="1"/>
  <c r="I638" i="1"/>
  <c r="I103" i="1"/>
  <c r="G332" i="1"/>
  <c r="G245" i="1"/>
  <c r="I398" i="1"/>
  <c r="I792" i="1"/>
  <c r="AI20" i="22" s="1"/>
  <c r="G556" i="1"/>
  <c r="I39" i="1"/>
  <c r="G935" i="1"/>
  <c r="G551" i="1"/>
  <c r="G138" i="2" s="1"/>
  <c r="G716" i="1"/>
  <c r="I265" i="1"/>
  <c r="AI100" i="22" l="1"/>
  <c r="I133" i="2"/>
  <c r="G134" i="2"/>
  <c r="G105" i="12"/>
  <c r="I132" i="2"/>
  <c r="I61" i="5"/>
  <c r="G148" i="2"/>
  <c r="G135" i="4"/>
  <c r="G147" i="2"/>
  <c r="G76" i="5"/>
  <c r="I135" i="2"/>
  <c r="I134" i="6"/>
  <c r="G141" i="2"/>
  <c r="G14" i="2"/>
  <c r="G73" i="2"/>
  <c r="G144" i="2"/>
  <c r="I140" i="2"/>
  <c r="I27" i="2"/>
  <c r="G155" i="2"/>
  <c r="G28" i="2"/>
  <c r="I143" i="2"/>
  <c r="I115" i="2"/>
  <c r="I150" i="2"/>
  <c r="I51" i="2"/>
  <c r="G97" i="2"/>
  <c r="G139" i="2"/>
  <c r="G142" i="2"/>
  <c r="G156" i="2"/>
  <c r="I156" i="2"/>
  <c r="I142" i="2"/>
  <c r="I149" i="2"/>
  <c r="I52" i="2"/>
  <c r="I137" i="2"/>
  <c r="I66" i="2"/>
  <c r="I151" i="2"/>
  <c r="G102" i="2"/>
  <c r="G158" i="2"/>
  <c r="I154" i="2"/>
  <c r="I83" i="2"/>
  <c r="G37" i="2"/>
  <c r="G136" i="2"/>
  <c r="G152" i="2"/>
  <c r="G110" i="2"/>
  <c r="I129" i="2"/>
  <c r="I157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Rawden, Dave</author>
  </authors>
  <commentList>
    <comment ref="P122" authorId="0" shapeId="0" xr:uid="{00000000-0006-0000-1200-000001000000}">
      <text>
        <r>
          <rPr>
            <b/>
            <sz val="9"/>
            <color indexed="81"/>
            <rFont val="Tahoma"/>
            <family val="2"/>
          </rPr>
          <t>Rawden, Dave:</t>
        </r>
        <r>
          <rPr>
            <sz val="9"/>
            <color indexed="81"/>
            <rFont val="Tahoma"/>
            <family val="2"/>
          </rPr>
          <t xml:space="preserve">
@if(+</t>
        </r>
      </text>
    </comment>
    <comment ref="P123" authorId="0" shapeId="0" xr:uid="{00000000-0006-0000-1200-000002000000}">
      <text>
        <r>
          <rPr>
            <b/>
            <sz val="9"/>
            <color indexed="81"/>
            <rFont val="Tahoma"/>
            <family val="2"/>
          </rPr>
          <t>Rawden, Dave:</t>
        </r>
        <r>
          <rPr>
            <sz val="9"/>
            <color indexed="81"/>
            <rFont val="Tahoma"/>
            <family val="2"/>
          </rPr>
          <t xml:space="preserve">
@if(+</t>
        </r>
      </text>
    </comment>
    <comment ref="P124" authorId="0" shapeId="0" xr:uid="{00000000-0006-0000-1200-000003000000}">
      <text>
        <r>
          <rPr>
            <b/>
            <sz val="9"/>
            <color indexed="81"/>
            <rFont val="Tahoma"/>
            <family val="2"/>
          </rPr>
          <t>Rawden, Dave:</t>
        </r>
        <r>
          <rPr>
            <sz val="9"/>
            <color indexed="81"/>
            <rFont val="Tahoma"/>
            <family val="2"/>
          </rPr>
          <t xml:space="preserve">
@if(+</t>
        </r>
      </text>
    </comment>
    <comment ref="P125" authorId="0" shapeId="0" xr:uid="{00000000-0006-0000-1200-000004000000}">
      <text>
        <r>
          <rPr>
            <b/>
            <sz val="9"/>
            <color indexed="81"/>
            <rFont val="Tahoma"/>
            <family val="2"/>
          </rPr>
          <t>Rawden, Dave:</t>
        </r>
        <r>
          <rPr>
            <sz val="9"/>
            <color indexed="81"/>
            <rFont val="Tahoma"/>
            <family val="2"/>
          </rPr>
          <t xml:space="preserve">
@if(+</t>
        </r>
      </text>
    </comment>
    <comment ref="P126" authorId="0" shapeId="0" xr:uid="{00000000-0006-0000-1200-000005000000}">
      <text>
        <r>
          <rPr>
            <b/>
            <sz val="9"/>
            <color indexed="81"/>
            <rFont val="Tahoma"/>
            <family val="2"/>
          </rPr>
          <t>Rawden, Dave:</t>
        </r>
        <r>
          <rPr>
            <sz val="9"/>
            <color indexed="81"/>
            <rFont val="Tahoma"/>
            <family val="2"/>
          </rPr>
          <t xml:space="preserve">
@if(+</t>
        </r>
      </text>
    </comment>
    <comment ref="P143" authorId="0" shapeId="0" xr:uid="{00000000-0006-0000-1200-000006000000}">
      <text>
        <r>
          <rPr>
            <b/>
            <sz val="9"/>
            <color indexed="81"/>
            <rFont val="Tahoma"/>
            <family val="2"/>
          </rPr>
          <t>Rawden, Dave:</t>
        </r>
        <r>
          <rPr>
            <sz val="9"/>
            <color indexed="81"/>
            <rFont val="Tahoma"/>
            <family val="2"/>
          </rPr>
          <t xml:space="preserve">
@if(+</t>
        </r>
      </text>
    </comment>
    <comment ref="P144" authorId="0" shapeId="0" xr:uid="{00000000-0006-0000-1200-000007000000}">
      <text>
        <r>
          <rPr>
            <b/>
            <sz val="9"/>
            <color indexed="81"/>
            <rFont val="Tahoma"/>
            <family val="2"/>
          </rPr>
          <t>Rawden, Dave:</t>
        </r>
        <r>
          <rPr>
            <sz val="9"/>
            <color indexed="81"/>
            <rFont val="Tahoma"/>
            <family val="2"/>
          </rPr>
          <t xml:space="preserve">
@if(+</t>
        </r>
      </text>
    </comment>
    <comment ref="P145" authorId="0" shapeId="0" xr:uid="{00000000-0006-0000-1200-000008000000}">
      <text>
        <r>
          <rPr>
            <b/>
            <sz val="9"/>
            <color indexed="81"/>
            <rFont val="Tahoma"/>
            <family val="2"/>
          </rPr>
          <t>Rawden, Dave:</t>
        </r>
        <r>
          <rPr>
            <sz val="9"/>
            <color indexed="81"/>
            <rFont val="Tahoma"/>
            <family val="2"/>
          </rPr>
          <t xml:space="preserve">
@if(+</t>
        </r>
      </text>
    </comment>
    <comment ref="P146" authorId="0" shapeId="0" xr:uid="{00000000-0006-0000-1200-000009000000}">
      <text>
        <r>
          <rPr>
            <b/>
            <sz val="9"/>
            <color indexed="81"/>
            <rFont val="Tahoma"/>
            <family val="2"/>
          </rPr>
          <t>Rawden, Dave:</t>
        </r>
        <r>
          <rPr>
            <sz val="9"/>
            <color indexed="81"/>
            <rFont val="Tahoma"/>
            <family val="2"/>
          </rPr>
          <t xml:space="preserve">
@if(+</t>
        </r>
      </text>
    </comment>
    <comment ref="P162" authorId="0" shapeId="0" xr:uid="{00000000-0006-0000-1200-00000A000000}">
      <text>
        <r>
          <rPr>
            <b/>
            <sz val="9"/>
            <color indexed="81"/>
            <rFont val="Tahoma"/>
            <family val="2"/>
          </rPr>
          <t>Rawden, Dave:</t>
        </r>
        <r>
          <rPr>
            <sz val="9"/>
            <color indexed="81"/>
            <rFont val="Tahoma"/>
            <family val="2"/>
          </rPr>
          <t xml:space="preserve">
@if(+</t>
        </r>
      </text>
    </comment>
    <comment ref="P163" authorId="0" shapeId="0" xr:uid="{00000000-0006-0000-1200-00000B000000}">
      <text>
        <r>
          <rPr>
            <b/>
            <sz val="9"/>
            <color indexed="81"/>
            <rFont val="Tahoma"/>
            <family val="2"/>
          </rPr>
          <t>Rawden, Dave:</t>
        </r>
        <r>
          <rPr>
            <sz val="9"/>
            <color indexed="81"/>
            <rFont val="Tahoma"/>
            <family val="2"/>
          </rPr>
          <t xml:space="preserve">
@if(+</t>
        </r>
      </text>
    </comment>
    <comment ref="P164" authorId="0" shapeId="0" xr:uid="{00000000-0006-0000-1200-00000C000000}">
      <text>
        <r>
          <rPr>
            <b/>
            <sz val="9"/>
            <color indexed="81"/>
            <rFont val="Tahoma"/>
            <family val="2"/>
          </rPr>
          <t>Rawden, Dave:</t>
        </r>
        <r>
          <rPr>
            <sz val="9"/>
            <color indexed="81"/>
            <rFont val="Tahoma"/>
            <family val="2"/>
          </rPr>
          <t xml:space="preserve">
@if(+</t>
        </r>
      </text>
    </comment>
    <comment ref="P165" authorId="0" shapeId="0" xr:uid="{00000000-0006-0000-1200-00000D000000}">
      <text>
        <r>
          <rPr>
            <b/>
            <sz val="9"/>
            <color indexed="81"/>
            <rFont val="Tahoma"/>
            <family val="2"/>
          </rPr>
          <t>Rawden, Dave:</t>
        </r>
        <r>
          <rPr>
            <sz val="9"/>
            <color indexed="81"/>
            <rFont val="Tahoma"/>
            <family val="2"/>
          </rPr>
          <t xml:space="preserve">
@if(+</t>
        </r>
      </text>
    </comment>
    <comment ref="P185" authorId="0" shapeId="0" xr:uid="{00000000-0006-0000-1200-00000E000000}">
      <text>
        <r>
          <rPr>
            <b/>
            <sz val="9"/>
            <color indexed="81"/>
            <rFont val="Tahoma"/>
            <family val="2"/>
          </rPr>
          <t>Rawden, Dave:</t>
        </r>
        <r>
          <rPr>
            <sz val="9"/>
            <color indexed="81"/>
            <rFont val="Tahoma"/>
            <family val="2"/>
          </rPr>
          <t xml:space="preserve">
@if(+</t>
        </r>
      </text>
    </comment>
    <comment ref="P186" authorId="0" shapeId="0" xr:uid="{00000000-0006-0000-1200-00000F000000}">
      <text>
        <r>
          <rPr>
            <b/>
            <sz val="9"/>
            <color indexed="81"/>
            <rFont val="Tahoma"/>
            <family val="2"/>
          </rPr>
          <t>Rawden, Dave:</t>
        </r>
        <r>
          <rPr>
            <sz val="9"/>
            <color indexed="81"/>
            <rFont val="Tahoma"/>
            <family val="2"/>
          </rPr>
          <t xml:space="preserve">
@if(+</t>
        </r>
      </text>
    </comment>
    <comment ref="P187" authorId="0" shapeId="0" xr:uid="{00000000-0006-0000-1200-000010000000}">
      <text>
        <r>
          <rPr>
            <b/>
            <sz val="9"/>
            <color indexed="81"/>
            <rFont val="Tahoma"/>
            <family val="2"/>
          </rPr>
          <t>Rawden, Dave:</t>
        </r>
        <r>
          <rPr>
            <sz val="9"/>
            <color indexed="81"/>
            <rFont val="Tahoma"/>
            <family val="2"/>
          </rPr>
          <t xml:space="preserve">
@if(+</t>
        </r>
      </text>
    </comment>
    <comment ref="P188" authorId="0" shapeId="0" xr:uid="{00000000-0006-0000-1200-000011000000}">
      <text>
        <r>
          <rPr>
            <b/>
            <sz val="9"/>
            <color indexed="81"/>
            <rFont val="Tahoma"/>
            <family val="2"/>
          </rPr>
          <t>Rawden, Dave:</t>
        </r>
        <r>
          <rPr>
            <sz val="9"/>
            <color indexed="81"/>
            <rFont val="Tahoma"/>
            <family val="2"/>
          </rPr>
          <t xml:space="preserve">
@if(+</t>
        </r>
      </text>
    </comment>
    <comment ref="P209" authorId="0" shapeId="0" xr:uid="{00000000-0006-0000-1200-000012000000}">
      <text>
        <r>
          <rPr>
            <b/>
            <sz val="9"/>
            <color indexed="81"/>
            <rFont val="Tahoma"/>
            <family val="2"/>
          </rPr>
          <t>Rawden, Dave:</t>
        </r>
        <r>
          <rPr>
            <sz val="9"/>
            <color indexed="81"/>
            <rFont val="Tahoma"/>
            <family val="2"/>
          </rPr>
          <t xml:space="preserve">
@if(+</t>
        </r>
      </text>
    </comment>
    <comment ref="P210" authorId="0" shapeId="0" xr:uid="{00000000-0006-0000-1200-000013000000}">
      <text>
        <r>
          <rPr>
            <b/>
            <sz val="9"/>
            <color indexed="81"/>
            <rFont val="Tahoma"/>
            <family val="2"/>
          </rPr>
          <t>Rawden, Dave:</t>
        </r>
        <r>
          <rPr>
            <sz val="9"/>
            <color indexed="81"/>
            <rFont val="Tahoma"/>
            <family val="2"/>
          </rPr>
          <t xml:space="preserve">
@if(+</t>
        </r>
      </text>
    </comment>
    <comment ref="P211" authorId="0" shapeId="0" xr:uid="{00000000-0006-0000-1200-000014000000}">
      <text>
        <r>
          <rPr>
            <b/>
            <sz val="9"/>
            <color indexed="81"/>
            <rFont val="Tahoma"/>
            <family val="2"/>
          </rPr>
          <t>Rawden, Dave:</t>
        </r>
        <r>
          <rPr>
            <sz val="9"/>
            <color indexed="81"/>
            <rFont val="Tahoma"/>
            <family val="2"/>
          </rPr>
          <t xml:space="preserve">
@if(+</t>
        </r>
      </text>
    </comment>
    <comment ref="P212" authorId="0" shapeId="0" xr:uid="{00000000-0006-0000-1200-000015000000}">
      <text>
        <r>
          <rPr>
            <b/>
            <sz val="9"/>
            <color indexed="81"/>
            <rFont val="Tahoma"/>
            <family val="2"/>
          </rPr>
          <t>Rawden, Dave:</t>
        </r>
        <r>
          <rPr>
            <sz val="9"/>
            <color indexed="81"/>
            <rFont val="Tahoma"/>
            <family val="2"/>
          </rPr>
          <t xml:space="preserve">
@if(+</t>
        </r>
      </text>
    </comment>
    <comment ref="P231" authorId="0" shapeId="0" xr:uid="{00000000-0006-0000-1200-000016000000}">
      <text>
        <r>
          <rPr>
            <b/>
            <sz val="9"/>
            <color indexed="81"/>
            <rFont val="Tahoma"/>
            <family val="2"/>
          </rPr>
          <t>Rawden, Dave:</t>
        </r>
        <r>
          <rPr>
            <sz val="9"/>
            <color indexed="81"/>
            <rFont val="Tahoma"/>
            <family val="2"/>
          </rPr>
          <t xml:space="preserve">
@if(+</t>
        </r>
      </text>
    </comment>
    <comment ref="P232" authorId="0" shapeId="0" xr:uid="{00000000-0006-0000-1200-000017000000}">
      <text>
        <r>
          <rPr>
            <b/>
            <sz val="9"/>
            <color indexed="81"/>
            <rFont val="Tahoma"/>
            <family val="2"/>
          </rPr>
          <t>Rawden, Dave:</t>
        </r>
        <r>
          <rPr>
            <sz val="9"/>
            <color indexed="81"/>
            <rFont val="Tahoma"/>
            <family val="2"/>
          </rPr>
          <t xml:space="preserve">
@if(+</t>
        </r>
      </text>
    </comment>
    <comment ref="P233" authorId="0" shapeId="0" xr:uid="{00000000-0006-0000-1200-000018000000}">
      <text>
        <r>
          <rPr>
            <b/>
            <sz val="9"/>
            <color indexed="81"/>
            <rFont val="Tahoma"/>
            <family val="2"/>
          </rPr>
          <t>Rawden, Dave:</t>
        </r>
        <r>
          <rPr>
            <sz val="9"/>
            <color indexed="81"/>
            <rFont val="Tahoma"/>
            <family val="2"/>
          </rPr>
          <t xml:space="preserve">
@if(+</t>
        </r>
      </text>
    </comment>
    <comment ref="P234" authorId="0" shapeId="0" xr:uid="{00000000-0006-0000-1200-000019000000}">
      <text>
        <r>
          <rPr>
            <b/>
            <sz val="9"/>
            <color indexed="81"/>
            <rFont val="Tahoma"/>
            <family val="2"/>
          </rPr>
          <t>Rawden, Dave:</t>
        </r>
        <r>
          <rPr>
            <sz val="9"/>
            <color indexed="81"/>
            <rFont val="Tahoma"/>
            <family val="2"/>
          </rPr>
          <t xml:space="preserve">
@if(+</t>
        </r>
      </text>
    </comment>
    <comment ref="P255" authorId="0" shapeId="0" xr:uid="{00000000-0006-0000-1200-00001A000000}">
      <text>
        <r>
          <rPr>
            <b/>
            <sz val="9"/>
            <color indexed="81"/>
            <rFont val="Tahoma"/>
            <family val="2"/>
          </rPr>
          <t>Rawden, Dave:</t>
        </r>
        <r>
          <rPr>
            <sz val="9"/>
            <color indexed="81"/>
            <rFont val="Tahoma"/>
            <family val="2"/>
          </rPr>
          <t xml:space="preserve">
@if(+</t>
        </r>
      </text>
    </comment>
    <comment ref="P256" authorId="0" shapeId="0" xr:uid="{00000000-0006-0000-1200-00001B000000}">
      <text>
        <r>
          <rPr>
            <b/>
            <sz val="9"/>
            <color indexed="81"/>
            <rFont val="Tahoma"/>
            <family val="2"/>
          </rPr>
          <t>Rawden, Dave:</t>
        </r>
        <r>
          <rPr>
            <sz val="9"/>
            <color indexed="81"/>
            <rFont val="Tahoma"/>
            <family val="2"/>
          </rPr>
          <t xml:space="preserve">
@if(+</t>
        </r>
      </text>
    </comment>
    <comment ref="P257" authorId="0" shapeId="0" xr:uid="{00000000-0006-0000-1200-00001C000000}">
      <text>
        <r>
          <rPr>
            <b/>
            <sz val="9"/>
            <color indexed="81"/>
            <rFont val="Tahoma"/>
            <family val="2"/>
          </rPr>
          <t>Rawden, Dave:</t>
        </r>
        <r>
          <rPr>
            <sz val="9"/>
            <color indexed="81"/>
            <rFont val="Tahoma"/>
            <family val="2"/>
          </rPr>
          <t xml:space="preserve">
@if(+</t>
        </r>
      </text>
    </comment>
    <comment ref="P352" authorId="0" shapeId="0" xr:uid="{00000000-0006-0000-1200-00001D000000}">
      <text>
        <r>
          <rPr>
            <b/>
            <sz val="9"/>
            <color indexed="81"/>
            <rFont val="Tahoma"/>
            <family val="2"/>
          </rPr>
          <t>Rawden, Dave:</t>
        </r>
        <r>
          <rPr>
            <sz val="9"/>
            <color indexed="81"/>
            <rFont val="Tahoma"/>
            <family val="2"/>
          </rPr>
          <t xml:space="preserve">
@if(+</t>
        </r>
      </text>
    </comment>
  </commentList>
</comments>
</file>

<file path=xl/sharedStrings.xml><?xml version="1.0" encoding="utf-8"?>
<sst xmlns="http://schemas.openxmlformats.org/spreadsheetml/2006/main" count="8830" uniqueCount="674">
  <si>
    <t>Over / Under</t>
  </si>
  <si>
    <t>Potentials</t>
  </si>
  <si>
    <t>2017 ATS</t>
  </si>
  <si>
    <t>Location</t>
  </si>
  <si>
    <t>Actual Score</t>
  </si>
  <si>
    <t>Vs Spread</t>
  </si>
  <si>
    <t>Best Bet</t>
  </si>
  <si>
    <t xml:space="preserve">Calvacade of </t>
  </si>
  <si>
    <t>Away</t>
  </si>
  <si>
    <t>Total</t>
  </si>
  <si>
    <t>12 Yrs vs Opp ATS</t>
  </si>
  <si>
    <t>Home</t>
  </si>
  <si>
    <t>Sagarin Rating</t>
  </si>
  <si>
    <t>Week</t>
  </si>
  <si>
    <t>Day</t>
  </si>
  <si>
    <t>Date</t>
  </si>
  <si>
    <t>Time EST</t>
  </si>
  <si>
    <t>Network</t>
  </si>
  <si>
    <t>League</t>
  </si>
  <si>
    <t>Favorite</t>
  </si>
  <si>
    <t>Underdog</t>
  </si>
  <si>
    <t>Spread</t>
  </si>
  <si>
    <t>O/U</t>
  </si>
  <si>
    <t>Winner</t>
  </si>
  <si>
    <t>Loser</t>
  </si>
  <si>
    <t>BBofG</t>
  </si>
  <si>
    <t>W/L</t>
  </si>
  <si>
    <t>CFN</t>
  </si>
  <si>
    <t>Me</t>
  </si>
  <si>
    <t>Pick</t>
  </si>
  <si>
    <t>BET</t>
  </si>
  <si>
    <t>WIN</t>
  </si>
  <si>
    <t>Andy</t>
  </si>
  <si>
    <t>Whimsy</t>
  </si>
  <si>
    <t>Score Previous Year</t>
  </si>
  <si>
    <t>Visitors</t>
  </si>
  <si>
    <t>W</t>
  </si>
  <si>
    <t>L</t>
  </si>
  <si>
    <t>T</t>
  </si>
  <si>
    <t>Sat</t>
  </si>
  <si>
    <t>ESPN</t>
  </si>
  <si>
    <t>Stanford</t>
  </si>
  <si>
    <t>P12</t>
  </si>
  <si>
    <t>Rice</t>
  </si>
  <si>
    <t>CUSA</t>
  </si>
  <si>
    <t>1AA Portland State</t>
  </si>
  <si>
    <t>1AA</t>
  </si>
  <si>
    <t>BYU</t>
  </si>
  <si>
    <t>Ind</t>
  </si>
  <si>
    <t>Hawaii</t>
  </si>
  <si>
    <t>MWC</t>
  </si>
  <si>
    <t>Massachusetts</t>
  </si>
  <si>
    <t>CBSSN</t>
  </si>
  <si>
    <t>Oregon State</t>
  </si>
  <si>
    <t>Colorado State</t>
  </si>
  <si>
    <t>South Florida</t>
  </si>
  <si>
    <t>AAC</t>
  </si>
  <si>
    <t>San Jose State</t>
  </si>
  <si>
    <t>Thurs</t>
  </si>
  <si>
    <t>espn3</t>
  </si>
  <si>
    <t>1AA Austin Peay</t>
  </si>
  <si>
    <t>Cincinnati</t>
  </si>
  <si>
    <t>1AA Holy Cross</t>
  </si>
  <si>
    <t>Connecticut</t>
  </si>
  <si>
    <t>UL Monroe</t>
  </si>
  <si>
    <t>SB</t>
  </si>
  <si>
    <t>Memphis</t>
  </si>
  <si>
    <t>ACC</t>
  </si>
  <si>
    <t>1AA Presbyterian</t>
  </si>
  <si>
    <t>Wake Forest</t>
  </si>
  <si>
    <t>Ohio State</t>
  </si>
  <si>
    <t>B10</t>
  </si>
  <si>
    <t>Indiana</t>
  </si>
  <si>
    <t>BTN</t>
  </si>
  <si>
    <t>Buffalo</t>
  </si>
  <si>
    <t>MAC</t>
  </si>
  <si>
    <t>Minnesota</t>
  </si>
  <si>
    <t>FS1</t>
  </si>
  <si>
    <t>Tulsa</t>
  </si>
  <si>
    <t>Oklahoma State</t>
  </si>
  <si>
    <t>B12</t>
  </si>
  <si>
    <t>1AA Rhode Island</t>
  </si>
  <si>
    <t>Central Michigan</t>
  </si>
  <si>
    <t>1AA Elon</t>
  </si>
  <si>
    <t>Toledo</t>
  </si>
  <si>
    <t>New Mexico State</t>
  </si>
  <si>
    <t>Arizona State</t>
  </si>
  <si>
    <t>1AA North Dakota</t>
  </si>
  <si>
    <t>Utah</t>
  </si>
  <si>
    <t>1AA Sacremento State</t>
  </si>
  <si>
    <t>1AA Tennessee State</t>
  </si>
  <si>
    <t>Georgia State</t>
  </si>
  <si>
    <t>SEC</t>
  </si>
  <si>
    <t>1AA Florida A&amp;M</t>
  </si>
  <si>
    <t>Arkansas</t>
  </si>
  <si>
    <t>Fri</t>
  </si>
  <si>
    <t>1AA Central Connecticut</t>
  </si>
  <si>
    <t>Syracuse</t>
  </si>
  <si>
    <t>Washington</t>
  </si>
  <si>
    <t>Rutgers</t>
  </si>
  <si>
    <t>Utah State</t>
  </si>
  <si>
    <t>Wisconsin</t>
  </si>
  <si>
    <t>ESPNU</t>
  </si>
  <si>
    <t>Navy</t>
  </si>
  <si>
    <t>Florida Atlantic</t>
  </si>
  <si>
    <t>1AA Fordham</t>
  </si>
  <si>
    <t>Army</t>
  </si>
  <si>
    <t>UNC Charlotte</t>
  </si>
  <si>
    <t>Eastern Michigan</t>
  </si>
  <si>
    <t>Boston College</t>
  </si>
  <si>
    <t>Northern Illinois</t>
  </si>
  <si>
    <t>Colorado</t>
  </si>
  <si>
    <t>Florida Intl</t>
  </si>
  <si>
    <t>Central Florida</t>
  </si>
  <si>
    <t>1AA James Madison</t>
  </si>
  <si>
    <t>East Carolina</t>
  </si>
  <si>
    <t>1AA Stephen F Austin</t>
  </si>
  <si>
    <t>SMU</t>
  </si>
  <si>
    <t>1AA Stony Brook</t>
  </si>
  <si>
    <t>1AA Grambling</t>
  </si>
  <si>
    <t>Tulane</t>
  </si>
  <si>
    <t>Kent State</t>
  </si>
  <si>
    <t>Clemson</t>
  </si>
  <si>
    <t>1AA North Carolina Central</t>
  </si>
  <si>
    <t>Duke</t>
  </si>
  <si>
    <t>Alabama</t>
  </si>
  <si>
    <t>Florida State</t>
  </si>
  <si>
    <t>Fox</t>
  </si>
  <si>
    <t>Purdue</t>
  </si>
  <si>
    <t>Louisville</t>
  </si>
  <si>
    <t>FSN</t>
  </si>
  <si>
    <t>1AA Bethune Cookman</t>
  </si>
  <si>
    <t>Miami (FL)</t>
  </si>
  <si>
    <t>California</t>
  </si>
  <si>
    <t>North Carolina</t>
  </si>
  <si>
    <t>South Carolina</t>
  </si>
  <si>
    <t>North Carolina St</t>
  </si>
  <si>
    <t>1AA Youngstown St</t>
  </si>
  <si>
    <t>Pittsburgh</t>
  </si>
  <si>
    <t>1AA William &amp; Mary</t>
  </si>
  <si>
    <t>Virginia</t>
  </si>
  <si>
    <t>Ball State</t>
  </si>
  <si>
    <t>Illinois</t>
  </si>
  <si>
    <t>Wyoming</t>
  </si>
  <si>
    <t>Iowa</t>
  </si>
  <si>
    <t>ABC</t>
  </si>
  <si>
    <t>Florida</t>
  </si>
  <si>
    <t>Michigan</t>
  </si>
  <si>
    <t>Bowling Green</t>
  </si>
  <si>
    <t>Michigan State</t>
  </si>
  <si>
    <t>Arkansas State</t>
  </si>
  <si>
    <t>Nebraska</t>
  </si>
  <si>
    <t>Nevada</t>
  </si>
  <si>
    <t>Northwestern</t>
  </si>
  <si>
    <t>Akron</t>
  </si>
  <si>
    <t>Penn State</t>
  </si>
  <si>
    <t>Baylor</t>
  </si>
  <si>
    <t>1AA Northern Iowa</t>
  </si>
  <si>
    <t>Iowa State</t>
  </si>
  <si>
    <t>1AA Southeast Missouri St</t>
  </si>
  <si>
    <t>Kansas</t>
  </si>
  <si>
    <t>1AA Central Arkansas</t>
  </si>
  <si>
    <t>Kansas State</t>
  </si>
  <si>
    <t>UTEP</t>
  </si>
  <si>
    <t>Oklahoma</t>
  </si>
  <si>
    <t>1AA Jackson State</t>
  </si>
  <si>
    <t>TCU</t>
  </si>
  <si>
    <t>Maryland</t>
  </si>
  <si>
    <t>Texas</t>
  </si>
  <si>
    <t>1AA Eastern Washington</t>
  </si>
  <si>
    <t>Texas Tech</t>
  </si>
  <si>
    <t>1AA Northwestern State</t>
  </si>
  <si>
    <t>Louisiana Tech</t>
  </si>
  <si>
    <t>Miami (OH)</t>
  </si>
  <si>
    <t>Marshall</t>
  </si>
  <si>
    <t>Vanderbilt</t>
  </si>
  <si>
    <t>Middle Tenn St</t>
  </si>
  <si>
    <t>1AA Lamar</t>
  </si>
  <si>
    <t>North Texas</t>
  </si>
  <si>
    <t>1AA Albany</t>
  </si>
  <si>
    <t>Old Dominion</t>
  </si>
  <si>
    <t>Kentucky</t>
  </si>
  <si>
    <t>Southern Miss</t>
  </si>
  <si>
    <t>X</t>
  </si>
  <si>
    <t>1AA Alabama A&amp;M</t>
  </si>
  <si>
    <t>UAB</t>
  </si>
  <si>
    <t>Houston</t>
  </si>
  <si>
    <t>UT San Antonio</t>
  </si>
  <si>
    <t>1AA Eastern Kentucky</t>
  </si>
  <si>
    <t>Western Kentucky</t>
  </si>
  <si>
    <t>LSU</t>
  </si>
  <si>
    <t>NBC</t>
  </si>
  <si>
    <t>Temple</t>
  </si>
  <si>
    <t>Notre Dame</t>
  </si>
  <si>
    <t>1AA Hampton</t>
  </si>
  <si>
    <t>Ohio</t>
  </si>
  <si>
    <t>1AA VMI</t>
  </si>
  <si>
    <t>Air Force</t>
  </si>
  <si>
    <t>Troy</t>
  </si>
  <si>
    <t>Boise State</t>
  </si>
  <si>
    <t>1AA Incarnate Word</t>
  </si>
  <si>
    <t>Fresno State</t>
  </si>
  <si>
    <t>1AA Western Carolina</t>
  </si>
  <si>
    <t>1AA Abilene Christian</t>
  </si>
  <si>
    <t>New Mexico</t>
  </si>
  <si>
    <t>1AA UC Davis</t>
  </si>
  <si>
    <t>San Diego State</t>
  </si>
  <si>
    <t>1AA Cal Poly</t>
  </si>
  <si>
    <t>1AA Howard</t>
  </si>
  <si>
    <t>UNLV</t>
  </si>
  <si>
    <t>1AA Northern Arizona</t>
  </si>
  <si>
    <t>Arizona</t>
  </si>
  <si>
    <t>1AA Southern Utah</t>
  </si>
  <si>
    <t>Oregon</t>
  </si>
  <si>
    <t>Western Michigan</t>
  </si>
  <si>
    <t>Southern Cal</t>
  </si>
  <si>
    <t>1AA Montana State</t>
  </si>
  <si>
    <t>Washington State</t>
  </si>
  <si>
    <t>Coastal Carolina</t>
  </si>
  <si>
    <t>1AA Houston Baptist</t>
  </si>
  <si>
    <t>Texas State</t>
  </si>
  <si>
    <t>1AA Southeastern Louisiana</t>
  </si>
  <si>
    <t>UL Lafayette</t>
  </si>
  <si>
    <t>Georgia Southern</t>
  </si>
  <si>
    <t>Auburn</t>
  </si>
  <si>
    <t>Appalachian State</t>
  </si>
  <si>
    <t>Georgia</t>
  </si>
  <si>
    <t>South Alabama</t>
  </si>
  <si>
    <t>Mississippi</t>
  </si>
  <si>
    <t>1AA Charleston Southern</t>
  </si>
  <si>
    <t>Mississippi State</t>
  </si>
  <si>
    <t>1AA Missouri State</t>
  </si>
  <si>
    <t>Missouri</t>
  </si>
  <si>
    <t>Sun</t>
  </si>
  <si>
    <t>Virginia Tech</t>
  </si>
  <si>
    <t>West Virginia</t>
  </si>
  <si>
    <t>Texas A&amp;M</t>
  </si>
  <si>
    <t>UCLA</t>
  </si>
  <si>
    <t>Mon</t>
  </si>
  <si>
    <t>Tennessee</t>
  </si>
  <si>
    <t>Georgia Tech</t>
  </si>
  <si>
    <t>Open</t>
  </si>
  <si>
    <t>ZZZ</t>
  </si>
  <si>
    <t>1AA Idaho State</t>
  </si>
  <si>
    <t>1AA Villanova</t>
  </si>
  <si>
    <t>1AA Jacksonville State</t>
  </si>
  <si>
    <t>1AA Delaware</t>
  </si>
  <si>
    <t>1AA Towson</t>
  </si>
  <si>
    <t>1AA Alcorn State</t>
  </si>
  <si>
    <t>1AA Southern</t>
  </si>
  <si>
    <t>1AA Arkansas Pine Bluff</t>
  </si>
  <si>
    <t>1AA South Dakota</t>
  </si>
  <si>
    <t>1AA Eastern Illinois</t>
  </si>
  <si>
    <t>1AA Gardner Webb</t>
  </si>
  <si>
    <t>1AA Weber State</t>
  </si>
  <si>
    <t>1AA Montana</t>
  </si>
  <si>
    <t>1AA Savannah State</t>
  </si>
  <si>
    <t>1AA New Hampshire</t>
  </si>
  <si>
    <t>1AA Alabama State</t>
  </si>
  <si>
    <t>1AA Northern Colorado</t>
  </si>
  <si>
    <t>1AA Chattanooga</t>
  </si>
  <si>
    <t>1AA Tennessee Martin</t>
  </si>
  <si>
    <t>1AA Indiana State</t>
  </si>
  <si>
    <t>1AA Nicholls State</t>
  </si>
  <si>
    <t>1AA Furman</t>
  </si>
  <si>
    <t>1AA Morgan State</t>
  </si>
  <si>
    <t>1AA Delaware State</t>
  </si>
  <si>
    <t>1AA North Carolina A&amp;T</t>
  </si>
  <si>
    <t>1AA Tennessee Tech</t>
  </si>
  <si>
    <t>1AA Colgate</t>
  </si>
  <si>
    <t>1AA Mercer</t>
  </si>
  <si>
    <t>1AA Samford</t>
  </si>
  <si>
    <t>ESPN2</t>
  </si>
  <si>
    <t>1AA Southern Illinois</t>
  </si>
  <si>
    <t>1AA Wagner</t>
  </si>
  <si>
    <t>1AA Western Illinois</t>
  </si>
  <si>
    <t>1AA Maine</t>
  </si>
  <si>
    <t>1AA Murray St</t>
  </si>
  <si>
    <t>1AA Citadel</t>
  </si>
  <si>
    <t>1AA Wofford</t>
  </si>
  <si>
    <t>Wins</t>
  </si>
  <si>
    <t>Ranking</t>
  </si>
  <si>
    <t>SAGARIN RATINGS</t>
  </si>
  <si>
    <t>Final</t>
  </si>
  <si>
    <t>Southland</t>
  </si>
  <si>
    <t>SWAC East</t>
  </si>
  <si>
    <t>Colonial</t>
  </si>
  <si>
    <t>SWAC West</t>
  </si>
  <si>
    <t>Ohio Valley</t>
  </si>
  <si>
    <t>Mid Eastern</t>
  </si>
  <si>
    <t>1AA Bryant</t>
  </si>
  <si>
    <t>Northeast</t>
  </si>
  <si>
    <t>1AA Bucknell</t>
  </si>
  <si>
    <t>Patriot</t>
  </si>
  <si>
    <t>Big Sky</t>
  </si>
  <si>
    <t>1AA Campbell</t>
  </si>
  <si>
    <t>Pioneer</t>
  </si>
  <si>
    <t>Big South</t>
  </si>
  <si>
    <t>Southern</t>
  </si>
  <si>
    <t>1AA Duquesne</t>
  </si>
  <si>
    <t>1AA Georgetown</t>
  </si>
  <si>
    <t>1AA Illinois State</t>
  </si>
  <si>
    <t>Missouri Valley</t>
  </si>
  <si>
    <t>1AA Lafayette</t>
  </si>
  <si>
    <t>1AA Lehigh</t>
  </si>
  <si>
    <t>1AA McNeese St</t>
  </si>
  <si>
    <t>1AA Missippi Valley St</t>
  </si>
  <si>
    <t>1AA Monmouth</t>
  </si>
  <si>
    <t>1AA Norfolk St</t>
  </si>
  <si>
    <t>1AA North Dakota St</t>
  </si>
  <si>
    <t>1AA Richmond</t>
  </si>
  <si>
    <t>1AA Robert Morris</t>
  </si>
  <si>
    <t>1AA Sacred Heart</t>
  </si>
  <si>
    <t>1AA Sam Houston State</t>
  </si>
  <si>
    <t>1AA San Diego</t>
  </si>
  <si>
    <t>1AA South Carolina State</t>
  </si>
  <si>
    <t>1AA South Dakota St</t>
  </si>
  <si>
    <t>1AA St Francis PA</t>
  </si>
  <si>
    <t>1AA Texas Southern</t>
  </si>
  <si>
    <t>1AA Yale</t>
  </si>
  <si>
    <t>Ivy</t>
  </si>
  <si>
    <t>Athlon starting Week 9</t>
  </si>
  <si>
    <t>Covers Preview Prediction</t>
  </si>
  <si>
    <t>Dr Bob</t>
  </si>
  <si>
    <t>Actual</t>
  </si>
  <si>
    <t>Picks Against the Spread</t>
  </si>
  <si>
    <t>Points</t>
  </si>
  <si>
    <t>In State</t>
  </si>
  <si>
    <t>Bowl</t>
  </si>
  <si>
    <t>Conf</t>
  </si>
  <si>
    <t>Team</t>
  </si>
  <si>
    <t>Difference</t>
  </si>
  <si>
    <t>Sagarin Favorite</t>
  </si>
  <si>
    <t>New Head Coach</t>
  </si>
  <si>
    <t>Sagarin</t>
  </si>
  <si>
    <t>Cure</t>
  </si>
  <si>
    <t>Las Vegas</t>
  </si>
  <si>
    <t>Camellia</t>
  </si>
  <si>
    <t>Boca Raton</t>
  </si>
  <si>
    <t>Bahamas</t>
  </si>
  <si>
    <t>Birmingham</t>
  </si>
  <si>
    <t>Armed Forces</t>
  </si>
  <si>
    <t>Independence</t>
  </si>
  <si>
    <t>Military</t>
  </si>
  <si>
    <t>Alamo</t>
  </si>
  <si>
    <t>CBS</t>
  </si>
  <si>
    <t>Music City</t>
  </si>
  <si>
    <t>Cotton</t>
  </si>
  <si>
    <t>Liberty</t>
  </si>
  <si>
    <t>Fiesta</t>
  </si>
  <si>
    <t>Orange</t>
  </si>
  <si>
    <t>Outback</t>
  </si>
  <si>
    <t>Citrus</t>
  </si>
  <si>
    <t>Rose</t>
  </si>
  <si>
    <t xml:space="preserve">AW </t>
  </si>
  <si>
    <t xml:space="preserve">AL </t>
  </si>
  <si>
    <t>AT</t>
  </si>
  <si>
    <t>HW</t>
  </si>
  <si>
    <t>HL</t>
  </si>
  <si>
    <t>HT</t>
  </si>
  <si>
    <t>V</t>
  </si>
  <si>
    <t>H</t>
  </si>
  <si>
    <t>2016 ATS</t>
  </si>
  <si>
    <t>Weekly Best Underdog</t>
  </si>
  <si>
    <t>Vegas Insider</t>
  </si>
  <si>
    <t>9 Yrs vs Opp ATS</t>
  </si>
  <si>
    <t>Current Week Records</t>
  </si>
  <si>
    <t>Walter</t>
  </si>
  <si>
    <t>Tech Trends</t>
  </si>
  <si>
    <t>Money Line Bet</t>
  </si>
  <si>
    <t>Pick 6</t>
  </si>
  <si>
    <t>Kansas City</t>
  </si>
  <si>
    <t>AFCW</t>
  </si>
  <si>
    <t>New England</t>
  </si>
  <si>
    <t>AFCE</t>
  </si>
  <si>
    <t>NY Jets</t>
  </si>
  <si>
    <t>Atlanta</t>
  </si>
  <si>
    <t>NFCS</t>
  </si>
  <si>
    <t>Chicago</t>
  </si>
  <si>
    <t>NFCN</t>
  </si>
  <si>
    <t>Baltimore</t>
  </si>
  <si>
    <t>AFCN</t>
  </si>
  <si>
    <t>Cleveland</t>
  </si>
  <si>
    <t>NFCW</t>
  </si>
  <si>
    <t>Detroit</t>
  </si>
  <si>
    <t>Jacksonville</t>
  </si>
  <si>
    <t>AFCS</t>
  </si>
  <si>
    <t>Tampa Bay</t>
  </si>
  <si>
    <t>Miami</t>
  </si>
  <si>
    <t>Philadelphia</t>
  </si>
  <si>
    <t>NFCE</t>
  </si>
  <si>
    <t>Indianapolis</t>
  </si>
  <si>
    <t>LA Rams</t>
  </si>
  <si>
    <t>Seattle</t>
  </si>
  <si>
    <t>Green Bay</t>
  </si>
  <si>
    <t>Carolina</t>
  </si>
  <si>
    <t>San Francisco</t>
  </si>
  <si>
    <t>NY Giants</t>
  </si>
  <si>
    <t>Dallas</t>
  </si>
  <si>
    <t>New Orleans</t>
  </si>
  <si>
    <t>LA Chargers</t>
  </si>
  <si>
    <t>Denver</t>
  </si>
  <si>
    <t>NFL</t>
  </si>
  <si>
    <t>2014 ATS</t>
  </si>
  <si>
    <t>Sax Man</t>
  </si>
  <si>
    <t>Linesmakers</t>
  </si>
  <si>
    <t xml:space="preserve">LVH Pre Season </t>
  </si>
  <si>
    <t>Best Bets</t>
  </si>
  <si>
    <t>Money</t>
  </si>
  <si>
    <t>Line</t>
  </si>
  <si>
    <t>Sagarin Differntial</t>
  </si>
  <si>
    <t>NCAA Div 1A</t>
  </si>
  <si>
    <t>All Games</t>
  </si>
  <si>
    <t>Mega Bets</t>
  </si>
  <si>
    <t>Totals</t>
  </si>
  <si>
    <t xml:space="preserve">Bowl </t>
  </si>
  <si>
    <t>Fox Sports Pacific</t>
  </si>
  <si>
    <t>Fox Sports Central</t>
  </si>
  <si>
    <t>Fox Sports Atlantic</t>
  </si>
  <si>
    <t>Fox Sports Two</t>
  </si>
  <si>
    <t>Fox Soccer</t>
  </si>
  <si>
    <t>NBCSN</t>
  </si>
  <si>
    <t>Golf</t>
  </si>
  <si>
    <t>FSS</t>
  </si>
  <si>
    <t>NFL Red Zone</t>
  </si>
  <si>
    <t>ESPNN</t>
  </si>
  <si>
    <t>FS2</t>
  </si>
  <si>
    <t>Tennis</t>
  </si>
  <si>
    <t>Premier League 1</t>
  </si>
  <si>
    <t>Premier League 2</t>
  </si>
  <si>
    <t>Premier League 3</t>
  </si>
  <si>
    <t>Premier League 4</t>
  </si>
  <si>
    <t>Big Ten</t>
  </si>
  <si>
    <t>Big 12</t>
  </si>
  <si>
    <t>Independent</t>
  </si>
  <si>
    <t>PAC 12</t>
  </si>
  <si>
    <t>Sun Belt</t>
  </si>
  <si>
    <t xml:space="preserve">Army </t>
  </si>
  <si>
    <t>Appalachian St</t>
  </si>
  <si>
    <t xml:space="preserve">Alabama </t>
  </si>
  <si>
    <t xml:space="preserve">Iowa  </t>
  </si>
  <si>
    <t xml:space="preserve">Georgia </t>
  </si>
  <si>
    <t xml:space="preserve">LSU </t>
  </si>
  <si>
    <t xml:space="preserve">North Carolina  </t>
  </si>
  <si>
    <t xml:space="preserve">Northwestern </t>
  </si>
  <si>
    <t xml:space="preserve">San Jose State </t>
  </si>
  <si>
    <t xml:space="preserve">Western Kentucky </t>
  </si>
  <si>
    <t>Count</t>
  </si>
  <si>
    <t>Vegas</t>
  </si>
  <si>
    <t>0/U</t>
  </si>
  <si>
    <t>MM</t>
  </si>
  <si>
    <t>Sag</t>
  </si>
  <si>
    <t>Athlon</t>
  </si>
  <si>
    <t>Betting</t>
  </si>
  <si>
    <t>Number</t>
  </si>
  <si>
    <t>Rating</t>
  </si>
  <si>
    <t>Bet</t>
  </si>
  <si>
    <t>Holiday</t>
  </si>
  <si>
    <t>Bowls</t>
  </si>
  <si>
    <t>ATS</t>
  </si>
  <si>
    <t>FPI Favorite</t>
  </si>
  <si>
    <t>Win</t>
  </si>
  <si>
    <t>Sp</t>
  </si>
  <si>
    <t>FPI</t>
  </si>
  <si>
    <t>Avg</t>
  </si>
  <si>
    <t>VI</t>
  </si>
  <si>
    <t>Pete</t>
  </si>
  <si>
    <t>Wild</t>
  </si>
  <si>
    <t>Div</t>
  </si>
  <si>
    <t>1AA East Tenn State</t>
  </si>
  <si>
    <t>1AA Idaho</t>
  </si>
  <si>
    <t>1AA Kennesaw State</t>
  </si>
  <si>
    <t>Tues</t>
  </si>
  <si>
    <t>Weds</t>
  </si>
  <si>
    <t>Calvacade</t>
  </si>
  <si>
    <t>Winners</t>
  </si>
  <si>
    <t/>
  </si>
  <si>
    <t>Q</t>
  </si>
  <si>
    <t>Dr Green and White</t>
  </si>
  <si>
    <t>Time PST</t>
  </si>
  <si>
    <t>Thursday</t>
  </si>
  <si>
    <t>Saturday</t>
  </si>
  <si>
    <t>GO JUMBO</t>
  </si>
  <si>
    <t>Round 1</t>
  </si>
  <si>
    <t>Round 2</t>
  </si>
  <si>
    <t>Round 3</t>
  </si>
  <si>
    <t>FFDY</t>
  </si>
  <si>
    <t>National Football League</t>
  </si>
  <si>
    <t>Sunday</t>
  </si>
  <si>
    <t>10:00am PST</t>
  </si>
  <si>
    <t>1:00pm PST</t>
  </si>
  <si>
    <t>5:00pm PST</t>
  </si>
  <si>
    <t>Monday</t>
  </si>
  <si>
    <t xml:space="preserve"> </t>
  </si>
  <si>
    <t>1AA Drake</t>
  </si>
  <si>
    <t>First Responder</t>
  </si>
  <si>
    <t>Gator</t>
  </si>
  <si>
    <t>Key Player Out</t>
  </si>
  <si>
    <t>Mike</t>
  </si>
  <si>
    <t>Kelly</t>
  </si>
  <si>
    <t>Champ</t>
  </si>
  <si>
    <t>1AA Prairie View A&amp;M</t>
  </si>
  <si>
    <t>DNP</t>
  </si>
  <si>
    <t>1AA Harvard</t>
  </si>
  <si>
    <t>1AA Brown</t>
  </si>
  <si>
    <t>1AA Columbia</t>
  </si>
  <si>
    <t>1AA Princeton</t>
  </si>
  <si>
    <t>1AA Penn</t>
  </si>
  <si>
    <t>1AA Dartmouth</t>
  </si>
  <si>
    <t>PAC12</t>
  </si>
  <si>
    <t>Record ATS</t>
  </si>
  <si>
    <t>Lending Tree</t>
  </si>
  <si>
    <t>Florida International</t>
  </si>
  <si>
    <t>Combined S&amp;P FPI</t>
  </si>
  <si>
    <t>Pick Using</t>
  </si>
  <si>
    <t>Sagarin Ratings</t>
  </si>
  <si>
    <t>Reason for the pick</t>
  </si>
  <si>
    <t xml:space="preserve">R+L Carriers </t>
  </si>
  <si>
    <t>Pinstripe</t>
  </si>
  <si>
    <t>1AA Norfolk State</t>
  </si>
  <si>
    <t>1AA Long Island</t>
  </si>
  <si>
    <t>1AA Dixie State</t>
  </si>
  <si>
    <t>Western</t>
  </si>
  <si>
    <t>BYE</t>
  </si>
  <si>
    <t>Bye</t>
  </si>
  <si>
    <t>American</t>
  </si>
  <si>
    <t>N/A</t>
  </si>
  <si>
    <t>All</t>
  </si>
  <si>
    <t>ESPNIU</t>
  </si>
  <si>
    <t xml:space="preserve">CBS </t>
  </si>
  <si>
    <t>g</t>
  </si>
  <si>
    <t>43.,5</t>
  </si>
  <si>
    <t>FS!</t>
  </si>
  <si>
    <t>nbc</t>
  </si>
  <si>
    <t>Friday</t>
  </si>
  <si>
    <t>16 Yrs ATS</t>
  </si>
  <si>
    <t>Night Cap</t>
  </si>
  <si>
    <t>Big Book of Guesses</t>
  </si>
  <si>
    <t>PPD</t>
  </si>
  <si>
    <t>espn2</t>
  </si>
  <si>
    <t>50,5</t>
  </si>
  <si>
    <t>LA</t>
  </si>
  <si>
    <t>Myrtle Beach</t>
  </si>
  <si>
    <t>Frisco</t>
  </si>
  <si>
    <t>Idaho Potato</t>
  </si>
  <si>
    <t>Gasparilla</t>
  </si>
  <si>
    <t>Tropical Smoothie</t>
  </si>
  <si>
    <t>Quick Lane</t>
  </si>
  <si>
    <t>Guaranteed Rate</t>
  </si>
  <si>
    <t>Fenway</t>
  </si>
  <si>
    <t>Cheez-It</t>
  </si>
  <si>
    <t>Dukes Mayo</t>
  </si>
  <si>
    <t>Peach</t>
  </si>
  <si>
    <t>BarStool</t>
  </si>
  <si>
    <t>Straight</t>
  </si>
  <si>
    <t>2021 Record</t>
  </si>
  <si>
    <t>CFP Championship</t>
  </si>
  <si>
    <t xml:space="preserve">Confidence Picks -  </t>
  </si>
  <si>
    <t>FPI - All Conferences</t>
  </si>
  <si>
    <t>POWER INDEX</t>
  </si>
  <si>
    <t>PROJECTIONS</t>
  </si>
  <si>
    <t>TEAM</t>
  </si>
  <si>
    <t>W-L</t>
  </si>
  <si>
    <t>RK</t>
  </si>
  <si>
    <t>TREND</t>
  </si>
  <si>
    <t>PROJ W-L</t>
  </si>
  <si>
    <t>WIN OUT%</t>
  </si>
  <si>
    <t>12-1</t>
  </si>
  <si>
    <t>--</t>
  </si>
  <si>
    <t>13.1-1.6</t>
  </si>
  <si>
    <t>13.1-1.7</t>
  </si>
  <si>
    <t>10-2</t>
  </si>
  <si>
    <t>10.7-2.3</t>
  </si>
  <si>
    <t>12.5-1.9</t>
  </si>
  <si>
    <t>11-1</t>
  </si>
  <si>
    <t>11.5-1.5</t>
  </si>
  <si>
    <t>13-0</t>
  </si>
  <si>
    <t>13.4-0.9</t>
  </si>
  <si>
    <t>11-2</t>
  </si>
  <si>
    <t>11.5-2.5</t>
  </si>
  <si>
    <t>7-5</t>
  </si>
  <si>
    <t>7.5-5.5</t>
  </si>
  <si>
    <t>11.6-2.4</t>
  </si>
  <si>
    <t>9-3</t>
  </si>
  <si>
    <t>9.5-3.5</t>
  </si>
  <si>
    <t>10-3</t>
  </si>
  <si>
    <t>10.3-3.7</t>
  </si>
  <si>
    <t>8-4</t>
  </si>
  <si>
    <t>8.6-4.4</t>
  </si>
  <si>
    <t>7.6-5.4</t>
  </si>
  <si>
    <t>9.6-3.4</t>
  </si>
  <si>
    <t>10.5-2.5</t>
  </si>
  <si>
    <t>6-6</t>
  </si>
  <si>
    <t>6.6-6.4</t>
  </si>
  <si>
    <t>10.4-2.6</t>
  </si>
  <si>
    <t>7.7-5.3</t>
  </si>
  <si>
    <t>10.6-3.4</t>
  </si>
  <si>
    <t>8.5-4.5</t>
  </si>
  <si>
    <t>5-7</t>
  </si>
  <si>
    <t>5.0-7.0</t>
  </si>
  <si>
    <t>10.4-3.6</t>
  </si>
  <si>
    <t>8.4-4.6</t>
  </si>
  <si>
    <t>6.7-6.3</t>
  </si>
  <si>
    <t>3-9</t>
  </si>
  <si>
    <t>3.0-9.0</t>
  </si>
  <si>
    <t>10.5-3.5</t>
  </si>
  <si>
    <t>10.6-2.4</t>
  </si>
  <si>
    <t>11.4-2.6</t>
  </si>
  <si>
    <t>7.4-5.6</t>
  </si>
  <si>
    <t>10.8-2.2</t>
  </si>
  <si>
    <t>6.5-6.5</t>
  </si>
  <si>
    <t>8-5</t>
  </si>
  <si>
    <t>8.4-5.6</t>
  </si>
  <si>
    <t>6.4-6.6</t>
  </si>
  <si>
    <t>12.6-1.4</t>
  </si>
  <si>
    <t>9.8-3.2</t>
  </si>
  <si>
    <t>8-3</t>
  </si>
  <si>
    <t>9.4-3.6</t>
  </si>
  <si>
    <t>USC</t>
  </si>
  <si>
    <t>4-8</t>
  </si>
  <si>
    <t>4.0-8.0</t>
  </si>
  <si>
    <t>6.3-6.7</t>
  </si>
  <si>
    <t>8.3-4.7</t>
  </si>
  <si>
    <t>2-10</t>
  </si>
  <si>
    <t>2.0-10.0</t>
  </si>
  <si>
    <t>9-4</t>
  </si>
  <si>
    <t>9.2-4.8</t>
  </si>
  <si>
    <t>7-6</t>
  </si>
  <si>
    <t>7.4-6.6</t>
  </si>
  <si>
    <t>6-7</t>
  </si>
  <si>
    <t>6.6-7.4</t>
  </si>
  <si>
    <t>3-8</t>
  </si>
  <si>
    <t>3.2-8.8</t>
  </si>
  <si>
    <t>1-11</t>
  </si>
  <si>
    <t>1.0-11.0</t>
  </si>
  <si>
    <t>San José State</t>
  </si>
  <si>
    <t>7.2-5.8</t>
  </si>
  <si>
    <t>Charlotte</t>
  </si>
  <si>
    <t>UConn</t>
  </si>
  <si>
    <t>UMass</t>
  </si>
  <si>
    <t>FPI Ratings</t>
  </si>
  <si>
    <t>Pick Using Vegas</t>
  </si>
  <si>
    <t>Line Favorite</t>
  </si>
  <si>
    <t>Differ</t>
  </si>
  <si>
    <t>Favorites</t>
  </si>
  <si>
    <t>Different</t>
  </si>
  <si>
    <t>Sag/FPI Favorite</t>
  </si>
  <si>
    <t>Sag/FPI Avg Pts</t>
  </si>
  <si>
    <t>Wager Spread</t>
  </si>
  <si>
    <t>Wager O/U</t>
  </si>
  <si>
    <t>Order</t>
  </si>
  <si>
    <t xml:space="preserve">Row </t>
  </si>
  <si>
    <t>SMU / Virginia</t>
  </si>
  <si>
    <t>Oregon / Oklahoma</t>
  </si>
  <si>
    <t>Miami (FL) / Wash State</t>
  </si>
  <si>
    <t>Confidence Picks -  CFN</t>
  </si>
  <si>
    <t>UCF/ Florida</t>
  </si>
  <si>
    <t>b</t>
  </si>
  <si>
    <t>South Carolina State</t>
  </si>
  <si>
    <t>Jackson State</t>
  </si>
  <si>
    <t>Celebration</t>
  </si>
  <si>
    <t>Confidence Picks -  Pete</t>
  </si>
  <si>
    <t>Confidence Picks -  Mike</t>
  </si>
  <si>
    <t>Confidence Picks -  Dave</t>
  </si>
  <si>
    <t>Confidence Picks -  2</t>
  </si>
  <si>
    <t>Score to date</t>
  </si>
  <si>
    <t>Total Possible</t>
  </si>
  <si>
    <t>Remaining</t>
  </si>
  <si>
    <t>TA&amp;M</t>
  </si>
  <si>
    <t>P</t>
  </si>
  <si>
    <t>M</t>
  </si>
  <si>
    <t>D</t>
  </si>
  <si>
    <t>Phildelphia</t>
  </si>
  <si>
    <t>Super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</si>
</sst>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1" formatCode="_(* #,##0_);_(* \(#,##0\);_(* &quot;-&quot;_);_(@_)"/>
    <numFmt numFmtId="43" formatCode="_(* #,##0.00_);_(* \(#,##0.00\);_(* &quot;-&quot;??_);_(@_)"/>
    <numFmt numFmtId="164" formatCode="[$-409]d\-mmm;@"/>
    <numFmt numFmtId="165" formatCode="[$-409]h:mm\ AM/PM;@"/>
    <numFmt numFmtId="166" formatCode="_(* #,##0.0_);_(* \(#,##0.0\);_(* &quot;-&quot;??_);_(@_)"/>
    <numFmt numFmtId="167" formatCode="0.0"/>
    <numFmt numFmtId="168" formatCode="_(* #,##0_);_(* \(#,##0\);_(* &quot;-&quot;??_);_(@_)"/>
    <numFmt numFmtId="169" formatCode="0.000"/>
    <numFmt numFmtId="170" formatCode="_(* #,##0.0_);_(* \(#,##0.0\);_(* &quot;-&quot;?_);_(@_)"/>
    <numFmt numFmtId="171" formatCode="0.0%"/>
  </numFmts>
  <fonts count="5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Calibri"/>
      <family val="2"/>
      <scheme val="minor"/>
    </font>
    <font>
      <sz val="12"/>
      <name val="Calibri"/>
      <family val="2"/>
    </font>
    <font>
      <sz val="12"/>
      <name val="Arial"/>
      <family val="2"/>
    </font>
    <font>
      <sz val="12"/>
      <color rgb="FF00B050"/>
      <name val="Calibri"/>
      <family val="2"/>
      <scheme val="minor"/>
    </font>
    <font>
      <sz val="12"/>
      <color rgb="FFFF0000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Arial"/>
      <family val="2"/>
    </font>
    <font>
      <b/>
      <u/>
      <sz val="10"/>
      <name val="Arial"/>
      <family val="2"/>
    </font>
    <font>
      <u/>
      <sz val="12"/>
      <name val="Calibri"/>
      <family val="2"/>
      <scheme val="minor"/>
    </font>
    <font>
      <i/>
      <sz val="12"/>
      <name val="Calibri"/>
      <family val="2"/>
      <scheme val="minor"/>
    </font>
    <font>
      <sz val="11"/>
      <name val="Cambria"/>
      <family val="1"/>
      <scheme val="major"/>
    </font>
    <font>
      <b/>
      <u/>
      <sz val="11"/>
      <name val="Cambria"/>
      <family val="1"/>
      <scheme val="major"/>
    </font>
    <font>
      <b/>
      <u/>
      <sz val="11"/>
      <name val="Calibri"/>
      <family val="2"/>
      <scheme val="minor"/>
    </font>
    <font>
      <u/>
      <sz val="10"/>
      <color theme="10"/>
      <name val="Arial"/>
      <family val="2"/>
    </font>
    <font>
      <sz val="11"/>
      <color theme="10"/>
      <name val="Calibri"/>
      <family val="2"/>
      <scheme val="minor"/>
    </font>
    <font>
      <u/>
      <sz val="10"/>
      <name val="Arial"/>
      <family val="2"/>
    </font>
    <font>
      <u/>
      <sz val="1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6"/>
      <name val="Arial"/>
      <family val="2"/>
    </font>
    <font>
      <b/>
      <sz val="12"/>
      <name val="Calibri"/>
      <family val="2"/>
      <scheme val="minor"/>
    </font>
    <font>
      <b/>
      <sz val="10"/>
      <name val="Arial"/>
      <family val="2"/>
    </font>
    <font>
      <sz val="12"/>
      <name val="Calibri"/>
      <family val="2"/>
      <scheme val="minor"/>
    </font>
    <font>
      <u/>
      <sz val="12"/>
      <name val="Calibri"/>
      <family val="2"/>
      <scheme val="minor"/>
    </font>
    <font>
      <sz val="12"/>
      <name val="Calibri"/>
      <family val="2"/>
    </font>
    <font>
      <sz val="10"/>
      <name val="Arial"/>
      <family val="2"/>
    </font>
    <font>
      <b/>
      <u/>
      <sz val="12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name val="Arial"/>
      <family val="2"/>
    </font>
    <font>
      <b/>
      <sz val="14"/>
      <color theme="1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1"/>
      <name val="Arial"/>
      <family val="2"/>
    </font>
    <font>
      <sz val="11"/>
      <name val="Arial"/>
      <family val="2"/>
    </font>
    <font>
      <u/>
      <sz val="12"/>
      <name val="Calibri"/>
      <family val="2"/>
    </font>
    <font>
      <u val="singleAccounting"/>
      <sz val="12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Calibri"/>
      <family val="2"/>
      <scheme val="minor"/>
    </font>
    <font>
      <sz val="14"/>
      <name val="Arial"/>
      <family val="2"/>
    </font>
    <font>
      <sz val="14"/>
      <color theme="1"/>
      <name val="Calibri"/>
      <family val="2"/>
      <scheme val="minor"/>
    </font>
    <font>
      <b/>
      <sz val="12"/>
      <name val="Arial"/>
      <family val="2"/>
    </font>
    <font>
      <b/>
      <u/>
      <sz val="14"/>
      <color indexed="8"/>
      <name val="Calibri"/>
      <family val="2"/>
      <scheme val="minor"/>
    </font>
    <font>
      <sz val="14"/>
      <color indexed="8"/>
      <name val="Calibri"/>
      <family val="2"/>
      <scheme val="minor"/>
    </font>
    <font>
      <b/>
      <sz val="14"/>
      <color indexed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79998168889431442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medium">
        <color auto="1"/>
      </left>
      <right/>
      <top style="medium">
        <color auto="1"/>
      </top>
      <bottom style="thick">
        <color auto="1"/>
      </bottom>
      <diagonal/>
    </border>
    <border>
      <left/>
      <right/>
      <top style="medium">
        <color auto="1"/>
      </top>
      <bottom style="thick">
        <color auto="1"/>
      </bottom>
      <diagonal/>
    </border>
    <border>
      <left/>
      <right style="medium">
        <color auto="1"/>
      </right>
      <top style="medium">
        <color auto="1"/>
      </top>
      <bottom style="thick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thin">
        <color indexed="64"/>
      </right>
      <top/>
      <bottom style="medium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9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3" fillId="0" borderId="0"/>
    <xf numFmtId="9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25" fillId="0" borderId="0" applyNumberFormat="0" applyFill="0" applyBorder="0" applyAlignment="0" applyProtection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</cellStyleXfs>
  <cellXfs count="1370">
    <xf numFmtId="0" fontId="0" fillId="0" borderId="0" xfId="0"/>
    <xf numFmtId="0" fontId="2" fillId="0" borderId="0" xfId="3" applyNumberFormat="1" applyFont="1" applyFill="1" applyBorder="1" applyAlignment="1">
      <alignment horizontal="center"/>
    </xf>
    <xf numFmtId="164" fontId="2" fillId="0" borderId="0" xfId="3" applyNumberFormat="1" applyFont="1" applyFill="1" applyBorder="1" applyAlignment="1">
      <alignment horizontal="center"/>
    </xf>
    <xf numFmtId="165" fontId="2" fillId="0" borderId="0" xfId="3" applyNumberFormat="1" applyFont="1" applyFill="1" applyBorder="1" applyAlignment="1">
      <alignment horizontal="center"/>
    </xf>
    <xf numFmtId="41" fontId="2" fillId="0" borderId="0" xfId="3" applyNumberFormat="1" applyFont="1" applyFill="1" applyBorder="1" applyAlignment="1">
      <alignment horizontal="center"/>
    </xf>
    <xf numFmtId="41" fontId="2" fillId="0" borderId="0" xfId="4" applyNumberFormat="1" applyFont="1" applyFill="1" applyBorder="1" applyAlignment="1">
      <alignment horizontal="center"/>
    </xf>
    <xf numFmtId="170" fontId="2" fillId="0" borderId="0" xfId="5" applyNumberFormat="1" applyFont="1" applyFill="1" applyBorder="1" applyAlignment="1">
      <alignment horizontal="right"/>
    </xf>
    <xf numFmtId="170" fontId="2" fillId="0" borderId="2" xfId="5" applyNumberFormat="1" applyFont="1" applyFill="1" applyBorder="1" applyAlignment="1">
      <alignment horizontal="right"/>
    </xf>
    <xf numFmtId="41" fontId="2" fillId="0" borderId="3" xfId="3" applyNumberFormat="1" applyFont="1" applyFill="1" applyBorder="1" applyAlignment="1">
      <alignment horizontal="center"/>
    </xf>
    <xf numFmtId="41" fontId="2" fillId="0" borderId="0" xfId="5" applyNumberFormat="1" applyFont="1" applyFill="1" applyBorder="1" applyAlignment="1">
      <alignment horizontal="center"/>
    </xf>
    <xf numFmtId="0" fontId="3" fillId="0" borderId="0" xfId="3" applyNumberFormat="1" applyFont="1" applyFill="1" applyBorder="1" applyAlignment="1">
      <alignment horizontal="center"/>
    </xf>
    <xf numFmtId="0" fontId="3" fillId="0" borderId="2" xfId="3" applyNumberFormat="1" applyFont="1" applyFill="1" applyBorder="1" applyAlignment="1">
      <alignment horizontal="center"/>
    </xf>
    <xf numFmtId="0" fontId="4" fillId="0" borderId="0" xfId="3" applyNumberFormat="1" applyFont="1" applyFill="1" applyBorder="1" applyAlignment="1">
      <alignment horizontal="center"/>
    </xf>
    <xf numFmtId="164" fontId="2" fillId="0" borderId="0" xfId="3" applyFont="1" applyFill="1" applyBorder="1" applyAlignment="1">
      <alignment horizontal="center"/>
    </xf>
    <xf numFmtId="0" fontId="4" fillId="0" borderId="0" xfId="5" applyNumberFormat="1" applyFont="1" applyFill="1" applyBorder="1" applyAlignment="1">
      <alignment horizontal="center" wrapText="1"/>
    </xf>
    <xf numFmtId="170" fontId="2" fillId="0" borderId="0" xfId="5" applyNumberFormat="1" applyFont="1" applyFill="1" applyBorder="1" applyAlignment="1">
      <alignment horizontal="center"/>
    </xf>
    <xf numFmtId="164" fontId="13" fillId="0" borderId="0" xfId="3"/>
    <xf numFmtId="164" fontId="15" fillId="0" borderId="0" xfId="3" applyFont="1" applyBorder="1" applyAlignment="1">
      <alignment horizontal="center"/>
    </xf>
    <xf numFmtId="0" fontId="2" fillId="0" borderId="6" xfId="3" applyNumberFormat="1" applyFont="1" applyFill="1" applyBorder="1" applyAlignment="1">
      <alignment horizontal="center"/>
    </xf>
    <xf numFmtId="164" fontId="2" fillId="0" borderId="6" xfId="3" applyNumberFormat="1" applyFont="1" applyFill="1" applyBorder="1" applyAlignment="1">
      <alignment horizontal="center"/>
    </xf>
    <xf numFmtId="165" fontId="2" fillId="0" borderId="4" xfId="3" applyNumberFormat="1" applyFont="1" applyFill="1" applyBorder="1" applyAlignment="1">
      <alignment horizontal="center"/>
    </xf>
    <xf numFmtId="41" fontId="2" fillId="0" borderId="5" xfId="3" applyNumberFormat="1" applyFont="1" applyFill="1" applyBorder="1" applyAlignment="1">
      <alignment horizontal="center"/>
    </xf>
    <xf numFmtId="41" fontId="2" fillId="0" borderId="4" xfId="3" applyNumberFormat="1" applyFont="1" applyFill="1" applyBorder="1" applyAlignment="1">
      <alignment horizontal="center"/>
    </xf>
    <xf numFmtId="170" fontId="2" fillId="0" borderId="4" xfId="5" applyNumberFormat="1" applyFont="1" applyFill="1" applyBorder="1" applyAlignment="1">
      <alignment horizontal="right"/>
    </xf>
    <xf numFmtId="170" fontId="2" fillId="0" borderId="5" xfId="5" applyNumberFormat="1" applyFont="1" applyFill="1" applyBorder="1" applyAlignment="1">
      <alignment horizontal="right"/>
    </xf>
    <xf numFmtId="41" fontId="2" fillId="0" borderId="4" xfId="5" applyNumberFormat="1" applyFont="1" applyFill="1" applyBorder="1" applyAlignment="1">
      <alignment horizontal="center"/>
    </xf>
    <xf numFmtId="41" fontId="2" fillId="0" borderId="5" xfId="5" applyNumberFormat="1" applyFont="1" applyFill="1" applyBorder="1" applyAlignment="1">
      <alignment horizontal="center"/>
    </xf>
    <xf numFmtId="0" fontId="3" fillId="0" borderId="4" xfId="3" applyNumberFormat="1" applyFont="1" applyFill="1" applyBorder="1" applyAlignment="1">
      <alignment horizontal="center"/>
    </xf>
    <xf numFmtId="0" fontId="3" fillId="0" borderId="7" xfId="3" applyNumberFormat="1" applyFont="1" applyFill="1" applyBorder="1" applyAlignment="1">
      <alignment horizontal="center"/>
    </xf>
    <xf numFmtId="0" fontId="3" fillId="0" borderId="5" xfId="3" applyNumberFormat="1" applyFont="1" applyFill="1" applyBorder="1" applyAlignment="1">
      <alignment horizontal="center"/>
    </xf>
    <xf numFmtId="0" fontId="4" fillId="0" borderId="4" xfId="3" applyNumberFormat="1" applyFont="1" applyFill="1" applyBorder="1" applyAlignment="1">
      <alignment horizontal="center"/>
    </xf>
    <xf numFmtId="164" fontId="15" fillId="0" borderId="0" xfId="3" applyFont="1" applyAlignment="1">
      <alignment horizontal="center"/>
    </xf>
    <xf numFmtId="0" fontId="2" fillId="0" borderId="11" xfId="3" applyNumberFormat="1" applyFont="1" applyFill="1" applyBorder="1" applyAlignment="1">
      <alignment horizontal="center"/>
    </xf>
    <xf numFmtId="0" fontId="2" fillId="0" borderId="10" xfId="3" applyNumberFormat="1" applyFont="1" applyFill="1" applyBorder="1" applyAlignment="1">
      <alignment horizontal="center"/>
    </xf>
    <xf numFmtId="164" fontId="2" fillId="0" borderId="10" xfId="3" applyNumberFormat="1" applyFont="1" applyFill="1" applyBorder="1" applyAlignment="1">
      <alignment horizontal="center"/>
    </xf>
    <xf numFmtId="165" fontId="2" fillId="0" borderId="9" xfId="3" applyNumberFormat="1" applyFont="1" applyFill="1" applyBorder="1" applyAlignment="1">
      <alignment horizontal="center"/>
    </xf>
    <xf numFmtId="41" fontId="2" fillId="0" borderId="11" xfId="3" applyNumberFormat="1" applyFont="1" applyFill="1" applyBorder="1" applyAlignment="1">
      <alignment horizontal="center"/>
    </xf>
    <xf numFmtId="41" fontId="2" fillId="0" borderId="9" xfId="3" applyNumberFormat="1" applyFont="1" applyFill="1" applyBorder="1" applyAlignment="1">
      <alignment horizontal="center"/>
    </xf>
    <xf numFmtId="170" fontId="2" fillId="0" borderId="9" xfId="5" applyNumberFormat="1" applyFont="1" applyFill="1" applyBorder="1" applyAlignment="1">
      <alignment horizontal="right"/>
    </xf>
    <xf numFmtId="170" fontId="2" fillId="0" borderId="11" xfId="5" applyNumberFormat="1" applyFont="1" applyFill="1" applyBorder="1" applyAlignment="1">
      <alignment horizontal="right"/>
    </xf>
    <xf numFmtId="41" fontId="2" fillId="0" borderId="1" xfId="3" applyNumberFormat="1" applyFont="1" applyFill="1" applyBorder="1" applyAlignment="1">
      <alignment horizontal="center"/>
    </xf>
    <xf numFmtId="41" fontId="2" fillId="0" borderId="11" xfId="5" applyNumberFormat="1" applyFont="1" applyFill="1" applyBorder="1" applyAlignment="1">
      <alignment horizontal="center"/>
    </xf>
    <xf numFmtId="41" fontId="2" fillId="0" borderId="9" xfId="5" applyNumberFormat="1" applyFont="1" applyFill="1" applyBorder="1" applyAlignment="1">
      <alignment horizontal="center"/>
    </xf>
    <xf numFmtId="41" fontId="5" fillId="0" borderId="9" xfId="3" applyNumberFormat="1" applyFont="1" applyFill="1" applyBorder="1" applyAlignment="1">
      <alignment horizontal="center" wrapText="1"/>
    </xf>
    <xf numFmtId="0" fontId="3" fillId="0" borderId="10" xfId="3" applyNumberFormat="1" applyFont="1" applyFill="1" applyBorder="1" applyAlignment="1">
      <alignment horizontal="center" vertical="center" wrapText="1"/>
    </xf>
    <xf numFmtId="0" fontId="4" fillId="0" borderId="9" xfId="5" applyNumberFormat="1" applyFont="1" applyFill="1" applyBorder="1" applyAlignment="1">
      <alignment horizontal="center" vertical="center" wrapText="1"/>
    </xf>
    <xf numFmtId="0" fontId="4" fillId="0" borderId="1" xfId="5" applyNumberFormat="1" applyFont="1" applyFill="1" applyBorder="1" applyAlignment="1">
      <alignment horizontal="center" vertical="center" wrapText="1"/>
    </xf>
    <xf numFmtId="0" fontId="4" fillId="0" borderId="11" xfId="5" applyNumberFormat="1" applyFont="1" applyFill="1" applyBorder="1" applyAlignment="1">
      <alignment horizontal="center" vertical="center" wrapText="1"/>
    </xf>
    <xf numFmtId="0" fontId="2" fillId="0" borderId="0" xfId="3" applyNumberFormat="1" applyFont="1" applyFill="1" applyBorder="1" applyAlignment="1">
      <alignment horizontal="center" vertical="center"/>
    </xf>
    <xf numFmtId="0" fontId="4" fillId="0" borderId="2" xfId="5" applyNumberFormat="1" applyFont="1" applyFill="1" applyBorder="1" applyAlignment="1">
      <alignment horizontal="center" vertical="center" wrapText="1"/>
    </xf>
    <xf numFmtId="170" fontId="3" fillId="0" borderId="9" xfId="5" applyNumberFormat="1" applyFont="1" applyFill="1" applyBorder="1" applyAlignment="1">
      <alignment horizontal="center" vertical="center" wrapText="1"/>
    </xf>
    <xf numFmtId="170" fontId="3" fillId="0" borderId="11" xfId="5" applyNumberFormat="1" applyFont="1" applyFill="1" applyBorder="1" applyAlignment="1">
      <alignment horizontal="center" vertical="center" wrapText="1"/>
    </xf>
    <xf numFmtId="0" fontId="2" fillId="0" borderId="2" xfId="3" applyNumberFormat="1" applyFont="1" applyFill="1" applyBorder="1" applyAlignment="1">
      <alignment horizontal="center"/>
    </xf>
    <xf numFmtId="0" fontId="2" fillId="0" borderId="8" xfId="3" applyNumberFormat="1" applyFont="1" applyFill="1" applyBorder="1" applyAlignment="1">
      <alignment horizontal="center"/>
    </xf>
    <xf numFmtId="164" fontId="2" fillId="0" borderId="8" xfId="5" applyNumberFormat="1" applyFont="1" applyFill="1" applyBorder="1" applyAlignment="1">
      <alignment horizontal="center"/>
    </xf>
    <xf numFmtId="165" fontId="2" fillId="0" borderId="3" xfId="5" applyNumberFormat="1" applyFont="1" applyFill="1" applyBorder="1" applyAlignment="1">
      <alignment horizontal="center"/>
    </xf>
    <xf numFmtId="41" fontId="2" fillId="0" borderId="2" xfId="5" applyNumberFormat="1" applyFont="1" applyFill="1" applyBorder="1" applyAlignment="1">
      <alignment horizontal="center"/>
    </xf>
    <xf numFmtId="41" fontId="2" fillId="0" borderId="3" xfId="5" applyNumberFormat="1" applyFont="1" applyFill="1" applyBorder="1" applyAlignment="1">
      <alignment horizontal="center"/>
    </xf>
    <xf numFmtId="170" fontId="2" fillId="0" borderId="3" xfId="5" applyNumberFormat="1" applyFont="1" applyFill="1" applyBorder="1" applyAlignment="1">
      <alignment horizontal="center"/>
    </xf>
    <xf numFmtId="170" fontId="2" fillId="0" borderId="2" xfId="5" applyNumberFormat="1" applyFont="1" applyFill="1" applyBorder="1" applyAlignment="1">
      <alignment horizontal="center"/>
    </xf>
    <xf numFmtId="41" fontId="2" fillId="0" borderId="2" xfId="3" applyNumberFormat="1" applyFont="1" applyFill="1" applyBorder="1" applyAlignment="1">
      <alignment horizontal="center"/>
    </xf>
    <xf numFmtId="0" fontId="3" fillId="0" borderId="3" xfId="3" applyNumberFormat="1" applyFont="1" applyFill="1" applyBorder="1" applyAlignment="1">
      <alignment horizontal="center" vertical="center"/>
    </xf>
    <xf numFmtId="0" fontId="3" fillId="0" borderId="0" xfId="3" applyNumberFormat="1" applyFont="1" applyFill="1" applyBorder="1" applyAlignment="1">
      <alignment horizontal="center" vertical="center"/>
    </xf>
    <xf numFmtId="0" fontId="3" fillId="0" borderId="2" xfId="3" applyNumberFormat="1" applyFont="1" applyFill="1" applyBorder="1" applyAlignment="1">
      <alignment horizontal="center" vertical="center"/>
    </xf>
    <xf numFmtId="41" fontId="4" fillId="0" borderId="8" xfId="5" applyNumberFormat="1" applyFont="1" applyFill="1" applyBorder="1" applyAlignment="1">
      <alignment horizontal="center" textRotation="180"/>
    </xf>
    <xf numFmtId="0" fontId="3" fillId="0" borderId="8" xfId="3" applyNumberFormat="1" applyFont="1" applyFill="1" applyBorder="1" applyAlignment="1">
      <alignment horizontal="center" vertical="center" wrapText="1"/>
    </xf>
    <xf numFmtId="0" fontId="4" fillId="0" borderId="3" xfId="5" applyNumberFormat="1" applyFont="1" applyFill="1" applyBorder="1" applyAlignment="1">
      <alignment horizontal="center" vertical="center" wrapText="1"/>
    </xf>
    <xf numFmtId="0" fontId="4" fillId="0" borderId="0" xfId="5" applyNumberFormat="1" applyFont="1" applyFill="1" applyBorder="1" applyAlignment="1">
      <alignment horizontal="center" vertical="center" wrapText="1"/>
    </xf>
    <xf numFmtId="170" fontId="3" fillId="0" borderId="3" xfId="5" applyNumberFormat="1" applyFont="1" applyFill="1" applyBorder="1" applyAlignment="1">
      <alignment horizontal="center" vertical="center" wrapText="1"/>
    </xf>
    <xf numFmtId="170" fontId="3" fillId="0" borderId="2" xfId="5" applyNumberFormat="1" applyFont="1" applyFill="1" applyBorder="1" applyAlignment="1">
      <alignment horizontal="center" vertical="center" wrapText="1"/>
    </xf>
    <xf numFmtId="0" fontId="6" fillId="0" borderId="2" xfId="3" applyNumberFormat="1" applyFont="1" applyFill="1" applyBorder="1" applyAlignment="1">
      <alignment horizontal="center"/>
    </xf>
    <xf numFmtId="0" fontId="6" fillId="0" borderId="8" xfId="3" applyNumberFormat="1" applyFont="1" applyFill="1" applyBorder="1" applyAlignment="1">
      <alignment horizontal="center"/>
    </xf>
    <xf numFmtId="164" fontId="6" fillId="0" borderId="8" xfId="3" applyNumberFormat="1" applyFont="1" applyFill="1" applyBorder="1" applyAlignment="1">
      <alignment horizontal="center"/>
    </xf>
    <xf numFmtId="165" fontId="6" fillId="0" borderId="3" xfId="3" applyNumberFormat="1" applyFont="1" applyFill="1" applyBorder="1" applyAlignment="1">
      <alignment horizontal="center"/>
    </xf>
    <xf numFmtId="41" fontId="6" fillId="0" borderId="2" xfId="5" applyNumberFormat="1" applyFont="1" applyFill="1" applyBorder="1" applyAlignment="1">
      <alignment horizontal="center"/>
    </xf>
    <xf numFmtId="41" fontId="6" fillId="0" borderId="3" xfId="3" applyNumberFormat="1" applyFont="1" applyFill="1" applyBorder="1" applyAlignment="1">
      <alignment horizontal="center"/>
    </xf>
    <xf numFmtId="41" fontId="6" fillId="0" borderId="2" xfId="3" applyNumberFormat="1" applyFont="1" applyFill="1" applyBorder="1" applyAlignment="1">
      <alignment horizontal="center"/>
    </xf>
    <xf numFmtId="41" fontId="6" fillId="0" borderId="3" xfId="5" applyNumberFormat="1" applyFont="1" applyFill="1" applyBorder="1" applyAlignment="1">
      <alignment horizontal="center"/>
    </xf>
    <xf numFmtId="170" fontId="6" fillId="0" borderId="3" xfId="5" applyNumberFormat="1" applyFont="1" applyFill="1" applyBorder="1" applyAlignment="1">
      <alignment horizontal="right"/>
    </xf>
    <xf numFmtId="170" fontId="6" fillId="0" borderId="2" xfId="5" applyNumberFormat="1" applyFont="1" applyFill="1" applyBorder="1" applyAlignment="1">
      <alignment horizontal="right"/>
    </xf>
    <xf numFmtId="41" fontId="6" fillId="0" borderId="0" xfId="5" applyNumberFormat="1" applyFont="1" applyFill="1" applyBorder="1" applyAlignment="1">
      <alignment horizontal="center"/>
    </xf>
    <xf numFmtId="0" fontId="6" fillId="0" borderId="3" xfId="3" applyNumberFormat="1" applyFont="1" applyFill="1" applyBorder="1" applyAlignment="1">
      <alignment horizontal="center"/>
    </xf>
    <xf numFmtId="0" fontId="6" fillId="0" borderId="0" xfId="5" applyNumberFormat="1" applyFont="1" applyFill="1" applyBorder="1" applyAlignment="1">
      <alignment horizontal="center"/>
    </xf>
    <xf numFmtId="0" fontId="6" fillId="0" borderId="2" xfId="5" applyNumberFormat="1" applyFont="1" applyFill="1" applyBorder="1" applyAlignment="1">
      <alignment horizontal="center"/>
    </xf>
    <xf numFmtId="41" fontId="6" fillId="0" borderId="8" xfId="5" applyNumberFormat="1" applyFont="1" applyFill="1" applyBorder="1" applyAlignment="1">
      <alignment horizontal="center"/>
    </xf>
    <xf numFmtId="1" fontId="6" fillId="0" borderId="3" xfId="3" applyNumberFormat="1" applyFont="1" applyFill="1" applyBorder="1" applyAlignment="1">
      <alignment horizontal="center"/>
    </xf>
    <xf numFmtId="1" fontId="6" fillId="0" borderId="0" xfId="3" applyNumberFormat="1" applyFont="1" applyFill="1" applyBorder="1" applyAlignment="1">
      <alignment horizontal="center"/>
    </xf>
    <xf numFmtId="1" fontId="6" fillId="0" borderId="2" xfId="3" applyNumberFormat="1" applyFont="1" applyFill="1" applyBorder="1" applyAlignment="1">
      <alignment horizontal="center"/>
    </xf>
    <xf numFmtId="1" fontId="6" fillId="0" borderId="3" xfId="5" applyNumberFormat="1" applyFont="1" applyFill="1" applyBorder="1" applyAlignment="1">
      <alignment horizontal="center"/>
    </xf>
    <xf numFmtId="1" fontId="6" fillId="0" borderId="0" xfId="5" applyNumberFormat="1" applyFont="1" applyFill="1" applyBorder="1" applyAlignment="1">
      <alignment horizontal="center"/>
    </xf>
    <xf numFmtId="1" fontId="6" fillId="0" borderId="2" xfId="5" applyNumberFormat="1" applyFont="1" applyFill="1" applyBorder="1" applyAlignment="1">
      <alignment horizontal="center"/>
    </xf>
    <xf numFmtId="1" fontId="6" fillId="0" borderId="8" xfId="3" applyNumberFormat="1" applyFont="1" applyFill="1" applyBorder="1" applyAlignment="1">
      <alignment horizontal="center"/>
    </xf>
    <xf numFmtId="170" fontId="6" fillId="0" borderId="3" xfId="5" applyNumberFormat="1" applyFont="1" applyFill="1" applyBorder="1" applyAlignment="1">
      <alignment horizontal="center"/>
    </xf>
    <xf numFmtId="170" fontId="6" fillId="0" borderId="2" xfId="5" applyNumberFormat="1" applyFont="1" applyFill="1" applyBorder="1" applyAlignment="1">
      <alignment horizontal="center"/>
    </xf>
    <xf numFmtId="164" fontId="6" fillId="0" borderId="2" xfId="3" applyNumberFormat="1" applyFont="1" applyFill="1" applyBorder="1" applyAlignment="1">
      <alignment horizontal="center"/>
    </xf>
    <xf numFmtId="41" fontId="6" fillId="0" borderId="0" xfId="3" applyNumberFormat="1" applyFont="1" applyFill="1" applyBorder="1" applyAlignment="1">
      <alignment horizontal="center"/>
    </xf>
    <xf numFmtId="0" fontId="6" fillId="0" borderId="0" xfId="3" applyNumberFormat="1" applyFont="1" applyFill="1" applyBorder="1" applyAlignment="1">
      <alignment horizontal="center"/>
    </xf>
    <xf numFmtId="170" fontId="6" fillId="0" borderId="3" xfId="5" applyNumberFormat="1" applyFont="1" applyFill="1" applyBorder="1" applyAlignment="1">
      <alignment horizontal="right" wrapText="1"/>
    </xf>
    <xf numFmtId="170" fontId="6" fillId="0" borderId="2" xfId="5" applyNumberFormat="1" applyFont="1" applyFill="1" applyBorder="1" applyAlignment="1">
      <alignment horizontal="right" wrapText="1"/>
    </xf>
    <xf numFmtId="167" fontId="6" fillId="0" borderId="8" xfId="3" applyNumberFormat="1" applyFont="1" applyFill="1" applyBorder="1" applyAlignment="1">
      <alignment horizontal="center"/>
    </xf>
    <xf numFmtId="0" fontId="6" fillId="0" borderId="3" xfId="3" applyNumberFormat="1" applyFont="1" applyFill="1" applyBorder="1" applyAlignment="1">
      <alignment horizontal="center" wrapText="1"/>
    </xf>
    <xf numFmtId="167" fontId="6" fillId="0" borderId="3" xfId="3" applyNumberFormat="1" applyFont="1" applyFill="1" applyBorder="1" applyAlignment="1">
      <alignment horizontal="center" wrapText="1"/>
    </xf>
    <xf numFmtId="167" fontId="6" fillId="0" borderId="3" xfId="3" applyNumberFormat="1" applyFont="1" applyFill="1" applyBorder="1" applyAlignment="1">
      <alignment horizontal="center"/>
    </xf>
    <xf numFmtId="0" fontId="6" fillId="0" borderId="3" xfId="5" applyNumberFormat="1" applyFont="1" applyFill="1" applyBorder="1" applyAlignment="1">
      <alignment horizontal="center"/>
    </xf>
    <xf numFmtId="164" fontId="6" fillId="0" borderId="8" xfId="5" applyNumberFormat="1" applyFont="1" applyFill="1" applyBorder="1" applyAlignment="1">
      <alignment horizontal="center"/>
    </xf>
    <xf numFmtId="165" fontId="6" fillId="0" borderId="3" xfId="5" applyNumberFormat="1" applyFont="1" applyFill="1" applyBorder="1" applyAlignment="1">
      <alignment horizontal="center"/>
    </xf>
    <xf numFmtId="0" fontId="2" fillId="0" borderId="0" xfId="3" applyNumberFormat="1" applyFont="1" applyBorder="1" applyAlignment="1">
      <alignment horizontal="center"/>
    </xf>
    <xf numFmtId="164" fontId="13" fillId="0" borderId="0" xfId="3" applyBorder="1"/>
    <xf numFmtId="43" fontId="2" fillId="0" borderId="0" xfId="5" applyNumberFormat="1" applyFont="1" applyFill="1" applyBorder="1" applyAlignment="1">
      <alignment horizontal="center"/>
    </xf>
    <xf numFmtId="43" fontId="3" fillId="0" borderId="9" xfId="5" applyNumberFormat="1" applyFont="1" applyFill="1" applyBorder="1" applyAlignment="1">
      <alignment horizontal="center" vertical="center" wrapText="1"/>
    </xf>
    <xf numFmtId="43" fontId="3" fillId="0" borderId="11" xfId="5" applyNumberFormat="1" applyFont="1" applyFill="1" applyBorder="1" applyAlignment="1">
      <alignment horizontal="center" vertical="center" wrapText="1"/>
    </xf>
    <xf numFmtId="43" fontId="3" fillId="0" borderId="3" xfId="5" applyNumberFormat="1" applyFont="1" applyFill="1" applyBorder="1" applyAlignment="1">
      <alignment horizontal="center" vertical="center" wrapText="1"/>
    </xf>
    <xf numFmtId="43" fontId="3" fillId="0" borderId="2" xfId="5" applyNumberFormat="1" applyFont="1" applyFill="1" applyBorder="1" applyAlignment="1">
      <alignment horizontal="center" vertical="center" wrapText="1"/>
    </xf>
    <xf numFmtId="43" fontId="6" fillId="0" borderId="3" xfId="5" applyNumberFormat="1" applyFont="1" applyFill="1" applyBorder="1" applyAlignment="1">
      <alignment horizontal="center"/>
    </xf>
    <xf numFmtId="43" fontId="6" fillId="0" borderId="2" xfId="5" applyNumberFormat="1" applyFont="1" applyFill="1" applyBorder="1" applyAlignment="1">
      <alignment horizontal="center"/>
    </xf>
    <xf numFmtId="43" fontId="6" fillId="0" borderId="2" xfId="3" applyNumberFormat="1" applyFont="1" applyFill="1" applyBorder="1" applyAlignment="1">
      <alignment horizontal="center"/>
    </xf>
    <xf numFmtId="43" fontId="6" fillId="0" borderId="0" xfId="3" applyNumberFormat="1" applyFont="1" applyFill="1" applyBorder="1" applyAlignment="1">
      <alignment horizontal="center"/>
    </xf>
    <xf numFmtId="43" fontId="2" fillId="0" borderId="9" xfId="5" applyFont="1" applyFill="1" applyBorder="1" applyAlignment="1">
      <alignment horizontal="center"/>
    </xf>
    <xf numFmtId="164" fontId="17" fillId="0" borderId="2" xfId="3" applyNumberFormat="1" applyFont="1" applyFill="1" applyBorder="1" applyAlignment="1">
      <alignment horizontal="center"/>
    </xf>
    <xf numFmtId="164" fontId="17" fillId="0" borderId="0" xfId="3" applyFont="1" applyFill="1" applyBorder="1" applyAlignment="1">
      <alignment horizontal="center"/>
    </xf>
    <xf numFmtId="167" fontId="6" fillId="0" borderId="0" xfId="3" applyNumberFormat="1" applyFont="1" applyFill="1" applyBorder="1" applyAlignment="1">
      <alignment horizontal="center"/>
    </xf>
    <xf numFmtId="43" fontId="6" fillId="0" borderId="0" xfId="5" applyFont="1" applyFill="1" applyBorder="1" applyAlignment="1">
      <alignment horizontal="center"/>
    </xf>
    <xf numFmtId="0" fontId="17" fillId="0" borderId="0" xfId="3" applyNumberFormat="1" applyFont="1" applyFill="1" applyBorder="1" applyAlignment="1">
      <alignment horizontal="center"/>
    </xf>
    <xf numFmtId="167" fontId="6" fillId="0" borderId="2" xfId="3" applyNumberFormat="1" applyFont="1" applyFill="1" applyBorder="1" applyAlignment="1">
      <alignment horizontal="center"/>
    </xf>
    <xf numFmtId="43" fontId="6" fillId="0" borderId="3" xfId="5" applyFont="1" applyFill="1" applyBorder="1" applyAlignment="1">
      <alignment horizontal="center"/>
    </xf>
    <xf numFmtId="164" fontId="15" fillId="0" borderId="0" xfId="3" applyFont="1"/>
    <xf numFmtId="164" fontId="15" fillId="0" borderId="3" xfId="3" applyFont="1" applyBorder="1" applyAlignment="1">
      <alignment horizontal="center"/>
    </xf>
    <xf numFmtId="164" fontId="15" fillId="0" borderId="2" xfId="3" applyNumberFormat="1" applyFont="1" applyBorder="1" applyAlignment="1">
      <alignment horizontal="center"/>
    </xf>
    <xf numFmtId="165" fontId="14" fillId="0" borderId="0" xfId="3" applyNumberFormat="1" applyFont="1" applyBorder="1" applyAlignment="1">
      <alignment horizontal="center"/>
    </xf>
    <xf numFmtId="164" fontId="18" fillId="0" borderId="3" xfId="3" applyFont="1" applyFill="1" applyBorder="1" applyAlignment="1">
      <alignment horizontal="center"/>
    </xf>
    <xf numFmtId="164" fontId="18" fillId="0" borderId="0" xfId="3" applyFont="1" applyFill="1" applyBorder="1" applyAlignment="1">
      <alignment horizontal="center"/>
    </xf>
    <xf numFmtId="164" fontId="13" fillId="0" borderId="2" xfId="3" applyFill="1" applyBorder="1" applyAlignment="1">
      <alignment horizontal="center"/>
    </xf>
    <xf numFmtId="164" fontId="13" fillId="0" borderId="0" xfId="3" applyFill="1" applyAlignment="1">
      <alignment horizontal="center"/>
    </xf>
    <xf numFmtId="43" fontId="0" fillId="0" borderId="0" xfId="5" applyFont="1" applyAlignment="1">
      <alignment horizontal="center"/>
    </xf>
    <xf numFmtId="166" fontId="0" fillId="0" borderId="3" xfId="5" applyNumberFormat="1" applyFont="1" applyBorder="1"/>
    <xf numFmtId="168" fontId="0" fillId="0" borderId="0" xfId="5" applyNumberFormat="1" applyFont="1" applyBorder="1" applyAlignment="1">
      <alignment horizontal="center"/>
    </xf>
    <xf numFmtId="168" fontId="0" fillId="0" borderId="3" xfId="5" applyNumberFormat="1" applyFont="1" applyBorder="1" applyAlignment="1">
      <alignment horizontal="center"/>
    </xf>
    <xf numFmtId="168" fontId="0" fillId="0" borderId="2" xfId="5" applyNumberFormat="1" applyFont="1" applyBorder="1" applyAlignment="1">
      <alignment horizontal="center"/>
    </xf>
    <xf numFmtId="166" fontId="0" fillId="0" borderId="2" xfId="5" applyNumberFormat="1" applyFont="1" applyBorder="1"/>
    <xf numFmtId="168" fontId="0" fillId="0" borderId="2" xfId="5" applyNumberFormat="1" applyFont="1" applyBorder="1"/>
    <xf numFmtId="168" fontId="0" fillId="0" borderId="3" xfId="5" applyNumberFormat="1" applyFont="1" applyBorder="1"/>
    <xf numFmtId="168" fontId="0" fillId="0" borderId="0" xfId="5" applyNumberFormat="1" applyFont="1"/>
    <xf numFmtId="168" fontId="0" fillId="0" borderId="0" xfId="5" applyNumberFormat="1" applyFont="1" applyAlignment="1">
      <alignment horizontal="center"/>
    </xf>
    <xf numFmtId="43" fontId="0" fillId="0" borderId="0" xfId="5" applyFont="1" applyBorder="1"/>
    <xf numFmtId="0" fontId="0" fillId="0" borderId="3" xfId="5" applyNumberFormat="1" applyFont="1" applyBorder="1" applyAlignment="1">
      <alignment horizontal="center"/>
    </xf>
    <xf numFmtId="0" fontId="0" fillId="0" borderId="0" xfId="5" applyNumberFormat="1" applyFont="1" applyBorder="1" applyAlignment="1">
      <alignment horizontal="center"/>
    </xf>
    <xf numFmtId="0" fontId="0" fillId="0" borderId="2" xfId="5" applyNumberFormat="1" applyFont="1" applyBorder="1" applyAlignment="1">
      <alignment horizontal="center"/>
    </xf>
    <xf numFmtId="0" fontId="0" fillId="0" borderId="0" xfId="5" applyNumberFormat="1" applyFont="1"/>
    <xf numFmtId="164" fontId="18" fillId="0" borderId="8" xfId="3" applyFont="1" applyFill="1" applyBorder="1" applyAlignment="1">
      <alignment horizontal="center"/>
    </xf>
    <xf numFmtId="0" fontId="13" fillId="0" borderId="0" xfId="3" applyNumberFormat="1"/>
    <xf numFmtId="0" fontId="13" fillId="0" borderId="0" xfId="3" applyNumberFormat="1" applyAlignment="1">
      <alignment horizontal="center"/>
    </xf>
    <xf numFmtId="168" fontId="6" fillId="0" borderId="0" xfId="5" applyNumberFormat="1" applyFont="1" applyFill="1" applyBorder="1" applyAlignment="1">
      <alignment horizontal="center"/>
    </xf>
    <xf numFmtId="0" fontId="13" fillId="0" borderId="0" xfId="3" applyNumberFormat="1" applyBorder="1"/>
    <xf numFmtId="0" fontId="13" fillId="0" borderId="2" xfId="3" applyNumberFormat="1" applyBorder="1"/>
    <xf numFmtId="9" fontId="2" fillId="0" borderId="0" xfId="4" applyFont="1" applyFill="1" applyBorder="1" applyAlignment="1">
      <alignment horizontal="center"/>
    </xf>
    <xf numFmtId="166" fontId="2" fillId="0" borderId="2" xfId="5" applyNumberFormat="1" applyFont="1" applyFill="1" applyBorder="1" applyAlignment="1">
      <alignment horizontal="center"/>
    </xf>
    <xf numFmtId="43" fontId="2" fillId="0" borderId="0" xfId="5" applyFont="1" applyFill="1" applyBorder="1" applyAlignment="1">
      <alignment horizontal="center"/>
    </xf>
    <xf numFmtId="0" fontId="2" fillId="0" borderId="3" xfId="3" applyNumberFormat="1" applyFont="1" applyFill="1" applyBorder="1" applyAlignment="1">
      <alignment horizontal="center"/>
    </xf>
    <xf numFmtId="0" fontId="2" fillId="0" borderId="5" xfId="3" applyNumberFormat="1" applyFont="1" applyFill="1" applyBorder="1" applyAlignment="1">
      <alignment horizontal="center"/>
    </xf>
    <xf numFmtId="0" fontId="2" fillId="0" borderId="4" xfId="3" applyNumberFormat="1" applyFont="1" applyFill="1" applyBorder="1" applyAlignment="1">
      <alignment horizontal="center"/>
    </xf>
    <xf numFmtId="0" fontId="2" fillId="0" borderId="7" xfId="3" applyNumberFormat="1" applyFont="1" applyFill="1" applyBorder="1" applyAlignment="1">
      <alignment horizontal="center"/>
    </xf>
    <xf numFmtId="166" fontId="2" fillId="0" borderId="4" xfId="5" applyNumberFormat="1" applyFont="1" applyFill="1" applyBorder="1" applyAlignment="1">
      <alignment horizontal="center"/>
    </xf>
    <xf numFmtId="166" fontId="2" fillId="0" borderId="5" xfId="5" applyNumberFormat="1" applyFont="1" applyFill="1" applyBorder="1" applyAlignment="1">
      <alignment horizontal="center"/>
    </xf>
    <xf numFmtId="43" fontId="2" fillId="0" borderId="4" xfId="5" applyFont="1" applyFill="1" applyBorder="1" applyAlignment="1">
      <alignment horizontal="center"/>
    </xf>
    <xf numFmtId="43" fontId="2" fillId="0" borderId="5" xfId="5" applyFont="1" applyFill="1" applyBorder="1" applyAlignment="1">
      <alignment horizontal="center"/>
    </xf>
    <xf numFmtId="164" fontId="2" fillId="0" borderId="0" xfId="3" applyFont="1" applyFill="1" applyAlignment="1">
      <alignment horizontal="center"/>
    </xf>
    <xf numFmtId="0" fontId="2" fillId="0" borderId="9" xfId="3" applyNumberFormat="1" applyFont="1" applyFill="1" applyBorder="1" applyAlignment="1">
      <alignment horizontal="center"/>
    </xf>
    <xf numFmtId="0" fontId="2" fillId="0" borderId="1" xfId="3" applyNumberFormat="1" applyFont="1" applyFill="1" applyBorder="1" applyAlignment="1">
      <alignment horizontal="center"/>
    </xf>
    <xf numFmtId="166" fontId="2" fillId="0" borderId="9" xfId="5" applyNumberFormat="1" applyFont="1" applyFill="1" applyBorder="1" applyAlignment="1">
      <alignment horizontal="center"/>
    </xf>
    <xf numFmtId="166" fontId="2" fillId="0" borderId="11" xfId="5" applyNumberFormat="1" applyFont="1" applyFill="1" applyBorder="1" applyAlignment="1">
      <alignment horizontal="center"/>
    </xf>
    <xf numFmtId="0" fontId="2" fillId="0" borderId="11" xfId="5" applyNumberFormat="1" applyFont="1" applyFill="1" applyBorder="1" applyAlignment="1">
      <alignment horizontal="center"/>
    </xf>
    <xf numFmtId="0" fontId="2" fillId="0" borderId="9" xfId="5" applyNumberFormat="1" applyFont="1" applyFill="1" applyBorder="1" applyAlignment="1">
      <alignment horizontal="center"/>
    </xf>
    <xf numFmtId="43" fontId="2" fillId="0" borderId="11" xfId="5" applyFont="1" applyFill="1" applyBorder="1" applyAlignment="1">
      <alignment horizontal="center"/>
    </xf>
    <xf numFmtId="164" fontId="5" fillId="0" borderId="9" xfId="3" applyNumberFormat="1" applyFont="1" applyFill="1" applyBorder="1" applyAlignment="1">
      <alignment horizontal="center" wrapText="1"/>
    </xf>
    <xf numFmtId="43" fontId="3" fillId="0" borderId="9" xfId="5" applyFont="1" applyFill="1" applyBorder="1" applyAlignment="1">
      <alignment horizontal="center" vertical="center" wrapText="1"/>
    </xf>
    <xf numFmtId="43" fontId="3" fillId="0" borderId="11" xfId="5" applyFont="1" applyFill="1" applyBorder="1" applyAlignment="1">
      <alignment horizontal="center" vertical="center" wrapText="1"/>
    </xf>
    <xf numFmtId="168" fontId="6" fillId="0" borderId="0" xfId="5" applyNumberFormat="1" applyFont="1" applyBorder="1" applyAlignment="1">
      <alignment horizontal="center"/>
    </xf>
    <xf numFmtId="168" fontId="6" fillId="0" borderId="3" xfId="3" applyNumberFormat="1" applyFont="1" applyFill="1" applyBorder="1" applyAlignment="1">
      <alignment horizontal="center"/>
    </xf>
    <xf numFmtId="168" fontId="6" fillId="0" borderId="0" xfId="3" applyNumberFormat="1" applyFont="1" applyFill="1" applyBorder="1" applyAlignment="1">
      <alignment horizontal="center"/>
    </xf>
    <xf numFmtId="166" fontId="6" fillId="0" borderId="3" xfId="5" applyNumberFormat="1" applyFont="1" applyFill="1" applyBorder="1" applyAlignment="1">
      <alignment horizontal="center" wrapText="1"/>
    </xf>
    <xf numFmtId="166" fontId="6" fillId="0" borderId="2" xfId="5" applyNumberFormat="1" applyFont="1" applyFill="1" applyBorder="1" applyAlignment="1">
      <alignment horizontal="center" wrapText="1"/>
    </xf>
    <xf numFmtId="164" fontId="6" fillId="0" borderId="3" xfId="3" quotePrefix="1" applyNumberFormat="1" applyFont="1" applyFill="1" applyBorder="1" applyAlignment="1">
      <alignment horizontal="center"/>
    </xf>
    <xf numFmtId="43" fontId="6" fillId="0" borderId="2" xfId="5" applyFont="1" applyFill="1" applyBorder="1" applyAlignment="1">
      <alignment horizontal="center"/>
    </xf>
    <xf numFmtId="164" fontId="6" fillId="0" borderId="0" xfId="3" applyFont="1" applyFill="1" applyBorder="1"/>
    <xf numFmtId="168" fontId="6" fillId="0" borderId="3" xfId="5" applyNumberFormat="1" applyFont="1" applyBorder="1"/>
    <xf numFmtId="168" fontId="6" fillId="0" borderId="0" xfId="5" applyNumberFormat="1" applyFont="1"/>
    <xf numFmtId="168" fontId="6" fillId="0" borderId="0" xfId="5" applyNumberFormat="1" applyFont="1" applyBorder="1"/>
    <xf numFmtId="168" fontId="6" fillId="0" borderId="2" xfId="5" applyNumberFormat="1" applyFont="1" applyBorder="1"/>
    <xf numFmtId="167" fontId="6" fillId="0" borderId="3" xfId="5" applyNumberFormat="1" applyFont="1" applyFill="1" applyBorder="1" applyAlignment="1">
      <alignment horizontal="center"/>
    </xf>
    <xf numFmtId="164" fontId="6" fillId="0" borderId="0" xfId="3" applyNumberFormat="1" applyFont="1" applyBorder="1" applyAlignment="1">
      <alignment horizontal="center"/>
    </xf>
    <xf numFmtId="164" fontId="6" fillId="0" borderId="3" xfId="3" applyNumberFormat="1" applyFont="1" applyFill="1" applyBorder="1" applyAlignment="1">
      <alignment horizontal="center"/>
    </xf>
    <xf numFmtId="43" fontId="6" fillId="0" borderId="3" xfId="5" quotePrefix="1" applyFont="1" applyFill="1" applyBorder="1" applyAlignment="1">
      <alignment horizontal="center"/>
    </xf>
    <xf numFmtId="164" fontId="6" fillId="0" borderId="0" xfId="3" applyNumberFormat="1" applyFont="1" applyFill="1" applyBorder="1" applyAlignment="1">
      <alignment horizontal="center"/>
    </xf>
    <xf numFmtId="166" fontId="6" fillId="0" borderId="3" xfId="5" applyNumberFormat="1" applyFont="1" applyFill="1" applyBorder="1" applyAlignment="1">
      <alignment horizontal="center"/>
    </xf>
    <xf numFmtId="166" fontId="6" fillId="0" borderId="2" xfId="5" applyNumberFormat="1" applyFont="1" applyFill="1" applyBorder="1" applyAlignment="1">
      <alignment horizontal="center"/>
    </xf>
    <xf numFmtId="164" fontId="6" fillId="0" borderId="3" xfId="5" applyNumberFormat="1" applyFont="1" applyFill="1" applyBorder="1" applyAlignment="1">
      <alignment horizontal="center"/>
    </xf>
    <xf numFmtId="164" fontId="6" fillId="0" borderId="3" xfId="5" quotePrefix="1" applyNumberFormat="1" applyFont="1" applyFill="1" applyBorder="1" applyAlignment="1">
      <alignment horizontal="center"/>
    </xf>
    <xf numFmtId="16" fontId="6" fillId="0" borderId="3" xfId="5" quotePrefix="1" applyNumberFormat="1" applyFont="1" applyFill="1" applyBorder="1" applyAlignment="1">
      <alignment horizontal="center"/>
    </xf>
    <xf numFmtId="0" fontId="6" fillId="0" borderId="2" xfId="5" quotePrefix="1" applyNumberFormat="1" applyFont="1" applyFill="1" applyBorder="1" applyAlignment="1">
      <alignment horizontal="center"/>
    </xf>
    <xf numFmtId="0" fontId="6" fillId="0" borderId="8" xfId="5" applyNumberFormat="1" applyFont="1" applyFill="1" applyBorder="1" applyAlignment="1">
      <alignment horizontal="center"/>
    </xf>
    <xf numFmtId="168" fontId="6" fillId="0" borderId="3" xfId="3" quotePrefix="1" applyNumberFormat="1" applyFont="1" applyFill="1" applyBorder="1" applyAlignment="1">
      <alignment horizontal="center"/>
    </xf>
    <xf numFmtId="43" fontId="6" fillId="0" borderId="2" xfId="5" quotePrefix="1" applyFont="1" applyFill="1" applyBorder="1" applyAlignment="1">
      <alignment horizontal="center"/>
    </xf>
    <xf numFmtId="0" fontId="6" fillId="0" borderId="3" xfId="3" quotePrefix="1" applyNumberFormat="1" applyFont="1" applyFill="1" applyBorder="1" applyAlignment="1">
      <alignment horizontal="center"/>
    </xf>
    <xf numFmtId="164" fontId="6" fillId="0" borderId="3" xfId="3" applyFont="1" applyFill="1" applyBorder="1" applyAlignment="1">
      <alignment horizontal="center"/>
    </xf>
    <xf numFmtId="168" fontId="6" fillId="0" borderId="3" xfId="5" applyNumberFormat="1" applyFont="1" applyFill="1" applyBorder="1" applyAlignment="1">
      <alignment horizontal="center"/>
    </xf>
    <xf numFmtId="0" fontId="6" fillId="0" borderId="3" xfId="5" quotePrefix="1" applyNumberFormat="1" applyFont="1" applyFill="1" applyBorder="1" applyAlignment="1">
      <alignment horizontal="center"/>
    </xf>
    <xf numFmtId="0" fontId="6" fillId="0" borderId="2" xfId="3" quotePrefix="1" applyNumberFormat="1" applyFont="1" applyFill="1" applyBorder="1" applyAlignment="1">
      <alignment horizontal="center"/>
    </xf>
    <xf numFmtId="164" fontId="6" fillId="0" borderId="0" xfId="5" applyNumberFormat="1" applyFont="1" applyFill="1" applyBorder="1" applyAlignment="1">
      <alignment horizontal="center"/>
    </xf>
    <xf numFmtId="168" fontId="6" fillId="0" borderId="3" xfId="5" applyNumberFormat="1" applyFont="1" applyFill="1" applyBorder="1"/>
    <xf numFmtId="168" fontId="6" fillId="0" borderId="0" xfId="5" applyNumberFormat="1" applyFont="1" applyFill="1"/>
    <xf numFmtId="168" fontId="6" fillId="0" borderId="0" xfId="5" applyNumberFormat="1" applyFont="1" applyFill="1" applyBorder="1"/>
    <xf numFmtId="168" fontId="6" fillId="0" borderId="2" xfId="5" applyNumberFormat="1" applyFont="1" applyFill="1" applyBorder="1"/>
    <xf numFmtId="0" fontId="6" fillId="0" borderId="2" xfId="3" applyNumberFormat="1" applyFont="1" applyFill="1" applyBorder="1"/>
    <xf numFmtId="168" fontId="6" fillId="0" borderId="3" xfId="5" quotePrefix="1" applyNumberFormat="1" applyFont="1" applyFill="1" applyBorder="1" applyAlignment="1">
      <alignment horizontal="center"/>
    </xf>
    <xf numFmtId="165" fontId="6" fillId="0" borderId="3" xfId="5" quotePrefix="1" applyNumberFormat="1" applyFont="1" applyFill="1" applyBorder="1" applyAlignment="1">
      <alignment horizontal="center"/>
    </xf>
    <xf numFmtId="0" fontId="9" fillId="0" borderId="3" xfId="3" applyNumberFormat="1" applyFont="1" applyFill="1" applyBorder="1" applyAlignment="1">
      <alignment horizontal="center"/>
    </xf>
    <xf numFmtId="168" fontId="9" fillId="0" borderId="3" xfId="3" applyNumberFormat="1" applyFont="1" applyFill="1" applyBorder="1" applyAlignment="1">
      <alignment horizontal="center"/>
    </xf>
    <xf numFmtId="14" fontId="6" fillId="0" borderId="2" xfId="5" quotePrefix="1" applyNumberFormat="1" applyFont="1" applyFill="1" applyBorder="1" applyAlignment="1">
      <alignment horizontal="center"/>
    </xf>
    <xf numFmtId="0" fontId="6" fillId="0" borderId="0" xfId="3" applyNumberFormat="1" applyFont="1" applyFill="1" applyBorder="1"/>
    <xf numFmtId="43" fontId="6" fillId="0" borderId="3" xfId="3" applyNumberFormat="1" applyFont="1" applyFill="1" applyBorder="1" applyAlignment="1">
      <alignment horizontal="center"/>
    </xf>
    <xf numFmtId="43" fontId="6" fillId="0" borderId="3" xfId="5" applyNumberFormat="1" applyFont="1" applyFill="1" applyBorder="1" applyAlignment="1">
      <alignment horizontal="center" wrapText="1"/>
    </xf>
    <xf numFmtId="43" fontId="6" fillId="0" borderId="2" xfId="5" applyNumberFormat="1" applyFont="1" applyFill="1" applyBorder="1" applyAlignment="1">
      <alignment horizontal="center" wrapText="1"/>
    </xf>
    <xf numFmtId="43" fontId="6" fillId="0" borderId="0" xfId="5" applyNumberFormat="1" applyFont="1" applyFill="1" applyBorder="1" applyAlignment="1">
      <alignment horizontal="center"/>
    </xf>
    <xf numFmtId="0" fontId="20" fillId="0" borderId="0" xfId="3" applyNumberFormat="1" applyFont="1" applyFill="1" applyBorder="1" applyAlignment="1">
      <alignment horizontal="center"/>
    </xf>
    <xf numFmtId="0" fontId="20" fillId="0" borderId="8" xfId="3" applyNumberFormat="1" applyFont="1" applyFill="1" applyBorder="1" applyAlignment="1">
      <alignment horizontal="center"/>
    </xf>
    <xf numFmtId="165" fontId="20" fillId="0" borderId="3" xfId="3" applyNumberFormat="1" applyFont="1" applyFill="1" applyBorder="1" applyAlignment="1">
      <alignment horizontal="center"/>
    </xf>
    <xf numFmtId="167" fontId="20" fillId="0" borderId="2" xfId="3" applyNumberFormat="1" applyFont="1" applyFill="1" applyBorder="1" applyAlignment="1">
      <alignment horizontal="center"/>
    </xf>
    <xf numFmtId="168" fontId="20" fillId="0" borderId="0" xfId="5" applyNumberFormat="1" applyFont="1" applyBorder="1" applyAlignment="1"/>
    <xf numFmtId="1" fontId="20" fillId="0" borderId="2" xfId="3" applyNumberFormat="1" applyFont="1" applyFill="1" applyBorder="1" applyAlignment="1">
      <alignment horizontal="center"/>
    </xf>
    <xf numFmtId="0" fontId="20" fillId="0" borderId="0" xfId="5" applyNumberFormat="1" applyFont="1" applyFill="1" applyBorder="1" applyAlignment="1">
      <alignment horizontal="center"/>
    </xf>
    <xf numFmtId="0" fontId="20" fillId="0" borderId="3" xfId="3" applyNumberFormat="1" applyFont="1" applyFill="1" applyBorder="1" applyAlignment="1">
      <alignment horizontal="center"/>
    </xf>
    <xf numFmtId="0" fontId="20" fillId="0" borderId="2" xfId="5" applyNumberFormat="1" applyFont="1" applyFill="1" applyBorder="1" applyAlignment="1">
      <alignment horizontal="center"/>
    </xf>
    <xf numFmtId="0" fontId="20" fillId="0" borderId="2" xfId="3" applyNumberFormat="1" applyFont="1" applyFill="1" applyBorder="1" applyAlignment="1">
      <alignment horizontal="center"/>
    </xf>
    <xf numFmtId="43" fontId="20" fillId="0" borderId="3" xfId="5" applyFont="1" applyFill="1" applyBorder="1" applyAlignment="1">
      <alignment horizontal="center"/>
    </xf>
    <xf numFmtId="43" fontId="20" fillId="0" borderId="2" xfId="5" applyFont="1" applyFill="1" applyBorder="1" applyAlignment="1">
      <alignment horizontal="center"/>
    </xf>
    <xf numFmtId="164" fontId="20" fillId="0" borderId="0" xfId="3" applyFont="1" applyFill="1" applyBorder="1"/>
    <xf numFmtId="164" fontId="6" fillId="0" borderId="0" xfId="3" applyFont="1" applyFill="1" applyBorder="1" applyAlignment="1">
      <alignment horizontal="center"/>
    </xf>
    <xf numFmtId="43" fontId="6" fillId="0" borderId="0" xfId="5" quotePrefix="1" applyFont="1" applyFill="1" applyBorder="1" applyAlignment="1">
      <alignment horizontal="center"/>
    </xf>
    <xf numFmtId="16" fontId="6" fillId="0" borderId="0" xfId="5" quotePrefix="1" applyNumberFormat="1" applyFont="1" applyFill="1" applyBorder="1" applyAlignment="1">
      <alignment horizontal="center"/>
    </xf>
    <xf numFmtId="164" fontId="6" fillId="0" borderId="3" xfId="3" applyFont="1" applyFill="1" applyBorder="1"/>
    <xf numFmtId="164" fontId="6" fillId="0" borderId="2" xfId="3" applyFont="1" applyFill="1" applyBorder="1"/>
    <xf numFmtId="0" fontId="6" fillId="0" borderId="0" xfId="5" quotePrefix="1" applyNumberFormat="1" applyFont="1" applyFill="1" applyBorder="1" applyAlignment="1">
      <alignment horizontal="center"/>
    </xf>
    <xf numFmtId="164" fontId="7" fillId="0" borderId="0" xfId="3" applyFont="1" applyFill="1" applyBorder="1"/>
    <xf numFmtId="164" fontId="8" fillId="0" borderId="0" xfId="3" applyFont="1" applyFill="1" applyBorder="1"/>
    <xf numFmtId="164" fontId="7" fillId="0" borderId="3" xfId="3" applyFont="1" applyFill="1" applyBorder="1" applyAlignment="1">
      <alignment horizontal="center"/>
    </xf>
    <xf numFmtId="164" fontId="7" fillId="0" borderId="0" xfId="3" applyFont="1" applyFill="1" applyBorder="1" applyAlignment="1">
      <alignment horizontal="center"/>
    </xf>
    <xf numFmtId="0" fontId="7" fillId="0" borderId="3" xfId="3" applyNumberFormat="1" applyFont="1" applyFill="1" applyBorder="1" applyAlignment="1">
      <alignment horizontal="center"/>
    </xf>
    <xf numFmtId="164" fontId="7" fillId="0" borderId="3" xfId="3" applyFont="1" applyFill="1" applyBorder="1"/>
    <xf numFmtId="164" fontId="7" fillId="0" borderId="2" xfId="3" applyFont="1" applyFill="1" applyBorder="1"/>
    <xf numFmtId="0" fontId="6" fillId="0" borderId="3" xfId="3" applyNumberFormat="1" applyFont="1" applyFill="1" applyBorder="1" applyAlignment="1">
      <alignment horizontal="center" vertical="center"/>
    </xf>
    <xf numFmtId="14" fontId="6" fillId="0" borderId="3" xfId="5" quotePrefix="1" applyNumberFormat="1" applyFont="1" applyFill="1" applyBorder="1" applyAlignment="1">
      <alignment horizontal="center"/>
    </xf>
    <xf numFmtId="43" fontId="21" fillId="0" borderId="0" xfId="5" applyFont="1" applyFill="1" applyBorder="1" applyAlignment="1">
      <alignment horizontal="center"/>
    </xf>
    <xf numFmtId="0" fontId="10" fillId="0" borderId="3" xfId="3" applyNumberFormat="1" applyFont="1" applyFill="1" applyBorder="1" applyAlignment="1">
      <alignment horizontal="center"/>
    </xf>
    <xf numFmtId="165" fontId="6" fillId="0" borderId="0" xfId="3" applyNumberFormat="1" applyFont="1" applyFill="1" applyBorder="1" applyAlignment="1">
      <alignment horizontal="center"/>
    </xf>
    <xf numFmtId="14" fontId="6" fillId="0" borderId="2" xfId="3" quotePrefix="1" applyNumberFormat="1" applyFont="1" applyFill="1" applyBorder="1" applyAlignment="1">
      <alignment horizontal="center"/>
    </xf>
    <xf numFmtId="164" fontId="22" fillId="0" borderId="0" xfId="3" applyFont="1" applyFill="1" applyBorder="1"/>
    <xf numFmtId="0" fontId="11" fillId="0" borderId="2" xfId="3" applyNumberFormat="1" applyFont="1" applyFill="1" applyBorder="1" applyAlignment="1">
      <alignment horizontal="center"/>
    </xf>
    <xf numFmtId="0" fontId="11" fillId="0" borderId="3" xfId="3" applyNumberFormat="1" applyFont="1" applyFill="1" applyBorder="1" applyAlignment="1">
      <alignment horizontal="center"/>
    </xf>
    <xf numFmtId="0" fontId="11" fillId="0" borderId="3" xfId="5" applyNumberFormat="1" applyFont="1" applyFill="1" applyBorder="1" applyAlignment="1">
      <alignment horizontal="center"/>
    </xf>
    <xf numFmtId="0" fontId="11" fillId="0" borderId="0" xfId="5" applyNumberFormat="1" applyFont="1" applyFill="1" applyBorder="1" applyAlignment="1">
      <alignment horizontal="center"/>
    </xf>
    <xf numFmtId="166" fontId="11" fillId="0" borderId="3" xfId="5" applyNumberFormat="1" applyFont="1" applyFill="1" applyBorder="1" applyAlignment="1">
      <alignment horizontal="center"/>
    </xf>
    <xf numFmtId="166" fontId="11" fillId="0" borderId="2" xfId="5" applyNumberFormat="1" applyFont="1" applyFill="1" applyBorder="1" applyAlignment="1">
      <alignment horizontal="center"/>
    </xf>
    <xf numFmtId="0" fontId="11" fillId="0" borderId="0" xfId="3" applyNumberFormat="1" applyFont="1" applyFill="1" applyBorder="1" applyAlignment="1">
      <alignment horizontal="center"/>
    </xf>
    <xf numFmtId="0" fontId="11" fillId="0" borderId="2" xfId="5" applyNumberFormat="1" applyFont="1" applyFill="1" applyBorder="1" applyAlignment="1">
      <alignment horizontal="center"/>
    </xf>
    <xf numFmtId="0" fontId="11" fillId="0" borderId="8" xfId="3" applyNumberFormat="1" applyFont="1" applyFill="1" applyBorder="1" applyAlignment="1">
      <alignment horizontal="center"/>
    </xf>
    <xf numFmtId="0" fontId="11" fillId="0" borderId="0" xfId="3" applyNumberFormat="1" applyFont="1" applyFill="1" applyAlignment="1">
      <alignment horizontal="center"/>
    </xf>
    <xf numFmtId="0" fontId="23" fillId="0" borderId="0" xfId="3" applyNumberFormat="1" applyFont="1" applyFill="1" applyAlignment="1">
      <alignment horizontal="center"/>
    </xf>
    <xf numFmtId="0" fontId="19" fillId="0" borderId="0" xfId="3" applyNumberFormat="1" applyFont="1" applyFill="1" applyBorder="1" applyAlignment="1">
      <alignment horizontal="center"/>
    </xf>
    <xf numFmtId="0" fontId="19" fillId="0" borderId="3" xfId="3" applyNumberFormat="1" applyFont="1" applyFill="1" applyBorder="1" applyAlignment="1">
      <alignment horizontal="center"/>
    </xf>
    <xf numFmtId="0" fontId="19" fillId="0" borderId="2" xfId="3" applyNumberFormat="1" applyFont="1" applyFill="1" applyBorder="1" applyAlignment="1">
      <alignment horizontal="center"/>
    </xf>
    <xf numFmtId="167" fontId="6" fillId="0" borderId="2" xfId="5" applyNumberFormat="1" applyFont="1" applyFill="1" applyBorder="1" applyAlignment="1">
      <alignment horizontal="center"/>
    </xf>
    <xf numFmtId="169" fontId="6" fillId="0" borderId="3" xfId="3" applyNumberFormat="1" applyFont="1" applyFill="1" applyBorder="1" applyAlignment="1">
      <alignment horizontal="center"/>
    </xf>
    <xf numFmtId="169" fontId="6" fillId="0" borderId="2" xfId="3" applyNumberFormat="1" applyFont="1" applyFill="1" applyBorder="1" applyAlignment="1">
      <alignment horizontal="center"/>
    </xf>
    <xf numFmtId="169" fontId="6" fillId="0" borderId="0" xfId="5" applyNumberFormat="1" applyFont="1" applyFill="1" applyBorder="1" applyAlignment="1">
      <alignment horizontal="center"/>
    </xf>
    <xf numFmtId="169" fontId="6" fillId="0" borderId="2" xfId="5" applyNumberFormat="1" applyFont="1" applyFill="1" applyBorder="1" applyAlignment="1">
      <alignment horizontal="center"/>
    </xf>
    <xf numFmtId="169" fontId="6" fillId="0" borderId="8" xfId="3" applyNumberFormat="1" applyFont="1" applyFill="1" applyBorder="1" applyAlignment="1">
      <alignment horizontal="center"/>
    </xf>
    <xf numFmtId="169" fontId="6" fillId="0" borderId="3" xfId="5" applyNumberFormat="1" applyFont="1" applyFill="1" applyBorder="1" applyAlignment="1">
      <alignment horizontal="center"/>
    </xf>
    <xf numFmtId="169" fontId="6" fillId="0" borderId="0" xfId="3" applyNumberFormat="1" applyFont="1" applyFill="1" applyBorder="1"/>
    <xf numFmtId="169" fontId="6" fillId="0" borderId="3" xfId="3" applyNumberFormat="1" applyFont="1" applyFill="1" applyBorder="1"/>
    <xf numFmtId="169" fontId="22" fillId="0" borderId="0" xfId="3" applyNumberFormat="1" applyFont="1" applyFill="1" applyBorder="1"/>
    <xf numFmtId="169" fontId="7" fillId="0" borderId="0" xfId="3" applyNumberFormat="1" applyFont="1" applyFill="1" applyBorder="1"/>
    <xf numFmtId="169" fontId="7" fillId="0" borderId="3" xfId="3" applyNumberFormat="1" applyFont="1" applyFill="1" applyBorder="1"/>
    <xf numFmtId="169" fontId="7" fillId="0" borderId="2" xfId="3" applyNumberFormat="1" applyFont="1" applyFill="1" applyBorder="1"/>
    <xf numFmtId="169" fontId="6" fillId="0" borderId="0" xfId="3" applyNumberFormat="1" applyFont="1" applyFill="1"/>
    <xf numFmtId="169" fontId="22" fillId="0" borderId="0" xfId="3" applyNumberFormat="1" applyFont="1" applyFill="1"/>
    <xf numFmtId="169" fontId="8" fillId="0" borderId="0" xfId="3" applyNumberFormat="1" applyFont="1" applyFill="1"/>
    <xf numFmtId="169" fontId="8" fillId="0" borderId="3" xfId="3" applyNumberFormat="1" applyFont="1" applyFill="1" applyBorder="1"/>
    <xf numFmtId="169" fontId="8" fillId="0" borderId="0" xfId="3" applyNumberFormat="1" applyFont="1" applyFill="1" applyBorder="1"/>
    <xf numFmtId="169" fontId="8" fillId="0" borderId="2" xfId="3" applyNumberFormat="1" applyFont="1" applyFill="1" applyBorder="1"/>
    <xf numFmtId="164" fontId="6" fillId="0" borderId="0" xfId="3" applyFont="1" applyFill="1"/>
    <xf numFmtId="164" fontId="22" fillId="0" borderId="0" xfId="3" applyFont="1" applyFill="1"/>
    <xf numFmtId="164" fontId="8" fillId="0" borderId="0" xfId="3" applyFont="1" applyFill="1"/>
    <xf numFmtId="164" fontId="8" fillId="0" borderId="3" xfId="3" applyFont="1" applyFill="1" applyBorder="1"/>
    <xf numFmtId="164" fontId="8" fillId="0" borderId="2" xfId="3" applyFont="1" applyFill="1" applyBorder="1"/>
    <xf numFmtId="168" fontId="22" fillId="0" borderId="0" xfId="5" applyNumberFormat="1" applyFont="1" applyFill="1"/>
    <xf numFmtId="168" fontId="8" fillId="0" borderId="0" xfId="5" applyNumberFormat="1" applyFont="1" applyFill="1"/>
    <xf numFmtId="168" fontId="8" fillId="0" borderId="3" xfId="5" applyNumberFormat="1" applyFont="1" applyFill="1" applyBorder="1"/>
    <xf numFmtId="168" fontId="8" fillId="0" borderId="0" xfId="5" applyNumberFormat="1" applyFont="1" applyFill="1" applyBorder="1"/>
    <xf numFmtId="168" fontId="8" fillId="0" borderId="2" xfId="5" applyNumberFormat="1" applyFont="1" applyFill="1" applyBorder="1"/>
    <xf numFmtId="168" fontId="14" fillId="0" borderId="0" xfId="5" applyNumberFormat="1" applyFont="1" applyFill="1"/>
    <xf numFmtId="168" fontId="14" fillId="0" borderId="3" xfId="5" applyNumberFormat="1" applyFont="1" applyFill="1" applyBorder="1"/>
    <xf numFmtId="168" fontId="14" fillId="0" borderId="0" xfId="5" applyNumberFormat="1" applyFont="1" applyFill="1" applyBorder="1"/>
    <xf numFmtId="168" fontId="14" fillId="0" borderId="2" xfId="5" applyNumberFormat="1" applyFont="1" applyFill="1" applyBorder="1"/>
    <xf numFmtId="164" fontId="14" fillId="0" borderId="0" xfId="3" applyFont="1" applyFill="1"/>
    <xf numFmtId="164" fontId="14" fillId="0" borderId="3" xfId="3" applyFont="1" applyFill="1" applyBorder="1"/>
    <xf numFmtId="164" fontId="14" fillId="0" borderId="0" xfId="3" applyFont="1" applyFill="1" applyBorder="1"/>
    <xf numFmtId="164" fontId="14" fillId="0" borderId="2" xfId="3" applyFont="1" applyFill="1" applyBorder="1"/>
    <xf numFmtId="168" fontId="0" fillId="0" borderId="0" xfId="5" applyNumberFormat="1" applyFont="1" applyFill="1" applyBorder="1" applyAlignment="1">
      <alignment horizontal="center"/>
    </xf>
    <xf numFmtId="0" fontId="17" fillId="0" borderId="0" xfId="3" applyNumberFormat="1" applyFont="1" applyBorder="1" applyAlignment="1">
      <alignment horizontal="center"/>
    </xf>
    <xf numFmtId="0" fontId="0" fillId="0" borderId="0" xfId="5" applyNumberFormat="1" applyFont="1" applyBorder="1"/>
    <xf numFmtId="164" fontId="14" fillId="0" borderId="0" xfId="3" applyFont="1"/>
    <xf numFmtId="166" fontId="2" fillId="0" borderId="0" xfId="5" applyNumberFormat="1" applyFont="1" applyFill="1" applyBorder="1" applyAlignment="1">
      <alignment horizontal="center"/>
    </xf>
    <xf numFmtId="166" fontId="2" fillId="0" borderId="1" xfId="5" applyNumberFormat="1" applyFont="1" applyFill="1" applyBorder="1" applyAlignment="1">
      <alignment horizontal="center"/>
    </xf>
    <xf numFmtId="164" fontId="5" fillId="0" borderId="0" xfId="3" applyFont="1" applyBorder="1" applyAlignment="1"/>
    <xf numFmtId="1" fontId="5" fillId="0" borderId="0" xfId="5" applyNumberFormat="1" applyFont="1" applyBorder="1" applyAlignment="1"/>
    <xf numFmtId="166" fontId="5" fillId="0" borderId="0" xfId="5" applyNumberFormat="1" applyFont="1" applyBorder="1" applyAlignment="1"/>
    <xf numFmtId="164" fontId="15" fillId="0" borderId="0" xfId="3" applyFont="1" applyBorder="1" applyAlignment="1"/>
    <xf numFmtId="164" fontId="24" fillId="0" borderId="0" xfId="3" applyFont="1"/>
    <xf numFmtId="1" fontId="24" fillId="0" borderId="0" xfId="5" applyNumberFormat="1" applyFont="1"/>
    <xf numFmtId="164" fontId="19" fillId="0" borderId="0" xfId="3" applyFont="1"/>
    <xf numFmtId="164" fontId="17" fillId="0" borderId="0" xfId="3" applyFont="1"/>
    <xf numFmtId="164" fontId="17" fillId="0" borderId="3" xfId="3" applyFont="1" applyBorder="1"/>
    <xf numFmtId="164" fontId="17" fillId="0" borderId="2" xfId="3" applyFont="1" applyBorder="1"/>
    <xf numFmtId="1" fontId="17" fillId="0" borderId="0" xfId="5" applyNumberFormat="1" applyFont="1"/>
    <xf numFmtId="166" fontId="17" fillId="0" borderId="0" xfId="5" applyNumberFormat="1" applyFont="1"/>
    <xf numFmtId="168" fontId="6" fillId="0" borderId="2" xfId="3" applyNumberFormat="1" applyFont="1" applyFill="1" applyBorder="1" applyAlignment="1">
      <alignment horizontal="center"/>
    </xf>
    <xf numFmtId="0" fontId="17" fillId="0" borderId="0" xfId="3" applyNumberFormat="1" applyFont="1"/>
    <xf numFmtId="164" fontId="6" fillId="0" borderId="2" xfId="3" applyFont="1" applyFill="1" applyBorder="1" applyAlignment="1">
      <alignment horizontal="center"/>
    </xf>
    <xf numFmtId="164" fontId="6" fillId="0" borderId="2" xfId="5" applyNumberFormat="1" applyFont="1" applyFill="1" applyBorder="1" applyAlignment="1">
      <alignment horizontal="center"/>
    </xf>
    <xf numFmtId="166" fontId="26" fillId="0" borderId="0" xfId="6" applyNumberFormat="1" applyFont="1"/>
    <xf numFmtId="165" fontId="6" fillId="0" borderId="0" xfId="5" applyNumberFormat="1" applyFont="1" applyFill="1" applyBorder="1" applyAlignment="1">
      <alignment horizontal="center"/>
    </xf>
    <xf numFmtId="1" fontId="17" fillId="0" borderId="0" xfId="5" applyNumberFormat="1" applyFont="1" applyBorder="1"/>
    <xf numFmtId="164" fontId="17" fillId="0" borderId="0" xfId="3" applyFont="1" applyBorder="1"/>
    <xf numFmtId="166" fontId="17" fillId="0" borderId="0" xfId="5" applyNumberFormat="1" applyFont="1" applyBorder="1"/>
    <xf numFmtId="0" fontId="14" fillId="0" borderId="0" xfId="3" applyNumberFormat="1" applyFont="1" applyBorder="1" applyAlignment="1">
      <alignment horizontal="center"/>
    </xf>
    <xf numFmtId="0" fontId="17" fillId="0" borderId="3" xfId="3" applyNumberFormat="1" applyFont="1" applyBorder="1" applyAlignment="1">
      <alignment horizontal="center"/>
    </xf>
    <xf numFmtId="0" fontId="17" fillId="0" borderId="2" xfId="3" applyNumberFormat="1" applyFont="1" applyBorder="1" applyAlignment="1">
      <alignment horizontal="center"/>
    </xf>
    <xf numFmtId="1" fontId="17" fillId="0" borderId="0" xfId="5" applyNumberFormat="1" applyFont="1" applyBorder="1" applyAlignment="1">
      <alignment horizontal="center"/>
    </xf>
    <xf numFmtId="166" fontId="17" fillId="0" borderId="0" xfId="5" applyNumberFormat="1" applyFont="1" applyBorder="1" applyAlignment="1">
      <alignment horizontal="center"/>
    </xf>
    <xf numFmtId="43" fontId="17" fillId="0" borderId="3" xfId="5" applyFont="1" applyBorder="1"/>
    <xf numFmtId="43" fontId="17" fillId="0" borderId="2" xfId="5" applyFont="1" applyBorder="1"/>
    <xf numFmtId="43" fontId="17" fillId="0" borderId="0" xfId="5" applyFont="1" applyBorder="1"/>
    <xf numFmtId="164" fontId="20" fillId="0" borderId="2" xfId="3" applyNumberFormat="1" applyFont="1" applyFill="1" applyBorder="1" applyAlignment="1">
      <alignment horizontal="center"/>
    </xf>
    <xf numFmtId="167" fontId="20" fillId="0" borderId="8" xfId="3" applyNumberFormat="1" applyFont="1" applyFill="1" applyBorder="1" applyAlignment="1">
      <alignment horizontal="center"/>
    </xf>
    <xf numFmtId="164" fontId="20" fillId="0" borderId="8" xfId="3" applyNumberFormat="1" applyFont="1" applyFill="1" applyBorder="1" applyAlignment="1">
      <alignment horizontal="center"/>
    </xf>
    <xf numFmtId="43" fontId="6" fillId="0" borderId="8" xfId="3" applyNumberFormat="1" applyFont="1" applyFill="1" applyBorder="1" applyAlignment="1">
      <alignment horizontal="center"/>
    </xf>
    <xf numFmtId="43" fontId="6" fillId="0" borderId="8" xfId="5" applyNumberFormat="1" applyFont="1" applyFill="1" applyBorder="1" applyAlignment="1">
      <alignment horizontal="center"/>
    </xf>
    <xf numFmtId="164" fontId="13" fillId="0" borderId="0" xfId="3" applyBorder="1" applyAlignment="1">
      <alignment horizontal="center"/>
    </xf>
    <xf numFmtId="164" fontId="17" fillId="0" borderId="3" xfId="3" applyFont="1" applyBorder="1" applyAlignment="1">
      <alignment horizontal="center"/>
    </xf>
    <xf numFmtId="164" fontId="17" fillId="0" borderId="2" xfId="3" applyFont="1" applyBorder="1" applyAlignment="1">
      <alignment horizontal="center"/>
    </xf>
    <xf numFmtId="164" fontId="17" fillId="0" borderId="0" xfId="3" applyFont="1" applyBorder="1" applyAlignment="1">
      <alignment horizontal="center"/>
    </xf>
    <xf numFmtId="0" fontId="27" fillId="0" borderId="0" xfId="3" applyNumberFormat="1" applyFont="1" applyBorder="1" applyAlignment="1">
      <alignment horizontal="center"/>
    </xf>
    <xf numFmtId="0" fontId="28" fillId="0" borderId="3" xfId="3" applyNumberFormat="1" applyFont="1" applyBorder="1" applyAlignment="1">
      <alignment horizontal="center"/>
    </xf>
    <xf numFmtId="0" fontId="28" fillId="0" borderId="2" xfId="3" applyNumberFormat="1" applyFont="1" applyBorder="1" applyAlignment="1">
      <alignment horizontal="center"/>
    </xf>
    <xf numFmtId="1" fontId="28" fillId="0" borderId="0" xfId="5" applyNumberFormat="1" applyFont="1" applyBorder="1" applyAlignment="1">
      <alignment horizontal="center"/>
    </xf>
    <xf numFmtId="0" fontId="28" fillId="0" borderId="0" xfId="3" applyNumberFormat="1" applyFont="1" applyBorder="1" applyAlignment="1">
      <alignment horizontal="center"/>
    </xf>
    <xf numFmtId="166" fontId="28" fillId="0" borderId="0" xfId="5" applyNumberFormat="1" applyFont="1" applyBorder="1" applyAlignment="1">
      <alignment horizontal="center"/>
    </xf>
    <xf numFmtId="167" fontId="13" fillId="0" borderId="0" xfId="3" applyNumberFormat="1" applyBorder="1"/>
    <xf numFmtId="167" fontId="17" fillId="0" borderId="3" xfId="3" applyNumberFormat="1" applyFont="1" applyBorder="1"/>
    <xf numFmtId="167" fontId="17" fillId="0" borderId="2" xfId="3" applyNumberFormat="1" applyFont="1" applyBorder="1"/>
    <xf numFmtId="167" fontId="17" fillId="0" borderId="0" xfId="3" applyNumberFormat="1" applyFont="1" applyBorder="1"/>
    <xf numFmtId="165" fontId="6" fillId="0" borderId="8" xfId="3" applyNumberFormat="1" applyFont="1" applyFill="1" applyBorder="1" applyAlignment="1">
      <alignment horizontal="center"/>
    </xf>
    <xf numFmtId="167" fontId="13" fillId="0" borderId="0" xfId="3" applyNumberFormat="1"/>
    <xf numFmtId="167" fontId="17" fillId="0" borderId="0" xfId="3" applyNumberFormat="1" applyFont="1"/>
    <xf numFmtId="164" fontId="7" fillId="0" borderId="2" xfId="3" applyFont="1" applyFill="1" applyBorder="1" applyAlignment="1">
      <alignment horizontal="center"/>
    </xf>
    <xf numFmtId="169" fontId="6" fillId="0" borderId="0" xfId="3" applyNumberFormat="1" applyFont="1" applyFill="1" applyBorder="1" applyAlignment="1">
      <alignment horizontal="center"/>
    </xf>
    <xf numFmtId="166" fontId="6" fillId="0" borderId="8" xfId="5" applyNumberFormat="1" applyFont="1" applyFill="1" applyBorder="1" applyAlignment="1">
      <alignment horizontal="center"/>
    </xf>
    <xf numFmtId="164" fontId="27" fillId="0" borderId="0" xfId="3" applyFont="1" applyAlignment="1">
      <alignment horizontal="right"/>
    </xf>
    <xf numFmtId="0" fontId="27" fillId="0" borderId="20" xfId="5" applyNumberFormat="1" applyFont="1" applyBorder="1" applyAlignment="1">
      <alignment horizontal="right"/>
    </xf>
    <xf numFmtId="0" fontId="27" fillId="0" borderId="0" xfId="5" applyNumberFormat="1" applyFont="1" applyBorder="1" applyAlignment="1">
      <alignment horizontal="right"/>
    </xf>
    <xf numFmtId="0" fontId="27" fillId="0" borderId="21" xfId="5" applyNumberFormat="1" applyFont="1" applyBorder="1" applyAlignment="1">
      <alignment horizontal="right"/>
    </xf>
    <xf numFmtId="0" fontId="27" fillId="0" borderId="0" xfId="5" applyNumberFormat="1" applyFont="1" applyAlignment="1">
      <alignment horizontal="right"/>
    </xf>
    <xf numFmtId="0" fontId="0" fillId="0" borderId="20" xfId="5" applyNumberFormat="1" applyFont="1" applyBorder="1"/>
    <xf numFmtId="0" fontId="0" fillId="0" borderId="0" xfId="5" applyNumberFormat="1" applyFont="1" applyFill="1" applyBorder="1"/>
    <xf numFmtId="0" fontId="0" fillId="0" borderId="21" xfId="5" applyNumberFormat="1" applyFont="1" applyBorder="1"/>
    <xf numFmtId="0" fontId="13" fillId="0" borderId="21" xfId="3" applyNumberFormat="1" applyBorder="1"/>
    <xf numFmtId="0" fontId="13" fillId="0" borderId="0" xfId="3" applyNumberFormat="1" applyFill="1" applyBorder="1"/>
    <xf numFmtId="0" fontId="14" fillId="0" borderId="0" xfId="3" applyNumberFormat="1" applyFont="1" applyBorder="1"/>
    <xf numFmtId="0" fontId="0" fillId="0" borderId="22" xfId="5" applyNumberFormat="1" applyFont="1" applyBorder="1"/>
    <xf numFmtId="0" fontId="0" fillId="0" borderId="23" xfId="5" applyNumberFormat="1" applyFont="1" applyBorder="1"/>
    <xf numFmtId="0" fontId="13" fillId="0" borderId="23" xfId="3" applyNumberFormat="1" applyBorder="1"/>
    <xf numFmtId="0" fontId="0" fillId="0" borderId="24" xfId="5" applyNumberFormat="1" applyFont="1" applyBorder="1"/>
    <xf numFmtId="0" fontId="0" fillId="0" borderId="0" xfId="4" applyNumberFormat="1" applyFont="1"/>
    <xf numFmtId="9" fontId="0" fillId="0" borderId="0" xfId="4" applyFont="1"/>
    <xf numFmtId="1" fontId="13" fillId="0" borderId="0" xfId="3" applyNumberFormat="1"/>
    <xf numFmtId="1" fontId="13" fillId="0" borderId="0" xfId="3" applyNumberFormat="1" applyAlignment="1">
      <alignment horizontal="right"/>
    </xf>
    <xf numFmtId="164" fontId="17" fillId="0" borderId="3" xfId="3" applyNumberFormat="1" applyFont="1" applyFill="1" applyBorder="1" applyAlignment="1">
      <alignment horizontal="center"/>
    </xf>
    <xf numFmtId="164" fontId="17" fillId="0" borderId="9" xfId="3" applyNumberFormat="1" applyFont="1" applyFill="1" applyBorder="1" applyAlignment="1">
      <alignment horizontal="center"/>
    </xf>
    <xf numFmtId="164" fontId="17" fillId="0" borderId="11" xfId="3" applyNumberFormat="1" applyFont="1" applyFill="1" applyBorder="1" applyAlignment="1">
      <alignment horizontal="center"/>
    </xf>
    <xf numFmtId="164" fontId="17" fillId="0" borderId="0" xfId="3" applyNumberFormat="1" applyFont="1" applyFill="1" applyBorder="1" applyAlignment="1">
      <alignment horizontal="center"/>
    </xf>
    <xf numFmtId="170" fontId="17" fillId="0" borderId="0" xfId="3" applyNumberFormat="1" applyFont="1" applyFill="1" applyBorder="1" applyAlignment="1">
      <alignment horizontal="center"/>
    </xf>
    <xf numFmtId="1" fontId="17" fillId="0" borderId="0" xfId="5" applyNumberFormat="1" applyFont="1" applyFill="1" applyBorder="1" applyAlignment="1">
      <alignment horizontal="center"/>
    </xf>
    <xf numFmtId="168" fontId="5" fillId="0" borderId="0" xfId="5" applyNumberFormat="1" applyFont="1" applyFill="1" applyBorder="1" applyAlignment="1">
      <alignment horizontal="center"/>
    </xf>
    <xf numFmtId="168" fontId="15" fillId="0" borderId="0" xfId="5" applyNumberFormat="1" applyFont="1" applyBorder="1" applyAlignment="1">
      <alignment horizontal="center"/>
    </xf>
    <xf numFmtId="168" fontId="15" fillId="0" borderId="0" xfId="5" applyNumberFormat="1" applyFont="1"/>
    <xf numFmtId="164" fontId="5" fillId="0" borderId="0" xfId="3" applyNumberFormat="1" applyFont="1" applyFill="1" applyBorder="1" applyAlignment="1">
      <alignment horizontal="center"/>
    </xf>
    <xf numFmtId="164" fontId="5" fillId="0" borderId="0" xfId="3" applyFont="1" applyFill="1" applyBorder="1" applyAlignment="1">
      <alignment horizontal="center"/>
    </xf>
    <xf numFmtId="170" fontId="5" fillId="0" borderId="0" xfId="3" applyNumberFormat="1" applyFont="1" applyFill="1" applyBorder="1" applyAlignment="1">
      <alignment horizontal="center"/>
    </xf>
    <xf numFmtId="1" fontId="5" fillId="0" borderId="0" xfId="5" applyNumberFormat="1" applyFont="1" applyFill="1" applyBorder="1" applyAlignment="1">
      <alignment horizontal="center"/>
    </xf>
    <xf numFmtId="0" fontId="5" fillId="0" borderId="0" xfId="3" applyNumberFormat="1" applyFont="1" applyFill="1" applyBorder="1" applyAlignment="1">
      <alignment horizontal="center"/>
    </xf>
    <xf numFmtId="9" fontId="17" fillId="0" borderId="0" xfId="4" applyFont="1" applyFill="1" applyBorder="1" applyAlignment="1">
      <alignment horizontal="center"/>
    </xf>
    <xf numFmtId="168" fontId="17" fillId="0" borderId="0" xfId="3" applyNumberFormat="1" applyFont="1" applyFill="1" applyBorder="1" applyAlignment="1">
      <alignment horizontal="center"/>
    </xf>
    <xf numFmtId="171" fontId="17" fillId="0" borderId="0" xfId="4" applyNumberFormat="1" applyFont="1" applyFill="1" applyBorder="1" applyAlignment="1">
      <alignment horizontal="center"/>
    </xf>
    <xf numFmtId="170" fontId="17" fillId="0" borderId="0" xfId="3" quotePrefix="1" applyNumberFormat="1" applyFont="1" applyFill="1" applyBorder="1" applyAlignment="1">
      <alignment horizontal="center"/>
    </xf>
    <xf numFmtId="170" fontId="17" fillId="0" borderId="0" xfId="5" applyNumberFormat="1" applyFont="1" applyBorder="1" applyAlignment="1">
      <alignment horizontal="center"/>
    </xf>
    <xf numFmtId="164" fontId="17" fillId="0" borderId="0" xfId="3" applyNumberFormat="1" applyFont="1" applyBorder="1" applyAlignment="1">
      <alignment horizontal="center"/>
    </xf>
    <xf numFmtId="0" fontId="2" fillId="0" borderId="2" xfId="5" applyNumberFormat="1" applyFont="1" applyFill="1" applyBorder="1" applyAlignment="1">
      <alignment horizontal="center"/>
    </xf>
    <xf numFmtId="0" fontId="32" fillId="0" borderId="0" xfId="3" applyNumberFormat="1" applyFont="1" applyFill="1" applyBorder="1" applyAlignment="1">
      <alignment horizontal="center"/>
    </xf>
    <xf numFmtId="164" fontId="32" fillId="0" borderId="0" xfId="3" applyNumberFormat="1" applyFont="1" applyFill="1" applyBorder="1" applyAlignment="1">
      <alignment horizontal="center"/>
    </xf>
    <xf numFmtId="165" fontId="32" fillId="0" borderId="0" xfId="3" applyNumberFormat="1" applyFont="1" applyFill="1" applyBorder="1" applyAlignment="1">
      <alignment horizontal="center"/>
    </xf>
    <xf numFmtId="164" fontId="32" fillId="0" borderId="0" xfId="3" applyFont="1" applyFill="1" applyBorder="1" applyAlignment="1">
      <alignment horizontal="center"/>
    </xf>
    <xf numFmtId="9" fontId="32" fillId="0" borderId="0" xfId="4" applyFont="1" applyFill="1" applyBorder="1" applyAlignment="1">
      <alignment horizontal="center"/>
    </xf>
    <xf numFmtId="167" fontId="32" fillId="0" borderId="3" xfId="5" applyNumberFormat="1" applyFont="1" applyFill="1" applyBorder="1" applyAlignment="1">
      <alignment horizontal="center"/>
    </xf>
    <xf numFmtId="164" fontId="33" fillId="0" borderId="0" xfId="3" applyFont="1" applyBorder="1" applyAlignment="1">
      <alignment horizontal="center"/>
    </xf>
    <xf numFmtId="0" fontId="32" fillId="0" borderId="6" xfId="3" applyNumberFormat="1" applyFont="1" applyFill="1" applyBorder="1" applyAlignment="1">
      <alignment horizontal="center"/>
    </xf>
    <xf numFmtId="164" fontId="32" fillId="0" borderId="6" xfId="3" applyNumberFormat="1" applyFont="1" applyFill="1" applyBorder="1" applyAlignment="1">
      <alignment horizontal="center"/>
    </xf>
    <xf numFmtId="165" fontId="32" fillId="0" borderId="4" xfId="3" applyNumberFormat="1" applyFont="1" applyFill="1" applyBorder="1" applyAlignment="1">
      <alignment horizontal="center"/>
    </xf>
    <xf numFmtId="0" fontId="32" fillId="0" borderId="5" xfId="3" applyNumberFormat="1" applyFont="1" applyFill="1" applyBorder="1" applyAlignment="1">
      <alignment horizontal="center"/>
    </xf>
    <xf numFmtId="0" fontId="32" fillId="0" borderId="4" xfId="3" applyNumberFormat="1" applyFont="1" applyFill="1" applyBorder="1" applyAlignment="1">
      <alignment horizontal="center"/>
    </xf>
    <xf numFmtId="0" fontId="32" fillId="0" borderId="7" xfId="3" applyNumberFormat="1" applyFont="1" applyFill="1" applyBorder="1" applyAlignment="1">
      <alignment horizontal="center"/>
    </xf>
    <xf numFmtId="164" fontId="33" fillId="0" borderId="0" xfId="3" applyFont="1" applyAlignment="1">
      <alignment horizontal="center"/>
    </xf>
    <xf numFmtId="0" fontId="32" fillId="0" borderId="11" xfId="3" applyNumberFormat="1" applyFont="1" applyFill="1" applyBorder="1" applyAlignment="1">
      <alignment horizontal="center"/>
    </xf>
    <xf numFmtId="0" fontId="32" fillId="0" borderId="10" xfId="3" applyNumberFormat="1" applyFont="1" applyFill="1" applyBorder="1" applyAlignment="1">
      <alignment horizontal="center"/>
    </xf>
    <xf numFmtId="164" fontId="32" fillId="0" borderId="10" xfId="3" applyNumberFormat="1" applyFont="1" applyFill="1" applyBorder="1" applyAlignment="1">
      <alignment horizontal="center"/>
    </xf>
    <xf numFmtId="165" fontId="32" fillId="0" borderId="9" xfId="3" applyNumberFormat="1" applyFont="1" applyFill="1" applyBorder="1" applyAlignment="1">
      <alignment horizontal="center"/>
    </xf>
    <xf numFmtId="0" fontId="32" fillId="0" borderId="9" xfId="3" applyNumberFormat="1" applyFont="1" applyFill="1" applyBorder="1" applyAlignment="1">
      <alignment horizontal="center"/>
    </xf>
    <xf numFmtId="0" fontId="32" fillId="0" borderId="1" xfId="3" applyNumberFormat="1" applyFont="1" applyFill="1" applyBorder="1" applyAlignment="1">
      <alignment horizontal="center"/>
    </xf>
    <xf numFmtId="0" fontId="34" fillId="0" borderId="2" xfId="3" applyNumberFormat="1" applyFont="1" applyFill="1" applyBorder="1" applyAlignment="1">
      <alignment horizontal="center"/>
    </xf>
    <xf numFmtId="164" fontId="34" fillId="0" borderId="2" xfId="3" applyNumberFormat="1" applyFont="1" applyFill="1" applyBorder="1" applyAlignment="1">
      <alignment horizontal="center"/>
    </xf>
    <xf numFmtId="165" fontId="34" fillId="0" borderId="3" xfId="3" applyNumberFormat="1" applyFont="1" applyFill="1" applyBorder="1" applyAlignment="1">
      <alignment horizontal="center"/>
    </xf>
    <xf numFmtId="168" fontId="34" fillId="0" borderId="0" xfId="5" applyNumberFormat="1" applyFont="1" applyBorder="1" applyAlignment="1">
      <alignment horizontal="center"/>
    </xf>
    <xf numFmtId="168" fontId="34" fillId="0" borderId="3" xfId="3" applyNumberFormat="1" applyFont="1" applyFill="1" applyBorder="1" applyAlignment="1">
      <alignment horizontal="center"/>
    </xf>
    <xf numFmtId="168" fontId="34" fillId="0" borderId="0" xfId="3" applyNumberFormat="1" applyFont="1" applyFill="1" applyBorder="1" applyAlignment="1">
      <alignment horizontal="center"/>
    </xf>
    <xf numFmtId="166" fontId="34" fillId="0" borderId="3" xfId="5" applyNumberFormat="1" applyFont="1" applyFill="1" applyBorder="1" applyAlignment="1">
      <alignment horizontal="center" wrapText="1"/>
    </xf>
    <xf numFmtId="0" fontId="34" fillId="0" borderId="0" xfId="3" applyNumberFormat="1" applyFont="1" applyFill="1" applyBorder="1" applyAlignment="1">
      <alignment horizontal="center"/>
    </xf>
    <xf numFmtId="0" fontId="34" fillId="0" borderId="3" xfId="3" applyNumberFormat="1" applyFont="1" applyFill="1" applyBorder="1" applyAlignment="1">
      <alignment horizontal="center"/>
    </xf>
    <xf numFmtId="164" fontId="34" fillId="0" borderId="3" xfId="3" quotePrefix="1" applyNumberFormat="1" applyFont="1" applyFill="1" applyBorder="1" applyAlignment="1">
      <alignment horizontal="center"/>
    </xf>
    <xf numFmtId="0" fontId="34" fillId="0" borderId="3" xfId="5" applyNumberFormat="1" applyFont="1" applyFill="1" applyBorder="1" applyAlignment="1">
      <alignment horizontal="center"/>
    </xf>
    <xf numFmtId="0" fontId="34" fillId="0" borderId="2" xfId="5" applyNumberFormat="1" applyFont="1" applyFill="1" applyBorder="1" applyAlignment="1">
      <alignment horizontal="center"/>
    </xf>
    <xf numFmtId="0" fontId="34" fillId="0" borderId="0" xfId="5" applyNumberFormat="1" applyFont="1" applyFill="1" applyBorder="1" applyAlignment="1">
      <alignment horizontal="center"/>
    </xf>
    <xf numFmtId="0" fontId="34" fillId="0" borderId="8" xfId="3" applyNumberFormat="1" applyFont="1" applyFill="1" applyBorder="1" applyAlignment="1">
      <alignment horizontal="center"/>
    </xf>
    <xf numFmtId="167" fontId="34" fillId="0" borderId="3" xfId="5" applyNumberFormat="1" applyFont="1" applyFill="1" applyBorder="1" applyAlignment="1">
      <alignment horizontal="center"/>
    </xf>
    <xf numFmtId="164" fontId="34" fillId="0" borderId="0" xfId="3" applyFont="1"/>
    <xf numFmtId="167" fontId="34" fillId="0" borderId="3" xfId="3" applyNumberFormat="1" applyFont="1" applyFill="1" applyBorder="1" applyAlignment="1">
      <alignment horizontal="center"/>
    </xf>
    <xf numFmtId="164" fontId="34" fillId="0" borderId="0" xfId="3" applyNumberFormat="1" applyFont="1" applyFill="1" applyBorder="1" applyAlignment="1">
      <alignment horizontal="center"/>
    </xf>
    <xf numFmtId="166" fontId="34" fillId="0" borderId="3" xfId="5" applyNumberFormat="1" applyFont="1" applyFill="1" applyBorder="1" applyAlignment="1">
      <alignment horizontal="center"/>
    </xf>
    <xf numFmtId="43" fontId="34" fillId="0" borderId="2" xfId="5" quotePrefix="1" applyFont="1" applyFill="1" applyBorder="1" applyAlignment="1">
      <alignment horizontal="center"/>
    </xf>
    <xf numFmtId="0" fontId="34" fillId="0" borderId="3" xfId="3" quotePrefix="1" applyNumberFormat="1" applyFont="1" applyFill="1" applyBorder="1" applyAlignment="1">
      <alignment horizontal="center"/>
    </xf>
    <xf numFmtId="164" fontId="34" fillId="0" borderId="3" xfId="3" applyFont="1" applyFill="1" applyBorder="1" applyAlignment="1">
      <alignment horizontal="center"/>
    </xf>
    <xf numFmtId="0" fontId="34" fillId="0" borderId="3" xfId="5" quotePrefix="1" applyNumberFormat="1" applyFont="1" applyFill="1" applyBorder="1" applyAlignment="1">
      <alignment horizontal="center"/>
    </xf>
    <xf numFmtId="0" fontId="34" fillId="0" borderId="2" xfId="3" quotePrefix="1" applyNumberFormat="1" applyFont="1" applyFill="1" applyBorder="1" applyAlignment="1">
      <alignment horizontal="center"/>
    </xf>
    <xf numFmtId="164" fontId="34" fillId="0" borderId="8" xfId="3" applyNumberFormat="1" applyFont="1" applyFill="1" applyBorder="1" applyAlignment="1">
      <alignment horizontal="center"/>
    </xf>
    <xf numFmtId="167" fontId="34" fillId="0" borderId="2" xfId="3" applyNumberFormat="1" applyFont="1" applyFill="1" applyBorder="1" applyAlignment="1">
      <alignment horizontal="center"/>
    </xf>
    <xf numFmtId="0" fontId="34" fillId="0" borderId="2" xfId="3" applyNumberFormat="1" applyFont="1" applyFill="1" applyBorder="1"/>
    <xf numFmtId="166" fontId="34" fillId="0" borderId="0" xfId="5" applyNumberFormat="1" applyFont="1" applyFill="1" applyBorder="1" applyAlignment="1">
      <alignment horizontal="center"/>
    </xf>
    <xf numFmtId="167" fontId="34" fillId="0" borderId="0" xfId="3" applyNumberFormat="1" applyFont="1" applyFill="1" applyBorder="1" applyAlignment="1">
      <alignment horizontal="center"/>
    </xf>
    <xf numFmtId="43" fontId="34" fillId="0" borderId="3" xfId="3" applyNumberFormat="1" applyFont="1" applyFill="1" applyBorder="1" applyAlignment="1">
      <alignment horizontal="center"/>
    </xf>
    <xf numFmtId="43" fontId="34" fillId="0" borderId="2" xfId="3" applyNumberFormat="1" applyFont="1" applyFill="1" applyBorder="1" applyAlignment="1">
      <alignment horizontal="center"/>
    </xf>
    <xf numFmtId="43" fontId="34" fillId="0" borderId="0" xfId="3" applyNumberFormat="1" applyFont="1" applyFill="1" applyBorder="1" applyAlignment="1">
      <alignment horizontal="center"/>
    </xf>
    <xf numFmtId="43" fontId="34" fillId="0" borderId="2" xfId="5" applyNumberFormat="1" applyFont="1" applyFill="1" applyBorder="1" applyAlignment="1">
      <alignment horizontal="center" wrapText="1"/>
    </xf>
    <xf numFmtId="164" fontId="34" fillId="0" borderId="0" xfId="3" applyFont="1" applyAlignment="1">
      <alignment horizontal="center"/>
    </xf>
    <xf numFmtId="167" fontId="34" fillId="0" borderId="8" xfId="3" applyNumberFormat="1" applyFont="1" applyFill="1" applyBorder="1" applyAlignment="1">
      <alignment horizontal="center"/>
    </xf>
    <xf numFmtId="0" fontId="34" fillId="0" borderId="0" xfId="5" quotePrefix="1" applyNumberFormat="1" applyFont="1" applyFill="1" applyBorder="1" applyAlignment="1">
      <alignment horizontal="center"/>
    </xf>
    <xf numFmtId="0" fontId="34" fillId="0" borderId="0" xfId="3" quotePrefix="1" applyNumberFormat="1" applyFont="1" applyFill="1" applyBorder="1" applyAlignment="1">
      <alignment horizontal="center"/>
    </xf>
    <xf numFmtId="164" fontId="34" fillId="0" borderId="0" xfId="3" applyFont="1" applyFill="1" applyBorder="1" applyAlignment="1">
      <alignment horizontal="center"/>
    </xf>
    <xf numFmtId="164" fontId="37" fillId="0" borderId="0" xfId="3" applyFont="1"/>
    <xf numFmtId="164" fontId="36" fillId="0" borderId="3" xfId="3" applyFont="1" applyFill="1" applyBorder="1" applyAlignment="1">
      <alignment horizontal="center"/>
    </xf>
    <xf numFmtId="164" fontId="36" fillId="0" borderId="0" xfId="3" applyFont="1" applyFill="1" applyBorder="1" applyAlignment="1">
      <alignment horizontal="center"/>
    </xf>
    <xf numFmtId="0" fontId="36" fillId="0" borderId="3" xfId="3" applyNumberFormat="1" applyFont="1" applyFill="1" applyBorder="1" applyAlignment="1">
      <alignment horizontal="center"/>
    </xf>
    <xf numFmtId="165" fontId="34" fillId="0" borderId="0" xfId="3" applyNumberFormat="1" applyFont="1" applyFill="1" applyBorder="1" applyAlignment="1">
      <alignment horizontal="center"/>
    </xf>
    <xf numFmtId="0" fontId="38" fillId="0" borderId="2" xfId="3" applyNumberFormat="1" applyFont="1" applyFill="1" applyBorder="1" applyAlignment="1">
      <alignment horizontal="center"/>
    </xf>
    <xf numFmtId="0" fontId="38" fillId="0" borderId="3" xfId="3" applyNumberFormat="1" applyFont="1" applyFill="1" applyBorder="1" applyAlignment="1">
      <alignment horizontal="center"/>
    </xf>
    <xf numFmtId="0" fontId="38" fillId="0" borderId="3" xfId="5" applyNumberFormat="1" applyFont="1" applyFill="1" applyBorder="1" applyAlignment="1">
      <alignment horizontal="center"/>
    </xf>
    <xf numFmtId="0" fontId="38" fillId="0" borderId="0" xfId="5" applyNumberFormat="1" applyFont="1" applyFill="1" applyBorder="1" applyAlignment="1">
      <alignment horizontal="center"/>
    </xf>
    <xf numFmtId="0" fontId="38" fillId="0" borderId="0" xfId="3" applyNumberFormat="1" applyFont="1" applyFill="1" applyBorder="1" applyAlignment="1">
      <alignment horizontal="center"/>
    </xf>
    <xf numFmtId="167" fontId="34" fillId="0" borderId="2" xfId="5" applyNumberFormat="1" applyFont="1" applyFill="1" applyBorder="1" applyAlignment="1">
      <alignment horizontal="center"/>
    </xf>
    <xf numFmtId="0" fontId="0" fillId="0" borderId="3" xfId="5" applyNumberFormat="1" applyFont="1" applyBorder="1"/>
    <xf numFmtId="0" fontId="39" fillId="0" borderId="0" xfId="0" applyFont="1"/>
    <xf numFmtId="43" fontId="39" fillId="0" borderId="0" xfId="0" applyNumberFormat="1" applyFont="1"/>
    <xf numFmtId="0" fontId="0" fillId="0" borderId="0" xfId="0"/>
    <xf numFmtId="0" fontId="6" fillId="0" borderId="8" xfId="3" applyNumberFormat="1" applyFont="1" applyFill="1" applyBorder="1" applyAlignment="1">
      <alignment horizontal="center"/>
    </xf>
    <xf numFmtId="0" fontId="6" fillId="0" borderId="2" xfId="0" applyNumberFormat="1" applyFont="1" applyFill="1" applyBorder="1" applyAlignment="1">
      <alignment horizontal="center"/>
    </xf>
    <xf numFmtId="1" fontId="6" fillId="0" borderId="3" xfId="3" applyNumberFormat="1" applyFont="1" applyFill="1" applyBorder="1" applyAlignment="1">
      <alignment horizontal="center"/>
    </xf>
    <xf numFmtId="1" fontId="6" fillId="0" borderId="0" xfId="3" applyNumberFormat="1" applyFont="1" applyFill="1" applyBorder="1" applyAlignment="1">
      <alignment horizontal="center"/>
    </xf>
    <xf numFmtId="1" fontId="6" fillId="0" borderId="2" xfId="3" applyNumberFormat="1" applyFont="1" applyFill="1" applyBorder="1" applyAlignment="1">
      <alignment horizontal="center"/>
    </xf>
    <xf numFmtId="0" fontId="6" fillId="0" borderId="0" xfId="0" applyNumberFormat="1" applyFont="1" applyFill="1" applyBorder="1" applyAlignment="1">
      <alignment horizontal="center"/>
    </xf>
    <xf numFmtId="165" fontId="6" fillId="0" borderId="5" xfId="3" applyNumberFormat="1" applyFont="1" applyFill="1" applyBorder="1" applyAlignment="1">
      <alignment horizontal="center"/>
    </xf>
    <xf numFmtId="41" fontId="6" fillId="0" borderId="11" xfId="7" applyNumberFormat="1" applyFont="1" applyFill="1" applyBorder="1" applyAlignment="1">
      <alignment horizontal="center"/>
    </xf>
    <xf numFmtId="165" fontId="2" fillId="0" borderId="5" xfId="3" applyNumberFormat="1" applyFont="1" applyFill="1" applyBorder="1" applyAlignment="1">
      <alignment horizontal="center"/>
    </xf>
    <xf numFmtId="41" fontId="2" fillId="0" borderId="11" xfId="7" applyNumberFormat="1" applyFont="1" applyFill="1" applyBorder="1" applyAlignment="1">
      <alignment horizontal="center"/>
    </xf>
    <xf numFmtId="165" fontId="6" fillId="0" borderId="7" xfId="3" applyNumberFormat="1" applyFont="1" applyFill="1" applyBorder="1" applyAlignment="1">
      <alignment horizontal="center"/>
    </xf>
    <xf numFmtId="41" fontId="2" fillId="0" borderId="10" xfId="7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12" fillId="0" borderId="10" xfId="0" applyFont="1" applyBorder="1" applyAlignment="1">
      <alignment horizontal="center"/>
    </xf>
    <xf numFmtId="168" fontId="0" fillId="0" borderId="2" xfId="5" applyNumberFormat="1" applyFont="1" applyBorder="1" applyAlignment="1">
      <alignment horizontal="center"/>
    </xf>
    <xf numFmtId="43" fontId="0" fillId="0" borderId="0" xfId="5" applyNumberFormat="1" applyFont="1" applyBorder="1" applyAlignment="1">
      <alignment horizontal="center"/>
    </xf>
    <xf numFmtId="43" fontId="6" fillId="0" borderId="3" xfId="1" applyFont="1" applyFill="1" applyBorder="1" applyAlignment="1">
      <alignment horizontal="center"/>
    </xf>
    <xf numFmtId="167" fontId="6" fillId="0" borderId="3" xfId="0" applyNumberFormat="1" applyFont="1" applyFill="1" applyBorder="1" applyAlignment="1">
      <alignment horizontal="center"/>
    </xf>
    <xf numFmtId="167" fontId="6" fillId="0" borderId="2" xfId="0" applyNumberFormat="1" applyFont="1" applyFill="1" applyBorder="1" applyAlignment="1">
      <alignment horizontal="center"/>
    </xf>
    <xf numFmtId="43" fontId="6" fillId="0" borderId="2" xfId="0" applyNumberFormat="1" applyFont="1" applyFill="1" applyBorder="1" applyAlignment="1">
      <alignment horizontal="center"/>
    </xf>
    <xf numFmtId="43" fontId="6" fillId="0" borderId="3" xfId="0" applyNumberFormat="1" applyFont="1" applyFill="1" applyBorder="1" applyAlignment="1">
      <alignment horizontal="center"/>
    </xf>
    <xf numFmtId="170" fontId="6" fillId="0" borderId="0" xfId="5" applyNumberFormat="1" applyFont="1" applyFill="1" applyBorder="1" applyAlignment="1">
      <alignment horizontal="right"/>
    </xf>
    <xf numFmtId="170" fontId="6" fillId="0" borderId="0" xfId="5" applyNumberFormat="1" applyFont="1" applyFill="1" applyBorder="1" applyAlignment="1">
      <alignment horizontal="center"/>
    </xf>
    <xf numFmtId="164" fontId="13" fillId="0" borderId="0" xfId="3" applyAlignment="1"/>
    <xf numFmtId="168" fontId="34" fillId="0" borderId="4" xfId="3" applyNumberFormat="1" applyFont="1" applyFill="1" applyBorder="1" applyAlignment="1">
      <alignment horizontal="center"/>
    </xf>
    <xf numFmtId="164" fontId="36" fillId="0" borderId="2" xfId="3" applyFont="1" applyFill="1" applyBorder="1" applyAlignment="1">
      <alignment horizontal="center"/>
    </xf>
    <xf numFmtId="168" fontId="34" fillId="0" borderId="3" xfId="5" applyNumberFormat="1" applyFont="1" applyBorder="1" applyAlignment="1">
      <alignment horizontal="center"/>
    </xf>
    <xf numFmtId="168" fontId="6" fillId="0" borderId="0" xfId="7" applyNumberFormat="1" applyFont="1" applyBorder="1" applyAlignment="1">
      <alignment horizontal="center"/>
    </xf>
    <xf numFmtId="166" fontId="6" fillId="0" borderId="3" xfId="1" applyNumberFormat="1" applyFont="1" applyFill="1" applyBorder="1" applyAlignment="1">
      <alignment horizontal="center"/>
    </xf>
    <xf numFmtId="0" fontId="2" fillId="0" borderId="4" xfId="0" applyNumberFormat="1" applyFont="1" applyFill="1" applyBorder="1" applyAlignment="1">
      <alignment horizontal="center"/>
    </xf>
    <xf numFmtId="43" fontId="6" fillId="0" borderId="0" xfId="1" applyFont="1" applyFill="1" applyBorder="1" applyAlignment="1">
      <alignment horizontal="center"/>
    </xf>
    <xf numFmtId="0" fontId="15" fillId="0" borderId="0" xfId="3" applyNumberFormat="1" applyFont="1" applyBorder="1" applyAlignment="1">
      <alignment horizontal="center"/>
    </xf>
    <xf numFmtId="0" fontId="13" fillId="0" borderId="0" xfId="5" applyNumberFormat="1" applyFont="1" applyAlignment="1">
      <alignment horizontal="right"/>
    </xf>
    <xf numFmtId="0" fontId="13" fillId="0" borderId="0" xfId="5" applyNumberFormat="1" applyFont="1" applyAlignment="1">
      <alignment horizontal="center"/>
    </xf>
    <xf numFmtId="0" fontId="31" fillId="0" borderId="0" xfId="5" applyNumberFormat="1" applyFont="1" applyAlignment="1">
      <alignment horizontal="center"/>
    </xf>
    <xf numFmtId="0" fontId="0" fillId="0" borderId="0" xfId="5" applyNumberFormat="1" applyFont="1" applyAlignment="1">
      <alignment horizontal="center"/>
    </xf>
    <xf numFmtId="0" fontId="27" fillId="0" borderId="0" xfId="5" applyNumberFormat="1" applyFont="1" applyAlignment="1">
      <alignment horizontal="center"/>
    </xf>
    <xf numFmtId="164" fontId="13" fillId="0" borderId="0" xfId="3" applyFont="1"/>
    <xf numFmtId="0" fontId="13" fillId="0" borderId="20" xfId="5" applyNumberFormat="1" applyFont="1" applyBorder="1" applyAlignment="1">
      <alignment horizontal="right"/>
    </xf>
    <xf numFmtId="0" fontId="13" fillId="0" borderId="0" xfId="5" applyNumberFormat="1" applyFont="1" applyBorder="1" applyAlignment="1">
      <alignment horizontal="right"/>
    </xf>
    <xf numFmtId="0" fontId="13" fillId="0" borderId="21" xfId="5" applyNumberFormat="1" applyFont="1" applyBorder="1" applyAlignment="1">
      <alignment horizontal="right"/>
    </xf>
    <xf numFmtId="164" fontId="13" fillId="0" borderId="0" xfId="3" applyFont="1" applyAlignment="1">
      <alignment horizontal="right"/>
    </xf>
    <xf numFmtId="164" fontId="13" fillId="0" borderId="3" xfId="3" applyBorder="1"/>
    <xf numFmtId="164" fontId="27" fillId="0" borderId="0" xfId="3" applyFont="1" applyBorder="1" applyAlignment="1">
      <alignment horizontal="right"/>
    </xf>
    <xf numFmtId="164" fontId="13" fillId="0" borderId="0" xfId="3" applyFont="1" applyBorder="1" applyAlignment="1">
      <alignment horizontal="right"/>
    </xf>
    <xf numFmtId="0" fontId="31" fillId="0" borderId="0" xfId="3" applyNumberFormat="1" applyFont="1" applyBorder="1" applyAlignment="1">
      <alignment horizontal="center"/>
    </xf>
    <xf numFmtId="1" fontId="34" fillId="0" borderId="3" xfId="3" applyNumberFormat="1" applyFont="1" applyFill="1" applyBorder="1" applyAlignment="1">
      <alignment horizontal="center"/>
    </xf>
    <xf numFmtId="0" fontId="34" fillId="0" borderId="0" xfId="3" applyNumberFormat="1" applyFont="1" applyAlignment="1">
      <alignment horizontal="center"/>
    </xf>
    <xf numFmtId="167" fontId="32" fillId="0" borderId="2" xfId="5" applyNumberFormat="1" applyFont="1" applyFill="1" applyBorder="1" applyAlignment="1">
      <alignment horizontal="center"/>
    </xf>
    <xf numFmtId="167" fontId="32" fillId="0" borderId="4" xfId="5" applyNumberFormat="1" applyFont="1" applyFill="1" applyBorder="1" applyAlignment="1">
      <alignment horizontal="center"/>
    </xf>
    <xf numFmtId="167" fontId="32" fillId="0" borderId="5" xfId="5" applyNumberFormat="1" applyFont="1" applyFill="1" applyBorder="1" applyAlignment="1">
      <alignment horizontal="center"/>
    </xf>
    <xf numFmtId="167" fontId="32" fillId="0" borderId="9" xfId="5" applyNumberFormat="1" applyFont="1" applyFill="1" applyBorder="1" applyAlignment="1">
      <alignment horizontal="center"/>
    </xf>
    <xf numFmtId="167" fontId="32" fillId="0" borderId="11" xfId="5" applyNumberFormat="1" applyFont="1" applyFill="1" applyBorder="1" applyAlignment="1">
      <alignment horizontal="center"/>
    </xf>
    <xf numFmtId="167" fontId="34" fillId="0" borderId="3" xfId="5" applyNumberFormat="1" applyFont="1" applyFill="1" applyBorder="1" applyAlignment="1">
      <alignment horizontal="center" wrapText="1"/>
    </xf>
    <xf numFmtId="167" fontId="36" fillId="0" borderId="3" xfId="3" applyNumberFormat="1" applyFont="1" applyFill="1" applyBorder="1" applyAlignment="1">
      <alignment horizontal="center"/>
    </xf>
    <xf numFmtId="167" fontId="36" fillId="0" borderId="2" xfId="3" applyNumberFormat="1" applyFont="1" applyFill="1" applyBorder="1" applyAlignment="1">
      <alignment horizontal="center"/>
    </xf>
    <xf numFmtId="167" fontId="34" fillId="0" borderId="2" xfId="5" applyNumberFormat="1" applyFont="1" applyFill="1" applyBorder="1" applyAlignment="1">
      <alignment horizontal="center" wrapText="1"/>
    </xf>
    <xf numFmtId="167" fontId="38" fillId="0" borderId="3" xfId="5" applyNumberFormat="1" applyFont="1" applyFill="1" applyBorder="1" applyAlignment="1">
      <alignment horizontal="center"/>
    </xf>
    <xf numFmtId="167" fontId="38" fillId="0" borderId="2" xfId="5" applyNumberFormat="1" applyFont="1" applyFill="1" applyBorder="1" applyAlignment="1">
      <alignment horizontal="center"/>
    </xf>
    <xf numFmtId="0" fontId="15" fillId="0" borderId="0" xfId="3" applyNumberFormat="1" applyFont="1" applyBorder="1" applyAlignment="1">
      <alignment horizontal="center"/>
    </xf>
    <xf numFmtId="43" fontId="31" fillId="0" borderId="0" xfId="1" applyFont="1" applyBorder="1" applyAlignment="1">
      <alignment horizontal="center"/>
    </xf>
    <xf numFmtId="43" fontId="15" fillId="0" borderId="29" xfId="1" applyFont="1" applyBorder="1" applyAlignment="1">
      <alignment horizontal="center"/>
    </xf>
    <xf numFmtId="43" fontId="15" fillId="0" borderId="30" xfId="1" applyFont="1" applyBorder="1" applyAlignment="1">
      <alignment horizontal="center"/>
    </xf>
    <xf numFmtId="43" fontId="27" fillId="0" borderId="15" xfId="1" applyFont="1" applyBorder="1" applyAlignment="1">
      <alignment horizontal="right"/>
    </xf>
    <xf numFmtId="43" fontId="27" fillId="0" borderId="16" xfId="1" applyFont="1" applyBorder="1" applyAlignment="1">
      <alignment horizontal="right"/>
    </xf>
    <xf numFmtId="43" fontId="13" fillId="0" borderId="15" xfId="1" applyFont="1" applyBorder="1" applyAlignment="1">
      <alignment horizontal="right"/>
    </xf>
    <xf numFmtId="43" fontId="13" fillId="0" borderId="16" xfId="1" applyFont="1" applyBorder="1" applyAlignment="1">
      <alignment horizontal="right"/>
    </xf>
    <xf numFmtId="43" fontId="0" fillId="0" borderId="15" xfId="1" applyFont="1" applyBorder="1"/>
    <xf numFmtId="43" fontId="0" fillId="0" borderId="16" xfId="1" applyFont="1" applyBorder="1"/>
    <xf numFmtId="43" fontId="0" fillId="0" borderId="31" xfId="1" applyFont="1" applyBorder="1"/>
    <xf numFmtId="43" fontId="0" fillId="0" borderId="32" xfId="1" applyFont="1" applyBorder="1"/>
    <xf numFmtId="43" fontId="0" fillId="0" borderId="0" xfId="1" applyFont="1"/>
    <xf numFmtId="1" fontId="34" fillId="0" borderId="2" xfId="3" applyNumberFormat="1" applyFont="1" applyFill="1" applyBorder="1" applyAlignment="1">
      <alignment horizontal="center"/>
    </xf>
    <xf numFmtId="1" fontId="34" fillId="0" borderId="0" xfId="3" applyNumberFormat="1" applyFont="1"/>
    <xf numFmtId="1" fontId="35" fillId="0" borderId="3" xfId="3" applyNumberFormat="1" applyFont="1" applyFill="1" applyBorder="1" applyAlignment="1">
      <alignment horizontal="center"/>
    </xf>
    <xf numFmtId="164" fontId="34" fillId="0" borderId="0" xfId="3" applyFont="1" applyBorder="1" applyAlignment="1">
      <alignment horizontal="center"/>
    </xf>
    <xf numFmtId="167" fontId="6" fillId="0" borderId="0" xfId="0" applyNumberFormat="1" applyFont="1" applyFill="1" applyBorder="1" applyAlignment="1">
      <alignment horizontal="center"/>
    </xf>
    <xf numFmtId="165" fontId="2" fillId="0" borderId="1" xfId="0" applyNumberFormat="1" applyFont="1" applyFill="1" applyBorder="1" applyAlignment="1">
      <alignment horizontal="center"/>
    </xf>
    <xf numFmtId="43" fontId="2" fillId="0" borderId="0" xfId="1" applyFont="1" applyFill="1" applyBorder="1" applyAlignment="1">
      <alignment horizontal="center"/>
    </xf>
    <xf numFmtId="43" fontId="2" fillId="0" borderId="4" xfId="1" applyFont="1" applyFill="1" applyBorder="1" applyAlignment="1">
      <alignment horizontal="center"/>
    </xf>
    <xf numFmtId="43" fontId="2" fillId="0" borderId="7" xfId="1" applyFont="1" applyFill="1" applyBorder="1" applyAlignment="1">
      <alignment horizontal="center"/>
    </xf>
    <xf numFmtId="43" fontId="2" fillId="0" borderId="9" xfId="1" applyFont="1" applyFill="1" applyBorder="1" applyAlignment="1">
      <alignment horizontal="center"/>
    </xf>
    <xf numFmtId="43" fontId="2" fillId="0" borderId="1" xfId="1" applyFont="1" applyFill="1" applyBorder="1" applyAlignment="1">
      <alignment horizontal="center"/>
    </xf>
    <xf numFmtId="43" fontId="2" fillId="0" borderId="5" xfId="1" applyFont="1" applyFill="1" applyBorder="1" applyAlignment="1">
      <alignment horizontal="center"/>
    </xf>
    <xf numFmtId="43" fontId="2" fillId="0" borderId="11" xfId="1" applyFont="1" applyFill="1" applyBorder="1" applyAlignment="1">
      <alignment horizontal="center"/>
    </xf>
    <xf numFmtId="43" fontId="6" fillId="0" borderId="2" xfId="1" applyFont="1" applyFill="1" applyBorder="1" applyAlignment="1">
      <alignment horizontal="center"/>
    </xf>
    <xf numFmtId="166" fontId="2" fillId="0" borderId="3" xfId="1" applyNumberFormat="1" applyFont="1" applyFill="1" applyBorder="1" applyAlignment="1">
      <alignment horizontal="center"/>
    </xf>
    <xf numFmtId="166" fontId="2" fillId="0" borderId="2" xfId="1" applyNumberFormat="1" applyFont="1" applyFill="1" applyBorder="1" applyAlignment="1">
      <alignment horizontal="center"/>
    </xf>
    <xf numFmtId="166" fontId="2" fillId="0" borderId="4" xfId="1" applyNumberFormat="1" applyFont="1" applyFill="1" applyBorder="1" applyAlignment="1">
      <alignment horizontal="center"/>
    </xf>
    <xf numFmtId="166" fontId="2" fillId="0" borderId="5" xfId="1" applyNumberFormat="1" applyFont="1" applyFill="1" applyBorder="1" applyAlignment="1">
      <alignment horizontal="center"/>
    </xf>
    <xf numFmtId="166" fontId="2" fillId="0" borderId="9" xfId="1" applyNumberFormat="1" applyFont="1" applyFill="1" applyBorder="1" applyAlignment="1">
      <alignment horizontal="center"/>
    </xf>
    <xf numFmtId="166" fontId="2" fillId="0" borderId="11" xfId="1" applyNumberFormat="1" applyFont="1" applyFill="1" applyBorder="1" applyAlignment="1">
      <alignment horizontal="center"/>
    </xf>
    <xf numFmtId="166" fontId="6" fillId="0" borderId="3" xfId="1" applyNumberFormat="1" applyFont="1" applyFill="1" applyBorder="1" applyAlignment="1">
      <alignment horizontal="center" wrapText="1"/>
    </xf>
    <xf numFmtId="166" fontId="6" fillId="0" borderId="2" xfId="1" applyNumberFormat="1" applyFont="1" applyFill="1" applyBorder="1" applyAlignment="1">
      <alignment horizontal="center" wrapText="1"/>
    </xf>
    <xf numFmtId="166" fontId="6" fillId="0" borderId="2" xfId="1" applyNumberFormat="1" applyFont="1" applyFill="1" applyBorder="1" applyAlignment="1">
      <alignment horizontal="center"/>
    </xf>
    <xf numFmtId="43" fontId="6" fillId="0" borderId="3" xfId="1" quotePrefix="1" applyFont="1" applyFill="1" applyBorder="1" applyAlignment="1">
      <alignment horizontal="center"/>
    </xf>
    <xf numFmtId="43" fontId="6" fillId="0" borderId="2" xfId="1" quotePrefix="1" applyFont="1" applyFill="1" applyBorder="1" applyAlignment="1">
      <alignment horizontal="center"/>
    </xf>
    <xf numFmtId="168" fontId="2" fillId="0" borderId="0" xfId="1" applyNumberFormat="1" applyFont="1" applyFill="1" applyBorder="1" applyAlignment="1">
      <alignment horizontal="center"/>
    </xf>
    <xf numFmtId="168" fontId="2" fillId="0" borderId="4" xfId="1" applyNumberFormat="1" applyFont="1" applyFill="1" applyBorder="1" applyAlignment="1">
      <alignment horizontal="center"/>
    </xf>
    <xf numFmtId="168" fontId="2" fillId="0" borderId="5" xfId="1" applyNumberFormat="1" applyFont="1" applyFill="1" applyBorder="1" applyAlignment="1">
      <alignment horizontal="center"/>
    </xf>
    <xf numFmtId="168" fontId="2" fillId="0" borderId="1" xfId="1" applyNumberFormat="1" applyFont="1" applyFill="1" applyBorder="1" applyAlignment="1">
      <alignment horizontal="center"/>
    </xf>
    <xf numFmtId="168" fontId="2" fillId="0" borderId="11" xfId="1" applyNumberFormat="1" applyFont="1" applyFill="1" applyBorder="1" applyAlignment="1">
      <alignment horizontal="center"/>
    </xf>
    <xf numFmtId="168" fontId="2" fillId="0" borderId="9" xfId="1" applyNumberFormat="1" applyFont="1" applyFill="1" applyBorder="1" applyAlignment="1">
      <alignment horizontal="center"/>
    </xf>
    <xf numFmtId="168" fontId="6" fillId="0" borderId="0" xfId="1" applyNumberFormat="1" applyFont="1" applyBorder="1" applyAlignment="1">
      <alignment horizontal="center"/>
    </xf>
    <xf numFmtId="168" fontId="6" fillId="0" borderId="0" xfId="1" applyNumberFormat="1" applyFont="1" applyFill="1" applyBorder="1" applyAlignment="1">
      <alignment horizontal="center"/>
    </xf>
    <xf numFmtId="168" fontId="6" fillId="0" borderId="2" xfId="1" applyNumberFormat="1" applyFont="1" applyFill="1" applyBorder="1" applyAlignment="1">
      <alignment horizontal="center"/>
    </xf>
    <xf numFmtId="168" fontId="6" fillId="0" borderId="3" xfId="1" applyNumberFormat="1" applyFont="1" applyFill="1" applyBorder="1" applyAlignment="1">
      <alignment horizontal="center"/>
    </xf>
    <xf numFmtId="168" fontId="6" fillId="0" borderId="3" xfId="1" quotePrefix="1" applyNumberFormat="1" applyFont="1" applyFill="1" applyBorder="1" applyAlignment="1">
      <alignment horizontal="center"/>
    </xf>
    <xf numFmtId="168" fontId="6" fillId="0" borderId="2" xfId="1" applyNumberFormat="1" applyFont="1" applyFill="1" applyBorder="1"/>
    <xf numFmtId="168" fontId="6" fillId="0" borderId="2" xfId="1" quotePrefix="1" applyNumberFormat="1" applyFont="1" applyFill="1" applyBorder="1" applyAlignment="1">
      <alignment horizontal="center"/>
    </xf>
    <xf numFmtId="43" fontId="5" fillId="0" borderId="9" xfId="1" applyFont="1" applyFill="1" applyBorder="1" applyAlignment="1">
      <alignment horizontal="center" wrapText="1"/>
    </xf>
    <xf numFmtId="43" fontId="9" fillId="0" borderId="3" xfId="1" applyFont="1" applyFill="1" applyBorder="1" applyAlignment="1">
      <alignment horizontal="center"/>
    </xf>
    <xf numFmtId="43" fontId="6" fillId="0" borderId="8" xfId="1" applyFont="1" applyFill="1" applyBorder="1" applyAlignment="1">
      <alignment horizontal="center"/>
    </xf>
    <xf numFmtId="164" fontId="2" fillId="0" borderId="8" xfId="3" applyNumberFormat="1" applyFont="1" applyFill="1" applyBorder="1" applyAlignment="1">
      <alignment horizontal="center"/>
    </xf>
    <xf numFmtId="165" fontId="2" fillId="0" borderId="3" xfId="3" applyNumberFormat="1" applyFont="1" applyFill="1" applyBorder="1" applyAlignment="1">
      <alignment horizontal="center"/>
    </xf>
    <xf numFmtId="170" fontId="2" fillId="0" borderId="3" xfId="5" applyNumberFormat="1" applyFont="1" applyFill="1" applyBorder="1" applyAlignment="1">
      <alignment horizontal="right"/>
    </xf>
    <xf numFmtId="165" fontId="6" fillId="0" borderId="4" xfId="3" applyNumberFormat="1" applyFont="1" applyFill="1" applyBorder="1" applyAlignment="1">
      <alignment horizontal="center"/>
    </xf>
    <xf numFmtId="165" fontId="2" fillId="0" borderId="7" xfId="3" applyNumberFormat="1" applyFont="1" applyFill="1" applyBorder="1" applyAlignment="1">
      <alignment horizontal="center"/>
    </xf>
    <xf numFmtId="41" fontId="2" fillId="0" borderId="1" xfId="7" applyNumberFormat="1" applyFont="1" applyFill="1" applyBorder="1" applyAlignment="1">
      <alignment horizontal="center"/>
    </xf>
    <xf numFmtId="167" fontId="2" fillId="0" borderId="5" xfId="3" applyNumberFormat="1" applyFont="1" applyFill="1" applyBorder="1" applyAlignment="1">
      <alignment horizontal="center"/>
    </xf>
    <xf numFmtId="167" fontId="2" fillId="0" borderId="11" xfId="7" applyNumberFormat="1" applyFont="1" applyFill="1" applyBorder="1" applyAlignment="1">
      <alignment horizontal="center"/>
    </xf>
    <xf numFmtId="167" fontId="6" fillId="0" borderId="5" xfId="3" applyNumberFormat="1" applyFont="1" applyFill="1" applyBorder="1" applyAlignment="1">
      <alignment horizontal="center"/>
    </xf>
    <xf numFmtId="167" fontId="0" fillId="0" borderId="0" xfId="0" applyNumberFormat="1" applyAlignment="1">
      <alignment horizontal="center"/>
    </xf>
    <xf numFmtId="41" fontId="6" fillId="0" borderId="2" xfId="7" applyNumberFormat="1" applyFont="1" applyFill="1" applyBorder="1" applyAlignment="1">
      <alignment horizontal="center"/>
    </xf>
    <xf numFmtId="167" fontId="6" fillId="0" borderId="7" xfId="3" applyNumberFormat="1" applyFont="1" applyFill="1" applyBorder="1" applyAlignment="1">
      <alignment horizontal="center"/>
    </xf>
    <xf numFmtId="0" fontId="0" fillId="0" borderId="0" xfId="0" applyBorder="1"/>
    <xf numFmtId="41" fontId="2" fillId="0" borderId="0" xfId="7" applyNumberFormat="1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165" fontId="2" fillId="0" borderId="6" xfId="3" applyNumberFormat="1" applyFont="1" applyFill="1" applyBorder="1" applyAlignment="1">
      <alignment horizontal="center"/>
    </xf>
    <xf numFmtId="165" fontId="6" fillId="0" borderId="2" xfId="3" applyNumberFormat="1" applyFont="1" applyFill="1" applyBorder="1" applyAlignment="1">
      <alignment horizontal="center"/>
    </xf>
    <xf numFmtId="167" fontId="2" fillId="0" borderId="0" xfId="3" applyNumberFormat="1" applyFont="1" applyFill="1" applyBorder="1" applyAlignment="1">
      <alignment horizontal="center"/>
    </xf>
    <xf numFmtId="165" fontId="2" fillId="0" borderId="33" xfId="3" applyNumberFormat="1" applyFont="1" applyFill="1" applyBorder="1" applyAlignment="1">
      <alignment horizontal="center"/>
    </xf>
    <xf numFmtId="0" fontId="12" fillId="0" borderId="33" xfId="0" applyFont="1" applyBorder="1" applyAlignment="1">
      <alignment horizontal="center"/>
    </xf>
    <xf numFmtId="1" fontId="0" fillId="0" borderId="0" xfId="0" applyNumberFormat="1" applyBorder="1" applyAlignment="1">
      <alignment horizontal="center"/>
    </xf>
    <xf numFmtId="1" fontId="6" fillId="0" borderId="2" xfId="1" applyNumberFormat="1" applyFont="1" applyFill="1" applyBorder="1" applyAlignment="1">
      <alignment horizontal="center"/>
    </xf>
    <xf numFmtId="1" fontId="6" fillId="0" borderId="7" xfId="1" applyNumberFormat="1" applyFont="1" applyFill="1" applyBorder="1" applyAlignment="1">
      <alignment horizontal="center"/>
    </xf>
    <xf numFmtId="1" fontId="6" fillId="0" borderId="5" xfId="1" applyNumberFormat="1" applyFont="1" applyFill="1" applyBorder="1" applyAlignment="1">
      <alignment horizontal="center"/>
    </xf>
    <xf numFmtId="1" fontId="0" fillId="0" borderId="0" xfId="1" applyNumberFormat="1" applyFont="1" applyBorder="1"/>
    <xf numFmtId="165" fontId="2" fillId="0" borderId="8" xfId="3" applyNumberFormat="1" applyFont="1" applyFill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0" xfId="0" applyBorder="1" applyAlignment="1">
      <alignment horizontal="center"/>
    </xf>
    <xf numFmtId="165" fontId="2" fillId="0" borderId="1" xfId="3" applyNumberFormat="1" applyFont="1" applyFill="1" applyBorder="1" applyAlignment="1">
      <alignment horizontal="center"/>
    </xf>
    <xf numFmtId="43" fontId="0" fillId="0" borderId="0" xfId="0" applyNumberFormat="1" applyFont="1"/>
    <xf numFmtId="168" fontId="0" fillId="0" borderId="0" xfId="5" applyNumberFormat="1" applyFont="1" applyBorder="1" applyAlignment="1">
      <alignment horizontal="center"/>
    </xf>
    <xf numFmtId="168" fontId="0" fillId="0" borderId="2" xfId="5" applyNumberFormat="1" applyFont="1" applyBorder="1" applyAlignment="1">
      <alignment horizontal="center"/>
    </xf>
    <xf numFmtId="0" fontId="6" fillId="0" borderId="1" xfId="0" applyNumberFormat="1" applyFont="1" applyFill="1" applyBorder="1" applyAlignment="1">
      <alignment horizontal="center"/>
    </xf>
    <xf numFmtId="166" fontId="6" fillId="0" borderId="0" xfId="1" applyNumberFormat="1" applyFont="1" applyFill="1" applyBorder="1" applyAlignment="1">
      <alignment horizontal="center"/>
    </xf>
    <xf numFmtId="0" fontId="0" fillId="0" borderId="0" xfId="0" applyFont="1"/>
    <xf numFmtId="0" fontId="2" fillId="0" borderId="1" xfId="0" applyNumberFormat="1" applyFont="1" applyFill="1" applyBorder="1" applyAlignment="1">
      <alignment horizontal="center"/>
    </xf>
    <xf numFmtId="164" fontId="6" fillId="0" borderId="1" xfId="0" applyNumberFormat="1" applyFont="1" applyFill="1" applyBorder="1" applyAlignment="1">
      <alignment horizontal="center"/>
    </xf>
    <xf numFmtId="165" fontId="6" fillId="0" borderId="0" xfId="0" applyNumberFormat="1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9" fontId="6" fillId="0" borderId="0" xfId="2" applyFont="1" applyFill="1" applyBorder="1" applyAlignment="1">
      <alignment horizontal="center"/>
    </xf>
    <xf numFmtId="166" fontId="6" fillId="0" borderId="0" xfId="1" applyNumberFormat="1" applyFont="1" applyFill="1" applyBorder="1" applyAlignment="1">
      <alignment horizontal="right"/>
    </xf>
    <xf numFmtId="166" fontId="6" fillId="0" borderId="2" xfId="1" applyNumberFormat="1" applyFont="1" applyFill="1" applyBorder="1" applyAlignment="1">
      <alignment horizontal="right"/>
    </xf>
    <xf numFmtId="0" fontId="42" fillId="0" borderId="0" xfId="0" applyNumberFormat="1" applyFont="1" applyFill="1" applyBorder="1" applyAlignment="1">
      <alignment horizontal="center"/>
    </xf>
    <xf numFmtId="0" fontId="6" fillId="0" borderId="3" xfId="0" applyNumberFormat="1" applyFont="1" applyFill="1" applyBorder="1" applyAlignment="1">
      <alignment horizontal="center"/>
    </xf>
    <xf numFmtId="0" fontId="6" fillId="0" borderId="0" xfId="0" applyNumberFormat="1" applyFont="1" applyFill="1" applyBorder="1" applyAlignment="1">
      <alignment horizontal="center" vertical="center"/>
    </xf>
    <xf numFmtId="164" fontId="6" fillId="0" borderId="8" xfId="0" applyNumberFormat="1" applyFont="1" applyFill="1" applyBorder="1" applyAlignment="1">
      <alignment horizontal="center"/>
    </xf>
    <xf numFmtId="166" fontId="6" fillId="0" borderId="3" xfId="1" applyNumberFormat="1" applyFont="1" applyFill="1" applyBorder="1" applyAlignment="1">
      <alignment horizontal="right"/>
    </xf>
    <xf numFmtId="0" fontId="6" fillId="0" borderId="0" xfId="1" applyNumberFormat="1" applyFont="1" applyFill="1" applyBorder="1" applyAlignment="1"/>
    <xf numFmtId="0" fontId="6" fillId="0" borderId="3" xfId="1" applyNumberFormat="1" applyFont="1" applyFill="1" applyBorder="1" applyAlignment="1">
      <alignment horizontal="center"/>
    </xf>
    <xf numFmtId="0" fontId="6" fillId="0" borderId="2" xfId="1" applyNumberFormat="1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/>
    </xf>
    <xf numFmtId="0" fontId="0" fillId="0" borderId="0" xfId="0" applyFont="1" applyFill="1"/>
    <xf numFmtId="43" fontId="0" fillId="0" borderId="0" xfId="0" applyNumberFormat="1" applyFont="1" applyFill="1" applyAlignment="1">
      <alignment horizontal="center"/>
    </xf>
    <xf numFmtId="166" fontId="6" fillId="0" borderId="3" xfId="1" applyNumberFormat="1" applyFont="1" applyFill="1" applyBorder="1" applyAlignment="1">
      <alignment horizontal="right" wrapText="1"/>
    </xf>
    <xf numFmtId="166" fontId="6" fillId="0" borderId="2" xfId="1" applyNumberFormat="1" applyFont="1" applyFill="1" applyBorder="1" applyAlignment="1">
      <alignment horizontal="right" wrapText="1"/>
    </xf>
    <xf numFmtId="0" fontId="6" fillId="0" borderId="0" xfId="1" applyNumberFormat="1" applyFont="1" applyFill="1" applyBorder="1" applyAlignment="1">
      <alignment horizontal="center"/>
    </xf>
    <xf numFmtId="0" fontId="6" fillId="0" borderId="3" xfId="0" quotePrefix="1" applyNumberFormat="1" applyFont="1" applyFill="1" applyBorder="1" applyAlignment="1">
      <alignment horizontal="center"/>
    </xf>
    <xf numFmtId="0" fontId="44" fillId="0" borderId="3" xfId="0" applyFont="1" applyFill="1" applyBorder="1" applyAlignment="1">
      <alignment horizontal="center"/>
    </xf>
    <xf numFmtId="0" fontId="45" fillId="0" borderId="3" xfId="0" applyFont="1" applyFill="1" applyBorder="1" applyAlignment="1">
      <alignment horizontal="center"/>
    </xf>
    <xf numFmtId="0" fontId="7" fillId="0" borderId="8" xfId="0" applyFont="1" applyBorder="1"/>
    <xf numFmtId="0" fontId="44" fillId="0" borderId="0" xfId="0" applyFont="1" applyFill="1" applyBorder="1" applyAlignment="1">
      <alignment horizontal="center"/>
    </xf>
    <xf numFmtId="0" fontId="20" fillId="0" borderId="3" xfId="0" applyNumberFormat="1" applyFont="1" applyFill="1" applyBorder="1" applyAlignment="1">
      <alignment horizontal="center"/>
    </xf>
    <xf numFmtId="0" fontId="20" fillId="0" borderId="8" xfId="0" applyNumberFormat="1" applyFont="1" applyFill="1" applyBorder="1" applyAlignment="1">
      <alignment horizontal="center"/>
    </xf>
    <xf numFmtId="0" fontId="46" fillId="0" borderId="0" xfId="0" applyNumberFormat="1" applyFont="1" applyFill="1" applyBorder="1" applyAlignment="1">
      <alignment horizontal="center"/>
    </xf>
    <xf numFmtId="0" fontId="20" fillId="0" borderId="2" xfId="0" applyNumberFormat="1" applyFont="1" applyFill="1" applyBorder="1" applyAlignment="1">
      <alignment horizontal="center"/>
    </xf>
    <xf numFmtId="0" fontId="20" fillId="0" borderId="3" xfId="1" applyNumberFormat="1" applyFont="1" applyFill="1" applyBorder="1" applyAlignment="1">
      <alignment horizontal="center"/>
    </xf>
    <xf numFmtId="0" fontId="20" fillId="0" borderId="2" xfId="1" applyNumberFormat="1" applyFont="1" applyFill="1" applyBorder="1" applyAlignment="1">
      <alignment horizontal="center"/>
    </xf>
    <xf numFmtId="168" fontId="20" fillId="0" borderId="2" xfId="1" applyNumberFormat="1" applyFont="1" applyFill="1" applyBorder="1" applyAlignment="1">
      <alignment horizontal="center"/>
    </xf>
    <xf numFmtId="41" fontId="47" fillId="0" borderId="0" xfId="5" applyNumberFormat="1" applyFont="1" applyFill="1" applyBorder="1" applyAlignment="1">
      <alignment horizontal="center"/>
    </xf>
    <xf numFmtId="0" fontId="20" fillId="0" borderId="0" xfId="1" applyNumberFormat="1" applyFont="1" applyFill="1" applyBorder="1" applyAlignment="1">
      <alignment horizontal="center"/>
    </xf>
    <xf numFmtId="167" fontId="6" fillId="0" borderId="2" xfId="1" applyNumberFormat="1" applyFont="1" applyFill="1" applyBorder="1" applyAlignment="1">
      <alignment horizontal="center"/>
    </xf>
    <xf numFmtId="169" fontId="6" fillId="0" borderId="0" xfId="1" applyNumberFormat="1" applyFont="1" applyFill="1" applyBorder="1" applyAlignment="1">
      <alignment horizontal="center"/>
    </xf>
    <xf numFmtId="169" fontId="6" fillId="0" borderId="2" xfId="1" applyNumberFormat="1" applyFont="1" applyFill="1" applyBorder="1" applyAlignment="1">
      <alignment horizontal="center"/>
    </xf>
    <xf numFmtId="43" fontId="6" fillId="0" borderId="8" xfId="1" applyNumberFormat="1" applyFont="1" applyFill="1" applyBorder="1" applyAlignment="1">
      <alignment horizontal="center"/>
    </xf>
    <xf numFmtId="43" fontId="6" fillId="0" borderId="0" xfId="0" applyNumberFormat="1" applyFont="1" applyFill="1" applyBorder="1" applyAlignment="1">
      <alignment horizontal="center"/>
    </xf>
    <xf numFmtId="168" fontId="1" fillId="0" borderId="0" xfId="1" applyNumberFormat="1" applyFont="1"/>
    <xf numFmtId="43" fontId="0" fillId="0" borderId="0" xfId="0" applyNumberFormat="1" applyFont="1" applyBorder="1"/>
    <xf numFmtId="2" fontId="6" fillId="0" borderId="3" xfId="0" applyNumberFormat="1" applyFont="1" applyFill="1" applyBorder="1" applyAlignment="1">
      <alignment horizontal="center"/>
    </xf>
    <xf numFmtId="166" fontId="6" fillId="0" borderId="8" xfId="1" applyNumberFormat="1" applyFont="1" applyFill="1" applyBorder="1" applyAlignment="1">
      <alignment horizontal="center"/>
    </xf>
    <xf numFmtId="166" fontId="0" fillId="0" borderId="0" xfId="0" applyNumberFormat="1" applyFont="1"/>
    <xf numFmtId="166" fontId="0" fillId="0" borderId="0" xfId="0" applyNumberFormat="1" applyFont="1" applyFill="1" applyBorder="1"/>
    <xf numFmtId="43" fontId="6" fillId="0" borderId="0" xfId="1" applyFont="1" applyFill="1" applyBorder="1" applyAlignment="1">
      <alignment horizontal="right"/>
    </xf>
    <xf numFmtId="0" fontId="0" fillId="0" borderId="0" xfId="0" applyNumberFormat="1" applyFont="1"/>
    <xf numFmtId="0" fontId="1" fillId="0" borderId="0" xfId="1" applyNumberFormat="1" applyFont="1" applyAlignment="1"/>
    <xf numFmtId="1" fontId="0" fillId="0" borderId="0" xfId="0" applyNumberFormat="1" applyFont="1" applyAlignment="1">
      <alignment horizontal="center"/>
    </xf>
    <xf numFmtId="164" fontId="2" fillId="0" borderId="6" xfId="0" applyNumberFormat="1" applyFont="1" applyFill="1" applyBorder="1" applyAlignment="1">
      <alignment horizontal="center"/>
    </xf>
    <xf numFmtId="165" fontId="2" fillId="0" borderId="7" xfId="0" applyNumberFormat="1" applyFont="1" applyFill="1" applyBorder="1" applyAlignment="1">
      <alignment horizontal="center"/>
    </xf>
    <xf numFmtId="0" fontId="2" fillId="0" borderId="5" xfId="0" applyNumberFormat="1" applyFont="1" applyFill="1" applyBorder="1" applyAlignment="1">
      <alignment horizontal="center"/>
    </xf>
    <xf numFmtId="166" fontId="2" fillId="0" borderId="4" xfId="1" applyNumberFormat="1" applyFont="1" applyFill="1" applyBorder="1" applyAlignment="1">
      <alignment horizontal="right"/>
    </xf>
    <xf numFmtId="166" fontId="2" fillId="0" borderId="5" xfId="1" applyNumberFormat="1" applyFont="1" applyFill="1" applyBorder="1" applyAlignment="1">
      <alignment horizontal="right"/>
    </xf>
    <xf numFmtId="0" fontId="3" fillId="0" borderId="7" xfId="0" applyNumberFormat="1" applyFont="1" applyFill="1" applyBorder="1" applyAlignment="1">
      <alignment horizontal="center"/>
    </xf>
    <xf numFmtId="0" fontId="3" fillId="0" borderId="5" xfId="0" applyNumberFormat="1" applyFont="1" applyFill="1" applyBorder="1" applyAlignment="1">
      <alignment horizontal="center"/>
    </xf>
    <xf numFmtId="0" fontId="12" fillId="0" borderId="0" xfId="0" applyFont="1"/>
    <xf numFmtId="0" fontId="2" fillId="0" borderId="9" xfId="0" applyNumberFormat="1" applyFont="1" applyFill="1" applyBorder="1" applyAlignment="1">
      <alignment horizontal="center"/>
    </xf>
    <xf numFmtId="164" fontId="2" fillId="0" borderId="10" xfId="0" applyNumberFormat="1" applyFont="1" applyFill="1" applyBorder="1" applyAlignment="1">
      <alignment horizontal="center"/>
    </xf>
    <xf numFmtId="0" fontId="2" fillId="0" borderId="11" xfId="0" applyNumberFormat="1" applyFont="1" applyFill="1" applyBorder="1" applyAlignment="1">
      <alignment horizontal="center"/>
    </xf>
    <xf numFmtId="166" fontId="2" fillId="0" borderId="9" xfId="1" applyNumberFormat="1" applyFont="1" applyFill="1" applyBorder="1" applyAlignment="1">
      <alignment horizontal="right"/>
    </xf>
    <xf numFmtId="166" fontId="2" fillId="0" borderId="11" xfId="1" applyNumberFormat="1" applyFont="1" applyFill="1" applyBorder="1" applyAlignment="1">
      <alignment horizontal="right"/>
    </xf>
    <xf numFmtId="0" fontId="2" fillId="0" borderId="1" xfId="1" applyNumberFormat="1" applyFont="1" applyFill="1" applyBorder="1" applyAlignment="1"/>
    <xf numFmtId="1" fontId="2" fillId="0" borderId="11" xfId="1" applyNumberFormat="1" applyFont="1" applyFill="1" applyBorder="1" applyAlignment="1">
      <alignment horizontal="center"/>
    </xf>
    <xf numFmtId="0" fontId="2" fillId="0" borderId="9" xfId="1" applyNumberFormat="1" applyFont="1" applyFill="1" applyBorder="1" applyAlignment="1">
      <alignment horizontal="center"/>
    </xf>
    <xf numFmtId="0" fontId="2" fillId="0" borderId="11" xfId="1" applyNumberFormat="1" applyFont="1" applyFill="1" applyBorder="1" applyAlignment="1">
      <alignment horizontal="center"/>
    </xf>
    <xf numFmtId="41" fontId="2" fillId="0" borderId="3" xfId="5" applyNumberFormat="1" applyFont="1" applyFill="1" applyBorder="1" applyAlignment="1">
      <alignment horizontal="center"/>
    </xf>
    <xf numFmtId="41" fontId="2" fillId="0" borderId="2" xfId="5" applyNumberFormat="1" applyFont="1" applyFill="1" applyBorder="1" applyAlignment="1">
      <alignment horizontal="center"/>
    </xf>
    <xf numFmtId="41" fontId="2" fillId="0" borderId="2" xfId="3" applyNumberFormat="1" applyFont="1" applyFill="1" applyBorder="1" applyAlignment="1">
      <alignment horizontal="center"/>
    </xf>
    <xf numFmtId="41" fontId="2" fillId="0" borderId="1" xfId="3" applyNumberFormat="1" applyFont="1" applyFill="1" applyBorder="1" applyAlignment="1">
      <alignment horizontal="center"/>
    </xf>
    <xf numFmtId="41" fontId="2" fillId="0" borderId="11" xfId="3" applyNumberFormat="1" applyFont="1" applyFill="1" applyBorder="1" applyAlignment="1">
      <alignment horizontal="center"/>
    </xf>
    <xf numFmtId="0" fontId="3" fillId="0" borderId="9" xfId="0" applyNumberFormat="1" applyFont="1" applyFill="1" applyBorder="1" applyAlignment="1">
      <alignment horizontal="center" vertical="center"/>
    </xf>
    <xf numFmtId="0" fontId="12" fillId="0" borderId="11" xfId="0" applyFont="1" applyFill="1" applyBorder="1" applyAlignment="1">
      <alignment horizontal="center" vertical="center"/>
    </xf>
    <xf numFmtId="41" fontId="2" fillId="0" borderId="3" xfId="3" applyNumberFormat="1" applyFont="1" applyFill="1" applyBorder="1" applyAlignment="1">
      <alignment horizontal="center"/>
    </xf>
    <xf numFmtId="41" fontId="2" fillId="0" borderId="2" xfId="3" applyNumberFormat="1" applyFont="1" applyFill="1" applyBorder="1" applyAlignment="1">
      <alignment horizontal="center"/>
    </xf>
    <xf numFmtId="41" fontId="2" fillId="0" borderId="3" xfId="5" applyNumberFormat="1" applyFont="1" applyFill="1" applyBorder="1" applyAlignment="1">
      <alignment horizontal="center"/>
    </xf>
    <xf numFmtId="41" fontId="6" fillId="0" borderId="3" xfId="5" applyNumberFormat="1" applyFont="1" applyFill="1" applyBorder="1" applyAlignment="1">
      <alignment horizontal="center"/>
    </xf>
    <xf numFmtId="41" fontId="6" fillId="0" borderId="2" xfId="5" applyNumberFormat="1" applyFont="1" applyFill="1" applyBorder="1" applyAlignment="1">
      <alignment horizontal="center"/>
    </xf>
    <xf numFmtId="41" fontId="6" fillId="0" borderId="0" xfId="5" applyNumberFormat="1" applyFont="1" applyFill="1" applyBorder="1" applyAlignment="1">
      <alignment horizontal="center"/>
    </xf>
    <xf numFmtId="41" fontId="2" fillId="0" borderId="2" xfId="5" applyNumberFormat="1" applyFont="1" applyFill="1" applyBorder="1" applyAlignment="1">
      <alignment horizontal="center"/>
    </xf>
    <xf numFmtId="168" fontId="3" fillId="0" borderId="0" xfId="1" applyNumberFormat="1" applyFont="1" applyFill="1" applyBorder="1" applyAlignment="1">
      <alignment horizontal="center"/>
    </xf>
    <xf numFmtId="168" fontId="3" fillId="0" borderId="2" xfId="1" applyNumberFormat="1" applyFont="1" applyFill="1" applyBorder="1" applyAlignment="1">
      <alignment horizontal="center"/>
    </xf>
    <xf numFmtId="168" fontId="3" fillId="0" borderId="4" xfId="1" applyNumberFormat="1" applyFont="1" applyFill="1" applyBorder="1" applyAlignment="1">
      <alignment horizontal="center"/>
    </xf>
    <xf numFmtId="168" fontId="3" fillId="0" borderId="7" xfId="1" applyNumberFormat="1" applyFont="1" applyFill="1" applyBorder="1" applyAlignment="1">
      <alignment horizontal="center"/>
    </xf>
    <xf numFmtId="168" fontId="3" fillId="0" borderId="5" xfId="1" applyNumberFormat="1" applyFont="1" applyFill="1" applyBorder="1" applyAlignment="1">
      <alignment horizontal="center"/>
    </xf>
    <xf numFmtId="41" fontId="2" fillId="0" borderId="3" xfId="3" applyNumberFormat="1" applyFont="1" applyFill="1" applyBorder="1" applyAlignment="1">
      <alignment horizontal="center"/>
    </xf>
    <xf numFmtId="41" fontId="2" fillId="0" borderId="2" xfId="3" applyNumberFormat="1" applyFont="1" applyFill="1" applyBorder="1" applyAlignment="1">
      <alignment horizontal="center"/>
    </xf>
    <xf numFmtId="1" fontId="2" fillId="0" borderId="0" xfId="3" applyNumberFormat="1" applyFont="1" applyFill="1" applyBorder="1" applyAlignment="1">
      <alignment horizontal="center"/>
    </xf>
    <xf numFmtId="1" fontId="2" fillId="0" borderId="3" xfId="3" applyNumberFormat="1" applyFont="1" applyFill="1" applyBorder="1" applyAlignment="1">
      <alignment horizontal="center"/>
    </xf>
    <xf numFmtId="0" fontId="2" fillId="0" borderId="3" xfId="3" applyNumberFormat="1" applyFont="1" applyFill="1" applyBorder="1" applyAlignment="1">
      <alignment horizontal="center"/>
    </xf>
    <xf numFmtId="41" fontId="13" fillId="0" borderId="2" xfId="3" applyNumberFormat="1" applyFont="1" applyBorder="1" applyAlignment="1">
      <alignment horizontal="center"/>
    </xf>
    <xf numFmtId="41" fontId="13" fillId="0" borderId="0" xfId="3" applyNumberFormat="1" applyFont="1" applyBorder="1" applyAlignment="1">
      <alignment horizontal="center"/>
    </xf>
    <xf numFmtId="0" fontId="2" fillId="0" borderId="0" xfId="5" applyNumberFormat="1" applyFont="1" applyFill="1" applyBorder="1" applyAlignment="1">
      <alignment horizontal="center"/>
    </xf>
    <xf numFmtId="41" fontId="2" fillId="0" borderId="8" xfId="5" applyNumberFormat="1" applyFont="1" applyFill="1" applyBorder="1" applyAlignment="1">
      <alignment horizontal="center"/>
    </xf>
    <xf numFmtId="170" fontId="2" fillId="0" borderId="3" xfId="5" applyNumberFormat="1" applyFont="1" applyFill="1" applyBorder="1" applyAlignment="1">
      <alignment horizontal="right" wrapText="1"/>
    </xf>
    <xf numFmtId="170" fontId="2" fillId="0" borderId="2" xfId="5" applyNumberFormat="1" applyFont="1" applyFill="1" applyBorder="1" applyAlignment="1">
      <alignment horizontal="right" wrapText="1"/>
    </xf>
    <xf numFmtId="1" fontId="2" fillId="0" borderId="2" xfId="3" applyNumberFormat="1" applyFont="1" applyFill="1" applyBorder="1" applyAlignment="1">
      <alignment horizontal="center"/>
    </xf>
    <xf numFmtId="1" fontId="2" fillId="0" borderId="8" xfId="3" applyNumberFormat="1" applyFont="1" applyFill="1" applyBorder="1" applyAlignment="1">
      <alignment horizontal="center"/>
    </xf>
    <xf numFmtId="1" fontId="2" fillId="0" borderId="3" xfId="5" applyNumberFormat="1" applyFont="1" applyFill="1" applyBorder="1" applyAlignment="1">
      <alignment horizontal="center"/>
    </xf>
    <xf numFmtId="1" fontId="2" fillId="0" borderId="0" xfId="5" applyNumberFormat="1" applyFont="1" applyFill="1" applyBorder="1" applyAlignment="1">
      <alignment horizontal="center"/>
    </xf>
    <xf numFmtId="1" fontId="2" fillId="0" borderId="2" xfId="5" applyNumberFormat="1" applyFont="1" applyFill="1" applyBorder="1" applyAlignment="1">
      <alignment horizontal="center"/>
    </xf>
    <xf numFmtId="164" fontId="2" fillId="0" borderId="2" xfId="3" applyNumberFormat="1" applyFont="1" applyFill="1" applyBorder="1" applyAlignment="1">
      <alignment horizontal="center"/>
    </xf>
    <xf numFmtId="164" fontId="32" fillId="0" borderId="0" xfId="3" applyFont="1" applyFill="1" applyBorder="1" applyAlignment="1">
      <alignment horizontal="center"/>
    </xf>
    <xf numFmtId="1" fontId="34" fillId="0" borderId="0" xfId="3" applyNumberFormat="1" applyFont="1" applyAlignment="1">
      <alignment horizontal="center"/>
    </xf>
    <xf numFmtId="167" fontId="6" fillId="0" borderId="3" xfId="0" applyNumberFormat="1" applyFont="1" applyFill="1" applyBorder="1" applyAlignment="1">
      <alignment horizontal="center" wrapText="1"/>
    </xf>
    <xf numFmtId="43" fontId="0" fillId="0" borderId="0" xfId="0" applyNumberFormat="1" applyFont="1" applyBorder="1" applyAlignment="1">
      <alignment horizontal="center"/>
    </xf>
    <xf numFmtId="43" fontId="34" fillId="0" borderId="0" xfId="1" applyFont="1" applyAlignment="1">
      <alignment horizontal="center"/>
    </xf>
    <xf numFmtId="43" fontId="34" fillId="0" borderId="3" xfId="1" applyFont="1" applyFill="1" applyBorder="1" applyAlignment="1">
      <alignment horizontal="center"/>
    </xf>
    <xf numFmtId="43" fontId="34" fillId="0" borderId="2" xfId="1" applyFont="1" applyFill="1" applyBorder="1" applyAlignment="1">
      <alignment horizontal="center"/>
    </xf>
    <xf numFmtId="43" fontId="34" fillId="0" borderId="0" xfId="1" applyFont="1" applyFill="1" applyBorder="1" applyAlignment="1">
      <alignment horizontal="center"/>
    </xf>
    <xf numFmtId="168" fontId="0" fillId="0" borderId="0" xfId="1" applyNumberFormat="1" applyFont="1"/>
    <xf numFmtId="43" fontId="34" fillId="0" borderId="2" xfId="1" applyFont="1" applyFill="1" applyBorder="1" applyAlignment="1">
      <alignment horizontal="center" wrapText="1"/>
    </xf>
    <xf numFmtId="43" fontId="34" fillId="0" borderId="0" xfId="5" applyNumberFormat="1" applyFont="1" applyFill="1" applyBorder="1" applyAlignment="1">
      <alignment horizontal="center" wrapText="1"/>
    </xf>
    <xf numFmtId="43" fontId="34" fillId="0" borderId="0" xfId="1" applyFont="1" applyFill="1" applyBorder="1" applyAlignment="1">
      <alignment horizontal="center" wrapText="1"/>
    </xf>
    <xf numFmtId="43" fontId="6" fillId="0" borderId="2" xfId="1" applyFont="1" applyFill="1" applyBorder="1" applyAlignment="1">
      <alignment horizontal="right"/>
    </xf>
    <xf numFmtId="43" fontId="6" fillId="0" borderId="3" xfId="1" applyFont="1" applyFill="1" applyBorder="1" applyAlignment="1">
      <alignment horizontal="right"/>
    </xf>
    <xf numFmtId="43" fontId="0" fillId="0" borderId="0" xfId="1" applyFont="1" applyAlignment="1">
      <alignment horizontal="center"/>
    </xf>
    <xf numFmtId="43" fontId="0" fillId="0" borderId="0" xfId="1" applyFont="1" applyBorder="1"/>
    <xf numFmtId="168" fontId="6" fillId="0" borderId="0" xfId="1" applyNumberFormat="1" applyFont="1" applyFill="1" applyBorder="1" applyAlignment="1">
      <alignment horizontal="right"/>
    </xf>
    <xf numFmtId="164" fontId="13" fillId="0" borderId="0" xfId="3" applyFont="1" applyAlignment="1"/>
    <xf numFmtId="168" fontId="0" fillId="0" borderId="0" xfId="1" applyNumberFormat="1" applyFont="1" applyBorder="1"/>
    <xf numFmtId="166" fontId="0" fillId="0" borderId="0" xfId="1" applyNumberFormat="1" applyFont="1"/>
    <xf numFmtId="0" fontId="2" fillId="0" borderId="4" xfId="0" applyNumberFormat="1" applyFont="1" applyFill="1" applyBorder="1" applyAlignment="1">
      <alignment horizontal="center"/>
    </xf>
    <xf numFmtId="166" fontId="34" fillId="0" borderId="0" xfId="1" applyNumberFormat="1" applyFont="1" applyFill="1" applyBorder="1" applyAlignment="1">
      <alignment horizontal="center"/>
    </xf>
    <xf numFmtId="165" fontId="6" fillId="0" borderId="6" xfId="3" applyNumberFormat="1" applyFont="1" applyFill="1" applyBorder="1" applyAlignment="1">
      <alignment horizontal="center"/>
    </xf>
    <xf numFmtId="165" fontId="6" fillId="0" borderId="10" xfId="3" applyNumberFormat="1" applyFont="1" applyFill="1" applyBorder="1" applyAlignment="1">
      <alignment horizontal="center"/>
    </xf>
    <xf numFmtId="43" fontId="6" fillId="0" borderId="10" xfId="1" applyFont="1" applyFill="1" applyBorder="1" applyAlignment="1">
      <alignment horizontal="center"/>
    </xf>
    <xf numFmtId="166" fontId="2" fillId="0" borderId="0" xfId="1" applyNumberFormat="1" applyFont="1" applyFill="1" applyBorder="1" applyAlignment="1">
      <alignment horizontal="center"/>
    </xf>
    <xf numFmtId="166" fontId="6" fillId="0" borderId="7" xfId="1" applyNumberFormat="1" applyFont="1" applyFill="1" applyBorder="1" applyAlignment="1">
      <alignment horizontal="center"/>
    </xf>
    <xf numFmtId="0" fontId="2" fillId="0" borderId="0" xfId="1" applyNumberFormat="1" applyFont="1" applyFill="1" applyBorder="1" applyAlignment="1">
      <alignment horizontal="center"/>
    </xf>
    <xf numFmtId="0" fontId="2" fillId="0" borderId="1" xfId="1" applyNumberFormat="1" applyFont="1" applyFill="1" applyBorder="1" applyAlignment="1">
      <alignment horizontal="center"/>
    </xf>
    <xf numFmtId="0" fontId="6" fillId="0" borderId="4" xfId="1" applyNumberFormat="1" applyFont="1" applyFill="1" applyBorder="1" applyAlignment="1">
      <alignment horizontal="center"/>
    </xf>
    <xf numFmtId="0" fontId="6" fillId="0" borderId="7" xfId="1" applyNumberFormat="1" applyFont="1" applyFill="1" applyBorder="1" applyAlignment="1">
      <alignment horizontal="center"/>
    </xf>
    <xf numFmtId="0" fontId="6" fillId="0" borderId="5" xfId="1" applyNumberFormat="1" applyFont="1" applyFill="1" applyBorder="1" applyAlignment="1">
      <alignment horizontal="center"/>
    </xf>
    <xf numFmtId="0" fontId="6" fillId="0" borderId="9" xfId="1" applyNumberFormat="1" applyFont="1" applyFill="1" applyBorder="1" applyAlignment="1">
      <alignment horizontal="center"/>
    </xf>
    <xf numFmtId="0" fontId="6" fillId="0" borderId="1" xfId="1" applyNumberFormat="1" applyFont="1" applyFill="1" applyBorder="1" applyAlignment="1">
      <alignment horizontal="center"/>
    </xf>
    <xf numFmtId="0" fontId="6" fillId="0" borderId="11" xfId="1" applyNumberFormat="1" applyFont="1" applyFill="1" applyBorder="1" applyAlignment="1">
      <alignment horizontal="center"/>
    </xf>
    <xf numFmtId="0" fontId="0" fillId="0" borderId="0" xfId="1" applyNumberFormat="1" applyFont="1"/>
    <xf numFmtId="0" fontId="0" fillId="0" borderId="0" xfId="1" applyNumberFormat="1" applyFont="1" applyBorder="1" applyAlignment="1">
      <alignment horizontal="center"/>
    </xf>
    <xf numFmtId="166" fontId="2" fillId="0" borderId="6" xfId="1" applyNumberFormat="1" applyFont="1" applyFill="1" applyBorder="1" applyAlignment="1">
      <alignment horizontal="center"/>
    </xf>
    <xf numFmtId="166" fontId="2" fillId="0" borderId="10" xfId="1" applyNumberFormat="1" applyFont="1" applyFill="1" applyBorder="1" applyAlignment="1">
      <alignment horizontal="center"/>
    </xf>
    <xf numFmtId="166" fontId="34" fillId="0" borderId="2" xfId="1" applyNumberFormat="1" applyFont="1" applyFill="1" applyBorder="1" applyAlignment="1">
      <alignment horizontal="center" wrapText="1"/>
    </xf>
    <xf numFmtId="0" fontId="0" fillId="0" borderId="2" xfId="5" applyNumberFormat="1" applyFont="1" applyBorder="1"/>
    <xf numFmtId="0" fontId="0" fillId="0" borderId="0" xfId="0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164" fontId="0" fillId="0" borderId="0" xfId="0" applyNumberFormat="1" applyFont="1" applyAlignment="1">
      <alignment horizontal="center" vertical="center"/>
    </xf>
    <xf numFmtId="168" fontId="0" fillId="0" borderId="0" xfId="5" applyNumberFormat="1" applyFont="1" applyBorder="1" applyAlignment="1">
      <alignment horizontal="center"/>
    </xf>
    <xf numFmtId="164" fontId="13" fillId="0" borderId="0" xfId="3" applyAlignment="1">
      <alignment horizontal="center"/>
    </xf>
    <xf numFmtId="164" fontId="50" fillId="0" borderId="0" xfId="3" applyFont="1"/>
    <xf numFmtId="168" fontId="51" fillId="0" borderId="0" xfId="5" applyNumberFormat="1" applyFont="1" applyBorder="1"/>
    <xf numFmtId="166" fontId="0" fillId="0" borderId="8" xfId="1" applyNumberFormat="1" applyFont="1" applyBorder="1"/>
    <xf numFmtId="164" fontId="8" fillId="0" borderId="0" xfId="3" applyFont="1"/>
    <xf numFmtId="168" fontId="43" fillId="0" borderId="8" xfId="5" applyNumberFormat="1" applyFont="1" applyBorder="1"/>
    <xf numFmtId="168" fontId="1" fillId="0" borderId="3" xfId="1" applyNumberFormat="1" applyFont="1" applyBorder="1"/>
    <xf numFmtId="168" fontId="1" fillId="0" borderId="8" xfId="5" applyNumberFormat="1" applyFont="1" applyBorder="1"/>
    <xf numFmtId="168" fontId="1" fillId="0" borderId="0" xfId="5" applyNumberFormat="1" applyFont="1" applyBorder="1"/>
    <xf numFmtId="168" fontId="1" fillId="0" borderId="2" xfId="1" applyNumberFormat="1" applyFont="1" applyBorder="1"/>
    <xf numFmtId="0" fontId="17" fillId="0" borderId="0" xfId="3" applyNumberFormat="1" applyFont="1" applyAlignment="1">
      <alignment wrapText="1"/>
    </xf>
    <xf numFmtId="168" fontId="54" fillId="2" borderId="4" xfId="5" applyNumberFormat="1" applyFont="1" applyFill="1" applyBorder="1" applyAlignment="1">
      <alignment horizontal="center" wrapText="1"/>
    </xf>
    <xf numFmtId="0" fontId="55" fillId="0" borderId="13" xfId="3" applyNumberFormat="1" applyFont="1" applyBorder="1" applyAlignment="1">
      <alignment horizontal="center" vertical="center" wrapText="1"/>
    </xf>
    <xf numFmtId="168" fontId="55" fillId="0" borderId="13" xfId="5" applyNumberFormat="1" applyFont="1" applyBorder="1" applyAlignment="1">
      <alignment horizontal="center" vertical="center" wrapText="1"/>
    </xf>
    <xf numFmtId="168" fontId="49" fillId="0" borderId="1" xfId="5" applyNumberFormat="1" applyFont="1" applyFill="1" applyBorder="1" applyAlignment="1">
      <alignment horizontal="center"/>
    </xf>
    <xf numFmtId="168" fontId="54" fillId="0" borderId="1" xfId="1" applyNumberFormat="1" applyFont="1" applyBorder="1" applyAlignment="1">
      <alignment horizontal="center" wrapText="1"/>
    </xf>
    <xf numFmtId="43" fontId="54" fillId="0" borderId="1" xfId="1" applyFont="1" applyBorder="1" applyAlignment="1">
      <alignment horizontal="center" vertical="center" wrapText="1"/>
    </xf>
    <xf numFmtId="43" fontId="6" fillId="0" borderId="5" xfId="1" applyFont="1" applyFill="1" applyBorder="1" applyAlignment="1">
      <alignment horizontal="center"/>
    </xf>
    <xf numFmtId="0" fontId="32" fillId="0" borderId="2" xfId="5" applyNumberFormat="1" applyFont="1" applyFill="1" applyBorder="1" applyAlignment="1">
      <alignment horizontal="center"/>
    </xf>
    <xf numFmtId="41" fontId="2" fillId="0" borderId="3" xfId="3" applyNumberFormat="1" applyFont="1" applyFill="1" applyBorder="1" applyAlignment="1">
      <alignment horizontal="center"/>
    </xf>
    <xf numFmtId="41" fontId="2" fillId="0" borderId="2" xfId="3" applyNumberFormat="1" applyFont="1" applyFill="1" applyBorder="1" applyAlignment="1">
      <alignment horizontal="center"/>
    </xf>
    <xf numFmtId="41" fontId="2" fillId="0" borderId="3" xfId="3" applyNumberFormat="1" applyFont="1" applyFill="1" applyBorder="1" applyAlignment="1">
      <alignment horizontal="center"/>
    </xf>
    <xf numFmtId="41" fontId="2" fillId="0" borderId="2" xfId="3" applyNumberFormat="1" applyFont="1" applyFill="1" applyBorder="1" applyAlignment="1">
      <alignment horizontal="center"/>
    </xf>
    <xf numFmtId="41" fontId="2" fillId="0" borderId="3" xfId="3" applyNumberFormat="1" applyFont="1" applyFill="1" applyBorder="1" applyAlignment="1">
      <alignment horizontal="center"/>
    </xf>
    <xf numFmtId="41" fontId="2" fillId="0" borderId="2" xfId="3" applyNumberFormat="1" applyFont="1" applyFill="1" applyBorder="1" applyAlignment="1">
      <alignment horizontal="center"/>
    </xf>
    <xf numFmtId="41" fontId="2" fillId="0" borderId="3" xfId="3" applyNumberFormat="1" applyFont="1" applyFill="1" applyBorder="1" applyAlignment="1">
      <alignment horizontal="center"/>
    </xf>
    <xf numFmtId="41" fontId="2" fillId="0" borderId="2" xfId="3" applyNumberFormat="1" applyFont="1" applyFill="1" applyBorder="1" applyAlignment="1">
      <alignment horizontal="center"/>
    </xf>
    <xf numFmtId="0" fontId="4" fillId="0" borderId="0" xfId="3" applyNumberFormat="1" applyFont="1" applyFill="1" applyBorder="1" applyAlignment="1">
      <alignment horizontal="center"/>
    </xf>
    <xf numFmtId="41" fontId="2" fillId="0" borderId="4" xfId="3" applyNumberFormat="1" applyFont="1" applyFill="1" applyBorder="1" applyAlignment="1">
      <alignment horizontal="center"/>
    </xf>
    <xf numFmtId="41" fontId="2" fillId="0" borderId="5" xfId="3" applyNumberFormat="1" applyFont="1" applyFill="1" applyBorder="1" applyAlignment="1">
      <alignment horizontal="center"/>
    </xf>
    <xf numFmtId="41" fontId="2" fillId="0" borderId="4" xfId="5" applyNumberFormat="1" applyFont="1" applyFill="1" applyBorder="1" applyAlignment="1">
      <alignment horizontal="center"/>
    </xf>
    <xf numFmtId="41" fontId="2" fillId="0" borderId="5" xfId="5" applyNumberFormat="1" applyFont="1" applyFill="1" applyBorder="1" applyAlignment="1">
      <alignment horizontal="center"/>
    </xf>
    <xf numFmtId="41" fontId="2" fillId="0" borderId="3" xfId="3" applyNumberFormat="1" applyFont="1" applyFill="1" applyBorder="1" applyAlignment="1">
      <alignment horizontal="center"/>
    </xf>
    <xf numFmtId="41" fontId="2" fillId="0" borderId="0" xfId="3" applyNumberFormat="1" applyFont="1" applyFill="1" applyBorder="1" applyAlignment="1">
      <alignment horizontal="center"/>
    </xf>
    <xf numFmtId="41" fontId="2" fillId="0" borderId="2" xfId="3" applyNumberFormat="1" applyFont="1" applyFill="1" applyBorder="1" applyAlignment="1">
      <alignment horizontal="center"/>
    </xf>
    <xf numFmtId="0" fontId="3" fillId="0" borderId="0" xfId="3" applyNumberFormat="1" applyFont="1" applyFill="1" applyBorder="1" applyAlignment="1">
      <alignment horizontal="center"/>
    </xf>
    <xf numFmtId="164" fontId="2" fillId="0" borderId="0" xfId="3" applyFont="1" applyFill="1" applyBorder="1" applyAlignment="1">
      <alignment horizontal="center"/>
    </xf>
    <xf numFmtId="41" fontId="2" fillId="0" borderId="9" xfId="3" applyNumberFormat="1" applyFont="1" applyFill="1" applyBorder="1" applyAlignment="1">
      <alignment horizontal="center" wrapText="1"/>
    </xf>
    <xf numFmtId="0" fontId="8" fillId="0" borderId="0" xfId="3" applyNumberFormat="1" applyFont="1" applyBorder="1"/>
    <xf numFmtId="164" fontId="8" fillId="0" borderId="0" xfId="3" applyFont="1" applyBorder="1"/>
    <xf numFmtId="43" fontId="0" fillId="0" borderId="0" xfId="0" applyNumberFormat="1" applyAlignment="1">
      <alignment horizontal="center"/>
    </xf>
    <xf numFmtId="168" fontId="6" fillId="0" borderId="0" xfId="5" quotePrefix="1" applyNumberFormat="1" applyFont="1" applyBorder="1" applyAlignment="1">
      <alignment horizontal="center"/>
    </xf>
    <xf numFmtId="168" fontId="2" fillId="0" borderId="0" xfId="5" applyNumberFormat="1" applyFont="1" applyBorder="1" applyAlignment="1">
      <alignment horizontal="center"/>
    </xf>
    <xf numFmtId="41" fontId="2" fillId="0" borderId="3" xfId="3" applyNumberFormat="1" applyFont="1" applyFill="1" applyBorder="1" applyAlignment="1">
      <alignment horizontal="center"/>
    </xf>
    <xf numFmtId="41" fontId="2" fillId="0" borderId="2" xfId="3" applyNumberFormat="1" applyFont="1" applyFill="1" applyBorder="1" applyAlignment="1">
      <alignment horizontal="center"/>
    </xf>
    <xf numFmtId="43" fontId="0" fillId="0" borderId="0" xfId="0" applyNumberFormat="1" applyFont="1" applyFill="1" applyBorder="1" applyAlignment="1">
      <alignment horizontal="center"/>
    </xf>
    <xf numFmtId="166" fontId="0" fillId="0" borderId="0" xfId="0" applyNumberFormat="1" applyFont="1" applyBorder="1"/>
    <xf numFmtId="41" fontId="2" fillId="0" borderId="3" xfId="3" applyNumberFormat="1" applyFont="1" applyFill="1" applyBorder="1" applyAlignment="1">
      <alignment horizontal="center"/>
    </xf>
    <xf numFmtId="41" fontId="2" fillId="0" borderId="2" xfId="3" applyNumberFormat="1" applyFont="1" applyFill="1" applyBorder="1" applyAlignment="1">
      <alignment horizontal="center"/>
    </xf>
    <xf numFmtId="0" fontId="13" fillId="0" borderId="2" xfId="3" applyNumberFormat="1" applyBorder="1" applyAlignment="1">
      <alignment horizontal="center"/>
    </xf>
    <xf numFmtId="166" fontId="34" fillId="0" borderId="0" xfId="1" applyNumberFormat="1" applyFont="1"/>
    <xf numFmtId="166" fontId="34" fillId="0" borderId="0" xfId="1" applyNumberFormat="1" applyFont="1" applyAlignment="1">
      <alignment horizontal="center"/>
    </xf>
    <xf numFmtId="166" fontId="34" fillId="0" borderId="2" xfId="1" applyNumberFormat="1" applyFont="1" applyFill="1" applyBorder="1" applyAlignment="1">
      <alignment horizontal="center"/>
    </xf>
    <xf numFmtId="164" fontId="13" fillId="0" borderId="0" xfId="3" applyBorder="1" applyAlignment="1">
      <alignment horizontal="center"/>
    </xf>
    <xf numFmtId="164" fontId="17" fillId="0" borderId="1" xfId="3" applyNumberFormat="1" applyFont="1" applyFill="1" applyBorder="1" applyAlignment="1">
      <alignment horizontal="center"/>
    </xf>
    <xf numFmtId="43" fontId="6" fillId="3" borderId="3" xfId="0" applyNumberFormat="1" applyFont="1" applyFill="1" applyBorder="1" applyAlignment="1">
      <alignment horizontal="center"/>
    </xf>
    <xf numFmtId="43" fontId="6" fillId="5" borderId="3" xfId="0" applyNumberFormat="1" applyFont="1" applyFill="1" applyBorder="1" applyAlignment="1">
      <alignment horizontal="center"/>
    </xf>
    <xf numFmtId="0" fontId="6" fillId="0" borderId="2" xfId="0" quotePrefix="1" applyNumberFormat="1" applyFont="1" applyFill="1" applyBorder="1" applyAlignment="1">
      <alignment horizontal="center"/>
    </xf>
    <xf numFmtId="0" fontId="0" fillId="0" borderId="0" xfId="1" applyNumberFormat="1" applyFont="1" applyBorder="1" applyAlignment="1">
      <alignment horizontal="center"/>
    </xf>
    <xf numFmtId="165" fontId="2" fillId="0" borderId="0" xfId="3" applyNumberFormat="1" applyFont="1" applyFill="1" applyBorder="1" applyAlignment="1">
      <alignment horizontal="center"/>
    </xf>
    <xf numFmtId="0" fontId="12" fillId="0" borderId="0" xfId="0" applyFont="1" applyAlignment="1">
      <alignment horizontal="center"/>
    </xf>
    <xf numFmtId="165" fontId="0" fillId="0" borderId="0" xfId="0" applyNumberFormat="1"/>
    <xf numFmtId="164" fontId="0" fillId="0" borderId="0" xfId="0" applyNumberFormat="1"/>
    <xf numFmtId="167" fontId="0" fillId="0" borderId="0" xfId="1" applyNumberFormat="1" applyFont="1"/>
    <xf numFmtId="167" fontId="0" fillId="0" borderId="0" xfId="0" applyNumberFormat="1"/>
    <xf numFmtId="167" fontId="6" fillId="0" borderId="5" xfId="1" applyNumberFormat="1" applyFont="1" applyFill="1" applyBorder="1" applyAlignment="1">
      <alignment horizontal="center"/>
    </xf>
    <xf numFmtId="167" fontId="2" fillId="0" borderId="0" xfId="1" applyNumberFormat="1" applyFont="1" applyFill="1" applyBorder="1" applyAlignment="1">
      <alignment horizontal="center"/>
    </xf>
    <xf numFmtId="167" fontId="2" fillId="0" borderId="6" xfId="1" applyNumberFormat="1" applyFont="1" applyFill="1" applyBorder="1" applyAlignment="1">
      <alignment horizontal="center"/>
    </xf>
    <xf numFmtId="167" fontId="2" fillId="0" borderId="10" xfId="1" applyNumberFormat="1" applyFont="1" applyFill="1" applyBorder="1" applyAlignment="1">
      <alignment horizontal="center"/>
    </xf>
    <xf numFmtId="167" fontId="6" fillId="0" borderId="7" xfId="1" applyNumberFormat="1" applyFont="1" applyFill="1" applyBorder="1" applyAlignment="1">
      <alignment horizontal="center"/>
    </xf>
    <xf numFmtId="167" fontId="0" fillId="0" borderId="0" xfId="1" applyNumberFormat="1" applyFont="1" applyAlignment="1">
      <alignment horizontal="center"/>
    </xf>
    <xf numFmtId="167" fontId="12" fillId="0" borderId="0" xfId="0" applyNumberFormat="1" applyFont="1" applyAlignment="1">
      <alignment horizontal="center"/>
    </xf>
    <xf numFmtId="0" fontId="6" fillId="0" borderId="4" xfId="3" applyNumberFormat="1" applyFont="1" applyFill="1" applyBorder="1" applyAlignment="1">
      <alignment horizontal="center"/>
    </xf>
    <xf numFmtId="0" fontId="6" fillId="0" borderId="9" xfId="3" applyNumberFormat="1" applyFont="1" applyFill="1" applyBorder="1" applyAlignment="1">
      <alignment horizontal="center"/>
    </xf>
    <xf numFmtId="166" fontId="0" fillId="0" borderId="0" xfId="1" applyNumberFormat="1" applyFont="1" applyBorder="1"/>
    <xf numFmtId="167" fontId="6" fillId="0" borderId="6" xfId="1" applyNumberFormat="1" applyFont="1" applyFill="1" applyBorder="1" applyAlignment="1">
      <alignment horizontal="center"/>
    </xf>
    <xf numFmtId="1" fontId="6" fillId="0" borderId="11" xfId="1" applyNumberFormat="1" applyFont="1" applyFill="1" applyBorder="1" applyAlignment="1">
      <alignment horizontal="center"/>
    </xf>
    <xf numFmtId="0" fontId="6" fillId="0" borderId="4" xfId="1" applyNumberFormat="1" applyFont="1" applyFill="1" applyBorder="1" applyAlignment="1">
      <alignment horizontal="center"/>
    </xf>
    <xf numFmtId="0" fontId="6" fillId="0" borderId="7" xfId="1" applyNumberFormat="1" applyFont="1" applyFill="1" applyBorder="1" applyAlignment="1">
      <alignment horizontal="center"/>
    </xf>
    <xf numFmtId="0" fontId="6" fillId="0" borderId="5" xfId="1" applyNumberFormat="1" applyFont="1" applyFill="1" applyBorder="1" applyAlignment="1">
      <alignment horizontal="center"/>
    </xf>
    <xf numFmtId="0" fontId="6" fillId="0" borderId="9" xfId="1" applyNumberFormat="1" applyFont="1" applyFill="1" applyBorder="1" applyAlignment="1">
      <alignment horizontal="center"/>
    </xf>
    <xf numFmtId="0" fontId="6" fillId="0" borderId="1" xfId="1" applyNumberFormat="1" applyFont="1" applyFill="1" applyBorder="1" applyAlignment="1">
      <alignment horizontal="center"/>
    </xf>
    <xf numFmtId="0" fontId="6" fillId="0" borderId="11" xfId="1" applyNumberFormat="1" applyFont="1" applyFill="1" applyBorder="1" applyAlignment="1">
      <alignment horizontal="center"/>
    </xf>
    <xf numFmtId="167" fontId="6" fillId="0" borderId="10" xfId="1" applyNumberFormat="1" applyFont="1" applyFill="1" applyBorder="1" applyAlignment="1">
      <alignment horizontal="center"/>
    </xf>
    <xf numFmtId="0" fontId="6" fillId="0" borderId="4" xfId="1" applyNumberFormat="1" applyFont="1" applyFill="1" applyBorder="1" applyAlignment="1">
      <alignment horizontal="center"/>
    </xf>
    <xf numFmtId="0" fontId="6" fillId="0" borderId="7" xfId="1" applyNumberFormat="1" applyFont="1" applyFill="1" applyBorder="1" applyAlignment="1">
      <alignment horizontal="center"/>
    </xf>
    <xf numFmtId="0" fontId="6" fillId="0" borderId="5" xfId="1" applyNumberFormat="1" applyFont="1" applyFill="1" applyBorder="1" applyAlignment="1">
      <alignment horizontal="center"/>
    </xf>
    <xf numFmtId="0" fontId="6" fillId="0" borderId="9" xfId="1" applyNumberFormat="1" applyFont="1" applyFill="1" applyBorder="1" applyAlignment="1">
      <alignment horizontal="center"/>
    </xf>
    <xf numFmtId="0" fontId="6" fillId="0" borderId="1" xfId="1" applyNumberFormat="1" applyFont="1" applyFill="1" applyBorder="1" applyAlignment="1">
      <alignment horizontal="center"/>
    </xf>
    <xf numFmtId="0" fontId="6" fillId="0" borderId="11" xfId="1" applyNumberFormat="1" applyFont="1" applyFill="1" applyBorder="1" applyAlignment="1">
      <alignment horizontal="center"/>
    </xf>
    <xf numFmtId="0" fontId="6" fillId="0" borderId="4" xfId="1" applyNumberFormat="1" applyFont="1" applyFill="1" applyBorder="1" applyAlignment="1">
      <alignment horizontal="center"/>
    </xf>
    <xf numFmtId="0" fontId="6" fillId="0" borderId="7" xfId="1" applyNumberFormat="1" applyFont="1" applyFill="1" applyBorder="1" applyAlignment="1">
      <alignment horizontal="center"/>
    </xf>
    <xf numFmtId="0" fontId="6" fillId="0" borderId="5" xfId="1" applyNumberFormat="1" applyFont="1" applyFill="1" applyBorder="1" applyAlignment="1">
      <alignment horizontal="center"/>
    </xf>
    <xf numFmtId="0" fontId="6" fillId="0" borderId="9" xfId="1" applyNumberFormat="1" applyFont="1" applyFill="1" applyBorder="1" applyAlignment="1">
      <alignment horizontal="center"/>
    </xf>
    <xf numFmtId="0" fontId="6" fillId="0" borderId="1" xfId="1" applyNumberFormat="1" applyFont="1" applyFill="1" applyBorder="1" applyAlignment="1">
      <alignment horizontal="center"/>
    </xf>
    <xf numFmtId="0" fontId="6" fillId="0" borderId="11" xfId="1" applyNumberFormat="1" applyFont="1" applyFill="1" applyBorder="1" applyAlignment="1">
      <alignment horizontal="center"/>
    </xf>
    <xf numFmtId="0" fontId="0" fillId="0" borderId="0" xfId="0"/>
    <xf numFmtId="165" fontId="2" fillId="0" borderId="0" xfId="3" applyNumberFormat="1" applyFont="1" applyFill="1" applyBorder="1" applyAlignment="1">
      <alignment horizontal="center"/>
    </xf>
    <xf numFmtId="165" fontId="6" fillId="0" borderId="3" xfId="3" applyNumberFormat="1" applyFont="1" applyFill="1" applyBorder="1" applyAlignment="1">
      <alignment horizontal="center"/>
    </xf>
    <xf numFmtId="167" fontId="6" fillId="0" borderId="2" xfId="3" applyNumberFormat="1" applyFont="1" applyFill="1" applyBorder="1" applyAlignment="1">
      <alignment horizontal="center"/>
    </xf>
    <xf numFmtId="165" fontId="6" fillId="0" borderId="0" xfId="3" applyNumberFormat="1" applyFont="1" applyFill="1" applyBorder="1" applyAlignment="1">
      <alignment horizontal="center"/>
    </xf>
    <xf numFmtId="165" fontId="6" fillId="0" borderId="8" xfId="3" applyNumberFormat="1" applyFont="1" applyFill="1" applyBorder="1" applyAlignment="1">
      <alignment horizontal="center"/>
    </xf>
    <xf numFmtId="165" fontId="6" fillId="0" borderId="5" xfId="3" applyNumberFormat="1" applyFont="1" applyFill="1" applyBorder="1" applyAlignment="1">
      <alignment horizontal="center"/>
    </xf>
    <xf numFmtId="41" fontId="6" fillId="0" borderId="11" xfId="7" applyNumberFormat="1" applyFont="1" applyFill="1" applyBorder="1" applyAlignment="1">
      <alignment horizontal="center"/>
    </xf>
    <xf numFmtId="165" fontId="6" fillId="0" borderId="7" xfId="3" applyNumberFormat="1" applyFont="1" applyFill="1" applyBorder="1" applyAlignment="1">
      <alignment horizontal="center"/>
    </xf>
    <xf numFmtId="167" fontId="6" fillId="0" borderId="5" xfId="3" applyNumberFormat="1" applyFont="1" applyFill="1" applyBorder="1" applyAlignment="1">
      <alignment horizontal="center"/>
    </xf>
    <xf numFmtId="41" fontId="6" fillId="0" borderId="2" xfId="7" applyNumberFormat="1" applyFont="1" applyFill="1" applyBorder="1" applyAlignment="1">
      <alignment horizontal="center"/>
    </xf>
    <xf numFmtId="167" fontId="6" fillId="0" borderId="7" xfId="3" applyNumberFormat="1" applyFont="1" applyFill="1" applyBorder="1" applyAlignment="1">
      <alignment horizontal="center"/>
    </xf>
    <xf numFmtId="0" fontId="0" fillId="0" borderId="0" xfId="0" applyBorder="1"/>
    <xf numFmtId="41" fontId="2" fillId="0" borderId="0" xfId="7" applyNumberFormat="1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165" fontId="6" fillId="0" borderId="2" xfId="3" applyNumberFormat="1" applyFont="1" applyFill="1" applyBorder="1" applyAlignment="1">
      <alignment horizontal="center"/>
    </xf>
    <xf numFmtId="1" fontId="6" fillId="0" borderId="7" xfId="1" applyNumberFormat="1" applyFont="1" applyFill="1" applyBorder="1" applyAlignment="1">
      <alignment horizontal="center"/>
    </xf>
    <xf numFmtId="1" fontId="6" fillId="0" borderId="5" xfId="1" applyNumberFormat="1" applyFont="1" applyFill="1" applyBorder="1" applyAlignment="1">
      <alignment horizontal="center"/>
    </xf>
    <xf numFmtId="166" fontId="6" fillId="0" borderId="0" xfId="1" applyNumberFormat="1" applyFont="1" applyFill="1" applyBorder="1" applyAlignment="1">
      <alignment horizontal="center"/>
    </xf>
    <xf numFmtId="0" fontId="6" fillId="0" borderId="3" xfId="1" applyNumberFormat="1" applyFont="1" applyFill="1" applyBorder="1" applyAlignment="1">
      <alignment horizontal="center"/>
    </xf>
    <xf numFmtId="0" fontId="6" fillId="0" borderId="0" xfId="1" applyNumberFormat="1" applyFont="1" applyFill="1" applyBorder="1" applyAlignment="1">
      <alignment horizontal="center"/>
    </xf>
    <xf numFmtId="167" fontId="6" fillId="0" borderId="2" xfId="1" applyNumberFormat="1" applyFont="1" applyFill="1" applyBorder="1" applyAlignment="1">
      <alignment horizontal="center"/>
    </xf>
    <xf numFmtId="165" fontId="6" fillId="0" borderId="9" xfId="3" applyNumberFormat="1" applyFont="1" applyFill="1" applyBorder="1" applyAlignment="1">
      <alignment horizontal="center"/>
    </xf>
    <xf numFmtId="166" fontId="6" fillId="0" borderId="6" xfId="1" applyNumberFormat="1" applyFont="1" applyFill="1" applyBorder="1" applyAlignment="1">
      <alignment horizontal="center"/>
    </xf>
    <xf numFmtId="166" fontId="6" fillId="0" borderId="7" xfId="1" applyNumberFormat="1" applyFont="1" applyFill="1" applyBorder="1" applyAlignment="1">
      <alignment horizontal="center"/>
    </xf>
    <xf numFmtId="0" fontId="6" fillId="0" borderId="4" xfId="1" applyNumberFormat="1" applyFont="1" applyFill="1" applyBorder="1" applyAlignment="1">
      <alignment horizontal="center"/>
    </xf>
    <xf numFmtId="0" fontId="6" fillId="0" borderId="7" xfId="1" applyNumberFormat="1" applyFont="1" applyFill="1" applyBorder="1" applyAlignment="1">
      <alignment horizontal="center"/>
    </xf>
    <xf numFmtId="0" fontId="6" fillId="0" borderId="5" xfId="1" applyNumberFormat="1" applyFont="1" applyFill="1" applyBorder="1" applyAlignment="1">
      <alignment horizontal="center"/>
    </xf>
    <xf numFmtId="0" fontId="6" fillId="0" borderId="9" xfId="1" applyNumberFormat="1" applyFont="1" applyFill="1" applyBorder="1" applyAlignment="1">
      <alignment horizontal="center"/>
    </xf>
    <xf numFmtId="0" fontId="6" fillId="0" borderId="1" xfId="1" applyNumberFormat="1" applyFont="1" applyFill="1" applyBorder="1" applyAlignment="1">
      <alignment horizontal="center"/>
    </xf>
    <xf numFmtId="0" fontId="6" fillId="0" borderId="11" xfId="1" applyNumberFormat="1" applyFont="1" applyFill="1" applyBorder="1" applyAlignment="1">
      <alignment horizontal="center"/>
    </xf>
    <xf numFmtId="0" fontId="0" fillId="0" borderId="0" xfId="1" applyNumberFormat="1" applyFont="1" applyBorder="1" applyAlignment="1">
      <alignment horizontal="center"/>
    </xf>
    <xf numFmtId="166" fontId="6" fillId="0" borderId="10" xfId="1" applyNumberFormat="1" applyFont="1" applyFill="1" applyBorder="1" applyAlignment="1">
      <alignment horizontal="center"/>
    </xf>
    <xf numFmtId="165" fontId="0" fillId="0" borderId="0" xfId="0" applyNumberFormat="1"/>
    <xf numFmtId="164" fontId="0" fillId="0" borderId="0" xfId="0" applyNumberFormat="1"/>
    <xf numFmtId="167" fontId="0" fillId="0" borderId="0" xfId="1" applyNumberFormat="1" applyFont="1"/>
    <xf numFmtId="167" fontId="0" fillId="0" borderId="0" xfId="0" applyNumberFormat="1"/>
    <xf numFmtId="167" fontId="6" fillId="0" borderId="5" xfId="1" applyNumberFormat="1" applyFont="1" applyFill="1" applyBorder="1" applyAlignment="1">
      <alignment horizontal="center"/>
    </xf>
    <xf numFmtId="167" fontId="6" fillId="0" borderId="7" xfId="1" applyNumberFormat="1" applyFont="1" applyFill="1" applyBorder="1" applyAlignment="1">
      <alignment horizontal="center"/>
    </xf>
    <xf numFmtId="0" fontId="0" fillId="0" borderId="0" xfId="1" applyNumberFormat="1" applyFont="1" applyBorder="1"/>
    <xf numFmtId="0" fontId="6" fillId="0" borderId="0" xfId="3" applyNumberFormat="1" applyFont="1" applyFill="1" applyBorder="1" applyAlignment="1">
      <alignment horizontal="center"/>
    </xf>
    <xf numFmtId="167" fontId="6" fillId="0" borderId="0" xfId="3" applyNumberFormat="1" applyFont="1" applyFill="1" applyBorder="1" applyAlignment="1">
      <alignment horizontal="center"/>
    </xf>
    <xf numFmtId="165" fontId="6" fillId="0" borderId="0" xfId="3" applyNumberFormat="1" applyFont="1" applyFill="1" applyBorder="1" applyAlignment="1">
      <alignment horizontal="center"/>
    </xf>
    <xf numFmtId="43" fontId="6" fillId="0" borderId="0" xfId="1" applyFont="1" applyFill="1" applyBorder="1" applyAlignment="1">
      <alignment horizontal="center"/>
    </xf>
    <xf numFmtId="0" fontId="0" fillId="0" borderId="0" xfId="0" applyBorder="1"/>
    <xf numFmtId="0" fontId="0" fillId="0" borderId="0" xfId="0" applyBorder="1" applyAlignment="1">
      <alignment horizontal="center"/>
    </xf>
    <xf numFmtId="1" fontId="6" fillId="0" borderId="5" xfId="1" applyNumberFormat="1" applyFont="1" applyFill="1" applyBorder="1" applyAlignment="1">
      <alignment horizontal="center"/>
    </xf>
    <xf numFmtId="1" fontId="6" fillId="0" borderId="0" xfId="1" applyNumberFormat="1" applyFont="1" applyFill="1" applyBorder="1" applyAlignment="1">
      <alignment horizontal="center"/>
    </xf>
    <xf numFmtId="1" fontId="0" fillId="0" borderId="0" xfId="1" applyNumberFormat="1" applyFont="1" applyBorder="1"/>
    <xf numFmtId="167" fontId="6" fillId="0" borderId="0" xfId="1" applyNumberFormat="1" applyFont="1" applyFill="1" applyBorder="1" applyAlignment="1">
      <alignment horizontal="center"/>
    </xf>
    <xf numFmtId="0" fontId="6" fillId="0" borderId="0" xfId="1" applyNumberFormat="1" applyFont="1" applyFill="1" applyBorder="1" applyAlignment="1">
      <alignment horizontal="center"/>
    </xf>
    <xf numFmtId="165" fontId="6" fillId="0" borderId="9" xfId="3" applyNumberFormat="1" applyFont="1" applyFill="1" applyBorder="1" applyAlignment="1">
      <alignment horizontal="center"/>
    </xf>
    <xf numFmtId="0" fontId="6" fillId="0" borderId="4" xfId="1" applyNumberFormat="1" applyFont="1" applyFill="1" applyBorder="1" applyAlignment="1">
      <alignment horizontal="center"/>
    </xf>
    <xf numFmtId="0" fontId="6" fillId="0" borderId="7" xfId="1" applyNumberFormat="1" applyFont="1" applyFill="1" applyBorder="1" applyAlignment="1">
      <alignment horizontal="center"/>
    </xf>
    <xf numFmtId="0" fontId="6" fillId="0" borderId="5" xfId="1" applyNumberFormat="1" applyFont="1" applyFill="1" applyBorder="1" applyAlignment="1">
      <alignment horizontal="center"/>
    </xf>
    <xf numFmtId="0" fontId="6" fillId="0" borderId="9" xfId="1" applyNumberFormat="1" applyFont="1" applyFill="1" applyBorder="1" applyAlignment="1">
      <alignment horizontal="center"/>
    </xf>
    <xf numFmtId="0" fontId="6" fillId="0" borderId="1" xfId="1" applyNumberFormat="1" applyFont="1" applyFill="1" applyBorder="1" applyAlignment="1">
      <alignment horizontal="center"/>
    </xf>
    <xf numFmtId="0" fontId="6" fillId="0" borderId="11" xfId="1" applyNumberFormat="1" applyFont="1" applyFill="1" applyBorder="1" applyAlignment="1">
      <alignment horizontal="center"/>
    </xf>
    <xf numFmtId="0" fontId="0" fillId="0" borderId="0" xfId="1" applyNumberFormat="1" applyFont="1" applyBorder="1" applyAlignment="1">
      <alignment horizontal="center"/>
    </xf>
    <xf numFmtId="43" fontId="6" fillId="0" borderId="0" xfId="1" applyNumberFormat="1" applyFont="1" applyFill="1" applyBorder="1" applyAlignment="1">
      <alignment horizontal="center"/>
    </xf>
    <xf numFmtId="0" fontId="6" fillId="0" borderId="4" xfId="3" applyNumberFormat="1" applyFont="1" applyFill="1" applyBorder="1" applyAlignment="1">
      <alignment horizontal="center"/>
    </xf>
    <xf numFmtId="0" fontId="6" fillId="0" borderId="9" xfId="3" applyNumberFormat="1" applyFont="1" applyFill="1" applyBorder="1" applyAlignment="1">
      <alignment horizontal="center"/>
    </xf>
    <xf numFmtId="1" fontId="6" fillId="0" borderId="11" xfId="1" applyNumberFormat="1" applyFont="1" applyFill="1" applyBorder="1" applyAlignment="1">
      <alignment horizontal="center"/>
    </xf>
    <xf numFmtId="0" fontId="12" fillId="0" borderId="0" xfId="1" applyNumberFormat="1" applyFont="1" applyBorder="1" applyAlignment="1">
      <alignment horizontal="center" vertical="center"/>
    </xf>
    <xf numFmtId="0" fontId="12" fillId="0" borderId="6" xfId="1" applyNumberFormat="1" applyFont="1" applyBorder="1" applyAlignment="1">
      <alignment horizontal="center" vertical="center"/>
    </xf>
    <xf numFmtId="0" fontId="12" fillId="0" borderId="10" xfId="1" applyNumberFormat="1" applyFont="1" applyBorder="1" applyAlignment="1">
      <alignment horizontal="center" vertical="center"/>
    </xf>
    <xf numFmtId="0" fontId="12" fillId="0" borderId="7" xfId="1" applyNumberFormat="1" applyFont="1" applyBorder="1" applyAlignment="1">
      <alignment horizontal="center" vertical="center"/>
    </xf>
    <xf numFmtId="0" fontId="12" fillId="0" borderId="8" xfId="1" applyNumberFormat="1" applyFont="1" applyBorder="1" applyAlignment="1">
      <alignment horizontal="center" vertical="center"/>
    </xf>
    <xf numFmtId="0" fontId="12" fillId="0" borderId="0" xfId="1" applyNumberFormat="1" applyFont="1" applyAlignment="1">
      <alignment horizontal="center" vertical="center"/>
    </xf>
    <xf numFmtId="0" fontId="12" fillId="0" borderId="1" xfId="1" applyNumberFormat="1" applyFont="1" applyBorder="1" applyAlignment="1">
      <alignment horizontal="center" vertical="center"/>
    </xf>
    <xf numFmtId="0" fontId="0" fillId="0" borderId="0" xfId="1" applyNumberFormat="1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165" fontId="6" fillId="0" borderId="11" xfId="3" applyNumberFormat="1" applyFont="1" applyFill="1" applyBorder="1" applyAlignment="1">
      <alignment horizontal="center"/>
    </xf>
    <xf numFmtId="167" fontId="6" fillId="0" borderId="11" xfId="3" applyNumberFormat="1" applyFont="1" applyFill="1" applyBorder="1" applyAlignment="1">
      <alignment horizontal="center"/>
    </xf>
    <xf numFmtId="165" fontId="6" fillId="0" borderId="1" xfId="3" applyNumberFormat="1" applyFont="1" applyFill="1" applyBorder="1" applyAlignment="1">
      <alignment horizontal="center"/>
    </xf>
    <xf numFmtId="0" fontId="0" fillId="0" borderId="1" xfId="1" applyNumberFormat="1" applyFont="1" applyBorder="1" applyAlignment="1">
      <alignment horizontal="center"/>
    </xf>
    <xf numFmtId="0" fontId="0" fillId="0" borderId="0" xfId="1" applyNumberFormat="1" applyFont="1" applyBorder="1" applyAlignment="1">
      <alignment horizontal="center"/>
    </xf>
    <xf numFmtId="43" fontId="0" fillId="0" borderId="0" xfId="1" applyFont="1" applyBorder="1" applyAlignment="1">
      <alignment horizontal="center"/>
    </xf>
    <xf numFmtId="43" fontId="0" fillId="0" borderId="5" xfId="1" applyFont="1" applyBorder="1" applyAlignment="1">
      <alignment horizontal="center"/>
    </xf>
    <xf numFmtId="43" fontId="12" fillId="0" borderId="11" xfId="1" applyFont="1" applyBorder="1" applyAlignment="1">
      <alignment horizontal="center"/>
    </xf>
    <xf numFmtId="43" fontId="6" fillId="0" borderId="7" xfId="1" applyFont="1" applyFill="1" applyBorder="1" applyAlignment="1">
      <alignment horizontal="center"/>
    </xf>
    <xf numFmtId="43" fontId="6" fillId="0" borderId="4" xfId="1" applyFont="1" applyFill="1" applyBorder="1" applyAlignment="1">
      <alignment horizontal="center"/>
    </xf>
    <xf numFmtId="43" fontId="6" fillId="0" borderId="9" xfId="1" applyFont="1" applyFill="1" applyBorder="1" applyAlignment="1">
      <alignment horizontal="center"/>
    </xf>
    <xf numFmtId="43" fontId="6" fillId="0" borderId="11" xfId="1" applyFont="1" applyFill="1" applyBorder="1" applyAlignment="1">
      <alignment horizontal="center"/>
    </xf>
    <xf numFmtId="43" fontId="4" fillId="0" borderId="4" xfId="1" applyFont="1" applyBorder="1" applyAlignment="1">
      <alignment horizontal="center"/>
    </xf>
    <xf numFmtId="167" fontId="6" fillId="0" borderId="8" xfId="1" applyNumberFormat="1" applyFont="1" applyFill="1" applyBorder="1" applyAlignment="1">
      <alignment horizontal="center"/>
    </xf>
    <xf numFmtId="165" fontId="6" fillId="0" borderId="9" xfId="1" applyNumberFormat="1" applyFont="1" applyFill="1" applyBorder="1" applyAlignment="1">
      <alignment horizontal="center"/>
    </xf>
    <xf numFmtId="168" fontId="34" fillId="0" borderId="3" xfId="5" applyNumberFormat="1" applyFont="1" applyFill="1" applyBorder="1" applyAlignment="1">
      <alignment horizontal="center"/>
    </xf>
    <xf numFmtId="43" fontId="2" fillId="0" borderId="5" xfId="1" applyFont="1" applyFill="1" applyBorder="1" applyAlignment="1">
      <alignment horizontal="center"/>
    </xf>
    <xf numFmtId="0" fontId="0" fillId="0" borderId="0" xfId="0" applyAlignment="1">
      <alignment horizontal="left"/>
    </xf>
    <xf numFmtId="164" fontId="52" fillId="0" borderId="0" xfId="3" applyFont="1" applyAlignment="1">
      <alignment horizontal="left"/>
    </xf>
    <xf numFmtId="1" fontId="48" fillId="0" borderId="7" xfId="3" applyNumberFormat="1" applyFont="1" applyBorder="1" applyAlignment="1">
      <alignment horizontal="left" vertical="center" wrapText="1"/>
    </xf>
    <xf numFmtId="164" fontId="48" fillId="4" borderId="3" xfId="3" applyFont="1" applyFill="1" applyBorder="1" applyAlignment="1">
      <alignment horizontal="left" vertical="center"/>
    </xf>
    <xf numFmtId="164" fontId="48" fillId="0" borderId="3" xfId="3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164" fontId="48" fillId="0" borderId="7" xfId="3" applyFont="1" applyBorder="1" applyAlignment="1">
      <alignment horizontal="center" vertical="center" wrapText="1"/>
    </xf>
    <xf numFmtId="164" fontId="48" fillId="0" borderId="7" xfId="3" applyNumberFormat="1" applyFont="1" applyBorder="1" applyAlignment="1">
      <alignment horizontal="center" vertical="center" wrapText="1"/>
    </xf>
    <xf numFmtId="165" fontId="49" fillId="0" borderId="7" xfId="3" applyNumberFormat="1" applyFont="1" applyBorder="1" applyAlignment="1">
      <alignment horizontal="center" vertical="center" wrapText="1"/>
    </xf>
    <xf numFmtId="41" fontId="48" fillId="0" borderId="7" xfId="3" applyNumberFormat="1" applyFont="1" applyBorder="1" applyAlignment="1">
      <alignment horizontal="center" vertical="center" wrapText="1"/>
    </xf>
    <xf numFmtId="164" fontId="48" fillId="0" borderId="7" xfId="3" applyFont="1" applyFill="1" applyBorder="1" applyAlignment="1">
      <alignment horizontal="center" vertical="center" wrapText="1"/>
    </xf>
    <xf numFmtId="43" fontId="48" fillId="0" borderId="7" xfId="5" applyFont="1" applyBorder="1" applyAlignment="1">
      <alignment horizontal="center" vertical="center" wrapText="1"/>
    </xf>
    <xf numFmtId="166" fontId="48" fillId="0" borderId="7" xfId="1" applyNumberFormat="1" applyFont="1" applyBorder="1" applyAlignment="1">
      <alignment horizontal="center" vertical="center" wrapText="1"/>
    </xf>
    <xf numFmtId="0" fontId="53" fillId="2" borderId="7" xfId="3" applyNumberFormat="1" applyFont="1" applyFill="1" applyBorder="1" applyAlignment="1">
      <alignment horizontal="center" vertical="center" wrapText="1"/>
    </xf>
    <xf numFmtId="168" fontId="53" fillId="2" borderId="7" xfId="5" applyNumberFormat="1" applyFont="1" applyFill="1" applyBorder="1" applyAlignment="1">
      <alignment horizontal="center" vertical="center" wrapText="1"/>
    </xf>
    <xf numFmtId="0" fontId="49" fillId="0" borderId="0" xfId="3" applyNumberFormat="1" applyFont="1" applyBorder="1" applyAlignment="1">
      <alignment vertical="center" wrapText="1"/>
    </xf>
    <xf numFmtId="164" fontId="16" fillId="0" borderId="0" xfId="3" applyFont="1" applyBorder="1" applyAlignment="1">
      <alignment horizontal="center" vertical="center" wrapText="1"/>
    </xf>
    <xf numFmtId="1" fontId="48" fillId="0" borderId="9" xfId="3" applyNumberFormat="1" applyFont="1" applyBorder="1" applyAlignment="1">
      <alignment horizontal="center" vertical="center"/>
    </xf>
    <xf numFmtId="164" fontId="48" fillId="0" borderId="9" xfId="3" applyFont="1" applyBorder="1" applyAlignment="1">
      <alignment horizontal="center" vertical="center"/>
    </xf>
    <xf numFmtId="164" fontId="48" fillId="0" borderId="11" xfId="3" applyNumberFormat="1" applyFont="1" applyBorder="1" applyAlignment="1">
      <alignment horizontal="center" vertical="center"/>
    </xf>
    <xf numFmtId="165" fontId="48" fillId="0" borderId="12" xfId="3" applyNumberFormat="1" applyFont="1" applyBorder="1" applyAlignment="1">
      <alignment horizontal="center" vertical="center"/>
    </xf>
    <xf numFmtId="41" fontId="48" fillId="0" borderId="14" xfId="3" applyNumberFormat="1" applyFont="1" applyBorder="1" applyAlignment="1">
      <alignment horizontal="center" vertical="center"/>
    </xf>
    <xf numFmtId="168" fontId="48" fillId="0" borderId="9" xfId="5" applyNumberFormat="1" applyFont="1" applyFill="1" applyBorder="1" applyAlignment="1">
      <alignment horizontal="center" vertical="center"/>
    </xf>
    <xf numFmtId="168" fontId="48" fillId="0" borderId="11" xfId="5" applyNumberFormat="1" applyFont="1" applyBorder="1" applyAlignment="1">
      <alignment horizontal="center" vertical="center"/>
    </xf>
    <xf numFmtId="164" fontId="16" fillId="0" borderId="0" xfId="3" applyFont="1" applyAlignment="1">
      <alignment horizontal="center" vertical="center"/>
    </xf>
    <xf numFmtId="164" fontId="49" fillId="4" borderId="3" xfId="3" applyFont="1" applyFill="1" applyBorder="1" applyAlignment="1">
      <alignment horizontal="center" vertical="center"/>
    </xf>
    <xf numFmtId="164" fontId="49" fillId="4" borderId="2" xfId="3" applyNumberFormat="1" applyFont="1" applyFill="1" applyBorder="1" applyAlignment="1">
      <alignment horizontal="center" vertical="center"/>
    </xf>
    <xf numFmtId="165" fontId="49" fillId="4" borderId="3" xfId="3" applyNumberFormat="1" applyFont="1" applyFill="1" applyBorder="1" applyAlignment="1">
      <alignment horizontal="center" vertical="center"/>
    </xf>
    <xf numFmtId="164" fontId="49" fillId="4" borderId="2" xfId="3" applyFont="1" applyFill="1" applyBorder="1" applyAlignment="1">
      <alignment horizontal="center" vertical="center"/>
    </xf>
    <xf numFmtId="167" fontId="49" fillId="4" borderId="8" xfId="3" applyNumberFormat="1" applyFont="1" applyFill="1" applyBorder="1" applyAlignment="1">
      <alignment horizontal="center" vertical="center"/>
    </xf>
    <xf numFmtId="168" fontId="49" fillId="4" borderId="8" xfId="5" applyNumberFormat="1" applyFont="1" applyFill="1" applyBorder="1" applyAlignment="1">
      <alignment horizontal="center" vertical="center"/>
    </xf>
    <xf numFmtId="43" fontId="49" fillId="4" borderId="3" xfId="1" applyFont="1" applyFill="1" applyBorder="1" applyAlignment="1">
      <alignment horizontal="center" vertical="center"/>
    </xf>
    <xf numFmtId="168" fontId="49" fillId="4" borderId="3" xfId="5" applyNumberFormat="1" applyFont="1" applyFill="1" applyBorder="1" applyAlignment="1">
      <alignment vertical="center"/>
    </xf>
    <xf numFmtId="168" fontId="49" fillId="4" borderId="2" xfId="5" applyNumberFormat="1" applyFont="1" applyFill="1" applyBorder="1" applyAlignment="1">
      <alignment horizontal="center" vertical="center"/>
    </xf>
    <xf numFmtId="167" fontId="49" fillId="4" borderId="3" xfId="3" applyNumberFormat="1" applyFont="1" applyFill="1" applyBorder="1" applyAlignment="1">
      <alignment horizontal="center" vertical="center"/>
    </xf>
    <xf numFmtId="168" fontId="49" fillId="4" borderId="3" xfId="5" applyNumberFormat="1" applyFont="1" applyFill="1" applyBorder="1" applyAlignment="1">
      <alignment horizontal="center" vertical="center"/>
    </xf>
    <xf numFmtId="168" fontId="49" fillId="4" borderId="2" xfId="1" applyNumberFormat="1" applyFont="1" applyFill="1" applyBorder="1" applyAlignment="1">
      <alignment vertical="center"/>
    </xf>
    <xf numFmtId="167" fontId="49" fillId="4" borderId="0" xfId="3" applyNumberFormat="1" applyFont="1" applyFill="1" applyBorder="1" applyAlignment="1">
      <alignment horizontal="center" vertical="center"/>
    </xf>
    <xf numFmtId="168" fontId="49" fillId="4" borderId="0" xfId="5" applyNumberFormat="1" applyFont="1" applyFill="1" applyBorder="1" applyAlignment="1">
      <alignment horizontal="center" vertical="center"/>
    </xf>
    <xf numFmtId="0" fontId="49" fillId="4" borderId="3" xfId="3" applyNumberFormat="1" applyFont="1" applyFill="1" applyBorder="1" applyAlignment="1">
      <alignment horizontal="center" vertical="center"/>
    </xf>
    <xf numFmtId="0" fontId="49" fillId="4" borderId="0" xfId="3" applyNumberFormat="1" applyFont="1" applyFill="1" applyBorder="1" applyAlignment="1">
      <alignment horizontal="center" vertical="center"/>
    </xf>
    <xf numFmtId="0" fontId="49" fillId="4" borderId="2" xfId="3" applyNumberFormat="1" applyFont="1" applyFill="1" applyBorder="1" applyAlignment="1">
      <alignment horizontal="center" vertical="center"/>
    </xf>
    <xf numFmtId="166" fontId="49" fillId="4" borderId="0" xfId="5" applyNumberFormat="1" applyFont="1" applyFill="1" applyBorder="1" applyAlignment="1">
      <alignment vertical="center"/>
    </xf>
    <xf numFmtId="166" fontId="49" fillId="4" borderId="0" xfId="5" applyNumberFormat="1" applyFont="1" applyFill="1" applyBorder="1" applyAlignment="1">
      <alignment horizontal="center" vertical="center"/>
    </xf>
    <xf numFmtId="0" fontId="49" fillId="4" borderId="3" xfId="3" applyNumberFormat="1" applyFont="1" applyFill="1" applyBorder="1" applyAlignment="1">
      <alignment vertical="center" wrapText="1"/>
    </xf>
    <xf numFmtId="164" fontId="49" fillId="0" borderId="3" xfId="3" applyFont="1" applyFill="1" applyBorder="1" applyAlignment="1">
      <alignment horizontal="center" vertical="center"/>
    </xf>
    <xf numFmtId="164" fontId="49" fillId="0" borderId="2" xfId="3" applyNumberFormat="1" applyFont="1" applyFill="1" applyBorder="1" applyAlignment="1">
      <alignment horizontal="center" vertical="center"/>
    </xf>
    <xf numFmtId="165" fontId="49" fillId="0" borderId="3" xfId="3" applyNumberFormat="1" applyFont="1" applyFill="1" applyBorder="1" applyAlignment="1">
      <alignment horizontal="center" vertical="center"/>
    </xf>
    <xf numFmtId="164" fontId="49" fillId="0" borderId="2" xfId="3" applyFont="1" applyFill="1" applyBorder="1" applyAlignment="1">
      <alignment horizontal="center" vertical="center"/>
    </xf>
    <xf numFmtId="167" fontId="49" fillId="0" borderId="8" xfId="3" applyNumberFormat="1" applyFont="1" applyFill="1" applyBorder="1" applyAlignment="1">
      <alignment horizontal="center" vertical="center"/>
    </xf>
    <xf numFmtId="168" fontId="49" fillId="0" borderId="8" xfId="5" applyNumberFormat="1" applyFont="1" applyFill="1" applyBorder="1" applyAlignment="1">
      <alignment horizontal="center" vertical="center"/>
    </xf>
    <xf numFmtId="43" fontId="49" fillId="0" borderId="3" xfId="1" applyFont="1" applyFill="1" applyBorder="1" applyAlignment="1">
      <alignment horizontal="center" vertical="center"/>
    </xf>
    <xf numFmtId="168" fontId="49" fillId="0" borderId="3" xfId="5" applyNumberFormat="1" applyFont="1" applyFill="1" applyBorder="1" applyAlignment="1">
      <alignment vertical="center"/>
    </xf>
    <xf numFmtId="168" fontId="49" fillId="0" borderId="2" xfId="5" applyNumberFormat="1" applyFont="1" applyFill="1" applyBorder="1" applyAlignment="1">
      <alignment horizontal="center" vertical="center"/>
    </xf>
    <xf numFmtId="168" fontId="49" fillId="0" borderId="3" xfId="5" applyNumberFormat="1" applyFont="1" applyFill="1" applyBorder="1" applyAlignment="1">
      <alignment horizontal="center" vertical="center"/>
    </xf>
    <xf numFmtId="167" fontId="49" fillId="0" borderId="3" xfId="3" applyNumberFormat="1" applyFont="1" applyFill="1" applyBorder="1" applyAlignment="1">
      <alignment horizontal="center" vertical="center"/>
    </xf>
    <xf numFmtId="168" fontId="49" fillId="0" borderId="2" xfId="1" applyNumberFormat="1" applyFont="1" applyFill="1" applyBorder="1" applyAlignment="1">
      <alignment vertical="center"/>
    </xf>
    <xf numFmtId="167" fontId="49" fillId="0" borderId="0" xfId="3" applyNumberFormat="1" applyFont="1" applyFill="1" applyBorder="1" applyAlignment="1">
      <alignment horizontal="center" vertical="center"/>
    </xf>
    <xf numFmtId="168" fontId="49" fillId="0" borderId="0" xfId="5" applyNumberFormat="1" applyFont="1" applyFill="1" applyBorder="1" applyAlignment="1">
      <alignment horizontal="center" vertical="center"/>
    </xf>
    <xf numFmtId="0" fontId="49" fillId="0" borderId="3" xfId="3" applyNumberFormat="1" applyFont="1" applyFill="1" applyBorder="1" applyAlignment="1">
      <alignment horizontal="center" vertical="center"/>
    </xf>
    <xf numFmtId="0" fontId="49" fillId="0" borderId="0" xfId="3" applyNumberFormat="1" applyFont="1" applyFill="1" applyBorder="1" applyAlignment="1">
      <alignment horizontal="center" vertical="center"/>
    </xf>
    <xf numFmtId="0" fontId="49" fillId="0" borderId="2" xfId="3" applyNumberFormat="1" applyFont="1" applyFill="1" applyBorder="1" applyAlignment="1">
      <alignment horizontal="center" vertical="center"/>
    </xf>
    <xf numFmtId="166" fontId="49" fillId="0" borderId="0" xfId="5" applyNumberFormat="1" applyFont="1" applyFill="1" applyBorder="1" applyAlignment="1">
      <alignment vertical="center"/>
    </xf>
    <xf numFmtId="0" fontId="49" fillId="0" borderId="3" xfId="3" applyNumberFormat="1" applyFont="1" applyFill="1" applyBorder="1" applyAlignment="1">
      <alignment vertical="center" wrapText="1"/>
    </xf>
    <xf numFmtId="164" fontId="17" fillId="0" borderId="0" xfId="3" applyFont="1" applyFill="1" applyBorder="1" applyAlignment="1">
      <alignment vertical="center"/>
    </xf>
    <xf numFmtId="167" fontId="49" fillId="0" borderId="2" xfId="3" applyNumberFormat="1" applyFont="1" applyFill="1" applyBorder="1" applyAlignment="1">
      <alignment horizontal="center" vertical="center"/>
    </xf>
    <xf numFmtId="168" fontId="48" fillId="0" borderId="7" xfId="5" applyNumberFormat="1" applyFont="1" applyBorder="1" applyAlignment="1">
      <alignment horizontal="center" vertical="center" wrapText="1"/>
    </xf>
    <xf numFmtId="0" fontId="49" fillId="4" borderId="4" xfId="3" applyNumberFormat="1" applyFont="1" applyFill="1" applyBorder="1" applyAlignment="1">
      <alignment horizontal="center" vertical="center"/>
    </xf>
    <xf numFmtId="0" fontId="49" fillId="4" borderId="7" xfId="3" applyNumberFormat="1" applyFont="1" applyFill="1" applyBorder="1" applyAlignment="1">
      <alignment horizontal="center" vertical="center"/>
    </xf>
    <xf numFmtId="0" fontId="49" fillId="4" borderId="5" xfId="3" applyNumberFormat="1" applyFont="1" applyFill="1" applyBorder="1" applyAlignment="1">
      <alignment horizontal="center" vertical="center"/>
    </xf>
    <xf numFmtId="0" fontId="0" fillId="0" borderId="0" xfId="0" applyNumberFormat="1"/>
    <xf numFmtId="164" fontId="48" fillId="4" borderId="9" xfId="3" applyFont="1" applyFill="1" applyBorder="1" applyAlignment="1">
      <alignment horizontal="left" vertical="center" wrapText="1"/>
    </xf>
    <xf numFmtId="164" fontId="49" fillId="4" borderId="9" xfId="3" applyFont="1" applyFill="1" applyBorder="1" applyAlignment="1">
      <alignment horizontal="center" vertical="center"/>
    </xf>
    <xf numFmtId="164" fontId="49" fillId="4" borderId="11" xfId="3" applyNumberFormat="1" applyFont="1" applyFill="1" applyBorder="1" applyAlignment="1">
      <alignment horizontal="center" vertical="center"/>
    </xf>
    <xf numFmtId="165" fontId="49" fillId="4" borderId="9" xfId="3" applyNumberFormat="1" applyFont="1" applyFill="1" applyBorder="1" applyAlignment="1">
      <alignment horizontal="center" vertical="center"/>
    </xf>
    <xf numFmtId="164" fontId="49" fillId="4" borderId="11" xfId="3" applyFont="1" applyFill="1" applyBorder="1" applyAlignment="1">
      <alignment horizontal="center" vertical="center"/>
    </xf>
    <xf numFmtId="167" fontId="49" fillId="4" borderId="10" xfId="3" applyNumberFormat="1" applyFont="1" applyFill="1" applyBorder="1" applyAlignment="1">
      <alignment horizontal="center" vertical="center"/>
    </xf>
    <xf numFmtId="168" fontId="49" fillId="4" borderId="10" xfId="5" applyNumberFormat="1" applyFont="1" applyFill="1" applyBorder="1" applyAlignment="1">
      <alignment horizontal="center" vertical="center"/>
    </xf>
    <xf numFmtId="43" fontId="49" fillId="4" borderId="9" xfId="1" applyFont="1" applyFill="1" applyBorder="1" applyAlignment="1">
      <alignment horizontal="center" vertical="center"/>
    </xf>
    <xf numFmtId="43" fontId="49" fillId="4" borderId="11" xfId="1" applyFont="1" applyFill="1" applyBorder="1" applyAlignment="1">
      <alignment horizontal="center" vertical="center"/>
    </xf>
    <xf numFmtId="168" fontId="49" fillId="4" borderId="9" xfId="5" applyNumberFormat="1" applyFont="1" applyFill="1" applyBorder="1" applyAlignment="1">
      <alignment vertical="center"/>
    </xf>
    <xf numFmtId="168" fontId="49" fillId="4" borderId="11" xfId="5" applyNumberFormat="1" applyFont="1" applyFill="1" applyBorder="1" applyAlignment="1">
      <alignment horizontal="center" vertical="center"/>
    </xf>
    <xf numFmtId="168" fontId="49" fillId="4" borderId="9" xfId="5" applyNumberFormat="1" applyFont="1" applyFill="1" applyBorder="1" applyAlignment="1">
      <alignment horizontal="center" vertical="center"/>
    </xf>
    <xf numFmtId="168" fontId="49" fillId="4" borderId="1" xfId="5" applyNumberFormat="1" applyFont="1" applyFill="1" applyBorder="1" applyAlignment="1">
      <alignment horizontal="center" vertical="center"/>
    </xf>
    <xf numFmtId="0" fontId="49" fillId="4" borderId="9" xfId="3" applyNumberFormat="1" applyFont="1" applyFill="1" applyBorder="1" applyAlignment="1">
      <alignment horizontal="center" vertical="center"/>
    </xf>
    <xf numFmtId="0" fontId="49" fillId="4" borderId="1" xfId="3" applyNumberFormat="1" applyFont="1" applyFill="1" applyBorder="1" applyAlignment="1">
      <alignment horizontal="center" vertical="center"/>
    </xf>
    <xf numFmtId="0" fontId="49" fillId="4" borderId="11" xfId="3" applyNumberFormat="1" applyFont="1" applyFill="1" applyBorder="1" applyAlignment="1">
      <alignment horizontal="center" vertical="center"/>
    </xf>
    <xf numFmtId="167" fontId="49" fillId="4" borderId="9" xfId="3" applyNumberFormat="1" applyFont="1" applyFill="1" applyBorder="1" applyAlignment="1">
      <alignment horizontal="center" vertical="center"/>
    </xf>
    <xf numFmtId="166" fontId="49" fillId="4" borderId="1" xfId="5" applyNumberFormat="1" applyFont="1" applyFill="1" applyBorder="1" applyAlignment="1">
      <alignment vertical="center"/>
    </xf>
    <xf numFmtId="168" fontId="49" fillId="4" borderId="11" xfId="1" applyNumberFormat="1" applyFont="1" applyFill="1" applyBorder="1" applyAlignment="1">
      <alignment vertical="center"/>
    </xf>
    <xf numFmtId="0" fontId="49" fillId="4" borderId="9" xfId="3" applyNumberFormat="1" applyFont="1" applyFill="1" applyBorder="1" applyAlignment="1">
      <alignment vertical="center" wrapText="1"/>
    </xf>
    <xf numFmtId="164" fontId="17" fillId="4" borderId="1" xfId="3" applyFont="1" applyFill="1" applyBorder="1" applyAlignment="1">
      <alignment vertical="center"/>
    </xf>
    <xf numFmtId="167" fontId="49" fillId="4" borderId="1" xfId="3" applyNumberFormat="1" applyFont="1" applyFill="1" applyBorder="1" applyAlignment="1">
      <alignment horizontal="center" vertical="center"/>
    </xf>
    <xf numFmtId="167" fontId="49" fillId="4" borderId="2" xfId="3" applyNumberFormat="1" applyFont="1" applyFill="1" applyBorder="1" applyAlignment="1">
      <alignment horizontal="center" vertical="center"/>
    </xf>
    <xf numFmtId="167" fontId="49" fillId="4" borderId="11" xfId="3" applyNumberFormat="1" applyFont="1" applyFill="1" applyBorder="1" applyAlignment="1">
      <alignment horizontal="center" vertical="center"/>
    </xf>
    <xf numFmtId="167" fontId="49" fillId="4" borderId="4" xfId="3" applyNumberFormat="1" applyFont="1" applyFill="1" applyBorder="1" applyAlignment="1">
      <alignment horizontal="center" vertical="center"/>
    </xf>
    <xf numFmtId="167" fontId="49" fillId="4" borderId="5" xfId="3" applyNumberFormat="1" applyFont="1" applyFill="1" applyBorder="1" applyAlignment="1">
      <alignment horizontal="center" vertical="center"/>
    </xf>
    <xf numFmtId="43" fontId="20" fillId="0" borderId="2" xfId="1" applyFont="1" applyFill="1" applyBorder="1" applyAlignment="1">
      <alignment horizontal="center"/>
    </xf>
    <xf numFmtId="43" fontId="0" fillId="0" borderId="0" xfId="1" applyFont="1" applyFill="1" applyBorder="1"/>
    <xf numFmtId="43" fontId="0" fillId="0" borderId="0" xfId="1" applyFont="1" applyFill="1"/>
    <xf numFmtId="0" fontId="6" fillId="0" borderId="0" xfId="0" applyNumberFormat="1" applyFont="1" applyFill="1" applyBorder="1" applyAlignment="1">
      <alignment horizontal="left" vertical="center"/>
    </xf>
    <xf numFmtId="0" fontId="0" fillId="0" borderId="0" xfId="0" applyFont="1" applyAlignment="1">
      <alignment horizontal="left" vertical="center"/>
    </xf>
    <xf numFmtId="164" fontId="0" fillId="0" borderId="0" xfId="0" applyNumberFormat="1" applyFont="1" applyAlignment="1">
      <alignment horizontal="left" vertical="center"/>
    </xf>
    <xf numFmtId="165" fontId="6" fillId="0" borderId="0" xfId="0" applyNumberFormat="1" applyFont="1" applyFill="1" applyBorder="1" applyAlignment="1">
      <alignment horizontal="left"/>
    </xf>
    <xf numFmtId="0" fontId="6" fillId="0" borderId="2" xfId="0" applyNumberFormat="1" applyFont="1" applyFill="1" applyBorder="1" applyAlignment="1">
      <alignment horizontal="left"/>
    </xf>
    <xf numFmtId="0" fontId="6" fillId="0" borderId="3" xfId="0" applyNumberFormat="1" applyFont="1" applyFill="1" applyBorder="1" applyAlignment="1">
      <alignment horizontal="left"/>
    </xf>
    <xf numFmtId="43" fontId="6" fillId="0" borderId="2" xfId="1" applyFont="1" applyFill="1" applyBorder="1" applyAlignment="1">
      <alignment horizontal="left"/>
    </xf>
    <xf numFmtId="166" fontId="6" fillId="0" borderId="3" xfId="1" applyNumberFormat="1" applyFont="1" applyFill="1" applyBorder="1" applyAlignment="1">
      <alignment horizontal="left"/>
    </xf>
    <xf numFmtId="166" fontId="6" fillId="0" borderId="2" xfId="1" applyNumberFormat="1" applyFont="1" applyFill="1" applyBorder="1" applyAlignment="1">
      <alignment horizontal="left"/>
    </xf>
    <xf numFmtId="0" fontId="0" fillId="0" borderId="0" xfId="0" applyFont="1" applyAlignment="1">
      <alignment horizontal="left"/>
    </xf>
    <xf numFmtId="0" fontId="39" fillId="0" borderId="0" xfId="0" applyFont="1" applyAlignment="1">
      <alignment horizontal="left" vertical="center"/>
    </xf>
    <xf numFmtId="0" fontId="6" fillId="0" borderId="0" xfId="0" applyNumberFormat="1" applyFont="1" applyFill="1" applyBorder="1" applyAlignment="1">
      <alignment horizontal="left"/>
    </xf>
    <xf numFmtId="0" fontId="39" fillId="0" borderId="0" xfId="0" applyFont="1" applyAlignment="1">
      <alignment horizontal="left"/>
    </xf>
    <xf numFmtId="0" fontId="39" fillId="0" borderId="2" xfId="0" applyFont="1" applyBorder="1"/>
    <xf numFmtId="0" fontId="0" fillId="0" borderId="2" xfId="0" applyFont="1" applyBorder="1"/>
    <xf numFmtId="0" fontId="0" fillId="0" borderId="3" xfId="0" applyFont="1" applyBorder="1"/>
    <xf numFmtId="0" fontId="0" fillId="0" borderId="3" xfId="0" applyFont="1" applyFill="1" applyBorder="1"/>
    <xf numFmtId="43" fontId="0" fillId="0" borderId="2" xfId="1" applyFont="1" applyFill="1" applyBorder="1"/>
    <xf numFmtId="43" fontId="6" fillId="0" borderId="0" xfId="1" applyFont="1" applyFill="1" applyBorder="1" applyAlignment="1">
      <alignment horizontal="left"/>
    </xf>
    <xf numFmtId="166" fontId="0" fillId="0" borderId="3" xfId="1" applyNumberFormat="1" applyFont="1" applyBorder="1"/>
    <xf numFmtId="166" fontId="6" fillId="0" borderId="0" xfId="1" applyNumberFormat="1" applyFont="1" applyFill="1" applyBorder="1" applyAlignment="1">
      <alignment horizontal="left"/>
    </xf>
    <xf numFmtId="1" fontId="0" fillId="0" borderId="2" xfId="0" applyNumberFormat="1" applyFont="1" applyBorder="1" applyAlignment="1">
      <alignment horizontal="center"/>
    </xf>
    <xf numFmtId="0" fontId="49" fillId="4" borderId="2" xfId="1" applyNumberFormat="1" applyFont="1" applyFill="1" applyBorder="1" applyAlignment="1">
      <alignment horizontal="center" vertical="center"/>
    </xf>
    <xf numFmtId="0" fontId="49" fillId="0" borderId="2" xfId="1" applyNumberFormat="1" applyFont="1" applyFill="1" applyBorder="1" applyAlignment="1">
      <alignment horizontal="center" vertical="center"/>
    </xf>
    <xf numFmtId="0" fontId="49" fillId="4" borderId="11" xfId="1" applyNumberFormat="1" applyFont="1" applyFill="1" applyBorder="1" applyAlignment="1">
      <alignment horizontal="center" vertical="center"/>
    </xf>
    <xf numFmtId="0" fontId="0" fillId="0" borderId="3" xfId="1" applyNumberFormat="1" applyFont="1" applyBorder="1"/>
    <xf numFmtId="0" fontId="49" fillId="4" borderId="5" xfId="1" applyNumberFormat="1" applyFont="1" applyFill="1" applyBorder="1" applyAlignment="1">
      <alignment horizontal="center" vertical="center"/>
    </xf>
    <xf numFmtId="167" fontId="49" fillId="4" borderId="3" xfId="3" applyNumberFormat="1" applyFont="1" applyFill="1" applyBorder="1" applyAlignment="1">
      <alignment horizontal="left" vertical="center"/>
    </xf>
    <xf numFmtId="167" fontId="49" fillId="4" borderId="7" xfId="1" applyNumberFormat="1" applyFont="1" applyFill="1" applyBorder="1" applyAlignment="1">
      <alignment horizontal="center" vertical="center"/>
    </xf>
    <xf numFmtId="167" fontId="49" fillId="4" borderId="0" xfId="1" applyNumberFormat="1" applyFont="1" applyFill="1" applyBorder="1" applyAlignment="1">
      <alignment horizontal="center" vertical="center"/>
    </xf>
    <xf numFmtId="167" fontId="49" fillId="0" borderId="0" xfId="1" applyNumberFormat="1" applyFont="1" applyFill="1" applyBorder="1" applyAlignment="1">
      <alignment horizontal="center" vertical="center"/>
    </xf>
    <xf numFmtId="167" fontId="49" fillId="4" borderId="1" xfId="1" applyNumberFormat="1" applyFont="1" applyFill="1" applyBorder="1" applyAlignment="1">
      <alignment horizontal="center" vertical="center"/>
    </xf>
    <xf numFmtId="168" fontId="54" fillId="0" borderId="9" xfId="5" applyNumberFormat="1" applyFont="1" applyBorder="1" applyAlignment="1">
      <alignment horizontal="center" wrapText="1"/>
    </xf>
    <xf numFmtId="166" fontId="49" fillId="4" borderId="0" xfId="1" applyNumberFormat="1" applyFont="1" applyFill="1" applyBorder="1" applyAlignment="1">
      <alignment vertical="center"/>
    </xf>
    <xf numFmtId="166" fontId="49" fillId="0" borderId="0" xfId="1" applyNumberFormat="1" applyFont="1" applyFill="1" applyBorder="1" applyAlignment="1">
      <alignment vertical="center"/>
    </xf>
    <xf numFmtId="166" fontId="49" fillId="4" borderId="1" xfId="1" applyNumberFormat="1" applyFont="1" applyFill="1" applyBorder="1" applyAlignment="1">
      <alignment vertical="center"/>
    </xf>
    <xf numFmtId="168" fontId="51" fillId="0" borderId="0" xfId="1" applyNumberFormat="1" applyFont="1" applyBorder="1"/>
    <xf numFmtId="43" fontId="54" fillId="2" borderId="7" xfId="1" applyFont="1" applyFill="1" applyBorder="1" applyAlignment="1">
      <alignment horizontal="center" vertical="center" wrapText="1"/>
    </xf>
    <xf numFmtId="1" fontId="49" fillId="0" borderId="2" xfId="3" applyNumberFormat="1" applyFont="1" applyFill="1" applyBorder="1" applyAlignment="1">
      <alignment horizontal="center" vertical="center"/>
    </xf>
    <xf numFmtId="0" fontId="51" fillId="0" borderId="0" xfId="5" applyNumberFormat="1" applyFont="1" applyBorder="1"/>
    <xf numFmtId="167" fontId="49" fillId="0" borderId="1" xfId="5" applyNumberFormat="1" applyFont="1" applyFill="1" applyBorder="1" applyAlignment="1">
      <alignment horizontal="center"/>
    </xf>
    <xf numFmtId="167" fontId="1" fillId="0" borderId="3" xfId="1" applyNumberFormat="1" applyFont="1" applyBorder="1"/>
    <xf numFmtId="164" fontId="48" fillId="0" borderId="4" xfId="3" applyFont="1" applyFill="1" applyBorder="1" applyAlignment="1">
      <alignment horizontal="center" vertical="center"/>
    </xf>
    <xf numFmtId="43" fontId="48" fillId="0" borderId="5" xfId="5" applyFont="1" applyBorder="1" applyAlignment="1">
      <alignment horizontal="center" vertical="center"/>
    </xf>
    <xf numFmtId="166" fontId="48" fillId="0" borderId="5" xfId="1" applyNumberFormat="1" applyFont="1" applyBorder="1" applyAlignment="1">
      <alignment horizontal="center" vertical="center"/>
    </xf>
    <xf numFmtId="164" fontId="41" fillId="0" borderId="12" xfId="3" applyNumberFormat="1" applyFont="1" applyFill="1" applyBorder="1" applyAlignment="1">
      <alignment horizontal="center" vertical="center"/>
    </xf>
    <xf numFmtId="164" fontId="41" fillId="0" borderId="13" xfId="3" applyFont="1" applyFill="1" applyBorder="1" applyAlignment="1">
      <alignment horizontal="center" vertical="center"/>
    </xf>
    <xf numFmtId="164" fontId="48" fillId="0" borderId="14" xfId="3" applyFont="1" applyFill="1" applyBorder="1" applyAlignment="1">
      <alignment horizontal="center" vertical="center"/>
    </xf>
    <xf numFmtId="166" fontId="48" fillId="0" borderId="4" xfId="1" applyNumberFormat="1" applyFont="1" applyBorder="1" applyAlignment="1">
      <alignment horizontal="center" vertical="center"/>
    </xf>
    <xf numFmtId="166" fontId="49" fillId="4" borderId="3" xfId="1" applyNumberFormat="1" applyFont="1" applyFill="1" applyBorder="1" applyAlignment="1">
      <alignment horizontal="center" vertical="center"/>
    </xf>
    <xf numFmtId="166" fontId="49" fillId="0" borderId="3" xfId="1" applyNumberFormat="1" applyFont="1" applyFill="1" applyBorder="1" applyAlignment="1">
      <alignment horizontal="center" vertical="center"/>
    </xf>
    <xf numFmtId="166" fontId="49" fillId="4" borderId="9" xfId="1" applyNumberFormat="1" applyFont="1" applyFill="1" applyBorder="1" applyAlignment="1">
      <alignment horizontal="center" vertical="center"/>
    </xf>
    <xf numFmtId="166" fontId="49" fillId="4" borderId="2" xfId="1" applyNumberFormat="1" applyFont="1" applyFill="1" applyBorder="1" applyAlignment="1">
      <alignment horizontal="center" vertical="center"/>
    </xf>
    <xf numFmtId="166" fontId="49" fillId="0" borderId="2" xfId="1" applyNumberFormat="1" applyFont="1" applyFill="1" applyBorder="1" applyAlignment="1">
      <alignment horizontal="center" vertical="center"/>
    </xf>
    <xf numFmtId="166" fontId="49" fillId="4" borderId="11" xfId="1" applyNumberFormat="1" applyFont="1" applyFill="1" applyBorder="1" applyAlignment="1">
      <alignment horizontal="center" vertical="center"/>
    </xf>
    <xf numFmtId="168" fontId="48" fillId="0" borderId="12" xfId="5" applyNumberFormat="1" applyFont="1" applyBorder="1" applyAlignment="1">
      <alignment horizontal="center" vertical="center"/>
    </xf>
    <xf numFmtId="168" fontId="48" fillId="0" borderId="13" xfId="5" applyNumberFormat="1" applyFont="1" applyBorder="1" applyAlignment="1">
      <alignment horizontal="center" vertical="center"/>
    </xf>
    <xf numFmtId="0" fontId="48" fillId="0" borderId="14" xfId="5" applyNumberFormat="1" applyFont="1" applyBorder="1" applyAlignment="1">
      <alignment horizontal="center" vertical="center"/>
    </xf>
    <xf numFmtId="168" fontId="48" fillId="0" borderId="14" xfId="5" applyNumberFormat="1" applyFont="1" applyBorder="1" applyAlignment="1">
      <alignment horizontal="center" vertical="center"/>
    </xf>
    <xf numFmtId="166" fontId="48" fillId="0" borderId="12" xfId="5" applyNumberFormat="1" applyFont="1" applyBorder="1" applyAlignment="1">
      <alignment horizontal="center" vertical="center"/>
    </xf>
    <xf numFmtId="166" fontId="48" fillId="0" borderId="14" xfId="5" applyNumberFormat="1" applyFont="1" applyBorder="1" applyAlignment="1">
      <alignment horizontal="center" vertical="center"/>
    </xf>
    <xf numFmtId="168" fontId="49" fillId="4" borderId="4" xfId="5" applyNumberFormat="1" applyFont="1" applyFill="1" applyBorder="1" applyAlignment="1">
      <alignment horizontal="center" vertical="center"/>
    </xf>
    <xf numFmtId="168" fontId="49" fillId="4" borderId="5" xfId="5" applyNumberFormat="1" applyFont="1" applyFill="1" applyBorder="1" applyAlignment="1">
      <alignment horizontal="center" vertical="center"/>
    </xf>
    <xf numFmtId="1" fontId="49" fillId="4" borderId="2" xfId="3" applyNumberFormat="1" applyFont="1" applyFill="1" applyBorder="1" applyAlignment="1">
      <alignment horizontal="center" vertical="center"/>
    </xf>
    <xf numFmtId="166" fontId="49" fillId="4" borderId="3" xfId="5" applyNumberFormat="1" applyFont="1" applyFill="1" applyBorder="1" applyAlignment="1">
      <alignment horizontal="center" vertical="center"/>
    </xf>
    <xf numFmtId="164" fontId="41" fillId="0" borderId="33" xfId="3" applyNumberFormat="1" applyFont="1" applyFill="1" applyBorder="1" applyAlignment="1">
      <alignment horizontal="center" vertical="center"/>
    </xf>
    <xf numFmtId="168" fontId="41" fillId="0" borderId="12" xfId="5" applyNumberFormat="1" applyFont="1" applyBorder="1" applyAlignment="1">
      <alignment horizontal="center" vertical="center" wrapText="1"/>
    </xf>
    <xf numFmtId="168" fontId="48" fillId="0" borderId="1" xfId="5" applyNumberFormat="1" applyFont="1" applyFill="1" applyBorder="1" applyAlignment="1">
      <alignment horizontal="center" vertical="center" wrapText="1"/>
    </xf>
    <xf numFmtId="168" fontId="41" fillId="0" borderId="1" xfId="5" applyNumberFormat="1" applyFont="1" applyBorder="1" applyAlignment="1">
      <alignment horizontal="center" vertical="center" wrapText="1"/>
    </xf>
    <xf numFmtId="164" fontId="48" fillId="0" borderId="0" xfId="3" applyFont="1" applyBorder="1" applyAlignment="1">
      <alignment horizontal="center" vertical="center" wrapText="1"/>
    </xf>
    <xf numFmtId="164" fontId="48" fillId="0" borderId="0" xfId="3" applyFont="1" applyAlignment="1">
      <alignment horizontal="center" vertical="center"/>
    </xf>
    <xf numFmtId="0" fontId="51" fillId="0" borderId="0" xfId="0" applyFont="1"/>
    <xf numFmtId="167" fontId="49" fillId="4" borderId="6" xfId="3" applyNumberFormat="1" applyFont="1" applyFill="1" applyBorder="1" applyAlignment="1">
      <alignment horizontal="center" vertical="center"/>
    </xf>
    <xf numFmtId="167" fontId="49" fillId="4" borderId="7" xfId="3" applyNumberFormat="1" applyFont="1" applyFill="1" applyBorder="1" applyAlignment="1">
      <alignment horizontal="center" vertical="center"/>
    </xf>
    <xf numFmtId="166" fontId="49" fillId="4" borderId="7" xfId="5" applyNumberFormat="1" applyFont="1" applyFill="1" applyBorder="1" applyAlignment="1">
      <alignment vertical="center"/>
    </xf>
    <xf numFmtId="1" fontId="49" fillId="4" borderId="5" xfId="3" applyNumberFormat="1" applyFont="1" applyFill="1" applyBorder="1" applyAlignment="1">
      <alignment horizontal="center" vertical="center"/>
    </xf>
    <xf numFmtId="166" fontId="49" fillId="4" borderId="7" xfId="1" applyNumberFormat="1" applyFont="1" applyFill="1" applyBorder="1" applyAlignment="1">
      <alignment vertical="center"/>
    </xf>
    <xf numFmtId="0" fontId="49" fillId="4" borderId="0" xfId="3" applyNumberFormat="1" applyFont="1" applyFill="1" applyBorder="1" applyAlignment="1">
      <alignment vertical="center"/>
    </xf>
    <xf numFmtId="164" fontId="17" fillId="4" borderId="0" xfId="3" applyFont="1" applyFill="1" applyBorder="1" applyAlignment="1">
      <alignment vertical="center"/>
    </xf>
    <xf numFmtId="0" fontId="49" fillId="0" borderId="0" xfId="3" applyNumberFormat="1" applyFont="1" applyFill="1" applyBorder="1" applyAlignment="1">
      <alignment vertical="center"/>
    </xf>
    <xf numFmtId="164" fontId="49" fillId="4" borderId="4" xfId="3" applyFont="1" applyFill="1" applyBorder="1" applyAlignment="1">
      <alignment horizontal="center" vertical="center"/>
    </xf>
    <xf numFmtId="43" fontId="1" fillId="0" borderId="8" xfId="1" applyFont="1" applyBorder="1" applyAlignment="1">
      <alignment horizontal="center"/>
    </xf>
    <xf numFmtId="43" fontId="49" fillId="0" borderId="0" xfId="1" applyFont="1" applyFill="1" applyBorder="1" applyAlignment="1">
      <alignment horizontal="center" vertical="center"/>
    </xf>
    <xf numFmtId="164" fontId="50" fillId="0" borderId="7" xfId="3" applyFont="1" applyBorder="1" applyAlignment="1">
      <alignment horizontal="center" vertical="center" wrapText="1"/>
    </xf>
    <xf numFmtId="43" fontId="49" fillId="4" borderId="0" xfId="1" applyFont="1" applyFill="1" applyBorder="1" applyAlignment="1">
      <alignment horizontal="center" vertical="center"/>
    </xf>
    <xf numFmtId="164" fontId="49" fillId="4" borderId="5" xfId="3" applyFont="1" applyFill="1" applyBorder="1" applyAlignment="1">
      <alignment horizontal="center" vertical="center"/>
    </xf>
    <xf numFmtId="168" fontId="51" fillId="0" borderId="0" xfId="0" applyNumberFormat="1" applyFont="1"/>
    <xf numFmtId="168" fontId="51" fillId="0" borderId="0" xfId="1" applyNumberFormat="1" applyFont="1"/>
    <xf numFmtId="0" fontId="48" fillId="0" borderId="11" xfId="5" applyNumberFormat="1" applyFont="1" applyFill="1" applyBorder="1" applyAlignment="1">
      <alignment horizontal="center" vertical="center"/>
    </xf>
    <xf numFmtId="0" fontId="48" fillId="0" borderId="9" xfId="5" applyNumberFormat="1" applyFont="1" applyFill="1" applyBorder="1" applyAlignment="1">
      <alignment horizontal="center" vertical="center"/>
    </xf>
    <xf numFmtId="0" fontId="48" fillId="0" borderId="9" xfId="5" applyNumberFormat="1" applyFont="1" applyBorder="1" applyAlignment="1">
      <alignment horizontal="center" vertical="center"/>
    </xf>
    <xf numFmtId="0" fontId="48" fillId="0" borderId="1" xfId="5" applyNumberFormat="1" applyFont="1" applyBorder="1" applyAlignment="1">
      <alignment horizontal="center" vertical="center"/>
    </xf>
    <xf numFmtId="0" fontId="48" fillId="0" borderId="11" xfId="5" applyNumberFormat="1" applyFont="1" applyBorder="1" applyAlignment="1">
      <alignment horizontal="center" vertical="center"/>
    </xf>
    <xf numFmtId="0" fontId="49" fillId="4" borderId="3" xfId="5" applyNumberFormat="1" applyFont="1" applyFill="1" applyBorder="1" applyAlignment="1">
      <alignment horizontal="center" vertical="center"/>
    </xf>
    <xf numFmtId="0" fontId="49" fillId="4" borderId="0" xfId="5" applyNumberFormat="1" applyFont="1" applyFill="1" applyBorder="1" applyAlignment="1">
      <alignment horizontal="center" vertical="center"/>
    </xf>
    <xf numFmtId="0" fontId="49" fillId="4" borderId="2" xfId="5" applyNumberFormat="1" applyFont="1" applyFill="1" applyBorder="1" applyAlignment="1">
      <alignment horizontal="center" vertical="center"/>
    </xf>
    <xf numFmtId="0" fontId="49" fillId="0" borderId="3" xfId="5" applyNumberFormat="1" applyFont="1" applyFill="1" applyBorder="1" applyAlignment="1">
      <alignment horizontal="center" vertical="center"/>
    </xf>
    <xf numFmtId="0" fontId="49" fillId="0" borderId="0" xfId="5" applyNumberFormat="1" applyFont="1" applyFill="1" applyBorder="1" applyAlignment="1">
      <alignment horizontal="center" vertical="center"/>
    </xf>
    <xf numFmtId="0" fontId="49" fillId="0" borderId="2" xfId="5" applyNumberFormat="1" applyFont="1" applyFill="1" applyBorder="1" applyAlignment="1">
      <alignment horizontal="center" vertical="center"/>
    </xf>
    <xf numFmtId="0" fontId="49" fillId="4" borderId="9" xfId="5" applyNumberFormat="1" applyFont="1" applyFill="1" applyBorder="1" applyAlignment="1">
      <alignment horizontal="center" vertical="center"/>
    </xf>
    <xf numFmtId="0" fontId="49" fillId="4" borderId="1" xfId="5" applyNumberFormat="1" applyFont="1" applyFill="1" applyBorder="1" applyAlignment="1">
      <alignment horizontal="center" vertical="center"/>
    </xf>
    <xf numFmtId="0" fontId="49" fillId="4" borderId="11" xfId="5" applyNumberFormat="1" applyFont="1" applyFill="1" applyBorder="1" applyAlignment="1">
      <alignment horizontal="center" vertical="center"/>
    </xf>
    <xf numFmtId="0" fontId="0" fillId="0" borderId="2" xfId="5" applyNumberFormat="1" applyFont="1" applyFill="1" applyBorder="1"/>
    <xf numFmtId="0" fontId="0" fillId="0" borderId="0" xfId="5" applyNumberFormat="1" applyFont="1" applyFill="1" applyBorder="1" applyAlignment="1">
      <alignment horizontal="center"/>
    </xf>
    <xf numFmtId="164" fontId="49" fillId="0" borderId="3" xfId="3" applyNumberFormat="1" applyFont="1" applyFill="1" applyBorder="1" applyAlignment="1">
      <alignment horizontal="center" vertical="center"/>
    </xf>
    <xf numFmtId="164" fontId="49" fillId="4" borderId="3" xfId="3" applyNumberFormat="1" applyFont="1" applyFill="1" applyBorder="1" applyAlignment="1">
      <alignment horizontal="center" vertical="center"/>
    </xf>
    <xf numFmtId="168" fontId="55" fillId="2" borderId="4" xfId="5" applyNumberFormat="1" applyFont="1" applyFill="1" applyBorder="1" applyAlignment="1">
      <alignment horizontal="center" wrapText="1"/>
    </xf>
    <xf numFmtId="168" fontId="41" fillId="0" borderId="7" xfId="5" applyNumberFormat="1" applyFont="1" applyBorder="1" applyAlignment="1">
      <alignment horizontal="center" wrapText="1"/>
    </xf>
    <xf numFmtId="171" fontId="41" fillId="0" borderId="5" xfId="2" applyNumberFormat="1" applyFont="1" applyBorder="1" applyAlignment="1">
      <alignment horizontal="center" wrapText="1"/>
    </xf>
    <xf numFmtId="168" fontId="41" fillId="0" borderId="5" xfId="5" applyNumberFormat="1" applyFont="1" applyBorder="1" applyAlignment="1">
      <alignment horizontal="center" wrapText="1"/>
    </xf>
    <xf numFmtId="168" fontId="41" fillId="0" borderId="7" xfId="1" applyNumberFormat="1" applyFont="1" applyBorder="1" applyAlignment="1">
      <alignment horizontal="center" wrapText="1"/>
    </xf>
    <xf numFmtId="0" fontId="41" fillId="0" borderId="5" xfId="5" applyNumberFormat="1" applyFont="1" applyBorder="1" applyAlignment="1">
      <alignment horizontal="center" wrapText="1"/>
    </xf>
    <xf numFmtId="168" fontId="55" fillId="0" borderId="9" xfId="5" applyNumberFormat="1" applyFont="1" applyBorder="1" applyAlignment="1">
      <alignment horizontal="center" wrapText="1"/>
    </xf>
    <xf numFmtId="168" fontId="55" fillId="0" borderId="1" xfId="5" applyNumberFormat="1" applyFont="1" applyBorder="1" applyAlignment="1">
      <alignment horizontal="center" wrapText="1"/>
    </xf>
    <xf numFmtId="168" fontId="48" fillId="0" borderId="11" xfId="5" applyNumberFormat="1" applyFont="1" applyFill="1" applyBorder="1" applyAlignment="1">
      <alignment horizontal="center"/>
    </xf>
    <xf numFmtId="168" fontId="55" fillId="0" borderId="1" xfId="1" applyNumberFormat="1" applyFont="1" applyBorder="1" applyAlignment="1">
      <alignment horizontal="center" wrapText="1"/>
    </xf>
    <xf numFmtId="0" fontId="48" fillId="0" borderId="11" xfId="5" applyNumberFormat="1" applyFont="1" applyFill="1" applyBorder="1" applyAlignment="1">
      <alignment horizontal="center"/>
    </xf>
    <xf numFmtId="168" fontId="51" fillId="0" borderId="0" xfId="0" applyNumberFormat="1" applyFont="1" applyBorder="1"/>
    <xf numFmtId="0" fontId="0" fillId="0" borderId="0" xfId="0" applyNumberFormat="1" applyBorder="1"/>
    <xf numFmtId="0" fontId="51" fillId="0" borderId="0" xfId="1" applyNumberFormat="1" applyFont="1" applyBorder="1"/>
    <xf numFmtId="166" fontId="6" fillId="0" borderId="0" xfId="0" applyNumberFormat="1" applyFont="1" applyFill="1" applyBorder="1" applyAlignment="1">
      <alignment horizontal="center"/>
    </xf>
    <xf numFmtId="168" fontId="0" fillId="0" borderId="0" xfId="0" applyNumberFormat="1" applyBorder="1"/>
    <xf numFmtId="168" fontId="49" fillId="4" borderId="7" xfId="5" applyNumberFormat="1" applyFont="1" applyFill="1" applyBorder="1" applyAlignment="1">
      <alignment horizontal="center" vertical="center"/>
    </xf>
    <xf numFmtId="0" fontId="48" fillId="0" borderId="13" xfId="5" applyNumberFormat="1" applyFont="1" applyBorder="1" applyAlignment="1">
      <alignment horizontal="center" vertical="center"/>
    </xf>
    <xf numFmtId="0" fontId="48" fillId="0" borderId="3" xfId="5" applyNumberFormat="1" applyFont="1" applyFill="1" applyBorder="1" applyAlignment="1">
      <alignment horizontal="center" vertical="center"/>
    </xf>
    <xf numFmtId="0" fontId="48" fillId="0" borderId="2" xfId="5" applyNumberFormat="1" applyFont="1" applyFill="1" applyBorder="1" applyAlignment="1">
      <alignment horizontal="center" vertical="center"/>
    </xf>
    <xf numFmtId="0" fontId="51" fillId="0" borderId="0" xfId="0" applyNumberFormat="1" applyFont="1" applyBorder="1"/>
    <xf numFmtId="0" fontId="51" fillId="0" borderId="0" xfId="0" applyNumberFormat="1" applyFont="1"/>
    <xf numFmtId="0" fontId="41" fillId="0" borderId="0" xfId="0" applyFont="1" applyBorder="1" applyAlignment="1">
      <alignment horizontal="left"/>
    </xf>
    <xf numFmtId="168" fontId="51" fillId="0" borderId="12" xfId="0" applyNumberFormat="1" applyFont="1" applyBorder="1"/>
    <xf numFmtId="168" fontId="51" fillId="0" borderId="13" xfId="0" applyNumberFormat="1" applyFont="1" applyBorder="1"/>
    <xf numFmtId="168" fontId="51" fillId="0" borderId="14" xfId="0" applyNumberFormat="1" applyFont="1" applyBorder="1"/>
    <xf numFmtId="0" fontId="17" fillId="4" borderId="0" xfId="3" applyNumberFormat="1" applyFont="1" applyFill="1" applyBorder="1" applyAlignment="1">
      <alignment vertical="center"/>
    </xf>
    <xf numFmtId="0" fontId="16" fillId="0" borderId="0" xfId="3" applyNumberFormat="1" applyFont="1" applyBorder="1" applyAlignment="1">
      <alignment horizontal="center" vertical="center" wrapText="1"/>
    </xf>
    <xf numFmtId="0" fontId="16" fillId="0" borderId="0" xfId="3" applyNumberFormat="1" applyFont="1" applyAlignment="1">
      <alignment horizontal="center" vertical="center"/>
    </xf>
    <xf numFmtId="0" fontId="17" fillId="0" borderId="0" xfId="3" applyNumberFormat="1" applyFont="1" applyFill="1" applyBorder="1" applyAlignment="1">
      <alignment vertical="center"/>
    </xf>
    <xf numFmtId="0" fontId="17" fillId="4" borderId="1" xfId="3" applyNumberFormat="1" applyFont="1" applyFill="1" applyBorder="1" applyAlignment="1">
      <alignment vertical="center"/>
    </xf>
    <xf numFmtId="168" fontId="49" fillId="4" borderId="4" xfId="7" applyNumberFormat="1" applyFont="1" applyFill="1" applyBorder="1" applyAlignment="1">
      <alignment horizontal="center" vertical="center"/>
    </xf>
    <xf numFmtId="168" fontId="49" fillId="4" borderId="3" xfId="7" applyNumberFormat="1" applyFont="1" applyFill="1" applyBorder="1" applyAlignment="1">
      <alignment horizontal="center" vertical="center"/>
    </xf>
    <xf numFmtId="168" fontId="49" fillId="0" borderId="3" xfId="7" applyNumberFormat="1" applyFont="1" applyFill="1" applyBorder="1" applyAlignment="1">
      <alignment horizontal="center" vertical="center"/>
    </xf>
    <xf numFmtId="0" fontId="49" fillId="0" borderId="2" xfId="3" applyNumberFormat="1" applyFont="1" applyBorder="1" applyAlignment="1">
      <alignment horizontal="center" vertical="center"/>
    </xf>
    <xf numFmtId="168" fontId="49" fillId="4" borderId="9" xfId="7" applyNumberFormat="1" applyFont="1" applyFill="1" applyBorder="1" applyAlignment="1">
      <alignment horizontal="center" vertical="center"/>
    </xf>
    <xf numFmtId="0" fontId="49" fillId="4" borderId="0" xfId="3" applyNumberFormat="1" applyFont="1" applyFill="1" applyAlignment="1">
      <alignment horizontal="center" vertical="center"/>
    </xf>
    <xf numFmtId="168" fontId="49" fillId="4" borderId="0" xfId="7" applyNumberFormat="1" applyFont="1" applyFill="1" applyBorder="1" applyAlignment="1">
      <alignment horizontal="center" vertical="center"/>
    </xf>
    <xf numFmtId="0" fontId="49" fillId="0" borderId="0" xfId="3" applyNumberFormat="1" applyFont="1" applyAlignment="1">
      <alignment horizontal="center" vertical="center"/>
    </xf>
    <xf numFmtId="168" fontId="49" fillId="0" borderId="0" xfId="7" applyNumberFormat="1" applyFont="1" applyFill="1" applyBorder="1" applyAlignment="1">
      <alignment horizontal="center" vertical="center"/>
    </xf>
    <xf numFmtId="168" fontId="49" fillId="4" borderId="1" xfId="7" applyNumberFormat="1" applyFont="1" applyFill="1" applyBorder="1" applyAlignment="1">
      <alignment horizontal="center" vertical="center"/>
    </xf>
    <xf numFmtId="0" fontId="2" fillId="0" borderId="4" xfId="0" applyNumberFormat="1" applyFont="1" applyFill="1" applyBorder="1" applyAlignment="1">
      <alignment horizontal="center"/>
    </xf>
    <xf numFmtId="0" fontId="2" fillId="0" borderId="7" xfId="0" applyNumberFormat="1" applyFont="1" applyFill="1" applyBorder="1" applyAlignment="1">
      <alignment horizontal="center"/>
    </xf>
    <xf numFmtId="0" fontId="2" fillId="0" borderId="5" xfId="0" applyNumberFormat="1" applyFont="1" applyFill="1" applyBorder="1" applyAlignment="1">
      <alignment horizontal="center"/>
    </xf>
    <xf numFmtId="43" fontId="2" fillId="0" borderId="4" xfId="1" applyFont="1" applyFill="1" applyBorder="1" applyAlignment="1">
      <alignment horizontal="center"/>
    </xf>
    <xf numFmtId="43" fontId="2" fillId="0" borderId="5" xfId="1" applyFont="1" applyFill="1" applyBorder="1" applyAlignment="1">
      <alignment horizontal="center"/>
    </xf>
    <xf numFmtId="0" fontId="2" fillId="0" borderId="4" xfId="1" applyNumberFormat="1" applyFont="1" applyFill="1" applyBorder="1" applyAlignment="1">
      <alignment horizontal="center"/>
    </xf>
    <xf numFmtId="0" fontId="6" fillId="0" borderId="9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0" fontId="6" fillId="0" borderId="11" xfId="0" applyFont="1" applyFill="1" applyBorder="1" applyAlignment="1">
      <alignment horizontal="center"/>
    </xf>
    <xf numFmtId="41" fontId="2" fillId="0" borderId="12" xfId="5" applyNumberFormat="1" applyFont="1" applyFill="1" applyBorder="1" applyAlignment="1">
      <alignment horizontal="center"/>
    </xf>
    <xf numFmtId="41" fontId="15" fillId="0" borderId="13" xfId="3" applyNumberFormat="1" applyFont="1" applyBorder="1" applyAlignment="1">
      <alignment horizontal="center"/>
    </xf>
    <xf numFmtId="41" fontId="15" fillId="0" borderId="14" xfId="3" applyNumberFormat="1" applyFont="1" applyBorder="1" applyAlignment="1">
      <alignment horizontal="center"/>
    </xf>
    <xf numFmtId="0" fontId="4" fillId="0" borderId="0" xfId="3" applyNumberFormat="1" applyFont="1" applyFill="1" applyBorder="1" applyAlignment="1">
      <alignment horizontal="center"/>
    </xf>
    <xf numFmtId="41" fontId="2" fillId="0" borderId="4" xfId="3" applyNumberFormat="1" applyFont="1" applyFill="1" applyBorder="1" applyAlignment="1">
      <alignment horizontal="center"/>
    </xf>
    <xf numFmtId="41" fontId="2" fillId="0" borderId="7" xfId="3" applyNumberFormat="1" applyFont="1" applyFill="1" applyBorder="1" applyAlignment="1">
      <alignment horizontal="center"/>
    </xf>
    <xf numFmtId="41" fontId="2" fillId="0" borderId="5" xfId="3" applyNumberFormat="1" applyFont="1" applyFill="1" applyBorder="1" applyAlignment="1">
      <alignment horizontal="center"/>
    </xf>
    <xf numFmtId="41" fontId="2" fillId="0" borderId="4" xfId="5" applyNumberFormat="1" applyFont="1" applyFill="1" applyBorder="1" applyAlignment="1">
      <alignment horizontal="center"/>
    </xf>
    <xf numFmtId="41" fontId="2" fillId="0" borderId="5" xfId="5" applyNumberFormat="1" applyFont="1" applyFill="1" applyBorder="1" applyAlignment="1">
      <alignment horizontal="center"/>
    </xf>
    <xf numFmtId="0" fontId="4" fillId="0" borderId="4" xfId="3" applyNumberFormat="1" applyFont="1" applyFill="1" applyBorder="1" applyAlignment="1">
      <alignment horizontal="center" vertical="center"/>
    </xf>
    <xf numFmtId="164" fontId="2" fillId="0" borderId="7" xfId="3" applyFont="1" applyFill="1" applyBorder="1" applyAlignment="1">
      <alignment horizontal="center" vertical="center"/>
    </xf>
    <xf numFmtId="164" fontId="2" fillId="0" borderId="5" xfId="3" applyFont="1" applyFill="1" applyBorder="1" applyAlignment="1">
      <alignment horizontal="center" vertical="center"/>
    </xf>
    <xf numFmtId="0" fontId="4" fillId="0" borderId="4" xfId="5" applyNumberFormat="1" applyFont="1" applyFill="1" applyBorder="1" applyAlignment="1">
      <alignment horizontal="center" vertical="center" wrapText="1"/>
    </xf>
    <xf numFmtId="0" fontId="4" fillId="0" borderId="7" xfId="5" applyNumberFormat="1" applyFont="1" applyFill="1" applyBorder="1" applyAlignment="1">
      <alignment horizontal="center" vertical="center" wrapText="1"/>
    </xf>
    <xf numFmtId="0" fontId="4" fillId="0" borderId="5" xfId="5" applyNumberFormat="1" applyFont="1" applyFill="1" applyBorder="1" applyAlignment="1">
      <alignment horizontal="center" vertical="center" wrapText="1"/>
    </xf>
    <xf numFmtId="164" fontId="2" fillId="0" borderId="7" xfId="3" applyFont="1" applyFill="1" applyBorder="1" applyAlignment="1">
      <alignment horizontal="center"/>
    </xf>
    <xf numFmtId="164" fontId="2" fillId="0" borderId="5" xfId="3" applyFont="1" applyFill="1" applyBorder="1" applyAlignment="1">
      <alignment horizontal="center"/>
    </xf>
    <xf numFmtId="41" fontId="2" fillId="0" borderId="3" xfId="3" applyNumberFormat="1" applyFont="1" applyFill="1" applyBorder="1" applyAlignment="1">
      <alignment horizontal="center"/>
    </xf>
    <xf numFmtId="41" fontId="2" fillId="0" borderId="0" xfId="3" applyNumberFormat="1" applyFont="1" applyFill="1" applyBorder="1" applyAlignment="1">
      <alignment horizontal="center"/>
    </xf>
    <xf numFmtId="41" fontId="2" fillId="0" borderId="2" xfId="3" applyNumberFormat="1" applyFont="1" applyFill="1" applyBorder="1" applyAlignment="1">
      <alignment horizontal="center"/>
    </xf>
    <xf numFmtId="41" fontId="2" fillId="0" borderId="4" xfId="5" applyNumberFormat="1" applyFont="1" applyFill="1" applyBorder="1" applyAlignment="1">
      <alignment horizontal="center" wrapText="1"/>
    </xf>
    <xf numFmtId="41" fontId="2" fillId="0" borderId="5" xfId="5" applyNumberFormat="1" applyFont="1" applyFill="1" applyBorder="1" applyAlignment="1">
      <alignment horizontal="center" wrapText="1"/>
    </xf>
    <xf numFmtId="41" fontId="2" fillId="0" borderId="3" xfId="3" applyNumberFormat="1" applyFont="1" applyFill="1" applyBorder="1" applyAlignment="1">
      <alignment horizontal="center" wrapText="1"/>
    </xf>
    <xf numFmtId="41" fontId="2" fillId="0" borderId="2" xfId="3" applyNumberFormat="1" applyFont="1" applyFill="1" applyBorder="1" applyAlignment="1">
      <alignment horizontal="center" wrapText="1"/>
    </xf>
    <xf numFmtId="41" fontId="4" fillId="0" borderId="6" xfId="3" applyNumberFormat="1" applyFont="1" applyFill="1" applyBorder="1" applyAlignment="1">
      <alignment horizontal="center" textRotation="180"/>
    </xf>
    <xf numFmtId="41" fontId="4" fillId="0" borderId="8" xfId="3" applyNumberFormat="1" applyFont="1" applyFill="1" applyBorder="1" applyAlignment="1">
      <alignment horizontal="center" textRotation="180"/>
    </xf>
    <xf numFmtId="41" fontId="4" fillId="0" borderId="10" xfId="3" applyNumberFormat="1" applyFont="1" applyFill="1" applyBorder="1" applyAlignment="1">
      <alignment horizontal="center" textRotation="180"/>
    </xf>
    <xf numFmtId="170" fontId="4" fillId="0" borderId="4" xfId="5" applyNumberFormat="1" applyFont="1" applyFill="1" applyBorder="1" applyAlignment="1">
      <alignment horizontal="center"/>
    </xf>
    <xf numFmtId="170" fontId="4" fillId="0" borderId="5" xfId="5" applyNumberFormat="1" applyFont="1" applyFill="1" applyBorder="1" applyAlignment="1">
      <alignment horizontal="center"/>
    </xf>
    <xf numFmtId="168" fontId="3" fillId="0" borderId="9" xfId="1" applyNumberFormat="1" applyFont="1" applyFill="1" applyBorder="1" applyAlignment="1">
      <alignment horizontal="center" vertical="center"/>
    </xf>
    <xf numFmtId="168" fontId="13" fillId="0" borderId="1" xfId="1" applyNumberFormat="1" applyFont="1" applyBorder="1" applyAlignment="1">
      <alignment horizontal="center" vertical="center"/>
    </xf>
    <xf numFmtId="168" fontId="13" fillId="0" borderId="11" xfId="1" applyNumberFormat="1" applyFont="1" applyBorder="1" applyAlignment="1">
      <alignment horizontal="center" vertical="center"/>
    </xf>
    <xf numFmtId="41" fontId="2" fillId="0" borderId="13" xfId="5" applyNumberFormat="1" applyFont="1" applyFill="1" applyBorder="1" applyAlignment="1">
      <alignment horizontal="center"/>
    </xf>
    <xf numFmtId="41" fontId="2" fillId="0" borderId="14" xfId="5" applyNumberFormat="1" applyFont="1" applyFill="1" applyBorder="1" applyAlignment="1">
      <alignment horizontal="center"/>
    </xf>
    <xf numFmtId="41" fontId="13" fillId="0" borderId="13" xfId="3" applyNumberFormat="1" applyBorder="1" applyAlignment="1">
      <alignment horizontal="center"/>
    </xf>
    <xf numFmtId="41" fontId="13" fillId="0" borderId="14" xfId="3" applyNumberFormat="1" applyBorder="1" applyAlignment="1">
      <alignment horizontal="center"/>
    </xf>
    <xf numFmtId="41" fontId="2" fillId="0" borderId="12" xfId="3" applyNumberFormat="1" applyFont="1" applyFill="1" applyBorder="1" applyAlignment="1">
      <alignment horizontal="center"/>
    </xf>
    <xf numFmtId="41" fontId="2" fillId="0" borderId="13" xfId="3" applyNumberFormat="1" applyFont="1" applyFill="1" applyBorder="1" applyAlignment="1">
      <alignment horizontal="center"/>
    </xf>
    <xf numFmtId="41" fontId="2" fillId="0" borderId="14" xfId="3" applyNumberFormat="1" applyFont="1" applyFill="1" applyBorder="1" applyAlignment="1">
      <alignment horizontal="center"/>
    </xf>
    <xf numFmtId="0" fontId="3" fillId="0" borderId="9" xfId="3" applyNumberFormat="1" applyFont="1" applyFill="1" applyBorder="1" applyAlignment="1">
      <alignment horizontal="center" vertical="center"/>
    </xf>
    <xf numFmtId="164" fontId="13" fillId="0" borderId="1" xfId="3" applyBorder="1" applyAlignment="1">
      <alignment horizontal="center" vertical="center"/>
    </xf>
    <xf numFmtId="164" fontId="13" fillId="0" borderId="11" xfId="3" applyBorder="1" applyAlignment="1">
      <alignment horizontal="center" vertical="center"/>
    </xf>
    <xf numFmtId="41" fontId="8" fillId="0" borderId="13" xfId="3" applyNumberFormat="1" applyFont="1" applyBorder="1" applyAlignment="1">
      <alignment horizontal="center"/>
    </xf>
    <xf numFmtId="41" fontId="8" fillId="0" borderId="14" xfId="3" applyNumberFormat="1" applyFont="1" applyBorder="1" applyAlignment="1">
      <alignment horizontal="center"/>
    </xf>
    <xf numFmtId="164" fontId="8" fillId="0" borderId="1" xfId="3" applyFont="1" applyBorder="1" applyAlignment="1">
      <alignment horizontal="center" vertical="center"/>
    </xf>
    <xf numFmtId="164" fontId="8" fillId="0" borderId="11" xfId="3" applyFont="1" applyBorder="1" applyAlignment="1">
      <alignment horizontal="center" vertical="center"/>
    </xf>
    <xf numFmtId="43" fontId="4" fillId="0" borderId="4" xfId="5" applyNumberFormat="1" applyFont="1" applyFill="1" applyBorder="1" applyAlignment="1">
      <alignment horizontal="center"/>
    </xf>
    <xf numFmtId="43" fontId="4" fillId="0" borderId="5" xfId="5" applyNumberFormat="1" applyFont="1" applyFill="1" applyBorder="1" applyAlignment="1">
      <alignment horizontal="center"/>
    </xf>
    <xf numFmtId="171" fontId="41" fillId="0" borderId="12" xfId="2" applyNumberFormat="1" applyFont="1" applyBorder="1" applyAlignment="1">
      <alignment horizontal="center" vertical="center"/>
    </xf>
    <xf numFmtId="171" fontId="41" fillId="0" borderId="13" xfId="2" applyNumberFormat="1" applyFont="1" applyBorder="1" applyAlignment="1">
      <alignment horizontal="center" vertical="center"/>
    </xf>
    <xf numFmtId="0" fontId="51" fillId="0" borderId="14" xfId="0" applyFont="1" applyBorder="1" applyAlignment="1">
      <alignment horizontal="center" vertical="center"/>
    </xf>
    <xf numFmtId="0" fontId="48" fillId="0" borderId="4" xfId="5" applyNumberFormat="1" applyFont="1" applyFill="1" applyBorder="1" applyAlignment="1">
      <alignment horizontal="center" vertical="center" wrapText="1"/>
    </xf>
    <xf numFmtId="0" fontId="48" fillId="0" borderId="5" xfId="5" applyNumberFormat="1" applyFont="1" applyFill="1" applyBorder="1" applyAlignment="1">
      <alignment horizontal="center" vertical="center" wrapText="1"/>
    </xf>
    <xf numFmtId="0" fontId="48" fillId="0" borderId="7" xfId="5" applyNumberFormat="1" applyFont="1" applyBorder="1" applyAlignment="1">
      <alignment horizontal="center" vertical="center" wrapText="1"/>
    </xf>
    <xf numFmtId="0" fontId="49" fillId="0" borderId="7" xfId="3" applyNumberFormat="1" applyFont="1" applyBorder="1" applyAlignment="1">
      <alignment horizontal="center" vertical="center"/>
    </xf>
    <xf numFmtId="171" fontId="51" fillId="0" borderId="7" xfId="2" applyNumberFormat="1" applyFont="1" applyBorder="1" applyAlignment="1">
      <alignment horizontal="center" wrapText="1"/>
    </xf>
    <xf numFmtId="0" fontId="41" fillId="0" borderId="7" xfId="5" applyNumberFormat="1" applyFont="1" applyBorder="1" applyAlignment="1">
      <alignment horizontal="center" vertical="center" wrapText="1"/>
    </xf>
    <xf numFmtId="0" fontId="49" fillId="0" borderId="7" xfId="3" applyNumberFormat="1" applyFont="1" applyBorder="1" applyAlignment="1">
      <alignment horizontal="center" vertical="center" wrapText="1"/>
    </xf>
    <xf numFmtId="0" fontId="50" fillId="0" borderId="7" xfId="3" applyNumberFormat="1" applyFont="1" applyBorder="1" applyAlignment="1">
      <alignment horizontal="center" vertical="center" wrapText="1"/>
    </xf>
    <xf numFmtId="164" fontId="40" fillId="0" borderId="7" xfId="3" applyFont="1" applyBorder="1" applyAlignment="1">
      <alignment horizontal="center" vertical="center" wrapText="1"/>
    </xf>
    <xf numFmtId="0" fontId="51" fillId="0" borderId="7" xfId="0" applyFont="1" applyBorder="1" applyAlignment="1">
      <alignment horizontal="center" vertical="center" wrapText="1"/>
    </xf>
    <xf numFmtId="0" fontId="41" fillId="0" borderId="9" xfId="5" applyNumberFormat="1" applyFont="1" applyBorder="1" applyAlignment="1">
      <alignment horizontal="center" vertical="center" wrapText="1"/>
    </xf>
    <xf numFmtId="0" fontId="49" fillId="0" borderId="1" xfId="3" applyNumberFormat="1" applyFont="1" applyBorder="1" applyAlignment="1">
      <alignment horizontal="center" vertical="center" wrapText="1"/>
    </xf>
    <xf numFmtId="0" fontId="41" fillId="0" borderId="1" xfId="5" applyNumberFormat="1" applyFont="1" applyBorder="1" applyAlignment="1">
      <alignment horizontal="center" vertical="center" wrapText="1"/>
    </xf>
    <xf numFmtId="0" fontId="49" fillId="0" borderId="11" xfId="3" applyNumberFormat="1" applyFont="1" applyBorder="1" applyAlignment="1">
      <alignment horizontal="center" vertical="center" wrapText="1"/>
    </xf>
    <xf numFmtId="164" fontId="48" fillId="0" borderId="7" xfId="3" applyNumberFormat="1" applyFont="1" applyFill="1" applyBorder="1" applyAlignment="1">
      <alignment horizontal="center" vertical="center" wrapText="1"/>
    </xf>
    <xf numFmtId="164" fontId="49" fillId="0" borderId="7" xfId="3" applyFont="1" applyFill="1" applyBorder="1" applyAlignment="1">
      <alignment horizontal="center" vertical="center" wrapText="1"/>
    </xf>
    <xf numFmtId="168" fontId="48" fillId="0" borderId="7" xfId="5" applyNumberFormat="1" applyFont="1" applyBorder="1" applyAlignment="1">
      <alignment horizontal="center" vertical="center" wrapText="1"/>
    </xf>
    <xf numFmtId="164" fontId="50" fillId="0" borderId="7" xfId="3" applyFont="1" applyBorder="1" applyAlignment="1">
      <alignment horizontal="center" vertical="center" wrapText="1"/>
    </xf>
    <xf numFmtId="168" fontId="48" fillId="0" borderId="4" xfId="5" applyNumberFormat="1" applyFont="1" applyFill="1" applyBorder="1" applyAlignment="1">
      <alignment horizontal="center" vertical="center" wrapText="1"/>
    </xf>
    <xf numFmtId="168" fontId="48" fillId="0" borderId="5" xfId="5" applyNumberFormat="1" applyFont="1" applyFill="1" applyBorder="1" applyAlignment="1">
      <alignment horizontal="center" vertical="center" wrapText="1"/>
    </xf>
    <xf numFmtId="168" fontId="55" fillId="0" borderId="33" xfId="5" applyNumberFormat="1" applyFont="1" applyBorder="1" applyAlignment="1">
      <alignment horizontal="center" vertical="center" wrapText="1"/>
    </xf>
    <xf numFmtId="164" fontId="49" fillId="0" borderId="7" xfId="3" applyFont="1" applyBorder="1" applyAlignment="1">
      <alignment horizontal="center" vertical="center"/>
    </xf>
    <xf numFmtId="168" fontId="55" fillId="0" borderId="12" xfId="5" applyNumberFormat="1" applyFont="1" applyBorder="1" applyAlignment="1">
      <alignment horizontal="center" vertical="center" wrapText="1"/>
    </xf>
    <xf numFmtId="0" fontId="2" fillId="0" borderId="9" xfId="3" applyNumberFormat="1" applyFont="1" applyFill="1" applyBorder="1" applyAlignment="1">
      <alignment horizontal="center"/>
    </xf>
    <xf numFmtId="0" fontId="0" fillId="0" borderId="11" xfId="0" applyBorder="1" applyAlignment="1">
      <alignment horizontal="center"/>
    </xf>
    <xf numFmtId="0" fontId="2" fillId="0" borderId="3" xfId="1" applyNumberFormat="1" applyFont="1" applyFill="1" applyBorder="1" applyAlignment="1">
      <alignment horizontal="center"/>
    </xf>
    <xf numFmtId="0" fontId="0" fillId="0" borderId="0" xfId="1" applyNumberFormat="1" applyFont="1" applyBorder="1" applyAlignment="1">
      <alignment horizontal="center"/>
    </xf>
    <xf numFmtId="0" fontId="0" fillId="0" borderId="2" xfId="1" applyNumberFormat="1" applyFont="1" applyBorder="1" applyAlignment="1">
      <alignment horizontal="center"/>
    </xf>
    <xf numFmtId="0" fontId="0" fillId="0" borderId="7" xfId="1" applyNumberFormat="1" applyFont="1" applyBorder="1" applyAlignment="1">
      <alignment horizontal="center"/>
    </xf>
    <xf numFmtId="0" fontId="0" fillId="0" borderId="5" xfId="1" applyNumberFormat="1" applyFon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32" fillId="0" borderId="7" xfId="3" applyNumberFormat="1" applyFont="1" applyFill="1" applyBorder="1" applyAlignment="1">
      <alignment horizontal="center"/>
    </xf>
    <xf numFmtId="0" fontId="32" fillId="0" borderId="5" xfId="3" applyNumberFormat="1" applyFont="1" applyFill="1" applyBorder="1" applyAlignment="1">
      <alignment horizontal="center"/>
    </xf>
    <xf numFmtId="164" fontId="32" fillId="0" borderId="3" xfId="3" applyFont="1" applyFill="1" applyBorder="1" applyAlignment="1">
      <alignment horizontal="center"/>
    </xf>
    <xf numFmtId="164" fontId="32" fillId="0" borderId="0" xfId="3" applyFont="1" applyFill="1" applyBorder="1" applyAlignment="1">
      <alignment horizontal="center"/>
    </xf>
    <xf numFmtId="164" fontId="32" fillId="0" borderId="2" xfId="3" applyFont="1" applyFill="1" applyBorder="1" applyAlignment="1">
      <alignment horizontal="center"/>
    </xf>
    <xf numFmtId="164" fontId="38" fillId="0" borderId="0" xfId="5" applyNumberFormat="1" applyFont="1" applyFill="1" applyBorder="1" applyAlignment="1">
      <alignment horizontal="center"/>
    </xf>
    <xf numFmtId="164" fontId="37" fillId="0" borderId="0" xfId="3" applyFont="1" applyFill="1" applyAlignment="1"/>
    <xf numFmtId="164" fontId="37" fillId="0" borderId="2" xfId="3" applyFont="1" applyFill="1" applyBorder="1" applyAlignment="1"/>
    <xf numFmtId="0" fontId="32" fillId="0" borderId="4" xfId="3" applyNumberFormat="1" applyFont="1" applyFill="1" applyBorder="1" applyAlignment="1">
      <alignment horizontal="center"/>
    </xf>
    <xf numFmtId="168" fontId="2" fillId="0" borderId="12" xfId="5" applyNumberFormat="1" applyFont="1" applyBorder="1" applyAlignment="1">
      <alignment horizontal="center"/>
    </xf>
    <xf numFmtId="164" fontId="13" fillId="0" borderId="13" xfId="3" applyBorder="1" applyAlignment="1">
      <alignment horizontal="center"/>
    </xf>
    <xf numFmtId="164" fontId="13" fillId="0" borderId="14" xfId="3" applyBorder="1" applyAlignment="1">
      <alignment horizontal="center"/>
    </xf>
    <xf numFmtId="168" fontId="2" fillId="0" borderId="3" xfId="1" applyNumberFormat="1" applyFont="1" applyFill="1" applyBorder="1" applyAlignment="1">
      <alignment horizontal="center"/>
    </xf>
    <xf numFmtId="168" fontId="2" fillId="0" borderId="0" xfId="1" applyNumberFormat="1" applyFont="1" applyFill="1" applyBorder="1" applyAlignment="1">
      <alignment horizontal="center"/>
    </xf>
    <xf numFmtId="168" fontId="2" fillId="0" borderId="2" xfId="1" applyNumberFormat="1" applyFont="1" applyFill="1" applyBorder="1" applyAlignment="1">
      <alignment horizontal="center"/>
    </xf>
    <xf numFmtId="168" fontId="2" fillId="0" borderId="4" xfId="1" applyNumberFormat="1" applyFont="1" applyFill="1" applyBorder="1" applyAlignment="1">
      <alignment horizontal="center" wrapText="1"/>
    </xf>
    <xf numFmtId="168" fontId="2" fillId="0" borderId="5" xfId="1" applyNumberFormat="1" applyFont="1" applyFill="1" applyBorder="1" applyAlignment="1">
      <alignment horizontal="center" wrapText="1"/>
    </xf>
    <xf numFmtId="168" fontId="2" fillId="0" borderId="3" xfId="1" applyNumberFormat="1" applyFont="1" applyFill="1" applyBorder="1" applyAlignment="1">
      <alignment horizontal="center" wrapText="1"/>
    </xf>
    <xf numFmtId="168" fontId="2" fillId="0" borderId="2" xfId="1" applyNumberFormat="1" applyFont="1" applyFill="1" applyBorder="1" applyAlignment="1">
      <alignment horizontal="center" wrapText="1"/>
    </xf>
    <xf numFmtId="0" fontId="3" fillId="0" borderId="0" xfId="3" applyNumberFormat="1" applyFont="1" applyFill="1" applyBorder="1" applyAlignment="1">
      <alignment horizontal="center"/>
    </xf>
    <xf numFmtId="0" fontId="4" fillId="0" borderId="6" xfId="3" applyNumberFormat="1" applyFont="1" applyFill="1" applyBorder="1" applyAlignment="1">
      <alignment horizontal="center" textRotation="180"/>
    </xf>
    <xf numFmtId="0" fontId="4" fillId="0" borderId="8" xfId="3" applyNumberFormat="1" applyFont="1" applyFill="1" applyBorder="1" applyAlignment="1">
      <alignment horizontal="center" textRotation="180"/>
    </xf>
    <xf numFmtId="0" fontId="4" fillId="0" borderId="10" xfId="3" applyNumberFormat="1" applyFont="1" applyFill="1" applyBorder="1" applyAlignment="1">
      <alignment horizontal="center" textRotation="180"/>
    </xf>
    <xf numFmtId="0" fontId="3" fillId="0" borderId="1" xfId="3" applyNumberFormat="1" applyFont="1" applyFill="1" applyBorder="1" applyAlignment="1">
      <alignment horizontal="center" vertical="center"/>
    </xf>
    <xf numFmtId="0" fontId="3" fillId="0" borderId="11" xfId="3" applyNumberFormat="1" applyFont="1" applyFill="1" applyBorder="1" applyAlignment="1">
      <alignment horizontal="center" vertical="center"/>
    </xf>
    <xf numFmtId="168" fontId="2" fillId="0" borderId="4" xfId="1" applyNumberFormat="1" applyFont="1" applyFill="1" applyBorder="1" applyAlignment="1">
      <alignment horizontal="center"/>
    </xf>
    <xf numFmtId="168" fontId="2" fillId="0" borderId="5" xfId="1" applyNumberFormat="1" applyFont="1" applyFill="1" applyBorder="1" applyAlignment="1">
      <alignment horizontal="center"/>
    </xf>
    <xf numFmtId="0" fontId="2" fillId="0" borderId="7" xfId="3" applyNumberFormat="1" applyFont="1" applyFill="1" applyBorder="1" applyAlignment="1">
      <alignment horizontal="center" vertical="center"/>
    </xf>
    <xf numFmtId="0" fontId="2" fillId="0" borderId="5" xfId="3" applyNumberFormat="1" applyFont="1" applyFill="1" applyBorder="1" applyAlignment="1">
      <alignment horizontal="center" vertical="center"/>
    </xf>
    <xf numFmtId="0" fontId="2" fillId="0" borderId="7" xfId="3" applyNumberFormat="1" applyFont="1" applyFill="1" applyBorder="1" applyAlignment="1">
      <alignment horizontal="center"/>
    </xf>
    <xf numFmtId="0" fontId="2" fillId="0" borderId="5" xfId="3" applyNumberFormat="1" applyFont="1" applyFill="1" applyBorder="1" applyAlignment="1">
      <alignment horizontal="center"/>
    </xf>
    <xf numFmtId="43" fontId="4" fillId="0" borderId="4" xfId="5" applyFont="1" applyFill="1" applyBorder="1" applyAlignment="1">
      <alignment horizontal="center"/>
    </xf>
    <xf numFmtId="43" fontId="4" fillId="0" borderId="5" xfId="5" applyFont="1" applyFill="1" applyBorder="1" applyAlignment="1">
      <alignment horizontal="center"/>
    </xf>
    <xf numFmtId="0" fontId="2" fillId="0" borderId="4" xfId="3" applyNumberFormat="1" applyFont="1" applyFill="1" applyBorder="1" applyAlignment="1">
      <alignment horizontal="center"/>
    </xf>
    <xf numFmtId="168" fontId="2" fillId="0" borderId="7" xfId="1" applyNumberFormat="1" applyFont="1" applyFill="1" applyBorder="1" applyAlignment="1">
      <alignment horizontal="center"/>
    </xf>
    <xf numFmtId="164" fontId="2" fillId="0" borderId="0" xfId="3" applyFont="1" applyFill="1" applyBorder="1" applyAlignment="1">
      <alignment horizontal="center"/>
    </xf>
    <xf numFmtId="164" fontId="2" fillId="0" borderId="2" xfId="3" applyFont="1" applyFill="1" applyBorder="1" applyAlignment="1">
      <alignment horizontal="center"/>
    </xf>
    <xf numFmtId="0" fontId="2" fillId="0" borderId="4" xfId="5" applyNumberFormat="1" applyFont="1" applyFill="1" applyBorder="1" applyAlignment="1">
      <alignment horizontal="center" wrapText="1"/>
    </xf>
    <xf numFmtId="0" fontId="2" fillId="0" borderId="5" xfId="5" applyNumberFormat="1" applyFont="1" applyFill="1" applyBorder="1" applyAlignment="1">
      <alignment horizontal="center" wrapText="1"/>
    </xf>
    <xf numFmtId="164" fontId="2" fillId="0" borderId="3" xfId="3" applyFont="1" applyFill="1" applyBorder="1" applyAlignment="1">
      <alignment horizontal="center" wrapText="1"/>
    </xf>
    <xf numFmtId="164" fontId="2" fillId="0" borderId="2" xfId="3" applyFont="1" applyFill="1" applyBorder="1" applyAlignment="1">
      <alignment horizontal="center" wrapText="1"/>
    </xf>
    <xf numFmtId="0" fontId="2" fillId="0" borderId="4" xfId="5" applyNumberFormat="1" applyFont="1" applyFill="1" applyBorder="1" applyAlignment="1">
      <alignment horizontal="center"/>
    </xf>
    <xf numFmtId="0" fontId="2" fillId="0" borderId="5" xfId="5" applyNumberFormat="1" applyFont="1" applyFill="1" applyBorder="1" applyAlignment="1">
      <alignment horizontal="center"/>
    </xf>
    <xf numFmtId="166" fontId="2" fillId="0" borderId="0" xfId="5" applyNumberFormat="1" applyFont="1" applyAlignment="1">
      <alignment horizontal="center"/>
    </xf>
    <xf numFmtId="166" fontId="8" fillId="0" borderId="0" xfId="5" applyNumberFormat="1" applyFont="1" applyAlignment="1">
      <alignment horizontal="center"/>
    </xf>
    <xf numFmtId="0" fontId="2" fillId="0" borderId="3" xfId="3" applyNumberFormat="1" applyFont="1" applyFill="1" applyBorder="1" applyAlignment="1">
      <alignment horizontal="center"/>
    </xf>
    <xf numFmtId="164" fontId="13" fillId="0" borderId="2" xfId="3" applyFill="1" applyBorder="1" applyAlignment="1">
      <alignment horizontal="center"/>
    </xf>
    <xf numFmtId="164" fontId="11" fillId="0" borderId="0" xfId="5" applyNumberFormat="1" applyFont="1" applyFill="1" applyBorder="1" applyAlignment="1">
      <alignment horizontal="center"/>
    </xf>
    <xf numFmtId="164" fontId="13" fillId="0" borderId="0" xfId="3" applyFill="1" applyAlignment="1"/>
    <xf numFmtId="164" fontId="13" fillId="0" borderId="2" xfId="3" applyFill="1" applyBorder="1" applyAlignment="1"/>
    <xf numFmtId="164" fontId="2" fillId="0" borderId="3" xfId="3" applyFont="1" applyFill="1" applyBorder="1" applyAlignment="1">
      <alignment horizontal="center"/>
    </xf>
    <xf numFmtId="0" fontId="31" fillId="0" borderId="17" xfId="3" applyNumberFormat="1" applyFont="1" applyBorder="1" applyAlignment="1">
      <alignment horizontal="center"/>
    </xf>
    <xf numFmtId="0" fontId="31" fillId="0" borderId="18" xfId="3" applyNumberFormat="1" applyFont="1" applyBorder="1" applyAlignment="1">
      <alignment horizontal="center"/>
    </xf>
    <xf numFmtId="0" fontId="31" fillId="0" borderId="19" xfId="3" applyNumberFormat="1" applyFont="1" applyBorder="1" applyAlignment="1">
      <alignment horizontal="center"/>
    </xf>
    <xf numFmtId="0" fontId="15" fillId="0" borderId="20" xfId="5" applyNumberFormat="1" applyFont="1" applyBorder="1" applyAlignment="1">
      <alignment horizontal="center"/>
    </xf>
    <xf numFmtId="0" fontId="15" fillId="0" borderId="0" xfId="3" applyNumberFormat="1" applyFont="1" applyBorder="1" applyAlignment="1">
      <alignment horizontal="center"/>
    </xf>
    <xf numFmtId="0" fontId="15" fillId="0" borderId="0" xfId="5" applyNumberFormat="1" applyFont="1" applyBorder="1" applyAlignment="1">
      <alignment horizontal="center"/>
    </xf>
    <xf numFmtId="0" fontId="15" fillId="0" borderId="21" xfId="3" applyNumberFormat="1" applyFont="1" applyBorder="1" applyAlignment="1">
      <alignment horizontal="center"/>
    </xf>
    <xf numFmtId="0" fontId="15" fillId="0" borderId="25" xfId="5" applyNumberFormat="1" applyFont="1" applyBorder="1" applyAlignment="1">
      <alignment horizontal="center"/>
    </xf>
    <xf numFmtId="0" fontId="15" fillId="0" borderId="26" xfId="3" applyNumberFormat="1" applyFont="1" applyBorder="1" applyAlignment="1">
      <alignment horizontal="center"/>
    </xf>
    <xf numFmtId="0" fontId="15" fillId="0" borderId="27" xfId="3" applyNumberFormat="1" applyFont="1" applyBorder="1" applyAlignment="1">
      <alignment horizontal="center"/>
    </xf>
    <xf numFmtId="164" fontId="40" fillId="0" borderId="23" xfId="3" applyFont="1" applyBorder="1" applyAlignment="1">
      <alignment horizontal="center"/>
    </xf>
    <xf numFmtId="0" fontId="41" fillId="0" borderId="23" xfId="0" applyFont="1" applyBorder="1" applyAlignment="1">
      <alignment horizontal="center"/>
    </xf>
    <xf numFmtId="0" fontId="41" fillId="0" borderId="28" xfId="0" applyFont="1" applyBorder="1" applyAlignment="1">
      <alignment horizontal="center"/>
    </xf>
    <xf numFmtId="164" fontId="5" fillId="0" borderId="4" xfId="3" applyNumberFormat="1" applyFont="1" applyBorder="1" applyAlignment="1">
      <alignment horizontal="center"/>
    </xf>
    <xf numFmtId="164" fontId="13" fillId="0" borderId="5" xfId="3" applyBorder="1" applyAlignment="1">
      <alignment horizontal="center"/>
    </xf>
    <xf numFmtId="164" fontId="5" fillId="0" borderId="13" xfId="3" applyNumberFormat="1" applyFont="1" applyBorder="1" applyAlignment="1">
      <alignment horizontal="center"/>
    </xf>
    <xf numFmtId="164" fontId="5" fillId="0" borderId="12" xfId="3" applyNumberFormat="1" applyFont="1" applyBorder="1" applyAlignment="1">
      <alignment horizontal="center"/>
    </xf>
  </cellXfs>
  <cellStyles count="9">
    <cellStyle name="Comma" xfId="1" builtinId="3"/>
    <cellStyle name="Comma 2" xfId="5" xr:uid="{00000000-0005-0000-0000-000001000000}"/>
    <cellStyle name="Comma 2 2" xfId="7" xr:uid="{00000000-0005-0000-0000-000002000000}"/>
    <cellStyle name="Hyperlink" xfId="6" builtinId="8"/>
    <cellStyle name="Normal" xfId="0" builtinId="0"/>
    <cellStyle name="Normal 2" xfId="3" xr:uid="{00000000-0005-0000-0000-000006000000}"/>
    <cellStyle name="Percent" xfId="2" builtinId="5"/>
    <cellStyle name="Percent 2" xfId="4" xr:uid="{00000000-0005-0000-0000-000008000000}"/>
    <cellStyle name="Percent 2 2" xfId="8" xr:uid="{486329FE-8E4B-4959-B8B6-D067058792AF}"/>
  </cellStyles>
  <dxfs count="1">
    <dxf>
      <fill>
        <patternFill patternType="solid">
          <fgColor rgb="FFB7DEE8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 filterMode="1">
    <pageSetUpPr fitToPage="1"/>
  </sheetPr>
  <dimension ref="A1:Z1597"/>
  <sheetViews>
    <sheetView tabSelected="1" zoomScale="70" zoomScaleNormal="70" workbookViewId="0">
      <selection activeCell="A8" sqref="A8"/>
    </sheetView>
  </sheetViews>
  <sheetFormatPr defaultColWidth="8.86328125" defaultRowHeight="14.75" x14ac:dyDescent="0.75"/>
  <cols>
    <col min="1" max="1" width="5.6796875" style="627" customWidth="1"/>
    <col min="2" max="2" width="6.40625" style="627" customWidth="1"/>
    <col min="3" max="3" width="8" style="627" customWidth="1"/>
    <col min="4" max="4" width="11.6796875" style="627" customWidth="1"/>
    <col min="5" max="5" width="9.1328125" style="627" customWidth="1"/>
    <col min="6" max="6" width="24.453125" style="627" customWidth="1"/>
    <col min="7" max="7" width="8.6796875" style="627" customWidth="1"/>
    <col min="8" max="8" width="24.453125" style="627" customWidth="1"/>
    <col min="9" max="9" width="8.6796875" style="627" customWidth="1"/>
    <col min="10" max="10" width="24.453125" style="645" customWidth="1"/>
    <col min="11" max="11" width="24.453125" style="1062" customWidth="1"/>
    <col min="12" max="12" width="8" style="751" customWidth="1"/>
    <col min="13" max="13" width="8" style="627" customWidth="1"/>
    <col min="14" max="14" width="24.453125" style="627" customWidth="1"/>
    <col min="15" max="15" width="5.6796875" style="677" customWidth="1"/>
    <col min="16" max="16" width="24.453125" style="676" customWidth="1"/>
    <col min="17" max="17" width="5.6796875" style="678" customWidth="1"/>
    <col min="18" max="19" width="24.453125" style="627" customWidth="1"/>
    <col min="20" max="20" width="27.6796875" style="627" customWidth="1"/>
    <col min="21" max="21" width="6.54296875" style="627" customWidth="1"/>
    <col min="22" max="22" width="27.6796875" style="492" customWidth="1"/>
    <col min="23" max="23" width="5.6796875" style="627" customWidth="1"/>
    <col min="24" max="24" width="27.6796875" style="492" customWidth="1"/>
    <col min="25" max="25" width="5.6796875" style="627" customWidth="1"/>
    <col min="26" max="26" width="3" style="492" customWidth="1"/>
    <col min="27" max="16384" width="8.86328125" style="477"/>
  </cols>
  <sheetData>
    <row r="1" spans="1:26" ht="15.65" customHeight="1" x14ac:dyDescent="0.8">
      <c r="A1" s="485"/>
      <c r="B1" s="625"/>
      <c r="C1" s="629"/>
      <c r="D1" s="630"/>
      <c r="E1" s="485"/>
      <c r="F1" s="631"/>
      <c r="G1" s="631"/>
      <c r="H1" s="632"/>
      <c r="I1" s="631"/>
      <c r="J1" s="485"/>
      <c r="K1" s="917" t="s">
        <v>493</v>
      </c>
      <c r="L1" s="633"/>
      <c r="M1" s="634"/>
      <c r="N1" s="1216"/>
      <c r="O1" s="1217"/>
      <c r="P1" s="1217"/>
      <c r="Q1" s="1218"/>
      <c r="R1" s="510"/>
      <c r="S1" s="510"/>
      <c r="T1" s="485"/>
      <c r="U1" s="485"/>
      <c r="W1" s="635"/>
      <c r="Y1" s="635"/>
      <c r="Z1" s="492" t="s">
        <v>1</v>
      </c>
    </row>
    <row r="2" spans="1:26" s="686" customFormat="1" ht="15.5" customHeight="1" x14ac:dyDescent="0.8">
      <c r="A2" s="509"/>
      <c r="B2" s="509"/>
      <c r="C2" s="679"/>
      <c r="D2" s="680"/>
      <c r="E2" s="681"/>
      <c r="F2" s="1210" t="s">
        <v>3</v>
      </c>
      <c r="G2" s="1211"/>
      <c r="H2" s="1211"/>
      <c r="I2" s="1212"/>
      <c r="J2" s="752"/>
      <c r="K2" s="962"/>
      <c r="L2" s="682"/>
      <c r="M2" s="683"/>
      <c r="N2" s="1210" t="s">
        <v>4</v>
      </c>
      <c r="O2" s="1211"/>
      <c r="P2" s="1211"/>
      <c r="Q2" s="1212"/>
      <c r="R2" s="1213" t="s">
        <v>5</v>
      </c>
      <c r="S2" s="1214"/>
      <c r="T2" s="509"/>
      <c r="U2" s="681"/>
      <c r="V2" s="492"/>
      <c r="W2" s="684"/>
      <c r="X2" s="492"/>
      <c r="Y2" s="685"/>
      <c r="Z2" s="492"/>
    </row>
    <row r="3" spans="1:26" s="686" customFormat="1" ht="16" x14ac:dyDescent="0.8">
      <c r="A3" s="628" t="s">
        <v>13</v>
      </c>
      <c r="B3" s="687" t="s">
        <v>14</v>
      </c>
      <c r="C3" s="688" t="s">
        <v>15</v>
      </c>
      <c r="D3" s="557" t="s">
        <v>16</v>
      </c>
      <c r="E3" s="689" t="s">
        <v>17</v>
      </c>
      <c r="F3" s="687" t="s">
        <v>8</v>
      </c>
      <c r="G3" s="689" t="s">
        <v>18</v>
      </c>
      <c r="H3" s="687" t="s">
        <v>11</v>
      </c>
      <c r="I3" s="689" t="s">
        <v>18</v>
      </c>
      <c r="J3" s="687" t="s">
        <v>19</v>
      </c>
      <c r="K3" s="564" t="s">
        <v>20</v>
      </c>
      <c r="L3" s="690" t="s">
        <v>21</v>
      </c>
      <c r="M3" s="691" t="s">
        <v>22</v>
      </c>
      <c r="N3" s="628" t="s">
        <v>23</v>
      </c>
      <c r="O3" s="692"/>
      <c r="P3" s="628" t="s">
        <v>24</v>
      </c>
      <c r="Q3" s="693"/>
      <c r="R3" s="562" t="s">
        <v>23</v>
      </c>
      <c r="S3" s="562" t="s">
        <v>24</v>
      </c>
      <c r="T3" s="687" t="s">
        <v>25</v>
      </c>
      <c r="U3" s="689" t="s">
        <v>26</v>
      </c>
      <c r="V3" s="492"/>
      <c r="W3" s="701" t="s">
        <v>34</v>
      </c>
      <c r="X3" s="492"/>
      <c r="Y3" s="702"/>
      <c r="Z3" s="492"/>
    </row>
    <row r="4" spans="1:26" ht="16" x14ac:dyDescent="0.8">
      <c r="A4" s="485">
        <v>0</v>
      </c>
      <c r="B4" s="636" t="s">
        <v>39</v>
      </c>
      <c r="C4" s="638">
        <v>44436</v>
      </c>
      <c r="D4" s="630">
        <f>13/24</f>
        <v>0.54166666666666663</v>
      </c>
      <c r="E4" s="481" t="s">
        <v>127</v>
      </c>
      <c r="F4" s="636" t="s">
        <v>151</v>
      </c>
      <c r="G4" s="481" t="str">
        <f t="shared" ref="G4:G35" si="0">VLOOKUP(+F4,$F$995:$G$1242,2,FALSE)</f>
        <v>B10</v>
      </c>
      <c r="H4" s="636" t="s">
        <v>142</v>
      </c>
      <c r="I4" s="481" t="str">
        <f t="shared" ref="I4:I67" si="1">VLOOKUP(+H4,$F$995:$G$1242,2,FALSE)</f>
        <v>B10</v>
      </c>
      <c r="J4" s="636" t="str">
        <f>F4</f>
        <v>Nebraska</v>
      </c>
      <c r="K4" s="565" t="str">
        <f>IF(+J4=F4,H4,F4)</f>
        <v>Illinois</v>
      </c>
      <c r="L4" s="639">
        <v>7</v>
      </c>
      <c r="M4" s="634">
        <v>53.5</v>
      </c>
      <c r="N4" s="668" t="str">
        <f>K4</f>
        <v>Illinois</v>
      </c>
      <c r="O4" s="640">
        <v>30</v>
      </c>
      <c r="P4" s="668" t="str">
        <f>IF(+N4=J4,K4,J4)</f>
        <v>Nebraska</v>
      </c>
      <c r="Q4" s="614">
        <v>22</v>
      </c>
      <c r="R4" s="510" t="str">
        <f>IF(+N4=K4,+N4,IF(+O4-Q4&lt;L4,+K4,+J4))</f>
        <v>Illinois</v>
      </c>
      <c r="S4" s="510" t="str">
        <f>IF(+R4=J4,+K4,+J4)</f>
        <v>Nebraska</v>
      </c>
      <c r="T4" s="500" t="str">
        <f>K4</f>
        <v>Illinois</v>
      </c>
      <c r="U4" s="481" t="str">
        <f>IF($N4=$J4,IF($O4-$Q4=$L4,"T",IF($R4=T4,"W","L")),IF($R4=T4,"W","L"))</f>
        <v>W</v>
      </c>
      <c r="V4" s="492" t="str">
        <f>H4</f>
        <v>Illinois</v>
      </c>
      <c r="W4" s="643">
        <v>41</v>
      </c>
      <c r="X4" s="492" t="str">
        <f>IF(+V4=F4,H4,F4)</f>
        <v>Nebraska</v>
      </c>
      <c r="Y4" s="644">
        <v>23</v>
      </c>
    </row>
    <row r="5" spans="1:26" ht="16" x14ac:dyDescent="0.8">
      <c r="A5" s="485">
        <v>0</v>
      </c>
      <c r="B5" s="636" t="s">
        <v>39</v>
      </c>
      <c r="C5" s="638">
        <v>44436</v>
      </c>
      <c r="D5" s="630">
        <f>14/24</f>
        <v>0.58333333333333337</v>
      </c>
      <c r="E5" s="481" t="s">
        <v>52</v>
      </c>
      <c r="F5" s="636" t="s">
        <v>63</v>
      </c>
      <c r="G5" s="481" t="str">
        <f t="shared" si="0"/>
        <v>Ind</v>
      </c>
      <c r="H5" s="636" t="s">
        <v>201</v>
      </c>
      <c r="I5" s="481" t="str">
        <f t="shared" si="1"/>
        <v>MWC</v>
      </c>
      <c r="J5" s="636" t="str">
        <f>H5</f>
        <v>Fresno State</v>
      </c>
      <c r="K5" s="565" t="str">
        <f>IF(+J5=F5,H5,F5)</f>
        <v>Connecticut</v>
      </c>
      <c r="L5" s="639">
        <v>27.5</v>
      </c>
      <c r="M5" s="634">
        <v>63</v>
      </c>
      <c r="N5" s="485" t="str">
        <f>J5</f>
        <v>Fresno State</v>
      </c>
      <c r="O5" s="640">
        <v>45</v>
      </c>
      <c r="P5" s="668" t="str">
        <f>IF(+N5=J5,K5,J5)</f>
        <v>Connecticut</v>
      </c>
      <c r="Q5" s="614">
        <v>0</v>
      </c>
      <c r="R5" s="510" t="str">
        <f>IF(+N5=K5,+N5,IF(+O5-Q5&lt;L5,+K5,+J5))</f>
        <v>Fresno State</v>
      </c>
      <c r="S5" s="510" t="str">
        <f>IF(+R5=J5,+K5,+J5)</f>
        <v>Connecticut</v>
      </c>
      <c r="T5" s="500" t="str">
        <f>J5</f>
        <v>Fresno State</v>
      </c>
      <c r="U5" s="481" t="str">
        <f>IF($N5=$J5,IF($O5-$Q5=$L5,"T",IF($R5=T5,"W","L")),IF($R5=T5,"W","L"))</f>
        <v>W</v>
      </c>
      <c r="W5" s="643"/>
      <c r="X5" s="492" t="s">
        <v>502</v>
      </c>
      <c r="Y5" s="644"/>
    </row>
    <row r="6" spans="1:26" ht="16" x14ac:dyDescent="0.8">
      <c r="A6" s="485">
        <v>0</v>
      </c>
      <c r="B6" s="636" t="s">
        <v>39</v>
      </c>
      <c r="C6" s="638">
        <v>44436</v>
      </c>
      <c r="D6" s="630">
        <f>21.5/24</f>
        <v>0.89583333333333337</v>
      </c>
      <c r="E6" s="481"/>
      <c r="F6" s="636" t="s">
        <v>163</v>
      </c>
      <c r="G6" s="481" t="str">
        <f t="shared" si="0"/>
        <v>CUSA</v>
      </c>
      <c r="H6" s="636" t="s">
        <v>85</v>
      </c>
      <c r="I6" s="481" t="str">
        <f t="shared" si="1"/>
        <v>Ind</v>
      </c>
      <c r="J6" s="636" t="str">
        <f>F6</f>
        <v>UTEP</v>
      </c>
      <c r="K6" s="565" t="str">
        <f>IF(+J6=F6,H6,F6)</f>
        <v>New Mexico State</v>
      </c>
      <c r="L6" s="639">
        <v>10</v>
      </c>
      <c r="M6" s="634">
        <v>59</v>
      </c>
      <c r="N6" s="485" t="str">
        <f>J6</f>
        <v>UTEP</v>
      </c>
      <c r="O6" s="640">
        <v>30</v>
      </c>
      <c r="P6" s="668" t="str">
        <f>IF(+N6=J6,K6,J6)</f>
        <v>New Mexico State</v>
      </c>
      <c r="Q6" s="614">
        <v>3</v>
      </c>
      <c r="R6" s="510" t="str">
        <f>IF(+N6=K6,+N6,IF(+O6-Q6&lt;L6,+K6,+J6))</f>
        <v>UTEP</v>
      </c>
      <c r="S6" s="510" t="str">
        <f>IF(+R6=J6,+K6,+J6)</f>
        <v>New Mexico State</v>
      </c>
      <c r="T6" s="500" t="str">
        <f>J6</f>
        <v>UTEP</v>
      </c>
      <c r="U6" s="481" t="str">
        <f>IF($N6=$J6,IF($O6-$Q6=$L6,"T",IF($R6=T6,"W","L")),IF($R6=T6,"W","L"))</f>
        <v>W</v>
      </c>
      <c r="W6" s="643"/>
      <c r="X6" s="492" t="s">
        <v>502</v>
      </c>
      <c r="Y6" s="644"/>
    </row>
    <row r="7" spans="1:26" ht="16" x14ac:dyDescent="0.8">
      <c r="A7" s="485">
        <v>0</v>
      </c>
      <c r="B7" s="636" t="s">
        <v>39</v>
      </c>
      <c r="C7" s="638">
        <v>44436</v>
      </c>
      <c r="D7" s="630">
        <f>22/24</f>
        <v>0.91666666666666663</v>
      </c>
      <c r="E7" s="481" t="s">
        <v>52</v>
      </c>
      <c r="F7" s="636" t="s">
        <v>212</v>
      </c>
      <c r="G7" s="481" t="str">
        <f t="shared" si="0"/>
        <v>1AA</v>
      </c>
      <c r="H7" s="636" t="s">
        <v>57</v>
      </c>
      <c r="I7" s="481" t="str">
        <f t="shared" si="1"/>
        <v>MWC</v>
      </c>
      <c r="J7" s="636"/>
      <c r="K7" s="565"/>
      <c r="L7" s="639"/>
      <c r="M7" s="634"/>
      <c r="N7" s="485" t="str">
        <f>H7</f>
        <v>San Jose State</v>
      </c>
      <c r="O7" s="640">
        <v>45</v>
      </c>
      <c r="P7" s="668" t="str">
        <f>F7</f>
        <v>1AA Southern Utah</v>
      </c>
      <c r="Q7" s="614">
        <v>14</v>
      </c>
      <c r="R7" s="510">
        <f>IF(+N7=K7,+N7,IF(+O7-Q7&lt;L7,+K7,+J7))</f>
        <v>0</v>
      </c>
      <c r="S7" s="510">
        <f>IF(+R7=J7,+K7,+J7)</f>
        <v>0</v>
      </c>
      <c r="T7" s="500"/>
      <c r="U7" s="481"/>
      <c r="W7" s="643"/>
      <c r="X7" s="492" t="s">
        <v>502</v>
      </c>
      <c r="Y7" s="644"/>
    </row>
    <row r="8" spans="1:26" ht="16" x14ac:dyDescent="0.8">
      <c r="A8" s="485">
        <v>0</v>
      </c>
      <c r="B8" s="636" t="s">
        <v>39</v>
      </c>
      <c r="C8" s="638">
        <v>44436</v>
      </c>
      <c r="D8" s="630">
        <f>15.5/24</f>
        <v>0.64583333333333337</v>
      </c>
      <c r="E8" s="481" t="s">
        <v>40</v>
      </c>
      <c r="F8" s="636" t="s">
        <v>49</v>
      </c>
      <c r="G8" s="481" t="str">
        <f t="shared" si="0"/>
        <v>MWC</v>
      </c>
      <c r="H8" s="636" t="s">
        <v>237</v>
      </c>
      <c r="I8" s="481" t="str">
        <f t="shared" si="1"/>
        <v>P12</v>
      </c>
      <c r="J8" s="636" t="str">
        <f>H8</f>
        <v>UCLA</v>
      </c>
      <c r="K8" s="565" t="str">
        <f>IF(+J8=F8,H8,F8)</f>
        <v>Hawaii</v>
      </c>
      <c r="L8" s="639">
        <v>18</v>
      </c>
      <c r="M8" s="634">
        <v>68</v>
      </c>
      <c r="N8" s="485" t="str">
        <f>J8</f>
        <v>UCLA</v>
      </c>
      <c r="O8" s="640">
        <v>44</v>
      </c>
      <c r="P8" s="668" t="str">
        <f>IF(+N8=J8,K8,J8)</f>
        <v>Hawaii</v>
      </c>
      <c r="Q8" s="614">
        <v>10</v>
      </c>
      <c r="R8" s="510" t="str">
        <f>IF(+N8=K8,+N8,IF(+O8-Q8&lt;L8,+K8,+J8))</f>
        <v>UCLA</v>
      </c>
      <c r="S8" s="510" t="str">
        <f>IF(+R8=J8,+K8,+J8)</f>
        <v>Hawaii</v>
      </c>
      <c r="T8" s="500" t="str">
        <f>K8</f>
        <v>Hawaii</v>
      </c>
      <c r="U8" s="481" t="str">
        <f>IF($N8=$J8,IF($O8-$Q8=$L8,"T",IF($R8=T8,"W","L")),IF($R8=T8,"W","L"))</f>
        <v>L</v>
      </c>
      <c r="W8" s="643"/>
      <c r="X8" s="492" t="s">
        <v>502</v>
      </c>
      <c r="Y8" s="644"/>
    </row>
    <row r="9" spans="1:26" ht="16" x14ac:dyDescent="0.8">
      <c r="A9" s="485">
        <v>1</v>
      </c>
      <c r="B9" s="636" t="s">
        <v>473</v>
      </c>
      <c r="C9" s="638">
        <v>44442</v>
      </c>
      <c r="D9" s="630">
        <f>19.5/24</f>
        <v>0.8125</v>
      </c>
      <c r="E9" s="481" t="s">
        <v>40</v>
      </c>
      <c r="F9" s="636" t="s">
        <v>245</v>
      </c>
      <c r="G9" s="481" t="str">
        <f t="shared" si="0"/>
        <v>1AA</v>
      </c>
      <c r="H9" s="636" t="s">
        <v>185</v>
      </c>
      <c r="I9" s="481" t="str">
        <f t="shared" si="1"/>
        <v>CUSA</v>
      </c>
      <c r="J9" s="636"/>
      <c r="K9" s="565"/>
      <c r="L9" s="639"/>
      <c r="M9" s="634"/>
      <c r="N9" s="485" t="str">
        <f>H9</f>
        <v>UAB</v>
      </c>
      <c r="O9" s="640">
        <v>31</v>
      </c>
      <c r="P9" s="668" t="str">
        <f>IF(+N9=F9,H9,F9)</f>
        <v>1AA Jacksonville State</v>
      </c>
      <c r="Q9" s="614">
        <v>0</v>
      </c>
      <c r="R9" s="510"/>
      <c r="S9" s="510"/>
      <c r="T9" s="500"/>
      <c r="U9" s="481"/>
      <c r="W9" s="643"/>
      <c r="X9" s="492" t="s">
        <v>502</v>
      </c>
      <c r="Y9" s="644"/>
    </row>
    <row r="10" spans="1:26" ht="16" x14ac:dyDescent="0.8">
      <c r="A10" s="485">
        <v>1</v>
      </c>
      <c r="B10" s="636" t="s">
        <v>58</v>
      </c>
      <c r="C10" s="638">
        <v>44441</v>
      </c>
      <c r="D10" s="630">
        <f>19/24</f>
        <v>0.79166666666666663</v>
      </c>
      <c r="E10" s="481" t="s">
        <v>40</v>
      </c>
      <c r="F10" s="636" t="s">
        <v>199</v>
      </c>
      <c r="G10" s="481" t="str">
        <f t="shared" si="0"/>
        <v>MWC</v>
      </c>
      <c r="H10" s="636" t="s">
        <v>113</v>
      </c>
      <c r="I10" s="481" t="str">
        <f t="shared" si="1"/>
        <v>AAC</v>
      </c>
      <c r="J10" s="636" t="str">
        <f>H10</f>
        <v>Central Florida</v>
      </c>
      <c r="K10" s="565" t="str">
        <f>IF(+J10=F10,H10,F10)</f>
        <v>Boise State</v>
      </c>
      <c r="L10" s="639">
        <v>5</v>
      </c>
      <c r="M10" s="634">
        <v>66.5</v>
      </c>
      <c r="N10" s="485" t="str">
        <f>H10</f>
        <v>Central Florida</v>
      </c>
      <c r="O10" s="640">
        <v>36</v>
      </c>
      <c r="P10" s="668" t="str">
        <f t="shared" ref="P10:P73" si="2">IF(+N10=F10,H10,F10)</f>
        <v>Boise State</v>
      </c>
      <c r="Q10" s="614">
        <v>31</v>
      </c>
      <c r="R10" s="510" t="str">
        <f>IF(+N10=K10,+N10,IF(+O10-Q10&lt;L10,+K10,+J10))</f>
        <v>Central Florida</v>
      </c>
      <c r="S10" s="510" t="str">
        <f>IF(+R10=J10,+K10,+J10)</f>
        <v>Boise State</v>
      </c>
      <c r="T10" s="500" t="str">
        <f>F10</f>
        <v>Boise State</v>
      </c>
      <c r="U10" s="481" t="str">
        <f>IF($N10=$J10,IF($O10-$Q10=$L10,"T",IF($R10=T10,"W","L")),IF($R10=T10,"W","L"))</f>
        <v>T</v>
      </c>
      <c r="W10" s="643"/>
      <c r="X10" s="492" t="s">
        <v>502</v>
      </c>
      <c r="Y10" s="644"/>
    </row>
    <row r="11" spans="1:26" ht="16" x14ac:dyDescent="0.8">
      <c r="A11" s="485">
        <v>1</v>
      </c>
      <c r="B11" s="636" t="s">
        <v>58</v>
      </c>
      <c r="C11" s="638">
        <v>44441</v>
      </c>
      <c r="D11" s="630">
        <f>19.5/24</f>
        <v>0.8125</v>
      </c>
      <c r="E11" s="481" t="s">
        <v>102</v>
      </c>
      <c r="F11" s="636" t="s">
        <v>225</v>
      </c>
      <c r="G11" s="481" t="str">
        <f t="shared" si="0"/>
        <v>SB</v>
      </c>
      <c r="H11" s="636" t="s">
        <v>115</v>
      </c>
      <c r="I11" s="481" t="str">
        <f t="shared" si="1"/>
        <v>AAC</v>
      </c>
      <c r="J11" s="636" t="str">
        <f>F11</f>
        <v>Appalachian State</v>
      </c>
      <c r="K11" s="565" t="str">
        <f t="shared" ref="K11:K29" si="3">IF(+J11=F11,H11,F11)</f>
        <v>East Carolina</v>
      </c>
      <c r="L11" s="639">
        <v>10.5</v>
      </c>
      <c r="M11" s="634">
        <v>56.5</v>
      </c>
      <c r="N11" s="485" t="str">
        <f>F11</f>
        <v>Appalachian State</v>
      </c>
      <c r="O11" s="640">
        <v>33</v>
      </c>
      <c r="P11" s="668" t="str">
        <f t="shared" si="2"/>
        <v>East Carolina</v>
      </c>
      <c r="Q11" s="614">
        <v>19</v>
      </c>
      <c r="R11" s="510" t="str">
        <f t="shared" ref="R11:R29" si="4">IF(+N11=K11,+N11,IF(+O11-Q11&lt;L11,+K11,+J11))</f>
        <v>Appalachian State</v>
      </c>
      <c r="S11" s="510" t="str">
        <f t="shared" ref="S11:S29" si="5">IF(+R11=J11,+K11,+J11)</f>
        <v>East Carolina</v>
      </c>
      <c r="T11" s="500" t="str">
        <f>H11</f>
        <v>East Carolina</v>
      </c>
      <c r="U11" s="481" t="str">
        <f t="shared" ref="U11:U29" si="6">IF($N11=$J11,IF($O11-$Q11=$L11,"T",IF($R11=T11,"W","L")),IF($R11=T11,"W","L"))</f>
        <v>L</v>
      </c>
      <c r="W11" s="643"/>
      <c r="X11" s="492" t="s">
        <v>502</v>
      </c>
      <c r="Y11" s="644"/>
    </row>
    <row r="12" spans="1:26" ht="16" x14ac:dyDescent="0.8">
      <c r="A12" s="485">
        <v>1</v>
      </c>
      <c r="B12" s="636" t="s">
        <v>58</v>
      </c>
      <c r="C12" s="638">
        <v>44441</v>
      </c>
      <c r="D12" s="630">
        <f>19.5/24</f>
        <v>0.8125</v>
      </c>
      <c r="E12" s="481" t="s">
        <v>67</v>
      </c>
      <c r="F12" s="636" t="s">
        <v>55</v>
      </c>
      <c r="G12" s="481" t="str">
        <f t="shared" si="0"/>
        <v>AAC</v>
      </c>
      <c r="H12" s="636" t="s">
        <v>136</v>
      </c>
      <c r="I12" s="481" t="str">
        <f t="shared" si="1"/>
        <v>ACC</v>
      </c>
      <c r="J12" s="636" t="str">
        <f>H12</f>
        <v>North Carolina St</v>
      </c>
      <c r="K12" s="565" t="str">
        <f t="shared" si="3"/>
        <v>South Florida</v>
      </c>
      <c r="L12" s="639">
        <v>18.5</v>
      </c>
      <c r="M12" s="634">
        <v>58.5</v>
      </c>
      <c r="N12" s="485" t="str">
        <f>H12</f>
        <v>North Carolina St</v>
      </c>
      <c r="O12" s="640">
        <v>45</v>
      </c>
      <c r="P12" s="668" t="str">
        <f t="shared" si="2"/>
        <v>South Florida</v>
      </c>
      <c r="Q12" s="614">
        <v>0</v>
      </c>
      <c r="R12" s="510" t="str">
        <f t="shared" si="4"/>
        <v>North Carolina St</v>
      </c>
      <c r="S12" s="510" t="str">
        <f t="shared" si="5"/>
        <v>South Florida</v>
      </c>
      <c r="T12" s="500" t="str">
        <f>H12</f>
        <v>North Carolina St</v>
      </c>
      <c r="U12" s="481" t="str">
        <f t="shared" si="6"/>
        <v>W</v>
      </c>
      <c r="W12" s="643"/>
      <c r="X12" s="492" t="s">
        <v>502</v>
      </c>
      <c r="Y12" s="644"/>
    </row>
    <row r="13" spans="1:26" ht="16" x14ac:dyDescent="0.8">
      <c r="A13" s="485">
        <v>1</v>
      </c>
      <c r="B13" s="636" t="s">
        <v>58</v>
      </c>
      <c r="C13" s="638">
        <v>44441</v>
      </c>
      <c r="D13" s="630">
        <f>19.5/24</f>
        <v>0.8125</v>
      </c>
      <c r="E13" s="481"/>
      <c r="F13" s="636" t="s">
        <v>205</v>
      </c>
      <c r="G13" s="481" t="str">
        <f t="shared" si="0"/>
        <v>1AA</v>
      </c>
      <c r="H13" s="636" t="s">
        <v>78</v>
      </c>
      <c r="I13" s="481" t="str">
        <f t="shared" si="1"/>
        <v>AAC</v>
      </c>
      <c r="J13" s="636"/>
      <c r="K13" s="565"/>
      <c r="L13" s="639"/>
      <c r="M13" s="634"/>
      <c r="N13" s="485" t="str">
        <f>F13</f>
        <v>1AA UC Davis</v>
      </c>
      <c r="O13" s="640">
        <v>19</v>
      </c>
      <c r="P13" s="668" t="str">
        <f t="shared" si="2"/>
        <v>Tulsa</v>
      </c>
      <c r="Q13" s="614">
        <v>17</v>
      </c>
      <c r="R13" s="510"/>
      <c r="S13" s="510"/>
      <c r="T13" s="500"/>
      <c r="U13" s="481"/>
      <c r="W13" s="643"/>
      <c r="X13" s="492" t="s">
        <v>502</v>
      </c>
      <c r="Y13" s="644"/>
    </row>
    <row r="14" spans="1:26" ht="16" x14ac:dyDescent="0.8">
      <c r="A14" s="485">
        <v>1</v>
      </c>
      <c r="B14" s="636" t="s">
        <v>58</v>
      </c>
      <c r="C14" s="638">
        <v>44441</v>
      </c>
      <c r="D14" s="630">
        <f>20/24</f>
        <v>0.83333333333333337</v>
      </c>
      <c r="E14" s="481" t="s">
        <v>127</v>
      </c>
      <c r="F14" s="636" t="s">
        <v>70</v>
      </c>
      <c r="G14" s="481" t="str">
        <f t="shared" si="0"/>
        <v>B10</v>
      </c>
      <c r="H14" s="636" t="s">
        <v>76</v>
      </c>
      <c r="I14" s="481" t="str">
        <f t="shared" si="1"/>
        <v>B10</v>
      </c>
      <c r="J14" s="636" t="str">
        <f>F14</f>
        <v>Ohio State</v>
      </c>
      <c r="K14" s="565" t="str">
        <f t="shared" si="3"/>
        <v>Minnesota</v>
      </c>
      <c r="L14" s="639">
        <v>13.5</v>
      </c>
      <c r="M14" s="634">
        <v>63.5</v>
      </c>
      <c r="N14" s="485" t="str">
        <f>F14</f>
        <v>Ohio State</v>
      </c>
      <c r="O14" s="640">
        <v>45</v>
      </c>
      <c r="P14" s="668" t="str">
        <f t="shared" si="2"/>
        <v>Minnesota</v>
      </c>
      <c r="Q14" s="614">
        <v>31</v>
      </c>
      <c r="R14" s="510" t="str">
        <f t="shared" si="4"/>
        <v>Ohio State</v>
      </c>
      <c r="S14" s="510" t="str">
        <f t="shared" si="5"/>
        <v>Minnesota</v>
      </c>
      <c r="T14" s="500" t="str">
        <f>J14</f>
        <v>Ohio State</v>
      </c>
      <c r="U14" s="481" t="str">
        <f t="shared" si="6"/>
        <v>W</v>
      </c>
      <c r="W14" s="643"/>
      <c r="X14" s="492" t="s">
        <v>502</v>
      </c>
      <c r="Y14" s="644"/>
    </row>
    <row r="15" spans="1:26" ht="16" x14ac:dyDescent="0.8">
      <c r="A15" s="485">
        <v>1</v>
      </c>
      <c r="B15" s="636" t="s">
        <v>39</v>
      </c>
      <c r="C15" s="638">
        <v>44443</v>
      </c>
      <c r="D15" s="630">
        <f>12/24</f>
        <v>0.5</v>
      </c>
      <c r="E15" s="481" t="s">
        <v>73</v>
      </c>
      <c r="F15" s="636" t="s">
        <v>192</v>
      </c>
      <c r="G15" s="481" t="str">
        <f t="shared" si="0"/>
        <v>AAC</v>
      </c>
      <c r="H15" s="636" t="s">
        <v>99</v>
      </c>
      <c r="I15" s="481" t="str">
        <f t="shared" si="1"/>
        <v>B10</v>
      </c>
      <c r="J15" s="636" t="str">
        <f>H15</f>
        <v>Rutgers</v>
      </c>
      <c r="K15" s="565" t="str">
        <f t="shared" si="3"/>
        <v>Temple</v>
      </c>
      <c r="L15" s="639">
        <v>14.5</v>
      </c>
      <c r="M15" s="634">
        <v>51.5</v>
      </c>
      <c r="N15" s="485" t="str">
        <f>J15</f>
        <v>Rutgers</v>
      </c>
      <c r="O15" s="640">
        <v>61</v>
      </c>
      <c r="P15" s="668" t="str">
        <f t="shared" si="2"/>
        <v>Temple</v>
      </c>
      <c r="Q15" s="614">
        <v>14</v>
      </c>
      <c r="R15" s="510" t="str">
        <f t="shared" si="4"/>
        <v>Rutgers</v>
      </c>
      <c r="S15" s="510" t="str">
        <f t="shared" si="5"/>
        <v>Temple</v>
      </c>
      <c r="T15" s="500" t="str">
        <f>F15</f>
        <v>Temple</v>
      </c>
      <c r="U15" s="481" t="str">
        <f t="shared" si="6"/>
        <v>L</v>
      </c>
      <c r="W15" s="643"/>
      <c r="X15" s="492" t="s">
        <v>502</v>
      </c>
      <c r="Y15" s="644"/>
    </row>
    <row r="16" spans="1:26" ht="16" x14ac:dyDescent="0.8">
      <c r="A16" s="485">
        <v>1</v>
      </c>
      <c r="B16" s="636" t="s">
        <v>58</v>
      </c>
      <c r="C16" s="638">
        <v>44441</v>
      </c>
      <c r="D16" s="630">
        <f>19/24</f>
        <v>0.79166666666666663</v>
      </c>
      <c r="E16" s="481" t="s">
        <v>59</v>
      </c>
      <c r="F16" s="636" t="s">
        <v>520</v>
      </c>
      <c r="G16" s="481" t="str">
        <f t="shared" si="0"/>
        <v>1AA</v>
      </c>
      <c r="H16" s="636" t="s">
        <v>112</v>
      </c>
      <c r="I16" s="481" t="str">
        <f t="shared" si="1"/>
        <v>CUSA</v>
      </c>
      <c r="J16" s="636"/>
      <c r="K16" s="565"/>
      <c r="L16" s="639"/>
      <c r="M16" s="634"/>
      <c r="N16" s="485" t="str">
        <f>H16</f>
        <v>Florida Intl</v>
      </c>
      <c r="O16" s="640">
        <v>48</v>
      </c>
      <c r="P16" s="668" t="str">
        <f t="shared" si="2"/>
        <v>1AA Long Island</v>
      </c>
      <c r="Q16" s="614">
        <v>10</v>
      </c>
      <c r="R16" s="510"/>
      <c r="S16" s="510"/>
      <c r="T16" s="500"/>
      <c r="U16" s="481"/>
      <c r="W16" s="643"/>
      <c r="X16" s="492" t="s">
        <v>502</v>
      </c>
      <c r="Y16" s="644"/>
    </row>
    <row r="17" spans="1:25" ht="16" x14ac:dyDescent="0.8">
      <c r="A17" s="485">
        <v>1</v>
      </c>
      <c r="B17" s="636" t="s">
        <v>58</v>
      </c>
      <c r="C17" s="638">
        <v>44441</v>
      </c>
      <c r="D17" s="630">
        <f>20/24</f>
        <v>0.83333333333333337</v>
      </c>
      <c r="E17" s="481"/>
      <c r="F17" s="497" t="s">
        <v>261</v>
      </c>
      <c r="G17" s="481" t="str">
        <f t="shared" si="0"/>
        <v>1AA</v>
      </c>
      <c r="H17" s="636" t="s">
        <v>189</v>
      </c>
      <c r="I17" s="481" t="str">
        <f t="shared" si="1"/>
        <v>CUSA</v>
      </c>
      <c r="J17" s="636"/>
      <c r="K17" s="565"/>
      <c r="L17" s="639"/>
      <c r="M17" s="634"/>
      <c r="N17" s="485" t="str">
        <f>H17</f>
        <v>Western Kentucky</v>
      </c>
      <c r="O17" s="640">
        <v>59</v>
      </c>
      <c r="P17" s="668" t="str">
        <f t="shared" si="2"/>
        <v>1AA Tennessee Martin</v>
      </c>
      <c r="Q17" s="614">
        <v>21</v>
      </c>
      <c r="R17" s="510"/>
      <c r="S17" s="510"/>
      <c r="T17" s="500"/>
      <c r="U17" s="481"/>
      <c r="W17" s="643"/>
      <c r="X17" s="492" t="s">
        <v>502</v>
      </c>
      <c r="Y17" s="644"/>
    </row>
    <row r="18" spans="1:25" ht="16" x14ac:dyDescent="0.8">
      <c r="A18" s="485">
        <v>1</v>
      </c>
      <c r="B18" s="636" t="s">
        <v>58</v>
      </c>
      <c r="C18" s="638">
        <v>44441</v>
      </c>
      <c r="D18" s="630">
        <f>19/24</f>
        <v>0.79166666666666663</v>
      </c>
      <c r="E18" s="481"/>
      <c r="F18" s="636" t="s">
        <v>275</v>
      </c>
      <c r="G18" s="481" t="str">
        <f t="shared" si="0"/>
        <v>1AA</v>
      </c>
      <c r="H18" s="636" t="s">
        <v>141</v>
      </c>
      <c r="I18" s="481" t="str">
        <f t="shared" si="1"/>
        <v>MAC</v>
      </c>
      <c r="J18" s="636"/>
      <c r="K18" s="565"/>
      <c r="L18" s="639"/>
      <c r="M18" s="634"/>
      <c r="N18" s="485" t="str">
        <f>H18</f>
        <v>Ball State</v>
      </c>
      <c r="O18" s="640">
        <v>31</v>
      </c>
      <c r="P18" s="668" t="str">
        <f t="shared" si="2"/>
        <v>1AA Western Illinois</v>
      </c>
      <c r="Q18" s="614">
        <v>21</v>
      </c>
      <c r="R18" s="510"/>
      <c r="S18" s="510"/>
      <c r="T18" s="500"/>
      <c r="U18" s="481"/>
      <c r="W18" s="643"/>
      <c r="X18" s="492" t="s">
        <v>502</v>
      </c>
      <c r="Y18" s="644"/>
    </row>
    <row r="19" spans="1:25" ht="16" x14ac:dyDescent="0.8">
      <c r="A19" s="485">
        <v>1</v>
      </c>
      <c r="B19" s="636" t="s">
        <v>58</v>
      </c>
      <c r="C19" s="638">
        <v>44441</v>
      </c>
      <c r="D19" s="630">
        <f>19/24</f>
        <v>0.79166666666666663</v>
      </c>
      <c r="E19" s="481" t="s">
        <v>59</v>
      </c>
      <c r="F19" s="636" t="s">
        <v>274</v>
      </c>
      <c r="G19" s="481" t="str">
        <f t="shared" si="0"/>
        <v>1AA</v>
      </c>
      <c r="H19" s="636" t="s">
        <v>74</v>
      </c>
      <c r="I19" s="481" t="str">
        <f t="shared" si="1"/>
        <v>MAC</v>
      </c>
      <c r="J19" s="636"/>
      <c r="K19" s="565"/>
      <c r="L19" s="639"/>
      <c r="M19" s="634"/>
      <c r="N19" s="485" t="str">
        <f>H19</f>
        <v>Buffalo</v>
      </c>
      <c r="O19" s="640">
        <v>69</v>
      </c>
      <c r="P19" s="668" t="str">
        <f t="shared" si="2"/>
        <v>1AA Wagner</v>
      </c>
      <c r="Q19" s="614">
        <v>7</v>
      </c>
      <c r="R19" s="510"/>
      <c r="S19" s="510"/>
      <c r="T19" s="500"/>
      <c r="U19" s="481"/>
      <c r="W19" s="643"/>
      <c r="X19" s="492" t="s">
        <v>502</v>
      </c>
      <c r="Y19" s="644"/>
    </row>
    <row r="20" spans="1:25" ht="16" x14ac:dyDescent="0.8">
      <c r="A20" s="485">
        <v>1</v>
      </c>
      <c r="B20" s="636" t="s">
        <v>58</v>
      </c>
      <c r="C20" s="638">
        <v>44441</v>
      </c>
      <c r="D20" s="630">
        <f>20/24</f>
        <v>0.83333333333333337</v>
      </c>
      <c r="E20" s="481"/>
      <c r="F20" s="636" t="s">
        <v>219</v>
      </c>
      <c r="G20" s="481" t="str">
        <f t="shared" si="0"/>
        <v>1AA</v>
      </c>
      <c r="H20" s="636" t="s">
        <v>204</v>
      </c>
      <c r="I20" s="481" t="str">
        <f t="shared" si="1"/>
        <v>MWC</v>
      </c>
      <c r="J20" s="636"/>
      <c r="K20" s="565"/>
      <c r="L20" s="639"/>
      <c r="M20" s="634"/>
      <c r="N20" s="485" t="str">
        <f>H20</f>
        <v>New Mexico</v>
      </c>
      <c r="O20" s="640">
        <v>27</v>
      </c>
      <c r="P20" s="668" t="str">
        <f t="shared" si="2"/>
        <v>1AA Houston Baptist</v>
      </c>
      <c r="Q20" s="614">
        <v>17</v>
      </c>
      <c r="R20" s="510"/>
      <c r="S20" s="510"/>
      <c r="T20" s="500"/>
      <c r="U20" s="481"/>
      <c r="W20" s="643"/>
      <c r="X20" s="492" t="s">
        <v>502</v>
      </c>
      <c r="Y20" s="644"/>
    </row>
    <row r="21" spans="1:25" ht="16" x14ac:dyDescent="0.8">
      <c r="A21" s="485">
        <v>1</v>
      </c>
      <c r="B21" s="636" t="s">
        <v>58</v>
      </c>
      <c r="C21" s="638">
        <v>44441</v>
      </c>
      <c r="D21" s="630">
        <f>22/24</f>
        <v>0.91666666666666663</v>
      </c>
      <c r="E21" s="481" t="s">
        <v>130</v>
      </c>
      <c r="F21" s="636" t="s">
        <v>169</v>
      </c>
      <c r="G21" s="481" t="str">
        <f t="shared" si="0"/>
        <v>1AA</v>
      </c>
      <c r="H21" s="636" t="s">
        <v>209</v>
      </c>
      <c r="I21" s="481" t="str">
        <f t="shared" si="1"/>
        <v>MWC</v>
      </c>
      <c r="J21" s="636"/>
      <c r="K21" s="565"/>
      <c r="L21" s="639"/>
      <c r="M21" s="634"/>
      <c r="N21" s="485" t="str">
        <f>F21</f>
        <v>1AA Eastern Washington</v>
      </c>
      <c r="O21" s="640">
        <v>35</v>
      </c>
      <c r="P21" s="668" t="str">
        <f t="shared" si="2"/>
        <v>UNLV</v>
      </c>
      <c r="Q21" s="614">
        <v>33</v>
      </c>
      <c r="R21" s="510"/>
      <c r="S21" s="510"/>
      <c r="T21" s="500"/>
      <c r="U21" s="481"/>
      <c r="W21" s="643"/>
      <c r="X21" s="492" t="s">
        <v>502</v>
      </c>
      <c r="Y21" s="644"/>
    </row>
    <row r="22" spans="1:25" ht="16" x14ac:dyDescent="0.8">
      <c r="A22" s="485">
        <v>1</v>
      </c>
      <c r="B22" s="636" t="s">
        <v>58</v>
      </c>
      <c r="C22" s="638">
        <v>44441</v>
      </c>
      <c r="D22" s="630">
        <f>22.5/24</f>
        <v>0.9375</v>
      </c>
      <c r="E22" s="481" t="s">
        <v>509</v>
      </c>
      <c r="F22" s="636" t="s">
        <v>212</v>
      </c>
      <c r="G22" s="481" t="str">
        <f t="shared" si="0"/>
        <v>1AA</v>
      </c>
      <c r="H22" s="636" t="s">
        <v>86</v>
      </c>
      <c r="I22" s="481" t="str">
        <f t="shared" si="1"/>
        <v>P12</v>
      </c>
      <c r="J22" s="636"/>
      <c r="K22" s="565"/>
      <c r="L22" s="639"/>
      <c r="M22" s="634"/>
      <c r="N22" s="485" t="str">
        <f t="shared" ref="N22:N28" si="7">H22</f>
        <v>Arizona State</v>
      </c>
      <c r="O22" s="640">
        <v>41</v>
      </c>
      <c r="P22" s="668" t="str">
        <f t="shared" si="2"/>
        <v>1AA Southern Utah</v>
      </c>
      <c r="Q22" s="614">
        <v>14</v>
      </c>
      <c r="R22" s="510"/>
      <c r="S22" s="510"/>
      <c r="T22" s="500"/>
      <c r="U22" s="481"/>
      <c r="W22" s="643"/>
      <c r="X22" s="492" t="s">
        <v>502</v>
      </c>
      <c r="Y22" s="644"/>
    </row>
    <row r="23" spans="1:25" ht="16" x14ac:dyDescent="0.8">
      <c r="A23" s="485">
        <v>1</v>
      </c>
      <c r="B23" s="636" t="s">
        <v>58</v>
      </c>
      <c r="C23" s="638">
        <v>44441</v>
      </c>
      <c r="D23" s="630">
        <f>22.5/24</f>
        <v>0.9375</v>
      </c>
      <c r="E23" s="481" t="s">
        <v>509</v>
      </c>
      <c r="F23" s="636" t="s">
        <v>254</v>
      </c>
      <c r="G23" s="481" t="str">
        <f t="shared" si="0"/>
        <v>1AA</v>
      </c>
      <c r="H23" s="636" t="s">
        <v>88</v>
      </c>
      <c r="I23" s="481" t="str">
        <f t="shared" si="1"/>
        <v>P12</v>
      </c>
      <c r="J23" s="636"/>
      <c r="K23" s="565"/>
      <c r="L23" s="639"/>
      <c r="M23" s="634"/>
      <c r="N23" s="485" t="str">
        <f t="shared" si="7"/>
        <v>Utah</v>
      </c>
      <c r="O23" s="640">
        <v>40</v>
      </c>
      <c r="P23" s="668" t="str">
        <f t="shared" si="2"/>
        <v>1AA Weber State</v>
      </c>
      <c r="Q23" s="614">
        <v>17</v>
      </c>
      <c r="R23" s="510"/>
      <c r="S23" s="510"/>
      <c r="T23" s="500"/>
      <c r="U23" s="481"/>
      <c r="W23" s="643"/>
      <c r="X23" s="492" t="s">
        <v>502</v>
      </c>
      <c r="Y23" s="644"/>
    </row>
    <row r="24" spans="1:25" ht="16" x14ac:dyDescent="0.8">
      <c r="A24" s="485">
        <v>1</v>
      </c>
      <c r="B24" s="636" t="s">
        <v>58</v>
      </c>
      <c r="C24" s="638">
        <v>44441</v>
      </c>
      <c r="D24" s="630">
        <f>19/24</f>
        <v>0.79166666666666663</v>
      </c>
      <c r="E24" s="481"/>
      <c r="F24" s="636" t="s">
        <v>278</v>
      </c>
      <c r="G24" s="481" t="str">
        <f t="shared" si="0"/>
        <v>1AA</v>
      </c>
      <c r="H24" s="636" t="s">
        <v>218</v>
      </c>
      <c r="I24" s="481" t="str">
        <f t="shared" si="1"/>
        <v>SB</v>
      </c>
      <c r="J24" s="636"/>
      <c r="K24" s="565"/>
      <c r="L24" s="639"/>
      <c r="M24" s="634"/>
      <c r="N24" s="485" t="str">
        <f t="shared" si="7"/>
        <v>Coastal Carolina</v>
      </c>
      <c r="O24" s="640">
        <v>53</v>
      </c>
      <c r="P24" s="668" t="str">
        <f t="shared" si="2"/>
        <v>1AA Citadel</v>
      </c>
      <c r="Q24" s="614">
        <v>14</v>
      </c>
      <c r="R24" s="510"/>
      <c r="S24" s="510"/>
      <c r="T24" s="500"/>
      <c r="U24" s="481"/>
      <c r="W24" s="643"/>
      <c r="X24" s="492" t="s">
        <v>502</v>
      </c>
      <c r="Y24" s="644"/>
    </row>
    <row r="25" spans="1:25" ht="16" x14ac:dyDescent="0.8">
      <c r="A25" s="485">
        <v>1</v>
      </c>
      <c r="B25" s="636" t="s">
        <v>58</v>
      </c>
      <c r="C25" s="638">
        <v>44441</v>
      </c>
      <c r="D25" s="630">
        <f>20/24</f>
        <v>0.83333333333333337</v>
      </c>
      <c r="E25" s="481" t="s">
        <v>92</v>
      </c>
      <c r="F25" s="636" t="s">
        <v>148</v>
      </c>
      <c r="G25" s="481" t="str">
        <f t="shared" si="0"/>
        <v>MAC</v>
      </c>
      <c r="H25" s="636" t="s">
        <v>239</v>
      </c>
      <c r="I25" s="481" t="str">
        <f t="shared" si="1"/>
        <v>SEC</v>
      </c>
      <c r="J25" s="636" t="str">
        <f>H25</f>
        <v>Tennessee</v>
      </c>
      <c r="K25" s="565" t="str">
        <f t="shared" si="3"/>
        <v>Bowling Green</v>
      </c>
      <c r="L25" s="639">
        <v>35.5</v>
      </c>
      <c r="M25" s="634">
        <v>61</v>
      </c>
      <c r="N25" s="485" t="str">
        <f t="shared" si="7"/>
        <v>Tennessee</v>
      </c>
      <c r="O25" s="640">
        <v>38</v>
      </c>
      <c r="P25" s="668" t="str">
        <f t="shared" si="2"/>
        <v>Bowling Green</v>
      </c>
      <c r="Q25" s="614">
        <v>6</v>
      </c>
      <c r="R25" s="510" t="str">
        <f t="shared" si="4"/>
        <v>Bowling Green</v>
      </c>
      <c r="S25" s="510" t="str">
        <f t="shared" si="5"/>
        <v>Tennessee</v>
      </c>
      <c r="T25" s="500" t="str">
        <f>F25</f>
        <v>Bowling Green</v>
      </c>
      <c r="U25" s="481" t="str">
        <f t="shared" si="6"/>
        <v>W</v>
      </c>
      <c r="W25" s="643"/>
      <c r="X25" s="492" t="s">
        <v>502</v>
      </c>
      <c r="Y25" s="644"/>
    </row>
    <row r="26" spans="1:25" ht="16" x14ac:dyDescent="0.8">
      <c r="A26" s="485">
        <v>1</v>
      </c>
      <c r="B26" s="636" t="s">
        <v>95</v>
      </c>
      <c r="C26" s="638">
        <v>44442</v>
      </c>
      <c r="D26" s="630">
        <f>18/24</f>
        <v>0.75</v>
      </c>
      <c r="E26" s="481" t="s">
        <v>40</v>
      </c>
      <c r="F26" s="636" t="s">
        <v>134</v>
      </c>
      <c r="G26" s="481" t="str">
        <f t="shared" si="0"/>
        <v>ACC</v>
      </c>
      <c r="H26" s="636" t="s">
        <v>234</v>
      </c>
      <c r="I26" s="481" t="str">
        <f t="shared" si="1"/>
        <v>ACC</v>
      </c>
      <c r="J26" s="636" t="str">
        <f>F26</f>
        <v>North Carolina</v>
      </c>
      <c r="K26" s="565" t="str">
        <f t="shared" si="3"/>
        <v>Virginia Tech</v>
      </c>
      <c r="L26" s="639">
        <v>5.5</v>
      </c>
      <c r="M26" s="634">
        <v>64.5</v>
      </c>
      <c r="N26" s="485" t="str">
        <f t="shared" si="7"/>
        <v>Virginia Tech</v>
      </c>
      <c r="O26" s="640">
        <v>17</v>
      </c>
      <c r="P26" s="668" t="str">
        <f t="shared" si="2"/>
        <v>North Carolina</v>
      </c>
      <c r="Q26" s="614">
        <v>10</v>
      </c>
      <c r="R26" s="510" t="str">
        <f t="shared" si="4"/>
        <v>Virginia Tech</v>
      </c>
      <c r="S26" s="510" t="str">
        <f t="shared" si="5"/>
        <v>North Carolina</v>
      </c>
      <c r="T26" s="500" t="str">
        <f>F26</f>
        <v>North Carolina</v>
      </c>
      <c r="U26" s="481" t="str">
        <f t="shared" si="6"/>
        <v>L</v>
      </c>
      <c r="V26" s="492" t="str">
        <f>F26</f>
        <v>North Carolina</v>
      </c>
      <c r="W26" s="643">
        <v>56</v>
      </c>
      <c r="X26" s="492" t="str">
        <f>IF(+V26=F26,H26,F26)</f>
        <v>Virginia Tech</v>
      </c>
      <c r="Y26" s="644">
        <v>45</v>
      </c>
    </row>
    <row r="27" spans="1:25" ht="16" x14ac:dyDescent="0.8">
      <c r="A27" s="485">
        <v>1</v>
      </c>
      <c r="B27" s="636" t="s">
        <v>95</v>
      </c>
      <c r="C27" s="638">
        <v>44442</v>
      </c>
      <c r="D27" s="630">
        <f>19/24</f>
        <v>0.79166666666666663</v>
      </c>
      <c r="E27" s="481" t="s">
        <v>67</v>
      </c>
      <c r="F27" s="636" t="s">
        <v>180</v>
      </c>
      <c r="G27" s="481" t="str">
        <f t="shared" si="0"/>
        <v>CUSA</v>
      </c>
      <c r="H27" s="636" t="s">
        <v>69</v>
      </c>
      <c r="I27" s="481" t="str">
        <f t="shared" si="1"/>
        <v>ACC</v>
      </c>
      <c r="J27" s="636" t="str">
        <f>H27</f>
        <v>Wake Forest</v>
      </c>
      <c r="K27" s="565" t="str">
        <f t="shared" si="3"/>
        <v>Old Dominion</v>
      </c>
      <c r="L27" s="639">
        <v>31</v>
      </c>
      <c r="M27" s="634">
        <v>63</v>
      </c>
      <c r="N27" s="485" t="str">
        <f t="shared" si="7"/>
        <v>Wake Forest</v>
      </c>
      <c r="O27" s="640">
        <v>42</v>
      </c>
      <c r="P27" s="668" t="str">
        <f t="shared" si="2"/>
        <v>Old Dominion</v>
      </c>
      <c r="Q27" s="614">
        <v>10</v>
      </c>
      <c r="R27" s="510" t="str">
        <f t="shared" si="4"/>
        <v>Wake Forest</v>
      </c>
      <c r="S27" s="510" t="str">
        <f t="shared" si="5"/>
        <v>Old Dominion</v>
      </c>
      <c r="T27" s="500" t="str">
        <f>F27</f>
        <v>Old Dominion</v>
      </c>
      <c r="U27" s="481" t="str">
        <f t="shared" si="6"/>
        <v>L</v>
      </c>
      <c r="W27" s="643"/>
      <c r="X27" s="492" t="s">
        <v>502</v>
      </c>
      <c r="Y27" s="644"/>
    </row>
    <row r="28" spans="1:25" ht="16" x14ac:dyDescent="0.8">
      <c r="A28" s="485">
        <v>1</v>
      </c>
      <c r="B28" s="636" t="s">
        <v>95</v>
      </c>
      <c r="C28" s="638">
        <v>44442</v>
      </c>
      <c r="D28" s="630">
        <f>19/24</f>
        <v>0.79166666666666663</v>
      </c>
      <c r="E28" s="481" t="s">
        <v>52</v>
      </c>
      <c r="F28" s="636" t="s">
        <v>124</v>
      </c>
      <c r="G28" s="481" t="str">
        <f t="shared" si="0"/>
        <v>ACC</v>
      </c>
      <c r="H28" s="636" t="s">
        <v>107</v>
      </c>
      <c r="I28" s="481" t="str">
        <f t="shared" si="1"/>
        <v>CUSA</v>
      </c>
      <c r="J28" s="636" t="str">
        <f>F28</f>
        <v>Duke</v>
      </c>
      <c r="K28" s="565" t="str">
        <f t="shared" si="3"/>
        <v>UNC Charlotte</v>
      </c>
      <c r="L28" s="639">
        <v>6.5</v>
      </c>
      <c r="M28" s="634">
        <v>60.5</v>
      </c>
      <c r="N28" s="485" t="str">
        <f t="shared" si="7"/>
        <v>UNC Charlotte</v>
      </c>
      <c r="O28" s="640">
        <v>31</v>
      </c>
      <c r="P28" s="668" t="str">
        <f t="shared" si="2"/>
        <v>Duke</v>
      </c>
      <c r="Q28" s="614">
        <v>28</v>
      </c>
      <c r="R28" s="510" t="str">
        <f t="shared" si="4"/>
        <v>UNC Charlotte</v>
      </c>
      <c r="S28" s="510" t="str">
        <f t="shared" si="5"/>
        <v>Duke</v>
      </c>
      <c r="T28" s="500" t="str">
        <f>F28</f>
        <v>Duke</v>
      </c>
      <c r="U28" s="481" t="str">
        <f t="shared" si="6"/>
        <v>L</v>
      </c>
      <c r="V28" s="492" t="str">
        <f>F28</f>
        <v>Duke</v>
      </c>
      <c r="W28" s="643">
        <v>53</v>
      </c>
      <c r="X28" s="492" t="str">
        <f>IF(+V28=F28,H28,F28)</f>
        <v>UNC Charlotte</v>
      </c>
      <c r="Y28" s="644">
        <v>19</v>
      </c>
    </row>
    <row r="29" spans="1:25" ht="16" x14ac:dyDescent="0.8">
      <c r="A29" s="485">
        <v>1</v>
      </c>
      <c r="B29" s="636" t="s">
        <v>95</v>
      </c>
      <c r="C29" s="638">
        <v>44442</v>
      </c>
      <c r="D29" s="630">
        <f>21/24</f>
        <v>0.875</v>
      </c>
      <c r="E29" s="481" t="s">
        <v>40</v>
      </c>
      <c r="F29" s="636" t="s">
        <v>149</v>
      </c>
      <c r="G29" s="481" t="str">
        <f t="shared" si="0"/>
        <v>B10</v>
      </c>
      <c r="H29" s="636" t="s">
        <v>153</v>
      </c>
      <c r="I29" s="481" t="str">
        <f t="shared" si="1"/>
        <v>B10</v>
      </c>
      <c r="J29" s="636" t="str">
        <f>H29</f>
        <v>Northwestern</v>
      </c>
      <c r="K29" s="565" t="str">
        <f t="shared" si="3"/>
        <v>Michigan State</v>
      </c>
      <c r="L29" s="639">
        <v>3.5</v>
      </c>
      <c r="M29" s="634">
        <v>45</v>
      </c>
      <c r="N29" s="485" t="str">
        <f>F29</f>
        <v>Michigan State</v>
      </c>
      <c r="O29" s="640">
        <v>38</v>
      </c>
      <c r="P29" s="668" t="str">
        <f t="shared" si="2"/>
        <v>Northwestern</v>
      </c>
      <c r="Q29" s="614">
        <v>21</v>
      </c>
      <c r="R29" s="510" t="str">
        <f t="shared" si="4"/>
        <v>Michigan State</v>
      </c>
      <c r="S29" s="510" t="str">
        <f t="shared" si="5"/>
        <v>Northwestern</v>
      </c>
      <c r="T29" s="500" t="str">
        <f>K29</f>
        <v>Michigan State</v>
      </c>
      <c r="U29" s="481" t="str">
        <f t="shared" si="6"/>
        <v>W</v>
      </c>
      <c r="V29" s="492" t="str">
        <f>F29</f>
        <v>Michigan State</v>
      </c>
      <c r="W29" s="643">
        <v>29</v>
      </c>
      <c r="X29" s="492" t="str">
        <f>IF(+V29=F29,H29,F29)</f>
        <v>Northwestern</v>
      </c>
      <c r="Y29" s="644">
        <v>20</v>
      </c>
    </row>
    <row r="30" spans="1:25" ht="16" x14ac:dyDescent="0.8">
      <c r="A30" s="485">
        <v>1</v>
      </c>
      <c r="B30" s="636" t="s">
        <v>95</v>
      </c>
      <c r="C30" s="638">
        <v>44442</v>
      </c>
      <c r="D30" s="630">
        <f>20/24</f>
        <v>0.83333333333333337</v>
      </c>
      <c r="E30" s="481"/>
      <c r="F30" s="636" t="s">
        <v>251</v>
      </c>
      <c r="G30" s="481" t="str">
        <f t="shared" si="0"/>
        <v>1AA</v>
      </c>
      <c r="H30" s="636" t="s">
        <v>160</v>
      </c>
      <c r="I30" s="481" t="str">
        <f t="shared" si="1"/>
        <v>B12</v>
      </c>
      <c r="J30" s="636"/>
      <c r="K30" s="565"/>
      <c r="L30" s="639"/>
      <c r="M30" s="634"/>
      <c r="N30" s="485" t="str">
        <f>H30</f>
        <v>Kansas</v>
      </c>
      <c r="O30" s="640">
        <v>17</v>
      </c>
      <c r="P30" s="668" t="str">
        <f t="shared" si="2"/>
        <v>1AA South Dakota</v>
      </c>
      <c r="Q30" s="614">
        <v>14</v>
      </c>
      <c r="R30" s="510"/>
      <c r="S30" s="510"/>
      <c r="T30" s="500"/>
      <c r="U30" s="481"/>
      <c r="W30" s="643"/>
      <c r="X30" s="492" t="s">
        <v>502</v>
      </c>
      <c r="Y30" s="644"/>
    </row>
    <row r="31" spans="1:25" ht="16" x14ac:dyDescent="0.8">
      <c r="A31" s="485">
        <v>1</v>
      </c>
      <c r="B31" s="636" t="s">
        <v>95</v>
      </c>
      <c r="C31" s="638">
        <v>44442</v>
      </c>
      <c r="D31" s="630">
        <f>19/24</f>
        <v>0.79166666666666663</v>
      </c>
      <c r="E31" s="481" t="s">
        <v>59</v>
      </c>
      <c r="F31" s="636" t="s">
        <v>317</v>
      </c>
      <c r="G31" s="481" t="str">
        <f t="shared" si="0"/>
        <v>1AA</v>
      </c>
      <c r="H31" s="636" t="s">
        <v>108</v>
      </c>
      <c r="I31" s="481" t="str">
        <f t="shared" si="1"/>
        <v>MAC</v>
      </c>
      <c r="J31" s="636"/>
      <c r="K31" s="565"/>
      <c r="L31" s="639"/>
      <c r="M31" s="634"/>
      <c r="N31" s="485" t="str">
        <f>H31</f>
        <v>Eastern Michigan</v>
      </c>
      <c r="O31" s="640">
        <v>35</v>
      </c>
      <c r="P31" s="668" t="str">
        <f t="shared" si="2"/>
        <v>1AA St Francis PA</v>
      </c>
      <c r="Q31" s="614">
        <v>15</v>
      </c>
      <c r="R31" s="510"/>
      <c r="S31" s="510"/>
      <c r="T31" s="500"/>
      <c r="U31" s="481"/>
      <c r="W31" s="643"/>
      <c r="X31" s="492" t="s">
        <v>502</v>
      </c>
      <c r="Y31" s="644"/>
    </row>
    <row r="32" spans="1:25" ht="16" x14ac:dyDescent="0.8">
      <c r="A32" s="485">
        <v>1</v>
      </c>
      <c r="B32" s="636" t="s">
        <v>95</v>
      </c>
      <c r="C32" s="638">
        <v>44442</v>
      </c>
      <c r="D32" s="630">
        <f>21/24</f>
        <v>0.875</v>
      </c>
      <c r="E32" s="481" t="s">
        <v>77</v>
      </c>
      <c r="F32" s="636" t="s">
        <v>316</v>
      </c>
      <c r="G32" s="481" t="str">
        <f t="shared" si="0"/>
        <v>1AA</v>
      </c>
      <c r="H32" s="636" t="s">
        <v>54</v>
      </c>
      <c r="I32" s="481" t="str">
        <f t="shared" si="1"/>
        <v>MWC</v>
      </c>
      <c r="J32" s="636"/>
      <c r="K32" s="565"/>
      <c r="L32" s="639"/>
      <c r="M32" s="634"/>
      <c r="N32" s="485" t="str">
        <f>F32</f>
        <v>1AA South Dakota St</v>
      </c>
      <c r="O32" s="640">
        <v>42</v>
      </c>
      <c r="P32" s="668" t="str">
        <f t="shared" si="2"/>
        <v>Colorado State</v>
      </c>
      <c r="Q32" s="614">
        <v>23</v>
      </c>
      <c r="R32" s="510"/>
      <c r="S32" s="510"/>
      <c r="T32" s="500"/>
      <c r="U32" s="481"/>
      <c r="W32" s="643"/>
      <c r="X32" s="492" t="s">
        <v>502</v>
      </c>
      <c r="Y32" s="644"/>
    </row>
    <row r="33" spans="1:25" ht="16" x14ac:dyDescent="0.8">
      <c r="A33" s="485">
        <v>1</v>
      </c>
      <c r="B33" s="636" t="s">
        <v>95</v>
      </c>
      <c r="C33" s="638">
        <v>44442</v>
      </c>
      <c r="D33" s="630">
        <f>20/24</f>
        <v>0.83333333333333337</v>
      </c>
      <c r="E33" s="481" t="s">
        <v>509</v>
      </c>
      <c r="F33" s="636" t="s">
        <v>259</v>
      </c>
      <c r="G33" s="481" t="str">
        <f t="shared" si="0"/>
        <v>1AA</v>
      </c>
      <c r="H33" s="636" t="s">
        <v>111</v>
      </c>
      <c r="I33" s="481" t="str">
        <f t="shared" si="1"/>
        <v>P12</v>
      </c>
      <c r="J33" s="636"/>
      <c r="K33" s="565"/>
      <c r="L33" s="639"/>
      <c r="M33" s="634"/>
      <c r="N33" s="485" t="str">
        <f>H33</f>
        <v>Colorado</v>
      </c>
      <c r="O33" s="640">
        <v>35</v>
      </c>
      <c r="P33" s="668" t="str">
        <f t="shared" si="2"/>
        <v>1AA Northern Colorado</v>
      </c>
      <c r="Q33" s="614">
        <v>7</v>
      </c>
      <c r="R33" s="510"/>
      <c r="S33" s="510"/>
      <c r="T33" s="500"/>
      <c r="U33" s="481"/>
      <c r="W33" s="643"/>
      <c r="X33" s="492" t="s">
        <v>502</v>
      </c>
      <c r="Y33" s="644"/>
    </row>
    <row r="34" spans="1:25" ht="15.25" customHeight="1" x14ac:dyDescent="0.8">
      <c r="A34" s="485">
        <v>1</v>
      </c>
      <c r="B34" s="636" t="s">
        <v>39</v>
      </c>
      <c r="C34" s="638">
        <v>44443</v>
      </c>
      <c r="D34" s="630">
        <f>15.5/24</f>
        <v>0.64583333333333337</v>
      </c>
      <c r="E34" s="481"/>
      <c r="F34" s="636" t="s">
        <v>173</v>
      </c>
      <c r="G34" s="481" t="str">
        <f t="shared" si="0"/>
        <v>MAC</v>
      </c>
      <c r="H34" s="636" t="s">
        <v>61</v>
      </c>
      <c r="I34" s="481" t="str">
        <f t="shared" si="1"/>
        <v>AAC</v>
      </c>
      <c r="J34" s="636" t="str">
        <f>H34</f>
        <v>Cincinnati</v>
      </c>
      <c r="K34" s="565" t="str">
        <f>IF(+J34=F34,H34,F34)</f>
        <v>Miami (OH)</v>
      </c>
      <c r="L34" s="639">
        <v>22.5</v>
      </c>
      <c r="M34" s="634">
        <v>50</v>
      </c>
      <c r="N34" s="485" t="str">
        <f>H34</f>
        <v>Cincinnati</v>
      </c>
      <c r="O34" s="640">
        <v>49</v>
      </c>
      <c r="P34" s="668" t="str">
        <f t="shared" si="2"/>
        <v>Miami (OH)</v>
      </c>
      <c r="Q34" s="614">
        <v>14</v>
      </c>
      <c r="R34" s="510" t="str">
        <f>IF(+N34=K34,+N34,IF(+O34-Q34&lt;L34,+K34,+J34))</f>
        <v>Cincinnati</v>
      </c>
      <c r="S34" s="510" t="str">
        <f>IF(+R34=J34,+K34,+J34)</f>
        <v>Miami (OH)</v>
      </c>
      <c r="T34" s="500" t="str">
        <f>H34</f>
        <v>Cincinnati</v>
      </c>
      <c r="U34" s="481" t="str">
        <f>IF($N34=$J34,IF($O34-$Q34=$L34,"T",IF($R34=T34,"W","L")),IF($R34=T34,"W","L"))</f>
        <v>W</v>
      </c>
      <c r="W34" s="643"/>
      <c r="X34" s="492" t="s">
        <v>502</v>
      </c>
      <c r="Y34" s="644"/>
    </row>
    <row r="35" spans="1:25" ht="16" x14ac:dyDescent="0.8">
      <c r="A35" s="485">
        <v>1</v>
      </c>
      <c r="B35" s="636" t="s">
        <v>39</v>
      </c>
      <c r="C35" s="638">
        <v>44443</v>
      </c>
      <c r="D35" s="630">
        <f>19/24</f>
        <v>0.79166666666666663</v>
      </c>
      <c r="E35" s="481" t="s">
        <v>40</v>
      </c>
      <c r="F35" s="636" t="s">
        <v>170</v>
      </c>
      <c r="G35" s="481" t="str">
        <f t="shared" si="0"/>
        <v>B12</v>
      </c>
      <c r="H35" s="636" t="s">
        <v>186</v>
      </c>
      <c r="I35" s="481" t="str">
        <f t="shared" si="1"/>
        <v>AAC</v>
      </c>
      <c r="J35" s="636" t="str">
        <f>F35</f>
        <v>Texas Tech</v>
      </c>
      <c r="K35" s="565" t="str">
        <f>IF(+J35=F35,H35,F35)</f>
        <v>Houston</v>
      </c>
      <c r="L35" s="639">
        <v>1.5</v>
      </c>
      <c r="M35" s="634">
        <v>64</v>
      </c>
      <c r="N35" s="485" t="str">
        <f>F35</f>
        <v>Texas Tech</v>
      </c>
      <c r="O35" s="640">
        <v>38</v>
      </c>
      <c r="P35" s="668" t="str">
        <f t="shared" si="2"/>
        <v>Houston</v>
      </c>
      <c r="Q35" s="614">
        <v>21</v>
      </c>
      <c r="R35" s="510" t="str">
        <f>IF(+N35=K35,+N35,IF(+O35-Q35&lt;L35,+K35,+J35))</f>
        <v>Texas Tech</v>
      </c>
      <c r="S35" s="510" t="str">
        <f>IF(+R35=J35,+K35,+J35)</f>
        <v>Houston</v>
      </c>
      <c r="T35" s="500" t="str">
        <f>F35</f>
        <v>Texas Tech</v>
      </c>
      <c r="U35" s="481" t="str">
        <f>IF($N35=$J35,IF($O35-$Q35=$L35,"T",IF($R35=T35,"W","L")),IF($R35=T35,"W","L"))</f>
        <v>W</v>
      </c>
      <c r="W35" s="643"/>
      <c r="X35" s="492" t="s">
        <v>502</v>
      </c>
      <c r="Y35" s="644"/>
    </row>
    <row r="36" spans="1:25" ht="16" x14ac:dyDescent="0.8">
      <c r="A36" s="485">
        <v>1</v>
      </c>
      <c r="B36" s="636" t="s">
        <v>39</v>
      </c>
      <c r="C36" s="638">
        <v>44443</v>
      </c>
      <c r="D36" s="630">
        <f>19/24</f>
        <v>0.79166666666666663</v>
      </c>
      <c r="E36" s="481"/>
      <c r="F36" s="636" t="s">
        <v>263</v>
      </c>
      <c r="G36" s="481" t="str">
        <f t="shared" ref="G36:G67" si="8">VLOOKUP(+F36,$F$995:$G$1242,2,FALSE)</f>
        <v>1AA</v>
      </c>
      <c r="H36" s="636" t="s">
        <v>66</v>
      </c>
      <c r="I36" s="481" t="str">
        <f t="shared" si="1"/>
        <v>AAC</v>
      </c>
      <c r="J36" s="636"/>
      <c r="K36" s="565"/>
      <c r="L36" s="639"/>
      <c r="M36" s="634"/>
      <c r="N36" s="485" t="str">
        <f>H36</f>
        <v>Memphis</v>
      </c>
      <c r="O36" s="640">
        <v>42</v>
      </c>
      <c r="P36" s="668" t="str">
        <f t="shared" si="2"/>
        <v>1AA Nicholls State</v>
      </c>
      <c r="Q36" s="614">
        <v>17</v>
      </c>
      <c r="R36" s="510"/>
      <c r="S36" s="510"/>
      <c r="T36" s="500"/>
      <c r="U36" s="481"/>
      <c r="W36" s="643"/>
      <c r="X36" s="492" t="s">
        <v>502</v>
      </c>
      <c r="Y36" s="644"/>
    </row>
    <row r="37" spans="1:25" ht="16" x14ac:dyDescent="0.8">
      <c r="A37" s="485">
        <v>1</v>
      </c>
      <c r="B37" s="636" t="s">
        <v>39</v>
      </c>
      <c r="C37" s="638">
        <v>44443</v>
      </c>
      <c r="D37" s="630">
        <f>15.5/24</f>
        <v>0.64583333333333337</v>
      </c>
      <c r="E37" s="481" t="s">
        <v>52</v>
      </c>
      <c r="F37" s="636" t="s">
        <v>174</v>
      </c>
      <c r="G37" s="481" t="str">
        <f t="shared" si="8"/>
        <v>CUSA</v>
      </c>
      <c r="H37" s="636" t="s">
        <v>103</v>
      </c>
      <c r="I37" s="481" t="str">
        <f t="shared" si="1"/>
        <v>AAC</v>
      </c>
      <c r="J37" s="636" t="str">
        <f>F37</f>
        <v>Marshall</v>
      </c>
      <c r="K37" s="565" t="str">
        <f>IF(+J37=F37,H37,F37)</f>
        <v>Navy</v>
      </c>
      <c r="L37" s="639">
        <v>2.5</v>
      </c>
      <c r="M37" s="634">
        <v>47.5</v>
      </c>
      <c r="N37" s="485" t="str">
        <f>F37</f>
        <v>Marshall</v>
      </c>
      <c r="O37" s="640">
        <v>49</v>
      </c>
      <c r="P37" s="668" t="str">
        <f t="shared" si="2"/>
        <v>Navy</v>
      </c>
      <c r="Q37" s="614">
        <v>7</v>
      </c>
      <c r="R37" s="510" t="str">
        <f>IF(+N37=K37,+N37,IF(+O37-Q37&lt;L37,+K37,+J37))</f>
        <v>Marshall</v>
      </c>
      <c r="S37" s="510" t="str">
        <f>IF(+R37=J37,+K37,+J37)</f>
        <v>Navy</v>
      </c>
      <c r="T37" s="500" t="str">
        <f>F37</f>
        <v>Marshall</v>
      </c>
      <c r="U37" s="481" t="str">
        <f>IF($N37=$J37,IF($O37-$Q37=$L37,"T",IF($R37=T37,"W","L")),IF($R37=T37,"W","L"))</f>
        <v>W</v>
      </c>
      <c r="W37" s="643"/>
      <c r="X37" s="492" t="s">
        <v>502</v>
      </c>
      <c r="Y37" s="644"/>
    </row>
    <row r="38" spans="1:25" ht="16" x14ac:dyDescent="0.8">
      <c r="A38" s="485">
        <v>1</v>
      </c>
      <c r="B38" s="636" t="s">
        <v>39</v>
      </c>
      <c r="C38" s="638">
        <v>44443</v>
      </c>
      <c r="D38" s="630">
        <f>19/24</f>
        <v>0.79166666666666663</v>
      </c>
      <c r="E38" s="481"/>
      <c r="F38" s="636" t="s">
        <v>203</v>
      </c>
      <c r="G38" s="481" t="str">
        <f t="shared" si="8"/>
        <v>1AA</v>
      </c>
      <c r="H38" s="636" t="s">
        <v>117</v>
      </c>
      <c r="I38" s="481" t="str">
        <f t="shared" si="1"/>
        <v>AAC</v>
      </c>
      <c r="J38" s="636"/>
      <c r="K38" s="565"/>
      <c r="L38" s="639"/>
      <c r="M38" s="634"/>
      <c r="N38" s="485" t="str">
        <f>H38</f>
        <v>SMU</v>
      </c>
      <c r="O38" s="640">
        <v>56</v>
      </c>
      <c r="P38" s="668" t="str">
        <f t="shared" si="2"/>
        <v>1AA Abilene Christian</v>
      </c>
      <c r="Q38" s="614">
        <v>9</v>
      </c>
      <c r="R38" s="510"/>
      <c r="S38" s="510"/>
      <c r="T38" s="500"/>
      <c r="U38" s="481"/>
      <c r="W38" s="643"/>
      <c r="X38" s="492" t="s">
        <v>502</v>
      </c>
      <c r="Y38" s="644"/>
    </row>
    <row r="39" spans="1:25" ht="16" x14ac:dyDescent="0.8">
      <c r="A39" s="485">
        <v>1</v>
      </c>
      <c r="B39" s="636" t="s">
        <v>39</v>
      </c>
      <c r="C39" s="638">
        <v>44443</v>
      </c>
      <c r="D39" s="630">
        <f>12/24</f>
        <v>0.5</v>
      </c>
      <c r="E39" s="481" t="s">
        <v>145</v>
      </c>
      <c r="F39" s="636" t="s">
        <v>164</v>
      </c>
      <c r="G39" s="481" t="str">
        <f t="shared" si="8"/>
        <v>B12</v>
      </c>
      <c r="H39" s="636" t="s">
        <v>120</v>
      </c>
      <c r="I39" s="481" t="str">
        <f t="shared" si="1"/>
        <v>AAC</v>
      </c>
      <c r="J39" s="636" t="str">
        <f>F39</f>
        <v>Oklahoma</v>
      </c>
      <c r="K39" s="565" t="str">
        <f>IF(+J39=F39,H39,F39)</f>
        <v>Tulane</v>
      </c>
      <c r="L39" s="639">
        <v>27.5</v>
      </c>
      <c r="M39" s="634">
        <v>69.5</v>
      </c>
      <c r="N39" s="485" t="str">
        <f>F39</f>
        <v>Oklahoma</v>
      </c>
      <c r="O39" s="640">
        <v>40</v>
      </c>
      <c r="P39" s="668" t="str">
        <f t="shared" si="2"/>
        <v>Tulane</v>
      </c>
      <c r="Q39" s="614">
        <v>35</v>
      </c>
      <c r="R39" s="510" t="str">
        <f>IF(+N39=K39,+N39,IF(+O39-Q39&lt;L39,+K39,+J39))</f>
        <v>Tulane</v>
      </c>
      <c r="S39" s="510" t="str">
        <f>IF(+R39=J39,+K39,+J39)</f>
        <v>Oklahoma</v>
      </c>
      <c r="T39" s="500" t="str">
        <f>F39</f>
        <v>Oklahoma</v>
      </c>
      <c r="U39" s="481" t="str">
        <f>IF($N39=$J39,IF($O39-$Q39=$L39,"T",IF($R39=T39,"W","L")),IF($R39=T39,"W","L"))</f>
        <v>L</v>
      </c>
      <c r="W39" s="643"/>
      <c r="X39" s="492" t="s">
        <v>502</v>
      </c>
      <c r="Y39" s="644"/>
    </row>
    <row r="40" spans="1:25" ht="16" x14ac:dyDescent="0.8">
      <c r="A40" s="485">
        <v>1</v>
      </c>
      <c r="B40" s="636" t="s">
        <v>39</v>
      </c>
      <c r="C40" s="638">
        <v>44443</v>
      </c>
      <c r="D40" s="630">
        <f>12/24</f>
        <v>0.5</v>
      </c>
      <c r="E40" s="481" t="s">
        <v>67</v>
      </c>
      <c r="F40" s="636" t="s">
        <v>269</v>
      </c>
      <c r="G40" s="481" t="str">
        <f t="shared" si="8"/>
        <v>1AA</v>
      </c>
      <c r="H40" s="636" t="s">
        <v>109</v>
      </c>
      <c r="I40" s="481" t="str">
        <f t="shared" si="1"/>
        <v>ACC</v>
      </c>
      <c r="J40" s="636"/>
      <c r="K40" s="565"/>
      <c r="L40" s="639"/>
      <c r="M40" s="634"/>
      <c r="N40" s="485" t="str">
        <f>H40</f>
        <v>Boston College</v>
      </c>
      <c r="O40" s="640">
        <v>51</v>
      </c>
      <c r="P40" s="668" t="str">
        <f t="shared" si="2"/>
        <v>1AA Colgate</v>
      </c>
      <c r="Q40" s="614">
        <v>0</v>
      </c>
      <c r="R40" s="510"/>
      <c r="S40" s="510"/>
      <c r="T40" s="500"/>
      <c r="U40" s="481"/>
      <c r="W40" s="643"/>
      <c r="X40" s="492" t="s">
        <v>502</v>
      </c>
      <c r="Y40" s="644"/>
    </row>
    <row r="41" spans="1:25" ht="16" x14ac:dyDescent="0.8">
      <c r="A41" s="485">
        <v>1</v>
      </c>
      <c r="B41" s="636" t="s">
        <v>39</v>
      </c>
      <c r="C41" s="638">
        <v>44443</v>
      </c>
      <c r="D41" s="630">
        <f>19.5/24</f>
        <v>0.8125</v>
      </c>
      <c r="E41" s="481" t="s">
        <v>145</v>
      </c>
      <c r="F41" s="636" t="s">
        <v>226</v>
      </c>
      <c r="G41" s="481" t="str">
        <f t="shared" si="8"/>
        <v>SEC</v>
      </c>
      <c r="H41" s="636" t="s">
        <v>122</v>
      </c>
      <c r="I41" s="481" t="str">
        <f t="shared" si="1"/>
        <v>ACC</v>
      </c>
      <c r="J41" s="636" t="str">
        <f>H41</f>
        <v>Clemson</v>
      </c>
      <c r="K41" s="565" t="str">
        <f>IF(+J41=F41,H41,F41)</f>
        <v>Georgia</v>
      </c>
      <c r="L41" s="639">
        <v>3</v>
      </c>
      <c r="M41" s="634">
        <v>51.5</v>
      </c>
      <c r="N41" s="668" t="str">
        <f>K41</f>
        <v>Georgia</v>
      </c>
      <c r="O41" s="640">
        <v>10</v>
      </c>
      <c r="P41" s="668" t="str">
        <f t="shared" si="2"/>
        <v>Clemson</v>
      </c>
      <c r="Q41" s="614">
        <v>3</v>
      </c>
      <c r="R41" s="510" t="str">
        <f>IF(+N41=K41,+N41,IF(+O41-Q41&lt;L41,+K41,+J41))</f>
        <v>Georgia</v>
      </c>
      <c r="S41" s="510" t="str">
        <f>IF(+R41=J41,+K41,+J41)</f>
        <v>Clemson</v>
      </c>
      <c r="T41" s="500" t="str">
        <f>K41</f>
        <v>Georgia</v>
      </c>
      <c r="U41" s="481" t="str">
        <f>IF($N41=$J41,IF($O41-$Q41=$L41,"T",IF($R41=T41,"W","L")),IF($R41=T41,"W","L"))</f>
        <v>W</v>
      </c>
      <c r="W41" s="643"/>
      <c r="X41" s="492" t="s">
        <v>502</v>
      </c>
      <c r="Y41" s="644"/>
    </row>
    <row r="42" spans="1:25" ht="16" x14ac:dyDescent="0.8">
      <c r="A42" s="485">
        <v>1</v>
      </c>
      <c r="B42" s="636" t="s">
        <v>39</v>
      </c>
      <c r="C42" s="638">
        <v>44443</v>
      </c>
      <c r="D42" s="630">
        <f>19.5/24</f>
        <v>0.8125</v>
      </c>
      <c r="E42" s="481" t="s">
        <v>67</v>
      </c>
      <c r="F42" s="636" t="s">
        <v>110</v>
      </c>
      <c r="G42" s="481" t="str">
        <f t="shared" si="8"/>
        <v>MAC</v>
      </c>
      <c r="H42" s="636" t="s">
        <v>240</v>
      </c>
      <c r="I42" s="481" t="str">
        <f t="shared" si="1"/>
        <v>ACC</v>
      </c>
      <c r="J42" s="636" t="str">
        <f>H42</f>
        <v>Georgia Tech</v>
      </c>
      <c r="K42" s="565" t="str">
        <f>IF(+J42=F42,H42,F42)</f>
        <v>Northern Illinois</v>
      </c>
      <c r="L42" s="639">
        <v>18</v>
      </c>
      <c r="M42" s="634">
        <v>57.5</v>
      </c>
      <c r="N42" s="668" t="str">
        <f>K42</f>
        <v>Northern Illinois</v>
      </c>
      <c r="O42" s="640">
        <v>22</v>
      </c>
      <c r="P42" s="668" t="str">
        <f t="shared" si="2"/>
        <v>Georgia Tech</v>
      </c>
      <c r="Q42" s="614">
        <v>21</v>
      </c>
      <c r="R42" s="510" t="str">
        <f>IF(+N42=K42,+N42,IF(+O42-Q42&lt;L42,+K42,+J42))</f>
        <v>Northern Illinois</v>
      </c>
      <c r="S42" s="510" t="str">
        <f>IF(+R42=J42,+K42,+J42)</f>
        <v>Georgia Tech</v>
      </c>
      <c r="T42" s="500" t="str">
        <f>H42</f>
        <v>Georgia Tech</v>
      </c>
      <c r="U42" s="481" t="str">
        <f>IF($N42=$J42,IF($O42-$Q42=$L42,"T",IF($R42=T42,"W","L")),IF($R42=T42,"W","L"))</f>
        <v>L</v>
      </c>
      <c r="W42" s="643"/>
      <c r="X42" s="492" t="s">
        <v>502</v>
      </c>
      <c r="Y42" s="644"/>
    </row>
    <row r="43" spans="1:25" ht="16" x14ac:dyDescent="0.8">
      <c r="A43" s="485">
        <v>1</v>
      </c>
      <c r="B43" s="636" t="s">
        <v>238</v>
      </c>
      <c r="C43" s="638">
        <v>44445</v>
      </c>
      <c r="D43" s="630">
        <f>20/24</f>
        <v>0.83333333333333337</v>
      </c>
      <c r="E43" s="481" t="s">
        <v>40</v>
      </c>
      <c r="F43" s="636" t="s">
        <v>228</v>
      </c>
      <c r="G43" s="481" t="str">
        <f t="shared" si="8"/>
        <v>SEC</v>
      </c>
      <c r="H43" s="636" t="s">
        <v>129</v>
      </c>
      <c r="I43" s="481" t="str">
        <f t="shared" si="1"/>
        <v>ACC</v>
      </c>
      <c r="J43" s="636" t="str">
        <f>F43</f>
        <v>Mississippi</v>
      </c>
      <c r="K43" s="565" t="str">
        <f>IF(+J43=F43,H43,F43)</f>
        <v>Louisville</v>
      </c>
      <c r="L43" s="639">
        <v>10.5</v>
      </c>
      <c r="M43" s="634">
        <v>75.5</v>
      </c>
      <c r="N43" s="485" t="str">
        <f>J43</f>
        <v>Mississippi</v>
      </c>
      <c r="O43" s="640">
        <v>43</v>
      </c>
      <c r="P43" s="668" t="str">
        <f t="shared" si="2"/>
        <v>Louisville</v>
      </c>
      <c r="Q43" s="614">
        <v>24</v>
      </c>
      <c r="R43" s="510" t="str">
        <f>IF(+N43=K43,+N43,IF(+O43-Q43&lt;L43,+K43,+J43))</f>
        <v>Mississippi</v>
      </c>
      <c r="S43" s="510" t="str">
        <f>IF(+R43=J43,+K43,+J43)</f>
        <v>Louisville</v>
      </c>
      <c r="T43" s="500" t="str">
        <f>K43</f>
        <v>Louisville</v>
      </c>
      <c r="U43" s="481" t="str">
        <f>IF($N43=$J43,IF($O43-$Q43=$L43,"T",IF($R43=T43,"W","L")),IF($R43=T43,"W","L"))</f>
        <v>L</v>
      </c>
      <c r="W43" s="643"/>
      <c r="X43" s="492" t="s">
        <v>502</v>
      </c>
      <c r="Y43" s="644"/>
    </row>
    <row r="44" spans="1:25" ht="16" x14ac:dyDescent="0.8">
      <c r="A44" s="485">
        <v>1</v>
      </c>
      <c r="B44" s="636" t="s">
        <v>39</v>
      </c>
      <c r="C44" s="638">
        <v>44443</v>
      </c>
      <c r="D44" s="630">
        <f>15.5/24</f>
        <v>0.64583333333333337</v>
      </c>
      <c r="E44" s="481" t="s">
        <v>145</v>
      </c>
      <c r="F44" s="636" t="s">
        <v>125</v>
      </c>
      <c r="G44" s="481" t="str">
        <f t="shared" si="8"/>
        <v>SEC</v>
      </c>
      <c r="H44" s="636" t="s">
        <v>132</v>
      </c>
      <c r="I44" s="481" t="str">
        <f t="shared" si="1"/>
        <v>ACC</v>
      </c>
      <c r="J44" s="636" t="str">
        <f>F44</f>
        <v>Alabama</v>
      </c>
      <c r="K44" s="565" t="str">
        <f>IF(+J44=F44,H44,F44)</f>
        <v>Miami (FL)</v>
      </c>
      <c r="L44" s="639">
        <v>19.5</v>
      </c>
      <c r="M44" s="634">
        <v>61.5</v>
      </c>
      <c r="N44" s="485" t="str">
        <f>J44</f>
        <v>Alabama</v>
      </c>
      <c r="O44" s="640">
        <v>44</v>
      </c>
      <c r="P44" s="668" t="str">
        <f t="shared" si="2"/>
        <v>Miami (FL)</v>
      </c>
      <c r="Q44" s="614">
        <v>13</v>
      </c>
      <c r="R44" s="510" t="str">
        <f>IF(+N44=K44,+N44,IF(+O44-Q44&lt;L44,+K44,+J44))</f>
        <v>Alabama</v>
      </c>
      <c r="S44" s="510" t="str">
        <f>IF(+R44=J44,+K44,+J44)</f>
        <v>Miami (FL)</v>
      </c>
      <c r="T44" s="500" t="str">
        <f>J44</f>
        <v>Alabama</v>
      </c>
      <c r="U44" s="481" t="str">
        <f>IF($N44=$J44,IF($O44-$Q44=$L44,"T",IF($R44=T44,"W","L")),IF($R44=T44,"W","L"))</f>
        <v>W</v>
      </c>
      <c r="W44" s="643"/>
      <c r="X44" s="492" t="s">
        <v>502</v>
      </c>
      <c r="Y44" s="644"/>
    </row>
    <row r="45" spans="1:25" ht="16" x14ac:dyDescent="0.8">
      <c r="A45" s="485">
        <v>1</v>
      </c>
      <c r="B45" s="636" t="s">
        <v>39</v>
      </c>
      <c r="C45" s="638">
        <v>44443</v>
      </c>
      <c r="D45" s="630">
        <f>16/24</f>
        <v>0.66666666666666663</v>
      </c>
      <c r="E45" s="481" t="s">
        <v>67</v>
      </c>
      <c r="F45" s="636" t="s">
        <v>51</v>
      </c>
      <c r="G45" s="481" t="str">
        <f t="shared" si="8"/>
        <v>Ind</v>
      </c>
      <c r="H45" s="636" t="s">
        <v>138</v>
      </c>
      <c r="I45" s="481" t="str">
        <f t="shared" si="1"/>
        <v>ACC</v>
      </c>
      <c r="J45" s="636" t="str">
        <f>H45</f>
        <v>Pittsburgh</v>
      </c>
      <c r="K45" s="565" t="str">
        <f>IF(+J45=F45,H45,F45)</f>
        <v>Massachusetts</v>
      </c>
      <c r="L45" s="639">
        <v>38</v>
      </c>
      <c r="M45" s="634">
        <v>56.5</v>
      </c>
      <c r="N45" s="485" t="str">
        <f>J45</f>
        <v>Pittsburgh</v>
      </c>
      <c r="O45" s="640">
        <v>51</v>
      </c>
      <c r="P45" s="668" t="str">
        <f t="shared" si="2"/>
        <v>Massachusetts</v>
      </c>
      <c r="Q45" s="614">
        <v>7</v>
      </c>
      <c r="R45" s="510" t="str">
        <f>IF(+N45=K45,+N45,IF(+O45-Q45&lt;L45,+K45,+J45))</f>
        <v>Pittsburgh</v>
      </c>
      <c r="S45" s="510" t="str">
        <f>IF(+R45=J45,+K45,+J45)</f>
        <v>Massachusetts</v>
      </c>
      <c r="T45" s="500" t="str">
        <f>J45</f>
        <v>Pittsburgh</v>
      </c>
      <c r="U45" s="481" t="str">
        <f>IF($N45=$J45,IF($O45-$Q45=$L45,"T",IF($R45=T45,"W","L")),IF($R45=T45,"W","L"))</f>
        <v>W</v>
      </c>
      <c r="W45" s="643"/>
      <c r="X45" s="492" t="s">
        <v>502</v>
      </c>
      <c r="Y45" s="644"/>
    </row>
    <row r="46" spans="1:25" ht="16" x14ac:dyDescent="0.8">
      <c r="A46" s="485">
        <v>1</v>
      </c>
      <c r="B46" s="636" t="s">
        <v>39</v>
      </c>
      <c r="C46" s="638">
        <v>44443</v>
      </c>
      <c r="D46" s="630">
        <f>19.5/24</f>
        <v>0.8125</v>
      </c>
      <c r="E46" s="481" t="s">
        <v>59</v>
      </c>
      <c r="F46" s="636" t="s">
        <v>139</v>
      </c>
      <c r="G46" s="481" t="str">
        <f t="shared" si="8"/>
        <v>1AA</v>
      </c>
      <c r="H46" s="636" t="s">
        <v>140</v>
      </c>
      <c r="I46" s="481" t="str">
        <f t="shared" si="1"/>
        <v>ACC</v>
      </c>
      <c r="J46" s="636"/>
      <c r="K46" s="565"/>
      <c r="L46" s="639"/>
      <c r="M46" s="634"/>
      <c r="N46" s="485" t="str">
        <f>H46</f>
        <v>Virginia</v>
      </c>
      <c r="O46" s="640">
        <v>43</v>
      </c>
      <c r="P46" s="668" t="str">
        <f t="shared" si="2"/>
        <v>1AA William &amp; Mary</v>
      </c>
      <c r="Q46" s="614">
        <v>0</v>
      </c>
      <c r="R46" s="510"/>
      <c r="S46" s="510"/>
      <c r="T46" s="500"/>
      <c r="U46" s="481"/>
      <c r="W46" s="643"/>
      <c r="X46" s="492" t="s">
        <v>502</v>
      </c>
      <c r="Y46" s="644"/>
    </row>
    <row r="47" spans="1:25" ht="16" x14ac:dyDescent="0.8">
      <c r="A47" s="485">
        <v>1</v>
      </c>
      <c r="B47" s="636" t="s">
        <v>39</v>
      </c>
      <c r="C47" s="638">
        <v>44443</v>
      </c>
      <c r="D47" s="630">
        <f>19.5/24</f>
        <v>0.8125</v>
      </c>
      <c r="E47" s="481" t="s">
        <v>73</v>
      </c>
      <c r="F47" s="636" t="s">
        <v>187</v>
      </c>
      <c r="G47" s="481" t="str">
        <f t="shared" si="8"/>
        <v>CUSA</v>
      </c>
      <c r="H47" s="636" t="s">
        <v>142</v>
      </c>
      <c r="I47" s="481" t="str">
        <f t="shared" si="1"/>
        <v>B10</v>
      </c>
      <c r="J47" s="636" t="str">
        <f>H47</f>
        <v>Illinois</v>
      </c>
      <c r="K47" s="565" t="str">
        <f>IF(+J47=F47,H47,F47)</f>
        <v>UT San Antonio</v>
      </c>
      <c r="L47" s="639">
        <v>6</v>
      </c>
      <c r="M47" s="634">
        <v>49</v>
      </c>
      <c r="N47" s="485" t="str">
        <f>F47</f>
        <v>UT San Antonio</v>
      </c>
      <c r="O47" s="640">
        <v>37</v>
      </c>
      <c r="P47" s="668" t="str">
        <f t="shared" si="2"/>
        <v>Illinois</v>
      </c>
      <c r="Q47" s="614">
        <v>30</v>
      </c>
      <c r="R47" s="510" t="str">
        <f>IF(+N47=K47,+N47,IF(+O47-Q47&lt;L47,+K47,+J47))</f>
        <v>UT San Antonio</v>
      </c>
      <c r="S47" s="510" t="str">
        <f>IF(+R47=J47,+K47,+J47)</f>
        <v>Illinois</v>
      </c>
      <c r="T47" s="500" t="str">
        <f>J47</f>
        <v>Illinois</v>
      </c>
      <c r="U47" s="481" t="str">
        <f>IF($N47=$J47,IF($O47-$Q47=$L47,"T",IF($R47=T47,"W","L")),IF($R47=T47,"W","L"))</f>
        <v>L</v>
      </c>
      <c r="W47" s="643"/>
      <c r="X47" s="492" t="s">
        <v>502</v>
      </c>
      <c r="Y47" s="644"/>
    </row>
    <row r="48" spans="1:25" ht="16" x14ac:dyDescent="0.8">
      <c r="A48" s="485">
        <v>1</v>
      </c>
      <c r="B48" s="636" t="s">
        <v>39</v>
      </c>
      <c r="C48" s="638">
        <v>44443</v>
      </c>
      <c r="D48" s="630">
        <f>15.5/24</f>
        <v>0.64583333333333337</v>
      </c>
      <c r="E48" s="481" t="s">
        <v>73</v>
      </c>
      <c r="F48" s="636" t="s">
        <v>72</v>
      </c>
      <c r="G48" s="481" t="str">
        <f t="shared" si="8"/>
        <v>B10</v>
      </c>
      <c r="H48" s="636" t="s">
        <v>144</v>
      </c>
      <c r="I48" s="481" t="str">
        <f t="shared" si="1"/>
        <v>B10</v>
      </c>
      <c r="J48" s="636" t="str">
        <f>H48</f>
        <v>Iowa</v>
      </c>
      <c r="K48" s="565" t="str">
        <f>IF(+J48=F48,H48,F48)</f>
        <v>Indiana</v>
      </c>
      <c r="L48" s="639">
        <v>3.5</v>
      </c>
      <c r="M48" s="634">
        <v>45</v>
      </c>
      <c r="N48" s="485" t="str">
        <f>H48</f>
        <v>Iowa</v>
      </c>
      <c r="O48" s="640">
        <v>34</v>
      </c>
      <c r="P48" s="668" t="str">
        <f t="shared" si="2"/>
        <v>Indiana</v>
      </c>
      <c r="Q48" s="614">
        <v>6</v>
      </c>
      <c r="R48" s="510" t="str">
        <f>IF(+N48=K48,+N48,IF(+O48-Q48&lt;L48,+K48,+J48))</f>
        <v>Iowa</v>
      </c>
      <c r="S48" s="510" t="str">
        <f>IF(+R48=J48,+K48,+J48)</f>
        <v>Indiana</v>
      </c>
      <c r="T48" s="500" t="str">
        <f>K48</f>
        <v>Indiana</v>
      </c>
      <c r="U48" s="481" t="str">
        <f>IF($N48=$J48,IF($O48-$Q48=$L48,"T",IF($R48=T48,"W","L")),IF($R48=T48,"W","L"))</f>
        <v>L</v>
      </c>
      <c r="W48" s="643"/>
      <c r="X48" s="492" t="s">
        <v>502</v>
      </c>
      <c r="Y48" s="644"/>
    </row>
    <row r="49" spans="1:25" ht="16" x14ac:dyDescent="0.8">
      <c r="A49" s="485">
        <v>1</v>
      </c>
      <c r="B49" s="636" t="s">
        <v>39</v>
      </c>
      <c r="C49" s="638">
        <v>44443</v>
      </c>
      <c r="D49" s="630">
        <f>15.5/24</f>
        <v>0.64583333333333337</v>
      </c>
      <c r="E49" s="481" t="s">
        <v>40</v>
      </c>
      <c r="F49" s="636" t="s">
        <v>235</v>
      </c>
      <c r="G49" s="481" t="str">
        <f t="shared" si="8"/>
        <v>B12</v>
      </c>
      <c r="H49" s="636" t="s">
        <v>167</v>
      </c>
      <c r="I49" s="481" t="str">
        <f t="shared" si="1"/>
        <v>B10</v>
      </c>
      <c r="J49" s="636" t="str">
        <f>F49</f>
        <v>West Virginia</v>
      </c>
      <c r="K49" s="565" t="str">
        <f>IF(+J49=F49,H49,F49)</f>
        <v>Maryland</v>
      </c>
      <c r="L49" s="639">
        <v>3</v>
      </c>
      <c r="M49" s="634">
        <v>57.5</v>
      </c>
      <c r="N49" s="485" t="str">
        <f>H49</f>
        <v>Maryland</v>
      </c>
      <c r="O49" s="640">
        <v>30</v>
      </c>
      <c r="P49" s="668" t="str">
        <f t="shared" si="2"/>
        <v>West Virginia</v>
      </c>
      <c r="Q49" s="614">
        <v>24</v>
      </c>
      <c r="R49" s="510" t="str">
        <f>IF(+N49=K49,+N49,IF(+O49-Q49&lt;L49,+K49,+J49))</f>
        <v>Maryland</v>
      </c>
      <c r="S49" s="510" t="str">
        <f>IF(+R49=J49,+K49,+J49)</f>
        <v>West Virginia</v>
      </c>
      <c r="T49" s="500" t="str">
        <f>F49</f>
        <v>West Virginia</v>
      </c>
      <c r="U49" s="481" t="str">
        <f>IF($N49=$J49,IF($O49-$Q49=$L49,"T",IF($R49=T49,"W","L")),IF($R49=T49,"W","L"))</f>
        <v>L</v>
      </c>
      <c r="W49" s="643"/>
      <c r="X49" s="492" t="s">
        <v>502</v>
      </c>
      <c r="Y49" s="644"/>
    </row>
    <row r="50" spans="1:25" ht="16" x14ac:dyDescent="0.8">
      <c r="A50" s="485">
        <v>1</v>
      </c>
      <c r="B50" s="636" t="s">
        <v>39</v>
      </c>
      <c r="C50" s="638">
        <v>44443</v>
      </c>
      <c r="D50" s="630">
        <f>12/24</f>
        <v>0.5</v>
      </c>
      <c r="E50" s="481" t="s">
        <v>40</v>
      </c>
      <c r="F50" s="636" t="s">
        <v>214</v>
      </c>
      <c r="G50" s="481" t="str">
        <f t="shared" si="8"/>
        <v>MAC</v>
      </c>
      <c r="H50" s="636" t="s">
        <v>147</v>
      </c>
      <c r="I50" s="481" t="str">
        <f t="shared" si="1"/>
        <v>B10</v>
      </c>
      <c r="J50" s="636" t="str">
        <f>H50</f>
        <v>Michigan</v>
      </c>
      <c r="K50" s="565" t="str">
        <f>IF(+J50=F50,H50,F50)</f>
        <v>Western Michigan</v>
      </c>
      <c r="L50" s="639">
        <v>17</v>
      </c>
      <c r="M50" s="634">
        <v>66.5</v>
      </c>
      <c r="N50" s="485" t="str">
        <f>H50</f>
        <v>Michigan</v>
      </c>
      <c r="O50" s="640">
        <v>47</v>
      </c>
      <c r="P50" s="668" t="str">
        <f t="shared" si="2"/>
        <v>Western Michigan</v>
      </c>
      <c r="Q50" s="614">
        <v>14</v>
      </c>
      <c r="R50" s="510" t="str">
        <f>IF(+N50=K50,+N50,IF(+O50-Q50&lt;L50,+K50,+J50))</f>
        <v>Michigan</v>
      </c>
      <c r="S50" s="510" t="str">
        <f>IF(+R50=J50,+K50,+J50)</f>
        <v>Western Michigan</v>
      </c>
      <c r="T50" s="500" t="str">
        <f>F50</f>
        <v>Western Michigan</v>
      </c>
      <c r="U50" s="481" t="str">
        <f>IF($N50=$J50,IF($O50-$Q50=$L50,"T",IF($R50=T50,"W","L")),IF($R50=T50,"W","L"))</f>
        <v>L</v>
      </c>
      <c r="W50" s="643"/>
      <c r="X50" s="492" t="s">
        <v>502</v>
      </c>
      <c r="Y50" s="644"/>
    </row>
    <row r="51" spans="1:25" ht="16" x14ac:dyDescent="0.8">
      <c r="A51" s="485">
        <v>1</v>
      </c>
      <c r="B51" s="636" t="s">
        <v>39</v>
      </c>
      <c r="C51" s="638">
        <v>44443</v>
      </c>
      <c r="D51" s="630">
        <f>12/24</f>
        <v>0.5</v>
      </c>
      <c r="E51" s="481" t="s">
        <v>73</v>
      </c>
      <c r="F51" s="636" t="s">
        <v>105</v>
      </c>
      <c r="G51" s="481" t="str">
        <f t="shared" si="8"/>
        <v>1AA</v>
      </c>
      <c r="H51" s="636" t="s">
        <v>151</v>
      </c>
      <c r="I51" s="481" t="str">
        <f t="shared" si="1"/>
        <v>B10</v>
      </c>
      <c r="J51" s="636"/>
      <c r="K51" s="565"/>
      <c r="L51" s="639"/>
      <c r="M51" s="634"/>
      <c r="N51" s="485" t="str">
        <f>H51</f>
        <v>Nebraska</v>
      </c>
      <c r="O51" s="640">
        <v>52</v>
      </c>
      <c r="P51" s="668" t="str">
        <f t="shared" si="2"/>
        <v>1AA Fordham</v>
      </c>
      <c r="Q51" s="614">
        <v>7</v>
      </c>
      <c r="R51" s="510"/>
      <c r="S51" s="510"/>
      <c r="T51" s="500"/>
      <c r="U51" s="481"/>
      <c r="W51" s="643"/>
      <c r="X51" s="492" t="s">
        <v>502</v>
      </c>
      <c r="Y51" s="644"/>
    </row>
    <row r="52" spans="1:25" ht="16" x14ac:dyDescent="0.8">
      <c r="A52" s="485">
        <v>1</v>
      </c>
      <c r="B52" s="636" t="s">
        <v>39</v>
      </c>
      <c r="C52" s="638">
        <v>44443</v>
      </c>
      <c r="D52" s="630">
        <f>19/24</f>
        <v>0.79166666666666663</v>
      </c>
      <c r="E52" s="481" t="s">
        <v>77</v>
      </c>
      <c r="F52" s="636" t="s">
        <v>53</v>
      </c>
      <c r="G52" s="481" t="str">
        <f t="shared" si="8"/>
        <v>P12</v>
      </c>
      <c r="H52" s="636" t="s">
        <v>128</v>
      </c>
      <c r="I52" s="481" t="str">
        <f t="shared" si="1"/>
        <v>B10</v>
      </c>
      <c r="J52" s="636" t="str">
        <f>H52</f>
        <v>Purdue</v>
      </c>
      <c r="K52" s="565" t="str">
        <f>IF(+J52=F52,H52,F52)</f>
        <v>Oregon State</v>
      </c>
      <c r="L52" s="639">
        <v>7</v>
      </c>
      <c r="M52" s="634">
        <v>69</v>
      </c>
      <c r="N52" s="485" t="str">
        <f>H52</f>
        <v>Purdue</v>
      </c>
      <c r="O52" s="640">
        <v>30</v>
      </c>
      <c r="P52" s="668" t="str">
        <f t="shared" si="2"/>
        <v>Oregon State</v>
      </c>
      <c r="Q52" s="614">
        <v>21</v>
      </c>
      <c r="R52" s="510" t="str">
        <f>IF(+N52=K52,+N52,IF(+O52-Q52&lt;L52,+K52,+J52))</f>
        <v>Purdue</v>
      </c>
      <c r="S52" s="510" t="str">
        <f>IF(+R52=J52,+K52,+J52)</f>
        <v>Oregon State</v>
      </c>
      <c r="T52" s="500" t="str">
        <f>F52</f>
        <v>Oregon State</v>
      </c>
      <c r="U52" s="481" t="str">
        <f>IF($N52=$J52,IF($O52-$Q52=$L52,"T",IF($R52=T52,"W","L")),IF($R52=T52,"W","L"))</f>
        <v>L</v>
      </c>
      <c r="W52" s="643"/>
      <c r="X52" s="492" t="s">
        <v>502</v>
      </c>
      <c r="Y52" s="644"/>
    </row>
    <row r="53" spans="1:25" ht="16" x14ac:dyDescent="0.8">
      <c r="A53" s="485">
        <v>1</v>
      </c>
      <c r="B53" s="636" t="s">
        <v>39</v>
      </c>
      <c r="C53" s="638">
        <v>44443</v>
      </c>
      <c r="D53" s="630">
        <f>12/24</f>
        <v>0.5</v>
      </c>
      <c r="E53" s="481" t="s">
        <v>127</v>
      </c>
      <c r="F53" s="636" t="s">
        <v>155</v>
      </c>
      <c r="G53" s="481" t="str">
        <f t="shared" si="8"/>
        <v>B10</v>
      </c>
      <c r="H53" s="636" t="s">
        <v>101</v>
      </c>
      <c r="I53" s="481" t="str">
        <f t="shared" si="1"/>
        <v>B10</v>
      </c>
      <c r="J53" s="636" t="str">
        <f>H53</f>
        <v>Wisconsin</v>
      </c>
      <c r="K53" s="565" t="str">
        <f>IF(+J53=F53,H53,F53)</f>
        <v>Penn State</v>
      </c>
      <c r="L53" s="639">
        <v>5</v>
      </c>
      <c r="M53" s="634">
        <v>50</v>
      </c>
      <c r="N53" s="668" t="str">
        <f>K53</f>
        <v>Penn State</v>
      </c>
      <c r="O53" s="640">
        <v>16</v>
      </c>
      <c r="P53" s="668" t="str">
        <f t="shared" si="2"/>
        <v>Wisconsin</v>
      </c>
      <c r="Q53" s="614">
        <v>10</v>
      </c>
      <c r="R53" s="510" t="str">
        <f>IF(+N53=K53,+N53,IF(+O53-Q53&lt;L53,+K53,+J53))</f>
        <v>Penn State</v>
      </c>
      <c r="S53" s="510" t="str">
        <f>IF(+R53=J53,+K53,+J53)</f>
        <v>Wisconsin</v>
      </c>
      <c r="T53" s="500" t="str">
        <f>J53</f>
        <v>Wisconsin</v>
      </c>
      <c r="U53" s="481" t="str">
        <f>IF($N53=$J53,IF($O53-$Q53=$L53,"T",IF($R53=T53,"W","L")),IF($R53=T53,"W","L"))</f>
        <v>L</v>
      </c>
      <c r="W53" s="643"/>
      <c r="X53" s="492" t="s">
        <v>502</v>
      </c>
      <c r="Y53" s="644"/>
    </row>
    <row r="54" spans="1:25" ht="16" x14ac:dyDescent="0.8">
      <c r="A54" s="485">
        <v>1</v>
      </c>
      <c r="B54" s="636" t="s">
        <v>39</v>
      </c>
      <c r="C54" s="638">
        <v>44443</v>
      </c>
      <c r="D54" s="630">
        <f>16.5/24</f>
        <v>0.6875</v>
      </c>
      <c r="E54" s="481"/>
      <c r="F54" s="636" t="s">
        <v>157</v>
      </c>
      <c r="G54" s="481" t="str">
        <f t="shared" si="8"/>
        <v>1AA</v>
      </c>
      <c r="H54" s="636" t="s">
        <v>158</v>
      </c>
      <c r="I54" s="481" t="str">
        <f t="shared" si="1"/>
        <v>B12</v>
      </c>
      <c r="J54" s="636"/>
      <c r="K54" s="565"/>
      <c r="L54" s="639"/>
      <c r="M54" s="634"/>
      <c r="N54" s="485" t="str">
        <f t="shared" ref="N54:N62" si="9">H54</f>
        <v>Iowa State</v>
      </c>
      <c r="O54" s="640">
        <v>16</v>
      </c>
      <c r="P54" s="668" t="str">
        <f t="shared" si="2"/>
        <v>1AA Northern Iowa</v>
      </c>
      <c r="Q54" s="614">
        <v>10</v>
      </c>
      <c r="R54" s="510"/>
      <c r="S54" s="510"/>
      <c r="T54" s="500"/>
      <c r="U54" s="481"/>
      <c r="W54" s="643"/>
      <c r="X54" s="492" t="s">
        <v>502</v>
      </c>
      <c r="Y54" s="644"/>
    </row>
    <row r="55" spans="1:25" ht="16" x14ac:dyDescent="0.8">
      <c r="A55" s="485">
        <v>1</v>
      </c>
      <c r="B55" s="636" t="s">
        <v>39</v>
      </c>
      <c r="C55" s="638">
        <v>44443</v>
      </c>
      <c r="D55" s="630">
        <f>12/24</f>
        <v>0.5</v>
      </c>
      <c r="E55" s="481" t="s">
        <v>77</v>
      </c>
      <c r="F55" s="636" t="s">
        <v>41</v>
      </c>
      <c r="G55" s="481" t="str">
        <f t="shared" si="8"/>
        <v>P12</v>
      </c>
      <c r="H55" s="636" t="s">
        <v>162</v>
      </c>
      <c r="I55" s="481" t="str">
        <f t="shared" si="1"/>
        <v>B12</v>
      </c>
      <c r="J55" s="636" t="str">
        <f>H55</f>
        <v>Kansas State</v>
      </c>
      <c r="K55" s="565" t="str">
        <f>IF(+J55=F55,H55,F55)</f>
        <v>Stanford</v>
      </c>
      <c r="L55" s="639">
        <v>3</v>
      </c>
      <c r="M55" s="634">
        <v>53</v>
      </c>
      <c r="N55" s="485" t="str">
        <f t="shared" si="9"/>
        <v>Kansas State</v>
      </c>
      <c r="O55" s="640">
        <v>24</v>
      </c>
      <c r="P55" s="668" t="str">
        <f t="shared" si="2"/>
        <v>Stanford</v>
      </c>
      <c r="Q55" s="614">
        <v>7</v>
      </c>
      <c r="R55" s="510" t="str">
        <f>IF(+N55=K55,+N55,IF(+O55-Q55&lt;L55,+K55,+J55))</f>
        <v>Kansas State</v>
      </c>
      <c r="S55" s="510" t="str">
        <f>IF(+R55=J55,+K55,+J55)</f>
        <v>Stanford</v>
      </c>
      <c r="T55" s="500" t="str">
        <f>J55</f>
        <v>Kansas State</v>
      </c>
      <c r="U55" s="481" t="str">
        <f>IF($N55=$J55,IF($O55-$Q55=$L55,"T",IF($R55=T55,"W","L")),IF($R55=T55,"W","L"))</f>
        <v>W</v>
      </c>
      <c r="W55" s="643"/>
      <c r="X55" s="492" t="s">
        <v>502</v>
      </c>
      <c r="Y55" s="644"/>
    </row>
    <row r="56" spans="1:25" ht="16" x14ac:dyDescent="0.8">
      <c r="A56" s="485">
        <v>1</v>
      </c>
      <c r="B56" s="636" t="s">
        <v>39</v>
      </c>
      <c r="C56" s="638">
        <v>44443</v>
      </c>
      <c r="D56" s="630">
        <f>19/24</f>
        <v>0.79166666666666663</v>
      </c>
      <c r="E56" s="481"/>
      <c r="F56" s="636" t="s">
        <v>231</v>
      </c>
      <c r="G56" s="481" t="str">
        <f t="shared" si="8"/>
        <v>1AA</v>
      </c>
      <c r="H56" s="636" t="s">
        <v>79</v>
      </c>
      <c r="I56" s="481" t="str">
        <f t="shared" si="1"/>
        <v>B12</v>
      </c>
      <c r="J56" s="636"/>
      <c r="K56" s="565"/>
      <c r="L56" s="639"/>
      <c r="M56" s="634"/>
      <c r="N56" s="485" t="str">
        <f t="shared" si="9"/>
        <v>Oklahoma State</v>
      </c>
      <c r="O56" s="640">
        <v>23</v>
      </c>
      <c r="P56" s="668" t="str">
        <f t="shared" si="2"/>
        <v>1AA Missouri State</v>
      </c>
      <c r="Q56" s="614">
        <v>16</v>
      </c>
      <c r="R56" s="510"/>
      <c r="S56" s="510"/>
      <c r="T56" s="500"/>
      <c r="U56" s="481"/>
      <c r="W56" s="643"/>
      <c r="X56" s="492" t="s">
        <v>502</v>
      </c>
      <c r="Y56" s="644"/>
    </row>
    <row r="57" spans="1:25" ht="16" x14ac:dyDescent="0.8">
      <c r="A57" s="485">
        <v>1</v>
      </c>
      <c r="B57" s="636" t="s">
        <v>39</v>
      </c>
      <c r="C57" s="638">
        <v>44443</v>
      </c>
      <c r="D57" s="630">
        <f>20/24</f>
        <v>0.83333333333333337</v>
      </c>
      <c r="E57" s="481"/>
      <c r="F57" s="636" t="s">
        <v>299</v>
      </c>
      <c r="G57" s="481" t="str">
        <f t="shared" si="8"/>
        <v>1AA</v>
      </c>
      <c r="H57" s="636" t="s">
        <v>166</v>
      </c>
      <c r="I57" s="481" t="str">
        <f t="shared" si="1"/>
        <v>B12</v>
      </c>
      <c r="J57" s="636"/>
      <c r="K57" s="565"/>
      <c r="L57" s="639"/>
      <c r="M57" s="634"/>
      <c r="N57" s="485" t="str">
        <f t="shared" si="9"/>
        <v>TCU</v>
      </c>
      <c r="O57" s="640">
        <v>45</v>
      </c>
      <c r="P57" s="668" t="str">
        <f t="shared" si="2"/>
        <v>1AA Duquesne</v>
      </c>
      <c r="Q57" s="614">
        <v>3</v>
      </c>
      <c r="R57" s="510"/>
      <c r="S57" s="510"/>
      <c r="T57" s="500"/>
      <c r="U57" s="481"/>
      <c r="W57" s="643"/>
      <c r="X57" s="492" t="s">
        <v>502</v>
      </c>
      <c r="Y57" s="644"/>
    </row>
    <row r="58" spans="1:25" ht="16" x14ac:dyDescent="0.8">
      <c r="A58" s="485">
        <v>1</v>
      </c>
      <c r="B58" s="636" t="s">
        <v>39</v>
      </c>
      <c r="C58" s="638">
        <v>44443</v>
      </c>
      <c r="D58" s="630">
        <f>16.5/24</f>
        <v>0.6875</v>
      </c>
      <c r="E58" s="481" t="s">
        <v>127</v>
      </c>
      <c r="F58" s="636" t="s">
        <v>222</v>
      </c>
      <c r="G58" s="481" t="str">
        <f t="shared" si="8"/>
        <v>SB</v>
      </c>
      <c r="H58" s="636" t="s">
        <v>168</v>
      </c>
      <c r="I58" s="481" t="str">
        <f t="shared" si="1"/>
        <v>B12</v>
      </c>
      <c r="J58" s="636" t="str">
        <f>H58</f>
        <v>Texas</v>
      </c>
      <c r="K58" s="565" t="str">
        <f>IF(+J58=F58,H58,F58)</f>
        <v>UL Lafayette</v>
      </c>
      <c r="L58" s="639">
        <v>8</v>
      </c>
      <c r="M58" s="634">
        <v>58</v>
      </c>
      <c r="N58" s="485" t="str">
        <f t="shared" si="9"/>
        <v>Texas</v>
      </c>
      <c r="O58" s="640">
        <v>38</v>
      </c>
      <c r="P58" s="668" t="str">
        <f t="shared" si="2"/>
        <v>UL Lafayette</v>
      </c>
      <c r="Q58" s="614">
        <v>18</v>
      </c>
      <c r="R58" s="510" t="str">
        <f>IF(+N58=K58,+N58,IF(+O58-Q58&lt;L58,+K58,+J58))</f>
        <v>Texas</v>
      </c>
      <c r="S58" s="510" t="str">
        <f>IF(+R58=J58,+K58,+J58)</f>
        <v>UL Lafayette</v>
      </c>
      <c r="T58" s="500" t="str">
        <f>F58</f>
        <v>UL Lafayette</v>
      </c>
      <c r="U58" s="481" t="str">
        <f>IF($N58=$J58,IF($O58-$Q58=$L58,"T",IF($R58=T58,"W","L")),IF($R58=T58,"W","L"))</f>
        <v>L</v>
      </c>
      <c r="W58" s="643"/>
      <c r="X58" s="492" t="s">
        <v>502</v>
      </c>
      <c r="Y58" s="644"/>
    </row>
    <row r="59" spans="1:25" ht="16" x14ac:dyDescent="0.8">
      <c r="A59" s="485">
        <v>1</v>
      </c>
      <c r="B59" s="636" t="s">
        <v>39</v>
      </c>
      <c r="C59" s="638">
        <v>44443</v>
      </c>
      <c r="D59" s="630">
        <f>19/24</f>
        <v>0.79166666666666663</v>
      </c>
      <c r="E59" s="481" t="s">
        <v>59</v>
      </c>
      <c r="F59" s="636" t="s">
        <v>307</v>
      </c>
      <c r="G59" s="481" t="str">
        <f t="shared" si="8"/>
        <v>1AA</v>
      </c>
      <c r="H59" s="636" t="s">
        <v>176</v>
      </c>
      <c r="I59" s="481" t="str">
        <f t="shared" si="1"/>
        <v>CUSA</v>
      </c>
      <c r="J59" s="636"/>
      <c r="K59" s="565"/>
      <c r="L59" s="639"/>
      <c r="M59" s="634"/>
      <c r="N59" s="485" t="str">
        <f t="shared" si="9"/>
        <v>Middle Tenn St</v>
      </c>
      <c r="O59" s="640">
        <v>50</v>
      </c>
      <c r="P59" s="668" t="str">
        <f t="shared" si="2"/>
        <v>1AA Monmouth</v>
      </c>
      <c r="Q59" s="614">
        <v>15</v>
      </c>
      <c r="R59" s="510"/>
      <c r="S59" s="510"/>
      <c r="T59" s="500"/>
      <c r="U59" s="481"/>
      <c r="W59" s="643"/>
      <c r="X59" s="492" t="s">
        <v>502</v>
      </c>
      <c r="Y59" s="644"/>
    </row>
    <row r="60" spans="1:25" ht="16" x14ac:dyDescent="0.8">
      <c r="A60" s="485">
        <v>1</v>
      </c>
      <c r="B60" s="636" t="s">
        <v>39</v>
      </c>
      <c r="C60" s="638">
        <v>44443</v>
      </c>
      <c r="D60" s="630">
        <f>19.5/24</f>
        <v>0.8125</v>
      </c>
      <c r="E60" s="481" t="s">
        <v>59</v>
      </c>
      <c r="F60" s="636" t="s">
        <v>171</v>
      </c>
      <c r="G60" s="481" t="str">
        <f t="shared" si="8"/>
        <v>1AA</v>
      </c>
      <c r="H60" s="636" t="s">
        <v>178</v>
      </c>
      <c r="I60" s="481" t="str">
        <f t="shared" si="1"/>
        <v>CUSA</v>
      </c>
      <c r="J60" s="636"/>
      <c r="K60" s="565"/>
      <c r="L60" s="639"/>
      <c r="M60" s="634"/>
      <c r="N60" s="485" t="str">
        <f t="shared" si="9"/>
        <v>North Texas</v>
      </c>
      <c r="O60" s="640">
        <v>44</v>
      </c>
      <c r="P60" s="668" t="str">
        <f t="shared" si="2"/>
        <v>1AA Northwestern State</v>
      </c>
      <c r="Q60" s="614">
        <v>14</v>
      </c>
      <c r="R60" s="510"/>
      <c r="S60" s="510"/>
      <c r="T60" s="500"/>
      <c r="U60" s="481"/>
      <c r="W60" s="643"/>
      <c r="X60" s="492" t="s">
        <v>502</v>
      </c>
      <c r="Y60" s="644"/>
    </row>
    <row r="61" spans="1:25" ht="16" x14ac:dyDescent="0.8">
      <c r="A61" s="485">
        <v>1</v>
      </c>
      <c r="B61" s="636" t="s">
        <v>39</v>
      </c>
      <c r="C61" s="638">
        <v>44443</v>
      </c>
      <c r="D61" s="630">
        <f>21/24</f>
        <v>0.875</v>
      </c>
      <c r="E61" s="481" t="s">
        <v>59</v>
      </c>
      <c r="F61" s="636" t="s">
        <v>131</v>
      </c>
      <c r="G61" s="481" t="str">
        <f t="shared" si="8"/>
        <v>1AA</v>
      </c>
      <c r="H61" s="636" t="s">
        <v>163</v>
      </c>
      <c r="I61" s="481" t="str">
        <f t="shared" si="1"/>
        <v>CUSA</v>
      </c>
      <c r="J61" s="636"/>
      <c r="K61" s="565"/>
      <c r="L61" s="639"/>
      <c r="M61" s="634"/>
      <c r="N61" s="485" t="str">
        <f t="shared" si="9"/>
        <v>UTEP</v>
      </c>
      <c r="O61" s="640">
        <v>38</v>
      </c>
      <c r="P61" s="668" t="str">
        <f t="shared" si="2"/>
        <v>1AA Bethune Cookman</v>
      </c>
      <c r="Q61" s="614">
        <v>28</v>
      </c>
      <c r="R61" s="510"/>
      <c r="S61" s="510"/>
      <c r="T61" s="500"/>
      <c r="U61" s="481"/>
      <c r="W61" s="643"/>
      <c r="X61" s="492" t="s">
        <v>502</v>
      </c>
      <c r="Y61" s="644"/>
    </row>
    <row r="62" spans="1:25" ht="16" x14ac:dyDescent="0.8">
      <c r="A62" s="485">
        <v>1</v>
      </c>
      <c r="B62" s="636" t="s">
        <v>39</v>
      </c>
      <c r="C62" s="638">
        <v>44443</v>
      </c>
      <c r="D62" s="630">
        <f>22.5/24</f>
        <v>0.9375</v>
      </c>
      <c r="E62" s="481" t="s">
        <v>40</v>
      </c>
      <c r="F62" s="636" t="s">
        <v>211</v>
      </c>
      <c r="G62" s="481" t="str">
        <f t="shared" si="8"/>
        <v>P12</v>
      </c>
      <c r="H62" s="636" t="s">
        <v>47</v>
      </c>
      <c r="I62" s="481" t="str">
        <f t="shared" si="1"/>
        <v>Ind</v>
      </c>
      <c r="J62" s="636" t="str">
        <f>H62</f>
        <v>BYU</v>
      </c>
      <c r="K62" s="565" t="str">
        <f>IF(+J62=F62,H62,F62)</f>
        <v>Arizona</v>
      </c>
      <c r="L62" s="639">
        <v>12.5</v>
      </c>
      <c r="M62" s="634">
        <v>54</v>
      </c>
      <c r="N62" s="485" t="str">
        <f t="shared" si="9"/>
        <v>BYU</v>
      </c>
      <c r="O62" s="640">
        <v>24</v>
      </c>
      <c r="P62" s="668" t="str">
        <f t="shared" si="2"/>
        <v>Arizona</v>
      </c>
      <c r="Q62" s="614">
        <v>16</v>
      </c>
      <c r="R62" s="510" t="str">
        <f>IF(+N62=K62,+N62,IF(+O62-Q62&lt;L62,+K62,+J62))</f>
        <v>Arizona</v>
      </c>
      <c r="S62" s="510" t="str">
        <f>IF(+R62=J62,+K62,+J62)</f>
        <v>BYU</v>
      </c>
      <c r="T62" s="500" t="str">
        <f>J62</f>
        <v>BYU</v>
      </c>
      <c r="U62" s="481" t="str">
        <f>IF($N62=$J62,IF($O62-$Q62=$L62,"T",IF($R62=T62,"W","L")),IF($R62=T62,"W","L"))</f>
        <v>L</v>
      </c>
      <c r="W62" s="643"/>
      <c r="X62" s="492" t="s">
        <v>502</v>
      </c>
      <c r="Y62" s="644"/>
    </row>
    <row r="63" spans="1:25" ht="16" x14ac:dyDescent="0.8">
      <c r="A63" s="485">
        <v>1</v>
      </c>
      <c r="B63" s="636" t="s">
        <v>39</v>
      </c>
      <c r="C63" s="638">
        <v>44443</v>
      </c>
      <c r="D63" s="630">
        <f>12/24</f>
        <v>0.5</v>
      </c>
      <c r="E63" s="481" t="s">
        <v>52</v>
      </c>
      <c r="F63" s="636" t="s">
        <v>62</v>
      </c>
      <c r="G63" s="481" t="str">
        <f t="shared" si="8"/>
        <v>1AA</v>
      </c>
      <c r="H63" s="636" t="s">
        <v>63</v>
      </c>
      <c r="I63" s="481" t="str">
        <f t="shared" si="1"/>
        <v>Ind</v>
      </c>
      <c r="J63" s="636"/>
      <c r="K63" s="565"/>
      <c r="L63" s="639"/>
      <c r="M63" s="634"/>
      <c r="N63" s="485" t="str">
        <f>F63</f>
        <v>1AA Holy Cross</v>
      </c>
      <c r="O63" s="640">
        <v>38</v>
      </c>
      <c r="P63" s="668" t="str">
        <f t="shared" si="2"/>
        <v>Connecticut</v>
      </c>
      <c r="Q63" s="614">
        <v>28</v>
      </c>
      <c r="R63" s="510"/>
      <c r="S63" s="510"/>
      <c r="T63" s="500"/>
      <c r="U63" s="481"/>
      <c r="W63" s="643"/>
      <c r="X63" s="492" t="s">
        <v>502</v>
      </c>
      <c r="Y63" s="644"/>
    </row>
    <row r="64" spans="1:25" ht="16" x14ac:dyDescent="0.8">
      <c r="A64" s="485">
        <v>1</v>
      </c>
      <c r="B64" s="636" t="s">
        <v>39</v>
      </c>
      <c r="C64" s="638">
        <v>44443</v>
      </c>
      <c r="D64" s="630">
        <f>18/24</f>
        <v>0.75</v>
      </c>
      <c r="E64" s="481" t="s">
        <v>59</v>
      </c>
      <c r="F64" s="636" t="s">
        <v>295</v>
      </c>
      <c r="G64" s="481" t="str">
        <f t="shared" si="8"/>
        <v>1AA</v>
      </c>
      <c r="H64" s="636" t="s">
        <v>348</v>
      </c>
      <c r="I64" s="481" t="str">
        <f t="shared" si="1"/>
        <v>Ind</v>
      </c>
      <c r="J64" s="636"/>
      <c r="K64" s="565"/>
      <c r="L64" s="639"/>
      <c r="M64" s="634"/>
      <c r="N64" s="485" t="str">
        <f>H64</f>
        <v>Liberty</v>
      </c>
      <c r="O64" s="640">
        <v>48</v>
      </c>
      <c r="P64" s="668" t="str">
        <f t="shared" si="2"/>
        <v>1AA Campbell</v>
      </c>
      <c r="Q64" s="614">
        <v>7</v>
      </c>
      <c r="R64" s="510"/>
      <c r="S64" s="510"/>
      <c r="T64" s="500"/>
      <c r="U64" s="481"/>
      <c r="W64" s="643"/>
      <c r="X64" s="492" t="s">
        <v>502</v>
      </c>
      <c r="Y64" s="644"/>
    </row>
    <row r="65" spans="1:25" ht="16" x14ac:dyDescent="0.8">
      <c r="A65" s="485">
        <v>1</v>
      </c>
      <c r="B65" s="636" t="s">
        <v>39</v>
      </c>
      <c r="C65" s="638">
        <v>44443</v>
      </c>
      <c r="D65" s="630">
        <f>19/24</f>
        <v>0.79166666666666663</v>
      </c>
      <c r="E65" s="481" t="s">
        <v>52</v>
      </c>
      <c r="F65" s="636" t="s">
        <v>97</v>
      </c>
      <c r="G65" s="481" t="str">
        <f t="shared" si="8"/>
        <v>ACC</v>
      </c>
      <c r="H65" s="636" t="s">
        <v>195</v>
      </c>
      <c r="I65" s="481" t="str">
        <f t="shared" si="1"/>
        <v>MAC</v>
      </c>
      <c r="J65" s="636" t="str">
        <f>F65</f>
        <v>Syracuse</v>
      </c>
      <c r="K65" s="565" t="str">
        <f>IF(+J65=F65,H65,F65)</f>
        <v>Ohio</v>
      </c>
      <c r="L65" s="639">
        <v>1.5</v>
      </c>
      <c r="M65" s="634">
        <v>55.5</v>
      </c>
      <c r="N65" s="485" t="str">
        <f>F65</f>
        <v>Syracuse</v>
      </c>
      <c r="O65" s="640">
        <v>29</v>
      </c>
      <c r="P65" s="668" t="str">
        <f t="shared" si="2"/>
        <v>Ohio</v>
      </c>
      <c r="Q65" s="614">
        <v>9</v>
      </c>
      <c r="R65" s="510" t="str">
        <f>IF(+N65=K65,+N65,IF(+O65-Q65&lt;L65,+K65,+J65))</f>
        <v>Syracuse</v>
      </c>
      <c r="S65" s="510" t="str">
        <f>IF(+R65=J65,+K65,+J65)</f>
        <v>Ohio</v>
      </c>
      <c r="T65" s="500" t="str">
        <f>H65</f>
        <v>Ohio</v>
      </c>
      <c r="U65" s="481" t="str">
        <f>IF($N65=$J65,IF($O65-$Q65=$L65,"T",IF($R65=T65,"W","L")),IF($R65=T65,"W","L"))</f>
        <v>L</v>
      </c>
      <c r="W65" s="643"/>
      <c r="X65" s="492" t="s">
        <v>502</v>
      </c>
      <c r="Y65" s="644"/>
    </row>
    <row r="66" spans="1:25" ht="16" x14ac:dyDescent="0.8">
      <c r="A66" s="485">
        <v>1</v>
      </c>
      <c r="B66" s="636" t="s">
        <v>39</v>
      </c>
      <c r="C66" s="638">
        <v>44443</v>
      </c>
      <c r="D66" s="630">
        <f>19/24</f>
        <v>0.79166666666666663</v>
      </c>
      <c r="E66" s="481" t="s">
        <v>59</v>
      </c>
      <c r="F66" s="636" t="s">
        <v>308</v>
      </c>
      <c r="G66" s="481" t="str">
        <f t="shared" si="8"/>
        <v>1AA</v>
      </c>
      <c r="H66" s="636" t="s">
        <v>84</v>
      </c>
      <c r="I66" s="481" t="str">
        <f t="shared" si="1"/>
        <v>MAC</v>
      </c>
      <c r="J66" s="636"/>
      <c r="K66" s="565"/>
      <c r="L66" s="639"/>
      <c r="M66" s="634"/>
      <c r="N66" s="485" t="str">
        <f>H66</f>
        <v>Toledo</v>
      </c>
      <c r="O66" s="640">
        <v>49</v>
      </c>
      <c r="P66" s="668" t="str">
        <f t="shared" si="2"/>
        <v>1AA Norfolk St</v>
      </c>
      <c r="Q66" s="614">
        <v>10</v>
      </c>
      <c r="R66" s="510"/>
      <c r="S66" s="510"/>
      <c r="T66" s="500"/>
      <c r="U66" s="481"/>
      <c r="W66" s="643"/>
      <c r="X66" s="492" t="s">
        <v>502</v>
      </c>
      <c r="Y66" s="644"/>
    </row>
    <row r="67" spans="1:25" ht="16" x14ac:dyDescent="0.8">
      <c r="A67" s="485">
        <v>1</v>
      </c>
      <c r="B67" s="636" t="s">
        <v>39</v>
      </c>
      <c r="C67" s="638">
        <v>44443</v>
      </c>
      <c r="D67" s="630">
        <f>14/24</f>
        <v>0.58333333333333337</v>
      </c>
      <c r="E67" s="481"/>
      <c r="F67" s="636" t="s">
        <v>303</v>
      </c>
      <c r="G67" s="481" t="str">
        <f t="shared" si="8"/>
        <v>1AA</v>
      </c>
      <c r="H67" s="636" t="s">
        <v>197</v>
      </c>
      <c r="I67" s="481" t="str">
        <f t="shared" si="1"/>
        <v>MWC</v>
      </c>
      <c r="J67" s="636"/>
      <c r="K67" s="565"/>
      <c r="L67" s="639"/>
      <c r="M67" s="634"/>
      <c r="N67" s="485" t="str">
        <f>H67</f>
        <v>Air Force</v>
      </c>
      <c r="O67" s="640">
        <v>35</v>
      </c>
      <c r="P67" s="668" t="str">
        <f t="shared" si="2"/>
        <v>1AA Lafayette</v>
      </c>
      <c r="Q67" s="614">
        <v>14</v>
      </c>
      <c r="R67" s="510"/>
      <c r="S67" s="510"/>
      <c r="T67" s="500"/>
      <c r="U67" s="481"/>
      <c r="W67" s="643"/>
      <c r="X67" s="492" t="s">
        <v>502</v>
      </c>
      <c r="Y67" s="644"/>
    </row>
    <row r="68" spans="1:25" ht="16" x14ac:dyDescent="0.8">
      <c r="A68" s="485">
        <v>1</v>
      </c>
      <c r="B68" s="636" t="s">
        <v>39</v>
      </c>
      <c r="C68" s="638">
        <v>44443</v>
      </c>
      <c r="D68" s="630">
        <f>23.99/24</f>
        <v>0.99958333333333327</v>
      </c>
      <c r="E68" s="481"/>
      <c r="F68" s="636" t="s">
        <v>45</v>
      </c>
      <c r="G68" s="481" t="str">
        <f t="shared" ref="G68:G99" si="10">VLOOKUP(+F68,$F$995:$G$1242,2,FALSE)</f>
        <v>1AA</v>
      </c>
      <c r="H68" s="636" t="s">
        <v>49</v>
      </c>
      <c r="I68" s="481" t="str">
        <f t="shared" ref="I68:I131" si="11">VLOOKUP(+H68,$F$995:$G$1242,2,FALSE)</f>
        <v>MWC</v>
      </c>
      <c r="J68" s="636"/>
      <c r="K68" s="565"/>
      <c r="L68" s="639"/>
      <c r="M68" s="634"/>
      <c r="N68" s="485" t="str">
        <f>H68</f>
        <v>Hawaii</v>
      </c>
      <c r="O68" s="640">
        <v>49</v>
      </c>
      <c r="P68" s="668" t="str">
        <f t="shared" si="2"/>
        <v>1AA Portland State</v>
      </c>
      <c r="Q68" s="614">
        <v>35</v>
      </c>
      <c r="R68" s="510"/>
      <c r="S68" s="510"/>
      <c r="T68" s="500"/>
      <c r="U68" s="481"/>
      <c r="W68" s="643"/>
      <c r="X68" s="492" t="s">
        <v>502</v>
      </c>
      <c r="Y68" s="644"/>
    </row>
    <row r="69" spans="1:25" ht="16" x14ac:dyDescent="0.8">
      <c r="A69" s="485">
        <v>1</v>
      </c>
      <c r="B69" s="636" t="s">
        <v>39</v>
      </c>
      <c r="C69" s="638">
        <v>44443</v>
      </c>
      <c r="D69" s="630">
        <f>22.5/24</f>
        <v>0.9375</v>
      </c>
      <c r="E69" s="481" t="s">
        <v>52</v>
      </c>
      <c r="F69" s="636" t="s">
        <v>85</v>
      </c>
      <c r="G69" s="481" t="str">
        <f t="shared" si="10"/>
        <v>Ind</v>
      </c>
      <c r="H69" s="636" t="s">
        <v>206</v>
      </c>
      <c r="I69" s="481" t="str">
        <f t="shared" si="11"/>
        <v>MWC</v>
      </c>
      <c r="J69" s="636" t="str">
        <f>H69</f>
        <v>San Diego State</v>
      </c>
      <c r="K69" s="565" t="str">
        <f>IF(+J69=F69,H69,F69)</f>
        <v>New Mexico State</v>
      </c>
      <c r="L69" s="639">
        <v>31</v>
      </c>
      <c r="M69" s="634">
        <v>51</v>
      </c>
      <c r="N69" s="485" t="str">
        <f>H69</f>
        <v>San Diego State</v>
      </c>
      <c r="O69" s="640">
        <v>28</v>
      </c>
      <c r="P69" s="668" t="str">
        <f t="shared" si="2"/>
        <v>New Mexico State</v>
      </c>
      <c r="Q69" s="614">
        <v>10</v>
      </c>
      <c r="R69" s="510" t="str">
        <f>IF(+N69=K69,+N69,IF(+O69-Q69&lt;L69,+K69,+J69))</f>
        <v>New Mexico State</v>
      </c>
      <c r="S69" s="510" t="str">
        <f>IF(+R69=J69,+K69,+J69)</f>
        <v>San Diego State</v>
      </c>
      <c r="T69" s="500" t="str">
        <f>K69</f>
        <v>New Mexico State</v>
      </c>
      <c r="U69" s="481" t="str">
        <f>IF($N69=$J69,IF($O69-$Q69=$L69,"T",IF($R69=T69,"W","L")),IF($R69=T69,"W","L"))</f>
        <v>W</v>
      </c>
      <c r="W69" s="643"/>
      <c r="X69" s="492" t="s">
        <v>502</v>
      </c>
      <c r="Y69" s="644"/>
    </row>
    <row r="70" spans="1:25" ht="16" x14ac:dyDescent="0.8">
      <c r="A70" s="485">
        <v>1</v>
      </c>
      <c r="B70" s="636" t="s">
        <v>39</v>
      </c>
      <c r="C70" s="638">
        <v>44443</v>
      </c>
      <c r="D70" s="630">
        <f>16/24</f>
        <v>0.66666666666666663</v>
      </c>
      <c r="E70" s="481"/>
      <c r="F70" s="636" t="s">
        <v>216</v>
      </c>
      <c r="G70" s="481" t="str">
        <f t="shared" si="10"/>
        <v>1AA</v>
      </c>
      <c r="H70" s="636" t="s">
        <v>143</v>
      </c>
      <c r="I70" s="481" t="str">
        <f t="shared" si="11"/>
        <v>MWC</v>
      </c>
      <c r="J70" s="636"/>
      <c r="K70" s="565"/>
      <c r="L70" s="639"/>
      <c r="M70" s="634"/>
      <c r="N70" s="485" t="str">
        <f>H70</f>
        <v>Wyoming</v>
      </c>
      <c r="O70" s="640">
        <v>19</v>
      </c>
      <c r="P70" s="668" t="str">
        <f t="shared" si="2"/>
        <v>1AA Montana State</v>
      </c>
      <c r="Q70" s="614">
        <v>16</v>
      </c>
      <c r="R70" s="510"/>
      <c r="S70" s="510"/>
      <c r="T70" s="500"/>
      <c r="U70" s="481"/>
      <c r="W70" s="643"/>
      <c r="X70" s="492" t="s">
        <v>502</v>
      </c>
      <c r="Y70" s="644"/>
    </row>
    <row r="71" spans="1:25" ht="16" x14ac:dyDescent="0.8">
      <c r="A71" s="485">
        <v>1</v>
      </c>
      <c r="B71" s="636" t="s">
        <v>39</v>
      </c>
      <c r="C71" s="638">
        <v>44443</v>
      </c>
      <c r="D71" s="630">
        <f>22.5/24</f>
        <v>0.9375</v>
      </c>
      <c r="E71" s="481" t="s">
        <v>77</v>
      </c>
      <c r="F71" s="636" t="s">
        <v>152</v>
      </c>
      <c r="G71" s="481" t="str">
        <f t="shared" si="10"/>
        <v>MWC</v>
      </c>
      <c r="H71" s="636" t="s">
        <v>133</v>
      </c>
      <c r="I71" s="481" t="str">
        <f t="shared" si="11"/>
        <v>P12</v>
      </c>
      <c r="J71" s="636" t="str">
        <f>H71</f>
        <v>California</v>
      </c>
      <c r="K71" s="565" t="str">
        <f>IF(+J71=F71,H71,F71)</f>
        <v>Nevada</v>
      </c>
      <c r="L71" s="639">
        <v>3.5</v>
      </c>
      <c r="M71" s="634">
        <v>52.5</v>
      </c>
      <c r="N71" s="485" t="str">
        <f>F71</f>
        <v>Nevada</v>
      </c>
      <c r="O71" s="640">
        <v>22</v>
      </c>
      <c r="P71" s="668" t="str">
        <f t="shared" si="2"/>
        <v>California</v>
      </c>
      <c r="Q71" s="614">
        <v>17</v>
      </c>
      <c r="R71" s="510" t="str">
        <f>IF(+N71=K71,+N71,IF(+O71-Q71&lt;L71,+K71,+J71))</f>
        <v>Nevada</v>
      </c>
      <c r="S71" s="510" t="str">
        <f>IF(+R71=J71,+K71,+J71)</f>
        <v>California</v>
      </c>
      <c r="T71" s="500" t="str">
        <f>J71</f>
        <v>California</v>
      </c>
      <c r="U71" s="481" t="str">
        <f>IF($N71=$J71,IF($O71-$Q71=$L71,"T",IF($R71=T71,"W","L")),IF($R71=T71,"W","L"))</f>
        <v>L</v>
      </c>
      <c r="W71" s="643"/>
      <c r="X71" s="492" t="s">
        <v>502</v>
      </c>
      <c r="Y71" s="644"/>
    </row>
    <row r="72" spans="1:25" ht="16" x14ac:dyDescent="0.8">
      <c r="A72" s="485">
        <v>1</v>
      </c>
      <c r="B72" s="636" t="s">
        <v>39</v>
      </c>
      <c r="C72" s="638">
        <v>44443</v>
      </c>
      <c r="D72" s="630">
        <f>14/24</f>
        <v>0.58333333333333337</v>
      </c>
      <c r="E72" s="481" t="s">
        <v>509</v>
      </c>
      <c r="F72" s="636" t="s">
        <v>201</v>
      </c>
      <c r="G72" s="481" t="str">
        <f t="shared" si="10"/>
        <v>MWC</v>
      </c>
      <c r="H72" s="636" t="s">
        <v>213</v>
      </c>
      <c r="I72" s="481" t="str">
        <f t="shared" si="11"/>
        <v>P12</v>
      </c>
      <c r="J72" s="636" t="str">
        <f>H72</f>
        <v>Oregon</v>
      </c>
      <c r="K72" s="565" t="str">
        <f t="shared" ref="K72:K133" si="12">IF(+J72=F72,H72,F72)</f>
        <v>Fresno State</v>
      </c>
      <c r="L72" s="639">
        <v>20.5</v>
      </c>
      <c r="M72" s="634">
        <v>63.5</v>
      </c>
      <c r="N72" s="485" t="str">
        <f>H72</f>
        <v>Oregon</v>
      </c>
      <c r="O72" s="640">
        <v>31</v>
      </c>
      <c r="P72" s="668" t="str">
        <f t="shared" si="2"/>
        <v>Fresno State</v>
      </c>
      <c r="Q72" s="614">
        <v>24</v>
      </c>
      <c r="R72" s="510" t="str">
        <f t="shared" ref="R72:R133" si="13">IF(+N72=K72,+N72,IF(+O72-Q72&lt;L72,+K72,+J72))</f>
        <v>Fresno State</v>
      </c>
      <c r="S72" s="510" t="str">
        <f t="shared" ref="S72:S133" si="14">IF(+R72=J72,+K72,+J72)</f>
        <v>Oregon</v>
      </c>
      <c r="T72" s="500" t="str">
        <f>K72</f>
        <v>Fresno State</v>
      </c>
      <c r="U72" s="481" t="str">
        <f>IF($N72=$J72,IF($O72-$Q72=$L72,"T",IF($R72=T72,"W","L")),IF($R72=T72,"W","L"))</f>
        <v>W</v>
      </c>
      <c r="W72" s="643"/>
      <c r="X72" s="492" t="s">
        <v>502</v>
      </c>
      <c r="Y72" s="644"/>
    </row>
    <row r="73" spans="1:25" ht="16" x14ac:dyDescent="0.8">
      <c r="A73" s="485">
        <v>1</v>
      </c>
      <c r="B73" s="636" t="s">
        <v>39</v>
      </c>
      <c r="C73" s="638">
        <v>44443</v>
      </c>
      <c r="D73" s="630">
        <f>17/24</f>
        <v>0.70833333333333337</v>
      </c>
      <c r="E73" s="481" t="s">
        <v>509</v>
      </c>
      <c r="F73" s="636" t="s">
        <v>57</v>
      </c>
      <c r="G73" s="481" t="str">
        <f t="shared" si="10"/>
        <v>MWC</v>
      </c>
      <c r="H73" s="636" t="s">
        <v>215</v>
      </c>
      <c r="I73" s="481" t="str">
        <f t="shared" si="11"/>
        <v>P12</v>
      </c>
      <c r="J73" s="636" t="str">
        <f>H73</f>
        <v>Southern Cal</v>
      </c>
      <c r="K73" s="565" t="str">
        <f t="shared" si="12"/>
        <v>San Jose State</v>
      </c>
      <c r="L73" s="639">
        <v>15</v>
      </c>
      <c r="M73" s="634">
        <v>59.5</v>
      </c>
      <c r="N73" s="485" t="str">
        <f>H73</f>
        <v>Southern Cal</v>
      </c>
      <c r="O73" s="640">
        <v>30</v>
      </c>
      <c r="P73" s="668" t="str">
        <f t="shared" si="2"/>
        <v>San Jose State</v>
      </c>
      <c r="Q73" s="614">
        <v>7</v>
      </c>
      <c r="R73" s="510" t="str">
        <f t="shared" si="13"/>
        <v>Southern Cal</v>
      </c>
      <c r="S73" s="510" t="str">
        <f t="shared" si="14"/>
        <v>San Jose State</v>
      </c>
      <c r="T73" s="500" t="str">
        <f>K73</f>
        <v>San Jose State</v>
      </c>
      <c r="U73" s="481" t="str">
        <f>IF($N73=$J73,IF($O73-$Q73=$L73,"T",IF($R73=T73,"W","L")),IF($R73=T73,"W","L"))</f>
        <v>L</v>
      </c>
      <c r="W73" s="643"/>
      <c r="X73" s="492" t="s">
        <v>502</v>
      </c>
      <c r="Y73" s="644"/>
    </row>
    <row r="74" spans="1:25" ht="16" x14ac:dyDescent="0.8">
      <c r="A74" s="485">
        <v>1</v>
      </c>
      <c r="B74" s="636" t="s">
        <v>39</v>
      </c>
      <c r="C74" s="638">
        <v>44443</v>
      </c>
      <c r="D74" s="630">
        <f>20.5/24</f>
        <v>0.85416666666666663</v>
      </c>
      <c r="E74" s="481" t="s">
        <v>127</v>
      </c>
      <c r="F74" s="636" t="s">
        <v>190</v>
      </c>
      <c r="G74" s="481" t="str">
        <f t="shared" si="10"/>
        <v>SEC</v>
      </c>
      <c r="H74" s="636" t="s">
        <v>237</v>
      </c>
      <c r="I74" s="481" t="str">
        <f t="shared" si="11"/>
        <v>P12</v>
      </c>
      <c r="J74" s="636" t="str">
        <f>F74</f>
        <v>LSU</v>
      </c>
      <c r="K74" s="565" t="str">
        <f t="shared" si="12"/>
        <v>UCLA</v>
      </c>
      <c r="L74" s="639">
        <v>3</v>
      </c>
      <c r="M74" s="634">
        <v>66</v>
      </c>
      <c r="N74" s="485" t="str">
        <f>H74</f>
        <v>UCLA</v>
      </c>
      <c r="O74" s="640">
        <v>38</v>
      </c>
      <c r="P74" s="668" t="str">
        <f t="shared" ref="P74:P140" si="15">IF(+N74=F74,H74,F74)</f>
        <v>LSU</v>
      </c>
      <c r="Q74" s="614">
        <v>27</v>
      </c>
      <c r="R74" s="510" t="str">
        <f t="shared" si="13"/>
        <v>UCLA</v>
      </c>
      <c r="S74" s="510" t="str">
        <f t="shared" si="14"/>
        <v>LSU</v>
      </c>
      <c r="T74" s="500" t="str">
        <f>J74</f>
        <v>LSU</v>
      </c>
      <c r="U74" s="481" t="str">
        <f>IF($N74=$J74,IF($O74-$Q74=$L74,"T",IF($R74=T74,"W","L")),IF($R74=T74,"W","L"))</f>
        <v>L</v>
      </c>
      <c r="W74" s="643"/>
      <c r="X74" s="492" t="s">
        <v>502</v>
      </c>
      <c r="Y74" s="644"/>
    </row>
    <row r="75" spans="1:25" ht="16" x14ac:dyDescent="0.8">
      <c r="A75" s="485">
        <v>1</v>
      </c>
      <c r="B75" s="636" t="s">
        <v>39</v>
      </c>
      <c r="C75" s="638">
        <v>44443</v>
      </c>
      <c r="D75" s="630">
        <f>20/24</f>
        <v>0.83333333333333337</v>
      </c>
      <c r="E75" s="481" t="s">
        <v>509</v>
      </c>
      <c r="F75" s="636" t="s">
        <v>255</v>
      </c>
      <c r="G75" s="481" t="str">
        <f t="shared" si="10"/>
        <v>1AA</v>
      </c>
      <c r="H75" s="636" t="s">
        <v>98</v>
      </c>
      <c r="I75" s="481" t="str">
        <f t="shared" si="11"/>
        <v>P12</v>
      </c>
      <c r="J75" s="636"/>
      <c r="K75" s="565"/>
      <c r="L75" s="639"/>
      <c r="M75" s="634"/>
      <c r="N75" s="485" t="str">
        <f>F75</f>
        <v>1AA Montana</v>
      </c>
      <c r="O75" s="640">
        <v>13</v>
      </c>
      <c r="P75" s="668" t="str">
        <f t="shared" si="15"/>
        <v>Washington</v>
      </c>
      <c r="Q75" s="614">
        <v>7</v>
      </c>
      <c r="R75" s="510"/>
      <c r="S75" s="510"/>
      <c r="T75" s="500"/>
      <c r="U75" s="481"/>
      <c r="W75" s="643"/>
      <c r="X75" s="492" t="s">
        <v>502</v>
      </c>
      <c r="Y75" s="644"/>
    </row>
    <row r="76" spans="1:25" ht="16" x14ac:dyDescent="0.8">
      <c r="A76" s="485">
        <v>1</v>
      </c>
      <c r="B76" s="636" t="s">
        <v>39</v>
      </c>
      <c r="C76" s="638">
        <v>44443</v>
      </c>
      <c r="D76" s="630">
        <f>23/24</f>
        <v>0.95833333333333337</v>
      </c>
      <c r="E76" s="481" t="s">
        <v>509</v>
      </c>
      <c r="F76" s="636" t="s">
        <v>100</v>
      </c>
      <c r="G76" s="481" t="str">
        <f t="shared" si="10"/>
        <v>MWC</v>
      </c>
      <c r="H76" s="636" t="s">
        <v>217</v>
      </c>
      <c r="I76" s="481" t="str">
        <f t="shared" si="11"/>
        <v>P12</v>
      </c>
      <c r="J76" s="636" t="str">
        <f>H76</f>
        <v>Washington State</v>
      </c>
      <c r="K76" s="565" t="str">
        <f t="shared" si="12"/>
        <v>Utah State</v>
      </c>
      <c r="L76" s="639">
        <v>17</v>
      </c>
      <c r="M76" s="634">
        <v>66.5</v>
      </c>
      <c r="N76" s="485" t="str">
        <f>F76</f>
        <v>Utah State</v>
      </c>
      <c r="O76" s="640">
        <v>26</v>
      </c>
      <c r="P76" s="668" t="str">
        <f t="shared" si="15"/>
        <v>Washington State</v>
      </c>
      <c r="Q76" s="614">
        <v>23</v>
      </c>
      <c r="R76" s="510" t="str">
        <f t="shared" si="13"/>
        <v>Utah State</v>
      </c>
      <c r="S76" s="510" t="str">
        <f t="shared" si="14"/>
        <v>Washington State</v>
      </c>
      <c r="T76" s="500" t="str">
        <f>K76</f>
        <v>Utah State</v>
      </c>
      <c r="U76" s="481" t="str">
        <f t="shared" ref="U76:U137" si="16">IF($N76=$J76,IF($O76-$Q76=$L76,"T",IF($R76=T76,"W","L")),IF($R76=T76,"W","L"))</f>
        <v>W</v>
      </c>
      <c r="W76" s="643"/>
      <c r="X76" s="492" t="s">
        <v>502</v>
      </c>
      <c r="Y76" s="644"/>
    </row>
    <row r="77" spans="1:25" ht="16" x14ac:dyDescent="0.8">
      <c r="A77" s="485">
        <v>1</v>
      </c>
      <c r="B77" s="636" t="s">
        <v>39</v>
      </c>
      <c r="C77" s="638">
        <v>44443</v>
      </c>
      <c r="D77" s="630">
        <f>19/24</f>
        <v>0.79166666666666663</v>
      </c>
      <c r="E77" s="481" t="s">
        <v>59</v>
      </c>
      <c r="F77" s="636" t="s">
        <v>161</v>
      </c>
      <c r="G77" s="481" t="str">
        <f t="shared" si="10"/>
        <v>1AA</v>
      </c>
      <c r="H77" s="636" t="s">
        <v>150</v>
      </c>
      <c r="I77" s="481" t="str">
        <f t="shared" si="11"/>
        <v>SB</v>
      </c>
      <c r="J77" s="636"/>
      <c r="K77" s="565"/>
      <c r="L77" s="639"/>
      <c r="M77" s="634"/>
      <c r="N77" s="485" t="str">
        <f>H77</f>
        <v>Arkansas State</v>
      </c>
      <c r="O77" s="640">
        <v>40</v>
      </c>
      <c r="P77" s="668" t="str">
        <f t="shared" si="15"/>
        <v>1AA Central Arkansas</v>
      </c>
      <c r="Q77" s="614">
        <v>21</v>
      </c>
      <c r="R77" s="510"/>
      <c r="S77" s="510"/>
      <c r="T77" s="500"/>
      <c r="U77" s="481"/>
      <c r="W77" s="643"/>
      <c r="X77" s="492" t="s">
        <v>502</v>
      </c>
      <c r="Y77" s="644"/>
    </row>
    <row r="78" spans="1:25" ht="16" x14ac:dyDescent="0.8">
      <c r="A78" s="485">
        <v>1</v>
      </c>
      <c r="B78" s="636" t="s">
        <v>39</v>
      </c>
      <c r="C78" s="638">
        <v>44443</v>
      </c>
      <c r="D78" s="630">
        <f>18/24</f>
        <v>0.75</v>
      </c>
      <c r="E78" s="481" t="s">
        <v>59</v>
      </c>
      <c r="F78" s="636" t="s">
        <v>253</v>
      </c>
      <c r="G78" s="481" t="str">
        <f t="shared" si="10"/>
        <v>1AA</v>
      </c>
      <c r="H78" s="636" t="s">
        <v>223</v>
      </c>
      <c r="I78" s="481" t="str">
        <f t="shared" si="11"/>
        <v>SB</v>
      </c>
      <c r="J78" s="636"/>
      <c r="K78" s="565"/>
      <c r="L78" s="639"/>
      <c r="M78" s="634"/>
      <c r="N78" s="485" t="str">
        <f>H78</f>
        <v>Georgia Southern</v>
      </c>
      <c r="O78" s="640">
        <v>30</v>
      </c>
      <c r="P78" s="668" t="str">
        <f t="shared" si="15"/>
        <v>1AA Gardner Webb</v>
      </c>
      <c r="Q78" s="614">
        <v>25</v>
      </c>
      <c r="R78" s="510"/>
      <c r="S78" s="510"/>
      <c r="T78" s="500"/>
      <c r="U78" s="481"/>
      <c r="W78" s="643"/>
      <c r="X78" s="492" t="s">
        <v>502</v>
      </c>
      <c r="Y78" s="644"/>
    </row>
    <row r="79" spans="1:25" ht="16" x14ac:dyDescent="0.8">
      <c r="A79" s="485">
        <v>1</v>
      </c>
      <c r="B79" s="636" t="s">
        <v>39</v>
      </c>
      <c r="C79" s="638">
        <v>44443</v>
      </c>
      <c r="D79" s="630">
        <f>12/24</f>
        <v>0.5</v>
      </c>
      <c r="E79" s="481" t="s">
        <v>102</v>
      </c>
      <c r="F79" s="636" t="s">
        <v>106</v>
      </c>
      <c r="G79" s="481" t="str">
        <f t="shared" si="10"/>
        <v>Ind</v>
      </c>
      <c r="H79" s="636" t="s">
        <v>91</v>
      </c>
      <c r="I79" s="481" t="str">
        <f t="shared" si="11"/>
        <v>SB</v>
      </c>
      <c r="J79" s="636" t="str">
        <f>H79</f>
        <v>Georgia State</v>
      </c>
      <c r="K79" s="565" t="str">
        <f t="shared" si="12"/>
        <v>Army</v>
      </c>
      <c r="L79" s="639">
        <v>2</v>
      </c>
      <c r="M79" s="634">
        <v>49.5</v>
      </c>
      <c r="N79" s="485" t="str">
        <f>F79</f>
        <v>Army</v>
      </c>
      <c r="O79" s="640">
        <v>43</v>
      </c>
      <c r="P79" s="668" t="str">
        <f t="shared" si="15"/>
        <v>Georgia State</v>
      </c>
      <c r="Q79" s="614">
        <v>10</v>
      </c>
      <c r="R79" s="510" t="str">
        <f t="shared" si="13"/>
        <v>Army</v>
      </c>
      <c r="S79" s="510" t="str">
        <f t="shared" si="14"/>
        <v>Georgia State</v>
      </c>
      <c r="T79" s="500" t="str">
        <f>F79</f>
        <v>Army</v>
      </c>
      <c r="U79" s="481" t="str">
        <f t="shared" si="16"/>
        <v>W</v>
      </c>
      <c r="W79" s="643"/>
      <c r="X79" s="492" t="s">
        <v>502</v>
      </c>
      <c r="Y79" s="644"/>
    </row>
    <row r="80" spans="1:25" ht="16" x14ac:dyDescent="0.8">
      <c r="A80" s="485">
        <v>1</v>
      </c>
      <c r="B80" s="636" t="s">
        <v>39</v>
      </c>
      <c r="C80" s="638">
        <v>44443</v>
      </c>
      <c r="D80" s="630">
        <f>20/24</f>
        <v>0.83333333333333337</v>
      </c>
      <c r="E80" s="481"/>
      <c r="F80" s="636" t="s">
        <v>182</v>
      </c>
      <c r="G80" s="481" t="str">
        <f t="shared" si="10"/>
        <v>CUSA</v>
      </c>
      <c r="H80" s="636" t="s">
        <v>227</v>
      </c>
      <c r="I80" s="481" t="str">
        <f t="shared" si="11"/>
        <v>SB</v>
      </c>
      <c r="J80" s="636" t="str">
        <f>H80</f>
        <v>South Alabama</v>
      </c>
      <c r="K80" s="565" t="str">
        <f t="shared" si="12"/>
        <v>Southern Miss</v>
      </c>
      <c r="L80" s="639">
        <v>1</v>
      </c>
      <c r="M80" s="634">
        <v>57</v>
      </c>
      <c r="N80" s="485" t="str">
        <f>H80</f>
        <v>South Alabama</v>
      </c>
      <c r="O80" s="640">
        <v>31</v>
      </c>
      <c r="P80" s="668" t="str">
        <f t="shared" si="15"/>
        <v>Southern Miss</v>
      </c>
      <c r="Q80" s="614">
        <v>7</v>
      </c>
      <c r="R80" s="510" t="str">
        <f t="shared" si="13"/>
        <v>South Alabama</v>
      </c>
      <c r="S80" s="510" t="str">
        <f t="shared" si="14"/>
        <v>Southern Miss</v>
      </c>
      <c r="T80" s="500" t="str">
        <f>F80</f>
        <v>Southern Miss</v>
      </c>
      <c r="U80" s="481" t="str">
        <f t="shared" si="16"/>
        <v>L</v>
      </c>
      <c r="V80" s="492" t="str">
        <f>H80</f>
        <v>South Alabama</v>
      </c>
      <c r="W80" s="643">
        <v>32</v>
      </c>
      <c r="X80" s="492" t="str">
        <f>IF(+V80=F80,H80,F80)</f>
        <v>Southern Miss</v>
      </c>
      <c r="Y80" s="644">
        <v>21</v>
      </c>
    </row>
    <row r="81" spans="1:25" ht="16" x14ac:dyDescent="0.8">
      <c r="A81" s="485">
        <v>1</v>
      </c>
      <c r="B81" s="636" t="s">
        <v>39</v>
      </c>
      <c r="C81" s="638">
        <v>44443</v>
      </c>
      <c r="D81" s="630">
        <f>19/24</f>
        <v>0.79166666666666663</v>
      </c>
      <c r="E81" s="481"/>
      <c r="F81" s="636" t="s">
        <v>156</v>
      </c>
      <c r="G81" s="481" t="str">
        <f t="shared" si="10"/>
        <v>B12</v>
      </c>
      <c r="H81" s="636" t="s">
        <v>220</v>
      </c>
      <c r="I81" s="481" t="str">
        <f t="shared" si="11"/>
        <v>SB</v>
      </c>
      <c r="J81" s="636" t="str">
        <f>F81</f>
        <v>Baylor</v>
      </c>
      <c r="K81" s="565" t="str">
        <f t="shared" si="12"/>
        <v>Texas State</v>
      </c>
      <c r="L81" s="639">
        <v>14</v>
      </c>
      <c r="M81" s="634">
        <v>53</v>
      </c>
      <c r="N81" s="485" t="str">
        <f>F81</f>
        <v>Baylor</v>
      </c>
      <c r="O81" s="640">
        <v>29</v>
      </c>
      <c r="P81" s="668" t="str">
        <f t="shared" si="15"/>
        <v>Texas State</v>
      </c>
      <c r="Q81" s="614">
        <v>20</v>
      </c>
      <c r="R81" s="510" t="str">
        <f t="shared" si="13"/>
        <v>Texas State</v>
      </c>
      <c r="S81" s="510" t="str">
        <f t="shared" si="14"/>
        <v>Baylor</v>
      </c>
      <c r="T81" s="500" t="str">
        <f>F81</f>
        <v>Baylor</v>
      </c>
      <c r="U81" s="481" t="str">
        <f t="shared" si="16"/>
        <v>L</v>
      </c>
      <c r="W81" s="643"/>
      <c r="X81" s="492" t="s">
        <v>502</v>
      </c>
      <c r="Y81" s="644"/>
    </row>
    <row r="82" spans="1:25" ht="16" x14ac:dyDescent="0.8">
      <c r="A82" s="485">
        <v>1</v>
      </c>
      <c r="B82" s="636" t="s">
        <v>39</v>
      </c>
      <c r="C82" s="638">
        <v>44443</v>
      </c>
      <c r="D82" s="630">
        <f>19/24</f>
        <v>0.79166666666666663</v>
      </c>
      <c r="E82" s="481" t="s">
        <v>59</v>
      </c>
      <c r="F82" s="636" t="s">
        <v>249</v>
      </c>
      <c r="G82" s="481" t="str">
        <f t="shared" si="10"/>
        <v>1AA</v>
      </c>
      <c r="H82" s="636" t="s">
        <v>198</v>
      </c>
      <c r="I82" s="481" t="str">
        <f t="shared" si="11"/>
        <v>SB</v>
      </c>
      <c r="J82" s="636"/>
      <c r="K82" s="565"/>
      <c r="L82" s="639"/>
      <c r="M82" s="634"/>
      <c r="N82" s="485" t="str">
        <f t="shared" ref="N82:N90" si="17">H82</f>
        <v>Troy</v>
      </c>
      <c r="O82" s="640">
        <v>55</v>
      </c>
      <c r="P82" s="668" t="str">
        <f t="shared" si="15"/>
        <v>1AA Southern</v>
      </c>
      <c r="Q82" s="614">
        <v>3</v>
      </c>
      <c r="R82" s="510"/>
      <c r="S82" s="510"/>
      <c r="T82" s="500"/>
      <c r="U82" s="481"/>
      <c r="W82" s="643"/>
      <c r="X82" s="492" t="s">
        <v>502</v>
      </c>
      <c r="Y82" s="644"/>
    </row>
    <row r="83" spans="1:25" ht="16" x14ac:dyDescent="0.8">
      <c r="A83" s="485">
        <v>1</v>
      </c>
      <c r="B83" s="636" t="s">
        <v>39</v>
      </c>
      <c r="C83" s="638">
        <v>44443</v>
      </c>
      <c r="D83" s="630">
        <f>14/24</f>
        <v>0.58333333333333337</v>
      </c>
      <c r="E83" s="481" t="s">
        <v>92</v>
      </c>
      <c r="F83" s="636" t="s">
        <v>43</v>
      </c>
      <c r="G83" s="481" t="str">
        <f t="shared" si="10"/>
        <v>CUSA</v>
      </c>
      <c r="H83" s="636" t="s">
        <v>94</v>
      </c>
      <c r="I83" s="481" t="str">
        <f t="shared" si="11"/>
        <v>SEC</v>
      </c>
      <c r="J83" s="636" t="str">
        <f t="shared" ref="J83:J88" si="18">H83</f>
        <v>Arkansas</v>
      </c>
      <c r="K83" s="565" t="str">
        <f t="shared" si="12"/>
        <v>Rice</v>
      </c>
      <c r="L83" s="639">
        <v>19.5</v>
      </c>
      <c r="M83" s="634">
        <v>50</v>
      </c>
      <c r="N83" s="485" t="str">
        <f t="shared" si="17"/>
        <v>Arkansas</v>
      </c>
      <c r="O83" s="640">
        <v>38</v>
      </c>
      <c r="P83" s="668" t="str">
        <f t="shared" si="15"/>
        <v>Rice</v>
      </c>
      <c r="Q83" s="614">
        <v>17</v>
      </c>
      <c r="R83" s="510" t="str">
        <f t="shared" si="13"/>
        <v>Arkansas</v>
      </c>
      <c r="S83" s="510" t="str">
        <f t="shared" si="14"/>
        <v>Rice</v>
      </c>
      <c r="T83" s="500" t="str">
        <f>J83</f>
        <v>Arkansas</v>
      </c>
      <c r="U83" s="481" t="str">
        <f t="shared" si="16"/>
        <v>W</v>
      </c>
      <c r="W83" s="643"/>
      <c r="X83" s="492" t="s">
        <v>502</v>
      </c>
      <c r="Y83" s="644"/>
    </row>
    <row r="84" spans="1:25" ht="16" x14ac:dyDescent="0.8">
      <c r="A84" s="485">
        <v>1</v>
      </c>
      <c r="B84" s="636" t="s">
        <v>39</v>
      </c>
      <c r="C84" s="638">
        <v>44443</v>
      </c>
      <c r="D84" s="630">
        <f>19/24</f>
        <v>0.79166666666666663</v>
      </c>
      <c r="E84" s="481" t="s">
        <v>92</v>
      </c>
      <c r="F84" s="636" t="s">
        <v>154</v>
      </c>
      <c r="G84" s="481" t="str">
        <f t="shared" si="10"/>
        <v>MAC</v>
      </c>
      <c r="H84" s="636" t="s">
        <v>224</v>
      </c>
      <c r="I84" s="481" t="str">
        <f t="shared" si="11"/>
        <v>SEC</v>
      </c>
      <c r="J84" s="636" t="str">
        <f t="shared" si="18"/>
        <v>Auburn</v>
      </c>
      <c r="K84" s="565" t="str">
        <f t="shared" si="12"/>
        <v>Akron</v>
      </c>
      <c r="L84" s="639">
        <v>37</v>
      </c>
      <c r="M84" s="634">
        <v>55</v>
      </c>
      <c r="N84" s="485" t="str">
        <f t="shared" si="17"/>
        <v>Auburn</v>
      </c>
      <c r="O84" s="640">
        <v>60</v>
      </c>
      <c r="P84" s="668" t="str">
        <f t="shared" si="15"/>
        <v>Akron</v>
      </c>
      <c r="Q84" s="614">
        <v>10</v>
      </c>
      <c r="R84" s="510" t="str">
        <f t="shared" si="13"/>
        <v>Auburn</v>
      </c>
      <c r="S84" s="510" t="str">
        <f t="shared" si="14"/>
        <v>Akron</v>
      </c>
      <c r="T84" s="500" t="str">
        <f>J84</f>
        <v>Auburn</v>
      </c>
      <c r="U84" s="481" t="str">
        <f t="shared" si="16"/>
        <v>W</v>
      </c>
      <c r="W84" s="643"/>
      <c r="X84" s="492" t="s">
        <v>502</v>
      </c>
      <c r="Y84" s="644"/>
    </row>
    <row r="85" spans="1:25" ht="16" x14ac:dyDescent="0.8">
      <c r="A85" s="485">
        <v>1</v>
      </c>
      <c r="B85" s="636" t="s">
        <v>39</v>
      </c>
      <c r="C85" s="638">
        <v>44443</v>
      </c>
      <c r="D85" s="630">
        <f>19.5/24</f>
        <v>0.8125</v>
      </c>
      <c r="E85" s="481" t="s">
        <v>92</v>
      </c>
      <c r="F85" s="636" t="s">
        <v>104</v>
      </c>
      <c r="G85" s="481" t="str">
        <f t="shared" si="10"/>
        <v>CUSA</v>
      </c>
      <c r="H85" s="636" t="s">
        <v>146</v>
      </c>
      <c r="I85" s="481" t="str">
        <f t="shared" si="11"/>
        <v>SEC</v>
      </c>
      <c r="J85" s="636" t="str">
        <f t="shared" si="18"/>
        <v>Florida</v>
      </c>
      <c r="K85" s="565" t="str">
        <f t="shared" si="12"/>
        <v>Florida Atlantic</v>
      </c>
      <c r="L85" s="639">
        <v>23.5</v>
      </c>
      <c r="M85" s="634">
        <v>52</v>
      </c>
      <c r="N85" s="485" t="str">
        <f t="shared" si="17"/>
        <v>Florida</v>
      </c>
      <c r="O85" s="640">
        <v>35</v>
      </c>
      <c r="P85" s="668" t="str">
        <f t="shared" si="15"/>
        <v>Florida Atlantic</v>
      </c>
      <c r="Q85" s="614">
        <v>14</v>
      </c>
      <c r="R85" s="510" t="str">
        <f t="shared" si="13"/>
        <v>Florida Atlantic</v>
      </c>
      <c r="S85" s="510" t="str">
        <f t="shared" si="14"/>
        <v>Florida</v>
      </c>
      <c r="T85" s="500" t="str">
        <f>K85</f>
        <v>Florida Atlantic</v>
      </c>
      <c r="U85" s="481" t="str">
        <f t="shared" si="16"/>
        <v>W</v>
      </c>
      <c r="W85" s="643"/>
      <c r="X85" s="492" t="s">
        <v>502</v>
      </c>
      <c r="Y85" s="644"/>
    </row>
    <row r="86" spans="1:25" ht="16" x14ac:dyDescent="0.8">
      <c r="A86" s="485">
        <v>1</v>
      </c>
      <c r="B86" s="636" t="s">
        <v>39</v>
      </c>
      <c r="C86" s="638">
        <v>44443</v>
      </c>
      <c r="D86" s="630">
        <f>12/24</f>
        <v>0.5</v>
      </c>
      <c r="E86" s="481" t="s">
        <v>92</v>
      </c>
      <c r="F86" s="636" t="s">
        <v>64</v>
      </c>
      <c r="G86" s="481" t="str">
        <f t="shared" si="10"/>
        <v>SB</v>
      </c>
      <c r="H86" s="636" t="s">
        <v>181</v>
      </c>
      <c r="I86" s="481" t="str">
        <f t="shared" si="11"/>
        <v>SEC</v>
      </c>
      <c r="J86" s="636" t="str">
        <f t="shared" si="18"/>
        <v>Kentucky</v>
      </c>
      <c r="K86" s="565" t="str">
        <f t="shared" si="12"/>
        <v>UL Monroe</v>
      </c>
      <c r="L86" s="639">
        <v>31</v>
      </c>
      <c r="M86" s="634">
        <v>54</v>
      </c>
      <c r="N86" s="485" t="str">
        <f t="shared" si="17"/>
        <v>Kentucky</v>
      </c>
      <c r="O86" s="640">
        <v>45</v>
      </c>
      <c r="P86" s="668" t="str">
        <f t="shared" si="15"/>
        <v>UL Monroe</v>
      </c>
      <c r="Q86" s="614">
        <v>10</v>
      </c>
      <c r="R86" s="510" t="str">
        <f t="shared" si="13"/>
        <v>Kentucky</v>
      </c>
      <c r="S86" s="510" t="str">
        <f t="shared" si="14"/>
        <v>UL Monroe</v>
      </c>
      <c r="T86" s="500" t="str">
        <f>H86</f>
        <v>Kentucky</v>
      </c>
      <c r="U86" s="481" t="str">
        <f t="shared" si="16"/>
        <v>W</v>
      </c>
      <c r="W86" s="643"/>
      <c r="X86" s="492" t="s">
        <v>502</v>
      </c>
      <c r="Y86" s="644"/>
    </row>
    <row r="87" spans="1:25" ht="16" x14ac:dyDescent="0.8">
      <c r="A87" s="485">
        <v>1</v>
      </c>
      <c r="B87" s="636" t="s">
        <v>39</v>
      </c>
      <c r="C87" s="638">
        <v>44443</v>
      </c>
      <c r="D87" s="630">
        <f>16/24</f>
        <v>0.66666666666666663</v>
      </c>
      <c r="E87" s="481" t="s">
        <v>102</v>
      </c>
      <c r="F87" s="636" t="s">
        <v>172</v>
      </c>
      <c r="G87" s="481" t="str">
        <f t="shared" si="10"/>
        <v>CUSA</v>
      </c>
      <c r="H87" s="636" t="s">
        <v>230</v>
      </c>
      <c r="I87" s="481" t="str">
        <f t="shared" si="11"/>
        <v>SEC</v>
      </c>
      <c r="J87" s="636" t="str">
        <f t="shared" si="18"/>
        <v>Mississippi State</v>
      </c>
      <c r="K87" s="565" t="str">
        <f t="shared" si="12"/>
        <v>Louisiana Tech</v>
      </c>
      <c r="L87" s="639">
        <v>22.5</v>
      </c>
      <c r="M87" s="634">
        <v>54</v>
      </c>
      <c r="N87" s="485" t="str">
        <f t="shared" si="17"/>
        <v>Mississippi State</v>
      </c>
      <c r="O87" s="640">
        <v>35</v>
      </c>
      <c r="P87" s="668" t="str">
        <f t="shared" si="15"/>
        <v>Louisiana Tech</v>
      </c>
      <c r="Q87" s="614">
        <v>34</v>
      </c>
      <c r="R87" s="510" t="str">
        <f t="shared" si="13"/>
        <v>Louisiana Tech</v>
      </c>
      <c r="S87" s="510" t="str">
        <f t="shared" si="14"/>
        <v>Mississippi State</v>
      </c>
      <c r="T87" s="500" t="str">
        <f>K87</f>
        <v>Louisiana Tech</v>
      </c>
      <c r="U87" s="481" t="str">
        <f t="shared" si="16"/>
        <v>W</v>
      </c>
      <c r="W87" s="643"/>
      <c r="X87" s="492" t="s">
        <v>502</v>
      </c>
      <c r="Y87" s="644"/>
    </row>
    <row r="88" spans="1:25" ht="16" x14ac:dyDescent="0.8">
      <c r="A88" s="485">
        <v>1</v>
      </c>
      <c r="B88" s="636" t="s">
        <v>39</v>
      </c>
      <c r="C88" s="638">
        <v>44443</v>
      </c>
      <c r="D88" s="630">
        <f>16/24</f>
        <v>0.66666666666666663</v>
      </c>
      <c r="E88" s="481" t="s">
        <v>92</v>
      </c>
      <c r="F88" s="636" t="s">
        <v>82</v>
      </c>
      <c r="G88" s="481" t="str">
        <f t="shared" si="10"/>
        <v>MAC</v>
      </c>
      <c r="H88" s="636" t="s">
        <v>232</v>
      </c>
      <c r="I88" s="481" t="str">
        <f t="shared" si="11"/>
        <v>SEC</v>
      </c>
      <c r="J88" s="636" t="str">
        <f t="shared" si="18"/>
        <v>Missouri</v>
      </c>
      <c r="K88" s="565" t="str">
        <f t="shared" si="12"/>
        <v>Central Michigan</v>
      </c>
      <c r="L88" s="639">
        <v>14.5</v>
      </c>
      <c r="M88" s="634">
        <v>60.5</v>
      </c>
      <c r="N88" s="485" t="str">
        <f t="shared" si="17"/>
        <v>Missouri</v>
      </c>
      <c r="O88" s="640">
        <v>34</v>
      </c>
      <c r="P88" s="668" t="str">
        <f t="shared" si="15"/>
        <v>Central Michigan</v>
      </c>
      <c r="Q88" s="614">
        <v>24</v>
      </c>
      <c r="R88" s="510" t="str">
        <f t="shared" si="13"/>
        <v>Central Michigan</v>
      </c>
      <c r="S88" s="510" t="str">
        <f t="shared" si="14"/>
        <v>Missouri</v>
      </c>
      <c r="T88" s="500" t="str">
        <f>J88</f>
        <v>Missouri</v>
      </c>
      <c r="U88" s="481" t="str">
        <f t="shared" si="16"/>
        <v>L</v>
      </c>
      <c r="W88" s="643"/>
      <c r="X88" s="492" t="s">
        <v>502</v>
      </c>
      <c r="Y88" s="644"/>
    </row>
    <row r="89" spans="1:25" ht="16" x14ac:dyDescent="0.8">
      <c r="A89" s="485">
        <v>1</v>
      </c>
      <c r="B89" s="636" t="s">
        <v>39</v>
      </c>
      <c r="C89" s="638">
        <v>44443</v>
      </c>
      <c r="D89" s="630">
        <f>19/24</f>
        <v>0.79166666666666663</v>
      </c>
      <c r="E89" s="481" t="s">
        <v>92</v>
      </c>
      <c r="F89" s="636" t="s">
        <v>252</v>
      </c>
      <c r="G89" s="481" t="str">
        <f t="shared" si="10"/>
        <v>1AA</v>
      </c>
      <c r="H89" s="636" t="s">
        <v>135</v>
      </c>
      <c r="I89" s="481" t="str">
        <f t="shared" si="11"/>
        <v>SEC</v>
      </c>
      <c r="J89" s="636"/>
      <c r="K89" s="565"/>
      <c r="L89" s="639"/>
      <c r="M89" s="634"/>
      <c r="N89" s="485" t="str">
        <f t="shared" si="17"/>
        <v>South Carolina</v>
      </c>
      <c r="O89" s="640">
        <v>46</v>
      </c>
      <c r="P89" s="668" t="str">
        <f t="shared" si="15"/>
        <v>1AA Eastern Illinois</v>
      </c>
      <c r="Q89" s="614">
        <v>0</v>
      </c>
      <c r="R89" s="510"/>
      <c r="S89" s="510"/>
      <c r="T89" s="500"/>
      <c r="U89" s="481"/>
      <c r="W89" s="643"/>
      <c r="X89" s="492" t="s">
        <v>502</v>
      </c>
      <c r="Y89" s="644"/>
    </row>
    <row r="90" spans="1:25" ht="16" x14ac:dyDescent="0.8">
      <c r="A90" s="485">
        <v>1</v>
      </c>
      <c r="B90" s="636" t="s">
        <v>39</v>
      </c>
      <c r="C90" s="638">
        <v>44443</v>
      </c>
      <c r="D90" s="630">
        <f>20/24</f>
        <v>0.83333333333333337</v>
      </c>
      <c r="E90" s="481" t="s">
        <v>102</v>
      </c>
      <c r="F90" s="636" t="s">
        <v>121</v>
      </c>
      <c r="G90" s="481" t="str">
        <f t="shared" si="10"/>
        <v>MAC</v>
      </c>
      <c r="H90" s="636" t="s">
        <v>236</v>
      </c>
      <c r="I90" s="481" t="str">
        <f t="shared" si="11"/>
        <v>SEC</v>
      </c>
      <c r="J90" s="636" t="str">
        <f>H90</f>
        <v>Texas A&amp;M</v>
      </c>
      <c r="K90" s="565" t="str">
        <f t="shared" si="12"/>
        <v>Kent State</v>
      </c>
      <c r="L90" s="639">
        <v>28.5</v>
      </c>
      <c r="M90" s="634">
        <v>67.5</v>
      </c>
      <c r="N90" s="485" t="str">
        <f t="shared" si="17"/>
        <v>Texas A&amp;M</v>
      </c>
      <c r="O90" s="640">
        <v>41</v>
      </c>
      <c r="P90" s="668" t="str">
        <f t="shared" si="15"/>
        <v>Kent State</v>
      </c>
      <c r="Q90" s="614">
        <v>10</v>
      </c>
      <c r="R90" s="510" t="str">
        <f t="shared" si="13"/>
        <v>Texas A&amp;M</v>
      </c>
      <c r="S90" s="510" t="str">
        <f t="shared" si="14"/>
        <v>Kent State</v>
      </c>
      <c r="T90" s="500" t="str">
        <f>J90</f>
        <v>Texas A&amp;M</v>
      </c>
      <c r="U90" s="481" t="str">
        <f t="shared" si="16"/>
        <v>W</v>
      </c>
      <c r="W90" s="643"/>
      <c r="X90" s="492" t="s">
        <v>502</v>
      </c>
      <c r="Y90" s="644"/>
    </row>
    <row r="91" spans="1:25" ht="16" x14ac:dyDescent="0.8">
      <c r="A91" s="485">
        <v>1</v>
      </c>
      <c r="B91" s="636" t="s">
        <v>39</v>
      </c>
      <c r="C91" s="638">
        <v>44443</v>
      </c>
      <c r="D91" s="630">
        <f>20/24</f>
        <v>0.83333333333333337</v>
      </c>
      <c r="E91" s="481" t="s">
        <v>92</v>
      </c>
      <c r="F91" s="497" t="s">
        <v>469</v>
      </c>
      <c r="G91" s="481" t="str">
        <f t="shared" si="10"/>
        <v>1AA</v>
      </c>
      <c r="H91" s="636" t="s">
        <v>175</v>
      </c>
      <c r="I91" s="481" t="str">
        <f t="shared" si="11"/>
        <v>SEC</v>
      </c>
      <c r="J91" s="636"/>
      <c r="K91" s="565"/>
      <c r="L91" s="639"/>
      <c r="M91" s="634"/>
      <c r="N91" s="556" t="str">
        <f>F91</f>
        <v>1AA East Tenn State</v>
      </c>
      <c r="O91" s="640">
        <v>23</v>
      </c>
      <c r="P91" s="668" t="str">
        <f t="shared" si="15"/>
        <v>Vanderbilt</v>
      </c>
      <c r="Q91" s="614">
        <v>3</v>
      </c>
      <c r="R91" s="510"/>
      <c r="S91" s="510"/>
      <c r="T91" s="500"/>
      <c r="U91" s="481"/>
      <c r="W91" s="643"/>
      <c r="X91" s="492" t="s">
        <v>502</v>
      </c>
      <c r="Y91" s="644"/>
    </row>
    <row r="92" spans="1:25" ht="16" x14ac:dyDescent="0.8">
      <c r="A92" s="485">
        <v>1</v>
      </c>
      <c r="B92" s="636" t="s">
        <v>233</v>
      </c>
      <c r="C92" s="638">
        <v>44444</v>
      </c>
      <c r="D92" s="630">
        <f>19.5/24</f>
        <v>0.8125</v>
      </c>
      <c r="E92" s="481" t="s">
        <v>145</v>
      </c>
      <c r="F92" s="636" t="s">
        <v>193</v>
      </c>
      <c r="G92" s="481" t="str">
        <f t="shared" si="10"/>
        <v>Ind</v>
      </c>
      <c r="H92" s="636" t="s">
        <v>126</v>
      </c>
      <c r="I92" s="481" t="str">
        <f t="shared" si="11"/>
        <v>ACC</v>
      </c>
      <c r="J92" s="636" t="str">
        <f>F92</f>
        <v>Notre Dame</v>
      </c>
      <c r="K92" s="565" t="str">
        <f>IF(+J92=F92,H92,F92)</f>
        <v>Florida State</v>
      </c>
      <c r="L92" s="639">
        <v>7.5</v>
      </c>
      <c r="M92" s="634">
        <v>56</v>
      </c>
      <c r="N92" s="485" t="str">
        <f>J92</f>
        <v>Notre Dame</v>
      </c>
      <c r="O92" s="640">
        <v>41</v>
      </c>
      <c r="P92" s="668" t="str">
        <f t="shared" si="15"/>
        <v>Florida State</v>
      </c>
      <c r="Q92" s="614">
        <v>38</v>
      </c>
      <c r="R92" s="510" t="str">
        <f>IF(+N92=K92,+N92,IF(+O92-Q92&lt;L92,+K92,+J92))</f>
        <v>Florida State</v>
      </c>
      <c r="S92" s="510" t="str">
        <f>IF(+R92=J92,+K92,+J92)</f>
        <v>Notre Dame</v>
      </c>
      <c r="T92" s="500" t="str">
        <f>J92</f>
        <v>Notre Dame</v>
      </c>
      <c r="U92" s="481" t="str">
        <f>IF($N92=$J92,IF($O92-$Q92=$L92,"T",IF($R92=T92,"W","L")),IF($R92=T92,"W","L"))</f>
        <v>L</v>
      </c>
      <c r="V92" s="492" t="str">
        <f>F92</f>
        <v>Notre Dame</v>
      </c>
      <c r="W92" s="643">
        <v>42</v>
      </c>
      <c r="X92" s="492" t="str">
        <f>IF(+V92=F92,H92,F92)</f>
        <v>Florida State</v>
      </c>
      <c r="Y92" s="644">
        <v>26</v>
      </c>
    </row>
    <row r="93" spans="1:25" ht="16" x14ac:dyDescent="0.8">
      <c r="A93" s="485">
        <v>2</v>
      </c>
      <c r="B93" s="636" t="s">
        <v>95</v>
      </c>
      <c r="C93" s="638">
        <v>44449</v>
      </c>
      <c r="D93" s="630">
        <f>21.5/24</f>
        <v>0.89583333333333337</v>
      </c>
      <c r="E93" s="481" t="s">
        <v>77</v>
      </c>
      <c r="F93" s="636" t="s">
        <v>163</v>
      </c>
      <c r="G93" s="481" t="str">
        <f t="shared" si="10"/>
        <v>CUSA</v>
      </c>
      <c r="H93" s="636" t="s">
        <v>199</v>
      </c>
      <c r="I93" s="481" t="str">
        <f t="shared" si="11"/>
        <v>MWC</v>
      </c>
      <c r="J93" s="636" t="str">
        <f>H93</f>
        <v>Boise State</v>
      </c>
      <c r="K93" s="565" t="str">
        <f>IF(+J93=F93,H93,F93)</f>
        <v>UTEP</v>
      </c>
      <c r="L93" s="639">
        <v>26</v>
      </c>
      <c r="M93" s="634">
        <v>56.5</v>
      </c>
      <c r="N93" s="485" t="str">
        <f t="shared" ref="N93:N98" si="19">H93</f>
        <v>Boise State</v>
      </c>
      <c r="O93" s="640">
        <v>54</v>
      </c>
      <c r="P93" s="668" t="str">
        <f t="shared" ref="P93:P98" si="20">IF(+N93=F93,H93,F93)</f>
        <v>UTEP</v>
      </c>
      <c r="Q93" s="614">
        <v>13</v>
      </c>
      <c r="R93" s="510" t="str">
        <f>IF(+N93=K93,+N93,IF(+O93-Q93&lt;L93,+K93,+J93))</f>
        <v>Boise State</v>
      </c>
      <c r="S93" s="510" t="str">
        <f>IF(+R93=J93,+K93,+J93)</f>
        <v>UTEP</v>
      </c>
      <c r="T93" s="500" t="str">
        <f>K93</f>
        <v>UTEP</v>
      </c>
      <c r="U93" s="481" t="str">
        <f>IF($N93=$J93,IF($O93-$Q93=$L93,"T",IF($R93=T93,"W","L")),IF($R93=T93,"W","L"))</f>
        <v>L</v>
      </c>
      <c r="W93" s="643"/>
      <c r="X93" s="492" t="s">
        <v>502</v>
      </c>
      <c r="Y93" s="644"/>
    </row>
    <row r="94" spans="1:25" ht="16" x14ac:dyDescent="0.8">
      <c r="A94" s="485">
        <v>2</v>
      </c>
      <c r="B94" s="636" t="s">
        <v>95</v>
      </c>
      <c r="C94" s="638">
        <v>44449</v>
      </c>
      <c r="D94" s="630">
        <f>19.5/24</f>
        <v>0.8125</v>
      </c>
      <c r="E94" s="481" t="s">
        <v>272</v>
      </c>
      <c r="F94" s="636" t="s">
        <v>160</v>
      </c>
      <c r="G94" s="481" t="str">
        <f t="shared" si="10"/>
        <v>B12</v>
      </c>
      <c r="H94" s="636" t="s">
        <v>218</v>
      </c>
      <c r="I94" s="481" t="str">
        <f t="shared" si="11"/>
        <v>SB</v>
      </c>
      <c r="J94" s="636" t="str">
        <f>H94</f>
        <v>Coastal Carolina</v>
      </c>
      <c r="K94" s="565" t="str">
        <f>IF(+J94=F94,H94,F94)</f>
        <v>Kansas</v>
      </c>
      <c r="L94" s="639">
        <v>25.5</v>
      </c>
      <c r="M94" s="634">
        <v>52</v>
      </c>
      <c r="N94" s="485" t="str">
        <f t="shared" si="19"/>
        <v>Coastal Carolina</v>
      </c>
      <c r="O94" s="640">
        <v>49</v>
      </c>
      <c r="P94" s="668" t="str">
        <f t="shared" si="20"/>
        <v>Kansas</v>
      </c>
      <c r="Q94" s="614">
        <v>22</v>
      </c>
      <c r="R94" s="510" t="str">
        <f>IF(+N94=K94,+N94,IF(+O94-Q94&lt;L94,+K94,+J94))</f>
        <v>Coastal Carolina</v>
      </c>
      <c r="S94" s="510" t="str">
        <f>IF(+R94=J94,+K94,+J94)</f>
        <v>Kansas</v>
      </c>
      <c r="T94" s="500" t="str">
        <f>K94</f>
        <v>Kansas</v>
      </c>
      <c r="U94" s="481" t="str">
        <f>IF($N94=$J94,IF($O94-$Q94=$L94,"T",IF($R94=T94,"W","L")),IF($R94=T94,"W","L"))</f>
        <v>L</v>
      </c>
      <c r="V94" s="492" t="str">
        <f>H94</f>
        <v>Coastal Carolina</v>
      </c>
      <c r="W94" s="643">
        <v>38</v>
      </c>
      <c r="X94" s="492" t="str">
        <f>IF(+V94=F94,H94,F94)</f>
        <v>Kansas</v>
      </c>
      <c r="Y94" s="644">
        <v>23</v>
      </c>
    </row>
    <row r="95" spans="1:25" ht="16" x14ac:dyDescent="0.8">
      <c r="A95" s="485">
        <v>2</v>
      </c>
      <c r="B95" s="636" t="s">
        <v>95</v>
      </c>
      <c r="C95" s="638">
        <v>44449</v>
      </c>
      <c r="D95" s="630">
        <f>20/24</f>
        <v>0.83333333333333337</v>
      </c>
      <c r="E95" s="481" t="s">
        <v>67</v>
      </c>
      <c r="F95" s="636" t="s">
        <v>267</v>
      </c>
      <c r="G95" s="481" t="str">
        <f t="shared" si="10"/>
        <v>1AA</v>
      </c>
      <c r="H95" s="636" t="s">
        <v>124</v>
      </c>
      <c r="I95" s="481" t="str">
        <f t="shared" si="11"/>
        <v>ACC</v>
      </c>
      <c r="J95" s="636"/>
      <c r="K95" s="565"/>
      <c r="L95" s="639"/>
      <c r="M95" s="634"/>
      <c r="N95" s="485" t="str">
        <f t="shared" si="19"/>
        <v>Duke</v>
      </c>
      <c r="O95" s="640">
        <v>45</v>
      </c>
      <c r="P95" s="668" t="str">
        <f t="shared" si="20"/>
        <v>1AA North Carolina A&amp;T</v>
      </c>
      <c r="Q95" s="614">
        <v>17</v>
      </c>
      <c r="R95" s="510"/>
      <c r="S95" s="510"/>
      <c r="T95" s="500"/>
      <c r="U95" s="481"/>
      <c r="W95" s="643"/>
      <c r="X95" s="492" t="s">
        <v>502</v>
      </c>
      <c r="Y95" s="644"/>
    </row>
    <row r="96" spans="1:25" ht="16" x14ac:dyDescent="0.8">
      <c r="A96" s="485">
        <v>2</v>
      </c>
      <c r="B96" s="636" t="s">
        <v>95</v>
      </c>
      <c r="C96" s="638">
        <v>44449</v>
      </c>
      <c r="D96" s="630">
        <f>21/24</f>
        <v>0.875</v>
      </c>
      <c r="E96" s="481" t="s">
        <v>52</v>
      </c>
      <c r="F96" s="636" t="s">
        <v>87</v>
      </c>
      <c r="G96" s="481" t="str">
        <f t="shared" si="10"/>
        <v>1AA</v>
      </c>
      <c r="H96" s="636" t="s">
        <v>100</v>
      </c>
      <c r="I96" s="481" t="str">
        <f t="shared" si="11"/>
        <v>MWC</v>
      </c>
      <c r="J96" s="636"/>
      <c r="K96" s="565"/>
      <c r="L96" s="639"/>
      <c r="M96" s="634"/>
      <c r="N96" s="485" t="str">
        <f t="shared" si="19"/>
        <v>Utah State</v>
      </c>
      <c r="O96" s="640">
        <v>48</v>
      </c>
      <c r="P96" s="668" t="str">
        <f t="shared" si="20"/>
        <v>1AA North Dakota</v>
      </c>
      <c r="Q96" s="614">
        <v>24</v>
      </c>
      <c r="R96" s="510"/>
      <c r="S96" s="510"/>
      <c r="T96" s="500"/>
      <c r="U96" s="481"/>
      <c r="W96" s="643"/>
      <c r="X96" s="492" t="s">
        <v>502</v>
      </c>
      <c r="Y96" s="644"/>
    </row>
    <row r="97" spans="1:25" ht="16" x14ac:dyDescent="0.8">
      <c r="A97" s="485">
        <v>2</v>
      </c>
      <c r="B97" s="636" t="s">
        <v>39</v>
      </c>
      <c r="C97" s="638">
        <v>44450</v>
      </c>
      <c r="D97" s="630">
        <f>18.5/24</f>
        <v>0.77083333333333337</v>
      </c>
      <c r="E97" s="481"/>
      <c r="F97" s="636" t="s">
        <v>131</v>
      </c>
      <c r="G97" s="481" t="str">
        <f t="shared" si="10"/>
        <v>1AA</v>
      </c>
      <c r="H97" s="636" t="s">
        <v>113</v>
      </c>
      <c r="I97" s="481" t="str">
        <f t="shared" si="11"/>
        <v>AAC</v>
      </c>
      <c r="J97" s="636"/>
      <c r="K97" s="565"/>
      <c r="L97" s="639"/>
      <c r="M97" s="634"/>
      <c r="N97" s="485" t="str">
        <f t="shared" si="19"/>
        <v>Central Florida</v>
      </c>
      <c r="O97" s="640">
        <v>63</v>
      </c>
      <c r="P97" s="668" t="str">
        <f t="shared" si="20"/>
        <v>1AA Bethune Cookman</v>
      </c>
      <c r="Q97" s="614">
        <v>14</v>
      </c>
      <c r="R97" s="510"/>
      <c r="S97" s="510"/>
      <c r="T97" s="500"/>
      <c r="U97" s="481"/>
      <c r="W97" s="643"/>
      <c r="X97" s="492" t="s">
        <v>502</v>
      </c>
      <c r="Y97" s="644"/>
    </row>
    <row r="98" spans="1:25" ht="16" x14ac:dyDescent="0.8">
      <c r="A98" s="485">
        <v>2</v>
      </c>
      <c r="B98" s="636" t="s">
        <v>39</v>
      </c>
      <c r="C98" s="638">
        <v>44450</v>
      </c>
      <c r="D98" s="630">
        <f>15.5/24</f>
        <v>0.64583333333333337</v>
      </c>
      <c r="E98" s="481"/>
      <c r="F98" s="636" t="s">
        <v>277</v>
      </c>
      <c r="G98" s="481" t="str">
        <f t="shared" si="10"/>
        <v>1AA</v>
      </c>
      <c r="H98" s="636" t="s">
        <v>61</v>
      </c>
      <c r="I98" s="481" t="str">
        <f t="shared" si="11"/>
        <v>AAC</v>
      </c>
      <c r="J98" s="636"/>
      <c r="K98" s="565"/>
      <c r="L98" s="639"/>
      <c r="M98" s="634"/>
      <c r="N98" s="485" t="str">
        <f t="shared" si="19"/>
        <v>Cincinnati</v>
      </c>
      <c r="O98" s="640">
        <v>42</v>
      </c>
      <c r="P98" s="668" t="str">
        <f t="shared" si="20"/>
        <v>1AA Murray St</v>
      </c>
      <c r="Q98" s="614">
        <v>7</v>
      </c>
      <c r="R98" s="510"/>
      <c r="S98" s="510"/>
      <c r="T98" s="500"/>
      <c r="U98" s="481"/>
      <c r="W98" s="643"/>
      <c r="X98" s="492" t="s">
        <v>502</v>
      </c>
      <c r="Y98" s="644"/>
    </row>
    <row r="99" spans="1:25" ht="16" x14ac:dyDescent="0.8">
      <c r="A99" s="485">
        <v>2</v>
      </c>
      <c r="B99" s="636" t="s">
        <v>39</v>
      </c>
      <c r="C99" s="638">
        <v>44450</v>
      </c>
      <c r="D99" s="630">
        <f>12/24</f>
        <v>0.5</v>
      </c>
      <c r="E99" s="481" t="s">
        <v>272</v>
      </c>
      <c r="F99" s="636" t="s">
        <v>135</v>
      </c>
      <c r="G99" s="481" t="str">
        <f t="shared" si="10"/>
        <v>SEC</v>
      </c>
      <c r="H99" s="636" t="s">
        <v>115</v>
      </c>
      <c r="I99" s="481" t="str">
        <f t="shared" si="11"/>
        <v>AAC</v>
      </c>
      <c r="J99" s="636" t="str">
        <f>F99</f>
        <v>South Carolina</v>
      </c>
      <c r="K99" s="565" t="str">
        <f t="shared" si="12"/>
        <v>East Carolina</v>
      </c>
      <c r="L99" s="639">
        <v>2</v>
      </c>
      <c r="M99" s="634">
        <v>56</v>
      </c>
      <c r="N99" s="485" t="str">
        <f>F99</f>
        <v>South Carolina</v>
      </c>
      <c r="O99" s="640">
        <v>20</v>
      </c>
      <c r="P99" s="668" t="str">
        <f t="shared" si="15"/>
        <v>East Carolina</v>
      </c>
      <c r="Q99" s="614">
        <v>17</v>
      </c>
      <c r="R99" s="510" t="str">
        <f t="shared" si="13"/>
        <v>South Carolina</v>
      </c>
      <c r="S99" s="510" t="str">
        <f t="shared" si="14"/>
        <v>East Carolina</v>
      </c>
      <c r="T99" s="500" t="str">
        <f>J99</f>
        <v>South Carolina</v>
      </c>
      <c r="U99" s="481" t="str">
        <f t="shared" si="16"/>
        <v>W</v>
      </c>
      <c r="W99" s="643"/>
      <c r="X99" s="492" t="s">
        <v>502</v>
      </c>
      <c r="Y99" s="644"/>
    </row>
    <row r="100" spans="1:25" ht="16" x14ac:dyDescent="0.8">
      <c r="A100" s="485">
        <v>2</v>
      </c>
      <c r="B100" s="636" t="s">
        <v>39</v>
      </c>
      <c r="C100" s="638">
        <v>44450</v>
      </c>
      <c r="D100" s="630">
        <f>15.5/24</f>
        <v>0.64583333333333337</v>
      </c>
      <c r="E100" s="481" t="s">
        <v>52</v>
      </c>
      <c r="F100" s="636" t="s">
        <v>197</v>
      </c>
      <c r="G100" s="481" t="str">
        <f t="shared" ref="G100:G131" si="21">VLOOKUP(+F100,$F$995:$G$1242,2,FALSE)</f>
        <v>MWC</v>
      </c>
      <c r="H100" s="636" t="s">
        <v>103</v>
      </c>
      <c r="I100" s="481" t="str">
        <f t="shared" si="11"/>
        <v>AAC</v>
      </c>
      <c r="J100" s="636" t="str">
        <f>F100</f>
        <v>Air Force</v>
      </c>
      <c r="K100" s="565" t="str">
        <f t="shared" si="12"/>
        <v>Navy</v>
      </c>
      <c r="L100" s="639">
        <v>5.5</v>
      </c>
      <c r="M100" s="634">
        <v>40.5</v>
      </c>
      <c r="N100" s="485" t="str">
        <f>F100</f>
        <v>Air Force</v>
      </c>
      <c r="O100" s="640">
        <v>23</v>
      </c>
      <c r="P100" s="668" t="str">
        <f t="shared" si="15"/>
        <v>Navy</v>
      </c>
      <c r="Q100" s="614">
        <v>3</v>
      </c>
      <c r="R100" s="510" t="str">
        <f t="shared" si="13"/>
        <v>Air Force</v>
      </c>
      <c r="S100" s="510" t="str">
        <f t="shared" si="14"/>
        <v>Navy</v>
      </c>
      <c r="T100" s="500" t="str">
        <f>J100</f>
        <v>Air Force</v>
      </c>
      <c r="U100" s="481" t="str">
        <f t="shared" si="16"/>
        <v>W</v>
      </c>
      <c r="V100" s="492" t="str">
        <f>F100</f>
        <v>Air Force</v>
      </c>
      <c r="W100" s="643">
        <v>40</v>
      </c>
      <c r="X100" s="492" t="str">
        <f>IF(+V100=F100,H100,F100)</f>
        <v>Navy</v>
      </c>
      <c r="Y100" s="644">
        <v>7</v>
      </c>
    </row>
    <row r="101" spans="1:25" ht="16" x14ac:dyDescent="0.8">
      <c r="A101" s="485">
        <v>2</v>
      </c>
      <c r="B101" s="636" t="s">
        <v>39</v>
      </c>
      <c r="C101" s="638">
        <v>44450</v>
      </c>
      <c r="D101" s="630">
        <f>19/24</f>
        <v>0.79166666666666663</v>
      </c>
      <c r="E101" s="481"/>
      <c r="F101" s="636" t="s">
        <v>178</v>
      </c>
      <c r="G101" s="481" t="str">
        <f t="shared" si="21"/>
        <v>CUSA</v>
      </c>
      <c r="H101" s="636" t="s">
        <v>117</v>
      </c>
      <c r="I101" s="481" t="str">
        <f t="shared" si="11"/>
        <v>AAC</v>
      </c>
      <c r="J101" s="636" t="str">
        <f>H101</f>
        <v>SMU</v>
      </c>
      <c r="K101" s="565" t="str">
        <f t="shared" si="12"/>
        <v>North Texas</v>
      </c>
      <c r="L101" s="639">
        <v>22.5</v>
      </c>
      <c r="M101" s="634">
        <v>72</v>
      </c>
      <c r="N101" s="485" t="str">
        <f>H101</f>
        <v>SMU</v>
      </c>
      <c r="O101" s="640">
        <v>35</v>
      </c>
      <c r="P101" s="668" t="str">
        <f t="shared" si="15"/>
        <v>North Texas</v>
      </c>
      <c r="Q101" s="614">
        <v>12</v>
      </c>
      <c r="R101" s="510" t="str">
        <f t="shared" si="13"/>
        <v>SMU</v>
      </c>
      <c r="S101" s="510" t="str">
        <f t="shared" si="14"/>
        <v>North Texas</v>
      </c>
      <c r="T101" s="500" t="str">
        <f>K101</f>
        <v>North Texas</v>
      </c>
      <c r="U101" s="481" t="str">
        <f t="shared" si="16"/>
        <v>L</v>
      </c>
      <c r="V101" s="492" t="str">
        <f>H101</f>
        <v>SMU</v>
      </c>
      <c r="W101" s="643">
        <v>65</v>
      </c>
      <c r="X101" s="492" t="str">
        <f>IF(+V101=F101,H101,F101)</f>
        <v>North Texas</v>
      </c>
      <c r="Y101" s="644">
        <v>35</v>
      </c>
    </row>
    <row r="102" spans="1:25" ht="16" x14ac:dyDescent="0.8">
      <c r="A102" s="485">
        <v>2</v>
      </c>
      <c r="B102" s="636" t="s">
        <v>39</v>
      </c>
      <c r="C102" s="638">
        <v>44450</v>
      </c>
      <c r="D102" s="630">
        <f>13/24</f>
        <v>0.54166666666666663</v>
      </c>
      <c r="E102" s="481" t="s">
        <v>145</v>
      </c>
      <c r="F102" s="636" t="s">
        <v>146</v>
      </c>
      <c r="G102" s="481" t="str">
        <f t="shared" si="21"/>
        <v>SEC</v>
      </c>
      <c r="H102" s="636" t="s">
        <v>55</v>
      </c>
      <c r="I102" s="481" t="str">
        <f t="shared" si="11"/>
        <v>AAC</v>
      </c>
      <c r="J102" s="636" t="str">
        <f>F102</f>
        <v>Florida</v>
      </c>
      <c r="K102" s="565" t="str">
        <f t="shared" si="12"/>
        <v>South Florida</v>
      </c>
      <c r="L102" s="639">
        <v>28.5</v>
      </c>
      <c r="M102" s="634">
        <v>58</v>
      </c>
      <c r="N102" s="485" t="str">
        <f>F102</f>
        <v>Florida</v>
      </c>
      <c r="O102" s="640">
        <v>42</v>
      </c>
      <c r="P102" s="668" t="str">
        <f t="shared" si="15"/>
        <v>South Florida</v>
      </c>
      <c r="Q102" s="614">
        <v>20</v>
      </c>
      <c r="R102" s="510" t="str">
        <f t="shared" si="13"/>
        <v>South Florida</v>
      </c>
      <c r="S102" s="510" t="str">
        <f t="shared" si="14"/>
        <v>Florida</v>
      </c>
      <c r="T102" s="500" t="str">
        <f>J102</f>
        <v>Florida</v>
      </c>
      <c r="U102" s="481" t="str">
        <f t="shared" si="16"/>
        <v>L</v>
      </c>
      <c r="W102" s="643"/>
      <c r="X102" s="492" t="s">
        <v>502</v>
      </c>
      <c r="Y102" s="644"/>
    </row>
    <row r="103" spans="1:25" ht="16" x14ac:dyDescent="0.8">
      <c r="A103" s="485">
        <v>2</v>
      </c>
      <c r="B103" s="636" t="s">
        <v>39</v>
      </c>
      <c r="C103" s="638">
        <v>44450</v>
      </c>
      <c r="D103" s="630">
        <f>13/24</f>
        <v>0.54166666666666663</v>
      </c>
      <c r="E103" s="481"/>
      <c r="F103" s="636" t="s">
        <v>265</v>
      </c>
      <c r="G103" s="481" t="str">
        <f t="shared" si="21"/>
        <v>1AA</v>
      </c>
      <c r="H103" s="636" t="s">
        <v>120</v>
      </c>
      <c r="I103" s="481" t="str">
        <f t="shared" si="11"/>
        <v>AAC</v>
      </c>
      <c r="J103" s="636"/>
      <c r="K103" s="565"/>
      <c r="L103" s="639"/>
      <c r="M103" s="634"/>
      <c r="N103" s="485" t="str">
        <f>H103</f>
        <v>Tulane</v>
      </c>
      <c r="O103" s="640">
        <v>69</v>
      </c>
      <c r="P103" s="668" t="str">
        <f t="shared" si="15"/>
        <v>1AA Morgan State</v>
      </c>
      <c r="Q103" s="614">
        <v>20</v>
      </c>
      <c r="R103" s="510"/>
      <c r="S103" s="510"/>
      <c r="T103" s="500"/>
      <c r="U103" s="481"/>
      <c r="W103" s="643"/>
      <c r="X103" s="492" t="s">
        <v>502</v>
      </c>
      <c r="Y103" s="644"/>
    </row>
    <row r="104" spans="1:25" ht="16" x14ac:dyDescent="0.8">
      <c r="A104" s="485">
        <v>2</v>
      </c>
      <c r="B104" s="636" t="s">
        <v>39</v>
      </c>
      <c r="C104" s="638">
        <v>44450</v>
      </c>
      <c r="D104" s="630">
        <f>17/24</f>
        <v>0.70833333333333337</v>
      </c>
      <c r="E104" s="481" t="s">
        <v>67</v>
      </c>
      <c r="F104" s="636" t="s">
        <v>315</v>
      </c>
      <c r="G104" s="481" t="str">
        <f t="shared" si="21"/>
        <v>1AA</v>
      </c>
      <c r="H104" s="636" t="s">
        <v>122</v>
      </c>
      <c r="I104" s="481" t="str">
        <f t="shared" si="11"/>
        <v>ACC</v>
      </c>
      <c r="J104" s="636"/>
      <c r="K104" s="565"/>
      <c r="L104" s="639"/>
      <c r="M104" s="634"/>
      <c r="N104" s="485" t="str">
        <f>H104</f>
        <v>Clemson</v>
      </c>
      <c r="O104" s="640">
        <v>49</v>
      </c>
      <c r="P104" s="668" t="str">
        <f t="shared" si="15"/>
        <v>1AA South Carolina State</v>
      </c>
      <c r="Q104" s="614">
        <v>3</v>
      </c>
      <c r="R104" s="510"/>
      <c r="S104" s="510"/>
      <c r="T104" s="500"/>
      <c r="U104" s="481"/>
      <c r="W104" s="643"/>
      <c r="X104" s="492" t="s">
        <v>502</v>
      </c>
      <c r="Y104" s="644"/>
    </row>
    <row r="105" spans="1:25" ht="16" x14ac:dyDescent="0.8">
      <c r="A105" s="485">
        <v>2</v>
      </c>
      <c r="B105" s="636" t="s">
        <v>39</v>
      </c>
      <c r="C105" s="638">
        <v>44450</v>
      </c>
      <c r="D105" s="630">
        <f>20/24</f>
        <v>0.83333333333333337</v>
      </c>
      <c r="E105" s="481" t="s">
        <v>67</v>
      </c>
      <c r="F105" s="636" t="s">
        <v>245</v>
      </c>
      <c r="G105" s="481" t="str">
        <f t="shared" si="21"/>
        <v>1AA</v>
      </c>
      <c r="H105" s="636" t="s">
        <v>126</v>
      </c>
      <c r="I105" s="481" t="str">
        <f t="shared" si="11"/>
        <v>ACC</v>
      </c>
      <c r="J105" s="636"/>
      <c r="K105" s="565"/>
      <c r="L105" s="639"/>
      <c r="M105" s="634"/>
      <c r="N105" s="485" t="str">
        <f>F105</f>
        <v>1AA Jacksonville State</v>
      </c>
      <c r="O105" s="640">
        <v>20</v>
      </c>
      <c r="P105" s="668" t="str">
        <f t="shared" si="15"/>
        <v>Florida State</v>
      </c>
      <c r="Q105" s="614">
        <v>17</v>
      </c>
      <c r="R105" s="510"/>
      <c r="S105" s="510"/>
      <c r="T105" s="500"/>
      <c r="U105" s="481"/>
      <c r="W105" s="643"/>
      <c r="X105" s="492" t="s">
        <v>502</v>
      </c>
      <c r="Y105" s="644"/>
    </row>
    <row r="106" spans="1:25" ht="16" x14ac:dyDescent="0.8">
      <c r="A106" s="485">
        <v>2</v>
      </c>
      <c r="B106" s="636" t="s">
        <v>39</v>
      </c>
      <c r="C106" s="638">
        <v>44450</v>
      </c>
      <c r="D106" s="630">
        <f>12/24</f>
        <v>0.5</v>
      </c>
      <c r="E106" s="481" t="s">
        <v>102</v>
      </c>
      <c r="F106" s="636" t="s">
        <v>471</v>
      </c>
      <c r="G106" s="481" t="str">
        <f t="shared" si="21"/>
        <v>1AA</v>
      </c>
      <c r="H106" s="636" t="s">
        <v>240</v>
      </c>
      <c r="I106" s="481" t="str">
        <f t="shared" si="11"/>
        <v>ACC</v>
      </c>
      <c r="J106" s="636"/>
      <c r="K106" s="565"/>
      <c r="L106" s="639"/>
      <c r="M106" s="634"/>
      <c r="N106" s="485" t="str">
        <f>H106</f>
        <v>Georgia Tech</v>
      </c>
      <c r="O106" s="640">
        <v>45</v>
      </c>
      <c r="P106" s="668" t="str">
        <f t="shared" si="15"/>
        <v>1AA Kennesaw State</v>
      </c>
      <c r="Q106" s="614">
        <v>17</v>
      </c>
      <c r="R106" s="510"/>
      <c r="S106" s="510"/>
      <c r="T106" s="500"/>
      <c r="U106" s="481"/>
      <c r="W106" s="643"/>
      <c r="X106" s="492" t="s">
        <v>502</v>
      </c>
      <c r="Y106" s="644"/>
    </row>
    <row r="107" spans="1:25" ht="16" x14ac:dyDescent="0.8">
      <c r="A107" s="485">
        <v>2</v>
      </c>
      <c r="B107" s="636" t="s">
        <v>39</v>
      </c>
      <c r="C107" s="638">
        <v>44450</v>
      </c>
      <c r="D107" s="630">
        <f>19/24</f>
        <v>0.79166666666666663</v>
      </c>
      <c r="E107" s="481" t="s">
        <v>67</v>
      </c>
      <c r="F107" s="636" t="s">
        <v>188</v>
      </c>
      <c r="G107" s="481" t="str">
        <f t="shared" si="21"/>
        <v>1AA</v>
      </c>
      <c r="H107" s="636" t="s">
        <v>129</v>
      </c>
      <c r="I107" s="481" t="str">
        <f t="shared" si="11"/>
        <v>ACC</v>
      </c>
      <c r="J107" s="636"/>
      <c r="K107" s="565"/>
      <c r="L107" s="639"/>
      <c r="M107" s="634"/>
      <c r="N107" s="485" t="str">
        <f>H107</f>
        <v>Louisville</v>
      </c>
      <c r="O107" s="640">
        <v>30</v>
      </c>
      <c r="P107" s="668" t="str">
        <f t="shared" si="15"/>
        <v>1AA Eastern Kentucky</v>
      </c>
      <c r="Q107" s="614">
        <v>3</v>
      </c>
      <c r="R107" s="510"/>
      <c r="S107" s="510"/>
      <c r="T107" s="500"/>
      <c r="U107" s="481"/>
      <c r="W107" s="643"/>
      <c r="X107" s="492" t="s">
        <v>502</v>
      </c>
      <c r="Y107" s="644"/>
    </row>
    <row r="108" spans="1:25" ht="16" x14ac:dyDescent="0.8">
      <c r="A108" s="485">
        <v>2</v>
      </c>
      <c r="B108" s="636" t="s">
        <v>39</v>
      </c>
      <c r="C108" s="638">
        <v>44450</v>
      </c>
      <c r="D108" s="630">
        <f>19/24</f>
        <v>0.79166666666666663</v>
      </c>
      <c r="E108" s="481" t="s">
        <v>67</v>
      </c>
      <c r="F108" s="636" t="s">
        <v>225</v>
      </c>
      <c r="G108" s="481" t="str">
        <f t="shared" si="21"/>
        <v>SB</v>
      </c>
      <c r="H108" s="636" t="s">
        <v>132</v>
      </c>
      <c r="I108" s="481" t="str">
        <f t="shared" si="11"/>
        <v>ACC</v>
      </c>
      <c r="J108" s="636" t="str">
        <f>H108</f>
        <v>Miami (FL)</v>
      </c>
      <c r="K108" s="565" t="str">
        <f t="shared" si="12"/>
        <v>Appalachian State</v>
      </c>
      <c r="L108" s="639">
        <v>8.5</v>
      </c>
      <c r="M108" s="634">
        <v>54.5</v>
      </c>
      <c r="N108" s="485" t="str">
        <f>H108</f>
        <v>Miami (FL)</v>
      </c>
      <c r="O108" s="640">
        <v>25</v>
      </c>
      <c r="P108" s="668" t="str">
        <f t="shared" si="15"/>
        <v>Appalachian State</v>
      </c>
      <c r="Q108" s="614">
        <v>23</v>
      </c>
      <c r="R108" s="510" t="str">
        <f t="shared" si="13"/>
        <v>Appalachian State</v>
      </c>
      <c r="S108" s="510" t="str">
        <f t="shared" si="14"/>
        <v>Miami (FL)</v>
      </c>
      <c r="T108" s="500" t="str">
        <f>K108</f>
        <v>Appalachian State</v>
      </c>
      <c r="U108" s="481" t="str">
        <f t="shared" si="16"/>
        <v>W</v>
      </c>
      <c r="W108" s="643"/>
      <c r="X108" s="492" t="s">
        <v>502</v>
      </c>
      <c r="Y108" s="644"/>
    </row>
    <row r="109" spans="1:25" ht="16" x14ac:dyDescent="0.8">
      <c r="A109" s="485">
        <v>2</v>
      </c>
      <c r="B109" s="636" t="s">
        <v>39</v>
      </c>
      <c r="C109" s="638">
        <v>44450</v>
      </c>
      <c r="D109" s="630">
        <f>19.5/24</f>
        <v>0.8125</v>
      </c>
      <c r="E109" s="481" t="s">
        <v>59</v>
      </c>
      <c r="F109" s="636" t="s">
        <v>91</v>
      </c>
      <c r="G109" s="481" t="str">
        <f t="shared" si="21"/>
        <v>SB</v>
      </c>
      <c r="H109" s="636" t="s">
        <v>134</v>
      </c>
      <c r="I109" s="481" t="str">
        <f t="shared" si="11"/>
        <v>ACC</v>
      </c>
      <c r="J109" s="636" t="str">
        <f>H109</f>
        <v>North Carolina</v>
      </c>
      <c r="K109" s="565" t="str">
        <f t="shared" si="12"/>
        <v>Georgia State</v>
      </c>
      <c r="L109" s="639">
        <v>26</v>
      </c>
      <c r="M109" s="634">
        <v>66</v>
      </c>
      <c r="N109" s="485" t="str">
        <f>H109</f>
        <v>North Carolina</v>
      </c>
      <c r="O109" s="640">
        <v>59</v>
      </c>
      <c r="P109" s="668" t="str">
        <f t="shared" si="15"/>
        <v>Georgia State</v>
      </c>
      <c r="Q109" s="614">
        <v>17</v>
      </c>
      <c r="R109" s="510" t="str">
        <f t="shared" si="13"/>
        <v>North Carolina</v>
      </c>
      <c r="S109" s="510" t="str">
        <f t="shared" si="14"/>
        <v>Georgia State</v>
      </c>
      <c r="T109" s="500" t="str">
        <f>K109</f>
        <v>Georgia State</v>
      </c>
      <c r="U109" s="481" t="str">
        <f t="shared" si="16"/>
        <v>L</v>
      </c>
      <c r="W109" s="643"/>
      <c r="X109" s="492" t="s">
        <v>502</v>
      </c>
      <c r="Y109" s="644"/>
    </row>
    <row r="110" spans="1:25" ht="16" x14ac:dyDescent="0.8">
      <c r="A110" s="485">
        <v>2</v>
      </c>
      <c r="B110" s="636" t="s">
        <v>39</v>
      </c>
      <c r="C110" s="638">
        <v>44450</v>
      </c>
      <c r="D110" s="630">
        <f>14/24</f>
        <v>0.58333333333333337</v>
      </c>
      <c r="E110" s="481" t="s">
        <v>67</v>
      </c>
      <c r="F110" s="636" t="s">
        <v>99</v>
      </c>
      <c r="G110" s="481" t="str">
        <f t="shared" si="21"/>
        <v>B10</v>
      </c>
      <c r="H110" s="636" t="s">
        <v>97</v>
      </c>
      <c r="I110" s="481" t="str">
        <f t="shared" si="11"/>
        <v>ACC</v>
      </c>
      <c r="J110" s="636" t="str">
        <f>F110</f>
        <v>Rutgers</v>
      </c>
      <c r="K110" s="565" t="str">
        <f t="shared" si="12"/>
        <v>Syracuse</v>
      </c>
      <c r="L110" s="639">
        <v>2.5</v>
      </c>
      <c r="M110" s="634">
        <v>51.5</v>
      </c>
      <c r="N110" s="485" t="str">
        <f>F110</f>
        <v>Rutgers</v>
      </c>
      <c r="O110" s="640">
        <v>17</v>
      </c>
      <c r="P110" s="668" t="str">
        <f t="shared" si="15"/>
        <v>Syracuse</v>
      </c>
      <c r="Q110" s="614">
        <v>7</v>
      </c>
      <c r="R110" s="510" t="str">
        <f t="shared" si="13"/>
        <v>Rutgers</v>
      </c>
      <c r="S110" s="510" t="str">
        <f t="shared" si="14"/>
        <v>Syracuse</v>
      </c>
      <c r="T110" s="500" t="str">
        <f>J110</f>
        <v>Rutgers</v>
      </c>
      <c r="U110" s="481" t="str">
        <f t="shared" si="16"/>
        <v>W</v>
      </c>
      <c r="W110" s="643"/>
      <c r="X110" s="492" t="s">
        <v>502</v>
      </c>
      <c r="Y110" s="644"/>
    </row>
    <row r="111" spans="1:25" ht="16" x14ac:dyDescent="0.8">
      <c r="A111" s="485">
        <v>2</v>
      </c>
      <c r="B111" s="636" t="s">
        <v>39</v>
      </c>
      <c r="C111" s="638">
        <v>44450</v>
      </c>
      <c r="D111" s="630">
        <f>11/24</f>
        <v>0.45833333333333331</v>
      </c>
      <c r="E111" s="481" t="s">
        <v>67</v>
      </c>
      <c r="F111" s="636" t="s">
        <v>142</v>
      </c>
      <c r="G111" s="481" t="str">
        <f t="shared" si="21"/>
        <v>B10</v>
      </c>
      <c r="H111" s="636" t="s">
        <v>140</v>
      </c>
      <c r="I111" s="481" t="str">
        <f t="shared" si="11"/>
        <v>ACC</v>
      </c>
      <c r="J111" s="636" t="str">
        <f>H111</f>
        <v>Virginia</v>
      </c>
      <c r="K111" s="565" t="str">
        <f t="shared" si="12"/>
        <v>Illinois</v>
      </c>
      <c r="L111" s="639">
        <v>10</v>
      </c>
      <c r="M111" s="634">
        <v>55</v>
      </c>
      <c r="N111" s="485" t="str">
        <f t="shared" ref="N111:N120" si="22">H111</f>
        <v>Virginia</v>
      </c>
      <c r="O111" s="640">
        <v>42</v>
      </c>
      <c r="P111" s="668" t="str">
        <f t="shared" si="15"/>
        <v>Illinois</v>
      </c>
      <c r="Q111" s="614">
        <v>14</v>
      </c>
      <c r="R111" s="510" t="str">
        <f t="shared" si="13"/>
        <v>Virginia</v>
      </c>
      <c r="S111" s="510" t="str">
        <f t="shared" si="14"/>
        <v>Illinois</v>
      </c>
      <c r="T111" s="500" t="str">
        <f>J111</f>
        <v>Virginia</v>
      </c>
      <c r="U111" s="481" t="str">
        <f t="shared" si="16"/>
        <v>W</v>
      </c>
      <c r="W111" s="643"/>
      <c r="X111" s="492" t="s">
        <v>502</v>
      </c>
      <c r="Y111" s="644"/>
    </row>
    <row r="112" spans="1:25" ht="16" x14ac:dyDescent="0.8">
      <c r="A112" s="485">
        <v>2</v>
      </c>
      <c r="B112" s="636" t="s">
        <v>39</v>
      </c>
      <c r="C112" s="638">
        <v>44450</v>
      </c>
      <c r="D112" s="630">
        <f>14/24</f>
        <v>0.58333333333333337</v>
      </c>
      <c r="E112" s="481" t="s">
        <v>67</v>
      </c>
      <c r="F112" s="500" t="s">
        <v>176</v>
      </c>
      <c r="G112" s="481" t="str">
        <f t="shared" si="21"/>
        <v>CUSA</v>
      </c>
      <c r="H112" s="636" t="s">
        <v>234</v>
      </c>
      <c r="I112" s="481" t="str">
        <f t="shared" si="11"/>
        <v>ACC</v>
      </c>
      <c r="J112" s="636" t="str">
        <f>H112</f>
        <v>Virginia Tech</v>
      </c>
      <c r="K112" s="565" t="str">
        <f t="shared" si="12"/>
        <v>Middle Tenn St</v>
      </c>
      <c r="L112" s="639">
        <v>20</v>
      </c>
      <c r="M112" s="634">
        <v>54</v>
      </c>
      <c r="N112" s="485" t="str">
        <f t="shared" si="22"/>
        <v>Virginia Tech</v>
      </c>
      <c r="O112" s="640">
        <v>35</v>
      </c>
      <c r="P112" s="668" t="str">
        <f t="shared" si="15"/>
        <v>Middle Tenn St</v>
      </c>
      <c r="Q112" s="614">
        <v>14</v>
      </c>
      <c r="R112" s="510" t="str">
        <f t="shared" si="13"/>
        <v>Virginia Tech</v>
      </c>
      <c r="S112" s="510" t="str">
        <f t="shared" si="14"/>
        <v>Middle Tenn St</v>
      </c>
      <c r="T112" s="500" t="str">
        <f>J112</f>
        <v>Virginia Tech</v>
      </c>
      <c r="U112" s="481" t="str">
        <f t="shared" si="16"/>
        <v>W</v>
      </c>
      <c r="W112" s="643"/>
      <c r="X112" s="492" t="s">
        <v>502</v>
      </c>
      <c r="Y112" s="644"/>
    </row>
    <row r="113" spans="1:25" ht="16" x14ac:dyDescent="0.8">
      <c r="A113" s="485">
        <v>2</v>
      </c>
      <c r="B113" s="636" t="s">
        <v>39</v>
      </c>
      <c r="C113" s="638">
        <v>44450</v>
      </c>
      <c r="D113" s="630">
        <f>12/24</f>
        <v>0.5</v>
      </c>
      <c r="E113" s="481" t="s">
        <v>67</v>
      </c>
      <c r="F113" s="636" t="s">
        <v>519</v>
      </c>
      <c r="G113" s="481" t="s">
        <v>46</v>
      </c>
      <c r="H113" s="636" t="s">
        <v>69</v>
      </c>
      <c r="I113" s="481" t="str">
        <f t="shared" si="11"/>
        <v>ACC</v>
      </c>
      <c r="J113" s="636"/>
      <c r="K113" s="565"/>
      <c r="L113" s="639"/>
      <c r="M113" s="634"/>
      <c r="N113" s="485" t="str">
        <f t="shared" si="22"/>
        <v>Wake Forest</v>
      </c>
      <c r="O113" s="640">
        <v>41</v>
      </c>
      <c r="P113" s="668" t="str">
        <f t="shared" si="15"/>
        <v>1AA Norfolk State</v>
      </c>
      <c r="Q113" s="614">
        <v>16</v>
      </c>
      <c r="R113" s="510"/>
      <c r="S113" s="510"/>
      <c r="T113" s="500"/>
      <c r="U113" s="481"/>
      <c r="W113" s="643"/>
      <c r="X113" s="492" t="s">
        <v>502</v>
      </c>
      <c r="Y113" s="644"/>
    </row>
    <row r="114" spans="1:25" ht="16" x14ac:dyDescent="0.8">
      <c r="A114" s="485">
        <v>2</v>
      </c>
      <c r="B114" s="636" t="s">
        <v>39</v>
      </c>
      <c r="C114" s="638">
        <v>44450</v>
      </c>
      <c r="D114" s="630">
        <f>19.5/24</f>
        <v>0.8125</v>
      </c>
      <c r="E114" s="481" t="s">
        <v>73</v>
      </c>
      <c r="F114" s="636" t="s">
        <v>470</v>
      </c>
      <c r="G114" s="481" t="str">
        <f t="shared" ref="G114:G177" si="23">VLOOKUP(+F114,$F$995:$G$1242,2,FALSE)</f>
        <v>1AA</v>
      </c>
      <c r="H114" s="636" t="s">
        <v>72</v>
      </c>
      <c r="I114" s="481" t="str">
        <f t="shared" si="11"/>
        <v>B10</v>
      </c>
      <c r="J114" s="636"/>
      <c r="K114" s="565"/>
      <c r="L114" s="639"/>
      <c r="M114" s="634"/>
      <c r="N114" s="485" t="str">
        <f t="shared" si="22"/>
        <v>Indiana</v>
      </c>
      <c r="O114" s="640">
        <v>56</v>
      </c>
      <c r="P114" s="668" t="str">
        <f t="shared" si="15"/>
        <v>1AA Idaho</v>
      </c>
      <c r="Q114" s="614">
        <v>14</v>
      </c>
      <c r="R114" s="510"/>
      <c r="S114" s="510"/>
      <c r="T114" s="500"/>
      <c r="U114" s="481"/>
      <c r="W114" s="643"/>
      <c r="X114" s="492" t="s">
        <v>502</v>
      </c>
      <c r="Y114" s="644"/>
    </row>
    <row r="115" spans="1:25" ht="16" x14ac:dyDescent="0.8">
      <c r="A115" s="485">
        <v>2</v>
      </c>
      <c r="B115" s="636" t="s">
        <v>39</v>
      </c>
      <c r="C115" s="638">
        <v>44450</v>
      </c>
      <c r="D115" s="630">
        <f>19.5/24</f>
        <v>0.8125</v>
      </c>
      <c r="E115" s="481" t="s">
        <v>73</v>
      </c>
      <c r="F115" s="636" t="s">
        <v>208</v>
      </c>
      <c r="G115" s="481" t="str">
        <f t="shared" si="23"/>
        <v>1AA</v>
      </c>
      <c r="H115" s="636" t="s">
        <v>167</v>
      </c>
      <c r="I115" s="481" t="str">
        <f t="shared" si="11"/>
        <v>B10</v>
      </c>
      <c r="J115" s="636"/>
      <c r="K115" s="565"/>
      <c r="L115" s="639"/>
      <c r="M115" s="634"/>
      <c r="N115" s="485" t="str">
        <f t="shared" si="22"/>
        <v>Maryland</v>
      </c>
      <c r="O115" s="640">
        <v>62</v>
      </c>
      <c r="P115" s="668" t="str">
        <f t="shared" si="15"/>
        <v>1AA Howard</v>
      </c>
      <c r="Q115" s="614">
        <v>0</v>
      </c>
      <c r="R115" s="510"/>
      <c r="S115" s="510"/>
      <c r="T115" s="500"/>
      <c r="U115" s="481"/>
      <c r="W115" s="643"/>
      <c r="X115" s="492" t="s">
        <v>502</v>
      </c>
      <c r="Y115" s="644"/>
    </row>
    <row r="116" spans="1:25" ht="16" x14ac:dyDescent="0.8">
      <c r="A116" s="485">
        <v>2</v>
      </c>
      <c r="B116" s="636" t="s">
        <v>39</v>
      </c>
      <c r="C116" s="638">
        <v>44450</v>
      </c>
      <c r="D116" s="630">
        <f>20/24</f>
        <v>0.83333333333333337</v>
      </c>
      <c r="E116" s="481" t="s">
        <v>145</v>
      </c>
      <c r="F116" s="636" t="s">
        <v>98</v>
      </c>
      <c r="G116" s="481" t="str">
        <f t="shared" si="23"/>
        <v>P12</v>
      </c>
      <c r="H116" s="636" t="s">
        <v>147</v>
      </c>
      <c r="I116" s="481" t="str">
        <f t="shared" si="11"/>
        <v>B10</v>
      </c>
      <c r="J116" s="636" t="str">
        <f>H116</f>
        <v>Michigan</v>
      </c>
      <c r="K116" s="565" t="str">
        <f t="shared" si="12"/>
        <v>Washington</v>
      </c>
      <c r="L116" s="639">
        <v>6.5</v>
      </c>
      <c r="M116" s="634">
        <v>48.5</v>
      </c>
      <c r="N116" s="485" t="str">
        <f t="shared" si="22"/>
        <v>Michigan</v>
      </c>
      <c r="O116" s="640">
        <v>31</v>
      </c>
      <c r="P116" s="668" t="str">
        <f t="shared" si="15"/>
        <v>Washington</v>
      </c>
      <c r="Q116" s="614">
        <v>10</v>
      </c>
      <c r="R116" s="510" t="str">
        <f t="shared" si="13"/>
        <v>Michigan</v>
      </c>
      <c r="S116" s="510" t="str">
        <f t="shared" si="14"/>
        <v>Washington</v>
      </c>
      <c r="T116" s="500" t="str">
        <f>K116</f>
        <v>Washington</v>
      </c>
      <c r="U116" s="481" t="str">
        <f t="shared" si="16"/>
        <v>L</v>
      </c>
      <c r="W116" s="643"/>
      <c r="X116" s="492" t="s">
        <v>502</v>
      </c>
      <c r="Y116" s="644"/>
    </row>
    <row r="117" spans="1:25" ht="16" x14ac:dyDescent="0.8">
      <c r="A117" s="485">
        <v>2</v>
      </c>
      <c r="B117" s="636" t="s">
        <v>39</v>
      </c>
      <c r="C117" s="638">
        <v>44450</v>
      </c>
      <c r="D117" s="630">
        <f>12/24</f>
        <v>0.5</v>
      </c>
      <c r="E117" s="481" t="s">
        <v>73</v>
      </c>
      <c r="F117" s="497" t="s">
        <v>137</v>
      </c>
      <c r="G117" s="481" t="str">
        <f t="shared" si="23"/>
        <v>1AA</v>
      </c>
      <c r="H117" s="636" t="s">
        <v>149</v>
      </c>
      <c r="I117" s="481" t="str">
        <f t="shared" si="11"/>
        <v>B10</v>
      </c>
      <c r="J117" s="636"/>
      <c r="K117" s="565"/>
      <c r="L117" s="639"/>
      <c r="M117" s="634"/>
      <c r="N117" s="485" t="str">
        <f t="shared" si="22"/>
        <v>Michigan State</v>
      </c>
      <c r="O117" s="640">
        <v>42</v>
      </c>
      <c r="P117" s="668" t="str">
        <f t="shared" si="15"/>
        <v>1AA Youngstown St</v>
      </c>
      <c r="Q117" s="614">
        <v>14</v>
      </c>
      <c r="R117" s="510"/>
      <c r="S117" s="510"/>
      <c r="T117" s="500"/>
      <c r="U117" s="481"/>
      <c r="W117" s="643"/>
      <c r="X117" s="492" t="s">
        <v>502</v>
      </c>
      <c r="Y117" s="644"/>
    </row>
    <row r="118" spans="1:25" ht="16" x14ac:dyDescent="0.8">
      <c r="A118" s="485">
        <v>2</v>
      </c>
      <c r="B118" s="636" t="s">
        <v>39</v>
      </c>
      <c r="C118" s="638">
        <v>44450</v>
      </c>
      <c r="D118" s="630">
        <f>12/24</f>
        <v>0.5</v>
      </c>
      <c r="E118" s="481" t="s">
        <v>102</v>
      </c>
      <c r="F118" s="636" t="s">
        <v>173</v>
      </c>
      <c r="G118" s="481" t="str">
        <f t="shared" si="23"/>
        <v>MAC</v>
      </c>
      <c r="H118" s="636" t="s">
        <v>76</v>
      </c>
      <c r="I118" s="481" t="str">
        <f t="shared" si="11"/>
        <v>B10</v>
      </c>
      <c r="J118" s="636" t="str">
        <f>H118</f>
        <v>Minnesota</v>
      </c>
      <c r="K118" s="565" t="str">
        <f t="shared" si="12"/>
        <v>Miami (OH)</v>
      </c>
      <c r="L118" s="639">
        <v>19.5</v>
      </c>
      <c r="M118" s="634">
        <v>54</v>
      </c>
      <c r="N118" s="485" t="str">
        <f t="shared" si="22"/>
        <v>Minnesota</v>
      </c>
      <c r="O118" s="640">
        <v>31</v>
      </c>
      <c r="P118" s="668" t="str">
        <f t="shared" si="15"/>
        <v>Miami (OH)</v>
      </c>
      <c r="Q118" s="614">
        <v>26</v>
      </c>
      <c r="R118" s="510" t="str">
        <f t="shared" si="13"/>
        <v>Miami (OH)</v>
      </c>
      <c r="S118" s="510" t="str">
        <f t="shared" si="14"/>
        <v>Minnesota</v>
      </c>
      <c r="T118" s="500" t="str">
        <f>J118</f>
        <v>Minnesota</v>
      </c>
      <c r="U118" s="481" t="str">
        <f t="shared" si="16"/>
        <v>L</v>
      </c>
      <c r="W118" s="643"/>
      <c r="X118" s="492" t="s">
        <v>502</v>
      </c>
      <c r="Y118" s="644"/>
    </row>
    <row r="119" spans="1:25" ht="16" x14ac:dyDescent="0.8">
      <c r="A119" s="485">
        <v>2</v>
      </c>
      <c r="B119" s="636" t="s">
        <v>39</v>
      </c>
      <c r="C119" s="638">
        <v>44450</v>
      </c>
      <c r="D119" s="630">
        <f>15.5/24</f>
        <v>0.64583333333333337</v>
      </c>
      <c r="E119" s="481" t="s">
        <v>73</v>
      </c>
      <c r="F119" s="636" t="s">
        <v>74</v>
      </c>
      <c r="G119" s="481" t="str">
        <f t="shared" si="23"/>
        <v>MAC</v>
      </c>
      <c r="H119" s="636" t="s">
        <v>151</v>
      </c>
      <c r="I119" s="481" t="str">
        <f t="shared" si="11"/>
        <v>B10</v>
      </c>
      <c r="J119" s="636" t="str">
        <f>H119</f>
        <v>Nebraska</v>
      </c>
      <c r="K119" s="565" t="str">
        <f t="shared" si="12"/>
        <v>Buffalo</v>
      </c>
      <c r="L119" s="639">
        <v>13.5</v>
      </c>
      <c r="M119" s="634">
        <v>54.5</v>
      </c>
      <c r="N119" s="485" t="str">
        <f t="shared" si="22"/>
        <v>Nebraska</v>
      </c>
      <c r="O119" s="640">
        <v>28</v>
      </c>
      <c r="P119" s="668" t="str">
        <f t="shared" si="15"/>
        <v>Buffalo</v>
      </c>
      <c r="Q119" s="614">
        <v>3</v>
      </c>
      <c r="R119" s="510" t="str">
        <f t="shared" si="13"/>
        <v>Nebraska</v>
      </c>
      <c r="S119" s="510" t="str">
        <f t="shared" si="14"/>
        <v>Buffalo</v>
      </c>
      <c r="T119" s="500" t="str">
        <f>K119</f>
        <v>Buffalo</v>
      </c>
      <c r="U119" s="481" t="str">
        <f t="shared" si="16"/>
        <v>L</v>
      </c>
      <c r="W119" s="643"/>
      <c r="X119" s="492" t="s">
        <v>502</v>
      </c>
      <c r="Y119" s="644"/>
    </row>
    <row r="120" spans="1:25" ht="16" x14ac:dyDescent="0.8">
      <c r="A120" s="485">
        <v>2</v>
      </c>
      <c r="B120" s="636" t="s">
        <v>39</v>
      </c>
      <c r="C120" s="638">
        <v>44450</v>
      </c>
      <c r="D120" s="630">
        <f>12/24</f>
        <v>0.5</v>
      </c>
      <c r="E120" s="481" t="s">
        <v>73</v>
      </c>
      <c r="F120" s="636" t="s">
        <v>262</v>
      </c>
      <c r="G120" s="481" t="str">
        <f t="shared" si="23"/>
        <v>1AA</v>
      </c>
      <c r="H120" s="636" t="s">
        <v>153</v>
      </c>
      <c r="I120" s="481" t="str">
        <f t="shared" si="11"/>
        <v>B10</v>
      </c>
      <c r="J120" s="636"/>
      <c r="K120" s="565"/>
      <c r="L120" s="639"/>
      <c r="M120" s="634"/>
      <c r="N120" s="485" t="str">
        <f t="shared" si="22"/>
        <v>Northwestern</v>
      </c>
      <c r="O120" s="640">
        <v>24</v>
      </c>
      <c r="P120" s="668" t="str">
        <f t="shared" si="15"/>
        <v>1AA Indiana State</v>
      </c>
      <c r="Q120" s="614">
        <v>6</v>
      </c>
      <c r="R120" s="510"/>
      <c r="S120" s="510"/>
      <c r="T120" s="500"/>
      <c r="U120" s="481"/>
      <c r="W120" s="643"/>
      <c r="X120" s="492" t="s">
        <v>502</v>
      </c>
      <c r="Y120" s="644"/>
    </row>
    <row r="121" spans="1:25" ht="16" x14ac:dyDescent="0.8">
      <c r="A121" s="485">
        <v>2</v>
      </c>
      <c r="B121" s="636" t="s">
        <v>39</v>
      </c>
      <c r="C121" s="638">
        <v>44450</v>
      </c>
      <c r="D121" s="630">
        <f>12/24</f>
        <v>0.5</v>
      </c>
      <c r="E121" s="481" t="s">
        <v>127</v>
      </c>
      <c r="F121" s="636" t="s">
        <v>213</v>
      </c>
      <c r="G121" s="481" t="str">
        <f t="shared" si="23"/>
        <v>P12</v>
      </c>
      <c r="H121" s="636" t="s">
        <v>70</v>
      </c>
      <c r="I121" s="481" t="str">
        <f t="shared" si="11"/>
        <v>B10</v>
      </c>
      <c r="J121" s="636" t="str">
        <f>H121</f>
        <v>Ohio State</v>
      </c>
      <c r="K121" s="565" t="str">
        <f t="shared" si="12"/>
        <v>Oregon</v>
      </c>
      <c r="L121" s="639">
        <v>14.5</v>
      </c>
      <c r="M121" s="634">
        <v>64</v>
      </c>
      <c r="N121" s="485" t="str">
        <f>F121</f>
        <v>Oregon</v>
      </c>
      <c r="O121" s="640">
        <v>35</v>
      </c>
      <c r="P121" s="668" t="str">
        <f t="shared" si="15"/>
        <v>Ohio State</v>
      </c>
      <c r="Q121" s="614">
        <v>28</v>
      </c>
      <c r="R121" s="510" t="str">
        <f t="shared" si="13"/>
        <v>Oregon</v>
      </c>
      <c r="S121" s="510" t="str">
        <f t="shared" si="14"/>
        <v>Ohio State</v>
      </c>
      <c r="T121" s="500" t="str">
        <f>K121</f>
        <v>Oregon</v>
      </c>
      <c r="U121" s="481" t="str">
        <f t="shared" si="16"/>
        <v>W</v>
      </c>
      <c r="W121" s="643"/>
      <c r="X121" s="492" t="s">
        <v>502</v>
      </c>
      <c r="Y121" s="644"/>
    </row>
    <row r="122" spans="1:25" ht="16" x14ac:dyDescent="0.8">
      <c r="A122" s="485">
        <v>2</v>
      </c>
      <c r="B122" s="636" t="s">
        <v>39</v>
      </c>
      <c r="C122" s="638">
        <v>44450</v>
      </c>
      <c r="D122" s="630">
        <f>15.5/24</f>
        <v>0.64583333333333337</v>
      </c>
      <c r="E122" s="481" t="s">
        <v>77</v>
      </c>
      <c r="F122" s="636" t="s">
        <v>141</v>
      </c>
      <c r="G122" s="481" t="str">
        <f t="shared" si="23"/>
        <v>MAC</v>
      </c>
      <c r="H122" s="636" t="s">
        <v>155</v>
      </c>
      <c r="I122" s="481" t="str">
        <f t="shared" si="11"/>
        <v>B10</v>
      </c>
      <c r="J122" s="636" t="str">
        <f>H122</f>
        <v>Penn State</v>
      </c>
      <c r="K122" s="565" t="str">
        <f t="shared" si="12"/>
        <v>Ball State</v>
      </c>
      <c r="L122" s="639">
        <v>22.5</v>
      </c>
      <c r="M122" s="634">
        <v>57</v>
      </c>
      <c r="N122" s="485" t="str">
        <f>H122</f>
        <v>Penn State</v>
      </c>
      <c r="O122" s="640">
        <v>44</v>
      </c>
      <c r="P122" s="668" t="str">
        <f t="shared" si="15"/>
        <v>Ball State</v>
      </c>
      <c r="Q122" s="614">
        <v>13</v>
      </c>
      <c r="R122" s="510" t="str">
        <f t="shared" si="13"/>
        <v>Penn State</v>
      </c>
      <c r="S122" s="510" t="str">
        <f t="shared" si="14"/>
        <v>Ball State</v>
      </c>
      <c r="T122" s="500" t="str">
        <f>K122</f>
        <v>Ball State</v>
      </c>
      <c r="U122" s="481" t="str">
        <f t="shared" si="16"/>
        <v>L</v>
      </c>
      <c r="W122" s="643"/>
      <c r="X122" s="492" t="s">
        <v>502</v>
      </c>
      <c r="Y122" s="644"/>
    </row>
    <row r="123" spans="1:25" ht="16" x14ac:dyDescent="0.8">
      <c r="A123" s="485">
        <v>2</v>
      </c>
      <c r="B123" s="636" t="s">
        <v>39</v>
      </c>
      <c r="C123" s="638">
        <v>44450</v>
      </c>
      <c r="D123" s="630">
        <f>19/24</f>
        <v>0.79166666666666663</v>
      </c>
      <c r="E123" s="481" t="s">
        <v>73</v>
      </c>
      <c r="F123" s="636" t="s">
        <v>108</v>
      </c>
      <c r="G123" s="481" t="str">
        <f t="shared" si="23"/>
        <v>MAC</v>
      </c>
      <c r="H123" s="636" t="s">
        <v>101</v>
      </c>
      <c r="I123" s="481" t="str">
        <f t="shared" si="11"/>
        <v>B10</v>
      </c>
      <c r="J123" s="636" t="str">
        <f>H123</f>
        <v>Wisconsin</v>
      </c>
      <c r="K123" s="565" t="str">
        <f t="shared" si="12"/>
        <v>Eastern Michigan</v>
      </c>
      <c r="L123" s="639">
        <v>25.5</v>
      </c>
      <c r="M123" s="634">
        <v>52</v>
      </c>
      <c r="N123" s="485" t="str">
        <f>H123</f>
        <v>Wisconsin</v>
      </c>
      <c r="O123" s="640">
        <v>34</v>
      </c>
      <c r="P123" s="668" t="str">
        <f t="shared" si="15"/>
        <v>Eastern Michigan</v>
      </c>
      <c r="Q123" s="614">
        <v>7</v>
      </c>
      <c r="R123" s="510" t="str">
        <f t="shared" si="13"/>
        <v>Wisconsin</v>
      </c>
      <c r="S123" s="510" t="str">
        <f t="shared" si="14"/>
        <v>Eastern Michigan</v>
      </c>
      <c r="T123" s="500" t="str">
        <f>J123</f>
        <v>Wisconsin</v>
      </c>
      <c r="U123" s="481" t="str">
        <f t="shared" si="16"/>
        <v>W</v>
      </c>
      <c r="W123" s="643"/>
      <c r="X123" s="492" t="s">
        <v>502</v>
      </c>
      <c r="Y123" s="644"/>
    </row>
    <row r="124" spans="1:25" ht="16" x14ac:dyDescent="0.8">
      <c r="A124" s="485">
        <v>2</v>
      </c>
      <c r="B124" s="636" t="s">
        <v>39</v>
      </c>
      <c r="C124" s="638">
        <v>44450</v>
      </c>
      <c r="D124" s="630">
        <f>19/24</f>
        <v>0.79166666666666663</v>
      </c>
      <c r="E124" s="481"/>
      <c r="F124" s="636" t="s">
        <v>318</v>
      </c>
      <c r="G124" s="481" t="str">
        <f t="shared" si="23"/>
        <v>1AA</v>
      </c>
      <c r="H124" s="636" t="s">
        <v>156</v>
      </c>
      <c r="I124" s="481" t="str">
        <f t="shared" si="11"/>
        <v>B12</v>
      </c>
      <c r="J124" s="636"/>
      <c r="K124" s="565"/>
      <c r="L124" s="639"/>
      <c r="M124" s="634"/>
      <c r="N124" s="485" t="str">
        <f>H124</f>
        <v>Baylor</v>
      </c>
      <c r="O124" s="640">
        <v>66</v>
      </c>
      <c r="P124" s="668" t="str">
        <f t="shared" si="15"/>
        <v>1AA Texas Southern</v>
      </c>
      <c r="Q124" s="614">
        <v>7</v>
      </c>
      <c r="R124" s="510"/>
      <c r="S124" s="510"/>
      <c r="T124" s="500"/>
      <c r="U124" s="481"/>
      <c r="W124" s="643"/>
      <c r="X124" s="492" t="s">
        <v>502</v>
      </c>
      <c r="Y124" s="644"/>
    </row>
    <row r="125" spans="1:25" ht="16" x14ac:dyDescent="0.8">
      <c r="A125" s="485">
        <v>2</v>
      </c>
      <c r="B125" s="636" t="s">
        <v>39</v>
      </c>
      <c r="C125" s="638">
        <v>44450</v>
      </c>
      <c r="D125" s="630">
        <f>16.5/24</f>
        <v>0.6875</v>
      </c>
      <c r="E125" s="481" t="s">
        <v>145</v>
      </c>
      <c r="F125" s="636" t="s">
        <v>144</v>
      </c>
      <c r="G125" s="481" t="str">
        <f t="shared" si="23"/>
        <v>B10</v>
      </c>
      <c r="H125" s="636" t="s">
        <v>158</v>
      </c>
      <c r="I125" s="481" t="str">
        <f t="shared" si="11"/>
        <v>B12</v>
      </c>
      <c r="J125" s="636" t="str">
        <f>H125</f>
        <v>Iowa State</v>
      </c>
      <c r="K125" s="565" t="str">
        <f t="shared" si="12"/>
        <v>Iowa</v>
      </c>
      <c r="L125" s="639">
        <v>4.5</v>
      </c>
      <c r="M125" s="634">
        <v>46.5</v>
      </c>
      <c r="N125" s="485" t="str">
        <f>F125</f>
        <v>Iowa</v>
      </c>
      <c r="O125" s="640">
        <v>27</v>
      </c>
      <c r="P125" s="668" t="str">
        <f t="shared" si="15"/>
        <v>Iowa State</v>
      </c>
      <c r="Q125" s="614">
        <v>17</v>
      </c>
      <c r="R125" s="510" t="str">
        <f t="shared" si="13"/>
        <v>Iowa</v>
      </c>
      <c r="S125" s="510" t="str">
        <f t="shared" si="14"/>
        <v>Iowa State</v>
      </c>
      <c r="T125" s="500" t="str">
        <f>K125</f>
        <v>Iowa</v>
      </c>
      <c r="U125" s="481" t="str">
        <f t="shared" si="16"/>
        <v>W</v>
      </c>
      <c r="W125" s="643"/>
      <c r="X125" s="492" t="s">
        <v>502</v>
      </c>
      <c r="Y125" s="644"/>
    </row>
    <row r="126" spans="1:25" ht="16" x14ac:dyDescent="0.8">
      <c r="A126" s="485">
        <v>2</v>
      </c>
      <c r="B126" s="636" t="s">
        <v>39</v>
      </c>
      <c r="C126" s="638">
        <v>44450</v>
      </c>
      <c r="D126" s="630">
        <f>19/24</f>
        <v>0.79166666666666663</v>
      </c>
      <c r="E126" s="481"/>
      <c r="F126" s="636" t="s">
        <v>273</v>
      </c>
      <c r="G126" s="481" t="str">
        <f t="shared" si="23"/>
        <v>1AA</v>
      </c>
      <c r="H126" s="636" t="s">
        <v>162</v>
      </c>
      <c r="I126" s="481" t="str">
        <f t="shared" si="11"/>
        <v>B12</v>
      </c>
      <c r="J126" s="636"/>
      <c r="K126" s="565"/>
      <c r="L126" s="639"/>
      <c r="M126" s="634"/>
      <c r="N126" s="485" t="str">
        <f t="shared" ref="N126:N132" si="24">H126</f>
        <v>Kansas State</v>
      </c>
      <c r="O126" s="640">
        <v>31</v>
      </c>
      <c r="P126" s="668" t="str">
        <f t="shared" si="15"/>
        <v>1AA Southern Illinois</v>
      </c>
      <c r="Q126" s="614">
        <v>23</v>
      </c>
      <c r="R126" s="510"/>
      <c r="S126" s="510"/>
      <c r="T126" s="500"/>
      <c r="U126" s="481"/>
      <c r="W126" s="643"/>
      <c r="X126" s="492" t="s">
        <v>502</v>
      </c>
      <c r="Y126" s="644"/>
    </row>
    <row r="127" spans="1:25" ht="16" x14ac:dyDescent="0.8">
      <c r="A127" s="485">
        <v>2</v>
      </c>
      <c r="B127" s="636" t="s">
        <v>39</v>
      </c>
      <c r="C127" s="638">
        <v>44450</v>
      </c>
      <c r="D127" s="630">
        <f>19/24</f>
        <v>0.79166666666666663</v>
      </c>
      <c r="E127" s="481"/>
      <c r="F127" s="636" t="s">
        <v>202</v>
      </c>
      <c r="G127" s="481" t="str">
        <f t="shared" si="23"/>
        <v>1AA</v>
      </c>
      <c r="H127" s="636" t="s">
        <v>164</v>
      </c>
      <c r="I127" s="481" t="str">
        <f t="shared" si="11"/>
        <v>B12</v>
      </c>
      <c r="J127" s="636"/>
      <c r="K127" s="565"/>
      <c r="L127" s="639"/>
      <c r="M127" s="634"/>
      <c r="N127" s="485" t="str">
        <f t="shared" si="24"/>
        <v>Oklahoma</v>
      </c>
      <c r="O127" s="640">
        <v>76</v>
      </c>
      <c r="P127" s="668" t="str">
        <f t="shared" si="15"/>
        <v>1AA Western Carolina</v>
      </c>
      <c r="Q127" s="614">
        <v>0</v>
      </c>
      <c r="R127" s="510"/>
      <c r="S127" s="510"/>
      <c r="T127" s="500"/>
      <c r="U127" s="481"/>
      <c r="W127" s="643"/>
      <c r="X127" s="492" t="s">
        <v>502</v>
      </c>
      <c r="Y127" s="644"/>
    </row>
    <row r="128" spans="1:25" ht="16" x14ac:dyDescent="0.8">
      <c r="A128" s="485">
        <v>2</v>
      </c>
      <c r="B128" s="636" t="s">
        <v>39</v>
      </c>
      <c r="C128" s="638">
        <v>44450</v>
      </c>
      <c r="D128" s="630">
        <f>12/24</f>
        <v>0.5</v>
      </c>
      <c r="E128" s="481" t="s">
        <v>77</v>
      </c>
      <c r="F128" s="636" t="s">
        <v>78</v>
      </c>
      <c r="G128" s="481" t="str">
        <f t="shared" si="23"/>
        <v>AAC</v>
      </c>
      <c r="H128" s="636" t="s">
        <v>79</v>
      </c>
      <c r="I128" s="481" t="str">
        <f t="shared" si="11"/>
        <v>B12</v>
      </c>
      <c r="J128" s="636" t="str">
        <f>H128</f>
        <v>Oklahoma State</v>
      </c>
      <c r="K128" s="565" t="str">
        <f t="shared" si="12"/>
        <v>Tulsa</v>
      </c>
      <c r="L128" s="639">
        <v>12.5</v>
      </c>
      <c r="M128" s="634">
        <v>51.5</v>
      </c>
      <c r="N128" s="485" t="str">
        <f t="shared" si="24"/>
        <v>Oklahoma State</v>
      </c>
      <c r="O128" s="640">
        <v>28</v>
      </c>
      <c r="P128" s="668" t="str">
        <f t="shared" si="15"/>
        <v>Tulsa</v>
      </c>
      <c r="Q128" s="614">
        <v>23</v>
      </c>
      <c r="R128" s="510" t="str">
        <f t="shared" si="13"/>
        <v>Tulsa</v>
      </c>
      <c r="S128" s="510" t="str">
        <f t="shared" si="14"/>
        <v>Oklahoma State</v>
      </c>
      <c r="T128" s="500" t="str">
        <f>J128</f>
        <v>Oklahoma State</v>
      </c>
      <c r="U128" s="481" t="str">
        <f t="shared" si="16"/>
        <v>L</v>
      </c>
      <c r="V128" s="492" t="str">
        <f>H128</f>
        <v>Oklahoma State</v>
      </c>
      <c r="W128" s="643">
        <v>16</v>
      </c>
      <c r="X128" s="492" t="str">
        <f>IF(+V128=F128,H128,F128)</f>
        <v>Tulsa</v>
      </c>
      <c r="Y128" s="644">
        <v>7</v>
      </c>
    </row>
    <row r="129" spans="1:25" ht="16" x14ac:dyDescent="0.8">
      <c r="A129" s="485">
        <v>2</v>
      </c>
      <c r="B129" s="636" t="s">
        <v>39</v>
      </c>
      <c r="C129" s="638">
        <v>44450</v>
      </c>
      <c r="D129" s="630">
        <f>15.5/24</f>
        <v>0.64583333333333337</v>
      </c>
      <c r="E129" s="481" t="s">
        <v>102</v>
      </c>
      <c r="F129" s="636" t="s">
        <v>133</v>
      </c>
      <c r="G129" s="481" t="str">
        <f t="shared" si="23"/>
        <v>P12</v>
      </c>
      <c r="H129" s="636" t="s">
        <v>166</v>
      </c>
      <c r="I129" s="481" t="str">
        <f t="shared" si="11"/>
        <v>B12</v>
      </c>
      <c r="J129" s="636" t="str">
        <f>H129</f>
        <v>TCU</v>
      </c>
      <c r="K129" s="565" t="str">
        <f t="shared" si="12"/>
        <v>California</v>
      </c>
      <c r="L129" s="639">
        <v>11</v>
      </c>
      <c r="M129" s="634">
        <v>48</v>
      </c>
      <c r="N129" s="485" t="str">
        <f t="shared" si="24"/>
        <v>TCU</v>
      </c>
      <c r="O129" s="640">
        <v>34</v>
      </c>
      <c r="P129" s="668" t="str">
        <f t="shared" si="15"/>
        <v>California</v>
      </c>
      <c r="Q129" s="614">
        <v>32</v>
      </c>
      <c r="R129" s="510" t="str">
        <f t="shared" si="13"/>
        <v>California</v>
      </c>
      <c r="S129" s="510" t="str">
        <f t="shared" si="14"/>
        <v>TCU</v>
      </c>
      <c r="T129" s="500" t="str">
        <f>K129</f>
        <v>California</v>
      </c>
      <c r="U129" s="481" t="str">
        <f t="shared" si="16"/>
        <v>W</v>
      </c>
      <c r="W129" s="643"/>
      <c r="X129" s="492" t="s">
        <v>502</v>
      </c>
      <c r="Y129" s="644"/>
    </row>
    <row r="130" spans="1:25" ht="16" x14ac:dyDescent="0.8">
      <c r="A130" s="485">
        <v>2</v>
      </c>
      <c r="B130" s="636" t="s">
        <v>39</v>
      </c>
      <c r="C130" s="638">
        <v>44450</v>
      </c>
      <c r="D130" s="630">
        <f>19/24</f>
        <v>0.79166666666666663</v>
      </c>
      <c r="E130" s="481"/>
      <c r="F130" s="636" t="s">
        <v>116</v>
      </c>
      <c r="G130" s="481" t="str">
        <f t="shared" si="23"/>
        <v>1AA</v>
      </c>
      <c r="H130" s="636" t="s">
        <v>170</v>
      </c>
      <c r="I130" s="481" t="str">
        <f t="shared" si="11"/>
        <v>B12</v>
      </c>
      <c r="J130" s="636"/>
      <c r="K130" s="565"/>
      <c r="L130" s="639"/>
      <c r="M130" s="634"/>
      <c r="N130" s="485" t="str">
        <f t="shared" si="24"/>
        <v>Texas Tech</v>
      </c>
      <c r="O130" s="640">
        <v>28</v>
      </c>
      <c r="P130" s="668" t="str">
        <f t="shared" si="15"/>
        <v>1AA Stephen F Austin</v>
      </c>
      <c r="Q130" s="614">
        <v>22</v>
      </c>
      <c r="R130" s="510"/>
      <c r="S130" s="510"/>
      <c r="T130" s="500"/>
      <c r="U130" s="481"/>
      <c r="W130" s="643"/>
      <c r="X130" s="492" t="s">
        <v>502</v>
      </c>
      <c r="Y130" s="644"/>
    </row>
    <row r="131" spans="1:25" ht="16" x14ac:dyDescent="0.8">
      <c r="A131" s="485">
        <v>2</v>
      </c>
      <c r="B131" s="636" t="s">
        <v>39</v>
      </c>
      <c r="C131" s="638">
        <v>44450</v>
      </c>
      <c r="D131" s="630">
        <f>17/24</f>
        <v>0.70833333333333337</v>
      </c>
      <c r="E131" s="481"/>
      <c r="F131" s="636" t="s">
        <v>520</v>
      </c>
      <c r="G131" s="481" t="str">
        <f t="shared" si="23"/>
        <v>1AA</v>
      </c>
      <c r="H131" s="636" t="s">
        <v>235</v>
      </c>
      <c r="I131" s="481" t="str">
        <f t="shared" si="11"/>
        <v>B12</v>
      </c>
      <c r="J131" s="636"/>
      <c r="K131" s="565"/>
      <c r="L131" s="639"/>
      <c r="M131" s="634"/>
      <c r="N131" s="485" t="str">
        <f t="shared" si="24"/>
        <v>West Virginia</v>
      </c>
      <c r="O131" s="640">
        <v>66</v>
      </c>
      <c r="P131" s="668" t="str">
        <f t="shared" si="15"/>
        <v>1AA Long Island</v>
      </c>
      <c r="Q131" s="614">
        <v>0</v>
      </c>
      <c r="R131" s="510"/>
      <c r="S131" s="510"/>
      <c r="T131" s="500"/>
      <c r="U131" s="481"/>
      <c r="W131" s="643"/>
      <c r="X131" s="492" t="s">
        <v>502</v>
      </c>
      <c r="Y131" s="644"/>
    </row>
    <row r="132" spans="1:25" ht="16" x14ac:dyDescent="0.8">
      <c r="A132" s="485">
        <v>2</v>
      </c>
      <c r="B132" s="636" t="s">
        <v>39</v>
      </c>
      <c r="C132" s="638">
        <v>44450</v>
      </c>
      <c r="D132" s="630">
        <f>15.5/24</f>
        <v>0.64583333333333337</v>
      </c>
      <c r="E132" s="481"/>
      <c r="F132" s="636" t="s">
        <v>223</v>
      </c>
      <c r="G132" s="481" t="str">
        <f t="shared" si="23"/>
        <v>SB</v>
      </c>
      <c r="H132" s="636" t="s">
        <v>104</v>
      </c>
      <c r="I132" s="481" t="str">
        <f t="shared" ref="I132:I195" si="25">VLOOKUP(+H132,$F$995:$G$1242,2,FALSE)</f>
        <v>CUSA</v>
      </c>
      <c r="J132" s="636" t="str">
        <f>H132</f>
        <v>Florida Atlantic</v>
      </c>
      <c r="K132" s="565" t="str">
        <f t="shared" si="12"/>
        <v>Georgia Southern</v>
      </c>
      <c r="L132" s="639">
        <v>7</v>
      </c>
      <c r="M132" s="634">
        <v>48.5</v>
      </c>
      <c r="N132" s="485" t="str">
        <f t="shared" si="24"/>
        <v>Florida Atlantic</v>
      </c>
      <c r="O132" s="640">
        <v>38</v>
      </c>
      <c r="P132" s="668" t="str">
        <f t="shared" si="15"/>
        <v>Georgia Southern</v>
      </c>
      <c r="Q132" s="614">
        <v>6</v>
      </c>
      <c r="R132" s="510" t="str">
        <f t="shared" si="13"/>
        <v>Florida Atlantic</v>
      </c>
      <c r="S132" s="510" t="str">
        <f t="shared" si="14"/>
        <v>Georgia Southern</v>
      </c>
      <c r="T132" s="500" t="str">
        <f>K132</f>
        <v>Georgia Southern</v>
      </c>
      <c r="U132" s="481" t="str">
        <f t="shared" si="16"/>
        <v>L</v>
      </c>
      <c r="V132" s="492" t="str">
        <f>F132</f>
        <v>Georgia Southern</v>
      </c>
      <c r="W132" s="643">
        <v>20</v>
      </c>
      <c r="X132" s="492" t="str">
        <f>IF(+V132=F132,H132,F132)</f>
        <v>Florida Atlantic</v>
      </c>
      <c r="Y132" s="644">
        <v>3</v>
      </c>
    </row>
    <row r="133" spans="1:25" ht="16" x14ac:dyDescent="0.8">
      <c r="A133" s="485">
        <v>2</v>
      </c>
      <c r="B133" s="636" t="s">
        <v>39</v>
      </c>
      <c r="C133" s="638">
        <v>44450</v>
      </c>
      <c r="D133" s="630">
        <f>19/24</f>
        <v>0.79166666666666663</v>
      </c>
      <c r="E133" s="481"/>
      <c r="F133" s="636" t="s">
        <v>220</v>
      </c>
      <c r="G133" s="481" t="str">
        <f t="shared" si="23"/>
        <v>SB</v>
      </c>
      <c r="H133" s="636" t="s">
        <v>112</v>
      </c>
      <c r="I133" s="481" t="str">
        <f t="shared" si="25"/>
        <v>CUSA</v>
      </c>
      <c r="J133" s="636" t="str">
        <f>H133</f>
        <v>Florida Intl</v>
      </c>
      <c r="K133" s="565" t="str">
        <f t="shared" si="12"/>
        <v>Texas State</v>
      </c>
      <c r="L133" s="639">
        <v>2.5</v>
      </c>
      <c r="M133" s="634">
        <v>55.5</v>
      </c>
      <c r="N133" s="485" t="str">
        <f>F133</f>
        <v>Texas State</v>
      </c>
      <c r="O133" s="640">
        <v>23</v>
      </c>
      <c r="P133" s="668" t="str">
        <f t="shared" si="15"/>
        <v>Florida Intl</v>
      </c>
      <c r="Q133" s="614">
        <v>17</v>
      </c>
      <c r="R133" s="510" t="str">
        <f t="shared" si="13"/>
        <v>Texas State</v>
      </c>
      <c r="S133" s="510" t="str">
        <f t="shared" si="14"/>
        <v>Florida Intl</v>
      </c>
      <c r="T133" s="500" t="str">
        <f>J133</f>
        <v>Florida Intl</v>
      </c>
      <c r="U133" s="481" t="str">
        <f t="shared" si="16"/>
        <v>L</v>
      </c>
      <c r="W133" s="643"/>
      <c r="X133" s="492" t="s">
        <v>502</v>
      </c>
      <c r="Y133" s="644"/>
    </row>
    <row r="134" spans="1:25" ht="16" x14ac:dyDescent="0.8">
      <c r="A134" s="485">
        <v>2</v>
      </c>
      <c r="B134" s="636" t="s">
        <v>39</v>
      </c>
      <c r="C134" s="638">
        <v>44450</v>
      </c>
      <c r="D134" s="630">
        <f>19/24</f>
        <v>0.79166666666666663</v>
      </c>
      <c r="E134" s="481" t="s">
        <v>59</v>
      </c>
      <c r="F134" s="650" t="s">
        <v>221</v>
      </c>
      <c r="G134" s="481" t="str">
        <f t="shared" si="23"/>
        <v>1AA</v>
      </c>
      <c r="H134" s="636" t="s">
        <v>172</v>
      </c>
      <c r="I134" s="481" t="str">
        <f t="shared" si="25"/>
        <v>CUSA</v>
      </c>
      <c r="J134" s="636"/>
      <c r="K134" s="565"/>
      <c r="L134" s="639"/>
      <c r="M134" s="634"/>
      <c r="N134" s="485" t="str">
        <f>H134</f>
        <v>Louisiana Tech</v>
      </c>
      <c r="O134" s="640">
        <v>45</v>
      </c>
      <c r="P134" s="668" t="str">
        <f t="shared" si="15"/>
        <v>1AA Southeastern Louisiana</v>
      </c>
      <c r="Q134" s="614">
        <v>42</v>
      </c>
      <c r="R134" s="510"/>
      <c r="S134" s="510"/>
      <c r="T134" s="500"/>
      <c r="U134" s="481"/>
      <c r="W134" s="643"/>
      <c r="X134" s="492" t="s">
        <v>502</v>
      </c>
      <c r="Y134" s="644"/>
    </row>
    <row r="135" spans="1:25" ht="16" x14ac:dyDescent="0.8">
      <c r="A135" s="485">
        <v>2</v>
      </c>
      <c r="B135" s="636" t="s">
        <v>39</v>
      </c>
      <c r="C135" s="638">
        <v>44450</v>
      </c>
      <c r="D135" s="630">
        <f>18.5/24</f>
        <v>0.77083333333333337</v>
      </c>
      <c r="E135" s="481"/>
      <c r="F135" s="497" t="s">
        <v>123</v>
      </c>
      <c r="G135" s="481" t="str">
        <f t="shared" si="23"/>
        <v>1AA</v>
      </c>
      <c r="H135" s="636" t="s">
        <v>174</v>
      </c>
      <c r="I135" s="481" t="str">
        <f t="shared" si="25"/>
        <v>CUSA</v>
      </c>
      <c r="J135" s="636"/>
      <c r="K135" s="565"/>
      <c r="L135" s="639"/>
      <c r="M135" s="634"/>
      <c r="N135" s="485" t="str">
        <f>H135</f>
        <v>Marshall</v>
      </c>
      <c r="O135" s="640">
        <v>44</v>
      </c>
      <c r="P135" s="668" t="str">
        <f t="shared" si="15"/>
        <v>1AA North Carolina Central</v>
      </c>
      <c r="Q135" s="614">
        <v>10</v>
      </c>
      <c r="R135" s="510"/>
      <c r="S135" s="510"/>
      <c r="T135" s="500"/>
      <c r="U135" s="481"/>
      <c r="W135" s="643"/>
      <c r="X135" s="492" t="s">
        <v>502</v>
      </c>
      <c r="Y135" s="644"/>
    </row>
    <row r="136" spans="1:25" ht="16" x14ac:dyDescent="0.8">
      <c r="A136" s="485">
        <v>2</v>
      </c>
      <c r="B136" s="636" t="s">
        <v>39</v>
      </c>
      <c r="C136" s="638">
        <v>44450</v>
      </c>
      <c r="D136" s="630">
        <f>19/24</f>
        <v>0.79166666666666663</v>
      </c>
      <c r="E136" s="481" t="s">
        <v>59</v>
      </c>
      <c r="F136" s="636" t="s">
        <v>194</v>
      </c>
      <c r="G136" s="481" t="str">
        <f t="shared" si="23"/>
        <v>1AA</v>
      </c>
      <c r="H136" s="636" t="s">
        <v>180</v>
      </c>
      <c r="I136" s="481" t="str">
        <f t="shared" si="25"/>
        <v>CUSA</v>
      </c>
      <c r="J136" s="636"/>
      <c r="K136" s="565"/>
      <c r="L136" s="639"/>
      <c r="M136" s="634"/>
      <c r="N136" s="485" t="str">
        <f>H136</f>
        <v>Old Dominion</v>
      </c>
      <c r="O136" s="640">
        <v>47</v>
      </c>
      <c r="P136" s="668" t="str">
        <f t="shared" si="15"/>
        <v>1AA Hampton</v>
      </c>
      <c r="Q136" s="614">
        <v>17</v>
      </c>
      <c r="R136" s="510"/>
      <c r="S136" s="510"/>
      <c r="T136" s="500"/>
      <c r="U136" s="481"/>
      <c r="W136" s="643"/>
      <c r="X136" s="492" t="s">
        <v>502</v>
      </c>
      <c r="Y136" s="644"/>
    </row>
    <row r="137" spans="1:25" ht="16" x14ac:dyDescent="0.8">
      <c r="A137" s="485">
        <v>2</v>
      </c>
      <c r="B137" s="636" t="s">
        <v>39</v>
      </c>
      <c r="C137" s="638">
        <v>44450</v>
      </c>
      <c r="D137" s="630">
        <f>18.5/24</f>
        <v>0.77083333333333337</v>
      </c>
      <c r="E137" s="481" t="s">
        <v>59</v>
      </c>
      <c r="F137" s="636" t="s">
        <v>186</v>
      </c>
      <c r="G137" s="481" t="str">
        <f t="shared" si="23"/>
        <v>AAC</v>
      </c>
      <c r="H137" s="636" t="s">
        <v>43</v>
      </c>
      <c r="I137" s="481" t="str">
        <f t="shared" si="25"/>
        <v>CUSA</v>
      </c>
      <c r="J137" s="636" t="str">
        <f>F137</f>
        <v>Houston</v>
      </c>
      <c r="K137" s="565" t="str">
        <f t="shared" ref="K137:K195" si="26">IF(+J137=F137,H137,F137)</f>
        <v>Rice</v>
      </c>
      <c r="L137" s="639">
        <v>8</v>
      </c>
      <c r="M137" s="634">
        <v>53</v>
      </c>
      <c r="N137" s="485" t="str">
        <f>F137</f>
        <v>Houston</v>
      </c>
      <c r="O137" s="640">
        <v>44</v>
      </c>
      <c r="P137" s="668" t="str">
        <f t="shared" si="15"/>
        <v>Rice</v>
      </c>
      <c r="Q137" s="614">
        <v>7</v>
      </c>
      <c r="R137" s="510" t="str">
        <f t="shared" ref="R137:R195" si="27">IF(+N137=K137,+N137,IF(+O137-Q137&lt;L137,+K137,+J137))</f>
        <v>Houston</v>
      </c>
      <c r="S137" s="510" t="str">
        <f t="shared" ref="S137:S195" si="28">IF(+R137=J137,+K137,+J137)</f>
        <v>Rice</v>
      </c>
      <c r="T137" s="500" t="str">
        <f>F137</f>
        <v>Houston</v>
      </c>
      <c r="U137" s="481" t="str">
        <f t="shared" si="16"/>
        <v>W</v>
      </c>
      <c r="W137" s="643"/>
      <c r="X137" s="492" t="s">
        <v>502</v>
      </c>
      <c r="Y137" s="644"/>
    </row>
    <row r="138" spans="1:25" ht="16" x14ac:dyDescent="0.8">
      <c r="A138" s="485">
        <v>2</v>
      </c>
      <c r="B138" s="636" t="s">
        <v>39</v>
      </c>
      <c r="C138" s="638">
        <v>44450</v>
      </c>
      <c r="D138" s="630">
        <f>19/24</f>
        <v>0.79166666666666663</v>
      </c>
      <c r="E138" s="481" t="s">
        <v>59</v>
      </c>
      <c r="F138" s="636" t="s">
        <v>119</v>
      </c>
      <c r="G138" s="481" t="str">
        <f t="shared" si="23"/>
        <v>1AA</v>
      </c>
      <c r="H138" s="636" t="s">
        <v>182</v>
      </c>
      <c r="I138" s="481" t="str">
        <f t="shared" si="25"/>
        <v>CUSA</v>
      </c>
      <c r="J138" s="636"/>
      <c r="K138" s="565"/>
      <c r="L138" s="639"/>
      <c r="M138" s="634"/>
      <c r="N138" s="485" t="str">
        <f>H138</f>
        <v>Southern Miss</v>
      </c>
      <c r="O138" s="640">
        <v>37</v>
      </c>
      <c r="P138" s="668" t="str">
        <f t="shared" si="15"/>
        <v>1AA Grambling</v>
      </c>
      <c r="Q138" s="614">
        <v>0</v>
      </c>
      <c r="R138" s="510"/>
      <c r="S138" s="510"/>
      <c r="T138" s="500"/>
      <c r="U138" s="481"/>
      <c r="W138" s="643"/>
      <c r="X138" s="492" t="s">
        <v>502</v>
      </c>
      <c r="Y138" s="644"/>
    </row>
    <row r="139" spans="1:25" ht="16" x14ac:dyDescent="0.8">
      <c r="A139" s="485">
        <v>2</v>
      </c>
      <c r="B139" s="636" t="s">
        <v>39</v>
      </c>
      <c r="C139" s="638">
        <v>44450</v>
      </c>
      <c r="D139" s="630">
        <f>18/24</f>
        <v>0.75</v>
      </c>
      <c r="E139" s="481" t="s">
        <v>59</v>
      </c>
      <c r="F139" s="636" t="s">
        <v>253</v>
      </c>
      <c r="G139" s="481" t="str">
        <f t="shared" si="23"/>
        <v>1AA</v>
      </c>
      <c r="H139" s="636" t="s">
        <v>107</v>
      </c>
      <c r="I139" s="481" t="str">
        <f t="shared" si="25"/>
        <v>CUSA</v>
      </c>
      <c r="J139" s="636"/>
      <c r="K139" s="565"/>
      <c r="L139" s="639"/>
      <c r="M139" s="634"/>
      <c r="N139" s="485" t="str">
        <f>H139</f>
        <v>UNC Charlotte</v>
      </c>
      <c r="O139" s="640">
        <v>38</v>
      </c>
      <c r="P139" s="668" t="str">
        <f t="shared" si="15"/>
        <v>1AA Gardner Webb</v>
      </c>
      <c r="Q139" s="614">
        <v>10</v>
      </c>
      <c r="R139" s="510"/>
      <c r="S139" s="510"/>
      <c r="T139" s="500"/>
      <c r="U139" s="481"/>
      <c r="W139" s="643"/>
      <c r="X139" s="492" t="s">
        <v>502</v>
      </c>
      <c r="Y139" s="644"/>
    </row>
    <row r="140" spans="1:25" ht="16" x14ac:dyDescent="0.8">
      <c r="A140" s="485">
        <v>2</v>
      </c>
      <c r="B140" s="636" t="s">
        <v>39</v>
      </c>
      <c r="C140" s="638">
        <v>44450</v>
      </c>
      <c r="D140" s="630">
        <f>18/24</f>
        <v>0.75</v>
      </c>
      <c r="E140" s="481" t="s">
        <v>59</v>
      </c>
      <c r="F140" s="636" t="s">
        <v>177</v>
      </c>
      <c r="G140" s="481" t="str">
        <f t="shared" si="23"/>
        <v>1AA</v>
      </c>
      <c r="H140" s="636" t="s">
        <v>187</v>
      </c>
      <c r="I140" s="481" t="str">
        <f t="shared" si="25"/>
        <v>CUSA</v>
      </c>
      <c r="J140" s="636"/>
      <c r="K140" s="565"/>
      <c r="L140" s="639"/>
      <c r="M140" s="634"/>
      <c r="N140" s="485" t="str">
        <f>H140</f>
        <v>UT San Antonio</v>
      </c>
      <c r="O140" s="640">
        <v>54</v>
      </c>
      <c r="P140" s="668" t="str">
        <f t="shared" si="15"/>
        <v>1AA Lamar</v>
      </c>
      <c r="Q140" s="614">
        <v>0</v>
      </c>
      <c r="R140" s="510"/>
      <c r="S140" s="510"/>
      <c r="T140" s="500"/>
      <c r="U140" s="481"/>
      <c r="W140" s="643"/>
      <c r="X140" s="492" t="s">
        <v>502</v>
      </c>
      <c r="Y140" s="644"/>
    </row>
    <row r="141" spans="1:25" ht="16" x14ac:dyDescent="0.8">
      <c r="A141" s="485">
        <v>2</v>
      </c>
      <c r="B141" s="636" t="s">
        <v>39</v>
      </c>
      <c r="C141" s="638">
        <v>44450</v>
      </c>
      <c r="D141" s="630">
        <f>11.5/24</f>
        <v>0.47916666666666669</v>
      </c>
      <c r="E141" s="481" t="s">
        <v>52</v>
      </c>
      <c r="F141" s="636" t="s">
        <v>189</v>
      </c>
      <c r="G141" s="481" t="str">
        <f t="shared" si="23"/>
        <v>CUSA</v>
      </c>
      <c r="H141" s="636" t="s">
        <v>106</v>
      </c>
      <c r="I141" s="481" t="str">
        <f t="shared" si="25"/>
        <v>Ind</v>
      </c>
      <c r="J141" s="636" t="str">
        <f>H141</f>
        <v>Army</v>
      </c>
      <c r="K141" s="565" t="str">
        <f t="shared" si="26"/>
        <v>Western Kentucky</v>
      </c>
      <c r="L141" s="639">
        <v>6</v>
      </c>
      <c r="M141" s="634">
        <v>51.5</v>
      </c>
      <c r="N141" s="485" t="str">
        <f>H141</f>
        <v>Army</v>
      </c>
      <c r="O141" s="640">
        <v>38</v>
      </c>
      <c r="P141" s="668" t="str">
        <f t="shared" ref="P141:P202" si="29">IF(+N141=F141,H141,F141)</f>
        <v>Western Kentucky</v>
      </c>
      <c r="Q141" s="614">
        <v>35</v>
      </c>
      <c r="R141" s="510" t="str">
        <f t="shared" si="27"/>
        <v>Western Kentucky</v>
      </c>
      <c r="S141" s="510" t="str">
        <f t="shared" si="28"/>
        <v>Army</v>
      </c>
      <c r="T141" s="500" t="str">
        <f>J141</f>
        <v>Army</v>
      </c>
      <c r="U141" s="481" t="str">
        <f t="shared" ref="U141:U200" si="30">IF($N141=$J141,IF($O141-$Q141=$L141,"T",IF($R141=T141,"W","L")),IF($R141=T141,"W","L"))</f>
        <v>L</v>
      </c>
      <c r="W141" s="643"/>
      <c r="X141" s="492" t="s">
        <v>502</v>
      </c>
      <c r="Y141" s="644"/>
    </row>
    <row r="142" spans="1:25" ht="16" x14ac:dyDescent="0.8">
      <c r="A142" s="485">
        <v>2</v>
      </c>
      <c r="B142" s="636" t="s">
        <v>39</v>
      </c>
      <c r="C142" s="638">
        <v>44450</v>
      </c>
      <c r="D142" s="630">
        <f>22.25/24</f>
        <v>0.92708333333333337</v>
      </c>
      <c r="E142" s="481" t="s">
        <v>40</v>
      </c>
      <c r="F142" s="636" t="s">
        <v>88</v>
      </c>
      <c r="G142" s="481" t="str">
        <f t="shared" si="23"/>
        <v>P12</v>
      </c>
      <c r="H142" s="636" t="s">
        <v>47</v>
      </c>
      <c r="I142" s="481" t="str">
        <f t="shared" si="25"/>
        <v>Ind</v>
      </c>
      <c r="J142" s="636" t="str">
        <f>F142</f>
        <v>Utah</v>
      </c>
      <c r="K142" s="565" t="str">
        <f t="shared" si="26"/>
        <v>BYU</v>
      </c>
      <c r="L142" s="639">
        <v>7</v>
      </c>
      <c r="M142" s="634">
        <v>49</v>
      </c>
      <c r="N142" s="485" t="str">
        <f>H142</f>
        <v>BYU</v>
      </c>
      <c r="O142" s="640">
        <v>26</v>
      </c>
      <c r="P142" s="668" t="str">
        <f t="shared" si="29"/>
        <v>Utah</v>
      </c>
      <c r="Q142" s="614">
        <v>17</v>
      </c>
      <c r="R142" s="510" t="str">
        <f t="shared" si="27"/>
        <v>BYU</v>
      </c>
      <c r="S142" s="510" t="str">
        <f t="shared" si="28"/>
        <v>Utah</v>
      </c>
      <c r="T142" s="500" t="str">
        <f>K142</f>
        <v>BYU</v>
      </c>
      <c r="U142" s="481" t="str">
        <f t="shared" si="30"/>
        <v>W</v>
      </c>
      <c r="W142" s="643"/>
      <c r="X142" s="492" t="s">
        <v>502</v>
      </c>
      <c r="Y142" s="644"/>
    </row>
    <row r="143" spans="1:25" ht="16" x14ac:dyDescent="0.8">
      <c r="A143" s="485">
        <v>2</v>
      </c>
      <c r="B143" s="636" t="s">
        <v>39</v>
      </c>
      <c r="C143" s="638">
        <v>44450</v>
      </c>
      <c r="D143" s="630">
        <f>15/24</f>
        <v>0.625</v>
      </c>
      <c r="E143" s="481" t="s">
        <v>52</v>
      </c>
      <c r="F143" s="636" t="s">
        <v>128</v>
      </c>
      <c r="G143" s="481" t="str">
        <f t="shared" si="23"/>
        <v>B10</v>
      </c>
      <c r="H143" s="636" t="s">
        <v>63</v>
      </c>
      <c r="I143" s="481" t="str">
        <f t="shared" si="25"/>
        <v>Ind</v>
      </c>
      <c r="J143" s="636" t="str">
        <f>F143</f>
        <v>Purdue</v>
      </c>
      <c r="K143" s="565" t="str">
        <f t="shared" si="26"/>
        <v>Connecticut</v>
      </c>
      <c r="L143" s="639">
        <v>34</v>
      </c>
      <c r="M143" s="634">
        <v>58.5</v>
      </c>
      <c r="N143" s="485" t="str">
        <f>F143</f>
        <v>Purdue</v>
      </c>
      <c r="O143" s="640">
        <v>49</v>
      </c>
      <c r="P143" s="668" t="str">
        <f t="shared" si="29"/>
        <v>Connecticut</v>
      </c>
      <c r="Q143" s="614">
        <v>0</v>
      </c>
      <c r="R143" s="510" t="str">
        <f t="shared" si="27"/>
        <v>Purdue</v>
      </c>
      <c r="S143" s="510" t="str">
        <f t="shared" si="28"/>
        <v>Connecticut</v>
      </c>
      <c r="T143" s="500" t="str">
        <f>J143</f>
        <v>Purdue</v>
      </c>
      <c r="U143" s="481" t="str">
        <f t="shared" si="30"/>
        <v>W</v>
      </c>
      <c r="W143" s="643"/>
      <c r="X143" s="492" t="s">
        <v>502</v>
      </c>
      <c r="Y143" s="644"/>
    </row>
    <row r="144" spans="1:25" ht="16" x14ac:dyDescent="0.8">
      <c r="A144" s="485">
        <v>2</v>
      </c>
      <c r="B144" s="636" t="s">
        <v>39</v>
      </c>
      <c r="C144" s="638">
        <v>44450</v>
      </c>
      <c r="D144" s="630">
        <f>15.5/24</f>
        <v>0.64583333333333337</v>
      </c>
      <c r="E144" s="481"/>
      <c r="F144" s="636" t="s">
        <v>109</v>
      </c>
      <c r="G144" s="481" t="str">
        <f t="shared" si="23"/>
        <v>ACC</v>
      </c>
      <c r="H144" s="636" t="s">
        <v>51</v>
      </c>
      <c r="I144" s="481" t="str">
        <f t="shared" si="25"/>
        <v>Ind</v>
      </c>
      <c r="J144" s="636" t="str">
        <f>F144</f>
        <v>Boston College</v>
      </c>
      <c r="K144" s="565" t="str">
        <f t="shared" si="26"/>
        <v>Massachusetts</v>
      </c>
      <c r="L144" s="639">
        <v>36</v>
      </c>
      <c r="M144" s="634">
        <v>58.5</v>
      </c>
      <c r="N144" s="485" t="str">
        <f>F144</f>
        <v>Boston College</v>
      </c>
      <c r="O144" s="640">
        <v>45</v>
      </c>
      <c r="P144" s="668" t="str">
        <f t="shared" si="29"/>
        <v>Massachusetts</v>
      </c>
      <c r="Q144" s="614">
        <v>28</v>
      </c>
      <c r="R144" s="510" t="str">
        <f t="shared" si="27"/>
        <v>Massachusetts</v>
      </c>
      <c r="S144" s="510" t="str">
        <f t="shared" si="28"/>
        <v>Boston College</v>
      </c>
      <c r="T144" s="500" t="str">
        <f>K144</f>
        <v>Massachusetts</v>
      </c>
      <c r="U144" s="481" t="str">
        <f t="shared" si="30"/>
        <v>W</v>
      </c>
      <c r="W144" s="643"/>
      <c r="X144" s="492" t="s">
        <v>502</v>
      </c>
      <c r="Y144" s="644"/>
    </row>
    <row r="145" spans="1:25" ht="16" x14ac:dyDescent="0.8">
      <c r="A145" s="485">
        <v>2</v>
      </c>
      <c r="B145" s="636" t="s">
        <v>39</v>
      </c>
      <c r="C145" s="638">
        <v>44450</v>
      </c>
      <c r="D145" s="630">
        <f>14.5/24</f>
        <v>0.60416666666666663</v>
      </c>
      <c r="E145" s="481" t="s">
        <v>191</v>
      </c>
      <c r="F145" s="636" t="s">
        <v>84</v>
      </c>
      <c r="G145" s="481" t="str">
        <f t="shared" si="23"/>
        <v>MAC</v>
      </c>
      <c r="H145" s="636" t="s">
        <v>193</v>
      </c>
      <c r="I145" s="481" t="str">
        <f t="shared" si="25"/>
        <v>Ind</v>
      </c>
      <c r="J145" s="636" t="str">
        <f>H145</f>
        <v>Notre Dame</v>
      </c>
      <c r="K145" s="565" t="str">
        <f t="shared" si="26"/>
        <v>Toledo</v>
      </c>
      <c r="L145" s="639">
        <v>17</v>
      </c>
      <c r="M145" s="634">
        <v>56</v>
      </c>
      <c r="N145" s="485" t="str">
        <f>H145</f>
        <v>Notre Dame</v>
      </c>
      <c r="O145" s="640">
        <v>32</v>
      </c>
      <c r="P145" s="668" t="str">
        <f t="shared" si="29"/>
        <v>Toledo</v>
      </c>
      <c r="Q145" s="614">
        <v>29</v>
      </c>
      <c r="R145" s="510" t="str">
        <f t="shared" si="27"/>
        <v>Toledo</v>
      </c>
      <c r="S145" s="510" t="str">
        <f t="shared" si="28"/>
        <v>Notre Dame</v>
      </c>
      <c r="T145" s="500" t="str">
        <f>K145</f>
        <v>Toledo</v>
      </c>
      <c r="U145" s="481" t="str">
        <f t="shared" si="30"/>
        <v>W</v>
      </c>
      <c r="W145" s="643"/>
      <c r="X145" s="492" t="s">
        <v>502</v>
      </c>
      <c r="Y145" s="644"/>
    </row>
    <row r="146" spans="1:25" ht="16" x14ac:dyDescent="0.8">
      <c r="A146" s="485">
        <v>2</v>
      </c>
      <c r="B146" s="636" t="s">
        <v>39</v>
      </c>
      <c r="C146" s="638">
        <v>44450</v>
      </c>
      <c r="D146" s="630">
        <f>15.5/24</f>
        <v>0.64583333333333337</v>
      </c>
      <c r="E146" s="481"/>
      <c r="F146" s="636" t="s">
        <v>192</v>
      </c>
      <c r="G146" s="481" t="str">
        <f t="shared" si="23"/>
        <v>AAC</v>
      </c>
      <c r="H146" s="636" t="s">
        <v>154</v>
      </c>
      <c r="I146" s="481" t="str">
        <f t="shared" si="25"/>
        <v>MAC</v>
      </c>
      <c r="J146" s="636" t="str">
        <f>F146</f>
        <v>Temple</v>
      </c>
      <c r="K146" s="565" t="str">
        <f t="shared" si="26"/>
        <v>Akron</v>
      </c>
      <c r="L146" s="639">
        <v>7</v>
      </c>
      <c r="M146" s="634">
        <v>52.5</v>
      </c>
      <c r="N146" s="485" t="str">
        <f>F146</f>
        <v>Temple</v>
      </c>
      <c r="O146" s="640">
        <v>45</v>
      </c>
      <c r="P146" s="668" t="str">
        <f t="shared" si="29"/>
        <v>Akron</v>
      </c>
      <c r="Q146" s="614">
        <v>24</v>
      </c>
      <c r="R146" s="510" t="str">
        <f t="shared" si="27"/>
        <v>Temple</v>
      </c>
      <c r="S146" s="510" t="str">
        <f t="shared" si="28"/>
        <v>Akron</v>
      </c>
      <c r="T146" s="500" t="str">
        <f>J146</f>
        <v>Temple</v>
      </c>
      <c r="U146" s="481" t="str">
        <f t="shared" si="30"/>
        <v>W</v>
      </c>
      <c r="W146" s="643"/>
      <c r="X146" s="492" t="s">
        <v>502</v>
      </c>
      <c r="Y146" s="644"/>
    </row>
    <row r="147" spans="1:25" ht="16" x14ac:dyDescent="0.8">
      <c r="A147" s="485">
        <v>2</v>
      </c>
      <c r="B147" s="636" t="s">
        <v>39</v>
      </c>
      <c r="C147" s="638">
        <v>44450</v>
      </c>
      <c r="D147" s="630">
        <f>16/24</f>
        <v>0.66666666666666663</v>
      </c>
      <c r="E147" s="481"/>
      <c r="F147" s="636" t="s">
        <v>227</v>
      </c>
      <c r="G147" s="481" t="str">
        <f t="shared" si="23"/>
        <v>SB</v>
      </c>
      <c r="H147" s="636" t="s">
        <v>148</v>
      </c>
      <c r="I147" s="481" t="str">
        <f t="shared" si="25"/>
        <v>MAC</v>
      </c>
      <c r="J147" s="636" t="str">
        <f>F147</f>
        <v>South Alabama</v>
      </c>
      <c r="K147" s="565" t="str">
        <f t="shared" si="26"/>
        <v>Bowling Green</v>
      </c>
      <c r="L147" s="639">
        <v>14</v>
      </c>
      <c r="M147" s="634">
        <v>49.5</v>
      </c>
      <c r="N147" s="485" t="str">
        <f>F147</f>
        <v>South Alabama</v>
      </c>
      <c r="O147" s="640">
        <v>22</v>
      </c>
      <c r="P147" s="668" t="str">
        <f t="shared" si="29"/>
        <v>Bowling Green</v>
      </c>
      <c r="Q147" s="614">
        <v>19</v>
      </c>
      <c r="R147" s="510" t="str">
        <f t="shared" si="27"/>
        <v>Bowling Green</v>
      </c>
      <c r="S147" s="510" t="str">
        <f t="shared" si="28"/>
        <v>South Alabama</v>
      </c>
      <c r="T147" s="500" t="str">
        <f>J147</f>
        <v>South Alabama</v>
      </c>
      <c r="U147" s="481" t="str">
        <f t="shared" si="30"/>
        <v>L</v>
      </c>
      <c r="W147" s="643"/>
      <c r="X147" s="492" t="s">
        <v>502</v>
      </c>
      <c r="Y147" s="644"/>
    </row>
    <row r="148" spans="1:25" ht="16" x14ac:dyDescent="0.8">
      <c r="A148" s="485">
        <v>2</v>
      </c>
      <c r="B148" s="636" t="s">
        <v>39</v>
      </c>
      <c r="C148" s="638">
        <v>44450</v>
      </c>
      <c r="D148" s="630">
        <f>15/24</f>
        <v>0.625</v>
      </c>
      <c r="E148" s="481" t="s">
        <v>59</v>
      </c>
      <c r="F148" s="636" t="s">
        <v>311</v>
      </c>
      <c r="G148" s="481" t="str">
        <f t="shared" si="23"/>
        <v>1AA</v>
      </c>
      <c r="H148" s="636" t="s">
        <v>82</v>
      </c>
      <c r="I148" s="481" t="str">
        <f t="shared" si="25"/>
        <v>MAC</v>
      </c>
      <c r="J148" s="636"/>
      <c r="K148" s="565"/>
      <c r="L148" s="639"/>
      <c r="M148" s="634"/>
      <c r="N148" s="485" t="str">
        <f>H148</f>
        <v>Central Michigan</v>
      </c>
      <c r="O148" s="640">
        <v>45</v>
      </c>
      <c r="P148" s="668" t="str">
        <f t="shared" si="29"/>
        <v>1AA Robert Morris</v>
      </c>
      <c r="Q148" s="614">
        <v>0</v>
      </c>
      <c r="R148" s="510"/>
      <c r="S148" s="510"/>
      <c r="T148" s="500"/>
      <c r="U148" s="481"/>
      <c r="W148" s="643"/>
      <c r="X148" s="492" t="s">
        <v>502</v>
      </c>
      <c r="Y148" s="644"/>
    </row>
    <row r="149" spans="1:25" ht="16" x14ac:dyDescent="0.8">
      <c r="A149" s="485">
        <v>2</v>
      </c>
      <c r="B149" s="636" t="s">
        <v>39</v>
      </c>
      <c r="C149" s="638">
        <v>44450</v>
      </c>
      <c r="D149" s="630">
        <f>11.5/24</f>
        <v>0.47916666666666669</v>
      </c>
      <c r="E149" s="481" t="s">
        <v>59</v>
      </c>
      <c r="F149" s="636" t="s">
        <v>196</v>
      </c>
      <c r="G149" s="481" t="str">
        <f t="shared" si="23"/>
        <v>1AA</v>
      </c>
      <c r="H149" s="636" t="s">
        <v>121</v>
      </c>
      <c r="I149" s="481" t="str">
        <f t="shared" si="25"/>
        <v>MAC</v>
      </c>
      <c r="J149" s="636"/>
      <c r="K149" s="565"/>
      <c r="L149" s="639"/>
      <c r="M149" s="634"/>
      <c r="N149" s="485" t="str">
        <f>H149</f>
        <v>Kent State</v>
      </c>
      <c r="O149" s="640">
        <v>60</v>
      </c>
      <c r="P149" s="668" t="str">
        <f t="shared" si="29"/>
        <v>1AA VMI</v>
      </c>
      <c r="Q149" s="614">
        <v>10</v>
      </c>
      <c r="R149" s="510"/>
      <c r="S149" s="510"/>
      <c r="T149" s="500"/>
      <c r="U149" s="481"/>
      <c r="W149" s="643"/>
      <c r="X149" s="492" t="s">
        <v>502</v>
      </c>
      <c r="Y149" s="644"/>
    </row>
    <row r="150" spans="1:25" ht="16" x14ac:dyDescent="0.8">
      <c r="A150" s="485">
        <v>2</v>
      </c>
      <c r="B150" s="636" t="s">
        <v>39</v>
      </c>
      <c r="C150" s="638">
        <v>44450</v>
      </c>
      <c r="D150" s="630">
        <f>13.5/24</f>
        <v>0.5625</v>
      </c>
      <c r="E150" s="481"/>
      <c r="F150" s="636" t="s">
        <v>143</v>
      </c>
      <c r="G150" s="481" t="str">
        <f t="shared" si="23"/>
        <v>MWC</v>
      </c>
      <c r="H150" s="636" t="s">
        <v>110</v>
      </c>
      <c r="I150" s="481" t="str">
        <f t="shared" si="25"/>
        <v>MAC</v>
      </c>
      <c r="J150" s="636" t="str">
        <f>F150</f>
        <v>Wyoming</v>
      </c>
      <c r="K150" s="565" t="str">
        <f t="shared" si="26"/>
        <v>Northern Illinois</v>
      </c>
      <c r="L150" s="639">
        <v>6.5</v>
      </c>
      <c r="M150" s="634">
        <v>44.5</v>
      </c>
      <c r="N150" s="485" t="str">
        <f>F150</f>
        <v>Wyoming</v>
      </c>
      <c r="O150" s="640">
        <v>50</v>
      </c>
      <c r="P150" s="668" t="str">
        <f t="shared" si="29"/>
        <v>Northern Illinois</v>
      </c>
      <c r="Q150" s="614">
        <v>43</v>
      </c>
      <c r="R150" s="510" t="str">
        <f t="shared" si="27"/>
        <v>Wyoming</v>
      </c>
      <c r="S150" s="510" t="str">
        <f t="shared" si="28"/>
        <v>Northern Illinois</v>
      </c>
      <c r="T150" s="500" t="str">
        <f>K150</f>
        <v>Northern Illinois</v>
      </c>
      <c r="U150" s="481" t="str">
        <f t="shared" si="30"/>
        <v>L</v>
      </c>
      <c r="W150" s="643"/>
      <c r="X150" s="492" t="s">
        <v>502</v>
      </c>
      <c r="Y150" s="644"/>
    </row>
    <row r="151" spans="1:25" ht="16" x14ac:dyDescent="0.8">
      <c r="A151" s="485">
        <v>2</v>
      </c>
      <c r="B151" s="636" t="s">
        <v>39</v>
      </c>
      <c r="C151" s="638">
        <v>44450</v>
      </c>
      <c r="D151" s="630">
        <f>14/24</f>
        <v>0.58333333333333337</v>
      </c>
      <c r="E151" s="481" t="s">
        <v>59</v>
      </c>
      <c r="F151" s="636" t="s">
        <v>299</v>
      </c>
      <c r="G151" s="481" t="str">
        <f t="shared" si="23"/>
        <v>1AA</v>
      </c>
      <c r="H151" s="636" t="s">
        <v>195</v>
      </c>
      <c r="I151" s="481" t="str">
        <f t="shared" si="25"/>
        <v>MAC</v>
      </c>
      <c r="J151" s="636"/>
      <c r="K151" s="565"/>
      <c r="L151" s="639"/>
      <c r="M151" s="634"/>
      <c r="N151" s="485" t="str">
        <f>F151</f>
        <v>1AA Duquesne</v>
      </c>
      <c r="O151" s="640">
        <v>28</v>
      </c>
      <c r="P151" s="668" t="str">
        <f t="shared" si="29"/>
        <v>Ohio</v>
      </c>
      <c r="Q151" s="614">
        <v>26</v>
      </c>
      <c r="R151" s="510"/>
      <c r="S151" s="510"/>
      <c r="T151" s="500"/>
      <c r="U151" s="481"/>
      <c r="W151" s="643"/>
      <c r="X151" s="492" t="s">
        <v>502</v>
      </c>
      <c r="Y151" s="644"/>
    </row>
    <row r="152" spans="1:25" ht="16" x14ac:dyDescent="0.8">
      <c r="A152" s="485">
        <v>2</v>
      </c>
      <c r="B152" s="636" t="s">
        <v>39</v>
      </c>
      <c r="C152" s="638">
        <v>44450</v>
      </c>
      <c r="D152" s="630">
        <f>17/24</f>
        <v>0.70833333333333337</v>
      </c>
      <c r="E152" s="481" t="s">
        <v>59</v>
      </c>
      <c r="F152" s="636" t="s">
        <v>301</v>
      </c>
      <c r="G152" s="481" t="str">
        <f t="shared" si="23"/>
        <v>1AA</v>
      </c>
      <c r="H152" s="636" t="s">
        <v>214</v>
      </c>
      <c r="I152" s="481" t="str">
        <f t="shared" si="25"/>
        <v>MAC</v>
      </c>
      <c r="J152" s="636"/>
      <c r="K152" s="565"/>
      <c r="L152" s="639"/>
      <c r="M152" s="634"/>
      <c r="N152" s="485" t="str">
        <f>H152</f>
        <v>Western Michigan</v>
      </c>
      <c r="O152" s="640">
        <v>28</v>
      </c>
      <c r="P152" s="668" t="str">
        <f t="shared" si="29"/>
        <v>1AA Illinois State</v>
      </c>
      <c r="Q152" s="614">
        <v>0</v>
      </c>
      <c r="R152" s="510"/>
      <c r="S152" s="510"/>
      <c r="T152" s="500"/>
      <c r="U152" s="481"/>
      <c r="W152" s="643"/>
      <c r="X152" s="492" t="s">
        <v>502</v>
      </c>
      <c r="Y152" s="644"/>
    </row>
    <row r="153" spans="1:25" ht="16" x14ac:dyDescent="0.8">
      <c r="A153" s="485">
        <v>2</v>
      </c>
      <c r="B153" s="636" t="s">
        <v>39</v>
      </c>
      <c r="C153" s="638">
        <v>44450</v>
      </c>
      <c r="D153" s="630">
        <f>22/24</f>
        <v>0.91666666666666663</v>
      </c>
      <c r="E153" s="481" t="s">
        <v>52</v>
      </c>
      <c r="F153" s="636" t="s">
        <v>175</v>
      </c>
      <c r="G153" s="481" t="str">
        <f t="shared" si="23"/>
        <v>SEC</v>
      </c>
      <c r="H153" s="636" t="s">
        <v>54</v>
      </c>
      <c r="I153" s="481" t="str">
        <f t="shared" si="25"/>
        <v>MWC</v>
      </c>
      <c r="J153" s="636" t="str">
        <f>H153</f>
        <v>Colorado State</v>
      </c>
      <c r="K153" s="565" t="str">
        <f t="shared" si="26"/>
        <v>Vanderbilt</v>
      </c>
      <c r="L153" s="639">
        <v>6.5</v>
      </c>
      <c r="M153" s="634">
        <v>51</v>
      </c>
      <c r="N153" s="485" t="str">
        <f>F153</f>
        <v>Vanderbilt</v>
      </c>
      <c r="O153" s="640">
        <v>24</v>
      </c>
      <c r="P153" s="668" t="str">
        <f t="shared" si="29"/>
        <v>Colorado State</v>
      </c>
      <c r="Q153" s="614">
        <v>21</v>
      </c>
      <c r="R153" s="510" t="str">
        <f t="shared" si="27"/>
        <v>Vanderbilt</v>
      </c>
      <c r="S153" s="510" t="str">
        <f t="shared" si="28"/>
        <v>Colorado State</v>
      </c>
      <c r="T153" s="500" t="str">
        <f>J153</f>
        <v>Colorado State</v>
      </c>
      <c r="U153" s="481" t="str">
        <f t="shared" si="30"/>
        <v>L</v>
      </c>
      <c r="W153" s="643"/>
      <c r="X153" s="492" t="s">
        <v>502</v>
      </c>
      <c r="Y153" s="644"/>
    </row>
    <row r="154" spans="1:25" ht="16" x14ac:dyDescent="0.8">
      <c r="A154" s="485">
        <v>2</v>
      </c>
      <c r="B154" s="636" t="s">
        <v>39</v>
      </c>
      <c r="C154" s="638">
        <v>44450</v>
      </c>
      <c r="D154" s="630">
        <f>22/24</f>
        <v>0.91666666666666663</v>
      </c>
      <c r="E154" s="481"/>
      <c r="F154" s="636" t="s">
        <v>207</v>
      </c>
      <c r="G154" s="481" t="str">
        <f t="shared" si="23"/>
        <v>1AA</v>
      </c>
      <c r="H154" s="636" t="s">
        <v>201</v>
      </c>
      <c r="I154" s="481" t="str">
        <f t="shared" si="25"/>
        <v>MWC</v>
      </c>
      <c r="J154" s="636"/>
      <c r="K154" s="565"/>
      <c r="L154" s="639"/>
      <c r="M154" s="634"/>
      <c r="N154" s="485" t="str">
        <f>H154</f>
        <v>Fresno State</v>
      </c>
      <c r="O154" s="640">
        <v>63</v>
      </c>
      <c r="P154" s="668" t="str">
        <f t="shared" si="29"/>
        <v>1AA Cal Poly</v>
      </c>
      <c r="Q154" s="614">
        <v>10</v>
      </c>
      <c r="R154" s="510"/>
      <c r="S154" s="510"/>
      <c r="T154" s="500"/>
      <c r="U154" s="481"/>
      <c r="W154" s="643"/>
      <c r="X154" s="492" t="s">
        <v>502</v>
      </c>
      <c r="Y154" s="644"/>
    </row>
    <row r="155" spans="1:25" ht="16" x14ac:dyDescent="0.8">
      <c r="A155" s="485">
        <v>2</v>
      </c>
      <c r="B155" s="636" t="s">
        <v>39</v>
      </c>
      <c r="C155" s="638">
        <v>44450</v>
      </c>
      <c r="D155" s="630">
        <f>22.5/24</f>
        <v>0.9375</v>
      </c>
      <c r="E155" s="481"/>
      <c r="F155" s="636" t="s">
        <v>243</v>
      </c>
      <c r="G155" s="481" t="str">
        <f t="shared" si="23"/>
        <v>1AA</v>
      </c>
      <c r="H155" s="636" t="s">
        <v>152</v>
      </c>
      <c r="I155" s="481" t="str">
        <f t="shared" si="25"/>
        <v>MWC</v>
      </c>
      <c r="J155" s="636"/>
      <c r="K155" s="565"/>
      <c r="L155" s="639"/>
      <c r="M155" s="634"/>
      <c r="N155" s="485" t="str">
        <f>H155</f>
        <v>Nevada</v>
      </c>
      <c r="O155" s="640">
        <v>49</v>
      </c>
      <c r="P155" s="668" t="str">
        <f t="shared" si="29"/>
        <v>1AA Idaho State</v>
      </c>
      <c r="Q155" s="614">
        <v>10</v>
      </c>
      <c r="R155" s="510"/>
      <c r="S155" s="510"/>
      <c r="T155" s="500"/>
      <c r="U155" s="481"/>
      <c r="W155" s="643"/>
      <c r="X155" s="492" t="s">
        <v>502</v>
      </c>
      <c r="Y155" s="644"/>
    </row>
    <row r="156" spans="1:25" ht="16" x14ac:dyDescent="0.8">
      <c r="A156" s="485">
        <v>2</v>
      </c>
      <c r="B156" s="636" t="s">
        <v>39</v>
      </c>
      <c r="C156" s="638">
        <v>44450</v>
      </c>
      <c r="D156" s="630">
        <f>19/24</f>
        <v>0.79166666666666663</v>
      </c>
      <c r="E156" s="481"/>
      <c r="F156" s="636" t="s">
        <v>85</v>
      </c>
      <c r="G156" s="481" t="str">
        <f t="shared" si="23"/>
        <v>Ind</v>
      </c>
      <c r="H156" s="636" t="s">
        <v>204</v>
      </c>
      <c r="I156" s="481" t="str">
        <f t="shared" si="25"/>
        <v>MWC</v>
      </c>
      <c r="J156" s="636" t="str">
        <f>H156</f>
        <v>New Mexico</v>
      </c>
      <c r="K156" s="565" t="str">
        <f t="shared" si="26"/>
        <v>New Mexico State</v>
      </c>
      <c r="L156" s="639">
        <v>18.5</v>
      </c>
      <c r="M156" s="634">
        <v>55.5</v>
      </c>
      <c r="N156" s="485" t="str">
        <f>H156</f>
        <v>New Mexico</v>
      </c>
      <c r="O156" s="640">
        <v>34</v>
      </c>
      <c r="P156" s="668" t="str">
        <f t="shared" si="29"/>
        <v>New Mexico State</v>
      </c>
      <c r="Q156" s="614">
        <v>25</v>
      </c>
      <c r="R156" s="510" t="str">
        <f t="shared" si="27"/>
        <v>New Mexico State</v>
      </c>
      <c r="S156" s="510" t="str">
        <f t="shared" si="28"/>
        <v>New Mexico</v>
      </c>
      <c r="T156" s="500" t="str">
        <f>K156</f>
        <v>New Mexico State</v>
      </c>
      <c r="U156" s="481" t="str">
        <f t="shared" si="30"/>
        <v>W</v>
      </c>
      <c r="W156" s="643"/>
      <c r="X156" s="492" t="s">
        <v>502</v>
      </c>
      <c r="Y156" s="644"/>
    </row>
    <row r="157" spans="1:25" ht="16" x14ac:dyDescent="0.8">
      <c r="A157" s="485">
        <v>2</v>
      </c>
      <c r="B157" s="636" t="s">
        <v>39</v>
      </c>
      <c r="C157" s="638">
        <v>44450</v>
      </c>
      <c r="D157" s="630">
        <f>22/24</f>
        <v>0.91666666666666663</v>
      </c>
      <c r="E157" s="481" t="s">
        <v>509</v>
      </c>
      <c r="F157" s="636" t="s">
        <v>206</v>
      </c>
      <c r="G157" s="481" t="str">
        <f t="shared" si="23"/>
        <v>MWC</v>
      </c>
      <c r="H157" s="636" t="s">
        <v>211</v>
      </c>
      <c r="I157" s="481" t="str">
        <f t="shared" si="25"/>
        <v>P12</v>
      </c>
      <c r="J157" s="636" t="str">
        <f>H157</f>
        <v>Arizona</v>
      </c>
      <c r="K157" s="565" t="str">
        <f t="shared" si="26"/>
        <v>San Diego State</v>
      </c>
      <c r="L157" s="639">
        <v>2</v>
      </c>
      <c r="M157" s="634">
        <v>47</v>
      </c>
      <c r="N157" s="485" t="str">
        <f>F157</f>
        <v>San Diego State</v>
      </c>
      <c r="O157" s="640">
        <v>38</v>
      </c>
      <c r="P157" s="668" t="str">
        <f t="shared" si="29"/>
        <v>Arizona</v>
      </c>
      <c r="Q157" s="614">
        <v>14</v>
      </c>
      <c r="R157" s="510" t="str">
        <f t="shared" si="27"/>
        <v>San Diego State</v>
      </c>
      <c r="S157" s="510" t="str">
        <f t="shared" si="28"/>
        <v>Arizona</v>
      </c>
      <c r="T157" s="500" t="str">
        <f>K157</f>
        <v>San Diego State</v>
      </c>
      <c r="U157" s="481" t="str">
        <f t="shared" si="30"/>
        <v>W</v>
      </c>
      <c r="W157" s="643"/>
      <c r="X157" s="492" t="s">
        <v>502</v>
      </c>
      <c r="Y157" s="644"/>
    </row>
    <row r="158" spans="1:25" ht="16" x14ac:dyDescent="0.8">
      <c r="A158" s="485">
        <v>2</v>
      </c>
      <c r="B158" s="636" t="s">
        <v>39</v>
      </c>
      <c r="C158" s="638">
        <v>44450</v>
      </c>
      <c r="D158" s="630">
        <f>22.5/24</f>
        <v>0.9375</v>
      </c>
      <c r="E158" s="481" t="s">
        <v>272</v>
      </c>
      <c r="F158" s="636" t="s">
        <v>209</v>
      </c>
      <c r="G158" s="481" t="str">
        <f t="shared" si="23"/>
        <v>MWC</v>
      </c>
      <c r="H158" s="636" t="s">
        <v>86</v>
      </c>
      <c r="I158" s="481" t="str">
        <f t="shared" si="25"/>
        <v>P12</v>
      </c>
      <c r="J158" s="636" t="str">
        <f>H158</f>
        <v>Arizona State</v>
      </c>
      <c r="K158" s="565" t="str">
        <f t="shared" si="26"/>
        <v>UNLV</v>
      </c>
      <c r="L158" s="639">
        <v>32</v>
      </c>
      <c r="M158" s="634">
        <v>53.5</v>
      </c>
      <c r="N158" s="485" t="str">
        <f>H158</f>
        <v>Arizona State</v>
      </c>
      <c r="O158" s="640">
        <v>37</v>
      </c>
      <c r="P158" s="668" t="str">
        <f t="shared" si="29"/>
        <v>UNLV</v>
      </c>
      <c r="Q158" s="614">
        <v>10</v>
      </c>
      <c r="R158" s="510" t="str">
        <f t="shared" si="27"/>
        <v>UNLV</v>
      </c>
      <c r="S158" s="510" t="str">
        <f t="shared" si="28"/>
        <v>Arizona State</v>
      </c>
      <c r="T158" s="500" t="str">
        <f>K158</f>
        <v>UNLV</v>
      </c>
      <c r="U158" s="481" t="str">
        <f t="shared" si="30"/>
        <v>W</v>
      </c>
      <c r="W158" s="643"/>
      <c r="X158" s="492" t="s">
        <v>502</v>
      </c>
      <c r="Y158" s="644"/>
    </row>
    <row r="159" spans="1:25" ht="16" x14ac:dyDescent="0.8">
      <c r="A159" s="485">
        <v>2</v>
      </c>
      <c r="B159" s="636" t="s">
        <v>39</v>
      </c>
      <c r="C159" s="638">
        <v>44450</v>
      </c>
      <c r="D159" s="630">
        <f>15.5/24</f>
        <v>0.64583333333333337</v>
      </c>
      <c r="E159" s="481" t="s">
        <v>127</v>
      </c>
      <c r="F159" s="636" t="s">
        <v>236</v>
      </c>
      <c r="G159" s="481" t="str">
        <f t="shared" si="23"/>
        <v>SEC</v>
      </c>
      <c r="H159" s="636" t="s">
        <v>111</v>
      </c>
      <c r="I159" s="481" t="str">
        <f t="shared" si="25"/>
        <v>P12</v>
      </c>
      <c r="J159" s="636" t="str">
        <f>F159</f>
        <v>Texas A&amp;M</v>
      </c>
      <c r="K159" s="565" t="str">
        <f t="shared" si="26"/>
        <v>Colorado</v>
      </c>
      <c r="L159" s="639">
        <v>17</v>
      </c>
      <c r="M159" s="634">
        <v>50.5</v>
      </c>
      <c r="N159" s="485" t="str">
        <f>F159</f>
        <v>Texas A&amp;M</v>
      </c>
      <c r="O159" s="640">
        <v>10</v>
      </c>
      <c r="P159" s="668" t="str">
        <f t="shared" si="29"/>
        <v>Colorado</v>
      </c>
      <c r="Q159" s="614">
        <v>7</v>
      </c>
      <c r="R159" s="510" t="str">
        <f t="shared" si="27"/>
        <v>Colorado</v>
      </c>
      <c r="S159" s="510" t="str">
        <f t="shared" si="28"/>
        <v>Texas A&amp;M</v>
      </c>
      <c r="T159" s="500" t="str">
        <f>K159</f>
        <v>Colorado</v>
      </c>
      <c r="U159" s="481" t="str">
        <f t="shared" si="30"/>
        <v>W</v>
      </c>
      <c r="W159" s="643"/>
      <c r="X159" s="492" t="s">
        <v>502</v>
      </c>
      <c r="Y159" s="644"/>
    </row>
    <row r="160" spans="1:25" ht="16" x14ac:dyDescent="0.8">
      <c r="A160" s="485">
        <v>2</v>
      </c>
      <c r="B160" s="636" t="s">
        <v>39</v>
      </c>
      <c r="C160" s="638">
        <v>44450</v>
      </c>
      <c r="D160" s="630">
        <f>23/24</f>
        <v>0.95833333333333337</v>
      </c>
      <c r="E160" s="481" t="s">
        <v>77</v>
      </c>
      <c r="F160" s="636" t="s">
        <v>49</v>
      </c>
      <c r="G160" s="481" t="str">
        <f t="shared" si="23"/>
        <v>MWC</v>
      </c>
      <c r="H160" s="636" t="s">
        <v>53</v>
      </c>
      <c r="I160" s="481" t="str">
        <f t="shared" si="25"/>
        <v>P12</v>
      </c>
      <c r="J160" s="636" t="str">
        <f>H160</f>
        <v>Oregon State</v>
      </c>
      <c r="K160" s="565" t="str">
        <f t="shared" si="26"/>
        <v>Hawaii</v>
      </c>
      <c r="L160" s="639">
        <v>11</v>
      </c>
      <c r="M160" s="634">
        <v>64</v>
      </c>
      <c r="N160" s="485" t="str">
        <f>H160</f>
        <v>Oregon State</v>
      </c>
      <c r="O160" s="640">
        <v>45</v>
      </c>
      <c r="P160" s="668" t="str">
        <f t="shared" si="29"/>
        <v>Hawaii</v>
      </c>
      <c r="Q160" s="614">
        <v>27</v>
      </c>
      <c r="R160" s="510" t="str">
        <f t="shared" si="27"/>
        <v>Oregon State</v>
      </c>
      <c r="S160" s="510" t="str">
        <f t="shared" si="28"/>
        <v>Hawaii</v>
      </c>
      <c r="T160" s="500" t="str">
        <f>J160</f>
        <v>Oregon State</v>
      </c>
      <c r="U160" s="481" t="str">
        <f t="shared" si="30"/>
        <v>W</v>
      </c>
      <c r="W160" s="643"/>
      <c r="X160" s="492" t="s">
        <v>502</v>
      </c>
      <c r="Y160" s="644"/>
    </row>
    <row r="161" spans="1:25" ht="16" x14ac:dyDescent="0.8">
      <c r="A161" s="485">
        <v>2</v>
      </c>
      <c r="B161" s="636" t="s">
        <v>39</v>
      </c>
      <c r="C161" s="638">
        <v>44450</v>
      </c>
      <c r="D161" s="630">
        <f>22.5/24</f>
        <v>0.9375</v>
      </c>
      <c r="E161" s="481" t="s">
        <v>127</v>
      </c>
      <c r="F161" s="636" t="s">
        <v>41</v>
      </c>
      <c r="G161" s="481" t="str">
        <f t="shared" si="23"/>
        <v>P12</v>
      </c>
      <c r="H161" s="636" t="s">
        <v>215</v>
      </c>
      <c r="I161" s="481" t="str">
        <f t="shared" si="25"/>
        <v>P12</v>
      </c>
      <c r="J161" s="636" t="str">
        <f>H161</f>
        <v>Southern Cal</v>
      </c>
      <c r="K161" s="565" t="str">
        <f t="shared" si="26"/>
        <v>Stanford</v>
      </c>
      <c r="L161" s="639">
        <v>17</v>
      </c>
      <c r="M161" s="634">
        <v>61.5</v>
      </c>
      <c r="N161" s="485" t="str">
        <f>F161</f>
        <v>Stanford</v>
      </c>
      <c r="O161" s="640">
        <v>42</v>
      </c>
      <c r="P161" s="668" t="str">
        <f t="shared" si="29"/>
        <v>Southern Cal</v>
      </c>
      <c r="Q161" s="614">
        <v>28</v>
      </c>
      <c r="R161" s="510" t="str">
        <f t="shared" si="27"/>
        <v>Stanford</v>
      </c>
      <c r="S161" s="510" t="str">
        <f t="shared" si="28"/>
        <v>Southern Cal</v>
      </c>
      <c r="T161" s="500" t="str">
        <f>F161</f>
        <v>Stanford</v>
      </c>
      <c r="U161" s="481" t="str">
        <f t="shared" si="30"/>
        <v>W</v>
      </c>
      <c r="W161" s="643"/>
      <c r="X161" s="492" t="s">
        <v>502</v>
      </c>
      <c r="Y161" s="644"/>
    </row>
    <row r="162" spans="1:25" ht="16" x14ac:dyDescent="0.8">
      <c r="A162" s="485">
        <v>2</v>
      </c>
      <c r="B162" s="636" t="s">
        <v>39</v>
      </c>
      <c r="C162" s="638">
        <v>44450</v>
      </c>
      <c r="D162" s="630">
        <f>18/24</f>
        <v>0.75</v>
      </c>
      <c r="E162" s="481" t="s">
        <v>509</v>
      </c>
      <c r="F162" s="636" t="s">
        <v>45</v>
      </c>
      <c r="G162" s="481" t="str">
        <f t="shared" si="23"/>
        <v>1AA</v>
      </c>
      <c r="H162" s="636" t="s">
        <v>217</v>
      </c>
      <c r="I162" s="481" t="str">
        <f t="shared" si="25"/>
        <v>P12</v>
      </c>
      <c r="J162" s="636"/>
      <c r="K162" s="565"/>
      <c r="L162" s="639"/>
      <c r="M162" s="634"/>
      <c r="N162" s="485" t="str">
        <f>H162</f>
        <v>Washington State</v>
      </c>
      <c r="O162" s="640">
        <v>44</v>
      </c>
      <c r="P162" s="668" t="str">
        <f t="shared" si="29"/>
        <v>1AA Portland State</v>
      </c>
      <c r="Q162" s="614">
        <v>24</v>
      </c>
      <c r="R162" s="510"/>
      <c r="S162" s="510"/>
      <c r="T162" s="500"/>
      <c r="U162" s="481"/>
      <c r="W162" s="643"/>
      <c r="X162" s="492" t="s">
        <v>502</v>
      </c>
      <c r="Y162" s="644"/>
    </row>
    <row r="163" spans="1:25" ht="16" x14ac:dyDescent="0.8">
      <c r="A163" s="485">
        <v>2</v>
      </c>
      <c r="B163" s="636" t="s">
        <v>39</v>
      </c>
      <c r="C163" s="638">
        <v>44450</v>
      </c>
      <c r="D163" s="630">
        <f>19/24</f>
        <v>0.79166666666666663</v>
      </c>
      <c r="E163" s="481"/>
      <c r="F163" s="636" t="s">
        <v>66</v>
      </c>
      <c r="G163" s="481" t="str">
        <f t="shared" si="23"/>
        <v>AAC</v>
      </c>
      <c r="H163" s="636" t="s">
        <v>150</v>
      </c>
      <c r="I163" s="481" t="str">
        <f t="shared" si="25"/>
        <v>SB</v>
      </c>
      <c r="J163" s="636" t="str">
        <f>F163</f>
        <v>Memphis</v>
      </c>
      <c r="K163" s="565" t="str">
        <f t="shared" si="26"/>
        <v>Arkansas State</v>
      </c>
      <c r="L163" s="639">
        <v>5.5</v>
      </c>
      <c r="M163" s="634">
        <v>65</v>
      </c>
      <c r="N163" s="485" t="str">
        <f>F163</f>
        <v>Memphis</v>
      </c>
      <c r="O163" s="640">
        <v>55</v>
      </c>
      <c r="P163" s="668" t="str">
        <f t="shared" si="29"/>
        <v>Arkansas State</v>
      </c>
      <c r="Q163" s="614">
        <v>50</v>
      </c>
      <c r="R163" s="510" t="str">
        <f t="shared" si="27"/>
        <v>Arkansas State</v>
      </c>
      <c r="S163" s="510" t="str">
        <f t="shared" si="28"/>
        <v>Memphis</v>
      </c>
      <c r="T163" s="500" t="str">
        <f>J163</f>
        <v>Memphis</v>
      </c>
      <c r="U163" s="481" t="str">
        <f t="shared" si="30"/>
        <v>L</v>
      </c>
      <c r="V163" s="492" t="str">
        <f>F163</f>
        <v>Memphis</v>
      </c>
      <c r="W163" s="643">
        <v>37</v>
      </c>
      <c r="X163" s="492" t="str">
        <f>IF(+V163=F163,H163,F163)</f>
        <v>Arkansas State</v>
      </c>
      <c r="Y163" s="644">
        <v>24</v>
      </c>
    </row>
    <row r="164" spans="1:25" ht="16" x14ac:dyDescent="0.8">
      <c r="A164" s="485">
        <v>2</v>
      </c>
      <c r="B164" s="636" t="s">
        <v>39</v>
      </c>
      <c r="C164" s="638">
        <v>44450</v>
      </c>
      <c r="D164" s="630">
        <f>19/24</f>
        <v>0.79166666666666663</v>
      </c>
      <c r="E164" s="481"/>
      <c r="F164" s="636" t="s">
        <v>348</v>
      </c>
      <c r="G164" s="481" t="str">
        <f t="shared" si="23"/>
        <v>Ind</v>
      </c>
      <c r="H164" s="636" t="s">
        <v>198</v>
      </c>
      <c r="I164" s="481" t="str">
        <f t="shared" si="25"/>
        <v>SB</v>
      </c>
      <c r="J164" s="636" t="str">
        <f>F164</f>
        <v>Liberty</v>
      </c>
      <c r="K164" s="565" t="str">
        <f t="shared" si="26"/>
        <v>Troy</v>
      </c>
      <c r="L164" s="639">
        <v>5</v>
      </c>
      <c r="M164" s="634">
        <v>61</v>
      </c>
      <c r="N164" s="485" t="str">
        <f>F164</f>
        <v>Liberty</v>
      </c>
      <c r="O164" s="640">
        <v>21</v>
      </c>
      <c r="P164" s="668" t="str">
        <f t="shared" si="29"/>
        <v>Troy</v>
      </c>
      <c r="Q164" s="614">
        <v>13</v>
      </c>
      <c r="R164" s="510" t="str">
        <f t="shared" si="27"/>
        <v>Liberty</v>
      </c>
      <c r="S164" s="510" t="str">
        <f t="shared" si="28"/>
        <v>Troy</v>
      </c>
      <c r="T164" s="500" t="str">
        <f>J164</f>
        <v>Liberty</v>
      </c>
      <c r="U164" s="481" t="str">
        <f t="shared" si="30"/>
        <v>W</v>
      </c>
      <c r="W164" s="643"/>
      <c r="X164" s="492" t="s">
        <v>502</v>
      </c>
      <c r="Y164" s="644"/>
    </row>
    <row r="165" spans="1:25" ht="16" x14ac:dyDescent="0.8">
      <c r="A165" s="485">
        <v>2</v>
      </c>
      <c r="B165" s="636" t="s">
        <v>39</v>
      </c>
      <c r="C165" s="638">
        <v>44450</v>
      </c>
      <c r="D165" s="630">
        <f>19/24</f>
        <v>0.79166666666666663</v>
      </c>
      <c r="E165" s="481" t="s">
        <v>59</v>
      </c>
      <c r="F165" s="636" t="s">
        <v>263</v>
      </c>
      <c r="G165" s="481" t="str">
        <f t="shared" si="23"/>
        <v>1AA</v>
      </c>
      <c r="H165" s="636" t="s">
        <v>222</v>
      </c>
      <c r="I165" s="481" t="str">
        <f t="shared" si="25"/>
        <v>SB</v>
      </c>
      <c r="J165" s="636"/>
      <c r="K165" s="565"/>
      <c r="L165" s="639"/>
      <c r="M165" s="634"/>
      <c r="N165" s="485" t="str">
        <f t="shared" ref="N165:N173" si="31">H165</f>
        <v>UL Lafayette</v>
      </c>
      <c r="O165" s="640">
        <v>27</v>
      </c>
      <c r="P165" s="668" t="str">
        <f t="shared" si="29"/>
        <v>1AA Nicholls State</v>
      </c>
      <c r="Q165" s="614">
        <v>24</v>
      </c>
      <c r="R165" s="510"/>
      <c r="S165" s="510"/>
      <c r="T165" s="500"/>
      <c r="U165" s="481"/>
      <c r="W165" s="643"/>
      <c r="X165" s="492" t="s">
        <v>502</v>
      </c>
      <c r="Y165" s="644"/>
    </row>
    <row r="166" spans="1:25" ht="16" x14ac:dyDescent="0.8">
      <c r="A166" s="485">
        <v>2</v>
      </c>
      <c r="B166" s="636" t="s">
        <v>39</v>
      </c>
      <c r="C166" s="638">
        <v>44450</v>
      </c>
      <c r="D166" s="630">
        <f>16/24</f>
        <v>0.66666666666666663</v>
      </c>
      <c r="E166" s="481" t="s">
        <v>92</v>
      </c>
      <c r="F166" s="636" t="s">
        <v>270</v>
      </c>
      <c r="G166" s="481" t="str">
        <f t="shared" si="23"/>
        <v>1AA</v>
      </c>
      <c r="H166" s="636" t="s">
        <v>125</v>
      </c>
      <c r="I166" s="481" t="str">
        <f t="shared" si="25"/>
        <v>SEC</v>
      </c>
      <c r="J166" s="636"/>
      <c r="K166" s="565"/>
      <c r="L166" s="639"/>
      <c r="M166" s="634"/>
      <c r="N166" s="485" t="str">
        <f t="shared" si="31"/>
        <v>Alabama</v>
      </c>
      <c r="O166" s="640">
        <v>48</v>
      </c>
      <c r="P166" s="668" t="str">
        <f t="shared" si="29"/>
        <v>1AA Mercer</v>
      </c>
      <c r="Q166" s="614">
        <v>14</v>
      </c>
      <c r="R166" s="510"/>
      <c r="S166" s="510"/>
      <c r="T166" s="500"/>
      <c r="U166" s="481"/>
      <c r="W166" s="643"/>
      <c r="X166" s="492" t="s">
        <v>502</v>
      </c>
      <c r="Y166" s="644"/>
    </row>
    <row r="167" spans="1:25" ht="16" x14ac:dyDescent="0.8">
      <c r="A167" s="485">
        <v>2</v>
      </c>
      <c r="B167" s="636" t="s">
        <v>39</v>
      </c>
      <c r="C167" s="638">
        <v>44450</v>
      </c>
      <c r="D167" s="630">
        <f>19/24</f>
        <v>0.79166666666666663</v>
      </c>
      <c r="E167" s="481" t="s">
        <v>40</v>
      </c>
      <c r="F167" s="636" t="s">
        <v>168</v>
      </c>
      <c r="G167" s="481" t="str">
        <f t="shared" si="23"/>
        <v>B12</v>
      </c>
      <c r="H167" s="636" t="s">
        <v>94</v>
      </c>
      <c r="I167" s="481" t="str">
        <f t="shared" si="25"/>
        <v>SEC</v>
      </c>
      <c r="J167" s="636" t="str">
        <f>F167</f>
        <v>Texas</v>
      </c>
      <c r="K167" s="565" t="str">
        <f t="shared" si="26"/>
        <v>Arkansas</v>
      </c>
      <c r="L167" s="639">
        <v>6.5</v>
      </c>
      <c r="M167" s="634">
        <v>56.5</v>
      </c>
      <c r="N167" s="485" t="str">
        <f t="shared" si="31"/>
        <v>Arkansas</v>
      </c>
      <c r="O167" s="640">
        <v>40</v>
      </c>
      <c r="P167" s="668" t="str">
        <f t="shared" si="29"/>
        <v>Texas</v>
      </c>
      <c r="Q167" s="614">
        <v>21</v>
      </c>
      <c r="R167" s="510" t="str">
        <f t="shared" si="27"/>
        <v>Arkansas</v>
      </c>
      <c r="S167" s="510" t="str">
        <f t="shared" si="28"/>
        <v>Texas</v>
      </c>
      <c r="T167" s="500" t="str">
        <f>J167</f>
        <v>Texas</v>
      </c>
      <c r="U167" s="481" t="str">
        <f t="shared" si="30"/>
        <v>L</v>
      </c>
      <c r="W167" s="643"/>
      <c r="X167" s="492" t="s">
        <v>502</v>
      </c>
      <c r="Y167" s="644"/>
    </row>
    <row r="168" spans="1:25" ht="16" x14ac:dyDescent="0.8">
      <c r="A168" s="485">
        <v>2</v>
      </c>
      <c r="B168" s="636" t="s">
        <v>39</v>
      </c>
      <c r="C168" s="638">
        <v>44450</v>
      </c>
      <c r="D168" s="630">
        <f>12/24</f>
        <v>0.5</v>
      </c>
      <c r="E168" s="481" t="s">
        <v>92</v>
      </c>
      <c r="F168" s="636" t="s">
        <v>258</v>
      </c>
      <c r="G168" s="481" t="str">
        <f t="shared" si="23"/>
        <v>1AA</v>
      </c>
      <c r="H168" s="636" t="s">
        <v>224</v>
      </c>
      <c r="I168" s="481" t="str">
        <f t="shared" si="25"/>
        <v>SEC</v>
      </c>
      <c r="J168" s="636"/>
      <c r="K168" s="565"/>
      <c r="L168" s="639"/>
      <c r="M168" s="634"/>
      <c r="N168" s="485" t="str">
        <f t="shared" si="31"/>
        <v>Auburn</v>
      </c>
      <c r="O168" s="640">
        <v>62</v>
      </c>
      <c r="P168" s="668" t="str">
        <f t="shared" si="29"/>
        <v>1AA Alabama State</v>
      </c>
      <c r="Q168" s="614">
        <v>0</v>
      </c>
      <c r="R168" s="510"/>
      <c r="S168" s="510"/>
      <c r="T168" s="500"/>
      <c r="U168" s="481"/>
      <c r="W168" s="643"/>
      <c r="X168" s="492" t="s">
        <v>502</v>
      </c>
      <c r="Y168" s="644"/>
    </row>
    <row r="169" spans="1:25" ht="16" x14ac:dyDescent="0.8">
      <c r="A169" s="485">
        <v>2</v>
      </c>
      <c r="B169" s="636" t="s">
        <v>39</v>
      </c>
      <c r="C169" s="638">
        <v>44450</v>
      </c>
      <c r="D169" s="630">
        <f>15.5/24</f>
        <v>0.64583333333333337</v>
      </c>
      <c r="E169" s="481" t="s">
        <v>272</v>
      </c>
      <c r="F169" s="636" t="s">
        <v>185</v>
      </c>
      <c r="G169" s="481" t="str">
        <f t="shared" si="23"/>
        <v>CUSA</v>
      </c>
      <c r="H169" s="636" t="s">
        <v>226</v>
      </c>
      <c r="I169" s="481" t="str">
        <f t="shared" si="25"/>
        <v>SEC</v>
      </c>
      <c r="J169" s="636" t="str">
        <f>H169</f>
        <v>Georgia</v>
      </c>
      <c r="K169" s="565" t="str">
        <f t="shared" si="26"/>
        <v>UAB</v>
      </c>
      <c r="L169" s="639">
        <v>24.5</v>
      </c>
      <c r="M169" s="634">
        <v>45.5</v>
      </c>
      <c r="N169" s="485" t="str">
        <f t="shared" si="31"/>
        <v>Georgia</v>
      </c>
      <c r="O169" s="640">
        <v>56</v>
      </c>
      <c r="P169" s="668" t="str">
        <f t="shared" si="29"/>
        <v>UAB</v>
      </c>
      <c r="Q169" s="614">
        <v>7</v>
      </c>
      <c r="R169" s="510" t="str">
        <f t="shared" si="27"/>
        <v>Georgia</v>
      </c>
      <c r="S169" s="510" t="str">
        <f t="shared" si="28"/>
        <v>UAB</v>
      </c>
      <c r="T169" s="500" t="str">
        <f>K169</f>
        <v>UAB</v>
      </c>
      <c r="U169" s="481" t="str">
        <f t="shared" si="30"/>
        <v>L</v>
      </c>
      <c r="W169" s="643"/>
      <c r="X169" s="492" t="s">
        <v>502</v>
      </c>
      <c r="Y169" s="644"/>
    </row>
    <row r="170" spans="1:25" ht="16" x14ac:dyDescent="0.8">
      <c r="A170" s="485">
        <v>2</v>
      </c>
      <c r="B170" s="636" t="s">
        <v>39</v>
      </c>
      <c r="C170" s="638">
        <v>44450</v>
      </c>
      <c r="D170" s="630">
        <f>19.5/24</f>
        <v>0.8125</v>
      </c>
      <c r="E170" s="481" t="s">
        <v>92</v>
      </c>
      <c r="F170" s="636" t="s">
        <v>232</v>
      </c>
      <c r="G170" s="481" t="str">
        <f t="shared" si="23"/>
        <v>SEC</v>
      </c>
      <c r="H170" s="636" t="s">
        <v>181</v>
      </c>
      <c r="I170" s="481" t="str">
        <f t="shared" si="25"/>
        <v>SEC</v>
      </c>
      <c r="J170" s="636" t="str">
        <f>H170</f>
        <v>Kentucky</v>
      </c>
      <c r="K170" s="565" t="str">
        <f t="shared" si="26"/>
        <v>Missouri</v>
      </c>
      <c r="L170" s="639">
        <v>5</v>
      </c>
      <c r="M170" s="634">
        <v>57</v>
      </c>
      <c r="N170" s="485" t="str">
        <f t="shared" si="31"/>
        <v>Kentucky</v>
      </c>
      <c r="O170" s="640">
        <v>35</v>
      </c>
      <c r="P170" s="668" t="str">
        <f t="shared" si="29"/>
        <v>Missouri</v>
      </c>
      <c r="Q170" s="614">
        <v>28</v>
      </c>
      <c r="R170" s="510" t="str">
        <f t="shared" si="27"/>
        <v>Kentucky</v>
      </c>
      <c r="S170" s="510" t="str">
        <f t="shared" si="28"/>
        <v>Missouri</v>
      </c>
      <c r="T170" s="500" t="str">
        <f>J170</f>
        <v>Kentucky</v>
      </c>
      <c r="U170" s="481" t="str">
        <f t="shared" si="30"/>
        <v>W</v>
      </c>
      <c r="V170" s="492" t="str">
        <f>F170</f>
        <v>Missouri</v>
      </c>
      <c r="W170" s="643">
        <v>20</v>
      </c>
      <c r="X170" s="492" t="str">
        <f>IF(+V170=F170,H170,F170)</f>
        <v>Kentucky</v>
      </c>
      <c r="Y170" s="644">
        <v>10</v>
      </c>
    </row>
    <row r="171" spans="1:25" ht="16" x14ac:dyDescent="0.8">
      <c r="A171" s="485">
        <v>2</v>
      </c>
      <c r="B171" s="636" t="s">
        <v>39</v>
      </c>
      <c r="C171" s="638">
        <v>44450</v>
      </c>
      <c r="D171" s="630">
        <f>20/24</f>
        <v>0.83333333333333337</v>
      </c>
      <c r="E171" s="481" t="s">
        <v>92</v>
      </c>
      <c r="F171" s="636" t="s">
        <v>305</v>
      </c>
      <c r="G171" s="481" t="str">
        <f t="shared" si="23"/>
        <v>1AA</v>
      </c>
      <c r="H171" s="636" t="s">
        <v>190</v>
      </c>
      <c r="I171" s="481" t="str">
        <f t="shared" si="25"/>
        <v>SEC</v>
      </c>
      <c r="J171" s="636"/>
      <c r="K171" s="565"/>
      <c r="L171" s="639"/>
      <c r="M171" s="634"/>
      <c r="N171" s="485" t="str">
        <f t="shared" si="31"/>
        <v>LSU</v>
      </c>
      <c r="O171" s="640">
        <v>34</v>
      </c>
      <c r="P171" s="668" t="str">
        <f t="shared" si="29"/>
        <v>1AA McNeese St</v>
      </c>
      <c r="Q171" s="614">
        <v>7</v>
      </c>
      <c r="R171" s="510"/>
      <c r="S171" s="510"/>
      <c r="T171" s="500"/>
      <c r="U171" s="481"/>
      <c r="W171" s="643"/>
      <c r="X171" s="492" t="s">
        <v>502</v>
      </c>
      <c r="Y171" s="644"/>
    </row>
    <row r="172" spans="1:25" ht="16" x14ac:dyDescent="0.8">
      <c r="A172" s="485">
        <v>2</v>
      </c>
      <c r="B172" s="636" t="s">
        <v>39</v>
      </c>
      <c r="C172" s="638">
        <v>44450</v>
      </c>
      <c r="D172" s="630">
        <f>19.5/24</f>
        <v>0.8125</v>
      </c>
      <c r="E172" s="481" t="s">
        <v>92</v>
      </c>
      <c r="F172" s="636" t="s">
        <v>60</v>
      </c>
      <c r="G172" s="481" t="str">
        <f t="shared" si="23"/>
        <v>1AA</v>
      </c>
      <c r="H172" s="636" t="s">
        <v>228</v>
      </c>
      <c r="I172" s="481" t="str">
        <f t="shared" si="25"/>
        <v>SEC</v>
      </c>
      <c r="J172" s="636"/>
      <c r="K172" s="565"/>
      <c r="L172" s="639"/>
      <c r="M172" s="634"/>
      <c r="N172" s="485" t="str">
        <f t="shared" si="31"/>
        <v>Mississippi</v>
      </c>
      <c r="O172" s="640">
        <v>54</v>
      </c>
      <c r="P172" s="668" t="str">
        <f t="shared" si="29"/>
        <v>1AA Austin Peay</v>
      </c>
      <c r="Q172" s="614">
        <v>17</v>
      </c>
      <c r="R172" s="510"/>
      <c r="S172" s="510"/>
      <c r="T172" s="500"/>
      <c r="U172" s="481"/>
      <c r="W172" s="643"/>
      <c r="X172" s="492" t="s">
        <v>502</v>
      </c>
      <c r="Y172" s="644"/>
    </row>
    <row r="173" spans="1:25" ht="16" x14ac:dyDescent="0.8">
      <c r="A173" s="485">
        <v>2</v>
      </c>
      <c r="B173" s="636" t="s">
        <v>39</v>
      </c>
      <c r="C173" s="638">
        <v>44450</v>
      </c>
      <c r="D173" s="630">
        <f>19/24</f>
        <v>0.79166666666666663</v>
      </c>
      <c r="E173" s="481" t="s">
        <v>272</v>
      </c>
      <c r="F173" s="636" t="s">
        <v>136</v>
      </c>
      <c r="G173" s="481" t="str">
        <f t="shared" si="23"/>
        <v>ACC</v>
      </c>
      <c r="H173" s="636" t="s">
        <v>230</v>
      </c>
      <c r="I173" s="481" t="str">
        <f t="shared" si="25"/>
        <v>SEC</v>
      </c>
      <c r="J173" s="636" t="str">
        <f>F173</f>
        <v>North Carolina St</v>
      </c>
      <c r="K173" s="565" t="str">
        <f t="shared" si="26"/>
        <v>Mississippi State</v>
      </c>
      <c r="L173" s="639">
        <v>2.5</v>
      </c>
      <c r="M173" s="634">
        <v>55.5</v>
      </c>
      <c r="N173" s="485" t="str">
        <f t="shared" si="31"/>
        <v>Mississippi State</v>
      </c>
      <c r="O173" s="640">
        <v>24</v>
      </c>
      <c r="P173" s="668" t="str">
        <f t="shared" si="29"/>
        <v>North Carolina St</v>
      </c>
      <c r="Q173" s="614">
        <v>10</v>
      </c>
      <c r="R173" s="510" t="str">
        <f t="shared" si="27"/>
        <v>Mississippi State</v>
      </c>
      <c r="S173" s="510" t="str">
        <f t="shared" si="28"/>
        <v>North Carolina St</v>
      </c>
      <c r="T173" s="500" t="str">
        <f>J173</f>
        <v>North Carolina St</v>
      </c>
      <c r="U173" s="481" t="str">
        <f t="shared" si="30"/>
        <v>L</v>
      </c>
      <c r="W173" s="643"/>
      <c r="X173" s="492" t="s">
        <v>502</v>
      </c>
      <c r="Y173" s="644"/>
    </row>
    <row r="174" spans="1:25" ht="16" x14ac:dyDescent="0.8">
      <c r="A174" s="485">
        <v>2</v>
      </c>
      <c r="B174" s="636" t="s">
        <v>39</v>
      </c>
      <c r="C174" s="638">
        <v>44450</v>
      </c>
      <c r="D174" s="630">
        <f>12/24</f>
        <v>0.5</v>
      </c>
      <c r="E174" s="481" t="s">
        <v>40</v>
      </c>
      <c r="F174" s="636" t="s">
        <v>138</v>
      </c>
      <c r="G174" s="481" t="str">
        <f t="shared" si="23"/>
        <v>ACC</v>
      </c>
      <c r="H174" s="636" t="s">
        <v>239</v>
      </c>
      <c r="I174" s="481" t="str">
        <f t="shared" si="25"/>
        <v>SEC</v>
      </c>
      <c r="J174" s="636" t="str">
        <f>F174</f>
        <v>Pittsburgh</v>
      </c>
      <c r="K174" s="565" t="str">
        <f t="shared" si="26"/>
        <v>Tennessee</v>
      </c>
      <c r="L174" s="639">
        <v>3</v>
      </c>
      <c r="M174" s="634">
        <v>56.5</v>
      </c>
      <c r="N174" s="485" t="str">
        <f>F174</f>
        <v>Pittsburgh</v>
      </c>
      <c r="O174" s="640">
        <v>41</v>
      </c>
      <c r="P174" s="668" t="str">
        <f t="shared" si="29"/>
        <v>Tennessee</v>
      </c>
      <c r="Q174" s="614">
        <v>34</v>
      </c>
      <c r="R174" s="510" t="str">
        <f t="shared" si="27"/>
        <v>Pittsburgh</v>
      </c>
      <c r="S174" s="510" t="str">
        <f t="shared" si="28"/>
        <v>Tennessee</v>
      </c>
      <c r="T174" s="500" t="str">
        <f>K174</f>
        <v>Tennessee</v>
      </c>
      <c r="U174" s="481" t="str">
        <f t="shared" si="30"/>
        <v>L</v>
      </c>
      <c r="W174" s="643"/>
      <c r="X174" s="492" t="s">
        <v>502</v>
      </c>
      <c r="Y174" s="644"/>
    </row>
    <row r="175" spans="1:25" ht="16" hidden="1" x14ac:dyDescent="0.8">
      <c r="A175" s="485">
        <v>2</v>
      </c>
      <c r="B175" s="636" t="s">
        <v>39</v>
      </c>
      <c r="C175" s="638">
        <v>44450</v>
      </c>
      <c r="D175" s="630"/>
      <c r="E175" s="481"/>
      <c r="F175" s="636" t="s">
        <v>57</v>
      </c>
      <c r="G175" s="481" t="str">
        <f t="shared" si="23"/>
        <v>MWC</v>
      </c>
      <c r="H175" s="636" t="s">
        <v>241</v>
      </c>
      <c r="I175" s="481" t="str">
        <f t="shared" si="25"/>
        <v>ZZZ</v>
      </c>
      <c r="J175" s="636"/>
      <c r="K175" s="565" t="str">
        <f t="shared" si="26"/>
        <v>San Jose State</v>
      </c>
      <c r="L175" s="639"/>
      <c r="M175" s="634"/>
      <c r="N175" s="485"/>
      <c r="O175" s="640"/>
      <c r="P175" s="668"/>
      <c r="Q175" s="614"/>
      <c r="R175" s="510"/>
      <c r="S175" s="510"/>
      <c r="T175" s="500"/>
      <c r="U175" s="481"/>
      <c r="W175" s="643"/>
      <c r="Y175" s="644"/>
    </row>
    <row r="176" spans="1:25" ht="16" hidden="1" x14ac:dyDescent="0.8">
      <c r="A176" s="485">
        <v>2</v>
      </c>
      <c r="B176" s="636" t="s">
        <v>39</v>
      </c>
      <c r="C176" s="638">
        <v>44450</v>
      </c>
      <c r="D176" s="630"/>
      <c r="E176" s="481"/>
      <c r="F176" s="636" t="s">
        <v>237</v>
      </c>
      <c r="G176" s="481" t="str">
        <f t="shared" si="23"/>
        <v>P12</v>
      </c>
      <c r="H176" s="636" t="s">
        <v>241</v>
      </c>
      <c r="I176" s="481" t="str">
        <f t="shared" si="25"/>
        <v>ZZZ</v>
      </c>
      <c r="J176" s="636"/>
      <c r="K176" s="565" t="str">
        <f t="shared" si="26"/>
        <v>UCLA</v>
      </c>
      <c r="L176" s="639"/>
      <c r="M176" s="634"/>
      <c r="N176" s="485"/>
      <c r="O176" s="640"/>
      <c r="P176" s="668"/>
      <c r="Q176" s="614"/>
      <c r="R176" s="510"/>
      <c r="S176" s="510"/>
      <c r="T176" s="500"/>
      <c r="U176" s="481"/>
      <c r="W176" s="643"/>
      <c r="Y176" s="644"/>
    </row>
    <row r="177" spans="1:25" ht="16" hidden="1" x14ac:dyDescent="0.8">
      <c r="A177" s="485">
        <v>2</v>
      </c>
      <c r="B177" s="636" t="s">
        <v>39</v>
      </c>
      <c r="C177" s="638">
        <v>44450</v>
      </c>
      <c r="D177" s="630"/>
      <c r="E177" s="481"/>
      <c r="F177" s="636" t="s">
        <v>64</v>
      </c>
      <c r="G177" s="481" t="str">
        <f t="shared" si="23"/>
        <v>SB</v>
      </c>
      <c r="H177" s="636" t="s">
        <v>241</v>
      </c>
      <c r="I177" s="481" t="str">
        <f t="shared" si="25"/>
        <v>ZZZ</v>
      </c>
      <c r="J177" s="636"/>
      <c r="K177" s="565" t="str">
        <f t="shared" si="26"/>
        <v>UL Monroe</v>
      </c>
      <c r="L177" s="639"/>
      <c r="M177" s="634"/>
      <c r="N177" s="485"/>
      <c r="O177" s="640"/>
      <c r="P177" s="668"/>
      <c r="Q177" s="614"/>
      <c r="R177" s="510"/>
      <c r="S177" s="510"/>
      <c r="T177" s="500"/>
      <c r="U177" s="481"/>
      <c r="W177" s="643"/>
      <c r="Y177" s="644"/>
    </row>
    <row r="178" spans="1:25" ht="16" x14ac:dyDescent="0.8">
      <c r="A178" s="485">
        <v>3</v>
      </c>
      <c r="B178" s="636" t="s">
        <v>58</v>
      </c>
      <c r="C178" s="638">
        <v>44455</v>
      </c>
      <c r="D178" s="630">
        <f>20/24</f>
        <v>0.83333333333333337</v>
      </c>
      <c r="E178" s="481" t="s">
        <v>40</v>
      </c>
      <c r="F178" s="636" t="s">
        <v>195</v>
      </c>
      <c r="G178" s="481" t="str">
        <f t="shared" ref="G178:G241" si="32">VLOOKUP(+F178,$F$995:$G$1242,2,FALSE)</f>
        <v>MAC</v>
      </c>
      <c r="H178" s="636" t="s">
        <v>222</v>
      </c>
      <c r="I178" s="481" t="str">
        <f t="shared" si="25"/>
        <v>SB</v>
      </c>
      <c r="J178" s="636" t="str">
        <f>H178</f>
        <v>UL Lafayette</v>
      </c>
      <c r="K178" s="565" t="str">
        <f>IF(+J178=F178,H178,F178)</f>
        <v>Ohio</v>
      </c>
      <c r="L178" s="639">
        <v>20.5</v>
      </c>
      <c r="M178" s="634">
        <v>57</v>
      </c>
      <c r="N178" s="485" t="str">
        <f>H178</f>
        <v>UL Lafayette</v>
      </c>
      <c r="O178" s="640">
        <v>49</v>
      </c>
      <c r="P178" s="668" t="str">
        <f>IF(+N178=F178,H178,F178)</f>
        <v>Ohio</v>
      </c>
      <c r="Q178" s="614">
        <v>14</v>
      </c>
      <c r="R178" s="510" t="str">
        <f>IF(+N178=K178,+N178,IF(+O178-Q178&lt;L178,+K178,+J178))</f>
        <v>UL Lafayette</v>
      </c>
      <c r="S178" s="510" t="str">
        <f>IF(+R178=J178,+K178,+J178)</f>
        <v>Ohio</v>
      </c>
      <c r="T178" s="500" t="str">
        <f>K178</f>
        <v>Ohio</v>
      </c>
      <c r="U178" s="481" t="str">
        <f>IF($N178=$J178,IF($O178-$Q178=$L178,"T",IF($R178=T178,"W","L")),IF($R178=T178,"W","L"))</f>
        <v>L</v>
      </c>
      <c r="W178" s="643"/>
      <c r="X178" s="492" t="s">
        <v>502</v>
      </c>
      <c r="Y178" s="644"/>
    </row>
    <row r="179" spans="1:25" ht="16" x14ac:dyDescent="0.8">
      <c r="A179" s="485">
        <v>3</v>
      </c>
      <c r="B179" s="636" t="s">
        <v>95</v>
      </c>
      <c r="C179" s="638">
        <v>44456</v>
      </c>
      <c r="D179" s="630">
        <f>19.5/24</f>
        <v>0.8125</v>
      </c>
      <c r="E179" s="481" t="s">
        <v>40</v>
      </c>
      <c r="F179" s="636" t="s">
        <v>113</v>
      </c>
      <c r="G179" s="481" t="str">
        <f t="shared" si="32"/>
        <v>AAC</v>
      </c>
      <c r="H179" s="636" t="s">
        <v>129</v>
      </c>
      <c r="I179" s="481" t="str">
        <f t="shared" si="25"/>
        <v>ACC</v>
      </c>
      <c r="J179" s="636" t="str">
        <f>F179</f>
        <v>Central Florida</v>
      </c>
      <c r="K179" s="565" t="str">
        <f>IF(+J179=F179,H179,F179)</f>
        <v>Louisville</v>
      </c>
      <c r="L179" s="639">
        <v>7</v>
      </c>
      <c r="M179" s="634">
        <v>68</v>
      </c>
      <c r="N179" s="485" t="str">
        <f>H179</f>
        <v>Louisville</v>
      </c>
      <c r="O179" s="640">
        <v>42</v>
      </c>
      <c r="P179" s="668" t="str">
        <f>IF(+N179=F179,H179,F179)</f>
        <v>Central Florida</v>
      </c>
      <c r="Q179" s="614">
        <v>35</v>
      </c>
      <c r="R179" s="510" t="str">
        <f>IF(+N179=K179,+N179,IF(+O179-Q179&lt;L179,+K179,+J179))</f>
        <v>Louisville</v>
      </c>
      <c r="S179" s="510" t="str">
        <f>IF(+R179=J179,+K179,+J179)</f>
        <v>Central Florida</v>
      </c>
      <c r="T179" s="500" t="str">
        <f>J179</f>
        <v>Central Florida</v>
      </c>
      <c r="U179" s="481" t="str">
        <f>IF($N179=$J179,IF($O179-$Q179=$L179,"T",IF($R179=T179,"W","L")),IF($R179=T179,"W","L"))</f>
        <v>L</v>
      </c>
      <c r="W179" s="643"/>
      <c r="X179" s="492" t="s">
        <v>502</v>
      </c>
      <c r="Y179" s="644"/>
    </row>
    <row r="180" spans="1:25" ht="16" x14ac:dyDescent="0.8">
      <c r="A180" s="485">
        <v>3</v>
      </c>
      <c r="B180" s="636" t="s">
        <v>95</v>
      </c>
      <c r="C180" s="638">
        <v>44456</v>
      </c>
      <c r="D180" s="630">
        <f>21/24</f>
        <v>0.875</v>
      </c>
      <c r="E180" s="481" t="s">
        <v>77</v>
      </c>
      <c r="F180" s="636" t="s">
        <v>167</v>
      </c>
      <c r="G180" s="481" t="str">
        <f t="shared" si="32"/>
        <v>B10</v>
      </c>
      <c r="H180" s="636" t="s">
        <v>142</v>
      </c>
      <c r="I180" s="481" t="str">
        <f t="shared" si="25"/>
        <v>B10</v>
      </c>
      <c r="J180" s="636" t="str">
        <f>F180</f>
        <v>Maryland</v>
      </c>
      <c r="K180" s="565" t="str">
        <f>IF(+J180=F180,H180,F180)</f>
        <v>Illinois</v>
      </c>
      <c r="L180" s="639">
        <v>7.5</v>
      </c>
      <c r="M180" s="634">
        <v>61</v>
      </c>
      <c r="N180" s="485" t="str">
        <f>F180</f>
        <v>Maryland</v>
      </c>
      <c r="O180" s="640">
        <v>20</v>
      </c>
      <c r="P180" s="668" t="str">
        <f>IF(+N180=F180,H180,F180)</f>
        <v>Illinois</v>
      </c>
      <c r="Q180" s="614">
        <v>17</v>
      </c>
      <c r="R180" s="510" t="str">
        <f>IF(+N180=K180,+N180,IF(+O180-Q180&lt;L180,+K180,+J180))</f>
        <v>Illinois</v>
      </c>
      <c r="S180" s="510" t="str">
        <f>IF(+R180=J180,+K180,+J180)</f>
        <v>Maryland</v>
      </c>
      <c r="T180" s="500" t="str">
        <f>J180</f>
        <v>Maryland</v>
      </c>
      <c r="U180" s="481" t="str">
        <f>IF($N180=$J180,IF($O180-$Q180=$L180,"T",IF($R180=T180,"W","L")),IF($R180=T180,"W","L"))</f>
        <v>L</v>
      </c>
      <c r="W180" s="643"/>
      <c r="X180" s="492" t="s">
        <v>502</v>
      </c>
      <c r="Y180" s="644"/>
    </row>
    <row r="181" spans="1:25" ht="16" x14ac:dyDescent="0.8">
      <c r="A181" s="485">
        <v>3</v>
      </c>
      <c r="B181" s="636" t="s">
        <v>39</v>
      </c>
      <c r="C181" s="638">
        <v>44457</v>
      </c>
      <c r="D181" s="630">
        <f>19/24</f>
        <v>0.79166666666666663</v>
      </c>
      <c r="E181" s="481"/>
      <c r="F181" s="636" t="s">
        <v>119</v>
      </c>
      <c r="G181" s="481" t="str">
        <f t="shared" si="32"/>
        <v>1AA</v>
      </c>
      <c r="H181" s="636" t="s">
        <v>186</v>
      </c>
      <c r="I181" s="481" t="str">
        <f t="shared" si="25"/>
        <v>AAC</v>
      </c>
      <c r="J181" s="636"/>
      <c r="K181" s="565"/>
      <c r="L181" s="639"/>
      <c r="M181" s="634"/>
      <c r="N181" s="485" t="str">
        <f>H181</f>
        <v>Houston</v>
      </c>
      <c r="O181" s="640">
        <v>45</v>
      </c>
      <c r="P181" s="668" t="str">
        <f t="shared" si="29"/>
        <v>1AA Grambling</v>
      </c>
      <c r="Q181" s="614">
        <v>0</v>
      </c>
      <c r="R181" s="510"/>
      <c r="S181" s="510"/>
      <c r="T181" s="500"/>
      <c r="U181" s="481"/>
      <c r="W181" s="643"/>
      <c r="X181" s="492" t="s">
        <v>502</v>
      </c>
      <c r="Y181" s="644"/>
    </row>
    <row r="182" spans="1:25" ht="16" x14ac:dyDescent="0.8">
      <c r="A182" s="485">
        <v>3</v>
      </c>
      <c r="B182" s="636" t="s">
        <v>39</v>
      </c>
      <c r="C182" s="638">
        <v>44457</v>
      </c>
      <c r="D182" s="630">
        <f>16/24</f>
        <v>0.66666666666666663</v>
      </c>
      <c r="E182" s="481" t="s">
        <v>272</v>
      </c>
      <c r="F182" s="636" t="s">
        <v>230</v>
      </c>
      <c r="G182" s="481" t="str">
        <f t="shared" si="32"/>
        <v>SEC</v>
      </c>
      <c r="H182" s="636" t="s">
        <v>66</v>
      </c>
      <c r="I182" s="481" t="str">
        <f t="shared" si="25"/>
        <v>AAC</v>
      </c>
      <c r="J182" s="636" t="str">
        <f>F182</f>
        <v>Mississippi State</v>
      </c>
      <c r="K182" s="565" t="str">
        <f t="shared" si="26"/>
        <v>Memphis</v>
      </c>
      <c r="L182" s="639">
        <v>3.5</v>
      </c>
      <c r="M182" s="634">
        <v>64</v>
      </c>
      <c r="N182" s="485" t="str">
        <f>H182</f>
        <v>Memphis</v>
      </c>
      <c r="O182" s="640">
        <v>31</v>
      </c>
      <c r="P182" s="668" t="str">
        <f t="shared" si="29"/>
        <v>Mississippi State</v>
      </c>
      <c r="Q182" s="614">
        <v>29</v>
      </c>
      <c r="R182" s="510" t="str">
        <f t="shared" si="27"/>
        <v>Memphis</v>
      </c>
      <c r="S182" s="510" t="str">
        <f t="shared" si="28"/>
        <v>Mississippi State</v>
      </c>
      <c r="T182" s="500" t="str">
        <f>H182</f>
        <v>Memphis</v>
      </c>
      <c r="U182" s="481" t="str">
        <f t="shared" si="30"/>
        <v>W</v>
      </c>
      <c r="W182" s="643"/>
      <c r="X182" s="492" t="s">
        <v>502</v>
      </c>
      <c r="Y182" s="644"/>
    </row>
    <row r="183" spans="1:25" ht="16" x14ac:dyDescent="0.8">
      <c r="A183" s="485">
        <v>3</v>
      </c>
      <c r="B183" s="636" t="s">
        <v>39</v>
      </c>
      <c r="C183" s="638">
        <v>44457</v>
      </c>
      <c r="D183" s="630">
        <f>19/24</f>
        <v>0.79166666666666663</v>
      </c>
      <c r="E183" s="481"/>
      <c r="F183" s="636" t="s">
        <v>93</v>
      </c>
      <c r="G183" s="481" t="str">
        <f t="shared" si="32"/>
        <v>1AA</v>
      </c>
      <c r="H183" s="636" t="s">
        <v>55</v>
      </c>
      <c r="I183" s="481" t="str">
        <f t="shared" si="25"/>
        <v>AAC</v>
      </c>
      <c r="J183" s="636"/>
      <c r="K183" s="565"/>
      <c r="L183" s="639"/>
      <c r="M183" s="634"/>
      <c r="N183" s="485" t="str">
        <f>H183</f>
        <v>South Florida</v>
      </c>
      <c r="O183" s="640">
        <v>38</v>
      </c>
      <c r="P183" s="668" t="str">
        <f t="shared" si="29"/>
        <v>1AA Florida A&amp;M</v>
      </c>
      <c r="Q183" s="614">
        <v>17</v>
      </c>
      <c r="R183" s="510"/>
      <c r="S183" s="510"/>
      <c r="T183" s="500"/>
      <c r="U183" s="481"/>
      <c r="W183" s="643"/>
      <c r="X183" s="492" t="s">
        <v>502</v>
      </c>
      <c r="Y183" s="644"/>
    </row>
    <row r="184" spans="1:25" ht="16" x14ac:dyDescent="0.8">
      <c r="A184" s="485">
        <v>3</v>
      </c>
      <c r="B184" s="636" t="s">
        <v>39</v>
      </c>
      <c r="C184" s="638">
        <v>44457</v>
      </c>
      <c r="D184" s="630">
        <f>12/24</f>
        <v>0.5</v>
      </c>
      <c r="E184" s="481" t="s">
        <v>102</v>
      </c>
      <c r="F184" s="636" t="s">
        <v>109</v>
      </c>
      <c r="G184" s="481" t="str">
        <f t="shared" si="32"/>
        <v>ACC</v>
      </c>
      <c r="H184" s="636" t="s">
        <v>192</v>
      </c>
      <c r="I184" s="481" t="str">
        <f t="shared" si="25"/>
        <v>AAC</v>
      </c>
      <c r="J184" s="636" t="str">
        <f>F184</f>
        <v>Boston College</v>
      </c>
      <c r="K184" s="565" t="str">
        <f t="shared" si="26"/>
        <v>Temple</v>
      </c>
      <c r="L184" s="639">
        <v>14.5</v>
      </c>
      <c r="M184" s="634">
        <v>56.5</v>
      </c>
      <c r="N184" s="485" t="str">
        <f>F184</f>
        <v>Boston College</v>
      </c>
      <c r="O184" s="640">
        <v>28</v>
      </c>
      <c r="P184" s="668" t="str">
        <f t="shared" si="29"/>
        <v>Temple</v>
      </c>
      <c r="Q184" s="614">
        <v>3</v>
      </c>
      <c r="R184" s="510" t="str">
        <f t="shared" si="27"/>
        <v>Boston College</v>
      </c>
      <c r="S184" s="510" t="str">
        <f t="shared" si="28"/>
        <v>Temple</v>
      </c>
      <c r="T184" s="500" t="str">
        <f>J184</f>
        <v>Boston College</v>
      </c>
      <c r="U184" s="481" t="str">
        <f t="shared" si="30"/>
        <v>W</v>
      </c>
      <c r="W184" s="643"/>
      <c r="X184" s="492" t="s">
        <v>502</v>
      </c>
      <c r="Y184" s="644"/>
    </row>
    <row r="185" spans="1:25" ht="16" x14ac:dyDescent="0.8">
      <c r="A185" s="485">
        <v>3</v>
      </c>
      <c r="B185" s="636" t="s">
        <v>39</v>
      </c>
      <c r="C185" s="638">
        <v>44457</v>
      </c>
      <c r="D185" s="630">
        <f>15.5/24</f>
        <v>0.64583333333333337</v>
      </c>
      <c r="E185" s="481" t="s">
        <v>145</v>
      </c>
      <c r="F185" s="636" t="s">
        <v>240</v>
      </c>
      <c r="G185" s="481" t="str">
        <f t="shared" si="32"/>
        <v>ACC</v>
      </c>
      <c r="H185" s="636" t="s">
        <v>122</v>
      </c>
      <c r="I185" s="481" t="str">
        <f t="shared" si="25"/>
        <v>ACC</v>
      </c>
      <c r="J185" s="636" t="str">
        <f>H185</f>
        <v>Clemson</v>
      </c>
      <c r="K185" s="565" t="str">
        <f t="shared" si="26"/>
        <v>Georgia Tech</v>
      </c>
      <c r="L185" s="639">
        <v>28</v>
      </c>
      <c r="M185" s="634">
        <v>52</v>
      </c>
      <c r="N185" s="485" t="str">
        <f>H185</f>
        <v>Clemson</v>
      </c>
      <c r="O185" s="640">
        <v>14</v>
      </c>
      <c r="P185" s="668" t="str">
        <f t="shared" si="29"/>
        <v>Georgia Tech</v>
      </c>
      <c r="Q185" s="614">
        <v>8</v>
      </c>
      <c r="R185" s="510" t="str">
        <f t="shared" si="27"/>
        <v>Georgia Tech</v>
      </c>
      <c r="S185" s="510" t="str">
        <f t="shared" si="28"/>
        <v>Clemson</v>
      </c>
      <c r="T185" s="500" t="str">
        <f>K185</f>
        <v>Georgia Tech</v>
      </c>
      <c r="U185" s="481" t="str">
        <f t="shared" si="30"/>
        <v>W</v>
      </c>
      <c r="V185" s="492" t="str">
        <f>H185</f>
        <v>Clemson</v>
      </c>
      <c r="W185" s="643">
        <v>73</v>
      </c>
      <c r="X185" s="492" t="str">
        <f>IF(+V185=F185,H185,F185)</f>
        <v>Georgia Tech</v>
      </c>
      <c r="Y185" s="644">
        <v>7</v>
      </c>
    </row>
    <row r="186" spans="1:25" ht="16" x14ac:dyDescent="0.8">
      <c r="A186" s="485">
        <v>3</v>
      </c>
      <c r="B186" s="636" t="s">
        <v>39</v>
      </c>
      <c r="C186" s="638">
        <v>44457</v>
      </c>
      <c r="D186" s="630">
        <f>16/24</f>
        <v>0.66666666666666663</v>
      </c>
      <c r="E186" s="481" t="s">
        <v>67</v>
      </c>
      <c r="F186" s="636" t="s">
        <v>153</v>
      </c>
      <c r="G186" s="481" t="str">
        <f t="shared" si="32"/>
        <v>B10</v>
      </c>
      <c r="H186" s="636" t="s">
        <v>124</v>
      </c>
      <c r="I186" s="481" t="str">
        <f t="shared" si="25"/>
        <v>ACC</v>
      </c>
      <c r="J186" s="636" t="str">
        <f>F186</f>
        <v>Northwestern</v>
      </c>
      <c r="K186" s="565" t="str">
        <f t="shared" si="26"/>
        <v>Duke</v>
      </c>
      <c r="L186" s="639">
        <v>3</v>
      </c>
      <c r="M186" s="634">
        <v>49.5</v>
      </c>
      <c r="N186" s="485" t="str">
        <f>H186</f>
        <v>Duke</v>
      </c>
      <c r="O186" s="640">
        <v>30</v>
      </c>
      <c r="P186" s="668" t="str">
        <f t="shared" si="29"/>
        <v>Northwestern</v>
      </c>
      <c r="Q186" s="614">
        <v>23</v>
      </c>
      <c r="R186" s="510" t="str">
        <f t="shared" si="27"/>
        <v>Duke</v>
      </c>
      <c r="S186" s="510" t="str">
        <f t="shared" si="28"/>
        <v>Northwestern</v>
      </c>
      <c r="T186" s="500" t="str">
        <f>J186</f>
        <v>Northwestern</v>
      </c>
      <c r="U186" s="481" t="str">
        <f t="shared" si="30"/>
        <v>L</v>
      </c>
      <c r="W186" s="643"/>
      <c r="X186" s="492" t="s">
        <v>502</v>
      </c>
      <c r="Y186" s="644"/>
    </row>
    <row r="187" spans="1:25" ht="16" x14ac:dyDescent="0.8">
      <c r="A187" s="485">
        <v>3</v>
      </c>
      <c r="B187" s="636" t="s">
        <v>39</v>
      </c>
      <c r="C187" s="638">
        <v>44457</v>
      </c>
      <c r="D187" s="630">
        <f>12/24</f>
        <v>0.5</v>
      </c>
      <c r="E187" s="481" t="s">
        <v>145</v>
      </c>
      <c r="F187" s="636" t="s">
        <v>149</v>
      </c>
      <c r="G187" s="481" t="str">
        <f t="shared" si="32"/>
        <v>B10</v>
      </c>
      <c r="H187" s="636" t="s">
        <v>132</v>
      </c>
      <c r="I187" s="481" t="str">
        <f t="shared" si="25"/>
        <v>ACC</v>
      </c>
      <c r="J187" s="636" t="str">
        <f>H187</f>
        <v>Miami (FL)</v>
      </c>
      <c r="K187" s="565" t="str">
        <f t="shared" si="26"/>
        <v>Michigan State</v>
      </c>
      <c r="L187" s="639">
        <v>6</v>
      </c>
      <c r="M187" s="634">
        <v>56.5</v>
      </c>
      <c r="N187" s="485" t="str">
        <f>F187</f>
        <v>Michigan State</v>
      </c>
      <c r="O187" s="640">
        <v>38</v>
      </c>
      <c r="P187" s="668" t="str">
        <f t="shared" si="29"/>
        <v>Miami (FL)</v>
      </c>
      <c r="Q187" s="614">
        <v>17</v>
      </c>
      <c r="R187" s="510" t="str">
        <f t="shared" si="27"/>
        <v>Michigan State</v>
      </c>
      <c r="S187" s="510" t="str">
        <f t="shared" si="28"/>
        <v>Miami (FL)</v>
      </c>
      <c r="T187" s="500" t="str">
        <f>K187</f>
        <v>Michigan State</v>
      </c>
      <c r="U187" s="481" t="str">
        <f t="shared" si="30"/>
        <v>W</v>
      </c>
      <c r="W187" s="643"/>
      <c r="X187" s="492" t="s">
        <v>502</v>
      </c>
      <c r="Y187" s="644"/>
    </row>
    <row r="188" spans="1:25" ht="16" x14ac:dyDescent="0.8">
      <c r="A188" s="485">
        <v>3</v>
      </c>
      <c r="B188" s="636" t="s">
        <v>39</v>
      </c>
      <c r="C188" s="638">
        <v>44457</v>
      </c>
      <c r="D188" s="630">
        <f>19.5/24</f>
        <v>0.8125</v>
      </c>
      <c r="E188" s="481" t="s">
        <v>67</v>
      </c>
      <c r="F188" s="636" t="s">
        <v>140</v>
      </c>
      <c r="G188" s="481" t="str">
        <f t="shared" si="32"/>
        <v>ACC</v>
      </c>
      <c r="H188" s="636" t="s">
        <v>134</v>
      </c>
      <c r="I188" s="481" t="str">
        <f t="shared" si="25"/>
        <v>ACC</v>
      </c>
      <c r="J188" s="636" t="str">
        <f>H188</f>
        <v>North Carolina</v>
      </c>
      <c r="K188" s="565" t="str">
        <f t="shared" si="26"/>
        <v>Virginia</v>
      </c>
      <c r="L188" s="639">
        <v>8</v>
      </c>
      <c r="M188" s="634">
        <v>66</v>
      </c>
      <c r="N188" s="485" t="str">
        <f>H188</f>
        <v>North Carolina</v>
      </c>
      <c r="O188" s="640">
        <v>59</v>
      </c>
      <c r="P188" s="668" t="str">
        <f t="shared" si="29"/>
        <v>Virginia</v>
      </c>
      <c r="Q188" s="614">
        <v>39</v>
      </c>
      <c r="R188" s="510" t="str">
        <f t="shared" si="27"/>
        <v>North Carolina</v>
      </c>
      <c r="S188" s="510" t="str">
        <f t="shared" si="28"/>
        <v>Virginia</v>
      </c>
      <c r="T188" s="500" t="str">
        <f>K188</f>
        <v>Virginia</v>
      </c>
      <c r="U188" s="481" t="str">
        <f t="shared" si="30"/>
        <v>L</v>
      </c>
      <c r="V188" s="492" t="str">
        <f>F188</f>
        <v>Virginia</v>
      </c>
      <c r="W188" s="643">
        <v>44</v>
      </c>
      <c r="X188" s="492" t="str">
        <f>IF(+V188=F188,H188,F188)</f>
        <v>North Carolina</v>
      </c>
      <c r="Y188" s="644">
        <v>41</v>
      </c>
    </row>
    <row r="189" spans="1:25" ht="16" x14ac:dyDescent="0.8">
      <c r="A189" s="485">
        <v>3</v>
      </c>
      <c r="B189" s="636" t="s">
        <v>39</v>
      </c>
      <c r="C189" s="638">
        <v>44457</v>
      </c>
      <c r="D189" s="630">
        <f>19.5/24</f>
        <v>0.8125</v>
      </c>
      <c r="E189" s="481" t="s">
        <v>59</v>
      </c>
      <c r="F189" s="636" t="s">
        <v>264</v>
      </c>
      <c r="G189" s="481" t="str">
        <f t="shared" si="32"/>
        <v>1AA</v>
      </c>
      <c r="H189" s="636" t="s">
        <v>136</v>
      </c>
      <c r="I189" s="481" t="str">
        <f t="shared" si="25"/>
        <v>ACC</v>
      </c>
      <c r="J189" s="636"/>
      <c r="K189" s="565"/>
      <c r="L189" s="639"/>
      <c r="M189" s="634"/>
      <c r="N189" s="485" t="str">
        <f>H189</f>
        <v>North Carolina St</v>
      </c>
      <c r="O189" s="640">
        <v>45</v>
      </c>
      <c r="P189" s="668" t="str">
        <f t="shared" si="29"/>
        <v>1AA Furman</v>
      </c>
      <c r="Q189" s="614">
        <v>7</v>
      </c>
      <c r="R189" s="510"/>
      <c r="S189" s="510"/>
      <c r="T189" s="500"/>
      <c r="U189" s="481"/>
      <c r="W189" s="643"/>
      <c r="X189" s="492" t="s">
        <v>502</v>
      </c>
      <c r="Y189" s="644"/>
    </row>
    <row r="190" spans="1:25" ht="16" x14ac:dyDescent="0.8">
      <c r="A190" s="485">
        <v>3</v>
      </c>
      <c r="B190" s="636" t="s">
        <v>39</v>
      </c>
      <c r="C190" s="638">
        <v>44457</v>
      </c>
      <c r="D190" s="630">
        <f>12/24</f>
        <v>0.5</v>
      </c>
      <c r="E190" s="481" t="s">
        <v>59</v>
      </c>
      <c r="F190" s="636" t="s">
        <v>214</v>
      </c>
      <c r="G190" s="481" t="str">
        <f t="shared" si="32"/>
        <v>MAC</v>
      </c>
      <c r="H190" s="636" t="s">
        <v>138</v>
      </c>
      <c r="I190" s="481" t="str">
        <f t="shared" si="25"/>
        <v>ACC</v>
      </c>
      <c r="J190" s="636" t="str">
        <f>H190</f>
        <v>Pittsburgh</v>
      </c>
      <c r="K190" s="565" t="str">
        <f t="shared" si="26"/>
        <v>Western Michigan</v>
      </c>
      <c r="L190" s="639">
        <v>15</v>
      </c>
      <c r="M190" s="634">
        <v>59</v>
      </c>
      <c r="N190" s="485" t="str">
        <f>F190</f>
        <v>Western Michigan</v>
      </c>
      <c r="O190" s="640">
        <v>44</v>
      </c>
      <c r="P190" s="668" t="str">
        <f t="shared" si="29"/>
        <v>Pittsburgh</v>
      </c>
      <c r="Q190" s="614">
        <v>41</v>
      </c>
      <c r="R190" s="510" t="str">
        <f t="shared" si="27"/>
        <v>Western Michigan</v>
      </c>
      <c r="S190" s="510" t="str">
        <f t="shared" si="28"/>
        <v>Pittsburgh</v>
      </c>
      <c r="T190" s="500" t="str">
        <f>K190</f>
        <v>Western Michigan</v>
      </c>
      <c r="U190" s="481" t="str">
        <f t="shared" si="30"/>
        <v>W</v>
      </c>
      <c r="W190" s="643"/>
      <c r="X190" s="492" t="s">
        <v>502</v>
      </c>
      <c r="Y190" s="644"/>
    </row>
    <row r="191" spans="1:25" ht="16" x14ac:dyDescent="0.8">
      <c r="A191" s="485">
        <v>3</v>
      </c>
      <c r="B191" s="636" t="s">
        <v>39</v>
      </c>
      <c r="C191" s="638">
        <v>44457</v>
      </c>
      <c r="D191" s="630">
        <f>12/24</f>
        <v>0.5</v>
      </c>
      <c r="E191" s="481" t="s">
        <v>67</v>
      </c>
      <c r="F191" s="636" t="s">
        <v>179</v>
      </c>
      <c r="G191" s="481" t="str">
        <f t="shared" si="32"/>
        <v>1AA</v>
      </c>
      <c r="H191" s="636" t="s">
        <v>97</v>
      </c>
      <c r="I191" s="481" t="str">
        <f t="shared" si="25"/>
        <v>ACC</v>
      </c>
      <c r="J191" s="636"/>
      <c r="K191" s="565"/>
      <c r="L191" s="639"/>
      <c r="M191" s="634"/>
      <c r="N191" s="485" t="str">
        <f>H191</f>
        <v>Syracuse</v>
      </c>
      <c r="O191" s="640">
        <v>62</v>
      </c>
      <c r="P191" s="668" t="str">
        <f t="shared" si="29"/>
        <v>1AA Albany</v>
      </c>
      <c r="Q191" s="614">
        <v>24</v>
      </c>
      <c r="R191" s="510"/>
      <c r="S191" s="510"/>
      <c r="T191" s="500"/>
      <c r="U191" s="481"/>
      <c r="W191" s="643"/>
      <c r="X191" s="492" t="s">
        <v>502</v>
      </c>
      <c r="Y191" s="644"/>
    </row>
    <row r="192" spans="1:25" ht="16" x14ac:dyDescent="0.8">
      <c r="A192" s="485">
        <v>3</v>
      </c>
      <c r="B192" s="636" t="s">
        <v>39</v>
      </c>
      <c r="C192" s="638">
        <v>44457</v>
      </c>
      <c r="D192" s="630">
        <f>15.5/24</f>
        <v>0.64583333333333337</v>
      </c>
      <c r="E192" s="481" t="s">
        <v>40</v>
      </c>
      <c r="F192" s="636" t="s">
        <v>126</v>
      </c>
      <c r="G192" s="481" t="str">
        <f t="shared" si="32"/>
        <v>ACC</v>
      </c>
      <c r="H192" s="636" t="s">
        <v>69</v>
      </c>
      <c r="I192" s="481" t="str">
        <f t="shared" si="25"/>
        <v>ACC</v>
      </c>
      <c r="J192" s="636" t="str">
        <f>H192</f>
        <v>Wake Forest</v>
      </c>
      <c r="K192" s="565" t="str">
        <f t="shared" si="26"/>
        <v>Florida State</v>
      </c>
      <c r="L192" s="639">
        <v>5</v>
      </c>
      <c r="M192" s="634">
        <v>61.5</v>
      </c>
      <c r="N192" s="485" t="str">
        <f>H192</f>
        <v>Wake Forest</v>
      </c>
      <c r="O192" s="640">
        <v>35</v>
      </c>
      <c r="P192" s="668" t="str">
        <f t="shared" si="29"/>
        <v>Florida State</v>
      </c>
      <c r="Q192" s="614">
        <v>14</v>
      </c>
      <c r="R192" s="510" t="str">
        <f t="shared" si="27"/>
        <v>Wake Forest</v>
      </c>
      <c r="S192" s="510" t="str">
        <f t="shared" si="28"/>
        <v>Florida State</v>
      </c>
      <c r="T192" s="500" t="str">
        <f>K192</f>
        <v>Florida State</v>
      </c>
      <c r="U192" s="481" t="str">
        <f t="shared" si="30"/>
        <v>L</v>
      </c>
      <c r="W192" s="643"/>
      <c r="X192" s="492" t="s">
        <v>502</v>
      </c>
      <c r="Y192" s="644"/>
    </row>
    <row r="193" spans="1:25" ht="16" x14ac:dyDescent="0.8">
      <c r="A193" s="485">
        <v>3</v>
      </c>
      <c r="B193" s="636" t="s">
        <v>39</v>
      </c>
      <c r="C193" s="638">
        <v>44457</v>
      </c>
      <c r="D193" s="630">
        <f>12/24</f>
        <v>0.5</v>
      </c>
      <c r="E193" s="481" t="s">
        <v>40</v>
      </c>
      <c r="F193" s="636" t="s">
        <v>61</v>
      </c>
      <c r="G193" s="481" t="str">
        <f t="shared" si="32"/>
        <v>AAC</v>
      </c>
      <c r="H193" s="636" t="s">
        <v>72</v>
      </c>
      <c r="I193" s="481" t="str">
        <f t="shared" si="25"/>
        <v>B10</v>
      </c>
      <c r="J193" s="636" t="str">
        <f>F193</f>
        <v>Cincinnati</v>
      </c>
      <c r="K193" s="565" t="str">
        <f t="shared" si="26"/>
        <v>Indiana</v>
      </c>
      <c r="L193" s="639">
        <v>4</v>
      </c>
      <c r="M193" s="634">
        <v>49.5</v>
      </c>
      <c r="N193" s="485" t="str">
        <f>F193</f>
        <v>Cincinnati</v>
      </c>
      <c r="O193" s="640">
        <v>38</v>
      </c>
      <c r="P193" s="668" t="str">
        <f t="shared" si="29"/>
        <v>Indiana</v>
      </c>
      <c r="Q193" s="614">
        <v>24</v>
      </c>
      <c r="R193" s="510" t="str">
        <f t="shared" si="27"/>
        <v>Cincinnati</v>
      </c>
      <c r="S193" s="510" t="str">
        <f t="shared" si="28"/>
        <v>Indiana</v>
      </c>
      <c r="T193" s="500" t="str">
        <f>J193</f>
        <v>Cincinnati</v>
      </c>
      <c r="U193" s="481" t="str">
        <f t="shared" si="30"/>
        <v>W</v>
      </c>
      <c r="W193" s="643"/>
      <c r="X193" s="492" t="s">
        <v>502</v>
      </c>
      <c r="Y193" s="644"/>
    </row>
    <row r="194" spans="1:25" ht="16" x14ac:dyDescent="0.8">
      <c r="A194" s="485">
        <v>3</v>
      </c>
      <c r="B194" s="636" t="s">
        <v>39</v>
      </c>
      <c r="C194" s="638">
        <v>44457</v>
      </c>
      <c r="D194" s="630">
        <f>15.5/24</f>
        <v>0.64583333333333337</v>
      </c>
      <c r="E194" s="481" t="s">
        <v>73</v>
      </c>
      <c r="F194" s="636" t="s">
        <v>121</v>
      </c>
      <c r="G194" s="481" t="str">
        <f t="shared" si="32"/>
        <v>MAC</v>
      </c>
      <c r="H194" s="636" t="s">
        <v>144</v>
      </c>
      <c r="I194" s="481" t="str">
        <f t="shared" si="25"/>
        <v>B10</v>
      </c>
      <c r="J194" s="636" t="str">
        <f>H194</f>
        <v>Iowa</v>
      </c>
      <c r="K194" s="565" t="str">
        <f t="shared" si="26"/>
        <v>Kent State</v>
      </c>
      <c r="L194" s="639">
        <v>23</v>
      </c>
      <c r="M194" s="634">
        <v>57</v>
      </c>
      <c r="N194" s="485" t="str">
        <f>H194</f>
        <v>Iowa</v>
      </c>
      <c r="O194" s="640">
        <v>30</v>
      </c>
      <c r="P194" s="668" t="str">
        <f t="shared" si="29"/>
        <v>Kent State</v>
      </c>
      <c r="Q194" s="614">
        <v>7</v>
      </c>
      <c r="R194" s="510" t="str">
        <f t="shared" si="27"/>
        <v>Iowa</v>
      </c>
      <c r="S194" s="510" t="str">
        <f t="shared" si="28"/>
        <v>Kent State</v>
      </c>
      <c r="T194" s="500" t="str">
        <f>J194</f>
        <v>Iowa</v>
      </c>
      <c r="U194" s="481" t="str">
        <f t="shared" si="30"/>
        <v>T</v>
      </c>
      <c r="W194" s="643"/>
      <c r="X194" s="492" t="s">
        <v>502</v>
      </c>
      <c r="Y194" s="644"/>
    </row>
    <row r="195" spans="1:25" ht="16" x14ac:dyDescent="0.8">
      <c r="A195" s="485">
        <v>3</v>
      </c>
      <c r="B195" s="636" t="s">
        <v>39</v>
      </c>
      <c r="C195" s="638">
        <v>44457</v>
      </c>
      <c r="D195" s="630">
        <f>12/24</f>
        <v>0.5</v>
      </c>
      <c r="E195" s="481" t="s">
        <v>73</v>
      </c>
      <c r="F195" s="636" t="s">
        <v>110</v>
      </c>
      <c r="G195" s="481" t="str">
        <f t="shared" si="32"/>
        <v>MAC</v>
      </c>
      <c r="H195" s="636" t="s">
        <v>147</v>
      </c>
      <c r="I195" s="481" t="str">
        <f t="shared" si="25"/>
        <v>B10</v>
      </c>
      <c r="J195" s="636" t="str">
        <f>H195</f>
        <v>Michigan</v>
      </c>
      <c r="K195" s="565" t="str">
        <f t="shared" si="26"/>
        <v>Northern Illinois</v>
      </c>
      <c r="L195" s="639">
        <v>27.5</v>
      </c>
      <c r="M195" s="634">
        <v>54</v>
      </c>
      <c r="N195" s="485" t="str">
        <f>H195</f>
        <v>Michigan</v>
      </c>
      <c r="O195" s="640">
        <v>63</v>
      </c>
      <c r="P195" s="668" t="str">
        <f t="shared" si="29"/>
        <v>Northern Illinois</v>
      </c>
      <c r="Q195" s="614">
        <v>10</v>
      </c>
      <c r="R195" s="510" t="str">
        <f t="shared" si="27"/>
        <v>Michigan</v>
      </c>
      <c r="S195" s="510" t="str">
        <f t="shared" si="28"/>
        <v>Northern Illinois</v>
      </c>
      <c r="T195" s="500" t="str">
        <f>K195</f>
        <v>Northern Illinois</v>
      </c>
      <c r="U195" s="481" t="str">
        <f t="shared" si="30"/>
        <v>L</v>
      </c>
      <c r="W195" s="643"/>
      <c r="X195" s="492" t="s">
        <v>502</v>
      </c>
      <c r="Y195" s="644"/>
    </row>
    <row r="196" spans="1:25" ht="16" x14ac:dyDescent="0.8">
      <c r="A196" s="485">
        <v>3</v>
      </c>
      <c r="B196" s="636" t="s">
        <v>39</v>
      </c>
      <c r="C196" s="638">
        <v>44457</v>
      </c>
      <c r="D196" s="630">
        <f>15.5/24</f>
        <v>0.64583333333333337</v>
      </c>
      <c r="E196" s="481" t="s">
        <v>77</v>
      </c>
      <c r="F196" s="636" t="s">
        <v>78</v>
      </c>
      <c r="G196" s="481" t="str">
        <f t="shared" si="32"/>
        <v>AAC</v>
      </c>
      <c r="H196" s="636" t="s">
        <v>70</v>
      </c>
      <c r="I196" s="481" t="str">
        <f t="shared" ref="I196:I259" si="33">VLOOKUP(+H196,$F$995:$G$1242,2,FALSE)</f>
        <v>B10</v>
      </c>
      <c r="J196" s="636" t="str">
        <f>H196</f>
        <v>Ohio State</v>
      </c>
      <c r="K196" s="565" t="str">
        <f t="shared" ref="K196:K255" si="34">IF(+J196=F196,H196,F196)</f>
        <v>Tulsa</v>
      </c>
      <c r="L196" s="639">
        <v>24.5</v>
      </c>
      <c r="M196" s="634">
        <v>61</v>
      </c>
      <c r="N196" s="485" t="str">
        <f>H196</f>
        <v>Ohio State</v>
      </c>
      <c r="O196" s="640">
        <v>41</v>
      </c>
      <c r="P196" s="668" t="str">
        <f t="shared" si="29"/>
        <v>Tulsa</v>
      </c>
      <c r="Q196" s="614">
        <v>20</v>
      </c>
      <c r="R196" s="510" t="str">
        <f t="shared" ref="R196:R249" si="35">IF(+N196=K196,+N196,IF(+O196-Q196&lt;L196,+K196,+J196))</f>
        <v>Tulsa</v>
      </c>
      <c r="S196" s="510" t="str">
        <f t="shared" ref="S196:S249" si="36">IF(+R196=J196,+K196,+J196)</f>
        <v>Ohio State</v>
      </c>
      <c r="T196" s="500" t="str">
        <f>J196</f>
        <v>Ohio State</v>
      </c>
      <c r="U196" s="481" t="str">
        <f t="shared" si="30"/>
        <v>L</v>
      </c>
      <c r="W196" s="643"/>
      <c r="X196" s="492" t="s">
        <v>502</v>
      </c>
      <c r="Y196" s="644"/>
    </row>
    <row r="197" spans="1:25" ht="16" x14ac:dyDescent="0.8">
      <c r="A197" s="485">
        <v>3</v>
      </c>
      <c r="B197" s="636" t="s">
        <v>39</v>
      </c>
      <c r="C197" s="638">
        <v>44457</v>
      </c>
      <c r="D197" s="630">
        <f>19.5/24</f>
        <v>0.8125</v>
      </c>
      <c r="E197" s="481" t="s">
        <v>145</v>
      </c>
      <c r="F197" s="636" t="s">
        <v>224</v>
      </c>
      <c r="G197" s="481" t="str">
        <f t="shared" si="32"/>
        <v>SEC</v>
      </c>
      <c r="H197" s="636" t="s">
        <v>155</v>
      </c>
      <c r="I197" s="481" t="str">
        <f t="shared" si="33"/>
        <v>B10</v>
      </c>
      <c r="J197" s="636" t="str">
        <f>H197</f>
        <v>Penn State</v>
      </c>
      <c r="K197" s="565" t="str">
        <f t="shared" si="34"/>
        <v>Auburn</v>
      </c>
      <c r="L197" s="639">
        <v>5</v>
      </c>
      <c r="M197" s="634">
        <v>53</v>
      </c>
      <c r="N197" s="485" t="str">
        <f>H197</f>
        <v>Penn State</v>
      </c>
      <c r="O197" s="640">
        <v>28</v>
      </c>
      <c r="P197" s="668" t="str">
        <f t="shared" si="29"/>
        <v>Auburn</v>
      </c>
      <c r="Q197" s="614">
        <v>20</v>
      </c>
      <c r="R197" s="510" t="str">
        <f t="shared" si="35"/>
        <v>Penn State</v>
      </c>
      <c r="S197" s="510" t="str">
        <f t="shared" si="36"/>
        <v>Auburn</v>
      </c>
      <c r="T197" s="500" t="str">
        <f>K197</f>
        <v>Auburn</v>
      </c>
      <c r="U197" s="481" t="str">
        <f t="shared" si="30"/>
        <v>L</v>
      </c>
      <c r="W197" s="643"/>
      <c r="X197" s="492" t="s">
        <v>502</v>
      </c>
      <c r="Y197" s="644"/>
    </row>
    <row r="198" spans="1:25" ht="16" x14ac:dyDescent="0.8">
      <c r="A198" s="485">
        <v>3</v>
      </c>
      <c r="B198" s="636" t="s">
        <v>39</v>
      </c>
      <c r="C198" s="638">
        <v>44457</v>
      </c>
      <c r="D198" s="630">
        <f>15.5/24</f>
        <v>0.64583333333333337</v>
      </c>
      <c r="E198" s="481" t="s">
        <v>73</v>
      </c>
      <c r="F198" s="636" t="s">
        <v>246</v>
      </c>
      <c r="G198" s="481" t="str">
        <f t="shared" si="32"/>
        <v>1AA</v>
      </c>
      <c r="H198" s="636" t="s">
        <v>99</v>
      </c>
      <c r="I198" s="481" t="str">
        <f t="shared" si="33"/>
        <v>B10</v>
      </c>
      <c r="J198" s="636"/>
      <c r="K198" s="565"/>
      <c r="L198" s="639"/>
      <c r="M198" s="634"/>
      <c r="N198" s="485" t="str">
        <f>H198</f>
        <v>Rutgers</v>
      </c>
      <c r="O198" s="640">
        <v>45</v>
      </c>
      <c r="P198" s="668" t="str">
        <f t="shared" si="29"/>
        <v>1AA Delaware</v>
      </c>
      <c r="Q198" s="614">
        <v>13</v>
      </c>
      <c r="R198" s="510"/>
      <c r="S198" s="510"/>
      <c r="T198" s="500"/>
      <c r="U198" s="481"/>
      <c r="W198" s="643"/>
      <c r="X198" s="492" t="s">
        <v>502</v>
      </c>
      <c r="Y198" s="644"/>
    </row>
    <row r="199" spans="1:25" ht="16" x14ac:dyDescent="0.8">
      <c r="A199" s="485">
        <v>3</v>
      </c>
      <c r="B199" s="636" t="s">
        <v>39</v>
      </c>
      <c r="C199" s="638">
        <v>44457</v>
      </c>
      <c r="D199" s="630">
        <f>15.5/24</f>
        <v>0.64583333333333337</v>
      </c>
      <c r="E199" s="481"/>
      <c r="F199" s="636" t="s">
        <v>156</v>
      </c>
      <c r="G199" s="481" t="str">
        <f t="shared" si="32"/>
        <v>B12</v>
      </c>
      <c r="H199" s="636" t="s">
        <v>160</v>
      </c>
      <c r="I199" s="481" t="str">
        <f t="shared" si="33"/>
        <v>B12</v>
      </c>
      <c r="J199" s="636" t="str">
        <f>F199</f>
        <v>Baylor</v>
      </c>
      <c r="K199" s="565" t="str">
        <f t="shared" si="34"/>
        <v>Kansas</v>
      </c>
      <c r="L199" s="639">
        <v>18</v>
      </c>
      <c r="M199" s="634">
        <v>49.5</v>
      </c>
      <c r="N199" s="485" t="str">
        <f>F199</f>
        <v>Baylor</v>
      </c>
      <c r="O199" s="640">
        <v>45</v>
      </c>
      <c r="P199" s="668" t="str">
        <f t="shared" si="29"/>
        <v>Kansas</v>
      </c>
      <c r="Q199" s="614">
        <v>7</v>
      </c>
      <c r="R199" s="510" t="str">
        <f t="shared" si="35"/>
        <v>Baylor</v>
      </c>
      <c r="S199" s="510" t="str">
        <f t="shared" si="36"/>
        <v>Kansas</v>
      </c>
      <c r="T199" s="500" t="str">
        <f>F199</f>
        <v>Baylor</v>
      </c>
      <c r="U199" s="481" t="str">
        <f t="shared" si="30"/>
        <v>W</v>
      </c>
      <c r="V199" s="492" t="str">
        <f>F199</f>
        <v>Baylor</v>
      </c>
      <c r="W199" s="643">
        <v>47</v>
      </c>
      <c r="X199" s="492" t="str">
        <f>IF(+V199=F199,H199,F199)</f>
        <v>Kansas</v>
      </c>
      <c r="Y199" s="644">
        <v>14</v>
      </c>
    </row>
    <row r="200" spans="1:25" ht="16" x14ac:dyDescent="0.8">
      <c r="A200" s="485">
        <v>3</v>
      </c>
      <c r="B200" s="636" t="s">
        <v>39</v>
      </c>
      <c r="C200" s="638">
        <v>44457</v>
      </c>
      <c r="D200" s="630">
        <f>14/24</f>
        <v>0.58333333333333337</v>
      </c>
      <c r="E200" s="481"/>
      <c r="F200" s="636" t="s">
        <v>152</v>
      </c>
      <c r="G200" s="481" t="str">
        <f t="shared" si="32"/>
        <v>MWC</v>
      </c>
      <c r="H200" s="636" t="s">
        <v>162</v>
      </c>
      <c r="I200" s="481" t="str">
        <f t="shared" si="33"/>
        <v>B12</v>
      </c>
      <c r="J200" s="636" t="str">
        <f>F200</f>
        <v>Nevada</v>
      </c>
      <c r="K200" s="565" t="str">
        <f t="shared" si="34"/>
        <v>Kansas State</v>
      </c>
      <c r="L200" s="639">
        <v>2</v>
      </c>
      <c r="M200" s="634">
        <v>50.5</v>
      </c>
      <c r="N200" s="485" t="str">
        <f t="shared" ref="N200:N205" si="37">H200</f>
        <v>Kansas State</v>
      </c>
      <c r="O200" s="640">
        <v>38</v>
      </c>
      <c r="P200" s="668" t="str">
        <f t="shared" si="29"/>
        <v>Nevada</v>
      </c>
      <c r="Q200" s="614">
        <v>17</v>
      </c>
      <c r="R200" s="510" t="str">
        <f t="shared" si="35"/>
        <v>Kansas State</v>
      </c>
      <c r="S200" s="510" t="str">
        <f t="shared" si="36"/>
        <v>Nevada</v>
      </c>
      <c r="T200" s="500" t="str">
        <f>H200</f>
        <v>Kansas State</v>
      </c>
      <c r="U200" s="481" t="str">
        <f t="shared" si="30"/>
        <v>W</v>
      </c>
      <c r="W200" s="643"/>
      <c r="X200" s="492" t="s">
        <v>502</v>
      </c>
      <c r="Y200" s="644"/>
    </row>
    <row r="201" spans="1:25" ht="16" x14ac:dyDescent="0.8">
      <c r="A201" s="485">
        <v>3</v>
      </c>
      <c r="B201" s="636" t="s">
        <v>39</v>
      </c>
      <c r="C201" s="638">
        <v>44457</v>
      </c>
      <c r="D201" s="630">
        <f>12/24</f>
        <v>0.5</v>
      </c>
      <c r="E201" s="481" t="s">
        <v>127</v>
      </c>
      <c r="F201" s="636" t="s">
        <v>151</v>
      </c>
      <c r="G201" s="481" t="str">
        <f t="shared" si="32"/>
        <v>B10</v>
      </c>
      <c r="H201" s="636" t="s">
        <v>164</v>
      </c>
      <c r="I201" s="481" t="str">
        <f t="shared" si="33"/>
        <v>B12</v>
      </c>
      <c r="J201" s="636" t="str">
        <f>H201</f>
        <v>Oklahoma</v>
      </c>
      <c r="K201" s="565" t="str">
        <f t="shared" si="34"/>
        <v>Nebraska</v>
      </c>
      <c r="L201" s="639">
        <v>22.5</v>
      </c>
      <c r="M201" s="634">
        <v>61.5</v>
      </c>
      <c r="N201" s="485" t="str">
        <f t="shared" si="37"/>
        <v>Oklahoma</v>
      </c>
      <c r="O201" s="640">
        <v>23</v>
      </c>
      <c r="P201" s="668" t="str">
        <f t="shared" si="29"/>
        <v>Nebraska</v>
      </c>
      <c r="Q201" s="614">
        <v>16</v>
      </c>
      <c r="R201" s="510" t="str">
        <f t="shared" si="35"/>
        <v>Nebraska</v>
      </c>
      <c r="S201" s="510" t="str">
        <f t="shared" si="36"/>
        <v>Oklahoma</v>
      </c>
      <c r="T201" s="500" t="str">
        <f>J201</f>
        <v>Oklahoma</v>
      </c>
      <c r="U201" s="481" t="str">
        <f t="shared" ref="U201:U268" si="38">IF($N201=$J201,IF($O201-$Q201=$L201,"T",IF($R201=T201,"W","L")),IF($R201=T201,"W","L"))</f>
        <v>L</v>
      </c>
      <c r="W201" s="643"/>
      <c r="X201" s="492" t="s">
        <v>502</v>
      </c>
      <c r="Y201" s="644"/>
    </row>
    <row r="202" spans="1:25" ht="16" x14ac:dyDescent="0.8">
      <c r="A202" s="485">
        <v>3</v>
      </c>
      <c r="B202" s="636" t="s">
        <v>39</v>
      </c>
      <c r="C202" s="638">
        <v>44457</v>
      </c>
      <c r="D202" s="630">
        <f>20/24</f>
        <v>0.83333333333333337</v>
      </c>
      <c r="E202" s="481"/>
      <c r="F202" s="636" t="s">
        <v>43</v>
      </c>
      <c r="G202" s="481" t="str">
        <f t="shared" si="32"/>
        <v>CUSA</v>
      </c>
      <c r="H202" s="636" t="s">
        <v>168</v>
      </c>
      <c r="I202" s="481" t="str">
        <f t="shared" si="33"/>
        <v>B12</v>
      </c>
      <c r="J202" s="636" t="str">
        <f>H202</f>
        <v>Texas</v>
      </c>
      <c r="K202" s="565" t="str">
        <f t="shared" si="34"/>
        <v>Rice</v>
      </c>
      <c r="L202" s="639">
        <v>26</v>
      </c>
      <c r="M202" s="634">
        <v>52.5</v>
      </c>
      <c r="N202" s="485" t="str">
        <f t="shared" si="37"/>
        <v>Texas</v>
      </c>
      <c r="O202" s="640">
        <v>58</v>
      </c>
      <c r="P202" s="668" t="str">
        <f t="shared" si="29"/>
        <v>Rice</v>
      </c>
      <c r="Q202" s="614">
        <v>0</v>
      </c>
      <c r="R202" s="510" t="str">
        <f t="shared" si="35"/>
        <v>Texas</v>
      </c>
      <c r="S202" s="510" t="str">
        <f t="shared" si="36"/>
        <v>Rice</v>
      </c>
      <c r="T202" s="500" t="str">
        <f>H202</f>
        <v>Texas</v>
      </c>
      <c r="U202" s="481" t="str">
        <f t="shared" si="38"/>
        <v>W</v>
      </c>
      <c r="W202" s="643"/>
      <c r="X202" s="492" t="s">
        <v>502</v>
      </c>
      <c r="Y202" s="644"/>
    </row>
    <row r="203" spans="1:25" ht="16" x14ac:dyDescent="0.8">
      <c r="A203" s="485">
        <v>3</v>
      </c>
      <c r="B203" s="636" t="s">
        <v>39</v>
      </c>
      <c r="C203" s="638">
        <v>44457</v>
      </c>
      <c r="D203" s="630">
        <f>19/24</f>
        <v>0.79166666666666663</v>
      </c>
      <c r="E203" s="481"/>
      <c r="F203" s="636" t="s">
        <v>112</v>
      </c>
      <c r="G203" s="481" t="str">
        <f t="shared" si="32"/>
        <v>CUSA</v>
      </c>
      <c r="H203" s="636" t="s">
        <v>170</v>
      </c>
      <c r="I203" s="481" t="str">
        <f t="shared" si="33"/>
        <v>B12</v>
      </c>
      <c r="J203" s="636" t="str">
        <f>H203</f>
        <v>Texas Tech</v>
      </c>
      <c r="K203" s="565" t="str">
        <f t="shared" si="34"/>
        <v>Florida Intl</v>
      </c>
      <c r="L203" s="639">
        <v>20</v>
      </c>
      <c r="M203" s="634">
        <v>54</v>
      </c>
      <c r="N203" s="485" t="str">
        <f t="shared" si="37"/>
        <v>Texas Tech</v>
      </c>
      <c r="O203" s="640">
        <v>54</v>
      </c>
      <c r="P203" s="668" t="str">
        <f t="shared" ref="P203:P270" si="39">IF(+N203=F203,H203,F203)</f>
        <v>Florida Intl</v>
      </c>
      <c r="Q203" s="614">
        <v>21</v>
      </c>
      <c r="R203" s="510" t="str">
        <f t="shared" si="35"/>
        <v>Texas Tech</v>
      </c>
      <c r="S203" s="510" t="str">
        <f t="shared" si="36"/>
        <v>Florida Intl</v>
      </c>
      <c r="T203" s="500" t="str">
        <f>F203</f>
        <v>Florida Intl</v>
      </c>
      <c r="U203" s="481" t="str">
        <f t="shared" si="38"/>
        <v>L</v>
      </c>
      <c r="W203" s="643"/>
      <c r="X203" s="492" t="s">
        <v>502</v>
      </c>
      <c r="Y203" s="644"/>
    </row>
    <row r="204" spans="1:25" ht="16" x14ac:dyDescent="0.8">
      <c r="A204" s="485">
        <v>3</v>
      </c>
      <c r="B204" s="636" t="s">
        <v>39</v>
      </c>
      <c r="C204" s="638">
        <v>44457</v>
      </c>
      <c r="D204" s="630">
        <f>12/24</f>
        <v>0.5</v>
      </c>
      <c r="E204" s="481" t="s">
        <v>77</v>
      </c>
      <c r="F204" s="636" t="s">
        <v>234</v>
      </c>
      <c r="G204" s="481" t="str">
        <f t="shared" si="32"/>
        <v>ACC</v>
      </c>
      <c r="H204" s="636" t="s">
        <v>235</v>
      </c>
      <c r="I204" s="481" t="str">
        <f t="shared" si="33"/>
        <v>B12</v>
      </c>
      <c r="J204" s="636" t="str">
        <f>H204</f>
        <v>West Virginia</v>
      </c>
      <c r="K204" s="565" t="str">
        <f t="shared" si="34"/>
        <v>Virginia Tech</v>
      </c>
      <c r="L204" s="639">
        <v>2.5</v>
      </c>
      <c r="M204" s="634">
        <v>50.5</v>
      </c>
      <c r="N204" s="485" t="str">
        <f t="shared" si="37"/>
        <v>West Virginia</v>
      </c>
      <c r="O204" s="640">
        <v>27</v>
      </c>
      <c r="P204" s="668" t="str">
        <f t="shared" si="39"/>
        <v>Virginia Tech</v>
      </c>
      <c r="Q204" s="614">
        <v>21</v>
      </c>
      <c r="R204" s="510" t="str">
        <f t="shared" si="35"/>
        <v>West Virginia</v>
      </c>
      <c r="S204" s="510" t="str">
        <f t="shared" si="36"/>
        <v>Virginia Tech</v>
      </c>
      <c r="T204" s="500" t="str">
        <f>H204</f>
        <v>West Virginia</v>
      </c>
      <c r="U204" s="481" t="str">
        <f t="shared" si="38"/>
        <v>W</v>
      </c>
      <c r="W204" s="643"/>
      <c r="X204" s="492" t="s">
        <v>502</v>
      </c>
      <c r="Y204" s="644"/>
    </row>
    <row r="205" spans="1:25" ht="16" x14ac:dyDescent="0.8">
      <c r="A205" s="485">
        <v>3</v>
      </c>
      <c r="B205" s="636" t="s">
        <v>39</v>
      </c>
      <c r="C205" s="638">
        <v>44457</v>
      </c>
      <c r="D205" s="630">
        <f>18/24</f>
        <v>0.75</v>
      </c>
      <c r="E205" s="481" t="s">
        <v>59</v>
      </c>
      <c r="F205" s="636" t="s">
        <v>105</v>
      </c>
      <c r="G205" s="481" t="str">
        <f t="shared" si="32"/>
        <v>1AA</v>
      </c>
      <c r="H205" s="636" t="s">
        <v>104</v>
      </c>
      <c r="I205" s="481" t="str">
        <f t="shared" si="33"/>
        <v>CUSA</v>
      </c>
      <c r="J205" s="636"/>
      <c r="K205" s="565"/>
      <c r="L205" s="639"/>
      <c r="M205" s="634"/>
      <c r="N205" s="485" t="str">
        <f t="shared" si="37"/>
        <v>Florida Atlantic</v>
      </c>
      <c r="O205" s="640">
        <v>45</v>
      </c>
      <c r="P205" s="668" t="str">
        <f t="shared" si="39"/>
        <v>1AA Fordham</v>
      </c>
      <c r="Q205" s="614">
        <v>14</v>
      </c>
      <c r="R205" s="510"/>
      <c r="S205" s="510"/>
      <c r="T205" s="500"/>
      <c r="U205" s="481"/>
      <c r="W205" s="643"/>
      <c r="X205" s="492" t="s">
        <v>502</v>
      </c>
      <c r="Y205" s="644"/>
    </row>
    <row r="206" spans="1:25" ht="16" x14ac:dyDescent="0.8">
      <c r="A206" s="485">
        <v>3</v>
      </c>
      <c r="B206" s="636" t="s">
        <v>39</v>
      </c>
      <c r="C206" s="638">
        <v>44457</v>
      </c>
      <c r="D206" s="630">
        <f>15.5/24</f>
        <v>0.64583333333333337</v>
      </c>
      <c r="E206" s="481" t="s">
        <v>52</v>
      </c>
      <c r="F206" s="636" t="s">
        <v>117</v>
      </c>
      <c r="G206" s="481" t="str">
        <f t="shared" si="32"/>
        <v>AAC</v>
      </c>
      <c r="H206" s="636" t="s">
        <v>172</v>
      </c>
      <c r="I206" s="481" t="str">
        <f t="shared" si="33"/>
        <v>CUSA</v>
      </c>
      <c r="J206" s="636" t="str">
        <f>F206</f>
        <v>SMU</v>
      </c>
      <c r="K206" s="565" t="str">
        <f t="shared" si="34"/>
        <v>Louisiana Tech</v>
      </c>
      <c r="L206" s="639">
        <v>13</v>
      </c>
      <c r="M206" s="634">
        <v>65.5</v>
      </c>
      <c r="N206" s="485" t="str">
        <f>F206</f>
        <v>SMU</v>
      </c>
      <c r="O206" s="640">
        <v>39</v>
      </c>
      <c r="P206" s="668" t="str">
        <f t="shared" si="39"/>
        <v>Louisiana Tech</v>
      </c>
      <c r="Q206" s="614">
        <v>37</v>
      </c>
      <c r="R206" s="510" t="str">
        <f t="shared" si="35"/>
        <v>Louisiana Tech</v>
      </c>
      <c r="S206" s="510" t="str">
        <f t="shared" si="36"/>
        <v>SMU</v>
      </c>
      <c r="T206" s="500" t="str">
        <f>K206</f>
        <v>Louisiana Tech</v>
      </c>
      <c r="U206" s="481" t="str">
        <f t="shared" si="38"/>
        <v>W</v>
      </c>
      <c r="W206" s="643"/>
      <c r="X206" s="492" t="s">
        <v>502</v>
      </c>
      <c r="Y206" s="644"/>
    </row>
    <row r="207" spans="1:25" ht="16" x14ac:dyDescent="0.8">
      <c r="A207" s="485">
        <v>3</v>
      </c>
      <c r="B207" s="636" t="s">
        <v>39</v>
      </c>
      <c r="C207" s="638">
        <v>44457</v>
      </c>
      <c r="D207" s="630">
        <f>18/24</f>
        <v>0.75</v>
      </c>
      <c r="E207" s="481"/>
      <c r="F207" s="636" t="s">
        <v>115</v>
      </c>
      <c r="G207" s="481" t="str">
        <f t="shared" si="32"/>
        <v>AAC</v>
      </c>
      <c r="H207" s="636" t="s">
        <v>174</v>
      </c>
      <c r="I207" s="481" t="str">
        <f t="shared" si="33"/>
        <v>CUSA</v>
      </c>
      <c r="J207" s="636" t="str">
        <f>H207</f>
        <v>Marshall</v>
      </c>
      <c r="K207" s="565" t="str">
        <f t="shared" si="34"/>
        <v>East Carolina</v>
      </c>
      <c r="L207" s="639">
        <v>10</v>
      </c>
      <c r="M207" s="634">
        <v>58</v>
      </c>
      <c r="N207" s="485" t="str">
        <f>F207</f>
        <v>East Carolina</v>
      </c>
      <c r="O207" s="640">
        <v>42</v>
      </c>
      <c r="P207" s="668" t="str">
        <f t="shared" si="39"/>
        <v>Marshall</v>
      </c>
      <c r="Q207" s="614">
        <v>38</v>
      </c>
      <c r="R207" s="510" t="str">
        <f t="shared" si="35"/>
        <v>East Carolina</v>
      </c>
      <c r="S207" s="510" t="str">
        <f t="shared" si="36"/>
        <v>Marshall</v>
      </c>
      <c r="T207" s="500" t="str">
        <f>J207</f>
        <v>Marshall</v>
      </c>
      <c r="U207" s="481" t="str">
        <f t="shared" si="38"/>
        <v>L</v>
      </c>
      <c r="W207" s="643"/>
      <c r="X207" s="492" t="s">
        <v>502</v>
      </c>
      <c r="Y207" s="644"/>
    </row>
    <row r="208" spans="1:25" ht="16" x14ac:dyDescent="0.8">
      <c r="A208" s="485">
        <v>3</v>
      </c>
      <c r="B208" s="636" t="s">
        <v>39</v>
      </c>
      <c r="C208" s="638">
        <v>44457</v>
      </c>
      <c r="D208" s="630">
        <f>19.5/24</f>
        <v>0.8125</v>
      </c>
      <c r="E208" s="481"/>
      <c r="F208" s="636" t="s">
        <v>185</v>
      </c>
      <c r="G208" s="481" t="str">
        <f t="shared" si="32"/>
        <v>CUSA</v>
      </c>
      <c r="H208" s="636" t="s">
        <v>178</v>
      </c>
      <c r="I208" s="481" t="str">
        <f t="shared" si="33"/>
        <v>CUSA</v>
      </c>
      <c r="J208" s="636" t="str">
        <f>F208</f>
        <v>UAB</v>
      </c>
      <c r="K208" s="565" t="str">
        <f t="shared" si="34"/>
        <v>North Texas</v>
      </c>
      <c r="L208" s="639">
        <v>11.5</v>
      </c>
      <c r="M208" s="634">
        <v>57.5</v>
      </c>
      <c r="N208" s="485" t="str">
        <f>F208</f>
        <v>UAB</v>
      </c>
      <c r="O208" s="640">
        <v>40</v>
      </c>
      <c r="P208" s="668" t="str">
        <f t="shared" si="39"/>
        <v>North Texas</v>
      </c>
      <c r="Q208" s="614">
        <v>6</v>
      </c>
      <c r="R208" s="510" t="str">
        <f t="shared" si="35"/>
        <v>UAB</v>
      </c>
      <c r="S208" s="510" t="str">
        <f t="shared" si="36"/>
        <v>North Texas</v>
      </c>
      <c r="T208" s="500" t="str">
        <f>J208</f>
        <v>UAB</v>
      </c>
      <c r="U208" s="481" t="str">
        <f t="shared" si="38"/>
        <v>W</v>
      </c>
      <c r="W208" s="643"/>
      <c r="X208" s="492" t="s">
        <v>502</v>
      </c>
      <c r="Y208" s="644"/>
    </row>
    <row r="209" spans="1:25" ht="16" x14ac:dyDescent="0.8">
      <c r="A209" s="485">
        <v>3</v>
      </c>
      <c r="B209" s="636" t="s">
        <v>39</v>
      </c>
      <c r="C209" s="638">
        <v>44457</v>
      </c>
      <c r="D209" s="630">
        <f>19/24</f>
        <v>0.79166666666666663</v>
      </c>
      <c r="E209" s="481"/>
      <c r="F209" s="636" t="s">
        <v>198</v>
      </c>
      <c r="G209" s="481" t="str">
        <f t="shared" si="32"/>
        <v>SB</v>
      </c>
      <c r="H209" s="636" t="s">
        <v>182</v>
      </c>
      <c r="I209" s="481" t="str">
        <f t="shared" si="33"/>
        <v>CUSA</v>
      </c>
      <c r="J209" s="636" t="str">
        <f>F209</f>
        <v>Troy</v>
      </c>
      <c r="K209" s="565" t="str">
        <f t="shared" si="34"/>
        <v>Southern Miss</v>
      </c>
      <c r="L209" s="639">
        <v>10</v>
      </c>
      <c r="M209" s="634">
        <v>50.5</v>
      </c>
      <c r="N209" s="485" t="str">
        <f>F209</f>
        <v>Troy</v>
      </c>
      <c r="O209" s="640">
        <v>21</v>
      </c>
      <c r="P209" s="668" t="str">
        <f t="shared" si="39"/>
        <v>Southern Miss</v>
      </c>
      <c r="Q209" s="614">
        <v>9</v>
      </c>
      <c r="R209" s="510" t="str">
        <f t="shared" si="35"/>
        <v>Troy</v>
      </c>
      <c r="S209" s="510" t="str">
        <f t="shared" si="36"/>
        <v>Southern Miss</v>
      </c>
      <c r="T209" s="500" t="str">
        <f>J209</f>
        <v>Troy</v>
      </c>
      <c r="U209" s="481" t="str">
        <f t="shared" si="38"/>
        <v>W</v>
      </c>
      <c r="W209" s="643"/>
      <c r="X209" s="492" t="s">
        <v>502</v>
      </c>
      <c r="Y209" s="644"/>
    </row>
    <row r="210" spans="1:25" ht="16" x14ac:dyDescent="0.8">
      <c r="A210" s="485">
        <v>3</v>
      </c>
      <c r="B210" s="636" t="s">
        <v>39</v>
      </c>
      <c r="C210" s="638">
        <v>44457</v>
      </c>
      <c r="D210" s="630">
        <f>18/24</f>
        <v>0.75</v>
      </c>
      <c r="E210" s="481"/>
      <c r="F210" s="636" t="s">
        <v>176</v>
      </c>
      <c r="G210" s="481" t="str">
        <f t="shared" si="32"/>
        <v>CUSA</v>
      </c>
      <c r="H210" s="636" t="s">
        <v>187</v>
      </c>
      <c r="I210" s="481" t="str">
        <f t="shared" si="33"/>
        <v>CUSA</v>
      </c>
      <c r="J210" s="636" t="str">
        <f>H210</f>
        <v>UT San Antonio</v>
      </c>
      <c r="K210" s="565" t="str">
        <f t="shared" si="34"/>
        <v>Middle Tenn St</v>
      </c>
      <c r="L210" s="639">
        <v>12.5</v>
      </c>
      <c r="M210" s="634">
        <v>59.5</v>
      </c>
      <c r="N210" s="485" t="str">
        <f>H210</f>
        <v>UT San Antonio</v>
      </c>
      <c r="O210" s="640">
        <v>27</v>
      </c>
      <c r="P210" s="668" t="str">
        <f t="shared" si="39"/>
        <v>Middle Tenn St</v>
      </c>
      <c r="Q210" s="614">
        <v>13</v>
      </c>
      <c r="R210" s="510" t="str">
        <f t="shared" si="35"/>
        <v>UT San Antonio</v>
      </c>
      <c r="S210" s="510" t="str">
        <f t="shared" si="36"/>
        <v>Middle Tenn St</v>
      </c>
      <c r="T210" s="500" t="str">
        <f>J210</f>
        <v>UT San Antonio</v>
      </c>
      <c r="U210" s="481" t="str">
        <f t="shared" si="38"/>
        <v>W</v>
      </c>
      <c r="V210" s="492" t="str">
        <f>H210</f>
        <v>UT San Antonio</v>
      </c>
      <c r="W210" s="643">
        <v>37</v>
      </c>
      <c r="X210" s="492" t="str">
        <f>IF(+V210=F210,H210,F210)</f>
        <v>Middle Tenn St</v>
      </c>
      <c r="Y210" s="644">
        <v>35</v>
      </c>
    </row>
    <row r="211" spans="1:25" ht="16" x14ac:dyDescent="0.8">
      <c r="A211" s="485">
        <v>3</v>
      </c>
      <c r="B211" s="636" t="s">
        <v>39</v>
      </c>
      <c r="C211" s="638">
        <v>44457</v>
      </c>
      <c r="D211" s="630">
        <f>12/24</f>
        <v>0.5</v>
      </c>
      <c r="E211" s="481" t="s">
        <v>52</v>
      </c>
      <c r="F211" s="636" t="s">
        <v>63</v>
      </c>
      <c r="G211" s="481" t="str">
        <f t="shared" si="32"/>
        <v>Ind</v>
      </c>
      <c r="H211" s="636" t="s">
        <v>106</v>
      </c>
      <c r="I211" s="481" t="str">
        <f t="shared" si="33"/>
        <v>Ind</v>
      </c>
      <c r="J211" s="636" t="str">
        <f>H211</f>
        <v>Army</v>
      </c>
      <c r="K211" s="565" t="str">
        <f t="shared" si="34"/>
        <v>Connecticut</v>
      </c>
      <c r="L211" s="639">
        <v>34</v>
      </c>
      <c r="M211" s="634">
        <v>48</v>
      </c>
      <c r="N211" s="485" t="str">
        <f>H211</f>
        <v>Army</v>
      </c>
      <c r="O211" s="640">
        <v>52</v>
      </c>
      <c r="P211" s="668" t="str">
        <f t="shared" si="39"/>
        <v>Connecticut</v>
      </c>
      <c r="Q211" s="614">
        <v>21</v>
      </c>
      <c r="R211" s="510" t="str">
        <f t="shared" si="35"/>
        <v>Connecticut</v>
      </c>
      <c r="S211" s="510" t="str">
        <f t="shared" si="36"/>
        <v>Army</v>
      </c>
      <c r="T211" s="500" t="str">
        <f>J211</f>
        <v>Army</v>
      </c>
      <c r="U211" s="481" t="str">
        <f t="shared" si="38"/>
        <v>L</v>
      </c>
      <c r="W211" s="643"/>
      <c r="X211" s="492" t="s">
        <v>502</v>
      </c>
      <c r="Y211" s="644"/>
    </row>
    <row r="212" spans="1:25" ht="16" x14ac:dyDescent="0.8">
      <c r="A212" s="485">
        <v>3</v>
      </c>
      <c r="B212" s="636" t="s">
        <v>39</v>
      </c>
      <c r="C212" s="638">
        <v>44457</v>
      </c>
      <c r="D212" s="630">
        <f>22.25/24</f>
        <v>0.92708333333333337</v>
      </c>
      <c r="E212" s="481" t="s">
        <v>40</v>
      </c>
      <c r="F212" s="636" t="s">
        <v>86</v>
      </c>
      <c r="G212" s="481" t="str">
        <f t="shared" si="32"/>
        <v>P12</v>
      </c>
      <c r="H212" s="636" t="s">
        <v>47</v>
      </c>
      <c r="I212" s="481" t="str">
        <f t="shared" si="33"/>
        <v>Ind</v>
      </c>
      <c r="J212" s="636" t="str">
        <f>F212</f>
        <v>Arizona State</v>
      </c>
      <c r="K212" s="565" t="str">
        <f t="shared" si="34"/>
        <v>BYU</v>
      </c>
      <c r="L212" s="639">
        <v>3.5</v>
      </c>
      <c r="M212" s="634">
        <v>51</v>
      </c>
      <c r="N212" s="485" t="str">
        <f>H212</f>
        <v>BYU</v>
      </c>
      <c r="O212" s="640">
        <v>27</v>
      </c>
      <c r="P212" s="668" t="str">
        <f t="shared" si="39"/>
        <v>Arizona State</v>
      </c>
      <c r="Q212" s="614">
        <v>17</v>
      </c>
      <c r="R212" s="510" t="str">
        <f t="shared" si="35"/>
        <v>BYU</v>
      </c>
      <c r="S212" s="510" t="str">
        <f t="shared" si="36"/>
        <v>Arizona State</v>
      </c>
      <c r="T212" s="500" t="str">
        <f>K212</f>
        <v>BYU</v>
      </c>
      <c r="U212" s="481" t="str">
        <f t="shared" si="38"/>
        <v>W</v>
      </c>
      <c r="W212" s="643"/>
      <c r="X212" s="492" t="s">
        <v>502</v>
      </c>
      <c r="Y212" s="644"/>
    </row>
    <row r="213" spans="1:25" ht="16" x14ac:dyDescent="0.8">
      <c r="A213" s="485">
        <v>3</v>
      </c>
      <c r="B213" s="636" t="s">
        <v>39</v>
      </c>
      <c r="C213" s="638">
        <v>44457</v>
      </c>
      <c r="D213" s="630">
        <f>18/24</f>
        <v>0.75</v>
      </c>
      <c r="E213" s="481" t="s">
        <v>59</v>
      </c>
      <c r="F213" s="636" t="s">
        <v>180</v>
      </c>
      <c r="G213" s="481" t="str">
        <f t="shared" si="32"/>
        <v>CUSA</v>
      </c>
      <c r="H213" s="636" t="s">
        <v>348</v>
      </c>
      <c r="I213" s="481" t="str">
        <f t="shared" si="33"/>
        <v>Ind</v>
      </c>
      <c r="J213" s="636" t="str">
        <f>H213</f>
        <v>Liberty</v>
      </c>
      <c r="K213" s="565" t="str">
        <f t="shared" si="34"/>
        <v>Old Dominion</v>
      </c>
      <c r="L213" s="639">
        <v>27</v>
      </c>
      <c r="M213" s="634">
        <v>53</v>
      </c>
      <c r="N213" s="485" t="str">
        <f>H213</f>
        <v>Liberty</v>
      </c>
      <c r="O213" s="640">
        <v>45</v>
      </c>
      <c r="P213" s="668" t="str">
        <f t="shared" si="39"/>
        <v>Old Dominion</v>
      </c>
      <c r="Q213" s="614">
        <v>17</v>
      </c>
      <c r="R213" s="510" t="str">
        <f t="shared" si="35"/>
        <v>Liberty</v>
      </c>
      <c r="S213" s="510" t="str">
        <f t="shared" si="36"/>
        <v>Old Dominion</v>
      </c>
      <c r="T213" s="500" t="str">
        <f>J213</f>
        <v>Liberty</v>
      </c>
      <c r="U213" s="481" t="str">
        <f t="shared" si="38"/>
        <v>W</v>
      </c>
      <c r="W213" s="643"/>
      <c r="X213" s="492" t="s">
        <v>502</v>
      </c>
      <c r="Y213" s="644"/>
    </row>
    <row r="214" spans="1:25" ht="16" x14ac:dyDescent="0.8">
      <c r="A214" s="485">
        <v>3</v>
      </c>
      <c r="B214" s="636" t="s">
        <v>39</v>
      </c>
      <c r="C214" s="638">
        <v>44457</v>
      </c>
      <c r="D214" s="630">
        <f>15.5/24</f>
        <v>0.64583333333333337</v>
      </c>
      <c r="E214" s="481"/>
      <c r="F214" s="636" t="s">
        <v>108</v>
      </c>
      <c r="G214" s="481" t="str">
        <f t="shared" si="32"/>
        <v>MAC</v>
      </c>
      <c r="H214" s="636" t="s">
        <v>51</v>
      </c>
      <c r="I214" s="481" t="str">
        <f t="shared" si="33"/>
        <v>Ind</v>
      </c>
      <c r="J214" s="636" t="str">
        <f>F214</f>
        <v>Eastern Michigan</v>
      </c>
      <c r="K214" s="565" t="str">
        <f t="shared" si="34"/>
        <v>Massachusetts</v>
      </c>
      <c r="L214" s="639">
        <v>22</v>
      </c>
      <c r="M214" s="634">
        <v>55.5</v>
      </c>
      <c r="N214" s="485" t="str">
        <f>F214</f>
        <v>Eastern Michigan</v>
      </c>
      <c r="O214" s="640">
        <v>42</v>
      </c>
      <c r="P214" s="668" t="str">
        <f t="shared" si="39"/>
        <v>Massachusetts</v>
      </c>
      <c r="Q214" s="614">
        <v>28</v>
      </c>
      <c r="R214" s="510" t="str">
        <f t="shared" si="35"/>
        <v>Massachusetts</v>
      </c>
      <c r="S214" s="510" t="str">
        <f t="shared" si="36"/>
        <v>Eastern Michigan</v>
      </c>
      <c r="T214" s="500" t="str">
        <f>F214</f>
        <v>Eastern Michigan</v>
      </c>
      <c r="U214" s="481" t="str">
        <f t="shared" si="38"/>
        <v>L</v>
      </c>
      <c r="W214" s="643"/>
      <c r="X214" s="492" t="s">
        <v>502</v>
      </c>
      <c r="Y214" s="644"/>
    </row>
    <row r="215" spans="1:25" ht="16" x14ac:dyDescent="0.8">
      <c r="A215" s="485">
        <v>3</v>
      </c>
      <c r="B215" s="636" t="s">
        <v>39</v>
      </c>
      <c r="C215" s="638">
        <v>44457</v>
      </c>
      <c r="D215" s="630">
        <f>14.5/24</f>
        <v>0.60416666666666663</v>
      </c>
      <c r="E215" s="481" t="s">
        <v>191</v>
      </c>
      <c r="F215" s="636" t="s">
        <v>128</v>
      </c>
      <c r="G215" s="481" t="str">
        <f t="shared" si="32"/>
        <v>B10</v>
      </c>
      <c r="H215" s="636" t="s">
        <v>193</v>
      </c>
      <c r="I215" s="481" t="str">
        <f t="shared" si="33"/>
        <v>Ind</v>
      </c>
      <c r="J215" s="636" t="str">
        <f>H215</f>
        <v>Notre Dame</v>
      </c>
      <c r="K215" s="565" t="str">
        <f t="shared" si="34"/>
        <v>Purdue</v>
      </c>
      <c r="L215" s="639">
        <v>7</v>
      </c>
      <c r="M215" s="634">
        <v>58.5</v>
      </c>
      <c r="N215" s="485" t="str">
        <f>H215</f>
        <v>Notre Dame</v>
      </c>
      <c r="O215" s="640">
        <v>27</v>
      </c>
      <c r="P215" s="668" t="str">
        <f t="shared" si="39"/>
        <v>Purdue</v>
      </c>
      <c r="Q215" s="614">
        <v>13</v>
      </c>
      <c r="R215" s="510" t="str">
        <f t="shared" si="35"/>
        <v>Notre Dame</v>
      </c>
      <c r="S215" s="510" t="str">
        <f t="shared" si="36"/>
        <v>Purdue</v>
      </c>
      <c r="T215" s="500" t="str">
        <f>K215</f>
        <v>Purdue</v>
      </c>
      <c r="U215" s="481" t="str">
        <f t="shared" si="38"/>
        <v>L</v>
      </c>
      <c r="W215" s="643"/>
      <c r="X215" s="492" t="s">
        <v>502</v>
      </c>
      <c r="Y215" s="644"/>
    </row>
    <row r="216" spans="1:25" ht="16" x14ac:dyDescent="0.8">
      <c r="A216" s="485">
        <v>3</v>
      </c>
      <c r="B216" s="636" t="s">
        <v>39</v>
      </c>
      <c r="C216" s="638">
        <v>44457</v>
      </c>
      <c r="D216" s="630">
        <f>15.5/24</f>
        <v>0.64583333333333337</v>
      </c>
      <c r="E216" s="481" t="s">
        <v>59</v>
      </c>
      <c r="F216" s="636" t="s">
        <v>290</v>
      </c>
      <c r="G216" s="481" t="str">
        <f t="shared" si="32"/>
        <v>1AA</v>
      </c>
      <c r="H216" s="636" t="s">
        <v>154</v>
      </c>
      <c r="I216" s="481" t="str">
        <f t="shared" si="33"/>
        <v>MAC</v>
      </c>
      <c r="J216" s="636"/>
      <c r="K216" s="565"/>
      <c r="L216" s="639"/>
      <c r="M216" s="634"/>
      <c r="N216" s="485" t="str">
        <f>H216</f>
        <v>Akron</v>
      </c>
      <c r="O216" s="640">
        <v>35</v>
      </c>
      <c r="P216" s="668" t="str">
        <f t="shared" si="39"/>
        <v>1AA Bryant</v>
      </c>
      <c r="Q216" s="614">
        <v>14</v>
      </c>
      <c r="R216" s="510"/>
      <c r="S216" s="510"/>
      <c r="T216" s="500"/>
      <c r="U216" s="481"/>
      <c r="W216" s="643"/>
      <c r="X216" s="492" t="s">
        <v>502</v>
      </c>
      <c r="Y216" s="644"/>
    </row>
    <row r="217" spans="1:25" ht="16" x14ac:dyDescent="0.8">
      <c r="A217" s="485">
        <v>3</v>
      </c>
      <c r="B217" s="636" t="s">
        <v>39</v>
      </c>
      <c r="C217" s="638">
        <v>44457</v>
      </c>
      <c r="D217" s="630">
        <f>17/24</f>
        <v>0.70833333333333337</v>
      </c>
      <c r="E217" s="481" t="s">
        <v>59</v>
      </c>
      <c r="F217" s="636" t="s">
        <v>277</v>
      </c>
      <c r="G217" s="481" t="str">
        <f t="shared" si="32"/>
        <v>1AA</v>
      </c>
      <c r="H217" s="636" t="s">
        <v>148</v>
      </c>
      <c r="I217" s="481" t="str">
        <f t="shared" si="33"/>
        <v>MAC</v>
      </c>
      <c r="J217" s="636"/>
      <c r="K217" s="565"/>
      <c r="L217" s="639"/>
      <c r="M217" s="634"/>
      <c r="N217" s="485" t="str">
        <f>H217</f>
        <v>Bowling Green</v>
      </c>
      <c r="O217" s="640">
        <v>27</v>
      </c>
      <c r="P217" s="668" t="str">
        <f t="shared" si="39"/>
        <v>1AA Murray St</v>
      </c>
      <c r="Q217" s="614">
        <v>10</v>
      </c>
      <c r="R217" s="510"/>
      <c r="S217" s="510"/>
      <c r="T217" s="500"/>
      <c r="U217" s="481"/>
      <c r="W217" s="643"/>
      <c r="X217" s="492" t="s">
        <v>502</v>
      </c>
      <c r="Y217" s="644"/>
    </row>
    <row r="218" spans="1:25" ht="16" x14ac:dyDescent="0.8">
      <c r="A218" s="485">
        <v>3</v>
      </c>
      <c r="B218" s="636" t="s">
        <v>39</v>
      </c>
      <c r="C218" s="638">
        <v>44457</v>
      </c>
      <c r="D218" s="630">
        <f>12/24</f>
        <v>0.5</v>
      </c>
      <c r="E218" s="481" t="s">
        <v>272</v>
      </c>
      <c r="F218" s="636" t="s">
        <v>218</v>
      </c>
      <c r="G218" s="481" t="str">
        <f t="shared" si="32"/>
        <v>SB</v>
      </c>
      <c r="H218" s="636" t="s">
        <v>74</v>
      </c>
      <c r="I218" s="481" t="str">
        <f t="shared" si="33"/>
        <v>MAC</v>
      </c>
      <c r="J218" s="636" t="str">
        <f>F218</f>
        <v>Coastal Carolina</v>
      </c>
      <c r="K218" s="565" t="str">
        <f t="shared" si="34"/>
        <v>Buffalo</v>
      </c>
      <c r="L218" s="639">
        <v>14</v>
      </c>
      <c r="M218" s="634">
        <v>57.5</v>
      </c>
      <c r="N218" s="485" t="str">
        <f>F218</f>
        <v>Coastal Carolina</v>
      </c>
      <c r="O218" s="640">
        <v>28</v>
      </c>
      <c r="P218" s="668" t="str">
        <f t="shared" si="39"/>
        <v>Buffalo</v>
      </c>
      <c r="Q218" s="614">
        <v>25</v>
      </c>
      <c r="R218" s="510" t="str">
        <f t="shared" si="35"/>
        <v>Buffalo</v>
      </c>
      <c r="S218" s="510" t="str">
        <f t="shared" si="36"/>
        <v>Coastal Carolina</v>
      </c>
      <c r="T218" s="500" t="str">
        <f>F218</f>
        <v>Coastal Carolina</v>
      </c>
      <c r="U218" s="481" t="str">
        <f t="shared" si="38"/>
        <v>L</v>
      </c>
      <c r="W218" s="643"/>
      <c r="X218" s="492" t="s">
        <v>502</v>
      </c>
      <c r="Y218" s="644"/>
    </row>
    <row r="219" spans="1:25" ht="16" x14ac:dyDescent="0.8">
      <c r="A219" s="485">
        <v>3</v>
      </c>
      <c r="B219" s="636" t="s">
        <v>39</v>
      </c>
      <c r="C219" s="638">
        <v>44457</v>
      </c>
      <c r="D219" s="630">
        <f>15.5/24</f>
        <v>0.64583333333333337</v>
      </c>
      <c r="E219" s="481"/>
      <c r="F219" s="636" t="s">
        <v>520</v>
      </c>
      <c r="G219" s="481" t="str">
        <f t="shared" si="32"/>
        <v>1AA</v>
      </c>
      <c r="H219" s="636" t="s">
        <v>173</v>
      </c>
      <c r="I219" s="481" t="str">
        <f t="shared" si="33"/>
        <v>MAC</v>
      </c>
      <c r="J219" s="636"/>
      <c r="K219" s="565"/>
      <c r="L219" s="639"/>
      <c r="M219" s="634"/>
      <c r="N219" s="485" t="str">
        <f>H219</f>
        <v>Miami (OH)</v>
      </c>
      <c r="O219" s="640">
        <v>42</v>
      </c>
      <c r="P219" s="668" t="str">
        <f t="shared" si="39"/>
        <v>1AA Long Island</v>
      </c>
      <c r="Q219" s="614">
        <v>7</v>
      </c>
      <c r="R219" s="510"/>
      <c r="S219" s="510"/>
      <c r="T219" s="500"/>
      <c r="U219" s="481"/>
      <c r="W219" s="643"/>
      <c r="X219" s="492" t="s">
        <v>502</v>
      </c>
      <c r="Y219" s="644"/>
    </row>
    <row r="220" spans="1:25" ht="16" x14ac:dyDescent="0.8">
      <c r="A220" s="485">
        <v>3</v>
      </c>
      <c r="B220" s="636" t="s">
        <v>39</v>
      </c>
      <c r="C220" s="638">
        <v>44457</v>
      </c>
      <c r="D220" s="630">
        <f>16/24</f>
        <v>0.66666666666666663</v>
      </c>
      <c r="E220" s="481" t="s">
        <v>102</v>
      </c>
      <c r="F220" s="636" t="s">
        <v>54</v>
      </c>
      <c r="G220" s="481" t="str">
        <f t="shared" si="32"/>
        <v>MWC</v>
      </c>
      <c r="H220" s="636" t="s">
        <v>84</v>
      </c>
      <c r="I220" s="481" t="str">
        <f t="shared" si="33"/>
        <v>MAC</v>
      </c>
      <c r="J220" s="636" t="str">
        <f>H220</f>
        <v>Toledo</v>
      </c>
      <c r="K220" s="565" t="str">
        <f t="shared" si="34"/>
        <v>Colorado State</v>
      </c>
      <c r="L220" s="639">
        <v>14</v>
      </c>
      <c r="M220" s="634">
        <v>58.5</v>
      </c>
      <c r="N220" s="485" t="str">
        <f>F220</f>
        <v>Colorado State</v>
      </c>
      <c r="O220" s="640">
        <v>22</v>
      </c>
      <c r="P220" s="668" t="str">
        <f t="shared" si="39"/>
        <v>Toledo</v>
      </c>
      <c r="Q220" s="614">
        <v>6</v>
      </c>
      <c r="R220" s="510" t="str">
        <f t="shared" si="35"/>
        <v>Colorado State</v>
      </c>
      <c r="S220" s="510" t="str">
        <f t="shared" si="36"/>
        <v>Toledo</v>
      </c>
      <c r="T220" s="500" t="str">
        <f>J220</f>
        <v>Toledo</v>
      </c>
      <c r="U220" s="481" t="str">
        <f t="shared" si="38"/>
        <v>L</v>
      </c>
      <c r="W220" s="643"/>
      <c r="X220" s="492" t="s">
        <v>502</v>
      </c>
      <c r="Y220" s="644"/>
    </row>
    <row r="221" spans="1:25" ht="16" x14ac:dyDescent="0.8">
      <c r="A221" s="485">
        <v>3</v>
      </c>
      <c r="B221" s="636" t="s">
        <v>39</v>
      </c>
      <c r="C221" s="638">
        <v>44457</v>
      </c>
      <c r="D221" s="630">
        <f>19.5/24</f>
        <v>0.8125</v>
      </c>
      <c r="E221" s="481" t="s">
        <v>426</v>
      </c>
      <c r="F221" s="636" t="s">
        <v>100</v>
      </c>
      <c r="G221" s="481" t="str">
        <f t="shared" si="32"/>
        <v>MWC</v>
      </c>
      <c r="H221" s="636" t="s">
        <v>197</v>
      </c>
      <c r="I221" s="481" t="str">
        <f t="shared" si="33"/>
        <v>MWC</v>
      </c>
      <c r="J221" s="636" t="str">
        <f>H221</f>
        <v>Air Force</v>
      </c>
      <c r="K221" s="565" t="str">
        <f t="shared" si="34"/>
        <v>Utah State</v>
      </c>
      <c r="L221" s="639">
        <v>8</v>
      </c>
      <c r="M221" s="634">
        <v>53.5</v>
      </c>
      <c r="N221" s="485" t="str">
        <f>F221</f>
        <v>Utah State</v>
      </c>
      <c r="O221" s="640">
        <v>49</v>
      </c>
      <c r="P221" s="668" t="str">
        <f t="shared" si="39"/>
        <v>Air Force</v>
      </c>
      <c r="Q221" s="614">
        <v>45</v>
      </c>
      <c r="R221" s="510" t="str">
        <f t="shared" si="35"/>
        <v>Utah State</v>
      </c>
      <c r="S221" s="510" t="str">
        <f t="shared" si="36"/>
        <v>Air Force</v>
      </c>
      <c r="T221" s="500" t="str">
        <f>K221</f>
        <v>Utah State</v>
      </c>
      <c r="U221" s="481" t="str">
        <f t="shared" si="38"/>
        <v>W</v>
      </c>
      <c r="V221" s="492" t="str">
        <f>H221</f>
        <v>Air Force</v>
      </c>
      <c r="W221" s="643">
        <v>35</v>
      </c>
      <c r="X221" s="492" t="str">
        <f>IF(+V221=F221,H221,F221)</f>
        <v>Utah State</v>
      </c>
      <c r="Y221" s="644">
        <v>7</v>
      </c>
    </row>
    <row r="222" spans="1:25" ht="16" x14ac:dyDescent="0.8">
      <c r="A222" s="485">
        <v>3</v>
      </c>
      <c r="B222" s="636" t="s">
        <v>39</v>
      </c>
      <c r="C222" s="638">
        <v>44457</v>
      </c>
      <c r="D222" s="630">
        <f>21/24</f>
        <v>0.875</v>
      </c>
      <c r="E222" s="481" t="s">
        <v>77</v>
      </c>
      <c r="F222" s="636" t="s">
        <v>79</v>
      </c>
      <c r="G222" s="481" t="str">
        <f t="shared" si="32"/>
        <v>B12</v>
      </c>
      <c r="H222" s="636" t="s">
        <v>199</v>
      </c>
      <c r="I222" s="481" t="str">
        <f t="shared" si="33"/>
        <v>MWC</v>
      </c>
      <c r="J222" s="636" t="str">
        <f>H222</f>
        <v>Boise State</v>
      </c>
      <c r="K222" s="565" t="str">
        <f t="shared" si="34"/>
        <v>Oklahoma State</v>
      </c>
      <c r="L222" s="639">
        <v>3.5</v>
      </c>
      <c r="M222" s="634">
        <v>57</v>
      </c>
      <c r="N222" s="485" t="str">
        <f>F222</f>
        <v>Oklahoma State</v>
      </c>
      <c r="O222" s="640">
        <v>21</v>
      </c>
      <c r="P222" s="668" t="str">
        <f t="shared" si="39"/>
        <v>Boise State</v>
      </c>
      <c r="Q222" s="614">
        <v>20</v>
      </c>
      <c r="R222" s="510" t="str">
        <f t="shared" si="35"/>
        <v>Oklahoma State</v>
      </c>
      <c r="S222" s="510" t="str">
        <f t="shared" si="36"/>
        <v>Boise State</v>
      </c>
      <c r="T222" s="500" t="str">
        <f>H222</f>
        <v>Boise State</v>
      </c>
      <c r="U222" s="481" t="str">
        <f t="shared" si="38"/>
        <v>L</v>
      </c>
      <c r="W222" s="643"/>
      <c r="X222" s="492" t="s">
        <v>502</v>
      </c>
      <c r="Y222" s="644"/>
    </row>
    <row r="223" spans="1:25" ht="16" x14ac:dyDescent="0.8">
      <c r="A223" s="485">
        <v>3</v>
      </c>
      <c r="B223" s="636" t="s">
        <v>39</v>
      </c>
      <c r="C223" s="638">
        <v>44457</v>
      </c>
      <c r="D223" s="630">
        <f>23.99/24</f>
        <v>0.99958333333333327</v>
      </c>
      <c r="E223" s="481" t="s">
        <v>77</v>
      </c>
      <c r="F223" s="636" t="s">
        <v>57</v>
      </c>
      <c r="G223" s="481" t="str">
        <f t="shared" si="32"/>
        <v>MWC</v>
      </c>
      <c r="H223" s="636" t="s">
        <v>49</v>
      </c>
      <c r="I223" s="481" t="str">
        <f t="shared" si="33"/>
        <v>MWC</v>
      </c>
      <c r="J223" s="636" t="str">
        <f>F223</f>
        <v>San Jose State</v>
      </c>
      <c r="K223" s="565" t="str">
        <f t="shared" si="34"/>
        <v>Hawaii</v>
      </c>
      <c r="L223" s="639">
        <v>7</v>
      </c>
      <c r="M223" s="634">
        <v>61</v>
      </c>
      <c r="N223" s="485" t="str">
        <f>F223</f>
        <v>San Jose State</v>
      </c>
      <c r="O223" s="640">
        <v>17</v>
      </c>
      <c r="P223" s="668" t="str">
        <f t="shared" si="39"/>
        <v>Hawaii</v>
      </c>
      <c r="Q223" s="614">
        <v>13</v>
      </c>
      <c r="R223" s="510" t="str">
        <f t="shared" si="35"/>
        <v>Hawaii</v>
      </c>
      <c r="S223" s="510" t="str">
        <f t="shared" si="36"/>
        <v>San Jose State</v>
      </c>
      <c r="T223" s="500" t="str">
        <f>J223</f>
        <v>San Jose State</v>
      </c>
      <c r="U223" s="481" t="str">
        <f t="shared" si="38"/>
        <v>L</v>
      </c>
      <c r="V223" s="492" t="str">
        <f>F223</f>
        <v>San Jose State</v>
      </c>
      <c r="W223" s="643">
        <v>35</v>
      </c>
      <c r="X223" s="492" t="str">
        <f>IF(+V223=F223,H223,F223)</f>
        <v>Hawaii</v>
      </c>
      <c r="Y223" s="644">
        <v>24</v>
      </c>
    </row>
    <row r="224" spans="1:25" ht="16" x14ac:dyDescent="0.8">
      <c r="A224" s="485">
        <v>3</v>
      </c>
      <c r="B224" s="636" t="s">
        <v>39</v>
      </c>
      <c r="C224" s="638">
        <v>44457</v>
      </c>
      <c r="D224" s="630">
        <f>19/24</f>
        <v>0.79166666666666663</v>
      </c>
      <c r="E224" s="481" t="s">
        <v>52</v>
      </c>
      <c r="F224" s="636" t="s">
        <v>88</v>
      </c>
      <c r="G224" s="481" t="str">
        <f t="shared" si="32"/>
        <v>P12</v>
      </c>
      <c r="H224" s="636" t="s">
        <v>206</v>
      </c>
      <c r="I224" s="481" t="str">
        <f t="shared" si="33"/>
        <v>MWC</v>
      </c>
      <c r="J224" s="636" t="str">
        <f>F224</f>
        <v>Utah</v>
      </c>
      <c r="K224" s="565" t="str">
        <f t="shared" si="34"/>
        <v>San Diego State</v>
      </c>
      <c r="L224" s="639">
        <v>9</v>
      </c>
      <c r="M224" s="634">
        <v>44</v>
      </c>
      <c r="N224" s="485" t="str">
        <f>H224</f>
        <v>San Diego State</v>
      </c>
      <c r="O224" s="640">
        <v>33</v>
      </c>
      <c r="P224" s="668" t="str">
        <f t="shared" si="39"/>
        <v>Utah</v>
      </c>
      <c r="Q224" s="614">
        <v>31</v>
      </c>
      <c r="R224" s="510" t="str">
        <f t="shared" si="35"/>
        <v>San Diego State</v>
      </c>
      <c r="S224" s="510" t="str">
        <f t="shared" si="36"/>
        <v>Utah</v>
      </c>
      <c r="T224" s="500" t="str">
        <f>H224</f>
        <v>San Diego State</v>
      </c>
      <c r="U224" s="481" t="str">
        <f t="shared" si="38"/>
        <v>W</v>
      </c>
      <c r="W224" s="643"/>
      <c r="X224" s="492" t="s">
        <v>502</v>
      </c>
      <c r="Y224" s="644"/>
    </row>
    <row r="225" spans="1:25" ht="16" x14ac:dyDescent="0.8">
      <c r="A225" s="485">
        <v>3</v>
      </c>
      <c r="B225" s="636" t="s">
        <v>39</v>
      </c>
      <c r="C225" s="638">
        <v>44457</v>
      </c>
      <c r="D225" s="630">
        <f>22.5/24</f>
        <v>0.9375</v>
      </c>
      <c r="E225" s="481" t="s">
        <v>52</v>
      </c>
      <c r="F225" s="636" t="s">
        <v>158</v>
      </c>
      <c r="G225" s="481" t="str">
        <f t="shared" si="32"/>
        <v>B12</v>
      </c>
      <c r="H225" s="636" t="s">
        <v>209</v>
      </c>
      <c r="I225" s="481" t="str">
        <f t="shared" si="33"/>
        <v>MWC</v>
      </c>
      <c r="J225" s="636" t="str">
        <f>F225</f>
        <v>Iowa State</v>
      </c>
      <c r="K225" s="565" t="str">
        <f t="shared" si="34"/>
        <v>UNLV</v>
      </c>
      <c r="L225" s="639">
        <v>31</v>
      </c>
      <c r="M225" s="634">
        <v>52</v>
      </c>
      <c r="N225" s="485" t="str">
        <f>F225</f>
        <v>Iowa State</v>
      </c>
      <c r="O225" s="640">
        <v>48</v>
      </c>
      <c r="P225" s="668" t="str">
        <f t="shared" si="39"/>
        <v>UNLV</v>
      </c>
      <c r="Q225" s="614">
        <v>3</v>
      </c>
      <c r="R225" s="510" t="str">
        <f t="shared" si="35"/>
        <v>Iowa State</v>
      </c>
      <c r="S225" s="510" t="str">
        <f t="shared" si="36"/>
        <v>UNLV</v>
      </c>
      <c r="T225" s="500" t="str">
        <f>K225</f>
        <v>UNLV</v>
      </c>
      <c r="U225" s="481" t="str">
        <f t="shared" si="38"/>
        <v>L</v>
      </c>
      <c r="W225" s="643"/>
      <c r="X225" s="492" t="s">
        <v>502</v>
      </c>
      <c r="Y225" s="644"/>
    </row>
    <row r="226" spans="1:25" ht="16" x14ac:dyDescent="0.8">
      <c r="A226" s="485">
        <v>3</v>
      </c>
      <c r="B226" s="636" t="s">
        <v>39</v>
      </c>
      <c r="C226" s="638">
        <v>44457</v>
      </c>
      <c r="D226" s="630">
        <f>16/24</f>
        <v>0.66666666666666663</v>
      </c>
      <c r="E226" s="481"/>
      <c r="F226" s="636" t="s">
        <v>141</v>
      </c>
      <c r="G226" s="481" t="str">
        <f t="shared" si="32"/>
        <v>MAC</v>
      </c>
      <c r="H226" s="636" t="s">
        <v>143</v>
      </c>
      <c r="I226" s="481" t="str">
        <f t="shared" si="33"/>
        <v>MWC</v>
      </c>
      <c r="J226" s="636" t="str">
        <f>H226</f>
        <v>Wyoming</v>
      </c>
      <c r="K226" s="565" t="str">
        <f t="shared" si="34"/>
        <v>Ball State</v>
      </c>
      <c r="L226" s="639">
        <v>7</v>
      </c>
      <c r="M226" s="634">
        <v>53</v>
      </c>
      <c r="N226" s="485" t="str">
        <f>H226</f>
        <v>Wyoming</v>
      </c>
      <c r="O226" s="640">
        <v>45</v>
      </c>
      <c r="P226" s="668" t="str">
        <f t="shared" si="39"/>
        <v>Ball State</v>
      </c>
      <c r="Q226" s="614">
        <v>12</v>
      </c>
      <c r="R226" s="510" t="str">
        <f t="shared" si="35"/>
        <v>Wyoming</v>
      </c>
      <c r="S226" s="510" t="str">
        <f t="shared" si="36"/>
        <v>Ball State</v>
      </c>
      <c r="T226" s="500" t="str">
        <f>K226</f>
        <v>Ball State</v>
      </c>
      <c r="U226" s="481" t="str">
        <f t="shared" si="38"/>
        <v>L</v>
      </c>
      <c r="W226" s="643"/>
      <c r="X226" s="492" t="s">
        <v>502</v>
      </c>
      <c r="Y226" s="644"/>
    </row>
    <row r="227" spans="1:25" ht="16" x14ac:dyDescent="0.8">
      <c r="A227" s="485">
        <v>3</v>
      </c>
      <c r="B227" s="636" t="s">
        <v>39</v>
      </c>
      <c r="C227" s="638">
        <v>44457</v>
      </c>
      <c r="D227" s="630">
        <f>22/24</f>
        <v>0.91666666666666663</v>
      </c>
      <c r="E227" s="481" t="s">
        <v>509</v>
      </c>
      <c r="F227" s="636" t="s">
        <v>210</v>
      </c>
      <c r="G227" s="481" t="str">
        <f t="shared" si="32"/>
        <v>1AA</v>
      </c>
      <c r="H227" s="636" t="s">
        <v>211</v>
      </c>
      <c r="I227" s="481" t="str">
        <f t="shared" si="33"/>
        <v>P12</v>
      </c>
      <c r="J227" s="636"/>
      <c r="K227" s="565"/>
      <c r="L227" s="639"/>
      <c r="M227" s="634"/>
      <c r="N227" s="485" t="str">
        <f>F227</f>
        <v>1AA Northern Arizona</v>
      </c>
      <c r="O227" s="640">
        <v>21</v>
      </c>
      <c r="P227" s="668" t="str">
        <f t="shared" si="39"/>
        <v>Arizona</v>
      </c>
      <c r="Q227" s="614">
        <v>19</v>
      </c>
      <c r="R227" s="510"/>
      <c r="S227" s="510"/>
      <c r="T227" s="500"/>
      <c r="U227" s="481"/>
      <c r="W227" s="643"/>
      <c r="X227" s="492" t="s">
        <v>502</v>
      </c>
      <c r="Y227" s="644"/>
    </row>
    <row r="228" spans="1:25" ht="16" x14ac:dyDescent="0.8">
      <c r="A228" s="485">
        <v>3</v>
      </c>
      <c r="B228" s="636" t="s">
        <v>39</v>
      </c>
      <c r="C228" s="638">
        <v>44457</v>
      </c>
      <c r="D228" s="630">
        <f>16/24</f>
        <v>0.66666666666666663</v>
      </c>
      <c r="E228" s="481"/>
      <c r="F228" s="636" t="s">
        <v>89</v>
      </c>
      <c r="G228" s="481" t="str">
        <f t="shared" si="32"/>
        <v>1AA</v>
      </c>
      <c r="H228" s="636" t="s">
        <v>133</v>
      </c>
      <c r="I228" s="481" t="str">
        <f t="shared" si="33"/>
        <v>P12</v>
      </c>
      <c r="J228" s="636"/>
      <c r="K228" s="565"/>
      <c r="L228" s="639"/>
      <c r="M228" s="634"/>
      <c r="N228" s="485" t="str">
        <f>H228</f>
        <v>California</v>
      </c>
      <c r="O228" s="640">
        <v>42</v>
      </c>
      <c r="P228" s="668" t="str">
        <f t="shared" si="39"/>
        <v>1AA Sacremento State</v>
      </c>
      <c r="Q228" s="614">
        <v>30</v>
      </c>
      <c r="R228" s="510"/>
      <c r="S228" s="510"/>
      <c r="T228" s="500"/>
      <c r="U228" s="481"/>
      <c r="W228" s="643"/>
      <c r="X228" s="492" t="s">
        <v>502</v>
      </c>
      <c r="Y228" s="644"/>
    </row>
    <row r="229" spans="1:25" ht="16" x14ac:dyDescent="0.8">
      <c r="A229" s="485">
        <v>3</v>
      </c>
      <c r="B229" s="636" t="s">
        <v>39</v>
      </c>
      <c r="C229" s="638">
        <v>44457</v>
      </c>
      <c r="D229" s="630">
        <f>13/24</f>
        <v>0.54166666666666663</v>
      </c>
      <c r="E229" s="481" t="s">
        <v>509</v>
      </c>
      <c r="F229" s="636" t="s">
        <v>76</v>
      </c>
      <c r="G229" s="481" t="str">
        <f t="shared" si="32"/>
        <v>B10</v>
      </c>
      <c r="H229" s="636" t="s">
        <v>111</v>
      </c>
      <c r="I229" s="481" t="str">
        <f t="shared" si="33"/>
        <v>P12</v>
      </c>
      <c r="J229" s="636" t="str">
        <f>H229</f>
        <v>Colorado</v>
      </c>
      <c r="K229" s="565" t="str">
        <f t="shared" si="34"/>
        <v>Minnesota</v>
      </c>
      <c r="L229" s="639">
        <v>3</v>
      </c>
      <c r="M229" s="634">
        <v>48.5</v>
      </c>
      <c r="N229" s="485" t="str">
        <f>F229</f>
        <v>Minnesota</v>
      </c>
      <c r="O229" s="640">
        <v>30</v>
      </c>
      <c r="P229" s="668" t="str">
        <f t="shared" si="39"/>
        <v>Colorado</v>
      </c>
      <c r="Q229" s="614">
        <v>0</v>
      </c>
      <c r="R229" s="510" t="str">
        <f t="shared" si="35"/>
        <v>Minnesota</v>
      </c>
      <c r="S229" s="510" t="str">
        <f t="shared" si="36"/>
        <v>Colorado</v>
      </c>
      <c r="T229" s="500" t="str">
        <f>K229</f>
        <v>Minnesota</v>
      </c>
      <c r="U229" s="481" t="str">
        <f t="shared" si="38"/>
        <v>W</v>
      </c>
      <c r="W229" s="643"/>
      <c r="X229" s="492" t="s">
        <v>502</v>
      </c>
      <c r="Y229" s="644"/>
    </row>
    <row r="230" spans="1:25" ht="16" x14ac:dyDescent="0.8">
      <c r="A230" s="485">
        <v>3</v>
      </c>
      <c r="B230" s="636" t="s">
        <v>39</v>
      </c>
      <c r="C230" s="638">
        <v>44457</v>
      </c>
      <c r="D230" s="630">
        <f>19.5/24</f>
        <v>0.8125</v>
      </c>
      <c r="E230" s="481" t="s">
        <v>509</v>
      </c>
      <c r="F230" s="636" t="s">
        <v>118</v>
      </c>
      <c r="G230" s="481" t="str">
        <f t="shared" si="32"/>
        <v>1AA</v>
      </c>
      <c r="H230" s="636" t="s">
        <v>213</v>
      </c>
      <c r="I230" s="481" t="str">
        <f t="shared" si="33"/>
        <v>P12</v>
      </c>
      <c r="J230" s="636"/>
      <c r="K230" s="565"/>
      <c r="L230" s="639"/>
      <c r="M230" s="634"/>
      <c r="N230" s="485" t="str">
        <f>H230</f>
        <v>Oregon</v>
      </c>
      <c r="O230" s="640">
        <v>48</v>
      </c>
      <c r="P230" s="668" t="str">
        <f t="shared" si="39"/>
        <v>1AA Stony Brook</v>
      </c>
      <c r="Q230" s="614">
        <v>7</v>
      </c>
      <c r="R230" s="510"/>
      <c r="S230" s="510"/>
      <c r="T230" s="500"/>
      <c r="U230" s="481"/>
      <c r="W230" s="643"/>
      <c r="X230" s="492" t="s">
        <v>502</v>
      </c>
      <c r="Y230" s="644"/>
    </row>
    <row r="231" spans="1:25" ht="16" x14ac:dyDescent="0.8">
      <c r="A231" s="485">
        <v>3</v>
      </c>
      <c r="B231" s="636" t="s">
        <v>39</v>
      </c>
      <c r="C231" s="638">
        <v>44457</v>
      </c>
      <c r="D231" s="630">
        <f>15.5/24</f>
        <v>0.64583333333333337</v>
      </c>
      <c r="E231" s="481"/>
      <c r="F231" s="636" t="s">
        <v>470</v>
      </c>
      <c r="G231" s="481" t="str">
        <f t="shared" si="32"/>
        <v>1AA</v>
      </c>
      <c r="H231" s="636" t="s">
        <v>53</v>
      </c>
      <c r="I231" s="481" t="str">
        <f t="shared" si="33"/>
        <v>P12</v>
      </c>
      <c r="J231" s="636"/>
      <c r="K231" s="565"/>
      <c r="L231" s="639"/>
      <c r="M231" s="634"/>
      <c r="N231" s="485" t="str">
        <f>H231</f>
        <v>Oregon State</v>
      </c>
      <c r="O231" s="640">
        <v>42</v>
      </c>
      <c r="P231" s="668" t="str">
        <f t="shared" si="39"/>
        <v>1AA Idaho</v>
      </c>
      <c r="Q231" s="614">
        <v>0</v>
      </c>
      <c r="R231" s="510"/>
      <c r="S231" s="510"/>
      <c r="T231" s="500"/>
      <c r="U231" s="481"/>
      <c r="W231" s="643"/>
      <c r="X231" s="492" t="s">
        <v>502</v>
      </c>
      <c r="Y231" s="644"/>
    </row>
    <row r="232" spans="1:25" ht="16" x14ac:dyDescent="0.8">
      <c r="A232" s="485">
        <v>3</v>
      </c>
      <c r="B232" s="636" t="s">
        <v>39</v>
      </c>
      <c r="C232" s="638">
        <v>44457</v>
      </c>
      <c r="D232" s="630">
        <f>22.75/24</f>
        <v>0.94791666666666663</v>
      </c>
      <c r="E232" s="481" t="s">
        <v>509</v>
      </c>
      <c r="F232" s="636" t="s">
        <v>201</v>
      </c>
      <c r="G232" s="481" t="str">
        <f t="shared" si="32"/>
        <v>MWC</v>
      </c>
      <c r="H232" s="636" t="s">
        <v>237</v>
      </c>
      <c r="I232" s="481" t="str">
        <f t="shared" si="33"/>
        <v>P12</v>
      </c>
      <c r="J232" s="636" t="str">
        <f>H232</f>
        <v>UCLA</v>
      </c>
      <c r="K232" s="565" t="str">
        <f t="shared" si="34"/>
        <v>Fresno State</v>
      </c>
      <c r="L232" s="639">
        <v>11</v>
      </c>
      <c r="M232" s="634">
        <v>62.5</v>
      </c>
      <c r="N232" s="485" t="str">
        <f>F232</f>
        <v>Fresno State</v>
      </c>
      <c r="O232" s="640">
        <v>40</v>
      </c>
      <c r="P232" s="668" t="str">
        <f t="shared" si="39"/>
        <v>UCLA</v>
      </c>
      <c r="Q232" s="614">
        <v>37</v>
      </c>
      <c r="R232" s="510" t="str">
        <f t="shared" si="35"/>
        <v>Fresno State</v>
      </c>
      <c r="S232" s="510" t="str">
        <f t="shared" si="36"/>
        <v>UCLA</v>
      </c>
      <c r="T232" s="500" t="str">
        <f>K232</f>
        <v>Fresno State</v>
      </c>
      <c r="U232" s="481" t="str">
        <f t="shared" si="38"/>
        <v>W</v>
      </c>
      <c r="W232" s="643"/>
      <c r="X232" s="492" t="s">
        <v>502</v>
      </c>
      <c r="Y232" s="644"/>
    </row>
    <row r="233" spans="1:25" ht="16" x14ac:dyDescent="0.8">
      <c r="A233" s="485">
        <v>3</v>
      </c>
      <c r="B233" s="636" t="s">
        <v>39</v>
      </c>
      <c r="C233" s="638">
        <v>44457</v>
      </c>
      <c r="D233" s="630">
        <f>15.25/24</f>
        <v>0.63541666666666663</v>
      </c>
      <c r="E233" s="481" t="s">
        <v>509</v>
      </c>
      <c r="F233" s="636" t="s">
        <v>150</v>
      </c>
      <c r="G233" s="481" t="str">
        <f t="shared" si="32"/>
        <v>SB</v>
      </c>
      <c r="H233" s="636" t="s">
        <v>98</v>
      </c>
      <c r="I233" s="481" t="str">
        <f t="shared" si="33"/>
        <v>P12</v>
      </c>
      <c r="J233" s="636" t="str">
        <f>H233</f>
        <v>Washington</v>
      </c>
      <c r="K233" s="565" t="str">
        <f t="shared" si="34"/>
        <v>Arkansas State</v>
      </c>
      <c r="L233" s="639">
        <v>16.5</v>
      </c>
      <c r="M233" s="634">
        <v>58</v>
      </c>
      <c r="N233" s="485" t="str">
        <f>H233</f>
        <v>Washington</v>
      </c>
      <c r="O233" s="640">
        <v>52</v>
      </c>
      <c r="P233" s="668" t="str">
        <f t="shared" si="39"/>
        <v>Arkansas State</v>
      </c>
      <c r="Q233" s="614">
        <v>3</v>
      </c>
      <c r="R233" s="510" t="str">
        <f t="shared" si="35"/>
        <v>Washington</v>
      </c>
      <c r="S233" s="510" t="str">
        <f t="shared" si="36"/>
        <v>Arkansas State</v>
      </c>
      <c r="T233" s="500" t="str">
        <f>K233</f>
        <v>Arkansas State</v>
      </c>
      <c r="U233" s="481" t="str">
        <f t="shared" si="38"/>
        <v>L</v>
      </c>
      <c r="W233" s="643"/>
      <c r="X233" s="492" t="s">
        <v>502</v>
      </c>
      <c r="Y233" s="644"/>
    </row>
    <row r="234" spans="1:25" ht="16" x14ac:dyDescent="0.8">
      <c r="A234" s="485">
        <v>3</v>
      </c>
      <c r="B234" s="636" t="s">
        <v>39</v>
      </c>
      <c r="C234" s="638">
        <v>44457</v>
      </c>
      <c r="D234" s="630">
        <f>15.5/24</f>
        <v>0.64583333333333337</v>
      </c>
      <c r="E234" s="481" t="s">
        <v>127</v>
      </c>
      <c r="F234" s="636" t="s">
        <v>215</v>
      </c>
      <c r="G234" s="481" t="str">
        <f t="shared" si="32"/>
        <v>P12</v>
      </c>
      <c r="H234" s="636" t="s">
        <v>217</v>
      </c>
      <c r="I234" s="481" t="str">
        <f t="shared" si="33"/>
        <v>P12</v>
      </c>
      <c r="J234" s="636" t="str">
        <f>F234</f>
        <v>Southern Cal</v>
      </c>
      <c r="K234" s="565" t="str">
        <f t="shared" si="34"/>
        <v>Washington State</v>
      </c>
      <c r="L234" s="639">
        <v>8.5</v>
      </c>
      <c r="M234" s="634">
        <v>62.5</v>
      </c>
      <c r="N234" s="485" t="str">
        <f>F234</f>
        <v>Southern Cal</v>
      </c>
      <c r="O234" s="640">
        <v>45</v>
      </c>
      <c r="P234" s="668" t="str">
        <f t="shared" si="39"/>
        <v>Washington State</v>
      </c>
      <c r="Q234" s="614">
        <v>14</v>
      </c>
      <c r="R234" s="510" t="str">
        <f t="shared" si="35"/>
        <v>Southern Cal</v>
      </c>
      <c r="S234" s="510" t="str">
        <f t="shared" si="36"/>
        <v>Washington State</v>
      </c>
      <c r="T234" s="500" t="str">
        <f>J234</f>
        <v>Southern Cal</v>
      </c>
      <c r="U234" s="481" t="str">
        <f t="shared" si="38"/>
        <v>W</v>
      </c>
      <c r="V234" s="492" t="str">
        <f>F234</f>
        <v>Southern Cal</v>
      </c>
      <c r="W234" s="643">
        <v>38</v>
      </c>
      <c r="X234" s="492" t="str">
        <f>IF(+V234=F234,H234,F234)</f>
        <v>Washington State</v>
      </c>
      <c r="Y234" s="644">
        <v>13</v>
      </c>
    </row>
    <row r="235" spans="1:25" ht="16" x14ac:dyDescent="0.8">
      <c r="A235" s="485">
        <v>3</v>
      </c>
      <c r="B235" s="636" t="s">
        <v>39</v>
      </c>
      <c r="C235" s="638">
        <v>44457</v>
      </c>
      <c r="D235" s="630">
        <f>15.5/24</f>
        <v>0.64583333333333337</v>
      </c>
      <c r="E235" s="481"/>
      <c r="F235" s="636" t="s">
        <v>83</v>
      </c>
      <c r="G235" s="481" t="str">
        <f t="shared" si="32"/>
        <v>1AA</v>
      </c>
      <c r="H235" s="636" t="s">
        <v>225</v>
      </c>
      <c r="I235" s="481" t="str">
        <f t="shared" si="33"/>
        <v>SB</v>
      </c>
      <c r="J235" s="636"/>
      <c r="K235" s="565"/>
      <c r="L235" s="639"/>
      <c r="M235" s="634"/>
      <c r="N235" s="485" t="str">
        <f t="shared" ref="N235:N240" si="40">H235</f>
        <v>Appalachian State</v>
      </c>
      <c r="O235" s="640">
        <v>44</v>
      </c>
      <c r="P235" s="668" t="str">
        <f t="shared" si="39"/>
        <v>1AA Elon</v>
      </c>
      <c r="Q235" s="614">
        <v>10</v>
      </c>
      <c r="R235" s="510"/>
      <c r="S235" s="510"/>
      <c r="T235" s="500"/>
      <c r="U235" s="481"/>
      <c r="W235" s="643"/>
      <c r="X235" s="492" t="s">
        <v>502</v>
      </c>
      <c r="Y235" s="644"/>
    </row>
    <row r="236" spans="1:25" ht="16" x14ac:dyDescent="0.8">
      <c r="A236" s="485">
        <v>3</v>
      </c>
      <c r="B236" s="636" t="s">
        <v>39</v>
      </c>
      <c r="C236" s="638">
        <v>44457</v>
      </c>
      <c r="D236" s="630">
        <f>19/24</f>
        <v>0.79166666666666663</v>
      </c>
      <c r="E236" s="481"/>
      <c r="F236" s="636" t="s">
        <v>107</v>
      </c>
      <c r="G236" s="481" t="str">
        <f t="shared" si="32"/>
        <v>CUSA</v>
      </c>
      <c r="H236" s="636" t="s">
        <v>91</v>
      </c>
      <c r="I236" s="481" t="str">
        <f t="shared" si="33"/>
        <v>SB</v>
      </c>
      <c r="J236" s="636" t="str">
        <f>H236</f>
        <v>Georgia State</v>
      </c>
      <c r="K236" s="565" t="str">
        <f t="shared" si="34"/>
        <v>UNC Charlotte</v>
      </c>
      <c r="L236" s="639">
        <v>4</v>
      </c>
      <c r="M236" s="634">
        <v>63</v>
      </c>
      <c r="N236" s="485" t="str">
        <f t="shared" si="40"/>
        <v>Georgia State</v>
      </c>
      <c r="O236" s="640">
        <v>20</v>
      </c>
      <c r="P236" s="668" t="str">
        <f t="shared" si="39"/>
        <v>UNC Charlotte</v>
      </c>
      <c r="Q236" s="614">
        <v>9</v>
      </c>
      <c r="R236" s="510" t="str">
        <f t="shared" si="35"/>
        <v>Georgia State</v>
      </c>
      <c r="S236" s="510" t="str">
        <f t="shared" si="36"/>
        <v>UNC Charlotte</v>
      </c>
      <c r="T236" s="500" t="str">
        <f>J236</f>
        <v>Georgia State</v>
      </c>
      <c r="U236" s="481" t="str">
        <f t="shared" si="38"/>
        <v>W</v>
      </c>
      <c r="W236" s="643"/>
      <c r="X236" s="492" t="s">
        <v>502</v>
      </c>
      <c r="Y236" s="644"/>
    </row>
    <row r="237" spans="1:25" ht="16" x14ac:dyDescent="0.8">
      <c r="A237" s="485">
        <v>3</v>
      </c>
      <c r="B237" s="636" t="s">
        <v>39</v>
      </c>
      <c r="C237" s="638">
        <v>44457</v>
      </c>
      <c r="D237" s="630">
        <f>20/24</f>
        <v>0.83333333333333337</v>
      </c>
      <c r="E237" s="481" t="s">
        <v>59</v>
      </c>
      <c r="F237" s="636" t="s">
        <v>248</v>
      </c>
      <c r="G237" s="481" t="str">
        <f t="shared" si="32"/>
        <v>1AA</v>
      </c>
      <c r="H237" s="636" t="s">
        <v>227</v>
      </c>
      <c r="I237" s="481" t="str">
        <f t="shared" si="33"/>
        <v>SB</v>
      </c>
      <c r="J237" s="636"/>
      <c r="K237" s="565"/>
      <c r="L237" s="639"/>
      <c r="M237" s="634"/>
      <c r="N237" s="485" t="str">
        <f t="shared" si="40"/>
        <v>South Alabama</v>
      </c>
      <c r="O237" s="640">
        <v>28</v>
      </c>
      <c r="P237" s="668" t="str">
        <f t="shared" si="39"/>
        <v>1AA Alcorn State</v>
      </c>
      <c r="Q237" s="614">
        <v>21</v>
      </c>
      <c r="R237" s="510"/>
      <c r="S237" s="510"/>
      <c r="T237" s="500"/>
      <c r="U237" s="481"/>
      <c r="W237" s="643"/>
      <c r="X237" s="492" t="s">
        <v>502</v>
      </c>
      <c r="Y237" s="644"/>
    </row>
    <row r="238" spans="1:25" ht="16" x14ac:dyDescent="0.8">
      <c r="A238" s="485">
        <v>3</v>
      </c>
      <c r="B238" s="636" t="s">
        <v>39</v>
      </c>
      <c r="C238" s="638">
        <v>44457</v>
      </c>
      <c r="D238" s="630">
        <f>19/24</f>
        <v>0.79166666666666663</v>
      </c>
      <c r="E238" s="481" t="s">
        <v>59</v>
      </c>
      <c r="F238" s="636" t="s">
        <v>200</v>
      </c>
      <c r="G238" s="481" t="str">
        <f t="shared" si="32"/>
        <v>1AA</v>
      </c>
      <c r="H238" s="636" t="s">
        <v>220</v>
      </c>
      <c r="I238" s="481" t="str">
        <f t="shared" si="33"/>
        <v>SB</v>
      </c>
      <c r="J238" s="636"/>
      <c r="K238" s="565"/>
      <c r="L238" s="639"/>
      <c r="M238" s="634"/>
      <c r="N238" s="485" t="str">
        <f t="shared" si="40"/>
        <v>Texas State</v>
      </c>
      <c r="O238" s="640">
        <v>42</v>
      </c>
      <c r="P238" s="668" t="str">
        <f t="shared" si="39"/>
        <v>1AA Incarnate Word</v>
      </c>
      <c r="Q238" s="614">
        <v>34</v>
      </c>
      <c r="R238" s="510"/>
      <c r="S238" s="510"/>
      <c r="T238" s="500"/>
      <c r="U238" s="481"/>
      <c r="W238" s="643"/>
      <c r="X238" s="492" t="s">
        <v>502</v>
      </c>
      <c r="Y238" s="644"/>
    </row>
    <row r="239" spans="1:25" ht="16" x14ac:dyDescent="0.8">
      <c r="A239" s="485">
        <v>3</v>
      </c>
      <c r="B239" s="636" t="s">
        <v>39</v>
      </c>
      <c r="C239" s="638">
        <v>44457</v>
      </c>
      <c r="D239" s="630">
        <f>20/24</f>
        <v>0.83333333333333337</v>
      </c>
      <c r="E239" s="481" t="s">
        <v>59</v>
      </c>
      <c r="F239" s="636" t="s">
        <v>165</v>
      </c>
      <c r="G239" s="481" t="str">
        <f t="shared" si="32"/>
        <v>1AA</v>
      </c>
      <c r="H239" s="636" t="s">
        <v>64</v>
      </c>
      <c r="I239" s="481" t="str">
        <f t="shared" si="33"/>
        <v>SB</v>
      </c>
      <c r="J239" s="636"/>
      <c r="K239" s="565"/>
      <c r="L239" s="639"/>
      <c r="M239" s="634"/>
      <c r="N239" s="485" t="str">
        <f t="shared" si="40"/>
        <v>UL Monroe</v>
      </c>
      <c r="O239" s="640">
        <v>12</v>
      </c>
      <c r="P239" s="668" t="str">
        <f t="shared" si="39"/>
        <v>1AA Jackson State</v>
      </c>
      <c r="Q239" s="614">
        <v>7</v>
      </c>
      <c r="R239" s="510"/>
      <c r="S239" s="510"/>
      <c r="T239" s="500"/>
      <c r="U239" s="481"/>
      <c r="W239" s="643"/>
      <c r="X239" s="492" t="s">
        <v>502</v>
      </c>
      <c r="Y239" s="644"/>
    </row>
    <row r="240" spans="1:25" ht="16" x14ac:dyDescent="0.8">
      <c r="A240" s="485">
        <v>3</v>
      </c>
      <c r="B240" s="636" t="s">
        <v>39</v>
      </c>
      <c r="C240" s="638">
        <v>44457</v>
      </c>
      <c r="D240" s="630">
        <f>16/24</f>
        <v>0.66666666666666663</v>
      </c>
      <c r="E240" s="481" t="s">
        <v>92</v>
      </c>
      <c r="F240" s="636" t="s">
        <v>223</v>
      </c>
      <c r="G240" s="481" t="str">
        <f t="shared" si="32"/>
        <v>SB</v>
      </c>
      <c r="H240" s="636" t="s">
        <v>94</v>
      </c>
      <c r="I240" s="481" t="str">
        <f t="shared" si="33"/>
        <v>SEC</v>
      </c>
      <c r="J240" s="636" t="str">
        <f>H240</f>
        <v>Arkansas</v>
      </c>
      <c r="K240" s="565" t="str">
        <f t="shared" si="34"/>
        <v>Georgia Southern</v>
      </c>
      <c r="L240" s="639">
        <v>24</v>
      </c>
      <c r="M240" s="634">
        <v>52.5</v>
      </c>
      <c r="N240" s="485" t="str">
        <f t="shared" si="40"/>
        <v>Arkansas</v>
      </c>
      <c r="O240" s="640">
        <v>45</v>
      </c>
      <c r="P240" s="668" t="str">
        <f t="shared" si="39"/>
        <v>Georgia Southern</v>
      </c>
      <c r="Q240" s="614">
        <v>10</v>
      </c>
      <c r="R240" s="510" t="str">
        <f t="shared" si="35"/>
        <v>Arkansas</v>
      </c>
      <c r="S240" s="510" t="str">
        <f t="shared" si="36"/>
        <v>Georgia Southern</v>
      </c>
      <c r="T240" s="500" t="str">
        <f>H240</f>
        <v>Arkansas</v>
      </c>
      <c r="U240" s="481" t="str">
        <f t="shared" si="38"/>
        <v>W</v>
      </c>
      <c r="W240" s="643"/>
      <c r="X240" s="492" t="s">
        <v>502</v>
      </c>
      <c r="Y240" s="644"/>
    </row>
    <row r="241" spans="1:25" ht="16" x14ac:dyDescent="0.8">
      <c r="A241" s="485">
        <v>3</v>
      </c>
      <c r="B241" s="636" t="s">
        <v>39</v>
      </c>
      <c r="C241" s="638">
        <v>44457</v>
      </c>
      <c r="D241" s="630">
        <f>15.5/24</f>
        <v>0.64583333333333337</v>
      </c>
      <c r="E241" s="481" t="s">
        <v>345</v>
      </c>
      <c r="F241" s="636" t="s">
        <v>125</v>
      </c>
      <c r="G241" s="481" t="str">
        <f t="shared" si="32"/>
        <v>SEC</v>
      </c>
      <c r="H241" s="636" t="s">
        <v>146</v>
      </c>
      <c r="I241" s="481" t="str">
        <f t="shared" si="33"/>
        <v>SEC</v>
      </c>
      <c r="J241" s="636" t="str">
        <f>F241</f>
        <v>Alabama</v>
      </c>
      <c r="K241" s="565" t="str">
        <f t="shared" si="34"/>
        <v>Florida</v>
      </c>
      <c r="L241" s="639">
        <v>14.5</v>
      </c>
      <c r="M241" s="634">
        <v>59.5</v>
      </c>
      <c r="N241" s="485" t="str">
        <f>F241</f>
        <v>Alabama</v>
      </c>
      <c r="O241" s="640">
        <v>31</v>
      </c>
      <c r="P241" s="668" t="str">
        <f t="shared" si="39"/>
        <v>Florida</v>
      </c>
      <c r="Q241" s="614">
        <v>29</v>
      </c>
      <c r="R241" s="510" t="str">
        <f t="shared" si="35"/>
        <v>Florida</v>
      </c>
      <c r="S241" s="510" t="str">
        <f t="shared" si="36"/>
        <v>Alabama</v>
      </c>
      <c r="T241" s="500" t="str">
        <f>H241</f>
        <v>Florida</v>
      </c>
      <c r="U241" s="481" t="str">
        <f t="shared" si="38"/>
        <v>W</v>
      </c>
      <c r="V241" s="492" t="str">
        <f>F241</f>
        <v>Alabama</v>
      </c>
      <c r="W241" s="643">
        <v>52</v>
      </c>
      <c r="X241" s="492" t="str">
        <f>IF(+V241=F241,H241,F241)</f>
        <v>Florida</v>
      </c>
      <c r="Y241" s="644">
        <v>46</v>
      </c>
    </row>
    <row r="242" spans="1:25" ht="16" x14ac:dyDescent="0.8">
      <c r="A242" s="485">
        <v>3</v>
      </c>
      <c r="B242" s="636" t="s">
        <v>39</v>
      </c>
      <c r="C242" s="638">
        <v>44457</v>
      </c>
      <c r="D242" s="630">
        <f>19/24</f>
        <v>0.79166666666666663</v>
      </c>
      <c r="E242" s="481" t="s">
        <v>40</v>
      </c>
      <c r="F242" s="636" t="s">
        <v>135</v>
      </c>
      <c r="G242" s="481" t="str">
        <f t="shared" ref="G242:G305" si="41">VLOOKUP(+F242,$F$995:$G$1242,2,FALSE)</f>
        <v>SEC</v>
      </c>
      <c r="H242" s="636" t="s">
        <v>226</v>
      </c>
      <c r="I242" s="481" t="str">
        <f t="shared" si="33"/>
        <v>SEC</v>
      </c>
      <c r="J242" s="636" t="str">
        <f>H242</f>
        <v>Georgia</v>
      </c>
      <c r="K242" s="565" t="str">
        <f t="shared" si="34"/>
        <v>South Carolina</v>
      </c>
      <c r="L242" s="639">
        <v>32</v>
      </c>
      <c r="M242" s="634">
        <v>47</v>
      </c>
      <c r="N242" s="485" t="str">
        <f t="shared" ref="N242:N248" si="42">H242</f>
        <v>Georgia</v>
      </c>
      <c r="O242" s="640">
        <v>40</v>
      </c>
      <c r="P242" s="668" t="str">
        <f t="shared" si="39"/>
        <v>South Carolina</v>
      </c>
      <c r="Q242" s="614">
        <v>13</v>
      </c>
      <c r="R242" s="510" t="str">
        <f t="shared" si="35"/>
        <v>South Carolina</v>
      </c>
      <c r="S242" s="510" t="str">
        <f t="shared" si="36"/>
        <v>Georgia</v>
      </c>
      <c r="T242" s="500" t="str">
        <f>F242</f>
        <v>South Carolina</v>
      </c>
      <c r="U242" s="481" t="str">
        <f t="shared" si="38"/>
        <v>W</v>
      </c>
      <c r="V242" s="492" t="str">
        <f>H242</f>
        <v>Georgia</v>
      </c>
      <c r="W242" s="643">
        <v>45</v>
      </c>
      <c r="X242" s="492" t="str">
        <f>IF(+V242=F242,H242,F242)</f>
        <v>South Carolina</v>
      </c>
      <c r="Y242" s="644">
        <v>16</v>
      </c>
    </row>
    <row r="243" spans="1:25" ht="16" x14ac:dyDescent="0.8">
      <c r="A243" s="485">
        <v>3</v>
      </c>
      <c r="B243" s="636" t="s">
        <v>39</v>
      </c>
      <c r="C243" s="638">
        <v>44457</v>
      </c>
      <c r="D243" s="630">
        <f>12/24</f>
        <v>0.5</v>
      </c>
      <c r="E243" s="481" t="s">
        <v>92</v>
      </c>
      <c r="F243" s="636" t="s">
        <v>260</v>
      </c>
      <c r="G243" s="481" t="str">
        <f t="shared" si="41"/>
        <v>1AA</v>
      </c>
      <c r="H243" s="636" t="s">
        <v>181</v>
      </c>
      <c r="I243" s="481" t="str">
        <f t="shared" si="33"/>
        <v>SEC</v>
      </c>
      <c r="J243" s="636"/>
      <c r="K243" s="565"/>
      <c r="L243" s="639"/>
      <c r="M243" s="634"/>
      <c r="N243" s="485" t="str">
        <f t="shared" si="42"/>
        <v>Kentucky</v>
      </c>
      <c r="O243" s="640">
        <v>28</v>
      </c>
      <c r="P243" s="668" t="str">
        <f t="shared" si="39"/>
        <v>1AA Chattanooga</v>
      </c>
      <c r="Q243" s="614">
        <v>23</v>
      </c>
      <c r="R243" s="510"/>
      <c r="S243" s="510"/>
      <c r="T243" s="500"/>
      <c r="U243" s="481"/>
      <c r="W243" s="643"/>
      <c r="X243" s="492" t="s">
        <v>502</v>
      </c>
      <c r="Y243" s="644"/>
    </row>
    <row r="244" spans="1:25" ht="16" x14ac:dyDescent="0.8">
      <c r="A244" s="485">
        <v>3</v>
      </c>
      <c r="B244" s="636" t="s">
        <v>39</v>
      </c>
      <c r="C244" s="638">
        <v>44457</v>
      </c>
      <c r="D244" s="630">
        <f>19.5/24</f>
        <v>0.8125</v>
      </c>
      <c r="E244" s="481" t="s">
        <v>92</v>
      </c>
      <c r="F244" s="636" t="s">
        <v>82</v>
      </c>
      <c r="G244" s="481" t="str">
        <f t="shared" si="41"/>
        <v>MAC</v>
      </c>
      <c r="H244" s="636" t="s">
        <v>190</v>
      </c>
      <c r="I244" s="481" t="str">
        <f t="shared" si="33"/>
        <v>SEC</v>
      </c>
      <c r="J244" s="636" t="str">
        <f>H244</f>
        <v>LSU</v>
      </c>
      <c r="K244" s="565" t="str">
        <f t="shared" si="34"/>
        <v>Central Michigan</v>
      </c>
      <c r="L244" s="639">
        <v>19.5</v>
      </c>
      <c r="M244" s="634">
        <v>61</v>
      </c>
      <c r="N244" s="485" t="str">
        <f t="shared" si="42"/>
        <v>LSU</v>
      </c>
      <c r="O244" s="640">
        <v>49</v>
      </c>
      <c r="P244" s="668" t="str">
        <f t="shared" si="39"/>
        <v>Central Michigan</v>
      </c>
      <c r="Q244" s="614">
        <v>21</v>
      </c>
      <c r="R244" s="510" t="str">
        <f t="shared" si="35"/>
        <v>LSU</v>
      </c>
      <c r="S244" s="510" t="str">
        <f t="shared" si="36"/>
        <v>Central Michigan</v>
      </c>
      <c r="T244" s="500" t="str">
        <f>K244</f>
        <v>Central Michigan</v>
      </c>
      <c r="U244" s="481" t="str">
        <f t="shared" si="38"/>
        <v>L</v>
      </c>
      <c r="W244" s="643"/>
      <c r="X244" s="492" t="s">
        <v>502</v>
      </c>
      <c r="Y244" s="644"/>
    </row>
    <row r="245" spans="1:25" ht="16" x14ac:dyDescent="0.8">
      <c r="A245" s="485">
        <v>3</v>
      </c>
      <c r="B245" s="636" t="s">
        <v>39</v>
      </c>
      <c r="C245" s="638">
        <v>44457</v>
      </c>
      <c r="D245" s="630">
        <f>20/24</f>
        <v>0.83333333333333337</v>
      </c>
      <c r="E245" s="481" t="s">
        <v>272</v>
      </c>
      <c r="F245" s="636" t="s">
        <v>120</v>
      </c>
      <c r="G245" s="481" t="str">
        <f t="shared" si="41"/>
        <v>AAC</v>
      </c>
      <c r="H245" s="636" t="s">
        <v>228</v>
      </c>
      <c r="I245" s="481" t="str">
        <f t="shared" si="33"/>
        <v>SEC</v>
      </c>
      <c r="J245" s="636" t="str">
        <f>H245</f>
        <v>Mississippi</v>
      </c>
      <c r="K245" s="565" t="str">
        <f t="shared" si="34"/>
        <v>Tulane</v>
      </c>
      <c r="L245" s="639">
        <v>14.5</v>
      </c>
      <c r="M245" s="634">
        <v>76</v>
      </c>
      <c r="N245" s="485" t="str">
        <f t="shared" si="42"/>
        <v>Mississippi</v>
      </c>
      <c r="O245" s="640">
        <v>61</v>
      </c>
      <c r="P245" s="668" t="str">
        <f t="shared" si="39"/>
        <v>Tulane</v>
      </c>
      <c r="Q245" s="614">
        <v>21</v>
      </c>
      <c r="R245" s="510" t="str">
        <f t="shared" si="35"/>
        <v>Mississippi</v>
      </c>
      <c r="S245" s="510" t="str">
        <f t="shared" si="36"/>
        <v>Tulane</v>
      </c>
      <c r="T245" s="500" t="str">
        <f>K245</f>
        <v>Tulane</v>
      </c>
      <c r="U245" s="481" t="str">
        <f t="shared" si="38"/>
        <v>L</v>
      </c>
      <c r="W245" s="643"/>
      <c r="X245" s="492" t="s">
        <v>502</v>
      </c>
      <c r="Y245" s="644"/>
    </row>
    <row r="246" spans="1:25" ht="16" x14ac:dyDescent="0.8">
      <c r="A246" s="485">
        <v>3</v>
      </c>
      <c r="B246" s="636" t="s">
        <v>39</v>
      </c>
      <c r="C246" s="638">
        <v>44457</v>
      </c>
      <c r="D246" s="630">
        <f>12/24</f>
        <v>0.5</v>
      </c>
      <c r="E246" s="481" t="s">
        <v>92</v>
      </c>
      <c r="F246" s="497" t="s">
        <v>159</v>
      </c>
      <c r="G246" s="481" t="str">
        <f t="shared" si="41"/>
        <v>1AA</v>
      </c>
      <c r="H246" s="636" t="s">
        <v>232</v>
      </c>
      <c r="I246" s="481" t="str">
        <f t="shared" si="33"/>
        <v>SEC</v>
      </c>
      <c r="J246" s="636"/>
      <c r="K246" s="565"/>
      <c r="L246" s="639"/>
      <c r="M246" s="634"/>
      <c r="N246" s="485" t="str">
        <f t="shared" si="42"/>
        <v>Missouri</v>
      </c>
      <c r="O246" s="640">
        <v>59</v>
      </c>
      <c r="P246" s="668" t="str">
        <f t="shared" si="39"/>
        <v>1AA Southeast Missouri St</v>
      </c>
      <c r="Q246" s="614">
        <v>28</v>
      </c>
      <c r="R246" s="510"/>
      <c r="S246" s="510"/>
      <c r="T246" s="500"/>
      <c r="U246" s="481"/>
      <c r="W246" s="643"/>
      <c r="X246" s="492" t="s">
        <v>502</v>
      </c>
      <c r="Y246" s="644"/>
    </row>
    <row r="247" spans="1:25" ht="16" x14ac:dyDescent="0.8">
      <c r="A247" s="485">
        <v>3</v>
      </c>
      <c r="B247" s="636" t="s">
        <v>39</v>
      </c>
      <c r="C247" s="638">
        <v>44457</v>
      </c>
      <c r="D247" s="630">
        <f>12/24</f>
        <v>0.5</v>
      </c>
      <c r="E247" s="481" t="s">
        <v>92</v>
      </c>
      <c r="F247" s="636" t="s">
        <v>268</v>
      </c>
      <c r="G247" s="481" t="str">
        <f t="shared" si="41"/>
        <v>1AA</v>
      </c>
      <c r="H247" s="636" t="s">
        <v>239</v>
      </c>
      <c r="I247" s="481" t="str">
        <f t="shared" si="33"/>
        <v>SEC</v>
      </c>
      <c r="J247" s="636"/>
      <c r="K247" s="565"/>
      <c r="L247" s="639"/>
      <c r="M247" s="634"/>
      <c r="N247" s="485" t="str">
        <f t="shared" si="42"/>
        <v>Tennessee</v>
      </c>
      <c r="O247" s="640">
        <v>56</v>
      </c>
      <c r="P247" s="668" t="str">
        <f t="shared" si="39"/>
        <v>1AA Tennessee Tech</v>
      </c>
      <c r="Q247" s="614">
        <v>0</v>
      </c>
      <c r="R247" s="510"/>
      <c r="S247" s="510"/>
      <c r="T247" s="500"/>
      <c r="U247" s="481"/>
      <c r="W247" s="643"/>
      <c r="X247" s="492" t="s">
        <v>502</v>
      </c>
      <c r="Y247" s="644"/>
    </row>
    <row r="248" spans="1:25" ht="16" x14ac:dyDescent="0.8">
      <c r="A248" s="485">
        <v>3</v>
      </c>
      <c r="B248" s="636" t="s">
        <v>39</v>
      </c>
      <c r="C248" s="638">
        <v>44457</v>
      </c>
      <c r="D248" s="630">
        <f>12/24</f>
        <v>0.5</v>
      </c>
      <c r="E248" s="481" t="s">
        <v>92</v>
      </c>
      <c r="F248" s="636" t="s">
        <v>204</v>
      </c>
      <c r="G248" s="481" t="str">
        <f t="shared" si="41"/>
        <v>MWC</v>
      </c>
      <c r="H248" s="636" t="s">
        <v>236</v>
      </c>
      <c r="I248" s="481" t="str">
        <f t="shared" si="33"/>
        <v>SEC</v>
      </c>
      <c r="J248" s="636" t="str">
        <f>H248</f>
        <v>Texas A&amp;M</v>
      </c>
      <c r="K248" s="565" t="str">
        <f t="shared" si="34"/>
        <v>New Mexico</v>
      </c>
      <c r="L248" s="639">
        <v>30</v>
      </c>
      <c r="M248" s="634">
        <v>50.5</v>
      </c>
      <c r="N248" s="485" t="str">
        <f t="shared" si="42"/>
        <v>Texas A&amp;M</v>
      </c>
      <c r="O248" s="640">
        <v>34</v>
      </c>
      <c r="P248" s="668" t="str">
        <f t="shared" si="39"/>
        <v>New Mexico</v>
      </c>
      <c r="Q248" s="614">
        <v>0</v>
      </c>
      <c r="R248" s="510" t="str">
        <f t="shared" si="35"/>
        <v>Texas A&amp;M</v>
      </c>
      <c r="S248" s="510" t="str">
        <f t="shared" si="36"/>
        <v>New Mexico</v>
      </c>
      <c r="T248" s="500" t="str">
        <f>J248</f>
        <v>Texas A&amp;M</v>
      </c>
      <c r="U248" s="481" t="str">
        <f t="shared" si="38"/>
        <v>W</v>
      </c>
      <c r="W248" s="643"/>
      <c r="X248" s="492" t="s">
        <v>502</v>
      </c>
      <c r="Y248" s="644"/>
    </row>
    <row r="249" spans="1:25" ht="16" x14ac:dyDescent="0.8">
      <c r="A249" s="485">
        <v>3</v>
      </c>
      <c r="B249" s="636" t="s">
        <v>39</v>
      </c>
      <c r="C249" s="638">
        <v>44457</v>
      </c>
      <c r="D249" s="630">
        <f>20/24</f>
        <v>0.83333333333333337</v>
      </c>
      <c r="E249" s="481" t="s">
        <v>102</v>
      </c>
      <c r="F249" s="636" t="s">
        <v>41</v>
      </c>
      <c r="G249" s="481" t="str">
        <f t="shared" si="41"/>
        <v>P12</v>
      </c>
      <c r="H249" s="636" t="s">
        <v>175</v>
      </c>
      <c r="I249" s="481" t="str">
        <f t="shared" si="33"/>
        <v>SEC</v>
      </c>
      <c r="J249" s="636" t="str">
        <f>F249</f>
        <v>Stanford</v>
      </c>
      <c r="K249" s="565" t="str">
        <f t="shared" si="34"/>
        <v>Vanderbilt</v>
      </c>
      <c r="L249" s="639">
        <v>12</v>
      </c>
      <c r="M249" s="634">
        <v>49</v>
      </c>
      <c r="N249" s="485" t="str">
        <f>F249</f>
        <v>Stanford</v>
      </c>
      <c r="O249" s="640">
        <v>41</v>
      </c>
      <c r="P249" s="668" t="str">
        <f t="shared" si="39"/>
        <v>Vanderbilt</v>
      </c>
      <c r="Q249" s="614">
        <v>23</v>
      </c>
      <c r="R249" s="510" t="str">
        <f t="shared" si="35"/>
        <v>Stanford</v>
      </c>
      <c r="S249" s="510" t="str">
        <f t="shared" si="36"/>
        <v>Vanderbilt</v>
      </c>
      <c r="T249" s="500" t="str">
        <f>J249</f>
        <v>Stanford</v>
      </c>
      <c r="U249" s="481" t="str">
        <f t="shared" si="38"/>
        <v>W</v>
      </c>
      <c r="W249" s="643"/>
      <c r="X249" s="492" t="s">
        <v>502</v>
      </c>
      <c r="Y249" s="644"/>
    </row>
    <row r="250" spans="1:25" ht="16" hidden="1" x14ac:dyDescent="0.8">
      <c r="A250" s="485">
        <v>3</v>
      </c>
      <c r="B250" s="636" t="s">
        <v>39</v>
      </c>
      <c r="C250" s="638">
        <v>44457</v>
      </c>
      <c r="D250" s="630"/>
      <c r="E250" s="481"/>
      <c r="F250" s="636" t="s">
        <v>103</v>
      </c>
      <c r="G250" s="481" t="str">
        <f t="shared" si="41"/>
        <v>AAC</v>
      </c>
      <c r="H250" s="636" t="s">
        <v>241</v>
      </c>
      <c r="I250" s="481" t="str">
        <f t="shared" si="33"/>
        <v>ZZZ</v>
      </c>
      <c r="J250" s="636"/>
      <c r="K250" s="565" t="str">
        <f t="shared" si="34"/>
        <v>Navy</v>
      </c>
      <c r="L250" s="639"/>
      <c r="M250" s="634"/>
      <c r="N250" s="485"/>
      <c r="O250" s="640"/>
      <c r="P250" s="668"/>
      <c r="Q250" s="614"/>
      <c r="R250" s="510"/>
      <c r="S250" s="510"/>
      <c r="T250" s="500"/>
      <c r="U250" s="481"/>
      <c r="W250" s="643"/>
      <c r="Y250" s="644"/>
    </row>
    <row r="251" spans="1:25" ht="16" hidden="1" x14ac:dyDescent="0.8">
      <c r="A251" s="485">
        <v>3</v>
      </c>
      <c r="B251" s="636" t="s">
        <v>39</v>
      </c>
      <c r="C251" s="638">
        <v>44457</v>
      </c>
      <c r="D251" s="630"/>
      <c r="E251" s="481"/>
      <c r="F251" s="636" t="s">
        <v>85</v>
      </c>
      <c r="G251" s="481" t="str">
        <f t="shared" si="41"/>
        <v>Ind</v>
      </c>
      <c r="H251" s="636" t="s">
        <v>241</v>
      </c>
      <c r="I251" s="481" t="str">
        <f t="shared" si="33"/>
        <v>ZZZ</v>
      </c>
      <c r="J251" s="636"/>
      <c r="K251" s="565" t="str">
        <f t="shared" si="34"/>
        <v>New Mexico State</v>
      </c>
      <c r="L251" s="639"/>
      <c r="M251" s="634"/>
      <c r="N251" s="485"/>
      <c r="O251" s="640"/>
      <c r="P251" s="668"/>
      <c r="Q251" s="614"/>
      <c r="R251" s="510"/>
      <c r="S251" s="510"/>
      <c r="T251" s="500"/>
      <c r="U251" s="481"/>
      <c r="W251" s="643"/>
      <c r="Y251" s="644"/>
    </row>
    <row r="252" spans="1:25" ht="16" hidden="1" x14ac:dyDescent="0.8">
      <c r="A252" s="485">
        <v>3</v>
      </c>
      <c r="B252" s="636" t="s">
        <v>39</v>
      </c>
      <c r="C252" s="638">
        <v>44457</v>
      </c>
      <c r="D252" s="630"/>
      <c r="E252" s="481"/>
      <c r="F252" s="636" t="s">
        <v>166</v>
      </c>
      <c r="G252" s="481" t="str">
        <f t="shared" si="41"/>
        <v>B12</v>
      </c>
      <c r="H252" s="636" t="s">
        <v>241</v>
      </c>
      <c r="I252" s="481" t="str">
        <f t="shared" si="33"/>
        <v>ZZZ</v>
      </c>
      <c r="J252" s="636"/>
      <c r="K252" s="565" t="str">
        <f t="shared" si="34"/>
        <v>TCU</v>
      </c>
      <c r="L252" s="639"/>
      <c r="M252" s="634"/>
      <c r="N252" s="485"/>
      <c r="O252" s="640"/>
      <c r="P252" s="668"/>
      <c r="Q252" s="614"/>
      <c r="R252" s="510"/>
      <c r="S252" s="510"/>
      <c r="T252" s="500"/>
      <c r="U252" s="481"/>
      <c r="W252" s="643"/>
      <c r="Y252" s="644"/>
    </row>
    <row r="253" spans="1:25" ht="16" hidden="1" x14ac:dyDescent="0.8">
      <c r="A253" s="485">
        <v>3</v>
      </c>
      <c r="B253" s="636" t="s">
        <v>39</v>
      </c>
      <c r="C253" s="638">
        <v>44457</v>
      </c>
      <c r="D253" s="630"/>
      <c r="E253" s="481"/>
      <c r="F253" s="636" t="s">
        <v>163</v>
      </c>
      <c r="G253" s="481" t="str">
        <f t="shared" si="41"/>
        <v>CUSA</v>
      </c>
      <c r="H253" s="636" t="s">
        <v>241</v>
      </c>
      <c r="I253" s="481" t="str">
        <f t="shared" si="33"/>
        <v>ZZZ</v>
      </c>
      <c r="J253" s="636"/>
      <c r="K253" s="565" t="str">
        <f t="shared" si="34"/>
        <v>UTEP</v>
      </c>
      <c r="L253" s="639"/>
      <c r="M253" s="634"/>
      <c r="N253" s="485"/>
      <c r="O253" s="640"/>
      <c r="P253" s="668"/>
      <c r="Q253" s="614"/>
      <c r="R253" s="510"/>
      <c r="S253" s="510"/>
      <c r="T253" s="500"/>
      <c r="U253" s="481"/>
      <c r="W253" s="643"/>
      <c r="Y253" s="644"/>
    </row>
    <row r="254" spans="1:25" ht="16" hidden="1" x14ac:dyDescent="0.8">
      <c r="A254" s="485">
        <v>3</v>
      </c>
      <c r="B254" s="636" t="s">
        <v>39</v>
      </c>
      <c r="C254" s="638">
        <v>44457</v>
      </c>
      <c r="D254" s="630"/>
      <c r="E254" s="481"/>
      <c r="F254" s="636" t="s">
        <v>189</v>
      </c>
      <c r="G254" s="481" t="str">
        <f t="shared" si="41"/>
        <v>CUSA</v>
      </c>
      <c r="H254" s="636" t="s">
        <v>241</v>
      </c>
      <c r="I254" s="481" t="str">
        <f t="shared" si="33"/>
        <v>ZZZ</v>
      </c>
      <c r="J254" s="636"/>
      <c r="K254" s="565" t="str">
        <f t="shared" si="34"/>
        <v>Western Kentucky</v>
      </c>
      <c r="L254" s="639"/>
      <c r="M254" s="634"/>
      <c r="N254" s="485"/>
      <c r="O254" s="640"/>
      <c r="P254" s="668"/>
      <c r="Q254" s="614"/>
      <c r="R254" s="510"/>
      <c r="S254" s="510"/>
      <c r="T254" s="500"/>
      <c r="U254" s="481"/>
      <c r="W254" s="643"/>
      <c r="Y254" s="644"/>
    </row>
    <row r="255" spans="1:25" ht="16" hidden="1" x14ac:dyDescent="0.8">
      <c r="A255" s="485">
        <v>3</v>
      </c>
      <c r="B255" s="636" t="s">
        <v>39</v>
      </c>
      <c r="C255" s="638">
        <v>44457</v>
      </c>
      <c r="D255" s="630"/>
      <c r="E255" s="481"/>
      <c r="F255" s="636" t="s">
        <v>101</v>
      </c>
      <c r="G255" s="481" t="str">
        <f t="shared" si="41"/>
        <v>B10</v>
      </c>
      <c r="H255" s="636" t="s">
        <v>241</v>
      </c>
      <c r="I255" s="481" t="str">
        <f t="shared" si="33"/>
        <v>ZZZ</v>
      </c>
      <c r="J255" s="636"/>
      <c r="K255" s="565" t="str">
        <f t="shared" si="34"/>
        <v>Wisconsin</v>
      </c>
      <c r="L255" s="639"/>
      <c r="M255" s="634"/>
      <c r="N255" s="485"/>
      <c r="O255" s="640"/>
      <c r="P255" s="668"/>
      <c r="Q255" s="614"/>
      <c r="R255" s="510"/>
      <c r="S255" s="510"/>
      <c r="T255" s="500"/>
      <c r="U255" s="481"/>
      <c r="W255" s="643"/>
      <c r="Y255" s="644"/>
    </row>
    <row r="256" spans="1:25" ht="16" x14ac:dyDescent="0.8">
      <c r="A256" s="485">
        <v>4</v>
      </c>
      <c r="B256" s="636" t="s">
        <v>58</v>
      </c>
      <c r="C256" s="638">
        <v>44462</v>
      </c>
      <c r="D256" s="630">
        <f>19.5/24</f>
        <v>0.8125</v>
      </c>
      <c r="E256" s="481" t="s">
        <v>40</v>
      </c>
      <c r="F256" s="636" t="s">
        <v>174</v>
      </c>
      <c r="G256" s="481" t="str">
        <f t="shared" si="41"/>
        <v>CUSA</v>
      </c>
      <c r="H256" s="636" t="s">
        <v>225</v>
      </c>
      <c r="I256" s="481" t="str">
        <f t="shared" si="33"/>
        <v>SB</v>
      </c>
      <c r="J256" s="636" t="str">
        <f>H256</f>
        <v>Appalachian State</v>
      </c>
      <c r="K256" s="565" t="str">
        <f>IF(+J256=F256,H256,F256)</f>
        <v>Marshall</v>
      </c>
      <c r="L256" s="639">
        <v>7</v>
      </c>
      <c r="M256" s="634">
        <v>59.5</v>
      </c>
      <c r="N256" s="485" t="str">
        <f>H256</f>
        <v>Appalachian State</v>
      </c>
      <c r="O256" s="640">
        <v>31</v>
      </c>
      <c r="P256" s="668" t="str">
        <f t="shared" ref="P256:P263" si="43">IF(+N256=F256,H256,F256)</f>
        <v>Marshall</v>
      </c>
      <c r="Q256" s="614">
        <v>30</v>
      </c>
      <c r="R256" s="510" t="str">
        <f>IF(+N256=K256,+N256,IF(+O256-Q256&lt;L256,+K256,+J256))</f>
        <v>Marshall</v>
      </c>
      <c r="S256" s="510" t="str">
        <f>IF(+R256=J256,+K256,+J256)</f>
        <v>Appalachian State</v>
      </c>
      <c r="T256" s="833" t="str">
        <f>F256</f>
        <v>Marshall</v>
      </c>
      <c r="U256" s="481" t="str">
        <f>IF($N256=$J256,IF($O256-$Q256=$L256,"T",IF($R256=T256,"W","L")),IF($R256=T256,"W","L"))</f>
        <v>W</v>
      </c>
      <c r="V256" s="492" t="str">
        <f>F256</f>
        <v>Marshall</v>
      </c>
      <c r="W256" s="643">
        <v>17</v>
      </c>
      <c r="X256" s="492" t="s">
        <v>502</v>
      </c>
      <c r="Y256" s="644">
        <v>7</v>
      </c>
    </row>
    <row r="257" spans="1:25" ht="16" x14ac:dyDescent="0.8">
      <c r="A257" s="485">
        <v>4</v>
      </c>
      <c r="B257" s="636" t="s">
        <v>95</v>
      </c>
      <c r="C257" s="638">
        <v>44463</v>
      </c>
      <c r="D257" s="630">
        <f>18.5/24</f>
        <v>0.77083333333333337</v>
      </c>
      <c r="E257" s="481" t="s">
        <v>52</v>
      </c>
      <c r="F257" s="636" t="s">
        <v>176</v>
      </c>
      <c r="G257" s="481" t="str">
        <f t="shared" si="41"/>
        <v>CUSA</v>
      </c>
      <c r="H257" s="636" t="s">
        <v>107</v>
      </c>
      <c r="I257" s="481" t="str">
        <f t="shared" si="33"/>
        <v>CUSA</v>
      </c>
      <c r="J257" s="636" t="str">
        <f>H257</f>
        <v>UNC Charlotte</v>
      </c>
      <c r="K257" s="565" t="str">
        <f>IF(+J257=F257,H257,F257)</f>
        <v>Middle Tenn St</v>
      </c>
      <c r="L257" s="639">
        <v>3</v>
      </c>
      <c r="M257" s="634">
        <v>56</v>
      </c>
      <c r="N257" s="485" t="str">
        <f>H257</f>
        <v>UNC Charlotte</v>
      </c>
      <c r="O257" s="640">
        <v>42</v>
      </c>
      <c r="P257" s="668" t="str">
        <f t="shared" si="43"/>
        <v>Middle Tenn St</v>
      </c>
      <c r="Q257" s="614">
        <v>39</v>
      </c>
      <c r="R257" s="510" t="str">
        <f>IF(+N257=K257,+N257,IF(+O257-Q257&lt;L257,+K257,+J257))</f>
        <v>UNC Charlotte</v>
      </c>
      <c r="S257" s="510" t="str">
        <f>IF(+R257=J257,+K257,+J257)</f>
        <v>Middle Tenn St</v>
      </c>
      <c r="T257" s="500" t="str">
        <f>J257</f>
        <v>UNC Charlotte</v>
      </c>
      <c r="U257" s="481" t="str">
        <f>IF($N257=$J257,IF($O257-$Q257=$L257,"T",IF($R257=T257,"W","L")),IF($R257=T257,"W","L"))</f>
        <v>T</v>
      </c>
      <c r="W257" s="643"/>
      <c r="X257" s="492" t="s">
        <v>502</v>
      </c>
      <c r="Y257" s="644"/>
    </row>
    <row r="258" spans="1:25" ht="16" x14ac:dyDescent="0.8">
      <c r="A258" s="485">
        <v>4</v>
      </c>
      <c r="B258" s="636" t="s">
        <v>95</v>
      </c>
      <c r="C258" s="638">
        <v>44463</v>
      </c>
      <c r="D258" s="630">
        <f>19/24</f>
        <v>0.79166666666666663</v>
      </c>
      <c r="E258" s="481" t="s">
        <v>272</v>
      </c>
      <c r="F258" s="636" t="s">
        <v>69</v>
      </c>
      <c r="G258" s="481" t="str">
        <f t="shared" si="41"/>
        <v>ACC</v>
      </c>
      <c r="H258" s="636" t="s">
        <v>140</v>
      </c>
      <c r="I258" s="481" t="str">
        <f t="shared" si="33"/>
        <v>ACC</v>
      </c>
      <c r="J258" s="636" t="str">
        <f>H258</f>
        <v>Virginia</v>
      </c>
      <c r="K258" s="565" t="str">
        <f>IF(+J258=F258,H258,F258)</f>
        <v>Wake Forest</v>
      </c>
      <c r="L258" s="639">
        <v>4</v>
      </c>
      <c r="M258" s="634">
        <v>68.5</v>
      </c>
      <c r="N258" s="485" t="str">
        <f>F258</f>
        <v>Wake Forest</v>
      </c>
      <c r="O258" s="640">
        <v>37</v>
      </c>
      <c r="P258" s="668" t="str">
        <f t="shared" si="43"/>
        <v>Virginia</v>
      </c>
      <c r="Q258" s="614">
        <v>17</v>
      </c>
      <c r="R258" s="510" t="str">
        <f>IF(+N258=K258,+N258,IF(+O258-Q258&lt;L258,+K258,+J258))</f>
        <v>Wake Forest</v>
      </c>
      <c r="S258" s="510" t="str">
        <f>IF(+R258=J258,+K258,+J258)</f>
        <v>Virginia</v>
      </c>
      <c r="T258" s="500" t="str">
        <f>J258</f>
        <v>Virginia</v>
      </c>
      <c r="U258" s="481" t="str">
        <f>IF($N258=$J258,IF($O258-$Q258=$L258,"T",IF($R258=T258,"W","L")),IF($R258=T258,"W","L"))</f>
        <v>L</v>
      </c>
      <c r="V258" s="492" t="str">
        <f>F258</f>
        <v>Wake Forest</v>
      </c>
      <c r="W258" s="643">
        <v>40</v>
      </c>
      <c r="X258" s="492" t="str">
        <f>IF(+V258=F258,H258,F258)</f>
        <v>Virginia</v>
      </c>
      <c r="Y258" s="644">
        <v>23</v>
      </c>
    </row>
    <row r="259" spans="1:25" ht="16" x14ac:dyDescent="0.8">
      <c r="A259" s="485">
        <v>4</v>
      </c>
      <c r="B259" s="636" t="s">
        <v>95</v>
      </c>
      <c r="C259" s="638">
        <v>44463</v>
      </c>
      <c r="D259" s="630">
        <f>20/24</f>
        <v>0.83333333333333337</v>
      </c>
      <c r="E259" s="481" t="s">
        <v>67</v>
      </c>
      <c r="F259" s="636" t="s">
        <v>348</v>
      </c>
      <c r="G259" s="481" t="str">
        <f t="shared" si="41"/>
        <v>Ind</v>
      </c>
      <c r="H259" s="636" t="s">
        <v>97</v>
      </c>
      <c r="I259" s="481" t="str">
        <f t="shared" si="33"/>
        <v>ACC</v>
      </c>
      <c r="J259" s="636" t="str">
        <f>F259</f>
        <v>Liberty</v>
      </c>
      <c r="K259" s="565" t="str">
        <f>IF(+J259=F259,H259,F259)</f>
        <v>Syracuse</v>
      </c>
      <c r="L259" s="639">
        <v>5.5</v>
      </c>
      <c r="M259" s="634">
        <v>52.5</v>
      </c>
      <c r="N259" s="485" t="str">
        <f>H259</f>
        <v>Syracuse</v>
      </c>
      <c r="O259" s="640">
        <v>24</v>
      </c>
      <c r="P259" s="668" t="str">
        <f t="shared" si="43"/>
        <v>Liberty</v>
      </c>
      <c r="Q259" s="614">
        <v>21</v>
      </c>
      <c r="R259" s="510" t="str">
        <f>IF(+N259=K259,+N259,IF(+O259-Q259&lt;L259,+K259,+J259))</f>
        <v>Syracuse</v>
      </c>
      <c r="S259" s="510" t="str">
        <f>IF(+R259=J259,+K259,+J259)</f>
        <v>Liberty</v>
      </c>
      <c r="T259" s="833" t="str">
        <f>J259</f>
        <v>Liberty</v>
      </c>
      <c r="U259" s="481" t="str">
        <f>IF($N259=$J259,IF($O259-$Q259=$L259,"T",IF($R259=T259,"W","L")),IF($R259=T259,"W","L"))</f>
        <v>L</v>
      </c>
      <c r="V259" s="492" t="str">
        <f>F259</f>
        <v>Liberty</v>
      </c>
      <c r="W259" s="643">
        <v>38</v>
      </c>
      <c r="X259" s="492" t="str">
        <f>IF(+V259=F259,H259,F259)</f>
        <v>Syracuse</v>
      </c>
      <c r="Y259" s="644">
        <v>21</v>
      </c>
    </row>
    <row r="260" spans="1:25" ht="16" x14ac:dyDescent="0.8">
      <c r="A260" s="485">
        <v>4</v>
      </c>
      <c r="B260" s="636" t="s">
        <v>95</v>
      </c>
      <c r="C260" s="638">
        <v>44463</v>
      </c>
      <c r="D260" s="630">
        <f>22/24</f>
        <v>0.91666666666666663</v>
      </c>
      <c r="E260" s="481" t="s">
        <v>52</v>
      </c>
      <c r="F260" s="636" t="s">
        <v>209</v>
      </c>
      <c r="G260" s="481" t="str">
        <f t="shared" si="41"/>
        <v>MWC</v>
      </c>
      <c r="H260" s="636" t="s">
        <v>201</v>
      </c>
      <c r="I260" s="481" t="str">
        <f t="shared" ref="I260:I323" si="44">VLOOKUP(+H260,$F$995:$G$1242,2,FALSE)</f>
        <v>MWC</v>
      </c>
      <c r="J260" s="636" t="str">
        <f>H260</f>
        <v>Fresno State</v>
      </c>
      <c r="K260" s="565" t="str">
        <f>IF(+J260=F260,H260,F260)</f>
        <v>UNLV</v>
      </c>
      <c r="L260" s="639">
        <v>30.5</v>
      </c>
      <c r="M260" s="634">
        <v>58.5</v>
      </c>
      <c r="N260" s="485" t="str">
        <f>H260</f>
        <v>Fresno State</v>
      </c>
      <c r="O260" s="640">
        <v>38</v>
      </c>
      <c r="P260" s="668" t="str">
        <f t="shared" si="43"/>
        <v>UNLV</v>
      </c>
      <c r="Q260" s="614">
        <v>30</v>
      </c>
      <c r="R260" s="510" t="str">
        <f>IF(+N260=K260,+N260,IF(+O260-Q260&lt;L260,+K260,+J260))</f>
        <v>UNLV</v>
      </c>
      <c r="S260" s="510" t="str">
        <f>IF(+R260=J260,+K260,+J260)</f>
        <v>Fresno State</v>
      </c>
      <c r="T260" s="500" t="str">
        <f>K260</f>
        <v>UNLV</v>
      </c>
      <c r="U260" s="481" t="str">
        <f>IF($N260=$J260,IF($O260-$Q260=$L260,"T",IF($R260=T260,"W","L")),IF($R260=T260,"W","L"))</f>
        <v>W</v>
      </c>
      <c r="V260" s="492" t="str">
        <f>H260</f>
        <v>Fresno State</v>
      </c>
      <c r="W260" s="643">
        <v>40</v>
      </c>
      <c r="X260" s="492" t="str">
        <f>IF(+V260=F260,H260,F260)</f>
        <v>UNLV</v>
      </c>
      <c r="Y260" s="644">
        <v>27</v>
      </c>
    </row>
    <row r="261" spans="1:25" ht="16" x14ac:dyDescent="0.8">
      <c r="A261" s="485">
        <v>4</v>
      </c>
      <c r="B261" s="636" t="s">
        <v>39</v>
      </c>
      <c r="C261" s="638">
        <v>44464</v>
      </c>
      <c r="D261" s="630">
        <f>18/24</f>
        <v>0.75</v>
      </c>
      <c r="E261" s="481"/>
      <c r="F261" s="636" t="s">
        <v>229</v>
      </c>
      <c r="G261" s="481" t="str">
        <f t="shared" si="41"/>
        <v>1AA</v>
      </c>
      <c r="H261" s="636" t="s">
        <v>115</v>
      </c>
      <c r="I261" s="481" t="str">
        <f t="shared" si="44"/>
        <v>AAC</v>
      </c>
      <c r="J261" s="636"/>
      <c r="K261" s="565"/>
      <c r="L261" s="639"/>
      <c r="M261" s="634"/>
      <c r="N261" s="485" t="str">
        <f>H261</f>
        <v>East Carolina</v>
      </c>
      <c r="O261" s="640">
        <v>31</v>
      </c>
      <c r="P261" s="668" t="str">
        <f t="shared" si="43"/>
        <v>1AA Charleston Southern</v>
      </c>
      <c r="Q261" s="614">
        <v>28</v>
      </c>
      <c r="R261" s="510"/>
      <c r="S261" s="510"/>
      <c r="T261" s="500"/>
      <c r="U261" s="481"/>
      <c r="W261" s="643"/>
      <c r="X261" s="492" t="s">
        <v>502</v>
      </c>
      <c r="Y261" s="644"/>
    </row>
    <row r="262" spans="1:25" ht="16" x14ac:dyDescent="0.8">
      <c r="A262" s="485">
        <v>4</v>
      </c>
      <c r="B262" s="636" t="s">
        <v>39</v>
      </c>
      <c r="C262" s="638">
        <v>44464</v>
      </c>
      <c r="D262" s="630">
        <f>19/24</f>
        <v>0.79166666666666663</v>
      </c>
      <c r="E262" s="481" t="s">
        <v>102</v>
      </c>
      <c r="F262" s="636" t="s">
        <v>103</v>
      </c>
      <c r="G262" s="481" t="str">
        <f t="shared" si="41"/>
        <v>AAC</v>
      </c>
      <c r="H262" s="636" t="s">
        <v>186</v>
      </c>
      <c r="I262" s="481" t="str">
        <f t="shared" si="44"/>
        <v>AAC</v>
      </c>
      <c r="J262" s="636" t="str">
        <f>H262</f>
        <v>Houston</v>
      </c>
      <c r="K262" s="565" t="str">
        <f>IF(+J262=F262,H262,F262)</f>
        <v>Navy</v>
      </c>
      <c r="L262" s="639">
        <v>20</v>
      </c>
      <c r="M262" s="634">
        <v>48</v>
      </c>
      <c r="N262" s="485" t="str">
        <f>H262</f>
        <v>Houston</v>
      </c>
      <c r="O262" s="640">
        <v>28</v>
      </c>
      <c r="P262" s="668" t="str">
        <f t="shared" si="43"/>
        <v>Navy</v>
      </c>
      <c r="Q262" s="614">
        <v>20</v>
      </c>
      <c r="R262" s="510" t="str">
        <f>IF(+N262=K262,+N262,IF(+O262-Q262&lt;L262,+K262,+J262))</f>
        <v>Navy</v>
      </c>
      <c r="S262" s="510" t="str">
        <f>IF(+R262=J262,+K262,+J262)</f>
        <v>Houston</v>
      </c>
      <c r="T262" s="500" t="str">
        <f>J262</f>
        <v>Houston</v>
      </c>
      <c r="U262" s="481" t="str">
        <f>IF($N262=$J262,IF($O262-$Q262=$L262,"T",IF($R262=T262,"W","L")),IF($R262=T262,"W","L"))</f>
        <v>L</v>
      </c>
      <c r="V262" s="492" t="str">
        <f>H262</f>
        <v>Houston</v>
      </c>
      <c r="W262" s="643">
        <v>37</v>
      </c>
      <c r="X262" s="492" t="str">
        <f>IF(+V262=F262,H262,F262)</f>
        <v>Navy</v>
      </c>
      <c r="Y262" s="644">
        <v>21</v>
      </c>
    </row>
    <row r="263" spans="1:25" ht="16" x14ac:dyDescent="0.8">
      <c r="A263" s="485">
        <v>4</v>
      </c>
      <c r="B263" s="636" t="s">
        <v>39</v>
      </c>
      <c r="C263" s="638">
        <v>44464</v>
      </c>
      <c r="D263" s="630">
        <f>15.5/24</f>
        <v>0.64583333333333337</v>
      </c>
      <c r="E263" s="481" t="s">
        <v>528</v>
      </c>
      <c r="F263" s="636" t="s">
        <v>187</v>
      </c>
      <c r="G263" s="481" t="str">
        <f t="shared" si="41"/>
        <v>CUSA</v>
      </c>
      <c r="H263" s="636" t="s">
        <v>66</v>
      </c>
      <c r="I263" s="481" t="str">
        <f t="shared" si="44"/>
        <v>AAC</v>
      </c>
      <c r="J263" s="636" t="str">
        <f>H263</f>
        <v>Memphis</v>
      </c>
      <c r="K263" s="565" t="str">
        <f>IF(+J263=F263,H263,F263)</f>
        <v>UT San Antonio</v>
      </c>
      <c r="L263" s="639">
        <v>3</v>
      </c>
      <c r="M263" s="634">
        <v>68</v>
      </c>
      <c r="N263" s="485" t="str">
        <f>F263</f>
        <v>UT San Antonio</v>
      </c>
      <c r="O263" s="640">
        <v>31</v>
      </c>
      <c r="P263" s="668" t="str">
        <f t="shared" si="43"/>
        <v>Memphis</v>
      </c>
      <c r="Q263" s="614">
        <v>28</v>
      </c>
      <c r="R263" s="510" t="str">
        <f>IF(+N263=K263,+N263,IF(+O263-Q263&lt;L263,+K263,+J263))</f>
        <v>UT San Antonio</v>
      </c>
      <c r="S263" s="510" t="str">
        <f>IF(+R263=J263,+K263,+J263)</f>
        <v>Memphis</v>
      </c>
      <c r="T263" s="500" t="str">
        <f>J263</f>
        <v>Memphis</v>
      </c>
      <c r="U263" s="481" t="str">
        <f>IF($N263=$J263,IF($O263-$Q263=$L263,"T",IF($R263=T263,"W","L")),IF($R263=T263,"W","L"))</f>
        <v>L</v>
      </c>
      <c r="W263" s="643"/>
      <c r="X263" s="492" t="s">
        <v>502</v>
      </c>
      <c r="Y263" s="644"/>
    </row>
    <row r="264" spans="1:25" ht="16" x14ac:dyDescent="0.8">
      <c r="A264" s="485">
        <v>4</v>
      </c>
      <c r="B264" s="636" t="s">
        <v>39</v>
      </c>
      <c r="C264" s="638">
        <v>44464</v>
      </c>
      <c r="D264" s="630">
        <f>12/24</f>
        <v>0.5</v>
      </c>
      <c r="E264" s="481"/>
      <c r="F264" s="636" t="s">
        <v>274</v>
      </c>
      <c r="G264" s="481" t="str">
        <f t="shared" si="41"/>
        <v>1AA</v>
      </c>
      <c r="H264" s="636" t="s">
        <v>192</v>
      </c>
      <c r="I264" s="481" t="str">
        <f t="shared" si="44"/>
        <v>AAC</v>
      </c>
      <c r="J264" s="636"/>
      <c r="K264" s="565"/>
      <c r="L264" s="639"/>
      <c r="M264" s="634"/>
      <c r="N264" s="485" t="str">
        <f>H264</f>
        <v>Temple</v>
      </c>
      <c r="O264" s="640">
        <v>41</v>
      </c>
      <c r="P264" s="668" t="str">
        <f t="shared" si="39"/>
        <v>1AA Wagner</v>
      </c>
      <c r="Q264" s="614">
        <v>7</v>
      </c>
      <c r="R264" s="510"/>
      <c r="S264" s="510"/>
      <c r="T264" s="500"/>
      <c r="U264" s="481"/>
      <c r="W264" s="643"/>
      <c r="X264" s="492" t="s">
        <v>502</v>
      </c>
      <c r="Y264" s="644"/>
    </row>
    <row r="265" spans="1:25" ht="16" x14ac:dyDescent="0.8">
      <c r="A265" s="485">
        <v>4</v>
      </c>
      <c r="B265" s="636" t="s">
        <v>39</v>
      </c>
      <c r="C265" s="638">
        <v>44464</v>
      </c>
      <c r="D265" s="630">
        <f>20/24</f>
        <v>0.83333333333333337</v>
      </c>
      <c r="E265" s="481"/>
      <c r="F265" s="636" t="s">
        <v>185</v>
      </c>
      <c r="G265" s="481" t="str">
        <f t="shared" si="41"/>
        <v>CUSA</v>
      </c>
      <c r="H265" s="636" t="s">
        <v>120</v>
      </c>
      <c r="I265" s="481" t="str">
        <f t="shared" si="44"/>
        <v>AAC</v>
      </c>
      <c r="J265" s="636" t="str">
        <f>H265</f>
        <v>Tulane</v>
      </c>
      <c r="K265" s="565" t="str">
        <f t="shared" ref="K265:K322" si="45">IF(+J265=F265,H265,F265)</f>
        <v>UAB</v>
      </c>
      <c r="L265" s="639">
        <v>4</v>
      </c>
      <c r="M265" s="634">
        <v>55.5</v>
      </c>
      <c r="N265" s="485" t="str">
        <f>F265</f>
        <v>UAB</v>
      </c>
      <c r="O265" s="640">
        <v>28</v>
      </c>
      <c r="P265" s="668" t="str">
        <f t="shared" si="39"/>
        <v>Tulane</v>
      </c>
      <c r="Q265" s="614">
        <v>21</v>
      </c>
      <c r="R265" s="510" t="str">
        <f t="shared" ref="R265:R322" si="46">IF(+N265=K265,+N265,IF(+O265-Q265&lt;L265,+K265,+J265))</f>
        <v>UAB</v>
      </c>
      <c r="S265" s="510" t="str">
        <f t="shared" ref="S265:S322" si="47">IF(+R265=J265,+K265,+J265)</f>
        <v>Tulane</v>
      </c>
      <c r="T265" s="500" t="str">
        <f>J265</f>
        <v>Tulane</v>
      </c>
      <c r="U265" s="481" t="str">
        <f t="shared" si="38"/>
        <v>L</v>
      </c>
      <c r="W265" s="643"/>
      <c r="X265" s="492" t="s">
        <v>502</v>
      </c>
      <c r="Y265" s="644"/>
    </row>
    <row r="266" spans="1:25" ht="16" x14ac:dyDescent="0.8">
      <c r="A266" s="485">
        <v>4</v>
      </c>
      <c r="B266" s="636" t="s">
        <v>39</v>
      </c>
      <c r="C266" s="638">
        <v>44464</v>
      </c>
      <c r="D266" s="630">
        <f>17/24</f>
        <v>0.70833333333333337</v>
      </c>
      <c r="E266" s="481"/>
      <c r="F266" s="636" t="s">
        <v>150</v>
      </c>
      <c r="G266" s="481" t="str">
        <f t="shared" si="41"/>
        <v>SB</v>
      </c>
      <c r="H266" s="636" t="s">
        <v>78</v>
      </c>
      <c r="I266" s="481" t="str">
        <f t="shared" si="44"/>
        <v>AAC</v>
      </c>
      <c r="J266" s="636" t="str">
        <f>H266</f>
        <v>Tulsa</v>
      </c>
      <c r="K266" s="565" t="str">
        <f t="shared" si="45"/>
        <v>Arkansas State</v>
      </c>
      <c r="L266" s="639">
        <v>13.5</v>
      </c>
      <c r="M266" s="634">
        <v>62.5</v>
      </c>
      <c r="N266" s="485" t="str">
        <f>H266</f>
        <v>Tulsa</v>
      </c>
      <c r="O266" s="640">
        <v>41</v>
      </c>
      <c r="P266" s="668" t="str">
        <f t="shared" si="39"/>
        <v>Arkansas State</v>
      </c>
      <c r="Q266" s="614">
        <v>34</v>
      </c>
      <c r="R266" s="510" t="str">
        <f t="shared" si="46"/>
        <v>Arkansas State</v>
      </c>
      <c r="S266" s="510" t="str">
        <f t="shared" si="47"/>
        <v>Tulsa</v>
      </c>
      <c r="T266" s="500" t="str">
        <f>K266</f>
        <v>Arkansas State</v>
      </c>
      <c r="U266" s="481" t="str">
        <f t="shared" si="38"/>
        <v>W</v>
      </c>
      <c r="W266" s="643"/>
      <c r="X266" s="492" t="s">
        <v>502</v>
      </c>
      <c r="Y266" s="644"/>
    </row>
    <row r="267" spans="1:25" ht="16" x14ac:dyDescent="0.8">
      <c r="A267" s="485">
        <v>4</v>
      </c>
      <c r="B267" s="636" t="s">
        <v>39</v>
      </c>
      <c r="C267" s="638">
        <v>44464</v>
      </c>
      <c r="D267" s="630">
        <f>12/24</f>
        <v>0.5</v>
      </c>
      <c r="E267" s="481" t="s">
        <v>272</v>
      </c>
      <c r="F267" s="636" t="s">
        <v>232</v>
      </c>
      <c r="G267" s="481" t="str">
        <f t="shared" si="41"/>
        <v>SEC</v>
      </c>
      <c r="H267" s="636" t="s">
        <v>109</v>
      </c>
      <c r="I267" s="481" t="str">
        <f t="shared" si="44"/>
        <v>ACC</v>
      </c>
      <c r="J267" s="636" t="str">
        <f>F267</f>
        <v>Missouri</v>
      </c>
      <c r="K267" s="565" t="str">
        <f t="shared" si="45"/>
        <v>Boston College</v>
      </c>
      <c r="L267" s="639">
        <v>2</v>
      </c>
      <c r="M267" s="634">
        <v>58.5</v>
      </c>
      <c r="N267" s="485" t="str">
        <f>H267</f>
        <v>Boston College</v>
      </c>
      <c r="O267" s="640">
        <v>41</v>
      </c>
      <c r="P267" s="668" t="str">
        <f t="shared" si="39"/>
        <v>Missouri</v>
      </c>
      <c r="Q267" s="614">
        <v>34</v>
      </c>
      <c r="R267" s="510" t="str">
        <f t="shared" si="46"/>
        <v>Boston College</v>
      </c>
      <c r="S267" s="510" t="str">
        <f t="shared" si="47"/>
        <v>Missouri</v>
      </c>
      <c r="T267" s="833" t="str">
        <f>J267</f>
        <v>Missouri</v>
      </c>
      <c r="U267" s="481" t="str">
        <f t="shared" si="38"/>
        <v>L</v>
      </c>
      <c r="W267" s="643"/>
      <c r="X267" s="492" t="s">
        <v>502</v>
      </c>
      <c r="Y267" s="644"/>
    </row>
    <row r="268" spans="1:25" ht="16" x14ac:dyDescent="0.8">
      <c r="A268" s="485">
        <v>4</v>
      </c>
      <c r="B268" s="636" t="s">
        <v>39</v>
      </c>
      <c r="C268" s="638">
        <v>44464</v>
      </c>
      <c r="D268" s="630">
        <f>16/24</f>
        <v>0.66666666666666663</v>
      </c>
      <c r="E268" s="481" t="s">
        <v>67</v>
      </c>
      <c r="F268" s="636" t="s">
        <v>160</v>
      </c>
      <c r="G268" s="481" t="str">
        <f t="shared" si="41"/>
        <v>B12</v>
      </c>
      <c r="H268" s="636" t="s">
        <v>124</v>
      </c>
      <c r="I268" s="481" t="str">
        <f t="shared" si="44"/>
        <v>ACC</v>
      </c>
      <c r="J268" s="636" t="str">
        <f>H268</f>
        <v>Duke</v>
      </c>
      <c r="K268" s="565" t="str">
        <f t="shared" si="45"/>
        <v>Kansas</v>
      </c>
      <c r="L268" s="639">
        <v>16</v>
      </c>
      <c r="M268" s="634">
        <v>57.5</v>
      </c>
      <c r="N268" s="485" t="str">
        <f>H268</f>
        <v>Duke</v>
      </c>
      <c r="O268" s="640">
        <v>52</v>
      </c>
      <c r="P268" s="668" t="str">
        <f t="shared" si="39"/>
        <v>Kansas</v>
      </c>
      <c r="Q268" s="614">
        <v>33</v>
      </c>
      <c r="R268" s="510" t="str">
        <f t="shared" si="46"/>
        <v>Duke</v>
      </c>
      <c r="S268" s="510" t="str">
        <f t="shared" si="47"/>
        <v>Kansas</v>
      </c>
      <c r="T268" s="500" t="str">
        <f>K268</f>
        <v>Kansas</v>
      </c>
      <c r="U268" s="481" t="str">
        <f t="shared" si="38"/>
        <v>L</v>
      </c>
      <c r="W268" s="643"/>
      <c r="X268" s="492" t="s">
        <v>502</v>
      </c>
      <c r="Y268" s="644"/>
    </row>
    <row r="269" spans="1:25" ht="16" x14ac:dyDescent="0.8">
      <c r="A269" s="485">
        <v>4</v>
      </c>
      <c r="B269" s="636" t="s">
        <v>39</v>
      </c>
      <c r="C269" s="638">
        <v>44464</v>
      </c>
      <c r="D269" s="630">
        <f>15.5/24</f>
        <v>0.64583333333333337</v>
      </c>
      <c r="E269" s="481" t="s">
        <v>272</v>
      </c>
      <c r="F269" s="636" t="s">
        <v>129</v>
      </c>
      <c r="G269" s="481" t="str">
        <f t="shared" si="41"/>
        <v>ACC</v>
      </c>
      <c r="H269" s="636" t="s">
        <v>126</v>
      </c>
      <c r="I269" s="481" t="str">
        <f t="shared" si="44"/>
        <v>ACC</v>
      </c>
      <c r="J269" s="636" t="str">
        <f>F269</f>
        <v>Louisville</v>
      </c>
      <c r="K269" s="565" t="str">
        <f t="shared" si="45"/>
        <v>Florida State</v>
      </c>
      <c r="L269" s="639">
        <v>2.5</v>
      </c>
      <c r="M269" s="634">
        <v>62.5</v>
      </c>
      <c r="N269" s="485" t="str">
        <f>F269</f>
        <v>Louisville</v>
      </c>
      <c r="O269" s="640">
        <v>31</v>
      </c>
      <c r="P269" s="668" t="str">
        <f t="shared" si="39"/>
        <v>Florida State</v>
      </c>
      <c r="Q269" s="614">
        <v>23</v>
      </c>
      <c r="R269" s="510" t="str">
        <f t="shared" si="46"/>
        <v>Louisville</v>
      </c>
      <c r="S269" s="510" t="str">
        <f t="shared" si="47"/>
        <v>Florida State</v>
      </c>
      <c r="T269" s="833" t="str">
        <f>J269</f>
        <v>Louisville</v>
      </c>
      <c r="U269" s="481" t="str">
        <f t="shared" ref="U269:U322" si="48">IF($N269=$J269,IF($O269-$Q269=$L269,"T",IF($R269=T269,"W","L")),IF($R269=T269,"W","L"))</f>
        <v>W</v>
      </c>
      <c r="V269" s="492" t="str">
        <f>F269</f>
        <v>Louisville</v>
      </c>
      <c r="W269" s="643">
        <v>48</v>
      </c>
      <c r="X269" s="492" t="str">
        <f>IF(+V269=F269,H269,F269)</f>
        <v>Florida State</v>
      </c>
      <c r="Y269" s="644">
        <v>16</v>
      </c>
    </row>
    <row r="270" spans="1:25" ht="16" x14ac:dyDescent="0.8">
      <c r="A270" s="485">
        <v>4</v>
      </c>
      <c r="B270" s="636" t="s">
        <v>39</v>
      </c>
      <c r="C270" s="638">
        <v>44464</v>
      </c>
      <c r="D270" s="630">
        <f>19.5/24</f>
        <v>0.8125</v>
      </c>
      <c r="E270" s="481" t="s">
        <v>67</v>
      </c>
      <c r="F270" s="636" t="s">
        <v>134</v>
      </c>
      <c r="G270" s="481" t="str">
        <f t="shared" si="41"/>
        <v>ACC</v>
      </c>
      <c r="H270" s="636" t="s">
        <v>240</v>
      </c>
      <c r="I270" s="481" t="str">
        <f t="shared" si="44"/>
        <v>ACC</v>
      </c>
      <c r="J270" s="636" t="str">
        <f>F270</f>
        <v>North Carolina</v>
      </c>
      <c r="K270" s="565" t="str">
        <f t="shared" si="45"/>
        <v>Georgia Tech</v>
      </c>
      <c r="L270" s="639">
        <v>12.5</v>
      </c>
      <c r="M270" s="634">
        <v>63</v>
      </c>
      <c r="N270" s="485" t="str">
        <f t="shared" ref="N270:N277" si="49">H270</f>
        <v>Georgia Tech</v>
      </c>
      <c r="O270" s="640">
        <v>45</v>
      </c>
      <c r="P270" s="668" t="str">
        <f t="shared" si="39"/>
        <v>North Carolina</v>
      </c>
      <c r="Q270" s="614">
        <v>22</v>
      </c>
      <c r="R270" s="510" t="str">
        <f t="shared" si="46"/>
        <v>Georgia Tech</v>
      </c>
      <c r="S270" s="510" t="str">
        <f t="shared" si="47"/>
        <v>North Carolina</v>
      </c>
      <c r="T270" s="500" t="str">
        <f>J270</f>
        <v>North Carolina</v>
      </c>
      <c r="U270" s="481" t="str">
        <f t="shared" si="48"/>
        <v>L</v>
      </c>
      <c r="W270" s="643"/>
      <c r="X270" s="492" t="s">
        <v>502</v>
      </c>
      <c r="Y270" s="644"/>
    </row>
    <row r="271" spans="1:25" ht="16" x14ac:dyDescent="0.8">
      <c r="A271" s="485">
        <v>4</v>
      </c>
      <c r="B271" s="636" t="s">
        <v>39</v>
      </c>
      <c r="C271" s="638">
        <v>44464</v>
      </c>
      <c r="D271" s="630">
        <f>15.5/24</f>
        <v>0.64583333333333337</v>
      </c>
      <c r="E271" s="481" t="s">
        <v>59</v>
      </c>
      <c r="F271" s="497" t="s">
        <v>96</v>
      </c>
      <c r="G271" s="481" t="str">
        <f t="shared" si="41"/>
        <v>1AA</v>
      </c>
      <c r="H271" s="636" t="s">
        <v>132</v>
      </c>
      <c r="I271" s="481" t="str">
        <f t="shared" si="44"/>
        <v>ACC</v>
      </c>
      <c r="J271" s="636"/>
      <c r="K271" s="565"/>
      <c r="L271" s="639"/>
      <c r="M271" s="634"/>
      <c r="N271" s="485" t="str">
        <f t="shared" si="49"/>
        <v>Miami (FL)</v>
      </c>
      <c r="O271" s="640">
        <v>69</v>
      </c>
      <c r="P271" s="668" t="str">
        <f t="shared" ref="P271:P333" si="50">IF(+N271=F271,H271,F271)</f>
        <v>1AA Central Connecticut</v>
      </c>
      <c r="Q271" s="614">
        <v>0</v>
      </c>
      <c r="R271" s="510"/>
      <c r="S271" s="510"/>
      <c r="T271" s="500"/>
      <c r="U271" s="481"/>
      <c r="W271" s="643"/>
      <c r="X271" s="492" t="s">
        <v>502</v>
      </c>
      <c r="Y271" s="644"/>
    </row>
    <row r="272" spans="1:25" ht="16" x14ac:dyDescent="0.8">
      <c r="A272" s="485">
        <v>4</v>
      </c>
      <c r="B272" s="636" t="s">
        <v>39</v>
      </c>
      <c r="C272" s="638">
        <v>44464</v>
      </c>
      <c r="D272" s="630">
        <f>15.5/24</f>
        <v>0.64583333333333337</v>
      </c>
      <c r="E272" s="481" t="s">
        <v>40</v>
      </c>
      <c r="F272" s="636" t="s">
        <v>122</v>
      </c>
      <c r="G272" s="481" t="str">
        <f t="shared" si="41"/>
        <v>ACC</v>
      </c>
      <c r="H272" s="636" t="s">
        <v>136</v>
      </c>
      <c r="I272" s="481" t="str">
        <f t="shared" si="44"/>
        <v>ACC</v>
      </c>
      <c r="J272" s="636" t="str">
        <f>F272</f>
        <v>Clemson</v>
      </c>
      <c r="K272" s="565" t="str">
        <f t="shared" si="45"/>
        <v>North Carolina St</v>
      </c>
      <c r="L272" s="639">
        <v>10</v>
      </c>
      <c r="M272" s="634">
        <v>47.5</v>
      </c>
      <c r="N272" s="485" t="str">
        <f t="shared" si="49"/>
        <v>North Carolina St</v>
      </c>
      <c r="O272" s="640">
        <v>27</v>
      </c>
      <c r="P272" s="668" t="str">
        <f t="shared" si="50"/>
        <v>Clemson</v>
      </c>
      <c r="Q272" s="614">
        <v>21</v>
      </c>
      <c r="R272" s="510" t="str">
        <f t="shared" si="46"/>
        <v>North Carolina St</v>
      </c>
      <c r="S272" s="510" t="str">
        <f t="shared" si="47"/>
        <v>Clemson</v>
      </c>
      <c r="T272" s="500" t="str">
        <f>J272</f>
        <v>Clemson</v>
      </c>
      <c r="U272" s="481" t="str">
        <f t="shared" si="48"/>
        <v>L</v>
      </c>
      <c r="W272" s="643"/>
      <c r="X272" s="492" t="s">
        <v>502</v>
      </c>
      <c r="Y272" s="644"/>
    </row>
    <row r="273" spans="1:25" ht="16" x14ac:dyDescent="0.8">
      <c r="A273" s="485">
        <v>4</v>
      </c>
      <c r="B273" s="636" t="s">
        <v>39</v>
      </c>
      <c r="C273" s="638">
        <v>44464</v>
      </c>
      <c r="D273" s="630">
        <f>12/24</f>
        <v>0.5</v>
      </c>
      <c r="E273" s="481"/>
      <c r="F273" s="636" t="s">
        <v>257</v>
      </c>
      <c r="G273" s="481" t="str">
        <f t="shared" si="41"/>
        <v>1AA</v>
      </c>
      <c r="H273" s="636" t="s">
        <v>138</v>
      </c>
      <c r="I273" s="481" t="str">
        <f t="shared" si="44"/>
        <v>ACC</v>
      </c>
      <c r="J273" s="636"/>
      <c r="K273" s="565"/>
      <c r="L273" s="639"/>
      <c r="M273" s="634"/>
      <c r="N273" s="485" t="str">
        <f t="shared" si="49"/>
        <v>Pittsburgh</v>
      </c>
      <c r="O273" s="640">
        <v>77</v>
      </c>
      <c r="P273" s="668" t="str">
        <f t="shared" si="50"/>
        <v>1AA New Hampshire</v>
      </c>
      <c r="Q273" s="614">
        <v>7</v>
      </c>
      <c r="R273" s="510"/>
      <c r="S273" s="510"/>
      <c r="T273" s="500"/>
      <c r="U273" s="481"/>
      <c r="W273" s="643"/>
      <c r="X273" s="492" t="s">
        <v>502</v>
      </c>
      <c r="Y273" s="644"/>
    </row>
    <row r="274" spans="1:25" ht="16" x14ac:dyDescent="0.8">
      <c r="A274" s="485">
        <v>4</v>
      </c>
      <c r="B274" s="636" t="s">
        <v>39</v>
      </c>
      <c r="C274" s="638">
        <v>44464</v>
      </c>
      <c r="D274" s="630">
        <f>12/24</f>
        <v>0.5</v>
      </c>
      <c r="E274" s="481" t="s">
        <v>67</v>
      </c>
      <c r="F274" s="636" t="s">
        <v>310</v>
      </c>
      <c r="G274" s="481" t="str">
        <f t="shared" si="41"/>
        <v>1AA</v>
      </c>
      <c r="H274" s="636" t="s">
        <v>234</v>
      </c>
      <c r="I274" s="481" t="str">
        <f t="shared" si="44"/>
        <v>ACC</v>
      </c>
      <c r="J274" s="636"/>
      <c r="K274" s="565"/>
      <c r="L274" s="639"/>
      <c r="M274" s="634"/>
      <c r="N274" s="485" t="str">
        <f t="shared" si="49"/>
        <v>Virginia Tech</v>
      </c>
      <c r="O274" s="640">
        <v>21</v>
      </c>
      <c r="P274" s="668" t="str">
        <f t="shared" si="50"/>
        <v>1AA Richmond</v>
      </c>
      <c r="Q274" s="614">
        <v>10</v>
      </c>
      <c r="R274" s="510"/>
      <c r="S274" s="510"/>
      <c r="T274" s="500"/>
      <c r="U274" s="481"/>
      <c r="W274" s="643"/>
      <c r="X274" s="492" t="s">
        <v>502</v>
      </c>
      <c r="Y274" s="644"/>
    </row>
    <row r="275" spans="1:25" ht="16" x14ac:dyDescent="0.8">
      <c r="A275" s="485">
        <v>4</v>
      </c>
      <c r="B275" s="636" t="s">
        <v>39</v>
      </c>
      <c r="C275" s="638">
        <v>44464</v>
      </c>
      <c r="D275" s="630">
        <f>15.5/24</f>
        <v>0.64583333333333337</v>
      </c>
      <c r="E275" s="481"/>
      <c r="F275" s="636" t="s">
        <v>121</v>
      </c>
      <c r="G275" s="481" t="str">
        <f t="shared" si="41"/>
        <v>MAC</v>
      </c>
      <c r="H275" s="636" t="s">
        <v>167</v>
      </c>
      <c r="I275" s="481" t="str">
        <f t="shared" si="44"/>
        <v>B10</v>
      </c>
      <c r="J275" s="636" t="str">
        <f t="shared" ref="J275:J280" si="51">H275</f>
        <v>Maryland</v>
      </c>
      <c r="K275" s="565" t="str">
        <f t="shared" si="45"/>
        <v>Kent State</v>
      </c>
      <c r="L275" s="639">
        <v>14.5</v>
      </c>
      <c r="M275" s="634">
        <v>68.5</v>
      </c>
      <c r="N275" s="485" t="str">
        <f t="shared" si="49"/>
        <v>Maryland</v>
      </c>
      <c r="O275" s="640">
        <v>37</v>
      </c>
      <c r="P275" s="668" t="str">
        <f t="shared" si="50"/>
        <v>Kent State</v>
      </c>
      <c r="Q275" s="614">
        <v>16</v>
      </c>
      <c r="R275" s="510" t="str">
        <f t="shared" si="46"/>
        <v>Maryland</v>
      </c>
      <c r="S275" s="510" t="str">
        <f t="shared" si="47"/>
        <v>Kent State</v>
      </c>
      <c r="T275" s="834" t="str">
        <f>J275</f>
        <v>Maryland</v>
      </c>
      <c r="U275" s="481" t="str">
        <f t="shared" si="48"/>
        <v>W</v>
      </c>
      <c r="W275" s="643"/>
      <c r="X275" s="492" t="s">
        <v>502</v>
      </c>
      <c r="Y275" s="644"/>
    </row>
    <row r="276" spans="1:25" ht="16" x14ac:dyDescent="0.8">
      <c r="A276" s="485">
        <v>4</v>
      </c>
      <c r="B276" s="636" t="s">
        <v>39</v>
      </c>
      <c r="C276" s="638">
        <v>44464</v>
      </c>
      <c r="D276" s="630">
        <f>15.5/24</f>
        <v>0.64583333333333337</v>
      </c>
      <c r="E276" s="481" t="s">
        <v>145</v>
      </c>
      <c r="F276" s="636" t="s">
        <v>99</v>
      </c>
      <c r="G276" s="481" t="str">
        <f t="shared" si="41"/>
        <v>B10</v>
      </c>
      <c r="H276" s="636" t="s">
        <v>147</v>
      </c>
      <c r="I276" s="481" t="str">
        <f t="shared" si="44"/>
        <v>B10</v>
      </c>
      <c r="J276" s="636" t="str">
        <f t="shared" si="51"/>
        <v>Michigan</v>
      </c>
      <c r="K276" s="565" t="str">
        <f t="shared" si="45"/>
        <v>Rutgers</v>
      </c>
      <c r="L276" s="639">
        <v>20</v>
      </c>
      <c r="M276" s="634">
        <v>50</v>
      </c>
      <c r="N276" s="485" t="str">
        <f t="shared" si="49"/>
        <v>Michigan</v>
      </c>
      <c r="O276" s="640">
        <v>20</v>
      </c>
      <c r="P276" s="668" t="str">
        <f t="shared" si="50"/>
        <v>Rutgers</v>
      </c>
      <c r="Q276" s="614">
        <v>13</v>
      </c>
      <c r="R276" s="510" t="str">
        <f t="shared" si="46"/>
        <v>Rutgers</v>
      </c>
      <c r="S276" s="510" t="str">
        <f t="shared" si="47"/>
        <v>Michigan</v>
      </c>
      <c r="T276" s="500" t="str">
        <f>K276</f>
        <v>Rutgers</v>
      </c>
      <c r="U276" s="481" t="str">
        <f t="shared" si="48"/>
        <v>W</v>
      </c>
      <c r="V276" s="492" t="str">
        <f>F276</f>
        <v>Rutgers</v>
      </c>
      <c r="W276" s="643">
        <v>48</v>
      </c>
      <c r="X276" s="492" t="str">
        <f>IF(+V276=F276,H276,F276)</f>
        <v>Michigan</v>
      </c>
      <c r="Y276" s="644">
        <v>42</v>
      </c>
    </row>
    <row r="277" spans="1:25" ht="16" x14ac:dyDescent="0.8">
      <c r="A277" s="485">
        <v>4</v>
      </c>
      <c r="B277" s="636" t="s">
        <v>39</v>
      </c>
      <c r="C277" s="638">
        <v>44464</v>
      </c>
      <c r="D277" s="630">
        <f>19/24</f>
        <v>0.79166666666666663</v>
      </c>
      <c r="E277" s="481" t="s">
        <v>77</v>
      </c>
      <c r="F277" s="636" t="s">
        <v>151</v>
      </c>
      <c r="G277" s="481" t="str">
        <f t="shared" si="41"/>
        <v>B10</v>
      </c>
      <c r="H277" s="636" t="s">
        <v>149</v>
      </c>
      <c r="I277" s="481" t="str">
        <f t="shared" si="44"/>
        <v>B10</v>
      </c>
      <c r="J277" s="636" t="str">
        <f t="shared" si="51"/>
        <v>Michigan State</v>
      </c>
      <c r="K277" s="565" t="str">
        <f t="shared" si="45"/>
        <v>Nebraska</v>
      </c>
      <c r="L277" s="639">
        <v>5.5</v>
      </c>
      <c r="M277" s="634">
        <v>52</v>
      </c>
      <c r="N277" s="485" t="str">
        <f t="shared" si="49"/>
        <v>Michigan State</v>
      </c>
      <c r="O277" s="640">
        <v>23</v>
      </c>
      <c r="P277" s="668" t="str">
        <f t="shared" si="50"/>
        <v>Nebraska</v>
      </c>
      <c r="Q277" s="614">
        <v>20</v>
      </c>
      <c r="R277" s="510" t="str">
        <f t="shared" si="46"/>
        <v>Nebraska</v>
      </c>
      <c r="S277" s="510" t="str">
        <f t="shared" si="47"/>
        <v>Michigan State</v>
      </c>
      <c r="T277" s="833" t="str">
        <f>J277</f>
        <v>Michigan State</v>
      </c>
      <c r="U277" s="481" t="str">
        <f t="shared" si="48"/>
        <v>L</v>
      </c>
      <c r="W277" s="643"/>
      <c r="X277" s="492" t="s">
        <v>502</v>
      </c>
      <c r="Y277" s="644"/>
    </row>
    <row r="278" spans="1:25" ht="16" x14ac:dyDescent="0.8">
      <c r="A278" s="485">
        <v>4</v>
      </c>
      <c r="B278" s="636" t="s">
        <v>39</v>
      </c>
      <c r="C278" s="638">
        <v>44464</v>
      </c>
      <c r="D278" s="630">
        <f>12/24</f>
        <v>0.5</v>
      </c>
      <c r="E278" s="481" t="s">
        <v>102</v>
      </c>
      <c r="F278" s="636" t="s">
        <v>148</v>
      </c>
      <c r="G278" s="481" t="str">
        <f t="shared" si="41"/>
        <v>MAC</v>
      </c>
      <c r="H278" s="636" t="s">
        <v>76</v>
      </c>
      <c r="I278" s="481" t="str">
        <f t="shared" si="44"/>
        <v>B10</v>
      </c>
      <c r="J278" s="636" t="str">
        <f t="shared" si="51"/>
        <v>Minnesota</v>
      </c>
      <c r="K278" s="565" t="str">
        <f t="shared" si="45"/>
        <v>Bowling Green</v>
      </c>
      <c r="L278" s="639">
        <v>31</v>
      </c>
      <c r="M278" s="634">
        <v>51</v>
      </c>
      <c r="N278" s="485" t="str">
        <f>F278</f>
        <v>Bowling Green</v>
      </c>
      <c r="O278" s="640">
        <v>14</v>
      </c>
      <c r="P278" s="668" t="str">
        <f t="shared" si="50"/>
        <v>Minnesota</v>
      </c>
      <c r="Q278" s="614">
        <v>10</v>
      </c>
      <c r="R278" s="510" t="str">
        <f t="shared" si="46"/>
        <v>Bowling Green</v>
      </c>
      <c r="S278" s="510" t="str">
        <f t="shared" si="47"/>
        <v>Minnesota</v>
      </c>
      <c r="T278" s="500" t="str">
        <f>J278</f>
        <v>Minnesota</v>
      </c>
      <c r="U278" s="481" t="str">
        <f t="shared" si="48"/>
        <v>L</v>
      </c>
      <c r="W278" s="643"/>
      <c r="X278" s="492" t="s">
        <v>502</v>
      </c>
      <c r="Y278" s="644"/>
    </row>
    <row r="279" spans="1:25" ht="16" x14ac:dyDescent="0.8">
      <c r="A279" s="485">
        <v>4</v>
      </c>
      <c r="B279" s="636" t="s">
        <v>39</v>
      </c>
      <c r="C279" s="638">
        <v>44464</v>
      </c>
      <c r="D279" s="630">
        <f>12/24</f>
        <v>0.5</v>
      </c>
      <c r="E279" s="481"/>
      <c r="F279" s="636" t="s">
        <v>195</v>
      </c>
      <c r="G279" s="481" t="str">
        <f t="shared" si="41"/>
        <v>MAC</v>
      </c>
      <c r="H279" s="636" t="s">
        <v>153</v>
      </c>
      <c r="I279" s="481" t="str">
        <f t="shared" si="44"/>
        <v>B10</v>
      </c>
      <c r="J279" s="636" t="str">
        <f t="shared" si="51"/>
        <v>Northwestern</v>
      </c>
      <c r="K279" s="565" t="str">
        <f t="shared" si="45"/>
        <v>Ohio</v>
      </c>
      <c r="L279" s="639">
        <v>14.5</v>
      </c>
      <c r="M279" s="634">
        <v>47.5</v>
      </c>
      <c r="N279" s="485" t="str">
        <f>H279</f>
        <v>Northwestern</v>
      </c>
      <c r="O279" s="640">
        <v>35</v>
      </c>
      <c r="P279" s="668" t="str">
        <f t="shared" si="50"/>
        <v>Ohio</v>
      </c>
      <c r="Q279" s="614">
        <v>6</v>
      </c>
      <c r="R279" s="510" t="str">
        <f t="shared" si="46"/>
        <v>Northwestern</v>
      </c>
      <c r="S279" s="510" t="str">
        <f t="shared" si="47"/>
        <v>Ohio</v>
      </c>
      <c r="T279" s="500" t="str">
        <f>J279</f>
        <v>Northwestern</v>
      </c>
      <c r="U279" s="481" t="str">
        <f t="shared" si="48"/>
        <v>W</v>
      </c>
      <c r="W279" s="643"/>
      <c r="X279" s="492" t="s">
        <v>502</v>
      </c>
      <c r="Y279" s="644"/>
    </row>
    <row r="280" spans="1:25" ht="16" x14ac:dyDescent="0.8">
      <c r="A280" s="485">
        <v>4</v>
      </c>
      <c r="B280" s="636" t="s">
        <v>39</v>
      </c>
      <c r="C280" s="638">
        <v>44464</v>
      </c>
      <c r="D280" s="630">
        <f>19.5/24</f>
        <v>0.8125</v>
      </c>
      <c r="E280" s="481"/>
      <c r="F280" s="636" t="s">
        <v>154</v>
      </c>
      <c r="G280" s="481" t="str">
        <f t="shared" si="41"/>
        <v>MAC</v>
      </c>
      <c r="H280" s="636" t="s">
        <v>70</v>
      </c>
      <c r="I280" s="481" t="str">
        <f t="shared" si="44"/>
        <v>B10</v>
      </c>
      <c r="J280" s="636" t="str">
        <f t="shared" si="51"/>
        <v>Ohio State</v>
      </c>
      <c r="K280" s="565" t="str">
        <f t="shared" si="45"/>
        <v>Akron</v>
      </c>
      <c r="L280" s="639">
        <v>49.5</v>
      </c>
      <c r="M280" s="634">
        <v>67.5</v>
      </c>
      <c r="N280" s="485" t="str">
        <f>H280</f>
        <v>Ohio State</v>
      </c>
      <c r="O280" s="640">
        <v>59</v>
      </c>
      <c r="P280" s="668" t="str">
        <f t="shared" si="50"/>
        <v>Akron</v>
      </c>
      <c r="Q280" s="614">
        <v>7</v>
      </c>
      <c r="R280" s="510" t="str">
        <f t="shared" si="46"/>
        <v>Ohio State</v>
      </c>
      <c r="S280" s="510" t="str">
        <f t="shared" si="47"/>
        <v>Akron</v>
      </c>
      <c r="T280" s="500" t="str">
        <f>K280</f>
        <v>Akron</v>
      </c>
      <c r="U280" s="481" t="str">
        <f t="shared" si="48"/>
        <v>L</v>
      </c>
      <c r="W280" s="643"/>
      <c r="X280" s="492" t="s">
        <v>502</v>
      </c>
      <c r="Y280" s="644"/>
    </row>
    <row r="281" spans="1:25" ht="16" x14ac:dyDescent="0.8">
      <c r="A281" s="485">
        <v>4</v>
      </c>
      <c r="B281" s="636" t="s">
        <v>39</v>
      </c>
      <c r="C281" s="638">
        <v>44464</v>
      </c>
      <c r="D281" s="630">
        <f>12/24</f>
        <v>0.5</v>
      </c>
      <c r="E281" s="481"/>
      <c r="F281" s="636" t="s">
        <v>244</v>
      </c>
      <c r="G281" s="481" t="str">
        <f t="shared" si="41"/>
        <v>1AA</v>
      </c>
      <c r="H281" s="636" t="s">
        <v>155</v>
      </c>
      <c r="I281" s="481" t="str">
        <f t="shared" si="44"/>
        <v>B10</v>
      </c>
      <c r="J281" s="636"/>
      <c r="K281" s="565"/>
      <c r="L281" s="639"/>
      <c r="M281" s="634"/>
      <c r="N281" s="485" t="str">
        <f>H281</f>
        <v>Penn State</v>
      </c>
      <c r="O281" s="640">
        <v>38</v>
      </c>
      <c r="P281" s="668" t="str">
        <f t="shared" si="50"/>
        <v>1AA Villanova</v>
      </c>
      <c r="Q281" s="614">
        <v>17</v>
      </c>
      <c r="R281" s="510"/>
      <c r="S281" s="510"/>
      <c r="T281" s="500"/>
      <c r="U281" s="481"/>
      <c r="W281" s="643"/>
      <c r="X281" s="492" t="s">
        <v>502</v>
      </c>
      <c r="Y281" s="644"/>
    </row>
    <row r="282" spans="1:25" ht="16" x14ac:dyDescent="0.8">
      <c r="A282" s="485">
        <v>4</v>
      </c>
      <c r="B282" s="636" t="s">
        <v>39</v>
      </c>
      <c r="C282" s="638">
        <v>44464</v>
      </c>
      <c r="D282" s="630">
        <f>15.5/24</f>
        <v>0.64583333333333337</v>
      </c>
      <c r="E282" s="481"/>
      <c r="F282" s="636" t="s">
        <v>142</v>
      </c>
      <c r="G282" s="481" t="str">
        <f t="shared" si="41"/>
        <v>B10</v>
      </c>
      <c r="H282" s="636" t="s">
        <v>128</v>
      </c>
      <c r="I282" s="481" t="str">
        <f t="shared" si="44"/>
        <v>B10</v>
      </c>
      <c r="J282" s="636" t="str">
        <f>H282</f>
        <v>Purdue</v>
      </c>
      <c r="K282" s="565" t="str">
        <f t="shared" si="45"/>
        <v>Illinois</v>
      </c>
      <c r="L282" s="639">
        <v>11</v>
      </c>
      <c r="M282" s="634">
        <v>53</v>
      </c>
      <c r="N282" s="485" t="str">
        <f>H282</f>
        <v>Purdue</v>
      </c>
      <c r="O282" s="640">
        <v>13</v>
      </c>
      <c r="P282" s="668" t="str">
        <f t="shared" si="50"/>
        <v>Illinois</v>
      </c>
      <c r="Q282" s="614">
        <v>9</v>
      </c>
      <c r="R282" s="510" t="str">
        <f t="shared" si="46"/>
        <v>Illinois</v>
      </c>
      <c r="S282" s="510" t="str">
        <f t="shared" si="47"/>
        <v>Purdue</v>
      </c>
      <c r="T282" s="500" t="str">
        <f>K282</f>
        <v>Illinois</v>
      </c>
      <c r="U282" s="481" t="str">
        <f t="shared" si="48"/>
        <v>W</v>
      </c>
      <c r="V282" s="492" t="str">
        <f>H282</f>
        <v>Purdue</v>
      </c>
      <c r="W282" s="643">
        <v>31</v>
      </c>
      <c r="X282" s="492" t="str">
        <f>IF(+V282=F282,H282,F282)</f>
        <v>Illinois</v>
      </c>
      <c r="Y282" s="644">
        <v>24</v>
      </c>
    </row>
    <row r="283" spans="1:25" ht="16" x14ac:dyDescent="0.8">
      <c r="A283" s="485">
        <v>4</v>
      </c>
      <c r="B283" s="636" t="s">
        <v>39</v>
      </c>
      <c r="C283" s="638">
        <v>44464</v>
      </c>
      <c r="D283" s="630">
        <f>12/24</f>
        <v>0.5</v>
      </c>
      <c r="E283" s="481" t="s">
        <v>127</v>
      </c>
      <c r="F283" s="636" t="s">
        <v>193</v>
      </c>
      <c r="G283" s="481" t="str">
        <f t="shared" si="41"/>
        <v>Ind</v>
      </c>
      <c r="H283" s="636" t="s">
        <v>101</v>
      </c>
      <c r="I283" s="481" t="str">
        <f t="shared" si="44"/>
        <v>B10</v>
      </c>
      <c r="J283" s="636" t="str">
        <f>H283</f>
        <v>Wisconsin</v>
      </c>
      <c r="K283" s="565" t="str">
        <f t="shared" si="45"/>
        <v>Notre Dame</v>
      </c>
      <c r="L283" s="639">
        <v>6.5</v>
      </c>
      <c r="M283" s="634">
        <v>46.5</v>
      </c>
      <c r="N283" s="485" t="str">
        <f>F283</f>
        <v>Notre Dame</v>
      </c>
      <c r="O283" s="640">
        <v>41</v>
      </c>
      <c r="P283" s="668" t="str">
        <f t="shared" si="50"/>
        <v>Wisconsin</v>
      </c>
      <c r="Q283" s="614">
        <v>13</v>
      </c>
      <c r="R283" s="510" t="str">
        <f t="shared" si="46"/>
        <v>Notre Dame</v>
      </c>
      <c r="S283" s="510" t="str">
        <f t="shared" si="47"/>
        <v>Wisconsin</v>
      </c>
      <c r="T283" s="500" t="str">
        <f>H283</f>
        <v>Wisconsin</v>
      </c>
      <c r="U283" s="481" t="str">
        <f t="shared" si="48"/>
        <v>L</v>
      </c>
      <c r="W283" s="643"/>
      <c r="X283" s="492" t="s">
        <v>502</v>
      </c>
      <c r="Y283" s="644"/>
    </row>
    <row r="284" spans="1:25" ht="16" x14ac:dyDescent="0.8">
      <c r="A284" s="485">
        <v>4</v>
      </c>
      <c r="B284" s="636" t="s">
        <v>39</v>
      </c>
      <c r="C284" s="638">
        <v>44464</v>
      </c>
      <c r="D284" s="630">
        <f>15.5/24</f>
        <v>0.64583333333333337</v>
      </c>
      <c r="E284" s="481"/>
      <c r="F284" s="636" t="s">
        <v>158</v>
      </c>
      <c r="G284" s="481" t="str">
        <f t="shared" si="41"/>
        <v>B12</v>
      </c>
      <c r="H284" s="636" t="s">
        <v>156</v>
      </c>
      <c r="I284" s="481" t="str">
        <f t="shared" si="44"/>
        <v>B12</v>
      </c>
      <c r="J284" s="636" t="str">
        <f>F284</f>
        <v>Iowa State</v>
      </c>
      <c r="K284" s="565" t="str">
        <f t="shared" si="45"/>
        <v>Baylor</v>
      </c>
      <c r="L284" s="639">
        <v>7</v>
      </c>
      <c r="M284" s="634">
        <v>47.5</v>
      </c>
      <c r="N284" s="485" t="str">
        <f>H284</f>
        <v>Baylor</v>
      </c>
      <c r="O284" s="640">
        <v>31</v>
      </c>
      <c r="P284" s="668" t="str">
        <f t="shared" si="50"/>
        <v>Iowa State</v>
      </c>
      <c r="Q284" s="614">
        <v>29</v>
      </c>
      <c r="R284" s="510" t="str">
        <f t="shared" si="46"/>
        <v>Baylor</v>
      </c>
      <c r="S284" s="510" t="str">
        <f t="shared" si="47"/>
        <v>Iowa State</v>
      </c>
      <c r="T284" s="500" t="str">
        <f>H284</f>
        <v>Baylor</v>
      </c>
      <c r="U284" s="481" t="str">
        <f t="shared" si="48"/>
        <v>W</v>
      </c>
      <c r="V284" s="492" t="str">
        <f>F284</f>
        <v>Iowa State</v>
      </c>
      <c r="W284" s="643">
        <v>38</v>
      </c>
      <c r="X284" s="492" t="str">
        <f>IF(+V284=F284,H284,F284)</f>
        <v>Baylor</v>
      </c>
      <c r="Y284" s="644">
        <v>31</v>
      </c>
    </row>
    <row r="285" spans="1:25" ht="16" x14ac:dyDescent="0.8">
      <c r="A285" s="485">
        <v>4</v>
      </c>
      <c r="B285" s="636" t="s">
        <v>39</v>
      </c>
      <c r="C285" s="638">
        <v>44464</v>
      </c>
      <c r="D285" s="630">
        <f>19.5/24</f>
        <v>0.8125</v>
      </c>
      <c r="E285" s="481" t="s">
        <v>145</v>
      </c>
      <c r="F285" s="636" t="s">
        <v>235</v>
      </c>
      <c r="G285" s="481" t="str">
        <f t="shared" si="41"/>
        <v>B12</v>
      </c>
      <c r="H285" s="636" t="s">
        <v>164</v>
      </c>
      <c r="I285" s="481" t="str">
        <f t="shared" si="44"/>
        <v>B12</v>
      </c>
      <c r="J285" s="636" t="str">
        <f>H285</f>
        <v>Oklahoma</v>
      </c>
      <c r="K285" s="565" t="str">
        <f t="shared" si="45"/>
        <v>West Virginia</v>
      </c>
      <c r="L285" s="639">
        <v>16.5</v>
      </c>
      <c r="M285" s="634">
        <v>56</v>
      </c>
      <c r="N285" s="485" t="str">
        <f>H285</f>
        <v>Oklahoma</v>
      </c>
      <c r="O285" s="640">
        <v>16</v>
      </c>
      <c r="P285" s="668" t="str">
        <f t="shared" si="50"/>
        <v>West Virginia</v>
      </c>
      <c r="Q285" s="614">
        <v>13</v>
      </c>
      <c r="R285" s="510" t="str">
        <f t="shared" si="46"/>
        <v>West Virginia</v>
      </c>
      <c r="S285" s="510" t="str">
        <f t="shared" si="47"/>
        <v>Oklahoma</v>
      </c>
      <c r="T285" s="833" t="str">
        <f>K285</f>
        <v>West Virginia</v>
      </c>
      <c r="U285" s="481" t="str">
        <f t="shared" si="48"/>
        <v>W</v>
      </c>
      <c r="W285" s="643"/>
      <c r="X285" s="492" t="s">
        <v>502</v>
      </c>
      <c r="Y285" s="644"/>
    </row>
    <row r="286" spans="1:25" ht="16" x14ac:dyDescent="0.8">
      <c r="A286" s="485">
        <v>4</v>
      </c>
      <c r="B286" s="636" t="s">
        <v>39</v>
      </c>
      <c r="C286" s="638">
        <v>44464</v>
      </c>
      <c r="D286" s="630">
        <f>19/24</f>
        <v>0.79166666666666663</v>
      </c>
      <c r="E286" s="481"/>
      <c r="F286" s="636" t="s">
        <v>162</v>
      </c>
      <c r="G286" s="481" t="str">
        <f t="shared" si="41"/>
        <v>B12</v>
      </c>
      <c r="H286" s="636" t="s">
        <v>79</v>
      </c>
      <c r="I286" s="481" t="str">
        <f t="shared" si="44"/>
        <v>B12</v>
      </c>
      <c r="J286" s="636" t="str">
        <f>H286</f>
        <v>Oklahoma State</v>
      </c>
      <c r="K286" s="565" t="str">
        <f t="shared" si="45"/>
        <v>Kansas State</v>
      </c>
      <c r="L286" s="639">
        <v>6</v>
      </c>
      <c r="M286" s="634">
        <v>46</v>
      </c>
      <c r="N286" s="485" t="str">
        <f>H286</f>
        <v>Oklahoma State</v>
      </c>
      <c r="O286" s="640">
        <v>31</v>
      </c>
      <c r="P286" s="668" t="str">
        <f t="shared" si="50"/>
        <v>Kansas State</v>
      </c>
      <c r="Q286" s="614">
        <v>20</v>
      </c>
      <c r="R286" s="510" t="str">
        <f t="shared" si="46"/>
        <v>Oklahoma State</v>
      </c>
      <c r="S286" s="510" t="str">
        <f t="shared" si="47"/>
        <v>Kansas State</v>
      </c>
      <c r="T286" s="500" t="str">
        <f>F286</f>
        <v>Kansas State</v>
      </c>
      <c r="U286" s="481" t="str">
        <f t="shared" si="48"/>
        <v>L</v>
      </c>
      <c r="V286" s="492" t="str">
        <f>H286</f>
        <v>Oklahoma State</v>
      </c>
      <c r="W286" s="643">
        <v>20</v>
      </c>
      <c r="X286" s="492" t="str">
        <f>IF(+V286=F286,H286,F286)</f>
        <v>Kansas State</v>
      </c>
      <c r="Y286" s="644">
        <v>18</v>
      </c>
    </row>
    <row r="287" spans="1:25" ht="16" x14ac:dyDescent="0.8">
      <c r="A287" s="485">
        <v>4</v>
      </c>
      <c r="B287" s="636" t="s">
        <v>39</v>
      </c>
      <c r="C287" s="638">
        <v>44464</v>
      </c>
      <c r="D287" s="630">
        <f>12/24</f>
        <v>0.5</v>
      </c>
      <c r="E287" s="481"/>
      <c r="F287" s="636" t="s">
        <v>117</v>
      </c>
      <c r="G287" s="481" t="str">
        <f t="shared" si="41"/>
        <v>AAC</v>
      </c>
      <c r="H287" s="636" t="s">
        <v>166</v>
      </c>
      <c r="I287" s="481" t="str">
        <f t="shared" si="44"/>
        <v>B12</v>
      </c>
      <c r="J287" s="636" t="str">
        <f>H287</f>
        <v>TCU</v>
      </c>
      <c r="K287" s="565" t="str">
        <f t="shared" si="45"/>
        <v>SMU</v>
      </c>
      <c r="L287" s="639">
        <v>9.5</v>
      </c>
      <c r="M287" s="634">
        <v>64</v>
      </c>
      <c r="N287" s="485" t="str">
        <f>F287</f>
        <v>SMU</v>
      </c>
      <c r="O287" s="640">
        <v>42</v>
      </c>
      <c r="P287" s="668" t="str">
        <f t="shared" si="50"/>
        <v>TCU</v>
      </c>
      <c r="Q287" s="614">
        <v>34</v>
      </c>
      <c r="R287" s="510" t="str">
        <f t="shared" si="46"/>
        <v>SMU</v>
      </c>
      <c r="S287" s="510" t="str">
        <f t="shared" si="47"/>
        <v>TCU</v>
      </c>
      <c r="T287" s="500" t="str">
        <f>H287</f>
        <v>TCU</v>
      </c>
      <c r="U287" s="481" t="str">
        <f t="shared" si="48"/>
        <v>L</v>
      </c>
      <c r="W287" s="643"/>
      <c r="X287" s="492" t="s">
        <v>502</v>
      </c>
      <c r="Y287" s="644"/>
    </row>
    <row r="288" spans="1:25" ht="16" x14ac:dyDescent="0.8">
      <c r="A288" s="485">
        <v>4</v>
      </c>
      <c r="B288" s="636" t="s">
        <v>39</v>
      </c>
      <c r="C288" s="638">
        <v>44464</v>
      </c>
      <c r="D288" s="630">
        <f>12/24</f>
        <v>0.5</v>
      </c>
      <c r="E288" s="481" t="s">
        <v>145</v>
      </c>
      <c r="F288" s="636" t="s">
        <v>170</v>
      </c>
      <c r="G288" s="481" t="str">
        <f t="shared" si="41"/>
        <v>B12</v>
      </c>
      <c r="H288" s="636" t="s">
        <v>168</v>
      </c>
      <c r="I288" s="481" t="str">
        <f t="shared" si="44"/>
        <v>B12</v>
      </c>
      <c r="J288" s="636" t="str">
        <f>H288</f>
        <v>Texas</v>
      </c>
      <c r="K288" s="565" t="str">
        <f t="shared" si="45"/>
        <v>Texas Tech</v>
      </c>
      <c r="L288" s="639">
        <v>7.5</v>
      </c>
      <c r="M288" s="634">
        <v>61</v>
      </c>
      <c r="N288" s="485" t="str">
        <f>H288</f>
        <v>Texas</v>
      </c>
      <c r="O288" s="640">
        <v>70</v>
      </c>
      <c r="P288" s="668" t="str">
        <f t="shared" si="50"/>
        <v>Texas Tech</v>
      </c>
      <c r="Q288" s="614">
        <v>35</v>
      </c>
      <c r="R288" s="510" t="str">
        <f t="shared" si="46"/>
        <v>Texas</v>
      </c>
      <c r="S288" s="510" t="str">
        <f t="shared" si="47"/>
        <v>Texas Tech</v>
      </c>
      <c r="T288" s="500" t="str">
        <f>K288</f>
        <v>Texas Tech</v>
      </c>
      <c r="U288" s="481" t="str">
        <f t="shared" si="48"/>
        <v>L</v>
      </c>
      <c r="V288" s="492" t="str">
        <f>H288</f>
        <v>Texas</v>
      </c>
      <c r="W288" s="643">
        <v>63</v>
      </c>
      <c r="X288" s="492" t="str">
        <f>IF(+V288=F288,H288,F288)</f>
        <v>Texas Tech</v>
      </c>
      <c r="Y288" s="644">
        <v>56</v>
      </c>
    </row>
    <row r="289" spans="1:25" ht="16" x14ac:dyDescent="0.8">
      <c r="A289" s="485">
        <v>4</v>
      </c>
      <c r="B289" s="636" t="s">
        <v>39</v>
      </c>
      <c r="C289" s="638">
        <v>44464</v>
      </c>
      <c r="D289" s="630">
        <f>19/24</f>
        <v>0.79166666666666663</v>
      </c>
      <c r="E289" s="481"/>
      <c r="F289" s="636" t="s">
        <v>178</v>
      </c>
      <c r="G289" s="481" t="str">
        <f t="shared" si="41"/>
        <v>CUSA</v>
      </c>
      <c r="H289" s="636" t="s">
        <v>172</v>
      </c>
      <c r="I289" s="481" t="str">
        <f t="shared" si="44"/>
        <v>CUSA</v>
      </c>
      <c r="J289" s="636" t="str">
        <f>H289</f>
        <v>Louisiana Tech</v>
      </c>
      <c r="K289" s="565" t="str">
        <f t="shared" si="45"/>
        <v>North Texas</v>
      </c>
      <c r="L289" s="639">
        <v>11.5</v>
      </c>
      <c r="M289" s="634">
        <v>64.5</v>
      </c>
      <c r="N289" s="485" t="str">
        <f>H289</f>
        <v>Louisiana Tech</v>
      </c>
      <c r="O289" s="640">
        <v>24</v>
      </c>
      <c r="P289" s="668" t="str">
        <f t="shared" si="50"/>
        <v>North Texas</v>
      </c>
      <c r="Q289" s="614">
        <v>17</v>
      </c>
      <c r="R289" s="510" t="str">
        <f t="shared" si="46"/>
        <v>North Texas</v>
      </c>
      <c r="S289" s="510" t="str">
        <f t="shared" si="47"/>
        <v>Louisiana Tech</v>
      </c>
      <c r="T289" s="500" t="str">
        <f>K289</f>
        <v>North Texas</v>
      </c>
      <c r="U289" s="481" t="str">
        <f t="shared" si="48"/>
        <v>W</v>
      </c>
      <c r="V289" s="492" t="str">
        <f>H289</f>
        <v>Louisiana Tech</v>
      </c>
      <c r="W289" s="643">
        <v>42</v>
      </c>
      <c r="X289" s="492" t="str">
        <f>IF(+V289=F289,H289,F289)</f>
        <v>North Texas</v>
      </c>
      <c r="Y289" s="644">
        <v>31</v>
      </c>
    </row>
    <row r="290" spans="1:25" ht="16" x14ac:dyDescent="0.8">
      <c r="A290" s="485">
        <v>4</v>
      </c>
      <c r="B290" s="636" t="s">
        <v>39</v>
      </c>
      <c r="C290" s="638">
        <v>44464</v>
      </c>
      <c r="D290" s="630">
        <f>18/24</f>
        <v>0.75</v>
      </c>
      <c r="E290" s="481"/>
      <c r="F290" s="636" t="s">
        <v>74</v>
      </c>
      <c r="G290" s="481" t="str">
        <f t="shared" si="41"/>
        <v>MAC</v>
      </c>
      <c r="H290" s="636" t="s">
        <v>180</v>
      </c>
      <c r="I290" s="481" t="str">
        <f t="shared" si="44"/>
        <v>CUSA</v>
      </c>
      <c r="J290" s="636" t="str">
        <f>F290</f>
        <v>Buffalo</v>
      </c>
      <c r="K290" s="565" t="str">
        <f t="shared" si="45"/>
        <v>Old Dominion</v>
      </c>
      <c r="L290" s="639">
        <v>13.5</v>
      </c>
      <c r="M290" s="634">
        <v>52</v>
      </c>
      <c r="N290" s="485" t="str">
        <f>F290</f>
        <v>Buffalo</v>
      </c>
      <c r="O290" s="640">
        <v>35</v>
      </c>
      <c r="P290" s="668" t="str">
        <f t="shared" si="50"/>
        <v>Old Dominion</v>
      </c>
      <c r="Q290" s="614">
        <v>34</v>
      </c>
      <c r="R290" s="510" t="str">
        <f t="shared" si="46"/>
        <v>Old Dominion</v>
      </c>
      <c r="S290" s="510" t="str">
        <f t="shared" si="47"/>
        <v>Buffalo</v>
      </c>
      <c r="T290" s="834" t="str">
        <f>J290</f>
        <v>Buffalo</v>
      </c>
      <c r="U290" s="481" t="str">
        <f t="shared" si="48"/>
        <v>L</v>
      </c>
      <c r="W290" s="643"/>
      <c r="X290" s="492" t="s">
        <v>502</v>
      </c>
      <c r="Y290" s="644"/>
    </row>
    <row r="291" spans="1:25" ht="16" x14ac:dyDescent="0.8">
      <c r="A291" s="485">
        <v>4</v>
      </c>
      <c r="B291" s="636" t="s">
        <v>39</v>
      </c>
      <c r="C291" s="638">
        <v>44464</v>
      </c>
      <c r="D291" s="630">
        <f>18.5/24</f>
        <v>0.77083333333333337</v>
      </c>
      <c r="E291" s="481"/>
      <c r="F291" s="636" t="s">
        <v>318</v>
      </c>
      <c r="G291" s="481" t="str">
        <f t="shared" si="41"/>
        <v>1AA</v>
      </c>
      <c r="H291" s="636" t="s">
        <v>43</v>
      </c>
      <c r="I291" s="481" t="str">
        <f t="shared" si="44"/>
        <v>CUSA</v>
      </c>
      <c r="J291" s="636"/>
      <c r="K291" s="565"/>
      <c r="L291" s="639"/>
      <c r="M291" s="634"/>
      <c r="N291" s="485" t="str">
        <f>H291</f>
        <v>Rice</v>
      </c>
      <c r="O291" s="640">
        <v>48</v>
      </c>
      <c r="P291" s="668" t="str">
        <f t="shared" si="50"/>
        <v>1AA Texas Southern</v>
      </c>
      <c r="Q291" s="614">
        <v>34</v>
      </c>
      <c r="R291" s="510"/>
      <c r="S291" s="510"/>
      <c r="T291" s="500"/>
      <c r="U291" s="481"/>
      <c r="W291" s="643"/>
      <c r="X291" s="492" t="s">
        <v>502</v>
      </c>
      <c r="Y291" s="644"/>
    </row>
    <row r="292" spans="1:25" ht="16" x14ac:dyDescent="0.8">
      <c r="A292" s="485">
        <v>4</v>
      </c>
      <c r="B292" s="636" t="s">
        <v>39</v>
      </c>
      <c r="C292" s="638">
        <v>44464</v>
      </c>
      <c r="D292" s="630">
        <f>21/24</f>
        <v>0.875</v>
      </c>
      <c r="E292" s="481"/>
      <c r="F292" s="636" t="s">
        <v>204</v>
      </c>
      <c r="G292" s="481" t="str">
        <f t="shared" si="41"/>
        <v>MWC</v>
      </c>
      <c r="H292" s="636" t="s">
        <v>163</v>
      </c>
      <c r="I292" s="481" t="str">
        <f t="shared" si="44"/>
        <v>CUSA</v>
      </c>
      <c r="J292" s="636" t="str">
        <f>H292</f>
        <v>UTEP</v>
      </c>
      <c r="K292" s="565" t="str">
        <f t="shared" si="45"/>
        <v>New Mexico</v>
      </c>
      <c r="L292" s="639">
        <v>1.5</v>
      </c>
      <c r="M292" s="634">
        <v>54</v>
      </c>
      <c r="N292" s="485" t="str">
        <f>H292</f>
        <v>UTEP</v>
      </c>
      <c r="O292" s="640">
        <v>20</v>
      </c>
      <c r="P292" s="668" t="str">
        <f t="shared" si="50"/>
        <v>New Mexico</v>
      </c>
      <c r="Q292" s="614">
        <v>13</v>
      </c>
      <c r="R292" s="510" t="str">
        <f t="shared" si="46"/>
        <v>UTEP</v>
      </c>
      <c r="S292" s="510" t="str">
        <f t="shared" si="47"/>
        <v>New Mexico</v>
      </c>
      <c r="T292" s="500" t="str">
        <f>J292</f>
        <v>UTEP</v>
      </c>
      <c r="U292" s="481" t="str">
        <f t="shared" si="48"/>
        <v>W</v>
      </c>
      <c r="W292" s="643"/>
      <c r="X292" s="492" t="s">
        <v>502</v>
      </c>
      <c r="Y292" s="644"/>
    </row>
    <row r="293" spans="1:25" ht="16" x14ac:dyDescent="0.8">
      <c r="A293" s="485">
        <v>4</v>
      </c>
      <c r="B293" s="636" t="s">
        <v>39</v>
      </c>
      <c r="C293" s="638">
        <v>44464</v>
      </c>
      <c r="D293" s="630">
        <f>20/24</f>
        <v>0.83333333333333337</v>
      </c>
      <c r="E293" s="481" t="s">
        <v>52</v>
      </c>
      <c r="F293" s="636" t="s">
        <v>72</v>
      </c>
      <c r="G293" s="481" t="str">
        <f t="shared" si="41"/>
        <v>B10</v>
      </c>
      <c r="H293" s="636" t="s">
        <v>189</v>
      </c>
      <c r="I293" s="481" t="str">
        <f t="shared" si="44"/>
        <v>CUSA</v>
      </c>
      <c r="J293" s="636" t="str">
        <f>F293</f>
        <v>Indiana</v>
      </c>
      <c r="K293" s="565" t="str">
        <f t="shared" si="45"/>
        <v>Western Kentucky</v>
      </c>
      <c r="L293" s="639">
        <v>9</v>
      </c>
      <c r="M293" s="634">
        <v>64</v>
      </c>
      <c r="N293" s="485" t="str">
        <f>F293</f>
        <v>Indiana</v>
      </c>
      <c r="O293" s="640">
        <v>33</v>
      </c>
      <c r="P293" s="668" t="str">
        <f t="shared" si="50"/>
        <v>Western Kentucky</v>
      </c>
      <c r="Q293" s="614">
        <v>31</v>
      </c>
      <c r="R293" s="510" t="str">
        <f t="shared" si="46"/>
        <v>Western Kentucky</v>
      </c>
      <c r="S293" s="510" t="str">
        <f t="shared" si="47"/>
        <v>Indiana</v>
      </c>
      <c r="T293" s="500" t="str">
        <f>K293</f>
        <v>Western Kentucky</v>
      </c>
      <c r="U293" s="481" t="str">
        <f t="shared" si="48"/>
        <v>W</v>
      </c>
      <c r="W293" s="643"/>
      <c r="X293" s="492" t="s">
        <v>502</v>
      </c>
      <c r="Y293" s="644"/>
    </row>
    <row r="294" spans="1:25" ht="16" x14ac:dyDescent="0.8">
      <c r="A294" s="485">
        <v>4</v>
      </c>
      <c r="B294" s="636" t="s">
        <v>39</v>
      </c>
      <c r="C294" s="638">
        <v>44464</v>
      </c>
      <c r="D294" s="630">
        <f>12/24</f>
        <v>0.5</v>
      </c>
      <c r="E294" s="481" t="s">
        <v>52</v>
      </c>
      <c r="F294" s="636" t="s">
        <v>173</v>
      </c>
      <c r="G294" s="481" t="str">
        <f t="shared" si="41"/>
        <v>MAC</v>
      </c>
      <c r="H294" s="636" t="s">
        <v>106</v>
      </c>
      <c r="I294" s="481" t="str">
        <f t="shared" si="44"/>
        <v>Ind</v>
      </c>
      <c r="J294" s="636" t="str">
        <f>H294</f>
        <v>Army</v>
      </c>
      <c r="K294" s="565" t="str">
        <f t="shared" si="45"/>
        <v>Miami (OH)</v>
      </c>
      <c r="L294" s="639">
        <v>8.5</v>
      </c>
      <c r="M294" s="634">
        <v>48.5</v>
      </c>
      <c r="N294" s="485" t="str">
        <f>H294</f>
        <v>Army</v>
      </c>
      <c r="O294" s="640">
        <v>23</v>
      </c>
      <c r="P294" s="668" t="str">
        <f t="shared" si="50"/>
        <v>Miami (OH)</v>
      </c>
      <c r="Q294" s="614">
        <v>10</v>
      </c>
      <c r="R294" s="510" t="str">
        <f t="shared" si="46"/>
        <v>Army</v>
      </c>
      <c r="S294" s="510" t="str">
        <f t="shared" si="47"/>
        <v>Miami (OH)</v>
      </c>
      <c r="T294" s="500" t="str">
        <f>J294</f>
        <v>Army</v>
      </c>
      <c r="U294" s="481" t="str">
        <f t="shared" si="48"/>
        <v>W</v>
      </c>
      <c r="W294" s="643"/>
      <c r="X294" s="492" t="s">
        <v>502</v>
      </c>
      <c r="Y294" s="644"/>
    </row>
    <row r="295" spans="1:25" ht="16" x14ac:dyDescent="0.8">
      <c r="A295" s="485">
        <v>4</v>
      </c>
      <c r="B295" s="636" t="s">
        <v>39</v>
      </c>
      <c r="C295" s="638">
        <v>44464</v>
      </c>
      <c r="D295" s="630">
        <f>22.25/24</f>
        <v>0.92708333333333337</v>
      </c>
      <c r="E295" s="481" t="s">
        <v>272</v>
      </c>
      <c r="F295" s="636" t="s">
        <v>55</v>
      </c>
      <c r="G295" s="481" t="str">
        <f t="shared" si="41"/>
        <v>AAC</v>
      </c>
      <c r="H295" s="636" t="s">
        <v>47</v>
      </c>
      <c r="I295" s="481" t="str">
        <f t="shared" si="44"/>
        <v>Ind</v>
      </c>
      <c r="J295" s="636" t="str">
        <f>H295</f>
        <v>BYU</v>
      </c>
      <c r="K295" s="565" t="str">
        <f t="shared" si="45"/>
        <v>South Florida</v>
      </c>
      <c r="L295" s="639">
        <v>23</v>
      </c>
      <c r="M295" s="634">
        <v>53.5</v>
      </c>
      <c r="N295" s="485" t="str">
        <f>H295</f>
        <v>BYU</v>
      </c>
      <c r="O295" s="640">
        <v>35</v>
      </c>
      <c r="P295" s="668" t="str">
        <f t="shared" si="50"/>
        <v>South Florida</v>
      </c>
      <c r="Q295" s="614">
        <v>27</v>
      </c>
      <c r="R295" s="510" t="str">
        <f t="shared" si="46"/>
        <v>South Florida</v>
      </c>
      <c r="S295" s="510" t="str">
        <f t="shared" si="47"/>
        <v>BYU</v>
      </c>
      <c r="T295" s="834" t="str">
        <f>J295</f>
        <v>BYU</v>
      </c>
      <c r="U295" s="481" t="str">
        <f t="shared" si="48"/>
        <v>L</v>
      </c>
      <c r="W295" s="643"/>
      <c r="X295" s="492" t="s">
        <v>502</v>
      </c>
      <c r="Y295" s="644"/>
    </row>
    <row r="296" spans="1:25" ht="16" x14ac:dyDescent="0.8">
      <c r="A296" s="485">
        <v>4</v>
      </c>
      <c r="B296" s="636" t="s">
        <v>39</v>
      </c>
      <c r="C296" s="638">
        <v>44464</v>
      </c>
      <c r="D296" s="630">
        <f>15.5/24</f>
        <v>0.64583333333333337</v>
      </c>
      <c r="E296" s="481" t="s">
        <v>52</v>
      </c>
      <c r="F296" s="636" t="s">
        <v>143</v>
      </c>
      <c r="G296" s="481" t="str">
        <f t="shared" si="41"/>
        <v>MWC</v>
      </c>
      <c r="H296" s="636" t="s">
        <v>63</v>
      </c>
      <c r="I296" s="481" t="str">
        <f t="shared" si="44"/>
        <v>Ind</v>
      </c>
      <c r="J296" s="636" t="str">
        <f>F296</f>
        <v>Wyoming</v>
      </c>
      <c r="K296" s="565" t="str">
        <f t="shared" si="45"/>
        <v>Connecticut</v>
      </c>
      <c r="L296" s="639">
        <v>29.5</v>
      </c>
      <c r="M296" s="634">
        <v>54.5</v>
      </c>
      <c r="N296" s="485" t="str">
        <f>F296</f>
        <v>Wyoming</v>
      </c>
      <c r="O296" s="640">
        <v>24</v>
      </c>
      <c r="P296" s="668" t="str">
        <f t="shared" si="50"/>
        <v>Connecticut</v>
      </c>
      <c r="Q296" s="614">
        <v>22</v>
      </c>
      <c r="R296" s="510" t="str">
        <f t="shared" si="46"/>
        <v>Connecticut</v>
      </c>
      <c r="S296" s="510" t="str">
        <f t="shared" si="47"/>
        <v>Wyoming</v>
      </c>
      <c r="T296" s="500" t="str">
        <f>F296</f>
        <v>Wyoming</v>
      </c>
      <c r="U296" s="481" t="str">
        <f t="shared" si="48"/>
        <v>L</v>
      </c>
      <c r="W296" s="643"/>
      <c r="X296" s="492" t="s">
        <v>502</v>
      </c>
      <c r="Y296" s="644"/>
    </row>
    <row r="297" spans="1:25" ht="16" x14ac:dyDescent="0.8">
      <c r="A297" s="485">
        <v>4</v>
      </c>
      <c r="B297" s="636" t="s">
        <v>39</v>
      </c>
      <c r="C297" s="638">
        <v>44464</v>
      </c>
      <c r="D297" s="630">
        <f>20/24</f>
        <v>0.83333333333333337</v>
      </c>
      <c r="E297" s="481"/>
      <c r="F297" s="636" t="s">
        <v>49</v>
      </c>
      <c r="G297" s="481" t="str">
        <f t="shared" si="41"/>
        <v>MWC</v>
      </c>
      <c r="H297" s="636" t="s">
        <v>85</v>
      </c>
      <c r="I297" s="481" t="str">
        <f t="shared" si="44"/>
        <v>Ind</v>
      </c>
      <c r="J297" s="636" t="str">
        <f>F297</f>
        <v>Hawaii</v>
      </c>
      <c r="K297" s="565" t="str">
        <f t="shared" si="45"/>
        <v>New Mexico State</v>
      </c>
      <c r="L297" s="639">
        <v>17</v>
      </c>
      <c r="M297" s="634">
        <v>61.5</v>
      </c>
      <c r="N297" s="485" t="str">
        <f>F297</f>
        <v>Hawaii</v>
      </c>
      <c r="O297" s="640">
        <v>41</v>
      </c>
      <c r="P297" s="668" t="str">
        <f t="shared" si="50"/>
        <v>New Mexico State</v>
      </c>
      <c r="Q297" s="614">
        <v>21</v>
      </c>
      <c r="R297" s="510" t="str">
        <f t="shared" si="46"/>
        <v>Hawaii</v>
      </c>
      <c r="S297" s="510" t="str">
        <f t="shared" si="47"/>
        <v>New Mexico State</v>
      </c>
      <c r="T297" s="500" t="str">
        <f>F297</f>
        <v>Hawaii</v>
      </c>
      <c r="U297" s="481" t="str">
        <f t="shared" si="48"/>
        <v>W</v>
      </c>
      <c r="W297" s="643"/>
      <c r="X297" s="492" t="s">
        <v>502</v>
      </c>
      <c r="Y297" s="644"/>
    </row>
    <row r="298" spans="1:25" ht="16" x14ac:dyDescent="0.8">
      <c r="A298" s="485">
        <v>4</v>
      </c>
      <c r="B298" s="636" t="s">
        <v>39</v>
      </c>
      <c r="C298" s="638">
        <v>44464</v>
      </c>
      <c r="D298" s="630">
        <f>14/24</f>
        <v>0.58333333333333337</v>
      </c>
      <c r="E298" s="481"/>
      <c r="F298" s="636" t="s">
        <v>84</v>
      </c>
      <c r="G298" s="481" t="str">
        <f t="shared" si="41"/>
        <v>MAC</v>
      </c>
      <c r="H298" s="636" t="s">
        <v>141</v>
      </c>
      <c r="I298" s="481" t="str">
        <f t="shared" si="44"/>
        <v>MAC</v>
      </c>
      <c r="J298" s="636" t="str">
        <f>F298</f>
        <v>Toledo</v>
      </c>
      <c r="K298" s="565" t="str">
        <f t="shared" si="45"/>
        <v>Ball State</v>
      </c>
      <c r="L298" s="639">
        <v>4.5</v>
      </c>
      <c r="M298" s="634">
        <v>56.5</v>
      </c>
      <c r="N298" s="485" t="str">
        <f>F298</f>
        <v>Toledo</v>
      </c>
      <c r="O298" s="640">
        <v>22</v>
      </c>
      <c r="P298" s="668" t="str">
        <f t="shared" si="50"/>
        <v>Ball State</v>
      </c>
      <c r="Q298" s="614">
        <v>12</v>
      </c>
      <c r="R298" s="510" t="str">
        <f t="shared" si="46"/>
        <v>Toledo</v>
      </c>
      <c r="S298" s="510" t="str">
        <f t="shared" si="47"/>
        <v>Ball State</v>
      </c>
      <c r="T298" s="500" t="str">
        <f>K298</f>
        <v>Ball State</v>
      </c>
      <c r="U298" s="481" t="str">
        <f t="shared" si="48"/>
        <v>L</v>
      </c>
      <c r="V298" s="492" t="str">
        <f>H298</f>
        <v>Ball State</v>
      </c>
      <c r="W298" s="643">
        <v>27</v>
      </c>
      <c r="X298" s="492" t="str">
        <f>IF(+V298=F298,H298,F298)</f>
        <v>Toledo</v>
      </c>
      <c r="Y298" s="644">
        <v>24</v>
      </c>
    </row>
    <row r="299" spans="1:25" ht="16" x14ac:dyDescent="0.8">
      <c r="A299" s="485">
        <v>4</v>
      </c>
      <c r="B299" s="636" t="s">
        <v>39</v>
      </c>
      <c r="C299" s="638">
        <v>44464</v>
      </c>
      <c r="D299" s="630">
        <f>12/24</f>
        <v>0.5</v>
      </c>
      <c r="E299" s="481"/>
      <c r="F299" s="636" t="s">
        <v>112</v>
      </c>
      <c r="G299" s="481" t="str">
        <f t="shared" si="41"/>
        <v>CUSA</v>
      </c>
      <c r="H299" s="636" t="s">
        <v>82</v>
      </c>
      <c r="I299" s="481" t="str">
        <f t="shared" si="44"/>
        <v>MAC</v>
      </c>
      <c r="J299" s="636" t="str">
        <f>H299</f>
        <v>Central Michigan</v>
      </c>
      <c r="K299" s="565" t="str">
        <f t="shared" si="45"/>
        <v>Florida Intl</v>
      </c>
      <c r="L299" s="639">
        <v>10</v>
      </c>
      <c r="M299" s="634">
        <v>55.5</v>
      </c>
      <c r="N299" s="485" t="str">
        <f t="shared" ref="N299:N304" si="52">H299</f>
        <v>Central Michigan</v>
      </c>
      <c r="O299" s="640">
        <v>31</v>
      </c>
      <c r="P299" s="668" t="str">
        <f t="shared" si="50"/>
        <v>Florida Intl</v>
      </c>
      <c r="Q299" s="614">
        <v>27</v>
      </c>
      <c r="R299" s="510" t="str">
        <f t="shared" si="46"/>
        <v>Florida Intl</v>
      </c>
      <c r="S299" s="510" t="str">
        <f t="shared" si="47"/>
        <v>Central Michigan</v>
      </c>
      <c r="T299" s="500" t="str">
        <f>K299</f>
        <v>Florida Intl</v>
      </c>
      <c r="U299" s="481" t="str">
        <f t="shared" si="48"/>
        <v>W</v>
      </c>
      <c r="W299" s="643"/>
      <c r="X299" s="492" t="s">
        <v>502</v>
      </c>
      <c r="Y299" s="644"/>
    </row>
    <row r="300" spans="1:25" ht="16" x14ac:dyDescent="0.8">
      <c r="A300" s="485">
        <v>4</v>
      </c>
      <c r="B300" s="636" t="s">
        <v>39</v>
      </c>
      <c r="C300" s="638">
        <v>44464</v>
      </c>
      <c r="D300" s="630">
        <f>14/24</f>
        <v>0.58333333333333337</v>
      </c>
      <c r="E300" s="481"/>
      <c r="F300" s="636" t="s">
        <v>220</v>
      </c>
      <c r="G300" s="481" t="str">
        <f t="shared" si="41"/>
        <v>SB</v>
      </c>
      <c r="H300" s="636" t="s">
        <v>108</v>
      </c>
      <c r="I300" s="481" t="str">
        <f t="shared" si="44"/>
        <v>MAC</v>
      </c>
      <c r="J300" s="636" t="str">
        <f>H300</f>
        <v>Eastern Michigan</v>
      </c>
      <c r="K300" s="565" t="str">
        <f t="shared" si="45"/>
        <v>Texas State</v>
      </c>
      <c r="L300" s="639">
        <v>6.5</v>
      </c>
      <c r="M300" s="634">
        <v>61.5</v>
      </c>
      <c r="N300" s="485" t="str">
        <f t="shared" si="52"/>
        <v>Eastern Michigan</v>
      </c>
      <c r="O300" s="640">
        <v>59</v>
      </c>
      <c r="P300" s="668" t="str">
        <f t="shared" si="50"/>
        <v>Texas State</v>
      </c>
      <c r="Q300" s="614">
        <v>21</v>
      </c>
      <c r="R300" s="510" t="str">
        <f t="shared" si="46"/>
        <v>Eastern Michigan</v>
      </c>
      <c r="S300" s="510" t="str">
        <f t="shared" si="47"/>
        <v>Texas State</v>
      </c>
      <c r="T300" s="500" t="str">
        <f>K300</f>
        <v>Texas State</v>
      </c>
      <c r="U300" s="481" t="str">
        <f t="shared" si="48"/>
        <v>L</v>
      </c>
      <c r="W300" s="643"/>
      <c r="X300" s="492" t="s">
        <v>502</v>
      </c>
      <c r="Y300" s="644"/>
    </row>
    <row r="301" spans="1:25" ht="16" x14ac:dyDescent="0.8">
      <c r="A301" s="485">
        <v>4</v>
      </c>
      <c r="B301" s="636" t="s">
        <v>39</v>
      </c>
      <c r="C301" s="638">
        <v>44464</v>
      </c>
      <c r="D301" s="630">
        <f>14.5/24</f>
        <v>0.60416666666666663</v>
      </c>
      <c r="E301" s="481" t="s">
        <v>59</v>
      </c>
      <c r="F301" s="636" t="s">
        <v>276</v>
      </c>
      <c r="G301" s="481" t="str">
        <f t="shared" si="41"/>
        <v>1AA</v>
      </c>
      <c r="H301" s="636" t="s">
        <v>110</v>
      </c>
      <c r="I301" s="481" t="str">
        <f t="shared" si="44"/>
        <v>MAC</v>
      </c>
      <c r="J301" s="636"/>
      <c r="K301" s="565"/>
      <c r="L301" s="639"/>
      <c r="M301" s="634"/>
      <c r="N301" s="485" t="str">
        <f t="shared" si="52"/>
        <v>Northern Illinois</v>
      </c>
      <c r="O301" s="640">
        <v>41</v>
      </c>
      <c r="P301" s="668" t="str">
        <f t="shared" si="50"/>
        <v>1AA Maine</v>
      </c>
      <c r="Q301" s="614">
        <v>14</v>
      </c>
      <c r="R301" s="510"/>
      <c r="S301" s="510"/>
      <c r="T301" s="500"/>
      <c r="U301" s="481"/>
      <c r="W301" s="643"/>
      <c r="X301" s="492" t="s">
        <v>502</v>
      </c>
      <c r="Y301" s="644"/>
    </row>
    <row r="302" spans="1:25" ht="16" x14ac:dyDescent="0.8">
      <c r="A302" s="485">
        <v>4</v>
      </c>
      <c r="B302" s="636" t="s">
        <v>39</v>
      </c>
      <c r="C302" s="638">
        <v>44464</v>
      </c>
      <c r="D302" s="630">
        <f>14/24</f>
        <v>0.58333333333333337</v>
      </c>
      <c r="E302" s="481"/>
      <c r="F302" s="636" t="s">
        <v>57</v>
      </c>
      <c r="G302" s="481" t="str">
        <f t="shared" si="41"/>
        <v>MWC</v>
      </c>
      <c r="H302" s="636" t="s">
        <v>214</v>
      </c>
      <c r="I302" s="481" t="str">
        <f t="shared" si="44"/>
        <v>MAC</v>
      </c>
      <c r="J302" s="636" t="str">
        <f>H302</f>
        <v>Western Michigan</v>
      </c>
      <c r="K302" s="565" t="str">
        <f t="shared" si="45"/>
        <v>San Jose State</v>
      </c>
      <c r="L302" s="639">
        <v>3</v>
      </c>
      <c r="M302" s="634">
        <v>63</v>
      </c>
      <c r="N302" s="485" t="str">
        <f t="shared" si="52"/>
        <v>Western Michigan</v>
      </c>
      <c r="O302" s="640">
        <v>23</v>
      </c>
      <c r="P302" s="668" t="str">
        <f t="shared" si="50"/>
        <v>San Jose State</v>
      </c>
      <c r="Q302" s="614">
        <v>3</v>
      </c>
      <c r="R302" s="510" t="str">
        <f t="shared" si="46"/>
        <v>Western Michigan</v>
      </c>
      <c r="S302" s="510" t="str">
        <f t="shared" si="47"/>
        <v>San Jose State</v>
      </c>
      <c r="T302" s="833" t="str">
        <f>K302</f>
        <v>San Jose State</v>
      </c>
      <c r="U302" s="481" t="str">
        <f t="shared" si="48"/>
        <v>L</v>
      </c>
      <c r="W302" s="643"/>
      <c r="X302" s="492" t="s">
        <v>502</v>
      </c>
      <c r="Y302" s="644"/>
    </row>
    <row r="303" spans="1:25" ht="16" x14ac:dyDescent="0.8">
      <c r="A303" s="485">
        <v>4</v>
      </c>
      <c r="B303" s="636" t="s">
        <v>39</v>
      </c>
      <c r="C303" s="638">
        <v>44464</v>
      </c>
      <c r="D303" s="630">
        <f>20/24</f>
        <v>0.83333333333333337</v>
      </c>
      <c r="E303" s="481" t="s">
        <v>426</v>
      </c>
      <c r="F303" s="636" t="s">
        <v>104</v>
      </c>
      <c r="G303" s="481" t="str">
        <f t="shared" si="41"/>
        <v>CUSA</v>
      </c>
      <c r="H303" s="636" t="s">
        <v>197</v>
      </c>
      <c r="I303" s="481" t="str">
        <f t="shared" si="44"/>
        <v>MWC</v>
      </c>
      <c r="J303" s="636" t="str">
        <f>H303</f>
        <v>Air Force</v>
      </c>
      <c r="K303" s="565" t="str">
        <f t="shared" si="45"/>
        <v>Florida Atlantic</v>
      </c>
      <c r="L303" s="639">
        <v>4</v>
      </c>
      <c r="M303" s="634">
        <v>54</v>
      </c>
      <c r="N303" s="485" t="str">
        <f t="shared" si="52"/>
        <v>Air Force</v>
      </c>
      <c r="O303" s="640">
        <v>31</v>
      </c>
      <c r="P303" s="668" t="str">
        <f t="shared" si="50"/>
        <v>Florida Atlantic</v>
      </c>
      <c r="Q303" s="614">
        <v>7</v>
      </c>
      <c r="R303" s="510" t="str">
        <f t="shared" si="46"/>
        <v>Air Force</v>
      </c>
      <c r="S303" s="510" t="str">
        <f t="shared" si="47"/>
        <v>Florida Atlantic</v>
      </c>
      <c r="T303" s="500" t="str">
        <f>H303</f>
        <v>Air Force</v>
      </c>
      <c r="U303" s="481" t="str">
        <f t="shared" si="48"/>
        <v>W</v>
      </c>
      <c r="W303" s="643"/>
      <c r="X303" s="492" t="s">
        <v>502</v>
      </c>
      <c r="Y303" s="644"/>
    </row>
    <row r="304" spans="1:25" ht="16" x14ac:dyDescent="0.8">
      <c r="A304" s="485">
        <v>4</v>
      </c>
      <c r="B304" s="636" t="s">
        <v>39</v>
      </c>
      <c r="C304" s="638">
        <v>44464</v>
      </c>
      <c r="D304" s="630">
        <f>15.5/24</f>
        <v>0.64583333333333337</v>
      </c>
      <c r="E304" s="481"/>
      <c r="F304" s="636" t="s">
        <v>54</v>
      </c>
      <c r="G304" s="481" t="str">
        <f t="shared" si="41"/>
        <v>MWC</v>
      </c>
      <c r="H304" s="636" t="s">
        <v>144</v>
      </c>
      <c r="I304" s="481" t="str">
        <f t="shared" si="44"/>
        <v>B10</v>
      </c>
      <c r="J304" s="636" t="str">
        <f>H304</f>
        <v>Iowa</v>
      </c>
      <c r="K304" s="565" t="str">
        <f t="shared" si="45"/>
        <v>Colorado State</v>
      </c>
      <c r="L304" s="639">
        <v>23</v>
      </c>
      <c r="M304" s="634">
        <v>44.5</v>
      </c>
      <c r="N304" s="485" t="str">
        <f t="shared" si="52"/>
        <v>Iowa</v>
      </c>
      <c r="O304" s="640">
        <v>24</v>
      </c>
      <c r="P304" s="668" t="str">
        <f t="shared" si="50"/>
        <v>Colorado State</v>
      </c>
      <c r="Q304" s="614">
        <v>14</v>
      </c>
      <c r="R304" s="510" t="str">
        <f t="shared" si="46"/>
        <v>Colorado State</v>
      </c>
      <c r="S304" s="510" t="str">
        <f t="shared" si="47"/>
        <v>Iowa</v>
      </c>
      <c r="T304" s="500" t="str">
        <f>K304</f>
        <v>Colorado State</v>
      </c>
      <c r="U304" s="481" t="str">
        <f t="shared" si="48"/>
        <v>W</v>
      </c>
      <c r="W304" s="643"/>
      <c r="X304" s="492" t="s">
        <v>502</v>
      </c>
      <c r="Y304" s="644"/>
    </row>
    <row r="305" spans="1:25" ht="16" x14ac:dyDescent="0.8">
      <c r="A305" s="485">
        <v>4</v>
      </c>
      <c r="B305" s="636" t="s">
        <v>39</v>
      </c>
      <c r="C305" s="638">
        <v>44464</v>
      </c>
      <c r="D305" s="630">
        <f>15.5/24</f>
        <v>0.64583333333333337</v>
      </c>
      <c r="E305" s="481"/>
      <c r="F305" s="636" t="s">
        <v>247</v>
      </c>
      <c r="G305" s="481" t="str">
        <f t="shared" si="41"/>
        <v>1AA</v>
      </c>
      <c r="H305" s="636" t="s">
        <v>206</v>
      </c>
      <c r="I305" s="481" t="str">
        <f t="shared" si="44"/>
        <v>MWC</v>
      </c>
      <c r="J305" s="636"/>
      <c r="K305" s="565"/>
      <c r="L305" s="639"/>
      <c r="M305" s="634"/>
      <c r="N305" s="485" t="str">
        <f>H305</f>
        <v>San Diego State</v>
      </c>
      <c r="O305" s="640">
        <v>48</v>
      </c>
      <c r="P305" s="668" t="str">
        <f t="shared" si="50"/>
        <v>1AA Towson</v>
      </c>
      <c r="Q305" s="614">
        <v>21</v>
      </c>
      <c r="R305" s="510"/>
      <c r="S305" s="510"/>
      <c r="T305" s="500"/>
      <c r="U305" s="481"/>
      <c r="W305" s="643"/>
      <c r="X305" s="492" t="s">
        <v>502</v>
      </c>
      <c r="Y305" s="644"/>
    </row>
    <row r="306" spans="1:25" ht="16" x14ac:dyDescent="0.8">
      <c r="A306" s="485">
        <v>4</v>
      </c>
      <c r="B306" s="636" t="s">
        <v>39</v>
      </c>
      <c r="C306" s="638">
        <v>44464</v>
      </c>
      <c r="D306" s="630">
        <f>12/24</f>
        <v>0.5</v>
      </c>
      <c r="E306" s="481" t="s">
        <v>345</v>
      </c>
      <c r="F306" s="636" t="s">
        <v>100</v>
      </c>
      <c r="G306" s="481" t="str">
        <f t="shared" ref="G306:G369" si="53">VLOOKUP(+F306,$F$995:$G$1242,2,FALSE)</f>
        <v>MWC</v>
      </c>
      <c r="H306" s="636" t="s">
        <v>199</v>
      </c>
      <c r="I306" s="481" t="str">
        <f t="shared" si="44"/>
        <v>MWC</v>
      </c>
      <c r="J306" s="636" t="str">
        <f>H306</f>
        <v>Boise State</v>
      </c>
      <c r="K306" s="565" t="str">
        <f t="shared" si="45"/>
        <v>Utah State</v>
      </c>
      <c r="L306" s="639">
        <v>9.5</v>
      </c>
      <c r="M306" s="634">
        <v>69.5</v>
      </c>
      <c r="N306" s="485" t="str">
        <f>H306</f>
        <v>Boise State</v>
      </c>
      <c r="O306" s="640">
        <v>27</v>
      </c>
      <c r="P306" s="668" t="str">
        <f t="shared" si="50"/>
        <v>Utah State</v>
      </c>
      <c r="Q306" s="614">
        <v>3</v>
      </c>
      <c r="R306" s="510" t="str">
        <f t="shared" si="46"/>
        <v>Boise State</v>
      </c>
      <c r="S306" s="510" t="str">
        <f t="shared" si="47"/>
        <v>Utah State</v>
      </c>
      <c r="T306" s="500" t="str">
        <f>J306</f>
        <v>Boise State</v>
      </c>
      <c r="U306" s="481" t="str">
        <f t="shared" si="48"/>
        <v>W</v>
      </c>
      <c r="V306" s="492" t="str">
        <f>F306</f>
        <v>Utah State</v>
      </c>
      <c r="W306" s="643">
        <v>42</v>
      </c>
      <c r="X306" s="492" t="str">
        <f>IF(+V306=F306,H306,F306)</f>
        <v>Boise State</v>
      </c>
      <c r="Y306" s="644">
        <v>13</v>
      </c>
    </row>
    <row r="307" spans="1:25" ht="16" x14ac:dyDescent="0.8">
      <c r="A307" s="485">
        <v>4</v>
      </c>
      <c r="B307" s="636" t="s">
        <v>39</v>
      </c>
      <c r="C307" s="638">
        <v>44464</v>
      </c>
      <c r="D307" s="630">
        <f>22.5/24</f>
        <v>0.9375</v>
      </c>
      <c r="E307" s="481" t="s">
        <v>102</v>
      </c>
      <c r="F307" s="636" t="s">
        <v>111</v>
      </c>
      <c r="G307" s="481" t="str">
        <f t="shared" si="53"/>
        <v>P12</v>
      </c>
      <c r="H307" s="636" t="s">
        <v>86</v>
      </c>
      <c r="I307" s="481" t="str">
        <f t="shared" si="44"/>
        <v>P12</v>
      </c>
      <c r="J307" s="636" t="str">
        <f>H307</f>
        <v>Arizona State</v>
      </c>
      <c r="K307" s="565" t="str">
        <f t="shared" si="45"/>
        <v>Colorado</v>
      </c>
      <c r="L307" s="639">
        <v>14.5</v>
      </c>
      <c r="M307" s="634">
        <v>44.5</v>
      </c>
      <c r="N307" s="485" t="str">
        <f>H307</f>
        <v>Arizona State</v>
      </c>
      <c r="O307" s="640">
        <v>35</v>
      </c>
      <c r="P307" s="668" t="str">
        <f t="shared" si="50"/>
        <v>Colorado</v>
      </c>
      <c r="Q307" s="614">
        <v>13</v>
      </c>
      <c r="R307" s="510" t="str">
        <f t="shared" si="46"/>
        <v>Arizona State</v>
      </c>
      <c r="S307" s="510" t="str">
        <f t="shared" si="47"/>
        <v>Colorado</v>
      </c>
      <c r="T307" s="500" t="str">
        <f>J307</f>
        <v>Arizona State</v>
      </c>
      <c r="U307" s="481" t="str">
        <f t="shared" si="48"/>
        <v>W</v>
      </c>
      <c r="W307" s="643"/>
      <c r="X307" s="492" t="s">
        <v>502</v>
      </c>
      <c r="Y307" s="644"/>
    </row>
    <row r="308" spans="1:25" ht="16" x14ac:dyDescent="0.8">
      <c r="A308" s="485">
        <v>4</v>
      </c>
      <c r="B308" s="636" t="s">
        <v>39</v>
      </c>
      <c r="C308" s="638">
        <v>44464</v>
      </c>
      <c r="D308" s="630">
        <f>22.5/24</f>
        <v>0.9375</v>
      </c>
      <c r="E308" s="481" t="s">
        <v>40</v>
      </c>
      <c r="F308" s="636" t="s">
        <v>211</v>
      </c>
      <c r="G308" s="481" t="str">
        <f t="shared" si="53"/>
        <v>P12</v>
      </c>
      <c r="H308" s="636" t="s">
        <v>213</v>
      </c>
      <c r="I308" s="481" t="str">
        <f t="shared" si="44"/>
        <v>P12</v>
      </c>
      <c r="J308" s="636" t="str">
        <f>H308</f>
        <v>Oregon</v>
      </c>
      <c r="K308" s="565" t="str">
        <f t="shared" si="45"/>
        <v>Arizona</v>
      </c>
      <c r="L308" s="639">
        <v>28.5</v>
      </c>
      <c r="M308" s="634">
        <v>58.5</v>
      </c>
      <c r="N308" s="485" t="str">
        <f>H308</f>
        <v>Oregon</v>
      </c>
      <c r="O308" s="640">
        <v>41</v>
      </c>
      <c r="P308" s="668" t="str">
        <f t="shared" si="50"/>
        <v>Arizona</v>
      </c>
      <c r="Q308" s="614">
        <v>19</v>
      </c>
      <c r="R308" s="510" t="str">
        <f t="shared" si="46"/>
        <v>Arizona</v>
      </c>
      <c r="S308" s="510" t="str">
        <f t="shared" si="47"/>
        <v>Oregon</v>
      </c>
      <c r="T308" s="500" t="str">
        <f>K308</f>
        <v>Arizona</v>
      </c>
      <c r="U308" s="481" t="str">
        <f t="shared" si="48"/>
        <v>W</v>
      </c>
      <c r="W308" s="643"/>
      <c r="X308" s="492" t="s">
        <v>502</v>
      </c>
      <c r="Y308" s="644"/>
    </row>
    <row r="309" spans="1:25" ht="16" x14ac:dyDescent="0.8">
      <c r="A309" s="485">
        <v>4</v>
      </c>
      <c r="B309" s="636" t="s">
        <v>39</v>
      </c>
      <c r="C309" s="638">
        <v>44464</v>
      </c>
      <c r="D309" s="630">
        <f>22.5/24</f>
        <v>0.9375</v>
      </c>
      <c r="E309" s="481"/>
      <c r="F309" s="636" t="s">
        <v>53</v>
      </c>
      <c r="G309" s="481" t="str">
        <f t="shared" si="53"/>
        <v>P12</v>
      </c>
      <c r="H309" s="636" t="s">
        <v>215</v>
      </c>
      <c r="I309" s="481" t="str">
        <f t="shared" si="44"/>
        <v>P12</v>
      </c>
      <c r="J309" s="636" t="str">
        <f>H309</f>
        <v>Southern Cal</v>
      </c>
      <c r="K309" s="565" t="str">
        <f t="shared" si="45"/>
        <v>Oregon State</v>
      </c>
      <c r="L309" s="639">
        <v>12.5</v>
      </c>
      <c r="M309" s="634">
        <v>62.5</v>
      </c>
      <c r="N309" s="485" t="str">
        <f>F309</f>
        <v>Oregon State</v>
      </c>
      <c r="O309" s="640">
        <v>45</v>
      </c>
      <c r="P309" s="668" t="str">
        <f t="shared" si="50"/>
        <v>Southern Cal</v>
      </c>
      <c r="Q309" s="614">
        <v>27</v>
      </c>
      <c r="R309" s="510" t="str">
        <f t="shared" si="46"/>
        <v>Oregon State</v>
      </c>
      <c r="S309" s="510" t="str">
        <f t="shared" si="47"/>
        <v>Southern Cal</v>
      </c>
      <c r="T309" s="500" t="str">
        <f>K309</f>
        <v>Oregon State</v>
      </c>
      <c r="U309" s="481" t="str">
        <f t="shared" si="48"/>
        <v>W</v>
      </c>
      <c r="W309" s="643"/>
      <c r="X309" s="492" t="s">
        <v>502</v>
      </c>
      <c r="Y309" s="644"/>
    </row>
    <row r="310" spans="1:25" ht="16" x14ac:dyDescent="0.8">
      <c r="A310" s="485">
        <v>4</v>
      </c>
      <c r="B310" s="636" t="s">
        <v>39</v>
      </c>
      <c r="C310" s="638">
        <v>44464</v>
      </c>
      <c r="D310" s="630">
        <f>18/24</f>
        <v>0.75</v>
      </c>
      <c r="E310" s="481"/>
      <c r="F310" s="636" t="s">
        <v>237</v>
      </c>
      <c r="G310" s="481" t="str">
        <f t="shared" si="53"/>
        <v>P12</v>
      </c>
      <c r="H310" s="636" t="s">
        <v>41</v>
      </c>
      <c r="I310" s="481" t="str">
        <f t="shared" si="44"/>
        <v>P12</v>
      </c>
      <c r="J310" s="636" t="str">
        <f>F310</f>
        <v>UCLA</v>
      </c>
      <c r="K310" s="565" t="str">
        <f t="shared" si="45"/>
        <v>Stanford</v>
      </c>
      <c r="L310" s="639">
        <v>4</v>
      </c>
      <c r="M310" s="634">
        <v>58.5</v>
      </c>
      <c r="N310" s="485" t="str">
        <f>F310</f>
        <v>UCLA</v>
      </c>
      <c r="O310" s="640">
        <v>35</v>
      </c>
      <c r="P310" s="668" t="str">
        <f t="shared" si="50"/>
        <v>Stanford</v>
      </c>
      <c r="Q310" s="614">
        <v>24</v>
      </c>
      <c r="R310" s="510" t="str">
        <f t="shared" si="46"/>
        <v>UCLA</v>
      </c>
      <c r="S310" s="510" t="str">
        <f t="shared" si="47"/>
        <v>Stanford</v>
      </c>
      <c r="T310" s="500" t="str">
        <f>H310</f>
        <v>Stanford</v>
      </c>
      <c r="U310" s="481" t="str">
        <f t="shared" si="48"/>
        <v>L</v>
      </c>
      <c r="V310" s="492" t="str">
        <f>H310</f>
        <v>Stanford</v>
      </c>
      <c r="W310" s="643">
        <v>48</v>
      </c>
      <c r="X310" s="492" t="str">
        <f>IF(+V310=F310,H310,F310)</f>
        <v>UCLA</v>
      </c>
      <c r="Y310" s="644">
        <v>47</v>
      </c>
    </row>
    <row r="311" spans="1:25" ht="16" x14ac:dyDescent="0.8">
      <c r="A311" s="485">
        <v>4</v>
      </c>
      <c r="B311" s="636" t="s">
        <v>39</v>
      </c>
      <c r="C311" s="638">
        <v>44464</v>
      </c>
      <c r="D311" s="630">
        <f>14.5/24</f>
        <v>0.60416666666666663</v>
      </c>
      <c r="E311" s="481"/>
      <c r="F311" s="636" t="s">
        <v>217</v>
      </c>
      <c r="G311" s="481" t="str">
        <f t="shared" si="53"/>
        <v>P12</v>
      </c>
      <c r="H311" s="636" t="s">
        <v>88</v>
      </c>
      <c r="I311" s="481" t="str">
        <f t="shared" si="44"/>
        <v>P12</v>
      </c>
      <c r="J311" s="636" t="str">
        <f>H311</f>
        <v>Utah</v>
      </c>
      <c r="K311" s="565" t="str">
        <f t="shared" si="45"/>
        <v>Washington State</v>
      </c>
      <c r="L311" s="639">
        <v>14</v>
      </c>
      <c r="M311" s="634">
        <v>55</v>
      </c>
      <c r="N311" s="485" t="str">
        <f>H311</f>
        <v>Utah</v>
      </c>
      <c r="O311" s="640">
        <v>24</v>
      </c>
      <c r="P311" s="668" t="str">
        <f t="shared" si="50"/>
        <v>Washington State</v>
      </c>
      <c r="Q311" s="614">
        <v>13</v>
      </c>
      <c r="R311" s="510" t="str">
        <f t="shared" si="46"/>
        <v>Washington State</v>
      </c>
      <c r="S311" s="510" t="str">
        <f t="shared" si="47"/>
        <v>Utah</v>
      </c>
      <c r="T311" s="500" t="str">
        <f>J311</f>
        <v>Utah</v>
      </c>
      <c r="U311" s="481" t="str">
        <f t="shared" si="48"/>
        <v>L</v>
      </c>
      <c r="V311" s="492" t="str">
        <f>H311</f>
        <v>Utah</v>
      </c>
      <c r="W311" s="643">
        <v>45</v>
      </c>
      <c r="X311" s="492" t="str">
        <f>IF(+V311=F311,H311,F311)</f>
        <v>Washington State</v>
      </c>
      <c r="Y311" s="644">
        <v>28</v>
      </c>
    </row>
    <row r="312" spans="1:25" ht="16" x14ac:dyDescent="0.8">
      <c r="A312" s="485">
        <v>4</v>
      </c>
      <c r="B312" s="636" t="s">
        <v>39</v>
      </c>
      <c r="C312" s="638">
        <v>44464</v>
      </c>
      <c r="D312" s="630">
        <f>21.5/24</f>
        <v>0.89583333333333337</v>
      </c>
      <c r="E312" s="481"/>
      <c r="F312" s="636" t="s">
        <v>133</v>
      </c>
      <c r="G312" s="481" t="str">
        <f t="shared" si="53"/>
        <v>P12</v>
      </c>
      <c r="H312" s="636" t="s">
        <v>98</v>
      </c>
      <c r="I312" s="481" t="str">
        <f t="shared" si="44"/>
        <v>P12</v>
      </c>
      <c r="J312" s="636" t="str">
        <f>H312</f>
        <v>Washington</v>
      </c>
      <c r="K312" s="565" t="str">
        <f t="shared" si="45"/>
        <v>California</v>
      </c>
      <c r="L312" s="639">
        <v>7.5</v>
      </c>
      <c r="M312" s="634">
        <v>46</v>
      </c>
      <c r="N312" s="485" t="str">
        <f>H312</f>
        <v>Washington</v>
      </c>
      <c r="O312" s="640">
        <v>31</v>
      </c>
      <c r="P312" s="668" t="str">
        <f t="shared" si="50"/>
        <v>California</v>
      </c>
      <c r="Q312" s="614">
        <v>24</v>
      </c>
      <c r="R312" s="510" t="str">
        <f t="shared" si="46"/>
        <v>California</v>
      </c>
      <c r="S312" s="510" t="str">
        <f t="shared" si="47"/>
        <v>Washington</v>
      </c>
      <c r="T312" s="500" t="str">
        <f>K312</f>
        <v>California</v>
      </c>
      <c r="U312" s="481" t="str">
        <f t="shared" si="48"/>
        <v>W</v>
      </c>
      <c r="W312" s="643"/>
      <c r="X312" s="492" t="s">
        <v>502</v>
      </c>
      <c r="Y312" s="644"/>
    </row>
    <row r="313" spans="1:25" ht="16" x14ac:dyDescent="0.8">
      <c r="A313" s="485">
        <v>4</v>
      </c>
      <c r="B313" s="636" t="s">
        <v>39</v>
      </c>
      <c r="C313" s="638">
        <v>44464</v>
      </c>
      <c r="D313" s="630">
        <f>13/24</f>
        <v>0.54166666666666663</v>
      </c>
      <c r="E313" s="481"/>
      <c r="F313" s="636" t="s">
        <v>51</v>
      </c>
      <c r="G313" s="481" t="str">
        <f t="shared" si="53"/>
        <v>Ind</v>
      </c>
      <c r="H313" s="636" t="s">
        <v>218</v>
      </c>
      <c r="I313" s="481" t="str">
        <f t="shared" si="44"/>
        <v>SB</v>
      </c>
      <c r="J313" s="636" t="str">
        <f>H313</f>
        <v>Coastal Carolina</v>
      </c>
      <c r="K313" s="565" t="str">
        <f t="shared" si="45"/>
        <v>Massachusetts</v>
      </c>
      <c r="L313" s="639">
        <v>36</v>
      </c>
      <c r="M313" s="634">
        <v>66.5</v>
      </c>
      <c r="N313" s="485" t="str">
        <f>H313</f>
        <v>Coastal Carolina</v>
      </c>
      <c r="O313" s="640">
        <v>53</v>
      </c>
      <c r="P313" s="668" t="str">
        <f t="shared" si="50"/>
        <v>Massachusetts</v>
      </c>
      <c r="Q313" s="614">
        <v>3</v>
      </c>
      <c r="R313" s="510" t="str">
        <f t="shared" si="46"/>
        <v>Coastal Carolina</v>
      </c>
      <c r="S313" s="510" t="str">
        <f t="shared" si="47"/>
        <v>Massachusetts</v>
      </c>
      <c r="T313" s="500" t="str">
        <f>J313</f>
        <v>Coastal Carolina</v>
      </c>
      <c r="U313" s="481" t="str">
        <f t="shared" si="48"/>
        <v>W</v>
      </c>
      <c r="W313" s="643"/>
      <c r="X313" s="492" t="s">
        <v>502</v>
      </c>
      <c r="Y313" s="644"/>
    </row>
    <row r="314" spans="1:25" ht="16" x14ac:dyDescent="0.8">
      <c r="A314" s="485">
        <v>4</v>
      </c>
      <c r="B314" s="636" t="s">
        <v>39</v>
      </c>
      <c r="C314" s="638">
        <v>44464</v>
      </c>
      <c r="D314" s="630">
        <f>18/24</f>
        <v>0.75</v>
      </c>
      <c r="E314" s="481"/>
      <c r="F314" s="636" t="s">
        <v>222</v>
      </c>
      <c r="G314" s="481" t="str">
        <f t="shared" si="53"/>
        <v>SB</v>
      </c>
      <c r="H314" s="636" t="s">
        <v>223</v>
      </c>
      <c r="I314" s="481" t="str">
        <f t="shared" si="44"/>
        <v>SB</v>
      </c>
      <c r="J314" s="636" t="str">
        <f>F314</f>
        <v>UL Lafayette</v>
      </c>
      <c r="K314" s="565" t="str">
        <f t="shared" si="45"/>
        <v>Georgia Southern</v>
      </c>
      <c r="L314" s="639">
        <v>13.5</v>
      </c>
      <c r="M314" s="634">
        <v>53.5</v>
      </c>
      <c r="N314" s="485" t="str">
        <f>F314</f>
        <v>UL Lafayette</v>
      </c>
      <c r="O314" s="640">
        <v>28</v>
      </c>
      <c r="P314" s="668" t="str">
        <f t="shared" si="50"/>
        <v>Georgia Southern</v>
      </c>
      <c r="Q314" s="614">
        <v>20</v>
      </c>
      <c r="R314" s="510" t="str">
        <f t="shared" si="46"/>
        <v>Georgia Southern</v>
      </c>
      <c r="S314" s="510" t="str">
        <f t="shared" si="47"/>
        <v>UL Lafayette</v>
      </c>
      <c r="T314" s="834" t="str">
        <f>J314</f>
        <v>UL Lafayette</v>
      </c>
      <c r="U314" s="481" t="str">
        <f t="shared" si="48"/>
        <v>L</v>
      </c>
      <c r="V314" s="492" t="str">
        <f>F314</f>
        <v>UL Lafayette</v>
      </c>
      <c r="W314" s="643">
        <v>20</v>
      </c>
      <c r="X314" s="492" t="str">
        <f>IF(+V314=F314,H314,F314)</f>
        <v>Georgia Southern</v>
      </c>
      <c r="Y314" s="644">
        <v>18</v>
      </c>
    </row>
    <row r="315" spans="1:25" ht="16" x14ac:dyDescent="0.8">
      <c r="A315" s="485">
        <v>4</v>
      </c>
      <c r="B315" s="636" t="s">
        <v>39</v>
      </c>
      <c r="C315" s="638">
        <v>44464</v>
      </c>
      <c r="D315" s="630">
        <f>20/24</f>
        <v>0.83333333333333337</v>
      </c>
      <c r="E315" s="481"/>
      <c r="F315" s="636" t="s">
        <v>198</v>
      </c>
      <c r="G315" s="481" t="str">
        <f t="shared" si="53"/>
        <v>SB</v>
      </c>
      <c r="H315" s="636" t="s">
        <v>64</v>
      </c>
      <c r="I315" s="481" t="str">
        <f t="shared" si="44"/>
        <v>SB</v>
      </c>
      <c r="J315" s="636" t="str">
        <f>F315</f>
        <v>Troy</v>
      </c>
      <c r="K315" s="565" t="str">
        <f t="shared" si="45"/>
        <v>UL Monroe</v>
      </c>
      <c r="L315" s="639">
        <v>24</v>
      </c>
      <c r="M315" s="634">
        <v>49.5</v>
      </c>
      <c r="N315" s="485" t="str">
        <f>H315</f>
        <v>UL Monroe</v>
      </c>
      <c r="O315" s="640">
        <v>29</v>
      </c>
      <c r="P315" s="668" t="str">
        <f t="shared" si="50"/>
        <v>Troy</v>
      </c>
      <c r="Q315" s="614">
        <v>16</v>
      </c>
      <c r="R315" s="510" t="str">
        <f t="shared" si="46"/>
        <v>UL Monroe</v>
      </c>
      <c r="S315" s="510" t="str">
        <f t="shared" si="47"/>
        <v>Troy</v>
      </c>
      <c r="T315" s="834" t="str">
        <f>J315</f>
        <v>Troy</v>
      </c>
      <c r="U315" s="481" t="str">
        <f t="shared" si="48"/>
        <v>L</v>
      </c>
      <c r="W315" s="643"/>
      <c r="X315" s="492" t="s">
        <v>502</v>
      </c>
      <c r="Y315" s="644"/>
    </row>
    <row r="316" spans="1:25" ht="16" x14ac:dyDescent="0.8">
      <c r="A316" s="485">
        <v>4</v>
      </c>
      <c r="B316" s="636" t="s">
        <v>39</v>
      </c>
      <c r="C316" s="638">
        <v>44464</v>
      </c>
      <c r="D316" s="630">
        <f>19.5/24</f>
        <v>0.8125</v>
      </c>
      <c r="E316" s="481" t="s">
        <v>92</v>
      </c>
      <c r="F316" s="636" t="s">
        <v>182</v>
      </c>
      <c r="G316" s="481" t="str">
        <f t="shared" si="53"/>
        <v>CUSA</v>
      </c>
      <c r="H316" s="636" t="s">
        <v>125</v>
      </c>
      <c r="I316" s="481" t="str">
        <f t="shared" si="44"/>
        <v>SEC</v>
      </c>
      <c r="J316" s="636" t="str">
        <f>H316</f>
        <v>Alabama</v>
      </c>
      <c r="K316" s="565" t="str">
        <f t="shared" si="45"/>
        <v>Southern Miss</v>
      </c>
      <c r="L316" s="639">
        <v>45</v>
      </c>
      <c r="M316" s="634">
        <v>58</v>
      </c>
      <c r="N316" s="485" t="str">
        <f>H316</f>
        <v>Alabama</v>
      </c>
      <c r="O316" s="640">
        <v>63</v>
      </c>
      <c r="P316" s="668" t="str">
        <f t="shared" si="50"/>
        <v>Southern Miss</v>
      </c>
      <c r="Q316" s="614">
        <v>14</v>
      </c>
      <c r="R316" s="510" t="str">
        <f t="shared" si="46"/>
        <v>Alabama</v>
      </c>
      <c r="S316" s="510" t="str">
        <f t="shared" si="47"/>
        <v>Southern Miss</v>
      </c>
      <c r="T316" s="500" t="str">
        <f>H316</f>
        <v>Alabama</v>
      </c>
      <c r="U316" s="481" t="str">
        <f t="shared" si="48"/>
        <v>W</v>
      </c>
      <c r="W316" s="643"/>
      <c r="X316" s="492" t="s">
        <v>502</v>
      </c>
      <c r="Y316" s="644"/>
    </row>
    <row r="317" spans="1:25" ht="16" x14ac:dyDescent="0.8">
      <c r="A317" s="485">
        <v>4</v>
      </c>
      <c r="B317" s="636" t="s">
        <v>39</v>
      </c>
      <c r="C317" s="638">
        <v>44464</v>
      </c>
      <c r="D317" s="630">
        <f>15.5/24</f>
        <v>0.64583333333333337</v>
      </c>
      <c r="E317" s="481" t="s">
        <v>345</v>
      </c>
      <c r="F317" s="636" t="s">
        <v>236</v>
      </c>
      <c r="G317" s="481" t="str">
        <f t="shared" si="53"/>
        <v>SEC</v>
      </c>
      <c r="H317" s="636" t="s">
        <v>94</v>
      </c>
      <c r="I317" s="481" t="str">
        <f t="shared" si="44"/>
        <v>SEC</v>
      </c>
      <c r="J317" s="636" t="str">
        <f>F317</f>
        <v>Texas A&amp;M</v>
      </c>
      <c r="K317" s="565" t="str">
        <f t="shared" si="45"/>
        <v>Arkansas</v>
      </c>
      <c r="L317" s="639">
        <v>5.5</v>
      </c>
      <c r="M317" s="634">
        <v>47.5</v>
      </c>
      <c r="N317" s="485" t="str">
        <f>H317</f>
        <v>Arkansas</v>
      </c>
      <c r="O317" s="640">
        <v>20</v>
      </c>
      <c r="P317" s="668" t="str">
        <f t="shared" si="50"/>
        <v>Texas A&amp;M</v>
      </c>
      <c r="Q317" s="614">
        <v>10</v>
      </c>
      <c r="R317" s="510" t="str">
        <f t="shared" si="46"/>
        <v>Arkansas</v>
      </c>
      <c r="S317" s="510" t="str">
        <f t="shared" si="47"/>
        <v>Texas A&amp;M</v>
      </c>
      <c r="T317" s="500" t="str">
        <f>K317</f>
        <v>Arkansas</v>
      </c>
      <c r="U317" s="481" t="str">
        <f t="shared" si="48"/>
        <v>W</v>
      </c>
      <c r="V317" s="492" t="str">
        <f>F317</f>
        <v>Texas A&amp;M</v>
      </c>
      <c r="W317" s="643">
        <v>42</v>
      </c>
      <c r="X317" s="492" t="str">
        <f>IF(+V317=F317,H317,F317)</f>
        <v>Arkansas</v>
      </c>
      <c r="Y317" s="644">
        <v>31</v>
      </c>
    </row>
    <row r="318" spans="1:25" ht="16" x14ac:dyDescent="0.8">
      <c r="A318" s="485">
        <v>4</v>
      </c>
      <c r="B318" s="636" t="s">
        <v>39</v>
      </c>
      <c r="C318" s="638">
        <v>44464</v>
      </c>
      <c r="D318" s="630">
        <f>16/24</f>
        <v>0.66666666666666663</v>
      </c>
      <c r="E318" s="481" t="s">
        <v>92</v>
      </c>
      <c r="F318" s="636" t="s">
        <v>91</v>
      </c>
      <c r="G318" s="481" t="str">
        <f t="shared" si="53"/>
        <v>SB</v>
      </c>
      <c r="H318" s="636" t="s">
        <v>224</v>
      </c>
      <c r="I318" s="481" t="str">
        <f t="shared" si="44"/>
        <v>SEC</v>
      </c>
      <c r="J318" s="636" t="str">
        <f>H318</f>
        <v>Auburn</v>
      </c>
      <c r="K318" s="565" t="str">
        <f t="shared" si="45"/>
        <v>Georgia State</v>
      </c>
      <c r="L318" s="639">
        <v>27</v>
      </c>
      <c r="M318" s="634">
        <v>57</v>
      </c>
      <c r="N318" s="485" t="str">
        <f>H318</f>
        <v>Auburn</v>
      </c>
      <c r="O318" s="640">
        <v>34</v>
      </c>
      <c r="P318" s="668" t="str">
        <f t="shared" si="50"/>
        <v>Georgia State</v>
      </c>
      <c r="Q318" s="614">
        <v>24</v>
      </c>
      <c r="R318" s="510" t="str">
        <f t="shared" si="46"/>
        <v>Georgia State</v>
      </c>
      <c r="S318" s="510" t="str">
        <f t="shared" si="47"/>
        <v>Auburn</v>
      </c>
      <c r="T318" s="500" t="str">
        <f>K318</f>
        <v>Georgia State</v>
      </c>
      <c r="U318" s="481" t="str">
        <f t="shared" si="48"/>
        <v>W</v>
      </c>
      <c r="W318" s="643"/>
      <c r="X318" s="492" t="s">
        <v>502</v>
      </c>
      <c r="Y318" s="644"/>
    </row>
    <row r="319" spans="1:25" ht="16" x14ac:dyDescent="0.8">
      <c r="A319" s="485">
        <v>4</v>
      </c>
      <c r="B319" s="636" t="s">
        <v>39</v>
      </c>
      <c r="C319" s="638">
        <v>44464</v>
      </c>
      <c r="D319" s="630">
        <f>19/24</f>
        <v>0.79166666666666663</v>
      </c>
      <c r="E319" s="481" t="s">
        <v>40</v>
      </c>
      <c r="F319" s="636" t="s">
        <v>239</v>
      </c>
      <c r="G319" s="481" t="str">
        <f t="shared" si="53"/>
        <v>SEC</v>
      </c>
      <c r="H319" s="636" t="s">
        <v>146</v>
      </c>
      <c r="I319" s="481" t="str">
        <f t="shared" si="44"/>
        <v>SEC</v>
      </c>
      <c r="J319" s="636" t="str">
        <f>H319</f>
        <v>Florida</v>
      </c>
      <c r="K319" s="565" t="str">
        <f t="shared" si="45"/>
        <v>Tennessee</v>
      </c>
      <c r="L319" s="639">
        <v>19</v>
      </c>
      <c r="M319" s="634">
        <v>63</v>
      </c>
      <c r="N319" s="485" t="str">
        <f>H319</f>
        <v>Florida</v>
      </c>
      <c r="O319" s="640">
        <v>38</v>
      </c>
      <c r="P319" s="668" t="str">
        <f t="shared" si="50"/>
        <v>Tennessee</v>
      </c>
      <c r="Q319" s="614">
        <v>14</v>
      </c>
      <c r="R319" s="510" t="str">
        <f t="shared" si="46"/>
        <v>Florida</v>
      </c>
      <c r="S319" s="510" t="str">
        <f t="shared" si="47"/>
        <v>Tennessee</v>
      </c>
      <c r="T319" s="500" t="str">
        <f>J319</f>
        <v>Florida</v>
      </c>
      <c r="U319" s="481" t="str">
        <f t="shared" si="48"/>
        <v>W</v>
      </c>
      <c r="V319" s="492" t="str">
        <f>H319</f>
        <v>Florida</v>
      </c>
      <c r="W319" s="643">
        <v>31</v>
      </c>
      <c r="X319" s="492" t="str">
        <f>IF(+V319=F319,H319,F319)</f>
        <v>Tennessee</v>
      </c>
      <c r="Y319" s="644">
        <v>19</v>
      </c>
    </row>
    <row r="320" spans="1:25" ht="16" x14ac:dyDescent="0.8">
      <c r="A320" s="485">
        <v>4</v>
      </c>
      <c r="B320" s="636" t="s">
        <v>39</v>
      </c>
      <c r="C320" s="638">
        <v>44464</v>
      </c>
      <c r="D320" s="630">
        <f>12/24</f>
        <v>0.5</v>
      </c>
      <c r="E320" s="481" t="s">
        <v>40</v>
      </c>
      <c r="F320" s="636" t="s">
        <v>190</v>
      </c>
      <c r="G320" s="481" t="str">
        <f t="shared" si="53"/>
        <v>SEC</v>
      </c>
      <c r="H320" s="636" t="s">
        <v>230</v>
      </c>
      <c r="I320" s="481" t="str">
        <f t="shared" si="44"/>
        <v>SEC</v>
      </c>
      <c r="J320" s="636" t="str">
        <f>F320</f>
        <v>LSU</v>
      </c>
      <c r="K320" s="565" t="str">
        <f t="shared" si="45"/>
        <v>Mississippi State</v>
      </c>
      <c r="L320" s="639">
        <v>2</v>
      </c>
      <c r="M320" s="634">
        <v>56</v>
      </c>
      <c r="N320" s="485" t="str">
        <f>F320</f>
        <v>LSU</v>
      </c>
      <c r="O320" s="640">
        <v>28</v>
      </c>
      <c r="P320" s="668" t="str">
        <f t="shared" si="50"/>
        <v>Mississippi State</v>
      </c>
      <c r="Q320" s="614">
        <v>25</v>
      </c>
      <c r="R320" s="510" t="str">
        <f t="shared" si="46"/>
        <v>LSU</v>
      </c>
      <c r="S320" s="510" t="str">
        <f t="shared" si="47"/>
        <v>Mississippi State</v>
      </c>
      <c r="T320" s="500" t="str">
        <f>F320</f>
        <v>LSU</v>
      </c>
      <c r="U320" s="481" t="str">
        <f t="shared" si="48"/>
        <v>W</v>
      </c>
      <c r="V320" s="492" t="str">
        <f>H320</f>
        <v>Mississippi State</v>
      </c>
      <c r="W320" s="643">
        <v>44</v>
      </c>
      <c r="X320" s="492" t="str">
        <f>IF(+V320=F320,H320,F320)</f>
        <v>LSU</v>
      </c>
      <c r="Y320" s="644">
        <v>34</v>
      </c>
    </row>
    <row r="321" spans="1:25" ht="16" x14ac:dyDescent="0.8">
      <c r="A321" s="485">
        <v>4</v>
      </c>
      <c r="B321" s="636" t="s">
        <v>39</v>
      </c>
      <c r="C321" s="638">
        <v>44464</v>
      </c>
      <c r="D321" s="630">
        <f>19/24</f>
        <v>0.79166666666666663</v>
      </c>
      <c r="E321" s="481" t="s">
        <v>272</v>
      </c>
      <c r="F321" s="636" t="s">
        <v>181</v>
      </c>
      <c r="G321" s="481" t="str">
        <f t="shared" si="53"/>
        <v>SEC</v>
      </c>
      <c r="H321" s="636" t="s">
        <v>135</v>
      </c>
      <c r="I321" s="481" t="str">
        <f t="shared" si="44"/>
        <v>SEC</v>
      </c>
      <c r="J321" s="636" t="str">
        <f>F321</f>
        <v>Kentucky</v>
      </c>
      <c r="K321" s="565" t="str">
        <f t="shared" si="45"/>
        <v>South Carolina</v>
      </c>
      <c r="L321" s="639">
        <v>5</v>
      </c>
      <c r="M321" s="634">
        <v>48.5</v>
      </c>
      <c r="N321" s="485" t="str">
        <f>F321</f>
        <v>Kentucky</v>
      </c>
      <c r="O321" s="640">
        <v>16</v>
      </c>
      <c r="P321" s="668" t="str">
        <f t="shared" si="50"/>
        <v>South Carolina</v>
      </c>
      <c r="Q321" s="614">
        <v>10</v>
      </c>
      <c r="R321" s="510" t="str">
        <f t="shared" si="46"/>
        <v>Kentucky</v>
      </c>
      <c r="S321" s="510" t="str">
        <f t="shared" si="47"/>
        <v>South Carolina</v>
      </c>
      <c r="T321" s="500" t="str">
        <f>J321</f>
        <v>Kentucky</v>
      </c>
      <c r="U321" s="481" t="str">
        <f t="shared" si="48"/>
        <v>W</v>
      </c>
      <c r="V321" s="492" t="str">
        <f>F321</f>
        <v>Kentucky</v>
      </c>
      <c r="W321" s="643">
        <v>41</v>
      </c>
      <c r="X321" s="492" t="str">
        <f>IF(+V321=F321,H321,F321)</f>
        <v>South Carolina</v>
      </c>
      <c r="Y321" s="644">
        <v>18</v>
      </c>
    </row>
    <row r="322" spans="1:25" ht="16" x14ac:dyDescent="0.8">
      <c r="A322" s="485">
        <v>4</v>
      </c>
      <c r="B322" s="636" t="s">
        <v>39</v>
      </c>
      <c r="C322" s="638">
        <v>44464</v>
      </c>
      <c r="D322" s="630">
        <f>12/24</f>
        <v>0.5</v>
      </c>
      <c r="E322" s="481" t="s">
        <v>92</v>
      </c>
      <c r="F322" s="636" t="s">
        <v>226</v>
      </c>
      <c r="G322" s="481" t="str">
        <f t="shared" si="53"/>
        <v>SEC</v>
      </c>
      <c r="H322" s="636" t="s">
        <v>175</v>
      </c>
      <c r="I322" s="481" t="str">
        <f t="shared" si="44"/>
        <v>SEC</v>
      </c>
      <c r="J322" s="636" t="str">
        <f>F322</f>
        <v>Georgia</v>
      </c>
      <c r="K322" s="565" t="str">
        <f t="shared" si="45"/>
        <v>Vanderbilt</v>
      </c>
      <c r="L322" s="639">
        <v>35.5</v>
      </c>
      <c r="M322" s="634">
        <v>52.5</v>
      </c>
      <c r="N322" s="485" t="str">
        <f>J322</f>
        <v>Georgia</v>
      </c>
      <c r="O322" s="640">
        <v>62</v>
      </c>
      <c r="P322" s="668" t="str">
        <f t="shared" si="50"/>
        <v>Vanderbilt</v>
      </c>
      <c r="Q322" s="614">
        <v>0</v>
      </c>
      <c r="R322" s="510" t="str">
        <f t="shared" si="46"/>
        <v>Georgia</v>
      </c>
      <c r="S322" s="510" t="str">
        <f t="shared" si="47"/>
        <v>Vanderbilt</v>
      </c>
      <c r="T322" s="500" t="str">
        <f>F322</f>
        <v>Georgia</v>
      </c>
      <c r="U322" s="481" t="str">
        <f t="shared" si="48"/>
        <v>W</v>
      </c>
      <c r="W322" s="643"/>
      <c r="X322" s="492" t="s">
        <v>502</v>
      </c>
      <c r="Y322" s="644"/>
    </row>
    <row r="323" spans="1:25" ht="16" hidden="1" x14ac:dyDescent="0.8">
      <c r="A323" s="485">
        <v>4</v>
      </c>
      <c r="B323" s="636" t="s">
        <v>39</v>
      </c>
      <c r="C323" s="638">
        <v>44464</v>
      </c>
      <c r="D323" s="630"/>
      <c r="E323" s="481"/>
      <c r="F323" s="636" t="s">
        <v>113</v>
      </c>
      <c r="G323" s="481" t="str">
        <f t="shared" si="53"/>
        <v>AAC</v>
      </c>
      <c r="H323" s="636" t="s">
        <v>241</v>
      </c>
      <c r="I323" s="481" t="str">
        <f t="shared" si="44"/>
        <v>ZZZ</v>
      </c>
      <c r="J323" s="636"/>
      <c r="K323" s="565" t="str">
        <f t="shared" ref="K323:K386" si="54">IF(+J323=F323,H323,F323)</f>
        <v>Central Florida</v>
      </c>
      <c r="L323" s="639"/>
      <c r="M323" s="634"/>
      <c r="N323" s="485"/>
      <c r="O323" s="640"/>
      <c r="P323" s="668"/>
      <c r="Q323" s="614"/>
      <c r="R323" s="510"/>
      <c r="S323" s="510"/>
      <c r="T323" s="500"/>
      <c r="U323" s="481"/>
      <c r="W323" s="643"/>
      <c r="Y323" s="644"/>
    </row>
    <row r="324" spans="1:25" ht="16" hidden="1" x14ac:dyDescent="0.8">
      <c r="A324" s="485">
        <v>4</v>
      </c>
      <c r="B324" s="636" t="s">
        <v>39</v>
      </c>
      <c r="C324" s="638">
        <v>44464</v>
      </c>
      <c r="D324" s="630"/>
      <c r="E324" s="481"/>
      <c r="F324" s="636" t="s">
        <v>61</v>
      </c>
      <c r="G324" s="481" t="str">
        <f t="shared" si="53"/>
        <v>AAC</v>
      </c>
      <c r="H324" s="636" t="s">
        <v>241</v>
      </c>
      <c r="I324" s="481" t="str">
        <f t="shared" ref="I324:I387" si="55">VLOOKUP(+H324,$F$995:$G$1242,2,FALSE)</f>
        <v>ZZZ</v>
      </c>
      <c r="J324" s="636"/>
      <c r="K324" s="565" t="str">
        <f t="shared" si="54"/>
        <v>Cincinnati</v>
      </c>
      <c r="L324" s="639"/>
      <c r="M324" s="634"/>
      <c r="N324" s="485"/>
      <c r="O324" s="640"/>
      <c r="P324" s="668"/>
      <c r="Q324" s="614"/>
      <c r="R324" s="510"/>
      <c r="S324" s="510"/>
      <c r="T324" s="500"/>
      <c r="U324" s="481"/>
      <c r="W324" s="643"/>
      <c r="Y324" s="644"/>
    </row>
    <row r="325" spans="1:25" ht="16" hidden="1" x14ac:dyDescent="0.8">
      <c r="A325" s="485">
        <v>4</v>
      </c>
      <c r="B325" s="636" t="s">
        <v>39</v>
      </c>
      <c r="C325" s="638">
        <v>44464</v>
      </c>
      <c r="D325" s="630"/>
      <c r="E325" s="481"/>
      <c r="F325" s="636" t="s">
        <v>228</v>
      </c>
      <c r="G325" s="481" t="str">
        <f t="shared" si="53"/>
        <v>SEC</v>
      </c>
      <c r="H325" s="636" t="s">
        <v>241</v>
      </c>
      <c r="I325" s="481" t="str">
        <f t="shared" si="55"/>
        <v>ZZZ</v>
      </c>
      <c r="J325" s="636"/>
      <c r="K325" s="565" t="str">
        <f t="shared" si="54"/>
        <v>Mississippi</v>
      </c>
      <c r="L325" s="639"/>
      <c r="M325" s="634"/>
      <c r="N325" s="485"/>
      <c r="O325" s="640"/>
      <c r="P325" s="668"/>
      <c r="Q325" s="614"/>
      <c r="R325" s="510"/>
      <c r="S325" s="510"/>
      <c r="T325" s="500"/>
      <c r="U325" s="481"/>
      <c r="W325" s="643"/>
      <c r="Y325" s="644"/>
    </row>
    <row r="326" spans="1:25" ht="16" hidden="1" x14ac:dyDescent="0.8">
      <c r="A326" s="485">
        <v>4</v>
      </c>
      <c r="B326" s="636" t="s">
        <v>39</v>
      </c>
      <c r="C326" s="638">
        <v>44464</v>
      </c>
      <c r="D326" s="630"/>
      <c r="E326" s="481"/>
      <c r="F326" s="636" t="s">
        <v>152</v>
      </c>
      <c r="G326" s="481" t="str">
        <f t="shared" si="53"/>
        <v>MWC</v>
      </c>
      <c r="H326" s="636" t="s">
        <v>241</v>
      </c>
      <c r="I326" s="481" t="str">
        <f t="shared" si="55"/>
        <v>ZZZ</v>
      </c>
      <c r="J326" s="636"/>
      <c r="K326" s="565" t="str">
        <f t="shared" si="54"/>
        <v>Nevada</v>
      </c>
      <c r="L326" s="639"/>
      <c r="M326" s="634"/>
      <c r="N326" s="485"/>
      <c r="O326" s="640"/>
      <c r="P326" s="668"/>
      <c r="Q326" s="614"/>
      <c r="R326" s="510"/>
      <c r="S326" s="510"/>
      <c r="T326" s="500"/>
      <c r="U326" s="481"/>
      <c r="W326" s="643"/>
      <c r="Y326" s="644"/>
    </row>
    <row r="327" spans="1:25" ht="16" hidden="1" x14ac:dyDescent="0.8">
      <c r="A327" s="485">
        <v>4</v>
      </c>
      <c r="B327" s="636" t="s">
        <v>39</v>
      </c>
      <c r="C327" s="638">
        <v>44464</v>
      </c>
      <c r="D327" s="630"/>
      <c r="E327" s="481"/>
      <c r="F327" s="636" t="s">
        <v>227</v>
      </c>
      <c r="G327" s="481" t="str">
        <f t="shared" si="53"/>
        <v>SB</v>
      </c>
      <c r="H327" s="636" t="s">
        <v>241</v>
      </c>
      <c r="I327" s="481" t="str">
        <f t="shared" si="55"/>
        <v>ZZZ</v>
      </c>
      <c r="J327" s="636"/>
      <c r="K327" s="565" t="str">
        <f t="shared" si="54"/>
        <v>South Alabama</v>
      </c>
      <c r="L327" s="639"/>
      <c r="M327" s="634"/>
      <c r="N327" s="485"/>
      <c r="O327" s="640"/>
      <c r="P327" s="668"/>
      <c r="Q327" s="614"/>
      <c r="R327" s="510"/>
      <c r="S327" s="510"/>
      <c r="T327" s="500"/>
      <c r="U327" s="481"/>
      <c r="W327" s="643"/>
      <c r="Y327" s="644"/>
    </row>
    <row r="328" spans="1:25" ht="16" x14ac:dyDescent="0.8">
      <c r="A328" s="485">
        <v>5</v>
      </c>
      <c r="B328" s="636" t="s">
        <v>58</v>
      </c>
      <c r="C328" s="638">
        <v>44469</v>
      </c>
      <c r="D328" s="630">
        <f>19.5/24</f>
        <v>0.8125</v>
      </c>
      <c r="E328" s="481" t="s">
        <v>40</v>
      </c>
      <c r="F328" s="636" t="s">
        <v>140</v>
      </c>
      <c r="G328" s="481" t="str">
        <f t="shared" si="53"/>
        <v>ACC</v>
      </c>
      <c r="H328" s="636" t="s">
        <v>132</v>
      </c>
      <c r="I328" s="481" t="str">
        <f t="shared" si="55"/>
        <v>ACC</v>
      </c>
      <c r="J328" s="636" t="str">
        <f>H328</f>
        <v>Miami (FL)</v>
      </c>
      <c r="K328" s="565" t="str">
        <f>IF(+J328=F328,H328,F328)</f>
        <v>Virginia</v>
      </c>
      <c r="L328" s="639">
        <v>5</v>
      </c>
      <c r="M328" s="634">
        <v>62.5</v>
      </c>
      <c r="N328" s="485" t="str">
        <f>F328</f>
        <v>Virginia</v>
      </c>
      <c r="O328" s="640">
        <v>30</v>
      </c>
      <c r="P328" s="668" t="str">
        <f>IF(+N328=F328,H328,F328)</f>
        <v>Miami (FL)</v>
      </c>
      <c r="Q328" s="614">
        <v>28</v>
      </c>
      <c r="R328" s="510" t="str">
        <f>IF(+N328=K328,+N328,IF(+O328-Q328&lt;L328,+K328,+J328))</f>
        <v>Virginia</v>
      </c>
      <c r="S328" s="510" t="str">
        <f>IF(+R328=J328,+K328,+J328)</f>
        <v>Miami (FL)</v>
      </c>
      <c r="T328" s="500" t="str">
        <f>K328</f>
        <v>Virginia</v>
      </c>
      <c r="U328" s="481" t="str">
        <f>IF($N328=$J328,IF($O328-$Q328=$L328,"T",IF($R328=T328,"W","L")),IF($R328=T328,"W","L"))</f>
        <v>W</v>
      </c>
      <c r="V328" s="492" t="str">
        <f>H328</f>
        <v>Miami (FL)</v>
      </c>
      <c r="W328" s="643">
        <v>19</v>
      </c>
      <c r="X328" s="492" t="str">
        <f>IF(+V328=F328,H328,F328)</f>
        <v>Virginia</v>
      </c>
      <c r="Y328" s="644">
        <v>14</v>
      </c>
    </row>
    <row r="329" spans="1:25" ht="16" x14ac:dyDescent="0.8">
      <c r="A329" s="485">
        <v>5</v>
      </c>
      <c r="B329" s="636" t="s">
        <v>95</v>
      </c>
      <c r="C329" s="638">
        <v>44470</v>
      </c>
      <c r="D329" s="630">
        <f>19.5/24</f>
        <v>0.8125</v>
      </c>
      <c r="E329" s="481" t="s">
        <v>40</v>
      </c>
      <c r="F329" s="636" t="s">
        <v>186</v>
      </c>
      <c r="G329" s="481" t="str">
        <f t="shared" si="53"/>
        <v>AAC</v>
      </c>
      <c r="H329" s="636" t="s">
        <v>78</v>
      </c>
      <c r="I329" s="481" t="str">
        <f t="shared" si="55"/>
        <v>AAC</v>
      </c>
      <c r="J329" s="636" t="str">
        <f>H329</f>
        <v>Tulsa</v>
      </c>
      <c r="K329" s="565" t="str">
        <f>IF(+J329=F329,H329,F329)</f>
        <v>Houston</v>
      </c>
      <c r="L329" s="639">
        <v>4.5</v>
      </c>
      <c r="M329" s="634">
        <v>54.5</v>
      </c>
      <c r="N329" s="485" t="str">
        <f>F329</f>
        <v>Houston</v>
      </c>
      <c r="O329" s="640">
        <v>45</v>
      </c>
      <c r="P329" s="668" t="str">
        <f>IF(+N329=F329,H329,F329)</f>
        <v>Tulsa</v>
      </c>
      <c r="Q329" s="614">
        <v>20</v>
      </c>
      <c r="R329" s="510" t="str">
        <f>IF(+N329=K329,+N329,IF(+O329-Q329&lt;L329,+K329,+J329))</f>
        <v>Houston</v>
      </c>
      <c r="S329" s="510" t="str">
        <f>IF(+R329=J329,+K329,+J329)</f>
        <v>Tulsa</v>
      </c>
      <c r="T329" s="500" t="str">
        <f>K329</f>
        <v>Houston</v>
      </c>
      <c r="U329" s="481" t="str">
        <f>IF($N329=$J329,IF($O329-$Q329=$L329,"T",IF($R329=T329,"W","L")),IF($R329=T329,"W","L"))</f>
        <v>W</v>
      </c>
      <c r="W329" s="643"/>
      <c r="X329" s="492" t="s">
        <v>502</v>
      </c>
      <c r="Y329" s="644"/>
    </row>
    <row r="330" spans="1:25" ht="16" x14ac:dyDescent="0.8">
      <c r="A330" s="485">
        <v>5</v>
      </c>
      <c r="B330" s="636" t="s">
        <v>95</v>
      </c>
      <c r="C330" s="638">
        <v>44470</v>
      </c>
      <c r="D330" s="630">
        <f>20/24</f>
        <v>0.83333333333333337</v>
      </c>
      <c r="E330" s="481" t="s">
        <v>77</v>
      </c>
      <c r="F330" s="636" t="s">
        <v>144</v>
      </c>
      <c r="G330" s="481" t="str">
        <f t="shared" si="53"/>
        <v>B10</v>
      </c>
      <c r="H330" s="636" t="s">
        <v>167</v>
      </c>
      <c r="I330" s="481" t="str">
        <f t="shared" si="55"/>
        <v>B10</v>
      </c>
      <c r="J330" s="636" t="str">
        <f>F330</f>
        <v>Iowa</v>
      </c>
      <c r="K330" s="565" t="str">
        <f>IF(+J330=F330,H330,F330)</f>
        <v>Maryland</v>
      </c>
      <c r="L330" s="639">
        <v>3.5</v>
      </c>
      <c r="M330" s="634">
        <v>48</v>
      </c>
      <c r="N330" s="485" t="str">
        <f>F330</f>
        <v>Iowa</v>
      </c>
      <c r="O330" s="640">
        <v>51</v>
      </c>
      <c r="P330" s="668" t="str">
        <f>IF(+N330=F330,H330,F330)</f>
        <v>Maryland</v>
      </c>
      <c r="Q330" s="614">
        <v>14</v>
      </c>
      <c r="R330" s="510" t="str">
        <f>IF(+N330=K330,+N330,IF(+O330-Q330&lt;L330,+K330,+J330))</f>
        <v>Iowa</v>
      </c>
      <c r="S330" s="510" t="str">
        <f>IF(+R330=J330,+K330,+J330)</f>
        <v>Maryland</v>
      </c>
      <c r="T330" s="500" t="str">
        <f>H330</f>
        <v>Maryland</v>
      </c>
      <c r="U330" s="481" t="str">
        <f>IF($N330=$J330,IF($O330-$Q330=$L330,"T",IF($R330=T330,"W","L")),IF($R330=T330,"W","L"))</f>
        <v>L</v>
      </c>
      <c r="W330" s="643"/>
      <c r="X330" s="492" t="s">
        <v>502</v>
      </c>
      <c r="Y330" s="644"/>
    </row>
    <row r="331" spans="1:25" ht="16" x14ac:dyDescent="0.8">
      <c r="A331" s="485">
        <v>5</v>
      </c>
      <c r="B331" s="636" t="s">
        <v>95</v>
      </c>
      <c r="C331" s="638">
        <v>44470</v>
      </c>
      <c r="D331" s="630">
        <f>21/24</f>
        <v>0.875</v>
      </c>
      <c r="E331" s="481" t="s">
        <v>52</v>
      </c>
      <c r="F331" s="636" t="s">
        <v>47</v>
      </c>
      <c r="G331" s="481" t="str">
        <f t="shared" si="53"/>
        <v>Ind</v>
      </c>
      <c r="H331" s="636" t="s">
        <v>100</v>
      </c>
      <c r="I331" s="481" t="str">
        <f t="shared" si="55"/>
        <v>MWC</v>
      </c>
      <c r="J331" s="636" t="str">
        <f>F331</f>
        <v>BYU</v>
      </c>
      <c r="K331" s="565" t="str">
        <f>IF(+J331=F331,H331,F331)</f>
        <v>Utah State</v>
      </c>
      <c r="L331" s="639">
        <v>9</v>
      </c>
      <c r="M331" s="634">
        <v>62</v>
      </c>
      <c r="N331" s="485" t="str">
        <f>F331</f>
        <v>BYU</v>
      </c>
      <c r="O331" s="640">
        <v>34</v>
      </c>
      <c r="P331" s="668" t="str">
        <f>IF(+N331=F331,H331,F331)</f>
        <v>Utah State</v>
      </c>
      <c r="Q331" s="614">
        <v>20</v>
      </c>
      <c r="R331" s="510" t="str">
        <f>IF(+N331=K331,+N331,IF(+O331-Q331&lt;L331,+K331,+J331))</f>
        <v>BYU</v>
      </c>
      <c r="S331" s="510" t="str">
        <f>IF(+R331=J331,+K331,+J331)</f>
        <v>Utah State</v>
      </c>
      <c r="T331" s="500" t="str">
        <f>J331</f>
        <v>BYU</v>
      </c>
      <c r="U331" s="481" t="str">
        <f>IF($N331=$J331,IF($O331-$Q331=$L331,"T",IF($R331=T331,"W","L")),IF($R331=T331,"W","L"))</f>
        <v>W</v>
      </c>
      <c r="W331" s="643"/>
      <c r="X331" s="492" t="s">
        <v>502</v>
      </c>
      <c r="Y331" s="644"/>
    </row>
    <row r="332" spans="1:25" ht="16" x14ac:dyDescent="0.8">
      <c r="A332" s="485">
        <v>5</v>
      </c>
      <c r="B332" s="636" t="s">
        <v>39</v>
      </c>
      <c r="C332" s="638">
        <v>44471</v>
      </c>
      <c r="D332" s="630">
        <f>15.5/24</f>
        <v>0.64583333333333337</v>
      </c>
      <c r="E332" s="481"/>
      <c r="F332" s="636" t="s">
        <v>120</v>
      </c>
      <c r="G332" s="481" t="str">
        <f t="shared" si="53"/>
        <v>AAC</v>
      </c>
      <c r="H332" s="636" t="s">
        <v>115</v>
      </c>
      <c r="I332" s="481" t="str">
        <f t="shared" si="55"/>
        <v>AAC</v>
      </c>
      <c r="J332" s="636" t="str">
        <f>F332</f>
        <v>Tulane</v>
      </c>
      <c r="K332" s="565" t="str">
        <f>IF(+J332=F332,H332,F332)</f>
        <v>East Carolina</v>
      </c>
      <c r="L332" s="639">
        <v>4</v>
      </c>
      <c r="M332" s="634">
        <v>64.5</v>
      </c>
      <c r="N332" s="485" t="str">
        <f t="shared" ref="N332:N337" si="56">H332</f>
        <v>East Carolina</v>
      </c>
      <c r="O332" s="640">
        <v>52</v>
      </c>
      <c r="P332" s="668" t="str">
        <f>IF(+N332=F332,H332,F332)</f>
        <v>Tulane</v>
      </c>
      <c r="Q332" s="614">
        <v>29</v>
      </c>
      <c r="R332" s="510" t="str">
        <f>IF(+N332=K332,+N332,IF(+O332-Q332&lt;L332,+K332,+J332))</f>
        <v>East Carolina</v>
      </c>
      <c r="S332" s="510" t="str">
        <f>IF(+R332=J332,+K332,+J332)</f>
        <v>Tulane</v>
      </c>
      <c r="T332" s="500" t="str">
        <f>J332</f>
        <v>Tulane</v>
      </c>
      <c r="U332" s="481" t="str">
        <f>IF($N332=$J332,IF($O332-$Q332=$L332,"T",IF($R332=T332,"W","L")),IF($R332=T332,"W","L"))</f>
        <v>L</v>
      </c>
      <c r="V332" s="492" t="str">
        <f>F332</f>
        <v>Tulane</v>
      </c>
      <c r="W332" s="643">
        <v>38</v>
      </c>
      <c r="X332" s="492" t="str">
        <f>IF(+V332=F332,H332,F332)</f>
        <v>East Carolina</v>
      </c>
      <c r="Y332" s="644">
        <v>21</v>
      </c>
    </row>
    <row r="333" spans="1:25" ht="16" x14ac:dyDescent="0.8">
      <c r="A333" s="485">
        <v>5</v>
      </c>
      <c r="B333" s="636" t="s">
        <v>39</v>
      </c>
      <c r="C333" s="638">
        <v>44471</v>
      </c>
      <c r="D333" s="630">
        <f>15.5/24</f>
        <v>0.64583333333333337</v>
      </c>
      <c r="E333" s="481" t="s">
        <v>52</v>
      </c>
      <c r="F333" s="636" t="s">
        <v>113</v>
      </c>
      <c r="G333" s="481" t="str">
        <f t="shared" si="53"/>
        <v>AAC</v>
      </c>
      <c r="H333" s="636" t="s">
        <v>103</v>
      </c>
      <c r="I333" s="481" t="str">
        <f t="shared" si="55"/>
        <v>AAC</v>
      </c>
      <c r="J333" s="636" t="str">
        <f>F333</f>
        <v>Central Florida</v>
      </c>
      <c r="K333" s="565" t="str">
        <f t="shared" si="54"/>
        <v>Navy</v>
      </c>
      <c r="L333" s="639">
        <v>16</v>
      </c>
      <c r="M333" s="634">
        <v>53.5</v>
      </c>
      <c r="N333" s="485" t="str">
        <f t="shared" si="56"/>
        <v>Navy</v>
      </c>
      <c r="O333" s="640">
        <v>34</v>
      </c>
      <c r="P333" s="668" t="str">
        <f t="shared" si="50"/>
        <v>Central Florida</v>
      </c>
      <c r="Q333" s="614">
        <v>30</v>
      </c>
      <c r="R333" s="510" t="str">
        <f t="shared" ref="R333:R386" si="57">IF(+N333=K333,+N333,IF(+O333-Q333&lt;L333,+K333,+J333))</f>
        <v>Navy</v>
      </c>
      <c r="S333" s="510" t="str">
        <f t="shared" ref="S333:S386" si="58">IF(+R333=J333,+K333,+J333)</f>
        <v>Central Florida</v>
      </c>
      <c r="T333" s="500" t="str">
        <f>J333</f>
        <v>Central Florida</v>
      </c>
      <c r="U333" s="481" t="str">
        <f t="shared" ref="U333:U388" si="59">IF($N333=$J333,IF($O333-$Q333=$L333,"T",IF($R333=T333,"W","L")),IF($R333=T333,"W","L"))</f>
        <v>L</v>
      </c>
      <c r="W333" s="643"/>
      <c r="X333" s="492" t="s">
        <v>502</v>
      </c>
      <c r="Y333" s="644"/>
    </row>
    <row r="334" spans="1:25" ht="16" x14ac:dyDescent="0.8">
      <c r="A334" s="485">
        <v>5</v>
      </c>
      <c r="B334" s="636" t="s">
        <v>39</v>
      </c>
      <c r="C334" s="638">
        <v>44471</v>
      </c>
      <c r="D334" s="630">
        <f>16/24</f>
        <v>0.66666666666666663</v>
      </c>
      <c r="E334" s="481" t="s">
        <v>102</v>
      </c>
      <c r="F334" s="636" t="s">
        <v>55</v>
      </c>
      <c r="G334" s="481" t="str">
        <f t="shared" si="53"/>
        <v>AAC</v>
      </c>
      <c r="H334" s="636" t="s">
        <v>117</v>
      </c>
      <c r="I334" s="481" t="str">
        <f t="shared" si="55"/>
        <v>AAC</v>
      </c>
      <c r="J334" s="636" t="str">
        <f>H334</f>
        <v>SMU</v>
      </c>
      <c r="K334" s="565" t="str">
        <f t="shared" si="54"/>
        <v>South Florida</v>
      </c>
      <c r="L334" s="639">
        <v>20.5</v>
      </c>
      <c r="M334" s="634">
        <v>68.5</v>
      </c>
      <c r="N334" s="485" t="str">
        <f t="shared" si="56"/>
        <v>SMU</v>
      </c>
      <c r="O334" s="640">
        <v>41</v>
      </c>
      <c r="P334" s="668" t="str">
        <f t="shared" ref="P334:P388" si="60">IF(+N334=F334,H334,F334)</f>
        <v>South Florida</v>
      </c>
      <c r="Q334" s="614">
        <v>17</v>
      </c>
      <c r="R334" s="510" t="str">
        <f t="shared" si="57"/>
        <v>SMU</v>
      </c>
      <c r="S334" s="510" t="str">
        <f t="shared" si="58"/>
        <v>South Florida</v>
      </c>
      <c r="T334" s="500" t="str">
        <f>J334</f>
        <v>SMU</v>
      </c>
      <c r="U334" s="481" t="str">
        <f t="shared" si="59"/>
        <v>W</v>
      </c>
      <c r="W334" s="643"/>
      <c r="X334" s="492" t="s">
        <v>502</v>
      </c>
      <c r="Y334" s="644"/>
    </row>
    <row r="335" spans="1:25" ht="16" x14ac:dyDescent="0.8">
      <c r="A335" s="485">
        <v>5</v>
      </c>
      <c r="B335" s="636" t="s">
        <v>39</v>
      </c>
      <c r="C335" s="638">
        <v>44471</v>
      </c>
      <c r="D335" s="630">
        <f>12/24</f>
        <v>0.5</v>
      </c>
      <c r="E335" s="481"/>
      <c r="F335" s="636" t="s">
        <v>66</v>
      </c>
      <c r="G335" s="481" t="str">
        <f t="shared" si="53"/>
        <v>AAC</v>
      </c>
      <c r="H335" s="636" t="s">
        <v>192</v>
      </c>
      <c r="I335" s="481" t="str">
        <f t="shared" si="55"/>
        <v>AAC</v>
      </c>
      <c r="J335" s="636" t="str">
        <f>F335</f>
        <v>Memphis</v>
      </c>
      <c r="K335" s="565" t="str">
        <f t="shared" si="54"/>
        <v>Temple</v>
      </c>
      <c r="L335" s="639">
        <v>11.5</v>
      </c>
      <c r="M335" s="634">
        <v>60</v>
      </c>
      <c r="N335" s="485" t="str">
        <f t="shared" si="56"/>
        <v>Temple</v>
      </c>
      <c r="O335" s="640">
        <v>34</v>
      </c>
      <c r="P335" s="668" t="str">
        <f t="shared" si="60"/>
        <v>Memphis</v>
      </c>
      <c r="Q335" s="614">
        <v>31</v>
      </c>
      <c r="R335" s="510" t="str">
        <f t="shared" si="57"/>
        <v>Temple</v>
      </c>
      <c r="S335" s="510" t="str">
        <f t="shared" si="58"/>
        <v>Memphis</v>
      </c>
      <c r="T335" s="500" t="str">
        <f>J335</f>
        <v>Memphis</v>
      </c>
      <c r="U335" s="481" t="str">
        <f t="shared" si="59"/>
        <v>L</v>
      </c>
      <c r="V335" s="492" t="str">
        <f>F335</f>
        <v>Memphis</v>
      </c>
      <c r="W335" s="643">
        <v>41</v>
      </c>
      <c r="X335" s="492" t="str">
        <f>IF(+V335=F335,H335,F335)</f>
        <v>Temple</v>
      </c>
      <c r="Y335" s="644">
        <v>29</v>
      </c>
    </row>
    <row r="336" spans="1:25" ht="16" x14ac:dyDescent="0.8">
      <c r="A336" s="485">
        <v>5</v>
      </c>
      <c r="B336" s="636" t="s">
        <v>39</v>
      </c>
      <c r="C336" s="638">
        <v>44471</v>
      </c>
      <c r="D336" s="630">
        <f>19.5/24</f>
        <v>0.8125</v>
      </c>
      <c r="E336" s="481" t="s">
        <v>67</v>
      </c>
      <c r="F336" s="636" t="s">
        <v>109</v>
      </c>
      <c r="G336" s="481" t="str">
        <f t="shared" si="53"/>
        <v>ACC</v>
      </c>
      <c r="H336" s="636" t="s">
        <v>122</v>
      </c>
      <c r="I336" s="481" t="str">
        <f t="shared" si="55"/>
        <v>ACC</v>
      </c>
      <c r="J336" s="636" t="str">
        <f>H336</f>
        <v>Clemson</v>
      </c>
      <c r="K336" s="565" t="str">
        <f t="shared" si="54"/>
        <v>Boston College</v>
      </c>
      <c r="L336" s="639">
        <v>16</v>
      </c>
      <c r="M336" s="634">
        <v>46</v>
      </c>
      <c r="N336" s="485" t="str">
        <f t="shared" si="56"/>
        <v>Clemson</v>
      </c>
      <c r="O336" s="640">
        <v>19</v>
      </c>
      <c r="P336" s="668" t="str">
        <f t="shared" si="60"/>
        <v>Boston College</v>
      </c>
      <c r="Q336" s="614">
        <v>13</v>
      </c>
      <c r="R336" s="510" t="str">
        <f t="shared" si="57"/>
        <v>Boston College</v>
      </c>
      <c r="S336" s="510" t="str">
        <f t="shared" si="58"/>
        <v>Clemson</v>
      </c>
      <c r="T336" s="500" t="str">
        <f t="shared" ref="T336:T341" si="61">K336</f>
        <v>Boston College</v>
      </c>
      <c r="U336" s="481" t="str">
        <f t="shared" si="59"/>
        <v>W</v>
      </c>
      <c r="V336" s="492" t="str">
        <f>H336</f>
        <v>Clemson</v>
      </c>
      <c r="W336" s="643">
        <v>34</v>
      </c>
      <c r="X336" s="492" t="str">
        <f>IF(+V336=F336,H336,F336)</f>
        <v>Boston College</v>
      </c>
      <c r="Y336" s="644">
        <v>28</v>
      </c>
    </row>
    <row r="337" spans="1:26" ht="16" x14ac:dyDescent="0.8">
      <c r="A337" s="485">
        <v>5</v>
      </c>
      <c r="B337" s="636" t="s">
        <v>39</v>
      </c>
      <c r="C337" s="638">
        <v>44471</v>
      </c>
      <c r="D337" s="630">
        <f>15.5/24</f>
        <v>0.64583333333333337</v>
      </c>
      <c r="E337" s="481" t="s">
        <v>67</v>
      </c>
      <c r="F337" s="636" t="s">
        <v>97</v>
      </c>
      <c r="G337" s="481" t="str">
        <f t="shared" si="53"/>
        <v>ACC</v>
      </c>
      <c r="H337" s="636" t="s">
        <v>126</v>
      </c>
      <c r="I337" s="481" t="str">
        <f t="shared" si="55"/>
        <v>ACC</v>
      </c>
      <c r="J337" s="636" t="str">
        <f>H337</f>
        <v>Florida State</v>
      </c>
      <c r="K337" s="565" t="str">
        <f t="shared" si="54"/>
        <v>Syracuse</v>
      </c>
      <c r="L337" s="639">
        <v>4.5</v>
      </c>
      <c r="M337" s="634">
        <v>52</v>
      </c>
      <c r="N337" s="485" t="str">
        <f t="shared" si="56"/>
        <v>Florida State</v>
      </c>
      <c r="O337" s="640">
        <v>33</v>
      </c>
      <c r="P337" s="668" t="str">
        <f t="shared" si="60"/>
        <v>Syracuse</v>
      </c>
      <c r="Q337" s="614">
        <v>30</v>
      </c>
      <c r="R337" s="510" t="str">
        <f t="shared" si="57"/>
        <v>Syracuse</v>
      </c>
      <c r="S337" s="510" t="str">
        <f t="shared" si="58"/>
        <v>Florida State</v>
      </c>
      <c r="T337" s="500" t="str">
        <f t="shared" si="61"/>
        <v>Syracuse</v>
      </c>
      <c r="U337" s="481" t="str">
        <f t="shared" si="59"/>
        <v>W</v>
      </c>
      <c r="W337" s="643"/>
      <c r="X337" s="492" t="s">
        <v>502</v>
      </c>
      <c r="Y337" s="644"/>
    </row>
    <row r="338" spans="1:26" ht="16" x14ac:dyDescent="0.8">
      <c r="A338" s="485">
        <v>5</v>
      </c>
      <c r="B338" s="636" t="s">
        <v>39</v>
      </c>
      <c r="C338" s="638">
        <v>44471</v>
      </c>
      <c r="D338" s="630">
        <f>12/24</f>
        <v>0.5</v>
      </c>
      <c r="E338" s="481" t="s">
        <v>67</v>
      </c>
      <c r="F338" s="636" t="s">
        <v>138</v>
      </c>
      <c r="G338" s="481" t="str">
        <f t="shared" si="53"/>
        <v>ACC</v>
      </c>
      <c r="H338" s="636" t="s">
        <v>240</v>
      </c>
      <c r="I338" s="481" t="str">
        <f t="shared" si="55"/>
        <v>ACC</v>
      </c>
      <c r="J338" s="636" t="str">
        <f>F338</f>
        <v>Pittsburgh</v>
      </c>
      <c r="K338" s="565" t="str">
        <f t="shared" si="54"/>
        <v>Georgia Tech</v>
      </c>
      <c r="L338" s="639">
        <v>3.5</v>
      </c>
      <c r="M338" s="634">
        <v>58.5</v>
      </c>
      <c r="N338" s="485" t="str">
        <f>F338</f>
        <v>Pittsburgh</v>
      </c>
      <c r="O338" s="640">
        <v>53</v>
      </c>
      <c r="P338" s="668" t="str">
        <f t="shared" si="60"/>
        <v>Georgia Tech</v>
      </c>
      <c r="Q338" s="614">
        <v>21</v>
      </c>
      <c r="R338" s="510" t="str">
        <f t="shared" si="57"/>
        <v>Pittsburgh</v>
      </c>
      <c r="S338" s="510" t="str">
        <f t="shared" si="58"/>
        <v>Georgia Tech</v>
      </c>
      <c r="T338" s="500" t="str">
        <f t="shared" si="61"/>
        <v>Georgia Tech</v>
      </c>
      <c r="U338" s="481" t="str">
        <f t="shared" si="59"/>
        <v>L</v>
      </c>
      <c r="V338" s="492" t="str">
        <f>F338</f>
        <v>Pittsburgh</v>
      </c>
      <c r="W338" s="643">
        <v>34</v>
      </c>
      <c r="X338" s="492" t="str">
        <f>IF(+V338=F338,H338,F338)</f>
        <v>Georgia Tech</v>
      </c>
      <c r="Y338" s="644">
        <v>20</v>
      </c>
    </row>
    <row r="339" spans="1:26" ht="16" x14ac:dyDescent="0.8">
      <c r="A339" s="485">
        <v>5</v>
      </c>
      <c r="B339" s="636" t="s">
        <v>39</v>
      </c>
      <c r="C339" s="638">
        <v>44471</v>
      </c>
      <c r="D339" s="630">
        <f>12/24</f>
        <v>0.5</v>
      </c>
      <c r="E339" s="481" t="s">
        <v>272</v>
      </c>
      <c r="F339" s="636" t="s">
        <v>124</v>
      </c>
      <c r="G339" s="481" t="str">
        <f t="shared" si="53"/>
        <v>ACC</v>
      </c>
      <c r="H339" s="636" t="s">
        <v>134</v>
      </c>
      <c r="I339" s="481" t="str">
        <f t="shared" si="55"/>
        <v>ACC</v>
      </c>
      <c r="J339" s="636" t="str">
        <f t="shared" ref="J339:J346" si="62">H339</f>
        <v>North Carolina</v>
      </c>
      <c r="K339" s="565" t="str">
        <f t="shared" si="54"/>
        <v>Duke</v>
      </c>
      <c r="L339" s="639">
        <v>19.5</v>
      </c>
      <c r="M339" s="634">
        <v>71.5</v>
      </c>
      <c r="N339" s="485" t="str">
        <f t="shared" ref="N339:N345" si="63">H339</f>
        <v>North Carolina</v>
      </c>
      <c r="O339" s="640">
        <v>38</v>
      </c>
      <c r="P339" s="668" t="str">
        <f t="shared" si="60"/>
        <v>Duke</v>
      </c>
      <c r="Q339" s="614">
        <v>7</v>
      </c>
      <c r="R339" s="510" t="str">
        <f t="shared" si="57"/>
        <v>North Carolina</v>
      </c>
      <c r="S339" s="510" t="str">
        <f t="shared" si="58"/>
        <v>Duke</v>
      </c>
      <c r="T339" s="500" t="str">
        <f t="shared" si="61"/>
        <v>Duke</v>
      </c>
      <c r="U339" s="481" t="str">
        <f t="shared" si="59"/>
        <v>L</v>
      </c>
      <c r="W339" s="643"/>
      <c r="X339" s="492" t="s">
        <v>502</v>
      </c>
      <c r="Y339" s="644"/>
    </row>
    <row r="340" spans="1:26" ht="16" x14ac:dyDescent="0.8">
      <c r="A340" s="485">
        <v>5</v>
      </c>
      <c r="B340" s="636" t="s">
        <v>39</v>
      </c>
      <c r="C340" s="638">
        <v>44471</v>
      </c>
      <c r="D340" s="630">
        <f>18/24</f>
        <v>0.75</v>
      </c>
      <c r="E340" s="481"/>
      <c r="F340" s="636" t="s">
        <v>172</v>
      </c>
      <c r="G340" s="481" t="str">
        <f t="shared" si="53"/>
        <v>CUSA</v>
      </c>
      <c r="H340" s="636" t="s">
        <v>136</v>
      </c>
      <c r="I340" s="481" t="str">
        <f t="shared" si="55"/>
        <v>ACC</v>
      </c>
      <c r="J340" s="636" t="str">
        <f t="shared" si="62"/>
        <v>North Carolina St</v>
      </c>
      <c r="K340" s="565" t="str">
        <f t="shared" si="54"/>
        <v>Louisiana Tech</v>
      </c>
      <c r="L340" s="639">
        <v>20.5</v>
      </c>
      <c r="M340" s="634">
        <v>55</v>
      </c>
      <c r="N340" s="485" t="str">
        <f t="shared" si="63"/>
        <v>North Carolina St</v>
      </c>
      <c r="O340" s="640">
        <v>34</v>
      </c>
      <c r="P340" s="668" t="str">
        <f t="shared" si="60"/>
        <v>Louisiana Tech</v>
      </c>
      <c r="Q340" s="614">
        <v>27</v>
      </c>
      <c r="R340" s="510" t="str">
        <f t="shared" si="57"/>
        <v>Louisiana Tech</v>
      </c>
      <c r="S340" s="510" t="str">
        <f t="shared" si="58"/>
        <v>North Carolina St</v>
      </c>
      <c r="T340" s="500" t="str">
        <f t="shared" si="61"/>
        <v>Louisiana Tech</v>
      </c>
      <c r="U340" s="481" t="str">
        <f t="shared" si="59"/>
        <v>W</v>
      </c>
      <c r="W340" s="643"/>
      <c r="X340" s="492" t="s">
        <v>502</v>
      </c>
      <c r="Y340" s="644"/>
    </row>
    <row r="341" spans="1:26" ht="16" x14ac:dyDescent="0.8">
      <c r="A341" s="485">
        <v>5</v>
      </c>
      <c r="B341" s="636" t="s">
        <v>39</v>
      </c>
      <c r="C341" s="638">
        <v>44471</v>
      </c>
      <c r="D341" s="630">
        <f>12.5/24</f>
        <v>0.52083333333333337</v>
      </c>
      <c r="E341" s="481" t="s">
        <v>59</v>
      </c>
      <c r="F341" s="636" t="s">
        <v>129</v>
      </c>
      <c r="G341" s="481" t="str">
        <f t="shared" si="53"/>
        <v>ACC</v>
      </c>
      <c r="H341" s="636" t="s">
        <v>69</v>
      </c>
      <c r="I341" s="481" t="str">
        <f t="shared" si="55"/>
        <v>ACC</v>
      </c>
      <c r="J341" s="636" t="str">
        <f t="shared" si="62"/>
        <v>Wake Forest</v>
      </c>
      <c r="K341" s="565" t="str">
        <f t="shared" si="54"/>
        <v>Louisville</v>
      </c>
      <c r="L341" s="639">
        <v>7</v>
      </c>
      <c r="M341" s="634">
        <v>62</v>
      </c>
      <c r="N341" s="485" t="str">
        <f t="shared" si="63"/>
        <v>Wake Forest</v>
      </c>
      <c r="O341" s="640">
        <v>37</v>
      </c>
      <c r="P341" s="668" t="str">
        <f t="shared" si="60"/>
        <v>Louisville</v>
      </c>
      <c r="Q341" s="614">
        <v>34</v>
      </c>
      <c r="R341" s="510" t="str">
        <f t="shared" si="57"/>
        <v>Louisville</v>
      </c>
      <c r="S341" s="510" t="str">
        <f t="shared" si="58"/>
        <v>Wake Forest</v>
      </c>
      <c r="T341" s="500" t="str">
        <f t="shared" si="61"/>
        <v>Louisville</v>
      </c>
      <c r="U341" s="481" t="str">
        <f t="shared" si="59"/>
        <v>W</v>
      </c>
      <c r="W341" s="643"/>
      <c r="X341" s="492" t="s">
        <v>502</v>
      </c>
      <c r="Y341" s="644"/>
    </row>
    <row r="342" spans="1:26" ht="16" x14ac:dyDescent="0.8">
      <c r="A342" s="485">
        <v>5</v>
      </c>
      <c r="B342" s="636" t="s">
        <v>39</v>
      </c>
      <c r="C342" s="638">
        <v>44471</v>
      </c>
      <c r="D342" s="630">
        <f>12/24</f>
        <v>0.5</v>
      </c>
      <c r="E342" s="481" t="s">
        <v>73</v>
      </c>
      <c r="F342" s="636" t="s">
        <v>107</v>
      </c>
      <c r="G342" s="481" t="str">
        <f t="shared" si="53"/>
        <v>CUSA</v>
      </c>
      <c r="H342" s="636" t="s">
        <v>142</v>
      </c>
      <c r="I342" s="481" t="str">
        <f t="shared" si="55"/>
        <v>B10</v>
      </c>
      <c r="J342" s="636" t="str">
        <f t="shared" si="62"/>
        <v>Illinois</v>
      </c>
      <c r="K342" s="565" t="str">
        <f t="shared" si="54"/>
        <v>UNC Charlotte</v>
      </c>
      <c r="L342" s="639">
        <v>11</v>
      </c>
      <c r="M342" s="634">
        <v>55</v>
      </c>
      <c r="N342" s="485" t="str">
        <f t="shared" si="63"/>
        <v>Illinois</v>
      </c>
      <c r="O342" s="640">
        <v>24</v>
      </c>
      <c r="P342" s="668" t="str">
        <f t="shared" si="60"/>
        <v>UNC Charlotte</v>
      </c>
      <c r="Q342" s="614">
        <v>14</v>
      </c>
      <c r="R342" s="510" t="str">
        <f t="shared" si="57"/>
        <v>UNC Charlotte</v>
      </c>
      <c r="S342" s="510" t="str">
        <f t="shared" si="58"/>
        <v>Illinois</v>
      </c>
      <c r="T342" s="500" t="str">
        <f>F342</f>
        <v>UNC Charlotte</v>
      </c>
      <c r="U342" s="481" t="str">
        <f t="shared" si="59"/>
        <v>W</v>
      </c>
      <c r="W342" s="643"/>
      <c r="X342" s="492" t="s">
        <v>502</v>
      </c>
      <c r="Y342" s="644"/>
    </row>
    <row r="343" spans="1:26" ht="16" x14ac:dyDescent="0.8">
      <c r="A343" s="485">
        <v>5</v>
      </c>
      <c r="B343" s="636" t="s">
        <v>39</v>
      </c>
      <c r="C343" s="638">
        <v>44471</v>
      </c>
      <c r="D343" s="630">
        <f>19.5/24</f>
        <v>0.8125</v>
      </c>
      <c r="E343" s="481" t="s">
        <v>77</v>
      </c>
      <c r="F343" s="636" t="s">
        <v>189</v>
      </c>
      <c r="G343" s="481" t="str">
        <f t="shared" si="53"/>
        <v>CUSA</v>
      </c>
      <c r="H343" s="636" t="s">
        <v>149</v>
      </c>
      <c r="I343" s="481" t="str">
        <f t="shared" si="55"/>
        <v>B10</v>
      </c>
      <c r="J343" s="636" t="str">
        <f t="shared" si="62"/>
        <v>Michigan State</v>
      </c>
      <c r="K343" s="565" t="str">
        <f t="shared" si="54"/>
        <v>Western Kentucky</v>
      </c>
      <c r="L343" s="639">
        <v>11</v>
      </c>
      <c r="M343" s="634">
        <v>64</v>
      </c>
      <c r="N343" s="485" t="str">
        <f t="shared" si="63"/>
        <v>Michigan State</v>
      </c>
      <c r="O343" s="640">
        <v>48</v>
      </c>
      <c r="P343" s="668" t="str">
        <f t="shared" si="60"/>
        <v>Western Kentucky</v>
      </c>
      <c r="Q343" s="614">
        <v>31</v>
      </c>
      <c r="R343" s="510" t="str">
        <f t="shared" si="57"/>
        <v>Michigan State</v>
      </c>
      <c r="S343" s="510" t="str">
        <f t="shared" si="58"/>
        <v>Western Kentucky</v>
      </c>
      <c r="T343" s="500" t="str">
        <f t="shared" ref="T343:T348" si="64">H343</f>
        <v>Michigan State</v>
      </c>
      <c r="U343" s="481" t="str">
        <f t="shared" si="59"/>
        <v>W</v>
      </c>
      <c r="W343" s="643"/>
      <c r="X343" s="492" t="s">
        <v>502</v>
      </c>
      <c r="Y343" s="644"/>
    </row>
    <row r="344" spans="1:26" ht="16" x14ac:dyDescent="0.8">
      <c r="A344" s="485">
        <v>5</v>
      </c>
      <c r="B344" s="636" t="s">
        <v>39</v>
      </c>
      <c r="C344" s="638">
        <v>44471</v>
      </c>
      <c r="D344" s="630">
        <f>19.5/24</f>
        <v>0.8125</v>
      </c>
      <c r="E344" s="481" t="s">
        <v>73</v>
      </c>
      <c r="F344" s="636" t="s">
        <v>153</v>
      </c>
      <c r="G344" s="481" t="str">
        <f t="shared" si="53"/>
        <v>B10</v>
      </c>
      <c r="H344" s="636" t="s">
        <v>151</v>
      </c>
      <c r="I344" s="481" t="str">
        <f t="shared" si="55"/>
        <v>B10</v>
      </c>
      <c r="J344" s="636" t="str">
        <f t="shared" si="62"/>
        <v>Nebraska</v>
      </c>
      <c r="K344" s="565" t="str">
        <f t="shared" si="54"/>
        <v>Northwestern</v>
      </c>
      <c r="L344" s="639">
        <v>11.5</v>
      </c>
      <c r="M344" s="634">
        <v>50</v>
      </c>
      <c r="N344" s="485" t="str">
        <f t="shared" si="63"/>
        <v>Nebraska</v>
      </c>
      <c r="O344" s="640">
        <v>56</v>
      </c>
      <c r="P344" s="668" t="str">
        <f t="shared" si="60"/>
        <v>Northwestern</v>
      </c>
      <c r="Q344" s="614">
        <v>7</v>
      </c>
      <c r="R344" s="510" t="str">
        <f t="shared" si="57"/>
        <v>Nebraska</v>
      </c>
      <c r="S344" s="510" t="str">
        <f t="shared" si="58"/>
        <v>Northwestern</v>
      </c>
      <c r="T344" s="500" t="str">
        <f t="shared" si="64"/>
        <v>Nebraska</v>
      </c>
      <c r="U344" s="481" t="str">
        <f t="shared" si="59"/>
        <v>W</v>
      </c>
      <c r="V344" s="492" t="str">
        <f>F344</f>
        <v>Northwestern</v>
      </c>
      <c r="W344" s="643">
        <v>21</v>
      </c>
      <c r="X344" s="492" t="str">
        <f>IF(+V344=F344,H344,F344)</f>
        <v>Nebraska</v>
      </c>
      <c r="Y344" s="644">
        <v>13</v>
      </c>
    </row>
    <row r="345" spans="1:26" ht="16" x14ac:dyDescent="0.8">
      <c r="A345" s="485">
        <v>5</v>
      </c>
      <c r="B345" s="636" t="s">
        <v>39</v>
      </c>
      <c r="C345" s="638">
        <v>44471</v>
      </c>
      <c r="D345" s="630">
        <f>19.5/24</f>
        <v>0.8125</v>
      </c>
      <c r="E345" s="481" t="s">
        <v>145</v>
      </c>
      <c r="F345" s="636" t="s">
        <v>72</v>
      </c>
      <c r="G345" s="481" t="str">
        <f t="shared" si="53"/>
        <v>B10</v>
      </c>
      <c r="H345" s="636" t="s">
        <v>155</v>
      </c>
      <c r="I345" s="481" t="str">
        <f t="shared" si="55"/>
        <v>B10</v>
      </c>
      <c r="J345" s="636" t="str">
        <f t="shared" si="62"/>
        <v>Penn State</v>
      </c>
      <c r="K345" s="565" t="str">
        <f t="shared" si="54"/>
        <v>Indiana</v>
      </c>
      <c r="L345" s="639">
        <v>12.5</v>
      </c>
      <c r="M345" s="634">
        <v>54</v>
      </c>
      <c r="N345" s="485" t="str">
        <f t="shared" si="63"/>
        <v>Penn State</v>
      </c>
      <c r="O345" s="640">
        <v>24</v>
      </c>
      <c r="P345" s="668" t="str">
        <f t="shared" si="60"/>
        <v>Indiana</v>
      </c>
      <c r="Q345" s="614">
        <v>0</v>
      </c>
      <c r="R345" s="510" t="str">
        <f t="shared" si="57"/>
        <v>Penn State</v>
      </c>
      <c r="S345" s="510" t="str">
        <f t="shared" si="58"/>
        <v>Indiana</v>
      </c>
      <c r="T345" s="500" t="str">
        <f t="shared" si="64"/>
        <v>Penn State</v>
      </c>
      <c r="U345" s="481" t="str">
        <f t="shared" si="59"/>
        <v>W</v>
      </c>
      <c r="V345" s="492" t="str">
        <f>F345</f>
        <v>Indiana</v>
      </c>
      <c r="W345" s="643">
        <v>36</v>
      </c>
      <c r="X345" s="492" t="str">
        <f>IF(+V345=F345,H345,F345)</f>
        <v>Penn State</v>
      </c>
      <c r="Y345" s="644">
        <v>35</v>
      </c>
    </row>
    <row r="346" spans="1:26" ht="16" x14ac:dyDescent="0.8">
      <c r="A346" s="485">
        <v>5</v>
      </c>
      <c r="B346" s="636" t="s">
        <v>39</v>
      </c>
      <c r="C346" s="638">
        <v>44471</v>
      </c>
      <c r="D346" s="630">
        <f>12/24</f>
        <v>0.5</v>
      </c>
      <c r="E346" s="481" t="s">
        <v>73</v>
      </c>
      <c r="F346" s="636" t="s">
        <v>76</v>
      </c>
      <c r="G346" s="481" t="str">
        <f t="shared" si="53"/>
        <v>B10</v>
      </c>
      <c r="H346" s="636" t="s">
        <v>128</v>
      </c>
      <c r="I346" s="481" t="str">
        <f t="shared" si="55"/>
        <v>B10</v>
      </c>
      <c r="J346" s="636" t="str">
        <f t="shared" si="62"/>
        <v>Purdue</v>
      </c>
      <c r="K346" s="565" t="str">
        <f t="shared" si="54"/>
        <v>Minnesota</v>
      </c>
      <c r="L346" s="639">
        <v>2.5</v>
      </c>
      <c r="M346" s="634">
        <v>47.5</v>
      </c>
      <c r="N346" s="485" t="str">
        <f>F346</f>
        <v>Minnesota</v>
      </c>
      <c r="O346" s="640">
        <v>20</v>
      </c>
      <c r="P346" s="668" t="str">
        <f t="shared" si="60"/>
        <v>Purdue</v>
      </c>
      <c r="Q346" s="614">
        <v>13</v>
      </c>
      <c r="R346" s="510" t="str">
        <f t="shared" si="57"/>
        <v>Minnesota</v>
      </c>
      <c r="S346" s="510" t="str">
        <f t="shared" si="58"/>
        <v>Purdue</v>
      </c>
      <c r="T346" s="500" t="str">
        <f t="shared" si="64"/>
        <v>Purdue</v>
      </c>
      <c r="U346" s="481" t="str">
        <f t="shared" si="59"/>
        <v>L</v>
      </c>
      <c r="V346" s="492" t="str">
        <f>F346</f>
        <v>Minnesota</v>
      </c>
      <c r="W346" s="643">
        <v>34</v>
      </c>
      <c r="X346" s="492" t="str">
        <f>IF(+V346=F346,H346,F346)</f>
        <v>Purdue</v>
      </c>
      <c r="Y346" s="644">
        <v>31</v>
      </c>
    </row>
    <row r="347" spans="1:26" ht="16" x14ac:dyDescent="0.8">
      <c r="A347" s="485">
        <v>5</v>
      </c>
      <c r="B347" s="636" t="s">
        <v>39</v>
      </c>
      <c r="C347" s="638">
        <v>44471</v>
      </c>
      <c r="D347" s="630">
        <f>15.5/24</f>
        <v>0.64583333333333337</v>
      </c>
      <c r="E347" s="481" t="s">
        <v>73</v>
      </c>
      <c r="F347" s="636" t="s">
        <v>70</v>
      </c>
      <c r="G347" s="481" t="str">
        <f t="shared" si="53"/>
        <v>B10</v>
      </c>
      <c r="H347" s="636" t="s">
        <v>99</v>
      </c>
      <c r="I347" s="481" t="str">
        <f t="shared" si="55"/>
        <v>B10</v>
      </c>
      <c r="J347" s="636" t="str">
        <f>F347</f>
        <v>Ohio State</v>
      </c>
      <c r="K347" s="565" t="str">
        <f t="shared" si="54"/>
        <v>Rutgers</v>
      </c>
      <c r="L347" s="639">
        <v>15</v>
      </c>
      <c r="M347" s="634">
        <v>58</v>
      </c>
      <c r="N347" s="485" t="str">
        <f>F347</f>
        <v>Ohio State</v>
      </c>
      <c r="O347" s="640">
        <v>52</v>
      </c>
      <c r="P347" s="668" t="str">
        <f t="shared" si="60"/>
        <v>Rutgers</v>
      </c>
      <c r="Q347" s="614">
        <v>13</v>
      </c>
      <c r="R347" s="510" t="str">
        <f t="shared" si="57"/>
        <v>Ohio State</v>
      </c>
      <c r="S347" s="510" t="str">
        <f t="shared" si="58"/>
        <v>Rutgers</v>
      </c>
      <c r="T347" s="500" t="str">
        <f t="shared" si="64"/>
        <v>Rutgers</v>
      </c>
      <c r="U347" s="481" t="str">
        <f t="shared" si="59"/>
        <v>L</v>
      </c>
      <c r="V347" s="492" t="str">
        <f>F347</f>
        <v>Ohio State</v>
      </c>
      <c r="W347" s="643">
        <v>49</v>
      </c>
      <c r="X347" s="492" t="str">
        <f>IF(+V347=F347,H347,F347)</f>
        <v>Rutgers</v>
      </c>
      <c r="Y347" s="644">
        <v>27</v>
      </c>
    </row>
    <row r="348" spans="1:26" ht="16" x14ac:dyDescent="0.8">
      <c r="A348" s="485">
        <v>5</v>
      </c>
      <c r="B348" s="636" t="s">
        <v>39</v>
      </c>
      <c r="C348" s="638">
        <v>44471</v>
      </c>
      <c r="D348" s="630">
        <f>12/24</f>
        <v>0.5</v>
      </c>
      <c r="E348" s="481" t="s">
        <v>127</v>
      </c>
      <c r="F348" s="636" t="s">
        <v>147</v>
      </c>
      <c r="G348" s="481" t="str">
        <f t="shared" si="53"/>
        <v>B10</v>
      </c>
      <c r="H348" s="636" t="s">
        <v>101</v>
      </c>
      <c r="I348" s="481" t="str">
        <f t="shared" si="55"/>
        <v>B10</v>
      </c>
      <c r="J348" s="636" t="str">
        <f>H348</f>
        <v>Wisconsin</v>
      </c>
      <c r="K348" s="565" t="str">
        <f t="shared" si="54"/>
        <v>Michigan</v>
      </c>
      <c r="L348" s="639">
        <v>1.5</v>
      </c>
      <c r="M348" s="634">
        <v>43.5</v>
      </c>
      <c r="N348" s="485" t="str">
        <f>F348</f>
        <v>Michigan</v>
      </c>
      <c r="O348" s="640">
        <v>38</v>
      </c>
      <c r="P348" s="668" t="str">
        <f t="shared" si="60"/>
        <v>Wisconsin</v>
      </c>
      <c r="Q348" s="614">
        <v>17</v>
      </c>
      <c r="R348" s="510" t="str">
        <f t="shared" si="57"/>
        <v>Michigan</v>
      </c>
      <c r="S348" s="510" t="str">
        <f t="shared" si="58"/>
        <v>Wisconsin</v>
      </c>
      <c r="T348" s="500" t="str">
        <f t="shared" si="64"/>
        <v>Wisconsin</v>
      </c>
      <c r="U348" s="481" t="str">
        <f t="shared" si="59"/>
        <v>L</v>
      </c>
      <c r="V348" s="492" t="str">
        <f>H348</f>
        <v>Wisconsin</v>
      </c>
      <c r="W348" s="643">
        <v>49</v>
      </c>
      <c r="X348" s="492" t="str">
        <f>IF(+V348=F348,H348,F348)</f>
        <v>Michigan</v>
      </c>
      <c r="Y348" s="644">
        <v>11</v>
      </c>
    </row>
    <row r="349" spans="1:26" ht="16" x14ac:dyDescent="0.8">
      <c r="A349" s="485">
        <v>5</v>
      </c>
      <c r="B349" s="636" t="s">
        <v>39</v>
      </c>
      <c r="C349" s="638">
        <v>44471</v>
      </c>
      <c r="D349" s="630">
        <f>19/24</f>
        <v>0.79166666666666663</v>
      </c>
      <c r="E349" s="481" t="s">
        <v>77</v>
      </c>
      <c r="F349" s="636" t="s">
        <v>160</v>
      </c>
      <c r="G349" s="481" t="str">
        <f t="shared" si="53"/>
        <v>B12</v>
      </c>
      <c r="H349" s="636" t="s">
        <v>158</v>
      </c>
      <c r="I349" s="481" t="str">
        <f t="shared" si="55"/>
        <v>B12</v>
      </c>
      <c r="J349" s="636" t="str">
        <f>H349</f>
        <v>Iowa State</v>
      </c>
      <c r="K349" s="565" t="str">
        <f t="shared" si="54"/>
        <v>Kansas</v>
      </c>
      <c r="L349" s="639">
        <v>34</v>
      </c>
      <c r="M349" s="634">
        <v>58</v>
      </c>
      <c r="N349" s="485" t="str">
        <f>H349</f>
        <v>Iowa State</v>
      </c>
      <c r="O349" s="640">
        <v>59</v>
      </c>
      <c r="P349" s="668" t="str">
        <f t="shared" si="60"/>
        <v>Kansas</v>
      </c>
      <c r="Q349" s="614">
        <v>7</v>
      </c>
      <c r="R349" s="510" t="str">
        <f t="shared" si="57"/>
        <v>Iowa State</v>
      </c>
      <c r="S349" s="510" t="str">
        <f t="shared" si="58"/>
        <v>Kansas</v>
      </c>
      <c r="T349" s="500" t="str">
        <f>K349</f>
        <v>Kansas</v>
      </c>
      <c r="U349" s="481" t="str">
        <f t="shared" si="59"/>
        <v>L</v>
      </c>
      <c r="V349" s="492" t="str">
        <f>H349</f>
        <v>Iowa State</v>
      </c>
      <c r="W349" s="643">
        <v>52</v>
      </c>
      <c r="X349" s="492" t="str">
        <f>IF(+V349=F349,H349,F349)</f>
        <v>Kansas</v>
      </c>
      <c r="Y349" s="644">
        <v>22</v>
      </c>
    </row>
    <row r="350" spans="1:26" ht="16" x14ac:dyDescent="0.8">
      <c r="A350" s="485">
        <v>5</v>
      </c>
      <c r="B350" s="636" t="s">
        <v>39</v>
      </c>
      <c r="C350" s="638">
        <v>44471</v>
      </c>
      <c r="D350" s="630">
        <f>15.5/24</f>
        <v>0.64583333333333337</v>
      </c>
      <c r="E350" s="481" t="s">
        <v>127</v>
      </c>
      <c r="F350" s="636" t="s">
        <v>164</v>
      </c>
      <c r="G350" s="481" t="str">
        <f t="shared" si="53"/>
        <v>B12</v>
      </c>
      <c r="H350" s="636" t="s">
        <v>162</v>
      </c>
      <c r="I350" s="481" t="str">
        <f t="shared" si="55"/>
        <v>B12</v>
      </c>
      <c r="J350" s="636" t="str">
        <f>F350</f>
        <v>Oklahoma</v>
      </c>
      <c r="K350" s="565" t="str">
        <f t="shared" si="54"/>
        <v>Kansas State</v>
      </c>
      <c r="L350" s="639">
        <v>10.5</v>
      </c>
      <c r="M350" s="634">
        <v>52.5</v>
      </c>
      <c r="N350" s="485" t="str">
        <f>F350</f>
        <v>Oklahoma</v>
      </c>
      <c r="O350" s="640">
        <v>37</v>
      </c>
      <c r="P350" s="668" t="str">
        <f t="shared" si="60"/>
        <v>Kansas State</v>
      </c>
      <c r="Q350" s="614">
        <v>31</v>
      </c>
      <c r="R350" s="510" t="str">
        <f t="shared" si="57"/>
        <v>Kansas State</v>
      </c>
      <c r="S350" s="510" t="str">
        <f t="shared" si="58"/>
        <v>Oklahoma</v>
      </c>
      <c r="T350" s="500" t="str">
        <f>J350</f>
        <v>Oklahoma</v>
      </c>
      <c r="U350" s="481" t="str">
        <f t="shared" si="59"/>
        <v>L</v>
      </c>
      <c r="V350" s="492" t="str">
        <f>H350</f>
        <v>Kansas State</v>
      </c>
      <c r="W350" s="643">
        <v>38</v>
      </c>
      <c r="X350" s="492" t="str">
        <f>IF(+V350=F350,H350,F350)</f>
        <v>Oklahoma</v>
      </c>
      <c r="Y350" s="644">
        <v>35</v>
      </c>
      <c r="Z350" s="492" t="s">
        <v>183</v>
      </c>
    </row>
    <row r="351" spans="1:26" ht="16" x14ac:dyDescent="0.8">
      <c r="A351" s="485">
        <v>5</v>
      </c>
      <c r="B351" s="636" t="s">
        <v>39</v>
      </c>
      <c r="C351" s="638">
        <v>44471</v>
      </c>
      <c r="D351" s="630">
        <f>19/24</f>
        <v>0.79166666666666663</v>
      </c>
      <c r="E351" s="481" t="s">
        <v>272</v>
      </c>
      <c r="F351" s="636" t="s">
        <v>156</v>
      </c>
      <c r="G351" s="481" t="str">
        <f t="shared" si="53"/>
        <v>B12</v>
      </c>
      <c r="H351" s="636" t="s">
        <v>79</v>
      </c>
      <c r="I351" s="481" t="str">
        <f t="shared" si="55"/>
        <v>B12</v>
      </c>
      <c r="J351" s="636" t="str">
        <f>H351</f>
        <v>Oklahoma State</v>
      </c>
      <c r="K351" s="565" t="str">
        <f t="shared" si="54"/>
        <v>Baylor</v>
      </c>
      <c r="L351" s="639">
        <v>3.5</v>
      </c>
      <c r="M351" s="634">
        <v>47.5</v>
      </c>
      <c r="N351" s="485" t="str">
        <f>H351</f>
        <v>Oklahoma State</v>
      </c>
      <c r="O351" s="640">
        <v>24</v>
      </c>
      <c r="P351" s="668" t="str">
        <f t="shared" si="60"/>
        <v>Baylor</v>
      </c>
      <c r="Q351" s="614">
        <v>14</v>
      </c>
      <c r="R351" s="510" t="str">
        <f t="shared" si="57"/>
        <v>Oklahoma State</v>
      </c>
      <c r="S351" s="510" t="str">
        <f t="shared" si="58"/>
        <v>Baylor</v>
      </c>
      <c r="T351" s="500" t="str">
        <f>J351</f>
        <v>Oklahoma State</v>
      </c>
      <c r="U351" s="481" t="str">
        <f t="shared" si="59"/>
        <v>W</v>
      </c>
      <c r="V351" s="492" t="str">
        <f>H351</f>
        <v>Oklahoma State</v>
      </c>
      <c r="W351" s="643">
        <v>42</v>
      </c>
      <c r="X351" s="492" t="str">
        <f>IF(+V351=F351,H351,F351)</f>
        <v>Baylor</v>
      </c>
      <c r="Y351" s="644">
        <v>3</v>
      </c>
    </row>
    <row r="352" spans="1:26" ht="16" x14ac:dyDescent="0.8">
      <c r="A352" s="485">
        <v>5</v>
      </c>
      <c r="B352" s="636" t="s">
        <v>39</v>
      </c>
      <c r="C352" s="638">
        <v>44471</v>
      </c>
      <c r="D352" s="630">
        <f>12/24</f>
        <v>0.5</v>
      </c>
      <c r="E352" s="481" t="s">
        <v>145</v>
      </c>
      <c r="F352" s="636" t="s">
        <v>168</v>
      </c>
      <c r="G352" s="481" t="str">
        <f t="shared" si="53"/>
        <v>B12</v>
      </c>
      <c r="H352" s="636" t="s">
        <v>166</v>
      </c>
      <c r="I352" s="481" t="str">
        <f t="shared" si="55"/>
        <v>B12</v>
      </c>
      <c r="J352" s="636" t="str">
        <f>F352</f>
        <v>Texas</v>
      </c>
      <c r="K352" s="565" t="str">
        <f t="shared" si="54"/>
        <v>TCU</v>
      </c>
      <c r="L352" s="639">
        <v>4.5</v>
      </c>
      <c r="M352" s="634">
        <v>65.5</v>
      </c>
      <c r="N352" s="485" t="str">
        <f>F352</f>
        <v>Texas</v>
      </c>
      <c r="O352" s="640">
        <v>32</v>
      </c>
      <c r="P352" s="668" t="str">
        <f t="shared" si="60"/>
        <v>TCU</v>
      </c>
      <c r="Q352" s="614">
        <v>37</v>
      </c>
      <c r="R352" s="510" t="str">
        <f t="shared" si="57"/>
        <v>TCU</v>
      </c>
      <c r="S352" s="510" t="str">
        <f t="shared" si="58"/>
        <v>Texas</v>
      </c>
      <c r="T352" s="500" t="str">
        <f>J352</f>
        <v>Texas</v>
      </c>
      <c r="U352" s="481" t="str">
        <f t="shared" si="59"/>
        <v>L</v>
      </c>
      <c r="V352" s="492" t="str">
        <f>H352</f>
        <v>TCU</v>
      </c>
      <c r="W352" s="643">
        <v>33</v>
      </c>
      <c r="X352" s="492" t="str">
        <f>IF(+V352=F352,H352,F352)</f>
        <v>Texas</v>
      </c>
      <c r="Y352" s="644">
        <v>31</v>
      </c>
    </row>
    <row r="353" spans="1:25" ht="16" x14ac:dyDescent="0.8">
      <c r="A353" s="485">
        <v>5</v>
      </c>
      <c r="B353" s="636" t="s">
        <v>39</v>
      </c>
      <c r="C353" s="638">
        <v>44471</v>
      </c>
      <c r="D353" s="630">
        <f>15.5/24</f>
        <v>0.64583333333333337</v>
      </c>
      <c r="E353" s="481" t="s">
        <v>272</v>
      </c>
      <c r="F353" s="636" t="s">
        <v>170</v>
      </c>
      <c r="G353" s="481" t="str">
        <f t="shared" si="53"/>
        <v>B12</v>
      </c>
      <c r="H353" s="636" t="s">
        <v>235</v>
      </c>
      <c r="I353" s="481" t="str">
        <f t="shared" si="55"/>
        <v>B12</v>
      </c>
      <c r="J353" s="636" t="str">
        <f>H353</f>
        <v>West Virginia</v>
      </c>
      <c r="K353" s="565" t="str">
        <f t="shared" si="54"/>
        <v>Texas Tech</v>
      </c>
      <c r="L353" s="639">
        <v>7</v>
      </c>
      <c r="M353" s="634">
        <v>55.5</v>
      </c>
      <c r="N353" s="485" t="str">
        <f>F353</f>
        <v>Texas Tech</v>
      </c>
      <c r="O353" s="640">
        <v>23</v>
      </c>
      <c r="P353" s="668" t="str">
        <f t="shared" si="60"/>
        <v>West Virginia</v>
      </c>
      <c r="Q353" s="614">
        <v>20</v>
      </c>
      <c r="R353" s="510" t="str">
        <f t="shared" si="57"/>
        <v>Texas Tech</v>
      </c>
      <c r="S353" s="510" t="str">
        <f t="shared" si="58"/>
        <v>West Virginia</v>
      </c>
      <c r="T353" s="500" t="str">
        <f>J353</f>
        <v>West Virginia</v>
      </c>
      <c r="U353" s="481" t="str">
        <f t="shared" si="59"/>
        <v>L</v>
      </c>
      <c r="V353" s="492" t="str">
        <f>F353</f>
        <v>Texas Tech</v>
      </c>
      <c r="W353" s="643">
        <v>34</v>
      </c>
      <c r="X353" s="492" t="str">
        <f>IF(+V353=F353,H353,F353)</f>
        <v>West Virginia</v>
      </c>
      <c r="Y353" s="644">
        <v>27</v>
      </c>
    </row>
    <row r="354" spans="1:25" ht="16" x14ac:dyDescent="0.8">
      <c r="A354" s="485">
        <v>5</v>
      </c>
      <c r="B354" s="636" t="s">
        <v>39</v>
      </c>
      <c r="C354" s="638">
        <v>44471</v>
      </c>
      <c r="D354" s="630">
        <f>15.5/24</f>
        <v>0.64583333333333337</v>
      </c>
      <c r="E354" s="481"/>
      <c r="F354" s="500" t="s">
        <v>112</v>
      </c>
      <c r="G354" s="481" t="str">
        <f t="shared" si="53"/>
        <v>CUSA</v>
      </c>
      <c r="H354" s="636" t="s">
        <v>104</v>
      </c>
      <c r="I354" s="481" t="str">
        <f t="shared" si="55"/>
        <v>CUSA</v>
      </c>
      <c r="J354" s="636" t="str">
        <f>H354</f>
        <v>Florida Atlantic</v>
      </c>
      <c r="K354" s="565" t="str">
        <f t="shared" si="54"/>
        <v>Florida Intl</v>
      </c>
      <c r="L354" s="639">
        <v>10.5</v>
      </c>
      <c r="M354" s="634">
        <v>51.5</v>
      </c>
      <c r="N354" s="485" t="str">
        <f>H354</f>
        <v>Florida Atlantic</v>
      </c>
      <c r="O354" s="640">
        <v>58</v>
      </c>
      <c r="P354" s="668" t="str">
        <f t="shared" si="60"/>
        <v>Florida Intl</v>
      </c>
      <c r="Q354" s="614">
        <v>21</v>
      </c>
      <c r="R354" s="510" t="str">
        <f t="shared" si="57"/>
        <v>Florida Atlantic</v>
      </c>
      <c r="S354" s="510" t="str">
        <f t="shared" si="58"/>
        <v>Florida Intl</v>
      </c>
      <c r="T354" s="500" t="str">
        <f>K354</f>
        <v>Florida Intl</v>
      </c>
      <c r="U354" s="481" t="str">
        <f t="shared" si="59"/>
        <v>L</v>
      </c>
      <c r="V354" s="492" t="str">
        <f>H354</f>
        <v>Florida Atlantic</v>
      </c>
      <c r="W354" s="643">
        <v>38</v>
      </c>
      <c r="X354" s="492" t="str">
        <f>IF(+V354=F354,H354,F354)</f>
        <v>Florida Intl</v>
      </c>
      <c r="Y354" s="644">
        <v>19</v>
      </c>
    </row>
    <row r="355" spans="1:25" ht="16" x14ac:dyDescent="0.8">
      <c r="A355" s="485">
        <v>5</v>
      </c>
      <c r="B355" s="636" t="s">
        <v>39</v>
      </c>
      <c r="C355" s="638">
        <v>44471</v>
      </c>
      <c r="D355" s="630">
        <f>19/24</f>
        <v>0.79166666666666663</v>
      </c>
      <c r="E355" s="481"/>
      <c r="F355" s="636" t="s">
        <v>174</v>
      </c>
      <c r="G355" s="481" t="str">
        <f t="shared" si="53"/>
        <v>CUSA</v>
      </c>
      <c r="H355" s="636" t="s">
        <v>176</v>
      </c>
      <c r="I355" s="481" t="str">
        <f t="shared" si="55"/>
        <v>CUSA</v>
      </c>
      <c r="J355" s="636" t="str">
        <f>F355</f>
        <v>Marshall</v>
      </c>
      <c r="K355" s="565" t="str">
        <f t="shared" si="54"/>
        <v>Middle Tenn St</v>
      </c>
      <c r="L355" s="639">
        <v>10</v>
      </c>
      <c r="M355" s="634">
        <v>66</v>
      </c>
      <c r="N355" s="485" t="str">
        <f>H355</f>
        <v>Middle Tenn St</v>
      </c>
      <c r="O355" s="640">
        <v>34</v>
      </c>
      <c r="P355" s="668" t="str">
        <f t="shared" si="60"/>
        <v>Marshall</v>
      </c>
      <c r="Q355" s="614">
        <v>28</v>
      </c>
      <c r="R355" s="510" t="str">
        <f t="shared" si="57"/>
        <v>Middle Tenn St</v>
      </c>
      <c r="S355" s="510" t="str">
        <f t="shared" si="58"/>
        <v>Marshall</v>
      </c>
      <c r="T355" s="500" t="str">
        <f>J355</f>
        <v>Marshall</v>
      </c>
      <c r="U355" s="481" t="str">
        <f t="shared" si="59"/>
        <v>L</v>
      </c>
      <c r="V355" s="492" t="str">
        <f>F355</f>
        <v>Marshall</v>
      </c>
      <c r="W355" s="643">
        <v>42</v>
      </c>
      <c r="X355" s="492" t="str">
        <f>IF(+V355=F355,H355,F355)</f>
        <v>Middle Tenn St</v>
      </c>
      <c r="Y355" s="644">
        <v>14</v>
      </c>
    </row>
    <row r="356" spans="1:25" ht="16" x14ac:dyDescent="0.8">
      <c r="A356" s="485">
        <v>5</v>
      </c>
      <c r="B356" s="636" t="s">
        <v>39</v>
      </c>
      <c r="C356" s="638">
        <v>44471</v>
      </c>
      <c r="D356" s="630">
        <f>18.5/24</f>
        <v>0.77083333333333337</v>
      </c>
      <c r="E356" s="481" t="s">
        <v>59</v>
      </c>
      <c r="F356" s="636" t="s">
        <v>182</v>
      </c>
      <c r="G356" s="481" t="str">
        <f t="shared" si="53"/>
        <v>CUSA</v>
      </c>
      <c r="H356" s="636" t="s">
        <v>43</v>
      </c>
      <c r="I356" s="481" t="str">
        <f t="shared" si="55"/>
        <v>CUSA</v>
      </c>
      <c r="J356" s="636" t="str">
        <f>H356</f>
        <v>Rice</v>
      </c>
      <c r="K356" s="565" t="str">
        <f t="shared" si="54"/>
        <v>Southern Miss</v>
      </c>
      <c r="L356" s="639">
        <v>2.5</v>
      </c>
      <c r="M356" s="634">
        <v>45</v>
      </c>
      <c r="N356" s="485" t="str">
        <f>H356</f>
        <v>Rice</v>
      </c>
      <c r="O356" s="640">
        <v>24</v>
      </c>
      <c r="P356" s="668" t="str">
        <f t="shared" si="60"/>
        <v>Southern Miss</v>
      </c>
      <c r="Q356" s="614">
        <v>19</v>
      </c>
      <c r="R356" s="510" t="str">
        <f t="shared" si="57"/>
        <v>Rice</v>
      </c>
      <c r="S356" s="510" t="str">
        <f t="shared" si="58"/>
        <v>Southern Miss</v>
      </c>
      <c r="T356" s="500" t="str">
        <f>K356</f>
        <v>Southern Miss</v>
      </c>
      <c r="U356" s="481" t="str">
        <f t="shared" si="59"/>
        <v>L</v>
      </c>
      <c r="V356" s="492" t="str">
        <f>H356</f>
        <v>Rice</v>
      </c>
      <c r="W356" s="643">
        <v>30</v>
      </c>
      <c r="X356" s="492" t="str">
        <f>IF(+V356=F356,H356,F356)</f>
        <v>Southern Miss</v>
      </c>
      <c r="Y356" s="644">
        <v>8</v>
      </c>
    </row>
    <row r="357" spans="1:25" ht="16" x14ac:dyDescent="0.8">
      <c r="A357" s="485">
        <v>5</v>
      </c>
      <c r="B357" s="636" t="s">
        <v>39</v>
      </c>
      <c r="C357" s="638">
        <v>44471</v>
      </c>
      <c r="D357" s="630">
        <f>19/24</f>
        <v>0.79166666666666663</v>
      </c>
      <c r="E357" s="481" t="s">
        <v>52</v>
      </c>
      <c r="F357" s="636" t="s">
        <v>348</v>
      </c>
      <c r="G357" s="481" t="str">
        <f t="shared" si="53"/>
        <v>Ind</v>
      </c>
      <c r="H357" s="636" t="s">
        <v>185</v>
      </c>
      <c r="I357" s="481" t="str">
        <f t="shared" si="55"/>
        <v>CUSA</v>
      </c>
      <c r="J357" s="636" t="str">
        <f>H357</f>
        <v>UAB</v>
      </c>
      <c r="K357" s="565" t="str">
        <f t="shared" si="54"/>
        <v>Liberty</v>
      </c>
      <c r="L357" s="639">
        <v>1.5</v>
      </c>
      <c r="M357" s="634">
        <v>49.5</v>
      </c>
      <c r="N357" s="485" t="str">
        <f>F357</f>
        <v>Liberty</v>
      </c>
      <c r="O357" s="640">
        <v>36</v>
      </c>
      <c r="P357" s="668" t="str">
        <f t="shared" si="60"/>
        <v>UAB</v>
      </c>
      <c r="Q357" s="614">
        <v>12</v>
      </c>
      <c r="R357" s="510" t="str">
        <f t="shared" si="57"/>
        <v>Liberty</v>
      </c>
      <c r="S357" s="510" t="str">
        <f t="shared" si="58"/>
        <v>UAB</v>
      </c>
      <c r="T357" s="500" t="str">
        <f>F357</f>
        <v>Liberty</v>
      </c>
      <c r="U357" s="481" t="str">
        <f t="shared" si="59"/>
        <v>W</v>
      </c>
      <c r="W357" s="643"/>
      <c r="X357" s="492" t="s">
        <v>502</v>
      </c>
      <c r="Y357" s="644"/>
    </row>
    <row r="358" spans="1:25" ht="16" x14ac:dyDescent="0.8">
      <c r="A358" s="485">
        <v>5</v>
      </c>
      <c r="B358" s="636" t="s">
        <v>39</v>
      </c>
      <c r="C358" s="638">
        <v>44471</v>
      </c>
      <c r="D358" s="630">
        <f>18/24</f>
        <v>0.75</v>
      </c>
      <c r="E358" s="481"/>
      <c r="F358" s="636" t="s">
        <v>209</v>
      </c>
      <c r="G358" s="481" t="str">
        <f t="shared" si="53"/>
        <v>MWC</v>
      </c>
      <c r="H358" s="636" t="s">
        <v>187</v>
      </c>
      <c r="I358" s="481" t="str">
        <f t="shared" si="55"/>
        <v>CUSA</v>
      </c>
      <c r="J358" s="636" t="str">
        <f>H358</f>
        <v>UT San Antonio</v>
      </c>
      <c r="K358" s="565" t="str">
        <f t="shared" si="54"/>
        <v>UNLV</v>
      </c>
      <c r="L358" s="639">
        <v>21</v>
      </c>
      <c r="M358" s="634">
        <v>56.5</v>
      </c>
      <c r="N358" s="485" t="str">
        <f>H358</f>
        <v>UT San Antonio</v>
      </c>
      <c r="O358" s="640">
        <v>24</v>
      </c>
      <c r="P358" s="668" t="str">
        <f t="shared" si="60"/>
        <v>UNLV</v>
      </c>
      <c r="Q358" s="614">
        <v>17</v>
      </c>
      <c r="R358" s="510" t="str">
        <f t="shared" si="57"/>
        <v>UNLV</v>
      </c>
      <c r="S358" s="510" t="str">
        <f t="shared" si="58"/>
        <v>UT San Antonio</v>
      </c>
      <c r="T358" s="500" t="str">
        <f>K358</f>
        <v>UNLV</v>
      </c>
      <c r="U358" s="481" t="str">
        <f t="shared" si="59"/>
        <v>W</v>
      </c>
      <c r="W358" s="643"/>
      <c r="X358" s="492" t="s">
        <v>502</v>
      </c>
      <c r="Y358" s="644"/>
    </row>
    <row r="359" spans="1:25" ht="16" x14ac:dyDescent="0.8">
      <c r="A359" s="485">
        <v>5</v>
      </c>
      <c r="B359" s="636" t="s">
        <v>39</v>
      </c>
      <c r="C359" s="638">
        <v>44471</v>
      </c>
      <c r="D359" s="630">
        <f>21/24</f>
        <v>0.875</v>
      </c>
      <c r="E359" s="481"/>
      <c r="F359" s="636" t="s">
        <v>180</v>
      </c>
      <c r="G359" s="481" t="str">
        <f t="shared" si="53"/>
        <v>CUSA</v>
      </c>
      <c r="H359" s="636" t="s">
        <v>163</v>
      </c>
      <c r="I359" s="481" t="str">
        <f t="shared" si="55"/>
        <v>CUSA</v>
      </c>
      <c r="J359" s="636" t="str">
        <f>H359</f>
        <v>UTEP</v>
      </c>
      <c r="K359" s="565" t="str">
        <f t="shared" si="54"/>
        <v>Old Dominion</v>
      </c>
      <c r="L359" s="639">
        <v>5.5</v>
      </c>
      <c r="M359" s="634">
        <v>48.5</v>
      </c>
      <c r="N359" s="485" t="str">
        <f>H359</f>
        <v>UTEP</v>
      </c>
      <c r="O359" s="640">
        <v>28</v>
      </c>
      <c r="P359" s="668" t="str">
        <f t="shared" si="60"/>
        <v>Old Dominion</v>
      </c>
      <c r="Q359" s="614">
        <v>21</v>
      </c>
      <c r="R359" s="510" t="str">
        <f t="shared" si="57"/>
        <v>UTEP</v>
      </c>
      <c r="S359" s="510" t="str">
        <f t="shared" si="58"/>
        <v>Old Dominion</v>
      </c>
      <c r="T359" s="500" t="str">
        <f>K359</f>
        <v>Old Dominion</v>
      </c>
      <c r="U359" s="481" t="str">
        <f t="shared" si="59"/>
        <v>L</v>
      </c>
      <c r="W359" s="643"/>
      <c r="X359" s="492" t="s">
        <v>502</v>
      </c>
      <c r="Y359" s="644"/>
    </row>
    <row r="360" spans="1:25" ht="16" x14ac:dyDescent="0.8">
      <c r="A360" s="485">
        <v>5</v>
      </c>
      <c r="B360" s="636" t="s">
        <v>39</v>
      </c>
      <c r="C360" s="638">
        <v>44471</v>
      </c>
      <c r="D360" s="630">
        <f>12/24</f>
        <v>0.5</v>
      </c>
      <c r="E360" s="481"/>
      <c r="F360" s="636" t="s">
        <v>84</v>
      </c>
      <c r="G360" s="481" t="str">
        <f t="shared" si="53"/>
        <v>MAC</v>
      </c>
      <c r="H360" s="636" t="s">
        <v>51</v>
      </c>
      <c r="I360" s="481" t="str">
        <f t="shared" si="55"/>
        <v>Ind</v>
      </c>
      <c r="J360" s="636" t="str">
        <f>F360</f>
        <v>Toledo</v>
      </c>
      <c r="K360" s="565" t="str">
        <f t="shared" si="54"/>
        <v>Massachusetts</v>
      </c>
      <c r="L360" s="639">
        <v>27</v>
      </c>
      <c r="M360" s="634">
        <v>57.5</v>
      </c>
      <c r="N360" s="485" t="str">
        <f>F360</f>
        <v>Toledo</v>
      </c>
      <c r="O360" s="640">
        <v>45</v>
      </c>
      <c r="P360" s="668" t="str">
        <f t="shared" si="60"/>
        <v>Massachusetts</v>
      </c>
      <c r="Q360" s="614">
        <v>7</v>
      </c>
      <c r="R360" s="510" t="str">
        <f t="shared" si="57"/>
        <v>Toledo</v>
      </c>
      <c r="S360" s="510" t="str">
        <f t="shared" si="58"/>
        <v>Massachusetts</v>
      </c>
      <c r="T360" s="500" t="str">
        <f>K360</f>
        <v>Massachusetts</v>
      </c>
      <c r="U360" s="481" t="str">
        <f t="shared" si="59"/>
        <v>L</v>
      </c>
      <c r="W360" s="643"/>
      <c r="X360" s="492" t="s">
        <v>502</v>
      </c>
      <c r="Y360" s="644"/>
    </row>
    <row r="361" spans="1:25" ht="16" x14ac:dyDescent="0.8">
      <c r="A361" s="485">
        <v>5</v>
      </c>
      <c r="B361" s="636" t="s">
        <v>39</v>
      </c>
      <c r="C361" s="638">
        <v>44471</v>
      </c>
      <c r="D361" s="630">
        <f>14.5/24</f>
        <v>0.60416666666666663</v>
      </c>
      <c r="E361" s="481" t="s">
        <v>191</v>
      </c>
      <c r="F361" s="636" t="s">
        <v>61</v>
      </c>
      <c r="G361" s="481" t="str">
        <f t="shared" si="53"/>
        <v>AAC</v>
      </c>
      <c r="H361" s="636" t="s">
        <v>193</v>
      </c>
      <c r="I361" s="481" t="str">
        <f t="shared" si="55"/>
        <v>Ind</v>
      </c>
      <c r="J361" s="636" t="str">
        <f>F361</f>
        <v>Cincinnati</v>
      </c>
      <c r="K361" s="565" t="str">
        <f t="shared" si="54"/>
        <v>Notre Dame</v>
      </c>
      <c r="L361" s="639">
        <v>2.5</v>
      </c>
      <c r="M361" s="634">
        <v>50.5</v>
      </c>
      <c r="N361" s="485" t="str">
        <f>F361</f>
        <v>Cincinnati</v>
      </c>
      <c r="O361" s="640">
        <v>24</v>
      </c>
      <c r="P361" s="668" t="str">
        <f t="shared" si="60"/>
        <v>Notre Dame</v>
      </c>
      <c r="Q361" s="614">
        <v>13</v>
      </c>
      <c r="R361" s="510" t="str">
        <f t="shared" si="57"/>
        <v>Cincinnati</v>
      </c>
      <c r="S361" s="510" t="str">
        <f t="shared" si="58"/>
        <v>Notre Dame</v>
      </c>
      <c r="T361" s="500" t="str">
        <f>K361</f>
        <v>Notre Dame</v>
      </c>
      <c r="U361" s="481" t="str">
        <f t="shared" si="59"/>
        <v>L</v>
      </c>
      <c r="W361" s="643"/>
      <c r="X361" s="492" t="s">
        <v>502</v>
      </c>
      <c r="Y361" s="644"/>
    </row>
    <row r="362" spans="1:25" ht="16" x14ac:dyDescent="0.8">
      <c r="A362" s="485">
        <v>5</v>
      </c>
      <c r="B362" s="636" t="s">
        <v>39</v>
      </c>
      <c r="C362" s="638">
        <v>44471</v>
      </c>
      <c r="D362" s="630">
        <f>15.5/24</f>
        <v>0.64583333333333337</v>
      </c>
      <c r="E362" s="481" t="s">
        <v>59</v>
      </c>
      <c r="F362" s="636" t="s">
        <v>195</v>
      </c>
      <c r="G362" s="481" t="str">
        <f t="shared" si="53"/>
        <v>MAC</v>
      </c>
      <c r="H362" s="636" t="s">
        <v>154</v>
      </c>
      <c r="I362" s="481" t="str">
        <f t="shared" si="55"/>
        <v>MAC</v>
      </c>
      <c r="J362" s="636" t="str">
        <f>F362</f>
        <v>Ohio</v>
      </c>
      <c r="K362" s="565" t="str">
        <f t="shared" si="54"/>
        <v>Akron</v>
      </c>
      <c r="L362" s="639">
        <v>9.5</v>
      </c>
      <c r="M362" s="634">
        <v>55</v>
      </c>
      <c r="N362" s="485" t="str">
        <f>F362</f>
        <v>Ohio</v>
      </c>
      <c r="O362" s="640">
        <v>34</v>
      </c>
      <c r="P362" s="668" t="str">
        <f t="shared" si="60"/>
        <v>Akron</v>
      </c>
      <c r="Q362" s="614">
        <v>17</v>
      </c>
      <c r="R362" s="510" t="str">
        <f t="shared" si="57"/>
        <v>Ohio</v>
      </c>
      <c r="S362" s="510" t="str">
        <f t="shared" si="58"/>
        <v>Akron</v>
      </c>
      <c r="T362" s="500" t="str">
        <f>K362</f>
        <v>Akron</v>
      </c>
      <c r="U362" s="481" t="str">
        <f t="shared" si="59"/>
        <v>L</v>
      </c>
      <c r="V362" s="492" t="str">
        <f>F362</f>
        <v>Ohio</v>
      </c>
      <c r="W362" s="643">
        <v>24</v>
      </c>
      <c r="X362" s="492" t="str">
        <f>IF(+V362=F362,H362,F362)</f>
        <v>Akron</v>
      </c>
      <c r="Y362" s="644">
        <v>10</v>
      </c>
    </row>
    <row r="363" spans="1:25" ht="16" x14ac:dyDescent="0.8">
      <c r="A363" s="485">
        <v>5</v>
      </c>
      <c r="B363" s="636" t="s">
        <v>39</v>
      </c>
      <c r="C363" s="638">
        <v>44471</v>
      </c>
      <c r="D363" s="630">
        <f>17/24</f>
        <v>0.70833333333333337</v>
      </c>
      <c r="E363" s="481"/>
      <c r="F363" s="636" t="s">
        <v>106</v>
      </c>
      <c r="G363" s="481" t="str">
        <f t="shared" si="53"/>
        <v>Ind</v>
      </c>
      <c r="H363" s="636" t="s">
        <v>141</v>
      </c>
      <c r="I363" s="481" t="str">
        <f t="shared" si="55"/>
        <v>MAC</v>
      </c>
      <c r="J363" s="636" t="str">
        <f>F363</f>
        <v>Army</v>
      </c>
      <c r="K363" s="565" t="str">
        <f t="shared" si="54"/>
        <v>Ball State</v>
      </c>
      <c r="L363" s="639">
        <v>7.5</v>
      </c>
      <c r="M363" s="634">
        <v>46.5</v>
      </c>
      <c r="N363" s="485" t="str">
        <f>H363</f>
        <v>Ball State</v>
      </c>
      <c r="O363" s="640">
        <v>28</v>
      </c>
      <c r="P363" s="668" t="str">
        <f t="shared" si="60"/>
        <v>Army</v>
      </c>
      <c r="Q363" s="614">
        <v>16</v>
      </c>
      <c r="R363" s="510" t="str">
        <f t="shared" si="57"/>
        <v>Ball State</v>
      </c>
      <c r="S363" s="510" t="str">
        <f t="shared" si="58"/>
        <v>Army</v>
      </c>
      <c r="T363" s="500" t="str">
        <f>J363</f>
        <v>Army</v>
      </c>
      <c r="U363" s="481" t="str">
        <f t="shared" si="59"/>
        <v>L</v>
      </c>
      <c r="W363" s="643"/>
      <c r="X363" s="492" t="s">
        <v>502</v>
      </c>
      <c r="Y363" s="644"/>
    </row>
    <row r="364" spans="1:25" ht="16" x14ac:dyDescent="0.8">
      <c r="A364" s="485">
        <v>5</v>
      </c>
      <c r="B364" s="636" t="s">
        <v>39</v>
      </c>
      <c r="C364" s="638">
        <v>44471</v>
      </c>
      <c r="D364" s="630">
        <f>12/24</f>
        <v>0.5</v>
      </c>
      <c r="E364" s="481" t="s">
        <v>52</v>
      </c>
      <c r="F364" s="636" t="s">
        <v>214</v>
      </c>
      <c r="G364" s="481" t="str">
        <f t="shared" si="53"/>
        <v>MAC</v>
      </c>
      <c r="H364" s="636" t="s">
        <v>74</v>
      </c>
      <c r="I364" s="481" t="str">
        <f t="shared" si="55"/>
        <v>MAC</v>
      </c>
      <c r="J364" s="636" t="str">
        <f>F364</f>
        <v>Western Michigan</v>
      </c>
      <c r="K364" s="565" t="str">
        <f t="shared" si="54"/>
        <v>Buffalo</v>
      </c>
      <c r="L364" s="639">
        <v>6.5</v>
      </c>
      <c r="M364" s="634">
        <v>59.5</v>
      </c>
      <c r="N364" s="485" t="str">
        <f>F364</f>
        <v>Western Michigan</v>
      </c>
      <c r="O364" s="640">
        <v>24</v>
      </c>
      <c r="P364" s="668" t="str">
        <f t="shared" si="60"/>
        <v>Buffalo</v>
      </c>
      <c r="Q364" s="614">
        <v>17</v>
      </c>
      <c r="R364" s="510" t="str">
        <f t="shared" si="57"/>
        <v>Western Michigan</v>
      </c>
      <c r="S364" s="510" t="str">
        <f t="shared" si="58"/>
        <v>Buffalo</v>
      </c>
      <c r="T364" s="500" t="str">
        <f>J364</f>
        <v>Western Michigan</v>
      </c>
      <c r="U364" s="481" t="str">
        <f t="shared" si="59"/>
        <v>W</v>
      </c>
      <c r="W364" s="643"/>
      <c r="X364" s="492" t="s">
        <v>502</v>
      </c>
      <c r="Y364" s="644"/>
    </row>
    <row r="365" spans="1:25" ht="16" x14ac:dyDescent="0.8">
      <c r="A365" s="485">
        <v>5</v>
      </c>
      <c r="B365" s="636" t="s">
        <v>39</v>
      </c>
      <c r="C365" s="638">
        <v>44471</v>
      </c>
      <c r="D365" s="630">
        <f>15.5/24</f>
        <v>0.64583333333333337</v>
      </c>
      <c r="E365" s="481"/>
      <c r="F365" s="636" t="s">
        <v>148</v>
      </c>
      <c r="G365" s="481" t="str">
        <f t="shared" si="53"/>
        <v>MAC</v>
      </c>
      <c r="H365" s="636" t="s">
        <v>121</v>
      </c>
      <c r="I365" s="481" t="str">
        <f t="shared" si="55"/>
        <v>MAC</v>
      </c>
      <c r="J365" s="636" t="str">
        <f>H365</f>
        <v>Kent State</v>
      </c>
      <c r="K365" s="565" t="str">
        <f t="shared" si="54"/>
        <v>Bowling Green</v>
      </c>
      <c r="L365" s="639">
        <v>16.5</v>
      </c>
      <c r="M365" s="634">
        <v>56</v>
      </c>
      <c r="N365" s="485" t="str">
        <f>H365</f>
        <v>Kent State</v>
      </c>
      <c r="O365" s="640">
        <v>27</v>
      </c>
      <c r="P365" s="668" t="str">
        <f t="shared" si="60"/>
        <v>Bowling Green</v>
      </c>
      <c r="Q365" s="614">
        <v>20</v>
      </c>
      <c r="R365" s="510" t="str">
        <f t="shared" si="57"/>
        <v>Bowling Green</v>
      </c>
      <c r="S365" s="510" t="str">
        <f t="shared" si="58"/>
        <v>Kent State</v>
      </c>
      <c r="T365" s="500" t="str">
        <f>K365</f>
        <v>Bowling Green</v>
      </c>
      <c r="U365" s="481" t="str">
        <f t="shared" si="59"/>
        <v>W</v>
      </c>
      <c r="V365" s="492" t="str">
        <f>H365</f>
        <v>Kent State</v>
      </c>
      <c r="W365" s="643">
        <v>62</v>
      </c>
      <c r="X365" s="492" t="str">
        <f>IF(+V365=F365,H365,F365)</f>
        <v>Bowling Green</v>
      </c>
      <c r="Y365" s="644">
        <v>24</v>
      </c>
    </row>
    <row r="366" spans="1:25" ht="16" x14ac:dyDescent="0.8">
      <c r="A366" s="485">
        <v>5</v>
      </c>
      <c r="B366" s="636" t="s">
        <v>39</v>
      </c>
      <c r="C366" s="638">
        <v>44471</v>
      </c>
      <c r="D366" s="630">
        <f>15.5/24</f>
        <v>0.64583333333333337</v>
      </c>
      <c r="E366" s="481"/>
      <c r="F366" s="636" t="s">
        <v>82</v>
      </c>
      <c r="G366" s="481" t="str">
        <f t="shared" si="53"/>
        <v>MAC</v>
      </c>
      <c r="H366" s="636" t="s">
        <v>173</v>
      </c>
      <c r="I366" s="481" t="str">
        <f t="shared" si="55"/>
        <v>MAC</v>
      </c>
      <c r="J366" s="636" t="str">
        <f>H366</f>
        <v>Miami (OH)</v>
      </c>
      <c r="K366" s="565" t="str">
        <f t="shared" si="54"/>
        <v>Central Michigan</v>
      </c>
      <c r="L366" s="639">
        <v>0</v>
      </c>
      <c r="M366" s="634">
        <v>56</v>
      </c>
      <c r="N366" s="485" t="str">
        <f>H366</f>
        <v>Miami (OH)</v>
      </c>
      <c r="O366" s="640">
        <v>28</v>
      </c>
      <c r="P366" s="668" t="str">
        <f t="shared" si="60"/>
        <v>Central Michigan</v>
      </c>
      <c r="Q366" s="614">
        <v>17</v>
      </c>
      <c r="R366" s="510" t="str">
        <f t="shared" si="57"/>
        <v>Miami (OH)</v>
      </c>
      <c r="S366" s="510" t="str">
        <f t="shared" si="58"/>
        <v>Central Michigan</v>
      </c>
      <c r="T366" s="500" t="str">
        <f>K366</f>
        <v>Central Michigan</v>
      </c>
      <c r="U366" s="481" t="str">
        <f t="shared" si="59"/>
        <v>L</v>
      </c>
      <c r="W366" s="643"/>
      <c r="X366" s="492" t="s">
        <v>502</v>
      </c>
      <c r="Y366" s="644"/>
    </row>
    <row r="367" spans="1:25" ht="16" x14ac:dyDescent="0.8">
      <c r="A367" s="485">
        <v>5</v>
      </c>
      <c r="B367" s="636" t="s">
        <v>39</v>
      </c>
      <c r="C367" s="638">
        <v>44471</v>
      </c>
      <c r="D367" s="630">
        <f>14.5/24</f>
        <v>0.60416666666666663</v>
      </c>
      <c r="E367" s="481"/>
      <c r="F367" s="636" t="s">
        <v>108</v>
      </c>
      <c r="G367" s="481" t="str">
        <f t="shared" si="53"/>
        <v>MAC</v>
      </c>
      <c r="H367" s="636" t="s">
        <v>110</v>
      </c>
      <c r="I367" s="481" t="str">
        <f t="shared" si="55"/>
        <v>MAC</v>
      </c>
      <c r="J367" s="636" t="str">
        <f>H367</f>
        <v>Northern Illinois</v>
      </c>
      <c r="K367" s="565" t="str">
        <f t="shared" si="54"/>
        <v>Eastern Michigan</v>
      </c>
      <c r="L367" s="639">
        <v>2.5</v>
      </c>
      <c r="M367" s="634">
        <v>60.5</v>
      </c>
      <c r="N367" s="485" t="str">
        <f>H367</f>
        <v>Northern Illinois</v>
      </c>
      <c r="O367" s="640">
        <v>27</v>
      </c>
      <c r="P367" s="668" t="str">
        <f t="shared" si="60"/>
        <v>Eastern Michigan</v>
      </c>
      <c r="Q367" s="614">
        <v>20</v>
      </c>
      <c r="R367" s="510" t="str">
        <f t="shared" si="57"/>
        <v>Northern Illinois</v>
      </c>
      <c r="S367" s="510" t="str">
        <f t="shared" si="58"/>
        <v>Eastern Michigan</v>
      </c>
      <c r="T367" s="500" t="str">
        <f>J367</f>
        <v>Northern Illinois</v>
      </c>
      <c r="U367" s="481" t="str">
        <f t="shared" si="59"/>
        <v>W</v>
      </c>
      <c r="V367" s="492" t="str">
        <f>F367</f>
        <v>Eastern Michigan</v>
      </c>
      <c r="W367" s="643">
        <v>41</v>
      </c>
      <c r="X367" s="492" t="str">
        <f>IF(+V367=F367,H367,F367)</f>
        <v>Northern Illinois</v>
      </c>
      <c r="Y367" s="644">
        <v>33</v>
      </c>
    </row>
    <row r="368" spans="1:25" ht="16" x14ac:dyDescent="0.8">
      <c r="A368" s="485">
        <v>5</v>
      </c>
      <c r="B368" s="636" t="s">
        <v>39</v>
      </c>
      <c r="C368" s="638">
        <v>44471</v>
      </c>
      <c r="D368" s="630">
        <f>15.5/24</f>
        <v>0.64583333333333337</v>
      </c>
      <c r="E368" s="481" t="s">
        <v>77</v>
      </c>
      <c r="F368" s="636" t="s">
        <v>152</v>
      </c>
      <c r="G368" s="481" t="str">
        <f t="shared" si="53"/>
        <v>MWC</v>
      </c>
      <c r="H368" s="636" t="s">
        <v>199</v>
      </c>
      <c r="I368" s="481" t="str">
        <f t="shared" si="55"/>
        <v>MWC</v>
      </c>
      <c r="J368" s="636" t="str">
        <f>H368</f>
        <v>Boise State</v>
      </c>
      <c r="K368" s="565" t="str">
        <f t="shared" si="54"/>
        <v>Nevada</v>
      </c>
      <c r="L368" s="639">
        <v>6.5</v>
      </c>
      <c r="M368" s="634">
        <v>58.5</v>
      </c>
      <c r="N368" s="485" t="str">
        <f>F368</f>
        <v>Nevada</v>
      </c>
      <c r="O368" s="640">
        <v>41</v>
      </c>
      <c r="P368" s="668" t="str">
        <f t="shared" si="60"/>
        <v>Boise State</v>
      </c>
      <c r="Q368" s="614">
        <v>31</v>
      </c>
      <c r="R368" s="510" t="str">
        <f t="shared" si="57"/>
        <v>Nevada</v>
      </c>
      <c r="S368" s="510" t="str">
        <f t="shared" si="58"/>
        <v>Boise State</v>
      </c>
      <c r="T368" s="500" t="str">
        <f>K368</f>
        <v>Nevada</v>
      </c>
      <c r="U368" s="481" t="str">
        <f t="shared" si="59"/>
        <v>W</v>
      </c>
      <c r="W368" s="643"/>
      <c r="X368" s="492" t="s">
        <v>502</v>
      </c>
      <c r="Y368" s="644"/>
    </row>
    <row r="369" spans="1:25" ht="16" x14ac:dyDescent="0.8">
      <c r="A369" s="485">
        <v>5</v>
      </c>
      <c r="B369" s="636" t="s">
        <v>39</v>
      </c>
      <c r="C369" s="638">
        <v>44471</v>
      </c>
      <c r="D369" s="630">
        <f>23/24</f>
        <v>0.95833333333333337</v>
      </c>
      <c r="E369" s="481" t="s">
        <v>52</v>
      </c>
      <c r="F369" s="636" t="s">
        <v>201</v>
      </c>
      <c r="G369" s="481" t="str">
        <f t="shared" si="53"/>
        <v>MWC</v>
      </c>
      <c r="H369" s="636" t="s">
        <v>49</v>
      </c>
      <c r="I369" s="481" t="str">
        <f t="shared" si="55"/>
        <v>MWC</v>
      </c>
      <c r="J369" s="636" t="str">
        <f>F369</f>
        <v>Fresno State</v>
      </c>
      <c r="K369" s="565" t="str">
        <f t="shared" si="54"/>
        <v>Hawaii</v>
      </c>
      <c r="L369" s="639">
        <v>10</v>
      </c>
      <c r="M369" s="634">
        <v>65.5</v>
      </c>
      <c r="N369" s="485" t="str">
        <f>H369</f>
        <v>Hawaii</v>
      </c>
      <c r="O369" s="640">
        <v>27</v>
      </c>
      <c r="P369" s="668" t="str">
        <f t="shared" si="60"/>
        <v>Fresno State</v>
      </c>
      <c r="Q369" s="614">
        <v>24</v>
      </c>
      <c r="R369" s="510" t="str">
        <f t="shared" si="57"/>
        <v>Hawaii</v>
      </c>
      <c r="S369" s="510" t="str">
        <f t="shared" si="58"/>
        <v>Fresno State</v>
      </c>
      <c r="T369" s="500" t="str">
        <f>J369</f>
        <v>Fresno State</v>
      </c>
      <c r="U369" s="481" t="str">
        <f t="shared" si="59"/>
        <v>L</v>
      </c>
      <c r="V369" s="492" t="str">
        <f>H369</f>
        <v>Hawaii</v>
      </c>
      <c r="W369" s="643">
        <v>34</v>
      </c>
      <c r="X369" s="492" t="str">
        <f>IF(+V369=F369,H369,F369)</f>
        <v>Fresno State</v>
      </c>
      <c r="Y369" s="644">
        <v>19</v>
      </c>
    </row>
    <row r="370" spans="1:25" ht="16" x14ac:dyDescent="0.8">
      <c r="A370" s="485">
        <v>5</v>
      </c>
      <c r="B370" s="636" t="s">
        <v>39</v>
      </c>
      <c r="C370" s="638">
        <v>44471</v>
      </c>
      <c r="D370" s="630">
        <f>18.5/24</f>
        <v>0.77083333333333337</v>
      </c>
      <c r="E370" s="481" t="s">
        <v>426</v>
      </c>
      <c r="F370" s="636" t="s">
        <v>197</v>
      </c>
      <c r="G370" s="481" t="str">
        <f t="shared" ref="G370:G433" si="65">VLOOKUP(+F370,$F$995:$G$1242,2,FALSE)</f>
        <v>MWC</v>
      </c>
      <c r="H370" s="636" t="s">
        <v>204</v>
      </c>
      <c r="I370" s="481" t="str">
        <f t="shared" si="55"/>
        <v>MWC</v>
      </c>
      <c r="J370" s="636" t="str">
        <f>F370</f>
        <v>Air Force</v>
      </c>
      <c r="K370" s="565" t="str">
        <f t="shared" si="54"/>
        <v>New Mexico</v>
      </c>
      <c r="L370" s="639">
        <v>10.5</v>
      </c>
      <c r="M370" s="634">
        <v>46.5</v>
      </c>
      <c r="N370" s="485" t="str">
        <f>F370</f>
        <v>Air Force</v>
      </c>
      <c r="O370" s="640">
        <v>38</v>
      </c>
      <c r="P370" s="668" t="str">
        <f t="shared" si="60"/>
        <v>New Mexico</v>
      </c>
      <c r="Q370" s="614">
        <v>10</v>
      </c>
      <c r="R370" s="510" t="str">
        <f t="shared" si="57"/>
        <v>Air Force</v>
      </c>
      <c r="S370" s="510" t="str">
        <f t="shared" si="58"/>
        <v>New Mexico</v>
      </c>
      <c r="T370" s="500" t="str">
        <f>J370</f>
        <v>Air Force</v>
      </c>
      <c r="U370" s="481" t="str">
        <f t="shared" si="59"/>
        <v>W</v>
      </c>
      <c r="V370" s="492" t="str">
        <f>F370</f>
        <v>Air Force</v>
      </c>
      <c r="W370" s="643">
        <v>28</v>
      </c>
      <c r="X370" s="492" t="str">
        <f>IF(+V370=F370,H370,F370)</f>
        <v>New Mexico</v>
      </c>
      <c r="Y370" s="644">
        <v>0</v>
      </c>
    </row>
    <row r="371" spans="1:25" ht="16" x14ac:dyDescent="0.8">
      <c r="A371" s="485">
        <v>5</v>
      </c>
      <c r="B371" s="636" t="s">
        <v>39</v>
      </c>
      <c r="C371" s="638">
        <v>44471</v>
      </c>
      <c r="D371" s="630">
        <f>22.5/24</f>
        <v>0.9375</v>
      </c>
      <c r="E371" s="481"/>
      <c r="F371" s="636" t="s">
        <v>85</v>
      </c>
      <c r="G371" s="481" t="str">
        <f t="shared" si="65"/>
        <v>Ind</v>
      </c>
      <c r="H371" s="636" t="s">
        <v>57</v>
      </c>
      <c r="I371" s="481" t="str">
        <f t="shared" si="55"/>
        <v>MWC</v>
      </c>
      <c r="J371" s="636" t="str">
        <f>H371</f>
        <v>San Jose State</v>
      </c>
      <c r="K371" s="565" t="str">
        <f t="shared" si="54"/>
        <v>New Mexico State</v>
      </c>
      <c r="L371" s="639">
        <v>27.5</v>
      </c>
      <c r="M371" s="634">
        <v>51.5</v>
      </c>
      <c r="N371" s="485" t="str">
        <f>H371</f>
        <v>San Jose State</v>
      </c>
      <c r="O371" s="640">
        <v>37</v>
      </c>
      <c r="P371" s="668" t="str">
        <f t="shared" si="60"/>
        <v>New Mexico State</v>
      </c>
      <c r="Q371" s="614">
        <v>31</v>
      </c>
      <c r="R371" s="510" t="str">
        <f t="shared" si="57"/>
        <v>New Mexico State</v>
      </c>
      <c r="S371" s="510" t="str">
        <f t="shared" si="58"/>
        <v>San Jose State</v>
      </c>
      <c r="T371" s="500" t="str">
        <f>K371</f>
        <v>New Mexico State</v>
      </c>
      <c r="U371" s="481" t="str">
        <f t="shared" si="59"/>
        <v>W</v>
      </c>
      <c r="W371" s="643"/>
      <c r="X371" s="492" t="s">
        <v>502</v>
      </c>
      <c r="Y371" s="644"/>
    </row>
    <row r="372" spans="1:25" ht="16" x14ac:dyDescent="0.8">
      <c r="A372" s="485">
        <v>5</v>
      </c>
      <c r="B372" s="636" t="s">
        <v>39</v>
      </c>
      <c r="C372" s="638">
        <v>44471</v>
      </c>
      <c r="D372" s="630">
        <f>17.5/24</f>
        <v>0.72916666666666663</v>
      </c>
      <c r="E372" s="481" t="s">
        <v>509</v>
      </c>
      <c r="F372" s="636" t="s">
        <v>217</v>
      </c>
      <c r="G372" s="481" t="str">
        <f t="shared" si="65"/>
        <v>P12</v>
      </c>
      <c r="H372" s="636" t="s">
        <v>133</v>
      </c>
      <c r="I372" s="481" t="str">
        <f t="shared" si="55"/>
        <v>P12</v>
      </c>
      <c r="J372" s="636" t="str">
        <f>H372</f>
        <v>California</v>
      </c>
      <c r="K372" s="565" t="str">
        <f t="shared" si="54"/>
        <v>Washington State</v>
      </c>
      <c r="L372" s="639">
        <v>7.5</v>
      </c>
      <c r="M372" s="634">
        <v>52</v>
      </c>
      <c r="N372" s="485" t="str">
        <f>F372</f>
        <v>Washington State</v>
      </c>
      <c r="O372" s="640">
        <v>21</v>
      </c>
      <c r="P372" s="668" t="str">
        <f t="shared" si="60"/>
        <v>California</v>
      </c>
      <c r="Q372" s="614">
        <v>6</v>
      </c>
      <c r="R372" s="510" t="str">
        <f t="shared" si="57"/>
        <v>Washington State</v>
      </c>
      <c r="S372" s="510" t="str">
        <f t="shared" si="58"/>
        <v>California</v>
      </c>
      <c r="T372" s="500" t="str">
        <f>K372</f>
        <v>Washington State</v>
      </c>
      <c r="U372" s="481" t="str">
        <f t="shared" si="59"/>
        <v>W</v>
      </c>
      <c r="W372" s="643"/>
      <c r="X372" s="492" t="s">
        <v>502</v>
      </c>
      <c r="Y372" s="644"/>
    </row>
    <row r="373" spans="1:25" ht="16" x14ac:dyDescent="0.8">
      <c r="A373" s="485">
        <v>5</v>
      </c>
      <c r="B373" s="636" t="s">
        <v>39</v>
      </c>
      <c r="C373" s="638">
        <v>44471</v>
      </c>
      <c r="D373" s="630">
        <f>14/24</f>
        <v>0.58333333333333337</v>
      </c>
      <c r="E373" s="481" t="s">
        <v>509</v>
      </c>
      <c r="F373" s="636" t="s">
        <v>215</v>
      </c>
      <c r="G373" s="481" t="str">
        <f t="shared" si="65"/>
        <v>P12</v>
      </c>
      <c r="H373" s="636" t="s">
        <v>111</v>
      </c>
      <c r="I373" s="481" t="str">
        <f t="shared" si="55"/>
        <v>P12</v>
      </c>
      <c r="J373" s="636" t="str">
        <f>F373</f>
        <v>Southern Cal</v>
      </c>
      <c r="K373" s="565" t="str">
        <f t="shared" si="54"/>
        <v>Colorado</v>
      </c>
      <c r="L373" s="639">
        <v>7.5</v>
      </c>
      <c r="M373" s="634">
        <v>51</v>
      </c>
      <c r="N373" s="485" t="str">
        <f>F373</f>
        <v>Southern Cal</v>
      </c>
      <c r="O373" s="640">
        <v>37</v>
      </c>
      <c r="P373" s="668" t="str">
        <f t="shared" si="60"/>
        <v>Colorado</v>
      </c>
      <c r="Q373" s="614">
        <v>14</v>
      </c>
      <c r="R373" s="510" t="str">
        <f t="shared" si="57"/>
        <v>Southern Cal</v>
      </c>
      <c r="S373" s="510" t="str">
        <f t="shared" si="58"/>
        <v>Colorado</v>
      </c>
      <c r="T373" s="500" t="str">
        <f>J373</f>
        <v>Southern Cal</v>
      </c>
      <c r="U373" s="481" t="str">
        <f t="shared" si="59"/>
        <v>W</v>
      </c>
      <c r="W373" s="643"/>
      <c r="X373" s="492" t="s">
        <v>502</v>
      </c>
      <c r="Y373" s="644"/>
    </row>
    <row r="374" spans="1:25" ht="16" x14ac:dyDescent="0.8">
      <c r="A374" s="485">
        <v>5</v>
      </c>
      <c r="B374" s="636" t="s">
        <v>39</v>
      </c>
      <c r="C374" s="638">
        <v>44471</v>
      </c>
      <c r="D374" s="630">
        <f>21/24</f>
        <v>0.875</v>
      </c>
      <c r="E374" s="481" t="s">
        <v>509</v>
      </c>
      <c r="F374" s="636" t="s">
        <v>98</v>
      </c>
      <c r="G374" s="481" t="str">
        <f t="shared" si="65"/>
        <v>P12</v>
      </c>
      <c r="H374" s="636" t="s">
        <v>53</v>
      </c>
      <c r="I374" s="481" t="str">
        <f t="shared" si="55"/>
        <v>P12</v>
      </c>
      <c r="J374" s="636" t="str">
        <f>H374</f>
        <v>Oregon State</v>
      </c>
      <c r="K374" s="565" t="str">
        <f t="shared" si="54"/>
        <v>Washington</v>
      </c>
      <c r="L374" s="639">
        <v>2.5</v>
      </c>
      <c r="M374" s="634">
        <v>56.5</v>
      </c>
      <c r="N374" s="485" t="str">
        <f>H374</f>
        <v>Oregon State</v>
      </c>
      <c r="O374" s="640">
        <v>27</v>
      </c>
      <c r="P374" s="668" t="str">
        <f t="shared" si="60"/>
        <v>Washington</v>
      </c>
      <c r="Q374" s="614">
        <v>24</v>
      </c>
      <c r="R374" s="510" t="str">
        <f t="shared" si="57"/>
        <v>Oregon State</v>
      </c>
      <c r="S374" s="510" t="str">
        <f t="shared" si="58"/>
        <v>Washington</v>
      </c>
      <c r="T374" s="500" t="str">
        <f>K374</f>
        <v>Washington</v>
      </c>
      <c r="U374" s="481" t="str">
        <f t="shared" si="59"/>
        <v>L</v>
      </c>
      <c r="V374" s="492" t="str">
        <f>F374</f>
        <v>Washington</v>
      </c>
      <c r="W374" s="643">
        <v>27</v>
      </c>
      <c r="X374" s="492" t="str">
        <f>IF(+V374=F374,H374,F374)</f>
        <v>Oregon State</v>
      </c>
      <c r="Y374" s="644">
        <v>21</v>
      </c>
    </row>
    <row r="375" spans="1:25" ht="16" x14ac:dyDescent="0.8">
      <c r="A375" s="485">
        <v>5</v>
      </c>
      <c r="B375" s="636" t="s">
        <v>39</v>
      </c>
      <c r="C375" s="638">
        <v>44471</v>
      </c>
      <c r="D375" s="630">
        <f>15.5/24</f>
        <v>0.64583333333333337</v>
      </c>
      <c r="E375" s="481" t="s">
        <v>145</v>
      </c>
      <c r="F375" s="636" t="s">
        <v>213</v>
      </c>
      <c r="G375" s="481" t="str">
        <f t="shared" si="65"/>
        <v>P12</v>
      </c>
      <c r="H375" s="636" t="s">
        <v>41</v>
      </c>
      <c r="I375" s="481" t="str">
        <f t="shared" si="55"/>
        <v>P12</v>
      </c>
      <c r="J375" s="636" t="str">
        <f>F375</f>
        <v>Oregon</v>
      </c>
      <c r="K375" s="565" t="str">
        <f t="shared" si="54"/>
        <v>Stanford</v>
      </c>
      <c r="L375" s="639">
        <v>8</v>
      </c>
      <c r="M375" s="634">
        <v>57.5</v>
      </c>
      <c r="N375" s="668" t="str">
        <f>K375</f>
        <v>Stanford</v>
      </c>
      <c r="O375" s="640">
        <v>31</v>
      </c>
      <c r="P375" s="668" t="str">
        <f t="shared" si="60"/>
        <v>Oregon</v>
      </c>
      <c r="Q375" s="614">
        <v>24</v>
      </c>
      <c r="R375" s="510" t="str">
        <f t="shared" si="57"/>
        <v>Stanford</v>
      </c>
      <c r="S375" s="510" t="str">
        <f t="shared" si="58"/>
        <v>Oregon</v>
      </c>
      <c r="T375" s="500" t="str">
        <f>J375</f>
        <v>Oregon</v>
      </c>
      <c r="U375" s="481" t="str">
        <f t="shared" si="59"/>
        <v>L</v>
      </c>
      <c r="V375" s="492" t="str">
        <f>F375</f>
        <v>Oregon</v>
      </c>
      <c r="W375" s="643">
        <v>35</v>
      </c>
      <c r="X375" s="492" t="str">
        <f>IF(+V375=F375,H375,F375)</f>
        <v>Stanford</v>
      </c>
      <c r="Y375" s="644">
        <v>14</v>
      </c>
    </row>
    <row r="376" spans="1:25" ht="16" x14ac:dyDescent="0.8">
      <c r="A376" s="485">
        <v>5</v>
      </c>
      <c r="B376" s="636" t="s">
        <v>39</v>
      </c>
      <c r="C376" s="638">
        <v>44471</v>
      </c>
      <c r="D376" s="630">
        <f>22.5/24</f>
        <v>0.9375</v>
      </c>
      <c r="E376" s="481" t="s">
        <v>77</v>
      </c>
      <c r="F376" s="636" t="s">
        <v>86</v>
      </c>
      <c r="G376" s="481" t="str">
        <f t="shared" si="65"/>
        <v>P12</v>
      </c>
      <c r="H376" s="636" t="s">
        <v>237</v>
      </c>
      <c r="I376" s="481" t="str">
        <f t="shared" si="55"/>
        <v>P12</v>
      </c>
      <c r="J376" s="636" t="str">
        <f>H376</f>
        <v>UCLA</v>
      </c>
      <c r="K376" s="565" t="str">
        <f t="shared" si="54"/>
        <v>Arizona State</v>
      </c>
      <c r="L376" s="639">
        <v>3.5</v>
      </c>
      <c r="M376" s="634">
        <v>55.5</v>
      </c>
      <c r="N376" s="485" t="str">
        <f>F376</f>
        <v>Arizona State</v>
      </c>
      <c r="O376" s="640">
        <v>42</v>
      </c>
      <c r="P376" s="668" t="str">
        <f t="shared" si="60"/>
        <v>UCLA</v>
      </c>
      <c r="Q376" s="614">
        <v>23</v>
      </c>
      <c r="R376" s="510" t="str">
        <f t="shared" si="57"/>
        <v>Arizona State</v>
      </c>
      <c r="S376" s="510" t="str">
        <f t="shared" si="58"/>
        <v>UCLA</v>
      </c>
      <c r="T376" s="500" t="str">
        <f>K376</f>
        <v>Arizona State</v>
      </c>
      <c r="U376" s="481" t="str">
        <f t="shared" si="59"/>
        <v>W</v>
      </c>
      <c r="V376" s="492" t="str">
        <f>H376</f>
        <v>UCLA</v>
      </c>
      <c r="W376" s="643">
        <v>25</v>
      </c>
      <c r="X376" s="492" t="str">
        <f>IF(+V376=F376,H376,F376)</f>
        <v>Arizona State</v>
      </c>
      <c r="Y376" s="644">
        <v>18</v>
      </c>
    </row>
    <row r="377" spans="1:25" ht="16" x14ac:dyDescent="0.8">
      <c r="A377" s="485">
        <v>5</v>
      </c>
      <c r="B377" s="636" t="s">
        <v>39</v>
      </c>
      <c r="C377" s="638">
        <v>44471</v>
      </c>
      <c r="D377" s="630">
        <f>14.5/24</f>
        <v>0.60416666666666663</v>
      </c>
      <c r="E377" s="481"/>
      <c r="F377" s="636" t="s">
        <v>64</v>
      </c>
      <c r="G377" s="481" t="str">
        <f t="shared" si="65"/>
        <v>SB</v>
      </c>
      <c r="H377" s="636" t="s">
        <v>218</v>
      </c>
      <c r="I377" s="481" t="str">
        <f t="shared" si="55"/>
        <v>SB</v>
      </c>
      <c r="J377" s="636" t="str">
        <f>H377</f>
        <v>Coastal Carolina</v>
      </c>
      <c r="K377" s="565" t="str">
        <f t="shared" si="54"/>
        <v>UL Monroe</v>
      </c>
      <c r="L377" s="639">
        <v>34.5</v>
      </c>
      <c r="M377" s="634">
        <v>57</v>
      </c>
      <c r="N377" s="485" t="str">
        <f>H377</f>
        <v>Coastal Carolina</v>
      </c>
      <c r="O377" s="640">
        <v>59</v>
      </c>
      <c r="P377" s="668" t="str">
        <f t="shared" si="60"/>
        <v>UL Monroe</v>
      </c>
      <c r="Q377" s="614">
        <v>6</v>
      </c>
      <c r="R377" s="510" t="str">
        <f t="shared" si="57"/>
        <v>Coastal Carolina</v>
      </c>
      <c r="S377" s="510" t="str">
        <f t="shared" si="58"/>
        <v>UL Monroe</v>
      </c>
      <c r="T377" s="500" t="str">
        <f>J377</f>
        <v>Coastal Carolina</v>
      </c>
      <c r="U377" s="481" t="str">
        <f t="shared" si="59"/>
        <v>W</v>
      </c>
      <c r="V377" s="492" t="str">
        <f>H377</f>
        <v>Coastal Carolina</v>
      </c>
      <c r="W377" s="643">
        <v>30</v>
      </c>
      <c r="X377" s="492" t="str">
        <f>IF(+V377=F377,H377,F377)</f>
        <v>UL Monroe</v>
      </c>
      <c r="Y377" s="644">
        <v>27</v>
      </c>
    </row>
    <row r="378" spans="1:25" ht="16" x14ac:dyDescent="0.8">
      <c r="A378" s="485">
        <v>5</v>
      </c>
      <c r="B378" s="636" t="s">
        <v>39</v>
      </c>
      <c r="C378" s="638">
        <v>44471</v>
      </c>
      <c r="D378" s="630">
        <f>16/24</f>
        <v>0.66666666666666663</v>
      </c>
      <c r="E378" s="481"/>
      <c r="F378" s="636" t="s">
        <v>150</v>
      </c>
      <c r="G378" s="481" t="str">
        <f t="shared" si="65"/>
        <v>SB</v>
      </c>
      <c r="H378" s="636" t="s">
        <v>223</v>
      </c>
      <c r="I378" s="481" t="str">
        <f t="shared" si="55"/>
        <v>SB</v>
      </c>
      <c r="J378" s="636" t="str">
        <f>H378</f>
        <v>Georgia Southern</v>
      </c>
      <c r="K378" s="565" t="str">
        <f t="shared" si="54"/>
        <v>Arkansas State</v>
      </c>
      <c r="L378" s="639">
        <v>2</v>
      </c>
      <c r="M378" s="634">
        <v>66</v>
      </c>
      <c r="N378" s="485" t="str">
        <f>H378</f>
        <v>Georgia Southern</v>
      </c>
      <c r="O378" s="640">
        <v>59</v>
      </c>
      <c r="P378" s="668" t="str">
        <f t="shared" si="60"/>
        <v>Arkansas State</v>
      </c>
      <c r="Q378" s="614">
        <v>33</v>
      </c>
      <c r="R378" s="510" t="str">
        <f t="shared" si="57"/>
        <v>Georgia Southern</v>
      </c>
      <c r="S378" s="510" t="str">
        <f t="shared" si="58"/>
        <v>Arkansas State</v>
      </c>
      <c r="T378" s="500" t="str">
        <f>K378</f>
        <v>Arkansas State</v>
      </c>
      <c r="U378" s="481" t="str">
        <f t="shared" si="59"/>
        <v>L</v>
      </c>
      <c r="W378" s="643"/>
      <c r="X378" s="492" t="s">
        <v>502</v>
      </c>
      <c r="Y378" s="644"/>
    </row>
    <row r="379" spans="1:25" ht="17" customHeight="1" x14ac:dyDescent="0.8">
      <c r="A379" s="485">
        <v>5</v>
      </c>
      <c r="B379" s="636" t="s">
        <v>39</v>
      </c>
      <c r="C379" s="638">
        <v>44471</v>
      </c>
      <c r="D379" s="630">
        <f>14/24</f>
        <v>0.58333333333333337</v>
      </c>
      <c r="E379" s="481"/>
      <c r="F379" s="636" t="s">
        <v>225</v>
      </c>
      <c r="G379" s="481" t="str">
        <f t="shared" si="65"/>
        <v>SB</v>
      </c>
      <c r="H379" s="636" t="s">
        <v>91</v>
      </c>
      <c r="I379" s="481" t="str">
        <f t="shared" si="55"/>
        <v>SB</v>
      </c>
      <c r="J379" s="636" t="str">
        <f>F379</f>
        <v>Appalachian State</v>
      </c>
      <c r="K379" s="565" t="str">
        <f t="shared" si="54"/>
        <v>Georgia State</v>
      </c>
      <c r="L379" s="639">
        <v>10</v>
      </c>
      <c r="M379" s="634">
        <v>55.5</v>
      </c>
      <c r="N379" s="485" t="str">
        <f>F379</f>
        <v>Appalachian State</v>
      </c>
      <c r="O379" s="640">
        <v>45</v>
      </c>
      <c r="P379" s="668" t="str">
        <f t="shared" si="60"/>
        <v>Georgia State</v>
      </c>
      <c r="Q379" s="614">
        <v>16</v>
      </c>
      <c r="R379" s="510" t="str">
        <f t="shared" si="57"/>
        <v>Appalachian State</v>
      </c>
      <c r="S379" s="510" t="str">
        <f t="shared" si="58"/>
        <v>Georgia State</v>
      </c>
      <c r="T379" s="500" t="str">
        <f>K379</f>
        <v>Georgia State</v>
      </c>
      <c r="U379" s="481" t="str">
        <f t="shared" si="59"/>
        <v>L</v>
      </c>
      <c r="V379" s="492" t="str">
        <f>F379</f>
        <v>Appalachian State</v>
      </c>
      <c r="W379" s="643">
        <v>17</v>
      </c>
      <c r="X379" s="492" t="str">
        <f>IF(+V379=F379,H379,F379)</f>
        <v>Georgia State</v>
      </c>
      <c r="Y379" s="644">
        <v>13</v>
      </c>
    </row>
    <row r="380" spans="1:25" ht="16" x14ac:dyDescent="0.8">
      <c r="A380" s="485">
        <v>5</v>
      </c>
      <c r="B380" s="636" t="s">
        <v>39</v>
      </c>
      <c r="C380" s="638">
        <v>44471</v>
      </c>
      <c r="D380" s="630">
        <f>20/24</f>
        <v>0.83333333333333337</v>
      </c>
      <c r="E380" s="481"/>
      <c r="F380" s="636" t="s">
        <v>222</v>
      </c>
      <c r="G380" s="481" t="str">
        <f t="shared" si="65"/>
        <v>SB</v>
      </c>
      <c r="H380" s="636" t="s">
        <v>227</v>
      </c>
      <c r="I380" s="481" t="str">
        <f t="shared" si="55"/>
        <v>SB</v>
      </c>
      <c r="J380" s="636" t="str">
        <f>F380</f>
        <v>UL Lafayette</v>
      </c>
      <c r="K380" s="565" t="str">
        <f t="shared" si="54"/>
        <v>South Alabama</v>
      </c>
      <c r="L380" s="639">
        <v>12.5</v>
      </c>
      <c r="M380" s="634">
        <v>52.5</v>
      </c>
      <c r="N380" s="485" t="str">
        <f>F380</f>
        <v>UL Lafayette</v>
      </c>
      <c r="O380" s="640">
        <v>20</v>
      </c>
      <c r="P380" s="668" t="str">
        <f t="shared" si="60"/>
        <v>South Alabama</v>
      </c>
      <c r="Q380" s="614">
        <v>18</v>
      </c>
      <c r="R380" s="510" t="str">
        <f t="shared" si="57"/>
        <v>South Alabama</v>
      </c>
      <c r="S380" s="510" t="str">
        <f t="shared" si="58"/>
        <v>UL Lafayette</v>
      </c>
      <c r="T380" s="500" t="str">
        <f>J380</f>
        <v>UL Lafayette</v>
      </c>
      <c r="U380" s="481" t="str">
        <f t="shared" si="59"/>
        <v>L</v>
      </c>
      <c r="V380" s="492" t="str">
        <f>F380</f>
        <v>UL Lafayette</v>
      </c>
      <c r="W380" s="643">
        <v>38</v>
      </c>
      <c r="X380" s="492" t="str">
        <f>IF(+V380=F380,H380,F380)</f>
        <v>South Alabama</v>
      </c>
      <c r="Y380" s="644">
        <v>10</v>
      </c>
    </row>
    <row r="381" spans="1:25" ht="16" x14ac:dyDescent="0.8">
      <c r="A381" s="485">
        <v>5</v>
      </c>
      <c r="B381" s="636" t="s">
        <v>39</v>
      </c>
      <c r="C381" s="638">
        <v>44471</v>
      </c>
      <c r="D381" s="630">
        <f>15.5/24</f>
        <v>0.64583333333333337</v>
      </c>
      <c r="E381" s="481" t="s">
        <v>145</v>
      </c>
      <c r="F381" s="636" t="s">
        <v>228</v>
      </c>
      <c r="G381" s="481" t="str">
        <f t="shared" si="65"/>
        <v>SEC</v>
      </c>
      <c r="H381" s="636" t="s">
        <v>125</v>
      </c>
      <c r="I381" s="481" t="str">
        <f t="shared" si="55"/>
        <v>SEC</v>
      </c>
      <c r="J381" s="636" t="str">
        <f>H381</f>
        <v>Alabama</v>
      </c>
      <c r="K381" s="565" t="str">
        <f t="shared" si="54"/>
        <v>Mississippi</v>
      </c>
      <c r="L381" s="639">
        <v>14.5</v>
      </c>
      <c r="M381" s="634">
        <v>79.5</v>
      </c>
      <c r="N381" s="485" t="str">
        <f>H381</f>
        <v>Alabama</v>
      </c>
      <c r="O381" s="640">
        <v>42</v>
      </c>
      <c r="P381" s="668" t="str">
        <f t="shared" si="60"/>
        <v>Mississippi</v>
      </c>
      <c r="Q381" s="614">
        <v>21</v>
      </c>
      <c r="R381" s="510" t="str">
        <f t="shared" si="57"/>
        <v>Alabama</v>
      </c>
      <c r="S381" s="510" t="str">
        <f t="shared" si="58"/>
        <v>Mississippi</v>
      </c>
      <c r="T381" s="500" t="str">
        <f>K381</f>
        <v>Mississippi</v>
      </c>
      <c r="U381" s="481" t="str">
        <f t="shared" si="59"/>
        <v>L</v>
      </c>
      <c r="V381" s="492" t="str">
        <f>H381</f>
        <v>Alabama</v>
      </c>
      <c r="W381" s="643">
        <v>63</v>
      </c>
      <c r="X381" s="492" t="str">
        <f>IF(+V381=F381,H381,F381)</f>
        <v>Mississippi</v>
      </c>
      <c r="Y381" s="644">
        <v>48</v>
      </c>
    </row>
    <row r="382" spans="1:25" ht="16" x14ac:dyDescent="0.8">
      <c r="A382" s="485">
        <v>5</v>
      </c>
      <c r="B382" s="636" t="s">
        <v>39</v>
      </c>
      <c r="C382" s="638">
        <v>44471</v>
      </c>
      <c r="D382" s="630">
        <f>12/24</f>
        <v>0.5</v>
      </c>
      <c r="E382" s="481" t="s">
        <v>40</v>
      </c>
      <c r="F382" s="636" t="s">
        <v>94</v>
      </c>
      <c r="G382" s="481" t="str">
        <f t="shared" si="65"/>
        <v>SEC</v>
      </c>
      <c r="H382" s="636" t="s">
        <v>226</v>
      </c>
      <c r="I382" s="481" t="str">
        <f t="shared" si="55"/>
        <v>SEC</v>
      </c>
      <c r="J382" s="636" t="str">
        <f>H382</f>
        <v>Georgia</v>
      </c>
      <c r="K382" s="565" t="str">
        <f t="shared" si="54"/>
        <v>Arkansas</v>
      </c>
      <c r="L382" s="639">
        <v>18.5</v>
      </c>
      <c r="M382" s="634">
        <v>48.5</v>
      </c>
      <c r="N382" s="485" t="str">
        <f>H382</f>
        <v>Georgia</v>
      </c>
      <c r="O382" s="640">
        <v>37</v>
      </c>
      <c r="P382" s="668" t="str">
        <f t="shared" si="60"/>
        <v>Arkansas</v>
      </c>
      <c r="Q382" s="614">
        <v>0</v>
      </c>
      <c r="R382" s="510" t="str">
        <f t="shared" si="57"/>
        <v>Georgia</v>
      </c>
      <c r="S382" s="510" t="str">
        <f t="shared" si="58"/>
        <v>Arkansas</v>
      </c>
      <c r="T382" s="500" t="str">
        <f>K382</f>
        <v>Arkansas</v>
      </c>
      <c r="U382" s="481" t="str">
        <f t="shared" si="59"/>
        <v>L</v>
      </c>
      <c r="V382" s="492" t="str">
        <f>H382</f>
        <v>Georgia</v>
      </c>
      <c r="W382" s="643">
        <v>37</v>
      </c>
      <c r="X382" s="492" t="str">
        <f>IF(+V382=F382,H382,F382)</f>
        <v>Arkansas</v>
      </c>
      <c r="Y382" s="644">
        <v>10</v>
      </c>
    </row>
    <row r="383" spans="1:25" ht="16" x14ac:dyDescent="0.8">
      <c r="A383" s="485">
        <v>5</v>
      </c>
      <c r="B383" s="636" t="s">
        <v>39</v>
      </c>
      <c r="C383" s="638">
        <v>44471</v>
      </c>
      <c r="D383" s="630">
        <f>18/24</f>
        <v>0.75</v>
      </c>
      <c r="E383" s="481" t="s">
        <v>40</v>
      </c>
      <c r="F383" s="636" t="s">
        <v>146</v>
      </c>
      <c r="G383" s="481" t="str">
        <f t="shared" si="65"/>
        <v>SEC</v>
      </c>
      <c r="H383" s="636" t="s">
        <v>181</v>
      </c>
      <c r="I383" s="481" t="str">
        <f t="shared" si="55"/>
        <v>SEC</v>
      </c>
      <c r="J383" s="636" t="str">
        <f>F383</f>
        <v>Florida</v>
      </c>
      <c r="K383" s="565" t="str">
        <f t="shared" si="54"/>
        <v>Kentucky</v>
      </c>
      <c r="L383" s="639">
        <v>8.5</v>
      </c>
      <c r="M383" s="634">
        <v>55</v>
      </c>
      <c r="N383" s="485" t="str">
        <f>H383</f>
        <v>Kentucky</v>
      </c>
      <c r="O383" s="640">
        <v>20</v>
      </c>
      <c r="P383" s="668" t="str">
        <f t="shared" si="60"/>
        <v>Florida</v>
      </c>
      <c r="Q383" s="614">
        <v>13</v>
      </c>
      <c r="R383" s="510" t="str">
        <f t="shared" si="57"/>
        <v>Kentucky</v>
      </c>
      <c r="S383" s="510" t="str">
        <f t="shared" si="58"/>
        <v>Florida</v>
      </c>
      <c r="T383" s="500" t="str">
        <f>J383</f>
        <v>Florida</v>
      </c>
      <c r="U383" s="481" t="str">
        <f t="shared" si="59"/>
        <v>L</v>
      </c>
      <c r="V383" s="492" t="str">
        <f>F383</f>
        <v>Florida</v>
      </c>
      <c r="W383" s="643">
        <v>34</v>
      </c>
      <c r="X383" s="492" t="str">
        <f>IF(+V383=F383,H383,F383)</f>
        <v>Kentucky</v>
      </c>
      <c r="Y383" s="644">
        <v>10</v>
      </c>
    </row>
    <row r="384" spans="1:25" ht="16" x14ac:dyDescent="0.8">
      <c r="A384" s="485">
        <v>5</v>
      </c>
      <c r="B384" s="636" t="s">
        <v>39</v>
      </c>
      <c r="C384" s="638">
        <v>44471</v>
      </c>
      <c r="D384" s="630">
        <f>21/24</f>
        <v>0.875</v>
      </c>
      <c r="E384" s="481" t="s">
        <v>40</v>
      </c>
      <c r="F384" s="636" t="s">
        <v>224</v>
      </c>
      <c r="G384" s="481" t="str">
        <f t="shared" si="65"/>
        <v>SEC</v>
      </c>
      <c r="H384" s="636" t="s">
        <v>190</v>
      </c>
      <c r="I384" s="481" t="str">
        <f t="shared" si="55"/>
        <v>SEC</v>
      </c>
      <c r="J384" s="636" t="str">
        <f>H384</f>
        <v>LSU</v>
      </c>
      <c r="K384" s="565" t="str">
        <f t="shared" si="54"/>
        <v>Auburn</v>
      </c>
      <c r="L384" s="639">
        <v>3.5</v>
      </c>
      <c r="M384" s="634">
        <v>54.5</v>
      </c>
      <c r="N384" s="485" t="str">
        <f>F384</f>
        <v>Auburn</v>
      </c>
      <c r="O384" s="640">
        <v>24</v>
      </c>
      <c r="P384" s="668" t="str">
        <f t="shared" si="60"/>
        <v>LSU</v>
      </c>
      <c r="Q384" s="614">
        <v>19</v>
      </c>
      <c r="R384" s="510" t="str">
        <f t="shared" si="57"/>
        <v>Auburn</v>
      </c>
      <c r="S384" s="510" t="str">
        <f t="shared" si="58"/>
        <v>LSU</v>
      </c>
      <c r="T384" s="500" t="str">
        <f>K384</f>
        <v>Auburn</v>
      </c>
      <c r="U384" s="481" t="str">
        <f t="shared" si="59"/>
        <v>W</v>
      </c>
      <c r="V384" s="492" t="str">
        <f>F384</f>
        <v>Auburn</v>
      </c>
      <c r="W384" s="643">
        <v>48</v>
      </c>
      <c r="X384" s="492" t="str">
        <f>IF(+V384=F384,H384,F384)</f>
        <v>LSU</v>
      </c>
      <c r="Y384" s="644">
        <v>11</v>
      </c>
    </row>
    <row r="385" spans="1:25" ht="16" x14ac:dyDescent="0.8">
      <c r="A385" s="485">
        <v>5</v>
      </c>
      <c r="B385" s="636" t="s">
        <v>39</v>
      </c>
      <c r="C385" s="638">
        <v>44471</v>
      </c>
      <c r="D385" s="630">
        <f>12/24</f>
        <v>0.5</v>
      </c>
      <c r="E385" s="481" t="s">
        <v>92</v>
      </c>
      <c r="F385" s="636" t="s">
        <v>239</v>
      </c>
      <c r="G385" s="481" t="str">
        <f t="shared" si="65"/>
        <v>SEC</v>
      </c>
      <c r="H385" s="636" t="s">
        <v>232</v>
      </c>
      <c r="I385" s="481" t="str">
        <f t="shared" si="55"/>
        <v>SEC</v>
      </c>
      <c r="J385" s="636" t="str">
        <f>H385</f>
        <v>Missouri</v>
      </c>
      <c r="K385" s="565" t="str">
        <f t="shared" si="54"/>
        <v>Tennessee</v>
      </c>
      <c r="L385" s="639">
        <v>2.5</v>
      </c>
      <c r="M385" s="634">
        <v>65</v>
      </c>
      <c r="N385" s="485" t="str">
        <f>F385</f>
        <v>Tennessee</v>
      </c>
      <c r="O385" s="640">
        <v>62</v>
      </c>
      <c r="P385" s="668" t="str">
        <f t="shared" si="60"/>
        <v>Missouri</v>
      </c>
      <c r="Q385" s="614">
        <v>24</v>
      </c>
      <c r="R385" s="510" t="str">
        <f t="shared" si="57"/>
        <v>Tennessee</v>
      </c>
      <c r="S385" s="510" t="str">
        <f t="shared" si="58"/>
        <v>Missouri</v>
      </c>
      <c r="T385" s="500" t="str">
        <f>J385</f>
        <v>Missouri</v>
      </c>
      <c r="U385" s="481" t="str">
        <f t="shared" si="59"/>
        <v>L</v>
      </c>
      <c r="V385" s="492" t="str">
        <f>F385</f>
        <v>Tennessee</v>
      </c>
      <c r="W385" s="643">
        <v>35</v>
      </c>
      <c r="X385" s="492" t="str">
        <f>IF(+V385=F385,H385,F385)</f>
        <v>Missouri</v>
      </c>
      <c r="Y385" s="644">
        <v>12</v>
      </c>
    </row>
    <row r="386" spans="1:25" ht="16" x14ac:dyDescent="0.8">
      <c r="A386" s="485">
        <v>5</v>
      </c>
      <c r="B386" s="636" t="s">
        <v>39</v>
      </c>
      <c r="C386" s="638">
        <v>44471</v>
      </c>
      <c r="D386" s="630">
        <f>15.5/24</f>
        <v>0.64583333333333337</v>
      </c>
      <c r="E386" s="481" t="s">
        <v>92</v>
      </c>
      <c r="F386" s="636" t="s">
        <v>198</v>
      </c>
      <c r="G386" s="481" t="str">
        <f t="shared" si="65"/>
        <v>SB</v>
      </c>
      <c r="H386" s="636" t="s">
        <v>135</v>
      </c>
      <c r="I386" s="481" t="str">
        <f t="shared" si="55"/>
        <v>SEC</v>
      </c>
      <c r="J386" s="636" t="str">
        <f>H386</f>
        <v>South Carolina</v>
      </c>
      <c r="K386" s="565" t="str">
        <f t="shared" si="54"/>
        <v>Troy</v>
      </c>
      <c r="L386" s="639">
        <v>7</v>
      </c>
      <c r="M386" s="634">
        <v>43.5</v>
      </c>
      <c r="N386" s="485" t="str">
        <f>H386</f>
        <v>South Carolina</v>
      </c>
      <c r="O386" s="640">
        <v>23</v>
      </c>
      <c r="P386" s="668" t="str">
        <f t="shared" si="60"/>
        <v>Troy</v>
      </c>
      <c r="Q386" s="614">
        <v>14</v>
      </c>
      <c r="R386" s="510" t="str">
        <f t="shared" si="57"/>
        <v>South Carolina</v>
      </c>
      <c r="S386" s="510" t="str">
        <f t="shared" si="58"/>
        <v>Troy</v>
      </c>
      <c r="T386" s="500" t="str">
        <f>K386</f>
        <v>Troy</v>
      </c>
      <c r="U386" s="481" t="str">
        <f t="shared" si="59"/>
        <v>L</v>
      </c>
      <c r="W386" s="643"/>
      <c r="X386" s="492" t="s">
        <v>502</v>
      </c>
      <c r="Y386" s="644"/>
    </row>
    <row r="387" spans="1:25" ht="16" x14ac:dyDescent="0.8">
      <c r="A387" s="485">
        <v>5</v>
      </c>
      <c r="B387" s="636" t="s">
        <v>39</v>
      </c>
      <c r="C387" s="638">
        <v>44471</v>
      </c>
      <c r="D387" s="630">
        <f>19/24</f>
        <v>0.79166666666666663</v>
      </c>
      <c r="E387" s="481" t="s">
        <v>92</v>
      </c>
      <c r="F387" s="636" t="s">
        <v>230</v>
      </c>
      <c r="G387" s="481" t="str">
        <f t="shared" si="65"/>
        <v>SEC</v>
      </c>
      <c r="H387" s="636" t="s">
        <v>236</v>
      </c>
      <c r="I387" s="481" t="str">
        <f t="shared" si="55"/>
        <v>SEC</v>
      </c>
      <c r="J387" s="636" t="str">
        <f>H387</f>
        <v>Texas A&amp;M</v>
      </c>
      <c r="K387" s="565" t="str">
        <f t="shared" ref="K387:K450" si="66">IF(+J387=F387,H387,F387)</f>
        <v>Mississippi State</v>
      </c>
      <c r="L387" s="639">
        <v>7</v>
      </c>
      <c r="M387" s="634">
        <v>45.5</v>
      </c>
      <c r="N387" s="485" t="str">
        <f>F387</f>
        <v>Mississippi State</v>
      </c>
      <c r="O387" s="640">
        <v>26</v>
      </c>
      <c r="P387" s="668" t="str">
        <f t="shared" si="60"/>
        <v>Texas A&amp;M</v>
      </c>
      <c r="Q387" s="614">
        <v>22</v>
      </c>
      <c r="R387" s="510" t="str">
        <f t="shared" ref="R387:R447" si="67">IF(+N387=K387,+N387,IF(+O387-Q387&lt;L387,+K387,+J387))</f>
        <v>Mississippi State</v>
      </c>
      <c r="S387" s="510" t="str">
        <f t="shared" ref="S387:S447" si="68">IF(+R387=J387,+K387,+J387)</f>
        <v>Texas A&amp;M</v>
      </c>
      <c r="T387" s="500" t="str">
        <f>F387</f>
        <v>Mississippi State</v>
      </c>
      <c r="U387" s="481" t="str">
        <f t="shared" si="59"/>
        <v>W</v>
      </c>
      <c r="V387" s="492" t="str">
        <f>H387</f>
        <v>Texas A&amp;M</v>
      </c>
      <c r="W387" s="643">
        <v>28</v>
      </c>
      <c r="X387" s="492" t="str">
        <f>IF(+V387=F387,H387,F387)</f>
        <v>Mississippi State</v>
      </c>
      <c r="Y387" s="644">
        <v>14</v>
      </c>
    </row>
    <row r="388" spans="1:25" ht="16" x14ac:dyDescent="0.8">
      <c r="A388" s="485">
        <v>5</v>
      </c>
      <c r="B388" s="636" t="s">
        <v>39</v>
      </c>
      <c r="C388" s="638">
        <v>44471</v>
      </c>
      <c r="D388" s="630">
        <f>19.5/24</f>
        <v>0.8125</v>
      </c>
      <c r="E388" s="481" t="s">
        <v>102</v>
      </c>
      <c r="F388" s="636" t="s">
        <v>63</v>
      </c>
      <c r="G388" s="481" t="str">
        <f t="shared" si="65"/>
        <v>Ind</v>
      </c>
      <c r="H388" s="636" t="s">
        <v>175</v>
      </c>
      <c r="I388" s="481" t="str">
        <f t="shared" ref="I388:I451" si="69">VLOOKUP(+H388,$F$995:$G$1242,2,FALSE)</f>
        <v>SEC</v>
      </c>
      <c r="J388" s="636" t="str">
        <f>H388</f>
        <v>Vanderbilt</v>
      </c>
      <c r="K388" s="565" t="str">
        <f t="shared" si="66"/>
        <v>Connecticut</v>
      </c>
      <c r="L388" s="639">
        <v>14.5</v>
      </c>
      <c r="M388" s="634">
        <v>51.5</v>
      </c>
      <c r="N388" s="485" t="str">
        <f>H388</f>
        <v>Vanderbilt</v>
      </c>
      <c r="O388" s="640">
        <v>30</v>
      </c>
      <c r="P388" s="668" t="str">
        <f t="shared" si="60"/>
        <v>Connecticut</v>
      </c>
      <c r="Q388" s="614">
        <v>28</v>
      </c>
      <c r="R388" s="510" t="str">
        <f t="shared" si="67"/>
        <v>Connecticut</v>
      </c>
      <c r="S388" s="510" t="str">
        <f t="shared" si="68"/>
        <v>Vanderbilt</v>
      </c>
      <c r="T388" s="500" t="str">
        <f>K388</f>
        <v>Connecticut</v>
      </c>
      <c r="U388" s="481" t="str">
        <f t="shared" si="59"/>
        <v>W</v>
      </c>
      <c r="W388" s="643"/>
      <c r="X388" s="492" t="s">
        <v>502</v>
      </c>
      <c r="Y388" s="644"/>
    </row>
    <row r="389" spans="1:25" ht="16" hidden="1" x14ac:dyDescent="0.8">
      <c r="A389" s="485">
        <v>5</v>
      </c>
      <c r="B389" s="636" t="s">
        <v>39</v>
      </c>
      <c r="C389" s="638">
        <v>44471</v>
      </c>
      <c r="D389" s="630"/>
      <c r="E389" s="481"/>
      <c r="F389" s="636" t="s">
        <v>211</v>
      </c>
      <c r="G389" s="481" t="str">
        <f t="shared" si="65"/>
        <v>P12</v>
      </c>
      <c r="H389" s="636" t="s">
        <v>241</v>
      </c>
      <c r="I389" s="481" t="str">
        <f t="shared" si="69"/>
        <v>ZZZ</v>
      </c>
      <c r="J389" s="636"/>
      <c r="K389" s="565" t="str">
        <f t="shared" si="66"/>
        <v>Arizona</v>
      </c>
      <c r="L389" s="639"/>
      <c r="M389" s="634"/>
      <c r="N389" s="485"/>
      <c r="O389" s="640"/>
      <c r="P389" s="668"/>
      <c r="Q389" s="614"/>
      <c r="R389" s="510"/>
      <c r="S389" s="510"/>
      <c r="T389" s="500"/>
      <c r="U389" s="481"/>
      <c r="W389" s="643"/>
      <c r="Y389" s="644"/>
    </row>
    <row r="390" spans="1:25" ht="16" hidden="1" x14ac:dyDescent="0.8">
      <c r="A390" s="485">
        <v>5</v>
      </c>
      <c r="B390" s="636" t="s">
        <v>39</v>
      </c>
      <c r="C390" s="638">
        <v>44471</v>
      </c>
      <c r="D390" s="630"/>
      <c r="E390" s="481"/>
      <c r="F390" s="636" t="s">
        <v>54</v>
      </c>
      <c r="G390" s="481" t="str">
        <f t="shared" si="65"/>
        <v>MWC</v>
      </c>
      <c r="H390" s="636" t="s">
        <v>241</v>
      </c>
      <c r="I390" s="481" t="str">
        <f t="shared" si="69"/>
        <v>ZZZ</v>
      </c>
      <c r="J390" s="636"/>
      <c r="K390" s="565" t="str">
        <f t="shared" si="66"/>
        <v>Colorado State</v>
      </c>
      <c r="L390" s="639"/>
      <c r="M390" s="634"/>
      <c r="N390" s="485"/>
      <c r="O390" s="640"/>
      <c r="P390" s="668"/>
      <c r="Q390" s="614"/>
      <c r="R390" s="510"/>
      <c r="S390" s="510"/>
      <c r="T390" s="500"/>
      <c r="U390" s="481"/>
      <c r="W390" s="643"/>
      <c r="Y390" s="644"/>
    </row>
    <row r="391" spans="1:25" ht="16" hidden="1" x14ac:dyDescent="0.8">
      <c r="A391" s="485">
        <v>5</v>
      </c>
      <c r="B391" s="636" t="s">
        <v>39</v>
      </c>
      <c r="C391" s="638">
        <v>44471</v>
      </c>
      <c r="D391" s="630"/>
      <c r="E391" s="481"/>
      <c r="F391" s="636" t="s">
        <v>178</v>
      </c>
      <c r="G391" s="481" t="str">
        <f t="shared" si="65"/>
        <v>CUSA</v>
      </c>
      <c r="H391" s="636" t="s">
        <v>241</v>
      </c>
      <c r="I391" s="481" t="str">
        <f t="shared" si="69"/>
        <v>ZZZ</v>
      </c>
      <c r="J391" s="636"/>
      <c r="K391" s="565" t="str">
        <f t="shared" si="66"/>
        <v>North Texas</v>
      </c>
      <c r="L391" s="639"/>
      <c r="M391" s="634"/>
      <c r="N391" s="485"/>
      <c r="O391" s="640"/>
      <c r="P391" s="668"/>
      <c r="Q391" s="614"/>
      <c r="R391" s="510"/>
      <c r="S391" s="510"/>
      <c r="T391" s="500"/>
      <c r="U391" s="481"/>
      <c r="W391" s="643"/>
      <c r="Y391" s="644"/>
    </row>
    <row r="392" spans="1:25" ht="16" hidden="1" x14ac:dyDescent="0.8">
      <c r="A392" s="485">
        <v>5</v>
      </c>
      <c r="B392" s="636" t="s">
        <v>39</v>
      </c>
      <c r="C392" s="638">
        <v>44471</v>
      </c>
      <c r="D392" s="630"/>
      <c r="E392" s="481"/>
      <c r="F392" s="636" t="s">
        <v>206</v>
      </c>
      <c r="G392" s="481" t="str">
        <f t="shared" si="65"/>
        <v>MWC</v>
      </c>
      <c r="H392" s="636" t="s">
        <v>241</v>
      </c>
      <c r="I392" s="481" t="str">
        <f t="shared" si="69"/>
        <v>ZZZ</v>
      </c>
      <c r="J392" s="636"/>
      <c r="K392" s="565" t="str">
        <f t="shared" si="66"/>
        <v>San Diego State</v>
      </c>
      <c r="L392" s="639"/>
      <c r="M392" s="634"/>
      <c r="N392" s="485"/>
      <c r="O392" s="640"/>
      <c r="P392" s="668"/>
      <c r="Q392" s="614"/>
      <c r="R392" s="510"/>
      <c r="S392" s="510"/>
      <c r="T392" s="500"/>
      <c r="U392" s="481"/>
      <c r="W392" s="643"/>
      <c r="Y392" s="644"/>
    </row>
    <row r="393" spans="1:25" ht="16" hidden="1" x14ac:dyDescent="0.8">
      <c r="A393" s="485">
        <v>5</v>
      </c>
      <c r="B393" s="636" t="s">
        <v>39</v>
      </c>
      <c r="C393" s="638">
        <v>44471</v>
      </c>
      <c r="D393" s="630"/>
      <c r="E393" s="481"/>
      <c r="F393" s="636" t="s">
        <v>220</v>
      </c>
      <c r="G393" s="481" t="str">
        <f t="shared" si="65"/>
        <v>SB</v>
      </c>
      <c r="H393" s="636" t="s">
        <v>241</v>
      </c>
      <c r="I393" s="481" t="str">
        <f t="shared" si="69"/>
        <v>ZZZ</v>
      </c>
      <c r="J393" s="636"/>
      <c r="K393" s="565" t="str">
        <f t="shared" si="66"/>
        <v>Texas State</v>
      </c>
      <c r="L393" s="639"/>
      <c r="M393" s="634"/>
      <c r="N393" s="485"/>
      <c r="O393" s="640"/>
      <c r="P393" s="668"/>
      <c r="Q393" s="614"/>
      <c r="R393" s="510"/>
      <c r="S393" s="510"/>
      <c r="T393" s="500"/>
      <c r="U393" s="481"/>
      <c r="W393" s="643"/>
      <c r="Y393" s="644"/>
    </row>
    <row r="394" spans="1:25" ht="16" hidden="1" x14ac:dyDescent="0.8">
      <c r="A394" s="485">
        <v>5</v>
      </c>
      <c r="B394" s="636" t="s">
        <v>39</v>
      </c>
      <c r="C394" s="638">
        <v>44471</v>
      </c>
      <c r="D394" s="630"/>
      <c r="E394" s="481"/>
      <c r="F394" s="636" t="s">
        <v>88</v>
      </c>
      <c r="G394" s="481" t="str">
        <f t="shared" si="65"/>
        <v>P12</v>
      </c>
      <c r="H394" s="636" t="s">
        <v>241</v>
      </c>
      <c r="I394" s="481" t="str">
        <f t="shared" si="69"/>
        <v>ZZZ</v>
      </c>
      <c r="J394" s="636"/>
      <c r="K394" s="565" t="str">
        <f t="shared" si="66"/>
        <v>Utah</v>
      </c>
      <c r="L394" s="639"/>
      <c r="M394" s="634"/>
      <c r="N394" s="485"/>
      <c r="O394" s="640"/>
      <c r="P394" s="668"/>
      <c r="Q394" s="614"/>
      <c r="R394" s="510"/>
      <c r="S394" s="510"/>
      <c r="T394" s="500"/>
      <c r="U394" s="481"/>
      <c r="W394" s="643"/>
      <c r="Y394" s="644"/>
    </row>
    <row r="395" spans="1:25" ht="16" hidden="1" x14ac:dyDescent="0.8">
      <c r="A395" s="485">
        <v>5</v>
      </c>
      <c r="B395" s="636" t="s">
        <v>39</v>
      </c>
      <c r="C395" s="638">
        <v>44471</v>
      </c>
      <c r="D395" s="630"/>
      <c r="E395" s="481"/>
      <c r="F395" s="636" t="s">
        <v>234</v>
      </c>
      <c r="G395" s="481" t="str">
        <f t="shared" si="65"/>
        <v>ACC</v>
      </c>
      <c r="H395" s="636" t="s">
        <v>241</v>
      </c>
      <c r="I395" s="481" t="str">
        <f t="shared" si="69"/>
        <v>ZZZ</v>
      </c>
      <c r="J395" s="636"/>
      <c r="K395" s="565" t="str">
        <f t="shared" si="66"/>
        <v>Virginia Tech</v>
      </c>
      <c r="L395" s="639"/>
      <c r="M395" s="634"/>
      <c r="N395" s="485"/>
      <c r="O395" s="640"/>
      <c r="P395" s="668"/>
      <c r="Q395" s="614"/>
      <c r="R395" s="510"/>
      <c r="S395" s="510"/>
      <c r="T395" s="500"/>
      <c r="U395" s="481"/>
      <c r="W395" s="643"/>
      <c r="Y395" s="644"/>
    </row>
    <row r="396" spans="1:25" ht="16" hidden="1" x14ac:dyDescent="0.8">
      <c r="A396" s="485">
        <v>5</v>
      </c>
      <c r="B396" s="636" t="s">
        <v>39</v>
      </c>
      <c r="C396" s="638">
        <v>44471</v>
      </c>
      <c r="D396" s="630"/>
      <c r="E396" s="481"/>
      <c r="F396" s="636" t="s">
        <v>143</v>
      </c>
      <c r="G396" s="481" t="str">
        <f t="shared" si="65"/>
        <v>MWC</v>
      </c>
      <c r="H396" s="636" t="s">
        <v>241</v>
      </c>
      <c r="I396" s="481" t="str">
        <f t="shared" si="69"/>
        <v>ZZZ</v>
      </c>
      <c r="J396" s="636"/>
      <c r="K396" s="565" t="str">
        <f t="shared" si="66"/>
        <v>Wyoming</v>
      </c>
      <c r="L396" s="639"/>
      <c r="M396" s="634"/>
      <c r="N396" s="485"/>
      <c r="O396" s="640"/>
      <c r="P396" s="668"/>
      <c r="Q396" s="614"/>
      <c r="R396" s="510"/>
      <c r="S396" s="510"/>
      <c r="T396" s="500"/>
      <c r="U396" s="481"/>
      <c r="W396" s="643"/>
      <c r="Y396" s="644"/>
    </row>
    <row r="397" spans="1:25" ht="16" x14ac:dyDescent="0.8">
      <c r="A397" s="485">
        <v>6</v>
      </c>
      <c r="B397" s="636" t="s">
        <v>58</v>
      </c>
      <c r="C397" s="638">
        <v>44476</v>
      </c>
      <c r="D397" s="630">
        <f>19.5/24</f>
        <v>0.8125</v>
      </c>
      <c r="E397" s="481" t="s">
        <v>102</v>
      </c>
      <c r="F397" s="636" t="s">
        <v>218</v>
      </c>
      <c r="G397" s="481" t="str">
        <f t="shared" si="65"/>
        <v>SB</v>
      </c>
      <c r="H397" s="636" t="s">
        <v>150</v>
      </c>
      <c r="I397" s="481" t="str">
        <f t="shared" si="69"/>
        <v>SB</v>
      </c>
      <c r="J397" s="636" t="str">
        <f>F397</f>
        <v>Coastal Carolina</v>
      </c>
      <c r="K397" s="565" t="str">
        <f t="shared" ref="K397:K402" si="70">IF(+J397=F397,H397,F397)</f>
        <v>Arkansas State</v>
      </c>
      <c r="L397" s="639">
        <v>20</v>
      </c>
      <c r="M397" s="634">
        <v>73</v>
      </c>
      <c r="N397" s="485" t="str">
        <f t="shared" ref="N397:N404" si="71">J397</f>
        <v>Coastal Carolina</v>
      </c>
      <c r="O397" s="640">
        <v>52</v>
      </c>
      <c r="P397" s="668" t="str">
        <f t="shared" ref="P397:P402" si="72">IF(+N397=F397,H397,F397)</f>
        <v>Arkansas State</v>
      </c>
      <c r="Q397" s="614">
        <v>20</v>
      </c>
      <c r="R397" s="510" t="str">
        <f t="shared" ref="R397:R402" si="73">IF(+N397=K397,+N397,IF(+O397-Q397&lt;L397,+K397,+J397))</f>
        <v>Coastal Carolina</v>
      </c>
      <c r="S397" s="510" t="str">
        <f t="shared" ref="S397:S402" si="74">IF(+R397=J397,+K397,+J397)</f>
        <v>Arkansas State</v>
      </c>
      <c r="T397" s="500" t="str">
        <f>J397</f>
        <v>Coastal Carolina</v>
      </c>
      <c r="U397" s="481" t="str">
        <f t="shared" ref="U397:U402" si="75">IF($N397=$J397,IF($O397-$Q397=$L397,"T",IF($R397=T397,"W","L")),IF($R397=T397,"W","L"))</f>
        <v>W</v>
      </c>
      <c r="V397" s="492" t="str">
        <f>F397</f>
        <v>Coastal Carolina</v>
      </c>
      <c r="W397" s="643">
        <v>52</v>
      </c>
      <c r="X397" s="492" t="str">
        <f>IF(+V397=F397,H397,F397)</f>
        <v>Arkansas State</v>
      </c>
      <c r="Y397" s="644">
        <v>23</v>
      </c>
    </row>
    <row r="398" spans="1:25" ht="16" x14ac:dyDescent="0.8">
      <c r="A398" s="485">
        <v>6</v>
      </c>
      <c r="B398" s="636" t="s">
        <v>58</v>
      </c>
      <c r="C398" s="638">
        <v>44476</v>
      </c>
      <c r="D398" s="630">
        <f>19.5/24</f>
        <v>0.8125</v>
      </c>
      <c r="E398" s="481" t="s">
        <v>40</v>
      </c>
      <c r="F398" s="636" t="s">
        <v>186</v>
      </c>
      <c r="G398" s="481" t="str">
        <f t="shared" si="65"/>
        <v>AAC</v>
      </c>
      <c r="H398" s="636" t="s">
        <v>120</v>
      </c>
      <c r="I398" s="481" t="str">
        <f t="shared" si="69"/>
        <v>AAC</v>
      </c>
      <c r="J398" s="636" t="str">
        <f>F398</f>
        <v>Houston</v>
      </c>
      <c r="K398" s="565" t="str">
        <f t="shared" si="70"/>
        <v>Tulane</v>
      </c>
      <c r="L398" s="639">
        <v>6.5</v>
      </c>
      <c r="M398" s="634">
        <v>60</v>
      </c>
      <c r="N398" s="485" t="str">
        <f t="shared" si="71"/>
        <v>Houston</v>
      </c>
      <c r="O398" s="640">
        <v>40</v>
      </c>
      <c r="P398" s="668" t="str">
        <f t="shared" si="72"/>
        <v>Tulane</v>
      </c>
      <c r="Q398" s="614">
        <v>22</v>
      </c>
      <c r="R398" s="510" t="str">
        <f t="shared" si="73"/>
        <v>Houston</v>
      </c>
      <c r="S398" s="510" t="str">
        <f t="shared" si="74"/>
        <v>Tulane</v>
      </c>
      <c r="T398" s="500" t="str">
        <f>K398</f>
        <v>Tulane</v>
      </c>
      <c r="U398" s="481" t="str">
        <f t="shared" si="75"/>
        <v>L</v>
      </c>
      <c r="V398" s="492" t="str">
        <f>F398</f>
        <v>Houston</v>
      </c>
      <c r="W398" s="643">
        <v>49</v>
      </c>
      <c r="X398" s="492" t="str">
        <f>IF(+V398=F398,H398,F398)</f>
        <v>Tulane</v>
      </c>
      <c r="Y398" s="644">
        <v>31</v>
      </c>
    </row>
    <row r="399" spans="1:25" ht="16" x14ac:dyDescent="0.8">
      <c r="A399" s="485">
        <v>6</v>
      </c>
      <c r="B399" s="636" t="s">
        <v>95</v>
      </c>
      <c r="C399" s="638">
        <v>44477</v>
      </c>
      <c r="D399" s="630">
        <f>19/24</f>
        <v>0.79166666666666663</v>
      </c>
      <c r="E399" s="481" t="s">
        <v>40</v>
      </c>
      <c r="F399" s="636" t="s">
        <v>192</v>
      </c>
      <c r="G399" s="481" t="str">
        <f t="shared" si="65"/>
        <v>AAC</v>
      </c>
      <c r="H399" s="636" t="s">
        <v>61</v>
      </c>
      <c r="I399" s="481" t="str">
        <f t="shared" si="69"/>
        <v>AAC</v>
      </c>
      <c r="J399" s="636" t="str">
        <f>H399</f>
        <v>Cincinnati</v>
      </c>
      <c r="K399" s="565" t="str">
        <f t="shared" si="70"/>
        <v>Temple</v>
      </c>
      <c r="L399" s="639">
        <v>29.5</v>
      </c>
      <c r="M399" s="634">
        <v>53</v>
      </c>
      <c r="N399" s="485" t="str">
        <f t="shared" si="71"/>
        <v>Cincinnati</v>
      </c>
      <c r="O399" s="640">
        <v>52</v>
      </c>
      <c r="P399" s="668" t="str">
        <f t="shared" si="72"/>
        <v>Temple</v>
      </c>
      <c r="Q399" s="614">
        <v>3</v>
      </c>
      <c r="R399" s="510" t="str">
        <f t="shared" si="73"/>
        <v>Cincinnati</v>
      </c>
      <c r="S399" s="510" t="str">
        <f t="shared" si="74"/>
        <v>Temple</v>
      </c>
      <c r="T399" s="500" t="str">
        <f>K399</f>
        <v>Temple</v>
      </c>
      <c r="U399" s="481" t="str">
        <f t="shared" si="75"/>
        <v>L</v>
      </c>
      <c r="W399" s="643"/>
      <c r="X399" s="492" t="s">
        <v>502</v>
      </c>
      <c r="Y399" s="644"/>
    </row>
    <row r="400" spans="1:25" ht="16" x14ac:dyDescent="0.8">
      <c r="A400" s="485">
        <v>6</v>
      </c>
      <c r="B400" s="636" t="s">
        <v>95</v>
      </c>
      <c r="C400" s="638">
        <v>44477</v>
      </c>
      <c r="D400" s="630">
        <f>19/24</f>
        <v>0.79166666666666663</v>
      </c>
      <c r="E400" s="481" t="s">
        <v>52</v>
      </c>
      <c r="F400" s="636" t="s">
        <v>107</v>
      </c>
      <c r="G400" s="481" t="str">
        <f t="shared" si="65"/>
        <v>CUSA</v>
      </c>
      <c r="H400" s="636" t="s">
        <v>112</v>
      </c>
      <c r="I400" s="481" t="str">
        <f t="shared" si="69"/>
        <v>CUSA</v>
      </c>
      <c r="J400" s="636" t="str">
        <f>F400</f>
        <v>UNC Charlotte</v>
      </c>
      <c r="K400" s="565" t="str">
        <f t="shared" si="70"/>
        <v>Florida Intl</v>
      </c>
      <c r="L400" s="639">
        <v>3.5</v>
      </c>
      <c r="M400" s="634">
        <v>60</v>
      </c>
      <c r="N400" s="485" t="str">
        <f t="shared" si="71"/>
        <v>UNC Charlotte</v>
      </c>
      <c r="O400" s="640">
        <v>45</v>
      </c>
      <c r="P400" s="668" t="str">
        <f t="shared" si="72"/>
        <v>Florida Intl</v>
      </c>
      <c r="Q400" s="614">
        <v>33</v>
      </c>
      <c r="R400" s="510" t="str">
        <f t="shared" si="73"/>
        <v>UNC Charlotte</v>
      </c>
      <c r="S400" s="510" t="str">
        <f t="shared" si="74"/>
        <v>Florida Intl</v>
      </c>
      <c r="T400" s="500" t="str">
        <f>J400</f>
        <v>UNC Charlotte</v>
      </c>
      <c r="U400" s="481" t="str">
        <f t="shared" si="75"/>
        <v>W</v>
      </c>
      <c r="W400" s="643"/>
      <c r="X400" s="492" t="s">
        <v>502</v>
      </c>
      <c r="Y400" s="644"/>
    </row>
    <row r="401" spans="1:25" ht="16" x14ac:dyDescent="0.8">
      <c r="A401" s="485">
        <v>6</v>
      </c>
      <c r="B401" s="636" t="s">
        <v>95</v>
      </c>
      <c r="C401" s="638">
        <v>44477</v>
      </c>
      <c r="D401" s="630">
        <f>22.5/24</f>
        <v>0.9375</v>
      </c>
      <c r="E401" s="481" t="s">
        <v>40</v>
      </c>
      <c r="F401" s="636" t="s">
        <v>41</v>
      </c>
      <c r="G401" s="481" t="str">
        <f t="shared" si="65"/>
        <v>P12</v>
      </c>
      <c r="H401" s="636" t="s">
        <v>86</v>
      </c>
      <c r="I401" s="481" t="str">
        <f t="shared" si="69"/>
        <v>P12</v>
      </c>
      <c r="J401" s="636" t="str">
        <f>H401</f>
        <v>Arizona State</v>
      </c>
      <c r="K401" s="565" t="str">
        <f t="shared" si="70"/>
        <v>Stanford</v>
      </c>
      <c r="L401" s="639">
        <v>13</v>
      </c>
      <c r="M401" s="634">
        <v>51.5</v>
      </c>
      <c r="N401" s="485" t="str">
        <f t="shared" si="71"/>
        <v>Arizona State</v>
      </c>
      <c r="O401" s="640">
        <v>28</v>
      </c>
      <c r="P401" s="668" t="str">
        <f t="shared" si="72"/>
        <v>Stanford</v>
      </c>
      <c r="Q401" s="614">
        <v>10</v>
      </c>
      <c r="R401" s="510" t="str">
        <f t="shared" si="73"/>
        <v>Arizona State</v>
      </c>
      <c r="S401" s="510" t="str">
        <f t="shared" si="74"/>
        <v>Stanford</v>
      </c>
      <c r="T401" s="500" t="str">
        <f>K401</f>
        <v>Stanford</v>
      </c>
      <c r="U401" s="481" t="str">
        <f t="shared" si="75"/>
        <v>L</v>
      </c>
      <c r="W401" s="643"/>
      <c r="X401" s="492" t="s">
        <v>502</v>
      </c>
      <c r="Y401" s="644"/>
    </row>
    <row r="402" spans="1:25" ht="16" x14ac:dyDescent="0.8">
      <c r="A402" s="485">
        <v>6</v>
      </c>
      <c r="B402" s="636" t="s">
        <v>39</v>
      </c>
      <c r="C402" s="638">
        <v>44478</v>
      </c>
      <c r="D402" s="630">
        <f>19.5/24</f>
        <v>0.8125</v>
      </c>
      <c r="E402" s="481" t="s">
        <v>40</v>
      </c>
      <c r="F402" s="636" t="s">
        <v>66</v>
      </c>
      <c r="G402" s="481" t="str">
        <f t="shared" si="65"/>
        <v>AAC</v>
      </c>
      <c r="H402" s="636" t="s">
        <v>78</v>
      </c>
      <c r="I402" s="481" t="str">
        <f t="shared" si="69"/>
        <v>AAC</v>
      </c>
      <c r="J402" s="636" t="str">
        <f>H402</f>
        <v>Tulsa</v>
      </c>
      <c r="K402" s="565" t="str">
        <f t="shared" si="70"/>
        <v>Memphis</v>
      </c>
      <c r="L402" s="639">
        <v>3</v>
      </c>
      <c r="M402" s="634">
        <v>60.5</v>
      </c>
      <c r="N402" s="485" t="str">
        <f t="shared" si="71"/>
        <v>Tulsa</v>
      </c>
      <c r="O402" s="640">
        <v>35</v>
      </c>
      <c r="P402" s="668" t="str">
        <f t="shared" si="72"/>
        <v>Memphis</v>
      </c>
      <c r="Q402" s="614">
        <v>29</v>
      </c>
      <c r="R402" s="510" t="str">
        <f t="shared" si="73"/>
        <v>Tulsa</v>
      </c>
      <c r="S402" s="510" t="str">
        <f t="shared" si="74"/>
        <v>Memphis</v>
      </c>
      <c r="T402" s="500" t="str">
        <f>J402</f>
        <v>Tulsa</v>
      </c>
      <c r="U402" s="481" t="str">
        <f t="shared" si="75"/>
        <v>W</v>
      </c>
      <c r="W402" s="643"/>
      <c r="X402" s="492" t="s">
        <v>502</v>
      </c>
      <c r="Y402" s="644"/>
    </row>
    <row r="403" spans="1:25" ht="16" x14ac:dyDescent="0.8">
      <c r="A403" s="485">
        <v>6</v>
      </c>
      <c r="B403" s="636" t="s">
        <v>39</v>
      </c>
      <c r="C403" s="638">
        <v>44478</v>
      </c>
      <c r="D403" s="630">
        <f>18/24</f>
        <v>0.75</v>
      </c>
      <c r="E403" s="481"/>
      <c r="F403" s="636" t="s">
        <v>115</v>
      </c>
      <c r="G403" s="481" t="str">
        <f t="shared" si="65"/>
        <v>AAC</v>
      </c>
      <c r="H403" s="636" t="s">
        <v>113</v>
      </c>
      <c r="I403" s="481" t="str">
        <f t="shared" si="69"/>
        <v>AAC</v>
      </c>
      <c r="J403" s="636" t="str">
        <f>H403</f>
        <v>Central Florida</v>
      </c>
      <c r="K403" s="565" t="str">
        <f t="shared" si="66"/>
        <v>East Carolina</v>
      </c>
      <c r="L403" s="639">
        <v>10</v>
      </c>
      <c r="M403" s="634">
        <v>66.5</v>
      </c>
      <c r="N403" s="485" t="str">
        <f t="shared" si="71"/>
        <v>Central Florida</v>
      </c>
      <c r="O403" s="640">
        <v>20</v>
      </c>
      <c r="P403" s="668" t="str">
        <f t="shared" ref="P403:P447" si="76">IF(+N403=F403,H403,F403)</f>
        <v>East Carolina</v>
      </c>
      <c r="Q403" s="614">
        <v>16</v>
      </c>
      <c r="R403" s="510" t="str">
        <f t="shared" si="67"/>
        <v>East Carolina</v>
      </c>
      <c r="S403" s="510" t="str">
        <f t="shared" si="68"/>
        <v>Central Florida</v>
      </c>
      <c r="T403" s="500" t="str">
        <f>K403</f>
        <v>East Carolina</v>
      </c>
      <c r="U403" s="481" t="str">
        <f t="shared" ref="U403:U447" si="77">IF($N403=$J403,IF($O403-$Q403=$L403,"T",IF($R403=T403,"W","L")),IF($R403=T403,"W","L"))</f>
        <v>W</v>
      </c>
      <c r="V403" s="492" t="str">
        <f>H403</f>
        <v>Central Florida</v>
      </c>
      <c r="W403" s="643">
        <v>51</v>
      </c>
      <c r="X403" s="492" t="str">
        <f>IF(+V403=F403,H403,F403)</f>
        <v>East Carolina</v>
      </c>
      <c r="Y403" s="644">
        <v>28</v>
      </c>
    </row>
    <row r="404" spans="1:25" ht="16" x14ac:dyDescent="0.8">
      <c r="A404" s="485">
        <v>6</v>
      </c>
      <c r="B404" s="636" t="s">
        <v>39</v>
      </c>
      <c r="C404" s="638">
        <v>44478</v>
      </c>
      <c r="D404" s="630">
        <f>15.5/24</f>
        <v>0.64583333333333337</v>
      </c>
      <c r="E404" s="481" t="s">
        <v>52</v>
      </c>
      <c r="F404" s="636" t="s">
        <v>117</v>
      </c>
      <c r="G404" s="481" t="str">
        <f t="shared" si="65"/>
        <v>AAC</v>
      </c>
      <c r="H404" s="636" t="s">
        <v>103</v>
      </c>
      <c r="I404" s="481" t="str">
        <f t="shared" si="69"/>
        <v>AAC</v>
      </c>
      <c r="J404" s="636" t="str">
        <f>F404</f>
        <v>SMU</v>
      </c>
      <c r="K404" s="565" t="str">
        <f t="shared" si="66"/>
        <v>Navy</v>
      </c>
      <c r="L404" s="639">
        <v>13.5</v>
      </c>
      <c r="M404" s="634">
        <v>55.5</v>
      </c>
      <c r="N404" s="485" t="str">
        <f t="shared" si="71"/>
        <v>SMU</v>
      </c>
      <c r="O404" s="640">
        <v>31</v>
      </c>
      <c r="P404" s="668" t="str">
        <f t="shared" si="76"/>
        <v>Navy</v>
      </c>
      <c r="Q404" s="614">
        <v>24</v>
      </c>
      <c r="R404" s="510" t="str">
        <f t="shared" si="67"/>
        <v>Navy</v>
      </c>
      <c r="S404" s="510" t="str">
        <f t="shared" si="68"/>
        <v>SMU</v>
      </c>
      <c r="T404" s="500" t="str">
        <f>J404</f>
        <v>SMU</v>
      </c>
      <c r="U404" s="481" t="str">
        <f t="shared" si="77"/>
        <v>L</v>
      </c>
      <c r="V404" s="492" t="str">
        <f>F404</f>
        <v>SMU</v>
      </c>
      <c r="W404" s="643">
        <v>51</v>
      </c>
      <c r="X404" s="492" t="str">
        <f>IF(+V404=F404,H404,F404)</f>
        <v>Navy</v>
      </c>
      <c r="Y404" s="644">
        <v>37</v>
      </c>
    </row>
    <row r="405" spans="1:25" ht="16" x14ac:dyDescent="0.8">
      <c r="A405" s="485">
        <v>6</v>
      </c>
      <c r="B405" s="636" t="s">
        <v>39</v>
      </c>
      <c r="C405" s="638">
        <v>44478</v>
      </c>
      <c r="D405" s="630">
        <f>12.5/24</f>
        <v>0.52083333333333337</v>
      </c>
      <c r="E405" s="481" t="s">
        <v>59</v>
      </c>
      <c r="F405" s="636" t="s">
        <v>240</v>
      </c>
      <c r="G405" s="481" t="str">
        <f t="shared" si="65"/>
        <v>ACC</v>
      </c>
      <c r="H405" s="636" t="s">
        <v>124</v>
      </c>
      <c r="I405" s="481" t="str">
        <f t="shared" si="69"/>
        <v>ACC</v>
      </c>
      <c r="J405" s="636" t="str">
        <f>F405</f>
        <v>Georgia Tech</v>
      </c>
      <c r="K405" s="565" t="str">
        <f t="shared" si="66"/>
        <v>Duke</v>
      </c>
      <c r="L405" s="639">
        <v>4.5</v>
      </c>
      <c r="M405" s="634">
        <v>60.5</v>
      </c>
      <c r="N405" s="485" t="str">
        <f>J405</f>
        <v>Georgia Tech</v>
      </c>
      <c r="O405" s="640">
        <v>31</v>
      </c>
      <c r="P405" s="668" t="str">
        <f t="shared" si="76"/>
        <v>Duke</v>
      </c>
      <c r="Q405" s="614">
        <v>27</v>
      </c>
      <c r="R405" s="510" t="str">
        <f t="shared" si="67"/>
        <v>Duke</v>
      </c>
      <c r="S405" s="510" t="str">
        <f t="shared" si="68"/>
        <v>Georgia Tech</v>
      </c>
      <c r="T405" s="500" t="str">
        <f>J405</f>
        <v>Georgia Tech</v>
      </c>
      <c r="U405" s="481" t="str">
        <f t="shared" si="77"/>
        <v>L</v>
      </c>
      <c r="V405" s="492" t="str">
        <f>F405</f>
        <v>Georgia Tech</v>
      </c>
      <c r="W405" s="643">
        <v>56</v>
      </c>
      <c r="X405" s="492" t="str">
        <f>IF(+V405=F405,H405,F405)</f>
        <v>Duke</v>
      </c>
      <c r="Y405" s="644">
        <v>33</v>
      </c>
    </row>
    <row r="406" spans="1:25" ht="16" x14ac:dyDescent="0.8">
      <c r="A406" s="485">
        <v>6</v>
      </c>
      <c r="B406" s="636" t="s">
        <v>39</v>
      </c>
      <c r="C406" s="638">
        <v>44478</v>
      </c>
      <c r="D406" s="630">
        <f>15/24</f>
        <v>0.625</v>
      </c>
      <c r="E406" s="481" t="s">
        <v>67</v>
      </c>
      <c r="F406" s="636" t="s">
        <v>140</v>
      </c>
      <c r="G406" s="481" t="str">
        <f t="shared" si="65"/>
        <v>ACC</v>
      </c>
      <c r="H406" s="636" t="s">
        <v>129</v>
      </c>
      <c r="I406" s="481" t="str">
        <f t="shared" si="69"/>
        <v>ACC</v>
      </c>
      <c r="J406" s="636" t="str">
        <f>H406</f>
        <v>Louisville</v>
      </c>
      <c r="K406" s="565" t="str">
        <f t="shared" si="66"/>
        <v>Virginia</v>
      </c>
      <c r="L406" s="639">
        <v>2.5</v>
      </c>
      <c r="M406" s="634">
        <v>69.5</v>
      </c>
      <c r="N406" s="668" t="str">
        <f>K406</f>
        <v>Virginia</v>
      </c>
      <c r="O406" s="640">
        <v>34</v>
      </c>
      <c r="P406" s="668" t="str">
        <f t="shared" si="76"/>
        <v>Louisville</v>
      </c>
      <c r="Q406" s="614">
        <v>33</v>
      </c>
      <c r="R406" s="510" t="str">
        <f t="shared" si="67"/>
        <v>Virginia</v>
      </c>
      <c r="S406" s="510" t="str">
        <f t="shared" si="68"/>
        <v>Louisville</v>
      </c>
      <c r="T406" s="500" t="str">
        <f>J406</f>
        <v>Louisville</v>
      </c>
      <c r="U406" s="481" t="str">
        <f t="shared" si="77"/>
        <v>L</v>
      </c>
      <c r="V406" s="492" t="str">
        <f>F406</f>
        <v>Virginia</v>
      </c>
      <c r="W406" s="643">
        <v>31</v>
      </c>
      <c r="X406" s="492" t="str">
        <f>IF(+V406=F406,H406,F406)</f>
        <v>Louisville</v>
      </c>
      <c r="Y406" s="644">
        <v>17</v>
      </c>
    </row>
    <row r="407" spans="1:25" ht="16" x14ac:dyDescent="0.8">
      <c r="A407" s="485">
        <v>6</v>
      </c>
      <c r="B407" s="636" t="s">
        <v>39</v>
      </c>
      <c r="C407" s="638">
        <v>44478</v>
      </c>
      <c r="D407" s="630">
        <f>15.5/24</f>
        <v>0.64583333333333337</v>
      </c>
      <c r="E407" s="481" t="s">
        <v>40</v>
      </c>
      <c r="F407" s="636" t="s">
        <v>126</v>
      </c>
      <c r="G407" s="481" t="str">
        <f t="shared" si="65"/>
        <v>ACC</v>
      </c>
      <c r="H407" s="636" t="s">
        <v>134</v>
      </c>
      <c r="I407" s="481" t="str">
        <f t="shared" si="69"/>
        <v>ACC</v>
      </c>
      <c r="J407" s="636" t="str">
        <f>H407</f>
        <v>North Carolina</v>
      </c>
      <c r="K407" s="565" t="str">
        <f t="shared" si="66"/>
        <v>Florida State</v>
      </c>
      <c r="L407" s="639">
        <v>17.5</v>
      </c>
      <c r="M407" s="634">
        <v>64</v>
      </c>
      <c r="N407" s="668" t="str">
        <f>K407</f>
        <v>Florida State</v>
      </c>
      <c r="O407" s="640">
        <v>45</v>
      </c>
      <c r="P407" s="668" t="str">
        <f t="shared" si="76"/>
        <v>North Carolina</v>
      </c>
      <c r="Q407" s="614">
        <v>35</v>
      </c>
      <c r="R407" s="510" t="str">
        <f t="shared" si="67"/>
        <v>Florida State</v>
      </c>
      <c r="S407" s="510" t="str">
        <f t="shared" si="68"/>
        <v>North Carolina</v>
      </c>
      <c r="T407" s="500" t="str">
        <f>J407</f>
        <v>North Carolina</v>
      </c>
      <c r="U407" s="481" t="str">
        <f t="shared" si="77"/>
        <v>L</v>
      </c>
      <c r="V407" s="492" t="str">
        <f>F407</f>
        <v>Florida State</v>
      </c>
      <c r="W407" s="643">
        <v>31</v>
      </c>
      <c r="X407" s="492" t="str">
        <f>IF(+V407=F407,H407,F407)</f>
        <v>North Carolina</v>
      </c>
      <c r="Y407" s="644">
        <v>28</v>
      </c>
    </row>
    <row r="408" spans="1:25" ht="16" x14ac:dyDescent="0.8">
      <c r="A408" s="485">
        <v>6</v>
      </c>
      <c r="B408" s="636" t="s">
        <v>39</v>
      </c>
      <c r="C408" s="638">
        <v>44478</v>
      </c>
      <c r="D408" s="630">
        <f>15.5/24</f>
        <v>0.64583333333333337</v>
      </c>
      <c r="E408" s="481" t="s">
        <v>272</v>
      </c>
      <c r="F408" s="636" t="s">
        <v>69</v>
      </c>
      <c r="G408" s="481" t="str">
        <f t="shared" si="65"/>
        <v>ACC</v>
      </c>
      <c r="H408" s="636" t="s">
        <v>97</v>
      </c>
      <c r="I408" s="481" t="str">
        <f t="shared" si="69"/>
        <v>ACC</v>
      </c>
      <c r="J408" s="636" t="str">
        <f>F408</f>
        <v>Wake Forest</v>
      </c>
      <c r="K408" s="565" t="str">
        <f t="shared" si="66"/>
        <v>Syracuse</v>
      </c>
      <c r="L408" s="639">
        <v>6</v>
      </c>
      <c r="M408" s="634">
        <v>57.5</v>
      </c>
      <c r="N408" s="485" t="str">
        <f t="shared" ref="N408:N420" si="78">J408</f>
        <v>Wake Forest</v>
      </c>
      <c r="O408" s="640">
        <v>40</v>
      </c>
      <c r="P408" s="668" t="str">
        <f t="shared" si="76"/>
        <v>Syracuse</v>
      </c>
      <c r="Q408" s="614">
        <v>37</v>
      </c>
      <c r="R408" s="510" t="str">
        <f t="shared" si="67"/>
        <v>Syracuse</v>
      </c>
      <c r="S408" s="510" t="str">
        <f t="shared" si="68"/>
        <v>Wake Forest</v>
      </c>
      <c r="T408" s="500" t="str">
        <f>J408</f>
        <v>Wake Forest</v>
      </c>
      <c r="U408" s="481" t="str">
        <f t="shared" si="77"/>
        <v>L</v>
      </c>
      <c r="V408" s="492" t="str">
        <f>F408</f>
        <v>Wake Forest</v>
      </c>
      <c r="W408" s="643">
        <v>38</v>
      </c>
      <c r="X408" s="492" t="str">
        <f>IF(+V408=F408,H408,F408)</f>
        <v>Syracuse</v>
      </c>
      <c r="Y408" s="644">
        <v>14</v>
      </c>
    </row>
    <row r="409" spans="1:25" ht="16" x14ac:dyDescent="0.8">
      <c r="A409" s="485">
        <v>6</v>
      </c>
      <c r="B409" s="636" t="s">
        <v>39</v>
      </c>
      <c r="C409" s="638">
        <v>44478</v>
      </c>
      <c r="D409" s="630">
        <f>19.5/24</f>
        <v>0.8125</v>
      </c>
      <c r="E409" s="481" t="s">
        <v>67</v>
      </c>
      <c r="F409" s="636" t="s">
        <v>193</v>
      </c>
      <c r="G409" s="481" t="str">
        <f t="shared" si="65"/>
        <v>Ind</v>
      </c>
      <c r="H409" s="636" t="s">
        <v>234</v>
      </c>
      <c r="I409" s="481" t="str">
        <f t="shared" si="69"/>
        <v>ACC</v>
      </c>
      <c r="J409" s="636" t="str">
        <f>F409</f>
        <v>Notre Dame</v>
      </c>
      <c r="K409" s="565" t="str">
        <f t="shared" si="66"/>
        <v>Virginia Tech</v>
      </c>
      <c r="L409" s="639">
        <v>1</v>
      </c>
      <c r="M409" s="634">
        <v>47</v>
      </c>
      <c r="N409" s="485" t="str">
        <f t="shared" si="78"/>
        <v>Notre Dame</v>
      </c>
      <c r="O409" s="640">
        <v>32</v>
      </c>
      <c r="P409" s="668" t="str">
        <f t="shared" si="76"/>
        <v>Virginia Tech</v>
      </c>
      <c r="Q409" s="614">
        <v>29</v>
      </c>
      <c r="R409" s="510" t="str">
        <f t="shared" si="67"/>
        <v>Notre Dame</v>
      </c>
      <c r="S409" s="510" t="str">
        <f t="shared" si="68"/>
        <v>Virginia Tech</v>
      </c>
      <c r="T409" s="500" t="str">
        <f>K409</f>
        <v>Virginia Tech</v>
      </c>
      <c r="U409" s="481" t="str">
        <f t="shared" si="77"/>
        <v>L</v>
      </c>
      <c r="W409" s="643"/>
      <c r="X409" s="492" t="s">
        <v>502</v>
      </c>
      <c r="Y409" s="644"/>
    </row>
    <row r="410" spans="1:25" ht="16" x14ac:dyDescent="0.8">
      <c r="A410" s="485">
        <v>6</v>
      </c>
      <c r="B410" s="636" t="s">
        <v>39</v>
      </c>
      <c r="C410" s="638">
        <v>44478</v>
      </c>
      <c r="D410" s="630">
        <f>15.5/24</f>
        <v>0.64583333333333337</v>
      </c>
      <c r="E410" s="481" t="s">
        <v>73</v>
      </c>
      <c r="F410" s="636" t="s">
        <v>101</v>
      </c>
      <c r="G410" s="481" t="str">
        <f t="shared" si="65"/>
        <v>B10</v>
      </c>
      <c r="H410" s="636" t="s">
        <v>142</v>
      </c>
      <c r="I410" s="481" t="str">
        <f t="shared" si="69"/>
        <v>B10</v>
      </c>
      <c r="J410" s="636" t="str">
        <f>F410</f>
        <v>Wisconsin</v>
      </c>
      <c r="K410" s="565" t="str">
        <f t="shared" si="66"/>
        <v>Illinois</v>
      </c>
      <c r="L410" s="639">
        <v>10</v>
      </c>
      <c r="M410" s="634">
        <v>42</v>
      </c>
      <c r="N410" s="485" t="str">
        <f t="shared" si="78"/>
        <v>Wisconsin</v>
      </c>
      <c r="O410" s="640">
        <v>24</v>
      </c>
      <c r="P410" s="668" t="str">
        <f t="shared" si="76"/>
        <v>Illinois</v>
      </c>
      <c r="Q410" s="614">
        <v>0</v>
      </c>
      <c r="R410" s="510" t="str">
        <f t="shared" si="67"/>
        <v>Wisconsin</v>
      </c>
      <c r="S410" s="510" t="str">
        <f t="shared" si="68"/>
        <v>Illinois</v>
      </c>
      <c r="T410" s="500" t="str">
        <f>K410</f>
        <v>Illinois</v>
      </c>
      <c r="U410" s="481" t="str">
        <f t="shared" si="77"/>
        <v>L</v>
      </c>
      <c r="V410" s="492" t="str">
        <f>F410</f>
        <v>Wisconsin</v>
      </c>
      <c r="W410" s="643">
        <v>45</v>
      </c>
      <c r="X410" s="492" t="str">
        <f>IF(+V410=F410,H410,F410)</f>
        <v>Illinois</v>
      </c>
      <c r="Y410" s="644">
        <v>7</v>
      </c>
    </row>
    <row r="411" spans="1:25" ht="16" x14ac:dyDescent="0.8">
      <c r="A411" s="485">
        <v>6</v>
      </c>
      <c r="B411" s="636" t="s">
        <v>39</v>
      </c>
      <c r="C411" s="638">
        <v>44478</v>
      </c>
      <c r="D411" s="630">
        <f>16/24</f>
        <v>0.66666666666666663</v>
      </c>
      <c r="E411" s="481" t="s">
        <v>127</v>
      </c>
      <c r="F411" s="636" t="s">
        <v>155</v>
      </c>
      <c r="G411" s="481" t="str">
        <f t="shared" si="65"/>
        <v>B10</v>
      </c>
      <c r="H411" s="636" t="s">
        <v>144</v>
      </c>
      <c r="I411" s="481" t="str">
        <f t="shared" si="69"/>
        <v>B10</v>
      </c>
      <c r="J411" s="636" t="str">
        <f>H411</f>
        <v>Iowa</v>
      </c>
      <c r="K411" s="565" t="str">
        <f t="shared" si="66"/>
        <v>Penn State</v>
      </c>
      <c r="L411" s="639">
        <v>2</v>
      </c>
      <c r="M411" s="634">
        <v>41</v>
      </c>
      <c r="N411" s="485" t="str">
        <f t="shared" si="78"/>
        <v>Iowa</v>
      </c>
      <c r="O411" s="640">
        <v>23</v>
      </c>
      <c r="P411" s="668" t="str">
        <f t="shared" si="76"/>
        <v>Penn State</v>
      </c>
      <c r="Q411" s="614">
        <v>20</v>
      </c>
      <c r="R411" s="510" t="str">
        <f t="shared" si="67"/>
        <v>Iowa</v>
      </c>
      <c r="S411" s="510" t="str">
        <f t="shared" si="68"/>
        <v>Penn State</v>
      </c>
      <c r="T411" s="500" t="str">
        <f>H411</f>
        <v>Iowa</v>
      </c>
      <c r="U411" s="481" t="str">
        <f t="shared" si="77"/>
        <v>W</v>
      </c>
      <c r="V411" s="492" t="str">
        <f>H411</f>
        <v>Iowa</v>
      </c>
      <c r="W411" s="643">
        <v>41</v>
      </c>
      <c r="X411" s="492" t="str">
        <f>IF(+V411=F411,H411,F411)</f>
        <v>Penn State</v>
      </c>
      <c r="Y411" s="644">
        <v>21</v>
      </c>
    </row>
    <row r="412" spans="1:25" ht="16" x14ac:dyDescent="0.8">
      <c r="A412" s="485">
        <v>6</v>
      </c>
      <c r="B412" s="636" t="s">
        <v>39</v>
      </c>
      <c r="C412" s="638">
        <v>44478</v>
      </c>
      <c r="D412" s="630">
        <f>19.5/24</f>
        <v>0.8125</v>
      </c>
      <c r="E412" s="481" t="s">
        <v>145</v>
      </c>
      <c r="F412" s="636" t="s">
        <v>147</v>
      </c>
      <c r="G412" s="481" t="str">
        <f t="shared" si="65"/>
        <v>B10</v>
      </c>
      <c r="H412" s="636" t="s">
        <v>151</v>
      </c>
      <c r="I412" s="481" t="str">
        <f t="shared" si="69"/>
        <v>B10</v>
      </c>
      <c r="J412" s="636" t="str">
        <f>F412</f>
        <v>Michigan</v>
      </c>
      <c r="K412" s="565" t="str">
        <f t="shared" si="66"/>
        <v>Nebraska</v>
      </c>
      <c r="L412" s="639">
        <v>3.5</v>
      </c>
      <c r="M412" s="634">
        <v>50.5</v>
      </c>
      <c r="N412" s="485" t="str">
        <f t="shared" si="78"/>
        <v>Michigan</v>
      </c>
      <c r="O412" s="640">
        <v>32</v>
      </c>
      <c r="P412" s="668" t="str">
        <f t="shared" si="76"/>
        <v>Nebraska</v>
      </c>
      <c r="Q412" s="614">
        <v>29</v>
      </c>
      <c r="R412" s="510" t="str">
        <f t="shared" si="67"/>
        <v>Nebraska</v>
      </c>
      <c r="S412" s="510" t="str">
        <f t="shared" si="68"/>
        <v>Michigan</v>
      </c>
      <c r="T412" s="500" t="str">
        <f>J412</f>
        <v>Michigan</v>
      </c>
      <c r="U412" s="481" t="str">
        <f t="shared" si="77"/>
        <v>L</v>
      </c>
      <c r="W412" s="643"/>
      <c r="X412" s="492" t="s">
        <v>502</v>
      </c>
      <c r="Y412" s="644"/>
    </row>
    <row r="413" spans="1:25" ht="16" x14ac:dyDescent="0.8">
      <c r="A413" s="485">
        <v>6</v>
      </c>
      <c r="B413" s="636" t="s">
        <v>39</v>
      </c>
      <c r="C413" s="638">
        <v>44478</v>
      </c>
      <c r="D413" s="630">
        <f>12/24</f>
        <v>0.5</v>
      </c>
      <c r="E413" s="481" t="s">
        <v>127</v>
      </c>
      <c r="F413" s="636" t="s">
        <v>167</v>
      </c>
      <c r="G413" s="481" t="str">
        <f t="shared" si="65"/>
        <v>B10</v>
      </c>
      <c r="H413" s="636" t="s">
        <v>70</v>
      </c>
      <c r="I413" s="481" t="str">
        <f t="shared" si="69"/>
        <v>B10</v>
      </c>
      <c r="J413" s="636" t="str">
        <f>H413</f>
        <v>Ohio State</v>
      </c>
      <c r="K413" s="565" t="str">
        <f t="shared" si="66"/>
        <v>Maryland</v>
      </c>
      <c r="L413" s="639">
        <v>20.5</v>
      </c>
      <c r="M413" s="634">
        <v>70.5</v>
      </c>
      <c r="N413" s="485" t="str">
        <f t="shared" si="78"/>
        <v>Ohio State</v>
      </c>
      <c r="O413" s="640">
        <v>66</v>
      </c>
      <c r="P413" s="668" t="str">
        <f t="shared" si="76"/>
        <v>Maryland</v>
      </c>
      <c r="Q413" s="614">
        <v>17</v>
      </c>
      <c r="R413" s="510" t="str">
        <f t="shared" si="67"/>
        <v>Ohio State</v>
      </c>
      <c r="S413" s="510" t="str">
        <f t="shared" si="68"/>
        <v>Maryland</v>
      </c>
      <c r="T413" s="500" t="str">
        <f>J413</f>
        <v>Ohio State</v>
      </c>
      <c r="U413" s="481" t="str">
        <f t="shared" si="77"/>
        <v>W</v>
      </c>
      <c r="W413" s="643"/>
      <c r="X413" s="492" t="s">
        <v>502</v>
      </c>
      <c r="Y413" s="644"/>
    </row>
    <row r="414" spans="1:25" ht="16" x14ac:dyDescent="0.8">
      <c r="A414" s="485">
        <v>6</v>
      </c>
      <c r="B414" s="636" t="s">
        <v>39</v>
      </c>
      <c r="C414" s="638">
        <v>44478</v>
      </c>
      <c r="D414" s="630">
        <f>12/24</f>
        <v>0.5</v>
      </c>
      <c r="E414" s="481" t="s">
        <v>73</v>
      </c>
      <c r="F414" s="636" t="s">
        <v>149</v>
      </c>
      <c r="G414" s="481" t="str">
        <f t="shared" si="65"/>
        <v>B10</v>
      </c>
      <c r="H414" s="636" t="s">
        <v>99</v>
      </c>
      <c r="I414" s="481" t="str">
        <f t="shared" si="69"/>
        <v>B10</v>
      </c>
      <c r="J414" s="636" t="str">
        <f>F414</f>
        <v>Michigan State</v>
      </c>
      <c r="K414" s="565" t="str">
        <f t="shared" si="66"/>
        <v>Rutgers</v>
      </c>
      <c r="L414" s="639">
        <v>5.5</v>
      </c>
      <c r="M414" s="634">
        <v>50</v>
      </c>
      <c r="N414" s="485" t="str">
        <f t="shared" si="78"/>
        <v>Michigan State</v>
      </c>
      <c r="O414" s="640">
        <v>31</v>
      </c>
      <c r="P414" s="668" t="str">
        <f t="shared" si="76"/>
        <v>Rutgers</v>
      </c>
      <c r="Q414" s="614">
        <v>13</v>
      </c>
      <c r="R414" s="510" t="str">
        <f t="shared" si="67"/>
        <v>Michigan State</v>
      </c>
      <c r="S414" s="510" t="str">
        <f t="shared" si="68"/>
        <v>Rutgers</v>
      </c>
      <c r="T414" s="500" t="str">
        <f>J414</f>
        <v>Michigan State</v>
      </c>
      <c r="U414" s="481" t="str">
        <f t="shared" si="77"/>
        <v>W</v>
      </c>
      <c r="V414" s="492" t="str">
        <f>H414</f>
        <v>Rutgers</v>
      </c>
      <c r="W414" s="643">
        <v>38</v>
      </c>
      <c r="X414" s="492" t="str">
        <f>IF(+V414=F414,H414,F414)</f>
        <v>Michigan State</v>
      </c>
      <c r="Y414" s="644">
        <v>27</v>
      </c>
    </row>
    <row r="415" spans="1:25" ht="16" x14ac:dyDescent="0.8">
      <c r="A415" s="485">
        <v>6</v>
      </c>
      <c r="B415" s="636" t="s">
        <v>39</v>
      </c>
      <c r="C415" s="638">
        <v>44478</v>
      </c>
      <c r="D415" s="630">
        <f>12/24</f>
        <v>0.5</v>
      </c>
      <c r="E415" s="481" t="s">
        <v>77</v>
      </c>
      <c r="F415" s="636" t="s">
        <v>235</v>
      </c>
      <c r="G415" s="481" t="str">
        <f t="shared" si="65"/>
        <v>B12</v>
      </c>
      <c r="H415" s="636" t="s">
        <v>156</v>
      </c>
      <c r="I415" s="481" t="str">
        <f t="shared" si="69"/>
        <v>B12</v>
      </c>
      <c r="J415" s="636" t="str">
        <f>H415</f>
        <v>Baylor</v>
      </c>
      <c r="K415" s="565" t="str">
        <f t="shared" si="66"/>
        <v>West Virginia</v>
      </c>
      <c r="L415" s="639">
        <v>2.5</v>
      </c>
      <c r="M415" s="634">
        <v>44.5</v>
      </c>
      <c r="N415" s="485" t="str">
        <f t="shared" si="78"/>
        <v>Baylor</v>
      </c>
      <c r="O415" s="640">
        <v>45</v>
      </c>
      <c r="P415" s="668" t="str">
        <f t="shared" si="76"/>
        <v>West Virginia</v>
      </c>
      <c r="Q415" s="614">
        <v>20</v>
      </c>
      <c r="R415" s="510" t="str">
        <f t="shared" si="67"/>
        <v>Baylor</v>
      </c>
      <c r="S415" s="510" t="str">
        <f t="shared" si="68"/>
        <v>West Virginia</v>
      </c>
      <c r="T415" s="500" t="str">
        <f>K415</f>
        <v>West Virginia</v>
      </c>
      <c r="U415" s="481" t="str">
        <f t="shared" si="77"/>
        <v>L</v>
      </c>
      <c r="V415" s="492" t="str">
        <f>F415</f>
        <v>West Virginia</v>
      </c>
      <c r="W415" s="643">
        <v>27</v>
      </c>
      <c r="X415" s="492" t="str">
        <f>IF(+V415=F415,H415,F415)</f>
        <v>Baylor</v>
      </c>
      <c r="Y415" s="644">
        <v>21</v>
      </c>
    </row>
    <row r="416" spans="1:25" ht="16" x14ac:dyDescent="0.8">
      <c r="A416" s="485">
        <v>6</v>
      </c>
      <c r="B416" s="636" t="s">
        <v>39</v>
      </c>
      <c r="C416" s="638">
        <v>44478</v>
      </c>
      <c r="D416" s="630">
        <f>12/24</f>
        <v>0.5</v>
      </c>
      <c r="E416" s="481" t="s">
        <v>145</v>
      </c>
      <c r="F416" s="636" t="s">
        <v>164</v>
      </c>
      <c r="G416" s="481" t="str">
        <f t="shared" si="65"/>
        <v>B12</v>
      </c>
      <c r="H416" s="636" t="s">
        <v>168</v>
      </c>
      <c r="I416" s="481" t="str">
        <f t="shared" si="69"/>
        <v>B12</v>
      </c>
      <c r="J416" s="636" t="str">
        <f>F416</f>
        <v>Oklahoma</v>
      </c>
      <c r="K416" s="565" t="str">
        <f t="shared" si="66"/>
        <v>Texas</v>
      </c>
      <c r="L416" s="639">
        <v>3.5</v>
      </c>
      <c r="M416" s="634">
        <v>63.5</v>
      </c>
      <c r="N416" s="485" t="str">
        <f t="shared" si="78"/>
        <v>Oklahoma</v>
      </c>
      <c r="O416" s="640">
        <v>55</v>
      </c>
      <c r="P416" s="668" t="str">
        <f t="shared" si="76"/>
        <v>Texas</v>
      </c>
      <c r="Q416" s="614">
        <v>48</v>
      </c>
      <c r="R416" s="510" t="str">
        <f t="shared" si="67"/>
        <v>Oklahoma</v>
      </c>
      <c r="S416" s="510" t="str">
        <f t="shared" si="68"/>
        <v>Texas</v>
      </c>
      <c r="T416" s="500" t="str">
        <f>H416</f>
        <v>Texas</v>
      </c>
      <c r="U416" s="481" t="str">
        <f t="shared" si="77"/>
        <v>L</v>
      </c>
      <c r="V416" s="492" t="str">
        <f>F416</f>
        <v>Oklahoma</v>
      </c>
      <c r="W416" s="643">
        <v>53</v>
      </c>
      <c r="X416" s="492" t="str">
        <f>IF(+V416=F416,H416,F416)</f>
        <v>Texas</v>
      </c>
      <c r="Y416" s="644">
        <v>45</v>
      </c>
    </row>
    <row r="417" spans="1:25" ht="16" x14ac:dyDescent="0.8">
      <c r="A417" s="485">
        <v>6</v>
      </c>
      <c r="B417" s="636" t="s">
        <v>39</v>
      </c>
      <c r="C417" s="638">
        <v>44478</v>
      </c>
      <c r="D417" s="630">
        <f>19/24</f>
        <v>0.79166666666666663</v>
      </c>
      <c r="E417" s="481" t="s">
        <v>40</v>
      </c>
      <c r="F417" s="636" t="s">
        <v>166</v>
      </c>
      <c r="G417" s="481" t="str">
        <f t="shared" si="65"/>
        <v>B12</v>
      </c>
      <c r="H417" s="636" t="s">
        <v>170</v>
      </c>
      <c r="I417" s="481" t="str">
        <f t="shared" si="69"/>
        <v>B12</v>
      </c>
      <c r="J417" s="636" t="str">
        <f>F417</f>
        <v>TCU</v>
      </c>
      <c r="K417" s="565" t="str">
        <f t="shared" si="66"/>
        <v>Texas Tech</v>
      </c>
      <c r="L417" s="639">
        <v>2</v>
      </c>
      <c r="M417" s="634">
        <v>60</v>
      </c>
      <c r="N417" s="485" t="str">
        <f t="shared" si="78"/>
        <v>TCU</v>
      </c>
      <c r="O417" s="640">
        <v>52</v>
      </c>
      <c r="P417" s="668" t="str">
        <f t="shared" si="76"/>
        <v>Texas Tech</v>
      </c>
      <c r="Q417" s="614">
        <v>31</v>
      </c>
      <c r="R417" s="510" t="str">
        <f t="shared" si="67"/>
        <v>TCU</v>
      </c>
      <c r="S417" s="510" t="str">
        <f t="shared" si="68"/>
        <v>Texas Tech</v>
      </c>
      <c r="T417" s="500" t="str">
        <f>K417</f>
        <v>Texas Tech</v>
      </c>
      <c r="U417" s="481" t="str">
        <f t="shared" si="77"/>
        <v>L</v>
      </c>
      <c r="V417" s="492" t="str">
        <f>F417</f>
        <v>TCU</v>
      </c>
      <c r="W417" s="643">
        <v>34</v>
      </c>
      <c r="X417" s="492" t="str">
        <f>IF(+V417=F417,H417,F417)</f>
        <v>Texas Tech</v>
      </c>
      <c r="Y417" s="644">
        <v>18</v>
      </c>
    </row>
    <row r="418" spans="1:25" ht="16" x14ac:dyDescent="0.8">
      <c r="A418" s="485">
        <v>6</v>
      </c>
      <c r="B418" s="636" t="s">
        <v>39</v>
      </c>
      <c r="C418" s="638">
        <v>44478</v>
      </c>
      <c r="D418" s="630">
        <f>14/24</f>
        <v>0.58333333333333337</v>
      </c>
      <c r="E418" s="481" t="s">
        <v>52</v>
      </c>
      <c r="F418" s="636" t="s">
        <v>180</v>
      </c>
      <c r="G418" s="481" t="str">
        <f t="shared" si="65"/>
        <v>CUSA</v>
      </c>
      <c r="H418" s="636" t="s">
        <v>174</v>
      </c>
      <c r="I418" s="481" t="str">
        <f t="shared" si="69"/>
        <v>CUSA</v>
      </c>
      <c r="J418" s="636" t="str">
        <f>H418</f>
        <v>Marshall</v>
      </c>
      <c r="K418" s="565" t="str">
        <f t="shared" si="66"/>
        <v>Old Dominion</v>
      </c>
      <c r="L418" s="639">
        <v>20.5</v>
      </c>
      <c r="M418" s="634">
        <v>65.5</v>
      </c>
      <c r="N418" s="485" t="str">
        <f t="shared" si="78"/>
        <v>Marshall</v>
      </c>
      <c r="O418" s="640">
        <v>20</v>
      </c>
      <c r="P418" s="668" t="str">
        <f t="shared" si="76"/>
        <v>Old Dominion</v>
      </c>
      <c r="Q418" s="614">
        <v>13</v>
      </c>
      <c r="R418" s="510" t="str">
        <f t="shared" si="67"/>
        <v>Old Dominion</v>
      </c>
      <c r="S418" s="510" t="str">
        <f t="shared" si="68"/>
        <v>Marshall</v>
      </c>
      <c r="T418" s="500" t="str">
        <f>J418</f>
        <v>Marshall</v>
      </c>
      <c r="U418" s="481" t="str">
        <f t="shared" si="77"/>
        <v>L</v>
      </c>
      <c r="W418" s="643"/>
      <c r="X418" s="492" t="s">
        <v>502</v>
      </c>
      <c r="Y418" s="644"/>
    </row>
    <row r="419" spans="1:25" ht="16" x14ac:dyDescent="0.8">
      <c r="A419" s="485">
        <v>6</v>
      </c>
      <c r="B419" s="636" t="s">
        <v>39</v>
      </c>
      <c r="C419" s="638">
        <v>44478</v>
      </c>
      <c r="D419" s="630">
        <f>19/24</f>
        <v>0.79166666666666663</v>
      </c>
      <c r="E419" s="481" t="s">
        <v>59</v>
      </c>
      <c r="F419" s="636" t="s">
        <v>163</v>
      </c>
      <c r="G419" s="481" t="str">
        <f t="shared" si="65"/>
        <v>CUSA</v>
      </c>
      <c r="H419" s="636" t="s">
        <v>182</v>
      </c>
      <c r="I419" s="481" t="str">
        <f t="shared" si="69"/>
        <v>CUSA</v>
      </c>
      <c r="J419" s="636" t="str">
        <f>F419</f>
        <v>UTEP</v>
      </c>
      <c r="K419" s="565" t="str">
        <f t="shared" si="66"/>
        <v>Southern Miss</v>
      </c>
      <c r="L419" s="639">
        <v>2.5</v>
      </c>
      <c r="M419" s="634">
        <v>44.5</v>
      </c>
      <c r="N419" s="485" t="str">
        <f t="shared" si="78"/>
        <v>UTEP</v>
      </c>
      <c r="O419" s="640">
        <v>26</v>
      </c>
      <c r="P419" s="668" t="str">
        <f t="shared" si="76"/>
        <v>Southern Miss</v>
      </c>
      <c r="Q419" s="614">
        <v>13</v>
      </c>
      <c r="R419" s="510" t="str">
        <f t="shared" si="67"/>
        <v>UTEP</v>
      </c>
      <c r="S419" s="510" t="str">
        <f t="shared" si="68"/>
        <v>Southern Miss</v>
      </c>
      <c r="T419" s="500" t="str">
        <f>K419</f>
        <v>Southern Miss</v>
      </c>
      <c r="U419" s="481" t="str">
        <f t="shared" si="77"/>
        <v>L</v>
      </c>
      <c r="W419" s="643"/>
      <c r="X419" s="492" t="s">
        <v>502</v>
      </c>
      <c r="Y419" s="644"/>
    </row>
    <row r="420" spans="1:25" ht="16" x14ac:dyDescent="0.8">
      <c r="A420" s="485">
        <v>6</v>
      </c>
      <c r="B420" s="636" t="s">
        <v>39</v>
      </c>
      <c r="C420" s="638">
        <v>44478</v>
      </c>
      <c r="D420" s="630">
        <f>15.5/24</f>
        <v>0.64583333333333337</v>
      </c>
      <c r="E420" s="481"/>
      <c r="F420" s="636" t="s">
        <v>104</v>
      </c>
      <c r="G420" s="481" t="str">
        <f t="shared" si="65"/>
        <v>CUSA</v>
      </c>
      <c r="H420" s="636" t="s">
        <v>185</v>
      </c>
      <c r="I420" s="481" t="str">
        <f t="shared" si="69"/>
        <v>CUSA</v>
      </c>
      <c r="J420" s="636" t="str">
        <f>H420</f>
        <v>UAB</v>
      </c>
      <c r="K420" s="565" t="str">
        <f t="shared" si="66"/>
        <v>Florida Atlantic</v>
      </c>
      <c r="L420" s="639">
        <v>4.5</v>
      </c>
      <c r="M420" s="634">
        <v>48.5</v>
      </c>
      <c r="N420" s="485" t="str">
        <f t="shared" si="78"/>
        <v>UAB</v>
      </c>
      <c r="O420" s="640">
        <v>31</v>
      </c>
      <c r="P420" s="668" t="str">
        <f t="shared" si="76"/>
        <v>Florida Atlantic</v>
      </c>
      <c r="Q420" s="614">
        <v>14</v>
      </c>
      <c r="R420" s="510" t="str">
        <f t="shared" si="67"/>
        <v>UAB</v>
      </c>
      <c r="S420" s="510" t="str">
        <f t="shared" si="68"/>
        <v>Florida Atlantic</v>
      </c>
      <c r="T420" s="500" t="str">
        <f>J420</f>
        <v>UAB</v>
      </c>
      <c r="U420" s="481" t="str">
        <f t="shared" si="77"/>
        <v>W</v>
      </c>
      <c r="W420" s="643"/>
      <c r="X420" s="492" t="s">
        <v>502</v>
      </c>
      <c r="Y420" s="644"/>
    </row>
    <row r="421" spans="1:25" ht="16" x14ac:dyDescent="0.8">
      <c r="A421" s="485">
        <v>6</v>
      </c>
      <c r="B421" s="636" t="s">
        <v>39</v>
      </c>
      <c r="C421" s="638">
        <v>44478</v>
      </c>
      <c r="D421" s="630">
        <f>19/24</f>
        <v>0.79166666666666663</v>
      </c>
      <c r="E421" s="481"/>
      <c r="F421" s="636" t="s">
        <v>187</v>
      </c>
      <c r="G421" s="481" t="str">
        <f t="shared" si="65"/>
        <v>CUSA</v>
      </c>
      <c r="H421" s="636" t="s">
        <v>189</v>
      </c>
      <c r="I421" s="481" t="str">
        <f t="shared" si="69"/>
        <v>CUSA</v>
      </c>
      <c r="J421" s="636" t="str">
        <f>H421</f>
        <v>Western Kentucky</v>
      </c>
      <c r="K421" s="565" t="str">
        <f t="shared" si="66"/>
        <v>UT San Antonio</v>
      </c>
      <c r="L421" s="639">
        <v>3.5</v>
      </c>
      <c r="M421" s="634">
        <v>70</v>
      </c>
      <c r="N421" s="668" t="str">
        <f>K421</f>
        <v>UT San Antonio</v>
      </c>
      <c r="O421" s="640">
        <v>52</v>
      </c>
      <c r="P421" s="668" t="str">
        <f t="shared" si="76"/>
        <v>Western Kentucky</v>
      </c>
      <c r="Q421" s="614">
        <v>46</v>
      </c>
      <c r="R421" s="510" t="str">
        <f t="shared" si="67"/>
        <v>UT San Antonio</v>
      </c>
      <c r="S421" s="510" t="str">
        <f t="shared" si="68"/>
        <v>Western Kentucky</v>
      </c>
      <c r="T421" s="500" t="str">
        <f>J421</f>
        <v>Western Kentucky</v>
      </c>
      <c r="U421" s="481" t="str">
        <f t="shared" si="77"/>
        <v>L</v>
      </c>
      <c r="W421" s="643"/>
      <c r="X421" s="492" t="s">
        <v>502</v>
      </c>
      <c r="Y421" s="644"/>
    </row>
    <row r="422" spans="1:25" ht="16" x14ac:dyDescent="0.8">
      <c r="A422" s="485">
        <v>6</v>
      </c>
      <c r="B422" s="636" t="s">
        <v>39</v>
      </c>
      <c r="C422" s="638">
        <v>44478</v>
      </c>
      <c r="D422" s="630">
        <f>15.5/24</f>
        <v>0.64583333333333337</v>
      </c>
      <c r="E422" s="481" t="s">
        <v>145</v>
      </c>
      <c r="F422" s="636" t="s">
        <v>199</v>
      </c>
      <c r="G422" s="481" t="str">
        <f t="shared" si="65"/>
        <v>MWC</v>
      </c>
      <c r="H422" s="636" t="s">
        <v>47</v>
      </c>
      <c r="I422" s="481" t="str">
        <f t="shared" si="69"/>
        <v>Ind</v>
      </c>
      <c r="J422" s="636" t="str">
        <f>H422</f>
        <v>BYU</v>
      </c>
      <c r="K422" s="565" t="str">
        <f t="shared" si="66"/>
        <v>Boise State</v>
      </c>
      <c r="L422" s="639">
        <v>6</v>
      </c>
      <c r="M422" s="634">
        <v>57.5</v>
      </c>
      <c r="N422" s="668" t="str">
        <f>K422</f>
        <v>Boise State</v>
      </c>
      <c r="O422" s="640">
        <v>26</v>
      </c>
      <c r="P422" s="668" t="str">
        <f t="shared" si="76"/>
        <v>BYU</v>
      </c>
      <c r="Q422" s="614">
        <v>17</v>
      </c>
      <c r="R422" s="510" t="str">
        <f t="shared" si="67"/>
        <v>Boise State</v>
      </c>
      <c r="S422" s="510" t="str">
        <f t="shared" si="68"/>
        <v>BYU</v>
      </c>
      <c r="T422" s="500" t="str">
        <f>H422</f>
        <v>BYU</v>
      </c>
      <c r="U422" s="481" t="str">
        <f t="shared" si="77"/>
        <v>L</v>
      </c>
      <c r="V422" s="492" t="str">
        <f>H422</f>
        <v>BYU</v>
      </c>
      <c r="W422" s="643">
        <v>51</v>
      </c>
      <c r="X422" s="492" t="str">
        <f>IF(+V422=F422,H422,F422)</f>
        <v>Boise State</v>
      </c>
      <c r="Y422" s="644">
        <v>17</v>
      </c>
    </row>
    <row r="423" spans="1:25" ht="16" x14ac:dyDescent="0.8">
      <c r="A423" s="485">
        <v>6</v>
      </c>
      <c r="B423" s="636" t="s">
        <v>39</v>
      </c>
      <c r="C423" s="638">
        <v>44478</v>
      </c>
      <c r="D423" s="630">
        <f>15.5/24</f>
        <v>0.64583333333333337</v>
      </c>
      <c r="E423" s="481" t="s">
        <v>59</v>
      </c>
      <c r="F423" s="636" t="s">
        <v>176</v>
      </c>
      <c r="G423" s="481" t="str">
        <f t="shared" si="65"/>
        <v>CUSA</v>
      </c>
      <c r="H423" s="636" t="s">
        <v>348</v>
      </c>
      <c r="I423" s="481" t="str">
        <f t="shared" si="69"/>
        <v>Ind</v>
      </c>
      <c r="J423" s="636" t="str">
        <f>H423</f>
        <v>Liberty</v>
      </c>
      <c r="K423" s="565" t="str">
        <f t="shared" si="66"/>
        <v>Middle Tenn St</v>
      </c>
      <c r="L423" s="639">
        <v>19.5</v>
      </c>
      <c r="M423" s="634">
        <v>58</v>
      </c>
      <c r="N423" s="485" t="str">
        <f>J423</f>
        <v>Liberty</v>
      </c>
      <c r="O423" s="640">
        <v>41</v>
      </c>
      <c r="P423" s="668" t="str">
        <f t="shared" si="76"/>
        <v>Middle Tenn St</v>
      </c>
      <c r="Q423" s="614">
        <v>13</v>
      </c>
      <c r="R423" s="510" t="str">
        <f t="shared" si="67"/>
        <v>Liberty</v>
      </c>
      <c r="S423" s="510" t="str">
        <f t="shared" si="68"/>
        <v>Middle Tenn St</v>
      </c>
      <c r="T423" s="500" t="str">
        <f>K423</f>
        <v>Middle Tenn St</v>
      </c>
      <c r="U423" s="481" t="str">
        <f t="shared" si="77"/>
        <v>L</v>
      </c>
      <c r="W423" s="643"/>
      <c r="X423" s="492" t="s">
        <v>502</v>
      </c>
      <c r="Y423" s="644"/>
    </row>
    <row r="424" spans="1:25" ht="16" x14ac:dyDescent="0.8">
      <c r="A424" s="485">
        <v>6</v>
      </c>
      <c r="B424" s="636" t="s">
        <v>39</v>
      </c>
      <c r="C424" s="638">
        <v>44478</v>
      </c>
      <c r="D424" s="630">
        <f>15.5/24</f>
        <v>0.64583333333333337</v>
      </c>
      <c r="E424" s="481"/>
      <c r="F424" s="636" t="s">
        <v>63</v>
      </c>
      <c r="G424" s="481" t="str">
        <f t="shared" si="65"/>
        <v>Ind</v>
      </c>
      <c r="H424" s="636" t="s">
        <v>51</v>
      </c>
      <c r="I424" s="481" t="str">
        <f t="shared" si="69"/>
        <v>Ind</v>
      </c>
      <c r="J424" s="636" t="str">
        <f>F424</f>
        <v>Connecticut</v>
      </c>
      <c r="K424" s="565" t="str">
        <f t="shared" si="66"/>
        <v>Massachusetts</v>
      </c>
      <c r="L424" s="639">
        <v>3.5</v>
      </c>
      <c r="M424" s="634">
        <v>57</v>
      </c>
      <c r="N424" s="668" t="str">
        <f>K424</f>
        <v>Massachusetts</v>
      </c>
      <c r="O424" s="640">
        <v>27</v>
      </c>
      <c r="P424" s="668" t="str">
        <f t="shared" si="76"/>
        <v>Connecticut</v>
      </c>
      <c r="Q424" s="614">
        <v>13</v>
      </c>
      <c r="R424" s="510" t="str">
        <f t="shared" si="67"/>
        <v>Massachusetts</v>
      </c>
      <c r="S424" s="510" t="str">
        <f t="shared" si="68"/>
        <v>Connecticut</v>
      </c>
      <c r="T424" s="500" t="str">
        <f>J424</f>
        <v>Connecticut</v>
      </c>
      <c r="U424" s="481" t="str">
        <f t="shared" si="77"/>
        <v>L</v>
      </c>
      <c r="W424" s="643"/>
      <c r="X424" s="492" t="s">
        <v>502</v>
      </c>
      <c r="Y424" s="644"/>
    </row>
    <row r="425" spans="1:25" ht="16" x14ac:dyDescent="0.8">
      <c r="A425" s="485">
        <v>6</v>
      </c>
      <c r="B425" s="636" t="s">
        <v>39</v>
      </c>
      <c r="C425" s="638">
        <v>44478</v>
      </c>
      <c r="D425" s="630">
        <f>12/24</f>
        <v>0.5</v>
      </c>
      <c r="E425" s="481"/>
      <c r="F425" s="636" t="s">
        <v>154</v>
      </c>
      <c r="G425" s="481" t="str">
        <f t="shared" si="65"/>
        <v>MAC</v>
      </c>
      <c r="H425" s="636" t="s">
        <v>148</v>
      </c>
      <c r="I425" s="481" t="str">
        <f t="shared" si="69"/>
        <v>MAC</v>
      </c>
      <c r="J425" s="636" t="str">
        <f>H425</f>
        <v>Bowling Green</v>
      </c>
      <c r="K425" s="565" t="str">
        <f t="shared" si="66"/>
        <v>Akron</v>
      </c>
      <c r="L425" s="639">
        <v>14.5</v>
      </c>
      <c r="M425" s="634">
        <v>63.5</v>
      </c>
      <c r="N425" s="668" t="str">
        <f>K425</f>
        <v>Akron</v>
      </c>
      <c r="O425" s="640">
        <v>35</v>
      </c>
      <c r="P425" s="668" t="str">
        <f t="shared" si="76"/>
        <v>Bowling Green</v>
      </c>
      <c r="Q425" s="614">
        <v>20</v>
      </c>
      <c r="R425" s="510" t="str">
        <f t="shared" si="67"/>
        <v>Akron</v>
      </c>
      <c r="S425" s="510" t="str">
        <f t="shared" si="68"/>
        <v>Bowling Green</v>
      </c>
      <c r="T425" s="500" t="str">
        <f>J425</f>
        <v>Bowling Green</v>
      </c>
      <c r="U425" s="481" t="str">
        <f t="shared" si="77"/>
        <v>L</v>
      </c>
      <c r="V425" s="492" t="str">
        <f>F425</f>
        <v>Akron</v>
      </c>
      <c r="W425" s="643">
        <v>31</v>
      </c>
      <c r="X425" s="492" t="str">
        <f>IF(+V425=F425,H425,F425)</f>
        <v>Bowling Green</v>
      </c>
      <c r="Y425" s="644">
        <v>3</v>
      </c>
    </row>
    <row r="426" spans="1:25" ht="16" x14ac:dyDescent="0.8">
      <c r="A426" s="485">
        <v>6</v>
      </c>
      <c r="B426" s="636" t="s">
        <v>39</v>
      </c>
      <c r="C426" s="638">
        <v>44478</v>
      </c>
      <c r="D426" s="630">
        <f>15.5/24</f>
        <v>0.64583333333333337</v>
      </c>
      <c r="E426" s="481"/>
      <c r="F426" s="636" t="s">
        <v>173</v>
      </c>
      <c r="G426" s="481" t="str">
        <f t="shared" si="65"/>
        <v>MAC</v>
      </c>
      <c r="H426" s="636" t="s">
        <v>108</v>
      </c>
      <c r="I426" s="481" t="str">
        <f t="shared" si="69"/>
        <v>MAC</v>
      </c>
      <c r="J426" s="636" t="str">
        <f>F426</f>
        <v>Miami (OH)</v>
      </c>
      <c r="K426" s="565" t="str">
        <f t="shared" si="66"/>
        <v>Eastern Michigan</v>
      </c>
      <c r="L426" s="639">
        <v>1.5</v>
      </c>
      <c r="M426" s="634">
        <v>59.5</v>
      </c>
      <c r="N426" s="668" t="str">
        <f>K426</f>
        <v>Eastern Michigan</v>
      </c>
      <c r="O426" s="640">
        <v>13</v>
      </c>
      <c r="P426" s="668" t="str">
        <f t="shared" si="76"/>
        <v>Miami (OH)</v>
      </c>
      <c r="Q426" s="614">
        <v>12</v>
      </c>
      <c r="R426" s="510" t="str">
        <f t="shared" si="67"/>
        <v>Eastern Michigan</v>
      </c>
      <c r="S426" s="510" t="str">
        <f t="shared" si="68"/>
        <v>Miami (OH)</v>
      </c>
      <c r="T426" s="500" t="str">
        <f>J426</f>
        <v>Miami (OH)</v>
      </c>
      <c r="U426" s="481" t="str">
        <f t="shared" si="77"/>
        <v>L</v>
      </c>
      <c r="W426" s="643"/>
      <c r="X426" s="492" t="s">
        <v>502</v>
      </c>
      <c r="Y426" s="644"/>
    </row>
    <row r="427" spans="1:25" ht="16" x14ac:dyDescent="0.8">
      <c r="A427" s="485">
        <v>6</v>
      </c>
      <c r="B427" s="636" t="s">
        <v>39</v>
      </c>
      <c r="C427" s="638">
        <v>44478</v>
      </c>
      <c r="D427" s="630">
        <f>19/24</f>
        <v>0.79166666666666663</v>
      </c>
      <c r="E427" s="481" t="s">
        <v>102</v>
      </c>
      <c r="F427" s="636" t="s">
        <v>74</v>
      </c>
      <c r="G427" s="481" t="str">
        <f t="shared" si="65"/>
        <v>MAC</v>
      </c>
      <c r="H427" s="636" t="s">
        <v>121</v>
      </c>
      <c r="I427" s="481" t="str">
        <f t="shared" si="69"/>
        <v>MAC</v>
      </c>
      <c r="J427" s="636" t="str">
        <f>H427</f>
        <v>Kent State</v>
      </c>
      <c r="K427" s="565" t="str">
        <f t="shared" si="66"/>
        <v>Buffalo</v>
      </c>
      <c r="L427" s="639">
        <v>5.5</v>
      </c>
      <c r="M427" s="634">
        <v>65</v>
      </c>
      <c r="N427" s="485" t="str">
        <f>J427</f>
        <v>Kent State</v>
      </c>
      <c r="O427" s="640">
        <v>48</v>
      </c>
      <c r="P427" s="668" t="str">
        <f t="shared" si="76"/>
        <v>Buffalo</v>
      </c>
      <c r="Q427" s="614">
        <v>38</v>
      </c>
      <c r="R427" s="510" t="str">
        <f t="shared" si="67"/>
        <v>Kent State</v>
      </c>
      <c r="S427" s="510" t="str">
        <f t="shared" si="68"/>
        <v>Buffalo</v>
      </c>
      <c r="T427" s="500" t="str">
        <f>J427</f>
        <v>Kent State</v>
      </c>
      <c r="U427" s="481" t="str">
        <f t="shared" si="77"/>
        <v>W</v>
      </c>
      <c r="V427" s="492" t="str">
        <f>F427</f>
        <v>Buffalo</v>
      </c>
      <c r="W427" s="643">
        <v>70</v>
      </c>
      <c r="X427" s="492" t="str">
        <f>IF(+V427=F427,H427,F427)</f>
        <v>Kent State</v>
      </c>
      <c r="Y427" s="644">
        <v>421</v>
      </c>
    </row>
    <row r="428" spans="1:25" ht="16" x14ac:dyDescent="0.8">
      <c r="A428" s="485">
        <v>6</v>
      </c>
      <c r="B428" s="636" t="s">
        <v>39</v>
      </c>
      <c r="C428" s="638">
        <v>44478</v>
      </c>
      <c r="D428" s="630">
        <f>15.5/24</f>
        <v>0.64583333333333337</v>
      </c>
      <c r="E428" s="481"/>
      <c r="F428" s="636" t="s">
        <v>82</v>
      </c>
      <c r="G428" s="481" t="str">
        <f t="shared" si="65"/>
        <v>MAC</v>
      </c>
      <c r="H428" s="636" t="s">
        <v>195</v>
      </c>
      <c r="I428" s="481" t="str">
        <f t="shared" si="69"/>
        <v>MAC</v>
      </c>
      <c r="J428" s="636" t="str">
        <f>F428</f>
        <v>Central Michigan</v>
      </c>
      <c r="K428" s="565" t="str">
        <f t="shared" si="66"/>
        <v>Ohio</v>
      </c>
      <c r="L428" s="639">
        <v>5.5</v>
      </c>
      <c r="M428" s="634">
        <v>56.5</v>
      </c>
      <c r="N428" s="485" t="str">
        <f>J428</f>
        <v>Central Michigan</v>
      </c>
      <c r="O428" s="640">
        <v>30</v>
      </c>
      <c r="P428" s="668" t="str">
        <f t="shared" si="76"/>
        <v>Ohio</v>
      </c>
      <c r="Q428" s="614">
        <v>27</v>
      </c>
      <c r="R428" s="510" t="str">
        <f t="shared" si="67"/>
        <v>Ohio</v>
      </c>
      <c r="S428" s="510" t="str">
        <f t="shared" si="68"/>
        <v>Central Michigan</v>
      </c>
      <c r="T428" s="500" t="str">
        <f>J428</f>
        <v>Central Michigan</v>
      </c>
      <c r="U428" s="481" t="str">
        <f t="shared" si="77"/>
        <v>L</v>
      </c>
      <c r="W428" s="643"/>
      <c r="X428" s="492" t="s">
        <v>502</v>
      </c>
      <c r="Y428" s="644"/>
    </row>
    <row r="429" spans="1:25" ht="16" x14ac:dyDescent="0.8">
      <c r="A429" s="485">
        <v>6</v>
      </c>
      <c r="B429" s="636" t="s">
        <v>39</v>
      </c>
      <c r="C429" s="638">
        <v>44478</v>
      </c>
      <c r="D429" s="630">
        <f>12/24</f>
        <v>0.5</v>
      </c>
      <c r="E429" s="481" t="s">
        <v>52</v>
      </c>
      <c r="F429" s="636" t="s">
        <v>110</v>
      </c>
      <c r="G429" s="481" t="str">
        <f t="shared" si="65"/>
        <v>MAC</v>
      </c>
      <c r="H429" s="636" t="s">
        <v>84</v>
      </c>
      <c r="I429" s="481" t="str">
        <f t="shared" si="69"/>
        <v>MAC</v>
      </c>
      <c r="J429" s="636" t="str">
        <f t="shared" ref="J429:J434" si="79">H429</f>
        <v>Toledo</v>
      </c>
      <c r="K429" s="565" t="str">
        <f t="shared" si="66"/>
        <v>Northern Illinois</v>
      </c>
      <c r="L429" s="639">
        <v>12.5</v>
      </c>
      <c r="M429" s="634">
        <v>52</v>
      </c>
      <c r="N429" s="668" t="str">
        <f>K429</f>
        <v>Northern Illinois</v>
      </c>
      <c r="O429" s="640">
        <v>22</v>
      </c>
      <c r="P429" s="668" t="str">
        <f t="shared" si="76"/>
        <v>Toledo</v>
      </c>
      <c r="Q429" s="614">
        <v>20</v>
      </c>
      <c r="R429" s="510" t="str">
        <f t="shared" si="67"/>
        <v>Northern Illinois</v>
      </c>
      <c r="S429" s="510" t="str">
        <f t="shared" si="68"/>
        <v>Toledo</v>
      </c>
      <c r="T429" s="500" t="str">
        <f>K429</f>
        <v>Northern Illinois</v>
      </c>
      <c r="U429" s="481" t="str">
        <f t="shared" si="77"/>
        <v>W</v>
      </c>
      <c r="V429" s="492" t="str">
        <f>H429</f>
        <v>Toledo</v>
      </c>
      <c r="W429" s="643">
        <v>41</v>
      </c>
      <c r="X429" s="492" t="str">
        <f>IF(+V429=F429,H429,F429)</f>
        <v>Northern Illinois</v>
      </c>
      <c r="Y429" s="644">
        <v>24</v>
      </c>
    </row>
    <row r="430" spans="1:25" ht="16" x14ac:dyDescent="0.8">
      <c r="A430" s="485">
        <v>6</v>
      </c>
      <c r="B430" s="636" t="s">
        <v>39</v>
      </c>
      <c r="C430" s="638">
        <v>44478</v>
      </c>
      <c r="D430" s="630">
        <f>15.5/24</f>
        <v>0.64583333333333337</v>
      </c>
      <c r="E430" s="481" t="s">
        <v>102</v>
      </c>
      <c r="F430" s="636" t="s">
        <v>141</v>
      </c>
      <c r="G430" s="481" t="str">
        <f t="shared" si="65"/>
        <v>MAC</v>
      </c>
      <c r="H430" s="636" t="s">
        <v>214</v>
      </c>
      <c r="I430" s="481" t="str">
        <f t="shared" si="69"/>
        <v>MAC</v>
      </c>
      <c r="J430" s="636" t="str">
        <f t="shared" si="79"/>
        <v>Western Michigan</v>
      </c>
      <c r="K430" s="565" t="str">
        <f t="shared" si="66"/>
        <v>Ball State</v>
      </c>
      <c r="L430" s="639">
        <v>11</v>
      </c>
      <c r="M430" s="634">
        <v>58</v>
      </c>
      <c r="N430" s="668" t="str">
        <f>K430</f>
        <v>Ball State</v>
      </c>
      <c r="O430" s="640">
        <v>45</v>
      </c>
      <c r="P430" s="668" t="str">
        <f t="shared" si="76"/>
        <v>Western Michigan</v>
      </c>
      <c r="Q430" s="614">
        <v>20</v>
      </c>
      <c r="R430" s="510" t="str">
        <f t="shared" si="67"/>
        <v>Ball State</v>
      </c>
      <c r="S430" s="510" t="str">
        <f t="shared" si="68"/>
        <v>Western Michigan</v>
      </c>
      <c r="T430" s="500" t="str">
        <f>K430</f>
        <v>Ball State</v>
      </c>
      <c r="U430" s="481" t="str">
        <f t="shared" si="77"/>
        <v>W</v>
      </c>
      <c r="V430" s="492" t="str">
        <f>F430</f>
        <v>Ball State</v>
      </c>
      <c r="W430" s="643">
        <v>30</v>
      </c>
      <c r="X430" s="492" t="str">
        <f>IF(+V430=F430,H430,F430)</f>
        <v>Western Michigan</v>
      </c>
      <c r="Y430" s="644">
        <v>27</v>
      </c>
    </row>
    <row r="431" spans="1:25" ht="16" x14ac:dyDescent="0.8">
      <c r="A431" s="485">
        <v>6</v>
      </c>
      <c r="B431" s="636" t="s">
        <v>39</v>
      </c>
      <c r="C431" s="638">
        <v>44478</v>
      </c>
      <c r="D431" s="630">
        <f>19/24</f>
        <v>0.79166666666666663</v>
      </c>
      <c r="E431" s="481" t="s">
        <v>52</v>
      </c>
      <c r="F431" s="636" t="s">
        <v>143</v>
      </c>
      <c r="G431" s="481" t="str">
        <f t="shared" si="65"/>
        <v>MWC</v>
      </c>
      <c r="H431" s="636" t="s">
        <v>197</v>
      </c>
      <c r="I431" s="481" t="str">
        <f t="shared" si="69"/>
        <v>MWC</v>
      </c>
      <c r="J431" s="636" t="str">
        <f t="shared" si="79"/>
        <v>Air Force</v>
      </c>
      <c r="K431" s="565" t="str">
        <f t="shared" si="66"/>
        <v>Wyoming</v>
      </c>
      <c r="L431" s="639">
        <v>6</v>
      </c>
      <c r="M431" s="634">
        <v>46</v>
      </c>
      <c r="N431" s="485" t="str">
        <f>J431</f>
        <v>Air Force</v>
      </c>
      <c r="O431" s="640">
        <v>24</v>
      </c>
      <c r="P431" s="668" t="str">
        <f t="shared" si="76"/>
        <v>Wyoming</v>
      </c>
      <c r="Q431" s="614">
        <v>14</v>
      </c>
      <c r="R431" s="510" t="str">
        <f t="shared" si="67"/>
        <v>Air Force</v>
      </c>
      <c r="S431" s="510" t="str">
        <f t="shared" si="68"/>
        <v>Wyoming</v>
      </c>
      <c r="T431" s="500" t="str">
        <f>K431</f>
        <v>Wyoming</v>
      </c>
      <c r="U431" s="481" t="str">
        <f t="shared" si="77"/>
        <v>L</v>
      </c>
      <c r="W431" s="643"/>
      <c r="X431" s="492" t="s">
        <v>502</v>
      </c>
      <c r="Y431" s="644"/>
    </row>
    <row r="432" spans="1:25" ht="16" x14ac:dyDescent="0.8">
      <c r="A432" s="485">
        <v>6</v>
      </c>
      <c r="B432" s="636" t="s">
        <v>39</v>
      </c>
      <c r="C432" s="638">
        <v>44478</v>
      </c>
      <c r="D432" s="630">
        <f>15.5/24</f>
        <v>0.64583333333333337</v>
      </c>
      <c r="E432" s="481" t="s">
        <v>77</v>
      </c>
      <c r="F432" s="636" t="s">
        <v>57</v>
      </c>
      <c r="G432" s="481" t="str">
        <f t="shared" si="65"/>
        <v>MWC</v>
      </c>
      <c r="H432" s="636" t="s">
        <v>54</v>
      </c>
      <c r="I432" s="481" t="str">
        <f t="shared" si="69"/>
        <v>MWC</v>
      </c>
      <c r="J432" s="636" t="str">
        <f t="shared" si="79"/>
        <v>Colorado State</v>
      </c>
      <c r="K432" s="565" t="str">
        <f t="shared" si="66"/>
        <v>San Jose State</v>
      </c>
      <c r="L432" s="639">
        <v>2.5</v>
      </c>
      <c r="M432" s="634">
        <v>45</v>
      </c>
      <c r="N432" s="485" t="str">
        <f>J432</f>
        <v>Colorado State</v>
      </c>
      <c r="O432" s="640">
        <v>32</v>
      </c>
      <c r="P432" s="668" t="str">
        <f t="shared" si="76"/>
        <v>San Jose State</v>
      </c>
      <c r="Q432" s="614">
        <v>14</v>
      </c>
      <c r="R432" s="510" t="str">
        <f t="shared" si="67"/>
        <v>Colorado State</v>
      </c>
      <c r="S432" s="510" t="str">
        <f t="shared" si="68"/>
        <v>San Jose State</v>
      </c>
      <c r="T432" s="500" t="str">
        <f>K432</f>
        <v>San Jose State</v>
      </c>
      <c r="U432" s="481" t="str">
        <f t="shared" si="77"/>
        <v>L</v>
      </c>
      <c r="W432" s="643"/>
      <c r="X432" s="492" t="s">
        <v>502</v>
      </c>
      <c r="Y432" s="644"/>
    </row>
    <row r="433" spans="1:25" ht="15.25" customHeight="1" x14ac:dyDescent="0.8">
      <c r="A433" s="485">
        <v>6</v>
      </c>
      <c r="B433" s="636" t="s">
        <v>39</v>
      </c>
      <c r="C433" s="638">
        <v>44478</v>
      </c>
      <c r="D433" s="630">
        <f>22.5/24</f>
        <v>0.9375</v>
      </c>
      <c r="E433" s="481" t="s">
        <v>52</v>
      </c>
      <c r="F433" s="636" t="s">
        <v>85</v>
      </c>
      <c r="G433" s="481" t="str">
        <f t="shared" si="65"/>
        <v>Ind</v>
      </c>
      <c r="H433" s="636" t="s">
        <v>152</v>
      </c>
      <c r="I433" s="481" t="str">
        <f t="shared" si="69"/>
        <v>MWC</v>
      </c>
      <c r="J433" s="636" t="str">
        <f t="shared" si="79"/>
        <v>Nevada</v>
      </c>
      <c r="K433" s="565" t="str">
        <f t="shared" si="66"/>
        <v>New Mexico State</v>
      </c>
      <c r="L433" s="639">
        <v>30.5</v>
      </c>
      <c r="M433" s="634">
        <v>63</v>
      </c>
      <c r="N433" s="485" t="str">
        <f>J433</f>
        <v>Nevada</v>
      </c>
      <c r="O433" s="640">
        <v>55</v>
      </c>
      <c r="P433" s="668" t="str">
        <f t="shared" si="76"/>
        <v>New Mexico State</v>
      </c>
      <c r="Q433" s="614">
        <v>28</v>
      </c>
      <c r="R433" s="510" t="str">
        <f t="shared" si="67"/>
        <v>New Mexico State</v>
      </c>
      <c r="S433" s="510" t="str">
        <f t="shared" si="68"/>
        <v>Nevada</v>
      </c>
      <c r="T433" s="500" t="str">
        <f>J433</f>
        <v>Nevada</v>
      </c>
      <c r="U433" s="481" t="str">
        <f t="shared" si="77"/>
        <v>L</v>
      </c>
      <c r="W433" s="643"/>
      <c r="X433" s="492" t="s">
        <v>502</v>
      </c>
      <c r="Y433" s="644"/>
    </row>
    <row r="434" spans="1:25" ht="16" x14ac:dyDescent="0.8">
      <c r="A434" s="485">
        <v>6</v>
      </c>
      <c r="B434" s="636" t="s">
        <v>39</v>
      </c>
      <c r="C434" s="638">
        <v>44478</v>
      </c>
      <c r="D434" s="630">
        <f>21/24</f>
        <v>0.875</v>
      </c>
      <c r="E434" s="481" t="s">
        <v>77</v>
      </c>
      <c r="F434" s="636" t="s">
        <v>204</v>
      </c>
      <c r="G434" s="481" t="str">
        <f t="shared" ref="G434:G497" si="80">VLOOKUP(+F434,$F$995:$G$1242,2,FALSE)</f>
        <v>MWC</v>
      </c>
      <c r="H434" s="636" t="s">
        <v>206</v>
      </c>
      <c r="I434" s="481" t="str">
        <f t="shared" si="69"/>
        <v>MWC</v>
      </c>
      <c r="J434" s="636" t="str">
        <f t="shared" si="79"/>
        <v>San Diego State</v>
      </c>
      <c r="K434" s="565" t="str">
        <f t="shared" si="66"/>
        <v>New Mexico</v>
      </c>
      <c r="L434" s="639">
        <v>19.5</v>
      </c>
      <c r="M434" s="634">
        <v>42</v>
      </c>
      <c r="N434" s="485" t="str">
        <f>J434</f>
        <v>San Diego State</v>
      </c>
      <c r="O434" s="640">
        <v>31</v>
      </c>
      <c r="P434" s="668" t="str">
        <f t="shared" si="76"/>
        <v>New Mexico</v>
      </c>
      <c r="Q434" s="614">
        <v>7</v>
      </c>
      <c r="R434" s="510" t="str">
        <f t="shared" si="67"/>
        <v>San Diego State</v>
      </c>
      <c r="S434" s="510" t="str">
        <f t="shared" si="68"/>
        <v>New Mexico</v>
      </c>
      <c r="T434" s="500" t="str">
        <f>K434</f>
        <v>New Mexico</v>
      </c>
      <c r="U434" s="481" t="str">
        <f t="shared" si="77"/>
        <v>L</v>
      </c>
      <c r="W434" s="643"/>
      <c r="X434" s="492" t="s">
        <v>502</v>
      </c>
      <c r="Y434" s="644"/>
    </row>
    <row r="435" spans="1:25" ht="16" x14ac:dyDescent="0.8">
      <c r="A435" s="485">
        <v>6</v>
      </c>
      <c r="B435" s="636" t="s">
        <v>39</v>
      </c>
      <c r="C435" s="638">
        <v>44478</v>
      </c>
      <c r="D435" s="630">
        <f>22.5/24</f>
        <v>0.9375</v>
      </c>
      <c r="E435" s="481" t="s">
        <v>40</v>
      </c>
      <c r="F435" s="636" t="s">
        <v>237</v>
      </c>
      <c r="G435" s="481" t="str">
        <f t="shared" si="80"/>
        <v>P12</v>
      </c>
      <c r="H435" s="636" t="s">
        <v>211</v>
      </c>
      <c r="I435" s="481" t="str">
        <f t="shared" si="69"/>
        <v>P12</v>
      </c>
      <c r="J435" s="636" t="str">
        <f>F435</f>
        <v>UCLA</v>
      </c>
      <c r="K435" s="565" t="str">
        <f t="shared" si="66"/>
        <v>Arizona</v>
      </c>
      <c r="L435" s="639">
        <v>16</v>
      </c>
      <c r="M435" s="634">
        <v>61</v>
      </c>
      <c r="N435" s="485" t="str">
        <f>J435</f>
        <v>UCLA</v>
      </c>
      <c r="O435" s="640">
        <v>34</v>
      </c>
      <c r="P435" s="668" t="str">
        <f t="shared" si="76"/>
        <v>Arizona</v>
      </c>
      <c r="Q435" s="614">
        <v>16</v>
      </c>
      <c r="R435" s="510" t="str">
        <f t="shared" si="67"/>
        <v>UCLA</v>
      </c>
      <c r="S435" s="510" t="str">
        <f t="shared" si="68"/>
        <v>Arizona</v>
      </c>
      <c r="T435" s="500" t="str">
        <f>J435</f>
        <v>UCLA</v>
      </c>
      <c r="U435" s="481" t="str">
        <f t="shared" si="77"/>
        <v>W</v>
      </c>
      <c r="V435" s="492" t="str">
        <f>F435</f>
        <v>UCLA</v>
      </c>
      <c r="W435" s="643">
        <v>27</v>
      </c>
      <c r="X435" s="492" t="str">
        <f>IF(+V435=F435,H435,F435)</f>
        <v>Arizona</v>
      </c>
      <c r="Y435" s="644">
        <v>10</v>
      </c>
    </row>
    <row r="436" spans="1:25" ht="16" x14ac:dyDescent="0.8">
      <c r="A436" s="485">
        <v>6</v>
      </c>
      <c r="B436" s="636" t="s">
        <v>39</v>
      </c>
      <c r="C436" s="638">
        <v>44478</v>
      </c>
      <c r="D436" s="630">
        <f>20/24</f>
        <v>0.83333333333333337</v>
      </c>
      <c r="E436" s="481" t="s">
        <v>127</v>
      </c>
      <c r="F436" s="636" t="s">
        <v>88</v>
      </c>
      <c r="G436" s="481" t="str">
        <f t="shared" si="80"/>
        <v>P12</v>
      </c>
      <c r="H436" s="636" t="s">
        <v>215</v>
      </c>
      <c r="I436" s="481" t="str">
        <f t="shared" si="69"/>
        <v>P12</v>
      </c>
      <c r="J436" s="636" t="str">
        <f>H436</f>
        <v>Southern Cal</v>
      </c>
      <c r="K436" s="565" t="str">
        <f t="shared" si="66"/>
        <v>Utah</v>
      </c>
      <c r="L436" s="639">
        <v>3</v>
      </c>
      <c r="M436" s="634">
        <v>52.5</v>
      </c>
      <c r="N436" s="668" t="str">
        <f>K436</f>
        <v>Utah</v>
      </c>
      <c r="O436" s="640">
        <v>42</v>
      </c>
      <c r="P436" s="668" t="str">
        <f t="shared" si="76"/>
        <v>Southern Cal</v>
      </c>
      <c r="Q436" s="614">
        <v>26</v>
      </c>
      <c r="R436" s="510" t="str">
        <f t="shared" si="67"/>
        <v>Utah</v>
      </c>
      <c r="S436" s="510" t="str">
        <f t="shared" si="68"/>
        <v>Southern Cal</v>
      </c>
      <c r="T436" s="500" t="str">
        <f>F436</f>
        <v>Utah</v>
      </c>
      <c r="U436" s="481" t="str">
        <f t="shared" si="77"/>
        <v>W</v>
      </c>
      <c r="V436" s="492" t="str">
        <f>H436</f>
        <v>Southern Cal</v>
      </c>
      <c r="W436" s="643">
        <v>33</v>
      </c>
      <c r="X436" s="492" t="str">
        <f>IF(+V436=F436,H436,F436)</f>
        <v>Utah</v>
      </c>
      <c r="Y436" s="644">
        <v>17</v>
      </c>
    </row>
    <row r="437" spans="1:25" ht="16" x14ac:dyDescent="0.8">
      <c r="A437" s="485">
        <v>6</v>
      </c>
      <c r="B437" s="636" t="s">
        <v>39</v>
      </c>
      <c r="C437" s="638">
        <v>44478</v>
      </c>
      <c r="D437" s="630">
        <f>16/24</f>
        <v>0.66666666666666663</v>
      </c>
      <c r="E437" s="481" t="s">
        <v>509</v>
      </c>
      <c r="F437" s="636" t="s">
        <v>53</v>
      </c>
      <c r="G437" s="481" t="str">
        <f t="shared" si="80"/>
        <v>P12</v>
      </c>
      <c r="H437" s="636" t="s">
        <v>217</v>
      </c>
      <c r="I437" s="481" t="str">
        <f t="shared" si="69"/>
        <v>P12</v>
      </c>
      <c r="J437" s="636" t="str">
        <f>F437</f>
        <v>Oregon State</v>
      </c>
      <c r="K437" s="565" t="str">
        <f t="shared" si="66"/>
        <v>Washington State</v>
      </c>
      <c r="L437" s="639">
        <v>3.5</v>
      </c>
      <c r="M437" s="634">
        <v>59</v>
      </c>
      <c r="N437" s="668" t="str">
        <f>K437</f>
        <v>Washington State</v>
      </c>
      <c r="O437" s="640">
        <v>31</v>
      </c>
      <c r="P437" s="668" t="str">
        <f t="shared" si="76"/>
        <v>Oregon State</v>
      </c>
      <c r="Q437" s="614">
        <v>24</v>
      </c>
      <c r="R437" s="510" t="str">
        <f t="shared" si="67"/>
        <v>Washington State</v>
      </c>
      <c r="S437" s="510" t="str">
        <f t="shared" si="68"/>
        <v>Oregon State</v>
      </c>
      <c r="T437" s="500" t="str">
        <f>F437</f>
        <v>Oregon State</v>
      </c>
      <c r="U437" s="481" t="str">
        <f t="shared" si="77"/>
        <v>L</v>
      </c>
      <c r="V437" s="492" t="str">
        <f>H437</f>
        <v>Washington State</v>
      </c>
      <c r="W437" s="643">
        <v>38</v>
      </c>
      <c r="X437" s="492" t="str">
        <f>IF(+V437=F437,H437,F437)</f>
        <v>Oregon State</v>
      </c>
      <c r="Y437" s="644">
        <v>28</v>
      </c>
    </row>
    <row r="438" spans="1:25" ht="16" x14ac:dyDescent="0.8">
      <c r="A438" s="485">
        <v>6</v>
      </c>
      <c r="B438" s="636" t="s">
        <v>39</v>
      </c>
      <c r="C438" s="638">
        <v>44478</v>
      </c>
      <c r="D438" s="630">
        <f>19/24</f>
        <v>0.79166666666666663</v>
      </c>
      <c r="E438" s="481"/>
      <c r="F438" s="636" t="s">
        <v>227</v>
      </c>
      <c r="G438" s="481" t="str">
        <f t="shared" si="80"/>
        <v>SB</v>
      </c>
      <c r="H438" s="636" t="s">
        <v>220</v>
      </c>
      <c r="I438" s="481" t="str">
        <f t="shared" si="69"/>
        <v>SB</v>
      </c>
      <c r="J438" s="636" t="str">
        <f>F438</f>
        <v>South Alabama</v>
      </c>
      <c r="K438" s="565" t="str">
        <f t="shared" si="66"/>
        <v>Texas State</v>
      </c>
      <c r="L438" s="639">
        <v>3.5</v>
      </c>
      <c r="M438" s="634">
        <v>52.5</v>
      </c>
      <c r="N438" s="668" t="str">
        <f>K438</f>
        <v>Texas State</v>
      </c>
      <c r="O438" s="640">
        <v>33</v>
      </c>
      <c r="P438" s="668" t="str">
        <f t="shared" si="76"/>
        <v>South Alabama</v>
      </c>
      <c r="Q438" s="614">
        <v>31</v>
      </c>
      <c r="R438" s="510" t="str">
        <f t="shared" si="67"/>
        <v>Texas State</v>
      </c>
      <c r="S438" s="510" t="str">
        <f t="shared" si="68"/>
        <v>South Alabama</v>
      </c>
      <c r="T438" s="500" t="str">
        <f>K438</f>
        <v>Texas State</v>
      </c>
      <c r="U438" s="481" t="str">
        <f t="shared" si="77"/>
        <v>W</v>
      </c>
      <c r="V438" s="492" t="str">
        <f>F438</f>
        <v>South Alabama</v>
      </c>
      <c r="W438" s="643">
        <v>30</v>
      </c>
      <c r="X438" s="492" t="str">
        <f>IF(+V438=F438,H438,F438)</f>
        <v>Texas State</v>
      </c>
      <c r="Y438" s="644">
        <v>20</v>
      </c>
    </row>
    <row r="439" spans="1:25" ht="16" x14ac:dyDescent="0.8">
      <c r="A439" s="485">
        <v>6</v>
      </c>
      <c r="B439" s="636" t="s">
        <v>39</v>
      </c>
      <c r="C439" s="638">
        <v>44478</v>
      </c>
      <c r="D439" s="630">
        <f>19/24</f>
        <v>0.79166666666666663</v>
      </c>
      <c r="E439" s="481"/>
      <c r="F439" s="636" t="s">
        <v>223</v>
      </c>
      <c r="G439" s="481" t="str">
        <f t="shared" si="80"/>
        <v>SB</v>
      </c>
      <c r="H439" s="636" t="s">
        <v>198</v>
      </c>
      <c r="I439" s="481" t="str">
        <f t="shared" si="69"/>
        <v>SB</v>
      </c>
      <c r="J439" s="636" t="str">
        <f>H439</f>
        <v>Troy</v>
      </c>
      <c r="K439" s="565" t="str">
        <f t="shared" si="66"/>
        <v>Georgia Southern</v>
      </c>
      <c r="L439" s="639">
        <v>5.5</v>
      </c>
      <c r="M439" s="634">
        <v>50</v>
      </c>
      <c r="N439" s="485" t="str">
        <f t="shared" ref="N439:N446" si="81">J439</f>
        <v>Troy</v>
      </c>
      <c r="O439" s="640">
        <v>27</v>
      </c>
      <c r="P439" s="668" t="str">
        <f t="shared" si="76"/>
        <v>Georgia Southern</v>
      </c>
      <c r="Q439" s="614">
        <v>24</v>
      </c>
      <c r="R439" s="510" t="str">
        <f t="shared" si="67"/>
        <v>Georgia Southern</v>
      </c>
      <c r="S439" s="510" t="str">
        <f t="shared" si="68"/>
        <v>Troy</v>
      </c>
      <c r="T439" s="500" t="str">
        <f>K439</f>
        <v>Georgia Southern</v>
      </c>
      <c r="U439" s="481" t="str">
        <f t="shared" si="77"/>
        <v>W</v>
      </c>
      <c r="V439" s="492" t="str">
        <f>F439</f>
        <v>Georgia Southern</v>
      </c>
      <c r="W439" s="643">
        <v>20</v>
      </c>
      <c r="X439" s="492" t="str">
        <f>IF(+V439=F439,H439,F439)</f>
        <v>Troy</v>
      </c>
      <c r="Y439" s="644">
        <v>13</v>
      </c>
    </row>
    <row r="440" spans="1:25" ht="16" x14ac:dyDescent="0.8">
      <c r="A440" s="485">
        <v>6</v>
      </c>
      <c r="B440" s="636" t="s">
        <v>39</v>
      </c>
      <c r="C440" s="638">
        <v>44478</v>
      </c>
      <c r="D440" s="630">
        <f>20/24</f>
        <v>0.83333333333333337</v>
      </c>
      <c r="E440" s="481" t="s">
        <v>59</v>
      </c>
      <c r="F440" s="636" t="s">
        <v>91</v>
      </c>
      <c r="G440" s="481" t="str">
        <f t="shared" si="80"/>
        <v>SB</v>
      </c>
      <c r="H440" s="636" t="s">
        <v>64</v>
      </c>
      <c r="I440" s="481" t="str">
        <f t="shared" si="69"/>
        <v>SB</v>
      </c>
      <c r="J440" s="636" t="str">
        <f>F440</f>
        <v>Georgia State</v>
      </c>
      <c r="K440" s="565" t="str">
        <f t="shared" si="66"/>
        <v>UL Monroe</v>
      </c>
      <c r="L440" s="639">
        <v>16</v>
      </c>
      <c r="M440" s="634">
        <v>51.5</v>
      </c>
      <c r="N440" s="485" t="str">
        <f t="shared" si="81"/>
        <v>Georgia State</v>
      </c>
      <c r="O440" s="640">
        <v>55</v>
      </c>
      <c r="P440" s="668" t="str">
        <f t="shared" si="76"/>
        <v>UL Monroe</v>
      </c>
      <c r="Q440" s="614">
        <v>21</v>
      </c>
      <c r="R440" s="510" t="str">
        <f t="shared" si="67"/>
        <v>Georgia State</v>
      </c>
      <c r="S440" s="510" t="str">
        <f t="shared" si="68"/>
        <v>UL Monroe</v>
      </c>
      <c r="T440" s="500" t="str">
        <f>J440</f>
        <v>Georgia State</v>
      </c>
      <c r="U440" s="481" t="str">
        <f t="shared" si="77"/>
        <v>W</v>
      </c>
      <c r="V440" s="492" t="str">
        <f>F440</f>
        <v>Georgia State</v>
      </c>
      <c r="W440" s="643">
        <v>52</v>
      </c>
      <c r="X440" s="492" t="str">
        <f>IF(+V440=F440,H440,F440)</f>
        <v>UL Monroe</v>
      </c>
      <c r="Y440" s="644">
        <v>34</v>
      </c>
    </row>
    <row r="441" spans="1:25" ht="16" x14ac:dyDescent="0.8">
      <c r="A441" s="485">
        <v>6</v>
      </c>
      <c r="B441" s="636" t="s">
        <v>39</v>
      </c>
      <c r="C441" s="638">
        <v>44478</v>
      </c>
      <c r="D441" s="630">
        <f>15.5/24</f>
        <v>0.64583333333333337</v>
      </c>
      <c r="E441" s="481" t="s">
        <v>52</v>
      </c>
      <c r="F441" s="636" t="s">
        <v>226</v>
      </c>
      <c r="G441" s="481" t="str">
        <f t="shared" si="80"/>
        <v>SEC</v>
      </c>
      <c r="H441" s="636" t="s">
        <v>224</v>
      </c>
      <c r="I441" s="481" t="str">
        <f t="shared" si="69"/>
        <v>SEC</v>
      </c>
      <c r="J441" s="636" t="str">
        <f>F441</f>
        <v>Georgia</v>
      </c>
      <c r="K441" s="565" t="str">
        <f t="shared" si="66"/>
        <v>Auburn</v>
      </c>
      <c r="L441" s="639">
        <v>15</v>
      </c>
      <c r="M441" s="634">
        <v>46.5</v>
      </c>
      <c r="N441" s="485" t="str">
        <f t="shared" si="81"/>
        <v>Georgia</v>
      </c>
      <c r="O441" s="640">
        <v>34</v>
      </c>
      <c r="P441" s="668" t="str">
        <f t="shared" si="76"/>
        <v>Auburn</v>
      </c>
      <c r="Q441" s="614">
        <v>10</v>
      </c>
      <c r="R441" s="510" t="str">
        <f t="shared" si="67"/>
        <v>Georgia</v>
      </c>
      <c r="S441" s="510" t="str">
        <f t="shared" si="68"/>
        <v>Auburn</v>
      </c>
      <c r="T441" s="500" t="str">
        <f>J441</f>
        <v>Georgia</v>
      </c>
      <c r="U441" s="481" t="str">
        <f t="shared" si="77"/>
        <v>W</v>
      </c>
      <c r="V441" s="492" t="str">
        <f>F441</f>
        <v>Georgia</v>
      </c>
      <c r="W441" s="643">
        <v>27</v>
      </c>
      <c r="X441" s="492" t="str">
        <f>IF(+V441=F441,H441,F441)</f>
        <v>Auburn</v>
      </c>
      <c r="Y441" s="644">
        <v>6</v>
      </c>
    </row>
    <row r="442" spans="1:25" ht="16" x14ac:dyDescent="0.8">
      <c r="A442" s="485">
        <v>6</v>
      </c>
      <c r="B442" s="636" t="s">
        <v>39</v>
      </c>
      <c r="C442" s="638">
        <v>44478</v>
      </c>
      <c r="D442" s="630">
        <f>12/24</f>
        <v>0.5</v>
      </c>
      <c r="E442" s="481" t="s">
        <v>92</v>
      </c>
      <c r="F442" s="636" t="s">
        <v>175</v>
      </c>
      <c r="G442" s="481" t="str">
        <f t="shared" si="80"/>
        <v>SEC</v>
      </c>
      <c r="H442" s="636" t="s">
        <v>146</v>
      </c>
      <c r="I442" s="481" t="str">
        <f t="shared" si="69"/>
        <v>SEC</v>
      </c>
      <c r="J442" s="636" t="str">
        <f>H442</f>
        <v>Florida</v>
      </c>
      <c r="K442" s="565" t="str">
        <f t="shared" si="66"/>
        <v>Vanderbilt</v>
      </c>
      <c r="L442" s="639">
        <v>38.5</v>
      </c>
      <c r="M442" s="634">
        <v>60</v>
      </c>
      <c r="N442" s="485" t="str">
        <f t="shared" si="81"/>
        <v>Florida</v>
      </c>
      <c r="O442" s="640">
        <v>42</v>
      </c>
      <c r="P442" s="668" t="str">
        <f t="shared" si="76"/>
        <v>Vanderbilt</v>
      </c>
      <c r="Q442" s="614">
        <v>0</v>
      </c>
      <c r="R442" s="510" t="str">
        <f t="shared" si="67"/>
        <v>Florida</v>
      </c>
      <c r="S442" s="510" t="str">
        <f t="shared" si="68"/>
        <v>Vanderbilt</v>
      </c>
      <c r="T442" s="500" t="str">
        <f>J442</f>
        <v>Florida</v>
      </c>
      <c r="U442" s="481" t="str">
        <f t="shared" si="77"/>
        <v>W</v>
      </c>
      <c r="V442" s="492" t="str">
        <f>H442</f>
        <v>Florida</v>
      </c>
      <c r="W442" s="643">
        <v>38</v>
      </c>
      <c r="X442" s="492" t="str">
        <f>IF(+V442=F442,H442,F442)</f>
        <v>Vanderbilt</v>
      </c>
      <c r="Y442" s="644">
        <v>17</v>
      </c>
    </row>
    <row r="443" spans="1:25" ht="16" x14ac:dyDescent="0.8">
      <c r="A443" s="485">
        <v>6</v>
      </c>
      <c r="B443" s="636" t="s">
        <v>39</v>
      </c>
      <c r="C443" s="638">
        <v>44478</v>
      </c>
      <c r="D443" s="630">
        <f>19.5/24</f>
        <v>0.8125</v>
      </c>
      <c r="E443" s="481" t="s">
        <v>92</v>
      </c>
      <c r="F443" s="636" t="s">
        <v>190</v>
      </c>
      <c r="G443" s="481" t="str">
        <f t="shared" si="80"/>
        <v>SEC</v>
      </c>
      <c r="H443" s="636" t="s">
        <v>181</v>
      </c>
      <c r="I443" s="481" t="str">
        <f t="shared" si="69"/>
        <v>SEC</v>
      </c>
      <c r="J443" s="636" t="str">
        <f>H443</f>
        <v>Kentucky</v>
      </c>
      <c r="K443" s="565" t="str">
        <f t="shared" si="66"/>
        <v>LSU</v>
      </c>
      <c r="L443" s="639">
        <v>3</v>
      </c>
      <c r="M443" s="634">
        <v>50.5</v>
      </c>
      <c r="N443" s="485" t="str">
        <f t="shared" si="81"/>
        <v>Kentucky</v>
      </c>
      <c r="O443" s="640">
        <v>42</v>
      </c>
      <c r="P443" s="668" t="str">
        <f t="shared" si="76"/>
        <v>LSU</v>
      </c>
      <c r="Q443" s="614">
        <v>21</v>
      </c>
      <c r="R443" s="510" t="str">
        <f t="shared" si="67"/>
        <v>Kentucky</v>
      </c>
      <c r="S443" s="510" t="str">
        <f t="shared" si="68"/>
        <v>LSU</v>
      </c>
      <c r="T443" s="500" t="str">
        <f>H443</f>
        <v>Kentucky</v>
      </c>
      <c r="U443" s="481" t="str">
        <f t="shared" si="77"/>
        <v>W</v>
      </c>
      <c r="W443" s="643"/>
      <c r="X443" s="492" t="s">
        <v>502</v>
      </c>
      <c r="Y443" s="644"/>
    </row>
    <row r="444" spans="1:25" ht="16" x14ac:dyDescent="0.8">
      <c r="A444" s="485">
        <v>6</v>
      </c>
      <c r="B444" s="636" t="s">
        <v>39</v>
      </c>
      <c r="C444" s="638">
        <v>44478</v>
      </c>
      <c r="D444" s="630">
        <f>12/24</f>
        <v>0.5</v>
      </c>
      <c r="E444" s="481" t="s">
        <v>40</v>
      </c>
      <c r="F444" s="636" t="s">
        <v>94</v>
      </c>
      <c r="G444" s="481" t="str">
        <f t="shared" si="80"/>
        <v>SEC</v>
      </c>
      <c r="H444" s="636" t="s">
        <v>228</v>
      </c>
      <c r="I444" s="481" t="str">
        <f t="shared" si="69"/>
        <v>SEC</v>
      </c>
      <c r="J444" s="636" t="str">
        <f>H444</f>
        <v>Mississippi</v>
      </c>
      <c r="K444" s="565" t="str">
        <f t="shared" si="66"/>
        <v>Arkansas</v>
      </c>
      <c r="L444" s="639">
        <v>6</v>
      </c>
      <c r="M444" s="634">
        <v>66.5</v>
      </c>
      <c r="N444" s="485" t="str">
        <f t="shared" si="81"/>
        <v>Mississippi</v>
      </c>
      <c r="O444" s="640">
        <v>52</v>
      </c>
      <c r="P444" s="668" t="str">
        <f t="shared" si="76"/>
        <v>Arkansas</v>
      </c>
      <c r="Q444" s="614">
        <v>51</v>
      </c>
      <c r="R444" s="510" t="str">
        <f t="shared" si="67"/>
        <v>Arkansas</v>
      </c>
      <c r="S444" s="510" t="str">
        <f t="shared" si="68"/>
        <v>Mississippi</v>
      </c>
      <c r="T444" s="500" t="str">
        <f>K444</f>
        <v>Arkansas</v>
      </c>
      <c r="U444" s="481" t="str">
        <f t="shared" si="77"/>
        <v>W</v>
      </c>
      <c r="V444" s="492" t="str">
        <f>F444</f>
        <v>Arkansas</v>
      </c>
      <c r="W444" s="643">
        <v>33</v>
      </c>
      <c r="X444" s="492" t="str">
        <f>IF(+V444=F444,H444,F444)</f>
        <v>Mississippi</v>
      </c>
      <c r="Y444" s="644">
        <v>21</v>
      </c>
    </row>
    <row r="445" spans="1:25" ht="16" x14ac:dyDescent="0.8">
      <c r="A445" s="485">
        <v>6</v>
      </c>
      <c r="B445" s="636" t="s">
        <v>39</v>
      </c>
      <c r="C445" s="638">
        <v>44478</v>
      </c>
      <c r="D445" s="630">
        <f>16/24</f>
        <v>0.66666666666666663</v>
      </c>
      <c r="E445" s="481" t="s">
        <v>92</v>
      </c>
      <c r="F445" s="636" t="s">
        <v>178</v>
      </c>
      <c r="G445" s="481" t="str">
        <f t="shared" si="80"/>
        <v>CUSA</v>
      </c>
      <c r="H445" s="636" t="s">
        <v>232</v>
      </c>
      <c r="I445" s="481" t="str">
        <f t="shared" si="69"/>
        <v>SEC</v>
      </c>
      <c r="J445" s="636" t="str">
        <f>H445</f>
        <v>Missouri</v>
      </c>
      <c r="K445" s="565" t="str">
        <f t="shared" si="66"/>
        <v>North Texas</v>
      </c>
      <c r="L445" s="639">
        <v>19</v>
      </c>
      <c r="M445" s="634">
        <v>69.5</v>
      </c>
      <c r="N445" s="485" t="str">
        <f t="shared" si="81"/>
        <v>Missouri</v>
      </c>
      <c r="O445" s="640">
        <v>48</v>
      </c>
      <c r="P445" s="668" t="str">
        <f t="shared" si="76"/>
        <v>North Texas</v>
      </c>
      <c r="Q445" s="614">
        <v>35</v>
      </c>
      <c r="R445" s="510" t="str">
        <f t="shared" si="67"/>
        <v>North Texas</v>
      </c>
      <c r="S445" s="510" t="str">
        <f t="shared" si="68"/>
        <v>Missouri</v>
      </c>
      <c r="T445" s="500" t="str">
        <f>H445</f>
        <v>Missouri</v>
      </c>
      <c r="U445" s="481" t="str">
        <f t="shared" si="77"/>
        <v>L</v>
      </c>
      <c r="W445" s="643"/>
      <c r="X445" s="492" t="s">
        <v>502</v>
      </c>
      <c r="Y445" s="644"/>
    </row>
    <row r="446" spans="1:25" ht="16" x14ac:dyDescent="0.8">
      <c r="A446" s="485">
        <v>6</v>
      </c>
      <c r="B446" s="636" t="s">
        <v>39</v>
      </c>
      <c r="C446" s="638">
        <v>44478</v>
      </c>
      <c r="D446" s="630">
        <f>12/24</f>
        <v>0.5</v>
      </c>
      <c r="E446" s="481" t="s">
        <v>272</v>
      </c>
      <c r="F446" s="636" t="s">
        <v>135</v>
      </c>
      <c r="G446" s="481" t="str">
        <f t="shared" si="80"/>
        <v>SEC</v>
      </c>
      <c r="H446" s="636" t="s">
        <v>239</v>
      </c>
      <c r="I446" s="481" t="str">
        <f t="shared" si="69"/>
        <v>SEC</v>
      </c>
      <c r="J446" s="636" t="str">
        <f>H446</f>
        <v>Tennessee</v>
      </c>
      <c r="K446" s="565" t="str">
        <f t="shared" si="66"/>
        <v>South Carolina</v>
      </c>
      <c r="L446" s="639">
        <v>10.5</v>
      </c>
      <c r="M446" s="634">
        <v>56</v>
      </c>
      <c r="N446" s="485" t="str">
        <f t="shared" si="81"/>
        <v>Tennessee</v>
      </c>
      <c r="O446" s="640">
        <v>45</v>
      </c>
      <c r="P446" s="668" t="str">
        <f t="shared" si="76"/>
        <v>South Carolina</v>
      </c>
      <c r="Q446" s="614">
        <v>20</v>
      </c>
      <c r="R446" s="510" t="str">
        <f t="shared" si="67"/>
        <v>Tennessee</v>
      </c>
      <c r="S446" s="510" t="str">
        <f t="shared" si="68"/>
        <v>South Carolina</v>
      </c>
      <c r="T446" s="500" t="str">
        <f>F446</f>
        <v>South Carolina</v>
      </c>
      <c r="U446" s="481" t="str">
        <f t="shared" si="77"/>
        <v>L</v>
      </c>
      <c r="V446" s="492" t="str">
        <f>H446</f>
        <v>Tennessee</v>
      </c>
      <c r="W446" s="643">
        <v>31</v>
      </c>
      <c r="X446" s="492" t="str">
        <f>IF(+V446=F446,H446,F446)</f>
        <v>South Carolina</v>
      </c>
      <c r="Y446" s="644">
        <v>27</v>
      </c>
    </row>
    <row r="447" spans="1:25" ht="16" x14ac:dyDescent="0.8">
      <c r="A447" s="485">
        <v>6</v>
      </c>
      <c r="B447" s="636" t="s">
        <v>39</v>
      </c>
      <c r="C447" s="638">
        <v>44478</v>
      </c>
      <c r="D447" s="630">
        <f>20/24</f>
        <v>0.83333333333333337</v>
      </c>
      <c r="E447" s="481" t="s">
        <v>52</v>
      </c>
      <c r="F447" s="636" t="s">
        <v>125</v>
      </c>
      <c r="G447" s="481" t="str">
        <f t="shared" si="80"/>
        <v>SEC</v>
      </c>
      <c r="H447" s="636" t="s">
        <v>236</v>
      </c>
      <c r="I447" s="481" t="str">
        <f t="shared" si="69"/>
        <v>SEC</v>
      </c>
      <c r="J447" s="636" t="str">
        <f>F447</f>
        <v>Alabama</v>
      </c>
      <c r="K447" s="565" t="str">
        <f t="shared" si="66"/>
        <v>Texas A&amp;M</v>
      </c>
      <c r="L447" s="639">
        <v>17.5</v>
      </c>
      <c r="M447" s="634">
        <v>51</v>
      </c>
      <c r="N447" s="668" t="str">
        <f>K447</f>
        <v>Texas A&amp;M</v>
      </c>
      <c r="O447" s="640">
        <v>41</v>
      </c>
      <c r="P447" s="668" t="str">
        <f t="shared" si="76"/>
        <v>Alabama</v>
      </c>
      <c r="Q447" s="614">
        <v>38</v>
      </c>
      <c r="R447" s="510" t="str">
        <f t="shared" si="67"/>
        <v>Texas A&amp;M</v>
      </c>
      <c r="S447" s="510" t="str">
        <f t="shared" si="68"/>
        <v>Alabama</v>
      </c>
      <c r="T447" s="500" t="str">
        <f>F447</f>
        <v>Alabama</v>
      </c>
      <c r="U447" s="481" t="str">
        <f t="shared" si="77"/>
        <v>L</v>
      </c>
      <c r="V447" s="492" t="str">
        <f>F447</f>
        <v>Alabama</v>
      </c>
      <c r="W447" s="643">
        <v>52</v>
      </c>
      <c r="X447" s="492" t="str">
        <f>IF(+V447=F447,H447,F447)</f>
        <v>Texas A&amp;M</v>
      </c>
      <c r="Y447" s="644">
        <v>24</v>
      </c>
    </row>
    <row r="448" spans="1:25" ht="16" hidden="1" x14ac:dyDescent="0.8">
      <c r="A448" s="485">
        <v>6</v>
      </c>
      <c r="B448" s="636" t="s">
        <v>39</v>
      </c>
      <c r="C448" s="638">
        <v>44478</v>
      </c>
      <c r="D448" s="630"/>
      <c r="E448" s="481"/>
      <c r="F448" s="636" t="s">
        <v>225</v>
      </c>
      <c r="G448" s="481" t="str">
        <f t="shared" si="80"/>
        <v>SB</v>
      </c>
      <c r="H448" s="636" t="s">
        <v>241</v>
      </c>
      <c r="I448" s="481" t="str">
        <f t="shared" si="69"/>
        <v>ZZZ</v>
      </c>
      <c r="J448" s="636"/>
      <c r="K448" s="565" t="str">
        <f t="shared" si="66"/>
        <v>Appalachian State</v>
      </c>
      <c r="L448" s="639"/>
      <c r="M448" s="634"/>
      <c r="N448" s="485"/>
      <c r="O448" s="640"/>
      <c r="P448" s="668"/>
      <c r="Q448" s="614"/>
      <c r="R448" s="510"/>
      <c r="S448" s="510"/>
      <c r="T448" s="500"/>
      <c r="U448" s="481"/>
      <c r="W448" s="643"/>
      <c r="Y448" s="644"/>
    </row>
    <row r="449" spans="1:25" ht="16" hidden="1" x14ac:dyDescent="0.8">
      <c r="A449" s="485">
        <v>6</v>
      </c>
      <c r="B449" s="636" t="s">
        <v>39</v>
      </c>
      <c r="C449" s="638">
        <v>44478</v>
      </c>
      <c r="D449" s="630"/>
      <c r="E449" s="481"/>
      <c r="F449" s="636" t="s">
        <v>106</v>
      </c>
      <c r="G449" s="481" t="str">
        <f t="shared" si="80"/>
        <v>Ind</v>
      </c>
      <c r="H449" s="636" t="s">
        <v>241</v>
      </c>
      <c r="I449" s="481" t="str">
        <f t="shared" si="69"/>
        <v>ZZZ</v>
      </c>
      <c r="J449" s="636"/>
      <c r="K449" s="565" t="str">
        <f t="shared" si="66"/>
        <v>Army</v>
      </c>
      <c r="L449" s="639"/>
      <c r="M449" s="634"/>
      <c r="N449" s="485"/>
      <c r="O449" s="640"/>
      <c r="P449" s="668"/>
      <c r="Q449" s="614"/>
      <c r="R449" s="510"/>
      <c r="S449" s="510"/>
      <c r="T449" s="500"/>
      <c r="U449" s="481"/>
      <c r="W449" s="643"/>
      <c r="Y449" s="644"/>
    </row>
    <row r="450" spans="1:25" ht="16" hidden="1" x14ac:dyDescent="0.8">
      <c r="A450" s="485">
        <v>6</v>
      </c>
      <c r="B450" s="636" t="s">
        <v>39</v>
      </c>
      <c r="C450" s="638">
        <v>44478</v>
      </c>
      <c r="D450" s="630"/>
      <c r="E450" s="481"/>
      <c r="F450" s="636" t="s">
        <v>109</v>
      </c>
      <c r="G450" s="481" t="str">
        <f t="shared" si="80"/>
        <v>ACC</v>
      </c>
      <c r="H450" s="636" t="s">
        <v>241</v>
      </c>
      <c r="I450" s="481" t="str">
        <f t="shared" si="69"/>
        <v>ZZZ</v>
      </c>
      <c r="J450" s="636"/>
      <c r="K450" s="565" t="str">
        <f t="shared" si="66"/>
        <v>Boston College</v>
      </c>
      <c r="L450" s="639"/>
      <c r="M450" s="634"/>
      <c r="N450" s="485"/>
      <c r="O450" s="640"/>
      <c r="P450" s="668"/>
      <c r="Q450" s="614"/>
      <c r="R450" s="510"/>
      <c r="S450" s="510"/>
      <c r="T450" s="500"/>
      <c r="U450" s="481"/>
      <c r="W450" s="643"/>
      <c r="Y450" s="644"/>
    </row>
    <row r="451" spans="1:25" ht="16" hidden="1" x14ac:dyDescent="0.8">
      <c r="A451" s="485">
        <v>6</v>
      </c>
      <c r="B451" s="636" t="s">
        <v>39</v>
      </c>
      <c r="C451" s="638">
        <v>44478</v>
      </c>
      <c r="D451" s="630"/>
      <c r="E451" s="481"/>
      <c r="F451" s="636" t="s">
        <v>133</v>
      </c>
      <c r="G451" s="481" t="str">
        <f t="shared" si="80"/>
        <v>P12</v>
      </c>
      <c r="H451" s="636" t="s">
        <v>241</v>
      </c>
      <c r="I451" s="481" t="str">
        <f t="shared" si="69"/>
        <v>ZZZ</v>
      </c>
      <c r="J451" s="636"/>
      <c r="K451" s="565" t="str">
        <f t="shared" ref="K451:K515" si="82">IF(+J451=F451,H451,F451)</f>
        <v>California</v>
      </c>
      <c r="L451" s="639"/>
      <c r="M451" s="634"/>
      <c r="N451" s="485"/>
      <c r="O451" s="640"/>
      <c r="P451" s="668"/>
      <c r="Q451" s="614"/>
      <c r="R451" s="510"/>
      <c r="S451" s="510"/>
      <c r="T451" s="500"/>
      <c r="U451" s="481"/>
      <c r="W451" s="643"/>
      <c r="Y451" s="644"/>
    </row>
    <row r="452" spans="1:25" ht="16" hidden="1" x14ac:dyDescent="0.8">
      <c r="A452" s="485">
        <v>6</v>
      </c>
      <c r="B452" s="636" t="s">
        <v>39</v>
      </c>
      <c r="C452" s="638">
        <v>44478</v>
      </c>
      <c r="D452" s="630"/>
      <c r="E452" s="481"/>
      <c r="F452" s="636" t="s">
        <v>122</v>
      </c>
      <c r="G452" s="481" t="str">
        <f t="shared" si="80"/>
        <v>ACC</v>
      </c>
      <c r="H452" s="636" t="s">
        <v>241</v>
      </c>
      <c r="I452" s="481" t="str">
        <f t="shared" ref="I452:I515" si="83">VLOOKUP(+H452,$F$995:$G$1242,2,FALSE)</f>
        <v>ZZZ</v>
      </c>
      <c r="J452" s="636"/>
      <c r="K452" s="565" t="str">
        <f t="shared" si="82"/>
        <v>Clemson</v>
      </c>
      <c r="L452" s="639"/>
      <c r="M452" s="634"/>
      <c r="N452" s="485"/>
      <c r="O452" s="640"/>
      <c r="P452" s="668"/>
      <c r="Q452" s="614"/>
      <c r="R452" s="510"/>
      <c r="S452" s="510"/>
      <c r="T452" s="500"/>
      <c r="U452" s="481"/>
      <c r="W452" s="643"/>
      <c r="Y452" s="644"/>
    </row>
    <row r="453" spans="1:25" ht="16" hidden="1" x14ac:dyDescent="0.8">
      <c r="A453" s="485">
        <v>6</v>
      </c>
      <c r="B453" s="636" t="s">
        <v>39</v>
      </c>
      <c r="C453" s="638">
        <v>44478</v>
      </c>
      <c r="D453" s="630"/>
      <c r="E453" s="481"/>
      <c r="F453" s="636" t="s">
        <v>111</v>
      </c>
      <c r="G453" s="481" t="str">
        <f t="shared" si="80"/>
        <v>P12</v>
      </c>
      <c r="H453" s="636" t="s">
        <v>241</v>
      </c>
      <c r="I453" s="481" t="str">
        <f t="shared" si="83"/>
        <v>ZZZ</v>
      </c>
      <c r="J453" s="636"/>
      <c r="K453" s="565" t="str">
        <f t="shared" si="82"/>
        <v>Colorado</v>
      </c>
      <c r="L453" s="639"/>
      <c r="M453" s="634"/>
      <c r="N453" s="485"/>
      <c r="O453" s="640"/>
      <c r="P453" s="668"/>
      <c r="Q453" s="614"/>
      <c r="R453" s="510"/>
      <c r="S453" s="510"/>
      <c r="T453" s="500"/>
      <c r="U453" s="481"/>
      <c r="W453" s="643"/>
      <c r="Y453" s="644"/>
    </row>
    <row r="454" spans="1:25" ht="16" hidden="1" x14ac:dyDescent="0.8">
      <c r="A454" s="485">
        <v>6</v>
      </c>
      <c r="B454" s="636" t="s">
        <v>39</v>
      </c>
      <c r="C454" s="638">
        <v>44478</v>
      </c>
      <c r="D454" s="630"/>
      <c r="E454" s="481"/>
      <c r="F454" s="636" t="s">
        <v>201</v>
      </c>
      <c r="G454" s="481" t="str">
        <f t="shared" si="80"/>
        <v>MWC</v>
      </c>
      <c r="H454" s="636" t="s">
        <v>241</v>
      </c>
      <c r="I454" s="481" t="str">
        <f t="shared" si="83"/>
        <v>ZZZ</v>
      </c>
      <c r="J454" s="636"/>
      <c r="K454" s="565" t="str">
        <f t="shared" si="82"/>
        <v>Fresno State</v>
      </c>
      <c r="L454" s="639"/>
      <c r="M454" s="634"/>
      <c r="N454" s="485"/>
      <c r="O454" s="640"/>
      <c r="P454" s="668"/>
      <c r="Q454" s="614"/>
      <c r="R454" s="510"/>
      <c r="S454" s="510"/>
      <c r="T454" s="500"/>
      <c r="U454" s="481"/>
      <c r="W454" s="643"/>
      <c r="Y454" s="644"/>
    </row>
    <row r="455" spans="1:25" ht="16" hidden="1" x14ac:dyDescent="0.8">
      <c r="A455" s="485">
        <v>6</v>
      </c>
      <c r="B455" s="636" t="s">
        <v>39</v>
      </c>
      <c r="C455" s="638">
        <v>44478</v>
      </c>
      <c r="D455" s="630"/>
      <c r="E455" s="481"/>
      <c r="F455" s="636" t="s">
        <v>49</v>
      </c>
      <c r="G455" s="481" t="str">
        <f t="shared" si="80"/>
        <v>MWC</v>
      </c>
      <c r="H455" s="636" t="s">
        <v>241</v>
      </c>
      <c r="I455" s="481" t="str">
        <f t="shared" si="83"/>
        <v>ZZZ</v>
      </c>
      <c r="J455" s="636"/>
      <c r="K455" s="565" t="str">
        <f t="shared" si="82"/>
        <v>Hawaii</v>
      </c>
      <c r="L455" s="639"/>
      <c r="M455" s="634"/>
      <c r="N455" s="485"/>
      <c r="O455" s="640"/>
      <c r="P455" s="668"/>
      <c r="Q455" s="614"/>
      <c r="R455" s="510"/>
      <c r="S455" s="510"/>
      <c r="T455" s="500"/>
      <c r="U455" s="481"/>
      <c r="W455" s="643"/>
      <c r="Y455" s="644"/>
    </row>
    <row r="456" spans="1:25" ht="16" hidden="1" x14ac:dyDescent="0.8">
      <c r="A456" s="485">
        <v>6</v>
      </c>
      <c r="B456" s="636" t="s">
        <v>39</v>
      </c>
      <c r="C456" s="638">
        <v>44478</v>
      </c>
      <c r="D456" s="630"/>
      <c r="E456" s="481"/>
      <c r="F456" s="636" t="s">
        <v>72</v>
      </c>
      <c r="G456" s="481" t="str">
        <f t="shared" si="80"/>
        <v>B10</v>
      </c>
      <c r="H456" s="636" t="s">
        <v>241</v>
      </c>
      <c r="I456" s="481" t="str">
        <f t="shared" si="83"/>
        <v>ZZZ</v>
      </c>
      <c r="J456" s="636"/>
      <c r="K456" s="565" t="str">
        <f t="shared" si="82"/>
        <v>Indiana</v>
      </c>
      <c r="L456" s="639"/>
      <c r="M456" s="634"/>
      <c r="N456" s="485"/>
      <c r="O456" s="640"/>
      <c r="P456" s="668"/>
      <c r="Q456" s="614"/>
      <c r="R456" s="510"/>
      <c r="S456" s="510"/>
      <c r="T456" s="500"/>
      <c r="U456" s="481"/>
      <c r="W456" s="643"/>
      <c r="Y456" s="644"/>
    </row>
    <row r="457" spans="1:25" ht="16" hidden="1" x14ac:dyDescent="0.8">
      <c r="A457" s="485">
        <v>6</v>
      </c>
      <c r="B457" s="636" t="s">
        <v>39</v>
      </c>
      <c r="C457" s="638">
        <v>44478</v>
      </c>
      <c r="D457" s="630"/>
      <c r="E457" s="481"/>
      <c r="F457" s="636" t="s">
        <v>158</v>
      </c>
      <c r="G457" s="481" t="str">
        <f t="shared" si="80"/>
        <v>B12</v>
      </c>
      <c r="H457" s="636" t="s">
        <v>241</v>
      </c>
      <c r="I457" s="481" t="str">
        <f t="shared" si="83"/>
        <v>ZZZ</v>
      </c>
      <c r="J457" s="636"/>
      <c r="K457" s="565" t="str">
        <f t="shared" si="82"/>
        <v>Iowa State</v>
      </c>
      <c r="L457" s="639"/>
      <c r="M457" s="634"/>
      <c r="N457" s="485"/>
      <c r="O457" s="640"/>
      <c r="P457" s="668"/>
      <c r="Q457" s="614"/>
      <c r="R457" s="510"/>
      <c r="S457" s="510"/>
      <c r="T457" s="500"/>
      <c r="U457" s="481"/>
      <c r="W457" s="643"/>
      <c r="Y457" s="644"/>
    </row>
    <row r="458" spans="1:25" ht="16" hidden="1" x14ac:dyDescent="0.8">
      <c r="A458" s="485">
        <v>6</v>
      </c>
      <c r="B458" s="636" t="s">
        <v>39</v>
      </c>
      <c r="C458" s="638">
        <v>44478</v>
      </c>
      <c r="D458" s="630"/>
      <c r="E458" s="481"/>
      <c r="F458" s="636" t="s">
        <v>160</v>
      </c>
      <c r="G458" s="481" t="str">
        <f t="shared" si="80"/>
        <v>B12</v>
      </c>
      <c r="H458" s="636" t="s">
        <v>241</v>
      </c>
      <c r="I458" s="481" t="str">
        <f t="shared" si="83"/>
        <v>ZZZ</v>
      </c>
      <c r="J458" s="636"/>
      <c r="K458" s="565" t="str">
        <f t="shared" si="82"/>
        <v>Kansas</v>
      </c>
      <c r="L458" s="639"/>
      <c r="M458" s="634"/>
      <c r="N458" s="485"/>
      <c r="O458" s="640"/>
      <c r="P458" s="668"/>
      <c r="Q458" s="614"/>
      <c r="R458" s="510"/>
      <c r="S458" s="510"/>
      <c r="T458" s="500"/>
      <c r="U458" s="481"/>
      <c r="W458" s="643"/>
      <c r="Y458" s="644"/>
    </row>
    <row r="459" spans="1:25" ht="16" hidden="1" x14ac:dyDescent="0.8">
      <c r="A459" s="485">
        <v>6</v>
      </c>
      <c r="B459" s="636" t="s">
        <v>39</v>
      </c>
      <c r="C459" s="638">
        <v>44478</v>
      </c>
      <c r="D459" s="630"/>
      <c r="E459" s="481"/>
      <c r="F459" s="636" t="s">
        <v>162</v>
      </c>
      <c r="G459" s="481" t="str">
        <f t="shared" si="80"/>
        <v>B12</v>
      </c>
      <c r="H459" s="636" t="s">
        <v>241</v>
      </c>
      <c r="I459" s="481" t="str">
        <f t="shared" si="83"/>
        <v>ZZZ</v>
      </c>
      <c r="J459" s="636"/>
      <c r="K459" s="565" t="str">
        <f t="shared" si="82"/>
        <v>Kansas State</v>
      </c>
      <c r="L459" s="639"/>
      <c r="M459" s="634"/>
      <c r="N459" s="485"/>
      <c r="O459" s="640"/>
      <c r="P459" s="668"/>
      <c r="Q459" s="614"/>
      <c r="R459" s="510"/>
      <c r="S459" s="510"/>
      <c r="T459" s="500"/>
      <c r="U459" s="481"/>
      <c r="W459" s="643"/>
      <c r="Y459" s="644"/>
    </row>
    <row r="460" spans="1:25" ht="16" hidden="1" x14ac:dyDescent="0.8">
      <c r="A460" s="485">
        <v>6</v>
      </c>
      <c r="B460" s="636" t="s">
        <v>39</v>
      </c>
      <c r="C460" s="638">
        <v>44478</v>
      </c>
      <c r="D460" s="630"/>
      <c r="E460" s="481"/>
      <c r="F460" s="636" t="s">
        <v>172</v>
      </c>
      <c r="G460" s="481" t="str">
        <f t="shared" si="80"/>
        <v>CUSA</v>
      </c>
      <c r="H460" s="636" t="s">
        <v>241</v>
      </c>
      <c r="I460" s="481" t="str">
        <f t="shared" si="83"/>
        <v>ZZZ</v>
      </c>
      <c r="J460" s="636"/>
      <c r="K460" s="565" t="str">
        <f t="shared" si="82"/>
        <v>Louisiana Tech</v>
      </c>
      <c r="L460" s="639"/>
      <c r="M460" s="634"/>
      <c r="N460" s="485"/>
      <c r="O460" s="640"/>
      <c r="P460" s="668"/>
      <c r="Q460" s="614"/>
      <c r="R460" s="510"/>
      <c r="S460" s="510"/>
      <c r="T460" s="500"/>
      <c r="U460" s="481"/>
      <c r="W460" s="643"/>
      <c r="Y460" s="644"/>
    </row>
    <row r="461" spans="1:25" ht="16" hidden="1" x14ac:dyDescent="0.8">
      <c r="A461" s="485">
        <v>6</v>
      </c>
      <c r="B461" s="636" t="s">
        <v>39</v>
      </c>
      <c r="C461" s="638">
        <v>44478</v>
      </c>
      <c r="D461" s="630"/>
      <c r="E461" s="481"/>
      <c r="F461" s="636" t="s">
        <v>132</v>
      </c>
      <c r="G461" s="481" t="str">
        <f t="shared" si="80"/>
        <v>ACC</v>
      </c>
      <c r="H461" s="636" t="s">
        <v>241</v>
      </c>
      <c r="I461" s="481" t="str">
        <f t="shared" si="83"/>
        <v>ZZZ</v>
      </c>
      <c r="J461" s="636"/>
      <c r="K461" s="565" t="str">
        <f t="shared" si="82"/>
        <v>Miami (FL)</v>
      </c>
      <c r="L461" s="639"/>
      <c r="M461" s="634"/>
      <c r="N461" s="485"/>
      <c r="O461" s="640"/>
      <c r="P461" s="668"/>
      <c r="Q461" s="614"/>
      <c r="R461" s="510"/>
      <c r="S461" s="510"/>
      <c r="T461" s="500"/>
      <c r="U461" s="481"/>
      <c r="W461" s="643"/>
      <c r="Y461" s="644"/>
    </row>
    <row r="462" spans="1:25" ht="16" hidden="1" x14ac:dyDescent="0.8">
      <c r="A462" s="485">
        <v>6</v>
      </c>
      <c r="B462" s="636" t="s">
        <v>39</v>
      </c>
      <c r="C462" s="638">
        <v>44478</v>
      </c>
      <c r="D462" s="630"/>
      <c r="E462" s="481"/>
      <c r="F462" s="636" t="s">
        <v>76</v>
      </c>
      <c r="G462" s="481" t="str">
        <f t="shared" si="80"/>
        <v>B10</v>
      </c>
      <c r="H462" s="636" t="s">
        <v>241</v>
      </c>
      <c r="I462" s="481" t="str">
        <f t="shared" si="83"/>
        <v>ZZZ</v>
      </c>
      <c r="J462" s="636"/>
      <c r="K462" s="565" t="str">
        <f t="shared" si="82"/>
        <v>Minnesota</v>
      </c>
      <c r="L462" s="639"/>
      <c r="M462" s="634"/>
      <c r="N462" s="485"/>
      <c r="O462" s="640"/>
      <c r="P462" s="668"/>
      <c r="Q462" s="614"/>
      <c r="R462" s="510"/>
      <c r="S462" s="510"/>
      <c r="T462" s="500"/>
      <c r="U462" s="481"/>
      <c r="W462" s="643"/>
      <c r="Y462" s="644"/>
    </row>
    <row r="463" spans="1:25" ht="16" hidden="1" x14ac:dyDescent="0.8">
      <c r="A463" s="485">
        <v>6</v>
      </c>
      <c r="B463" s="636" t="s">
        <v>39</v>
      </c>
      <c r="C463" s="638">
        <v>44478</v>
      </c>
      <c r="D463" s="630"/>
      <c r="E463" s="481"/>
      <c r="F463" s="636" t="s">
        <v>230</v>
      </c>
      <c r="G463" s="481" t="str">
        <f t="shared" si="80"/>
        <v>SEC</v>
      </c>
      <c r="H463" s="636" t="s">
        <v>241</v>
      </c>
      <c r="I463" s="481" t="str">
        <f t="shared" si="83"/>
        <v>ZZZ</v>
      </c>
      <c r="J463" s="636"/>
      <c r="K463" s="565" t="str">
        <f t="shared" si="82"/>
        <v>Mississippi State</v>
      </c>
      <c r="L463" s="639"/>
      <c r="M463" s="634"/>
      <c r="N463" s="485"/>
      <c r="O463" s="640"/>
      <c r="P463" s="668"/>
      <c r="Q463" s="614"/>
      <c r="R463" s="510"/>
      <c r="S463" s="510"/>
      <c r="T463" s="500"/>
      <c r="U463" s="481"/>
      <c r="W463" s="643"/>
      <c r="Y463" s="644"/>
    </row>
    <row r="464" spans="1:25" ht="16" hidden="1" x14ac:dyDescent="0.8">
      <c r="A464" s="485">
        <v>6</v>
      </c>
      <c r="B464" s="636" t="s">
        <v>39</v>
      </c>
      <c r="C464" s="638">
        <v>44478</v>
      </c>
      <c r="D464" s="630"/>
      <c r="E464" s="481"/>
      <c r="F464" s="636" t="s">
        <v>136</v>
      </c>
      <c r="G464" s="481" t="str">
        <f t="shared" si="80"/>
        <v>ACC</v>
      </c>
      <c r="H464" s="636" t="s">
        <v>241</v>
      </c>
      <c r="I464" s="481" t="str">
        <f t="shared" si="83"/>
        <v>ZZZ</v>
      </c>
      <c r="J464" s="636"/>
      <c r="K464" s="565" t="str">
        <f t="shared" si="82"/>
        <v>North Carolina St</v>
      </c>
      <c r="L464" s="639"/>
      <c r="M464" s="634"/>
      <c r="N464" s="485"/>
      <c r="O464" s="640"/>
      <c r="P464" s="668"/>
      <c r="Q464" s="614"/>
      <c r="R464" s="510"/>
      <c r="S464" s="510"/>
      <c r="T464" s="500"/>
      <c r="U464" s="481"/>
      <c r="W464" s="643"/>
      <c r="Y464" s="644"/>
    </row>
    <row r="465" spans="1:25" ht="16" hidden="1" x14ac:dyDescent="0.8">
      <c r="A465" s="485">
        <v>6</v>
      </c>
      <c r="B465" s="636" t="s">
        <v>39</v>
      </c>
      <c r="C465" s="638">
        <v>44478</v>
      </c>
      <c r="D465" s="630"/>
      <c r="E465" s="481"/>
      <c r="F465" s="636" t="s">
        <v>153</v>
      </c>
      <c r="G465" s="481" t="str">
        <f t="shared" si="80"/>
        <v>B10</v>
      </c>
      <c r="H465" s="636" t="s">
        <v>241</v>
      </c>
      <c r="I465" s="481" t="str">
        <f t="shared" si="83"/>
        <v>ZZZ</v>
      </c>
      <c r="J465" s="636"/>
      <c r="K465" s="565" t="str">
        <f t="shared" si="82"/>
        <v>Northwestern</v>
      </c>
      <c r="L465" s="639"/>
      <c r="M465" s="634"/>
      <c r="N465" s="485"/>
      <c r="O465" s="640"/>
      <c r="P465" s="668"/>
      <c r="Q465" s="614"/>
      <c r="R465" s="510"/>
      <c r="S465" s="510"/>
      <c r="T465" s="500"/>
      <c r="U465" s="481"/>
      <c r="W465" s="643"/>
      <c r="Y465" s="644"/>
    </row>
    <row r="466" spans="1:25" ht="16" hidden="1" x14ac:dyDescent="0.8">
      <c r="A466" s="485">
        <v>6</v>
      </c>
      <c r="B466" s="636" t="s">
        <v>39</v>
      </c>
      <c r="C466" s="638">
        <v>44478</v>
      </c>
      <c r="D466" s="630"/>
      <c r="E466" s="481"/>
      <c r="F466" s="636" t="s">
        <v>79</v>
      </c>
      <c r="G466" s="481" t="str">
        <f t="shared" si="80"/>
        <v>B12</v>
      </c>
      <c r="H466" s="636" t="s">
        <v>241</v>
      </c>
      <c r="I466" s="481" t="str">
        <f t="shared" si="83"/>
        <v>ZZZ</v>
      </c>
      <c r="J466" s="636"/>
      <c r="K466" s="565" t="str">
        <f t="shared" si="82"/>
        <v>Oklahoma State</v>
      </c>
      <c r="L466" s="639"/>
      <c r="M466" s="634"/>
      <c r="N466" s="485"/>
      <c r="O466" s="640"/>
      <c r="P466" s="668"/>
      <c r="Q466" s="614"/>
      <c r="R466" s="510"/>
      <c r="S466" s="510"/>
      <c r="T466" s="500"/>
      <c r="U466" s="481"/>
      <c r="W466" s="643"/>
      <c r="Y466" s="644"/>
    </row>
    <row r="467" spans="1:25" ht="16" hidden="1" x14ac:dyDescent="0.8">
      <c r="A467" s="485">
        <v>6</v>
      </c>
      <c r="B467" s="636" t="s">
        <v>39</v>
      </c>
      <c r="C467" s="638">
        <v>44478</v>
      </c>
      <c r="D467" s="630"/>
      <c r="E467" s="481"/>
      <c r="F467" s="636" t="s">
        <v>213</v>
      </c>
      <c r="G467" s="481" t="str">
        <f t="shared" si="80"/>
        <v>P12</v>
      </c>
      <c r="H467" s="636" t="s">
        <v>241</v>
      </c>
      <c r="I467" s="481" t="str">
        <f t="shared" si="83"/>
        <v>ZZZ</v>
      </c>
      <c r="J467" s="636"/>
      <c r="K467" s="565" t="str">
        <f t="shared" si="82"/>
        <v>Oregon</v>
      </c>
      <c r="L467" s="639"/>
      <c r="M467" s="634"/>
      <c r="N467" s="485"/>
      <c r="O467" s="640"/>
      <c r="P467" s="668"/>
      <c r="Q467" s="614"/>
      <c r="R467" s="510"/>
      <c r="S467" s="510"/>
      <c r="T467" s="500"/>
      <c r="U467" s="481"/>
      <c r="W467" s="643"/>
      <c r="Y467" s="644"/>
    </row>
    <row r="468" spans="1:25" ht="16" hidden="1" x14ac:dyDescent="0.8">
      <c r="A468" s="485">
        <v>6</v>
      </c>
      <c r="B468" s="636" t="s">
        <v>39</v>
      </c>
      <c r="C468" s="638">
        <v>44478</v>
      </c>
      <c r="D468" s="630"/>
      <c r="E468" s="481"/>
      <c r="F468" s="636" t="s">
        <v>138</v>
      </c>
      <c r="G468" s="481" t="str">
        <f t="shared" si="80"/>
        <v>ACC</v>
      </c>
      <c r="H468" s="636" t="s">
        <v>241</v>
      </c>
      <c r="I468" s="481" t="str">
        <f t="shared" si="83"/>
        <v>ZZZ</v>
      </c>
      <c r="J468" s="636"/>
      <c r="K468" s="565" t="str">
        <f t="shared" si="82"/>
        <v>Pittsburgh</v>
      </c>
      <c r="L468" s="639"/>
      <c r="M468" s="634"/>
      <c r="N468" s="485"/>
      <c r="O468" s="640"/>
      <c r="P468" s="668"/>
      <c r="Q468" s="614"/>
      <c r="R468" s="510"/>
      <c r="S468" s="510"/>
      <c r="T468" s="500"/>
      <c r="U468" s="481"/>
      <c r="W468" s="643"/>
      <c r="Y468" s="644"/>
    </row>
    <row r="469" spans="1:25" ht="16" hidden="1" x14ac:dyDescent="0.8">
      <c r="A469" s="485">
        <v>6</v>
      </c>
      <c r="B469" s="636" t="s">
        <v>39</v>
      </c>
      <c r="C469" s="638">
        <v>44478</v>
      </c>
      <c r="D469" s="630"/>
      <c r="E469" s="481"/>
      <c r="F469" s="636" t="s">
        <v>128</v>
      </c>
      <c r="G469" s="481" t="str">
        <f t="shared" si="80"/>
        <v>B10</v>
      </c>
      <c r="H469" s="636" t="s">
        <v>241</v>
      </c>
      <c r="I469" s="481" t="str">
        <f t="shared" si="83"/>
        <v>ZZZ</v>
      </c>
      <c r="J469" s="636"/>
      <c r="K469" s="565" t="str">
        <f t="shared" si="82"/>
        <v>Purdue</v>
      </c>
      <c r="L469" s="639"/>
      <c r="M469" s="634"/>
      <c r="N469" s="485"/>
      <c r="O469" s="640"/>
      <c r="P469" s="668"/>
      <c r="Q469" s="614"/>
      <c r="R469" s="510"/>
      <c r="S469" s="510"/>
      <c r="T469" s="500"/>
      <c r="U469" s="481"/>
      <c r="W469" s="643"/>
      <c r="Y469" s="644"/>
    </row>
    <row r="470" spans="1:25" ht="16" hidden="1" x14ac:dyDescent="0.8">
      <c r="A470" s="485">
        <v>6</v>
      </c>
      <c r="B470" s="636" t="s">
        <v>39</v>
      </c>
      <c r="C470" s="638">
        <v>44478</v>
      </c>
      <c r="D470" s="630"/>
      <c r="E470" s="481"/>
      <c r="F470" s="636" t="s">
        <v>43</v>
      </c>
      <c r="G470" s="481" t="str">
        <f t="shared" si="80"/>
        <v>CUSA</v>
      </c>
      <c r="H470" s="636" t="s">
        <v>241</v>
      </c>
      <c r="I470" s="481" t="str">
        <f t="shared" si="83"/>
        <v>ZZZ</v>
      </c>
      <c r="J470" s="636"/>
      <c r="K470" s="565" t="str">
        <f t="shared" si="82"/>
        <v>Rice</v>
      </c>
      <c r="L470" s="639"/>
      <c r="M470" s="634"/>
      <c r="N470" s="485"/>
      <c r="O470" s="640"/>
      <c r="P470" s="668"/>
      <c r="Q470" s="614"/>
      <c r="R470" s="510"/>
      <c r="S470" s="510"/>
      <c r="T470" s="500"/>
      <c r="U470" s="481"/>
      <c r="W470" s="643"/>
      <c r="Y470" s="644"/>
    </row>
    <row r="471" spans="1:25" ht="16" hidden="1" x14ac:dyDescent="0.8">
      <c r="A471" s="485">
        <v>6</v>
      </c>
      <c r="B471" s="636" t="s">
        <v>39</v>
      </c>
      <c r="C471" s="638">
        <v>44478</v>
      </c>
      <c r="D471" s="630"/>
      <c r="E471" s="481"/>
      <c r="F471" s="636" t="s">
        <v>55</v>
      </c>
      <c r="G471" s="481" t="str">
        <f t="shared" si="80"/>
        <v>AAC</v>
      </c>
      <c r="H471" s="636" t="s">
        <v>241</v>
      </c>
      <c r="I471" s="481" t="str">
        <f t="shared" si="83"/>
        <v>ZZZ</v>
      </c>
      <c r="J471" s="636"/>
      <c r="K471" s="565" t="str">
        <f t="shared" si="82"/>
        <v>South Florida</v>
      </c>
      <c r="L471" s="639"/>
      <c r="M471" s="634"/>
      <c r="N471" s="485"/>
      <c r="O471" s="640"/>
      <c r="P471" s="668"/>
      <c r="Q471" s="614"/>
      <c r="R471" s="510"/>
      <c r="S471" s="510"/>
      <c r="T471" s="500"/>
      <c r="U471" s="481"/>
      <c r="W471" s="643"/>
      <c r="Y471" s="644"/>
    </row>
    <row r="472" spans="1:25" ht="16" hidden="1" x14ac:dyDescent="0.8">
      <c r="A472" s="485">
        <v>6</v>
      </c>
      <c r="B472" s="636" t="s">
        <v>39</v>
      </c>
      <c r="C472" s="638">
        <v>44478</v>
      </c>
      <c r="D472" s="630"/>
      <c r="E472" s="481"/>
      <c r="F472" s="636" t="s">
        <v>222</v>
      </c>
      <c r="G472" s="481" t="str">
        <f t="shared" si="80"/>
        <v>SB</v>
      </c>
      <c r="H472" s="636" t="s">
        <v>241</v>
      </c>
      <c r="I472" s="481" t="str">
        <f t="shared" si="83"/>
        <v>ZZZ</v>
      </c>
      <c r="J472" s="636"/>
      <c r="K472" s="565" t="str">
        <f t="shared" si="82"/>
        <v>UL Lafayette</v>
      </c>
      <c r="L472" s="639"/>
      <c r="M472" s="634"/>
      <c r="N472" s="485"/>
      <c r="O472" s="640"/>
      <c r="P472" s="668"/>
      <c r="Q472" s="614"/>
      <c r="R472" s="510"/>
      <c r="S472" s="510"/>
      <c r="T472" s="500"/>
      <c r="U472" s="481"/>
      <c r="W472" s="643"/>
      <c r="Y472" s="644"/>
    </row>
    <row r="473" spans="1:25" ht="16" hidden="1" x14ac:dyDescent="0.8">
      <c r="A473" s="485">
        <v>6</v>
      </c>
      <c r="B473" s="636" t="s">
        <v>39</v>
      </c>
      <c r="C473" s="638">
        <v>44478</v>
      </c>
      <c r="D473" s="630"/>
      <c r="E473" s="481"/>
      <c r="F473" s="636" t="s">
        <v>209</v>
      </c>
      <c r="G473" s="481" t="str">
        <f t="shared" si="80"/>
        <v>MWC</v>
      </c>
      <c r="H473" s="636" t="s">
        <v>241</v>
      </c>
      <c r="I473" s="481" t="str">
        <f t="shared" si="83"/>
        <v>ZZZ</v>
      </c>
      <c r="J473" s="636"/>
      <c r="K473" s="565" t="str">
        <f t="shared" si="82"/>
        <v>UNLV</v>
      </c>
      <c r="L473" s="639"/>
      <c r="M473" s="634"/>
      <c r="N473" s="485"/>
      <c r="O473" s="640"/>
      <c r="P473" s="668"/>
      <c r="Q473" s="614"/>
      <c r="R473" s="510"/>
      <c r="S473" s="510"/>
      <c r="T473" s="500"/>
      <c r="U473" s="481"/>
      <c r="W473" s="643"/>
      <c r="Y473" s="644"/>
    </row>
    <row r="474" spans="1:25" ht="16" hidden="1" x14ac:dyDescent="0.8">
      <c r="A474" s="485">
        <v>6</v>
      </c>
      <c r="B474" s="636" t="s">
        <v>39</v>
      </c>
      <c r="C474" s="638">
        <v>44478</v>
      </c>
      <c r="D474" s="630"/>
      <c r="E474" s="481"/>
      <c r="F474" s="636" t="s">
        <v>100</v>
      </c>
      <c r="G474" s="481" t="str">
        <f t="shared" si="80"/>
        <v>MWC</v>
      </c>
      <c r="H474" s="636" t="s">
        <v>241</v>
      </c>
      <c r="I474" s="481" t="str">
        <f t="shared" si="83"/>
        <v>ZZZ</v>
      </c>
      <c r="J474" s="636"/>
      <c r="K474" s="565" t="str">
        <f t="shared" si="82"/>
        <v>Utah State</v>
      </c>
      <c r="L474" s="639"/>
      <c r="M474" s="634"/>
      <c r="N474" s="485"/>
      <c r="O474" s="640"/>
      <c r="P474" s="668"/>
      <c r="Q474" s="614"/>
      <c r="R474" s="510"/>
      <c r="S474" s="510"/>
      <c r="T474" s="500"/>
      <c r="U474" s="481"/>
      <c r="W474" s="643"/>
      <c r="Y474" s="644"/>
    </row>
    <row r="475" spans="1:25" ht="16" hidden="1" x14ac:dyDescent="0.8">
      <c r="A475" s="485">
        <v>6</v>
      </c>
      <c r="B475" s="636" t="s">
        <v>39</v>
      </c>
      <c r="C475" s="638">
        <v>44478</v>
      </c>
      <c r="D475" s="630"/>
      <c r="E475" s="481"/>
      <c r="F475" s="636" t="s">
        <v>98</v>
      </c>
      <c r="G475" s="481" t="str">
        <f t="shared" si="80"/>
        <v>P12</v>
      </c>
      <c r="H475" s="636" t="s">
        <v>241</v>
      </c>
      <c r="I475" s="481" t="str">
        <f t="shared" si="83"/>
        <v>ZZZ</v>
      </c>
      <c r="J475" s="636"/>
      <c r="K475" s="565" t="str">
        <f t="shared" si="82"/>
        <v>Washington</v>
      </c>
      <c r="L475" s="639"/>
      <c r="M475" s="634"/>
      <c r="N475" s="485"/>
      <c r="O475" s="640"/>
      <c r="P475" s="668"/>
      <c r="Q475" s="614"/>
      <c r="R475" s="510"/>
      <c r="S475" s="510"/>
      <c r="T475" s="500"/>
      <c r="U475" s="481"/>
      <c r="W475" s="643"/>
      <c r="Y475" s="644"/>
    </row>
    <row r="476" spans="1:25" ht="16" x14ac:dyDescent="0.8">
      <c r="A476" s="485">
        <v>7</v>
      </c>
      <c r="B476" s="636" t="s">
        <v>472</v>
      </c>
      <c r="C476" s="638">
        <v>44481</v>
      </c>
      <c r="D476" s="630">
        <f>19.5/24</f>
        <v>0.8125</v>
      </c>
      <c r="E476" s="481" t="s">
        <v>272</v>
      </c>
      <c r="F476" s="636" t="s">
        <v>225</v>
      </c>
      <c r="G476" s="481" t="str">
        <f t="shared" si="80"/>
        <v>SB</v>
      </c>
      <c r="H476" s="636" t="s">
        <v>222</v>
      </c>
      <c r="I476" s="481" t="str">
        <f t="shared" si="83"/>
        <v>SB</v>
      </c>
      <c r="J476" s="636" t="str">
        <f>F476</f>
        <v>Appalachian State</v>
      </c>
      <c r="K476" s="565" t="str">
        <f t="shared" ref="K476:K483" si="84">IF(+J476=F476,H476,F476)</f>
        <v>UL Lafayette</v>
      </c>
      <c r="L476" s="639">
        <v>4</v>
      </c>
      <c r="M476" s="634">
        <v>57</v>
      </c>
      <c r="N476" s="485" t="str">
        <f>H476</f>
        <v>UL Lafayette</v>
      </c>
      <c r="O476" s="640">
        <v>41</v>
      </c>
      <c r="P476" s="668" t="str">
        <f t="shared" ref="P476:P483" si="85">IF(+N476=F476,H476,F476)</f>
        <v>Appalachian State</v>
      </c>
      <c r="Q476" s="614">
        <v>13</v>
      </c>
      <c r="R476" s="510" t="str">
        <f t="shared" ref="R476:R483" si="86">IF(+N476=K476,+N476,IF(+O476-Q476&lt;L476,+K476,+J476))</f>
        <v>UL Lafayette</v>
      </c>
      <c r="S476" s="510" t="str">
        <f t="shared" ref="S476:S483" si="87">IF(+R476=J476,+K476,+J476)</f>
        <v>Appalachian State</v>
      </c>
      <c r="T476" s="500" t="str">
        <f>F476</f>
        <v>Appalachian State</v>
      </c>
      <c r="U476" s="481" t="str">
        <f t="shared" ref="U476:U483" si="88">IF($N476=$J476,IF($O476-$Q476=$L476,"T",IF($R476=T476,"W","L")),IF($R476=T476,"W","L"))</f>
        <v>L</v>
      </c>
      <c r="V476" s="492" t="str">
        <f>H476</f>
        <v>UL Lafayette</v>
      </c>
      <c r="W476" s="643">
        <v>24</v>
      </c>
      <c r="X476" s="492" t="str">
        <f>IF(+V476=F476,H476,F476)</f>
        <v>Appalachian State</v>
      </c>
      <c r="Y476" s="644">
        <v>21</v>
      </c>
    </row>
    <row r="477" spans="1:25" ht="16" x14ac:dyDescent="0.8">
      <c r="A477" s="485">
        <v>7</v>
      </c>
      <c r="B477" s="636" t="s">
        <v>58</v>
      </c>
      <c r="C477" s="638">
        <v>44483</v>
      </c>
      <c r="D477" s="630">
        <f>19.5/24</f>
        <v>0.8125</v>
      </c>
      <c r="E477" s="481" t="s">
        <v>102</v>
      </c>
      <c r="F477" s="636" t="s">
        <v>223</v>
      </c>
      <c r="G477" s="481" t="str">
        <f t="shared" si="80"/>
        <v>SB</v>
      </c>
      <c r="H477" s="636" t="s">
        <v>227</v>
      </c>
      <c r="I477" s="481" t="str">
        <f t="shared" si="83"/>
        <v>SB</v>
      </c>
      <c r="J477" s="636" t="str">
        <f>H477</f>
        <v>South Alabama</v>
      </c>
      <c r="K477" s="565" t="str">
        <f t="shared" si="84"/>
        <v>Georgia Southern</v>
      </c>
      <c r="L477" s="639">
        <v>3</v>
      </c>
      <c r="M477" s="634">
        <v>50.5</v>
      </c>
      <c r="N477" s="485" t="str">
        <f>H477</f>
        <v>South Alabama</v>
      </c>
      <c r="O477" s="640">
        <v>41</v>
      </c>
      <c r="P477" s="668" t="str">
        <f t="shared" si="85"/>
        <v>Georgia Southern</v>
      </c>
      <c r="Q477" s="614">
        <v>14</v>
      </c>
      <c r="R477" s="510" t="str">
        <f t="shared" si="86"/>
        <v>South Alabama</v>
      </c>
      <c r="S477" s="510" t="str">
        <f t="shared" si="87"/>
        <v>Georgia Southern</v>
      </c>
      <c r="T477" s="500" t="str">
        <f>K477</f>
        <v>Georgia Southern</v>
      </c>
      <c r="U477" s="481" t="str">
        <f t="shared" si="88"/>
        <v>L</v>
      </c>
      <c r="V477" s="492" t="str">
        <f>F477</f>
        <v>Georgia Southern</v>
      </c>
      <c r="W477" s="643">
        <v>24</v>
      </c>
      <c r="X477" s="492" t="str">
        <f>IF(+V477=F477,H477,F477)</f>
        <v>South Alabama</v>
      </c>
      <c r="Y477" s="644">
        <v>17</v>
      </c>
    </row>
    <row r="478" spans="1:25" ht="16" x14ac:dyDescent="0.8">
      <c r="A478" s="485">
        <v>7</v>
      </c>
      <c r="B478" s="636" t="s">
        <v>58</v>
      </c>
      <c r="C478" s="638">
        <v>44483</v>
      </c>
      <c r="D478" s="630">
        <f>19.5/24</f>
        <v>0.8125</v>
      </c>
      <c r="E478" s="481" t="s">
        <v>40</v>
      </c>
      <c r="F478" s="636" t="s">
        <v>103</v>
      </c>
      <c r="G478" s="481" t="str">
        <f t="shared" si="80"/>
        <v>AAC</v>
      </c>
      <c r="H478" s="636" t="s">
        <v>66</v>
      </c>
      <c r="I478" s="481" t="str">
        <f t="shared" si="83"/>
        <v>AAC</v>
      </c>
      <c r="J478" s="636" t="str">
        <f>H478</f>
        <v>Memphis</v>
      </c>
      <c r="K478" s="565" t="str">
        <f t="shared" si="84"/>
        <v>Navy</v>
      </c>
      <c r="L478" s="639">
        <v>10.5</v>
      </c>
      <c r="M478" s="634">
        <v>56</v>
      </c>
      <c r="N478" s="485" t="str">
        <f>H478</f>
        <v>Memphis</v>
      </c>
      <c r="O478" s="640">
        <v>35</v>
      </c>
      <c r="P478" s="668" t="str">
        <f t="shared" si="85"/>
        <v>Navy</v>
      </c>
      <c r="Q478" s="614">
        <v>17</v>
      </c>
      <c r="R478" s="510" t="str">
        <f t="shared" si="86"/>
        <v>Memphis</v>
      </c>
      <c r="S478" s="510" t="str">
        <f t="shared" si="87"/>
        <v>Navy</v>
      </c>
      <c r="T478" s="500" t="str">
        <f>J478</f>
        <v>Memphis</v>
      </c>
      <c r="U478" s="481" t="str">
        <f t="shared" si="88"/>
        <v>W</v>
      </c>
      <c r="V478" s="492" t="str">
        <f>H478</f>
        <v>Memphis</v>
      </c>
      <c r="W478" s="643">
        <v>10</v>
      </c>
      <c r="X478" s="492" t="str">
        <f>IF(+V478=F478,H478,F478)</f>
        <v>Navy</v>
      </c>
      <c r="Y478" s="644">
        <v>7</v>
      </c>
    </row>
    <row r="479" spans="1:25" ht="16" x14ac:dyDescent="0.8">
      <c r="A479" s="485">
        <v>7</v>
      </c>
      <c r="B479" s="636" t="s">
        <v>95</v>
      </c>
      <c r="C479" s="638">
        <v>44484</v>
      </c>
      <c r="D479" s="630">
        <f>19/24</f>
        <v>0.79166666666666663</v>
      </c>
      <c r="E479" s="481" t="s">
        <v>40</v>
      </c>
      <c r="F479" s="636" t="s">
        <v>122</v>
      </c>
      <c r="G479" s="481" t="str">
        <f t="shared" si="80"/>
        <v>ACC</v>
      </c>
      <c r="H479" s="636" t="s">
        <v>97</v>
      </c>
      <c r="I479" s="481" t="str">
        <f t="shared" si="83"/>
        <v>ACC</v>
      </c>
      <c r="J479" s="636" t="str">
        <f>F479</f>
        <v>Clemson</v>
      </c>
      <c r="K479" s="565" t="str">
        <f t="shared" si="84"/>
        <v>Syracuse</v>
      </c>
      <c r="L479" s="639">
        <v>13.5</v>
      </c>
      <c r="M479" s="634">
        <v>44.5</v>
      </c>
      <c r="N479" s="485" t="str">
        <f>F479</f>
        <v>Clemson</v>
      </c>
      <c r="O479" s="640">
        <v>17</v>
      </c>
      <c r="P479" s="668" t="str">
        <f t="shared" si="85"/>
        <v>Syracuse</v>
      </c>
      <c r="Q479" s="614">
        <v>14</v>
      </c>
      <c r="R479" s="510" t="str">
        <f t="shared" si="86"/>
        <v>Syracuse</v>
      </c>
      <c r="S479" s="510" t="str">
        <f t="shared" si="87"/>
        <v>Clemson</v>
      </c>
      <c r="T479" s="500" t="str">
        <f>K479</f>
        <v>Syracuse</v>
      </c>
      <c r="U479" s="481" t="str">
        <f t="shared" si="88"/>
        <v>W</v>
      </c>
      <c r="V479" s="492" t="str">
        <f>F479</f>
        <v>Clemson</v>
      </c>
      <c r="W479" s="643">
        <v>47</v>
      </c>
      <c r="X479" s="492" t="str">
        <f>IF(+V479=F479,H479,F479)</f>
        <v>Syracuse</v>
      </c>
      <c r="Y479" s="644">
        <v>21</v>
      </c>
    </row>
    <row r="480" spans="1:25" ht="16" x14ac:dyDescent="0.8">
      <c r="A480" s="485">
        <v>7</v>
      </c>
      <c r="B480" s="636" t="s">
        <v>95</v>
      </c>
      <c r="C480" s="638">
        <v>44484</v>
      </c>
      <c r="D480" s="630">
        <f>19/24</f>
        <v>0.79166666666666663</v>
      </c>
      <c r="E480" s="481" t="s">
        <v>52</v>
      </c>
      <c r="F480" s="636" t="s">
        <v>174</v>
      </c>
      <c r="G480" s="481" t="str">
        <f t="shared" si="80"/>
        <v>CUSA</v>
      </c>
      <c r="H480" s="636" t="s">
        <v>178</v>
      </c>
      <c r="I480" s="481" t="str">
        <f t="shared" si="83"/>
        <v>CUSA</v>
      </c>
      <c r="J480" s="636" t="str">
        <f>F480</f>
        <v>Marshall</v>
      </c>
      <c r="K480" s="565" t="str">
        <f t="shared" si="84"/>
        <v>North Texas</v>
      </c>
      <c r="L480" s="639">
        <v>11</v>
      </c>
      <c r="M480" s="634">
        <v>66.5</v>
      </c>
      <c r="N480" s="485" t="str">
        <f>F480</f>
        <v>Marshall</v>
      </c>
      <c r="O480" s="640">
        <v>49</v>
      </c>
      <c r="P480" s="668" t="str">
        <f t="shared" si="85"/>
        <v>North Texas</v>
      </c>
      <c r="Q480" s="614">
        <v>21</v>
      </c>
      <c r="R480" s="510" t="str">
        <f t="shared" si="86"/>
        <v>Marshall</v>
      </c>
      <c r="S480" s="510" t="str">
        <f t="shared" si="87"/>
        <v>North Texas</v>
      </c>
      <c r="T480" s="500" t="str">
        <f>J480</f>
        <v>Marshall</v>
      </c>
      <c r="U480" s="481" t="str">
        <f t="shared" si="88"/>
        <v>W</v>
      </c>
      <c r="W480" s="643"/>
      <c r="X480" s="492" t="s">
        <v>502</v>
      </c>
      <c r="Y480" s="644"/>
    </row>
    <row r="481" spans="1:26" ht="16" x14ac:dyDescent="0.8">
      <c r="A481" s="485">
        <v>7</v>
      </c>
      <c r="B481" s="636" t="s">
        <v>95</v>
      </c>
      <c r="C481" s="638">
        <v>44484</v>
      </c>
      <c r="D481" s="630">
        <f>22.5/24</f>
        <v>0.9375</v>
      </c>
      <c r="E481" s="481" t="s">
        <v>52</v>
      </c>
      <c r="F481" s="636" t="s">
        <v>206</v>
      </c>
      <c r="G481" s="481" t="str">
        <f t="shared" si="80"/>
        <v>MWC</v>
      </c>
      <c r="H481" s="636" t="s">
        <v>57</v>
      </c>
      <c r="I481" s="481" t="str">
        <f t="shared" si="83"/>
        <v>MWC</v>
      </c>
      <c r="J481" s="636" t="str">
        <f>F481</f>
        <v>San Diego State</v>
      </c>
      <c r="K481" s="565" t="str">
        <f t="shared" si="84"/>
        <v>San Jose State</v>
      </c>
      <c r="L481" s="639">
        <v>9</v>
      </c>
      <c r="M481" s="634">
        <v>41</v>
      </c>
      <c r="N481" s="485" t="str">
        <f>F481</f>
        <v>San Diego State</v>
      </c>
      <c r="O481" s="640">
        <v>19</v>
      </c>
      <c r="P481" s="668" t="str">
        <f t="shared" si="85"/>
        <v>San Jose State</v>
      </c>
      <c r="Q481" s="614">
        <v>13</v>
      </c>
      <c r="R481" s="510" t="str">
        <f t="shared" si="86"/>
        <v>San Jose State</v>
      </c>
      <c r="S481" s="510" t="str">
        <f t="shared" si="87"/>
        <v>San Diego State</v>
      </c>
      <c r="T481" s="500" t="str">
        <f>J481</f>
        <v>San Diego State</v>
      </c>
      <c r="U481" s="481" t="str">
        <f t="shared" si="88"/>
        <v>L</v>
      </c>
      <c r="V481" s="492" t="str">
        <f>H481</f>
        <v>San Jose State</v>
      </c>
      <c r="W481" s="643">
        <v>28</v>
      </c>
      <c r="X481" s="492" t="str">
        <f>IF(+V481=F481,H481,F481)</f>
        <v>San Diego State</v>
      </c>
      <c r="Y481" s="644">
        <v>17</v>
      </c>
    </row>
    <row r="482" spans="1:26" ht="16" x14ac:dyDescent="0.8">
      <c r="A482" s="485">
        <v>7</v>
      </c>
      <c r="B482" s="636" t="s">
        <v>95</v>
      </c>
      <c r="C482" s="638">
        <v>44484</v>
      </c>
      <c r="D482" s="630">
        <f>22.5/24</f>
        <v>0.9375</v>
      </c>
      <c r="E482" s="481" t="s">
        <v>40</v>
      </c>
      <c r="F482" s="636" t="s">
        <v>133</v>
      </c>
      <c r="G482" s="481" t="str">
        <f t="shared" si="80"/>
        <v>P12</v>
      </c>
      <c r="H482" s="636" t="s">
        <v>213</v>
      </c>
      <c r="I482" s="481" t="str">
        <f t="shared" si="83"/>
        <v>P12</v>
      </c>
      <c r="J482" s="636" t="str">
        <f>H482</f>
        <v>Oregon</v>
      </c>
      <c r="K482" s="565" t="str">
        <f t="shared" si="84"/>
        <v>California</v>
      </c>
      <c r="L482" s="639">
        <v>13.5</v>
      </c>
      <c r="M482" s="634">
        <v>54</v>
      </c>
      <c r="N482" s="485" t="str">
        <f>H482</f>
        <v>Oregon</v>
      </c>
      <c r="O482" s="640">
        <v>24</v>
      </c>
      <c r="P482" s="668" t="str">
        <f t="shared" si="85"/>
        <v>California</v>
      </c>
      <c r="Q482" s="614">
        <v>17</v>
      </c>
      <c r="R482" s="510" t="str">
        <f t="shared" si="86"/>
        <v>California</v>
      </c>
      <c r="S482" s="510" t="str">
        <f t="shared" si="87"/>
        <v>Oregon</v>
      </c>
      <c r="T482" s="500" t="str">
        <f>J482</f>
        <v>Oregon</v>
      </c>
      <c r="U482" s="481" t="str">
        <f t="shared" si="88"/>
        <v>L</v>
      </c>
      <c r="V482" s="492" t="str">
        <f>F482</f>
        <v>California</v>
      </c>
      <c r="W482" s="643">
        <v>21</v>
      </c>
      <c r="X482" s="492" t="str">
        <f>IF(+V482=F482,H482,F482)</f>
        <v>Oregon</v>
      </c>
      <c r="Y482" s="644">
        <v>17</v>
      </c>
    </row>
    <row r="483" spans="1:26" ht="16" x14ac:dyDescent="0.8">
      <c r="A483" s="485">
        <v>7</v>
      </c>
      <c r="B483" s="636" t="s">
        <v>39</v>
      </c>
      <c r="C483" s="638">
        <v>44485</v>
      </c>
      <c r="D483" s="630">
        <f>12/24</f>
        <v>0.5</v>
      </c>
      <c r="E483" s="481" t="s">
        <v>145</v>
      </c>
      <c r="F483" s="636" t="s">
        <v>113</v>
      </c>
      <c r="G483" s="481" t="str">
        <f t="shared" si="80"/>
        <v>AAC</v>
      </c>
      <c r="H483" s="636" t="s">
        <v>61</v>
      </c>
      <c r="I483" s="481" t="str">
        <f t="shared" si="83"/>
        <v>AAC</v>
      </c>
      <c r="J483" s="636" t="str">
        <f>H483</f>
        <v>Cincinnati</v>
      </c>
      <c r="K483" s="565" t="str">
        <f t="shared" si="84"/>
        <v>Central Florida</v>
      </c>
      <c r="L483" s="639">
        <v>21</v>
      </c>
      <c r="M483" s="634">
        <v>57.5</v>
      </c>
      <c r="N483" s="485" t="str">
        <f>H483</f>
        <v>Cincinnati</v>
      </c>
      <c r="O483" s="640">
        <v>66</v>
      </c>
      <c r="P483" s="668" t="str">
        <f t="shared" si="85"/>
        <v>Central Florida</v>
      </c>
      <c r="Q483" s="614">
        <v>21</v>
      </c>
      <c r="R483" s="510" t="str">
        <f t="shared" si="86"/>
        <v>Cincinnati</v>
      </c>
      <c r="S483" s="510" t="str">
        <f t="shared" si="87"/>
        <v>Central Florida</v>
      </c>
      <c r="T483" s="500" t="str">
        <f>K483</f>
        <v>Central Florida</v>
      </c>
      <c r="U483" s="481" t="str">
        <f t="shared" si="88"/>
        <v>L</v>
      </c>
      <c r="V483" s="492" t="str">
        <f>H483</f>
        <v>Cincinnati</v>
      </c>
      <c r="W483" s="643">
        <v>36</v>
      </c>
      <c r="X483" s="492" t="str">
        <f>IF(+V483=F483,H483,F483)</f>
        <v>Central Florida</v>
      </c>
      <c r="Y483" s="644">
        <v>33</v>
      </c>
    </row>
    <row r="484" spans="1:26" ht="16" x14ac:dyDescent="0.8">
      <c r="A484" s="485">
        <v>7</v>
      </c>
      <c r="B484" s="636" t="s">
        <v>39</v>
      </c>
      <c r="C484" s="638">
        <v>44485</v>
      </c>
      <c r="D484" s="630">
        <f>12/24</f>
        <v>0.5</v>
      </c>
      <c r="E484" s="481" t="s">
        <v>102</v>
      </c>
      <c r="F484" s="636" t="s">
        <v>78</v>
      </c>
      <c r="G484" s="481" t="str">
        <f t="shared" si="80"/>
        <v>AAC</v>
      </c>
      <c r="H484" s="636" t="s">
        <v>55</v>
      </c>
      <c r="I484" s="481" t="str">
        <f t="shared" si="83"/>
        <v>AAC</v>
      </c>
      <c r="J484" s="636" t="str">
        <f>F484</f>
        <v>Tulsa</v>
      </c>
      <c r="K484" s="565" t="str">
        <f t="shared" si="82"/>
        <v>South Florida</v>
      </c>
      <c r="L484" s="639">
        <v>8.5</v>
      </c>
      <c r="M484" s="634">
        <v>57</v>
      </c>
      <c r="N484" s="485" t="str">
        <f>F484</f>
        <v>Tulsa</v>
      </c>
      <c r="O484" s="640">
        <v>32</v>
      </c>
      <c r="P484" s="668" t="str">
        <f t="shared" ref="P484:P520" si="89">IF(+N484=F484,H484,F484)</f>
        <v>South Florida</v>
      </c>
      <c r="Q484" s="614">
        <v>31</v>
      </c>
      <c r="R484" s="510" t="str">
        <f t="shared" ref="R484:R515" si="90">IF(+N484=K484,+N484,IF(+O484-Q484&lt;L484,+K484,+J484))</f>
        <v>South Florida</v>
      </c>
      <c r="S484" s="510" t="str">
        <f t="shared" ref="S484:S515" si="91">IF(+R484=J484,+K484,+J484)</f>
        <v>Tulsa</v>
      </c>
      <c r="T484" s="500" t="str">
        <f>K484</f>
        <v>South Florida</v>
      </c>
      <c r="U484" s="481" t="str">
        <f t="shared" ref="U484:U519" si="92">IF($N484=$J484,IF($O484-$Q484=$L484,"T",IF($R484=T484,"W","L")),IF($R484=T484,"W","L"))</f>
        <v>W</v>
      </c>
      <c r="V484" s="492" t="str">
        <f>F484</f>
        <v>Tulsa</v>
      </c>
      <c r="W484" s="643">
        <v>42</v>
      </c>
      <c r="X484" s="492" t="str">
        <f>IF(+V484=F484,H484,F484)</f>
        <v>South Florida</v>
      </c>
      <c r="Y484" s="644">
        <v>13</v>
      </c>
    </row>
    <row r="485" spans="1:26" ht="16" x14ac:dyDescent="0.8">
      <c r="A485" s="485">
        <v>7</v>
      </c>
      <c r="B485" s="636" t="s">
        <v>39</v>
      </c>
      <c r="C485" s="638">
        <v>44485</v>
      </c>
      <c r="D485" s="630">
        <f>19.5/24</f>
        <v>0.8125</v>
      </c>
      <c r="E485" s="481" t="s">
        <v>67</v>
      </c>
      <c r="F485" s="636" t="s">
        <v>136</v>
      </c>
      <c r="G485" s="481" t="str">
        <f t="shared" si="80"/>
        <v>ACC</v>
      </c>
      <c r="H485" s="636" t="s">
        <v>109</v>
      </c>
      <c r="I485" s="481" t="str">
        <f t="shared" si="83"/>
        <v>ACC</v>
      </c>
      <c r="J485" s="636" t="str">
        <f>F485</f>
        <v>North Carolina St</v>
      </c>
      <c r="K485" s="565" t="str">
        <f t="shared" si="82"/>
        <v>Boston College</v>
      </c>
      <c r="L485" s="639">
        <v>3</v>
      </c>
      <c r="M485" s="634">
        <v>52</v>
      </c>
      <c r="N485" s="485" t="str">
        <f>F485</f>
        <v>North Carolina St</v>
      </c>
      <c r="O485" s="640">
        <v>33</v>
      </c>
      <c r="P485" s="668" t="str">
        <f t="shared" si="89"/>
        <v>Boston College</v>
      </c>
      <c r="Q485" s="614">
        <v>7</v>
      </c>
      <c r="R485" s="510" t="str">
        <f t="shared" si="90"/>
        <v>North Carolina St</v>
      </c>
      <c r="S485" s="510" t="str">
        <f t="shared" si="91"/>
        <v>Boston College</v>
      </c>
      <c r="T485" s="500" t="str">
        <f>H485</f>
        <v>Boston College</v>
      </c>
      <c r="U485" s="481" t="str">
        <f t="shared" si="92"/>
        <v>L</v>
      </c>
      <c r="W485" s="643"/>
      <c r="X485" s="492" t="s">
        <v>502</v>
      </c>
      <c r="Y485" s="644"/>
    </row>
    <row r="486" spans="1:26" ht="16" x14ac:dyDescent="0.8">
      <c r="A486" s="485">
        <v>7</v>
      </c>
      <c r="B486" s="636" t="s">
        <v>39</v>
      </c>
      <c r="C486" s="638">
        <v>44485</v>
      </c>
      <c r="D486" s="630">
        <f>15.5/24</f>
        <v>0.64583333333333337</v>
      </c>
      <c r="E486" s="481" t="s">
        <v>67</v>
      </c>
      <c r="F486" s="636" t="s">
        <v>132</v>
      </c>
      <c r="G486" s="481" t="str">
        <f t="shared" si="80"/>
        <v>ACC</v>
      </c>
      <c r="H486" s="636" t="s">
        <v>134</v>
      </c>
      <c r="I486" s="481" t="str">
        <f t="shared" si="83"/>
        <v>ACC</v>
      </c>
      <c r="J486" s="636" t="str">
        <f>H486</f>
        <v>North Carolina</v>
      </c>
      <c r="K486" s="565" t="str">
        <f t="shared" si="82"/>
        <v>Miami (FL)</v>
      </c>
      <c r="L486" s="639">
        <v>7</v>
      </c>
      <c r="M486" s="634">
        <v>62.5</v>
      </c>
      <c r="N486" s="485" t="str">
        <f>H486</f>
        <v>North Carolina</v>
      </c>
      <c r="O486" s="640">
        <v>45</v>
      </c>
      <c r="P486" s="668" t="str">
        <f t="shared" si="89"/>
        <v>Miami (FL)</v>
      </c>
      <c r="Q486" s="614">
        <v>42</v>
      </c>
      <c r="R486" s="510" t="str">
        <f t="shared" si="90"/>
        <v>Miami (FL)</v>
      </c>
      <c r="S486" s="510" t="str">
        <f t="shared" si="91"/>
        <v>North Carolina</v>
      </c>
      <c r="T486" s="500" t="str">
        <f>J486</f>
        <v>North Carolina</v>
      </c>
      <c r="U486" s="481" t="str">
        <f t="shared" si="92"/>
        <v>L</v>
      </c>
      <c r="V486" s="492" t="str">
        <f>H486</f>
        <v>North Carolina</v>
      </c>
      <c r="W486" s="643">
        <v>62</v>
      </c>
      <c r="X486" s="492" t="str">
        <f>IF(+V486=F486,H486,F486)</f>
        <v>Miami (FL)</v>
      </c>
      <c r="Y486" s="644">
        <v>26</v>
      </c>
    </row>
    <row r="487" spans="1:26" ht="16" x14ac:dyDescent="0.8">
      <c r="A487" s="485">
        <v>7</v>
      </c>
      <c r="B487" s="636" t="s">
        <v>39</v>
      </c>
      <c r="C487" s="638">
        <v>44485</v>
      </c>
      <c r="D487" s="630">
        <f>12.5/24</f>
        <v>0.52083333333333337</v>
      </c>
      <c r="E487" s="481" t="s">
        <v>59</v>
      </c>
      <c r="F487" s="636" t="s">
        <v>124</v>
      </c>
      <c r="G487" s="481" t="str">
        <f t="shared" si="80"/>
        <v>ACC</v>
      </c>
      <c r="H487" s="636" t="s">
        <v>140</v>
      </c>
      <c r="I487" s="481" t="str">
        <f t="shared" si="83"/>
        <v>ACC</v>
      </c>
      <c r="J487" s="636" t="str">
        <f>H487</f>
        <v>Virginia</v>
      </c>
      <c r="K487" s="565" t="str">
        <f t="shared" si="82"/>
        <v>Duke</v>
      </c>
      <c r="L487" s="639">
        <v>11</v>
      </c>
      <c r="M487" s="634">
        <v>69</v>
      </c>
      <c r="N487" s="485" t="str">
        <f>H487</f>
        <v>Virginia</v>
      </c>
      <c r="O487" s="640">
        <v>48</v>
      </c>
      <c r="P487" s="668" t="str">
        <f t="shared" si="89"/>
        <v>Duke</v>
      </c>
      <c r="Q487" s="614">
        <v>0</v>
      </c>
      <c r="R487" s="510" t="str">
        <f t="shared" si="90"/>
        <v>Virginia</v>
      </c>
      <c r="S487" s="510" t="str">
        <f t="shared" si="91"/>
        <v>Duke</v>
      </c>
      <c r="T487" s="500" t="str">
        <f>J487</f>
        <v>Virginia</v>
      </c>
      <c r="U487" s="481" t="str">
        <f t="shared" si="92"/>
        <v>W</v>
      </c>
      <c r="V487" s="492" t="str">
        <f>H487</f>
        <v>Virginia</v>
      </c>
      <c r="W487" s="643">
        <v>38</v>
      </c>
      <c r="X487" s="492" t="str">
        <f>IF(+V487=F487,H487,F487)</f>
        <v>Duke</v>
      </c>
      <c r="Y487" s="644">
        <v>20</v>
      </c>
    </row>
    <row r="488" spans="1:26" ht="16" x14ac:dyDescent="0.8">
      <c r="A488" s="485">
        <v>7</v>
      </c>
      <c r="B488" s="636" t="s">
        <v>39</v>
      </c>
      <c r="C488" s="638">
        <v>44485</v>
      </c>
      <c r="D488" s="630">
        <f>15.5/24</f>
        <v>0.64583333333333337</v>
      </c>
      <c r="E488" s="481" t="s">
        <v>272</v>
      </c>
      <c r="F488" s="636" t="s">
        <v>138</v>
      </c>
      <c r="G488" s="481" t="str">
        <f t="shared" si="80"/>
        <v>ACC</v>
      </c>
      <c r="H488" s="636" t="s">
        <v>234</v>
      </c>
      <c r="I488" s="481" t="str">
        <f t="shared" si="83"/>
        <v>ACC</v>
      </c>
      <c r="J488" s="636" t="str">
        <f>F488</f>
        <v>Pittsburgh</v>
      </c>
      <c r="K488" s="565" t="str">
        <f t="shared" si="82"/>
        <v>Virginia Tech</v>
      </c>
      <c r="L488" s="639">
        <v>5</v>
      </c>
      <c r="M488" s="634">
        <v>57.5</v>
      </c>
      <c r="N488" s="485" t="str">
        <f>F488</f>
        <v>Pittsburgh</v>
      </c>
      <c r="O488" s="640">
        <v>28</v>
      </c>
      <c r="P488" s="668" t="str">
        <f t="shared" si="89"/>
        <v>Virginia Tech</v>
      </c>
      <c r="Q488" s="614">
        <v>7</v>
      </c>
      <c r="R488" s="510" t="str">
        <f t="shared" si="90"/>
        <v>Pittsburgh</v>
      </c>
      <c r="S488" s="510" t="str">
        <f t="shared" si="91"/>
        <v>Virginia Tech</v>
      </c>
      <c r="T488" s="500" t="str">
        <f>K488</f>
        <v>Virginia Tech</v>
      </c>
      <c r="U488" s="481" t="str">
        <f t="shared" si="92"/>
        <v>L</v>
      </c>
      <c r="V488" s="492" t="str">
        <f>F488</f>
        <v>Pittsburgh</v>
      </c>
      <c r="W488" s="643">
        <v>47</v>
      </c>
      <c r="X488" s="492" t="str">
        <f>IF(+V488=F488,H488,F488)</f>
        <v>Virginia Tech</v>
      </c>
      <c r="Y488" s="644">
        <v>14</v>
      </c>
    </row>
    <row r="489" spans="1:26" ht="16" x14ac:dyDescent="0.8">
      <c r="A489" s="485">
        <v>7</v>
      </c>
      <c r="B489" s="636" t="s">
        <v>39</v>
      </c>
      <c r="C489" s="638">
        <v>44485</v>
      </c>
      <c r="D489" s="630">
        <f>12/24</f>
        <v>0.5</v>
      </c>
      <c r="E489" s="481" t="s">
        <v>77</v>
      </c>
      <c r="F489" s="636" t="s">
        <v>149</v>
      </c>
      <c r="G489" s="481" t="str">
        <f t="shared" si="80"/>
        <v>B10</v>
      </c>
      <c r="H489" s="636" t="s">
        <v>72</v>
      </c>
      <c r="I489" s="481" t="str">
        <f t="shared" si="83"/>
        <v>B10</v>
      </c>
      <c r="J489" s="636" t="str">
        <f>F489</f>
        <v>Michigan State</v>
      </c>
      <c r="K489" s="565" t="str">
        <f t="shared" si="82"/>
        <v>Indiana</v>
      </c>
      <c r="L489" s="639">
        <v>4.5</v>
      </c>
      <c r="M489" s="634">
        <v>48.5</v>
      </c>
      <c r="N489" s="485" t="str">
        <f>F489</f>
        <v>Michigan State</v>
      </c>
      <c r="O489" s="640">
        <v>20</v>
      </c>
      <c r="P489" s="668" t="str">
        <f t="shared" si="89"/>
        <v>Indiana</v>
      </c>
      <c r="Q489" s="614">
        <v>15</v>
      </c>
      <c r="R489" s="510" t="str">
        <f t="shared" si="90"/>
        <v>Michigan State</v>
      </c>
      <c r="S489" s="510" t="str">
        <f t="shared" si="91"/>
        <v>Indiana</v>
      </c>
      <c r="T489" s="500" t="str">
        <f>J489</f>
        <v>Michigan State</v>
      </c>
      <c r="U489" s="481" t="str">
        <f t="shared" si="92"/>
        <v>W</v>
      </c>
      <c r="V489" s="492" t="str">
        <f>H489</f>
        <v>Indiana</v>
      </c>
      <c r="W489" s="643">
        <v>24</v>
      </c>
      <c r="X489" s="492" t="str">
        <f>IF(+V489=F489,H489,F489)</f>
        <v>Michigan State</v>
      </c>
      <c r="Y489" s="644">
        <v>0</v>
      </c>
    </row>
    <row r="490" spans="1:26" ht="16" x14ac:dyDescent="0.8">
      <c r="A490" s="485">
        <v>7</v>
      </c>
      <c r="B490" s="636" t="s">
        <v>39</v>
      </c>
      <c r="C490" s="638">
        <v>44485</v>
      </c>
      <c r="D490" s="630">
        <f>15.5/24</f>
        <v>0.64583333333333337</v>
      </c>
      <c r="E490" s="481" t="s">
        <v>145</v>
      </c>
      <c r="F490" s="636" t="s">
        <v>128</v>
      </c>
      <c r="G490" s="481" t="str">
        <f t="shared" si="80"/>
        <v>B10</v>
      </c>
      <c r="H490" s="636" t="s">
        <v>144</v>
      </c>
      <c r="I490" s="481" t="str">
        <f t="shared" si="83"/>
        <v>B10</v>
      </c>
      <c r="J490" s="636" t="str">
        <f>H490</f>
        <v>Iowa</v>
      </c>
      <c r="K490" s="565" t="str">
        <f t="shared" si="82"/>
        <v>Purdue</v>
      </c>
      <c r="L490" s="639">
        <v>12</v>
      </c>
      <c r="M490" s="634">
        <v>43</v>
      </c>
      <c r="N490" s="485" t="str">
        <f>F490</f>
        <v>Purdue</v>
      </c>
      <c r="O490" s="640">
        <v>24</v>
      </c>
      <c r="P490" s="668" t="str">
        <f t="shared" si="89"/>
        <v>Iowa</v>
      </c>
      <c r="Q490" s="614">
        <v>7</v>
      </c>
      <c r="R490" s="510" t="str">
        <f t="shared" si="90"/>
        <v>Purdue</v>
      </c>
      <c r="S490" s="510" t="str">
        <f t="shared" si="91"/>
        <v>Iowa</v>
      </c>
      <c r="T490" s="500" t="str">
        <f>J490</f>
        <v>Iowa</v>
      </c>
      <c r="U490" s="481" t="str">
        <f t="shared" si="92"/>
        <v>L</v>
      </c>
      <c r="V490" s="492" t="str">
        <f>F490</f>
        <v>Purdue</v>
      </c>
      <c r="W490" s="643">
        <v>24</v>
      </c>
      <c r="X490" s="492" t="str">
        <f>IF(+V490=F490,H490,F490)</f>
        <v>Iowa</v>
      </c>
      <c r="Y490" s="644">
        <v>20</v>
      </c>
      <c r="Z490" s="492" t="s">
        <v>183</v>
      </c>
    </row>
    <row r="491" spans="1:26" ht="16" x14ac:dyDescent="0.8">
      <c r="A491" s="485">
        <v>7</v>
      </c>
      <c r="B491" s="636" t="s">
        <v>39</v>
      </c>
      <c r="C491" s="638">
        <v>44485</v>
      </c>
      <c r="D491" s="630">
        <f>12/24</f>
        <v>0.5</v>
      </c>
      <c r="E491" s="481" t="s">
        <v>272</v>
      </c>
      <c r="F491" s="636" t="s">
        <v>151</v>
      </c>
      <c r="G491" s="481" t="str">
        <f t="shared" si="80"/>
        <v>B10</v>
      </c>
      <c r="H491" s="636" t="s">
        <v>76</v>
      </c>
      <c r="I491" s="481" t="str">
        <f t="shared" si="83"/>
        <v>B10</v>
      </c>
      <c r="J491" s="636" t="str">
        <f>F491</f>
        <v>Nebraska</v>
      </c>
      <c r="K491" s="565" t="str">
        <f t="shared" si="82"/>
        <v>Minnesota</v>
      </c>
      <c r="L491" s="639">
        <v>4</v>
      </c>
      <c r="M491" s="634">
        <v>48</v>
      </c>
      <c r="N491" s="485" t="str">
        <f>H491</f>
        <v>Minnesota</v>
      </c>
      <c r="O491" s="640">
        <v>30</v>
      </c>
      <c r="P491" s="668" t="str">
        <f t="shared" si="89"/>
        <v>Nebraska</v>
      </c>
      <c r="Q491" s="614">
        <v>23</v>
      </c>
      <c r="R491" s="510" t="str">
        <f t="shared" si="90"/>
        <v>Minnesota</v>
      </c>
      <c r="S491" s="510" t="str">
        <f t="shared" si="91"/>
        <v>Nebraska</v>
      </c>
      <c r="T491" s="500" t="str">
        <f>J491</f>
        <v>Nebraska</v>
      </c>
      <c r="U491" s="481" t="str">
        <f t="shared" si="92"/>
        <v>L</v>
      </c>
      <c r="V491" s="492" t="str">
        <f>H491</f>
        <v>Minnesota</v>
      </c>
      <c r="W491" s="643">
        <v>24</v>
      </c>
      <c r="X491" s="492" t="str">
        <f>IF(+V491=F491,H491,F491)</f>
        <v>Nebraska</v>
      </c>
      <c r="Y491" s="644">
        <v>17</v>
      </c>
    </row>
    <row r="492" spans="1:26" ht="16" x14ac:dyDescent="0.8">
      <c r="A492" s="485">
        <v>7</v>
      </c>
      <c r="B492" s="636" t="s">
        <v>39</v>
      </c>
      <c r="C492" s="638">
        <v>44485</v>
      </c>
      <c r="D492" s="630">
        <f>12/24</f>
        <v>0.5</v>
      </c>
      <c r="E492" s="481" t="s">
        <v>73</v>
      </c>
      <c r="F492" s="636" t="s">
        <v>99</v>
      </c>
      <c r="G492" s="481" t="str">
        <f t="shared" si="80"/>
        <v>B10</v>
      </c>
      <c r="H492" s="636" t="s">
        <v>153</v>
      </c>
      <c r="I492" s="481" t="str">
        <f t="shared" si="83"/>
        <v>B10</v>
      </c>
      <c r="J492" s="636" t="str">
        <f>F492</f>
        <v>Rutgers</v>
      </c>
      <c r="K492" s="565" t="str">
        <f t="shared" si="82"/>
        <v>Northwestern</v>
      </c>
      <c r="L492" s="639">
        <v>2</v>
      </c>
      <c r="M492" s="634">
        <v>44.5</v>
      </c>
      <c r="N492" s="485" t="str">
        <f>H492</f>
        <v>Northwestern</v>
      </c>
      <c r="O492" s="640">
        <v>21</v>
      </c>
      <c r="P492" s="668" t="str">
        <f t="shared" si="89"/>
        <v>Rutgers</v>
      </c>
      <c r="Q492" s="614">
        <v>7</v>
      </c>
      <c r="R492" s="510" t="str">
        <f t="shared" si="90"/>
        <v>Northwestern</v>
      </c>
      <c r="S492" s="510" t="str">
        <f t="shared" si="91"/>
        <v>Rutgers</v>
      </c>
      <c r="T492" s="500" t="str">
        <f>J492</f>
        <v>Rutgers</v>
      </c>
      <c r="U492" s="481" t="str">
        <f t="shared" si="92"/>
        <v>L</v>
      </c>
      <c r="W492" s="643"/>
      <c r="X492" s="492" t="s">
        <v>502</v>
      </c>
      <c r="Y492" s="644"/>
    </row>
    <row r="493" spans="1:26" ht="16" x14ac:dyDescent="0.8">
      <c r="A493" s="485">
        <v>7</v>
      </c>
      <c r="B493" s="636" t="s">
        <v>39</v>
      </c>
      <c r="C493" s="638">
        <v>44485</v>
      </c>
      <c r="D493" s="630">
        <f>20/24</f>
        <v>0.83333333333333337</v>
      </c>
      <c r="E493" s="481" t="s">
        <v>73</v>
      </c>
      <c r="F493" s="636" t="s">
        <v>106</v>
      </c>
      <c r="G493" s="481" t="str">
        <f t="shared" si="80"/>
        <v>Ind</v>
      </c>
      <c r="H493" s="636" t="s">
        <v>101</v>
      </c>
      <c r="I493" s="481" t="str">
        <f t="shared" si="83"/>
        <v>B10</v>
      </c>
      <c r="J493" s="636" t="str">
        <f>H493</f>
        <v>Wisconsin</v>
      </c>
      <c r="K493" s="565" t="str">
        <f t="shared" si="82"/>
        <v>Army</v>
      </c>
      <c r="L493" s="639">
        <v>13.5</v>
      </c>
      <c r="M493" s="634">
        <v>39</v>
      </c>
      <c r="N493" s="485" t="str">
        <f>H493</f>
        <v>Wisconsin</v>
      </c>
      <c r="O493" s="640">
        <v>20</v>
      </c>
      <c r="P493" s="668" t="str">
        <f t="shared" si="89"/>
        <v>Army</v>
      </c>
      <c r="Q493" s="614">
        <v>14</v>
      </c>
      <c r="R493" s="510" t="str">
        <f t="shared" si="90"/>
        <v>Army</v>
      </c>
      <c r="S493" s="510" t="str">
        <f t="shared" si="91"/>
        <v>Wisconsin</v>
      </c>
      <c r="T493" s="500" t="str">
        <f>J493</f>
        <v>Wisconsin</v>
      </c>
      <c r="U493" s="481" t="str">
        <f t="shared" si="92"/>
        <v>L</v>
      </c>
      <c r="W493" s="643"/>
      <c r="X493" s="492" t="s">
        <v>502</v>
      </c>
      <c r="Y493" s="644"/>
    </row>
    <row r="494" spans="1:26" ht="16" x14ac:dyDescent="0.8">
      <c r="A494" s="485">
        <v>7</v>
      </c>
      <c r="B494" s="636" t="s">
        <v>39</v>
      </c>
      <c r="C494" s="638">
        <v>44485</v>
      </c>
      <c r="D494" s="630">
        <f>15.5/24</f>
        <v>0.64583333333333337</v>
      </c>
      <c r="E494" s="481" t="s">
        <v>40</v>
      </c>
      <c r="F494" s="636" t="s">
        <v>47</v>
      </c>
      <c r="G494" s="481" t="str">
        <f t="shared" si="80"/>
        <v>Ind</v>
      </c>
      <c r="H494" s="636" t="s">
        <v>156</v>
      </c>
      <c r="I494" s="481" t="str">
        <f t="shared" si="83"/>
        <v>B12</v>
      </c>
      <c r="J494" s="636" t="str">
        <f>H494</f>
        <v>Baylor</v>
      </c>
      <c r="K494" s="565" t="str">
        <f t="shared" si="82"/>
        <v>BYU</v>
      </c>
      <c r="L494" s="639">
        <v>6.5</v>
      </c>
      <c r="M494" s="634">
        <v>50.5</v>
      </c>
      <c r="N494" s="485" t="str">
        <f>H494</f>
        <v>Baylor</v>
      </c>
      <c r="O494" s="640">
        <v>38</v>
      </c>
      <c r="P494" s="668" t="str">
        <f t="shared" si="89"/>
        <v>BYU</v>
      </c>
      <c r="Q494" s="614">
        <v>24</v>
      </c>
      <c r="R494" s="510" t="str">
        <f t="shared" si="90"/>
        <v>Baylor</v>
      </c>
      <c r="S494" s="510" t="str">
        <f t="shared" si="91"/>
        <v>BYU</v>
      </c>
      <c r="T494" s="500" t="str">
        <f>K494</f>
        <v>BYU</v>
      </c>
      <c r="U494" s="481" t="str">
        <f t="shared" si="92"/>
        <v>L</v>
      </c>
      <c r="W494" s="643"/>
      <c r="X494" s="492" t="s">
        <v>502</v>
      </c>
      <c r="Y494" s="644"/>
    </row>
    <row r="495" spans="1:26" ht="16" x14ac:dyDescent="0.8">
      <c r="A495" s="485">
        <v>7</v>
      </c>
      <c r="B495" s="636" t="s">
        <v>39</v>
      </c>
      <c r="C495" s="638">
        <v>44485</v>
      </c>
      <c r="D495" s="630">
        <f>16/24</f>
        <v>0.66666666666666663</v>
      </c>
      <c r="E495" s="481"/>
      <c r="F495" s="636" t="s">
        <v>170</v>
      </c>
      <c r="G495" s="481" t="str">
        <f t="shared" si="80"/>
        <v>B12</v>
      </c>
      <c r="H495" s="636" t="s">
        <v>160</v>
      </c>
      <c r="I495" s="481" t="str">
        <f t="shared" si="83"/>
        <v>B12</v>
      </c>
      <c r="J495" s="636" t="str">
        <f>F495</f>
        <v>Texas Tech</v>
      </c>
      <c r="K495" s="565" t="str">
        <f t="shared" si="82"/>
        <v>Kansas</v>
      </c>
      <c r="L495" s="639">
        <v>16.5</v>
      </c>
      <c r="M495" s="634">
        <v>66.5</v>
      </c>
      <c r="N495" s="485" t="str">
        <f>F495</f>
        <v>Texas Tech</v>
      </c>
      <c r="O495" s="640">
        <v>41</v>
      </c>
      <c r="P495" s="668" t="str">
        <f t="shared" si="89"/>
        <v>Kansas</v>
      </c>
      <c r="Q495" s="614">
        <v>14</v>
      </c>
      <c r="R495" s="510" t="str">
        <f t="shared" si="90"/>
        <v>Texas Tech</v>
      </c>
      <c r="S495" s="510" t="str">
        <f t="shared" si="91"/>
        <v>Kansas</v>
      </c>
      <c r="T495" s="500" t="str">
        <f>F495</f>
        <v>Texas Tech</v>
      </c>
      <c r="U495" s="481" t="str">
        <f t="shared" si="92"/>
        <v>W</v>
      </c>
      <c r="V495" s="492" t="str">
        <f>F495</f>
        <v>Texas Tech</v>
      </c>
      <c r="W495" s="643">
        <v>16</v>
      </c>
      <c r="X495" s="492" t="str">
        <f>IF(+V495=F495,H495,F495)</f>
        <v>Kansas</v>
      </c>
      <c r="Y495" s="644">
        <v>13</v>
      </c>
    </row>
    <row r="496" spans="1:26" ht="16" x14ac:dyDescent="0.8">
      <c r="A496" s="485">
        <v>7</v>
      </c>
      <c r="B496" s="636" t="s">
        <v>39</v>
      </c>
      <c r="C496" s="638">
        <v>44485</v>
      </c>
      <c r="D496" s="630">
        <f>19.5/24</f>
        <v>0.8125</v>
      </c>
      <c r="E496" s="481" t="s">
        <v>272</v>
      </c>
      <c r="F496" s="636" t="s">
        <v>158</v>
      </c>
      <c r="G496" s="481" t="str">
        <f t="shared" si="80"/>
        <v>B12</v>
      </c>
      <c r="H496" s="636" t="s">
        <v>162</v>
      </c>
      <c r="I496" s="481" t="str">
        <f t="shared" si="83"/>
        <v>B12</v>
      </c>
      <c r="J496" s="636" t="str">
        <f>F496</f>
        <v>Iowa State</v>
      </c>
      <c r="K496" s="565" t="str">
        <f t="shared" si="82"/>
        <v>Kansas State</v>
      </c>
      <c r="L496" s="639">
        <v>6.5</v>
      </c>
      <c r="M496" s="634">
        <v>81</v>
      </c>
      <c r="N496" s="485" t="str">
        <f>F496</f>
        <v>Iowa State</v>
      </c>
      <c r="O496" s="640">
        <v>33</v>
      </c>
      <c r="P496" s="668" t="str">
        <f t="shared" si="89"/>
        <v>Kansas State</v>
      </c>
      <c r="Q496" s="614">
        <v>20</v>
      </c>
      <c r="R496" s="510" t="str">
        <f t="shared" si="90"/>
        <v>Iowa State</v>
      </c>
      <c r="S496" s="510" t="str">
        <f t="shared" si="91"/>
        <v>Kansas State</v>
      </c>
      <c r="T496" s="500" t="str">
        <f>K496</f>
        <v>Kansas State</v>
      </c>
      <c r="U496" s="481" t="str">
        <f t="shared" si="92"/>
        <v>L</v>
      </c>
      <c r="V496" s="492" t="str">
        <f>F496</f>
        <v>Iowa State</v>
      </c>
      <c r="W496" s="643">
        <v>45</v>
      </c>
      <c r="X496" s="492" t="str">
        <f>IF(+V496=F496,H496,F496)</f>
        <v>Kansas State</v>
      </c>
      <c r="Y496" s="644">
        <v>0</v>
      </c>
    </row>
    <row r="497" spans="1:25" ht="16" x14ac:dyDescent="0.8">
      <c r="A497" s="485">
        <v>7</v>
      </c>
      <c r="B497" s="636" t="s">
        <v>39</v>
      </c>
      <c r="C497" s="638">
        <v>44485</v>
      </c>
      <c r="D497" s="630">
        <f>19.5/24</f>
        <v>0.8125</v>
      </c>
      <c r="E497" s="481" t="s">
        <v>145</v>
      </c>
      <c r="F497" s="636" t="s">
        <v>166</v>
      </c>
      <c r="G497" s="481" t="str">
        <f t="shared" si="80"/>
        <v>B12</v>
      </c>
      <c r="H497" s="636" t="s">
        <v>164</v>
      </c>
      <c r="I497" s="481" t="str">
        <f t="shared" si="83"/>
        <v>B12</v>
      </c>
      <c r="J497" s="636" t="str">
        <f>H497</f>
        <v>Oklahoma</v>
      </c>
      <c r="K497" s="565" t="str">
        <f t="shared" si="82"/>
        <v>TCU</v>
      </c>
      <c r="L497" s="639">
        <v>13.5</v>
      </c>
      <c r="M497" s="634">
        <v>65</v>
      </c>
      <c r="N497" s="485" t="str">
        <f>H497</f>
        <v>Oklahoma</v>
      </c>
      <c r="O497" s="640">
        <v>52</v>
      </c>
      <c r="P497" s="668" t="str">
        <f t="shared" si="89"/>
        <v>TCU</v>
      </c>
      <c r="Q497" s="614">
        <v>31</v>
      </c>
      <c r="R497" s="510" t="str">
        <f t="shared" si="90"/>
        <v>Oklahoma</v>
      </c>
      <c r="S497" s="510" t="str">
        <f t="shared" si="91"/>
        <v>TCU</v>
      </c>
      <c r="T497" s="500" t="str">
        <f>J497</f>
        <v>Oklahoma</v>
      </c>
      <c r="U497" s="481" t="str">
        <f t="shared" si="92"/>
        <v>W</v>
      </c>
      <c r="V497" s="492" t="str">
        <f>H497</f>
        <v>Oklahoma</v>
      </c>
      <c r="W497" s="643">
        <v>33</v>
      </c>
      <c r="X497" s="492" t="str">
        <f>IF(+V497=F497,H497,F497)</f>
        <v>TCU</v>
      </c>
      <c r="Y497" s="644">
        <v>14</v>
      </c>
    </row>
    <row r="498" spans="1:25" ht="16" x14ac:dyDescent="0.8">
      <c r="A498" s="485">
        <v>7</v>
      </c>
      <c r="B498" s="636" t="s">
        <v>39</v>
      </c>
      <c r="C498" s="638">
        <v>44485</v>
      </c>
      <c r="D498" s="630">
        <f>12/24</f>
        <v>0.5</v>
      </c>
      <c r="E498" s="481" t="s">
        <v>127</v>
      </c>
      <c r="F498" s="636" t="s">
        <v>79</v>
      </c>
      <c r="G498" s="481" t="str">
        <f t="shared" ref="G498:G561" si="93">VLOOKUP(+F498,$F$995:$G$1242,2,FALSE)</f>
        <v>B12</v>
      </c>
      <c r="H498" s="636" t="s">
        <v>168</v>
      </c>
      <c r="I498" s="481" t="str">
        <f t="shared" si="83"/>
        <v>B12</v>
      </c>
      <c r="J498" s="636" t="str">
        <f>H498</f>
        <v>Texas</v>
      </c>
      <c r="K498" s="565" t="str">
        <f t="shared" si="82"/>
        <v>Oklahoma State</v>
      </c>
      <c r="L498" s="639">
        <v>4.5</v>
      </c>
      <c r="M498" s="634">
        <v>60</v>
      </c>
      <c r="N498" s="485" t="str">
        <f>F498</f>
        <v>Oklahoma State</v>
      </c>
      <c r="O498" s="640">
        <v>32</v>
      </c>
      <c r="P498" s="668" t="str">
        <f t="shared" si="89"/>
        <v>Texas</v>
      </c>
      <c r="Q498" s="614">
        <v>24</v>
      </c>
      <c r="R498" s="510" t="str">
        <f t="shared" si="90"/>
        <v>Oklahoma State</v>
      </c>
      <c r="S498" s="510" t="str">
        <f t="shared" si="91"/>
        <v>Texas</v>
      </c>
      <c r="T498" s="500" t="str">
        <f>K498</f>
        <v>Oklahoma State</v>
      </c>
      <c r="U498" s="481" t="str">
        <f t="shared" si="92"/>
        <v>W</v>
      </c>
      <c r="V498" s="492" t="str">
        <f>H498</f>
        <v>Texas</v>
      </c>
      <c r="W498" s="643">
        <v>41</v>
      </c>
      <c r="X498" s="492" t="str">
        <f>IF(+V498=F498,H498,F498)</f>
        <v>Oklahoma State</v>
      </c>
      <c r="Y498" s="644">
        <v>34</v>
      </c>
    </row>
    <row r="499" spans="1:25" ht="16" x14ac:dyDescent="0.8">
      <c r="A499" s="485">
        <v>7</v>
      </c>
      <c r="B499" s="636" t="s">
        <v>39</v>
      </c>
      <c r="C499" s="638">
        <v>44485</v>
      </c>
      <c r="D499" s="630">
        <f>15.5/24</f>
        <v>0.64583333333333337</v>
      </c>
      <c r="E499" s="481" t="s">
        <v>59</v>
      </c>
      <c r="F499" s="636" t="s">
        <v>189</v>
      </c>
      <c r="G499" s="481" t="str">
        <f t="shared" si="93"/>
        <v>CUSA</v>
      </c>
      <c r="H499" s="636" t="s">
        <v>180</v>
      </c>
      <c r="I499" s="481" t="str">
        <f t="shared" si="83"/>
        <v>CUSA</v>
      </c>
      <c r="J499" s="636" t="str">
        <f>F499</f>
        <v>Western Kentucky</v>
      </c>
      <c r="K499" s="565" t="str">
        <f t="shared" si="82"/>
        <v>Old Dominion</v>
      </c>
      <c r="L499" s="639">
        <v>12.5</v>
      </c>
      <c r="M499" s="634">
        <v>67</v>
      </c>
      <c r="N499" s="485" t="str">
        <f>F499</f>
        <v>Western Kentucky</v>
      </c>
      <c r="O499" s="640">
        <v>43</v>
      </c>
      <c r="P499" s="668" t="str">
        <f t="shared" si="89"/>
        <v>Old Dominion</v>
      </c>
      <c r="Q499" s="614">
        <v>20</v>
      </c>
      <c r="R499" s="510" t="str">
        <f t="shared" si="90"/>
        <v>Western Kentucky</v>
      </c>
      <c r="S499" s="510" t="str">
        <f t="shared" si="91"/>
        <v>Old Dominion</v>
      </c>
      <c r="T499" s="500" t="str">
        <f>J499</f>
        <v>Western Kentucky</v>
      </c>
      <c r="U499" s="481" t="str">
        <f t="shared" si="92"/>
        <v>W</v>
      </c>
      <c r="W499" s="643"/>
      <c r="X499" s="492" t="s">
        <v>502</v>
      </c>
      <c r="Y499" s="644"/>
    </row>
    <row r="500" spans="1:25" ht="16" x14ac:dyDescent="0.8">
      <c r="A500" s="485">
        <v>7</v>
      </c>
      <c r="B500" s="636" t="s">
        <v>39</v>
      </c>
      <c r="C500" s="638">
        <v>44485</v>
      </c>
      <c r="D500" s="630">
        <f>15.5/24</f>
        <v>0.64583333333333337</v>
      </c>
      <c r="E500" s="481"/>
      <c r="F500" s="636" t="s">
        <v>185</v>
      </c>
      <c r="G500" s="481" t="str">
        <f t="shared" si="93"/>
        <v>CUSA</v>
      </c>
      <c r="H500" s="636" t="s">
        <v>182</v>
      </c>
      <c r="I500" s="481" t="str">
        <f t="shared" si="83"/>
        <v>CUSA</v>
      </c>
      <c r="J500" s="636" t="str">
        <f>F500</f>
        <v>UAB</v>
      </c>
      <c r="K500" s="565" t="str">
        <f t="shared" si="82"/>
        <v>Southern Miss</v>
      </c>
      <c r="L500" s="639">
        <v>16</v>
      </c>
      <c r="M500" s="634">
        <v>43.5</v>
      </c>
      <c r="N500" s="485" t="str">
        <f>F500</f>
        <v>UAB</v>
      </c>
      <c r="O500" s="640">
        <v>34</v>
      </c>
      <c r="P500" s="668" t="str">
        <f t="shared" si="89"/>
        <v>Southern Miss</v>
      </c>
      <c r="Q500" s="614">
        <v>0</v>
      </c>
      <c r="R500" s="510" t="str">
        <f t="shared" si="90"/>
        <v>UAB</v>
      </c>
      <c r="S500" s="510" t="str">
        <f t="shared" si="91"/>
        <v>Southern Miss</v>
      </c>
      <c r="T500" s="500" t="str">
        <f>J500</f>
        <v>UAB</v>
      </c>
      <c r="U500" s="481" t="str">
        <f t="shared" si="92"/>
        <v>W</v>
      </c>
      <c r="W500" s="643"/>
      <c r="X500" s="492" t="s">
        <v>502</v>
      </c>
      <c r="Y500" s="644"/>
    </row>
    <row r="501" spans="1:25" ht="16" x14ac:dyDescent="0.8">
      <c r="A501" s="485">
        <v>7</v>
      </c>
      <c r="B501" s="636" t="s">
        <v>39</v>
      </c>
      <c r="C501" s="638">
        <v>44485</v>
      </c>
      <c r="D501" s="630">
        <f>18/24</f>
        <v>0.75</v>
      </c>
      <c r="E501" s="481"/>
      <c r="F501" s="636" t="s">
        <v>43</v>
      </c>
      <c r="G501" s="481" t="str">
        <f t="shared" si="93"/>
        <v>CUSA</v>
      </c>
      <c r="H501" s="636" t="s">
        <v>187</v>
      </c>
      <c r="I501" s="481" t="str">
        <f t="shared" si="83"/>
        <v>CUSA</v>
      </c>
      <c r="J501" s="636" t="str">
        <f>H501</f>
        <v>UT San Antonio</v>
      </c>
      <c r="K501" s="565" t="str">
        <f t="shared" si="82"/>
        <v>Rice</v>
      </c>
      <c r="L501" s="639">
        <v>18.5</v>
      </c>
      <c r="M501" s="634">
        <v>54</v>
      </c>
      <c r="N501" s="485" t="str">
        <f>H501</f>
        <v>UT San Antonio</v>
      </c>
      <c r="O501" s="640">
        <v>45</v>
      </c>
      <c r="P501" s="668" t="str">
        <f t="shared" si="89"/>
        <v>Rice</v>
      </c>
      <c r="Q501" s="614">
        <v>0</v>
      </c>
      <c r="R501" s="510" t="str">
        <f t="shared" si="90"/>
        <v>UT San Antonio</v>
      </c>
      <c r="S501" s="510" t="str">
        <f t="shared" si="91"/>
        <v>Rice</v>
      </c>
      <c r="T501" s="500" t="str">
        <f>K501</f>
        <v>Rice</v>
      </c>
      <c r="U501" s="481" t="str">
        <f t="shared" si="92"/>
        <v>L</v>
      </c>
      <c r="W501" s="643"/>
      <c r="X501" s="492" t="s">
        <v>502</v>
      </c>
      <c r="Y501" s="644"/>
    </row>
    <row r="502" spans="1:25" ht="16" x14ac:dyDescent="0.8">
      <c r="A502" s="485">
        <v>7</v>
      </c>
      <c r="B502" s="636" t="s">
        <v>39</v>
      </c>
      <c r="C502" s="638">
        <v>44485</v>
      </c>
      <c r="D502" s="630">
        <f>21/24</f>
        <v>0.875</v>
      </c>
      <c r="E502" s="481"/>
      <c r="F502" s="636" t="s">
        <v>172</v>
      </c>
      <c r="G502" s="481" t="str">
        <f t="shared" si="93"/>
        <v>CUSA</v>
      </c>
      <c r="H502" s="636" t="s">
        <v>163</v>
      </c>
      <c r="I502" s="481" t="str">
        <f t="shared" si="83"/>
        <v>CUSA</v>
      </c>
      <c r="J502" s="636" t="str">
        <f>F502</f>
        <v>Louisiana Tech</v>
      </c>
      <c r="K502" s="565" t="str">
        <f t="shared" si="82"/>
        <v>UTEP</v>
      </c>
      <c r="L502" s="639">
        <v>6.5</v>
      </c>
      <c r="M502" s="634">
        <v>56</v>
      </c>
      <c r="N502" s="485" t="str">
        <f>H502</f>
        <v>UTEP</v>
      </c>
      <c r="O502" s="640">
        <v>19</v>
      </c>
      <c r="P502" s="668" t="str">
        <f t="shared" si="89"/>
        <v>Louisiana Tech</v>
      </c>
      <c r="Q502" s="614">
        <v>3</v>
      </c>
      <c r="R502" s="510" t="str">
        <f t="shared" si="90"/>
        <v>UTEP</v>
      </c>
      <c r="S502" s="510" t="str">
        <f t="shared" si="91"/>
        <v>Louisiana Tech</v>
      </c>
      <c r="T502" s="500" t="str">
        <f>K502</f>
        <v>UTEP</v>
      </c>
      <c r="U502" s="481" t="str">
        <f t="shared" si="92"/>
        <v>W</v>
      </c>
      <c r="V502" s="492" t="str">
        <f>F502</f>
        <v>Louisiana Tech</v>
      </c>
      <c r="W502" s="643">
        <v>21</v>
      </c>
      <c r="X502" s="492" t="str">
        <f>IF(+V502=F502,H502,F502)</f>
        <v>UTEP</v>
      </c>
      <c r="Y502" s="644">
        <v>17</v>
      </c>
    </row>
    <row r="503" spans="1:25" ht="16" x14ac:dyDescent="0.8">
      <c r="A503" s="485">
        <v>7</v>
      </c>
      <c r="B503" s="636" t="s">
        <v>39</v>
      </c>
      <c r="C503" s="638">
        <v>44485</v>
      </c>
      <c r="D503" s="630">
        <f>12/24</f>
        <v>0.5</v>
      </c>
      <c r="E503" s="481"/>
      <c r="F503" s="636" t="s">
        <v>319</v>
      </c>
      <c r="G503" s="481" t="str">
        <f t="shared" si="93"/>
        <v>1AA</v>
      </c>
      <c r="H503" s="636" t="s">
        <v>63</v>
      </c>
      <c r="I503" s="481" t="str">
        <f t="shared" si="83"/>
        <v>Ind</v>
      </c>
      <c r="J503" s="636"/>
      <c r="K503" s="565"/>
      <c r="L503" s="639"/>
      <c r="M503" s="634"/>
      <c r="N503" s="485" t="str">
        <f>H503</f>
        <v>Connecticut</v>
      </c>
      <c r="O503" s="640">
        <v>21</v>
      </c>
      <c r="P503" s="668" t="str">
        <f t="shared" si="89"/>
        <v>1AA Yale</v>
      </c>
      <c r="Q503" s="614">
        <v>15</v>
      </c>
      <c r="R503" s="510"/>
      <c r="S503" s="510"/>
      <c r="T503" s="500"/>
      <c r="U503" s="481"/>
      <c r="W503" s="643"/>
      <c r="X503" s="492" t="s">
        <v>502</v>
      </c>
      <c r="Y503" s="644"/>
    </row>
    <row r="504" spans="1:25" ht="16" x14ac:dyDescent="0.8">
      <c r="A504" s="485">
        <v>7</v>
      </c>
      <c r="B504" s="636" t="s">
        <v>39</v>
      </c>
      <c r="C504" s="638">
        <v>44485</v>
      </c>
      <c r="D504" s="630">
        <f>12/24</f>
        <v>0.5</v>
      </c>
      <c r="E504" s="481"/>
      <c r="F504" s="636" t="s">
        <v>195</v>
      </c>
      <c r="G504" s="481" t="str">
        <f t="shared" si="93"/>
        <v>MAC</v>
      </c>
      <c r="H504" s="636" t="s">
        <v>74</v>
      </c>
      <c r="I504" s="481" t="str">
        <f t="shared" si="83"/>
        <v>MAC</v>
      </c>
      <c r="J504" s="636" t="str">
        <f>H504</f>
        <v>Buffalo</v>
      </c>
      <c r="K504" s="565" t="str">
        <f t="shared" si="82"/>
        <v>Ohio</v>
      </c>
      <c r="L504" s="639">
        <v>9</v>
      </c>
      <c r="M504" s="634">
        <v>56.5</v>
      </c>
      <c r="N504" s="485" t="str">
        <f>H504</f>
        <v>Buffalo</v>
      </c>
      <c r="O504" s="640">
        <v>27</v>
      </c>
      <c r="P504" s="668" t="str">
        <f t="shared" si="89"/>
        <v>Ohio</v>
      </c>
      <c r="Q504" s="614">
        <v>26</v>
      </c>
      <c r="R504" s="510" t="str">
        <f t="shared" si="90"/>
        <v>Ohio</v>
      </c>
      <c r="S504" s="510" t="str">
        <f t="shared" si="91"/>
        <v>Buffalo</v>
      </c>
      <c r="T504" s="500" t="str">
        <f>J504</f>
        <v>Buffalo</v>
      </c>
      <c r="U504" s="481" t="str">
        <f t="shared" si="92"/>
        <v>L</v>
      </c>
      <c r="W504" s="643"/>
      <c r="X504" s="492" t="s">
        <v>502</v>
      </c>
      <c r="Y504" s="644"/>
    </row>
    <row r="505" spans="1:25" ht="16" x14ac:dyDescent="0.8">
      <c r="A505" s="485">
        <v>7</v>
      </c>
      <c r="B505" s="636" t="s">
        <v>39</v>
      </c>
      <c r="C505" s="638">
        <v>44485</v>
      </c>
      <c r="D505" s="630">
        <f>15.5/24</f>
        <v>0.64583333333333337</v>
      </c>
      <c r="E505" s="481" t="s">
        <v>52</v>
      </c>
      <c r="F505" s="636" t="s">
        <v>84</v>
      </c>
      <c r="G505" s="481" t="str">
        <f t="shared" si="93"/>
        <v>MAC</v>
      </c>
      <c r="H505" s="636" t="s">
        <v>82</v>
      </c>
      <c r="I505" s="481" t="str">
        <f t="shared" si="83"/>
        <v>MAC</v>
      </c>
      <c r="J505" s="636" t="str">
        <f>F505</f>
        <v>Toledo</v>
      </c>
      <c r="K505" s="565" t="str">
        <f t="shared" si="82"/>
        <v>Central Michigan</v>
      </c>
      <c r="L505" s="639">
        <v>5.5</v>
      </c>
      <c r="M505" s="634">
        <v>52</v>
      </c>
      <c r="N505" s="485" t="str">
        <f>H505</f>
        <v>Central Michigan</v>
      </c>
      <c r="O505" s="640">
        <v>26</v>
      </c>
      <c r="P505" s="668" t="str">
        <f t="shared" si="89"/>
        <v>Toledo</v>
      </c>
      <c r="Q505" s="614">
        <v>23</v>
      </c>
      <c r="R505" s="510" t="str">
        <f t="shared" si="90"/>
        <v>Central Michigan</v>
      </c>
      <c r="S505" s="510" t="str">
        <f t="shared" si="91"/>
        <v>Toledo</v>
      </c>
      <c r="T505" s="500" t="str">
        <f>K505</f>
        <v>Central Michigan</v>
      </c>
      <c r="U505" s="481" t="str">
        <f t="shared" si="92"/>
        <v>W</v>
      </c>
      <c r="V505" s="492" t="str">
        <f>F505</f>
        <v>Toledo</v>
      </c>
      <c r="W505" s="643">
        <v>24</v>
      </c>
      <c r="X505" s="492" t="str">
        <f>IF(+V505=F505,H505,F505)</f>
        <v>Central Michigan</v>
      </c>
      <c r="Y505" s="644">
        <v>23</v>
      </c>
    </row>
    <row r="506" spans="1:25" ht="16" x14ac:dyDescent="0.8">
      <c r="A506" s="485">
        <v>7</v>
      </c>
      <c r="B506" s="636" t="s">
        <v>39</v>
      </c>
      <c r="C506" s="638">
        <v>44485</v>
      </c>
      <c r="D506" s="630">
        <f>14/24</f>
        <v>0.58333333333333337</v>
      </c>
      <c r="E506" s="481"/>
      <c r="F506" s="636" t="s">
        <v>141</v>
      </c>
      <c r="G506" s="481" t="str">
        <f t="shared" si="93"/>
        <v>MAC</v>
      </c>
      <c r="H506" s="636" t="s">
        <v>108</v>
      </c>
      <c r="I506" s="481" t="str">
        <f t="shared" si="83"/>
        <v>MAC</v>
      </c>
      <c r="J506" s="636" t="str">
        <f>F506</f>
        <v>Ball State</v>
      </c>
      <c r="K506" s="565" t="str">
        <f t="shared" si="82"/>
        <v>Eastern Michigan</v>
      </c>
      <c r="L506" s="639">
        <v>1</v>
      </c>
      <c r="M506" s="634">
        <v>55.5</v>
      </c>
      <c r="N506" s="485" t="str">
        <f>F506</f>
        <v>Ball State</v>
      </c>
      <c r="O506" s="640">
        <v>38</v>
      </c>
      <c r="P506" s="668" t="str">
        <f t="shared" si="89"/>
        <v>Eastern Michigan</v>
      </c>
      <c r="Q506" s="614">
        <v>31</v>
      </c>
      <c r="R506" s="510" t="str">
        <f t="shared" si="90"/>
        <v>Ball State</v>
      </c>
      <c r="S506" s="510" t="str">
        <f t="shared" si="91"/>
        <v>Eastern Michigan</v>
      </c>
      <c r="T506" s="500" t="str">
        <f>H506</f>
        <v>Eastern Michigan</v>
      </c>
      <c r="U506" s="481" t="str">
        <f t="shared" si="92"/>
        <v>L</v>
      </c>
      <c r="V506" s="492" t="str">
        <f>F506</f>
        <v>Ball State</v>
      </c>
      <c r="W506" s="643">
        <v>38</v>
      </c>
      <c r="X506" s="492" t="str">
        <f>IF(+V506=F506,H506,F506)</f>
        <v>Eastern Michigan</v>
      </c>
      <c r="Y506" s="644">
        <v>31</v>
      </c>
    </row>
    <row r="507" spans="1:25" ht="16" x14ac:dyDescent="0.8">
      <c r="A507" s="485">
        <v>7</v>
      </c>
      <c r="B507" s="636" t="s">
        <v>39</v>
      </c>
      <c r="C507" s="638">
        <v>44485</v>
      </c>
      <c r="D507" s="630">
        <f>14.5/24</f>
        <v>0.60416666666666663</v>
      </c>
      <c r="E507" s="481"/>
      <c r="F507" s="636" t="s">
        <v>154</v>
      </c>
      <c r="G507" s="481" t="str">
        <f t="shared" si="93"/>
        <v>MAC</v>
      </c>
      <c r="H507" s="636" t="s">
        <v>173</v>
      </c>
      <c r="I507" s="481" t="str">
        <f t="shared" si="83"/>
        <v>MAC</v>
      </c>
      <c r="J507" s="636" t="str">
        <f>H507</f>
        <v>Miami (OH)</v>
      </c>
      <c r="K507" s="565" t="str">
        <f t="shared" si="82"/>
        <v>Akron</v>
      </c>
      <c r="L507" s="639">
        <v>19.5</v>
      </c>
      <c r="M507" s="634">
        <v>50.5</v>
      </c>
      <c r="N507" s="485" t="str">
        <f>H507</f>
        <v>Miami (OH)</v>
      </c>
      <c r="O507" s="640">
        <v>34</v>
      </c>
      <c r="P507" s="668" t="str">
        <f t="shared" si="89"/>
        <v>Akron</v>
      </c>
      <c r="Q507" s="614">
        <v>31</v>
      </c>
      <c r="R507" s="510" t="str">
        <f t="shared" si="90"/>
        <v>Akron</v>
      </c>
      <c r="S507" s="510" t="str">
        <f t="shared" si="91"/>
        <v>Miami (OH)</v>
      </c>
      <c r="T507" s="500" t="str">
        <f>H507</f>
        <v>Miami (OH)</v>
      </c>
      <c r="U507" s="481" t="str">
        <f t="shared" si="92"/>
        <v>L</v>
      </c>
      <c r="V507" s="492" t="str">
        <f>H507</f>
        <v>Miami (OH)</v>
      </c>
      <c r="W507" s="643">
        <v>38</v>
      </c>
      <c r="X507" s="492" t="str">
        <f>IF(+V507=F507,H507,F507)</f>
        <v>Akron</v>
      </c>
      <c r="Y507" s="644">
        <v>7</v>
      </c>
    </row>
    <row r="508" spans="1:25" ht="16" x14ac:dyDescent="0.8">
      <c r="A508" s="485">
        <v>7</v>
      </c>
      <c r="B508" s="636" t="s">
        <v>39</v>
      </c>
      <c r="C508" s="638">
        <v>44485</v>
      </c>
      <c r="D508" s="630">
        <f>15.5/24</f>
        <v>0.64583333333333337</v>
      </c>
      <c r="E508" s="481"/>
      <c r="F508" s="636" t="s">
        <v>148</v>
      </c>
      <c r="G508" s="481" t="str">
        <f t="shared" si="93"/>
        <v>MAC</v>
      </c>
      <c r="H508" s="636" t="s">
        <v>110</v>
      </c>
      <c r="I508" s="481" t="str">
        <f t="shared" si="83"/>
        <v>MAC</v>
      </c>
      <c r="J508" s="636" t="str">
        <f>H508</f>
        <v>Northern Illinois</v>
      </c>
      <c r="K508" s="565" t="str">
        <f t="shared" si="82"/>
        <v>Bowling Green</v>
      </c>
      <c r="L508" s="639">
        <v>9</v>
      </c>
      <c r="M508" s="634">
        <v>45</v>
      </c>
      <c r="N508" s="485" t="str">
        <f>H508</f>
        <v>Northern Illinois</v>
      </c>
      <c r="O508" s="640">
        <v>34</v>
      </c>
      <c r="P508" s="668" t="str">
        <f t="shared" si="89"/>
        <v>Bowling Green</v>
      </c>
      <c r="Q508" s="614">
        <v>26</v>
      </c>
      <c r="R508" s="510" t="str">
        <f t="shared" si="90"/>
        <v>Bowling Green</v>
      </c>
      <c r="S508" s="510" t="str">
        <f t="shared" si="91"/>
        <v>Northern Illinois</v>
      </c>
      <c r="T508" s="500" t="str">
        <f>H508</f>
        <v>Northern Illinois</v>
      </c>
      <c r="U508" s="481" t="str">
        <f t="shared" si="92"/>
        <v>L</v>
      </c>
      <c r="W508" s="643"/>
      <c r="X508" s="492" t="s">
        <v>502</v>
      </c>
      <c r="Y508" s="644"/>
    </row>
    <row r="509" spans="1:25" ht="16" x14ac:dyDescent="0.8">
      <c r="A509" s="485">
        <v>7</v>
      </c>
      <c r="B509" s="636" t="s">
        <v>39</v>
      </c>
      <c r="C509" s="638">
        <v>44485</v>
      </c>
      <c r="D509" s="630">
        <f>15.5/24</f>
        <v>0.64583333333333337</v>
      </c>
      <c r="E509" s="481" t="s">
        <v>102</v>
      </c>
      <c r="F509" s="636" t="s">
        <v>121</v>
      </c>
      <c r="G509" s="481" t="str">
        <f t="shared" si="93"/>
        <v>MAC</v>
      </c>
      <c r="H509" s="636" t="s">
        <v>214</v>
      </c>
      <c r="I509" s="481" t="str">
        <f t="shared" si="83"/>
        <v>MAC</v>
      </c>
      <c r="J509" s="636" t="str">
        <f>H509</f>
        <v>Western Michigan</v>
      </c>
      <c r="K509" s="565" t="str">
        <f t="shared" si="82"/>
        <v>Kent State</v>
      </c>
      <c r="L509" s="639">
        <v>7</v>
      </c>
      <c r="M509" s="634">
        <v>66</v>
      </c>
      <c r="N509" s="485" t="str">
        <f>H509</f>
        <v>Western Michigan</v>
      </c>
      <c r="O509" s="640">
        <v>64</v>
      </c>
      <c r="P509" s="668" t="str">
        <f t="shared" si="89"/>
        <v>Kent State</v>
      </c>
      <c r="Q509" s="614">
        <v>31</v>
      </c>
      <c r="R509" s="510" t="str">
        <f t="shared" si="90"/>
        <v>Western Michigan</v>
      </c>
      <c r="S509" s="510" t="str">
        <f t="shared" si="91"/>
        <v>Kent State</v>
      </c>
      <c r="T509" s="500" t="str">
        <f>K509</f>
        <v>Kent State</v>
      </c>
      <c r="U509" s="481" t="str">
        <f t="shared" si="92"/>
        <v>L</v>
      </c>
      <c r="W509" s="643"/>
      <c r="X509" s="492" t="s">
        <v>502</v>
      </c>
      <c r="Y509" s="644"/>
    </row>
    <row r="510" spans="1:25" ht="16" x14ac:dyDescent="0.8">
      <c r="A510" s="485">
        <v>7</v>
      </c>
      <c r="B510" s="636" t="s">
        <v>39</v>
      </c>
      <c r="C510" s="638">
        <v>44485</v>
      </c>
      <c r="D510" s="630">
        <f>21/24</f>
        <v>0.875</v>
      </c>
      <c r="E510" s="481" t="s">
        <v>77</v>
      </c>
      <c r="F510" s="636" t="s">
        <v>197</v>
      </c>
      <c r="G510" s="481" t="str">
        <f t="shared" si="93"/>
        <v>MWC</v>
      </c>
      <c r="H510" s="636" t="s">
        <v>199</v>
      </c>
      <c r="I510" s="481" t="str">
        <f t="shared" si="83"/>
        <v>MWC</v>
      </c>
      <c r="J510" s="636" t="str">
        <f>H510</f>
        <v>Boise State</v>
      </c>
      <c r="K510" s="565" t="str">
        <f t="shared" si="82"/>
        <v>Air Force</v>
      </c>
      <c r="L510" s="639">
        <v>4</v>
      </c>
      <c r="M510" s="634">
        <v>51</v>
      </c>
      <c r="N510" s="485" t="str">
        <f>F510</f>
        <v>Air Force</v>
      </c>
      <c r="O510" s="640">
        <v>24</v>
      </c>
      <c r="P510" s="668" t="str">
        <f t="shared" si="89"/>
        <v>Boise State</v>
      </c>
      <c r="Q510" s="614">
        <v>17</v>
      </c>
      <c r="R510" s="510" t="str">
        <f t="shared" si="90"/>
        <v>Air Force</v>
      </c>
      <c r="S510" s="510" t="str">
        <f t="shared" si="91"/>
        <v>Boise State</v>
      </c>
      <c r="T510" s="500" t="str">
        <f>J510</f>
        <v>Boise State</v>
      </c>
      <c r="U510" s="481" t="str">
        <f t="shared" si="92"/>
        <v>L</v>
      </c>
      <c r="V510" s="492" t="str">
        <f>H510</f>
        <v>Boise State</v>
      </c>
      <c r="W510" s="643">
        <v>49</v>
      </c>
      <c r="X510" s="492" t="str">
        <f>IF(+V510=F510,H510,F510)</f>
        <v>Air Force</v>
      </c>
      <c r="Y510" s="644">
        <v>30</v>
      </c>
    </row>
    <row r="511" spans="1:25" ht="16" x14ac:dyDescent="0.8">
      <c r="A511" s="485">
        <v>7</v>
      </c>
      <c r="B511" s="636" t="s">
        <v>39</v>
      </c>
      <c r="C511" s="638">
        <v>44485</v>
      </c>
      <c r="D511" s="630">
        <f>22.5/24</f>
        <v>0.9375</v>
      </c>
      <c r="E511" s="481" t="s">
        <v>52</v>
      </c>
      <c r="F511" s="636" t="s">
        <v>49</v>
      </c>
      <c r="G511" s="481" t="str">
        <f t="shared" si="93"/>
        <v>MWC</v>
      </c>
      <c r="H511" s="636" t="s">
        <v>152</v>
      </c>
      <c r="I511" s="481" t="str">
        <f t="shared" si="83"/>
        <v>MWC</v>
      </c>
      <c r="J511" s="636" t="str">
        <f>H511</f>
        <v>Nevada</v>
      </c>
      <c r="K511" s="565" t="str">
        <f t="shared" si="82"/>
        <v>Hawaii</v>
      </c>
      <c r="L511" s="639">
        <v>14</v>
      </c>
      <c r="M511" s="634">
        <v>61.5</v>
      </c>
      <c r="N511" s="485" t="str">
        <f>H511</f>
        <v>Nevada</v>
      </c>
      <c r="O511" s="640">
        <v>34</v>
      </c>
      <c r="P511" s="668" t="str">
        <f t="shared" si="89"/>
        <v>Hawaii</v>
      </c>
      <c r="Q511" s="614">
        <v>17</v>
      </c>
      <c r="R511" s="510" t="str">
        <f t="shared" si="90"/>
        <v>Nevada</v>
      </c>
      <c r="S511" s="510" t="str">
        <f t="shared" si="91"/>
        <v>Hawaii</v>
      </c>
      <c r="T511" s="500" t="str">
        <f>K511</f>
        <v>Hawaii</v>
      </c>
      <c r="U511" s="481" t="str">
        <f t="shared" si="92"/>
        <v>L</v>
      </c>
      <c r="V511" s="492" t="str">
        <f>F511</f>
        <v>Hawaii</v>
      </c>
      <c r="W511" s="643">
        <v>24</v>
      </c>
      <c r="X511" s="492" t="str">
        <f>IF(+V511=F511,H511,F511)</f>
        <v>Nevada</v>
      </c>
      <c r="Y511" s="644">
        <v>21</v>
      </c>
    </row>
    <row r="512" spans="1:25" ht="16" x14ac:dyDescent="0.8">
      <c r="A512" s="485">
        <v>7</v>
      </c>
      <c r="B512" s="636" t="s">
        <v>39</v>
      </c>
      <c r="C512" s="638">
        <v>44485</v>
      </c>
      <c r="D512" s="630">
        <f>19/24</f>
        <v>0.79166666666666663</v>
      </c>
      <c r="E512" s="481"/>
      <c r="F512" s="636" t="s">
        <v>54</v>
      </c>
      <c r="G512" s="481" t="str">
        <f t="shared" si="93"/>
        <v>MWC</v>
      </c>
      <c r="H512" s="636" t="s">
        <v>204</v>
      </c>
      <c r="I512" s="481" t="str">
        <f t="shared" si="83"/>
        <v>MWC</v>
      </c>
      <c r="J512" s="636" t="str">
        <f>F512</f>
        <v>Colorado State</v>
      </c>
      <c r="K512" s="565" t="str">
        <f t="shared" si="82"/>
        <v>New Mexico</v>
      </c>
      <c r="L512" s="639">
        <v>10.5</v>
      </c>
      <c r="M512" s="634">
        <v>46</v>
      </c>
      <c r="N512" s="485" t="str">
        <f>F512</f>
        <v>Colorado State</v>
      </c>
      <c r="O512" s="640">
        <v>36</v>
      </c>
      <c r="P512" s="668" t="str">
        <f t="shared" si="89"/>
        <v>New Mexico</v>
      </c>
      <c r="Q512" s="614">
        <v>7</v>
      </c>
      <c r="R512" s="510" t="str">
        <f t="shared" si="90"/>
        <v>Colorado State</v>
      </c>
      <c r="S512" s="510" t="str">
        <f t="shared" si="91"/>
        <v>New Mexico</v>
      </c>
      <c r="T512" s="500" t="str">
        <f>J512</f>
        <v>Colorado State</v>
      </c>
      <c r="U512" s="481" t="str">
        <f t="shared" si="92"/>
        <v>W</v>
      </c>
      <c r="W512" s="643"/>
      <c r="X512" s="492" t="s">
        <v>502</v>
      </c>
      <c r="Y512" s="644"/>
    </row>
    <row r="513" spans="1:25" ht="16" x14ac:dyDescent="0.8">
      <c r="A513" s="485">
        <v>7</v>
      </c>
      <c r="B513" s="636" t="s">
        <v>39</v>
      </c>
      <c r="C513" s="638">
        <v>44485</v>
      </c>
      <c r="D513" s="630">
        <f>19/24</f>
        <v>0.79166666666666663</v>
      </c>
      <c r="E513" s="481" t="s">
        <v>52</v>
      </c>
      <c r="F513" s="636" t="s">
        <v>100</v>
      </c>
      <c r="G513" s="481" t="str">
        <f t="shared" si="93"/>
        <v>MWC</v>
      </c>
      <c r="H513" s="636" t="s">
        <v>209</v>
      </c>
      <c r="I513" s="481" t="str">
        <f t="shared" si="83"/>
        <v>MWC</v>
      </c>
      <c r="J513" s="636" t="str">
        <f>F513</f>
        <v>Utah State</v>
      </c>
      <c r="K513" s="565" t="str">
        <f t="shared" si="82"/>
        <v>UNLV</v>
      </c>
      <c r="L513" s="639">
        <v>7</v>
      </c>
      <c r="M513" s="634">
        <v>62</v>
      </c>
      <c r="N513" s="485" t="str">
        <f>F513</f>
        <v>Utah State</v>
      </c>
      <c r="O513" s="640">
        <v>28</v>
      </c>
      <c r="P513" s="668" t="str">
        <f t="shared" si="89"/>
        <v>UNLV</v>
      </c>
      <c r="Q513" s="614">
        <v>24</v>
      </c>
      <c r="R513" s="510" t="str">
        <f t="shared" si="90"/>
        <v>UNLV</v>
      </c>
      <c r="S513" s="510" t="str">
        <f t="shared" si="91"/>
        <v>Utah State</v>
      </c>
      <c r="T513" s="500" t="str">
        <f>J513</f>
        <v>Utah State</v>
      </c>
      <c r="U513" s="481" t="str">
        <f t="shared" si="92"/>
        <v>L</v>
      </c>
      <c r="W513" s="643"/>
      <c r="X513" s="492" t="s">
        <v>502</v>
      </c>
      <c r="Y513" s="644"/>
    </row>
    <row r="514" spans="1:25" ht="16" x14ac:dyDescent="0.8">
      <c r="A514" s="485">
        <v>7</v>
      </c>
      <c r="B514" s="636" t="s">
        <v>39</v>
      </c>
      <c r="C514" s="638">
        <v>44485</v>
      </c>
      <c r="D514" s="630">
        <f>15.5/24</f>
        <v>0.64583333333333337</v>
      </c>
      <c r="E514" s="481" t="s">
        <v>426</v>
      </c>
      <c r="F514" s="636" t="s">
        <v>201</v>
      </c>
      <c r="G514" s="481" t="str">
        <f t="shared" si="93"/>
        <v>MWC</v>
      </c>
      <c r="H514" s="636" t="s">
        <v>143</v>
      </c>
      <c r="I514" s="481" t="str">
        <f t="shared" si="83"/>
        <v>MWC</v>
      </c>
      <c r="J514" s="636" t="str">
        <f>F514</f>
        <v>Fresno State</v>
      </c>
      <c r="K514" s="565" t="str">
        <f t="shared" si="82"/>
        <v>Wyoming</v>
      </c>
      <c r="L514" s="639">
        <v>3.5</v>
      </c>
      <c r="M514" s="634">
        <v>54</v>
      </c>
      <c r="N514" s="485" t="str">
        <f>F514</f>
        <v>Fresno State</v>
      </c>
      <c r="O514" s="640">
        <v>17</v>
      </c>
      <c r="P514" s="668" t="str">
        <f t="shared" si="89"/>
        <v>Wyoming</v>
      </c>
      <c r="Q514" s="614">
        <v>0</v>
      </c>
      <c r="R514" s="510" t="str">
        <f t="shared" si="90"/>
        <v>Fresno State</v>
      </c>
      <c r="S514" s="510" t="str">
        <f t="shared" si="91"/>
        <v>Wyoming</v>
      </c>
      <c r="T514" s="500" t="str">
        <f>J514</f>
        <v>Fresno State</v>
      </c>
      <c r="U514" s="481" t="str">
        <f t="shared" si="92"/>
        <v>W</v>
      </c>
      <c r="W514" s="643"/>
      <c r="X514" s="492" t="s">
        <v>502</v>
      </c>
      <c r="Y514" s="644"/>
    </row>
    <row r="515" spans="1:25" ht="16" x14ac:dyDescent="0.8">
      <c r="A515" s="485">
        <v>7</v>
      </c>
      <c r="B515" s="636" t="s">
        <v>39</v>
      </c>
      <c r="C515" s="638">
        <v>44485</v>
      </c>
      <c r="D515" s="630">
        <f>15.5/24</f>
        <v>0.64583333333333337</v>
      </c>
      <c r="E515" s="481" t="s">
        <v>509</v>
      </c>
      <c r="F515" s="636" t="s">
        <v>211</v>
      </c>
      <c r="G515" s="481" t="str">
        <f t="shared" si="93"/>
        <v>P12</v>
      </c>
      <c r="H515" s="636" t="s">
        <v>111</v>
      </c>
      <c r="I515" s="481" t="str">
        <f t="shared" si="83"/>
        <v>P12</v>
      </c>
      <c r="J515" s="636" t="str">
        <f>H515</f>
        <v>Colorado</v>
      </c>
      <c r="K515" s="565" t="str">
        <f t="shared" si="82"/>
        <v>Arizona</v>
      </c>
      <c r="L515" s="639">
        <v>6</v>
      </c>
      <c r="M515" s="634">
        <v>46.5</v>
      </c>
      <c r="N515" s="485" t="str">
        <f>H515</f>
        <v>Colorado</v>
      </c>
      <c r="O515" s="640">
        <v>34</v>
      </c>
      <c r="P515" s="668" t="str">
        <f t="shared" si="89"/>
        <v>Arizona</v>
      </c>
      <c r="Q515" s="614">
        <v>0</v>
      </c>
      <c r="R515" s="510" t="str">
        <f t="shared" si="90"/>
        <v>Colorado</v>
      </c>
      <c r="S515" s="510" t="str">
        <f t="shared" si="91"/>
        <v>Arizona</v>
      </c>
      <c r="T515" s="500" t="str">
        <f>J515</f>
        <v>Colorado</v>
      </c>
      <c r="U515" s="481" t="str">
        <f t="shared" si="92"/>
        <v>W</v>
      </c>
      <c r="V515" s="492" t="str">
        <f>H515</f>
        <v>Colorado</v>
      </c>
      <c r="W515" s="643">
        <v>24</v>
      </c>
      <c r="X515" s="492" t="str">
        <f>IF(+V515=F515,H515,F515)</f>
        <v>Arizona</v>
      </c>
      <c r="Y515" s="644">
        <v>13</v>
      </c>
    </row>
    <row r="516" spans="1:25" ht="16" x14ac:dyDescent="0.8">
      <c r="A516" s="485">
        <v>7</v>
      </c>
      <c r="B516" s="636" t="s">
        <v>39</v>
      </c>
      <c r="C516" s="638">
        <v>44485</v>
      </c>
      <c r="D516" s="630">
        <f>22/24</f>
        <v>0.91666666666666663</v>
      </c>
      <c r="E516" s="481" t="s">
        <v>40</v>
      </c>
      <c r="F516" s="636" t="s">
        <v>86</v>
      </c>
      <c r="G516" s="481" t="str">
        <f t="shared" si="93"/>
        <v>P12</v>
      </c>
      <c r="H516" s="636" t="s">
        <v>88</v>
      </c>
      <c r="I516" s="481" t="str">
        <f t="shared" ref="I516:I579" si="94">VLOOKUP(+H516,$F$995:$G$1242,2,FALSE)</f>
        <v>P12</v>
      </c>
      <c r="J516" s="636" t="str">
        <f>F516</f>
        <v>Arizona State</v>
      </c>
      <c r="K516" s="565" t="str">
        <f t="shared" ref="K516:K527" si="95">IF(+J516=F516,H516,F516)</f>
        <v>Utah</v>
      </c>
      <c r="L516" s="639">
        <v>0</v>
      </c>
      <c r="M516" s="634">
        <v>51</v>
      </c>
      <c r="N516" s="485" t="str">
        <f>H516</f>
        <v>Utah</v>
      </c>
      <c r="O516" s="640">
        <v>35</v>
      </c>
      <c r="P516" s="668" t="str">
        <f t="shared" si="89"/>
        <v>Arizona State</v>
      </c>
      <c r="Q516" s="614">
        <v>21</v>
      </c>
      <c r="R516" s="510" t="str">
        <f t="shared" ref="R516:R527" si="96">IF(+N516=K516,+N516,IF(+O516-Q516&lt;L516,+K516,+J516))</f>
        <v>Utah</v>
      </c>
      <c r="S516" s="510" t="str">
        <f t="shared" ref="S516:S527" si="97">IF(+R516=J516,+K516,+J516)</f>
        <v>Arizona State</v>
      </c>
      <c r="T516" s="500" t="str">
        <f>K516</f>
        <v>Utah</v>
      </c>
      <c r="U516" s="481" t="str">
        <f t="shared" si="92"/>
        <v>W</v>
      </c>
      <c r="W516" s="643"/>
      <c r="X516" s="492" t="s">
        <v>502</v>
      </c>
      <c r="Y516" s="644"/>
    </row>
    <row r="517" spans="1:25" ht="16" x14ac:dyDescent="0.8">
      <c r="A517" s="485">
        <v>7</v>
      </c>
      <c r="B517" s="636" t="s">
        <v>39</v>
      </c>
      <c r="C517" s="638">
        <v>44485</v>
      </c>
      <c r="D517" s="630">
        <f>20.5/24</f>
        <v>0.85416666666666663</v>
      </c>
      <c r="E517" s="481" t="s">
        <v>127</v>
      </c>
      <c r="F517" s="636" t="s">
        <v>237</v>
      </c>
      <c r="G517" s="481" t="str">
        <f t="shared" si="93"/>
        <v>P12</v>
      </c>
      <c r="H517" s="636" t="s">
        <v>98</v>
      </c>
      <c r="I517" s="481" t="str">
        <f t="shared" si="94"/>
        <v>P12</v>
      </c>
      <c r="J517" s="636" t="str">
        <f>H517</f>
        <v>Washington</v>
      </c>
      <c r="K517" s="565" t="str">
        <f t="shared" si="95"/>
        <v>UCLA</v>
      </c>
      <c r="L517" s="639">
        <v>2</v>
      </c>
      <c r="M517" s="634">
        <v>55.5</v>
      </c>
      <c r="N517" s="485" t="str">
        <f>F517</f>
        <v>UCLA</v>
      </c>
      <c r="O517" s="640">
        <v>24</v>
      </c>
      <c r="P517" s="668" t="str">
        <f t="shared" si="89"/>
        <v>Washington</v>
      </c>
      <c r="Q517" s="614">
        <v>17</v>
      </c>
      <c r="R517" s="510" t="str">
        <f t="shared" si="96"/>
        <v>UCLA</v>
      </c>
      <c r="S517" s="510" t="str">
        <f t="shared" si="97"/>
        <v>Washington</v>
      </c>
      <c r="T517" s="500" t="str">
        <f>H517</f>
        <v>Washington</v>
      </c>
      <c r="U517" s="481" t="str">
        <f t="shared" si="92"/>
        <v>L</v>
      </c>
      <c r="W517" s="643"/>
      <c r="X517" s="492" t="s">
        <v>502</v>
      </c>
      <c r="Y517" s="644"/>
    </row>
    <row r="518" spans="1:25" ht="16" x14ac:dyDescent="0.8">
      <c r="A518" s="485">
        <v>7</v>
      </c>
      <c r="B518" s="636" t="s">
        <v>39</v>
      </c>
      <c r="C518" s="638">
        <v>44485</v>
      </c>
      <c r="D518" s="630">
        <f>19.5/24</f>
        <v>0.8125</v>
      </c>
      <c r="E518" s="481" t="s">
        <v>102</v>
      </c>
      <c r="F518" s="636" t="s">
        <v>41</v>
      </c>
      <c r="G518" s="481" t="str">
        <f t="shared" si="93"/>
        <v>P12</v>
      </c>
      <c r="H518" s="636" t="s">
        <v>217</v>
      </c>
      <c r="I518" s="481" t="str">
        <f t="shared" si="94"/>
        <v>P12</v>
      </c>
      <c r="J518" s="636" t="str">
        <f>F518</f>
        <v>Stanford</v>
      </c>
      <c r="K518" s="565" t="str">
        <f t="shared" si="95"/>
        <v>Washington State</v>
      </c>
      <c r="L518" s="639">
        <v>2</v>
      </c>
      <c r="M518" s="634">
        <v>52</v>
      </c>
      <c r="N518" s="485" t="str">
        <f>H518</f>
        <v>Washington State</v>
      </c>
      <c r="O518" s="640">
        <v>34</v>
      </c>
      <c r="P518" s="668" t="str">
        <f t="shared" si="89"/>
        <v>Stanford</v>
      </c>
      <c r="Q518" s="614">
        <v>31</v>
      </c>
      <c r="R518" s="510" t="str">
        <f t="shared" si="96"/>
        <v>Washington State</v>
      </c>
      <c r="S518" s="510" t="str">
        <f t="shared" si="97"/>
        <v>Stanford</v>
      </c>
      <c r="T518" s="500" t="str">
        <f>J518</f>
        <v>Stanford</v>
      </c>
      <c r="U518" s="481" t="str">
        <f t="shared" si="92"/>
        <v>L</v>
      </c>
      <c r="W518" s="643"/>
      <c r="X518" s="492" t="s">
        <v>502</v>
      </c>
      <c r="Y518" s="644"/>
    </row>
    <row r="519" spans="1:25" ht="16" x14ac:dyDescent="0.8">
      <c r="A519" s="485">
        <v>7</v>
      </c>
      <c r="B519" s="636" t="s">
        <v>39</v>
      </c>
      <c r="C519" s="638">
        <v>44485</v>
      </c>
      <c r="D519" s="630">
        <f>15/24</f>
        <v>0.625</v>
      </c>
      <c r="E519" s="481"/>
      <c r="F519" s="636" t="s">
        <v>198</v>
      </c>
      <c r="G519" s="481" t="str">
        <f t="shared" si="93"/>
        <v>SB</v>
      </c>
      <c r="H519" s="636" t="s">
        <v>220</v>
      </c>
      <c r="I519" s="481" t="str">
        <f t="shared" si="94"/>
        <v>SB</v>
      </c>
      <c r="J519" s="636" t="str">
        <f>F519</f>
        <v>Troy</v>
      </c>
      <c r="K519" s="565" t="str">
        <f t="shared" si="95"/>
        <v>Texas State</v>
      </c>
      <c r="L519" s="639">
        <v>7.5</v>
      </c>
      <c r="M519" s="634">
        <v>48</v>
      </c>
      <c r="N519" s="485" t="str">
        <f>F519</f>
        <v>Troy</v>
      </c>
      <c r="O519" s="640">
        <v>31</v>
      </c>
      <c r="P519" s="668" t="str">
        <f t="shared" si="89"/>
        <v>Texas State</v>
      </c>
      <c r="Q519" s="614">
        <v>28</v>
      </c>
      <c r="R519" s="510" t="str">
        <f t="shared" si="96"/>
        <v>Texas State</v>
      </c>
      <c r="S519" s="510" t="str">
        <f t="shared" si="97"/>
        <v>Troy</v>
      </c>
      <c r="T519" s="500" t="str">
        <f>H519</f>
        <v>Texas State</v>
      </c>
      <c r="U519" s="481" t="str">
        <f t="shared" si="92"/>
        <v>W</v>
      </c>
      <c r="V519" s="492" t="str">
        <f>F519</f>
        <v>Troy</v>
      </c>
      <c r="W519" s="643">
        <v>37</v>
      </c>
      <c r="X519" s="492" t="str">
        <f>IF(+V519=F519,H519,F519)</f>
        <v>Texas State</v>
      </c>
      <c r="Y519" s="644">
        <v>17</v>
      </c>
    </row>
    <row r="520" spans="1:25" ht="16" x14ac:dyDescent="0.8">
      <c r="A520" s="485">
        <v>7</v>
      </c>
      <c r="B520" s="636" t="s">
        <v>39</v>
      </c>
      <c r="C520" s="638">
        <v>44485</v>
      </c>
      <c r="D520" s="630">
        <f>19/24</f>
        <v>0.79166666666666663</v>
      </c>
      <c r="E520" s="481"/>
      <c r="F520" s="636" t="s">
        <v>348</v>
      </c>
      <c r="G520" s="481" t="str">
        <f t="shared" si="93"/>
        <v>Ind</v>
      </c>
      <c r="H520" s="636" t="s">
        <v>64</v>
      </c>
      <c r="I520" s="481" t="str">
        <f t="shared" si="94"/>
        <v>SB</v>
      </c>
      <c r="J520" s="636" t="str">
        <f>F520</f>
        <v>Liberty</v>
      </c>
      <c r="K520" s="565" t="str">
        <f t="shared" si="95"/>
        <v>UL Monroe</v>
      </c>
      <c r="L520" s="639">
        <v>33</v>
      </c>
      <c r="M520" s="634">
        <v>56.5</v>
      </c>
      <c r="N520" s="485" t="str">
        <f>H520</f>
        <v>UL Monroe</v>
      </c>
      <c r="O520" s="640">
        <v>31</v>
      </c>
      <c r="P520" s="668" t="str">
        <f t="shared" si="89"/>
        <v>Liberty</v>
      </c>
      <c r="Q520" s="614">
        <v>28</v>
      </c>
      <c r="R520" s="510" t="str">
        <f t="shared" si="96"/>
        <v>UL Monroe</v>
      </c>
      <c r="S520" s="510" t="str">
        <f t="shared" si="97"/>
        <v>Liberty</v>
      </c>
      <c r="T520" s="500" t="str">
        <f t="shared" ref="T520:T525" si="98">J520</f>
        <v>Liberty</v>
      </c>
      <c r="U520" s="481" t="str">
        <f t="shared" ref="U520:U527" si="99">IF($N520=$J520,IF($O520-$Q520=$L520,"T",IF($R520=T520,"W","L")),IF($R520=T520,"W","L"))</f>
        <v>L</v>
      </c>
      <c r="V520" s="492" t="str">
        <f>F520</f>
        <v>Liberty</v>
      </c>
      <c r="W520" s="643">
        <v>40</v>
      </c>
      <c r="X520" s="492" t="str">
        <f>IF(+V520=F520,H520,F520)</f>
        <v>UL Monroe</v>
      </c>
      <c r="Y520" s="644">
        <v>7</v>
      </c>
    </row>
    <row r="521" spans="1:25" ht="16" x14ac:dyDescent="0.8">
      <c r="A521" s="485">
        <v>7</v>
      </c>
      <c r="B521" s="636" t="s">
        <v>39</v>
      </c>
      <c r="C521" s="638">
        <v>44485</v>
      </c>
      <c r="D521" s="630">
        <f>12/24</f>
        <v>0.5</v>
      </c>
      <c r="E521" s="481" t="s">
        <v>529</v>
      </c>
      <c r="F521" s="636" t="s">
        <v>224</v>
      </c>
      <c r="G521" s="481" t="str">
        <f t="shared" si="93"/>
        <v>SEC</v>
      </c>
      <c r="H521" s="636" t="s">
        <v>94</v>
      </c>
      <c r="I521" s="481" t="str">
        <f t="shared" si="94"/>
        <v>SEC</v>
      </c>
      <c r="J521" s="636" t="str">
        <f>H521</f>
        <v>Arkansas</v>
      </c>
      <c r="K521" s="565" t="str">
        <f t="shared" si="95"/>
        <v>Auburn</v>
      </c>
      <c r="L521" s="639">
        <v>4</v>
      </c>
      <c r="M521" s="634">
        <v>53.5</v>
      </c>
      <c r="N521" s="485" t="str">
        <f>F521</f>
        <v>Auburn</v>
      </c>
      <c r="O521" s="640">
        <v>38</v>
      </c>
      <c r="P521" s="668" t="str">
        <f t="shared" ref="P521:P527" si="100">IF(+N521=F521,H521,F521)</f>
        <v>Arkansas</v>
      </c>
      <c r="Q521" s="614">
        <v>23</v>
      </c>
      <c r="R521" s="510" t="str">
        <f t="shared" si="96"/>
        <v>Auburn</v>
      </c>
      <c r="S521" s="510" t="str">
        <f t="shared" si="97"/>
        <v>Arkansas</v>
      </c>
      <c r="T521" s="500" t="str">
        <f t="shared" si="98"/>
        <v>Arkansas</v>
      </c>
      <c r="U521" s="481" t="str">
        <f t="shared" si="99"/>
        <v>L</v>
      </c>
      <c r="V521" s="492" t="str">
        <f>F521</f>
        <v>Auburn</v>
      </c>
      <c r="W521" s="643">
        <v>30</v>
      </c>
      <c r="X521" s="492" t="str">
        <f>IF(+V521=F521,H521,F521)</f>
        <v>Arkansas</v>
      </c>
      <c r="Y521" s="644">
        <v>28</v>
      </c>
    </row>
    <row r="522" spans="1:25" ht="16" x14ac:dyDescent="0.8">
      <c r="A522" s="485">
        <v>7</v>
      </c>
      <c r="B522" s="636" t="s">
        <v>39</v>
      </c>
      <c r="C522" s="638">
        <v>44485</v>
      </c>
      <c r="D522" s="630">
        <f>15.5/24</f>
        <v>0.64583333333333337</v>
      </c>
      <c r="E522" s="481" t="s">
        <v>345</v>
      </c>
      <c r="F522" s="636" t="s">
        <v>181</v>
      </c>
      <c r="G522" s="481" t="str">
        <f t="shared" si="93"/>
        <v>SEC</v>
      </c>
      <c r="H522" s="636" t="s">
        <v>226</v>
      </c>
      <c r="I522" s="481" t="str">
        <f t="shared" si="94"/>
        <v>SEC</v>
      </c>
      <c r="J522" s="636" t="str">
        <f>H522</f>
        <v>Georgia</v>
      </c>
      <c r="K522" s="565" t="str">
        <f t="shared" si="95"/>
        <v>Kentucky</v>
      </c>
      <c r="L522" s="639">
        <v>22.5</v>
      </c>
      <c r="M522" s="634">
        <v>44.5</v>
      </c>
      <c r="N522" s="485" t="str">
        <f>H522</f>
        <v>Georgia</v>
      </c>
      <c r="O522" s="640">
        <v>30</v>
      </c>
      <c r="P522" s="668" t="str">
        <f t="shared" si="100"/>
        <v>Kentucky</v>
      </c>
      <c r="Q522" s="614">
        <v>13</v>
      </c>
      <c r="R522" s="510" t="str">
        <f t="shared" si="96"/>
        <v>Kentucky</v>
      </c>
      <c r="S522" s="510" t="str">
        <f t="shared" si="97"/>
        <v>Georgia</v>
      </c>
      <c r="T522" s="500" t="str">
        <f t="shared" si="98"/>
        <v>Georgia</v>
      </c>
      <c r="U522" s="481" t="str">
        <f t="shared" si="99"/>
        <v>L</v>
      </c>
      <c r="V522" s="492" t="str">
        <f>H522</f>
        <v>Georgia</v>
      </c>
      <c r="W522" s="643">
        <v>14</v>
      </c>
      <c r="X522" s="492" t="str">
        <f>IF(+V522=F522,H522,F522)</f>
        <v>Kentucky</v>
      </c>
      <c r="Y522" s="644">
        <v>3</v>
      </c>
    </row>
    <row r="523" spans="1:25" ht="16" x14ac:dyDescent="0.8">
      <c r="A523" s="485">
        <v>7</v>
      </c>
      <c r="B523" s="636" t="s">
        <v>39</v>
      </c>
      <c r="C523" s="638">
        <v>44485</v>
      </c>
      <c r="D523" s="630">
        <f>12/24</f>
        <v>0.5</v>
      </c>
      <c r="E523" s="481" t="s">
        <v>40</v>
      </c>
      <c r="F523" s="636" t="s">
        <v>146</v>
      </c>
      <c r="G523" s="481" t="str">
        <f t="shared" si="93"/>
        <v>SEC</v>
      </c>
      <c r="H523" s="636" t="s">
        <v>190</v>
      </c>
      <c r="I523" s="481" t="str">
        <f t="shared" si="94"/>
        <v>SEC</v>
      </c>
      <c r="J523" s="636" t="str">
        <f>F523</f>
        <v>Florida</v>
      </c>
      <c r="K523" s="565" t="str">
        <f t="shared" si="95"/>
        <v>LSU</v>
      </c>
      <c r="L523" s="639">
        <v>11.5</v>
      </c>
      <c r="M523" s="634">
        <v>59</v>
      </c>
      <c r="N523" s="485" t="str">
        <f>H523</f>
        <v>LSU</v>
      </c>
      <c r="O523" s="640">
        <v>49</v>
      </c>
      <c r="P523" s="668" t="str">
        <f t="shared" si="100"/>
        <v>Florida</v>
      </c>
      <c r="Q523" s="614">
        <v>42</v>
      </c>
      <c r="R523" s="510" t="str">
        <f t="shared" si="96"/>
        <v>LSU</v>
      </c>
      <c r="S523" s="510" t="str">
        <f t="shared" si="97"/>
        <v>Florida</v>
      </c>
      <c r="T523" s="500" t="str">
        <f t="shared" si="98"/>
        <v>Florida</v>
      </c>
      <c r="U523" s="481" t="str">
        <f t="shared" si="99"/>
        <v>L</v>
      </c>
      <c r="V523" s="492" t="str">
        <f>H523</f>
        <v>LSU</v>
      </c>
      <c r="W523" s="643">
        <v>37</v>
      </c>
      <c r="X523" s="492" t="str">
        <f>IF(+V523=F523,H523,F523)</f>
        <v>Florida</v>
      </c>
      <c r="Y523" s="644">
        <v>34</v>
      </c>
    </row>
    <row r="524" spans="1:25" ht="16" x14ac:dyDescent="0.8">
      <c r="A524" s="485">
        <v>7</v>
      </c>
      <c r="B524" s="636" t="s">
        <v>39</v>
      </c>
      <c r="C524" s="638">
        <v>44485</v>
      </c>
      <c r="D524" s="630">
        <f>19/24</f>
        <v>0.79166666666666663</v>
      </c>
      <c r="E524" s="481" t="s">
        <v>92</v>
      </c>
      <c r="F524" s="636" t="s">
        <v>125</v>
      </c>
      <c r="G524" s="481" t="str">
        <f t="shared" si="93"/>
        <v>SEC</v>
      </c>
      <c r="H524" s="636" t="s">
        <v>230</v>
      </c>
      <c r="I524" s="481" t="str">
        <f t="shared" si="94"/>
        <v>SEC</v>
      </c>
      <c r="J524" s="636" t="str">
        <f>F524</f>
        <v>Alabama</v>
      </c>
      <c r="K524" s="565" t="str">
        <f t="shared" si="95"/>
        <v>Mississippi State</v>
      </c>
      <c r="L524" s="639">
        <v>17</v>
      </c>
      <c r="M524" s="634">
        <v>57.5</v>
      </c>
      <c r="N524" s="485" t="str">
        <f>F524</f>
        <v>Alabama</v>
      </c>
      <c r="O524" s="640">
        <v>49</v>
      </c>
      <c r="P524" s="668" t="str">
        <f t="shared" si="100"/>
        <v>Mississippi State</v>
      </c>
      <c r="Q524" s="614">
        <v>9</v>
      </c>
      <c r="R524" s="510" t="str">
        <f t="shared" si="96"/>
        <v>Alabama</v>
      </c>
      <c r="S524" s="510" t="str">
        <f t="shared" si="97"/>
        <v>Mississippi State</v>
      </c>
      <c r="T524" s="500" t="str">
        <f t="shared" si="98"/>
        <v>Alabama</v>
      </c>
      <c r="U524" s="481" t="str">
        <f t="shared" si="99"/>
        <v>W</v>
      </c>
      <c r="V524" s="492" t="str">
        <f>F524</f>
        <v>Alabama</v>
      </c>
      <c r="W524" s="643">
        <v>41</v>
      </c>
      <c r="X524" s="492" t="str">
        <f>IF(+V524=F524,H524,F524)</f>
        <v>Mississippi State</v>
      </c>
      <c r="Y524" s="644">
        <v>0</v>
      </c>
    </row>
    <row r="525" spans="1:25" ht="16" x14ac:dyDescent="0.8">
      <c r="A525" s="485">
        <v>7</v>
      </c>
      <c r="B525" s="636" t="s">
        <v>39</v>
      </c>
      <c r="C525" s="638">
        <v>44485</v>
      </c>
      <c r="D525" s="630">
        <f>12/24</f>
        <v>0.5</v>
      </c>
      <c r="E525" s="481" t="s">
        <v>92</v>
      </c>
      <c r="F525" s="636" t="s">
        <v>236</v>
      </c>
      <c r="G525" s="481" t="str">
        <f t="shared" si="93"/>
        <v>SEC</v>
      </c>
      <c r="H525" s="636" t="s">
        <v>232</v>
      </c>
      <c r="I525" s="481" t="str">
        <f t="shared" si="94"/>
        <v>SEC</v>
      </c>
      <c r="J525" s="636" t="str">
        <f>F525</f>
        <v>Texas A&amp;M</v>
      </c>
      <c r="K525" s="565" t="str">
        <f t="shared" si="95"/>
        <v>Missouri</v>
      </c>
      <c r="L525" s="639">
        <v>9</v>
      </c>
      <c r="M525" s="634">
        <v>60</v>
      </c>
      <c r="N525" s="485" t="str">
        <f>F525</f>
        <v>Texas A&amp;M</v>
      </c>
      <c r="O525" s="640">
        <v>35</v>
      </c>
      <c r="P525" s="668" t="str">
        <f t="shared" si="100"/>
        <v>Missouri</v>
      </c>
      <c r="Q525" s="614">
        <v>14</v>
      </c>
      <c r="R525" s="510" t="str">
        <f t="shared" si="96"/>
        <v>Texas A&amp;M</v>
      </c>
      <c r="S525" s="510" t="str">
        <f t="shared" si="97"/>
        <v>Missouri</v>
      </c>
      <c r="T525" s="500" t="str">
        <f t="shared" si="98"/>
        <v>Texas A&amp;M</v>
      </c>
      <c r="U525" s="481" t="str">
        <f t="shared" si="99"/>
        <v>W</v>
      </c>
      <c r="W525" s="643"/>
      <c r="X525" s="492" t="s">
        <v>502</v>
      </c>
      <c r="Y525" s="644"/>
    </row>
    <row r="526" spans="1:25" ht="16" x14ac:dyDescent="0.8">
      <c r="A526" s="485">
        <v>7</v>
      </c>
      <c r="B526" s="636" t="s">
        <v>39</v>
      </c>
      <c r="C526" s="638">
        <v>44485</v>
      </c>
      <c r="D526" s="630">
        <f>16/24</f>
        <v>0.66666666666666663</v>
      </c>
      <c r="E526" s="481" t="s">
        <v>92</v>
      </c>
      <c r="F526" s="636" t="s">
        <v>175</v>
      </c>
      <c r="G526" s="481" t="str">
        <f t="shared" si="93"/>
        <v>SEC</v>
      </c>
      <c r="H526" s="636" t="s">
        <v>135</v>
      </c>
      <c r="I526" s="481" t="str">
        <f t="shared" si="94"/>
        <v>SEC</v>
      </c>
      <c r="J526" s="636" t="str">
        <f>H526</f>
        <v>South Carolina</v>
      </c>
      <c r="K526" s="565" t="str">
        <f t="shared" si="95"/>
        <v>Vanderbilt</v>
      </c>
      <c r="L526" s="639">
        <v>18.5</v>
      </c>
      <c r="M526" s="634">
        <v>50.5</v>
      </c>
      <c r="N526" s="485" t="str">
        <f>H526</f>
        <v>South Carolina</v>
      </c>
      <c r="O526" s="640">
        <v>21</v>
      </c>
      <c r="P526" s="668" t="str">
        <f t="shared" si="100"/>
        <v>Vanderbilt</v>
      </c>
      <c r="Q526" s="614">
        <v>20</v>
      </c>
      <c r="R526" s="510" t="str">
        <f t="shared" si="96"/>
        <v>Vanderbilt</v>
      </c>
      <c r="S526" s="510" t="str">
        <f t="shared" si="97"/>
        <v>South Carolina</v>
      </c>
      <c r="T526" s="500" t="str">
        <f>K526</f>
        <v>Vanderbilt</v>
      </c>
      <c r="U526" s="481" t="str">
        <f t="shared" si="99"/>
        <v>W</v>
      </c>
      <c r="V526" s="492" t="str">
        <f>H526</f>
        <v>South Carolina</v>
      </c>
      <c r="W526" s="643">
        <v>41</v>
      </c>
      <c r="X526" s="492" t="str">
        <f>IF(+V526=F526,H526,F526)</f>
        <v>Vanderbilt</v>
      </c>
      <c r="Y526" s="644">
        <v>7</v>
      </c>
    </row>
    <row r="527" spans="1:25" ht="16" x14ac:dyDescent="0.8">
      <c r="A527" s="485">
        <v>7</v>
      </c>
      <c r="B527" s="636" t="s">
        <v>39</v>
      </c>
      <c r="C527" s="638">
        <v>44485</v>
      </c>
      <c r="D527" s="630">
        <f>19.5/24</f>
        <v>0.8125</v>
      </c>
      <c r="E527" s="481" t="s">
        <v>92</v>
      </c>
      <c r="F527" s="636" t="s">
        <v>228</v>
      </c>
      <c r="G527" s="481" t="str">
        <f t="shared" si="93"/>
        <v>SEC</v>
      </c>
      <c r="H527" s="636" t="s">
        <v>239</v>
      </c>
      <c r="I527" s="481" t="str">
        <f t="shared" si="94"/>
        <v>SEC</v>
      </c>
      <c r="J527" s="636" t="str">
        <f>F527</f>
        <v>Mississippi</v>
      </c>
      <c r="K527" s="565" t="str">
        <f t="shared" si="95"/>
        <v>Tennessee</v>
      </c>
      <c r="L527" s="639">
        <v>2.5</v>
      </c>
      <c r="M527" s="634">
        <v>84</v>
      </c>
      <c r="N527" s="485" t="str">
        <f>F527</f>
        <v>Mississippi</v>
      </c>
      <c r="O527" s="640">
        <v>31</v>
      </c>
      <c r="P527" s="668" t="str">
        <f t="shared" si="100"/>
        <v>Tennessee</v>
      </c>
      <c r="Q527" s="614">
        <v>26</v>
      </c>
      <c r="R527" s="510" t="str">
        <f t="shared" si="96"/>
        <v>Mississippi</v>
      </c>
      <c r="S527" s="510" t="str">
        <f t="shared" si="97"/>
        <v>Tennessee</v>
      </c>
      <c r="T527" s="500" t="str">
        <f>J527</f>
        <v>Mississippi</v>
      </c>
      <c r="U527" s="481" t="str">
        <f t="shared" si="99"/>
        <v>W</v>
      </c>
      <c r="W527" s="643"/>
      <c r="X527" s="492" t="s">
        <v>502</v>
      </c>
      <c r="Y527" s="644"/>
    </row>
    <row r="528" spans="1:25" ht="16" hidden="1" x14ac:dyDescent="0.8">
      <c r="A528" s="485">
        <v>7</v>
      </c>
      <c r="B528" s="636" t="s">
        <v>39</v>
      </c>
      <c r="C528" s="638">
        <v>44485</v>
      </c>
      <c r="D528" s="630"/>
      <c r="E528" s="481"/>
      <c r="F528" s="636" t="s">
        <v>150</v>
      </c>
      <c r="G528" s="481" t="str">
        <f t="shared" si="93"/>
        <v>SB</v>
      </c>
      <c r="H528" s="636" t="s">
        <v>241</v>
      </c>
      <c r="I528" s="481" t="str">
        <f t="shared" si="94"/>
        <v>ZZZ</v>
      </c>
      <c r="J528" s="636"/>
      <c r="K528" s="565"/>
      <c r="L528" s="639"/>
      <c r="M528" s="634"/>
      <c r="N528" s="485"/>
      <c r="O528" s="640"/>
      <c r="P528" s="668"/>
      <c r="Q528" s="614"/>
      <c r="R528" s="510"/>
      <c r="S528" s="510"/>
      <c r="T528" s="500"/>
      <c r="U528" s="481"/>
      <c r="W528" s="643"/>
      <c r="Y528" s="644"/>
    </row>
    <row r="529" spans="1:25" ht="16" hidden="1" x14ac:dyDescent="0.8">
      <c r="A529" s="485">
        <v>7</v>
      </c>
      <c r="B529" s="636" t="s">
        <v>39</v>
      </c>
      <c r="C529" s="638">
        <v>44485</v>
      </c>
      <c r="D529" s="630"/>
      <c r="E529" s="481"/>
      <c r="F529" s="636" t="s">
        <v>218</v>
      </c>
      <c r="G529" s="481" t="str">
        <f t="shared" si="93"/>
        <v>SB</v>
      </c>
      <c r="H529" s="636" t="s">
        <v>241</v>
      </c>
      <c r="I529" s="481" t="str">
        <f t="shared" si="94"/>
        <v>ZZZ</v>
      </c>
      <c r="J529" s="636"/>
      <c r="K529" s="565"/>
      <c r="L529" s="639"/>
      <c r="M529" s="634"/>
      <c r="N529" s="485"/>
      <c r="O529" s="640"/>
      <c r="P529" s="668"/>
      <c r="Q529" s="614"/>
      <c r="R529" s="510"/>
      <c r="S529" s="510"/>
      <c r="T529" s="500"/>
      <c r="U529" s="481"/>
      <c r="W529" s="643"/>
      <c r="Y529" s="644"/>
    </row>
    <row r="530" spans="1:25" ht="16" hidden="1" x14ac:dyDescent="0.8">
      <c r="A530" s="485">
        <v>7</v>
      </c>
      <c r="B530" s="636" t="s">
        <v>39</v>
      </c>
      <c r="C530" s="638">
        <v>44485</v>
      </c>
      <c r="D530" s="630"/>
      <c r="E530" s="481"/>
      <c r="F530" s="636" t="s">
        <v>115</v>
      </c>
      <c r="G530" s="481" t="str">
        <f t="shared" si="93"/>
        <v>AAC</v>
      </c>
      <c r="H530" s="636" t="s">
        <v>241</v>
      </c>
      <c r="I530" s="481" t="str">
        <f t="shared" si="94"/>
        <v>ZZZ</v>
      </c>
      <c r="J530" s="636"/>
      <c r="K530" s="565"/>
      <c r="L530" s="639"/>
      <c r="M530" s="634"/>
      <c r="N530" s="485"/>
      <c r="O530" s="640"/>
      <c r="P530" s="668"/>
      <c r="Q530" s="614"/>
      <c r="R530" s="510"/>
      <c r="S530" s="510"/>
      <c r="T530" s="500"/>
      <c r="U530" s="481"/>
      <c r="W530" s="643"/>
      <c r="Y530" s="644"/>
    </row>
    <row r="531" spans="1:25" ht="16" hidden="1" x14ac:dyDescent="0.8">
      <c r="A531" s="485">
        <v>7</v>
      </c>
      <c r="B531" s="636" t="s">
        <v>39</v>
      </c>
      <c r="C531" s="638">
        <v>44485</v>
      </c>
      <c r="D531" s="630"/>
      <c r="E531" s="481"/>
      <c r="F531" s="636" t="s">
        <v>104</v>
      </c>
      <c r="G531" s="481" t="str">
        <f t="shared" si="93"/>
        <v>CUSA</v>
      </c>
      <c r="H531" s="636" t="s">
        <v>241</v>
      </c>
      <c r="I531" s="481" t="str">
        <f t="shared" si="94"/>
        <v>ZZZ</v>
      </c>
      <c r="J531" s="636"/>
      <c r="K531" s="565"/>
      <c r="L531" s="639"/>
      <c r="M531" s="634"/>
      <c r="N531" s="485"/>
      <c r="O531" s="640"/>
      <c r="P531" s="668"/>
      <c r="Q531" s="614"/>
      <c r="R531" s="510"/>
      <c r="S531" s="510"/>
      <c r="T531" s="500"/>
      <c r="U531" s="481"/>
      <c r="W531" s="643"/>
      <c r="Y531" s="644"/>
    </row>
    <row r="532" spans="1:25" ht="16" hidden="1" x14ac:dyDescent="0.8">
      <c r="A532" s="485">
        <v>7</v>
      </c>
      <c r="B532" s="636" t="s">
        <v>39</v>
      </c>
      <c r="C532" s="638">
        <v>44485</v>
      </c>
      <c r="D532" s="630"/>
      <c r="E532" s="481"/>
      <c r="F532" s="636" t="s">
        <v>112</v>
      </c>
      <c r="G532" s="481" t="str">
        <f t="shared" si="93"/>
        <v>CUSA</v>
      </c>
      <c r="H532" s="636" t="s">
        <v>241</v>
      </c>
      <c r="I532" s="481" t="str">
        <f t="shared" si="94"/>
        <v>ZZZ</v>
      </c>
      <c r="J532" s="636"/>
      <c r="K532" s="565"/>
      <c r="L532" s="639"/>
      <c r="M532" s="634"/>
      <c r="N532" s="485"/>
      <c r="O532" s="640"/>
      <c r="P532" s="668"/>
      <c r="Q532" s="614"/>
      <c r="R532" s="510"/>
      <c r="S532" s="510"/>
      <c r="T532" s="500"/>
      <c r="U532" s="481"/>
      <c r="W532" s="643"/>
      <c r="Y532" s="644"/>
    </row>
    <row r="533" spans="1:25" ht="16" hidden="1" x14ac:dyDescent="0.8">
      <c r="A533" s="485">
        <v>7</v>
      </c>
      <c r="B533" s="636" t="s">
        <v>39</v>
      </c>
      <c r="C533" s="638">
        <v>44485</v>
      </c>
      <c r="D533" s="630"/>
      <c r="E533" s="481"/>
      <c r="F533" s="636" t="s">
        <v>126</v>
      </c>
      <c r="G533" s="481" t="str">
        <f t="shared" si="93"/>
        <v>ACC</v>
      </c>
      <c r="H533" s="636" t="s">
        <v>241</v>
      </c>
      <c r="I533" s="481" t="str">
        <f t="shared" si="94"/>
        <v>ZZZ</v>
      </c>
      <c r="J533" s="636"/>
      <c r="K533" s="565"/>
      <c r="L533" s="639"/>
      <c r="M533" s="634"/>
      <c r="N533" s="485"/>
      <c r="O533" s="640"/>
      <c r="P533" s="668"/>
      <c r="Q533" s="614"/>
      <c r="R533" s="510"/>
      <c r="S533" s="510"/>
      <c r="T533" s="500"/>
      <c r="U533" s="481"/>
      <c r="W533" s="643"/>
      <c r="Y533" s="644"/>
    </row>
    <row r="534" spans="1:25" ht="16" hidden="1" x14ac:dyDescent="0.8">
      <c r="A534" s="485">
        <v>7</v>
      </c>
      <c r="B534" s="636" t="s">
        <v>39</v>
      </c>
      <c r="C534" s="638">
        <v>44485</v>
      </c>
      <c r="D534" s="630"/>
      <c r="E534" s="481"/>
      <c r="F534" s="636" t="s">
        <v>91</v>
      </c>
      <c r="G534" s="481" t="str">
        <f t="shared" si="93"/>
        <v>SB</v>
      </c>
      <c r="H534" s="636" t="s">
        <v>241</v>
      </c>
      <c r="I534" s="481" t="str">
        <f t="shared" si="94"/>
        <v>ZZZ</v>
      </c>
      <c r="J534" s="636"/>
      <c r="K534" s="565"/>
      <c r="L534" s="639"/>
      <c r="M534" s="634"/>
      <c r="N534" s="485"/>
      <c r="O534" s="640"/>
      <c r="P534" s="668"/>
      <c r="Q534" s="614"/>
      <c r="R534" s="510"/>
      <c r="S534" s="510"/>
      <c r="T534" s="500"/>
      <c r="U534" s="481"/>
      <c r="W534" s="643"/>
      <c r="Y534" s="644"/>
    </row>
    <row r="535" spans="1:25" ht="16" hidden="1" x14ac:dyDescent="0.8">
      <c r="A535" s="485">
        <v>7</v>
      </c>
      <c r="B535" s="636" t="s">
        <v>39</v>
      </c>
      <c r="C535" s="638">
        <v>44485</v>
      </c>
      <c r="D535" s="630"/>
      <c r="E535" s="481"/>
      <c r="F535" s="636" t="s">
        <v>240</v>
      </c>
      <c r="G535" s="481" t="str">
        <f t="shared" si="93"/>
        <v>ACC</v>
      </c>
      <c r="H535" s="636" t="s">
        <v>241</v>
      </c>
      <c r="I535" s="481" t="str">
        <f t="shared" si="94"/>
        <v>ZZZ</v>
      </c>
      <c r="J535" s="636"/>
      <c r="K535" s="565"/>
      <c r="L535" s="639"/>
      <c r="M535" s="634"/>
      <c r="N535" s="485"/>
      <c r="O535" s="640"/>
      <c r="P535" s="668"/>
      <c r="Q535" s="614"/>
      <c r="R535" s="510"/>
      <c r="S535" s="510"/>
      <c r="T535" s="500"/>
      <c r="U535" s="481"/>
      <c r="W535" s="643"/>
      <c r="Y535" s="644"/>
    </row>
    <row r="536" spans="1:25" ht="16" hidden="1" x14ac:dyDescent="0.8">
      <c r="A536" s="485">
        <v>7</v>
      </c>
      <c r="B536" s="636" t="s">
        <v>39</v>
      </c>
      <c r="C536" s="638">
        <v>44485</v>
      </c>
      <c r="D536" s="630"/>
      <c r="E536" s="481"/>
      <c r="F536" s="636" t="s">
        <v>186</v>
      </c>
      <c r="G536" s="481" t="str">
        <f t="shared" si="93"/>
        <v>AAC</v>
      </c>
      <c r="H536" s="636" t="s">
        <v>241</v>
      </c>
      <c r="I536" s="481" t="str">
        <f t="shared" si="94"/>
        <v>ZZZ</v>
      </c>
      <c r="J536" s="636"/>
      <c r="K536" s="565"/>
      <c r="L536" s="639"/>
      <c r="M536" s="634"/>
      <c r="N536" s="485"/>
      <c r="O536" s="640"/>
      <c r="P536" s="668"/>
      <c r="Q536" s="614"/>
      <c r="R536" s="510"/>
      <c r="S536" s="510"/>
      <c r="T536" s="500"/>
      <c r="U536" s="481"/>
      <c r="W536" s="643"/>
      <c r="Y536" s="644"/>
    </row>
    <row r="537" spans="1:25" ht="16" hidden="1" x14ac:dyDescent="0.8">
      <c r="A537" s="485">
        <v>7</v>
      </c>
      <c r="B537" s="636" t="s">
        <v>39</v>
      </c>
      <c r="C537" s="638">
        <v>44485</v>
      </c>
      <c r="D537" s="630"/>
      <c r="E537" s="481"/>
      <c r="F537" s="636" t="s">
        <v>142</v>
      </c>
      <c r="G537" s="481" t="str">
        <f t="shared" si="93"/>
        <v>B10</v>
      </c>
      <c r="H537" s="636" t="s">
        <v>241</v>
      </c>
      <c r="I537" s="481" t="str">
        <f t="shared" si="94"/>
        <v>ZZZ</v>
      </c>
      <c r="J537" s="636"/>
      <c r="K537" s="565"/>
      <c r="L537" s="639"/>
      <c r="M537" s="634"/>
      <c r="N537" s="485"/>
      <c r="O537" s="640"/>
      <c r="P537" s="668"/>
      <c r="Q537" s="614"/>
      <c r="R537" s="510"/>
      <c r="S537" s="510"/>
      <c r="T537" s="500"/>
      <c r="U537" s="481"/>
      <c r="W537" s="643"/>
      <c r="Y537" s="644"/>
    </row>
    <row r="538" spans="1:25" ht="16" hidden="1" x14ac:dyDescent="0.8">
      <c r="A538" s="485">
        <v>7</v>
      </c>
      <c r="B538" s="636" t="s">
        <v>39</v>
      </c>
      <c r="C538" s="638">
        <v>44485</v>
      </c>
      <c r="D538" s="630"/>
      <c r="E538" s="481"/>
      <c r="F538" s="636" t="s">
        <v>129</v>
      </c>
      <c r="G538" s="481" t="str">
        <f t="shared" si="93"/>
        <v>ACC</v>
      </c>
      <c r="H538" s="636" t="s">
        <v>241</v>
      </c>
      <c r="I538" s="481" t="str">
        <f t="shared" si="94"/>
        <v>ZZZ</v>
      </c>
      <c r="J538" s="636"/>
      <c r="K538" s="565"/>
      <c r="L538" s="639"/>
      <c r="M538" s="634"/>
      <c r="N538" s="485"/>
      <c r="O538" s="640"/>
      <c r="P538" s="668"/>
      <c r="Q538" s="614"/>
      <c r="R538" s="510"/>
      <c r="S538" s="510"/>
      <c r="T538" s="500"/>
      <c r="U538" s="481"/>
      <c r="W538" s="643"/>
      <c r="Y538" s="644"/>
    </row>
    <row r="539" spans="1:25" ht="16" hidden="1" x14ac:dyDescent="0.8">
      <c r="A539" s="485">
        <v>7</v>
      </c>
      <c r="B539" s="636" t="s">
        <v>39</v>
      </c>
      <c r="C539" s="638">
        <v>44485</v>
      </c>
      <c r="D539" s="630"/>
      <c r="E539" s="481"/>
      <c r="F539" s="636" t="s">
        <v>167</v>
      </c>
      <c r="G539" s="481" t="str">
        <f t="shared" si="93"/>
        <v>B10</v>
      </c>
      <c r="H539" s="636" t="s">
        <v>241</v>
      </c>
      <c r="I539" s="481" t="str">
        <f t="shared" si="94"/>
        <v>ZZZ</v>
      </c>
      <c r="J539" s="636"/>
      <c r="K539" s="565"/>
      <c r="L539" s="639"/>
      <c r="M539" s="634"/>
      <c r="N539" s="485"/>
      <c r="O539" s="640"/>
      <c r="P539" s="668"/>
      <c r="Q539" s="614"/>
      <c r="R539" s="510"/>
      <c r="S539" s="510"/>
      <c r="T539" s="500"/>
      <c r="U539" s="481"/>
      <c r="W539" s="643"/>
      <c r="Y539" s="644"/>
    </row>
    <row r="540" spans="1:25" ht="16" hidden="1" x14ac:dyDescent="0.8">
      <c r="A540" s="485">
        <v>7</v>
      </c>
      <c r="B540" s="636" t="s">
        <v>39</v>
      </c>
      <c r="C540" s="638">
        <v>44485</v>
      </c>
      <c r="D540" s="630"/>
      <c r="E540" s="481"/>
      <c r="F540" s="636" t="s">
        <v>51</v>
      </c>
      <c r="G540" s="481" t="str">
        <f t="shared" si="93"/>
        <v>Ind</v>
      </c>
      <c r="H540" s="636" t="s">
        <v>241</v>
      </c>
      <c r="I540" s="481" t="str">
        <f t="shared" si="94"/>
        <v>ZZZ</v>
      </c>
      <c r="J540" s="636"/>
      <c r="K540" s="565"/>
      <c r="L540" s="639"/>
      <c r="M540" s="634"/>
      <c r="N540" s="485"/>
      <c r="O540" s="640"/>
      <c r="P540" s="668"/>
      <c r="Q540" s="614"/>
      <c r="R540" s="510"/>
      <c r="S540" s="510"/>
      <c r="T540" s="500"/>
      <c r="U540" s="481"/>
      <c r="W540" s="643"/>
      <c r="Y540" s="644"/>
    </row>
    <row r="541" spans="1:25" ht="16" hidden="1" x14ac:dyDescent="0.8">
      <c r="A541" s="485">
        <v>7</v>
      </c>
      <c r="B541" s="636" t="s">
        <v>39</v>
      </c>
      <c r="C541" s="638">
        <v>44485</v>
      </c>
      <c r="D541" s="630"/>
      <c r="E541" s="481"/>
      <c r="F541" s="636" t="s">
        <v>85</v>
      </c>
      <c r="G541" s="481" t="str">
        <f t="shared" si="93"/>
        <v>Ind</v>
      </c>
      <c r="H541" s="636" t="s">
        <v>241</v>
      </c>
      <c r="I541" s="481" t="str">
        <f t="shared" si="94"/>
        <v>ZZZ</v>
      </c>
      <c r="J541" s="636"/>
      <c r="K541" s="565"/>
      <c r="L541" s="639"/>
      <c r="M541" s="634"/>
      <c r="N541" s="485"/>
      <c r="O541" s="640"/>
      <c r="P541" s="668"/>
      <c r="Q541" s="614"/>
      <c r="R541" s="510"/>
      <c r="S541" s="510"/>
      <c r="T541" s="500"/>
      <c r="U541" s="481"/>
      <c r="W541" s="643"/>
      <c r="Y541" s="644"/>
    </row>
    <row r="542" spans="1:25" ht="16" hidden="1" x14ac:dyDescent="0.8">
      <c r="A542" s="485">
        <v>7</v>
      </c>
      <c r="B542" s="636" t="s">
        <v>39</v>
      </c>
      <c r="C542" s="638">
        <v>44485</v>
      </c>
      <c r="D542" s="630"/>
      <c r="E542" s="481"/>
      <c r="F542" s="636" t="s">
        <v>147</v>
      </c>
      <c r="G542" s="481" t="str">
        <f t="shared" si="93"/>
        <v>B10</v>
      </c>
      <c r="H542" s="636" t="s">
        <v>241</v>
      </c>
      <c r="I542" s="481" t="str">
        <f t="shared" si="94"/>
        <v>ZZZ</v>
      </c>
      <c r="J542" s="636"/>
      <c r="K542" s="565"/>
      <c r="L542" s="639"/>
      <c r="M542" s="634"/>
      <c r="N542" s="485"/>
      <c r="O542" s="640"/>
      <c r="P542" s="668"/>
      <c r="Q542" s="614"/>
      <c r="R542" s="510"/>
      <c r="S542" s="510"/>
      <c r="T542" s="500"/>
      <c r="U542" s="481"/>
      <c r="W542" s="643"/>
      <c r="Y542" s="644"/>
    </row>
    <row r="543" spans="1:25" ht="16" hidden="1" x14ac:dyDescent="0.8">
      <c r="A543" s="485">
        <v>7</v>
      </c>
      <c r="B543" s="636" t="s">
        <v>39</v>
      </c>
      <c r="C543" s="638">
        <v>44485</v>
      </c>
      <c r="D543" s="630"/>
      <c r="E543" s="481"/>
      <c r="F543" s="636" t="s">
        <v>176</v>
      </c>
      <c r="G543" s="481" t="str">
        <f t="shared" si="93"/>
        <v>CUSA</v>
      </c>
      <c r="H543" s="636" t="s">
        <v>241</v>
      </c>
      <c r="I543" s="481" t="str">
        <f t="shared" si="94"/>
        <v>ZZZ</v>
      </c>
      <c r="J543" s="636"/>
      <c r="K543" s="565"/>
      <c r="L543" s="639"/>
      <c r="M543" s="634"/>
      <c r="N543" s="485"/>
      <c r="O543" s="640"/>
      <c r="P543" s="668"/>
      <c r="Q543" s="614"/>
      <c r="R543" s="510"/>
      <c r="S543" s="510"/>
      <c r="T543" s="500"/>
      <c r="U543" s="481"/>
      <c r="W543" s="643"/>
      <c r="Y543" s="644"/>
    </row>
    <row r="544" spans="1:25" ht="16" hidden="1" x14ac:dyDescent="0.8">
      <c r="A544" s="485">
        <v>7</v>
      </c>
      <c r="B544" s="636" t="s">
        <v>39</v>
      </c>
      <c r="C544" s="638">
        <v>44485</v>
      </c>
      <c r="D544" s="630"/>
      <c r="E544" s="481"/>
      <c r="F544" s="636" t="s">
        <v>193</v>
      </c>
      <c r="G544" s="481" t="str">
        <f t="shared" si="93"/>
        <v>Ind</v>
      </c>
      <c r="H544" s="636" t="s">
        <v>241</v>
      </c>
      <c r="I544" s="481" t="str">
        <f t="shared" si="94"/>
        <v>ZZZ</v>
      </c>
      <c r="J544" s="636"/>
      <c r="K544" s="565"/>
      <c r="L544" s="639"/>
      <c r="M544" s="634"/>
      <c r="N544" s="485"/>
      <c r="O544" s="640"/>
      <c r="P544" s="668"/>
      <c r="Q544" s="614"/>
      <c r="R544" s="510"/>
      <c r="S544" s="510"/>
      <c r="T544" s="500"/>
      <c r="U544" s="481"/>
      <c r="W544" s="643"/>
      <c r="Y544" s="644"/>
    </row>
    <row r="545" spans="1:25" ht="16" hidden="1" x14ac:dyDescent="0.8">
      <c r="A545" s="485">
        <v>7</v>
      </c>
      <c r="B545" s="636" t="s">
        <v>39</v>
      </c>
      <c r="C545" s="638">
        <v>44485</v>
      </c>
      <c r="D545" s="630"/>
      <c r="E545" s="481"/>
      <c r="F545" s="636" t="s">
        <v>70</v>
      </c>
      <c r="G545" s="481" t="str">
        <f t="shared" si="93"/>
        <v>B10</v>
      </c>
      <c r="H545" s="636" t="s">
        <v>241</v>
      </c>
      <c r="I545" s="481" t="str">
        <f t="shared" si="94"/>
        <v>ZZZ</v>
      </c>
      <c r="J545" s="636"/>
      <c r="K545" s="565"/>
      <c r="L545" s="639"/>
      <c r="M545" s="634"/>
      <c r="N545" s="485"/>
      <c r="O545" s="640"/>
      <c r="P545" s="668"/>
      <c r="Q545" s="614"/>
      <c r="R545" s="510"/>
      <c r="S545" s="510"/>
      <c r="T545" s="500"/>
      <c r="U545" s="481"/>
      <c r="W545" s="643"/>
      <c r="Y545" s="644"/>
    </row>
    <row r="546" spans="1:25" ht="16" hidden="1" x14ac:dyDescent="0.8">
      <c r="A546" s="485">
        <v>7</v>
      </c>
      <c r="B546" s="636" t="s">
        <v>39</v>
      </c>
      <c r="C546" s="638">
        <v>44485</v>
      </c>
      <c r="D546" s="630"/>
      <c r="E546" s="481"/>
      <c r="F546" s="636" t="s">
        <v>53</v>
      </c>
      <c r="G546" s="481" t="str">
        <f t="shared" si="93"/>
        <v>P12</v>
      </c>
      <c r="H546" s="636" t="s">
        <v>241</v>
      </c>
      <c r="I546" s="481" t="str">
        <f t="shared" si="94"/>
        <v>ZZZ</v>
      </c>
      <c r="J546" s="636"/>
      <c r="K546" s="565"/>
      <c r="L546" s="639"/>
      <c r="M546" s="634"/>
      <c r="N546" s="485"/>
      <c r="O546" s="640"/>
      <c r="P546" s="668"/>
      <c r="Q546" s="614"/>
      <c r="R546" s="510"/>
      <c r="S546" s="510"/>
      <c r="T546" s="500"/>
      <c r="U546" s="481"/>
      <c r="W546" s="643"/>
      <c r="Y546" s="644"/>
    </row>
    <row r="547" spans="1:25" ht="16" hidden="1" x14ac:dyDescent="0.8">
      <c r="A547" s="485">
        <v>7</v>
      </c>
      <c r="B547" s="636" t="s">
        <v>39</v>
      </c>
      <c r="C547" s="638">
        <v>44485</v>
      </c>
      <c r="D547" s="630"/>
      <c r="E547" s="481"/>
      <c r="F547" s="636" t="s">
        <v>155</v>
      </c>
      <c r="G547" s="481" t="str">
        <f t="shared" si="93"/>
        <v>B10</v>
      </c>
      <c r="H547" s="636" t="s">
        <v>241</v>
      </c>
      <c r="I547" s="481" t="str">
        <f t="shared" si="94"/>
        <v>ZZZ</v>
      </c>
      <c r="J547" s="636"/>
      <c r="K547" s="565"/>
      <c r="L547" s="639"/>
      <c r="M547" s="634"/>
      <c r="N547" s="485"/>
      <c r="O547" s="640"/>
      <c r="P547" s="668"/>
      <c r="Q547" s="614"/>
      <c r="R547" s="510"/>
      <c r="S547" s="510"/>
      <c r="T547" s="500"/>
      <c r="U547" s="481"/>
      <c r="W547" s="643"/>
      <c r="Y547" s="644"/>
    </row>
    <row r="548" spans="1:25" ht="16" hidden="1" x14ac:dyDescent="0.8">
      <c r="A548" s="485">
        <v>7</v>
      </c>
      <c r="B548" s="636" t="s">
        <v>39</v>
      </c>
      <c r="C548" s="638">
        <v>44485</v>
      </c>
      <c r="D548" s="630"/>
      <c r="E548" s="481"/>
      <c r="F548" s="636" t="s">
        <v>117</v>
      </c>
      <c r="G548" s="481" t="str">
        <f t="shared" si="93"/>
        <v>AAC</v>
      </c>
      <c r="H548" s="636" t="s">
        <v>241</v>
      </c>
      <c r="I548" s="481" t="str">
        <f t="shared" si="94"/>
        <v>ZZZ</v>
      </c>
      <c r="J548" s="636"/>
      <c r="K548" s="565"/>
      <c r="L548" s="639"/>
      <c r="M548" s="634"/>
      <c r="N548" s="485"/>
      <c r="O548" s="640"/>
      <c r="P548" s="668"/>
      <c r="Q548" s="614"/>
      <c r="R548" s="510"/>
      <c r="S548" s="510"/>
      <c r="T548" s="500"/>
      <c r="U548" s="481"/>
      <c r="W548" s="643"/>
      <c r="Y548" s="644"/>
    </row>
    <row r="549" spans="1:25" ht="16" hidden="1" x14ac:dyDescent="0.8">
      <c r="A549" s="485">
        <v>7</v>
      </c>
      <c r="B549" s="636" t="s">
        <v>39</v>
      </c>
      <c r="C549" s="638">
        <v>44485</v>
      </c>
      <c r="D549" s="630"/>
      <c r="E549" s="481"/>
      <c r="F549" s="636" t="s">
        <v>215</v>
      </c>
      <c r="G549" s="481" t="str">
        <f t="shared" si="93"/>
        <v>P12</v>
      </c>
      <c r="H549" s="636" t="s">
        <v>241</v>
      </c>
      <c r="I549" s="481" t="str">
        <f t="shared" si="94"/>
        <v>ZZZ</v>
      </c>
      <c r="J549" s="636"/>
      <c r="K549" s="565"/>
      <c r="L549" s="639"/>
      <c r="M549" s="634"/>
      <c r="N549" s="485"/>
      <c r="O549" s="640"/>
      <c r="P549" s="668"/>
      <c r="Q549" s="614"/>
      <c r="R549" s="510"/>
      <c r="S549" s="510"/>
      <c r="T549" s="500"/>
      <c r="U549" s="481"/>
      <c r="W549" s="643"/>
      <c r="Y549" s="644"/>
    </row>
    <row r="550" spans="1:25" ht="16" hidden="1" x14ac:dyDescent="0.8">
      <c r="A550" s="485">
        <v>7</v>
      </c>
      <c r="B550" s="636" t="s">
        <v>39</v>
      </c>
      <c r="C550" s="638">
        <v>44485</v>
      </c>
      <c r="D550" s="630"/>
      <c r="E550" s="481"/>
      <c r="F550" s="636" t="s">
        <v>192</v>
      </c>
      <c r="G550" s="481" t="str">
        <f t="shared" si="93"/>
        <v>AAC</v>
      </c>
      <c r="H550" s="636" t="s">
        <v>241</v>
      </c>
      <c r="I550" s="481" t="str">
        <f t="shared" si="94"/>
        <v>ZZZ</v>
      </c>
      <c r="J550" s="636"/>
      <c r="K550" s="565"/>
      <c r="L550" s="639"/>
      <c r="M550" s="634"/>
      <c r="N550" s="485"/>
      <c r="O550" s="640"/>
      <c r="P550" s="668"/>
      <c r="Q550" s="614"/>
      <c r="R550" s="510"/>
      <c r="S550" s="510"/>
      <c r="T550" s="500"/>
      <c r="U550" s="481"/>
      <c r="W550" s="643"/>
      <c r="Y550" s="644"/>
    </row>
    <row r="551" spans="1:25" ht="16" hidden="1" x14ac:dyDescent="0.8">
      <c r="A551" s="485">
        <v>7</v>
      </c>
      <c r="B551" s="636" t="s">
        <v>39</v>
      </c>
      <c r="C551" s="638">
        <v>44485</v>
      </c>
      <c r="D551" s="630"/>
      <c r="E551" s="481"/>
      <c r="F551" s="636" t="s">
        <v>120</v>
      </c>
      <c r="G551" s="481" t="str">
        <f t="shared" si="93"/>
        <v>AAC</v>
      </c>
      <c r="H551" s="636" t="s">
        <v>241</v>
      </c>
      <c r="I551" s="481" t="str">
        <f t="shared" si="94"/>
        <v>ZZZ</v>
      </c>
      <c r="J551" s="636"/>
      <c r="K551" s="565"/>
      <c r="L551" s="639"/>
      <c r="M551" s="634"/>
      <c r="N551" s="485"/>
      <c r="O551" s="640"/>
      <c r="P551" s="668"/>
      <c r="Q551" s="614"/>
      <c r="R551" s="510"/>
      <c r="S551" s="510"/>
      <c r="T551" s="500"/>
      <c r="U551" s="481"/>
      <c r="W551" s="643"/>
      <c r="Y551" s="644"/>
    </row>
    <row r="552" spans="1:25" ht="16" hidden="1" x14ac:dyDescent="0.8">
      <c r="A552" s="485">
        <v>7</v>
      </c>
      <c r="B552" s="636" t="s">
        <v>39</v>
      </c>
      <c r="C552" s="638">
        <v>44485</v>
      </c>
      <c r="D552" s="630"/>
      <c r="E552" s="481"/>
      <c r="F552" s="636" t="s">
        <v>107</v>
      </c>
      <c r="G552" s="481" t="str">
        <f t="shared" si="93"/>
        <v>CUSA</v>
      </c>
      <c r="H552" s="636" t="s">
        <v>241</v>
      </c>
      <c r="I552" s="481" t="str">
        <f t="shared" si="94"/>
        <v>ZZZ</v>
      </c>
      <c r="J552" s="636"/>
      <c r="K552" s="565"/>
      <c r="L552" s="639"/>
      <c r="M552" s="634"/>
      <c r="N552" s="485"/>
      <c r="O552" s="640"/>
      <c r="P552" s="668"/>
      <c r="Q552" s="614"/>
      <c r="R552" s="510"/>
      <c r="S552" s="510"/>
      <c r="T552" s="500"/>
      <c r="U552" s="481"/>
      <c r="W552" s="643"/>
      <c r="Y552" s="644"/>
    </row>
    <row r="553" spans="1:25" ht="16" hidden="1" x14ac:dyDescent="0.8">
      <c r="A553" s="485">
        <v>7</v>
      </c>
      <c r="B553" s="636" t="s">
        <v>39</v>
      </c>
      <c r="C553" s="638">
        <v>44485</v>
      </c>
      <c r="D553" s="630"/>
      <c r="E553" s="481"/>
      <c r="F553" s="636" t="s">
        <v>69</v>
      </c>
      <c r="G553" s="481" t="str">
        <f t="shared" si="93"/>
        <v>ACC</v>
      </c>
      <c r="H553" s="636" t="s">
        <v>241</v>
      </c>
      <c r="I553" s="481" t="str">
        <f t="shared" si="94"/>
        <v>ZZZ</v>
      </c>
      <c r="J553" s="636"/>
      <c r="K553" s="565"/>
      <c r="L553" s="639"/>
      <c r="M553" s="634"/>
      <c r="N553" s="485"/>
      <c r="O553" s="640"/>
      <c r="P553" s="668"/>
      <c r="Q553" s="614"/>
      <c r="R553" s="510"/>
      <c r="S553" s="510"/>
      <c r="T553" s="500"/>
      <c r="U553" s="481"/>
      <c r="W553" s="643"/>
      <c r="Y553" s="644"/>
    </row>
    <row r="554" spans="1:25" ht="16" hidden="1" x14ac:dyDescent="0.8">
      <c r="A554" s="485">
        <v>7</v>
      </c>
      <c r="B554" s="636" t="s">
        <v>39</v>
      </c>
      <c r="C554" s="638">
        <v>44485</v>
      </c>
      <c r="D554" s="630"/>
      <c r="E554" s="481"/>
      <c r="F554" s="636" t="s">
        <v>235</v>
      </c>
      <c r="G554" s="481" t="str">
        <f t="shared" si="93"/>
        <v>B12</v>
      </c>
      <c r="H554" s="636" t="s">
        <v>241</v>
      </c>
      <c r="I554" s="481" t="str">
        <f t="shared" si="94"/>
        <v>ZZZ</v>
      </c>
      <c r="J554" s="636"/>
      <c r="K554" s="565"/>
      <c r="L554" s="639"/>
      <c r="M554" s="634"/>
      <c r="N554" s="485"/>
      <c r="O554" s="640"/>
      <c r="P554" s="668"/>
      <c r="Q554" s="614"/>
      <c r="R554" s="510"/>
      <c r="S554" s="510"/>
      <c r="T554" s="500"/>
      <c r="U554" s="481"/>
      <c r="W554" s="643"/>
      <c r="Y554" s="644"/>
    </row>
    <row r="555" spans="1:25" ht="16" x14ac:dyDescent="0.8">
      <c r="A555" s="485">
        <v>8</v>
      </c>
      <c r="B555" s="636" t="s">
        <v>473</v>
      </c>
      <c r="C555" s="638">
        <v>44489</v>
      </c>
      <c r="D555" s="630">
        <f>19.5/24</f>
        <v>0.8125</v>
      </c>
      <c r="E555" s="481" t="s">
        <v>272</v>
      </c>
      <c r="F555" s="636" t="s">
        <v>218</v>
      </c>
      <c r="G555" s="481" t="str">
        <f t="shared" si="93"/>
        <v>SB</v>
      </c>
      <c r="H555" s="636" t="s">
        <v>225</v>
      </c>
      <c r="I555" s="481" t="str">
        <f t="shared" si="94"/>
        <v>SB</v>
      </c>
      <c r="J555" s="636" t="str">
        <f>F555</f>
        <v>Coastal Carolina</v>
      </c>
      <c r="K555" s="565" t="str">
        <f t="shared" ref="K555:K586" si="101">IF(+J555=F555,H555,F555)</f>
        <v>Appalachian State</v>
      </c>
      <c r="L555" s="639">
        <v>5</v>
      </c>
      <c r="M555" s="634">
        <v>61.5</v>
      </c>
      <c r="N555" s="485" t="str">
        <f>H555</f>
        <v>Appalachian State</v>
      </c>
      <c r="O555" s="640">
        <v>30</v>
      </c>
      <c r="P555" s="668" t="str">
        <f t="shared" ref="P555:P586" si="102">IF(+N555=F555,H555,F555)</f>
        <v>Coastal Carolina</v>
      </c>
      <c r="Q555" s="614">
        <v>27</v>
      </c>
      <c r="R555" s="510" t="str">
        <f t="shared" ref="R555:R586" si="103">IF(+N555=K555,+N555,IF(+O555-Q555&lt;L555,+K555,+J555))</f>
        <v>Appalachian State</v>
      </c>
      <c r="S555" s="510" t="str">
        <f t="shared" ref="S555:S586" si="104">IF(+R555=J555,+K555,+J555)</f>
        <v>Coastal Carolina</v>
      </c>
      <c r="T555" s="500" t="str">
        <f>J555</f>
        <v>Coastal Carolina</v>
      </c>
      <c r="U555" s="481" t="str">
        <f t="shared" ref="U555:U586" si="105">IF($N555=$J555,IF($O555-$Q555=$L555,"T",IF($R555=T555,"W","L")),IF($R555=T555,"W","L"))</f>
        <v>L</v>
      </c>
      <c r="V555" s="492" t="str">
        <f>F555</f>
        <v>Coastal Carolina</v>
      </c>
      <c r="W555" s="643">
        <v>34</v>
      </c>
      <c r="X555" s="492" t="str">
        <f>IF(+V555=F555,H555,F555)</f>
        <v>Appalachian State</v>
      </c>
      <c r="Y555" s="644">
        <v>23</v>
      </c>
    </row>
    <row r="556" spans="1:25" ht="16" x14ac:dyDescent="0.8">
      <c r="A556" s="485">
        <v>8</v>
      </c>
      <c r="B556" s="636" t="s">
        <v>58</v>
      </c>
      <c r="C556" s="638">
        <v>44490</v>
      </c>
      <c r="D556" s="630">
        <f>19.5/24</f>
        <v>0.8125</v>
      </c>
      <c r="E556" s="481" t="s">
        <v>40</v>
      </c>
      <c r="F556" s="636" t="s">
        <v>120</v>
      </c>
      <c r="G556" s="481" t="str">
        <f t="shared" si="93"/>
        <v>AAC</v>
      </c>
      <c r="H556" s="636" t="s">
        <v>117</v>
      </c>
      <c r="I556" s="481" t="str">
        <f t="shared" si="94"/>
        <v>AAC</v>
      </c>
      <c r="J556" s="636" t="str">
        <f>H556</f>
        <v>SMU</v>
      </c>
      <c r="K556" s="565" t="str">
        <f t="shared" si="101"/>
        <v>Tulane</v>
      </c>
      <c r="L556" s="639">
        <v>13.5</v>
      </c>
      <c r="M556" s="634">
        <v>70.5</v>
      </c>
      <c r="N556" s="485" t="str">
        <f>H556</f>
        <v>SMU</v>
      </c>
      <c r="O556" s="640">
        <v>55</v>
      </c>
      <c r="P556" s="668" t="str">
        <f t="shared" si="102"/>
        <v>Tulane</v>
      </c>
      <c r="Q556" s="614">
        <v>26</v>
      </c>
      <c r="R556" s="510" t="str">
        <f t="shared" si="103"/>
        <v>SMU</v>
      </c>
      <c r="S556" s="510" t="str">
        <f t="shared" si="104"/>
        <v>Tulane</v>
      </c>
      <c r="T556" s="500" t="str">
        <f>F556</f>
        <v>Tulane</v>
      </c>
      <c r="U556" s="481" t="str">
        <f t="shared" si="105"/>
        <v>L</v>
      </c>
      <c r="V556" s="492" t="str">
        <f>H556</f>
        <v>SMU</v>
      </c>
      <c r="W556" s="643">
        <v>37</v>
      </c>
      <c r="X556" s="492" t="str">
        <f>IF(+V556=F556,H556,F556)</f>
        <v>Tulane</v>
      </c>
      <c r="Y556" s="644">
        <v>34</v>
      </c>
    </row>
    <row r="557" spans="1:25" ht="16" x14ac:dyDescent="0.8">
      <c r="A557" s="485">
        <v>8</v>
      </c>
      <c r="B557" s="636" t="s">
        <v>58</v>
      </c>
      <c r="C557" s="638">
        <v>44490</v>
      </c>
      <c r="D557" s="630">
        <f>19.5/24</f>
        <v>0.8125</v>
      </c>
      <c r="E557" s="481" t="s">
        <v>52</v>
      </c>
      <c r="F557" s="636" t="s">
        <v>104</v>
      </c>
      <c r="G557" s="481" t="str">
        <f t="shared" si="93"/>
        <v>CUSA</v>
      </c>
      <c r="H557" s="636" t="s">
        <v>107</v>
      </c>
      <c r="I557" s="481" t="str">
        <f t="shared" si="94"/>
        <v>CUSA</v>
      </c>
      <c r="J557" s="636" t="str">
        <f t="shared" ref="J557:J563" si="106">F557</f>
        <v>Florida Atlantic</v>
      </c>
      <c r="K557" s="565" t="str">
        <f t="shared" si="101"/>
        <v>UNC Charlotte</v>
      </c>
      <c r="L557" s="639">
        <v>7</v>
      </c>
      <c r="M557" s="634">
        <v>57</v>
      </c>
      <c r="N557" s="485" t="str">
        <f>F557</f>
        <v>Florida Atlantic</v>
      </c>
      <c r="O557" s="640">
        <v>38</v>
      </c>
      <c r="P557" s="668" t="str">
        <f t="shared" si="102"/>
        <v>UNC Charlotte</v>
      </c>
      <c r="Q557" s="614">
        <v>9</v>
      </c>
      <c r="R557" s="510" t="str">
        <f t="shared" si="103"/>
        <v>Florida Atlantic</v>
      </c>
      <c r="S557" s="510" t="str">
        <f t="shared" si="104"/>
        <v>UNC Charlotte</v>
      </c>
      <c r="T557" s="500" t="str">
        <f>K557</f>
        <v>UNC Charlotte</v>
      </c>
      <c r="U557" s="481" t="str">
        <f t="shared" si="105"/>
        <v>L</v>
      </c>
      <c r="V557" s="492" t="str">
        <f>F557</f>
        <v>Florida Atlantic</v>
      </c>
      <c r="W557" s="643">
        <v>21</v>
      </c>
      <c r="X557" s="492" t="str">
        <f>IF(+V557=F557,H557,F557)</f>
        <v>UNC Charlotte</v>
      </c>
      <c r="Y557" s="644">
        <v>17</v>
      </c>
    </row>
    <row r="558" spans="1:25" ht="16" x14ac:dyDescent="0.8">
      <c r="A558" s="485">
        <v>8</v>
      </c>
      <c r="B558" s="636" t="s">
        <v>58</v>
      </c>
      <c r="C558" s="638">
        <v>44490</v>
      </c>
      <c r="D558" s="630">
        <f>23/24</f>
        <v>0.95833333333333337</v>
      </c>
      <c r="E558" s="481" t="s">
        <v>52</v>
      </c>
      <c r="F558" s="636" t="s">
        <v>57</v>
      </c>
      <c r="G558" s="481" t="str">
        <f t="shared" si="93"/>
        <v>MWC</v>
      </c>
      <c r="H558" s="636" t="s">
        <v>209</v>
      </c>
      <c r="I558" s="481" t="str">
        <f t="shared" si="94"/>
        <v>MWC</v>
      </c>
      <c r="J558" s="636" t="str">
        <f t="shared" si="106"/>
        <v>San Jose State</v>
      </c>
      <c r="K558" s="565" t="str">
        <f t="shared" si="101"/>
        <v>UNLV</v>
      </c>
      <c r="L558" s="639">
        <v>5</v>
      </c>
      <c r="M558" s="634">
        <v>46.5</v>
      </c>
      <c r="N558" s="485" t="str">
        <f>F558</f>
        <v>San Jose State</v>
      </c>
      <c r="O558" s="640">
        <v>27</v>
      </c>
      <c r="P558" s="668" t="str">
        <f t="shared" si="102"/>
        <v>UNLV</v>
      </c>
      <c r="Q558" s="614">
        <v>20</v>
      </c>
      <c r="R558" s="510" t="str">
        <f t="shared" si="103"/>
        <v>San Jose State</v>
      </c>
      <c r="S558" s="510" t="str">
        <f t="shared" si="104"/>
        <v>UNLV</v>
      </c>
      <c r="T558" s="500" t="str">
        <f>J558</f>
        <v>San Jose State</v>
      </c>
      <c r="U558" s="481" t="str">
        <f t="shared" si="105"/>
        <v>W</v>
      </c>
      <c r="V558" s="492" t="str">
        <f>F558</f>
        <v>San Jose State</v>
      </c>
      <c r="W558" s="643">
        <v>34</v>
      </c>
      <c r="X558" s="492" t="str">
        <f>IF(+V558=F558,H558,F558)</f>
        <v>UNLV</v>
      </c>
      <c r="Y558" s="644">
        <v>17</v>
      </c>
    </row>
    <row r="559" spans="1:25" ht="16" x14ac:dyDescent="0.8">
      <c r="A559" s="485">
        <v>8</v>
      </c>
      <c r="B559" s="636" t="s">
        <v>58</v>
      </c>
      <c r="C559" s="638">
        <v>44490</v>
      </c>
      <c r="D559" s="630">
        <f>19.5/24</f>
        <v>0.8125</v>
      </c>
      <c r="E559" s="481" t="s">
        <v>102</v>
      </c>
      <c r="F559" s="636" t="s">
        <v>222</v>
      </c>
      <c r="G559" s="481" t="str">
        <f t="shared" si="93"/>
        <v>SB</v>
      </c>
      <c r="H559" s="636" t="s">
        <v>150</v>
      </c>
      <c r="I559" s="481" t="str">
        <f t="shared" si="94"/>
        <v>SB</v>
      </c>
      <c r="J559" s="636" t="str">
        <f t="shared" si="106"/>
        <v>UL Lafayette</v>
      </c>
      <c r="K559" s="565" t="str">
        <f t="shared" si="101"/>
        <v>Arkansas State</v>
      </c>
      <c r="L559" s="639">
        <v>18</v>
      </c>
      <c r="M559" s="634">
        <v>70</v>
      </c>
      <c r="N559" s="485" t="str">
        <f>F559</f>
        <v>UL Lafayette</v>
      </c>
      <c r="O559" s="640">
        <v>28</v>
      </c>
      <c r="P559" s="668" t="str">
        <f t="shared" si="102"/>
        <v>Arkansas State</v>
      </c>
      <c r="Q559" s="614">
        <v>27</v>
      </c>
      <c r="R559" s="510" t="str">
        <f t="shared" si="103"/>
        <v>Arkansas State</v>
      </c>
      <c r="S559" s="510" t="str">
        <f t="shared" si="104"/>
        <v>UL Lafayette</v>
      </c>
      <c r="T559" s="500" t="str">
        <f>J559</f>
        <v>UL Lafayette</v>
      </c>
      <c r="U559" s="481" t="str">
        <f t="shared" si="105"/>
        <v>L</v>
      </c>
      <c r="V559" s="492" t="str">
        <f>F559</f>
        <v>UL Lafayette</v>
      </c>
      <c r="W559" s="643">
        <v>27</v>
      </c>
      <c r="X559" s="492" t="str">
        <f>IF(+V559=F559,H559,F559)</f>
        <v>Arkansas State</v>
      </c>
      <c r="Y559" s="644">
        <v>20</v>
      </c>
    </row>
    <row r="560" spans="1:25" ht="16" x14ac:dyDescent="0.8">
      <c r="A560" s="485">
        <v>8</v>
      </c>
      <c r="B560" s="636" t="s">
        <v>95</v>
      </c>
      <c r="C560" s="638">
        <v>44491</v>
      </c>
      <c r="D560" s="630">
        <f>19/24</f>
        <v>0.79166666666666663</v>
      </c>
      <c r="E560" s="481" t="s">
        <v>40</v>
      </c>
      <c r="F560" s="636" t="s">
        <v>66</v>
      </c>
      <c r="G560" s="481" t="str">
        <f t="shared" si="93"/>
        <v>AAC</v>
      </c>
      <c r="H560" s="636" t="s">
        <v>113</v>
      </c>
      <c r="I560" s="481" t="str">
        <f t="shared" si="94"/>
        <v>AAC</v>
      </c>
      <c r="J560" s="636" t="str">
        <f t="shared" si="106"/>
        <v>Memphis</v>
      </c>
      <c r="K560" s="565" t="str">
        <f t="shared" si="101"/>
        <v>Central Florida</v>
      </c>
      <c r="L560" s="639">
        <v>1.5</v>
      </c>
      <c r="M560" s="634">
        <v>63</v>
      </c>
      <c r="N560" s="485" t="str">
        <f>H560</f>
        <v>Central Florida</v>
      </c>
      <c r="O560" s="640">
        <v>24</v>
      </c>
      <c r="P560" s="668" t="str">
        <f t="shared" si="102"/>
        <v>Memphis</v>
      </c>
      <c r="Q560" s="614">
        <v>7</v>
      </c>
      <c r="R560" s="510" t="str">
        <f t="shared" si="103"/>
        <v>Central Florida</v>
      </c>
      <c r="S560" s="510" t="str">
        <f t="shared" si="104"/>
        <v>Memphis</v>
      </c>
      <c r="T560" s="500" t="str">
        <f>F560</f>
        <v>Memphis</v>
      </c>
      <c r="U560" s="481" t="str">
        <f t="shared" si="105"/>
        <v>L</v>
      </c>
      <c r="V560" s="492" t="str">
        <f>F560</f>
        <v>Memphis</v>
      </c>
      <c r="W560" s="643">
        <v>50</v>
      </c>
      <c r="X560" s="492" t="str">
        <f>IF(+V560=F560,H560,F560)</f>
        <v>Central Florida</v>
      </c>
      <c r="Y560" s="644">
        <v>49</v>
      </c>
    </row>
    <row r="561" spans="1:25" ht="16" x14ac:dyDescent="0.8">
      <c r="A561" s="485">
        <v>8</v>
      </c>
      <c r="B561" s="636" t="s">
        <v>95</v>
      </c>
      <c r="C561" s="638">
        <v>44491</v>
      </c>
      <c r="D561" s="630">
        <f>18/24</f>
        <v>0.75</v>
      </c>
      <c r="E561" s="481" t="s">
        <v>52</v>
      </c>
      <c r="F561" s="636" t="s">
        <v>176</v>
      </c>
      <c r="G561" s="481" t="str">
        <f t="shared" si="93"/>
        <v>CUSA</v>
      </c>
      <c r="H561" s="636" t="s">
        <v>63</v>
      </c>
      <c r="I561" s="481" t="str">
        <f t="shared" si="94"/>
        <v>Ind</v>
      </c>
      <c r="J561" s="636" t="str">
        <f t="shared" si="106"/>
        <v>Middle Tenn St</v>
      </c>
      <c r="K561" s="565" t="str">
        <f t="shared" si="101"/>
        <v>Connecticut</v>
      </c>
      <c r="L561" s="639">
        <v>15.5</v>
      </c>
      <c r="M561" s="634">
        <v>56</v>
      </c>
      <c r="N561" s="485" t="str">
        <f>F561</f>
        <v>Middle Tenn St</v>
      </c>
      <c r="O561" s="640">
        <v>44</v>
      </c>
      <c r="P561" s="668" t="str">
        <f t="shared" si="102"/>
        <v>Connecticut</v>
      </c>
      <c r="Q561" s="614">
        <v>13</v>
      </c>
      <c r="R561" s="510" t="str">
        <f t="shared" si="103"/>
        <v>Middle Tenn St</v>
      </c>
      <c r="S561" s="510" t="str">
        <f t="shared" si="104"/>
        <v>Connecticut</v>
      </c>
      <c r="T561" s="500" t="str">
        <f>K561</f>
        <v>Connecticut</v>
      </c>
      <c r="U561" s="481" t="str">
        <f t="shared" si="105"/>
        <v>L</v>
      </c>
      <c r="W561" s="643"/>
      <c r="X561" s="492" t="s">
        <v>502</v>
      </c>
      <c r="Y561" s="644"/>
    </row>
    <row r="562" spans="1:25" ht="16" x14ac:dyDescent="0.8">
      <c r="A562" s="485">
        <v>8</v>
      </c>
      <c r="B562" s="636" t="s">
        <v>95</v>
      </c>
      <c r="C562" s="638">
        <v>44491</v>
      </c>
      <c r="D562" s="630">
        <f>21.5/24</f>
        <v>0.89583333333333337</v>
      </c>
      <c r="E562" s="481" t="s">
        <v>52</v>
      </c>
      <c r="F562" s="636" t="s">
        <v>54</v>
      </c>
      <c r="G562" s="481" t="str">
        <f t="shared" ref="G562:G625" si="107">VLOOKUP(+F562,$F$995:$G$1242,2,FALSE)</f>
        <v>MWC</v>
      </c>
      <c r="H562" s="636" t="s">
        <v>100</v>
      </c>
      <c r="I562" s="481" t="str">
        <f t="shared" si="94"/>
        <v>MWC</v>
      </c>
      <c r="J562" s="636" t="str">
        <f t="shared" si="106"/>
        <v>Colorado State</v>
      </c>
      <c r="K562" s="565" t="str">
        <f t="shared" si="101"/>
        <v>Utah State</v>
      </c>
      <c r="L562" s="639">
        <v>3.5</v>
      </c>
      <c r="M562" s="634">
        <v>50.5</v>
      </c>
      <c r="N562" s="485" t="str">
        <f>H562</f>
        <v>Utah State</v>
      </c>
      <c r="O562" s="640">
        <v>26</v>
      </c>
      <c r="P562" s="668" t="str">
        <f t="shared" si="102"/>
        <v>Colorado State</v>
      </c>
      <c r="Q562" s="614">
        <v>24</v>
      </c>
      <c r="R562" s="510" t="str">
        <f t="shared" si="103"/>
        <v>Utah State</v>
      </c>
      <c r="S562" s="510" t="str">
        <f t="shared" si="104"/>
        <v>Colorado State</v>
      </c>
      <c r="T562" s="500" t="str">
        <f>J562</f>
        <v>Colorado State</v>
      </c>
      <c r="U562" s="481" t="str">
        <f t="shared" si="105"/>
        <v>L</v>
      </c>
      <c r="W562" s="643"/>
      <c r="X562" s="492" t="s">
        <v>502</v>
      </c>
      <c r="Y562" s="644"/>
    </row>
    <row r="563" spans="1:25" ht="16" x14ac:dyDescent="0.8">
      <c r="A563" s="485">
        <v>8</v>
      </c>
      <c r="B563" s="636" t="s">
        <v>95</v>
      </c>
      <c r="C563" s="638">
        <v>44491</v>
      </c>
      <c r="D563" s="630">
        <f>22.5/24</f>
        <v>0.9375</v>
      </c>
      <c r="E563" s="481" t="s">
        <v>272</v>
      </c>
      <c r="F563" s="636" t="s">
        <v>98</v>
      </c>
      <c r="G563" s="481" t="str">
        <f t="shared" si="107"/>
        <v>P12</v>
      </c>
      <c r="H563" s="636" t="s">
        <v>211</v>
      </c>
      <c r="I563" s="481" t="str">
        <f t="shared" si="94"/>
        <v>P12</v>
      </c>
      <c r="J563" s="636" t="str">
        <f t="shared" si="106"/>
        <v>Washington</v>
      </c>
      <c r="K563" s="565" t="str">
        <f t="shared" si="101"/>
        <v>Arizona</v>
      </c>
      <c r="L563" s="639">
        <v>18</v>
      </c>
      <c r="M563" s="634">
        <v>45.5</v>
      </c>
      <c r="N563" s="485" t="str">
        <f>F563</f>
        <v>Washington</v>
      </c>
      <c r="O563" s="640">
        <v>21</v>
      </c>
      <c r="P563" s="668" t="str">
        <f t="shared" si="102"/>
        <v>Arizona</v>
      </c>
      <c r="Q563" s="614">
        <v>16</v>
      </c>
      <c r="R563" s="510" t="str">
        <f t="shared" si="103"/>
        <v>Arizona</v>
      </c>
      <c r="S563" s="510" t="str">
        <f t="shared" si="104"/>
        <v>Washington</v>
      </c>
      <c r="T563" s="500" t="str">
        <f>J563</f>
        <v>Washington</v>
      </c>
      <c r="U563" s="481" t="str">
        <f t="shared" si="105"/>
        <v>L</v>
      </c>
      <c r="V563" s="492" t="str">
        <f>F563</f>
        <v>Washington</v>
      </c>
      <c r="W563" s="643">
        <v>44</v>
      </c>
      <c r="X563" s="492" t="str">
        <f>IF(+V563=F563,H563,F563)</f>
        <v>Arizona</v>
      </c>
      <c r="Y563" s="644">
        <v>27</v>
      </c>
    </row>
    <row r="564" spans="1:25" ht="16" x14ac:dyDescent="0.8">
      <c r="A564" s="485">
        <v>8</v>
      </c>
      <c r="B564" s="636" t="s">
        <v>39</v>
      </c>
      <c r="C564" s="638">
        <v>44492</v>
      </c>
      <c r="D564" s="630">
        <f>16/24</f>
        <v>0.66666666666666663</v>
      </c>
      <c r="E564" s="481" t="s">
        <v>102</v>
      </c>
      <c r="F564" s="636" t="s">
        <v>115</v>
      </c>
      <c r="G564" s="481" t="str">
        <f t="shared" si="107"/>
        <v>AAC</v>
      </c>
      <c r="H564" s="636" t="s">
        <v>186</v>
      </c>
      <c r="I564" s="481" t="str">
        <f t="shared" si="94"/>
        <v>AAC</v>
      </c>
      <c r="J564" s="636" t="str">
        <f>H564</f>
        <v>Houston</v>
      </c>
      <c r="K564" s="565" t="str">
        <f t="shared" si="101"/>
        <v>East Carolina</v>
      </c>
      <c r="L564" s="639">
        <v>13</v>
      </c>
      <c r="M564" s="634">
        <v>58</v>
      </c>
      <c r="N564" s="485" t="str">
        <f>H564</f>
        <v>Houston</v>
      </c>
      <c r="O564" s="640">
        <v>31</v>
      </c>
      <c r="P564" s="668" t="str">
        <f t="shared" si="102"/>
        <v>East Carolina</v>
      </c>
      <c r="Q564" s="614">
        <v>24</v>
      </c>
      <c r="R564" s="510" t="str">
        <f t="shared" si="103"/>
        <v>East Carolina</v>
      </c>
      <c r="S564" s="510" t="str">
        <f t="shared" si="104"/>
        <v>Houston</v>
      </c>
      <c r="T564" s="500" t="str">
        <f>K564</f>
        <v>East Carolina</v>
      </c>
      <c r="U564" s="481" t="str">
        <f t="shared" si="105"/>
        <v>W</v>
      </c>
      <c r="W564" s="643"/>
      <c r="X564" s="492" t="s">
        <v>502</v>
      </c>
      <c r="Y564" s="644"/>
    </row>
    <row r="565" spans="1:25" ht="16" x14ac:dyDescent="0.8">
      <c r="A565" s="485">
        <v>8</v>
      </c>
      <c r="B565" s="636" t="s">
        <v>39</v>
      </c>
      <c r="C565" s="638">
        <v>44492</v>
      </c>
      <c r="D565" s="630">
        <f>12/24</f>
        <v>0.5</v>
      </c>
      <c r="E565" s="481" t="s">
        <v>272</v>
      </c>
      <c r="F565" s="636" t="s">
        <v>61</v>
      </c>
      <c r="G565" s="481" t="str">
        <f t="shared" si="107"/>
        <v>AAC</v>
      </c>
      <c r="H565" s="636" t="s">
        <v>103</v>
      </c>
      <c r="I565" s="481" t="str">
        <f t="shared" si="94"/>
        <v>AAC</v>
      </c>
      <c r="J565" s="636" t="str">
        <f>F565</f>
        <v>Cincinnati</v>
      </c>
      <c r="K565" s="565" t="str">
        <f t="shared" si="101"/>
        <v>Navy</v>
      </c>
      <c r="L565" s="639">
        <v>27.5</v>
      </c>
      <c r="M565" s="634">
        <v>49</v>
      </c>
      <c r="N565" s="485" t="str">
        <f>F565</f>
        <v>Cincinnati</v>
      </c>
      <c r="O565" s="640">
        <v>27</v>
      </c>
      <c r="P565" s="668" t="str">
        <f t="shared" si="102"/>
        <v>Navy</v>
      </c>
      <c r="Q565" s="614">
        <v>20</v>
      </c>
      <c r="R565" s="510" t="str">
        <f t="shared" si="103"/>
        <v>Navy</v>
      </c>
      <c r="S565" s="510" t="str">
        <f t="shared" si="104"/>
        <v>Cincinnati</v>
      </c>
      <c r="T565" s="500" t="str">
        <f>J565</f>
        <v>Cincinnati</v>
      </c>
      <c r="U565" s="481" t="str">
        <f t="shared" si="105"/>
        <v>L</v>
      </c>
      <c r="W565" s="643"/>
      <c r="X565" s="492" t="s">
        <v>502</v>
      </c>
      <c r="Y565" s="644"/>
    </row>
    <row r="566" spans="1:25" ht="16" x14ac:dyDescent="0.8">
      <c r="A566" s="485">
        <v>8</v>
      </c>
      <c r="B566" s="636" t="s">
        <v>39</v>
      </c>
      <c r="C566" s="638">
        <v>44492</v>
      </c>
      <c r="D566" s="630">
        <f>19/24</f>
        <v>0.79166666666666663</v>
      </c>
      <c r="E566" s="481"/>
      <c r="F566" s="636" t="s">
        <v>192</v>
      </c>
      <c r="G566" s="481" t="str">
        <f t="shared" si="107"/>
        <v>AAC</v>
      </c>
      <c r="H566" s="636" t="s">
        <v>55</v>
      </c>
      <c r="I566" s="481" t="str">
        <f t="shared" si="94"/>
        <v>AAC</v>
      </c>
      <c r="J566" s="636" t="str">
        <f>H566</f>
        <v>South Florida</v>
      </c>
      <c r="K566" s="565" t="str">
        <f t="shared" si="101"/>
        <v>Temple</v>
      </c>
      <c r="L566" s="639">
        <v>2.5</v>
      </c>
      <c r="M566" s="634">
        <v>55</v>
      </c>
      <c r="N566" s="485" t="str">
        <f t="shared" ref="N566:N571" si="108">H566</f>
        <v>South Florida</v>
      </c>
      <c r="O566" s="640">
        <v>34</v>
      </c>
      <c r="P566" s="668" t="str">
        <f t="shared" si="102"/>
        <v>Temple</v>
      </c>
      <c r="Q566" s="614">
        <v>14</v>
      </c>
      <c r="R566" s="510" t="str">
        <f t="shared" si="103"/>
        <v>South Florida</v>
      </c>
      <c r="S566" s="510" t="str">
        <f t="shared" si="104"/>
        <v>Temple</v>
      </c>
      <c r="T566" s="500" t="str">
        <f>H566</f>
        <v>South Florida</v>
      </c>
      <c r="U566" s="481" t="str">
        <f t="shared" si="105"/>
        <v>W</v>
      </c>
      <c r="V566" s="492" t="str">
        <f>F566</f>
        <v>Temple</v>
      </c>
      <c r="W566" s="643">
        <v>39</v>
      </c>
      <c r="X566" s="492" t="str">
        <f>IF(+V566=F566,H566,F566)</f>
        <v>South Florida</v>
      </c>
      <c r="Y566" s="644">
        <v>37</v>
      </c>
    </row>
    <row r="567" spans="1:25" ht="16" x14ac:dyDescent="0.8">
      <c r="A567" s="485">
        <v>8</v>
      </c>
      <c r="B567" s="636" t="s">
        <v>39</v>
      </c>
      <c r="C567" s="638">
        <v>44492</v>
      </c>
      <c r="D567" s="630">
        <f>12/24</f>
        <v>0.5</v>
      </c>
      <c r="E567" s="481" t="s">
        <v>67</v>
      </c>
      <c r="F567" s="636" t="s">
        <v>51</v>
      </c>
      <c r="G567" s="481" t="str">
        <f t="shared" si="107"/>
        <v>Ind</v>
      </c>
      <c r="H567" s="636" t="s">
        <v>126</v>
      </c>
      <c r="I567" s="481" t="str">
        <f t="shared" si="94"/>
        <v>ACC</v>
      </c>
      <c r="J567" s="636" t="str">
        <f>H567</f>
        <v>Florida State</v>
      </c>
      <c r="K567" s="565" t="str">
        <f t="shared" si="101"/>
        <v>Massachusetts</v>
      </c>
      <c r="L567" s="639">
        <v>35</v>
      </c>
      <c r="M567" s="634">
        <v>59.5</v>
      </c>
      <c r="N567" s="485" t="str">
        <f t="shared" si="108"/>
        <v>Florida State</v>
      </c>
      <c r="O567" s="640">
        <v>59</v>
      </c>
      <c r="P567" s="668" t="str">
        <f t="shared" si="102"/>
        <v>Massachusetts</v>
      </c>
      <c r="Q567" s="614">
        <v>3</v>
      </c>
      <c r="R567" s="510" t="str">
        <f t="shared" si="103"/>
        <v>Florida State</v>
      </c>
      <c r="S567" s="510" t="str">
        <f t="shared" si="104"/>
        <v>Massachusetts</v>
      </c>
      <c r="T567" s="500" t="str">
        <f>K567</f>
        <v>Massachusetts</v>
      </c>
      <c r="U567" s="481" t="str">
        <f t="shared" si="105"/>
        <v>L</v>
      </c>
      <c r="W567" s="643"/>
      <c r="X567" s="492" t="s">
        <v>502</v>
      </c>
      <c r="Y567" s="644"/>
    </row>
    <row r="568" spans="1:25" ht="16" x14ac:dyDescent="0.8">
      <c r="A568" s="485">
        <v>8</v>
      </c>
      <c r="B568" s="636" t="s">
        <v>39</v>
      </c>
      <c r="C568" s="638">
        <v>44492</v>
      </c>
      <c r="D568" s="630">
        <f>16/24</f>
        <v>0.66666666666666663</v>
      </c>
      <c r="E568" s="481" t="s">
        <v>67</v>
      </c>
      <c r="F568" s="636" t="s">
        <v>109</v>
      </c>
      <c r="G568" s="481" t="str">
        <f t="shared" si="107"/>
        <v>ACC</v>
      </c>
      <c r="H568" s="636" t="s">
        <v>129</v>
      </c>
      <c r="I568" s="481" t="str">
        <f t="shared" si="94"/>
        <v>ACC</v>
      </c>
      <c r="J568" s="636" t="str">
        <f>H568</f>
        <v>Louisville</v>
      </c>
      <c r="K568" s="565" t="str">
        <f t="shared" si="101"/>
        <v>Boston College</v>
      </c>
      <c r="L568" s="639">
        <v>6</v>
      </c>
      <c r="M568" s="634">
        <v>57.5</v>
      </c>
      <c r="N568" s="485" t="str">
        <f t="shared" si="108"/>
        <v>Louisville</v>
      </c>
      <c r="O568" s="640">
        <v>28</v>
      </c>
      <c r="P568" s="668" t="str">
        <f t="shared" si="102"/>
        <v>Boston College</v>
      </c>
      <c r="Q568" s="614">
        <v>14</v>
      </c>
      <c r="R568" s="510" t="str">
        <f t="shared" si="103"/>
        <v>Louisville</v>
      </c>
      <c r="S568" s="510" t="str">
        <f t="shared" si="104"/>
        <v>Boston College</v>
      </c>
      <c r="T568" s="500" t="str">
        <f>K568</f>
        <v>Boston College</v>
      </c>
      <c r="U568" s="481" t="str">
        <f t="shared" si="105"/>
        <v>L</v>
      </c>
      <c r="V568" s="492" t="str">
        <f>F568</f>
        <v>Boston College</v>
      </c>
      <c r="W568" s="643">
        <v>34</v>
      </c>
      <c r="X568" s="492" t="str">
        <f>IF(+V568=F568,H568,F568)</f>
        <v>Louisville</v>
      </c>
      <c r="Y568" s="644">
        <v>27</v>
      </c>
    </row>
    <row r="569" spans="1:25" ht="16" x14ac:dyDescent="0.8">
      <c r="A569" s="485">
        <v>8</v>
      </c>
      <c r="B569" s="636" t="s">
        <v>39</v>
      </c>
      <c r="C569" s="638">
        <v>44492</v>
      </c>
      <c r="D569" s="630">
        <f>19.5/24</f>
        <v>0.8125</v>
      </c>
      <c r="E569" s="481" t="s">
        <v>272</v>
      </c>
      <c r="F569" s="636" t="s">
        <v>136</v>
      </c>
      <c r="G569" s="481" t="str">
        <f t="shared" si="107"/>
        <v>ACC</v>
      </c>
      <c r="H569" s="636" t="s">
        <v>132</v>
      </c>
      <c r="I569" s="481" t="str">
        <f t="shared" si="94"/>
        <v>ACC</v>
      </c>
      <c r="J569" s="636" t="str">
        <f>F569</f>
        <v>North Carolina St</v>
      </c>
      <c r="K569" s="565" t="str">
        <f t="shared" si="101"/>
        <v>Miami (FL)</v>
      </c>
      <c r="L569" s="639">
        <v>3</v>
      </c>
      <c r="M569" s="634">
        <v>51.5</v>
      </c>
      <c r="N569" s="485" t="str">
        <f t="shared" si="108"/>
        <v>Miami (FL)</v>
      </c>
      <c r="O569" s="640">
        <v>31</v>
      </c>
      <c r="P569" s="668" t="str">
        <f t="shared" si="102"/>
        <v>North Carolina St</v>
      </c>
      <c r="Q569" s="614">
        <v>30</v>
      </c>
      <c r="R569" s="510" t="str">
        <f t="shared" si="103"/>
        <v>Miami (FL)</v>
      </c>
      <c r="S569" s="510" t="str">
        <f t="shared" si="104"/>
        <v>North Carolina St</v>
      </c>
      <c r="T569" s="500" t="str">
        <f>J569</f>
        <v>North Carolina St</v>
      </c>
      <c r="U569" s="481" t="str">
        <f t="shared" si="105"/>
        <v>L</v>
      </c>
      <c r="V569" s="492" t="str">
        <f>H569</f>
        <v>Miami (FL)</v>
      </c>
      <c r="W569" s="643">
        <v>44</v>
      </c>
      <c r="X569" s="492" t="str">
        <f>IF(+V569=F569,H569,F569)</f>
        <v>North Carolina St</v>
      </c>
      <c r="Y569" s="644">
        <v>41</v>
      </c>
    </row>
    <row r="570" spans="1:25" ht="16" x14ac:dyDescent="0.8">
      <c r="A570" s="485">
        <v>8</v>
      </c>
      <c r="B570" s="636" t="s">
        <v>39</v>
      </c>
      <c r="C570" s="638">
        <v>44492</v>
      </c>
      <c r="D570" s="630">
        <f>15.5/24</f>
        <v>0.64583333333333337</v>
      </c>
      <c r="E570" s="481" t="s">
        <v>40</v>
      </c>
      <c r="F570" s="636" t="s">
        <v>122</v>
      </c>
      <c r="G570" s="481" t="str">
        <f t="shared" si="107"/>
        <v>ACC</v>
      </c>
      <c r="H570" s="636" t="s">
        <v>138</v>
      </c>
      <c r="I570" s="481" t="str">
        <f t="shared" si="94"/>
        <v>ACC</v>
      </c>
      <c r="J570" s="636" t="str">
        <f>H570</f>
        <v>Pittsburgh</v>
      </c>
      <c r="K570" s="565" t="str">
        <f t="shared" si="101"/>
        <v>Clemson</v>
      </c>
      <c r="L570" s="639">
        <v>3.5</v>
      </c>
      <c r="M570" s="634">
        <v>48</v>
      </c>
      <c r="N570" s="485" t="str">
        <f t="shared" si="108"/>
        <v>Pittsburgh</v>
      </c>
      <c r="O570" s="640">
        <v>27</v>
      </c>
      <c r="P570" s="668" t="str">
        <f t="shared" si="102"/>
        <v>Clemson</v>
      </c>
      <c r="Q570" s="614">
        <v>17</v>
      </c>
      <c r="R570" s="510" t="str">
        <f t="shared" si="103"/>
        <v>Pittsburgh</v>
      </c>
      <c r="S570" s="510" t="str">
        <f t="shared" si="104"/>
        <v>Clemson</v>
      </c>
      <c r="T570" s="500" t="str">
        <f>J570</f>
        <v>Pittsburgh</v>
      </c>
      <c r="U570" s="481" t="str">
        <f t="shared" si="105"/>
        <v>W</v>
      </c>
      <c r="V570" s="492" t="str">
        <f>F570</f>
        <v>Clemson</v>
      </c>
      <c r="W570" s="643">
        <v>52</v>
      </c>
      <c r="X570" s="492" t="str">
        <f>IF(+V570=F570,H570,F570)</f>
        <v>Pittsburgh</v>
      </c>
      <c r="Y570" s="644">
        <v>17</v>
      </c>
    </row>
    <row r="571" spans="1:25" ht="16" x14ac:dyDescent="0.8">
      <c r="A571" s="485">
        <v>8</v>
      </c>
      <c r="B571" s="636" t="s">
        <v>39</v>
      </c>
      <c r="C571" s="638">
        <v>44492</v>
      </c>
      <c r="D571" s="630">
        <f>19.5/24</f>
        <v>0.8125</v>
      </c>
      <c r="E571" s="481" t="s">
        <v>67</v>
      </c>
      <c r="F571" s="636" t="s">
        <v>240</v>
      </c>
      <c r="G571" s="481" t="str">
        <f t="shared" si="107"/>
        <v>ACC</v>
      </c>
      <c r="H571" s="636" t="s">
        <v>140</v>
      </c>
      <c r="I571" s="481" t="str">
        <f t="shared" si="94"/>
        <v>ACC</v>
      </c>
      <c r="J571" s="636" t="str">
        <f>H571</f>
        <v>Virginia</v>
      </c>
      <c r="K571" s="565" t="str">
        <f t="shared" si="101"/>
        <v>Georgia Tech</v>
      </c>
      <c r="L571" s="639">
        <v>7</v>
      </c>
      <c r="M571" s="634">
        <v>62</v>
      </c>
      <c r="N571" s="485" t="str">
        <f t="shared" si="108"/>
        <v>Virginia</v>
      </c>
      <c r="O571" s="640">
        <v>48</v>
      </c>
      <c r="P571" s="668" t="str">
        <f t="shared" si="102"/>
        <v>Georgia Tech</v>
      </c>
      <c r="Q571" s="614">
        <v>40</v>
      </c>
      <c r="R571" s="510" t="str">
        <f t="shared" si="103"/>
        <v>Virginia</v>
      </c>
      <c r="S571" s="510" t="str">
        <f t="shared" si="104"/>
        <v>Georgia Tech</v>
      </c>
      <c r="T571" s="500" t="str">
        <f>K571</f>
        <v>Georgia Tech</v>
      </c>
      <c r="U571" s="481" t="str">
        <f t="shared" si="105"/>
        <v>L</v>
      </c>
      <c r="W571" s="643"/>
      <c r="X571" s="492" t="s">
        <v>502</v>
      </c>
      <c r="Y571" s="644"/>
    </row>
    <row r="572" spans="1:25" ht="16" x14ac:dyDescent="0.8">
      <c r="A572" s="485">
        <v>8</v>
      </c>
      <c r="B572" s="636" t="s">
        <v>39</v>
      </c>
      <c r="C572" s="638">
        <v>44492</v>
      </c>
      <c r="D572" s="630">
        <f>12/24</f>
        <v>0.5</v>
      </c>
      <c r="E572" s="481" t="s">
        <v>67</v>
      </c>
      <c r="F572" s="636" t="s">
        <v>97</v>
      </c>
      <c r="G572" s="481" t="str">
        <f t="shared" si="107"/>
        <v>ACC</v>
      </c>
      <c r="H572" s="636" t="s">
        <v>234</v>
      </c>
      <c r="I572" s="481" t="str">
        <f t="shared" si="94"/>
        <v>ACC</v>
      </c>
      <c r="J572" s="636" t="str">
        <f>H572</f>
        <v>Virginia Tech</v>
      </c>
      <c r="K572" s="565" t="str">
        <f t="shared" si="101"/>
        <v>Syracuse</v>
      </c>
      <c r="L572" s="639">
        <v>3.5</v>
      </c>
      <c r="M572" s="634">
        <v>45.5</v>
      </c>
      <c r="N572" s="485" t="str">
        <f>F572</f>
        <v>Syracuse</v>
      </c>
      <c r="O572" s="640">
        <v>41</v>
      </c>
      <c r="P572" s="668" t="str">
        <f t="shared" si="102"/>
        <v>Virginia Tech</v>
      </c>
      <c r="Q572" s="614">
        <v>36</v>
      </c>
      <c r="R572" s="510" t="str">
        <f t="shared" si="103"/>
        <v>Syracuse</v>
      </c>
      <c r="S572" s="510" t="str">
        <f t="shared" si="104"/>
        <v>Virginia Tech</v>
      </c>
      <c r="T572" s="500" t="str">
        <f>J572</f>
        <v>Virginia Tech</v>
      </c>
      <c r="U572" s="481" t="str">
        <f t="shared" si="105"/>
        <v>L</v>
      </c>
      <c r="W572" s="643"/>
      <c r="X572" s="492" t="s">
        <v>502</v>
      </c>
      <c r="Y572" s="644"/>
    </row>
    <row r="573" spans="1:25" ht="16" x14ac:dyDescent="0.8">
      <c r="A573" s="485">
        <v>8</v>
      </c>
      <c r="B573" s="636" t="s">
        <v>39</v>
      </c>
      <c r="C573" s="638">
        <v>44492</v>
      </c>
      <c r="D573" s="630">
        <f>19.5/24</f>
        <v>0.8125</v>
      </c>
      <c r="E573" s="481" t="s">
        <v>145</v>
      </c>
      <c r="F573" s="636" t="s">
        <v>70</v>
      </c>
      <c r="G573" s="481" t="str">
        <f t="shared" si="107"/>
        <v>B10</v>
      </c>
      <c r="H573" s="636" t="s">
        <v>72</v>
      </c>
      <c r="I573" s="481" t="str">
        <f t="shared" si="94"/>
        <v>B10</v>
      </c>
      <c r="J573" s="636" t="str">
        <f>F573</f>
        <v>Ohio State</v>
      </c>
      <c r="K573" s="565" t="str">
        <f t="shared" si="101"/>
        <v>Indiana</v>
      </c>
      <c r="L573" s="639">
        <v>20</v>
      </c>
      <c r="M573" s="634">
        <v>60.5</v>
      </c>
      <c r="N573" s="485" t="str">
        <f>F573</f>
        <v>Ohio State</v>
      </c>
      <c r="O573" s="640">
        <v>54</v>
      </c>
      <c r="P573" s="668" t="str">
        <f t="shared" si="102"/>
        <v>Indiana</v>
      </c>
      <c r="Q573" s="614">
        <v>7</v>
      </c>
      <c r="R573" s="510" t="str">
        <f t="shared" si="103"/>
        <v>Ohio State</v>
      </c>
      <c r="S573" s="510" t="str">
        <f t="shared" si="104"/>
        <v>Indiana</v>
      </c>
      <c r="T573" s="500" t="str">
        <f>J573</f>
        <v>Ohio State</v>
      </c>
      <c r="U573" s="481" t="str">
        <f t="shared" si="105"/>
        <v>W</v>
      </c>
      <c r="V573" s="492" t="str">
        <f>F573</f>
        <v>Ohio State</v>
      </c>
      <c r="W573" s="643">
        <v>42</v>
      </c>
      <c r="X573" s="492" t="str">
        <f>IF(+V573=F573,H573,F573)</f>
        <v>Indiana</v>
      </c>
      <c r="Y573" s="644">
        <v>35</v>
      </c>
    </row>
    <row r="574" spans="1:25" ht="16" x14ac:dyDescent="0.8">
      <c r="A574" s="485">
        <v>8</v>
      </c>
      <c r="B574" s="636" t="s">
        <v>39</v>
      </c>
      <c r="C574" s="638">
        <v>44492</v>
      </c>
      <c r="D574" s="630">
        <f>12/24</f>
        <v>0.5</v>
      </c>
      <c r="E574" s="481" t="s">
        <v>127</v>
      </c>
      <c r="F574" s="636" t="s">
        <v>153</v>
      </c>
      <c r="G574" s="481" t="str">
        <f t="shared" si="107"/>
        <v>B10</v>
      </c>
      <c r="H574" s="636" t="s">
        <v>147</v>
      </c>
      <c r="I574" s="481" t="str">
        <f t="shared" si="94"/>
        <v>B10</v>
      </c>
      <c r="J574" s="636" t="str">
        <f>H574</f>
        <v>Michigan</v>
      </c>
      <c r="K574" s="565" t="str">
        <f t="shared" si="101"/>
        <v>Northwestern</v>
      </c>
      <c r="L574" s="639">
        <v>23.5</v>
      </c>
      <c r="M574" s="634">
        <v>51</v>
      </c>
      <c r="N574" s="485" t="str">
        <f>H574</f>
        <v>Michigan</v>
      </c>
      <c r="O574" s="640">
        <v>33</v>
      </c>
      <c r="P574" s="668" t="str">
        <f t="shared" si="102"/>
        <v>Northwestern</v>
      </c>
      <c r="Q574" s="614">
        <v>7</v>
      </c>
      <c r="R574" s="510" t="str">
        <f t="shared" si="103"/>
        <v>Michigan</v>
      </c>
      <c r="S574" s="510" t="str">
        <f t="shared" si="104"/>
        <v>Northwestern</v>
      </c>
      <c r="T574" s="500" t="str">
        <f>K574</f>
        <v>Northwestern</v>
      </c>
      <c r="U574" s="481" t="str">
        <f t="shared" si="105"/>
        <v>L</v>
      </c>
      <c r="W574" s="643"/>
      <c r="X574" s="492" t="s">
        <v>502</v>
      </c>
      <c r="Y574" s="644"/>
    </row>
    <row r="575" spans="1:25" ht="16" x14ac:dyDescent="0.8">
      <c r="A575" s="485">
        <v>8</v>
      </c>
      <c r="B575" s="636" t="s">
        <v>39</v>
      </c>
      <c r="C575" s="638">
        <v>44492</v>
      </c>
      <c r="D575" s="630">
        <f>15.5/24</f>
        <v>0.64583333333333337</v>
      </c>
      <c r="E575" s="481" t="s">
        <v>272</v>
      </c>
      <c r="F575" s="636" t="s">
        <v>167</v>
      </c>
      <c r="G575" s="481" t="str">
        <f t="shared" si="107"/>
        <v>B10</v>
      </c>
      <c r="H575" s="636" t="s">
        <v>76</v>
      </c>
      <c r="I575" s="481" t="str">
        <f t="shared" si="94"/>
        <v>B10</v>
      </c>
      <c r="J575" s="636" t="str">
        <f>H575</f>
        <v>Minnesota</v>
      </c>
      <c r="K575" s="565" t="str">
        <f t="shared" si="101"/>
        <v>Maryland</v>
      </c>
      <c r="L575" s="639">
        <v>5</v>
      </c>
      <c r="M575" s="634">
        <v>54.5</v>
      </c>
      <c r="N575" s="485" t="str">
        <f>H575</f>
        <v>Minnesota</v>
      </c>
      <c r="O575" s="640">
        <v>34</v>
      </c>
      <c r="P575" s="668" t="str">
        <f t="shared" si="102"/>
        <v>Maryland</v>
      </c>
      <c r="Q575" s="614">
        <v>16</v>
      </c>
      <c r="R575" s="510" t="str">
        <f t="shared" si="103"/>
        <v>Minnesota</v>
      </c>
      <c r="S575" s="510" t="str">
        <f t="shared" si="104"/>
        <v>Maryland</v>
      </c>
      <c r="T575" s="500" t="str">
        <f>H575</f>
        <v>Minnesota</v>
      </c>
      <c r="U575" s="481" t="str">
        <f t="shared" si="105"/>
        <v>W</v>
      </c>
      <c r="V575" s="492" t="str">
        <f>H575</f>
        <v>Minnesota</v>
      </c>
      <c r="W575" s="643">
        <v>45</v>
      </c>
      <c r="X575" s="492" t="str">
        <f>IF(+V575=F575,H575,F575)</f>
        <v>Maryland</v>
      </c>
      <c r="Y575" s="644">
        <v>44</v>
      </c>
    </row>
    <row r="576" spans="1:25" ht="16" x14ac:dyDescent="0.8">
      <c r="A576" s="485">
        <v>8</v>
      </c>
      <c r="B576" s="636" t="s">
        <v>39</v>
      </c>
      <c r="C576" s="638">
        <v>44492</v>
      </c>
      <c r="D576" s="630">
        <f>12/24</f>
        <v>0.5</v>
      </c>
      <c r="E576" s="481" t="s">
        <v>145</v>
      </c>
      <c r="F576" s="636" t="s">
        <v>142</v>
      </c>
      <c r="G576" s="481" t="str">
        <f t="shared" si="107"/>
        <v>B10</v>
      </c>
      <c r="H576" s="636" t="s">
        <v>155</v>
      </c>
      <c r="I576" s="481" t="str">
        <f t="shared" si="94"/>
        <v>B10</v>
      </c>
      <c r="J576" s="636" t="str">
        <f>H576</f>
        <v>Penn State</v>
      </c>
      <c r="K576" s="565" t="str">
        <f t="shared" si="101"/>
        <v>Illinois</v>
      </c>
      <c r="L576" s="639">
        <v>23.5</v>
      </c>
      <c r="M576" s="634">
        <v>46.5</v>
      </c>
      <c r="N576" s="485" t="str">
        <f>F576</f>
        <v>Illinois</v>
      </c>
      <c r="O576" s="640">
        <v>20</v>
      </c>
      <c r="P576" s="668" t="str">
        <f t="shared" si="102"/>
        <v>Penn State</v>
      </c>
      <c r="Q576" s="614">
        <v>18</v>
      </c>
      <c r="R576" s="510" t="str">
        <f t="shared" si="103"/>
        <v>Illinois</v>
      </c>
      <c r="S576" s="510" t="str">
        <f t="shared" si="104"/>
        <v>Penn State</v>
      </c>
      <c r="T576" s="500" t="str">
        <f>K576</f>
        <v>Illinois</v>
      </c>
      <c r="U576" s="481" t="str">
        <f t="shared" si="105"/>
        <v>W</v>
      </c>
      <c r="V576" s="492" t="str">
        <f>H576</f>
        <v>Penn State</v>
      </c>
      <c r="W576" s="643">
        <v>56</v>
      </c>
      <c r="X576" s="492" t="str">
        <f>IF(+V576=F576,H576,F576)</f>
        <v>Illinois</v>
      </c>
      <c r="Y576" s="644">
        <v>21</v>
      </c>
    </row>
    <row r="577" spans="1:25" ht="16" x14ac:dyDescent="0.8">
      <c r="A577" s="485">
        <v>8</v>
      </c>
      <c r="B577" s="636" t="s">
        <v>39</v>
      </c>
      <c r="C577" s="638">
        <v>44492</v>
      </c>
      <c r="D577" s="630">
        <f>15/24</f>
        <v>0.625</v>
      </c>
      <c r="E577" s="481" t="s">
        <v>73</v>
      </c>
      <c r="F577" s="636" t="s">
        <v>101</v>
      </c>
      <c r="G577" s="481" t="str">
        <f t="shared" si="107"/>
        <v>B10</v>
      </c>
      <c r="H577" s="636" t="s">
        <v>128</v>
      </c>
      <c r="I577" s="481" t="str">
        <f t="shared" si="94"/>
        <v>B10</v>
      </c>
      <c r="J577" s="636" t="str">
        <f>F577</f>
        <v>Wisconsin</v>
      </c>
      <c r="K577" s="565" t="str">
        <f t="shared" si="101"/>
        <v>Purdue</v>
      </c>
      <c r="L577" s="639">
        <v>3</v>
      </c>
      <c r="M577" s="634">
        <v>40</v>
      </c>
      <c r="N577" s="485" t="str">
        <f>F577</f>
        <v>Wisconsin</v>
      </c>
      <c r="O577" s="640">
        <v>30</v>
      </c>
      <c r="P577" s="668" t="str">
        <f t="shared" si="102"/>
        <v>Purdue</v>
      </c>
      <c r="Q577" s="614">
        <v>13</v>
      </c>
      <c r="R577" s="510" t="str">
        <f t="shared" si="103"/>
        <v>Wisconsin</v>
      </c>
      <c r="S577" s="510" t="str">
        <f t="shared" si="104"/>
        <v>Purdue</v>
      </c>
      <c r="T577" s="500" t="str">
        <f>K577</f>
        <v>Purdue</v>
      </c>
      <c r="U577" s="481" t="str">
        <f t="shared" si="105"/>
        <v>L</v>
      </c>
      <c r="W577" s="643"/>
      <c r="X577" s="492" t="s">
        <v>502</v>
      </c>
      <c r="Y577" s="644"/>
    </row>
    <row r="578" spans="1:25" ht="16" x14ac:dyDescent="0.8">
      <c r="A578" s="485">
        <v>8</v>
      </c>
      <c r="B578" s="636" t="s">
        <v>39</v>
      </c>
      <c r="C578" s="638">
        <v>44492</v>
      </c>
      <c r="D578" s="630">
        <f>15.5/24</f>
        <v>0.64583333333333337</v>
      </c>
      <c r="E578" s="481" t="s">
        <v>127</v>
      </c>
      <c r="F578" s="636" t="s">
        <v>79</v>
      </c>
      <c r="G578" s="481" t="str">
        <f t="shared" si="107"/>
        <v>B12</v>
      </c>
      <c r="H578" s="636" t="s">
        <v>158</v>
      </c>
      <c r="I578" s="481" t="str">
        <f t="shared" si="94"/>
        <v>B12</v>
      </c>
      <c r="J578" s="636" t="str">
        <f>H578</f>
        <v>Iowa State</v>
      </c>
      <c r="K578" s="565" t="str">
        <f t="shared" si="101"/>
        <v>Oklahoma State</v>
      </c>
      <c r="L578" s="639">
        <v>7</v>
      </c>
      <c r="M578" s="634">
        <v>47</v>
      </c>
      <c r="N578" s="485" t="str">
        <f>H578</f>
        <v>Iowa State</v>
      </c>
      <c r="O578" s="640">
        <v>24</v>
      </c>
      <c r="P578" s="668" t="str">
        <f t="shared" si="102"/>
        <v>Oklahoma State</v>
      </c>
      <c r="Q578" s="614">
        <v>21</v>
      </c>
      <c r="R578" s="510" t="str">
        <f t="shared" si="103"/>
        <v>Oklahoma State</v>
      </c>
      <c r="S578" s="510" t="str">
        <f t="shared" si="104"/>
        <v>Iowa State</v>
      </c>
      <c r="T578" s="500" t="str">
        <f>F578</f>
        <v>Oklahoma State</v>
      </c>
      <c r="U578" s="481" t="str">
        <f t="shared" si="105"/>
        <v>W</v>
      </c>
      <c r="V578" s="492" t="str">
        <f>F578</f>
        <v>Oklahoma State</v>
      </c>
      <c r="W578" s="643">
        <v>24</v>
      </c>
      <c r="X578" s="492" t="str">
        <f>IF(+V578=F578,H578,F578)</f>
        <v>Iowa State</v>
      </c>
      <c r="Y578" s="644">
        <v>21</v>
      </c>
    </row>
    <row r="579" spans="1:25" ht="16" x14ac:dyDescent="0.8">
      <c r="A579" s="485">
        <v>8</v>
      </c>
      <c r="B579" s="636" t="s">
        <v>39</v>
      </c>
      <c r="C579" s="638">
        <v>44492</v>
      </c>
      <c r="D579" s="630">
        <f>12/24</f>
        <v>0.5</v>
      </c>
      <c r="E579" s="481" t="s">
        <v>40</v>
      </c>
      <c r="F579" s="636" t="s">
        <v>164</v>
      </c>
      <c r="G579" s="481" t="str">
        <f t="shared" si="107"/>
        <v>B12</v>
      </c>
      <c r="H579" s="636" t="s">
        <v>160</v>
      </c>
      <c r="I579" s="481" t="str">
        <f t="shared" si="94"/>
        <v>B12</v>
      </c>
      <c r="J579" s="636" t="str">
        <f>F579</f>
        <v>Oklahoma</v>
      </c>
      <c r="K579" s="565" t="str">
        <f t="shared" si="101"/>
        <v>Kansas</v>
      </c>
      <c r="L579" s="639">
        <v>38.5</v>
      </c>
      <c r="M579" s="634">
        <v>67.5</v>
      </c>
      <c r="N579" s="485" t="str">
        <f t="shared" ref="N579:N586" si="109">F579</f>
        <v>Oklahoma</v>
      </c>
      <c r="O579" s="640">
        <v>35</v>
      </c>
      <c r="P579" s="668" t="str">
        <f t="shared" si="102"/>
        <v>Kansas</v>
      </c>
      <c r="Q579" s="614">
        <v>23</v>
      </c>
      <c r="R579" s="510" t="str">
        <f t="shared" si="103"/>
        <v>Kansas</v>
      </c>
      <c r="S579" s="510" t="str">
        <f t="shared" si="104"/>
        <v>Oklahoma</v>
      </c>
      <c r="T579" s="500" t="str">
        <f>J579</f>
        <v>Oklahoma</v>
      </c>
      <c r="U579" s="481" t="str">
        <f t="shared" si="105"/>
        <v>L</v>
      </c>
      <c r="V579" s="492" t="str">
        <f>F579</f>
        <v>Oklahoma</v>
      </c>
      <c r="W579" s="643">
        <v>62</v>
      </c>
      <c r="X579" s="492" t="str">
        <f>IF(+V579=F579,H579,F579)</f>
        <v>Kansas</v>
      </c>
      <c r="Y579" s="644">
        <v>9</v>
      </c>
    </row>
    <row r="580" spans="1:25" ht="16" x14ac:dyDescent="0.8">
      <c r="A580" s="485">
        <v>8</v>
      </c>
      <c r="B580" s="636" t="s">
        <v>39</v>
      </c>
      <c r="C580" s="638">
        <v>44492</v>
      </c>
      <c r="D580" s="630">
        <f>19.5/24</f>
        <v>0.8125</v>
      </c>
      <c r="E580" s="481" t="s">
        <v>102</v>
      </c>
      <c r="F580" s="636" t="s">
        <v>235</v>
      </c>
      <c r="G580" s="481" t="str">
        <f t="shared" si="107"/>
        <v>B12</v>
      </c>
      <c r="H580" s="636" t="s">
        <v>166</v>
      </c>
      <c r="I580" s="481" t="str">
        <f t="shared" ref="I580:I643" si="110">VLOOKUP(+H580,$F$995:$G$1242,2,FALSE)</f>
        <v>B12</v>
      </c>
      <c r="J580" s="636" t="str">
        <f>H580</f>
        <v>TCU</v>
      </c>
      <c r="K580" s="565" t="str">
        <f t="shared" si="101"/>
        <v>West Virginia</v>
      </c>
      <c r="L580" s="639">
        <v>4.5</v>
      </c>
      <c r="M580" s="634">
        <v>57</v>
      </c>
      <c r="N580" s="485" t="str">
        <f t="shared" si="109"/>
        <v>West Virginia</v>
      </c>
      <c r="O580" s="640">
        <v>29</v>
      </c>
      <c r="P580" s="668" t="str">
        <f t="shared" si="102"/>
        <v>TCU</v>
      </c>
      <c r="Q580" s="614">
        <v>17</v>
      </c>
      <c r="R580" s="510" t="str">
        <f t="shared" si="103"/>
        <v>West Virginia</v>
      </c>
      <c r="S580" s="510" t="str">
        <f t="shared" si="104"/>
        <v>TCU</v>
      </c>
      <c r="T580" s="500" t="str">
        <f>H580</f>
        <v>TCU</v>
      </c>
      <c r="U580" s="481" t="str">
        <f t="shared" si="105"/>
        <v>L</v>
      </c>
      <c r="V580" s="492" t="str">
        <f>F580</f>
        <v>West Virginia</v>
      </c>
      <c r="W580" s="643">
        <v>24</v>
      </c>
      <c r="X580" s="492" t="str">
        <f>IF(+V580=F580,H580,F580)</f>
        <v>TCU</v>
      </c>
      <c r="Y580" s="644">
        <v>6</v>
      </c>
    </row>
    <row r="581" spans="1:25" ht="16" x14ac:dyDescent="0.8">
      <c r="A581" s="485">
        <v>8</v>
      </c>
      <c r="B581" s="636" t="s">
        <v>39</v>
      </c>
      <c r="C581" s="638">
        <v>44492</v>
      </c>
      <c r="D581" s="630">
        <f>12/24</f>
        <v>0.5</v>
      </c>
      <c r="E581" s="481" t="s">
        <v>77</v>
      </c>
      <c r="F581" s="636" t="s">
        <v>162</v>
      </c>
      <c r="G581" s="481" t="str">
        <f t="shared" si="107"/>
        <v>B12</v>
      </c>
      <c r="H581" s="636" t="s">
        <v>170</v>
      </c>
      <c r="I581" s="481" t="str">
        <f t="shared" si="110"/>
        <v>B12</v>
      </c>
      <c r="J581" s="636" t="str">
        <f>H581</f>
        <v>Texas Tech</v>
      </c>
      <c r="K581" s="565" t="str">
        <f t="shared" si="101"/>
        <v>Kansas State</v>
      </c>
      <c r="L581" s="639">
        <v>0</v>
      </c>
      <c r="M581" s="634">
        <v>60.5</v>
      </c>
      <c r="N581" s="485" t="str">
        <f t="shared" si="109"/>
        <v>Kansas State</v>
      </c>
      <c r="O581" s="640">
        <v>25</v>
      </c>
      <c r="P581" s="668" t="str">
        <f t="shared" si="102"/>
        <v>Texas Tech</v>
      </c>
      <c r="Q581" s="614">
        <v>24</v>
      </c>
      <c r="R581" s="510" t="str">
        <f t="shared" si="103"/>
        <v>Kansas State</v>
      </c>
      <c r="S581" s="510" t="str">
        <f t="shared" si="104"/>
        <v>Texas Tech</v>
      </c>
      <c r="T581" s="500" t="str">
        <f>F581</f>
        <v>Kansas State</v>
      </c>
      <c r="U581" s="481" t="str">
        <f t="shared" si="105"/>
        <v>W</v>
      </c>
      <c r="V581" s="492" t="str">
        <f>F581</f>
        <v>Kansas State</v>
      </c>
      <c r="W581" s="643">
        <v>31</v>
      </c>
      <c r="X581" s="492" t="str">
        <f>IF(+V581=F581,H581,F581)</f>
        <v>Texas Tech</v>
      </c>
      <c r="Y581" s="644">
        <v>21</v>
      </c>
    </row>
    <row r="582" spans="1:25" ht="16" x14ac:dyDescent="0.8">
      <c r="A582" s="485">
        <v>8</v>
      </c>
      <c r="B582" s="636" t="s">
        <v>39</v>
      </c>
      <c r="C582" s="638">
        <v>44492</v>
      </c>
      <c r="D582" s="630">
        <f>19/24</f>
        <v>0.79166666666666663</v>
      </c>
      <c r="E582" s="481"/>
      <c r="F582" s="636" t="s">
        <v>189</v>
      </c>
      <c r="G582" s="481" t="str">
        <f t="shared" si="107"/>
        <v>CUSA</v>
      </c>
      <c r="H582" s="636" t="s">
        <v>112</v>
      </c>
      <c r="I582" s="481" t="str">
        <f t="shared" si="110"/>
        <v>CUSA</v>
      </c>
      <c r="J582" s="636" t="str">
        <f>F582</f>
        <v>Western Kentucky</v>
      </c>
      <c r="K582" s="565" t="str">
        <f t="shared" si="101"/>
        <v>Florida Intl</v>
      </c>
      <c r="L582" s="639">
        <v>15.5</v>
      </c>
      <c r="M582" s="634">
        <v>77</v>
      </c>
      <c r="N582" s="485" t="str">
        <f t="shared" si="109"/>
        <v>Western Kentucky</v>
      </c>
      <c r="O582" s="640">
        <v>34</v>
      </c>
      <c r="P582" s="668" t="str">
        <f t="shared" si="102"/>
        <v>Florida Intl</v>
      </c>
      <c r="Q582" s="614">
        <v>19</v>
      </c>
      <c r="R582" s="510" t="str">
        <f t="shared" si="103"/>
        <v>Florida Intl</v>
      </c>
      <c r="S582" s="510" t="str">
        <f t="shared" si="104"/>
        <v>Western Kentucky</v>
      </c>
      <c r="T582" s="500" t="str">
        <f t="shared" ref="T582:T590" si="111">J582</f>
        <v>Western Kentucky</v>
      </c>
      <c r="U582" s="481" t="str">
        <f t="shared" si="105"/>
        <v>L</v>
      </c>
      <c r="V582" s="492" t="str">
        <f>F582</f>
        <v>Western Kentucky</v>
      </c>
      <c r="W582" s="643">
        <v>38</v>
      </c>
      <c r="X582" s="492" t="str">
        <f>IF(+V582=F582,H582,F582)</f>
        <v>Florida Intl</v>
      </c>
      <c r="Y582" s="644">
        <v>21</v>
      </c>
    </row>
    <row r="583" spans="1:25" ht="16" x14ac:dyDescent="0.8">
      <c r="A583" s="485">
        <v>8</v>
      </c>
      <c r="B583" s="636" t="s">
        <v>39</v>
      </c>
      <c r="C583" s="638">
        <v>44492</v>
      </c>
      <c r="D583" s="630">
        <f>19/24</f>
        <v>0.79166666666666663</v>
      </c>
      <c r="E583" s="481"/>
      <c r="F583" s="636" t="s">
        <v>187</v>
      </c>
      <c r="G583" s="481" t="str">
        <f t="shared" si="107"/>
        <v>CUSA</v>
      </c>
      <c r="H583" s="636" t="s">
        <v>172</v>
      </c>
      <c r="I583" s="481" t="str">
        <f t="shared" si="110"/>
        <v>CUSA</v>
      </c>
      <c r="J583" s="636" t="str">
        <f>F583</f>
        <v>UT San Antonio</v>
      </c>
      <c r="K583" s="565" t="str">
        <f t="shared" si="101"/>
        <v>Louisiana Tech</v>
      </c>
      <c r="L583" s="639">
        <v>6.5</v>
      </c>
      <c r="M583" s="634">
        <v>59.5</v>
      </c>
      <c r="N583" s="485" t="str">
        <f t="shared" si="109"/>
        <v>UT San Antonio</v>
      </c>
      <c r="O583" s="640">
        <v>45</v>
      </c>
      <c r="P583" s="668" t="str">
        <f t="shared" si="102"/>
        <v>Louisiana Tech</v>
      </c>
      <c r="Q583" s="614">
        <v>16</v>
      </c>
      <c r="R583" s="510" t="str">
        <f t="shared" si="103"/>
        <v>UT San Antonio</v>
      </c>
      <c r="S583" s="510" t="str">
        <f t="shared" si="104"/>
        <v>Louisiana Tech</v>
      </c>
      <c r="T583" s="500" t="str">
        <f t="shared" si="111"/>
        <v>UT San Antonio</v>
      </c>
      <c r="U583" s="481" t="str">
        <f t="shared" si="105"/>
        <v>W</v>
      </c>
      <c r="V583" s="492" t="str">
        <f>F583</f>
        <v>UT San Antonio</v>
      </c>
      <c r="W583" s="643">
        <v>27</v>
      </c>
      <c r="X583" s="492" t="str">
        <f>IF(+V583=F583,H583,F583)</f>
        <v>Louisiana Tech</v>
      </c>
      <c r="Y583" s="644">
        <v>26</v>
      </c>
    </row>
    <row r="584" spans="1:25" ht="16" x14ac:dyDescent="0.8">
      <c r="A584" s="485">
        <v>8</v>
      </c>
      <c r="B584" s="636" t="s">
        <v>39</v>
      </c>
      <c r="C584" s="638">
        <v>44492</v>
      </c>
      <c r="D584" s="630">
        <f>16/24</f>
        <v>0.66666666666666663</v>
      </c>
      <c r="E584" s="481"/>
      <c r="F584" s="636" t="s">
        <v>348</v>
      </c>
      <c r="G584" s="481" t="str">
        <f t="shared" si="107"/>
        <v>Ind</v>
      </c>
      <c r="H584" s="636" t="s">
        <v>178</v>
      </c>
      <c r="I584" s="481" t="str">
        <f t="shared" si="110"/>
        <v>CUSA</v>
      </c>
      <c r="J584" s="636" t="str">
        <f>F584</f>
        <v>Liberty</v>
      </c>
      <c r="K584" s="565" t="str">
        <f t="shared" si="101"/>
        <v>North Texas</v>
      </c>
      <c r="L584" s="639">
        <v>21.5</v>
      </c>
      <c r="M584" s="634">
        <v>60.5</v>
      </c>
      <c r="N584" s="485" t="str">
        <f t="shared" si="109"/>
        <v>Liberty</v>
      </c>
      <c r="O584" s="640">
        <v>35</v>
      </c>
      <c r="P584" s="668" t="str">
        <f t="shared" si="102"/>
        <v>North Texas</v>
      </c>
      <c r="Q584" s="614">
        <v>26</v>
      </c>
      <c r="R584" s="510" t="str">
        <f t="shared" si="103"/>
        <v>North Texas</v>
      </c>
      <c r="S584" s="510" t="str">
        <f t="shared" si="104"/>
        <v>Liberty</v>
      </c>
      <c r="T584" s="500" t="str">
        <f t="shared" si="111"/>
        <v>Liberty</v>
      </c>
      <c r="U584" s="481" t="str">
        <f t="shared" si="105"/>
        <v>L</v>
      </c>
      <c r="W584" s="643"/>
      <c r="X584" s="492" t="s">
        <v>502</v>
      </c>
      <c r="Y584" s="644"/>
    </row>
    <row r="585" spans="1:25" ht="16" x14ac:dyDescent="0.8">
      <c r="A585" s="485">
        <v>8</v>
      </c>
      <c r="B585" s="636" t="s">
        <v>39</v>
      </c>
      <c r="C585" s="638">
        <v>44492</v>
      </c>
      <c r="D585" s="630">
        <f>15.5/24</f>
        <v>0.64583333333333337</v>
      </c>
      <c r="E585" s="481"/>
      <c r="F585" s="636" t="s">
        <v>43</v>
      </c>
      <c r="G585" s="481" t="str">
        <f t="shared" si="107"/>
        <v>CUSA</v>
      </c>
      <c r="H585" s="636" t="s">
        <v>185</v>
      </c>
      <c r="I585" s="481" t="str">
        <f t="shared" si="110"/>
        <v>CUSA</v>
      </c>
      <c r="J585" s="636" t="str">
        <f>H585</f>
        <v>UAB</v>
      </c>
      <c r="K585" s="565" t="str">
        <f t="shared" si="101"/>
        <v>Rice</v>
      </c>
      <c r="L585" s="639">
        <v>23</v>
      </c>
      <c r="M585" s="634">
        <v>45</v>
      </c>
      <c r="N585" s="485" t="str">
        <f t="shared" si="109"/>
        <v>Rice</v>
      </c>
      <c r="O585" s="640">
        <v>30</v>
      </c>
      <c r="P585" s="668" t="str">
        <f t="shared" si="102"/>
        <v>UAB</v>
      </c>
      <c r="Q585" s="614">
        <v>24</v>
      </c>
      <c r="R585" s="510" t="str">
        <f t="shared" si="103"/>
        <v>Rice</v>
      </c>
      <c r="S585" s="510" t="str">
        <f t="shared" si="104"/>
        <v>UAB</v>
      </c>
      <c r="T585" s="500" t="str">
        <f t="shared" si="111"/>
        <v>UAB</v>
      </c>
      <c r="U585" s="481" t="str">
        <f t="shared" si="105"/>
        <v>L</v>
      </c>
      <c r="V585" s="492" t="str">
        <f>H585</f>
        <v>UAB</v>
      </c>
      <c r="W585" s="643">
        <v>21</v>
      </c>
      <c r="X585" s="492" t="str">
        <f>IF(+V585=F585,H585,F585)</f>
        <v>Rice</v>
      </c>
      <c r="Y585" s="644">
        <v>16</v>
      </c>
    </row>
    <row r="586" spans="1:25" ht="16" x14ac:dyDescent="0.8">
      <c r="A586" s="485">
        <v>8</v>
      </c>
      <c r="B586" s="636" t="s">
        <v>39</v>
      </c>
      <c r="C586" s="638">
        <v>44492</v>
      </c>
      <c r="D586" s="630">
        <f>12/24</f>
        <v>0.5</v>
      </c>
      <c r="E586" s="481" t="s">
        <v>52</v>
      </c>
      <c r="F586" s="636" t="s">
        <v>69</v>
      </c>
      <c r="G586" s="481" t="str">
        <f t="shared" si="107"/>
        <v>ACC</v>
      </c>
      <c r="H586" s="636" t="s">
        <v>106</v>
      </c>
      <c r="I586" s="481" t="str">
        <f t="shared" si="110"/>
        <v>Ind</v>
      </c>
      <c r="J586" s="636" t="str">
        <f>F586</f>
        <v>Wake Forest</v>
      </c>
      <c r="K586" s="565" t="str">
        <f t="shared" si="101"/>
        <v>Army</v>
      </c>
      <c r="L586" s="639">
        <v>3</v>
      </c>
      <c r="M586" s="634">
        <v>52.5</v>
      </c>
      <c r="N586" s="485" t="str">
        <f t="shared" si="109"/>
        <v>Wake Forest</v>
      </c>
      <c r="O586" s="640">
        <v>70</v>
      </c>
      <c r="P586" s="668" t="str">
        <f t="shared" si="102"/>
        <v>Army</v>
      </c>
      <c r="Q586" s="614">
        <v>56</v>
      </c>
      <c r="R586" s="510" t="str">
        <f t="shared" si="103"/>
        <v>Wake Forest</v>
      </c>
      <c r="S586" s="510" t="str">
        <f t="shared" si="104"/>
        <v>Army</v>
      </c>
      <c r="T586" s="500" t="str">
        <f t="shared" si="111"/>
        <v>Wake Forest</v>
      </c>
      <c r="U586" s="481" t="str">
        <f t="shared" si="105"/>
        <v>W</v>
      </c>
      <c r="W586" s="643"/>
      <c r="X586" s="492" t="s">
        <v>502</v>
      </c>
      <c r="Y586" s="644"/>
    </row>
    <row r="587" spans="1:25" ht="16" x14ac:dyDescent="0.8">
      <c r="A587" s="485">
        <v>8</v>
      </c>
      <c r="B587" s="636" t="s">
        <v>39</v>
      </c>
      <c r="C587" s="638">
        <v>44492</v>
      </c>
      <c r="D587" s="630">
        <f>19.5/24</f>
        <v>0.8125</v>
      </c>
      <c r="E587" s="481" t="s">
        <v>191</v>
      </c>
      <c r="F587" s="636" t="s">
        <v>215</v>
      </c>
      <c r="G587" s="481" t="str">
        <f t="shared" si="107"/>
        <v>P12</v>
      </c>
      <c r="H587" s="636" t="s">
        <v>193</v>
      </c>
      <c r="I587" s="481" t="str">
        <f t="shared" si="110"/>
        <v>Ind</v>
      </c>
      <c r="J587" s="636" t="str">
        <f>H587</f>
        <v>Notre Dame</v>
      </c>
      <c r="K587" s="565" t="str">
        <f t="shared" ref="K587:K604" si="112">IF(+J587=F587,H587,F587)</f>
        <v>Southern Cal</v>
      </c>
      <c r="L587" s="639">
        <v>7</v>
      </c>
      <c r="M587" s="634">
        <v>57.5</v>
      </c>
      <c r="N587" s="485" t="str">
        <f>H587</f>
        <v>Notre Dame</v>
      </c>
      <c r="O587" s="640">
        <v>31</v>
      </c>
      <c r="P587" s="668" t="str">
        <f t="shared" ref="P587:P608" si="113">IF(+N587=F587,H587,F587)</f>
        <v>Southern Cal</v>
      </c>
      <c r="Q587" s="614">
        <v>16</v>
      </c>
      <c r="R587" s="510" t="str">
        <f t="shared" ref="R587:R604" si="114">IF(+N587=K587,+N587,IF(+O587-Q587&lt;L587,+K587,+J587))</f>
        <v>Notre Dame</v>
      </c>
      <c r="S587" s="510" t="str">
        <f t="shared" ref="S587:S604" si="115">IF(+R587=J587,+K587,+J587)</f>
        <v>Southern Cal</v>
      </c>
      <c r="T587" s="500" t="str">
        <f t="shared" si="111"/>
        <v>Notre Dame</v>
      </c>
      <c r="U587" s="481" t="str">
        <f t="shared" ref="U587:U604" si="116">IF($N587=$J587,IF($O587-$Q587=$L587,"T",IF($R587=T587,"W","L")),IF($R587=T587,"W","L"))</f>
        <v>W</v>
      </c>
      <c r="W587" s="643"/>
      <c r="X587" s="492" t="s">
        <v>502</v>
      </c>
      <c r="Y587" s="644"/>
    </row>
    <row r="588" spans="1:25" ht="16" x14ac:dyDescent="0.8">
      <c r="A588" s="485">
        <v>8</v>
      </c>
      <c r="B588" s="636" t="s">
        <v>39</v>
      </c>
      <c r="C588" s="638">
        <v>44492</v>
      </c>
      <c r="D588" s="630">
        <f>15.5/24</f>
        <v>0.64583333333333337</v>
      </c>
      <c r="E588" s="481"/>
      <c r="F588" s="636" t="s">
        <v>74</v>
      </c>
      <c r="G588" s="481" t="str">
        <f t="shared" si="107"/>
        <v>MAC</v>
      </c>
      <c r="H588" s="636" t="s">
        <v>154</v>
      </c>
      <c r="I588" s="481" t="str">
        <f t="shared" si="110"/>
        <v>MAC</v>
      </c>
      <c r="J588" s="636" t="str">
        <f>F588</f>
        <v>Buffalo</v>
      </c>
      <c r="K588" s="565" t="str">
        <f t="shared" si="112"/>
        <v>Akron</v>
      </c>
      <c r="L588" s="639">
        <v>11</v>
      </c>
      <c r="M588" s="634">
        <v>57</v>
      </c>
      <c r="N588" s="485" t="str">
        <f>F588</f>
        <v>Buffalo</v>
      </c>
      <c r="O588" s="640">
        <v>45</v>
      </c>
      <c r="P588" s="668" t="str">
        <f t="shared" si="113"/>
        <v>Akron</v>
      </c>
      <c r="Q588" s="614">
        <v>10</v>
      </c>
      <c r="R588" s="510" t="str">
        <f t="shared" si="114"/>
        <v>Buffalo</v>
      </c>
      <c r="S588" s="510" t="str">
        <f t="shared" si="115"/>
        <v>Akron</v>
      </c>
      <c r="T588" s="500" t="str">
        <f t="shared" si="111"/>
        <v>Buffalo</v>
      </c>
      <c r="U588" s="481" t="str">
        <f t="shared" si="116"/>
        <v>W</v>
      </c>
      <c r="V588" s="492" t="str">
        <f>F588</f>
        <v>Buffalo</v>
      </c>
      <c r="W588" s="643">
        <v>56</v>
      </c>
      <c r="X588" s="492" t="str">
        <f>IF(+V588=F588,H588,F588)</f>
        <v>Akron</v>
      </c>
      <c r="Y588" s="644">
        <v>7</v>
      </c>
    </row>
    <row r="589" spans="1:25" ht="16" x14ac:dyDescent="0.8">
      <c r="A589" s="485">
        <v>8</v>
      </c>
      <c r="B589" s="636" t="s">
        <v>39</v>
      </c>
      <c r="C589" s="638">
        <v>44492</v>
      </c>
      <c r="D589" s="630">
        <f>15.5/24</f>
        <v>0.64583333333333337</v>
      </c>
      <c r="E589" s="481"/>
      <c r="F589" s="636" t="s">
        <v>173</v>
      </c>
      <c r="G589" s="481" t="str">
        <f t="shared" si="107"/>
        <v>MAC</v>
      </c>
      <c r="H589" s="636" t="s">
        <v>141</v>
      </c>
      <c r="I589" s="481" t="str">
        <f t="shared" si="110"/>
        <v>MAC</v>
      </c>
      <c r="J589" s="636" t="str">
        <f>H589</f>
        <v>Ball State</v>
      </c>
      <c r="K589" s="565" t="str">
        <f t="shared" si="112"/>
        <v>Miami (OH)</v>
      </c>
      <c r="L589" s="639">
        <v>5.5</v>
      </c>
      <c r="M589" s="634">
        <v>51.5</v>
      </c>
      <c r="N589" s="485" t="str">
        <f>F589</f>
        <v>Miami (OH)</v>
      </c>
      <c r="O589" s="640">
        <v>24</v>
      </c>
      <c r="P589" s="668" t="str">
        <f t="shared" si="113"/>
        <v>Ball State</v>
      </c>
      <c r="Q589" s="614">
        <v>17</v>
      </c>
      <c r="R589" s="510" t="str">
        <f t="shared" si="114"/>
        <v>Miami (OH)</v>
      </c>
      <c r="S589" s="510" t="str">
        <f t="shared" si="115"/>
        <v>Ball State</v>
      </c>
      <c r="T589" s="500" t="str">
        <f t="shared" si="111"/>
        <v>Ball State</v>
      </c>
      <c r="U589" s="481" t="str">
        <f t="shared" si="116"/>
        <v>L</v>
      </c>
      <c r="V589" s="492" t="str">
        <f>F589</f>
        <v>Miami (OH)</v>
      </c>
      <c r="W589" s="643">
        <v>38</v>
      </c>
      <c r="X589" s="492" t="str">
        <f>IF(+V589=F589,H589,F589)</f>
        <v>Ball State</v>
      </c>
      <c r="Y589" s="644">
        <v>31</v>
      </c>
    </row>
    <row r="590" spans="1:25" ht="16" x14ac:dyDescent="0.8">
      <c r="A590" s="485">
        <v>8</v>
      </c>
      <c r="B590" s="636" t="s">
        <v>39</v>
      </c>
      <c r="C590" s="638">
        <v>44492</v>
      </c>
      <c r="D590" s="630">
        <f>12/24</f>
        <v>0.5</v>
      </c>
      <c r="E590" s="481"/>
      <c r="F590" s="636" t="s">
        <v>108</v>
      </c>
      <c r="G590" s="481" t="str">
        <f t="shared" si="107"/>
        <v>MAC</v>
      </c>
      <c r="H590" s="636" t="s">
        <v>148</v>
      </c>
      <c r="I590" s="481" t="str">
        <f t="shared" si="110"/>
        <v>MAC</v>
      </c>
      <c r="J590" s="636" t="str">
        <f>F590</f>
        <v>Eastern Michigan</v>
      </c>
      <c r="K590" s="565" t="str">
        <f t="shared" si="112"/>
        <v>Bowling Green</v>
      </c>
      <c r="L590" s="639">
        <v>3</v>
      </c>
      <c r="M590" s="634">
        <v>49</v>
      </c>
      <c r="N590" s="485" t="str">
        <f>F590</f>
        <v>Eastern Michigan</v>
      </c>
      <c r="O590" s="640">
        <v>55</v>
      </c>
      <c r="P590" s="668" t="str">
        <f t="shared" si="113"/>
        <v>Bowling Green</v>
      </c>
      <c r="Q590" s="614">
        <v>24</v>
      </c>
      <c r="R590" s="510" t="str">
        <f t="shared" si="114"/>
        <v>Eastern Michigan</v>
      </c>
      <c r="S590" s="510" t="str">
        <f t="shared" si="115"/>
        <v>Bowling Green</v>
      </c>
      <c r="T590" s="500" t="str">
        <f t="shared" si="111"/>
        <v>Eastern Michigan</v>
      </c>
      <c r="U590" s="481" t="str">
        <f t="shared" si="116"/>
        <v>W</v>
      </c>
      <c r="W590" s="643"/>
      <c r="X590" s="492" t="s">
        <v>502</v>
      </c>
      <c r="Y590" s="644"/>
    </row>
    <row r="591" spans="1:25" ht="16" x14ac:dyDescent="0.8">
      <c r="A591" s="485">
        <v>8</v>
      </c>
      <c r="B591" s="636" t="s">
        <v>39</v>
      </c>
      <c r="C591" s="638">
        <v>44492</v>
      </c>
      <c r="D591" s="630">
        <f>12/24</f>
        <v>0.5</v>
      </c>
      <c r="E591" s="481" t="s">
        <v>102</v>
      </c>
      <c r="F591" s="636" t="s">
        <v>110</v>
      </c>
      <c r="G591" s="481" t="str">
        <f t="shared" si="107"/>
        <v>MAC</v>
      </c>
      <c r="H591" s="636" t="s">
        <v>82</v>
      </c>
      <c r="I591" s="481" t="str">
        <f t="shared" si="110"/>
        <v>MAC</v>
      </c>
      <c r="J591" s="636" t="str">
        <f>H591</f>
        <v>Central Michigan</v>
      </c>
      <c r="K591" s="565" t="str">
        <f t="shared" si="112"/>
        <v>Northern Illinois</v>
      </c>
      <c r="L591" s="639">
        <v>5</v>
      </c>
      <c r="M591" s="634">
        <v>57.5</v>
      </c>
      <c r="N591" s="485" t="str">
        <f>F591</f>
        <v>Northern Illinois</v>
      </c>
      <c r="O591" s="640">
        <v>39</v>
      </c>
      <c r="P591" s="668" t="str">
        <f t="shared" si="113"/>
        <v>Central Michigan</v>
      </c>
      <c r="Q591" s="614">
        <v>38</v>
      </c>
      <c r="R591" s="510" t="str">
        <f t="shared" si="114"/>
        <v>Northern Illinois</v>
      </c>
      <c r="S591" s="510" t="str">
        <f t="shared" si="115"/>
        <v>Central Michigan</v>
      </c>
      <c r="T591" s="500" t="str">
        <f>H591</f>
        <v>Central Michigan</v>
      </c>
      <c r="U591" s="481" t="str">
        <f t="shared" si="116"/>
        <v>L</v>
      </c>
      <c r="V591" s="492" t="str">
        <f>F591</f>
        <v>Northern Illinois</v>
      </c>
      <c r="W591" s="643">
        <v>52</v>
      </c>
      <c r="X591" s="492" t="str">
        <f>IF(+V591=F591,H591,F591)</f>
        <v>Central Michigan</v>
      </c>
      <c r="Y591" s="644">
        <v>44</v>
      </c>
    </row>
    <row r="592" spans="1:25" ht="16" x14ac:dyDescent="0.8">
      <c r="A592" s="485">
        <v>8</v>
      </c>
      <c r="B592" s="636" t="s">
        <v>39</v>
      </c>
      <c r="C592" s="638">
        <v>44492</v>
      </c>
      <c r="D592" s="630">
        <f>13/24</f>
        <v>0.54166666666666663</v>
      </c>
      <c r="E592" s="481"/>
      <c r="F592" s="636" t="s">
        <v>121</v>
      </c>
      <c r="G592" s="481" t="str">
        <f t="shared" si="107"/>
        <v>MAC</v>
      </c>
      <c r="H592" s="636" t="s">
        <v>195</v>
      </c>
      <c r="I592" s="481" t="str">
        <f t="shared" si="110"/>
        <v>MAC</v>
      </c>
      <c r="J592" s="636" t="str">
        <f>F592</f>
        <v>Kent State</v>
      </c>
      <c r="K592" s="565" t="str">
        <f t="shared" si="112"/>
        <v>Ohio</v>
      </c>
      <c r="L592" s="639">
        <v>6</v>
      </c>
      <c r="M592" s="634">
        <v>66</v>
      </c>
      <c r="N592" s="485" t="str">
        <f>F592</f>
        <v>Kent State</v>
      </c>
      <c r="O592" s="640">
        <v>34</v>
      </c>
      <c r="P592" s="668" t="str">
        <f t="shared" si="113"/>
        <v>Ohio</v>
      </c>
      <c r="Q592" s="614">
        <v>27</v>
      </c>
      <c r="R592" s="510" t="str">
        <f t="shared" si="114"/>
        <v>Kent State</v>
      </c>
      <c r="S592" s="510" t="str">
        <f t="shared" si="115"/>
        <v>Ohio</v>
      </c>
      <c r="T592" s="500" t="str">
        <f>H592</f>
        <v>Ohio</v>
      </c>
      <c r="U592" s="481" t="str">
        <f t="shared" si="116"/>
        <v>L</v>
      </c>
      <c r="W592" s="643"/>
      <c r="X592" s="492" t="s">
        <v>502</v>
      </c>
      <c r="Y592" s="644"/>
    </row>
    <row r="593" spans="1:25" ht="16" x14ac:dyDescent="0.8">
      <c r="A593" s="485">
        <v>8</v>
      </c>
      <c r="B593" s="636" t="s">
        <v>39</v>
      </c>
      <c r="C593" s="638">
        <v>44492</v>
      </c>
      <c r="D593" s="630">
        <f>15.5/24</f>
        <v>0.64583333333333337</v>
      </c>
      <c r="E593" s="481" t="s">
        <v>52</v>
      </c>
      <c r="F593" s="636" t="s">
        <v>214</v>
      </c>
      <c r="G593" s="481" t="str">
        <f t="shared" si="107"/>
        <v>MAC</v>
      </c>
      <c r="H593" s="636" t="s">
        <v>84</v>
      </c>
      <c r="I593" s="481" t="str">
        <f t="shared" si="110"/>
        <v>MAC</v>
      </c>
      <c r="J593" s="636" t="str">
        <f>F593</f>
        <v>Western Michigan</v>
      </c>
      <c r="K593" s="565" t="str">
        <f t="shared" si="112"/>
        <v>Toledo</v>
      </c>
      <c r="L593" s="639">
        <v>2</v>
      </c>
      <c r="M593" s="634">
        <v>55</v>
      </c>
      <c r="N593" s="485" t="str">
        <f>H593</f>
        <v>Toledo</v>
      </c>
      <c r="O593" s="640">
        <v>34</v>
      </c>
      <c r="P593" s="668" t="str">
        <f t="shared" si="113"/>
        <v>Western Michigan</v>
      </c>
      <c r="Q593" s="614">
        <v>15</v>
      </c>
      <c r="R593" s="510" t="str">
        <f t="shared" si="114"/>
        <v>Toledo</v>
      </c>
      <c r="S593" s="510" t="str">
        <f t="shared" si="115"/>
        <v>Western Michigan</v>
      </c>
      <c r="T593" s="500" t="str">
        <f>H593</f>
        <v>Toledo</v>
      </c>
      <c r="U593" s="481" t="str">
        <f t="shared" si="116"/>
        <v>W</v>
      </c>
      <c r="V593" s="492" t="str">
        <f>F593</f>
        <v>Western Michigan</v>
      </c>
      <c r="W593" s="643">
        <v>41</v>
      </c>
      <c r="X593" s="492" t="str">
        <f>IF(+V593=F593,H593,F593)</f>
        <v>Toledo</v>
      </c>
      <c r="Y593" s="644">
        <v>38</v>
      </c>
    </row>
    <row r="594" spans="1:25" ht="16" x14ac:dyDescent="0.8">
      <c r="A594" s="485">
        <v>8</v>
      </c>
      <c r="B594" s="636" t="s">
        <v>39</v>
      </c>
      <c r="C594" s="638">
        <v>44492</v>
      </c>
      <c r="D594" s="630">
        <f>19/24</f>
        <v>0.79166666666666663</v>
      </c>
      <c r="E594" s="481" t="s">
        <v>52</v>
      </c>
      <c r="F594" s="636" t="s">
        <v>206</v>
      </c>
      <c r="G594" s="481" t="str">
        <f t="shared" si="107"/>
        <v>MWC</v>
      </c>
      <c r="H594" s="636" t="s">
        <v>197</v>
      </c>
      <c r="I594" s="481" t="str">
        <f t="shared" si="110"/>
        <v>MWC</v>
      </c>
      <c r="J594" s="636" t="str">
        <f>H594</f>
        <v>Air Force</v>
      </c>
      <c r="K594" s="565" t="str">
        <f t="shared" si="112"/>
        <v>San Diego State</v>
      </c>
      <c r="L594" s="639">
        <v>3.5</v>
      </c>
      <c r="M594" s="634">
        <v>40</v>
      </c>
      <c r="N594" s="485" t="str">
        <f>F594</f>
        <v>San Diego State</v>
      </c>
      <c r="O594" s="640">
        <v>20</v>
      </c>
      <c r="P594" s="668" t="str">
        <f t="shared" si="113"/>
        <v>Air Force</v>
      </c>
      <c r="Q594" s="614">
        <v>14</v>
      </c>
      <c r="R594" s="510" t="str">
        <f t="shared" si="114"/>
        <v>San Diego State</v>
      </c>
      <c r="S594" s="510" t="str">
        <f t="shared" si="115"/>
        <v>Air Force</v>
      </c>
      <c r="T594" s="500" t="str">
        <f>K594</f>
        <v>San Diego State</v>
      </c>
      <c r="U594" s="481" t="str">
        <f t="shared" si="116"/>
        <v>W</v>
      </c>
      <c r="W594" s="643"/>
      <c r="X594" s="492" t="s">
        <v>502</v>
      </c>
      <c r="Y594" s="644"/>
    </row>
    <row r="595" spans="1:25" ht="16" x14ac:dyDescent="0.8">
      <c r="A595" s="485">
        <v>8</v>
      </c>
      <c r="B595" s="636" t="s">
        <v>39</v>
      </c>
      <c r="C595" s="638">
        <v>44492</v>
      </c>
      <c r="D595" s="630">
        <f>19/24</f>
        <v>0.79166666666666663</v>
      </c>
      <c r="E595" s="481" t="s">
        <v>426</v>
      </c>
      <c r="F595" s="636" t="s">
        <v>152</v>
      </c>
      <c r="G595" s="481" t="str">
        <f t="shared" si="107"/>
        <v>MWC</v>
      </c>
      <c r="H595" s="636" t="s">
        <v>201</v>
      </c>
      <c r="I595" s="481" t="str">
        <f t="shared" si="110"/>
        <v>MWC</v>
      </c>
      <c r="J595" s="636" t="str">
        <f>H595</f>
        <v>Fresno State</v>
      </c>
      <c r="K595" s="565" t="str">
        <f t="shared" si="112"/>
        <v>Nevada</v>
      </c>
      <c r="L595" s="639">
        <v>3.5</v>
      </c>
      <c r="M595" s="634">
        <v>65</v>
      </c>
      <c r="N595" s="485" t="str">
        <f>H595</f>
        <v>Fresno State</v>
      </c>
      <c r="O595" s="640">
        <v>34</v>
      </c>
      <c r="P595" s="668" t="str">
        <f t="shared" si="113"/>
        <v>Nevada</v>
      </c>
      <c r="Q595" s="614">
        <v>32</v>
      </c>
      <c r="R595" s="510" t="str">
        <f t="shared" si="114"/>
        <v>Nevada</v>
      </c>
      <c r="S595" s="510" t="str">
        <f t="shared" si="115"/>
        <v>Fresno State</v>
      </c>
      <c r="T595" s="500" t="str">
        <f>J595</f>
        <v>Fresno State</v>
      </c>
      <c r="U595" s="481" t="str">
        <f t="shared" si="116"/>
        <v>L</v>
      </c>
      <c r="V595" s="492" t="str">
        <f>F595</f>
        <v>Nevada</v>
      </c>
      <c r="W595" s="643">
        <v>37</v>
      </c>
      <c r="X595" s="492" t="str">
        <f>IF(+V595=F595,H595,F595)</f>
        <v>Fresno State</v>
      </c>
      <c r="Y595" s="644">
        <v>26</v>
      </c>
    </row>
    <row r="596" spans="1:25" ht="16" x14ac:dyDescent="0.8">
      <c r="A596" s="485">
        <v>8</v>
      </c>
      <c r="B596" s="636" t="s">
        <v>39</v>
      </c>
      <c r="C596" s="638">
        <v>44492</v>
      </c>
      <c r="D596" s="630">
        <f>23.99/24</f>
        <v>0.99958333333333327</v>
      </c>
      <c r="E596" s="481"/>
      <c r="F596" s="636" t="s">
        <v>85</v>
      </c>
      <c r="G596" s="481" t="str">
        <f t="shared" si="107"/>
        <v>Ind</v>
      </c>
      <c r="H596" s="636" t="s">
        <v>49</v>
      </c>
      <c r="I596" s="481" t="str">
        <f t="shared" si="110"/>
        <v>MWC</v>
      </c>
      <c r="J596" s="636" t="str">
        <f>H596</f>
        <v>Hawaii</v>
      </c>
      <c r="K596" s="565" t="str">
        <f t="shared" si="112"/>
        <v>New Mexico State</v>
      </c>
      <c r="L596" s="639">
        <v>18</v>
      </c>
      <c r="M596" s="634">
        <v>60</v>
      </c>
      <c r="N596" s="485" t="str">
        <f>H596</f>
        <v>Hawaii</v>
      </c>
      <c r="O596" s="640">
        <v>48</v>
      </c>
      <c r="P596" s="668" t="str">
        <f t="shared" si="113"/>
        <v>New Mexico State</v>
      </c>
      <c r="Q596" s="614">
        <v>34</v>
      </c>
      <c r="R596" s="510" t="str">
        <f t="shared" si="114"/>
        <v>New Mexico State</v>
      </c>
      <c r="S596" s="510" t="str">
        <f t="shared" si="115"/>
        <v>Hawaii</v>
      </c>
      <c r="T596" s="500" t="str">
        <f>J596</f>
        <v>Hawaii</v>
      </c>
      <c r="U596" s="481" t="str">
        <f t="shared" si="116"/>
        <v>L</v>
      </c>
      <c r="W596" s="643"/>
      <c r="X596" s="492" t="s">
        <v>502</v>
      </c>
      <c r="Y596" s="644"/>
    </row>
    <row r="597" spans="1:25" ht="16" x14ac:dyDescent="0.8">
      <c r="A597" s="485">
        <v>8</v>
      </c>
      <c r="B597" s="636" t="s">
        <v>39</v>
      </c>
      <c r="C597" s="638">
        <v>44492</v>
      </c>
      <c r="D597" s="630">
        <f>15.5/24</f>
        <v>0.64583333333333337</v>
      </c>
      <c r="E597" s="481"/>
      <c r="F597" s="636" t="s">
        <v>143</v>
      </c>
      <c r="G597" s="481" t="str">
        <f t="shared" si="107"/>
        <v>MWC</v>
      </c>
      <c r="H597" s="636" t="s">
        <v>204</v>
      </c>
      <c r="I597" s="481" t="str">
        <f t="shared" si="110"/>
        <v>MWC</v>
      </c>
      <c r="J597" s="636" t="str">
        <f>F597</f>
        <v>Wyoming</v>
      </c>
      <c r="K597" s="565" t="str">
        <f t="shared" si="112"/>
        <v>New Mexico</v>
      </c>
      <c r="L597" s="639">
        <v>20</v>
      </c>
      <c r="M597" s="634">
        <v>40.5</v>
      </c>
      <c r="N597" s="485" t="str">
        <f>H597</f>
        <v>New Mexico</v>
      </c>
      <c r="O597" s="640">
        <v>14</v>
      </c>
      <c r="P597" s="668" t="str">
        <f t="shared" si="113"/>
        <v>Wyoming</v>
      </c>
      <c r="Q597" s="614">
        <v>3</v>
      </c>
      <c r="R597" s="510" t="str">
        <f t="shared" si="114"/>
        <v>New Mexico</v>
      </c>
      <c r="S597" s="510" t="str">
        <f t="shared" si="115"/>
        <v>Wyoming</v>
      </c>
      <c r="T597" s="500" t="str">
        <f>J597</f>
        <v>Wyoming</v>
      </c>
      <c r="U597" s="481" t="str">
        <f t="shared" si="116"/>
        <v>L</v>
      </c>
      <c r="V597" s="492" t="str">
        <f>F597</f>
        <v>Wyoming</v>
      </c>
      <c r="W597" s="643">
        <v>17</v>
      </c>
      <c r="X597" s="492" t="str">
        <f>IF(+V597=F597,H597,F597)</f>
        <v>New Mexico</v>
      </c>
      <c r="Y597" s="644">
        <v>16</v>
      </c>
    </row>
    <row r="598" spans="1:25" ht="16" x14ac:dyDescent="0.8">
      <c r="A598" s="485">
        <v>8</v>
      </c>
      <c r="B598" s="636" t="s">
        <v>39</v>
      </c>
      <c r="C598" s="638">
        <v>44492</v>
      </c>
      <c r="D598" s="630">
        <f>15.5/24</f>
        <v>0.64583333333333337</v>
      </c>
      <c r="E598" s="481" t="s">
        <v>509</v>
      </c>
      <c r="F598" s="636" t="s">
        <v>111</v>
      </c>
      <c r="G598" s="481" t="str">
        <f t="shared" si="107"/>
        <v>P12</v>
      </c>
      <c r="H598" s="636" t="s">
        <v>133</v>
      </c>
      <c r="I598" s="481" t="str">
        <f t="shared" si="110"/>
        <v>P12</v>
      </c>
      <c r="J598" s="636" t="str">
        <f>H598</f>
        <v>California</v>
      </c>
      <c r="K598" s="565" t="str">
        <f t="shared" si="112"/>
        <v>Colorado</v>
      </c>
      <c r="L598" s="639">
        <v>8.5</v>
      </c>
      <c r="M598" s="634">
        <v>43</v>
      </c>
      <c r="N598" s="485" t="str">
        <f>H598</f>
        <v>California</v>
      </c>
      <c r="O598" s="640">
        <v>26</v>
      </c>
      <c r="P598" s="668" t="str">
        <f t="shared" si="113"/>
        <v>Colorado</v>
      </c>
      <c r="Q598" s="614">
        <v>3</v>
      </c>
      <c r="R598" s="510" t="str">
        <f t="shared" si="114"/>
        <v>California</v>
      </c>
      <c r="S598" s="510" t="str">
        <f t="shared" si="115"/>
        <v>Colorado</v>
      </c>
      <c r="T598" s="500" t="str">
        <f>K598</f>
        <v>Colorado</v>
      </c>
      <c r="U598" s="481" t="str">
        <f t="shared" si="116"/>
        <v>L</v>
      </c>
      <c r="W598" s="643"/>
      <c r="X598" s="492" t="s">
        <v>502</v>
      </c>
      <c r="Y598" s="644"/>
    </row>
    <row r="599" spans="1:25" ht="16" x14ac:dyDescent="0.8">
      <c r="A599" s="485">
        <v>8</v>
      </c>
      <c r="B599" s="636" t="s">
        <v>39</v>
      </c>
      <c r="C599" s="638">
        <v>44492</v>
      </c>
      <c r="D599" s="630">
        <f>19.5/24</f>
        <v>0.8125</v>
      </c>
      <c r="E599" s="481" t="s">
        <v>509</v>
      </c>
      <c r="F599" s="636" t="s">
        <v>88</v>
      </c>
      <c r="G599" s="481" t="str">
        <f t="shared" si="107"/>
        <v>P12</v>
      </c>
      <c r="H599" s="636" t="s">
        <v>53</v>
      </c>
      <c r="I599" s="481" t="str">
        <f t="shared" si="110"/>
        <v>P12</v>
      </c>
      <c r="J599" s="636" t="str">
        <f>F599</f>
        <v>Utah</v>
      </c>
      <c r="K599" s="565" t="str">
        <f t="shared" si="112"/>
        <v>Oregon State</v>
      </c>
      <c r="L599" s="639">
        <v>3</v>
      </c>
      <c r="M599" s="634">
        <v>56</v>
      </c>
      <c r="N599" s="485" t="str">
        <f>H599</f>
        <v>Oregon State</v>
      </c>
      <c r="O599" s="640">
        <v>42</v>
      </c>
      <c r="P599" s="668" t="str">
        <f t="shared" si="113"/>
        <v>Utah</v>
      </c>
      <c r="Q599" s="614">
        <v>34</v>
      </c>
      <c r="R599" s="510" t="str">
        <f t="shared" si="114"/>
        <v>Oregon State</v>
      </c>
      <c r="S599" s="510" t="str">
        <f t="shared" si="115"/>
        <v>Utah</v>
      </c>
      <c r="T599" s="500" t="str">
        <f>J599</f>
        <v>Utah</v>
      </c>
      <c r="U599" s="481" t="str">
        <f t="shared" si="116"/>
        <v>L</v>
      </c>
      <c r="V599" s="492" t="str">
        <f>F599</f>
        <v>Utah</v>
      </c>
      <c r="W599" s="643">
        <v>30</v>
      </c>
      <c r="X599" s="492" t="str">
        <f>IF(+V599=F599,H599,F599)</f>
        <v>Oregon State</v>
      </c>
      <c r="Y599" s="644">
        <v>24</v>
      </c>
    </row>
    <row r="600" spans="1:25" ht="16" x14ac:dyDescent="0.8">
      <c r="A600" s="485">
        <v>8</v>
      </c>
      <c r="B600" s="636" t="s">
        <v>39</v>
      </c>
      <c r="C600" s="638">
        <v>44492</v>
      </c>
      <c r="D600" s="630">
        <f>15.5/24</f>
        <v>0.64583333333333337</v>
      </c>
      <c r="E600" s="481" t="s">
        <v>145</v>
      </c>
      <c r="F600" s="636" t="s">
        <v>213</v>
      </c>
      <c r="G600" s="481" t="str">
        <f t="shared" si="107"/>
        <v>P12</v>
      </c>
      <c r="H600" s="636" t="s">
        <v>237</v>
      </c>
      <c r="I600" s="481" t="str">
        <f t="shared" si="110"/>
        <v>P12</v>
      </c>
      <c r="J600" s="636" t="str">
        <f>H600</f>
        <v>UCLA</v>
      </c>
      <c r="K600" s="565" t="str">
        <f t="shared" si="112"/>
        <v>Oregon</v>
      </c>
      <c r="L600" s="639">
        <v>1</v>
      </c>
      <c r="M600" s="634">
        <v>60.5</v>
      </c>
      <c r="N600" s="485" t="str">
        <f>F600</f>
        <v>Oregon</v>
      </c>
      <c r="O600" s="640">
        <v>34</v>
      </c>
      <c r="P600" s="668" t="str">
        <f t="shared" si="113"/>
        <v>UCLA</v>
      </c>
      <c r="Q600" s="614">
        <v>31</v>
      </c>
      <c r="R600" s="510" t="str">
        <f t="shared" si="114"/>
        <v>Oregon</v>
      </c>
      <c r="S600" s="510" t="str">
        <f t="shared" si="115"/>
        <v>UCLA</v>
      </c>
      <c r="T600" s="500" t="str">
        <f>K600</f>
        <v>Oregon</v>
      </c>
      <c r="U600" s="481" t="str">
        <f t="shared" si="116"/>
        <v>W</v>
      </c>
      <c r="V600" s="492" t="str">
        <f>F600</f>
        <v>Oregon</v>
      </c>
      <c r="W600" s="643">
        <v>38</v>
      </c>
      <c r="X600" s="492" t="str">
        <f>IF(+V600=F600,H600,F600)</f>
        <v>UCLA</v>
      </c>
      <c r="Y600" s="644">
        <v>35</v>
      </c>
    </row>
    <row r="601" spans="1:25" ht="16" x14ac:dyDescent="0.8">
      <c r="A601" s="485">
        <v>8</v>
      </c>
      <c r="B601" s="636" t="s">
        <v>39</v>
      </c>
      <c r="C601" s="638">
        <v>44492</v>
      </c>
      <c r="D601" s="630">
        <f>15.5/24</f>
        <v>0.64583333333333337</v>
      </c>
      <c r="E601" s="481" t="s">
        <v>77</v>
      </c>
      <c r="F601" s="636" t="s">
        <v>47</v>
      </c>
      <c r="G601" s="481" t="str">
        <f t="shared" si="107"/>
        <v>Ind</v>
      </c>
      <c r="H601" s="636" t="s">
        <v>217</v>
      </c>
      <c r="I601" s="481" t="str">
        <f t="shared" si="110"/>
        <v>P12</v>
      </c>
      <c r="J601" s="636" t="str">
        <f>F601</f>
        <v>BYU</v>
      </c>
      <c r="K601" s="565" t="str">
        <f t="shared" si="112"/>
        <v>Washington State</v>
      </c>
      <c r="L601" s="639">
        <v>4</v>
      </c>
      <c r="M601" s="634">
        <v>55.5</v>
      </c>
      <c r="N601" s="485" t="str">
        <f>F601</f>
        <v>BYU</v>
      </c>
      <c r="O601" s="640">
        <v>21</v>
      </c>
      <c r="P601" s="668" t="str">
        <f t="shared" si="113"/>
        <v>Washington State</v>
      </c>
      <c r="Q601" s="614">
        <v>19</v>
      </c>
      <c r="R601" s="510" t="str">
        <f t="shared" si="114"/>
        <v>Washington State</v>
      </c>
      <c r="S601" s="510" t="str">
        <f t="shared" si="115"/>
        <v>BYU</v>
      </c>
      <c r="T601" s="500" t="str">
        <f>J601</f>
        <v>BYU</v>
      </c>
      <c r="U601" s="481" t="str">
        <f t="shared" si="116"/>
        <v>L</v>
      </c>
      <c r="W601" s="643"/>
      <c r="X601" s="492" t="s">
        <v>502</v>
      </c>
      <c r="Y601" s="644"/>
    </row>
    <row r="602" spans="1:25" ht="16" x14ac:dyDescent="0.8">
      <c r="A602" s="485">
        <v>8</v>
      </c>
      <c r="B602" s="636" t="s">
        <v>39</v>
      </c>
      <c r="C602" s="638">
        <v>44492</v>
      </c>
      <c r="D602" s="630">
        <f>14/24</f>
        <v>0.58333333333333337</v>
      </c>
      <c r="E602" s="481"/>
      <c r="F602" s="636" t="s">
        <v>220</v>
      </c>
      <c r="G602" s="481" t="str">
        <f t="shared" si="107"/>
        <v>SB</v>
      </c>
      <c r="H602" s="636" t="s">
        <v>91</v>
      </c>
      <c r="I602" s="481" t="str">
        <f t="shared" si="110"/>
        <v>SB</v>
      </c>
      <c r="J602" s="636" t="str">
        <f>H602</f>
        <v>Georgia State</v>
      </c>
      <c r="K602" s="565" t="str">
        <f t="shared" si="112"/>
        <v>Texas State</v>
      </c>
      <c r="L602" s="639">
        <v>10.5</v>
      </c>
      <c r="M602" s="634">
        <v>60.5</v>
      </c>
      <c r="N602" s="485" t="str">
        <f t="shared" ref="N602:N607" si="117">H602</f>
        <v>Georgia State</v>
      </c>
      <c r="O602" s="640">
        <v>28</v>
      </c>
      <c r="P602" s="668" t="str">
        <f t="shared" si="113"/>
        <v>Texas State</v>
      </c>
      <c r="Q602" s="614">
        <v>16</v>
      </c>
      <c r="R602" s="510" t="str">
        <f t="shared" si="114"/>
        <v>Georgia State</v>
      </c>
      <c r="S602" s="510" t="str">
        <f t="shared" si="115"/>
        <v>Texas State</v>
      </c>
      <c r="T602" s="500" t="str">
        <f>J602</f>
        <v>Georgia State</v>
      </c>
      <c r="U602" s="481" t="str">
        <f t="shared" si="116"/>
        <v>W</v>
      </c>
      <c r="W602" s="643"/>
      <c r="X602" s="492" t="s">
        <v>502</v>
      </c>
      <c r="Y602" s="644"/>
    </row>
    <row r="603" spans="1:25" ht="16" x14ac:dyDescent="0.8">
      <c r="A603" s="485">
        <v>8</v>
      </c>
      <c r="B603" s="636" t="s">
        <v>39</v>
      </c>
      <c r="C603" s="638">
        <v>44492</v>
      </c>
      <c r="D603" s="630">
        <f>19/24</f>
        <v>0.79166666666666663</v>
      </c>
      <c r="E603" s="481" t="s">
        <v>59</v>
      </c>
      <c r="F603" s="636" t="s">
        <v>227</v>
      </c>
      <c r="G603" s="481" t="str">
        <f t="shared" si="107"/>
        <v>SB</v>
      </c>
      <c r="H603" s="636" t="s">
        <v>64</v>
      </c>
      <c r="I603" s="481" t="str">
        <f t="shared" si="110"/>
        <v>SB</v>
      </c>
      <c r="J603" s="636" t="str">
        <f>F603</f>
        <v>South Alabama</v>
      </c>
      <c r="K603" s="565" t="str">
        <f t="shared" si="112"/>
        <v>UL Monroe</v>
      </c>
      <c r="L603" s="639">
        <v>13.5</v>
      </c>
      <c r="M603" s="634">
        <v>50.5</v>
      </c>
      <c r="N603" s="485" t="str">
        <f t="shared" si="117"/>
        <v>UL Monroe</v>
      </c>
      <c r="O603" s="640">
        <v>41</v>
      </c>
      <c r="P603" s="668" t="str">
        <f t="shared" si="113"/>
        <v>South Alabama</v>
      </c>
      <c r="Q603" s="614">
        <v>31</v>
      </c>
      <c r="R603" s="510" t="str">
        <f t="shared" si="114"/>
        <v>UL Monroe</v>
      </c>
      <c r="S603" s="510" t="str">
        <f t="shared" si="115"/>
        <v>South Alabama</v>
      </c>
      <c r="T603" s="500" t="str">
        <f>K603</f>
        <v>UL Monroe</v>
      </c>
      <c r="U603" s="481" t="str">
        <f t="shared" si="116"/>
        <v>W</v>
      </c>
      <c r="V603" s="492" t="str">
        <f>F603</f>
        <v>South Alabama</v>
      </c>
      <c r="W603" s="643">
        <v>38</v>
      </c>
      <c r="X603" s="492" t="str">
        <f>IF(+V603=F603,H603,F603)</f>
        <v>UL Monroe</v>
      </c>
      <c r="Y603" s="644">
        <v>14</v>
      </c>
    </row>
    <row r="604" spans="1:25" ht="16" x14ac:dyDescent="0.8">
      <c r="A604" s="485">
        <v>8</v>
      </c>
      <c r="B604" s="636" t="s">
        <v>39</v>
      </c>
      <c r="C604" s="638">
        <v>44492</v>
      </c>
      <c r="D604" s="630">
        <f>19/24</f>
        <v>0.79166666666666663</v>
      </c>
      <c r="E604" s="481" t="s">
        <v>40</v>
      </c>
      <c r="F604" s="636" t="s">
        <v>239</v>
      </c>
      <c r="G604" s="481" t="str">
        <f t="shared" si="107"/>
        <v>SEC</v>
      </c>
      <c r="H604" s="636" t="s">
        <v>125</v>
      </c>
      <c r="I604" s="481" t="str">
        <f t="shared" si="110"/>
        <v>SEC</v>
      </c>
      <c r="J604" s="636" t="str">
        <f>H604</f>
        <v>Alabama</v>
      </c>
      <c r="K604" s="565" t="str">
        <f t="shared" si="112"/>
        <v>Tennessee</v>
      </c>
      <c r="L604" s="639">
        <v>25</v>
      </c>
      <c r="M604" s="634">
        <v>67</v>
      </c>
      <c r="N604" s="485" t="str">
        <f t="shared" si="117"/>
        <v>Alabama</v>
      </c>
      <c r="O604" s="640">
        <v>52</v>
      </c>
      <c r="P604" s="668" t="str">
        <f t="shared" si="113"/>
        <v>Tennessee</v>
      </c>
      <c r="Q604" s="614">
        <v>24</v>
      </c>
      <c r="R604" s="510" t="str">
        <f t="shared" si="114"/>
        <v>Alabama</v>
      </c>
      <c r="S604" s="510" t="str">
        <f t="shared" si="115"/>
        <v>Tennessee</v>
      </c>
      <c r="T604" s="500" t="str">
        <f>H604</f>
        <v>Alabama</v>
      </c>
      <c r="U604" s="481" t="str">
        <f t="shared" si="116"/>
        <v>W</v>
      </c>
      <c r="V604" s="492" t="str">
        <f>H604</f>
        <v>Alabama</v>
      </c>
      <c r="W604" s="643">
        <v>48</v>
      </c>
      <c r="X604" s="492" t="str">
        <f>IF(+V604=F604,H604,F604)</f>
        <v>Tennessee</v>
      </c>
      <c r="Y604" s="644">
        <v>17</v>
      </c>
    </row>
    <row r="605" spans="1:25" ht="16" x14ac:dyDescent="0.8">
      <c r="A605" s="485">
        <v>8</v>
      </c>
      <c r="B605" s="636" t="s">
        <v>39</v>
      </c>
      <c r="C605" s="638">
        <v>44492</v>
      </c>
      <c r="D605" s="630">
        <f>12/24</f>
        <v>0.5</v>
      </c>
      <c r="E605" s="481" t="s">
        <v>92</v>
      </c>
      <c r="F605" s="636" t="s">
        <v>250</v>
      </c>
      <c r="G605" s="481" t="str">
        <f t="shared" si="107"/>
        <v>1AA</v>
      </c>
      <c r="H605" s="636" t="s">
        <v>94</v>
      </c>
      <c r="I605" s="481" t="str">
        <f t="shared" si="110"/>
        <v>SEC</v>
      </c>
      <c r="J605" s="636"/>
      <c r="K605" s="565"/>
      <c r="L605" s="639"/>
      <c r="M605" s="634"/>
      <c r="N605" s="485" t="str">
        <f t="shared" si="117"/>
        <v>Arkansas</v>
      </c>
      <c r="O605" s="640">
        <v>45</v>
      </c>
      <c r="P605" s="668" t="str">
        <f t="shared" si="113"/>
        <v>1AA Arkansas Pine Bluff</v>
      </c>
      <c r="Q605" s="614">
        <v>3</v>
      </c>
      <c r="R605" s="510"/>
      <c r="S605" s="510"/>
      <c r="T605" s="500"/>
      <c r="U605" s="481"/>
      <c r="W605" s="643"/>
      <c r="X605" s="492" t="s">
        <v>502</v>
      </c>
      <c r="Y605" s="644"/>
    </row>
    <row r="606" spans="1:25" ht="16" x14ac:dyDescent="0.8">
      <c r="A606" s="485">
        <v>8</v>
      </c>
      <c r="B606" s="636" t="s">
        <v>39</v>
      </c>
      <c r="C606" s="638">
        <v>44492</v>
      </c>
      <c r="D606" s="630">
        <f>15.5/24</f>
        <v>0.64583333333333337</v>
      </c>
      <c r="E606" s="481" t="s">
        <v>345</v>
      </c>
      <c r="F606" s="636" t="s">
        <v>190</v>
      </c>
      <c r="G606" s="481" t="str">
        <f t="shared" si="107"/>
        <v>SEC</v>
      </c>
      <c r="H606" s="636" t="s">
        <v>228</v>
      </c>
      <c r="I606" s="481" t="str">
        <f t="shared" si="110"/>
        <v>SEC</v>
      </c>
      <c r="J606" s="636" t="str">
        <f>H606</f>
        <v>Mississippi</v>
      </c>
      <c r="K606" s="565" t="str">
        <f t="shared" ref="K606:K631" si="118">IF(+J606=F606,H606,F606)</f>
        <v>LSU</v>
      </c>
      <c r="L606" s="639">
        <v>9.5</v>
      </c>
      <c r="M606" s="634">
        <v>76</v>
      </c>
      <c r="N606" s="485" t="str">
        <f t="shared" si="117"/>
        <v>Mississippi</v>
      </c>
      <c r="O606" s="640">
        <v>31</v>
      </c>
      <c r="P606" s="668" t="str">
        <f t="shared" si="113"/>
        <v>LSU</v>
      </c>
      <c r="Q606" s="614">
        <v>17</v>
      </c>
      <c r="R606" s="510" t="str">
        <f>IF(+N606=K606,+N606,IF(+O606-Q606&lt;L606,+K606,+J606))</f>
        <v>Mississippi</v>
      </c>
      <c r="S606" s="510" t="str">
        <f>IF(+R606=J606,+K606,+J606)</f>
        <v>LSU</v>
      </c>
      <c r="T606" s="500" t="str">
        <f>J606</f>
        <v>Mississippi</v>
      </c>
      <c r="U606" s="481" t="str">
        <f>IF($N606=$J606,IF($O606-$Q606=$L606,"T",IF($R606=T606,"W","L")),IF($R606=T606,"W","L"))</f>
        <v>W</v>
      </c>
      <c r="V606" s="492" t="str">
        <f>F606</f>
        <v>LSU</v>
      </c>
      <c r="W606" s="643">
        <v>53</v>
      </c>
      <c r="X606" s="492" t="str">
        <f>IF(+V606=F606,H606,F606)</f>
        <v>Mississippi</v>
      </c>
      <c r="Y606" s="644">
        <v>48</v>
      </c>
    </row>
    <row r="607" spans="1:25" ht="16" x14ac:dyDescent="0.8">
      <c r="A607" s="485">
        <v>8</v>
      </c>
      <c r="B607" s="636" t="s">
        <v>39</v>
      </c>
      <c r="C607" s="638">
        <v>44492</v>
      </c>
      <c r="D607" s="630">
        <f>19.5/24</f>
        <v>0.8125</v>
      </c>
      <c r="E607" s="481" t="s">
        <v>92</v>
      </c>
      <c r="F607" s="636" t="s">
        <v>135</v>
      </c>
      <c r="G607" s="481" t="str">
        <f t="shared" si="107"/>
        <v>SEC</v>
      </c>
      <c r="H607" s="636" t="s">
        <v>236</v>
      </c>
      <c r="I607" s="481" t="str">
        <f t="shared" si="110"/>
        <v>SEC</v>
      </c>
      <c r="J607" s="636" t="str">
        <f>H607</f>
        <v>Texas A&amp;M</v>
      </c>
      <c r="K607" s="565" t="str">
        <f t="shared" si="118"/>
        <v>South Carolina</v>
      </c>
      <c r="L607" s="639">
        <v>21</v>
      </c>
      <c r="M607" s="634">
        <v>45</v>
      </c>
      <c r="N607" s="485" t="str">
        <f t="shared" si="117"/>
        <v>Texas A&amp;M</v>
      </c>
      <c r="O607" s="640">
        <v>44</v>
      </c>
      <c r="P607" s="668" t="str">
        <f t="shared" si="113"/>
        <v>South Carolina</v>
      </c>
      <c r="Q607" s="614">
        <v>14</v>
      </c>
      <c r="R607" s="510" t="str">
        <f>IF(+N607=K607,+N607,IF(+O607-Q607&lt;L607,+K607,+J607))</f>
        <v>Texas A&amp;M</v>
      </c>
      <c r="S607" s="510" t="str">
        <f>IF(+R607=J607,+K607,+J607)</f>
        <v>South Carolina</v>
      </c>
      <c r="T607" s="500" t="str">
        <f>J607</f>
        <v>Texas A&amp;M</v>
      </c>
      <c r="U607" s="481" t="str">
        <f>IF($N607=$J607,IF($O607-$Q607=$L607,"T",IF($R607=T607,"W","L")),IF($R607=T607,"W","L"))</f>
        <v>W</v>
      </c>
      <c r="V607" s="492" t="str">
        <f>H607</f>
        <v>Texas A&amp;M</v>
      </c>
      <c r="W607" s="643">
        <v>48</v>
      </c>
      <c r="X607" s="492" t="str">
        <f>IF(+V607=F607,H607,F607)</f>
        <v>South Carolina</v>
      </c>
      <c r="Y607" s="644">
        <v>3</v>
      </c>
    </row>
    <row r="608" spans="1:25" ht="16" x14ac:dyDescent="0.8">
      <c r="A608" s="485">
        <v>8</v>
      </c>
      <c r="B608" s="636" t="s">
        <v>39</v>
      </c>
      <c r="C608" s="638">
        <v>44492</v>
      </c>
      <c r="D608" s="630">
        <f>16/24</f>
        <v>0.66666666666666663</v>
      </c>
      <c r="E608" s="481" t="s">
        <v>92</v>
      </c>
      <c r="F608" s="636" t="s">
        <v>230</v>
      </c>
      <c r="G608" s="481" t="str">
        <f t="shared" si="107"/>
        <v>SEC</v>
      </c>
      <c r="H608" s="636" t="s">
        <v>175</v>
      </c>
      <c r="I608" s="481" t="str">
        <f t="shared" si="110"/>
        <v>SEC</v>
      </c>
      <c r="J608" s="636" t="str">
        <f>F608</f>
        <v>Mississippi State</v>
      </c>
      <c r="K608" s="565" t="str">
        <f t="shared" si="118"/>
        <v>Vanderbilt</v>
      </c>
      <c r="L608" s="639">
        <v>20.5</v>
      </c>
      <c r="M608" s="634">
        <v>51</v>
      </c>
      <c r="N608" s="485" t="str">
        <f>F608</f>
        <v>Mississippi State</v>
      </c>
      <c r="O608" s="640">
        <v>45</v>
      </c>
      <c r="P608" s="668" t="str">
        <f t="shared" si="113"/>
        <v>Vanderbilt</v>
      </c>
      <c r="Q608" s="614">
        <v>6</v>
      </c>
      <c r="R608" s="510" t="str">
        <f>IF(+N608=K608,+N608,IF(+O608-Q608&lt;L608,+K608,+J608))</f>
        <v>Mississippi State</v>
      </c>
      <c r="S608" s="510" t="str">
        <f>IF(+R608=J608,+K608,+J608)</f>
        <v>Vanderbilt</v>
      </c>
      <c r="T608" s="500" t="str">
        <f>H608</f>
        <v>Vanderbilt</v>
      </c>
      <c r="U608" s="481" t="str">
        <f>IF($N608=$J608,IF($O608-$Q608=$L608,"T",IF($R608=T608,"W","L")),IF($R608=T608,"W","L"))</f>
        <v>L</v>
      </c>
      <c r="V608" s="492" t="str">
        <f>F608</f>
        <v>Mississippi State</v>
      </c>
      <c r="W608" s="643">
        <v>24</v>
      </c>
      <c r="X608" s="492" t="str">
        <f>IF(+V608=F608,H608,F608)</f>
        <v>Vanderbilt</v>
      </c>
      <c r="Y608" s="644">
        <v>17</v>
      </c>
    </row>
    <row r="609" spans="1:25" ht="16" hidden="1" x14ac:dyDescent="0.8">
      <c r="A609" s="485">
        <v>8</v>
      </c>
      <c r="B609" s="636" t="s">
        <v>39</v>
      </c>
      <c r="C609" s="638">
        <v>44492</v>
      </c>
      <c r="D609" s="630"/>
      <c r="E609" s="481"/>
      <c r="F609" s="636" t="s">
        <v>86</v>
      </c>
      <c r="G609" s="481" t="str">
        <f t="shared" si="107"/>
        <v>P12</v>
      </c>
      <c r="H609" s="636" t="s">
        <v>241</v>
      </c>
      <c r="I609" s="481" t="str">
        <f t="shared" si="110"/>
        <v>ZZZ</v>
      </c>
      <c r="J609" s="636"/>
      <c r="K609" s="565" t="str">
        <f t="shared" si="118"/>
        <v>Arizona State</v>
      </c>
      <c r="L609" s="639"/>
      <c r="M609" s="634"/>
      <c r="N609" s="485"/>
      <c r="O609" s="640"/>
      <c r="P609" s="668"/>
      <c r="Q609" s="614"/>
      <c r="R609" s="510"/>
      <c r="S609" s="510"/>
      <c r="T609" s="500"/>
      <c r="U609" s="481"/>
      <c r="W609" s="643"/>
      <c r="Y609" s="644"/>
    </row>
    <row r="610" spans="1:25" ht="16" hidden="1" x14ac:dyDescent="0.8">
      <c r="A610" s="485">
        <v>8</v>
      </c>
      <c r="B610" s="636" t="s">
        <v>39</v>
      </c>
      <c r="C610" s="638">
        <v>44492</v>
      </c>
      <c r="D610" s="630"/>
      <c r="E610" s="481"/>
      <c r="F610" s="636" t="s">
        <v>224</v>
      </c>
      <c r="G610" s="481" t="str">
        <f t="shared" si="107"/>
        <v>SEC</v>
      </c>
      <c r="H610" s="636" t="s">
        <v>241</v>
      </c>
      <c r="I610" s="481" t="str">
        <f t="shared" si="110"/>
        <v>ZZZ</v>
      </c>
      <c r="J610" s="636"/>
      <c r="K610" s="565" t="str">
        <f t="shared" si="118"/>
        <v>Auburn</v>
      </c>
      <c r="L610" s="639"/>
      <c r="M610" s="634"/>
      <c r="N610" s="485"/>
      <c r="O610" s="640"/>
      <c r="P610" s="668"/>
      <c r="Q610" s="614"/>
      <c r="R610" s="510"/>
      <c r="S610" s="510"/>
      <c r="T610" s="500"/>
      <c r="U610" s="481"/>
      <c r="W610" s="643"/>
      <c r="Y610" s="644"/>
    </row>
    <row r="611" spans="1:25" ht="16" hidden="1" x14ac:dyDescent="0.8">
      <c r="A611" s="485">
        <v>8</v>
      </c>
      <c r="B611" s="636" t="s">
        <v>39</v>
      </c>
      <c r="C611" s="638">
        <v>44492</v>
      </c>
      <c r="D611" s="630"/>
      <c r="E611" s="481"/>
      <c r="F611" s="636" t="s">
        <v>156</v>
      </c>
      <c r="G611" s="481" t="str">
        <f t="shared" si="107"/>
        <v>B12</v>
      </c>
      <c r="H611" s="636" t="s">
        <v>241</v>
      </c>
      <c r="I611" s="481" t="str">
        <f t="shared" si="110"/>
        <v>ZZZ</v>
      </c>
      <c r="J611" s="636"/>
      <c r="K611" s="565" t="str">
        <f t="shared" si="118"/>
        <v>Baylor</v>
      </c>
      <c r="L611" s="639"/>
      <c r="M611" s="634"/>
      <c r="N611" s="485"/>
      <c r="O611" s="640"/>
      <c r="P611" s="668"/>
      <c r="Q611" s="614"/>
      <c r="R611" s="510"/>
      <c r="S611" s="510"/>
      <c r="T611" s="500"/>
      <c r="U611" s="481"/>
      <c r="W611" s="643"/>
      <c r="Y611" s="644"/>
    </row>
    <row r="612" spans="1:25" ht="16" hidden="1" x14ac:dyDescent="0.8">
      <c r="A612" s="485">
        <v>8</v>
      </c>
      <c r="B612" s="636" t="s">
        <v>39</v>
      </c>
      <c r="C612" s="638">
        <v>44492</v>
      </c>
      <c r="D612" s="630"/>
      <c r="E612" s="481"/>
      <c r="F612" s="636" t="s">
        <v>199</v>
      </c>
      <c r="G612" s="481" t="str">
        <f t="shared" si="107"/>
        <v>MWC</v>
      </c>
      <c r="H612" s="636" t="s">
        <v>241</v>
      </c>
      <c r="I612" s="481" t="str">
        <f t="shared" si="110"/>
        <v>ZZZ</v>
      </c>
      <c r="J612" s="636"/>
      <c r="K612" s="565" t="str">
        <f t="shared" si="118"/>
        <v>Boise State</v>
      </c>
      <c r="L612" s="639"/>
      <c r="M612" s="634"/>
      <c r="N612" s="485"/>
      <c r="O612" s="640"/>
      <c r="P612" s="668"/>
      <c r="Q612" s="614"/>
      <c r="R612" s="510"/>
      <c r="S612" s="510"/>
      <c r="T612" s="500"/>
      <c r="U612" s="481"/>
      <c r="W612" s="643"/>
      <c r="Y612" s="644"/>
    </row>
    <row r="613" spans="1:25" ht="16" hidden="1" x14ac:dyDescent="0.8">
      <c r="A613" s="485">
        <v>8</v>
      </c>
      <c r="B613" s="636" t="s">
        <v>39</v>
      </c>
      <c r="C613" s="638">
        <v>44492</v>
      </c>
      <c r="D613" s="630"/>
      <c r="E613" s="481"/>
      <c r="F613" s="636" t="s">
        <v>124</v>
      </c>
      <c r="G613" s="481" t="str">
        <f t="shared" si="107"/>
        <v>ACC</v>
      </c>
      <c r="H613" s="636" t="s">
        <v>241</v>
      </c>
      <c r="I613" s="481" t="str">
        <f t="shared" si="110"/>
        <v>ZZZ</v>
      </c>
      <c r="J613" s="636"/>
      <c r="K613" s="565" t="str">
        <f t="shared" si="118"/>
        <v>Duke</v>
      </c>
      <c r="L613" s="639"/>
      <c r="M613" s="634"/>
      <c r="N613" s="485"/>
      <c r="O613" s="640"/>
      <c r="P613" s="668"/>
      <c r="Q613" s="614"/>
      <c r="R613" s="510"/>
      <c r="S613" s="510"/>
      <c r="T613" s="500"/>
      <c r="U613" s="481"/>
      <c r="W613" s="643"/>
      <c r="Y613" s="644"/>
    </row>
    <row r="614" spans="1:25" ht="16" hidden="1" x14ac:dyDescent="0.8">
      <c r="A614" s="485">
        <v>8</v>
      </c>
      <c r="B614" s="636" t="s">
        <v>39</v>
      </c>
      <c r="C614" s="638">
        <v>44492</v>
      </c>
      <c r="D614" s="630"/>
      <c r="E614" s="481"/>
      <c r="F614" s="636" t="s">
        <v>146</v>
      </c>
      <c r="G614" s="481" t="str">
        <f t="shared" si="107"/>
        <v>SEC</v>
      </c>
      <c r="H614" s="636" t="s">
        <v>241</v>
      </c>
      <c r="I614" s="481" t="str">
        <f t="shared" si="110"/>
        <v>ZZZ</v>
      </c>
      <c r="J614" s="636"/>
      <c r="K614" s="565" t="str">
        <f t="shared" si="118"/>
        <v>Florida</v>
      </c>
      <c r="L614" s="639"/>
      <c r="M614" s="634"/>
      <c r="N614" s="485"/>
      <c r="O614" s="640"/>
      <c r="P614" s="668"/>
      <c r="Q614" s="614"/>
      <c r="R614" s="510"/>
      <c r="S614" s="510"/>
      <c r="T614" s="500"/>
      <c r="U614" s="481"/>
      <c r="W614" s="643"/>
      <c r="Y614" s="644"/>
    </row>
    <row r="615" spans="1:25" ht="16" hidden="1" x14ac:dyDescent="0.8">
      <c r="A615" s="485">
        <v>8</v>
      </c>
      <c r="B615" s="636" t="s">
        <v>39</v>
      </c>
      <c r="C615" s="638">
        <v>44492</v>
      </c>
      <c r="D615" s="630"/>
      <c r="E615" s="481"/>
      <c r="F615" s="636" t="s">
        <v>226</v>
      </c>
      <c r="G615" s="481" t="str">
        <f t="shared" si="107"/>
        <v>SEC</v>
      </c>
      <c r="H615" s="636" t="s">
        <v>241</v>
      </c>
      <c r="I615" s="481" t="str">
        <f t="shared" si="110"/>
        <v>ZZZ</v>
      </c>
      <c r="J615" s="636"/>
      <c r="K615" s="565" t="str">
        <f t="shared" si="118"/>
        <v>Georgia</v>
      </c>
      <c r="L615" s="639"/>
      <c r="M615" s="634"/>
      <c r="N615" s="485"/>
      <c r="O615" s="640"/>
      <c r="P615" s="668"/>
      <c r="Q615" s="614"/>
      <c r="R615" s="510"/>
      <c r="S615" s="510"/>
      <c r="T615" s="500"/>
      <c r="U615" s="481"/>
      <c r="W615" s="643"/>
      <c r="Y615" s="644"/>
    </row>
    <row r="616" spans="1:25" ht="16" hidden="1" x14ac:dyDescent="0.8">
      <c r="A616" s="485">
        <v>8</v>
      </c>
      <c r="B616" s="636" t="s">
        <v>39</v>
      </c>
      <c r="C616" s="638">
        <v>44492</v>
      </c>
      <c r="D616" s="630"/>
      <c r="E616" s="481"/>
      <c r="F616" s="636" t="s">
        <v>223</v>
      </c>
      <c r="G616" s="481" t="str">
        <f t="shared" si="107"/>
        <v>SB</v>
      </c>
      <c r="H616" s="636" t="s">
        <v>241</v>
      </c>
      <c r="I616" s="481" t="str">
        <f t="shared" si="110"/>
        <v>ZZZ</v>
      </c>
      <c r="J616" s="636"/>
      <c r="K616" s="565" t="str">
        <f t="shared" si="118"/>
        <v>Georgia Southern</v>
      </c>
      <c r="L616" s="639"/>
      <c r="M616" s="634"/>
      <c r="N616" s="485"/>
      <c r="O616" s="640"/>
      <c r="P616" s="668"/>
      <c r="Q616" s="614"/>
      <c r="R616" s="510"/>
      <c r="S616" s="510"/>
      <c r="T616" s="500"/>
      <c r="U616" s="481"/>
      <c r="W616" s="643"/>
      <c r="Y616" s="644"/>
    </row>
    <row r="617" spans="1:25" ht="16" hidden="1" x14ac:dyDescent="0.8">
      <c r="A617" s="485">
        <v>8</v>
      </c>
      <c r="B617" s="636" t="s">
        <v>39</v>
      </c>
      <c r="C617" s="638">
        <v>44492</v>
      </c>
      <c r="D617" s="630"/>
      <c r="E617" s="481"/>
      <c r="F617" s="636" t="s">
        <v>144</v>
      </c>
      <c r="G617" s="481" t="str">
        <f t="shared" si="107"/>
        <v>B10</v>
      </c>
      <c r="H617" s="636" t="s">
        <v>241</v>
      </c>
      <c r="I617" s="481" t="str">
        <f t="shared" si="110"/>
        <v>ZZZ</v>
      </c>
      <c r="J617" s="636"/>
      <c r="K617" s="565" t="str">
        <f t="shared" si="118"/>
        <v>Iowa</v>
      </c>
      <c r="L617" s="639"/>
      <c r="M617" s="634"/>
      <c r="N617" s="485"/>
      <c r="O617" s="640"/>
      <c r="P617" s="668"/>
      <c r="Q617" s="614"/>
      <c r="R617" s="510"/>
      <c r="S617" s="510"/>
      <c r="T617" s="500"/>
      <c r="U617" s="481"/>
      <c r="W617" s="643"/>
      <c r="Y617" s="644"/>
    </row>
    <row r="618" spans="1:25" ht="16" hidden="1" x14ac:dyDescent="0.8">
      <c r="A618" s="485">
        <v>8</v>
      </c>
      <c r="B618" s="636" t="s">
        <v>39</v>
      </c>
      <c r="C618" s="638">
        <v>44492</v>
      </c>
      <c r="D618" s="630"/>
      <c r="E618" s="481"/>
      <c r="F618" s="636" t="s">
        <v>181</v>
      </c>
      <c r="G618" s="481" t="str">
        <f t="shared" si="107"/>
        <v>SEC</v>
      </c>
      <c r="H618" s="636" t="s">
        <v>241</v>
      </c>
      <c r="I618" s="481" t="str">
        <f t="shared" si="110"/>
        <v>ZZZ</v>
      </c>
      <c r="J618" s="636"/>
      <c r="K618" s="565" t="str">
        <f t="shared" si="118"/>
        <v>Kentucky</v>
      </c>
      <c r="L618" s="639"/>
      <c r="M618" s="634"/>
      <c r="N618" s="485"/>
      <c r="O618" s="640"/>
      <c r="P618" s="668"/>
      <c r="Q618" s="614"/>
      <c r="R618" s="510"/>
      <c r="S618" s="510"/>
      <c r="T618" s="500"/>
      <c r="U618" s="481"/>
      <c r="W618" s="643"/>
      <c r="Y618" s="644"/>
    </row>
    <row r="619" spans="1:25" ht="16" hidden="1" x14ac:dyDescent="0.8">
      <c r="A619" s="485">
        <v>8</v>
      </c>
      <c r="B619" s="636" t="s">
        <v>39</v>
      </c>
      <c r="C619" s="638">
        <v>44492</v>
      </c>
      <c r="D619" s="630"/>
      <c r="E619" s="481"/>
      <c r="F619" s="636" t="s">
        <v>174</v>
      </c>
      <c r="G619" s="481" t="str">
        <f t="shared" si="107"/>
        <v>CUSA</v>
      </c>
      <c r="H619" s="636" t="s">
        <v>241</v>
      </c>
      <c r="I619" s="481" t="str">
        <f t="shared" si="110"/>
        <v>ZZZ</v>
      </c>
      <c r="J619" s="636"/>
      <c r="K619" s="565" t="str">
        <f t="shared" si="118"/>
        <v>Marshall</v>
      </c>
      <c r="L619" s="639"/>
      <c r="M619" s="634"/>
      <c r="N619" s="485"/>
      <c r="O619" s="640"/>
      <c r="P619" s="668"/>
      <c r="Q619" s="614"/>
      <c r="R619" s="510"/>
      <c r="S619" s="510"/>
      <c r="T619" s="500"/>
      <c r="U619" s="481"/>
      <c r="W619" s="643"/>
      <c r="Y619" s="644"/>
    </row>
    <row r="620" spans="1:25" ht="16" hidden="1" x14ac:dyDescent="0.8">
      <c r="A620" s="485">
        <v>8</v>
      </c>
      <c r="B620" s="636" t="s">
        <v>39</v>
      </c>
      <c r="C620" s="638">
        <v>44492</v>
      </c>
      <c r="D620" s="630"/>
      <c r="E620" s="481"/>
      <c r="F620" s="636" t="s">
        <v>149</v>
      </c>
      <c r="G620" s="481" t="str">
        <f t="shared" si="107"/>
        <v>B10</v>
      </c>
      <c r="H620" s="636" t="s">
        <v>241</v>
      </c>
      <c r="I620" s="481" t="str">
        <f t="shared" si="110"/>
        <v>ZZZ</v>
      </c>
      <c r="J620" s="636"/>
      <c r="K620" s="565" t="str">
        <f t="shared" si="118"/>
        <v>Michigan State</v>
      </c>
      <c r="L620" s="639"/>
      <c r="M620" s="634"/>
      <c r="N620" s="485"/>
      <c r="O620" s="640"/>
      <c r="P620" s="668"/>
      <c r="Q620" s="614"/>
      <c r="R620" s="510"/>
      <c r="S620" s="510"/>
      <c r="T620" s="500"/>
      <c r="U620" s="481"/>
      <c r="W620" s="643"/>
      <c r="Y620" s="644"/>
    </row>
    <row r="621" spans="1:25" ht="16" hidden="1" x14ac:dyDescent="0.8">
      <c r="A621" s="485">
        <v>8</v>
      </c>
      <c r="B621" s="636" t="s">
        <v>39</v>
      </c>
      <c r="C621" s="638">
        <v>44492</v>
      </c>
      <c r="D621" s="630"/>
      <c r="E621" s="481"/>
      <c r="F621" s="636" t="s">
        <v>232</v>
      </c>
      <c r="G621" s="481" t="str">
        <f t="shared" si="107"/>
        <v>SEC</v>
      </c>
      <c r="H621" s="636" t="s">
        <v>241</v>
      </c>
      <c r="I621" s="481" t="str">
        <f t="shared" si="110"/>
        <v>ZZZ</v>
      </c>
      <c r="J621" s="636"/>
      <c r="K621" s="565" t="str">
        <f t="shared" si="118"/>
        <v>Missouri</v>
      </c>
      <c r="L621" s="639"/>
      <c r="M621" s="634"/>
      <c r="N621" s="485"/>
      <c r="O621" s="640"/>
      <c r="P621" s="668"/>
      <c r="Q621" s="614"/>
      <c r="R621" s="510"/>
      <c r="S621" s="510"/>
      <c r="T621" s="500"/>
      <c r="U621" s="481"/>
      <c r="W621" s="643"/>
      <c r="Y621" s="644"/>
    </row>
    <row r="622" spans="1:25" ht="16" hidden="1" x14ac:dyDescent="0.8">
      <c r="A622" s="485">
        <v>8</v>
      </c>
      <c r="B622" s="636" t="s">
        <v>39</v>
      </c>
      <c r="C622" s="638">
        <v>44492</v>
      </c>
      <c r="D622" s="630"/>
      <c r="E622" s="481"/>
      <c r="F622" s="636" t="s">
        <v>151</v>
      </c>
      <c r="G622" s="481" t="str">
        <f t="shared" si="107"/>
        <v>B10</v>
      </c>
      <c r="H622" s="636" t="s">
        <v>241</v>
      </c>
      <c r="I622" s="481" t="str">
        <f t="shared" si="110"/>
        <v>ZZZ</v>
      </c>
      <c r="J622" s="636"/>
      <c r="K622" s="565" t="str">
        <f t="shared" si="118"/>
        <v>Nebraska</v>
      </c>
      <c r="L622" s="639"/>
      <c r="M622" s="634"/>
      <c r="N622" s="485"/>
      <c r="O622" s="640"/>
      <c r="P622" s="668"/>
      <c r="Q622" s="614"/>
      <c r="R622" s="510"/>
      <c r="S622" s="510"/>
      <c r="T622" s="500"/>
      <c r="U622" s="481"/>
      <c r="W622" s="643"/>
      <c r="Y622" s="644"/>
    </row>
    <row r="623" spans="1:25" ht="16" hidden="1" x14ac:dyDescent="0.8">
      <c r="A623" s="485">
        <v>8</v>
      </c>
      <c r="B623" s="636" t="s">
        <v>39</v>
      </c>
      <c r="C623" s="638">
        <v>44492</v>
      </c>
      <c r="D623" s="630"/>
      <c r="E623" s="481"/>
      <c r="F623" s="636" t="s">
        <v>134</v>
      </c>
      <c r="G623" s="481" t="str">
        <f t="shared" si="107"/>
        <v>ACC</v>
      </c>
      <c r="H623" s="636" t="s">
        <v>241</v>
      </c>
      <c r="I623" s="481" t="str">
        <f t="shared" si="110"/>
        <v>ZZZ</v>
      </c>
      <c r="J623" s="636"/>
      <c r="K623" s="565" t="str">
        <f t="shared" si="118"/>
        <v>North Carolina</v>
      </c>
      <c r="L623" s="639"/>
      <c r="M623" s="634"/>
      <c r="N623" s="485"/>
      <c r="O623" s="640"/>
      <c r="P623" s="668"/>
      <c r="Q623" s="614"/>
      <c r="R623" s="510"/>
      <c r="S623" s="510"/>
      <c r="T623" s="500"/>
      <c r="U623" s="481"/>
      <c r="W623" s="643"/>
      <c r="Y623" s="644"/>
    </row>
    <row r="624" spans="1:25" ht="16" hidden="1" x14ac:dyDescent="0.8">
      <c r="A624" s="485">
        <v>8</v>
      </c>
      <c r="B624" s="636" t="s">
        <v>39</v>
      </c>
      <c r="C624" s="638">
        <v>44492</v>
      </c>
      <c r="D624" s="630"/>
      <c r="E624" s="481"/>
      <c r="F624" s="636" t="s">
        <v>180</v>
      </c>
      <c r="G624" s="481" t="str">
        <f t="shared" si="107"/>
        <v>CUSA</v>
      </c>
      <c r="H624" s="636" t="s">
        <v>241</v>
      </c>
      <c r="I624" s="481" t="str">
        <f t="shared" si="110"/>
        <v>ZZZ</v>
      </c>
      <c r="J624" s="636"/>
      <c r="K624" s="565" t="str">
        <f t="shared" si="118"/>
        <v>Old Dominion</v>
      </c>
      <c r="L624" s="639"/>
      <c r="M624" s="634"/>
      <c r="N624" s="485"/>
      <c r="O624" s="640"/>
      <c r="P624" s="668"/>
      <c r="Q624" s="614"/>
      <c r="R624" s="510"/>
      <c r="S624" s="510"/>
      <c r="T624" s="500"/>
      <c r="U624" s="481"/>
      <c r="W624" s="643"/>
      <c r="Y624" s="644"/>
    </row>
    <row r="625" spans="1:25" ht="16" hidden="1" x14ac:dyDescent="0.8">
      <c r="A625" s="485">
        <v>8</v>
      </c>
      <c r="B625" s="636" t="s">
        <v>39</v>
      </c>
      <c r="C625" s="638">
        <v>44492</v>
      </c>
      <c r="D625" s="630"/>
      <c r="E625" s="481"/>
      <c r="F625" s="636" t="s">
        <v>99</v>
      </c>
      <c r="G625" s="481" t="str">
        <f t="shared" si="107"/>
        <v>B10</v>
      </c>
      <c r="H625" s="636" t="s">
        <v>241</v>
      </c>
      <c r="I625" s="481" t="str">
        <f t="shared" si="110"/>
        <v>ZZZ</v>
      </c>
      <c r="J625" s="636"/>
      <c r="K625" s="565" t="str">
        <f t="shared" si="118"/>
        <v>Rutgers</v>
      </c>
      <c r="L625" s="639"/>
      <c r="M625" s="634"/>
      <c r="N625" s="485"/>
      <c r="O625" s="640"/>
      <c r="P625" s="668"/>
      <c r="Q625" s="614"/>
      <c r="R625" s="510"/>
      <c r="S625" s="510"/>
      <c r="T625" s="500"/>
      <c r="U625" s="481"/>
      <c r="W625" s="643"/>
      <c r="Y625" s="644"/>
    </row>
    <row r="626" spans="1:25" ht="16" hidden="1" x14ac:dyDescent="0.8">
      <c r="A626" s="485">
        <v>8</v>
      </c>
      <c r="B626" s="636" t="s">
        <v>39</v>
      </c>
      <c r="C626" s="638">
        <v>44492</v>
      </c>
      <c r="D626" s="630"/>
      <c r="E626" s="481"/>
      <c r="F626" s="636" t="s">
        <v>182</v>
      </c>
      <c r="G626" s="481" t="str">
        <f t="shared" ref="G626:G689" si="119">VLOOKUP(+F626,$F$995:$G$1242,2,FALSE)</f>
        <v>CUSA</v>
      </c>
      <c r="H626" s="636" t="s">
        <v>241</v>
      </c>
      <c r="I626" s="481" t="str">
        <f t="shared" si="110"/>
        <v>ZZZ</v>
      </c>
      <c r="J626" s="636"/>
      <c r="K626" s="565" t="str">
        <f t="shared" si="118"/>
        <v>Southern Miss</v>
      </c>
      <c r="L626" s="639"/>
      <c r="M626" s="634"/>
      <c r="N626" s="485"/>
      <c r="O626" s="640"/>
      <c r="P626" s="668"/>
      <c r="Q626" s="614"/>
      <c r="R626" s="510"/>
      <c r="S626" s="510"/>
      <c r="T626" s="500"/>
      <c r="U626" s="481"/>
      <c r="W626" s="643"/>
      <c r="Y626" s="644"/>
    </row>
    <row r="627" spans="1:25" ht="16" hidden="1" x14ac:dyDescent="0.8">
      <c r="A627" s="485">
        <v>8</v>
      </c>
      <c r="B627" s="636" t="s">
        <v>39</v>
      </c>
      <c r="C627" s="638">
        <v>44492</v>
      </c>
      <c r="D627" s="630"/>
      <c r="E627" s="481"/>
      <c r="F627" s="636" t="s">
        <v>41</v>
      </c>
      <c r="G627" s="481" t="str">
        <f t="shared" si="119"/>
        <v>P12</v>
      </c>
      <c r="H627" s="636" t="s">
        <v>241</v>
      </c>
      <c r="I627" s="481" t="str">
        <f t="shared" si="110"/>
        <v>ZZZ</v>
      </c>
      <c r="J627" s="636"/>
      <c r="K627" s="565" t="str">
        <f t="shared" si="118"/>
        <v>Stanford</v>
      </c>
      <c r="L627" s="639"/>
      <c r="M627" s="634"/>
      <c r="N627" s="485"/>
      <c r="O627" s="640"/>
      <c r="P627" s="668"/>
      <c r="Q627" s="614"/>
      <c r="R627" s="510"/>
      <c r="S627" s="510"/>
      <c r="T627" s="500"/>
      <c r="U627" s="481"/>
      <c r="W627" s="643"/>
      <c r="Y627" s="644"/>
    </row>
    <row r="628" spans="1:25" ht="16" hidden="1" x14ac:dyDescent="0.8">
      <c r="A628" s="485">
        <v>8</v>
      </c>
      <c r="B628" s="636" t="s">
        <v>39</v>
      </c>
      <c r="C628" s="638">
        <v>44492</v>
      </c>
      <c r="D628" s="630"/>
      <c r="E628" s="481"/>
      <c r="F628" s="636" t="s">
        <v>168</v>
      </c>
      <c r="G628" s="481" t="str">
        <f t="shared" si="119"/>
        <v>B12</v>
      </c>
      <c r="H628" s="636" t="s">
        <v>241</v>
      </c>
      <c r="I628" s="481" t="str">
        <f t="shared" si="110"/>
        <v>ZZZ</v>
      </c>
      <c r="J628" s="636"/>
      <c r="K628" s="565" t="str">
        <f t="shared" si="118"/>
        <v>Texas</v>
      </c>
      <c r="L628" s="639"/>
      <c r="M628" s="634"/>
      <c r="N628" s="485"/>
      <c r="O628" s="640"/>
      <c r="P628" s="668"/>
      <c r="Q628" s="614"/>
      <c r="R628" s="510"/>
      <c r="S628" s="510"/>
      <c r="T628" s="500"/>
      <c r="U628" s="481"/>
      <c r="W628" s="643"/>
      <c r="Y628" s="644"/>
    </row>
    <row r="629" spans="1:25" ht="16" hidden="1" x14ac:dyDescent="0.8">
      <c r="A629" s="485">
        <v>8</v>
      </c>
      <c r="B629" s="636" t="s">
        <v>39</v>
      </c>
      <c r="C629" s="638">
        <v>44492</v>
      </c>
      <c r="D629" s="630"/>
      <c r="E629" s="481"/>
      <c r="F629" s="636" t="s">
        <v>198</v>
      </c>
      <c r="G629" s="481" t="str">
        <f t="shared" si="119"/>
        <v>SB</v>
      </c>
      <c r="H629" s="636" t="s">
        <v>241</v>
      </c>
      <c r="I629" s="481" t="str">
        <f t="shared" si="110"/>
        <v>ZZZ</v>
      </c>
      <c r="J629" s="636"/>
      <c r="K629" s="565" t="str">
        <f t="shared" si="118"/>
        <v>Troy</v>
      </c>
      <c r="L629" s="639"/>
      <c r="M629" s="634"/>
      <c r="N629" s="485"/>
      <c r="O629" s="640"/>
      <c r="P629" s="668"/>
      <c r="Q629" s="614"/>
      <c r="R629" s="510"/>
      <c r="S629" s="510"/>
      <c r="T629" s="500"/>
      <c r="U629" s="481"/>
      <c r="W629" s="643"/>
      <c r="Y629" s="644"/>
    </row>
    <row r="630" spans="1:25" ht="16" hidden="1" x14ac:dyDescent="0.8">
      <c r="A630" s="485">
        <v>8</v>
      </c>
      <c r="B630" s="636" t="s">
        <v>39</v>
      </c>
      <c r="C630" s="638">
        <v>44492</v>
      </c>
      <c r="D630" s="630"/>
      <c r="E630" s="481"/>
      <c r="F630" s="636" t="s">
        <v>78</v>
      </c>
      <c r="G630" s="481" t="str">
        <f t="shared" si="119"/>
        <v>AAC</v>
      </c>
      <c r="H630" s="636" t="s">
        <v>241</v>
      </c>
      <c r="I630" s="481" t="str">
        <f t="shared" si="110"/>
        <v>ZZZ</v>
      </c>
      <c r="J630" s="636"/>
      <c r="K630" s="565" t="str">
        <f t="shared" si="118"/>
        <v>Tulsa</v>
      </c>
      <c r="L630" s="639"/>
      <c r="M630" s="634"/>
      <c r="N630" s="485"/>
      <c r="O630" s="640"/>
      <c r="P630" s="668"/>
      <c r="Q630" s="614"/>
      <c r="R630" s="510"/>
      <c r="S630" s="510"/>
      <c r="T630" s="500"/>
      <c r="U630" s="481"/>
      <c r="W630" s="643"/>
      <c r="Y630" s="644"/>
    </row>
    <row r="631" spans="1:25" ht="16" hidden="1" x14ac:dyDescent="0.8">
      <c r="A631" s="485">
        <v>8</v>
      </c>
      <c r="B631" s="636" t="s">
        <v>39</v>
      </c>
      <c r="C631" s="638">
        <v>44492</v>
      </c>
      <c r="D631" s="630"/>
      <c r="E631" s="481"/>
      <c r="F631" s="636" t="s">
        <v>163</v>
      </c>
      <c r="G631" s="481" t="str">
        <f t="shared" si="119"/>
        <v>CUSA</v>
      </c>
      <c r="H631" s="636" t="s">
        <v>241</v>
      </c>
      <c r="I631" s="481" t="str">
        <f t="shared" si="110"/>
        <v>ZZZ</v>
      </c>
      <c r="J631" s="636"/>
      <c r="K631" s="565" t="str">
        <f t="shared" si="118"/>
        <v>UTEP</v>
      </c>
      <c r="L631" s="639"/>
      <c r="M631" s="634"/>
      <c r="N631" s="485"/>
      <c r="O631" s="640"/>
      <c r="P631" s="668"/>
      <c r="Q631" s="614"/>
      <c r="R631" s="510"/>
      <c r="S631" s="510"/>
      <c r="T631" s="500"/>
      <c r="U631" s="481"/>
      <c r="W631" s="643"/>
      <c r="Y631" s="644"/>
    </row>
    <row r="632" spans="1:25" ht="16" x14ac:dyDescent="0.8">
      <c r="A632" s="485">
        <v>9</v>
      </c>
      <c r="B632" s="636" t="s">
        <v>58</v>
      </c>
      <c r="C632" s="638">
        <v>44497</v>
      </c>
      <c r="D632" s="630">
        <f>19.5/24</f>
        <v>0.8125</v>
      </c>
      <c r="E632" s="481" t="s">
        <v>40</v>
      </c>
      <c r="F632" s="636" t="s">
        <v>55</v>
      </c>
      <c r="G632" s="481" t="str">
        <f t="shared" si="119"/>
        <v>AAC</v>
      </c>
      <c r="H632" s="636" t="s">
        <v>115</v>
      </c>
      <c r="I632" s="481" t="str">
        <f t="shared" si="110"/>
        <v>AAC</v>
      </c>
      <c r="J632" s="636" t="str">
        <f>H632</f>
        <v>East Carolina</v>
      </c>
      <c r="K632" s="565" t="str">
        <f t="shared" ref="K632:K644" si="120">IF(+J632=F632,H632,F632)</f>
        <v>South Florida</v>
      </c>
      <c r="L632" s="639">
        <v>10</v>
      </c>
      <c r="M632" s="634">
        <v>56.5</v>
      </c>
      <c r="N632" s="485" t="str">
        <f>H632</f>
        <v>East Carolina</v>
      </c>
      <c r="O632" s="640">
        <v>29</v>
      </c>
      <c r="P632" s="668" t="str">
        <f t="shared" ref="P632:P651" si="121">IF(+N632=F632,H632,F632)</f>
        <v>South Florida</v>
      </c>
      <c r="Q632" s="614">
        <v>14</v>
      </c>
      <c r="R632" s="510" t="str">
        <f t="shared" ref="R632:R644" si="122">IF(+N632=K632,+N632,IF(+O632-Q632&lt;L632,+K632,+J632))</f>
        <v>East Carolina</v>
      </c>
      <c r="S632" s="510" t="str">
        <f t="shared" ref="S632:S644" si="123">IF(+R632=J632,+K632,+J632)</f>
        <v>South Florida</v>
      </c>
      <c r="T632" s="500" t="str">
        <f t="shared" ref="T632:T637" si="124">K632</f>
        <v>South Florida</v>
      </c>
      <c r="U632" s="481" t="str">
        <f t="shared" ref="U632:U649" si="125">IF($N632=$J632,IF($O632-$Q632=$L632,"T",IF($R632=T632,"W","L")),IF($R632=T632,"W","L"))</f>
        <v>L</v>
      </c>
      <c r="V632" s="492" t="str">
        <f>H632</f>
        <v>East Carolina</v>
      </c>
      <c r="W632" s="643">
        <v>44</v>
      </c>
      <c r="X632" s="492" t="str">
        <f>IF(+V632=F632,H632,F632)</f>
        <v>South Florida</v>
      </c>
      <c r="Y632" s="644">
        <v>24</v>
      </c>
    </row>
    <row r="633" spans="1:25" ht="16" x14ac:dyDescent="0.8">
      <c r="A633" s="485">
        <v>9</v>
      </c>
      <c r="B633" s="636" t="s">
        <v>58</v>
      </c>
      <c r="C633" s="638">
        <v>44497</v>
      </c>
      <c r="D633" s="630">
        <f>19.5/24</f>
        <v>0.8125</v>
      </c>
      <c r="E633" s="481" t="s">
        <v>272</v>
      </c>
      <c r="F633" s="636" t="s">
        <v>198</v>
      </c>
      <c r="G633" s="481" t="str">
        <f t="shared" si="119"/>
        <v>SB</v>
      </c>
      <c r="H633" s="636" t="s">
        <v>218</v>
      </c>
      <c r="I633" s="481" t="str">
        <f t="shared" si="110"/>
        <v>SB</v>
      </c>
      <c r="J633" s="636" t="str">
        <f>H633</f>
        <v>Coastal Carolina</v>
      </c>
      <c r="K633" s="565" t="str">
        <f>IF(+J633=F633,H633,F633)</f>
        <v>Troy</v>
      </c>
      <c r="L633" s="639">
        <v>17.5</v>
      </c>
      <c r="M633" s="634">
        <v>54.5</v>
      </c>
      <c r="N633" s="485" t="str">
        <f>H633</f>
        <v>Coastal Carolina</v>
      </c>
      <c r="O633" s="640">
        <v>35</v>
      </c>
      <c r="P633" s="668" t="str">
        <f>IF(+N633=F633,H633,F633)</f>
        <v>Troy</v>
      </c>
      <c r="Q633" s="614">
        <v>28</v>
      </c>
      <c r="R633" s="510" t="str">
        <f>IF(+N633=K633,+N633,IF(+O633-Q633&lt;L633,+K633,+J633))</f>
        <v>Troy</v>
      </c>
      <c r="S633" s="510" t="str">
        <f>IF(+R633=J633,+K633,+J633)</f>
        <v>Coastal Carolina</v>
      </c>
      <c r="T633" s="500" t="str">
        <f t="shared" si="124"/>
        <v>Troy</v>
      </c>
      <c r="U633" s="481" t="str">
        <f>IF($N633=$J633,IF($O633-$Q633=$L633,"T",IF($R633=T633,"W","L")),IF($R633=T633,"W","L"))</f>
        <v>W</v>
      </c>
      <c r="V633" s="492" t="str">
        <f>H633</f>
        <v>Coastal Carolina</v>
      </c>
      <c r="W633" s="643">
        <v>42</v>
      </c>
      <c r="X633" s="492" t="str">
        <f>IF(+V633=F633,H633,F633)</f>
        <v>Troy</v>
      </c>
      <c r="Y633" s="644">
        <v>38</v>
      </c>
    </row>
    <row r="634" spans="1:25" ht="16" x14ac:dyDescent="0.8">
      <c r="A634" s="485">
        <v>9</v>
      </c>
      <c r="B634" s="636" t="s">
        <v>95</v>
      </c>
      <c r="C634" s="638">
        <v>44498</v>
      </c>
      <c r="D634" s="630">
        <f>19.5/24</f>
        <v>0.8125</v>
      </c>
      <c r="E634" s="481" t="s">
        <v>272</v>
      </c>
      <c r="F634" s="636" t="s">
        <v>103</v>
      </c>
      <c r="G634" s="481" t="str">
        <f t="shared" si="119"/>
        <v>AAC</v>
      </c>
      <c r="H634" s="636" t="s">
        <v>78</v>
      </c>
      <c r="I634" s="481" t="str">
        <f t="shared" si="110"/>
        <v>AAC</v>
      </c>
      <c r="J634" s="636" t="str">
        <f>H634</f>
        <v>Tulsa</v>
      </c>
      <c r="K634" s="565" t="str">
        <f>IF(+J634=F634,H634,F634)</f>
        <v>Navy</v>
      </c>
      <c r="L634" s="639">
        <v>11</v>
      </c>
      <c r="M634" s="634">
        <v>46.5</v>
      </c>
      <c r="N634" s="485" t="str">
        <f>F634</f>
        <v>Navy</v>
      </c>
      <c r="O634" s="640">
        <v>20</v>
      </c>
      <c r="P634" s="668" t="str">
        <f>IF(+N634=F634,H634,F634)</f>
        <v>Tulsa</v>
      </c>
      <c r="Q634" s="614">
        <v>17</v>
      </c>
      <c r="R634" s="510" t="str">
        <f>IF(+N634=K634,+N634,IF(+O634-Q634&lt;L634,+K634,+J634))</f>
        <v>Navy</v>
      </c>
      <c r="S634" s="510" t="str">
        <f>IF(+R634=J634,+K634,+J634)</f>
        <v>Tulsa</v>
      </c>
      <c r="T634" s="500" t="str">
        <f t="shared" si="124"/>
        <v>Navy</v>
      </c>
      <c r="U634" s="481" t="str">
        <f>IF($N634=$J634,IF($O634-$Q634=$L634,"T",IF($R634=T634,"W","L")),IF($R634=T634,"W","L"))</f>
        <v>W</v>
      </c>
      <c r="W634" s="643"/>
      <c r="X634" s="492" t="s">
        <v>502</v>
      </c>
      <c r="Y634" s="644"/>
    </row>
    <row r="635" spans="1:25" ht="16" x14ac:dyDescent="0.8">
      <c r="A635" s="485">
        <v>9</v>
      </c>
      <c r="B635" s="636" t="s">
        <v>95</v>
      </c>
      <c r="C635" s="638">
        <v>44498</v>
      </c>
      <c r="D635" s="630">
        <f>22/24</f>
        <v>0.91666666666666663</v>
      </c>
      <c r="E635" s="481" t="s">
        <v>52</v>
      </c>
      <c r="F635" s="636" t="s">
        <v>209</v>
      </c>
      <c r="G635" s="481" t="str">
        <f t="shared" si="119"/>
        <v>MWC</v>
      </c>
      <c r="H635" s="636" t="s">
        <v>152</v>
      </c>
      <c r="I635" s="481" t="str">
        <f t="shared" si="110"/>
        <v>MWC</v>
      </c>
      <c r="J635" s="636" t="str">
        <f>H635</f>
        <v>Nevada</v>
      </c>
      <c r="K635" s="565" t="str">
        <f>IF(+J635=F635,H635,F635)</f>
        <v>UNLV</v>
      </c>
      <c r="L635" s="639">
        <v>20</v>
      </c>
      <c r="M635" s="634">
        <v>58.5</v>
      </c>
      <c r="N635" s="485" t="str">
        <f>H635</f>
        <v>Nevada</v>
      </c>
      <c r="O635" s="640">
        <v>51</v>
      </c>
      <c r="P635" s="668" t="str">
        <f>IF(+N635=F635,H635,F635)</f>
        <v>UNLV</v>
      </c>
      <c r="Q635" s="614">
        <v>20</v>
      </c>
      <c r="R635" s="510" t="str">
        <f>IF(+N635=K635,+N635,IF(+O635-Q635&lt;L635,+K635,+J635))</f>
        <v>Nevada</v>
      </c>
      <c r="S635" s="510" t="str">
        <f>IF(+R635=J635,+K635,+J635)</f>
        <v>UNLV</v>
      </c>
      <c r="T635" s="500" t="str">
        <f t="shared" si="124"/>
        <v>UNLV</v>
      </c>
      <c r="U635" s="481" t="str">
        <f>IF($N635=$J635,IF($O635-$Q635=$L635,"T",IF($R635=T635,"W","L")),IF($R635=T635,"W","L"))</f>
        <v>L</v>
      </c>
      <c r="V635" s="492" t="str">
        <f>H635</f>
        <v>Nevada</v>
      </c>
      <c r="W635" s="643">
        <v>37</v>
      </c>
      <c r="X635" s="492" t="str">
        <f>IF(+V635=F635,H635,F635)</f>
        <v>UNLV</v>
      </c>
      <c r="Y635" s="644">
        <v>19</v>
      </c>
    </row>
    <row r="636" spans="1:25" ht="16" x14ac:dyDescent="0.8">
      <c r="A636" s="485">
        <v>9</v>
      </c>
      <c r="B636" s="636" t="s">
        <v>39</v>
      </c>
      <c r="C636" s="638">
        <v>44499</v>
      </c>
      <c r="D636" s="630">
        <f>19/24</f>
        <v>0.79166666666666663</v>
      </c>
      <c r="E636" s="481" t="s">
        <v>272</v>
      </c>
      <c r="F636" s="636" t="s">
        <v>117</v>
      </c>
      <c r="G636" s="481" t="str">
        <f t="shared" si="119"/>
        <v>AAC</v>
      </c>
      <c r="H636" s="636" t="s">
        <v>186</v>
      </c>
      <c r="I636" s="481" t="str">
        <f t="shared" si="110"/>
        <v>AAC</v>
      </c>
      <c r="J636" s="636" t="str">
        <f>H636</f>
        <v>Houston</v>
      </c>
      <c r="K636" s="565" t="str">
        <f t="shared" si="120"/>
        <v>SMU</v>
      </c>
      <c r="L636" s="639">
        <v>0</v>
      </c>
      <c r="M636" s="634">
        <v>61.5</v>
      </c>
      <c r="N636" s="485" t="str">
        <f>H636</f>
        <v>Houston</v>
      </c>
      <c r="O636" s="640">
        <v>44</v>
      </c>
      <c r="P636" s="668" t="str">
        <f t="shared" si="121"/>
        <v>SMU</v>
      </c>
      <c r="Q636" s="614">
        <v>37</v>
      </c>
      <c r="R636" s="510" t="str">
        <f t="shared" si="122"/>
        <v>Houston</v>
      </c>
      <c r="S636" s="510" t="str">
        <f t="shared" si="123"/>
        <v>SMU</v>
      </c>
      <c r="T636" s="500" t="str">
        <f t="shared" si="124"/>
        <v>SMU</v>
      </c>
      <c r="U636" s="481" t="str">
        <f t="shared" si="125"/>
        <v>L</v>
      </c>
      <c r="W636" s="643"/>
      <c r="X636" s="492" t="s">
        <v>502</v>
      </c>
      <c r="Y636" s="644"/>
    </row>
    <row r="637" spans="1:25" ht="16" x14ac:dyDescent="0.8">
      <c r="A637" s="485">
        <v>9</v>
      </c>
      <c r="B637" s="636" t="s">
        <v>39</v>
      </c>
      <c r="C637" s="638">
        <v>44499</v>
      </c>
      <c r="D637" s="630">
        <f>12/24</f>
        <v>0.5</v>
      </c>
      <c r="E637" s="481"/>
      <c r="F637" s="636" t="s">
        <v>113</v>
      </c>
      <c r="G637" s="481" t="str">
        <f t="shared" si="119"/>
        <v>AAC</v>
      </c>
      <c r="H637" s="636" t="s">
        <v>192</v>
      </c>
      <c r="I637" s="481" t="str">
        <f t="shared" si="110"/>
        <v>AAC</v>
      </c>
      <c r="J637" s="636" t="str">
        <f>F637</f>
        <v>Central Florida</v>
      </c>
      <c r="K637" s="565" t="str">
        <f t="shared" si="120"/>
        <v>Temple</v>
      </c>
      <c r="L637" s="639">
        <v>10.5</v>
      </c>
      <c r="M637" s="634">
        <v>51.5</v>
      </c>
      <c r="N637" s="485" t="str">
        <f>F637</f>
        <v>Central Florida</v>
      </c>
      <c r="O637" s="640">
        <v>49</v>
      </c>
      <c r="P637" s="668" t="str">
        <f t="shared" si="121"/>
        <v>Temple</v>
      </c>
      <c r="Q637" s="614">
        <v>7</v>
      </c>
      <c r="R637" s="510" t="str">
        <f t="shared" si="122"/>
        <v>Central Florida</v>
      </c>
      <c r="S637" s="510" t="str">
        <f t="shared" si="123"/>
        <v>Temple</v>
      </c>
      <c r="T637" s="500" t="str">
        <f t="shared" si="124"/>
        <v>Temple</v>
      </c>
      <c r="U637" s="481" t="str">
        <f t="shared" si="125"/>
        <v>L</v>
      </c>
      <c r="V637" s="492" t="str">
        <f>F637</f>
        <v>Central Florida</v>
      </c>
      <c r="W637" s="643">
        <v>38</v>
      </c>
      <c r="X637" s="492" t="str">
        <f>IF(+V637=F637,H637,F637)</f>
        <v>Temple</v>
      </c>
      <c r="Y637" s="644">
        <v>13</v>
      </c>
    </row>
    <row r="638" spans="1:25" ht="16" x14ac:dyDescent="0.8">
      <c r="A638" s="485">
        <v>9</v>
      </c>
      <c r="B638" s="636" t="s">
        <v>39</v>
      </c>
      <c r="C638" s="638">
        <v>44499</v>
      </c>
      <c r="D638" s="630">
        <f>12/24</f>
        <v>0.5</v>
      </c>
      <c r="E638" s="481" t="s">
        <v>272</v>
      </c>
      <c r="F638" s="636" t="s">
        <v>61</v>
      </c>
      <c r="G638" s="481" t="str">
        <f t="shared" si="119"/>
        <v>AAC</v>
      </c>
      <c r="H638" s="636" t="s">
        <v>120</v>
      </c>
      <c r="I638" s="481" t="str">
        <f t="shared" si="110"/>
        <v>AAC</v>
      </c>
      <c r="J638" s="636" t="str">
        <f>F638</f>
        <v>Cincinnati</v>
      </c>
      <c r="K638" s="565" t="str">
        <f t="shared" si="120"/>
        <v>Tulane</v>
      </c>
      <c r="L638" s="639">
        <v>24.5</v>
      </c>
      <c r="M638" s="634">
        <v>62</v>
      </c>
      <c r="N638" s="485" t="str">
        <f>F638</f>
        <v>Cincinnati</v>
      </c>
      <c r="O638" s="640">
        <v>31</v>
      </c>
      <c r="P638" s="668" t="str">
        <f t="shared" si="121"/>
        <v>Tulane</v>
      </c>
      <c r="Q638" s="614">
        <v>12</v>
      </c>
      <c r="R638" s="510" t="str">
        <f t="shared" si="122"/>
        <v>Tulane</v>
      </c>
      <c r="S638" s="510" t="str">
        <f t="shared" si="123"/>
        <v>Cincinnati</v>
      </c>
      <c r="T638" s="500" t="str">
        <f>J638</f>
        <v>Cincinnati</v>
      </c>
      <c r="U638" s="481" t="str">
        <f t="shared" si="125"/>
        <v>L</v>
      </c>
      <c r="W638" s="643"/>
      <c r="X638" s="492" t="s">
        <v>502</v>
      </c>
      <c r="Y638" s="644"/>
    </row>
    <row r="639" spans="1:25" ht="16" x14ac:dyDescent="0.8">
      <c r="A639" s="485">
        <v>9</v>
      </c>
      <c r="B639" s="636" t="s">
        <v>39</v>
      </c>
      <c r="C639" s="638">
        <v>44499</v>
      </c>
      <c r="D639" s="630">
        <f>15.5/24</f>
        <v>0.64583333333333337</v>
      </c>
      <c r="E639" s="481" t="s">
        <v>40</v>
      </c>
      <c r="F639" s="636" t="s">
        <v>126</v>
      </c>
      <c r="G639" s="481" t="str">
        <f t="shared" si="119"/>
        <v>ACC</v>
      </c>
      <c r="H639" s="636" t="s">
        <v>122</v>
      </c>
      <c r="I639" s="481" t="str">
        <f t="shared" si="110"/>
        <v>ACC</v>
      </c>
      <c r="J639" s="636" t="str">
        <f t="shared" ref="J639:J644" si="126">H639</f>
        <v>Clemson</v>
      </c>
      <c r="K639" s="565" t="str">
        <f t="shared" si="120"/>
        <v>Florida State</v>
      </c>
      <c r="L639" s="639">
        <v>9.5</v>
      </c>
      <c r="M639" s="634">
        <v>47.5</v>
      </c>
      <c r="N639" s="485" t="str">
        <f>H639</f>
        <v>Clemson</v>
      </c>
      <c r="O639" s="640">
        <v>30</v>
      </c>
      <c r="P639" s="668" t="str">
        <f t="shared" si="121"/>
        <v>Florida State</v>
      </c>
      <c r="Q639" s="614">
        <v>20</v>
      </c>
      <c r="R639" s="510" t="str">
        <f t="shared" si="122"/>
        <v>Clemson</v>
      </c>
      <c r="S639" s="510" t="str">
        <f t="shared" si="123"/>
        <v>Florida State</v>
      </c>
      <c r="T639" s="500" t="str">
        <f>F639</f>
        <v>Florida State</v>
      </c>
      <c r="U639" s="481" t="str">
        <f t="shared" si="125"/>
        <v>L</v>
      </c>
      <c r="W639" s="643"/>
      <c r="X639" s="492" t="s">
        <v>502</v>
      </c>
      <c r="Y639" s="644"/>
    </row>
    <row r="640" spans="1:25" ht="16" x14ac:dyDescent="0.8">
      <c r="A640" s="485">
        <v>9</v>
      </c>
      <c r="B640" s="636" t="s">
        <v>39</v>
      </c>
      <c r="C640" s="638">
        <v>44499</v>
      </c>
      <c r="D640" s="630">
        <f>12/24</f>
        <v>0.5</v>
      </c>
      <c r="E640" s="481" t="s">
        <v>59</v>
      </c>
      <c r="F640" s="636" t="s">
        <v>234</v>
      </c>
      <c r="G640" s="481" t="str">
        <f t="shared" si="119"/>
        <v>ACC</v>
      </c>
      <c r="H640" s="636" t="s">
        <v>240</v>
      </c>
      <c r="I640" s="481" t="str">
        <f t="shared" si="110"/>
        <v>ACC</v>
      </c>
      <c r="J640" s="636" t="str">
        <f t="shared" si="126"/>
        <v>Georgia Tech</v>
      </c>
      <c r="K640" s="565" t="str">
        <f t="shared" si="120"/>
        <v>Virginia Tech</v>
      </c>
      <c r="L640" s="639">
        <v>4</v>
      </c>
      <c r="M640" s="634">
        <v>55.5</v>
      </c>
      <c r="N640" s="485" t="str">
        <f>F640</f>
        <v>Virginia Tech</v>
      </c>
      <c r="O640" s="640">
        <v>26</v>
      </c>
      <c r="P640" s="668" t="str">
        <f t="shared" si="121"/>
        <v>Georgia Tech</v>
      </c>
      <c r="Q640" s="614">
        <v>17</v>
      </c>
      <c r="R640" s="510" t="str">
        <f t="shared" si="122"/>
        <v>Virginia Tech</v>
      </c>
      <c r="S640" s="510" t="str">
        <f t="shared" si="123"/>
        <v>Georgia Tech</v>
      </c>
      <c r="T640" s="500" t="str">
        <f>H640</f>
        <v>Georgia Tech</v>
      </c>
      <c r="U640" s="481" t="str">
        <f t="shared" si="125"/>
        <v>L</v>
      </c>
      <c r="W640" s="643"/>
      <c r="X640" s="492" t="s">
        <v>502</v>
      </c>
      <c r="Y640" s="644"/>
    </row>
    <row r="641" spans="1:25" ht="16" x14ac:dyDescent="0.8">
      <c r="A641" s="485">
        <v>9</v>
      </c>
      <c r="B641" s="636" t="s">
        <v>39</v>
      </c>
      <c r="C641" s="638">
        <v>44499</v>
      </c>
      <c r="D641" s="630">
        <f>19.5/24</f>
        <v>0.8125</v>
      </c>
      <c r="E641" s="481" t="s">
        <v>67</v>
      </c>
      <c r="F641" s="636" t="s">
        <v>129</v>
      </c>
      <c r="G641" s="481" t="str">
        <f t="shared" si="119"/>
        <v>ACC</v>
      </c>
      <c r="H641" s="636" t="s">
        <v>136</v>
      </c>
      <c r="I641" s="481" t="str">
        <f t="shared" si="110"/>
        <v>ACC</v>
      </c>
      <c r="J641" s="636" t="str">
        <f t="shared" si="126"/>
        <v>North Carolina St</v>
      </c>
      <c r="K641" s="565" t="str">
        <f t="shared" si="120"/>
        <v>Louisville</v>
      </c>
      <c r="L641" s="639">
        <v>6.5</v>
      </c>
      <c r="M641" s="634">
        <v>56.5</v>
      </c>
      <c r="N641" s="485" t="str">
        <f>H641</f>
        <v>North Carolina St</v>
      </c>
      <c r="O641" s="640">
        <v>28</v>
      </c>
      <c r="P641" s="668" t="str">
        <f t="shared" si="121"/>
        <v>Louisville</v>
      </c>
      <c r="Q641" s="614">
        <v>13</v>
      </c>
      <c r="R641" s="510" t="str">
        <f t="shared" si="122"/>
        <v>North Carolina St</v>
      </c>
      <c r="S641" s="510" t="str">
        <f t="shared" si="123"/>
        <v>Louisville</v>
      </c>
      <c r="T641" s="500" t="str">
        <f>K641</f>
        <v>Louisville</v>
      </c>
      <c r="U641" s="481" t="str">
        <f t="shared" si="125"/>
        <v>L</v>
      </c>
      <c r="W641" s="643"/>
      <c r="X641" s="492" t="s">
        <v>502</v>
      </c>
      <c r="Y641" s="644"/>
    </row>
    <row r="642" spans="1:25" ht="16" x14ac:dyDescent="0.8">
      <c r="A642" s="485">
        <v>9</v>
      </c>
      <c r="B642" s="636" t="s">
        <v>39</v>
      </c>
      <c r="C642" s="638">
        <v>44499</v>
      </c>
      <c r="D642" s="630">
        <f>12/24</f>
        <v>0.5</v>
      </c>
      <c r="E642" s="481" t="s">
        <v>67</v>
      </c>
      <c r="F642" s="636" t="s">
        <v>132</v>
      </c>
      <c r="G642" s="481" t="str">
        <f t="shared" si="119"/>
        <v>ACC</v>
      </c>
      <c r="H642" s="636" t="s">
        <v>138</v>
      </c>
      <c r="I642" s="481" t="str">
        <f t="shared" si="110"/>
        <v>ACC</v>
      </c>
      <c r="J642" s="636" t="str">
        <f t="shared" si="126"/>
        <v>Pittsburgh</v>
      </c>
      <c r="K642" s="565" t="str">
        <f t="shared" si="120"/>
        <v>Miami (FL)</v>
      </c>
      <c r="L642" s="639">
        <v>9.5</v>
      </c>
      <c r="M642" s="634">
        <v>61</v>
      </c>
      <c r="N642" s="485" t="str">
        <f>F642</f>
        <v>Miami (FL)</v>
      </c>
      <c r="O642" s="640">
        <v>38</v>
      </c>
      <c r="P642" s="668" t="str">
        <f t="shared" si="121"/>
        <v>Pittsburgh</v>
      </c>
      <c r="Q642" s="614">
        <v>34</v>
      </c>
      <c r="R642" s="510" t="str">
        <f t="shared" si="122"/>
        <v>Miami (FL)</v>
      </c>
      <c r="S642" s="510" t="str">
        <f t="shared" si="123"/>
        <v>Pittsburgh</v>
      </c>
      <c r="T642" s="500" t="str">
        <f>H642</f>
        <v>Pittsburgh</v>
      </c>
      <c r="U642" s="481" t="str">
        <f t="shared" si="125"/>
        <v>L</v>
      </c>
      <c r="V642" s="492" t="str">
        <f>F642</f>
        <v>Miami (FL)</v>
      </c>
      <c r="W642" s="643">
        <v>31</v>
      </c>
      <c r="X642" s="492" t="str">
        <f>IF(+V642=F642,H642,F642)</f>
        <v>Pittsburgh</v>
      </c>
      <c r="Y642" s="644">
        <v>19</v>
      </c>
    </row>
    <row r="643" spans="1:25" ht="16" x14ac:dyDescent="0.8">
      <c r="A643" s="485">
        <v>9</v>
      </c>
      <c r="B643" s="636" t="s">
        <v>39</v>
      </c>
      <c r="C643" s="638">
        <v>44499</v>
      </c>
      <c r="D643" s="630">
        <f>15.5/24</f>
        <v>0.64583333333333337</v>
      </c>
      <c r="E643" s="481" t="s">
        <v>59</v>
      </c>
      <c r="F643" s="636" t="s">
        <v>109</v>
      </c>
      <c r="G643" s="481" t="str">
        <f t="shared" si="119"/>
        <v>ACC</v>
      </c>
      <c r="H643" s="636" t="s">
        <v>97</v>
      </c>
      <c r="I643" s="481" t="str">
        <f t="shared" si="110"/>
        <v>ACC</v>
      </c>
      <c r="J643" s="636" t="str">
        <f t="shared" si="126"/>
        <v>Syracuse</v>
      </c>
      <c r="K643" s="565" t="str">
        <f t="shared" si="120"/>
        <v>Boston College</v>
      </c>
      <c r="L643" s="639">
        <v>6</v>
      </c>
      <c r="M643" s="634">
        <v>50</v>
      </c>
      <c r="N643" s="485" t="str">
        <f>H643</f>
        <v>Syracuse</v>
      </c>
      <c r="O643" s="640">
        <v>21</v>
      </c>
      <c r="P643" s="668" t="str">
        <f t="shared" si="121"/>
        <v>Boston College</v>
      </c>
      <c r="Q643" s="614">
        <v>6</v>
      </c>
      <c r="R643" s="510" t="str">
        <f t="shared" si="122"/>
        <v>Syracuse</v>
      </c>
      <c r="S643" s="510" t="str">
        <f t="shared" si="123"/>
        <v>Boston College</v>
      </c>
      <c r="T643" s="500" t="str">
        <f>F643</f>
        <v>Boston College</v>
      </c>
      <c r="U643" s="481" t="str">
        <f t="shared" si="125"/>
        <v>L</v>
      </c>
      <c r="V643" s="492" t="str">
        <f>F643</f>
        <v>Boston College</v>
      </c>
      <c r="W643" s="643">
        <v>16</v>
      </c>
      <c r="X643" s="492" t="str">
        <f>IF(+V643=F643,H643,F643)</f>
        <v>Syracuse</v>
      </c>
      <c r="Y643" s="644">
        <v>13</v>
      </c>
    </row>
    <row r="644" spans="1:25" ht="16" x14ac:dyDescent="0.8">
      <c r="A644" s="485">
        <v>9</v>
      </c>
      <c r="B644" s="636" t="s">
        <v>39</v>
      </c>
      <c r="C644" s="638">
        <v>44499</v>
      </c>
      <c r="D644" s="630">
        <f>16/24</f>
        <v>0.66666666666666663</v>
      </c>
      <c r="E644" s="481" t="s">
        <v>67</v>
      </c>
      <c r="F644" s="636" t="s">
        <v>124</v>
      </c>
      <c r="G644" s="481" t="str">
        <f t="shared" si="119"/>
        <v>ACC</v>
      </c>
      <c r="H644" s="636" t="s">
        <v>69</v>
      </c>
      <c r="I644" s="481" t="str">
        <f t="shared" ref="I644:I707" si="127">VLOOKUP(+H644,$F$995:$G$1242,2,FALSE)</f>
        <v>ACC</v>
      </c>
      <c r="J644" s="636" t="str">
        <f t="shared" si="126"/>
        <v>Wake Forest</v>
      </c>
      <c r="K644" s="565" t="str">
        <f t="shared" si="120"/>
        <v>Duke</v>
      </c>
      <c r="L644" s="639">
        <v>16.5</v>
      </c>
      <c r="M644" s="634">
        <v>70</v>
      </c>
      <c r="N644" s="485" t="str">
        <f>H644</f>
        <v>Wake Forest</v>
      </c>
      <c r="O644" s="640">
        <v>45</v>
      </c>
      <c r="P644" s="668" t="str">
        <f t="shared" si="121"/>
        <v>Duke</v>
      </c>
      <c r="Q644" s="614">
        <v>7</v>
      </c>
      <c r="R644" s="510" t="str">
        <f t="shared" si="122"/>
        <v>Wake Forest</v>
      </c>
      <c r="S644" s="510" t="str">
        <f t="shared" si="123"/>
        <v>Duke</v>
      </c>
      <c r="T644" s="500" t="str">
        <f>J644</f>
        <v>Wake Forest</v>
      </c>
      <c r="U644" s="481" t="str">
        <f t="shared" si="125"/>
        <v>W</v>
      </c>
      <c r="W644" s="643"/>
      <c r="X644" s="492" t="s">
        <v>502</v>
      </c>
      <c r="Y644" s="644"/>
    </row>
    <row r="645" spans="1:25" ht="16" x14ac:dyDescent="0.8">
      <c r="A645" s="485">
        <v>9</v>
      </c>
      <c r="B645" s="636" t="s">
        <v>39</v>
      </c>
      <c r="C645" s="638">
        <v>44499</v>
      </c>
      <c r="D645" s="630">
        <f>12/24</f>
        <v>0.5</v>
      </c>
      <c r="E645" s="481"/>
      <c r="F645" s="636" t="s">
        <v>99</v>
      </c>
      <c r="G645" s="481" t="str">
        <f t="shared" si="119"/>
        <v>B10</v>
      </c>
      <c r="H645" s="636" t="s">
        <v>142</v>
      </c>
      <c r="I645" s="481" t="str">
        <f t="shared" si="127"/>
        <v>B10</v>
      </c>
      <c r="J645" s="636" t="str">
        <f>F645</f>
        <v>Rutgers</v>
      </c>
      <c r="K645" s="565" t="str">
        <f t="shared" ref="K645:K706" si="128">IF(+J645=F645,H645,F645)</f>
        <v>Illinois</v>
      </c>
      <c r="L645" s="639">
        <v>1.5</v>
      </c>
      <c r="M645" s="634">
        <v>42</v>
      </c>
      <c r="N645" s="485" t="str">
        <f>F645</f>
        <v>Rutgers</v>
      </c>
      <c r="O645" s="640">
        <v>20</v>
      </c>
      <c r="P645" s="668" t="str">
        <f t="shared" si="121"/>
        <v>Illinois</v>
      </c>
      <c r="Q645" s="614">
        <v>14</v>
      </c>
      <c r="R645" s="510" t="str">
        <f t="shared" ref="R645:R684" si="129">IF(+N645=K645,+N645,IF(+O645-Q645&lt;L645,+K645,+J645))</f>
        <v>Rutgers</v>
      </c>
      <c r="S645" s="510" t="str">
        <f t="shared" ref="S645:S684" si="130">IF(+R645=J645,+K645,+J645)</f>
        <v>Illinois</v>
      </c>
      <c r="T645" s="500" t="str">
        <f>H645</f>
        <v>Illinois</v>
      </c>
      <c r="U645" s="481" t="str">
        <f t="shared" si="125"/>
        <v>L</v>
      </c>
      <c r="V645" s="492" t="str">
        <f>H645</f>
        <v>Illinois</v>
      </c>
      <c r="W645" s="643">
        <v>23</v>
      </c>
      <c r="X645" s="492" t="str">
        <f>IF(+V645=F645,H645,F645)</f>
        <v>Rutgers</v>
      </c>
      <c r="Y645" s="644">
        <v>20</v>
      </c>
    </row>
    <row r="646" spans="1:25" ht="16" x14ac:dyDescent="0.8">
      <c r="A646" s="485">
        <v>9</v>
      </c>
      <c r="B646" s="636" t="s">
        <v>39</v>
      </c>
      <c r="C646" s="638">
        <v>44499</v>
      </c>
      <c r="D646" s="630">
        <f>12/24</f>
        <v>0.5</v>
      </c>
      <c r="E646" s="481"/>
      <c r="F646" s="636" t="s">
        <v>72</v>
      </c>
      <c r="G646" s="481" t="str">
        <f t="shared" si="119"/>
        <v>B10</v>
      </c>
      <c r="H646" s="636" t="s">
        <v>167</v>
      </c>
      <c r="I646" s="481" t="str">
        <f t="shared" si="127"/>
        <v>B10</v>
      </c>
      <c r="J646" s="636" t="str">
        <f>H646</f>
        <v>Maryland</v>
      </c>
      <c r="K646" s="565" t="str">
        <f t="shared" si="128"/>
        <v>Indiana</v>
      </c>
      <c r="L646" s="639">
        <v>5.5</v>
      </c>
      <c r="M646" s="634">
        <v>49.5</v>
      </c>
      <c r="N646" s="485" t="str">
        <f>H646</f>
        <v>Maryland</v>
      </c>
      <c r="O646" s="640">
        <v>38</v>
      </c>
      <c r="P646" s="668" t="str">
        <f t="shared" si="121"/>
        <v>Indiana</v>
      </c>
      <c r="Q646" s="614">
        <v>35</v>
      </c>
      <c r="R646" s="510" t="str">
        <f t="shared" si="129"/>
        <v>Indiana</v>
      </c>
      <c r="S646" s="510" t="str">
        <f t="shared" si="130"/>
        <v>Maryland</v>
      </c>
      <c r="T646" s="500" t="str">
        <f>K646</f>
        <v>Indiana</v>
      </c>
      <c r="U646" s="481" t="str">
        <f t="shared" si="125"/>
        <v>W</v>
      </c>
      <c r="V646" s="492" t="str">
        <f>F646</f>
        <v>Indiana</v>
      </c>
      <c r="W646" s="643">
        <v>27</v>
      </c>
      <c r="X646" s="492" t="str">
        <f>IF(+V646=F646,H646,F646)</f>
        <v>Maryland</v>
      </c>
      <c r="Y646" s="644">
        <v>11</v>
      </c>
    </row>
    <row r="647" spans="1:25" ht="16" x14ac:dyDescent="0.8">
      <c r="A647" s="485">
        <v>9</v>
      </c>
      <c r="B647" s="636" t="s">
        <v>39</v>
      </c>
      <c r="C647" s="638">
        <v>44499</v>
      </c>
      <c r="D647" s="630">
        <f>12/24</f>
        <v>0.5</v>
      </c>
      <c r="E647" s="481" t="s">
        <v>127</v>
      </c>
      <c r="F647" s="636" t="s">
        <v>147</v>
      </c>
      <c r="G647" s="481" t="str">
        <f t="shared" si="119"/>
        <v>B10</v>
      </c>
      <c r="H647" s="636" t="s">
        <v>149</v>
      </c>
      <c r="I647" s="481" t="str">
        <f t="shared" si="127"/>
        <v>B10</v>
      </c>
      <c r="J647" s="636" t="str">
        <f>F647</f>
        <v>Michigan</v>
      </c>
      <c r="K647" s="565" t="str">
        <f t="shared" si="128"/>
        <v>Michigan State</v>
      </c>
      <c r="L647" s="639">
        <v>4</v>
      </c>
      <c r="M647" s="634">
        <v>50.5</v>
      </c>
      <c r="N647" s="485" t="str">
        <f>H647</f>
        <v>Michigan State</v>
      </c>
      <c r="O647" s="640">
        <v>37</v>
      </c>
      <c r="P647" s="668" t="str">
        <f t="shared" si="121"/>
        <v>Michigan</v>
      </c>
      <c r="Q647" s="614">
        <v>33</v>
      </c>
      <c r="R647" s="510" t="str">
        <f t="shared" si="129"/>
        <v>Michigan State</v>
      </c>
      <c r="S647" s="510" t="str">
        <f t="shared" si="130"/>
        <v>Michigan</v>
      </c>
      <c r="T647" s="500" t="str">
        <f>H647</f>
        <v>Michigan State</v>
      </c>
      <c r="U647" s="481" t="str">
        <f t="shared" si="125"/>
        <v>W</v>
      </c>
      <c r="V647" s="492" t="str">
        <f>H647</f>
        <v>Michigan State</v>
      </c>
      <c r="W647" s="643">
        <v>27</v>
      </c>
      <c r="X647" s="492" t="str">
        <f>IF(+V647=F647,H647,F647)</f>
        <v>Michigan</v>
      </c>
      <c r="Y647" s="644">
        <v>24</v>
      </c>
    </row>
    <row r="648" spans="1:25" ht="16" x14ac:dyDescent="0.8">
      <c r="A648" s="485">
        <v>9</v>
      </c>
      <c r="B648" s="636" t="s">
        <v>39</v>
      </c>
      <c r="C648" s="638">
        <v>44499</v>
      </c>
      <c r="D648" s="630">
        <f>15.5/24</f>
        <v>0.64583333333333337</v>
      </c>
      <c r="E648" s="481" t="s">
        <v>272</v>
      </c>
      <c r="F648" s="636" t="s">
        <v>128</v>
      </c>
      <c r="G648" s="481" t="str">
        <f t="shared" si="119"/>
        <v>B10</v>
      </c>
      <c r="H648" s="636" t="s">
        <v>151</v>
      </c>
      <c r="I648" s="481" t="str">
        <f t="shared" si="127"/>
        <v>B10</v>
      </c>
      <c r="J648" s="636" t="str">
        <f>H648</f>
        <v>Nebraska</v>
      </c>
      <c r="K648" s="565" t="str">
        <f t="shared" si="128"/>
        <v>Purdue</v>
      </c>
      <c r="L648" s="639">
        <v>7.5</v>
      </c>
      <c r="M648" s="634">
        <v>52.5</v>
      </c>
      <c r="N648" s="485" t="str">
        <f>F648</f>
        <v>Purdue</v>
      </c>
      <c r="O648" s="640">
        <v>28</v>
      </c>
      <c r="P648" s="668" t="str">
        <f t="shared" si="121"/>
        <v>Nebraska</v>
      </c>
      <c r="Q648" s="614">
        <v>23</v>
      </c>
      <c r="R648" s="510" t="str">
        <f t="shared" si="129"/>
        <v>Purdue</v>
      </c>
      <c r="S648" s="510" t="str">
        <f t="shared" si="130"/>
        <v>Nebraska</v>
      </c>
      <c r="T648" s="500" t="str">
        <f>F648</f>
        <v>Purdue</v>
      </c>
      <c r="U648" s="481" t="str">
        <f t="shared" si="125"/>
        <v>W</v>
      </c>
      <c r="V648" s="492" t="str">
        <f>F648</f>
        <v>Purdue</v>
      </c>
      <c r="W648" s="643">
        <v>37</v>
      </c>
      <c r="X648" s="492" t="str">
        <f>IF(+V648=F648,H648,F648)</f>
        <v>Nebraska</v>
      </c>
      <c r="Y648" s="644">
        <v>27</v>
      </c>
    </row>
    <row r="649" spans="1:25" ht="16" x14ac:dyDescent="0.8">
      <c r="A649" s="485">
        <v>9</v>
      </c>
      <c r="B649" s="636" t="s">
        <v>39</v>
      </c>
      <c r="C649" s="638">
        <v>44499</v>
      </c>
      <c r="D649" s="630">
        <f>15.5/24</f>
        <v>0.64583333333333337</v>
      </c>
      <c r="E649" s="481" t="s">
        <v>73</v>
      </c>
      <c r="F649" s="636" t="s">
        <v>76</v>
      </c>
      <c r="G649" s="481" t="str">
        <f t="shared" si="119"/>
        <v>B10</v>
      </c>
      <c r="H649" s="636" t="s">
        <v>153</v>
      </c>
      <c r="I649" s="481" t="str">
        <f t="shared" si="127"/>
        <v>B10</v>
      </c>
      <c r="J649" s="636" t="str">
        <f>F649</f>
        <v>Minnesota</v>
      </c>
      <c r="K649" s="565" t="str">
        <f t="shared" si="128"/>
        <v>Northwestern</v>
      </c>
      <c r="L649" s="639">
        <v>7.5</v>
      </c>
      <c r="M649" s="634">
        <v>43.5</v>
      </c>
      <c r="N649" s="485" t="str">
        <f>F649</f>
        <v>Minnesota</v>
      </c>
      <c r="O649" s="640">
        <v>41</v>
      </c>
      <c r="P649" s="668" t="str">
        <f t="shared" si="121"/>
        <v>Northwestern</v>
      </c>
      <c r="Q649" s="614">
        <v>14</v>
      </c>
      <c r="R649" s="510" t="str">
        <f t="shared" si="129"/>
        <v>Minnesota</v>
      </c>
      <c r="S649" s="510" t="str">
        <f t="shared" si="130"/>
        <v>Northwestern</v>
      </c>
      <c r="T649" s="500" t="str">
        <f>F649</f>
        <v>Minnesota</v>
      </c>
      <c r="U649" s="481" t="str">
        <f t="shared" si="125"/>
        <v>W</v>
      </c>
      <c r="W649" s="643"/>
      <c r="X649" s="492" t="s">
        <v>502</v>
      </c>
      <c r="Y649" s="644"/>
    </row>
    <row r="650" spans="1:25" ht="16" x14ac:dyDescent="0.8">
      <c r="A650" s="485">
        <v>9</v>
      </c>
      <c r="B650" s="636" t="s">
        <v>39</v>
      </c>
      <c r="C650" s="638">
        <v>44499</v>
      </c>
      <c r="D650" s="630">
        <f>19.5/24</f>
        <v>0.8125</v>
      </c>
      <c r="E650" s="481" t="s">
        <v>145</v>
      </c>
      <c r="F650" s="636" t="s">
        <v>155</v>
      </c>
      <c r="G650" s="481" t="str">
        <f t="shared" si="119"/>
        <v>B10</v>
      </c>
      <c r="H650" s="636" t="s">
        <v>70</v>
      </c>
      <c r="I650" s="481" t="str">
        <f t="shared" si="127"/>
        <v>B10</v>
      </c>
      <c r="J650" s="636" t="str">
        <f t="shared" ref="J650:J655" si="131">H650</f>
        <v>Ohio State</v>
      </c>
      <c r="K650" s="565" t="str">
        <f t="shared" si="128"/>
        <v>Penn State</v>
      </c>
      <c r="L650" s="639">
        <v>19.5</v>
      </c>
      <c r="M650" s="634">
        <v>60</v>
      </c>
      <c r="N650" s="485" t="str">
        <f t="shared" ref="N650:N660" si="132">H650</f>
        <v>Ohio State</v>
      </c>
      <c r="O650" s="640">
        <v>33</v>
      </c>
      <c r="P650" s="668" t="str">
        <f t="shared" si="121"/>
        <v>Penn State</v>
      </c>
      <c r="Q650" s="614">
        <v>24</v>
      </c>
      <c r="R650" s="510" t="str">
        <f t="shared" si="129"/>
        <v>Penn State</v>
      </c>
      <c r="S650" s="510" t="str">
        <f t="shared" si="130"/>
        <v>Ohio State</v>
      </c>
      <c r="T650" s="500" t="str">
        <f>J650</f>
        <v>Ohio State</v>
      </c>
      <c r="U650" s="481" t="str">
        <f t="shared" ref="U650:U719" si="133">IF($N650=$J650,IF($O650-$Q650=$L650,"T",IF($R650=T650,"W","L")),IF($R650=T650,"W","L"))</f>
        <v>L</v>
      </c>
      <c r="V650" s="492" t="str">
        <f>H650</f>
        <v>Ohio State</v>
      </c>
      <c r="W650" s="643">
        <v>38</v>
      </c>
      <c r="X650" s="492" t="str">
        <f>IF(+V650=F650,H650,F650)</f>
        <v>Penn State</v>
      </c>
      <c r="Y650" s="644">
        <v>25</v>
      </c>
    </row>
    <row r="651" spans="1:25" ht="16" x14ac:dyDescent="0.8">
      <c r="A651" s="485">
        <v>9</v>
      </c>
      <c r="B651" s="636" t="s">
        <v>39</v>
      </c>
      <c r="C651" s="638">
        <v>44499</v>
      </c>
      <c r="D651" s="630">
        <f>12/24</f>
        <v>0.5</v>
      </c>
      <c r="E651" s="481" t="s">
        <v>40</v>
      </c>
      <c r="F651" s="636" t="s">
        <v>144</v>
      </c>
      <c r="G651" s="481" t="str">
        <f t="shared" si="119"/>
        <v>B10</v>
      </c>
      <c r="H651" s="636" t="s">
        <v>101</v>
      </c>
      <c r="I651" s="481" t="str">
        <f t="shared" si="127"/>
        <v>B10</v>
      </c>
      <c r="J651" s="636" t="str">
        <f t="shared" si="131"/>
        <v>Wisconsin</v>
      </c>
      <c r="K651" s="565" t="str">
        <f t="shared" si="128"/>
        <v>Iowa</v>
      </c>
      <c r="L651" s="639">
        <v>3.5</v>
      </c>
      <c r="M651" s="634">
        <v>36.5</v>
      </c>
      <c r="N651" s="485" t="str">
        <f t="shared" si="132"/>
        <v>Wisconsin</v>
      </c>
      <c r="O651" s="640">
        <v>27</v>
      </c>
      <c r="P651" s="668" t="str">
        <f t="shared" si="121"/>
        <v>Iowa</v>
      </c>
      <c r="Q651" s="614">
        <v>7</v>
      </c>
      <c r="R651" s="510" t="str">
        <f t="shared" si="129"/>
        <v>Wisconsin</v>
      </c>
      <c r="S651" s="510" t="str">
        <f t="shared" si="130"/>
        <v>Iowa</v>
      </c>
      <c r="T651" s="500" t="str">
        <f>F651</f>
        <v>Iowa</v>
      </c>
      <c r="U651" s="481" t="str">
        <f t="shared" si="133"/>
        <v>L</v>
      </c>
      <c r="V651" s="492" t="str">
        <f>F651</f>
        <v>Iowa</v>
      </c>
      <c r="W651" s="643">
        <v>28</v>
      </c>
      <c r="X651" s="492" t="str">
        <f>IF(+V651=F651,H651,F651)</f>
        <v>Wisconsin</v>
      </c>
      <c r="Y651" s="644">
        <v>7</v>
      </c>
    </row>
    <row r="652" spans="1:25" ht="16" x14ac:dyDescent="0.8">
      <c r="A652" s="485">
        <v>9</v>
      </c>
      <c r="B652" s="636" t="s">
        <v>39</v>
      </c>
      <c r="C652" s="638">
        <v>44499</v>
      </c>
      <c r="D652" s="630">
        <f>12/24</f>
        <v>0.5</v>
      </c>
      <c r="E652" s="481" t="s">
        <v>145</v>
      </c>
      <c r="F652" s="636" t="s">
        <v>168</v>
      </c>
      <c r="G652" s="481" t="str">
        <f t="shared" si="119"/>
        <v>B12</v>
      </c>
      <c r="H652" s="636" t="s">
        <v>156</v>
      </c>
      <c r="I652" s="481" t="str">
        <f t="shared" si="127"/>
        <v>B12</v>
      </c>
      <c r="J652" s="636" t="str">
        <f t="shared" si="131"/>
        <v>Baylor</v>
      </c>
      <c r="K652" s="565" t="str">
        <f t="shared" si="128"/>
        <v>Texas</v>
      </c>
      <c r="L652" s="639">
        <v>2.5</v>
      </c>
      <c r="M652" s="634">
        <v>61</v>
      </c>
      <c r="N652" s="485" t="str">
        <f t="shared" si="132"/>
        <v>Baylor</v>
      </c>
      <c r="O652" s="640">
        <v>31</v>
      </c>
      <c r="P652" s="668" t="str">
        <f t="shared" ref="P652:P720" si="134">IF(+N652=F652,H652,F652)</f>
        <v>Texas</v>
      </c>
      <c r="Q652" s="614">
        <v>24</v>
      </c>
      <c r="R652" s="510" t="str">
        <f t="shared" si="129"/>
        <v>Baylor</v>
      </c>
      <c r="S652" s="510" t="str">
        <f t="shared" si="130"/>
        <v>Texas</v>
      </c>
      <c r="T652" s="500" t="str">
        <f>H652</f>
        <v>Baylor</v>
      </c>
      <c r="U652" s="481" t="str">
        <f t="shared" si="133"/>
        <v>W</v>
      </c>
      <c r="V652" s="492" t="str">
        <f>F652</f>
        <v>Texas</v>
      </c>
      <c r="W652" s="643">
        <v>27</v>
      </c>
      <c r="X652" s="492" t="str">
        <f>IF(+V652=F652,H652,F652)</f>
        <v>Baylor</v>
      </c>
      <c r="Y652" s="644">
        <v>16</v>
      </c>
    </row>
    <row r="653" spans="1:25" ht="16" x14ac:dyDescent="0.8">
      <c r="A653" s="485">
        <v>9</v>
      </c>
      <c r="B653" s="636" t="s">
        <v>39</v>
      </c>
      <c r="C653" s="638">
        <v>44499</v>
      </c>
      <c r="D653" s="630">
        <f>15.5/24</f>
        <v>0.64583333333333337</v>
      </c>
      <c r="E653" s="481" t="s">
        <v>102</v>
      </c>
      <c r="F653" s="636" t="s">
        <v>166</v>
      </c>
      <c r="G653" s="481" t="str">
        <f t="shared" si="119"/>
        <v>B12</v>
      </c>
      <c r="H653" s="636" t="s">
        <v>162</v>
      </c>
      <c r="I653" s="481" t="str">
        <f t="shared" si="127"/>
        <v>B12</v>
      </c>
      <c r="J653" s="636" t="str">
        <f t="shared" si="131"/>
        <v>Kansas State</v>
      </c>
      <c r="K653" s="565" t="str">
        <f t="shared" si="128"/>
        <v>TCU</v>
      </c>
      <c r="L653" s="639">
        <v>3.5</v>
      </c>
      <c r="M653" s="634">
        <v>58.5</v>
      </c>
      <c r="N653" s="485" t="str">
        <f t="shared" si="132"/>
        <v>Kansas State</v>
      </c>
      <c r="O653" s="640">
        <v>31</v>
      </c>
      <c r="P653" s="668" t="str">
        <f t="shared" si="134"/>
        <v>TCU</v>
      </c>
      <c r="Q653" s="614">
        <v>12</v>
      </c>
      <c r="R653" s="510" t="str">
        <f t="shared" si="129"/>
        <v>Kansas State</v>
      </c>
      <c r="S653" s="510" t="str">
        <f t="shared" si="130"/>
        <v>TCU</v>
      </c>
      <c r="T653" s="500" t="str">
        <f>H653</f>
        <v>Kansas State</v>
      </c>
      <c r="U653" s="481" t="str">
        <f t="shared" si="133"/>
        <v>W</v>
      </c>
      <c r="V653" s="492" t="str">
        <f>H653</f>
        <v>Kansas State</v>
      </c>
      <c r="W653" s="643">
        <v>21</v>
      </c>
      <c r="X653" s="492" t="str">
        <f>IF(+V653=F653,H653,F653)</f>
        <v>TCU</v>
      </c>
      <c r="Y653" s="644">
        <v>14</v>
      </c>
    </row>
    <row r="654" spans="1:25" ht="16" x14ac:dyDescent="0.8">
      <c r="A654" s="485">
        <v>9</v>
      </c>
      <c r="B654" s="636" t="s">
        <v>39</v>
      </c>
      <c r="C654" s="638">
        <v>44499</v>
      </c>
      <c r="D654" s="630">
        <f>15.5/24</f>
        <v>0.64583333333333337</v>
      </c>
      <c r="E654" s="481" t="s">
        <v>145</v>
      </c>
      <c r="F654" s="636" t="s">
        <v>170</v>
      </c>
      <c r="G654" s="481" t="str">
        <f t="shared" si="119"/>
        <v>B12</v>
      </c>
      <c r="H654" s="636" t="s">
        <v>164</v>
      </c>
      <c r="I654" s="481" t="str">
        <f t="shared" si="127"/>
        <v>B12</v>
      </c>
      <c r="J654" s="636" t="str">
        <f t="shared" si="131"/>
        <v>Oklahoma</v>
      </c>
      <c r="K654" s="565" t="str">
        <f t="shared" si="128"/>
        <v>Texas Tech</v>
      </c>
      <c r="L654" s="639">
        <v>19.5</v>
      </c>
      <c r="M654" s="634">
        <v>66.5</v>
      </c>
      <c r="N654" s="485" t="str">
        <f t="shared" si="132"/>
        <v>Oklahoma</v>
      </c>
      <c r="O654" s="640">
        <v>52</v>
      </c>
      <c r="P654" s="668" t="str">
        <f t="shared" si="134"/>
        <v>Texas Tech</v>
      </c>
      <c r="Q654" s="614">
        <v>21</v>
      </c>
      <c r="R654" s="510" t="str">
        <f t="shared" si="129"/>
        <v>Oklahoma</v>
      </c>
      <c r="S654" s="510" t="str">
        <f t="shared" si="130"/>
        <v>Texas Tech</v>
      </c>
      <c r="T654" s="500" t="str">
        <f>K654</f>
        <v>Texas Tech</v>
      </c>
      <c r="U654" s="481" t="str">
        <f t="shared" si="133"/>
        <v>L</v>
      </c>
      <c r="V654" s="492" t="str">
        <f>H654</f>
        <v>Oklahoma</v>
      </c>
      <c r="W654" s="643">
        <v>62</v>
      </c>
      <c r="X654" s="492" t="str">
        <f>IF(+V654=F654,H654,F654)</f>
        <v>Texas Tech</v>
      </c>
      <c r="Y654" s="644">
        <v>28</v>
      </c>
    </row>
    <row r="655" spans="1:25" ht="16" x14ac:dyDescent="0.8">
      <c r="A655" s="485">
        <v>9</v>
      </c>
      <c r="B655" s="636" t="s">
        <v>39</v>
      </c>
      <c r="C655" s="638">
        <v>44499</v>
      </c>
      <c r="D655" s="630">
        <f>19/24</f>
        <v>0.79166666666666663</v>
      </c>
      <c r="E655" s="481" t="s">
        <v>77</v>
      </c>
      <c r="F655" s="636" t="s">
        <v>160</v>
      </c>
      <c r="G655" s="481" t="str">
        <f t="shared" si="119"/>
        <v>B12</v>
      </c>
      <c r="H655" s="636" t="s">
        <v>79</v>
      </c>
      <c r="I655" s="481" t="str">
        <f t="shared" si="127"/>
        <v>B12</v>
      </c>
      <c r="J655" s="636" t="str">
        <f t="shared" si="131"/>
        <v>Oklahoma State</v>
      </c>
      <c r="K655" s="565" t="str">
        <f t="shared" si="128"/>
        <v>Kansas</v>
      </c>
      <c r="L655" s="639">
        <v>30.5</v>
      </c>
      <c r="M655" s="634">
        <v>54.5</v>
      </c>
      <c r="N655" s="485" t="str">
        <f t="shared" si="132"/>
        <v>Oklahoma State</v>
      </c>
      <c r="O655" s="640">
        <v>55</v>
      </c>
      <c r="P655" s="668" t="str">
        <f t="shared" si="134"/>
        <v>Kansas</v>
      </c>
      <c r="Q655" s="614">
        <v>3</v>
      </c>
      <c r="R655" s="510" t="str">
        <f t="shared" si="129"/>
        <v>Oklahoma State</v>
      </c>
      <c r="S655" s="510" t="str">
        <f t="shared" si="130"/>
        <v>Kansas</v>
      </c>
      <c r="T655" s="500" t="str">
        <f>K655</f>
        <v>Kansas</v>
      </c>
      <c r="U655" s="481" t="str">
        <f t="shared" si="133"/>
        <v>L</v>
      </c>
      <c r="V655" s="492" t="str">
        <f>H655</f>
        <v>Oklahoma State</v>
      </c>
      <c r="W655" s="643">
        <v>47</v>
      </c>
      <c r="X655" s="492" t="str">
        <f>IF(+V655=F655,H655,F655)</f>
        <v>Kansas</v>
      </c>
      <c r="Y655" s="644">
        <v>7</v>
      </c>
    </row>
    <row r="656" spans="1:25" ht="16" x14ac:dyDescent="0.8">
      <c r="A656" s="485">
        <v>9</v>
      </c>
      <c r="B656" s="636" t="s">
        <v>39</v>
      </c>
      <c r="C656" s="638">
        <v>44499</v>
      </c>
      <c r="D656" s="630">
        <f>14/24</f>
        <v>0.58333333333333337</v>
      </c>
      <c r="E656" s="481"/>
      <c r="F656" s="636" t="s">
        <v>158</v>
      </c>
      <c r="G656" s="481" t="str">
        <f t="shared" si="119"/>
        <v>B12</v>
      </c>
      <c r="H656" s="636" t="s">
        <v>235</v>
      </c>
      <c r="I656" s="481" t="str">
        <f t="shared" si="127"/>
        <v>B12</v>
      </c>
      <c r="J656" s="636" t="str">
        <f>F656</f>
        <v>Iowa State</v>
      </c>
      <c r="K656" s="565" t="str">
        <f t="shared" si="128"/>
        <v>West Virginia</v>
      </c>
      <c r="L656" s="639">
        <v>7</v>
      </c>
      <c r="M656" s="634">
        <v>46</v>
      </c>
      <c r="N656" s="485" t="str">
        <f t="shared" si="132"/>
        <v>West Virginia</v>
      </c>
      <c r="O656" s="640">
        <v>38</v>
      </c>
      <c r="P656" s="668" t="str">
        <f t="shared" si="134"/>
        <v>Iowa State</v>
      </c>
      <c r="Q656" s="614">
        <v>31</v>
      </c>
      <c r="R656" s="510" t="str">
        <f t="shared" si="129"/>
        <v>West Virginia</v>
      </c>
      <c r="S656" s="510" t="str">
        <f t="shared" si="130"/>
        <v>Iowa State</v>
      </c>
      <c r="T656" s="500" t="str">
        <f>F656</f>
        <v>Iowa State</v>
      </c>
      <c r="U656" s="481" t="str">
        <f t="shared" si="133"/>
        <v>L</v>
      </c>
      <c r="V656" s="492" t="str">
        <f>F656</f>
        <v>Iowa State</v>
      </c>
      <c r="W656" s="643">
        <v>42</v>
      </c>
      <c r="X656" s="492" t="str">
        <f>IF(+V656=F656,H656,F656)</f>
        <v>West Virginia</v>
      </c>
      <c r="Y656" s="644">
        <v>6</v>
      </c>
    </row>
    <row r="657" spans="1:25" ht="16" x14ac:dyDescent="0.8">
      <c r="A657" s="485">
        <v>9</v>
      </c>
      <c r="B657" s="636" t="s">
        <v>39</v>
      </c>
      <c r="C657" s="638">
        <v>44499</v>
      </c>
      <c r="D657" s="630">
        <f>18/24</f>
        <v>0.75</v>
      </c>
      <c r="E657" s="481"/>
      <c r="F657" s="636" t="s">
        <v>163</v>
      </c>
      <c r="G657" s="481" t="str">
        <f t="shared" si="119"/>
        <v>CUSA</v>
      </c>
      <c r="H657" s="636" t="s">
        <v>104</v>
      </c>
      <c r="I657" s="481" t="str">
        <f t="shared" si="127"/>
        <v>CUSA</v>
      </c>
      <c r="J657" s="636" t="str">
        <f>H657</f>
        <v>Florida Atlantic</v>
      </c>
      <c r="K657" s="565" t="str">
        <f t="shared" si="128"/>
        <v>UTEP</v>
      </c>
      <c r="L657" s="639">
        <v>11</v>
      </c>
      <c r="M657" s="634">
        <v>47.5</v>
      </c>
      <c r="N657" s="485" t="str">
        <f t="shared" si="132"/>
        <v>Florida Atlantic</v>
      </c>
      <c r="O657" s="640">
        <v>28</v>
      </c>
      <c r="P657" s="668" t="str">
        <f t="shared" si="134"/>
        <v>UTEP</v>
      </c>
      <c r="Q657" s="614">
        <v>25</v>
      </c>
      <c r="R657" s="510" t="str">
        <f t="shared" si="129"/>
        <v>UTEP</v>
      </c>
      <c r="S657" s="510" t="str">
        <f t="shared" si="130"/>
        <v>Florida Atlantic</v>
      </c>
      <c r="T657" s="500" t="str">
        <f>F657</f>
        <v>UTEP</v>
      </c>
      <c r="U657" s="481" t="str">
        <f t="shared" si="133"/>
        <v>W</v>
      </c>
      <c r="W657" s="643"/>
      <c r="X657" s="492" t="s">
        <v>502</v>
      </c>
      <c r="Y657" s="644"/>
    </row>
    <row r="658" spans="1:25" ht="16" x14ac:dyDescent="0.8">
      <c r="A658" s="485">
        <v>9</v>
      </c>
      <c r="B658" s="636" t="s">
        <v>39</v>
      </c>
      <c r="C658" s="638">
        <v>44499</v>
      </c>
      <c r="D658" s="630">
        <f>15.5/24</f>
        <v>0.64583333333333337</v>
      </c>
      <c r="E658" s="481"/>
      <c r="F658" s="636" t="s">
        <v>112</v>
      </c>
      <c r="G658" s="481" t="str">
        <f t="shared" si="119"/>
        <v>CUSA</v>
      </c>
      <c r="H658" s="636" t="s">
        <v>174</v>
      </c>
      <c r="I658" s="481" t="str">
        <f t="shared" si="127"/>
        <v>CUSA</v>
      </c>
      <c r="J658" s="636" t="str">
        <f>H658</f>
        <v>Marshall</v>
      </c>
      <c r="K658" s="565" t="str">
        <f t="shared" si="128"/>
        <v>Florida Intl</v>
      </c>
      <c r="L658" s="639">
        <v>21.5</v>
      </c>
      <c r="M658" s="634">
        <v>65</v>
      </c>
      <c r="N658" s="485" t="str">
        <f t="shared" si="132"/>
        <v>Marshall</v>
      </c>
      <c r="O658" s="640">
        <v>38</v>
      </c>
      <c r="P658" s="668" t="str">
        <f t="shared" si="134"/>
        <v>Florida Intl</v>
      </c>
      <c r="Q658" s="614">
        <v>0</v>
      </c>
      <c r="R658" s="510" t="str">
        <f t="shared" si="129"/>
        <v>Marshall</v>
      </c>
      <c r="S658" s="510" t="str">
        <f t="shared" si="130"/>
        <v>Florida Intl</v>
      </c>
      <c r="T658" s="500" t="str">
        <f>K658</f>
        <v>Florida Intl</v>
      </c>
      <c r="U658" s="481" t="str">
        <f t="shared" si="133"/>
        <v>L</v>
      </c>
      <c r="W658" s="643"/>
      <c r="X658" s="492" t="s">
        <v>502</v>
      </c>
      <c r="Y658" s="644"/>
    </row>
    <row r="659" spans="1:25" ht="16" x14ac:dyDescent="0.8">
      <c r="A659" s="485">
        <v>9</v>
      </c>
      <c r="B659" s="636" t="s">
        <v>39</v>
      </c>
      <c r="C659" s="638">
        <v>44499</v>
      </c>
      <c r="D659" s="630">
        <f>15.5/24</f>
        <v>0.64583333333333337</v>
      </c>
      <c r="E659" s="481"/>
      <c r="F659" s="636" t="s">
        <v>182</v>
      </c>
      <c r="G659" s="481" t="str">
        <f t="shared" si="119"/>
        <v>CUSA</v>
      </c>
      <c r="H659" s="636" t="s">
        <v>176</v>
      </c>
      <c r="I659" s="481" t="str">
        <f t="shared" si="127"/>
        <v>CUSA</v>
      </c>
      <c r="J659" s="636" t="str">
        <f>H659</f>
        <v>Middle Tenn St</v>
      </c>
      <c r="K659" s="565" t="str">
        <f t="shared" si="128"/>
        <v>Southern Miss</v>
      </c>
      <c r="L659" s="639">
        <v>13.5</v>
      </c>
      <c r="M659" s="634">
        <v>48</v>
      </c>
      <c r="N659" s="485" t="str">
        <f t="shared" si="132"/>
        <v>Middle Tenn St</v>
      </c>
      <c r="O659" s="640">
        <v>35</v>
      </c>
      <c r="P659" s="668" t="str">
        <f t="shared" si="134"/>
        <v>Southern Miss</v>
      </c>
      <c r="Q659" s="614">
        <v>10</v>
      </c>
      <c r="R659" s="510" t="str">
        <f t="shared" si="129"/>
        <v>Middle Tenn St</v>
      </c>
      <c r="S659" s="510" t="str">
        <f t="shared" si="130"/>
        <v>Southern Miss</v>
      </c>
      <c r="T659" s="500" t="str">
        <f>H659</f>
        <v>Middle Tenn St</v>
      </c>
      <c r="U659" s="481" t="str">
        <f t="shared" si="133"/>
        <v>W</v>
      </c>
      <c r="W659" s="643"/>
      <c r="X659" s="492" t="s">
        <v>502</v>
      </c>
      <c r="Y659" s="644"/>
    </row>
    <row r="660" spans="1:25" ht="16" x14ac:dyDescent="0.8">
      <c r="A660" s="485">
        <v>9</v>
      </c>
      <c r="B660" s="636" t="s">
        <v>39</v>
      </c>
      <c r="C660" s="638">
        <v>44499</v>
      </c>
      <c r="D660" s="630">
        <f>15.5/24</f>
        <v>0.64583333333333337</v>
      </c>
      <c r="E660" s="481" t="s">
        <v>52</v>
      </c>
      <c r="F660" s="636" t="s">
        <v>172</v>
      </c>
      <c r="G660" s="481" t="str">
        <f t="shared" si="119"/>
        <v>CUSA</v>
      </c>
      <c r="H660" s="636" t="s">
        <v>180</v>
      </c>
      <c r="I660" s="481" t="str">
        <f t="shared" si="127"/>
        <v>CUSA</v>
      </c>
      <c r="J660" s="636" t="str">
        <f>F660</f>
        <v>Louisiana Tech</v>
      </c>
      <c r="K660" s="565" t="str">
        <f t="shared" si="128"/>
        <v>Old Dominion</v>
      </c>
      <c r="L660" s="639">
        <v>4.5</v>
      </c>
      <c r="M660" s="634">
        <v>52.5</v>
      </c>
      <c r="N660" s="485" t="str">
        <f t="shared" si="132"/>
        <v>Old Dominion</v>
      </c>
      <c r="O660" s="640">
        <v>23</v>
      </c>
      <c r="P660" s="668" t="str">
        <f t="shared" si="134"/>
        <v>Louisiana Tech</v>
      </c>
      <c r="Q660" s="614">
        <v>20</v>
      </c>
      <c r="R660" s="510" t="str">
        <f t="shared" si="129"/>
        <v>Old Dominion</v>
      </c>
      <c r="S660" s="510" t="str">
        <f t="shared" si="130"/>
        <v>Louisiana Tech</v>
      </c>
      <c r="T660" s="500" t="str">
        <f>J660</f>
        <v>Louisiana Tech</v>
      </c>
      <c r="U660" s="481" t="str">
        <f t="shared" si="133"/>
        <v>L</v>
      </c>
      <c r="W660" s="643"/>
      <c r="X660" s="492" t="s">
        <v>502</v>
      </c>
      <c r="Y660" s="644"/>
    </row>
    <row r="661" spans="1:25" ht="16" x14ac:dyDescent="0.8">
      <c r="A661" s="485">
        <v>9</v>
      </c>
      <c r="B661" s="636" t="s">
        <v>39</v>
      </c>
      <c r="C661" s="638">
        <v>44499</v>
      </c>
      <c r="D661" s="630">
        <f>14/24</f>
        <v>0.58333333333333337</v>
      </c>
      <c r="E661" s="481" t="s">
        <v>59</v>
      </c>
      <c r="F661" s="636" t="s">
        <v>178</v>
      </c>
      <c r="G661" s="481" t="str">
        <f t="shared" si="119"/>
        <v>CUSA</v>
      </c>
      <c r="H661" s="636" t="s">
        <v>43</v>
      </c>
      <c r="I661" s="481" t="str">
        <f t="shared" si="127"/>
        <v>CUSA</v>
      </c>
      <c r="J661" s="636" t="str">
        <f t="shared" ref="J661:J666" si="135">H661</f>
        <v>Rice</v>
      </c>
      <c r="K661" s="565" t="str">
        <f t="shared" si="128"/>
        <v>North Texas</v>
      </c>
      <c r="L661" s="639">
        <v>2.5</v>
      </c>
      <c r="M661" s="634">
        <v>56.5</v>
      </c>
      <c r="N661" s="485" t="str">
        <f>F661</f>
        <v>North Texas</v>
      </c>
      <c r="O661" s="640">
        <v>30</v>
      </c>
      <c r="P661" s="668" t="str">
        <f t="shared" si="134"/>
        <v>Rice</v>
      </c>
      <c r="Q661" s="614">
        <v>24</v>
      </c>
      <c r="R661" s="510" t="str">
        <f t="shared" si="129"/>
        <v>North Texas</v>
      </c>
      <c r="S661" s="510" t="str">
        <f t="shared" si="130"/>
        <v>Rice</v>
      </c>
      <c r="T661" s="500" t="str">
        <f>H661</f>
        <v>Rice</v>
      </c>
      <c r="U661" s="481" t="str">
        <f t="shared" si="133"/>
        <v>L</v>
      </c>
      <c r="V661" s="492" t="str">
        <f>F661</f>
        <v>North Texas</v>
      </c>
      <c r="W661" s="643">
        <v>27</v>
      </c>
      <c r="X661" s="492" t="str">
        <f>IF(+V661=F661,H661,F661)</f>
        <v>Rice</v>
      </c>
      <c r="Y661" s="644">
        <v>17</v>
      </c>
    </row>
    <row r="662" spans="1:25" ht="16" x14ac:dyDescent="0.8">
      <c r="A662" s="485">
        <v>9</v>
      </c>
      <c r="B662" s="636" t="s">
        <v>39</v>
      </c>
      <c r="C662" s="638">
        <v>44499</v>
      </c>
      <c r="D662" s="630">
        <f>16/24</f>
        <v>0.66666666666666663</v>
      </c>
      <c r="E662" s="481"/>
      <c r="F662" s="636" t="s">
        <v>107</v>
      </c>
      <c r="G662" s="481" t="str">
        <f t="shared" si="119"/>
        <v>CUSA</v>
      </c>
      <c r="H662" s="636" t="s">
        <v>189</v>
      </c>
      <c r="I662" s="481" t="str">
        <f t="shared" si="127"/>
        <v>CUSA</v>
      </c>
      <c r="J662" s="636" t="str">
        <f t="shared" si="135"/>
        <v>Western Kentucky</v>
      </c>
      <c r="K662" s="565" t="str">
        <f t="shared" si="128"/>
        <v>UNC Charlotte</v>
      </c>
      <c r="L662" s="639">
        <v>18</v>
      </c>
      <c r="M662" s="634">
        <v>72.5</v>
      </c>
      <c r="N662" s="485" t="str">
        <f>H662</f>
        <v>Western Kentucky</v>
      </c>
      <c r="O662" s="640">
        <v>45</v>
      </c>
      <c r="P662" s="668" t="str">
        <f t="shared" si="134"/>
        <v>UNC Charlotte</v>
      </c>
      <c r="Q662" s="614">
        <v>13</v>
      </c>
      <c r="R662" s="510" t="str">
        <f t="shared" si="129"/>
        <v>Western Kentucky</v>
      </c>
      <c r="S662" s="510" t="str">
        <f t="shared" si="130"/>
        <v>UNC Charlotte</v>
      </c>
      <c r="T662" s="500" t="str">
        <f>K662</f>
        <v>UNC Charlotte</v>
      </c>
      <c r="U662" s="481" t="str">
        <f t="shared" si="133"/>
        <v>L</v>
      </c>
      <c r="V662" s="492" t="str">
        <f>H662</f>
        <v>Western Kentucky</v>
      </c>
      <c r="W662" s="643">
        <v>37</v>
      </c>
      <c r="X662" s="492" t="str">
        <f>IF(+V662=F662,H662,F662)</f>
        <v>UNC Charlotte</v>
      </c>
      <c r="Y662" s="644">
        <v>19</v>
      </c>
    </row>
    <row r="663" spans="1:25" ht="16" x14ac:dyDescent="0.8">
      <c r="A663" s="485">
        <v>9</v>
      </c>
      <c r="B663" s="636" t="s">
        <v>39</v>
      </c>
      <c r="C663" s="638">
        <v>44499</v>
      </c>
      <c r="D663" s="630">
        <f>22.25/24</f>
        <v>0.92708333333333337</v>
      </c>
      <c r="E663" s="481" t="s">
        <v>272</v>
      </c>
      <c r="F663" s="636" t="s">
        <v>140</v>
      </c>
      <c r="G663" s="481" t="str">
        <f t="shared" si="119"/>
        <v>ACC</v>
      </c>
      <c r="H663" s="636" t="s">
        <v>47</v>
      </c>
      <c r="I663" s="481" t="str">
        <f t="shared" si="127"/>
        <v>Ind</v>
      </c>
      <c r="J663" s="636" t="str">
        <f t="shared" si="135"/>
        <v>BYU</v>
      </c>
      <c r="K663" s="565" t="str">
        <f t="shared" si="128"/>
        <v>Virginia</v>
      </c>
      <c r="L663" s="639">
        <v>2.5</v>
      </c>
      <c r="M663" s="634">
        <v>63.5</v>
      </c>
      <c r="N663" s="485" t="str">
        <f>H663</f>
        <v>BYU</v>
      </c>
      <c r="O663" s="640">
        <v>66</v>
      </c>
      <c r="P663" s="668" t="str">
        <f t="shared" si="134"/>
        <v>Virginia</v>
      </c>
      <c r="Q663" s="614">
        <v>49</v>
      </c>
      <c r="R663" s="510" t="str">
        <f t="shared" si="129"/>
        <v>BYU</v>
      </c>
      <c r="S663" s="510" t="str">
        <f t="shared" si="130"/>
        <v>Virginia</v>
      </c>
      <c r="T663" s="500" t="str">
        <f>H663</f>
        <v>BYU</v>
      </c>
      <c r="U663" s="481" t="str">
        <f t="shared" si="133"/>
        <v>W</v>
      </c>
      <c r="W663" s="643"/>
      <c r="X663" s="492" t="s">
        <v>502</v>
      </c>
      <c r="Y663" s="644"/>
    </row>
    <row r="664" spans="1:25" ht="16" x14ac:dyDescent="0.8">
      <c r="A664" s="485">
        <v>9</v>
      </c>
      <c r="B664" s="636" t="s">
        <v>39</v>
      </c>
      <c r="C664" s="638">
        <v>44499</v>
      </c>
      <c r="D664" s="630">
        <f>12/24</f>
        <v>0.5</v>
      </c>
      <c r="E664" s="481" t="s">
        <v>59</v>
      </c>
      <c r="F664" s="636" t="s">
        <v>51</v>
      </c>
      <c r="G664" s="481" t="str">
        <f t="shared" si="119"/>
        <v>Ind</v>
      </c>
      <c r="H664" s="636" t="s">
        <v>348</v>
      </c>
      <c r="I664" s="481" t="str">
        <f t="shared" si="127"/>
        <v>Ind</v>
      </c>
      <c r="J664" s="636" t="str">
        <f t="shared" si="135"/>
        <v>Liberty</v>
      </c>
      <c r="K664" s="565" t="str">
        <f t="shared" si="128"/>
        <v>Massachusetts</v>
      </c>
      <c r="L664" s="639">
        <v>36</v>
      </c>
      <c r="M664" s="634">
        <v>57.5</v>
      </c>
      <c r="N664" s="485" t="str">
        <f>H664</f>
        <v>Liberty</v>
      </c>
      <c r="O664" s="640">
        <v>62</v>
      </c>
      <c r="P664" s="668" t="str">
        <f t="shared" si="134"/>
        <v>Massachusetts</v>
      </c>
      <c r="Q664" s="614">
        <v>17</v>
      </c>
      <c r="R664" s="510" t="str">
        <f t="shared" si="129"/>
        <v>Liberty</v>
      </c>
      <c r="S664" s="510" t="str">
        <f t="shared" si="130"/>
        <v>Massachusetts</v>
      </c>
      <c r="T664" s="500" t="str">
        <f>K664</f>
        <v>Massachusetts</v>
      </c>
      <c r="U664" s="481" t="str">
        <f t="shared" si="133"/>
        <v>L</v>
      </c>
      <c r="V664" s="492" t="str">
        <f>H664</f>
        <v>Liberty</v>
      </c>
      <c r="W664" s="643">
        <v>45</v>
      </c>
      <c r="X664" s="492" t="str">
        <f>IF(+V664=F664,H664,F664)</f>
        <v>Massachusetts</v>
      </c>
      <c r="Y664" s="644">
        <v>0</v>
      </c>
    </row>
    <row r="665" spans="1:25" ht="16" x14ac:dyDescent="0.8">
      <c r="A665" s="485">
        <v>9</v>
      </c>
      <c r="B665" s="636" t="s">
        <v>39</v>
      </c>
      <c r="C665" s="638">
        <v>44499</v>
      </c>
      <c r="D665" s="630">
        <f>19.5/24</f>
        <v>0.8125</v>
      </c>
      <c r="E665" s="481" t="s">
        <v>533</v>
      </c>
      <c r="F665" s="636" t="s">
        <v>134</v>
      </c>
      <c r="G665" s="481" t="str">
        <f t="shared" si="119"/>
        <v>ACC</v>
      </c>
      <c r="H665" s="636" t="s">
        <v>193</v>
      </c>
      <c r="I665" s="481" t="str">
        <f t="shared" si="127"/>
        <v>Ind</v>
      </c>
      <c r="J665" s="636" t="str">
        <f t="shared" si="135"/>
        <v>Notre Dame</v>
      </c>
      <c r="K665" s="565" t="str">
        <f t="shared" si="128"/>
        <v>North Carolina</v>
      </c>
      <c r="L665" s="639">
        <v>3.5</v>
      </c>
      <c r="M665" s="634">
        <v>62.5</v>
      </c>
      <c r="N665" s="485" t="str">
        <f>H665</f>
        <v>Notre Dame</v>
      </c>
      <c r="O665" s="640">
        <v>44</v>
      </c>
      <c r="P665" s="668" t="str">
        <f t="shared" si="134"/>
        <v>North Carolina</v>
      </c>
      <c r="Q665" s="614">
        <v>34</v>
      </c>
      <c r="R665" s="510" t="str">
        <f t="shared" si="129"/>
        <v>Notre Dame</v>
      </c>
      <c r="S665" s="510" t="str">
        <f t="shared" si="130"/>
        <v>North Carolina</v>
      </c>
      <c r="T665" s="500" t="str">
        <f>J665</f>
        <v>Notre Dame</v>
      </c>
      <c r="U665" s="481" t="str">
        <f t="shared" si="133"/>
        <v>W</v>
      </c>
      <c r="V665" s="492" t="str">
        <f>H665</f>
        <v>Notre Dame</v>
      </c>
      <c r="W665" s="643">
        <v>31</v>
      </c>
      <c r="X665" s="492" t="str">
        <f>IF(+V665=F665,H665,F665)</f>
        <v>North Carolina</v>
      </c>
      <c r="Y665" s="644">
        <v>17</v>
      </c>
    </row>
    <row r="666" spans="1:25" ht="16" x14ac:dyDescent="0.8">
      <c r="A666" s="485">
        <v>9</v>
      </c>
      <c r="B666" s="636" t="s">
        <v>39</v>
      </c>
      <c r="C666" s="638">
        <v>44499</v>
      </c>
      <c r="D666" s="630">
        <f>12/24</f>
        <v>0.5</v>
      </c>
      <c r="E666" s="481" t="s">
        <v>52</v>
      </c>
      <c r="F666" s="636" t="s">
        <v>148</v>
      </c>
      <c r="G666" s="481" t="str">
        <f t="shared" si="119"/>
        <v>MAC</v>
      </c>
      <c r="H666" s="636" t="s">
        <v>74</v>
      </c>
      <c r="I666" s="481" t="str">
        <f t="shared" si="127"/>
        <v>MAC</v>
      </c>
      <c r="J666" s="636" t="str">
        <f t="shared" si="135"/>
        <v>Buffalo</v>
      </c>
      <c r="K666" s="565" t="str">
        <f t="shared" si="128"/>
        <v>Bowling Green</v>
      </c>
      <c r="L666" s="639">
        <v>13.5</v>
      </c>
      <c r="M666" s="634">
        <v>51.5</v>
      </c>
      <c r="N666" s="485" t="str">
        <f>F666</f>
        <v>Bowling Green</v>
      </c>
      <c r="O666" s="640">
        <v>56</v>
      </c>
      <c r="P666" s="668" t="str">
        <f t="shared" si="134"/>
        <v>Buffalo</v>
      </c>
      <c r="Q666" s="614">
        <v>44</v>
      </c>
      <c r="R666" s="510" t="str">
        <f t="shared" si="129"/>
        <v>Bowling Green</v>
      </c>
      <c r="S666" s="510" t="str">
        <f t="shared" si="130"/>
        <v>Buffalo</v>
      </c>
      <c r="T666" s="500" t="str">
        <f>K666</f>
        <v>Bowling Green</v>
      </c>
      <c r="U666" s="481" t="str">
        <f t="shared" si="133"/>
        <v>W</v>
      </c>
      <c r="V666" s="492" t="str">
        <f>H666</f>
        <v>Buffalo</v>
      </c>
      <c r="W666" s="643">
        <v>42</v>
      </c>
      <c r="X666" s="492" t="str">
        <f>IF(+V666=F666,H666,F666)</f>
        <v>Bowling Green</v>
      </c>
      <c r="Y666" s="644">
        <v>17</v>
      </c>
    </row>
    <row r="667" spans="1:25" ht="16" x14ac:dyDescent="0.8">
      <c r="A667" s="485">
        <v>9</v>
      </c>
      <c r="B667" s="636" t="s">
        <v>39</v>
      </c>
      <c r="C667" s="638">
        <v>44499</v>
      </c>
      <c r="D667" s="630">
        <f>19/24</f>
        <v>0.79166666666666663</v>
      </c>
      <c r="E667" s="481" t="s">
        <v>52</v>
      </c>
      <c r="F667" s="636" t="s">
        <v>199</v>
      </c>
      <c r="G667" s="481" t="str">
        <f t="shared" si="119"/>
        <v>MWC</v>
      </c>
      <c r="H667" s="636" t="s">
        <v>54</v>
      </c>
      <c r="I667" s="481" t="str">
        <f t="shared" si="127"/>
        <v>MWC</v>
      </c>
      <c r="J667" s="636" t="str">
        <f>F667</f>
        <v>Boise State</v>
      </c>
      <c r="K667" s="565" t="str">
        <f t="shared" si="128"/>
        <v>Colorado State</v>
      </c>
      <c r="L667" s="639">
        <v>2.5</v>
      </c>
      <c r="M667" s="634">
        <v>51.5</v>
      </c>
      <c r="N667" s="485" t="str">
        <f>F667</f>
        <v>Boise State</v>
      </c>
      <c r="O667" s="640">
        <v>28</v>
      </c>
      <c r="P667" s="668" t="str">
        <f t="shared" si="134"/>
        <v>Colorado State</v>
      </c>
      <c r="Q667" s="614">
        <v>19</v>
      </c>
      <c r="R667" s="510" t="str">
        <f t="shared" si="129"/>
        <v>Boise State</v>
      </c>
      <c r="S667" s="510" t="str">
        <f t="shared" si="130"/>
        <v>Colorado State</v>
      </c>
      <c r="T667" s="500" t="str">
        <f>J667</f>
        <v>Boise State</v>
      </c>
      <c r="U667" s="481" t="str">
        <f t="shared" si="133"/>
        <v>W</v>
      </c>
      <c r="V667" s="492" t="str">
        <f>F667</f>
        <v>Boise State</v>
      </c>
      <c r="W667" s="643">
        <v>52</v>
      </c>
      <c r="X667" s="492" t="str">
        <f>IF(+V667=F667,H667,F667)</f>
        <v>Colorado State</v>
      </c>
      <c r="Y667" s="644">
        <v>21</v>
      </c>
    </row>
    <row r="668" spans="1:25" ht="16" x14ac:dyDescent="0.8">
      <c r="A668" s="485">
        <v>9</v>
      </c>
      <c r="B668" s="636" t="s">
        <v>39</v>
      </c>
      <c r="C668" s="638">
        <v>44499</v>
      </c>
      <c r="D668" s="630">
        <f>22.5/24</f>
        <v>0.9375</v>
      </c>
      <c r="E668" s="481" t="s">
        <v>52</v>
      </c>
      <c r="F668" s="636" t="s">
        <v>201</v>
      </c>
      <c r="G668" s="481" t="str">
        <f t="shared" si="119"/>
        <v>MWC</v>
      </c>
      <c r="H668" s="636" t="s">
        <v>206</v>
      </c>
      <c r="I668" s="481" t="str">
        <f t="shared" si="127"/>
        <v>MWC</v>
      </c>
      <c r="J668" s="636" t="str">
        <f>H668</f>
        <v>San Diego State</v>
      </c>
      <c r="K668" s="565" t="str">
        <f t="shared" si="128"/>
        <v>Fresno State</v>
      </c>
      <c r="L668" s="639">
        <v>1</v>
      </c>
      <c r="M668" s="634">
        <v>44.5</v>
      </c>
      <c r="N668" s="485" t="str">
        <f>F668</f>
        <v>Fresno State</v>
      </c>
      <c r="O668" s="640">
        <v>30</v>
      </c>
      <c r="P668" s="668" t="str">
        <f t="shared" si="134"/>
        <v>San Diego State</v>
      </c>
      <c r="Q668" s="614">
        <v>20</v>
      </c>
      <c r="R668" s="510" t="str">
        <f t="shared" si="129"/>
        <v>Fresno State</v>
      </c>
      <c r="S668" s="510" t="str">
        <f t="shared" si="130"/>
        <v>San Diego State</v>
      </c>
      <c r="T668" s="500" t="str">
        <f>H668</f>
        <v>San Diego State</v>
      </c>
      <c r="U668" s="481" t="str">
        <f t="shared" si="133"/>
        <v>L</v>
      </c>
      <c r="W668" s="643"/>
      <c r="X668" s="492" t="s">
        <v>502</v>
      </c>
      <c r="Y668" s="644"/>
    </row>
    <row r="669" spans="1:25" ht="16" x14ac:dyDescent="0.8">
      <c r="A669" s="485">
        <v>9</v>
      </c>
      <c r="B669" s="636" t="s">
        <v>39</v>
      </c>
      <c r="C669" s="638">
        <v>44499</v>
      </c>
      <c r="D669" s="630">
        <f>16/24</f>
        <v>0.66666666666666663</v>
      </c>
      <c r="E669" s="481" t="s">
        <v>426</v>
      </c>
      <c r="F669" s="636" t="s">
        <v>143</v>
      </c>
      <c r="G669" s="481" t="str">
        <f t="shared" si="119"/>
        <v>MWC</v>
      </c>
      <c r="H669" s="636" t="s">
        <v>57</v>
      </c>
      <c r="I669" s="481" t="str">
        <f t="shared" si="127"/>
        <v>MWC</v>
      </c>
      <c r="J669" s="636" t="str">
        <f>H669</f>
        <v>San Jose State</v>
      </c>
      <c r="K669" s="565" t="str">
        <f t="shared" si="128"/>
        <v>Wyoming</v>
      </c>
      <c r="L669" s="639">
        <v>3</v>
      </c>
      <c r="M669" s="634">
        <v>41</v>
      </c>
      <c r="N669" s="485" t="str">
        <f>H669</f>
        <v>San Jose State</v>
      </c>
      <c r="O669" s="640">
        <v>27</v>
      </c>
      <c r="P669" s="668" t="str">
        <f t="shared" si="134"/>
        <v>Wyoming</v>
      </c>
      <c r="Q669" s="614">
        <v>21</v>
      </c>
      <c r="R669" s="510" t="str">
        <f t="shared" si="129"/>
        <v>San Jose State</v>
      </c>
      <c r="S669" s="510" t="str">
        <f t="shared" si="130"/>
        <v>Wyoming</v>
      </c>
      <c r="T669" s="500" t="str">
        <f>F669</f>
        <v>Wyoming</v>
      </c>
      <c r="U669" s="481" t="str">
        <f t="shared" si="133"/>
        <v>L</v>
      </c>
      <c r="W669" s="643"/>
      <c r="X669" s="492" t="s">
        <v>502</v>
      </c>
      <c r="Y669" s="644"/>
    </row>
    <row r="670" spans="1:25" ht="16" x14ac:dyDescent="0.8">
      <c r="A670" s="485">
        <v>9</v>
      </c>
      <c r="B670" s="636" t="s">
        <v>39</v>
      </c>
      <c r="C670" s="638">
        <v>44499</v>
      </c>
      <c r="D670" s="630">
        <f>15/24</f>
        <v>0.625</v>
      </c>
      <c r="E670" s="481"/>
      <c r="F670" s="636" t="s">
        <v>49</v>
      </c>
      <c r="G670" s="481" t="str">
        <f t="shared" si="119"/>
        <v>MWC</v>
      </c>
      <c r="H670" s="636" t="s">
        <v>100</v>
      </c>
      <c r="I670" s="481" t="str">
        <f t="shared" si="127"/>
        <v>MWC</v>
      </c>
      <c r="J670" s="636" t="str">
        <f>H670</f>
        <v>Utah State</v>
      </c>
      <c r="K670" s="565" t="str">
        <f t="shared" si="128"/>
        <v>Hawaii</v>
      </c>
      <c r="L670" s="639">
        <v>5</v>
      </c>
      <c r="M670" s="634">
        <v>65</v>
      </c>
      <c r="N670" s="485" t="str">
        <f>H670</f>
        <v>Utah State</v>
      </c>
      <c r="O670" s="640">
        <v>51</v>
      </c>
      <c r="P670" s="668" t="str">
        <f t="shared" si="134"/>
        <v>Hawaii</v>
      </c>
      <c r="Q670" s="614">
        <v>31</v>
      </c>
      <c r="R670" s="510" t="str">
        <f t="shared" si="129"/>
        <v>Utah State</v>
      </c>
      <c r="S670" s="510" t="str">
        <f t="shared" si="130"/>
        <v>Hawaii</v>
      </c>
      <c r="T670" s="500" t="str">
        <f>K670</f>
        <v>Hawaii</v>
      </c>
      <c r="U670" s="481" t="str">
        <f t="shared" si="133"/>
        <v>L</v>
      </c>
      <c r="W670" s="643"/>
      <c r="X670" s="492" t="s">
        <v>502</v>
      </c>
      <c r="Y670" s="644"/>
    </row>
    <row r="671" spans="1:25" ht="16" x14ac:dyDescent="0.8">
      <c r="A671" s="485">
        <v>9</v>
      </c>
      <c r="B671" s="636" t="s">
        <v>39</v>
      </c>
      <c r="C671" s="638">
        <v>44499</v>
      </c>
      <c r="D671" s="630">
        <f>15/24</f>
        <v>0.625</v>
      </c>
      <c r="E671" s="481" t="s">
        <v>77</v>
      </c>
      <c r="F671" s="636" t="s">
        <v>217</v>
      </c>
      <c r="G671" s="481" t="str">
        <f t="shared" si="119"/>
        <v>P12</v>
      </c>
      <c r="H671" s="636" t="s">
        <v>86</v>
      </c>
      <c r="I671" s="481" t="str">
        <f t="shared" si="127"/>
        <v>P12</v>
      </c>
      <c r="J671" s="636" t="str">
        <f>H671</f>
        <v>Arizona State</v>
      </c>
      <c r="K671" s="565" t="str">
        <f t="shared" si="128"/>
        <v>Washington State</v>
      </c>
      <c r="L671" s="639">
        <v>15</v>
      </c>
      <c r="M671" s="634">
        <v>62.5</v>
      </c>
      <c r="N671" s="485" t="str">
        <f>F671</f>
        <v>Washington State</v>
      </c>
      <c r="O671" s="640">
        <v>34</v>
      </c>
      <c r="P671" s="668" t="str">
        <f t="shared" si="134"/>
        <v>Arizona State</v>
      </c>
      <c r="Q671" s="614">
        <v>21</v>
      </c>
      <c r="R671" s="510" t="str">
        <f t="shared" si="129"/>
        <v>Washington State</v>
      </c>
      <c r="S671" s="510" t="str">
        <f t="shared" si="130"/>
        <v>Arizona State</v>
      </c>
      <c r="T671" s="500" t="str">
        <f>F671</f>
        <v>Washington State</v>
      </c>
      <c r="U671" s="481" t="str">
        <f t="shared" si="133"/>
        <v>W</v>
      </c>
      <c r="W671" s="643"/>
      <c r="X671" s="492" t="s">
        <v>502</v>
      </c>
      <c r="Y671" s="644"/>
    </row>
    <row r="672" spans="1:25" ht="16" x14ac:dyDescent="0.8">
      <c r="A672" s="485">
        <v>9</v>
      </c>
      <c r="B672" s="636" t="s">
        <v>39</v>
      </c>
      <c r="C672" s="638">
        <v>44499</v>
      </c>
      <c r="D672" s="630">
        <f>19/24</f>
        <v>0.79166666666666663</v>
      </c>
      <c r="E672" s="481" t="s">
        <v>509</v>
      </c>
      <c r="F672" s="636" t="s">
        <v>53</v>
      </c>
      <c r="G672" s="481" t="str">
        <f t="shared" si="119"/>
        <v>P12</v>
      </c>
      <c r="H672" s="636" t="s">
        <v>133</v>
      </c>
      <c r="I672" s="481" t="str">
        <f t="shared" si="127"/>
        <v>P12</v>
      </c>
      <c r="J672" s="636" t="str">
        <f>F672</f>
        <v>Oregon State</v>
      </c>
      <c r="K672" s="565" t="str">
        <f t="shared" si="128"/>
        <v>California</v>
      </c>
      <c r="L672" s="639">
        <v>1.5</v>
      </c>
      <c r="M672" s="634">
        <v>56.5</v>
      </c>
      <c r="N672" s="485" t="str">
        <f>H672</f>
        <v>California</v>
      </c>
      <c r="O672" s="640">
        <v>39</v>
      </c>
      <c r="P672" s="668" t="str">
        <f t="shared" si="134"/>
        <v>Oregon State</v>
      </c>
      <c r="Q672" s="614">
        <v>25</v>
      </c>
      <c r="R672" s="510" t="str">
        <f t="shared" si="129"/>
        <v>California</v>
      </c>
      <c r="S672" s="510" t="str">
        <f t="shared" si="130"/>
        <v>Oregon State</v>
      </c>
      <c r="T672" s="500" t="str">
        <f>J672</f>
        <v>Oregon State</v>
      </c>
      <c r="U672" s="481" t="str">
        <f t="shared" si="133"/>
        <v>L</v>
      </c>
      <c r="V672" s="492" t="str">
        <f>F672</f>
        <v>Oregon State</v>
      </c>
      <c r="W672" s="643">
        <v>31</v>
      </c>
      <c r="X672" s="492" t="str">
        <f>IF(+V672=F672,H672,F672)</f>
        <v>California</v>
      </c>
      <c r="Y672" s="644">
        <v>27</v>
      </c>
    </row>
    <row r="673" spans="1:25" ht="16" x14ac:dyDescent="0.8">
      <c r="A673" s="485">
        <v>9</v>
      </c>
      <c r="B673" s="636" t="s">
        <v>39</v>
      </c>
      <c r="C673" s="638">
        <v>44499</v>
      </c>
      <c r="D673" s="630">
        <f>15.5/24</f>
        <v>0.64583333333333337</v>
      </c>
      <c r="E673" s="481" t="s">
        <v>127</v>
      </c>
      <c r="F673" s="636" t="s">
        <v>111</v>
      </c>
      <c r="G673" s="481" t="str">
        <f t="shared" si="119"/>
        <v>P12</v>
      </c>
      <c r="H673" s="636" t="s">
        <v>213</v>
      </c>
      <c r="I673" s="481" t="str">
        <f t="shared" si="127"/>
        <v>P12</v>
      </c>
      <c r="J673" s="636" t="str">
        <f>H673</f>
        <v>Oregon</v>
      </c>
      <c r="K673" s="565" t="str">
        <f t="shared" si="128"/>
        <v>Colorado</v>
      </c>
      <c r="L673" s="639">
        <v>24</v>
      </c>
      <c r="M673" s="634">
        <v>49</v>
      </c>
      <c r="N673" s="485" t="str">
        <f>H673</f>
        <v>Oregon</v>
      </c>
      <c r="O673" s="640">
        <v>52</v>
      </c>
      <c r="P673" s="668" t="str">
        <f t="shared" si="134"/>
        <v>Colorado</v>
      </c>
      <c r="Q673" s="614">
        <v>29</v>
      </c>
      <c r="R673" s="510" t="str">
        <f t="shared" si="129"/>
        <v>Colorado</v>
      </c>
      <c r="S673" s="510" t="str">
        <f t="shared" si="130"/>
        <v>Oregon</v>
      </c>
      <c r="T673" s="500" t="str">
        <f>H673</f>
        <v>Oregon</v>
      </c>
      <c r="U673" s="481" t="str">
        <f t="shared" si="133"/>
        <v>L</v>
      </c>
      <c r="W673" s="643"/>
      <c r="X673" s="492" t="s">
        <v>502</v>
      </c>
      <c r="Y673" s="644"/>
    </row>
    <row r="674" spans="1:25" ht="16" x14ac:dyDescent="0.8">
      <c r="A674" s="485">
        <v>9</v>
      </c>
      <c r="B674" s="636" t="s">
        <v>39</v>
      </c>
      <c r="C674" s="638">
        <v>44499</v>
      </c>
      <c r="D674" s="630">
        <f>19/24</f>
        <v>0.79166666666666663</v>
      </c>
      <c r="E674" s="481" t="s">
        <v>102</v>
      </c>
      <c r="F674" s="636" t="s">
        <v>211</v>
      </c>
      <c r="G674" s="481" t="str">
        <f t="shared" si="119"/>
        <v>P12</v>
      </c>
      <c r="H674" s="636" t="s">
        <v>215</v>
      </c>
      <c r="I674" s="481" t="str">
        <f t="shared" si="127"/>
        <v>P12</v>
      </c>
      <c r="J674" s="636" t="str">
        <f>H674</f>
        <v>Southern Cal</v>
      </c>
      <c r="K674" s="565" t="str">
        <f t="shared" si="128"/>
        <v>Arizona</v>
      </c>
      <c r="L674" s="639">
        <v>21</v>
      </c>
      <c r="M674" s="634">
        <v>56.5</v>
      </c>
      <c r="N674" s="485" t="str">
        <f>H674</f>
        <v>Southern Cal</v>
      </c>
      <c r="O674" s="640">
        <v>41</v>
      </c>
      <c r="P674" s="668" t="str">
        <f t="shared" si="134"/>
        <v>Arizona</v>
      </c>
      <c r="Q674" s="614">
        <v>34</v>
      </c>
      <c r="R674" s="510" t="str">
        <f t="shared" si="129"/>
        <v>Arizona</v>
      </c>
      <c r="S674" s="510" t="str">
        <f t="shared" si="130"/>
        <v>Southern Cal</v>
      </c>
      <c r="T674" s="500" t="str">
        <f>R674</f>
        <v>Arizona</v>
      </c>
      <c r="U674" s="481" t="str">
        <f t="shared" si="133"/>
        <v>W</v>
      </c>
      <c r="V674" s="492" t="str">
        <f>H674</f>
        <v>Southern Cal</v>
      </c>
      <c r="W674" s="643">
        <v>34</v>
      </c>
      <c r="X674" s="492" t="str">
        <f>IF(+V674=F674,H674,F674)</f>
        <v>Arizona</v>
      </c>
      <c r="Y674" s="644">
        <v>30</v>
      </c>
    </row>
    <row r="675" spans="1:25" ht="16" x14ac:dyDescent="0.8">
      <c r="A675" s="485">
        <v>9</v>
      </c>
      <c r="B675" s="636" t="s">
        <v>39</v>
      </c>
      <c r="C675" s="638">
        <v>44499</v>
      </c>
      <c r="D675" s="630">
        <f>22.5/24</f>
        <v>0.9375</v>
      </c>
      <c r="E675" s="481" t="s">
        <v>77</v>
      </c>
      <c r="F675" s="636" t="s">
        <v>98</v>
      </c>
      <c r="G675" s="481" t="str">
        <f t="shared" si="119"/>
        <v>P12</v>
      </c>
      <c r="H675" s="636" t="s">
        <v>41</v>
      </c>
      <c r="I675" s="481" t="str">
        <f t="shared" si="127"/>
        <v>P12</v>
      </c>
      <c r="J675" s="636" t="str">
        <f>H675</f>
        <v>Stanford</v>
      </c>
      <c r="K675" s="565" t="str">
        <f t="shared" si="128"/>
        <v>Washington</v>
      </c>
      <c r="L675" s="639">
        <v>2.5</v>
      </c>
      <c r="M675" s="634">
        <v>48</v>
      </c>
      <c r="N675" s="485" t="str">
        <f>F675</f>
        <v>Washington</v>
      </c>
      <c r="O675" s="640">
        <v>20</v>
      </c>
      <c r="P675" s="668" t="str">
        <f t="shared" si="134"/>
        <v>Stanford</v>
      </c>
      <c r="Q675" s="614">
        <v>13</v>
      </c>
      <c r="R675" s="510" t="str">
        <f t="shared" si="129"/>
        <v>Washington</v>
      </c>
      <c r="S675" s="510" t="str">
        <f t="shared" si="130"/>
        <v>Stanford</v>
      </c>
      <c r="T675" s="500" t="str">
        <f>R675</f>
        <v>Washington</v>
      </c>
      <c r="U675" s="481" t="str">
        <f t="shared" si="133"/>
        <v>W</v>
      </c>
      <c r="V675" s="492" t="str">
        <f>H675</f>
        <v>Stanford</v>
      </c>
      <c r="W675" s="643">
        <v>31</v>
      </c>
      <c r="X675" s="492" t="str">
        <f>IF(+V675=F675,H675,F675)</f>
        <v>Washington</v>
      </c>
      <c r="Y675" s="644">
        <v>26</v>
      </c>
    </row>
    <row r="676" spans="1:25" ht="16" x14ac:dyDescent="0.8">
      <c r="A676" s="485">
        <v>9</v>
      </c>
      <c r="B676" s="636" t="s">
        <v>39</v>
      </c>
      <c r="C676" s="638">
        <v>44499</v>
      </c>
      <c r="D676" s="630">
        <f>22/24</f>
        <v>0.91666666666666663</v>
      </c>
      <c r="E676" s="481" t="s">
        <v>40</v>
      </c>
      <c r="F676" s="636" t="s">
        <v>237</v>
      </c>
      <c r="G676" s="481" t="str">
        <f t="shared" si="119"/>
        <v>P12</v>
      </c>
      <c r="H676" s="636" t="s">
        <v>88</v>
      </c>
      <c r="I676" s="481" t="str">
        <f t="shared" si="127"/>
        <v>P12</v>
      </c>
      <c r="J676" s="636" t="str">
        <f>H676</f>
        <v>Utah</v>
      </c>
      <c r="K676" s="565" t="str">
        <f t="shared" si="128"/>
        <v>UCLA</v>
      </c>
      <c r="L676" s="639">
        <v>6.5</v>
      </c>
      <c r="M676" s="634">
        <v>60.5</v>
      </c>
      <c r="N676" s="485" t="str">
        <f>H676</f>
        <v>Utah</v>
      </c>
      <c r="O676" s="640">
        <v>44</v>
      </c>
      <c r="P676" s="668" t="str">
        <f t="shared" si="134"/>
        <v>UCLA</v>
      </c>
      <c r="Q676" s="614">
        <v>24</v>
      </c>
      <c r="R676" s="510" t="str">
        <f t="shared" si="129"/>
        <v>Utah</v>
      </c>
      <c r="S676" s="510" t="str">
        <f t="shared" si="130"/>
        <v>UCLA</v>
      </c>
      <c r="T676" s="500" t="str">
        <f>F676</f>
        <v>UCLA</v>
      </c>
      <c r="U676" s="481" t="str">
        <f t="shared" si="133"/>
        <v>L</v>
      </c>
      <c r="W676" s="643"/>
      <c r="X676" s="492" t="s">
        <v>502</v>
      </c>
      <c r="Y676" s="644"/>
    </row>
    <row r="677" spans="1:25" ht="16" x14ac:dyDescent="0.8">
      <c r="A677" s="485">
        <v>9</v>
      </c>
      <c r="B677" s="636" t="s">
        <v>39</v>
      </c>
      <c r="C677" s="638">
        <v>44499</v>
      </c>
      <c r="D677" s="630">
        <f>15.5/24</f>
        <v>0.64583333333333337</v>
      </c>
      <c r="E677" s="481"/>
      <c r="F677" s="636" t="s">
        <v>64</v>
      </c>
      <c r="G677" s="481" t="str">
        <f t="shared" si="119"/>
        <v>SB</v>
      </c>
      <c r="H677" s="636" t="s">
        <v>225</v>
      </c>
      <c r="I677" s="481" t="str">
        <f t="shared" si="127"/>
        <v>SB</v>
      </c>
      <c r="J677" s="636" t="str">
        <f>H677</f>
        <v>Appalachian State</v>
      </c>
      <c r="K677" s="565" t="str">
        <f t="shared" si="128"/>
        <v>UL Monroe</v>
      </c>
      <c r="L677" s="639">
        <v>27</v>
      </c>
      <c r="M677" s="634">
        <v>57.5</v>
      </c>
      <c r="N677" s="485" t="str">
        <f>H677</f>
        <v>Appalachian State</v>
      </c>
      <c r="O677" s="640">
        <v>59</v>
      </c>
      <c r="P677" s="668" t="str">
        <f t="shared" si="134"/>
        <v>UL Monroe</v>
      </c>
      <c r="Q677" s="614">
        <v>28</v>
      </c>
      <c r="R677" s="510" t="str">
        <f t="shared" si="129"/>
        <v>Appalachian State</v>
      </c>
      <c r="S677" s="510" t="str">
        <f t="shared" si="130"/>
        <v>UL Monroe</v>
      </c>
      <c r="T677" s="500" t="str">
        <f>F677</f>
        <v>UL Monroe</v>
      </c>
      <c r="U677" s="481" t="str">
        <f t="shared" si="133"/>
        <v>L</v>
      </c>
      <c r="V677" s="492" t="str">
        <f>H677</f>
        <v>Appalachian State</v>
      </c>
      <c r="W677" s="643">
        <v>31</v>
      </c>
      <c r="X677" s="492" t="str">
        <f>IF(+V677=F677,H677,F677)</f>
        <v>UL Monroe</v>
      </c>
      <c r="Y677" s="644">
        <v>13</v>
      </c>
    </row>
    <row r="678" spans="1:25" ht="16" x14ac:dyDescent="0.8">
      <c r="A678" s="485">
        <v>9</v>
      </c>
      <c r="B678" s="636" t="s">
        <v>39</v>
      </c>
      <c r="C678" s="638">
        <v>44499</v>
      </c>
      <c r="D678" s="630">
        <f>18/24</f>
        <v>0.75</v>
      </c>
      <c r="E678" s="481"/>
      <c r="F678" s="636" t="s">
        <v>91</v>
      </c>
      <c r="G678" s="481" t="str">
        <f t="shared" si="119"/>
        <v>SB</v>
      </c>
      <c r="H678" s="636" t="s">
        <v>223</v>
      </c>
      <c r="I678" s="481" t="str">
        <f t="shared" si="127"/>
        <v>SB</v>
      </c>
      <c r="J678" s="636" t="str">
        <f>F678</f>
        <v>Georgia State</v>
      </c>
      <c r="K678" s="565" t="str">
        <f t="shared" si="128"/>
        <v>Georgia Southern</v>
      </c>
      <c r="L678" s="639">
        <v>6</v>
      </c>
      <c r="M678" s="634">
        <v>56</v>
      </c>
      <c r="N678" s="485" t="str">
        <f>F678</f>
        <v>Georgia State</v>
      </c>
      <c r="O678" s="640">
        <v>21</v>
      </c>
      <c r="P678" s="668" t="str">
        <f t="shared" si="134"/>
        <v>Georgia Southern</v>
      </c>
      <c r="Q678" s="614">
        <v>14</v>
      </c>
      <c r="R678" s="510" t="str">
        <f t="shared" si="129"/>
        <v>Georgia State</v>
      </c>
      <c r="S678" s="510" t="str">
        <f t="shared" si="130"/>
        <v>Georgia Southern</v>
      </c>
      <c r="T678" s="500" t="str">
        <f>F678</f>
        <v>Georgia State</v>
      </c>
      <c r="U678" s="481" t="str">
        <f t="shared" si="133"/>
        <v>W</v>
      </c>
      <c r="V678" s="492" t="str">
        <f>F678</f>
        <v>Georgia State</v>
      </c>
      <c r="W678" s="643">
        <v>30</v>
      </c>
      <c r="X678" s="492" t="str">
        <f>IF(+V678=F678,H678,F678)</f>
        <v>Georgia Southern</v>
      </c>
      <c r="Y678" s="644">
        <v>24</v>
      </c>
    </row>
    <row r="679" spans="1:25" ht="16" x14ac:dyDescent="0.8">
      <c r="A679" s="485">
        <v>9</v>
      </c>
      <c r="B679" s="636" t="s">
        <v>39</v>
      </c>
      <c r="C679" s="638">
        <v>44499</v>
      </c>
      <c r="D679" s="630">
        <f>17/24</f>
        <v>0.70833333333333337</v>
      </c>
      <c r="E679" s="481"/>
      <c r="F679" s="636" t="s">
        <v>150</v>
      </c>
      <c r="G679" s="481" t="str">
        <f t="shared" si="119"/>
        <v>SB</v>
      </c>
      <c r="H679" s="636" t="s">
        <v>227</v>
      </c>
      <c r="I679" s="481" t="str">
        <f t="shared" si="127"/>
        <v>SB</v>
      </c>
      <c r="J679" s="636" t="str">
        <f>H679</f>
        <v>South Alabama</v>
      </c>
      <c r="K679" s="565" t="str">
        <f t="shared" si="128"/>
        <v>Arkansas State</v>
      </c>
      <c r="L679" s="639">
        <v>9</v>
      </c>
      <c r="M679" s="634">
        <v>66</v>
      </c>
      <c r="N679" s="485" t="str">
        <f>H679</f>
        <v>South Alabama</v>
      </c>
      <c r="O679" s="640">
        <v>31</v>
      </c>
      <c r="P679" s="668" t="str">
        <f t="shared" si="134"/>
        <v>Arkansas State</v>
      </c>
      <c r="Q679" s="614">
        <v>13</v>
      </c>
      <c r="R679" s="510" t="str">
        <f t="shared" si="129"/>
        <v>South Alabama</v>
      </c>
      <c r="S679" s="510" t="str">
        <f t="shared" si="130"/>
        <v>Arkansas State</v>
      </c>
      <c r="T679" s="500" t="str">
        <f>K679</f>
        <v>Arkansas State</v>
      </c>
      <c r="U679" s="481" t="str">
        <f t="shared" si="133"/>
        <v>L</v>
      </c>
      <c r="V679" s="492" t="str">
        <f>H679</f>
        <v>South Alabama</v>
      </c>
      <c r="W679" s="643">
        <v>38</v>
      </c>
      <c r="X679" s="492" t="str">
        <f>IF(+V679=F679,H679,F679)</f>
        <v>Arkansas State</v>
      </c>
      <c r="Y679" s="644">
        <v>31</v>
      </c>
    </row>
    <row r="680" spans="1:25" ht="16" x14ac:dyDescent="0.8">
      <c r="A680" s="485">
        <v>9</v>
      </c>
      <c r="B680" s="636" t="s">
        <v>39</v>
      </c>
      <c r="C680" s="638">
        <v>44499</v>
      </c>
      <c r="D680" s="630">
        <f>12/24</f>
        <v>0.5</v>
      </c>
      <c r="E680" s="481" t="s">
        <v>102</v>
      </c>
      <c r="F680" s="636" t="s">
        <v>220</v>
      </c>
      <c r="G680" s="481" t="str">
        <f t="shared" si="119"/>
        <v>SB</v>
      </c>
      <c r="H680" s="636" t="s">
        <v>222</v>
      </c>
      <c r="I680" s="481" t="str">
        <f t="shared" si="127"/>
        <v>SB</v>
      </c>
      <c r="J680" s="636" t="str">
        <f>H680</f>
        <v>UL Lafayette</v>
      </c>
      <c r="K680" s="565" t="str">
        <f t="shared" si="128"/>
        <v>Texas State</v>
      </c>
      <c r="L680" s="639">
        <v>21</v>
      </c>
      <c r="M680" s="634">
        <v>58.5</v>
      </c>
      <c r="N680" s="485" t="str">
        <f>H680</f>
        <v>UL Lafayette</v>
      </c>
      <c r="O680" s="640">
        <v>45</v>
      </c>
      <c r="P680" s="668" t="str">
        <f t="shared" si="134"/>
        <v>Texas State</v>
      </c>
      <c r="Q680" s="614">
        <v>0</v>
      </c>
      <c r="R680" s="510" t="str">
        <f t="shared" si="129"/>
        <v>UL Lafayette</v>
      </c>
      <c r="S680" s="510" t="str">
        <f t="shared" si="130"/>
        <v>Texas State</v>
      </c>
      <c r="T680" s="500" t="str">
        <f>H680</f>
        <v>UL Lafayette</v>
      </c>
      <c r="U680" s="481" t="str">
        <f t="shared" si="133"/>
        <v>W</v>
      </c>
      <c r="V680" s="492" t="str">
        <f>H680</f>
        <v>UL Lafayette</v>
      </c>
      <c r="W680" s="643">
        <v>44</v>
      </c>
      <c r="X680" s="492" t="str">
        <f>IF(+V680=F680,H680,F680)</f>
        <v>Texas State</v>
      </c>
      <c r="Y680" s="644">
        <v>34</v>
      </c>
    </row>
    <row r="681" spans="1:25" ht="16" x14ac:dyDescent="0.8">
      <c r="A681" s="485">
        <v>9</v>
      </c>
      <c r="B681" s="636" t="s">
        <v>39</v>
      </c>
      <c r="C681" s="638">
        <v>44499</v>
      </c>
      <c r="D681" s="630">
        <f>19/24</f>
        <v>0.79166666666666663</v>
      </c>
      <c r="E681" s="481" t="s">
        <v>40</v>
      </c>
      <c r="F681" s="636" t="s">
        <v>228</v>
      </c>
      <c r="G681" s="481" t="str">
        <f t="shared" si="119"/>
        <v>SEC</v>
      </c>
      <c r="H681" s="636" t="s">
        <v>224</v>
      </c>
      <c r="I681" s="481" t="str">
        <f t="shared" si="127"/>
        <v>SEC</v>
      </c>
      <c r="J681" s="636" t="str">
        <f>H681</f>
        <v>Auburn</v>
      </c>
      <c r="K681" s="565" t="str">
        <f t="shared" si="128"/>
        <v>Mississippi</v>
      </c>
      <c r="L681" s="639">
        <v>2.5</v>
      </c>
      <c r="M681" s="634">
        <v>66.5</v>
      </c>
      <c r="N681" s="485" t="str">
        <f>H681</f>
        <v>Auburn</v>
      </c>
      <c r="O681" s="640">
        <v>31</v>
      </c>
      <c r="P681" s="668" t="str">
        <f t="shared" si="134"/>
        <v>Mississippi</v>
      </c>
      <c r="Q681" s="614">
        <v>20</v>
      </c>
      <c r="R681" s="510" t="str">
        <f t="shared" si="129"/>
        <v>Auburn</v>
      </c>
      <c r="S681" s="510" t="str">
        <f t="shared" si="130"/>
        <v>Mississippi</v>
      </c>
      <c r="T681" s="500" t="str">
        <f>F681</f>
        <v>Mississippi</v>
      </c>
      <c r="U681" s="481" t="str">
        <f t="shared" si="133"/>
        <v>L</v>
      </c>
      <c r="V681" s="492" t="str">
        <f>H681</f>
        <v>Auburn</v>
      </c>
      <c r="W681" s="643">
        <v>35</v>
      </c>
      <c r="X681" s="492" t="str">
        <f>IF(+V681=F681,H681,F681)</f>
        <v>Mississippi</v>
      </c>
      <c r="Y681" s="644">
        <v>28</v>
      </c>
    </row>
    <row r="682" spans="1:25" ht="16" x14ac:dyDescent="0.8">
      <c r="A682" s="485">
        <v>9</v>
      </c>
      <c r="B682" s="636" t="s">
        <v>39</v>
      </c>
      <c r="C682" s="638">
        <v>44499</v>
      </c>
      <c r="D682" s="630">
        <f>15.5/24</f>
        <v>0.64583333333333337</v>
      </c>
      <c r="E682" s="481" t="s">
        <v>345</v>
      </c>
      <c r="F682" s="636" t="s">
        <v>226</v>
      </c>
      <c r="G682" s="481" t="str">
        <f t="shared" si="119"/>
        <v>SEC</v>
      </c>
      <c r="H682" s="636" t="s">
        <v>146</v>
      </c>
      <c r="I682" s="481" t="str">
        <f t="shared" si="127"/>
        <v>SEC</v>
      </c>
      <c r="J682" s="636" t="str">
        <f>F682</f>
        <v>Georgia</v>
      </c>
      <c r="K682" s="565" t="str">
        <f t="shared" si="128"/>
        <v>Florida</v>
      </c>
      <c r="L682" s="639">
        <v>14.5</v>
      </c>
      <c r="M682" s="634">
        <v>50.5</v>
      </c>
      <c r="N682" s="485" t="str">
        <f>F682</f>
        <v>Georgia</v>
      </c>
      <c r="O682" s="640">
        <v>34</v>
      </c>
      <c r="P682" s="668" t="str">
        <f t="shared" si="134"/>
        <v>Florida</v>
      </c>
      <c r="Q682" s="614">
        <v>7</v>
      </c>
      <c r="R682" s="510" t="str">
        <f t="shared" si="129"/>
        <v>Georgia</v>
      </c>
      <c r="S682" s="510" t="str">
        <f t="shared" si="130"/>
        <v>Florida</v>
      </c>
      <c r="T682" s="500" t="str">
        <f>F682</f>
        <v>Georgia</v>
      </c>
      <c r="U682" s="481" t="str">
        <f t="shared" si="133"/>
        <v>W</v>
      </c>
      <c r="V682" s="492" t="str">
        <f>H682</f>
        <v>Florida</v>
      </c>
      <c r="W682" s="643">
        <v>44</v>
      </c>
      <c r="X682" s="492" t="str">
        <f>IF(+V682=F682,H682,F682)</f>
        <v>Georgia</v>
      </c>
      <c r="Y682" s="644">
        <v>28</v>
      </c>
    </row>
    <row r="683" spans="1:25" ht="16" x14ac:dyDescent="0.8">
      <c r="A683" s="485">
        <v>9</v>
      </c>
      <c r="B683" s="636" t="s">
        <v>39</v>
      </c>
      <c r="C683" s="638">
        <v>44499</v>
      </c>
      <c r="D683" s="630">
        <f>19/24</f>
        <v>0.79166666666666663</v>
      </c>
      <c r="E683" s="481" t="s">
        <v>92</v>
      </c>
      <c r="F683" s="636" t="s">
        <v>181</v>
      </c>
      <c r="G683" s="481" t="str">
        <f t="shared" si="119"/>
        <v>SEC</v>
      </c>
      <c r="H683" s="636" t="s">
        <v>230</v>
      </c>
      <c r="I683" s="481" t="str">
        <f t="shared" si="127"/>
        <v>SEC</v>
      </c>
      <c r="J683" s="636" t="str">
        <f>F683</f>
        <v>Kentucky</v>
      </c>
      <c r="K683" s="565" t="str">
        <f t="shared" si="128"/>
        <v>Mississippi State</v>
      </c>
      <c r="L683" s="639">
        <v>1.5</v>
      </c>
      <c r="M683" s="634">
        <v>47</v>
      </c>
      <c r="N683" s="485" t="str">
        <f>H683</f>
        <v>Mississippi State</v>
      </c>
      <c r="O683" s="640">
        <v>31</v>
      </c>
      <c r="P683" s="668" t="str">
        <f t="shared" si="134"/>
        <v>Kentucky</v>
      </c>
      <c r="Q683" s="614">
        <v>17</v>
      </c>
      <c r="R683" s="510" t="str">
        <f t="shared" si="129"/>
        <v>Mississippi State</v>
      </c>
      <c r="S683" s="510" t="str">
        <f t="shared" si="130"/>
        <v>Kentucky</v>
      </c>
      <c r="T683" s="500" t="str">
        <f>F683</f>
        <v>Kentucky</v>
      </c>
      <c r="U683" s="481" t="str">
        <f t="shared" si="133"/>
        <v>L</v>
      </c>
      <c r="V683" s="492" t="str">
        <f>F683</f>
        <v>Kentucky</v>
      </c>
      <c r="W683" s="643">
        <v>24</v>
      </c>
      <c r="X683" s="492" t="str">
        <f>IF(+V683=F683,H683,F683)</f>
        <v>Mississippi State</v>
      </c>
      <c r="Y683" s="644">
        <v>2</v>
      </c>
    </row>
    <row r="684" spans="1:25" ht="16" x14ac:dyDescent="0.8">
      <c r="A684" s="485">
        <v>9</v>
      </c>
      <c r="B684" s="636" t="s">
        <v>39</v>
      </c>
      <c r="C684" s="638">
        <v>44499</v>
      </c>
      <c r="D684" s="630">
        <f>15/24</f>
        <v>0.625</v>
      </c>
      <c r="E684" s="481" t="s">
        <v>92</v>
      </c>
      <c r="F684" s="636" t="s">
        <v>232</v>
      </c>
      <c r="G684" s="481" t="str">
        <f t="shared" si="119"/>
        <v>SEC</v>
      </c>
      <c r="H684" s="636" t="s">
        <v>175</v>
      </c>
      <c r="I684" s="481" t="str">
        <f t="shared" si="127"/>
        <v>SEC</v>
      </c>
      <c r="J684" s="636" t="str">
        <f>F684</f>
        <v>Missouri</v>
      </c>
      <c r="K684" s="565" t="str">
        <f t="shared" si="128"/>
        <v>Vanderbilt</v>
      </c>
      <c r="L684" s="639">
        <v>16</v>
      </c>
      <c r="M684" s="634">
        <v>62.5</v>
      </c>
      <c r="N684" s="485" t="str">
        <f>F684</f>
        <v>Missouri</v>
      </c>
      <c r="O684" s="640">
        <v>37</v>
      </c>
      <c r="P684" s="668" t="str">
        <f t="shared" si="134"/>
        <v>Vanderbilt</v>
      </c>
      <c r="Q684" s="614">
        <v>28</v>
      </c>
      <c r="R684" s="510" t="str">
        <f t="shared" si="129"/>
        <v>Vanderbilt</v>
      </c>
      <c r="S684" s="510" t="str">
        <f t="shared" si="130"/>
        <v>Missouri</v>
      </c>
      <c r="T684" s="500" t="str">
        <f>J684</f>
        <v>Missouri</v>
      </c>
      <c r="U684" s="481" t="str">
        <f t="shared" si="133"/>
        <v>L</v>
      </c>
      <c r="V684" s="492" t="str">
        <f>F684</f>
        <v>Missouri</v>
      </c>
      <c r="W684" s="643">
        <v>41</v>
      </c>
      <c r="X684" s="492" t="str">
        <f>IF(+V684=F684,H684,F684)</f>
        <v>Vanderbilt</v>
      </c>
      <c r="Y684" s="644">
        <v>0</v>
      </c>
    </row>
    <row r="685" spans="1:25" ht="16" hidden="1" x14ac:dyDescent="0.8">
      <c r="A685" s="485">
        <v>9</v>
      </c>
      <c r="B685" s="636" t="s">
        <v>39</v>
      </c>
      <c r="C685" s="638">
        <v>44499</v>
      </c>
      <c r="D685" s="630"/>
      <c r="E685" s="481"/>
      <c r="F685" s="636" t="s">
        <v>197</v>
      </c>
      <c r="G685" s="481" t="str">
        <f t="shared" si="119"/>
        <v>MWC</v>
      </c>
      <c r="H685" s="636" t="s">
        <v>241</v>
      </c>
      <c r="I685" s="481" t="str">
        <f t="shared" si="127"/>
        <v>ZZZ</v>
      </c>
      <c r="J685" s="636"/>
      <c r="K685" s="565" t="str">
        <f t="shared" si="128"/>
        <v>Air Force</v>
      </c>
      <c r="L685" s="639"/>
      <c r="M685" s="634"/>
      <c r="N685" s="485"/>
      <c r="O685" s="640"/>
      <c r="P685" s="668"/>
      <c r="Q685" s="614"/>
      <c r="R685" s="510"/>
      <c r="S685" s="510"/>
      <c r="T685" s="500"/>
      <c r="U685" s="481"/>
      <c r="W685" s="643"/>
      <c r="Y685" s="644"/>
    </row>
    <row r="686" spans="1:25" ht="16" hidden="1" x14ac:dyDescent="0.8">
      <c r="A686" s="485">
        <v>9</v>
      </c>
      <c r="B686" s="636" t="s">
        <v>39</v>
      </c>
      <c r="C686" s="638">
        <v>44499</v>
      </c>
      <c r="D686" s="630"/>
      <c r="E686" s="481"/>
      <c r="F686" s="636" t="s">
        <v>154</v>
      </c>
      <c r="G686" s="481" t="str">
        <f t="shared" si="119"/>
        <v>MAC</v>
      </c>
      <c r="H686" s="636" t="s">
        <v>241</v>
      </c>
      <c r="I686" s="481" t="str">
        <f t="shared" si="127"/>
        <v>ZZZ</v>
      </c>
      <c r="J686" s="636"/>
      <c r="K686" s="565" t="str">
        <f t="shared" si="128"/>
        <v>Akron</v>
      </c>
      <c r="L686" s="639"/>
      <c r="M686" s="634"/>
      <c r="N686" s="485"/>
      <c r="O686" s="640"/>
      <c r="P686" s="668"/>
      <c r="Q686" s="614"/>
      <c r="R686" s="510"/>
      <c r="S686" s="510"/>
      <c r="T686" s="500"/>
      <c r="U686" s="481"/>
      <c r="W686" s="643"/>
      <c r="Y686" s="644"/>
    </row>
    <row r="687" spans="1:25" ht="16" hidden="1" x14ac:dyDescent="0.8">
      <c r="A687" s="485">
        <v>9</v>
      </c>
      <c r="B687" s="636" t="s">
        <v>39</v>
      </c>
      <c r="C687" s="638">
        <v>44499</v>
      </c>
      <c r="D687" s="630"/>
      <c r="E687" s="481"/>
      <c r="F687" s="636" t="s">
        <v>125</v>
      </c>
      <c r="G687" s="481" t="str">
        <f t="shared" si="119"/>
        <v>SEC</v>
      </c>
      <c r="H687" s="636" t="s">
        <v>241</v>
      </c>
      <c r="I687" s="481" t="str">
        <f t="shared" si="127"/>
        <v>ZZZ</v>
      </c>
      <c r="J687" s="636"/>
      <c r="K687" s="565" t="str">
        <f t="shared" si="128"/>
        <v>Alabama</v>
      </c>
      <c r="L687" s="639"/>
      <c r="M687" s="634"/>
      <c r="N687" s="485"/>
      <c r="O687" s="640"/>
      <c r="P687" s="668"/>
      <c r="Q687" s="614"/>
      <c r="R687" s="510"/>
      <c r="S687" s="510"/>
      <c r="T687" s="500"/>
      <c r="U687" s="481"/>
      <c r="W687" s="643"/>
      <c r="Y687" s="644"/>
    </row>
    <row r="688" spans="1:25" ht="16" hidden="1" x14ac:dyDescent="0.8">
      <c r="A688" s="485">
        <v>9</v>
      </c>
      <c r="B688" s="636" t="s">
        <v>39</v>
      </c>
      <c r="C688" s="638">
        <v>44499</v>
      </c>
      <c r="D688" s="630"/>
      <c r="E688" s="481"/>
      <c r="F688" s="636" t="s">
        <v>94</v>
      </c>
      <c r="G688" s="481" t="str">
        <f t="shared" si="119"/>
        <v>SEC</v>
      </c>
      <c r="H688" s="636" t="s">
        <v>241</v>
      </c>
      <c r="I688" s="481" t="str">
        <f t="shared" si="127"/>
        <v>ZZZ</v>
      </c>
      <c r="J688" s="636"/>
      <c r="K688" s="565" t="str">
        <f t="shared" si="128"/>
        <v>Arkansas</v>
      </c>
      <c r="L688" s="639"/>
      <c r="M688" s="634"/>
      <c r="N688" s="485"/>
      <c r="O688" s="640"/>
      <c r="P688" s="668"/>
      <c r="Q688" s="614"/>
      <c r="R688" s="510"/>
      <c r="S688" s="510"/>
      <c r="T688" s="500"/>
      <c r="U688" s="481"/>
      <c r="W688" s="643"/>
      <c r="Y688" s="644"/>
    </row>
    <row r="689" spans="1:25" ht="16" hidden="1" x14ac:dyDescent="0.8">
      <c r="A689" s="485">
        <v>9</v>
      </c>
      <c r="B689" s="636" t="s">
        <v>39</v>
      </c>
      <c r="C689" s="638">
        <v>44499</v>
      </c>
      <c r="D689" s="630"/>
      <c r="E689" s="481"/>
      <c r="F689" s="636" t="s">
        <v>106</v>
      </c>
      <c r="G689" s="481" t="str">
        <f t="shared" si="119"/>
        <v>Ind</v>
      </c>
      <c r="H689" s="636" t="s">
        <v>241</v>
      </c>
      <c r="I689" s="481" t="str">
        <f t="shared" si="127"/>
        <v>ZZZ</v>
      </c>
      <c r="J689" s="636"/>
      <c r="K689" s="565" t="str">
        <f t="shared" si="128"/>
        <v>Army</v>
      </c>
      <c r="L689" s="639"/>
      <c r="M689" s="634"/>
      <c r="N689" s="485"/>
      <c r="O689" s="640"/>
      <c r="P689" s="668"/>
      <c r="Q689" s="614"/>
      <c r="R689" s="510"/>
      <c r="S689" s="510"/>
      <c r="T689" s="500"/>
      <c r="U689" s="481"/>
      <c r="W689" s="643"/>
      <c r="Y689" s="644"/>
    </row>
    <row r="690" spans="1:25" ht="16" hidden="1" x14ac:dyDescent="0.8">
      <c r="A690" s="485">
        <v>9</v>
      </c>
      <c r="B690" s="636" t="s">
        <v>39</v>
      </c>
      <c r="C690" s="638">
        <v>44499</v>
      </c>
      <c r="D690" s="630"/>
      <c r="E690" s="481"/>
      <c r="F690" s="636" t="s">
        <v>141</v>
      </c>
      <c r="G690" s="481" t="str">
        <f t="shared" ref="G690:G753" si="136">VLOOKUP(+F690,$F$995:$G$1242,2,FALSE)</f>
        <v>MAC</v>
      </c>
      <c r="H690" s="636" t="s">
        <v>241</v>
      </c>
      <c r="I690" s="481" t="str">
        <f t="shared" si="127"/>
        <v>ZZZ</v>
      </c>
      <c r="J690" s="636"/>
      <c r="K690" s="565" t="str">
        <f t="shared" si="128"/>
        <v>Ball State</v>
      </c>
      <c r="L690" s="639"/>
      <c r="M690" s="634"/>
      <c r="N690" s="485"/>
      <c r="O690" s="640"/>
      <c r="P690" s="668"/>
      <c r="Q690" s="614"/>
      <c r="R690" s="510"/>
      <c r="S690" s="510"/>
      <c r="T690" s="500"/>
      <c r="U690" s="481"/>
      <c r="W690" s="643"/>
      <c r="Y690" s="644"/>
    </row>
    <row r="691" spans="1:25" ht="16" hidden="1" x14ac:dyDescent="0.8">
      <c r="A691" s="485">
        <v>9</v>
      </c>
      <c r="B691" s="636" t="s">
        <v>39</v>
      </c>
      <c r="C691" s="638">
        <v>44499</v>
      </c>
      <c r="D691" s="630"/>
      <c r="E691" s="481"/>
      <c r="F691" s="636" t="s">
        <v>82</v>
      </c>
      <c r="G691" s="481" t="str">
        <f t="shared" si="136"/>
        <v>MAC</v>
      </c>
      <c r="H691" s="636" t="s">
        <v>241</v>
      </c>
      <c r="I691" s="481" t="str">
        <f t="shared" si="127"/>
        <v>ZZZ</v>
      </c>
      <c r="J691" s="636"/>
      <c r="K691" s="565" t="str">
        <f t="shared" si="128"/>
        <v>Central Michigan</v>
      </c>
      <c r="L691" s="639"/>
      <c r="M691" s="634"/>
      <c r="N691" s="485"/>
      <c r="O691" s="640"/>
      <c r="P691" s="668"/>
      <c r="Q691" s="614"/>
      <c r="R691" s="510"/>
      <c r="S691" s="510"/>
      <c r="T691" s="500"/>
      <c r="U691" s="481"/>
      <c r="W691" s="643"/>
      <c r="Y691" s="644"/>
    </row>
    <row r="692" spans="1:25" ht="16" hidden="1" x14ac:dyDescent="0.8">
      <c r="A692" s="485">
        <v>9</v>
      </c>
      <c r="B692" s="636" t="s">
        <v>39</v>
      </c>
      <c r="C692" s="638">
        <v>44499</v>
      </c>
      <c r="D692" s="630"/>
      <c r="E692" s="481"/>
      <c r="F692" s="636" t="s">
        <v>63</v>
      </c>
      <c r="G692" s="481" t="str">
        <f t="shared" si="136"/>
        <v>Ind</v>
      </c>
      <c r="H692" s="636" t="s">
        <v>241</v>
      </c>
      <c r="I692" s="481" t="str">
        <f t="shared" si="127"/>
        <v>ZZZ</v>
      </c>
      <c r="J692" s="636"/>
      <c r="K692" s="565" t="str">
        <f t="shared" si="128"/>
        <v>Connecticut</v>
      </c>
      <c r="L692" s="639"/>
      <c r="M692" s="634"/>
      <c r="N692" s="485"/>
      <c r="O692" s="640"/>
      <c r="P692" s="668"/>
      <c r="Q692" s="614"/>
      <c r="R692" s="510"/>
      <c r="S692" s="510"/>
      <c r="T692" s="500"/>
      <c r="U692" s="481"/>
      <c r="W692" s="643"/>
      <c r="Y692" s="644"/>
    </row>
    <row r="693" spans="1:25" ht="16" hidden="1" x14ac:dyDescent="0.8">
      <c r="A693" s="485">
        <v>9</v>
      </c>
      <c r="B693" s="636" t="s">
        <v>39</v>
      </c>
      <c r="C693" s="638">
        <v>44499</v>
      </c>
      <c r="D693" s="630"/>
      <c r="E693" s="481"/>
      <c r="F693" s="636" t="s">
        <v>108</v>
      </c>
      <c r="G693" s="481" t="str">
        <f t="shared" si="136"/>
        <v>MAC</v>
      </c>
      <c r="H693" s="636" t="s">
        <v>241</v>
      </c>
      <c r="I693" s="481" t="str">
        <f t="shared" si="127"/>
        <v>ZZZ</v>
      </c>
      <c r="J693" s="636"/>
      <c r="K693" s="565" t="str">
        <f t="shared" si="128"/>
        <v>Eastern Michigan</v>
      </c>
      <c r="L693" s="639"/>
      <c r="M693" s="634"/>
      <c r="N693" s="485"/>
      <c r="O693" s="640"/>
      <c r="P693" s="668"/>
      <c r="Q693" s="614"/>
      <c r="R693" s="510"/>
      <c r="S693" s="510"/>
      <c r="T693" s="500"/>
      <c r="U693" s="481"/>
      <c r="W693" s="643"/>
      <c r="Y693" s="644"/>
    </row>
    <row r="694" spans="1:25" ht="16" hidden="1" x14ac:dyDescent="0.8">
      <c r="A694" s="485">
        <v>9</v>
      </c>
      <c r="B694" s="636" t="s">
        <v>39</v>
      </c>
      <c r="C694" s="638">
        <v>44499</v>
      </c>
      <c r="D694" s="630"/>
      <c r="E694" s="481"/>
      <c r="F694" s="636" t="s">
        <v>121</v>
      </c>
      <c r="G694" s="481" t="str">
        <f t="shared" si="136"/>
        <v>MAC</v>
      </c>
      <c r="H694" s="636" t="s">
        <v>241</v>
      </c>
      <c r="I694" s="481" t="str">
        <f t="shared" si="127"/>
        <v>ZZZ</v>
      </c>
      <c r="J694" s="636"/>
      <c r="K694" s="565" t="str">
        <f t="shared" si="128"/>
        <v>Kent State</v>
      </c>
      <c r="L694" s="639"/>
      <c r="M694" s="634"/>
      <c r="N694" s="485"/>
      <c r="O694" s="640"/>
      <c r="P694" s="668"/>
      <c r="Q694" s="614"/>
      <c r="R694" s="510"/>
      <c r="S694" s="510"/>
      <c r="T694" s="500"/>
      <c r="U694" s="481"/>
      <c r="W694" s="643"/>
      <c r="Y694" s="644"/>
    </row>
    <row r="695" spans="1:25" ht="16" hidden="1" x14ac:dyDescent="0.8">
      <c r="A695" s="485">
        <v>9</v>
      </c>
      <c r="B695" s="636" t="s">
        <v>39</v>
      </c>
      <c r="C695" s="638">
        <v>44499</v>
      </c>
      <c r="D695" s="630"/>
      <c r="E695" s="481"/>
      <c r="F695" s="636" t="s">
        <v>190</v>
      </c>
      <c r="G695" s="481" t="str">
        <f t="shared" si="136"/>
        <v>SEC</v>
      </c>
      <c r="H695" s="636" t="s">
        <v>241</v>
      </c>
      <c r="I695" s="481" t="str">
        <f t="shared" si="127"/>
        <v>ZZZ</v>
      </c>
      <c r="J695" s="636"/>
      <c r="K695" s="565" t="str">
        <f t="shared" si="128"/>
        <v>LSU</v>
      </c>
      <c r="L695" s="639"/>
      <c r="M695" s="634"/>
      <c r="N695" s="485"/>
      <c r="O695" s="640"/>
      <c r="P695" s="668"/>
      <c r="Q695" s="614"/>
      <c r="R695" s="510"/>
      <c r="S695" s="510"/>
      <c r="T695" s="500"/>
      <c r="U695" s="481"/>
      <c r="W695" s="643"/>
      <c r="Y695" s="644"/>
    </row>
    <row r="696" spans="1:25" ht="16" hidden="1" x14ac:dyDescent="0.8">
      <c r="A696" s="485">
        <v>9</v>
      </c>
      <c r="B696" s="636" t="s">
        <v>39</v>
      </c>
      <c r="C696" s="638">
        <v>44499</v>
      </c>
      <c r="D696" s="630"/>
      <c r="E696" s="481"/>
      <c r="F696" s="636" t="s">
        <v>66</v>
      </c>
      <c r="G696" s="481" t="str">
        <f t="shared" si="136"/>
        <v>AAC</v>
      </c>
      <c r="H696" s="636" t="s">
        <v>241</v>
      </c>
      <c r="I696" s="481" t="str">
        <f t="shared" si="127"/>
        <v>ZZZ</v>
      </c>
      <c r="J696" s="636"/>
      <c r="K696" s="565" t="str">
        <f t="shared" si="128"/>
        <v>Memphis</v>
      </c>
      <c r="L696" s="639"/>
      <c r="M696" s="634"/>
      <c r="N696" s="485"/>
      <c r="O696" s="640"/>
      <c r="P696" s="668"/>
      <c r="Q696" s="614"/>
      <c r="R696" s="510"/>
      <c r="S696" s="510"/>
      <c r="T696" s="500"/>
      <c r="U696" s="481"/>
      <c r="W696" s="643"/>
      <c r="Y696" s="644"/>
    </row>
    <row r="697" spans="1:25" ht="16" hidden="1" x14ac:dyDescent="0.8">
      <c r="A697" s="485">
        <v>9</v>
      </c>
      <c r="B697" s="636" t="s">
        <v>39</v>
      </c>
      <c r="C697" s="638">
        <v>44499</v>
      </c>
      <c r="D697" s="630"/>
      <c r="E697" s="481"/>
      <c r="F697" s="636" t="s">
        <v>173</v>
      </c>
      <c r="G697" s="481" t="str">
        <f t="shared" si="136"/>
        <v>MAC</v>
      </c>
      <c r="H697" s="636" t="s">
        <v>241</v>
      </c>
      <c r="I697" s="481" t="str">
        <f t="shared" si="127"/>
        <v>ZZZ</v>
      </c>
      <c r="J697" s="636"/>
      <c r="K697" s="565" t="str">
        <f t="shared" si="128"/>
        <v>Miami (OH)</v>
      </c>
      <c r="L697" s="639"/>
      <c r="M697" s="634"/>
      <c r="N697" s="485"/>
      <c r="O697" s="640"/>
      <c r="P697" s="668"/>
      <c r="Q697" s="614"/>
      <c r="R697" s="510"/>
      <c r="S697" s="510"/>
      <c r="T697" s="500"/>
      <c r="U697" s="481"/>
      <c r="W697" s="643"/>
      <c r="Y697" s="644"/>
    </row>
    <row r="698" spans="1:25" ht="16" hidden="1" x14ac:dyDescent="0.8">
      <c r="A698" s="485">
        <v>9</v>
      </c>
      <c r="B698" s="636" t="s">
        <v>39</v>
      </c>
      <c r="C698" s="638">
        <v>44499</v>
      </c>
      <c r="D698" s="630"/>
      <c r="E698" s="481"/>
      <c r="F698" s="636" t="s">
        <v>204</v>
      </c>
      <c r="G698" s="481" t="str">
        <f t="shared" si="136"/>
        <v>MWC</v>
      </c>
      <c r="H698" s="636" t="s">
        <v>241</v>
      </c>
      <c r="I698" s="481" t="str">
        <f t="shared" si="127"/>
        <v>ZZZ</v>
      </c>
      <c r="J698" s="636"/>
      <c r="K698" s="565" t="str">
        <f t="shared" si="128"/>
        <v>New Mexico</v>
      </c>
      <c r="L698" s="639"/>
      <c r="M698" s="634"/>
      <c r="N698" s="485"/>
      <c r="O698" s="640"/>
      <c r="P698" s="668"/>
      <c r="Q698" s="614"/>
      <c r="R698" s="510"/>
      <c r="S698" s="510"/>
      <c r="T698" s="500"/>
      <c r="U698" s="481"/>
      <c r="W698" s="643"/>
      <c r="Y698" s="644"/>
    </row>
    <row r="699" spans="1:25" ht="16" hidden="1" x14ac:dyDescent="0.8">
      <c r="A699" s="485">
        <v>9</v>
      </c>
      <c r="B699" s="636" t="s">
        <v>39</v>
      </c>
      <c r="C699" s="638">
        <v>44499</v>
      </c>
      <c r="D699" s="630"/>
      <c r="E699" s="481"/>
      <c r="F699" s="636" t="s">
        <v>85</v>
      </c>
      <c r="G699" s="481" t="str">
        <f t="shared" si="136"/>
        <v>Ind</v>
      </c>
      <c r="H699" s="636" t="s">
        <v>241</v>
      </c>
      <c r="I699" s="481" t="str">
        <f t="shared" si="127"/>
        <v>ZZZ</v>
      </c>
      <c r="J699" s="636"/>
      <c r="K699" s="565" t="str">
        <f t="shared" si="128"/>
        <v>New Mexico State</v>
      </c>
      <c r="L699" s="639"/>
      <c r="M699" s="634"/>
      <c r="N699" s="485"/>
      <c r="O699" s="640"/>
      <c r="P699" s="668"/>
      <c r="Q699" s="614"/>
      <c r="R699" s="510"/>
      <c r="S699" s="510"/>
      <c r="T699" s="500"/>
      <c r="U699" s="481"/>
      <c r="W699" s="643"/>
      <c r="Y699" s="644"/>
    </row>
    <row r="700" spans="1:25" ht="16" hidden="1" x14ac:dyDescent="0.8">
      <c r="A700" s="485">
        <v>9</v>
      </c>
      <c r="B700" s="636" t="s">
        <v>39</v>
      </c>
      <c r="C700" s="638">
        <v>44499</v>
      </c>
      <c r="D700" s="630"/>
      <c r="E700" s="481"/>
      <c r="F700" s="636" t="s">
        <v>110</v>
      </c>
      <c r="G700" s="481" t="str">
        <f t="shared" si="136"/>
        <v>MAC</v>
      </c>
      <c r="H700" s="636" t="s">
        <v>241</v>
      </c>
      <c r="I700" s="481" t="str">
        <f t="shared" si="127"/>
        <v>ZZZ</v>
      </c>
      <c r="J700" s="636"/>
      <c r="K700" s="565" t="str">
        <f t="shared" si="128"/>
        <v>Northern Illinois</v>
      </c>
      <c r="L700" s="639"/>
      <c r="M700" s="634"/>
      <c r="N700" s="485"/>
      <c r="O700" s="640"/>
      <c r="P700" s="668"/>
      <c r="Q700" s="614"/>
      <c r="R700" s="510"/>
      <c r="S700" s="510"/>
      <c r="T700" s="500"/>
      <c r="U700" s="481"/>
      <c r="W700" s="643"/>
      <c r="Y700" s="644"/>
    </row>
    <row r="701" spans="1:25" ht="16" hidden="1" x14ac:dyDescent="0.8">
      <c r="A701" s="485">
        <v>9</v>
      </c>
      <c r="B701" s="636" t="s">
        <v>39</v>
      </c>
      <c r="C701" s="638">
        <v>44499</v>
      </c>
      <c r="D701" s="630"/>
      <c r="E701" s="481"/>
      <c r="F701" s="636" t="s">
        <v>195</v>
      </c>
      <c r="G701" s="481" t="str">
        <f t="shared" si="136"/>
        <v>MAC</v>
      </c>
      <c r="H701" s="636" t="s">
        <v>241</v>
      </c>
      <c r="I701" s="481" t="str">
        <f t="shared" si="127"/>
        <v>ZZZ</v>
      </c>
      <c r="J701" s="636"/>
      <c r="K701" s="565" t="str">
        <f t="shared" si="128"/>
        <v>Ohio</v>
      </c>
      <c r="L701" s="639"/>
      <c r="M701" s="634"/>
      <c r="N701" s="485"/>
      <c r="O701" s="640"/>
      <c r="P701" s="668"/>
      <c r="Q701" s="614"/>
      <c r="R701" s="510"/>
      <c r="S701" s="510"/>
      <c r="T701" s="500"/>
      <c r="U701" s="481"/>
      <c r="W701" s="643"/>
      <c r="Y701" s="644"/>
    </row>
    <row r="702" spans="1:25" ht="16" hidden="1" x14ac:dyDescent="0.8">
      <c r="A702" s="485">
        <v>9</v>
      </c>
      <c r="B702" s="636" t="s">
        <v>39</v>
      </c>
      <c r="C702" s="638">
        <v>44499</v>
      </c>
      <c r="D702" s="630"/>
      <c r="E702" s="481"/>
      <c r="F702" s="636" t="s">
        <v>135</v>
      </c>
      <c r="G702" s="481" t="str">
        <f t="shared" si="136"/>
        <v>SEC</v>
      </c>
      <c r="H702" s="636" t="s">
        <v>241</v>
      </c>
      <c r="I702" s="481" t="str">
        <f t="shared" si="127"/>
        <v>ZZZ</v>
      </c>
      <c r="J702" s="636"/>
      <c r="K702" s="565" t="str">
        <f t="shared" si="128"/>
        <v>South Carolina</v>
      </c>
      <c r="L702" s="639"/>
      <c r="M702" s="634"/>
      <c r="N702" s="485"/>
      <c r="O702" s="640"/>
      <c r="P702" s="668"/>
      <c r="Q702" s="614"/>
      <c r="R702" s="510"/>
      <c r="S702" s="510"/>
      <c r="T702" s="500"/>
      <c r="U702" s="481"/>
      <c r="W702" s="643"/>
      <c r="Y702" s="644"/>
    </row>
    <row r="703" spans="1:25" ht="16" hidden="1" x14ac:dyDescent="0.8">
      <c r="A703" s="485">
        <v>9</v>
      </c>
      <c r="B703" s="636" t="s">
        <v>39</v>
      </c>
      <c r="C703" s="638">
        <v>44499</v>
      </c>
      <c r="D703" s="630"/>
      <c r="E703" s="481"/>
      <c r="F703" s="636" t="s">
        <v>239</v>
      </c>
      <c r="G703" s="481" t="str">
        <f t="shared" si="136"/>
        <v>SEC</v>
      </c>
      <c r="H703" s="636" t="s">
        <v>241</v>
      </c>
      <c r="I703" s="481" t="str">
        <f t="shared" si="127"/>
        <v>ZZZ</v>
      </c>
      <c r="J703" s="636"/>
      <c r="K703" s="565" t="str">
        <f t="shared" si="128"/>
        <v>Tennessee</v>
      </c>
      <c r="L703" s="639"/>
      <c r="M703" s="634"/>
      <c r="N703" s="485"/>
      <c r="O703" s="640"/>
      <c r="P703" s="668"/>
      <c r="Q703" s="614"/>
      <c r="R703" s="510"/>
      <c r="S703" s="510"/>
      <c r="T703" s="500"/>
      <c r="U703" s="481"/>
      <c r="W703" s="643"/>
      <c r="Y703" s="644"/>
    </row>
    <row r="704" spans="1:25" ht="16" hidden="1" x14ac:dyDescent="0.8">
      <c r="A704" s="485">
        <v>9</v>
      </c>
      <c r="B704" s="636" t="s">
        <v>39</v>
      </c>
      <c r="C704" s="638">
        <v>44499</v>
      </c>
      <c r="D704" s="630"/>
      <c r="E704" s="481"/>
      <c r="F704" s="636" t="s">
        <v>236</v>
      </c>
      <c r="G704" s="481" t="str">
        <f t="shared" si="136"/>
        <v>SEC</v>
      </c>
      <c r="H704" s="636" t="s">
        <v>241</v>
      </c>
      <c r="I704" s="481" t="str">
        <f t="shared" si="127"/>
        <v>ZZZ</v>
      </c>
      <c r="J704" s="636"/>
      <c r="K704" s="565" t="str">
        <f t="shared" si="128"/>
        <v>Texas A&amp;M</v>
      </c>
      <c r="L704" s="639"/>
      <c r="M704" s="634"/>
      <c r="N704" s="485"/>
      <c r="O704" s="640"/>
      <c r="P704" s="668"/>
      <c r="Q704" s="614"/>
      <c r="R704" s="510"/>
      <c r="S704" s="510"/>
      <c r="T704" s="500"/>
      <c r="U704" s="481"/>
      <c r="W704" s="643"/>
      <c r="Y704" s="644"/>
    </row>
    <row r="705" spans="1:26" ht="16" hidden="1" x14ac:dyDescent="0.8">
      <c r="A705" s="485">
        <v>9</v>
      </c>
      <c r="B705" s="636" t="s">
        <v>39</v>
      </c>
      <c r="C705" s="638">
        <v>44499</v>
      </c>
      <c r="D705" s="630"/>
      <c r="E705" s="481"/>
      <c r="F705" s="636" t="s">
        <v>84</v>
      </c>
      <c r="G705" s="481" t="str">
        <f t="shared" si="136"/>
        <v>MAC</v>
      </c>
      <c r="H705" s="636" t="s">
        <v>241</v>
      </c>
      <c r="I705" s="481" t="str">
        <f t="shared" si="127"/>
        <v>ZZZ</v>
      </c>
      <c r="J705" s="636"/>
      <c r="K705" s="565" t="str">
        <f t="shared" si="128"/>
        <v>Toledo</v>
      </c>
      <c r="L705" s="639"/>
      <c r="M705" s="634"/>
      <c r="N705" s="485"/>
      <c r="O705" s="640"/>
      <c r="P705" s="668"/>
      <c r="Q705" s="614"/>
      <c r="R705" s="510"/>
      <c r="S705" s="510"/>
      <c r="T705" s="500"/>
      <c r="U705" s="481"/>
      <c r="W705" s="643"/>
      <c r="Y705" s="644"/>
    </row>
    <row r="706" spans="1:26" ht="16" hidden="1" x14ac:dyDescent="0.8">
      <c r="A706" s="485">
        <v>9</v>
      </c>
      <c r="B706" s="636" t="s">
        <v>39</v>
      </c>
      <c r="C706" s="638">
        <v>44499</v>
      </c>
      <c r="D706" s="630"/>
      <c r="E706" s="481"/>
      <c r="F706" s="636" t="s">
        <v>185</v>
      </c>
      <c r="G706" s="481" t="str">
        <f t="shared" si="136"/>
        <v>CUSA</v>
      </c>
      <c r="H706" s="636" t="s">
        <v>241</v>
      </c>
      <c r="I706" s="481" t="str">
        <f t="shared" si="127"/>
        <v>ZZZ</v>
      </c>
      <c r="J706" s="636"/>
      <c r="K706" s="565" t="str">
        <f t="shared" si="128"/>
        <v>UAB</v>
      </c>
      <c r="L706" s="639"/>
      <c r="M706" s="634"/>
      <c r="N706" s="485"/>
      <c r="O706" s="640"/>
      <c r="P706" s="668"/>
      <c r="Q706" s="614"/>
      <c r="R706" s="510"/>
      <c r="S706" s="510"/>
      <c r="T706" s="500"/>
      <c r="U706" s="481"/>
      <c r="W706" s="643"/>
      <c r="Y706" s="644"/>
    </row>
    <row r="707" spans="1:26" ht="16" hidden="1" x14ac:dyDescent="0.8">
      <c r="A707" s="485">
        <v>9</v>
      </c>
      <c r="B707" s="636" t="s">
        <v>39</v>
      </c>
      <c r="C707" s="638">
        <v>44499</v>
      </c>
      <c r="D707" s="630"/>
      <c r="E707" s="481"/>
      <c r="F707" s="636" t="s">
        <v>187</v>
      </c>
      <c r="G707" s="481" t="str">
        <f t="shared" si="136"/>
        <v>CUSA</v>
      </c>
      <c r="H707" s="636" t="s">
        <v>241</v>
      </c>
      <c r="I707" s="481" t="str">
        <f t="shared" si="127"/>
        <v>ZZZ</v>
      </c>
      <c r="J707" s="636"/>
      <c r="K707" s="565" t="str">
        <f t="shared" ref="K707:K771" si="137">IF(+J707=F707,H707,F707)</f>
        <v>UT San Antonio</v>
      </c>
      <c r="L707" s="639"/>
      <c r="M707" s="634"/>
      <c r="N707" s="485"/>
      <c r="O707" s="640"/>
      <c r="P707" s="668"/>
      <c r="Q707" s="614"/>
      <c r="R707" s="510"/>
      <c r="S707" s="510"/>
      <c r="T707" s="500"/>
      <c r="U707" s="481"/>
      <c r="W707" s="643"/>
      <c r="Y707" s="644"/>
    </row>
    <row r="708" spans="1:26" ht="16" x14ac:dyDescent="0.8">
      <c r="A708" s="485">
        <v>10</v>
      </c>
      <c r="B708" s="636" t="s">
        <v>472</v>
      </c>
      <c r="C708" s="638">
        <v>44502</v>
      </c>
      <c r="D708" s="630">
        <f>19/24</f>
        <v>0.79166666666666663</v>
      </c>
      <c r="E708" s="481" t="s">
        <v>52</v>
      </c>
      <c r="F708" s="636" t="s">
        <v>141</v>
      </c>
      <c r="G708" s="481" t="str">
        <f t="shared" si="136"/>
        <v>MAC</v>
      </c>
      <c r="H708" s="636" t="s">
        <v>154</v>
      </c>
      <c r="I708" s="481" t="str">
        <f t="shared" ref="I708:I771" si="138">VLOOKUP(+H708,$F$995:$G$1242,2,FALSE)</f>
        <v>MAC</v>
      </c>
      <c r="J708" s="636" t="str">
        <f>F708</f>
        <v>Ball State</v>
      </c>
      <c r="K708" s="565" t="str">
        <f t="shared" ref="K708:K715" si="139">IF(+J708=F708,H708,F708)</f>
        <v>Akron</v>
      </c>
      <c r="L708" s="639">
        <v>20.5</v>
      </c>
      <c r="M708" s="634">
        <v>59</v>
      </c>
      <c r="N708" s="485" t="str">
        <f>J708</f>
        <v>Ball State</v>
      </c>
      <c r="O708" s="640">
        <v>31</v>
      </c>
      <c r="P708" s="668" t="str">
        <f t="shared" ref="P708:P715" si="140">IF(+N708=F708,H708,F708)</f>
        <v>Akron</v>
      </c>
      <c r="Q708" s="614">
        <v>25</v>
      </c>
      <c r="R708" s="510" t="str">
        <f t="shared" ref="R708:R715" si="141">IF(+N708=K708,+N708,IF(+O708-Q708&lt;L708,+K708,+J708))</f>
        <v>Akron</v>
      </c>
      <c r="S708" s="510" t="str">
        <f t="shared" ref="S708:S715" si="142">IF(+R708=J708,+K708,+J708)</f>
        <v>Ball State</v>
      </c>
      <c r="T708" s="500" t="str">
        <f>J708</f>
        <v>Ball State</v>
      </c>
      <c r="U708" s="481" t="str">
        <f t="shared" ref="U708:U715" si="143">IF($N708=$J708,IF($O708-$Q708=$L708,"T",IF($R708=T708,"W","L")),IF($R708=T708,"W","L"))</f>
        <v>L</v>
      </c>
      <c r="W708" s="643"/>
      <c r="X708" s="492" t="s">
        <v>502</v>
      </c>
      <c r="Y708" s="644"/>
    </row>
    <row r="709" spans="1:26" ht="16" x14ac:dyDescent="0.8">
      <c r="A709" s="485">
        <v>10</v>
      </c>
      <c r="B709" s="636" t="s">
        <v>472</v>
      </c>
      <c r="C709" s="638">
        <v>44502</v>
      </c>
      <c r="D709" s="630">
        <f>19.5/24</f>
        <v>0.8125</v>
      </c>
      <c r="E709" s="481" t="s">
        <v>102</v>
      </c>
      <c r="F709" s="636" t="s">
        <v>173</v>
      </c>
      <c r="G709" s="481" t="str">
        <f t="shared" si="136"/>
        <v>MAC</v>
      </c>
      <c r="H709" s="636" t="s">
        <v>195</v>
      </c>
      <c r="I709" s="481" t="str">
        <f t="shared" si="138"/>
        <v>MAC</v>
      </c>
      <c r="J709" s="636" t="str">
        <f>F709</f>
        <v>Miami (OH)</v>
      </c>
      <c r="K709" s="565" t="str">
        <f t="shared" si="139"/>
        <v>Ohio</v>
      </c>
      <c r="L709" s="639">
        <v>7</v>
      </c>
      <c r="M709" s="634">
        <v>54</v>
      </c>
      <c r="N709" s="668" t="str">
        <f>K709</f>
        <v>Ohio</v>
      </c>
      <c r="O709" s="640">
        <v>35</v>
      </c>
      <c r="P709" s="668" t="str">
        <f t="shared" si="140"/>
        <v>Miami (OH)</v>
      </c>
      <c r="Q709" s="614">
        <v>33</v>
      </c>
      <c r="R709" s="510" t="str">
        <f t="shared" si="141"/>
        <v>Ohio</v>
      </c>
      <c r="S709" s="510" t="str">
        <f t="shared" si="142"/>
        <v>Miami (OH)</v>
      </c>
      <c r="T709" s="500" t="str">
        <f t="shared" ref="T709:T715" si="144">K709</f>
        <v>Ohio</v>
      </c>
      <c r="U709" s="481" t="str">
        <f t="shared" si="143"/>
        <v>W</v>
      </c>
      <c r="W709" s="643"/>
      <c r="X709" s="492" t="s">
        <v>502</v>
      </c>
      <c r="Y709" s="644"/>
    </row>
    <row r="710" spans="1:26" ht="16" x14ac:dyDescent="0.8">
      <c r="A710" s="485">
        <v>10</v>
      </c>
      <c r="B710" s="636" t="s">
        <v>472</v>
      </c>
      <c r="C710" s="638">
        <v>44502</v>
      </c>
      <c r="D710" s="630">
        <f>19.5/24</f>
        <v>0.8125</v>
      </c>
      <c r="E710" s="481" t="s">
        <v>272</v>
      </c>
      <c r="F710" s="636" t="s">
        <v>108</v>
      </c>
      <c r="G710" s="481" t="str">
        <f t="shared" si="136"/>
        <v>MAC</v>
      </c>
      <c r="H710" s="636" t="s">
        <v>84</v>
      </c>
      <c r="I710" s="481" t="str">
        <f t="shared" si="138"/>
        <v>MAC</v>
      </c>
      <c r="J710" s="636" t="str">
        <f>H710</f>
        <v>Toledo</v>
      </c>
      <c r="K710" s="565" t="str">
        <f>IF(+J710=F710,H710,F710)</f>
        <v>Eastern Michigan</v>
      </c>
      <c r="L710" s="639">
        <v>9</v>
      </c>
      <c r="M710" s="634">
        <v>53.5</v>
      </c>
      <c r="N710" s="668" t="str">
        <f>K710</f>
        <v>Eastern Michigan</v>
      </c>
      <c r="O710" s="640">
        <v>52</v>
      </c>
      <c r="P710" s="668" t="str">
        <f>IF(+N710=F710,H710,F710)</f>
        <v>Toledo</v>
      </c>
      <c r="Q710" s="614">
        <v>49</v>
      </c>
      <c r="R710" s="510" t="str">
        <f>IF(+N710=K710,+N710,IF(+O710-Q710&lt;L710,+K710,+J710))</f>
        <v>Eastern Michigan</v>
      </c>
      <c r="S710" s="510" t="str">
        <f>IF(+R710=J710,+K710,+J710)</f>
        <v>Toledo</v>
      </c>
      <c r="T710" s="500" t="str">
        <f t="shared" si="144"/>
        <v>Eastern Michigan</v>
      </c>
      <c r="U710" s="481" t="str">
        <f>IF($N710=$J710,IF($O710-$Q710=$L710,"T",IF($R710=T710,"W","L")),IF($R710=T710,"W","L"))</f>
        <v>W</v>
      </c>
      <c r="V710" s="492" t="str">
        <f>H710</f>
        <v>Toledo</v>
      </c>
      <c r="W710" s="643">
        <v>45</v>
      </c>
      <c r="X710" s="492" t="str">
        <f>IF(+V710=F710,H710,F710)</f>
        <v>Eastern Michigan</v>
      </c>
      <c r="Y710" s="644">
        <v>28</v>
      </c>
    </row>
    <row r="711" spans="1:26" ht="16" x14ac:dyDescent="0.8">
      <c r="A711" s="485">
        <v>10</v>
      </c>
      <c r="B711" s="636" t="s">
        <v>473</v>
      </c>
      <c r="C711" s="638">
        <v>44503</v>
      </c>
      <c r="D711" s="630">
        <f>19/24</f>
        <v>0.79166666666666663</v>
      </c>
      <c r="E711" s="481" t="s">
        <v>272</v>
      </c>
      <c r="F711" s="636" t="s">
        <v>110</v>
      </c>
      <c r="G711" s="481" t="str">
        <f t="shared" si="136"/>
        <v>MAC</v>
      </c>
      <c r="H711" s="636" t="s">
        <v>121</v>
      </c>
      <c r="I711" s="481" t="str">
        <f t="shared" si="138"/>
        <v>MAC</v>
      </c>
      <c r="J711" s="636" t="str">
        <f>H711</f>
        <v>Kent State</v>
      </c>
      <c r="K711" s="565" t="str">
        <f t="shared" si="139"/>
        <v>Northern Illinois</v>
      </c>
      <c r="L711" s="639">
        <v>3.5</v>
      </c>
      <c r="M711" s="634">
        <v>67.5</v>
      </c>
      <c r="N711" s="485" t="str">
        <f>J711</f>
        <v>Kent State</v>
      </c>
      <c r="O711" s="640">
        <v>52</v>
      </c>
      <c r="P711" s="668" t="str">
        <f t="shared" si="140"/>
        <v>Northern Illinois</v>
      </c>
      <c r="Q711" s="614">
        <v>47</v>
      </c>
      <c r="R711" s="510" t="str">
        <f t="shared" si="141"/>
        <v>Kent State</v>
      </c>
      <c r="S711" s="510" t="str">
        <f t="shared" si="142"/>
        <v>Northern Illinois</v>
      </c>
      <c r="T711" s="500" t="str">
        <f t="shared" si="144"/>
        <v>Northern Illinois</v>
      </c>
      <c r="U711" s="481" t="str">
        <f t="shared" si="143"/>
        <v>L</v>
      </c>
      <c r="W711" s="643"/>
      <c r="X711" s="492" t="s">
        <v>502</v>
      </c>
      <c r="Y711" s="644"/>
    </row>
    <row r="712" spans="1:26" ht="16" x14ac:dyDescent="0.8">
      <c r="A712" s="485">
        <v>10</v>
      </c>
      <c r="B712" s="636" t="s">
        <v>473</v>
      </c>
      <c r="C712" s="638">
        <v>44503</v>
      </c>
      <c r="D712" s="630">
        <f>19/24</f>
        <v>0.79166666666666663</v>
      </c>
      <c r="E712" s="481" t="s">
        <v>102</v>
      </c>
      <c r="F712" s="636" t="s">
        <v>82</v>
      </c>
      <c r="G712" s="481" t="str">
        <f t="shared" si="136"/>
        <v>MAC</v>
      </c>
      <c r="H712" s="636" t="s">
        <v>214</v>
      </c>
      <c r="I712" s="481" t="str">
        <f t="shared" si="138"/>
        <v>MAC</v>
      </c>
      <c r="J712" s="636" t="str">
        <f>H712</f>
        <v>Western Michigan</v>
      </c>
      <c r="K712" s="565" t="str">
        <f t="shared" si="139"/>
        <v>Central Michigan</v>
      </c>
      <c r="L712" s="639">
        <v>10</v>
      </c>
      <c r="M712" s="634">
        <v>66.5</v>
      </c>
      <c r="N712" s="668" t="str">
        <f>K712</f>
        <v>Central Michigan</v>
      </c>
      <c r="O712" s="640">
        <v>42</v>
      </c>
      <c r="P712" s="668" t="str">
        <f t="shared" si="140"/>
        <v>Western Michigan</v>
      </c>
      <c r="Q712" s="614">
        <v>30</v>
      </c>
      <c r="R712" s="510" t="str">
        <f t="shared" si="141"/>
        <v>Central Michigan</v>
      </c>
      <c r="S712" s="510" t="str">
        <f t="shared" si="142"/>
        <v>Western Michigan</v>
      </c>
      <c r="T712" s="500" t="str">
        <f t="shared" si="144"/>
        <v>Central Michigan</v>
      </c>
      <c r="U712" s="481" t="str">
        <f t="shared" si="143"/>
        <v>W</v>
      </c>
      <c r="V712" s="492" t="str">
        <f>H712</f>
        <v>Western Michigan</v>
      </c>
      <c r="W712" s="643">
        <v>52</v>
      </c>
      <c r="X712" s="492" t="str">
        <f>IF(+V712=F712,H712,F712)</f>
        <v>Central Michigan</v>
      </c>
      <c r="Y712" s="644">
        <v>44</v>
      </c>
    </row>
    <row r="713" spans="1:26" ht="16" x14ac:dyDescent="0.8">
      <c r="A713" s="485">
        <v>10</v>
      </c>
      <c r="B713" s="636" t="s">
        <v>58</v>
      </c>
      <c r="C713" s="638">
        <v>44504</v>
      </c>
      <c r="D713" s="630">
        <f>19.5/24</f>
        <v>0.8125</v>
      </c>
      <c r="E713" s="481" t="s">
        <v>40</v>
      </c>
      <c r="F713" s="636" t="s">
        <v>91</v>
      </c>
      <c r="G713" s="481" t="str">
        <f t="shared" si="136"/>
        <v>SB</v>
      </c>
      <c r="H713" s="636" t="s">
        <v>222</v>
      </c>
      <c r="I713" s="481" t="str">
        <f t="shared" si="138"/>
        <v>SB</v>
      </c>
      <c r="J713" s="636" t="str">
        <f>H713</f>
        <v>UL Lafayette</v>
      </c>
      <c r="K713" s="565" t="str">
        <f t="shared" si="139"/>
        <v>Georgia State</v>
      </c>
      <c r="L713" s="639">
        <v>12</v>
      </c>
      <c r="M713" s="634">
        <v>53.5</v>
      </c>
      <c r="N713" s="485" t="str">
        <f>J713</f>
        <v>UL Lafayette</v>
      </c>
      <c r="O713" s="640">
        <v>21</v>
      </c>
      <c r="P713" s="668" t="str">
        <f t="shared" si="140"/>
        <v>Georgia State</v>
      </c>
      <c r="Q713" s="614">
        <v>17</v>
      </c>
      <c r="R713" s="510" t="str">
        <f t="shared" si="141"/>
        <v>Georgia State</v>
      </c>
      <c r="S713" s="510" t="str">
        <f t="shared" si="142"/>
        <v>UL Lafayette</v>
      </c>
      <c r="T713" s="500" t="str">
        <f t="shared" si="144"/>
        <v>Georgia State</v>
      </c>
      <c r="U713" s="481" t="str">
        <f t="shared" si="143"/>
        <v>W</v>
      </c>
      <c r="V713" s="492" t="str">
        <f>H713</f>
        <v>UL Lafayette</v>
      </c>
      <c r="W713" s="643">
        <v>34</v>
      </c>
      <c r="X713" s="492" t="str">
        <f>IF(+V713=F713,H713,F713)</f>
        <v>Georgia State</v>
      </c>
      <c r="Y713" s="644">
        <v>31</v>
      </c>
    </row>
    <row r="714" spans="1:26" ht="16" x14ac:dyDescent="0.8">
      <c r="A714" s="485">
        <v>10</v>
      </c>
      <c r="B714" s="636" t="s">
        <v>95</v>
      </c>
      <c r="C714" s="638">
        <v>44505</v>
      </c>
      <c r="D714" s="630">
        <f>19.5/24</f>
        <v>0.8125</v>
      </c>
      <c r="E714" s="481" t="s">
        <v>272</v>
      </c>
      <c r="F714" s="636" t="s">
        <v>234</v>
      </c>
      <c r="G714" s="481" t="str">
        <f t="shared" si="136"/>
        <v>ACC</v>
      </c>
      <c r="H714" s="636" t="s">
        <v>109</v>
      </c>
      <c r="I714" s="481" t="str">
        <f t="shared" si="138"/>
        <v>ACC</v>
      </c>
      <c r="J714" s="636" t="str">
        <f>F714</f>
        <v>Virginia Tech</v>
      </c>
      <c r="K714" s="565" t="str">
        <f t="shared" si="139"/>
        <v>Boston College</v>
      </c>
      <c r="L714" s="639">
        <v>3</v>
      </c>
      <c r="M714" s="634">
        <v>46.5</v>
      </c>
      <c r="N714" s="668" t="str">
        <f>K714</f>
        <v>Boston College</v>
      </c>
      <c r="O714" s="640">
        <v>17</v>
      </c>
      <c r="P714" s="668" t="str">
        <f t="shared" si="140"/>
        <v>Virginia Tech</v>
      </c>
      <c r="Q714" s="614">
        <v>3</v>
      </c>
      <c r="R714" s="510" t="str">
        <f t="shared" si="141"/>
        <v>Boston College</v>
      </c>
      <c r="S714" s="510" t="str">
        <f t="shared" si="142"/>
        <v>Virginia Tech</v>
      </c>
      <c r="T714" s="500" t="str">
        <f t="shared" si="144"/>
        <v>Boston College</v>
      </c>
      <c r="U714" s="481" t="str">
        <f t="shared" si="143"/>
        <v>W</v>
      </c>
      <c r="V714" s="492" t="str">
        <f>F714</f>
        <v>Virginia Tech</v>
      </c>
      <c r="W714" s="643">
        <v>40</v>
      </c>
      <c r="X714" s="492" t="str">
        <f>IF(+V714=F714,H714,F714)</f>
        <v>Boston College</v>
      </c>
      <c r="Y714" s="644">
        <v>14</v>
      </c>
    </row>
    <row r="715" spans="1:26" ht="16" x14ac:dyDescent="0.8">
      <c r="A715" s="485">
        <v>10</v>
      </c>
      <c r="B715" s="636" t="s">
        <v>95</v>
      </c>
      <c r="C715" s="638">
        <v>44505</v>
      </c>
      <c r="D715" s="630">
        <f>22.5/24</f>
        <v>0.9375</v>
      </c>
      <c r="E715" s="481" t="s">
        <v>77</v>
      </c>
      <c r="F715" s="636" t="s">
        <v>88</v>
      </c>
      <c r="G715" s="481" t="str">
        <f t="shared" si="136"/>
        <v>P12</v>
      </c>
      <c r="H715" s="636" t="s">
        <v>41</v>
      </c>
      <c r="I715" s="481" t="str">
        <f t="shared" si="138"/>
        <v>P12</v>
      </c>
      <c r="J715" s="636" t="str">
        <f>F715</f>
        <v>Utah</v>
      </c>
      <c r="K715" s="565" t="str">
        <f t="shared" si="139"/>
        <v>Stanford</v>
      </c>
      <c r="L715" s="639">
        <v>7.5</v>
      </c>
      <c r="M715" s="634">
        <v>54</v>
      </c>
      <c r="N715" s="485" t="str">
        <f>J715</f>
        <v>Utah</v>
      </c>
      <c r="O715" s="640">
        <v>52</v>
      </c>
      <c r="P715" s="668" t="str">
        <f t="shared" si="140"/>
        <v>Stanford</v>
      </c>
      <c r="Q715" s="614">
        <v>7</v>
      </c>
      <c r="R715" s="510" t="str">
        <f t="shared" si="141"/>
        <v>Utah</v>
      </c>
      <c r="S715" s="510" t="str">
        <f t="shared" si="142"/>
        <v>Stanford</v>
      </c>
      <c r="T715" s="500" t="str">
        <f t="shared" si="144"/>
        <v>Stanford</v>
      </c>
      <c r="U715" s="481" t="str">
        <f t="shared" si="143"/>
        <v>L</v>
      </c>
      <c r="W715" s="643"/>
      <c r="X715" s="492" t="s">
        <v>502</v>
      </c>
      <c r="Y715" s="644"/>
    </row>
    <row r="716" spans="1:26" ht="16" x14ac:dyDescent="0.8">
      <c r="A716" s="485">
        <v>10</v>
      </c>
      <c r="B716" s="636" t="s">
        <v>39</v>
      </c>
      <c r="C716" s="638">
        <v>44506</v>
      </c>
      <c r="D716" s="630">
        <f>16/24</f>
        <v>0.66666666666666663</v>
      </c>
      <c r="E716" s="481" t="s">
        <v>102</v>
      </c>
      <c r="F716" s="636" t="s">
        <v>120</v>
      </c>
      <c r="G716" s="481" t="str">
        <f t="shared" si="136"/>
        <v>AAC</v>
      </c>
      <c r="H716" s="636" t="s">
        <v>113</v>
      </c>
      <c r="I716" s="481" t="str">
        <f t="shared" si="138"/>
        <v>AAC</v>
      </c>
      <c r="J716" s="636" t="str">
        <f>H716</f>
        <v>Central Florida</v>
      </c>
      <c r="K716" s="565" t="str">
        <f t="shared" si="137"/>
        <v>Tulane</v>
      </c>
      <c r="L716" s="639">
        <v>13</v>
      </c>
      <c r="M716" s="634">
        <v>59.5</v>
      </c>
      <c r="N716" s="485" t="str">
        <f>J716</f>
        <v>Central Florida</v>
      </c>
      <c r="O716" s="640">
        <v>14</v>
      </c>
      <c r="P716" s="668" t="str">
        <f t="shared" si="134"/>
        <v>Tulane</v>
      </c>
      <c r="Q716" s="614">
        <v>10</v>
      </c>
      <c r="R716" s="510" t="str">
        <f t="shared" ref="R716:R768" si="145">IF(+N716=K716,+N716,IF(+O716-Q716&lt;L716,+K716,+J716))</f>
        <v>Tulane</v>
      </c>
      <c r="S716" s="510" t="str">
        <f t="shared" ref="S716:S768" si="146">IF(+R716=J716,+K716,+J716)</f>
        <v>Central Florida</v>
      </c>
      <c r="T716" s="500" t="str">
        <f>J716</f>
        <v>Central Florida</v>
      </c>
      <c r="U716" s="481" t="str">
        <f t="shared" si="133"/>
        <v>L</v>
      </c>
      <c r="V716" s="492" t="str">
        <f>H716</f>
        <v>Central Florida</v>
      </c>
      <c r="W716" s="643">
        <v>51</v>
      </c>
      <c r="X716" s="492" t="str">
        <f>IF(+V716=F716,H716,F716)</f>
        <v>Tulane</v>
      </c>
      <c r="Y716" s="644">
        <v>34</v>
      </c>
    </row>
    <row r="717" spans="1:26" ht="16" x14ac:dyDescent="0.8">
      <c r="A717" s="485">
        <v>10</v>
      </c>
      <c r="B717" s="636" t="s">
        <v>39</v>
      </c>
      <c r="C717" s="638">
        <v>44506</v>
      </c>
      <c r="D717" s="630">
        <f>15.5/24</f>
        <v>0.64583333333333337</v>
      </c>
      <c r="E717" s="481" t="s">
        <v>272</v>
      </c>
      <c r="F717" s="636" t="s">
        <v>78</v>
      </c>
      <c r="G717" s="481" t="str">
        <f t="shared" si="136"/>
        <v>AAC</v>
      </c>
      <c r="H717" s="636" t="s">
        <v>61</v>
      </c>
      <c r="I717" s="481" t="str">
        <f t="shared" si="138"/>
        <v>AAC</v>
      </c>
      <c r="J717" s="636" t="str">
        <f>H717</f>
        <v>Cincinnati</v>
      </c>
      <c r="K717" s="565" t="str">
        <f t="shared" si="137"/>
        <v>Tulsa</v>
      </c>
      <c r="L717" s="639">
        <v>22.5</v>
      </c>
      <c r="M717" s="634">
        <v>44.5</v>
      </c>
      <c r="N717" s="485" t="str">
        <f>J717</f>
        <v>Cincinnati</v>
      </c>
      <c r="O717" s="640">
        <v>28</v>
      </c>
      <c r="P717" s="668" t="str">
        <f t="shared" si="134"/>
        <v>Tulsa</v>
      </c>
      <c r="Q717" s="614">
        <v>20</v>
      </c>
      <c r="R717" s="510" t="str">
        <f t="shared" si="145"/>
        <v>Tulsa</v>
      </c>
      <c r="S717" s="510" t="str">
        <f t="shared" si="146"/>
        <v>Cincinnati</v>
      </c>
      <c r="T717" s="500" t="str">
        <f>J717</f>
        <v>Cincinnati</v>
      </c>
      <c r="U717" s="481" t="str">
        <f t="shared" si="133"/>
        <v>L</v>
      </c>
      <c r="W717" s="643"/>
      <c r="X717" s="492" t="s">
        <v>502</v>
      </c>
      <c r="Y717" s="644"/>
    </row>
    <row r="718" spans="1:26" ht="16" x14ac:dyDescent="0.8">
      <c r="A718" s="485">
        <v>10</v>
      </c>
      <c r="B718" s="636" t="s">
        <v>39</v>
      </c>
      <c r="C718" s="638">
        <v>44506</v>
      </c>
      <c r="D718" s="630">
        <f>15/24</f>
        <v>0.625</v>
      </c>
      <c r="E718" s="481"/>
      <c r="F718" s="636" t="s">
        <v>192</v>
      </c>
      <c r="G718" s="481" t="str">
        <f t="shared" si="136"/>
        <v>AAC</v>
      </c>
      <c r="H718" s="636" t="s">
        <v>115</v>
      </c>
      <c r="I718" s="481" t="str">
        <f t="shared" si="138"/>
        <v>AAC</v>
      </c>
      <c r="J718" s="636" t="str">
        <f>H718</f>
        <v>East Carolina</v>
      </c>
      <c r="K718" s="565" t="str">
        <f t="shared" si="137"/>
        <v>Temple</v>
      </c>
      <c r="L718" s="639">
        <v>15.5</v>
      </c>
      <c r="M718" s="634">
        <v>54.5</v>
      </c>
      <c r="N718" s="485" t="str">
        <f>J718</f>
        <v>East Carolina</v>
      </c>
      <c r="O718" s="640">
        <v>45</v>
      </c>
      <c r="P718" s="668" t="str">
        <f t="shared" si="134"/>
        <v>Temple</v>
      </c>
      <c r="Q718" s="614">
        <v>3</v>
      </c>
      <c r="R718" s="510" t="str">
        <f t="shared" si="145"/>
        <v>East Carolina</v>
      </c>
      <c r="S718" s="510" t="str">
        <f t="shared" si="146"/>
        <v>Temple</v>
      </c>
      <c r="T718" s="500" t="str">
        <f>J718</f>
        <v>East Carolina</v>
      </c>
      <c r="U718" s="481" t="str">
        <f t="shared" si="133"/>
        <v>W</v>
      </c>
      <c r="V718" s="492" t="str">
        <f>H718</f>
        <v>East Carolina</v>
      </c>
      <c r="W718" s="643">
        <v>28</v>
      </c>
      <c r="X718" s="492" t="str">
        <f>IF(+V718=F718,H718,F718)</f>
        <v>Temple</v>
      </c>
      <c r="Y718" s="644">
        <v>3</v>
      </c>
    </row>
    <row r="719" spans="1:26" ht="16" x14ac:dyDescent="0.8">
      <c r="A719" s="485">
        <v>10</v>
      </c>
      <c r="B719" s="636" t="s">
        <v>39</v>
      </c>
      <c r="C719" s="638">
        <v>44506</v>
      </c>
      <c r="D719" s="630">
        <f>12/24</f>
        <v>0.5</v>
      </c>
      <c r="E719" s="481" t="s">
        <v>102</v>
      </c>
      <c r="F719" s="636" t="s">
        <v>117</v>
      </c>
      <c r="G719" s="481" t="str">
        <f t="shared" si="136"/>
        <v>AAC</v>
      </c>
      <c r="H719" s="636" t="s">
        <v>66</v>
      </c>
      <c r="I719" s="481" t="str">
        <f t="shared" si="138"/>
        <v>AAC</v>
      </c>
      <c r="J719" s="636" t="str">
        <f>F719</f>
        <v>SMU</v>
      </c>
      <c r="K719" s="565" t="str">
        <f t="shared" si="137"/>
        <v>Memphis</v>
      </c>
      <c r="L719" s="639">
        <v>5.5</v>
      </c>
      <c r="M719" s="634">
        <v>71</v>
      </c>
      <c r="N719" s="668" t="str">
        <f>K719</f>
        <v>Memphis</v>
      </c>
      <c r="O719" s="640">
        <v>28</v>
      </c>
      <c r="P719" s="668" t="str">
        <f t="shared" si="134"/>
        <v>SMU</v>
      </c>
      <c r="Q719" s="614">
        <v>25</v>
      </c>
      <c r="R719" s="510" t="str">
        <f t="shared" si="145"/>
        <v>Memphis</v>
      </c>
      <c r="S719" s="510" t="str">
        <f t="shared" si="146"/>
        <v>SMU</v>
      </c>
      <c r="T719" s="500" t="str">
        <f>J719</f>
        <v>SMU</v>
      </c>
      <c r="U719" s="481" t="str">
        <f t="shared" si="133"/>
        <v>L</v>
      </c>
      <c r="V719" s="492" t="str">
        <f>F719</f>
        <v>SMU</v>
      </c>
      <c r="W719" s="643">
        <v>30</v>
      </c>
      <c r="X719" s="492" t="str">
        <f>IF(+V719=F719,H719,F719)</f>
        <v>Memphis</v>
      </c>
      <c r="Y719" s="644">
        <v>27</v>
      </c>
      <c r="Z719" s="492" t="s">
        <v>183</v>
      </c>
    </row>
    <row r="720" spans="1:26" ht="16" x14ac:dyDescent="0.8">
      <c r="A720" s="485">
        <v>10</v>
      </c>
      <c r="B720" s="636" t="s">
        <v>39</v>
      </c>
      <c r="C720" s="638">
        <v>44506</v>
      </c>
      <c r="D720" s="630">
        <f>19.5/24</f>
        <v>0.8125</v>
      </c>
      <c r="E720" s="481" t="s">
        <v>102</v>
      </c>
      <c r="F720" s="636" t="s">
        <v>186</v>
      </c>
      <c r="G720" s="481" t="str">
        <f t="shared" si="136"/>
        <v>AAC</v>
      </c>
      <c r="H720" s="636" t="s">
        <v>55</v>
      </c>
      <c r="I720" s="481" t="str">
        <f t="shared" si="138"/>
        <v>AAC</v>
      </c>
      <c r="J720" s="636" t="str">
        <f>F720</f>
        <v>Houston</v>
      </c>
      <c r="K720" s="565" t="str">
        <f t="shared" si="137"/>
        <v>South Florida</v>
      </c>
      <c r="L720" s="639">
        <v>13</v>
      </c>
      <c r="M720" s="634">
        <v>53</v>
      </c>
      <c r="N720" s="485" t="str">
        <f t="shared" ref="N720:N727" si="147">J720</f>
        <v>Houston</v>
      </c>
      <c r="O720" s="640">
        <v>43</v>
      </c>
      <c r="P720" s="668" t="str">
        <f t="shared" si="134"/>
        <v>South Florida</v>
      </c>
      <c r="Q720" s="614">
        <v>42</v>
      </c>
      <c r="R720" s="510" t="str">
        <f t="shared" si="145"/>
        <v>South Florida</v>
      </c>
      <c r="S720" s="510" t="str">
        <f t="shared" si="146"/>
        <v>Houston</v>
      </c>
      <c r="T720" s="500" t="str">
        <f>F720</f>
        <v>Houston</v>
      </c>
      <c r="U720" s="481" t="str">
        <f t="shared" ref="U720:U768" si="148">IF($N720=$J720,IF($O720-$Q720=$L720,"T",IF($R720=T720,"W","L")),IF($R720=T720,"W","L"))</f>
        <v>L</v>
      </c>
      <c r="V720" s="492" t="str">
        <f>F720</f>
        <v>Houston</v>
      </c>
      <c r="W720" s="643">
        <v>56</v>
      </c>
      <c r="X720" s="492" t="str">
        <f>IF(+V720=F720,H720,F720)</f>
        <v>South Florida</v>
      </c>
      <c r="Y720" s="644">
        <v>21</v>
      </c>
    </row>
    <row r="721" spans="1:26" ht="16" x14ac:dyDescent="0.8">
      <c r="A721" s="485">
        <v>10</v>
      </c>
      <c r="B721" s="636" t="s">
        <v>39</v>
      </c>
      <c r="C721" s="638">
        <v>44506</v>
      </c>
      <c r="D721" s="630">
        <f>12/24</f>
        <v>0.5</v>
      </c>
      <c r="E721" s="481" t="s">
        <v>67</v>
      </c>
      <c r="F721" s="636" t="s">
        <v>138</v>
      </c>
      <c r="G721" s="481" t="str">
        <f t="shared" si="136"/>
        <v>ACC</v>
      </c>
      <c r="H721" s="636" t="s">
        <v>124</v>
      </c>
      <c r="I721" s="481" t="str">
        <f t="shared" si="138"/>
        <v>ACC</v>
      </c>
      <c r="J721" s="636" t="str">
        <f>F721</f>
        <v>Pittsburgh</v>
      </c>
      <c r="K721" s="565" t="str">
        <f t="shared" si="137"/>
        <v>Duke</v>
      </c>
      <c r="L721" s="639">
        <v>21</v>
      </c>
      <c r="M721" s="634">
        <v>64.5</v>
      </c>
      <c r="N721" s="485" t="str">
        <f t="shared" si="147"/>
        <v>Pittsburgh</v>
      </c>
      <c r="O721" s="640">
        <v>54</v>
      </c>
      <c r="P721" s="668" t="str">
        <f t="shared" ref="P721:P768" si="149">IF(+N721=F721,H721,F721)</f>
        <v>Duke</v>
      </c>
      <c r="Q721" s="614">
        <v>29</v>
      </c>
      <c r="R721" s="510" t="str">
        <f t="shared" si="145"/>
        <v>Pittsburgh</v>
      </c>
      <c r="S721" s="510" t="str">
        <f t="shared" si="146"/>
        <v>Duke</v>
      </c>
      <c r="T721" s="500" t="str">
        <f>J721</f>
        <v>Pittsburgh</v>
      </c>
      <c r="U721" s="481" t="str">
        <f t="shared" si="148"/>
        <v>W</v>
      </c>
      <c r="W721" s="643"/>
      <c r="X721" s="492" t="s">
        <v>502</v>
      </c>
      <c r="Y721" s="644"/>
    </row>
    <row r="722" spans="1:26" ht="16" x14ac:dyDescent="0.8">
      <c r="A722" s="485">
        <v>10</v>
      </c>
      <c r="B722" s="636" t="s">
        <v>39</v>
      </c>
      <c r="C722" s="638">
        <v>44506</v>
      </c>
      <c r="D722" s="630">
        <f>16/24</f>
        <v>0.66666666666666663</v>
      </c>
      <c r="E722" s="481" t="s">
        <v>67</v>
      </c>
      <c r="F722" s="636" t="s">
        <v>136</v>
      </c>
      <c r="G722" s="481" t="str">
        <f t="shared" si="136"/>
        <v>ACC</v>
      </c>
      <c r="H722" s="636" t="s">
        <v>126</v>
      </c>
      <c r="I722" s="481" t="str">
        <f t="shared" si="138"/>
        <v>ACC</v>
      </c>
      <c r="J722" s="636" t="str">
        <f>F722</f>
        <v>North Carolina St</v>
      </c>
      <c r="K722" s="565" t="str">
        <f t="shared" si="137"/>
        <v>Florida State</v>
      </c>
      <c r="L722" s="639">
        <v>2.5</v>
      </c>
      <c r="M722" s="634">
        <v>56.5</v>
      </c>
      <c r="N722" s="485" t="str">
        <f t="shared" si="147"/>
        <v>North Carolina St</v>
      </c>
      <c r="O722" s="640">
        <v>28</v>
      </c>
      <c r="P722" s="668" t="str">
        <f t="shared" si="149"/>
        <v>Florida State</v>
      </c>
      <c r="Q722" s="614">
        <v>14</v>
      </c>
      <c r="R722" s="510" t="str">
        <f t="shared" si="145"/>
        <v>North Carolina St</v>
      </c>
      <c r="S722" s="510" t="str">
        <f t="shared" si="146"/>
        <v>Florida State</v>
      </c>
      <c r="T722" s="500" t="str">
        <f>K722</f>
        <v>Florida State</v>
      </c>
      <c r="U722" s="481" t="str">
        <f t="shared" si="148"/>
        <v>L</v>
      </c>
      <c r="V722" s="492" t="str">
        <f>F722</f>
        <v>North Carolina St</v>
      </c>
      <c r="W722" s="643">
        <v>38</v>
      </c>
      <c r="X722" s="492" t="str">
        <f>IF(+V722=F722,H722,F722)</f>
        <v>Florida State</v>
      </c>
      <c r="Y722" s="644">
        <v>22</v>
      </c>
    </row>
    <row r="723" spans="1:26" ht="16" x14ac:dyDescent="0.8">
      <c r="A723" s="485">
        <v>10</v>
      </c>
      <c r="B723" s="636" t="s">
        <v>39</v>
      </c>
      <c r="C723" s="638">
        <v>44506</v>
      </c>
      <c r="D723" s="630">
        <f>19.5/24</f>
        <v>0.8125</v>
      </c>
      <c r="E723" s="481" t="s">
        <v>67</v>
      </c>
      <c r="F723" s="636" t="s">
        <v>122</v>
      </c>
      <c r="G723" s="481" t="str">
        <f t="shared" si="136"/>
        <v>ACC</v>
      </c>
      <c r="H723" s="636" t="s">
        <v>129</v>
      </c>
      <c r="I723" s="481" t="str">
        <f t="shared" si="138"/>
        <v>ACC</v>
      </c>
      <c r="J723" s="636" t="str">
        <f>F723</f>
        <v>Clemson</v>
      </c>
      <c r="K723" s="565" t="str">
        <f t="shared" si="137"/>
        <v>Louisville</v>
      </c>
      <c r="L723" s="639">
        <v>4</v>
      </c>
      <c r="M723" s="634">
        <v>46</v>
      </c>
      <c r="N723" s="485" t="str">
        <f t="shared" si="147"/>
        <v>Clemson</v>
      </c>
      <c r="O723" s="640">
        <v>30</v>
      </c>
      <c r="P723" s="668" t="str">
        <f t="shared" si="149"/>
        <v>Louisville</v>
      </c>
      <c r="Q723" s="614">
        <v>24</v>
      </c>
      <c r="R723" s="510" t="str">
        <f t="shared" si="145"/>
        <v>Clemson</v>
      </c>
      <c r="S723" s="510" t="str">
        <f t="shared" si="146"/>
        <v>Louisville</v>
      </c>
      <c r="T723" s="500" t="str">
        <f>H723</f>
        <v>Louisville</v>
      </c>
      <c r="U723" s="481" t="str">
        <f t="shared" si="148"/>
        <v>L</v>
      </c>
      <c r="W723" s="643"/>
      <c r="X723" s="492" t="s">
        <v>502</v>
      </c>
      <c r="Y723" s="644"/>
    </row>
    <row r="724" spans="1:26" ht="16" x14ac:dyDescent="0.8">
      <c r="A724" s="485">
        <v>10</v>
      </c>
      <c r="B724" s="636" t="s">
        <v>39</v>
      </c>
      <c r="C724" s="638">
        <v>44506</v>
      </c>
      <c r="D724" s="630">
        <f>12.5/24</f>
        <v>0.52083333333333337</v>
      </c>
      <c r="E724" s="481" t="s">
        <v>59</v>
      </c>
      <c r="F724" s="636" t="s">
        <v>240</v>
      </c>
      <c r="G724" s="481" t="str">
        <f t="shared" si="136"/>
        <v>ACC</v>
      </c>
      <c r="H724" s="636" t="s">
        <v>132</v>
      </c>
      <c r="I724" s="481" t="str">
        <f t="shared" si="138"/>
        <v>ACC</v>
      </c>
      <c r="J724" s="636" t="str">
        <f>H724</f>
        <v>Miami (FL)</v>
      </c>
      <c r="K724" s="565" t="str">
        <f t="shared" si="137"/>
        <v>Georgia Tech</v>
      </c>
      <c r="L724" s="639">
        <v>10</v>
      </c>
      <c r="M724" s="634">
        <v>63.5</v>
      </c>
      <c r="N724" s="485" t="str">
        <f t="shared" si="147"/>
        <v>Miami (FL)</v>
      </c>
      <c r="O724" s="640">
        <v>33</v>
      </c>
      <c r="P724" s="668" t="str">
        <f t="shared" si="149"/>
        <v>Georgia Tech</v>
      </c>
      <c r="Q724" s="614">
        <v>30</v>
      </c>
      <c r="R724" s="510" t="str">
        <f t="shared" si="145"/>
        <v>Georgia Tech</v>
      </c>
      <c r="S724" s="510" t="str">
        <f t="shared" si="146"/>
        <v>Miami (FL)</v>
      </c>
      <c r="T724" s="500" t="str">
        <f>K724</f>
        <v>Georgia Tech</v>
      </c>
      <c r="U724" s="481" t="str">
        <f t="shared" si="148"/>
        <v>W</v>
      </c>
      <c r="W724" s="643"/>
      <c r="X724" s="492" t="s">
        <v>502</v>
      </c>
      <c r="Y724" s="644"/>
    </row>
    <row r="725" spans="1:26" ht="16" x14ac:dyDescent="0.8">
      <c r="A725" s="485">
        <v>10</v>
      </c>
      <c r="B725" s="636" t="s">
        <v>39</v>
      </c>
      <c r="C725" s="638">
        <v>44506</v>
      </c>
      <c r="D725" s="630">
        <f>12/24</f>
        <v>0.5</v>
      </c>
      <c r="E725" s="481" t="s">
        <v>145</v>
      </c>
      <c r="F725" s="636" t="s">
        <v>69</v>
      </c>
      <c r="G725" s="481" t="str">
        <f t="shared" si="136"/>
        <v>ACC</v>
      </c>
      <c r="H725" s="636" t="s">
        <v>134</v>
      </c>
      <c r="I725" s="481" t="str">
        <f t="shared" si="138"/>
        <v>ACC</v>
      </c>
      <c r="J725" s="636" t="str">
        <f>H725</f>
        <v>North Carolina</v>
      </c>
      <c r="K725" s="565" t="str">
        <f t="shared" si="137"/>
        <v>Wake Forest</v>
      </c>
      <c r="L725" s="639">
        <v>2</v>
      </c>
      <c r="M725" s="634">
        <v>75.5</v>
      </c>
      <c r="N725" s="485" t="str">
        <f t="shared" si="147"/>
        <v>North Carolina</v>
      </c>
      <c r="O725" s="640">
        <v>58</v>
      </c>
      <c r="P725" s="668" t="str">
        <f t="shared" si="149"/>
        <v>Wake Forest</v>
      </c>
      <c r="Q725" s="614">
        <v>55</v>
      </c>
      <c r="R725" s="510" t="str">
        <f t="shared" si="145"/>
        <v>North Carolina</v>
      </c>
      <c r="S725" s="510" t="str">
        <f t="shared" si="146"/>
        <v>Wake Forest</v>
      </c>
      <c r="T725" s="500" t="str">
        <f>K725</f>
        <v>Wake Forest</v>
      </c>
      <c r="U725" s="481" t="str">
        <f t="shared" si="148"/>
        <v>L</v>
      </c>
      <c r="V725" s="492" t="str">
        <f>H725</f>
        <v>North Carolina</v>
      </c>
      <c r="W725" s="643">
        <v>59</v>
      </c>
      <c r="X725" s="492" t="str">
        <f>IF(+V725=F725,H725,F725)</f>
        <v>Wake Forest</v>
      </c>
      <c r="Y725" s="644">
        <v>53</v>
      </c>
    </row>
    <row r="726" spans="1:26" ht="16" x14ac:dyDescent="0.8">
      <c r="A726" s="485">
        <v>10</v>
      </c>
      <c r="B726" s="636" t="s">
        <v>39</v>
      </c>
      <c r="C726" s="638">
        <v>44506</v>
      </c>
      <c r="D726" s="630">
        <f>15.5/24</f>
        <v>0.64583333333333337</v>
      </c>
      <c r="E726" s="481" t="s">
        <v>77</v>
      </c>
      <c r="F726" s="636" t="s">
        <v>155</v>
      </c>
      <c r="G726" s="481" t="str">
        <f t="shared" si="136"/>
        <v>B10</v>
      </c>
      <c r="H726" s="636" t="s">
        <v>167</v>
      </c>
      <c r="I726" s="481" t="str">
        <f t="shared" si="138"/>
        <v>B10</v>
      </c>
      <c r="J726" s="636" t="str">
        <f>F726</f>
        <v>Penn State</v>
      </c>
      <c r="K726" s="565" t="str">
        <f t="shared" si="137"/>
        <v>Maryland</v>
      </c>
      <c r="L726" s="639">
        <v>10.5</v>
      </c>
      <c r="M726" s="634">
        <v>55.5</v>
      </c>
      <c r="N726" s="485" t="str">
        <f t="shared" si="147"/>
        <v>Penn State</v>
      </c>
      <c r="O726" s="640">
        <v>31</v>
      </c>
      <c r="P726" s="668" t="str">
        <f t="shared" si="149"/>
        <v>Maryland</v>
      </c>
      <c r="Q726" s="614">
        <v>14</v>
      </c>
      <c r="R726" s="510" t="str">
        <f t="shared" si="145"/>
        <v>Penn State</v>
      </c>
      <c r="S726" s="510" t="str">
        <f t="shared" si="146"/>
        <v>Maryland</v>
      </c>
      <c r="T726" s="500" t="str">
        <f>J726</f>
        <v>Penn State</v>
      </c>
      <c r="U726" s="481" t="str">
        <f t="shared" si="148"/>
        <v>W</v>
      </c>
      <c r="V726" s="492" t="str">
        <f>H726</f>
        <v>Maryland</v>
      </c>
      <c r="W726" s="643">
        <v>35</v>
      </c>
      <c r="X726" s="492" t="str">
        <f>IF(+V726=F726,H726,F726)</f>
        <v>Penn State</v>
      </c>
      <c r="Y726" s="644">
        <v>19</v>
      </c>
      <c r="Z726" s="492" t="s">
        <v>183</v>
      </c>
    </row>
    <row r="727" spans="1:26" ht="16" x14ac:dyDescent="0.8">
      <c r="A727" s="485">
        <v>10</v>
      </c>
      <c r="B727" s="636" t="s">
        <v>39</v>
      </c>
      <c r="C727" s="638">
        <v>44506</v>
      </c>
      <c r="D727" s="630">
        <f>19/24</f>
        <v>0.79166666666666663</v>
      </c>
      <c r="E727" s="481" t="s">
        <v>127</v>
      </c>
      <c r="F727" s="636" t="s">
        <v>72</v>
      </c>
      <c r="G727" s="481" t="str">
        <f t="shared" si="136"/>
        <v>B10</v>
      </c>
      <c r="H727" s="636" t="s">
        <v>147</v>
      </c>
      <c r="I727" s="481" t="str">
        <f t="shared" si="138"/>
        <v>B10</v>
      </c>
      <c r="J727" s="636" t="str">
        <f>H727</f>
        <v>Michigan</v>
      </c>
      <c r="K727" s="565" t="str">
        <f t="shared" si="137"/>
        <v>Indiana</v>
      </c>
      <c r="L727" s="639">
        <v>20.5</v>
      </c>
      <c r="M727" s="634">
        <v>50.5</v>
      </c>
      <c r="N727" s="485" t="str">
        <f t="shared" si="147"/>
        <v>Michigan</v>
      </c>
      <c r="O727" s="640">
        <v>29</v>
      </c>
      <c r="P727" s="668" t="str">
        <f t="shared" si="149"/>
        <v>Indiana</v>
      </c>
      <c r="Q727" s="614">
        <v>7</v>
      </c>
      <c r="R727" s="510" t="str">
        <f t="shared" si="145"/>
        <v>Michigan</v>
      </c>
      <c r="S727" s="510" t="str">
        <f t="shared" si="146"/>
        <v>Indiana</v>
      </c>
      <c r="T727" s="500" t="str">
        <f>J727</f>
        <v>Michigan</v>
      </c>
      <c r="U727" s="481" t="str">
        <f t="shared" si="148"/>
        <v>W</v>
      </c>
      <c r="V727" s="492" t="str">
        <f>F727</f>
        <v>Indiana</v>
      </c>
      <c r="W727" s="643">
        <v>38</v>
      </c>
      <c r="X727" s="492" t="str">
        <f>IF(+V727=F727,H727,F727)</f>
        <v>Michigan</v>
      </c>
      <c r="Y727" s="644">
        <v>21</v>
      </c>
    </row>
    <row r="728" spans="1:26" ht="16" x14ac:dyDescent="0.8">
      <c r="A728" s="485">
        <v>10</v>
      </c>
      <c r="B728" s="636" t="s">
        <v>39</v>
      </c>
      <c r="C728" s="638">
        <v>44506</v>
      </c>
      <c r="D728" s="630">
        <f>12/24</f>
        <v>0.5</v>
      </c>
      <c r="E728" s="481" t="s">
        <v>272</v>
      </c>
      <c r="F728" s="636" t="s">
        <v>142</v>
      </c>
      <c r="G728" s="481" t="str">
        <f t="shared" si="136"/>
        <v>B10</v>
      </c>
      <c r="H728" s="636" t="s">
        <v>76</v>
      </c>
      <c r="I728" s="481" t="str">
        <f t="shared" si="138"/>
        <v>B10</v>
      </c>
      <c r="J728" s="636" t="str">
        <f>H728</f>
        <v>Minnesota</v>
      </c>
      <c r="K728" s="565" t="str">
        <f t="shared" si="137"/>
        <v>Illinois</v>
      </c>
      <c r="L728" s="639">
        <v>14.5</v>
      </c>
      <c r="M728" s="634">
        <v>44</v>
      </c>
      <c r="N728" s="668" t="str">
        <f>K728</f>
        <v>Illinois</v>
      </c>
      <c r="O728" s="640">
        <v>14</v>
      </c>
      <c r="P728" s="668" t="str">
        <f t="shared" si="149"/>
        <v>Minnesota</v>
      </c>
      <c r="Q728" s="614">
        <v>6</v>
      </c>
      <c r="R728" s="510" t="str">
        <f t="shared" si="145"/>
        <v>Illinois</v>
      </c>
      <c r="S728" s="510" t="str">
        <f t="shared" si="146"/>
        <v>Minnesota</v>
      </c>
      <c r="T728" s="500" t="str">
        <f>K728</f>
        <v>Illinois</v>
      </c>
      <c r="U728" s="481" t="str">
        <f t="shared" si="148"/>
        <v>W</v>
      </c>
      <c r="V728" s="492" t="str">
        <f>H728</f>
        <v>Minnesota</v>
      </c>
      <c r="W728" s="643">
        <v>41</v>
      </c>
      <c r="X728" s="492" t="str">
        <f>IF(+V728=F728,H728,F728)</f>
        <v>Illinois</v>
      </c>
      <c r="Y728" s="644">
        <v>14</v>
      </c>
    </row>
    <row r="729" spans="1:26" ht="16" x14ac:dyDescent="0.8">
      <c r="A729" s="485">
        <v>10</v>
      </c>
      <c r="B729" s="636" t="s">
        <v>39</v>
      </c>
      <c r="C729" s="638">
        <v>44506</v>
      </c>
      <c r="D729" s="630">
        <f>12/24</f>
        <v>0.5</v>
      </c>
      <c r="E729" s="481" t="s">
        <v>127</v>
      </c>
      <c r="F729" s="636" t="s">
        <v>70</v>
      </c>
      <c r="G729" s="481" t="str">
        <f t="shared" si="136"/>
        <v>B10</v>
      </c>
      <c r="H729" s="636" t="s">
        <v>151</v>
      </c>
      <c r="I729" s="481" t="str">
        <f t="shared" si="138"/>
        <v>B10</v>
      </c>
      <c r="J729" s="636" t="str">
        <f>F729</f>
        <v>Ohio State</v>
      </c>
      <c r="K729" s="565" t="str">
        <f t="shared" si="137"/>
        <v>Nebraska</v>
      </c>
      <c r="L729" s="639">
        <v>15.5</v>
      </c>
      <c r="M729" s="634">
        <v>64</v>
      </c>
      <c r="N729" s="485" t="str">
        <f>J729</f>
        <v>Ohio State</v>
      </c>
      <c r="O729" s="640">
        <v>26</v>
      </c>
      <c r="P729" s="668" t="str">
        <f t="shared" si="149"/>
        <v>Nebraska</v>
      </c>
      <c r="Q729" s="614">
        <v>17</v>
      </c>
      <c r="R729" s="510" t="str">
        <f t="shared" si="145"/>
        <v>Nebraska</v>
      </c>
      <c r="S729" s="510" t="str">
        <f t="shared" si="146"/>
        <v>Ohio State</v>
      </c>
      <c r="T729" s="500" t="str">
        <f>J729</f>
        <v>Ohio State</v>
      </c>
      <c r="U729" s="481" t="str">
        <f t="shared" si="148"/>
        <v>L</v>
      </c>
      <c r="V729" s="492" t="str">
        <f>F729</f>
        <v>Ohio State</v>
      </c>
      <c r="W729" s="643">
        <v>52</v>
      </c>
      <c r="X729" s="492" t="str">
        <f>IF(+V729=F729,H729,F729)</f>
        <v>Nebraska</v>
      </c>
      <c r="Y729" s="644">
        <v>17</v>
      </c>
    </row>
    <row r="730" spans="1:26" ht="16" x14ac:dyDescent="0.8">
      <c r="A730" s="485">
        <v>10</v>
      </c>
      <c r="B730" s="636" t="s">
        <v>39</v>
      </c>
      <c r="C730" s="638">
        <v>44506</v>
      </c>
      <c r="D730" s="630">
        <f>19/24</f>
        <v>0.79166666666666663</v>
      </c>
      <c r="E730" s="481"/>
      <c r="F730" s="636" t="s">
        <v>144</v>
      </c>
      <c r="G730" s="481" t="str">
        <f t="shared" si="136"/>
        <v>B10</v>
      </c>
      <c r="H730" s="636" t="s">
        <v>153</v>
      </c>
      <c r="I730" s="481" t="str">
        <f t="shared" si="138"/>
        <v>B10</v>
      </c>
      <c r="J730" s="636" t="str">
        <f>F730</f>
        <v>Iowa</v>
      </c>
      <c r="K730" s="565" t="str">
        <f t="shared" si="137"/>
        <v>Northwestern</v>
      </c>
      <c r="L730" s="639">
        <v>12</v>
      </c>
      <c r="M730" s="634">
        <v>40.5</v>
      </c>
      <c r="N730" s="485" t="str">
        <f>J730</f>
        <v>Iowa</v>
      </c>
      <c r="O730" s="640">
        <v>17</v>
      </c>
      <c r="P730" s="668" t="str">
        <f t="shared" si="149"/>
        <v>Northwestern</v>
      </c>
      <c r="Q730" s="614">
        <v>12</v>
      </c>
      <c r="R730" s="510" t="str">
        <f t="shared" si="145"/>
        <v>Northwestern</v>
      </c>
      <c r="S730" s="510" t="str">
        <f t="shared" si="146"/>
        <v>Iowa</v>
      </c>
      <c r="T730" s="500" t="str">
        <f>J730</f>
        <v>Iowa</v>
      </c>
      <c r="U730" s="481" t="str">
        <f t="shared" si="148"/>
        <v>L</v>
      </c>
      <c r="V730" s="492" t="str">
        <f>H730</f>
        <v>Northwestern</v>
      </c>
      <c r="W730" s="643">
        <v>21</v>
      </c>
      <c r="X730" s="492" t="str">
        <f>IF(+V730=F730,H730,F730)</f>
        <v>Iowa</v>
      </c>
      <c r="Y730" s="644">
        <v>20</v>
      </c>
    </row>
    <row r="731" spans="1:26" ht="16" x14ac:dyDescent="0.8">
      <c r="A731" s="485">
        <v>10</v>
      </c>
      <c r="B731" s="636" t="s">
        <v>39</v>
      </c>
      <c r="C731" s="638">
        <v>44506</v>
      </c>
      <c r="D731" s="630">
        <f>15.5/24</f>
        <v>0.64583333333333337</v>
      </c>
      <c r="E731" s="481" t="s">
        <v>145</v>
      </c>
      <c r="F731" s="636" t="s">
        <v>149</v>
      </c>
      <c r="G731" s="481" t="str">
        <f t="shared" si="136"/>
        <v>B10</v>
      </c>
      <c r="H731" s="636" t="s">
        <v>128</v>
      </c>
      <c r="I731" s="481" t="str">
        <f t="shared" si="138"/>
        <v>B10</v>
      </c>
      <c r="J731" s="636" t="str">
        <f>F731</f>
        <v>Michigan State</v>
      </c>
      <c r="K731" s="565" t="str">
        <f t="shared" si="137"/>
        <v>Purdue</v>
      </c>
      <c r="L731" s="639">
        <v>3</v>
      </c>
      <c r="M731" s="634">
        <v>54</v>
      </c>
      <c r="N731" s="668" t="str">
        <f>K731</f>
        <v>Purdue</v>
      </c>
      <c r="O731" s="640">
        <v>40</v>
      </c>
      <c r="P731" s="668" t="str">
        <f t="shared" si="149"/>
        <v>Michigan State</v>
      </c>
      <c r="Q731" s="614">
        <v>29</v>
      </c>
      <c r="R731" s="510" t="str">
        <f t="shared" si="145"/>
        <v>Purdue</v>
      </c>
      <c r="S731" s="510" t="str">
        <f t="shared" si="146"/>
        <v>Michigan State</v>
      </c>
      <c r="T731" s="500" t="str">
        <f>J731</f>
        <v>Michigan State</v>
      </c>
      <c r="U731" s="481" t="str">
        <f t="shared" si="148"/>
        <v>L</v>
      </c>
      <c r="W731" s="643"/>
      <c r="X731" s="492" t="s">
        <v>502</v>
      </c>
      <c r="Y731" s="644"/>
    </row>
    <row r="732" spans="1:26" ht="16" x14ac:dyDescent="0.8">
      <c r="A732" s="485">
        <v>10</v>
      </c>
      <c r="B732" s="636" t="s">
        <v>39</v>
      </c>
      <c r="C732" s="638">
        <v>44506</v>
      </c>
      <c r="D732" s="630">
        <f>15.5/24</f>
        <v>0.64583333333333337</v>
      </c>
      <c r="E732" s="481" t="s">
        <v>73</v>
      </c>
      <c r="F732" s="636" t="s">
        <v>101</v>
      </c>
      <c r="G732" s="481" t="str">
        <f t="shared" si="136"/>
        <v>B10</v>
      </c>
      <c r="H732" s="636" t="s">
        <v>99</v>
      </c>
      <c r="I732" s="481" t="str">
        <f t="shared" si="138"/>
        <v>B10</v>
      </c>
      <c r="J732" s="636" t="str">
        <f>H732</f>
        <v>Rutgers</v>
      </c>
      <c r="K732" s="565" t="str">
        <f t="shared" si="137"/>
        <v>Wisconsin</v>
      </c>
      <c r="L732" s="639">
        <v>13</v>
      </c>
      <c r="M732" s="634">
        <v>37.5</v>
      </c>
      <c r="N732" s="668" t="str">
        <f>K732</f>
        <v>Wisconsin</v>
      </c>
      <c r="O732" s="640">
        <v>52</v>
      </c>
      <c r="P732" s="668" t="str">
        <f t="shared" si="149"/>
        <v>Rutgers</v>
      </c>
      <c r="Q732" s="614">
        <v>3</v>
      </c>
      <c r="R732" s="510" t="str">
        <f t="shared" si="145"/>
        <v>Wisconsin</v>
      </c>
      <c r="S732" s="510" t="str">
        <f t="shared" si="146"/>
        <v>Rutgers</v>
      </c>
      <c r="T732" s="500" t="str">
        <f>K732</f>
        <v>Wisconsin</v>
      </c>
      <c r="U732" s="481" t="str">
        <f t="shared" si="148"/>
        <v>W</v>
      </c>
      <c r="W732" s="643"/>
      <c r="X732" s="492" t="s">
        <v>502</v>
      </c>
      <c r="Y732" s="644"/>
    </row>
    <row r="733" spans="1:26" ht="16" x14ac:dyDescent="0.8">
      <c r="A733" s="485">
        <v>10</v>
      </c>
      <c r="B733" s="636" t="s">
        <v>39</v>
      </c>
      <c r="C733" s="638">
        <v>44506</v>
      </c>
      <c r="D733" s="630">
        <f>19.5/24</f>
        <v>0.8125</v>
      </c>
      <c r="E733" s="481" t="s">
        <v>77</v>
      </c>
      <c r="F733" s="636" t="s">
        <v>168</v>
      </c>
      <c r="G733" s="481" t="str">
        <f t="shared" si="136"/>
        <v>B12</v>
      </c>
      <c r="H733" s="636" t="s">
        <v>158</v>
      </c>
      <c r="I733" s="481" t="str">
        <f t="shared" si="138"/>
        <v>B12</v>
      </c>
      <c r="J733" s="636" t="str">
        <f>H733</f>
        <v>Iowa State</v>
      </c>
      <c r="K733" s="565" t="str">
        <f t="shared" si="137"/>
        <v>Texas</v>
      </c>
      <c r="L733" s="639">
        <v>6.5</v>
      </c>
      <c r="M733" s="634">
        <v>60.5</v>
      </c>
      <c r="N733" s="485" t="str">
        <f>J733</f>
        <v>Iowa State</v>
      </c>
      <c r="O733" s="640">
        <v>30</v>
      </c>
      <c r="P733" s="668" t="str">
        <f t="shared" si="149"/>
        <v>Texas</v>
      </c>
      <c r="Q733" s="614">
        <v>7</v>
      </c>
      <c r="R733" s="510" t="str">
        <f t="shared" si="145"/>
        <v>Iowa State</v>
      </c>
      <c r="S733" s="510" t="str">
        <f t="shared" si="146"/>
        <v>Texas</v>
      </c>
      <c r="T733" s="500" t="str">
        <f>J733</f>
        <v>Iowa State</v>
      </c>
      <c r="U733" s="481" t="str">
        <f t="shared" si="148"/>
        <v>W</v>
      </c>
      <c r="V733" s="492" t="str">
        <f>H733</f>
        <v>Iowa State</v>
      </c>
      <c r="W733" s="643">
        <v>23</v>
      </c>
      <c r="X733" s="492" t="str">
        <f>IF(+V733=F733,H733,F733)</f>
        <v>Texas</v>
      </c>
      <c r="Y733" s="644">
        <v>20</v>
      </c>
    </row>
    <row r="734" spans="1:26" ht="16" x14ac:dyDescent="0.8">
      <c r="A734" s="485">
        <v>10</v>
      </c>
      <c r="B734" s="636" t="s">
        <v>39</v>
      </c>
      <c r="C734" s="638">
        <v>44506</v>
      </c>
      <c r="D734" s="630">
        <f>12/24</f>
        <v>0.5</v>
      </c>
      <c r="E734" s="481" t="s">
        <v>77</v>
      </c>
      <c r="F734" s="636" t="s">
        <v>162</v>
      </c>
      <c r="G734" s="481" t="str">
        <f t="shared" si="136"/>
        <v>B12</v>
      </c>
      <c r="H734" s="636" t="s">
        <v>160</v>
      </c>
      <c r="I734" s="481" t="str">
        <f t="shared" si="138"/>
        <v>B12</v>
      </c>
      <c r="J734" s="636" t="str">
        <f t="shared" ref="J734:J739" si="150">F734</f>
        <v>Kansas State</v>
      </c>
      <c r="K734" s="565" t="str">
        <f t="shared" si="137"/>
        <v>Kansas</v>
      </c>
      <c r="L734" s="639">
        <v>24</v>
      </c>
      <c r="M734" s="634">
        <v>56</v>
      </c>
      <c r="N734" s="485" t="str">
        <f>J734</f>
        <v>Kansas State</v>
      </c>
      <c r="O734" s="640">
        <v>35</v>
      </c>
      <c r="P734" s="668" t="str">
        <f t="shared" si="149"/>
        <v>Kansas</v>
      </c>
      <c r="Q734" s="614">
        <v>10</v>
      </c>
      <c r="R734" s="510" t="str">
        <f t="shared" si="145"/>
        <v>Kansas State</v>
      </c>
      <c r="S734" s="510" t="str">
        <f t="shared" si="146"/>
        <v>Kansas</v>
      </c>
      <c r="T734" s="500" t="str">
        <f>K734</f>
        <v>Kansas</v>
      </c>
      <c r="U734" s="481" t="str">
        <f t="shared" si="148"/>
        <v>L</v>
      </c>
      <c r="V734" s="492" t="str">
        <f>F734</f>
        <v>Kansas State</v>
      </c>
      <c r="W734" s="643">
        <v>55</v>
      </c>
      <c r="X734" s="492" t="str">
        <f>IF(+V734=F734,H734,F734)</f>
        <v>Kansas</v>
      </c>
      <c r="Y734" s="644">
        <v>14</v>
      </c>
    </row>
    <row r="735" spans="1:26" ht="16" x14ac:dyDescent="0.8">
      <c r="A735" s="485">
        <v>10</v>
      </c>
      <c r="B735" s="636" t="s">
        <v>39</v>
      </c>
      <c r="C735" s="638">
        <v>44506</v>
      </c>
      <c r="D735" s="630">
        <f>15.5/24</f>
        <v>0.64583333333333337</v>
      </c>
      <c r="E735" s="481" t="s">
        <v>127</v>
      </c>
      <c r="F735" s="636" t="s">
        <v>156</v>
      </c>
      <c r="G735" s="481" t="str">
        <f t="shared" si="136"/>
        <v>B12</v>
      </c>
      <c r="H735" s="636" t="s">
        <v>166</v>
      </c>
      <c r="I735" s="481" t="str">
        <f t="shared" si="138"/>
        <v>B12</v>
      </c>
      <c r="J735" s="636" t="str">
        <f t="shared" si="150"/>
        <v>Baylor</v>
      </c>
      <c r="K735" s="565" t="str">
        <f t="shared" si="137"/>
        <v>TCU</v>
      </c>
      <c r="L735" s="639">
        <v>7</v>
      </c>
      <c r="M735" s="634">
        <v>58</v>
      </c>
      <c r="N735" s="668" t="str">
        <f>K735</f>
        <v>TCU</v>
      </c>
      <c r="O735" s="640">
        <v>30</v>
      </c>
      <c r="P735" s="668" t="str">
        <f t="shared" si="149"/>
        <v>Baylor</v>
      </c>
      <c r="Q735" s="614">
        <v>28</v>
      </c>
      <c r="R735" s="510" t="str">
        <f t="shared" si="145"/>
        <v>TCU</v>
      </c>
      <c r="S735" s="510" t="str">
        <f t="shared" si="146"/>
        <v>Baylor</v>
      </c>
      <c r="T735" s="500" t="str">
        <f>K735</f>
        <v>TCU</v>
      </c>
      <c r="U735" s="481" t="str">
        <f t="shared" si="148"/>
        <v>W</v>
      </c>
      <c r="V735" s="492" t="str">
        <f>H735</f>
        <v>TCU</v>
      </c>
      <c r="W735" s="643">
        <v>33</v>
      </c>
      <c r="X735" s="492" t="str">
        <f>IF(+V735=F735,H735,F735)</f>
        <v>Baylor</v>
      </c>
      <c r="Y735" s="644">
        <v>23</v>
      </c>
    </row>
    <row r="736" spans="1:26" ht="16" x14ac:dyDescent="0.8">
      <c r="A736" s="485">
        <v>10</v>
      </c>
      <c r="B736" s="636" t="s">
        <v>39</v>
      </c>
      <c r="C736" s="638">
        <v>44506</v>
      </c>
      <c r="D736" s="630">
        <f>15.5/24</f>
        <v>0.64583333333333337</v>
      </c>
      <c r="E736" s="481" t="s">
        <v>40</v>
      </c>
      <c r="F736" s="636" t="s">
        <v>79</v>
      </c>
      <c r="G736" s="481" t="str">
        <f t="shared" si="136"/>
        <v>B12</v>
      </c>
      <c r="H736" s="636" t="s">
        <v>235</v>
      </c>
      <c r="I736" s="481" t="str">
        <f t="shared" si="138"/>
        <v>B12</v>
      </c>
      <c r="J736" s="636" t="str">
        <f t="shared" si="150"/>
        <v>Oklahoma State</v>
      </c>
      <c r="K736" s="565" t="str">
        <f t="shared" si="137"/>
        <v>West Virginia</v>
      </c>
      <c r="L736" s="639">
        <v>3</v>
      </c>
      <c r="M736" s="634">
        <v>49</v>
      </c>
      <c r="N736" s="485" t="str">
        <f t="shared" ref="N736:N743" si="151">J736</f>
        <v>Oklahoma State</v>
      </c>
      <c r="O736" s="640">
        <v>24</v>
      </c>
      <c r="P736" s="668" t="str">
        <f t="shared" si="149"/>
        <v>West Virginia</v>
      </c>
      <c r="Q736" s="614">
        <v>3</v>
      </c>
      <c r="R736" s="510" t="str">
        <f t="shared" si="145"/>
        <v>Oklahoma State</v>
      </c>
      <c r="S736" s="510" t="str">
        <f t="shared" si="146"/>
        <v>West Virginia</v>
      </c>
      <c r="T736" s="500" t="str">
        <f>K736</f>
        <v>West Virginia</v>
      </c>
      <c r="U736" s="481" t="str">
        <f t="shared" si="148"/>
        <v>L</v>
      </c>
      <c r="V736" s="492" t="str">
        <f>F736</f>
        <v>Oklahoma State</v>
      </c>
      <c r="W736" s="643">
        <v>27</v>
      </c>
      <c r="X736" s="492" t="str">
        <f>IF(+V736=F736,H736,F736)</f>
        <v>West Virginia</v>
      </c>
      <c r="Y736" s="644">
        <v>13</v>
      </c>
    </row>
    <row r="737" spans="1:25" ht="16" x14ac:dyDescent="0.8">
      <c r="A737" s="485">
        <v>10</v>
      </c>
      <c r="B737" s="636" t="s">
        <v>39</v>
      </c>
      <c r="C737" s="638">
        <v>44506</v>
      </c>
      <c r="D737" s="630">
        <f>18/24</f>
        <v>0.75</v>
      </c>
      <c r="E737" s="481"/>
      <c r="F737" s="636" t="s">
        <v>174</v>
      </c>
      <c r="G737" s="481" t="str">
        <f t="shared" si="136"/>
        <v>CUSA</v>
      </c>
      <c r="H737" s="636" t="s">
        <v>104</v>
      </c>
      <c r="I737" s="481" t="str">
        <f t="shared" si="138"/>
        <v>CUSA</v>
      </c>
      <c r="J737" s="636" t="str">
        <f t="shared" si="150"/>
        <v>Marshall</v>
      </c>
      <c r="K737" s="565" t="str">
        <f t="shared" si="137"/>
        <v>Florida Atlantic</v>
      </c>
      <c r="L737" s="639">
        <v>1.5</v>
      </c>
      <c r="M737" s="634">
        <v>58.5</v>
      </c>
      <c r="N737" s="485" t="str">
        <f t="shared" si="151"/>
        <v>Marshall</v>
      </c>
      <c r="O737" s="640">
        <v>28</v>
      </c>
      <c r="P737" s="668" t="str">
        <f t="shared" si="149"/>
        <v>Florida Atlantic</v>
      </c>
      <c r="Q737" s="614">
        <v>13</v>
      </c>
      <c r="R737" s="510" t="str">
        <f t="shared" si="145"/>
        <v>Marshall</v>
      </c>
      <c r="S737" s="510" t="str">
        <f t="shared" si="146"/>
        <v>Florida Atlantic</v>
      </c>
      <c r="T737" s="500" t="str">
        <f>J737</f>
        <v>Marshall</v>
      </c>
      <c r="U737" s="481" t="str">
        <f t="shared" si="148"/>
        <v>W</v>
      </c>
      <c r="V737" s="492" t="str">
        <f>F737</f>
        <v>Marshall</v>
      </c>
      <c r="W737" s="643">
        <v>20</v>
      </c>
      <c r="X737" s="492" t="str">
        <f>IF(+V737=F737,H737,F737)</f>
        <v>Florida Atlantic</v>
      </c>
      <c r="Y737" s="644">
        <v>9</v>
      </c>
    </row>
    <row r="738" spans="1:25" ht="16" x14ac:dyDescent="0.8">
      <c r="A738" s="485">
        <v>10</v>
      </c>
      <c r="B738" s="636" t="s">
        <v>39</v>
      </c>
      <c r="C738" s="638">
        <v>44506</v>
      </c>
      <c r="D738" s="630">
        <f>19/24</f>
        <v>0.79166666666666663</v>
      </c>
      <c r="E738" s="481" t="s">
        <v>59</v>
      </c>
      <c r="F738" s="636" t="s">
        <v>180</v>
      </c>
      <c r="G738" s="481" t="str">
        <f t="shared" si="136"/>
        <v>CUSA</v>
      </c>
      <c r="H738" s="636" t="s">
        <v>112</v>
      </c>
      <c r="I738" s="481" t="str">
        <f t="shared" si="138"/>
        <v>CUSA</v>
      </c>
      <c r="J738" s="636" t="str">
        <f t="shared" si="150"/>
        <v>Old Dominion</v>
      </c>
      <c r="K738" s="565" t="str">
        <f t="shared" si="137"/>
        <v>Florida Intl</v>
      </c>
      <c r="L738" s="639">
        <v>3</v>
      </c>
      <c r="M738" s="634">
        <v>51</v>
      </c>
      <c r="N738" s="485" t="str">
        <f t="shared" si="151"/>
        <v>Old Dominion</v>
      </c>
      <c r="O738" s="640">
        <v>47</v>
      </c>
      <c r="P738" s="668" t="str">
        <f t="shared" si="149"/>
        <v>Florida Intl</v>
      </c>
      <c r="Q738" s="614">
        <v>24</v>
      </c>
      <c r="R738" s="510" t="str">
        <f t="shared" si="145"/>
        <v>Old Dominion</v>
      </c>
      <c r="S738" s="510" t="str">
        <f t="shared" si="146"/>
        <v>Florida Intl</v>
      </c>
      <c r="T738" s="500" t="str">
        <f>F738</f>
        <v>Old Dominion</v>
      </c>
      <c r="U738" s="481" t="str">
        <f t="shared" si="148"/>
        <v>W</v>
      </c>
      <c r="W738" s="643"/>
      <c r="X738" s="492" t="s">
        <v>502</v>
      </c>
      <c r="Y738" s="644"/>
    </row>
    <row r="739" spans="1:25" ht="16" x14ac:dyDescent="0.8">
      <c r="A739" s="485">
        <v>10</v>
      </c>
      <c r="B739" s="636" t="s">
        <v>39</v>
      </c>
      <c r="C739" s="638">
        <v>44506</v>
      </c>
      <c r="D739" s="630">
        <f>15/24</f>
        <v>0.625</v>
      </c>
      <c r="E739" s="481"/>
      <c r="F739" s="636" t="s">
        <v>178</v>
      </c>
      <c r="G739" s="481" t="str">
        <f t="shared" si="136"/>
        <v>CUSA</v>
      </c>
      <c r="H739" s="636" t="s">
        <v>182</v>
      </c>
      <c r="I739" s="481" t="str">
        <f t="shared" si="138"/>
        <v>CUSA</v>
      </c>
      <c r="J739" s="636" t="str">
        <f t="shared" si="150"/>
        <v>North Texas</v>
      </c>
      <c r="K739" s="565" t="str">
        <f t="shared" si="137"/>
        <v>Southern Miss</v>
      </c>
      <c r="L739" s="639">
        <v>4.5</v>
      </c>
      <c r="M739" s="634">
        <v>48</v>
      </c>
      <c r="N739" s="485" t="str">
        <f t="shared" si="151"/>
        <v>North Texas</v>
      </c>
      <c r="O739" s="640">
        <v>38</v>
      </c>
      <c r="P739" s="668" t="str">
        <f t="shared" si="149"/>
        <v>Southern Miss</v>
      </c>
      <c r="Q739" s="614">
        <v>14</v>
      </c>
      <c r="R739" s="510" t="str">
        <f t="shared" si="145"/>
        <v>North Texas</v>
      </c>
      <c r="S739" s="510" t="str">
        <f t="shared" si="146"/>
        <v>Southern Miss</v>
      </c>
      <c r="T739" s="500" t="str">
        <f>F739</f>
        <v>North Texas</v>
      </c>
      <c r="U739" s="481" t="str">
        <f t="shared" si="148"/>
        <v>W</v>
      </c>
      <c r="V739" s="492" t="str">
        <f>H739</f>
        <v>Southern Miss</v>
      </c>
      <c r="W739" s="643">
        <v>41</v>
      </c>
      <c r="X739" s="492" t="str">
        <f>IF(+V739=F739,H739,F739)</f>
        <v>North Texas</v>
      </c>
      <c r="Y739" s="644">
        <v>31</v>
      </c>
    </row>
    <row r="740" spans="1:25" ht="16" x14ac:dyDescent="0.8">
      <c r="A740" s="485">
        <v>10</v>
      </c>
      <c r="B740" s="636" t="s">
        <v>39</v>
      </c>
      <c r="C740" s="638">
        <v>44506</v>
      </c>
      <c r="D740" s="630">
        <f>12/24</f>
        <v>0.5</v>
      </c>
      <c r="E740" s="481" t="s">
        <v>52</v>
      </c>
      <c r="F740" s="636" t="s">
        <v>172</v>
      </c>
      <c r="G740" s="481" t="str">
        <f t="shared" si="136"/>
        <v>CUSA</v>
      </c>
      <c r="H740" s="636" t="s">
        <v>185</v>
      </c>
      <c r="I740" s="481" t="str">
        <f t="shared" si="138"/>
        <v>CUSA</v>
      </c>
      <c r="J740" s="636" t="str">
        <f>H740</f>
        <v>UAB</v>
      </c>
      <c r="K740" s="565" t="str">
        <f t="shared" si="137"/>
        <v>Louisiana Tech</v>
      </c>
      <c r="L740" s="639">
        <v>13.5</v>
      </c>
      <c r="M740" s="634">
        <v>49.5</v>
      </c>
      <c r="N740" s="485" t="str">
        <f t="shared" si="151"/>
        <v>UAB</v>
      </c>
      <c r="O740" s="640">
        <v>52</v>
      </c>
      <c r="P740" s="668" t="str">
        <f t="shared" si="149"/>
        <v>Louisiana Tech</v>
      </c>
      <c r="Q740" s="614">
        <v>38</v>
      </c>
      <c r="R740" s="510" t="str">
        <f t="shared" si="145"/>
        <v>UAB</v>
      </c>
      <c r="S740" s="510" t="str">
        <f t="shared" si="146"/>
        <v>Louisiana Tech</v>
      </c>
      <c r="T740" s="500" t="str">
        <f>J740</f>
        <v>UAB</v>
      </c>
      <c r="U740" s="481" t="str">
        <f t="shared" si="148"/>
        <v>W</v>
      </c>
      <c r="V740" s="492" t="str">
        <f>F740</f>
        <v>Louisiana Tech</v>
      </c>
      <c r="W740" s="643">
        <v>37</v>
      </c>
      <c r="X740" s="492" t="str">
        <f>IF(+V740=F740,H740,F740)</f>
        <v>UAB</v>
      </c>
      <c r="Y740" s="644">
        <v>34</v>
      </c>
    </row>
    <row r="741" spans="1:25" ht="16" x14ac:dyDescent="0.8">
      <c r="A741" s="485">
        <v>10</v>
      </c>
      <c r="B741" s="636" t="s">
        <v>39</v>
      </c>
      <c r="C741" s="638">
        <v>44506</v>
      </c>
      <c r="D741" s="630">
        <f>15.5/24</f>
        <v>0.64583333333333337</v>
      </c>
      <c r="E741" s="481"/>
      <c r="F741" s="636" t="s">
        <v>43</v>
      </c>
      <c r="G741" s="481" t="str">
        <f t="shared" si="136"/>
        <v>CUSA</v>
      </c>
      <c r="H741" s="636" t="s">
        <v>107</v>
      </c>
      <c r="I741" s="481" t="str">
        <f t="shared" si="138"/>
        <v>CUSA</v>
      </c>
      <c r="J741" s="636" t="str">
        <f>H741</f>
        <v>UNC Charlotte</v>
      </c>
      <c r="K741" s="565" t="str">
        <f t="shared" si="137"/>
        <v>Rice</v>
      </c>
      <c r="L741" s="639">
        <v>6</v>
      </c>
      <c r="M741" s="634">
        <v>53.5</v>
      </c>
      <c r="N741" s="485" t="str">
        <f t="shared" si="151"/>
        <v>UNC Charlotte</v>
      </c>
      <c r="O741" s="640">
        <v>31</v>
      </c>
      <c r="P741" s="668" t="str">
        <f t="shared" si="149"/>
        <v>Rice</v>
      </c>
      <c r="Q741" s="614">
        <v>24</v>
      </c>
      <c r="R741" s="510" t="str">
        <f t="shared" si="145"/>
        <v>UNC Charlotte</v>
      </c>
      <c r="S741" s="510" t="str">
        <f t="shared" si="146"/>
        <v>Rice</v>
      </c>
      <c r="T741" s="500" t="str">
        <f>H741</f>
        <v>UNC Charlotte</v>
      </c>
      <c r="U741" s="481" t="str">
        <f t="shared" si="148"/>
        <v>W</v>
      </c>
      <c r="W741" s="643"/>
      <c r="X741" s="492" t="s">
        <v>502</v>
      </c>
      <c r="Y741" s="644"/>
    </row>
    <row r="742" spans="1:25" ht="16" x14ac:dyDescent="0.8">
      <c r="A742" s="485">
        <v>10</v>
      </c>
      <c r="B742" s="636" t="s">
        <v>39</v>
      </c>
      <c r="C742" s="638">
        <v>44506</v>
      </c>
      <c r="D742" s="630">
        <f>22.25/24</f>
        <v>0.92708333333333337</v>
      </c>
      <c r="E742" s="481" t="s">
        <v>272</v>
      </c>
      <c r="F742" s="636" t="s">
        <v>187</v>
      </c>
      <c r="G742" s="481" t="str">
        <f t="shared" si="136"/>
        <v>CUSA</v>
      </c>
      <c r="H742" s="636" t="s">
        <v>163</v>
      </c>
      <c r="I742" s="481" t="str">
        <f t="shared" si="138"/>
        <v>CUSA</v>
      </c>
      <c r="J742" s="636" t="str">
        <f>F742</f>
        <v>UT San Antonio</v>
      </c>
      <c r="K742" s="565" t="str">
        <f t="shared" si="137"/>
        <v>UTEP</v>
      </c>
      <c r="L742" s="639">
        <v>11</v>
      </c>
      <c r="M742" s="634">
        <v>53</v>
      </c>
      <c r="N742" s="485" t="str">
        <f t="shared" si="151"/>
        <v>UT San Antonio</v>
      </c>
      <c r="O742" s="640">
        <v>44</v>
      </c>
      <c r="P742" s="668" t="str">
        <f t="shared" si="149"/>
        <v>UTEP</v>
      </c>
      <c r="Q742" s="614">
        <v>23</v>
      </c>
      <c r="R742" s="510" t="str">
        <f t="shared" si="145"/>
        <v>UT San Antonio</v>
      </c>
      <c r="S742" s="510" t="str">
        <f t="shared" si="146"/>
        <v>UTEP</v>
      </c>
      <c r="T742" s="500" t="str">
        <f>J742</f>
        <v>UT San Antonio</v>
      </c>
      <c r="U742" s="481" t="str">
        <f t="shared" si="148"/>
        <v>W</v>
      </c>
      <c r="W742" s="643"/>
      <c r="X742" s="492" t="s">
        <v>502</v>
      </c>
      <c r="Y742" s="644"/>
    </row>
    <row r="743" spans="1:25" ht="16" x14ac:dyDescent="0.8">
      <c r="A743" s="485">
        <v>10</v>
      </c>
      <c r="B743" s="636" t="s">
        <v>39</v>
      </c>
      <c r="C743" s="638">
        <v>44506</v>
      </c>
      <c r="D743" s="630">
        <f>15.5/24</f>
        <v>0.64583333333333337</v>
      </c>
      <c r="E743" s="481"/>
      <c r="F743" s="636" t="s">
        <v>176</v>
      </c>
      <c r="G743" s="481" t="str">
        <f t="shared" si="136"/>
        <v>CUSA</v>
      </c>
      <c r="H743" s="636" t="s">
        <v>189</v>
      </c>
      <c r="I743" s="481" t="str">
        <f t="shared" si="138"/>
        <v>CUSA</v>
      </c>
      <c r="J743" s="636" t="str">
        <f>H743</f>
        <v>Western Kentucky</v>
      </c>
      <c r="K743" s="565" t="str">
        <f t="shared" si="137"/>
        <v>Middle Tenn St</v>
      </c>
      <c r="L743" s="639">
        <v>15</v>
      </c>
      <c r="M743" s="634">
        <v>68.5</v>
      </c>
      <c r="N743" s="485" t="str">
        <f t="shared" si="151"/>
        <v>Western Kentucky</v>
      </c>
      <c r="O743" s="640">
        <v>48</v>
      </c>
      <c r="P743" s="668" t="str">
        <f t="shared" si="149"/>
        <v>Middle Tenn St</v>
      </c>
      <c r="Q743" s="614">
        <v>21</v>
      </c>
      <c r="R743" s="510" t="str">
        <f t="shared" si="145"/>
        <v>Western Kentucky</v>
      </c>
      <c r="S743" s="510" t="str">
        <f t="shared" si="146"/>
        <v>Middle Tenn St</v>
      </c>
      <c r="T743" s="500" t="str">
        <f>J743</f>
        <v>Western Kentucky</v>
      </c>
      <c r="U743" s="481" t="str">
        <f t="shared" si="148"/>
        <v>W</v>
      </c>
      <c r="V743" s="492" t="str">
        <f>H743</f>
        <v>Western Kentucky</v>
      </c>
      <c r="W743" s="643">
        <v>20</v>
      </c>
      <c r="X743" s="492" t="str">
        <f>IF(+V743=F743,H743,F743)</f>
        <v>Middle Tenn St</v>
      </c>
      <c r="Y743" s="644">
        <v>17</v>
      </c>
    </row>
    <row r="744" spans="1:25" ht="16" x14ac:dyDescent="0.8">
      <c r="A744" s="485">
        <v>10</v>
      </c>
      <c r="B744" s="636" t="s">
        <v>39</v>
      </c>
      <c r="C744" s="638">
        <v>44506</v>
      </c>
      <c r="D744" s="630">
        <f>11.5/24</f>
        <v>0.47916666666666669</v>
      </c>
      <c r="E744" s="481" t="s">
        <v>345</v>
      </c>
      <c r="F744" s="636" t="s">
        <v>197</v>
      </c>
      <c r="G744" s="481" t="str">
        <f t="shared" si="136"/>
        <v>MWC</v>
      </c>
      <c r="H744" s="636" t="s">
        <v>106</v>
      </c>
      <c r="I744" s="481" t="str">
        <f t="shared" si="138"/>
        <v>Ind</v>
      </c>
      <c r="J744" s="636" t="str">
        <f>F744</f>
        <v>Air Force</v>
      </c>
      <c r="K744" s="565" t="str">
        <f t="shared" si="137"/>
        <v>Army</v>
      </c>
      <c r="L744" s="639">
        <v>2.5</v>
      </c>
      <c r="M744" s="634">
        <v>37</v>
      </c>
      <c r="N744" s="668" t="str">
        <f>K744</f>
        <v>Army</v>
      </c>
      <c r="O744" s="640">
        <v>21</v>
      </c>
      <c r="P744" s="668" t="str">
        <f t="shared" si="149"/>
        <v>Air Force</v>
      </c>
      <c r="Q744" s="614">
        <v>14</v>
      </c>
      <c r="R744" s="510" t="str">
        <f t="shared" si="145"/>
        <v>Army</v>
      </c>
      <c r="S744" s="510" t="str">
        <f t="shared" si="146"/>
        <v>Air Force</v>
      </c>
      <c r="T744" s="500" t="str">
        <f>J744</f>
        <v>Air Force</v>
      </c>
      <c r="U744" s="481" t="str">
        <f t="shared" si="148"/>
        <v>L</v>
      </c>
      <c r="V744" s="492" t="str">
        <f>H744</f>
        <v>Army</v>
      </c>
      <c r="W744" s="643">
        <v>10</v>
      </c>
      <c r="X744" s="492" t="str">
        <f>IF(+V744=F744,H744,F744)</f>
        <v>Air Force</v>
      </c>
      <c r="Y744" s="644">
        <v>7</v>
      </c>
    </row>
    <row r="745" spans="1:25" ht="16" x14ac:dyDescent="0.8">
      <c r="A745" s="485">
        <v>10</v>
      </c>
      <c r="B745" s="636" t="s">
        <v>39</v>
      </c>
      <c r="C745" s="638">
        <v>44506</v>
      </c>
      <c r="D745" s="630">
        <f>15/24</f>
        <v>0.625</v>
      </c>
      <c r="E745" s="481"/>
      <c r="F745" s="636" t="s">
        <v>243</v>
      </c>
      <c r="G745" s="481" t="str">
        <f t="shared" si="136"/>
        <v>1AA</v>
      </c>
      <c r="H745" s="636" t="s">
        <v>47</v>
      </c>
      <c r="I745" s="481" t="str">
        <f t="shared" si="138"/>
        <v>Ind</v>
      </c>
      <c r="J745" s="636"/>
      <c r="K745" s="565"/>
      <c r="L745" s="639"/>
      <c r="M745" s="634"/>
      <c r="N745" s="485" t="str">
        <f>H745</f>
        <v>BYU</v>
      </c>
      <c r="O745" s="640">
        <v>59</v>
      </c>
      <c r="P745" s="668" t="str">
        <f t="shared" si="149"/>
        <v>1AA Idaho State</v>
      </c>
      <c r="Q745" s="614">
        <v>24</v>
      </c>
      <c r="R745" s="510">
        <f t="shared" si="145"/>
        <v>0</v>
      </c>
      <c r="S745" s="510"/>
      <c r="T745" s="500"/>
      <c r="U745" s="481"/>
      <c r="W745" s="643"/>
      <c r="X745" s="492" t="s">
        <v>502</v>
      </c>
      <c r="Y745" s="644"/>
    </row>
    <row r="746" spans="1:25" ht="16" x14ac:dyDescent="0.8">
      <c r="A746" s="485">
        <v>10</v>
      </c>
      <c r="B746" s="636" t="s">
        <v>39</v>
      </c>
      <c r="C746" s="638">
        <v>44506</v>
      </c>
      <c r="D746" s="630">
        <f>15.5/24</f>
        <v>0.64583333333333337</v>
      </c>
      <c r="E746" s="481"/>
      <c r="F746" s="636" t="s">
        <v>81</v>
      </c>
      <c r="G746" s="481" t="str">
        <f t="shared" si="136"/>
        <v>1AA</v>
      </c>
      <c r="H746" s="636" t="s">
        <v>51</v>
      </c>
      <c r="I746" s="481" t="str">
        <f t="shared" si="138"/>
        <v>Ind</v>
      </c>
      <c r="J746" s="636"/>
      <c r="K746" s="565"/>
      <c r="L746" s="639"/>
      <c r="M746" s="634"/>
      <c r="N746" s="485" t="str">
        <f>F746</f>
        <v>1AA Rhode Island</v>
      </c>
      <c r="O746" s="640">
        <v>35</v>
      </c>
      <c r="P746" s="668" t="str">
        <f t="shared" si="149"/>
        <v>Massachusetts</v>
      </c>
      <c r="Q746" s="614">
        <v>22</v>
      </c>
      <c r="R746" s="510"/>
      <c r="S746" s="510"/>
      <c r="T746" s="500"/>
      <c r="U746" s="481"/>
      <c r="W746" s="643"/>
      <c r="X746" s="492" t="s">
        <v>502</v>
      </c>
      <c r="Y746" s="644"/>
    </row>
    <row r="747" spans="1:25" ht="16" x14ac:dyDescent="0.8">
      <c r="A747" s="485">
        <v>10</v>
      </c>
      <c r="B747" s="636" t="s">
        <v>39</v>
      </c>
      <c r="C747" s="638">
        <v>44506</v>
      </c>
      <c r="D747" s="630">
        <f>16/24</f>
        <v>0.66666666666666663</v>
      </c>
      <c r="E747" s="481"/>
      <c r="F747" s="636" t="s">
        <v>100</v>
      </c>
      <c r="G747" s="481" t="str">
        <f t="shared" si="136"/>
        <v>MWC</v>
      </c>
      <c r="H747" s="636" t="s">
        <v>85</v>
      </c>
      <c r="I747" s="481" t="str">
        <f t="shared" si="138"/>
        <v>Ind</v>
      </c>
      <c r="J747" s="636" t="str">
        <f>F747</f>
        <v>Utah State</v>
      </c>
      <c r="K747" s="565" t="str">
        <f t="shared" si="137"/>
        <v>New Mexico State</v>
      </c>
      <c r="L747" s="639">
        <v>18</v>
      </c>
      <c r="M747" s="634">
        <v>71</v>
      </c>
      <c r="N747" s="485" t="str">
        <f>J747</f>
        <v>Utah State</v>
      </c>
      <c r="O747" s="640">
        <v>35</v>
      </c>
      <c r="P747" s="668" t="str">
        <f t="shared" si="149"/>
        <v>New Mexico State</v>
      </c>
      <c r="Q747" s="614">
        <v>13</v>
      </c>
      <c r="R747" s="510" t="str">
        <f t="shared" si="145"/>
        <v>Utah State</v>
      </c>
      <c r="S747" s="510" t="str">
        <f t="shared" si="146"/>
        <v>New Mexico State</v>
      </c>
      <c r="T747" s="500" t="str">
        <f>H747</f>
        <v>New Mexico State</v>
      </c>
      <c r="U747" s="481" t="str">
        <f t="shared" si="148"/>
        <v>L</v>
      </c>
      <c r="W747" s="643"/>
      <c r="X747" s="492" t="s">
        <v>502</v>
      </c>
      <c r="Y747" s="644"/>
    </row>
    <row r="748" spans="1:25" ht="16" x14ac:dyDescent="0.8">
      <c r="A748" s="485">
        <v>10</v>
      </c>
      <c r="B748" s="636" t="s">
        <v>39</v>
      </c>
      <c r="C748" s="638">
        <v>44506</v>
      </c>
      <c r="D748" s="630">
        <f>15.5/24</f>
        <v>0.64583333333333337</v>
      </c>
      <c r="E748" s="481" t="s">
        <v>191</v>
      </c>
      <c r="F748" s="636" t="s">
        <v>103</v>
      </c>
      <c r="G748" s="481" t="str">
        <f t="shared" si="136"/>
        <v>AAC</v>
      </c>
      <c r="H748" s="636" t="s">
        <v>193</v>
      </c>
      <c r="I748" s="481" t="str">
        <f t="shared" si="138"/>
        <v>Ind</v>
      </c>
      <c r="J748" s="636" t="str">
        <f>H748</f>
        <v>Notre Dame</v>
      </c>
      <c r="K748" s="565" t="str">
        <f t="shared" si="137"/>
        <v>Navy</v>
      </c>
      <c r="L748" s="639">
        <v>21</v>
      </c>
      <c r="M748" s="634">
        <v>47</v>
      </c>
      <c r="N748" s="485" t="str">
        <f>J748</f>
        <v>Notre Dame</v>
      </c>
      <c r="O748" s="640">
        <v>34</v>
      </c>
      <c r="P748" s="668" t="str">
        <f t="shared" si="149"/>
        <v>Navy</v>
      </c>
      <c r="Q748" s="614">
        <v>6</v>
      </c>
      <c r="R748" s="510" t="str">
        <f t="shared" si="145"/>
        <v>Notre Dame</v>
      </c>
      <c r="S748" s="510" t="str">
        <f t="shared" si="146"/>
        <v>Navy</v>
      </c>
      <c r="T748" s="500" t="str">
        <f>K748</f>
        <v>Navy</v>
      </c>
      <c r="U748" s="481" t="str">
        <f t="shared" si="148"/>
        <v>L</v>
      </c>
      <c r="W748" s="643"/>
      <c r="X748" s="492" t="s">
        <v>502</v>
      </c>
      <c r="Y748" s="644"/>
    </row>
    <row r="749" spans="1:25" ht="16" x14ac:dyDescent="0.8">
      <c r="A749" s="485">
        <v>10</v>
      </c>
      <c r="B749" s="636" t="s">
        <v>39</v>
      </c>
      <c r="C749" s="638">
        <v>44506</v>
      </c>
      <c r="D749" s="630">
        <f>19/24</f>
        <v>0.79166666666666663</v>
      </c>
      <c r="E749" s="481" t="s">
        <v>52</v>
      </c>
      <c r="F749" s="636" t="s">
        <v>199</v>
      </c>
      <c r="G749" s="481" t="str">
        <f t="shared" si="136"/>
        <v>MWC</v>
      </c>
      <c r="H749" s="636" t="s">
        <v>201</v>
      </c>
      <c r="I749" s="481" t="str">
        <f t="shared" si="138"/>
        <v>MWC</v>
      </c>
      <c r="J749" s="636" t="str">
        <f>H749</f>
        <v>Fresno State</v>
      </c>
      <c r="K749" s="565" t="str">
        <f t="shared" si="137"/>
        <v>Boise State</v>
      </c>
      <c r="L749" s="639">
        <v>5</v>
      </c>
      <c r="M749" s="634">
        <v>58.5</v>
      </c>
      <c r="N749" s="668" t="str">
        <f>K749</f>
        <v>Boise State</v>
      </c>
      <c r="O749" s="640">
        <v>40</v>
      </c>
      <c r="P749" s="668" t="str">
        <f t="shared" si="149"/>
        <v>Fresno State</v>
      </c>
      <c r="Q749" s="614">
        <v>14</v>
      </c>
      <c r="R749" s="510" t="str">
        <f t="shared" si="145"/>
        <v>Boise State</v>
      </c>
      <c r="S749" s="510" t="str">
        <f t="shared" si="146"/>
        <v>Fresno State</v>
      </c>
      <c r="T749" s="500" t="str">
        <f>H749</f>
        <v>Fresno State</v>
      </c>
      <c r="U749" s="481" t="str">
        <f t="shared" si="148"/>
        <v>L</v>
      </c>
      <c r="W749" s="643"/>
      <c r="X749" s="492" t="s">
        <v>502</v>
      </c>
      <c r="Y749" s="644"/>
    </row>
    <row r="750" spans="1:25" ht="16" x14ac:dyDescent="0.8">
      <c r="A750" s="485">
        <v>10</v>
      </c>
      <c r="B750" s="636" t="s">
        <v>39</v>
      </c>
      <c r="C750" s="638">
        <v>44506</v>
      </c>
      <c r="D750" s="630">
        <f>23/24</f>
        <v>0.95833333333333337</v>
      </c>
      <c r="E750" s="481" t="s">
        <v>77</v>
      </c>
      <c r="F750" s="636" t="s">
        <v>206</v>
      </c>
      <c r="G750" s="481" t="str">
        <f t="shared" si="136"/>
        <v>MWC</v>
      </c>
      <c r="H750" s="636" t="s">
        <v>49</v>
      </c>
      <c r="I750" s="481" t="str">
        <f t="shared" si="138"/>
        <v>MWC</v>
      </c>
      <c r="J750" s="636" t="str">
        <f>F750</f>
        <v>San Diego State</v>
      </c>
      <c r="K750" s="565" t="str">
        <f t="shared" si="137"/>
        <v>Hawaii</v>
      </c>
      <c r="L750" s="639">
        <v>7.5</v>
      </c>
      <c r="M750" s="634">
        <v>46</v>
      </c>
      <c r="N750" s="485" t="str">
        <f>J750</f>
        <v>San Diego State</v>
      </c>
      <c r="O750" s="640">
        <v>17</v>
      </c>
      <c r="P750" s="668" t="str">
        <f t="shared" si="149"/>
        <v>Hawaii</v>
      </c>
      <c r="Q750" s="614">
        <v>10</v>
      </c>
      <c r="R750" s="510" t="str">
        <f t="shared" si="145"/>
        <v>Hawaii</v>
      </c>
      <c r="S750" s="510" t="str">
        <f t="shared" si="146"/>
        <v>San Diego State</v>
      </c>
      <c r="T750" s="500" t="str">
        <f>J750</f>
        <v>San Diego State</v>
      </c>
      <c r="U750" s="481" t="str">
        <f t="shared" si="148"/>
        <v>L</v>
      </c>
      <c r="V750" s="492" t="str">
        <f>F750</f>
        <v>San Diego State</v>
      </c>
      <c r="W750" s="643">
        <v>34</v>
      </c>
      <c r="X750" s="492" t="str">
        <f>IF(+V750=F750,H750,F750)</f>
        <v>Hawaii</v>
      </c>
      <c r="Y750" s="644">
        <v>10</v>
      </c>
    </row>
    <row r="751" spans="1:25" ht="16" x14ac:dyDescent="0.8">
      <c r="A751" s="485">
        <v>10</v>
      </c>
      <c r="B751" s="636" t="s">
        <v>39</v>
      </c>
      <c r="C751" s="638">
        <v>44506</v>
      </c>
      <c r="D751" s="630">
        <f>22/24</f>
        <v>0.91666666666666663</v>
      </c>
      <c r="E751" s="481" t="s">
        <v>426</v>
      </c>
      <c r="F751" s="636" t="s">
        <v>57</v>
      </c>
      <c r="G751" s="481" t="str">
        <f t="shared" si="136"/>
        <v>MWC</v>
      </c>
      <c r="H751" s="636" t="s">
        <v>152</v>
      </c>
      <c r="I751" s="481" t="str">
        <f t="shared" si="138"/>
        <v>MWC</v>
      </c>
      <c r="J751" s="636" t="str">
        <f>H751</f>
        <v>Nevada</v>
      </c>
      <c r="K751" s="565" t="str">
        <f t="shared" si="137"/>
        <v>San Jose State</v>
      </c>
      <c r="L751" s="639">
        <v>10</v>
      </c>
      <c r="M751" s="634">
        <v>55.5</v>
      </c>
      <c r="N751" s="485" t="str">
        <f>J751</f>
        <v>Nevada</v>
      </c>
      <c r="O751" s="640">
        <v>27</v>
      </c>
      <c r="P751" s="668" t="str">
        <f t="shared" si="149"/>
        <v>San Jose State</v>
      </c>
      <c r="Q751" s="614">
        <v>24</v>
      </c>
      <c r="R751" s="510" t="str">
        <f t="shared" si="145"/>
        <v>San Jose State</v>
      </c>
      <c r="S751" s="510" t="str">
        <f t="shared" si="146"/>
        <v>Nevada</v>
      </c>
      <c r="T751" s="500" t="str">
        <f>H751</f>
        <v>Nevada</v>
      </c>
      <c r="U751" s="481" t="str">
        <f t="shared" si="148"/>
        <v>L</v>
      </c>
      <c r="V751" s="492" t="str">
        <f>F751</f>
        <v>San Jose State</v>
      </c>
      <c r="W751" s="643">
        <v>30</v>
      </c>
      <c r="X751" s="492" t="str">
        <f>IF(+V751=F751,H751,F751)</f>
        <v>Nevada</v>
      </c>
      <c r="Y751" s="644">
        <v>20</v>
      </c>
    </row>
    <row r="752" spans="1:25" ht="16" x14ac:dyDescent="0.8">
      <c r="A752" s="485">
        <v>10</v>
      </c>
      <c r="B752" s="636" t="s">
        <v>39</v>
      </c>
      <c r="C752" s="638">
        <v>44506</v>
      </c>
      <c r="D752" s="630">
        <f>19/24</f>
        <v>0.79166666666666663</v>
      </c>
      <c r="E752" s="481"/>
      <c r="F752" s="636" t="s">
        <v>209</v>
      </c>
      <c r="G752" s="481" t="str">
        <f t="shared" si="136"/>
        <v>MWC</v>
      </c>
      <c r="H752" s="636" t="s">
        <v>204</v>
      </c>
      <c r="I752" s="481" t="str">
        <f t="shared" si="138"/>
        <v>MWC</v>
      </c>
      <c r="J752" s="636" t="str">
        <f>H752</f>
        <v>New Mexico</v>
      </c>
      <c r="K752" s="565" t="str">
        <f t="shared" si="137"/>
        <v>UNLV</v>
      </c>
      <c r="L752" s="639">
        <v>2.5</v>
      </c>
      <c r="M752" s="634">
        <v>44.5</v>
      </c>
      <c r="N752" s="668" t="str">
        <f>K752</f>
        <v>UNLV</v>
      </c>
      <c r="O752" s="640">
        <v>31</v>
      </c>
      <c r="P752" s="668" t="str">
        <f t="shared" si="149"/>
        <v>New Mexico</v>
      </c>
      <c r="Q752" s="614">
        <v>17</v>
      </c>
      <c r="R752" s="510" t="str">
        <f t="shared" si="145"/>
        <v>UNLV</v>
      </c>
      <c r="S752" s="510" t="str">
        <f t="shared" si="146"/>
        <v>New Mexico</v>
      </c>
      <c r="T752" s="500" t="str">
        <f>F752</f>
        <v>UNLV</v>
      </c>
      <c r="U752" s="481" t="str">
        <f t="shared" si="148"/>
        <v>W</v>
      </c>
      <c r="W752" s="643"/>
      <c r="X752" s="492" t="s">
        <v>502</v>
      </c>
      <c r="Y752" s="644"/>
    </row>
    <row r="753" spans="1:25" ht="16" x14ac:dyDescent="0.8">
      <c r="A753" s="485">
        <v>10</v>
      </c>
      <c r="B753" s="636" t="s">
        <v>39</v>
      </c>
      <c r="C753" s="638">
        <v>44506</v>
      </c>
      <c r="D753" s="630">
        <f>15.5/24</f>
        <v>0.64583333333333337</v>
      </c>
      <c r="E753" s="481" t="s">
        <v>52</v>
      </c>
      <c r="F753" s="636" t="s">
        <v>54</v>
      </c>
      <c r="G753" s="481" t="str">
        <f t="shared" si="136"/>
        <v>MWC</v>
      </c>
      <c r="H753" s="636" t="s">
        <v>143</v>
      </c>
      <c r="I753" s="481" t="str">
        <f t="shared" si="138"/>
        <v>MWC</v>
      </c>
      <c r="J753" s="636" t="str">
        <f>F753</f>
        <v>Colorado State</v>
      </c>
      <c r="K753" s="565" t="str">
        <f t="shared" si="137"/>
        <v>Wyoming</v>
      </c>
      <c r="L753" s="639">
        <v>4</v>
      </c>
      <c r="M753" s="634">
        <v>40.5</v>
      </c>
      <c r="N753" s="668" t="str">
        <f>K753</f>
        <v>Wyoming</v>
      </c>
      <c r="O753" s="640">
        <v>31</v>
      </c>
      <c r="P753" s="668" t="str">
        <f t="shared" si="149"/>
        <v>Colorado State</v>
      </c>
      <c r="Q753" s="614">
        <v>17</v>
      </c>
      <c r="R753" s="510" t="str">
        <f t="shared" si="145"/>
        <v>Wyoming</v>
      </c>
      <c r="S753" s="510" t="str">
        <f t="shared" si="146"/>
        <v>Colorado State</v>
      </c>
      <c r="T753" s="500" t="str">
        <f>J753</f>
        <v>Colorado State</v>
      </c>
      <c r="U753" s="481" t="str">
        <f t="shared" si="148"/>
        <v>L</v>
      </c>
      <c r="V753" s="492" t="str">
        <f>F753</f>
        <v>Colorado State</v>
      </c>
      <c r="W753" s="643">
        <v>34</v>
      </c>
      <c r="X753" s="492" t="str">
        <f>IF(+V753=F753,H753,F753)</f>
        <v>Wyoming</v>
      </c>
      <c r="Y753" s="644">
        <v>24</v>
      </c>
    </row>
    <row r="754" spans="1:25" ht="16" x14ac:dyDescent="0.8">
      <c r="A754" s="485">
        <v>10</v>
      </c>
      <c r="B754" s="636" t="s">
        <v>39</v>
      </c>
      <c r="C754" s="638">
        <v>44506</v>
      </c>
      <c r="D754" s="630">
        <f>14/24</f>
        <v>0.58333333333333337</v>
      </c>
      <c r="E754" s="481" t="s">
        <v>509</v>
      </c>
      <c r="F754" s="636" t="s">
        <v>133</v>
      </c>
      <c r="G754" s="481" t="str">
        <f t="shared" ref="G754:G817" si="152">VLOOKUP(+F754,$F$995:$G$1242,2,FALSE)</f>
        <v>P12</v>
      </c>
      <c r="H754" s="636" t="s">
        <v>211</v>
      </c>
      <c r="I754" s="481" t="str">
        <f t="shared" si="138"/>
        <v>P12</v>
      </c>
      <c r="J754" s="636" t="str">
        <f>F754</f>
        <v>California</v>
      </c>
      <c r="K754" s="565" t="str">
        <f t="shared" si="137"/>
        <v>Arizona</v>
      </c>
      <c r="L754" s="639">
        <v>12</v>
      </c>
      <c r="M754" s="634">
        <v>51</v>
      </c>
      <c r="N754" s="668" t="str">
        <f>K754</f>
        <v>Arizona</v>
      </c>
      <c r="O754" s="640">
        <v>10</v>
      </c>
      <c r="P754" s="668" t="str">
        <f t="shared" si="149"/>
        <v>California</v>
      </c>
      <c r="Q754" s="614">
        <v>3</v>
      </c>
      <c r="R754" s="510" t="str">
        <f t="shared" si="145"/>
        <v>Arizona</v>
      </c>
      <c r="S754" s="510" t="str">
        <f t="shared" si="146"/>
        <v>California</v>
      </c>
      <c r="T754" s="500" t="str">
        <f>K754</f>
        <v>Arizona</v>
      </c>
      <c r="U754" s="481" t="str">
        <f t="shared" si="148"/>
        <v>W</v>
      </c>
      <c r="W754" s="643"/>
      <c r="X754" s="492" t="s">
        <v>502</v>
      </c>
      <c r="Y754" s="644"/>
    </row>
    <row r="755" spans="1:25" ht="16" x14ac:dyDescent="0.8">
      <c r="A755" s="485">
        <v>10</v>
      </c>
      <c r="B755" s="636" t="s">
        <v>39</v>
      </c>
      <c r="C755" s="638">
        <v>44506</v>
      </c>
      <c r="D755" s="630">
        <f>22.5/24</f>
        <v>0.9375</v>
      </c>
      <c r="E755" s="481" t="s">
        <v>40</v>
      </c>
      <c r="F755" s="636" t="s">
        <v>215</v>
      </c>
      <c r="G755" s="481" t="str">
        <f t="shared" si="152"/>
        <v>P12</v>
      </c>
      <c r="H755" s="636" t="s">
        <v>86</v>
      </c>
      <c r="I755" s="481" t="str">
        <f t="shared" si="138"/>
        <v>P12</v>
      </c>
      <c r="J755" s="636" t="str">
        <f>H755</f>
        <v>Arizona State</v>
      </c>
      <c r="K755" s="565" t="str">
        <f t="shared" si="137"/>
        <v>Southern Cal</v>
      </c>
      <c r="L755" s="639">
        <v>8</v>
      </c>
      <c r="M755" s="634">
        <v>59</v>
      </c>
      <c r="N755" s="485" t="str">
        <f>J755</f>
        <v>Arizona State</v>
      </c>
      <c r="O755" s="640">
        <v>31</v>
      </c>
      <c r="P755" s="668" t="str">
        <f t="shared" si="149"/>
        <v>Southern Cal</v>
      </c>
      <c r="Q755" s="614">
        <v>16</v>
      </c>
      <c r="R755" s="510" t="str">
        <f t="shared" si="145"/>
        <v>Arizona State</v>
      </c>
      <c r="S755" s="510" t="str">
        <f t="shared" si="146"/>
        <v>Southern Cal</v>
      </c>
      <c r="T755" s="500" t="str">
        <f>H755</f>
        <v>Arizona State</v>
      </c>
      <c r="U755" s="481" t="str">
        <f t="shared" si="148"/>
        <v>W</v>
      </c>
      <c r="V755" s="492" t="str">
        <f>F755</f>
        <v>Southern Cal</v>
      </c>
      <c r="W755" s="643">
        <v>28</v>
      </c>
      <c r="X755" s="492" t="str">
        <f>IF(+V755=F755,H755,F755)</f>
        <v>Arizona State</v>
      </c>
      <c r="Y755" s="644">
        <v>27</v>
      </c>
    </row>
    <row r="756" spans="1:25" ht="16" x14ac:dyDescent="0.8">
      <c r="A756" s="485">
        <v>10</v>
      </c>
      <c r="B756" s="636" t="s">
        <v>39</v>
      </c>
      <c r="C756" s="638">
        <v>44506</v>
      </c>
      <c r="D756" s="630">
        <f>19/24</f>
        <v>0.79166666666666663</v>
      </c>
      <c r="E756" s="481" t="s">
        <v>509</v>
      </c>
      <c r="F756" s="636" t="s">
        <v>53</v>
      </c>
      <c r="G756" s="481" t="str">
        <f t="shared" si="152"/>
        <v>P12</v>
      </c>
      <c r="H756" s="636" t="s">
        <v>111</v>
      </c>
      <c r="I756" s="481" t="str">
        <f t="shared" si="138"/>
        <v>P12</v>
      </c>
      <c r="J756" s="636" t="str">
        <f>F756</f>
        <v>Oregon State</v>
      </c>
      <c r="K756" s="565" t="str">
        <f t="shared" si="137"/>
        <v>Colorado</v>
      </c>
      <c r="L756" s="639">
        <v>10.5</v>
      </c>
      <c r="M756" s="634">
        <v>54</v>
      </c>
      <c r="N756" s="668" t="str">
        <f>K756</f>
        <v>Colorado</v>
      </c>
      <c r="O756" s="640">
        <v>37</v>
      </c>
      <c r="P756" s="668" t="str">
        <f t="shared" si="149"/>
        <v>Oregon State</v>
      </c>
      <c r="Q756" s="614">
        <v>34</v>
      </c>
      <c r="R756" s="510" t="str">
        <f t="shared" si="145"/>
        <v>Colorado</v>
      </c>
      <c r="S756" s="510" t="str">
        <f t="shared" si="146"/>
        <v>Oregon State</v>
      </c>
      <c r="T756" s="500" t="str">
        <f>J756</f>
        <v>Oregon State</v>
      </c>
      <c r="U756" s="481" t="str">
        <f t="shared" si="148"/>
        <v>L</v>
      </c>
      <c r="W756" s="643"/>
      <c r="X756" s="492" t="s">
        <v>502</v>
      </c>
      <c r="Y756" s="644"/>
    </row>
    <row r="757" spans="1:25" ht="16" x14ac:dyDescent="0.8">
      <c r="A757" s="485">
        <v>10</v>
      </c>
      <c r="B757" s="636" t="s">
        <v>39</v>
      </c>
      <c r="C757" s="638">
        <v>44506</v>
      </c>
      <c r="D757" s="630">
        <f>19.5/24</f>
        <v>0.8125</v>
      </c>
      <c r="E757" s="481" t="s">
        <v>145</v>
      </c>
      <c r="F757" s="636" t="s">
        <v>213</v>
      </c>
      <c r="G757" s="481" t="str">
        <f t="shared" si="152"/>
        <v>P12</v>
      </c>
      <c r="H757" s="636" t="s">
        <v>98</v>
      </c>
      <c r="I757" s="481" t="str">
        <f t="shared" si="138"/>
        <v>P12</v>
      </c>
      <c r="J757" s="636" t="str">
        <f>F757</f>
        <v>Oregon</v>
      </c>
      <c r="K757" s="565" t="str">
        <f t="shared" si="137"/>
        <v>Washington</v>
      </c>
      <c r="L757" s="639">
        <v>7</v>
      </c>
      <c r="M757" s="634">
        <v>51</v>
      </c>
      <c r="N757" s="485" t="str">
        <f t="shared" ref="N757:N764" si="153">J757</f>
        <v>Oregon</v>
      </c>
      <c r="O757" s="640">
        <v>26</v>
      </c>
      <c r="P757" s="668" t="str">
        <f t="shared" si="149"/>
        <v>Washington</v>
      </c>
      <c r="Q757" s="614">
        <v>16</v>
      </c>
      <c r="R757" s="510" t="str">
        <f t="shared" si="145"/>
        <v>Oregon</v>
      </c>
      <c r="S757" s="510" t="str">
        <f t="shared" si="146"/>
        <v>Washington</v>
      </c>
      <c r="T757" s="500" t="str">
        <f>J757</f>
        <v>Oregon</v>
      </c>
      <c r="U757" s="481" t="str">
        <f t="shared" si="148"/>
        <v>W</v>
      </c>
      <c r="W757" s="643"/>
      <c r="X757" s="492" t="s">
        <v>502</v>
      </c>
      <c r="Y757" s="644"/>
    </row>
    <row r="758" spans="1:25" ht="16" x14ac:dyDescent="0.8">
      <c r="A758" s="485">
        <v>10</v>
      </c>
      <c r="B758" s="636" t="s">
        <v>39</v>
      </c>
      <c r="C758" s="638">
        <v>44506</v>
      </c>
      <c r="D758" s="630">
        <f>14/24</f>
        <v>0.58333333333333337</v>
      </c>
      <c r="E758" s="481"/>
      <c r="F758" s="636" t="s">
        <v>225</v>
      </c>
      <c r="G758" s="481" t="str">
        <f t="shared" si="152"/>
        <v>SB</v>
      </c>
      <c r="H758" s="636" t="s">
        <v>150</v>
      </c>
      <c r="I758" s="481" t="str">
        <f t="shared" si="138"/>
        <v>SB</v>
      </c>
      <c r="J758" s="636" t="str">
        <f>F758</f>
        <v>Appalachian State</v>
      </c>
      <c r="K758" s="565" t="str">
        <f t="shared" si="137"/>
        <v>Arkansas State</v>
      </c>
      <c r="L758" s="639">
        <v>21</v>
      </c>
      <c r="M758" s="634">
        <v>68.5</v>
      </c>
      <c r="N758" s="485" t="str">
        <f t="shared" si="153"/>
        <v>Appalachian State</v>
      </c>
      <c r="O758" s="640">
        <v>48</v>
      </c>
      <c r="P758" s="668" t="str">
        <f t="shared" si="149"/>
        <v>Arkansas State</v>
      </c>
      <c r="Q758" s="614">
        <v>14</v>
      </c>
      <c r="R758" s="510" t="str">
        <f t="shared" si="145"/>
        <v>Appalachian State</v>
      </c>
      <c r="S758" s="510" t="str">
        <f t="shared" si="146"/>
        <v>Arkansas State</v>
      </c>
      <c r="T758" s="500" t="str">
        <f>K758</f>
        <v>Arkansas State</v>
      </c>
      <c r="U758" s="481" t="str">
        <f t="shared" si="148"/>
        <v>L</v>
      </c>
      <c r="V758" s="492" t="str">
        <f>F758</f>
        <v>Appalachian State</v>
      </c>
      <c r="W758" s="643">
        <v>45</v>
      </c>
      <c r="X758" s="492" t="str">
        <f>IF(+V758=F758,H758,F758)</f>
        <v>Arkansas State</v>
      </c>
      <c r="Y758" s="644">
        <v>17</v>
      </c>
    </row>
    <row r="759" spans="1:25" ht="16" x14ac:dyDescent="0.8">
      <c r="A759" s="485">
        <v>10</v>
      </c>
      <c r="B759" s="636" t="s">
        <v>39</v>
      </c>
      <c r="C759" s="638">
        <v>44506</v>
      </c>
      <c r="D759" s="630">
        <f>18/24</f>
        <v>0.75</v>
      </c>
      <c r="E759" s="481"/>
      <c r="F759" s="636" t="s">
        <v>218</v>
      </c>
      <c r="G759" s="481" t="str">
        <f t="shared" si="152"/>
        <v>SB</v>
      </c>
      <c r="H759" s="636" t="s">
        <v>223</v>
      </c>
      <c r="I759" s="481" t="str">
        <f t="shared" si="138"/>
        <v>SB</v>
      </c>
      <c r="J759" s="636" t="str">
        <f>F759</f>
        <v>Coastal Carolina</v>
      </c>
      <c r="K759" s="565" t="str">
        <f t="shared" si="137"/>
        <v>Georgia Southern</v>
      </c>
      <c r="L759" s="639">
        <v>19.5</v>
      </c>
      <c r="M759" s="634">
        <v>60.5</v>
      </c>
      <c r="N759" s="485" t="str">
        <f t="shared" si="153"/>
        <v>Coastal Carolina</v>
      </c>
      <c r="O759" s="640">
        <v>28</v>
      </c>
      <c r="P759" s="668" t="str">
        <f t="shared" si="149"/>
        <v>Georgia Southern</v>
      </c>
      <c r="Q759" s="614">
        <v>8</v>
      </c>
      <c r="R759" s="510" t="str">
        <f t="shared" si="145"/>
        <v>Coastal Carolina</v>
      </c>
      <c r="S759" s="510" t="str">
        <f t="shared" si="146"/>
        <v>Georgia Southern</v>
      </c>
      <c r="T759" s="500" t="str">
        <f>F759</f>
        <v>Coastal Carolina</v>
      </c>
      <c r="U759" s="481" t="str">
        <f t="shared" si="148"/>
        <v>W</v>
      </c>
      <c r="V759" s="492" t="str">
        <f>F759</f>
        <v>Coastal Carolina</v>
      </c>
      <c r="W759" s="643">
        <v>28</v>
      </c>
      <c r="X759" s="492" t="str">
        <f>IF(+V759=F759,H759,F759)</f>
        <v>Georgia Southern</v>
      </c>
      <c r="Y759" s="644">
        <v>14</v>
      </c>
    </row>
    <row r="760" spans="1:25" ht="16" x14ac:dyDescent="0.8">
      <c r="A760" s="485">
        <v>10</v>
      </c>
      <c r="B760" s="636" t="s">
        <v>39</v>
      </c>
      <c r="C760" s="638">
        <v>44506</v>
      </c>
      <c r="D760" s="630">
        <f>15/24</f>
        <v>0.625</v>
      </c>
      <c r="E760" s="481"/>
      <c r="F760" s="636" t="s">
        <v>64</v>
      </c>
      <c r="G760" s="481" t="str">
        <f t="shared" si="152"/>
        <v>SB</v>
      </c>
      <c r="H760" s="636" t="s">
        <v>220</v>
      </c>
      <c r="I760" s="481" t="str">
        <f t="shared" si="138"/>
        <v>SB</v>
      </c>
      <c r="J760" s="636" t="str">
        <f t="shared" ref="J760:J766" si="154">H760</f>
        <v>Texas State</v>
      </c>
      <c r="K760" s="565" t="str">
        <f t="shared" si="137"/>
        <v>UL Monroe</v>
      </c>
      <c r="L760" s="639">
        <v>3.5</v>
      </c>
      <c r="M760" s="634">
        <v>59.5</v>
      </c>
      <c r="N760" s="485" t="str">
        <f t="shared" si="153"/>
        <v>Texas State</v>
      </c>
      <c r="O760" s="640">
        <v>27</v>
      </c>
      <c r="P760" s="668" t="str">
        <f t="shared" si="149"/>
        <v>UL Monroe</v>
      </c>
      <c r="Q760" s="614">
        <v>19</v>
      </c>
      <c r="R760" s="510" t="str">
        <f t="shared" si="145"/>
        <v>Texas State</v>
      </c>
      <c r="S760" s="510" t="str">
        <f t="shared" si="146"/>
        <v>UL Monroe</v>
      </c>
      <c r="T760" s="500" t="str">
        <f>K760</f>
        <v>UL Monroe</v>
      </c>
      <c r="U760" s="481" t="str">
        <f t="shared" si="148"/>
        <v>L</v>
      </c>
      <c r="V760" s="492" t="str">
        <f>H760</f>
        <v>Texas State</v>
      </c>
      <c r="W760" s="643">
        <v>38</v>
      </c>
      <c r="X760" s="492" t="str">
        <f>IF(+V760=F760,H760,F760)</f>
        <v>UL Monroe</v>
      </c>
      <c r="Y760" s="644">
        <v>17</v>
      </c>
    </row>
    <row r="761" spans="1:25" ht="16" x14ac:dyDescent="0.8">
      <c r="A761" s="485">
        <v>10</v>
      </c>
      <c r="B761" s="636" t="s">
        <v>39</v>
      </c>
      <c r="C761" s="638">
        <v>44506</v>
      </c>
      <c r="D761" s="630">
        <f>15.5/24</f>
        <v>0.64583333333333337</v>
      </c>
      <c r="E761" s="481"/>
      <c r="F761" s="636" t="s">
        <v>227</v>
      </c>
      <c r="G761" s="481" t="str">
        <f t="shared" si="152"/>
        <v>SB</v>
      </c>
      <c r="H761" s="636" t="s">
        <v>198</v>
      </c>
      <c r="I761" s="481" t="str">
        <f t="shared" si="138"/>
        <v>SB</v>
      </c>
      <c r="J761" s="636" t="str">
        <f t="shared" si="154"/>
        <v>Troy</v>
      </c>
      <c r="K761" s="565" t="str">
        <f t="shared" si="137"/>
        <v>South Alabama</v>
      </c>
      <c r="L761" s="639">
        <v>4</v>
      </c>
      <c r="M761" s="634">
        <v>48</v>
      </c>
      <c r="N761" s="485" t="str">
        <f t="shared" si="153"/>
        <v>Troy</v>
      </c>
      <c r="O761" s="640">
        <v>31</v>
      </c>
      <c r="P761" s="668" t="str">
        <f t="shared" si="149"/>
        <v>South Alabama</v>
      </c>
      <c r="Q761" s="614">
        <v>24</v>
      </c>
      <c r="R761" s="510" t="str">
        <f t="shared" si="145"/>
        <v>Troy</v>
      </c>
      <c r="S761" s="510" t="str">
        <f t="shared" si="146"/>
        <v>South Alabama</v>
      </c>
      <c r="T761" s="500" t="str">
        <f>F761</f>
        <v>South Alabama</v>
      </c>
      <c r="U761" s="481" t="str">
        <f t="shared" si="148"/>
        <v>L</v>
      </c>
      <c r="V761" s="492" t="str">
        <f>H761</f>
        <v>Troy</v>
      </c>
      <c r="W761" s="643">
        <v>29</v>
      </c>
      <c r="X761" s="492" t="str">
        <f>IF(+V761=F761,H761,F761)</f>
        <v>South Alabama</v>
      </c>
      <c r="Y761" s="644">
        <v>0</v>
      </c>
    </row>
    <row r="762" spans="1:25" ht="16" x14ac:dyDescent="0.8">
      <c r="A762" s="485">
        <v>10</v>
      </c>
      <c r="B762" s="636" t="s">
        <v>39</v>
      </c>
      <c r="C762" s="638">
        <v>44506</v>
      </c>
      <c r="D762" s="630">
        <f>19/24</f>
        <v>0.79166666666666663</v>
      </c>
      <c r="E762" s="481" t="s">
        <v>40</v>
      </c>
      <c r="F762" s="636" t="s">
        <v>190</v>
      </c>
      <c r="G762" s="481" t="str">
        <f t="shared" si="152"/>
        <v>SEC</v>
      </c>
      <c r="H762" s="636" t="s">
        <v>125</v>
      </c>
      <c r="I762" s="481" t="str">
        <f t="shared" si="138"/>
        <v>SEC</v>
      </c>
      <c r="J762" s="636" t="str">
        <f t="shared" si="154"/>
        <v>Alabama</v>
      </c>
      <c r="K762" s="565" t="str">
        <f t="shared" si="137"/>
        <v>LSU</v>
      </c>
      <c r="L762" s="639">
        <v>28.5</v>
      </c>
      <c r="M762" s="634">
        <v>56</v>
      </c>
      <c r="N762" s="485" t="str">
        <f t="shared" si="153"/>
        <v>Alabama</v>
      </c>
      <c r="O762" s="640">
        <v>20</v>
      </c>
      <c r="P762" s="668" t="str">
        <f t="shared" si="149"/>
        <v>LSU</v>
      </c>
      <c r="Q762" s="614">
        <v>14</v>
      </c>
      <c r="R762" s="510" t="str">
        <f t="shared" si="145"/>
        <v>LSU</v>
      </c>
      <c r="S762" s="510" t="str">
        <f t="shared" si="146"/>
        <v>Alabama</v>
      </c>
      <c r="T762" s="500" t="str">
        <f>K762</f>
        <v>LSU</v>
      </c>
      <c r="U762" s="481" t="str">
        <f t="shared" si="148"/>
        <v>W</v>
      </c>
      <c r="V762" s="492" t="str">
        <f>H762</f>
        <v>Alabama</v>
      </c>
      <c r="W762" s="643">
        <v>55</v>
      </c>
      <c r="X762" s="492" t="str">
        <f>IF(+V762=F762,H762,F762)</f>
        <v>LSU</v>
      </c>
      <c r="Y762" s="644">
        <v>17</v>
      </c>
    </row>
    <row r="763" spans="1:25" ht="16" x14ac:dyDescent="0.8">
      <c r="A763" s="485">
        <v>10</v>
      </c>
      <c r="B763" s="636" t="s">
        <v>39</v>
      </c>
      <c r="C763" s="638">
        <v>44506</v>
      </c>
      <c r="D763" s="630">
        <f>16/24</f>
        <v>0.66666666666666663</v>
      </c>
      <c r="E763" s="481" t="s">
        <v>92</v>
      </c>
      <c r="F763" s="636" t="s">
        <v>230</v>
      </c>
      <c r="G763" s="481" t="str">
        <f t="shared" si="152"/>
        <v>SEC</v>
      </c>
      <c r="H763" s="636" t="s">
        <v>94</v>
      </c>
      <c r="I763" s="481" t="str">
        <f t="shared" si="138"/>
        <v>SEC</v>
      </c>
      <c r="J763" s="636" t="str">
        <f t="shared" si="154"/>
        <v>Arkansas</v>
      </c>
      <c r="K763" s="565" t="str">
        <f t="shared" si="137"/>
        <v>Mississippi State</v>
      </c>
      <c r="L763" s="639">
        <v>5</v>
      </c>
      <c r="M763" s="634">
        <v>55.5</v>
      </c>
      <c r="N763" s="485" t="str">
        <f t="shared" si="153"/>
        <v>Arkansas</v>
      </c>
      <c r="O763" s="640">
        <v>31</v>
      </c>
      <c r="P763" s="668" t="str">
        <f t="shared" si="149"/>
        <v>Mississippi State</v>
      </c>
      <c r="Q763" s="614">
        <v>28</v>
      </c>
      <c r="R763" s="510" t="str">
        <f t="shared" si="145"/>
        <v>Mississippi State</v>
      </c>
      <c r="S763" s="510" t="str">
        <f t="shared" si="146"/>
        <v>Arkansas</v>
      </c>
      <c r="T763" s="500" t="str">
        <f>K763</f>
        <v>Mississippi State</v>
      </c>
      <c r="U763" s="481" t="str">
        <f t="shared" si="148"/>
        <v>W</v>
      </c>
      <c r="V763" s="492" t="str">
        <f>H763</f>
        <v>Arkansas</v>
      </c>
      <c r="W763" s="643">
        <v>21</v>
      </c>
      <c r="X763" s="492" t="str">
        <f>IF(+V763=F763,H763,F763)</f>
        <v>Mississippi State</v>
      </c>
      <c r="Y763" s="644">
        <v>14</v>
      </c>
    </row>
    <row r="764" spans="1:25" ht="16" x14ac:dyDescent="0.8">
      <c r="A764" s="485">
        <v>10</v>
      </c>
      <c r="B764" s="636" t="s">
        <v>39</v>
      </c>
      <c r="C764" s="638">
        <v>44506</v>
      </c>
      <c r="D764" s="630">
        <f>12/24</f>
        <v>0.5</v>
      </c>
      <c r="E764" s="481" t="s">
        <v>40</v>
      </c>
      <c r="F764" s="636" t="s">
        <v>232</v>
      </c>
      <c r="G764" s="481" t="str">
        <f t="shared" si="152"/>
        <v>SEC</v>
      </c>
      <c r="H764" s="636" t="s">
        <v>226</v>
      </c>
      <c r="I764" s="481" t="str">
        <f t="shared" si="138"/>
        <v>SEC</v>
      </c>
      <c r="J764" s="636" t="str">
        <f t="shared" si="154"/>
        <v>Georgia</v>
      </c>
      <c r="K764" s="565" t="str">
        <f t="shared" si="137"/>
        <v>Missouri</v>
      </c>
      <c r="L764" s="639">
        <v>38.5</v>
      </c>
      <c r="M764" s="634">
        <v>59.5</v>
      </c>
      <c r="N764" s="485" t="str">
        <f t="shared" si="153"/>
        <v>Georgia</v>
      </c>
      <c r="O764" s="640">
        <v>43</v>
      </c>
      <c r="P764" s="668" t="str">
        <f t="shared" si="149"/>
        <v>Missouri</v>
      </c>
      <c r="Q764" s="614">
        <v>6</v>
      </c>
      <c r="R764" s="510" t="str">
        <f t="shared" si="145"/>
        <v>Missouri</v>
      </c>
      <c r="S764" s="510" t="str">
        <f t="shared" si="146"/>
        <v>Georgia</v>
      </c>
      <c r="T764" s="500" t="str">
        <f>K764</f>
        <v>Missouri</v>
      </c>
      <c r="U764" s="481" t="str">
        <f t="shared" si="148"/>
        <v>W</v>
      </c>
      <c r="V764" s="492" t="str">
        <f>H764</f>
        <v>Georgia</v>
      </c>
      <c r="W764" s="643">
        <v>49</v>
      </c>
      <c r="X764" s="492" t="str">
        <f>IF(+V764=F764,H764,F764)</f>
        <v>Missouri</v>
      </c>
      <c r="Y764" s="644">
        <v>14</v>
      </c>
    </row>
    <row r="765" spans="1:25" ht="16" x14ac:dyDescent="0.8">
      <c r="A765" s="485">
        <v>10</v>
      </c>
      <c r="B765" s="636" t="s">
        <v>39</v>
      </c>
      <c r="C765" s="638">
        <v>44506</v>
      </c>
      <c r="D765" s="630">
        <f>19/24</f>
        <v>0.79166666666666663</v>
      </c>
      <c r="E765" s="481" t="s">
        <v>272</v>
      </c>
      <c r="F765" s="636" t="s">
        <v>239</v>
      </c>
      <c r="G765" s="481" t="str">
        <f t="shared" si="152"/>
        <v>SEC</v>
      </c>
      <c r="H765" s="636" t="s">
        <v>181</v>
      </c>
      <c r="I765" s="481" t="str">
        <f t="shared" si="138"/>
        <v>SEC</v>
      </c>
      <c r="J765" s="636" t="str">
        <f t="shared" si="154"/>
        <v>Kentucky</v>
      </c>
      <c r="K765" s="565" t="str">
        <f t="shared" si="137"/>
        <v>Tennessee</v>
      </c>
      <c r="L765" s="639">
        <v>1.5</v>
      </c>
      <c r="M765" s="634">
        <v>57</v>
      </c>
      <c r="N765" s="668" t="str">
        <f>K765</f>
        <v>Tennessee</v>
      </c>
      <c r="O765" s="640">
        <v>45</v>
      </c>
      <c r="P765" s="668" t="str">
        <f t="shared" si="149"/>
        <v>Kentucky</v>
      </c>
      <c r="Q765" s="614">
        <v>42</v>
      </c>
      <c r="R765" s="510" t="str">
        <f t="shared" si="145"/>
        <v>Tennessee</v>
      </c>
      <c r="S765" s="510" t="str">
        <f t="shared" si="146"/>
        <v>Kentucky</v>
      </c>
      <c r="T765" s="500" t="str">
        <f>J765</f>
        <v>Kentucky</v>
      </c>
      <c r="U765" s="481" t="str">
        <f t="shared" si="148"/>
        <v>L</v>
      </c>
      <c r="V765" s="492" t="str">
        <f>H765</f>
        <v>Kentucky</v>
      </c>
      <c r="W765" s="643">
        <v>34</v>
      </c>
      <c r="X765" s="492" t="str">
        <f>IF(+V765=F765,H765,F765)</f>
        <v>Tennessee</v>
      </c>
      <c r="Y765" s="644">
        <v>7</v>
      </c>
    </row>
    <row r="766" spans="1:25" ht="16" x14ac:dyDescent="0.8">
      <c r="A766" s="485">
        <v>10</v>
      </c>
      <c r="B766" s="636" t="s">
        <v>39</v>
      </c>
      <c r="C766" s="638">
        <v>44506</v>
      </c>
      <c r="D766" s="630">
        <f>12/24</f>
        <v>0.5</v>
      </c>
      <c r="E766" s="481" t="s">
        <v>92</v>
      </c>
      <c r="F766" s="636" t="s">
        <v>348</v>
      </c>
      <c r="G766" s="481" t="str">
        <f t="shared" si="152"/>
        <v>Ind</v>
      </c>
      <c r="H766" s="636" t="s">
        <v>228</v>
      </c>
      <c r="I766" s="481" t="str">
        <f t="shared" si="138"/>
        <v>SEC</v>
      </c>
      <c r="J766" s="636" t="str">
        <f t="shared" si="154"/>
        <v>Mississippi</v>
      </c>
      <c r="K766" s="565" t="str">
        <f t="shared" si="137"/>
        <v>Liberty</v>
      </c>
      <c r="L766" s="639">
        <v>10</v>
      </c>
      <c r="M766" s="634">
        <v>67.5</v>
      </c>
      <c r="N766" s="485" t="str">
        <f>J766</f>
        <v>Mississippi</v>
      </c>
      <c r="O766" s="640">
        <v>27</v>
      </c>
      <c r="P766" s="668" t="str">
        <f t="shared" si="149"/>
        <v>Liberty</v>
      </c>
      <c r="Q766" s="614">
        <v>14</v>
      </c>
      <c r="R766" s="510" t="str">
        <f t="shared" si="145"/>
        <v>Mississippi</v>
      </c>
      <c r="S766" s="510" t="str">
        <f t="shared" si="146"/>
        <v>Liberty</v>
      </c>
      <c r="T766" s="500" t="str">
        <f>J766</f>
        <v>Mississippi</v>
      </c>
      <c r="U766" s="481" t="str">
        <f t="shared" si="148"/>
        <v>W</v>
      </c>
      <c r="W766" s="643"/>
      <c r="X766" s="492" t="s">
        <v>502</v>
      </c>
      <c r="Y766" s="644"/>
    </row>
    <row r="767" spans="1:25" ht="16" x14ac:dyDescent="0.8">
      <c r="A767" s="485">
        <v>10</v>
      </c>
      <c r="B767" s="636" t="s">
        <v>39</v>
      </c>
      <c r="C767" s="638">
        <v>44506</v>
      </c>
      <c r="D767" s="630">
        <f>19.5/24</f>
        <v>0.8125</v>
      </c>
      <c r="E767" s="481" t="s">
        <v>92</v>
      </c>
      <c r="F767" s="636" t="s">
        <v>146</v>
      </c>
      <c r="G767" s="481" t="str">
        <f t="shared" si="152"/>
        <v>SEC</v>
      </c>
      <c r="H767" s="636" t="s">
        <v>135</v>
      </c>
      <c r="I767" s="481" t="str">
        <f t="shared" si="138"/>
        <v>SEC</v>
      </c>
      <c r="J767" s="636" t="str">
        <f>F767</f>
        <v>Florida</v>
      </c>
      <c r="K767" s="565" t="str">
        <f t="shared" si="137"/>
        <v>South Carolina</v>
      </c>
      <c r="L767" s="639">
        <v>19</v>
      </c>
      <c r="M767" s="634">
        <v>52.5</v>
      </c>
      <c r="N767" s="668" t="str">
        <f>K767</f>
        <v>South Carolina</v>
      </c>
      <c r="O767" s="640">
        <v>40</v>
      </c>
      <c r="P767" s="668" t="str">
        <f t="shared" si="149"/>
        <v>Florida</v>
      </c>
      <c r="Q767" s="614">
        <v>17</v>
      </c>
      <c r="R767" s="510" t="str">
        <f t="shared" si="145"/>
        <v>South Carolina</v>
      </c>
      <c r="S767" s="510" t="str">
        <f t="shared" si="146"/>
        <v>Florida</v>
      </c>
      <c r="T767" s="500" t="str">
        <f>K767</f>
        <v>South Carolina</v>
      </c>
      <c r="U767" s="481" t="str">
        <f t="shared" si="148"/>
        <v>W</v>
      </c>
      <c r="V767" s="492" t="str">
        <f>F767</f>
        <v>Florida</v>
      </c>
      <c r="W767" s="643">
        <v>38</v>
      </c>
      <c r="X767" s="492" t="str">
        <f>IF(+V767=F767,H767,F767)</f>
        <v>South Carolina</v>
      </c>
      <c r="Y767" s="644">
        <v>24</v>
      </c>
    </row>
    <row r="768" spans="1:25" ht="16" x14ac:dyDescent="0.8">
      <c r="A768" s="485">
        <v>10</v>
      </c>
      <c r="B768" s="636" t="s">
        <v>39</v>
      </c>
      <c r="C768" s="638">
        <v>44506</v>
      </c>
      <c r="D768" s="630">
        <f>15.5/24</f>
        <v>0.64583333333333337</v>
      </c>
      <c r="E768" s="481" t="s">
        <v>345</v>
      </c>
      <c r="F768" s="636" t="s">
        <v>224</v>
      </c>
      <c r="G768" s="481" t="str">
        <f t="shared" si="152"/>
        <v>SEC</v>
      </c>
      <c r="H768" s="636" t="s">
        <v>236</v>
      </c>
      <c r="I768" s="481" t="str">
        <f t="shared" si="138"/>
        <v>SEC</v>
      </c>
      <c r="J768" s="636" t="str">
        <f>H768</f>
        <v>Texas A&amp;M</v>
      </c>
      <c r="K768" s="565" t="str">
        <f t="shared" si="137"/>
        <v>Auburn</v>
      </c>
      <c r="L768" s="639">
        <v>3.5</v>
      </c>
      <c r="M768" s="634">
        <v>49</v>
      </c>
      <c r="N768" s="485" t="str">
        <f>J768</f>
        <v>Texas A&amp;M</v>
      </c>
      <c r="O768" s="640">
        <v>20</v>
      </c>
      <c r="P768" s="668" t="str">
        <f t="shared" si="149"/>
        <v>Auburn</v>
      </c>
      <c r="Q768" s="614">
        <v>3</v>
      </c>
      <c r="R768" s="510" t="str">
        <f t="shared" si="145"/>
        <v>Texas A&amp;M</v>
      </c>
      <c r="S768" s="510" t="str">
        <f t="shared" si="146"/>
        <v>Auburn</v>
      </c>
      <c r="T768" s="500" t="str">
        <f>K768</f>
        <v>Auburn</v>
      </c>
      <c r="U768" s="481" t="str">
        <f t="shared" si="148"/>
        <v>L</v>
      </c>
      <c r="V768" s="492" t="str">
        <f>H768</f>
        <v>Texas A&amp;M</v>
      </c>
      <c r="W768" s="643">
        <v>31</v>
      </c>
      <c r="X768" s="492" t="str">
        <f>IF(+V768=F768,H768,F768)</f>
        <v>Auburn</v>
      </c>
      <c r="Y768" s="644">
        <v>20</v>
      </c>
    </row>
    <row r="769" spans="1:25" ht="16" hidden="1" x14ac:dyDescent="0.8">
      <c r="A769" s="485">
        <v>10</v>
      </c>
      <c r="B769" s="636" t="s">
        <v>39</v>
      </c>
      <c r="C769" s="638">
        <v>44506</v>
      </c>
      <c r="D769" s="630"/>
      <c r="E769" s="481"/>
      <c r="F769" s="636" t="s">
        <v>148</v>
      </c>
      <c r="G769" s="481" t="str">
        <f t="shared" si="152"/>
        <v>MAC</v>
      </c>
      <c r="H769" s="636" t="s">
        <v>241</v>
      </c>
      <c r="I769" s="481" t="str">
        <f t="shared" si="138"/>
        <v>ZZZ</v>
      </c>
      <c r="J769" s="636"/>
      <c r="K769" s="565" t="str">
        <f t="shared" si="137"/>
        <v>Bowling Green</v>
      </c>
      <c r="L769" s="639"/>
      <c r="M769" s="634"/>
      <c r="N769" s="485"/>
      <c r="O769" s="640"/>
      <c r="P769" s="668"/>
      <c r="Q769" s="614"/>
      <c r="R769" s="510"/>
      <c r="S769" s="510"/>
      <c r="T769" s="500"/>
      <c r="U769" s="481"/>
      <c r="W769" s="643"/>
      <c r="Y769" s="644"/>
    </row>
    <row r="770" spans="1:25" ht="16" hidden="1" x14ac:dyDescent="0.8">
      <c r="A770" s="485">
        <v>10</v>
      </c>
      <c r="B770" s="636" t="s">
        <v>39</v>
      </c>
      <c r="C770" s="638">
        <v>44506</v>
      </c>
      <c r="D770" s="630"/>
      <c r="E770" s="481"/>
      <c r="F770" s="636" t="s">
        <v>74</v>
      </c>
      <c r="G770" s="481" t="str">
        <f t="shared" si="152"/>
        <v>MAC</v>
      </c>
      <c r="H770" s="636" t="s">
        <v>241</v>
      </c>
      <c r="I770" s="481" t="str">
        <f t="shared" si="138"/>
        <v>ZZZ</v>
      </c>
      <c r="J770" s="636"/>
      <c r="K770" s="565" t="str">
        <f t="shared" si="137"/>
        <v>Buffalo</v>
      </c>
      <c r="L770" s="639"/>
      <c r="M770" s="634"/>
      <c r="N770" s="485"/>
      <c r="O770" s="640"/>
      <c r="P770" s="668"/>
      <c r="Q770" s="614"/>
      <c r="R770" s="510"/>
      <c r="S770" s="510"/>
      <c r="T770" s="500"/>
      <c r="U770" s="481"/>
      <c r="W770" s="643"/>
      <c r="Y770" s="644"/>
    </row>
    <row r="771" spans="1:25" ht="16" hidden="1" x14ac:dyDescent="0.8">
      <c r="A771" s="485">
        <v>10</v>
      </c>
      <c r="B771" s="636" t="s">
        <v>39</v>
      </c>
      <c r="C771" s="638">
        <v>44506</v>
      </c>
      <c r="D771" s="630"/>
      <c r="E771" s="481"/>
      <c r="F771" s="636" t="s">
        <v>47</v>
      </c>
      <c r="G771" s="481" t="str">
        <f t="shared" si="152"/>
        <v>Ind</v>
      </c>
      <c r="H771" s="636" t="s">
        <v>241</v>
      </c>
      <c r="I771" s="481" t="str">
        <f t="shared" si="138"/>
        <v>ZZZ</v>
      </c>
      <c r="J771" s="636"/>
      <c r="K771" s="565" t="str">
        <f t="shared" si="137"/>
        <v>BYU</v>
      </c>
      <c r="L771" s="639"/>
      <c r="M771" s="634"/>
      <c r="N771" s="485"/>
      <c r="O771" s="640"/>
      <c r="P771" s="668"/>
      <c r="Q771" s="614"/>
      <c r="R771" s="510"/>
      <c r="S771" s="510"/>
      <c r="T771" s="500"/>
      <c r="U771" s="481"/>
      <c r="W771" s="643"/>
      <c r="Y771" s="644"/>
    </row>
    <row r="772" spans="1:25" ht="16" hidden="1" x14ac:dyDescent="0.8">
      <c r="A772" s="485">
        <v>10</v>
      </c>
      <c r="B772" s="636" t="s">
        <v>39</v>
      </c>
      <c r="C772" s="638">
        <v>44506</v>
      </c>
      <c r="D772" s="630"/>
      <c r="E772" s="481"/>
      <c r="F772" s="636" t="s">
        <v>63</v>
      </c>
      <c r="G772" s="481" t="str">
        <f t="shared" si="152"/>
        <v>Ind</v>
      </c>
      <c r="H772" s="636" t="s">
        <v>241</v>
      </c>
      <c r="I772" s="481" t="str">
        <f t="shared" ref="I772:I835" si="155">VLOOKUP(+H772,$F$995:$G$1242,2,FALSE)</f>
        <v>ZZZ</v>
      </c>
      <c r="J772" s="636"/>
      <c r="K772" s="565" t="str">
        <f t="shared" ref="K772:K833" si="156">IF(+J772=F772,H772,F772)</f>
        <v>Connecticut</v>
      </c>
      <c r="L772" s="639"/>
      <c r="M772" s="634"/>
      <c r="N772" s="485"/>
      <c r="O772" s="640"/>
      <c r="P772" s="668"/>
      <c r="Q772" s="614"/>
      <c r="R772" s="510"/>
      <c r="S772" s="510"/>
      <c r="T772" s="500"/>
      <c r="U772" s="481"/>
      <c r="W772" s="643"/>
      <c r="Y772" s="644"/>
    </row>
    <row r="773" spans="1:25" ht="16" hidden="1" x14ac:dyDescent="0.8">
      <c r="A773" s="485">
        <v>10</v>
      </c>
      <c r="B773" s="636" t="s">
        <v>39</v>
      </c>
      <c r="C773" s="638">
        <v>44506</v>
      </c>
      <c r="D773" s="630"/>
      <c r="E773" s="481"/>
      <c r="F773" s="636" t="s">
        <v>164</v>
      </c>
      <c r="G773" s="481" t="str">
        <f t="shared" si="152"/>
        <v>B12</v>
      </c>
      <c r="H773" s="636" t="s">
        <v>241</v>
      </c>
      <c r="I773" s="481" t="str">
        <f t="shared" si="155"/>
        <v>ZZZ</v>
      </c>
      <c r="J773" s="636"/>
      <c r="K773" s="565" t="str">
        <f t="shared" si="156"/>
        <v>Oklahoma</v>
      </c>
      <c r="L773" s="639"/>
      <c r="M773" s="634"/>
      <c r="N773" s="485"/>
      <c r="O773" s="640"/>
      <c r="P773" s="668"/>
      <c r="Q773" s="614"/>
      <c r="R773" s="510"/>
      <c r="S773" s="510"/>
      <c r="T773" s="500"/>
      <c r="U773" s="481"/>
      <c r="W773" s="643"/>
      <c r="Y773" s="644"/>
    </row>
    <row r="774" spans="1:25" ht="16" hidden="1" x14ac:dyDescent="0.8">
      <c r="A774" s="485">
        <v>10</v>
      </c>
      <c r="B774" s="636" t="s">
        <v>39</v>
      </c>
      <c r="C774" s="638">
        <v>44506</v>
      </c>
      <c r="D774" s="630"/>
      <c r="E774" s="481"/>
      <c r="F774" s="636" t="s">
        <v>97</v>
      </c>
      <c r="G774" s="481" t="str">
        <f t="shared" si="152"/>
        <v>ACC</v>
      </c>
      <c r="H774" s="636" t="s">
        <v>241</v>
      </c>
      <c r="I774" s="481" t="str">
        <f t="shared" si="155"/>
        <v>ZZZ</v>
      </c>
      <c r="J774" s="636"/>
      <c r="K774" s="565" t="str">
        <f t="shared" si="156"/>
        <v>Syracuse</v>
      </c>
      <c r="L774" s="639"/>
      <c r="M774" s="634"/>
      <c r="N774" s="485"/>
      <c r="O774" s="640"/>
      <c r="P774" s="668"/>
      <c r="Q774" s="614"/>
      <c r="R774" s="510"/>
      <c r="S774" s="510"/>
      <c r="T774" s="500"/>
      <c r="U774" s="481"/>
      <c r="W774" s="643"/>
      <c r="Y774" s="644"/>
    </row>
    <row r="775" spans="1:25" ht="16" hidden="1" x14ac:dyDescent="0.8">
      <c r="A775" s="485">
        <v>10</v>
      </c>
      <c r="B775" s="636" t="s">
        <v>39</v>
      </c>
      <c r="C775" s="638">
        <v>44506</v>
      </c>
      <c r="D775" s="630"/>
      <c r="E775" s="481"/>
      <c r="F775" s="636" t="s">
        <v>170</v>
      </c>
      <c r="G775" s="481" t="str">
        <f t="shared" si="152"/>
        <v>B12</v>
      </c>
      <c r="H775" s="636" t="s">
        <v>241</v>
      </c>
      <c r="I775" s="481" t="str">
        <f t="shared" si="155"/>
        <v>ZZZ</v>
      </c>
      <c r="J775" s="636"/>
      <c r="K775" s="565" t="str">
        <f t="shared" si="156"/>
        <v>Texas Tech</v>
      </c>
      <c r="L775" s="639"/>
      <c r="M775" s="634"/>
      <c r="N775" s="485"/>
      <c r="O775" s="640"/>
      <c r="P775" s="668"/>
      <c r="Q775" s="614"/>
      <c r="R775" s="510"/>
      <c r="S775" s="510"/>
      <c r="T775" s="500"/>
      <c r="U775" s="481"/>
      <c r="W775" s="643"/>
      <c r="Y775" s="644"/>
    </row>
    <row r="776" spans="1:25" ht="16" hidden="1" x14ac:dyDescent="0.8">
      <c r="A776" s="485">
        <v>10</v>
      </c>
      <c r="B776" s="636" t="s">
        <v>39</v>
      </c>
      <c r="C776" s="638">
        <v>44506</v>
      </c>
      <c r="D776" s="630"/>
      <c r="E776" s="481"/>
      <c r="F776" s="636" t="s">
        <v>237</v>
      </c>
      <c r="G776" s="481" t="str">
        <f t="shared" si="152"/>
        <v>P12</v>
      </c>
      <c r="H776" s="636" t="s">
        <v>241</v>
      </c>
      <c r="I776" s="481" t="str">
        <f t="shared" si="155"/>
        <v>ZZZ</v>
      </c>
      <c r="J776" s="636"/>
      <c r="K776" s="565" t="str">
        <f t="shared" si="156"/>
        <v>UCLA</v>
      </c>
      <c r="L776" s="639"/>
      <c r="M776" s="634"/>
      <c r="N776" s="485"/>
      <c r="O776" s="640"/>
      <c r="P776" s="668"/>
      <c r="Q776" s="614"/>
      <c r="R776" s="510"/>
      <c r="S776" s="510"/>
      <c r="T776" s="500"/>
      <c r="U776" s="481"/>
      <c r="W776" s="643"/>
      <c r="Y776" s="644"/>
    </row>
    <row r="777" spans="1:25" ht="16" hidden="1" x14ac:dyDescent="0.8">
      <c r="A777" s="485">
        <v>10</v>
      </c>
      <c r="B777" s="636" t="s">
        <v>39</v>
      </c>
      <c r="C777" s="638">
        <v>44506</v>
      </c>
      <c r="D777" s="630"/>
      <c r="E777" s="481"/>
      <c r="F777" s="636" t="s">
        <v>175</v>
      </c>
      <c r="G777" s="481" t="str">
        <f t="shared" si="152"/>
        <v>SEC</v>
      </c>
      <c r="H777" s="636" t="s">
        <v>241</v>
      </c>
      <c r="I777" s="481" t="str">
        <f t="shared" si="155"/>
        <v>ZZZ</v>
      </c>
      <c r="J777" s="636"/>
      <c r="K777" s="565" t="str">
        <f t="shared" si="156"/>
        <v>Vanderbilt</v>
      </c>
      <c r="L777" s="639"/>
      <c r="M777" s="634"/>
      <c r="N777" s="485"/>
      <c r="O777" s="640"/>
      <c r="P777" s="668"/>
      <c r="Q777" s="614"/>
      <c r="R777" s="510"/>
      <c r="S777" s="510"/>
      <c r="T777" s="500"/>
      <c r="U777" s="481"/>
      <c r="W777" s="643"/>
      <c r="Y777" s="644"/>
    </row>
    <row r="778" spans="1:25" ht="16" hidden="1" x14ac:dyDescent="0.8">
      <c r="A778" s="485">
        <v>10</v>
      </c>
      <c r="B778" s="636" t="s">
        <v>39</v>
      </c>
      <c r="C778" s="638">
        <v>44506</v>
      </c>
      <c r="D778" s="630"/>
      <c r="E778" s="481"/>
      <c r="F778" s="636" t="s">
        <v>140</v>
      </c>
      <c r="G778" s="481" t="str">
        <f t="shared" si="152"/>
        <v>ACC</v>
      </c>
      <c r="H778" s="636" t="s">
        <v>241</v>
      </c>
      <c r="I778" s="481" t="str">
        <f t="shared" si="155"/>
        <v>ZZZ</v>
      </c>
      <c r="J778" s="636"/>
      <c r="K778" s="565" t="str">
        <f t="shared" si="156"/>
        <v>Virginia</v>
      </c>
      <c r="L778" s="639"/>
      <c r="M778" s="634"/>
      <c r="N778" s="485"/>
      <c r="O778" s="640"/>
      <c r="P778" s="668"/>
      <c r="Q778" s="614"/>
      <c r="R778" s="510"/>
      <c r="S778" s="510"/>
      <c r="T778" s="500"/>
      <c r="U778" s="481"/>
      <c r="W778" s="643"/>
      <c r="Y778" s="644"/>
    </row>
    <row r="779" spans="1:25" ht="16" hidden="1" x14ac:dyDescent="0.8">
      <c r="A779" s="485">
        <v>10</v>
      </c>
      <c r="B779" s="636" t="s">
        <v>39</v>
      </c>
      <c r="C779" s="638">
        <v>44506</v>
      </c>
      <c r="D779" s="630"/>
      <c r="E779" s="481"/>
      <c r="F779" s="636" t="s">
        <v>217</v>
      </c>
      <c r="G779" s="481" t="str">
        <f t="shared" si="152"/>
        <v>P12</v>
      </c>
      <c r="H779" s="636" t="s">
        <v>241</v>
      </c>
      <c r="I779" s="481" t="str">
        <f t="shared" si="155"/>
        <v>ZZZ</v>
      </c>
      <c r="J779" s="636"/>
      <c r="K779" s="565" t="str">
        <f t="shared" si="156"/>
        <v>Washington State</v>
      </c>
      <c r="L779" s="639"/>
      <c r="M779" s="634"/>
      <c r="N779" s="485"/>
      <c r="O779" s="640"/>
      <c r="P779" s="668"/>
      <c r="Q779" s="614"/>
      <c r="R779" s="510"/>
      <c r="S779" s="510"/>
      <c r="T779" s="500"/>
      <c r="U779" s="481"/>
      <c r="W779" s="643"/>
      <c r="Y779" s="644"/>
    </row>
    <row r="780" spans="1:25" ht="16" x14ac:dyDescent="0.8">
      <c r="A780" s="485">
        <v>11</v>
      </c>
      <c r="B780" s="636" t="s">
        <v>472</v>
      </c>
      <c r="C780" s="638">
        <v>44509</v>
      </c>
      <c r="D780" s="630">
        <f>19/24</f>
        <v>0.79166666666666663</v>
      </c>
      <c r="E780" s="481" t="s">
        <v>102</v>
      </c>
      <c r="F780" s="636" t="s">
        <v>195</v>
      </c>
      <c r="G780" s="481" t="str">
        <f t="shared" si="152"/>
        <v>MAC</v>
      </c>
      <c r="H780" s="636" t="s">
        <v>108</v>
      </c>
      <c r="I780" s="481" t="str">
        <f t="shared" si="155"/>
        <v>MAC</v>
      </c>
      <c r="J780" s="636" t="str">
        <f>H780</f>
        <v>Eastern Michigan</v>
      </c>
      <c r="K780" s="565" t="str">
        <f t="shared" ref="K780:K788" si="157">IF(+J780=F780,H780,F780)</f>
        <v>Ohio</v>
      </c>
      <c r="L780" s="639">
        <v>6.5</v>
      </c>
      <c r="M780" s="634">
        <v>60.5</v>
      </c>
      <c r="N780" s="668" t="str">
        <f>K780</f>
        <v>Ohio</v>
      </c>
      <c r="O780" s="640">
        <v>34</v>
      </c>
      <c r="P780" s="668" t="str">
        <f t="shared" ref="P780:P788" si="158">IF(+N780=F780,H780,F780)</f>
        <v>Eastern Michigan</v>
      </c>
      <c r="Q780" s="614">
        <v>26</v>
      </c>
      <c r="R780" s="510" t="str">
        <f t="shared" ref="R780:R788" si="159">IF(+N780=K780,+N780,IF(+O780-Q780&lt;L780,+K780,+J780))</f>
        <v>Ohio</v>
      </c>
      <c r="S780" s="510" t="str">
        <f t="shared" ref="S780:S788" si="160">IF(+R780=J780,+K780,+J780)</f>
        <v>Eastern Michigan</v>
      </c>
      <c r="T780" s="500" t="str">
        <f>H780</f>
        <v>Eastern Michigan</v>
      </c>
      <c r="U780" s="481" t="str">
        <f t="shared" ref="U780:U788" si="161">IF($N780=$J780,IF($O780-$Q780=$L780,"T",IF($R780=T780,"W","L")),IF($R780=T780,"W","L"))</f>
        <v>L</v>
      </c>
      <c r="W780" s="643"/>
      <c r="X780" s="492" t="s">
        <v>502</v>
      </c>
      <c r="Y780" s="644"/>
    </row>
    <row r="781" spans="1:25" ht="16" x14ac:dyDescent="0.8">
      <c r="A781" s="485">
        <v>11</v>
      </c>
      <c r="B781" s="636" t="s">
        <v>472</v>
      </c>
      <c r="C781" s="638">
        <v>44509</v>
      </c>
      <c r="D781" s="630">
        <f>19/24</f>
        <v>0.79166666666666663</v>
      </c>
      <c r="E781" s="481" t="s">
        <v>52</v>
      </c>
      <c r="F781" s="636" t="s">
        <v>74</v>
      </c>
      <c r="G781" s="481" t="str">
        <f t="shared" si="152"/>
        <v>MAC</v>
      </c>
      <c r="H781" s="636" t="s">
        <v>173</v>
      </c>
      <c r="I781" s="481" t="str">
        <f t="shared" si="155"/>
        <v>MAC</v>
      </c>
      <c r="J781" s="636" t="str">
        <f>H781</f>
        <v>Miami (OH)</v>
      </c>
      <c r="K781" s="565" t="str">
        <f t="shared" si="157"/>
        <v>Buffalo</v>
      </c>
      <c r="L781" s="639">
        <v>7.5</v>
      </c>
      <c r="M781" s="634">
        <v>57</v>
      </c>
      <c r="N781" s="485" t="str">
        <f>J781</f>
        <v>Miami (OH)</v>
      </c>
      <c r="O781" s="640">
        <v>45</v>
      </c>
      <c r="P781" s="668" t="str">
        <f t="shared" si="158"/>
        <v>Buffalo</v>
      </c>
      <c r="Q781" s="614">
        <v>18</v>
      </c>
      <c r="R781" s="510" t="str">
        <f t="shared" si="159"/>
        <v>Miami (OH)</v>
      </c>
      <c r="S781" s="510" t="str">
        <f t="shared" si="160"/>
        <v>Buffalo</v>
      </c>
      <c r="T781" s="500" t="str">
        <f>H781</f>
        <v>Miami (OH)</v>
      </c>
      <c r="U781" s="481" t="str">
        <f t="shared" si="161"/>
        <v>W</v>
      </c>
      <c r="V781" s="492" t="str">
        <f>F781</f>
        <v>Buffalo</v>
      </c>
      <c r="W781" s="643">
        <v>42</v>
      </c>
      <c r="X781" s="492" t="str">
        <f>IF(+V781=F781,H781,F781)</f>
        <v>Miami (OH)</v>
      </c>
      <c r="Y781" s="644">
        <v>10</v>
      </c>
    </row>
    <row r="782" spans="1:25" ht="16" x14ac:dyDescent="0.8">
      <c r="A782" s="485">
        <v>11</v>
      </c>
      <c r="B782" s="636" t="s">
        <v>472</v>
      </c>
      <c r="C782" s="638">
        <v>44509</v>
      </c>
      <c r="D782" s="630">
        <f>20/24</f>
        <v>0.83333333333333337</v>
      </c>
      <c r="E782" s="481" t="s">
        <v>272</v>
      </c>
      <c r="F782" s="636" t="s">
        <v>154</v>
      </c>
      <c r="G782" s="481" t="str">
        <f t="shared" si="152"/>
        <v>MAC</v>
      </c>
      <c r="H782" s="636" t="s">
        <v>214</v>
      </c>
      <c r="I782" s="481" t="str">
        <f t="shared" si="155"/>
        <v>MAC</v>
      </c>
      <c r="J782" s="636" t="str">
        <f>H782</f>
        <v>Western Michigan</v>
      </c>
      <c r="K782" s="565" t="str">
        <f t="shared" si="157"/>
        <v>Akron</v>
      </c>
      <c r="L782" s="639">
        <v>26</v>
      </c>
      <c r="M782" s="634">
        <v>62</v>
      </c>
      <c r="N782" s="485" t="str">
        <f>J782</f>
        <v>Western Michigan</v>
      </c>
      <c r="O782" s="640">
        <v>45</v>
      </c>
      <c r="P782" s="668" t="str">
        <f t="shared" si="158"/>
        <v>Akron</v>
      </c>
      <c r="Q782" s="614">
        <v>40</v>
      </c>
      <c r="R782" s="510" t="str">
        <f t="shared" si="159"/>
        <v>Akron</v>
      </c>
      <c r="S782" s="510" t="str">
        <f t="shared" si="160"/>
        <v>Western Michigan</v>
      </c>
      <c r="T782" s="500" t="str">
        <f>J782</f>
        <v>Western Michigan</v>
      </c>
      <c r="U782" s="481" t="str">
        <f t="shared" si="161"/>
        <v>L</v>
      </c>
      <c r="V782" s="492" t="str">
        <f>H782</f>
        <v>Western Michigan</v>
      </c>
      <c r="W782" s="643">
        <v>58</v>
      </c>
      <c r="X782" s="492" t="str">
        <f>IF(+V782=F782,H782,F782)</f>
        <v>Akron</v>
      </c>
      <c r="Y782" s="644">
        <v>13</v>
      </c>
    </row>
    <row r="783" spans="1:25" ht="16" x14ac:dyDescent="0.8">
      <c r="A783" s="485">
        <v>11</v>
      </c>
      <c r="B783" s="636" t="s">
        <v>473</v>
      </c>
      <c r="C783" s="638">
        <v>44510</v>
      </c>
      <c r="D783" s="630">
        <f>19/24</f>
        <v>0.79166666666666663</v>
      </c>
      <c r="E783" s="481" t="s">
        <v>272</v>
      </c>
      <c r="F783" s="636" t="s">
        <v>141</v>
      </c>
      <c r="G783" s="481" t="str">
        <f t="shared" si="152"/>
        <v>MAC</v>
      </c>
      <c r="H783" s="636" t="s">
        <v>110</v>
      </c>
      <c r="I783" s="481" t="str">
        <f t="shared" si="155"/>
        <v>MAC</v>
      </c>
      <c r="J783" s="636" t="str">
        <f>F783</f>
        <v>Ball State</v>
      </c>
      <c r="K783" s="565" t="str">
        <f t="shared" si="157"/>
        <v>Northern Illinois</v>
      </c>
      <c r="L783" s="639">
        <v>2.5</v>
      </c>
      <c r="M783" s="634">
        <v>62.5</v>
      </c>
      <c r="N783" s="668" t="str">
        <f>K783</f>
        <v>Northern Illinois</v>
      </c>
      <c r="O783" s="640">
        <v>30</v>
      </c>
      <c r="P783" s="668" t="str">
        <f t="shared" si="158"/>
        <v>Ball State</v>
      </c>
      <c r="Q783" s="614">
        <v>29</v>
      </c>
      <c r="R783" s="510" t="str">
        <f t="shared" si="159"/>
        <v>Northern Illinois</v>
      </c>
      <c r="S783" s="510" t="str">
        <f t="shared" si="160"/>
        <v>Ball State</v>
      </c>
      <c r="T783" s="500" t="str">
        <f>H783</f>
        <v>Northern Illinois</v>
      </c>
      <c r="U783" s="481" t="str">
        <f t="shared" si="161"/>
        <v>W</v>
      </c>
      <c r="V783" s="492" t="str">
        <f>F783</f>
        <v>Ball State</v>
      </c>
      <c r="W783" s="643">
        <v>31</v>
      </c>
      <c r="X783" s="492" t="str">
        <f>IF(+V783=F783,H783,F783)</f>
        <v>Northern Illinois</v>
      </c>
      <c r="Y783" s="644">
        <v>25</v>
      </c>
    </row>
    <row r="784" spans="1:25" ht="16" x14ac:dyDescent="0.8">
      <c r="A784" s="485">
        <v>11</v>
      </c>
      <c r="B784" s="636" t="s">
        <v>473</v>
      </c>
      <c r="C784" s="638">
        <v>44510</v>
      </c>
      <c r="D784" s="630">
        <f>19/24</f>
        <v>0.79166666666666663</v>
      </c>
      <c r="E784" s="481" t="s">
        <v>52</v>
      </c>
      <c r="F784" s="636" t="s">
        <v>84</v>
      </c>
      <c r="G784" s="481" t="str">
        <f t="shared" si="152"/>
        <v>MAC</v>
      </c>
      <c r="H784" s="636" t="s">
        <v>148</v>
      </c>
      <c r="I784" s="481" t="str">
        <f t="shared" si="155"/>
        <v>MAC</v>
      </c>
      <c r="J784" s="636" t="str">
        <f>F784</f>
        <v>Toledo</v>
      </c>
      <c r="K784" s="565" t="str">
        <f t="shared" si="157"/>
        <v>Bowling Green</v>
      </c>
      <c r="L784" s="639">
        <v>10</v>
      </c>
      <c r="M784" s="634">
        <v>51</v>
      </c>
      <c r="N784" s="485" t="str">
        <f>J784</f>
        <v>Toledo</v>
      </c>
      <c r="O784" s="640">
        <v>49</v>
      </c>
      <c r="P784" s="668" t="str">
        <f t="shared" si="158"/>
        <v>Bowling Green</v>
      </c>
      <c r="Q784" s="614">
        <v>17</v>
      </c>
      <c r="R784" s="510" t="str">
        <f t="shared" si="159"/>
        <v>Toledo</v>
      </c>
      <c r="S784" s="510" t="str">
        <f t="shared" si="160"/>
        <v>Bowling Green</v>
      </c>
      <c r="T784" s="500" t="str">
        <f>H784</f>
        <v>Bowling Green</v>
      </c>
      <c r="U784" s="481" t="str">
        <f t="shared" si="161"/>
        <v>L</v>
      </c>
      <c r="V784" s="492" t="str">
        <f>F784</f>
        <v>Toledo</v>
      </c>
      <c r="W784" s="643">
        <v>38</v>
      </c>
      <c r="X784" s="492" t="str">
        <f>IF(+V784=F784,H784,F784)</f>
        <v>Bowling Green</v>
      </c>
      <c r="Y784" s="644">
        <v>3</v>
      </c>
    </row>
    <row r="785" spans="1:25" ht="16" x14ac:dyDescent="0.8">
      <c r="A785" s="485">
        <v>11</v>
      </c>
      <c r="B785" s="636" t="s">
        <v>473</v>
      </c>
      <c r="C785" s="638">
        <v>44510</v>
      </c>
      <c r="D785" s="630">
        <f>20/24</f>
        <v>0.83333333333333337</v>
      </c>
      <c r="E785" s="481" t="s">
        <v>102</v>
      </c>
      <c r="F785" s="636" t="s">
        <v>121</v>
      </c>
      <c r="G785" s="481" t="str">
        <f t="shared" si="152"/>
        <v>MAC</v>
      </c>
      <c r="H785" s="636" t="s">
        <v>82</v>
      </c>
      <c r="I785" s="481" t="str">
        <f t="shared" si="155"/>
        <v>MAC</v>
      </c>
      <c r="J785" s="636" t="str">
        <f>H785</f>
        <v>Central Michigan</v>
      </c>
      <c r="K785" s="565" t="str">
        <f t="shared" si="157"/>
        <v>Kent State</v>
      </c>
      <c r="L785" s="639">
        <v>2.5</v>
      </c>
      <c r="M785" s="634">
        <v>72</v>
      </c>
      <c r="N785" s="485" t="str">
        <f>J785</f>
        <v>Central Michigan</v>
      </c>
      <c r="O785" s="640">
        <v>54</v>
      </c>
      <c r="P785" s="668" t="str">
        <f t="shared" si="158"/>
        <v>Kent State</v>
      </c>
      <c r="Q785" s="614">
        <v>30</v>
      </c>
      <c r="R785" s="510" t="str">
        <f t="shared" si="159"/>
        <v>Central Michigan</v>
      </c>
      <c r="S785" s="510" t="str">
        <f t="shared" si="160"/>
        <v>Kent State</v>
      </c>
      <c r="T785" s="500" t="str">
        <f>F785</f>
        <v>Kent State</v>
      </c>
      <c r="U785" s="481" t="str">
        <f t="shared" si="161"/>
        <v>L</v>
      </c>
      <c r="W785" s="643"/>
      <c r="X785" s="492" t="s">
        <v>502</v>
      </c>
      <c r="Y785" s="644"/>
    </row>
    <row r="786" spans="1:25" ht="16" x14ac:dyDescent="0.8">
      <c r="A786" s="485">
        <v>11</v>
      </c>
      <c r="B786" s="636" t="s">
        <v>58</v>
      </c>
      <c r="C786" s="638">
        <v>44511</v>
      </c>
      <c r="D786" s="630">
        <f>19.5/24</f>
        <v>0.8125</v>
      </c>
      <c r="E786" s="481" t="s">
        <v>40</v>
      </c>
      <c r="F786" s="636" t="s">
        <v>134</v>
      </c>
      <c r="G786" s="481" t="str">
        <f t="shared" si="152"/>
        <v>ACC</v>
      </c>
      <c r="H786" s="636" t="s">
        <v>138</v>
      </c>
      <c r="I786" s="481" t="str">
        <f t="shared" si="155"/>
        <v>ACC</v>
      </c>
      <c r="J786" s="636" t="str">
        <f>H786</f>
        <v>Pittsburgh</v>
      </c>
      <c r="K786" s="565" t="str">
        <f t="shared" si="157"/>
        <v>North Carolina</v>
      </c>
      <c r="L786" s="639">
        <v>6.5</v>
      </c>
      <c r="M786" s="634">
        <v>74.5</v>
      </c>
      <c r="N786" s="485" t="str">
        <f>J786</f>
        <v>Pittsburgh</v>
      </c>
      <c r="O786" s="640">
        <v>30</v>
      </c>
      <c r="P786" s="668" t="str">
        <f t="shared" si="158"/>
        <v>North Carolina</v>
      </c>
      <c r="Q786" s="614">
        <v>23</v>
      </c>
      <c r="R786" s="510" t="str">
        <f t="shared" si="159"/>
        <v>Pittsburgh</v>
      </c>
      <c r="S786" s="510" t="str">
        <f t="shared" si="160"/>
        <v>North Carolina</v>
      </c>
      <c r="T786" s="500" t="str">
        <f>H786</f>
        <v>Pittsburgh</v>
      </c>
      <c r="U786" s="481" t="str">
        <f t="shared" si="161"/>
        <v>W</v>
      </c>
      <c r="W786" s="643"/>
      <c r="X786" s="492" t="s">
        <v>502</v>
      </c>
      <c r="Y786" s="644"/>
    </row>
    <row r="787" spans="1:25" ht="16" x14ac:dyDescent="0.8">
      <c r="A787" s="485">
        <v>11</v>
      </c>
      <c r="B787" s="636" t="s">
        <v>95</v>
      </c>
      <c r="C787" s="638">
        <v>44512</v>
      </c>
      <c r="D787" s="630">
        <f>18/24</f>
        <v>0.75</v>
      </c>
      <c r="E787" s="481" t="s">
        <v>272</v>
      </c>
      <c r="F787" s="636" t="s">
        <v>61</v>
      </c>
      <c r="G787" s="481" t="str">
        <f t="shared" si="152"/>
        <v>AAC</v>
      </c>
      <c r="H787" s="636" t="s">
        <v>55</v>
      </c>
      <c r="I787" s="481" t="str">
        <f t="shared" si="155"/>
        <v>AAC</v>
      </c>
      <c r="J787" s="636" t="str">
        <f>F787</f>
        <v>Cincinnati</v>
      </c>
      <c r="K787" s="565" t="str">
        <f t="shared" si="157"/>
        <v>South Florida</v>
      </c>
      <c r="L787" s="639">
        <v>23.5</v>
      </c>
      <c r="M787" s="634">
        <v>58.5</v>
      </c>
      <c r="N787" s="485" t="str">
        <f>J787</f>
        <v>Cincinnati</v>
      </c>
      <c r="O787" s="640">
        <v>45</v>
      </c>
      <c r="P787" s="668" t="str">
        <f t="shared" si="158"/>
        <v>South Florida</v>
      </c>
      <c r="Q787" s="614">
        <v>28</v>
      </c>
      <c r="R787" s="510" t="str">
        <f t="shared" si="159"/>
        <v>South Florida</v>
      </c>
      <c r="S787" s="510" t="str">
        <f t="shared" si="160"/>
        <v>Cincinnati</v>
      </c>
      <c r="T787" s="500" t="str">
        <f>J787</f>
        <v>Cincinnati</v>
      </c>
      <c r="U787" s="481" t="str">
        <f t="shared" si="161"/>
        <v>L</v>
      </c>
      <c r="V787" s="492" t="str">
        <f>F787</f>
        <v>Cincinnati</v>
      </c>
      <c r="W787" s="643">
        <v>28</v>
      </c>
      <c r="X787" s="492" t="str">
        <f>IF(+V787=F787,H787,F787)</f>
        <v>South Florida</v>
      </c>
      <c r="Y787" s="644">
        <v>7</v>
      </c>
    </row>
    <row r="788" spans="1:25" ht="16" x14ac:dyDescent="0.8">
      <c r="A788" s="485">
        <v>11</v>
      </c>
      <c r="B788" s="636" t="s">
        <v>95</v>
      </c>
      <c r="C788" s="638">
        <v>44512</v>
      </c>
      <c r="D788" s="630">
        <f>21/24</f>
        <v>0.875</v>
      </c>
      <c r="E788" s="481" t="s">
        <v>77</v>
      </c>
      <c r="F788" s="636" t="s">
        <v>143</v>
      </c>
      <c r="G788" s="481" t="str">
        <f t="shared" si="152"/>
        <v>MWC</v>
      </c>
      <c r="H788" s="636" t="s">
        <v>199</v>
      </c>
      <c r="I788" s="481" t="str">
        <f t="shared" si="155"/>
        <v>MWC</v>
      </c>
      <c r="J788" s="636" t="str">
        <f>H788</f>
        <v>Boise State</v>
      </c>
      <c r="K788" s="565" t="str">
        <f t="shared" si="157"/>
        <v>Wyoming</v>
      </c>
      <c r="L788" s="639">
        <v>14</v>
      </c>
      <c r="M788" s="634">
        <v>48</v>
      </c>
      <c r="N788" s="485" t="str">
        <f>J788</f>
        <v>Boise State</v>
      </c>
      <c r="O788" s="640">
        <v>23</v>
      </c>
      <c r="P788" s="668" t="str">
        <f t="shared" si="158"/>
        <v>Wyoming</v>
      </c>
      <c r="Q788" s="614">
        <v>13</v>
      </c>
      <c r="R788" s="510" t="str">
        <f t="shared" si="159"/>
        <v>Wyoming</v>
      </c>
      <c r="S788" s="510" t="str">
        <f t="shared" si="160"/>
        <v>Boise State</v>
      </c>
      <c r="T788" s="500" t="str">
        <f>J788</f>
        <v>Boise State</v>
      </c>
      <c r="U788" s="481" t="str">
        <f t="shared" si="161"/>
        <v>L</v>
      </c>
      <c r="V788" s="492" t="str">
        <f>H788</f>
        <v>Boise State</v>
      </c>
      <c r="W788" s="643">
        <v>17</v>
      </c>
      <c r="X788" s="492" t="str">
        <f>IF(+V788=F788,H788,F788)</f>
        <v>Wyoming</v>
      </c>
      <c r="Y788" s="644">
        <v>9</v>
      </c>
    </row>
    <row r="789" spans="1:25" ht="16" x14ac:dyDescent="0.8">
      <c r="A789" s="485">
        <v>11</v>
      </c>
      <c r="B789" s="636" t="s">
        <v>39</v>
      </c>
      <c r="C789" s="638">
        <v>44513</v>
      </c>
      <c r="D789" s="630">
        <f>12/24</f>
        <v>0.5</v>
      </c>
      <c r="E789" s="481"/>
      <c r="F789" s="636" t="s">
        <v>115</v>
      </c>
      <c r="G789" s="481" t="str">
        <f t="shared" si="152"/>
        <v>AAC</v>
      </c>
      <c r="H789" s="636" t="s">
        <v>66</v>
      </c>
      <c r="I789" s="481" t="str">
        <f t="shared" si="155"/>
        <v>AAC</v>
      </c>
      <c r="J789" s="636" t="str">
        <f>H789</f>
        <v>Memphis</v>
      </c>
      <c r="K789" s="565" t="str">
        <f t="shared" si="156"/>
        <v>East Carolina</v>
      </c>
      <c r="L789" s="639">
        <v>6</v>
      </c>
      <c r="M789" s="634">
        <v>59</v>
      </c>
      <c r="N789" s="668" t="str">
        <f>K789</f>
        <v>East Carolina</v>
      </c>
      <c r="O789" s="640">
        <v>30</v>
      </c>
      <c r="P789" s="668" t="str">
        <f t="shared" ref="P789:P840" si="162">IF(+N789=F789,H789,F789)</f>
        <v>Memphis</v>
      </c>
      <c r="Q789" s="614">
        <v>29</v>
      </c>
      <c r="R789" s="510" t="str">
        <f t="shared" ref="R789:R832" si="163">IF(+N789=K789,+N789,IF(+O789-Q789&lt;L789,+K789,+J789))</f>
        <v>East Carolina</v>
      </c>
      <c r="S789" s="510" t="str">
        <f t="shared" ref="S789:S832" si="164">IF(+R789=J789,+K789,+J789)</f>
        <v>Memphis</v>
      </c>
      <c r="T789" s="500" t="str">
        <f>J789</f>
        <v>Memphis</v>
      </c>
      <c r="U789" s="481" t="str">
        <f t="shared" ref="U789:U836" si="165">IF($N789=$J789,IF($O789-$Q789=$L789,"T",IF($R789=T789,"W","L")),IF($R789=T789,"W","L"))</f>
        <v>L</v>
      </c>
      <c r="W789" s="643"/>
      <c r="X789" s="492" t="s">
        <v>502</v>
      </c>
      <c r="Y789" s="644"/>
    </row>
    <row r="790" spans="1:25" ht="16" x14ac:dyDescent="0.8">
      <c r="A790" s="485">
        <v>11</v>
      </c>
      <c r="B790" s="636" t="s">
        <v>39</v>
      </c>
      <c r="C790" s="638">
        <v>44513</v>
      </c>
      <c r="D790" s="630">
        <f>12/24</f>
        <v>0.5</v>
      </c>
      <c r="E790" s="481" t="s">
        <v>102</v>
      </c>
      <c r="F790" s="636" t="s">
        <v>113</v>
      </c>
      <c r="G790" s="481" t="str">
        <f t="shared" si="152"/>
        <v>AAC</v>
      </c>
      <c r="H790" s="636" t="s">
        <v>117</v>
      </c>
      <c r="I790" s="481" t="str">
        <f t="shared" si="155"/>
        <v>AAC</v>
      </c>
      <c r="J790" s="636" t="str">
        <f>H790</f>
        <v>SMU</v>
      </c>
      <c r="K790" s="565" t="str">
        <f t="shared" si="156"/>
        <v>Central Florida</v>
      </c>
      <c r="L790" s="639">
        <v>7.5</v>
      </c>
      <c r="M790" s="634">
        <v>60</v>
      </c>
      <c r="N790" s="485" t="str">
        <f>J790</f>
        <v>SMU</v>
      </c>
      <c r="O790" s="640">
        <v>55</v>
      </c>
      <c r="P790" s="668" t="str">
        <f t="shared" si="162"/>
        <v>Central Florida</v>
      </c>
      <c r="Q790" s="614">
        <v>28</v>
      </c>
      <c r="R790" s="510" t="str">
        <f t="shared" si="163"/>
        <v>SMU</v>
      </c>
      <c r="S790" s="510" t="str">
        <f t="shared" si="164"/>
        <v>Central Florida</v>
      </c>
      <c r="T790" s="500" t="str">
        <f>K790</f>
        <v>Central Florida</v>
      </c>
      <c r="U790" s="481" t="str">
        <f t="shared" si="165"/>
        <v>L</v>
      </c>
      <c r="W790" s="643"/>
      <c r="X790" s="492" t="s">
        <v>502</v>
      </c>
      <c r="Y790" s="644"/>
    </row>
    <row r="791" spans="1:25" ht="16" x14ac:dyDescent="0.8">
      <c r="A791" s="485">
        <v>11</v>
      </c>
      <c r="B791" s="636" t="s">
        <v>39</v>
      </c>
      <c r="C791" s="638">
        <v>44513</v>
      </c>
      <c r="D791" s="630">
        <f>12/24</f>
        <v>0.5</v>
      </c>
      <c r="E791" s="481"/>
      <c r="F791" s="636" t="s">
        <v>186</v>
      </c>
      <c r="G791" s="481" t="str">
        <f t="shared" si="152"/>
        <v>AAC</v>
      </c>
      <c r="H791" s="636" t="s">
        <v>192</v>
      </c>
      <c r="I791" s="481" t="str">
        <f t="shared" si="155"/>
        <v>AAC</v>
      </c>
      <c r="J791" s="636" t="str">
        <f>F791</f>
        <v>Houston</v>
      </c>
      <c r="K791" s="565" t="str">
        <f t="shared" si="156"/>
        <v>Temple</v>
      </c>
      <c r="L791" s="639">
        <v>25.5</v>
      </c>
      <c r="M791" s="634">
        <v>55.5</v>
      </c>
      <c r="N791" s="485" t="str">
        <f>J791</f>
        <v>Houston</v>
      </c>
      <c r="O791" s="640">
        <v>37</v>
      </c>
      <c r="P791" s="668" t="str">
        <f t="shared" si="162"/>
        <v>Temple</v>
      </c>
      <c r="Q791" s="614">
        <v>8</v>
      </c>
      <c r="R791" s="510" t="str">
        <f t="shared" si="163"/>
        <v>Houston</v>
      </c>
      <c r="S791" s="510" t="str">
        <f t="shared" si="164"/>
        <v>Temple</v>
      </c>
      <c r="T791" s="500" t="str">
        <f>J791</f>
        <v>Houston</v>
      </c>
      <c r="U791" s="481" t="str">
        <f t="shared" si="165"/>
        <v>W</v>
      </c>
      <c r="W791" s="643"/>
      <c r="X791" s="492" t="s">
        <v>502</v>
      </c>
      <c r="Y791" s="644"/>
    </row>
    <row r="792" spans="1:25" ht="16" x14ac:dyDescent="0.8">
      <c r="A792" s="485">
        <v>11</v>
      </c>
      <c r="B792" s="636" t="s">
        <v>39</v>
      </c>
      <c r="C792" s="638">
        <v>44513</v>
      </c>
      <c r="D792" s="630">
        <f>16/24</f>
        <v>0.66666666666666663</v>
      </c>
      <c r="E792" s="481" t="s">
        <v>102</v>
      </c>
      <c r="F792" s="636" t="s">
        <v>78</v>
      </c>
      <c r="G792" s="481" t="str">
        <f t="shared" si="152"/>
        <v>AAC</v>
      </c>
      <c r="H792" s="636" t="s">
        <v>120</v>
      </c>
      <c r="I792" s="481" t="str">
        <f t="shared" si="155"/>
        <v>AAC</v>
      </c>
      <c r="J792" s="636" t="str">
        <f>F792</f>
        <v>Tulsa</v>
      </c>
      <c r="K792" s="565" t="str">
        <f t="shared" si="156"/>
        <v>Tulane</v>
      </c>
      <c r="L792" s="639">
        <v>3</v>
      </c>
      <c r="M792" s="634">
        <v>58</v>
      </c>
      <c r="N792" s="485" t="str">
        <f>J792</f>
        <v>Tulsa</v>
      </c>
      <c r="O792" s="640">
        <v>20</v>
      </c>
      <c r="P792" s="668" t="str">
        <f t="shared" si="162"/>
        <v>Tulane</v>
      </c>
      <c r="Q792" s="614">
        <v>13</v>
      </c>
      <c r="R792" s="510" t="str">
        <f t="shared" si="163"/>
        <v>Tulsa</v>
      </c>
      <c r="S792" s="510" t="str">
        <f t="shared" si="164"/>
        <v>Tulane</v>
      </c>
      <c r="T792" s="500" t="str">
        <f>K792</f>
        <v>Tulane</v>
      </c>
      <c r="U792" s="481" t="str">
        <f t="shared" si="165"/>
        <v>L</v>
      </c>
      <c r="V792" s="492" t="str">
        <f>F792</f>
        <v>Tulsa</v>
      </c>
      <c r="W792" s="643">
        <v>30</v>
      </c>
      <c r="X792" s="492" t="str">
        <f>IF(+V792=F792,H792,F792)</f>
        <v>Tulane</v>
      </c>
      <c r="Y792" s="644">
        <v>24</v>
      </c>
    </row>
    <row r="793" spans="1:25" ht="16" x14ac:dyDescent="0.8">
      <c r="A793" s="485">
        <v>11</v>
      </c>
      <c r="B793" s="636" t="s">
        <v>39</v>
      </c>
      <c r="C793" s="638">
        <v>44513</v>
      </c>
      <c r="D793" s="630">
        <f>12/24</f>
        <v>0.5</v>
      </c>
      <c r="E793" s="481" t="s">
        <v>67</v>
      </c>
      <c r="F793" s="636" t="s">
        <v>63</v>
      </c>
      <c r="G793" s="481" t="str">
        <f t="shared" si="152"/>
        <v>Ind</v>
      </c>
      <c r="H793" s="636" t="s">
        <v>122</v>
      </c>
      <c r="I793" s="481" t="str">
        <f t="shared" si="155"/>
        <v>ACC</v>
      </c>
      <c r="J793" s="636" t="str">
        <f>H793</f>
        <v>Clemson</v>
      </c>
      <c r="K793" s="565" t="str">
        <f t="shared" si="156"/>
        <v>Connecticut</v>
      </c>
      <c r="L793" s="639">
        <v>40</v>
      </c>
      <c r="M793" s="634">
        <v>49</v>
      </c>
      <c r="N793" s="485" t="str">
        <f>J793</f>
        <v>Clemson</v>
      </c>
      <c r="O793" s="640">
        <v>44</v>
      </c>
      <c r="P793" s="668" t="str">
        <f t="shared" si="162"/>
        <v>Connecticut</v>
      </c>
      <c r="Q793" s="614">
        <v>7</v>
      </c>
      <c r="R793" s="510" t="str">
        <f t="shared" si="163"/>
        <v>Connecticut</v>
      </c>
      <c r="S793" s="510" t="str">
        <f t="shared" si="164"/>
        <v>Clemson</v>
      </c>
      <c r="T793" s="500" t="str">
        <f>K793</f>
        <v>Connecticut</v>
      </c>
      <c r="U793" s="481" t="str">
        <f t="shared" si="165"/>
        <v>W</v>
      </c>
      <c r="W793" s="643"/>
      <c r="X793" s="492" t="s">
        <v>502</v>
      </c>
      <c r="Y793" s="644"/>
    </row>
    <row r="794" spans="1:25" ht="16" x14ac:dyDescent="0.8">
      <c r="A794" s="485">
        <v>11</v>
      </c>
      <c r="B794" s="636" t="s">
        <v>39</v>
      </c>
      <c r="C794" s="638">
        <v>44513</v>
      </c>
      <c r="D794" s="630">
        <f>15.5/24</f>
        <v>0.64583333333333337</v>
      </c>
      <c r="E794" s="481" t="s">
        <v>40</v>
      </c>
      <c r="F794" s="636" t="s">
        <v>132</v>
      </c>
      <c r="G794" s="481" t="str">
        <f t="shared" si="152"/>
        <v>ACC</v>
      </c>
      <c r="H794" s="636" t="s">
        <v>126</v>
      </c>
      <c r="I794" s="481" t="str">
        <f t="shared" si="155"/>
        <v>ACC</v>
      </c>
      <c r="J794" s="636" t="str">
        <f>F794</f>
        <v>Miami (FL)</v>
      </c>
      <c r="K794" s="565" t="str">
        <f t="shared" si="156"/>
        <v>Florida State</v>
      </c>
      <c r="L794" s="639">
        <v>2.5</v>
      </c>
      <c r="M794" s="634">
        <v>61</v>
      </c>
      <c r="N794" s="668" t="str">
        <f>K794</f>
        <v>Florida State</v>
      </c>
      <c r="O794" s="640">
        <v>31</v>
      </c>
      <c r="P794" s="668" t="str">
        <f t="shared" si="162"/>
        <v>Miami (FL)</v>
      </c>
      <c r="Q794" s="614">
        <v>28</v>
      </c>
      <c r="R794" s="510" t="str">
        <f t="shared" si="163"/>
        <v>Florida State</v>
      </c>
      <c r="S794" s="510" t="str">
        <f t="shared" si="164"/>
        <v>Miami (FL)</v>
      </c>
      <c r="T794" s="500" t="str">
        <f>J794</f>
        <v>Miami (FL)</v>
      </c>
      <c r="U794" s="481" t="str">
        <f t="shared" si="165"/>
        <v>L</v>
      </c>
      <c r="V794" s="492" t="str">
        <f>F794</f>
        <v>Miami (FL)</v>
      </c>
      <c r="W794" s="643">
        <v>52</v>
      </c>
      <c r="X794" s="492" t="str">
        <f>IF(+V794=F794,H794,F794)</f>
        <v>Florida State</v>
      </c>
      <c r="Y794" s="644">
        <v>10</v>
      </c>
    </row>
    <row r="795" spans="1:25" ht="16" x14ac:dyDescent="0.8">
      <c r="A795" s="485">
        <v>11</v>
      </c>
      <c r="B795" s="636" t="s">
        <v>39</v>
      </c>
      <c r="C795" s="638">
        <v>44513</v>
      </c>
      <c r="D795" s="630">
        <f>15.5/24</f>
        <v>0.64583333333333337</v>
      </c>
      <c r="E795" s="481" t="s">
        <v>59</v>
      </c>
      <c r="F795" s="636" t="s">
        <v>109</v>
      </c>
      <c r="G795" s="481" t="str">
        <f t="shared" si="152"/>
        <v>ACC</v>
      </c>
      <c r="H795" s="636" t="s">
        <v>240</v>
      </c>
      <c r="I795" s="481" t="str">
        <f t="shared" si="155"/>
        <v>ACC</v>
      </c>
      <c r="J795" s="636" t="str">
        <f>H795</f>
        <v>Georgia Tech</v>
      </c>
      <c r="K795" s="565" t="str">
        <f t="shared" si="156"/>
        <v>Boston College</v>
      </c>
      <c r="L795" s="639">
        <v>2</v>
      </c>
      <c r="M795" s="634">
        <v>52.5</v>
      </c>
      <c r="N795" s="668" t="str">
        <f>K795</f>
        <v>Boston College</v>
      </c>
      <c r="O795" s="640">
        <v>41</v>
      </c>
      <c r="P795" s="668" t="str">
        <f t="shared" si="162"/>
        <v>Georgia Tech</v>
      </c>
      <c r="Q795" s="614">
        <v>30</v>
      </c>
      <c r="R795" s="510" t="str">
        <f t="shared" si="163"/>
        <v>Boston College</v>
      </c>
      <c r="S795" s="510" t="str">
        <f t="shared" si="164"/>
        <v>Georgia Tech</v>
      </c>
      <c r="T795" s="500" t="str">
        <f>J795</f>
        <v>Georgia Tech</v>
      </c>
      <c r="U795" s="481" t="str">
        <f t="shared" si="165"/>
        <v>L</v>
      </c>
      <c r="V795" s="492" t="str">
        <f>F795</f>
        <v>Boston College</v>
      </c>
      <c r="W795" s="643">
        <v>48</v>
      </c>
      <c r="X795" s="492" t="str">
        <f>IF(+V795=F795,H795,F795)</f>
        <v>Georgia Tech</v>
      </c>
      <c r="Y795" s="644">
        <v>27</v>
      </c>
    </row>
    <row r="796" spans="1:25" ht="16" x14ac:dyDescent="0.8">
      <c r="A796" s="485">
        <v>11</v>
      </c>
      <c r="B796" s="636" t="s">
        <v>39</v>
      </c>
      <c r="C796" s="638">
        <v>44513</v>
      </c>
      <c r="D796" s="630">
        <f>12/24</f>
        <v>0.5</v>
      </c>
      <c r="E796" s="481" t="s">
        <v>59</v>
      </c>
      <c r="F796" s="636" t="s">
        <v>97</v>
      </c>
      <c r="G796" s="481" t="str">
        <f t="shared" si="152"/>
        <v>ACC</v>
      </c>
      <c r="H796" s="636" t="s">
        <v>129</v>
      </c>
      <c r="I796" s="481" t="str">
        <f t="shared" si="155"/>
        <v>ACC</v>
      </c>
      <c r="J796" s="636" t="str">
        <f>H796</f>
        <v>Louisville</v>
      </c>
      <c r="K796" s="565" t="str">
        <f t="shared" si="156"/>
        <v>Syracuse</v>
      </c>
      <c r="L796" s="639">
        <v>3</v>
      </c>
      <c r="M796" s="634">
        <v>55.5</v>
      </c>
      <c r="N796" s="485" t="str">
        <f>J796</f>
        <v>Louisville</v>
      </c>
      <c r="O796" s="640">
        <v>41</v>
      </c>
      <c r="P796" s="668" t="str">
        <f t="shared" si="162"/>
        <v>Syracuse</v>
      </c>
      <c r="Q796" s="614">
        <v>3</v>
      </c>
      <c r="R796" s="510" t="str">
        <f t="shared" si="163"/>
        <v>Louisville</v>
      </c>
      <c r="S796" s="510" t="str">
        <f t="shared" si="164"/>
        <v>Syracuse</v>
      </c>
      <c r="T796" s="500" t="str">
        <f>K796</f>
        <v>Syracuse</v>
      </c>
      <c r="U796" s="481" t="str">
        <f t="shared" si="165"/>
        <v>L</v>
      </c>
      <c r="V796" s="492" t="str">
        <f>H796</f>
        <v>Louisville</v>
      </c>
      <c r="W796" s="643">
        <v>30</v>
      </c>
      <c r="X796" s="492" t="str">
        <f>IF(+V796=F796,H796,F796)</f>
        <v>Syracuse</v>
      </c>
      <c r="Y796" s="644">
        <v>0</v>
      </c>
    </row>
    <row r="797" spans="1:25" ht="16" x14ac:dyDescent="0.8">
      <c r="A797" s="485">
        <v>11</v>
      </c>
      <c r="B797" s="636" t="s">
        <v>39</v>
      </c>
      <c r="C797" s="638">
        <v>44513</v>
      </c>
      <c r="D797" s="630">
        <f>19.5/24</f>
        <v>0.8125</v>
      </c>
      <c r="E797" s="481" t="s">
        <v>145</v>
      </c>
      <c r="F797" s="636" t="s">
        <v>193</v>
      </c>
      <c r="G797" s="481" t="str">
        <f t="shared" si="152"/>
        <v>Ind</v>
      </c>
      <c r="H797" s="636" t="s">
        <v>140</v>
      </c>
      <c r="I797" s="481" t="str">
        <f t="shared" si="155"/>
        <v>ACC</v>
      </c>
      <c r="J797" s="636" t="str">
        <f>F797</f>
        <v>Notre Dame</v>
      </c>
      <c r="K797" s="565" t="str">
        <f t="shared" si="156"/>
        <v>Virginia</v>
      </c>
      <c r="L797" s="639">
        <v>5</v>
      </c>
      <c r="M797" s="634">
        <v>63.5</v>
      </c>
      <c r="N797" s="485" t="str">
        <f>J797</f>
        <v>Notre Dame</v>
      </c>
      <c r="O797" s="640">
        <v>28</v>
      </c>
      <c r="P797" s="668" t="str">
        <f t="shared" si="162"/>
        <v>Virginia</v>
      </c>
      <c r="Q797" s="614">
        <v>3</v>
      </c>
      <c r="R797" s="510" t="str">
        <f t="shared" si="163"/>
        <v>Notre Dame</v>
      </c>
      <c r="S797" s="510" t="str">
        <f t="shared" si="164"/>
        <v>Virginia</v>
      </c>
      <c r="T797" s="500" t="str">
        <f>J797</f>
        <v>Notre Dame</v>
      </c>
      <c r="U797" s="481" t="str">
        <f t="shared" si="165"/>
        <v>W</v>
      </c>
      <c r="W797" s="643"/>
      <c r="X797" s="492" t="s">
        <v>502</v>
      </c>
      <c r="Y797" s="644"/>
    </row>
    <row r="798" spans="1:25" ht="16" x14ac:dyDescent="0.8">
      <c r="A798" s="485">
        <v>11</v>
      </c>
      <c r="B798" s="636" t="s">
        <v>39</v>
      </c>
      <c r="C798" s="638">
        <v>44513</v>
      </c>
      <c r="D798" s="630">
        <f>15.5/24</f>
        <v>0.64583333333333337</v>
      </c>
      <c r="E798" s="481" t="s">
        <v>67</v>
      </c>
      <c r="F798" s="636" t="s">
        <v>124</v>
      </c>
      <c r="G798" s="481" t="str">
        <f t="shared" si="152"/>
        <v>ACC</v>
      </c>
      <c r="H798" s="636" t="s">
        <v>234</v>
      </c>
      <c r="I798" s="481" t="str">
        <f t="shared" si="155"/>
        <v>ACC</v>
      </c>
      <c r="J798" s="636" t="str">
        <f t="shared" ref="J798:J805" si="166">H798</f>
        <v>Virginia Tech</v>
      </c>
      <c r="K798" s="565" t="str">
        <f t="shared" si="156"/>
        <v>Duke</v>
      </c>
      <c r="L798" s="639">
        <v>11</v>
      </c>
      <c r="M798" s="634">
        <v>48.5</v>
      </c>
      <c r="N798" s="485" t="str">
        <f>J798</f>
        <v>Virginia Tech</v>
      </c>
      <c r="O798" s="640">
        <v>48</v>
      </c>
      <c r="P798" s="668" t="str">
        <f t="shared" si="162"/>
        <v>Duke</v>
      </c>
      <c r="Q798" s="614">
        <v>17</v>
      </c>
      <c r="R798" s="510" t="str">
        <f t="shared" si="163"/>
        <v>Virginia Tech</v>
      </c>
      <c r="S798" s="510" t="str">
        <f t="shared" si="164"/>
        <v>Duke</v>
      </c>
      <c r="T798" s="500" t="str">
        <f>J798</f>
        <v>Virginia Tech</v>
      </c>
      <c r="U798" s="481" t="str">
        <f t="shared" si="165"/>
        <v>W</v>
      </c>
      <c r="V798" s="492" t="str">
        <f>H798</f>
        <v>Virginia Tech</v>
      </c>
      <c r="W798" s="643">
        <v>38</v>
      </c>
      <c r="X798" s="492" t="str">
        <f>IF(+V798=F798,H798,F798)</f>
        <v>Duke</v>
      </c>
      <c r="Y798" s="644">
        <v>31</v>
      </c>
    </row>
    <row r="799" spans="1:25" ht="16" x14ac:dyDescent="0.8">
      <c r="A799" s="485">
        <v>11</v>
      </c>
      <c r="B799" s="636" t="s">
        <v>39</v>
      </c>
      <c r="C799" s="638">
        <v>44513</v>
      </c>
      <c r="D799" s="630">
        <f>19.5/24</f>
        <v>0.8125</v>
      </c>
      <c r="E799" s="481" t="s">
        <v>145</v>
      </c>
      <c r="F799" s="636" t="s">
        <v>136</v>
      </c>
      <c r="G799" s="481" t="str">
        <f t="shared" si="152"/>
        <v>ACC</v>
      </c>
      <c r="H799" s="636" t="s">
        <v>69</v>
      </c>
      <c r="I799" s="481" t="str">
        <f t="shared" si="155"/>
        <v>ACC</v>
      </c>
      <c r="J799" s="636" t="str">
        <f t="shared" si="166"/>
        <v>Wake Forest</v>
      </c>
      <c r="K799" s="565" t="str">
        <f t="shared" si="156"/>
        <v>North Carolina St</v>
      </c>
      <c r="L799" s="639">
        <v>2.5</v>
      </c>
      <c r="M799" s="634">
        <v>66.5</v>
      </c>
      <c r="N799" s="485" t="str">
        <f>J799</f>
        <v>Wake Forest</v>
      </c>
      <c r="O799" s="640">
        <v>45</v>
      </c>
      <c r="P799" s="668" t="str">
        <f t="shared" si="162"/>
        <v>North Carolina St</v>
      </c>
      <c r="Q799" s="614">
        <v>42</v>
      </c>
      <c r="R799" s="510" t="str">
        <f t="shared" si="163"/>
        <v>Wake Forest</v>
      </c>
      <c r="S799" s="510" t="str">
        <f t="shared" si="164"/>
        <v>North Carolina St</v>
      </c>
      <c r="T799" s="500" t="str">
        <f>J799</f>
        <v>Wake Forest</v>
      </c>
      <c r="U799" s="481" t="str">
        <f t="shared" si="165"/>
        <v>W</v>
      </c>
      <c r="V799" s="492" t="str">
        <f>F799</f>
        <v>North Carolina St</v>
      </c>
      <c r="W799" s="643">
        <v>45</v>
      </c>
      <c r="X799" s="492" t="str">
        <f>IF(+V799=F799,H799,F799)</f>
        <v>Wake Forest</v>
      </c>
      <c r="Y799" s="644">
        <v>42</v>
      </c>
    </row>
    <row r="800" spans="1:25" ht="16" x14ac:dyDescent="0.8">
      <c r="A800" s="485">
        <v>11</v>
      </c>
      <c r="B800" s="636" t="s">
        <v>39</v>
      </c>
      <c r="C800" s="638">
        <v>44513</v>
      </c>
      <c r="D800" s="630">
        <f>12/24</f>
        <v>0.5</v>
      </c>
      <c r="E800" s="481"/>
      <c r="F800" s="636" t="s">
        <v>99</v>
      </c>
      <c r="G800" s="481" t="str">
        <f t="shared" si="152"/>
        <v>B10</v>
      </c>
      <c r="H800" s="636" t="s">
        <v>72</v>
      </c>
      <c r="I800" s="481" t="str">
        <f t="shared" si="155"/>
        <v>B10</v>
      </c>
      <c r="J800" s="636" t="str">
        <f t="shared" si="166"/>
        <v>Indiana</v>
      </c>
      <c r="K800" s="565" t="str">
        <f t="shared" si="156"/>
        <v>Rutgers</v>
      </c>
      <c r="L800" s="639">
        <v>7</v>
      </c>
      <c r="M800" s="634">
        <v>43.5</v>
      </c>
      <c r="N800" s="668" t="str">
        <f>K800</f>
        <v>Rutgers</v>
      </c>
      <c r="O800" s="640">
        <v>38</v>
      </c>
      <c r="P800" s="668" t="str">
        <f t="shared" si="162"/>
        <v>Indiana</v>
      </c>
      <c r="Q800" s="614">
        <v>3</v>
      </c>
      <c r="R800" s="510" t="str">
        <f t="shared" si="163"/>
        <v>Rutgers</v>
      </c>
      <c r="S800" s="510" t="str">
        <f t="shared" si="164"/>
        <v>Indiana</v>
      </c>
      <c r="T800" s="500" t="str">
        <f>K800</f>
        <v>Rutgers</v>
      </c>
      <c r="U800" s="481" t="str">
        <f t="shared" si="165"/>
        <v>W</v>
      </c>
      <c r="V800" s="492" t="str">
        <f>H800</f>
        <v>Indiana</v>
      </c>
      <c r="W800" s="643">
        <v>37</v>
      </c>
      <c r="X800" s="492" t="str">
        <f>IF(+V800=F800,H800,F800)</f>
        <v>Rutgers</v>
      </c>
      <c r="Y800" s="644">
        <v>21</v>
      </c>
    </row>
    <row r="801" spans="1:25" ht="16" x14ac:dyDescent="0.8">
      <c r="A801" s="485">
        <v>11</v>
      </c>
      <c r="B801" s="636" t="s">
        <v>39</v>
      </c>
      <c r="C801" s="638">
        <v>44513</v>
      </c>
      <c r="D801" s="630">
        <f>15.5/24</f>
        <v>0.64583333333333337</v>
      </c>
      <c r="E801" s="481"/>
      <c r="F801" s="636" t="s">
        <v>76</v>
      </c>
      <c r="G801" s="481" t="str">
        <f t="shared" si="152"/>
        <v>B10</v>
      </c>
      <c r="H801" s="636" t="s">
        <v>144</v>
      </c>
      <c r="I801" s="481" t="str">
        <f t="shared" si="155"/>
        <v>B10</v>
      </c>
      <c r="J801" s="636" t="str">
        <f t="shared" si="166"/>
        <v>Iowa</v>
      </c>
      <c r="K801" s="565" t="str">
        <f t="shared" si="156"/>
        <v>Minnesota</v>
      </c>
      <c r="L801" s="639">
        <v>6.5</v>
      </c>
      <c r="M801" s="634">
        <v>37</v>
      </c>
      <c r="N801" s="485" t="str">
        <f>J801</f>
        <v>Iowa</v>
      </c>
      <c r="O801" s="640">
        <v>27</v>
      </c>
      <c r="P801" s="668" t="str">
        <f t="shared" si="162"/>
        <v>Minnesota</v>
      </c>
      <c r="Q801" s="614">
        <v>22</v>
      </c>
      <c r="R801" s="510" t="str">
        <f t="shared" si="163"/>
        <v>Minnesota</v>
      </c>
      <c r="S801" s="510" t="str">
        <f t="shared" si="164"/>
        <v>Iowa</v>
      </c>
      <c r="T801" s="500" t="str">
        <f>K801</f>
        <v>Minnesota</v>
      </c>
      <c r="U801" s="481" t="str">
        <f t="shared" si="165"/>
        <v>W</v>
      </c>
      <c r="V801" s="492" t="str">
        <f>H801</f>
        <v>Iowa</v>
      </c>
      <c r="W801" s="643">
        <v>35</v>
      </c>
      <c r="X801" s="492" t="str">
        <f>IF(+V801=F801,H801,F801)</f>
        <v>Minnesota</v>
      </c>
      <c r="Y801" s="644">
        <v>7</v>
      </c>
    </row>
    <row r="802" spans="1:25" ht="16" x14ac:dyDescent="0.8">
      <c r="A802" s="485">
        <v>11</v>
      </c>
      <c r="B802" s="636" t="s">
        <v>39</v>
      </c>
      <c r="C802" s="638">
        <v>44513</v>
      </c>
      <c r="D802" s="630">
        <f>16/24</f>
        <v>0.66666666666666663</v>
      </c>
      <c r="E802" s="481" t="s">
        <v>127</v>
      </c>
      <c r="F802" s="636" t="s">
        <v>167</v>
      </c>
      <c r="G802" s="481" t="str">
        <f t="shared" si="152"/>
        <v>B10</v>
      </c>
      <c r="H802" s="636" t="s">
        <v>149</v>
      </c>
      <c r="I802" s="481" t="str">
        <f t="shared" si="155"/>
        <v>B10</v>
      </c>
      <c r="J802" s="636" t="str">
        <f t="shared" si="166"/>
        <v>Michigan State</v>
      </c>
      <c r="K802" s="565" t="str">
        <f t="shared" si="156"/>
        <v>Maryland</v>
      </c>
      <c r="L802" s="639">
        <v>13.5</v>
      </c>
      <c r="M802" s="634">
        <v>62.5</v>
      </c>
      <c r="N802" s="668" t="str">
        <f>K802</f>
        <v>Maryland</v>
      </c>
      <c r="O802" s="640">
        <v>40</v>
      </c>
      <c r="P802" s="668" t="str">
        <f t="shared" si="162"/>
        <v>Michigan State</v>
      </c>
      <c r="Q802" s="614">
        <v>21</v>
      </c>
      <c r="R802" s="510" t="str">
        <f t="shared" si="163"/>
        <v>Maryland</v>
      </c>
      <c r="S802" s="510" t="str">
        <f t="shared" si="164"/>
        <v>Michigan State</v>
      </c>
      <c r="T802" s="500" t="str">
        <f>J802</f>
        <v>Michigan State</v>
      </c>
      <c r="U802" s="481" t="str">
        <f t="shared" si="165"/>
        <v>L</v>
      </c>
      <c r="W802" s="643"/>
      <c r="X802" s="492" t="s">
        <v>502</v>
      </c>
      <c r="Y802" s="644"/>
    </row>
    <row r="803" spans="1:25" ht="16" x14ac:dyDescent="0.8">
      <c r="A803" s="485">
        <v>11</v>
      </c>
      <c r="B803" s="636" t="s">
        <v>39</v>
      </c>
      <c r="C803" s="638">
        <v>44513</v>
      </c>
      <c r="D803" s="630">
        <f>15.5/24</f>
        <v>0.64583333333333337</v>
      </c>
      <c r="E803" s="481" t="s">
        <v>145</v>
      </c>
      <c r="F803" s="636" t="s">
        <v>128</v>
      </c>
      <c r="G803" s="481" t="str">
        <f t="shared" si="152"/>
        <v>B10</v>
      </c>
      <c r="H803" s="636" t="s">
        <v>70</v>
      </c>
      <c r="I803" s="481" t="str">
        <f t="shared" si="155"/>
        <v>B10</v>
      </c>
      <c r="J803" s="636" t="str">
        <f t="shared" si="166"/>
        <v>Ohio State</v>
      </c>
      <c r="K803" s="565" t="str">
        <f t="shared" si="156"/>
        <v>Purdue</v>
      </c>
      <c r="L803" s="639">
        <v>20.5</v>
      </c>
      <c r="M803" s="634">
        <v>61.5</v>
      </c>
      <c r="N803" s="485" t="str">
        <f>J803</f>
        <v>Ohio State</v>
      </c>
      <c r="O803" s="640">
        <v>59</v>
      </c>
      <c r="P803" s="668" t="str">
        <f t="shared" si="162"/>
        <v>Purdue</v>
      </c>
      <c r="Q803" s="614">
        <v>31</v>
      </c>
      <c r="R803" s="510" t="str">
        <f t="shared" si="163"/>
        <v>Ohio State</v>
      </c>
      <c r="S803" s="510" t="str">
        <f t="shared" si="164"/>
        <v>Purdue</v>
      </c>
      <c r="T803" s="500" t="str">
        <f>K803</f>
        <v>Purdue</v>
      </c>
      <c r="U803" s="481" t="str">
        <f t="shared" si="165"/>
        <v>L</v>
      </c>
      <c r="W803" s="643"/>
      <c r="X803" s="492" t="s">
        <v>502</v>
      </c>
      <c r="Y803" s="644"/>
    </row>
    <row r="804" spans="1:25" ht="16" x14ac:dyDescent="0.8">
      <c r="A804" s="485">
        <v>11</v>
      </c>
      <c r="B804" s="636" t="s">
        <v>39</v>
      </c>
      <c r="C804" s="638">
        <v>44513</v>
      </c>
      <c r="D804" s="630">
        <f>12/24</f>
        <v>0.5</v>
      </c>
      <c r="E804" s="481" t="s">
        <v>145</v>
      </c>
      <c r="F804" s="636" t="s">
        <v>147</v>
      </c>
      <c r="G804" s="481" t="str">
        <f t="shared" si="152"/>
        <v>B10</v>
      </c>
      <c r="H804" s="636" t="s">
        <v>155</v>
      </c>
      <c r="I804" s="481" t="str">
        <f t="shared" si="155"/>
        <v>B10</v>
      </c>
      <c r="J804" s="636" t="str">
        <f t="shared" si="166"/>
        <v>Penn State</v>
      </c>
      <c r="K804" s="565" t="str">
        <f t="shared" si="156"/>
        <v>Michigan</v>
      </c>
      <c r="L804" s="639">
        <v>1</v>
      </c>
      <c r="M804" s="634">
        <v>48.5</v>
      </c>
      <c r="N804" s="668" t="str">
        <f>K804</f>
        <v>Michigan</v>
      </c>
      <c r="O804" s="640">
        <v>21</v>
      </c>
      <c r="P804" s="668" t="str">
        <f t="shared" si="162"/>
        <v>Penn State</v>
      </c>
      <c r="Q804" s="614">
        <v>17</v>
      </c>
      <c r="R804" s="510" t="str">
        <f t="shared" si="163"/>
        <v>Michigan</v>
      </c>
      <c r="S804" s="510" t="str">
        <f t="shared" si="164"/>
        <v>Penn State</v>
      </c>
      <c r="T804" s="500" t="str">
        <f>K804</f>
        <v>Michigan</v>
      </c>
      <c r="U804" s="481" t="str">
        <f t="shared" si="165"/>
        <v>W</v>
      </c>
      <c r="V804" s="492" t="str">
        <f>H804</f>
        <v>Penn State</v>
      </c>
      <c r="W804" s="643">
        <v>27</v>
      </c>
      <c r="X804" s="492" t="str">
        <f>IF(+V804=F804,H804,F804)</f>
        <v>Michigan</v>
      </c>
      <c r="Y804" s="644">
        <v>17</v>
      </c>
    </row>
    <row r="805" spans="1:25" ht="16" x14ac:dyDescent="0.8">
      <c r="A805" s="485">
        <v>11</v>
      </c>
      <c r="B805" s="636" t="s">
        <v>39</v>
      </c>
      <c r="C805" s="638">
        <v>44513</v>
      </c>
      <c r="D805" s="630">
        <f>12/24</f>
        <v>0.5</v>
      </c>
      <c r="E805" s="481" t="s">
        <v>272</v>
      </c>
      <c r="F805" s="636" t="s">
        <v>153</v>
      </c>
      <c r="G805" s="481" t="str">
        <f t="shared" si="152"/>
        <v>B10</v>
      </c>
      <c r="H805" s="636" t="s">
        <v>101</v>
      </c>
      <c r="I805" s="481" t="str">
        <f t="shared" si="155"/>
        <v>B10</v>
      </c>
      <c r="J805" s="636" t="str">
        <f t="shared" si="166"/>
        <v>Wisconsin</v>
      </c>
      <c r="K805" s="565" t="str">
        <f t="shared" si="156"/>
        <v>Northwestern</v>
      </c>
      <c r="L805" s="639">
        <v>24.5</v>
      </c>
      <c r="M805" s="634">
        <v>41.5</v>
      </c>
      <c r="N805" s="485" t="str">
        <f>J805</f>
        <v>Wisconsin</v>
      </c>
      <c r="O805" s="640">
        <v>35</v>
      </c>
      <c r="P805" s="668" t="str">
        <f t="shared" si="162"/>
        <v>Northwestern</v>
      </c>
      <c r="Q805" s="614">
        <v>7</v>
      </c>
      <c r="R805" s="510" t="str">
        <f t="shared" si="163"/>
        <v>Wisconsin</v>
      </c>
      <c r="S805" s="510" t="str">
        <f t="shared" si="164"/>
        <v>Northwestern</v>
      </c>
      <c r="T805" s="500" t="str">
        <f>K805</f>
        <v>Northwestern</v>
      </c>
      <c r="U805" s="481" t="str">
        <f t="shared" si="165"/>
        <v>L</v>
      </c>
      <c r="V805" s="492" t="str">
        <f>F805</f>
        <v>Northwestern</v>
      </c>
      <c r="W805" s="643">
        <v>17</v>
      </c>
      <c r="X805" s="492" t="str">
        <f>IF(+V805=F805,H805,F805)</f>
        <v>Wisconsin</v>
      </c>
      <c r="Y805" s="644">
        <v>7</v>
      </c>
    </row>
    <row r="806" spans="1:25" ht="16" x14ac:dyDescent="0.8">
      <c r="A806" s="485">
        <v>11</v>
      </c>
      <c r="B806" s="636" t="s">
        <v>39</v>
      </c>
      <c r="C806" s="638">
        <v>44513</v>
      </c>
      <c r="D806" s="630">
        <f>12/24</f>
        <v>0.5</v>
      </c>
      <c r="E806" s="481" t="s">
        <v>127</v>
      </c>
      <c r="F806" s="636" t="s">
        <v>164</v>
      </c>
      <c r="G806" s="481" t="str">
        <f t="shared" si="152"/>
        <v>B12</v>
      </c>
      <c r="H806" s="636" t="s">
        <v>156</v>
      </c>
      <c r="I806" s="481" t="str">
        <f t="shared" si="155"/>
        <v>B12</v>
      </c>
      <c r="J806" s="636" t="str">
        <f>F806</f>
        <v>Oklahoma</v>
      </c>
      <c r="K806" s="565" t="str">
        <f t="shared" si="156"/>
        <v>Baylor</v>
      </c>
      <c r="L806" s="639">
        <v>5.5</v>
      </c>
      <c r="M806" s="634">
        <v>62.5</v>
      </c>
      <c r="N806" s="668" t="str">
        <f>K806</f>
        <v>Baylor</v>
      </c>
      <c r="O806" s="640">
        <v>27</v>
      </c>
      <c r="P806" s="668" t="str">
        <f t="shared" si="162"/>
        <v>Oklahoma</v>
      </c>
      <c r="Q806" s="614">
        <v>14</v>
      </c>
      <c r="R806" s="510" t="str">
        <f t="shared" si="163"/>
        <v>Baylor</v>
      </c>
      <c r="S806" s="510" t="str">
        <f t="shared" si="164"/>
        <v>Oklahoma</v>
      </c>
      <c r="T806" s="500" t="str">
        <f>H806</f>
        <v>Baylor</v>
      </c>
      <c r="U806" s="481" t="str">
        <f t="shared" si="165"/>
        <v>W</v>
      </c>
      <c r="V806" s="492" t="str">
        <f>F806</f>
        <v>Oklahoma</v>
      </c>
      <c r="W806" s="643">
        <v>27</v>
      </c>
      <c r="X806" s="492" t="str">
        <f>IF(+V806=F806,H806,F806)</f>
        <v>Baylor</v>
      </c>
      <c r="Y806" s="644">
        <v>24</v>
      </c>
    </row>
    <row r="807" spans="1:25" ht="16" x14ac:dyDescent="0.8">
      <c r="A807" s="485">
        <v>11</v>
      </c>
      <c r="B807" s="636" t="s">
        <v>39</v>
      </c>
      <c r="C807" s="638">
        <v>44513</v>
      </c>
      <c r="D807" s="630">
        <f>12/24</f>
        <v>0.5</v>
      </c>
      <c r="E807" s="481"/>
      <c r="F807" s="636" t="s">
        <v>235</v>
      </c>
      <c r="G807" s="481" t="str">
        <f t="shared" si="152"/>
        <v>B12</v>
      </c>
      <c r="H807" s="636" t="s">
        <v>162</v>
      </c>
      <c r="I807" s="481" t="str">
        <f t="shared" si="155"/>
        <v>B12</v>
      </c>
      <c r="J807" s="636" t="str">
        <f>H807</f>
        <v>Kansas State</v>
      </c>
      <c r="K807" s="565" t="str">
        <f t="shared" si="156"/>
        <v>West Virginia</v>
      </c>
      <c r="L807" s="639">
        <v>7</v>
      </c>
      <c r="M807" s="634">
        <v>47</v>
      </c>
      <c r="N807" s="668" t="str">
        <f>J807</f>
        <v>Kansas State</v>
      </c>
      <c r="O807" s="640">
        <v>34</v>
      </c>
      <c r="P807" s="668" t="str">
        <f t="shared" si="162"/>
        <v>West Virginia</v>
      </c>
      <c r="Q807" s="614">
        <v>17</v>
      </c>
      <c r="R807" s="510" t="str">
        <f t="shared" si="163"/>
        <v>Kansas State</v>
      </c>
      <c r="S807" s="510" t="str">
        <f t="shared" si="164"/>
        <v>West Virginia</v>
      </c>
      <c r="T807" s="500" t="str">
        <f>K807</f>
        <v>West Virginia</v>
      </c>
      <c r="U807" s="481" t="str">
        <f t="shared" si="165"/>
        <v>L</v>
      </c>
      <c r="V807" s="492" t="str">
        <f>F807</f>
        <v>West Virginia</v>
      </c>
      <c r="W807" s="643">
        <v>37</v>
      </c>
      <c r="X807" s="492" t="str">
        <f>IF(+V807=F807,H807,F807)</f>
        <v>Kansas State</v>
      </c>
      <c r="Y807" s="644">
        <v>10</v>
      </c>
    </row>
    <row r="808" spans="1:25" ht="16" x14ac:dyDescent="0.8">
      <c r="A808" s="485">
        <v>11</v>
      </c>
      <c r="B808" s="636" t="s">
        <v>39</v>
      </c>
      <c r="C808" s="638">
        <v>44513</v>
      </c>
      <c r="D808" s="630">
        <f>20/24</f>
        <v>0.83333333333333337</v>
      </c>
      <c r="E808" s="481"/>
      <c r="F808" s="636" t="s">
        <v>166</v>
      </c>
      <c r="G808" s="481" t="str">
        <f t="shared" si="152"/>
        <v>B12</v>
      </c>
      <c r="H808" s="636" t="s">
        <v>79</v>
      </c>
      <c r="I808" s="481" t="str">
        <f t="shared" si="155"/>
        <v>B12</v>
      </c>
      <c r="J808" s="636" t="str">
        <f>H808</f>
        <v>Oklahoma State</v>
      </c>
      <c r="K808" s="565" t="str">
        <f t="shared" si="156"/>
        <v>TCU</v>
      </c>
      <c r="L808" s="639">
        <v>13.5</v>
      </c>
      <c r="M808" s="634">
        <v>54.5</v>
      </c>
      <c r="N808" s="485" t="str">
        <f>J808</f>
        <v>Oklahoma State</v>
      </c>
      <c r="O808" s="640">
        <v>63</v>
      </c>
      <c r="P808" s="668" t="str">
        <f t="shared" si="162"/>
        <v>TCU</v>
      </c>
      <c r="Q808" s="614">
        <v>17</v>
      </c>
      <c r="R808" s="510" t="str">
        <f t="shared" si="163"/>
        <v>Oklahoma State</v>
      </c>
      <c r="S808" s="510" t="str">
        <f t="shared" si="164"/>
        <v>TCU</v>
      </c>
      <c r="T808" s="500" t="str">
        <f>J808</f>
        <v>Oklahoma State</v>
      </c>
      <c r="U808" s="481" t="str">
        <f t="shared" si="165"/>
        <v>W</v>
      </c>
      <c r="V808" s="492" t="str">
        <f>F808</f>
        <v>TCU</v>
      </c>
      <c r="W808" s="643">
        <v>29</v>
      </c>
      <c r="X808" s="492" t="str">
        <f>IF(+V808=F808,H808,F808)</f>
        <v>Oklahoma State</v>
      </c>
      <c r="Y808" s="644">
        <v>22</v>
      </c>
    </row>
    <row r="809" spans="1:25" ht="16" x14ac:dyDescent="0.8">
      <c r="A809" s="485">
        <v>11</v>
      </c>
      <c r="B809" s="636" t="s">
        <v>39</v>
      </c>
      <c r="C809" s="638">
        <v>44513</v>
      </c>
      <c r="D809" s="630">
        <f>19.5/24</f>
        <v>0.8125</v>
      </c>
      <c r="E809" s="481" t="s">
        <v>102</v>
      </c>
      <c r="F809" s="636" t="s">
        <v>160</v>
      </c>
      <c r="G809" s="481" t="str">
        <f t="shared" si="152"/>
        <v>B12</v>
      </c>
      <c r="H809" s="636" t="s">
        <v>168</v>
      </c>
      <c r="I809" s="481" t="str">
        <f t="shared" si="155"/>
        <v>B12</v>
      </c>
      <c r="J809" s="636" t="str">
        <f>H809</f>
        <v>Texas</v>
      </c>
      <c r="K809" s="565" t="str">
        <f t="shared" si="156"/>
        <v>Kansas</v>
      </c>
      <c r="L809" s="639">
        <v>30</v>
      </c>
      <c r="M809" s="634">
        <v>60.5</v>
      </c>
      <c r="N809" s="668" t="str">
        <f>K809</f>
        <v>Kansas</v>
      </c>
      <c r="O809" s="640">
        <v>57</v>
      </c>
      <c r="P809" s="668" t="str">
        <f t="shared" si="162"/>
        <v>Texas</v>
      </c>
      <c r="Q809" s="614">
        <v>56</v>
      </c>
      <c r="R809" s="510" t="str">
        <f t="shared" si="163"/>
        <v>Kansas</v>
      </c>
      <c r="S809" s="510" t="str">
        <f t="shared" si="164"/>
        <v>Texas</v>
      </c>
      <c r="T809" s="500" t="str">
        <f>J809</f>
        <v>Texas</v>
      </c>
      <c r="U809" s="481" t="str">
        <f t="shared" si="165"/>
        <v>L</v>
      </c>
      <c r="W809" s="643"/>
      <c r="X809" s="492" t="s">
        <v>502</v>
      </c>
      <c r="Y809" s="644"/>
    </row>
    <row r="810" spans="1:25" ht="16" x14ac:dyDescent="0.8">
      <c r="A810" s="485">
        <v>11</v>
      </c>
      <c r="B810" s="636" t="s">
        <v>39</v>
      </c>
      <c r="C810" s="638">
        <v>44513</v>
      </c>
      <c r="D810" s="630">
        <f>15.5/24</f>
        <v>0.64583333333333337</v>
      </c>
      <c r="E810" s="481" t="s">
        <v>272</v>
      </c>
      <c r="F810" s="636" t="s">
        <v>158</v>
      </c>
      <c r="G810" s="481" t="str">
        <f t="shared" si="152"/>
        <v>B12</v>
      </c>
      <c r="H810" s="636" t="s">
        <v>170</v>
      </c>
      <c r="I810" s="481" t="str">
        <f t="shared" si="155"/>
        <v>B12</v>
      </c>
      <c r="J810" s="636" t="str">
        <f>F810</f>
        <v>Iowa State</v>
      </c>
      <c r="K810" s="565" t="str">
        <f t="shared" si="156"/>
        <v>Texas Tech</v>
      </c>
      <c r="L810" s="639">
        <v>10.5</v>
      </c>
      <c r="M810" s="634">
        <v>58.5</v>
      </c>
      <c r="N810" s="668" t="str">
        <f>K810</f>
        <v>Texas Tech</v>
      </c>
      <c r="O810" s="640">
        <v>41</v>
      </c>
      <c r="P810" s="668" t="str">
        <f t="shared" si="162"/>
        <v>Iowa State</v>
      </c>
      <c r="Q810" s="614">
        <v>28</v>
      </c>
      <c r="R810" s="510" t="str">
        <f t="shared" si="163"/>
        <v>Texas Tech</v>
      </c>
      <c r="S810" s="510" t="str">
        <f t="shared" si="164"/>
        <v>Iowa State</v>
      </c>
      <c r="T810" s="500" t="str">
        <f>J810</f>
        <v>Iowa State</v>
      </c>
      <c r="U810" s="481" t="str">
        <f t="shared" si="165"/>
        <v>L</v>
      </c>
      <c r="V810" s="492" t="str">
        <f>F810</f>
        <v>Iowa State</v>
      </c>
      <c r="W810" s="643">
        <v>31</v>
      </c>
      <c r="X810" s="492" t="str">
        <f>IF(+V810=F810,H810,F810)</f>
        <v>Texas Tech</v>
      </c>
      <c r="Y810" s="644">
        <v>15</v>
      </c>
    </row>
    <row r="811" spans="1:25" ht="16" x14ac:dyDescent="0.8">
      <c r="A811" s="485">
        <v>11</v>
      </c>
      <c r="B811" s="636" t="s">
        <v>39</v>
      </c>
      <c r="C811" s="638">
        <v>44513</v>
      </c>
      <c r="D811" s="630">
        <f>15.5/24</f>
        <v>0.64583333333333337</v>
      </c>
      <c r="E811" s="481"/>
      <c r="F811" s="636" t="s">
        <v>107</v>
      </c>
      <c r="G811" s="481" t="str">
        <f t="shared" si="152"/>
        <v>CUSA</v>
      </c>
      <c r="H811" s="636" t="s">
        <v>172</v>
      </c>
      <c r="I811" s="481" t="str">
        <f t="shared" si="155"/>
        <v>CUSA</v>
      </c>
      <c r="J811" s="636" t="str">
        <f>H811</f>
        <v>Louisiana Tech</v>
      </c>
      <c r="K811" s="565" t="str">
        <f t="shared" si="156"/>
        <v>UNC Charlotte</v>
      </c>
      <c r="L811" s="639">
        <v>6.5</v>
      </c>
      <c r="M811" s="634">
        <v>57</v>
      </c>
      <c r="N811" s="485" t="str">
        <f>J811</f>
        <v>Louisiana Tech</v>
      </c>
      <c r="O811" s="640">
        <v>42</v>
      </c>
      <c r="P811" s="668" t="str">
        <f t="shared" si="162"/>
        <v>UNC Charlotte</v>
      </c>
      <c r="Q811" s="614">
        <v>32</v>
      </c>
      <c r="R811" s="510" t="str">
        <f t="shared" si="163"/>
        <v>Louisiana Tech</v>
      </c>
      <c r="S811" s="510" t="str">
        <f t="shared" si="164"/>
        <v>UNC Charlotte</v>
      </c>
      <c r="T811" s="500" t="str">
        <f>K811</f>
        <v>UNC Charlotte</v>
      </c>
      <c r="U811" s="481" t="str">
        <f t="shared" si="165"/>
        <v>L</v>
      </c>
      <c r="W811" s="643"/>
      <c r="X811" s="492" t="s">
        <v>502</v>
      </c>
      <c r="Y811" s="644"/>
    </row>
    <row r="812" spans="1:25" ht="16" x14ac:dyDescent="0.8">
      <c r="A812" s="485">
        <v>11</v>
      </c>
      <c r="B812" s="636" t="s">
        <v>39</v>
      </c>
      <c r="C812" s="638">
        <v>44513</v>
      </c>
      <c r="D812" s="630">
        <f>15.5/24</f>
        <v>0.64583333333333337</v>
      </c>
      <c r="E812" s="481" t="s">
        <v>52</v>
      </c>
      <c r="F812" s="636" t="s">
        <v>185</v>
      </c>
      <c r="G812" s="481" t="str">
        <f t="shared" si="152"/>
        <v>CUSA</v>
      </c>
      <c r="H812" s="636" t="s">
        <v>174</v>
      </c>
      <c r="I812" s="481" t="str">
        <f t="shared" si="155"/>
        <v>CUSA</v>
      </c>
      <c r="J812" s="636" t="str">
        <f>H812</f>
        <v>Marshall</v>
      </c>
      <c r="K812" s="565" t="str">
        <f t="shared" si="156"/>
        <v>UAB</v>
      </c>
      <c r="L812" s="639">
        <v>4.5</v>
      </c>
      <c r="M812" s="634">
        <v>54.5</v>
      </c>
      <c r="N812" s="668" t="str">
        <f>K812</f>
        <v>UAB</v>
      </c>
      <c r="O812" s="640">
        <v>21</v>
      </c>
      <c r="P812" s="668" t="str">
        <f t="shared" si="162"/>
        <v>Marshall</v>
      </c>
      <c r="Q812" s="614">
        <v>14</v>
      </c>
      <c r="R812" s="510" t="str">
        <f t="shared" si="163"/>
        <v>UAB</v>
      </c>
      <c r="S812" s="510" t="str">
        <f t="shared" si="164"/>
        <v>Marshall</v>
      </c>
      <c r="T812" s="500" t="str">
        <f>J812</f>
        <v>Marshall</v>
      </c>
      <c r="U812" s="481" t="str">
        <f t="shared" si="165"/>
        <v>L</v>
      </c>
      <c r="V812" s="492" t="str">
        <f>F812</f>
        <v>UAB</v>
      </c>
      <c r="W812" s="643">
        <v>22</v>
      </c>
      <c r="X812" s="492" t="str">
        <f>IF(+V812=F812,H812,F812)</f>
        <v>Marshall</v>
      </c>
      <c r="Y812" s="644">
        <v>13</v>
      </c>
    </row>
    <row r="813" spans="1:25" ht="16" x14ac:dyDescent="0.8">
      <c r="A813" s="485">
        <v>11</v>
      </c>
      <c r="B813" s="636" t="s">
        <v>39</v>
      </c>
      <c r="C813" s="638">
        <v>44513</v>
      </c>
      <c r="D813" s="630">
        <f>15.5/24</f>
        <v>0.64583333333333337</v>
      </c>
      <c r="E813" s="481" t="s">
        <v>59</v>
      </c>
      <c r="F813" s="636" t="s">
        <v>112</v>
      </c>
      <c r="G813" s="481" t="str">
        <f t="shared" si="152"/>
        <v>CUSA</v>
      </c>
      <c r="H813" s="500" t="s">
        <v>176</v>
      </c>
      <c r="I813" s="481" t="str">
        <f t="shared" si="155"/>
        <v>CUSA</v>
      </c>
      <c r="J813" s="500" t="str">
        <f>H813</f>
        <v>Middle Tenn St</v>
      </c>
      <c r="K813" s="565" t="str">
        <f t="shared" si="156"/>
        <v>Florida Intl</v>
      </c>
      <c r="L813" s="639">
        <v>10</v>
      </c>
      <c r="M813" s="634">
        <v>56</v>
      </c>
      <c r="N813" s="668" t="str">
        <f>J813</f>
        <v>Middle Tenn St</v>
      </c>
      <c r="O813" s="640">
        <v>50</v>
      </c>
      <c r="P813" s="668" t="str">
        <f t="shared" si="162"/>
        <v>Florida Intl</v>
      </c>
      <c r="Q813" s="614">
        <v>10</v>
      </c>
      <c r="R813" s="510" t="str">
        <f t="shared" si="163"/>
        <v>Middle Tenn St</v>
      </c>
      <c r="S813" s="510" t="str">
        <f t="shared" si="164"/>
        <v>Florida Intl</v>
      </c>
      <c r="T813" s="500" t="str">
        <f>K813</f>
        <v>Florida Intl</v>
      </c>
      <c r="U813" s="481" t="str">
        <f t="shared" si="165"/>
        <v>L</v>
      </c>
      <c r="V813" s="818" t="str">
        <f>H813</f>
        <v>Middle Tenn St</v>
      </c>
      <c r="W813" s="643">
        <v>31</v>
      </c>
      <c r="X813" s="492" t="str">
        <f>IF(+V813=F813,H813,F813)</f>
        <v>Florida Intl</v>
      </c>
      <c r="Y813" s="644">
        <v>28</v>
      </c>
    </row>
    <row r="814" spans="1:25" ht="16" x14ac:dyDescent="0.8">
      <c r="A814" s="485">
        <v>11</v>
      </c>
      <c r="B814" s="636" t="s">
        <v>39</v>
      </c>
      <c r="C814" s="638">
        <v>44513</v>
      </c>
      <c r="D814" s="630">
        <f>16/24</f>
        <v>0.66666666666666663</v>
      </c>
      <c r="E814" s="481"/>
      <c r="F814" s="636" t="s">
        <v>163</v>
      </c>
      <c r="G814" s="481" t="str">
        <f t="shared" si="152"/>
        <v>CUSA</v>
      </c>
      <c r="H814" s="636" t="s">
        <v>178</v>
      </c>
      <c r="I814" s="481" t="str">
        <f t="shared" si="155"/>
        <v>CUSA</v>
      </c>
      <c r="J814" s="636" t="str">
        <f>F814</f>
        <v>UTEP</v>
      </c>
      <c r="K814" s="565" t="str">
        <f t="shared" si="156"/>
        <v>North Texas</v>
      </c>
      <c r="L814" s="639">
        <v>1</v>
      </c>
      <c r="M814" s="634">
        <v>55</v>
      </c>
      <c r="N814" s="668" t="str">
        <f>K814</f>
        <v>North Texas</v>
      </c>
      <c r="O814" s="640">
        <v>20</v>
      </c>
      <c r="P814" s="668" t="str">
        <f t="shared" si="162"/>
        <v>UTEP</v>
      </c>
      <c r="Q814" s="614">
        <v>17</v>
      </c>
      <c r="R814" s="510" t="str">
        <f t="shared" si="163"/>
        <v>North Texas</v>
      </c>
      <c r="S814" s="510" t="str">
        <f t="shared" si="164"/>
        <v>UTEP</v>
      </c>
      <c r="T814" s="500" t="str">
        <f>J814</f>
        <v>UTEP</v>
      </c>
      <c r="U814" s="481" t="str">
        <f t="shared" si="165"/>
        <v>L</v>
      </c>
      <c r="V814" s="492" t="str">
        <f>H814</f>
        <v>North Texas</v>
      </c>
      <c r="W814" s="643">
        <v>45</v>
      </c>
      <c r="X814" s="492" t="str">
        <f>IF(+V814=F814,H814,F814)</f>
        <v>UTEP</v>
      </c>
      <c r="Y814" s="644">
        <v>43</v>
      </c>
    </row>
    <row r="815" spans="1:25" ht="16" x14ac:dyDescent="0.8">
      <c r="A815" s="485">
        <v>11</v>
      </c>
      <c r="B815" s="636" t="s">
        <v>39</v>
      </c>
      <c r="C815" s="638">
        <v>44513</v>
      </c>
      <c r="D815" s="630">
        <f>15.5/24</f>
        <v>0.64583333333333337</v>
      </c>
      <c r="E815" s="481"/>
      <c r="F815" s="636" t="s">
        <v>104</v>
      </c>
      <c r="G815" s="481" t="str">
        <f t="shared" si="152"/>
        <v>CUSA</v>
      </c>
      <c r="H815" s="636" t="s">
        <v>180</v>
      </c>
      <c r="I815" s="481" t="str">
        <f t="shared" si="155"/>
        <v>CUSA</v>
      </c>
      <c r="J815" s="636" t="str">
        <f>F815</f>
        <v>Florida Atlantic</v>
      </c>
      <c r="K815" s="565" t="str">
        <f t="shared" si="156"/>
        <v>Old Dominion</v>
      </c>
      <c r="L815" s="639">
        <v>6.5</v>
      </c>
      <c r="M815" s="634">
        <v>49.5</v>
      </c>
      <c r="N815" s="668" t="str">
        <f>K815</f>
        <v>Old Dominion</v>
      </c>
      <c r="O815" s="640">
        <v>30</v>
      </c>
      <c r="P815" s="668" t="str">
        <f t="shared" si="162"/>
        <v>Florida Atlantic</v>
      </c>
      <c r="Q815" s="614">
        <v>16</v>
      </c>
      <c r="R815" s="510" t="str">
        <f t="shared" si="163"/>
        <v>Old Dominion</v>
      </c>
      <c r="S815" s="510" t="str">
        <f t="shared" si="164"/>
        <v>Florida Atlantic</v>
      </c>
      <c r="T815" s="500" t="str">
        <f>J815</f>
        <v>Florida Atlantic</v>
      </c>
      <c r="U815" s="481" t="str">
        <f t="shared" si="165"/>
        <v>L</v>
      </c>
      <c r="W815" s="643"/>
      <c r="X815" s="492" t="s">
        <v>502</v>
      </c>
      <c r="Y815" s="644"/>
    </row>
    <row r="816" spans="1:25" ht="16" x14ac:dyDescent="0.8">
      <c r="A816" s="485">
        <v>11</v>
      </c>
      <c r="B816" s="636" t="s">
        <v>39</v>
      </c>
      <c r="C816" s="638">
        <v>44513</v>
      </c>
      <c r="D816" s="630">
        <f>14/24</f>
        <v>0.58333333333333337</v>
      </c>
      <c r="E816" s="481"/>
      <c r="F816" s="636" t="s">
        <v>189</v>
      </c>
      <c r="G816" s="481" t="str">
        <f t="shared" si="152"/>
        <v>CUSA</v>
      </c>
      <c r="H816" s="636" t="s">
        <v>43</v>
      </c>
      <c r="I816" s="481" t="str">
        <f t="shared" si="155"/>
        <v>CUSA</v>
      </c>
      <c r="J816" s="636" t="str">
        <f>F816</f>
        <v>Western Kentucky</v>
      </c>
      <c r="K816" s="565" t="str">
        <f t="shared" si="156"/>
        <v>Rice</v>
      </c>
      <c r="L816" s="639">
        <v>18.5</v>
      </c>
      <c r="M816" s="634">
        <v>62.5</v>
      </c>
      <c r="N816" s="485" t="str">
        <f>J816</f>
        <v>Western Kentucky</v>
      </c>
      <c r="O816" s="640">
        <v>42</v>
      </c>
      <c r="P816" s="668" t="str">
        <f t="shared" si="162"/>
        <v>Rice</v>
      </c>
      <c r="Q816" s="614">
        <v>21</v>
      </c>
      <c r="R816" s="510" t="str">
        <f t="shared" si="163"/>
        <v>Western Kentucky</v>
      </c>
      <c r="S816" s="510" t="str">
        <f t="shared" si="164"/>
        <v>Rice</v>
      </c>
      <c r="T816" s="500" t="str">
        <f>J816</f>
        <v>Western Kentucky</v>
      </c>
      <c r="U816" s="481" t="str">
        <f t="shared" si="165"/>
        <v>W</v>
      </c>
      <c r="W816" s="643"/>
      <c r="X816" s="492" t="s">
        <v>502</v>
      </c>
      <c r="Y816" s="644"/>
    </row>
    <row r="817" spans="1:25" ht="16" x14ac:dyDescent="0.8">
      <c r="A817" s="485">
        <v>11</v>
      </c>
      <c r="B817" s="636" t="s">
        <v>39</v>
      </c>
      <c r="C817" s="638">
        <v>44513</v>
      </c>
      <c r="D817" s="630">
        <f>15.5/24</f>
        <v>0.64583333333333337</v>
      </c>
      <c r="E817" s="481"/>
      <c r="F817" s="636" t="s">
        <v>182</v>
      </c>
      <c r="G817" s="481" t="str">
        <f t="shared" si="152"/>
        <v>CUSA</v>
      </c>
      <c r="H817" s="636" t="s">
        <v>187</v>
      </c>
      <c r="I817" s="481" t="str">
        <f t="shared" si="155"/>
        <v>CUSA</v>
      </c>
      <c r="J817" s="636" t="str">
        <f>H817</f>
        <v>UT San Antonio</v>
      </c>
      <c r="K817" s="565" t="str">
        <f t="shared" si="156"/>
        <v>Southern Miss</v>
      </c>
      <c r="L817" s="639">
        <v>33</v>
      </c>
      <c r="M817" s="634">
        <v>54.45</v>
      </c>
      <c r="N817" s="485" t="str">
        <f>J817</f>
        <v>UT San Antonio</v>
      </c>
      <c r="O817" s="640">
        <v>27</v>
      </c>
      <c r="P817" s="668" t="str">
        <f t="shared" si="162"/>
        <v>Southern Miss</v>
      </c>
      <c r="Q817" s="614">
        <v>17</v>
      </c>
      <c r="R817" s="510" t="str">
        <f t="shared" si="163"/>
        <v>Southern Miss</v>
      </c>
      <c r="S817" s="510" t="str">
        <f t="shared" si="164"/>
        <v>UT San Antonio</v>
      </c>
      <c r="T817" s="500" t="str">
        <f>J817</f>
        <v>UT San Antonio</v>
      </c>
      <c r="U817" s="481" t="str">
        <f t="shared" si="165"/>
        <v>L</v>
      </c>
      <c r="V817" s="492" t="str">
        <f>H817</f>
        <v>UT San Antonio</v>
      </c>
      <c r="W817" s="643">
        <v>23</v>
      </c>
      <c r="X817" s="492" t="str">
        <f>IF(+V817=F817,H817,F817)</f>
        <v>Southern Miss</v>
      </c>
      <c r="Y817" s="644">
        <v>20</v>
      </c>
    </row>
    <row r="818" spans="1:25" ht="16" x14ac:dyDescent="0.8">
      <c r="A818" s="485">
        <v>11</v>
      </c>
      <c r="B818" s="636" t="s">
        <v>39</v>
      </c>
      <c r="C818" s="638">
        <v>44513</v>
      </c>
      <c r="D818" s="630">
        <f>12/24</f>
        <v>0.5</v>
      </c>
      <c r="E818" s="481" t="s">
        <v>52</v>
      </c>
      <c r="F818" s="636" t="s">
        <v>292</v>
      </c>
      <c r="G818" s="481" t="str">
        <f t="shared" ref="G818:G881" si="167">VLOOKUP(+F818,$F$995:$G$1242,2,FALSE)</f>
        <v>1AA</v>
      </c>
      <c r="H818" s="636" t="s">
        <v>106</v>
      </c>
      <c r="I818" s="481" t="str">
        <f t="shared" si="155"/>
        <v>Ind</v>
      </c>
      <c r="J818" s="636"/>
      <c r="K818" s="565" t="str">
        <f t="shared" si="156"/>
        <v>1AA Bucknell</v>
      </c>
      <c r="L818" s="639">
        <v>0</v>
      </c>
      <c r="M818" s="634">
        <v>0</v>
      </c>
      <c r="N818" s="485" t="str">
        <f>H818</f>
        <v>Army</v>
      </c>
      <c r="O818" s="640">
        <v>63</v>
      </c>
      <c r="P818" s="668" t="str">
        <f t="shared" si="162"/>
        <v>1AA Bucknell</v>
      </c>
      <c r="Q818" s="614">
        <v>10</v>
      </c>
      <c r="R818" s="510"/>
      <c r="S818" s="510"/>
      <c r="T818" s="500"/>
      <c r="U818" s="481"/>
      <c r="W818" s="643"/>
      <c r="X818" s="492" t="s">
        <v>502</v>
      </c>
      <c r="Y818" s="644"/>
    </row>
    <row r="819" spans="1:25" ht="16" x14ac:dyDescent="0.8">
      <c r="A819" s="485">
        <v>11</v>
      </c>
      <c r="B819" s="636" t="s">
        <v>39</v>
      </c>
      <c r="C819" s="638">
        <v>44513</v>
      </c>
      <c r="D819" s="630">
        <f>12/24</f>
        <v>0.5</v>
      </c>
      <c r="E819" s="481"/>
      <c r="F819" s="636" t="s">
        <v>276</v>
      </c>
      <c r="G819" s="481" t="str">
        <f t="shared" si="167"/>
        <v>1AA</v>
      </c>
      <c r="H819" s="636" t="s">
        <v>51</v>
      </c>
      <c r="I819" s="481" t="str">
        <f t="shared" si="155"/>
        <v>Ind</v>
      </c>
      <c r="J819" s="636"/>
      <c r="K819" s="565" t="str">
        <f t="shared" si="156"/>
        <v>1AA Maine</v>
      </c>
      <c r="L819" s="639">
        <v>0</v>
      </c>
      <c r="M819" s="634">
        <v>0</v>
      </c>
      <c r="N819" s="485" t="str">
        <f>F819</f>
        <v>1AA Maine</v>
      </c>
      <c r="O819" s="640">
        <v>35</v>
      </c>
      <c r="P819" s="668" t="str">
        <f t="shared" si="162"/>
        <v>Massachusetts</v>
      </c>
      <c r="Q819" s="614">
        <v>10</v>
      </c>
      <c r="R819" s="510"/>
      <c r="S819" s="510"/>
      <c r="T819" s="500"/>
      <c r="U819" s="481"/>
      <c r="W819" s="643"/>
      <c r="X819" s="492" t="s">
        <v>502</v>
      </c>
      <c r="Y819" s="644"/>
    </row>
    <row r="820" spans="1:25" ht="16" x14ac:dyDescent="0.8">
      <c r="A820" s="485">
        <v>11</v>
      </c>
      <c r="B820" s="636" t="s">
        <v>39</v>
      </c>
      <c r="C820" s="638">
        <v>44513</v>
      </c>
      <c r="D820" s="630">
        <f>19/24</f>
        <v>0.79166666666666663</v>
      </c>
      <c r="E820" s="481" t="s">
        <v>52</v>
      </c>
      <c r="F820" s="636" t="s">
        <v>197</v>
      </c>
      <c r="G820" s="481" t="str">
        <f t="shared" si="167"/>
        <v>MWC</v>
      </c>
      <c r="H820" s="636" t="s">
        <v>54</v>
      </c>
      <c r="I820" s="481" t="str">
        <f t="shared" si="155"/>
        <v>MWC</v>
      </c>
      <c r="J820" s="636" t="str">
        <f>F820</f>
        <v>Air Force</v>
      </c>
      <c r="K820" s="565" t="str">
        <f t="shared" si="156"/>
        <v>Colorado State</v>
      </c>
      <c r="L820" s="639">
        <v>2.5</v>
      </c>
      <c r="M820" s="634">
        <v>45.5</v>
      </c>
      <c r="N820" s="485" t="str">
        <f>J820</f>
        <v>Air Force</v>
      </c>
      <c r="O820" s="640">
        <v>35</v>
      </c>
      <c r="P820" s="668" t="str">
        <f t="shared" si="162"/>
        <v>Colorado State</v>
      </c>
      <c r="Q820" s="614">
        <v>21</v>
      </c>
      <c r="R820" s="510" t="str">
        <f t="shared" si="163"/>
        <v>Air Force</v>
      </c>
      <c r="S820" s="510" t="str">
        <f t="shared" si="164"/>
        <v>Colorado State</v>
      </c>
      <c r="T820" s="500" t="str">
        <f>J820</f>
        <v>Air Force</v>
      </c>
      <c r="U820" s="481" t="str">
        <f t="shared" si="165"/>
        <v>W</v>
      </c>
      <c r="W820" s="643"/>
      <c r="X820" s="492" t="s">
        <v>502</v>
      </c>
      <c r="Y820" s="644"/>
    </row>
    <row r="821" spans="1:25" ht="16" x14ac:dyDescent="0.8">
      <c r="A821" s="485">
        <v>11</v>
      </c>
      <c r="B821" s="636" t="s">
        <v>39</v>
      </c>
      <c r="C821" s="638">
        <v>44513</v>
      </c>
      <c r="D821" s="630">
        <f>19/24</f>
        <v>0.79166666666666663</v>
      </c>
      <c r="E821" s="481"/>
      <c r="F821" s="636" t="s">
        <v>204</v>
      </c>
      <c r="G821" s="481" t="str">
        <f t="shared" si="167"/>
        <v>MWC</v>
      </c>
      <c r="H821" s="636" t="s">
        <v>201</v>
      </c>
      <c r="I821" s="481" t="str">
        <f t="shared" si="155"/>
        <v>MWC</v>
      </c>
      <c r="J821" s="636" t="str">
        <f>H821</f>
        <v>Fresno State</v>
      </c>
      <c r="K821" s="565" t="str">
        <f t="shared" si="156"/>
        <v>New Mexico</v>
      </c>
      <c r="L821" s="639">
        <v>24.5</v>
      </c>
      <c r="M821" s="634">
        <v>50.5</v>
      </c>
      <c r="N821" s="485" t="str">
        <f>J821</f>
        <v>Fresno State</v>
      </c>
      <c r="O821" s="640">
        <v>34</v>
      </c>
      <c r="P821" s="668" t="str">
        <f t="shared" si="162"/>
        <v>New Mexico</v>
      </c>
      <c r="Q821" s="614">
        <v>7</v>
      </c>
      <c r="R821" s="510" t="str">
        <f t="shared" si="163"/>
        <v>Fresno State</v>
      </c>
      <c r="S821" s="510" t="str">
        <f t="shared" si="164"/>
        <v>New Mexico</v>
      </c>
      <c r="T821" s="500" t="str">
        <f>J821</f>
        <v>Fresno State</v>
      </c>
      <c r="U821" s="481" t="str">
        <f t="shared" si="165"/>
        <v>W</v>
      </c>
      <c r="V821" s="492" t="str">
        <f>F821</f>
        <v>New Mexico</v>
      </c>
      <c r="W821" s="643">
        <v>49</v>
      </c>
      <c r="X821" s="492" t="str">
        <f>IF(+V821=F821,H821,F821)</f>
        <v>Fresno State</v>
      </c>
      <c r="Y821" s="644">
        <v>39</v>
      </c>
    </row>
    <row r="822" spans="1:25" ht="16" x14ac:dyDescent="0.8">
      <c r="A822" s="485">
        <v>11</v>
      </c>
      <c r="B822" s="636" t="s">
        <v>39</v>
      </c>
      <c r="C822" s="638">
        <v>44513</v>
      </c>
      <c r="D822" s="630">
        <f>22.5/24</f>
        <v>0.9375</v>
      </c>
      <c r="E822" s="481" t="s">
        <v>52</v>
      </c>
      <c r="F822" s="636" t="s">
        <v>152</v>
      </c>
      <c r="G822" s="481" t="str">
        <f t="shared" si="167"/>
        <v>MWC</v>
      </c>
      <c r="H822" s="636" t="s">
        <v>206</v>
      </c>
      <c r="I822" s="481" t="str">
        <f t="shared" si="155"/>
        <v>MWC</v>
      </c>
      <c r="J822" s="636" t="str">
        <f>H822</f>
        <v>San Diego State</v>
      </c>
      <c r="K822" s="565" t="str">
        <f t="shared" si="156"/>
        <v>Nevada</v>
      </c>
      <c r="L822" s="639">
        <v>2.5</v>
      </c>
      <c r="M822" s="634">
        <v>46.5</v>
      </c>
      <c r="N822" s="485" t="str">
        <f>J822</f>
        <v>San Diego State</v>
      </c>
      <c r="O822" s="640">
        <v>23</v>
      </c>
      <c r="P822" s="668" t="str">
        <f t="shared" si="162"/>
        <v>Nevada</v>
      </c>
      <c r="Q822" s="614">
        <v>21</v>
      </c>
      <c r="R822" s="510" t="str">
        <f t="shared" si="163"/>
        <v>Nevada</v>
      </c>
      <c r="S822" s="510" t="str">
        <f t="shared" si="164"/>
        <v>San Diego State</v>
      </c>
      <c r="T822" s="500" t="str">
        <f>K822</f>
        <v>Nevada</v>
      </c>
      <c r="U822" s="481" t="str">
        <f t="shared" si="165"/>
        <v>W</v>
      </c>
      <c r="V822" s="492" t="str">
        <f>F822</f>
        <v>Nevada</v>
      </c>
      <c r="W822" s="643">
        <v>26</v>
      </c>
      <c r="X822" s="492" t="str">
        <f>IF(+V822=F822,H822,F822)</f>
        <v>San Diego State</v>
      </c>
      <c r="Y822" s="644">
        <v>21</v>
      </c>
    </row>
    <row r="823" spans="1:25" ht="16" x14ac:dyDescent="0.8">
      <c r="A823" s="485">
        <v>11</v>
      </c>
      <c r="B823" s="636" t="s">
        <v>39</v>
      </c>
      <c r="C823" s="638">
        <v>44513</v>
      </c>
      <c r="D823" s="630">
        <f>22.5/24</f>
        <v>0.9375</v>
      </c>
      <c r="E823" s="481"/>
      <c r="F823" s="636" t="s">
        <v>100</v>
      </c>
      <c r="G823" s="481" t="str">
        <f t="shared" si="167"/>
        <v>MWC</v>
      </c>
      <c r="H823" s="636" t="s">
        <v>57</v>
      </c>
      <c r="I823" s="481" t="str">
        <f t="shared" si="155"/>
        <v>MWC</v>
      </c>
      <c r="J823" s="636" t="str">
        <f>H823</f>
        <v>San Jose State</v>
      </c>
      <c r="K823" s="565" t="str">
        <f t="shared" si="156"/>
        <v>Utah State</v>
      </c>
      <c r="L823" s="639">
        <v>4.5</v>
      </c>
      <c r="M823" s="634">
        <v>56</v>
      </c>
      <c r="N823" s="668" t="str">
        <f>K823</f>
        <v>Utah State</v>
      </c>
      <c r="O823" s="640">
        <v>48</v>
      </c>
      <c r="P823" s="668" t="str">
        <f t="shared" si="162"/>
        <v>San Jose State</v>
      </c>
      <c r="Q823" s="614">
        <v>17</v>
      </c>
      <c r="R823" s="510" t="str">
        <f t="shared" si="163"/>
        <v>Utah State</v>
      </c>
      <c r="S823" s="510" t="str">
        <f t="shared" si="164"/>
        <v>San Jose State</v>
      </c>
      <c r="T823" s="500" t="str">
        <f>K823</f>
        <v>Utah State</v>
      </c>
      <c r="U823" s="481" t="str">
        <f t="shared" si="165"/>
        <v>W</v>
      </c>
      <c r="W823" s="643"/>
      <c r="X823" s="492" t="s">
        <v>502</v>
      </c>
      <c r="Y823" s="644"/>
    </row>
    <row r="824" spans="1:25" ht="16" x14ac:dyDescent="0.8">
      <c r="A824" s="485">
        <v>11</v>
      </c>
      <c r="B824" s="636" t="s">
        <v>39</v>
      </c>
      <c r="C824" s="638">
        <v>44513</v>
      </c>
      <c r="D824" s="630">
        <f>16/24</f>
        <v>0.66666666666666663</v>
      </c>
      <c r="E824" s="481"/>
      <c r="F824" s="636" t="s">
        <v>49</v>
      </c>
      <c r="G824" s="481" t="str">
        <f t="shared" si="167"/>
        <v>MWC</v>
      </c>
      <c r="H824" s="636" t="s">
        <v>209</v>
      </c>
      <c r="I824" s="481" t="str">
        <f t="shared" si="155"/>
        <v>MWC</v>
      </c>
      <c r="J824" s="636" t="str">
        <f>F824</f>
        <v>Hawaii</v>
      </c>
      <c r="K824" s="565" t="str">
        <f t="shared" si="156"/>
        <v>UNLV</v>
      </c>
      <c r="L824" s="639">
        <v>3</v>
      </c>
      <c r="M824" s="634">
        <v>57</v>
      </c>
      <c r="N824" s="668" t="str">
        <f>K824</f>
        <v>UNLV</v>
      </c>
      <c r="O824" s="640">
        <v>27</v>
      </c>
      <c r="P824" s="668" t="str">
        <f t="shared" si="162"/>
        <v>Hawaii</v>
      </c>
      <c r="Q824" s="614">
        <v>13</v>
      </c>
      <c r="R824" s="510" t="str">
        <f t="shared" si="163"/>
        <v>UNLV</v>
      </c>
      <c r="S824" s="510" t="str">
        <f t="shared" si="164"/>
        <v>Hawaii</v>
      </c>
      <c r="T824" s="500" t="str">
        <f>J824</f>
        <v>Hawaii</v>
      </c>
      <c r="U824" s="481" t="str">
        <f t="shared" si="165"/>
        <v>L</v>
      </c>
      <c r="V824" s="492" t="str">
        <f>F824</f>
        <v>Hawaii</v>
      </c>
      <c r="W824" s="643">
        <v>38</v>
      </c>
      <c r="X824" s="492" t="str">
        <f>IF(+V824=F824,H824,F824)</f>
        <v>UNLV</v>
      </c>
      <c r="Y824" s="644">
        <v>21</v>
      </c>
    </row>
    <row r="825" spans="1:25" ht="16" x14ac:dyDescent="0.8">
      <c r="A825" s="485">
        <v>11</v>
      </c>
      <c r="B825" s="636" t="s">
        <v>39</v>
      </c>
      <c r="C825" s="638">
        <v>44513</v>
      </c>
      <c r="D825" s="630">
        <f>14/24</f>
        <v>0.58333333333333337</v>
      </c>
      <c r="E825" s="481"/>
      <c r="F825" s="636" t="s">
        <v>88</v>
      </c>
      <c r="G825" s="481" t="str">
        <f t="shared" si="167"/>
        <v>P12</v>
      </c>
      <c r="H825" s="636" t="s">
        <v>211</v>
      </c>
      <c r="I825" s="481" t="str">
        <f t="shared" si="155"/>
        <v>P12</v>
      </c>
      <c r="J825" s="636" t="str">
        <f>F825</f>
        <v>Utah</v>
      </c>
      <c r="K825" s="565" t="str">
        <f t="shared" si="156"/>
        <v>Arizona</v>
      </c>
      <c r="L825" s="639">
        <v>24</v>
      </c>
      <c r="M825" s="634">
        <v>54</v>
      </c>
      <c r="N825" s="485" t="str">
        <f t="shared" ref="N825:N830" si="168">J825</f>
        <v>Utah</v>
      </c>
      <c r="O825" s="640">
        <v>38</v>
      </c>
      <c r="P825" s="668" t="str">
        <f t="shared" si="162"/>
        <v>Arizona</v>
      </c>
      <c r="Q825" s="614">
        <v>29</v>
      </c>
      <c r="R825" s="510" t="str">
        <f t="shared" si="163"/>
        <v>Arizona</v>
      </c>
      <c r="S825" s="510" t="str">
        <f t="shared" si="164"/>
        <v>Utah</v>
      </c>
      <c r="T825" s="500" t="str">
        <f>J825</f>
        <v>Utah</v>
      </c>
      <c r="U825" s="481" t="str">
        <f t="shared" si="165"/>
        <v>L</v>
      </c>
      <c r="W825" s="643"/>
      <c r="X825" s="492" t="s">
        <v>502</v>
      </c>
      <c r="Y825" s="644"/>
    </row>
    <row r="826" spans="1:25" ht="16" x14ac:dyDescent="0.8">
      <c r="A826" s="485">
        <v>11</v>
      </c>
      <c r="B826" s="636" t="s">
        <v>39</v>
      </c>
      <c r="C826" s="638">
        <v>44513</v>
      </c>
      <c r="D826" s="630">
        <f>22.5/24</f>
        <v>0.9375</v>
      </c>
      <c r="E826" s="481" t="s">
        <v>40</v>
      </c>
      <c r="F826" s="636" t="s">
        <v>217</v>
      </c>
      <c r="G826" s="481" t="str">
        <f t="shared" si="167"/>
        <v>P12</v>
      </c>
      <c r="H826" s="636" t="s">
        <v>213</v>
      </c>
      <c r="I826" s="481" t="str">
        <f t="shared" si="155"/>
        <v>P12</v>
      </c>
      <c r="J826" s="636" t="str">
        <f>H826</f>
        <v>Oregon</v>
      </c>
      <c r="K826" s="565" t="str">
        <f t="shared" si="156"/>
        <v>Washington State</v>
      </c>
      <c r="L826" s="639">
        <v>14</v>
      </c>
      <c r="M826" s="634">
        <v>56.5</v>
      </c>
      <c r="N826" s="485" t="str">
        <f t="shared" si="168"/>
        <v>Oregon</v>
      </c>
      <c r="O826" s="640">
        <v>38</v>
      </c>
      <c r="P826" s="668" t="str">
        <f t="shared" si="162"/>
        <v>Washington State</v>
      </c>
      <c r="Q826" s="614">
        <v>24</v>
      </c>
      <c r="R826" s="510" t="str">
        <f t="shared" si="163"/>
        <v>Oregon</v>
      </c>
      <c r="S826" s="510" t="str">
        <f t="shared" si="164"/>
        <v>Washington State</v>
      </c>
      <c r="T826" s="500" t="str">
        <f>K826</f>
        <v>Washington State</v>
      </c>
      <c r="U826" s="481" t="str">
        <f t="shared" si="165"/>
        <v>T</v>
      </c>
      <c r="V826" s="492" t="str">
        <f>H826</f>
        <v>Oregon</v>
      </c>
      <c r="W826" s="643">
        <v>43</v>
      </c>
      <c r="X826" s="492" t="str">
        <f>IF(+V826=F826,H826,F826)</f>
        <v>Washington State</v>
      </c>
      <c r="Y826" s="644">
        <v>29</v>
      </c>
    </row>
    <row r="827" spans="1:25" ht="16" x14ac:dyDescent="0.8">
      <c r="A827" s="485">
        <v>11</v>
      </c>
      <c r="B827" s="636" t="s">
        <v>39</v>
      </c>
      <c r="C827" s="638">
        <v>44513</v>
      </c>
      <c r="D827" s="630">
        <f>17.5/24</f>
        <v>0.72916666666666663</v>
      </c>
      <c r="E827" s="481"/>
      <c r="F827" s="636" t="s">
        <v>41</v>
      </c>
      <c r="G827" s="481" t="str">
        <f t="shared" si="167"/>
        <v>P12</v>
      </c>
      <c r="H827" s="636" t="s">
        <v>53</v>
      </c>
      <c r="I827" s="481" t="str">
        <f t="shared" si="155"/>
        <v>P12</v>
      </c>
      <c r="J827" s="636" t="str">
        <f>H827</f>
        <v>Oregon State</v>
      </c>
      <c r="K827" s="565" t="str">
        <f t="shared" si="156"/>
        <v>Stanford</v>
      </c>
      <c r="L827" s="639">
        <v>12</v>
      </c>
      <c r="M827" s="634">
        <v>56</v>
      </c>
      <c r="N827" s="485" t="str">
        <f t="shared" si="168"/>
        <v>Oregon State</v>
      </c>
      <c r="O827" s="640">
        <v>35</v>
      </c>
      <c r="P827" s="668" t="str">
        <f t="shared" si="162"/>
        <v>Stanford</v>
      </c>
      <c r="Q827" s="614">
        <v>24</v>
      </c>
      <c r="R827" s="510" t="str">
        <f t="shared" si="163"/>
        <v>Stanford</v>
      </c>
      <c r="S827" s="510" t="str">
        <f t="shared" si="164"/>
        <v>Oregon State</v>
      </c>
      <c r="T827" s="500" t="str">
        <f>K827</f>
        <v>Stanford</v>
      </c>
      <c r="U827" s="481" t="str">
        <f t="shared" si="165"/>
        <v>W</v>
      </c>
      <c r="V827" s="492" t="str">
        <f>F827</f>
        <v>Stanford</v>
      </c>
      <c r="W827" s="643">
        <v>27</v>
      </c>
      <c r="X827" s="492" t="str">
        <f>IF(+V827=F827,H827,F827)</f>
        <v>Oregon State</v>
      </c>
      <c r="Y827" s="644">
        <v>24</v>
      </c>
    </row>
    <row r="828" spans="1:25" ht="16" x14ac:dyDescent="0.8">
      <c r="A828" s="485">
        <v>11</v>
      </c>
      <c r="B828" s="636" t="s">
        <v>39</v>
      </c>
      <c r="C828" s="638">
        <v>44513</v>
      </c>
      <c r="D828" s="630">
        <f>21/24</f>
        <v>0.875</v>
      </c>
      <c r="E828" s="481"/>
      <c r="F828" s="636" t="s">
        <v>111</v>
      </c>
      <c r="G828" s="481" t="str">
        <f t="shared" si="167"/>
        <v>P12</v>
      </c>
      <c r="H828" s="636" t="s">
        <v>237</v>
      </c>
      <c r="I828" s="481" t="str">
        <f t="shared" si="155"/>
        <v>P12</v>
      </c>
      <c r="J828" s="636" t="str">
        <f>H828</f>
        <v>UCLA</v>
      </c>
      <c r="K828" s="565" t="str">
        <f t="shared" si="156"/>
        <v>Colorado</v>
      </c>
      <c r="L828" s="639">
        <v>16</v>
      </c>
      <c r="M828" s="634">
        <v>57.5</v>
      </c>
      <c r="N828" s="485" t="str">
        <f t="shared" si="168"/>
        <v>UCLA</v>
      </c>
      <c r="O828" s="640">
        <v>44</v>
      </c>
      <c r="P828" s="668" t="str">
        <f t="shared" si="162"/>
        <v>Colorado</v>
      </c>
      <c r="Q828" s="614">
        <v>20</v>
      </c>
      <c r="R828" s="510" t="str">
        <f t="shared" si="163"/>
        <v>UCLA</v>
      </c>
      <c r="S828" s="510" t="str">
        <f t="shared" si="164"/>
        <v>Colorado</v>
      </c>
      <c r="T828" s="500" t="str">
        <f>J828</f>
        <v>UCLA</v>
      </c>
      <c r="U828" s="481" t="str">
        <f t="shared" si="165"/>
        <v>W</v>
      </c>
      <c r="V828" s="492" t="str">
        <f>F828</f>
        <v>Colorado</v>
      </c>
      <c r="W828" s="643">
        <v>48</v>
      </c>
      <c r="X828" s="492" t="str">
        <f>IF(+V828=F828,H828,F828)</f>
        <v>UCLA</v>
      </c>
      <c r="Y828" s="644">
        <v>42</v>
      </c>
    </row>
    <row r="829" spans="1:25" ht="16" x14ac:dyDescent="0.8">
      <c r="A829" s="485">
        <v>11</v>
      </c>
      <c r="B829" s="636" t="s">
        <v>39</v>
      </c>
      <c r="C829" s="638">
        <v>44513</v>
      </c>
      <c r="D829" s="630">
        <f>19/24</f>
        <v>0.79166666666666663</v>
      </c>
      <c r="E829" s="481"/>
      <c r="F829" s="636" t="s">
        <v>86</v>
      </c>
      <c r="G829" s="481" t="str">
        <f t="shared" si="167"/>
        <v>P12</v>
      </c>
      <c r="H829" s="636" t="s">
        <v>98</v>
      </c>
      <c r="I829" s="481" t="str">
        <f t="shared" si="155"/>
        <v>P12</v>
      </c>
      <c r="J829" s="636" t="str">
        <f>F829</f>
        <v>Arizona State</v>
      </c>
      <c r="K829" s="565" t="str">
        <f t="shared" si="156"/>
        <v>Washington</v>
      </c>
      <c r="L829" s="639">
        <v>6</v>
      </c>
      <c r="M829" s="634">
        <v>44</v>
      </c>
      <c r="N829" s="485" t="str">
        <f t="shared" si="168"/>
        <v>Arizona State</v>
      </c>
      <c r="O829" s="640">
        <v>35</v>
      </c>
      <c r="P829" s="668" t="str">
        <f t="shared" si="162"/>
        <v>Washington</v>
      </c>
      <c r="Q829" s="614">
        <v>30</v>
      </c>
      <c r="R829" s="510" t="str">
        <f t="shared" si="163"/>
        <v>Washington</v>
      </c>
      <c r="S829" s="510" t="str">
        <f t="shared" si="164"/>
        <v>Arizona State</v>
      </c>
      <c r="T829" s="500" t="str">
        <f>J829</f>
        <v>Arizona State</v>
      </c>
      <c r="U829" s="481" t="str">
        <f t="shared" si="165"/>
        <v>L</v>
      </c>
      <c r="W829" s="643"/>
      <c r="X829" s="492" t="s">
        <v>502</v>
      </c>
      <c r="Y829" s="644"/>
    </row>
    <row r="830" spans="1:25" ht="16" x14ac:dyDescent="0.8">
      <c r="A830" s="485">
        <v>11</v>
      </c>
      <c r="B830" s="636" t="s">
        <v>39</v>
      </c>
      <c r="C830" s="638">
        <v>44513</v>
      </c>
      <c r="D830" s="630">
        <f>14.5/24</f>
        <v>0.60416666666666663</v>
      </c>
      <c r="E830" s="481"/>
      <c r="F830" s="636" t="s">
        <v>227</v>
      </c>
      <c r="G830" s="481" t="str">
        <f t="shared" si="167"/>
        <v>SB</v>
      </c>
      <c r="H830" s="636" t="s">
        <v>225</v>
      </c>
      <c r="I830" s="481" t="str">
        <f t="shared" si="155"/>
        <v>SB</v>
      </c>
      <c r="J830" s="636" t="str">
        <f>H830</f>
        <v>Appalachian State</v>
      </c>
      <c r="K830" s="565" t="str">
        <f t="shared" si="156"/>
        <v>South Alabama</v>
      </c>
      <c r="L830" s="639">
        <v>21.5</v>
      </c>
      <c r="M830" s="634">
        <v>54.5</v>
      </c>
      <c r="N830" s="485" t="str">
        <f t="shared" si="168"/>
        <v>Appalachian State</v>
      </c>
      <c r="O830" s="640">
        <v>31</v>
      </c>
      <c r="P830" s="668" t="str">
        <f t="shared" si="162"/>
        <v>South Alabama</v>
      </c>
      <c r="Q830" s="614">
        <v>7</v>
      </c>
      <c r="R830" s="510" t="str">
        <f t="shared" si="163"/>
        <v>Appalachian State</v>
      </c>
      <c r="S830" s="510" t="str">
        <f t="shared" si="164"/>
        <v>South Alabama</v>
      </c>
      <c r="T830" s="500" t="str">
        <f>K830</f>
        <v>South Alabama</v>
      </c>
      <c r="U830" s="481" t="str">
        <f t="shared" si="165"/>
        <v>L</v>
      </c>
      <c r="W830" s="643"/>
      <c r="X830" s="492" t="s">
        <v>502</v>
      </c>
      <c r="Y830" s="644"/>
    </row>
    <row r="831" spans="1:25" ht="16" x14ac:dyDescent="0.8">
      <c r="A831" s="485">
        <v>11</v>
      </c>
      <c r="B831" s="636" t="s">
        <v>39</v>
      </c>
      <c r="C831" s="638">
        <v>44513</v>
      </c>
      <c r="D831" s="630">
        <f>14/24</f>
        <v>0.58333333333333337</v>
      </c>
      <c r="E831" s="481"/>
      <c r="F831" s="636" t="s">
        <v>91</v>
      </c>
      <c r="G831" s="481" t="str">
        <f t="shared" si="167"/>
        <v>SB</v>
      </c>
      <c r="H831" s="636" t="s">
        <v>218</v>
      </c>
      <c r="I831" s="481" t="str">
        <f t="shared" si="155"/>
        <v>SB</v>
      </c>
      <c r="J831" s="636" t="str">
        <f>H831</f>
        <v>Coastal Carolina</v>
      </c>
      <c r="K831" s="565" t="str">
        <f t="shared" si="156"/>
        <v>Georgia State</v>
      </c>
      <c r="L831" s="639">
        <v>10.5</v>
      </c>
      <c r="M831" s="634">
        <v>52.5</v>
      </c>
      <c r="N831" s="668" t="str">
        <f>K831</f>
        <v>Georgia State</v>
      </c>
      <c r="O831" s="640">
        <v>42</v>
      </c>
      <c r="P831" s="668" t="str">
        <f t="shared" si="162"/>
        <v>Coastal Carolina</v>
      </c>
      <c r="Q831" s="614">
        <v>20</v>
      </c>
      <c r="R831" s="510" t="str">
        <f t="shared" si="163"/>
        <v>Georgia State</v>
      </c>
      <c r="S831" s="510" t="str">
        <f t="shared" si="164"/>
        <v>Coastal Carolina</v>
      </c>
      <c r="T831" s="500" t="str">
        <f>K831</f>
        <v>Georgia State</v>
      </c>
      <c r="U831" s="481" t="str">
        <f t="shared" si="165"/>
        <v>W</v>
      </c>
      <c r="V831" s="492" t="str">
        <f>H831</f>
        <v>Coastal Carolina</v>
      </c>
      <c r="W831" s="643">
        <v>51</v>
      </c>
      <c r="X831" s="492" t="str">
        <f>IF(+V831=F831,H831,F831)</f>
        <v>Georgia State</v>
      </c>
      <c r="Y831" s="644">
        <v>0</v>
      </c>
    </row>
    <row r="832" spans="1:25" ht="16" x14ac:dyDescent="0.8">
      <c r="A832" s="485">
        <v>11</v>
      </c>
      <c r="B832" s="636" t="s">
        <v>39</v>
      </c>
      <c r="C832" s="638">
        <v>44513</v>
      </c>
      <c r="D832" s="630">
        <f>15/24</f>
        <v>0.625</v>
      </c>
      <c r="E832" s="481"/>
      <c r="F832" s="636" t="s">
        <v>223</v>
      </c>
      <c r="G832" s="481" t="str">
        <f t="shared" si="167"/>
        <v>SB</v>
      </c>
      <c r="H832" s="636" t="s">
        <v>220</v>
      </c>
      <c r="I832" s="481" t="str">
        <f t="shared" si="155"/>
        <v>SB</v>
      </c>
      <c r="J832" s="636" t="str">
        <f>H832</f>
        <v>Texas State</v>
      </c>
      <c r="K832" s="565" t="str">
        <f t="shared" si="156"/>
        <v>Georgia Southern</v>
      </c>
      <c r="L832" s="639">
        <v>2.5</v>
      </c>
      <c r="M832" s="634">
        <v>53.5</v>
      </c>
      <c r="N832" s="668" t="str">
        <f>K832</f>
        <v>Georgia Southern</v>
      </c>
      <c r="O832" s="640">
        <v>38</v>
      </c>
      <c r="P832" s="668" t="str">
        <f t="shared" si="162"/>
        <v>Texas State</v>
      </c>
      <c r="Q832" s="614">
        <v>30</v>
      </c>
      <c r="R832" s="510" t="str">
        <f t="shared" si="163"/>
        <v>Georgia Southern</v>
      </c>
      <c r="S832" s="510" t="str">
        <f t="shared" si="164"/>
        <v>Texas State</v>
      </c>
      <c r="T832" s="500" t="str">
        <f>K832</f>
        <v>Georgia Southern</v>
      </c>
      <c r="U832" s="481" t="str">
        <f t="shared" si="165"/>
        <v>W</v>
      </c>
      <c r="V832" s="492" t="str">
        <f>F832</f>
        <v>Georgia Southern</v>
      </c>
      <c r="W832" s="643">
        <v>40</v>
      </c>
      <c r="X832" s="492" t="str">
        <f>IF(+V832=F832,H832,F832)</f>
        <v>Texas State</v>
      </c>
      <c r="Y832" s="644">
        <v>38</v>
      </c>
    </row>
    <row r="833" spans="1:25" ht="16" x14ac:dyDescent="0.8">
      <c r="A833" s="485">
        <v>11</v>
      </c>
      <c r="B833" s="636" t="s">
        <v>39</v>
      </c>
      <c r="C833" s="638">
        <v>44513</v>
      </c>
      <c r="D833" s="630">
        <f>15.5/24</f>
        <v>0.64583333333333337</v>
      </c>
      <c r="E833" s="481"/>
      <c r="F833" s="636" t="s">
        <v>222</v>
      </c>
      <c r="G833" s="481" t="str">
        <f t="shared" si="167"/>
        <v>SB</v>
      </c>
      <c r="H833" s="636" t="s">
        <v>198</v>
      </c>
      <c r="I833" s="481" t="str">
        <f t="shared" si="155"/>
        <v>SB</v>
      </c>
      <c r="J833" s="636" t="str">
        <f>F833</f>
        <v>UL Lafayette</v>
      </c>
      <c r="K833" s="565" t="str">
        <f t="shared" si="156"/>
        <v>Troy</v>
      </c>
      <c r="L833" s="639">
        <v>6</v>
      </c>
      <c r="M833" s="634">
        <v>49.5</v>
      </c>
      <c r="N833" s="485" t="str">
        <f>J833</f>
        <v>UL Lafayette</v>
      </c>
      <c r="O833" s="640">
        <v>35</v>
      </c>
      <c r="P833" s="668" t="str">
        <f t="shared" si="162"/>
        <v>Troy</v>
      </c>
      <c r="Q833" s="614">
        <v>21</v>
      </c>
      <c r="R833" s="510" t="str">
        <f t="shared" ref="R833:R898" si="169">IF(+N833=K833,+N833,IF(+O833-Q833&lt;L833,+K833,+J833))</f>
        <v>UL Lafayette</v>
      </c>
      <c r="S833" s="510" t="str">
        <f t="shared" ref="S833:S898" si="170">IF(+R833=J833,+K833,+J833)</f>
        <v>Troy</v>
      </c>
      <c r="T833" s="500" t="str">
        <f>J833</f>
        <v>UL Lafayette</v>
      </c>
      <c r="U833" s="481" t="str">
        <f t="shared" si="165"/>
        <v>W</v>
      </c>
      <c r="W833" s="643"/>
      <c r="X833" s="492" t="s">
        <v>502</v>
      </c>
      <c r="Y833" s="644"/>
    </row>
    <row r="834" spans="1:25" ht="16" x14ac:dyDescent="0.8">
      <c r="A834" s="485">
        <v>11</v>
      </c>
      <c r="B834" s="636" t="s">
        <v>39</v>
      </c>
      <c r="C834" s="638">
        <v>44513</v>
      </c>
      <c r="D834" s="630">
        <f>17/24</f>
        <v>0.70833333333333337</v>
      </c>
      <c r="E834" s="481"/>
      <c r="F834" s="636" t="s">
        <v>150</v>
      </c>
      <c r="G834" s="481" t="str">
        <f t="shared" si="167"/>
        <v>SB</v>
      </c>
      <c r="H834" s="636" t="s">
        <v>64</v>
      </c>
      <c r="I834" s="481" t="str">
        <f t="shared" si="155"/>
        <v>SB</v>
      </c>
      <c r="J834" s="636" t="str">
        <f>H834</f>
        <v>UL Monroe</v>
      </c>
      <c r="K834" s="565" t="str">
        <f t="shared" ref="K834:K842" si="171">IF(+J834=F834,H834,F834)</f>
        <v>Arkansas State</v>
      </c>
      <c r="L834" s="639">
        <v>3</v>
      </c>
      <c r="M834" s="634">
        <v>66.5</v>
      </c>
      <c r="N834" s="668" t="str">
        <f>K834</f>
        <v>Arkansas State</v>
      </c>
      <c r="O834" s="640">
        <v>31</v>
      </c>
      <c r="P834" s="668" t="str">
        <f t="shared" si="162"/>
        <v>UL Monroe</v>
      </c>
      <c r="Q834" s="614">
        <v>7</v>
      </c>
      <c r="R834" s="510" t="str">
        <f t="shared" si="169"/>
        <v>Arkansas State</v>
      </c>
      <c r="S834" s="510" t="str">
        <f t="shared" si="170"/>
        <v>UL Monroe</v>
      </c>
      <c r="T834" s="500" t="str">
        <f>J834</f>
        <v>UL Monroe</v>
      </c>
      <c r="U834" s="481" t="str">
        <f t="shared" si="165"/>
        <v>L</v>
      </c>
      <c r="V834" s="492" t="str">
        <f>F834</f>
        <v>Arkansas State</v>
      </c>
      <c r="W834" s="643">
        <v>48</v>
      </c>
      <c r="X834" s="492" t="str">
        <f>IF(+V834=F834,H834,F834)</f>
        <v>UL Monroe</v>
      </c>
      <c r="Y834" s="644">
        <v>15</v>
      </c>
    </row>
    <row r="835" spans="1:25" ht="16" x14ac:dyDescent="0.8">
      <c r="A835" s="485">
        <v>11</v>
      </c>
      <c r="B835" s="636" t="s">
        <v>39</v>
      </c>
      <c r="C835" s="638">
        <v>44513</v>
      </c>
      <c r="D835" s="630">
        <f>12/24</f>
        <v>0.5</v>
      </c>
      <c r="E835" s="481" t="s">
        <v>92</v>
      </c>
      <c r="F835" s="636" t="s">
        <v>85</v>
      </c>
      <c r="G835" s="481" t="str">
        <f t="shared" si="167"/>
        <v>Ind</v>
      </c>
      <c r="H835" s="636" t="s">
        <v>125</v>
      </c>
      <c r="I835" s="481" t="str">
        <f t="shared" si="155"/>
        <v>SEC</v>
      </c>
      <c r="J835" s="636" t="str">
        <f>H835</f>
        <v>Alabama</v>
      </c>
      <c r="K835" s="565" t="str">
        <f t="shared" si="171"/>
        <v>New Mexico State</v>
      </c>
      <c r="L835" s="639">
        <v>51.5</v>
      </c>
      <c r="M835" s="634">
        <v>67.5</v>
      </c>
      <c r="N835" s="485" t="str">
        <f>J835</f>
        <v>Alabama</v>
      </c>
      <c r="O835" s="640">
        <v>59</v>
      </c>
      <c r="P835" s="668" t="str">
        <f t="shared" si="162"/>
        <v>New Mexico State</v>
      </c>
      <c r="Q835" s="614">
        <v>3</v>
      </c>
      <c r="R835" s="510" t="str">
        <f t="shared" si="169"/>
        <v>Alabama</v>
      </c>
      <c r="S835" s="510" t="str">
        <f t="shared" si="170"/>
        <v>New Mexico State</v>
      </c>
      <c r="T835" s="500" t="str">
        <f>F835</f>
        <v>New Mexico State</v>
      </c>
      <c r="U835" s="481" t="str">
        <f t="shared" si="165"/>
        <v>L</v>
      </c>
      <c r="W835" s="643"/>
      <c r="X835" s="492" t="s">
        <v>502</v>
      </c>
      <c r="Y835" s="644"/>
    </row>
    <row r="836" spans="1:25" ht="16" x14ac:dyDescent="0.8">
      <c r="A836" s="485">
        <v>11</v>
      </c>
      <c r="B836" s="636" t="s">
        <v>39</v>
      </c>
      <c r="C836" s="638">
        <v>44513</v>
      </c>
      <c r="D836" s="630">
        <f>12/24</f>
        <v>0.5</v>
      </c>
      <c r="E836" s="481" t="s">
        <v>40</v>
      </c>
      <c r="F836" s="636" t="s">
        <v>230</v>
      </c>
      <c r="G836" s="481" t="str">
        <f t="shared" si="167"/>
        <v>SEC</v>
      </c>
      <c r="H836" s="636" t="s">
        <v>224</v>
      </c>
      <c r="I836" s="481" t="str">
        <f t="shared" ref="I836:I899" si="172">VLOOKUP(+H836,$F$995:$G$1242,2,FALSE)</f>
        <v>SEC</v>
      </c>
      <c r="J836" s="636" t="str">
        <f>H836</f>
        <v>Auburn</v>
      </c>
      <c r="K836" s="565" t="str">
        <f t="shared" si="171"/>
        <v>Mississippi State</v>
      </c>
      <c r="L836" s="639">
        <v>5.5</v>
      </c>
      <c r="M836" s="634">
        <v>50</v>
      </c>
      <c r="N836" s="668" t="str">
        <f>K836</f>
        <v>Mississippi State</v>
      </c>
      <c r="O836" s="640">
        <v>43</v>
      </c>
      <c r="P836" s="668" t="str">
        <f t="shared" si="162"/>
        <v>Auburn</v>
      </c>
      <c r="Q836" s="614">
        <v>34</v>
      </c>
      <c r="R836" s="510" t="str">
        <f t="shared" si="169"/>
        <v>Mississippi State</v>
      </c>
      <c r="S836" s="510" t="str">
        <f t="shared" si="170"/>
        <v>Auburn</v>
      </c>
      <c r="T836" s="500" t="str">
        <f>F836</f>
        <v>Mississippi State</v>
      </c>
      <c r="U836" s="481" t="str">
        <f t="shared" si="165"/>
        <v>W</v>
      </c>
      <c r="V836" s="492" t="str">
        <f>H836</f>
        <v>Auburn</v>
      </c>
      <c r="W836" s="643">
        <v>24</v>
      </c>
      <c r="X836" s="492" t="str">
        <f>IF(+V836=F836,H836,F836)</f>
        <v>Mississippi State</v>
      </c>
      <c r="Y836" s="644">
        <v>10</v>
      </c>
    </row>
    <row r="837" spans="1:25" ht="16" x14ac:dyDescent="0.8">
      <c r="A837" s="485">
        <v>11</v>
      </c>
      <c r="B837" s="636" t="s">
        <v>39</v>
      </c>
      <c r="C837" s="638">
        <v>44513</v>
      </c>
      <c r="D837" s="630">
        <f>12/24</f>
        <v>0.5</v>
      </c>
      <c r="E837" s="481" t="s">
        <v>92</v>
      </c>
      <c r="F837" s="636" t="s">
        <v>271</v>
      </c>
      <c r="G837" s="481" t="str">
        <f t="shared" si="167"/>
        <v>1AA</v>
      </c>
      <c r="H837" s="636" t="s">
        <v>146</v>
      </c>
      <c r="I837" s="481" t="str">
        <f t="shared" si="172"/>
        <v>SEC</v>
      </c>
      <c r="J837" s="636"/>
      <c r="K837" s="565" t="str">
        <f t="shared" si="171"/>
        <v>1AA Samford</v>
      </c>
      <c r="L837" s="639">
        <v>0</v>
      </c>
      <c r="M837" s="634">
        <v>0</v>
      </c>
      <c r="N837" s="485" t="str">
        <f>H837</f>
        <v>Florida</v>
      </c>
      <c r="O837" s="640">
        <v>70</v>
      </c>
      <c r="P837" s="668" t="str">
        <f t="shared" si="162"/>
        <v>1AA Samford</v>
      </c>
      <c r="Q837" s="614">
        <v>52</v>
      </c>
      <c r="R837" s="510"/>
      <c r="S837" s="510"/>
      <c r="T837" s="500"/>
      <c r="U837" s="481"/>
      <c r="W837" s="643"/>
      <c r="X837" s="492" t="s">
        <v>502</v>
      </c>
      <c r="Y837" s="644"/>
    </row>
    <row r="838" spans="1:25" ht="16" x14ac:dyDescent="0.8">
      <c r="A838" s="485">
        <v>11</v>
      </c>
      <c r="B838" s="636" t="s">
        <v>39</v>
      </c>
      <c r="C838" s="638">
        <v>44513</v>
      </c>
      <c r="D838" s="630">
        <f>19.5/24</f>
        <v>0.8125</v>
      </c>
      <c r="E838" s="481" t="s">
        <v>92</v>
      </c>
      <c r="F838" s="636" t="s">
        <v>94</v>
      </c>
      <c r="G838" s="481" t="str">
        <f t="shared" si="167"/>
        <v>SEC</v>
      </c>
      <c r="H838" s="636" t="s">
        <v>190</v>
      </c>
      <c r="I838" s="481" t="str">
        <f t="shared" si="172"/>
        <v>SEC</v>
      </c>
      <c r="J838" s="636" t="str">
        <f>F838</f>
        <v>Arkansas</v>
      </c>
      <c r="K838" s="565" t="str">
        <f t="shared" si="171"/>
        <v>LSU</v>
      </c>
      <c r="L838" s="639">
        <v>2.5</v>
      </c>
      <c r="M838" s="634">
        <v>59</v>
      </c>
      <c r="N838" s="485" t="str">
        <f>J838</f>
        <v>Arkansas</v>
      </c>
      <c r="O838" s="640">
        <v>16</v>
      </c>
      <c r="P838" s="668" t="str">
        <f t="shared" si="162"/>
        <v>LSU</v>
      </c>
      <c r="Q838" s="614">
        <v>13</v>
      </c>
      <c r="R838" s="510" t="str">
        <f t="shared" si="169"/>
        <v>Arkansas</v>
      </c>
      <c r="S838" s="510" t="str">
        <f t="shared" si="170"/>
        <v>LSU</v>
      </c>
      <c r="T838" s="500" t="str">
        <f>F838</f>
        <v>Arkansas</v>
      </c>
      <c r="U838" s="481" t="str">
        <f t="shared" ref="U838:U902" si="173">IF($N838=$J838,IF($O838-$Q838=$L838,"T",IF($R838=T838,"W","L")),IF($R838=T838,"W","L"))</f>
        <v>W</v>
      </c>
      <c r="V838" s="492" t="str">
        <f>F838</f>
        <v>Arkansas</v>
      </c>
      <c r="W838" s="643">
        <v>27</v>
      </c>
      <c r="X838" s="492" t="str">
        <f>IF(+V838=F838,H838,F838)</f>
        <v>LSU</v>
      </c>
      <c r="Y838" s="644">
        <v>24</v>
      </c>
    </row>
    <row r="839" spans="1:25" ht="16" x14ac:dyDescent="0.8">
      <c r="A839" s="485">
        <v>11</v>
      </c>
      <c r="B839" s="636" t="s">
        <v>39</v>
      </c>
      <c r="C839" s="638">
        <v>44513</v>
      </c>
      <c r="D839" s="630">
        <f>19/24</f>
        <v>0.79166666666666663</v>
      </c>
      <c r="E839" s="481" t="s">
        <v>40</v>
      </c>
      <c r="F839" s="636" t="s">
        <v>236</v>
      </c>
      <c r="G839" s="481" t="str">
        <f t="shared" si="167"/>
        <v>SEC</v>
      </c>
      <c r="H839" s="636" t="s">
        <v>228</v>
      </c>
      <c r="I839" s="481" t="str">
        <f t="shared" si="172"/>
        <v>SEC</v>
      </c>
      <c r="J839" s="636" t="str">
        <f>F839</f>
        <v>Texas A&amp;M</v>
      </c>
      <c r="K839" s="565" t="str">
        <f t="shared" si="171"/>
        <v>Mississippi</v>
      </c>
      <c r="L839" s="639">
        <v>2.5</v>
      </c>
      <c r="M839" s="634">
        <v>50.5</v>
      </c>
      <c r="N839" s="668" t="str">
        <f>K839</f>
        <v>Mississippi</v>
      </c>
      <c r="O839" s="640">
        <v>29</v>
      </c>
      <c r="P839" s="668" t="str">
        <f t="shared" si="162"/>
        <v>Texas A&amp;M</v>
      </c>
      <c r="Q839" s="614">
        <v>10</v>
      </c>
      <c r="R839" s="510" t="str">
        <f t="shared" si="169"/>
        <v>Mississippi</v>
      </c>
      <c r="S839" s="510" t="str">
        <f t="shared" si="170"/>
        <v>Texas A&amp;M</v>
      </c>
      <c r="T839" s="500" t="str">
        <f>F839</f>
        <v>Texas A&amp;M</v>
      </c>
      <c r="U839" s="481" t="str">
        <f t="shared" si="173"/>
        <v>L</v>
      </c>
      <c r="W839" s="643"/>
      <c r="X839" s="492" t="s">
        <v>502</v>
      </c>
      <c r="Y839" s="644"/>
    </row>
    <row r="840" spans="1:25" ht="16" x14ac:dyDescent="0.8">
      <c r="A840" s="485">
        <v>11</v>
      </c>
      <c r="B840" s="636" t="s">
        <v>39</v>
      </c>
      <c r="C840" s="638">
        <v>44513</v>
      </c>
      <c r="D840" s="630">
        <f>16/24</f>
        <v>0.66666666666666663</v>
      </c>
      <c r="E840" s="481" t="s">
        <v>92</v>
      </c>
      <c r="F840" s="636" t="s">
        <v>135</v>
      </c>
      <c r="G840" s="481" t="str">
        <f t="shared" si="167"/>
        <v>SEC</v>
      </c>
      <c r="H840" s="636" t="s">
        <v>232</v>
      </c>
      <c r="I840" s="481" t="str">
        <f t="shared" si="172"/>
        <v>SEC</v>
      </c>
      <c r="J840" s="636" t="str">
        <f>F840</f>
        <v>South Carolina</v>
      </c>
      <c r="K840" s="565" t="str">
        <f t="shared" si="171"/>
        <v>Missouri</v>
      </c>
      <c r="L840" s="639">
        <v>1</v>
      </c>
      <c r="M840" s="634">
        <v>54.5</v>
      </c>
      <c r="N840" s="668" t="str">
        <f>K840</f>
        <v>Missouri</v>
      </c>
      <c r="O840" s="640">
        <v>31</v>
      </c>
      <c r="P840" s="668" t="str">
        <f t="shared" si="162"/>
        <v>South Carolina</v>
      </c>
      <c r="Q840" s="614">
        <v>28</v>
      </c>
      <c r="R840" s="510" t="str">
        <f t="shared" si="169"/>
        <v>Missouri</v>
      </c>
      <c r="S840" s="510" t="str">
        <f t="shared" si="170"/>
        <v>South Carolina</v>
      </c>
      <c r="T840" s="500" t="str">
        <f>H840</f>
        <v>Missouri</v>
      </c>
      <c r="U840" s="481" t="str">
        <f t="shared" si="173"/>
        <v>W</v>
      </c>
      <c r="V840" s="492" t="str">
        <f>H840</f>
        <v>Missouri</v>
      </c>
      <c r="W840" s="643">
        <v>17</v>
      </c>
      <c r="X840" s="492" t="str">
        <f>IF(+V840=F840,H840,F840)</f>
        <v>South Carolina</v>
      </c>
      <c r="Y840" s="644">
        <v>10</v>
      </c>
    </row>
    <row r="841" spans="1:25" ht="16" x14ac:dyDescent="0.8">
      <c r="A841" s="485">
        <v>11</v>
      </c>
      <c r="B841" s="636" t="s">
        <v>39</v>
      </c>
      <c r="C841" s="638">
        <v>44513</v>
      </c>
      <c r="D841" s="630">
        <f>15.5/24</f>
        <v>0.64583333333333337</v>
      </c>
      <c r="E841" s="481"/>
      <c r="F841" s="636" t="s">
        <v>226</v>
      </c>
      <c r="G841" s="481" t="str">
        <f t="shared" si="167"/>
        <v>SEC</v>
      </c>
      <c r="H841" s="636" t="s">
        <v>239</v>
      </c>
      <c r="I841" s="481" t="str">
        <f t="shared" si="172"/>
        <v>SEC</v>
      </c>
      <c r="J841" s="636" t="str">
        <f>F841</f>
        <v>Georgia</v>
      </c>
      <c r="K841" s="565" t="str">
        <f t="shared" si="171"/>
        <v>Tennessee</v>
      </c>
      <c r="L841" s="639">
        <v>20.5</v>
      </c>
      <c r="M841" s="634">
        <v>61.5</v>
      </c>
      <c r="N841" s="485" t="str">
        <f>J841</f>
        <v>Georgia</v>
      </c>
      <c r="O841" s="640">
        <v>41</v>
      </c>
      <c r="P841" s="668" t="str">
        <f t="shared" ref="P841:P904" si="174">IF(+N841=F841,H841,F841)</f>
        <v>Tennessee</v>
      </c>
      <c r="Q841" s="614">
        <v>17</v>
      </c>
      <c r="R841" s="510" t="str">
        <f t="shared" si="169"/>
        <v>Georgia</v>
      </c>
      <c r="S841" s="510" t="str">
        <f t="shared" si="170"/>
        <v>Tennessee</v>
      </c>
      <c r="T841" s="500" t="str">
        <f>F841</f>
        <v>Georgia</v>
      </c>
      <c r="U841" s="481" t="str">
        <f t="shared" si="173"/>
        <v>W</v>
      </c>
      <c r="V841" s="492" t="str">
        <f>F841</f>
        <v>Georgia</v>
      </c>
      <c r="W841" s="643">
        <v>44</v>
      </c>
      <c r="X841" s="492" t="str">
        <f>IF(+V841=F841,H841,F841)</f>
        <v>Tennessee</v>
      </c>
      <c r="Y841" s="644">
        <v>21</v>
      </c>
    </row>
    <row r="842" spans="1:25" ht="16" x14ac:dyDescent="0.8">
      <c r="A842" s="485">
        <v>11</v>
      </c>
      <c r="B842" s="636" t="s">
        <v>39</v>
      </c>
      <c r="C842" s="638">
        <v>44513</v>
      </c>
      <c r="D842" s="630">
        <f>19/24</f>
        <v>0.79166666666666663</v>
      </c>
      <c r="E842" s="481" t="s">
        <v>272</v>
      </c>
      <c r="F842" s="636" t="s">
        <v>181</v>
      </c>
      <c r="G842" s="481" t="str">
        <f t="shared" si="167"/>
        <v>SEC</v>
      </c>
      <c r="H842" s="636" t="s">
        <v>175</v>
      </c>
      <c r="I842" s="481" t="str">
        <f t="shared" si="172"/>
        <v>SEC</v>
      </c>
      <c r="J842" s="636" t="str">
        <f>F842</f>
        <v>Kentucky</v>
      </c>
      <c r="K842" s="565" t="str">
        <f t="shared" si="171"/>
        <v>Vanderbilt</v>
      </c>
      <c r="L842" s="639">
        <v>21</v>
      </c>
      <c r="M842" s="634">
        <v>52</v>
      </c>
      <c r="N842" s="485" t="str">
        <f>J842</f>
        <v>Kentucky</v>
      </c>
      <c r="O842" s="640">
        <v>34</v>
      </c>
      <c r="P842" s="668" t="str">
        <f t="shared" si="174"/>
        <v>Vanderbilt</v>
      </c>
      <c r="Q842" s="614">
        <v>17</v>
      </c>
      <c r="R842" s="510" t="str">
        <f t="shared" si="169"/>
        <v>Vanderbilt</v>
      </c>
      <c r="S842" s="510" t="str">
        <f t="shared" si="170"/>
        <v>Kentucky</v>
      </c>
      <c r="T842" s="500" t="str">
        <f>F842</f>
        <v>Kentucky</v>
      </c>
      <c r="U842" s="481" t="str">
        <f t="shared" si="173"/>
        <v>L</v>
      </c>
      <c r="V842" s="492" t="str">
        <f>F842</f>
        <v>Kentucky</v>
      </c>
      <c r="W842" s="643">
        <v>38</v>
      </c>
      <c r="X842" s="492" t="str">
        <f>IF(+V842=F842,H842,F842)</f>
        <v>Vanderbilt</v>
      </c>
      <c r="Y842" s="644">
        <v>35</v>
      </c>
    </row>
    <row r="843" spans="1:25" ht="16" hidden="1" x14ac:dyDescent="0.8">
      <c r="A843" s="485">
        <v>11</v>
      </c>
      <c r="B843" s="636" t="s">
        <v>39</v>
      </c>
      <c r="C843" s="638">
        <v>44513</v>
      </c>
      <c r="D843" s="630"/>
      <c r="E843" s="481"/>
      <c r="F843" s="636" t="s">
        <v>142</v>
      </c>
      <c r="G843" s="481" t="str">
        <f t="shared" si="167"/>
        <v>B10</v>
      </c>
      <c r="H843" s="636" t="s">
        <v>241</v>
      </c>
      <c r="I843" s="481" t="str">
        <f t="shared" si="172"/>
        <v>ZZZ</v>
      </c>
      <c r="J843" s="636"/>
      <c r="K843" s="565" t="str">
        <f t="shared" ref="K843:K898" si="175">IF(+J843=F843,H843,F843)</f>
        <v>Illinois</v>
      </c>
      <c r="L843" s="639"/>
      <c r="M843" s="634"/>
      <c r="N843" s="485"/>
      <c r="O843" s="640"/>
      <c r="P843" s="668"/>
      <c r="Q843" s="614"/>
      <c r="R843" s="510"/>
      <c r="S843" s="510"/>
      <c r="T843" s="500"/>
      <c r="U843" s="481"/>
      <c r="W843" s="643"/>
      <c r="Y843" s="644"/>
    </row>
    <row r="844" spans="1:25" ht="16" hidden="1" x14ac:dyDescent="0.8">
      <c r="A844" s="485">
        <v>11</v>
      </c>
      <c r="B844" s="636" t="s">
        <v>39</v>
      </c>
      <c r="C844" s="638">
        <v>44513</v>
      </c>
      <c r="D844" s="630"/>
      <c r="E844" s="481"/>
      <c r="F844" s="636" t="s">
        <v>151</v>
      </c>
      <c r="G844" s="481" t="str">
        <f t="shared" ref="G844:G851" si="176">VLOOKUP(+F844,$F$995:$G$1242,2,FALSE)</f>
        <v>B10</v>
      </c>
      <c r="H844" s="636" t="s">
        <v>241</v>
      </c>
      <c r="I844" s="481" t="str">
        <f t="shared" ref="I844:I851" si="177">VLOOKUP(+H844,$F$995:$G$1242,2,FALSE)</f>
        <v>ZZZ</v>
      </c>
      <c r="J844" s="636"/>
      <c r="K844" s="565" t="str">
        <f>IF(+J844=F844,H844,F844)</f>
        <v>Nebraska</v>
      </c>
      <c r="L844" s="639"/>
      <c r="M844" s="634"/>
      <c r="N844" s="485"/>
      <c r="O844" s="640"/>
      <c r="P844" s="668"/>
      <c r="Q844" s="614"/>
      <c r="R844" s="510"/>
      <c r="S844" s="510"/>
      <c r="T844" s="500"/>
      <c r="U844" s="481"/>
      <c r="W844" s="643"/>
      <c r="Y844" s="644"/>
    </row>
    <row r="845" spans="1:25" ht="16" hidden="1" x14ac:dyDescent="0.8">
      <c r="A845" s="485">
        <v>11</v>
      </c>
      <c r="B845" s="636" t="s">
        <v>39</v>
      </c>
      <c r="C845" s="638">
        <v>44513</v>
      </c>
      <c r="D845" s="630"/>
      <c r="E845" s="481"/>
      <c r="F845" s="636" t="s">
        <v>348</v>
      </c>
      <c r="G845" s="481" t="str">
        <f t="shared" si="176"/>
        <v>Ind</v>
      </c>
      <c r="H845" s="636" t="s">
        <v>241</v>
      </c>
      <c r="I845" s="481" t="str">
        <f t="shared" si="177"/>
        <v>ZZZ</v>
      </c>
      <c r="J845" s="636"/>
      <c r="K845" s="565" t="str">
        <f t="shared" si="175"/>
        <v>Liberty</v>
      </c>
      <c r="L845" s="639"/>
      <c r="M845" s="634"/>
      <c r="N845" s="485"/>
      <c r="O845" s="640"/>
      <c r="P845" s="668"/>
      <c r="Q845" s="614"/>
      <c r="R845" s="510"/>
      <c r="S845" s="510"/>
      <c r="T845" s="500"/>
      <c r="U845" s="481"/>
      <c r="W845" s="643"/>
      <c r="Y845" s="644"/>
    </row>
    <row r="846" spans="1:25" ht="16" hidden="1" x14ac:dyDescent="0.8">
      <c r="A846" s="485">
        <v>11</v>
      </c>
      <c r="B846" s="636" t="s">
        <v>39</v>
      </c>
      <c r="C846" s="638">
        <v>44513</v>
      </c>
      <c r="D846" s="630"/>
      <c r="E846" s="481"/>
      <c r="F846" s="636" t="s">
        <v>103</v>
      </c>
      <c r="G846" s="481" t="str">
        <f t="shared" si="176"/>
        <v>AAC</v>
      </c>
      <c r="H846" s="636" t="s">
        <v>241</v>
      </c>
      <c r="I846" s="481" t="str">
        <f t="shared" si="177"/>
        <v>ZZZ</v>
      </c>
      <c r="J846" s="636"/>
      <c r="K846" s="565" t="str">
        <f t="shared" si="175"/>
        <v>Navy</v>
      </c>
      <c r="L846" s="639"/>
      <c r="M846" s="634"/>
      <c r="N846" s="485"/>
      <c r="O846" s="640"/>
      <c r="P846" s="668"/>
      <c r="Q846" s="614"/>
      <c r="R846" s="510"/>
      <c r="S846" s="510"/>
      <c r="T846" s="500"/>
      <c r="U846" s="481"/>
      <c r="W846" s="643"/>
      <c r="Y846" s="644"/>
    </row>
    <row r="847" spans="1:25" ht="16" x14ac:dyDescent="0.8">
      <c r="A847" s="485">
        <v>12</v>
      </c>
      <c r="B847" s="636" t="s">
        <v>472</v>
      </c>
      <c r="C847" s="638">
        <v>44516</v>
      </c>
      <c r="D847" s="630">
        <f>20/24</f>
        <v>0.83333333333333337</v>
      </c>
      <c r="E847" s="481" t="s">
        <v>102</v>
      </c>
      <c r="F847" s="636" t="s">
        <v>148</v>
      </c>
      <c r="G847" s="481" t="str">
        <f t="shared" si="176"/>
        <v>MAC</v>
      </c>
      <c r="H847" s="636" t="s">
        <v>173</v>
      </c>
      <c r="I847" s="481" t="str">
        <f t="shared" si="177"/>
        <v>MAC</v>
      </c>
      <c r="J847" s="636" t="str">
        <f>H847</f>
        <v>Miami (OH)</v>
      </c>
      <c r="K847" s="565" t="str">
        <f t="shared" ref="K847:K857" si="178">IF(+J847=F847,H847,F847)</f>
        <v>Bowling Green</v>
      </c>
      <c r="L847" s="639">
        <v>17</v>
      </c>
      <c r="M847" s="634">
        <v>51.5</v>
      </c>
      <c r="N847" s="485" t="str">
        <f>J847</f>
        <v>Miami (OH)</v>
      </c>
      <c r="O847" s="640">
        <v>34</v>
      </c>
      <c r="P847" s="668" t="str">
        <f t="shared" ref="P847:P857" si="179">IF(+N847=F847,H847,F847)</f>
        <v>Bowling Green</v>
      </c>
      <c r="Q847" s="614">
        <v>7</v>
      </c>
      <c r="R847" s="510" t="str">
        <f t="shared" ref="R847:R857" si="180">IF(+N847=K847,+N847,IF(+O847-Q847&lt;L847,+K847,+J847))</f>
        <v>Miami (OH)</v>
      </c>
      <c r="S847" s="510" t="str">
        <f t="shared" ref="S847:S857" si="181">IF(+R847=J847,+K847,+J847)</f>
        <v>Bowling Green</v>
      </c>
      <c r="T847" s="500" t="str">
        <f>H847</f>
        <v>Miami (OH)</v>
      </c>
      <c r="U847" s="481" t="str">
        <f t="shared" ref="U847:U857" si="182">IF($N847=$J847,IF($O847-$Q847=$L847,"T",IF($R847=T847,"W","L")),IF($R847=T847,"W","L"))</f>
        <v>W</v>
      </c>
      <c r="W847" s="643"/>
      <c r="X847" s="492" t="s">
        <v>502</v>
      </c>
      <c r="Y847" s="644"/>
    </row>
    <row r="848" spans="1:25" ht="16" x14ac:dyDescent="0.8">
      <c r="A848" s="485">
        <v>12</v>
      </c>
      <c r="B848" s="636" t="s">
        <v>472</v>
      </c>
      <c r="C848" s="638">
        <v>44516</v>
      </c>
      <c r="D848" s="630">
        <f>19/24</f>
        <v>0.79166666666666663</v>
      </c>
      <c r="E848" s="481"/>
      <c r="F848" s="636" t="s">
        <v>84</v>
      </c>
      <c r="G848" s="481" t="str">
        <f t="shared" si="176"/>
        <v>MAC</v>
      </c>
      <c r="H848" s="636" t="s">
        <v>195</v>
      </c>
      <c r="I848" s="481" t="str">
        <f t="shared" si="177"/>
        <v>MAC</v>
      </c>
      <c r="J848" s="636" t="str">
        <f>F848</f>
        <v>Toledo</v>
      </c>
      <c r="K848" s="565" t="str">
        <f t="shared" si="178"/>
        <v>Ohio</v>
      </c>
      <c r="L848" s="639">
        <v>7</v>
      </c>
      <c r="M848" s="634">
        <v>58</v>
      </c>
      <c r="N848" s="485" t="str">
        <f>J848</f>
        <v>Toledo</v>
      </c>
      <c r="O848" s="640">
        <v>35</v>
      </c>
      <c r="P848" s="668" t="str">
        <f t="shared" si="179"/>
        <v>Ohio</v>
      </c>
      <c r="Q848" s="614">
        <v>23</v>
      </c>
      <c r="R848" s="510" t="str">
        <f t="shared" si="180"/>
        <v>Toledo</v>
      </c>
      <c r="S848" s="510" t="str">
        <f t="shared" si="181"/>
        <v>Ohio</v>
      </c>
      <c r="T848" s="500" t="str">
        <f>H848</f>
        <v>Ohio</v>
      </c>
      <c r="U848" s="481" t="str">
        <f t="shared" si="182"/>
        <v>L</v>
      </c>
      <c r="W848" s="643"/>
      <c r="X848" s="492" t="s">
        <v>502</v>
      </c>
      <c r="Y848" s="644"/>
    </row>
    <row r="849" spans="1:25" ht="16" x14ac:dyDescent="0.8">
      <c r="A849" s="485">
        <v>12</v>
      </c>
      <c r="B849" s="636" t="s">
        <v>472</v>
      </c>
      <c r="C849" s="638">
        <v>44516</v>
      </c>
      <c r="D849" s="630">
        <f>19.5/24</f>
        <v>0.8125</v>
      </c>
      <c r="E849" s="481" t="s">
        <v>272</v>
      </c>
      <c r="F849" s="636" t="s">
        <v>214</v>
      </c>
      <c r="G849" s="481" t="str">
        <f t="shared" si="176"/>
        <v>MAC</v>
      </c>
      <c r="H849" s="636" t="s">
        <v>108</v>
      </c>
      <c r="I849" s="481" t="str">
        <f t="shared" si="177"/>
        <v>MAC</v>
      </c>
      <c r="J849" s="636" t="str">
        <f>F849</f>
        <v>Western Michigan</v>
      </c>
      <c r="K849" s="565" t="str">
        <f>IF(+J849=F849,H849,F849)</f>
        <v>Eastern Michigan</v>
      </c>
      <c r="L849" s="639">
        <v>5.5</v>
      </c>
      <c r="M849" s="634">
        <v>66</v>
      </c>
      <c r="N849" s="668" t="str">
        <f>K849</f>
        <v>Eastern Michigan</v>
      </c>
      <c r="O849" s="640">
        <v>22</v>
      </c>
      <c r="P849" s="668" t="str">
        <f>IF(+N849=F849,H849,F849)</f>
        <v>Western Michigan</v>
      </c>
      <c r="Q849" s="614">
        <v>21</v>
      </c>
      <c r="R849" s="510" t="str">
        <f>IF(+N849=K849,+N849,IF(+O849-Q849&lt;L849,+K849,+J849))</f>
        <v>Eastern Michigan</v>
      </c>
      <c r="S849" s="510" t="str">
        <f>IF(+R849=J849,+K849,+J849)</f>
        <v>Western Michigan</v>
      </c>
      <c r="T849" s="500" t="str">
        <f>H849</f>
        <v>Eastern Michigan</v>
      </c>
      <c r="U849" s="481" t="str">
        <f>IF($N849=$J849,IF($O849-$Q849=$L849,"T",IF($R849=T849,"W","L")),IF($R849=T849,"W","L"))</f>
        <v>W</v>
      </c>
      <c r="V849" s="492" t="str">
        <f>H849</f>
        <v>Eastern Michigan</v>
      </c>
      <c r="W849" s="643">
        <v>53</v>
      </c>
      <c r="X849" s="492" t="str">
        <f>IF(+V849=F849,H849,F849)</f>
        <v>Western Michigan</v>
      </c>
      <c r="Y849" s="644">
        <v>42</v>
      </c>
    </row>
    <row r="850" spans="1:25" ht="16" x14ac:dyDescent="0.8">
      <c r="A850" s="485">
        <v>12</v>
      </c>
      <c r="B850" s="636" t="s">
        <v>473</v>
      </c>
      <c r="C850" s="638">
        <v>44517</v>
      </c>
      <c r="D850" s="630">
        <f>19/24</f>
        <v>0.79166666666666663</v>
      </c>
      <c r="E850" s="481" t="s">
        <v>102</v>
      </c>
      <c r="F850" s="636" t="s">
        <v>82</v>
      </c>
      <c r="G850" s="481" t="str">
        <f t="shared" si="176"/>
        <v>MAC</v>
      </c>
      <c r="H850" s="636" t="s">
        <v>141</v>
      </c>
      <c r="I850" s="481" t="str">
        <f t="shared" si="177"/>
        <v>MAC</v>
      </c>
      <c r="J850" s="636" t="str">
        <f>F850</f>
        <v>Central Michigan</v>
      </c>
      <c r="K850" s="565" t="str">
        <f t="shared" si="178"/>
        <v>Ball State</v>
      </c>
      <c r="L850" s="639">
        <v>1</v>
      </c>
      <c r="M850" s="634">
        <v>59</v>
      </c>
      <c r="N850" s="485" t="str">
        <f>F850</f>
        <v>Central Michigan</v>
      </c>
      <c r="O850" s="640">
        <v>37</v>
      </c>
      <c r="P850" s="668" t="str">
        <f t="shared" si="179"/>
        <v>Ball State</v>
      </c>
      <c r="Q850" s="614">
        <v>17</v>
      </c>
      <c r="R850" s="510" t="str">
        <f t="shared" si="180"/>
        <v>Central Michigan</v>
      </c>
      <c r="S850" s="510" t="str">
        <f t="shared" si="181"/>
        <v>Ball State</v>
      </c>
      <c r="T850" s="500" t="str">
        <f>J850</f>
        <v>Central Michigan</v>
      </c>
      <c r="U850" s="481" t="str">
        <f t="shared" si="182"/>
        <v>W</v>
      </c>
      <c r="V850" s="492" t="str">
        <f>H850</f>
        <v>Ball State</v>
      </c>
      <c r="W850" s="643">
        <v>45</v>
      </c>
      <c r="X850" s="492" t="str">
        <f>IF(+V850=F850,H850,F850)</f>
        <v>Central Michigan</v>
      </c>
      <c r="Y850" s="644">
        <v>20</v>
      </c>
    </row>
    <row r="851" spans="1:25" ht="16" x14ac:dyDescent="0.8">
      <c r="A851" s="485">
        <v>12</v>
      </c>
      <c r="B851" s="636" t="s">
        <v>473</v>
      </c>
      <c r="C851" s="638">
        <v>44517</v>
      </c>
      <c r="D851" s="630">
        <f>19/24</f>
        <v>0.79166666666666663</v>
      </c>
      <c r="E851" s="481" t="s">
        <v>272</v>
      </c>
      <c r="F851" s="636" t="s">
        <v>110</v>
      </c>
      <c r="G851" s="481" t="str">
        <f t="shared" si="176"/>
        <v>MAC</v>
      </c>
      <c r="H851" s="636" t="s">
        <v>74</v>
      </c>
      <c r="I851" s="481" t="str">
        <f t="shared" si="177"/>
        <v>MAC</v>
      </c>
      <c r="J851" s="636" t="str">
        <f>F851</f>
        <v>Northern Illinois</v>
      </c>
      <c r="K851" s="565" t="str">
        <f t="shared" si="178"/>
        <v>Buffalo</v>
      </c>
      <c r="L851" s="639">
        <v>1.5</v>
      </c>
      <c r="M851" s="634">
        <v>60</v>
      </c>
      <c r="N851" s="485" t="str">
        <f>F851</f>
        <v>Northern Illinois</v>
      </c>
      <c r="O851" s="640">
        <v>33</v>
      </c>
      <c r="P851" s="668" t="str">
        <f t="shared" si="179"/>
        <v>Buffalo</v>
      </c>
      <c r="Q851" s="614">
        <v>27</v>
      </c>
      <c r="R851" s="510" t="str">
        <f t="shared" si="180"/>
        <v>Northern Illinois</v>
      </c>
      <c r="S851" s="510" t="str">
        <f t="shared" si="181"/>
        <v>Buffalo</v>
      </c>
      <c r="T851" s="500" t="str">
        <f>J851</f>
        <v>Northern Illinois</v>
      </c>
      <c r="U851" s="481" t="str">
        <f t="shared" si="182"/>
        <v>W</v>
      </c>
      <c r="V851" s="492" t="str">
        <f>H851</f>
        <v>Buffalo</v>
      </c>
      <c r="W851" s="643">
        <v>49</v>
      </c>
      <c r="X851" s="492" t="str">
        <f>IF(+V851=F851,H851,F851)</f>
        <v>Northern Illinois</v>
      </c>
      <c r="Y851" s="644">
        <v>30</v>
      </c>
    </row>
    <row r="852" spans="1:25" ht="16" x14ac:dyDescent="0.8">
      <c r="A852" s="485">
        <v>12</v>
      </c>
      <c r="B852" s="636" t="s">
        <v>58</v>
      </c>
      <c r="C852" s="638">
        <v>44518</v>
      </c>
      <c r="D852" s="630">
        <f>19.5/24</f>
        <v>0.8125</v>
      </c>
      <c r="E852" s="481" t="s">
        <v>40</v>
      </c>
      <c r="F852" s="636" t="s">
        <v>129</v>
      </c>
      <c r="G852" s="481" t="str">
        <f t="shared" ref="G852:G915" si="183">VLOOKUP(+F852,$F$995:$G$1242,2,FALSE)</f>
        <v>ACC</v>
      </c>
      <c r="H852" s="636" t="s">
        <v>124</v>
      </c>
      <c r="I852" s="481" t="str">
        <f t="shared" ref="I852:I915" si="184">VLOOKUP(+H852,$F$995:$G$1242,2,FALSE)</f>
        <v>ACC</v>
      </c>
      <c r="J852" s="636" t="str">
        <f>F852</f>
        <v>Louisville</v>
      </c>
      <c r="K852" s="565" t="str">
        <f t="shared" si="178"/>
        <v>Duke</v>
      </c>
      <c r="L852" s="639">
        <v>19.5</v>
      </c>
      <c r="M852" s="634">
        <v>60.5</v>
      </c>
      <c r="N852" s="485" t="str">
        <f>F852</f>
        <v>Louisville</v>
      </c>
      <c r="O852" s="640">
        <v>62</v>
      </c>
      <c r="P852" s="668" t="str">
        <f t="shared" si="179"/>
        <v>Duke</v>
      </c>
      <c r="Q852" s="614">
        <v>22</v>
      </c>
      <c r="R852" s="510" t="str">
        <f t="shared" si="180"/>
        <v>Louisville</v>
      </c>
      <c r="S852" s="510" t="str">
        <f t="shared" si="181"/>
        <v>Duke</v>
      </c>
      <c r="T852" s="500" t="str">
        <f>J852</f>
        <v>Louisville</v>
      </c>
      <c r="U852" s="481" t="str">
        <f t="shared" si="182"/>
        <v>W</v>
      </c>
      <c r="W852" s="643"/>
      <c r="X852" s="492" t="s">
        <v>502</v>
      </c>
      <c r="Y852" s="644"/>
    </row>
    <row r="853" spans="1:25" ht="16" x14ac:dyDescent="0.8">
      <c r="A853" s="485">
        <v>12</v>
      </c>
      <c r="B853" s="636" t="s">
        <v>95</v>
      </c>
      <c r="C853" s="638">
        <v>44519</v>
      </c>
      <c r="D853" s="630">
        <f>21/24</f>
        <v>0.875</v>
      </c>
      <c r="E853" s="481" t="s">
        <v>532</v>
      </c>
      <c r="F853" s="636" t="s">
        <v>197</v>
      </c>
      <c r="G853" s="481" t="str">
        <f t="shared" si="183"/>
        <v>MWC</v>
      </c>
      <c r="H853" s="636" t="s">
        <v>152</v>
      </c>
      <c r="I853" s="481" t="str">
        <f t="shared" si="184"/>
        <v>MWC</v>
      </c>
      <c r="J853" s="636" t="str">
        <f>H853</f>
        <v>Nevada</v>
      </c>
      <c r="K853" s="565" t="str">
        <f t="shared" si="178"/>
        <v>Air Force</v>
      </c>
      <c r="L853" s="639">
        <v>1.5</v>
      </c>
      <c r="M853" s="634">
        <v>52.5</v>
      </c>
      <c r="N853" s="485" t="str">
        <f>F853</f>
        <v>Air Force</v>
      </c>
      <c r="O853" s="640">
        <v>41</v>
      </c>
      <c r="P853" s="668" t="str">
        <f t="shared" si="179"/>
        <v>Nevada</v>
      </c>
      <c r="Q853" s="614">
        <v>39</v>
      </c>
      <c r="R853" s="510" t="str">
        <f t="shared" si="180"/>
        <v>Air Force</v>
      </c>
      <c r="S853" s="510" t="str">
        <f t="shared" si="181"/>
        <v>Nevada</v>
      </c>
      <c r="T853" s="500" t="str">
        <f>K853</f>
        <v>Air Force</v>
      </c>
      <c r="U853" s="481" t="str">
        <f t="shared" si="182"/>
        <v>W</v>
      </c>
      <c r="W853" s="643"/>
      <c r="X853" s="492" t="s">
        <v>502</v>
      </c>
      <c r="Y853" s="644"/>
    </row>
    <row r="854" spans="1:25" ht="16" x14ac:dyDescent="0.8">
      <c r="A854" s="485">
        <v>12</v>
      </c>
      <c r="B854" s="636" t="s">
        <v>95</v>
      </c>
      <c r="C854" s="638">
        <v>44519</v>
      </c>
      <c r="D854" s="630">
        <f>20/24</f>
        <v>0.83333333333333337</v>
      </c>
      <c r="E854" s="481" t="s">
        <v>52</v>
      </c>
      <c r="F854" s="636" t="s">
        <v>182</v>
      </c>
      <c r="G854" s="481" t="str">
        <f t="shared" si="183"/>
        <v>CUSA</v>
      </c>
      <c r="H854" s="636" t="s">
        <v>172</v>
      </c>
      <c r="I854" s="481" t="str">
        <f t="shared" si="184"/>
        <v>CUSA</v>
      </c>
      <c r="J854" s="636" t="str">
        <f>H854</f>
        <v>Louisiana Tech</v>
      </c>
      <c r="K854" s="565" t="str">
        <f t="shared" si="178"/>
        <v>Southern Miss</v>
      </c>
      <c r="L854" s="639">
        <v>15.5</v>
      </c>
      <c r="M854" s="634">
        <v>50</v>
      </c>
      <c r="N854" s="485" t="str">
        <f>F854</f>
        <v>Southern Miss</v>
      </c>
      <c r="O854" s="640">
        <v>35</v>
      </c>
      <c r="P854" s="668" t="str">
        <f t="shared" si="179"/>
        <v>Louisiana Tech</v>
      </c>
      <c r="Q854" s="614">
        <v>19</v>
      </c>
      <c r="R854" s="510" t="str">
        <f t="shared" si="180"/>
        <v>Southern Miss</v>
      </c>
      <c r="S854" s="510" t="str">
        <f t="shared" si="181"/>
        <v>Louisiana Tech</v>
      </c>
      <c r="T854" s="500" t="str">
        <f>J854</f>
        <v>Louisiana Tech</v>
      </c>
      <c r="U854" s="481" t="str">
        <f t="shared" si="182"/>
        <v>L</v>
      </c>
      <c r="V854" s="492" t="str">
        <f>H854</f>
        <v>Louisiana Tech</v>
      </c>
      <c r="W854" s="643">
        <v>31</v>
      </c>
      <c r="X854" s="492" t="str">
        <f>IF(+V854=F854,H854,F854)</f>
        <v>Southern Miss</v>
      </c>
      <c r="Y854" s="644">
        <v>30</v>
      </c>
    </row>
    <row r="855" spans="1:25" ht="16" x14ac:dyDescent="0.8">
      <c r="A855" s="485">
        <v>12</v>
      </c>
      <c r="B855" s="636" t="s">
        <v>95</v>
      </c>
      <c r="C855" s="638">
        <v>44519</v>
      </c>
      <c r="D855" s="630">
        <f>21/24</f>
        <v>0.875</v>
      </c>
      <c r="E855" s="481" t="s">
        <v>272</v>
      </c>
      <c r="F855" s="636" t="s">
        <v>66</v>
      </c>
      <c r="G855" s="481" t="str">
        <f t="shared" si="183"/>
        <v>AAC</v>
      </c>
      <c r="H855" s="636" t="s">
        <v>186</v>
      </c>
      <c r="I855" s="481" t="str">
        <f t="shared" si="184"/>
        <v>AAC</v>
      </c>
      <c r="J855" s="636" t="str">
        <f>H855</f>
        <v>Houston</v>
      </c>
      <c r="K855" s="565" t="str">
        <f t="shared" si="178"/>
        <v>Memphis</v>
      </c>
      <c r="L855" s="639">
        <v>8</v>
      </c>
      <c r="M855" s="634">
        <v>61</v>
      </c>
      <c r="N855" s="485" t="str">
        <f>H855</f>
        <v>Houston</v>
      </c>
      <c r="O855" s="640">
        <v>31</v>
      </c>
      <c r="P855" s="668" t="str">
        <f t="shared" si="179"/>
        <v>Memphis</v>
      </c>
      <c r="Q855" s="614">
        <v>13</v>
      </c>
      <c r="R855" s="510" t="str">
        <f t="shared" si="180"/>
        <v>Houston</v>
      </c>
      <c r="S855" s="510" t="str">
        <f t="shared" si="181"/>
        <v>Memphis</v>
      </c>
      <c r="T855" s="500" t="str">
        <f>J855</f>
        <v>Houston</v>
      </c>
      <c r="U855" s="481" t="str">
        <f t="shared" si="182"/>
        <v>W</v>
      </c>
      <c r="V855" s="492" t="str">
        <f>F855</f>
        <v>Memphis</v>
      </c>
      <c r="W855" s="643">
        <v>30</v>
      </c>
      <c r="X855" s="492" t="str">
        <f>IF(+V855=F855,H855,F855)</f>
        <v>Houston</v>
      </c>
      <c r="Y855" s="644">
        <v>27</v>
      </c>
    </row>
    <row r="856" spans="1:25" ht="16" x14ac:dyDescent="0.8">
      <c r="A856" s="485">
        <v>12</v>
      </c>
      <c r="B856" s="636" t="s">
        <v>95</v>
      </c>
      <c r="C856" s="638">
        <v>44519</v>
      </c>
      <c r="D856" s="630">
        <f>21/24</f>
        <v>0.875</v>
      </c>
      <c r="E856" s="481" t="s">
        <v>509</v>
      </c>
      <c r="F856" s="636" t="s">
        <v>211</v>
      </c>
      <c r="G856" s="481" t="str">
        <f t="shared" si="183"/>
        <v>P12</v>
      </c>
      <c r="H856" s="636" t="s">
        <v>217</v>
      </c>
      <c r="I856" s="481" t="str">
        <f t="shared" si="184"/>
        <v>P12</v>
      </c>
      <c r="J856" s="636" t="str">
        <f>H856</f>
        <v>Washington State</v>
      </c>
      <c r="K856" s="565" t="str">
        <f t="shared" si="178"/>
        <v>Arizona</v>
      </c>
      <c r="L856" s="639">
        <v>15</v>
      </c>
      <c r="M856" s="634">
        <v>52.5</v>
      </c>
      <c r="N856" s="485" t="str">
        <f>H856</f>
        <v>Washington State</v>
      </c>
      <c r="O856" s="640">
        <v>44</v>
      </c>
      <c r="P856" s="668" t="str">
        <f t="shared" si="179"/>
        <v>Arizona</v>
      </c>
      <c r="Q856" s="614">
        <v>18</v>
      </c>
      <c r="R856" s="510" t="str">
        <f t="shared" si="180"/>
        <v>Washington State</v>
      </c>
      <c r="S856" s="510" t="str">
        <f t="shared" si="181"/>
        <v>Arizona</v>
      </c>
      <c r="T856" s="500" t="str">
        <f>J856</f>
        <v>Washington State</v>
      </c>
      <c r="U856" s="481" t="str">
        <f t="shared" si="182"/>
        <v>W</v>
      </c>
      <c r="W856" s="643"/>
      <c r="X856" s="492" t="s">
        <v>502</v>
      </c>
      <c r="Y856" s="644"/>
    </row>
    <row r="857" spans="1:25" ht="16" x14ac:dyDescent="0.8">
      <c r="A857" s="485">
        <v>12</v>
      </c>
      <c r="B857" s="636" t="s">
        <v>95</v>
      </c>
      <c r="C857" s="638">
        <v>44519</v>
      </c>
      <c r="D857" s="630">
        <f>23.5/24</f>
        <v>0.97916666666666663</v>
      </c>
      <c r="E857" s="481" t="s">
        <v>52</v>
      </c>
      <c r="F857" s="636" t="s">
        <v>206</v>
      </c>
      <c r="G857" s="481" t="str">
        <f t="shared" si="183"/>
        <v>MWC</v>
      </c>
      <c r="H857" s="636" t="s">
        <v>209</v>
      </c>
      <c r="I857" s="481" t="str">
        <f t="shared" si="184"/>
        <v>MWC</v>
      </c>
      <c r="J857" s="636" t="str">
        <f>F857</f>
        <v>San Diego State</v>
      </c>
      <c r="K857" s="565" t="str">
        <f t="shared" si="178"/>
        <v>UNLV</v>
      </c>
      <c r="L857" s="639">
        <v>11</v>
      </c>
      <c r="M857" s="634">
        <v>40.5</v>
      </c>
      <c r="N857" s="485" t="str">
        <f>F857</f>
        <v>San Diego State</v>
      </c>
      <c r="O857" s="640">
        <v>28</v>
      </c>
      <c r="P857" s="668" t="str">
        <f t="shared" si="179"/>
        <v>UNLV</v>
      </c>
      <c r="Q857" s="614">
        <v>20</v>
      </c>
      <c r="R857" s="510" t="str">
        <f t="shared" si="180"/>
        <v>UNLV</v>
      </c>
      <c r="S857" s="510" t="str">
        <f t="shared" si="181"/>
        <v>San Diego State</v>
      </c>
      <c r="T857" s="500" t="str">
        <f>J857</f>
        <v>San Diego State</v>
      </c>
      <c r="U857" s="481" t="str">
        <f t="shared" si="182"/>
        <v>L</v>
      </c>
      <c r="V857" s="492" t="str">
        <f>F857</f>
        <v>San Diego State</v>
      </c>
      <c r="W857" s="643">
        <v>34</v>
      </c>
      <c r="X857" s="492" t="str">
        <f>IF(+V857=F857,H857,F857)</f>
        <v>UNLV</v>
      </c>
      <c r="Y857" s="644">
        <v>6</v>
      </c>
    </row>
    <row r="858" spans="1:25" ht="16" x14ac:dyDescent="0.8">
      <c r="A858" s="485">
        <v>12</v>
      </c>
      <c r="B858" s="636" t="s">
        <v>39</v>
      </c>
      <c r="C858" s="638">
        <v>44520</v>
      </c>
      <c r="D858" s="630">
        <f>16/24</f>
        <v>0.66666666666666663</v>
      </c>
      <c r="E858" s="481"/>
      <c r="F858" s="636" t="s">
        <v>63</v>
      </c>
      <c r="G858" s="481" t="str">
        <f t="shared" si="183"/>
        <v>Ind</v>
      </c>
      <c r="H858" s="636" t="s">
        <v>113</v>
      </c>
      <c r="I858" s="481" t="str">
        <f t="shared" si="184"/>
        <v>AAC</v>
      </c>
      <c r="J858" s="636" t="str">
        <f>H858</f>
        <v>Central Florida</v>
      </c>
      <c r="K858" s="565" t="str">
        <f t="shared" si="175"/>
        <v>Connecticut</v>
      </c>
      <c r="L858" s="639">
        <v>30</v>
      </c>
      <c r="M858" s="634">
        <v>55.5</v>
      </c>
      <c r="N858" s="485" t="str">
        <f>J858</f>
        <v>Central Florida</v>
      </c>
      <c r="O858" s="640">
        <v>49</v>
      </c>
      <c r="P858" s="668" t="str">
        <f t="shared" si="174"/>
        <v>Connecticut</v>
      </c>
      <c r="Q858" s="614">
        <v>17</v>
      </c>
      <c r="R858" s="510" t="str">
        <f t="shared" si="169"/>
        <v>Central Florida</v>
      </c>
      <c r="S858" s="510" t="str">
        <f t="shared" si="170"/>
        <v>Connecticut</v>
      </c>
      <c r="T858" s="500" t="str">
        <f>J858</f>
        <v>Central Florida</v>
      </c>
      <c r="U858" s="481" t="str">
        <f t="shared" si="173"/>
        <v>W</v>
      </c>
      <c r="W858" s="643"/>
      <c r="X858" s="492" t="s">
        <v>502</v>
      </c>
      <c r="Y858" s="644"/>
    </row>
    <row r="859" spans="1:25" ht="16" x14ac:dyDescent="0.8">
      <c r="A859" s="485">
        <v>12</v>
      </c>
      <c r="B859" s="636" t="s">
        <v>39</v>
      </c>
      <c r="C859" s="638">
        <v>44520</v>
      </c>
      <c r="D859" s="630">
        <f>15.5/24</f>
        <v>0.64583333333333337</v>
      </c>
      <c r="E859" s="481" t="s">
        <v>40</v>
      </c>
      <c r="F859" s="636" t="s">
        <v>117</v>
      </c>
      <c r="G859" s="481" t="str">
        <f t="shared" si="183"/>
        <v>AAC</v>
      </c>
      <c r="H859" s="636" t="s">
        <v>61</v>
      </c>
      <c r="I859" s="481" t="str">
        <f t="shared" si="184"/>
        <v>AAC</v>
      </c>
      <c r="J859" s="636" t="str">
        <f>H859</f>
        <v>Cincinnati</v>
      </c>
      <c r="K859" s="565" t="str">
        <f t="shared" si="175"/>
        <v>SMU</v>
      </c>
      <c r="L859" s="639">
        <v>11.5</v>
      </c>
      <c r="M859" s="634">
        <v>65</v>
      </c>
      <c r="N859" s="485" t="str">
        <f>H859</f>
        <v>Cincinnati</v>
      </c>
      <c r="O859" s="640">
        <v>48</v>
      </c>
      <c r="P859" s="668" t="str">
        <f t="shared" si="174"/>
        <v>SMU</v>
      </c>
      <c r="Q859" s="614">
        <v>14</v>
      </c>
      <c r="R859" s="510" t="str">
        <f t="shared" si="169"/>
        <v>Cincinnati</v>
      </c>
      <c r="S859" s="510" t="str">
        <f t="shared" si="170"/>
        <v>SMU</v>
      </c>
      <c r="T859" s="500" t="str">
        <f>K859</f>
        <v>SMU</v>
      </c>
      <c r="U859" s="481" t="str">
        <f t="shared" si="173"/>
        <v>L</v>
      </c>
      <c r="V859" s="492" t="str">
        <f>H859</f>
        <v>Cincinnati</v>
      </c>
      <c r="W859" s="643">
        <v>42</v>
      </c>
      <c r="X859" s="492" t="str">
        <f>IF(+V859=F859,H859,F859)</f>
        <v>SMU</v>
      </c>
      <c r="Y859" s="644">
        <v>13</v>
      </c>
    </row>
    <row r="860" spans="1:25" ht="15.75" customHeight="1" x14ac:dyDescent="0.8">
      <c r="A860" s="485">
        <v>12</v>
      </c>
      <c r="B860" s="636" t="s">
        <v>39</v>
      </c>
      <c r="C860" s="638">
        <v>44520</v>
      </c>
      <c r="D860" s="630">
        <f>15.5/24</f>
        <v>0.64583333333333337</v>
      </c>
      <c r="E860" s="481" t="s">
        <v>52</v>
      </c>
      <c r="F860" s="636" t="s">
        <v>115</v>
      </c>
      <c r="G860" s="481" t="str">
        <f t="shared" si="183"/>
        <v>AAC</v>
      </c>
      <c r="H860" s="636" t="s">
        <v>103</v>
      </c>
      <c r="I860" s="481" t="str">
        <f t="shared" si="184"/>
        <v>AAC</v>
      </c>
      <c r="J860" s="636" t="str">
        <f>F860</f>
        <v>East Carolina</v>
      </c>
      <c r="K860" s="565" t="str">
        <f t="shared" si="175"/>
        <v>Navy</v>
      </c>
      <c r="L860" s="639">
        <v>3.5</v>
      </c>
      <c r="M860" s="634">
        <v>46.5</v>
      </c>
      <c r="N860" s="485" t="str">
        <f>F860</f>
        <v>East Carolina</v>
      </c>
      <c r="O860" s="640">
        <v>38</v>
      </c>
      <c r="P860" s="668" t="str">
        <f t="shared" si="174"/>
        <v>Navy</v>
      </c>
      <c r="Q860" s="614">
        <v>35</v>
      </c>
      <c r="R860" s="510" t="str">
        <f t="shared" si="169"/>
        <v>Navy</v>
      </c>
      <c r="S860" s="510" t="str">
        <f t="shared" si="170"/>
        <v>East Carolina</v>
      </c>
      <c r="T860" s="500" t="str">
        <f>F860</f>
        <v>East Carolina</v>
      </c>
      <c r="U860" s="481" t="str">
        <f t="shared" si="173"/>
        <v>L</v>
      </c>
      <c r="V860" s="492" t="str">
        <f>H860</f>
        <v>Navy</v>
      </c>
      <c r="W860" s="643">
        <v>37</v>
      </c>
      <c r="X860" s="492" t="str">
        <f>IF(+V860=F860,H860,F860)</f>
        <v>East Carolina</v>
      </c>
      <c r="Y860" s="644">
        <v>23</v>
      </c>
    </row>
    <row r="861" spans="1:25" ht="16" x14ac:dyDescent="0.8">
      <c r="A861" s="485">
        <v>12</v>
      </c>
      <c r="B861" s="636" t="s">
        <v>39</v>
      </c>
      <c r="C861" s="638">
        <v>44520</v>
      </c>
      <c r="D861" s="630">
        <f>12/24</f>
        <v>0.5</v>
      </c>
      <c r="E861" s="481"/>
      <c r="F861" s="636" t="s">
        <v>55</v>
      </c>
      <c r="G861" s="481" t="str">
        <f t="shared" si="183"/>
        <v>AAC</v>
      </c>
      <c r="H861" s="636" t="s">
        <v>120</v>
      </c>
      <c r="I861" s="481" t="str">
        <f t="shared" si="184"/>
        <v>AAC</v>
      </c>
      <c r="J861" s="636" t="str">
        <f>H861</f>
        <v>Tulane</v>
      </c>
      <c r="K861" s="565" t="str">
        <f t="shared" si="175"/>
        <v>South Florida</v>
      </c>
      <c r="L861" s="639">
        <v>5.5</v>
      </c>
      <c r="M861" s="634">
        <v>60.5</v>
      </c>
      <c r="N861" s="485" t="str">
        <f>H861</f>
        <v>Tulane</v>
      </c>
      <c r="O861" s="640">
        <v>45</v>
      </c>
      <c r="P861" s="668" t="str">
        <f t="shared" si="174"/>
        <v>South Florida</v>
      </c>
      <c r="Q861" s="614">
        <v>14</v>
      </c>
      <c r="R861" s="510" t="str">
        <f t="shared" si="169"/>
        <v>Tulane</v>
      </c>
      <c r="S861" s="510" t="str">
        <f t="shared" si="170"/>
        <v>South Florida</v>
      </c>
      <c r="T861" s="500" t="str">
        <f>K861</f>
        <v>South Florida</v>
      </c>
      <c r="U861" s="481" t="str">
        <f t="shared" si="173"/>
        <v>L</v>
      </c>
      <c r="W861" s="643"/>
      <c r="X861" s="492" t="s">
        <v>502</v>
      </c>
      <c r="Y861" s="644"/>
    </row>
    <row r="862" spans="1:25" ht="16" x14ac:dyDescent="0.8">
      <c r="A862" s="485">
        <v>12</v>
      </c>
      <c r="B862" s="636" t="s">
        <v>39</v>
      </c>
      <c r="C862" s="638">
        <v>44520</v>
      </c>
      <c r="D862" s="630">
        <f>16/24</f>
        <v>0.66666666666666663</v>
      </c>
      <c r="E862" s="481"/>
      <c r="F862" s="636" t="s">
        <v>192</v>
      </c>
      <c r="G862" s="481" t="str">
        <f t="shared" si="183"/>
        <v>AAC</v>
      </c>
      <c r="H862" s="636" t="s">
        <v>78</v>
      </c>
      <c r="I862" s="481" t="str">
        <f t="shared" si="184"/>
        <v>AAC</v>
      </c>
      <c r="J862" s="636" t="str">
        <f>H862</f>
        <v>Tulsa</v>
      </c>
      <c r="K862" s="565" t="str">
        <f t="shared" si="175"/>
        <v>Temple</v>
      </c>
      <c r="L862" s="639">
        <v>22.5</v>
      </c>
      <c r="M862" s="634">
        <v>50.5</v>
      </c>
      <c r="N862" s="485" t="str">
        <f>H862</f>
        <v>Tulsa</v>
      </c>
      <c r="O862" s="640">
        <v>44</v>
      </c>
      <c r="P862" s="668" t="str">
        <f t="shared" si="174"/>
        <v>Temple</v>
      </c>
      <c r="Q862" s="614">
        <v>10</v>
      </c>
      <c r="R862" s="510" t="str">
        <f t="shared" si="169"/>
        <v>Tulsa</v>
      </c>
      <c r="S862" s="510" t="str">
        <f t="shared" si="170"/>
        <v>Temple</v>
      </c>
      <c r="T862" s="500" t="str">
        <f>H862</f>
        <v>Tulsa</v>
      </c>
      <c r="U862" s="481" t="str">
        <f t="shared" si="173"/>
        <v>W</v>
      </c>
      <c r="W862" s="643"/>
      <c r="X862" s="492" t="s">
        <v>502</v>
      </c>
      <c r="Y862" s="644"/>
    </row>
    <row r="863" spans="1:25" ht="16" x14ac:dyDescent="0.8">
      <c r="A863" s="485">
        <v>12</v>
      </c>
      <c r="B863" s="636" t="s">
        <v>39</v>
      </c>
      <c r="C863" s="638">
        <v>44520</v>
      </c>
      <c r="D863" s="630">
        <f>12/24</f>
        <v>0.5</v>
      </c>
      <c r="E863" s="481" t="s">
        <v>67</v>
      </c>
      <c r="F863" s="636" t="s">
        <v>126</v>
      </c>
      <c r="G863" s="481" t="str">
        <f t="shared" si="183"/>
        <v>ACC</v>
      </c>
      <c r="H863" s="636" t="s">
        <v>109</v>
      </c>
      <c r="I863" s="481" t="str">
        <f t="shared" si="184"/>
        <v>ACC</v>
      </c>
      <c r="J863" s="636" t="str">
        <f>H863</f>
        <v>Boston College</v>
      </c>
      <c r="K863" s="565" t="str">
        <f t="shared" si="175"/>
        <v>Florida State</v>
      </c>
      <c r="L863" s="639">
        <v>2</v>
      </c>
      <c r="M863" s="634">
        <v>54</v>
      </c>
      <c r="N863" s="485" t="str">
        <f>F863</f>
        <v>Florida State</v>
      </c>
      <c r="O863" s="640">
        <v>26</v>
      </c>
      <c r="P863" s="668" t="str">
        <f t="shared" si="174"/>
        <v>Boston College</v>
      </c>
      <c r="Q863" s="614">
        <v>23</v>
      </c>
      <c r="R863" s="510" t="str">
        <f t="shared" si="169"/>
        <v>Florida State</v>
      </c>
      <c r="S863" s="510" t="str">
        <f t="shared" si="170"/>
        <v>Boston College</v>
      </c>
      <c r="T863" s="500" t="str">
        <f>J863</f>
        <v>Boston College</v>
      </c>
      <c r="U863" s="481" t="str">
        <f t="shared" si="173"/>
        <v>L</v>
      </c>
      <c r="W863" s="643"/>
      <c r="X863" s="492" t="s">
        <v>502</v>
      </c>
      <c r="Y863" s="644"/>
    </row>
    <row r="864" spans="1:25" ht="16" x14ac:dyDescent="0.8">
      <c r="A864" s="485">
        <v>12</v>
      </c>
      <c r="B864" s="636" t="s">
        <v>39</v>
      </c>
      <c r="C864" s="638">
        <v>44520</v>
      </c>
      <c r="D864" s="630">
        <f>12/24</f>
        <v>0.5</v>
      </c>
      <c r="E864" s="481" t="s">
        <v>40</v>
      </c>
      <c r="F864" s="636" t="s">
        <v>69</v>
      </c>
      <c r="G864" s="481" t="str">
        <f t="shared" si="183"/>
        <v>ACC</v>
      </c>
      <c r="H864" s="636" t="s">
        <v>122</v>
      </c>
      <c r="I864" s="481" t="str">
        <f t="shared" si="184"/>
        <v>ACC</v>
      </c>
      <c r="J864" s="636" t="str">
        <f>H864</f>
        <v>Clemson</v>
      </c>
      <c r="K864" s="565" t="str">
        <f t="shared" si="175"/>
        <v>Wake Forest</v>
      </c>
      <c r="L864" s="639">
        <v>4.5</v>
      </c>
      <c r="M864" s="634">
        <v>56.5</v>
      </c>
      <c r="N864" s="485" t="str">
        <f>H864</f>
        <v>Clemson</v>
      </c>
      <c r="O864" s="640">
        <v>48</v>
      </c>
      <c r="P864" s="668" t="str">
        <f t="shared" si="174"/>
        <v>Wake Forest</v>
      </c>
      <c r="Q864" s="614">
        <v>27</v>
      </c>
      <c r="R864" s="510" t="str">
        <f t="shared" si="169"/>
        <v>Clemson</v>
      </c>
      <c r="S864" s="510" t="str">
        <f t="shared" si="170"/>
        <v>Wake Forest</v>
      </c>
      <c r="T864" s="500" t="str">
        <f>K864</f>
        <v>Wake Forest</v>
      </c>
      <c r="U864" s="481" t="str">
        <f t="shared" si="173"/>
        <v>L</v>
      </c>
      <c r="V864" s="492" t="str">
        <f>H864</f>
        <v>Clemson</v>
      </c>
      <c r="W864" s="643">
        <v>37</v>
      </c>
      <c r="X864" s="492" t="str">
        <f>IF(+V864=F864,H864,F864)</f>
        <v>Wake Forest</v>
      </c>
      <c r="Y864" s="644">
        <v>13</v>
      </c>
    </row>
    <row r="865" spans="1:26" ht="16" x14ac:dyDescent="0.8">
      <c r="A865" s="485">
        <v>12</v>
      </c>
      <c r="B865" s="636" t="s">
        <v>39</v>
      </c>
      <c r="C865" s="638">
        <v>44520</v>
      </c>
      <c r="D865" s="630">
        <f>19.5/24</f>
        <v>0.8125</v>
      </c>
      <c r="E865" s="481" t="s">
        <v>67</v>
      </c>
      <c r="F865" s="636" t="s">
        <v>234</v>
      </c>
      <c r="G865" s="481" t="str">
        <f t="shared" si="183"/>
        <v>ACC</v>
      </c>
      <c r="H865" s="636" t="s">
        <v>132</v>
      </c>
      <c r="I865" s="481" t="str">
        <f t="shared" si="184"/>
        <v>ACC</v>
      </c>
      <c r="J865" s="636" t="str">
        <f>H865</f>
        <v>Miami (FL)</v>
      </c>
      <c r="K865" s="565" t="str">
        <f t="shared" si="175"/>
        <v>Virginia Tech</v>
      </c>
      <c r="L865" s="639">
        <v>8</v>
      </c>
      <c r="M865" s="634">
        <v>56</v>
      </c>
      <c r="N865" s="485" t="str">
        <f>H865</f>
        <v>Miami (FL)</v>
      </c>
      <c r="O865" s="640">
        <v>38</v>
      </c>
      <c r="P865" s="668" t="str">
        <f t="shared" si="174"/>
        <v>Virginia Tech</v>
      </c>
      <c r="Q865" s="614">
        <v>26</v>
      </c>
      <c r="R865" s="510" t="str">
        <f t="shared" si="169"/>
        <v>Miami (FL)</v>
      </c>
      <c r="S865" s="510" t="str">
        <f t="shared" si="170"/>
        <v>Virginia Tech</v>
      </c>
      <c r="T865" s="500" t="str">
        <f>H865</f>
        <v>Miami (FL)</v>
      </c>
      <c r="U865" s="481" t="str">
        <f t="shared" si="173"/>
        <v>W</v>
      </c>
      <c r="V865" s="492" t="str">
        <f>H865</f>
        <v>Miami (FL)</v>
      </c>
      <c r="W865" s="643">
        <v>25</v>
      </c>
      <c r="X865" s="492" t="str">
        <f>IF(+V865=F865,H865,F865)</f>
        <v>Virginia Tech</v>
      </c>
      <c r="Y865" s="644">
        <v>24</v>
      </c>
    </row>
    <row r="866" spans="1:26" ht="16" x14ac:dyDescent="0.8">
      <c r="A866" s="485">
        <v>12</v>
      </c>
      <c r="B866" s="636" t="s">
        <v>39</v>
      </c>
      <c r="C866" s="638">
        <v>44520</v>
      </c>
      <c r="D866" s="630">
        <f>12/24</f>
        <v>0.5</v>
      </c>
      <c r="E866" s="481" t="s">
        <v>59</v>
      </c>
      <c r="F866" s="636" t="s">
        <v>279</v>
      </c>
      <c r="G866" s="481" t="str">
        <f t="shared" si="183"/>
        <v>1AA</v>
      </c>
      <c r="H866" s="636" t="s">
        <v>134</v>
      </c>
      <c r="I866" s="481" t="str">
        <f t="shared" si="184"/>
        <v>ACC</v>
      </c>
      <c r="J866" s="636"/>
      <c r="K866" s="565"/>
      <c r="L866" s="639"/>
      <c r="M866" s="634"/>
      <c r="N866" s="485" t="str">
        <f>H866</f>
        <v>North Carolina</v>
      </c>
      <c r="O866" s="640">
        <v>34</v>
      </c>
      <c r="P866" s="668" t="str">
        <f t="shared" si="174"/>
        <v>1AA Wofford</v>
      </c>
      <c r="Q866" s="614">
        <v>14</v>
      </c>
      <c r="R866" s="510"/>
      <c r="S866" s="510"/>
      <c r="T866" s="500"/>
      <c r="U866" s="481"/>
      <c r="W866" s="643"/>
      <c r="X866" s="492" t="s">
        <v>502</v>
      </c>
      <c r="Y866" s="644"/>
    </row>
    <row r="867" spans="1:26" ht="16" x14ac:dyDescent="0.8">
      <c r="A867" s="485">
        <v>12</v>
      </c>
      <c r="B867" s="636" t="s">
        <v>39</v>
      </c>
      <c r="C867" s="638">
        <v>44520</v>
      </c>
      <c r="D867" s="630">
        <f>16/24</f>
        <v>0.66666666666666663</v>
      </c>
      <c r="E867" s="481" t="s">
        <v>67</v>
      </c>
      <c r="F867" s="636" t="s">
        <v>97</v>
      </c>
      <c r="G867" s="481" t="str">
        <f t="shared" si="183"/>
        <v>ACC</v>
      </c>
      <c r="H867" s="636" t="s">
        <v>136</v>
      </c>
      <c r="I867" s="481" t="str">
        <f t="shared" si="184"/>
        <v>ACC</v>
      </c>
      <c r="J867" s="636" t="str">
        <f>H867</f>
        <v>North Carolina St</v>
      </c>
      <c r="K867" s="565" t="str">
        <f t="shared" si="175"/>
        <v>Syracuse</v>
      </c>
      <c r="L867" s="639">
        <v>11</v>
      </c>
      <c r="M867" s="634">
        <v>50.5</v>
      </c>
      <c r="N867" s="485" t="str">
        <f>H867</f>
        <v>North Carolina St</v>
      </c>
      <c r="O867" s="640">
        <v>41</v>
      </c>
      <c r="P867" s="668" t="str">
        <f t="shared" si="174"/>
        <v>Syracuse</v>
      </c>
      <c r="Q867" s="614">
        <v>17</v>
      </c>
      <c r="R867" s="510" t="str">
        <f t="shared" si="169"/>
        <v>North Carolina St</v>
      </c>
      <c r="S867" s="510" t="str">
        <f t="shared" si="170"/>
        <v>Syracuse</v>
      </c>
      <c r="T867" s="500" t="str">
        <f>H867</f>
        <v>North Carolina St</v>
      </c>
      <c r="U867" s="481" t="str">
        <f t="shared" si="173"/>
        <v>W</v>
      </c>
      <c r="V867" s="492" t="str">
        <f>H867</f>
        <v>North Carolina St</v>
      </c>
      <c r="W867" s="643">
        <v>36</v>
      </c>
      <c r="X867" s="492" t="str">
        <f>IF(+V867=F867,H867,F867)</f>
        <v>Syracuse</v>
      </c>
      <c r="Y867" s="644">
        <v>29</v>
      </c>
    </row>
    <row r="868" spans="1:26" ht="16" x14ac:dyDescent="0.8">
      <c r="A868" s="485">
        <v>12</v>
      </c>
      <c r="B868" s="636" t="s">
        <v>39</v>
      </c>
      <c r="C868" s="638">
        <v>44520</v>
      </c>
      <c r="D868" s="630">
        <f>15.5/24</f>
        <v>0.64583333333333337</v>
      </c>
      <c r="E868" s="481" t="s">
        <v>272</v>
      </c>
      <c r="F868" s="636" t="s">
        <v>140</v>
      </c>
      <c r="G868" s="481" t="str">
        <f t="shared" si="183"/>
        <v>ACC</v>
      </c>
      <c r="H868" s="636" t="s">
        <v>138</v>
      </c>
      <c r="I868" s="481" t="str">
        <f t="shared" si="184"/>
        <v>ACC</v>
      </c>
      <c r="J868" s="636" t="str">
        <f>H868</f>
        <v>Pittsburgh</v>
      </c>
      <c r="K868" s="565" t="str">
        <f t="shared" si="175"/>
        <v>Virginia</v>
      </c>
      <c r="L868" s="639">
        <v>15</v>
      </c>
      <c r="M868" s="634">
        <v>56</v>
      </c>
      <c r="N868" s="485" t="str">
        <f>H868</f>
        <v>Pittsburgh</v>
      </c>
      <c r="O868" s="640">
        <v>48</v>
      </c>
      <c r="P868" s="668" t="str">
        <f t="shared" si="174"/>
        <v>Virginia</v>
      </c>
      <c r="Q868" s="614">
        <v>38</v>
      </c>
      <c r="R868" s="510" t="str">
        <f t="shared" si="169"/>
        <v>Virginia</v>
      </c>
      <c r="S868" s="510" t="str">
        <f t="shared" si="170"/>
        <v>Pittsburgh</v>
      </c>
      <c r="T868" s="500" t="str">
        <f>J868</f>
        <v>Pittsburgh</v>
      </c>
      <c r="U868" s="481" t="str">
        <f t="shared" si="173"/>
        <v>L</v>
      </c>
      <c r="W868" s="643"/>
      <c r="X868" s="492" t="s">
        <v>502</v>
      </c>
      <c r="Y868" s="644"/>
    </row>
    <row r="869" spans="1:26" ht="16" x14ac:dyDescent="0.8">
      <c r="A869" s="485">
        <v>12</v>
      </c>
      <c r="B869" s="636" t="s">
        <v>39</v>
      </c>
      <c r="C869" s="638">
        <v>44520</v>
      </c>
      <c r="D869" s="630">
        <f>15.5/24</f>
        <v>0.64583333333333337</v>
      </c>
      <c r="E869" s="481" t="s">
        <v>73</v>
      </c>
      <c r="F869" s="636" t="s">
        <v>76</v>
      </c>
      <c r="G869" s="481" t="str">
        <f t="shared" si="183"/>
        <v>B10</v>
      </c>
      <c r="H869" s="636" t="s">
        <v>72</v>
      </c>
      <c r="I869" s="481" t="str">
        <f t="shared" si="184"/>
        <v>B10</v>
      </c>
      <c r="J869" s="636" t="str">
        <f>F869</f>
        <v>Minnesota</v>
      </c>
      <c r="K869" s="565" t="str">
        <f t="shared" si="175"/>
        <v>Indiana</v>
      </c>
      <c r="L869" s="639">
        <v>7</v>
      </c>
      <c r="M869" s="634">
        <v>43.5</v>
      </c>
      <c r="N869" s="485" t="str">
        <f>F869</f>
        <v>Minnesota</v>
      </c>
      <c r="O869" s="640">
        <v>35</v>
      </c>
      <c r="P869" s="668" t="str">
        <f t="shared" si="174"/>
        <v>Indiana</v>
      </c>
      <c r="Q869" s="614">
        <v>14</v>
      </c>
      <c r="R869" s="510" t="str">
        <f t="shared" si="169"/>
        <v>Minnesota</v>
      </c>
      <c r="S869" s="510" t="str">
        <f t="shared" si="170"/>
        <v>Indiana</v>
      </c>
      <c r="T869" s="500" t="str">
        <f>J869</f>
        <v>Minnesota</v>
      </c>
      <c r="U869" s="481" t="str">
        <f t="shared" si="173"/>
        <v>W</v>
      </c>
      <c r="W869" s="643"/>
      <c r="X869" s="492" t="s">
        <v>502</v>
      </c>
      <c r="Y869" s="644"/>
    </row>
    <row r="870" spans="1:26" ht="16" x14ac:dyDescent="0.8">
      <c r="A870" s="485">
        <v>12</v>
      </c>
      <c r="B870" s="636" t="s">
        <v>39</v>
      </c>
      <c r="C870" s="638">
        <v>44520</v>
      </c>
      <c r="D870" s="630">
        <f>14/24</f>
        <v>0.58333333333333337</v>
      </c>
      <c r="E870" s="481" t="s">
        <v>77</v>
      </c>
      <c r="F870" s="636" t="s">
        <v>142</v>
      </c>
      <c r="G870" s="481" t="str">
        <f t="shared" si="183"/>
        <v>B10</v>
      </c>
      <c r="H870" s="636" t="s">
        <v>144</v>
      </c>
      <c r="I870" s="481" t="str">
        <f t="shared" si="184"/>
        <v>B10</v>
      </c>
      <c r="J870" s="636" t="str">
        <f>H870</f>
        <v>Iowa</v>
      </c>
      <c r="K870" s="565" t="str">
        <f t="shared" si="175"/>
        <v>Illinois</v>
      </c>
      <c r="L870" s="639">
        <v>12</v>
      </c>
      <c r="M870" s="634">
        <v>38.5</v>
      </c>
      <c r="N870" s="485" t="str">
        <f>H870</f>
        <v>Iowa</v>
      </c>
      <c r="O870" s="640">
        <v>33</v>
      </c>
      <c r="P870" s="668" t="str">
        <f t="shared" si="174"/>
        <v>Illinois</v>
      </c>
      <c r="Q870" s="614">
        <v>23</v>
      </c>
      <c r="R870" s="510" t="str">
        <f t="shared" si="169"/>
        <v>Illinois</v>
      </c>
      <c r="S870" s="510" t="str">
        <f t="shared" si="170"/>
        <v>Iowa</v>
      </c>
      <c r="T870" s="500" t="str">
        <f>K870</f>
        <v>Illinois</v>
      </c>
      <c r="U870" s="481" t="str">
        <f t="shared" si="173"/>
        <v>W</v>
      </c>
      <c r="V870" s="492" t="str">
        <f>H870</f>
        <v>Iowa</v>
      </c>
      <c r="W870" s="643">
        <v>35</v>
      </c>
      <c r="X870" s="492" t="str">
        <f>IF(+V870=F870,H870,F870)</f>
        <v>Illinois</v>
      </c>
      <c r="Y870" s="644">
        <v>21</v>
      </c>
    </row>
    <row r="871" spans="1:26" ht="16" x14ac:dyDescent="0.8">
      <c r="A871" s="485">
        <v>12</v>
      </c>
      <c r="B871" s="636" t="s">
        <v>39</v>
      </c>
      <c r="C871" s="638">
        <v>44520</v>
      </c>
      <c r="D871" s="630">
        <f>15.5/24</f>
        <v>0.64583333333333337</v>
      </c>
      <c r="E871" s="481" t="s">
        <v>73</v>
      </c>
      <c r="F871" s="636" t="s">
        <v>147</v>
      </c>
      <c r="G871" s="481" t="str">
        <f t="shared" si="183"/>
        <v>B10</v>
      </c>
      <c r="H871" s="636" t="s">
        <v>167</v>
      </c>
      <c r="I871" s="481" t="str">
        <f t="shared" si="184"/>
        <v>B10</v>
      </c>
      <c r="J871" s="636" t="str">
        <f>F871</f>
        <v>Michigan</v>
      </c>
      <c r="K871" s="565" t="str">
        <f t="shared" si="175"/>
        <v>Maryland</v>
      </c>
      <c r="L871" s="639">
        <v>14.5</v>
      </c>
      <c r="M871" s="634">
        <v>56.5</v>
      </c>
      <c r="N871" s="485" t="str">
        <f>F871</f>
        <v>Michigan</v>
      </c>
      <c r="O871" s="640">
        <v>59</v>
      </c>
      <c r="P871" s="668" t="str">
        <f t="shared" si="174"/>
        <v>Maryland</v>
      </c>
      <c r="Q871" s="614">
        <v>18</v>
      </c>
      <c r="R871" s="510" t="str">
        <f t="shared" si="169"/>
        <v>Michigan</v>
      </c>
      <c r="S871" s="510" t="str">
        <f t="shared" si="170"/>
        <v>Maryland</v>
      </c>
      <c r="T871" s="500" t="str">
        <f>J871</f>
        <v>Michigan</v>
      </c>
      <c r="U871" s="481" t="str">
        <f t="shared" si="173"/>
        <v>W</v>
      </c>
      <c r="W871" s="643"/>
      <c r="X871" s="492" t="s">
        <v>502</v>
      </c>
      <c r="Y871" s="644"/>
    </row>
    <row r="872" spans="1:26" ht="16" x14ac:dyDescent="0.8">
      <c r="A872" s="485">
        <v>12</v>
      </c>
      <c r="B872" s="636" t="s">
        <v>39</v>
      </c>
      <c r="C872" s="638">
        <v>44520</v>
      </c>
      <c r="D872" s="630">
        <f>12/24</f>
        <v>0.5</v>
      </c>
      <c r="E872" s="481" t="s">
        <v>73</v>
      </c>
      <c r="F872" s="636" t="s">
        <v>128</v>
      </c>
      <c r="G872" s="481" t="str">
        <f t="shared" si="183"/>
        <v>B10</v>
      </c>
      <c r="H872" s="636" t="s">
        <v>153</v>
      </c>
      <c r="I872" s="481" t="str">
        <f t="shared" si="184"/>
        <v>B10</v>
      </c>
      <c r="J872" s="636" t="str">
        <f>F872</f>
        <v>Purdue</v>
      </c>
      <c r="K872" s="565" t="str">
        <f t="shared" si="175"/>
        <v>Northwestern</v>
      </c>
      <c r="L872" s="639">
        <v>12</v>
      </c>
      <c r="M872" s="634">
        <v>47.5</v>
      </c>
      <c r="N872" s="485" t="str">
        <f>F872</f>
        <v>Purdue</v>
      </c>
      <c r="O872" s="640">
        <v>32</v>
      </c>
      <c r="P872" s="668" t="str">
        <f t="shared" si="174"/>
        <v>Northwestern</v>
      </c>
      <c r="Q872" s="614">
        <v>14</v>
      </c>
      <c r="R872" s="510" t="str">
        <f t="shared" si="169"/>
        <v>Purdue</v>
      </c>
      <c r="S872" s="510" t="str">
        <f t="shared" si="170"/>
        <v>Northwestern</v>
      </c>
      <c r="T872" s="500" t="str">
        <f>J872</f>
        <v>Purdue</v>
      </c>
      <c r="U872" s="481" t="str">
        <f t="shared" si="173"/>
        <v>W</v>
      </c>
      <c r="V872" s="492" t="str">
        <f>H872</f>
        <v>Northwestern</v>
      </c>
      <c r="W872" s="643">
        <v>27</v>
      </c>
      <c r="X872" s="492" t="str">
        <f>IF(+V872=F872,H872,F872)</f>
        <v>Purdue</v>
      </c>
      <c r="Y872" s="644">
        <v>20</v>
      </c>
    </row>
    <row r="873" spans="1:26" ht="16" x14ac:dyDescent="0.8">
      <c r="A873" s="485">
        <v>12</v>
      </c>
      <c r="B873" s="636" t="s">
        <v>39</v>
      </c>
      <c r="C873" s="638">
        <v>44520</v>
      </c>
      <c r="D873" s="630">
        <f>12/24</f>
        <v>0.5</v>
      </c>
      <c r="E873" s="481" t="s">
        <v>145</v>
      </c>
      <c r="F873" s="636" t="s">
        <v>149</v>
      </c>
      <c r="G873" s="481" t="str">
        <f t="shared" si="183"/>
        <v>B10</v>
      </c>
      <c r="H873" s="636" t="s">
        <v>70</v>
      </c>
      <c r="I873" s="481" t="str">
        <f t="shared" si="184"/>
        <v>B10</v>
      </c>
      <c r="J873" s="636" t="str">
        <f t="shared" ref="J873:J878" si="185">H873</f>
        <v>Ohio State</v>
      </c>
      <c r="K873" s="565" t="str">
        <f t="shared" si="175"/>
        <v>Michigan State</v>
      </c>
      <c r="L873" s="639">
        <v>19</v>
      </c>
      <c r="M873" s="634">
        <v>67.5</v>
      </c>
      <c r="N873" s="485" t="str">
        <f>H873</f>
        <v>Ohio State</v>
      </c>
      <c r="O873" s="640">
        <v>56</v>
      </c>
      <c r="P873" s="668" t="str">
        <f t="shared" si="174"/>
        <v>Michigan State</v>
      </c>
      <c r="Q873" s="614">
        <v>7</v>
      </c>
      <c r="R873" s="510" t="str">
        <f t="shared" si="169"/>
        <v>Ohio State</v>
      </c>
      <c r="S873" s="510" t="str">
        <f t="shared" si="170"/>
        <v>Michigan State</v>
      </c>
      <c r="T873" s="500" t="str">
        <f>K873</f>
        <v>Michigan State</v>
      </c>
      <c r="U873" s="481" t="str">
        <f t="shared" si="173"/>
        <v>L</v>
      </c>
      <c r="V873" s="492" t="str">
        <f>H873</f>
        <v>Ohio State</v>
      </c>
      <c r="W873" s="643">
        <v>52</v>
      </c>
      <c r="X873" s="492" t="str">
        <f>IF(+V873=F873,H873,F873)</f>
        <v>Michigan State</v>
      </c>
      <c r="Y873" s="644">
        <v>12</v>
      </c>
    </row>
    <row r="874" spans="1:26" ht="16" x14ac:dyDescent="0.8">
      <c r="A874" s="485">
        <v>12</v>
      </c>
      <c r="B874" s="636" t="s">
        <v>39</v>
      </c>
      <c r="C874" s="638">
        <v>44520</v>
      </c>
      <c r="D874" s="630">
        <f>12/24</f>
        <v>0.5</v>
      </c>
      <c r="E874" s="481" t="s">
        <v>73</v>
      </c>
      <c r="F874" s="636" t="s">
        <v>99</v>
      </c>
      <c r="G874" s="481" t="str">
        <f t="shared" si="183"/>
        <v>B10</v>
      </c>
      <c r="H874" s="636" t="s">
        <v>155</v>
      </c>
      <c r="I874" s="481" t="str">
        <f t="shared" si="184"/>
        <v>B10</v>
      </c>
      <c r="J874" s="636" t="str">
        <f t="shared" si="185"/>
        <v>Penn State</v>
      </c>
      <c r="K874" s="565" t="str">
        <f t="shared" si="175"/>
        <v>Rutgers</v>
      </c>
      <c r="L874" s="639">
        <v>17</v>
      </c>
      <c r="M874" s="634">
        <v>46.5</v>
      </c>
      <c r="N874" s="485" t="str">
        <f>H874</f>
        <v>Penn State</v>
      </c>
      <c r="O874" s="640">
        <v>28</v>
      </c>
      <c r="P874" s="668" t="str">
        <f t="shared" si="174"/>
        <v>Rutgers</v>
      </c>
      <c r="Q874" s="614">
        <v>0</v>
      </c>
      <c r="R874" s="510" t="str">
        <f t="shared" si="169"/>
        <v>Penn State</v>
      </c>
      <c r="S874" s="510" t="str">
        <f t="shared" si="170"/>
        <v>Rutgers</v>
      </c>
      <c r="T874" s="500" t="str">
        <f>K874</f>
        <v>Rutgers</v>
      </c>
      <c r="U874" s="481" t="str">
        <f t="shared" si="173"/>
        <v>L</v>
      </c>
      <c r="V874" s="492" t="str">
        <f>H874</f>
        <v>Penn State</v>
      </c>
      <c r="W874" s="643">
        <v>23</v>
      </c>
      <c r="X874" s="492" t="str">
        <f>IF(+V874=F874,H874,F874)</f>
        <v>Rutgers</v>
      </c>
      <c r="Y874" s="644">
        <v>7</v>
      </c>
    </row>
    <row r="875" spans="1:26" ht="16" x14ac:dyDescent="0.8">
      <c r="A875" s="485">
        <v>12</v>
      </c>
      <c r="B875" s="636" t="s">
        <v>39</v>
      </c>
      <c r="C875" s="638">
        <v>44520</v>
      </c>
      <c r="D875" s="630">
        <f>15.5/24</f>
        <v>0.64583333333333337</v>
      </c>
      <c r="E875" s="481" t="s">
        <v>145</v>
      </c>
      <c r="F875" s="636" t="s">
        <v>151</v>
      </c>
      <c r="G875" s="481" t="str">
        <f t="shared" si="183"/>
        <v>B10</v>
      </c>
      <c r="H875" s="636" t="s">
        <v>101</v>
      </c>
      <c r="I875" s="481" t="str">
        <f t="shared" si="184"/>
        <v>B10</v>
      </c>
      <c r="J875" s="636" t="str">
        <f t="shared" si="185"/>
        <v>Wisconsin</v>
      </c>
      <c r="K875" s="565" t="str">
        <f t="shared" si="175"/>
        <v>Nebraska</v>
      </c>
      <c r="L875" s="639">
        <v>9.5</v>
      </c>
      <c r="M875" s="634">
        <v>42.5</v>
      </c>
      <c r="N875" s="485" t="str">
        <f>H875</f>
        <v>Wisconsin</v>
      </c>
      <c r="O875" s="640">
        <v>35</v>
      </c>
      <c r="P875" s="668" t="str">
        <f t="shared" si="174"/>
        <v>Nebraska</v>
      </c>
      <c r="Q875" s="614">
        <v>28</v>
      </c>
      <c r="R875" s="510" t="str">
        <f t="shared" si="169"/>
        <v>Nebraska</v>
      </c>
      <c r="S875" s="510" t="str">
        <f t="shared" si="170"/>
        <v>Wisconsin</v>
      </c>
      <c r="T875" s="500" t="str">
        <f>K875</f>
        <v>Nebraska</v>
      </c>
      <c r="U875" s="481" t="str">
        <f t="shared" si="173"/>
        <v>W</v>
      </c>
      <c r="W875" s="643"/>
      <c r="X875" s="492" t="s">
        <v>502</v>
      </c>
      <c r="Y875" s="644"/>
    </row>
    <row r="876" spans="1:26" ht="16" x14ac:dyDescent="0.8">
      <c r="A876" s="485">
        <v>12</v>
      </c>
      <c r="B876" s="636" t="s">
        <v>39</v>
      </c>
      <c r="C876" s="638">
        <v>44520</v>
      </c>
      <c r="D876" s="630">
        <f>17.5/24</f>
        <v>0.72916666666666663</v>
      </c>
      <c r="E876" s="481" t="s">
        <v>77</v>
      </c>
      <c r="F876" s="636" t="s">
        <v>156</v>
      </c>
      <c r="G876" s="481" t="str">
        <f t="shared" si="183"/>
        <v>B12</v>
      </c>
      <c r="H876" s="636" t="s">
        <v>162</v>
      </c>
      <c r="I876" s="481" t="str">
        <f t="shared" si="184"/>
        <v>B12</v>
      </c>
      <c r="J876" s="636" t="str">
        <f t="shared" si="185"/>
        <v>Kansas State</v>
      </c>
      <c r="K876" s="565" t="str">
        <f t="shared" si="175"/>
        <v>Baylor</v>
      </c>
      <c r="L876" s="639">
        <v>1</v>
      </c>
      <c r="M876" s="634">
        <v>50</v>
      </c>
      <c r="N876" s="485" t="str">
        <f>F876</f>
        <v>Baylor</v>
      </c>
      <c r="O876" s="640">
        <v>20</v>
      </c>
      <c r="P876" s="668" t="str">
        <f t="shared" si="174"/>
        <v>Kansas State</v>
      </c>
      <c r="Q876" s="614">
        <v>10</v>
      </c>
      <c r="R876" s="510" t="str">
        <f t="shared" si="169"/>
        <v>Baylor</v>
      </c>
      <c r="S876" s="510" t="str">
        <f t="shared" si="170"/>
        <v>Kansas State</v>
      </c>
      <c r="T876" s="500" t="str">
        <f>F876</f>
        <v>Baylor</v>
      </c>
      <c r="U876" s="481" t="str">
        <f t="shared" si="173"/>
        <v>W</v>
      </c>
      <c r="V876" s="492" t="str">
        <f>F876</f>
        <v>Baylor</v>
      </c>
      <c r="W876" s="643">
        <v>32</v>
      </c>
      <c r="X876" s="492" t="str">
        <f>IF(+V876=F876,H876,F876)</f>
        <v>Kansas State</v>
      </c>
      <c r="Y876" s="644">
        <v>31</v>
      </c>
    </row>
    <row r="877" spans="1:26" ht="16" x14ac:dyDescent="0.8">
      <c r="A877" s="485">
        <v>12</v>
      </c>
      <c r="B877" s="636" t="s">
        <v>39</v>
      </c>
      <c r="C877" s="638">
        <v>44520</v>
      </c>
      <c r="D877" s="630">
        <f>12/24</f>
        <v>0.5</v>
      </c>
      <c r="E877" s="481" t="s">
        <v>127</v>
      </c>
      <c r="F877" s="636" t="s">
        <v>158</v>
      </c>
      <c r="G877" s="481" t="str">
        <f t="shared" si="183"/>
        <v>B12</v>
      </c>
      <c r="H877" s="636" t="s">
        <v>164</v>
      </c>
      <c r="I877" s="481" t="str">
        <f t="shared" si="184"/>
        <v>B12</v>
      </c>
      <c r="J877" s="636" t="str">
        <f t="shared" si="185"/>
        <v>Oklahoma</v>
      </c>
      <c r="K877" s="565" t="str">
        <f t="shared" si="175"/>
        <v>Iowa State</v>
      </c>
      <c r="L877" s="639">
        <v>3.5</v>
      </c>
      <c r="M877" s="634">
        <v>60</v>
      </c>
      <c r="N877" s="485" t="str">
        <f>H877</f>
        <v>Oklahoma</v>
      </c>
      <c r="O877" s="640">
        <v>28</v>
      </c>
      <c r="P877" s="668" t="str">
        <f t="shared" si="174"/>
        <v>Iowa State</v>
      </c>
      <c r="Q877" s="614">
        <v>21</v>
      </c>
      <c r="R877" s="510" t="str">
        <f t="shared" si="169"/>
        <v>Oklahoma</v>
      </c>
      <c r="S877" s="510" t="str">
        <f t="shared" si="170"/>
        <v>Iowa State</v>
      </c>
      <c r="T877" s="500" t="str">
        <f>K877</f>
        <v>Iowa State</v>
      </c>
      <c r="U877" s="481" t="str">
        <f t="shared" si="173"/>
        <v>L</v>
      </c>
      <c r="V877" s="492" t="str">
        <f>F877</f>
        <v>Iowa State</v>
      </c>
      <c r="W877" s="643">
        <v>37</v>
      </c>
      <c r="X877" s="492" t="str">
        <f>IF(+V877=F877,H877,F877)</f>
        <v>Oklahoma</v>
      </c>
      <c r="Y877" s="644">
        <v>30</v>
      </c>
      <c r="Z877" s="492" t="s">
        <v>183</v>
      </c>
    </row>
    <row r="878" spans="1:26" ht="16" x14ac:dyDescent="0.8">
      <c r="A878" s="485">
        <v>12</v>
      </c>
      <c r="B878" s="636" t="s">
        <v>39</v>
      </c>
      <c r="C878" s="638">
        <v>44520</v>
      </c>
      <c r="D878" s="630">
        <f>16/24</f>
        <v>0.66666666666666663</v>
      </c>
      <c r="E878" s="481"/>
      <c r="F878" s="636" t="s">
        <v>160</v>
      </c>
      <c r="G878" s="481" t="str">
        <f t="shared" si="183"/>
        <v>B12</v>
      </c>
      <c r="H878" s="636" t="s">
        <v>166</v>
      </c>
      <c r="I878" s="481" t="str">
        <f t="shared" si="184"/>
        <v>B12</v>
      </c>
      <c r="J878" s="636" t="str">
        <f t="shared" si="185"/>
        <v>TCU</v>
      </c>
      <c r="K878" s="565" t="str">
        <f t="shared" si="175"/>
        <v>Kansas</v>
      </c>
      <c r="L878" s="639">
        <v>21.5</v>
      </c>
      <c r="M878" s="634">
        <v>64.5</v>
      </c>
      <c r="N878" s="485" t="str">
        <f>H878</f>
        <v>TCU</v>
      </c>
      <c r="O878" s="640">
        <v>31</v>
      </c>
      <c r="P878" s="668" t="str">
        <f t="shared" si="174"/>
        <v>Kansas</v>
      </c>
      <c r="Q878" s="614">
        <v>28</v>
      </c>
      <c r="R878" s="510" t="str">
        <f t="shared" si="169"/>
        <v>Kansas</v>
      </c>
      <c r="S878" s="510" t="str">
        <f t="shared" si="170"/>
        <v>TCU</v>
      </c>
      <c r="T878" s="500" t="str">
        <f>K878</f>
        <v>Kansas</v>
      </c>
      <c r="U878" s="481" t="str">
        <f t="shared" si="173"/>
        <v>W</v>
      </c>
      <c r="V878" s="492" t="str">
        <f>H878</f>
        <v>TCU</v>
      </c>
      <c r="W878" s="643">
        <v>59</v>
      </c>
      <c r="X878" s="492" t="str">
        <f>IF(+V878=F878,H878,F878)</f>
        <v>Kansas</v>
      </c>
      <c r="Y878" s="644">
        <v>23</v>
      </c>
    </row>
    <row r="879" spans="1:26" ht="16" x14ac:dyDescent="0.8">
      <c r="A879" s="485">
        <v>12</v>
      </c>
      <c r="B879" s="636" t="s">
        <v>39</v>
      </c>
      <c r="C879" s="638">
        <v>44520</v>
      </c>
      <c r="D879" s="630">
        <f>20/24</f>
        <v>0.83333333333333337</v>
      </c>
      <c r="E879" s="481" t="s">
        <v>127</v>
      </c>
      <c r="F879" s="636" t="s">
        <v>79</v>
      </c>
      <c r="G879" s="481" t="str">
        <f t="shared" si="183"/>
        <v>B12</v>
      </c>
      <c r="H879" s="636" t="s">
        <v>170</v>
      </c>
      <c r="I879" s="481" t="str">
        <f t="shared" si="184"/>
        <v>B12</v>
      </c>
      <c r="J879" s="636" t="str">
        <f>F879</f>
        <v>Oklahoma State</v>
      </c>
      <c r="K879" s="565" t="str">
        <f t="shared" si="175"/>
        <v>Texas Tech</v>
      </c>
      <c r="L879" s="639">
        <v>10.5</v>
      </c>
      <c r="M879" s="634">
        <v>56.5</v>
      </c>
      <c r="N879" s="485" t="str">
        <f>F879</f>
        <v>Oklahoma State</v>
      </c>
      <c r="O879" s="640">
        <v>23</v>
      </c>
      <c r="P879" s="668" t="str">
        <f t="shared" si="174"/>
        <v>Texas Tech</v>
      </c>
      <c r="Q879" s="614">
        <v>0</v>
      </c>
      <c r="R879" s="510" t="str">
        <f t="shared" si="169"/>
        <v>Oklahoma State</v>
      </c>
      <c r="S879" s="510" t="str">
        <f t="shared" si="170"/>
        <v>Texas Tech</v>
      </c>
      <c r="T879" s="500" t="str">
        <f>K879</f>
        <v>Texas Tech</v>
      </c>
      <c r="U879" s="481" t="str">
        <f t="shared" si="173"/>
        <v>L</v>
      </c>
      <c r="V879" s="492" t="str">
        <f>F879</f>
        <v>Oklahoma State</v>
      </c>
      <c r="W879" s="643">
        <v>50</v>
      </c>
      <c r="X879" s="492" t="str">
        <f>IF(+V879=F879,H879,F879)</f>
        <v>Texas Tech</v>
      </c>
      <c r="Y879" s="644">
        <v>44</v>
      </c>
    </row>
    <row r="880" spans="1:26" ht="16" x14ac:dyDescent="0.8">
      <c r="A880" s="485">
        <v>12</v>
      </c>
      <c r="B880" s="636" t="s">
        <v>39</v>
      </c>
      <c r="C880" s="638">
        <v>44520</v>
      </c>
      <c r="D880" s="630">
        <f>12/24</f>
        <v>0.5</v>
      </c>
      <c r="E880" s="481" t="s">
        <v>272</v>
      </c>
      <c r="F880" s="636" t="s">
        <v>168</v>
      </c>
      <c r="G880" s="481" t="str">
        <f t="shared" si="183"/>
        <v>B12</v>
      </c>
      <c r="H880" s="636" t="s">
        <v>235</v>
      </c>
      <c r="I880" s="481" t="str">
        <f t="shared" si="184"/>
        <v>B12</v>
      </c>
      <c r="J880" s="636" t="str">
        <f>H880</f>
        <v>West Virginia</v>
      </c>
      <c r="K880" s="565" t="str">
        <f t="shared" si="175"/>
        <v>Texas</v>
      </c>
      <c r="L880" s="639">
        <v>3</v>
      </c>
      <c r="M880" s="634">
        <v>56.5</v>
      </c>
      <c r="N880" s="485" t="str">
        <f>H880</f>
        <v>West Virginia</v>
      </c>
      <c r="O880" s="640">
        <v>31</v>
      </c>
      <c r="P880" s="668" t="str">
        <f t="shared" si="174"/>
        <v>Texas</v>
      </c>
      <c r="Q880" s="614">
        <v>23</v>
      </c>
      <c r="R880" s="510" t="str">
        <f t="shared" si="169"/>
        <v>West Virginia</v>
      </c>
      <c r="S880" s="510" t="str">
        <f t="shared" si="170"/>
        <v>Texas</v>
      </c>
      <c r="T880" s="500" t="str">
        <f>J880</f>
        <v>West Virginia</v>
      </c>
      <c r="U880" s="481" t="str">
        <f t="shared" si="173"/>
        <v>W</v>
      </c>
      <c r="V880" s="492" t="str">
        <f>F880</f>
        <v>Texas</v>
      </c>
      <c r="W880" s="643">
        <v>17</v>
      </c>
      <c r="X880" s="492" t="str">
        <f>IF(+V880=F880,H880,F880)</f>
        <v>West Virginia</v>
      </c>
      <c r="Y880" s="644">
        <v>13</v>
      </c>
    </row>
    <row r="881" spans="1:25" ht="16" x14ac:dyDescent="0.8">
      <c r="A881" s="485">
        <v>12</v>
      </c>
      <c r="B881" s="636" t="s">
        <v>39</v>
      </c>
      <c r="C881" s="638">
        <v>44520</v>
      </c>
      <c r="D881" s="630">
        <f>19/24</f>
        <v>0.79166666666666663</v>
      </c>
      <c r="E881" s="481" t="s">
        <v>59</v>
      </c>
      <c r="F881" s="636" t="s">
        <v>178</v>
      </c>
      <c r="G881" s="481" t="str">
        <f t="shared" si="183"/>
        <v>CUSA</v>
      </c>
      <c r="H881" s="636" t="s">
        <v>112</v>
      </c>
      <c r="I881" s="481" t="str">
        <f t="shared" si="184"/>
        <v>CUSA</v>
      </c>
      <c r="J881" s="636" t="str">
        <f>F881</f>
        <v>North Texas</v>
      </c>
      <c r="K881" s="565" t="str">
        <f t="shared" si="175"/>
        <v>Florida Intl</v>
      </c>
      <c r="L881" s="639">
        <v>9.5</v>
      </c>
      <c r="M881" s="634">
        <v>57.5</v>
      </c>
      <c r="N881" s="485" t="str">
        <f>F881</f>
        <v>North Texas</v>
      </c>
      <c r="O881" s="640">
        <v>49</v>
      </c>
      <c r="P881" s="668" t="str">
        <f t="shared" si="174"/>
        <v>Florida Intl</v>
      </c>
      <c r="Q881" s="614">
        <v>7</v>
      </c>
      <c r="R881" s="510" t="str">
        <f t="shared" si="169"/>
        <v>North Texas</v>
      </c>
      <c r="S881" s="510" t="str">
        <f t="shared" si="170"/>
        <v>Florida Intl</v>
      </c>
      <c r="T881" s="500" t="str">
        <f>K881</f>
        <v>Florida Intl</v>
      </c>
      <c r="U881" s="481" t="str">
        <f t="shared" si="173"/>
        <v>L</v>
      </c>
      <c r="W881" s="643"/>
      <c r="X881" s="492" t="s">
        <v>502</v>
      </c>
      <c r="Y881" s="644"/>
    </row>
    <row r="882" spans="1:25" ht="16" x14ac:dyDescent="0.8">
      <c r="A882" s="485">
        <v>12</v>
      </c>
      <c r="B882" s="636" t="s">
        <v>39</v>
      </c>
      <c r="C882" s="638">
        <v>44520</v>
      </c>
      <c r="D882" s="630">
        <f>15.5/24</f>
        <v>0.64583333333333337</v>
      </c>
      <c r="E882" s="481"/>
      <c r="F882" s="636" t="s">
        <v>180</v>
      </c>
      <c r="G882" s="481" t="str">
        <f t="shared" si="183"/>
        <v>CUSA</v>
      </c>
      <c r="H882" s="636" t="s">
        <v>176</v>
      </c>
      <c r="I882" s="481" t="str">
        <f t="shared" si="184"/>
        <v>CUSA</v>
      </c>
      <c r="J882" s="636" t="str">
        <f>H882</f>
        <v>Middle Tenn St</v>
      </c>
      <c r="K882" s="565" t="str">
        <f t="shared" si="175"/>
        <v>Old Dominion</v>
      </c>
      <c r="L882" s="639">
        <v>4.5</v>
      </c>
      <c r="M882" s="634">
        <v>50.5</v>
      </c>
      <c r="N882" s="485" t="str">
        <f>F882</f>
        <v>Old Dominion</v>
      </c>
      <c r="O882" s="640">
        <v>24</v>
      </c>
      <c r="P882" s="668" t="str">
        <f t="shared" si="174"/>
        <v>Middle Tenn St</v>
      </c>
      <c r="Q882" s="614">
        <v>17</v>
      </c>
      <c r="R882" s="510" t="str">
        <f t="shared" si="169"/>
        <v>Old Dominion</v>
      </c>
      <c r="S882" s="510" t="str">
        <f t="shared" si="170"/>
        <v>Middle Tenn St</v>
      </c>
      <c r="T882" s="500" t="str">
        <f>K882</f>
        <v>Old Dominion</v>
      </c>
      <c r="U882" s="481" t="str">
        <f t="shared" si="173"/>
        <v>W</v>
      </c>
      <c r="W882" s="643"/>
      <c r="X882" s="492" t="s">
        <v>502</v>
      </c>
      <c r="Y882" s="644"/>
    </row>
    <row r="883" spans="1:25" ht="16" x14ac:dyDescent="0.8">
      <c r="A883" s="485">
        <v>12</v>
      </c>
      <c r="B883" s="636" t="s">
        <v>39</v>
      </c>
      <c r="C883" s="638">
        <v>44520</v>
      </c>
      <c r="D883" s="630">
        <f>15.5/24</f>
        <v>0.64583333333333337</v>
      </c>
      <c r="E883" s="481"/>
      <c r="F883" s="636" t="s">
        <v>174</v>
      </c>
      <c r="G883" s="481" t="str">
        <f t="shared" si="183"/>
        <v>CUSA</v>
      </c>
      <c r="H883" s="636" t="s">
        <v>107</v>
      </c>
      <c r="I883" s="481" t="str">
        <f t="shared" si="184"/>
        <v>CUSA</v>
      </c>
      <c r="J883" s="636" t="str">
        <f>F883</f>
        <v>Marshall</v>
      </c>
      <c r="K883" s="565" t="str">
        <f t="shared" si="175"/>
        <v>UNC Charlotte</v>
      </c>
      <c r="L883" s="639">
        <v>14.5</v>
      </c>
      <c r="M883" s="634">
        <v>62</v>
      </c>
      <c r="N883" s="485" t="str">
        <f>F883</f>
        <v>Marshall</v>
      </c>
      <c r="O883" s="640">
        <v>49</v>
      </c>
      <c r="P883" s="668" t="str">
        <f t="shared" si="174"/>
        <v>UNC Charlotte</v>
      </c>
      <c r="Q883" s="614">
        <v>28</v>
      </c>
      <c r="R883" s="510" t="str">
        <f t="shared" si="169"/>
        <v>Marshall</v>
      </c>
      <c r="S883" s="510" t="str">
        <f t="shared" si="170"/>
        <v>UNC Charlotte</v>
      </c>
      <c r="T883" s="500" t="str">
        <f>J883</f>
        <v>Marshall</v>
      </c>
      <c r="U883" s="481" t="str">
        <f t="shared" si="173"/>
        <v>W</v>
      </c>
      <c r="W883" s="643"/>
      <c r="X883" s="492" t="s">
        <v>502</v>
      </c>
      <c r="Y883" s="644"/>
    </row>
    <row r="884" spans="1:25" ht="16" x14ac:dyDescent="0.8">
      <c r="A884" s="485">
        <v>12</v>
      </c>
      <c r="B884" s="636" t="s">
        <v>39</v>
      </c>
      <c r="C884" s="638">
        <v>44520</v>
      </c>
      <c r="D884" s="630">
        <f>15.5/24</f>
        <v>0.64583333333333337</v>
      </c>
      <c r="E884" s="481"/>
      <c r="F884" s="636" t="s">
        <v>185</v>
      </c>
      <c r="G884" s="481" t="str">
        <f t="shared" si="183"/>
        <v>CUSA</v>
      </c>
      <c r="H884" s="636" t="s">
        <v>187</v>
      </c>
      <c r="I884" s="481" t="str">
        <f t="shared" si="184"/>
        <v>CUSA</v>
      </c>
      <c r="J884" s="636" t="str">
        <f t="shared" ref="J884:J889" si="186">H884</f>
        <v>UT San Antonio</v>
      </c>
      <c r="K884" s="565" t="str">
        <f t="shared" si="175"/>
        <v>UAB</v>
      </c>
      <c r="L884" s="639">
        <v>4.5</v>
      </c>
      <c r="M884" s="634">
        <v>53.5</v>
      </c>
      <c r="N884" s="485" t="str">
        <f>H884</f>
        <v>UT San Antonio</v>
      </c>
      <c r="O884" s="640">
        <v>34</v>
      </c>
      <c r="P884" s="668" t="str">
        <f t="shared" si="174"/>
        <v>UAB</v>
      </c>
      <c r="Q884" s="614">
        <v>31</v>
      </c>
      <c r="R884" s="510" t="str">
        <f t="shared" si="169"/>
        <v>UAB</v>
      </c>
      <c r="S884" s="510" t="str">
        <f t="shared" si="170"/>
        <v>UT San Antonio</v>
      </c>
      <c r="T884" s="500" t="str">
        <f>J884</f>
        <v>UT San Antonio</v>
      </c>
      <c r="U884" s="481" t="str">
        <f t="shared" si="173"/>
        <v>L</v>
      </c>
      <c r="V884" s="492" t="str">
        <f>F884</f>
        <v>UAB</v>
      </c>
      <c r="W884" s="643">
        <v>21</v>
      </c>
      <c r="X884" s="492" t="str">
        <f>IF(+V884=F884,H884,F884)</f>
        <v>UT San Antonio</v>
      </c>
      <c r="Y884" s="644">
        <v>13</v>
      </c>
    </row>
    <row r="885" spans="1:25" ht="16" x14ac:dyDescent="0.8">
      <c r="A885" s="485">
        <v>12</v>
      </c>
      <c r="B885" s="636" t="s">
        <v>39</v>
      </c>
      <c r="C885" s="638">
        <v>44520</v>
      </c>
      <c r="D885" s="630">
        <f>16/24</f>
        <v>0.66666666666666663</v>
      </c>
      <c r="E885" s="481"/>
      <c r="F885" s="636" t="s">
        <v>43</v>
      </c>
      <c r="G885" s="481" t="str">
        <f t="shared" si="183"/>
        <v>CUSA</v>
      </c>
      <c r="H885" s="636" t="s">
        <v>163</v>
      </c>
      <c r="I885" s="481" t="str">
        <f t="shared" si="184"/>
        <v>CUSA</v>
      </c>
      <c r="J885" s="636" t="str">
        <f t="shared" si="186"/>
        <v>UTEP</v>
      </c>
      <c r="K885" s="565" t="str">
        <f t="shared" si="175"/>
        <v>Rice</v>
      </c>
      <c r="L885" s="639">
        <v>10</v>
      </c>
      <c r="M885" s="634">
        <v>47</v>
      </c>
      <c r="N885" s="485" t="str">
        <f>H885</f>
        <v>UTEP</v>
      </c>
      <c r="O885" s="640">
        <v>38</v>
      </c>
      <c r="P885" s="668" t="str">
        <f t="shared" si="174"/>
        <v>Rice</v>
      </c>
      <c r="Q885" s="614">
        <v>28</v>
      </c>
      <c r="R885" s="510" t="str">
        <f t="shared" si="169"/>
        <v>UTEP</v>
      </c>
      <c r="S885" s="510" t="str">
        <f t="shared" si="170"/>
        <v>Rice</v>
      </c>
      <c r="T885" s="500" t="str">
        <f>H885</f>
        <v>UTEP</v>
      </c>
      <c r="U885" s="481" t="str">
        <f t="shared" si="173"/>
        <v>T</v>
      </c>
      <c r="W885" s="643"/>
      <c r="X885" s="492" t="s">
        <v>502</v>
      </c>
      <c r="Y885" s="644"/>
    </row>
    <row r="886" spans="1:25" ht="16" x14ac:dyDescent="0.8">
      <c r="A886" s="485">
        <v>12</v>
      </c>
      <c r="B886" s="636" t="s">
        <v>39</v>
      </c>
      <c r="C886" s="638">
        <v>44520</v>
      </c>
      <c r="D886" s="630">
        <f>12/24</f>
        <v>0.5</v>
      </c>
      <c r="E886" s="481"/>
      <c r="F886" s="636" t="s">
        <v>104</v>
      </c>
      <c r="G886" s="481" t="str">
        <f t="shared" si="183"/>
        <v>CUSA</v>
      </c>
      <c r="H886" s="636" t="s">
        <v>189</v>
      </c>
      <c r="I886" s="481" t="str">
        <f t="shared" si="184"/>
        <v>CUSA</v>
      </c>
      <c r="J886" s="636" t="str">
        <f t="shared" si="186"/>
        <v>Western Kentucky</v>
      </c>
      <c r="K886" s="565" t="str">
        <f t="shared" si="175"/>
        <v>Florida Atlantic</v>
      </c>
      <c r="L886" s="639">
        <v>10.5</v>
      </c>
      <c r="M886" s="634">
        <v>65</v>
      </c>
      <c r="N886" s="485" t="str">
        <f>H886</f>
        <v>Western Kentucky</v>
      </c>
      <c r="O886" s="640">
        <v>52</v>
      </c>
      <c r="P886" s="668" t="str">
        <f t="shared" si="174"/>
        <v>Florida Atlantic</v>
      </c>
      <c r="Q886" s="614">
        <v>17</v>
      </c>
      <c r="R886" s="510" t="str">
        <f t="shared" si="169"/>
        <v>Western Kentucky</v>
      </c>
      <c r="S886" s="510" t="str">
        <f t="shared" si="170"/>
        <v>Florida Atlantic</v>
      </c>
      <c r="T886" s="500" t="str">
        <f>J886</f>
        <v>Western Kentucky</v>
      </c>
      <c r="U886" s="481" t="str">
        <f t="shared" si="173"/>
        <v>W</v>
      </c>
      <c r="V886" s="492" t="str">
        <f>F886</f>
        <v>Florida Atlantic</v>
      </c>
      <c r="W886" s="643">
        <v>10</v>
      </c>
      <c r="X886" s="492" t="str">
        <f>IF(+V886=F886,H886,F886)</f>
        <v>Western Kentucky</v>
      </c>
      <c r="Y886" s="644">
        <v>6</v>
      </c>
    </row>
    <row r="887" spans="1:25" ht="16" x14ac:dyDescent="0.8">
      <c r="A887" s="485">
        <v>12</v>
      </c>
      <c r="B887" s="636" t="s">
        <v>39</v>
      </c>
      <c r="C887" s="638">
        <v>44520</v>
      </c>
      <c r="D887" s="630">
        <f>12/24</f>
        <v>0.5</v>
      </c>
      <c r="E887" s="481" t="s">
        <v>52</v>
      </c>
      <c r="F887" s="636" t="s">
        <v>51</v>
      </c>
      <c r="G887" s="481" t="str">
        <f t="shared" si="183"/>
        <v>Ind</v>
      </c>
      <c r="H887" s="636" t="s">
        <v>106</v>
      </c>
      <c r="I887" s="481" t="str">
        <f t="shared" si="184"/>
        <v>Ind</v>
      </c>
      <c r="J887" s="636" t="str">
        <f t="shared" si="186"/>
        <v>Army</v>
      </c>
      <c r="K887" s="565" t="str">
        <f t="shared" si="175"/>
        <v>Massachusetts</v>
      </c>
      <c r="L887" s="639">
        <v>37.5</v>
      </c>
      <c r="M887" s="634">
        <v>56.5</v>
      </c>
      <c r="N887" s="485" t="str">
        <f>H887</f>
        <v>Army</v>
      </c>
      <c r="O887" s="640">
        <v>33</v>
      </c>
      <c r="P887" s="668" t="str">
        <f t="shared" si="174"/>
        <v>Massachusetts</v>
      </c>
      <c r="Q887" s="614">
        <v>17</v>
      </c>
      <c r="R887" s="510" t="str">
        <f t="shared" si="169"/>
        <v>Massachusetts</v>
      </c>
      <c r="S887" s="510" t="str">
        <f t="shared" si="170"/>
        <v>Army</v>
      </c>
      <c r="T887" s="500" t="str">
        <f>H887</f>
        <v>Army</v>
      </c>
      <c r="U887" s="481" t="str">
        <f t="shared" si="173"/>
        <v>L</v>
      </c>
      <c r="W887" s="643"/>
      <c r="X887" s="492" t="s">
        <v>502</v>
      </c>
      <c r="Y887" s="644"/>
    </row>
    <row r="888" spans="1:25" ht="16" x14ac:dyDescent="0.8">
      <c r="A888" s="485">
        <v>12</v>
      </c>
      <c r="B888" s="636" t="s">
        <v>39</v>
      </c>
      <c r="C888" s="638">
        <v>44520</v>
      </c>
      <c r="D888" s="630">
        <f>16/24</f>
        <v>0.66666666666666663</v>
      </c>
      <c r="E888" s="481" t="s">
        <v>102</v>
      </c>
      <c r="F888" s="636" t="s">
        <v>222</v>
      </c>
      <c r="G888" s="481" t="str">
        <f t="shared" si="183"/>
        <v>SB</v>
      </c>
      <c r="H888" s="636" t="s">
        <v>348</v>
      </c>
      <c r="I888" s="481" t="str">
        <f t="shared" si="184"/>
        <v>Ind</v>
      </c>
      <c r="J888" s="636" t="str">
        <f t="shared" si="186"/>
        <v>Liberty</v>
      </c>
      <c r="K888" s="565" t="str">
        <f t="shared" si="175"/>
        <v>UL Lafayette</v>
      </c>
      <c r="L888" s="639">
        <v>4.5</v>
      </c>
      <c r="M888" s="634">
        <v>53</v>
      </c>
      <c r="N888" s="485" t="str">
        <f>F888</f>
        <v>UL Lafayette</v>
      </c>
      <c r="O888" s="640">
        <v>42</v>
      </c>
      <c r="P888" s="668" t="str">
        <f t="shared" si="174"/>
        <v>Liberty</v>
      </c>
      <c r="Q888" s="614">
        <v>14</v>
      </c>
      <c r="R888" s="510" t="str">
        <f t="shared" si="169"/>
        <v>UL Lafayette</v>
      </c>
      <c r="S888" s="510" t="str">
        <f t="shared" si="170"/>
        <v>Liberty</v>
      </c>
      <c r="T888" s="500" t="str">
        <f>F888</f>
        <v>UL Lafayette</v>
      </c>
      <c r="U888" s="481" t="str">
        <f t="shared" si="173"/>
        <v>W</v>
      </c>
      <c r="W888" s="643"/>
      <c r="X888" s="492" t="s">
        <v>502</v>
      </c>
      <c r="Y888" s="644"/>
    </row>
    <row r="889" spans="1:25" ht="16" x14ac:dyDescent="0.8">
      <c r="A889" s="485">
        <v>12</v>
      </c>
      <c r="B889" s="636" t="s">
        <v>39</v>
      </c>
      <c r="C889" s="638">
        <v>44520</v>
      </c>
      <c r="D889" s="630">
        <f>14.5/24</f>
        <v>0.60416666666666663</v>
      </c>
      <c r="E889" s="481" t="s">
        <v>191</v>
      </c>
      <c r="F889" s="636" t="s">
        <v>240</v>
      </c>
      <c r="G889" s="481" t="str">
        <f t="shared" si="183"/>
        <v>ACC</v>
      </c>
      <c r="H889" s="636" t="s">
        <v>193</v>
      </c>
      <c r="I889" s="481" t="str">
        <f t="shared" si="184"/>
        <v>Ind</v>
      </c>
      <c r="J889" s="636" t="str">
        <f t="shared" si="186"/>
        <v>Notre Dame</v>
      </c>
      <c r="K889" s="565" t="str">
        <f t="shared" si="175"/>
        <v>Georgia Tech</v>
      </c>
      <c r="L889" s="639">
        <v>17.5</v>
      </c>
      <c r="M889" s="634">
        <v>59.5</v>
      </c>
      <c r="N889" s="485" t="str">
        <f>H889</f>
        <v>Notre Dame</v>
      </c>
      <c r="O889" s="640">
        <v>55</v>
      </c>
      <c r="P889" s="668" t="str">
        <f t="shared" si="174"/>
        <v>Georgia Tech</v>
      </c>
      <c r="Q889" s="614">
        <v>0</v>
      </c>
      <c r="R889" s="510" t="str">
        <f t="shared" si="169"/>
        <v>Notre Dame</v>
      </c>
      <c r="S889" s="510" t="str">
        <f t="shared" si="170"/>
        <v>Georgia Tech</v>
      </c>
      <c r="T889" s="500" t="str">
        <f>K889</f>
        <v>Georgia Tech</v>
      </c>
      <c r="U889" s="481" t="str">
        <f t="shared" si="173"/>
        <v>L</v>
      </c>
      <c r="V889" s="492" t="str">
        <f>H889</f>
        <v>Notre Dame</v>
      </c>
      <c r="W889" s="643">
        <v>31</v>
      </c>
      <c r="X889" s="492" t="str">
        <f>IF(+V889=F889,H889,F889)</f>
        <v>Georgia Tech</v>
      </c>
      <c r="Y889" s="644">
        <v>13</v>
      </c>
    </row>
    <row r="890" spans="1:25" ht="16" x14ac:dyDescent="0.8">
      <c r="A890" s="485">
        <v>12</v>
      </c>
      <c r="B890" s="636" t="s">
        <v>39</v>
      </c>
      <c r="C890" s="638">
        <v>44520</v>
      </c>
      <c r="D890" s="630">
        <f>12/24</f>
        <v>0.5</v>
      </c>
      <c r="E890" s="481"/>
      <c r="F890" s="636" t="s">
        <v>121</v>
      </c>
      <c r="G890" s="481" t="str">
        <f t="shared" si="183"/>
        <v>MAC</v>
      </c>
      <c r="H890" s="636" t="s">
        <v>154</v>
      </c>
      <c r="I890" s="481" t="str">
        <f t="shared" si="184"/>
        <v>MAC</v>
      </c>
      <c r="J890" s="636" t="str">
        <f>F890</f>
        <v>Kent State</v>
      </c>
      <c r="K890" s="565" t="str">
        <f t="shared" si="175"/>
        <v>Akron</v>
      </c>
      <c r="L890" s="639">
        <v>13.5</v>
      </c>
      <c r="M890" s="634">
        <v>75</v>
      </c>
      <c r="N890" s="485" t="str">
        <f>F890</f>
        <v>Kent State</v>
      </c>
      <c r="O890" s="640">
        <v>38</v>
      </c>
      <c r="P890" s="668" t="str">
        <f t="shared" si="174"/>
        <v>Akron</v>
      </c>
      <c r="Q890" s="614">
        <v>0</v>
      </c>
      <c r="R890" s="510" t="str">
        <f t="shared" si="169"/>
        <v>Kent State</v>
      </c>
      <c r="S890" s="510" t="str">
        <f t="shared" si="170"/>
        <v>Akron</v>
      </c>
      <c r="T890" s="500" t="str">
        <f>J890</f>
        <v>Kent State</v>
      </c>
      <c r="U890" s="481" t="str">
        <f t="shared" si="173"/>
        <v>W</v>
      </c>
      <c r="V890" s="492" t="str">
        <f>F890</f>
        <v>Kent State</v>
      </c>
      <c r="W890" s="643">
        <v>69</v>
      </c>
      <c r="X890" s="492" t="str">
        <f>IF(+V890=F890,H890,F890)</f>
        <v>Akron</v>
      </c>
      <c r="Y890" s="644">
        <v>35</v>
      </c>
    </row>
    <row r="891" spans="1:25" ht="16" x14ac:dyDescent="0.8">
      <c r="A891" s="485">
        <v>12</v>
      </c>
      <c r="B891" s="636" t="s">
        <v>39</v>
      </c>
      <c r="C891" s="638">
        <v>44520</v>
      </c>
      <c r="D891" s="630">
        <f>21/24</f>
        <v>0.875</v>
      </c>
      <c r="E891" s="481" t="s">
        <v>77</v>
      </c>
      <c r="F891" s="636" t="s">
        <v>204</v>
      </c>
      <c r="G891" s="481" t="str">
        <f t="shared" si="183"/>
        <v>MWC</v>
      </c>
      <c r="H891" s="636" t="s">
        <v>199</v>
      </c>
      <c r="I891" s="481" t="str">
        <f t="shared" si="184"/>
        <v>MWC</v>
      </c>
      <c r="J891" s="636" t="str">
        <f>H891</f>
        <v>Boise State</v>
      </c>
      <c r="K891" s="565" t="str">
        <f t="shared" si="175"/>
        <v>New Mexico</v>
      </c>
      <c r="L891" s="639">
        <v>27.5</v>
      </c>
      <c r="M891" s="634">
        <v>48</v>
      </c>
      <c r="N891" s="485" t="str">
        <f>H891</f>
        <v>Boise State</v>
      </c>
      <c r="O891" s="640">
        <v>37</v>
      </c>
      <c r="P891" s="668" t="str">
        <f t="shared" si="174"/>
        <v>New Mexico</v>
      </c>
      <c r="Q891" s="614">
        <v>0</v>
      </c>
      <c r="R891" s="510" t="str">
        <f t="shared" si="169"/>
        <v>Boise State</v>
      </c>
      <c r="S891" s="510" t="str">
        <f t="shared" si="170"/>
        <v>New Mexico</v>
      </c>
      <c r="T891" s="500" t="str">
        <f>K891</f>
        <v>New Mexico</v>
      </c>
      <c r="U891" s="481" t="str">
        <f t="shared" si="173"/>
        <v>L</v>
      </c>
      <c r="W891" s="643"/>
      <c r="X891" s="492" t="s">
        <v>502</v>
      </c>
      <c r="Y891" s="644"/>
    </row>
    <row r="892" spans="1:25" ht="16" x14ac:dyDescent="0.8">
      <c r="A892" s="485">
        <v>12</v>
      </c>
      <c r="B892" s="636" t="s">
        <v>39</v>
      </c>
      <c r="C892" s="638">
        <v>44520</v>
      </c>
      <c r="D892" s="630">
        <f>23/24</f>
        <v>0.95833333333333337</v>
      </c>
      <c r="E892" s="481"/>
      <c r="F892" s="636" t="s">
        <v>54</v>
      </c>
      <c r="G892" s="481" t="str">
        <f t="shared" si="183"/>
        <v>MWC</v>
      </c>
      <c r="H892" s="636" t="s">
        <v>49</v>
      </c>
      <c r="I892" s="481" t="str">
        <f t="shared" si="184"/>
        <v>MWC</v>
      </c>
      <c r="J892" s="636" t="str">
        <f>F892</f>
        <v>Colorado State</v>
      </c>
      <c r="K892" s="565" t="str">
        <f t="shared" si="175"/>
        <v>Hawaii</v>
      </c>
      <c r="L892" s="639">
        <v>2.5</v>
      </c>
      <c r="M892" s="634">
        <v>54</v>
      </c>
      <c r="N892" s="485" t="str">
        <f>H892</f>
        <v>Hawaii</v>
      </c>
      <c r="O892" s="640">
        <v>50</v>
      </c>
      <c r="P892" s="668" t="str">
        <f t="shared" si="174"/>
        <v>Colorado State</v>
      </c>
      <c r="Q892" s="614">
        <v>45</v>
      </c>
      <c r="R892" s="510" t="str">
        <f t="shared" si="169"/>
        <v>Hawaii</v>
      </c>
      <c r="S892" s="510" t="str">
        <f t="shared" si="170"/>
        <v>Colorado State</v>
      </c>
      <c r="T892" s="500" t="str">
        <f>J892</f>
        <v>Colorado State</v>
      </c>
      <c r="U892" s="481" t="str">
        <f t="shared" si="173"/>
        <v>L</v>
      </c>
      <c r="W892" s="643"/>
      <c r="X892" s="492" t="s">
        <v>502</v>
      </c>
      <c r="Y892" s="644"/>
    </row>
    <row r="893" spans="1:25" ht="16" x14ac:dyDescent="0.8">
      <c r="A893" s="485">
        <v>12</v>
      </c>
      <c r="B893" s="636" t="s">
        <v>39</v>
      </c>
      <c r="C893" s="638">
        <v>44520</v>
      </c>
      <c r="D893" s="630">
        <f>20/24</f>
        <v>0.83333333333333337</v>
      </c>
      <c r="E893" s="481" t="s">
        <v>52</v>
      </c>
      <c r="F893" s="636" t="s">
        <v>143</v>
      </c>
      <c r="G893" s="481" t="str">
        <f t="shared" si="183"/>
        <v>MWC</v>
      </c>
      <c r="H893" s="636" t="s">
        <v>100</v>
      </c>
      <c r="I893" s="481" t="str">
        <f t="shared" si="184"/>
        <v>MWC</v>
      </c>
      <c r="J893" s="636" t="str">
        <f>H893</f>
        <v>Utah State</v>
      </c>
      <c r="K893" s="565" t="str">
        <f t="shared" si="175"/>
        <v>Wyoming</v>
      </c>
      <c r="L893" s="639">
        <v>5</v>
      </c>
      <c r="M893" s="634">
        <v>52.5</v>
      </c>
      <c r="N893" s="485" t="str">
        <f>F893</f>
        <v>Wyoming</v>
      </c>
      <c r="O893" s="640">
        <v>44</v>
      </c>
      <c r="P893" s="668" t="str">
        <f t="shared" si="174"/>
        <v>Utah State</v>
      </c>
      <c r="Q893" s="614">
        <v>27</v>
      </c>
      <c r="R893" s="510" t="str">
        <f t="shared" si="169"/>
        <v>Wyoming</v>
      </c>
      <c r="S893" s="510" t="str">
        <f t="shared" si="170"/>
        <v>Utah State</v>
      </c>
      <c r="T893" s="500" t="str">
        <f>J893</f>
        <v>Utah State</v>
      </c>
      <c r="U893" s="481" t="str">
        <f t="shared" si="173"/>
        <v>L</v>
      </c>
      <c r="W893" s="643"/>
      <c r="X893" s="492" t="s">
        <v>502</v>
      </c>
      <c r="Y893" s="644"/>
    </row>
    <row r="894" spans="1:25" ht="16" x14ac:dyDescent="0.8">
      <c r="A894" s="485">
        <v>12</v>
      </c>
      <c r="B894" s="636" t="s">
        <v>39</v>
      </c>
      <c r="C894" s="638">
        <v>44520</v>
      </c>
      <c r="D894" s="630">
        <f>15/24</f>
        <v>0.625</v>
      </c>
      <c r="E894" s="481" t="s">
        <v>509</v>
      </c>
      <c r="F894" s="636" t="s">
        <v>98</v>
      </c>
      <c r="G894" s="481" t="str">
        <f t="shared" si="183"/>
        <v>P12</v>
      </c>
      <c r="H894" s="636" t="s">
        <v>111</v>
      </c>
      <c r="I894" s="481" t="str">
        <f t="shared" si="184"/>
        <v>P12</v>
      </c>
      <c r="J894" s="636" t="str">
        <f>F894</f>
        <v>Washington</v>
      </c>
      <c r="K894" s="565" t="str">
        <f t="shared" si="175"/>
        <v>Colorado</v>
      </c>
      <c r="L894" s="639">
        <v>6.5</v>
      </c>
      <c r="M894" s="634">
        <v>43</v>
      </c>
      <c r="N894" s="485" t="str">
        <f>H894</f>
        <v>Colorado</v>
      </c>
      <c r="O894" s="640">
        <v>20</v>
      </c>
      <c r="P894" s="668" t="str">
        <f t="shared" si="174"/>
        <v>Washington</v>
      </c>
      <c r="Q894" s="614">
        <v>17</v>
      </c>
      <c r="R894" s="510" t="str">
        <f t="shared" si="169"/>
        <v>Colorado</v>
      </c>
      <c r="S894" s="510" t="str">
        <f t="shared" si="170"/>
        <v>Washington</v>
      </c>
      <c r="T894" s="500" t="str">
        <f>K894</f>
        <v>Colorado</v>
      </c>
      <c r="U894" s="481" t="str">
        <f t="shared" si="173"/>
        <v>W</v>
      </c>
      <c r="W894" s="643"/>
      <c r="X894" s="492" t="s">
        <v>502</v>
      </c>
      <c r="Y894" s="644"/>
    </row>
    <row r="895" spans="1:25" ht="16" x14ac:dyDescent="0.8">
      <c r="A895" s="485">
        <v>12</v>
      </c>
      <c r="B895" s="636" t="s">
        <v>39</v>
      </c>
      <c r="C895" s="638">
        <v>44520</v>
      </c>
      <c r="D895" s="630">
        <f>22.5/24</f>
        <v>0.9375</v>
      </c>
      <c r="E895" s="481" t="s">
        <v>40</v>
      </c>
      <c r="F895" s="636" t="s">
        <v>86</v>
      </c>
      <c r="G895" s="481" t="str">
        <f t="shared" si="183"/>
        <v>P12</v>
      </c>
      <c r="H895" s="636" t="s">
        <v>53</v>
      </c>
      <c r="I895" s="481" t="str">
        <f t="shared" si="184"/>
        <v>P12</v>
      </c>
      <c r="J895" s="636" t="str">
        <f>F895</f>
        <v>Arizona State</v>
      </c>
      <c r="K895" s="565" t="str">
        <f t="shared" si="175"/>
        <v>Oregon State</v>
      </c>
      <c r="L895" s="639">
        <v>3</v>
      </c>
      <c r="M895" s="634">
        <v>60</v>
      </c>
      <c r="N895" s="485" t="str">
        <f>H895</f>
        <v>Oregon State</v>
      </c>
      <c r="O895" s="640">
        <v>24</v>
      </c>
      <c r="P895" s="668" t="str">
        <f t="shared" si="174"/>
        <v>Arizona State</v>
      </c>
      <c r="Q895" s="614">
        <v>10</v>
      </c>
      <c r="R895" s="510" t="str">
        <f t="shared" si="169"/>
        <v>Oregon State</v>
      </c>
      <c r="S895" s="510" t="str">
        <f t="shared" si="170"/>
        <v>Arizona State</v>
      </c>
      <c r="T895" s="500" t="str">
        <f>K895</f>
        <v>Oregon State</v>
      </c>
      <c r="U895" s="481" t="str">
        <f t="shared" si="173"/>
        <v>W</v>
      </c>
      <c r="V895" s="492" t="str">
        <f>F895</f>
        <v>Arizona State</v>
      </c>
      <c r="W895" s="643">
        <v>46</v>
      </c>
      <c r="X895" s="492" t="str">
        <f>IF(+V895=F895,H895,F895)</f>
        <v>Oregon State</v>
      </c>
      <c r="Y895" s="644">
        <v>33</v>
      </c>
    </row>
    <row r="896" spans="1:25" ht="16" x14ac:dyDescent="0.8">
      <c r="A896" s="485">
        <v>12</v>
      </c>
      <c r="B896" s="636" t="s">
        <v>39</v>
      </c>
      <c r="C896" s="638">
        <v>44520</v>
      </c>
      <c r="D896" s="630">
        <f>16/24</f>
        <v>0.66666666666666663</v>
      </c>
      <c r="E896" s="481"/>
      <c r="F896" s="636" t="s">
        <v>237</v>
      </c>
      <c r="G896" s="481" t="str">
        <f t="shared" si="183"/>
        <v>P12</v>
      </c>
      <c r="H896" s="636" t="s">
        <v>215</v>
      </c>
      <c r="I896" s="481" t="str">
        <f t="shared" si="184"/>
        <v>P12</v>
      </c>
      <c r="J896" s="636" t="str">
        <f>F896</f>
        <v>UCLA</v>
      </c>
      <c r="K896" s="565" t="str">
        <f t="shared" si="175"/>
        <v>Southern Cal</v>
      </c>
      <c r="L896" s="639">
        <v>3</v>
      </c>
      <c r="M896" s="634">
        <v>65.5</v>
      </c>
      <c r="N896" s="485" t="str">
        <f>F896</f>
        <v>UCLA</v>
      </c>
      <c r="O896" s="640">
        <v>62</v>
      </c>
      <c r="P896" s="668" t="str">
        <f t="shared" si="174"/>
        <v>Southern Cal</v>
      </c>
      <c r="Q896" s="614">
        <v>33</v>
      </c>
      <c r="R896" s="510" t="str">
        <f t="shared" si="169"/>
        <v>UCLA</v>
      </c>
      <c r="S896" s="510" t="str">
        <f t="shared" si="170"/>
        <v>Southern Cal</v>
      </c>
      <c r="T896" s="500" t="str">
        <f>J896</f>
        <v>UCLA</v>
      </c>
      <c r="U896" s="481" t="str">
        <f t="shared" si="173"/>
        <v>W</v>
      </c>
      <c r="V896" s="492" t="str">
        <f>H896</f>
        <v>Southern Cal</v>
      </c>
      <c r="W896" s="643">
        <v>43</v>
      </c>
      <c r="X896" s="492" t="str">
        <f>IF(+V896=F896,H896,F896)</f>
        <v>UCLA</v>
      </c>
      <c r="Y896" s="644">
        <v>38</v>
      </c>
    </row>
    <row r="897" spans="1:25" ht="16" x14ac:dyDescent="0.8">
      <c r="A897" s="485">
        <v>12</v>
      </c>
      <c r="B897" s="636" t="s">
        <v>39</v>
      </c>
      <c r="C897" s="638">
        <v>44520</v>
      </c>
      <c r="D897" s="630">
        <f>19/24</f>
        <v>0.79166666666666663</v>
      </c>
      <c r="E897" s="481" t="s">
        <v>509</v>
      </c>
      <c r="F897" s="636" t="s">
        <v>133</v>
      </c>
      <c r="G897" s="481" t="str">
        <f t="shared" si="183"/>
        <v>P12</v>
      </c>
      <c r="H897" s="636" t="s">
        <v>41</v>
      </c>
      <c r="I897" s="481" t="str">
        <f t="shared" si="184"/>
        <v>P12</v>
      </c>
      <c r="J897" s="636" t="str">
        <f>F897</f>
        <v>California</v>
      </c>
      <c r="K897" s="565" t="str">
        <f t="shared" si="175"/>
        <v>Stanford</v>
      </c>
      <c r="L897" s="639">
        <v>1.5</v>
      </c>
      <c r="M897" s="634">
        <v>45.5</v>
      </c>
      <c r="N897" s="485" t="str">
        <f>F897</f>
        <v>California</v>
      </c>
      <c r="O897" s="640">
        <v>41</v>
      </c>
      <c r="P897" s="668" t="str">
        <f t="shared" si="174"/>
        <v>Stanford</v>
      </c>
      <c r="Q897" s="614">
        <v>11</v>
      </c>
      <c r="R897" s="510" t="str">
        <f t="shared" si="169"/>
        <v>California</v>
      </c>
      <c r="S897" s="510" t="str">
        <f t="shared" si="170"/>
        <v>Stanford</v>
      </c>
      <c r="T897" s="500" t="str">
        <f>K897</f>
        <v>Stanford</v>
      </c>
      <c r="U897" s="481" t="str">
        <f t="shared" si="173"/>
        <v>L</v>
      </c>
      <c r="V897" s="492" t="str">
        <f>H897</f>
        <v>Stanford</v>
      </c>
      <c r="W897" s="643">
        <v>24</v>
      </c>
      <c r="X897" s="492" t="str">
        <f>IF(+V897=F897,H897,F897)</f>
        <v>California</v>
      </c>
      <c r="Y897" s="644">
        <v>23</v>
      </c>
    </row>
    <row r="898" spans="1:25" ht="16" x14ac:dyDescent="0.8">
      <c r="A898" s="485">
        <v>12</v>
      </c>
      <c r="B898" s="636" t="s">
        <v>39</v>
      </c>
      <c r="C898" s="638">
        <v>44520</v>
      </c>
      <c r="D898" s="630">
        <f>19.5/24</f>
        <v>0.8125</v>
      </c>
      <c r="E898" s="481" t="s">
        <v>145</v>
      </c>
      <c r="F898" s="636" t="s">
        <v>213</v>
      </c>
      <c r="G898" s="481" t="str">
        <f t="shared" si="183"/>
        <v>P12</v>
      </c>
      <c r="H898" s="636" t="s">
        <v>88</v>
      </c>
      <c r="I898" s="481" t="str">
        <f t="shared" si="184"/>
        <v>P12</v>
      </c>
      <c r="J898" s="636" t="str">
        <f>H898</f>
        <v>Utah</v>
      </c>
      <c r="K898" s="565" t="str">
        <f t="shared" si="175"/>
        <v>Oregon</v>
      </c>
      <c r="L898" s="639">
        <v>3</v>
      </c>
      <c r="M898" s="634">
        <v>59</v>
      </c>
      <c r="N898" s="485" t="str">
        <f>H898</f>
        <v>Utah</v>
      </c>
      <c r="O898" s="640">
        <v>38</v>
      </c>
      <c r="P898" s="668" t="str">
        <f t="shared" si="174"/>
        <v>Oregon</v>
      </c>
      <c r="Q898" s="614">
        <v>27</v>
      </c>
      <c r="R898" s="510" t="str">
        <f t="shared" si="169"/>
        <v>Utah</v>
      </c>
      <c r="S898" s="510" t="str">
        <f t="shared" si="170"/>
        <v>Oregon</v>
      </c>
      <c r="T898" s="500" t="str">
        <f>K898</f>
        <v>Oregon</v>
      </c>
      <c r="U898" s="481" t="str">
        <f t="shared" si="173"/>
        <v>L</v>
      </c>
      <c r="W898" s="643"/>
      <c r="X898" s="492" t="s">
        <v>502</v>
      </c>
      <c r="Y898" s="644"/>
    </row>
    <row r="899" spans="1:25" ht="16" x14ac:dyDescent="0.8">
      <c r="A899" s="485">
        <v>12</v>
      </c>
      <c r="B899" s="636" t="s">
        <v>39</v>
      </c>
      <c r="C899" s="638">
        <v>44520</v>
      </c>
      <c r="D899" s="630">
        <f>13/24</f>
        <v>0.54166666666666663</v>
      </c>
      <c r="E899" s="481"/>
      <c r="F899" s="636" t="s">
        <v>220</v>
      </c>
      <c r="G899" s="481" t="str">
        <f t="shared" si="183"/>
        <v>SB</v>
      </c>
      <c r="H899" s="636" t="s">
        <v>218</v>
      </c>
      <c r="I899" s="481" t="str">
        <f t="shared" si="184"/>
        <v>SB</v>
      </c>
      <c r="J899" s="636" t="str">
        <f>H899</f>
        <v>Coastal Carolina</v>
      </c>
      <c r="K899" s="565" t="str">
        <f t="shared" ref="K899:K914" si="187">IF(+J899=F899,H899,F899)</f>
        <v>Texas State</v>
      </c>
      <c r="L899" s="639">
        <v>24</v>
      </c>
      <c r="M899" s="634">
        <v>61</v>
      </c>
      <c r="N899" s="485" t="str">
        <f>H899</f>
        <v>Coastal Carolina</v>
      </c>
      <c r="O899" s="640">
        <v>35</v>
      </c>
      <c r="P899" s="668" t="str">
        <f t="shared" si="174"/>
        <v>Texas State</v>
      </c>
      <c r="Q899" s="614">
        <v>21</v>
      </c>
      <c r="R899" s="510" t="str">
        <f t="shared" ref="R899:R911" si="188">IF(+N899=K899,+N899,IF(+O899-Q899&lt;L899,+K899,+J899))</f>
        <v>Texas State</v>
      </c>
      <c r="S899" s="510" t="str">
        <f t="shared" ref="S899:S911" si="189">IF(+R899=J899,+K899,+J899)</f>
        <v>Coastal Carolina</v>
      </c>
      <c r="T899" s="500" t="str">
        <f>H899</f>
        <v>Coastal Carolina</v>
      </c>
      <c r="U899" s="481" t="str">
        <f t="shared" si="173"/>
        <v>L</v>
      </c>
      <c r="V899" s="492" t="str">
        <f>H899</f>
        <v>Coastal Carolina</v>
      </c>
      <c r="W899" s="643">
        <v>49</v>
      </c>
      <c r="X899" s="492" t="str">
        <f>IF(+V899=F899,H899,F899)</f>
        <v>Texas State</v>
      </c>
      <c r="Y899" s="644">
        <v>14</v>
      </c>
    </row>
    <row r="900" spans="1:25" ht="16" x14ac:dyDescent="0.8">
      <c r="A900" s="485">
        <v>12</v>
      </c>
      <c r="B900" s="636" t="s">
        <v>39</v>
      </c>
      <c r="C900" s="638">
        <v>44520</v>
      </c>
      <c r="D900" s="630">
        <f>16/24</f>
        <v>0.66666666666666663</v>
      </c>
      <c r="E900" s="481"/>
      <c r="F900" s="636" t="s">
        <v>47</v>
      </c>
      <c r="G900" s="481" t="str">
        <f t="shared" si="183"/>
        <v>Ind</v>
      </c>
      <c r="H900" s="636" t="s">
        <v>223</v>
      </c>
      <c r="I900" s="481" t="str">
        <f t="shared" si="184"/>
        <v>SB</v>
      </c>
      <c r="J900" s="636" t="str">
        <f>F900</f>
        <v>BYU</v>
      </c>
      <c r="K900" s="565" t="str">
        <f t="shared" si="187"/>
        <v>Georgia Southern</v>
      </c>
      <c r="L900" s="639">
        <v>20.5</v>
      </c>
      <c r="M900" s="634">
        <v>57</v>
      </c>
      <c r="N900" s="485" t="str">
        <f>F900</f>
        <v>BYU</v>
      </c>
      <c r="O900" s="640">
        <v>34</v>
      </c>
      <c r="P900" s="668" t="str">
        <f t="shared" si="174"/>
        <v>Georgia Southern</v>
      </c>
      <c r="Q900" s="614">
        <v>17</v>
      </c>
      <c r="R900" s="510" t="str">
        <f t="shared" si="188"/>
        <v>Georgia Southern</v>
      </c>
      <c r="S900" s="510" t="str">
        <f t="shared" si="189"/>
        <v>BYU</v>
      </c>
      <c r="T900" s="500" t="str">
        <f>H900</f>
        <v>Georgia Southern</v>
      </c>
      <c r="U900" s="481" t="str">
        <f t="shared" si="173"/>
        <v>W</v>
      </c>
      <c r="W900" s="643"/>
      <c r="X900" s="492" t="s">
        <v>502</v>
      </c>
      <c r="Y900" s="644"/>
    </row>
    <row r="901" spans="1:25" ht="16" x14ac:dyDescent="0.8">
      <c r="A901" s="485">
        <v>12</v>
      </c>
      <c r="B901" s="636" t="s">
        <v>39</v>
      </c>
      <c r="C901" s="638">
        <v>44520</v>
      </c>
      <c r="D901" s="630">
        <f>14/24</f>
        <v>0.58333333333333337</v>
      </c>
      <c r="E901" s="481" t="s">
        <v>59</v>
      </c>
      <c r="F901" s="636" t="s">
        <v>150</v>
      </c>
      <c r="G901" s="481" t="str">
        <f t="shared" si="183"/>
        <v>SB</v>
      </c>
      <c r="H901" s="636" t="s">
        <v>91</v>
      </c>
      <c r="I901" s="481" t="str">
        <f t="shared" si="184"/>
        <v>SB</v>
      </c>
      <c r="J901" s="636" t="str">
        <f>H901</f>
        <v>Georgia State</v>
      </c>
      <c r="K901" s="565" t="str">
        <f t="shared" si="187"/>
        <v>Arkansas State</v>
      </c>
      <c r="L901" s="639">
        <v>16.5</v>
      </c>
      <c r="M901" s="634">
        <v>65.5</v>
      </c>
      <c r="N901" s="485" t="str">
        <f>H901</f>
        <v>Georgia State</v>
      </c>
      <c r="O901" s="640">
        <v>28</v>
      </c>
      <c r="P901" s="668" t="str">
        <f t="shared" si="174"/>
        <v>Arkansas State</v>
      </c>
      <c r="Q901" s="614">
        <v>10</v>
      </c>
      <c r="R901" s="510" t="str">
        <f t="shared" si="188"/>
        <v>Georgia State</v>
      </c>
      <c r="S901" s="510" t="str">
        <f t="shared" si="189"/>
        <v>Arkansas State</v>
      </c>
      <c r="T901" s="500" t="str">
        <f>H901</f>
        <v>Georgia State</v>
      </c>
      <c r="U901" s="481" t="str">
        <f t="shared" si="173"/>
        <v>W</v>
      </c>
      <c r="V901" s="492" t="str">
        <f>F901</f>
        <v>Arkansas State</v>
      </c>
      <c r="W901" s="643">
        <v>59</v>
      </c>
      <c r="X901" s="492" t="str">
        <f>IF(+V901=F901,H901,F901)</f>
        <v>Georgia State</v>
      </c>
      <c r="Y901" s="644">
        <v>52</v>
      </c>
    </row>
    <row r="902" spans="1:25" ht="16" x14ac:dyDescent="0.8">
      <c r="A902" s="485">
        <v>12</v>
      </c>
      <c r="B902" s="636" t="s">
        <v>39</v>
      </c>
      <c r="C902" s="638">
        <v>44520</v>
      </c>
      <c r="D902" s="630">
        <f>15.5/24</f>
        <v>0.64583333333333337</v>
      </c>
      <c r="E902" s="481"/>
      <c r="F902" s="636" t="s">
        <v>225</v>
      </c>
      <c r="G902" s="481" t="str">
        <f t="shared" si="183"/>
        <v>SB</v>
      </c>
      <c r="H902" s="636" t="s">
        <v>198</v>
      </c>
      <c r="I902" s="481" t="str">
        <f t="shared" si="184"/>
        <v>SB</v>
      </c>
      <c r="J902" s="636" t="str">
        <f>F902</f>
        <v>Appalachian State</v>
      </c>
      <c r="K902" s="565" t="str">
        <f t="shared" si="187"/>
        <v>Troy</v>
      </c>
      <c r="L902" s="639">
        <v>9.5</v>
      </c>
      <c r="M902" s="634">
        <v>52.5</v>
      </c>
      <c r="N902" s="485" t="str">
        <f>F902</f>
        <v>Appalachian State</v>
      </c>
      <c r="O902" s="640">
        <v>45</v>
      </c>
      <c r="P902" s="668" t="str">
        <f t="shared" si="174"/>
        <v>Troy</v>
      </c>
      <c r="Q902" s="614">
        <v>7</v>
      </c>
      <c r="R902" s="510" t="str">
        <f t="shared" si="188"/>
        <v>Appalachian State</v>
      </c>
      <c r="S902" s="510" t="str">
        <f t="shared" si="189"/>
        <v>Troy</v>
      </c>
      <c r="T902" s="500" t="str">
        <f>F902</f>
        <v>Appalachian State</v>
      </c>
      <c r="U902" s="481" t="str">
        <f t="shared" si="173"/>
        <v>W</v>
      </c>
      <c r="V902" s="492" t="str">
        <f>F902</f>
        <v>Appalachian State</v>
      </c>
      <c r="W902" s="643">
        <v>47</v>
      </c>
      <c r="X902" s="492" t="str">
        <f>IF(+V902=F902,H902,F902)</f>
        <v>Troy</v>
      </c>
      <c r="Y902" s="644">
        <v>10</v>
      </c>
    </row>
    <row r="903" spans="1:25" ht="16" x14ac:dyDescent="0.8">
      <c r="A903" s="485">
        <v>12</v>
      </c>
      <c r="B903" s="636" t="s">
        <v>39</v>
      </c>
      <c r="C903" s="638">
        <v>44520</v>
      </c>
      <c r="D903" s="630">
        <f>15.5/24</f>
        <v>0.64583333333333337</v>
      </c>
      <c r="E903" s="481" t="s">
        <v>345</v>
      </c>
      <c r="F903" s="636" t="s">
        <v>94</v>
      </c>
      <c r="G903" s="481" t="str">
        <f t="shared" si="183"/>
        <v>SEC</v>
      </c>
      <c r="H903" s="636" t="s">
        <v>125</v>
      </c>
      <c r="I903" s="481" t="str">
        <f t="shared" si="184"/>
        <v>SEC</v>
      </c>
      <c r="J903" s="636" t="str">
        <f>H903</f>
        <v>Alabama</v>
      </c>
      <c r="K903" s="565" t="str">
        <f t="shared" si="187"/>
        <v>Arkansas</v>
      </c>
      <c r="L903" s="639">
        <v>21.5</v>
      </c>
      <c r="M903" s="634">
        <v>58.5</v>
      </c>
      <c r="N903" s="485" t="str">
        <f t="shared" ref="N903:N912" si="190">H903</f>
        <v>Alabama</v>
      </c>
      <c r="O903" s="640">
        <v>42</v>
      </c>
      <c r="P903" s="668" t="str">
        <f t="shared" si="174"/>
        <v>Arkansas</v>
      </c>
      <c r="Q903" s="614">
        <v>35</v>
      </c>
      <c r="R903" s="510" t="str">
        <f t="shared" si="188"/>
        <v>Arkansas</v>
      </c>
      <c r="S903" s="510" t="str">
        <f t="shared" si="189"/>
        <v>Alabama</v>
      </c>
      <c r="T903" s="500" t="str">
        <f>K903</f>
        <v>Arkansas</v>
      </c>
      <c r="U903" s="481" t="str">
        <f t="shared" ref="U903:U911" si="191">IF($N903=$J903,IF($O903-$Q903=$L903,"T",IF($R903=T903,"W","L")),IF($R903=T903,"W","L"))</f>
        <v>W</v>
      </c>
      <c r="V903" s="492" t="str">
        <f>H903</f>
        <v>Alabama</v>
      </c>
      <c r="W903" s="643">
        <v>52</v>
      </c>
      <c r="X903" s="492" t="str">
        <f>IF(+V903=F903,H903,F903)</f>
        <v>Arkansas</v>
      </c>
      <c r="Y903" s="644">
        <v>3</v>
      </c>
    </row>
    <row r="904" spans="1:25" ht="16" x14ac:dyDescent="0.8">
      <c r="A904" s="485">
        <v>12</v>
      </c>
      <c r="B904" s="636" t="s">
        <v>39</v>
      </c>
      <c r="C904" s="638">
        <v>44520</v>
      </c>
      <c r="D904" s="630">
        <f>12/24</f>
        <v>0.5</v>
      </c>
      <c r="E904" s="481" t="s">
        <v>92</v>
      </c>
      <c r="F904" s="636" t="s">
        <v>229</v>
      </c>
      <c r="G904" s="481" t="str">
        <f t="shared" si="183"/>
        <v>1AA</v>
      </c>
      <c r="H904" s="636" t="s">
        <v>226</v>
      </c>
      <c r="I904" s="481" t="str">
        <f t="shared" si="184"/>
        <v>SEC</v>
      </c>
      <c r="J904" s="636"/>
      <c r="K904" s="565"/>
      <c r="L904" s="639"/>
      <c r="M904" s="634"/>
      <c r="N904" s="485" t="str">
        <f t="shared" si="190"/>
        <v>Georgia</v>
      </c>
      <c r="O904" s="640">
        <v>56</v>
      </c>
      <c r="P904" s="668" t="str">
        <f t="shared" si="174"/>
        <v>1AA Charleston Southern</v>
      </c>
      <c r="Q904" s="614">
        <v>7</v>
      </c>
      <c r="R904" s="510"/>
      <c r="S904" s="510"/>
      <c r="T904" s="500"/>
      <c r="U904" s="481"/>
      <c r="W904" s="643"/>
      <c r="X904" s="492" t="s">
        <v>502</v>
      </c>
      <c r="Y904" s="644"/>
    </row>
    <row r="905" spans="1:25" ht="16" x14ac:dyDescent="0.8">
      <c r="A905" s="485">
        <v>12</v>
      </c>
      <c r="B905" s="636" t="s">
        <v>39</v>
      </c>
      <c r="C905" s="638">
        <v>44520</v>
      </c>
      <c r="D905" s="630">
        <f>12/24</f>
        <v>0.5</v>
      </c>
      <c r="E905" s="481" t="s">
        <v>92</v>
      </c>
      <c r="F905" s="636" t="s">
        <v>85</v>
      </c>
      <c r="G905" s="481" t="str">
        <f t="shared" si="183"/>
        <v>Ind</v>
      </c>
      <c r="H905" s="636" t="s">
        <v>181</v>
      </c>
      <c r="I905" s="481" t="str">
        <f t="shared" si="184"/>
        <v>SEC</v>
      </c>
      <c r="J905" s="636" t="str">
        <f>H905</f>
        <v>Kentucky</v>
      </c>
      <c r="K905" s="565" t="str">
        <f t="shared" si="187"/>
        <v>New Mexico State</v>
      </c>
      <c r="L905" s="639">
        <v>36</v>
      </c>
      <c r="M905" s="634">
        <v>59.5</v>
      </c>
      <c r="N905" s="485" t="str">
        <f t="shared" si="190"/>
        <v>Kentucky</v>
      </c>
      <c r="O905" s="640">
        <v>56</v>
      </c>
      <c r="P905" s="668" t="str">
        <f t="shared" ref="P905:P912" si="192">IF(+N905=F905,H905,F905)</f>
        <v>New Mexico State</v>
      </c>
      <c r="Q905" s="614">
        <v>26</v>
      </c>
      <c r="R905" s="510" t="str">
        <f t="shared" si="188"/>
        <v>New Mexico State</v>
      </c>
      <c r="S905" s="510" t="str">
        <f t="shared" si="189"/>
        <v>Kentucky</v>
      </c>
      <c r="T905" s="500" t="str">
        <f>K905</f>
        <v>New Mexico State</v>
      </c>
      <c r="U905" s="481" t="str">
        <f t="shared" si="191"/>
        <v>W</v>
      </c>
      <c r="W905" s="643"/>
      <c r="X905" s="492" t="s">
        <v>502</v>
      </c>
      <c r="Y905" s="644"/>
    </row>
    <row r="906" spans="1:25" ht="16" x14ac:dyDescent="0.8">
      <c r="A906" s="485">
        <v>12</v>
      </c>
      <c r="B906" s="636" t="s">
        <v>39</v>
      </c>
      <c r="C906" s="638">
        <v>44520</v>
      </c>
      <c r="D906" s="630">
        <f>21/24</f>
        <v>0.875</v>
      </c>
      <c r="E906" s="481" t="s">
        <v>272</v>
      </c>
      <c r="F906" s="636" t="s">
        <v>64</v>
      </c>
      <c r="G906" s="481" t="str">
        <f t="shared" si="183"/>
        <v>SB</v>
      </c>
      <c r="H906" s="636" t="s">
        <v>190</v>
      </c>
      <c r="I906" s="481" t="str">
        <f t="shared" si="184"/>
        <v>SEC</v>
      </c>
      <c r="J906" s="636" t="str">
        <f>H906</f>
        <v>LSU</v>
      </c>
      <c r="K906" s="565" t="str">
        <f t="shared" si="187"/>
        <v>UL Monroe</v>
      </c>
      <c r="L906" s="639">
        <v>28.5</v>
      </c>
      <c r="M906" s="634">
        <v>57.5</v>
      </c>
      <c r="N906" s="485" t="str">
        <f t="shared" si="190"/>
        <v>LSU</v>
      </c>
      <c r="O906" s="640">
        <v>27</v>
      </c>
      <c r="P906" s="668" t="str">
        <f t="shared" si="192"/>
        <v>UL Monroe</v>
      </c>
      <c r="Q906" s="614">
        <v>14</v>
      </c>
      <c r="R906" s="510" t="str">
        <f t="shared" si="188"/>
        <v>UL Monroe</v>
      </c>
      <c r="S906" s="510" t="str">
        <f t="shared" si="189"/>
        <v>LSU</v>
      </c>
      <c r="T906" s="500" t="str">
        <f>K906</f>
        <v>UL Monroe</v>
      </c>
      <c r="U906" s="481" t="str">
        <f t="shared" si="191"/>
        <v>W</v>
      </c>
      <c r="W906" s="643"/>
      <c r="X906" s="492" t="s">
        <v>502</v>
      </c>
      <c r="Y906" s="644"/>
    </row>
    <row r="907" spans="1:25" ht="16" x14ac:dyDescent="0.8">
      <c r="A907" s="485">
        <v>12</v>
      </c>
      <c r="B907" s="636" t="s">
        <v>39</v>
      </c>
      <c r="C907" s="638">
        <v>44520</v>
      </c>
      <c r="D907" s="630">
        <f>19.5/24</f>
        <v>0.8125</v>
      </c>
      <c r="E907" s="481" t="s">
        <v>92</v>
      </c>
      <c r="F907" s="636" t="s">
        <v>175</v>
      </c>
      <c r="G907" s="481" t="str">
        <f t="shared" si="183"/>
        <v>SEC</v>
      </c>
      <c r="H907" s="636" t="s">
        <v>228</v>
      </c>
      <c r="I907" s="481" t="str">
        <f t="shared" si="184"/>
        <v>SEC</v>
      </c>
      <c r="J907" s="636" t="str">
        <f>H907</f>
        <v>Mississippi</v>
      </c>
      <c r="K907" s="565" t="str">
        <f t="shared" si="187"/>
        <v>Vanderbilt</v>
      </c>
      <c r="L907" s="639">
        <v>36.5</v>
      </c>
      <c r="M907" s="634">
        <v>64.5</v>
      </c>
      <c r="N907" s="485" t="str">
        <f t="shared" si="190"/>
        <v>Mississippi</v>
      </c>
      <c r="O907" s="640">
        <v>31</v>
      </c>
      <c r="P907" s="668" t="str">
        <f t="shared" si="192"/>
        <v>Vanderbilt</v>
      </c>
      <c r="Q907" s="614">
        <v>17</v>
      </c>
      <c r="R907" s="510" t="str">
        <f t="shared" si="188"/>
        <v>Vanderbilt</v>
      </c>
      <c r="S907" s="510" t="str">
        <f t="shared" si="189"/>
        <v>Mississippi</v>
      </c>
      <c r="T907" s="500" t="str">
        <f>J907</f>
        <v>Mississippi</v>
      </c>
      <c r="U907" s="481" t="str">
        <f t="shared" si="191"/>
        <v>L</v>
      </c>
      <c r="V907" s="492" t="str">
        <f>H907</f>
        <v>Mississippi</v>
      </c>
      <c r="W907" s="643">
        <v>54</v>
      </c>
      <c r="X907" s="492" t="str">
        <f>IF(+V907=F907,H907,F907)</f>
        <v>Vanderbilt</v>
      </c>
      <c r="Y907" s="644">
        <v>21</v>
      </c>
    </row>
    <row r="908" spans="1:25" ht="16" x14ac:dyDescent="0.8">
      <c r="A908" s="485">
        <v>12</v>
      </c>
      <c r="B908" s="636" t="s">
        <v>39</v>
      </c>
      <c r="C908" s="638">
        <v>44520</v>
      </c>
      <c r="D908" s="630">
        <f>12/24</f>
        <v>0.5</v>
      </c>
      <c r="E908" s="481" t="s">
        <v>92</v>
      </c>
      <c r="F908" s="636" t="s">
        <v>90</v>
      </c>
      <c r="G908" s="481" t="str">
        <f t="shared" si="183"/>
        <v>1AA</v>
      </c>
      <c r="H908" s="636" t="s">
        <v>230</v>
      </c>
      <c r="I908" s="481" t="str">
        <f t="shared" si="184"/>
        <v>SEC</v>
      </c>
      <c r="J908" s="636"/>
      <c r="K908" s="565"/>
      <c r="L908" s="639"/>
      <c r="M908" s="634"/>
      <c r="N908" s="485" t="str">
        <f t="shared" si="190"/>
        <v>Mississippi State</v>
      </c>
      <c r="O908" s="640">
        <v>55</v>
      </c>
      <c r="P908" s="668" t="str">
        <f t="shared" si="192"/>
        <v>1AA Tennessee State</v>
      </c>
      <c r="Q908" s="614">
        <v>10</v>
      </c>
      <c r="R908" s="510"/>
      <c r="S908" s="510"/>
      <c r="T908" s="500"/>
      <c r="U908" s="481"/>
      <c r="W908" s="643"/>
      <c r="X908" s="492" t="s">
        <v>502</v>
      </c>
      <c r="Y908" s="644"/>
    </row>
    <row r="909" spans="1:25" ht="16" x14ac:dyDescent="0.8">
      <c r="A909" s="485">
        <v>12</v>
      </c>
      <c r="B909" s="636" t="s">
        <v>39</v>
      </c>
      <c r="C909" s="638">
        <v>44520</v>
      </c>
      <c r="D909" s="630">
        <f>16/24</f>
        <v>0.66666666666666663</v>
      </c>
      <c r="E909" s="481" t="s">
        <v>92</v>
      </c>
      <c r="F909" s="636" t="s">
        <v>146</v>
      </c>
      <c r="G909" s="481" t="str">
        <f t="shared" si="183"/>
        <v>SEC</v>
      </c>
      <c r="H909" s="636" t="s">
        <v>232</v>
      </c>
      <c r="I909" s="481" t="str">
        <f t="shared" si="184"/>
        <v>SEC</v>
      </c>
      <c r="J909" s="636" t="str">
        <f>F909</f>
        <v>Florida</v>
      </c>
      <c r="K909" s="565" t="str">
        <f t="shared" si="187"/>
        <v>Missouri</v>
      </c>
      <c r="L909" s="639">
        <v>8.5</v>
      </c>
      <c r="M909" s="634">
        <v>69.5</v>
      </c>
      <c r="N909" s="485" t="str">
        <f t="shared" si="190"/>
        <v>Missouri</v>
      </c>
      <c r="O909" s="640">
        <v>24</v>
      </c>
      <c r="P909" s="668" t="str">
        <f t="shared" si="192"/>
        <v>Florida</v>
      </c>
      <c r="Q909" s="614">
        <v>23</v>
      </c>
      <c r="R909" s="510" t="str">
        <f t="shared" si="188"/>
        <v>Missouri</v>
      </c>
      <c r="S909" s="510" t="str">
        <f t="shared" si="189"/>
        <v>Florida</v>
      </c>
      <c r="T909" s="500" t="str">
        <f>K909</f>
        <v>Missouri</v>
      </c>
      <c r="U909" s="481" t="str">
        <f t="shared" si="191"/>
        <v>W</v>
      </c>
      <c r="V909" s="492" t="str">
        <f>F909</f>
        <v>Florida</v>
      </c>
      <c r="W909" s="643">
        <v>41</v>
      </c>
      <c r="X909" s="492" t="str">
        <f>IF(+V909=F909,H909,F909)</f>
        <v>Missouri</v>
      </c>
      <c r="Y909" s="644">
        <v>17</v>
      </c>
    </row>
    <row r="910" spans="1:25" ht="16" x14ac:dyDescent="0.8">
      <c r="A910" s="485">
        <v>12</v>
      </c>
      <c r="B910" s="636" t="s">
        <v>39</v>
      </c>
      <c r="C910" s="638">
        <v>44520</v>
      </c>
      <c r="D910" s="630">
        <f>19/24</f>
        <v>0.79166666666666663</v>
      </c>
      <c r="E910" s="481" t="s">
        <v>40</v>
      </c>
      <c r="F910" s="636" t="s">
        <v>224</v>
      </c>
      <c r="G910" s="481" t="str">
        <f t="shared" si="183"/>
        <v>SEC</v>
      </c>
      <c r="H910" s="636" t="s">
        <v>135</v>
      </c>
      <c r="I910" s="481" t="str">
        <f t="shared" si="184"/>
        <v>SEC</v>
      </c>
      <c r="J910" s="636" t="str">
        <f>F910</f>
        <v>Auburn</v>
      </c>
      <c r="K910" s="565" t="str">
        <f t="shared" si="187"/>
        <v>South Carolina</v>
      </c>
      <c r="L910" s="639">
        <v>7.5</v>
      </c>
      <c r="M910" s="634">
        <v>44.5</v>
      </c>
      <c r="N910" s="485" t="str">
        <f t="shared" si="190"/>
        <v>South Carolina</v>
      </c>
      <c r="O910" s="640">
        <v>21</v>
      </c>
      <c r="P910" s="668" t="str">
        <f t="shared" si="192"/>
        <v>Auburn</v>
      </c>
      <c r="Q910" s="614">
        <v>17</v>
      </c>
      <c r="R910" s="510" t="str">
        <f t="shared" si="188"/>
        <v>South Carolina</v>
      </c>
      <c r="S910" s="510" t="str">
        <f t="shared" si="189"/>
        <v>Auburn</v>
      </c>
      <c r="T910" s="500" t="str">
        <f>J910</f>
        <v>Auburn</v>
      </c>
      <c r="U910" s="481" t="str">
        <f t="shared" si="191"/>
        <v>L</v>
      </c>
      <c r="V910" s="492" t="str">
        <f>H910</f>
        <v>South Carolina</v>
      </c>
      <c r="W910" s="643">
        <v>30</v>
      </c>
      <c r="X910" s="492" t="str">
        <f>IF(+V910=F910,H910,F910)</f>
        <v>Auburn</v>
      </c>
      <c r="Y910" s="644">
        <v>22</v>
      </c>
    </row>
    <row r="911" spans="1:25" ht="16" x14ac:dyDescent="0.8">
      <c r="A911" s="485">
        <v>12</v>
      </c>
      <c r="B911" s="636" t="s">
        <v>39</v>
      </c>
      <c r="C911" s="638">
        <v>44520</v>
      </c>
      <c r="D911" s="630">
        <f>19.5/24</f>
        <v>0.8125</v>
      </c>
      <c r="E911" s="481" t="s">
        <v>102</v>
      </c>
      <c r="F911" s="636" t="s">
        <v>227</v>
      </c>
      <c r="G911" s="481" t="str">
        <f t="shared" si="183"/>
        <v>SB</v>
      </c>
      <c r="H911" s="636" t="s">
        <v>239</v>
      </c>
      <c r="I911" s="481" t="str">
        <f t="shared" si="184"/>
        <v>SEC</v>
      </c>
      <c r="J911" s="636" t="str">
        <f>H911</f>
        <v>Tennessee</v>
      </c>
      <c r="K911" s="565" t="str">
        <f t="shared" si="187"/>
        <v>South Alabama</v>
      </c>
      <c r="L911" s="639">
        <v>28</v>
      </c>
      <c r="M911" s="634">
        <v>61.5</v>
      </c>
      <c r="N911" s="485" t="str">
        <f t="shared" si="190"/>
        <v>Tennessee</v>
      </c>
      <c r="O911" s="640">
        <v>60</v>
      </c>
      <c r="P911" s="668" t="str">
        <f t="shared" si="192"/>
        <v>South Alabama</v>
      </c>
      <c r="Q911" s="614">
        <v>14</v>
      </c>
      <c r="R911" s="510" t="str">
        <f t="shared" si="188"/>
        <v>Tennessee</v>
      </c>
      <c r="S911" s="510" t="str">
        <f t="shared" si="189"/>
        <v>South Alabama</v>
      </c>
      <c r="T911" s="500" t="str">
        <f>J911</f>
        <v>Tennessee</v>
      </c>
      <c r="U911" s="481" t="str">
        <f t="shared" si="191"/>
        <v>W</v>
      </c>
      <c r="W911" s="643"/>
      <c r="X911" s="492" t="s">
        <v>502</v>
      </c>
      <c r="Y911" s="644"/>
    </row>
    <row r="912" spans="1:25" ht="16" x14ac:dyDescent="0.8">
      <c r="A912" s="485">
        <v>12</v>
      </c>
      <c r="B912" s="636" t="s">
        <v>39</v>
      </c>
      <c r="C912" s="638">
        <v>44520</v>
      </c>
      <c r="D912" s="630">
        <f>12/24</f>
        <v>0.5</v>
      </c>
      <c r="E912" s="481" t="s">
        <v>92</v>
      </c>
      <c r="F912" s="636" t="s">
        <v>501</v>
      </c>
      <c r="G912" s="481" t="str">
        <f t="shared" si="183"/>
        <v>1AA</v>
      </c>
      <c r="H912" s="636" t="s">
        <v>236</v>
      </c>
      <c r="I912" s="481" t="str">
        <f t="shared" si="184"/>
        <v>SEC</v>
      </c>
      <c r="J912" s="636"/>
      <c r="K912" s="565"/>
      <c r="L912" s="639"/>
      <c r="M912" s="634"/>
      <c r="N912" s="485" t="str">
        <f t="shared" si="190"/>
        <v>Texas A&amp;M</v>
      </c>
      <c r="O912" s="640">
        <v>52</v>
      </c>
      <c r="P912" s="668" t="str">
        <f t="shared" si="192"/>
        <v>1AA Prairie View A&amp;M</v>
      </c>
      <c r="Q912" s="614">
        <v>3</v>
      </c>
      <c r="R912" s="510"/>
      <c r="S912" s="510"/>
      <c r="T912" s="500"/>
      <c r="U912" s="481"/>
      <c r="W912" s="643"/>
      <c r="X912" s="492" t="s">
        <v>502</v>
      </c>
      <c r="Y912" s="644"/>
    </row>
    <row r="913" spans="1:25" ht="16" hidden="1" x14ac:dyDescent="0.8">
      <c r="A913" s="485">
        <v>12</v>
      </c>
      <c r="B913" s="636" t="s">
        <v>39</v>
      </c>
      <c r="C913" s="638">
        <v>44520</v>
      </c>
      <c r="D913" s="630"/>
      <c r="E913" s="481"/>
      <c r="F913" s="636" t="s">
        <v>201</v>
      </c>
      <c r="G913" s="481" t="str">
        <f t="shared" si="183"/>
        <v>MWC</v>
      </c>
      <c r="H913" s="636" t="s">
        <v>241</v>
      </c>
      <c r="I913" s="481" t="str">
        <f t="shared" si="184"/>
        <v>ZZZ</v>
      </c>
      <c r="J913" s="636"/>
      <c r="K913" s="565" t="str">
        <f t="shared" si="187"/>
        <v>Fresno State</v>
      </c>
      <c r="L913" s="639"/>
      <c r="M913" s="634"/>
      <c r="N913" s="485"/>
      <c r="O913" s="640"/>
      <c r="P913" s="668"/>
      <c r="Q913" s="614"/>
      <c r="R913" s="510"/>
      <c r="S913" s="510"/>
      <c r="T913" s="500"/>
      <c r="U913" s="481"/>
      <c r="W913" s="643"/>
      <c r="Y913" s="644"/>
    </row>
    <row r="914" spans="1:25" ht="16" hidden="1" x14ac:dyDescent="0.8">
      <c r="A914" s="485">
        <v>12</v>
      </c>
      <c r="B914" s="636" t="s">
        <v>39</v>
      </c>
      <c r="C914" s="638">
        <v>44520</v>
      </c>
      <c r="D914" s="630"/>
      <c r="E914" s="481"/>
      <c r="F914" s="636" t="s">
        <v>57</v>
      </c>
      <c r="G914" s="481" t="str">
        <f t="shared" si="183"/>
        <v>MWC</v>
      </c>
      <c r="H914" s="636" t="s">
        <v>241</v>
      </c>
      <c r="I914" s="481" t="str">
        <f t="shared" si="184"/>
        <v>ZZZ</v>
      </c>
      <c r="J914" s="636"/>
      <c r="K914" s="565" t="str">
        <f t="shared" si="187"/>
        <v>San Jose State</v>
      </c>
      <c r="L914" s="639"/>
      <c r="M914" s="634"/>
      <c r="N914" s="485"/>
      <c r="O914" s="640"/>
      <c r="P914" s="668"/>
      <c r="Q914" s="614"/>
      <c r="R914" s="510"/>
      <c r="S914" s="510"/>
      <c r="T914" s="500"/>
      <c r="U914" s="481"/>
      <c r="W914" s="643"/>
      <c r="Y914" s="644"/>
    </row>
    <row r="915" spans="1:25" ht="16" x14ac:dyDescent="0.8">
      <c r="A915" s="485">
        <v>13</v>
      </c>
      <c r="B915" s="636" t="s">
        <v>472</v>
      </c>
      <c r="C915" s="638">
        <v>44523</v>
      </c>
      <c r="D915" s="630">
        <f>19/24</f>
        <v>0.79166666666666663</v>
      </c>
      <c r="E915" s="481"/>
      <c r="F915" s="636" t="s">
        <v>74</v>
      </c>
      <c r="G915" s="481" t="str">
        <f t="shared" si="183"/>
        <v>MAC</v>
      </c>
      <c r="H915" s="636" t="s">
        <v>141</v>
      </c>
      <c r="I915" s="481" t="str">
        <f t="shared" si="184"/>
        <v>MAC</v>
      </c>
      <c r="J915" s="636" t="str">
        <f>H915</f>
        <v>Ball State</v>
      </c>
      <c r="K915" s="565" t="str">
        <f t="shared" ref="K915:K946" si="193">IF(+J915=F915,H915,F915)</f>
        <v>Buffalo</v>
      </c>
      <c r="L915" s="639">
        <v>6</v>
      </c>
      <c r="M915" s="634">
        <v>59.5</v>
      </c>
      <c r="N915" s="485" t="str">
        <f>H915</f>
        <v>Ball State</v>
      </c>
      <c r="O915" s="640">
        <v>20</v>
      </c>
      <c r="P915" s="668" t="str">
        <f t="shared" ref="P915:P946" si="194">IF(+N915=F915,H915,F915)</f>
        <v>Buffalo</v>
      </c>
      <c r="Q915" s="614">
        <v>3</v>
      </c>
      <c r="R915" s="510" t="str">
        <f t="shared" ref="R915:R946" si="195">IF(+N915=K915,+N915,IF(+O915-Q915&lt;L915,+K915,+J915))</f>
        <v>Ball State</v>
      </c>
      <c r="S915" s="510" t="str">
        <f t="shared" ref="S915:S946" si="196">IF(+R915=J915,+K915,+J915)</f>
        <v>Buffalo</v>
      </c>
      <c r="T915" s="500" t="str">
        <f>H915</f>
        <v>Ball State</v>
      </c>
      <c r="U915" s="481" t="str">
        <f t="shared" ref="U915:U931" si="197">IF($N915=$J915,IF($O915-$Q915=$L915,"T",IF($R915=T915,"W","L")),IF($R915=T915,"W","L"))</f>
        <v>W</v>
      </c>
      <c r="V915" s="492" t="str">
        <f>H915</f>
        <v>Ball State</v>
      </c>
      <c r="W915" s="643">
        <v>38</v>
      </c>
      <c r="X915" s="492" t="str">
        <f>IF(+V915=F915,H915,F915)</f>
        <v>Buffalo</v>
      </c>
      <c r="Y915" s="644">
        <v>28</v>
      </c>
    </row>
    <row r="916" spans="1:25" ht="16" x14ac:dyDescent="0.8">
      <c r="A916" s="485">
        <v>13</v>
      </c>
      <c r="B916" s="636" t="s">
        <v>472</v>
      </c>
      <c r="C916" s="638">
        <v>44523</v>
      </c>
      <c r="D916" s="630">
        <f>19/24</f>
        <v>0.79166666666666663</v>
      </c>
      <c r="E916" s="481" t="s">
        <v>102</v>
      </c>
      <c r="F916" s="636" t="s">
        <v>214</v>
      </c>
      <c r="G916" s="481" t="str">
        <f t="shared" ref="G916:G979" si="198">VLOOKUP(+F916,$F$995:$G$1242,2,FALSE)</f>
        <v>MAC</v>
      </c>
      <c r="H916" s="636" t="s">
        <v>110</v>
      </c>
      <c r="I916" s="481" t="str">
        <f t="shared" ref="I916:I979" si="199">VLOOKUP(+H916,$F$995:$G$1242,2,FALSE)</f>
        <v>MAC</v>
      </c>
      <c r="J916" s="636" t="str">
        <f>H916</f>
        <v>Northern Illinois</v>
      </c>
      <c r="K916" s="565" t="str">
        <f t="shared" si="193"/>
        <v>Western Michigan</v>
      </c>
      <c r="L916" s="639">
        <v>7</v>
      </c>
      <c r="M916" s="634">
        <v>60</v>
      </c>
      <c r="N916" s="485" t="str">
        <f>F916</f>
        <v>Western Michigan</v>
      </c>
      <c r="O916" s="640">
        <v>42</v>
      </c>
      <c r="P916" s="668" t="str">
        <f t="shared" si="194"/>
        <v>Northern Illinois</v>
      </c>
      <c r="Q916" s="614">
        <v>21</v>
      </c>
      <c r="R916" s="510" t="str">
        <f t="shared" si="195"/>
        <v>Western Michigan</v>
      </c>
      <c r="S916" s="510" t="str">
        <f t="shared" si="196"/>
        <v>Northern Illinois</v>
      </c>
      <c r="T916" s="500" t="str">
        <f>F916</f>
        <v>Western Michigan</v>
      </c>
      <c r="U916" s="481" t="str">
        <f t="shared" si="197"/>
        <v>W</v>
      </c>
      <c r="V916" s="492" t="str">
        <f>F916</f>
        <v>Western Michigan</v>
      </c>
      <c r="W916" s="643">
        <v>30</v>
      </c>
      <c r="X916" s="492" t="str">
        <f>IF(+V916=F916,H916,F916)</f>
        <v>Northern Illinois</v>
      </c>
      <c r="Y916" s="644">
        <v>27</v>
      </c>
    </row>
    <row r="917" spans="1:25" ht="16" x14ac:dyDescent="0.8">
      <c r="A917" s="485">
        <v>13</v>
      </c>
      <c r="B917" s="636" t="s">
        <v>58</v>
      </c>
      <c r="C917" s="638">
        <v>44525</v>
      </c>
      <c r="D917" s="630">
        <f>15.5/24</f>
        <v>0.64583333333333337</v>
      </c>
      <c r="E917" s="481" t="s">
        <v>77</v>
      </c>
      <c r="F917" s="636" t="s">
        <v>201</v>
      </c>
      <c r="G917" s="481" t="str">
        <f t="shared" si="198"/>
        <v>MWC</v>
      </c>
      <c r="H917" s="636" t="s">
        <v>57</v>
      </c>
      <c r="I917" s="481" t="str">
        <f t="shared" si="199"/>
        <v>MWC</v>
      </c>
      <c r="J917" s="636" t="str">
        <f>F917</f>
        <v>Fresno State</v>
      </c>
      <c r="K917" s="565" t="str">
        <f t="shared" si="193"/>
        <v>San Jose State</v>
      </c>
      <c r="L917" s="639">
        <v>7</v>
      </c>
      <c r="M917" s="634">
        <v>52.5</v>
      </c>
      <c r="N917" s="485" t="str">
        <f>F917</f>
        <v>Fresno State</v>
      </c>
      <c r="O917" s="640">
        <v>40</v>
      </c>
      <c r="P917" s="668" t="str">
        <f t="shared" si="194"/>
        <v>San Jose State</v>
      </c>
      <c r="Q917" s="614">
        <v>9</v>
      </c>
      <c r="R917" s="510" t="str">
        <f t="shared" si="195"/>
        <v>Fresno State</v>
      </c>
      <c r="S917" s="510" t="str">
        <f t="shared" si="196"/>
        <v>San Jose State</v>
      </c>
      <c r="T917" s="500" t="str">
        <f>J917</f>
        <v>Fresno State</v>
      </c>
      <c r="U917" s="481" t="str">
        <f t="shared" si="197"/>
        <v>W</v>
      </c>
      <c r="W917" s="643"/>
      <c r="X917" s="492" t="s">
        <v>502</v>
      </c>
      <c r="Y917" s="644"/>
    </row>
    <row r="918" spans="1:25" ht="16" x14ac:dyDescent="0.8">
      <c r="A918" s="485">
        <v>13</v>
      </c>
      <c r="B918" s="636" t="s">
        <v>58</v>
      </c>
      <c r="C918" s="638">
        <v>44525</v>
      </c>
      <c r="D918" s="630">
        <f>19.5/24</f>
        <v>0.8125</v>
      </c>
      <c r="E918" s="481" t="s">
        <v>40</v>
      </c>
      <c r="F918" s="636" t="s">
        <v>228</v>
      </c>
      <c r="G918" s="481" t="str">
        <f t="shared" si="198"/>
        <v>SEC</v>
      </c>
      <c r="H918" s="636" t="s">
        <v>230</v>
      </c>
      <c r="I918" s="481" t="str">
        <f t="shared" si="199"/>
        <v>SEC</v>
      </c>
      <c r="J918" s="636" t="str">
        <f>H918</f>
        <v>Mississippi State</v>
      </c>
      <c r="K918" s="565" t="str">
        <f t="shared" si="193"/>
        <v>Mississippi</v>
      </c>
      <c r="L918" s="639">
        <v>1.5</v>
      </c>
      <c r="M918" s="634">
        <v>63</v>
      </c>
      <c r="N918" s="485" t="str">
        <f>F918</f>
        <v>Mississippi</v>
      </c>
      <c r="O918" s="640">
        <v>31</v>
      </c>
      <c r="P918" s="668" t="str">
        <f t="shared" si="194"/>
        <v>Mississippi State</v>
      </c>
      <c r="Q918" s="614">
        <v>21</v>
      </c>
      <c r="R918" s="510" t="str">
        <f t="shared" si="195"/>
        <v>Mississippi</v>
      </c>
      <c r="S918" s="510" t="str">
        <f t="shared" si="196"/>
        <v>Mississippi State</v>
      </c>
      <c r="T918" s="500" t="str">
        <f>K918</f>
        <v>Mississippi</v>
      </c>
      <c r="U918" s="481" t="str">
        <f t="shared" si="197"/>
        <v>W</v>
      </c>
      <c r="V918" s="492" t="str">
        <f>F918</f>
        <v>Mississippi</v>
      </c>
      <c r="W918" s="643">
        <v>31</v>
      </c>
      <c r="X918" s="492" t="str">
        <f>IF(+V918=F918,H918,F918)</f>
        <v>Mississippi State</v>
      </c>
      <c r="Y918" s="644">
        <v>24</v>
      </c>
    </row>
    <row r="919" spans="1:25" ht="16" x14ac:dyDescent="0.8">
      <c r="A919" s="485">
        <v>13</v>
      </c>
      <c r="B919" s="636" t="s">
        <v>95</v>
      </c>
      <c r="C919" s="638">
        <v>44526</v>
      </c>
      <c r="D919" s="630">
        <f>15.5/24</f>
        <v>0.64583333333333337</v>
      </c>
      <c r="E919" s="481" t="s">
        <v>40</v>
      </c>
      <c r="F919" s="636" t="s">
        <v>55</v>
      </c>
      <c r="G919" s="481" t="str">
        <f t="shared" si="198"/>
        <v>AAC</v>
      </c>
      <c r="H919" s="636" t="s">
        <v>113</v>
      </c>
      <c r="I919" s="481" t="str">
        <f t="shared" si="199"/>
        <v>AAC</v>
      </c>
      <c r="J919" s="636" t="str">
        <f>H919</f>
        <v>Central Florida</v>
      </c>
      <c r="K919" s="565" t="str">
        <f t="shared" si="193"/>
        <v>South Florida</v>
      </c>
      <c r="L919" s="639">
        <v>18.5</v>
      </c>
      <c r="M919" s="634">
        <v>61.5</v>
      </c>
      <c r="N919" s="485" t="str">
        <f>H919</f>
        <v>Central Florida</v>
      </c>
      <c r="O919" s="640">
        <v>17</v>
      </c>
      <c r="P919" s="668" t="str">
        <f t="shared" si="194"/>
        <v>South Florida</v>
      </c>
      <c r="Q919" s="614">
        <v>13</v>
      </c>
      <c r="R919" s="510" t="str">
        <f t="shared" si="195"/>
        <v>South Florida</v>
      </c>
      <c r="S919" s="510" t="str">
        <f t="shared" si="196"/>
        <v>Central Florida</v>
      </c>
      <c r="T919" s="500" t="str">
        <f>K919</f>
        <v>South Florida</v>
      </c>
      <c r="U919" s="481" t="str">
        <f t="shared" si="197"/>
        <v>W</v>
      </c>
      <c r="V919" s="492" t="str">
        <f>H919</f>
        <v>Central Florida</v>
      </c>
      <c r="W919" s="643">
        <v>58</v>
      </c>
      <c r="X919" s="492" t="str">
        <f>IF(+V919=F919,H919,F919)</f>
        <v>South Florida</v>
      </c>
      <c r="Y919" s="644">
        <v>46</v>
      </c>
    </row>
    <row r="920" spans="1:25" ht="16" x14ac:dyDescent="0.8">
      <c r="A920" s="485">
        <v>13</v>
      </c>
      <c r="B920" s="636" t="s">
        <v>95</v>
      </c>
      <c r="C920" s="638">
        <v>44526</v>
      </c>
      <c r="D920" s="630">
        <f>15.5/24</f>
        <v>0.64583333333333337</v>
      </c>
      <c r="E920" s="481" t="s">
        <v>145</v>
      </c>
      <c r="F920" s="636" t="s">
        <v>61</v>
      </c>
      <c r="G920" s="481" t="str">
        <f t="shared" si="198"/>
        <v>AAC</v>
      </c>
      <c r="H920" s="636" t="s">
        <v>115</v>
      </c>
      <c r="I920" s="481" t="str">
        <f t="shared" si="199"/>
        <v>AAC</v>
      </c>
      <c r="J920" s="636" t="str">
        <f>F920</f>
        <v>Cincinnati</v>
      </c>
      <c r="K920" s="565" t="str">
        <f t="shared" si="193"/>
        <v>East Carolina</v>
      </c>
      <c r="L920" s="639">
        <v>14</v>
      </c>
      <c r="M920" s="634">
        <v>58.5</v>
      </c>
      <c r="N920" s="485" t="str">
        <f>F920</f>
        <v>Cincinnati</v>
      </c>
      <c r="O920" s="640">
        <v>35</v>
      </c>
      <c r="P920" s="668" t="str">
        <f t="shared" si="194"/>
        <v>East Carolina</v>
      </c>
      <c r="Q920" s="614">
        <v>13</v>
      </c>
      <c r="R920" s="510" t="str">
        <f t="shared" si="195"/>
        <v>Cincinnati</v>
      </c>
      <c r="S920" s="510" t="str">
        <f t="shared" si="196"/>
        <v>East Carolina</v>
      </c>
      <c r="T920" s="500" t="str">
        <f>J920</f>
        <v>Cincinnati</v>
      </c>
      <c r="U920" s="481" t="str">
        <f t="shared" si="197"/>
        <v>W</v>
      </c>
      <c r="V920" s="492" t="str">
        <f>F920</f>
        <v>Cincinnati</v>
      </c>
      <c r="W920" s="643">
        <v>55</v>
      </c>
      <c r="X920" s="492" t="str">
        <f>IF(+V920=F920,H920,F920)</f>
        <v>East Carolina</v>
      </c>
      <c r="Y920" s="644">
        <v>17</v>
      </c>
    </row>
    <row r="921" spans="1:25" ht="16" x14ac:dyDescent="0.8">
      <c r="A921" s="485">
        <v>13</v>
      </c>
      <c r="B921" s="636" t="s">
        <v>95</v>
      </c>
      <c r="C921" s="638">
        <v>44526</v>
      </c>
      <c r="D921" s="630">
        <f>19/24</f>
        <v>0.79166666666666663</v>
      </c>
      <c r="E921" s="481" t="s">
        <v>40</v>
      </c>
      <c r="F921" s="636" t="s">
        <v>134</v>
      </c>
      <c r="G921" s="481" t="str">
        <f t="shared" si="198"/>
        <v>ACC</v>
      </c>
      <c r="H921" s="636" t="s">
        <v>136</v>
      </c>
      <c r="I921" s="481" t="str">
        <f t="shared" si="199"/>
        <v>ACC</v>
      </c>
      <c r="J921" s="636" t="str">
        <f>H921</f>
        <v>North Carolina St</v>
      </c>
      <c r="K921" s="565" t="str">
        <f t="shared" si="193"/>
        <v>North Carolina</v>
      </c>
      <c r="L921" s="639">
        <v>6</v>
      </c>
      <c r="M921" s="634">
        <v>62.5</v>
      </c>
      <c r="N921" s="485" t="str">
        <f>H921</f>
        <v>North Carolina St</v>
      </c>
      <c r="O921" s="640">
        <v>34</v>
      </c>
      <c r="P921" s="668" t="str">
        <f t="shared" si="194"/>
        <v>North Carolina</v>
      </c>
      <c r="Q921" s="614">
        <v>30</v>
      </c>
      <c r="R921" s="510" t="str">
        <f t="shared" si="195"/>
        <v>North Carolina</v>
      </c>
      <c r="S921" s="510" t="str">
        <f t="shared" si="196"/>
        <v>North Carolina St</v>
      </c>
      <c r="T921" s="500" t="str">
        <f>F921</f>
        <v>North Carolina</v>
      </c>
      <c r="U921" s="481" t="str">
        <f t="shared" si="197"/>
        <v>W</v>
      </c>
      <c r="V921" s="492" t="str">
        <f>F921</f>
        <v>North Carolina</v>
      </c>
      <c r="W921" s="643">
        <v>48</v>
      </c>
      <c r="X921" s="492" t="str">
        <f>IF(+V921=F921,H921,F921)</f>
        <v>North Carolina St</v>
      </c>
      <c r="Y921" s="644">
        <v>21</v>
      </c>
    </row>
    <row r="922" spans="1:25" ht="16" x14ac:dyDescent="0.8">
      <c r="A922" s="485">
        <v>13</v>
      </c>
      <c r="B922" s="636" t="s">
        <v>95</v>
      </c>
      <c r="C922" s="638">
        <v>44526</v>
      </c>
      <c r="D922" s="630">
        <f>13.5/24</f>
        <v>0.5625</v>
      </c>
      <c r="E922" s="481" t="s">
        <v>73</v>
      </c>
      <c r="F922" s="636" t="s">
        <v>144</v>
      </c>
      <c r="G922" s="481" t="str">
        <f t="shared" si="198"/>
        <v>B10</v>
      </c>
      <c r="H922" s="636" t="s">
        <v>151</v>
      </c>
      <c r="I922" s="481" t="str">
        <f t="shared" si="199"/>
        <v>B10</v>
      </c>
      <c r="J922" s="636" t="str">
        <f>F922</f>
        <v>Iowa</v>
      </c>
      <c r="K922" s="565" t="str">
        <f t="shared" si="193"/>
        <v>Nebraska</v>
      </c>
      <c r="L922" s="639">
        <v>1.5</v>
      </c>
      <c r="M922" s="634">
        <v>41</v>
      </c>
      <c r="N922" s="485" t="str">
        <f>F922</f>
        <v>Iowa</v>
      </c>
      <c r="O922" s="640">
        <v>28</v>
      </c>
      <c r="P922" s="668" t="str">
        <f t="shared" si="194"/>
        <v>Nebraska</v>
      </c>
      <c r="Q922" s="614">
        <v>21</v>
      </c>
      <c r="R922" s="510" t="str">
        <f t="shared" si="195"/>
        <v>Iowa</v>
      </c>
      <c r="S922" s="510" t="str">
        <f t="shared" si="196"/>
        <v>Nebraska</v>
      </c>
      <c r="T922" s="500" t="str">
        <f>F922</f>
        <v>Iowa</v>
      </c>
      <c r="U922" s="481" t="str">
        <f t="shared" si="197"/>
        <v>W</v>
      </c>
      <c r="V922" s="492" t="str">
        <f>F922</f>
        <v>Iowa</v>
      </c>
      <c r="W922" s="643">
        <v>26</v>
      </c>
      <c r="X922" s="492" t="str">
        <f>IF(+V922=F922,H922,F922)</f>
        <v>Nebraska</v>
      </c>
      <c r="Y922" s="644">
        <v>20</v>
      </c>
    </row>
    <row r="923" spans="1:25" ht="16" x14ac:dyDescent="0.8">
      <c r="A923" s="485">
        <v>13</v>
      </c>
      <c r="B923" s="636" t="s">
        <v>95</v>
      </c>
      <c r="C923" s="638">
        <v>44526</v>
      </c>
      <c r="D923" s="630">
        <f>16.5/24</f>
        <v>0.6875</v>
      </c>
      <c r="E923" s="481" t="s">
        <v>77</v>
      </c>
      <c r="F923" s="636" t="s">
        <v>166</v>
      </c>
      <c r="G923" s="481" t="str">
        <f t="shared" si="198"/>
        <v>B12</v>
      </c>
      <c r="H923" s="636" t="s">
        <v>158</v>
      </c>
      <c r="I923" s="481" t="str">
        <f t="shared" si="199"/>
        <v>B12</v>
      </c>
      <c r="J923" s="636" t="str">
        <f>H923</f>
        <v>Iowa State</v>
      </c>
      <c r="K923" s="565" t="str">
        <f t="shared" si="193"/>
        <v>TCU</v>
      </c>
      <c r="L923" s="639">
        <v>14.5</v>
      </c>
      <c r="M923" s="634">
        <v>58.5</v>
      </c>
      <c r="N923" s="485" t="str">
        <f t="shared" ref="N923:N928" si="200">H923</f>
        <v>Iowa State</v>
      </c>
      <c r="O923" s="640">
        <v>48</v>
      </c>
      <c r="P923" s="668" t="str">
        <f t="shared" si="194"/>
        <v>TCU</v>
      </c>
      <c r="Q923" s="614">
        <v>14</v>
      </c>
      <c r="R923" s="510" t="str">
        <f t="shared" si="195"/>
        <v>Iowa State</v>
      </c>
      <c r="S923" s="510" t="str">
        <f t="shared" si="196"/>
        <v>TCU</v>
      </c>
      <c r="T923" s="500" t="str">
        <f>J923</f>
        <v>Iowa State</v>
      </c>
      <c r="U923" s="481" t="str">
        <f t="shared" si="197"/>
        <v>W</v>
      </c>
      <c r="V923" s="492" t="str">
        <f>H923</f>
        <v>Iowa State</v>
      </c>
      <c r="W923" s="643">
        <v>37</v>
      </c>
      <c r="X923" s="492" t="str">
        <f>IF(+V923=F923,H923,F923)</f>
        <v>TCU</v>
      </c>
      <c r="Y923" s="644">
        <v>34</v>
      </c>
    </row>
    <row r="924" spans="1:25" ht="16" x14ac:dyDescent="0.8">
      <c r="A924" s="485">
        <v>13</v>
      </c>
      <c r="B924" s="636" t="s">
        <v>95</v>
      </c>
      <c r="C924" s="638">
        <v>44526</v>
      </c>
      <c r="D924" s="630">
        <f>12/24</f>
        <v>0.5</v>
      </c>
      <c r="E924" s="481" t="s">
        <v>127</v>
      </c>
      <c r="F924" s="636" t="s">
        <v>162</v>
      </c>
      <c r="G924" s="481" t="str">
        <f t="shared" si="198"/>
        <v>B12</v>
      </c>
      <c r="H924" s="636" t="s">
        <v>168</v>
      </c>
      <c r="I924" s="481" t="str">
        <f t="shared" si="199"/>
        <v>B12</v>
      </c>
      <c r="J924" s="636" t="str">
        <f>H924</f>
        <v>Texas</v>
      </c>
      <c r="K924" s="565" t="str">
        <f t="shared" si="193"/>
        <v>Kansas State</v>
      </c>
      <c r="L924" s="639">
        <v>3</v>
      </c>
      <c r="M924" s="634">
        <v>52.5</v>
      </c>
      <c r="N924" s="485" t="str">
        <f t="shared" si="200"/>
        <v>Texas</v>
      </c>
      <c r="O924" s="640">
        <v>22</v>
      </c>
      <c r="P924" s="668" t="str">
        <f t="shared" si="194"/>
        <v>Kansas State</v>
      </c>
      <c r="Q924" s="614">
        <v>17</v>
      </c>
      <c r="R924" s="510" t="str">
        <f t="shared" si="195"/>
        <v>Texas</v>
      </c>
      <c r="S924" s="510" t="str">
        <f t="shared" si="196"/>
        <v>Kansas State</v>
      </c>
      <c r="T924" s="500" t="str">
        <f>K924</f>
        <v>Kansas State</v>
      </c>
      <c r="U924" s="481" t="str">
        <f t="shared" si="197"/>
        <v>L</v>
      </c>
      <c r="V924" s="492" t="str">
        <f>H924</f>
        <v>Texas</v>
      </c>
      <c r="W924" s="643">
        <v>69</v>
      </c>
      <c r="X924" s="492" t="str">
        <f>IF(+V924=F924,H924,F924)</f>
        <v>Kansas State</v>
      </c>
      <c r="Y924" s="644">
        <v>31</v>
      </c>
    </row>
    <row r="925" spans="1:25" ht="16" x14ac:dyDescent="0.8">
      <c r="A925" s="485">
        <v>13</v>
      </c>
      <c r="B925" s="636" t="s">
        <v>95</v>
      </c>
      <c r="C925" s="638">
        <v>44526</v>
      </c>
      <c r="D925" s="630">
        <f>14/24</f>
        <v>0.58333333333333337</v>
      </c>
      <c r="E925" s="481"/>
      <c r="F925" s="636" t="s">
        <v>163</v>
      </c>
      <c r="G925" s="481" t="str">
        <f t="shared" si="198"/>
        <v>CUSA</v>
      </c>
      <c r="H925" s="636" t="s">
        <v>185</v>
      </c>
      <c r="I925" s="481" t="str">
        <f t="shared" si="199"/>
        <v>CUSA</v>
      </c>
      <c r="J925" s="636" t="str">
        <f>H925</f>
        <v>UAB</v>
      </c>
      <c r="K925" s="565" t="str">
        <f t="shared" si="193"/>
        <v>UTEP</v>
      </c>
      <c r="L925" s="639">
        <v>13.5</v>
      </c>
      <c r="M925" s="634">
        <v>50.5</v>
      </c>
      <c r="N925" s="485" t="str">
        <f t="shared" si="200"/>
        <v>UAB</v>
      </c>
      <c r="O925" s="640">
        <v>42</v>
      </c>
      <c r="P925" s="668" t="str">
        <f t="shared" si="194"/>
        <v>UTEP</v>
      </c>
      <c r="Q925" s="614">
        <v>25</v>
      </c>
      <c r="R925" s="510" t="str">
        <f t="shared" si="195"/>
        <v>UAB</v>
      </c>
      <c r="S925" s="510" t="str">
        <f t="shared" si="196"/>
        <v>UTEP</v>
      </c>
      <c r="T925" s="500" t="str">
        <f>J925</f>
        <v>UAB</v>
      </c>
      <c r="U925" s="481" t="str">
        <f t="shared" si="197"/>
        <v>W</v>
      </c>
      <c r="W925" s="643"/>
      <c r="X925" s="492" t="s">
        <v>502</v>
      </c>
      <c r="Y925" s="644"/>
    </row>
    <row r="926" spans="1:25" ht="16" x14ac:dyDescent="0.8">
      <c r="A926" s="485">
        <v>13</v>
      </c>
      <c r="B926" s="636" t="s">
        <v>95</v>
      </c>
      <c r="C926" s="638">
        <v>44526</v>
      </c>
      <c r="D926" s="630">
        <f>12/24</f>
        <v>0.5</v>
      </c>
      <c r="E926" s="481" t="s">
        <v>52</v>
      </c>
      <c r="F926" s="636" t="s">
        <v>195</v>
      </c>
      <c r="G926" s="481" t="str">
        <f t="shared" si="198"/>
        <v>MAC</v>
      </c>
      <c r="H926" s="636" t="s">
        <v>148</v>
      </c>
      <c r="I926" s="481" t="str">
        <f t="shared" si="199"/>
        <v>MAC</v>
      </c>
      <c r="J926" s="636" t="str">
        <f>F926</f>
        <v>Ohio</v>
      </c>
      <c r="K926" s="565" t="str">
        <f t="shared" si="193"/>
        <v>Bowling Green</v>
      </c>
      <c r="L926" s="639">
        <v>6</v>
      </c>
      <c r="M926" s="634">
        <v>48.5</v>
      </c>
      <c r="N926" s="485" t="str">
        <f t="shared" si="200"/>
        <v>Bowling Green</v>
      </c>
      <c r="O926" s="640">
        <v>21</v>
      </c>
      <c r="P926" s="668" t="str">
        <f t="shared" si="194"/>
        <v>Ohio</v>
      </c>
      <c r="Q926" s="614">
        <v>10</v>
      </c>
      <c r="R926" s="510" t="str">
        <f t="shared" si="195"/>
        <v>Bowling Green</v>
      </c>
      <c r="S926" s="510" t="str">
        <f t="shared" si="196"/>
        <v>Ohio</v>
      </c>
      <c r="T926" s="500" t="str">
        <f>H926</f>
        <v>Bowling Green</v>
      </c>
      <c r="U926" s="481" t="str">
        <f t="shared" si="197"/>
        <v>W</v>
      </c>
      <c r="V926" s="492" t="str">
        <f>F926</f>
        <v>Ohio</v>
      </c>
      <c r="W926" s="643">
        <v>52</v>
      </c>
      <c r="X926" s="492" t="str">
        <f>IF(+V926=F926,H926,F926)</f>
        <v>Bowling Green</v>
      </c>
      <c r="Y926" s="644">
        <v>10</v>
      </c>
    </row>
    <row r="927" spans="1:25" ht="16" x14ac:dyDescent="0.8">
      <c r="A927" s="485">
        <v>13</v>
      </c>
      <c r="B927" s="636" t="s">
        <v>95</v>
      </c>
      <c r="C927" s="638">
        <v>44526</v>
      </c>
      <c r="D927" s="630">
        <f>12/24</f>
        <v>0.5</v>
      </c>
      <c r="E927" s="481" t="s">
        <v>102</v>
      </c>
      <c r="F927" s="636" t="s">
        <v>108</v>
      </c>
      <c r="G927" s="481" t="str">
        <f t="shared" si="198"/>
        <v>MAC</v>
      </c>
      <c r="H927" s="636" t="s">
        <v>82</v>
      </c>
      <c r="I927" s="481" t="str">
        <f t="shared" si="199"/>
        <v>MAC</v>
      </c>
      <c r="J927" s="636" t="str">
        <f>H927</f>
        <v>Central Michigan</v>
      </c>
      <c r="K927" s="565" t="str">
        <f t="shared" si="193"/>
        <v>Eastern Michigan</v>
      </c>
      <c r="L927" s="639">
        <v>8.5</v>
      </c>
      <c r="M927" s="634">
        <v>63.5</v>
      </c>
      <c r="N927" s="485" t="str">
        <f t="shared" si="200"/>
        <v>Central Michigan</v>
      </c>
      <c r="O927" s="640">
        <v>31</v>
      </c>
      <c r="P927" s="668" t="str">
        <f t="shared" si="194"/>
        <v>Eastern Michigan</v>
      </c>
      <c r="Q927" s="614">
        <v>10</v>
      </c>
      <c r="R927" s="510" t="str">
        <f t="shared" si="195"/>
        <v>Central Michigan</v>
      </c>
      <c r="S927" s="510" t="str">
        <f t="shared" si="196"/>
        <v>Eastern Michigan</v>
      </c>
      <c r="T927" s="500" t="str">
        <f>F927</f>
        <v>Eastern Michigan</v>
      </c>
      <c r="U927" s="481" t="str">
        <f t="shared" si="197"/>
        <v>L</v>
      </c>
      <c r="V927" s="492" t="str">
        <f>H927</f>
        <v>Central Michigan</v>
      </c>
      <c r="W927" s="643">
        <v>31</v>
      </c>
      <c r="X927" s="492" t="str">
        <f>IF(+V927=F927,H927,F927)</f>
        <v>Eastern Michigan</v>
      </c>
      <c r="Y927" s="644">
        <v>23</v>
      </c>
    </row>
    <row r="928" spans="1:25" ht="16" x14ac:dyDescent="0.8">
      <c r="A928" s="485">
        <v>13</v>
      </c>
      <c r="B928" s="636" t="s">
        <v>95</v>
      </c>
      <c r="C928" s="638">
        <v>44526</v>
      </c>
      <c r="D928" s="630">
        <f>15.5/24</f>
        <v>0.64583333333333337</v>
      </c>
      <c r="E928" s="481" t="s">
        <v>52</v>
      </c>
      <c r="F928" s="636" t="s">
        <v>209</v>
      </c>
      <c r="G928" s="481" t="str">
        <f t="shared" si="198"/>
        <v>MWC</v>
      </c>
      <c r="H928" s="636" t="s">
        <v>197</v>
      </c>
      <c r="I928" s="481" t="str">
        <f t="shared" si="199"/>
        <v>MWC</v>
      </c>
      <c r="J928" s="636" t="str">
        <f>H928</f>
        <v>Air Force</v>
      </c>
      <c r="K928" s="565" t="str">
        <f t="shared" si="193"/>
        <v>UNLV</v>
      </c>
      <c r="L928" s="639">
        <v>17.5</v>
      </c>
      <c r="M928" s="634">
        <v>50.5</v>
      </c>
      <c r="N928" s="485" t="str">
        <f t="shared" si="200"/>
        <v>Air Force</v>
      </c>
      <c r="O928" s="640">
        <v>48</v>
      </c>
      <c r="P928" s="668" t="str">
        <f t="shared" si="194"/>
        <v>UNLV</v>
      </c>
      <c r="Q928" s="614">
        <v>14</v>
      </c>
      <c r="R928" s="510" t="str">
        <f t="shared" si="195"/>
        <v>Air Force</v>
      </c>
      <c r="S928" s="510" t="str">
        <f t="shared" si="196"/>
        <v>UNLV</v>
      </c>
      <c r="T928" s="500" t="str">
        <f>F928</f>
        <v>UNLV</v>
      </c>
      <c r="U928" s="481" t="str">
        <f t="shared" si="197"/>
        <v>L</v>
      </c>
      <c r="W928" s="643"/>
      <c r="X928" s="492" t="s">
        <v>502</v>
      </c>
      <c r="Y928" s="644"/>
    </row>
    <row r="929" spans="1:26" ht="16" x14ac:dyDescent="0.8">
      <c r="A929" s="485">
        <v>13</v>
      </c>
      <c r="B929" s="636" t="s">
        <v>95</v>
      </c>
      <c r="C929" s="638">
        <v>44526</v>
      </c>
      <c r="D929" s="630">
        <f>13/24</f>
        <v>0.54166666666666663</v>
      </c>
      <c r="E929" s="481" t="s">
        <v>77</v>
      </c>
      <c r="F929" s="636" t="s">
        <v>100</v>
      </c>
      <c r="G929" s="481" t="str">
        <f t="shared" si="198"/>
        <v>MWC</v>
      </c>
      <c r="H929" s="636" t="s">
        <v>204</v>
      </c>
      <c r="I929" s="481" t="str">
        <f t="shared" si="199"/>
        <v>MWC</v>
      </c>
      <c r="J929" s="636" t="str">
        <f>F929</f>
        <v>Utah State</v>
      </c>
      <c r="K929" s="565" t="str">
        <f t="shared" si="193"/>
        <v>New Mexico</v>
      </c>
      <c r="L929" s="639">
        <v>15.5</v>
      </c>
      <c r="M929" s="634">
        <v>49.5</v>
      </c>
      <c r="N929" s="485" t="str">
        <f>F929</f>
        <v>Utah State</v>
      </c>
      <c r="O929" s="640">
        <v>35</v>
      </c>
      <c r="P929" s="668" t="str">
        <f t="shared" si="194"/>
        <v>New Mexico</v>
      </c>
      <c r="Q929" s="614">
        <v>10</v>
      </c>
      <c r="R929" s="510" t="str">
        <f t="shared" si="195"/>
        <v>Utah State</v>
      </c>
      <c r="S929" s="510" t="str">
        <f t="shared" si="196"/>
        <v>New Mexico</v>
      </c>
      <c r="T929" s="500" t="str">
        <f>H929</f>
        <v>New Mexico</v>
      </c>
      <c r="U929" s="481" t="str">
        <f t="shared" si="197"/>
        <v>L</v>
      </c>
      <c r="V929" s="492" t="str">
        <f>F929</f>
        <v>Utah State</v>
      </c>
      <c r="W929" s="643">
        <v>41</v>
      </c>
      <c r="X929" s="492" t="str">
        <f>IF(+V929=F929,H929,F929)</f>
        <v>New Mexico</v>
      </c>
      <c r="Y929" s="644">
        <v>27</v>
      </c>
    </row>
    <row r="930" spans="1:26" ht="16" x14ac:dyDescent="0.8">
      <c r="A930" s="485">
        <v>13</v>
      </c>
      <c r="B930" s="636" t="s">
        <v>95</v>
      </c>
      <c r="C930" s="638">
        <v>44526</v>
      </c>
      <c r="D930" s="630">
        <f>12/24</f>
        <v>0.5</v>
      </c>
      <c r="E930" s="481" t="s">
        <v>345</v>
      </c>
      <c r="F930" s="636" t="s">
        <v>199</v>
      </c>
      <c r="G930" s="481" t="str">
        <f t="shared" si="198"/>
        <v>MWC</v>
      </c>
      <c r="H930" s="636" t="s">
        <v>206</v>
      </c>
      <c r="I930" s="481" t="str">
        <f t="shared" si="199"/>
        <v>MWC</v>
      </c>
      <c r="J930" s="636" t="str">
        <f>F930</f>
        <v>Boise State</v>
      </c>
      <c r="K930" s="565" t="str">
        <f t="shared" si="193"/>
        <v>San Diego State</v>
      </c>
      <c r="L930" s="639">
        <v>3.5</v>
      </c>
      <c r="M930" s="634">
        <v>44.5</v>
      </c>
      <c r="N930" s="485" t="str">
        <f>H930</f>
        <v>San Diego State</v>
      </c>
      <c r="O930" s="640">
        <v>27</v>
      </c>
      <c r="P930" s="668" t="str">
        <f t="shared" si="194"/>
        <v>Boise State</v>
      </c>
      <c r="Q930" s="614">
        <v>16</v>
      </c>
      <c r="R930" s="510" t="str">
        <f t="shared" si="195"/>
        <v>San Diego State</v>
      </c>
      <c r="S930" s="510" t="str">
        <f t="shared" si="196"/>
        <v>Boise State</v>
      </c>
      <c r="T930" s="500" t="str">
        <f>K930</f>
        <v>San Diego State</v>
      </c>
      <c r="U930" s="481" t="str">
        <f t="shared" si="197"/>
        <v>W</v>
      </c>
      <c r="W930" s="643"/>
      <c r="X930" s="492" t="s">
        <v>502</v>
      </c>
      <c r="Y930" s="644"/>
    </row>
    <row r="931" spans="1:26" ht="16" x14ac:dyDescent="0.8">
      <c r="A931" s="485">
        <v>13</v>
      </c>
      <c r="B931" s="636" t="s">
        <v>95</v>
      </c>
      <c r="C931" s="638">
        <v>44526</v>
      </c>
      <c r="D931" s="630">
        <f>16/24</f>
        <v>0.66666666666666663</v>
      </c>
      <c r="E931" s="481" t="s">
        <v>127</v>
      </c>
      <c r="F931" s="636" t="s">
        <v>111</v>
      </c>
      <c r="G931" s="481" t="str">
        <f t="shared" si="198"/>
        <v>P12</v>
      </c>
      <c r="H931" s="636" t="s">
        <v>88</v>
      </c>
      <c r="I931" s="481" t="str">
        <f t="shared" si="199"/>
        <v>P12</v>
      </c>
      <c r="J931" s="636" t="str">
        <f>H931</f>
        <v>Utah</v>
      </c>
      <c r="K931" s="565" t="str">
        <f t="shared" si="193"/>
        <v>Colorado</v>
      </c>
      <c r="L931" s="639">
        <v>23.5</v>
      </c>
      <c r="M931" s="634">
        <v>52.5</v>
      </c>
      <c r="N931" s="485" t="str">
        <f>H931</f>
        <v>Utah</v>
      </c>
      <c r="O931" s="640">
        <v>28</v>
      </c>
      <c r="P931" s="668" t="str">
        <f t="shared" si="194"/>
        <v>Colorado</v>
      </c>
      <c r="Q931" s="614">
        <v>13</v>
      </c>
      <c r="R931" s="510" t="str">
        <f t="shared" si="195"/>
        <v>Colorado</v>
      </c>
      <c r="S931" s="510" t="str">
        <f t="shared" si="196"/>
        <v>Utah</v>
      </c>
      <c r="T931" s="500" t="str">
        <f>F931</f>
        <v>Colorado</v>
      </c>
      <c r="U931" s="481" t="str">
        <f t="shared" si="197"/>
        <v>W</v>
      </c>
      <c r="V931" s="492" t="str">
        <f>H931</f>
        <v>Utah</v>
      </c>
      <c r="W931" s="643">
        <v>38</v>
      </c>
      <c r="X931" s="492" t="str">
        <f>IF(+V931=F931,H931,F931)</f>
        <v>Colorado</v>
      </c>
      <c r="Y931" s="644">
        <v>21</v>
      </c>
    </row>
    <row r="932" spans="1:26" ht="16" x14ac:dyDescent="0.8">
      <c r="A932" s="485">
        <v>13</v>
      </c>
      <c r="B932" s="636" t="s">
        <v>95</v>
      </c>
      <c r="C932" s="638">
        <v>44526</v>
      </c>
      <c r="D932" s="630">
        <f>20/24</f>
        <v>0.83333333333333337</v>
      </c>
      <c r="E932" s="481" t="s">
        <v>77</v>
      </c>
      <c r="F932" s="636" t="s">
        <v>217</v>
      </c>
      <c r="G932" s="481" t="str">
        <f t="shared" si="198"/>
        <v>P12</v>
      </c>
      <c r="H932" s="636" t="s">
        <v>98</v>
      </c>
      <c r="I932" s="481" t="str">
        <f t="shared" si="199"/>
        <v>P12</v>
      </c>
      <c r="J932" s="636" t="str">
        <f>F932</f>
        <v>Washington State</v>
      </c>
      <c r="K932" s="565" t="str">
        <f t="shared" si="193"/>
        <v>Washington</v>
      </c>
      <c r="L932" s="639">
        <v>1</v>
      </c>
      <c r="M932" s="634">
        <v>43.5</v>
      </c>
      <c r="N932" s="485" t="str">
        <f>F932</f>
        <v>Washington State</v>
      </c>
      <c r="O932" s="640">
        <v>40</v>
      </c>
      <c r="P932" s="668" t="str">
        <f t="shared" si="194"/>
        <v>Washington</v>
      </c>
      <c r="Q932" s="614">
        <v>13</v>
      </c>
      <c r="R932" s="510" t="str">
        <f t="shared" si="195"/>
        <v>Washington State</v>
      </c>
      <c r="S932" s="510" t="str">
        <f t="shared" si="196"/>
        <v>Washington</v>
      </c>
      <c r="T932" s="500" t="str">
        <f>J932</f>
        <v>Washington State</v>
      </c>
      <c r="U932" s="481"/>
      <c r="W932" s="643"/>
      <c r="X932" s="492" t="s">
        <v>502</v>
      </c>
      <c r="Y932" s="644"/>
    </row>
    <row r="933" spans="1:26" ht="16" x14ac:dyDescent="0.8">
      <c r="A933" s="485">
        <v>13</v>
      </c>
      <c r="B933" s="636" t="s">
        <v>95</v>
      </c>
      <c r="C933" s="638">
        <v>44526</v>
      </c>
      <c r="D933" s="630">
        <f>15.52/4</f>
        <v>3.88</v>
      </c>
      <c r="E933" s="481"/>
      <c r="F933" s="636" t="s">
        <v>218</v>
      </c>
      <c r="G933" s="481" t="str">
        <f t="shared" si="198"/>
        <v>SB</v>
      </c>
      <c r="H933" s="636" t="s">
        <v>227</v>
      </c>
      <c r="I933" s="481" t="str">
        <f t="shared" si="199"/>
        <v>SB</v>
      </c>
      <c r="J933" s="636" t="str">
        <f>F933</f>
        <v>Coastal Carolina</v>
      </c>
      <c r="K933" s="565" t="str">
        <f t="shared" si="193"/>
        <v>South Alabama</v>
      </c>
      <c r="L933" s="639">
        <v>18.5</v>
      </c>
      <c r="M933" s="634">
        <v>61.5</v>
      </c>
      <c r="N933" s="485" t="str">
        <f>F933</f>
        <v>Coastal Carolina</v>
      </c>
      <c r="O933" s="640">
        <v>27</v>
      </c>
      <c r="P933" s="668" t="str">
        <f t="shared" si="194"/>
        <v>South Alabama</v>
      </c>
      <c r="Q933" s="614">
        <v>21</v>
      </c>
      <c r="R933" s="510" t="str">
        <f t="shared" si="195"/>
        <v>South Alabama</v>
      </c>
      <c r="S933" s="510" t="str">
        <f t="shared" si="196"/>
        <v>Coastal Carolina</v>
      </c>
      <c r="T933" s="500" t="str">
        <f>H933</f>
        <v>South Alabama</v>
      </c>
      <c r="U933" s="481" t="str">
        <f t="shared" ref="U933:U979" si="201">IF($N933=$J933,IF($O933-$Q933=$L933,"T",IF($R933=T933,"W","L")),IF($R933=T933,"W","L"))</f>
        <v>W</v>
      </c>
      <c r="V933" s="492" t="str">
        <f>F933</f>
        <v>Coastal Carolina</v>
      </c>
      <c r="W933" s="643">
        <v>23</v>
      </c>
      <c r="X933" s="492" t="str">
        <f>IF(+V933=F933,H933,F933)</f>
        <v>South Alabama</v>
      </c>
      <c r="Y933" s="644">
        <v>6</v>
      </c>
    </row>
    <row r="934" spans="1:26" ht="16" x14ac:dyDescent="0.8">
      <c r="A934" s="485">
        <v>13</v>
      </c>
      <c r="B934" s="636" t="s">
        <v>95</v>
      </c>
      <c r="C934" s="638">
        <v>44526</v>
      </c>
      <c r="D934" s="630">
        <f>15.5/24</f>
        <v>0.64583333333333337</v>
      </c>
      <c r="E934" s="481" t="s">
        <v>345</v>
      </c>
      <c r="F934" s="636" t="s">
        <v>232</v>
      </c>
      <c r="G934" s="481" t="str">
        <f t="shared" si="198"/>
        <v>SEC</v>
      </c>
      <c r="H934" s="636" t="s">
        <v>94</v>
      </c>
      <c r="I934" s="481" t="str">
        <f t="shared" si="199"/>
        <v>SEC</v>
      </c>
      <c r="J934" s="636" t="str">
        <f>H934</f>
        <v>Arkansas</v>
      </c>
      <c r="K934" s="565" t="str">
        <f t="shared" si="193"/>
        <v>Missouri</v>
      </c>
      <c r="L934" s="639">
        <v>14.5</v>
      </c>
      <c r="M934" s="634">
        <v>62.5</v>
      </c>
      <c r="N934" s="485" t="str">
        <f>H934</f>
        <v>Arkansas</v>
      </c>
      <c r="O934" s="640">
        <v>34</v>
      </c>
      <c r="P934" s="668" t="str">
        <f t="shared" si="194"/>
        <v>Missouri</v>
      </c>
      <c r="Q934" s="614">
        <v>17</v>
      </c>
      <c r="R934" s="510" t="str">
        <f t="shared" si="195"/>
        <v>Arkansas</v>
      </c>
      <c r="S934" s="510" t="str">
        <f t="shared" si="196"/>
        <v>Missouri</v>
      </c>
      <c r="T934" s="500" t="str">
        <f>H934</f>
        <v>Arkansas</v>
      </c>
      <c r="U934" s="481" t="str">
        <f t="shared" si="201"/>
        <v>W</v>
      </c>
      <c r="V934" s="492" t="str">
        <f>F934</f>
        <v>Missouri</v>
      </c>
      <c r="W934" s="643">
        <v>50</v>
      </c>
      <c r="X934" s="492" t="str">
        <f>IF(+V934=F934,H934,F934)</f>
        <v>Arkansas</v>
      </c>
      <c r="Y934" s="644">
        <v>48</v>
      </c>
    </row>
    <row r="935" spans="1:26" ht="16" x14ac:dyDescent="0.8">
      <c r="A935" s="485">
        <v>13</v>
      </c>
      <c r="B935" s="636" t="s">
        <v>39</v>
      </c>
      <c r="C935" s="638">
        <v>44527</v>
      </c>
      <c r="D935" s="630">
        <f>19.5/24</f>
        <v>0.8125</v>
      </c>
      <c r="E935" s="481" t="s">
        <v>102</v>
      </c>
      <c r="F935" s="636" t="s">
        <v>120</v>
      </c>
      <c r="G935" s="481" t="str">
        <f t="shared" si="198"/>
        <v>AAC</v>
      </c>
      <c r="H935" s="636" t="s">
        <v>66</v>
      </c>
      <c r="I935" s="481" t="str">
        <f t="shared" si="199"/>
        <v>AAC</v>
      </c>
      <c r="J935" s="636" t="str">
        <f>H935</f>
        <v>Memphis</v>
      </c>
      <c r="K935" s="565" t="str">
        <f t="shared" si="193"/>
        <v>Tulane</v>
      </c>
      <c r="L935" s="639">
        <v>5.5</v>
      </c>
      <c r="M935" s="634">
        <v>58</v>
      </c>
      <c r="N935" s="485" t="str">
        <f>H935</f>
        <v>Memphis</v>
      </c>
      <c r="O935" s="640">
        <v>33</v>
      </c>
      <c r="P935" s="668" t="str">
        <f t="shared" si="194"/>
        <v>Tulane</v>
      </c>
      <c r="Q935" s="614">
        <v>28</v>
      </c>
      <c r="R935" s="510" t="str">
        <f t="shared" si="195"/>
        <v>Tulane</v>
      </c>
      <c r="S935" s="510" t="str">
        <f t="shared" si="196"/>
        <v>Memphis</v>
      </c>
      <c r="T935" s="500" t="str">
        <f>J935</f>
        <v>Memphis</v>
      </c>
      <c r="U935" s="481" t="str">
        <f t="shared" si="201"/>
        <v>L</v>
      </c>
      <c r="V935" s="492" t="str">
        <f>F935</f>
        <v>Tulane</v>
      </c>
      <c r="W935" s="643">
        <v>35</v>
      </c>
      <c r="X935" s="492" t="str">
        <f>IF(+V935=F935,H935,F935)</f>
        <v>Memphis</v>
      </c>
      <c r="Y935" s="644">
        <v>21</v>
      </c>
      <c r="Z935" s="492" t="s">
        <v>183</v>
      </c>
    </row>
    <row r="936" spans="1:26" ht="16" x14ac:dyDescent="0.8">
      <c r="A936" s="485">
        <v>13</v>
      </c>
      <c r="B936" s="636" t="s">
        <v>39</v>
      </c>
      <c r="C936" s="638">
        <v>44527</v>
      </c>
      <c r="D936" s="630">
        <f>16/24</f>
        <v>0.66666666666666663</v>
      </c>
      <c r="E936" s="481" t="s">
        <v>272</v>
      </c>
      <c r="F936" s="636" t="s">
        <v>78</v>
      </c>
      <c r="G936" s="481" t="str">
        <f t="shared" si="198"/>
        <v>AAC</v>
      </c>
      <c r="H936" s="636" t="s">
        <v>117</v>
      </c>
      <c r="I936" s="481" t="str">
        <f t="shared" si="199"/>
        <v>AAC</v>
      </c>
      <c r="J936" s="636" t="str">
        <f>H936</f>
        <v>SMU</v>
      </c>
      <c r="K936" s="565" t="str">
        <f t="shared" si="193"/>
        <v>Tulsa</v>
      </c>
      <c r="L936" s="639">
        <v>6.5</v>
      </c>
      <c r="M936" s="634">
        <v>52.5</v>
      </c>
      <c r="N936" s="485" t="str">
        <f t="shared" ref="N936:N943" si="202">F936</f>
        <v>Tulsa</v>
      </c>
      <c r="O936" s="640">
        <v>34</v>
      </c>
      <c r="P936" s="668" t="str">
        <f t="shared" si="194"/>
        <v>SMU</v>
      </c>
      <c r="Q936" s="614">
        <v>31</v>
      </c>
      <c r="R936" s="510" t="str">
        <f t="shared" si="195"/>
        <v>Tulsa</v>
      </c>
      <c r="S936" s="510" t="str">
        <f t="shared" si="196"/>
        <v>SMU</v>
      </c>
      <c r="T936" s="500" t="str">
        <f>J936</f>
        <v>SMU</v>
      </c>
      <c r="U936" s="481" t="str">
        <f t="shared" si="201"/>
        <v>L</v>
      </c>
      <c r="V936" s="492" t="str">
        <f>F936</f>
        <v>Tulsa</v>
      </c>
      <c r="W936" s="643">
        <v>28</v>
      </c>
      <c r="X936" s="492" t="str">
        <f>IF(+V936=F936,H936,F936)</f>
        <v>SMU</v>
      </c>
      <c r="Y936" s="644">
        <v>24</v>
      </c>
    </row>
    <row r="937" spans="1:26" ht="16" x14ac:dyDescent="0.8">
      <c r="A937" s="485">
        <v>13</v>
      </c>
      <c r="B937" s="636" t="s">
        <v>39</v>
      </c>
      <c r="C937" s="638">
        <v>44527</v>
      </c>
      <c r="D937" s="630">
        <f>12/24</f>
        <v>0.5</v>
      </c>
      <c r="E937" s="481" t="s">
        <v>102</v>
      </c>
      <c r="F937" s="636" t="s">
        <v>103</v>
      </c>
      <c r="G937" s="481" t="str">
        <f t="shared" si="198"/>
        <v>AAC</v>
      </c>
      <c r="H937" s="636" t="s">
        <v>192</v>
      </c>
      <c r="I937" s="481" t="str">
        <f t="shared" si="199"/>
        <v>AAC</v>
      </c>
      <c r="J937" s="636" t="str">
        <f>F937</f>
        <v>Navy</v>
      </c>
      <c r="K937" s="565" t="str">
        <f t="shared" si="193"/>
        <v>Temple</v>
      </c>
      <c r="L937" s="639">
        <v>12.5</v>
      </c>
      <c r="M937" s="634">
        <v>43.5</v>
      </c>
      <c r="N937" s="485" t="str">
        <f t="shared" si="202"/>
        <v>Navy</v>
      </c>
      <c r="O937" s="640">
        <v>38</v>
      </c>
      <c r="P937" s="668" t="str">
        <f t="shared" si="194"/>
        <v>Temple</v>
      </c>
      <c r="Q937" s="614">
        <v>14</v>
      </c>
      <c r="R937" s="510" t="str">
        <f t="shared" si="195"/>
        <v>Navy</v>
      </c>
      <c r="S937" s="510" t="str">
        <f t="shared" si="196"/>
        <v>Temple</v>
      </c>
      <c r="T937" s="500" t="str">
        <f>J937</f>
        <v>Navy</v>
      </c>
      <c r="U937" s="481" t="str">
        <f t="shared" si="201"/>
        <v>W</v>
      </c>
      <c r="V937" s="492" t="str">
        <f>F937</f>
        <v>Navy</v>
      </c>
      <c r="W937" s="643">
        <v>31</v>
      </c>
      <c r="X937" s="492" t="str">
        <f>IF(+V937=F937,H937,F937)</f>
        <v>Temple</v>
      </c>
      <c r="Y937" s="644">
        <v>29</v>
      </c>
    </row>
    <row r="938" spans="1:26" ht="16" x14ac:dyDescent="0.8">
      <c r="A938" s="485">
        <v>13</v>
      </c>
      <c r="B938" s="636" t="s">
        <v>39</v>
      </c>
      <c r="C938" s="638">
        <v>44527</v>
      </c>
      <c r="D938" s="630">
        <f>12/24</f>
        <v>0.5</v>
      </c>
      <c r="E938" s="481" t="s">
        <v>272</v>
      </c>
      <c r="F938" s="636" t="s">
        <v>69</v>
      </c>
      <c r="G938" s="481" t="str">
        <f t="shared" si="198"/>
        <v>ACC</v>
      </c>
      <c r="H938" s="636" t="s">
        <v>109</v>
      </c>
      <c r="I938" s="481" t="str">
        <f t="shared" si="199"/>
        <v>ACC</v>
      </c>
      <c r="J938" s="636" t="str">
        <f>F938</f>
        <v>Wake Forest</v>
      </c>
      <c r="K938" s="565" t="str">
        <f t="shared" si="193"/>
        <v>Boston College</v>
      </c>
      <c r="L938" s="639">
        <v>4.5</v>
      </c>
      <c r="M938" s="634">
        <v>64.5</v>
      </c>
      <c r="N938" s="485" t="str">
        <f t="shared" si="202"/>
        <v>Wake Forest</v>
      </c>
      <c r="O938" s="640">
        <v>41</v>
      </c>
      <c r="P938" s="668" t="str">
        <f t="shared" si="194"/>
        <v>Boston College</v>
      </c>
      <c r="Q938" s="614">
        <v>10</v>
      </c>
      <c r="R938" s="510" t="str">
        <f t="shared" si="195"/>
        <v>Wake Forest</v>
      </c>
      <c r="S938" s="510" t="str">
        <f t="shared" si="196"/>
        <v>Boston College</v>
      </c>
      <c r="T938" s="500" t="str">
        <f>J938</f>
        <v>Wake Forest</v>
      </c>
      <c r="U938" s="481" t="str">
        <f t="shared" si="201"/>
        <v>W</v>
      </c>
      <c r="W938" s="643"/>
      <c r="X938" s="492" t="s">
        <v>502</v>
      </c>
      <c r="Y938" s="644"/>
    </row>
    <row r="939" spans="1:26" ht="16" x14ac:dyDescent="0.8">
      <c r="A939" s="485">
        <v>13</v>
      </c>
      <c r="B939" s="636" t="s">
        <v>39</v>
      </c>
      <c r="C939" s="638">
        <v>44527</v>
      </c>
      <c r="D939" s="630">
        <f>12.5/24</f>
        <v>0.52083333333333337</v>
      </c>
      <c r="E939" s="481" t="s">
        <v>59</v>
      </c>
      <c r="F939" s="636" t="s">
        <v>132</v>
      </c>
      <c r="G939" s="481" t="str">
        <f t="shared" si="198"/>
        <v>ACC</v>
      </c>
      <c r="H939" s="636" t="s">
        <v>124</v>
      </c>
      <c r="I939" s="481" t="str">
        <f t="shared" si="199"/>
        <v>ACC</v>
      </c>
      <c r="J939" s="636" t="str">
        <f>F939</f>
        <v>Miami (FL)</v>
      </c>
      <c r="K939" s="565" t="str">
        <f t="shared" si="193"/>
        <v>Duke</v>
      </c>
      <c r="L939" s="639">
        <v>21.5</v>
      </c>
      <c r="M939" s="634">
        <v>68.5</v>
      </c>
      <c r="N939" s="485" t="str">
        <f t="shared" si="202"/>
        <v>Miami (FL)</v>
      </c>
      <c r="O939" s="640">
        <v>47</v>
      </c>
      <c r="P939" s="668" t="str">
        <f t="shared" si="194"/>
        <v>Duke</v>
      </c>
      <c r="Q939" s="614">
        <v>10</v>
      </c>
      <c r="R939" s="510" t="str">
        <f t="shared" si="195"/>
        <v>Miami (FL)</v>
      </c>
      <c r="S939" s="510" t="str">
        <f t="shared" si="196"/>
        <v>Duke</v>
      </c>
      <c r="T939" s="500" t="str">
        <f>K939</f>
        <v>Duke</v>
      </c>
      <c r="U939" s="481" t="str">
        <f t="shared" si="201"/>
        <v>L</v>
      </c>
      <c r="V939" s="492" t="str">
        <f>F939</f>
        <v>Miami (FL)</v>
      </c>
      <c r="W939" s="643">
        <v>48</v>
      </c>
      <c r="X939" s="492" t="str">
        <f>IF(+V939=F939,H939,F939)</f>
        <v>Duke</v>
      </c>
      <c r="Y939" s="644">
        <v>0</v>
      </c>
    </row>
    <row r="940" spans="1:26" ht="16" x14ac:dyDescent="0.8">
      <c r="A940" s="485">
        <v>13</v>
      </c>
      <c r="B940" s="636" t="s">
        <v>39</v>
      </c>
      <c r="C940" s="638">
        <v>44527</v>
      </c>
      <c r="D940" s="630">
        <f>12/24</f>
        <v>0.5</v>
      </c>
      <c r="E940" s="481" t="s">
        <v>145</v>
      </c>
      <c r="F940" s="636" t="s">
        <v>226</v>
      </c>
      <c r="G940" s="481" t="str">
        <f t="shared" si="198"/>
        <v>SEC</v>
      </c>
      <c r="H940" s="636" t="s">
        <v>240</v>
      </c>
      <c r="I940" s="481" t="str">
        <f t="shared" si="199"/>
        <v>ACC</v>
      </c>
      <c r="J940" s="636" t="str">
        <f>F940</f>
        <v>Georgia</v>
      </c>
      <c r="K940" s="565" t="str">
        <f t="shared" si="193"/>
        <v>Georgia Tech</v>
      </c>
      <c r="L940" s="639">
        <v>35.5</v>
      </c>
      <c r="M940" s="634">
        <v>54.5</v>
      </c>
      <c r="N940" s="485" t="str">
        <f t="shared" si="202"/>
        <v>Georgia</v>
      </c>
      <c r="O940" s="640">
        <v>45</v>
      </c>
      <c r="P940" s="668" t="str">
        <f t="shared" si="194"/>
        <v>Georgia Tech</v>
      </c>
      <c r="Q940" s="614">
        <v>0</v>
      </c>
      <c r="R940" s="510" t="str">
        <f t="shared" si="195"/>
        <v>Georgia</v>
      </c>
      <c r="S940" s="510" t="str">
        <f t="shared" si="196"/>
        <v>Georgia Tech</v>
      </c>
      <c r="T940" s="500" t="str">
        <f>K940</f>
        <v>Georgia Tech</v>
      </c>
      <c r="U940" s="481" t="str">
        <f t="shared" si="201"/>
        <v>L</v>
      </c>
      <c r="W940" s="643"/>
      <c r="X940" s="492" t="s">
        <v>502</v>
      </c>
      <c r="Y940" s="644"/>
    </row>
    <row r="941" spans="1:26" ht="16" x14ac:dyDescent="0.8">
      <c r="A941" s="485">
        <v>13</v>
      </c>
      <c r="B941" s="636" t="s">
        <v>39</v>
      </c>
      <c r="C941" s="638">
        <v>44527</v>
      </c>
      <c r="D941" s="630">
        <f>19.5/24</f>
        <v>0.8125</v>
      </c>
      <c r="E941" s="481" t="s">
        <v>272</v>
      </c>
      <c r="F941" s="636" t="s">
        <v>181</v>
      </c>
      <c r="G941" s="481" t="str">
        <f t="shared" si="198"/>
        <v>SEC</v>
      </c>
      <c r="H941" s="636" t="s">
        <v>129</v>
      </c>
      <c r="I941" s="481" t="str">
        <f t="shared" si="199"/>
        <v>ACC</v>
      </c>
      <c r="J941" s="636" t="str">
        <f>H941</f>
        <v>Louisville</v>
      </c>
      <c r="K941" s="565" t="str">
        <f t="shared" si="193"/>
        <v>Kentucky</v>
      </c>
      <c r="L941" s="639">
        <v>3</v>
      </c>
      <c r="M941" s="634">
        <v>57.5</v>
      </c>
      <c r="N941" s="485" t="str">
        <f t="shared" si="202"/>
        <v>Kentucky</v>
      </c>
      <c r="O941" s="640">
        <v>52</v>
      </c>
      <c r="P941" s="668" t="str">
        <f t="shared" si="194"/>
        <v>Louisville</v>
      </c>
      <c r="Q941" s="614">
        <v>21</v>
      </c>
      <c r="R941" s="510" t="str">
        <f t="shared" si="195"/>
        <v>Kentucky</v>
      </c>
      <c r="S941" s="510" t="str">
        <f t="shared" si="196"/>
        <v>Louisville</v>
      </c>
      <c r="T941" s="500" t="str">
        <f>K941</f>
        <v>Kentucky</v>
      </c>
      <c r="U941" s="481" t="str">
        <f t="shared" si="201"/>
        <v>W</v>
      </c>
      <c r="W941" s="643"/>
      <c r="X941" s="492" t="s">
        <v>502</v>
      </c>
      <c r="Y941" s="644"/>
    </row>
    <row r="942" spans="1:26" ht="16" x14ac:dyDescent="0.8">
      <c r="A942" s="485">
        <v>13</v>
      </c>
      <c r="B942" s="636" t="s">
        <v>39</v>
      </c>
      <c r="C942" s="638">
        <v>44527</v>
      </c>
      <c r="D942" s="630">
        <f>19.5/24</f>
        <v>0.8125</v>
      </c>
      <c r="E942" s="481" t="s">
        <v>67</v>
      </c>
      <c r="F942" s="636" t="s">
        <v>138</v>
      </c>
      <c r="G942" s="481" t="str">
        <f t="shared" si="198"/>
        <v>ACC</v>
      </c>
      <c r="H942" s="636" t="s">
        <v>97</v>
      </c>
      <c r="I942" s="481" t="str">
        <f t="shared" si="199"/>
        <v>ACC</v>
      </c>
      <c r="J942" s="636" t="str">
        <f>F942</f>
        <v>Pittsburgh</v>
      </c>
      <c r="K942" s="565" t="str">
        <f t="shared" si="193"/>
        <v>Syracuse</v>
      </c>
      <c r="L942" s="639">
        <v>13</v>
      </c>
      <c r="M942" s="634">
        <v>57.5</v>
      </c>
      <c r="N942" s="485" t="str">
        <f t="shared" si="202"/>
        <v>Pittsburgh</v>
      </c>
      <c r="O942" s="640">
        <v>31</v>
      </c>
      <c r="P942" s="668" t="str">
        <f t="shared" si="194"/>
        <v>Syracuse</v>
      </c>
      <c r="Q942" s="614">
        <v>14</v>
      </c>
      <c r="R942" s="510" t="str">
        <f t="shared" si="195"/>
        <v>Pittsburgh</v>
      </c>
      <c r="S942" s="510" t="str">
        <f t="shared" si="196"/>
        <v>Syracuse</v>
      </c>
      <c r="T942" s="500" t="str">
        <f>J942</f>
        <v>Pittsburgh</v>
      </c>
      <c r="U942" s="481" t="str">
        <f t="shared" si="201"/>
        <v>W</v>
      </c>
      <c r="V942" s="492" t="str">
        <f>F942</f>
        <v>Pittsburgh</v>
      </c>
      <c r="W942" s="643">
        <v>21</v>
      </c>
      <c r="X942" s="492" t="str">
        <f>IF(+V942=F942,H942,F942)</f>
        <v>Syracuse</v>
      </c>
      <c r="Y942" s="644">
        <v>10</v>
      </c>
    </row>
    <row r="943" spans="1:26" ht="16" x14ac:dyDescent="0.8">
      <c r="A943" s="485">
        <v>13</v>
      </c>
      <c r="B943" s="636" t="s">
        <v>39</v>
      </c>
      <c r="C943" s="638">
        <v>44527</v>
      </c>
      <c r="D943" s="630">
        <f>15.75/24</f>
        <v>0.65625</v>
      </c>
      <c r="E943" s="481" t="s">
        <v>67</v>
      </c>
      <c r="F943" s="636" t="s">
        <v>234</v>
      </c>
      <c r="G943" s="481" t="str">
        <f t="shared" si="198"/>
        <v>ACC</v>
      </c>
      <c r="H943" s="636" t="s">
        <v>140</v>
      </c>
      <c r="I943" s="481" t="str">
        <f t="shared" si="199"/>
        <v>ACC</v>
      </c>
      <c r="J943" s="636" t="str">
        <f>H943</f>
        <v>Virginia</v>
      </c>
      <c r="K943" s="565" t="str">
        <f t="shared" si="193"/>
        <v>Virginia Tech</v>
      </c>
      <c r="L943" s="639">
        <v>7</v>
      </c>
      <c r="M943" s="634">
        <v>62.5</v>
      </c>
      <c r="N943" s="485" t="str">
        <f t="shared" si="202"/>
        <v>Virginia Tech</v>
      </c>
      <c r="O943" s="640">
        <v>29</v>
      </c>
      <c r="P943" s="668" t="str">
        <f t="shared" si="194"/>
        <v>Virginia</v>
      </c>
      <c r="Q943" s="614">
        <v>24</v>
      </c>
      <c r="R943" s="510" t="str">
        <f t="shared" si="195"/>
        <v>Virginia Tech</v>
      </c>
      <c r="S943" s="510" t="str">
        <f t="shared" si="196"/>
        <v>Virginia</v>
      </c>
      <c r="T943" s="500" t="str">
        <f>H943</f>
        <v>Virginia</v>
      </c>
      <c r="U943" s="481" t="str">
        <f t="shared" si="201"/>
        <v>L</v>
      </c>
      <c r="V943" s="492" t="str">
        <f>F943</f>
        <v>Virginia Tech</v>
      </c>
      <c r="W943" s="643">
        <v>33</v>
      </c>
      <c r="X943" s="492" t="str">
        <f>IF(+V943=F943,H943,F943)</f>
        <v>Virginia</v>
      </c>
      <c r="Y943" s="644">
        <v>15</v>
      </c>
    </row>
    <row r="944" spans="1:26" ht="16" x14ac:dyDescent="0.8">
      <c r="A944" s="485">
        <v>13</v>
      </c>
      <c r="B944" s="636" t="s">
        <v>39</v>
      </c>
      <c r="C944" s="638">
        <v>44527</v>
      </c>
      <c r="D944" s="630">
        <f>15.5/24</f>
        <v>0.64583333333333337</v>
      </c>
      <c r="E944" s="481" t="s">
        <v>73</v>
      </c>
      <c r="F944" s="636" t="s">
        <v>153</v>
      </c>
      <c r="G944" s="481" t="str">
        <f t="shared" si="198"/>
        <v>B10</v>
      </c>
      <c r="H944" s="636" t="s">
        <v>142</v>
      </c>
      <c r="I944" s="481" t="str">
        <f t="shared" si="199"/>
        <v>B10</v>
      </c>
      <c r="J944" s="636" t="str">
        <f>H944</f>
        <v>Illinois</v>
      </c>
      <c r="K944" s="565" t="str">
        <f t="shared" si="193"/>
        <v>Northwestern</v>
      </c>
      <c r="L944" s="639">
        <v>6.5</v>
      </c>
      <c r="M944" s="634">
        <v>43.5</v>
      </c>
      <c r="N944" s="485" t="str">
        <f>H944</f>
        <v>Illinois</v>
      </c>
      <c r="O944" s="640">
        <v>47</v>
      </c>
      <c r="P944" s="668" t="str">
        <f t="shared" si="194"/>
        <v>Northwestern</v>
      </c>
      <c r="Q944" s="614">
        <v>14</v>
      </c>
      <c r="R944" s="510" t="str">
        <f t="shared" si="195"/>
        <v>Illinois</v>
      </c>
      <c r="S944" s="510" t="str">
        <f t="shared" si="196"/>
        <v>Northwestern</v>
      </c>
      <c r="T944" s="500" t="str">
        <f>K944</f>
        <v>Northwestern</v>
      </c>
      <c r="U944" s="481" t="str">
        <f t="shared" si="201"/>
        <v>L</v>
      </c>
      <c r="V944" s="492" t="str">
        <f>F944</f>
        <v>Northwestern</v>
      </c>
      <c r="W944" s="643">
        <v>28</v>
      </c>
      <c r="X944" s="492" t="str">
        <f>IF(+V944=F944,H944,F944)</f>
        <v>Illinois</v>
      </c>
      <c r="Y944" s="644">
        <v>10</v>
      </c>
    </row>
    <row r="945" spans="1:25" ht="16" x14ac:dyDescent="0.8">
      <c r="A945" s="485">
        <v>13</v>
      </c>
      <c r="B945" s="636" t="s">
        <v>39</v>
      </c>
      <c r="C945" s="638">
        <v>44527</v>
      </c>
      <c r="D945" s="630">
        <f>12/24</f>
        <v>0.5</v>
      </c>
      <c r="E945" s="481" t="s">
        <v>127</v>
      </c>
      <c r="F945" s="636" t="s">
        <v>70</v>
      </c>
      <c r="G945" s="481" t="str">
        <f t="shared" si="198"/>
        <v>B10</v>
      </c>
      <c r="H945" s="636" t="s">
        <v>147</v>
      </c>
      <c r="I945" s="481" t="str">
        <f t="shared" si="199"/>
        <v>B10</v>
      </c>
      <c r="J945" s="636" t="str">
        <f>F945</f>
        <v>Ohio State</v>
      </c>
      <c r="K945" s="565" t="str">
        <f t="shared" si="193"/>
        <v>Michigan</v>
      </c>
      <c r="L945" s="639">
        <v>8.5</v>
      </c>
      <c r="M945" s="634">
        <v>64.5</v>
      </c>
      <c r="N945" s="485" t="str">
        <f>H945</f>
        <v>Michigan</v>
      </c>
      <c r="O945" s="640">
        <v>42</v>
      </c>
      <c r="P945" s="668" t="str">
        <f t="shared" si="194"/>
        <v>Ohio State</v>
      </c>
      <c r="Q945" s="614">
        <v>27</v>
      </c>
      <c r="R945" s="510" t="str">
        <f t="shared" si="195"/>
        <v>Michigan</v>
      </c>
      <c r="S945" s="510" t="str">
        <f t="shared" si="196"/>
        <v>Ohio State</v>
      </c>
      <c r="T945" s="500" t="str">
        <f>F945</f>
        <v>Ohio State</v>
      </c>
      <c r="U945" s="481" t="str">
        <f t="shared" si="201"/>
        <v>L</v>
      </c>
      <c r="W945" s="643"/>
      <c r="X945" s="492" t="s">
        <v>502</v>
      </c>
      <c r="Y945" s="644"/>
    </row>
    <row r="946" spans="1:25" ht="16" x14ac:dyDescent="0.8">
      <c r="A946" s="485">
        <v>13</v>
      </c>
      <c r="B946" s="636" t="s">
        <v>39</v>
      </c>
      <c r="C946" s="638">
        <v>44527</v>
      </c>
      <c r="D946" s="630">
        <f>12/24</f>
        <v>0.5</v>
      </c>
      <c r="E946" s="481" t="s">
        <v>145</v>
      </c>
      <c r="F946" s="636" t="s">
        <v>155</v>
      </c>
      <c r="G946" s="481" t="str">
        <f t="shared" si="198"/>
        <v>B10</v>
      </c>
      <c r="H946" s="636" t="s">
        <v>149</v>
      </c>
      <c r="I946" s="481" t="str">
        <f t="shared" si="199"/>
        <v>B10</v>
      </c>
      <c r="J946" s="636" t="str">
        <f>F946</f>
        <v>Penn State</v>
      </c>
      <c r="K946" s="565" t="str">
        <f t="shared" si="193"/>
        <v>Michigan State</v>
      </c>
      <c r="L946" s="639">
        <v>1</v>
      </c>
      <c r="M946" s="634">
        <v>51.5</v>
      </c>
      <c r="N946" s="485" t="str">
        <f>H946</f>
        <v>Michigan State</v>
      </c>
      <c r="O946" s="640">
        <v>30</v>
      </c>
      <c r="P946" s="668" t="str">
        <f t="shared" si="194"/>
        <v>Penn State</v>
      </c>
      <c r="Q946" s="614">
        <v>27</v>
      </c>
      <c r="R946" s="510" t="str">
        <f t="shared" si="195"/>
        <v>Michigan State</v>
      </c>
      <c r="S946" s="510" t="str">
        <f t="shared" si="196"/>
        <v>Penn State</v>
      </c>
      <c r="T946" s="500" t="str">
        <f>K946</f>
        <v>Michigan State</v>
      </c>
      <c r="U946" s="481" t="str">
        <f t="shared" si="201"/>
        <v>W</v>
      </c>
      <c r="V946" s="492" t="str">
        <f>F946</f>
        <v>Penn State</v>
      </c>
      <c r="W946" s="643">
        <v>39</v>
      </c>
      <c r="X946" s="492" t="str">
        <f>IF(+V946=F946,H946,F946)</f>
        <v>Michigan State</v>
      </c>
      <c r="Y946" s="644">
        <v>24</v>
      </c>
    </row>
    <row r="947" spans="1:25" ht="16" x14ac:dyDescent="0.8">
      <c r="A947" s="485">
        <v>13</v>
      </c>
      <c r="B947" s="636" t="s">
        <v>39</v>
      </c>
      <c r="C947" s="638">
        <v>44527</v>
      </c>
      <c r="D947" s="630">
        <f>16/24</f>
        <v>0.66666666666666663</v>
      </c>
      <c r="E947" s="481"/>
      <c r="F947" s="636" t="s">
        <v>101</v>
      </c>
      <c r="G947" s="481" t="str">
        <f t="shared" si="198"/>
        <v>B10</v>
      </c>
      <c r="H947" s="636" t="s">
        <v>76</v>
      </c>
      <c r="I947" s="481" t="str">
        <f t="shared" si="199"/>
        <v>B10</v>
      </c>
      <c r="J947" s="636" t="str">
        <f>F947</f>
        <v>Wisconsin</v>
      </c>
      <c r="K947" s="565" t="str">
        <f t="shared" ref="K947:K978" si="203">IF(+J947=F947,H947,F947)</f>
        <v>Minnesota</v>
      </c>
      <c r="L947" s="639">
        <v>7</v>
      </c>
      <c r="M947" s="634">
        <v>39.5</v>
      </c>
      <c r="N947" s="485" t="str">
        <f>H947</f>
        <v>Minnesota</v>
      </c>
      <c r="O947" s="640">
        <v>23</v>
      </c>
      <c r="P947" s="668" t="str">
        <f t="shared" ref="P947:P979" si="204">IF(+N947=F947,H947,F947)</f>
        <v>Wisconsin</v>
      </c>
      <c r="Q947" s="614">
        <v>13</v>
      </c>
      <c r="R947" s="510" t="str">
        <f t="shared" ref="R947:R978" si="205">IF(+N947=K947,+N947,IF(+O947-Q947&lt;L947,+K947,+J947))</f>
        <v>Minnesota</v>
      </c>
      <c r="S947" s="510" t="str">
        <f t="shared" ref="S947:S978" si="206">IF(+R947=J947,+K947,+J947)</f>
        <v>Wisconsin</v>
      </c>
      <c r="T947" s="500" t="str">
        <f>J947</f>
        <v>Wisconsin</v>
      </c>
      <c r="U947" s="481" t="str">
        <f t="shared" si="201"/>
        <v>L</v>
      </c>
      <c r="V947" s="492" t="str">
        <f>F947</f>
        <v>Wisconsin</v>
      </c>
      <c r="W947" s="643">
        <v>20</v>
      </c>
      <c r="X947" s="492" t="str">
        <f>IF(+V947=F947,H947,F947)</f>
        <v>Minnesota</v>
      </c>
      <c r="Y947" s="644">
        <v>17</v>
      </c>
    </row>
    <row r="948" spans="1:25" ht="16" x14ac:dyDescent="0.8">
      <c r="A948" s="485">
        <v>13</v>
      </c>
      <c r="B948" s="636" t="s">
        <v>39</v>
      </c>
      <c r="C948" s="638">
        <v>44527</v>
      </c>
      <c r="D948" s="630">
        <f>15.5/24</f>
        <v>0.64583333333333337</v>
      </c>
      <c r="E948" s="481" t="s">
        <v>77</v>
      </c>
      <c r="F948" s="636" t="s">
        <v>72</v>
      </c>
      <c r="G948" s="481" t="str">
        <f t="shared" si="198"/>
        <v>B10</v>
      </c>
      <c r="H948" s="636" t="s">
        <v>128</v>
      </c>
      <c r="I948" s="481" t="str">
        <f t="shared" si="199"/>
        <v>B10</v>
      </c>
      <c r="J948" s="636" t="str">
        <f>H948</f>
        <v>Purdue</v>
      </c>
      <c r="K948" s="565" t="str">
        <f t="shared" si="203"/>
        <v>Indiana</v>
      </c>
      <c r="L948" s="639">
        <v>15.5</v>
      </c>
      <c r="M948" s="634" t="s">
        <v>540</v>
      </c>
      <c r="N948" s="485" t="str">
        <f>H948</f>
        <v>Purdue</v>
      </c>
      <c r="O948" s="640">
        <v>44</v>
      </c>
      <c r="P948" s="668" t="str">
        <f t="shared" si="204"/>
        <v>Indiana</v>
      </c>
      <c r="Q948" s="614">
        <v>7</v>
      </c>
      <c r="R948" s="510" t="str">
        <f t="shared" si="205"/>
        <v>Purdue</v>
      </c>
      <c r="S948" s="510" t="str">
        <f t="shared" si="206"/>
        <v>Indiana</v>
      </c>
      <c r="T948" s="500" t="str">
        <f>J948</f>
        <v>Purdue</v>
      </c>
      <c r="U948" s="481" t="str">
        <f t="shared" si="201"/>
        <v>W</v>
      </c>
      <c r="W948" s="643"/>
      <c r="X948" s="492" t="s">
        <v>502</v>
      </c>
      <c r="Y948" s="644"/>
    </row>
    <row r="949" spans="1:25" ht="16" x14ac:dyDescent="0.8">
      <c r="A949" s="485">
        <v>13</v>
      </c>
      <c r="B949" s="636" t="s">
        <v>39</v>
      </c>
      <c r="C949" s="638">
        <v>44527</v>
      </c>
      <c r="D949" s="630">
        <f>12/24</f>
        <v>0.5</v>
      </c>
      <c r="E949" s="481" t="s">
        <v>73</v>
      </c>
      <c r="F949" s="636" t="s">
        <v>167</v>
      </c>
      <c r="G949" s="481" t="str">
        <f t="shared" si="198"/>
        <v>B10</v>
      </c>
      <c r="H949" s="636" t="s">
        <v>99</v>
      </c>
      <c r="I949" s="481" t="str">
        <f t="shared" si="199"/>
        <v>B10</v>
      </c>
      <c r="J949" s="636" t="str">
        <f>F949</f>
        <v>Maryland</v>
      </c>
      <c r="K949" s="565" t="str">
        <f t="shared" si="203"/>
        <v>Rutgers</v>
      </c>
      <c r="L949" s="639">
        <v>1.5</v>
      </c>
      <c r="M949" s="634">
        <v>53.5</v>
      </c>
      <c r="N949" s="485" t="str">
        <f>F949</f>
        <v>Maryland</v>
      </c>
      <c r="O949" s="640">
        <v>40</v>
      </c>
      <c r="P949" s="668" t="str">
        <f t="shared" si="204"/>
        <v>Rutgers</v>
      </c>
      <c r="Q949" s="614">
        <v>16</v>
      </c>
      <c r="R949" s="510" t="str">
        <f t="shared" si="205"/>
        <v>Maryland</v>
      </c>
      <c r="S949" s="510" t="str">
        <f t="shared" si="206"/>
        <v>Rutgers</v>
      </c>
      <c r="T949" s="500" t="str">
        <f>J949</f>
        <v>Maryland</v>
      </c>
      <c r="U949" s="481" t="str">
        <f t="shared" si="201"/>
        <v>W</v>
      </c>
      <c r="V949" s="492" t="str">
        <f>H949</f>
        <v>Rutgers</v>
      </c>
      <c r="W949" s="643">
        <v>27</v>
      </c>
      <c r="X949" s="492" t="str">
        <f>IF(+V949=F949,H949,F949)</f>
        <v>Maryland</v>
      </c>
      <c r="Y949" s="644">
        <v>24</v>
      </c>
    </row>
    <row r="950" spans="1:25" ht="16" x14ac:dyDescent="0.8">
      <c r="A950" s="485">
        <v>13</v>
      </c>
      <c r="B950" s="636" t="s">
        <v>39</v>
      </c>
      <c r="C950" s="638">
        <v>44527</v>
      </c>
      <c r="D950" s="630">
        <f>12/24</f>
        <v>0.5</v>
      </c>
      <c r="E950" s="481" t="s">
        <v>77</v>
      </c>
      <c r="F950" s="636" t="s">
        <v>170</v>
      </c>
      <c r="G950" s="481" t="str">
        <f t="shared" si="198"/>
        <v>B12</v>
      </c>
      <c r="H950" s="636" t="s">
        <v>156</v>
      </c>
      <c r="I950" s="481" t="str">
        <f t="shared" si="199"/>
        <v>B12</v>
      </c>
      <c r="J950" s="636" t="str">
        <f>H950</f>
        <v>Baylor</v>
      </c>
      <c r="K950" s="565" t="str">
        <f t="shared" si="203"/>
        <v>Texas Tech</v>
      </c>
      <c r="L950" s="639">
        <v>14.5</v>
      </c>
      <c r="M950" s="634">
        <v>52.5</v>
      </c>
      <c r="N950" s="485" t="str">
        <f>H950</f>
        <v>Baylor</v>
      </c>
      <c r="O950" s="640">
        <v>27</v>
      </c>
      <c r="P950" s="668" t="str">
        <f t="shared" si="204"/>
        <v>Texas Tech</v>
      </c>
      <c r="Q950" s="614">
        <v>24</v>
      </c>
      <c r="R950" s="510" t="str">
        <f t="shared" si="205"/>
        <v>Texas Tech</v>
      </c>
      <c r="S950" s="510" t="str">
        <f t="shared" si="206"/>
        <v>Baylor</v>
      </c>
      <c r="T950" s="500" t="str">
        <f>H950</f>
        <v>Baylor</v>
      </c>
      <c r="U950" s="481" t="str">
        <f t="shared" si="201"/>
        <v>L</v>
      </c>
      <c r="V950" s="492" t="str">
        <f>F950</f>
        <v>Texas Tech</v>
      </c>
      <c r="W950" s="643">
        <v>24</v>
      </c>
      <c r="X950" s="492" t="str">
        <f>IF(+V950=F950,H950,F950)</f>
        <v>Baylor</v>
      </c>
      <c r="Y950" s="644">
        <v>23</v>
      </c>
    </row>
    <row r="951" spans="1:25" ht="16" x14ac:dyDescent="0.8">
      <c r="A951" s="485">
        <v>13</v>
      </c>
      <c r="B951" s="636" t="s">
        <v>39</v>
      </c>
      <c r="C951" s="638">
        <v>44527</v>
      </c>
      <c r="D951" s="630">
        <f>19/24</f>
        <v>0.79166666666666663</v>
      </c>
      <c r="E951" s="481" t="s">
        <v>77</v>
      </c>
      <c r="F951" s="636" t="s">
        <v>235</v>
      </c>
      <c r="G951" s="481" t="str">
        <f t="shared" si="198"/>
        <v>B12</v>
      </c>
      <c r="H951" s="636" t="s">
        <v>160</v>
      </c>
      <c r="I951" s="481" t="str">
        <f t="shared" si="199"/>
        <v>B12</v>
      </c>
      <c r="J951" s="636" t="str">
        <f>F951</f>
        <v>West Virginia</v>
      </c>
      <c r="K951" s="565" t="str">
        <f t="shared" si="203"/>
        <v>Kansas</v>
      </c>
      <c r="L951" s="639">
        <v>15.5</v>
      </c>
      <c r="M951" s="634">
        <v>55.5</v>
      </c>
      <c r="N951" s="485" t="str">
        <f>F951</f>
        <v>West Virginia</v>
      </c>
      <c r="O951" s="640">
        <v>34</v>
      </c>
      <c r="P951" s="668" t="str">
        <f t="shared" si="204"/>
        <v>Kansas</v>
      </c>
      <c r="Q951" s="614">
        <v>28</v>
      </c>
      <c r="R951" s="510" t="str">
        <f t="shared" si="205"/>
        <v>Kansas</v>
      </c>
      <c r="S951" s="510" t="str">
        <f t="shared" si="206"/>
        <v>West Virginia</v>
      </c>
      <c r="T951" s="500" t="str">
        <f>H951</f>
        <v>Kansas</v>
      </c>
      <c r="U951" s="481" t="str">
        <f t="shared" si="201"/>
        <v>W</v>
      </c>
      <c r="V951" s="492" t="str">
        <f>F951</f>
        <v>West Virginia</v>
      </c>
      <c r="W951" s="643">
        <v>38</v>
      </c>
      <c r="X951" s="492" t="str">
        <f>IF(+V951=F951,H951,F951)</f>
        <v>Kansas</v>
      </c>
      <c r="Y951" s="644">
        <v>17</v>
      </c>
    </row>
    <row r="952" spans="1:25" ht="16" x14ac:dyDescent="0.8">
      <c r="A952" s="485">
        <v>13</v>
      </c>
      <c r="B952" s="636" t="s">
        <v>39</v>
      </c>
      <c r="C952" s="638">
        <v>44527</v>
      </c>
      <c r="D952" s="630">
        <f>19.5/24</f>
        <v>0.8125</v>
      </c>
      <c r="E952" s="481" t="s">
        <v>145</v>
      </c>
      <c r="F952" s="636" t="s">
        <v>164</v>
      </c>
      <c r="G952" s="481" t="str">
        <f t="shared" si="198"/>
        <v>B12</v>
      </c>
      <c r="H952" s="636" t="s">
        <v>79</v>
      </c>
      <c r="I952" s="481" t="str">
        <f t="shared" si="199"/>
        <v>B12</v>
      </c>
      <c r="J952" s="636" t="str">
        <f>H952</f>
        <v>Oklahoma State</v>
      </c>
      <c r="K952" s="565" t="str">
        <f t="shared" si="203"/>
        <v>Oklahoma</v>
      </c>
      <c r="L952" s="639">
        <v>4</v>
      </c>
      <c r="M952" s="634">
        <v>50.5</v>
      </c>
      <c r="N952" s="485" t="str">
        <f>H952</f>
        <v>Oklahoma State</v>
      </c>
      <c r="O952" s="640">
        <v>37</v>
      </c>
      <c r="P952" s="668" t="str">
        <f t="shared" si="204"/>
        <v>Oklahoma</v>
      </c>
      <c r="Q952" s="614">
        <v>33</v>
      </c>
      <c r="R952" s="510" t="str">
        <f t="shared" si="205"/>
        <v>Oklahoma State</v>
      </c>
      <c r="S952" s="510" t="str">
        <f t="shared" si="206"/>
        <v>Oklahoma</v>
      </c>
      <c r="T952" s="500" t="str">
        <f>H952</f>
        <v>Oklahoma State</v>
      </c>
      <c r="U952" s="481" t="str">
        <f t="shared" si="201"/>
        <v>T</v>
      </c>
      <c r="V952" s="492" t="str">
        <f>F952</f>
        <v>Oklahoma</v>
      </c>
      <c r="W952" s="643">
        <v>41</v>
      </c>
      <c r="X952" s="492" t="str">
        <f>IF(+V952=F952,H952,F952)</f>
        <v>Oklahoma State</v>
      </c>
      <c r="Y952" s="644">
        <v>13</v>
      </c>
    </row>
    <row r="953" spans="1:25" ht="16" x14ac:dyDescent="0.8">
      <c r="A953" s="485">
        <v>13</v>
      </c>
      <c r="B953" s="636" t="s">
        <v>39</v>
      </c>
      <c r="C953" s="638">
        <v>44527</v>
      </c>
      <c r="D953" s="630">
        <f>19/24</f>
        <v>0.79166666666666663</v>
      </c>
      <c r="E953" s="481"/>
      <c r="F953" s="636" t="s">
        <v>176</v>
      </c>
      <c r="G953" s="481" t="str">
        <f t="shared" si="198"/>
        <v>CUSA</v>
      </c>
      <c r="H953" s="636" t="s">
        <v>104</v>
      </c>
      <c r="I953" s="481" t="str">
        <f t="shared" si="199"/>
        <v>CUSA</v>
      </c>
      <c r="J953" s="636" t="str">
        <f>H953</f>
        <v>Florida Atlantic</v>
      </c>
      <c r="K953" s="565" t="str">
        <f t="shared" si="203"/>
        <v>Middle Tenn St</v>
      </c>
      <c r="L953" s="639">
        <v>3.5</v>
      </c>
      <c r="M953" s="634">
        <v>49.5</v>
      </c>
      <c r="N953" s="485" t="str">
        <f>F953</f>
        <v>Middle Tenn St</v>
      </c>
      <c r="O953" s="640">
        <v>27</v>
      </c>
      <c r="P953" s="668" t="str">
        <f t="shared" si="204"/>
        <v>Florida Atlantic</v>
      </c>
      <c r="Q953" s="614">
        <v>17</v>
      </c>
      <c r="R953" s="510" t="str">
        <f t="shared" si="205"/>
        <v>Middle Tenn St</v>
      </c>
      <c r="S953" s="510" t="str">
        <f t="shared" si="206"/>
        <v>Florida Atlantic</v>
      </c>
      <c r="T953" s="500" t="str">
        <f>H953</f>
        <v>Florida Atlantic</v>
      </c>
      <c r="U953" s="481" t="str">
        <f t="shared" si="201"/>
        <v>L</v>
      </c>
      <c r="W953" s="643"/>
      <c r="X953" s="492" t="s">
        <v>502</v>
      </c>
      <c r="Y953" s="644"/>
    </row>
    <row r="954" spans="1:25" ht="16" x14ac:dyDescent="0.8">
      <c r="A954" s="485">
        <v>13</v>
      </c>
      <c r="B954" s="636" t="s">
        <v>39</v>
      </c>
      <c r="C954" s="638">
        <v>44527</v>
      </c>
      <c r="D954" s="630">
        <f>15.5/24</f>
        <v>0.64583333333333337</v>
      </c>
      <c r="E954" s="481" t="s">
        <v>52</v>
      </c>
      <c r="F954" s="636" t="s">
        <v>189</v>
      </c>
      <c r="G954" s="481" t="str">
        <f t="shared" si="198"/>
        <v>CUSA</v>
      </c>
      <c r="H954" s="636" t="s">
        <v>174</v>
      </c>
      <c r="I954" s="481" t="str">
        <f t="shared" si="199"/>
        <v>CUSA</v>
      </c>
      <c r="J954" s="636" t="str">
        <f>H954</f>
        <v>Marshall</v>
      </c>
      <c r="K954" s="565" t="str">
        <f t="shared" si="203"/>
        <v>Western Kentucky</v>
      </c>
      <c r="L954" s="639">
        <v>1</v>
      </c>
      <c r="M954" s="634">
        <v>74.5</v>
      </c>
      <c r="N954" s="485" t="str">
        <f>F954</f>
        <v>Western Kentucky</v>
      </c>
      <c r="O954" s="640">
        <v>53</v>
      </c>
      <c r="P954" s="668" t="str">
        <f t="shared" si="204"/>
        <v>Marshall</v>
      </c>
      <c r="Q954" s="614">
        <v>21</v>
      </c>
      <c r="R954" s="510" t="str">
        <f t="shared" si="205"/>
        <v>Western Kentucky</v>
      </c>
      <c r="S954" s="510" t="str">
        <f t="shared" si="206"/>
        <v>Marshall</v>
      </c>
      <c r="T954" s="500" t="str">
        <f>F954</f>
        <v>Western Kentucky</v>
      </c>
      <c r="U954" s="481" t="str">
        <f t="shared" si="201"/>
        <v>W</v>
      </c>
      <c r="V954" s="492" t="str">
        <f>H954</f>
        <v>Marshall</v>
      </c>
      <c r="W954" s="643">
        <v>38</v>
      </c>
      <c r="X954" s="492" t="str">
        <f>IF(+V954=F954,H954,F954)</f>
        <v>Western Kentucky</v>
      </c>
      <c r="Y954" s="644">
        <v>14</v>
      </c>
    </row>
    <row r="955" spans="1:25" ht="16" x14ac:dyDescent="0.8">
      <c r="A955" s="485">
        <v>13</v>
      </c>
      <c r="B955" s="636" t="s">
        <v>39</v>
      </c>
      <c r="C955" s="638">
        <v>44527</v>
      </c>
      <c r="D955" s="630">
        <f>14/24</f>
        <v>0.58333333333333337</v>
      </c>
      <c r="E955" s="481"/>
      <c r="F955" s="636" t="s">
        <v>187</v>
      </c>
      <c r="G955" s="481" t="str">
        <f t="shared" si="198"/>
        <v>CUSA</v>
      </c>
      <c r="H955" s="636" t="s">
        <v>178</v>
      </c>
      <c r="I955" s="481" t="str">
        <f t="shared" si="199"/>
        <v>CUSA</v>
      </c>
      <c r="J955" s="636" t="str">
        <f>F955</f>
        <v>UT San Antonio</v>
      </c>
      <c r="K955" s="565" t="str">
        <f t="shared" si="203"/>
        <v>North Texas</v>
      </c>
      <c r="L955" s="639">
        <v>10.5</v>
      </c>
      <c r="M955" s="634">
        <v>59.5</v>
      </c>
      <c r="N955" s="485" t="str">
        <f>H955</f>
        <v>North Texas</v>
      </c>
      <c r="O955" s="640">
        <v>45</v>
      </c>
      <c r="P955" s="668" t="str">
        <f t="shared" si="204"/>
        <v>UT San Antonio</v>
      </c>
      <c r="Q955" s="614">
        <v>23</v>
      </c>
      <c r="R955" s="510" t="str">
        <f t="shared" si="205"/>
        <v>North Texas</v>
      </c>
      <c r="S955" s="510" t="str">
        <f t="shared" si="206"/>
        <v>UT San Antonio</v>
      </c>
      <c r="T955" s="500" t="str">
        <f>J955</f>
        <v>UT San Antonio</v>
      </c>
      <c r="U955" s="481" t="str">
        <f t="shared" si="201"/>
        <v>L</v>
      </c>
      <c r="V955" s="492" t="str">
        <f>F955</f>
        <v>UT San Antonio</v>
      </c>
      <c r="W955" s="643">
        <v>49</v>
      </c>
      <c r="X955" s="492" t="str">
        <f>IF(+V955=F955,H955,F955)</f>
        <v>North Texas</v>
      </c>
      <c r="Y955" s="644">
        <v>17</v>
      </c>
    </row>
    <row r="956" spans="1:25" ht="16" x14ac:dyDescent="0.8">
      <c r="A956" s="485">
        <v>13</v>
      </c>
      <c r="B956" s="636" t="s">
        <v>39</v>
      </c>
      <c r="C956" s="638">
        <v>44527</v>
      </c>
      <c r="D956" s="630">
        <f>14/24</f>
        <v>0.58333333333333337</v>
      </c>
      <c r="E956" s="481"/>
      <c r="F956" s="636" t="s">
        <v>107</v>
      </c>
      <c r="G956" s="481" t="str">
        <f t="shared" si="198"/>
        <v>CUSA</v>
      </c>
      <c r="H956" s="636" t="s">
        <v>180</v>
      </c>
      <c r="I956" s="481" t="str">
        <f t="shared" si="199"/>
        <v>CUSA</v>
      </c>
      <c r="J956" s="636" t="str">
        <f>H956</f>
        <v>Old Dominion</v>
      </c>
      <c r="K956" s="565" t="str">
        <f t="shared" si="203"/>
        <v>UNC Charlotte</v>
      </c>
      <c r="L956" s="639">
        <v>9.5</v>
      </c>
      <c r="M956" s="634">
        <v>55.5</v>
      </c>
      <c r="N956" s="485" t="str">
        <f>H956</f>
        <v>Old Dominion</v>
      </c>
      <c r="O956" s="640">
        <v>56</v>
      </c>
      <c r="P956" s="668" t="str">
        <f t="shared" si="204"/>
        <v>UNC Charlotte</v>
      </c>
      <c r="Q956" s="614">
        <v>34</v>
      </c>
      <c r="R956" s="510" t="str">
        <f t="shared" si="205"/>
        <v>Old Dominion</v>
      </c>
      <c r="S956" s="510" t="str">
        <f t="shared" si="206"/>
        <v>UNC Charlotte</v>
      </c>
      <c r="T956" s="500" t="str">
        <f>K956</f>
        <v>UNC Charlotte</v>
      </c>
      <c r="U956" s="481" t="str">
        <f t="shared" si="201"/>
        <v>L</v>
      </c>
      <c r="W956" s="643"/>
      <c r="X956" s="492" t="s">
        <v>502</v>
      </c>
      <c r="Y956" s="644"/>
    </row>
    <row r="957" spans="1:25" ht="16" x14ac:dyDescent="0.8">
      <c r="A957" s="485">
        <v>13</v>
      </c>
      <c r="B957" s="636" t="s">
        <v>39</v>
      </c>
      <c r="C957" s="638">
        <v>44527</v>
      </c>
      <c r="D957" s="630">
        <f>13/24</f>
        <v>0.54166666666666663</v>
      </c>
      <c r="E957" s="481"/>
      <c r="F957" s="636" t="s">
        <v>172</v>
      </c>
      <c r="G957" s="481" t="str">
        <f t="shared" si="198"/>
        <v>CUSA</v>
      </c>
      <c r="H957" s="636" t="s">
        <v>43</v>
      </c>
      <c r="I957" s="481" t="str">
        <f t="shared" si="199"/>
        <v>CUSA</v>
      </c>
      <c r="J957" s="636" t="str">
        <f>F957</f>
        <v>Louisiana Tech</v>
      </c>
      <c r="K957" s="565" t="str">
        <f t="shared" si="203"/>
        <v>Rice</v>
      </c>
      <c r="L957" s="639">
        <v>3.5</v>
      </c>
      <c r="M957" s="634">
        <v>53.5</v>
      </c>
      <c r="N957" s="485" t="str">
        <f>H957</f>
        <v>Rice</v>
      </c>
      <c r="O957" s="640">
        <v>35</v>
      </c>
      <c r="P957" s="668" t="str">
        <f t="shared" si="204"/>
        <v>Louisiana Tech</v>
      </c>
      <c r="Q957" s="614">
        <v>31</v>
      </c>
      <c r="R957" s="510" t="str">
        <f t="shared" si="205"/>
        <v>Rice</v>
      </c>
      <c r="S957" s="510" t="str">
        <f t="shared" si="206"/>
        <v>Louisiana Tech</v>
      </c>
      <c r="T957" s="500" t="str">
        <f>H957</f>
        <v>Rice</v>
      </c>
      <c r="U957" s="481" t="str">
        <f t="shared" si="201"/>
        <v>W</v>
      </c>
      <c r="W957" s="643"/>
      <c r="X957" s="492" t="s">
        <v>502</v>
      </c>
      <c r="Y957" s="644"/>
    </row>
    <row r="958" spans="1:25" ht="16" x14ac:dyDescent="0.8">
      <c r="A958" s="485">
        <v>13</v>
      </c>
      <c r="B958" s="636" t="s">
        <v>39</v>
      </c>
      <c r="C958" s="638">
        <v>44527</v>
      </c>
      <c r="D958" s="630">
        <f>15/24</f>
        <v>0.625</v>
      </c>
      <c r="E958" s="481" t="s">
        <v>539</v>
      </c>
      <c r="F958" s="636" t="s">
        <v>112</v>
      </c>
      <c r="G958" s="481" t="str">
        <f t="shared" si="198"/>
        <v>CUSA</v>
      </c>
      <c r="H958" s="636" t="s">
        <v>182</v>
      </c>
      <c r="I958" s="481" t="str">
        <f t="shared" si="199"/>
        <v>CUSA</v>
      </c>
      <c r="J958" s="636" t="str">
        <f>H958</f>
        <v>Southern Miss</v>
      </c>
      <c r="K958" s="565" t="str">
        <f t="shared" si="203"/>
        <v>Florida Intl</v>
      </c>
      <c r="L958" s="639">
        <v>10.5</v>
      </c>
      <c r="M958" s="634">
        <v>45.5</v>
      </c>
      <c r="N958" s="485" t="str">
        <f>H958</f>
        <v>Southern Miss</v>
      </c>
      <c r="O958" s="640">
        <v>37</v>
      </c>
      <c r="P958" s="668" t="str">
        <f t="shared" si="204"/>
        <v>Florida Intl</v>
      </c>
      <c r="Q958" s="614">
        <v>17</v>
      </c>
      <c r="R958" s="510" t="str">
        <f t="shared" si="205"/>
        <v>Southern Miss</v>
      </c>
      <c r="S958" s="510" t="str">
        <f t="shared" si="206"/>
        <v>Florida Intl</v>
      </c>
      <c r="T958" s="500" t="str">
        <f>J958</f>
        <v>Southern Miss</v>
      </c>
      <c r="U958" s="481" t="str">
        <f t="shared" si="201"/>
        <v>W</v>
      </c>
      <c r="W958" s="643"/>
      <c r="X958" s="492" t="s">
        <v>502</v>
      </c>
      <c r="Y958" s="644"/>
    </row>
    <row r="959" spans="1:25" ht="16" x14ac:dyDescent="0.8">
      <c r="A959" s="485">
        <v>13</v>
      </c>
      <c r="B959" s="636" t="s">
        <v>39</v>
      </c>
      <c r="C959" s="638">
        <v>44527</v>
      </c>
      <c r="D959" s="630">
        <f>12/24</f>
        <v>0.5</v>
      </c>
      <c r="E959" s="481" t="s">
        <v>52</v>
      </c>
      <c r="F959" s="636" t="s">
        <v>186</v>
      </c>
      <c r="G959" s="481" t="str">
        <f t="shared" si="198"/>
        <v>AAC</v>
      </c>
      <c r="H959" s="636" t="s">
        <v>63</v>
      </c>
      <c r="I959" s="481" t="str">
        <f t="shared" si="199"/>
        <v>Ind</v>
      </c>
      <c r="J959" s="636" t="str">
        <f>F959</f>
        <v>Houston</v>
      </c>
      <c r="K959" s="565" t="str">
        <f t="shared" si="203"/>
        <v>Connecticut</v>
      </c>
      <c r="L959" s="639">
        <v>32.5</v>
      </c>
      <c r="M959" s="634">
        <v>56</v>
      </c>
      <c r="N959" s="485" t="str">
        <f>F959</f>
        <v>Houston</v>
      </c>
      <c r="O959" s="640">
        <v>45</v>
      </c>
      <c r="P959" s="668" t="str">
        <f t="shared" si="204"/>
        <v>Connecticut</v>
      </c>
      <c r="Q959" s="614">
        <v>17</v>
      </c>
      <c r="R959" s="510" t="str">
        <f t="shared" si="205"/>
        <v>Connecticut</v>
      </c>
      <c r="S959" s="510" t="str">
        <f t="shared" si="206"/>
        <v>Houston</v>
      </c>
      <c r="T959" s="500" t="str">
        <f>K959</f>
        <v>Connecticut</v>
      </c>
      <c r="U959" s="481" t="str">
        <f t="shared" si="201"/>
        <v>W</v>
      </c>
      <c r="W959" s="643"/>
      <c r="X959" s="492" t="s">
        <v>502</v>
      </c>
      <c r="Y959" s="644"/>
    </row>
    <row r="960" spans="1:25" ht="16" x14ac:dyDescent="0.8">
      <c r="A960" s="485">
        <v>13</v>
      </c>
      <c r="B960" s="636" t="s">
        <v>39</v>
      </c>
      <c r="C960" s="638">
        <v>44527</v>
      </c>
      <c r="D960" s="630">
        <f>12/24</f>
        <v>0.5</v>
      </c>
      <c r="E960" s="481"/>
      <c r="F960" s="636" t="s">
        <v>106</v>
      </c>
      <c r="G960" s="481" t="str">
        <f t="shared" si="198"/>
        <v>Ind</v>
      </c>
      <c r="H960" s="636" t="s">
        <v>348</v>
      </c>
      <c r="I960" s="481" t="str">
        <f t="shared" si="199"/>
        <v>Ind</v>
      </c>
      <c r="J960" s="636" t="str">
        <f>H960</f>
        <v>Liberty</v>
      </c>
      <c r="K960" s="565" t="str">
        <f t="shared" si="203"/>
        <v>Army</v>
      </c>
      <c r="L960" s="639">
        <v>3.5</v>
      </c>
      <c r="M960" s="634">
        <v>53.5</v>
      </c>
      <c r="N960" s="485" t="str">
        <f>F960</f>
        <v>Army</v>
      </c>
      <c r="O960" s="640">
        <v>31</v>
      </c>
      <c r="P960" s="668" t="str">
        <f t="shared" si="204"/>
        <v>Liberty</v>
      </c>
      <c r="Q960" s="614">
        <v>16</v>
      </c>
      <c r="R960" s="510" t="str">
        <f t="shared" si="205"/>
        <v>Army</v>
      </c>
      <c r="S960" s="510" t="str">
        <f t="shared" si="206"/>
        <v>Liberty</v>
      </c>
      <c r="T960" s="500" t="str">
        <f>K960</f>
        <v>Army</v>
      </c>
      <c r="U960" s="481" t="str">
        <f t="shared" si="201"/>
        <v>W</v>
      </c>
      <c r="W960" s="643"/>
      <c r="X960" s="492" t="s">
        <v>502</v>
      </c>
      <c r="Y960" s="644"/>
    </row>
    <row r="961" spans="1:26" ht="16" x14ac:dyDescent="0.8">
      <c r="A961" s="485">
        <v>13</v>
      </c>
      <c r="B961" s="636" t="s">
        <v>39</v>
      </c>
      <c r="C961" s="638">
        <v>44527</v>
      </c>
      <c r="D961" s="630">
        <f>15/24</f>
        <v>0.625</v>
      </c>
      <c r="E961" s="481"/>
      <c r="F961" s="636" t="s">
        <v>51</v>
      </c>
      <c r="G961" s="481" t="str">
        <f t="shared" si="198"/>
        <v>Ind</v>
      </c>
      <c r="H961" s="636" t="s">
        <v>85</v>
      </c>
      <c r="I961" s="481" t="str">
        <f t="shared" si="199"/>
        <v>Ind</v>
      </c>
      <c r="J961" s="636" t="str">
        <f>H961</f>
        <v>New Mexico State</v>
      </c>
      <c r="K961" s="565" t="str">
        <f t="shared" si="203"/>
        <v>Massachusetts</v>
      </c>
      <c r="L961" s="639">
        <v>6.5</v>
      </c>
      <c r="M961" s="634">
        <v>59.5</v>
      </c>
      <c r="N961" s="485" t="str">
        <f>H961</f>
        <v>New Mexico State</v>
      </c>
      <c r="O961" s="640">
        <v>44</v>
      </c>
      <c r="P961" s="668" t="str">
        <f t="shared" si="204"/>
        <v>Massachusetts</v>
      </c>
      <c r="Q961" s="614">
        <v>27</v>
      </c>
      <c r="R961" s="510" t="str">
        <f t="shared" si="205"/>
        <v>New Mexico State</v>
      </c>
      <c r="S961" s="510" t="str">
        <f t="shared" si="206"/>
        <v>Massachusetts</v>
      </c>
      <c r="T961" s="500" t="str">
        <f>J961</f>
        <v>New Mexico State</v>
      </c>
      <c r="U961" s="481" t="str">
        <f t="shared" si="201"/>
        <v>W</v>
      </c>
      <c r="W961" s="643"/>
      <c r="X961" s="492" t="s">
        <v>502</v>
      </c>
      <c r="Y961" s="644"/>
    </row>
    <row r="962" spans="1:26" ht="16" x14ac:dyDescent="0.8">
      <c r="A962" s="485">
        <v>13</v>
      </c>
      <c r="B962" s="636" t="s">
        <v>39</v>
      </c>
      <c r="C962" s="638">
        <v>44527</v>
      </c>
      <c r="D962" s="630">
        <f>12/24</f>
        <v>0.5</v>
      </c>
      <c r="E962" s="481"/>
      <c r="F962" s="636" t="s">
        <v>173</v>
      </c>
      <c r="G962" s="481" t="str">
        <f t="shared" si="198"/>
        <v>MAC</v>
      </c>
      <c r="H962" s="636" t="s">
        <v>121</v>
      </c>
      <c r="I962" s="481" t="str">
        <f t="shared" si="199"/>
        <v>MAC</v>
      </c>
      <c r="J962" s="636" t="str">
        <f>H962</f>
        <v>Kent State</v>
      </c>
      <c r="K962" s="565" t="str">
        <f t="shared" si="203"/>
        <v>Miami (OH)</v>
      </c>
      <c r="L962" s="639">
        <v>1</v>
      </c>
      <c r="M962" s="634">
        <v>64.5</v>
      </c>
      <c r="N962" s="485" t="str">
        <f>H962</f>
        <v>Kent State</v>
      </c>
      <c r="O962" s="640">
        <v>48</v>
      </c>
      <c r="P962" s="668" t="str">
        <f t="shared" si="204"/>
        <v>Miami (OH)</v>
      </c>
      <c r="Q962" s="614">
        <v>47</v>
      </c>
      <c r="R962" s="510" t="str">
        <f t="shared" si="205"/>
        <v>Kent State</v>
      </c>
      <c r="S962" s="510" t="str">
        <f t="shared" si="206"/>
        <v>Miami (OH)</v>
      </c>
      <c r="T962" s="500" t="str">
        <f>J962</f>
        <v>Kent State</v>
      </c>
      <c r="U962" s="481" t="str">
        <f t="shared" si="201"/>
        <v>T</v>
      </c>
      <c r="W962" s="643"/>
      <c r="X962" s="492" t="s">
        <v>502</v>
      </c>
      <c r="Y962" s="644"/>
    </row>
    <row r="963" spans="1:26" ht="16" x14ac:dyDescent="0.8">
      <c r="A963" s="485">
        <v>13</v>
      </c>
      <c r="B963" s="636" t="s">
        <v>39</v>
      </c>
      <c r="C963" s="638">
        <v>44527</v>
      </c>
      <c r="D963" s="630">
        <f>12/24</f>
        <v>0.5</v>
      </c>
      <c r="E963" s="481"/>
      <c r="F963" s="636" t="s">
        <v>154</v>
      </c>
      <c r="G963" s="481" t="str">
        <f t="shared" si="198"/>
        <v>MAC</v>
      </c>
      <c r="H963" s="636" t="s">
        <v>84</v>
      </c>
      <c r="I963" s="481" t="str">
        <f t="shared" si="199"/>
        <v>MAC</v>
      </c>
      <c r="J963" s="636" t="str">
        <f>H963</f>
        <v>Toledo</v>
      </c>
      <c r="K963" s="565" t="str">
        <f t="shared" si="203"/>
        <v>Akron</v>
      </c>
      <c r="L963" s="639">
        <v>28.5</v>
      </c>
      <c r="M963" s="634">
        <v>57.5</v>
      </c>
      <c r="N963" s="485" t="str">
        <f>H963</f>
        <v>Toledo</v>
      </c>
      <c r="O963" s="640">
        <v>49</v>
      </c>
      <c r="P963" s="668" t="str">
        <f t="shared" si="204"/>
        <v>Akron</v>
      </c>
      <c r="Q963" s="614">
        <v>14</v>
      </c>
      <c r="R963" s="510" t="str">
        <f t="shared" si="205"/>
        <v>Toledo</v>
      </c>
      <c r="S963" s="510" t="str">
        <f t="shared" si="206"/>
        <v>Akron</v>
      </c>
      <c r="T963" s="500" t="str">
        <f>H963</f>
        <v>Toledo</v>
      </c>
      <c r="U963" s="481" t="str">
        <f t="shared" si="201"/>
        <v>W</v>
      </c>
      <c r="W963" s="643"/>
      <c r="X963" s="492" t="s">
        <v>502</v>
      </c>
      <c r="Y963" s="644"/>
    </row>
    <row r="964" spans="1:26" ht="16" x14ac:dyDescent="0.8">
      <c r="A964" s="485">
        <v>13</v>
      </c>
      <c r="B964" s="636" t="s">
        <v>39</v>
      </c>
      <c r="C964" s="638">
        <v>44527</v>
      </c>
      <c r="D964" s="630">
        <f>21/24</f>
        <v>0.875</v>
      </c>
      <c r="E964" s="481" t="s">
        <v>52</v>
      </c>
      <c r="F964" s="636" t="s">
        <v>152</v>
      </c>
      <c r="G964" s="481" t="str">
        <f t="shared" si="198"/>
        <v>MWC</v>
      </c>
      <c r="H964" s="636" t="s">
        <v>54</v>
      </c>
      <c r="I964" s="481" t="str">
        <f t="shared" si="199"/>
        <v>MWC</v>
      </c>
      <c r="J964" s="636" t="str">
        <f>F964</f>
        <v>Nevada</v>
      </c>
      <c r="K964" s="565" t="str">
        <f t="shared" si="203"/>
        <v>Colorado State</v>
      </c>
      <c r="L964" s="639">
        <v>4.5</v>
      </c>
      <c r="M964" s="634">
        <v>55.5</v>
      </c>
      <c r="N964" s="485" t="str">
        <f>F964</f>
        <v>Nevada</v>
      </c>
      <c r="O964" s="640">
        <v>52</v>
      </c>
      <c r="P964" s="668" t="str">
        <f t="shared" si="204"/>
        <v>Colorado State</v>
      </c>
      <c r="Q964" s="614">
        <v>10</v>
      </c>
      <c r="R964" s="510" t="str">
        <f t="shared" si="205"/>
        <v>Nevada</v>
      </c>
      <c r="S964" s="510" t="str">
        <f t="shared" si="206"/>
        <v>Colorado State</v>
      </c>
      <c r="T964" s="500" t="str">
        <f>F964</f>
        <v>Nevada</v>
      </c>
      <c r="U964" s="481" t="str">
        <f t="shared" si="201"/>
        <v>W</v>
      </c>
      <c r="W964" s="643"/>
      <c r="X964" s="492" t="s">
        <v>502</v>
      </c>
      <c r="Y964" s="644"/>
    </row>
    <row r="965" spans="1:26" ht="16" x14ac:dyDescent="0.8">
      <c r="A965" s="485">
        <v>13</v>
      </c>
      <c r="B965" s="636" t="s">
        <v>39</v>
      </c>
      <c r="C965" s="638">
        <v>44527</v>
      </c>
      <c r="D965" s="630">
        <f>15/24</f>
        <v>0.625</v>
      </c>
      <c r="E965" s="481"/>
      <c r="F965" s="636" t="s">
        <v>49</v>
      </c>
      <c r="G965" s="481" t="str">
        <f t="shared" si="198"/>
        <v>MWC</v>
      </c>
      <c r="H965" s="636" t="s">
        <v>143</v>
      </c>
      <c r="I965" s="481" t="str">
        <f t="shared" si="199"/>
        <v>MWC</v>
      </c>
      <c r="J965" s="636" t="str">
        <f>H965</f>
        <v>Wyoming</v>
      </c>
      <c r="K965" s="565" t="str">
        <f t="shared" si="203"/>
        <v>Hawaii</v>
      </c>
      <c r="L965" s="639">
        <v>10</v>
      </c>
      <c r="M965" s="634">
        <v>48.5</v>
      </c>
      <c r="N965" s="485" t="str">
        <f>F965</f>
        <v>Hawaii</v>
      </c>
      <c r="O965" s="640">
        <v>38</v>
      </c>
      <c r="P965" s="668" t="str">
        <f t="shared" si="204"/>
        <v>Wyoming</v>
      </c>
      <c r="Q965" s="614">
        <v>14</v>
      </c>
      <c r="R965" s="510" t="str">
        <f t="shared" si="205"/>
        <v>Hawaii</v>
      </c>
      <c r="S965" s="510" t="str">
        <f t="shared" si="206"/>
        <v>Wyoming</v>
      </c>
      <c r="T965" s="500" t="str">
        <f>K965</f>
        <v>Hawaii</v>
      </c>
      <c r="U965" s="481" t="str">
        <f t="shared" si="201"/>
        <v>W</v>
      </c>
      <c r="V965" s="492" t="str">
        <f>H965</f>
        <v>Wyoming</v>
      </c>
      <c r="W965" s="643">
        <v>31</v>
      </c>
      <c r="X965" s="492" t="str">
        <f>IF(+V965=F965,H965,F965)</f>
        <v>Hawaii</v>
      </c>
      <c r="Y965" s="644">
        <v>7</v>
      </c>
    </row>
    <row r="966" spans="1:26" ht="16" x14ac:dyDescent="0.8">
      <c r="A966" s="485">
        <v>13</v>
      </c>
      <c r="B966" s="636" t="s">
        <v>39</v>
      </c>
      <c r="C966" s="638">
        <v>44527</v>
      </c>
      <c r="D966" s="630">
        <f>16/24</f>
        <v>0.66666666666666663</v>
      </c>
      <c r="E966" s="481" t="s">
        <v>509</v>
      </c>
      <c r="F966" s="636" t="s">
        <v>211</v>
      </c>
      <c r="G966" s="481" t="str">
        <f t="shared" si="198"/>
        <v>P12</v>
      </c>
      <c r="H966" s="636" t="s">
        <v>86</v>
      </c>
      <c r="I966" s="481" t="str">
        <f t="shared" si="199"/>
        <v>P12</v>
      </c>
      <c r="J966" s="636" t="str">
        <f>H966</f>
        <v>Arizona State</v>
      </c>
      <c r="K966" s="565" t="str">
        <f t="shared" si="203"/>
        <v>Arizona</v>
      </c>
      <c r="L966" s="639">
        <v>20.5</v>
      </c>
      <c r="M966" s="634">
        <v>52.5</v>
      </c>
      <c r="N966" s="485" t="str">
        <f>H966</f>
        <v>Arizona State</v>
      </c>
      <c r="O966" s="640">
        <v>38</v>
      </c>
      <c r="P966" s="668" t="str">
        <f t="shared" si="204"/>
        <v>Arizona</v>
      </c>
      <c r="Q966" s="614">
        <v>15</v>
      </c>
      <c r="R966" s="510" t="str">
        <f t="shared" si="205"/>
        <v>Arizona State</v>
      </c>
      <c r="S966" s="510" t="str">
        <f t="shared" si="206"/>
        <v>Arizona</v>
      </c>
      <c r="T966" s="500" t="str">
        <f>J966</f>
        <v>Arizona State</v>
      </c>
      <c r="U966" s="481" t="str">
        <f t="shared" si="201"/>
        <v>W</v>
      </c>
      <c r="V966" s="492" t="str">
        <f>H966</f>
        <v>Arizona State</v>
      </c>
      <c r="W966" s="643">
        <v>70</v>
      </c>
      <c r="X966" s="492" t="str">
        <f>IF(+V966=F966,H966,F966)</f>
        <v>Arizona</v>
      </c>
      <c r="Y966" s="644">
        <v>7</v>
      </c>
    </row>
    <row r="967" spans="1:26" ht="16" x14ac:dyDescent="0.8">
      <c r="A967" s="485">
        <v>13</v>
      </c>
      <c r="B967" s="636" t="s">
        <v>39</v>
      </c>
      <c r="C967" s="638">
        <v>44527</v>
      </c>
      <c r="D967" s="630">
        <f>15.5/24</f>
        <v>0.64583333333333337</v>
      </c>
      <c r="E967" s="481" t="s">
        <v>40</v>
      </c>
      <c r="F967" s="636" t="s">
        <v>53</v>
      </c>
      <c r="G967" s="481" t="str">
        <f t="shared" si="198"/>
        <v>P12</v>
      </c>
      <c r="H967" s="636" t="s">
        <v>213</v>
      </c>
      <c r="I967" s="481" t="str">
        <f t="shared" si="199"/>
        <v>P12</v>
      </c>
      <c r="J967" s="636" t="str">
        <f>H967</f>
        <v>Oregon</v>
      </c>
      <c r="K967" s="565" t="str">
        <f t="shared" si="203"/>
        <v>Oregon State</v>
      </c>
      <c r="L967" s="639">
        <v>6.5</v>
      </c>
      <c r="M967" s="634">
        <v>60.5</v>
      </c>
      <c r="N967" s="485" t="str">
        <f>H967</f>
        <v>Oregon</v>
      </c>
      <c r="O967" s="640">
        <v>38</v>
      </c>
      <c r="P967" s="668" t="str">
        <f t="shared" si="204"/>
        <v>Oregon State</v>
      </c>
      <c r="Q967" s="614">
        <v>29</v>
      </c>
      <c r="R967" s="510" t="str">
        <f t="shared" si="205"/>
        <v>Oregon</v>
      </c>
      <c r="S967" s="510" t="str">
        <f t="shared" si="206"/>
        <v>Oregon State</v>
      </c>
      <c r="T967" s="500" t="str">
        <f>H967</f>
        <v>Oregon</v>
      </c>
      <c r="U967" s="481" t="str">
        <f t="shared" si="201"/>
        <v>W</v>
      </c>
      <c r="V967" s="492" t="str">
        <f>F967</f>
        <v>Oregon State</v>
      </c>
      <c r="W967" s="643">
        <v>41</v>
      </c>
      <c r="X967" s="492" t="str">
        <f>IF(+V967=F967,H967,F967)</f>
        <v>Oregon</v>
      </c>
      <c r="Y967" s="644">
        <v>38</v>
      </c>
      <c r="Z967" s="492" t="s">
        <v>183</v>
      </c>
    </row>
    <row r="968" spans="1:26" ht="16" x14ac:dyDescent="0.8">
      <c r="A968" s="485">
        <v>13</v>
      </c>
      <c r="B968" s="636" t="s">
        <v>39</v>
      </c>
      <c r="C968" s="638">
        <v>44527</v>
      </c>
      <c r="D968" s="630">
        <f>22.5/24</f>
        <v>0.9375</v>
      </c>
      <c r="E968" s="481" t="s">
        <v>52</v>
      </c>
      <c r="F968" s="636" t="s">
        <v>47</v>
      </c>
      <c r="G968" s="481" t="str">
        <f t="shared" si="198"/>
        <v>Ind</v>
      </c>
      <c r="H968" s="636" t="s">
        <v>215</v>
      </c>
      <c r="I968" s="481" t="str">
        <f t="shared" si="199"/>
        <v>P12</v>
      </c>
      <c r="J968" s="636" t="str">
        <f>F968</f>
        <v>BYU</v>
      </c>
      <c r="K968" s="565" t="str">
        <f t="shared" si="203"/>
        <v>Southern Cal</v>
      </c>
      <c r="L968" s="639">
        <v>7</v>
      </c>
      <c r="M968" s="634">
        <v>63.5</v>
      </c>
      <c r="N968" s="485" t="str">
        <f>F968</f>
        <v>BYU</v>
      </c>
      <c r="O968" s="640">
        <v>35</v>
      </c>
      <c r="P968" s="668" t="str">
        <f t="shared" si="204"/>
        <v>Southern Cal</v>
      </c>
      <c r="Q968" s="614">
        <v>31</v>
      </c>
      <c r="R968" s="510" t="str">
        <f t="shared" si="205"/>
        <v>Southern Cal</v>
      </c>
      <c r="S968" s="510" t="str">
        <f t="shared" si="206"/>
        <v>BYU</v>
      </c>
      <c r="T968" s="500" t="str">
        <f>J968</f>
        <v>BYU</v>
      </c>
      <c r="U968" s="481" t="str">
        <f t="shared" si="201"/>
        <v>L</v>
      </c>
      <c r="W968" s="643"/>
      <c r="X968" s="492" t="s">
        <v>502</v>
      </c>
      <c r="Y968" s="644"/>
    </row>
    <row r="969" spans="1:26" ht="16" x14ac:dyDescent="0.8">
      <c r="A969" s="485">
        <v>13</v>
      </c>
      <c r="B969" s="636" t="s">
        <v>39</v>
      </c>
      <c r="C969" s="638">
        <v>44527</v>
      </c>
      <c r="D969" s="630">
        <f>20/24</f>
        <v>0.83333333333333337</v>
      </c>
      <c r="E969" s="481"/>
      <c r="F969" s="636" t="s">
        <v>193</v>
      </c>
      <c r="G969" s="481" t="str">
        <f t="shared" si="198"/>
        <v>Ind</v>
      </c>
      <c r="H969" s="636" t="s">
        <v>41</v>
      </c>
      <c r="I969" s="481" t="str">
        <f t="shared" si="199"/>
        <v>P12</v>
      </c>
      <c r="J969" s="636" t="str">
        <f>F969</f>
        <v>Notre Dame</v>
      </c>
      <c r="K969" s="565" t="str">
        <f t="shared" si="203"/>
        <v>Stanford</v>
      </c>
      <c r="L969" s="639">
        <v>19.5</v>
      </c>
      <c r="M969" s="634">
        <v>52.5</v>
      </c>
      <c r="N969" s="485" t="str">
        <f>F969</f>
        <v>Notre Dame</v>
      </c>
      <c r="O969" s="640">
        <v>45</v>
      </c>
      <c r="P969" s="668" t="str">
        <f t="shared" si="204"/>
        <v>Stanford</v>
      </c>
      <c r="Q969" s="614">
        <v>14</v>
      </c>
      <c r="R969" s="510" t="str">
        <f t="shared" si="205"/>
        <v>Notre Dame</v>
      </c>
      <c r="S969" s="510" t="str">
        <f t="shared" si="206"/>
        <v>Stanford</v>
      </c>
      <c r="T969" s="500" t="str">
        <f>K969</f>
        <v>Stanford</v>
      </c>
      <c r="U969" s="481" t="str">
        <f t="shared" si="201"/>
        <v>L</v>
      </c>
      <c r="W969" s="643"/>
      <c r="X969" s="492" t="s">
        <v>502</v>
      </c>
      <c r="Y969" s="644"/>
    </row>
    <row r="970" spans="1:26" ht="16" x14ac:dyDescent="0.8">
      <c r="A970" s="485">
        <v>13</v>
      </c>
      <c r="B970" s="636" t="s">
        <v>39</v>
      </c>
      <c r="C970" s="638">
        <v>44527</v>
      </c>
      <c r="D970" s="630">
        <f>22.5/24</f>
        <v>0.9375</v>
      </c>
      <c r="E970" s="481" t="s">
        <v>77</v>
      </c>
      <c r="F970" s="636" t="s">
        <v>133</v>
      </c>
      <c r="G970" s="481" t="str">
        <f t="shared" si="198"/>
        <v>P12</v>
      </c>
      <c r="H970" s="636" t="s">
        <v>237</v>
      </c>
      <c r="I970" s="481" t="str">
        <f t="shared" si="199"/>
        <v>P12</v>
      </c>
      <c r="J970" s="636" t="str">
        <f>H970</f>
        <v>UCLA</v>
      </c>
      <c r="K970" s="565" t="str">
        <f t="shared" si="203"/>
        <v>California</v>
      </c>
      <c r="L970" s="639">
        <v>6.5</v>
      </c>
      <c r="M970" s="634">
        <v>57.5</v>
      </c>
      <c r="N970" s="485" t="str">
        <f>H970</f>
        <v>UCLA</v>
      </c>
      <c r="O970" s="640">
        <v>42</v>
      </c>
      <c r="P970" s="668" t="str">
        <f t="shared" si="204"/>
        <v>California</v>
      </c>
      <c r="Q970" s="614">
        <v>14</v>
      </c>
      <c r="R970" s="510" t="str">
        <f t="shared" si="205"/>
        <v>UCLA</v>
      </c>
      <c r="S970" s="510" t="str">
        <f t="shared" si="206"/>
        <v>California</v>
      </c>
      <c r="T970" s="500" t="str">
        <f>J970</f>
        <v>UCLA</v>
      </c>
      <c r="U970" s="481" t="str">
        <f t="shared" si="201"/>
        <v>W</v>
      </c>
      <c r="V970" s="492" t="str">
        <f>H970</f>
        <v>UCLA</v>
      </c>
      <c r="W970" s="643">
        <v>34</v>
      </c>
      <c r="X970" s="492" t="str">
        <f>IF(+V970=F970,H970,F970)</f>
        <v>California</v>
      </c>
      <c r="Y970" s="644">
        <v>10</v>
      </c>
    </row>
    <row r="971" spans="1:26" ht="16" x14ac:dyDescent="0.8">
      <c r="A971" s="485">
        <v>13</v>
      </c>
      <c r="B971" s="636" t="s">
        <v>39</v>
      </c>
      <c r="C971" s="638">
        <v>44527</v>
      </c>
      <c r="D971" s="630">
        <f>14.5/24</f>
        <v>0.60416666666666663</v>
      </c>
      <c r="E971" s="481"/>
      <c r="F971" s="636" t="s">
        <v>223</v>
      </c>
      <c r="G971" s="481" t="str">
        <f t="shared" si="198"/>
        <v>SB</v>
      </c>
      <c r="H971" s="636" t="s">
        <v>225</v>
      </c>
      <c r="I971" s="481" t="str">
        <f t="shared" si="199"/>
        <v>SB</v>
      </c>
      <c r="J971" s="636" t="str">
        <f>H971</f>
        <v>Appalachian State</v>
      </c>
      <c r="K971" s="565" t="str">
        <f t="shared" si="203"/>
        <v>Georgia Southern</v>
      </c>
      <c r="L971" s="639">
        <v>24.5</v>
      </c>
      <c r="M971" s="634">
        <v>55.5</v>
      </c>
      <c r="N971" s="485" t="str">
        <f>H971</f>
        <v>Appalachian State</v>
      </c>
      <c r="O971" s="640">
        <v>27</v>
      </c>
      <c r="P971" s="668" t="str">
        <f t="shared" si="204"/>
        <v>Georgia Southern</v>
      </c>
      <c r="Q971" s="614">
        <v>3</v>
      </c>
      <c r="R971" s="510" t="str">
        <f t="shared" si="205"/>
        <v>Georgia Southern</v>
      </c>
      <c r="S971" s="510" t="str">
        <f t="shared" si="206"/>
        <v>Appalachian State</v>
      </c>
      <c r="T971" s="500" t="str">
        <f>K971</f>
        <v>Georgia Southern</v>
      </c>
      <c r="U971" s="481" t="str">
        <f t="shared" si="201"/>
        <v>W</v>
      </c>
      <c r="V971" s="492" t="str">
        <f>H971</f>
        <v>Appalachian State</v>
      </c>
      <c r="W971" s="643">
        <v>34</v>
      </c>
      <c r="X971" s="492" t="str">
        <f>IF(+V971=F971,H971,F971)</f>
        <v>Georgia Southern</v>
      </c>
      <c r="Y971" s="644">
        <v>26</v>
      </c>
    </row>
    <row r="972" spans="1:26" ht="16" x14ac:dyDescent="0.8">
      <c r="A972" s="485">
        <v>13</v>
      </c>
      <c r="B972" s="636" t="s">
        <v>39</v>
      </c>
      <c r="C972" s="638">
        <v>44527</v>
      </c>
      <c r="D972" s="630">
        <f>14/24</f>
        <v>0.58333333333333337</v>
      </c>
      <c r="E972" s="481"/>
      <c r="F972" s="636" t="s">
        <v>220</v>
      </c>
      <c r="G972" s="481" t="str">
        <f t="shared" si="198"/>
        <v>SB</v>
      </c>
      <c r="H972" s="636" t="s">
        <v>150</v>
      </c>
      <c r="I972" s="481" t="str">
        <f t="shared" si="199"/>
        <v>SB</v>
      </c>
      <c r="J972" s="636" t="str">
        <f>H972</f>
        <v>Arkansas State</v>
      </c>
      <c r="K972" s="565" t="str">
        <f t="shared" si="203"/>
        <v>Texas State</v>
      </c>
      <c r="L972" s="639">
        <v>2.5</v>
      </c>
      <c r="M972" s="634">
        <v>62.5</v>
      </c>
      <c r="N972" s="485" t="str">
        <f>F972</f>
        <v>Texas State</v>
      </c>
      <c r="O972" s="640">
        <v>24</v>
      </c>
      <c r="P972" s="668" t="str">
        <f t="shared" si="204"/>
        <v>Arkansas State</v>
      </c>
      <c r="Q972" s="614">
        <v>22</v>
      </c>
      <c r="R972" s="510" t="str">
        <f t="shared" si="205"/>
        <v>Texas State</v>
      </c>
      <c r="S972" s="510" t="str">
        <f t="shared" si="206"/>
        <v>Arkansas State</v>
      </c>
      <c r="T972" s="500" t="str">
        <f>H972</f>
        <v>Arkansas State</v>
      </c>
      <c r="U972" s="481" t="str">
        <f t="shared" si="201"/>
        <v>L</v>
      </c>
      <c r="V972" s="492" t="str">
        <f>F972</f>
        <v>Texas State</v>
      </c>
      <c r="W972" s="643">
        <v>47</v>
      </c>
      <c r="X972" s="492" t="str">
        <f>IF(+V972=F972,H972,F972)</f>
        <v>Arkansas State</v>
      </c>
      <c r="Y972" s="644">
        <v>45</v>
      </c>
    </row>
    <row r="973" spans="1:26" ht="16" x14ac:dyDescent="0.8">
      <c r="A973" s="485">
        <v>13</v>
      </c>
      <c r="B973" s="636" t="s">
        <v>39</v>
      </c>
      <c r="C973" s="638">
        <v>44527</v>
      </c>
      <c r="D973" s="630">
        <f>14/24</f>
        <v>0.58333333333333337</v>
      </c>
      <c r="E973" s="481"/>
      <c r="F973" s="636" t="s">
        <v>198</v>
      </c>
      <c r="G973" s="481" t="str">
        <f t="shared" si="198"/>
        <v>SB</v>
      </c>
      <c r="H973" s="636" t="s">
        <v>91</v>
      </c>
      <c r="I973" s="481" t="str">
        <f t="shared" si="199"/>
        <v>SB</v>
      </c>
      <c r="J973" s="636" t="str">
        <f>H973</f>
        <v>Georgia State</v>
      </c>
      <c r="K973" s="565" t="str">
        <f t="shared" si="203"/>
        <v>Troy</v>
      </c>
      <c r="L973" s="639">
        <v>6.5</v>
      </c>
      <c r="M973" s="634">
        <v>50.5</v>
      </c>
      <c r="N973" s="485" t="str">
        <f>H973</f>
        <v>Georgia State</v>
      </c>
      <c r="O973" s="640">
        <v>37</v>
      </c>
      <c r="P973" s="668" t="str">
        <f t="shared" si="204"/>
        <v>Troy</v>
      </c>
      <c r="Q973" s="614">
        <v>10</v>
      </c>
      <c r="R973" s="510" t="str">
        <f t="shared" si="205"/>
        <v>Georgia State</v>
      </c>
      <c r="S973" s="510" t="str">
        <f t="shared" si="206"/>
        <v>Troy</v>
      </c>
      <c r="T973" s="500" t="str">
        <f>J973</f>
        <v>Georgia State</v>
      </c>
      <c r="U973" s="481" t="str">
        <f t="shared" si="201"/>
        <v>W</v>
      </c>
      <c r="V973" s="492" t="str">
        <f>H973</f>
        <v>Georgia State</v>
      </c>
      <c r="W973" s="643">
        <v>36</v>
      </c>
      <c r="X973" s="492" t="str">
        <f>IF(+V973=F973,H973,F973)</f>
        <v>Troy</v>
      </c>
      <c r="Y973" s="644">
        <v>34</v>
      </c>
    </row>
    <row r="974" spans="1:26" ht="16" x14ac:dyDescent="0.8">
      <c r="A974" s="485">
        <v>13</v>
      </c>
      <c r="B974" s="636" t="s">
        <v>39</v>
      </c>
      <c r="C974" s="638">
        <v>44527</v>
      </c>
      <c r="D974" s="630">
        <f>16/24</f>
        <v>0.66666666666666663</v>
      </c>
      <c r="E974" s="481" t="s">
        <v>102</v>
      </c>
      <c r="F974" s="636" t="s">
        <v>64</v>
      </c>
      <c r="G974" s="481" t="str">
        <f t="shared" si="198"/>
        <v>SB</v>
      </c>
      <c r="H974" s="636" t="s">
        <v>222</v>
      </c>
      <c r="I974" s="481" t="str">
        <f t="shared" si="199"/>
        <v>SB</v>
      </c>
      <c r="J974" s="636" t="str">
        <f>H974</f>
        <v>UL Lafayette</v>
      </c>
      <c r="K974" s="565" t="str">
        <f t="shared" si="203"/>
        <v>UL Monroe</v>
      </c>
      <c r="L974" s="639">
        <v>21.5</v>
      </c>
      <c r="M974" s="634">
        <v>54.5</v>
      </c>
      <c r="N974" s="485" t="str">
        <f>H974</f>
        <v>UL Lafayette</v>
      </c>
      <c r="O974" s="640">
        <v>21</v>
      </c>
      <c r="P974" s="668" t="str">
        <f t="shared" si="204"/>
        <v>UL Monroe</v>
      </c>
      <c r="Q974" s="614">
        <v>16</v>
      </c>
      <c r="R974" s="510" t="str">
        <f t="shared" si="205"/>
        <v>UL Monroe</v>
      </c>
      <c r="S974" s="510" t="str">
        <f t="shared" si="206"/>
        <v>UL Lafayette</v>
      </c>
      <c r="T974" s="500" t="str">
        <f>F974</f>
        <v>UL Monroe</v>
      </c>
      <c r="U974" s="481" t="str">
        <f t="shared" si="201"/>
        <v>W</v>
      </c>
      <c r="V974" s="492" t="str">
        <f>H974</f>
        <v>UL Lafayette</v>
      </c>
      <c r="W974" s="643">
        <v>70</v>
      </c>
      <c r="X974" s="492" t="str">
        <f>IF(+V974=F974,H974,F974)</f>
        <v>UL Monroe</v>
      </c>
      <c r="Y974" s="644">
        <v>20</v>
      </c>
    </row>
    <row r="975" spans="1:26" ht="16" x14ac:dyDescent="0.8">
      <c r="A975" s="485">
        <v>13</v>
      </c>
      <c r="B975" s="636" t="s">
        <v>39</v>
      </c>
      <c r="C975" s="638">
        <v>44527</v>
      </c>
      <c r="D975" s="630">
        <f>15.5/24</f>
        <v>0.64583333333333337</v>
      </c>
      <c r="E975" s="481" t="s">
        <v>345</v>
      </c>
      <c r="F975" s="636" t="s">
        <v>125</v>
      </c>
      <c r="G975" s="481" t="str">
        <f t="shared" si="198"/>
        <v>SEC</v>
      </c>
      <c r="H975" s="636" t="s">
        <v>224</v>
      </c>
      <c r="I975" s="481" t="str">
        <f t="shared" si="199"/>
        <v>SEC</v>
      </c>
      <c r="J975" s="636" t="str">
        <f>F975</f>
        <v>Alabama</v>
      </c>
      <c r="K975" s="565" t="str">
        <f t="shared" si="203"/>
        <v>Auburn</v>
      </c>
      <c r="L975" s="639">
        <v>19.5</v>
      </c>
      <c r="M975" s="634">
        <v>55.5</v>
      </c>
      <c r="N975" s="485" t="str">
        <f>F975</f>
        <v>Alabama</v>
      </c>
      <c r="O975" s="640">
        <v>24</v>
      </c>
      <c r="P975" s="668" t="str">
        <f t="shared" si="204"/>
        <v>Auburn</v>
      </c>
      <c r="Q975" s="614">
        <v>22</v>
      </c>
      <c r="R975" s="510" t="str">
        <f t="shared" si="205"/>
        <v>Auburn</v>
      </c>
      <c r="S975" s="510" t="str">
        <f t="shared" si="206"/>
        <v>Alabama</v>
      </c>
      <c r="T975" s="500" t="str">
        <f>K975</f>
        <v>Auburn</v>
      </c>
      <c r="U975" s="481" t="str">
        <f t="shared" si="201"/>
        <v>W</v>
      </c>
      <c r="V975" s="492" t="str">
        <f>F975</f>
        <v>Alabama</v>
      </c>
      <c r="W975" s="643">
        <v>42</v>
      </c>
      <c r="X975" s="492" t="str">
        <f>IF(+V975=F975,H975,F975)</f>
        <v>Auburn</v>
      </c>
      <c r="Y975" s="644">
        <v>13</v>
      </c>
    </row>
    <row r="976" spans="1:26" ht="16" x14ac:dyDescent="0.8">
      <c r="A976" s="485">
        <v>13</v>
      </c>
      <c r="B976" s="636" t="s">
        <v>39</v>
      </c>
      <c r="C976" s="638">
        <v>44527</v>
      </c>
      <c r="D976" s="630">
        <f>12/24</f>
        <v>0.5</v>
      </c>
      <c r="E976" s="481" t="s">
        <v>40</v>
      </c>
      <c r="F976" s="636" t="s">
        <v>126</v>
      </c>
      <c r="G976" s="481" t="str">
        <f t="shared" si="198"/>
        <v>ACC</v>
      </c>
      <c r="H976" s="636" t="s">
        <v>146</v>
      </c>
      <c r="I976" s="481" t="str">
        <f t="shared" si="199"/>
        <v>SEC</v>
      </c>
      <c r="J976" s="636" t="str">
        <f>H976</f>
        <v>Florida</v>
      </c>
      <c r="K976" s="565" t="str">
        <f t="shared" si="203"/>
        <v>Florida State</v>
      </c>
      <c r="L976" s="639">
        <v>2.5</v>
      </c>
      <c r="M976" s="634">
        <v>59.5</v>
      </c>
      <c r="N976" s="485" t="str">
        <f>H976</f>
        <v>Florida</v>
      </c>
      <c r="O976" s="640">
        <v>24</v>
      </c>
      <c r="P976" s="668" t="str">
        <f t="shared" si="204"/>
        <v>Florida State</v>
      </c>
      <c r="Q976" s="614">
        <v>21</v>
      </c>
      <c r="R976" s="510" t="str">
        <f t="shared" si="205"/>
        <v>Florida</v>
      </c>
      <c r="S976" s="510" t="str">
        <f t="shared" si="206"/>
        <v>Florida State</v>
      </c>
      <c r="T976" s="500" t="str">
        <f>K976</f>
        <v>Florida State</v>
      </c>
      <c r="U976" s="481" t="str">
        <f t="shared" si="201"/>
        <v>L</v>
      </c>
      <c r="W976" s="643"/>
      <c r="X976" s="492" t="s">
        <v>502</v>
      </c>
      <c r="Y976" s="644"/>
    </row>
    <row r="977" spans="1:25" ht="16" x14ac:dyDescent="0.8">
      <c r="A977" s="485">
        <v>13</v>
      </c>
      <c r="B977" s="636" t="s">
        <v>39</v>
      </c>
      <c r="C977" s="638">
        <v>44527</v>
      </c>
      <c r="D977" s="630">
        <f>19.5/24</f>
        <v>0.8125</v>
      </c>
      <c r="E977" s="481" t="s">
        <v>92</v>
      </c>
      <c r="F977" s="636" t="s">
        <v>122</v>
      </c>
      <c r="G977" s="481" t="str">
        <f t="shared" si="198"/>
        <v>ACC</v>
      </c>
      <c r="H977" s="636" t="s">
        <v>135</v>
      </c>
      <c r="I977" s="481" t="str">
        <f t="shared" si="199"/>
        <v>SEC</v>
      </c>
      <c r="J977" s="636" t="str">
        <f>F977</f>
        <v>Clemson</v>
      </c>
      <c r="K977" s="565" t="str">
        <f t="shared" si="203"/>
        <v>South Carolina</v>
      </c>
      <c r="L977" s="639">
        <v>11.5</v>
      </c>
      <c r="M977" s="634">
        <v>52.5</v>
      </c>
      <c r="N977" s="485" t="str">
        <f>F977</f>
        <v>Clemson</v>
      </c>
      <c r="O977" s="640">
        <v>30</v>
      </c>
      <c r="P977" s="668" t="str">
        <f t="shared" si="204"/>
        <v>South Carolina</v>
      </c>
      <c r="Q977" s="614">
        <v>0</v>
      </c>
      <c r="R977" s="510" t="str">
        <f t="shared" si="205"/>
        <v>Clemson</v>
      </c>
      <c r="S977" s="510" t="str">
        <f t="shared" si="206"/>
        <v>South Carolina</v>
      </c>
      <c r="T977" s="500" t="str">
        <f>J977</f>
        <v>Clemson</v>
      </c>
      <c r="U977" s="481" t="str">
        <f t="shared" si="201"/>
        <v>W</v>
      </c>
      <c r="W977" s="643"/>
      <c r="X977" s="492" t="s">
        <v>502</v>
      </c>
      <c r="Y977" s="644"/>
    </row>
    <row r="978" spans="1:25" ht="16" x14ac:dyDescent="0.8">
      <c r="A978" s="485">
        <v>13</v>
      </c>
      <c r="B978" s="636" t="s">
        <v>39</v>
      </c>
      <c r="C978" s="638">
        <v>44527</v>
      </c>
      <c r="D978" s="630">
        <f>15.75/24</f>
        <v>0.65625</v>
      </c>
      <c r="E978" s="481" t="s">
        <v>92</v>
      </c>
      <c r="F978" s="636" t="s">
        <v>175</v>
      </c>
      <c r="G978" s="481" t="str">
        <f t="shared" si="198"/>
        <v>SEC</v>
      </c>
      <c r="H978" s="636" t="s">
        <v>239</v>
      </c>
      <c r="I978" s="481" t="str">
        <f t="shared" si="199"/>
        <v>SEC</v>
      </c>
      <c r="J978" s="636" t="str">
        <f>H978</f>
        <v>Tennessee</v>
      </c>
      <c r="K978" s="565" t="str">
        <f t="shared" si="203"/>
        <v>Vanderbilt</v>
      </c>
      <c r="L978" s="639">
        <v>31.5</v>
      </c>
      <c r="M978" s="634">
        <v>62.5</v>
      </c>
      <c r="N978" s="485" t="str">
        <f>H978</f>
        <v>Tennessee</v>
      </c>
      <c r="O978" s="640">
        <v>45</v>
      </c>
      <c r="P978" s="668" t="str">
        <f t="shared" si="204"/>
        <v>Vanderbilt</v>
      </c>
      <c r="Q978" s="614">
        <v>21</v>
      </c>
      <c r="R978" s="510" t="str">
        <f t="shared" si="205"/>
        <v>Vanderbilt</v>
      </c>
      <c r="S978" s="510" t="str">
        <f t="shared" si="206"/>
        <v>Tennessee</v>
      </c>
      <c r="T978" s="500" t="str">
        <f>J978</f>
        <v>Tennessee</v>
      </c>
      <c r="U978" s="481" t="str">
        <f t="shared" si="201"/>
        <v>L</v>
      </c>
      <c r="V978" s="492" t="str">
        <f>H978</f>
        <v>Tennessee</v>
      </c>
      <c r="W978" s="643">
        <v>42</v>
      </c>
      <c r="X978" s="492" t="str">
        <f>IF(+V978=F978,H978,F978)</f>
        <v>Vanderbilt</v>
      </c>
      <c r="Y978" s="644">
        <v>17</v>
      </c>
    </row>
    <row r="979" spans="1:25" ht="16" x14ac:dyDescent="0.8">
      <c r="A979" s="485">
        <v>13</v>
      </c>
      <c r="B979" s="636" t="s">
        <v>39</v>
      </c>
      <c r="C979" s="638">
        <v>44527</v>
      </c>
      <c r="D979" s="630">
        <f>19/24</f>
        <v>0.79166666666666663</v>
      </c>
      <c r="E979" s="481" t="s">
        <v>40</v>
      </c>
      <c r="F979" s="636" t="s">
        <v>190</v>
      </c>
      <c r="G979" s="481" t="str">
        <f t="shared" si="198"/>
        <v>SEC</v>
      </c>
      <c r="H979" s="636" t="s">
        <v>236</v>
      </c>
      <c r="I979" s="481" t="str">
        <f t="shared" si="199"/>
        <v>SEC</v>
      </c>
      <c r="J979" s="636" t="str">
        <f>H979</f>
        <v>Texas A&amp;M</v>
      </c>
      <c r="K979" s="565" t="str">
        <f t="shared" ref="K979" si="207">IF(+J979=F979,H979,F979)</f>
        <v>LSU</v>
      </c>
      <c r="L979" s="639">
        <v>6.5</v>
      </c>
      <c r="M979" s="634">
        <v>45.5</v>
      </c>
      <c r="N979" s="485" t="str">
        <f>F979</f>
        <v>LSU</v>
      </c>
      <c r="O979" s="640">
        <v>27</v>
      </c>
      <c r="P979" s="668" t="str">
        <f t="shared" si="204"/>
        <v>Texas A&amp;M</v>
      </c>
      <c r="Q979" s="614">
        <v>24</v>
      </c>
      <c r="R979" s="510" t="str">
        <f t="shared" ref="R979" si="208">IF(+N979=K979,+N979,IF(+O979-Q979&lt;L979,+K979,+J979))</f>
        <v>LSU</v>
      </c>
      <c r="S979" s="510" t="str">
        <f t="shared" ref="S979" si="209">IF(+R979=J979,+K979,+J979)</f>
        <v>Texas A&amp;M</v>
      </c>
      <c r="T979" s="500" t="str">
        <f>H979</f>
        <v>Texas A&amp;M</v>
      </c>
      <c r="U979" s="481" t="str">
        <f t="shared" si="201"/>
        <v>L</v>
      </c>
      <c r="V979" s="492" t="str">
        <f>H979</f>
        <v>Texas A&amp;M</v>
      </c>
      <c r="W979" s="643">
        <v>20</v>
      </c>
      <c r="X979" s="492" t="str">
        <f>IF(+V979=F979,H979,F979)</f>
        <v>LSU</v>
      </c>
      <c r="Y979" s="644">
        <v>7</v>
      </c>
    </row>
    <row r="980" spans="1:25" ht="16" x14ac:dyDescent="0.8">
      <c r="A980" s="485">
        <v>14</v>
      </c>
      <c r="B980" s="636" t="s">
        <v>95</v>
      </c>
      <c r="C980" s="638">
        <v>44533</v>
      </c>
      <c r="D980" s="630">
        <f>20/24</f>
        <v>0.83333333333333337</v>
      </c>
      <c r="E980" s="481" t="s">
        <v>145</v>
      </c>
      <c r="F980" s="636" t="s">
        <v>213</v>
      </c>
      <c r="G980" s="481" t="str">
        <f t="shared" ref="G980:G991" si="210">VLOOKUP(+F980,$F$995:$G$1242,2,FALSE)</f>
        <v>P12</v>
      </c>
      <c r="H980" s="636" t="s">
        <v>88</v>
      </c>
      <c r="I980" s="481" t="str">
        <f t="shared" ref="I980:I991" si="211">VLOOKUP(+H980,$F$995:$G$1242,2,FALSE)</f>
        <v>P12</v>
      </c>
      <c r="J980" s="636" t="str">
        <f>H980</f>
        <v>Utah</v>
      </c>
      <c r="K980" s="565" t="str">
        <f t="shared" ref="K980" si="212">IF(+J980=F980,H980,F980)</f>
        <v>Oregon</v>
      </c>
      <c r="L980" s="639">
        <v>2.5</v>
      </c>
      <c r="M980" s="634">
        <v>59.5</v>
      </c>
      <c r="N980" s="485" t="str">
        <f>J980</f>
        <v>Utah</v>
      </c>
      <c r="O980" s="640">
        <v>38</v>
      </c>
      <c r="P980" s="668" t="str">
        <f t="shared" ref="P980" si="213">IF(+N980=F980,H980,F980)</f>
        <v>Oregon</v>
      </c>
      <c r="Q980" s="614">
        <v>10</v>
      </c>
      <c r="R980" s="510" t="str">
        <f t="shared" ref="R980" si="214">IF(+N980=K980,+N980,IF(+O980-Q980&lt;L980,+K980,+J980))</f>
        <v>Utah</v>
      </c>
      <c r="S980" s="510" t="str">
        <f t="shared" ref="S980" si="215">IF(+R980=J980,+K980,+J980)</f>
        <v>Oregon</v>
      </c>
      <c r="T980" s="500" t="str">
        <f>J980</f>
        <v>Utah</v>
      </c>
      <c r="U980" s="481" t="str">
        <f t="shared" ref="U980" si="216">IF($N980=$J980,IF($O980-$Q980=$L980,"T",IF($R980=T980,"W","L")),IF($R980=T980,"W","L"))</f>
        <v>W</v>
      </c>
      <c r="W980" s="643"/>
      <c r="X980" s="492" t="str">
        <f>IF(+V980=F980,H980,F980)</f>
        <v>Oregon</v>
      </c>
      <c r="Y980" s="644"/>
    </row>
    <row r="981" spans="1:25" ht="16" x14ac:dyDescent="0.8">
      <c r="A981" s="485">
        <v>14</v>
      </c>
      <c r="B981" s="636" t="s">
        <v>95</v>
      </c>
      <c r="C981" s="638">
        <v>44533</v>
      </c>
      <c r="D981" s="630">
        <f>19/24</f>
        <v>0.79166666666666663</v>
      </c>
      <c r="E981" s="481" t="s">
        <v>52</v>
      </c>
      <c r="F981" s="636" t="s">
        <v>189</v>
      </c>
      <c r="G981" s="481" t="str">
        <f t="shared" si="210"/>
        <v>CUSA</v>
      </c>
      <c r="H981" s="636" t="s">
        <v>187</v>
      </c>
      <c r="I981" s="481" t="str">
        <f t="shared" si="211"/>
        <v>CUSA</v>
      </c>
      <c r="J981" s="636" t="str">
        <f>F981</f>
        <v>Western Kentucky</v>
      </c>
      <c r="K981" s="565" t="str">
        <f t="shared" ref="K981:K990" si="217">IF(+J981=F981,H981,F981)</f>
        <v>UT San Antonio</v>
      </c>
      <c r="L981" s="639">
        <v>1.5</v>
      </c>
      <c r="M981" s="634">
        <v>72.5</v>
      </c>
      <c r="N981" s="668" t="str">
        <f>K981</f>
        <v>UT San Antonio</v>
      </c>
      <c r="O981" s="640">
        <v>49</v>
      </c>
      <c r="P981" s="668" t="str">
        <f t="shared" ref="P981:P990" si="218">IF(+N981=F981,H981,F981)</f>
        <v>Western Kentucky</v>
      </c>
      <c r="Q981" s="614">
        <v>41</v>
      </c>
      <c r="R981" s="917" t="str">
        <f t="shared" ref="R981:R990" si="219">IF(+N981=K981,+N981,IF(+O981-Q981&lt;L981,+K981,+J981))</f>
        <v>UT San Antonio</v>
      </c>
      <c r="S981" s="917" t="str">
        <f t="shared" ref="S981:S990" si="220">IF(+R981=J981,+K981,+J981)</f>
        <v>Western Kentucky</v>
      </c>
      <c r="T981" s="500" t="str">
        <f>K981</f>
        <v>UT San Antonio</v>
      </c>
      <c r="U981" s="481" t="str">
        <f t="shared" ref="U981:U990" si="221">IF($N981=$J981,IF($O981-$Q981=$L981,"T",IF($R981=T981,"W","L")),IF($R981=T981,"W","L"))</f>
        <v>W</v>
      </c>
      <c r="W981" s="643"/>
      <c r="Y981" s="644"/>
    </row>
    <row r="982" spans="1:25" ht="16" x14ac:dyDescent="0.8">
      <c r="A982" s="485">
        <v>14</v>
      </c>
      <c r="B982" s="636" t="s">
        <v>39</v>
      </c>
      <c r="C982" s="638">
        <v>44534</v>
      </c>
      <c r="D982" s="630">
        <f>12/24</f>
        <v>0.5</v>
      </c>
      <c r="E982" s="481" t="s">
        <v>145</v>
      </c>
      <c r="F982" s="636" t="s">
        <v>156</v>
      </c>
      <c r="G982" s="481" t="str">
        <f t="shared" si="210"/>
        <v>B12</v>
      </c>
      <c r="H982" s="636" t="s">
        <v>79</v>
      </c>
      <c r="I982" s="481" t="str">
        <f t="shared" si="211"/>
        <v>B12</v>
      </c>
      <c r="J982" s="636" t="str">
        <f>H982</f>
        <v>Oklahoma State</v>
      </c>
      <c r="K982" s="565" t="str">
        <f t="shared" si="217"/>
        <v>Baylor</v>
      </c>
      <c r="L982" s="639">
        <v>5.5</v>
      </c>
      <c r="M982" s="634">
        <v>46.5</v>
      </c>
      <c r="N982" s="668" t="str">
        <f>K982</f>
        <v>Baylor</v>
      </c>
      <c r="O982" s="640">
        <v>21</v>
      </c>
      <c r="P982" s="668" t="str">
        <f t="shared" si="218"/>
        <v>Oklahoma State</v>
      </c>
      <c r="Q982" s="614">
        <v>16</v>
      </c>
      <c r="R982" s="917" t="str">
        <f t="shared" si="219"/>
        <v>Baylor</v>
      </c>
      <c r="S982" s="917" t="str">
        <f t="shared" si="220"/>
        <v>Oklahoma State</v>
      </c>
      <c r="T982" s="500" t="str">
        <f>J982</f>
        <v>Oklahoma State</v>
      </c>
      <c r="U982" s="481" t="str">
        <f t="shared" si="221"/>
        <v>L</v>
      </c>
      <c r="W982" s="643"/>
      <c r="Y982" s="644"/>
    </row>
    <row r="983" spans="1:25" ht="16" x14ac:dyDescent="0.8">
      <c r="A983" s="485">
        <v>14</v>
      </c>
      <c r="B983" s="636" t="s">
        <v>39</v>
      </c>
      <c r="C983" s="638">
        <v>44534</v>
      </c>
      <c r="D983" s="630">
        <f>15/24</f>
        <v>0.625</v>
      </c>
      <c r="E983" s="481" t="s">
        <v>127</v>
      </c>
      <c r="F983" s="636" t="s">
        <v>100</v>
      </c>
      <c r="G983" s="481" t="str">
        <f t="shared" si="210"/>
        <v>MWC</v>
      </c>
      <c r="H983" s="636" t="s">
        <v>206</v>
      </c>
      <c r="I983" s="481" t="str">
        <f t="shared" si="211"/>
        <v>MWC</v>
      </c>
      <c r="J983" s="636" t="str">
        <f>H983</f>
        <v>San Diego State</v>
      </c>
      <c r="K983" s="565" t="str">
        <f t="shared" si="217"/>
        <v>Utah State</v>
      </c>
      <c r="L983" s="639">
        <v>6</v>
      </c>
      <c r="M983" s="634">
        <v>50</v>
      </c>
      <c r="N983" s="668" t="str">
        <f>K983</f>
        <v>Utah State</v>
      </c>
      <c r="O983" s="640">
        <v>46</v>
      </c>
      <c r="P983" s="668" t="str">
        <f t="shared" si="218"/>
        <v>San Diego State</v>
      </c>
      <c r="Q983" s="614">
        <v>13</v>
      </c>
      <c r="R983" s="917" t="str">
        <f t="shared" si="219"/>
        <v>Utah State</v>
      </c>
      <c r="S983" s="917" t="str">
        <f t="shared" si="220"/>
        <v>San Diego State</v>
      </c>
      <c r="T983" s="500" t="str">
        <f>J983</f>
        <v>San Diego State</v>
      </c>
      <c r="U983" s="481" t="str">
        <f t="shared" si="221"/>
        <v>L</v>
      </c>
      <c r="W983" s="643"/>
      <c r="Y983" s="644"/>
    </row>
    <row r="984" spans="1:25" ht="16" x14ac:dyDescent="0.8">
      <c r="A984" s="485">
        <v>14</v>
      </c>
      <c r="B984" s="636" t="s">
        <v>39</v>
      </c>
      <c r="C984" s="638">
        <v>44534</v>
      </c>
      <c r="D984" s="630">
        <f>12/24</f>
        <v>0.5</v>
      </c>
      <c r="E984" s="481" t="s">
        <v>40</v>
      </c>
      <c r="F984" s="636" t="s">
        <v>121</v>
      </c>
      <c r="G984" s="481" t="str">
        <f t="shared" si="210"/>
        <v>MAC</v>
      </c>
      <c r="H984" s="636" t="s">
        <v>110</v>
      </c>
      <c r="I984" s="481" t="str">
        <f t="shared" si="211"/>
        <v>MAC</v>
      </c>
      <c r="J984" s="636" t="str">
        <f>F984</f>
        <v>Kent State</v>
      </c>
      <c r="K984" s="565" t="str">
        <f t="shared" si="217"/>
        <v>Northern Illinois</v>
      </c>
      <c r="L984" s="639">
        <v>2.5</v>
      </c>
      <c r="M984" s="634">
        <v>73.5</v>
      </c>
      <c r="N984" s="668" t="str">
        <f>K984</f>
        <v>Northern Illinois</v>
      </c>
      <c r="O984" s="640">
        <v>41</v>
      </c>
      <c r="P984" s="668" t="str">
        <f t="shared" si="218"/>
        <v>Kent State</v>
      </c>
      <c r="Q984" s="614">
        <v>23</v>
      </c>
      <c r="R984" s="917" t="str">
        <f t="shared" si="219"/>
        <v>Northern Illinois</v>
      </c>
      <c r="S984" s="917" t="str">
        <f t="shared" si="220"/>
        <v>Kent State</v>
      </c>
      <c r="T984" s="500" t="str">
        <f>J984</f>
        <v>Kent State</v>
      </c>
      <c r="U984" s="481" t="str">
        <f t="shared" si="221"/>
        <v>L</v>
      </c>
      <c r="W984" s="643"/>
      <c r="Y984" s="644"/>
    </row>
    <row r="985" spans="1:25" ht="16" x14ac:dyDescent="0.8">
      <c r="A985" s="485">
        <v>14</v>
      </c>
      <c r="B985" s="636" t="s">
        <v>39</v>
      </c>
      <c r="C985" s="638">
        <v>44534</v>
      </c>
      <c r="D985" s="630">
        <f>16/24</f>
        <v>0.66666666666666663</v>
      </c>
      <c r="E985" s="481" t="s">
        <v>345</v>
      </c>
      <c r="F985" s="636" t="s">
        <v>226</v>
      </c>
      <c r="G985" s="481" t="str">
        <f t="shared" si="210"/>
        <v>SEC</v>
      </c>
      <c r="H985" s="636" t="s">
        <v>125</v>
      </c>
      <c r="I985" s="481" t="str">
        <f t="shared" si="211"/>
        <v>SEC</v>
      </c>
      <c r="J985" s="636" t="str">
        <f>F985</f>
        <v>Georgia</v>
      </c>
      <c r="K985" s="565" t="str">
        <f t="shared" si="217"/>
        <v>Alabama</v>
      </c>
      <c r="L985" s="639">
        <v>6.5</v>
      </c>
      <c r="M985" s="634">
        <v>50.5</v>
      </c>
      <c r="N985" s="1183" t="str">
        <f>K985</f>
        <v>Alabama</v>
      </c>
      <c r="O985" s="640">
        <v>41</v>
      </c>
      <c r="P985" s="668" t="str">
        <f t="shared" si="218"/>
        <v>Georgia</v>
      </c>
      <c r="Q985" s="614">
        <v>24</v>
      </c>
      <c r="R985" s="917" t="str">
        <f t="shared" si="219"/>
        <v>Alabama</v>
      </c>
      <c r="S985" s="917" t="str">
        <f t="shared" si="220"/>
        <v>Georgia</v>
      </c>
      <c r="T985" s="500" t="str">
        <f>J985</f>
        <v>Georgia</v>
      </c>
      <c r="U985" s="481" t="str">
        <f t="shared" si="221"/>
        <v>L</v>
      </c>
      <c r="W985" s="643"/>
      <c r="Y985" s="644"/>
    </row>
    <row r="986" spans="1:25" ht="16" x14ac:dyDescent="0.8">
      <c r="A986" s="485">
        <v>14</v>
      </c>
      <c r="B986" s="636" t="s">
        <v>39</v>
      </c>
      <c r="C986" s="638">
        <v>44534</v>
      </c>
      <c r="D986" s="630">
        <f>16/24</f>
        <v>0.66666666666666663</v>
      </c>
      <c r="E986" s="481" t="s">
        <v>145</v>
      </c>
      <c r="F986" s="636" t="s">
        <v>186</v>
      </c>
      <c r="G986" s="481" t="str">
        <f t="shared" si="210"/>
        <v>AAC</v>
      </c>
      <c r="H986" s="636" t="s">
        <v>61</v>
      </c>
      <c r="I986" s="481" t="str">
        <f t="shared" si="211"/>
        <v>AAC</v>
      </c>
      <c r="J986" s="636" t="str">
        <f>H986</f>
        <v>Cincinnati</v>
      </c>
      <c r="K986" s="565" t="str">
        <f t="shared" si="217"/>
        <v>Houston</v>
      </c>
      <c r="L986" s="639">
        <v>10.5</v>
      </c>
      <c r="M986" s="634">
        <v>53.5</v>
      </c>
      <c r="N986" s="485" t="str">
        <f>J986</f>
        <v>Cincinnati</v>
      </c>
      <c r="O986" s="640">
        <v>35</v>
      </c>
      <c r="P986" s="668" t="str">
        <f t="shared" si="218"/>
        <v>Houston</v>
      </c>
      <c r="Q986" s="614">
        <v>20</v>
      </c>
      <c r="R986" s="917" t="str">
        <f t="shared" si="219"/>
        <v>Cincinnati</v>
      </c>
      <c r="S986" s="917" t="str">
        <f t="shared" si="220"/>
        <v>Houston</v>
      </c>
      <c r="T986" s="500" t="str">
        <f>K986</f>
        <v>Houston</v>
      </c>
      <c r="U986" s="481" t="str">
        <f t="shared" si="221"/>
        <v>L</v>
      </c>
      <c r="W986" s="643"/>
      <c r="Y986" s="644"/>
    </row>
    <row r="987" spans="1:25" ht="16" x14ac:dyDescent="0.8">
      <c r="A987" s="485">
        <v>14</v>
      </c>
      <c r="B987" s="636" t="s">
        <v>39</v>
      </c>
      <c r="C987" s="638">
        <v>44534</v>
      </c>
      <c r="D987" s="630">
        <f>15.5/24</f>
        <v>0.64583333333333337</v>
      </c>
      <c r="E987" s="481" t="s">
        <v>40</v>
      </c>
      <c r="F987" s="636" t="s">
        <v>225</v>
      </c>
      <c r="G987" s="481" t="str">
        <f t="shared" si="210"/>
        <v>SB</v>
      </c>
      <c r="H987" s="636" t="s">
        <v>222</v>
      </c>
      <c r="I987" s="481" t="str">
        <f t="shared" si="211"/>
        <v>SB</v>
      </c>
      <c r="J987" s="636" t="str">
        <f>F987</f>
        <v>Appalachian State</v>
      </c>
      <c r="K987" s="565" t="str">
        <f t="shared" si="217"/>
        <v>UL Lafayette</v>
      </c>
      <c r="L987" s="639">
        <v>3</v>
      </c>
      <c r="M987" s="634">
        <v>53</v>
      </c>
      <c r="N987" s="668" t="str">
        <f>K987</f>
        <v>UL Lafayette</v>
      </c>
      <c r="O987" s="640">
        <v>24</v>
      </c>
      <c r="P987" s="668" t="str">
        <f t="shared" si="218"/>
        <v>Appalachian State</v>
      </c>
      <c r="Q987" s="614">
        <v>16</v>
      </c>
      <c r="R987" s="917" t="str">
        <f t="shared" si="219"/>
        <v>UL Lafayette</v>
      </c>
      <c r="S987" s="917" t="str">
        <f t="shared" si="220"/>
        <v>Appalachian State</v>
      </c>
      <c r="T987" s="500" t="str">
        <f>K987</f>
        <v>UL Lafayette</v>
      </c>
      <c r="U987" s="481" t="str">
        <f t="shared" si="221"/>
        <v>W</v>
      </c>
      <c r="W987" s="643"/>
      <c r="Y987" s="644"/>
    </row>
    <row r="988" spans="1:25" ht="16" x14ac:dyDescent="0.8">
      <c r="A988" s="485">
        <v>14</v>
      </c>
      <c r="B988" s="636" t="s">
        <v>39</v>
      </c>
      <c r="C988" s="638">
        <v>44534</v>
      </c>
      <c r="D988" s="630">
        <f>20/24</f>
        <v>0.83333333333333337</v>
      </c>
      <c r="E988" s="481" t="s">
        <v>145</v>
      </c>
      <c r="F988" s="636" t="s">
        <v>138</v>
      </c>
      <c r="G988" s="481" t="str">
        <f t="shared" si="210"/>
        <v>ACC</v>
      </c>
      <c r="H988" s="636" t="s">
        <v>69</v>
      </c>
      <c r="I988" s="481" t="str">
        <f t="shared" si="211"/>
        <v>ACC</v>
      </c>
      <c r="J988" s="636" t="str">
        <f>F988</f>
        <v>Pittsburgh</v>
      </c>
      <c r="K988" s="565" t="str">
        <f t="shared" si="217"/>
        <v>Wake Forest</v>
      </c>
      <c r="L988" s="639">
        <v>3</v>
      </c>
      <c r="M988" s="634">
        <v>72.5</v>
      </c>
      <c r="N988" s="485" t="str">
        <f>J988</f>
        <v>Pittsburgh</v>
      </c>
      <c r="O988" s="640">
        <v>45</v>
      </c>
      <c r="P988" s="668" t="str">
        <f t="shared" si="218"/>
        <v>Wake Forest</v>
      </c>
      <c r="Q988" s="614">
        <v>21</v>
      </c>
      <c r="R988" s="917" t="str">
        <f t="shared" si="219"/>
        <v>Pittsburgh</v>
      </c>
      <c r="S988" s="917" t="str">
        <f t="shared" si="220"/>
        <v>Wake Forest</v>
      </c>
      <c r="T988" s="500" t="str">
        <f>J988</f>
        <v>Pittsburgh</v>
      </c>
      <c r="U988" s="481" t="str">
        <f t="shared" si="221"/>
        <v>W</v>
      </c>
      <c r="W988" s="643"/>
      <c r="Y988" s="644"/>
    </row>
    <row r="989" spans="1:25" ht="16" x14ac:dyDescent="0.8">
      <c r="A989" s="485">
        <v>14</v>
      </c>
      <c r="B989" s="636" t="s">
        <v>39</v>
      </c>
      <c r="C989" s="638">
        <v>44534</v>
      </c>
      <c r="D989" s="630">
        <f>20/24</f>
        <v>0.83333333333333337</v>
      </c>
      <c r="E989" s="481" t="s">
        <v>127</v>
      </c>
      <c r="F989" s="636" t="s">
        <v>147</v>
      </c>
      <c r="G989" s="481" t="str">
        <f t="shared" si="210"/>
        <v>B10</v>
      </c>
      <c r="H989" s="636" t="s">
        <v>144</v>
      </c>
      <c r="I989" s="481" t="str">
        <f t="shared" si="211"/>
        <v>B10</v>
      </c>
      <c r="J989" s="636" t="str">
        <f>F989</f>
        <v>Michigan</v>
      </c>
      <c r="K989" s="565" t="str">
        <f t="shared" si="217"/>
        <v>Iowa</v>
      </c>
      <c r="L989" s="639">
        <v>10.5</v>
      </c>
      <c r="M989" s="634">
        <v>43.5</v>
      </c>
      <c r="N989" s="485" t="str">
        <f>J989</f>
        <v>Michigan</v>
      </c>
      <c r="O989" s="640">
        <v>42</v>
      </c>
      <c r="P989" s="668" t="str">
        <f t="shared" si="218"/>
        <v>Iowa</v>
      </c>
      <c r="Q989" s="614">
        <v>3</v>
      </c>
      <c r="R989" s="917" t="str">
        <f t="shared" si="219"/>
        <v>Michigan</v>
      </c>
      <c r="S989" s="917" t="str">
        <f t="shared" si="220"/>
        <v>Iowa</v>
      </c>
      <c r="T989" s="500" t="str">
        <f>K989</f>
        <v>Iowa</v>
      </c>
      <c r="U989" s="481" t="str">
        <f t="shared" si="221"/>
        <v>L</v>
      </c>
      <c r="W989" s="643"/>
      <c r="Y989" s="644"/>
    </row>
    <row r="990" spans="1:25" ht="16" x14ac:dyDescent="0.8">
      <c r="A990" s="485">
        <v>14</v>
      </c>
      <c r="B990" s="636" t="s">
        <v>39</v>
      </c>
      <c r="C990" s="638">
        <v>44534</v>
      </c>
      <c r="D990" s="630">
        <f>20/24</f>
        <v>0.83333333333333337</v>
      </c>
      <c r="E990" s="481" t="s">
        <v>77</v>
      </c>
      <c r="F990" s="636" t="s">
        <v>215</v>
      </c>
      <c r="G990" s="481" t="str">
        <f t="shared" ref="G990" si="222">VLOOKUP(+F990,$F$995:$G$1242,2,FALSE)</f>
        <v>P12</v>
      </c>
      <c r="H990" s="636" t="s">
        <v>133</v>
      </c>
      <c r="I990" s="481" t="str">
        <f t="shared" ref="I990" si="223">VLOOKUP(+H990,$F$995:$G$1242,2,FALSE)</f>
        <v>P12</v>
      </c>
      <c r="J990" s="636" t="str">
        <f>H990</f>
        <v>California</v>
      </c>
      <c r="K990" s="565" t="str">
        <f t="shared" si="217"/>
        <v>Southern Cal</v>
      </c>
      <c r="L990" s="639">
        <v>4.5</v>
      </c>
      <c r="M990" s="634">
        <v>58.5</v>
      </c>
      <c r="N990" s="485" t="str">
        <f>J990</f>
        <v>California</v>
      </c>
      <c r="O990" s="640">
        <v>24</v>
      </c>
      <c r="P990" s="668" t="str">
        <f t="shared" si="218"/>
        <v>Southern Cal</v>
      </c>
      <c r="Q990" s="614">
        <v>14</v>
      </c>
      <c r="R990" s="917" t="str">
        <f t="shared" si="219"/>
        <v>California</v>
      </c>
      <c r="S990" s="917" t="str">
        <f t="shared" si="220"/>
        <v>Southern Cal</v>
      </c>
      <c r="T990" s="500" t="str">
        <f>J990</f>
        <v>California</v>
      </c>
      <c r="U990" s="481" t="str">
        <f t="shared" si="221"/>
        <v>W</v>
      </c>
      <c r="W990" s="643"/>
      <c r="Y990" s="644"/>
    </row>
    <row r="991" spans="1:25" ht="16" x14ac:dyDescent="0.8">
      <c r="A991" s="485">
        <v>15</v>
      </c>
      <c r="B991" s="636" t="s">
        <v>39</v>
      </c>
      <c r="C991" s="638">
        <v>44541</v>
      </c>
      <c r="D991" s="630">
        <f>15/24</f>
        <v>0.625</v>
      </c>
      <c r="E991" s="481" t="s">
        <v>345</v>
      </c>
      <c r="F991" s="636" t="s">
        <v>103</v>
      </c>
      <c r="G991" s="481" t="str">
        <f t="shared" si="210"/>
        <v>AAC</v>
      </c>
      <c r="H991" s="636" t="s">
        <v>106</v>
      </c>
      <c r="I991" s="481" t="str">
        <f t="shared" si="211"/>
        <v>Ind</v>
      </c>
      <c r="J991" s="636" t="str">
        <f>H991</f>
        <v>Army</v>
      </c>
      <c r="K991" s="565" t="str">
        <f>IF(+J991=F991,H991,F991)</f>
        <v>Navy</v>
      </c>
      <c r="L991" s="639">
        <v>7</v>
      </c>
      <c r="M991" s="634">
        <v>35.5</v>
      </c>
      <c r="N991" s="668" t="str">
        <f>K991</f>
        <v>Navy</v>
      </c>
      <c r="O991" s="640">
        <v>17</v>
      </c>
      <c r="P991" s="668" t="str">
        <f>IF(+N991=J991,K991,J991)</f>
        <v>Army</v>
      </c>
      <c r="Q991" s="614">
        <v>13</v>
      </c>
      <c r="R991" s="510" t="str">
        <f>IF(+N991=K991,+N991,IF(+O991-Q991&lt;L991,+K991,+J991))</f>
        <v>Navy</v>
      </c>
      <c r="S991" s="510" t="str">
        <f>IF(+R991=J991,+K991,+J991)</f>
        <v>Army</v>
      </c>
      <c r="T991" s="500" t="str">
        <f>K991</f>
        <v>Navy</v>
      </c>
      <c r="U991" s="481" t="str">
        <f>IF($N991=$J991,IF($O991-$Q991=$L991,"T",IF($R991=T991,"W","L")),IF($R991=T991,"W","L"))</f>
        <v>W</v>
      </c>
      <c r="V991" s="492" t="str">
        <f>H991</f>
        <v>Army</v>
      </c>
      <c r="W991" s="643">
        <v>10</v>
      </c>
      <c r="X991" s="492" t="str">
        <f>IF(+V991=F991,H991,F991)</f>
        <v>Navy</v>
      </c>
      <c r="Y991" s="644">
        <v>7</v>
      </c>
    </row>
    <row r="992" spans="1:25" ht="16" hidden="1" x14ac:dyDescent="0.8">
      <c r="A992" s="626" t="s">
        <v>451</v>
      </c>
      <c r="B992" s="651"/>
      <c r="C992" s="638"/>
      <c r="D992" s="630"/>
      <c r="E992" s="481"/>
      <c r="F992" s="636"/>
      <c r="G992" s="481"/>
      <c r="H992" s="636"/>
      <c r="I992" s="481"/>
      <c r="J992" s="636"/>
      <c r="K992" s="565"/>
      <c r="L992" s="647"/>
      <c r="M992" s="648"/>
      <c r="N992" s="485"/>
      <c r="O992" s="584"/>
      <c r="P992" s="80">
        <f>IF(+N992=F992,H992,F992)</f>
        <v>0</v>
      </c>
      <c r="Q992" s="642"/>
      <c r="R992" s="510"/>
      <c r="S992" s="510"/>
      <c r="T992" s="650"/>
      <c r="U992" s="481"/>
      <c r="V992" s="492" t="s">
        <v>476</v>
      </c>
      <c r="W992" s="649"/>
      <c r="Y992" s="642"/>
    </row>
    <row r="993" spans="1:25" ht="16" hidden="1" x14ac:dyDescent="0.8">
      <c r="A993" s="626" t="s">
        <v>451</v>
      </c>
      <c r="B993" s="652" t="s">
        <v>449</v>
      </c>
      <c r="C993" s="653"/>
      <c r="D993" s="654"/>
      <c r="E993" s="481"/>
      <c r="F993" s="641"/>
      <c r="G993" s="642"/>
      <c r="H993" s="641"/>
      <c r="I993" s="642"/>
      <c r="J993" s="508"/>
      <c r="K993" s="565"/>
      <c r="L993" s="639"/>
      <c r="M993" s="634"/>
      <c r="N993" s="649"/>
      <c r="O993" s="584"/>
      <c r="P993" s="80">
        <f>IF(+N993=F993,H993,F993)</f>
        <v>0</v>
      </c>
      <c r="Q993" s="642"/>
      <c r="R993" s="510"/>
      <c r="S993" s="510"/>
      <c r="T993" s="641"/>
      <c r="U993" s="481"/>
      <c r="V993" s="492" t="s">
        <v>476</v>
      </c>
      <c r="W993" s="649"/>
      <c r="Y993" s="642"/>
    </row>
    <row r="994" spans="1:25" ht="18.25" hidden="1" x14ac:dyDescent="1.25">
      <c r="A994" s="626" t="s">
        <v>451</v>
      </c>
      <c r="B994" s="655" t="s">
        <v>280</v>
      </c>
      <c r="C994" s="656"/>
      <c r="D994" s="657" t="s">
        <v>280</v>
      </c>
      <c r="E994" s="658" t="s">
        <v>281</v>
      </c>
      <c r="F994" s="655"/>
      <c r="G994" s="498"/>
      <c r="H994" s="655" t="s">
        <v>282</v>
      </c>
      <c r="I994" s="658" t="s">
        <v>283</v>
      </c>
      <c r="J994" s="659">
        <v>1</v>
      </c>
      <c r="K994" s="1060">
        <v>2</v>
      </c>
      <c r="L994" s="660">
        <v>3</v>
      </c>
      <c r="M994" s="660">
        <v>4</v>
      </c>
      <c r="N994" s="660">
        <v>5</v>
      </c>
      <c r="O994" s="661">
        <v>6</v>
      </c>
      <c r="P994" s="662">
        <f>+O994+1</f>
        <v>7</v>
      </c>
      <c r="Q994" s="662">
        <f>+P994+1</f>
        <v>8</v>
      </c>
      <c r="R994" s="662">
        <f>+Q994+1</f>
        <v>9</v>
      </c>
      <c r="S994" s="662">
        <f>+R994+1</f>
        <v>10</v>
      </c>
      <c r="T994" s="662">
        <v>11</v>
      </c>
      <c r="U994" s="662">
        <f>+T994+1</f>
        <v>12</v>
      </c>
      <c r="V994" s="492" t="s">
        <v>476</v>
      </c>
      <c r="W994" s="663"/>
      <c r="Y994" s="660"/>
    </row>
    <row r="995" spans="1:25" ht="16" hidden="1" x14ac:dyDescent="0.8">
      <c r="A995" s="626" t="s">
        <v>451</v>
      </c>
      <c r="B995" s="636"/>
      <c r="C995" s="638"/>
      <c r="D995" s="630"/>
      <c r="E995" s="481"/>
      <c r="F995" s="497" t="s">
        <v>203</v>
      </c>
      <c r="G995" s="498" t="s">
        <v>46</v>
      </c>
      <c r="H995" s="497" t="s">
        <v>284</v>
      </c>
      <c r="I995" s="498"/>
      <c r="J995" s="497"/>
      <c r="K995" s="565"/>
      <c r="L995" s="639"/>
      <c r="M995" s="634"/>
      <c r="N995" s="556"/>
      <c r="O995" s="584"/>
      <c r="P995" s="485"/>
      <c r="Q995" s="642"/>
      <c r="R995" s="510"/>
      <c r="S995" s="510"/>
      <c r="T995" s="497"/>
      <c r="U995" s="498"/>
      <c r="W995" s="665"/>
      <c r="Y995" s="666"/>
    </row>
    <row r="996" spans="1:25" ht="16" hidden="1" x14ac:dyDescent="0.8">
      <c r="A996" s="626" t="s">
        <v>451</v>
      </c>
      <c r="B996" s="636"/>
      <c r="C996" s="638"/>
      <c r="D996" s="630"/>
      <c r="E996" s="481"/>
      <c r="F996" s="497" t="s">
        <v>184</v>
      </c>
      <c r="G996" s="498" t="s">
        <v>46</v>
      </c>
      <c r="H996" s="497" t="s">
        <v>285</v>
      </c>
      <c r="I996" s="498"/>
      <c r="J996" s="497"/>
      <c r="K996" s="565"/>
      <c r="L996" s="639"/>
      <c r="M996" s="634"/>
      <c r="N996" s="556"/>
      <c r="O996" s="584"/>
      <c r="P996" s="485"/>
      <c r="Q996" s="642"/>
      <c r="R996" s="510"/>
      <c r="S996" s="510"/>
      <c r="T996" s="497"/>
      <c r="U996" s="498"/>
      <c r="W996" s="665"/>
      <c r="Y996" s="666"/>
    </row>
    <row r="997" spans="1:25" ht="16" hidden="1" x14ac:dyDescent="0.8">
      <c r="A997" s="626" t="s">
        <v>451</v>
      </c>
      <c r="B997" s="636"/>
      <c r="C997" s="638"/>
      <c r="D997" s="630"/>
      <c r="E997" s="481"/>
      <c r="F997" s="497" t="s">
        <v>258</v>
      </c>
      <c r="G997" s="498" t="s">
        <v>46</v>
      </c>
      <c r="H997" s="497" t="s">
        <v>285</v>
      </c>
      <c r="I997" s="498"/>
      <c r="J997" s="497"/>
      <c r="K997" s="565"/>
      <c r="L997" s="639"/>
      <c r="M997" s="634"/>
      <c r="N997" s="556"/>
      <c r="O997" s="584"/>
      <c r="P997" s="485"/>
      <c r="Q997" s="642"/>
      <c r="R997" s="510"/>
      <c r="S997" s="510"/>
      <c r="T997" s="497"/>
      <c r="U997" s="498"/>
      <c r="W997" s="665"/>
      <c r="Y997" s="666"/>
    </row>
    <row r="998" spans="1:25" ht="16" hidden="1" x14ac:dyDescent="0.8">
      <c r="A998" s="626" t="s">
        <v>451</v>
      </c>
      <c r="B998" s="636"/>
      <c r="C998" s="638"/>
      <c r="D998" s="630"/>
      <c r="E998" s="481"/>
      <c r="F998" s="497" t="s">
        <v>179</v>
      </c>
      <c r="G998" s="498" t="s">
        <v>46</v>
      </c>
      <c r="H998" s="497" t="s">
        <v>286</v>
      </c>
      <c r="I998" s="498"/>
      <c r="J998" s="497"/>
      <c r="K998" s="565"/>
      <c r="L998" s="639"/>
      <c r="M998" s="634"/>
      <c r="N998" s="556"/>
      <c r="O998" s="584"/>
      <c r="P998" s="485"/>
      <c r="Q998" s="642"/>
      <c r="R998" s="510"/>
      <c r="S998" s="510"/>
      <c r="T998" s="497"/>
      <c r="U998" s="498"/>
      <c r="W998" s="665"/>
      <c r="Y998" s="666"/>
    </row>
    <row r="999" spans="1:25" ht="16" hidden="1" x14ac:dyDescent="0.8">
      <c r="A999" s="626" t="s">
        <v>451</v>
      </c>
      <c r="B999" s="636"/>
      <c r="C999" s="638"/>
      <c r="D999" s="630"/>
      <c r="E999" s="481"/>
      <c r="F999" s="497" t="s">
        <v>248</v>
      </c>
      <c r="G999" s="498" t="s">
        <v>46</v>
      </c>
      <c r="H999" s="497" t="s">
        <v>285</v>
      </c>
      <c r="I999" s="498"/>
      <c r="J999" s="497"/>
      <c r="K999" s="565"/>
      <c r="L999" s="639"/>
      <c r="M999" s="634"/>
      <c r="N999" s="556"/>
      <c r="O999" s="584"/>
      <c r="P999" s="485"/>
      <c r="Q999" s="642"/>
      <c r="R999" s="510"/>
      <c r="S999" s="510"/>
      <c r="T999" s="497"/>
      <c r="U999" s="498"/>
      <c r="W999" s="665"/>
      <c r="Y999" s="666"/>
    </row>
    <row r="1000" spans="1:25" ht="16" hidden="1" x14ac:dyDescent="0.8">
      <c r="A1000" s="626" t="s">
        <v>451</v>
      </c>
      <c r="B1000" s="636"/>
      <c r="C1000" s="638"/>
      <c r="D1000" s="630"/>
      <c r="E1000" s="481"/>
      <c r="F1000" s="497" t="s">
        <v>250</v>
      </c>
      <c r="G1000" s="498" t="s">
        <v>46</v>
      </c>
      <c r="H1000" s="497" t="s">
        <v>287</v>
      </c>
      <c r="I1000" s="498"/>
      <c r="J1000" s="497"/>
      <c r="K1000" s="565"/>
      <c r="L1000" s="639"/>
      <c r="M1000" s="634"/>
      <c r="N1000" s="556"/>
      <c r="O1000" s="584"/>
      <c r="P1000" s="485"/>
      <c r="Q1000" s="642"/>
      <c r="R1000" s="510"/>
      <c r="S1000" s="510"/>
      <c r="T1000" s="497"/>
      <c r="U1000" s="498"/>
      <c r="W1000" s="665"/>
      <c r="Y1000" s="666"/>
    </row>
    <row r="1001" spans="1:25" ht="16" hidden="1" x14ac:dyDescent="0.8">
      <c r="A1001" s="626" t="s">
        <v>451</v>
      </c>
      <c r="B1001" s="636"/>
      <c r="C1001" s="638"/>
      <c r="D1001" s="630"/>
      <c r="E1001" s="481"/>
      <c r="F1001" s="497" t="s">
        <v>60</v>
      </c>
      <c r="G1001" s="498" t="s">
        <v>46</v>
      </c>
      <c r="H1001" s="497" t="s">
        <v>288</v>
      </c>
      <c r="I1001" s="498"/>
      <c r="J1001" s="497"/>
      <c r="K1001" s="565"/>
      <c r="L1001" s="639"/>
      <c r="M1001" s="634"/>
      <c r="N1001" s="556"/>
      <c r="O1001" s="584"/>
      <c r="P1001" s="485"/>
      <c r="Q1001" s="642"/>
      <c r="R1001" s="510"/>
      <c r="S1001" s="510"/>
      <c r="T1001" s="497"/>
      <c r="U1001" s="498"/>
      <c r="W1001" s="665"/>
      <c r="Y1001" s="666"/>
    </row>
    <row r="1002" spans="1:25" ht="16" hidden="1" x14ac:dyDescent="0.8">
      <c r="A1002" s="626" t="s">
        <v>451</v>
      </c>
      <c r="B1002" s="636"/>
      <c r="C1002" s="638"/>
      <c r="D1002" s="630"/>
      <c r="E1002" s="481"/>
      <c r="F1002" s="497" t="s">
        <v>131</v>
      </c>
      <c r="G1002" s="498" t="s">
        <v>46</v>
      </c>
      <c r="H1002" s="497" t="s">
        <v>289</v>
      </c>
      <c r="I1002" s="498"/>
      <c r="J1002" s="497"/>
      <c r="K1002" s="565"/>
      <c r="L1002" s="639"/>
      <c r="M1002" s="634"/>
      <c r="N1002" s="556"/>
      <c r="O1002" s="584"/>
      <c r="P1002" s="485"/>
      <c r="Q1002" s="642"/>
      <c r="R1002" s="510"/>
      <c r="S1002" s="510"/>
      <c r="T1002" s="497"/>
      <c r="U1002" s="498"/>
      <c r="W1002" s="665"/>
      <c r="Y1002" s="666"/>
    </row>
    <row r="1003" spans="1:25" ht="16" hidden="1" x14ac:dyDescent="0.8">
      <c r="A1003" s="626" t="s">
        <v>451</v>
      </c>
      <c r="B1003" s="636"/>
      <c r="C1003" s="638"/>
      <c r="D1003" s="630"/>
      <c r="E1003" s="481"/>
      <c r="F1003" s="497" t="s">
        <v>504</v>
      </c>
      <c r="G1003" s="498" t="s">
        <v>46</v>
      </c>
      <c r="H1003" s="497" t="s">
        <v>320</v>
      </c>
      <c r="I1003" s="498"/>
      <c r="J1003" s="497"/>
      <c r="K1003" s="565"/>
      <c r="L1003" s="639"/>
      <c r="M1003" s="634"/>
      <c r="N1003" s="556"/>
      <c r="O1003" s="584"/>
      <c r="P1003" s="485"/>
      <c r="Q1003" s="642"/>
      <c r="R1003" s="510"/>
      <c r="S1003" s="510"/>
      <c r="T1003" s="497"/>
      <c r="U1003" s="498"/>
      <c r="W1003" s="665"/>
      <c r="Y1003" s="666"/>
    </row>
    <row r="1004" spans="1:25" ht="16" hidden="1" x14ac:dyDescent="0.8">
      <c r="A1004" s="626" t="s">
        <v>451</v>
      </c>
      <c r="B1004" s="636"/>
      <c r="C1004" s="638"/>
      <c r="D1004" s="630"/>
      <c r="E1004" s="481"/>
      <c r="F1004" s="497" t="s">
        <v>290</v>
      </c>
      <c r="G1004" s="498" t="s">
        <v>46</v>
      </c>
      <c r="H1004" s="497" t="s">
        <v>291</v>
      </c>
      <c r="I1004" s="498"/>
      <c r="J1004" s="497"/>
      <c r="K1004" s="565"/>
      <c r="L1004" s="639"/>
      <c r="M1004" s="634"/>
      <c r="N1004" s="556"/>
      <c r="O1004" s="584"/>
      <c r="P1004" s="485"/>
      <c r="Q1004" s="642"/>
      <c r="R1004" s="510"/>
      <c r="S1004" s="510"/>
      <c r="T1004" s="497"/>
      <c r="U1004" s="498"/>
      <c r="W1004" s="665"/>
      <c r="Y1004" s="666"/>
    </row>
    <row r="1005" spans="1:25" ht="16" hidden="1" x14ac:dyDescent="0.8">
      <c r="A1005" s="626" t="s">
        <v>451</v>
      </c>
      <c r="B1005" s="636"/>
      <c r="C1005" s="638"/>
      <c r="D1005" s="630"/>
      <c r="E1005" s="481"/>
      <c r="F1005" s="497" t="s">
        <v>292</v>
      </c>
      <c r="G1005" s="498" t="s">
        <v>46</v>
      </c>
      <c r="H1005" s="497" t="s">
        <v>293</v>
      </c>
      <c r="I1005" s="498">
        <v>19.18</v>
      </c>
      <c r="J1005" s="497">
        <v>19.18</v>
      </c>
      <c r="K1005" s="565"/>
      <c r="L1005" s="639"/>
      <c r="M1005" s="634"/>
      <c r="N1005" s="556"/>
      <c r="O1005" s="584"/>
      <c r="P1005" s="485"/>
      <c r="Q1005" s="642"/>
      <c r="R1005" s="510"/>
      <c r="S1005" s="510"/>
      <c r="T1005" s="497"/>
      <c r="U1005" s="498"/>
      <c r="W1005" s="665"/>
      <c r="Y1005" s="666"/>
    </row>
    <row r="1006" spans="1:25" ht="16" hidden="1" x14ac:dyDescent="0.8">
      <c r="A1006" s="626" t="s">
        <v>451</v>
      </c>
      <c r="B1006" s="636"/>
      <c r="C1006" s="638"/>
      <c r="D1006" s="630"/>
      <c r="E1006" s="481"/>
      <c r="F1006" s="497" t="s">
        <v>207</v>
      </c>
      <c r="G1006" s="498" t="s">
        <v>46</v>
      </c>
      <c r="H1006" s="497" t="s">
        <v>294</v>
      </c>
      <c r="I1006" s="498"/>
      <c r="J1006" s="497"/>
      <c r="K1006" s="565"/>
      <c r="L1006" s="639"/>
      <c r="M1006" s="634"/>
      <c r="N1006" s="556"/>
      <c r="O1006" s="584"/>
      <c r="P1006" s="485"/>
      <c r="Q1006" s="642"/>
      <c r="R1006" s="510"/>
      <c r="S1006" s="510"/>
      <c r="T1006" s="497"/>
      <c r="U1006" s="498"/>
      <c r="W1006" s="665"/>
      <c r="Y1006" s="666"/>
    </row>
    <row r="1007" spans="1:25" ht="16" hidden="1" x14ac:dyDescent="0.8">
      <c r="A1007" s="626" t="s">
        <v>451</v>
      </c>
      <c r="B1007" s="636"/>
      <c r="C1007" s="638"/>
      <c r="D1007" s="630"/>
      <c r="E1007" s="481"/>
      <c r="F1007" s="497" t="s">
        <v>295</v>
      </c>
      <c r="G1007" s="498" t="s">
        <v>46</v>
      </c>
      <c r="H1007" s="497" t="s">
        <v>297</v>
      </c>
      <c r="I1007" s="498"/>
      <c r="J1007" s="497"/>
      <c r="K1007" s="565"/>
      <c r="L1007" s="639"/>
      <c r="M1007" s="634"/>
      <c r="N1007" s="556"/>
      <c r="O1007" s="584"/>
      <c r="P1007" s="485"/>
      <c r="Q1007" s="642"/>
      <c r="R1007" s="510"/>
      <c r="S1007" s="510"/>
      <c r="T1007" s="497"/>
      <c r="U1007" s="498"/>
      <c r="W1007" s="665"/>
      <c r="Y1007" s="666"/>
    </row>
    <row r="1008" spans="1:25" ht="16" hidden="1" x14ac:dyDescent="0.8">
      <c r="A1008" s="626" t="s">
        <v>451</v>
      </c>
      <c r="B1008" s="636"/>
      <c r="C1008" s="638"/>
      <c r="D1008" s="630"/>
      <c r="E1008" s="481"/>
      <c r="F1008" s="497" t="s">
        <v>161</v>
      </c>
      <c r="G1008" s="498" t="s">
        <v>46</v>
      </c>
      <c r="H1008" s="497" t="s">
        <v>284</v>
      </c>
      <c r="I1008" s="498"/>
      <c r="J1008" s="497"/>
      <c r="K1008" s="565"/>
      <c r="L1008" s="639"/>
      <c r="M1008" s="634"/>
      <c r="N1008" s="556"/>
      <c r="O1008" s="584"/>
      <c r="P1008" s="485"/>
      <c r="Q1008" s="642"/>
      <c r="R1008" s="510"/>
      <c r="S1008" s="510"/>
      <c r="T1008" s="497"/>
      <c r="U1008" s="498"/>
      <c r="W1008" s="665"/>
      <c r="Y1008" s="666"/>
    </row>
    <row r="1009" spans="1:25" ht="16" hidden="1" x14ac:dyDescent="0.8">
      <c r="A1009" s="626" t="s">
        <v>451</v>
      </c>
      <c r="B1009" s="636"/>
      <c r="C1009" s="638"/>
      <c r="D1009" s="630"/>
      <c r="E1009" s="481"/>
      <c r="F1009" s="497" t="s">
        <v>96</v>
      </c>
      <c r="G1009" s="498" t="s">
        <v>46</v>
      </c>
      <c r="H1009" s="497" t="s">
        <v>291</v>
      </c>
      <c r="I1009" s="498"/>
      <c r="J1009" s="497"/>
      <c r="K1009" s="565"/>
      <c r="L1009" s="639"/>
      <c r="M1009" s="634"/>
      <c r="N1009" s="556"/>
      <c r="O1009" s="584"/>
      <c r="P1009" s="485"/>
      <c r="Q1009" s="642"/>
      <c r="R1009" s="510"/>
      <c r="S1009" s="510"/>
      <c r="T1009" s="497"/>
      <c r="U1009" s="498"/>
      <c r="W1009" s="665"/>
      <c r="Y1009" s="666"/>
    </row>
    <row r="1010" spans="1:25" ht="16" hidden="1" x14ac:dyDescent="0.8">
      <c r="A1010" s="626" t="s">
        <v>451</v>
      </c>
      <c r="B1010" s="636"/>
      <c r="C1010" s="638"/>
      <c r="D1010" s="630"/>
      <c r="E1010" s="481"/>
      <c r="F1010" s="497" t="s">
        <v>229</v>
      </c>
      <c r="G1010" s="498" t="s">
        <v>46</v>
      </c>
      <c r="H1010" s="497" t="s">
        <v>297</v>
      </c>
      <c r="I1010" s="498"/>
      <c r="J1010" s="497"/>
      <c r="K1010" s="565"/>
      <c r="L1010" s="639"/>
      <c r="M1010" s="634"/>
      <c r="N1010" s="556"/>
      <c r="O1010" s="584"/>
      <c r="P1010" s="485"/>
      <c r="Q1010" s="642"/>
      <c r="R1010" s="510"/>
      <c r="S1010" s="510"/>
      <c r="T1010" s="497"/>
      <c r="U1010" s="498"/>
      <c r="W1010" s="665"/>
      <c r="Y1010" s="666"/>
    </row>
    <row r="1011" spans="1:25" ht="16" hidden="1" x14ac:dyDescent="0.8">
      <c r="A1011" s="626" t="s">
        <v>451</v>
      </c>
      <c r="B1011" s="636"/>
      <c r="C1011" s="638"/>
      <c r="D1011" s="630"/>
      <c r="E1011" s="481"/>
      <c r="F1011" s="497" t="s">
        <v>260</v>
      </c>
      <c r="G1011" s="498" t="s">
        <v>46</v>
      </c>
      <c r="H1011" s="497" t="s">
        <v>298</v>
      </c>
      <c r="I1011" s="498"/>
      <c r="J1011" s="497"/>
      <c r="K1011" s="565"/>
      <c r="L1011" s="639"/>
      <c r="M1011" s="634"/>
      <c r="N1011" s="556"/>
      <c r="O1011" s="584"/>
      <c r="P1011" s="485"/>
      <c r="Q1011" s="642"/>
      <c r="R1011" s="510"/>
      <c r="S1011" s="510"/>
      <c r="T1011" s="497"/>
      <c r="U1011" s="498"/>
      <c r="W1011" s="665"/>
      <c r="Y1011" s="666"/>
    </row>
    <row r="1012" spans="1:25" ht="16" hidden="1" x14ac:dyDescent="0.8">
      <c r="A1012" s="626" t="s">
        <v>451</v>
      </c>
      <c r="B1012" s="636"/>
      <c r="C1012" s="638"/>
      <c r="D1012" s="630"/>
      <c r="E1012" s="481"/>
      <c r="F1012" s="497" t="s">
        <v>278</v>
      </c>
      <c r="G1012" s="498" t="s">
        <v>46</v>
      </c>
      <c r="H1012" s="497" t="s">
        <v>298</v>
      </c>
      <c r="I1012" s="498"/>
      <c r="J1012" s="497"/>
      <c r="K1012" s="565"/>
      <c r="L1012" s="639"/>
      <c r="M1012" s="634"/>
      <c r="N1012" s="556"/>
      <c r="O1012" s="584"/>
      <c r="P1012" s="485"/>
      <c r="Q1012" s="642"/>
      <c r="R1012" s="510"/>
      <c r="S1012" s="510"/>
      <c r="T1012" s="497"/>
      <c r="U1012" s="498"/>
      <c r="W1012" s="665"/>
      <c r="Y1012" s="666"/>
    </row>
    <row r="1013" spans="1:25" ht="16" hidden="1" x14ac:dyDescent="0.8">
      <c r="A1013" s="626" t="s">
        <v>451</v>
      </c>
      <c r="B1013" s="636"/>
      <c r="C1013" s="638"/>
      <c r="D1013" s="630"/>
      <c r="E1013" s="481"/>
      <c r="F1013" s="497" t="s">
        <v>269</v>
      </c>
      <c r="G1013" s="498" t="s">
        <v>46</v>
      </c>
      <c r="H1013" s="497" t="s">
        <v>293</v>
      </c>
      <c r="I1013" s="498"/>
      <c r="J1013" s="497"/>
      <c r="K1013" s="565"/>
      <c r="L1013" s="639"/>
      <c r="M1013" s="634"/>
      <c r="N1013" s="556"/>
      <c r="O1013" s="584"/>
      <c r="P1013" s="485"/>
      <c r="Q1013" s="642"/>
      <c r="R1013" s="510"/>
      <c r="S1013" s="510"/>
      <c r="T1013" s="497"/>
      <c r="U1013" s="498"/>
      <c r="W1013" s="665"/>
      <c r="Y1013" s="666"/>
    </row>
    <row r="1014" spans="1:25" ht="16" hidden="1" x14ac:dyDescent="0.8">
      <c r="A1014" s="626" t="s">
        <v>451</v>
      </c>
      <c r="B1014" s="636"/>
      <c r="C1014" s="638"/>
      <c r="D1014" s="630"/>
      <c r="E1014" s="481"/>
      <c r="F1014" s="497" t="s">
        <v>505</v>
      </c>
      <c r="G1014" s="498" t="s">
        <v>46</v>
      </c>
      <c r="H1014" s="497" t="s">
        <v>320</v>
      </c>
      <c r="I1014" s="498"/>
      <c r="J1014" s="497"/>
      <c r="K1014" s="565"/>
      <c r="L1014" s="639"/>
      <c r="M1014" s="634"/>
      <c r="N1014" s="556"/>
      <c r="O1014" s="584"/>
      <c r="P1014" s="485"/>
      <c r="Q1014" s="642"/>
      <c r="R1014" s="510"/>
      <c r="S1014" s="510"/>
      <c r="T1014" s="497"/>
      <c r="U1014" s="498"/>
      <c r="W1014" s="665"/>
      <c r="Y1014" s="666"/>
    </row>
    <row r="1015" spans="1:25" ht="16" hidden="1" x14ac:dyDescent="0.8">
      <c r="A1015" s="626" t="s">
        <v>451</v>
      </c>
      <c r="B1015" s="636"/>
      <c r="C1015" s="638"/>
      <c r="D1015" s="630"/>
      <c r="E1015" s="481"/>
      <c r="F1015" s="497" t="s">
        <v>508</v>
      </c>
      <c r="G1015" s="498" t="s">
        <v>46</v>
      </c>
      <c r="H1015" s="497" t="s">
        <v>320</v>
      </c>
      <c r="I1015" s="498"/>
      <c r="J1015" s="497"/>
      <c r="K1015" s="565"/>
      <c r="L1015" s="639"/>
      <c r="M1015" s="634"/>
      <c r="N1015" s="556"/>
      <c r="O1015" s="584"/>
      <c r="P1015" s="485"/>
      <c r="Q1015" s="642"/>
      <c r="R1015" s="510"/>
      <c r="S1015" s="510"/>
      <c r="T1015" s="497"/>
      <c r="U1015" s="498"/>
      <c r="W1015" s="665"/>
      <c r="Y1015" s="666"/>
    </row>
    <row r="1016" spans="1:25" ht="16" hidden="1" x14ac:dyDescent="0.8">
      <c r="A1016" s="626" t="s">
        <v>451</v>
      </c>
      <c r="B1016" s="636"/>
      <c r="C1016" s="638"/>
      <c r="D1016" s="630"/>
      <c r="E1016" s="481"/>
      <c r="F1016" s="497" t="s">
        <v>246</v>
      </c>
      <c r="G1016" s="498" t="s">
        <v>46</v>
      </c>
      <c r="H1016" s="497" t="s">
        <v>286</v>
      </c>
      <c r="I1016" s="498"/>
      <c r="J1016" s="497"/>
      <c r="K1016" s="565"/>
      <c r="L1016" s="639"/>
      <c r="M1016" s="634"/>
      <c r="N1016" s="556"/>
      <c r="O1016" s="584"/>
      <c r="P1016" s="485"/>
      <c r="Q1016" s="642"/>
      <c r="R1016" s="510"/>
      <c r="S1016" s="510"/>
      <c r="T1016" s="497"/>
      <c r="U1016" s="498"/>
      <c r="W1016" s="665"/>
      <c r="Y1016" s="666"/>
    </row>
    <row r="1017" spans="1:25" ht="16" hidden="1" x14ac:dyDescent="0.8">
      <c r="A1017" s="626" t="s">
        <v>451</v>
      </c>
      <c r="B1017" s="636"/>
      <c r="C1017" s="638"/>
      <c r="D1017" s="630"/>
      <c r="E1017" s="481"/>
      <c r="F1017" s="497" t="s">
        <v>266</v>
      </c>
      <c r="G1017" s="498" t="s">
        <v>46</v>
      </c>
      <c r="H1017" s="497" t="s">
        <v>289</v>
      </c>
      <c r="I1017" s="498"/>
      <c r="J1017" s="497"/>
      <c r="K1017" s="565"/>
      <c r="L1017" s="639"/>
      <c r="M1017" s="634"/>
      <c r="N1017" s="556"/>
      <c r="O1017" s="584"/>
      <c r="P1017" s="485"/>
      <c r="Q1017" s="642"/>
      <c r="R1017" s="510"/>
      <c r="S1017" s="510"/>
      <c r="T1017" s="497"/>
      <c r="U1017" s="498"/>
      <c r="W1017" s="665"/>
      <c r="Y1017" s="666"/>
    </row>
    <row r="1018" spans="1:25" ht="16" hidden="1" x14ac:dyDescent="0.8">
      <c r="A1018" s="626" t="s">
        <v>451</v>
      </c>
      <c r="B1018" s="636"/>
      <c r="C1018" s="638"/>
      <c r="D1018" s="630"/>
      <c r="E1018" s="481"/>
      <c r="F1018" s="497" t="s">
        <v>521</v>
      </c>
      <c r="G1018" s="498" t="s">
        <v>46</v>
      </c>
      <c r="H1018" s="497" t="s">
        <v>522</v>
      </c>
      <c r="I1018" s="498"/>
      <c r="J1018" s="497"/>
      <c r="K1018" s="565"/>
      <c r="L1018" s="639"/>
      <c r="M1018" s="634"/>
      <c r="N1018" s="556"/>
      <c r="O1018" s="584"/>
      <c r="P1018" s="485"/>
      <c r="Q1018" s="642"/>
      <c r="R1018" s="510"/>
      <c r="S1018" s="510"/>
      <c r="T1018" s="497"/>
      <c r="U1018" s="498"/>
      <c r="W1018" s="665"/>
      <c r="Y1018" s="666"/>
    </row>
    <row r="1019" spans="1:25" ht="16" hidden="1" x14ac:dyDescent="0.8">
      <c r="A1019" s="626" t="s">
        <v>451</v>
      </c>
      <c r="B1019" s="636"/>
      <c r="C1019" s="638"/>
      <c r="D1019" s="630"/>
      <c r="E1019" s="481"/>
      <c r="F1019" s="497" t="s">
        <v>494</v>
      </c>
      <c r="G1019" s="498" t="s">
        <v>46</v>
      </c>
      <c r="H1019" s="497" t="s">
        <v>296</v>
      </c>
      <c r="I1019" s="498"/>
      <c r="J1019" s="497"/>
      <c r="K1019" s="565"/>
      <c r="L1019" s="639"/>
      <c r="M1019" s="634"/>
      <c r="N1019" s="556"/>
      <c r="O1019" s="584"/>
      <c r="P1019" s="485"/>
      <c r="Q1019" s="642"/>
      <c r="R1019" s="510"/>
      <c r="S1019" s="510"/>
      <c r="T1019" s="497"/>
      <c r="U1019" s="498"/>
      <c r="W1019" s="665"/>
      <c r="Y1019" s="666"/>
    </row>
    <row r="1020" spans="1:25" ht="16" hidden="1" x14ac:dyDescent="0.8">
      <c r="A1020" s="626" t="s">
        <v>451</v>
      </c>
      <c r="B1020" s="636"/>
      <c r="C1020" s="638"/>
      <c r="D1020" s="630"/>
      <c r="E1020" s="481"/>
      <c r="F1020" s="497" t="s">
        <v>299</v>
      </c>
      <c r="G1020" s="498" t="s">
        <v>46</v>
      </c>
      <c r="H1020" s="497" t="s">
        <v>291</v>
      </c>
      <c r="I1020" s="498"/>
      <c r="J1020" s="497"/>
      <c r="K1020" s="565"/>
      <c r="L1020" s="639"/>
      <c r="M1020" s="634"/>
      <c r="N1020" s="556"/>
      <c r="O1020" s="584"/>
      <c r="P1020" s="485"/>
      <c r="Q1020" s="642"/>
      <c r="R1020" s="510"/>
      <c r="S1020" s="510"/>
      <c r="T1020" s="497"/>
      <c r="U1020" s="498"/>
      <c r="W1020" s="665"/>
      <c r="Y1020" s="666"/>
    </row>
    <row r="1021" spans="1:25" ht="16" hidden="1" x14ac:dyDescent="0.8">
      <c r="A1021" s="626" t="s">
        <v>451</v>
      </c>
      <c r="B1021" s="636"/>
      <c r="C1021" s="638"/>
      <c r="D1021" s="630"/>
      <c r="E1021" s="481"/>
      <c r="F1021" s="497" t="s">
        <v>469</v>
      </c>
      <c r="G1021" s="498" t="s">
        <v>46</v>
      </c>
      <c r="H1021" s="497" t="s">
        <v>298</v>
      </c>
      <c r="I1021" s="498"/>
      <c r="J1021" s="497"/>
      <c r="K1021" s="565"/>
      <c r="L1021" s="639"/>
      <c r="M1021" s="634"/>
      <c r="N1021" s="556"/>
      <c r="O1021" s="584"/>
      <c r="P1021" s="485"/>
      <c r="Q1021" s="642"/>
      <c r="R1021" s="510"/>
      <c r="S1021" s="510"/>
      <c r="T1021" s="497"/>
      <c r="U1021" s="498"/>
      <c r="W1021" s="665"/>
      <c r="Y1021" s="666"/>
    </row>
    <row r="1022" spans="1:25" ht="16" hidden="1" x14ac:dyDescent="0.8">
      <c r="A1022" s="626" t="s">
        <v>451</v>
      </c>
      <c r="B1022" s="636"/>
      <c r="C1022" s="638"/>
      <c r="D1022" s="630"/>
      <c r="E1022" s="481"/>
      <c r="F1022" s="497" t="s">
        <v>252</v>
      </c>
      <c r="G1022" s="498" t="s">
        <v>46</v>
      </c>
      <c r="H1022" s="497" t="s">
        <v>288</v>
      </c>
      <c r="I1022" s="498"/>
      <c r="J1022" s="497"/>
      <c r="K1022" s="565"/>
      <c r="L1022" s="639"/>
      <c r="M1022" s="634"/>
      <c r="N1022" s="556"/>
      <c r="O1022" s="584"/>
      <c r="P1022" s="485"/>
      <c r="Q1022" s="642"/>
      <c r="R1022" s="510"/>
      <c r="S1022" s="510"/>
      <c r="T1022" s="497"/>
      <c r="U1022" s="498"/>
      <c r="W1022" s="665"/>
      <c r="Y1022" s="666"/>
    </row>
    <row r="1023" spans="1:25" ht="16" hidden="1" x14ac:dyDescent="0.8">
      <c r="A1023" s="626" t="s">
        <v>451</v>
      </c>
      <c r="B1023" s="636"/>
      <c r="C1023" s="638"/>
      <c r="D1023" s="630"/>
      <c r="E1023" s="481"/>
      <c r="F1023" s="497" t="s">
        <v>188</v>
      </c>
      <c r="G1023" s="498" t="s">
        <v>46</v>
      </c>
      <c r="H1023" s="497" t="s">
        <v>288</v>
      </c>
      <c r="I1023" s="498"/>
      <c r="J1023" s="497"/>
      <c r="K1023" s="565"/>
      <c r="L1023" s="639"/>
      <c r="M1023" s="634"/>
      <c r="N1023" s="556"/>
      <c r="O1023" s="584"/>
      <c r="P1023" s="485"/>
      <c r="Q1023" s="642"/>
      <c r="R1023" s="510"/>
      <c r="S1023" s="510"/>
      <c r="T1023" s="497"/>
      <c r="U1023" s="498"/>
      <c r="W1023" s="665"/>
      <c r="Y1023" s="666"/>
    </row>
    <row r="1024" spans="1:25" ht="16" hidden="1" x14ac:dyDescent="0.8">
      <c r="A1024" s="626" t="s">
        <v>451</v>
      </c>
      <c r="B1024" s="636"/>
      <c r="C1024" s="638"/>
      <c r="D1024" s="630"/>
      <c r="E1024" s="481"/>
      <c r="F1024" s="497" t="s">
        <v>169</v>
      </c>
      <c r="G1024" s="498" t="s">
        <v>46</v>
      </c>
      <c r="H1024" s="497" t="s">
        <v>294</v>
      </c>
      <c r="I1024" s="498"/>
      <c r="J1024" s="497"/>
      <c r="K1024" s="565"/>
      <c r="L1024" s="639"/>
      <c r="M1024" s="634"/>
      <c r="N1024" s="556"/>
      <c r="O1024" s="584"/>
      <c r="P1024" s="485"/>
      <c r="Q1024" s="642"/>
      <c r="R1024" s="510"/>
      <c r="S1024" s="510"/>
      <c r="T1024" s="497"/>
      <c r="U1024" s="498"/>
      <c r="W1024" s="665"/>
      <c r="Y1024" s="666"/>
    </row>
    <row r="1025" spans="1:26" ht="16" hidden="1" x14ac:dyDescent="0.8">
      <c r="A1025" s="626" t="s">
        <v>451</v>
      </c>
      <c r="B1025" s="636"/>
      <c r="C1025" s="638"/>
      <c r="D1025" s="630"/>
      <c r="E1025" s="481"/>
      <c r="F1025" s="497" t="s">
        <v>83</v>
      </c>
      <c r="G1025" s="498" t="s">
        <v>46</v>
      </c>
      <c r="H1025" s="497" t="s">
        <v>286</v>
      </c>
      <c r="I1025" s="498"/>
      <c r="J1025" s="497"/>
      <c r="K1025" s="565"/>
      <c r="L1025" s="639"/>
      <c r="M1025" s="634"/>
      <c r="N1025" s="556"/>
      <c r="O1025" s="584"/>
      <c r="P1025" s="485"/>
      <c r="Q1025" s="642"/>
      <c r="R1025" s="510"/>
      <c r="S1025" s="510"/>
      <c r="T1025" s="497"/>
      <c r="U1025" s="498"/>
      <c r="W1025" s="665"/>
      <c r="Y1025" s="666"/>
    </row>
    <row r="1026" spans="1:26" ht="16" hidden="1" x14ac:dyDescent="0.8">
      <c r="A1026" s="626" t="s">
        <v>451</v>
      </c>
      <c r="B1026" s="636"/>
      <c r="C1026" s="638"/>
      <c r="D1026" s="630"/>
      <c r="E1026" s="481"/>
      <c r="F1026" s="497" t="s">
        <v>93</v>
      </c>
      <c r="G1026" s="498" t="s">
        <v>46</v>
      </c>
      <c r="H1026" s="497" t="s">
        <v>289</v>
      </c>
      <c r="I1026" s="498"/>
      <c r="J1026" s="497"/>
      <c r="K1026" s="565"/>
      <c r="L1026" s="639"/>
      <c r="M1026" s="634"/>
      <c r="N1026" s="556"/>
      <c r="O1026" s="584"/>
      <c r="P1026" s="485"/>
      <c r="Q1026" s="642"/>
      <c r="R1026" s="510"/>
      <c r="S1026" s="510"/>
      <c r="T1026" s="497"/>
      <c r="U1026" s="498"/>
      <c r="W1026" s="665"/>
      <c r="Y1026" s="666"/>
    </row>
    <row r="1027" spans="1:26" ht="16" hidden="1" x14ac:dyDescent="0.8">
      <c r="A1027" s="626" t="s">
        <v>451</v>
      </c>
      <c r="B1027" s="636"/>
      <c r="C1027" s="638"/>
      <c r="D1027" s="630"/>
      <c r="E1027" s="481"/>
      <c r="F1027" s="497" t="s">
        <v>105</v>
      </c>
      <c r="G1027" s="498" t="s">
        <v>46</v>
      </c>
      <c r="H1027" s="497" t="s">
        <v>293</v>
      </c>
      <c r="I1027" s="498"/>
      <c r="J1027" s="497"/>
      <c r="K1027" s="565"/>
      <c r="L1027" s="639"/>
      <c r="M1027" s="634"/>
      <c r="N1027" s="556"/>
      <c r="O1027" s="584"/>
      <c r="P1027" s="485"/>
      <c r="Q1027" s="642"/>
      <c r="R1027" s="510"/>
      <c r="S1027" s="510"/>
      <c r="T1027" s="497"/>
      <c r="U1027" s="498"/>
      <c r="W1027" s="665"/>
      <c r="Y1027" s="666"/>
    </row>
    <row r="1028" spans="1:26" ht="16" hidden="1" x14ac:dyDescent="0.8">
      <c r="A1028" s="626" t="s">
        <v>451</v>
      </c>
      <c r="B1028" s="636"/>
      <c r="C1028" s="638"/>
      <c r="D1028" s="630"/>
      <c r="E1028" s="481"/>
      <c r="F1028" s="497" t="s">
        <v>264</v>
      </c>
      <c r="G1028" s="498" t="s">
        <v>46</v>
      </c>
      <c r="H1028" s="497" t="s">
        <v>298</v>
      </c>
      <c r="I1028" s="498"/>
      <c r="J1028" s="497"/>
      <c r="K1028" s="565"/>
      <c r="L1028" s="639"/>
      <c r="M1028" s="634"/>
      <c r="N1028" s="556"/>
      <c r="O1028" s="584"/>
      <c r="P1028" s="485"/>
      <c r="Q1028" s="642"/>
      <c r="R1028" s="510"/>
      <c r="S1028" s="510"/>
      <c r="T1028" s="497"/>
      <c r="U1028" s="498"/>
      <c r="W1028" s="665"/>
      <c r="Y1028" s="666"/>
    </row>
    <row r="1029" spans="1:26" ht="16" hidden="1" x14ac:dyDescent="0.8">
      <c r="A1029" s="626" t="s">
        <v>451</v>
      </c>
      <c r="B1029" s="636"/>
      <c r="C1029" s="638"/>
      <c r="D1029" s="630"/>
      <c r="E1029" s="481"/>
      <c r="F1029" s="497" t="s">
        <v>253</v>
      </c>
      <c r="G1029" s="498" t="s">
        <v>46</v>
      </c>
      <c r="H1029" s="497" t="s">
        <v>297</v>
      </c>
      <c r="I1029" s="498"/>
      <c r="J1029" s="497"/>
      <c r="K1029" s="565"/>
      <c r="L1029" s="639"/>
      <c r="M1029" s="634"/>
      <c r="N1029" s="556"/>
      <c r="O1029" s="584"/>
      <c r="P1029" s="485"/>
      <c r="Q1029" s="642"/>
      <c r="R1029" s="510"/>
      <c r="S1029" s="510"/>
      <c r="T1029" s="497"/>
      <c r="U1029" s="498"/>
      <c r="W1029" s="665"/>
      <c r="Y1029" s="666"/>
    </row>
    <row r="1030" spans="1:26" ht="16" hidden="1" x14ac:dyDescent="0.8">
      <c r="A1030" s="626" t="s">
        <v>451</v>
      </c>
      <c r="B1030" s="636"/>
      <c r="C1030" s="638"/>
      <c r="D1030" s="630"/>
      <c r="E1030" s="481"/>
      <c r="F1030" s="497" t="s">
        <v>300</v>
      </c>
      <c r="G1030" s="498" t="s">
        <v>46</v>
      </c>
      <c r="H1030" s="497" t="s">
        <v>293</v>
      </c>
      <c r="I1030" s="498"/>
      <c r="J1030" s="497"/>
      <c r="K1030" s="565"/>
      <c r="L1030" s="639"/>
      <c r="M1030" s="634"/>
      <c r="N1030" s="556"/>
      <c r="O1030" s="584"/>
      <c r="P1030" s="485"/>
      <c r="Q1030" s="642"/>
      <c r="R1030" s="510"/>
      <c r="S1030" s="510"/>
      <c r="T1030" s="497"/>
      <c r="U1030" s="498"/>
      <c r="W1030" s="665"/>
      <c r="Y1030" s="666"/>
    </row>
    <row r="1031" spans="1:26" ht="16" hidden="1" x14ac:dyDescent="0.8">
      <c r="A1031" s="626" t="s">
        <v>451</v>
      </c>
      <c r="B1031" s="636"/>
      <c r="C1031" s="638"/>
      <c r="D1031" s="630"/>
      <c r="E1031" s="481"/>
      <c r="F1031" s="497" t="s">
        <v>119</v>
      </c>
      <c r="G1031" s="498" t="s">
        <v>46</v>
      </c>
      <c r="H1031" s="497" t="s">
        <v>287</v>
      </c>
      <c r="I1031" s="498"/>
      <c r="J1031" s="497"/>
      <c r="K1031" s="565"/>
      <c r="L1031" s="639"/>
      <c r="M1031" s="634"/>
      <c r="N1031" s="556"/>
      <c r="O1031" s="584"/>
      <c r="P1031" s="485"/>
      <c r="Q1031" s="642"/>
      <c r="R1031" s="510"/>
      <c r="S1031" s="510"/>
      <c r="T1031" s="497"/>
      <c r="U1031" s="498"/>
      <c r="W1031" s="665"/>
      <c r="Y1031" s="666"/>
    </row>
    <row r="1032" spans="1:26" ht="16" hidden="1" x14ac:dyDescent="0.8">
      <c r="A1032" s="626" t="s">
        <v>451</v>
      </c>
      <c r="B1032" s="636"/>
      <c r="C1032" s="638"/>
      <c r="D1032" s="630"/>
      <c r="E1032" s="481"/>
      <c r="F1032" s="497" t="s">
        <v>194</v>
      </c>
      <c r="G1032" s="498" t="s">
        <v>46</v>
      </c>
      <c r="H1032" s="497" t="s">
        <v>297</v>
      </c>
      <c r="I1032" s="498"/>
      <c r="J1032" s="497"/>
      <c r="K1032" s="565"/>
      <c r="L1032" s="639"/>
      <c r="M1032" s="634"/>
      <c r="N1032" s="556"/>
      <c r="O1032" s="584"/>
      <c r="P1032" s="485"/>
      <c r="Q1032" s="642"/>
      <c r="R1032" s="510"/>
      <c r="S1032" s="510"/>
      <c r="T1032" s="497"/>
      <c r="U1032" s="498"/>
      <c r="W1032" s="665"/>
      <c r="Y1032" s="666"/>
    </row>
    <row r="1033" spans="1:26" ht="16" hidden="1" x14ac:dyDescent="0.8">
      <c r="A1033" s="626" t="s">
        <v>451</v>
      </c>
      <c r="B1033" s="636"/>
      <c r="C1033" s="638"/>
      <c r="D1033" s="630"/>
      <c r="E1033" s="481"/>
      <c r="F1033" s="497" t="s">
        <v>503</v>
      </c>
      <c r="G1033" s="498" t="s">
        <v>46</v>
      </c>
      <c r="H1033" s="497" t="s">
        <v>320</v>
      </c>
      <c r="I1033" s="498"/>
      <c r="J1033" s="497"/>
      <c r="K1033" s="565"/>
      <c r="L1033" s="639"/>
      <c r="M1033" s="634"/>
      <c r="N1033" s="556"/>
      <c r="O1033" s="584"/>
      <c r="P1033" s="485"/>
      <c r="Q1033" s="642"/>
      <c r="R1033" s="510"/>
      <c r="S1033" s="510"/>
      <c r="T1033" s="497"/>
      <c r="U1033" s="498"/>
      <c r="W1033" s="665"/>
      <c r="Y1033" s="666"/>
    </row>
    <row r="1034" spans="1:26" ht="16" hidden="1" x14ac:dyDescent="0.8">
      <c r="A1034" s="626" t="s">
        <v>451</v>
      </c>
      <c r="B1034" s="636"/>
      <c r="C1034" s="638"/>
      <c r="D1034" s="630"/>
      <c r="E1034" s="481"/>
      <c r="F1034" s="497" t="s">
        <v>62</v>
      </c>
      <c r="G1034" s="498" t="s">
        <v>46</v>
      </c>
      <c r="H1034" s="497" t="s">
        <v>293</v>
      </c>
      <c r="I1034" s="498"/>
      <c r="J1034" s="497"/>
      <c r="K1034" s="565"/>
      <c r="L1034" s="639"/>
      <c r="M1034" s="634"/>
      <c r="N1034" s="556"/>
      <c r="O1034" s="584"/>
      <c r="P1034" s="485"/>
      <c r="Q1034" s="642"/>
      <c r="R1034" s="510"/>
      <c r="S1034" s="510"/>
      <c r="T1034" s="497"/>
      <c r="U1034" s="498"/>
      <c r="W1034" s="665"/>
      <c r="Y1034" s="666"/>
    </row>
    <row r="1035" spans="1:26" ht="16" hidden="1" x14ac:dyDescent="0.8">
      <c r="A1035" s="626" t="s">
        <v>451</v>
      </c>
      <c r="B1035" s="636"/>
      <c r="C1035" s="638"/>
      <c r="D1035" s="630"/>
      <c r="E1035" s="481"/>
      <c r="F1035" s="497" t="s">
        <v>219</v>
      </c>
      <c r="G1035" s="498" t="s">
        <v>46</v>
      </c>
      <c r="H1035" s="497" t="s">
        <v>284</v>
      </c>
      <c r="I1035" s="498"/>
      <c r="J1035" s="497"/>
      <c r="K1035" s="565"/>
      <c r="L1035" s="639"/>
      <c r="M1035" s="634"/>
      <c r="N1035" s="556"/>
      <c r="O1035" s="584"/>
      <c r="P1035" s="485"/>
      <c r="Q1035" s="642"/>
      <c r="R1035" s="510"/>
      <c r="S1035" s="510"/>
      <c r="T1035" s="497"/>
      <c r="U1035" s="498"/>
      <c r="W1035" s="665"/>
      <c r="Y1035" s="666"/>
    </row>
    <row r="1036" spans="1:26" ht="16" hidden="1" x14ac:dyDescent="0.8">
      <c r="A1036" s="626" t="s">
        <v>451</v>
      </c>
      <c r="B1036" s="636"/>
      <c r="C1036" s="638"/>
      <c r="D1036" s="630"/>
      <c r="E1036" s="481"/>
      <c r="F1036" s="497" t="s">
        <v>208</v>
      </c>
      <c r="G1036" s="498" t="s">
        <v>46</v>
      </c>
      <c r="H1036" s="497" t="s">
        <v>289</v>
      </c>
      <c r="I1036" s="498"/>
      <c r="J1036" s="497"/>
      <c r="K1036" s="565"/>
      <c r="L1036" s="639"/>
      <c r="M1036" s="634"/>
      <c r="N1036" s="556"/>
      <c r="O1036" s="584"/>
      <c r="P1036" s="485"/>
      <c r="Q1036" s="642"/>
      <c r="R1036" s="510"/>
      <c r="S1036" s="510"/>
      <c r="T1036" s="497"/>
      <c r="U1036" s="498"/>
      <c r="W1036" s="665"/>
      <c r="Y1036" s="666"/>
    </row>
    <row r="1037" spans="1:26" s="478" customFormat="1" ht="16" hidden="1" x14ac:dyDescent="0.8">
      <c r="A1037" s="626" t="s">
        <v>451</v>
      </c>
      <c r="B1037" s="500"/>
      <c r="C1037" s="667"/>
      <c r="D1037" s="668"/>
      <c r="E1037" s="499"/>
      <c r="F1037" s="500" t="s">
        <v>470</v>
      </c>
      <c r="G1037" s="499" t="s">
        <v>46</v>
      </c>
      <c r="H1037" s="735" t="s">
        <v>294</v>
      </c>
      <c r="I1037" s="670"/>
      <c r="J1037" s="497"/>
      <c r="K1037" s="1061"/>
      <c r="L1037" s="670"/>
      <c r="M1037" s="670"/>
      <c r="N1037" s="622"/>
      <c r="O1037" s="669"/>
      <c r="P1037" s="622"/>
      <c r="Q1037" s="670"/>
      <c r="R1037" s="510"/>
      <c r="S1037" s="510"/>
      <c r="T1037" s="670"/>
      <c r="U1037" s="670"/>
      <c r="V1037" s="492"/>
      <c r="W1037" s="622"/>
      <c r="X1037" s="492"/>
      <c r="Y1037" s="670"/>
      <c r="Z1037" s="492"/>
    </row>
    <row r="1038" spans="1:26" ht="16" hidden="1" x14ac:dyDescent="0.8">
      <c r="A1038" s="626" t="s">
        <v>451</v>
      </c>
      <c r="B1038" s="636"/>
      <c r="C1038" s="638"/>
      <c r="D1038" s="630"/>
      <c r="E1038" s="481"/>
      <c r="F1038" s="497" t="s">
        <v>243</v>
      </c>
      <c r="G1038" s="498" t="s">
        <v>46</v>
      </c>
      <c r="H1038" s="497" t="s">
        <v>294</v>
      </c>
      <c r="I1038" s="498"/>
      <c r="J1038" s="497"/>
      <c r="K1038" s="565"/>
      <c r="L1038" s="639"/>
      <c r="M1038" s="634"/>
      <c r="N1038" s="556"/>
      <c r="O1038" s="584"/>
      <c r="P1038" s="485"/>
      <c r="Q1038" s="642"/>
      <c r="R1038" s="510"/>
      <c r="S1038" s="510"/>
      <c r="T1038" s="497"/>
      <c r="U1038" s="498"/>
      <c r="W1038" s="665"/>
      <c r="Y1038" s="666"/>
    </row>
    <row r="1039" spans="1:26" ht="16" hidden="1" x14ac:dyDescent="0.8">
      <c r="A1039" s="626" t="s">
        <v>451</v>
      </c>
      <c r="B1039" s="636"/>
      <c r="C1039" s="638"/>
      <c r="D1039" s="630"/>
      <c r="E1039" s="481"/>
      <c r="F1039" s="497" t="s">
        <v>301</v>
      </c>
      <c r="G1039" s="498" t="s">
        <v>46</v>
      </c>
      <c r="H1039" s="497" t="s">
        <v>302</v>
      </c>
      <c r="I1039" s="498"/>
      <c r="J1039" s="497"/>
      <c r="K1039" s="565"/>
      <c r="L1039" s="639"/>
      <c r="M1039" s="634"/>
      <c r="N1039" s="556"/>
      <c r="O1039" s="584"/>
      <c r="P1039" s="485"/>
      <c r="Q1039" s="642"/>
      <c r="R1039" s="510"/>
      <c r="S1039" s="510"/>
      <c r="T1039" s="497"/>
      <c r="U1039" s="498"/>
      <c r="W1039" s="665"/>
      <c r="Y1039" s="666"/>
    </row>
    <row r="1040" spans="1:26" ht="16" hidden="1" x14ac:dyDescent="0.8">
      <c r="A1040" s="626" t="s">
        <v>451</v>
      </c>
      <c r="B1040" s="636"/>
      <c r="C1040" s="638"/>
      <c r="D1040" s="630"/>
      <c r="E1040" s="481"/>
      <c r="F1040" s="497" t="s">
        <v>200</v>
      </c>
      <c r="G1040" s="498" t="s">
        <v>46</v>
      </c>
      <c r="H1040" s="497" t="s">
        <v>284</v>
      </c>
      <c r="I1040" s="498"/>
      <c r="J1040" s="497"/>
      <c r="K1040" s="565"/>
      <c r="L1040" s="639"/>
      <c r="M1040" s="634"/>
      <c r="N1040" s="556"/>
      <c r="O1040" s="584"/>
      <c r="P1040" s="485"/>
      <c r="Q1040" s="642"/>
      <c r="R1040" s="510"/>
      <c r="S1040" s="510"/>
      <c r="T1040" s="497"/>
      <c r="U1040" s="498"/>
      <c r="W1040" s="665"/>
      <c r="Y1040" s="666"/>
    </row>
    <row r="1041" spans="1:25" ht="16" hidden="1" x14ac:dyDescent="0.8">
      <c r="A1041" s="626" t="s">
        <v>451</v>
      </c>
      <c r="B1041" s="636"/>
      <c r="C1041" s="638"/>
      <c r="D1041" s="630"/>
      <c r="E1041" s="481"/>
      <c r="F1041" s="497" t="s">
        <v>262</v>
      </c>
      <c r="G1041" s="498" t="s">
        <v>46</v>
      </c>
      <c r="H1041" s="497" t="s">
        <v>302</v>
      </c>
      <c r="I1041" s="498"/>
      <c r="J1041" s="497"/>
      <c r="K1041" s="565"/>
      <c r="L1041" s="639"/>
      <c r="M1041" s="634"/>
      <c r="N1041" s="556"/>
      <c r="O1041" s="584"/>
      <c r="P1041" s="485"/>
      <c r="Q1041" s="642"/>
      <c r="R1041" s="510"/>
      <c r="S1041" s="510"/>
      <c r="T1041" s="497"/>
      <c r="U1041" s="498"/>
      <c r="W1041" s="665"/>
      <c r="Y1041" s="666"/>
    </row>
    <row r="1042" spans="1:25" ht="16" hidden="1" x14ac:dyDescent="0.8">
      <c r="A1042" s="626" t="s">
        <v>451</v>
      </c>
      <c r="B1042" s="636"/>
      <c r="C1042" s="638"/>
      <c r="D1042" s="630"/>
      <c r="E1042" s="481"/>
      <c r="F1042" s="497" t="s">
        <v>165</v>
      </c>
      <c r="G1042" s="498" t="s">
        <v>46</v>
      </c>
      <c r="H1042" s="497" t="s">
        <v>285</v>
      </c>
      <c r="I1042" s="498"/>
      <c r="J1042" s="497"/>
      <c r="K1042" s="565"/>
      <c r="L1042" s="639"/>
      <c r="M1042" s="634"/>
      <c r="N1042" s="556"/>
      <c r="O1042" s="584"/>
      <c r="P1042" s="485"/>
      <c r="Q1042" s="642"/>
      <c r="R1042" s="510"/>
      <c r="S1042" s="510"/>
      <c r="T1042" s="497"/>
      <c r="U1042" s="498"/>
      <c r="W1042" s="665"/>
      <c r="Y1042" s="666"/>
    </row>
    <row r="1043" spans="1:25" ht="16" hidden="1" x14ac:dyDescent="0.8">
      <c r="A1043" s="626" t="s">
        <v>451</v>
      </c>
      <c r="B1043" s="636"/>
      <c r="C1043" s="638"/>
      <c r="D1043" s="630"/>
      <c r="E1043" s="481"/>
      <c r="F1043" s="497" t="s">
        <v>245</v>
      </c>
      <c r="G1043" s="498" t="s">
        <v>46</v>
      </c>
      <c r="H1043" s="497" t="s">
        <v>288</v>
      </c>
      <c r="I1043" s="498"/>
      <c r="J1043" s="497"/>
      <c r="K1043" s="565"/>
      <c r="L1043" s="639"/>
      <c r="M1043" s="634"/>
      <c r="N1043" s="556"/>
      <c r="O1043" s="584"/>
      <c r="P1043" s="485"/>
      <c r="Q1043" s="642"/>
      <c r="R1043" s="510"/>
      <c r="S1043" s="510"/>
      <c r="T1043" s="497"/>
      <c r="U1043" s="498"/>
      <c r="W1043" s="665"/>
      <c r="Y1043" s="666"/>
    </row>
    <row r="1044" spans="1:25" ht="16" hidden="1" x14ac:dyDescent="0.8">
      <c r="A1044" s="626" t="s">
        <v>451</v>
      </c>
      <c r="B1044" s="636"/>
      <c r="C1044" s="638"/>
      <c r="D1044" s="630"/>
      <c r="E1044" s="481"/>
      <c r="F1044" s="497" t="s">
        <v>114</v>
      </c>
      <c r="G1044" s="498" t="s">
        <v>46</v>
      </c>
      <c r="H1044" s="497" t="s">
        <v>286</v>
      </c>
      <c r="I1044" s="498"/>
      <c r="J1044" s="497"/>
      <c r="K1044" s="565"/>
      <c r="L1044" s="639"/>
      <c r="M1044" s="634"/>
      <c r="N1044" s="556"/>
      <c r="O1044" s="584"/>
      <c r="P1044" s="485"/>
      <c r="Q1044" s="642"/>
      <c r="R1044" s="510"/>
      <c r="S1044" s="510"/>
      <c r="T1044" s="497"/>
      <c r="U1044" s="498"/>
      <c r="W1044" s="665"/>
      <c r="Y1044" s="666"/>
    </row>
    <row r="1045" spans="1:25" ht="16" hidden="1" x14ac:dyDescent="0.8">
      <c r="A1045" s="626" t="s">
        <v>451</v>
      </c>
      <c r="B1045" s="636"/>
      <c r="C1045" s="638"/>
      <c r="D1045" s="630"/>
      <c r="E1045" s="481"/>
      <c r="F1045" s="497" t="s">
        <v>471</v>
      </c>
      <c r="G1045" s="498" t="s">
        <v>46</v>
      </c>
      <c r="H1045" s="497" t="s">
        <v>297</v>
      </c>
      <c r="I1045" s="498"/>
      <c r="J1045" s="497"/>
      <c r="K1045" s="565"/>
      <c r="L1045" s="639"/>
      <c r="M1045" s="634"/>
      <c r="N1045" s="556"/>
      <c r="O1045" s="584"/>
      <c r="P1045" s="485"/>
      <c r="Q1045" s="642"/>
      <c r="R1045" s="510"/>
      <c r="S1045" s="510"/>
      <c r="T1045" s="497"/>
      <c r="U1045" s="498"/>
      <c r="W1045" s="665"/>
      <c r="Y1045" s="666"/>
    </row>
    <row r="1046" spans="1:25" ht="16" hidden="1" x14ac:dyDescent="0.8">
      <c r="A1046" s="626" t="s">
        <v>451</v>
      </c>
      <c r="B1046" s="636"/>
      <c r="C1046" s="638"/>
      <c r="D1046" s="630"/>
      <c r="E1046" s="481"/>
      <c r="F1046" s="497" t="s">
        <v>303</v>
      </c>
      <c r="G1046" s="498" t="s">
        <v>46</v>
      </c>
      <c r="H1046" s="497" t="s">
        <v>293</v>
      </c>
      <c r="I1046" s="498"/>
      <c r="J1046" s="497"/>
      <c r="K1046" s="565"/>
      <c r="L1046" s="639"/>
      <c r="M1046" s="634"/>
      <c r="N1046" s="556"/>
      <c r="O1046" s="584"/>
      <c r="P1046" s="485"/>
      <c r="Q1046" s="642"/>
      <c r="R1046" s="510"/>
      <c r="S1046" s="510"/>
      <c r="T1046" s="497"/>
      <c r="U1046" s="498"/>
      <c r="W1046" s="665"/>
      <c r="Y1046" s="666"/>
    </row>
    <row r="1047" spans="1:25" ht="16" hidden="1" x14ac:dyDescent="0.8">
      <c r="A1047" s="626" t="s">
        <v>451</v>
      </c>
      <c r="B1047" s="636"/>
      <c r="C1047" s="638"/>
      <c r="D1047" s="630"/>
      <c r="E1047" s="481"/>
      <c r="F1047" s="497" t="s">
        <v>177</v>
      </c>
      <c r="G1047" s="498" t="s">
        <v>46</v>
      </c>
      <c r="H1047" s="497" t="s">
        <v>284</v>
      </c>
      <c r="I1047" s="498"/>
      <c r="J1047" s="497"/>
      <c r="K1047" s="565"/>
      <c r="L1047" s="639"/>
      <c r="M1047" s="634"/>
      <c r="N1047" s="556"/>
      <c r="O1047" s="584"/>
      <c r="P1047" s="485"/>
      <c r="Q1047" s="642"/>
      <c r="R1047" s="510"/>
      <c r="S1047" s="510"/>
      <c r="T1047" s="497"/>
      <c r="U1047" s="498"/>
      <c r="W1047" s="665"/>
      <c r="Y1047" s="666"/>
    </row>
    <row r="1048" spans="1:25" ht="16" hidden="1" x14ac:dyDescent="0.8">
      <c r="A1048" s="626" t="s">
        <v>451</v>
      </c>
      <c r="B1048" s="636"/>
      <c r="C1048" s="638"/>
      <c r="D1048" s="630"/>
      <c r="E1048" s="481"/>
      <c r="F1048" s="497" t="s">
        <v>304</v>
      </c>
      <c r="G1048" s="498" t="s">
        <v>46</v>
      </c>
      <c r="H1048" s="497" t="s">
        <v>293</v>
      </c>
      <c r="I1048" s="498"/>
      <c r="J1048" s="497"/>
      <c r="K1048" s="565"/>
      <c r="L1048" s="639"/>
      <c r="M1048" s="634"/>
      <c r="N1048" s="556"/>
      <c r="O1048" s="584"/>
      <c r="P1048" s="485"/>
      <c r="Q1048" s="642"/>
      <c r="R1048" s="510"/>
      <c r="S1048" s="510"/>
      <c r="T1048" s="497"/>
      <c r="U1048" s="498"/>
      <c r="W1048" s="665"/>
      <c r="Y1048" s="666"/>
    </row>
    <row r="1049" spans="1:25" ht="16" hidden="1" x14ac:dyDescent="0.8">
      <c r="A1049" s="626" t="s">
        <v>451</v>
      </c>
      <c r="B1049" s="636"/>
      <c r="C1049" s="638"/>
      <c r="D1049" s="630"/>
      <c r="E1049" s="481"/>
      <c r="F1049" s="497" t="s">
        <v>520</v>
      </c>
      <c r="G1049" s="498" t="s">
        <v>46</v>
      </c>
      <c r="H1049" s="497" t="s">
        <v>291</v>
      </c>
      <c r="I1049" s="498"/>
      <c r="J1049" s="497"/>
      <c r="K1049" s="565"/>
      <c r="L1049" s="639"/>
      <c r="M1049" s="634"/>
      <c r="N1049" s="556"/>
      <c r="O1049" s="584"/>
      <c r="P1049" s="485"/>
      <c r="Q1049" s="642"/>
      <c r="R1049" s="510"/>
      <c r="S1049" s="510"/>
      <c r="T1049" s="497"/>
      <c r="U1049" s="498"/>
      <c r="W1049" s="665"/>
      <c r="Y1049" s="666"/>
    </row>
    <row r="1050" spans="1:25" ht="16" hidden="1" x14ac:dyDescent="0.8">
      <c r="A1050" s="626" t="s">
        <v>451</v>
      </c>
      <c r="B1050" s="636"/>
      <c r="C1050" s="638"/>
      <c r="D1050" s="630"/>
      <c r="E1050" s="481"/>
      <c r="F1050" s="497" t="s">
        <v>276</v>
      </c>
      <c r="G1050" s="498" t="s">
        <v>46</v>
      </c>
      <c r="H1050" s="497" t="s">
        <v>286</v>
      </c>
      <c r="I1050" s="498">
        <v>41.91</v>
      </c>
      <c r="J1050" s="498">
        <v>41.91</v>
      </c>
      <c r="K1050" s="565"/>
      <c r="L1050" s="639"/>
      <c r="M1050" s="634"/>
      <c r="N1050" s="556"/>
      <c r="O1050" s="584"/>
      <c r="P1050" s="485"/>
      <c r="Q1050" s="642"/>
      <c r="R1050" s="510"/>
      <c r="S1050" s="510"/>
      <c r="T1050" s="671"/>
      <c r="U1050" s="498"/>
      <c r="W1050" s="665"/>
      <c r="Y1050" s="666"/>
    </row>
    <row r="1051" spans="1:25" ht="16" hidden="1" x14ac:dyDescent="0.8">
      <c r="A1051" s="626" t="s">
        <v>451</v>
      </c>
      <c r="B1051" s="636"/>
      <c r="C1051" s="638"/>
      <c r="D1051" s="630"/>
      <c r="E1051" s="481"/>
      <c r="F1051" s="497" t="s">
        <v>305</v>
      </c>
      <c r="G1051" s="498" t="s">
        <v>46</v>
      </c>
      <c r="H1051" s="497" t="s">
        <v>284</v>
      </c>
      <c r="I1051" s="498"/>
      <c r="J1051" s="497"/>
      <c r="K1051" s="565"/>
      <c r="L1051" s="639"/>
      <c r="M1051" s="634"/>
      <c r="N1051" s="556"/>
      <c r="O1051" s="584"/>
      <c r="P1051" s="485"/>
      <c r="Q1051" s="642"/>
      <c r="R1051" s="510"/>
      <c r="S1051" s="510"/>
      <c r="T1051" s="497"/>
      <c r="U1051" s="498"/>
      <c r="W1051" s="665"/>
      <c r="Y1051" s="666"/>
    </row>
    <row r="1052" spans="1:25" ht="16" hidden="1" x14ac:dyDescent="0.8">
      <c r="A1052" s="626" t="s">
        <v>451</v>
      </c>
      <c r="B1052" s="636"/>
      <c r="C1052" s="638"/>
      <c r="D1052" s="630"/>
      <c r="E1052" s="481"/>
      <c r="F1052" s="497" t="s">
        <v>270</v>
      </c>
      <c r="G1052" s="498" t="s">
        <v>46</v>
      </c>
      <c r="H1052" s="497" t="s">
        <v>298</v>
      </c>
      <c r="I1052" s="498"/>
      <c r="J1052" s="497"/>
      <c r="K1052" s="565"/>
      <c r="L1052" s="639"/>
      <c r="M1052" s="634"/>
      <c r="N1052" s="556"/>
      <c r="O1052" s="584"/>
      <c r="P1052" s="485"/>
      <c r="Q1052" s="642"/>
      <c r="R1052" s="510"/>
      <c r="S1052" s="510"/>
      <c r="T1052" s="497"/>
      <c r="U1052" s="498"/>
      <c r="W1052" s="665"/>
      <c r="Y1052" s="666"/>
    </row>
    <row r="1053" spans="1:25" ht="16" hidden="1" x14ac:dyDescent="0.8">
      <c r="A1053" s="626" t="s">
        <v>451</v>
      </c>
      <c r="B1053" s="636"/>
      <c r="C1053" s="638"/>
      <c r="D1053" s="630"/>
      <c r="E1053" s="481"/>
      <c r="F1053" s="497" t="s">
        <v>306</v>
      </c>
      <c r="G1053" s="498" t="s">
        <v>46</v>
      </c>
      <c r="H1053" s="497" t="s">
        <v>285</v>
      </c>
      <c r="I1053" s="498"/>
      <c r="J1053" s="497"/>
      <c r="K1053" s="565"/>
      <c r="L1053" s="639"/>
      <c r="M1053" s="634"/>
      <c r="N1053" s="556"/>
      <c r="O1053" s="584"/>
      <c r="P1053" s="485"/>
      <c r="Q1053" s="642"/>
      <c r="R1053" s="510"/>
      <c r="S1053" s="510"/>
      <c r="T1053" s="497"/>
      <c r="U1053" s="498"/>
      <c r="W1053" s="665"/>
      <c r="Y1053" s="666"/>
    </row>
    <row r="1054" spans="1:25" ht="16" hidden="1" x14ac:dyDescent="0.8">
      <c r="A1054" s="626" t="s">
        <v>451</v>
      </c>
      <c r="B1054" s="636"/>
      <c r="C1054" s="638"/>
      <c r="D1054" s="630"/>
      <c r="E1054" s="481"/>
      <c r="F1054" s="497" t="s">
        <v>231</v>
      </c>
      <c r="G1054" s="498" t="s">
        <v>46</v>
      </c>
      <c r="H1054" s="497" t="s">
        <v>302</v>
      </c>
      <c r="I1054" s="498"/>
      <c r="J1054" s="497"/>
      <c r="K1054" s="565"/>
      <c r="L1054" s="639"/>
      <c r="M1054" s="634"/>
      <c r="N1054" s="556"/>
      <c r="O1054" s="584"/>
      <c r="P1054" s="485"/>
      <c r="Q1054" s="642"/>
      <c r="R1054" s="510"/>
      <c r="S1054" s="510"/>
      <c r="T1054" s="497"/>
      <c r="U1054" s="498"/>
      <c r="W1054" s="665"/>
      <c r="Y1054" s="666"/>
    </row>
    <row r="1055" spans="1:25" ht="16" hidden="1" x14ac:dyDescent="0.8">
      <c r="A1055" s="626" t="s">
        <v>451</v>
      </c>
      <c r="B1055" s="636"/>
      <c r="C1055" s="638"/>
      <c r="D1055" s="630"/>
      <c r="E1055" s="481"/>
      <c r="F1055" s="497" t="s">
        <v>307</v>
      </c>
      <c r="G1055" s="498" t="s">
        <v>46</v>
      </c>
      <c r="H1055" s="497" t="s">
        <v>297</v>
      </c>
      <c r="I1055" s="498"/>
      <c r="J1055" s="497"/>
      <c r="K1055" s="565"/>
      <c r="L1055" s="639"/>
      <c r="M1055" s="634"/>
      <c r="N1055" s="556"/>
      <c r="O1055" s="584"/>
      <c r="P1055" s="485"/>
      <c r="Q1055" s="642"/>
      <c r="R1055" s="510"/>
      <c r="S1055" s="510"/>
      <c r="T1055" s="497"/>
      <c r="U1055" s="498"/>
      <c r="W1055" s="665"/>
      <c r="Y1055" s="666"/>
    </row>
    <row r="1056" spans="1:25" ht="16" hidden="1" x14ac:dyDescent="0.8">
      <c r="A1056" s="626" t="s">
        <v>451</v>
      </c>
      <c r="B1056" s="636"/>
      <c r="C1056" s="638"/>
      <c r="D1056" s="630"/>
      <c r="E1056" s="481"/>
      <c r="F1056" s="497" t="s">
        <v>255</v>
      </c>
      <c r="G1056" s="498" t="s">
        <v>46</v>
      </c>
      <c r="H1056" s="497" t="s">
        <v>294</v>
      </c>
      <c r="I1056" s="498"/>
      <c r="J1056" s="497"/>
      <c r="K1056" s="565"/>
      <c r="L1056" s="639"/>
      <c r="M1056" s="634"/>
      <c r="N1056" s="556"/>
      <c r="O1056" s="584"/>
      <c r="P1056" s="485"/>
      <c r="Q1056" s="642"/>
      <c r="R1056" s="510"/>
      <c r="S1056" s="510"/>
      <c r="T1056" s="497"/>
      <c r="U1056" s="498"/>
      <c r="W1056" s="665"/>
      <c r="Y1056" s="666"/>
    </row>
    <row r="1057" spans="1:25" ht="16" hidden="1" x14ac:dyDescent="0.8">
      <c r="A1057" s="626" t="s">
        <v>451</v>
      </c>
      <c r="B1057" s="636"/>
      <c r="C1057" s="638"/>
      <c r="D1057" s="630"/>
      <c r="E1057" s="481"/>
      <c r="F1057" s="497" t="s">
        <v>216</v>
      </c>
      <c r="G1057" s="498" t="s">
        <v>46</v>
      </c>
      <c r="H1057" s="497" t="s">
        <v>294</v>
      </c>
      <c r="I1057" s="498"/>
      <c r="J1057" s="497"/>
      <c r="K1057" s="565"/>
      <c r="L1057" s="639"/>
      <c r="M1057" s="634"/>
      <c r="N1057" s="556"/>
      <c r="O1057" s="584"/>
      <c r="P1057" s="485"/>
      <c r="Q1057" s="642"/>
      <c r="R1057" s="510"/>
      <c r="S1057" s="510"/>
      <c r="T1057" s="497"/>
      <c r="U1057" s="498"/>
      <c r="W1057" s="665"/>
      <c r="Y1057" s="666"/>
    </row>
    <row r="1058" spans="1:25" ht="16" hidden="1" x14ac:dyDescent="0.8">
      <c r="A1058" s="626" t="s">
        <v>451</v>
      </c>
      <c r="B1058" s="636"/>
      <c r="C1058" s="638"/>
      <c r="D1058" s="630"/>
      <c r="E1058" s="481"/>
      <c r="F1058" s="497" t="s">
        <v>265</v>
      </c>
      <c r="G1058" s="498" t="s">
        <v>46</v>
      </c>
      <c r="H1058" s="497" t="s">
        <v>289</v>
      </c>
      <c r="I1058" s="498"/>
      <c r="J1058" s="497"/>
      <c r="K1058" s="565"/>
      <c r="L1058" s="639"/>
      <c r="M1058" s="634"/>
      <c r="N1058" s="556"/>
      <c r="O1058" s="584"/>
      <c r="P1058" s="485"/>
      <c r="Q1058" s="642"/>
      <c r="R1058" s="510"/>
      <c r="S1058" s="510"/>
      <c r="T1058" s="497"/>
      <c r="U1058" s="498"/>
      <c r="W1058" s="665"/>
      <c r="Y1058" s="666"/>
    </row>
    <row r="1059" spans="1:25" ht="16" hidden="1" x14ac:dyDescent="0.8">
      <c r="A1059" s="626" t="s">
        <v>451</v>
      </c>
      <c r="B1059" s="636"/>
      <c r="C1059" s="638"/>
      <c r="D1059" s="630"/>
      <c r="E1059" s="481"/>
      <c r="F1059" s="497" t="s">
        <v>277</v>
      </c>
      <c r="G1059" s="498" t="s">
        <v>46</v>
      </c>
      <c r="H1059" s="497" t="s">
        <v>288</v>
      </c>
      <c r="I1059" s="498">
        <v>30.83</v>
      </c>
      <c r="J1059" s="498">
        <v>30.83</v>
      </c>
      <c r="K1059" s="565"/>
      <c r="L1059" s="639"/>
      <c r="M1059" s="634"/>
      <c r="N1059" s="556"/>
      <c r="O1059" s="584"/>
      <c r="P1059" s="485"/>
      <c r="Q1059" s="642"/>
      <c r="R1059" s="510"/>
      <c r="S1059" s="510"/>
      <c r="T1059" s="497"/>
      <c r="U1059" s="498"/>
      <c r="W1059" s="665"/>
      <c r="Y1059" s="666"/>
    </row>
    <row r="1060" spans="1:25" ht="16" hidden="1" x14ac:dyDescent="0.8">
      <c r="A1060" s="626" t="s">
        <v>451</v>
      </c>
      <c r="B1060" s="636"/>
      <c r="C1060" s="638"/>
      <c r="D1060" s="630"/>
      <c r="E1060" s="481"/>
      <c r="F1060" s="497" t="s">
        <v>257</v>
      </c>
      <c r="G1060" s="498" t="s">
        <v>46</v>
      </c>
      <c r="H1060" s="497" t="s">
        <v>286</v>
      </c>
      <c r="I1060" s="498">
        <v>46.38</v>
      </c>
      <c r="J1060" s="498">
        <v>46.38</v>
      </c>
      <c r="K1060" s="565"/>
      <c r="L1060" s="639"/>
      <c r="M1060" s="634"/>
      <c r="N1060" s="556"/>
      <c r="O1060" s="584"/>
      <c r="P1060" s="485"/>
      <c r="Q1060" s="642"/>
      <c r="R1060" s="510"/>
      <c r="S1060" s="510"/>
      <c r="T1060" s="497"/>
      <c r="U1060" s="498"/>
      <c r="W1060" s="665"/>
      <c r="Y1060" s="666"/>
    </row>
    <row r="1061" spans="1:25" ht="16" hidden="1" x14ac:dyDescent="0.8">
      <c r="A1061" s="626" t="s">
        <v>451</v>
      </c>
      <c r="B1061" s="636"/>
      <c r="C1061" s="638"/>
      <c r="D1061" s="630"/>
      <c r="E1061" s="481"/>
      <c r="F1061" s="497" t="s">
        <v>263</v>
      </c>
      <c r="G1061" s="498" t="s">
        <v>46</v>
      </c>
      <c r="H1061" s="497" t="s">
        <v>284</v>
      </c>
      <c r="I1061" s="498"/>
      <c r="J1061" s="497"/>
      <c r="K1061" s="565"/>
      <c r="L1061" s="639"/>
      <c r="M1061" s="634"/>
      <c r="N1061" s="556"/>
      <c r="O1061" s="584"/>
      <c r="P1061" s="485"/>
      <c r="Q1061" s="642"/>
      <c r="R1061" s="510"/>
      <c r="S1061" s="510"/>
      <c r="T1061" s="497"/>
      <c r="U1061" s="498"/>
      <c r="W1061" s="665"/>
      <c r="Y1061" s="666"/>
    </row>
    <row r="1062" spans="1:25" ht="16" hidden="1" x14ac:dyDescent="0.8">
      <c r="A1062" s="626" t="s">
        <v>451</v>
      </c>
      <c r="B1062" s="636"/>
      <c r="C1062" s="638"/>
      <c r="D1062" s="630"/>
      <c r="E1062" s="481"/>
      <c r="F1062" s="497" t="s">
        <v>308</v>
      </c>
      <c r="G1062" s="498" t="s">
        <v>46</v>
      </c>
      <c r="H1062" s="497" t="s">
        <v>289</v>
      </c>
      <c r="I1062" s="498"/>
      <c r="J1062" s="497"/>
      <c r="K1062" s="565"/>
      <c r="L1062" s="639"/>
      <c r="M1062" s="634"/>
      <c r="N1062" s="556"/>
      <c r="O1062" s="584"/>
      <c r="P1062" s="485"/>
      <c r="Q1062" s="642"/>
      <c r="R1062" s="510"/>
      <c r="S1062" s="510"/>
      <c r="T1062" s="497"/>
      <c r="U1062" s="498"/>
      <c r="W1062" s="665"/>
      <c r="Y1062" s="666"/>
    </row>
    <row r="1063" spans="1:25" ht="16" hidden="1" x14ac:dyDescent="0.8">
      <c r="A1063" s="626" t="s">
        <v>451</v>
      </c>
      <c r="B1063" s="636"/>
      <c r="C1063" s="638"/>
      <c r="D1063" s="630"/>
      <c r="E1063" s="481"/>
      <c r="F1063" s="497" t="s">
        <v>267</v>
      </c>
      <c r="G1063" s="498" t="s">
        <v>46</v>
      </c>
      <c r="H1063" s="497" t="s">
        <v>289</v>
      </c>
      <c r="I1063" s="498"/>
      <c r="J1063" s="497"/>
      <c r="K1063" s="565"/>
      <c r="L1063" s="639"/>
      <c r="M1063" s="634"/>
      <c r="N1063" s="556"/>
      <c r="O1063" s="584"/>
      <c r="P1063" s="485"/>
      <c r="Q1063" s="642"/>
      <c r="R1063" s="510"/>
      <c r="S1063" s="510"/>
      <c r="T1063" s="497"/>
      <c r="U1063" s="498"/>
      <c r="W1063" s="665"/>
      <c r="Y1063" s="666"/>
    </row>
    <row r="1064" spans="1:25" ht="16" hidden="1" x14ac:dyDescent="0.8">
      <c r="A1064" s="626" t="s">
        <v>451</v>
      </c>
      <c r="B1064" s="636"/>
      <c r="C1064" s="638"/>
      <c r="D1064" s="630"/>
      <c r="E1064" s="481"/>
      <c r="F1064" s="497" t="s">
        <v>123</v>
      </c>
      <c r="G1064" s="498" t="s">
        <v>46</v>
      </c>
      <c r="H1064" s="497" t="s">
        <v>289</v>
      </c>
      <c r="I1064" s="498"/>
      <c r="J1064" s="497"/>
      <c r="K1064" s="565"/>
      <c r="L1064" s="639"/>
      <c r="M1064" s="634"/>
      <c r="N1064" s="556"/>
      <c r="O1064" s="584"/>
      <c r="P1064" s="485"/>
      <c r="Q1064" s="642"/>
      <c r="R1064" s="510"/>
      <c r="S1064" s="510"/>
      <c r="T1064" s="497"/>
      <c r="U1064" s="498"/>
      <c r="W1064" s="665"/>
      <c r="Y1064" s="666"/>
    </row>
    <row r="1065" spans="1:25" ht="16" hidden="1" x14ac:dyDescent="0.8">
      <c r="A1065" s="626" t="s">
        <v>451</v>
      </c>
      <c r="B1065" s="636"/>
      <c r="C1065" s="638"/>
      <c r="D1065" s="630"/>
      <c r="E1065" s="481"/>
      <c r="F1065" s="497" t="s">
        <v>87</v>
      </c>
      <c r="G1065" s="498" t="s">
        <v>46</v>
      </c>
      <c r="H1065" s="497" t="s">
        <v>294</v>
      </c>
      <c r="I1065" s="498"/>
      <c r="J1065" s="497"/>
      <c r="K1065" s="565"/>
      <c r="L1065" s="639"/>
      <c r="M1065" s="634"/>
      <c r="N1065" s="556"/>
      <c r="O1065" s="584"/>
      <c r="P1065" s="485"/>
      <c r="Q1065" s="642"/>
      <c r="R1065" s="510"/>
      <c r="S1065" s="510"/>
      <c r="T1065" s="497"/>
      <c r="U1065" s="498"/>
      <c r="W1065" s="665"/>
      <c r="Y1065" s="666"/>
    </row>
    <row r="1066" spans="1:25" ht="16" hidden="1" x14ac:dyDescent="0.8">
      <c r="A1066" s="626" t="s">
        <v>451</v>
      </c>
      <c r="B1066" s="636"/>
      <c r="C1066" s="638"/>
      <c r="D1066" s="630"/>
      <c r="E1066" s="481"/>
      <c r="F1066" s="497" t="s">
        <v>309</v>
      </c>
      <c r="G1066" s="498" t="s">
        <v>46</v>
      </c>
      <c r="H1066" s="497" t="s">
        <v>302</v>
      </c>
      <c r="I1066" s="498"/>
      <c r="J1066" s="497"/>
      <c r="K1066" s="565"/>
      <c r="L1066" s="639"/>
      <c r="M1066" s="634"/>
      <c r="N1066" s="556"/>
      <c r="O1066" s="584"/>
      <c r="P1066" s="485"/>
      <c r="Q1066" s="642"/>
      <c r="R1066" s="510"/>
      <c r="S1066" s="510"/>
      <c r="T1066" s="497"/>
      <c r="U1066" s="498"/>
      <c r="W1066" s="665"/>
      <c r="Y1066" s="666"/>
    </row>
    <row r="1067" spans="1:25" ht="16" hidden="1" x14ac:dyDescent="0.8">
      <c r="A1067" s="626" t="s">
        <v>451</v>
      </c>
      <c r="B1067" s="636"/>
      <c r="C1067" s="638"/>
      <c r="D1067" s="630"/>
      <c r="E1067" s="481"/>
      <c r="F1067" s="497" t="s">
        <v>210</v>
      </c>
      <c r="G1067" s="498" t="s">
        <v>46</v>
      </c>
      <c r="H1067" s="497" t="s">
        <v>294</v>
      </c>
      <c r="I1067" s="498"/>
      <c r="J1067" s="497"/>
      <c r="K1067" s="565"/>
      <c r="L1067" s="639"/>
      <c r="M1067" s="634"/>
      <c r="N1067" s="556"/>
      <c r="O1067" s="584"/>
      <c r="P1067" s="485"/>
      <c r="Q1067" s="642"/>
      <c r="R1067" s="510"/>
      <c r="S1067" s="510"/>
      <c r="T1067" s="497"/>
      <c r="U1067" s="498"/>
      <c r="W1067" s="665"/>
      <c r="Y1067" s="666"/>
    </row>
    <row r="1068" spans="1:25" ht="16" hidden="1" x14ac:dyDescent="0.8">
      <c r="A1068" s="626" t="s">
        <v>451</v>
      </c>
      <c r="B1068" s="636"/>
      <c r="C1068" s="638"/>
      <c r="D1068" s="630"/>
      <c r="E1068" s="481"/>
      <c r="F1068" s="497" t="s">
        <v>259</v>
      </c>
      <c r="G1068" s="498" t="s">
        <v>46</v>
      </c>
      <c r="H1068" s="497" t="s">
        <v>294</v>
      </c>
      <c r="I1068" s="498"/>
      <c r="J1068" s="497"/>
      <c r="K1068" s="565"/>
      <c r="L1068" s="639"/>
      <c r="M1068" s="634"/>
      <c r="N1068" s="556"/>
      <c r="O1068" s="584"/>
      <c r="P1068" s="485"/>
      <c r="Q1068" s="642"/>
      <c r="R1068" s="510"/>
      <c r="S1068" s="510"/>
      <c r="T1068" s="497"/>
      <c r="U1068" s="498"/>
      <c r="W1068" s="665"/>
      <c r="Y1068" s="666"/>
    </row>
    <row r="1069" spans="1:25" ht="16" hidden="1" x14ac:dyDescent="0.8">
      <c r="A1069" s="626" t="s">
        <v>451</v>
      </c>
      <c r="B1069" s="636"/>
      <c r="C1069" s="638"/>
      <c r="D1069" s="630"/>
      <c r="E1069" s="481"/>
      <c r="F1069" s="497" t="s">
        <v>157</v>
      </c>
      <c r="G1069" s="498" t="s">
        <v>46</v>
      </c>
      <c r="H1069" s="497" t="s">
        <v>302</v>
      </c>
      <c r="I1069" s="498"/>
      <c r="J1069" s="497"/>
      <c r="K1069" s="565"/>
      <c r="L1069" s="639"/>
      <c r="M1069" s="634"/>
      <c r="N1069" s="556"/>
      <c r="O1069" s="584"/>
      <c r="P1069" s="485"/>
      <c r="Q1069" s="642"/>
      <c r="R1069" s="510"/>
      <c r="S1069" s="510"/>
      <c r="T1069" s="497"/>
      <c r="U1069" s="498"/>
      <c r="W1069" s="665"/>
      <c r="Y1069" s="666"/>
    </row>
    <row r="1070" spans="1:25" ht="16" hidden="1" x14ac:dyDescent="0.8">
      <c r="A1070" s="626" t="s">
        <v>451</v>
      </c>
      <c r="B1070" s="636"/>
      <c r="C1070" s="638"/>
      <c r="D1070" s="630"/>
      <c r="E1070" s="481"/>
      <c r="F1070" s="497" t="s">
        <v>171</v>
      </c>
      <c r="G1070" s="498" t="s">
        <v>46</v>
      </c>
      <c r="H1070" s="497" t="s">
        <v>284</v>
      </c>
      <c r="I1070" s="498"/>
      <c r="J1070" s="497"/>
      <c r="K1070" s="565"/>
      <c r="L1070" s="639"/>
      <c r="M1070" s="634"/>
      <c r="N1070" s="556"/>
      <c r="O1070" s="584"/>
      <c r="P1070" s="485"/>
      <c r="Q1070" s="642"/>
      <c r="R1070" s="510"/>
      <c r="S1070" s="510"/>
      <c r="T1070" s="497"/>
      <c r="U1070" s="498"/>
      <c r="W1070" s="665"/>
      <c r="Y1070" s="666"/>
    </row>
    <row r="1071" spans="1:25" ht="16" hidden="1" x14ac:dyDescent="0.8">
      <c r="A1071" s="626" t="s">
        <v>451</v>
      </c>
      <c r="B1071" s="636"/>
      <c r="C1071" s="638"/>
      <c r="D1071" s="630"/>
      <c r="E1071" s="481"/>
      <c r="F1071" s="497" t="s">
        <v>45</v>
      </c>
      <c r="G1071" s="498" t="s">
        <v>46</v>
      </c>
      <c r="H1071" s="497" t="s">
        <v>294</v>
      </c>
      <c r="I1071" s="498"/>
      <c r="J1071" s="497"/>
      <c r="K1071" s="565"/>
      <c r="L1071" s="639"/>
      <c r="M1071" s="634"/>
      <c r="N1071" s="556"/>
      <c r="O1071" s="584"/>
      <c r="P1071" s="485"/>
      <c r="Q1071" s="642"/>
      <c r="R1071" s="510"/>
      <c r="S1071" s="510"/>
      <c r="T1071" s="497"/>
      <c r="U1071" s="498"/>
      <c r="W1071" s="665"/>
      <c r="Y1071" s="666"/>
    </row>
    <row r="1072" spans="1:25" ht="16" hidden="1" x14ac:dyDescent="0.8">
      <c r="A1072" s="626" t="s">
        <v>451</v>
      </c>
      <c r="B1072" s="636"/>
      <c r="C1072" s="638"/>
      <c r="D1072" s="630"/>
      <c r="E1072" s="481"/>
      <c r="F1072" s="497" t="s">
        <v>501</v>
      </c>
      <c r="G1072" s="498" t="s">
        <v>46</v>
      </c>
      <c r="H1072" s="497" t="s">
        <v>287</v>
      </c>
      <c r="I1072" s="498"/>
      <c r="J1072" s="497"/>
      <c r="K1072" s="565"/>
      <c r="L1072" s="639"/>
      <c r="M1072" s="634"/>
      <c r="N1072" s="556"/>
      <c r="O1072" s="584"/>
      <c r="P1072" s="485"/>
      <c r="Q1072" s="642"/>
      <c r="R1072" s="510"/>
      <c r="S1072" s="510"/>
      <c r="T1072" s="497"/>
      <c r="U1072" s="498"/>
      <c r="W1072" s="665"/>
      <c r="Y1072" s="666"/>
    </row>
    <row r="1073" spans="1:25" ht="16" hidden="1" x14ac:dyDescent="0.8">
      <c r="A1073" s="626" t="s">
        <v>451</v>
      </c>
      <c r="B1073" s="636"/>
      <c r="C1073" s="638"/>
      <c r="D1073" s="630"/>
      <c r="E1073" s="481"/>
      <c r="F1073" s="497" t="s">
        <v>507</v>
      </c>
      <c r="G1073" s="498" t="s">
        <v>46</v>
      </c>
      <c r="H1073" s="497" t="s">
        <v>320</v>
      </c>
      <c r="I1073" s="498"/>
      <c r="J1073" s="497"/>
      <c r="K1073" s="565"/>
      <c r="L1073" s="639"/>
      <c r="M1073" s="634"/>
      <c r="N1073" s="556"/>
      <c r="O1073" s="584"/>
      <c r="P1073" s="485"/>
      <c r="Q1073" s="642"/>
      <c r="R1073" s="510"/>
      <c r="S1073" s="510"/>
      <c r="T1073" s="497"/>
      <c r="U1073" s="498"/>
      <c r="W1073" s="665"/>
      <c r="Y1073" s="666"/>
    </row>
    <row r="1074" spans="1:25" ht="16" hidden="1" x14ac:dyDescent="0.8">
      <c r="A1074" s="626" t="s">
        <v>451</v>
      </c>
      <c r="B1074" s="636"/>
      <c r="C1074" s="638"/>
      <c r="D1074" s="630"/>
      <c r="E1074" s="481"/>
      <c r="F1074" s="497" t="s">
        <v>506</v>
      </c>
      <c r="G1074" s="498" t="s">
        <v>46</v>
      </c>
      <c r="H1074" s="497" t="s">
        <v>320</v>
      </c>
      <c r="I1074" s="498"/>
      <c r="J1074" s="497"/>
      <c r="K1074" s="565"/>
      <c r="L1074" s="639"/>
      <c r="M1074" s="634"/>
      <c r="N1074" s="556"/>
      <c r="O1074" s="584"/>
      <c r="P1074" s="485"/>
      <c r="Q1074" s="642"/>
      <c r="R1074" s="510"/>
      <c r="S1074" s="510"/>
      <c r="T1074" s="497"/>
      <c r="U1074" s="498"/>
      <c r="W1074" s="665"/>
      <c r="Y1074" s="666"/>
    </row>
    <row r="1075" spans="1:25" ht="16" hidden="1" x14ac:dyDescent="0.8">
      <c r="A1075" s="626" t="s">
        <v>451</v>
      </c>
      <c r="B1075" s="636"/>
      <c r="C1075" s="638"/>
      <c r="D1075" s="630"/>
      <c r="E1075" s="481"/>
      <c r="F1075" s="497" t="s">
        <v>68</v>
      </c>
      <c r="G1075" s="498" t="s">
        <v>46</v>
      </c>
      <c r="H1075" s="497" t="s">
        <v>297</v>
      </c>
      <c r="I1075" s="498"/>
      <c r="J1075" s="497"/>
      <c r="K1075" s="565"/>
      <c r="L1075" s="639"/>
      <c r="M1075" s="634"/>
      <c r="N1075" s="556"/>
      <c r="O1075" s="584"/>
      <c r="P1075" s="485"/>
      <c r="Q1075" s="642"/>
      <c r="R1075" s="510"/>
      <c r="S1075" s="510"/>
      <c r="T1075" s="497"/>
      <c r="U1075" s="498"/>
      <c r="W1075" s="665"/>
      <c r="Y1075" s="666"/>
    </row>
    <row r="1076" spans="1:25" ht="16" hidden="1" x14ac:dyDescent="0.8">
      <c r="A1076" s="626" t="s">
        <v>451</v>
      </c>
      <c r="B1076" s="636"/>
      <c r="C1076" s="638"/>
      <c r="D1076" s="630"/>
      <c r="E1076" s="481"/>
      <c r="F1076" s="497" t="s">
        <v>81</v>
      </c>
      <c r="G1076" s="498" t="s">
        <v>46</v>
      </c>
      <c r="H1076" s="497" t="s">
        <v>286</v>
      </c>
      <c r="I1076" s="498"/>
      <c r="J1076" s="497"/>
      <c r="K1076" s="565"/>
      <c r="L1076" s="639"/>
      <c r="M1076" s="634"/>
      <c r="N1076" s="556"/>
      <c r="O1076" s="584"/>
      <c r="P1076" s="485"/>
      <c r="Q1076" s="642"/>
      <c r="R1076" s="510"/>
      <c r="S1076" s="510"/>
      <c r="T1076" s="497"/>
      <c r="U1076" s="498"/>
      <c r="W1076" s="665"/>
      <c r="Y1076" s="666"/>
    </row>
    <row r="1077" spans="1:25" ht="16" hidden="1" x14ac:dyDescent="0.8">
      <c r="A1077" s="626" t="s">
        <v>451</v>
      </c>
      <c r="B1077" s="636"/>
      <c r="C1077" s="638"/>
      <c r="D1077" s="630"/>
      <c r="E1077" s="481"/>
      <c r="F1077" s="497" t="s">
        <v>310</v>
      </c>
      <c r="G1077" s="498" t="s">
        <v>46</v>
      </c>
      <c r="H1077" s="497" t="s">
        <v>286</v>
      </c>
      <c r="I1077" s="498"/>
      <c r="J1077" s="497"/>
      <c r="K1077" s="565"/>
      <c r="L1077" s="639"/>
      <c r="M1077" s="634"/>
      <c r="N1077" s="556"/>
      <c r="O1077" s="584"/>
      <c r="P1077" s="485"/>
      <c r="Q1077" s="642"/>
      <c r="R1077" s="510"/>
      <c r="S1077" s="510"/>
      <c r="T1077" s="497"/>
      <c r="U1077" s="498"/>
      <c r="W1077" s="665"/>
      <c r="Y1077" s="666"/>
    </row>
    <row r="1078" spans="1:25" ht="16" hidden="1" x14ac:dyDescent="0.8">
      <c r="A1078" s="626" t="s">
        <v>451</v>
      </c>
      <c r="B1078" s="636"/>
      <c r="C1078" s="638"/>
      <c r="D1078" s="630"/>
      <c r="E1078" s="481"/>
      <c r="F1078" s="497" t="s">
        <v>311</v>
      </c>
      <c r="G1078" s="498" t="s">
        <v>46</v>
      </c>
      <c r="H1078" s="497" t="s">
        <v>291</v>
      </c>
      <c r="I1078" s="498"/>
      <c r="J1078" s="497"/>
      <c r="K1078" s="565"/>
      <c r="L1078" s="639"/>
      <c r="M1078" s="634"/>
      <c r="N1078" s="556"/>
      <c r="O1078" s="584"/>
      <c r="P1078" s="485"/>
      <c r="Q1078" s="642"/>
      <c r="R1078" s="510"/>
      <c r="S1078" s="510"/>
      <c r="T1078" s="497"/>
      <c r="U1078" s="498"/>
      <c r="W1078" s="665"/>
      <c r="Y1078" s="666"/>
    </row>
    <row r="1079" spans="1:25" ht="16" hidden="1" x14ac:dyDescent="0.8">
      <c r="A1079" s="626" t="s">
        <v>451</v>
      </c>
      <c r="B1079" s="636"/>
      <c r="C1079" s="638"/>
      <c r="D1079" s="630"/>
      <c r="E1079" s="481"/>
      <c r="F1079" s="497" t="s">
        <v>312</v>
      </c>
      <c r="G1079" s="498" t="s">
        <v>46</v>
      </c>
      <c r="H1079" s="497" t="s">
        <v>291</v>
      </c>
      <c r="I1079" s="498"/>
      <c r="J1079" s="497"/>
      <c r="K1079" s="565"/>
      <c r="L1079" s="639"/>
      <c r="M1079" s="634"/>
      <c r="N1079" s="556"/>
      <c r="O1079" s="584"/>
      <c r="P1079" s="485"/>
      <c r="Q1079" s="642"/>
      <c r="R1079" s="510"/>
      <c r="S1079" s="510"/>
      <c r="T1079" s="497"/>
      <c r="U1079" s="498"/>
      <c r="W1079" s="665"/>
      <c r="Y1079" s="666"/>
    </row>
    <row r="1080" spans="1:25" ht="16" hidden="1" x14ac:dyDescent="0.8">
      <c r="A1080" s="626" t="s">
        <v>451</v>
      </c>
      <c r="B1080" s="636"/>
      <c r="C1080" s="638"/>
      <c r="D1080" s="630"/>
      <c r="E1080" s="481"/>
      <c r="F1080" s="497" t="s">
        <v>89</v>
      </c>
      <c r="G1080" s="498" t="s">
        <v>46</v>
      </c>
      <c r="H1080" s="497" t="s">
        <v>294</v>
      </c>
      <c r="I1080" s="498"/>
      <c r="J1080" s="497"/>
      <c r="K1080" s="565"/>
      <c r="L1080" s="639"/>
      <c r="M1080" s="634"/>
      <c r="N1080" s="556"/>
      <c r="O1080" s="584"/>
      <c r="P1080" s="485"/>
      <c r="Q1080" s="642"/>
      <c r="R1080" s="510"/>
      <c r="S1080" s="510"/>
      <c r="T1080" s="497"/>
      <c r="U1080" s="498"/>
      <c r="W1080" s="665"/>
      <c r="Y1080" s="666"/>
    </row>
    <row r="1081" spans="1:25" ht="16" hidden="1" x14ac:dyDescent="0.8">
      <c r="A1081" s="626" t="s">
        <v>451</v>
      </c>
      <c r="B1081" s="636"/>
      <c r="C1081" s="638"/>
      <c r="D1081" s="630"/>
      <c r="E1081" s="481"/>
      <c r="F1081" s="497" t="s">
        <v>313</v>
      </c>
      <c r="G1081" s="498" t="s">
        <v>46</v>
      </c>
      <c r="H1081" s="497" t="s">
        <v>284</v>
      </c>
      <c r="I1081" s="498"/>
      <c r="J1081" s="734"/>
      <c r="K1081" s="565"/>
      <c r="L1081" s="639"/>
      <c r="M1081" s="634"/>
      <c r="N1081" s="556"/>
      <c r="O1081" s="584"/>
      <c r="P1081" s="485"/>
      <c r="Q1081" s="642"/>
      <c r="R1081" s="510"/>
      <c r="S1081" s="510"/>
      <c r="T1081" s="497"/>
      <c r="U1081" s="498"/>
      <c r="W1081" s="665"/>
      <c r="Y1081" s="666"/>
    </row>
    <row r="1082" spans="1:25" ht="16" hidden="1" x14ac:dyDescent="0.8">
      <c r="A1082" s="626" t="s">
        <v>451</v>
      </c>
      <c r="B1082" s="636"/>
      <c r="C1082" s="638"/>
      <c r="D1082" s="630"/>
      <c r="E1082" s="481"/>
      <c r="F1082" s="497" t="s">
        <v>271</v>
      </c>
      <c r="G1082" s="498" t="s">
        <v>46</v>
      </c>
      <c r="H1082" s="497" t="s">
        <v>298</v>
      </c>
      <c r="I1082" s="498">
        <v>46.68</v>
      </c>
      <c r="J1082" s="498">
        <v>46.68</v>
      </c>
      <c r="K1082" s="565"/>
      <c r="L1082" s="639"/>
      <c r="M1082" s="634"/>
      <c r="N1082" s="556"/>
      <c r="O1082" s="584"/>
      <c r="P1082" s="485"/>
      <c r="Q1082" s="642"/>
      <c r="R1082" s="510"/>
      <c r="S1082" s="510"/>
      <c r="T1082" s="497"/>
      <c r="U1082" s="498"/>
      <c r="W1082" s="665"/>
      <c r="Y1082" s="666"/>
    </row>
    <row r="1083" spans="1:25" ht="16" hidden="1" x14ac:dyDescent="0.8">
      <c r="A1083" s="626" t="s">
        <v>451</v>
      </c>
      <c r="B1083" s="636"/>
      <c r="C1083" s="638"/>
      <c r="D1083" s="630"/>
      <c r="E1083" s="481"/>
      <c r="F1083" s="497" t="s">
        <v>314</v>
      </c>
      <c r="G1083" s="498" t="s">
        <v>46</v>
      </c>
      <c r="H1083" s="497" t="s">
        <v>296</v>
      </c>
      <c r="I1083" s="498"/>
      <c r="J1083" s="497"/>
      <c r="K1083" s="565"/>
      <c r="L1083" s="639"/>
      <c r="M1083" s="634"/>
      <c r="N1083" s="556"/>
      <c r="O1083" s="584"/>
      <c r="P1083" s="485"/>
      <c r="Q1083" s="642"/>
      <c r="R1083" s="510"/>
      <c r="S1083" s="510"/>
      <c r="T1083" s="497"/>
      <c r="U1083" s="498"/>
      <c r="W1083" s="665"/>
      <c r="Y1083" s="666"/>
    </row>
    <row r="1084" spans="1:25" ht="16" hidden="1" x14ac:dyDescent="0.8">
      <c r="A1084" s="626" t="s">
        <v>451</v>
      </c>
      <c r="B1084" s="636"/>
      <c r="C1084" s="638"/>
      <c r="D1084" s="630"/>
      <c r="E1084" s="481"/>
      <c r="F1084" s="497" t="s">
        <v>256</v>
      </c>
      <c r="G1084" s="498" t="s">
        <v>46</v>
      </c>
      <c r="H1084" s="497" t="s">
        <v>289</v>
      </c>
      <c r="I1084" s="498"/>
      <c r="J1084" s="497"/>
      <c r="K1084" s="565"/>
      <c r="L1084" s="639"/>
      <c r="M1084" s="634"/>
      <c r="N1084" s="556"/>
      <c r="O1084" s="584"/>
      <c r="P1084" s="485"/>
      <c r="Q1084" s="642"/>
      <c r="R1084" s="510"/>
      <c r="S1084" s="510"/>
      <c r="T1084" s="497"/>
      <c r="U1084" s="498"/>
      <c r="W1084" s="665"/>
      <c r="Y1084" s="666"/>
    </row>
    <row r="1085" spans="1:25" ht="16" hidden="1" x14ac:dyDescent="0.8">
      <c r="A1085" s="626" t="s">
        <v>451</v>
      </c>
      <c r="B1085" s="636"/>
      <c r="C1085" s="638"/>
      <c r="D1085" s="630"/>
      <c r="E1085" s="481"/>
      <c r="F1085" s="497" t="s">
        <v>315</v>
      </c>
      <c r="G1085" s="498" t="s">
        <v>46</v>
      </c>
      <c r="H1085" s="497" t="s">
        <v>289</v>
      </c>
      <c r="I1085" s="498"/>
      <c r="J1085" s="497"/>
      <c r="K1085" s="565"/>
      <c r="L1085" s="639"/>
      <c r="M1085" s="634"/>
      <c r="N1085" s="556"/>
      <c r="O1085" s="584"/>
      <c r="P1085" s="485"/>
      <c r="Q1085" s="642"/>
      <c r="R1085" s="510"/>
      <c r="S1085" s="510"/>
      <c r="T1085" s="497"/>
      <c r="U1085" s="498"/>
      <c r="W1085" s="665"/>
      <c r="Y1085" s="666"/>
    </row>
    <row r="1086" spans="1:25" ht="16" hidden="1" x14ac:dyDescent="0.8">
      <c r="A1086" s="626" t="s">
        <v>451</v>
      </c>
      <c r="B1086" s="636"/>
      <c r="C1086" s="638"/>
      <c r="D1086" s="630"/>
      <c r="E1086" s="481"/>
      <c r="F1086" s="497" t="s">
        <v>251</v>
      </c>
      <c r="G1086" s="498" t="s">
        <v>46</v>
      </c>
      <c r="H1086" s="497" t="s">
        <v>302</v>
      </c>
      <c r="I1086" s="498"/>
      <c r="J1086" s="497"/>
      <c r="K1086" s="565"/>
      <c r="L1086" s="639"/>
      <c r="M1086" s="634"/>
      <c r="N1086" s="556"/>
      <c r="O1086" s="584"/>
      <c r="P1086" s="485"/>
      <c r="Q1086" s="642"/>
      <c r="R1086" s="510"/>
      <c r="S1086" s="510"/>
      <c r="T1086" s="497"/>
      <c r="U1086" s="498"/>
      <c r="W1086" s="665"/>
      <c r="Y1086" s="666"/>
    </row>
    <row r="1087" spans="1:25" ht="16" hidden="1" x14ac:dyDescent="0.8">
      <c r="A1087" s="626" t="s">
        <v>451</v>
      </c>
      <c r="B1087" s="636"/>
      <c r="C1087" s="638"/>
      <c r="D1087" s="630"/>
      <c r="E1087" s="481"/>
      <c r="F1087" s="497" t="s">
        <v>316</v>
      </c>
      <c r="G1087" s="498" t="s">
        <v>46</v>
      </c>
      <c r="H1087" s="497" t="s">
        <v>302</v>
      </c>
      <c r="I1087" s="498"/>
      <c r="J1087" s="497"/>
      <c r="K1087" s="565"/>
      <c r="L1087" s="639"/>
      <c r="M1087" s="634"/>
      <c r="N1087" s="556"/>
      <c r="O1087" s="584"/>
      <c r="P1087" s="485"/>
      <c r="Q1087" s="642"/>
      <c r="R1087" s="510"/>
      <c r="S1087" s="510"/>
      <c r="T1087" s="497"/>
      <c r="U1087" s="498"/>
      <c r="W1087" s="665"/>
      <c r="Y1087" s="666"/>
    </row>
    <row r="1088" spans="1:25" ht="16" hidden="1" x14ac:dyDescent="0.8">
      <c r="A1088" s="626" t="s">
        <v>451</v>
      </c>
      <c r="B1088" s="636"/>
      <c r="C1088" s="638"/>
      <c r="D1088" s="630"/>
      <c r="E1088" s="481"/>
      <c r="F1088" s="497" t="s">
        <v>159</v>
      </c>
      <c r="G1088" s="498" t="s">
        <v>46</v>
      </c>
      <c r="H1088" s="497" t="s">
        <v>288</v>
      </c>
      <c r="I1088" s="498"/>
      <c r="J1088" s="497"/>
      <c r="K1088" s="565"/>
      <c r="L1088" s="639"/>
      <c r="M1088" s="634"/>
      <c r="N1088" s="556"/>
      <c r="O1088" s="584"/>
      <c r="P1088" s="485"/>
      <c r="Q1088" s="642"/>
      <c r="R1088" s="510"/>
      <c r="S1088" s="510"/>
      <c r="T1088" s="497"/>
      <c r="U1088" s="498"/>
      <c r="W1088" s="665"/>
      <c r="Y1088" s="666"/>
    </row>
    <row r="1089" spans="1:25" ht="16" hidden="1" x14ac:dyDescent="0.8">
      <c r="A1089" s="626" t="s">
        <v>451</v>
      </c>
      <c r="B1089" s="636"/>
      <c r="C1089" s="638"/>
      <c r="D1089" s="630"/>
      <c r="E1089" s="481"/>
      <c r="F1089" s="497" t="s">
        <v>221</v>
      </c>
      <c r="G1089" s="498" t="s">
        <v>46</v>
      </c>
      <c r="H1089" s="497" t="s">
        <v>284</v>
      </c>
      <c r="I1089" s="498"/>
      <c r="J1089" s="497"/>
      <c r="K1089" s="565"/>
      <c r="L1089" s="639"/>
      <c r="M1089" s="634"/>
      <c r="N1089" s="556"/>
      <c r="O1089" s="584"/>
      <c r="P1089" s="485"/>
      <c r="Q1089" s="642"/>
      <c r="R1089" s="510"/>
      <c r="S1089" s="510"/>
      <c r="T1089" s="497"/>
      <c r="U1089" s="498"/>
      <c r="W1089" s="665"/>
      <c r="Y1089" s="666"/>
    </row>
    <row r="1090" spans="1:25" ht="16" hidden="1" x14ac:dyDescent="0.8">
      <c r="A1090" s="626" t="s">
        <v>451</v>
      </c>
      <c r="B1090" s="636"/>
      <c r="C1090" s="638"/>
      <c r="D1090" s="630"/>
      <c r="E1090" s="481"/>
      <c r="F1090" s="497" t="s">
        <v>249</v>
      </c>
      <c r="G1090" s="498" t="s">
        <v>46</v>
      </c>
      <c r="H1090" s="497" t="s">
        <v>287</v>
      </c>
      <c r="I1090" s="498"/>
      <c r="J1090" s="497"/>
      <c r="K1090" s="565"/>
      <c r="L1090" s="639"/>
      <c r="M1090" s="634"/>
      <c r="N1090" s="556"/>
      <c r="O1090" s="584"/>
      <c r="P1090" s="485"/>
      <c r="Q1090" s="642"/>
      <c r="R1090" s="510"/>
      <c r="S1090" s="510"/>
      <c r="T1090" s="497"/>
      <c r="U1090" s="498"/>
      <c r="W1090" s="665"/>
      <c r="Y1090" s="666"/>
    </row>
    <row r="1091" spans="1:25" ht="16" hidden="1" x14ac:dyDescent="0.8">
      <c r="A1091" s="626" t="s">
        <v>451</v>
      </c>
      <c r="B1091" s="636"/>
      <c r="C1091" s="638"/>
      <c r="D1091" s="630"/>
      <c r="E1091" s="481"/>
      <c r="F1091" s="497" t="s">
        <v>273</v>
      </c>
      <c r="G1091" s="498" t="s">
        <v>46</v>
      </c>
      <c r="H1091" s="497" t="s">
        <v>302</v>
      </c>
      <c r="I1091" s="498"/>
      <c r="J1091" s="497"/>
      <c r="K1091" s="565"/>
      <c r="L1091" s="639"/>
      <c r="M1091" s="634"/>
      <c r="N1091" s="556"/>
      <c r="O1091" s="584"/>
      <c r="P1091" s="485"/>
      <c r="Q1091" s="642"/>
      <c r="R1091" s="510"/>
      <c r="S1091" s="510"/>
      <c r="T1091" s="497"/>
      <c r="U1091" s="498"/>
      <c r="W1091" s="665"/>
      <c r="Y1091" s="666"/>
    </row>
    <row r="1092" spans="1:25" ht="16" hidden="1" x14ac:dyDescent="0.8">
      <c r="A1092" s="626" t="s">
        <v>451</v>
      </c>
      <c r="B1092" s="636"/>
      <c r="C1092" s="638"/>
      <c r="D1092" s="630"/>
      <c r="E1092" s="481"/>
      <c r="F1092" s="497" t="s">
        <v>212</v>
      </c>
      <c r="G1092" s="498" t="s">
        <v>46</v>
      </c>
      <c r="H1092" s="497" t="s">
        <v>294</v>
      </c>
      <c r="I1092" s="498"/>
      <c r="J1092" s="497"/>
      <c r="K1092" s="565"/>
      <c r="L1092" s="639"/>
      <c r="M1092" s="634"/>
      <c r="N1092" s="556"/>
      <c r="O1092" s="584"/>
      <c r="P1092" s="485"/>
      <c r="Q1092" s="642"/>
      <c r="R1092" s="510"/>
      <c r="S1092" s="510"/>
      <c r="T1092" s="497"/>
      <c r="U1092" s="498"/>
      <c r="W1092" s="665"/>
      <c r="Y1092" s="666"/>
    </row>
    <row r="1093" spans="1:25" ht="16" hidden="1" x14ac:dyDescent="0.8">
      <c r="A1093" s="626" t="s">
        <v>451</v>
      </c>
      <c r="B1093" s="636"/>
      <c r="C1093" s="638"/>
      <c r="D1093" s="630"/>
      <c r="E1093" s="481"/>
      <c r="F1093" s="497" t="s">
        <v>317</v>
      </c>
      <c r="G1093" s="498" t="s">
        <v>46</v>
      </c>
      <c r="H1093" s="497" t="s">
        <v>291</v>
      </c>
      <c r="I1093" s="498"/>
      <c r="J1093" s="497"/>
      <c r="K1093" s="565"/>
      <c r="L1093" s="639"/>
      <c r="M1093" s="634"/>
      <c r="N1093" s="556"/>
      <c r="O1093" s="584"/>
      <c r="P1093" s="485"/>
      <c r="Q1093" s="642"/>
      <c r="R1093" s="510"/>
      <c r="S1093" s="510"/>
      <c r="T1093" s="497"/>
      <c r="U1093" s="498"/>
      <c r="W1093" s="665"/>
      <c r="Y1093" s="666"/>
    </row>
    <row r="1094" spans="1:25" ht="16" hidden="1" x14ac:dyDescent="0.8">
      <c r="A1094" s="626" t="s">
        <v>451</v>
      </c>
      <c r="B1094" s="636"/>
      <c r="C1094" s="638"/>
      <c r="D1094" s="630"/>
      <c r="E1094" s="481"/>
      <c r="F1094" s="497" t="s">
        <v>116</v>
      </c>
      <c r="G1094" s="498" t="s">
        <v>46</v>
      </c>
      <c r="H1094" s="497" t="s">
        <v>284</v>
      </c>
      <c r="I1094" s="498"/>
      <c r="J1094" s="497"/>
      <c r="K1094" s="565"/>
      <c r="L1094" s="639"/>
      <c r="M1094" s="634"/>
      <c r="N1094" s="556"/>
      <c r="O1094" s="584"/>
      <c r="P1094" s="485"/>
      <c r="Q1094" s="642"/>
      <c r="R1094" s="510"/>
      <c r="S1094" s="510"/>
      <c r="T1094" s="497"/>
      <c r="U1094" s="498"/>
      <c r="W1094" s="665"/>
      <c r="Y1094" s="666"/>
    </row>
    <row r="1095" spans="1:25" ht="16" hidden="1" x14ac:dyDescent="0.8">
      <c r="A1095" s="626" t="s">
        <v>451</v>
      </c>
      <c r="B1095" s="636"/>
      <c r="C1095" s="638"/>
      <c r="D1095" s="630"/>
      <c r="E1095" s="481"/>
      <c r="F1095" s="497" t="s">
        <v>118</v>
      </c>
      <c r="G1095" s="498" t="s">
        <v>46</v>
      </c>
      <c r="H1095" s="497" t="s">
        <v>286</v>
      </c>
      <c r="I1095" s="498"/>
      <c r="J1095" s="497"/>
      <c r="K1095" s="565"/>
      <c r="L1095" s="639"/>
      <c r="M1095" s="634"/>
      <c r="N1095" s="556"/>
      <c r="O1095" s="584"/>
      <c r="P1095" s="485"/>
      <c r="Q1095" s="642"/>
      <c r="R1095" s="510"/>
      <c r="S1095" s="510"/>
      <c r="T1095" s="497"/>
      <c r="U1095" s="498"/>
      <c r="W1095" s="665"/>
      <c r="Y1095" s="666"/>
    </row>
    <row r="1096" spans="1:25" ht="16" hidden="1" x14ac:dyDescent="0.8">
      <c r="A1096" s="626" t="s">
        <v>451</v>
      </c>
      <c r="B1096" s="636"/>
      <c r="C1096" s="638"/>
      <c r="D1096" s="630"/>
      <c r="E1096" s="481"/>
      <c r="F1096" s="497" t="s">
        <v>261</v>
      </c>
      <c r="G1096" s="498" t="s">
        <v>46</v>
      </c>
      <c r="H1096" s="497" t="s">
        <v>288</v>
      </c>
      <c r="I1096" s="498"/>
      <c r="J1096" s="497"/>
      <c r="K1096" s="565"/>
      <c r="L1096" s="639"/>
      <c r="M1096" s="634"/>
      <c r="N1096" s="556"/>
      <c r="O1096" s="584"/>
      <c r="P1096" s="485"/>
      <c r="Q1096" s="642"/>
      <c r="R1096" s="510"/>
      <c r="S1096" s="510"/>
      <c r="T1096" s="497"/>
      <c r="U1096" s="498"/>
      <c r="W1096" s="665"/>
      <c r="Y1096" s="666"/>
    </row>
    <row r="1097" spans="1:25" ht="16" hidden="1" x14ac:dyDescent="0.8">
      <c r="A1097" s="626" t="s">
        <v>451</v>
      </c>
      <c r="B1097" s="636"/>
      <c r="C1097" s="638"/>
      <c r="D1097" s="630"/>
      <c r="E1097" s="481"/>
      <c r="F1097" s="497" t="s">
        <v>90</v>
      </c>
      <c r="G1097" s="498" t="s">
        <v>46</v>
      </c>
      <c r="H1097" s="497" t="s">
        <v>288</v>
      </c>
      <c r="I1097" s="498"/>
      <c r="J1097" s="497"/>
      <c r="K1097" s="565"/>
      <c r="L1097" s="639"/>
      <c r="M1097" s="634"/>
      <c r="N1097" s="556"/>
      <c r="O1097" s="584"/>
      <c r="P1097" s="485"/>
      <c r="Q1097" s="642"/>
      <c r="R1097" s="510"/>
      <c r="S1097" s="510"/>
      <c r="T1097" s="497"/>
      <c r="U1097" s="498"/>
      <c r="W1097" s="665"/>
      <c r="Y1097" s="666"/>
    </row>
    <row r="1098" spans="1:25" ht="16" hidden="1" x14ac:dyDescent="0.8">
      <c r="A1098" s="626" t="s">
        <v>451</v>
      </c>
      <c r="B1098" s="636"/>
      <c r="C1098" s="638"/>
      <c r="D1098" s="630"/>
      <c r="E1098" s="481"/>
      <c r="F1098" s="497" t="s">
        <v>268</v>
      </c>
      <c r="G1098" s="498" t="s">
        <v>46</v>
      </c>
      <c r="H1098" s="497" t="s">
        <v>288</v>
      </c>
      <c r="I1098" s="498"/>
      <c r="J1098" s="497"/>
      <c r="K1098" s="565"/>
      <c r="L1098" s="639"/>
      <c r="M1098" s="634"/>
      <c r="N1098" s="556"/>
      <c r="O1098" s="584"/>
      <c r="P1098" s="485"/>
      <c r="Q1098" s="642"/>
      <c r="R1098" s="510"/>
      <c r="S1098" s="510"/>
      <c r="T1098" s="497"/>
      <c r="U1098" s="498"/>
      <c r="W1098" s="665"/>
      <c r="Y1098" s="666"/>
    </row>
    <row r="1099" spans="1:25" ht="16" hidden="1" x14ac:dyDescent="0.8">
      <c r="A1099" s="626" t="s">
        <v>451</v>
      </c>
      <c r="B1099" s="636"/>
      <c r="C1099" s="638"/>
      <c r="D1099" s="630"/>
      <c r="E1099" s="481"/>
      <c r="F1099" s="497" t="s">
        <v>318</v>
      </c>
      <c r="G1099" s="498" t="s">
        <v>46</v>
      </c>
      <c r="H1099" s="497" t="s">
        <v>287</v>
      </c>
      <c r="I1099" s="498"/>
      <c r="J1099" s="497"/>
      <c r="K1099" s="565"/>
      <c r="L1099" s="639"/>
      <c r="M1099" s="634"/>
      <c r="N1099" s="556"/>
      <c r="O1099" s="584"/>
      <c r="P1099" s="485"/>
      <c r="Q1099" s="642"/>
      <c r="R1099" s="510"/>
      <c r="S1099" s="510"/>
      <c r="T1099" s="497"/>
      <c r="U1099" s="498"/>
      <c r="W1099" s="665"/>
      <c r="Y1099" s="666"/>
    </row>
    <row r="1100" spans="1:25" ht="16" hidden="1" x14ac:dyDescent="0.8">
      <c r="A1100" s="626" t="s">
        <v>451</v>
      </c>
      <c r="B1100" s="636"/>
      <c r="C1100" s="638"/>
      <c r="D1100" s="630"/>
      <c r="E1100" s="481"/>
      <c r="F1100" s="497" t="s">
        <v>247</v>
      </c>
      <c r="G1100" s="498" t="s">
        <v>46</v>
      </c>
      <c r="H1100" s="497" t="s">
        <v>286</v>
      </c>
      <c r="I1100" s="498"/>
      <c r="J1100" s="497"/>
      <c r="K1100" s="565"/>
      <c r="L1100" s="639"/>
      <c r="M1100" s="634"/>
      <c r="N1100" s="556"/>
      <c r="O1100" s="584"/>
      <c r="P1100" s="485"/>
      <c r="Q1100" s="642"/>
      <c r="R1100" s="510"/>
      <c r="S1100" s="510"/>
      <c r="T1100" s="497"/>
      <c r="U1100" s="498"/>
      <c r="W1100" s="665"/>
      <c r="Y1100" s="666"/>
    </row>
    <row r="1101" spans="1:25" ht="16" hidden="1" x14ac:dyDescent="0.8">
      <c r="A1101" s="626" t="s">
        <v>451</v>
      </c>
      <c r="B1101" s="636"/>
      <c r="C1101" s="638"/>
      <c r="D1101" s="630"/>
      <c r="E1101" s="481"/>
      <c r="F1101" s="497" t="s">
        <v>205</v>
      </c>
      <c r="G1101" s="498" t="s">
        <v>46</v>
      </c>
      <c r="H1101" s="497" t="s">
        <v>294</v>
      </c>
      <c r="I1101" s="498"/>
      <c r="J1101" s="497"/>
      <c r="K1101" s="565"/>
      <c r="L1101" s="639"/>
      <c r="M1101" s="634"/>
      <c r="N1101" s="556"/>
      <c r="O1101" s="584"/>
      <c r="P1101" s="485"/>
      <c r="Q1101" s="642"/>
      <c r="R1101" s="510"/>
      <c r="S1101" s="510"/>
      <c r="T1101" s="497"/>
      <c r="U1101" s="498"/>
      <c r="W1101" s="665"/>
      <c r="Y1101" s="666"/>
    </row>
    <row r="1102" spans="1:25" ht="16" hidden="1" x14ac:dyDescent="0.8">
      <c r="A1102" s="626" t="s">
        <v>451</v>
      </c>
      <c r="B1102" s="636"/>
      <c r="C1102" s="638"/>
      <c r="D1102" s="630"/>
      <c r="E1102" s="481"/>
      <c r="F1102" s="497" t="s">
        <v>244</v>
      </c>
      <c r="G1102" s="498" t="s">
        <v>46</v>
      </c>
      <c r="H1102" s="497" t="s">
        <v>286</v>
      </c>
      <c r="I1102" s="498"/>
      <c r="J1102" s="497"/>
      <c r="K1102" s="565"/>
      <c r="L1102" s="639"/>
      <c r="M1102" s="634"/>
      <c r="N1102" s="556"/>
      <c r="O1102" s="584"/>
      <c r="P1102" s="485"/>
      <c r="Q1102" s="642"/>
      <c r="R1102" s="510"/>
      <c r="S1102" s="510"/>
      <c r="T1102" s="497"/>
      <c r="U1102" s="498"/>
      <c r="W1102" s="665"/>
      <c r="Y1102" s="666"/>
    </row>
    <row r="1103" spans="1:25" ht="16" hidden="1" x14ac:dyDescent="0.8">
      <c r="A1103" s="626" t="s">
        <v>451</v>
      </c>
      <c r="B1103" s="636"/>
      <c r="C1103" s="638"/>
      <c r="D1103" s="630"/>
      <c r="E1103" s="481"/>
      <c r="F1103" s="497" t="s">
        <v>196</v>
      </c>
      <c r="G1103" s="498" t="s">
        <v>46</v>
      </c>
      <c r="H1103" s="497" t="s">
        <v>298</v>
      </c>
      <c r="I1103" s="498"/>
      <c r="J1103" s="497"/>
      <c r="K1103" s="565"/>
      <c r="L1103" s="639"/>
      <c r="M1103" s="634"/>
      <c r="N1103" s="556"/>
      <c r="O1103" s="584"/>
      <c r="P1103" s="485"/>
      <c r="Q1103" s="642"/>
      <c r="R1103" s="510"/>
      <c r="S1103" s="510"/>
      <c r="T1103" s="497"/>
      <c r="U1103" s="498"/>
      <c r="W1103" s="665"/>
      <c r="Y1103" s="666"/>
    </row>
    <row r="1104" spans="1:25" ht="16" hidden="1" x14ac:dyDescent="0.8">
      <c r="A1104" s="626" t="s">
        <v>451</v>
      </c>
      <c r="B1104" s="636"/>
      <c r="C1104" s="638"/>
      <c r="D1104" s="630"/>
      <c r="E1104" s="481"/>
      <c r="F1104" s="497" t="s">
        <v>274</v>
      </c>
      <c r="G1104" s="498" t="s">
        <v>46</v>
      </c>
      <c r="H1104" s="497" t="s">
        <v>291</v>
      </c>
      <c r="I1104" s="498"/>
      <c r="J1104" s="497"/>
      <c r="K1104" s="565"/>
      <c r="L1104" s="639"/>
      <c r="M1104" s="634"/>
      <c r="N1104" s="556"/>
      <c r="O1104" s="584"/>
      <c r="P1104" s="485"/>
      <c r="Q1104" s="642"/>
      <c r="R1104" s="510"/>
      <c r="S1104" s="510"/>
      <c r="T1104" s="497"/>
      <c r="U1104" s="498"/>
      <c r="W1104" s="665"/>
      <c r="Y1104" s="666"/>
    </row>
    <row r="1105" spans="1:26" ht="16" hidden="1" x14ac:dyDescent="0.8">
      <c r="A1105" s="626" t="s">
        <v>451</v>
      </c>
      <c r="B1105" s="636"/>
      <c r="C1105" s="638"/>
      <c r="D1105" s="630"/>
      <c r="E1105" s="481"/>
      <c r="F1105" s="497" t="s">
        <v>254</v>
      </c>
      <c r="G1105" s="498" t="s">
        <v>46</v>
      </c>
      <c r="H1105" s="497" t="s">
        <v>294</v>
      </c>
      <c r="I1105" s="498">
        <v>59.49</v>
      </c>
      <c r="J1105" s="498">
        <v>59.49</v>
      </c>
      <c r="K1105" s="565"/>
      <c r="L1105" s="639"/>
      <c r="M1105" s="634"/>
      <c r="N1105" s="556"/>
      <c r="O1105" s="584"/>
      <c r="P1105" s="485"/>
      <c r="Q1105" s="642"/>
      <c r="R1105" s="510"/>
      <c r="S1105" s="510"/>
      <c r="T1105" s="497"/>
      <c r="U1105" s="498"/>
      <c r="W1105" s="665"/>
      <c r="Y1105" s="666"/>
    </row>
    <row r="1106" spans="1:26" ht="16" hidden="1" x14ac:dyDescent="0.8">
      <c r="A1106" s="626" t="s">
        <v>451</v>
      </c>
      <c r="B1106" s="636"/>
      <c r="C1106" s="638"/>
      <c r="D1106" s="630"/>
      <c r="E1106" s="481"/>
      <c r="F1106" s="497" t="s">
        <v>202</v>
      </c>
      <c r="G1106" s="498" t="s">
        <v>46</v>
      </c>
      <c r="H1106" s="497" t="s">
        <v>298</v>
      </c>
      <c r="I1106" s="498"/>
      <c r="J1106" s="497"/>
      <c r="K1106" s="565"/>
      <c r="L1106" s="639"/>
      <c r="M1106" s="634"/>
      <c r="N1106" s="556"/>
      <c r="O1106" s="584"/>
      <c r="P1106" s="485"/>
      <c r="Q1106" s="642"/>
      <c r="R1106" s="510"/>
      <c r="S1106" s="510"/>
      <c r="T1106" s="497"/>
      <c r="U1106" s="498"/>
      <c r="W1106" s="665"/>
      <c r="Y1106" s="666"/>
    </row>
    <row r="1107" spans="1:26" ht="16" hidden="1" x14ac:dyDescent="0.8">
      <c r="A1107" s="626" t="s">
        <v>451</v>
      </c>
      <c r="B1107" s="636"/>
      <c r="C1107" s="638"/>
      <c r="D1107" s="630"/>
      <c r="E1107" s="481"/>
      <c r="F1107" s="497" t="s">
        <v>275</v>
      </c>
      <c r="G1107" s="498" t="s">
        <v>46</v>
      </c>
      <c r="H1107" s="497" t="s">
        <v>302</v>
      </c>
      <c r="I1107" s="498"/>
      <c r="J1107" s="497"/>
      <c r="K1107" s="565"/>
      <c r="L1107" s="639"/>
      <c r="M1107" s="634"/>
      <c r="N1107" s="556"/>
      <c r="O1107" s="584"/>
      <c r="P1107" s="485"/>
      <c r="Q1107" s="642"/>
      <c r="R1107" s="510"/>
      <c r="S1107" s="510"/>
      <c r="T1107" s="497"/>
      <c r="U1107" s="498"/>
      <c r="W1107" s="665"/>
      <c r="Y1107" s="666"/>
    </row>
    <row r="1108" spans="1:26" ht="16" hidden="1" x14ac:dyDescent="0.8">
      <c r="A1108" s="626" t="s">
        <v>451</v>
      </c>
      <c r="B1108" s="636"/>
      <c r="C1108" s="638"/>
      <c r="D1108" s="630"/>
      <c r="E1108" s="481"/>
      <c r="F1108" s="497" t="s">
        <v>139</v>
      </c>
      <c r="G1108" s="498" t="s">
        <v>46</v>
      </c>
      <c r="H1108" s="497" t="s">
        <v>286</v>
      </c>
      <c r="I1108" s="498"/>
      <c r="J1108" s="497"/>
      <c r="K1108" s="565"/>
      <c r="L1108" s="639"/>
      <c r="M1108" s="634"/>
      <c r="N1108" s="556"/>
      <c r="O1108" s="584"/>
      <c r="P1108" s="485"/>
      <c r="Q1108" s="642"/>
      <c r="R1108" s="510"/>
      <c r="S1108" s="510"/>
      <c r="T1108" s="497"/>
      <c r="U1108" s="498"/>
      <c r="W1108" s="665"/>
      <c r="Y1108" s="666"/>
    </row>
    <row r="1109" spans="1:26" ht="16" hidden="1" x14ac:dyDescent="0.8">
      <c r="A1109" s="626" t="s">
        <v>451</v>
      </c>
      <c r="B1109" s="636"/>
      <c r="C1109" s="638"/>
      <c r="D1109" s="630"/>
      <c r="E1109" s="481"/>
      <c r="F1109" s="497" t="s">
        <v>279</v>
      </c>
      <c r="G1109" s="498" t="s">
        <v>46</v>
      </c>
      <c r="H1109" s="497" t="s">
        <v>298</v>
      </c>
      <c r="I1109" s="498"/>
      <c r="J1109" s="497"/>
      <c r="K1109" s="565"/>
      <c r="L1109" s="639"/>
      <c r="M1109" s="634"/>
      <c r="N1109" s="556"/>
      <c r="O1109" s="584"/>
      <c r="P1109" s="485"/>
      <c r="Q1109" s="642"/>
      <c r="R1109" s="510"/>
      <c r="S1109" s="510"/>
      <c r="T1109" s="497"/>
      <c r="U1109" s="498"/>
      <c r="W1109" s="665"/>
      <c r="Y1109" s="666"/>
    </row>
    <row r="1110" spans="1:26" ht="16" hidden="1" x14ac:dyDescent="0.8">
      <c r="A1110" s="626" t="s">
        <v>451</v>
      </c>
      <c r="B1110" s="636"/>
      <c r="C1110" s="638"/>
      <c r="D1110" s="630"/>
      <c r="E1110" s="481"/>
      <c r="F1110" s="497" t="s">
        <v>319</v>
      </c>
      <c r="G1110" s="498" t="s">
        <v>46</v>
      </c>
      <c r="H1110" s="497" t="s">
        <v>320</v>
      </c>
      <c r="I1110" s="498"/>
      <c r="J1110" s="497"/>
      <c r="K1110" s="565"/>
      <c r="L1110" s="639"/>
      <c r="M1110" s="634"/>
      <c r="N1110" s="556"/>
      <c r="O1110" s="584"/>
      <c r="P1110" s="485"/>
      <c r="Q1110" s="642"/>
      <c r="R1110" s="510"/>
      <c r="S1110" s="510"/>
      <c r="T1110" s="497"/>
      <c r="U1110" s="498"/>
      <c r="W1110" s="665"/>
      <c r="Y1110" s="666"/>
    </row>
    <row r="1111" spans="1:26" ht="16" hidden="1" x14ac:dyDescent="0.8">
      <c r="A1111" s="626" t="s">
        <v>451</v>
      </c>
      <c r="B1111" s="636"/>
      <c r="C1111" s="638"/>
      <c r="D1111" s="630"/>
      <c r="E1111" s="481"/>
      <c r="F1111" s="497" t="s">
        <v>137</v>
      </c>
      <c r="G1111" s="498" t="s">
        <v>46</v>
      </c>
      <c r="H1111" s="497" t="s">
        <v>302</v>
      </c>
      <c r="I1111" s="498"/>
      <c r="J1111" s="497" t="s">
        <v>448</v>
      </c>
      <c r="K1111" s="565" t="s">
        <v>458</v>
      </c>
      <c r="L1111" s="639"/>
      <c r="M1111" s="634"/>
      <c r="N1111" s="556"/>
      <c r="O1111" s="584"/>
      <c r="P1111" s="485"/>
      <c r="Q1111" s="642"/>
      <c r="R1111" s="510"/>
      <c r="S1111" s="510"/>
      <c r="T1111" s="497"/>
      <c r="U1111" s="498"/>
      <c r="W1111" s="665"/>
      <c r="Y1111" s="666"/>
    </row>
    <row r="1112" spans="1:26" s="478" customFormat="1" ht="16" hidden="1" x14ac:dyDescent="0.8">
      <c r="A1112" s="626" t="s">
        <v>451</v>
      </c>
      <c r="B1112" s="508">
        <v>9.5</v>
      </c>
      <c r="C1112" s="672"/>
      <c r="D1112" s="668"/>
      <c r="E1112" s="499"/>
      <c r="F1112" s="500" t="s">
        <v>113</v>
      </c>
      <c r="G1112" s="499" t="s">
        <v>56</v>
      </c>
      <c r="H1112" s="670"/>
      <c r="I1112" s="670"/>
      <c r="J1112" s="823">
        <v>73.77</v>
      </c>
      <c r="K1112" s="1061">
        <v>71.39</v>
      </c>
      <c r="L1112" s="670"/>
      <c r="M1112" s="670"/>
      <c r="N1112" s="622"/>
      <c r="O1112" s="669"/>
      <c r="P1112" s="622"/>
      <c r="Q1112" s="824"/>
      <c r="R1112" s="510"/>
      <c r="S1112" s="510"/>
      <c r="T1112" s="670"/>
      <c r="U1112" s="670"/>
      <c r="V1112" s="492"/>
      <c r="W1112" s="622"/>
      <c r="X1112" s="492"/>
      <c r="Y1112" s="670"/>
      <c r="Z1112" s="492"/>
    </row>
    <row r="1113" spans="1:26" s="478" customFormat="1" ht="16" hidden="1" x14ac:dyDescent="0.8">
      <c r="A1113" s="626" t="s">
        <v>451</v>
      </c>
      <c r="B1113" s="508">
        <v>10</v>
      </c>
      <c r="C1113" s="672"/>
      <c r="D1113" s="668"/>
      <c r="E1113" s="499"/>
      <c r="F1113" s="500" t="s">
        <v>61</v>
      </c>
      <c r="G1113" s="499" t="s">
        <v>56</v>
      </c>
      <c r="H1113" s="670"/>
      <c r="I1113" s="670"/>
      <c r="J1113" s="823">
        <v>85.22</v>
      </c>
      <c r="K1113" s="1061">
        <v>87.06</v>
      </c>
      <c r="L1113" s="670"/>
      <c r="M1113" s="670"/>
      <c r="N1113" s="622"/>
      <c r="O1113" s="669"/>
      <c r="P1113" s="622"/>
      <c r="Q1113" s="824"/>
      <c r="R1113" s="510"/>
      <c r="S1113" s="510"/>
      <c r="T1113" s="670"/>
      <c r="U1113" s="670"/>
      <c r="V1113" s="492"/>
      <c r="W1113" s="622"/>
      <c r="X1113" s="492"/>
      <c r="Y1113" s="670"/>
      <c r="Z1113" s="492"/>
    </row>
    <row r="1114" spans="1:26" s="478" customFormat="1" ht="16" hidden="1" x14ac:dyDescent="0.8">
      <c r="A1114" s="626" t="s">
        <v>451</v>
      </c>
      <c r="B1114" s="508">
        <v>4.5</v>
      </c>
      <c r="C1114" s="672"/>
      <c r="D1114" s="668"/>
      <c r="E1114" s="499"/>
      <c r="F1114" s="500" t="s">
        <v>115</v>
      </c>
      <c r="G1114" s="499" t="s">
        <v>56</v>
      </c>
      <c r="H1114" s="670"/>
      <c r="I1114" s="670"/>
      <c r="J1114" s="823">
        <v>67.89</v>
      </c>
      <c r="K1114" s="1061">
        <v>67.900000000000006</v>
      </c>
      <c r="L1114" s="670"/>
      <c r="M1114" s="670"/>
      <c r="N1114" s="622"/>
      <c r="O1114" s="669"/>
      <c r="P1114" s="622"/>
      <c r="Q1114" s="674"/>
      <c r="R1114" s="510"/>
      <c r="S1114" s="510"/>
      <c r="T1114" s="670"/>
      <c r="U1114" s="670"/>
      <c r="V1114" s="492"/>
      <c r="W1114" s="622"/>
      <c r="X1114" s="492"/>
      <c r="Y1114" s="670"/>
      <c r="Z1114" s="492"/>
    </row>
    <row r="1115" spans="1:26" s="478" customFormat="1" ht="16" hidden="1" x14ac:dyDescent="0.8">
      <c r="A1115" s="626" t="s">
        <v>451</v>
      </c>
      <c r="B1115" s="508">
        <v>8</v>
      </c>
      <c r="C1115" s="672"/>
      <c r="D1115" s="668"/>
      <c r="E1115" s="499"/>
      <c r="F1115" s="500" t="s">
        <v>186</v>
      </c>
      <c r="G1115" s="499" t="s">
        <v>56</v>
      </c>
      <c r="H1115" s="670"/>
      <c r="I1115" s="670"/>
      <c r="J1115" s="823">
        <v>75.55</v>
      </c>
      <c r="K1115" s="1061">
        <v>75.89</v>
      </c>
      <c r="L1115" s="670"/>
      <c r="M1115" s="670"/>
      <c r="N1115" s="622"/>
      <c r="O1115" s="669"/>
      <c r="P1115" s="622"/>
      <c r="Q1115" s="674"/>
      <c r="R1115" s="510"/>
      <c r="S1115" s="510"/>
      <c r="T1115" s="670"/>
      <c r="U1115" s="670"/>
      <c r="V1115" s="492"/>
      <c r="W1115" s="622"/>
      <c r="X1115" s="492"/>
      <c r="Y1115" s="670"/>
      <c r="Z1115" s="492"/>
    </row>
    <row r="1116" spans="1:26" s="478" customFormat="1" ht="16" hidden="1" x14ac:dyDescent="0.8">
      <c r="A1116" s="626" t="s">
        <v>451</v>
      </c>
      <c r="B1116" s="508">
        <v>8</v>
      </c>
      <c r="C1116" s="672"/>
      <c r="D1116" s="668"/>
      <c r="E1116" s="499"/>
      <c r="F1116" s="500" t="s">
        <v>66</v>
      </c>
      <c r="G1116" s="499" t="s">
        <v>56</v>
      </c>
      <c r="H1116" s="670"/>
      <c r="I1116" s="670"/>
      <c r="J1116" s="823">
        <v>69</v>
      </c>
      <c r="K1116" s="1061">
        <v>67.010000000000005</v>
      </c>
      <c r="L1116" s="670"/>
      <c r="M1116" s="670"/>
      <c r="N1116" s="622"/>
      <c r="O1116" s="669"/>
      <c r="P1116" s="622"/>
      <c r="Q1116" s="674"/>
      <c r="R1116" s="510"/>
      <c r="S1116" s="510"/>
      <c r="T1116" s="670"/>
      <c r="U1116" s="670"/>
      <c r="V1116" s="492"/>
      <c r="W1116" s="622"/>
      <c r="X1116" s="492"/>
      <c r="Y1116" s="670"/>
      <c r="Z1116" s="492"/>
    </row>
    <row r="1117" spans="1:26" s="478" customFormat="1" ht="16" hidden="1" x14ac:dyDescent="0.8">
      <c r="A1117" s="626" t="s">
        <v>451</v>
      </c>
      <c r="B1117" s="508">
        <v>3.5</v>
      </c>
      <c r="C1117" s="672"/>
      <c r="D1117" s="668"/>
      <c r="E1117" s="499"/>
      <c r="F1117" s="500" t="s">
        <v>103</v>
      </c>
      <c r="G1117" s="499" t="s">
        <v>56</v>
      </c>
      <c r="H1117" s="670"/>
      <c r="I1117" s="670"/>
      <c r="J1117" s="823">
        <v>62.45</v>
      </c>
      <c r="K1117" s="1061">
        <v>62.56</v>
      </c>
      <c r="L1117" s="670"/>
      <c r="M1117" s="670"/>
      <c r="N1117" s="622"/>
      <c r="O1117" s="669"/>
      <c r="P1117" s="622"/>
      <c r="Q1117" s="674"/>
      <c r="R1117" s="510"/>
      <c r="S1117" s="510"/>
      <c r="T1117" s="670"/>
      <c r="U1117" s="670"/>
      <c r="V1117" s="492"/>
      <c r="W1117" s="622"/>
      <c r="X1117" s="492"/>
      <c r="Y1117" s="670"/>
      <c r="Z1117" s="492"/>
    </row>
    <row r="1118" spans="1:26" s="478" customFormat="1" ht="16" hidden="1" x14ac:dyDescent="0.8">
      <c r="A1118" s="626" t="s">
        <v>451</v>
      </c>
      <c r="B1118" s="508">
        <v>6</v>
      </c>
      <c r="C1118" s="672"/>
      <c r="D1118" s="668"/>
      <c r="E1118" s="499"/>
      <c r="F1118" s="500" t="s">
        <v>117</v>
      </c>
      <c r="G1118" s="499" t="s">
        <v>56</v>
      </c>
      <c r="H1118" s="670"/>
      <c r="I1118" s="670"/>
      <c r="J1118" s="823">
        <v>74.36</v>
      </c>
      <c r="K1118" s="1061">
        <v>73.36</v>
      </c>
      <c r="L1118" s="670"/>
      <c r="M1118" s="670"/>
      <c r="N1118" s="622"/>
      <c r="O1118" s="669"/>
      <c r="P1118" s="622"/>
      <c r="Q1118" s="674"/>
      <c r="R1118" s="510"/>
      <c r="S1118" s="510"/>
      <c r="T1118" s="670"/>
      <c r="U1118" s="670"/>
      <c r="V1118" s="492"/>
      <c r="W1118" s="622"/>
      <c r="X1118" s="492"/>
      <c r="Y1118" s="670"/>
      <c r="Z1118" s="492"/>
    </row>
    <row r="1119" spans="1:26" s="478" customFormat="1" ht="16" hidden="1" x14ac:dyDescent="0.8">
      <c r="A1119" s="626" t="s">
        <v>451</v>
      </c>
      <c r="B1119" s="508">
        <v>3</v>
      </c>
      <c r="C1119" s="672"/>
      <c r="D1119" s="668"/>
      <c r="E1119" s="499"/>
      <c r="F1119" s="500" t="s">
        <v>55</v>
      </c>
      <c r="G1119" s="499" t="s">
        <v>56</v>
      </c>
      <c r="H1119" s="670"/>
      <c r="I1119" s="670"/>
      <c r="J1119" s="823">
        <v>57.88</v>
      </c>
      <c r="K1119" s="1061">
        <v>56.52</v>
      </c>
      <c r="L1119" s="670"/>
      <c r="M1119" s="670"/>
      <c r="N1119" s="622"/>
      <c r="O1119" s="669"/>
      <c r="P1119" s="622"/>
      <c r="Q1119" s="674"/>
      <c r="R1119" s="510"/>
      <c r="S1119" s="510"/>
      <c r="T1119" s="670"/>
      <c r="U1119" s="670"/>
      <c r="V1119" s="492"/>
      <c r="W1119" s="622"/>
      <c r="X1119" s="492"/>
      <c r="Y1119" s="670"/>
      <c r="Z1119" s="492"/>
    </row>
    <row r="1120" spans="1:26" s="478" customFormat="1" ht="16" hidden="1" x14ac:dyDescent="0.8">
      <c r="A1120" s="626" t="s">
        <v>451</v>
      </c>
      <c r="B1120" s="508">
        <v>2.5</v>
      </c>
      <c r="C1120" s="672"/>
      <c r="D1120" s="668"/>
      <c r="E1120" s="499"/>
      <c r="F1120" s="500" t="s">
        <v>192</v>
      </c>
      <c r="G1120" s="499" t="s">
        <v>56</v>
      </c>
      <c r="H1120" s="670"/>
      <c r="I1120" s="670"/>
      <c r="J1120" s="823">
        <v>49.61</v>
      </c>
      <c r="K1120" s="1061">
        <v>47.09</v>
      </c>
      <c r="L1120" s="670"/>
      <c r="M1120" s="670"/>
      <c r="N1120" s="622"/>
      <c r="O1120" s="669"/>
      <c r="P1120" s="622"/>
      <c r="Q1120" s="674"/>
      <c r="R1120" s="510"/>
      <c r="S1120" s="510"/>
      <c r="T1120" s="670"/>
      <c r="U1120" s="670"/>
      <c r="V1120" s="492"/>
      <c r="W1120" s="622"/>
      <c r="X1120" s="492"/>
      <c r="Y1120" s="670"/>
      <c r="Z1120" s="492"/>
    </row>
    <row r="1121" spans="1:26" s="478" customFormat="1" ht="16" hidden="1" x14ac:dyDescent="0.8">
      <c r="A1121" s="626" t="s">
        <v>451</v>
      </c>
      <c r="B1121" s="508">
        <v>5</v>
      </c>
      <c r="C1121" s="672"/>
      <c r="D1121" s="668"/>
      <c r="E1121" s="499"/>
      <c r="F1121" s="500" t="s">
        <v>120</v>
      </c>
      <c r="G1121" s="499" t="s">
        <v>56</v>
      </c>
      <c r="H1121" s="622"/>
      <c r="I1121" s="622"/>
      <c r="J1121" s="646">
        <v>60.25</v>
      </c>
      <c r="K1121" s="1062">
        <v>61.67</v>
      </c>
      <c r="L1121" s="622"/>
      <c r="M1121" s="622"/>
      <c r="N1121" s="622"/>
      <c r="O1121" s="669"/>
      <c r="P1121" s="622"/>
      <c r="Q1121" s="674"/>
      <c r="R1121" s="510"/>
      <c r="S1121" s="510"/>
      <c r="T1121" s="622"/>
      <c r="U1121" s="622"/>
      <c r="V1121" s="492"/>
      <c r="W1121" s="622"/>
      <c r="X1121" s="492"/>
      <c r="Y1121" s="622"/>
      <c r="Z1121" s="492"/>
    </row>
    <row r="1122" spans="1:26" s="478" customFormat="1" ht="16" hidden="1" x14ac:dyDescent="0.8">
      <c r="A1122" s="626" t="s">
        <v>451</v>
      </c>
      <c r="B1122" s="508">
        <v>6.5</v>
      </c>
      <c r="C1122" s="672"/>
      <c r="D1122" s="668"/>
      <c r="E1122" s="499"/>
      <c r="F1122" s="500" t="s">
        <v>78</v>
      </c>
      <c r="G1122" s="499" t="s">
        <v>56</v>
      </c>
      <c r="H1122" s="622"/>
      <c r="I1122" s="622"/>
      <c r="J1122" s="646">
        <v>64.599999999999994</v>
      </c>
      <c r="K1122" s="1062">
        <v>68.290000000000006</v>
      </c>
      <c r="L1122" s="622"/>
      <c r="M1122" s="622"/>
      <c r="N1122" s="622"/>
      <c r="O1122" s="669"/>
      <c r="P1122" s="622"/>
      <c r="Q1122" s="674"/>
      <c r="R1122" s="510"/>
      <c r="S1122" s="510"/>
      <c r="T1122" s="622"/>
      <c r="U1122" s="622"/>
      <c r="V1122" s="492"/>
      <c r="W1122" s="622"/>
      <c r="X1122" s="492"/>
      <c r="Y1122" s="622"/>
      <c r="Z1122" s="492"/>
    </row>
    <row r="1123" spans="1:26" s="478" customFormat="1" ht="16" hidden="1" x14ac:dyDescent="0.8">
      <c r="A1123" s="626" t="s">
        <v>451</v>
      </c>
      <c r="B1123" s="508">
        <v>7</v>
      </c>
      <c r="C1123" s="672"/>
      <c r="D1123" s="668"/>
      <c r="E1123" s="499"/>
      <c r="F1123" s="500" t="s">
        <v>109</v>
      </c>
      <c r="G1123" s="499" t="s">
        <v>67</v>
      </c>
      <c r="H1123" s="622"/>
      <c r="I1123" s="622"/>
      <c r="J1123" s="646">
        <v>69.94</v>
      </c>
      <c r="K1123" s="1062">
        <v>69.31</v>
      </c>
      <c r="L1123" s="622"/>
      <c r="M1123" s="622"/>
      <c r="N1123" s="622"/>
      <c r="O1123" s="669"/>
      <c r="P1123" s="622"/>
      <c r="Q1123" s="674"/>
      <c r="R1123" s="510"/>
      <c r="S1123" s="510"/>
      <c r="T1123" s="622"/>
      <c r="U1123" s="622"/>
      <c r="V1123" s="492"/>
      <c r="W1123" s="622"/>
      <c r="X1123" s="492"/>
      <c r="Y1123" s="622"/>
      <c r="Z1123" s="492"/>
    </row>
    <row r="1124" spans="1:26" s="478" customFormat="1" ht="16" hidden="1" x14ac:dyDescent="0.8">
      <c r="A1124" s="626" t="s">
        <v>451</v>
      </c>
      <c r="B1124" s="508">
        <v>11.5</v>
      </c>
      <c r="C1124" s="672"/>
      <c r="D1124" s="668"/>
      <c r="E1124" s="499"/>
      <c r="F1124" s="500" t="s">
        <v>122</v>
      </c>
      <c r="G1124" s="499" t="s">
        <v>67</v>
      </c>
      <c r="H1124" s="622"/>
      <c r="I1124" s="622"/>
      <c r="J1124" s="646">
        <v>82.95</v>
      </c>
      <c r="K1124" s="1062">
        <v>85.39</v>
      </c>
      <c r="L1124" s="622"/>
      <c r="M1124" s="622"/>
      <c r="N1124" s="622"/>
      <c r="O1124" s="669"/>
      <c r="P1124" s="622"/>
      <c r="Q1124" s="674"/>
      <c r="R1124" s="510"/>
      <c r="S1124" s="510"/>
      <c r="T1124" s="622"/>
      <c r="U1124" s="622"/>
      <c r="V1124" s="492"/>
      <c r="W1124" s="622"/>
      <c r="X1124" s="492"/>
      <c r="Y1124" s="622"/>
      <c r="Z1124" s="492"/>
    </row>
    <row r="1125" spans="1:26" s="478" customFormat="1" ht="16" hidden="1" x14ac:dyDescent="0.8">
      <c r="A1125" s="626" t="s">
        <v>451</v>
      </c>
      <c r="B1125" s="508">
        <v>3.5</v>
      </c>
      <c r="C1125" s="672"/>
      <c r="D1125" s="668"/>
      <c r="E1125" s="499"/>
      <c r="F1125" s="500" t="s">
        <v>124</v>
      </c>
      <c r="G1125" s="499" t="s">
        <v>67</v>
      </c>
      <c r="H1125" s="622"/>
      <c r="I1125" s="622"/>
      <c r="J1125" s="646">
        <v>60.01</v>
      </c>
      <c r="K1125" s="1062">
        <v>55.44</v>
      </c>
      <c r="L1125" s="622"/>
      <c r="M1125" s="622"/>
      <c r="N1125" s="622"/>
      <c r="O1125" s="669"/>
      <c r="P1125" s="622"/>
      <c r="Q1125" s="674"/>
      <c r="R1125" s="510"/>
      <c r="S1125" s="510"/>
      <c r="T1125" s="622"/>
      <c r="U1125" s="622"/>
      <c r="V1125" s="492"/>
      <c r="W1125" s="622"/>
      <c r="X1125" s="492"/>
      <c r="Y1125" s="622"/>
      <c r="Z1125" s="492"/>
    </row>
    <row r="1126" spans="1:26" s="478" customFormat="1" ht="16" hidden="1" x14ac:dyDescent="0.8">
      <c r="A1126" s="626" t="s">
        <v>451</v>
      </c>
      <c r="B1126" s="508">
        <v>5.5</v>
      </c>
      <c r="C1126" s="672"/>
      <c r="D1126" s="668"/>
      <c r="E1126" s="499"/>
      <c r="F1126" s="500" t="s">
        <v>126</v>
      </c>
      <c r="G1126" s="499" t="s">
        <v>67</v>
      </c>
      <c r="H1126" s="622"/>
      <c r="I1126" s="622"/>
      <c r="J1126" s="646">
        <v>70.040000000000006</v>
      </c>
      <c r="K1126" s="1062">
        <v>71.900000000000006</v>
      </c>
      <c r="L1126" s="622"/>
      <c r="M1126" s="622"/>
      <c r="N1126" s="622"/>
      <c r="O1126" s="669"/>
      <c r="P1126" s="622"/>
      <c r="Q1126" s="674"/>
      <c r="R1126" s="510"/>
      <c r="S1126" s="510"/>
      <c r="T1126" s="622"/>
      <c r="U1126" s="622"/>
      <c r="V1126" s="492"/>
      <c r="W1126" s="622"/>
      <c r="X1126" s="492"/>
      <c r="Y1126" s="622"/>
      <c r="Z1126" s="492"/>
    </row>
    <row r="1127" spans="1:26" s="478" customFormat="1" ht="16" hidden="1" x14ac:dyDescent="0.8">
      <c r="A1127" s="626" t="s">
        <v>451</v>
      </c>
      <c r="B1127" s="508">
        <v>5</v>
      </c>
      <c r="C1127" s="672"/>
      <c r="D1127" s="668"/>
      <c r="E1127" s="499"/>
      <c r="F1127" s="500" t="s">
        <v>240</v>
      </c>
      <c r="G1127" s="499" t="s">
        <v>67</v>
      </c>
      <c r="H1127" s="622"/>
      <c r="I1127" s="622"/>
      <c r="J1127" s="646">
        <v>68.459999999999994</v>
      </c>
      <c r="K1127" s="1062">
        <v>64.94</v>
      </c>
      <c r="L1127" s="622"/>
      <c r="M1127" s="622"/>
      <c r="N1127" s="622"/>
      <c r="O1127" s="669"/>
      <c r="P1127" s="622"/>
      <c r="Q1127" s="674"/>
      <c r="R1127" s="510"/>
      <c r="S1127" s="510"/>
      <c r="T1127" s="622"/>
      <c r="U1127" s="622"/>
      <c r="V1127" s="492"/>
      <c r="W1127" s="622"/>
      <c r="X1127" s="492"/>
      <c r="Y1127" s="622"/>
      <c r="Z1127" s="492"/>
    </row>
    <row r="1128" spans="1:26" s="478" customFormat="1" ht="16" hidden="1" x14ac:dyDescent="0.8">
      <c r="A1128" s="626" t="s">
        <v>451</v>
      </c>
      <c r="B1128" s="508">
        <v>7</v>
      </c>
      <c r="C1128" s="672"/>
      <c r="D1128" s="668"/>
      <c r="E1128" s="499"/>
      <c r="F1128" s="500" t="s">
        <v>129</v>
      </c>
      <c r="G1128" s="499" t="s">
        <v>67</v>
      </c>
      <c r="H1128" s="622"/>
      <c r="I1128" s="622"/>
      <c r="J1128" s="646">
        <v>72.900000000000006</v>
      </c>
      <c r="K1128" s="1062">
        <v>74.12</v>
      </c>
      <c r="L1128" s="622"/>
      <c r="M1128" s="622"/>
      <c r="N1128" s="622"/>
      <c r="O1128" s="669"/>
      <c r="P1128" s="622"/>
      <c r="Q1128" s="674"/>
      <c r="R1128" s="510"/>
      <c r="S1128" s="510"/>
      <c r="T1128" s="622"/>
      <c r="U1128" s="622"/>
      <c r="V1128" s="492"/>
      <c r="W1128" s="622"/>
      <c r="X1128" s="492"/>
      <c r="Y1128" s="622"/>
      <c r="Z1128" s="492"/>
    </row>
    <row r="1129" spans="1:26" s="478" customFormat="1" ht="16" hidden="1" x14ac:dyDescent="0.8">
      <c r="A1129" s="626" t="s">
        <v>451</v>
      </c>
      <c r="B1129" s="508">
        <v>9.5</v>
      </c>
      <c r="C1129" s="672"/>
      <c r="D1129" s="668"/>
      <c r="E1129" s="499"/>
      <c r="F1129" s="500" t="s">
        <v>132</v>
      </c>
      <c r="G1129" s="499" t="s">
        <v>67</v>
      </c>
      <c r="H1129" s="622"/>
      <c r="I1129" s="622"/>
      <c r="J1129" s="646">
        <v>76.25</v>
      </c>
      <c r="K1129" s="1062">
        <v>76.650000000000006</v>
      </c>
      <c r="L1129" s="622"/>
      <c r="M1129" s="622"/>
      <c r="N1129" s="622"/>
      <c r="O1129" s="669"/>
      <c r="P1129" s="622"/>
      <c r="Q1129" s="674"/>
      <c r="R1129" s="510"/>
      <c r="S1129" s="510"/>
      <c r="T1129" s="622"/>
      <c r="U1129" s="622"/>
      <c r="V1129" s="492"/>
      <c r="W1129" s="622"/>
      <c r="X1129" s="492"/>
      <c r="Y1129" s="622"/>
      <c r="Z1129" s="492"/>
    </row>
    <row r="1130" spans="1:26" s="478" customFormat="1" ht="16" hidden="1" x14ac:dyDescent="0.8">
      <c r="A1130" s="626" t="s">
        <v>451</v>
      </c>
      <c r="B1130" s="508">
        <v>10</v>
      </c>
      <c r="C1130" s="672"/>
      <c r="D1130" s="668"/>
      <c r="E1130" s="499"/>
      <c r="F1130" s="500" t="s">
        <v>134</v>
      </c>
      <c r="G1130" s="499" t="s">
        <v>67</v>
      </c>
      <c r="H1130" s="622"/>
      <c r="I1130" s="622"/>
      <c r="J1130" s="646">
        <v>75.59</v>
      </c>
      <c r="K1130" s="1062">
        <v>74.75</v>
      </c>
      <c r="L1130" s="622"/>
      <c r="M1130" s="622"/>
      <c r="N1130" s="622"/>
      <c r="O1130" s="669"/>
      <c r="P1130" s="622"/>
      <c r="Q1130" s="674"/>
      <c r="R1130" s="510"/>
      <c r="S1130" s="510"/>
      <c r="T1130" s="622"/>
      <c r="U1130" s="622"/>
      <c r="V1130" s="492"/>
      <c r="W1130" s="622"/>
      <c r="X1130" s="492"/>
      <c r="Y1130" s="622"/>
      <c r="Z1130" s="492"/>
    </row>
    <row r="1131" spans="1:26" s="478" customFormat="1" ht="16" hidden="1" x14ac:dyDescent="0.8">
      <c r="A1131" s="626" t="s">
        <v>451</v>
      </c>
      <c r="B1131" s="508">
        <v>6</v>
      </c>
      <c r="C1131" s="672"/>
      <c r="D1131" s="668"/>
      <c r="E1131" s="499"/>
      <c r="F1131" s="500" t="s">
        <v>136</v>
      </c>
      <c r="G1131" s="499" t="s">
        <v>67</v>
      </c>
      <c r="H1131" s="622"/>
      <c r="I1131" s="622"/>
      <c r="J1131" s="646">
        <v>81.58</v>
      </c>
      <c r="K1131" s="1062">
        <v>82.35</v>
      </c>
      <c r="L1131" s="622"/>
      <c r="M1131" s="622"/>
      <c r="N1131" s="622"/>
      <c r="O1131" s="669"/>
      <c r="P1131" s="622"/>
      <c r="Q1131" s="674"/>
      <c r="R1131" s="510"/>
      <c r="S1131" s="510"/>
      <c r="T1131" s="622"/>
      <c r="U1131" s="622"/>
      <c r="V1131" s="492"/>
      <c r="W1131" s="622"/>
      <c r="X1131" s="492"/>
      <c r="Y1131" s="622"/>
      <c r="Z1131" s="492"/>
    </row>
    <row r="1132" spans="1:26" s="478" customFormat="1" ht="16" hidden="1" x14ac:dyDescent="0.8">
      <c r="A1132" s="626" t="s">
        <v>451</v>
      </c>
      <c r="B1132" s="508">
        <v>7</v>
      </c>
      <c r="C1132" s="672"/>
      <c r="D1132" s="668"/>
      <c r="E1132" s="499"/>
      <c r="F1132" s="500" t="s">
        <v>138</v>
      </c>
      <c r="G1132" s="499" t="s">
        <v>67</v>
      </c>
      <c r="H1132" s="622"/>
      <c r="I1132" s="622"/>
      <c r="J1132" s="646">
        <v>81.569999999999993</v>
      </c>
      <c r="K1132" s="1062">
        <v>84.4</v>
      </c>
      <c r="L1132" s="622"/>
      <c r="M1132" s="622"/>
      <c r="N1132" s="622"/>
      <c r="O1132" s="669"/>
      <c r="P1132" s="622"/>
      <c r="Q1132" s="674"/>
      <c r="R1132" s="510"/>
      <c r="S1132" s="510"/>
      <c r="T1132" s="622"/>
      <c r="U1132" s="622"/>
      <c r="V1132" s="492"/>
      <c r="W1132" s="622"/>
      <c r="X1132" s="492"/>
      <c r="Y1132" s="622"/>
      <c r="Z1132" s="492"/>
    </row>
    <row r="1133" spans="1:26" s="478" customFormat="1" ht="16" hidden="1" x14ac:dyDescent="0.8">
      <c r="A1133" s="626" t="s">
        <v>451</v>
      </c>
      <c r="B1133" s="508">
        <v>3</v>
      </c>
      <c r="C1133" s="672"/>
      <c r="D1133" s="668"/>
      <c r="E1133" s="499"/>
      <c r="F1133" s="500" t="s">
        <v>97</v>
      </c>
      <c r="G1133" s="499" t="s">
        <v>67</v>
      </c>
      <c r="H1133" s="622"/>
      <c r="I1133" s="622"/>
      <c r="J1133" s="646">
        <v>71.22</v>
      </c>
      <c r="K1133" s="1062">
        <v>67.92</v>
      </c>
      <c r="L1133" s="622"/>
      <c r="M1133" s="622"/>
      <c r="N1133" s="622"/>
      <c r="O1133" s="669"/>
      <c r="P1133" s="622"/>
      <c r="Q1133" s="674"/>
      <c r="R1133" s="510"/>
      <c r="S1133" s="510"/>
      <c r="T1133" s="622"/>
      <c r="U1133" s="622"/>
      <c r="V1133" s="492"/>
      <c r="W1133" s="622"/>
      <c r="X1133" s="492"/>
      <c r="Y1133" s="622"/>
      <c r="Z1133" s="492"/>
    </row>
    <row r="1134" spans="1:26" s="478" customFormat="1" ht="16" hidden="1" x14ac:dyDescent="0.8">
      <c r="A1134" s="626" t="s">
        <v>451</v>
      </c>
      <c r="B1134" s="508">
        <v>6</v>
      </c>
      <c r="C1134" s="672"/>
      <c r="D1134" s="668"/>
      <c r="E1134" s="499"/>
      <c r="F1134" s="500" t="s">
        <v>140</v>
      </c>
      <c r="G1134" s="499" t="s">
        <v>67</v>
      </c>
      <c r="H1134" s="622"/>
      <c r="I1134" s="622"/>
      <c r="J1134" s="646">
        <v>74.92</v>
      </c>
      <c r="K1134" s="1062">
        <v>72.22</v>
      </c>
      <c r="L1134" s="622"/>
      <c r="M1134" s="622"/>
      <c r="N1134" s="622"/>
      <c r="O1134" s="669"/>
      <c r="P1134" s="622"/>
      <c r="Q1134" s="674"/>
      <c r="R1134" s="510"/>
      <c r="S1134" s="510"/>
      <c r="T1134" s="622"/>
      <c r="U1134" s="622"/>
      <c r="V1134" s="492"/>
      <c r="W1134" s="622"/>
      <c r="X1134" s="492"/>
      <c r="Y1134" s="622"/>
      <c r="Z1134" s="492"/>
    </row>
    <row r="1135" spans="1:26" s="478" customFormat="1" ht="16" hidden="1" x14ac:dyDescent="0.8">
      <c r="A1135" s="626" t="s">
        <v>451</v>
      </c>
      <c r="B1135" s="508">
        <v>7</v>
      </c>
      <c r="C1135" s="672"/>
      <c r="D1135" s="668"/>
      <c r="E1135" s="499"/>
      <c r="F1135" s="500" t="s">
        <v>234</v>
      </c>
      <c r="G1135" s="499" t="s">
        <v>67</v>
      </c>
      <c r="H1135" s="622"/>
      <c r="I1135" s="622"/>
      <c r="J1135" s="646">
        <v>70.25</v>
      </c>
      <c r="K1135" s="1062">
        <v>71.69</v>
      </c>
      <c r="L1135" s="622"/>
      <c r="M1135" s="622"/>
      <c r="N1135" s="622"/>
      <c r="O1135" s="669"/>
      <c r="P1135" s="622"/>
      <c r="Q1135" s="674"/>
      <c r="R1135" s="510"/>
      <c r="S1135" s="510"/>
      <c r="T1135" s="622"/>
      <c r="U1135" s="622"/>
      <c r="V1135" s="492"/>
      <c r="W1135" s="622"/>
      <c r="X1135" s="492"/>
      <c r="Y1135" s="622"/>
      <c r="Z1135" s="492"/>
    </row>
    <row r="1136" spans="1:26" s="478" customFormat="1" ht="16" hidden="1" x14ac:dyDescent="0.8">
      <c r="A1136" s="626" t="s">
        <v>451</v>
      </c>
      <c r="B1136" s="508">
        <v>6.5</v>
      </c>
      <c r="C1136" s="672"/>
      <c r="D1136" s="668"/>
      <c r="E1136" s="499"/>
      <c r="F1136" s="500" t="s">
        <v>69</v>
      </c>
      <c r="G1136" s="499" t="s">
        <v>67</v>
      </c>
      <c r="H1136" s="622"/>
      <c r="I1136" s="622"/>
      <c r="J1136" s="646">
        <v>81.53</v>
      </c>
      <c r="K1136" s="1062">
        <v>80.12</v>
      </c>
      <c r="L1136" s="622"/>
      <c r="M1136" s="622"/>
      <c r="N1136" s="622"/>
      <c r="O1136" s="669"/>
      <c r="P1136" s="622"/>
      <c r="Q1136" s="674"/>
      <c r="R1136" s="510"/>
      <c r="S1136" s="510"/>
      <c r="T1136" s="622"/>
      <c r="U1136" s="622"/>
      <c r="V1136" s="492"/>
      <c r="W1136" s="622"/>
      <c r="X1136" s="492"/>
      <c r="Y1136" s="622"/>
      <c r="Z1136" s="492"/>
    </row>
    <row r="1137" spans="1:26" s="478" customFormat="1" ht="16" hidden="1" x14ac:dyDescent="0.8">
      <c r="A1137" s="626" t="s">
        <v>451</v>
      </c>
      <c r="B1137" s="508">
        <v>3.5</v>
      </c>
      <c r="C1137" s="672"/>
      <c r="D1137" s="668"/>
      <c r="E1137" s="499"/>
      <c r="F1137" s="500" t="s">
        <v>142</v>
      </c>
      <c r="G1137" s="499" t="s">
        <v>71</v>
      </c>
      <c r="H1137" s="622"/>
      <c r="I1137" s="622"/>
      <c r="J1137" s="646">
        <v>69.38</v>
      </c>
      <c r="K1137" s="1062">
        <v>69.89</v>
      </c>
      <c r="L1137" s="622"/>
      <c r="M1137" s="622"/>
      <c r="N1137" s="622"/>
      <c r="O1137" s="669"/>
      <c r="P1137" s="622"/>
      <c r="Q1137" s="674"/>
      <c r="R1137" s="510"/>
      <c r="S1137" s="510"/>
      <c r="T1137" s="622"/>
      <c r="U1137" s="622"/>
      <c r="V1137" s="492"/>
      <c r="W1137" s="622"/>
      <c r="X1137" s="492"/>
      <c r="Y1137" s="622"/>
      <c r="Z1137" s="492"/>
    </row>
    <row r="1138" spans="1:26" s="478" customFormat="1" ht="16" hidden="1" x14ac:dyDescent="0.8">
      <c r="A1138" s="626" t="s">
        <v>451</v>
      </c>
      <c r="B1138" s="508">
        <v>8</v>
      </c>
      <c r="C1138" s="672"/>
      <c r="D1138" s="668"/>
      <c r="E1138" s="499"/>
      <c r="F1138" s="500" t="s">
        <v>72</v>
      </c>
      <c r="G1138" s="499" t="s">
        <v>71</v>
      </c>
      <c r="H1138" s="622"/>
      <c r="I1138" s="622"/>
      <c r="J1138" s="646">
        <v>70.86</v>
      </c>
      <c r="K1138" s="1062">
        <v>64.75</v>
      </c>
      <c r="L1138" s="622"/>
      <c r="M1138" s="622"/>
      <c r="N1138" s="622"/>
      <c r="O1138" s="669"/>
      <c r="P1138" s="622"/>
      <c r="Q1138" s="674"/>
      <c r="R1138" s="510"/>
      <c r="S1138" s="510"/>
      <c r="T1138" s="622"/>
      <c r="U1138" s="622"/>
      <c r="V1138" s="492"/>
      <c r="W1138" s="622"/>
      <c r="X1138" s="492"/>
      <c r="Y1138" s="622"/>
      <c r="Z1138" s="492"/>
    </row>
    <row r="1139" spans="1:26" s="478" customFormat="1" ht="16" hidden="1" x14ac:dyDescent="0.8">
      <c r="A1139" s="626" t="s">
        <v>451</v>
      </c>
      <c r="B1139" s="508">
        <v>8.5</v>
      </c>
      <c r="C1139" s="672"/>
      <c r="D1139" s="668"/>
      <c r="E1139" s="499"/>
      <c r="F1139" s="500" t="s">
        <v>144</v>
      </c>
      <c r="G1139" s="499" t="s">
        <v>71</v>
      </c>
      <c r="H1139" s="622"/>
      <c r="I1139" s="622"/>
      <c r="J1139" s="646">
        <v>82.35</v>
      </c>
      <c r="K1139" s="1062">
        <v>81.03</v>
      </c>
      <c r="L1139" s="622"/>
      <c r="M1139" s="622"/>
      <c r="N1139" s="622"/>
      <c r="O1139" s="669"/>
      <c r="P1139" s="622"/>
      <c r="Q1139" s="674"/>
      <c r="R1139" s="510"/>
      <c r="S1139" s="510"/>
      <c r="T1139" s="622"/>
      <c r="U1139" s="622"/>
      <c r="V1139" s="492"/>
      <c r="W1139" s="622"/>
      <c r="X1139" s="492"/>
      <c r="Y1139" s="622"/>
      <c r="Z1139" s="492"/>
    </row>
    <row r="1140" spans="1:26" s="478" customFormat="1" ht="16" hidden="1" x14ac:dyDescent="0.8">
      <c r="A1140" s="626" t="s">
        <v>451</v>
      </c>
      <c r="B1140" s="508">
        <v>6</v>
      </c>
      <c r="C1140" s="672"/>
      <c r="D1140" s="668"/>
      <c r="E1140" s="499"/>
      <c r="F1140" s="500" t="s">
        <v>167</v>
      </c>
      <c r="G1140" s="499" t="s">
        <v>71</v>
      </c>
      <c r="H1140" s="622"/>
      <c r="I1140" s="622"/>
      <c r="J1140" s="646">
        <v>70.45</v>
      </c>
      <c r="K1140" s="1062">
        <v>69.650000000000006</v>
      </c>
      <c r="L1140" s="622"/>
      <c r="M1140" s="622"/>
      <c r="N1140" s="622"/>
      <c r="O1140" s="669"/>
      <c r="P1140" s="622"/>
      <c r="Q1140" s="674"/>
      <c r="R1140" s="510"/>
      <c r="S1140" s="510"/>
      <c r="T1140" s="622"/>
      <c r="U1140" s="622"/>
      <c r="V1140" s="492"/>
      <c r="W1140" s="622"/>
      <c r="X1140" s="492"/>
      <c r="Y1140" s="622"/>
      <c r="Z1140" s="492"/>
    </row>
    <row r="1141" spans="1:26" s="478" customFormat="1" ht="16" hidden="1" x14ac:dyDescent="0.8">
      <c r="A1141" s="626" t="s">
        <v>451</v>
      </c>
      <c r="B1141" s="508">
        <v>7.5</v>
      </c>
      <c r="C1141" s="672"/>
      <c r="D1141" s="668"/>
      <c r="E1141" s="499"/>
      <c r="F1141" s="500" t="s">
        <v>147</v>
      </c>
      <c r="G1141" s="499" t="s">
        <v>71</v>
      </c>
      <c r="H1141" s="622"/>
      <c r="I1141" s="622"/>
      <c r="J1141" s="646">
        <v>86.7</v>
      </c>
      <c r="K1141" s="1062">
        <v>91.24</v>
      </c>
      <c r="L1141" s="622"/>
      <c r="M1141" s="622"/>
      <c r="N1141" s="622"/>
      <c r="O1141" s="669"/>
      <c r="P1141" s="622"/>
      <c r="Q1141" s="674"/>
      <c r="R1141" s="510"/>
      <c r="S1141" s="510"/>
      <c r="T1141" s="622"/>
      <c r="U1141" s="622"/>
      <c r="V1141" s="492"/>
      <c r="W1141" s="622"/>
      <c r="X1141" s="492"/>
      <c r="Y1141" s="622"/>
      <c r="Z1141" s="492"/>
    </row>
    <row r="1142" spans="1:26" s="478" customFormat="1" ht="16" hidden="1" x14ac:dyDescent="0.8">
      <c r="A1142" s="626" t="s">
        <v>451</v>
      </c>
      <c r="B1142" s="508">
        <v>4.5</v>
      </c>
      <c r="C1142" s="672"/>
      <c r="D1142" s="668"/>
      <c r="E1142" s="499"/>
      <c r="F1142" s="500" t="s">
        <v>149</v>
      </c>
      <c r="G1142" s="499" t="s">
        <v>71</v>
      </c>
      <c r="H1142" s="622"/>
      <c r="I1142" s="622"/>
      <c r="J1142" s="646">
        <v>79.290000000000006</v>
      </c>
      <c r="K1142" s="1062">
        <v>79.290000000000006</v>
      </c>
      <c r="L1142" s="622"/>
      <c r="M1142" s="622"/>
      <c r="N1142" s="622"/>
      <c r="O1142" s="669"/>
      <c r="P1142" s="622"/>
      <c r="Q1142" s="674"/>
      <c r="R1142" s="510"/>
      <c r="S1142" s="510"/>
      <c r="T1142" s="622"/>
      <c r="U1142" s="622"/>
      <c r="V1142" s="492"/>
      <c r="W1142" s="622"/>
      <c r="X1142" s="492"/>
      <c r="Y1142" s="622"/>
      <c r="Z1142" s="492"/>
    </row>
    <row r="1143" spans="1:26" s="478" customFormat="1" ht="16" hidden="1" x14ac:dyDescent="0.8">
      <c r="A1143" s="626" t="s">
        <v>451</v>
      </c>
      <c r="B1143" s="508">
        <v>7</v>
      </c>
      <c r="C1143" s="672"/>
      <c r="D1143" s="668"/>
      <c r="E1143" s="499"/>
      <c r="F1143" s="500" t="s">
        <v>76</v>
      </c>
      <c r="G1143" s="499" t="s">
        <v>71</v>
      </c>
      <c r="H1143" s="622"/>
      <c r="I1143" s="622"/>
      <c r="J1143" s="646">
        <v>77.540000000000006</v>
      </c>
      <c r="K1143" s="1062">
        <v>79.430000000000007</v>
      </c>
      <c r="L1143" s="622"/>
      <c r="M1143" s="622"/>
      <c r="N1143" s="622"/>
      <c r="O1143" s="669"/>
      <c r="P1143" s="622"/>
      <c r="Q1143" s="674"/>
      <c r="R1143" s="510"/>
      <c r="S1143" s="510"/>
      <c r="T1143" s="622"/>
      <c r="U1143" s="622"/>
      <c r="V1143" s="492"/>
      <c r="W1143" s="622"/>
      <c r="X1143" s="492"/>
      <c r="Y1143" s="622"/>
      <c r="Z1143" s="492"/>
    </row>
    <row r="1144" spans="1:26" s="478" customFormat="1" ht="16" hidden="1" x14ac:dyDescent="0.8">
      <c r="A1144" s="626" t="s">
        <v>451</v>
      </c>
      <c r="B1144" s="508">
        <v>6</v>
      </c>
      <c r="C1144" s="672"/>
      <c r="D1144" s="668"/>
      <c r="E1144" s="499"/>
      <c r="F1144" s="500" t="s">
        <v>151</v>
      </c>
      <c r="G1144" s="499" t="s">
        <v>71</v>
      </c>
      <c r="H1144" s="670"/>
      <c r="I1144" s="670"/>
      <c r="J1144" s="646">
        <v>75.22</v>
      </c>
      <c r="K1144" s="1061">
        <v>74.03</v>
      </c>
      <c r="L1144" s="622"/>
      <c r="M1144" s="670"/>
      <c r="N1144" s="622"/>
      <c r="O1144" s="669"/>
      <c r="P1144" s="622"/>
      <c r="Q1144" s="674"/>
      <c r="R1144" s="510"/>
      <c r="S1144" s="510"/>
      <c r="T1144" s="670"/>
      <c r="U1144" s="622"/>
      <c r="V1144" s="492"/>
      <c r="W1144" s="622"/>
      <c r="X1144" s="492"/>
      <c r="Y1144" s="670"/>
      <c r="Z1144" s="492"/>
    </row>
    <row r="1145" spans="1:26" s="478" customFormat="1" ht="16" hidden="1" x14ac:dyDescent="0.8">
      <c r="A1145" s="626" t="s">
        <v>451</v>
      </c>
      <c r="B1145" s="508">
        <v>6</v>
      </c>
      <c r="C1145" s="672"/>
      <c r="D1145" s="668"/>
      <c r="E1145" s="499"/>
      <c r="F1145" s="500" t="s">
        <v>153</v>
      </c>
      <c r="G1145" s="499" t="s">
        <v>71</v>
      </c>
      <c r="H1145" s="622"/>
      <c r="I1145" s="622"/>
      <c r="J1145" s="646">
        <v>67.06</v>
      </c>
      <c r="K1145" s="1062">
        <v>63.68</v>
      </c>
      <c r="L1145" s="622"/>
      <c r="M1145" s="622"/>
      <c r="N1145" s="622"/>
      <c r="O1145" s="669"/>
      <c r="P1145" s="622"/>
      <c r="Q1145" s="674"/>
      <c r="R1145" s="510"/>
      <c r="S1145" s="510"/>
      <c r="T1145" s="622"/>
      <c r="U1145" s="622"/>
      <c r="V1145" s="492"/>
      <c r="W1145" s="622"/>
      <c r="X1145" s="492"/>
      <c r="Y1145" s="622"/>
      <c r="Z1145" s="492"/>
    </row>
    <row r="1146" spans="1:26" s="478" customFormat="1" ht="16" hidden="1" x14ac:dyDescent="0.8">
      <c r="A1146" s="626" t="s">
        <v>451</v>
      </c>
      <c r="B1146" s="508">
        <v>11</v>
      </c>
      <c r="C1146" s="672"/>
      <c r="D1146" s="668"/>
      <c r="E1146" s="499"/>
      <c r="F1146" s="500" t="s">
        <v>70</v>
      </c>
      <c r="G1146" s="499" t="s">
        <v>71</v>
      </c>
      <c r="H1146" s="622"/>
      <c r="I1146" s="622"/>
      <c r="J1146" s="646">
        <v>93.81</v>
      </c>
      <c r="K1146" s="1062">
        <v>93.66</v>
      </c>
      <c r="L1146" s="622"/>
      <c r="M1146" s="622"/>
      <c r="N1146" s="622"/>
      <c r="O1146" s="669"/>
      <c r="P1146" s="622"/>
      <c r="Q1146" s="674"/>
      <c r="R1146" s="510"/>
      <c r="S1146" s="510"/>
      <c r="T1146" s="622"/>
      <c r="U1146" s="622"/>
      <c r="V1146" s="492"/>
      <c r="W1146" s="622"/>
      <c r="X1146" s="492"/>
      <c r="Y1146" s="622"/>
      <c r="Z1146" s="492"/>
    </row>
    <row r="1147" spans="1:26" s="478" customFormat="1" ht="16" hidden="1" x14ac:dyDescent="0.8">
      <c r="A1147" s="626" t="s">
        <v>451</v>
      </c>
      <c r="B1147" s="508">
        <v>9</v>
      </c>
      <c r="C1147" s="672"/>
      <c r="D1147" s="668"/>
      <c r="E1147" s="499"/>
      <c r="F1147" s="500" t="s">
        <v>155</v>
      </c>
      <c r="G1147" s="499" t="s">
        <v>71</v>
      </c>
      <c r="H1147" s="622"/>
      <c r="I1147" s="622"/>
      <c r="J1147" s="646">
        <v>85.1</v>
      </c>
      <c r="K1147" s="1062">
        <v>83.34</v>
      </c>
      <c r="L1147" s="622"/>
      <c r="M1147" s="622"/>
      <c r="N1147" s="622"/>
      <c r="O1147" s="669"/>
      <c r="P1147" s="622"/>
      <c r="Q1147" s="674"/>
      <c r="R1147" s="510"/>
      <c r="S1147" s="510"/>
      <c r="T1147" s="622"/>
      <c r="U1147" s="622"/>
      <c r="V1147" s="492"/>
      <c r="W1147" s="622"/>
      <c r="X1147" s="492"/>
      <c r="Y1147" s="622"/>
      <c r="Z1147" s="492"/>
    </row>
    <row r="1148" spans="1:26" s="478" customFormat="1" ht="16" hidden="1" x14ac:dyDescent="0.8">
      <c r="A1148" s="626" t="s">
        <v>451</v>
      </c>
      <c r="B1148" s="508">
        <v>5</v>
      </c>
      <c r="C1148" s="672"/>
      <c r="D1148" s="668"/>
      <c r="E1148" s="499"/>
      <c r="F1148" s="500" t="s">
        <v>128</v>
      </c>
      <c r="G1148" s="499" t="s">
        <v>71</v>
      </c>
      <c r="H1148" s="622"/>
      <c r="I1148" s="622"/>
      <c r="J1148" s="646">
        <v>78.75</v>
      </c>
      <c r="K1148" s="1062">
        <v>79.95</v>
      </c>
      <c r="L1148" s="622"/>
      <c r="M1148" s="622"/>
      <c r="N1148" s="622"/>
      <c r="O1148" s="669"/>
      <c r="P1148" s="622"/>
      <c r="Q1148" s="674"/>
      <c r="R1148" s="510"/>
      <c r="S1148" s="510"/>
      <c r="T1148" s="622"/>
      <c r="U1148" s="622"/>
      <c r="V1148" s="492"/>
      <c r="W1148" s="622"/>
      <c r="X1148" s="492"/>
      <c r="Y1148" s="622"/>
      <c r="Z1148" s="492"/>
    </row>
    <row r="1149" spans="1:26" s="478" customFormat="1" ht="16" hidden="1" x14ac:dyDescent="0.8">
      <c r="A1149" s="626" t="s">
        <v>451</v>
      </c>
      <c r="B1149" s="508" t="s">
        <v>526</v>
      </c>
      <c r="C1149" s="672"/>
      <c r="D1149" s="668"/>
      <c r="E1149" s="499"/>
      <c r="F1149" s="500" t="s">
        <v>99</v>
      </c>
      <c r="G1149" s="499" t="s">
        <v>71</v>
      </c>
      <c r="H1149" s="622"/>
      <c r="I1149" s="622"/>
      <c r="J1149" s="646">
        <v>68.56</v>
      </c>
      <c r="K1149" s="1062">
        <v>67.180000000000007</v>
      </c>
      <c r="L1149" s="622"/>
      <c r="M1149" s="622"/>
      <c r="N1149" s="622"/>
      <c r="O1149" s="669"/>
      <c r="P1149" s="622"/>
      <c r="Q1149" s="674"/>
      <c r="R1149" s="510"/>
      <c r="S1149" s="510"/>
      <c r="T1149" s="622"/>
      <c r="U1149" s="622"/>
      <c r="V1149" s="492"/>
      <c r="W1149" s="622"/>
      <c r="X1149" s="492"/>
      <c r="Y1149" s="622"/>
      <c r="Z1149" s="492"/>
    </row>
    <row r="1150" spans="1:26" s="478" customFormat="1" ht="16" hidden="1" x14ac:dyDescent="0.8">
      <c r="A1150" s="626" t="s">
        <v>451</v>
      </c>
      <c r="B1150" s="508">
        <v>9.5</v>
      </c>
      <c r="C1150" s="672"/>
      <c r="D1150" s="668"/>
      <c r="E1150" s="499"/>
      <c r="F1150" s="500" t="s">
        <v>101</v>
      </c>
      <c r="G1150" s="499" t="s">
        <v>71</v>
      </c>
      <c r="H1150" s="622"/>
      <c r="I1150" s="622"/>
      <c r="J1150" s="646">
        <v>85.84</v>
      </c>
      <c r="K1150" s="1062">
        <v>84.46</v>
      </c>
      <c r="L1150" s="622"/>
      <c r="M1150" s="622"/>
      <c r="N1150" s="622"/>
      <c r="O1150" s="669"/>
      <c r="P1150" s="622"/>
      <c r="Q1150" s="674"/>
      <c r="R1150" s="510"/>
      <c r="S1150" s="510"/>
      <c r="T1150" s="622"/>
      <c r="U1150" s="622"/>
      <c r="V1150" s="492"/>
      <c r="W1150" s="622"/>
      <c r="X1150" s="492"/>
      <c r="Y1150" s="622"/>
      <c r="Z1150" s="492"/>
    </row>
    <row r="1151" spans="1:26" s="478" customFormat="1" ht="16" hidden="1" x14ac:dyDescent="0.8">
      <c r="A1151" s="626" t="s">
        <v>451</v>
      </c>
      <c r="B1151" s="508">
        <v>5.5</v>
      </c>
      <c r="C1151" s="672"/>
      <c r="D1151" s="668"/>
      <c r="E1151" s="499"/>
      <c r="F1151" s="500" t="s">
        <v>156</v>
      </c>
      <c r="G1151" s="499" t="s">
        <v>80</v>
      </c>
      <c r="H1151" s="622"/>
      <c r="I1151" s="622"/>
      <c r="J1151" s="646">
        <v>81.06</v>
      </c>
      <c r="K1151" s="1062">
        <v>84.39</v>
      </c>
      <c r="L1151" s="622"/>
      <c r="M1151" s="622"/>
      <c r="N1151" s="622"/>
      <c r="O1151" s="669"/>
      <c r="P1151" s="622"/>
      <c r="Q1151" s="674"/>
      <c r="R1151" s="510"/>
      <c r="S1151" s="510"/>
      <c r="T1151" s="622"/>
      <c r="U1151" s="622"/>
      <c r="V1151" s="492"/>
      <c r="W1151" s="622"/>
      <c r="X1151" s="492"/>
      <c r="Y1151" s="622"/>
      <c r="Z1151" s="492"/>
    </row>
    <row r="1152" spans="1:26" s="478" customFormat="1" ht="16" hidden="1" x14ac:dyDescent="0.8">
      <c r="A1152" s="626" t="s">
        <v>451</v>
      </c>
      <c r="B1152" s="508">
        <v>9.5</v>
      </c>
      <c r="C1152" s="672"/>
      <c r="D1152" s="668"/>
      <c r="E1152" s="499"/>
      <c r="F1152" s="500" t="s">
        <v>158</v>
      </c>
      <c r="G1152" s="499" t="s">
        <v>80</v>
      </c>
      <c r="H1152" s="622"/>
      <c r="I1152" s="622"/>
      <c r="J1152" s="646">
        <v>84.91</v>
      </c>
      <c r="K1152" s="1062">
        <v>83.19</v>
      </c>
      <c r="L1152" s="622"/>
      <c r="M1152" s="622"/>
      <c r="N1152" s="622"/>
      <c r="O1152" s="669"/>
      <c r="P1152" s="622"/>
      <c r="Q1152" s="674"/>
      <c r="R1152" s="510"/>
      <c r="S1152" s="510"/>
      <c r="T1152" s="622"/>
      <c r="U1152" s="622"/>
      <c r="V1152" s="492"/>
      <c r="W1152" s="622"/>
      <c r="X1152" s="492"/>
      <c r="Y1152" s="622"/>
      <c r="Z1152" s="492"/>
    </row>
    <row r="1153" spans="1:26" s="478" customFormat="1" ht="16" hidden="1" x14ac:dyDescent="0.8">
      <c r="A1153" s="626" t="s">
        <v>451</v>
      </c>
      <c r="B1153" s="508">
        <v>1</v>
      </c>
      <c r="C1153" s="672"/>
      <c r="D1153" s="668"/>
      <c r="E1153" s="499"/>
      <c r="F1153" s="500" t="s">
        <v>160</v>
      </c>
      <c r="G1153" s="499" t="s">
        <v>80</v>
      </c>
      <c r="H1153" s="622"/>
      <c r="I1153" s="622"/>
      <c r="J1153" s="646">
        <v>51.81</v>
      </c>
      <c r="K1153" s="1062">
        <v>54.61</v>
      </c>
      <c r="L1153" s="622"/>
      <c r="M1153" s="622"/>
      <c r="N1153" s="622"/>
      <c r="O1153" s="669"/>
      <c r="P1153" s="622"/>
      <c r="Q1153" s="674"/>
      <c r="R1153" s="510"/>
      <c r="S1153" s="510"/>
      <c r="T1153" s="622"/>
      <c r="U1153" s="622"/>
      <c r="V1153" s="492"/>
      <c r="W1153" s="622"/>
      <c r="X1153" s="492"/>
      <c r="Y1153" s="622"/>
      <c r="Z1153" s="492"/>
    </row>
    <row r="1154" spans="1:26" s="478" customFormat="1" ht="16" hidden="1" x14ac:dyDescent="0.8">
      <c r="A1154" s="626" t="s">
        <v>451</v>
      </c>
      <c r="B1154" s="508">
        <v>5.5</v>
      </c>
      <c r="C1154" s="672"/>
      <c r="D1154" s="668"/>
      <c r="E1154" s="499"/>
      <c r="F1154" s="500" t="s">
        <v>162</v>
      </c>
      <c r="G1154" s="499" t="s">
        <v>80</v>
      </c>
      <c r="H1154" s="622"/>
      <c r="I1154" s="622"/>
      <c r="J1154" s="646">
        <v>77.52</v>
      </c>
      <c r="K1154" s="1062">
        <v>76.709999999999994</v>
      </c>
      <c r="L1154" s="622"/>
      <c r="M1154" s="622"/>
      <c r="N1154" s="622"/>
      <c r="O1154" s="669"/>
      <c r="P1154" s="622"/>
      <c r="Q1154" s="674"/>
      <c r="R1154" s="510"/>
      <c r="S1154" s="510"/>
      <c r="T1154" s="622"/>
      <c r="U1154" s="622"/>
      <c r="V1154" s="492"/>
      <c r="W1154" s="622"/>
      <c r="X1154" s="492"/>
      <c r="Y1154" s="622"/>
      <c r="Z1154" s="492"/>
    </row>
    <row r="1155" spans="1:26" s="478" customFormat="1" ht="16" hidden="1" x14ac:dyDescent="0.8">
      <c r="A1155" s="626" t="s">
        <v>451</v>
      </c>
      <c r="B1155" s="508">
        <v>11</v>
      </c>
      <c r="C1155" s="672"/>
      <c r="D1155" s="668"/>
      <c r="E1155" s="499"/>
      <c r="F1155" s="500" t="s">
        <v>164</v>
      </c>
      <c r="G1155" s="499" t="s">
        <v>80</v>
      </c>
      <c r="H1155" s="622"/>
      <c r="I1155" s="622"/>
      <c r="J1155" s="646">
        <v>88</v>
      </c>
      <c r="K1155" s="1062">
        <v>85.95</v>
      </c>
      <c r="L1155" s="622"/>
      <c r="M1155" s="622"/>
      <c r="N1155" s="622"/>
      <c r="O1155" s="669"/>
      <c r="P1155" s="622"/>
      <c r="Q1155" s="674"/>
      <c r="R1155" s="510"/>
      <c r="S1155" s="510"/>
      <c r="T1155" s="622"/>
      <c r="U1155" s="622"/>
      <c r="V1155" s="492"/>
      <c r="W1155" s="622"/>
      <c r="X1155" s="492"/>
      <c r="Y1155" s="622"/>
      <c r="Z1155" s="492"/>
    </row>
    <row r="1156" spans="1:26" s="478" customFormat="1" ht="16" hidden="1" x14ac:dyDescent="0.8">
      <c r="A1156" s="626" t="s">
        <v>451</v>
      </c>
      <c r="B1156" s="508">
        <v>7.5</v>
      </c>
      <c r="C1156" s="672"/>
      <c r="D1156" s="668"/>
      <c r="E1156" s="499"/>
      <c r="F1156" s="500" t="s">
        <v>79</v>
      </c>
      <c r="G1156" s="499" t="s">
        <v>80</v>
      </c>
      <c r="H1156" s="622"/>
      <c r="I1156" s="622"/>
      <c r="J1156" s="646">
        <v>86.46</v>
      </c>
      <c r="K1156" s="1062">
        <v>86.8</v>
      </c>
      <c r="L1156" s="622"/>
      <c r="M1156" s="622"/>
      <c r="N1156" s="622"/>
      <c r="O1156" s="669"/>
      <c r="P1156" s="622"/>
      <c r="Q1156" s="674"/>
      <c r="R1156" s="510"/>
      <c r="S1156" s="510"/>
      <c r="T1156" s="622"/>
      <c r="U1156" s="622"/>
      <c r="V1156" s="492"/>
      <c r="W1156" s="622"/>
      <c r="X1156" s="492"/>
      <c r="Y1156" s="622"/>
      <c r="Z1156" s="492"/>
    </row>
    <row r="1157" spans="1:26" s="478" customFormat="1" ht="16" hidden="1" x14ac:dyDescent="0.8">
      <c r="A1157" s="626" t="s">
        <v>451</v>
      </c>
      <c r="B1157" s="508">
        <v>7.5</v>
      </c>
      <c r="C1157" s="672"/>
      <c r="D1157" s="668"/>
      <c r="E1157" s="499"/>
      <c r="F1157" s="500" t="s">
        <v>166</v>
      </c>
      <c r="G1157" s="499" t="s">
        <v>80</v>
      </c>
      <c r="H1157" s="622"/>
      <c r="I1157" s="622"/>
      <c r="J1157" s="646">
        <v>73.78</v>
      </c>
      <c r="K1157" s="1062">
        <v>69.790000000000006</v>
      </c>
      <c r="L1157" s="622"/>
      <c r="M1157" s="622"/>
      <c r="N1157" s="622"/>
      <c r="O1157" s="669"/>
      <c r="P1157" s="622"/>
      <c r="Q1157" s="674"/>
      <c r="R1157" s="510"/>
      <c r="S1157" s="510"/>
      <c r="T1157" s="622"/>
      <c r="U1157" s="622"/>
      <c r="V1157" s="492"/>
      <c r="W1157" s="622"/>
      <c r="X1157" s="492"/>
      <c r="Y1157" s="622"/>
      <c r="Z1157" s="492"/>
    </row>
    <row r="1158" spans="1:26" s="478" customFormat="1" ht="16" hidden="1" x14ac:dyDescent="0.8">
      <c r="A1158" s="626" t="s">
        <v>451</v>
      </c>
      <c r="B1158" s="508">
        <v>8</v>
      </c>
      <c r="C1158" s="672"/>
      <c r="D1158" s="668"/>
      <c r="E1158" s="499"/>
      <c r="F1158" s="500" t="s">
        <v>168</v>
      </c>
      <c r="G1158" s="499" t="s">
        <v>80</v>
      </c>
      <c r="H1158" s="622"/>
      <c r="I1158" s="622"/>
      <c r="J1158" s="646">
        <v>79.209999999999994</v>
      </c>
      <c r="K1158" s="1062">
        <v>76.569999999999993</v>
      </c>
      <c r="L1158" s="622"/>
      <c r="M1158" s="622"/>
      <c r="N1158" s="622"/>
      <c r="O1158" s="669"/>
      <c r="P1158" s="622"/>
      <c r="Q1158" s="674"/>
      <c r="R1158" s="510"/>
      <c r="S1158" s="510"/>
      <c r="T1158" s="622"/>
      <c r="U1158" s="622"/>
      <c r="V1158" s="492"/>
      <c r="W1158" s="622"/>
      <c r="X1158" s="492"/>
      <c r="Y1158" s="622"/>
      <c r="Z1158" s="492"/>
    </row>
    <row r="1159" spans="1:26" s="478" customFormat="1" ht="16" hidden="1" x14ac:dyDescent="0.8">
      <c r="A1159" s="626" t="s">
        <v>451</v>
      </c>
      <c r="B1159" s="508">
        <v>4.5</v>
      </c>
      <c r="C1159" s="672"/>
      <c r="D1159" s="668"/>
      <c r="E1159" s="499"/>
      <c r="F1159" s="500" t="s">
        <v>170</v>
      </c>
      <c r="G1159" s="499" t="s">
        <v>80</v>
      </c>
      <c r="H1159" s="622"/>
      <c r="I1159" s="622"/>
      <c r="J1159" s="646">
        <v>70.180000000000007</v>
      </c>
      <c r="K1159" s="1062">
        <v>70.66</v>
      </c>
      <c r="L1159" s="622"/>
      <c r="M1159" s="622"/>
      <c r="N1159" s="622"/>
      <c r="O1159" s="669"/>
      <c r="P1159" s="622"/>
      <c r="Q1159" s="674"/>
      <c r="R1159" s="510"/>
      <c r="S1159" s="510"/>
      <c r="T1159" s="622"/>
      <c r="U1159" s="622"/>
      <c r="V1159" s="492"/>
      <c r="W1159" s="622"/>
      <c r="X1159" s="492"/>
      <c r="Y1159" s="622"/>
      <c r="Z1159" s="492"/>
    </row>
    <row r="1160" spans="1:26" s="478" customFormat="1" ht="16" hidden="1" x14ac:dyDescent="0.8">
      <c r="A1160" s="626" t="s">
        <v>451</v>
      </c>
      <c r="B1160" s="508">
        <v>6.5</v>
      </c>
      <c r="C1160" s="672"/>
      <c r="D1160" s="668"/>
      <c r="E1160" s="499"/>
      <c r="F1160" s="500" t="s">
        <v>235</v>
      </c>
      <c r="G1160" s="499" t="s">
        <v>80</v>
      </c>
      <c r="H1160" s="622"/>
      <c r="I1160" s="622"/>
      <c r="J1160" s="646">
        <v>75.77</v>
      </c>
      <c r="K1160" s="1062">
        <v>73.8</v>
      </c>
      <c r="L1160" s="622"/>
      <c r="M1160" s="622"/>
      <c r="N1160" s="622"/>
      <c r="O1160" s="669"/>
      <c r="P1160" s="622"/>
      <c r="Q1160" s="674"/>
      <c r="R1160" s="510"/>
      <c r="S1160" s="510"/>
      <c r="T1160" s="622"/>
      <c r="U1160" s="622"/>
      <c r="V1160" s="492"/>
      <c r="W1160" s="622"/>
      <c r="X1160" s="492"/>
      <c r="Y1160" s="622"/>
      <c r="Z1160" s="492"/>
    </row>
    <row r="1161" spans="1:26" s="478" customFormat="1" ht="16" hidden="1" x14ac:dyDescent="0.8">
      <c r="A1161" s="626" t="s">
        <v>451</v>
      </c>
      <c r="B1161" s="508">
        <v>7</v>
      </c>
      <c r="C1161" s="672"/>
      <c r="D1161" s="668"/>
      <c r="E1161" s="499"/>
      <c r="F1161" s="500" t="s">
        <v>104</v>
      </c>
      <c r="G1161" s="499" t="s">
        <v>44</v>
      </c>
      <c r="H1161" s="622"/>
      <c r="I1161" s="622"/>
      <c r="J1161" s="646">
        <v>64.78</v>
      </c>
      <c r="K1161" s="1062">
        <v>59.43</v>
      </c>
      <c r="L1161" s="622"/>
      <c r="M1161" s="622"/>
      <c r="N1161" s="622"/>
      <c r="O1161" s="669"/>
      <c r="P1161" s="622"/>
      <c r="Q1161" s="674"/>
      <c r="R1161" s="510"/>
      <c r="S1161" s="510"/>
      <c r="T1161" s="622"/>
      <c r="U1161" s="622"/>
      <c r="V1161" s="492"/>
      <c r="W1161" s="622"/>
      <c r="X1161" s="492"/>
      <c r="Y1161" s="622"/>
      <c r="Z1161" s="492"/>
    </row>
    <row r="1162" spans="1:26" s="478" customFormat="1" ht="16" hidden="1" x14ac:dyDescent="0.8">
      <c r="A1162" s="626" t="s">
        <v>451</v>
      </c>
      <c r="B1162" s="508">
        <v>4.5</v>
      </c>
      <c r="C1162" s="672"/>
      <c r="D1162" s="668"/>
      <c r="E1162" s="499"/>
      <c r="F1162" s="500" t="s">
        <v>112</v>
      </c>
      <c r="G1162" s="499" t="s">
        <v>44</v>
      </c>
      <c r="H1162" s="622"/>
      <c r="I1162" s="622"/>
      <c r="J1162" s="646">
        <v>45.11</v>
      </c>
      <c r="K1162" s="1062">
        <v>40.590000000000003</v>
      </c>
      <c r="L1162" s="622"/>
      <c r="M1162" s="622"/>
      <c r="N1162" s="622"/>
      <c r="O1162" s="669"/>
      <c r="P1162" s="622"/>
      <c r="Q1162" s="674"/>
      <c r="R1162" s="510"/>
      <c r="S1162" s="510"/>
      <c r="T1162" s="622"/>
      <c r="U1162" s="622"/>
      <c r="V1162" s="492"/>
      <c r="W1162" s="622"/>
      <c r="X1162" s="492"/>
      <c r="Y1162" s="622"/>
      <c r="Z1162" s="492"/>
    </row>
    <row r="1163" spans="1:26" s="478" customFormat="1" ht="16" hidden="1" x14ac:dyDescent="0.8">
      <c r="A1163" s="626" t="s">
        <v>451</v>
      </c>
      <c r="B1163" s="508">
        <v>4</v>
      </c>
      <c r="C1163" s="672"/>
      <c r="D1163" s="668"/>
      <c r="E1163" s="499"/>
      <c r="F1163" s="500" t="s">
        <v>172</v>
      </c>
      <c r="G1163" s="499" t="s">
        <v>44</v>
      </c>
      <c r="H1163" s="622"/>
      <c r="I1163" s="622"/>
      <c r="J1163" s="646">
        <v>59</v>
      </c>
      <c r="K1163" s="1062">
        <v>55.54</v>
      </c>
      <c r="L1163" s="622"/>
      <c r="M1163" s="622"/>
      <c r="N1163" s="622"/>
      <c r="O1163" s="669"/>
      <c r="P1163" s="622"/>
      <c r="Q1163" s="674"/>
      <c r="R1163" s="510"/>
      <c r="S1163" s="510"/>
      <c r="T1163" s="622"/>
      <c r="U1163" s="622"/>
      <c r="V1163" s="492"/>
      <c r="W1163" s="622"/>
      <c r="X1163" s="492"/>
      <c r="Y1163" s="622"/>
      <c r="Z1163" s="492"/>
    </row>
    <row r="1164" spans="1:26" s="478" customFormat="1" ht="16" hidden="1" x14ac:dyDescent="0.8">
      <c r="A1164" s="626" t="s">
        <v>451</v>
      </c>
      <c r="B1164" s="508">
        <v>8</v>
      </c>
      <c r="C1164" s="672"/>
      <c r="D1164" s="668"/>
      <c r="E1164" s="499"/>
      <c r="F1164" s="500" t="s">
        <v>174</v>
      </c>
      <c r="G1164" s="499" t="s">
        <v>44</v>
      </c>
      <c r="H1164" s="622"/>
      <c r="I1164" s="622"/>
      <c r="J1164" s="646">
        <v>71.94</v>
      </c>
      <c r="K1164" s="1062">
        <v>68</v>
      </c>
      <c r="L1164" s="622"/>
      <c r="M1164" s="622"/>
      <c r="N1164" s="622"/>
      <c r="O1164" s="669"/>
      <c r="P1164" s="622"/>
      <c r="Q1164" s="674"/>
      <c r="R1164" s="510"/>
      <c r="S1164" s="510"/>
      <c r="T1164" s="622"/>
      <c r="U1164" s="622"/>
      <c r="V1164" s="492"/>
      <c r="W1164" s="622"/>
      <c r="X1164" s="492"/>
      <c r="Y1164" s="622"/>
      <c r="Z1164" s="492"/>
    </row>
    <row r="1165" spans="1:26" s="478" customFormat="1" ht="16" hidden="1" x14ac:dyDescent="0.8">
      <c r="A1165" s="626" t="s">
        <v>451</v>
      </c>
      <c r="B1165" s="508">
        <v>5</v>
      </c>
      <c r="C1165" s="672"/>
      <c r="D1165" s="668"/>
      <c r="E1165" s="499"/>
      <c r="F1165" s="500" t="s">
        <v>176</v>
      </c>
      <c r="G1165" s="499" t="s">
        <v>44</v>
      </c>
      <c r="H1165" s="622"/>
      <c r="I1165" s="622"/>
      <c r="J1165" s="646">
        <v>61.04</v>
      </c>
      <c r="K1165" s="1062">
        <v>61.95</v>
      </c>
      <c r="L1165" s="622"/>
      <c r="M1165" s="622"/>
      <c r="N1165" s="622"/>
      <c r="O1165" s="669"/>
      <c r="P1165" s="622"/>
      <c r="Q1165" s="674"/>
      <c r="R1165" s="510"/>
      <c r="S1165" s="510"/>
      <c r="T1165" s="622"/>
      <c r="U1165" s="622"/>
      <c r="V1165" s="492"/>
      <c r="W1165" s="622"/>
      <c r="X1165" s="492"/>
      <c r="Y1165" s="622"/>
      <c r="Z1165" s="492"/>
    </row>
    <row r="1166" spans="1:26" s="478" customFormat="1" ht="16" hidden="1" x14ac:dyDescent="0.8">
      <c r="A1166" s="626" t="s">
        <v>451</v>
      </c>
      <c r="B1166" s="508">
        <v>4</v>
      </c>
      <c r="C1166" s="672"/>
      <c r="D1166" s="668"/>
      <c r="E1166" s="499"/>
      <c r="F1166" s="500" t="s">
        <v>178</v>
      </c>
      <c r="G1166" s="499" t="s">
        <v>44</v>
      </c>
      <c r="H1166" s="622"/>
      <c r="I1166" s="622"/>
      <c r="J1166" s="646">
        <v>54.82</v>
      </c>
      <c r="K1166" s="1062">
        <v>60.59</v>
      </c>
      <c r="L1166" s="622"/>
      <c r="M1166" s="622"/>
      <c r="N1166" s="622"/>
      <c r="O1166" s="669"/>
      <c r="P1166" s="622"/>
      <c r="Q1166" s="674"/>
      <c r="R1166" s="510"/>
      <c r="S1166" s="510"/>
      <c r="T1166" s="622"/>
      <c r="U1166" s="622"/>
      <c r="V1166" s="492"/>
      <c r="W1166" s="622"/>
      <c r="X1166" s="492"/>
      <c r="Y1166" s="622"/>
      <c r="Z1166" s="492"/>
    </row>
    <row r="1167" spans="1:26" s="478" customFormat="1" ht="16" hidden="1" x14ac:dyDescent="0.8">
      <c r="A1167" s="626" t="s">
        <v>451</v>
      </c>
      <c r="B1167" s="508">
        <v>3.5</v>
      </c>
      <c r="C1167" s="672"/>
      <c r="D1167" s="668"/>
      <c r="E1167" s="499"/>
      <c r="F1167" s="500" t="s">
        <v>180</v>
      </c>
      <c r="G1167" s="499" t="s">
        <v>44</v>
      </c>
      <c r="H1167" s="622"/>
      <c r="I1167" s="622"/>
      <c r="J1167" s="646">
        <v>55.53</v>
      </c>
      <c r="K1167" s="1062">
        <v>59.38</v>
      </c>
      <c r="L1167" s="622"/>
      <c r="M1167" s="622"/>
      <c r="N1167" s="622"/>
      <c r="O1167" s="669"/>
      <c r="P1167" s="622"/>
      <c r="Q1167" s="674"/>
      <c r="R1167" s="510"/>
      <c r="S1167" s="510"/>
      <c r="T1167" s="622"/>
      <c r="U1167" s="622"/>
      <c r="V1167" s="492"/>
      <c r="W1167" s="622"/>
      <c r="X1167" s="492"/>
      <c r="Y1167" s="622"/>
      <c r="Z1167" s="492"/>
    </row>
    <row r="1168" spans="1:26" s="478" customFormat="1" ht="16" hidden="1" x14ac:dyDescent="0.8">
      <c r="A1168" s="626" t="s">
        <v>451</v>
      </c>
      <c r="B1168" s="508">
        <v>5.5</v>
      </c>
      <c r="C1168" s="672"/>
      <c r="D1168" s="668"/>
      <c r="E1168" s="499"/>
      <c r="F1168" s="500" t="s">
        <v>43</v>
      </c>
      <c r="G1168" s="499" t="s">
        <v>44</v>
      </c>
      <c r="H1168" s="622"/>
      <c r="I1168" s="622"/>
      <c r="J1168" s="646">
        <v>50.15</v>
      </c>
      <c r="K1168" s="1062">
        <v>51.39</v>
      </c>
      <c r="L1168" s="622"/>
      <c r="M1168" s="622"/>
      <c r="N1168" s="622"/>
      <c r="O1168" s="669"/>
      <c r="P1168" s="622"/>
      <c r="Q1168" s="674"/>
      <c r="R1168" s="510"/>
      <c r="S1168" s="510"/>
      <c r="T1168" s="622"/>
      <c r="U1168" s="622"/>
      <c r="V1168" s="492"/>
      <c r="W1168" s="622"/>
      <c r="X1168" s="492"/>
      <c r="Y1168" s="622"/>
      <c r="Z1168" s="492"/>
    </row>
    <row r="1169" spans="1:26" s="478" customFormat="1" ht="16" hidden="1" x14ac:dyDescent="0.8">
      <c r="A1169" s="626" t="s">
        <v>451</v>
      </c>
      <c r="B1169" s="508">
        <v>5.5</v>
      </c>
      <c r="C1169" s="672"/>
      <c r="D1169" s="668"/>
      <c r="E1169" s="499"/>
      <c r="F1169" s="500" t="s">
        <v>182</v>
      </c>
      <c r="G1169" s="499" t="s">
        <v>44</v>
      </c>
      <c r="H1169" s="622"/>
      <c r="I1169" s="622"/>
      <c r="J1169" s="646">
        <v>45.78</v>
      </c>
      <c r="K1169" s="1062">
        <v>50.48</v>
      </c>
      <c r="L1169" s="622"/>
      <c r="M1169" s="622"/>
      <c r="N1169" s="622"/>
      <c r="O1169" s="669"/>
      <c r="P1169" s="622"/>
      <c r="Q1169" s="674"/>
      <c r="R1169" s="510"/>
      <c r="S1169" s="510"/>
      <c r="T1169" s="622"/>
      <c r="U1169" s="622"/>
      <c r="V1169" s="492"/>
      <c r="W1169" s="622"/>
      <c r="X1169" s="492"/>
      <c r="Y1169" s="622"/>
      <c r="Z1169" s="492"/>
    </row>
    <row r="1170" spans="1:26" s="478" customFormat="1" ht="16" hidden="1" x14ac:dyDescent="0.8">
      <c r="A1170" s="626" t="s">
        <v>451</v>
      </c>
      <c r="B1170" s="508">
        <v>7.5</v>
      </c>
      <c r="C1170" s="672"/>
      <c r="D1170" s="668"/>
      <c r="E1170" s="499"/>
      <c r="F1170" s="500" t="s">
        <v>185</v>
      </c>
      <c r="G1170" s="499" t="s">
        <v>44</v>
      </c>
      <c r="H1170" s="622"/>
      <c r="I1170" s="622"/>
      <c r="J1170" s="646">
        <v>67.709999999999994</v>
      </c>
      <c r="K1170" s="1062">
        <v>69.66</v>
      </c>
      <c r="L1170" s="622"/>
      <c r="M1170" s="622"/>
      <c r="N1170" s="622"/>
      <c r="O1170" s="669"/>
      <c r="P1170" s="622"/>
      <c r="Q1170" s="674"/>
      <c r="R1170" s="510"/>
      <c r="S1170" s="510"/>
      <c r="T1170" s="622"/>
      <c r="U1170" s="622"/>
      <c r="V1170" s="492"/>
      <c r="W1170" s="622"/>
      <c r="X1170" s="492"/>
      <c r="Y1170" s="622"/>
      <c r="Z1170" s="492"/>
    </row>
    <row r="1171" spans="1:26" s="478" customFormat="1" ht="16" hidden="1" x14ac:dyDescent="0.8">
      <c r="A1171" s="626" t="s">
        <v>451</v>
      </c>
      <c r="B1171" s="508">
        <v>4.5</v>
      </c>
      <c r="C1171" s="672"/>
      <c r="D1171" s="668"/>
      <c r="E1171" s="499"/>
      <c r="F1171" s="500" t="s">
        <v>107</v>
      </c>
      <c r="G1171" s="499" t="s">
        <v>44</v>
      </c>
      <c r="H1171" s="622"/>
      <c r="I1171" s="622"/>
      <c r="J1171" s="646">
        <v>55.49</v>
      </c>
      <c r="K1171" s="1062">
        <v>52.12</v>
      </c>
      <c r="L1171" s="622"/>
      <c r="M1171" s="622"/>
      <c r="N1171" s="622"/>
      <c r="O1171" s="669"/>
      <c r="P1171" s="622"/>
      <c r="Q1171" s="674"/>
      <c r="R1171" s="510"/>
      <c r="S1171" s="510"/>
      <c r="T1171" s="622"/>
      <c r="U1171" s="622"/>
      <c r="V1171" s="492"/>
      <c r="W1171" s="622"/>
      <c r="X1171" s="492"/>
      <c r="Y1171" s="622"/>
      <c r="Z1171" s="492"/>
    </row>
    <row r="1172" spans="1:26" s="478" customFormat="1" ht="16" hidden="1" x14ac:dyDescent="0.8">
      <c r="A1172" s="626" t="s">
        <v>451</v>
      </c>
      <c r="B1172" s="508">
        <v>8</v>
      </c>
      <c r="C1172" s="672"/>
      <c r="D1172" s="668"/>
      <c r="E1172" s="499"/>
      <c r="F1172" s="500" t="s">
        <v>187</v>
      </c>
      <c r="G1172" s="499" t="s">
        <v>44</v>
      </c>
      <c r="H1172" s="622"/>
      <c r="I1172" s="622"/>
      <c r="J1172" s="646">
        <v>75.540000000000006</v>
      </c>
      <c r="K1172" s="1062">
        <v>73.02</v>
      </c>
      <c r="L1172" s="622"/>
      <c r="M1172" s="622"/>
      <c r="N1172" s="622"/>
      <c r="O1172" s="669"/>
      <c r="P1172" s="622"/>
      <c r="Q1172" s="674"/>
      <c r="R1172" s="510"/>
      <c r="S1172" s="510"/>
      <c r="T1172" s="622"/>
      <c r="U1172" s="622"/>
      <c r="V1172" s="492"/>
      <c r="W1172" s="622"/>
      <c r="X1172" s="492"/>
      <c r="Y1172" s="622"/>
      <c r="Z1172" s="492"/>
    </row>
    <row r="1173" spans="1:26" s="478" customFormat="1" ht="16" hidden="1" x14ac:dyDescent="0.8">
      <c r="A1173" s="626" t="s">
        <v>451</v>
      </c>
      <c r="B1173" s="508">
        <v>3</v>
      </c>
      <c r="C1173" s="672"/>
      <c r="D1173" s="668"/>
      <c r="E1173" s="499"/>
      <c r="F1173" s="500" t="s">
        <v>163</v>
      </c>
      <c r="G1173" s="499" t="s">
        <v>44</v>
      </c>
      <c r="H1173" s="622"/>
      <c r="I1173" s="622"/>
      <c r="J1173" s="646">
        <v>57.59</v>
      </c>
      <c r="K1173" s="1062">
        <v>56.97</v>
      </c>
      <c r="L1173" s="622"/>
      <c r="M1173" s="622"/>
      <c r="N1173" s="622"/>
      <c r="O1173" s="669"/>
      <c r="P1173" s="622"/>
      <c r="Q1173" s="674"/>
      <c r="R1173" s="510"/>
      <c r="S1173" s="510"/>
      <c r="T1173" s="622"/>
      <c r="U1173" s="622"/>
      <c r="V1173" s="492"/>
      <c r="W1173" s="622"/>
      <c r="X1173" s="492"/>
      <c r="Y1173" s="622"/>
      <c r="Z1173" s="492"/>
    </row>
    <row r="1174" spans="1:26" s="478" customFormat="1" ht="16" hidden="1" x14ac:dyDescent="0.8">
      <c r="A1174" s="626" t="s">
        <v>451</v>
      </c>
      <c r="B1174" s="508">
        <v>5.5</v>
      </c>
      <c r="C1174" s="672"/>
      <c r="D1174" s="668"/>
      <c r="E1174" s="499"/>
      <c r="F1174" s="500" t="s">
        <v>189</v>
      </c>
      <c r="G1174" s="499" t="s">
        <v>44</v>
      </c>
      <c r="H1174" s="622"/>
      <c r="I1174" s="622"/>
      <c r="J1174" s="646">
        <v>69.78</v>
      </c>
      <c r="K1174" s="1062">
        <v>72.180000000000007</v>
      </c>
      <c r="L1174" s="622"/>
      <c r="M1174" s="622"/>
      <c r="N1174" s="622"/>
      <c r="O1174" s="669"/>
      <c r="P1174" s="622"/>
      <c r="Q1174" s="674"/>
      <c r="R1174" s="510"/>
      <c r="S1174" s="510"/>
      <c r="T1174" s="622"/>
      <c r="U1174" s="622"/>
      <c r="V1174" s="492"/>
      <c r="W1174" s="622"/>
      <c r="X1174" s="492"/>
      <c r="Y1174" s="622"/>
      <c r="Z1174" s="492"/>
    </row>
    <row r="1175" spans="1:26" s="478" customFormat="1" ht="16" hidden="1" x14ac:dyDescent="0.8">
      <c r="A1175" s="626" t="s">
        <v>451</v>
      </c>
      <c r="B1175" s="508">
        <v>8</v>
      </c>
      <c r="C1175" s="672"/>
      <c r="D1175" s="668"/>
      <c r="E1175" s="499"/>
      <c r="F1175" s="500" t="s">
        <v>106</v>
      </c>
      <c r="G1175" s="499" t="s">
        <v>48</v>
      </c>
      <c r="H1175" s="622"/>
      <c r="I1175" s="622"/>
      <c r="J1175" s="646">
        <v>71.17</v>
      </c>
      <c r="K1175" s="1062">
        <v>72.34</v>
      </c>
      <c r="L1175" s="622"/>
      <c r="M1175" s="622"/>
      <c r="N1175" s="622"/>
      <c r="O1175" s="669"/>
      <c r="P1175" s="622"/>
      <c r="Q1175" s="674"/>
      <c r="R1175" s="510"/>
      <c r="S1175" s="510"/>
      <c r="T1175" s="622"/>
      <c r="U1175" s="622"/>
      <c r="V1175" s="492"/>
      <c r="W1175" s="622"/>
      <c r="X1175" s="492"/>
      <c r="Y1175" s="622"/>
      <c r="Z1175" s="492"/>
    </row>
    <row r="1176" spans="1:26" s="478" customFormat="1" ht="16" hidden="1" x14ac:dyDescent="0.8">
      <c r="A1176" s="626" t="s">
        <v>451</v>
      </c>
      <c r="B1176" s="508">
        <v>6.5</v>
      </c>
      <c r="C1176" s="672"/>
      <c r="D1176" s="668"/>
      <c r="E1176" s="499"/>
      <c r="F1176" s="500" t="s">
        <v>47</v>
      </c>
      <c r="G1176" s="499" t="s">
        <v>48</v>
      </c>
      <c r="H1176" s="622"/>
      <c r="I1176" s="622"/>
      <c r="J1176" s="646">
        <v>78.5</v>
      </c>
      <c r="K1176" s="1062">
        <v>78.81</v>
      </c>
      <c r="L1176" s="622"/>
      <c r="M1176" s="622"/>
      <c r="N1176" s="622"/>
      <c r="O1176" s="669"/>
      <c r="P1176" s="622"/>
      <c r="Q1176" s="674"/>
      <c r="R1176" s="510"/>
      <c r="S1176" s="510"/>
      <c r="T1176" s="622"/>
      <c r="U1176" s="622"/>
      <c r="V1176" s="492"/>
      <c r="W1176" s="622"/>
      <c r="X1176" s="492"/>
      <c r="Y1176" s="622"/>
      <c r="Z1176" s="492"/>
    </row>
    <row r="1177" spans="1:26" s="478" customFormat="1" ht="16" hidden="1" x14ac:dyDescent="0.8">
      <c r="A1177" s="626" t="s">
        <v>451</v>
      </c>
      <c r="B1177" s="508">
        <v>2.5</v>
      </c>
      <c r="C1177" s="672"/>
      <c r="D1177" s="668"/>
      <c r="E1177" s="499"/>
      <c r="F1177" s="500" t="s">
        <v>63</v>
      </c>
      <c r="G1177" s="499" t="s">
        <v>48</v>
      </c>
      <c r="H1177" s="622"/>
      <c r="I1177" s="622"/>
      <c r="J1177" s="646">
        <v>40.799999999999997</v>
      </c>
      <c r="K1177" s="1062">
        <v>42.44</v>
      </c>
      <c r="L1177" s="622"/>
      <c r="M1177" s="622"/>
      <c r="N1177" s="622"/>
      <c r="O1177" s="669"/>
      <c r="P1177" s="622"/>
      <c r="Q1177" s="673"/>
      <c r="R1177" s="510"/>
      <c r="S1177" s="510"/>
      <c r="T1177" s="622"/>
      <c r="U1177" s="622"/>
      <c r="V1177" s="492"/>
      <c r="W1177" s="622"/>
      <c r="X1177" s="492"/>
      <c r="Y1177" s="622"/>
      <c r="Z1177" s="492"/>
    </row>
    <row r="1178" spans="1:26" ht="16" hidden="1" x14ac:dyDescent="0.8">
      <c r="A1178" s="626" t="s">
        <v>451</v>
      </c>
      <c r="B1178" s="508">
        <v>9</v>
      </c>
      <c r="C1178" s="672"/>
      <c r="D1178" s="630"/>
      <c r="E1178" s="481"/>
      <c r="F1178" s="497" t="s">
        <v>348</v>
      </c>
      <c r="G1178" s="498" t="s">
        <v>48</v>
      </c>
      <c r="H1178" s="496"/>
      <c r="I1178" s="565"/>
      <c r="J1178" s="646">
        <v>74.209999999999994</v>
      </c>
      <c r="K1178" s="565">
        <v>69.989999999999995</v>
      </c>
      <c r="L1178" s="622"/>
      <c r="M1178" s="744"/>
      <c r="N1178" s="675"/>
      <c r="O1178" s="748"/>
      <c r="P1178" s="675"/>
      <c r="Q1178" s="674"/>
      <c r="R1178" s="675"/>
      <c r="S1178" s="675"/>
      <c r="T1178" s="745"/>
      <c r="U1178" s="551"/>
      <c r="V1178" s="746"/>
      <c r="W1178" s="510"/>
      <c r="X1178" s="746"/>
      <c r="Y1178" s="565"/>
      <c r="Z1178" s="746"/>
    </row>
    <row r="1179" spans="1:26" s="478" customFormat="1" ht="16" hidden="1" x14ac:dyDescent="0.8">
      <c r="A1179" s="626" t="s">
        <v>451</v>
      </c>
      <c r="B1179" s="508">
        <v>1.5</v>
      </c>
      <c r="C1179" s="672"/>
      <c r="D1179" s="668"/>
      <c r="E1179" s="499"/>
      <c r="F1179" s="500" t="s">
        <v>51</v>
      </c>
      <c r="G1179" s="499" t="s">
        <v>48</v>
      </c>
      <c r="H1179" s="622"/>
      <c r="I1179" s="622"/>
      <c r="J1179" s="646">
        <v>39.43</v>
      </c>
      <c r="K1179" s="1062">
        <v>37.08</v>
      </c>
      <c r="L1179" s="622"/>
      <c r="M1179" s="622"/>
      <c r="N1179" s="622"/>
      <c r="O1179" s="669"/>
      <c r="P1179" s="622"/>
      <c r="Q1179" s="674"/>
      <c r="R1179" s="510"/>
      <c r="S1179" s="510"/>
      <c r="T1179" s="622"/>
      <c r="U1179" s="622"/>
      <c r="V1179" s="492"/>
      <c r="W1179" s="622"/>
      <c r="X1179" s="492"/>
      <c r="Y1179" s="622"/>
      <c r="Z1179" s="492"/>
    </row>
    <row r="1180" spans="1:26" s="478" customFormat="1" ht="16" hidden="1" x14ac:dyDescent="0.8">
      <c r="A1180" s="626" t="s">
        <v>451</v>
      </c>
      <c r="B1180" s="508">
        <v>2</v>
      </c>
      <c r="C1180" s="672"/>
      <c r="D1180" s="668"/>
      <c r="E1180" s="499"/>
      <c r="F1180" s="500" t="s">
        <v>85</v>
      </c>
      <c r="G1180" s="499" t="s">
        <v>48</v>
      </c>
      <c r="H1180" s="622"/>
      <c r="I1180" s="622"/>
      <c r="J1180" s="646">
        <v>43.37</v>
      </c>
      <c r="K1180" s="1062">
        <v>44.56</v>
      </c>
      <c r="L1180" s="622"/>
      <c r="M1180" s="622"/>
      <c r="N1180" s="622"/>
      <c r="O1180" s="669"/>
      <c r="P1180" s="622"/>
      <c r="Q1180" s="673"/>
      <c r="R1180" s="510"/>
      <c r="S1180" s="510"/>
      <c r="T1180" s="622"/>
      <c r="U1180" s="622"/>
      <c r="V1180" s="492"/>
      <c r="W1180" s="622"/>
      <c r="X1180" s="492"/>
      <c r="Y1180" s="622"/>
      <c r="Z1180" s="492"/>
    </row>
    <row r="1181" spans="1:26" s="478" customFormat="1" ht="16" hidden="1" x14ac:dyDescent="0.8">
      <c r="A1181" s="626" t="s">
        <v>451</v>
      </c>
      <c r="B1181" s="508">
        <v>9</v>
      </c>
      <c r="C1181" s="672"/>
      <c r="D1181" s="668"/>
      <c r="E1181" s="499"/>
      <c r="F1181" s="500" t="s">
        <v>193</v>
      </c>
      <c r="G1181" s="499" t="s">
        <v>48</v>
      </c>
      <c r="H1181" s="622"/>
      <c r="I1181" s="622"/>
      <c r="J1181" s="646">
        <v>86</v>
      </c>
      <c r="K1181" s="1062">
        <v>89.03</v>
      </c>
      <c r="L1181" s="622"/>
      <c r="M1181" s="622"/>
      <c r="N1181" s="622"/>
      <c r="O1181" s="669"/>
      <c r="P1181" s="622"/>
      <c r="Q1181" s="674"/>
      <c r="R1181" s="510"/>
      <c r="S1181" s="510"/>
      <c r="T1181" s="622"/>
      <c r="U1181" s="622"/>
      <c r="V1181" s="492"/>
      <c r="W1181" s="622"/>
      <c r="X1181" s="492"/>
      <c r="Y1181" s="622"/>
      <c r="Z1181" s="492"/>
    </row>
    <row r="1182" spans="1:26" s="478" customFormat="1" ht="16" hidden="1" x14ac:dyDescent="0.8">
      <c r="A1182" s="626" t="s">
        <v>451</v>
      </c>
      <c r="B1182" s="508">
        <v>2.5</v>
      </c>
      <c r="C1182" s="672"/>
      <c r="D1182" s="668"/>
      <c r="E1182" s="499"/>
      <c r="F1182" s="500" t="s">
        <v>154</v>
      </c>
      <c r="G1182" s="499" t="s">
        <v>75</v>
      </c>
      <c r="H1182" s="622"/>
      <c r="I1182" s="622"/>
      <c r="J1182" s="646">
        <v>47.79</v>
      </c>
      <c r="K1182" s="1062">
        <v>45.26</v>
      </c>
      <c r="L1182" s="622"/>
      <c r="M1182" s="622"/>
      <c r="N1182" s="622"/>
      <c r="O1182" s="669"/>
      <c r="P1182" s="622"/>
      <c r="Q1182" s="673"/>
      <c r="R1182" s="510"/>
      <c r="S1182" s="510"/>
      <c r="T1182" s="622"/>
      <c r="U1182" s="622"/>
      <c r="V1182" s="492"/>
      <c r="W1182" s="622"/>
      <c r="X1182" s="492"/>
      <c r="Y1182" s="622"/>
      <c r="Z1182" s="492"/>
    </row>
    <row r="1183" spans="1:26" s="478" customFormat="1" ht="16" hidden="1" x14ac:dyDescent="0.8">
      <c r="A1183" s="626" t="s">
        <v>451</v>
      </c>
      <c r="B1183" s="508">
        <v>8</v>
      </c>
      <c r="C1183" s="672"/>
      <c r="D1183" s="668"/>
      <c r="E1183" s="499"/>
      <c r="F1183" s="500" t="s">
        <v>141</v>
      </c>
      <c r="G1183" s="499" t="s">
        <v>75</v>
      </c>
      <c r="H1183" s="622"/>
      <c r="I1183" s="622"/>
      <c r="J1183" s="646">
        <v>67.45</v>
      </c>
      <c r="K1183" s="1062">
        <v>65.260000000000005</v>
      </c>
      <c r="L1183" s="622"/>
      <c r="M1183" s="622"/>
      <c r="N1183" s="622"/>
      <c r="O1183" s="669"/>
      <c r="P1183" s="622"/>
      <c r="Q1183" s="673"/>
      <c r="R1183" s="510"/>
      <c r="S1183" s="510"/>
      <c r="T1183" s="622"/>
      <c r="U1183" s="622"/>
      <c r="V1183" s="492"/>
      <c r="W1183" s="622"/>
      <c r="X1183" s="492"/>
      <c r="Y1183" s="622"/>
      <c r="Z1183" s="492"/>
    </row>
    <row r="1184" spans="1:26" s="478" customFormat="1" ht="16" hidden="1" x14ac:dyDescent="0.8">
      <c r="A1184" s="626" t="s">
        <v>451</v>
      </c>
      <c r="B1184" s="508">
        <v>1.5</v>
      </c>
      <c r="C1184" s="672"/>
      <c r="D1184" s="668"/>
      <c r="E1184" s="499"/>
      <c r="F1184" s="500" t="s">
        <v>148</v>
      </c>
      <c r="G1184" s="499" t="s">
        <v>75</v>
      </c>
      <c r="H1184" s="622"/>
      <c r="I1184" s="622"/>
      <c r="J1184" s="646">
        <v>52.79</v>
      </c>
      <c r="K1184" s="1062">
        <v>51.75</v>
      </c>
      <c r="L1184" s="622"/>
      <c r="M1184" s="622"/>
      <c r="N1184" s="622"/>
      <c r="O1184" s="669"/>
      <c r="P1184" s="622"/>
      <c r="Q1184" s="673"/>
      <c r="R1184" s="510"/>
      <c r="S1184" s="510"/>
      <c r="T1184" s="622"/>
      <c r="U1184" s="622"/>
      <c r="V1184" s="492"/>
      <c r="W1184" s="622"/>
      <c r="X1184" s="492"/>
      <c r="Y1184" s="622"/>
      <c r="Z1184" s="492"/>
    </row>
    <row r="1185" spans="1:26" s="478" customFormat="1" ht="16" hidden="1" x14ac:dyDescent="0.8">
      <c r="A1185" s="626" t="s">
        <v>451</v>
      </c>
      <c r="B1185" s="508">
        <v>8</v>
      </c>
      <c r="C1185" s="672"/>
      <c r="D1185" s="668"/>
      <c r="E1185" s="499"/>
      <c r="F1185" s="500" t="s">
        <v>74</v>
      </c>
      <c r="G1185" s="499" t="s">
        <v>75</v>
      </c>
      <c r="H1185" s="622"/>
      <c r="I1185" s="622"/>
      <c r="J1185" s="646">
        <v>61.46</v>
      </c>
      <c r="K1185" s="1062">
        <v>57.65</v>
      </c>
      <c r="L1185" s="622"/>
      <c r="M1185" s="622"/>
      <c r="N1185" s="622"/>
      <c r="O1185" s="669"/>
      <c r="P1185" s="622"/>
      <c r="Q1185" s="673"/>
      <c r="R1185" s="510"/>
      <c r="S1185" s="510"/>
      <c r="T1185" s="622"/>
      <c r="U1185" s="622"/>
      <c r="V1185" s="492"/>
      <c r="W1185" s="622"/>
      <c r="X1185" s="492"/>
      <c r="Y1185" s="622"/>
      <c r="Z1185" s="492"/>
    </row>
    <row r="1186" spans="1:26" s="478" customFormat="1" ht="16" hidden="1" x14ac:dyDescent="0.8">
      <c r="A1186" s="626" t="s">
        <v>451</v>
      </c>
      <c r="B1186" s="508">
        <v>6.5</v>
      </c>
      <c r="C1186" s="672"/>
      <c r="D1186" s="668"/>
      <c r="E1186" s="499"/>
      <c r="F1186" s="500" t="s">
        <v>82</v>
      </c>
      <c r="G1186" s="499" t="s">
        <v>75</v>
      </c>
      <c r="H1186" s="622"/>
      <c r="I1186" s="622"/>
      <c r="J1186" s="646">
        <v>65.38</v>
      </c>
      <c r="K1186" s="1062">
        <v>70.14</v>
      </c>
      <c r="L1186" s="622"/>
      <c r="M1186" s="622"/>
      <c r="N1186" s="622"/>
      <c r="O1186" s="669"/>
      <c r="P1186" s="622"/>
      <c r="Q1186" s="673"/>
      <c r="R1186" s="510"/>
      <c r="S1186" s="510"/>
      <c r="T1186" s="622"/>
      <c r="U1186" s="622"/>
      <c r="V1186" s="492"/>
      <c r="W1186" s="622"/>
      <c r="X1186" s="492"/>
      <c r="Y1186" s="622"/>
      <c r="Z1186" s="492"/>
    </row>
    <row r="1187" spans="1:26" s="478" customFormat="1" ht="16" hidden="1" x14ac:dyDescent="0.8">
      <c r="A1187" s="626" t="s">
        <v>451</v>
      </c>
      <c r="B1187" s="508">
        <v>6.5</v>
      </c>
      <c r="C1187" s="672"/>
      <c r="D1187" s="668"/>
      <c r="E1187" s="499"/>
      <c r="F1187" s="500" t="s">
        <v>108</v>
      </c>
      <c r="G1187" s="499" t="s">
        <v>75</v>
      </c>
      <c r="H1187" s="622"/>
      <c r="I1187" s="622"/>
      <c r="J1187" s="646">
        <v>66.81</v>
      </c>
      <c r="K1187" s="1062">
        <v>63.35</v>
      </c>
      <c r="L1187" s="622"/>
      <c r="M1187" s="622"/>
      <c r="N1187" s="622"/>
      <c r="O1187" s="669"/>
      <c r="P1187" s="622"/>
      <c r="Q1187" s="673"/>
      <c r="R1187" s="510"/>
      <c r="S1187" s="510"/>
      <c r="T1187" s="622"/>
      <c r="U1187" s="622"/>
      <c r="V1187" s="492"/>
      <c r="W1187" s="622"/>
      <c r="X1187" s="492"/>
      <c r="Y1187" s="622"/>
      <c r="Z1187" s="492"/>
    </row>
    <row r="1188" spans="1:26" s="478" customFormat="1" ht="16" hidden="1" x14ac:dyDescent="0.8">
      <c r="A1188" s="626" t="s">
        <v>451</v>
      </c>
      <c r="B1188" s="508">
        <v>5</v>
      </c>
      <c r="C1188" s="672"/>
      <c r="D1188" s="668"/>
      <c r="E1188" s="499"/>
      <c r="F1188" s="500" t="s">
        <v>121</v>
      </c>
      <c r="G1188" s="499" t="s">
        <v>75</v>
      </c>
      <c r="H1188" s="622"/>
      <c r="I1188" s="622"/>
      <c r="J1188" s="646">
        <v>65.540000000000006</v>
      </c>
      <c r="K1188" s="1062">
        <v>62.19</v>
      </c>
      <c r="L1188" s="622"/>
      <c r="M1188" s="622"/>
      <c r="N1188" s="622"/>
      <c r="O1188" s="669"/>
      <c r="P1188" s="622"/>
      <c r="Q1188" s="673"/>
      <c r="R1188" s="510"/>
      <c r="S1188" s="510"/>
      <c r="T1188" s="622"/>
      <c r="U1188" s="622"/>
      <c r="V1188" s="492"/>
      <c r="W1188" s="622"/>
      <c r="X1188" s="492"/>
      <c r="Y1188" s="622"/>
      <c r="Z1188" s="492"/>
    </row>
    <row r="1189" spans="1:26" s="478" customFormat="1" ht="16" hidden="1" x14ac:dyDescent="0.8">
      <c r="A1189" s="626" t="s">
        <v>451</v>
      </c>
      <c r="B1189" s="508">
        <v>4.5</v>
      </c>
      <c r="C1189" s="672"/>
      <c r="D1189" s="668"/>
      <c r="E1189" s="499"/>
      <c r="F1189" s="500" t="s">
        <v>173</v>
      </c>
      <c r="G1189" s="499" t="s">
        <v>75</v>
      </c>
      <c r="H1189" s="622"/>
      <c r="I1189" s="622"/>
      <c r="J1189" s="646">
        <v>64.790000000000006</v>
      </c>
      <c r="K1189" s="1062">
        <v>65.77</v>
      </c>
      <c r="L1189" s="622"/>
      <c r="M1189" s="622"/>
      <c r="N1189" s="622"/>
      <c r="O1189" s="669"/>
      <c r="P1189" s="622"/>
      <c r="Q1189" s="673"/>
      <c r="R1189" s="510"/>
      <c r="S1189" s="510"/>
      <c r="T1189" s="622"/>
      <c r="U1189" s="622"/>
      <c r="V1189" s="492"/>
      <c r="W1189" s="622"/>
      <c r="X1189" s="492"/>
      <c r="Y1189" s="622"/>
      <c r="Z1189" s="492"/>
    </row>
    <row r="1190" spans="1:26" s="478" customFormat="1" ht="16" hidden="1" x14ac:dyDescent="0.8">
      <c r="A1190" s="626" t="s">
        <v>451</v>
      </c>
      <c r="B1190" s="508">
        <v>3.5</v>
      </c>
      <c r="C1190" s="672"/>
      <c r="D1190" s="668"/>
      <c r="E1190" s="499"/>
      <c r="F1190" s="500" t="s">
        <v>110</v>
      </c>
      <c r="G1190" s="499" t="s">
        <v>75</v>
      </c>
      <c r="H1190" s="622"/>
      <c r="I1190" s="622"/>
      <c r="J1190" s="646">
        <v>65.91</v>
      </c>
      <c r="K1190" s="1062">
        <v>65.7</v>
      </c>
      <c r="L1190" s="622"/>
      <c r="M1190" s="622"/>
      <c r="N1190" s="622"/>
      <c r="O1190" s="669"/>
      <c r="P1190" s="622"/>
      <c r="Q1190" s="673"/>
      <c r="R1190" s="510"/>
      <c r="S1190" s="510"/>
      <c r="T1190" s="622"/>
      <c r="U1190" s="622"/>
      <c r="V1190" s="492"/>
      <c r="W1190" s="622"/>
      <c r="X1190" s="492"/>
      <c r="Y1190" s="622"/>
      <c r="Z1190" s="492"/>
    </row>
    <row r="1191" spans="1:26" s="478" customFormat="1" ht="16" hidden="1" x14ac:dyDescent="0.8">
      <c r="A1191" s="626" t="s">
        <v>451</v>
      </c>
      <c r="B1191" s="508">
        <v>6.5</v>
      </c>
      <c r="C1191" s="672"/>
      <c r="D1191" s="668"/>
      <c r="E1191" s="499"/>
      <c r="F1191" s="500" t="s">
        <v>195</v>
      </c>
      <c r="G1191" s="499" t="s">
        <v>75</v>
      </c>
      <c r="H1191" s="622"/>
      <c r="I1191" s="622"/>
      <c r="J1191" s="646">
        <v>57.66</v>
      </c>
      <c r="K1191" s="1062">
        <v>56.54</v>
      </c>
      <c r="L1191" s="622"/>
      <c r="M1191" s="622"/>
      <c r="N1191" s="622"/>
      <c r="O1191" s="669"/>
      <c r="P1191" s="622"/>
      <c r="Q1191" s="673"/>
      <c r="R1191" s="510"/>
      <c r="S1191" s="510"/>
      <c r="T1191" s="622"/>
      <c r="U1191" s="622"/>
      <c r="V1191" s="492"/>
      <c r="W1191" s="622"/>
      <c r="X1191" s="492"/>
      <c r="Y1191" s="622"/>
      <c r="Z1191" s="492"/>
    </row>
    <row r="1192" spans="1:26" s="478" customFormat="1" ht="16" hidden="1" x14ac:dyDescent="0.8">
      <c r="A1192" s="626" t="s">
        <v>451</v>
      </c>
      <c r="B1192" s="508">
        <v>8.5</v>
      </c>
      <c r="C1192" s="672"/>
      <c r="D1192" s="668"/>
      <c r="E1192" s="499"/>
      <c r="F1192" s="500" t="s">
        <v>84</v>
      </c>
      <c r="G1192" s="499" t="s">
        <v>75</v>
      </c>
      <c r="H1192" s="622"/>
      <c r="I1192" s="622"/>
      <c r="J1192" s="646">
        <v>69.349999999999994</v>
      </c>
      <c r="K1192" s="1062">
        <v>70.55</v>
      </c>
      <c r="L1192" s="622"/>
      <c r="M1192" s="622"/>
      <c r="N1192" s="622"/>
      <c r="O1192" s="669"/>
      <c r="P1192" s="622"/>
      <c r="Q1192" s="673"/>
      <c r="R1192" s="510"/>
      <c r="S1192" s="510"/>
      <c r="T1192" s="622"/>
      <c r="U1192" s="622"/>
      <c r="V1192" s="492"/>
      <c r="W1192" s="622"/>
      <c r="X1192" s="492"/>
      <c r="Y1192" s="622"/>
      <c r="Z1192" s="492"/>
    </row>
    <row r="1193" spans="1:26" s="478" customFormat="1" ht="16" hidden="1" x14ac:dyDescent="0.8">
      <c r="A1193" s="626" t="s">
        <v>451</v>
      </c>
      <c r="B1193" s="508">
        <v>6</v>
      </c>
      <c r="C1193" s="672"/>
      <c r="D1193" s="668"/>
      <c r="E1193" s="499"/>
      <c r="F1193" s="500" t="s">
        <v>214</v>
      </c>
      <c r="G1193" s="499" t="s">
        <v>75</v>
      </c>
      <c r="H1193" s="622"/>
      <c r="I1193" s="622"/>
      <c r="J1193" s="646">
        <v>67.739999999999995</v>
      </c>
      <c r="K1193" s="1062">
        <v>68.36</v>
      </c>
      <c r="L1193" s="622"/>
      <c r="M1193" s="622"/>
      <c r="N1193" s="622"/>
      <c r="O1193" s="669"/>
      <c r="P1193" s="622"/>
      <c r="Q1193" s="673"/>
      <c r="R1193" s="510"/>
      <c r="S1193" s="510"/>
      <c r="T1193" s="622"/>
      <c r="U1193" s="622"/>
      <c r="V1193" s="492"/>
      <c r="W1193" s="622"/>
      <c r="X1193" s="492"/>
      <c r="Y1193" s="622"/>
      <c r="Z1193" s="492"/>
    </row>
    <row r="1194" spans="1:26" s="478" customFormat="1" ht="16" hidden="1" x14ac:dyDescent="0.8">
      <c r="A1194" s="626" t="s">
        <v>451</v>
      </c>
      <c r="B1194" s="508">
        <v>6.5</v>
      </c>
      <c r="C1194" s="672"/>
      <c r="D1194" s="668"/>
      <c r="E1194" s="499"/>
      <c r="F1194" s="500" t="s">
        <v>197</v>
      </c>
      <c r="G1194" s="499" t="s">
        <v>50</v>
      </c>
      <c r="H1194" s="622"/>
      <c r="I1194" s="622"/>
      <c r="J1194" s="646">
        <v>72.83</v>
      </c>
      <c r="K1194" s="1062">
        <v>75.36</v>
      </c>
      <c r="L1194" s="622"/>
      <c r="M1194" s="622"/>
      <c r="N1194" s="622"/>
      <c r="O1194" s="669"/>
      <c r="P1194" s="622"/>
      <c r="Q1194" s="673"/>
      <c r="R1194" s="510"/>
      <c r="S1194" s="510"/>
      <c r="T1194" s="622"/>
      <c r="U1194" s="622"/>
      <c r="V1194" s="492"/>
      <c r="W1194" s="622"/>
      <c r="X1194" s="492"/>
      <c r="Y1194" s="622"/>
      <c r="Z1194" s="492"/>
    </row>
    <row r="1195" spans="1:26" s="478" customFormat="1" ht="16" hidden="1" x14ac:dyDescent="0.8">
      <c r="A1195" s="626" t="s">
        <v>451</v>
      </c>
      <c r="B1195" s="508">
        <v>9</v>
      </c>
      <c r="C1195" s="672"/>
      <c r="D1195" s="668"/>
      <c r="E1195" s="499"/>
      <c r="F1195" s="500" t="s">
        <v>199</v>
      </c>
      <c r="G1195" s="499" t="s">
        <v>50</v>
      </c>
      <c r="H1195" s="622"/>
      <c r="I1195" s="622"/>
      <c r="J1195" s="646">
        <v>80.34</v>
      </c>
      <c r="K1195" s="1062">
        <v>78.86</v>
      </c>
      <c r="L1195" s="622"/>
      <c r="M1195" s="622"/>
      <c r="N1195" s="622"/>
      <c r="O1195" s="669"/>
      <c r="P1195" s="622"/>
      <c r="Q1195" s="673"/>
      <c r="R1195" s="510"/>
      <c r="S1195" s="510"/>
      <c r="T1195" s="622"/>
      <c r="U1195" s="622"/>
      <c r="V1195" s="492"/>
      <c r="W1195" s="622"/>
      <c r="X1195" s="492"/>
      <c r="Y1195" s="622"/>
      <c r="Z1195" s="492"/>
    </row>
    <row r="1196" spans="1:26" s="478" customFormat="1" ht="16" hidden="1" x14ac:dyDescent="0.8">
      <c r="A1196" s="626" t="s">
        <v>451</v>
      </c>
      <c r="B1196" s="508">
        <v>4.5</v>
      </c>
      <c r="C1196" s="672"/>
      <c r="D1196" s="668"/>
      <c r="E1196" s="499"/>
      <c r="F1196" s="500" t="s">
        <v>54</v>
      </c>
      <c r="G1196" s="499" t="s">
        <v>50</v>
      </c>
      <c r="H1196" s="622"/>
      <c r="I1196" s="622"/>
      <c r="J1196" s="646">
        <v>65.45</v>
      </c>
      <c r="K1196" s="1062">
        <v>61.89</v>
      </c>
      <c r="L1196" s="622"/>
      <c r="M1196" s="622"/>
      <c r="N1196" s="622"/>
      <c r="O1196" s="669"/>
      <c r="P1196" s="622"/>
      <c r="Q1196" s="673"/>
      <c r="R1196" s="510"/>
      <c r="S1196" s="510"/>
      <c r="T1196" s="622"/>
      <c r="U1196" s="622"/>
      <c r="V1196" s="492"/>
      <c r="W1196" s="622"/>
      <c r="X1196" s="492"/>
      <c r="Y1196" s="622"/>
      <c r="Z1196" s="492"/>
    </row>
    <row r="1197" spans="1:26" s="478" customFormat="1" ht="16" hidden="1" x14ac:dyDescent="0.8">
      <c r="A1197" s="626" t="s">
        <v>451</v>
      </c>
      <c r="B1197" s="508">
        <v>6</v>
      </c>
      <c r="C1197" s="672"/>
      <c r="D1197" s="668"/>
      <c r="E1197" s="499"/>
      <c r="F1197" s="500" t="s">
        <v>201</v>
      </c>
      <c r="G1197" s="499" t="s">
        <v>50</v>
      </c>
      <c r="H1197" s="622"/>
      <c r="I1197" s="622"/>
      <c r="J1197" s="646">
        <v>72.83</v>
      </c>
      <c r="K1197" s="1062">
        <v>74.91</v>
      </c>
      <c r="L1197" s="622"/>
      <c r="M1197" s="622"/>
      <c r="N1197" s="622"/>
      <c r="O1197" s="669"/>
      <c r="P1197" s="622"/>
      <c r="Q1197" s="673"/>
      <c r="R1197" s="510"/>
      <c r="S1197" s="510"/>
      <c r="T1197" s="622"/>
      <c r="U1197" s="622"/>
      <c r="V1197" s="492"/>
      <c r="W1197" s="622"/>
      <c r="X1197" s="492"/>
      <c r="Y1197" s="622"/>
      <c r="Z1197" s="492"/>
    </row>
    <row r="1198" spans="1:26" s="478" customFormat="1" ht="16" hidden="1" x14ac:dyDescent="0.8">
      <c r="A1198" s="626" t="s">
        <v>451</v>
      </c>
      <c r="B1198" s="508">
        <v>6</v>
      </c>
      <c r="C1198" s="672"/>
      <c r="D1198" s="668"/>
      <c r="E1198" s="499"/>
      <c r="F1198" s="500" t="s">
        <v>49</v>
      </c>
      <c r="G1198" s="499" t="s">
        <v>50</v>
      </c>
      <c r="H1198" s="622"/>
      <c r="I1198" s="622"/>
      <c r="J1198" s="646">
        <v>60.57</v>
      </c>
      <c r="K1198" s="1062">
        <v>63.8</v>
      </c>
      <c r="L1198" s="622"/>
      <c r="M1198" s="622"/>
      <c r="N1198" s="622"/>
      <c r="O1198" s="669"/>
      <c r="P1198" s="622"/>
      <c r="Q1198" s="673"/>
      <c r="R1198" s="510"/>
      <c r="S1198" s="510"/>
      <c r="T1198" s="622"/>
      <c r="U1198" s="622"/>
      <c r="V1198" s="492"/>
      <c r="W1198" s="622"/>
      <c r="X1198" s="492"/>
      <c r="Y1198" s="622"/>
      <c r="Z1198" s="492"/>
    </row>
    <row r="1199" spans="1:26" s="478" customFormat="1" ht="16" hidden="1" x14ac:dyDescent="0.8">
      <c r="A1199" s="626" t="s">
        <v>451</v>
      </c>
      <c r="B1199" s="508">
        <v>7.5</v>
      </c>
      <c r="C1199" s="672"/>
      <c r="D1199" s="668"/>
      <c r="E1199" s="499"/>
      <c r="F1199" s="500" t="s">
        <v>152</v>
      </c>
      <c r="G1199" s="499" t="s">
        <v>50</v>
      </c>
      <c r="H1199" s="622"/>
      <c r="I1199" s="622"/>
      <c r="J1199" s="646">
        <v>74.53</v>
      </c>
      <c r="K1199" s="1062">
        <v>75.47</v>
      </c>
      <c r="L1199" s="622"/>
      <c r="M1199" s="622"/>
      <c r="N1199" s="622"/>
      <c r="O1199" s="669"/>
      <c r="P1199" s="622"/>
      <c r="Q1199" s="673"/>
      <c r="R1199" s="510"/>
      <c r="S1199" s="510"/>
      <c r="T1199" s="622"/>
      <c r="U1199" s="622"/>
      <c r="V1199" s="492"/>
      <c r="W1199" s="622"/>
      <c r="X1199" s="492"/>
      <c r="Y1199" s="622"/>
      <c r="Z1199" s="492"/>
    </row>
    <row r="1200" spans="1:26" s="478" customFormat="1" ht="16" hidden="1" x14ac:dyDescent="0.8">
      <c r="A1200" s="626" t="s">
        <v>451</v>
      </c>
      <c r="B1200" s="508">
        <v>4.5</v>
      </c>
      <c r="C1200" s="672"/>
      <c r="D1200" s="668"/>
      <c r="E1200" s="499"/>
      <c r="F1200" s="500" t="s">
        <v>204</v>
      </c>
      <c r="G1200" s="499" t="s">
        <v>50</v>
      </c>
      <c r="H1200" s="622"/>
      <c r="I1200" s="622"/>
      <c r="J1200" s="646">
        <v>52.84</v>
      </c>
      <c r="K1200" s="1062">
        <v>51.45</v>
      </c>
      <c r="L1200" s="622"/>
      <c r="M1200" s="622"/>
      <c r="N1200" s="622"/>
      <c r="O1200" s="669"/>
      <c r="P1200" s="622"/>
      <c r="Q1200" s="673"/>
      <c r="R1200" s="510"/>
      <c r="S1200" s="510"/>
      <c r="T1200" s="622"/>
      <c r="U1200" s="622"/>
      <c r="V1200" s="492"/>
      <c r="W1200" s="622"/>
      <c r="X1200" s="492"/>
      <c r="Y1200" s="622"/>
      <c r="Z1200" s="492"/>
    </row>
    <row r="1201" spans="1:26" s="478" customFormat="1" ht="16" hidden="1" x14ac:dyDescent="0.8">
      <c r="A1201" s="626" t="s">
        <v>451</v>
      </c>
      <c r="B1201" s="508">
        <v>6.5</v>
      </c>
      <c r="C1201" s="672"/>
      <c r="D1201" s="668"/>
      <c r="E1201" s="499"/>
      <c r="F1201" s="500" t="s">
        <v>206</v>
      </c>
      <c r="G1201" s="499" t="s">
        <v>50</v>
      </c>
      <c r="H1201" s="622"/>
      <c r="I1201" s="622"/>
      <c r="J1201" s="646">
        <v>73.37</v>
      </c>
      <c r="K1201" s="1062">
        <v>72.77</v>
      </c>
      <c r="L1201" s="622"/>
      <c r="M1201" s="622"/>
      <c r="N1201" s="622"/>
      <c r="O1201" s="669"/>
      <c r="P1201" s="622"/>
      <c r="Q1201" s="673"/>
      <c r="R1201" s="510"/>
      <c r="S1201" s="510"/>
      <c r="T1201" s="622"/>
      <c r="U1201" s="622"/>
      <c r="V1201" s="492"/>
      <c r="W1201" s="622"/>
      <c r="X1201" s="492"/>
      <c r="Y1201" s="622"/>
      <c r="Z1201" s="492"/>
    </row>
    <row r="1202" spans="1:26" s="478" customFormat="1" ht="16" hidden="1" x14ac:dyDescent="0.8">
      <c r="A1202" s="626" t="s">
        <v>451</v>
      </c>
      <c r="B1202" s="508">
        <v>7.5</v>
      </c>
      <c r="C1202" s="672"/>
      <c r="D1202" s="668"/>
      <c r="E1202" s="499"/>
      <c r="F1202" s="500" t="s">
        <v>57</v>
      </c>
      <c r="G1202" s="499" t="s">
        <v>50</v>
      </c>
      <c r="H1202" s="622"/>
      <c r="I1202" s="622"/>
      <c r="J1202" s="646">
        <v>63.84</v>
      </c>
      <c r="K1202" s="1062">
        <v>60.52</v>
      </c>
      <c r="L1202" s="622"/>
      <c r="M1202" s="622"/>
      <c r="N1202" s="622"/>
      <c r="O1202" s="669"/>
      <c r="P1202" s="622"/>
      <c r="Q1202" s="673"/>
      <c r="R1202" s="510"/>
      <c r="S1202" s="510"/>
      <c r="T1202" s="622"/>
      <c r="U1202" s="622"/>
      <c r="V1202" s="492"/>
      <c r="W1202" s="622"/>
      <c r="X1202" s="492"/>
      <c r="Y1202" s="622"/>
      <c r="Z1202" s="492"/>
    </row>
    <row r="1203" spans="1:26" s="478" customFormat="1" ht="16" hidden="1" x14ac:dyDescent="0.8">
      <c r="A1203" s="626" t="s">
        <v>451</v>
      </c>
      <c r="B1203" s="508">
        <v>1.5</v>
      </c>
      <c r="C1203" s="672"/>
      <c r="D1203" s="668"/>
      <c r="E1203" s="499"/>
      <c r="F1203" s="500" t="s">
        <v>209</v>
      </c>
      <c r="G1203" s="499" t="s">
        <v>50</v>
      </c>
      <c r="H1203" s="622"/>
      <c r="I1203" s="622"/>
      <c r="J1203" s="646">
        <v>57.47</v>
      </c>
      <c r="K1203" s="1062">
        <v>58.85</v>
      </c>
      <c r="L1203" s="622"/>
      <c r="M1203" s="622"/>
      <c r="N1203" s="622"/>
      <c r="O1203" s="669"/>
      <c r="P1203" s="622"/>
      <c r="Q1203" s="673"/>
      <c r="R1203" s="510"/>
      <c r="S1203" s="510"/>
      <c r="T1203" s="622"/>
      <c r="U1203" s="622"/>
      <c r="V1203" s="492"/>
      <c r="W1203" s="622"/>
      <c r="X1203" s="492"/>
      <c r="Y1203" s="622"/>
      <c r="Z1203" s="492"/>
    </row>
    <row r="1204" spans="1:26" s="478" customFormat="1" ht="16" hidden="1" x14ac:dyDescent="0.8">
      <c r="A1204" s="626" t="s">
        <v>451</v>
      </c>
      <c r="B1204" s="508">
        <v>3</v>
      </c>
      <c r="C1204" s="672"/>
      <c r="D1204" s="668"/>
      <c r="E1204" s="499"/>
      <c r="F1204" s="500" t="s">
        <v>100</v>
      </c>
      <c r="G1204" s="499" t="s">
        <v>50</v>
      </c>
      <c r="H1204" s="622"/>
      <c r="I1204" s="622"/>
      <c r="J1204" s="646">
        <v>69.150000000000006</v>
      </c>
      <c r="K1204" s="1062">
        <v>72.23</v>
      </c>
      <c r="L1204" s="622"/>
      <c r="M1204" s="622"/>
      <c r="N1204" s="622"/>
      <c r="O1204" s="669"/>
      <c r="P1204" s="622"/>
      <c r="Q1204" s="673"/>
      <c r="R1204" s="510"/>
      <c r="S1204" s="510"/>
      <c r="T1204" s="622"/>
      <c r="U1204" s="622"/>
      <c r="V1204" s="492"/>
      <c r="W1204" s="622"/>
      <c r="X1204" s="492"/>
      <c r="Y1204" s="622"/>
      <c r="Z1204" s="492"/>
    </row>
    <row r="1205" spans="1:26" s="478" customFormat="1" ht="16" hidden="1" x14ac:dyDescent="0.8">
      <c r="A1205" s="626" t="s">
        <v>451</v>
      </c>
      <c r="B1205" s="508">
        <v>8</v>
      </c>
      <c r="C1205" s="672"/>
      <c r="D1205" s="668"/>
      <c r="E1205" s="499"/>
      <c r="F1205" s="500" t="s">
        <v>143</v>
      </c>
      <c r="G1205" s="499" t="s">
        <v>50</v>
      </c>
      <c r="H1205" s="622"/>
      <c r="I1205" s="622"/>
      <c r="J1205" s="646">
        <v>66.09</v>
      </c>
      <c r="K1205" s="1062">
        <v>65.91</v>
      </c>
      <c r="L1205" s="622"/>
      <c r="M1205" s="622"/>
      <c r="N1205" s="622"/>
      <c r="O1205" s="669"/>
      <c r="P1205" s="622"/>
      <c r="Q1205" s="673"/>
      <c r="R1205" s="510"/>
      <c r="S1205" s="510"/>
      <c r="T1205" s="622"/>
      <c r="U1205" s="622"/>
      <c r="V1205" s="492"/>
      <c r="W1205" s="622"/>
      <c r="X1205" s="492"/>
      <c r="Y1205" s="622"/>
      <c r="Z1205" s="492"/>
    </row>
    <row r="1206" spans="1:26" s="478" customFormat="1" ht="16" hidden="1" x14ac:dyDescent="0.8">
      <c r="A1206" s="626" t="s">
        <v>451</v>
      </c>
      <c r="B1206" s="508">
        <v>2.5</v>
      </c>
      <c r="C1206" s="672"/>
      <c r="D1206" s="668"/>
      <c r="E1206" s="499"/>
      <c r="F1206" s="500" t="s">
        <v>211</v>
      </c>
      <c r="G1206" s="499" t="s">
        <v>42</v>
      </c>
      <c r="H1206" s="622"/>
      <c r="I1206" s="622"/>
      <c r="J1206" s="646">
        <v>59.79</v>
      </c>
      <c r="K1206" s="1062">
        <v>60.11</v>
      </c>
      <c r="L1206" s="622"/>
      <c r="M1206" s="622"/>
      <c r="N1206" s="622"/>
      <c r="O1206" s="669"/>
      <c r="P1206" s="622"/>
      <c r="Q1206" s="673"/>
      <c r="R1206" s="510"/>
      <c r="S1206" s="510"/>
      <c r="T1206" s="622"/>
      <c r="U1206" s="622"/>
      <c r="V1206" s="492"/>
      <c r="W1206" s="622"/>
      <c r="X1206" s="492"/>
      <c r="Y1206" s="622"/>
      <c r="Z1206" s="492"/>
    </row>
    <row r="1207" spans="1:26" s="478" customFormat="1" ht="16" hidden="1" x14ac:dyDescent="0.8">
      <c r="A1207" s="626" t="s">
        <v>451</v>
      </c>
      <c r="B1207" s="508">
        <v>9</v>
      </c>
      <c r="C1207" s="672"/>
      <c r="D1207" s="668"/>
      <c r="E1207" s="499"/>
      <c r="F1207" s="500" t="s">
        <v>86</v>
      </c>
      <c r="G1207" s="499" t="s">
        <v>42</v>
      </c>
      <c r="H1207" s="622"/>
      <c r="I1207" s="622"/>
      <c r="J1207" s="646">
        <v>78.45</v>
      </c>
      <c r="K1207" s="1062">
        <v>77.84</v>
      </c>
      <c r="L1207" s="622"/>
      <c r="M1207" s="622"/>
      <c r="N1207" s="622"/>
      <c r="O1207" s="669"/>
      <c r="P1207" s="622"/>
      <c r="Q1207" s="673"/>
      <c r="R1207" s="510"/>
      <c r="S1207" s="510"/>
      <c r="T1207" s="622"/>
      <c r="U1207" s="622"/>
      <c r="V1207" s="492"/>
      <c r="W1207" s="622"/>
      <c r="X1207" s="492"/>
      <c r="Y1207" s="622"/>
      <c r="Z1207" s="492"/>
    </row>
    <row r="1208" spans="1:26" s="478" customFormat="1" ht="16" hidden="1" x14ac:dyDescent="0.8">
      <c r="A1208" s="626" t="s">
        <v>451</v>
      </c>
      <c r="B1208" s="508">
        <v>6</v>
      </c>
      <c r="C1208" s="672"/>
      <c r="D1208" s="668"/>
      <c r="E1208" s="499"/>
      <c r="F1208" s="500" t="s">
        <v>133</v>
      </c>
      <c r="G1208" s="499" t="s">
        <v>42</v>
      </c>
      <c r="H1208" s="622"/>
      <c r="I1208" s="622"/>
      <c r="J1208" s="646">
        <v>69.86</v>
      </c>
      <c r="K1208" s="1062">
        <v>72.510000000000005</v>
      </c>
      <c r="L1208" s="622"/>
      <c r="M1208" s="622"/>
      <c r="N1208" s="622"/>
      <c r="O1208" s="669"/>
      <c r="P1208" s="622"/>
      <c r="Q1208" s="673"/>
      <c r="R1208" s="510"/>
      <c r="S1208" s="510"/>
      <c r="T1208" s="622"/>
      <c r="U1208" s="622"/>
      <c r="V1208" s="492"/>
      <c r="W1208" s="622"/>
      <c r="X1208" s="492"/>
      <c r="Y1208" s="622"/>
      <c r="Z1208" s="492"/>
    </row>
    <row r="1209" spans="1:26" s="478" customFormat="1" ht="16" hidden="1" x14ac:dyDescent="0.8">
      <c r="A1209" s="626" t="s">
        <v>451</v>
      </c>
      <c r="B1209" s="508">
        <v>4.5</v>
      </c>
      <c r="C1209" s="672"/>
      <c r="D1209" s="668"/>
      <c r="E1209" s="499"/>
      <c r="F1209" s="500" t="s">
        <v>111</v>
      </c>
      <c r="G1209" s="499" t="s">
        <v>42</v>
      </c>
      <c r="H1209" s="622"/>
      <c r="I1209" s="622"/>
      <c r="J1209" s="646">
        <v>65.27</v>
      </c>
      <c r="K1209" s="1062">
        <v>66.39</v>
      </c>
      <c r="L1209" s="622"/>
      <c r="M1209" s="622"/>
      <c r="N1209" s="622"/>
      <c r="O1209" s="669"/>
      <c r="P1209" s="622"/>
      <c r="Q1209" s="673"/>
      <c r="R1209" s="510"/>
      <c r="S1209" s="510"/>
      <c r="T1209" s="622"/>
      <c r="U1209" s="622"/>
      <c r="V1209" s="492"/>
      <c r="W1209" s="622"/>
      <c r="X1209" s="492"/>
      <c r="Y1209" s="622"/>
      <c r="Z1209" s="492"/>
    </row>
    <row r="1210" spans="1:26" s="478" customFormat="1" ht="16" hidden="1" x14ac:dyDescent="0.8">
      <c r="A1210" s="626" t="s">
        <v>451</v>
      </c>
      <c r="B1210" s="508">
        <v>9</v>
      </c>
      <c r="C1210" s="672"/>
      <c r="D1210" s="668"/>
      <c r="E1210" s="499"/>
      <c r="F1210" s="500" t="s">
        <v>213</v>
      </c>
      <c r="G1210" s="499" t="s">
        <v>42</v>
      </c>
      <c r="H1210" s="622"/>
      <c r="I1210" s="622"/>
      <c r="J1210" s="646">
        <v>83.48</v>
      </c>
      <c r="K1210" s="1062">
        <v>82.06</v>
      </c>
      <c r="L1210" s="622"/>
      <c r="M1210" s="622"/>
      <c r="N1210" s="622"/>
      <c r="O1210" s="669"/>
      <c r="P1210" s="622"/>
      <c r="Q1210" s="673"/>
      <c r="R1210" s="510"/>
      <c r="S1210" s="510"/>
      <c r="T1210" s="622"/>
      <c r="U1210" s="622"/>
      <c r="V1210" s="492"/>
      <c r="W1210" s="622"/>
      <c r="X1210" s="492"/>
      <c r="Y1210" s="622"/>
      <c r="Z1210" s="492"/>
    </row>
    <row r="1211" spans="1:26" s="478" customFormat="1" ht="16" hidden="1" x14ac:dyDescent="0.8">
      <c r="A1211" s="626" t="s">
        <v>451</v>
      </c>
      <c r="B1211" s="508">
        <v>4.5</v>
      </c>
      <c r="C1211" s="672"/>
      <c r="D1211" s="668"/>
      <c r="E1211" s="499"/>
      <c r="F1211" s="500" t="s">
        <v>53</v>
      </c>
      <c r="G1211" s="499" t="s">
        <v>42</v>
      </c>
      <c r="H1211" s="622"/>
      <c r="I1211" s="622"/>
      <c r="J1211" s="646">
        <v>73.13</v>
      </c>
      <c r="K1211" s="1062">
        <v>76.510000000000005</v>
      </c>
      <c r="L1211" s="622"/>
      <c r="M1211" s="622"/>
      <c r="N1211" s="622"/>
      <c r="O1211" s="669"/>
      <c r="P1211" s="622"/>
      <c r="Q1211" s="673"/>
      <c r="R1211" s="510"/>
      <c r="S1211" s="510"/>
      <c r="T1211" s="622"/>
      <c r="U1211" s="622"/>
      <c r="V1211" s="492"/>
      <c r="W1211" s="622"/>
      <c r="X1211" s="492"/>
      <c r="Y1211" s="622"/>
      <c r="Z1211" s="492"/>
    </row>
    <row r="1212" spans="1:26" s="478" customFormat="1" ht="16" hidden="1" x14ac:dyDescent="0.8">
      <c r="A1212" s="626" t="s">
        <v>451</v>
      </c>
      <c r="B1212" s="508">
        <v>8.5</v>
      </c>
      <c r="C1212" s="672"/>
      <c r="D1212" s="668"/>
      <c r="E1212" s="499"/>
      <c r="F1212" s="500" t="s">
        <v>215</v>
      </c>
      <c r="G1212" s="499" t="s">
        <v>42</v>
      </c>
      <c r="H1212" s="622"/>
      <c r="I1212" s="622"/>
      <c r="J1212" s="646">
        <v>73.56</v>
      </c>
      <c r="K1212" s="1062">
        <v>71.09</v>
      </c>
      <c r="L1212" s="622"/>
      <c r="M1212" s="622"/>
      <c r="N1212" s="622"/>
      <c r="O1212" s="669"/>
      <c r="P1212" s="622"/>
      <c r="Q1212" s="673"/>
      <c r="R1212" s="510"/>
      <c r="S1212" s="510"/>
      <c r="T1212" s="622"/>
      <c r="U1212" s="622"/>
      <c r="V1212" s="492"/>
      <c r="W1212" s="622"/>
      <c r="X1212" s="492"/>
      <c r="Y1212" s="622"/>
      <c r="Z1212" s="492"/>
    </row>
    <row r="1213" spans="1:26" s="478" customFormat="1" ht="16" hidden="1" x14ac:dyDescent="0.8">
      <c r="A1213" s="626" t="s">
        <v>451</v>
      </c>
      <c r="B1213" s="508">
        <v>4</v>
      </c>
      <c r="C1213" s="672"/>
      <c r="D1213" s="668"/>
      <c r="E1213" s="499"/>
      <c r="F1213" s="500" t="s">
        <v>41</v>
      </c>
      <c r="G1213" s="499" t="s">
        <v>42</v>
      </c>
      <c r="H1213" s="622"/>
      <c r="I1213" s="622"/>
      <c r="J1213" s="646">
        <v>70.040000000000006</v>
      </c>
      <c r="K1213" s="1062">
        <v>66.39</v>
      </c>
      <c r="L1213" s="622"/>
      <c r="M1213" s="622"/>
      <c r="N1213" s="622"/>
      <c r="O1213" s="669"/>
      <c r="P1213" s="622"/>
      <c r="Q1213" s="673"/>
      <c r="R1213" s="510"/>
      <c r="S1213" s="510"/>
      <c r="T1213" s="622"/>
      <c r="U1213" s="622"/>
      <c r="V1213" s="492"/>
      <c r="W1213" s="622"/>
      <c r="X1213" s="492"/>
      <c r="Y1213" s="622"/>
      <c r="Z1213" s="492"/>
    </row>
    <row r="1214" spans="1:26" s="478" customFormat="1" ht="16" hidden="1" x14ac:dyDescent="0.8">
      <c r="A1214" s="626" t="s">
        <v>451</v>
      </c>
      <c r="B1214" s="508">
        <v>7</v>
      </c>
      <c r="C1214" s="672"/>
      <c r="D1214" s="668"/>
      <c r="E1214" s="499"/>
      <c r="F1214" s="500" t="s">
        <v>237</v>
      </c>
      <c r="G1214" s="499" t="s">
        <v>42</v>
      </c>
      <c r="H1214" s="622"/>
      <c r="I1214" s="622"/>
      <c r="J1214" s="646">
        <v>75.87</v>
      </c>
      <c r="K1214" s="1062">
        <v>79.849999999999994</v>
      </c>
      <c r="L1214" s="622"/>
      <c r="M1214" s="622"/>
      <c r="N1214" s="622"/>
      <c r="O1214" s="669"/>
      <c r="P1214" s="622"/>
      <c r="Q1214" s="673"/>
      <c r="R1214" s="510"/>
      <c r="S1214" s="510"/>
      <c r="T1214" s="622"/>
      <c r="U1214" s="622"/>
      <c r="V1214" s="492"/>
      <c r="W1214" s="622"/>
      <c r="X1214" s="492"/>
      <c r="Y1214" s="622"/>
      <c r="Z1214" s="492"/>
    </row>
    <row r="1215" spans="1:26" s="478" customFormat="1" ht="16" hidden="1" x14ac:dyDescent="0.8">
      <c r="A1215" s="626" t="s">
        <v>451</v>
      </c>
      <c r="B1215" s="508">
        <v>8.5</v>
      </c>
      <c r="C1215" s="672"/>
      <c r="D1215" s="668"/>
      <c r="E1215" s="499"/>
      <c r="F1215" s="500" t="s">
        <v>88</v>
      </c>
      <c r="G1215" s="499" t="s">
        <v>42</v>
      </c>
      <c r="H1215" s="622"/>
      <c r="I1215" s="622"/>
      <c r="J1215" s="646">
        <v>82.55</v>
      </c>
      <c r="K1215" s="1062">
        <v>86.55</v>
      </c>
      <c r="L1215" s="622"/>
      <c r="M1215" s="622"/>
      <c r="N1215" s="622"/>
      <c r="O1215" s="669"/>
      <c r="P1215" s="622"/>
      <c r="Q1215" s="673"/>
      <c r="R1215" s="510"/>
      <c r="S1215" s="510"/>
      <c r="T1215" s="622"/>
      <c r="U1215" s="622"/>
      <c r="V1215" s="492"/>
      <c r="W1215" s="622"/>
      <c r="X1215" s="492"/>
      <c r="Y1215" s="622"/>
      <c r="Z1215" s="492"/>
    </row>
    <row r="1216" spans="1:26" s="478" customFormat="1" ht="16" hidden="1" x14ac:dyDescent="0.8">
      <c r="A1216" s="626" t="s">
        <v>451</v>
      </c>
      <c r="B1216" s="508">
        <v>9</v>
      </c>
      <c r="C1216" s="672"/>
      <c r="D1216" s="668"/>
      <c r="E1216" s="499"/>
      <c r="F1216" s="500" t="s">
        <v>98</v>
      </c>
      <c r="G1216" s="499" t="s">
        <v>42</v>
      </c>
      <c r="H1216" s="622"/>
      <c r="I1216" s="622"/>
      <c r="J1216" s="646">
        <v>74.06</v>
      </c>
      <c r="K1216" s="1062">
        <v>71.25</v>
      </c>
      <c r="L1216" s="622"/>
      <c r="M1216" s="622"/>
      <c r="N1216" s="622"/>
      <c r="O1216" s="669"/>
      <c r="P1216" s="622"/>
      <c r="Q1216" s="673"/>
      <c r="R1216" s="510"/>
      <c r="S1216" s="510"/>
      <c r="T1216" s="622"/>
      <c r="U1216" s="622"/>
      <c r="V1216" s="492"/>
      <c r="W1216" s="622"/>
      <c r="X1216" s="492"/>
      <c r="Y1216" s="622"/>
      <c r="Z1216" s="492"/>
    </row>
    <row r="1217" spans="1:26" s="478" customFormat="1" ht="16" hidden="1" x14ac:dyDescent="0.8">
      <c r="A1217" s="626" t="s">
        <v>451</v>
      </c>
      <c r="B1217" s="508">
        <v>6</v>
      </c>
      <c r="C1217" s="672"/>
      <c r="D1217" s="668"/>
      <c r="E1217" s="499"/>
      <c r="F1217" s="500" t="s">
        <v>217</v>
      </c>
      <c r="G1217" s="499" t="s">
        <v>42</v>
      </c>
      <c r="H1217" s="622"/>
      <c r="I1217" s="622"/>
      <c r="J1217" s="646">
        <v>74.22</v>
      </c>
      <c r="K1217" s="1062">
        <v>76.53</v>
      </c>
      <c r="L1217" s="622"/>
      <c r="M1217" s="622"/>
      <c r="N1217" s="622"/>
      <c r="O1217" s="669"/>
      <c r="P1217" s="622"/>
      <c r="Q1217" s="673"/>
      <c r="R1217" s="510"/>
      <c r="S1217" s="510"/>
      <c r="T1217" s="622"/>
      <c r="U1217" s="622"/>
      <c r="V1217" s="492"/>
      <c r="W1217" s="622"/>
      <c r="X1217" s="492"/>
      <c r="Y1217" s="622"/>
      <c r="Z1217" s="492"/>
    </row>
    <row r="1218" spans="1:26" s="478" customFormat="1" ht="16" hidden="1" x14ac:dyDescent="0.8">
      <c r="A1218" s="626" t="s">
        <v>451</v>
      </c>
      <c r="B1218" s="508">
        <v>9</v>
      </c>
      <c r="C1218" s="672"/>
      <c r="D1218" s="668"/>
      <c r="E1218" s="499"/>
      <c r="F1218" s="500" t="s">
        <v>225</v>
      </c>
      <c r="G1218" s="499" t="s">
        <v>65</v>
      </c>
      <c r="H1218" s="622"/>
      <c r="I1218" s="622"/>
      <c r="J1218" s="646">
        <v>75.27</v>
      </c>
      <c r="K1218" s="1062">
        <v>75.92</v>
      </c>
      <c r="L1218" s="622"/>
      <c r="M1218" s="622"/>
      <c r="N1218" s="622"/>
      <c r="O1218" s="669"/>
      <c r="P1218" s="622"/>
      <c r="Q1218" s="673"/>
      <c r="R1218" s="510"/>
      <c r="S1218" s="510"/>
      <c r="T1218" s="622"/>
      <c r="U1218" s="622"/>
      <c r="V1218" s="492"/>
      <c r="W1218" s="622"/>
      <c r="X1218" s="492"/>
      <c r="Y1218" s="622"/>
      <c r="Z1218" s="492"/>
    </row>
    <row r="1219" spans="1:26" s="478" customFormat="1" ht="16" hidden="1" x14ac:dyDescent="0.8">
      <c r="A1219" s="626" t="s">
        <v>451</v>
      </c>
      <c r="B1219" s="508">
        <v>3.5</v>
      </c>
      <c r="C1219" s="672"/>
      <c r="D1219" s="668"/>
      <c r="E1219" s="499"/>
      <c r="F1219" s="500" t="s">
        <v>150</v>
      </c>
      <c r="G1219" s="499" t="s">
        <v>65</v>
      </c>
      <c r="H1219" s="622"/>
      <c r="I1219" s="622"/>
      <c r="J1219" s="646">
        <v>51.7</v>
      </c>
      <c r="K1219" s="1062">
        <v>52.23</v>
      </c>
      <c r="L1219" s="622"/>
      <c r="M1219" s="622"/>
      <c r="N1219" s="622"/>
      <c r="O1219" s="669"/>
      <c r="P1219" s="622"/>
      <c r="Q1219" s="673"/>
      <c r="R1219" s="510"/>
      <c r="S1219" s="510"/>
      <c r="T1219" s="622"/>
      <c r="U1219" s="622"/>
      <c r="V1219" s="492"/>
      <c r="W1219" s="622"/>
      <c r="X1219" s="492"/>
      <c r="Y1219" s="622"/>
      <c r="Z1219" s="492"/>
    </row>
    <row r="1220" spans="1:26" s="478" customFormat="1" ht="16" hidden="1" x14ac:dyDescent="0.8">
      <c r="A1220" s="626" t="s">
        <v>451</v>
      </c>
      <c r="B1220" s="508">
        <v>10</v>
      </c>
      <c r="C1220" s="672"/>
      <c r="D1220" s="668"/>
      <c r="E1220" s="499"/>
      <c r="F1220" s="500" t="s">
        <v>218</v>
      </c>
      <c r="G1220" s="499" t="s">
        <v>65</v>
      </c>
      <c r="H1220" s="622"/>
      <c r="I1220" s="622"/>
      <c r="J1220" s="646">
        <v>74.19</v>
      </c>
      <c r="K1220" s="1062">
        <v>72.41</v>
      </c>
      <c r="L1220" s="622"/>
      <c r="M1220" s="622"/>
      <c r="N1220" s="622"/>
      <c r="O1220" s="669"/>
      <c r="P1220" s="622"/>
      <c r="Q1220" s="673"/>
      <c r="R1220" s="510"/>
      <c r="S1220" s="510"/>
      <c r="T1220" s="622"/>
      <c r="U1220" s="622"/>
      <c r="V1220" s="492"/>
      <c r="W1220" s="622"/>
      <c r="X1220" s="492"/>
      <c r="Y1220" s="622"/>
      <c r="Z1220" s="492"/>
    </row>
    <row r="1221" spans="1:26" s="478" customFormat="1" ht="16" hidden="1" x14ac:dyDescent="0.8">
      <c r="A1221" s="626" t="s">
        <v>451</v>
      </c>
      <c r="B1221" s="508">
        <v>4.5</v>
      </c>
      <c r="C1221" s="672"/>
      <c r="D1221" s="668"/>
      <c r="E1221" s="499"/>
      <c r="F1221" s="500" t="s">
        <v>223</v>
      </c>
      <c r="G1221" s="499" t="s">
        <v>65</v>
      </c>
      <c r="H1221" s="622"/>
      <c r="I1221" s="622"/>
      <c r="J1221" s="646">
        <v>53.74</v>
      </c>
      <c r="K1221" s="1062">
        <v>54.93</v>
      </c>
      <c r="L1221" s="622"/>
      <c r="M1221" s="622"/>
      <c r="N1221" s="622"/>
      <c r="O1221" s="669"/>
      <c r="P1221" s="622"/>
      <c r="Q1221" s="673"/>
      <c r="R1221" s="510"/>
      <c r="S1221" s="510"/>
      <c r="T1221" s="622"/>
      <c r="U1221" s="622"/>
      <c r="V1221" s="492"/>
      <c r="W1221" s="622"/>
      <c r="X1221" s="492"/>
      <c r="Y1221" s="622"/>
      <c r="Z1221" s="492"/>
    </row>
    <row r="1222" spans="1:26" s="478" customFormat="1" ht="16" hidden="1" x14ac:dyDescent="0.8">
      <c r="A1222" s="626" t="s">
        <v>451</v>
      </c>
      <c r="B1222" s="508">
        <v>5.5</v>
      </c>
      <c r="C1222" s="672"/>
      <c r="D1222" s="668"/>
      <c r="E1222" s="499"/>
      <c r="F1222" s="500" t="s">
        <v>91</v>
      </c>
      <c r="G1222" s="499" t="s">
        <v>65</v>
      </c>
      <c r="H1222" s="622"/>
      <c r="I1222" s="622"/>
      <c r="J1222" s="646">
        <v>62.68</v>
      </c>
      <c r="K1222" s="1062">
        <v>65.209999999999994</v>
      </c>
      <c r="L1222" s="622"/>
      <c r="M1222" s="622"/>
      <c r="N1222" s="622"/>
      <c r="O1222" s="669"/>
      <c r="P1222" s="622"/>
      <c r="Q1222" s="673"/>
      <c r="R1222" s="510"/>
      <c r="S1222" s="510"/>
      <c r="T1222" s="622"/>
      <c r="U1222" s="622"/>
      <c r="V1222" s="492"/>
      <c r="W1222" s="622"/>
      <c r="X1222" s="492"/>
      <c r="Y1222" s="622"/>
      <c r="Z1222" s="492"/>
    </row>
    <row r="1223" spans="1:26" s="478" customFormat="1" ht="16" hidden="1" x14ac:dyDescent="0.8">
      <c r="A1223" s="626" t="s">
        <v>451</v>
      </c>
      <c r="B1223" s="508">
        <v>4.5</v>
      </c>
      <c r="C1223" s="672"/>
      <c r="D1223" s="668"/>
      <c r="E1223" s="499"/>
      <c r="F1223" s="500" t="s">
        <v>227</v>
      </c>
      <c r="G1223" s="499" t="s">
        <v>65</v>
      </c>
      <c r="H1223" s="622"/>
      <c r="I1223" s="622"/>
      <c r="J1223" s="646">
        <v>57.02</v>
      </c>
      <c r="K1223" s="1062">
        <v>56.01</v>
      </c>
      <c r="L1223" s="622"/>
      <c r="M1223" s="622"/>
      <c r="N1223" s="622"/>
      <c r="O1223" s="669"/>
      <c r="P1223" s="622"/>
      <c r="Q1223" s="673"/>
      <c r="R1223" s="510"/>
      <c r="S1223" s="510"/>
      <c r="T1223" s="622"/>
      <c r="U1223" s="622"/>
      <c r="V1223" s="492"/>
      <c r="W1223" s="622"/>
      <c r="X1223" s="492"/>
      <c r="Y1223" s="622"/>
      <c r="Z1223" s="492"/>
    </row>
    <row r="1224" spans="1:26" s="478" customFormat="1" ht="16" hidden="1" x14ac:dyDescent="0.8">
      <c r="A1224" s="626" t="s">
        <v>451</v>
      </c>
      <c r="B1224" s="508">
        <v>4.5</v>
      </c>
      <c r="C1224" s="672"/>
      <c r="D1224" s="668"/>
      <c r="E1224" s="499"/>
      <c r="F1224" s="500" t="s">
        <v>220</v>
      </c>
      <c r="G1224" s="499" t="s">
        <v>65</v>
      </c>
      <c r="H1224" s="622"/>
      <c r="I1224" s="622"/>
      <c r="J1224" s="646">
        <v>51.45</v>
      </c>
      <c r="K1224" s="1062">
        <v>50.74</v>
      </c>
      <c r="L1224" s="622"/>
      <c r="M1224" s="622"/>
      <c r="N1224" s="622"/>
      <c r="O1224" s="669"/>
      <c r="P1224" s="622"/>
      <c r="Q1224" s="673"/>
      <c r="R1224" s="510"/>
      <c r="S1224" s="510"/>
      <c r="T1224" s="622"/>
      <c r="U1224" s="622"/>
      <c r="V1224" s="492"/>
      <c r="W1224" s="622"/>
      <c r="X1224" s="492"/>
      <c r="Y1224" s="622"/>
      <c r="Z1224" s="492"/>
    </row>
    <row r="1225" spans="1:26" s="478" customFormat="1" ht="16" hidden="1" x14ac:dyDescent="0.8">
      <c r="A1225" s="626" t="s">
        <v>451</v>
      </c>
      <c r="B1225" s="508">
        <v>7</v>
      </c>
      <c r="C1225" s="672"/>
      <c r="D1225" s="668"/>
      <c r="E1225" s="499"/>
      <c r="F1225" s="500" t="s">
        <v>198</v>
      </c>
      <c r="G1225" s="499" t="s">
        <v>65</v>
      </c>
      <c r="H1225" s="622"/>
      <c r="I1225" s="622"/>
      <c r="J1225" s="646">
        <v>61.62</v>
      </c>
      <c r="K1225" s="1062">
        <v>58</v>
      </c>
      <c r="L1225" s="622"/>
      <c r="M1225" s="622"/>
      <c r="N1225" s="622"/>
      <c r="O1225" s="669"/>
      <c r="P1225" s="622"/>
      <c r="Q1225" s="673"/>
      <c r="R1225" s="510"/>
      <c r="S1225" s="510"/>
      <c r="T1225" s="622"/>
      <c r="U1225" s="622"/>
      <c r="V1225" s="492"/>
      <c r="W1225" s="622"/>
      <c r="X1225" s="492"/>
      <c r="Y1225" s="622"/>
      <c r="Z1225" s="492"/>
    </row>
    <row r="1226" spans="1:26" s="478" customFormat="1" ht="16" hidden="1" x14ac:dyDescent="0.8">
      <c r="A1226" s="626" t="s">
        <v>451</v>
      </c>
      <c r="B1226" s="508">
        <v>9.5</v>
      </c>
      <c r="C1226" s="672"/>
      <c r="D1226" s="668"/>
      <c r="E1226" s="499"/>
      <c r="F1226" s="500" t="s">
        <v>222</v>
      </c>
      <c r="G1226" s="499" t="s">
        <v>65</v>
      </c>
      <c r="H1226" s="622"/>
      <c r="I1226" s="622"/>
      <c r="J1226" s="646">
        <v>73</v>
      </c>
      <c r="K1226" s="1062">
        <v>74.87</v>
      </c>
      <c r="L1226" s="622"/>
      <c r="M1226" s="622"/>
      <c r="N1226" s="622"/>
      <c r="O1226" s="669"/>
      <c r="P1226" s="622"/>
      <c r="Q1226" s="673"/>
      <c r="R1226" s="510"/>
      <c r="S1226" s="510"/>
      <c r="T1226" s="622"/>
      <c r="U1226" s="622"/>
      <c r="V1226" s="492"/>
      <c r="W1226" s="622"/>
      <c r="X1226" s="492"/>
      <c r="Y1226" s="622"/>
      <c r="Z1226" s="492"/>
    </row>
    <row r="1227" spans="1:26" s="478" customFormat="1" ht="16" hidden="1" x14ac:dyDescent="0.8">
      <c r="A1227" s="626" t="s">
        <v>451</v>
      </c>
      <c r="B1227" s="508">
        <v>1.5</v>
      </c>
      <c r="C1227" s="672"/>
      <c r="D1227" s="668"/>
      <c r="E1227" s="499"/>
      <c r="F1227" s="500" t="s">
        <v>64</v>
      </c>
      <c r="G1227" s="499" t="s">
        <v>65</v>
      </c>
      <c r="H1227" s="622"/>
      <c r="I1227" s="622"/>
      <c r="J1227" s="646">
        <v>52.58</v>
      </c>
      <c r="K1227" s="1062">
        <v>52.32</v>
      </c>
      <c r="L1227" s="622"/>
      <c r="M1227" s="622"/>
      <c r="N1227" s="622"/>
      <c r="O1227" s="669"/>
      <c r="P1227" s="622"/>
      <c r="Q1227" s="673"/>
      <c r="R1227" s="510"/>
      <c r="S1227" s="510"/>
      <c r="T1227" s="622"/>
      <c r="U1227" s="622"/>
      <c r="V1227" s="492"/>
      <c r="W1227" s="622"/>
      <c r="X1227" s="492"/>
      <c r="Y1227" s="622"/>
      <c r="Z1227" s="492"/>
    </row>
    <row r="1228" spans="1:26" s="478" customFormat="1" ht="16" hidden="1" x14ac:dyDescent="0.8">
      <c r="A1228" s="626" t="s">
        <v>451</v>
      </c>
      <c r="B1228" s="508">
        <v>11.5</v>
      </c>
      <c r="C1228" s="672"/>
      <c r="D1228" s="668"/>
      <c r="E1228" s="499"/>
      <c r="F1228" s="500" t="s">
        <v>125</v>
      </c>
      <c r="G1228" s="499" t="s">
        <v>92</v>
      </c>
      <c r="H1228" s="622"/>
      <c r="I1228" s="622"/>
      <c r="J1228" s="646">
        <v>94.71</v>
      </c>
      <c r="K1228" s="1062">
        <v>96.44</v>
      </c>
      <c r="L1228" s="622"/>
      <c r="M1228" s="622"/>
      <c r="N1228" s="622"/>
      <c r="O1228" s="669"/>
      <c r="P1228" s="622"/>
      <c r="Q1228" s="673"/>
      <c r="R1228" s="510"/>
      <c r="S1228" s="510"/>
      <c r="T1228" s="622"/>
      <c r="U1228" s="622"/>
      <c r="V1228" s="492"/>
      <c r="W1228" s="622"/>
      <c r="X1228" s="492"/>
      <c r="Y1228" s="622"/>
      <c r="Z1228" s="492"/>
    </row>
    <row r="1229" spans="1:26" s="478" customFormat="1" ht="16" hidden="1" x14ac:dyDescent="0.8">
      <c r="A1229" s="626" t="s">
        <v>451</v>
      </c>
      <c r="B1229" s="508">
        <v>6</v>
      </c>
      <c r="C1229" s="672"/>
      <c r="D1229" s="668"/>
      <c r="E1229" s="499"/>
      <c r="F1229" s="500" t="s">
        <v>94</v>
      </c>
      <c r="G1229" s="499" t="s">
        <v>92</v>
      </c>
      <c r="H1229" s="622"/>
      <c r="I1229" s="622"/>
      <c r="J1229" s="646">
        <v>77.77</v>
      </c>
      <c r="K1229" s="1062">
        <v>78.89</v>
      </c>
      <c r="L1229" s="622"/>
      <c r="M1229" s="622"/>
      <c r="N1229" s="622"/>
      <c r="O1229" s="669"/>
      <c r="P1229" s="622"/>
      <c r="Q1229" s="673"/>
      <c r="R1229" s="510"/>
      <c r="S1229" s="510"/>
      <c r="T1229" s="622"/>
      <c r="U1229" s="622"/>
      <c r="V1229" s="492"/>
      <c r="W1229" s="622"/>
      <c r="X1229" s="492"/>
      <c r="Y1229" s="622"/>
      <c r="Z1229" s="492"/>
    </row>
    <row r="1230" spans="1:26" s="478" customFormat="1" ht="16" hidden="1" x14ac:dyDescent="0.8">
      <c r="A1230" s="626" t="s">
        <v>451</v>
      </c>
      <c r="B1230" s="508">
        <v>7</v>
      </c>
      <c r="C1230" s="672"/>
      <c r="D1230" s="668"/>
      <c r="E1230" s="499"/>
      <c r="F1230" s="500" t="s">
        <v>224</v>
      </c>
      <c r="G1230" s="499" t="s">
        <v>92</v>
      </c>
      <c r="H1230" s="622"/>
      <c r="I1230" s="622"/>
      <c r="J1230" s="646">
        <v>83.5</v>
      </c>
      <c r="K1230" s="1062">
        <v>79.56</v>
      </c>
      <c r="L1230" s="622"/>
      <c r="M1230" s="622"/>
      <c r="N1230" s="622"/>
      <c r="O1230" s="669"/>
      <c r="P1230" s="622"/>
      <c r="Q1230" s="673"/>
      <c r="R1230" s="510"/>
      <c r="S1230" s="510"/>
      <c r="T1230" s="622"/>
      <c r="U1230" s="622"/>
      <c r="V1230" s="492"/>
      <c r="W1230" s="622"/>
      <c r="X1230" s="492"/>
      <c r="Y1230" s="622"/>
      <c r="Z1230" s="492"/>
    </row>
    <row r="1231" spans="1:26" s="478" customFormat="1" ht="16" hidden="1" x14ac:dyDescent="0.8">
      <c r="A1231" s="626" t="s">
        <v>451</v>
      </c>
      <c r="B1231" s="508">
        <v>9</v>
      </c>
      <c r="C1231" s="672"/>
      <c r="D1231" s="668"/>
      <c r="E1231" s="499"/>
      <c r="F1231" s="500" t="s">
        <v>146</v>
      </c>
      <c r="G1231" s="499" t="s">
        <v>92</v>
      </c>
      <c r="H1231" s="622"/>
      <c r="I1231" s="622"/>
      <c r="J1231" s="646">
        <v>77.650000000000006</v>
      </c>
      <c r="K1231" s="1062">
        <v>76.400000000000006</v>
      </c>
      <c r="L1231" s="622"/>
      <c r="M1231" s="622"/>
      <c r="N1231" s="622"/>
      <c r="O1231" s="669"/>
      <c r="P1231" s="622"/>
      <c r="Q1231" s="673"/>
      <c r="R1231" s="510"/>
      <c r="S1231" s="510"/>
      <c r="T1231" s="622"/>
      <c r="U1231" s="622"/>
      <c r="V1231" s="492"/>
      <c r="W1231" s="622"/>
      <c r="X1231" s="492"/>
      <c r="Y1231" s="622"/>
      <c r="Z1231" s="492"/>
    </row>
    <row r="1232" spans="1:26" s="478" customFormat="1" ht="16" hidden="1" x14ac:dyDescent="0.8">
      <c r="A1232" s="626" t="s">
        <v>451</v>
      </c>
      <c r="B1232" s="508">
        <v>10.5</v>
      </c>
      <c r="C1232" s="672"/>
      <c r="D1232" s="668"/>
      <c r="E1232" s="499"/>
      <c r="F1232" s="500" t="s">
        <v>226</v>
      </c>
      <c r="G1232" s="499" t="s">
        <v>92</v>
      </c>
      <c r="H1232" s="622"/>
      <c r="I1232" s="622"/>
      <c r="J1232" s="646">
        <v>97.48</v>
      </c>
      <c r="K1232" s="1062">
        <v>96.33</v>
      </c>
      <c r="L1232" s="622"/>
      <c r="M1232" s="622"/>
      <c r="N1232" s="622"/>
      <c r="O1232" s="669"/>
      <c r="P1232" s="622"/>
      <c r="Q1232" s="673"/>
      <c r="R1232" s="510"/>
      <c r="S1232" s="510"/>
      <c r="T1232" s="622"/>
      <c r="U1232" s="622"/>
      <c r="V1232" s="492"/>
      <c r="W1232" s="622"/>
      <c r="X1232" s="492"/>
      <c r="Y1232" s="622"/>
      <c r="Z1232" s="492"/>
    </row>
    <row r="1233" spans="1:26" s="478" customFormat="1" ht="16" hidden="1" x14ac:dyDescent="0.8">
      <c r="A1233" s="626" t="s">
        <v>451</v>
      </c>
      <c r="B1233" s="508">
        <v>7</v>
      </c>
      <c r="C1233" s="672"/>
      <c r="D1233" s="668"/>
      <c r="E1233" s="499"/>
      <c r="F1233" s="500" t="s">
        <v>181</v>
      </c>
      <c r="G1233" s="499" t="s">
        <v>92</v>
      </c>
      <c r="H1233" s="622"/>
      <c r="I1233" s="622"/>
      <c r="J1233" s="646">
        <v>77.78</v>
      </c>
      <c r="K1233" s="1062">
        <v>80.2</v>
      </c>
      <c r="L1233" s="622"/>
      <c r="M1233" s="622"/>
      <c r="N1233" s="622"/>
      <c r="O1233" s="669"/>
      <c r="P1233" s="622"/>
      <c r="Q1233" s="673"/>
      <c r="R1233" s="510"/>
      <c r="S1233" s="510"/>
      <c r="T1233" s="622"/>
      <c r="U1233" s="622"/>
      <c r="V1233" s="492"/>
      <c r="W1233" s="622"/>
      <c r="X1233" s="492"/>
      <c r="Y1233" s="622"/>
      <c r="Z1233" s="492"/>
    </row>
    <row r="1234" spans="1:26" s="478" customFormat="1" ht="16" hidden="1" x14ac:dyDescent="0.8">
      <c r="A1234" s="626" t="s">
        <v>451</v>
      </c>
      <c r="B1234" s="508">
        <v>8.5</v>
      </c>
      <c r="C1234" s="672"/>
      <c r="D1234" s="668"/>
      <c r="E1234" s="499"/>
      <c r="F1234" s="500" t="s">
        <v>190</v>
      </c>
      <c r="G1234" s="499" t="s">
        <v>92</v>
      </c>
      <c r="H1234" s="622"/>
      <c r="I1234" s="622"/>
      <c r="J1234" s="646">
        <v>78.91</v>
      </c>
      <c r="K1234" s="1062">
        <v>78.72</v>
      </c>
      <c r="L1234" s="622"/>
      <c r="M1234" s="622"/>
      <c r="N1234" s="622"/>
      <c r="O1234" s="669"/>
      <c r="P1234" s="622"/>
      <c r="Q1234" s="673"/>
      <c r="R1234" s="510"/>
      <c r="S1234" s="510"/>
      <c r="T1234" s="622"/>
      <c r="U1234" s="622"/>
      <c r="V1234" s="492"/>
      <c r="W1234" s="622"/>
      <c r="X1234" s="492"/>
      <c r="Y1234" s="622"/>
      <c r="Z1234" s="492"/>
    </row>
    <row r="1235" spans="1:26" s="478" customFormat="1" ht="16" hidden="1" x14ac:dyDescent="0.8">
      <c r="A1235" s="626" t="s">
        <v>451</v>
      </c>
      <c r="B1235" s="508">
        <v>7.5</v>
      </c>
      <c r="C1235" s="672"/>
      <c r="D1235" s="668"/>
      <c r="E1235" s="499"/>
      <c r="F1235" s="500" t="s">
        <v>228</v>
      </c>
      <c r="G1235" s="499" t="s">
        <v>92</v>
      </c>
      <c r="H1235" s="622"/>
      <c r="I1235" s="622"/>
      <c r="J1235" s="646">
        <v>83.82</v>
      </c>
      <c r="K1235" s="1062">
        <v>85.05</v>
      </c>
      <c r="L1235" s="622"/>
      <c r="M1235" s="622"/>
      <c r="N1235" s="622"/>
      <c r="O1235" s="669"/>
      <c r="P1235" s="622"/>
      <c r="Q1235" s="673"/>
      <c r="R1235" s="510"/>
      <c r="S1235" s="510"/>
      <c r="T1235" s="622"/>
      <c r="U1235" s="622"/>
      <c r="V1235" s="492"/>
      <c r="W1235" s="622"/>
      <c r="X1235" s="492"/>
      <c r="Y1235" s="622"/>
      <c r="Z1235" s="492"/>
    </row>
    <row r="1236" spans="1:26" s="478" customFormat="1" ht="16" hidden="1" x14ac:dyDescent="0.8">
      <c r="A1236" s="626" t="s">
        <v>451</v>
      </c>
      <c r="B1236" s="508">
        <v>6</v>
      </c>
      <c r="C1236" s="672"/>
      <c r="D1236" s="668"/>
      <c r="E1236" s="499"/>
      <c r="F1236" s="500" t="s">
        <v>230</v>
      </c>
      <c r="G1236" s="499" t="s">
        <v>92</v>
      </c>
      <c r="H1236" s="622"/>
      <c r="I1236" s="622"/>
      <c r="J1236" s="646">
        <v>77.83</v>
      </c>
      <c r="K1236" s="1062">
        <v>78.55</v>
      </c>
      <c r="L1236" s="622"/>
      <c r="M1236" s="622"/>
      <c r="N1236" s="622"/>
      <c r="O1236" s="669"/>
      <c r="P1236" s="622"/>
      <c r="Q1236" s="673"/>
      <c r="R1236" s="510"/>
      <c r="S1236" s="510"/>
      <c r="T1236" s="622"/>
      <c r="U1236" s="622"/>
      <c r="V1236" s="492"/>
      <c r="W1236" s="622"/>
      <c r="X1236" s="492"/>
      <c r="Y1236" s="622"/>
      <c r="Z1236" s="492"/>
    </row>
    <row r="1237" spans="1:26" s="478" customFormat="1" ht="16" hidden="1" x14ac:dyDescent="0.8">
      <c r="A1237" s="626" t="s">
        <v>451</v>
      </c>
      <c r="B1237" s="508">
        <v>7</v>
      </c>
      <c r="C1237" s="672"/>
      <c r="D1237" s="668"/>
      <c r="E1237" s="499"/>
      <c r="F1237" s="500" t="s">
        <v>232</v>
      </c>
      <c r="G1237" s="499" t="s">
        <v>92</v>
      </c>
      <c r="H1237" s="622"/>
      <c r="I1237" s="622"/>
      <c r="J1237" s="646">
        <v>67.790000000000006</v>
      </c>
      <c r="K1237" s="1062">
        <v>69.66</v>
      </c>
      <c r="L1237" s="622"/>
      <c r="M1237" s="622"/>
      <c r="N1237" s="622"/>
      <c r="O1237" s="669"/>
      <c r="P1237" s="622"/>
      <c r="Q1237" s="673"/>
      <c r="R1237" s="510"/>
      <c r="S1237" s="510"/>
      <c r="T1237" s="622"/>
      <c r="U1237" s="622"/>
      <c r="V1237" s="492"/>
      <c r="W1237" s="622"/>
      <c r="X1237" s="492"/>
      <c r="Y1237" s="622"/>
      <c r="Z1237" s="492"/>
    </row>
    <row r="1238" spans="1:26" s="478" customFormat="1" ht="16" hidden="1" x14ac:dyDescent="0.8">
      <c r="A1238" s="626" t="s">
        <v>451</v>
      </c>
      <c r="B1238" s="508">
        <v>3.5</v>
      </c>
      <c r="C1238" s="672"/>
      <c r="D1238" s="668"/>
      <c r="E1238" s="499"/>
      <c r="F1238" s="500" t="s">
        <v>135</v>
      </c>
      <c r="G1238" s="499" t="s">
        <v>92</v>
      </c>
      <c r="H1238" s="622"/>
      <c r="I1238" s="622"/>
      <c r="J1238" s="646">
        <v>70.900000000000006</v>
      </c>
      <c r="K1238" s="1062">
        <v>70.14</v>
      </c>
      <c r="L1238" s="622"/>
      <c r="M1238" s="622"/>
      <c r="N1238" s="622"/>
      <c r="O1238" s="669"/>
      <c r="P1238" s="622"/>
      <c r="Q1238" s="673"/>
      <c r="R1238" s="510"/>
      <c r="S1238" s="510"/>
      <c r="T1238" s="622"/>
      <c r="U1238" s="622"/>
      <c r="V1238" s="492"/>
      <c r="W1238" s="622"/>
      <c r="X1238" s="492"/>
      <c r="Y1238" s="622"/>
      <c r="Z1238" s="492"/>
    </row>
    <row r="1239" spans="1:26" s="478" customFormat="1" ht="16" hidden="1" x14ac:dyDescent="0.8">
      <c r="A1239" s="626" t="s">
        <v>451</v>
      </c>
      <c r="B1239" s="508">
        <v>6</v>
      </c>
      <c r="C1239" s="672"/>
      <c r="D1239" s="668"/>
      <c r="E1239" s="499"/>
      <c r="F1239" s="500" t="s">
        <v>239</v>
      </c>
      <c r="G1239" s="499" t="s">
        <v>92</v>
      </c>
      <c r="H1239" s="622"/>
      <c r="I1239" s="622"/>
      <c r="J1239" s="646">
        <v>77.39</v>
      </c>
      <c r="K1239" s="1062">
        <v>77.87</v>
      </c>
      <c r="L1239" s="622"/>
      <c r="M1239" s="622"/>
      <c r="N1239" s="622"/>
      <c r="O1239" s="669"/>
      <c r="P1239" s="622"/>
      <c r="Q1239" s="673"/>
      <c r="R1239" s="510"/>
      <c r="S1239" s="510"/>
      <c r="T1239" s="622"/>
      <c r="U1239" s="622"/>
      <c r="V1239" s="492"/>
      <c r="W1239" s="622"/>
      <c r="X1239" s="492"/>
      <c r="Y1239" s="622"/>
      <c r="Z1239" s="492"/>
    </row>
    <row r="1240" spans="1:26" s="478" customFormat="1" ht="16" hidden="1" x14ac:dyDescent="0.8">
      <c r="A1240" s="626" t="s">
        <v>451</v>
      </c>
      <c r="B1240" s="508">
        <v>9.5</v>
      </c>
      <c r="C1240" s="672"/>
      <c r="D1240" s="668"/>
      <c r="E1240" s="499"/>
      <c r="F1240" s="500" t="s">
        <v>236</v>
      </c>
      <c r="G1240" s="499" t="s">
        <v>92</v>
      </c>
      <c r="H1240" s="622"/>
      <c r="I1240" s="622"/>
      <c r="J1240" s="646">
        <v>86.27</v>
      </c>
      <c r="K1240" s="1062">
        <v>83.335999999999999</v>
      </c>
      <c r="L1240" s="622"/>
      <c r="M1240" s="622"/>
      <c r="N1240" s="622"/>
      <c r="O1240" s="669"/>
      <c r="P1240" s="622"/>
      <c r="Q1240" s="673"/>
      <c r="R1240" s="510"/>
      <c r="S1240" s="510"/>
      <c r="T1240" s="622"/>
      <c r="U1240" s="622"/>
      <c r="V1240" s="492"/>
      <c r="W1240" s="622"/>
      <c r="X1240" s="492"/>
      <c r="Y1240" s="622"/>
      <c r="Z1240" s="492"/>
    </row>
    <row r="1241" spans="1:26" s="478" customFormat="1" ht="16" hidden="1" x14ac:dyDescent="0.8">
      <c r="A1241" s="626" t="s">
        <v>451</v>
      </c>
      <c r="B1241" s="508">
        <v>3</v>
      </c>
      <c r="C1241" s="672"/>
      <c r="D1241" s="668"/>
      <c r="E1241" s="499"/>
      <c r="F1241" s="500" t="s">
        <v>175</v>
      </c>
      <c r="G1241" s="499" t="s">
        <v>92</v>
      </c>
      <c r="H1241" s="622"/>
      <c r="I1241" s="622"/>
      <c r="J1241" s="646">
        <v>51.35</v>
      </c>
      <c r="K1241" s="1062">
        <v>53.26</v>
      </c>
      <c r="L1241" s="622"/>
      <c r="M1241" s="622"/>
      <c r="N1241" s="622"/>
      <c r="O1241" s="669"/>
      <c r="P1241" s="622"/>
      <c r="Q1241" s="674"/>
      <c r="R1241" s="510"/>
      <c r="S1241" s="510"/>
      <c r="T1241" s="622"/>
      <c r="U1241" s="622"/>
      <c r="V1241" s="492"/>
      <c r="W1241" s="622"/>
      <c r="X1241" s="492"/>
      <c r="Y1241" s="622"/>
      <c r="Z1241" s="492"/>
    </row>
    <row r="1242" spans="1:26" ht="16" x14ac:dyDescent="0.8">
      <c r="A1242" s="626"/>
      <c r="B1242" s="508"/>
      <c r="C1242" s="672"/>
      <c r="D1242" s="556"/>
      <c r="E1242" s="481"/>
      <c r="F1242" s="497" t="s">
        <v>241</v>
      </c>
      <c r="G1242" s="498" t="s">
        <v>242</v>
      </c>
      <c r="K1242" s="645"/>
      <c r="L1242" s="627"/>
      <c r="O1242" s="669"/>
      <c r="Q1242" s="676"/>
      <c r="R1242" s="510"/>
      <c r="S1242" s="510"/>
    </row>
    <row r="1243" spans="1:26" x14ac:dyDescent="0.75">
      <c r="B1243" s="645"/>
      <c r="K1243" s="645"/>
    </row>
    <row r="1244" spans="1:26" x14ac:dyDescent="0.75">
      <c r="B1244" s="645"/>
      <c r="K1244" s="645"/>
    </row>
    <row r="1245" spans="1:26" x14ac:dyDescent="0.75">
      <c r="B1245" s="645"/>
      <c r="K1245" s="645"/>
    </row>
    <row r="1246" spans="1:26" x14ac:dyDescent="0.75">
      <c r="B1246" s="645"/>
      <c r="K1246" s="645"/>
    </row>
    <row r="1247" spans="1:26" x14ac:dyDescent="0.75">
      <c r="K1247" s="645"/>
    </row>
    <row r="1248" spans="1:26" x14ac:dyDescent="0.75">
      <c r="K1248" s="645"/>
    </row>
    <row r="1249" spans="1:26" x14ac:dyDescent="0.75">
      <c r="K1249" s="645"/>
    </row>
    <row r="1250" spans="1:26" x14ac:dyDescent="0.75">
      <c r="K1250" s="645"/>
    </row>
    <row r="1251" spans="1:26" x14ac:dyDescent="0.75">
      <c r="K1251" s="645"/>
    </row>
    <row r="1252" spans="1:26" x14ac:dyDescent="0.75">
      <c r="K1252" s="645"/>
    </row>
    <row r="1253" spans="1:26" s="775" customFormat="1" ht="16" x14ac:dyDescent="0.8">
      <c r="A1253" s="637"/>
      <c r="B1253" s="774"/>
      <c r="C1253" s="776"/>
      <c r="D1253" s="630"/>
      <c r="E1253" s="835"/>
      <c r="F1253" s="636"/>
      <c r="G1253" s="481"/>
      <c r="H1253" s="636"/>
      <c r="I1253" s="481"/>
      <c r="J1253" s="636"/>
      <c r="K1253" s="565"/>
      <c r="L1253" s="639"/>
      <c r="M1253" s="634"/>
      <c r="N1253" s="485"/>
      <c r="O1253" s="640"/>
      <c r="P1253" s="485"/>
      <c r="Q1253" s="614"/>
      <c r="R1253" s="510"/>
      <c r="S1253" s="510"/>
      <c r="T1253" s="774"/>
      <c r="U1253" s="481"/>
      <c r="V1253" s="773"/>
      <c r="W1253" s="774"/>
      <c r="X1253" s="773"/>
      <c r="Y1253" s="774"/>
      <c r="Z1253" s="773"/>
    </row>
    <row r="1254" spans="1:26" s="775" customFormat="1" ht="16" x14ac:dyDescent="0.8">
      <c r="A1254" s="637"/>
      <c r="B1254" s="774"/>
      <c r="C1254" s="776"/>
      <c r="D1254" s="630"/>
      <c r="E1254" s="481"/>
      <c r="F1254" s="636"/>
      <c r="G1254" s="481"/>
      <c r="H1254" s="636"/>
      <c r="I1254" s="481"/>
      <c r="J1254" s="636"/>
      <c r="K1254" s="565"/>
      <c r="L1254" s="639"/>
      <c r="M1254" s="634"/>
      <c r="N1254" s="485"/>
      <c r="O1254" s="640"/>
      <c r="P1254" s="485"/>
      <c r="Q1254" s="614"/>
      <c r="R1254" s="510"/>
      <c r="S1254" s="510"/>
      <c r="T1254" s="774"/>
      <c r="U1254" s="481"/>
      <c r="V1254" s="773"/>
      <c r="W1254" s="774"/>
      <c r="X1254" s="773"/>
      <c r="Y1254" s="774"/>
      <c r="Z1254" s="773"/>
    </row>
    <row r="1255" spans="1:26" s="775" customFormat="1" ht="16" x14ac:dyDescent="0.8">
      <c r="A1255" s="637"/>
      <c r="B1255" s="774"/>
      <c r="C1255" s="776"/>
      <c r="D1255" s="630"/>
      <c r="E1255" s="481" t="s">
        <v>558</v>
      </c>
      <c r="F1255" s="636"/>
      <c r="G1255" s="481"/>
      <c r="H1255" s="636"/>
      <c r="I1255" s="481"/>
      <c r="J1255" s="636"/>
      <c r="K1255" s="565"/>
      <c r="L1255" s="639"/>
      <c r="M1255" s="634"/>
      <c r="N1255" s="485"/>
      <c r="O1255" s="640"/>
      <c r="P1255" s="485"/>
      <c r="Q1255" s="614"/>
      <c r="R1255" s="510"/>
      <c r="S1255" s="510"/>
      <c r="T1255" s="774"/>
      <c r="U1255" s="481"/>
      <c r="V1255" s="773"/>
      <c r="W1255" s="774"/>
      <c r="X1255" s="773"/>
      <c r="Y1255" s="774"/>
      <c r="Z1255" s="773"/>
    </row>
    <row r="1256" spans="1:26" s="775" customFormat="1" ht="16" x14ac:dyDescent="0.8">
      <c r="A1256" s="637"/>
      <c r="B1256" s="774"/>
      <c r="C1256" s="776"/>
      <c r="D1256" s="630"/>
      <c r="E1256" s="481"/>
      <c r="F1256" s="636"/>
      <c r="G1256" s="481"/>
      <c r="H1256" s="636"/>
      <c r="I1256" s="481"/>
      <c r="J1256" s="636"/>
      <c r="K1256" s="565" t="s">
        <v>559</v>
      </c>
      <c r="L1256" s="639"/>
      <c r="M1256" s="634"/>
      <c r="N1256" s="485"/>
      <c r="O1256" s="640"/>
      <c r="P1256" s="485"/>
      <c r="Q1256" s="614"/>
      <c r="R1256" s="510" t="s">
        <v>560</v>
      </c>
      <c r="S1256" s="510"/>
      <c r="T1256" s="774"/>
      <c r="U1256" s="481"/>
      <c r="V1256" s="773"/>
      <c r="W1256" s="774"/>
      <c r="X1256" s="773"/>
      <c r="Y1256" s="774"/>
      <c r="Z1256" s="773"/>
    </row>
    <row r="1257" spans="1:26" s="1073" customFormat="1" ht="16" x14ac:dyDescent="0.8">
      <c r="A1257" s="1063"/>
      <c r="B1257" s="1064"/>
      <c r="C1257" s="1065"/>
      <c r="D1257" s="1066"/>
      <c r="E1257" s="1067"/>
      <c r="F1257" s="1068" t="s">
        <v>561</v>
      </c>
      <c r="G1257" s="1067"/>
      <c r="H1257" s="1068" t="s">
        <v>562</v>
      </c>
      <c r="I1257" s="1067"/>
      <c r="J1257" s="1068"/>
      <c r="K1257" s="1069" t="s">
        <v>463</v>
      </c>
      <c r="L1257" s="1070"/>
      <c r="M1257" s="1071"/>
      <c r="N1257" s="485" t="s">
        <v>563</v>
      </c>
      <c r="O1257" s="640"/>
      <c r="P1257" s="485" t="s">
        <v>564</v>
      </c>
      <c r="Q1257" s="614"/>
      <c r="R1257" s="510" t="s">
        <v>565</v>
      </c>
      <c r="S1257" s="510"/>
      <c r="T1257" s="1064"/>
      <c r="U1257" s="1067" t="s">
        <v>566</v>
      </c>
      <c r="V1257" s="968"/>
      <c r="W1257" s="1064"/>
      <c r="X1257" s="968"/>
      <c r="Y1257" s="1064"/>
      <c r="Z1257" s="968"/>
    </row>
    <row r="1258" spans="1:26" s="1073" customFormat="1" ht="16" x14ac:dyDescent="0.8">
      <c r="A1258" s="627"/>
      <c r="B1258" s="627"/>
      <c r="C1258" s="627"/>
      <c r="D1258" s="627"/>
      <c r="E1258" s="1076"/>
      <c r="F1258" s="1078" t="s">
        <v>197</v>
      </c>
      <c r="G1258" s="1077"/>
      <c r="H1258" s="1078" t="s">
        <v>583</v>
      </c>
      <c r="I1258" s="1077"/>
      <c r="J1258" s="1078"/>
      <c r="K1258" s="1080">
        <v>0.2</v>
      </c>
      <c r="L1258" s="1082"/>
      <c r="M1258" s="1077">
        <v>68</v>
      </c>
      <c r="N1258" s="627"/>
      <c r="O1258" s="677" t="s">
        <v>568</v>
      </c>
      <c r="P1258" s="676"/>
      <c r="Q1258" s="1084" t="s">
        <v>617</v>
      </c>
      <c r="R1258" s="510"/>
      <c r="S1258" s="510"/>
      <c r="T1258" s="627">
        <v>39.1</v>
      </c>
      <c r="U1258" s="1077"/>
      <c r="V1258" s="492"/>
      <c r="W1258" s="627"/>
      <c r="X1258" s="492"/>
      <c r="Y1258" s="627"/>
      <c r="Z1258" s="492"/>
    </row>
    <row r="1259" spans="1:26" s="1073" customFormat="1" ht="16" x14ac:dyDescent="0.8">
      <c r="A1259" s="627"/>
      <c r="B1259" s="627"/>
      <c r="C1259" s="627"/>
      <c r="D1259" s="627"/>
      <c r="E1259" s="1076"/>
      <c r="F1259" s="1078" t="s">
        <v>154</v>
      </c>
      <c r="G1259" s="1077"/>
      <c r="H1259" s="1078" t="s">
        <v>623</v>
      </c>
      <c r="I1259" s="1077"/>
      <c r="J1259" s="1078"/>
      <c r="K1259" s="1080">
        <v>-25.3</v>
      </c>
      <c r="L1259" s="1082"/>
      <c r="M1259" s="1077">
        <v>128</v>
      </c>
      <c r="N1259" s="627"/>
      <c r="O1259" s="677" t="s">
        <v>568</v>
      </c>
      <c r="P1259" s="676"/>
      <c r="Q1259" s="1084" t="s">
        <v>624</v>
      </c>
      <c r="R1259" s="510"/>
      <c r="S1259" s="510"/>
      <c r="T1259" s="627">
        <v>0</v>
      </c>
      <c r="U1259" s="1077"/>
      <c r="V1259" s="492"/>
      <c r="W1259" s="627"/>
      <c r="X1259" s="492"/>
      <c r="Y1259" s="627"/>
      <c r="Z1259" s="492"/>
    </row>
    <row r="1260" spans="1:26" s="1073" customFormat="1" ht="16" x14ac:dyDescent="0.8">
      <c r="A1260" s="1063"/>
      <c r="B1260" s="1064"/>
      <c r="C1260" s="1065"/>
      <c r="D1260" s="1066"/>
      <c r="E1260" s="1067"/>
      <c r="F1260" s="1068" t="s">
        <v>125</v>
      </c>
      <c r="G1260" s="1067"/>
      <c r="H1260" s="1068" t="s">
        <v>567</v>
      </c>
      <c r="I1260" s="1067"/>
      <c r="J1260" s="1068"/>
      <c r="K1260" s="1069">
        <v>25.5</v>
      </c>
      <c r="L1260" s="1070"/>
      <c r="M1260" s="1071"/>
      <c r="N1260" s="485">
        <v>2</v>
      </c>
      <c r="O1260" s="640"/>
      <c r="P1260" s="485" t="s">
        <v>568</v>
      </c>
      <c r="Q1260" s="614"/>
      <c r="R1260" s="510" t="s">
        <v>570</v>
      </c>
      <c r="S1260" s="510"/>
      <c r="T1260" s="1064"/>
      <c r="U1260" s="1067">
        <v>34.799999999999997</v>
      </c>
      <c r="V1260" s="968"/>
      <c r="W1260" s="1064"/>
      <c r="X1260" s="968"/>
      <c r="Y1260" s="1064"/>
      <c r="Z1260" s="968"/>
    </row>
    <row r="1261" spans="1:26" s="1075" customFormat="1" ht="16" x14ac:dyDescent="0.8">
      <c r="A1261" s="627"/>
      <c r="B1261" s="627"/>
      <c r="C1261" s="627"/>
      <c r="D1261" s="627"/>
      <c r="E1261" s="1077"/>
      <c r="F1261" s="1078" t="s">
        <v>225</v>
      </c>
      <c r="G1261" s="1077"/>
      <c r="H1261" s="1078" t="s">
        <v>585</v>
      </c>
      <c r="I1261" s="1077"/>
      <c r="J1261" s="1079"/>
      <c r="K1261" s="1080">
        <v>9.1999999999999993</v>
      </c>
      <c r="L1261" s="1082"/>
      <c r="M1261" s="1077"/>
      <c r="N1261" s="627">
        <v>24</v>
      </c>
      <c r="O1261" s="677"/>
      <c r="P1261" s="676" t="s">
        <v>568</v>
      </c>
      <c r="Q1261" s="1084"/>
      <c r="R1261" s="510" t="s">
        <v>596</v>
      </c>
      <c r="S1261" s="510"/>
      <c r="T1261" s="627"/>
      <c r="U1261" s="1077">
        <v>60</v>
      </c>
      <c r="V1261" s="492"/>
      <c r="W1261" s="627"/>
      <c r="X1261" s="492"/>
      <c r="Y1261" s="627"/>
      <c r="Z1261" s="492"/>
    </row>
    <row r="1262" spans="1:26" s="1075" customFormat="1" ht="16" x14ac:dyDescent="0.8">
      <c r="A1262" s="627"/>
      <c r="B1262" s="627"/>
      <c r="C1262" s="627"/>
      <c r="D1262" s="627"/>
      <c r="E1262" s="1076"/>
      <c r="F1262" s="1078" t="s">
        <v>211</v>
      </c>
      <c r="G1262" s="1077"/>
      <c r="H1262" s="1078" t="s">
        <v>633</v>
      </c>
      <c r="I1262" s="1077"/>
      <c r="J1262" s="1078"/>
      <c r="K1262" s="1080">
        <v>-11.2</v>
      </c>
      <c r="L1262" s="1082"/>
      <c r="M1262" s="1077">
        <v>106</v>
      </c>
      <c r="N1262" s="627"/>
      <c r="O1262" s="677" t="s">
        <v>568</v>
      </c>
      <c r="P1262" s="676"/>
      <c r="Q1262" s="1084" t="s">
        <v>634</v>
      </c>
      <c r="R1262" s="510"/>
      <c r="S1262" s="510"/>
      <c r="T1262" s="627">
        <v>0</v>
      </c>
      <c r="U1262" s="1077"/>
      <c r="V1262" s="492"/>
      <c r="W1262" s="627"/>
      <c r="X1262" s="492"/>
      <c r="Y1262" s="627"/>
      <c r="Z1262" s="492"/>
    </row>
    <row r="1263" spans="1:26" ht="16" x14ac:dyDescent="0.8">
      <c r="E1263" s="477"/>
      <c r="F1263" s="627" t="s">
        <v>86</v>
      </c>
      <c r="H1263" s="627" t="s">
        <v>587</v>
      </c>
      <c r="J1263" s="627"/>
      <c r="K1263" s="1062">
        <v>6.8</v>
      </c>
      <c r="M1263" s="627">
        <v>38</v>
      </c>
      <c r="O1263" s="677" t="s">
        <v>568</v>
      </c>
      <c r="Q1263" s="678" t="s">
        <v>601</v>
      </c>
      <c r="R1263" s="510"/>
      <c r="S1263" s="510"/>
      <c r="T1263" s="627">
        <v>38.799999999999997</v>
      </c>
    </row>
    <row r="1264" spans="1:26" ht="16" x14ac:dyDescent="0.8">
      <c r="F1264" s="627" t="s">
        <v>94</v>
      </c>
      <c r="H1264" s="627" t="s">
        <v>587</v>
      </c>
      <c r="K1264" s="1062">
        <v>9</v>
      </c>
      <c r="N1264" s="627">
        <v>29</v>
      </c>
      <c r="P1264" s="676" t="s">
        <v>568</v>
      </c>
      <c r="R1264" s="510" t="s">
        <v>601</v>
      </c>
      <c r="S1264" s="510"/>
      <c r="U1264" s="627">
        <v>41.6</v>
      </c>
    </row>
    <row r="1265" spans="5:21" ht="16" x14ac:dyDescent="0.8">
      <c r="E1265" s="477"/>
      <c r="F1265" s="627" t="s">
        <v>150</v>
      </c>
      <c r="H1265" s="627" t="s">
        <v>623</v>
      </c>
      <c r="J1265" s="627"/>
      <c r="K1265" s="1062">
        <v>-16.3</v>
      </c>
      <c r="M1265" s="627">
        <v>118</v>
      </c>
      <c r="O1265" s="677" t="s">
        <v>568</v>
      </c>
      <c r="Q1265" s="678" t="s">
        <v>624</v>
      </c>
      <c r="R1265" s="510"/>
      <c r="S1265" s="510"/>
      <c r="T1265" s="627">
        <v>0</v>
      </c>
    </row>
    <row r="1266" spans="5:21" ht="16" x14ac:dyDescent="0.8">
      <c r="E1266" s="477"/>
      <c r="F1266" s="627" t="s">
        <v>106</v>
      </c>
      <c r="H1266" s="627" t="s">
        <v>616</v>
      </c>
      <c r="J1266" s="627"/>
      <c r="K1266" s="1062">
        <v>2.2000000000000002</v>
      </c>
      <c r="M1266" s="627">
        <v>57</v>
      </c>
      <c r="O1266" s="677" t="s">
        <v>568</v>
      </c>
      <c r="Q1266" s="678" t="s">
        <v>617</v>
      </c>
      <c r="R1266" s="510"/>
      <c r="S1266" s="510"/>
      <c r="T1266" s="627">
        <v>44.3</v>
      </c>
    </row>
    <row r="1267" spans="5:21" ht="16" x14ac:dyDescent="0.8">
      <c r="F1267" s="627" t="s">
        <v>224</v>
      </c>
      <c r="H1267" s="627" t="s">
        <v>592</v>
      </c>
      <c r="K1267" s="1062">
        <v>10.4</v>
      </c>
      <c r="N1267" s="627">
        <v>19</v>
      </c>
      <c r="P1267" s="676" t="s">
        <v>568</v>
      </c>
      <c r="R1267" s="510" t="s">
        <v>593</v>
      </c>
      <c r="S1267" s="510"/>
      <c r="U1267" s="627">
        <v>60</v>
      </c>
    </row>
    <row r="1268" spans="5:21" ht="16" x14ac:dyDescent="0.8">
      <c r="E1268" s="477"/>
      <c r="F1268" s="627" t="s">
        <v>141</v>
      </c>
      <c r="H1268" s="627" t="s">
        <v>592</v>
      </c>
      <c r="J1268" s="627"/>
      <c r="K1268" s="1062">
        <v>-7.4</v>
      </c>
      <c r="M1268" s="627">
        <v>93</v>
      </c>
      <c r="O1268" s="677" t="s">
        <v>568</v>
      </c>
      <c r="Q1268" s="678" t="s">
        <v>613</v>
      </c>
      <c r="R1268" s="510"/>
      <c r="S1268" s="510"/>
      <c r="T1268" s="627">
        <v>43.7</v>
      </c>
    </row>
    <row r="1269" spans="5:21" ht="16" x14ac:dyDescent="0.8">
      <c r="F1269" s="627" t="s">
        <v>156</v>
      </c>
      <c r="H1269" s="627" t="s">
        <v>578</v>
      </c>
      <c r="K1269" s="1062">
        <v>11.8</v>
      </c>
      <c r="N1269" s="627">
        <v>18</v>
      </c>
      <c r="P1269" s="676" t="s">
        <v>568</v>
      </c>
      <c r="R1269" s="510" t="s">
        <v>579</v>
      </c>
      <c r="S1269" s="510"/>
      <c r="U1269" s="627">
        <v>48.7</v>
      </c>
    </row>
    <row r="1270" spans="5:21" ht="16" x14ac:dyDescent="0.8">
      <c r="E1270" s="477"/>
      <c r="F1270" s="627" t="s">
        <v>199</v>
      </c>
      <c r="H1270" s="627" t="s">
        <v>580</v>
      </c>
      <c r="J1270" s="627"/>
      <c r="K1270" s="1062">
        <v>6.3</v>
      </c>
      <c r="M1270" s="627">
        <v>40</v>
      </c>
      <c r="O1270" s="677" t="s">
        <v>568</v>
      </c>
      <c r="Q1270" s="678" t="s">
        <v>595</v>
      </c>
      <c r="R1270" s="510"/>
      <c r="S1270" s="510"/>
      <c r="T1270" s="627">
        <v>71.7</v>
      </c>
    </row>
    <row r="1271" spans="5:21" ht="16" x14ac:dyDescent="0.8">
      <c r="E1271" s="477"/>
      <c r="F1271" s="627" t="s">
        <v>109</v>
      </c>
      <c r="H1271" s="627" t="s">
        <v>592</v>
      </c>
      <c r="J1271" s="627"/>
      <c r="K1271" s="1062">
        <v>0.2</v>
      </c>
      <c r="M1271" s="627">
        <v>69</v>
      </c>
      <c r="O1271" s="677" t="s">
        <v>568</v>
      </c>
      <c r="Q1271" s="678" t="s">
        <v>593</v>
      </c>
      <c r="R1271" s="510"/>
      <c r="S1271" s="510"/>
      <c r="T1271" s="627">
        <v>57</v>
      </c>
    </row>
    <row r="1272" spans="5:21" ht="16" x14ac:dyDescent="0.8">
      <c r="E1272" s="477"/>
      <c r="F1272" s="627" t="s">
        <v>148</v>
      </c>
      <c r="H1272" s="627" t="s">
        <v>619</v>
      </c>
      <c r="J1272" s="627"/>
      <c r="K1272" s="1062">
        <v>-18.600000000000001</v>
      </c>
      <c r="M1272" s="627">
        <v>123</v>
      </c>
      <c r="O1272" s="677" t="s">
        <v>568</v>
      </c>
      <c r="Q1272" s="678" t="s">
        <v>620</v>
      </c>
      <c r="R1272" s="510"/>
      <c r="S1272" s="510"/>
      <c r="T1272" s="627">
        <v>0</v>
      </c>
    </row>
    <row r="1273" spans="5:21" ht="16" x14ac:dyDescent="0.8">
      <c r="E1273" s="477"/>
      <c r="F1273" s="627" t="s">
        <v>74</v>
      </c>
      <c r="H1273" s="627" t="s">
        <v>619</v>
      </c>
      <c r="J1273" s="627"/>
      <c r="K1273" s="1062">
        <v>-8.9</v>
      </c>
      <c r="M1273" s="627">
        <v>99</v>
      </c>
      <c r="O1273" s="677" t="s">
        <v>568</v>
      </c>
      <c r="Q1273" s="678" t="s">
        <v>620</v>
      </c>
      <c r="R1273" s="510"/>
      <c r="S1273" s="510"/>
      <c r="T1273" s="627">
        <v>0</v>
      </c>
    </row>
    <row r="1274" spans="5:21" ht="16" x14ac:dyDescent="0.8">
      <c r="E1274" s="477"/>
      <c r="F1274" s="627" t="s">
        <v>47</v>
      </c>
      <c r="H1274" s="627" t="s">
        <v>571</v>
      </c>
      <c r="J1274" s="627"/>
      <c r="K1274" s="1062">
        <v>6.6</v>
      </c>
      <c r="M1274" s="627">
        <v>39</v>
      </c>
      <c r="O1274" s="677" t="s">
        <v>568</v>
      </c>
      <c r="Q1274" s="678" t="s">
        <v>606</v>
      </c>
      <c r="R1274" s="510"/>
      <c r="S1274" s="510"/>
      <c r="T1274" s="627">
        <v>61.2</v>
      </c>
    </row>
    <row r="1275" spans="5:21" ht="16" x14ac:dyDescent="0.8">
      <c r="E1275" s="477"/>
      <c r="F1275" s="627" t="s">
        <v>133</v>
      </c>
      <c r="H1275" s="627" t="s">
        <v>598</v>
      </c>
      <c r="J1275" s="627"/>
      <c r="K1275" s="1062">
        <v>0.3</v>
      </c>
      <c r="M1275" s="627">
        <v>66</v>
      </c>
      <c r="O1275" s="677" t="s">
        <v>568</v>
      </c>
      <c r="Q1275" s="678" t="s">
        <v>599</v>
      </c>
      <c r="R1275" s="510"/>
      <c r="S1275" s="510"/>
      <c r="T1275" s="627">
        <v>0</v>
      </c>
    </row>
    <row r="1276" spans="5:21" ht="16" x14ac:dyDescent="0.8">
      <c r="E1276" s="477"/>
      <c r="F1276" s="627" t="s">
        <v>82</v>
      </c>
      <c r="H1276" s="627" t="s">
        <v>587</v>
      </c>
      <c r="J1276" s="627"/>
      <c r="K1276" s="1062">
        <v>-2.6</v>
      </c>
      <c r="M1276" s="627">
        <v>78</v>
      </c>
      <c r="O1276" s="677" t="s">
        <v>568</v>
      </c>
      <c r="Q1276" s="678" t="s">
        <v>622</v>
      </c>
      <c r="R1276" s="510"/>
      <c r="S1276" s="510"/>
      <c r="T1276" s="627">
        <v>28.3</v>
      </c>
    </row>
    <row r="1277" spans="5:21" ht="16" x14ac:dyDescent="0.8">
      <c r="E1277" s="477"/>
      <c r="F1277" s="627" t="s">
        <v>637</v>
      </c>
      <c r="H1277" s="627" t="s">
        <v>598</v>
      </c>
      <c r="J1277" s="627"/>
      <c r="K1277" s="1062">
        <v>-16.3</v>
      </c>
      <c r="M1277" s="627">
        <v>117</v>
      </c>
      <c r="O1277" s="677" t="s">
        <v>568</v>
      </c>
      <c r="Q1277" s="678" t="s">
        <v>599</v>
      </c>
      <c r="R1277" s="510"/>
      <c r="S1277" s="510"/>
      <c r="T1277" s="627">
        <v>0</v>
      </c>
    </row>
    <row r="1278" spans="5:21" ht="16" x14ac:dyDescent="0.8">
      <c r="F1278" s="627" t="s">
        <v>61</v>
      </c>
      <c r="H1278" s="627" t="s">
        <v>576</v>
      </c>
      <c r="K1278" s="1062">
        <v>15.7</v>
      </c>
      <c r="N1278" s="627">
        <v>7</v>
      </c>
      <c r="P1278" s="676" t="s">
        <v>568</v>
      </c>
      <c r="R1278" s="510" t="s">
        <v>577</v>
      </c>
      <c r="S1278" s="510"/>
      <c r="U1278" s="627">
        <v>8.1999999999999993</v>
      </c>
    </row>
    <row r="1279" spans="5:21" ht="16" x14ac:dyDescent="0.8">
      <c r="F1279" s="627" t="s">
        <v>122</v>
      </c>
      <c r="H1279" s="627" t="s">
        <v>583</v>
      </c>
      <c r="K1279" s="1062">
        <v>15.1</v>
      </c>
      <c r="N1279" s="627">
        <v>11</v>
      </c>
      <c r="P1279" s="676" t="s">
        <v>568</v>
      </c>
      <c r="R1279" s="510" t="s">
        <v>584</v>
      </c>
      <c r="S1279" s="510"/>
      <c r="U1279" s="627">
        <v>52</v>
      </c>
    </row>
    <row r="1280" spans="5:21" ht="16" x14ac:dyDescent="0.8">
      <c r="E1280" s="477"/>
      <c r="F1280" s="627" t="s">
        <v>218</v>
      </c>
      <c r="H1280" s="627" t="s">
        <v>571</v>
      </c>
      <c r="J1280" s="627"/>
      <c r="K1280" s="1062">
        <v>5.4</v>
      </c>
      <c r="M1280" s="627">
        <v>43</v>
      </c>
      <c r="O1280" s="677" t="s">
        <v>568</v>
      </c>
      <c r="Q1280" s="678" t="s">
        <v>609</v>
      </c>
      <c r="R1280" s="510"/>
      <c r="S1280" s="510"/>
      <c r="T1280" s="627">
        <v>78.099999999999994</v>
      </c>
    </row>
    <row r="1281" spans="1:26" ht="16" x14ac:dyDescent="0.8">
      <c r="E1281" s="477"/>
      <c r="F1281" s="627" t="s">
        <v>111</v>
      </c>
      <c r="H1281" s="627" t="s">
        <v>619</v>
      </c>
      <c r="J1281" s="627"/>
      <c r="K1281" s="1062">
        <v>-5.2</v>
      </c>
      <c r="M1281" s="627">
        <v>86</v>
      </c>
      <c r="O1281" s="677" t="s">
        <v>568</v>
      </c>
      <c r="Q1281" s="678" t="s">
        <v>620</v>
      </c>
      <c r="R1281" s="510"/>
      <c r="S1281" s="510"/>
      <c r="T1281" s="627">
        <v>0</v>
      </c>
    </row>
    <row r="1282" spans="1:26" ht="16" x14ac:dyDescent="0.8">
      <c r="E1282" s="477"/>
      <c r="F1282" s="627" t="s">
        <v>54</v>
      </c>
      <c r="H1282" s="627" t="s">
        <v>603</v>
      </c>
      <c r="J1282" s="627"/>
      <c r="K1282" s="1062">
        <v>-8.6999999999999993</v>
      </c>
      <c r="M1282" s="627">
        <v>98</v>
      </c>
      <c r="O1282" s="677" t="s">
        <v>568</v>
      </c>
      <c r="Q1282" s="678" t="s">
        <v>604</v>
      </c>
      <c r="R1282" s="510"/>
      <c r="S1282" s="510"/>
      <c r="T1282" s="627">
        <v>0</v>
      </c>
    </row>
    <row r="1283" spans="1:26" ht="16" x14ac:dyDescent="0.8">
      <c r="E1283" s="477"/>
      <c r="F1283" s="627" t="s">
        <v>124</v>
      </c>
      <c r="H1283" s="627" t="s">
        <v>603</v>
      </c>
      <c r="J1283" s="627"/>
      <c r="K1283" s="1062">
        <v>-14.5</v>
      </c>
      <c r="M1283" s="627">
        <v>113</v>
      </c>
      <c r="O1283" s="677" t="s">
        <v>568</v>
      </c>
      <c r="Q1283" s="678" t="s">
        <v>604</v>
      </c>
      <c r="R1283" s="510"/>
      <c r="S1283" s="510"/>
      <c r="T1283" s="627">
        <v>0</v>
      </c>
    </row>
    <row r="1284" spans="1:26" ht="16" x14ac:dyDescent="0.8">
      <c r="E1284" s="477"/>
      <c r="F1284" s="627" t="s">
        <v>115</v>
      </c>
      <c r="H1284" s="627" t="s">
        <v>580</v>
      </c>
      <c r="J1284" s="627"/>
      <c r="K1284" s="1062">
        <v>-3</v>
      </c>
      <c r="M1284" s="627">
        <v>81</v>
      </c>
      <c r="O1284" s="677" t="s">
        <v>568</v>
      </c>
      <c r="Q1284" s="678" t="s">
        <v>608</v>
      </c>
      <c r="R1284" s="510"/>
      <c r="S1284" s="510"/>
      <c r="T1284" s="627">
        <v>43</v>
      </c>
    </row>
    <row r="1285" spans="1:26" ht="16" x14ac:dyDescent="0.8">
      <c r="E1285" s="477"/>
      <c r="F1285" s="627" t="s">
        <v>108</v>
      </c>
      <c r="H1285" s="627" t="s">
        <v>580</v>
      </c>
      <c r="J1285" s="627"/>
      <c r="K1285" s="1062">
        <v>-6.1</v>
      </c>
      <c r="M1285" s="627">
        <v>91</v>
      </c>
      <c r="O1285" s="677" t="s">
        <v>568</v>
      </c>
      <c r="Q1285" s="678" t="s">
        <v>608</v>
      </c>
      <c r="R1285" s="510"/>
      <c r="S1285" s="510"/>
      <c r="T1285" s="627">
        <v>35.700000000000003</v>
      </c>
    </row>
    <row r="1286" spans="1:26" ht="16" x14ac:dyDescent="0.8">
      <c r="F1286" s="627" t="s">
        <v>146</v>
      </c>
      <c r="H1286" s="627" t="s">
        <v>592</v>
      </c>
      <c r="K1286" s="1062">
        <v>8.6999999999999993</v>
      </c>
      <c r="N1286" s="627">
        <v>32</v>
      </c>
      <c r="P1286" s="676" t="s">
        <v>568</v>
      </c>
      <c r="R1286" s="510" t="s">
        <v>602</v>
      </c>
      <c r="S1286" s="510"/>
      <c r="U1286" s="627">
        <v>67.2</v>
      </c>
    </row>
    <row r="1287" spans="1:26" ht="16" x14ac:dyDescent="0.8">
      <c r="E1287" s="477"/>
      <c r="F1287" s="627" t="s">
        <v>104</v>
      </c>
      <c r="H1287" s="627" t="s">
        <v>598</v>
      </c>
      <c r="J1287" s="627"/>
      <c r="K1287" s="1062">
        <v>-7.4</v>
      </c>
      <c r="M1287" s="627">
        <v>94</v>
      </c>
      <c r="O1287" s="677" t="s">
        <v>568</v>
      </c>
      <c r="Q1287" s="678" t="s">
        <v>599</v>
      </c>
      <c r="R1287" s="510"/>
      <c r="S1287" s="510"/>
      <c r="T1287" s="627">
        <v>0</v>
      </c>
    </row>
    <row r="1288" spans="1:26" ht="16" x14ac:dyDescent="0.8">
      <c r="E1288" s="477"/>
      <c r="F1288" s="627" t="s">
        <v>512</v>
      </c>
      <c r="H1288" s="627" t="s">
        <v>633</v>
      </c>
      <c r="J1288" s="627"/>
      <c r="K1288" s="1062">
        <v>-25</v>
      </c>
      <c r="M1288" s="627">
        <v>126</v>
      </c>
      <c r="O1288" s="677" t="s">
        <v>568</v>
      </c>
      <c r="Q1288" s="678" t="s">
        <v>634</v>
      </c>
      <c r="R1288" s="510"/>
      <c r="S1288" s="510"/>
      <c r="T1288" s="627">
        <v>0</v>
      </c>
    </row>
    <row r="1289" spans="1:26" ht="16" x14ac:dyDescent="0.8">
      <c r="E1289" s="477"/>
      <c r="F1289" s="627" t="s">
        <v>126</v>
      </c>
      <c r="H1289" s="627" t="s">
        <v>598</v>
      </c>
      <c r="J1289" s="627"/>
      <c r="K1289" s="1062">
        <v>4</v>
      </c>
      <c r="M1289" s="627">
        <v>52</v>
      </c>
      <c r="O1289" s="677" t="s">
        <v>568</v>
      </c>
      <c r="Q1289" s="678" t="s">
        <v>599</v>
      </c>
      <c r="R1289" s="510"/>
      <c r="S1289" s="510"/>
      <c r="T1289" s="627">
        <v>0</v>
      </c>
    </row>
    <row r="1290" spans="1:26" ht="16" x14ac:dyDescent="0.8">
      <c r="E1290" s="477"/>
      <c r="F1290" s="627" t="s">
        <v>201</v>
      </c>
      <c r="H1290" s="627" t="s">
        <v>583</v>
      </c>
      <c r="J1290" s="627"/>
      <c r="K1290" s="1062">
        <v>3.3</v>
      </c>
      <c r="M1290" s="627">
        <v>55</v>
      </c>
      <c r="O1290" s="677" t="s">
        <v>568</v>
      </c>
      <c r="Q1290" s="678" t="s">
        <v>615</v>
      </c>
      <c r="R1290" s="510"/>
      <c r="S1290" s="510"/>
      <c r="T1290" s="627">
        <v>80.2</v>
      </c>
    </row>
    <row r="1291" spans="1:26" ht="16" x14ac:dyDescent="0.8">
      <c r="A1291" s="1063"/>
      <c r="B1291" s="1064"/>
      <c r="C1291" s="1065"/>
      <c r="D1291" s="1066"/>
      <c r="E1291" s="1074"/>
      <c r="F1291" s="1074" t="s">
        <v>226</v>
      </c>
      <c r="G1291" s="1074"/>
      <c r="H1291" s="1074" t="s">
        <v>567</v>
      </c>
      <c r="I1291" s="1074"/>
      <c r="J1291" s="1074"/>
      <c r="K1291" s="1081">
        <v>28.5</v>
      </c>
      <c r="L1291" s="1083"/>
      <c r="M1291" s="1083"/>
      <c r="N1291" s="485">
        <v>1</v>
      </c>
      <c r="O1291" s="640"/>
      <c r="P1291" s="485" t="s">
        <v>568</v>
      </c>
      <c r="Q1291" s="921"/>
      <c r="R1291" s="510" t="s">
        <v>569</v>
      </c>
      <c r="S1291" s="510"/>
      <c r="T1291" s="1064"/>
      <c r="U1291" s="1074">
        <v>43.1</v>
      </c>
      <c r="V1291" s="968"/>
      <c r="W1291" s="1064"/>
      <c r="X1291" s="968"/>
      <c r="Y1291" s="1064"/>
      <c r="Z1291" s="968"/>
    </row>
    <row r="1292" spans="1:26" ht="16" x14ac:dyDescent="0.8">
      <c r="E1292" s="477"/>
      <c r="F1292" s="627" t="s">
        <v>223</v>
      </c>
      <c r="H1292" s="627" t="s">
        <v>603</v>
      </c>
      <c r="J1292" s="627"/>
      <c r="K1292" s="1062">
        <v>-14</v>
      </c>
      <c r="M1292" s="627">
        <v>111</v>
      </c>
      <c r="O1292" s="677" t="s">
        <v>568</v>
      </c>
      <c r="Q1292" s="678" t="s">
        <v>604</v>
      </c>
      <c r="R1292" s="510"/>
      <c r="S1292" s="510"/>
      <c r="T1292" s="627">
        <v>0</v>
      </c>
    </row>
    <row r="1293" spans="1:26" ht="16" x14ac:dyDescent="0.8">
      <c r="E1293" s="477"/>
      <c r="F1293" s="627" t="s">
        <v>91</v>
      </c>
      <c r="H1293" s="627" t="s">
        <v>580</v>
      </c>
      <c r="J1293" s="627"/>
      <c r="K1293" s="1062">
        <v>-5.3</v>
      </c>
      <c r="M1293" s="627">
        <v>87</v>
      </c>
      <c r="O1293" s="677" t="s">
        <v>568</v>
      </c>
      <c r="Q1293" s="678" t="s">
        <v>589</v>
      </c>
      <c r="R1293" s="510"/>
      <c r="S1293" s="510"/>
      <c r="T1293" s="627">
        <v>56.3</v>
      </c>
    </row>
    <row r="1294" spans="1:26" ht="16" x14ac:dyDescent="0.8">
      <c r="E1294" s="477"/>
      <c r="F1294" s="627" t="s">
        <v>240</v>
      </c>
      <c r="H1294" s="627" t="s">
        <v>603</v>
      </c>
      <c r="J1294" s="627"/>
      <c r="K1294" s="1062">
        <v>-3.4</v>
      </c>
      <c r="M1294" s="627">
        <v>83</v>
      </c>
      <c r="O1294" s="677" t="s">
        <v>568</v>
      </c>
      <c r="Q1294" s="678" t="s">
        <v>604</v>
      </c>
      <c r="R1294" s="510"/>
      <c r="S1294" s="510"/>
      <c r="T1294" s="627">
        <v>0</v>
      </c>
    </row>
    <row r="1295" spans="1:26" ht="16" x14ac:dyDescent="0.8">
      <c r="E1295" s="477"/>
      <c r="F1295" s="627" t="s">
        <v>49</v>
      </c>
      <c r="H1295" s="627" t="s">
        <v>629</v>
      </c>
      <c r="J1295" s="627"/>
      <c r="K1295" s="1062">
        <v>-9.1</v>
      </c>
      <c r="M1295" s="627">
        <v>102</v>
      </c>
      <c r="O1295" s="677" t="s">
        <v>568</v>
      </c>
      <c r="Q1295" s="678" t="s">
        <v>630</v>
      </c>
      <c r="R1295" s="510"/>
      <c r="S1295" s="510"/>
      <c r="T1295" s="627">
        <v>56</v>
      </c>
    </row>
    <row r="1296" spans="1:26" ht="16" x14ac:dyDescent="0.8">
      <c r="E1296" s="477"/>
      <c r="F1296" s="627" t="s">
        <v>186</v>
      </c>
      <c r="H1296" s="627" t="s">
        <v>578</v>
      </c>
      <c r="J1296" s="627"/>
      <c r="K1296" s="1062">
        <v>6.1</v>
      </c>
      <c r="M1296" s="627">
        <v>41</v>
      </c>
      <c r="O1296" s="677" t="s">
        <v>568</v>
      </c>
      <c r="Q1296" s="678" t="s">
        <v>607</v>
      </c>
      <c r="R1296" s="510"/>
      <c r="S1296" s="510"/>
      <c r="T1296" s="627">
        <v>40</v>
      </c>
    </row>
    <row r="1297" spans="5:21" ht="16" x14ac:dyDescent="0.8">
      <c r="E1297" s="477"/>
      <c r="F1297" s="627" t="s">
        <v>142</v>
      </c>
      <c r="H1297" s="627" t="s">
        <v>598</v>
      </c>
      <c r="J1297" s="627"/>
      <c r="K1297" s="1062">
        <v>0.4</v>
      </c>
      <c r="M1297" s="627">
        <v>65</v>
      </c>
      <c r="O1297" s="677" t="s">
        <v>568</v>
      </c>
      <c r="Q1297" s="678" t="s">
        <v>599</v>
      </c>
      <c r="R1297" s="510"/>
      <c r="S1297" s="510"/>
      <c r="T1297" s="627">
        <v>0</v>
      </c>
    </row>
    <row r="1298" spans="5:21" ht="16" x14ac:dyDescent="0.8">
      <c r="E1298" s="477"/>
      <c r="F1298" s="627" t="s">
        <v>72</v>
      </c>
      <c r="H1298" s="627" t="s">
        <v>623</v>
      </c>
      <c r="J1298" s="627"/>
      <c r="K1298" s="1062">
        <v>-4.3</v>
      </c>
      <c r="M1298" s="627">
        <v>84</v>
      </c>
      <c r="O1298" s="677" t="s">
        <v>568</v>
      </c>
      <c r="Q1298" s="678" t="s">
        <v>624</v>
      </c>
      <c r="R1298" s="510"/>
      <c r="S1298" s="510"/>
      <c r="T1298" s="627">
        <v>0</v>
      </c>
    </row>
    <row r="1299" spans="5:21" ht="16" x14ac:dyDescent="0.8">
      <c r="F1299" s="627" t="s">
        <v>144</v>
      </c>
      <c r="H1299" s="627" t="s">
        <v>585</v>
      </c>
      <c r="K1299" s="1062">
        <v>8.1999999999999993</v>
      </c>
      <c r="N1299" s="627">
        <v>35</v>
      </c>
      <c r="P1299" s="676" t="s">
        <v>568</v>
      </c>
      <c r="R1299" s="510" t="s">
        <v>605</v>
      </c>
      <c r="S1299" s="510"/>
      <c r="U1299" s="627">
        <v>47.6</v>
      </c>
    </row>
    <row r="1300" spans="5:21" ht="16" x14ac:dyDescent="0.8">
      <c r="F1300" s="627" t="s">
        <v>158</v>
      </c>
      <c r="H1300" s="627" t="s">
        <v>580</v>
      </c>
      <c r="K1300" s="1062">
        <v>15.3</v>
      </c>
      <c r="N1300" s="627">
        <v>9</v>
      </c>
      <c r="P1300" s="676" t="s">
        <v>568</v>
      </c>
      <c r="R1300" s="510" t="s">
        <v>581</v>
      </c>
      <c r="S1300" s="510"/>
      <c r="U1300" s="627">
        <v>48</v>
      </c>
    </row>
    <row r="1301" spans="5:21" ht="16" x14ac:dyDescent="0.8">
      <c r="E1301" s="477"/>
      <c r="F1301" s="627" t="s">
        <v>160</v>
      </c>
      <c r="H1301" s="627" t="s">
        <v>623</v>
      </c>
      <c r="J1301" s="627"/>
      <c r="K1301" s="1062">
        <v>-15.6</v>
      </c>
      <c r="M1301" s="627">
        <v>115</v>
      </c>
      <c r="O1301" s="677" t="s">
        <v>568</v>
      </c>
      <c r="Q1301" s="678" t="s">
        <v>624</v>
      </c>
      <c r="R1301" s="510"/>
      <c r="S1301" s="510"/>
      <c r="T1301" s="627">
        <v>0</v>
      </c>
    </row>
    <row r="1302" spans="5:21" ht="16" x14ac:dyDescent="0.8">
      <c r="E1302" s="477"/>
      <c r="F1302" s="627" t="s">
        <v>162</v>
      </c>
      <c r="H1302" s="627" t="s">
        <v>580</v>
      </c>
      <c r="J1302" s="627"/>
      <c r="K1302" s="1062">
        <v>5.7</v>
      </c>
      <c r="M1302" s="627">
        <v>42</v>
      </c>
      <c r="O1302" s="677" t="s">
        <v>568</v>
      </c>
      <c r="Q1302" s="678" t="s">
        <v>608</v>
      </c>
      <c r="R1302" s="510"/>
      <c r="S1302" s="510"/>
      <c r="T1302" s="627">
        <v>44.9</v>
      </c>
    </row>
    <row r="1303" spans="5:21" ht="16" x14ac:dyDescent="0.8">
      <c r="E1303" s="477"/>
      <c r="F1303" s="627" t="s">
        <v>121</v>
      </c>
      <c r="H1303" s="627" t="s">
        <v>627</v>
      </c>
      <c r="J1303" s="627"/>
      <c r="K1303" s="1062">
        <v>-8.9</v>
      </c>
      <c r="M1303" s="627">
        <v>100</v>
      </c>
      <c r="O1303" s="677" t="s">
        <v>568</v>
      </c>
      <c r="Q1303" s="678" t="s">
        <v>628</v>
      </c>
      <c r="R1303" s="510"/>
      <c r="S1303" s="510"/>
      <c r="T1303" s="627">
        <v>40.200000000000003</v>
      </c>
    </row>
    <row r="1304" spans="5:21" ht="16" x14ac:dyDescent="0.8">
      <c r="F1304" s="627" t="s">
        <v>181</v>
      </c>
      <c r="H1304" s="627" t="s">
        <v>583</v>
      </c>
      <c r="K1304" s="1062">
        <v>8.9</v>
      </c>
      <c r="N1304" s="627">
        <v>30</v>
      </c>
      <c r="P1304" s="676" t="s">
        <v>568</v>
      </c>
      <c r="R1304" s="510" t="s">
        <v>584</v>
      </c>
      <c r="S1304" s="510"/>
      <c r="U1304" s="627">
        <v>52.4</v>
      </c>
    </row>
    <row r="1305" spans="5:21" ht="16" x14ac:dyDescent="0.8">
      <c r="E1305" s="477"/>
      <c r="F1305" s="627" t="s">
        <v>348</v>
      </c>
      <c r="H1305" s="627" t="s">
        <v>580</v>
      </c>
      <c r="J1305" s="627"/>
      <c r="K1305" s="1062">
        <v>0.3</v>
      </c>
      <c r="M1305" s="627">
        <v>67</v>
      </c>
      <c r="O1305" s="677" t="s">
        <v>568</v>
      </c>
      <c r="Q1305" s="678" t="s">
        <v>589</v>
      </c>
      <c r="R1305" s="510"/>
      <c r="S1305" s="510"/>
      <c r="T1305" s="627">
        <v>64.3</v>
      </c>
    </row>
    <row r="1306" spans="5:21" ht="18.5" x14ac:dyDescent="0.8">
      <c r="E1306" s="477"/>
      <c r="F1306" s="1090" t="s">
        <v>222</v>
      </c>
      <c r="H1306" s="627" t="s">
        <v>567</v>
      </c>
      <c r="J1306" s="627"/>
      <c r="K1306" s="1062">
        <v>4.0999999999999996</v>
      </c>
      <c r="M1306" s="627">
        <v>51</v>
      </c>
      <c r="O1306" s="677" t="s">
        <v>568</v>
      </c>
      <c r="Q1306" s="678" t="s">
        <v>614</v>
      </c>
      <c r="R1306" s="510"/>
      <c r="S1306" s="510"/>
      <c r="T1306" s="627">
        <v>58.4</v>
      </c>
    </row>
    <row r="1307" spans="5:21" ht="16" x14ac:dyDescent="0.8">
      <c r="E1307" s="477"/>
      <c r="F1307" s="627" t="s">
        <v>172</v>
      </c>
      <c r="H1307" s="627" t="s">
        <v>603</v>
      </c>
      <c r="J1307" s="627"/>
      <c r="K1307" s="1062">
        <v>-10.1</v>
      </c>
      <c r="M1307" s="627">
        <v>103</v>
      </c>
      <c r="O1307" s="677" t="s">
        <v>568</v>
      </c>
      <c r="Q1307" s="678" t="s">
        <v>604</v>
      </c>
      <c r="R1307" s="510"/>
      <c r="S1307" s="510"/>
      <c r="T1307" s="627">
        <v>0</v>
      </c>
    </row>
    <row r="1308" spans="5:21" ht="16" x14ac:dyDescent="0.8">
      <c r="E1308" s="477"/>
      <c r="F1308" s="627" t="s">
        <v>129</v>
      </c>
      <c r="H1308" s="627" t="s">
        <v>592</v>
      </c>
      <c r="J1308" s="627"/>
      <c r="K1308" s="1062">
        <v>5.2</v>
      </c>
      <c r="M1308" s="627">
        <v>45</v>
      </c>
      <c r="O1308" s="677" t="s">
        <v>568</v>
      </c>
      <c r="Q1308" s="678" t="s">
        <v>593</v>
      </c>
      <c r="R1308" s="510"/>
      <c r="S1308" s="510"/>
      <c r="T1308" s="627">
        <v>60.9</v>
      </c>
    </row>
    <row r="1309" spans="5:21" ht="16" x14ac:dyDescent="0.8">
      <c r="F1309" s="627" t="s">
        <v>190</v>
      </c>
      <c r="H1309" s="627" t="s">
        <v>592</v>
      </c>
      <c r="K1309" s="1062">
        <v>7.3</v>
      </c>
      <c r="N1309" s="627">
        <v>37</v>
      </c>
      <c r="P1309" s="676" t="s">
        <v>568</v>
      </c>
      <c r="R1309" s="510" t="s">
        <v>593</v>
      </c>
      <c r="S1309" s="510"/>
      <c r="U1309" s="627">
        <v>55.1</v>
      </c>
    </row>
    <row r="1310" spans="5:21" ht="16" x14ac:dyDescent="0.8">
      <c r="E1310" s="477"/>
      <c r="F1310" s="627" t="s">
        <v>174</v>
      </c>
      <c r="H1310" s="627" t="s">
        <v>580</v>
      </c>
      <c r="J1310" s="627"/>
      <c r="K1310" s="1062">
        <v>0.5</v>
      </c>
      <c r="M1310" s="627">
        <v>64</v>
      </c>
      <c r="O1310" s="677" t="s">
        <v>568</v>
      </c>
      <c r="Q1310" s="678" t="s">
        <v>608</v>
      </c>
      <c r="R1310" s="510"/>
      <c r="S1310" s="510"/>
      <c r="T1310" s="627">
        <v>41.6</v>
      </c>
    </row>
    <row r="1311" spans="5:21" ht="16" x14ac:dyDescent="0.8">
      <c r="E1311" s="477"/>
      <c r="F1311" s="627" t="s">
        <v>167</v>
      </c>
      <c r="H1311" s="627" t="s">
        <v>592</v>
      </c>
      <c r="J1311" s="627"/>
      <c r="K1311" s="1062">
        <v>-1.8</v>
      </c>
      <c r="M1311" s="627">
        <v>75</v>
      </c>
      <c r="O1311" s="677" t="s">
        <v>568</v>
      </c>
      <c r="Q1311" s="678" t="s">
        <v>613</v>
      </c>
      <c r="R1311" s="510"/>
      <c r="S1311" s="510"/>
      <c r="T1311" s="627">
        <v>37.299999999999997</v>
      </c>
    </row>
    <row r="1312" spans="5:21" ht="16" x14ac:dyDescent="0.8">
      <c r="E1312" s="477"/>
      <c r="F1312" s="627" t="s">
        <v>66</v>
      </c>
      <c r="H1312" s="627" t="s">
        <v>592</v>
      </c>
      <c r="J1312" s="627"/>
      <c r="K1312" s="1062">
        <v>-2.9</v>
      </c>
      <c r="M1312" s="627">
        <v>80</v>
      </c>
      <c r="O1312" s="677" t="s">
        <v>568</v>
      </c>
      <c r="Q1312" s="678" t="s">
        <v>613</v>
      </c>
      <c r="R1312" s="510"/>
      <c r="S1312" s="510"/>
      <c r="T1312" s="627">
        <v>44</v>
      </c>
    </row>
    <row r="1313" spans="1:26" ht="16" x14ac:dyDescent="0.8">
      <c r="F1313" s="627" t="s">
        <v>132</v>
      </c>
      <c r="H1313" s="627" t="s">
        <v>580</v>
      </c>
      <c r="K1313" s="1062">
        <v>10.1</v>
      </c>
      <c r="N1313" s="627">
        <v>20</v>
      </c>
      <c r="P1313" s="676" t="s">
        <v>568</v>
      </c>
      <c r="R1313" s="510" t="s">
        <v>589</v>
      </c>
      <c r="S1313" s="510"/>
      <c r="U1313" s="627">
        <v>63</v>
      </c>
    </row>
    <row r="1314" spans="1:26" ht="16" x14ac:dyDescent="0.8">
      <c r="E1314" s="477"/>
      <c r="F1314" s="627" t="s">
        <v>173</v>
      </c>
      <c r="H1314" s="627" t="s">
        <v>592</v>
      </c>
      <c r="J1314" s="627"/>
      <c r="K1314" s="1062">
        <v>-4.5</v>
      </c>
      <c r="M1314" s="627">
        <v>85</v>
      </c>
      <c r="O1314" s="677" t="s">
        <v>568</v>
      </c>
      <c r="Q1314" s="678" t="s">
        <v>610</v>
      </c>
      <c r="R1314" s="510"/>
      <c r="S1314" s="510"/>
      <c r="T1314" s="627">
        <v>54</v>
      </c>
    </row>
    <row r="1315" spans="1:26" ht="16" x14ac:dyDescent="0.8">
      <c r="A1315" s="1063"/>
      <c r="B1315" s="1064"/>
      <c r="C1315" s="1065"/>
      <c r="D1315" s="1066"/>
      <c r="E1315" s="1074"/>
      <c r="F1315" s="1074" t="s">
        <v>147</v>
      </c>
      <c r="G1315" s="1074"/>
      <c r="H1315" s="1074" t="s">
        <v>567</v>
      </c>
      <c r="I1315" s="1074"/>
      <c r="J1315" s="1074"/>
      <c r="K1315" s="1081">
        <v>21.3</v>
      </c>
      <c r="L1315" s="1083"/>
      <c r="M1315" s="1083"/>
      <c r="N1315" s="485">
        <v>4</v>
      </c>
      <c r="O1315" s="640"/>
      <c r="P1315" s="485" t="s">
        <v>568</v>
      </c>
      <c r="Q1315" s="921"/>
      <c r="R1315" s="510" t="s">
        <v>573</v>
      </c>
      <c r="S1315" s="510"/>
      <c r="T1315" s="1072"/>
      <c r="U1315" s="1074">
        <v>14.9</v>
      </c>
      <c r="V1315" s="963"/>
      <c r="W1315" s="1072"/>
      <c r="X1315" s="963"/>
      <c r="Y1315" s="1072"/>
      <c r="Z1315" s="963"/>
    </row>
    <row r="1316" spans="1:26" ht="16" x14ac:dyDescent="0.8">
      <c r="F1316" s="627" t="s">
        <v>149</v>
      </c>
      <c r="H1316" s="627" t="s">
        <v>571</v>
      </c>
      <c r="K1316" s="1062">
        <v>9.9</v>
      </c>
      <c r="N1316" s="627">
        <v>21</v>
      </c>
      <c r="P1316" s="676" t="s">
        <v>568</v>
      </c>
      <c r="R1316" s="510" t="s">
        <v>594</v>
      </c>
      <c r="S1316" s="510"/>
      <c r="U1316" s="627">
        <v>37.799999999999997</v>
      </c>
    </row>
    <row r="1317" spans="1:26" ht="16" x14ac:dyDescent="0.8">
      <c r="E1317" s="477"/>
      <c r="F1317" s="627" t="s">
        <v>176</v>
      </c>
      <c r="H1317" s="627" t="s">
        <v>592</v>
      </c>
      <c r="J1317" s="627"/>
      <c r="K1317" s="1062">
        <v>-5.5</v>
      </c>
      <c r="M1317" s="627">
        <v>89</v>
      </c>
      <c r="O1317" s="677" t="s">
        <v>568</v>
      </c>
      <c r="Q1317" s="678" t="s">
        <v>621</v>
      </c>
      <c r="R1317" s="510"/>
      <c r="S1317" s="510"/>
      <c r="T1317" s="627">
        <v>34.1</v>
      </c>
    </row>
    <row r="1318" spans="1:26" ht="16" x14ac:dyDescent="0.8">
      <c r="F1318" s="627" t="s">
        <v>76</v>
      </c>
      <c r="H1318" s="627" t="s">
        <v>587</v>
      </c>
      <c r="K1318" s="1062">
        <v>8.5</v>
      </c>
      <c r="N1318" s="627">
        <v>33</v>
      </c>
      <c r="P1318" s="676" t="s">
        <v>568</v>
      </c>
      <c r="R1318" s="510" t="s">
        <v>588</v>
      </c>
      <c r="S1318" s="510"/>
      <c r="U1318" s="627">
        <v>61.2</v>
      </c>
    </row>
    <row r="1319" spans="1:26" ht="16" x14ac:dyDescent="0.8">
      <c r="F1319" s="627" t="s">
        <v>230</v>
      </c>
      <c r="H1319" s="627" t="s">
        <v>580</v>
      </c>
      <c r="K1319" s="1062">
        <v>9.3000000000000007</v>
      </c>
      <c r="N1319" s="627">
        <v>23</v>
      </c>
      <c r="P1319" s="676" t="s">
        <v>568</v>
      </c>
      <c r="R1319" s="510" t="s">
        <v>595</v>
      </c>
      <c r="S1319" s="510"/>
      <c r="U1319" s="627">
        <v>69.5</v>
      </c>
    </row>
    <row r="1320" spans="1:26" ht="16" x14ac:dyDescent="0.8">
      <c r="E1320" s="477"/>
      <c r="F1320" s="627" t="s">
        <v>232</v>
      </c>
      <c r="H1320" s="627" t="s">
        <v>592</v>
      </c>
      <c r="J1320" s="627"/>
      <c r="K1320" s="1062">
        <v>-1.9</v>
      </c>
      <c r="M1320" s="627">
        <v>76</v>
      </c>
      <c r="O1320" s="677" t="s">
        <v>568</v>
      </c>
      <c r="Q1320" s="678" t="s">
        <v>610</v>
      </c>
      <c r="R1320" s="510"/>
      <c r="S1320" s="510"/>
      <c r="T1320" s="627">
        <v>46</v>
      </c>
    </row>
    <row r="1321" spans="1:26" ht="16" x14ac:dyDescent="0.8">
      <c r="E1321" s="477"/>
      <c r="F1321" s="627" t="s">
        <v>103</v>
      </c>
      <c r="H1321" s="627" t="s">
        <v>631</v>
      </c>
      <c r="J1321" s="627"/>
      <c r="K1321" s="1062">
        <v>-10.3</v>
      </c>
      <c r="M1321" s="627">
        <v>104</v>
      </c>
      <c r="O1321" s="677" t="s">
        <v>568</v>
      </c>
      <c r="Q1321" s="678" t="s">
        <v>632</v>
      </c>
      <c r="R1321" s="510"/>
      <c r="S1321" s="510"/>
      <c r="T1321" s="627">
        <v>18</v>
      </c>
    </row>
    <row r="1322" spans="1:26" ht="16" x14ac:dyDescent="0.8">
      <c r="F1322" s="627" t="s">
        <v>136</v>
      </c>
      <c r="H1322" s="627" t="s">
        <v>583</v>
      </c>
      <c r="K1322" s="1062">
        <v>12.3</v>
      </c>
      <c r="N1322" s="627">
        <v>16</v>
      </c>
      <c r="P1322" s="676" t="s">
        <v>568</v>
      </c>
      <c r="R1322" s="510" t="s">
        <v>590</v>
      </c>
      <c r="S1322" s="510"/>
      <c r="U1322" s="627">
        <v>58.5</v>
      </c>
    </row>
    <row r="1323" spans="1:26" ht="16" x14ac:dyDescent="0.8">
      <c r="F1323" s="627" t="s">
        <v>151</v>
      </c>
      <c r="H1323" s="627" t="s">
        <v>603</v>
      </c>
      <c r="K1323" s="1062">
        <v>8.4</v>
      </c>
      <c r="N1323" s="627">
        <v>34</v>
      </c>
      <c r="P1323" s="676" t="s">
        <v>568</v>
      </c>
      <c r="R1323" s="510" t="s">
        <v>604</v>
      </c>
      <c r="S1323" s="510"/>
      <c r="U1323" s="627">
        <v>0</v>
      </c>
    </row>
    <row r="1324" spans="1:26" ht="16" x14ac:dyDescent="0.8">
      <c r="E1324" s="477"/>
      <c r="F1324" s="627" t="s">
        <v>152</v>
      </c>
      <c r="H1324" s="627" t="s">
        <v>587</v>
      </c>
      <c r="J1324" s="627"/>
      <c r="K1324" s="1062">
        <v>3.3</v>
      </c>
      <c r="M1324" s="627">
        <v>54</v>
      </c>
      <c r="O1324" s="677" t="s">
        <v>568</v>
      </c>
      <c r="Q1324" s="678" t="s">
        <v>588</v>
      </c>
      <c r="R1324" s="510"/>
      <c r="S1324" s="510"/>
      <c r="T1324" s="627">
        <v>58.4</v>
      </c>
    </row>
    <row r="1325" spans="1:26" ht="16" x14ac:dyDescent="0.8">
      <c r="E1325" s="477"/>
      <c r="F1325" s="627" t="s">
        <v>204</v>
      </c>
      <c r="H1325" s="627" t="s">
        <v>603</v>
      </c>
      <c r="J1325" s="627"/>
      <c r="K1325" s="1062">
        <v>-21.1</v>
      </c>
      <c r="M1325" s="627">
        <v>124</v>
      </c>
      <c r="O1325" s="677" t="s">
        <v>568</v>
      </c>
      <c r="Q1325" s="678" t="s">
        <v>604</v>
      </c>
      <c r="R1325" s="510"/>
      <c r="S1325" s="510"/>
      <c r="T1325" s="627">
        <v>0</v>
      </c>
    </row>
    <row r="1326" spans="1:26" ht="16" x14ac:dyDescent="0.8">
      <c r="E1326" s="477"/>
      <c r="F1326" s="627" t="s">
        <v>85</v>
      </c>
      <c r="H1326" s="627" t="s">
        <v>623</v>
      </c>
      <c r="J1326" s="627"/>
      <c r="K1326" s="1062">
        <v>-25.2</v>
      </c>
      <c r="M1326" s="627">
        <v>127</v>
      </c>
      <c r="O1326" s="677" t="s">
        <v>568</v>
      </c>
      <c r="Q1326" s="678" t="s">
        <v>624</v>
      </c>
      <c r="R1326" s="510"/>
      <c r="S1326" s="510"/>
      <c r="T1326" s="627">
        <v>0</v>
      </c>
    </row>
    <row r="1327" spans="1:26" ht="16" x14ac:dyDescent="0.8">
      <c r="F1327" s="627" t="s">
        <v>134</v>
      </c>
      <c r="H1327" s="627" t="s">
        <v>592</v>
      </c>
      <c r="K1327" s="1062">
        <v>7.6</v>
      </c>
      <c r="N1327" s="627">
        <v>36</v>
      </c>
      <c r="P1327" s="676" t="s">
        <v>568</v>
      </c>
      <c r="R1327" s="510" t="s">
        <v>602</v>
      </c>
      <c r="S1327" s="510"/>
      <c r="U1327" s="627">
        <v>69.099999999999994</v>
      </c>
    </row>
    <row r="1328" spans="1:26" ht="16" x14ac:dyDescent="0.8">
      <c r="E1328" s="477"/>
      <c r="F1328" s="627" t="s">
        <v>178</v>
      </c>
      <c r="H1328" s="627" t="s">
        <v>592</v>
      </c>
      <c r="J1328" s="627"/>
      <c r="K1328" s="1062">
        <v>-7.5</v>
      </c>
      <c r="M1328" s="627">
        <v>96</v>
      </c>
      <c r="O1328" s="677" t="s">
        <v>568</v>
      </c>
      <c r="Q1328" s="678" t="s">
        <v>610</v>
      </c>
      <c r="R1328" s="510"/>
      <c r="S1328" s="510"/>
      <c r="T1328" s="627">
        <v>46</v>
      </c>
    </row>
    <row r="1329" spans="1:26" ht="16" x14ac:dyDescent="0.8">
      <c r="E1329" s="477"/>
      <c r="F1329" s="627" t="s">
        <v>110</v>
      </c>
      <c r="H1329" s="627" t="s">
        <v>625</v>
      </c>
      <c r="J1329" s="627"/>
      <c r="K1329" s="1062">
        <v>-7.5</v>
      </c>
      <c r="M1329" s="627">
        <v>97</v>
      </c>
      <c r="O1329" s="677" t="s">
        <v>568</v>
      </c>
      <c r="Q1329" s="678" t="s">
        <v>626</v>
      </c>
      <c r="R1329" s="510"/>
      <c r="S1329" s="510"/>
      <c r="T1329" s="627">
        <v>21.9</v>
      </c>
    </row>
    <row r="1330" spans="1:26" ht="16" x14ac:dyDescent="0.8">
      <c r="E1330" s="477"/>
      <c r="F1330" s="627" t="s">
        <v>153</v>
      </c>
      <c r="H1330" s="627" t="s">
        <v>603</v>
      </c>
      <c r="J1330" s="627"/>
      <c r="K1330" s="1062">
        <v>-7.5</v>
      </c>
      <c r="M1330" s="627">
        <v>95</v>
      </c>
      <c r="O1330" s="677" t="s">
        <v>568</v>
      </c>
      <c r="Q1330" s="678" t="s">
        <v>604</v>
      </c>
      <c r="R1330" s="510"/>
      <c r="S1330" s="510"/>
      <c r="T1330" s="627">
        <v>0</v>
      </c>
    </row>
    <row r="1331" spans="1:26" ht="16" x14ac:dyDescent="0.8">
      <c r="A1331" s="1063"/>
      <c r="B1331" s="1064"/>
      <c r="C1331" s="1065"/>
      <c r="D1331" s="1066"/>
      <c r="E1331" s="1074"/>
      <c r="F1331" s="1074" t="s">
        <v>193</v>
      </c>
      <c r="G1331" s="1074"/>
      <c r="H1331" s="1074" t="s">
        <v>574</v>
      </c>
      <c r="I1331" s="1074"/>
      <c r="J1331" s="1074"/>
      <c r="K1331" s="1081">
        <v>17.100000000000001</v>
      </c>
      <c r="L1331" s="1083"/>
      <c r="M1331" s="1083"/>
      <c r="N1331" s="485">
        <v>5</v>
      </c>
      <c r="O1331" s="640"/>
      <c r="P1331" s="485" t="s">
        <v>568</v>
      </c>
      <c r="Q1331" s="921"/>
      <c r="R1331" s="510" t="s">
        <v>575</v>
      </c>
      <c r="S1331" s="510"/>
      <c r="T1331" s="1072"/>
      <c r="U1331" s="1074">
        <v>51.7</v>
      </c>
      <c r="V1331" s="963"/>
      <c r="W1331" s="1072"/>
      <c r="X1331" s="963"/>
      <c r="Y1331" s="1072"/>
      <c r="Z1331" s="963"/>
    </row>
    <row r="1332" spans="1:26" ht="16" x14ac:dyDescent="0.8">
      <c r="E1332" s="477"/>
      <c r="F1332" s="627" t="s">
        <v>195</v>
      </c>
      <c r="H1332" s="627" t="s">
        <v>603</v>
      </c>
      <c r="J1332" s="627"/>
      <c r="K1332" s="1062">
        <v>-15.3</v>
      </c>
      <c r="M1332" s="627">
        <v>114</v>
      </c>
      <c r="O1332" s="677" t="s">
        <v>568</v>
      </c>
      <c r="Q1332" s="678" t="s">
        <v>604</v>
      </c>
      <c r="R1332" s="510"/>
      <c r="S1332" s="510"/>
      <c r="T1332" s="627">
        <v>0</v>
      </c>
    </row>
    <row r="1333" spans="1:26" ht="16" x14ac:dyDescent="0.8">
      <c r="A1333" s="1063"/>
      <c r="B1333" s="1064"/>
      <c r="C1333" s="1065"/>
      <c r="D1333" s="1066"/>
      <c r="E1333" s="1074"/>
      <c r="F1333" s="1074" t="s">
        <v>70</v>
      </c>
      <c r="G1333" s="1074"/>
      <c r="H1333" s="1074" t="s">
        <v>571</v>
      </c>
      <c r="I1333" s="1074"/>
      <c r="J1333" s="1074"/>
      <c r="K1333" s="1081">
        <v>24.5</v>
      </c>
      <c r="L1333" s="1083"/>
      <c r="M1333" s="1083"/>
      <c r="N1333" s="485">
        <v>3</v>
      </c>
      <c r="O1333" s="640"/>
      <c r="P1333" s="485" t="s">
        <v>568</v>
      </c>
      <c r="Q1333" s="921"/>
      <c r="R1333" s="510" t="s">
        <v>572</v>
      </c>
      <c r="S1333" s="510"/>
      <c r="T1333" s="1064"/>
      <c r="U1333" s="1074">
        <v>67.3</v>
      </c>
      <c r="V1333" s="968"/>
      <c r="W1333" s="1064"/>
      <c r="X1333" s="968"/>
      <c r="Y1333" s="1064"/>
      <c r="Z1333" s="968"/>
    </row>
    <row r="1334" spans="1:26" ht="16" x14ac:dyDescent="0.8">
      <c r="F1334" s="627" t="s">
        <v>164</v>
      </c>
      <c r="H1334" s="627" t="s">
        <v>571</v>
      </c>
      <c r="K1334" s="1062">
        <v>16.8</v>
      </c>
      <c r="N1334" s="627">
        <v>6</v>
      </c>
      <c r="P1334" s="676" t="s">
        <v>568</v>
      </c>
      <c r="R1334" s="510" t="s">
        <v>572</v>
      </c>
      <c r="S1334" s="510"/>
      <c r="U1334" s="627">
        <v>70.7</v>
      </c>
    </row>
    <row r="1335" spans="1:26" ht="16" x14ac:dyDescent="0.8">
      <c r="F1335" s="627" t="s">
        <v>79</v>
      </c>
      <c r="H1335" s="627" t="s">
        <v>578</v>
      </c>
      <c r="K1335" s="1062">
        <v>15.4</v>
      </c>
      <c r="N1335" s="627">
        <v>8</v>
      </c>
      <c r="P1335" s="676" t="s">
        <v>568</v>
      </c>
      <c r="R1335" s="510" t="s">
        <v>579</v>
      </c>
      <c r="S1335" s="510"/>
      <c r="U1335" s="627">
        <v>48.3</v>
      </c>
    </row>
    <row r="1336" spans="1:26" ht="16" x14ac:dyDescent="0.8">
      <c r="E1336" s="477"/>
      <c r="F1336" s="627" t="s">
        <v>180</v>
      </c>
      <c r="H1336" s="627" t="s">
        <v>592</v>
      </c>
      <c r="J1336" s="627"/>
      <c r="K1336" s="1062">
        <v>-10.5</v>
      </c>
      <c r="M1336" s="627">
        <v>105</v>
      </c>
      <c r="O1336" s="677" t="s">
        <v>568</v>
      </c>
      <c r="Q1336" s="678" t="s">
        <v>621</v>
      </c>
      <c r="R1336" s="510"/>
      <c r="S1336" s="510"/>
      <c r="T1336" s="627">
        <v>32.700000000000003</v>
      </c>
    </row>
    <row r="1337" spans="1:26" ht="16" x14ac:dyDescent="0.8">
      <c r="F1337" s="627" t="s">
        <v>228</v>
      </c>
      <c r="H1337" s="627" t="s">
        <v>571</v>
      </c>
      <c r="K1337" s="1062">
        <v>12.1</v>
      </c>
      <c r="N1337" s="627">
        <v>17</v>
      </c>
      <c r="P1337" s="676" t="s">
        <v>568</v>
      </c>
      <c r="R1337" s="510" t="s">
        <v>591</v>
      </c>
      <c r="S1337" s="510"/>
      <c r="U1337" s="627">
        <v>51.3</v>
      </c>
    </row>
    <row r="1338" spans="1:26" ht="16" x14ac:dyDescent="0.8">
      <c r="F1338" s="627" t="s">
        <v>213</v>
      </c>
      <c r="H1338" s="627" t="s">
        <v>585</v>
      </c>
      <c r="K1338" s="1062">
        <v>9.1</v>
      </c>
      <c r="N1338" s="627">
        <v>26</v>
      </c>
      <c r="P1338" s="676" t="s">
        <v>568</v>
      </c>
      <c r="R1338" s="510" t="s">
        <v>586</v>
      </c>
      <c r="S1338" s="510"/>
      <c r="U1338" s="627">
        <v>29.4</v>
      </c>
    </row>
    <row r="1339" spans="1:26" ht="16" x14ac:dyDescent="0.8">
      <c r="E1339" s="477"/>
      <c r="F1339" s="627" t="s">
        <v>53</v>
      </c>
      <c r="H1339" s="627" t="s">
        <v>580</v>
      </c>
      <c r="J1339" s="627"/>
      <c r="K1339" s="1062">
        <v>4.7</v>
      </c>
      <c r="M1339" s="627">
        <v>48</v>
      </c>
      <c r="O1339" s="677" t="s">
        <v>568</v>
      </c>
      <c r="Q1339" s="678" t="s">
        <v>595</v>
      </c>
      <c r="R1339" s="510"/>
      <c r="S1339" s="510"/>
      <c r="T1339" s="627">
        <v>66.3</v>
      </c>
    </row>
    <row r="1340" spans="1:26" ht="16" x14ac:dyDescent="0.8">
      <c r="F1340" s="627" t="s">
        <v>155</v>
      </c>
      <c r="H1340" s="627" t="s">
        <v>580</v>
      </c>
      <c r="K1340" s="1062">
        <v>13</v>
      </c>
      <c r="N1340" s="627">
        <v>14</v>
      </c>
      <c r="P1340" s="676" t="s">
        <v>568</v>
      </c>
      <c r="R1340" s="510" t="s">
        <v>589</v>
      </c>
      <c r="S1340" s="510"/>
      <c r="U1340" s="627">
        <v>58.4</v>
      </c>
    </row>
    <row r="1341" spans="1:26" ht="16" x14ac:dyDescent="0.8">
      <c r="F1341" s="627" t="s">
        <v>138</v>
      </c>
      <c r="H1341" s="627" t="s">
        <v>578</v>
      </c>
      <c r="K1341" s="1062">
        <v>15.2</v>
      </c>
      <c r="N1341" s="627">
        <v>10</v>
      </c>
      <c r="P1341" s="676" t="s">
        <v>568</v>
      </c>
      <c r="R1341" s="510" t="s">
        <v>582</v>
      </c>
      <c r="S1341" s="510"/>
      <c r="U1341" s="627">
        <v>62.2</v>
      </c>
    </row>
    <row r="1342" spans="1:26" ht="16" x14ac:dyDescent="0.8">
      <c r="F1342" s="627" t="s">
        <v>128</v>
      </c>
      <c r="H1342" s="627" t="s">
        <v>587</v>
      </c>
      <c r="K1342" s="1062">
        <v>9.1</v>
      </c>
      <c r="N1342" s="627">
        <v>25</v>
      </c>
      <c r="P1342" s="676" t="s">
        <v>568</v>
      </c>
      <c r="R1342" s="510" t="s">
        <v>597</v>
      </c>
      <c r="S1342" s="510"/>
      <c r="U1342" s="627">
        <v>48.8</v>
      </c>
    </row>
    <row r="1343" spans="1:26" ht="16" x14ac:dyDescent="0.8">
      <c r="E1343" s="477"/>
      <c r="F1343" s="627" t="s">
        <v>43</v>
      </c>
      <c r="H1343" s="627" t="s">
        <v>619</v>
      </c>
      <c r="J1343" s="627"/>
      <c r="K1343" s="1062">
        <v>-18.399999999999999</v>
      </c>
      <c r="M1343" s="627">
        <v>122</v>
      </c>
      <c r="O1343" s="677" t="s">
        <v>568</v>
      </c>
      <c r="Q1343" s="678" t="s">
        <v>620</v>
      </c>
      <c r="R1343" s="510"/>
      <c r="S1343" s="510"/>
      <c r="T1343" s="627">
        <v>0</v>
      </c>
    </row>
    <row r="1344" spans="1:26" ht="16" x14ac:dyDescent="0.8">
      <c r="E1344" s="477"/>
      <c r="F1344" s="627" t="s">
        <v>99</v>
      </c>
      <c r="H1344" s="627" t="s">
        <v>598</v>
      </c>
      <c r="J1344" s="627"/>
      <c r="K1344" s="1062">
        <v>-3.4</v>
      </c>
      <c r="M1344" s="627">
        <v>82</v>
      </c>
      <c r="O1344" s="677" t="s">
        <v>568</v>
      </c>
      <c r="Q1344" s="678" t="s">
        <v>599</v>
      </c>
      <c r="R1344" s="510"/>
      <c r="S1344" s="510"/>
      <c r="T1344" s="627">
        <v>0</v>
      </c>
    </row>
    <row r="1345" spans="5:21" ht="16" x14ac:dyDescent="0.8">
      <c r="E1345" s="477"/>
      <c r="F1345" s="627" t="s">
        <v>206</v>
      </c>
      <c r="H1345" s="627" t="s">
        <v>578</v>
      </c>
      <c r="J1345" s="627"/>
      <c r="K1345" s="1062">
        <v>-1</v>
      </c>
      <c r="M1345" s="627">
        <v>71</v>
      </c>
      <c r="O1345" s="677" t="s">
        <v>568</v>
      </c>
      <c r="Q1345" s="678" t="s">
        <v>607</v>
      </c>
      <c r="R1345" s="510"/>
      <c r="S1345" s="510"/>
      <c r="T1345" s="627">
        <v>38.799999999999997</v>
      </c>
    </row>
    <row r="1346" spans="5:21" ht="16" x14ac:dyDescent="0.8">
      <c r="E1346" s="477"/>
      <c r="F1346" s="627" t="s">
        <v>635</v>
      </c>
      <c r="H1346" s="627" t="s">
        <v>598</v>
      </c>
      <c r="J1346" s="627"/>
      <c r="K1346" s="1062">
        <v>-11.8</v>
      </c>
      <c r="M1346" s="627">
        <v>108</v>
      </c>
      <c r="O1346" s="677" t="s">
        <v>568</v>
      </c>
      <c r="Q1346" s="678" t="s">
        <v>599</v>
      </c>
      <c r="R1346" s="510"/>
      <c r="S1346" s="510"/>
      <c r="T1346" s="627">
        <v>0</v>
      </c>
    </row>
    <row r="1347" spans="5:21" ht="16" x14ac:dyDescent="0.8">
      <c r="E1347" s="477"/>
      <c r="F1347" s="627" t="s">
        <v>117</v>
      </c>
      <c r="H1347" s="627" t="s">
        <v>587</v>
      </c>
      <c r="J1347" s="627"/>
      <c r="K1347" s="1062">
        <v>4.9000000000000004</v>
      </c>
      <c r="M1347" s="627">
        <v>46</v>
      </c>
      <c r="O1347" s="677" t="s">
        <v>568</v>
      </c>
      <c r="Q1347" s="678" t="s">
        <v>597</v>
      </c>
      <c r="R1347" s="510"/>
      <c r="S1347" s="510"/>
      <c r="T1347" s="627">
        <v>45.5</v>
      </c>
    </row>
    <row r="1348" spans="5:21" ht="16" x14ac:dyDescent="0.8">
      <c r="E1348" s="477"/>
      <c r="F1348" s="627" t="s">
        <v>227</v>
      </c>
      <c r="H1348" s="627" t="s">
        <v>598</v>
      </c>
      <c r="J1348" s="627"/>
      <c r="K1348" s="1062">
        <v>-11.9</v>
      </c>
      <c r="M1348" s="627">
        <v>109</v>
      </c>
      <c r="O1348" s="677" t="s">
        <v>568</v>
      </c>
      <c r="Q1348" s="678" t="s">
        <v>599</v>
      </c>
      <c r="R1348" s="510"/>
      <c r="S1348" s="510"/>
      <c r="T1348" s="627">
        <v>0</v>
      </c>
    </row>
    <row r="1349" spans="5:21" ht="16" x14ac:dyDescent="0.8">
      <c r="E1349" s="477"/>
      <c r="F1349" s="627" t="s">
        <v>135</v>
      </c>
      <c r="H1349" s="627" t="s">
        <v>592</v>
      </c>
      <c r="J1349" s="627"/>
      <c r="K1349" s="1062">
        <v>-1.4</v>
      </c>
      <c r="M1349" s="627">
        <v>73</v>
      </c>
      <c r="O1349" s="677" t="s">
        <v>568</v>
      </c>
      <c r="Q1349" s="678" t="s">
        <v>621</v>
      </c>
      <c r="R1349" s="510"/>
      <c r="S1349" s="510"/>
      <c r="T1349" s="627">
        <v>30.9</v>
      </c>
    </row>
    <row r="1350" spans="5:21" ht="16" x14ac:dyDescent="0.8">
      <c r="E1350" s="477"/>
      <c r="F1350" s="627" t="s">
        <v>55</v>
      </c>
      <c r="H1350" s="627" t="s">
        <v>623</v>
      </c>
      <c r="J1350" s="627"/>
      <c r="K1350" s="1062">
        <v>-11.5</v>
      </c>
      <c r="M1350" s="627">
        <v>107</v>
      </c>
      <c r="O1350" s="677" t="s">
        <v>568</v>
      </c>
      <c r="Q1350" s="678" t="s">
        <v>624</v>
      </c>
      <c r="R1350" s="510"/>
      <c r="S1350" s="510"/>
      <c r="T1350" s="627">
        <v>0</v>
      </c>
    </row>
    <row r="1351" spans="5:21" ht="16" x14ac:dyDescent="0.8">
      <c r="E1351" s="477"/>
      <c r="F1351" s="627" t="s">
        <v>182</v>
      </c>
      <c r="H1351" s="627" t="s">
        <v>603</v>
      </c>
      <c r="J1351" s="627"/>
      <c r="K1351" s="1062">
        <v>-16.100000000000001</v>
      </c>
      <c r="M1351" s="627">
        <v>116</v>
      </c>
      <c r="O1351" s="677" t="s">
        <v>568</v>
      </c>
      <c r="Q1351" s="678" t="s">
        <v>604</v>
      </c>
      <c r="R1351" s="510"/>
      <c r="S1351" s="510"/>
      <c r="T1351" s="627">
        <v>0</v>
      </c>
    </row>
    <row r="1352" spans="5:21" ht="16" x14ac:dyDescent="0.8">
      <c r="E1352" s="477"/>
      <c r="F1352" s="627" t="s">
        <v>41</v>
      </c>
      <c r="H1352" s="627" t="s">
        <v>603</v>
      </c>
      <c r="J1352" s="627"/>
      <c r="K1352" s="1062">
        <v>-5.4</v>
      </c>
      <c r="M1352" s="627">
        <v>88</v>
      </c>
      <c r="O1352" s="677" t="s">
        <v>568</v>
      </c>
      <c r="Q1352" s="678" t="s">
        <v>604</v>
      </c>
      <c r="R1352" s="510"/>
      <c r="S1352" s="510"/>
      <c r="T1352" s="627">
        <v>0</v>
      </c>
    </row>
    <row r="1353" spans="5:21" ht="16" x14ac:dyDescent="0.8">
      <c r="E1353" s="477"/>
      <c r="F1353" s="627" t="s">
        <v>97</v>
      </c>
      <c r="H1353" s="627" t="s">
        <v>598</v>
      </c>
      <c r="J1353" s="627"/>
      <c r="K1353" s="1062">
        <v>-1.3</v>
      </c>
      <c r="M1353" s="627">
        <v>72</v>
      </c>
      <c r="O1353" s="677" t="s">
        <v>568</v>
      </c>
      <c r="Q1353" s="678" t="s">
        <v>599</v>
      </c>
      <c r="R1353" s="510"/>
      <c r="S1353" s="510"/>
      <c r="T1353" s="627">
        <v>0</v>
      </c>
    </row>
    <row r="1354" spans="5:21" ht="16" x14ac:dyDescent="0.8">
      <c r="E1354" s="477"/>
      <c r="F1354" s="627" t="s">
        <v>166</v>
      </c>
      <c r="H1354" s="627" t="s">
        <v>598</v>
      </c>
      <c r="J1354" s="627"/>
      <c r="K1354" s="1062">
        <v>0</v>
      </c>
      <c r="M1354" s="627">
        <v>70</v>
      </c>
      <c r="O1354" s="677" t="s">
        <v>568</v>
      </c>
      <c r="Q1354" s="678" t="s">
        <v>599</v>
      </c>
      <c r="R1354" s="510"/>
      <c r="S1354" s="510"/>
      <c r="T1354" s="627">
        <v>0</v>
      </c>
    </row>
    <row r="1355" spans="5:21" ht="16" x14ac:dyDescent="0.8">
      <c r="E1355" s="477"/>
      <c r="F1355" s="627" t="s">
        <v>192</v>
      </c>
      <c r="H1355" s="627" t="s">
        <v>603</v>
      </c>
      <c r="J1355" s="627"/>
      <c r="K1355" s="1062">
        <v>-23.6</v>
      </c>
      <c r="M1355" s="627">
        <v>125</v>
      </c>
      <c r="O1355" s="677" t="s">
        <v>568</v>
      </c>
      <c r="Q1355" s="678" t="s">
        <v>604</v>
      </c>
      <c r="R1355" s="510"/>
      <c r="S1355" s="510"/>
      <c r="T1355" s="627">
        <v>0</v>
      </c>
    </row>
    <row r="1356" spans="5:21" ht="16" x14ac:dyDescent="0.8">
      <c r="F1356" s="627" t="s">
        <v>239</v>
      </c>
      <c r="H1356" s="627" t="s">
        <v>580</v>
      </c>
      <c r="K1356" s="1062">
        <v>9.6</v>
      </c>
      <c r="N1356" s="627">
        <v>22</v>
      </c>
      <c r="P1356" s="676" t="s">
        <v>568</v>
      </c>
      <c r="R1356" s="510" t="s">
        <v>581</v>
      </c>
      <c r="S1356" s="510"/>
      <c r="U1356" s="627">
        <v>51.2</v>
      </c>
    </row>
    <row r="1357" spans="5:21" ht="16" x14ac:dyDescent="0.8">
      <c r="F1357" s="627" t="s">
        <v>168</v>
      </c>
      <c r="H1357" s="627" t="s">
        <v>598</v>
      </c>
      <c r="K1357" s="1062">
        <v>9</v>
      </c>
      <c r="N1357" s="627">
        <v>27</v>
      </c>
      <c r="P1357" s="676" t="s">
        <v>568</v>
      </c>
      <c r="R1357" s="510" t="s">
        <v>599</v>
      </c>
      <c r="S1357" s="510"/>
      <c r="U1357" s="627">
        <v>0</v>
      </c>
    </row>
    <row r="1358" spans="5:21" ht="16" x14ac:dyDescent="0.8">
      <c r="F1358" s="627" t="s">
        <v>236</v>
      </c>
      <c r="H1358" s="627" t="s">
        <v>587</v>
      </c>
      <c r="K1358" s="1062">
        <v>12.6</v>
      </c>
      <c r="N1358" s="627">
        <v>15</v>
      </c>
      <c r="P1358" s="676" t="s">
        <v>568</v>
      </c>
      <c r="R1358" s="510" t="s">
        <v>588</v>
      </c>
      <c r="S1358" s="510"/>
      <c r="U1358" s="627">
        <v>57.2</v>
      </c>
    </row>
    <row r="1359" spans="5:21" ht="16" x14ac:dyDescent="0.8">
      <c r="E1359" s="477"/>
      <c r="F1359" s="627" t="s">
        <v>220</v>
      </c>
      <c r="H1359" s="627" t="s">
        <v>619</v>
      </c>
      <c r="J1359" s="627"/>
      <c r="K1359" s="1062">
        <v>-16.5</v>
      </c>
      <c r="M1359" s="627">
        <v>119</v>
      </c>
      <c r="O1359" s="677" t="s">
        <v>568</v>
      </c>
      <c r="Q1359" s="678" t="s">
        <v>620</v>
      </c>
      <c r="R1359" s="510"/>
      <c r="S1359" s="510"/>
      <c r="T1359" s="627">
        <v>0</v>
      </c>
    </row>
    <row r="1360" spans="5:21" ht="16" x14ac:dyDescent="0.8">
      <c r="E1360" s="477"/>
      <c r="F1360" s="627" t="s">
        <v>170</v>
      </c>
      <c r="H1360" s="627" t="s">
        <v>592</v>
      </c>
      <c r="J1360" s="627"/>
      <c r="K1360" s="1062">
        <v>1.7</v>
      </c>
      <c r="M1360" s="627">
        <v>60</v>
      </c>
      <c r="O1360" s="677" t="s">
        <v>568</v>
      </c>
      <c r="Q1360" s="678" t="s">
        <v>621</v>
      </c>
      <c r="R1360" s="510"/>
      <c r="S1360" s="510"/>
      <c r="T1360" s="627">
        <v>30.5</v>
      </c>
    </row>
    <row r="1361" spans="5:21" ht="16" x14ac:dyDescent="0.8">
      <c r="E1361" s="477"/>
      <c r="F1361" s="627" t="s">
        <v>84</v>
      </c>
      <c r="H1361" s="627" t="s">
        <v>580</v>
      </c>
      <c r="J1361" s="627"/>
      <c r="K1361" s="1062">
        <v>2</v>
      </c>
      <c r="M1361" s="627">
        <v>58</v>
      </c>
      <c r="O1361" s="677" t="s">
        <v>568</v>
      </c>
      <c r="Q1361" s="678" t="s">
        <v>595</v>
      </c>
      <c r="R1361" s="510"/>
      <c r="S1361" s="510"/>
      <c r="T1361" s="627">
        <v>65.900000000000006</v>
      </c>
    </row>
    <row r="1362" spans="5:21" ht="16" x14ac:dyDescent="0.8">
      <c r="E1362" s="477"/>
      <c r="F1362" s="627" t="s">
        <v>198</v>
      </c>
      <c r="H1362" s="627" t="s">
        <v>598</v>
      </c>
      <c r="J1362" s="627"/>
      <c r="K1362" s="1062">
        <v>-9.1</v>
      </c>
      <c r="M1362" s="627">
        <v>101</v>
      </c>
      <c r="O1362" s="677" t="s">
        <v>568</v>
      </c>
      <c r="Q1362" s="678" t="s">
        <v>599</v>
      </c>
      <c r="R1362" s="510"/>
      <c r="S1362" s="510"/>
      <c r="T1362" s="627">
        <v>0</v>
      </c>
    </row>
    <row r="1363" spans="5:21" ht="16" x14ac:dyDescent="0.8">
      <c r="E1363" s="477"/>
      <c r="F1363" s="627" t="s">
        <v>120</v>
      </c>
      <c r="H1363" s="627" t="s">
        <v>623</v>
      </c>
      <c r="J1363" s="627"/>
      <c r="K1363" s="1062">
        <v>-5.7</v>
      </c>
      <c r="M1363" s="627">
        <v>90</v>
      </c>
      <c r="O1363" s="677" t="s">
        <v>568</v>
      </c>
      <c r="Q1363" s="678" t="s">
        <v>624</v>
      </c>
      <c r="R1363" s="510"/>
      <c r="S1363" s="510"/>
      <c r="T1363" s="627">
        <v>0</v>
      </c>
    </row>
    <row r="1364" spans="5:21" ht="16" x14ac:dyDescent="0.8">
      <c r="E1364" s="477"/>
      <c r="F1364" s="627" t="s">
        <v>78</v>
      </c>
      <c r="H1364" s="627" t="s">
        <v>592</v>
      </c>
      <c r="J1364" s="627"/>
      <c r="K1364" s="1062">
        <v>-1.7</v>
      </c>
      <c r="M1364" s="627">
        <v>74</v>
      </c>
      <c r="O1364" s="677" t="s">
        <v>568</v>
      </c>
      <c r="Q1364" s="678" t="s">
        <v>602</v>
      </c>
      <c r="R1364" s="510"/>
      <c r="S1364" s="510"/>
      <c r="T1364" s="627">
        <v>67.3</v>
      </c>
    </row>
    <row r="1365" spans="5:21" ht="16" x14ac:dyDescent="0.8">
      <c r="E1365" s="477"/>
      <c r="F1365" s="627" t="s">
        <v>185</v>
      </c>
      <c r="H1365" s="627" t="s">
        <v>587</v>
      </c>
      <c r="J1365" s="627"/>
      <c r="K1365" s="1062">
        <v>0.5</v>
      </c>
      <c r="M1365" s="627">
        <v>63</v>
      </c>
      <c r="O1365" s="677" t="s">
        <v>568</v>
      </c>
      <c r="Q1365" s="678" t="s">
        <v>601</v>
      </c>
      <c r="R1365" s="510"/>
      <c r="S1365" s="510"/>
      <c r="T1365" s="627">
        <v>38.799999999999997</v>
      </c>
    </row>
    <row r="1366" spans="5:21" ht="16" x14ac:dyDescent="0.8">
      <c r="E1366" s="477"/>
      <c r="F1366" s="627" t="s">
        <v>113</v>
      </c>
      <c r="H1366" s="627" t="s">
        <v>587</v>
      </c>
      <c r="J1366" s="627"/>
      <c r="K1366" s="1062">
        <v>0.9</v>
      </c>
      <c r="M1366" s="627">
        <v>62</v>
      </c>
      <c r="O1366" s="677" t="s">
        <v>568</v>
      </c>
      <c r="Q1366" s="678" t="s">
        <v>622</v>
      </c>
      <c r="R1366" s="510"/>
      <c r="S1366" s="510"/>
      <c r="T1366" s="627">
        <v>32.799999999999997</v>
      </c>
    </row>
    <row r="1367" spans="5:21" ht="16" x14ac:dyDescent="0.8">
      <c r="F1367" s="627" t="s">
        <v>237</v>
      </c>
      <c r="H1367" s="627" t="s">
        <v>587</v>
      </c>
      <c r="K1367" s="1062">
        <v>8.6999999999999993</v>
      </c>
      <c r="N1367" s="627">
        <v>31</v>
      </c>
      <c r="P1367" s="676" t="s">
        <v>568</v>
      </c>
      <c r="R1367" s="510" t="s">
        <v>601</v>
      </c>
      <c r="S1367" s="510"/>
      <c r="U1367" s="627">
        <v>41.5</v>
      </c>
    </row>
    <row r="1368" spans="5:21" ht="16" x14ac:dyDescent="0.8">
      <c r="E1368" s="477"/>
      <c r="F1368" s="627" t="s">
        <v>638</v>
      </c>
      <c r="H1368" s="627" t="s">
        <v>633</v>
      </c>
      <c r="J1368" s="627"/>
      <c r="K1368" s="1062">
        <v>-26.2</v>
      </c>
      <c r="M1368" s="627">
        <v>129</v>
      </c>
      <c r="O1368" s="677" t="s">
        <v>568</v>
      </c>
      <c r="Q1368" s="678" t="s">
        <v>634</v>
      </c>
      <c r="R1368" s="510"/>
      <c r="S1368" s="510"/>
      <c r="T1368" s="627">
        <v>0</v>
      </c>
    </row>
    <row r="1369" spans="5:21" ht="16" x14ac:dyDescent="0.8">
      <c r="E1369" s="477"/>
      <c r="F1369" s="627" t="s">
        <v>64</v>
      </c>
      <c r="H1369" s="627" t="s">
        <v>619</v>
      </c>
      <c r="J1369" s="627"/>
      <c r="K1369" s="1062">
        <v>-16.600000000000001</v>
      </c>
      <c r="M1369" s="627">
        <v>120</v>
      </c>
      <c r="O1369" s="677" t="s">
        <v>568</v>
      </c>
      <c r="Q1369" s="678" t="s">
        <v>620</v>
      </c>
      <c r="R1369" s="510"/>
      <c r="S1369" s="510"/>
      <c r="T1369" s="627">
        <v>0</v>
      </c>
    </row>
    <row r="1370" spans="5:21" ht="16" x14ac:dyDescent="0.8">
      <c r="E1370" s="477"/>
      <c r="F1370" s="627" t="s">
        <v>639</v>
      </c>
      <c r="H1370" s="627" t="s">
        <v>633</v>
      </c>
      <c r="J1370" s="627"/>
      <c r="K1370" s="1062">
        <v>-29.9</v>
      </c>
      <c r="M1370" s="627">
        <v>130</v>
      </c>
      <c r="O1370" s="677" t="s">
        <v>568</v>
      </c>
      <c r="Q1370" s="678" t="s">
        <v>634</v>
      </c>
      <c r="R1370" s="510"/>
      <c r="S1370" s="510"/>
      <c r="T1370" s="627">
        <v>0</v>
      </c>
    </row>
    <row r="1371" spans="5:21" ht="16" x14ac:dyDescent="0.8">
      <c r="E1371" s="477"/>
      <c r="F1371" s="627" t="s">
        <v>209</v>
      </c>
      <c r="H1371" s="627" t="s">
        <v>623</v>
      </c>
      <c r="J1371" s="627"/>
      <c r="K1371" s="1062">
        <v>-14.4</v>
      </c>
      <c r="M1371" s="627">
        <v>112</v>
      </c>
      <c r="O1371" s="677" t="s">
        <v>568</v>
      </c>
      <c r="Q1371" s="678" t="s">
        <v>624</v>
      </c>
      <c r="R1371" s="510"/>
      <c r="S1371" s="510"/>
      <c r="T1371" s="627">
        <v>0</v>
      </c>
    </row>
    <row r="1372" spans="5:21" ht="16" x14ac:dyDescent="0.8">
      <c r="E1372" s="477"/>
      <c r="F1372" s="627" t="s">
        <v>618</v>
      </c>
      <c r="H1372" s="627" t="s">
        <v>619</v>
      </c>
      <c r="J1372" s="627"/>
      <c r="K1372" s="1062">
        <v>2</v>
      </c>
      <c r="M1372" s="627">
        <v>59</v>
      </c>
      <c r="O1372" s="677" t="s">
        <v>568</v>
      </c>
      <c r="Q1372" s="678" t="s">
        <v>620</v>
      </c>
      <c r="R1372" s="510"/>
      <c r="S1372" s="510"/>
      <c r="T1372" s="627">
        <v>0</v>
      </c>
    </row>
    <row r="1373" spans="5:21" ht="16" x14ac:dyDescent="0.8">
      <c r="F1373" s="627" t="s">
        <v>88</v>
      </c>
      <c r="H1373" s="627" t="s">
        <v>585</v>
      </c>
      <c r="K1373" s="1062">
        <v>14.7</v>
      </c>
      <c r="N1373" s="627">
        <v>12</v>
      </c>
      <c r="P1373" s="676" t="s">
        <v>568</v>
      </c>
      <c r="R1373" s="510" t="s">
        <v>586</v>
      </c>
      <c r="S1373" s="510"/>
      <c r="U1373" s="627">
        <v>32.799999999999997</v>
      </c>
    </row>
    <row r="1374" spans="5:21" ht="16" x14ac:dyDescent="0.8">
      <c r="E1374" s="477"/>
      <c r="F1374" s="627" t="s">
        <v>100</v>
      </c>
      <c r="H1374" s="627" t="s">
        <v>585</v>
      </c>
      <c r="J1374" s="627"/>
      <c r="K1374" s="1062">
        <v>-2</v>
      </c>
      <c r="M1374" s="627">
        <v>77</v>
      </c>
      <c r="O1374" s="677" t="s">
        <v>568</v>
      </c>
      <c r="Q1374" s="678" t="s">
        <v>586</v>
      </c>
      <c r="R1374" s="510"/>
      <c r="S1374" s="510"/>
      <c r="T1374" s="627">
        <v>33.700000000000003</v>
      </c>
    </row>
    <row r="1375" spans="5:21" ht="16" x14ac:dyDescent="0.8">
      <c r="E1375" s="477"/>
      <c r="F1375" s="627" t="s">
        <v>163</v>
      </c>
      <c r="H1375" s="627" t="s">
        <v>580</v>
      </c>
      <c r="J1375" s="627"/>
      <c r="K1375" s="1062">
        <v>-12.6</v>
      </c>
      <c r="M1375" s="627">
        <v>110</v>
      </c>
      <c r="O1375" s="677" t="s">
        <v>568</v>
      </c>
      <c r="Q1375" s="678" t="s">
        <v>636</v>
      </c>
      <c r="R1375" s="510"/>
      <c r="S1375" s="510"/>
      <c r="T1375" s="627">
        <v>19.8</v>
      </c>
    </row>
    <row r="1376" spans="5:21" ht="16" x14ac:dyDescent="0.8">
      <c r="E1376" s="477"/>
      <c r="F1376" s="627" t="s">
        <v>187</v>
      </c>
      <c r="H1376" s="627" t="s">
        <v>567</v>
      </c>
      <c r="J1376" s="627"/>
      <c r="K1376" s="1062">
        <v>2.5</v>
      </c>
      <c r="M1376" s="627">
        <v>56</v>
      </c>
      <c r="O1376" s="677" t="s">
        <v>568</v>
      </c>
      <c r="Q1376" s="678" t="s">
        <v>614</v>
      </c>
      <c r="R1376" s="510"/>
      <c r="S1376" s="510"/>
      <c r="T1376" s="627">
        <v>61.2</v>
      </c>
    </row>
    <row r="1377" spans="5:21" ht="16" x14ac:dyDescent="0.8">
      <c r="E1377" s="477"/>
      <c r="F1377" s="627" t="s">
        <v>175</v>
      </c>
      <c r="H1377" s="627" t="s">
        <v>623</v>
      </c>
      <c r="J1377" s="627"/>
      <c r="K1377" s="1062">
        <v>-16.899999999999999</v>
      </c>
      <c r="M1377" s="627">
        <v>121</v>
      </c>
      <c r="O1377" s="677" t="s">
        <v>568</v>
      </c>
      <c r="Q1377" s="678" t="s">
        <v>624</v>
      </c>
      <c r="R1377" s="510"/>
      <c r="S1377" s="510"/>
      <c r="T1377" s="627">
        <v>0</v>
      </c>
    </row>
    <row r="1378" spans="5:21" ht="16" x14ac:dyDescent="0.8">
      <c r="E1378" s="477"/>
      <c r="F1378" s="627" t="s">
        <v>140</v>
      </c>
      <c r="H1378" s="627" t="s">
        <v>592</v>
      </c>
      <c r="J1378" s="627"/>
      <c r="K1378" s="1062">
        <v>5.3</v>
      </c>
      <c r="M1378" s="627">
        <v>44</v>
      </c>
      <c r="O1378" s="677" t="s">
        <v>568</v>
      </c>
      <c r="Q1378" s="678" t="s">
        <v>610</v>
      </c>
      <c r="R1378" s="510"/>
      <c r="S1378" s="510"/>
      <c r="T1378" s="627">
        <v>54.5</v>
      </c>
    </row>
    <row r="1379" spans="5:21" ht="16" x14ac:dyDescent="0.8">
      <c r="E1379" s="477"/>
      <c r="F1379" s="627" t="s">
        <v>234</v>
      </c>
      <c r="H1379" s="627" t="s">
        <v>592</v>
      </c>
      <c r="J1379" s="627"/>
      <c r="K1379" s="1062">
        <v>4.2</v>
      </c>
      <c r="M1379" s="627">
        <v>49</v>
      </c>
      <c r="O1379" s="677" t="s">
        <v>568</v>
      </c>
      <c r="Q1379" s="678" t="s">
        <v>593</v>
      </c>
      <c r="R1379" s="510"/>
      <c r="S1379" s="510"/>
      <c r="T1379" s="627">
        <v>62.7</v>
      </c>
    </row>
    <row r="1380" spans="5:21" ht="16" x14ac:dyDescent="0.8">
      <c r="F1380" s="627" t="s">
        <v>69</v>
      </c>
      <c r="H1380" s="627" t="s">
        <v>585</v>
      </c>
      <c r="K1380" s="1062">
        <v>9</v>
      </c>
      <c r="N1380" s="627">
        <v>28</v>
      </c>
      <c r="P1380" s="676" t="s">
        <v>568</v>
      </c>
      <c r="R1380" s="510" t="s">
        <v>600</v>
      </c>
      <c r="S1380" s="510"/>
      <c r="U1380" s="627">
        <v>42.8</v>
      </c>
    </row>
    <row r="1381" spans="5:21" ht="16" x14ac:dyDescent="0.8">
      <c r="E1381" s="477"/>
      <c r="F1381" s="627" t="s">
        <v>98</v>
      </c>
      <c r="H1381" s="627" t="s">
        <v>619</v>
      </c>
      <c r="J1381" s="627"/>
      <c r="K1381" s="1062">
        <v>1.4</v>
      </c>
      <c r="M1381" s="627">
        <v>61</v>
      </c>
      <c r="O1381" s="677" t="s">
        <v>568</v>
      </c>
      <c r="Q1381" s="678" t="s">
        <v>620</v>
      </c>
      <c r="R1381" s="510"/>
      <c r="S1381" s="510"/>
      <c r="T1381" s="627">
        <v>0</v>
      </c>
    </row>
    <row r="1382" spans="5:21" ht="16" x14ac:dyDescent="0.8">
      <c r="E1382" s="477"/>
      <c r="F1382" s="627" t="s">
        <v>217</v>
      </c>
      <c r="H1382" s="627" t="s">
        <v>580</v>
      </c>
      <c r="J1382" s="627"/>
      <c r="K1382" s="1062">
        <v>3.5</v>
      </c>
      <c r="M1382" s="627">
        <v>53</v>
      </c>
      <c r="O1382" s="677" t="s">
        <v>568</v>
      </c>
      <c r="Q1382" s="678" t="s">
        <v>608</v>
      </c>
      <c r="R1382" s="510"/>
      <c r="S1382" s="510"/>
      <c r="T1382" s="627">
        <v>37</v>
      </c>
    </row>
    <row r="1383" spans="5:21" ht="16" x14ac:dyDescent="0.8">
      <c r="E1383" s="477"/>
      <c r="F1383" s="627" t="s">
        <v>235</v>
      </c>
      <c r="H1383" s="627" t="s">
        <v>592</v>
      </c>
      <c r="J1383" s="627"/>
      <c r="K1383" s="1062">
        <v>4.2</v>
      </c>
      <c r="M1383" s="627">
        <v>50</v>
      </c>
      <c r="O1383" s="677" t="s">
        <v>568</v>
      </c>
      <c r="Q1383" s="678" t="s">
        <v>613</v>
      </c>
      <c r="R1383" s="510"/>
      <c r="S1383" s="510"/>
      <c r="T1383" s="627">
        <v>38.799999999999997</v>
      </c>
    </row>
    <row r="1384" spans="5:21" ht="16" x14ac:dyDescent="0.8">
      <c r="E1384" s="477"/>
      <c r="F1384" s="627" t="s">
        <v>189</v>
      </c>
      <c r="H1384" s="627" t="s">
        <v>611</v>
      </c>
      <c r="J1384" s="627"/>
      <c r="K1384" s="1062">
        <v>4.8</v>
      </c>
      <c r="M1384" s="627">
        <v>47</v>
      </c>
      <c r="O1384" s="677" t="s">
        <v>568</v>
      </c>
      <c r="Q1384" s="678" t="s">
        <v>612</v>
      </c>
      <c r="R1384" s="510"/>
      <c r="S1384" s="510"/>
      <c r="T1384" s="627">
        <v>40</v>
      </c>
    </row>
    <row r="1385" spans="5:21" ht="16" x14ac:dyDescent="0.8">
      <c r="E1385" s="477"/>
      <c r="F1385" s="627" t="s">
        <v>214</v>
      </c>
      <c r="H1385" s="627" t="s">
        <v>580</v>
      </c>
      <c r="J1385" s="627"/>
      <c r="K1385" s="1062">
        <v>-2.8</v>
      </c>
      <c r="M1385" s="627">
        <v>79</v>
      </c>
      <c r="O1385" s="677" t="s">
        <v>568</v>
      </c>
      <c r="Q1385" s="678" t="s">
        <v>608</v>
      </c>
      <c r="R1385" s="510"/>
      <c r="S1385" s="510"/>
      <c r="T1385" s="627">
        <v>41.6</v>
      </c>
    </row>
    <row r="1386" spans="5:21" ht="16" x14ac:dyDescent="0.8">
      <c r="F1386" s="627" t="s">
        <v>101</v>
      </c>
      <c r="H1386" s="627" t="s">
        <v>587</v>
      </c>
      <c r="K1386" s="1062">
        <v>13.5</v>
      </c>
      <c r="N1386" s="627">
        <v>13</v>
      </c>
      <c r="P1386" s="676" t="s">
        <v>568</v>
      </c>
      <c r="R1386" s="510" t="s">
        <v>588</v>
      </c>
      <c r="S1386" s="510"/>
      <c r="U1386" s="627">
        <v>61.2</v>
      </c>
    </row>
    <row r="1387" spans="5:21" ht="16" x14ac:dyDescent="0.8">
      <c r="E1387" s="477"/>
      <c r="F1387" s="627" t="s">
        <v>143</v>
      </c>
      <c r="H1387" s="627" t="s">
        <v>592</v>
      </c>
      <c r="J1387" s="627"/>
      <c r="K1387" s="1062">
        <v>-6.3</v>
      </c>
      <c r="M1387" s="627">
        <v>92</v>
      </c>
      <c r="O1387" s="677" t="s">
        <v>568</v>
      </c>
      <c r="Q1387" s="678" t="s">
        <v>593</v>
      </c>
      <c r="R1387" s="510"/>
      <c r="S1387" s="510"/>
      <c r="T1387" s="627">
        <v>59.8</v>
      </c>
    </row>
    <row r="1388" spans="5:21" ht="16" x14ac:dyDescent="0.8">
      <c r="E1388" s="477"/>
      <c r="J1388" s="627"/>
      <c r="R1388" s="510"/>
      <c r="S1388" s="510"/>
    </row>
    <row r="1389" spans="5:21" ht="16" x14ac:dyDescent="0.8">
      <c r="E1389" s="477"/>
      <c r="J1389" s="627"/>
      <c r="R1389" s="510"/>
      <c r="S1389" s="510"/>
    </row>
    <row r="1390" spans="5:21" ht="16" x14ac:dyDescent="0.8">
      <c r="E1390" s="477"/>
      <c r="J1390" s="627"/>
      <c r="R1390" s="510"/>
      <c r="S1390" s="510"/>
    </row>
    <row r="1391" spans="5:21" ht="16" x14ac:dyDescent="0.8">
      <c r="E1391" s="477"/>
      <c r="J1391" s="627"/>
      <c r="R1391" s="510"/>
      <c r="S1391" s="510"/>
    </row>
    <row r="1392" spans="5:21" ht="16" x14ac:dyDescent="0.8">
      <c r="E1392" s="477"/>
      <c r="J1392" s="627"/>
      <c r="R1392" s="510"/>
      <c r="S1392" s="510"/>
    </row>
    <row r="1393" spans="5:19" ht="16" x14ac:dyDescent="0.8">
      <c r="E1393" s="477"/>
      <c r="J1393" s="627"/>
      <c r="R1393" s="510"/>
      <c r="S1393" s="510"/>
    </row>
    <row r="1394" spans="5:19" ht="16" x14ac:dyDescent="0.8">
      <c r="E1394" s="477"/>
      <c r="J1394" s="627"/>
      <c r="R1394" s="510"/>
      <c r="S1394" s="510"/>
    </row>
    <row r="1395" spans="5:19" ht="16" x14ac:dyDescent="0.8">
      <c r="E1395" s="477"/>
      <c r="J1395" s="627"/>
      <c r="R1395" s="510"/>
      <c r="S1395" s="510"/>
    </row>
    <row r="1396" spans="5:19" ht="16" x14ac:dyDescent="0.8">
      <c r="E1396" s="477"/>
      <c r="J1396" s="627"/>
      <c r="R1396" s="510"/>
      <c r="S1396" s="510"/>
    </row>
    <row r="1397" spans="5:19" ht="16" x14ac:dyDescent="0.8">
      <c r="E1397" s="477"/>
      <c r="J1397" s="627"/>
      <c r="R1397" s="510"/>
      <c r="S1397" s="510"/>
    </row>
    <row r="1398" spans="5:19" ht="16" x14ac:dyDescent="0.8">
      <c r="E1398" s="477"/>
      <c r="J1398" s="627"/>
      <c r="R1398" s="510"/>
      <c r="S1398" s="510"/>
    </row>
    <row r="1399" spans="5:19" ht="16" x14ac:dyDescent="0.8">
      <c r="E1399" s="477"/>
      <c r="J1399" s="627"/>
      <c r="R1399" s="510"/>
      <c r="S1399" s="510"/>
    </row>
    <row r="1400" spans="5:19" ht="16" x14ac:dyDescent="0.8">
      <c r="E1400" s="477"/>
      <c r="J1400" s="627"/>
      <c r="R1400" s="510"/>
      <c r="S1400" s="510"/>
    </row>
    <row r="1401" spans="5:19" ht="16" x14ac:dyDescent="0.8">
      <c r="E1401" s="477"/>
      <c r="J1401" s="627"/>
      <c r="R1401" s="510"/>
      <c r="S1401" s="510"/>
    </row>
    <row r="1402" spans="5:19" ht="16" x14ac:dyDescent="0.8">
      <c r="E1402" s="477"/>
      <c r="J1402" s="627"/>
      <c r="R1402" s="510"/>
      <c r="S1402" s="510"/>
    </row>
    <row r="1403" spans="5:19" ht="16" x14ac:dyDescent="0.8">
      <c r="E1403" s="477"/>
      <c r="J1403" s="627"/>
      <c r="R1403" s="510"/>
      <c r="S1403" s="510"/>
    </row>
    <row r="1404" spans="5:19" ht="16" x14ac:dyDescent="0.8">
      <c r="E1404" s="477"/>
      <c r="J1404" s="627"/>
      <c r="R1404" s="510"/>
      <c r="S1404" s="510"/>
    </row>
    <row r="1405" spans="5:19" ht="16" x14ac:dyDescent="0.8">
      <c r="E1405" s="477"/>
      <c r="J1405" s="627"/>
      <c r="R1405" s="510"/>
      <c r="S1405" s="510"/>
    </row>
    <row r="1406" spans="5:19" ht="16" x14ac:dyDescent="0.8">
      <c r="E1406" s="477"/>
      <c r="J1406" s="627"/>
      <c r="R1406" s="510"/>
      <c r="S1406" s="510"/>
    </row>
    <row r="1407" spans="5:19" ht="16" x14ac:dyDescent="0.8">
      <c r="E1407" s="477"/>
      <c r="J1407" s="627"/>
      <c r="R1407" s="510"/>
      <c r="S1407" s="510"/>
    </row>
    <row r="1408" spans="5:19" ht="16" x14ac:dyDescent="0.8">
      <c r="E1408" s="477"/>
      <c r="J1408" s="627"/>
      <c r="R1408" s="510"/>
      <c r="S1408" s="510"/>
    </row>
    <row r="1409" spans="5:19" ht="16" x14ac:dyDescent="0.8">
      <c r="E1409" s="477"/>
      <c r="J1409" s="627"/>
      <c r="R1409" s="510"/>
      <c r="S1409" s="510"/>
    </row>
    <row r="1410" spans="5:19" ht="16" x14ac:dyDescent="0.8">
      <c r="E1410" s="477"/>
      <c r="J1410" s="627"/>
      <c r="R1410" s="510"/>
      <c r="S1410" s="510"/>
    </row>
    <row r="1411" spans="5:19" ht="16" x14ac:dyDescent="0.8">
      <c r="E1411" s="477"/>
      <c r="J1411" s="627"/>
      <c r="R1411" s="510"/>
      <c r="S1411" s="510"/>
    </row>
    <row r="1412" spans="5:19" ht="16" x14ac:dyDescent="0.8">
      <c r="E1412" s="477"/>
      <c r="J1412" s="627"/>
      <c r="R1412" s="510"/>
      <c r="S1412" s="510"/>
    </row>
    <row r="1413" spans="5:19" ht="16" x14ac:dyDescent="0.8">
      <c r="E1413" s="477"/>
      <c r="J1413" s="627"/>
      <c r="R1413" s="510"/>
      <c r="S1413" s="510"/>
    </row>
    <row r="1414" spans="5:19" ht="16" x14ac:dyDescent="0.8">
      <c r="E1414" s="477"/>
      <c r="J1414" s="627"/>
      <c r="R1414" s="510"/>
      <c r="S1414" s="510"/>
    </row>
    <row r="1415" spans="5:19" ht="16" x14ac:dyDescent="0.8">
      <c r="E1415" s="477"/>
      <c r="J1415" s="627"/>
      <c r="R1415" s="510"/>
      <c r="S1415" s="510"/>
    </row>
    <row r="1416" spans="5:19" ht="16" x14ac:dyDescent="0.8">
      <c r="E1416" s="477"/>
      <c r="J1416" s="627"/>
      <c r="R1416" s="510"/>
      <c r="S1416" s="510"/>
    </row>
    <row r="1417" spans="5:19" ht="16" x14ac:dyDescent="0.8">
      <c r="E1417" s="477"/>
      <c r="J1417" s="627"/>
      <c r="R1417" s="510"/>
      <c r="S1417" s="510"/>
    </row>
    <row r="1418" spans="5:19" ht="16" x14ac:dyDescent="0.8">
      <c r="E1418" s="477"/>
      <c r="J1418" s="627"/>
      <c r="R1418" s="510"/>
      <c r="S1418" s="510"/>
    </row>
    <row r="1419" spans="5:19" ht="16" x14ac:dyDescent="0.8">
      <c r="E1419" s="477"/>
      <c r="J1419" s="627"/>
      <c r="R1419" s="510"/>
      <c r="S1419" s="510"/>
    </row>
    <row r="1420" spans="5:19" ht="16" x14ac:dyDescent="0.8">
      <c r="E1420" s="477"/>
      <c r="J1420" s="627"/>
      <c r="R1420" s="510"/>
      <c r="S1420" s="510"/>
    </row>
    <row r="1421" spans="5:19" ht="16" x14ac:dyDescent="0.8">
      <c r="E1421" s="477"/>
      <c r="J1421" s="627"/>
      <c r="R1421" s="510"/>
      <c r="S1421" s="510"/>
    </row>
    <row r="1422" spans="5:19" ht="16" x14ac:dyDescent="0.8">
      <c r="E1422" s="477"/>
      <c r="J1422" s="627"/>
      <c r="R1422" s="510"/>
      <c r="S1422" s="510"/>
    </row>
    <row r="1423" spans="5:19" ht="16" x14ac:dyDescent="0.8">
      <c r="E1423" s="477"/>
      <c r="J1423" s="627"/>
      <c r="R1423" s="510"/>
      <c r="S1423" s="510"/>
    </row>
    <row r="1424" spans="5:19" ht="16" x14ac:dyDescent="0.8">
      <c r="E1424" s="477"/>
      <c r="J1424" s="627"/>
      <c r="R1424" s="510"/>
      <c r="S1424" s="510"/>
    </row>
    <row r="1425" spans="5:19" ht="16" x14ac:dyDescent="0.8">
      <c r="E1425" s="477"/>
      <c r="J1425" s="627"/>
      <c r="R1425" s="510"/>
      <c r="S1425" s="510"/>
    </row>
    <row r="1426" spans="5:19" ht="16" x14ac:dyDescent="0.8">
      <c r="E1426" s="477"/>
      <c r="J1426" s="627"/>
      <c r="R1426" s="510"/>
      <c r="S1426" s="510"/>
    </row>
    <row r="1427" spans="5:19" ht="16" x14ac:dyDescent="0.8">
      <c r="E1427" s="477"/>
      <c r="J1427" s="627"/>
      <c r="R1427" s="510"/>
      <c r="S1427" s="510"/>
    </row>
    <row r="1428" spans="5:19" ht="16" x14ac:dyDescent="0.8">
      <c r="E1428" s="477"/>
      <c r="J1428" s="627"/>
      <c r="R1428" s="510"/>
      <c r="S1428" s="510"/>
    </row>
    <row r="1429" spans="5:19" ht="16" x14ac:dyDescent="0.8">
      <c r="E1429" s="477"/>
      <c r="J1429" s="627"/>
      <c r="R1429" s="510"/>
      <c r="S1429" s="510"/>
    </row>
    <row r="1430" spans="5:19" ht="16" x14ac:dyDescent="0.8">
      <c r="E1430" s="477"/>
      <c r="J1430" s="627"/>
      <c r="R1430" s="510"/>
      <c r="S1430" s="510"/>
    </row>
    <row r="1431" spans="5:19" ht="16" x14ac:dyDescent="0.8">
      <c r="E1431" s="477"/>
      <c r="J1431" s="627"/>
      <c r="R1431" s="510"/>
      <c r="S1431" s="510"/>
    </row>
    <row r="1432" spans="5:19" ht="16" x14ac:dyDescent="0.8">
      <c r="E1432" s="477"/>
      <c r="J1432" s="627"/>
      <c r="R1432" s="510"/>
      <c r="S1432" s="510"/>
    </row>
    <row r="1433" spans="5:19" ht="16" x14ac:dyDescent="0.8">
      <c r="E1433" s="477"/>
      <c r="J1433" s="627"/>
      <c r="R1433" s="510"/>
      <c r="S1433" s="510"/>
    </row>
    <row r="1434" spans="5:19" ht="16" x14ac:dyDescent="0.8">
      <c r="E1434" s="477"/>
      <c r="J1434" s="627"/>
      <c r="R1434" s="510"/>
      <c r="S1434" s="510"/>
    </row>
    <row r="1435" spans="5:19" ht="16" x14ac:dyDescent="0.8">
      <c r="E1435" s="477"/>
      <c r="J1435" s="627"/>
      <c r="R1435" s="510"/>
      <c r="S1435" s="510"/>
    </row>
    <row r="1436" spans="5:19" ht="16" x14ac:dyDescent="0.8">
      <c r="E1436" s="477"/>
      <c r="J1436" s="627"/>
      <c r="R1436" s="510"/>
      <c r="S1436" s="510"/>
    </row>
    <row r="1437" spans="5:19" ht="16" x14ac:dyDescent="0.8">
      <c r="E1437" s="477"/>
      <c r="J1437" s="627"/>
      <c r="R1437" s="510"/>
      <c r="S1437" s="510"/>
    </row>
    <row r="1438" spans="5:19" ht="16" x14ac:dyDescent="0.8">
      <c r="E1438" s="477"/>
      <c r="J1438" s="627"/>
      <c r="R1438" s="510"/>
      <c r="S1438" s="510"/>
    </row>
    <row r="1439" spans="5:19" ht="16" x14ac:dyDescent="0.8">
      <c r="E1439" s="477"/>
      <c r="J1439" s="627"/>
      <c r="R1439" s="510"/>
      <c r="S1439" s="510"/>
    </row>
    <row r="1440" spans="5:19" ht="16" x14ac:dyDescent="0.8">
      <c r="E1440" s="477"/>
      <c r="J1440" s="627"/>
      <c r="R1440" s="510"/>
      <c r="S1440" s="510"/>
    </row>
    <row r="1441" spans="5:19" ht="16" x14ac:dyDescent="0.8">
      <c r="E1441" s="477"/>
      <c r="J1441" s="627"/>
      <c r="R1441" s="510"/>
      <c r="S1441" s="510"/>
    </row>
    <row r="1442" spans="5:19" ht="16" x14ac:dyDescent="0.8">
      <c r="E1442" s="477"/>
      <c r="J1442" s="627"/>
      <c r="R1442" s="510"/>
      <c r="S1442" s="510"/>
    </row>
    <row r="1443" spans="5:19" ht="16" x14ac:dyDescent="0.8">
      <c r="E1443" s="477"/>
      <c r="J1443" s="627"/>
      <c r="R1443" s="510"/>
      <c r="S1443" s="510"/>
    </row>
    <row r="1444" spans="5:19" ht="16" x14ac:dyDescent="0.8">
      <c r="E1444" s="477"/>
      <c r="J1444" s="627"/>
      <c r="R1444" s="510"/>
      <c r="S1444" s="510"/>
    </row>
    <row r="1445" spans="5:19" ht="16" x14ac:dyDescent="0.8">
      <c r="E1445" s="477"/>
      <c r="J1445" s="627"/>
      <c r="R1445" s="510"/>
      <c r="S1445" s="510"/>
    </row>
    <row r="1446" spans="5:19" ht="16" x14ac:dyDescent="0.8">
      <c r="E1446" s="477"/>
      <c r="J1446" s="627"/>
      <c r="R1446" s="510"/>
      <c r="S1446" s="510"/>
    </row>
    <row r="1447" spans="5:19" ht="16" x14ac:dyDescent="0.8">
      <c r="E1447" s="477"/>
      <c r="J1447" s="627"/>
      <c r="R1447" s="510"/>
      <c r="S1447" s="510"/>
    </row>
    <row r="1448" spans="5:19" ht="16" x14ac:dyDescent="0.8">
      <c r="E1448" s="477"/>
      <c r="J1448" s="627"/>
      <c r="R1448" s="510"/>
      <c r="S1448" s="510"/>
    </row>
    <row r="1449" spans="5:19" ht="16" x14ac:dyDescent="0.8">
      <c r="E1449" s="477"/>
      <c r="J1449" s="627"/>
      <c r="R1449" s="510"/>
      <c r="S1449" s="510"/>
    </row>
    <row r="1450" spans="5:19" ht="16" x14ac:dyDescent="0.8">
      <c r="E1450" s="477"/>
      <c r="J1450" s="627"/>
      <c r="R1450" s="510"/>
      <c r="S1450" s="510"/>
    </row>
    <row r="1451" spans="5:19" ht="16" x14ac:dyDescent="0.8">
      <c r="E1451" s="477"/>
      <c r="J1451" s="627"/>
      <c r="R1451" s="510"/>
      <c r="S1451" s="510"/>
    </row>
    <row r="1452" spans="5:19" ht="16" x14ac:dyDescent="0.8">
      <c r="E1452" s="477"/>
      <c r="J1452" s="627"/>
      <c r="R1452" s="510"/>
      <c r="S1452" s="510"/>
    </row>
    <row r="1453" spans="5:19" ht="16" x14ac:dyDescent="0.8">
      <c r="E1453" s="477"/>
      <c r="J1453" s="627"/>
      <c r="R1453" s="510"/>
      <c r="S1453" s="510"/>
    </row>
    <row r="1454" spans="5:19" ht="16" x14ac:dyDescent="0.8">
      <c r="E1454" s="477"/>
      <c r="J1454" s="627"/>
      <c r="R1454" s="510"/>
      <c r="S1454" s="510"/>
    </row>
    <row r="1455" spans="5:19" ht="16" x14ac:dyDescent="0.8">
      <c r="E1455" s="477"/>
      <c r="J1455" s="627"/>
      <c r="R1455" s="510"/>
      <c r="S1455" s="510"/>
    </row>
    <row r="1456" spans="5:19" ht="16" x14ac:dyDescent="0.8">
      <c r="E1456" s="477"/>
      <c r="J1456" s="627"/>
      <c r="R1456" s="510"/>
      <c r="S1456" s="510"/>
    </row>
    <row r="1457" spans="5:19" ht="16" x14ac:dyDescent="0.8">
      <c r="E1457" s="477"/>
      <c r="J1457" s="627"/>
      <c r="R1457" s="510"/>
      <c r="S1457" s="510"/>
    </row>
    <row r="1458" spans="5:19" ht="16" x14ac:dyDescent="0.8">
      <c r="E1458" s="477"/>
      <c r="J1458" s="627"/>
      <c r="R1458" s="510"/>
      <c r="S1458" s="510"/>
    </row>
    <row r="1459" spans="5:19" ht="16" x14ac:dyDescent="0.8">
      <c r="E1459" s="477"/>
      <c r="J1459" s="627"/>
      <c r="R1459" s="510"/>
      <c r="S1459" s="510"/>
    </row>
    <row r="1460" spans="5:19" ht="16" x14ac:dyDescent="0.8">
      <c r="E1460" s="477"/>
      <c r="J1460" s="627"/>
      <c r="R1460" s="510"/>
      <c r="S1460" s="510"/>
    </row>
    <row r="1461" spans="5:19" ht="16" x14ac:dyDescent="0.8">
      <c r="E1461" s="477"/>
      <c r="J1461" s="627"/>
      <c r="R1461" s="510"/>
      <c r="S1461" s="510"/>
    </row>
    <row r="1462" spans="5:19" ht="16" x14ac:dyDescent="0.8">
      <c r="E1462" s="477"/>
      <c r="J1462" s="627"/>
      <c r="R1462" s="510"/>
      <c r="S1462" s="510"/>
    </row>
    <row r="1463" spans="5:19" ht="16" x14ac:dyDescent="0.8">
      <c r="E1463" s="477"/>
      <c r="J1463" s="627"/>
      <c r="R1463" s="510"/>
      <c r="S1463" s="510"/>
    </row>
    <row r="1464" spans="5:19" ht="16" x14ac:dyDescent="0.8">
      <c r="E1464" s="477"/>
      <c r="J1464" s="627"/>
      <c r="R1464" s="510"/>
      <c r="S1464" s="510"/>
    </row>
    <row r="1465" spans="5:19" ht="16" x14ac:dyDescent="0.8">
      <c r="E1465" s="477"/>
      <c r="J1465" s="627"/>
      <c r="R1465" s="510"/>
      <c r="S1465" s="510"/>
    </row>
    <row r="1466" spans="5:19" ht="16" x14ac:dyDescent="0.8">
      <c r="E1466" s="477"/>
      <c r="J1466" s="627"/>
      <c r="R1466" s="510"/>
      <c r="S1466" s="510"/>
    </row>
    <row r="1467" spans="5:19" ht="16" x14ac:dyDescent="0.8">
      <c r="E1467" s="477"/>
      <c r="J1467" s="627"/>
      <c r="R1467" s="510"/>
      <c r="S1467" s="510"/>
    </row>
    <row r="1468" spans="5:19" ht="16" x14ac:dyDescent="0.8">
      <c r="E1468" s="477"/>
      <c r="J1468" s="627"/>
      <c r="R1468" s="510"/>
      <c r="S1468" s="510"/>
    </row>
    <row r="1469" spans="5:19" ht="16" x14ac:dyDescent="0.8">
      <c r="E1469" s="477"/>
      <c r="J1469" s="627"/>
      <c r="R1469" s="510"/>
      <c r="S1469" s="510"/>
    </row>
    <row r="1470" spans="5:19" ht="16" x14ac:dyDescent="0.8">
      <c r="E1470" s="477"/>
      <c r="J1470" s="627"/>
      <c r="R1470" s="510"/>
      <c r="S1470" s="510"/>
    </row>
    <row r="1471" spans="5:19" ht="16" x14ac:dyDescent="0.8">
      <c r="E1471" s="477"/>
      <c r="J1471" s="627"/>
      <c r="R1471" s="510"/>
      <c r="S1471" s="510"/>
    </row>
    <row r="1472" spans="5:19" ht="16" x14ac:dyDescent="0.8">
      <c r="E1472" s="477"/>
      <c r="J1472" s="627"/>
      <c r="R1472" s="510"/>
      <c r="S1472" s="510"/>
    </row>
    <row r="1473" spans="5:19" ht="16" x14ac:dyDescent="0.8">
      <c r="E1473" s="477"/>
      <c r="J1473" s="627"/>
      <c r="R1473" s="510"/>
      <c r="S1473" s="510"/>
    </row>
    <row r="1474" spans="5:19" ht="16" x14ac:dyDescent="0.8">
      <c r="E1474" s="477"/>
      <c r="J1474" s="627"/>
      <c r="R1474" s="510"/>
      <c r="S1474" s="510"/>
    </row>
    <row r="1475" spans="5:19" ht="16" x14ac:dyDescent="0.8">
      <c r="E1475" s="477"/>
      <c r="J1475" s="627"/>
      <c r="R1475" s="510"/>
      <c r="S1475" s="510"/>
    </row>
    <row r="1476" spans="5:19" ht="16" x14ac:dyDescent="0.8">
      <c r="E1476" s="477"/>
      <c r="J1476" s="627"/>
      <c r="R1476" s="510"/>
      <c r="S1476" s="510"/>
    </row>
    <row r="1477" spans="5:19" ht="16" x14ac:dyDescent="0.8">
      <c r="E1477" s="477"/>
      <c r="J1477" s="627"/>
      <c r="R1477" s="510"/>
      <c r="S1477" s="510"/>
    </row>
    <row r="1478" spans="5:19" ht="16" x14ac:dyDescent="0.8">
      <c r="E1478" s="477"/>
      <c r="J1478" s="627"/>
      <c r="R1478" s="510"/>
      <c r="S1478" s="510"/>
    </row>
    <row r="1479" spans="5:19" ht="16" x14ac:dyDescent="0.8">
      <c r="E1479" s="477"/>
      <c r="J1479" s="627"/>
      <c r="R1479" s="510"/>
      <c r="S1479" s="510"/>
    </row>
    <row r="1480" spans="5:19" ht="16" x14ac:dyDescent="0.8">
      <c r="E1480" s="477"/>
      <c r="J1480" s="627"/>
      <c r="R1480" s="510"/>
      <c r="S1480" s="510"/>
    </row>
    <row r="1481" spans="5:19" ht="16" x14ac:dyDescent="0.8">
      <c r="E1481" s="477"/>
      <c r="J1481" s="627"/>
      <c r="R1481" s="510"/>
      <c r="S1481" s="510"/>
    </row>
    <row r="1482" spans="5:19" ht="16" x14ac:dyDescent="0.8">
      <c r="E1482" s="477"/>
      <c r="J1482" s="627"/>
      <c r="R1482" s="510"/>
      <c r="S1482" s="510"/>
    </row>
    <row r="1483" spans="5:19" ht="16" x14ac:dyDescent="0.8">
      <c r="E1483" s="477"/>
      <c r="J1483" s="627"/>
      <c r="R1483" s="510"/>
      <c r="S1483" s="510"/>
    </row>
    <row r="1484" spans="5:19" ht="16" x14ac:dyDescent="0.8">
      <c r="E1484" s="477"/>
      <c r="J1484" s="627"/>
      <c r="R1484" s="510"/>
      <c r="S1484" s="510"/>
    </row>
    <row r="1485" spans="5:19" ht="16" x14ac:dyDescent="0.8">
      <c r="E1485" s="477"/>
      <c r="J1485" s="627"/>
      <c r="R1485" s="510"/>
      <c r="S1485" s="510"/>
    </row>
    <row r="1486" spans="5:19" ht="16" x14ac:dyDescent="0.8">
      <c r="E1486" s="477"/>
      <c r="J1486" s="627"/>
      <c r="R1486" s="510"/>
      <c r="S1486" s="510"/>
    </row>
    <row r="1487" spans="5:19" ht="16" x14ac:dyDescent="0.8">
      <c r="E1487" s="477"/>
      <c r="J1487" s="627"/>
      <c r="R1487" s="510"/>
      <c r="S1487" s="510"/>
    </row>
    <row r="1488" spans="5:19" ht="16" x14ac:dyDescent="0.8">
      <c r="E1488" s="477"/>
      <c r="J1488" s="627"/>
      <c r="R1488" s="510"/>
      <c r="S1488" s="510"/>
    </row>
    <row r="1489" spans="5:19" ht="16" x14ac:dyDescent="0.8">
      <c r="E1489" s="477"/>
      <c r="J1489" s="627"/>
      <c r="R1489" s="510"/>
      <c r="S1489" s="510"/>
    </row>
    <row r="1490" spans="5:19" ht="16" x14ac:dyDescent="0.8">
      <c r="E1490" s="477"/>
      <c r="J1490" s="627"/>
      <c r="R1490" s="510"/>
      <c r="S1490" s="510"/>
    </row>
    <row r="1491" spans="5:19" ht="16" x14ac:dyDescent="0.8">
      <c r="E1491" s="477"/>
      <c r="J1491" s="627"/>
      <c r="R1491" s="510"/>
      <c r="S1491" s="510"/>
    </row>
    <row r="1492" spans="5:19" ht="16" x14ac:dyDescent="0.8">
      <c r="E1492" s="477"/>
      <c r="J1492" s="627"/>
      <c r="R1492" s="510"/>
      <c r="S1492" s="510"/>
    </row>
    <row r="1493" spans="5:19" ht="16" x14ac:dyDescent="0.8">
      <c r="E1493" s="477"/>
      <c r="J1493" s="627"/>
      <c r="R1493" s="510"/>
      <c r="S1493" s="510"/>
    </row>
    <row r="1494" spans="5:19" ht="16" x14ac:dyDescent="0.8">
      <c r="E1494" s="477"/>
      <c r="J1494" s="627"/>
      <c r="R1494" s="510"/>
      <c r="S1494" s="510"/>
    </row>
    <row r="1495" spans="5:19" ht="16" x14ac:dyDescent="0.8">
      <c r="E1495" s="477"/>
      <c r="J1495" s="627"/>
      <c r="R1495" s="510"/>
      <c r="S1495" s="510"/>
    </row>
    <row r="1496" spans="5:19" ht="16" x14ac:dyDescent="0.8">
      <c r="E1496" s="477"/>
      <c r="J1496" s="627"/>
      <c r="R1496" s="510"/>
      <c r="S1496" s="510"/>
    </row>
    <row r="1497" spans="5:19" ht="16" x14ac:dyDescent="0.8">
      <c r="E1497" s="477"/>
      <c r="J1497" s="627"/>
      <c r="R1497" s="510"/>
      <c r="S1497" s="510"/>
    </row>
    <row r="1498" spans="5:19" ht="16" x14ac:dyDescent="0.8">
      <c r="E1498" s="477"/>
      <c r="J1498" s="627"/>
      <c r="R1498" s="510"/>
      <c r="S1498" s="510"/>
    </row>
    <row r="1499" spans="5:19" ht="16" x14ac:dyDescent="0.8">
      <c r="E1499" s="477"/>
      <c r="J1499" s="627"/>
      <c r="R1499" s="510"/>
      <c r="S1499" s="510"/>
    </row>
    <row r="1500" spans="5:19" ht="16" x14ac:dyDescent="0.8">
      <c r="E1500" s="477"/>
      <c r="J1500" s="627"/>
      <c r="R1500" s="510"/>
      <c r="S1500" s="510"/>
    </row>
    <row r="1501" spans="5:19" ht="16" x14ac:dyDescent="0.8">
      <c r="E1501" s="477"/>
      <c r="J1501" s="627"/>
      <c r="R1501" s="510"/>
      <c r="S1501" s="510"/>
    </row>
    <row r="1502" spans="5:19" ht="16" x14ac:dyDescent="0.8">
      <c r="E1502" s="477"/>
      <c r="J1502" s="627"/>
      <c r="R1502" s="510"/>
      <c r="S1502" s="510"/>
    </row>
    <row r="1503" spans="5:19" ht="16" x14ac:dyDescent="0.8">
      <c r="E1503" s="477"/>
      <c r="J1503" s="627"/>
      <c r="R1503" s="510"/>
      <c r="S1503" s="510"/>
    </row>
    <row r="1504" spans="5:19" ht="16" x14ac:dyDescent="0.8">
      <c r="E1504" s="477"/>
      <c r="J1504" s="627"/>
      <c r="R1504" s="510"/>
      <c r="S1504" s="510"/>
    </row>
    <row r="1505" spans="5:19" ht="16" x14ac:dyDescent="0.8">
      <c r="E1505" s="477"/>
      <c r="J1505" s="627"/>
      <c r="R1505" s="510"/>
      <c r="S1505" s="510"/>
    </row>
    <row r="1506" spans="5:19" ht="16" x14ac:dyDescent="0.8">
      <c r="E1506" s="477"/>
      <c r="J1506" s="627"/>
      <c r="R1506" s="510"/>
      <c r="S1506" s="510"/>
    </row>
    <row r="1507" spans="5:19" ht="16" x14ac:dyDescent="0.8">
      <c r="E1507" s="477"/>
      <c r="J1507" s="627"/>
      <c r="R1507" s="510"/>
      <c r="S1507" s="510"/>
    </row>
    <row r="1508" spans="5:19" ht="16" x14ac:dyDescent="0.8">
      <c r="E1508" s="477"/>
      <c r="J1508" s="627"/>
      <c r="R1508" s="510"/>
      <c r="S1508" s="510"/>
    </row>
    <row r="1509" spans="5:19" ht="16" x14ac:dyDescent="0.8">
      <c r="E1509" s="477"/>
      <c r="J1509" s="627"/>
      <c r="R1509" s="510"/>
      <c r="S1509" s="510"/>
    </row>
    <row r="1510" spans="5:19" ht="16" x14ac:dyDescent="0.8">
      <c r="E1510" s="477"/>
      <c r="J1510" s="627"/>
      <c r="R1510" s="510"/>
      <c r="S1510" s="510"/>
    </row>
    <row r="1511" spans="5:19" ht="16" x14ac:dyDescent="0.8">
      <c r="E1511" s="477"/>
      <c r="J1511" s="627"/>
      <c r="R1511" s="510"/>
      <c r="S1511" s="510"/>
    </row>
    <row r="1512" spans="5:19" ht="16" x14ac:dyDescent="0.8">
      <c r="E1512" s="477"/>
      <c r="J1512" s="627"/>
      <c r="R1512" s="510"/>
      <c r="S1512" s="510"/>
    </row>
    <row r="1513" spans="5:19" ht="16" x14ac:dyDescent="0.8">
      <c r="E1513" s="477"/>
      <c r="J1513" s="627"/>
      <c r="R1513" s="510"/>
      <c r="S1513" s="510"/>
    </row>
    <row r="1514" spans="5:19" ht="16" x14ac:dyDescent="0.8">
      <c r="E1514" s="477"/>
      <c r="J1514" s="627"/>
      <c r="R1514" s="510"/>
      <c r="S1514" s="510"/>
    </row>
    <row r="1515" spans="5:19" ht="16" x14ac:dyDescent="0.8">
      <c r="E1515" s="477"/>
      <c r="J1515" s="627"/>
      <c r="R1515" s="510"/>
      <c r="S1515" s="510"/>
    </row>
    <row r="1516" spans="5:19" ht="16" x14ac:dyDescent="0.8">
      <c r="E1516" s="477"/>
      <c r="J1516" s="627"/>
      <c r="R1516" s="510"/>
      <c r="S1516" s="510"/>
    </row>
    <row r="1517" spans="5:19" ht="16" x14ac:dyDescent="0.8">
      <c r="E1517" s="477"/>
      <c r="J1517" s="627"/>
      <c r="R1517" s="510"/>
      <c r="S1517" s="510"/>
    </row>
    <row r="1518" spans="5:19" ht="16" x14ac:dyDescent="0.8">
      <c r="E1518" s="477"/>
      <c r="J1518" s="627"/>
      <c r="R1518" s="510"/>
      <c r="S1518" s="510"/>
    </row>
    <row r="1519" spans="5:19" x14ac:dyDescent="0.75">
      <c r="E1519" s="477"/>
      <c r="J1519" s="627"/>
    </row>
    <row r="1520" spans="5:19" x14ac:dyDescent="0.75">
      <c r="E1520" s="477"/>
      <c r="J1520" s="627"/>
    </row>
    <row r="1521" spans="5:10" x14ac:dyDescent="0.75">
      <c r="E1521" s="477"/>
      <c r="J1521" s="627"/>
    </row>
    <row r="1522" spans="5:10" x14ac:dyDescent="0.75">
      <c r="E1522" s="477"/>
      <c r="J1522" s="627"/>
    </row>
    <row r="1523" spans="5:10" x14ac:dyDescent="0.75">
      <c r="E1523" s="477"/>
      <c r="J1523" s="627"/>
    </row>
    <row r="1524" spans="5:10" x14ac:dyDescent="0.75">
      <c r="E1524" s="477"/>
      <c r="J1524" s="627"/>
    </row>
    <row r="1525" spans="5:10" x14ac:dyDescent="0.75">
      <c r="E1525" s="477"/>
      <c r="J1525" s="627"/>
    </row>
    <row r="1526" spans="5:10" x14ac:dyDescent="0.75">
      <c r="E1526" s="477"/>
      <c r="J1526" s="627"/>
    </row>
    <row r="1527" spans="5:10" x14ac:dyDescent="0.75">
      <c r="E1527" s="477"/>
      <c r="J1527" s="627"/>
    </row>
    <row r="1528" spans="5:10" x14ac:dyDescent="0.75">
      <c r="E1528" s="477"/>
      <c r="J1528" s="627"/>
    </row>
    <row r="1529" spans="5:10" x14ac:dyDescent="0.75">
      <c r="E1529" s="477"/>
      <c r="J1529" s="627"/>
    </row>
    <row r="1530" spans="5:10" x14ac:dyDescent="0.75">
      <c r="E1530" s="477"/>
      <c r="J1530" s="627"/>
    </row>
    <row r="1531" spans="5:10" x14ac:dyDescent="0.75">
      <c r="E1531" s="477"/>
      <c r="J1531" s="627"/>
    </row>
    <row r="1532" spans="5:10" x14ac:dyDescent="0.75">
      <c r="E1532" s="477"/>
      <c r="J1532" s="627"/>
    </row>
    <row r="1533" spans="5:10" x14ac:dyDescent="0.75">
      <c r="E1533" s="477"/>
      <c r="J1533" s="627"/>
    </row>
    <row r="1534" spans="5:10" x14ac:dyDescent="0.75">
      <c r="E1534" s="477"/>
      <c r="J1534" s="627"/>
    </row>
    <row r="1535" spans="5:10" x14ac:dyDescent="0.75">
      <c r="E1535" s="477"/>
      <c r="J1535" s="627"/>
    </row>
    <row r="1536" spans="5:10" x14ac:dyDescent="0.75">
      <c r="E1536" s="477"/>
      <c r="J1536" s="627"/>
    </row>
    <row r="1537" spans="5:10" x14ac:dyDescent="0.75">
      <c r="E1537" s="477"/>
      <c r="J1537" s="627"/>
    </row>
    <row r="1538" spans="5:10" x14ac:dyDescent="0.75">
      <c r="E1538" s="477"/>
      <c r="J1538" s="627"/>
    </row>
    <row r="1539" spans="5:10" x14ac:dyDescent="0.75">
      <c r="E1539" s="477"/>
      <c r="J1539" s="627"/>
    </row>
    <row r="1540" spans="5:10" x14ac:dyDescent="0.75">
      <c r="E1540" s="477"/>
      <c r="J1540" s="627"/>
    </row>
    <row r="1541" spans="5:10" x14ac:dyDescent="0.75">
      <c r="E1541" s="477"/>
      <c r="J1541" s="627"/>
    </row>
    <row r="1542" spans="5:10" x14ac:dyDescent="0.75">
      <c r="E1542" s="477"/>
      <c r="J1542" s="627"/>
    </row>
    <row r="1543" spans="5:10" x14ac:dyDescent="0.75">
      <c r="E1543" s="477"/>
      <c r="J1543" s="627"/>
    </row>
    <row r="1544" spans="5:10" x14ac:dyDescent="0.75">
      <c r="E1544" s="477"/>
      <c r="J1544" s="627"/>
    </row>
    <row r="1545" spans="5:10" x14ac:dyDescent="0.75">
      <c r="E1545" s="477"/>
      <c r="J1545" s="627"/>
    </row>
    <row r="1546" spans="5:10" x14ac:dyDescent="0.75">
      <c r="E1546" s="477"/>
      <c r="J1546" s="627"/>
    </row>
    <row r="1547" spans="5:10" x14ac:dyDescent="0.75">
      <c r="E1547" s="477"/>
      <c r="J1547" s="627"/>
    </row>
    <row r="1548" spans="5:10" x14ac:dyDescent="0.75">
      <c r="E1548" s="477"/>
      <c r="J1548" s="627"/>
    </row>
    <row r="1549" spans="5:10" x14ac:dyDescent="0.75">
      <c r="E1549" s="477"/>
      <c r="J1549" s="627"/>
    </row>
    <row r="1550" spans="5:10" x14ac:dyDescent="0.75">
      <c r="E1550" s="477"/>
      <c r="J1550" s="627"/>
    </row>
    <row r="1551" spans="5:10" x14ac:dyDescent="0.75">
      <c r="E1551" s="477"/>
      <c r="J1551" s="627"/>
    </row>
    <row r="1552" spans="5:10" x14ac:dyDescent="0.75">
      <c r="E1552" s="477"/>
      <c r="J1552" s="627"/>
    </row>
    <row r="1553" spans="5:10" x14ac:dyDescent="0.75">
      <c r="E1553" s="477"/>
      <c r="J1553" s="627"/>
    </row>
    <row r="1554" spans="5:10" x14ac:dyDescent="0.75">
      <c r="E1554" s="477"/>
      <c r="J1554" s="627"/>
    </row>
    <row r="1555" spans="5:10" x14ac:dyDescent="0.75">
      <c r="E1555" s="477"/>
      <c r="J1555" s="627"/>
    </row>
    <row r="1556" spans="5:10" x14ac:dyDescent="0.75">
      <c r="E1556" s="477"/>
      <c r="J1556" s="627"/>
    </row>
    <row r="1557" spans="5:10" x14ac:dyDescent="0.75">
      <c r="E1557" s="477"/>
      <c r="J1557" s="627"/>
    </row>
    <row r="1558" spans="5:10" x14ac:dyDescent="0.75">
      <c r="E1558" s="477"/>
      <c r="J1558" s="627"/>
    </row>
    <row r="1559" spans="5:10" x14ac:dyDescent="0.75">
      <c r="E1559" s="477"/>
      <c r="J1559" s="627"/>
    </row>
    <row r="1560" spans="5:10" x14ac:dyDescent="0.75">
      <c r="E1560" s="477"/>
      <c r="J1560" s="627"/>
    </row>
    <row r="1561" spans="5:10" x14ac:dyDescent="0.75">
      <c r="E1561" s="477"/>
      <c r="J1561" s="627"/>
    </row>
    <row r="1562" spans="5:10" x14ac:dyDescent="0.75">
      <c r="E1562" s="477"/>
      <c r="J1562" s="627"/>
    </row>
    <row r="1563" spans="5:10" x14ac:dyDescent="0.75">
      <c r="E1563" s="477"/>
      <c r="J1563" s="627"/>
    </row>
    <row r="1564" spans="5:10" x14ac:dyDescent="0.75">
      <c r="E1564" s="477"/>
      <c r="J1564" s="627"/>
    </row>
    <row r="1565" spans="5:10" x14ac:dyDescent="0.75">
      <c r="E1565" s="477"/>
      <c r="J1565" s="627"/>
    </row>
    <row r="1566" spans="5:10" x14ac:dyDescent="0.75">
      <c r="E1566" s="477"/>
      <c r="J1566" s="627"/>
    </row>
    <row r="1567" spans="5:10" x14ac:dyDescent="0.75">
      <c r="E1567" s="477"/>
      <c r="J1567" s="627"/>
    </row>
    <row r="1568" spans="5:10" x14ac:dyDescent="0.75">
      <c r="E1568" s="477"/>
      <c r="J1568" s="627"/>
    </row>
    <row r="1569" spans="5:10" x14ac:dyDescent="0.75">
      <c r="E1569" s="477"/>
      <c r="J1569" s="627"/>
    </row>
    <row r="1570" spans="5:10" x14ac:dyDescent="0.75">
      <c r="E1570" s="477"/>
      <c r="J1570" s="627"/>
    </row>
    <row r="1571" spans="5:10" x14ac:dyDescent="0.75">
      <c r="E1571" s="477"/>
      <c r="J1571" s="627"/>
    </row>
    <row r="1572" spans="5:10" x14ac:dyDescent="0.75">
      <c r="E1572" s="477"/>
      <c r="J1572" s="627"/>
    </row>
    <row r="1573" spans="5:10" x14ac:dyDescent="0.75">
      <c r="E1573" s="477"/>
      <c r="J1573" s="627"/>
    </row>
    <row r="1574" spans="5:10" x14ac:dyDescent="0.75">
      <c r="E1574" s="477"/>
      <c r="J1574" s="627"/>
    </row>
    <row r="1575" spans="5:10" x14ac:dyDescent="0.75">
      <c r="E1575" s="477"/>
      <c r="J1575" s="627"/>
    </row>
    <row r="1576" spans="5:10" x14ac:dyDescent="0.75">
      <c r="E1576" s="477"/>
      <c r="J1576" s="627"/>
    </row>
    <row r="1577" spans="5:10" x14ac:dyDescent="0.75">
      <c r="E1577" s="477"/>
      <c r="J1577" s="627"/>
    </row>
    <row r="1578" spans="5:10" x14ac:dyDescent="0.75">
      <c r="E1578" s="477"/>
      <c r="J1578" s="627"/>
    </row>
    <row r="1579" spans="5:10" x14ac:dyDescent="0.75">
      <c r="E1579" s="477"/>
      <c r="J1579" s="627"/>
    </row>
    <row r="1580" spans="5:10" x14ac:dyDescent="0.75">
      <c r="E1580" s="477"/>
      <c r="J1580" s="627"/>
    </row>
    <row r="1581" spans="5:10" x14ac:dyDescent="0.75">
      <c r="E1581" s="477"/>
      <c r="J1581" s="627"/>
    </row>
    <row r="1582" spans="5:10" x14ac:dyDescent="0.75">
      <c r="E1582" s="477"/>
      <c r="J1582" s="627"/>
    </row>
    <row r="1583" spans="5:10" x14ac:dyDescent="0.75">
      <c r="E1583" s="477"/>
      <c r="J1583" s="627"/>
    </row>
    <row r="1584" spans="5:10" x14ac:dyDescent="0.75">
      <c r="E1584" s="477"/>
      <c r="J1584" s="627"/>
    </row>
    <row r="1585" spans="5:10" x14ac:dyDescent="0.75">
      <c r="E1585" s="477"/>
      <c r="J1585" s="627"/>
    </row>
    <row r="1586" spans="5:10" x14ac:dyDescent="0.75">
      <c r="E1586" s="477"/>
      <c r="J1586" s="627"/>
    </row>
    <row r="1587" spans="5:10" x14ac:dyDescent="0.75">
      <c r="E1587" s="477"/>
      <c r="J1587" s="627"/>
    </row>
    <row r="1588" spans="5:10" x14ac:dyDescent="0.75">
      <c r="E1588" s="477"/>
      <c r="J1588" s="627"/>
    </row>
    <row r="1589" spans="5:10" x14ac:dyDescent="0.75">
      <c r="E1589" s="477"/>
      <c r="J1589" s="627"/>
    </row>
    <row r="1590" spans="5:10" x14ac:dyDescent="0.75">
      <c r="E1590" s="477"/>
      <c r="J1590" s="627"/>
    </row>
    <row r="1591" spans="5:10" x14ac:dyDescent="0.75">
      <c r="E1591" s="477"/>
      <c r="J1591" s="627"/>
    </row>
    <row r="1592" spans="5:10" x14ac:dyDescent="0.75">
      <c r="E1592" s="477"/>
      <c r="J1592" s="627"/>
    </row>
    <row r="1593" spans="5:10" x14ac:dyDescent="0.75">
      <c r="E1593" s="477"/>
      <c r="J1593" s="627"/>
    </row>
    <row r="1594" spans="5:10" x14ac:dyDescent="0.75">
      <c r="E1594" s="477"/>
      <c r="J1594" s="627"/>
    </row>
    <row r="1595" spans="5:10" x14ac:dyDescent="0.75">
      <c r="E1595" s="477"/>
      <c r="J1595" s="627"/>
    </row>
    <row r="1596" spans="5:10" x14ac:dyDescent="0.75">
      <c r="E1596" s="477"/>
      <c r="J1596" s="627"/>
    </row>
    <row r="1597" spans="5:10" x14ac:dyDescent="0.75">
      <c r="E1597" s="477"/>
      <c r="J1597" s="627"/>
    </row>
  </sheetData>
  <autoFilter ref="A3:Z1252" xr:uid="{B94A50E8-3956-4B91-9168-0C991EBAD562}">
    <filterColumn colId="0">
      <filters blank="1">
        <filter val="0"/>
        <filter val="1"/>
        <filter val="10"/>
        <filter val="11"/>
        <filter val="12"/>
        <filter val="13"/>
        <filter val="14"/>
        <filter val="15"/>
        <filter val="2"/>
        <filter val="3"/>
        <filter val="4"/>
        <filter val="5"/>
        <filter val="6"/>
        <filter val="7"/>
        <filter val="8"/>
        <filter val="9"/>
      </filters>
    </filterColumn>
    <filterColumn colId="8">
      <filters blank="1">
        <filter val="AAC"/>
        <filter val="ACC"/>
        <filter val="B10"/>
        <filter val="B12"/>
        <filter val="CUSA"/>
        <filter val="Final"/>
        <filter val="Ind"/>
        <filter val="MAC"/>
        <filter val="MWC"/>
        <filter val="P12"/>
        <filter val="SB"/>
        <filter val="SEC"/>
      </filters>
    </filterColumn>
    <sortState xmlns:xlrd2="http://schemas.microsoft.com/office/spreadsheetml/2017/richdata2" ref="A424:Z473">
      <sortCondition sortBy="cellColor" ref="K3:K1242" dxfId="0"/>
    </sortState>
  </autoFilter>
  <sortState xmlns:xlrd2="http://schemas.microsoft.com/office/spreadsheetml/2017/richdata2" ref="A1258:Z1387">
    <sortCondition ref="F1258:F1387"/>
  </sortState>
  <mergeCells count="4">
    <mergeCell ref="F2:I2"/>
    <mergeCell ref="N2:Q2"/>
    <mergeCell ref="R2:S2"/>
    <mergeCell ref="N1:Q1"/>
  </mergeCells>
  <pageMargins left="0.7" right="0.7" top="0.75" bottom="0.75" header="0.3" footer="0.3"/>
  <pageSetup scale="64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pageSetUpPr fitToPage="1"/>
  </sheetPr>
  <dimension ref="A1:BS1422"/>
  <sheetViews>
    <sheetView view="pageBreakPreview" topLeftCell="A58" zoomScale="75" zoomScaleNormal="75" zoomScaleSheetLayoutView="75" workbookViewId="0">
      <selection activeCell="A71" sqref="A71"/>
    </sheetView>
  </sheetViews>
  <sheetFormatPr defaultColWidth="8.86328125" defaultRowHeight="16" x14ac:dyDescent="0.8"/>
  <cols>
    <col min="1" max="1" width="5.6796875" style="70" customWidth="1"/>
    <col min="2" max="2" width="5.6796875" style="71" customWidth="1"/>
    <col min="3" max="3" width="13" style="104" customWidth="1"/>
    <col min="4" max="4" width="11.6796875" style="105" hidden="1" customWidth="1"/>
    <col min="5" max="5" width="9.1328125" style="74" hidden="1" customWidth="1"/>
    <col min="6" max="6" width="24.453125" style="77" customWidth="1"/>
    <col min="7" max="7" width="8.6796875" style="74" customWidth="1"/>
    <col min="8" max="8" width="24.453125" style="77" customWidth="1"/>
    <col min="9" max="9" width="8.6796875" style="74" customWidth="1"/>
    <col min="10" max="10" width="24.453125" style="77" customWidth="1"/>
    <col min="11" max="11" width="24.453125" style="74" customWidth="1"/>
    <col min="12" max="12" width="8" style="92" customWidth="1"/>
    <col min="13" max="13" width="8" style="93" customWidth="1"/>
    <col min="14" max="14" width="24.453125" style="77" customWidth="1"/>
    <col min="15" max="15" width="5.6796875" style="80" customWidth="1"/>
    <col min="16" max="16" width="24.453125" style="80" customWidth="1"/>
    <col min="17" max="17" width="5.6796875" style="74" customWidth="1"/>
    <col min="18" max="18" width="24.453125" style="77" customWidth="1"/>
    <col min="19" max="19" width="24.453125" style="80" customWidth="1"/>
    <col min="20" max="20" width="27.6796875" style="77" customWidth="1"/>
    <col min="21" max="21" width="6.54296875" style="74" customWidth="1"/>
    <col min="22" max="22" width="27.6796875" style="77" customWidth="1"/>
    <col min="23" max="23" width="6.54296875" style="76" customWidth="1"/>
    <col min="24" max="24" width="9.54296875" style="77" customWidth="1"/>
    <col min="25" max="25" width="9.54296875" style="74" customWidth="1"/>
    <col min="26" max="26" width="8" style="77" customWidth="1"/>
    <col min="27" max="27" width="8" style="74" customWidth="1"/>
    <col min="28" max="28" width="12.453125" style="77" customWidth="1"/>
    <col min="29" max="29" width="12.453125" style="74" customWidth="1"/>
    <col min="30" max="30" width="27.6796875" style="75" customWidth="1"/>
    <col min="31" max="31" width="6.6796875" style="76" customWidth="1"/>
    <col min="32" max="32" width="27.6796875" style="75" customWidth="1"/>
    <col min="33" max="33" width="6.6796875" style="76" customWidth="1"/>
    <col min="34" max="34" width="27.6796875" style="75" customWidth="1"/>
    <col min="35" max="35" width="6.6796875" style="76" customWidth="1"/>
    <col min="36" max="36" width="27.6796875" style="75" customWidth="1"/>
    <col min="37" max="37" width="6.6796875" style="76" customWidth="1"/>
    <col min="38" max="38" width="27.6796875" style="81" customWidth="1"/>
    <col min="39" max="39" width="5.6796875" style="82" customWidth="1"/>
    <col min="40" max="40" width="27.6796875" style="81" customWidth="1"/>
    <col min="41" max="41" width="5.6796875" style="83" customWidth="1"/>
    <col min="42" max="42" width="3" style="84" customWidth="1"/>
    <col min="43" max="43" width="28.31640625" style="71" customWidth="1"/>
    <col min="44" max="44" width="5.31640625" style="81" customWidth="1"/>
    <col min="45" max="46" width="5.31640625" style="96" customWidth="1"/>
    <col min="47" max="47" width="5.31640625" style="81" customWidth="1"/>
    <col min="48" max="48" width="5.31640625" style="96" customWidth="1"/>
    <col min="49" max="49" width="5.31640625" style="70" customWidth="1"/>
    <col min="50" max="50" width="2.6796875" style="96" customWidth="1"/>
    <col min="51" max="51" width="5.31640625" style="103" customWidth="1"/>
    <col min="52" max="52" width="5.31640625" style="82" customWidth="1"/>
    <col min="53" max="53" width="5.31640625" style="83" customWidth="1"/>
    <col min="54" max="54" width="2.6796875" style="83" customWidth="1"/>
    <col min="55" max="55" width="25" style="71" customWidth="1"/>
    <col min="56" max="56" width="5.31640625" style="81" customWidth="1"/>
    <col min="57" max="58" width="5.31640625" style="96" customWidth="1"/>
    <col min="59" max="59" width="5.31640625" style="81" customWidth="1"/>
    <col min="60" max="60" width="5.31640625" style="96" customWidth="1"/>
    <col min="61" max="61" width="5.31640625" style="70" customWidth="1"/>
    <col min="62" max="62" width="9.31640625" style="92" customWidth="1"/>
    <col min="63" max="63" width="9.453125" style="93" customWidth="1"/>
    <col min="64" max="16384" width="8.86328125" style="16"/>
  </cols>
  <sheetData>
    <row r="1" spans="1:71" s="17" customFormat="1" ht="24.95" customHeight="1" x14ac:dyDescent="0.8">
      <c r="A1" s="1"/>
      <c r="B1" s="1"/>
      <c r="C1" s="2"/>
      <c r="D1" s="3"/>
      <c r="E1" s="4"/>
      <c r="F1" s="4"/>
      <c r="G1" s="4"/>
      <c r="H1" s="5"/>
      <c r="I1" s="4"/>
      <c r="J1" s="4"/>
      <c r="K1" s="4"/>
      <c r="L1" s="6"/>
      <c r="M1" s="7"/>
      <c r="N1" s="1236"/>
      <c r="O1" s="1237"/>
      <c r="P1" s="1237"/>
      <c r="Q1" s="1238"/>
      <c r="R1" s="8"/>
      <c r="S1" s="4"/>
      <c r="T1" s="4"/>
      <c r="U1" s="4"/>
      <c r="V1" s="4"/>
      <c r="W1" s="4"/>
      <c r="X1" s="4"/>
      <c r="Y1" s="4"/>
      <c r="Z1" s="1239" t="s">
        <v>0</v>
      </c>
      <c r="AA1" s="1240"/>
      <c r="AB1" s="9"/>
      <c r="AC1" s="9"/>
      <c r="AD1" s="4"/>
      <c r="AE1" s="4"/>
      <c r="AF1" s="4"/>
      <c r="AG1" s="4"/>
      <c r="AH1" s="4"/>
      <c r="AI1" s="4"/>
      <c r="AJ1" s="4"/>
      <c r="AK1" s="4"/>
      <c r="AL1" s="10"/>
      <c r="AM1" s="10"/>
      <c r="AN1" s="10"/>
      <c r="AO1" s="11"/>
      <c r="AP1" s="1243" t="s">
        <v>1</v>
      </c>
      <c r="AQ1" s="1222" t="s">
        <v>2</v>
      </c>
      <c r="AR1" s="1222"/>
      <c r="AS1" s="1222"/>
      <c r="AT1" s="1222"/>
      <c r="AU1" s="1222"/>
      <c r="AV1" s="1222"/>
      <c r="AW1" s="1222"/>
      <c r="AX1" s="12"/>
      <c r="AY1" s="13"/>
      <c r="AZ1" s="13"/>
      <c r="BA1" s="13"/>
      <c r="BB1" s="14"/>
      <c r="BC1" s="1222" t="s">
        <v>2</v>
      </c>
      <c r="BD1" s="1222"/>
      <c r="BE1" s="1222"/>
      <c r="BF1" s="1222"/>
      <c r="BG1" s="1222"/>
      <c r="BH1" s="1222"/>
      <c r="BI1" s="1222"/>
      <c r="BJ1" s="15"/>
      <c r="BK1" s="15"/>
      <c r="BL1" s="16"/>
      <c r="BM1" s="16"/>
      <c r="BN1" s="16"/>
      <c r="BO1" s="16"/>
      <c r="BP1" s="16"/>
      <c r="BQ1" s="16"/>
      <c r="BR1" s="16"/>
      <c r="BS1" s="16"/>
    </row>
    <row r="2" spans="1:71" s="31" customFormat="1" ht="24.95" customHeight="1" x14ac:dyDescent="0.8">
      <c r="A2" s="18"/>
      <c r="B2" s="18"/>
      <c r="C2" s="19"/>
      <c r="D2" s="20"/>
      <c r="E2" s="21"/>
      <c r="F2" s="1223" t="s">
        <v>3</v>
      </c>
      <c r="G2" s="1224"/>
      <c r="H2" s="1224"/>
      <c r="I2" s="1225"/>
      <c r="J2" s="22"/>
      <c r="K2" s="21"/>
      <c r="L2" s="23"/>
      <c r="M2" s="24"/>
      <c r="N2" s="1223" t="s">
        <v>4</v>
      </c>
      <c r="O2" s="1224"/>
      <c r="P2" s="1224"/>
      <c r="Q2" s="1225"/>
      <c r="R2" s="1223" t="s">
        <v>5</v>
      </c>
      <c r="S2" s="1225"/>
      <c r="T2" s="22"/>
      <c r="U2" s="21"/>
      <c r="V2" s="22"/>
      <c r="W2" s="21"/>
      <c r="X2" s="1226" t="s">
        <v>6</v>
      </c>
      <c r="Y2" s="1227"/>
      <c r="Z2" s="1241"/>
      <c r="AA2" s="1242"/>
      <c r="AB2" s="25"/>
      <c r="AC2" s="26"/>
      <c r="AD2" s="22" t="s">
        <v>321</v>
      </c>
      <c r="AE2" s="21"/>
      <c r="AF2" s="22"/>
      <c r="AG2" s="21"/>
      <c r="AH2" s="22"/>
      <c r="AI2" s="21"/>
      <c r="AJ2" s="22" t="s">
        <v>7</v>
      </c>
      <c r="AK2" s="21"/>
      <c r="AL2" s="27"/>
      <c r="AM2" s="28"/>
      <c r="AN2" s="28"/>
      <c r="AO2" s="29"/>
      <c r="AP2" s="1244"/>
      <c r="AQ2" s="30"/>
      <c r="AR2" s="1228" t="s">
        <v>8</v>
      </c>
      <c r="AS2" s="1229"/>
      <c r="AT2" s="1230"/>
      <c r="AU2" s="1228" t="s">
        <v>9</v>
      </c>
      <c r="AV2" s="1234"/>
      <c r="AW2" s="1235"/>
      <c r="AX2" s="12"/>
      <c r="AY2" s="1231" t="s">
        <v>10</v>
      </c>
      <c r="AZ2" s="1232"/>
      <c r="BA2" s="1233"/>
      <c r="BB2" s="14"/>
      <c r="BC2" s="30"/>
      <c r="BD2" s="1228" t="s">
        <v>11</v>
      </c>
      <c r="BE2" s="1229"/>
      <c r="BF2" s="1230"/>
      <c r="BG2" s="1228" t="s">
        <v>9</v>
      </c>
      <c r="BH2" s="1234"/>
      <c r="BI2" s="1235"/>
      <c r="BJ2" s="1246" t="s">
        <v>12</v>
      </c>
      <c r="BK2" s="1247"/>
      <c r="BL2" s="16"/>
      <c r="BM2" s="16"/>
      <c r="BN2" s="16"/>
      <c r="BO2" s="16"/>
      <c r="BP2" s="16"/>
      <c r="BQ2" s="16"/>
      <c r="BR2" s="16"/>
      <c r="BS2" s="16"/>
    </row>
    <row r="3" spans="1:71" s="31" customFormat="1" ht="24.95" customHeight="1" x14ac:dyDescent="0.8">
      <c r="A3" s="32" t="s">
        <v>13</v>
      </c>
      <c r="B3" s="33" t="s">
        <v>14</v>
      </c>
      <c r="C3" s="34" t="s">
        <v>15</v>
      </c>
      <c r="D3" s="35" t="s">
        <v>16</v>
      </c>
      <c r="E3" s="36" t="s">
        <v>17</v>
      </c>
      <c r="F3" s="37" t="s">
        <v>8</v>
      </c>
      <c r="G3" s="36" t="s">
        <v>18</v>
      </c>
      <c r="H3" s="37" t="s">
        <v>11</v>
      </c>
      <c r="I3" s="36" t="s">
        <v>18</v>
      </c>
      <c r="J3" s="37" t="s">
        <v>19</v>
      </c>
      <c r="K3" s="36" t="s">
        <v>20</v>
      </c>
      <c r="L3" s="38" t="s">
        <v>21</v>
      </c>
      <c r="M3" s="39" t="s">
        <v>22</v>
      </c>
      <c r="N3" s="37" t="s">
        <v>23</v>
      </c>
      <c r="O3" s="40"/>
      <c r="P3" s="40" t="s">
        <v>24</v>
      </c>
      <c r="Q3" s="41"/>
      <c r="R3" s="37" t="s">
        <v>23</v>
      </c>
      <c r="S3" s="40" t="s">
        <v>24</v>
      </c>
      <c r="T3" s="37" t="s">
        <v>25</v>
      </c>
      <c r="U3" s="36" t="s">
        <v>26</v>
      </c>
      <c r="V3" s="37" t="s">
        <v>27</v>
      </c>
      <c r="W3" s="36" t="s">
        <v>26</v>
      </c>
      <c r="X3" s="42" t="s">
        <v>28</v>
      </c>
      <c r="Y3" s="41" t="s">
        <v>27</v>
      </c>
      <c r="Z3" s="42" t="s">
        <v>29</v>
      </c>
      <c r="AA3" s="41" t="s">
        <v>26</v>
      </c>
      <c r="AB3" s="42" t="s">
        <v>30</v>
      </c>
      <c r="AC3" s="41" t="s">
        <v>31</v>
      </c>
      <c r="AD3" s="37" t="s">
        <v>322</v>
      </c>
      <c r="AE3" s="36" t="s">
        <v>26</v>
      </c>
      <c r="AF3" s="37" t="s">
        <v>323</v>
      </c>
      <c r="AG3" s="36" t="s">
        <v>26</v>
      </c>
      <c r="AH3" s="37" t="s">
        <v>32</v>
      </c>
      <c r="AI3" s="36" t="s">
        <v>26</v>
      </c>
      <c r="AJ3" s="43" t="s">
        <v>33</v>
      </c>
      <c r="AK3" s="36"/>
      <c r="AL3" s="1258" t="s">
        <v>34</v>
      </c>
      <c r="AM3" s="1259"/>
      <c r="AN3" s="1259"/>
      <c r="AO3" s="1260"/>
      <c r="AP3" s="1245"/>
      <c r="AQ3" s="44" t="s">
        <v>35</v>
      </c>
      <c r="AR3" s="45" t="s">
        <v>36</v>
      </c>
      <c r="AS3" s="46" t="s">
        <v>37</v>
      </c>
      <c r="AT3" s="47" t="s">
        <v>38</v>
      </c>
      <c r="AU3" s="45" t="s">
        <v>36</v>
      </c>
      <c r="AV3" s="46" t="s">
        <v>37</v>
      </c>
      <c r="AW3" s="47" t="s">
        <v>38</v>
      </c>
      <c r="AX3" s="48"/>
      <c r="AY3" s="45" t="s">
        <v>36</v>
      </c>
      <c r="AZ3" s="46" t="s">
        <v>37</v>
      </c>
      <c r="BA3" s="47" t="s">
        <v>38</v>
      </c>
      <c r="BB3" s="49"/>
      <c r="BC3" s="44" t="s">
        <v>11</v>
      </c>
      <c r="BD3" s="45" t="s">
        <v>36</v>
      </c>
      <c r="BE3" s="46" t="s">
        <v>37</v>
      </c>
      <c r="BF3" s="47" t="s">
        <v>38</v>
      </c>
      <c r="BG3" s="45" t="s">
        <v>36</v>
      </c>
      <c r="BH3" s="46" t="s">
        <v>37</v>
      </c>
      <c r="BI3" s="47" t="s">
        <v>38</v>
      </c>
      <c r="BJ3" s="50" t="s">
        <v>8</v>
      </c>
      <c r="BK3" s="51" t="s">
        <v>11</v>
      </c>
      <c r="BL3" s="16"/>
      <c r="BM3" s="16"/>
      <c r="BN3" s="16"/>
      <c r="BO3" s="16"/>
      <c r="BP3" s="16"/>
      <c r="BQ3" s="16"/>
      <c r="BR3" s="16"/>
      <c r="BS3" s="16"/>
    </row>
    <row r="4" spans="1:71" x14ac:dyDescent="0.8">
      <c r="A4" s="52"/>
      <c r="B4" s="53"/>
      <c r="C4" s="54"/>
      <c r="D4" s="55"/>
      <c r="E4" s="56"/>
      <c r="F4" s="1219" t="str">
        <f>F5</f>
        <v>Arizona</v>
      </c>
      <c r="G4" s="1253"/>
      <c r="H4" s="1253"/>
      <c r="I4" s="1254"/>
      <c r="J4" s="57"/>
      <c r="K4" s="56"/>
      <c r="L4" s="58"/>
      <c r="M4" s="59"/>
      <c r="N4" s="57"/>
      <c r="O4" s="9"/>
      <c r="P4" s="9"/>
      <c r="Q4" s="56"/>
      <c r="R4" s="57"/>
      <c r="S4" s="9"/>
      <c r="T4" s="57"/>
      <c r="U4" s="56"/>
      <c r="V4" s="57"/>
      <c r="W4" s="60"/>
      <c r="X4" s="57"/>
      <c r="Y4" s="56"/>
      <c r="Z4" s="57"/>
      <c r="AA4" s="56"/>
      <c r="AB4" s="57"/>
      <c r="AC4" s="56"/>
      <c r="AD4" s="8"/>
      <c r="AE4" s="60"/>
      <c r="AF4" s="8"/>
      <c r="AG4" s="60"/>
      <c r="AH4" s="8"/>
      <c r="AI4" s="60"/>
      <c r="AJ4" s="8"/>
      <c r="AK4" s="60"/>
      <c r="AL4" s="61"/>
      <c r="AM4" s="62"/>
      <c r="AN4" s="62"/>
      <c r="AO4" s="63"/>
      <c r="AP4" s="64"/>
      <c r="AQ4" s="65"/>
      <c r="AR4" s="66"/>
      <c r="AS4" s="67"/>
      <c r="AT4" s="67"/>
      <c r="AU4" s="66"/>
      <c r="AV4" s="67"/>
      <c r="AW4" s="49"/>
      <c r="AX4" s="48"/>
      <c r="AY4" s="66"/>
      <c r="AZ4" s="67"/>
      <c r="BA4" s="49"/>
      <c r="BB4" s="49"/>
      <c r="BC4" s="65"/>
      <c r="BD4" s="66"/>
      <c r="BE4" s="67"/>
      <c r="BF4" s="67"/>
      <c r="BG4" s="66"/>
      <c r="BH4" s="67"/>
      <c r="BI4" s="49"/>
      <c r="BJ4" s="68"/>
      <c r="BK4" s="69"/>
    </row>
    <row r="5" spans="1:71" x14ac:dyDescent="0.8">
      <c r="A5" s="70">
        <f>IF(+All!$H62="Arizona",+All!A62,IF(+All!$F62="Arizona",+All!A62,0))</f>
        <v>1</v>
      </c>
      <c r="B5" s="480" t="str">
        <f>IF(+All!$H62="Arizona",+All!B62,IF(+All!$F62="Arizona",+All!B62,0))</f>
        <v>Sat</v>
      </c>
      <c r="C5" s="72">
        <f>IF(+All!$H62="Arizona",+All!C62,IF(+All!$F62="Arizona",+All!C62,0))</f>
        <v>44443</v>
      </c>
      <c r="D5" s="73">
        <f>IF(+All!$H62="Arizona",+All!D62,IF(+All!$F62="Arizona",+All!D62,0))</f>
        <v>0.9375</v>
      </c>
      <c r="E5" s="707" t="str">
        <f>IF(+All!$H62="Arizona",+All!E62,IF(+All!$F62="Arizona",+All!E62,0))</f>
        <v>ESPN</v>
      </c>
      <c r="F5" s="75" t="str">
        <f>IF(+All!$H62="Arizona",+All!F62,IF(+All!$F62="Arizona",+All!F62,0))</f>
        <v>Arizona</v>
      </c>
      <c r="G5" s="76" t="str">
        <f>IF(+All!$H62="Arizona",+All!G62,IF(+All!$F62="Arizona",+All!G62,0))</f>
        <v>P12</v>
      </c>
      <c r="H5" s="75" t="str">
        <f>IF(+All!$H62="Arizona",+All!H62,IF(+All!$F62="Arizona",+All!H62,0))</f>
        <v>BYU</v>
      </c>
      <c r="I5" s="76" t="str">
        <f>IF(+All!$H62="Arizona",+All!I62,IF(+All!$F62="Arizona",+All!I62,0))</f>
        <v>Ind</v>
      </c>
      <c r="J5" s="706" t="str">
        <f>IF(+All!$H62="Arizona",+All!J62,IF(+All!$F62="Arizona",+All!J62,0))</f>
        <v>BYU</v>
      </c>
      <c r="K5" s="707" t="str">
        <f>IF(+All!$H62="Arizona",+All!K62,IF(+All!$F62="Arizona",+All!K62,0))</f>
        <v>Arizona</v>
      </c>
      <c r="L5" s="78">
        <f>IF(+All!$H62="Arizona",+All!L62,IF(+All!$F62="Arizona",+All!L62,0))</f>
        <v>12.5</v>
      </c>
      <c r="M5" s="79">
        <f>IF(+All!$H62="Arizona",+All!M62,IF(+All!$F62="Arizona",+All!M62,0))</f>
        <v>54</v>
      </c>
      <c r="N5" s="706" t="str">
        <f>IF(+All!$H62="Arizona",+All!N62,IF(+All!$F62="Arizona",+All!N62,0))</f>
        <v>BYU</v>
      </c>
      <c r="O5" s="708">
        <f>IF(+All!$H62="Arizona",+All!O62,IF(+All!$F62="Arizona",+All!O62,0))</f>
        <v>24</v>
      </c>
      <c r="P5" s="708" t="str">
        <f>IF(+All!$H62="Arizona",+All!P62,IF(+All!$F62="Arizona",+All!P62,0))</f>
        <v>Arizona</v>
      </c>
      <c r="Q5" s="707">
        <f>IF(+All!$H62="Arizona",+All!Q62,IF(+All!$F62="Arizona",+All!Q62,0))</f>
        <v>16</v>
      </c>
      <c r="R5" s="706" t="str">
        <f>IF(+All!$H62="Arizona",+All!R62,IF(+All!$F62="Arizona",+All!R62,0))</f>
        <v>Arizona</v>
      </c>
      <c r="S5" s="708" t="str">
        <f>IF(+All!$H62="Arizona",+All!S62,IF(+All!$F62="Arizona",+All!S62,0))</f>
        <v>BYU</v>
      </c>
      <c r="T5" s="706" t="str">
        <f>IF(+All!$H62="Arizona",+All!T62,IF(+All!$F62="Arizona",+All!T62,0))</f>
        <v>BYU</v>
      </c>
      <c r="U5" s="707" t="str">
        <f>IF(+All!$H62="Arizona",+All!U62,IF(+All!$F62="Arizona",+All!U62,0))</f>
        <v>L</v>
      </c>
      <c r="V5" s="705"/>
      <c r="W5" s="826"/>
      <c r="X5" s="705"/>
      <c r="Y5" s="709"/>
      <c r="Z5" s="705"/>
      <c r="AA5" s="709"/>
      <c r="AB5" s="705"/>
      <c r="AC5" s="709"/>
      <c r="AD5" s="825"/>
      <c r="AE5" s="826"/>
      <c r="AF5" s="825"/>
      <c r="AG5" s="826"/>
      <c r="AH5" s="825"/>
      <c r="AI5" s="826"/>
      <c r="AJ5" s="825"/>
      <c r="AK5" s="826"/>
      <c r="AL5" s="61"/>
      <c r="AM5" s="62"/>
      <c r="AN5" s="62"/>
      <c r="AO5" s="63"/>
      <c r="AP5" s="64"/>
      <c r="AQ5" s="65"/>
      <c r="AR5" s="66"/>
      <c r="AS5" s="67"/>
      <c r="AT5" s="67"/>
      <c r="AU5" s="66"/>
      <c r="AV5" s="67"/>
      <c r="AW5" s="49"/>
      <c r="AX5" s="48"/>
      <c r="AY5" s="66"/>
      <c r="AZ5" s="67"/>
      <c r="BA5" s="49"/>
      <c r="BB5" s="49"/>
      <c r="BC5" s="65"/>
      <c r="BD5" s="66"/>
      <c r="BE5" s="67"/>
      <c r="BF5" s="67"/>
      <c r="BG5" s="66"/>
      <c r="BH5" s="67"/>
      <c r="BI5" s="49"/>
      <c r="BJ5" s="68"/>
      <c r="BK5" s="69"/>
    </row>
    <row r="6" spans="1:71" x14ac:dyDescent="0.8">
      <c r="A6" s="70">
        <f>IF(+All!$H157="Arizona",+All!A157,IF(+All!$F157="Arizona",+All!A157,0))</f>
        <v>2</v>
      </c>
      <c r="B6" s="480" t="str">
        <f>IF(+All!$H157="Arizona",+All!B157,IF(+All!$F157="Arizona",+All!B157,0))</f>
        <v>Sat</v>
      </c>
      <c r="C6" s="72">
        <f>IF(+All!$H157="Arizona",+All!C157,IF(+All!$F157="Arizona",+All!C157,0))</f>
        <v>44450</v>
      </c>
      <c r="D6" s="73">
        <f>IF(+All!$H157="Arizona",+All!D157,IF(+All!$F157="Arizona",+All!D157,0))</f>
        <v>0.91666666666666663</v>
      </c>
      <c r="E6" s="707" t="str">
        <f>IF(+All!$H157="Arizona",+All!E157,IF(+All!$F157="Arizona",+All!E157,0))</f>
        <v>PAC12</v>
      </c>
      <c r="F6" s="75" t="str">
        <f>IF(+All!$H157="Arizona",+All!F157,IF(+All!$F157="Arizona",+All!F157,0))</f>
        <v>San Diego State</v>
      </c>
      <c r="G6" s="76" t="str">
        <f>IF(+All!$H157="Arizona",+All!G157,IF(+All!$F157="Arizona",+All!G157,0))</f>
        <v>MWC</v>
      </c>
      <c r="H6" s="75" t="str">
        <f>IF(+All!$H157="Arizona",+All!H157,IF(+All!$F157="Arizona",+All!H157,0))</f>
        <v>Arizona</v>
      </c>
      <c r="I6" s="76" t="str">
        <f>IF(+All!$H157="Arizona",+All!I157,IF(+All!$F157="Arizona",+All!I157,0))</f>
        <v>P12</v>
      </c>
      <c r="J6" s="706" t="str">
        <f>IF(+All!$H157="Arizona",+All!J157,IF(+All!$F157="Arizona",+All!J157,0))</f>
        <v>Arizona</v>
      </c>
      <c r="K6" s="707" t="str">
        <f>IF(+All!$H157="Arizona",+All!K157,IF(+All!$F157="Arizona",+All!K157,0))</f>
        <v>San Diego State</v>
      </c>
      <c r="L6" s="78">
        <f>IF(+All!$H157="Arizona",+All!L157,IF(+All!$F157="Arizona",+All!L157,0))</f>
        <v>2</v>
      </c>
      <c r="M6" s="79">
        <f>IF(+All!$H157="Arizona",+All!M157,IF(+All!$F157="Arizona",+All!M157,0))</f>
        <v>47</v>
      </c>
      <c r="N6" s="706" t="str">
        <f>IF(+All!$H157="Arizona",+All!N157,IF(+All!$F157="Arizona",+All!N157,0))</f>
        <v>San Diego State</v>
      </c>
      <c r="O6" s="708">
        <f>IF(+All!$H157="Arizona",+All!O157,IF(+All!$F157="Arizona",+All!O157,0))</f>
        <v>38</v>
      </c>
      <c r="P6" s="708" t="str">
        <f>IF(+All!$H157="Arizona",+All!P157,IF(+All!$F157="Arizona",+All!P157,0))</f>
        <v>Arizona</v>
      </c>
      <c r="Q6" s="707">
        <f>IF(+All!$H157="Arizona",+All!Q157,IF(+All!$F157="Arizona",+All!Q157,0))</f>
        <v>14</v>
      </c>
      <c r="R6" s="706" t="str">
        <f>IF(+All!$H157="Arizona",+All!R157,IF(+All!$F157="Arizona",+All!R157,0))</f>
        <v>San Diego State</v>
      </c>
      <c r="S6" s="708" t="str">
        <f>IF(+All!$H157="Arizona",+All!S157,IF(+All!$F157="Arizona",+All!S157,0))</f>
        <v>Arizona</v>
      </c>
      <c r="T6" s="706" t="str">
        <f>IF(+All!$H157="Arizona",+All!T157,IF(+All!$F157="Arizona",+All!T157,0))</f>
        <v>San Diego State</v>
      </c>
      <c r="U6" s="707" t="str">
        <f>IF(+All!$H157="Arizona",+All!U157,IF(+All!$F157="Arizona",+All!U157,0))</f>
        <v>W</v>
      </c>
      <c r="V6" s="706">
        <f>IF(+All!$H246="Arizona",+All!#REF!,IF(+All!$F246="Arizona",+All!#REF!,0))</f>
        <v>0</v>
      </c>
      <c r="W6" s="707">
        <f>IF(+All!$H246="Arizona",+All!#REF!,IF(+All!$F246="Arizona",+All!#REF!,0))</f>
        <v>0</v>
      </c>
      <c r="X6" s="706">
        <f>IF(+All!$H246="Arizona",+All!#REF!,IF(+All!$F246="Arizona",+All!#REF!,0))</f>
        <v>0</v>
      </c>
      <c r="Y6" s="707">
        <f>IF(+All!$H246="Arizona",+All!#REF!,IF(+All!$F246="Arizona",+All!#REF!,0))</f>
        <v>0</v>
      </c>
      <c r="Z6" s="706">
        <f>IF(+All!$H246="Arizona",+All!#REF!,IF(+All!$F246="Arizona",+All!#REF!,0))</f>
        <v>0</v>
      </c>
      <c r="AA6" s="707">
        <f>IF(+All!$H246="Arizona",+All!#REF!,IF(+All!$F246="Arizona",+All!#REF!,0))</f>
        <v>0</v>
      </c>
      <c r="AB6" s="706">
        <f>IF(+All!$H246="Arizona",+All!#REF!,IF(+All!$F246="Arizona",+All!#REF!,0))</f>
        <v>0</v>
      </c>
      <c r="AC6" s="707">
        <f>IF(+All!$H246="Arizona",+All!#REF!,IF(+All!$F246="Arizona",+All!#REF!,0))</f>
        <v>0</v>
      </c>
      <c r="AD6" s="706">
        <f>IF(+All!$H246="Arizona",+All!#REF!,IF(+All!$F246="Arizona",+All!#REF!,0))</f>
        <v>0</v>
      </c>
      <c r="AE6" s="707">
        <f>IF(+All!$H246="Arizona",+All!#REF!,IF(+All!$F246="Arizona",+All!#REF!,0))</f>
        <v>0</v>
      </c>
      <c r="AF6" s="706">
        <f>IF(+All!$H246="Arizona",+All!#REF!,IF(+All!$F246="Arizona",+All!#REF!,0))</f>
        <v>0</v>
      </c>
      <c r="AG6" s="707">
        <f>IF(+All!$H246="Arizona",+All!#REF!,IF(+All!$F246="Arizona",+All!#REF!,0))</f>
        <v>0</v>
      </c>
      <c r="AH6" s="706">
        <f>IF(+All!$H246="Arizona",+All!#REF!,IF(+All!$F246="Arizona",+All!#REF!,0))</f>
        <v>0</v>
      </c>
      <c r="AI6" s="707">
        <f>IF(+All!$H246="Arizona",+All!#REF!,IF(+All!$F246="Arizona",+All!#REF!,0))</f>
        <v>0</v>
      </c>
      <c r="AJ6" s="706">
        <f>IF(+All!$H246="Arizona",+All!#REF!,IF(+All!$F246="Arizona",+All!#REF!,0))</f>
        <v>0</v>
      </c>
      <c r="AK6" s="707">
        <f>IF(+All!$H246="Arizona",+All!#REF!,IF(+All!$F246="Arizona",+All!#REF!,0))</f>
        <v>0</v>
      </c>
      <c r="AL6" s="81">
        <f>IF(+All!$H246="Arizona",+All!V246,IF(+All!$F246="Arizona",+All!V246,0))</f>
        <v>0</v>
      </c>
      <c r="AM6" s="82">
        <f>IF(+All!$H246="Arizona",+All!W246,IF(+All!$F246="Arizona",+All!W246,0))</f>
        <v>0</v>
      </c>
      <c r="AN6" s="81">
        <f>IF(+All!$H246="Arizona",+All!X246,IF(+All!$F246="Arizona",+All!X246,0))</f>
        <v>0</v>
      </c>
      <c r="AO6" s="83">
        <f>IF(+All!$H246="Arizona",+All!Y246,IF(+All!$F246="Arizona",+All!Y246,0))</f>
        <v>0</v>
      </c>
      <c r="AP6" s="84">
        <f>IF(+All!$H246="Arizona",+All!Z246,IF(+All!$F246="Arizona",+All!Z246,0))</f>
        <v>0</v>
      </c>
      <c r="AQ6" s="480">
        <f>IF(+All!$H246="Arizona",+All!#REF!,IF(+All!$F246="Arizona",+All!#REF!,0))</f>
        <v>0</v>
      </c>
      <c r="AR6" s="482">
        <f>IF(+All!$H246="Arizona",+All!#REF!,IF(+All!$F246="Arizona",+All!#REF!,0))</f>
        <v>0</v>
      </c>
      <c r="AS6" s="483">
        <f>IF(+All!$H246="Arizona",+All!#REF!,IF(+All!$F246="Arizona",+All!#REF!,0))</f>
        <v>0</v>
      </c>
      <c r="AT6" s="483">
        <f>IF(+All!$H246="Arizona",+All!#REF!,IF(+All!$F246="Arizona",+All!#REF!,0))</f>
        <v>0</v>
      </c>
      <c r="AU6" s="482">
        <f>IF(+All!$H246="Arizona",+All!#REF!,IF(+All!$F246="Arizona",+All!#REF!,0))</f>
        <v>0</v>
      </c>
      <c r="AV6" s="483">
        <f>IF(+All!$H246="Arizona",+All!#REF!,IF(+All!$F246="Arizona",+All!#REF!,0))</f>
        <v>0</v>
      </c>
      <c r="AW6" s="484">
        <f>IF(+All!$H246="Arizona",+All!#REF!,IF(+All!$F246="Arizona",+All!#REF!,0))</f>
        <v>0</v>
      </c>
      <c r="AX6" s="483">
        <f>IF(+All!$H246="Arizona",+All!#REF!,IF(+All!$F246="Arizona",+All!#REF!,0))</f>
        <v>0</v>
      </c>
      <c r="AY6" s="88">
        <f>IF(+All!$H246="Arizona",+All!#REF!,IF(+All!$F246="Arizona",+All!#REF!,0))</f>
        <v>0</v>
      </c>
      <c r="AZ6" s="89">
        <f>IF(+All!$H246="Arizona",+All!#REF!,IF(+All!$F246="Arizona",+All!#REF!,0))</f>
        <v>0</v>
      </c>
      <c r="BA6" s="90">
        <f>IF(+All!$H246="Arizona",+All!#REF!,IF(+All!$F246="Arizona",+All!#REF!,0))</f>
        <v>0</v>
      </c>
      <c r="BB6" s="90">
        <f>IF(+All!$H246="Arizona",+All!#REF!,IF(+All!$F246="Arizona",+All!#REF!,0))</f>
        <v>0</v>
      </c>
      <c r="BC6" s="91">
        <f>IF(+All!$H246="Arizona",+All!#REF!,IF(+All!$F246="Arizona",+All!#REF!,0))</f>
        <v>0</v>
      </c>
      <c r="BD6" s="482">
        <f>IF(+All!$H246="Arizona",+All!#REF!,IF(+All!$F246="Arizona",+All!#REF!,0))</f>
        <v>0</v>
      </c>
      <c r="BE6" s="483">
        <f>IF(+All!$H246="Arizona",+All!#REF!,IF(+All!$F246="Arizona",+All!#REF!,0))</f>
        <v>0</v>
      </c>
      <c r="BF6" s="483">
        <f>IF(+All!$H246="Arizona",+All!#REF!,IF(+All!$F246="Arizona",+All!#REF!,0))</f>
        <v>0</v>
      </c>
      <c r="BG6" s="482">
        <f>IF(+All!$H246="Arizona",+All!#REF!,IF(+All!$F246="Arizona",+All!#REF!,0))</f>
        <v>0</v>
      </c>
      <c r="BH6" s="483">
        <f>IF(+All!$H246="Arizona",+All!#REF!,IF(+All!$F246="Arizona",+All!#REF!,0))</f>
        <v>0</v>
      </c>
      <c r="BI6" s="484">
        <f>IF(+All!$H246="Arizona",+All!#REF!,IF(+All!$F246="Arizona",+All!#REF!,0))</f>
        <v>0</v>
      </c>
      <c r="BJ6" s="92">
        <f>IF(+All!$H246="Arizona",+All!#REF!,IF(+All!$F246="Arizona",+All!#REF!,0))</f>
        <v>0</v>
      </c>
      <c r="BK6" s="93">
        <f>IF(+All!$H246="Arizona",+All!#REF!,IF(+All!$F246="Arizona",+All!#REF!,0))</f>
        <v>0</v>
      </c>
    </row>
    <row r="7" spans="1:71" x14ac:dyDescent="0.8">
      <c r="A7" s="70">
        <f>IF(+All!$H227="Arizona",+All!A227,IF(+All!$F227="Arizona",+All!A227,0))</f>
        <v>3</v>
      </c>
      <c r="B7" s="480" t="str">
        <f>IF(+All!$H227="Arizona",+All!B227,IF(+All!$F227="Arizona",+All!B227,0))</f>
        <v>Sat</v>
      </c>
      <c r="C7" s="72">
        <f>IF(+All!$H227="Arizona",+All!C227,IF(+All!$F227="Arizona",+All!C227,0))</f>
        <v>44457</v>
      </c>
      <c r="D7" s="73">
        <f>IF(+All!$H227="Arizona",+All!D227,IF(+All!$F227="Arizona",+All!D227,0))</f>
        <v>0.91666666666666663</v>
      </c>
      <c r="E7" s="707" t="str">
        <f>IF(+All!$H227="Arizona",+All!E227,IF(+All!$F227="Arizona",+All!E227,0))</f>
        <v>PAC12</v>
      </c>
      <c r="F7" s="75" t="str">
        <f>IF(+All!$H227="Arizona",+All!F227,IF(+All!$F227="Arizona",+All!F227,0))</f>
        <v>1AA Northern Arizona</v>
      </c>
      <c r="G7" s="76" t="str">
        <f>IF(+All!$H227="Arizona",+All!G227,IF(+All!$F227="Arizona",+All!G227,0))</f>
        <v>1AA</v>
      </c>
      <c r="H7" s="75" t="str">
        <f>IF(+All!$H227="Arizona",+All!H227,IF(+All!$F227="Arizona",+All!H227,0))</f>
        <v>Arizona</v>
      </c>
      <c r="I7" s="76" t="str">
        <f>IF(+All!$H227="Arizona",+All!I227,IF(+All!$F227="Arizona",+All!I227,0))</f>
        <v>P12</v>
      </c>
      <c r="J7" s="706">
        <f>IF(+All!$H227="Arizona",+All!J227,IF(+All!$F227="Arizona",+All!J227,0))</f>
        <v>0</v>
      </c>
      <c r="K7" s="707">
        <f>IF(+All!$H227="Arizona",+All!K227,IF(+All!$F227="Arizona",+All!K227,0))</f>
        <v>0</v>
      </c>
      <c r="L7" s="78">
        <f>IF(+All!$H227="Arizona",+All!L227,IF(+All!$F227="Arizona",+All!L227,0))</f>
        <v>0</v>
      </c>
      <c r="M7" s="79">
        <f>IF(+All!$H227="Arizona",+All!M227,IF(+All!$F227="Arizona",+All!M227,0))</f>
        <v>0</v>
      </c>
      <c r="N7" s="706" t="str">
        <f>IF(+All!$H227="Arizona",+All!N227,IF(+All!$F227="Arizona",+All!N227,0))</f>
        <v>1AA Northern Arizona</v>
      </c>
      <c r="O7" s="708">
        <f>IF(+All!$H227="Arizona",+All!O227,IF(+All!$F227="Arizona",+All!O227,0))</f>
        <v>21</v>
      </c>
      <c r="P7" s="708" t="str">
        <f>IF(+All!$H227="Arizona",+All!P227,IF(+All!$F227="Arizona",+All!P227,0))</f>
        <v>Arizona</v>
      </c>
      <c r="Q7" s="707">
        <f>IF(+All!$H227="Arizona",+All!Q227,IF(+All!$F227="Arizona",+All!Q227,0))</f>
        <v>19</v>
      </c>
      <c r="R7" s="706">
        <f>IF(+All!$H227="Arizona",+All!R227,IF(+All!$F227="Arizona",+All!R227,0))</f>
        <v>0</v>
      </c>
      <c r="S7" s="708">
        <f>IF(+All!$H227="Arizona",+All!S227,IF(+All!$F227="Arizona",+All!S227,0))</f>
        <v>0</v>
      </c>
      <c r="T7" s="706">
        <f>IF(+All!$H227="Arizona",+All!T227,IF(+All!$F227="Arizona",+All!T227,0))</f>
        <v>0</v>
      </c>
      <c r="U7" s="707">
        <f>IF(+All!$H227="Arizona",+All!U227,IF(+All!$F227="Arizona",+All!U227,0))</f>
        <v>0</v>
      </c>
      <c r="V7" s="706">
        <f>IF(+All!$H123="Arizona",+All!#REF!,IF(+All!$F123="Arizona",+All!#REF!,0))</f>
        <v>0</v>
      </c>
      <c r="W7" s="707">
        <f>IF(+All!$H123="Arizona",+All!#REF!,IF(+All!$F123="Arizona",+All!#REF!,0))</f>
        <v>0</v>
      </c>
      <c r="X7" s="706">
        <f>IF(+All!$H123="Arizona",+All!#REF!,IF(+All!$F123="Arizona",+All!#REF!,0))</f>
        <v>0</v>
      </c>
      <c r="Y7" s="707">
        <f>IF(+All!$H123="Arizona",+All!#REF!,IF(+All!$F123="Arizona",+All!#REF!,0))</f>
        <v>0</v>
      </c>
      <c r="Z7" s="706">
        <f>IF(+All!$H123="Arizona",+All!#REF!,IF(+All!$F123="Arizona",+All!#REF!,0))</f>
        <v>0</v>
      </c>
      <c r="AA7" s="707">
        <f>IF(+All!$H123="Arizona",+All!#REF!,IF(+All!$F123="Arizona",+All!#REF!,0))</f>
        <v>0</v>
      </c>
      <c r="AB7" s="706">
        <f>IF(+All!$H123="Arizona",+All!#REF!,IF(+All!$F123="Arizona",+All!#REF!,0))</f>
        <v>0</v>
      </c>
      <c r="AC7" s="707">
        <f>IF(+All!$H123="Arizona",+All!#REF!,IF(+All!$F123="Arizona",+All!#REF!,0))</f>
        <v>0</v>
      </c>
      <c r="AD7" s="706">
        <f>IF(+All!$H123="Arizona",+All!#REF!,IF(+All!$F123="Arizona",+All!#REF!,0))</f>
        <v>0</v>
      </c>
      <c r="AE7" s="707">
        <f>IF(+All!$H123="Arizona",+All!#REF!,IF(+All!$F123="Arizona",+All!#REF!,0))</f>
        <v>0</v>
      </c>
      <c r="AF7" s="706">
        <f>IF(+All!$H123="Arizona",+All!#REF!,IF(+All!$F123="Arizona",+All!#REF!,0))</f>
        <v>0</v>
      </c>
      <c r="AG7" s="707">
        <f>IF(+All!$H123="Arizona",+All!#REF!,IF(+All!$F123="Arizona",+All!#REF!,0))</f>
        <v>0</v>
      </c>
      <c r="AH7" s="706">
        <f>IF(+All!$H123="Arizona",+All!#REF!,IF(+All!$F123="Arizona",+All!#REF!,0))</f>
        <v>0</v>
      </c>
      <c r="AI7" s="707">
        <f>IF(+All!$H123="Arizona",+All!#REF!,IF(+All!$F123="Arizona",+All!#REF!,0))</f>
        <v>0</v>
      </c>
      <c r="AJ7" s="706">
        <f>IF(+All!$H123="Arizona",+All!#REF!,IF(+All!$F123="Arizona",+All!#REF!,0))</f>
        <v>0</v>
      </c>
      <c r="AK7" s="707">
        <f>IF(+All!$H123="Arizona",+All!#REF!,IF(+All!$F123="Arizona",+All!#REF!,0))</f>
        <v>0</v>
      </c>
      <c r="AL7" s="81">
        <f>IF(+All!$H123="Arizona",+All!V123,IF(+All!$F123="Arizona",+All!V123,0))</f>
        <v>0</v>
      </c>
      <c r="AM7" s="82">
        <f>IF(+All!$H123="Arizona",+All!W123,IF(+All!$F123="Arizona",+All!W123,0))</f>
        <v>0</v>
      </c>
      <c r="AN7" s="81">
        <f>IF(+All!$H123="Arizona",+All!X123,IF(+All!$F123="Arizona",+All!X123,0))</f>
        <v>0</v>
      </c>
      <c r="AO7" s="83">
        <f>IF(+All!$H123="Arizona",+All!Y123,IF(+All!$F123="Arizona",+All!Y123,0))</f>
        <v>0</v>
      </c>
      <c r="AP7" s="84">
        <f>IF(+All!$H123="Arizona",+All!Z123,IF(+All!$F123="Arizona",+All!Z123,0))</f>
        <v>0</v>
      </c>
      <c r="AQ7" s="480">
        <f>IF(+All!$H123="Arizona",+All!#REF!,IF(+All!$F123="Arizona",+All!#REF!,0))</f>
        <v>0</v>
      </c>
      <c r="AR7" s="482">
        <f>IF(+All!$H123="Arizona",+All!#REF!,IF(+All!$F123="Arizona",+All!#REF!,0))</f>
        <v>0</v>
      </c>
      <c r="AS7" s="483">
        <f>IF(+All!$H123="Arizona",+All!#REF!,IF(+All!$F123="Arizona",+All!#REF!,0))</f>
        <v>0</v>
      </c>
      <c r="AT7" s="483">
        <f>IF(+All!$H123="Arizona",+All!#REF!,IF(+All!$F123="Arizona",+All!#REF!,0))</f>
        <v>0</v>
      </c>
      <c r="AU7" s="482">
        <f>IF(+All!$H123="Arizona",+All!#REF!,IF(+All!$F123="Arizona",+All!#REF!,0))</f>
        <v>0</v>
      </c>
      <c r="AV7" s="483">
        <f>IF(+All!$H123="Arizona",+All!#REF!,IF(+All!$F123="Arizona",+All!#REF!,0))</f>
        <v>0</v>
      </c>
      <c r="AW7" s="484">
        <f>IF(+All!$H123="Arizona",+All!#REF!,IF(+All!$F123="Arizona",+All!#REF!,0))</f>
        <v>0</v>
      </c>
      <c r="AX7" s="483">
        <f>IF(+All!$H123="Arizona",+All!#REF!,IF(+All!$F123="Arizona",+All!#REF!,0))</f>
        <v>0</v>
      </c>
      <c r="AY7" s="88">
        <f>IF(+All!$H123="Arizona",+All!#REF!,IF(+All!$F123="Arizona",+All!#REF!,0))</f>
        <v>0</v>
      </c>
      <c r="AZ7" s="89">
        <f>IF(+All!$H123="Arizona",+All!#REF!,IF(+All!$F123="Arizona",+All!#REF!,0))</f>
        <v>0</v>
      </c>
      <c r="BA7" s="90">
        <f>IF(+All!$H123="Arizona",+All!#REF!,IF(+All!$F123="Arizona",+All!#REF!,0))</f>
        <v>0</v>
      </c>
      <c r="BB7" s="90">
        <f>IF(+All!$H123="Arizona",+All!#REF!,IF(+All!$F123="Arizona",+All!#REF!,0))</f>
        <v>0</v>
      </c>
      <c r="BC7" s="91">
        <f>IF(+All!$H123="Arizona",+All!#REF!,IF(+All!$F123="Arizona",+All!#REF!,0))</f>
        <v>0</v>
      </c>
      <c r="BD7" s="482">
        <f>IF(+All!$H123="Arizona",+All!#REF!,IF(+All!$F123="Arizona",+All!#REF!,0))</f>
        <v>0</v>
      </c>
      <c r="BE7" s="483">
        <f>IF(+All!$H123="Arizona",+All!#REF!,IF(+All!$F123="Arizona",+All!#REF!,0))</f>
        <v>0</v>
      </c>
      <c r="BF7" s="483">
        <f>IF(+All!$H123="Arizona",+All!#REF!,IF(+All!$F123="Arizona",+All!#REF!,0))</f>
        <v>0</v>
      </c>
      <c r="BG7" s="482">
        <f>IF(+All!$H123="Arizona",+All!#REF!,IF(+All!$F123="Arizona",+All!#REF!,0))</f>
        <v>0</v>
      </c>
      <c r="BH7" s="483">
        <f>IF(+All!$H123="Arizona",+All!#REF!,IF(+All!$F123="Arizona",+All!#REF!,0))</f>
        <v>0</v>
      </c>
      <c r="BI7" s="484">
        <f>IF(+All!$H123="Arizona",+All!#REF!,IF(+All!$F123="Arizona",+All!#REF!,0))</f>
        <v>0</v>
      </c>
      <c r="BJ7" s="92">
        <f>IF(+All!$H123="Arizona",+All!#REF!,IF(+All!$F123="Arizona",+All!#REF!,0))</f>
        <v>0</v>
      </c>
      <c r="BK7" s="93">
        <f>IF(+All!$H123="Arizona",+All!#REF!,IF(+All!$F123="Arizona",+All!#REF!,0))</f>
        <v>0</v>
      </c>
    </row>
    <row r="8" spans="1:71" x14ac:dyDescent="0.8">
      <c r="A8" s="70">
        <f>IF(+All!$H308="Arizona",+All!A308,IF(+All!$F308="Arizona",+All!A308,0))</f>
        <v>4</v>
      </c>
      <c r="B8" s="480" t="str">
        <f>IF(+All!$H308="Arizona",+All!B308,IF(+All!$F308="Arizona",+All!B308,0))</f>
        <v>Sat</v>
      </c>
      <c r="C8" s="72">
        <f>IF(+All!$H308="Arizona",+All!C308,IF(+All!$F308="Arizona",+All!C308,0))</f>
        <v>44464</v>
      </c>
      <c r="D8" s="73">
        <f>IF(+All!$H308="Arizona",+All!D308,IF(+All!$F308="Arizona",+All!D308,0))</f>
        <v>0.9375</v>
      </c>
      <c r="E8" s="707" t="str">
        <f>IF(+All!$H308="Arizona",+All!E308,IF(+All!$F308="Arizona",+All!E308,0))</f>
        <v>ESPN</v>
      </c>
      <c r="F8" s="75" t="str">
        <f>IF(+All!$H308="Arizona",+All!F308,IF(+All!$F308="Arizona",+All!F308,0))</f>
        <v>Arizona</v>
      </c>
      <c r="G8" s="76" t="str">
        <f>IF(+All!$H308="Arizona",+All!G308,IF(+All!$F308="Arizona",+All!G308,0))</f>
        <v>P12</v>
      </c>
      <c r="H8" s="75" t="str">
        <f>IF(+All!$H308="Arizona",+All!H308,IF(+All!$F308="Arizona",+All!H308,0))</f>
        <v>Oregon</v>
      </c>
      <c r="I8" s="76" t="str">
        <f>IF(+All!$H308="Arizona",+All!I308,IF(+All!$F308="Arizona",+All!I308,0))</f>
        <v>P12</v>
      </c>
      <c r="J8" s="706" t="str">
        <f>IF(+All!$H308="Arizona",+All!J308,IF(+All!$F308="Arizona",+All!J308,0))</f>
        <v>Oregon</v>
      </c>
      <c r="K8" s="707" t="str">
        <f>IF(+All!$H308="Arizona",+All!K308,IF(+All!$F308="Arizona",+All!K308,0))</f>
        <v>Arizona</v>
      </c>
      <c r="L8" s="78">
        <f>IF(+All!$H308="Arizona",+All!L308,IF(+All!$F308="Arizona",+All!L308,0))</f>
        <v>28.5</v>
      </c>
      <c r="M8" s="79">
        <f>IF(+All!$H308="Arizona",+All!M308,IF(+All!$F308="Arizona",+All!M308,0))</f>
        <v>58.5</v>
      </c>
      <c r="N8" s="706" t="str">
        <f>IF(+All!$H308="Arizona",+All!N308,IF(+All!$F308="Arizona",+All!N308,0))</f>
        <v>Oregon</v>
      </c>
      <c r="O8" s="708">
        <f>IF(+All!$H308="Arizona",+All!O308,IF(+All!$F308="Arizona",+All!O308,0))</f>
        <v>41</v>
      </c>
      <c r="P8" s="708" t="str">
        <f>IF(+All!$H308="Arizona",+All!P308,IF(+All!$F308="Arizona",+All!P308,0))</f>
        <v>Arizona</v>
      </c>
      <c r="Q8" s="707">
        <f>IF(+All!$H308="Arizona",+All!Q308,IF(+All!$F308="Arizona",+All!Q308,0))</f>
        <v>19</v>
      </c>
      <c r="R8" s="706" t="str">
        <f>IF(+All!$H308="Arizona",+All!R308,IF(+All!$F308="Arizona",+All!R308,0))</f>
        <v>Arizona</v>
      </c>
      <c r="S8" s="708" t="str">
        <f>IF(+All!$H308="Arizona",+All!S308,IF(+All!$F308="Arizona",+All!S308,0))</f>
        <v>Oregon</v>
      </c>
      <c r="T8" s="706" t="str">
        <f>IF(+All!$H308="Arizona",+All!T308,IF(+All!$F308="Arizona",+All!T308,0))</f>
        <v>Arizona</v>
      </c>
      <c r="U8" s="707" t="str">
        <f>IF(+All!$H308="Arizona",+All!U308,IF(+All!$F308="Arizona",+All!U308,0))</f>
        <v>W</v>
      </c>
      <c r="V8" s="706">
        <f>IF(+All!$H363="Arizona",+All!#REF!,IF(+All!$F363="Arizona",+All!#REF!,0))</f>
        <v>0</v>
      </c>
      <c r="W8" s="707">
        <f>IF(+All!$H363="Arizona",+All!#REF!,IF(+All!$F363="Arizona",+All!#REF!,0))</f>
        <v>0</v>
      </c>
      <c r="X8" s="706">
        <f>IF(+All!$H363="Arizona",+All!#REF!,IF(+All!$F363="Arizona",+All!#REF!,0))</f>
        <v>0</v>
      </c>
      <c r="Y8" s="707">
        <f>IF(+All!$H363="Arizona",+All!#REF!,IF(+All!$F363="Arizona",+All!#REF!,0))</f>
        <v>0</v>
      </c>
      <c r="Z8" s="706">
        <f>IF(+All!$H363="Arizona",+All!#REF!,IF(+All!$F363="Arizona",+All!#REF!,0))</f>
        <v>0</v>
      </c>
      <c r="AA8" s="707">
        <f>IF(+All!$H363="Arizona",+All!#REF!,IF(+All!$F363="Arizona",+All!#REF!,0))</f>
        <v>0</v>
      </c>
      <c r="AB8" s="706">
        <f>IF(+All!$H363="Arizona",+All!#REF!,IF(+All!$F363="Arizona",+All!#REF!,0))</f>
        <v>0</v>
      </c>
      <c r="AC8" s="707">
        <f>IF(+All!$H363="Arizona",+All!#REF!,IF(+All!$F363="Arizona",+All!#REF!,0))</f>
        <v>0</v>
      </c>
      <c r="AD8" s="706">
        <f>IF(+All!$H363="Arizona",+All!#REF!,IF(+All!$F363="Arizona",+All!#REF!,0))</f>
        <v>0</v>
      </c>
      <c r="AE8" s="707">
        <f>IF(+All!$H363="Arizona",+All!#REF!,IF(+All!$F363="Arizona",+All!#REF!,0))</f>
        <v>0</v>
      </c>
      <c r="AF8" s="706">
        <f>IF(+All!$H363="Arizona",+All!#REF!,IF(+All!$F363="Arizona",+All!#REF!,0))</f>
        <v>0</v>
      </c>
      <c r="AG8" s="707">
        <f>IF(+All!$H363="Arizona",+All!#REF!,IF(+All!$F363="Arizona",+All!#REF!,0))</f>
        <v>0</v>
      </c>
      <c r="AH8" s="706">
        <f>IF(+All!$H363="Arizona",+All!#REF!,IF(+All!$F363="Arizona",+All!#REF!,0))</f>
        <v>0</v>
      </c>
      <c r="AI8" s="707">
        <f>IF(+All!$H363="Arizona",+All!#REF!,IF(+All!$F363="Arizona",+All!#REF!,0))</f>
        <v>0</v>
      </c>
      <c r="AJ8" s="706">
        <f>IF(+All!$H363="Arizona",+All!#REF!,IF(+All!$F363="Arizona",+All!#REF!,0))</f>
        <v>0</v>
      </c>
      <c r="AK8" s="707">
        <f>IF(+All!$H363="Arizona",+All!#REF!,IF(+All!$F363="Arizona",+All!#REF!,0))</f>
        <v>0</v>
      </c>
      <c r="AL8" s="81">
        <f>IF(+All!$H363="Arizona",+All!V363,IF(+All!$F363="Arizona",+All!V363,0))</f>
        <v>0</v>
      </c>
      <c r="AM8" s="82">
        <f>IF(+All!$H363="Arizona",+All!W363,IF(+All!$F363="Arizona",+All!W363,0))</f>
        <v>0</v>
      </c>
      <c r="AN8" s="81">
        <f>IF(+All!$H363="Arizona",+All!X363,IF(+All!$F363="Arizona",+All!X363,0))</f>
        <v>0</v>
      </c>
      <c r="AO8" s="83">
        <f>IF(+All!$H363="Arizona",+All!Y363,IF(+All!$F363="Arizona",+All!Y363,0))</f>
        <v>0</v>
      </c>
      <c r="AP8" s="84">
        <f>IF(+All!$H363="Arizona",+All!Z363,IF(+All!$F363="Arizona",+All!Z363,0))</f>
        <v>0</v>
      </c>
      <c r="AQ8" s="480">
        <f>IF(+All!$H363="Arizona",+All!#REF!,IF(+All!$F363="Arizona",+All!#REF!,0))</f>
        <v>0</v>
      </c>
      <c r="AR8" s="482">
        <f>IF(+All!$H363="Arizona",+All!#REF!,IF(+All!$F363="Arizona",+All!#REF!,0))</f>
        <v>0</v>
      </c>
      <c r="AS8" s="483">
        <f>IF(+All!$H363="Arizona",+All!#REF!,IF(+All!$F363="Arizona",+All!#REF!,0))</f>
        <v>0</v>
      </c>
      <c r="AT8" s="483">
        <f>IF(+All!$H363="Arizona",+All!#REF!,IF(+All!$F363="Arizona",+All!#REF!,0))</f>
        <v>0</v>
      </c>
      <c r="AU8" s="482">
        <f>IF(+All!$H363="Arizona",+All!#REF!,IF(+All!$F363="Arizona",+All!#REF!,0))</f>
        <v>0</v>
      </c>
      <c r="AV8" s="483">
        <f>IF(+All!$H363="Arizona",+All!#REF!,IF(+All!$F363="Arizona",+All!#REF!,0))</f>
        <v>0</v>
      </c>
      <c r="AW8" s="484">
        <f>IF(+All!$H363="Arizona",+All!#REF!,IF(+All!$F363="Arizona",+All!#REF!,0))</f>
        <v>0</v>
      </c>
      <c r="AX8" s="483">
        <f>IF(+All!$H363="Arizona",+All!#REF!,IF(+All!$F363="Arizona",+All!#REF!,0))</f>
        <v>0</v>
      </c>
      <c r="AY8" s="88">
        <f>IF(+All!$H363="Arizona",+All!#REF!,IF(+All!$F363="Arizona",+All!#REF!,0))</f>
        <v>0</v>
      </c>
      <c r="AZ8" s="89">
        <f>IF(+All!$H363="Arizona",+All!#REF!,IF(+All!$F363="Arizona",+All!#REF!,0))</f>
        <v>0</v>
      </c>
      <c r="BA8" s="90">
        <f>IF(+All!$H363="Arizona",+All!#REF!,IF(+All!$F363="Arizona",+All!#REF!,0))</f>
        <v>0</v>
      </c>
      <c r="BB8" s="90">
        <f>IF(+All!$H363="Arizona",+All!#REF!,IF(+All!$F363="Arizona",+All!#REF!,0))</f>
        <v>0</v>
      </c>
      <c r="BC8" s="91">
        <f>IF(+All!$H363="Arizona",+All!#REF!,IF(+All!$F363="Arizona",+All!#REF!,0))</f>
        <v>0</v>
      </c>
      <c r="BD8" s="482">
        <f>IF(+All!$H363="Arizona",+All!#REF!,IF(+All!$F363="Arizona",+All!#REF!,0))</f>
        <v>0</v>
      </c>
      <c r="BE8" s="483">
        <f>IF(+All!$H363="Arizona",+All!#REF!,IF(+All!$F363="Arizona",+All!#REF!,0))</f>
        <v>0</v>
      </c>
      <c r="BF8" s="483">
        <f>IF(+All!$H363="Arizona",+All!#REF!,IF(+All!$F363="Arizona",+All!#REF!,0))</f>
        <v>0</v>
      </c>
      <c r="BG8" s="482">
        <f>IF(+All!$H363="Arizona",+All!#REF!,IF(+All!$F363="Arizona",+All!#REF!,0))</f>
        <v>0</v>
      </c>
      <c r="BH8" s="483">
        <f>IF(+All!$H363="Arizona",+All!#REF!,IF(+All!$F363="Arizona",+All!#REF!,0))</f>
        <v>0</v>
      </c>
      <c r="BI8" s="484">
        <f>IF(+All!$H363="Arizona",+All!#REF!,IF(+All!$F363="Arizona",+All!#REF!,0))</f>
        <v>0</v>
      </c>
      <c r="BJ8" s="92">
        <f>IF(+All!$H363="Arizona",+All!#REF!,IF(+All!$F363="Arizona",+All!#REF!,0))</f>
        <v>0</v>
      </c>
      <c r="BK8" s="93">
        <f>IF(+All!$H363="Arizona",+All!#REF!,IF(+All!$F363="Arizona",+All!#REF!,0))</f>
        <v>0</v>
      </c>
    </row>
    <row r="9" spans="1:71" x14ac:dyDescent="0.8">
      <c r="A9" s="70">
        <f>IF(+All!$H389="Arizona",+All!A389,IF(+All!$F389="Arizona",+All!A389,0))</f>
        <v>5</v>
      </c>
      <c r="B9" s="480" t="str">
        <f>IF(+All!$H389="Arizona",+All!B389,IF(+All!$F389="Arizona",+All!B389,0))</f>
        <v>Sat</v>
      </c>
      <c r="C9" s="72">
        <f>IF(+All!$H389="Arizona",+All!C389,IF(+All!$F389="Arizona",+All!C389,0))</f>
        <v>44471</v>
      </c>
      <c r="D9" s="73">
        <f>IF(+All!$H389="Arizona",+All!D389,IF(+All!$F389="Arizona",+All!D389,0))</f>
        <v>0</v>
      </c>
      <c r="E9" s="707">
        <f>IF(+All!$H389="Arizona",+All!E389,IF(+All!$F389="Arizona",+All!E389,0))</f>
        <v>0</v>
      </c>
      <c r="F9" s="75" t="str">
        <f>IF(+All!$H389="Arizona",+All!F389,IF(+All!$F389="Arizona",+All!F389,0))</f>
        <v>Arizona</v>
      </c>
      <c r="G9" s="76" t="str">
        <f>IF(+All!$H389="Arizona",+All!G389,IF(+All!$F389="Arizona",+All!G389,0))</f>
        <v>P12</v>
      </c>
      <c r="H9" s="75" t="str">
        <f>IF(+All!$H389="Arizona",+All!H389,IF(+All!$F389="Arizona",+All!H389,0))</f>
        <v>Open</v>
      </c>
      <c r="I9" s="76" t="str">
        <f>IF(+All!$H389="Arizona",+All!I389,IF(+All!$F389="Arizona",+All!I389,0))</f>
        <v>ZZZ</v>
      </c>
      <c r="J9" s="706">
        <f>IF(+All!$H389="Arizona",+All!J389,IF(+All!$F389="Arizona",+All!J389,0))</f>
        <v>0</v>
      </c>
      <c r="K9" s="707" t="str">
        <f>IF(+All!$H389="Arizona",+All!K389,IF(+All!$F389="Arizona",+All!K389,0))</f>
        <v>Arizona</v>
      </c>
      <c r="L9" s="78">
        <f>IF(+All!$H389="Arizona",+All!L389,IF(+All!$F389="Arizona",+All!L389,0))</f>
        <v>0</v>
      </c>
      <c r="M9" s="79">
        <f>IF(+All!$H389="Arizona",+All!M389,IF(+All!$F389="Arizona",+All!M389,0))</f>
        <v>0</v>
      </c>
      <c r="N9" s="706">
        <f>IF(+All!$H389="Arizona",+All!N389,IF(+All!$F389="Arizona",+All!N389,0))</f>
        <v>0</v>
      </c>
      <c r="O9" s="708">
        <f>IF(+All!$H389="Arizona",+All!O389,IF(+All!$F389="Arizona",+All!O389,0))</f>
        <v>0</v>
      </c>
      <c r="P9" s="708">
        <f>IF(+All!$H389="Arizona",+All!P389,IF(+All!$F389="Arizona",+All!P389,0))</f>
        <v>0</v>
      </c>
      <c r="Q9" s="707">
        <f>IF(+All!$H389="Arizona",+All!Q389,IF(+All!$F389="Arizona",+All!Q389,0))</f>
        <v>0</v>
      </c>
      <c r="R9" s="706">
        <f>IF(+All!$H389="Arizona",+All!R389,IF(+All!$F389="Arizona",+All!R389,0))</f>
        <v>0</v>
      </c>
      <c r="S9" s="708">
        <f>IF(+All!$H389="Arizona",+All!S389,IF(+All!$F389="Arizona",+All!S389,0))</f>
        <v>0</v>
      </c>
      <c r="T9" s="706">
        <f>IF(+All!$H389="Arizona",+All!T389,IF(+All!$F389="Arizona",+All!T389,0))</f>
        <v>0</v>
      </c>
      <c r="U9" s="707">
        <f>IF(+All!$H389="Arizona",+All!U389,IF(+All!$F389="Arizona",+All!U389,0))</f>
        <v>0</v>
      </c>
      <c r="V9" s="706">
        <f>IF(+All!$H444="Arizona",+All!#REF!,IF(+All!$F444="Arizona",+All!#REF!,0))</f>
        <v>0</v>
      </c>
      <c r="W9" s="707">
        <f>IF(+All!$H444="Arizona",+All!#REF!,IF(+All!$F444="Arizona",+All!#REF!,0))</f>
        <v>0</v>
      </c>
      <c r="X9" s="706">
        <f>IF(+All!$H444="Arizona",+All!#REF!,IF(+All!$F444="Arizona",+All!#REF!,0))</f>
        <v>0</v>
      </c>
      <c r="Y9" s="707">
        <f>IF(+All!$H444="Arizona",+All!#REF!,IF(+All!$F444="Arizona",+All!#REF!,0))</f>
        <v>0</v>
      </c>
      <c r="Z9" s="706">
        <f>IF(+All!$H444="Arizona",+All!#REF!,IF(+All!$F444="Arizona",+All!#REF!,0))</f>
        <v>0</v>
      </c>
      <c r="AA9" s="707">
        <f>IF(+All!$H444="Arizona",+All!#REF!,IF(+All!$F444="Arizona",+All!#REF!,0))</f>
        <v>0</v>
      </c>
      <c r="AB9" s="706">
        <f>IF(+All!$H444="Arizona",+All!#REF!,IF(+All!$F444="Arizona",+All!#REF!,0))</f>
        <v>0</v>
      </c>
      <c r="AC9" s="707">
        <f>IF(+All!$H444="Arizona",+All!#REF!,IF(+All!$F444="Arizona",+All!#REF!,0))</f>
        <v>0</v>
      </c>
      <c r="AD9" s="706">
        <f>IF(+All!$H444="Arizona",+All!#REF!,IF(+All!$F444="Arizona",+All!#REF!,0))</f>
        <v>0</v>
      </c>
      <c r="AE9" s="707">
        <f>IF(+All!$H444="Arizona",+All!#REF!,IF(+All!$F444="Arizona",+All!#REF!,0))</f>
        <v>0</v>
      </c>
      <c r="AF9" s="706">
        <f>IF(+All!$H444="Arizona",+All!#REF!,IF(+All!$F444="Arizona",+All!#REF!,0))</f>
        <v>0</v>
      </c>
      <c r="AG9" s="707">
        <f>IF(+All!$H444="Arizona",+All!#REF!,IF(+All!$F444="Arizona",+All!#REF!,0))</f>
        <v>0</v>
      </c>
      <c r="AH9" s="706">
        <f>IF(+All!$H444="Arizona",+All!#REF!,IF(+All!$F444="Arizona",+All!#REF!,0))</f>
        <v>0</v>
      </c>
      <c r="AI9" s="707">
        <f>IF(+All!$H444="Arizona",+All!#REF!,IF(+All!$F444="Arizona",+All!#REF!,0))</f>
        <v>0</v>
      </c>
      <c r="AJ9" s="706">
        <f>IF(+All!$H444="Arizona",+All!#REF!,IF(+All!$F444="Arizona",+All!#REF!,0))</f>
        <v>0</v>
      </c>
      <c r="AK9" s="707">
        <f>IF(+All!$H444="Arizona",+All!#REF!,IF(+All!$F444="Arizona",+All!#REF!,0))</f>
        <v>0</v>
      </c>
      <c r="AL9" s="81">
        <f>IF(+All!$H444="Arizona",+All!V444,IF(+All!$F444="Arizona",+All!V444,0))</f>
        <v>0</v>
      </c>
      <c r="AM9" s="82">
        <f>IF(+All!$H444="Arizona",+All!W444,IF(+All!$F444="Arizona",+All!W444,0))</f>
        <v>0</v>
      </c>
      <c r="AN9" s="81">
        <f>IF(+All!$H444="Arizona",+All!X444,IF(+All!$F444="Arizona",+All!X444,0))</f>
        <v>0</v>
      </c>
      <c r="AO9" s="83">
        <f>IF(+All!$H444="Arizona",+All!Y444,IF(+All!$F444="Arizona",+All!Y444,0))</f>
        <v>0</v>
      </c>
      <c r="AP9" s="84">
        <f>IF(+All!$H444="Arizona",+All!Z444,IF(+All!$F444="Arizona",+All!Z444,0))</f>
        <v>0</v>
      </c>
      <c r="AQ9" s="480">
        <f>IF(+All!$H444="Arizona",+All!#REF!,IF(+All!$F444="Arizona",+All!#REF!,0))</f>
        <v>0</v>
      </c>
      <c r="AR9" s="482">
        <f>IF(+All!$H444="Arizona",+All!#REF!,IF(+All!$F444="Arizona",+All!#REF!,0))</f>
        <v>0</v>
      </c>
      <c r="AS9" s="483">
        <f>IF(+All!$H444="Arizona",+All!#REF!,IF(+All!$F444="Arizona",+All!#REF!,0))</f>
        <v>0</v>
      </c>
      <c r="AT9" s="483">
        <f>IF(+All!$H444="Arizona",+All!#REF!,IF(+All!$F444="Arizona",+All!#REF!,0))</f>
        <v>0</v>
      </c>
      <c r="AU9" s="482">
        <f>IF(+All!$H444="Arizona",+All!#REF!,IF(+All!$F444="Arizona",+All!#REF!,0))</f>
        <v>0</v>
      </c>
      <c r="AV9" s="483">
        <f>IF(+All!$H444="Arizona",+All!#REF!,IF(+All!$F444="Arizona",+All!#REF!,0))</f>
        <v>0</v>
      </c>
      <c r="AW9" s="484">
        <f>IF(+All!$H444="Arizona",+All!#REF!,IF(+All!$F444="Arizona",+All!#REF!,0))</f>
        <v>0</v>
      </c>
      <c r="AX9" s="483">
        <f>IF(+All!$H444="Arizona",+All!#REF!,IF(+All!$F444="Arizona",+All!#REF!,0))</f>
        <v>0</v>
      </c>
      <c r="AY9" s="88">
        <f>IF(+All!$H444="Arizona",+All!#REF!,IF(+All!$F444="Arizona",+All!#REF!,0))</f>
        <v>0</v>
      </c>
      <c r="AZ9" s="89">
        <f>IF(+All!$H444="Arizona",+All!#REF!,IF(+All!$F444="Arizona",+All!#REF!,0))</f>
        <v>0</v>
      </c>
      <c r="BA9" s="90">
        <f>IF(+All!$H444="Arizona",+All!#REF!,IF(+All!$F444="Arizona",+All!#REF!,0))</f>
        <v>0</v>
      </c>
      <c r="BB9" s="90">
        <f>IF(+All!$H444="Arizona",+All!#REF!,IF(+All!$F444="Arizona",+All!#REF!,0))</f>
        <v>0</v>
      </c>
      <c r="BC9" s="91">
        <f>IF(+All!$H444="Arizona",+All!#REF!,IF(+All!$F444="Arizona",+All!#REF!,0))</f>
        <v>0</v>
      </c>
      <c r="BD9" s="482">
        <f>IF(+All!$H444="Arizona",+All!#REF!,IF(+All!$F444="Arizona",+All!#REF!,0))</f>
        <v>0</v>
      </c>
      <c r="BE9" s="483">
        <f>IF(+All!$H444="Arizona",+All!#REF!,IF(+All!$F444="Arizona",+All!#REF!,0))</f>
        <v>0</v>
      </c>
      <c r="BF9" s="483">
        <f>IF(+All!$H444="Arizona",+All!#REF!,IF(+All!$F444="Arizona",+All!#REF!,0))</f>
        <v>0</v>
      </c>
      <c r="BG9" s="482">
        <f>IF(+All!$H444="Arizona",+All!#REF!,IF(+All!$F444="Arizona",+All!#REF!,0))</f>
        <v>0</v>
      </c>
      <c r="BH9" s="483">
        <f>IF(+All!$H444="Arizona",+All!#REF!,IF(+All!$F444="Arizona",+All!#REF!,0))</f>
        <v>0</v>
      </c>
      <c r="BI9" s="484">
        <f>IF(+All!$H444="Arizona",+All!#REF!,IF(+All!$F444="Arizona",+All!#REF!,0))</f>
        <v>0</v>
      </c>
      <c r="BJ9" s="92">
        <f>IF(+All!$H444="Arizona",+All!#REF!,IF(+All!$F444="Arizona",+All!#REF!,0))</f>
        <v>0</v>
      </c>
      <c r="BK9" s="93">
        <f>IF(+All!$H444="Arizona",+All!#REF!,IF(+All!$F444="Arizona",+All!#REF!,0))</f>
        <v>0</v>
      </c>
    </row>
    <row r="10" spans="1:71" x14ac:dyDescent="0.8">
      <c r="A10" s="70">
        <f>IF(+All!$H435="Arizona",+All!A435,IF(+All!$F435="Arizona",+All!A435,0))</f>
        <v>6</v>
      </c>
      <c r="B10" s="480" t="str">
        <f>IF(+All!$H435="Arizona",+All!B435,IF(+All!$F435="Arizona",+All!B435,0))</f>
        <v>Sat</v>
      </c>
      <c r="C10" s="72">
        <f>IF(+All!$H435="Arizona",+All!C435,IF(+All!$F435="Arizona",+All!C435,0))</f>
        <v>44478</v>
      </c>
      <c r="D10" s="73">
        <f>IF(+All!$H435="Arizona",+All!D435,IF(+All!$F435="Arizona",+All!D435,0))</f>
        <v>0.9375</v>
      </c>
      <c r="E10" s="707" t="str">
        <f>IF(+All!$H435="Arizona",+All!E435,IF(+All!$F435="Arizona",+All!E435,0))</f>
        <v>ESPN</v>
      </c>
      <c r="F10" s="75" t="str">
        <f>IF(+All!$H435="Arizona",+All!F435,IF(+All!$F435="Arizona",+All!F435,0))</f>
        <v>UCLA</v>
      </c>
      <c r="G10" s="76" t="str">
        <f>IF(+All!$H435="Arizona",+All!G435,IF(+All!$F435="Arizona",+All!G435,0))</f>
        <v>P12</v>
      </c>
      <c r="H10" s="75" t="str">
        <f>IF(+All!$H435="Arizona",+All!H435,IF(+All!$F435="Arizona",+All!H435,0))</f>
        <v>Arizona</v>
      </c>
      <c r="I10" s="76" t="str">
        <f>IF(+All!$H435="Arizona",+All!I435,IF(+All!$F435="Arizona",+All!I435,0))</f>
        <v>P12</v>
      </c>
      <c r="J10" s="706" t="str">
        <f>IF(+All!$H435="Arizona",+All!J435,IF(+All!$F435="Arizona",+All!J435,0))</f>
        <v>UCLA</v>
      </c>
      <c r="K10" s="707" t="str">
        <f>IF(+All!$H435="Arizona",+All!K435,IF(+All!$F435="Arizona",+All!K435,0))</f>
        <v>Arizona</v>
      </c>
      <c r="L10" s="78">
        <f>IF(+All!$H435="Arizona",+All!L435,IF(+All!$F435="Arizona",+All!L435,0))</f>
        <v>16</v>
      </c>
      <c r="M10" s="79">
        <f>IF(+All!$H435="Arizona",+All!M435,IF(+All!$F435="Arizona",+All!M435,0))</f>
        <v>61</v>
      </c>
      <c r="N10" s="706" t="str">
        <f>IF(+All!$H435="Arizona",+All!N435,IF(+All!$F435="Arizona",+All!N435,0))</f>
        <v>UCLA</v>
      </c>
      <c r="O10" s="708">
        <f>IF(+All!$H435="Arizona",+All!O435,IF(+All!$F435="Arizona",+All!O435,0))</f>
        <v>34</v>
      </c>
      <c r="P10" s="708" t="str">
        <f>IF(+All!$H435="Arizona",+All!P435,IF(+All!$F435="Arizona",+All!P435,0))</f>
        <v>Arizona</v>
      </c>
      <c r="Q10" s="707">
        <f>IF(+All!$H435="Arizona",+All!Q435,IF(+All!$F435="Arizona",+All!Q435,0))</f>
        <v>16</v>
      </c>
      <c r="R10" s="706" t="str">
        <f>IF(+All!$H435="Arizona",+All!R435,IF(+All!$F435="Arizona",+All!R435,0))</f>
        <v>UCLA</v>
      </c>
      <c r="S10" s="708" t="str">
        <f>IF(+All!$H435="Arizona",+All!S435,IF(+All!$F435="Arizona",+All!S435,0))</f>
        <v>Arizona</v>
      </c>
      <c r="T10" s="706" t="str">
        <f>IF(+All!$H435="Arizona",+All!T435,IF(+All!$F435="Arizona",+All!T435,0))</f>
        <v>UCLA</v>
      </c>
      <c r="U10" s="707" t="str">
        <f>IF(+All!$H435="Arizona",+All!U435,IF(+All!$F435="Arizona",+All!U435,0))</f>
        <v>W</v>
      </c>
      <c r="V10" s="706">
        <f>IF(+All!$H493="Arizona",+All!#REF!,IF(+All!$F493="Arizona",+All!#REF!,0))</f>
        <v>0</v>
      </c>
      <c r="W10" s="707">
        <f>IF(+All!$H493="Arizona",+All!#REF!,IF(+All!$F493="Arizona",+All!#REF!,0))</f>
        <v>0</v>
      </c>
      <c r="X10" s="706">
        <f>IF(+All!$H493="Arizona",+All!#REF!,IF(+All!$F493="Arizona",+All!#REF!,0))</f>
        <v>0</v>
      </c>
      <c r="Y10" s="707">
        <f>IF(+All!$H493="Arizona",+All!#REF!,IF(+All!$F493="Arizona",+All!#REF!,0))</f>
        <v>0</v>
      </c>
      <c r="Z10" s="706">
        <f>IF(+All!$H493="Arizona",+All!#REF!,IF(+All!$F493="Arizona",+All!#REF!,0))</f>
        <v>0</v>
      </c>
      <c r="AA10" s="707">
        <f>IF(+All!$H493="Arizona",+All!#REF!,IF(+All!$F493="Arizona",+All!#REF!,0))</f>
        <v>0</v>
      </c>
      <c r="AB10" s="706">
        <f>IF(+All!$H493="Arizona",+All!#REF!,IF(+All!$F493="Arizona",+All!#REF!,0))</f>
        <v>0</v>
      </c>
      <c r="AC10" s="707">
        <f>IF(+All!$H493="Arizona",+All!#REF!,IF(+All!$F493="Arizona",+All!#REF!,0))</f>
        <v>0</v>
      </c>
      <c r="AD10" s="706">
        <f>IF(+All!$H493="Arizona",+All!#REF!,IF(+All!$F493="Arizona",+All!#REF!,0))</f>
        <v>0</v>
      </c>
      <c r="AE10" s="707">
        <f>IF(+All!$H493="Arizona",+All!#REF!,IF(+All!$F493="Arizona",+All!#REF!,0))</f>
        <v>0</v>
      </c>
      <c r="AF10" s="706">
        <f>IF(+All!$H493="Arizona",+All!#REF!,IF(+All!$F493="Arizona",+All!#REF!,0))</f>
        <v>0</v>
      </c>
      <c r="AG10" s="707">
        <f>IF(+All!$H493="Arizona",+All!#REF!,IF(+All!$F493="Arizona",+All!#REF!,0))</f>
        <v>0</v>
      </c>
      <c r="AH10" s="706">
        <f>IF(+All!$H493="Arizona",+All!#REF!,IF(+All!$F493="Arizona",+All!#REF!,0))</f>
        <v>0</v>
      </c>
      <c r="AI10" s="707">
        <f>IF(+All!$H493="Arizona",+All!#REF!,IF(+All!$F493="Arizona",+All!#REF!,0))</f>
        <v>0</v>
      </c>
      <c r="AJ10" s="706">
        <f>IF(+All!$H493="Arizona",+All!#REF!,IF(+All!$F493="Arizona",+All!#REF!,0))</f>
        <v>0</v>
      </c>
      <c r="AK10" s="707">
        <f>IF(+All!$H493="Arizona",+All!#REF!,IF(+All!$F493="Arizona",+All!#REF!,0))</f>
        <v>0</v>
      </c>
      <c r="AL10" s="81">
        <f>IF(+All!$H493="Arizona",+All!V493,IF(+All!$F493="Arizona",+All!V493,0))</f>
        <v>0</v>
      </c>
      <c r="AM10" s="82">
        <f>IF(+All!$H493="Arizona",+All!W493,IF(+All!$F493="Arizona",+All!W493,0))</f>
        <v>0</v>
      </c>
      <c r="AN10" s="81">
        <f>IF(+All!$H493="Arizona",+All!X493,IF(+All!$F493="Arizona",+All!X493,0))</f>
        <v>0</v>
      </c>
      <c r="AO10" s="83">
        <f>IF(+All!$H493="Arizona",+All!Y493,IF(+All!$F493="Arizona",+All!Y493,0))</f>
        <v>0</v>
      </c>
      <c r="AP10" s="84">
        <f>IF(+All!$H493="Arizona",+All!Z493,IF(+All!$F493="Arizona",+All!Z493,0))</f>
        <v>0</v>
      </c>
      <c r="AQ10" s="480">
        <f>IF(+All!$H493="Arizona",+All!#REF!,IF(+All!$F493="Arizona",+All!#REF!,0))</f>
        <v>0</v>
      </c>
      <c r="AR10" s="482">
        <f>IF(+All!$H493="Arizona",+All!#REF!,IF(+All!$F493="Arizona",+All!#REF!,0))</f>
        <v>0</v>
      </c>
      <c r="AS10" s="483">
        <f>IF(+All!$H493="Arizona",+All!#REF!,IF(+All!$F493="Arizona",+All!#REF!,0))</f>
        <v>0</v>
      </c>
      <c r="AT10" s="483">
        <f>IF(+All!$H493="Arizona",+All!#REF!,IF(+All!$F493="Arizona",+All!#REF!,0))</f>
        <v>0</v>
      </c>
      <c r="AU10" s="482">
        <f>IF(+All!$H493="Arizona",+All!#REF!,IF(+All!$F493="Arizona",+All!#REF!,0))</f>
        <v>0</v>
      </c>
      <c r="AV10" s="483">
        <f>IF(+All!$H493="Arizona",+All!#REF!,IF(+All!$F493="Arizona",+All!#REF!,0))</f>
        <v>0</v>
      </c>
      <c r="AW10" s="484">
        <f>IF(+All!$H493="Arizona",+All!#REF!,IF(+All!$F493="Arizona",+All!#REF!,0))</f>
        <v>0</v>
      </c>
      <c r="AX10" s="483">
        <f>IF(+All!$H493="Arizona",+All!#REF!,IF(+All!$F493="Arizona",+All!#REF!,0))</f>
        <v>0</v>
      </c>
      <c r="AY10" s="88">
        <f>IF(+All!$H493="Arizona",+All!#REF!,IF(+All!$F493="Arizona",+All!#REF!,0))</f>
        <v>0</v>
      </c>
      <c r="AZ10" s="89">
        <f>IF(+All!$H493="Arizona",+All!#REF!,IF(+All!$F493="Arizona",+All!#REF!,0))</f>
        <v>0</v>
      </c>
      <c r="BA10" s="90">
        <f>IF(+All!$H493="Arizona",+All!#REF!,IF(+All!$F493="Arizona",+All!#REF!,0))</f>
        <v>0</v>
      </c>
      <c r="BB10" s="90">
        <f>IF(+All!$H493="Arizona",+All!#REF!,IF(+All!$F493="Arizona",+All!#REF!,0))</f>
        <v>0</v>
      </c>
      <c r="BC10" s="91">
        <f>IF(+All!$H493="Arizona",+All!#REF!,IF(+All!$F493="Arizona",+All!#REF!,0))</f>
        <v>0</v>
      </c>
      <c r="BD10" s="482">
        <f>IF(+All!$H493="Arizona",+All!#REF!,IF(+All!$F493="Arizona",+All!#REF!,0))</f>
        <v>0</v>
      </c>
      <c r="BE10" s="483">
        <f>IF(+All!$H493="Arizona",+All!#REF!,IF(+All!$F493="Arizona",+All!#REF!,0))</f>
        <v>0</v>
      </c>
      <c r="BF10" s="483">
        <f>IF(+All!$H493="Arizona",+All!#REF!,IF(+All!$F493="Arizona",+All!#REF!,0))</f>
        <v>0</v>
      </c>
      <c r="BG10" s="482">
        <f>IF(+All!$H493="Arizona",+All!#REF!,IF(+All!$F493="Arizona",+All!#REF!,0))</f>
        <v>0</v>
      </c>
      <c r="BH10" s="483">
        <f>IF(+All!$H493="Arizona",+All!#REF!,IF(+All!$F493="Arizona",+All!#REF!,0))</f>
        <v>0</v>
      </c>
      <c r="BI10" s="484">
        <f>IF(+All!$H493="Arizona",+All!#REF!,IF(+All!$F493="Arizona",+All!#REF!,0))</f>
        <v>0</v>
      </c>
      <c r="BJ10" s="92">
        <f>IF(+All!$H493="Arizona",+All!#REF!,IF(+All!$F493="Arizona",+All!#REF!,0))</f>
        <v>0</v>
      </c>
      <c r="BK10" s="93">
        <f>IF(+All!$H493="Arizona",+All!#REF!,IF(+All!$F493="Arizona",+All!#REF!,0))</f>
        <v>0</v>
      </c>
    </row>
    <row r="11" spans="1:71" x14ac:dyDescent="0.8">
      <c r="A11" s="70">
        <f>IF(+All!$H515="Arizona",+All!A515,IF(+All!$F515="Arizona",+All!A515,0))</f>
        <v>7</v>
      </c>
      <c r="B11" s="480" t="str">
        <f>IF(+All!$H515="Arizona",+All!B515,IF(+All!$F515="Arizona",+All!B515,0))</f>
        <v>Sat</v>
      </c>
      <c r="C11" s="72">
        <f>IF(+All!$H515="Arizona",+All!C515,IF(+All!$F515="Arizona",+All!C515,0))</f>
        <v>44485</v>
      </c>
      <c r="D11" s="73">
        <f>IF(+All!$H515="Arizona",+All!D515,IF(+All!$F515="Arizona",+All!D515,0))</f>
        <v>0.64583333333333337</v>
      </c>
      <c r="E11" s="707" t="str">
        <f>IF(+All!$H515="Arizona",+All!E515,IF(+All!$F515="Arizona",+All!E515,0))</f>
        <v>PAC12</v>
      </c>
      <c r="F11" s="75" t="str">
        <f>IF(+All!$H515="Arizona",+All!F515,IF(+All!$F515="Arizona",+All!F515,0))</f>
        <v>Arizona</v>
      </c>
      <c r="G11" s="76" t="str">
        <f>IF(+All!$H515="Arizona",+All!G515,IF(+All!$F515="Arizona",+All!G515,0))</f>
        <v>P12</v>
      </c>
      <c r="H11" s="75" t="str">
        <f>IF(+All!$H515="Arizona",+All!H515,IF(+All!$F515="Arizona",+All!H515,0))</f>
        <v>Colorado</v>
      </c>
      <c r="I11" s="76" t="str">
        <f>IF(+All!$H515="Arizona",+All!I515,IF(+All!$F515="Arizona",+All!I515,0))</f>
        <v>P12</v>
      </c>
      <c r="J11" s="706" t="str">
        <f>IF(+All!$H515="Arizona",+All!J515,IF(+All!$F515="Arizona",+All!J515,0))</f>
        <v>Colorado</v>
      </c>
      <c r="K11" s="707" t="str">
        <f>IF(+All!$H515="Arizona",+All!K515,IF(+All!$F515="Arizona",+All!K515,0))</f>
        <v>Arizona</v>
      </c>
      <c r="L11" s="78">
        <f>IF(+All!$H515="Arizona",+All!L515,IF(+All!$F515="Arizona",+All!L515,0))</f>
        <v>6</v>
      </c>
      <c r="M11" s="79">
        <f>IF(+All!$H515="Arizona",+All!M515,IF(+All!$F515="Arizona",+All!M515,0))</f>
        <v>46.5</v>
      </c>
      <c r="N11" s="706" t="str">
        <f>IF(+All!$H515="Arizona",+All!N515,IF(+All!$F515="Arizona",+All!N515,0))</f>
        <v>Colorado</v>
      </c>
      <c r="O11" s="708">
        <f>IF(+All!$H515="Arizona",+All!O515,IF(+All!$F515="Arizona",+All!O515,0))</f>
        <v>34</v>
      </c>
      <c r="P11" s="708" t="str">
        <f>IF(+All!$H515="Arizona",+All!P515,IF(+All!$F515="Arizona",+All!P515,0))</f>
        <v>Arizona</v>
      </c>
      <c r="Q11" s="707">
        <f>IF(+All!$H515="Arizona",+All!Q515,IF(+All!$F515="Arizona",+All!Q515,0))</f>
        <v>0</v>
      </c>
      <c r="R11" s="706" t="str">
        <f>IF(+All!$H515="Arizona",+All!R515,IF(+All!$F515="Arizona",+All!R515,0))</f>
        <v>Colorado</v>
      </c>
      <c r="S11" s="708" t="str">
        <f>IF(+All!$H515="Arizona",+All!S515,IF(+All!$F515="Arizona",+All!S515,0))</f>
        <v>Arizona</v>
      </c>
      <c r="T11" s="706" t="str">
        <f>IF(+All!$H515="Arizona",+All!T515,IF(+All!$F515="Arizona",+All!T515,0))</f>
        <v>Colorado</v>
      </c>
      <c r="U11" s="707" t="str">
        <f>IF(+All!$H515="Arizona",+All!U515,IF(+All!$F515="Arizona",+All!U515,0))</f>
        <v>W</v>
      </c>
      <c r="V11" s="706">
        <f>IF(+All!$H573="Arizona",+All!#REF!,IF(+All!$F573="Arizona",+All!#REF!,0))</f>
        <v>0</v>
      </c>
      <c r="W11" s="707">
        <f>IF(+All!$H573="Arizona",+All!#REF!,IF(+All!$F573="Arizona",+All!#REF!,0))</f>
        <v>0</v>
      </c>
      <c r="X11" s="706">
        <f>IF(+All!$H573="Arizona",+All!#REF!,IF(+All!$F573="Arizona",+All!#REF!,0))</f>
        <v>0</v>
      </c>
      <c r="Y11" s="707">
        <f>IF(+All!$H573="Arizona",+All!#REF!,IF(+All!$F573="Arizona",+All!#REF!,0))</f>
        <v>0</v>
      </c>
      <c r="Z11" s="706">
        <f>IF(+All!$H573="Arizona",+All!#REF!,IF(+All!$F573="Arizona",+All!#REF!,0))</f>
        <v>0</v>
      </c>
      <c r="AA11" s="707">
        <f>IF(+All!$H573="Arizona",+All!#REF!,IF(+All!$F573="Arizona",+All!#REF!,0))</f>
        <v>0</v>
      </c>
      <c r="AB11" s="706">
        <f>IF(+All!$H573="Arizona",+All!#REF!,IF(+All!$F573="Arizona",+All!#REF!,0))</f>
        <v>0</v>
      </c>
      <c r="AC11" s="707">
        <f>IF(+All!$H573="Arizona",+All!#REF!,IF(+All!$F573="Arizona",+All!#REF!,0))</f>
        <v>0</v>
      </c>
      <c r="AD11" s="706">
        <f>IF(+All!$H573="Arizona",+All!#REF!,IF(+All!$F573="Arizona",+All!#REF!,0))</f>
        <v>0</v>
      </c>
      <c r="AE11" s="707">
        <f>IF(+All!$H573="Arizona",+All!#REF!,IF(+All!$F573="Arizona",+All!#REF!,0))</f>
        <v>0</v>
      </c>
      <c r="AF11" s="706">
        <f>IF(+All!$H573="Arizona",+All!#REF!,IF(+All!$F573="Arizona",+All!#REF!,0))</f>
        <v>0</v>
      </c>
      <c r="AG11" s="707">
        <f>IF(+All!$H573="Arizona",+All!#REF!,IF(+All!$F573="Arizona",+All!#REF!,0))</f>
        <v>0</v>
      </c>
      <c r="AH11" s="706">
        <f>IF(+All!$H573="Arizona",+All!#REF!,IF(+All!$F573="Arizona",+All!#REF!,0))</f>
        <v>0</v>
      </c>
      <c r="AI11" s="707">
        <f>IF(+All!$H573="Arizona",+All!#REF!,IF(+All!$F573="Arizona",+All!#REF!,0))</f>
        <v>0</v>
      </c>
      <c r="AJ11" s="706">
        <f>IF(+All!$H573="Arizona",+All!#REF!,IF(+All!$F573="Arizona",+All!#REF!,0))</f>
        <v>0</v>
      </c>
      <c r="AK11" s="707">
        <f>IF(+All!$H573="Arizona",+All!#REF!,IF(+All!$F573="Arizona",+All!#REF!,0))</f>
        <v>0</v>
      </c>
      <c r="AL11" s="81">
        <f>IF(+All!$H573="Arizona",+All!V573,IF(+All!$F573="Arizona",+All!V573,0))</f>
        <v>0</v>
      </c>
      <c r="AM11" s="82">
        <f>IF(+All!$H573="Arizona",+All!W573,IF(+All!$F573="Arizona",+All!W573,0))</f>
        <v>0</v>
      </c>
      <c r="AN11" s="81">
        <f>IF(+All!$H573="Arizona",+All!X573,IF(+All!$F573="Arizona",+All!X573,0))</f>
        <v>0</v>
      </c>
      <c r="AO11" s="83">
        <f>IF(+All!$H573="Arizona",+All!Y573,IF(+All!$F573="Arizona",+All!Y573,0))</f>
        <v>0</v>
      </c>
      <c r="AP11" s="84">
        <f>IF(+All!$H573="Arizona",+All!Z573,IF(+All!$F573="Arizona",+All!Z573,0))</f>
        <v>0</v>
      </c>
      <c r="AQ11" s="480">
        <f>IF(+All!$H573="Arizona",+All!#REF!,IF(+All!$F573="Arizona",+All!#REF!,0))</f>
        <v>0</v>
      </c>
      <c r="AR11" s="482">
        <f>IF(+All!$H573="Arizona",+All!#REF!,IF(+All!$F573="Arizona",+All!#REF!,0))</f>
        <v>0</v>
      </c>
      <c r="AS11" s="483">
        <f>IF(+All!$H573="Arizona",+All!#REF!,IF(+All!$F573="Arizona",+All!#REF!,0))</f>
        <v>0</v>
      </c>
      <c r="AT11" s="483">
        <f>IF(+All!$H573="Arizona",+All!#REF!,IF(+All!$F573="Arizona",+All!#REF!,0))</f>
        <v>0</v>
      </c>
      <c r="AU11" s="482">
        <f>IF(+All!$H573="Arizona",+All!#REF!,IF(+All!$F573="Arizona",+All!#REF!,0))</f>
        <v>0</v>
      </c>
      <c r="AV11" s="483">
        <f>IF(+All!$H573="Arizona",+All!#REF!,IF(+All!$F573="Arizona",+All!#REF!,0))</f>
        <v>0</v>
      </c>
      <c r="AW11" s="484">
        <f>IF(+All!$H573="Arizona",+All!#REF!,IF(+All!$F573="Arizona",+All!#REF!,0))</f>
        <v>0</v>
      </c>
      <c r="AX11" s="483">
        <f>IF(+All!$H573="Arizona",+All!#REF!,IF(+All!$F573="Arizona",+All!#REF!,0))</f>
        <v>0</v>
      </c>
      <c r="AY11" s="88">
        <f>IF(+All!$H573="Arizona",+All!#REF!,IF(+All!$F573="Arizona",+All!#REF!,0))</f>
        <v>0</v>
      </c>
      <c r="AZ11" s="89">
        <f>IF(+All!$H573="Arizona",+All!#REF!,IF(+All!$F573="Arizona",+All!#REF!,0))</f>
        <v>0</v>
      </c>
      <c r="BA11" s="90">
        <f>IF(+All!$H573="Arizona",+All!#REF!,IF(+All!$F573="Arizona",+All!#REF!,0))</f>
        <v>0</v>
      </c>
      <c r="BB11" s="90">
        <f>IF(+All!$H573="Arizona",+All!#REF!,IF(+All!$F573="Arizona",+All!#REF!,0))</f>
        <v>0</v>
      </c>
      <c r="BC11" s="91">
        <f>IF(+All!$H573="Arizona",+All!#REF!,IF(+All!$F573="Arizona",+All!#REF!,0))</f>
        <v>0</v>
      </c>
      <c r="BD11" s="482">
        <f>IF(+All!$H573="Arizona",+All!#REF!,IF(+All!$F573="Arizona",+All!#REF!,0))</f>
        <v>0</v>
      </c>
      <c r="BE11" s="483">
        <f>IF(+All!$H573="Arizona",+All!#REF!,IF(+All!$F573="Arizona",+All!#REF!,0))</f>
        <v>0</v>
      </c>
      <c r="BF11" s="483">
        <f>IF(+All!$H573="Arizona",+All!#REF!,IF(+All!$F573="Arizona",+All!#REF!,0))</f>
        <v>0</v>
      </c>
      <c r="BG11" s="482">
        <f>IF(+All!$H573="Arizona",+All!#REF!,IF(+All!$F573="Arizona",+All!#REF!,0))</f>
        <v>0</v>
      </c>
      <c r="BH11" s="483">
        <f>IF(+All!$H573="Arizona",+All!#REF!,IF(+All!$F573="Arizona",+All!#REF!,0))</f>
        <v>0</v>
      </c>
      <c r="BI11" s="484">
        <f>IF(+All!$H573="Arizona",+All!#REF!,IF(+All!$F573="Arizona",+All!#REF!,0))</f>
        <v>0</v>
      </c>
      <c r="BJ11" s="92">
        <f>IF(+All!$H573="Arizona",+All!#REF!,IF(+All!$F573="Arizona",+All!#REF!,0))</f>
        <v>0</v>
      </c>
      <c r="BK11" s="93">
        <f>IF(+All!$H573="Arizona",+All!#REF!,IF(+All!$F573="Arizona",+All!#REF!,0))</f>
        <v>0</v>
      </c>
    </row>
    <row r="12" spans="1:71" x14ac:dyDescent="0.8">
      <c r="A12" s="70">
        <f>IF(+All!$H563="Arizona",+All!A563,IF(+All!$F563="Arizona",+All!A563,0))</f>
        <v>8</v>
      </c>
      <c r="B12" s="480" t="str">
        <f>IF(+All!$H563="Arizona",+All!B563,IF(+All!$F563="Arizona",+All!B563,0))</f>
        <v>Fri</v>
      </c>
      <c r="C12" s="72">
        <f>IF(+All!$H563="Arizona",+All!C563,IF(+All!$F563="Arizona",+All!C563,0))</f>
        <v>44491</v>
      </c>
      <c r="D12" s="73">
        <f>IF(+All!$H563="Arizona",+All!D563,IF(+All!$F563="Arizona",+All!D563,0))</f>
        <v>0.9375</v>
      </c>
      <c r="E12" s="707" t="str">
        <f>IF(+All!$H563="Arizona",+All!E563,IF(+All!$F563="Arizona",+All!E563,0))</f>
        <v>ESPN2</v>
      </c>
      <c r="F12" s="75" t="str">
        <f>IF(+All!$H563="Arizona",+All!F563,IF(+All!$F563="Arizona",+All!F563,0))</f>
        <v>Washington</v>
      </c>
      <c r="G12" s="76" t="str">
        <f>IF(+All!$H563="Arizona",+All!G563,IF(+All!$F563="Arizona",+All!G563,0))</f>
        <v>P12</v>
      </c>
      <c r="H12" s="75" t="str">
        <f>IF(+All!$H563="Arizona",+All!H563,IF(+All!$F563="Arizona",+All!H563,0))</f>
        <v>Arizona</v>
      </c>
      <c r="I12" s="76" t="str">
        <f>IF(+All!$H563="Arizona",+All!I563,IF(+All!$F563="Arizona",+All!I563,0))</f>
        <v>P12</v>
      </c>
      <c r="J12" s="706" t="str">
        <f>IF(+All!$H563="Arizona",+All!J563,IF(+All!$F563="Arizona",+All!J563,0))</f>
        <v>Washington</v>
      </c>
      <c r="K12" s="707" t="str">
        <f>IF(+All!$H563="Arizona",+All!K563,IF(+All!$F563="Arizona",+All!K563,0))</f>
        <v>Arizona</v>
      </c>
      <c r="L12" s="78">
        <f>IF(+All!$H563="Arizona",+All!L563,IF(+All!$F563="Arizona",+All!L563,0))</f>
        <v>18</v>
      </c>
      <c r="M12" s="79">
        <f>IF(+All!$H563="Arizona",+All!M563,IF(+All!$F563="Arizona",+All!M563,0))</f>
        <v>45.5</v>
      </c>
      <c r="N12" s="706" t="str">
        <f>IF(+All!$H563="Arizona",+All!N563,IF(+All!$F563="Arizona",+All!N563,0))</f>
        <v>Washington</v>
      </c>
      <c r="O12" s="708">
        <f>IF(+All!$H563="Arizona",+All!O563,IF(+All!$F563="Arizona",+All!O563,0))</f>
        <v>21</v>
      </c>
      <c r="P12" s="708" t="str">
        <f>IF(+All!$H563="Arizona",+All!P563,IF(+All!$F563="Arizona",+All!P563,0))</f>
        <v>Arizona</v>
      </c>
      <c r="Q12" s="707">
        <f>IF(+All!$H563="Arizona",+All!Q563,IF(+All!$F563="Arizona",+All!Q563,0))</f>
        <v>16</v>
      </c>
      <c r="R12" s="706" t="str">
        <f>IF(+All!$H563="Arizona",+All!R563,IF(+All!$F563="Arizona",+All!R563,0))</f>
        <v>Arizona</v>
      </c>
      <c r="S12" s="708" t="str">
        <f>IF(+All!$H563="Arizona",+All!S563,IF(+All!$F563="Arizona",+All!S563,0))</f>
        <v>Washington</v>
      </c>
      <c r="T12" s="706" t="str">
        <f>IF(+All!$H563="Arizona",+All!T563,IF(+All!$F563="Arizona",+All!T563,0))</f>
        <v>Washington</v>
      </c>
      <c r="U12" s="707" t="str">
        <f>IF(+All!$H563="Arizona",+All!U563,IF(+All!$F563="Arizona",+All!U563,0))</f>
        <v>L</v>
      </c>
      <c r="V12" s="706">
        <f>IF(+All!$H650="Arizona",+All!#REF!,IF(+All!$F650="Arizona",+All!#REF!,0))</f>
        <v>0</v>
      </c>
      <c r="W12" s="707">
        <f>IF(+All!$H650="Arizona",+All!#REF!,IF(+All!$F650="Arizona",+All!#REF!,0))</f>
        <v>0</v>
      </c>
      <c r="X12" s="706">
        <f>IF(+All!$H650="Arizona",+All!#REF!,IF(+All!$F650="Arizona",+All!#REF!,0))</f>
        <v>0</v>
      </c>
      <c r="Y12" s="707">
        <f>IF(+All!$H650="Arizona",+All!#REF!,IF(+All!$F650="Arizona",+All!#REF!,0))</f>
        <v>0</v>
      </c>
      <c r="Z12" s="706">
        <f>IF(+All!$H650="Arizona",+All!#REF!,IF(+All!$F650="Arizona",+All!#REF!,0))</f>
        <v>0</v>
      </c>
      <c r="AA12" s="707">
        <f>IF(+All!$H650="Arizona",+All!#REF!,IF(+All!$F650="Arizona",+All!#REF!,0))</f>
        <v>0</v>
      </c>
      <c r="AB12" s="706">
        <f>IF(+All!$H650="Arizona",+All!#REF!,IF(+All!$F650="Arizona",+All!#REF!,0))</f>
        <v>0</v>
      </c>
      <c r="AC12" s="707">
        <f>IF(+All!$H650="Arizona",+All!#REF!,IF(+All!$F650="Arizona",+All!#REF!,0))</f>
        <v>0</v>
      </c>
      <c r="AD12" s="706">
        <f>IF(+All!$H650="Arizona",+All!#REF!,IF(+All!$F650="Arizona",+All!#REF!,0))</f>
        <v>0</v>
      </c>
      <c r="AE12" s="707">
        <f>IF(+All!$H650="Arizona",+All!#REF!,IF(+All!$F650="Arizona",+All!#REF!,0))</f>
        <v>0</v>
      </c>
      <c r="AF12" s="706">
        <f>IF(+All!$H650="Arizona",+All!#REF!,IF(+All!$F650="Arizona",+All!#REF!,0))</f>
        <v>0</v>
      </c>
      <c r="AG12" s="707">
        <f>IF(+All!$H650="Arizona",+All!#REF!,IF(+All!$F650="Arizona",+All!#REF!,0))</f>
        <v>0</v>
      </c>
      <c r="AH12" s="706">
        <f>IF(+All!$H650="Arizona",+All!#REF!,IF(+All!$F650="Arizona",+All!#REF!,0))</f>
        <v>0</v>
      </c>
      <c r="AI12" s="707">
        <f>IF(+All!$H650="Arizona",+All!#REF!,IF(+All!$F650="Arizona",+All!#REF!,0))</f>
        <v>0</v>
      </c>
      <c r="AJ12" s="706">
        <f>IF(+All!$H650="Arizona",+All!#REF!,IF(+All!$F650="Arizona",+All!#REF!,0))</f>
        <v>0</v>
      </c>
      <c r="AK12" s="707">
        <f>IF(+All!$H650="Arizona",+All!#REF!,IF(+All!$F650="Arizona",+All!#REF!,0))</f>
        <v>0</v>
      </c>
      <c r="AL12" s="81">
        <f>IF(+All!$H650="Arizona",+All!V650,IF(+All!$F650="Arizona",+All!V650,0))</f>
        <v>0</v>
      </c>
      <c r="AM12" s="82">
        <f>IF(+All!$H650="Arizona",+All!W650,IF(+All!$F650="Arizona",+All!W650,0))</f>
        <v>0</v>
      </c>
      <c r="AN12" s="81">
        <f>IF(+All!$H650="Arizona",+All!X650,IF(+All!$F650="Arizona",+All!X650,0))</f>
        <v>0</v>
      </c>
      <c r="AO12" s="83">
        <f>IF(+All!$H650="Arizona",+All!Y650,IF(+All!$F650="Arizona",+All!Y650,0))</f>
        <v>0</v>
      </c>
      <c r="AP12" s="84">
        <f>IF(+All!$H650="Arizona",+All!Z650,IF(+All!$F650="Arizona",+All!Z650,0))</f>
        <v>0</v>
      </c>
      <c r="AQ12" s="480">
        <f>IF(+All!$H650="Arizona",+All!#REF!,IF(+All!$F650="Arizona",+All!#REF!,0))</f>
        <v>0</v>
      </c>
      <c r="AR12" s="482">
        <f>IF(+All!$H650="Arizona",+All!#REF!,IF(+All!$F650="Arizona",+All!#REF!,0))</f>
        <v>0</v>
      </c>
      <c r="AS12" s="483">
        <f>IF(+All!$H650="Arizona",+All!#REF!,IF(+All!$F650="Arizona",+All!#REF!,0))</f>
        <v>0</v>
      </c>
      <c r="AT12" s="483">
        <f>IF(+All!$H650="Arizona",+All!#REF!,IF(+All!$F650="Arizona",+All!#REF!,0))</f>
        <v>0</v>
      </c>
      <c r="AU12" s="482">
        <f>IF(+All!$H650="Arizona",+All!#REF!,IF(+All!$F650="Arizona",+All!#REF!,0))</f>
        <v>0</v>
      </c>
      <c r="AV12" s="483">
        <f>IF(+All!$H650="Arizona",+All!#REF!,IF(+All!$F650="Arizona",+All!#REF!,0))</f>
        <v>0</v>
      </c>
      <c r="AW12" s="484">
        <f>IF(+All!$H650="Arizona",+All!#REF!,IF(+All!$F650="Arizona",+All!#REF!,0))</f>
        <v>0</v>
      </c>
      <c r="AX12" s="483">
        <f>IF(+All!$H650="Arizona",+All!#REF!,IF(+All!$F650="Arizona",+All!#REF!,0))</f>
        <v>0</v>
      </c>
      <c r="AY12" s="88">
        <f>IF(+All!$H650="Arizona",+All!#REF!,IF(+All!$F650="Arizona",+All!#REF!,0))</f>
        <v>0</v>
      </c>
      <c r="AZ12" s="89">
        <f>IF(+All!$H650="Arizona",+All!#REF!,IF(+All!$F650="Arizona",+All!#REF!,0))</f>
        <v>0</v>
      </c>
      <c r="BA12" s="90">
        <f>IF(+All!$H650="Arizona",+All!#REF!,IF(+All!$F650="Arizona",+All!#REF!,0))</f>
        <v>0</v>
      </c>
      <c r="BB12" s="90">
        <f>IF(+All!$H650="Arizona",+All!#REF!,IF(+All!$F650="Arizona",+All!#REF!,0))</f>
        <v>0</v>
      </c>
      <c r="BC12" s="91">
        <f>IF(+All!$H650="Arizona",+All!#REF!,IF(+All!$F650="Arizona",+All!#REF!,0))</f>
        <v>0</v>
      </c>
      <c r="BD12" s="482">
        <f>IF(+All!$H650="Arizona",+All!#REF!,IF(+All!$F650="Arizona",+All!#REF!,0))</f>
        <v>0</v>
      </c>
      <c r="BE12" s="483">
        <f>IF(+All!$H650="Arizona",+All!#REF!,IF(+All!$F650="Arizona",+All!#REF!,0))</f>
        <v>0</v>
      </c>
      <c r="BF12" s="483">
        <f>IF(+All!$H650="Arizona",+All!#REF!,IF(+All!$F650="Arizona",+All!#REF!,0))</f>
        <v>0</v>
      </c>
      <c r="BG12" s="482">
        <f>IF(+All!$H650="Arizona",+All!#REF!,IF(+All!$F650="Arizona",+All!#REF!,0))</f>
        <v>0</v>
      </c>
      <c r="BH12" s="483">
        <f>IF(+All!$H650="Arizona",+All!#REF!,IF(+All!$F650="Arizona",+All!#REF!,0))</f>
        <v>0</v>
      </c>
      <c r="BI12" s="484">
        <f>IF(+All!$H650="Arizona",+All!#REF!,IF(+All!$F650="Arizona",+All!#REF!,0))</f>
        <v>0</v>
      </c>
      <c r="BJ12" s="92">
        <f>IF(+All!$H650="Arizona",+All!#REF!,IF(+All!$F650="Arizona",+All!#REF!,0))</f>
        <v>0</v>
      </c>
      <c r="BK12" s="93">
        <f>IF(+All!$H650="Arizona",+All!#REF!,IF(+All!$F650="Arizona",+All!#REF!,0))</f>
        <v>0</v>
      </c>
    </row>
    <row r="13" spans="1:71" x14ac:dyDescent="0.8">
      <c r="A13" s="70">
        <f>IF(+All!$H674="Arizona",+All!A674,IF(+All!$F674="Arizona",+All!A674,0))</f>
        <v>9</v>
      </c>
      <c r="B13" s="480" t="str">
        <f>IF(+All!$H674="Arizona",+All!B674,IF(+All!$F674="Arizona",+All!B674,0))</f>
        <v>Sat</v>
      </c>
      <c r="C13" s="72">
        <f>IF(+All!$H674="Arizona",+All!C674,IF(+All!$F674="Arizona",+All!C674,0))</f>
        <v>44499</v>
      </c>
      <c r="D13" s="73">
        <f>IF(+All!$H674="Arizona",+All!D674,IF(+All!$F674="Arizona",+All!D674,0))</f>
        <v>0.79166666666666663</v>
      </c>
      <c r="E13" s="707" t="str">
        <f>IF(+All!$H674="Arizona",+All!E674,IF(+All!$F674="Arizona",+All!E674,0))</f>
        <v>ESPNU</v>
      </c>
      <c r="F13" s="75" t="str">
        <f>IF(+All!$H674="Arizona",+All!F674,IF(+All!$F674="Arizona",+All!F674,0))</f>
        <v>Arizona</v>
      </c>
      <c r="G13" s="76" t="str">
        <f>IF(+All!$H674="Arizona",+All!G674,IF(+All!$F674="Arizona",+All!G674,0))</f>
        <v>P12</v>
      </c>
      <c r="H13" s="75" t="str">
        <f>IF(+All!$H674="Arizona",+All!H674,IF(+All!$F674="Arizona",+All!H674,0))</f>
        <v>Southern Cal</v>
      </c>
      <c r="I13" s="76" t="str">
        <f>IF(+All!$H674="Arizona",+All!I674,IF(+All!$F674="Arizona",+All!I674,0))</f>
        <v>P12</v>
      </c>
      <c r="J13" s="706" t="str">
        <f>IF(+All!$H674="Arizona",+All!J674,IF(+All!$F674="Arizona",+All!J674,0))</f>
        <v>Southern Cal</v>
      </c>
      <c r="K13" s="707" t="str">
        <f>IF(+All!$H674="Arizona",+All!K674,IF(+All!$F674="Arizona",+All!K674,0))</f>
        <v>Arizona</v>
      </c>
      <c r="L13" s="78">
        <f>IF(+All!$H674="Arizona",+All!L674,IF(+All!$F674="Arizona",+All!L674,0))</f>
        <v>21</v>
      </c>
      <c r="M13" s="79">
        <f>IF(+All!$H674="Arizona",+All!M674,IF(+All!$F674="Arizona",+All!M674,0))</f>
        <v>56.5</v>
      </c>
      <c r="N13" s="706" t="str">
        <f>IF(+All!$H674="Arizona",+All!N674,IF(+All!$F674="Arizona",+All!N674,0))</f>
        <v>Southern Cal</v>
      </c>
      <c r="O13" s="708">
        <f>IF(+All!$H674="Arizona",+All!O674,IF(+All!$F674="Arizona",+All!O674,0))</f>
        <v>41</v>
      </c>
      <c r="P13" s="708" t="str">
        <f>IF(+All!$H674="Arizona",+All!P674,IF(+All!$F674="Arizona",+All!P674,0))</f>
        <v>Arizona</v>
      </c>
      <c r="Q13" s="707">
        <f>IF(+All!$H674="Arizona",+All!Q674,IF(+All!$F674="Arizona",+All!Q674,0))</f>
        <v>34</v>
      </c>
      <c r="R13" s="706" t="str">
        <f>IF(+All!$H674="Arizona",+All!R674,IF(+All!$F674="Arizona",+All!R674,0))</f>
        <v>Arizona</v>
      </c>
      <c r="S13" s="708" t="str">
        <f>IF(+All!$H674="Arizona",+All!S674,IF(+All!$F674="Arizona",+All!S674,0))</f>
        <v>Southern Cal</v>
      </c>
      <c r="T13" s="706" t="str">
        <f>IF(+All!$H674="Arizona",+All!T674,IF(+All!$F674="Arizona",+All!T674,0))</f>
        <v>Arizona</v>
      </c>
      <c r="U13" s="707" t="str">
        <f>IF(+All!$H674="Arizona",+All!U674,IF(+All!$F674="Arizona",+All!U674,0))</f>
        <v>W</v>
      </c>
      <c r="V13" s="706">
        <f>IF(+All!$H732="Arizona",+All!#REF!,IF(+All!$F732="Arizona",+All!#REF!,0))</f>
        <v>0</v>
      </c>
      <c r="W13" s="707">
        <f>IF(+All!$H732="Arizona",+All!#REF!,IF(+All!$F732="Arizona",+All!#REF!,0))</f>
        <v>0</v>
      </c>
      <c r="X13" s="706">
        <f>IF(+All!$H732="Arizona",+All!#REF!,IF(+All!$F732="Arizona",+All!#REF!,0))</f>
        <v>0</v>
      </c>
      <c r="Y13" s="707">
        <f>IF(+All!$H732="Arizona",+All!#REF!,IF(+All!$F732="Arizona",+All!#REF!,0))</f>
        <v>0</v>
      </c>
      <c r="Z13" s="706">
        <f>IF(+All!$H732="Arizona",+All!#REF!,IF(+All!$F732="Arizona",+All!#REF!,0))</f>
        <v>0</v>
      </c>
      <c r="AA13" s="707">
        <f>IF(+All!$H732="Arizona",+All!#REF!,IF(+All!$F732="Arizona",+All!#REF!,0))</f>
        <v>0</v>
      </c>
      <c r="AB13" s="706">
        <f>IF(+All!$H732="Arizona",+All!#REF!,IF(+All!$F732="Arizona",+All!#REF!,0))</f>
        <v>0</v>
      </c>
      <c r="AC13" s="707">
        <f>IF(+All!$H732="Arizona",+All!#REF!,IF(+All!$F732="Arizona",+All!#REF!,0))</f>
        <v>0</v>
      </c>
      <c r="AD13" s="706">
        <f>IF(+All!$H732="Arizona",+All!#REF!,IF(+All!$F732="Arizona",+All!#REF!,0))</f>
        <v>0</v>
      </c>
      <c r="AE13" s="707">
        <f>IF(+All!$H732="Arizona",+All!#REF!,IF(+All!$F732="Arizona",+All!#REF!,0))</f>
        <v>0</v>
      </c>
      <c r="AF13" s="706">
        <f>IF(+All!$H732="Arizona",+All!#REF!,IF(+All!$F732="Arizona",+All!#REF!,0))</f>
        <v>0</v>
      </c>
      <c r="AG13" s="707">
        <f>IF(+All!$H732="Arizona",+All!#REF!,IF(+All!$F732="Arizona",+All!#REF!,0))</f>
        <v>0</v>
      </c>
      <c r="AH13" s="706">
        <f>IF(+All!$H732="Arizona",+All!#REF!,IF(+All!$F732="Arizona",+All!#REF!,0))</f>
        <v>0</v>
      </c>
      <c r="AI13" s="707">
        <f>IF(+All!$H732="Arizona",+All!#REF!,IF(+All!$F732="Arizona",+All!#REF!,0))</f>
        <v>0</v>
      </c>
      <c r="AJ13" s="706">
        <f>IF(+All!$H732="Arizona",+All!#REF!,IF(+All!$F732="Arizona",+All!#REF!,0))</f>
        <v>0</v>
      </c>
      <c r="AK13" s="707">
        <f>IF(+All!$H732="Arizona",+All!#REF!,IF(+All!$F732="Arizona",+All!#REF!,0))</f>
        <v>0</v>
      </c>
      <c r="AL13" s="81">
        <f>IF(+All!$H732="Arizona",+All!V732,IF(+All!$F732="Arizona",+All!V732,0))</f>
        <v>0</v>
      </c>
      <c r="AM13" s="82">
        <f>IF(+All!$H732="Arizona",+All!W732,IF(+All!$F732="Arizona",+All!W732,0))</f>
        <v>0</v>
      </c>
      <c r="AN13" s="81">
        <f>IF(+All!$H732="Arizona",+All!X732,IF(+All!$F732="Arizona",+All!X732,0))</f>
        <v>0</v>
      </c>
      <c r="AO13" s="83">
        <f>IF(+All!$H732="Arizona",+All!Y732,IF(+All!$F732="Arizona",+All!Y732,0))</f>
        <v>0</v>
      </c>
      <c r="AP13" s="84">
        <f>IF(+All!$H732="Arizona",+All!Z732,IF(+All!$F732="Arizona",+All!Z732,0))</f>
        <v>0</v>
      </c>
      <c r="AQ13" s="480">
        <f>IF(+All!$H732="Arizona",+All!#REF!,IF(+All!$F732="Arizona",+All!#REF!,0))</f>
        <v>0</v>
      </c>
      <c r="AR13" s="482">
        <f>IF(+All!$H732="Arizona",+All!#REF!,IF(+All!$F732="Arizona",+All!#REF!,0))</f>
        <v>0</v>
      </c>
      <c r="AS13" s="483">
        <f>IF(+All!$H732="Arizona",+All!#REF!,IF(+All!$F732="Arizona",+All!#REF!,0))</f>
        <v>0</v>
      </c>
      <c r="AT13" s="483">
        <f>IF(+All!$H732="Arizona",+All!#REF!,IF(+All!$F732="Arizona",+All!#REF!,0))</f>
        <v>0</v>
      </c>
      <c r="AU13" s="482">
        <f>IF(+All!$H732="Arizona",+All!#REF!,IF(+All!$F732="Arizona",+All!#REF!,0))</f>
        <v>0</v>
      </c>
      <c r="AV13" s="483">
        <f>IF(+All!$H732="Arizona",+All!#REF!,IF(+All!$F732="Arizona",+All!#REF!,0))</f>
        <v>0</v>
      </c>
      <c r="AW13" s="484">
        <f>IF(+All!$H732="Arizona",+All!#REF!,IF(+All!$F732="Arizona",+All!#REF!,0))</f>
        <v>0</v>
      </c>
      <c r="AX13" s="483">
        <f>IF(+All!$H732="Arizona",+All!#REF!,IF(+All!$F732="Arizona",+All!#REF!,0))</f>
        <v>0</v>
      </c>
      <c r="AY13" s="88">
        <f>IF(+All!$H732="Arizona",+All!#REF!,IF(+All!$F732="Arizona",+All!#REF!,0))</f>
        <v>0</v>
      </c>
      <c r="AZ13" s="89">
        <f>IF(+All!$H732="Arizona",+All!#REF!,IF(+All!$F732="Arizona",+All!#REF!,0))</f>
        <v>0</v>
      </c>
      <c r="BA13" s="90">
        <f>IF(+All!$H732="Arizona",+All!#REF!,IF(+All!$F732="Arizona",+All!#REF!,0))</f>
        <v>0</v>
      </c>
      <c r="BB13" s="90">
        <f>IF(+All!$H732="Arizona",+All!#REF!,IF(+All!$F732="Arizona",+All!#REF!,0))</f>
        <v>0</v>
      </c>
      <c r="BC13" s="91">
        <f>IF(+All!$H732="Arizona",+All!#REF!,IF(+All!$F732="Arizona",+All!#REF!,0))</f>
        <v>0</v>
      </c>
      <c r="BD13" s="482">
        <f>IF(+All!$H732="Arizona",+All!#REF!,IF(+All!$F732="Arizona",+All!#REF!,0))</f>
        <v>0</v>
      </c>
      <c r="BE13" s="483">
        <f>IF(+All!$H732="Arizona",+All!#REF!,IF(+All!$F732="Arizona",+All!#REF!,0))</f>
        <v>0</v>
      </c>
      <c r="BF13" s="483">
        <f>IF(+All!$H732="Arizona",+All!#REF!,IF(+All!$F732="Arizona",+All!#REF!,0))</f>
        <v>0</v>
      </c>
      <c r="BG13" s="482">
        <f>IF(+All!$H732="Arizona",+All!#REF!,IF(+All!$F732="Arizona",+All!#REF!,0))</f>
        <v>0</v>
      </c>
      <c r="BH13" s="483">
        <f>IF(+All!$H732="Arizona",+All!#REF!,IF(+All!$F732="Arizona",+All!#REF!,0))</f>
        <v>0</v>
      </c>
      <c r="BI13" s="484">
        <f>IF(+All!$H732="Arizona",+All!#REF!,IF(+All!$F732="Arizona",+All!#REF!,0))</f>
        <v>0</v>
      </c>
      <c r="BJ13" s="92">
        <f>IF(+All!$H732="Arizona",+All!#REF!,IF(+All!$F732="Arizona",+All!#REF!,0))</f>
        <v>0</v>
      </c>
      <c r="BK13" s="93">
        <f>IF(+All!$H732="Arizona",+All!#REF!,IF(+All!$F732="Arizona",+All!#REF!,0))</f>
        <v>0</v>
      </c>
    </row>
    <row r="14" spans="1:71" x14ac:dyDescent="0.8">
      <c r="A14" s="70">
        <f>IF(+All!$H754="Arizona",+All!A754,IF(+All!$F754="Arizona",+All!A754,0))</f>
        <v>10</v>
      </c>
      <c r="B14" s="480" t="str">
        <f>IF(+All!$H754="Arizona",+All!B754,IF(+All!$F754="Arizona",+All!B754,0))</f>
        <v>Sat</v>
      </c>
      <c r="C14" s="72">
        <f>IF(+All!$H754="Arizona",+All!C754,IF(+All!$F754="Arizona",+All!C754,0))</f>
        <v>44506</v>
      </c>
      <c r="D14" s="73">
        <f>IF(+All!$H754="Arizona",+All!D754,IF(+All!$F754="Arizona",+All!D754,0))</f>
        <v>0.58333333333333337</v>
      </c>
      <c r="E14" s="707" t="str">
        <f>IF(+All!$H754="Arizona",+All!E754,IF(+All!$F754="Arizona",+All!E754,0))</f>
        <v>PAC12</v>
      </c>
      <c r="F14" s="75" t="str">
        <f>IF(+All!$H754="Arizona",+All!F754,IF(+All!$F754="Arizona",+All!F754,0))</f>
        <v>California</v>
      </c>
      <c r="G14" s="76" t="str">
        <f>IF(+All!$H754="Arizona",+All!G754,IF(+All!$F754="Arizona",+All!G754,0))</f>
        <v>P12</v>
      </c>
      <c r="H14" s="75" t="str">
        <f>IF(+All!$H754="Arizona",+All!H754,IF(+All!$F754="Arizona",+All!H754,0))</f>
        <v>Arizona</v>
      </c>
      <c r="I14" s="76" t="str">
        <f>IF(+All!$H754="Arizona",+All!I754,IF(+All!$F754="Arizona",+All!I754,0))</f>
        <v>P12</v>
      </c>
      <c r="J14" s="706" t="str">
        <f>IF(+All!$H754="Arizona",+All!J754,IF(+All!$F754="Arizona",+All!J754,0))</f>
        <v>California</v>
      </c>
      <c r="K14" s="707" t="str">
        <f>IF(+All!$H754="Arizona",+All!K754,IF(+All!$F754="Arizona",+All!K754,0))</f>
        <v>Arizona</v>
      </c>
      <c r="L14" s="78">
        <f>IF(+All!$H754="Arizona",+All!L754,IF(+All!$F754="Arizona",+All!L754,0))</f>
        <v>12</v>
      </c>
      <c r="M14" s="79">
        <f>IF(+All!$H754="Arizona",+All!M754,IF(+All!$F754="Arizona",+All!M754,0))</f>
        <v>51</v>
      </c>
      <c r="N14" s="706" t="str">
        <f>IF(+All!$H754="Arizona",+All!N754,IF(+All!$F754="Arizona",+All!N754,0))</f>
        <v>Arizona</v>
      </c>
      <c r="O14" s="708">
        <f>IF(+All!$H754="Arizona",+All!O754,IF(+All!$F754="Arizona",+All!O754,0))</f>
        <v>10</v>
      </c>
      <c r="P14" s="708" t="str">
        <f>IF(+All!$H754="Arizona",+All!P754,IF(+All!$F754="Arizona",+All!P754,0))</f>
        <v>California</v>
      </c>
      <c r="Q14" s="707">
        <f>IF(+All!$H754="Arizona",+All!Q754,IF(+All!$F754="Arizona",+All!Q754,0))</f>
        <v>3</v>
      </c>
      <c r="R14" s="706" t="str">
        <f>IF(+All!$H754="Arizona",+All!R754,IF(+All!$F754="Arizona",+All!R754,0))</f>
        <v>Arizona</v>
      </c>
      <c r="S14" s="708" t="str">
        <f>IF(+All!$H754="Arizona",+All!S754,IF(+All!$F754="Arizona",+All!S754,0))</f>
        <v>California</v>
      </c>
      <c r="T14" s="706" t="str">
        <f>IF(+All!$H754="Arizona",+All!T754,IF(+All!$F754="Arizona",+All!T754,0))</f>
        <v>Arizona</v>
      </c>
      <c r="U14" s="707" t="str">
        <f>IF(+All!$H754="Arizona",+All!U754,IF(+All!$F754="Arizona",+All!U754,0))</f>
        <v>W</v>
      </c>
      <c r="V14" s="706">
        <f>IF(+All!$H809="Arizona",+All!#REF!,IF(+All!$F809="Arizona",+All!#REF!,0))</f>
        <v>0</v>
      </c>
      <c r="W14" s="707">
        <f>IF(+All!$H809="Arizona",+All!#REF!,IF(+All!$F809="Arizona",+All!#REF!,0))</f>
        <v>0</v>
      </c>
      <c r="X14" s="706">
        <f>IF(+All!$H809="Arizona",+All!#REF!,IF(+All!$F809="Arizona",+All!#REF!,0))</f>
        <v>0</v>
      </c>
      <c r="Y14" s="707">
        <f>IF(+All!$H809="Arizona",+All!#REF!,IF(+All!$F809="Arizona",+All!#REF!,0))</f>
        <v>0</v>
      </c>
      <c r="Z14" s="706">
        <f>IF(+All!$H809="Arizona",+All!#REF!,IF(+All!$F809="Arizona",+All!#REF!,0))</f>
        <v>0</v>
      </c>
      <c r="AA14" s="707">
        <f>IF(+All!$H809="Arizona",+All!#REF!,IF(+All!$F809="Arizona",+All!#REF!,0))</f>
        <v>0</v>
      </c>
      <c r="AB14" s="706">
        <f>IF(+All!$H809="Arizona",+All!#REF!,IF(+All!$F809="Arizona",+All!#REF!,0))</f>
        <v>0</v>
      </c>
      <c r="AC14" s="707">
        <f>IF(+All!$H809="Arizona",+All!#REF!,IF(+All!$F809="Arizona",+All!#REF!,0))</f>
        <v>0</v>
      </c>
      <c r="AD14" s="706">
        <f>IF(+All!$H809="Arizona",+All!#REF!,IF(+All!$F809="Arizona",+All!#REF!,0))</f>
        <v>0</v>
      </c>
      <c r="AE14" s="707">
        <f>IF(+All!$H809="Arizona",+All!#REF!,IF(+All!$F809="Arizona",+All!#REF!,0))</f>
        <v>0</v>
      </c>
      <c r="AF14" s="706">
        <f>IF(+All!$H809="Arizona",+All!#REF!,IF(+All!$F809="Arizona",+All!#REF!,0))</f>
        <v>0</v>
      </c>
      <c r="AG14" s="707">
        <f>IF(+All!$H809="Arizona",+All!#REF!,IF(+All!$F809="Arizona",+All!#REF!,0))</f>
        <v>0</v>
      </c>
      <c r="AH14" s="706">
        <f>IF(+All!$H809="Arizona",+All!#REF!,IF(+All!$F809="Arizona",+All!#REF!,0))</f>
        <v>0</v>
      </c>
      <c r="AI14" s="707">
        <f>IF(+All!$H809="Arizona",+All!#REF!,IF(+All!$F809="Arizona",+All!#REF!,0))</f>
        <v>0</v>
      </c>
      <c r="AJ14" s="706">
        <f>IF(+All!$H809="Arizona",+All!#REF!,IF(+All!$F809="Arizona",+All!#REF!,0))</f>
        <v>0</v>
      </c>
      <c r="AK14" s="707">
        <f>IF(+All!$H809="Arizona",+All!#REF!,IF(+All!$F809="Arizona",+All!#REF!,0))</f>
        <v>0</v>
      </c>
      <c r="AL14" s="81">
        <f>IF(+All!$H809="Arizona",+All!V809,IF(+All!$F809="Arizona",+All!V809,0))</f>
        <v>0</v>
      </c>
      <c r="AM14" s="82">
        <f>IF(+All!$H809="Arizona",+All!W809,IF(+All!$F809="Arizona",+All!W809,0))</f>
        <v>0</v>
      </c>
      <c r="AN14" s="81">
        <f>IF(+All!$H809="Arizona",+All!X809,IF(+All!$F809="Arizona",+All!X809,0))</f>
        <v>0</v>
      </c>
      <c r="AO14" s="83">
        <f>IF(+All!$H809="Arizona",+All!Y809,IF(+All!$F809="Arizona",+All!Y809,0))</f>
        <v>0</v>
      </c>
      <c r="AP14" s="84">
        <f>IF(+All!$H809="Arizona",+All!Z809,IF(+All!$F809="Arizona",+All!Z809,0))</f>
        <v>0</v>
      </c>
      <c r="AQ14" s="480">
        <f>IF(+All!$H809="Arizona",+All!#REF!,IF(+All!$F809="Arizona",+All!#REF!,0))</f>
        <v>0</v>
      </c>
      <c r="AR14" s="482">
        <f>IF(+All!$H809="Arizona",+All!#REF!,IF(+All!$F809="Arizona",+All!#REF!,0))</f>
        <v>0</v>
      </c>
      <c r="AS14" s="483">
        <f>IF(+All!$H809="Arizona",+All!#REF!,IF(+All!$F809="Arizona",+All!#REF!,0))</f>
        <v>0</v>
      </c>
      <c r="AT14" s="483">
        <f>IF(+All!$H809="Arizona",+All!#REF!,IF(+All!$F809="Arizona",+All!#REF!,0))</f>
        <v>0</v>
      </c>
      <c r="AU14" s="482">
        <f>IF(+All!$H809="Arizona",+All!#REF!,IF(+All!$F809="Arizona",+All!#REF!,0))</f>
        <v>0</v>
      </c>
      <c r="AV14" s="483">
        <f>IF(+All!$H809="Arizona",+All!#REF!,IF(+All!$F809="Arizona",+All!#REF!,0))</f>
        <v>0</v>
      </c>
      <c r="AW14" s="484">
        <f>IF(+All!$H809="Arizona",+All!#REF!,IF(+All!$F809="Arizona",+All!#REF!,0))</f>
        <v>0</v>
      </c>
      <c r="AX14" s="483">
        <f>IF(+All!$H809="Arizona",+All!#REF!,IF(+All!$F809="Arizona",+All!#REF!,0))</f>
        <v>0</v>
      </c>
      <c r="AY14" s="88">
        <f>IF(+All!$H809="Arizona",+All!#REF!,IF(+All!$F809="Arizona",+All!#REF!,0))</f>
        <v>0</v>
      </c>
      <c r="AZ14" s="89">
        <f>IF(+All!$H809="Arizona",+All!#REF!,IF(+All!$F809="Arizona",+All!#REF!,0))</f>
        <v>0</v>
      </c>
      <c r="BA14" s="90">
        <f>IF(+All!$H809="Arizona",+All!#REF!,IF(+All!$F809="Arizona",+All!#REF!,0))</f>
        <v>0</v>
      </c>
      <c r="BB14" s="90">
        <f>IF(+All!$H809="Arizona",+All!#REF!,IF(+All!$F809="Arizona",+All!#REF!,0))</f>
        <v>0</v>
      </c>
      <c r="BC14" s="91">
        <f>IF(+All!$H809="Arizona",+All!#REF!,IF(+All!$F809="Arizona",+All!#REF!,0))</f>
        <v>0</v>
      </c>
      <c r="BD14" s="482">
        <f>IF(+All!$H809="Arizona",+All!#REF!,IF(+All!$F809="Arizona",+All!#REF!,0))</f>
        <v>0</v>
      </c>
      <c r="BE14" s="483">
        <f>IF(+All!$H809="Arizona",+All!#REF!,IF(+All!$F809="Arizona",+All!#REF!,0))</f>
        <v>0</v>
      </c>
      <c r="BF14" s="483">
        <f>IF(+All!$H809="Arizona",+All!#REF!,IF(+All!$F809="Arizona",+All!#REF!,0))</f>
        <v>0</v>
      </c>
      <c r="BG14" s="482">
        <f>IF(+All!$H809="Arizona",+All!#REF!,IF(+All!$F809="Arizona",+All!#REF!,0))</f>
        <v>0</v>
      </c>
      <c r="BH14" s="483">
        <f>IF(+All!$H809="Arizona",+All!#REF!,IF(+All!$F809="Arizona",+All!#REF!,0))</f>
        <v>0</v>
      </c>
      <c r="BI14" s="484">
        <f>IF(+All!$H809="Arizona",+All!#REF!,IF(+All!$F809="Arizona",+All!#REF!,0))</f>
        <v>0</v>
      </c>
      <c r="BJ14" s="92">
        <f>IF(+All!$H809="Arizona",+All!#REF!,IF(+All!$F809="Arizona",+All!#REF!,0))</f>
        <v>0</v>
      </c>
      <c r="BK14" s="93">
        <f>IF(+All!$H809="Arizona",+All!#REF!,IF(+All!$F809="Arizona",+All!#REF!,0))</f>
        <v>0</v>
      </c>
    </row>
    <row r="15" spans="1:71" x14ac:dyDescent="0.8">
      <c r="A15" s="70">
        <f>IF(+All!$H825="Arizona",+All!A825,IF(+All!$F825="Arizona",+All!A825,0))</f>
        <v>11</v>
      </c>
      <c r="B15" s="480" t="str">
        <f>IF(+All!$H825="Arizona",+All!B825,IF(+All!$F825="Arizona",+All!B825,0))</f>
        <v>Sat</v>
      </c>
      <c r="C15" s="72">
        <f>IF(+All!$H825="Arizona",+All!C825,IF(+All!$F825="Arizona",+All!C825,0))</f>
        <v>44513</v>
      </c>
      <c r="D15" s="73">
        <f>IF(+All!$H825="Arizona",+All!D825,IF(+All!$F825="Arizona",+All!D825,0))</f>
        <v>0.58333333333333337</v>
      </c>
      <c r="E15" s="707">
        <f>IF(+All!$H825="Arizona",+All!E825,IF(+All!$F825="Arizona",+All!E825,0))</f>
        <v>0</v>
      </c>
      <c r="F15" s="75" t="str">
        <f>IF(+All!$H825="Arizona",+All!F825,IF(+All!$F825="Arizona",+All!F825,0))</f>
        <v>Utah</v>
      </c>
      <c r="G15" s="76" t="str">
        <f>IF(+All!$H825="Arizona",+All!G825,IF(+All!$F825="Arizona",+All!G825,0))</f>
        <v>P12</v>
      </c>
      <c r="H15" s="75" t="str">
        <f>IF(+All!$H825="Arizona",+All!H825,IF(+All!$F825="Arizona",+All!H825,0))</f>
        <v>Arizona</v>
      </c>
      <c r="I15" s="76" t="str">
        <f>IF(+All!$H825="Arizona",+All!I825,IF(+All!$F825="Arizona",+All!I825,0))</f>
        <v>P12</v>
      </c>
      <c r="J15" s="706" t="str">
        <f>IF(+All!$H825="Arizona",+All!J825,IF(+All!$F825="Arizona",+All!J825,0))</f>
        <v>Utah</v>
      </c>
      <c r="K15" s="707" t="str">
        <f>IF(+All!$H825="Arizona",+All!K825,IF(+All!$F825="Arizona",+All!K825,0))</f>
        <v>Arizona</v>
      </c>
      <c r="L15" s="78">
        <f>IF(+All!$H825="Arizona",+All!L825,IF(+All!$F825="Arizona",+All!L825,0))</f>
        <v>24</v>
      </c>
      <c r="M15" s="79">
        <f>IF(+All!$H825="Arizona",+All!M825,IF(+All!$F825="Arizona",+All!M825,0))</f>
        <v>54</v>
      </c>
      <c r="N15" s="706" t="str">
        <f>IF(+All!$H825="Arizona",+All!N825,IF(+All!$F825="Arizona",+All!N825,0))</f>
        <v>Utah</v>
      </c>
      <c r="O15" s="708">
        <f>IF(+All!$H825="Arizona",+All!O825,IF(+All!$F825="Arizona",+All!O825,0))</f>
        <v>38</v>
      </c>
      <c r="P15" s="708" t="str">
        <f>IF(+All!$H825="Arizona",+All!P825,IF(+All!$F825="Arizona",+All!P825,0))</f>
        <v>Arizona</v>
      </c>
      <c r="Q15" s="707">
        <f>IF(+All!$H825="Arizona",+All!Q825,IF(+All!$F825="Arizona",+All!Q825,0))</f>
        <v>29</v>
      </c>
      <c r="R15" s="706" t="str">
        <f>IF(+All!$H825="Arizona",+All!R825,IF(+All!$F825="Arizona",+All!R825,0))</f>
        <v>Arizona</v>
      </c>
      <c r="S15" s="708" t="str">
        <f>IF(+All!$H825="Arizona",+All!S825,IF(+All!$F825="Arizona",+All!S825,0))</f>
        <v>Utah</v>
      </c>
      <c r="T15" s="706" t="str">
        <f>IF(+All!$H825="Arizona",+All!T825,IF(+All!$F825="Arizona",+All!T825,0))</f>
        <v>Utah</v>
      </c>
      <c r="U15" s="707" t="str">
        <f>IF(+All!$H825="Arizona",+All!U825,IF(+All!$F825="Arizona",+All!U825,0))</f>
        <v>L</v>
      </c>
      <c r="V15" s="706">
        <f>IF(+All!$H881="Arizona",+All!#REF!,IF(+All!$F881="Arizona",+All!#REF!,0))</f>
        <v>0</v>
      </c>
      <c r="W15" s="707">
        <f>IF(+All!$H881="Arizona",+All!#REF!,IF(+All!$F881="Arizona",+All!#REF!,0))</f>
        <v>0</v>
      </c>
      <c r="X15" s="706">
        <f>IF(+All!$H881="Arizona",+All!#REF!,IF(+All!$F881="Arizona",+All!#REF!,0))</f>
        <v>0</v>
      </c>
      <c r="Y15" s="707">
        <f>IF(+All!$H881="Arizona",+All!#REF!,IF(+All!$F881="Arizona",+All!#REF!,0))</f>
        <v>0</v>
      </c>
      <c r="Z15" s="706">
        <f>IF(+All!$H881="Arizona",+All!#REF!,IF(+All!$F881="Arizona",+All!#REF!,0))</f>
        <v>0</v>
      </c>
      <c r="AA15" s="707">
        <f>IF(+All!$H881="Arizona",+All!#REF!,IF(+All!$F881="Arizona",+All!#REF!,0))</f>
        <v>0</v>
      </c>
      <c r="AB15" s="706">
        <f>IF(+All!$H881="Arizona",+All!#REF!,IF(+All!$F881="Arizona",+All!#REF!,0))</f>
        <v>0</v>
      </c>
      <c r="AC15" s="707">
        <f>IF(+All!$H881="Arizona",+All!#REF!,IF(+All!$F881="Arizona",+All!#REF!,0))</f>
        <v>0</v>
      </c>
      <c r="AD15" s="706">
        <f>IF(+All!$H881="Arizona",+All!#REF!,IF(+All!$F881="Arizona",+All!#REF!,0))</f>
        <v>0</v>
      </c>
      <c r="AE15" s="707">
        <f>IF(+All!$H881="Arizona",+All!#REF!,IF(+All!$F881="Arizona",+All!#REF!,0))</f>
        <v>0</v>
      </c>
      <c r="AF15" s="706">
        <f>IF(+All!$H881="Arizona",+All!#REF!,IF(+All!$F881="Arizona",+All!#REF!,0))</f>
        <v>0</v>
      </c>
      <c r="AG15" s="707">
        <f>IF(+All!$H881="Arizona",+All!#REF!,IF(+All!$F881="Arizona",+All!#REF!,0))</f>
        <v>0</v>
      </c>
      <c r="AH15" s="706">
        <f>IF(+All!$H881="Arizona",+All!#REF!,IF(+All!$F881="Arizona",+All!#REF!,0))</f>
        <v>0</v>
      </c>
      <c r="AI15" s="707">
        <f>IF(+All!$H881="Arizona",+All!#REF!,IF(+All!$F881="Arizona",+All!#REF!,0))</f>
        <v>0</v>
      </c>
      <c r="AJ15" s="706">
        <f>IF(+All!$H881="Arizona",+All!#REF!,IF(+All!$F881="Arizona",+All!#REF!,0))</f>
        <v>0</v>
      </c>
      <c r="AK15" s="707">
        <f>IF(+All!$H881="Arizona",+All!#REF!,IF(+All!$F881="Arizona",+All!#REF!,0))</f>
        <v>0</v>
      </c>
      <c r="AL15" s="81">
        <f>IF(+All!$H881="Arizona",+All!V881,IF(+All!$F881="Arizona",+All!V881,0))</f>
        <v>0</v>
      </c>
      <c r="AM15" s="82">
        <f>IF(+All!$H881="Arizona",+All!W881,IF(+All!$F881="Arizona",+All!W881,0))</f>
        <v>0</v>
      </c>
      <c r="AN15" s="81">
        <f>IF(+All!$H881="Arizona",+All!X881,IF(+All!$F881="Arizona",+All!X881,0))</f>
        <v>0</v>
      </c>
      <c r="AO15" s="83">
        <f>IF(+All!$H881="Arizona",+All!Y881,IF(+All!$F881="Arizona",+All!Y881,0))</f>
        <v>0</v>
      </c>
      <c r="AP15" s="84">
        <f>IF(+All!$H881="Arizona",+All!Z881,IF(+All!$F881="Arizona",+All!Z881,0))</f>
        <v>0</v>
      </c>
      <c r="AQ15" s="480">
        <f>IF(+All!$H881="Arizona",+All!#REF!,IF(+All!$F881="Arizona",+All!#REF!,0))</f>
        <v>0</v>
      </c>
      <c r="AR15" s="482">
        <f>IF(+All!$H881="Arizona",+All!#REF!,IF(+All!$F881="Arizona",+All!#REF!,0))</f>
        <v>0</v>
      </c>
      <c r="AS15" s="483">
        <f>IF(+All!$H881="Arizona",+All!#REF!,IF(+All!$F881="Arizona",+All!#REF!,0))</f>
        <v>0</v>
      </c>
      <c r="AT15" s="483">
        <f>IF(+All!$H881="Arizona",+All!#REF!,IF(+All!$F881="Arizona",+All!#REF!,0))</f>
        <v>0</v>
      </c>
      <c r="AU15" s="482">
        <f>IF(+All!$H881="Arizona",+All!#REF!,IF(+All!$F881="Arizona",+All!#REF!,0))</f>
        <v>0</v>
      </c>
      <c r="AV15" s="483">
        <f>IF(+All!$H881="Arizona",+All!#REF!,IF(+All!$F881="Arizona",+All!#REF!,0))</f>
        <v>0</v>
      </c>
      <c r="AW15" s="484">
        <f>IF(+All!$H881="Arizona",+All!#REF!,IF(+All!$F881="Arizona",+All!#REF!,0))</f>
        <v>0</v>
      </c>
      <c r="AX15" s="483">
        <f>IF(+All!$H881="Arizona",+All!#REF!,IF(+All!$F881="Arizona",+All!#REF!,0))</f>
        <v>0</v>
      </c>
      <c r="AY15" s="88">
        <f>IF(+All!$H881="Arizona",+All!#REF!,IF(+All!$F881="Arizona",+All!#REF!,0))</f>
        <v>0</v>
      </c>
      <c r="AZ15" s="89">
        <f>IF(+All!$H881="Arizona",+All!#REF!,IF(+All!$F881="Arizona",+All!#REF!,0))</f>
        <v>0</v>
      </c>
      <c r="BA15" s="90">
        <f>IF(+All!$H881="Arizona",+All!#REF!,IF(+All!$F881="Arizona",+All!#REF!,0))</f>
        <v>0</v>
      </c>
      <c r="BB15" s="90">
        <f>IF(+All!$H881="Arizona",+All!#REF!,IF(+All!$F881="Arizona",+All!#REF!,0))</f>
        <v>0</v>
      </c>
      <c r="BC15" s="91">
        <f>IF(+All!$H881="Arizona",+All!#REF!,IF(+All!$F881="Arizona",+All!#REF!,0))</f>
        <v>0</v>
      </c>
      <c r="BD15" s="482">
        <f>IF(+All!$H881="Arizona",+All!#REF!,IF(+All!$F881="Arizona",+All!#REF!,0))</f>
        <v>0</v>
      </c>
      <c r="BE15" s="483">
        <f>IF(+All!$H881="Arizona",+All!#REF!,IF(+All!$F881="Arizona",+All!#REF!,0))</f>
        <v>0</v>
      </c>
      <c r="BF15" s="483">
        <f>IF(+All!$H881="Arizona",+All!#REF!,IF(+All!$F881="Arizona",+All!#REF!,0))</f>
        <v>0</v>
      </c>
      <c r="BG15" s="482">
        <f>IF(+All!$H881="Arizona",+All!#REF!,IF(+All!$F881="Arizona",+All!#REF!,0))</f>
        <v>0</v>
      </c>
      <c r="BH15" s="483">
        <f>IF(+All!$H881="Arizona",+All!#REF!,IF(+All!$F881="Arizona",+All!#REF!,0))</f>
        <v>0</v>
      </c>
      <c r="BI15" s="484">
        <f>IF(+All!$H881="Arizona",+All!#REF!,IF(+All!$F881="Arizona",+All!#REF!,0))</f>
        <v>0</v>
      </c>
      <c r="BJ15" s="92">
        <f>IF(+All!$H881="Arizona",+All!#REF!,IF(+All!$F881="Arizona",+All!#REF!,0))</f>
        <v>0</v>
      </c>
      <c r="BK15" s="93">
        <f>IF(+All!$H881="Arizona",+All!#REF!,IF(+All!$F881="Arizona",+All!#REF!,0))</f>
        <v>0</v>
      </c>
    </row>
    <row r="16" spans="1:71" x14ac:dyDescent="0.8">
      <c r="A16" s="70">
        <f>IF(+All!$H856="Arizona",+All!A856,IF(+All!$F856="Arizona",+All!A856,0))</f>
        <v>12</v>
      </c>
      <c r="B16" s="480" t="str">
        <f>IF(+All!$H856="Arizona",+All!B856,IF(+All!$F856="Arizona",+All!B856,0))</f>
        <v>Fri</v>
      </c>
      <c r="C16" s="72">
        <f>IF(+All!$H856="Arizona",+All!C856,IF(+All!$F856="Arizona",+All!C856,0))</f>
        <v>44519</v>
      </c>
      <c r="D16" s="73">
        <f>IF(+All!$H856="Arizona",+All!D856,IF(+All!$F856="Arizona",+All!D856,0))</f>
        <v>0.875</v>
      </c>
      <c r="E16" s="707" t="str">
        <f>IF(+All!$H856="Arizona",+All!E856,IF(+All!$F856="Arizona",+All!E856,0))</f>
        <v>PAC12</v>
      </c>
      <c r="F16" s="75" t="str">
        <f>IF(+All!$H856="Arizona",+All!F856,IF(+All!$F856="Arizona",+All!F856,0))</f>
        <v>Arizona</v>
      </c>
      <c r="G16" s="76" t="str">
        <f>IF(+All!$H856="Arizona",+All!G856,IF(+All!$F856="Arizona",+All!G856,0))</f>
        <v>P12</v>
      </c>
      <c r="H16" s="75" t="str">
        <f>IF(+All!$H856="Arizona",+All!H856,IF(+All!$F856="Arizona",+All!H856,0))</f>
        <v>Washington State</v>
      </c>
      <c r="I16" s="76" t="str">
        <f>IF(+All!$H856="Arizona",+All!I856,IF(+All!$F856="Arizona",+All!I856,0))</f>
        <v>P12</v>
      </c>
      <c r="J16" s="706" t="str">
        <f>IF(+All!$H856="Arizona",+All!J856,IF(+All!$F856="Arizona",+All!J856,0))</f>
        <v>Washington State</v>
      </c>
      <c r="K16" s="707" t="str">
        <f>IF(+All!$H856="Arizona",+All!K856,IF(+All!$F856="Arizona",+All!K856,0))</f>
        <v>Arizona</v>
      </c>
      <c r="L16" s="78">
        <f>IF(+All!$H856="Arizona",+All!L856,IF(+All!$F856="Arizona",+All!L856,0))</f>
        <v>15</v>
      </c>
      <c r="M16" s="79">
        <f>IF(+All!$H856="Arizona",+All!M856,IF(+All!$F856="Arizona",+All!M856,0))</f>
        <v>52.5</v>
      </c>
      <c r="N16" s="706" t="str">
        <f>IF(+All!$H856="Arizona",+All!N856,IF(+All!$F856="Arizona",+All!N856,0))</f>
        <v>Washington State</v>
      </c>
      <c r="O16" s="708">
        <f>IF(+All!$H856="Arizona",+All!O856,IF(+All!$F856="Arizona",+All!O856,0))</f>
        <v>44</v>
      </c>
      <c r="P16" s="708" t="str">
        <f>IF(+All!$H856="Arizona",+All!P856,IF(+All!$F856="Arizona",+All!P856,0))</f>
        <v>Arizona</v>
      </c>
      <c r="Q16" s="707">
        <f>IF(+All!$H856="Arizona",+All!Q856,IF(+All!$F856="Arizona",+All!Q856,0))</f>
        <v>18</v>
      </c>
      <c r="R16" s="706" t="str">
        <f>IF(+All!$H856="Arizona",+All!R856,IF(+All!$F856="Arizona",+All!R856,0))</f>
        <v>Washington State</v>
      </c>
      <c r="S16" s="708" t="str">
        <f>IF(+All!$H856="Arizona",+All!S856,IF(+All!$F856="Arizona",+All!S856,0))</f>
        <v>Arizona</v>
      </c>
      <c r="T16" s="706" t="str">
        <f>IF(+All!$H856="Arizona",+All!T856,IF(+All!$F856="Arizona",+All!T856,0))</f>
        <v>Washington State</v>
      </c>
      <c r="U16" s="707" t="str">
        <f>IF(+All!$H856="Arizona",+All!U856,IF(+All!$F856="Arizona",+All!U856,0))</f>
        <v>W</v>
      </c>
      <c r="V16" s="706">
        <f>IF(+All!$H943="Arizona",+All!#REF!,IF(+All!$F943="Arizona",+All!#REF!,0))</f>
        <v>0</v>
      </c>
      <c r="W16" s="707">
        <f>IF(+All!$H943="Arizona",+All!#REF!,IF(+All!$F943="Arizona",+All!#REF!,0))</f>
        <v>0</v>
      </c>
      <c r="X16" s="706">
        <f>IF(+All!$H943="Arizona",+All!#REF!,IF(+All!$F943="Arizona",+All!#REF!,0))</f>
        <v>0</v>
      </c>
      <c r="Y16" s="707">
        <f>IF(+All!$H943="Arizona",+All!#REF!,IF(+All!$F943="Arizona",+All!#REF!,0))</f>
        <v>0</v>
      </c>
      <c r="Z16" s="706">
        <f>IF(+All!$H943="Arizona",+All!#REF!,IF(+All!$F943="Arizona",+All!#REF!,0))</f>
        <v>0</v>
      </c>
      <c r="AA16" s="707">
        <f>IF(+All!$H943="Arizona",+All!#REF!,IF(+All!$F943="Arizona",+All!#REF!,0))</f>
        <v>0</v>
      </c>
      <c r="AB16" s="706">
        <f>IF(+All!$H943="Arizona",+All!#REF!,IF(+All!$F943="Arizona",+All!#REF!,0))</f>
        <v>0</v>
      </c>
      <c r="AC16" s="707">
        <f>IF(+All!$H943="Arizona",+All!#REF!,IF(+All!$F943="Arizona",+All!#REF!,0))</f>
        <v>0</v>
      </c>
      <c r="AD16" s="706">
        <f>IF(+All!$H943="Arizona",+All!#REF!,IF(+All!$F943="Arizona",+All!#REF!,0))</f>
        <v>0</v>
      </c>
      <c r="AE16" s="707">
        <f>IF(+All!$H943="Arizona",+All!#REF!,IF(+All!$F943="Arizona",+All!#REF!,0))</f>
        <v>0</v>
      </c>
      <c r="AF16" s="706">
        <f>IF(+All!$H943="Arizona",+All!#REF!,IF(+All!$F943="Arizona",+All!#REF!,0))</f>
        <v>0</v>
      </c>
      <c r="AG16" s="707">
        <f>IF(+All!$H943="Arizona",+All!#REF!,IF(+All!$F943="Arizona",+All!#REF!,0))</f>
        <v>0</v>
      </c>
      <c r="AH16" s="706">
        <f>IF(+All!$H943="Arizona",+All!#REF!,IF(+All!$F943="Arizona",+All!#REF!,0))</f>
        <v>0</v>
      </c>
      <c r="AI16" s="707">
        <f>IF(+All!$H943="Arizona",+All!#REF!,IF(+All!$F943="Arizona",+All!#REF!,0))</f>
        <v>0</v>
      </c>
      <c r="AJ16" s="706">
        <f>IF(+All!$H943="Arizona",+All!#REF!,IF(+All!$F943="Arizona",+All!#REF!,0))</f>
        <v>0</v>
      </c>
      <c r="AK16" s="707">
        <f>IF(+All!$H943="Arizona",+All!#REF!,IF(+All!$F943="Arizona",+All!#REF!,0))</f>
        <v>0</v>
      </c>
      <c r="AL16" s="81">
        <f>IF(+All!$H943="Arizona",+All!V943,IF(+All!$F943="Arizona",+All!V943,0))</f>
        <v>0</v>
      </c>
      <c r="AM16" s="82">
        <f>IF(+All!$H943="Arizona",+All!W943,IF(+All!$F943="Arizona",+All!W943,0))</f>
        <v>0</v>
      </c>
      <c r="AN16" s="81">
        <f>IF(+All!$H943="Arizona",+All!X943,IF(+All!$F943="Arizona",+All!X943,0))</f>
        <v>0</v>
      </c>
      <c r="AO16" s="83">
        <f>IF(+All!$H943="Arizona",+All!Y943,IF(+All!$F943="Arizona",+All!Y943,0))</f>
        <v>0</v>
      </c>
      <c r="AP16" s="84">
        <f>IF(+All!$H943="Arizona",+All!Z943,IF(+All!$F943="Arizona",+All!Z943,0))</f>
        <v>0</v>
      </c>
      <c r="AQ16" s="480">
        <f>IF(+All!$H943="Arizona",+All!#REF!,IF(+All!$F943="Arizona",+All!#REF!,0))</f>
        <v>0</v>
      </c>
      <c r="AR16" s="482">
        <f>IF(+All!$H943="Arizona",+All!#REF!,IF(+All!$F943="Arizona",+All!#REF!,0))</f>
        <v>0</v>
      </c>
      <c r="AS16" s="483">
        <f>IF(+All!$H943="Arizona",+All!#REF!,IF(+All!$F943="Arizona",+All!#REF!,0))</f>
        <v>0</v>
      </c>
      <c r="AT16" s="483">
        <f>IF(+All!$H943="Arizona",+All!#REF!,IF(+All!$F943="Arizona",+All!#REF!,0))</f>
        <v>0</v>
      </c>
      <c r="AU16" s="482">
        <f>IF(+All!$H943="Arizona",+All!#REF!,IF(+All!$F943="Arizona",+All!#REF!,0))</f>
        <v>0</v>
      </c>
      <c r="AV16" s="483">
        <f>IF(+All!$H943="Arizona",+All!#REF!,IF(+All!$F943="Arizona",+All!#REF!,0))</f>
        <v>0</v>
      </c>
      <c r="AW16" s="484">
        <f>IF(+All!$H943="Arizona",+All!#REF!,IF(+All!$F943="Arizona",+All!#REF!,0))</f>
        <v>0</v>
      </c>
      <c r="AX16" s="483">
        <f>IF(+All!$H943="Arizona",+All!#REF!,IF(+All!$F943="Arizona",+All!#REF!,0))</f>
        <v>0</v>
      </c>
      <c r="AY16" s="88">
        <f>IF(+All!$H943="Arizona",+All!#REF!,IF(+All!$F943="Arizona",+All!#REF!,0))</f>
        <v>0</v>
      </c>
      <c r="AZ16" s="89">
        <f>IF(+All!$H943="Arizona",+All!#REF!,IF(+All!$F943="Arizona",+All!#REF!,0))</f>
        <v>0</v>
      </c>
      <c r="BA16" s="90">
        <f>IF(+All!$H943="Arizona",+All!#REF!,IF(+All!$F943="Arizona",+All!#REF!,0))</f>
        <v>0</v>
      </c>
      <c r="BB16" s="90">
        <f>IF(+All!$H943="Arizona",+All!#REF!,IF(+All!$F943="Arizona",+All!#REF!,0))</f>
        <v>0</v>
      </c>
      <c r="BC16" s="91">
        <f>IF(+All!$H943="Arizona",+All!#REF!,IF(+All!$F943="Arizona",+All!#REF!,0))</f>
        <v>0</v>
      </c>
      <c r="BD16" s="482">
        <f>IF(+All!$H943="Arizona",+All!#REF!,IF(+All!$F943="Arizona",+All!#REF!,0))</f>
        <v>0</v>
      </c>
      <c r="BE16" s="483">
        <f>IF(+All!$H943="Arizona",+All!#REF!,IF(+All!$F943="Arizona",+All!#REF!,0))</f>
        <v>0</v>
      </c>
      <c r="BF16" s="483">
        <f>IF(+All!$H943="Arizona",+All!#REF!,IF(+All!$F943="Arizona",+All!#REF!,0))</f>
        <v>0</v>
      </c>
      <c r="BG16" s="482">
        <f>IF(+All!$H943="Arizona",+All!#REF!,IF(+All!$F943="Arizona",+All!#REF!,0))</f>
        <v>0</v>
      </c>
      <c r="BH16" s="483">
        <f>IF(+All!$H943="Arizona",+All!#REF!,IF(+All!$F943="Arizona",+All!#REF!,0))</f>
        <v>0</v>
      </c>
      <c r="BI16" s="484">
        <f>IF(+All!$H943="Arizona",+All!#REF!,IF(+All!$F943="Arizona",+All!#REF!,0))</f>
        <v>0</v>
      </c>
      <c r="BJ16" s="92">
        <f>IF(+All!$H943="Arizona",+All!#REF!,IF(+All!$F943="Arizona",+All!#REF!,0))</f>
        <v>0</v>
      </c>
      <c r="BK16" s="93">
        <f>IF(+All!$H943="Arizona",+All!#REF!,IF(+All!$F943="Arizona",+All!#REF!,0))</f>
        <v>0</v>
      </c>
    </row>
    <row r="17" spans="1:63" x14ac:dyDescent="0.8">
      <c r="A17" s="70">
        <f>IF(+All!$H961="Arizona",+All!A961,IF(+All!$F961="Arizona",+All!A961,0))</f>
        <v>0</v>
      </c>
      <c r="B17" s="480">
        <f>IF(+All!$H961="Arizona",+All!B961,IF(+All!$F961="Arizona",+All!B961,0))</f>
        <v>0</v>
      </c>
      <c r="C17" s="72">
        <f>IF(+All!$H961="Arizona",+All!C961,IF(+All!$F961="Arizona",+All!C961,0))</f>
        <v>0</v>
      </c>
      <c r="D17" s="73">
        <f>IF(+All!$H961="Arizona",+All!D961,IF(+All!$F961="Arizona",+All!D961,0))</f>
        <v>0</v>
      </c>
      <c r="E17" s="707">
        <f>IF(+All!$H961="Arizona",+All!E961,IF(+All!$F961="Arizona",+All!E961,0))</f>
        <v>0</v>
      </c>
      <c r="F17" s="75">
        <f>IF(+All!$H961="Arizona",+All!F961,IF(+All!$F961="Arizona",+All!F961,0))</f>
        <v>0</v>
      </c>
      <c r="G17" s="76">
        <f>IF(+All!$H961="Arizona",+All!G961,IF(+All!$F961="Arizona",+All!G961,0))</f>
        <v>0</v>
      </c>
      <c r="H17" s="75">
        <f>IF(+All!$H961="Arizona",+All!H961,IF(+All!$F961="Arizona",+All!H961,0))</f>
        <v>0</v>
      </c>
      <c r="I17" s="76">
        <f>IF(+All!$H961="Arizona",+All!I961,IF(+All!$F961="Arizona",+All!I961,0))</f>
        <v>0</v>
      </c>
      <c r="J17" s="706">
        <f>IF(+All!$H961="Arizona",+All!J961,IF(+All!$F961="Arizona",+All!J961,0))</f>
        <v>0</v>
      </c>
      <c r="K17" s="707">
        <f>IF(+All!$H961="Arizona",+All!K961,IF(+All!$F961="Arizona",+All!K961,0))</f>
        <v>0</v>
      </c>
      <c r="L17" s="78">
        <f>IF(+All!$H961="Arizona",+All!L961,IF(+All!$F961="Arizona",+All!L961,0))</f>
        <v>0</v>
      </c>
      <c r="M17" s="79">
        <f>IF(+All!$H961="Arizona",+All!M961,IF(+All!$F961="Arizona",+All!M961,0))</f>
        <v>0</v>
      </c>
      <c r="N17" s="706">
        <f>IF(+All!$H961="Arizona",+All!N961,IF(+All!$F961="Arizona",+All!N961,0))</f>
        <v>0</v>
      </c>
      <c r="O17" s="708">
        <f>IF(+All!$H961="Arizona",+All!O961,IF(+All!$F961="Arizona",+All!O961,0))</f>
        <v>0</v>
      </c>
      <c r="P17" s="708">
        <f>IF(+All!$H961="Arizona",+All!P961,IF(+All!$F961="Arizona",+All!P961,0))</f>
        <v>0</v>
      </c>
      <c r="Q17" s="707">
        <f>IF(+All!$H961="Arizona",+All!Q961,IF(+All!$F961="Arizona",+All!Q961,0))</f>
        <v>0</v>
      </c>
      <c r="R17" s="706">
        <f>IF(+All!$H961="Arizona",+All!R961,IF(+All!$F961="Arizona",+All!R961,0))</f>
        <v>0</v>
      </c>
      <c r="S17" s="708">
        <f>IF(+All!$H961="Arizona",+All!S961,IF(+All!$F961="Arizona",+All!S961,0))</f>
        <v>0</v>
      </c>
      <c r="T17" s="706">
        <f>IF(+All!$H961="Arizona",+All!T961,IF(+All!$F961="Arizona",+All!T961,0))</f>
        <v>0</v>
      </c>
      <c r="U17" s="707">
        <f>IF(+All!$H961="Arizona",+All!U961,IF(+All!$F961="Arizona",+All!U961,0))</f>
        <v>0</v>
      </c>
      <c r="V17" s="706">
        <f>IF(+All!$H1004="Arizona",+All!#REF!,IF(+All!$F1004="Arizona",+All!#REF!,0))</f>
        <v>0</v>
      </c>
      <c r="W17" s="707">
        <f>IF(+All!$H1004="Arizona",+All!#REF!,IF(+All!$F1004="Arizona",+All!#REF!,0))</f>
        <v>0</v>
      </c>
      <c r="X17" s="706">
        <f>IF(+All!$H1004="Arizona",+All!#REF!,IF(+All!$F1004="Arizona",+All!#REF!,0))</f>
        <v>0</v>
      </c>
      <c r="Y17" s="707">
        <f>IF(+All!$H1004="Arizona",+All!#REF!,IF(+All!$F1004="Arizona",+All!#REF!,0))</f>
        <v>0</v>
      </c>
      <c r="Z17" s="706">
        <f>IF(+All!$H1004="Arizona",+All!#REF!,IF(+All!$F1004="Arizona",+All!#REF!,0))</f>
        <v>0</v>
      </c>
      <c r="AA17" s="707">
        <f>IF(+All!$H1004="Arizona",+All!#REF!,IF(+All!$F1004="Arizona",+All!#REF!,0))</f>
        <v>0</v>
      </c>
      <c r="AB17" s="706">
        <f>IF(+All!$H1004="Arizona",+All!#REF!,IF(+All!$F1004="Arizona",+All!#REF!,0))</f>
        <v>0</v>
      </c>
      <c r="AC17" s="707">
        <f>IF(+All!$H1004="Arizona",+All!#REF!,IF(+All!$F1004="Arizona",+All!#REF!,0))</f>
        <v>0</v>
      </c>
      <c r="AD17" s="706">
        <f>IF(+All!$H1004="Arizona",+All!#REF!,IF(+All!$F1004="Arizona",+All!#REF!,0))</f>
        <v>0</v>
      </c>
      <c r="AE17" s="707">
        <f>IF(+All!$H1004="Arizona",+All!#REF!,IF(+All!$F1004="Arizona",+All!#REF!,0))</f>
        <v>0</v>
      </c>
      <c r="AF17" s="706">
        <f>IF(+All!$H1004="Arizona",+All!#REF!,IF(+All!$F1004="Arizona",+All!#REF!,0))</f>
        <v>0</v>
      </c>
      <c r="AG17" s="707">
        <f>IF(+All!$H1004="Arizona",+All!#REF!,IF(+All!$F1004="Arizona",+All!#REF!,0))</f>
        <v>0</v>
      </c>
      <c r="AH17" s="706">
        <f>IF(+All!$H1004="Arizona",+All!#REF!,IF(+All!$F1004="Arizona",+All!#REF!,0))</f>
        <v>0</v>
      </c>
      <c r="AI17" s="707">
        <f>IF(+All!$H1004="Arizona",+All!#REF!,IF(+All!$F1004="Arizona",+All!#REF!,0))</f>
        <v>0</v>
      </c>
      <c r="AJ17" s="706">
        <f>IF(+All!$H1004="Arizona",+All!#REF!,IF(+All!$F1004="Arizona",+All!#REF!,0))</f>
        <v>0</v>
      </c>
      <c r="AK17" s="707">
        <f>IF(+All!$H1004="Arizona",+All!#REF!,IF(+All!$F1004="Arizona",+All!#REF!,0))</f>
        <v>0</v>
      </c>
      <c r="AL17" s="81">
        <f>IF(+All!$H1004="Arizona",+All!V1004,IF(+All!$F1004="Arizona",+All!V1004,0))</f>
        <v>0</v>
      </c>
      <c r="AM17" s="82">
        <f>IF(+All!$H1004="Arizona",+All!W1004,IF(+All!$F1004="Arizona",+All!W1004,0))</f>
        <v>0</v>
      </c>
      <c r="AN17" s="81">
        <f>IF(+All!$H1004="Arizona",+All!X1004,IF(+All!$F1004="Arizona",+All!X1004,0))</f>
        <v>0</v>
      </c>
      <c r="AO17" s="83">
        <f>IF(+All!$H1004="Arizona",+All!Y1004,IF(+All!$F1004="Arizona",+All!Y1004,0))</f>
        <v>0</v>
      </c>
      <c r="AP17" s="84">
        <f>IF(+All!$H1004="Arizona",+All!Z1004,IF(+All!$F1004="Arizona",+All!Z1004,0))</f>
        <v>0</v>
      </c>
      <c r="AQ17" s="480">
        <f>IF(+All!$H1004="Arizona",+All!#REF!,IF(+All!$F1004="Arizona",+All!#REF!,0))</f>
        <v>0</v>
      </c>
      <c r="AR17" s="482">
        <f>IF(+All!$H1004="Arizona",+All!#REF!,IF(+All!$F1004="Arizona",+All!#REF!,0))</f>
        <v>0</v>
      </c>
      <c r="AS17" s="483">
        <f>IF(+All!$H1004="Arizona",+All!#REF!,IF(+All!$F1004="Arizona",+All!#REF!,0))</f>
        <v>0</v>
      </c>
      <c r="AT17" s="483">
        <f>IF(+All!$H1004="Arizona",+All!#REF!,IF(+All!$F1004="Arizona",+All!#REF!,0))</f>
        <v>0</v>
      </c>
      <c r="AU17" s="482">
        <f>IF(+All!$H1004="Arizona",+All!#REF!,IF(+All!$F1004="Arizona",+All!#REF!,0))</f>
        <v>0</v>
      </c>
      <c r="AV17" s="483">
        <f>IF(+All!$H1004="Arizona",+All!#REF!,IF(+All!$F1004="Arizona",+All!#REF!,0))</f>
        <v>0</v>
      </c>
      <c r="AW17" s="484">
        <f>IF(+All!$H1004="Arizona",+All!#REF!,IF(+All!$F1004="Arizona",+All!#REF!,0))</f>
        <v>0</v>
      </c>
      <c r="AX17" s="483">
        <f>IF(+All!$H1004="Arizona",+All!#REF!,IF(+All!$F1004="Arizona",+All!#REF!,0))</f>
        <v>0</v>
      </c>
      <c r="AY17" s="88">
        <f>IF(+All!$H1004="Arizona",+All!#REF!,IF(+All!$F1004="Arizona",+All!#REF!,0))</f>
        <v>0</v>
      </c>
      <c r="AZ17" s="89">
        <f>IF(+All!$H1004="Arizona",+All!#REF!,IF(+All!$F1004="Arizona",+All!#REF!,0))</f>
        <v>0</v>
      </c>
      <c r="BA17" s="90">
        <f>IF(+All!$H1004="Arizona",+All!#REF!,IF(+All!$F1004="Arizona",+All!#REF!,0))</f>
        <v>0</v>
      </c>
      <c r="BB17" s="90">
        <f>IF(+All!$H1004="Arizona",+All!#REF!,IF(+All!$F1004="Arizona",+All!#REF!,0))</f>
        <v>0</v>
      </c>
      <c r="BC17" s="91">
        <f>IF(+All!$H1004="Arizona",+All!#REF!,IF(+All!$F1004="Arizona",+All!#REF!,0))</f>
        <v>0</v>
      </c>
      <c r="BD17" s="482">
        <f>IF(+All!$H1004="Arizona",+All!#REF!,IF(+All!$F1004="Arizona",+All!#REF!,0))</f>
        <v>0</v>
      </c>
      <c r="BE17" s="483">
        <f>IF(+All!$H1004="Arizona",+All!#REF!,IF(+All!$F1004="Arizona",+All!#REF!,0))</f>
        <v>0</v>
      </c>
      <c r="BF17" s="483">
        <f>IF(+All!$H1004="Arizona",+All!#REF!,IF(+All!$F1004="Arizona",+All!#REF!,0))</f>
        <v>0</v>
      </c>
      <c r="BG17" s="482">
        <f>IF(+All!$H1004="Arizona",+All!#REF!,IF(+All!$F1004="Arizona",+All!#REF!,0))</f>
        <v>0</v>
      </c>
      <c r="BH17" s="483">
        <f>IF(+All!$H1004="Arizona",+All!#REF!,IF(+All!$F1004="Arizona",+All!#REF!,0))</f>
        <v>0</v>
      </c>
      <c r="BI17" s="484">
        <f>IF(+All!$H1004="Arizona",+All!#REF!,IF(+All!$F1004="Arizona",+All!#REF!,0))</f>
        <v>0</v>
      </c>
      <c r="BJ17" s="92">
        <f>IF(+All!$H1004="Arizona",+All!#REF!,IF(+All!$F1004="Arizona",+All!#REF!,0))</f>
        <v>0</v>
      </c>
      <c r="BK17" s="93">
        <f>IF(+All!$H1004="Arizona",+All!#REF!,IF(+All!$F1004="Arizona",+All!#REF!,0))</f>
        <v>0</v>
      </c>
    </row>
    <row r="18" spans="1:63" x14ac:dyDescent="0.8">
      <c r="A18" s="52"/>
      <c r="B18" s="53"/>
      <c r="C18" s="54"/>
      <c r="D18" s="55"/>
      <c r="E18" s="697"/>
      <c r="F18" s="1219" t="str">
        <f>H19</f>
        <v>Arizona State</v>
      </c>
      <c r="G18" s="1253"/>
      <c r="H18" s="1253"/>
      <c r="I18" s="1254"/>
      <c r="J18" s="696"/>
      <c r="K18" s="697"/>
      <c r="L18" s="58"/>
      <c r="M18" s="59"/>
      <c r="N18" s="696"/>
      <c r="O18" s="9"/>
      <c r="P18" s="9"/>
      <c r="Q18" s="697"/>
      <c r="R18" s="696"/>
      <c r="S18" s="9"/>
      <c r="T18" s="696"/>
      <c r="U18" s="697"/>
      <c r="V18" s="696"/>
      <c r="W18" s="704"/>
      <c r="X18" s="696"/>
      <c r="Y18" s="697"/>
      <c r="Z18" s="696"/>
      <c r="AA18" s="697"/>
      <c r="AB18" s="696"/>
      <c r="AC18" s="697"/>
      <c r="AD18" s="703"/>
      <c r="AE18" s="704"/>
      <c r="AF18" s="703"/>
      <c r="AG18" s="704"/>
      <c r="AH18" s="703"/>
      <c r="AI18" s="704"/>
      <c r="AJ18" s="703"/>
      <c r="AK18" s="704"/>
      <c r="AL18" s="61"/>
      <c r="AM18" s="62"/>
      <c r="AN18" s="62"/>
      <c r="AO18" s="63"/>
      <c r="AP18" s="64"/>
      <c r="AQ18" s="65"/>
      <c r="AR18" s="66"/>
      <c r="AS18" s="67"/>
      <c r="AT18" s="67"/>
      <c r="AU18" s="66"/>
      <c r="AV18" s="67"/>
      <c r="AW18" s="49"/>
      <c r="AX18" s="48"/>
      <c r="AY18" s="66"/>
      <c r="AZ18" s="67"/>
      <c r="BA18" s="49"/>
      <c r="BB18" s="49"/>
      <c r="BC18" s="65"/>
      <c r="BD18" s="66"/>
      <c r="BE18" s="67"/>
      <c r="BF18" s="67"/>
      <c r="BG18" s="66"/>
      <c r="BH18" s="67"/>
      <c r="BI18" s="49"/>
      <c r="BJ18" s="68"/>
      <c r="BK18" s="69"/>
    </row>
    <row r="19" spans="1:63" x14ac:dyDescent="0.8">
      <c r="A19" s="70">
        <f>IF(+All!$F22="Arizona State",+All!A22,IF(+All!$H22="Arizona State",+All!A22,0))</f>
        <v>1</v>
      </c>
      <c r="B19" s="480" t="str">
        <f>IF(+All!$F22="Arizona State",+All!B22,IF(+All!$H22="Arizona State",+All!B22,0))</f>
        <v>Thurs</v>
      </c>
      <c r="C19" s="72">
        <f>IF(+All!$F22="Arizona State",+All!C22,IF(+All!$H22="Arizona State",+All!C22,0))</f>
        <v>44441</v>
      </c>
      <c r="D19" s="73">
        <f>IF(+All!$F22="Arizona State",+All!D22,IF(+All!$H22="Arizona State",+All!D22,0))</f>
        <v>0.9375</v>
      </c>
      <c r="E19" s="707" t="str">
        <f>IF(+All!$F22="Arizona State",+All!E22,IF(+All!$H22="Arizona State",+All!E22,0))</f>
        <v>PAC12</v>
      </c>
      <c r="F19" s="75" t="str">
        <f>IF(+All!$F22="Arizona State",+All!F22,IF(+All!$H22="Arizona State",+All!F22,0))</f>
        <v>1AA Southern Utah</v>
      </c>
      <c r="G19" s="76" t="str">
        <f>IF(+All!$F22="Arizona State",+All!G22,IF(+All!$H22="Arizona State",+All!G22,0))</f>
        <v>1AA</v>
      </c>
      <c r="H19" s="75" t="str">
        <f>IF(+All!$F22="Arizona State",+All!H22,IF(+All!$H22="Arizona State",+All!H22,0))</f>
        <v>Arizona State</v>
      </c>
      <c r="I19" s="76" t="str">
        <f>IF(+All!$F22="Arizona State",+All!I22,IF(+All!$H22="Arizona State",+All!I22,0))</f>
        <v>P12</v>
      </c>
      <c r="J19" s="706">
        <f>IF(+All!$F22="Arizona State",+All!J22,IF(+All!$H22="Arizona State",+All!J22,0))</f>
        <v>0</v>
      </c>
      <c r="K19" s="707">
        <f>IF(+All!$F22="Arizona State",+All!K22,IF(+All!$H22="Arizona State",+All!K22,0))</f>
        <v>0</v>
      </c>
      <c r="L19" s="78">
        <f>IF(+All!$F22="Arizona State",+All!L22,IF(+All!$H22="Arizona State",+All!L22,0))</f>
        <v>0</v>
      </c>
      <c r="M19" s="79">
        <f>IF(+All!$F22="Arizona State",+All!M22,IF(+All!$H22="Arizona State",+All!M22,0))</f>
        <v>0</v>
      </c>
      <c r="N19" s="706" t="str">
        <f>IF(+All!$F22="Arizona State",+All!N22,IF(+All!$H22="Arizona State",+All!N22,0))</f>
        <v>Arizona State</v>
      </c>
      <c r="O19" s="708">
        <f>IF(+All!$F22="Arizona State",+All!O22,IF(+All!$H22="Arizona State",+All!O22,0))</f>
        <v>41</v>
      </c>
      <c r="P19" s="708" t="str">
        <f>IF(+All!$F22="Arizona State",+All!P22,IF(+All!$H22="Arizona State",+All!P22,0))</f>
        <v>1AA Southern Utah</v>
      </c>
      <c r="Q19" s="707">
        <f>IF(+All!$F22="Arizona State",+All!Q22,IF(+All!$H22="Arizona State",+All!Q22,0))</f>
        <v>14</v>
      </c>
      <c r="R19" s="706">
        <f>IF(+All!$F22="Arizona State",+All!R22,IF(+All!$H22="Arizona State",+All!R22,0))</f>
        <v>0</v>
      </c>
      <c r="S19" s="708">
        <f>IF(+All!$F22="Arizona State",+All!S22,IF(+All!$H22="Arizona State",+All!S22,0))</f>
        <v>0</v>
      </c>
      <c r="T19" s="706">
        <f>IF(+All!$F22="Arizona State",+All!T22,IF(+All!$H22="Arizona State",+All!T22,0))</f>
        <v>0</v>
      </c>
      <c r="U19" s="707">
        <f>IF(+All!$F22="Arizona State",+All!U22,IF(+All!$H22="Arizona State",+All!U22,0))</f>
        <v>0</v>
      </c>
      <c r="V19" s="705"/>
      <c r="W19" s="826"/>
      <c r="X19" s="705"/>
      <c r="Y19" s="709"/>
      <c r="Z19" s="705"/>
      <c r="AA19" s="709"/>
      <c r="AB19" s="705"/>
      <c r="AC19" s="709"/>
      <c r="AD19" s="825"/>
      <c r="AE19" s="826"/>
      <c r="AF19" s="825"/>
      <c r="AG19" s="826"/>
      <c r="AH19" s="825"/>
      <c r="AI19" s="826"/>
      <c r="AJ19" s="825"/>
      <c r="AK19" s="826"/>
      <c r="AL19" s="61"/>
      <c r="AM19" s="62"/>
      <c r="AN19" s="62"/>
      <c r="AO19" s="63"/>
      <c r="AP19" s="64"/>
      <c r="AQ19" s="65"/>
      <c r="AR19" s="66"/>
      <c r="AS19" s="67"/>
      <c r="AT19" s="67"/>
      <c r="AU19" s="66"/>
      <c r="AV19" s="67"/>
      <c r="AW19" s="49"/>
      <c r="AX19" s="48"/>
      <c r="AY19" s="66"/>
      <c r="AZ19" s="67"/>
      <c r="BA19" s="49"/>
      <c r="BB19" s="49"/>
      <c r="BC19" s="65"/>
      <c r="BD19" s="66"/>
      <c r="BE19" s="67"/>
      <c r="BF19" s="67"/>
      <c r="BG19" s="66"/>
      <c r="BH19" s="67"/>
      <c r="BI19" s="49"/>
      <c r="BJ19" s="68"/>
      <c r="BK19" s="69"/>
    </row>
    <row r="20" spans="1:63" x14ac:dyDescent="0.8">
      <c r="A20" s="70">
        <f>IF(+All!$F158="Arizona State",+All!A158,IF(+All!$H158="Arizona State",+All!A158,0))</f>
        <v>2</v>
      </c>
      <c r="B20" s="480" t="str">
        <f>IF(+All!$F158="Arizona State",+All!B158,IF(+All!$H158="Arizona State",+All!B158,0))</f>
        <v>Sat</v>
      </c>
      <c r="C20" s="72">
        <f>IF(+All!$F158="Arizona State",+All!C158,IF(+All!$H158="Arizona State",+All!C158,0))</f>
        <v>44450</v>
      </c>
      <c r="D20" s="73">
        <f>IF(+All!$F158="Arizona State",+All!D158,IF(+All!$H158="Arizona State",+All!D158,0))</f>
        <v>0.9375</v>
      </c>
      <c r="E20" s="707" t="str">
        <f>IF(+All!$F158="Arizona State",+All!E158,IF(+All!$H158="Arizona State",+All!E158,0))</f>
        <v>ESPN2</v>
      </c>
      <c r="F20" s="75" t="str">
        <f>IF(+All!$F158="Arizona State",+All!F158,IF(+All!$H158="Arizona State",+All!F158,0))</f>
        <v>UNLV</v>
      </c>
      <c r="G20" s="76" t="str">
        <f>IF(+All!$F158="Arizona State",+All!G158,IF(+All!$H158="Arizona State",+All!G158,0))</f>
        <v>MWC</v>
      </c>
      <c r="H20" s="75" t="str">
        <f>IF(+All!$F158="Arizona State",+All!H158,IF(+All!$H158="Arizona State",+All!H158,0))</f>
        <v>Arizona State</v>
      </c>
      <c r="I20" s="76" t="str">
        <f>IF(+All!$F158="Arizona State",+All!I158,IF(+All!$H158="Arizona State",+All!I158,0))</f>
        <v>P12</v>
      </c>
      <c r="J20" s="706" t="str">
        <f>IF(+All!$F158="Arizona State",+All!J158,IF(+All!$H158="Arizona State",+All!J158,0))</f>
        <v>Arizona State</v>
      </c>
      <c r="K20" s="707" t="str">
        <f>IF(+All!$F158="Arizona State",+All!K158,IF(+All!$H158="Arizona State",+All!K158,0))</f>
        <v>UNLV</v>
      </c>
      <c r="L20" s="78">
        <f>IF(+All!$F158="Arizona State",+All!L158,IF(+All!$H158="Arizona State",+All!L158,0))</f>
        <v>32</v>
      </c>
      <c r="M20" s="79">
        <f>IF(+All!$F158="Arizona State",+All!M158,IF(+All!$H158="Arizona State",+All!M158,0))</f>
        <v>53.5</v>
      </c>
      <c r="N20" s="706" t="str">
        <f>IF(+All!$F158="Arizona State",+All!N158,IF(+All!$H158="Arizona State",+All!N158,0))</f>
        <v>Arizona State</v>
      </c>
      <c r="O20" s="708">
        <f>IF(+All!$F158="Arizona State",+All!O158,IF(+All!$H158="Arizona State",+All!O158,0))</f>
        <v>37</v>
      </c>
      <c r="P20" s="708" t="str">
        <f>IF(+All!$F158="Arizona State",+All!P158,IF(+All!$H158="Arizona State",+All!P158,0))</f>
        <v>UNLV</v>
      </c>
      <c r="Q20" s="707">
        <f>IF(+All!$F158="Arizona State",+All!Q158,IF(+All!$H158="Arizona State",+All!Q158,0))</f>
        <v>10</v>
      </c>
      <c r="R20" s="706" t="str">
        <f>IF(+All!$F158="Arizona State",+All!R158,IF(+All!$H158="Arizona State",+All!R158,0))</f>
        <v>UNLV</v>
      </c>
      <c r="S20" s="708" t="str">
        <f>IF(+All!$F158="Arizona State",+All!S158,IF(+All!$H158="Arizona State",+All!S158,0))</f>
        <v>Arizona State</v>
      </c>
      <c r="T20" s="706" t="str">
        <f>IF(+All!$F158="Arizona State",+All!T158,IF(+All!$H158="Arizona State",+All!T158,0))</f>
        <v>UNLV</v>
      </c>
      <c r="U20" s="707" t="str">
        <f>IF(+All!$F158="Arizona State",+All!U158,IF(+All!$H158="Arizona State",+All!U158,0))</f>
        <v>W</v>
      </c>
      <c r="V20" s="706">
        <f>IF(+All!$F1066="Arizona State",+All!#REF!,IF(+All!$H1066="Arizona State",+All!#REF!,0))</f>
        <v>0</v>
      </c>
      <c r="W20" s="707">
        <f>IF(+All!$F1066="Arizona State",+All!#REF!,IF(+All!$H1066="Arizona State",+All!#REF!,0))</f>
        <v>0</v>
      </c>
      <c r="X20" s="706">
        <f>IF(+All!$F1066="Arizona State",+All!#REF!,IF(+All!$H1066="Arizona State",+All!#REF!,0))</f>
        <v>0</v>
      </c>
      <c r="Y20" s="707">
        <f>IF(+All!$F1066="Arizona State",+All!#REF!,IF(+All!$H1066="Arizona State",+All!#REF!,0))</f>
        <v>0</v>
      </c>
      <c r="Z20" s="706">
        <f>IF(+All!$F1066="Arizona State",+All!#REF!,IF(+All!$H1066="Arizona State",+All!#REF!,0))</f>
        <v>0</v>
      </c>
      <c r="AA20" s="707">
        <f>IF(+All!$F1066="Arizona State",+All!#REF!,IF(+All!$H1066="Arizona State",+All!#REF!,0))</f>
        <v>0</v>
      </c>
      <c r="AB20" s="706">
        <f>IF(+All!$F1066="Arizona State",+All!#REF!,IF(+All!$H1066="Arizona State",+All!#REF!,0))</f>
        <v>0</v>
      </c>
      <c r="AC20" s="707">
        <f>IF(+All!$F1066="Arizona State",+All!#REF!,IF(+All!$H1066="Arizona State",+All!#REF!,0))</f>
        <v>0</v>
      </c>
      <c r="AD20" s="706">
        <f>IF(+All!$F1066="Arizona State",+All!#REF!,IF(+All!$H1066="Arizona State",+All!#REF!,0))</f>
        <v>0</v>
      </c>
      <c r="AE20" s="707">
        <f>IF(+All!$F1066="Arizona State",+All!#REF!,IF(+All!$H1066="Arizona State",+All!#REF!,0))</f>
        <v>0</v>
      </c>
      <c r="AF20" s="706">
        <f>IF(+All!$F1066="Arizona State",+All!#REF!,IF(+All!$H1066="Arizona State",+All!#REF!,0))</f>
        <v>0</v>
      </c>
      <c r="AG20" s="707">
        <f>IF(+All!$F1066="Arizona State",+All!#REF!,IF(+All!$H1066="Arizona State",+All!#REF!,0))</f>
        <v>0</v>
      </c>
      <c r="AH20" s="706">
        <f>IF(+All!$F1066="Arizona State",+All!#REF!,IF(+All!$H1066="Arizona State",+All!#REF!,0))</f>
        <v>0</v>
      </c>
      <c r="AI20" s="707">
        <f>IF(+All!$F1066="Arizona State",+All!#REF!,IF(+All!$H1066="Arizona State",+All!#REF!,0))</f>
        <v>0</v>
      </c>
      <c r="AJ20" s="706">
        <f>IF(+All!$F1066="Arizona State",+All!#REF!,IF(+All!$H1066="Arizona State",+All!#REF!,0))</f>
        <v>0</v>
      </c>
      <c r="AK20" s="707">
        <f>IF(+All!$F1066="Arizona State",+All!#REF!,IF(+All!$H1066="Arizona State",+All!#REF!,0))</f>
        <v>0</v>
      </c>
      <c r="AL20" s="81">
        <f>IF(+All!$F1066="Arizona State",+All!V1066,IF(+All!$H1066="Arizona State",+All!V1066,0))</f>
        <v>0</v>
      </c>
      <c r="AM20" s="82">
        <f>IF(+All!$F1066="Arizona State",+All!W1066,IF(+All!$H1066="Arizona State",+All!W1066,0))</f>
        <v>0</v>
      </c>
      <c r="AN20" s="81">
        <f>IF(+All!$F1066="Arizona State",+All!X1066,IF(+All!$H1066="Arizona State",+All!X1066,0))</f>
        <v>0</v>
      </c>
      <c r="AO20" s="83">
        <f>IF(+All!$F1066="Arizona State",+All!Y1066,IF(+All!$H1066="Arizona State",+All!Y1066,0))</f>
        <v>0</v>
      </c>
      <c r="AP20" s="84">
        <f>IF(+All!$F1066="Arizona State",+All!Z1066,IF(+All!$H1066="Arizona State",+All!Z1066,0))</f>
        <v>0</v>
      </c>
      <c r="AQ20" s="480">
        <f>IF(+All!$F1066="Arizona State",+All!#REF!,IF(+All!$H1066="Arizona State",+All!#REF!,0))</f>
        <v>0</v>
      </c>
      <c r="AR20" s="482">
        <f>IF(+All!$F1066="Arizona State",+All!#REF!,IF(+All!$H1066="Arizona State",+All!#REF!,0))</f>
        <v>0</v>
      </c>
      <c r="AS20" s="483">
        <f>IF(+All!$F1066="Arizona State",+All!#REF!,IF(+All!$H1066="Arizona State",+All!#REF!,0))</f>
        <v>0</v>
      </c>
      <c r="AT20" s="483">
        <f>IF(+All!$F1066="Arizona State",+All!#REF!,IF(+All!$H1066="Arizona State",+All!#REF!,0))</f>
        <v>0</v>
      </c>
      <c r="AU20" s="482">
        <f>IF(+All!$F1066="Arizona State",+All!#REF!,IF(+All!$H1066="Arizona State",+All!#REF!,0))</f>
        <v>0</v>
      </c>
      <c r="AV20" s="483">
        <f>IF(+All!$F1066="Arizona State",+All!#REF!,IF(+All!$H1066="Arizona State",+All!#REF!,0))</f>
        <v>0</v>
      </c>
      <c r="AW20" s="484">
        <f>IF(+All!$F1066="Arizona State",+All!#REF!,IF(+All!$H1066="Arizona State",+All!#REF!,0))</f>
        <v>0</v>
      </c>
      <c r="AX20" s="483">
        <f>IF(+All!$F1066="Arizona State",+All!#REF!,IF(+All!$H1066="Arizona State",+All!#REF!,0))</f>
        <v>0</v>
      </c>
      <c r="AY20" s="88">
        <f>IF(+All!$F1066="Arizona State",+All!#REF!,IF(+All!$H1066="Arizona State",+All!#REF!,0))</f>
        <v>0</v>
      </c>
      <c r="AZ20" s="89">
        <f>IF(+All!$F1066="Arizona State",+All!#REF!,IF(+All!$H1066="Arizona State",+All!#REF!,0))</f>
        <v>0</v>
      </c>
      <c r="BA20" s="90">
        <f>IF(+All!$F1066="Arizona State",+All!#REF!,IF(+All!$H1066="Arizona State",+All!#REF!,0))</f>
        <v>0</v>
      </c>
      <c r="BB20" s="90">
        <f>IF(+All!$F1066="Arizona State",+All!#REF!,IF(+All!$H1066="Arizona State",+All!#REF!,0))</f>
        <v>0</v>
      </c>
      <c r="BC20" s="91">
        <f>IF(+All!$F1066="Arizona State",+All!#REF!,IF(+All!$H1066="Arizona State",+All!#REF!,0))</f>
        <v>0</v>
      </c>
      <c r="BD20" s="482">
        <f>IF(+All!$F1066="Arizona State",+All!#REF!,IF(+All!$H1066="Arizona State",+All!#REF!,0))</f>
        <v>0</v>
      </c>
      <c r="BE20" s="483">
        <f>IF(+All!$F1066="Arizona State",+All!#REF!,IF(+All!$H1066="Arizona State",+All!#REF!,0))</f>
        <v>0</v>
      </c>
      <c r="BF20" s="483">
        <f>IF(+All!$F1066="Arizona State",+All!#REF!,IF(+All!$H1066="Arizona State",+All!#REF!,0))</f>
        <v>0</v>
      </c>
      <c r="BG20" s="482">
        <f>IF(+All!$F1066="Arizona State",+All!#REF!,IF(+All!$H1066="Arizona State",+All!#REF!,0))</f>
        <v>0</v>
      </c>
      <c r="BH20" s="483">
        <f>IF(+All!$F1066="Arizona State",+All!#REF!,IF(+All!$H1066="Arizona State",+All!#REF!,0))</f>
        <v>0</v>
      </c>
      <c r="BI20" s="484">
        <f>IF(+All!$F1066="Arizona State",+All!#REF!,IF(+All!$H1066="Arizona State",+All!#REF!,0))</f>
        <v>0</v>
      </c>
      <c r="BJ20" s="92">
        <f>IF(+All!$F1066="Arizona State",+All!#REF!,IF(+All!$H1066="Arizona State",+All!#REF!,0))</f>
        <v>0</v>
      </c>
      <c r="BK20" s="93">
        <f>IF(+All!$F1066="Arizona State",+All!#REF!,IF(+All!$H1066="Arizona State",+All!#REF!,0))</f>
        <v>0</v>
      </c>
    </row>
    <row r="21" spans="1:63" x14ac:dyDescent="0.8">
      <c r="A21" s="70">
        <f>IF(+All!$F212="Arizona State",+All!A212,IF(+All!$H212="Arizona State",+All!A212,0))</f>
        <v>3</v>
      </c>
      <c r="B21" s="480" t="str">
        <f>IF(+All!$F212="Arizona State",+All!B212,IF(+All!$H212="Arizona State",+All!B212,0))</f>
        <v>Sat</v>
      </c>
      <c r="C21" s="72">
        <f>IF(+All!$F212="Arizona State",+All!C212,IF(+All!$H212="Arizona State",+All!C212,0))</f>
        <v>44457</v>
      </c>
      <c r="D21" s="73">
        <f>IF(+All!$F212="Arizona State",+All!D212,IF(+All!$H212="Arizona State",+All!D212,0))</f>
        <v>0.92708333333333337</v>
      </c>
      <c r="E21" s="707" t="str">
        <f>IF(+All!$F212="Arizona State",+All!E212,IF(+All!$H212="Arizona State",+All!E212,0))</f>
        <v>ESPN</v>
      </c>
      <c r="F21" s="75" t="str">
        <f>IF(+All!$F212="Arizona State",+All!F212,IF(+All!$H212="Arizona State",+All!F212,0))</f>
        <v>Arizona State</v>
      </c>
      <c r="G21" s="76" t="str">
        <f>IF(+All!$F212="Arizona State",+All!G212,IF(+All!$H212="Arizona State",+All!G212,0))</f>
        <v>P12</v>
      </c>
      <c r="H21" s="75" t="str">
        <f>IF(+All!$F212="Arizona State",+All!H212,IF(+All!$H212="Arizona State",+All!H212,0))</f>
        <v>BYU</v>
      </c>
      <c r="I21" s="76" t="str">
        <f>IF(+All!$F212="Arizona State",+All!I212,IF(+All!$H212="Arizona State",+All!I212,0))</f>
        <v>Ind</v>
      </c>
      <c r="J21" s="706" t="str">
        <f>IF(+All!$F212="Arizona State",+All!J212,IF(+All!$H212="Arizona State",+All!J212,0))</f>
        <v>Arizona State</v>
      </c>
      <c r="K21" s="707" t="str">
        <f>IF(+All!$F212="Arizona State",+All!K212,IF(+All!$H212="Arizona State",+All!K212,0))</f>
        <v>BYU</v>
      </c>
      <c r="L21" s="78">
        <f>IF(+All!$F212="Arizona State",+All!L212,IF(+All!$H212="Arizona State",+All!L212,0))</f>
        <v>3.5</v>
      </c>
      <c r="M21" s="79">
        <f>IF(+All!$F212="Arizona State",+All!M212,IF(+All!$H212="Arizona State",+All!M212,0))</f>
        <v>51</v>
      </c>
      <c r="N21" s="706" t="str">
        <f>IF(+All!$F212="Arizona State",+All!N212,IF(+All!$H212="Arizona State",+All!N212,0))</f>
        <v>BYU</v>
      </c>
      <c r="O21" s="708">
        <f>IF(+All!$F212="Arizona State",+All!O212,IF(+All!$H212="Arizona State",+All!O212,0))</f>
        <v>27</v>
      </c>
      <c r="P21" s="708" t="str">
        <f>IF(+All!$F212="Arizona State",+All!P212,IF(+All!$H212="Arizona State",+All!P212,0))</f>
        <v>Arizona State</v>
      </c>
      <c r="Q21" s="707">
        <f>IF(+All!$F212="Arizona State",+All!Q212,IF(+All!$H212="Arizona State",+All!Q212,0))</f>
        <v>17</v>
      </c>
      <c r="R21" s="706" t="str">
        <f>IF(+All!$F212="Arizona State",+All!R212,IF(+All!$H212="Arizona State",+All!R212,0))</f>
        <v>BYU</v>
      </c>
      <c r="S21" s="708" t="str">
        <f>IF(+All!$F212="Arizona State",+All!S212,IF(+All!$H212="Arizona State",+All!S212,0))</f>
        <v>Arizona State</v>
      </c>
      <c r="T21" s="706" t="str">
        <f>IF(+All!$F212="Arizona State",+All!T212,IF(+All!$H212="Arizona State",+All!T212,0))</f>
        <v>BYU</v>
      </c>
      <c r="U21" s="707" t="str">
        <f>IF(+All!$F212="Arizona State",+All!U212,IF(+All!$H212="Arizona State",+All!U212,0))</f>
        <v>W</v>
      </c>
      <c r="V21" s="706">
        <f>IF(+All!$F1108="Arizona State",+All!#REF!,IF(+All!$H1108="Arizona State",+All!#REF!,0))</f>
        <v>0</v>
      </c>
      <c r="W21" s="707">
        <f>IF(+All!$F1108="Arizona State",+All!#REF!,IF(+All!$H1108="Arizona State",+All!#REF!,0))</f>
        <v>0</v>
      </c>
      <c r="X21" s="706">
        <f>IF(+All!$F1108="Arizona State",+All!#REF!,IF(+All!$H1108="Arizona State",+All!#REF!,0))</f>
        <v>0</v>
      </c>
      <c r="Y21" s="707">
        <f>IF(+All!$F1108="Arizona State",+All!#REF!,IF(+All!$H1108="Arizona State",+All!#REF!,0))</f>
        <v>0</v>
      </c>
      <c r="Z21" s="706">
        <f>IF(+All!$F1108="Arizona State",+All!#REF!,IF(+All!$H1108="Arizona State",+All!#REF!,0))</f>
        <v>0</v>
      </c>
      <c r="AA21" s="707">
        <f>IF(+All!$F1108="Arizona State",+All!#REF!,IF(+All!$H1108="Arizona State",+All!#REF!,0))</f>
        <v>0</v>
      </c>
      <c r="AB21" s="706">
        <f>IF(+All!$F1108="Arizona State",+All!#REF!,IF(+All!$H1108="Arizona State",+All!#REF!,0))</f>
        <v>0</v>
      </c>
      <c r="AC21" s="707">
        <f>IF(+All!$F1108="Arizona State",+All!#REF!,IF(+All!$H1108="Arizona State",+All!#REF!,0))</f>
        <v>0</v>
      </c>
      <c r="AD21" s="706">
        <f>IF(+All!$F1108="Arizona State",+All!#REF!,IF(+All!$H1108="Arizona State",+All!#REF!,0))</f>
        <v>0</v>
      </c>
      <c r="AE21" s="707">
        <f>IF(+All!$F1108="Arizona State",+All!#REF!,IF(+All!$H1108="Arizona State",+All!#REF!,0))</f>
        <v>0</v>
      </c>
      <c r="AF21" s="706">
        <f>IF(+All!$F1108="Arizona State",+All!#REF!,IF(+All!$H1108="Arizona State",+All!#REF!,0))</f>
        <v>0</v>
      </c>
      <c r="AG21" s="707">
        <f>IF(+All!$F1108="Arizona State",+All!#REF!,IF(+All!$H1108="Arizona State",+All!#REF!,0))</f>
        <v>0</v>
      </c>
      <c r="AH21" s="706">
        <f>IF(+All!$F1108="Arizona State",+All!#REF!,IF(+All!$H1108="Arizona State",+All!#REF!,0))</f>
        <v>0</v>
      </c>
      <c r="AI21" s="707">
        <f>IF(+All!$F1108="Arizona State",+All!#REF!,IF(+All!$H1108="Arizona State",+All!#REF!,0))</f>
        <v>0</v>
      </c>
      <c r="AJ21" s="706">
        <f>IF(+All!$F1108="Arizona State",+All!#REF!,IF(+All!$H1108="Arizona State",+All!#REF!,0))</f>
        <v>0</v>
      </c>
      <c r="AK21" s="707">
        <f>IF(+All!$F1108="Arizona State",+All!#REF!,IF(+All!$H1108="Arizona State",+All!#REF!,0))</f>
        <v>0</v>
      </c>
      <c r="AL21" s="81">
        <f>IF(+All!$F1108="Arizona State",+All!V1108,IF(+All!$H1108="Arizona State",+All!V1108,0))</f>
        <v>0</v>
      </c>
      <c r="AM21" s="82">
        <f>IF(+All!$F1108="Arizona State",+All!W1108,IF(+All!$H1108="Arizona State",+All!W1108,0))</f>
        <v>0</v>
      </c>
      <c r="AN21" s="81">
        <f>IF(+All!$F1108="Arizona State",+All!X1108,IF(+All!$H1108="Arizona State",+All!X1108,0))</f>
        <v>0</v>
      </c>
      <c r="AO21" s="83">
        <f>IF(+All!$F1108="Arizona State",+All!Y1108,IF(+All!$H1108="Arizona State",+All!Y1108,0))</f>
        <v>0</v>
      </c>
      <c r="AP21" s="84">
        <f>IF(+All!$F1108="Arizona State",+All!Z1108,IF(+All!$H1108="Arizona State",+All!Z1108,0))</f>
        <v>0</v>
      </c>
      <c r="AQ21" s="480">
        <f>IF(+All!$F1108="Arizona State",+All!#REF!,IF(+All!$H1108="Arizona State",+All!#REF!,0))</f>
        <v>0</v>
      </c>
      <c r="AR21" s="482">
        <f>IF(+All!$F1108="Arizona State",+All!#REF!,IF(+All!$H1108="Arizona State",+All!#REF!,0))</f>
        <v>0</v>
      </c>
      <c r="AS21" s="483">
        <f>IF(+All!$F1108="Arizona State",+All!#REF!,IF(+All!$H1108="Arizona State",+All!#REF!,0))</f>
        <v>0</v>
      </c>
      <c r="AT21" s="483">
        <f>IF(+All!$F1108="Arizona State",+All!#REF!,IF(+All!$H1108="Arizona State",+All!#REF!,0))</f>
        <v>0</v>
      </c>
      <c r="AU21" s="482">
        <f>IF(+All!$F1108="Arizona State",+All!#REF!,IF(+All!$H1108="Arizona State",+All!#REF!,0))</f>
        <v>0</v>
      </c>
      <c r="AV21" s="483">
        <f>IF(+All!$F1108="Arizona State",+All!#REF!,IF(+All!$H1108="Arizona State",+All!#REF!,0))</f>
        <v>0</v>
      </c>
      <c r="AW21" s="484">
        <f>IF(+All!$F1108="Arizona State",+All!#REF!,IF(+All!$H1108="Arizona State",+All!#REF!,0))</f>
        <v>0</v>
      </c>
      <c r="AX21" s="483">
        <f>IF(+All!$F1108="Arizona State",+All!#REF!,IF(+All!$H1108="Arizona State",+All!#REF!,0))</f>
        <v>0</v>
      </c>
      <c r="AY21" s="88">
        <f>IF(+All!$F1108="Arizona State",+All!#REF!,IF(+All!$H1108="Arizona State",+All!#REF!,0))</f>
        <v>0</v>
      </c>
      <c r="AZ21" s="89">
        <f>IF(+All!$F1108="Arizona State",+All!#REF!,IF(+All!$H1108="Arizona State",+All!#REF!,0))</f>
        <v>0</v>
      </c>
      <c r="BA21" s="90">
        <f>IF(+All!$F1108="Arizona State",+All!#REF!,IF(+All!$H1108="Arizona State",+All!#REF!,0))</f>
        <v>0</v>
      </c>
      <c r="BB21" s="90">
        <f>IF(+All!$F1108="Arizona State",+All!#REF!,IF(+All!$H1108="Arizona State",+All!#REF!,0))</f>
        <v>0</v>
      </c>
      <c r="BC21" s="91">
        <f>IF(+All!$F1108="Arizona State",+All!#REF!,IF(+All!$H1108="Arizona State",+All!#REF!,0))</f>
        <v>0</v>
      </c>
      <c r="BD21" s="482">
        <f>IF(+All!$F1108="Arizona State",+All!#REF!,IF(+All!$H1108="Arizona State",+All!#REF!,0))</f>
        <v>0</v>
      </c>
      <c r="BE21" s="483">
        <f>IF(+All!$F1108="Arizona State",+All!#REF!,IF(+All!$H1108="Arizona State",+All!#REF!,0))</f>
        <v>0</v>
      </c>
      <c r="BF21" s="483">
        <f>IF(+All!$F1108="Arizona State",+All!#REF!,IF(+All!$H1108="Arizona State",+All!#REF!,0))</f>
        <v>0</v>
      </c>
      <c r="BG21" s="482">
        <f>IF(+All!$F1108="Arizona State",+All!#REF!,IF(+All!$H1108="Arizona State",+All!#REF!,0))</f>
        <v>0</v>
      </c>
      <c r="BH21" s="483">
        <f>IF(+All!$F1108="Arizona State",+All!#REF!,IF(+All!$H1108="Arizona State",+All!#REF!,0))</f>
        <v>0</v>
      </c>
      <c r="BI21" s="484">
        <f>IF(+All!$F1108="Arizona State",+All!#REF!,IF(+All!$H1108="Arizona State",+All!#REF!,0))</f>
        <v>0</v>
      </c>
      <c r="BJ21" s="92">
        <f>IF(+All!$F1108="Arizona State",+All!#REF!,IF(+All!$H1108="Arizona State",+All!#REF!,0))</f>
        <v>0</v>
      </c>
      <c r="BK21" s="93">
        <f>IF(+All!$F1108="Arizona State",+All!#REF!,IF(+All!$H1108="Arizona State",+All!#REF!,0))</f>
        <v>0</v>
      </c>
    </row>
    <row r="22" spans="1:63" x14ac:dyDescent="0.8">
      <c r="A22" s="70">
        <f>IF(+All!$F307="Arizona State",+All!A307,IF(+All!$H307="Arizona State",+All!A307,0))</f>
        <v>4</v>
      </c>
      <c r="B22" s="480" t="str">
        <f>IF(+All!$F307="Arizona State",+All!B307,IF(+All!$H307="Arizona State",+All!B307,0))</f>
        <v>Sat</v>
      </c>
      <c r="C22" s="72">
        <f>IF(+All!$F307="Arizona State",+All!C307,IF(+All!$H307="Arizona State",+All!C307,0))</f>
        <v>44464</v>
      </c>
      <c r="D22" s="73">
        <f>IF(+All!$F307="Arizona State",+All!D307,IF(+All!$H307="Arizona State",+All!D307,0))</f>
        <v>0.9375</v>
      </c>
      <c r="E22" s="707" t="str">
        <f>IF(+All!$F307="Arizona State",+All!E307,IF(+All!$H307="Arizona State",+All!E307,0))</f>
        <v>ESPNU</v>
      </c>
      <c r="F22" s="75" t="str">
        <f>IF(+All!$F307="Arizona State",+All!F307,IF(+All!$H307="Arizona State",+All!F307,0))</f>
        <v>Colorado</v>
      </c>
      <c r="G22" s="76" t="str">
        <f>IF(+All!$F307="Arizona State",+All!G307,IF(+All!$H307="Arizona State",+All!G307,0))</f>
        <v>P12</v>
      </c>
      <c r="H22" s="75" t="str">
        <f>IF(+All!$F307="Arizona State",+All!H307,IF(+All!$H307="Arizona State",+All!H307,0))</f>
        <v>Arizona State</v>
      </c>
      <c r="I22" s="76" t="str">
        <f>IF(+All!$F307="Arizona State",+All!I307,IF(+All!$H307="Arizona State",+All!I307,0))</f>
        <v>P12</v>
      </c>
      <c r="J22" s="706" t="str">
        <f>IF(+All!$F307="Arizona State",+All!J307,IF(+All!$H307="Arizona State",+All!J307,0))</f>
        <v>Arizona State</v>
      </c>
      <c r="K22" s="707" t="str">
        <f>IF(+All!$F307="Arizona State",+All!K307,IF(+All!$H307="Arizona State",+All!K307,0))</f>
        <v>Colorado</v>
      </c>
      <c r="L22" s="78">
        <f>IF(+All!$F307="Arizona State",+All!L307,IF(+All!$H307="Arizona State",+All!L307,0))</f>
        <v>14.5</v>
      </c>
      <c r="M22" s="79">
        <f>IF(+All!$F307="Arizona State",+All!M307,IF(+All!$H307="Arizona State",+All!M307,0))</f>
        <v>44.5</v>
      </c>
      <c r="N22" s="706" t="str">
        <f>IF(+All!$F307="Arizona State",+All!N307,IF(+All!$H307="Arizona State",+All!N307,0))</f>
        <v>Arizona State</v>
      </c>
      <c r="O22" s="708">
        <f>IF(+All!$F307="Arizona State",+All!O307,IF(+All!$H307="Arizona State",+All!O307,0))</f>
        <v>35</v>
      </c>
      <c r="P22" s="708" t="str">
        <f>IF(+All!$F307="Arizona State",+All!P307,IF(+All!$H307="Arizona State",+All!P307,0))</f>
        <v>Colorado</v>
      </c>
      <c r="Q22" s="707">
        <f>IF(+All!$F307="Arizona State",+All!Q307,IF(+All!$H307="Arizona State",+All!Q307,0))</f>
        <v>13</v>
      </c>
      <c r="R22" s="706" t="str">
        <f>IF(+All!$F307="Arizona State",+All!R307,IF(+All!$H307="Arizona State",+All!R307,0))</f>
        <v>Arizona State</v>
      </c>
      <c r="S22" s="708" t="str">
        <f>IF(+All!$F307="Arizona State",+All!S307,IF(+All!$H307="Arizona State",+All!S307,0))</f>
        <v>Colorado</v>
      </c>
      <c r="T22" s="706" t="str">
        <f>IF(+All!$F307="Arizona State",+All!T307,IF(+All!$H307="Arizona State",+All!T307,0))</f>
        <v>Arizona State</v>
      </c>
      <c r="U22" s="707" t="str">
        <f>IF(+All!$F307="Arizona State",+All!U307,IF(+All!$H307="Arizona State",+All!U307,0))</f>
        <v>W</v>
      </c>
      <c r="V22" s="706">
        <f>IF(+All!$F1180="Arizona State",+All!#REF!,IF(+All!$H1180="Arizona State",+All!#REF!,0))</f>
        <v>0</v>
      </c>
      <c r="W22" s="707">
        <f>IF(+All!$F1180="Arizona State",+All!#REF!,IF(+All!$H1180="Arizona State",+All!#REF!,0))</f>
        <v>0</v>
      </c>
      <c r="X22" s="706">
        <f>IF(+All!$F1180="Arizona State",+All!#REF!,IF(+All!$H1180="Arizona State",+All!#REF!,0))</f>
        <v>0</v>
      </c>
      <c r="Y22" s="707">
        <f>IF(+All!$F1180="Arizona State",+All!#REF!,IF(+All!$H1180="Arizona State",+All!#REF!,0))</f>
        <v>0</v>
      </c>
      <c r="Z22" s="706">
        <f>IF(+All!$F1180="Arizona State",+All!#REF!,IF(+All!$H1180="Arizona State",+All!#REF!,0))</f>
        <v>0</v>
      </c>
      <c r="AA22" s="707">
        <f>IF(+All!$F1180="Arizona State",+All!#REF!,IF(+All!$H1180="Arizona State",+All!#REF!,0))</f>
        <v>0</v>
      </c>
      <c r="AB22" s="706">
        <f>IF(+All!$F1180="Arizona State",+All!#REF!,IF(+All!$H1180="Arizona State",+All!#REF!,0))</f>
        <v>0</v>
      </c>
      <c r="AC22" s="707">
        <f>IF(+All!$F1180="Arizona State",+All!#REF!,IF(+All!$H1180="Arizona State",+All!#REF!,0))</f>
        <v>0</v>
      </c>
      <c r="AD22" s="706">
        <f>IF(+All!$F1180="Arizona State",+All!#REF!,IF(+All!$H1180="Arizona State",+All!#REF!,0))</f>
        <v>0</v>
      </c>
      <c r="AE22" s="707">
        <f>IF(+All!$F1180="Arizona State",+All!#REF!,IF(+All!$H1180="Arizona State",+All!#REF!,0))</f>
        <v>0</v>
      </c>
      <c r="AF22" s="706">
        <f>IF(+All!$F1180="Arizona State",+All!#REF!,IF(+All!$H1180="Arizona State",+All!#REF!,0))</f>
        <v>0</v>
      </c>
      <c r="AG22" s="707">
        <f>IF(+All!$F1180="Arizona State",+All!#REF!,IF(+All!$H1180="Arizona State",+All!#REF!,0))</f>
        <v>0</v>
      </c>
      <c r="AH22" s="706">
        <f>IF(+All!$F1180="Arizona State",+All!#REF!,IF(+All!$H1180="Arizona State",+All!#REF!,0))</f>
        <v>0</v>
      </c>
      <c r="AI22" s="707">
        <f>IF(+All!$F1180="Arizona State",+All!#REF!,IF(+All!$H1180="Arizona State",+All!#REF!,0))</f>
        <v>0</v>
      </c>
      <c r="AJ22" s="706">
        <f>IF(+All!$F1180="Arizona State",+All!#REF!,IF(+All!$H1180="Arizona State",+All!#REF!,0))</f>
        <v>0</v>
      </c>
      <c r="AK22" s="707">
        <f>IF(+All!$F1180="Arizona State",+All!#REF!,IF(+All!$H1180="Arizona State",+All!#REF!,0))</f>
        <v>0</v>
      </c>
      <c r="AL22" s="81">
        <f>IF(+All!$F1180="Arizona State",+All!V1180,IF(+All!$H1180="Arizona State",+All!V1180,0))</f>
        <v>0</v>
      </c>
      <c r="AM22" s="82">
        <f>IF(+All!$F1180="Arizona State",+All!W1180,IF(+All!$H1180="Arizona State",+All!W1180,0))</f>
        <v>0</v>
      </c>
      <c r="AN22" s="81">
        <f>IF(+All!$F1180="Arizona State",+All!X1180,IF(+All!$H1180="Arizona State",+All!X1180,0))</f>
        <v>0</v>
      </c>
      <c r="AO22" s="83">
        <f>IF(+All!$F1180="Arizona State",+All!Y1180,IF(+All!$H1180="Arizona State",+All!Y1180,0))</f>
        <v>0</v>
      </c>
      <c r="AP22" s="84">
        <f>IF(+All!$F1180="Arizona State",+All!Z1180,IF(+All!$H1180="Arizona State",+All!Z1180,0))</f>
        <v>0</v>
      </c>
      <c r="AQ22" s="480">
        <f>IF(+All!$F1180="Arizona State",+All!#REF!,IF(+All!$H1180="Arizona State",+All!#REF!,0))</f>
        <v>0</v>
      </c>
      <c r="AR22" s="482">
        <f>IF(+All!$F1180="Arizona State",+All!#REF!,IF(+All!$H1180="Arizona State",+All!#REF!,0))</f>
        <v>0</v>
      </c>
      <c r="AS22" s="483">
        <f>IF(+All!$F1180="Arizona State",+All!#REF!,IF(+All!$H1180="Arizona State",+All!#REF!,0))</f>
        <v>0</v>
      </c>
      <c r="AT22" s="483">
        <f>IF(+All!$F1180="Arizona State",+All!#REF!,IF(+All!$H1180="Arizona State",+All!#REF!,0))</f>
        <v>0</v>
      </c>
      <c r="AU22" s="482">
        <f>IF(+All!$F1180="Arizona State",+All!#REF!,IF(+All!$H1180="Arizona State",+All!#REF!,0))</f>
        <v>0</v>
      </c>
      <c r="AV22" s="483">
        <f>IF(+All!$F1180="Arizona State",+All!#REF!,IF(+All!$H1180="Arizona State",+All!#REF!,0))</f>
        <v>0</v>
      </c>
      <c r="AW22" s="484">
        <f>IF(+All!$F1180="Arizona State",+All!#REF!,IF(+All!$H1180="Arizona State",+All!#REF!,0))</f>
        <v>0</v>
      </c>
      <c r="AX22" s="483">
        <f>IF(+All!$F1180="Arizona State",+All!#REF!,IF(+All!$H1180="Arizona State",+All!#REF!,0))</f>
        <v>0</v>
      </c>
      <c r="AY22" s="88">
        <f>IF(+All!$F1180="Arizona State",+All!#REF!,IF(+All!$H1180="Arizona State",+All!#REF!,0))</f>
        <v>0</v>
      </c>
      <c r="AZ22" s="89">
        <f>IF(+All!$F1180="Arizona State",+All!#REF!,IF(+All!$H1180="Arizona State",+All!#REF!,0))</f>
        <v>0</v>
      </c>
      <c r="BA22" s="90">
        <f>IF(+All!$F1180="Arizona State",+All!#REF!,IF(+All!$H1180="Arizona State",+All!#REF!,0))</f>
        <v>0</v>
      </c>
      <c r="BB22" s="90">
        <f>IF(+All!$F1180="Arizona State",+All!#REF!,IF(+All!$H1180="Arizona State",+All!#REF!,0))</f>
        <v>0</v>
      </c>
      <c r="BC22" s="91">
        <f>IF(+All!$F1180="Arizona State",+All!#REF!,IF(+All!$H1180="Arizona State",+All!#REF!,0))</f>
        <v>0</v>
      </c>
      <c r="BD22" s="482">
        <f>IF(+All!$F1180="Arizona State",+All!#REF!,IF(+All!$H1180="Arizona State",+All!#REF!,0))</f>
        <v>0</v>
      </c>
      <c r="BE22" s="483">
        <f>IF(+All!$F1180="Arizona State",+All!#REF!,IF(+All!$H1180="Arizona State",+All!#REF!,0))</f>
        <v>0</v>
      </c>
      <c r="BF22" s="483">
        <f>IF(+All!$F1180="Arizona State",+All!#REF!,IF(+All!$H1180="Arizona State",+All!#REF!,0))</f>
        <v>0</v>
      </c>
      <c r="BG22" s="482">
        <f>IF(+All!$F1180="Arizona State",+All!#REF!,IF(+All!$H1180="Arizona State",+All!#REF!,0))</f>
        <v>0</v>
      </c>
      <c r="BH22" s="483">
        <f>IF(+All!$F1180="Arizona State",+All!#REF!,IF(+All!$H1180="Arizona State",+All!#REF!,0))</f>
        <v>0</v>
      </c>
      <c r="BI22" s="484">
        <f>IF(+All!$F1180="Arizona State",+All!#REF!,IF(+All!$H1180="Arizona State",+All!#REF!,0))</f>
        <v>0</v>
      </c>
      <c r="BJ22" s="92">
        <f>IF(+All!$F1180="Arizona State",+All!#REF!,IF(+All!$H1180="Arizona State",+All!#REF!,0))</f>
        <v>0</v>
      </c>
      <c r="BK22" s="93">
        <f>IF(+All!$F1180="Arizona State",+All!#REF!,IF(+All!$H1180="Arizona State",+All!#REF!,0))</f>
        <v>0</v>
      </c>
    </row>
    <row r="23" spans="1:63" x14ac:dyDescent="0.8">
      <c r="A23" s="70">
        <f>IF(+All!$F376="Arizona State",+All!A376,IF(+All!$H376="Arizona State",+All!A376,0))</f>
        <v>5</v>
      </c>
      <c r="B23" s="480" t="str">
        <f>IF(+All!$F376="Arizona State",+All!B376,IF(+All!$H376="Arizona State",+All!B376,0))</f>
        <v>Sat</v>
      </c>
      <c r="C23" s="72">
        <f>IF(+All!$F376="Arizona State",+All!C376,IF(+All!$H376="Arizona State",+All!C376,0))</f>
        <v>44471</v>
      </c>
      <c r="D23" s="73">
        <f>IF(+All!$F376="Arizona State",+All!D376,IF(+All!$H376="Arizona State",+All!D376,0))</f>
        <v>0.9375</v>
      </c>
      <c r="E23" s="707" t="str">
        <f>IF(+All!$F376="Arizona State",+All!E376,IF(+All!$H376="Arizona State",+All!E376,0))</f>
        <v>FS1</v>
      </c>
      <c r="F23" s="75" t="str">
        <f>IF(+All!$F376="Arizona State",+All!F376,IF(+All!$H376="Arizona State",+All!F376,0))</f>
        <v>Arizona State</v>
      </c>
      <c r="G23" s="76" t="str">
        <f>IF(+All!$F376="Arizona State",+All!G376,IF(+All!$H376="Arizona State",+All!G376,0))</f>
        <v>P12</v>
      </c>
      <c r="H23" s="75" t="str">
        <f>IF(+All!$F376="Arizona State",+All!H376,IF(+All!$H376="Arizona State",+All!H376,0))</f>
        <v>UCLA</v>
      </c>
      <c r="I23" s="76" t="str">
        <f>IF(+All!$F376="Arizona State",+All!I376,IF(+All!$H376="Arizona State",+All!I376,0))</f>
        <v>P12</v>
      </c>
      <c r="J23" s="706" t="str">
        <f>IF(+All!$F376="Arizona State",+All!J376,IF(+All!$H376="Arizona State",+All!J376,0))</f>
        <v>UCLA</v>
      </c>
      <c r="K23" s="707" t="str">
        <f>IF(+All!$F376="Arizona State",+All!K376,IF(+All!$H376="Arizona State",+All!K376,0))</f>
        <v>Arizona State</v>
      </c>
      <c r="L23" s="78">
        <f>IF(+All!$F376="Arizona State",+All!L376,IF(+All!$H376="Arizona State",+All!L376,0))</f>
        <v>3.5</v>
      </c>
      <c r="M23" s="79">
        <f>IF(+All!$F376="Arizona State",+All!M376,IF(+All!$H376="Arizona State",+All!M376,0))</f>
        <v>55.5</v>
      </c>
      <c r="N23" s="706" t="str">
        <f>IF(+All!$F376="Arizona State",+All!N376,IF(+All!$H376="Arizona State",+All!N376,0))</f>
        <v>Arizona State</v>
      </c>
      <c r="O23" s="708">
        <f>IF(+All!$F376="Arizona State",+All!O376,IF(+All!$H376="Arizona State",+All!O376,0))</f>
        <v>42</v>
      </c>
      <c r="P23" s="708" t="str">
        <f>IF(+All!$F376="Arizona State",+All!P376,IF(+All!$H376="Arizona State",+All!P376,0))</f>
        <v>UCLA</v>
      </c>
      <c r="Q23" s="707">
        <f>IF(+All!$F376="Arizona State",+All!Q376,IF(+All!$H376="Arizona State",+All!Q376,0))</f>
        <v>23</v>
      </c>
      <c r="R23" s="706" t="str">
        <f>IF(+All!$F376="Arizona State",+All!R376,IF(+All!$H376="Arizona State",+All!R376,0))</f>
        <v>Arizona State</v>
      </c>
      <c r="S23" s="708" t="str">
        <f>IF(+All!$F376="Arizona State",+All!S376,IF(+All!$H376="Arizona State",+All!S376,0))</f>
        <v>UCLA</v>
      </c>
      <c r="T23" s="706" t="str">
        <f>IF(+All!$F376="Arizona State",+All!T376,IF(+All!$H376="Arizona State",+All!T376,0))</f>
        <v>Arizona State</v>
      </c>
      <c r="U23" s="707" t="str">
        <f>IF(+All!$F376="Arizona State",+All!U376,IF(+All!$H376="Arizona State",+All!U376,0))</f>
        <v>W</v>
      </c>
      <c r="V23" s="706">
        <f>IF(+All!$F1250="Arizona State",+All!#REF!,IF(+All!$H1250="Arizona State",+All!#REF!,0))</f>
        <v>0</v>
      </c>
      <c r="W23" s="707">
        <f>IF(+All!$F1250="Arizona State",+All!#REF!,IF(+All!$H1250="Arizona State",+All!#REF!,0))</f>
        <v>0</v>
      </c>
      <c r="X23" s="706">
        <f>IF(+All!$F1250="Arizona State",+All!#REF!,IF(+All!$H1250="Arizona State",+All!#REF!,0))</f>
        <v>0</v>
      </c>
      <c r="Y23" s="707">
        <f>IF(+All!$F1250="Arizona State",+All!#REF!,IF(+All!$H1250="Arizona State",+All!#REF!,0))</f>
        <v>0</v>
      </c>
      <c r="Z23" s="706">
        <f>IF(+All!$F1250="Arizona State",+All!#REF!,IF(+All!$H1250="Arizona State",+All!#REF!,0))</f>
        <v>0</v>
      </c>
      <c r="AA23" s="707">
        <f>IF(+All!$F1250="Arizona State",+All!#REF!,IF(+All!$H1250="Arizona State",+All!#REF!,0))</f>
        <v>0</v>
      </c>
      <c r="AB23" s="706">
        <f>IF(+All!$F1250="Arizona State",+All!#REF!,IF(+All!$H1250="Arizona State",+All!#REF!,0))</f>
        <v>0</v>
      </c>
      <c r="AC23" s="707">
        <f>IF(+All!$F1250="Arizona State",+All!#REF!,IF(+All!$H1250="Arizona State",+All!#REF!,0))</f>
        <v>0</v>
      </c>
      <c r="AD23" s="706">
        <f>IF(+All!$F1250="Arizona State",+All!#REF!,IF(+All!$H1250="Arizona State",+All!#REF!,0))</f>
        <v>0</v>
      </c>
      <c r="AE23" s="707">
        <f>IF(+All!$F1250="Arizona State",+All!#REF!,IF(+All!$H1250="Arizona State",+All!#REF!,0))</f>
        <v>0</v>
      </c>
      <c r="AF23" s="706">
        <f>IF(+All!$F1250="Arizona State",+All!#REF!,IF(+All!$H1250="Arizona State",+All!#REF!,0))</f>
        <v>0</v>
      </c>
      <c r="AG23" s="707">
        <f>IF(+All!$F1250="Arizona State",+All!#REF!,IF(+All!$H1250="Arizona State",+All!#REF!,0))</f>
        <v>0</v>
      </c>
      <c r="AH23" s="706">
        <f>IF(+All!$F1250="Arizona State",+All!#REF!,IF(+All!$H1250="Arizona State",+All!#REF!,0))</f>
        <v>0</v>
      </c>
      <c r="AI23" s="707">
        <f>IF(+All!$F1250="Arizona State",+All!#REF!,IF(+All!$H1250="Arizona State",+All!#REF!,0))</f>
        <v>0</v>
      </c>
      <c r="AJ23" s="706">
        <f>IF(+All!$F1250="Arizona State",+All!#REF!,IF(+All!$H1250="Arizona State",+All!#REF!,0))</f>
        <v>0</v>
      </c>
      <c r="AK23" s="707">
        <f>IF(+All!$F1250="Arizona State",+All!#REF!,IF(+All!$H1250="Arizona State",+All!#REF!,0))</f>
        <v>0</v>
      </c>
      <c r="AL23" s="81">
        <f>IF(+All!$F1250="Arizona State",+All!V1250,IF(+All!$H1250="Arizona State",+All!V1250,0))</f>
        <v>0</v>
      </c>
      <c r="AM23" s="82">
        <f>IF(+All!$F1250="Arizona State",+All!W1250,IF(+All!$H1250="Arizona State",+All!W1250,0))</f>
        <v>0</v>
      </c>
      <c r="AN23" s="81">
        <f>IF(+All!$F1250="Arizona State",+All!X1250,IF(+All!$H1250="Arizona State",+All!X1250,0))</f>
        <v>0</v>
      </c>
      <c r="AO23" s="83">
        <f>IF(+All!$F1250="Arizona State",+All!Y1250,IF(+All!$H1250="Arizona State",+All!Y1250,0))</f>
        <v>0</v>
      </c>
      <c r="AP23" s="84">
        <f>IF(+All!$F1250="Arizona State",+All!Z1250,IF(+All!$H1250="Arizona State",+All!Z1250,0))</f>
        <v>0</v>
      </c>
      <c r="AQ23" s="480">
        <f>IF(+All!$F1250="Arizona State",+All!#REF!,IF(+All!$H1250="Arizona State",+All!#REF!,0))</f>
        <v>0</v>
      </c>
      <c r="AR23" s="482">
        <f>IF(+All!$F1250="Arizona State",+All!#REF!,IF(+All!$H1250="Arizona State",+All!#REF!,0))</f>
        <v>0</v>
      </c>
      <c r="AS23" s="483">
        <f>IF(+All!$F1250="Arizona State",+All!#REF!,IF(+All!$H1250="Arizona State",+All!#REF!,0))</f>
        <v>0</v>
      </c>
      <c r="AT23" s="483">
        <f>IF(+All!$F1250="Arizona State",+All!#REF!,IF(+All!$H1250="Arizona State",+All!#REF!,0))</f>
        <v>0</v>
      </c>
      <c r="AU23" s="482">
        <f>IF(+All!$F1250="Arizona State",+All!#REF!,IF(+All!$H1250="Arizona State",+All!#REF!,0))</f>
        <v>0</v>
      </c>
      <c r="AV23" s="483">
        <f>IF(+All!$F1250="Arizona State",+All!#REF!,IF(+All!$H1250="Arizona State",+All!#REF!,0))</f>
        <v>0</v>
      </c>
      <c r="AW23" s="484">
        <f>IF(+All!$F1250="Arizona State",+All!#REF!,IF(+All!$H1250="Arizona State",+All!#REF!,0))</f>
        <v>0</v>
      </c>
      <c r="AX23" s="483">
        <f>IF(+All!$F1250="Arizona State",+All!#REF!,IF(+All!$H1250="Arizona State",+All!#REF!,0))</f>
        <v>0</v>
      </c>
      <c r="AY23" s="88">
        <f>IF(+All!$F1250="Arizona State",+All!#REF!,IF(+All!$H1250="Arizona State",+All!#REF!,0))</f>
        <v>0</v>
      </c>
      <c r="AZ23" s="89">
        <f>IF(+All!$F1250="Arizona State",+All!#REF!,IF(+All!$H1250="Arizona State",+All!#REF!,0))</f>
        <v>0</v>
      </c>
      <c r="BA23" s="90">
        <f>IF(+All!$F1250="Arizona State",+All!#REF!,IF(+All!$H1250="Arizona State",+All!#REF!,0))</f>
        <v>0</v>
      </c>
      <c r="BB23" s="90">
        <f>IF(+All!$F1250="Arizona State",+All!#REF!,IF(+All!$H1250="Arizona State",+All!#REF!,0))</f>
        <v>0</v>
      </c>
      <c r="BC23" s="91">
        <f>IF(+All!$F1250="Arizona State",+All!#REF!,IF(+All!$H1250="Arizona State",+All!#REF!,0))</f>
        <v>0</v>
      </c>
      <c r="BD23" s="482">
        <f>IF(+All!$F1250="Arizona State",+All!#REF!,IF(+All!$H1250="Arizona State",+All!#REF!,0))</f>
        <v>0</v>
      </c>
      <c r="BE23" s="483">
        <f>IF(+All!$F1250="Arizona State",+All!#REF!,IF(+All!$H1250="Arizona State",+All!#REF!,0))</f>
        <v>0</v>
      </c>
      <c r="BF23" s="483">
        <f>IF(+All!$F1250="Arizona State",+All!#REF!,IF(+All!$H1250="Arizona State",+All!#REF!,0))</f>
        <v>0</v>
      </c>
      <c r="BG23" s="482">
        <f>IF(+All!$F1250="Arizona State",+All!#REF!,IF(+All!$H1250="Arizona State",+All!#REF!,0))</f>
        <v>0</v>
      </c>
      <c r="BH23" s="483">
        <f>IF(+All!$F1250="Arizona State",+All!#REF!,IF(+All!$H1250="Arizona State",+All!#REF!,0))</f>
        <v>0</v>
      </c>
      <c r="BI23" s="484">
        <f>IF(+All!$F1250="Arizona State",+All!#REF!,IF(+All!$H1250="Arizona State",+All!#REF!,0))</f>
        <v>0</v>
      </c>
      <c r="BJ23" s="92">
        <f>IF(+All!$F1250="Arizona State",+All!#REF!,IF(+All!$H1250="Arizona State",+All!#REF!,0))</f>
        <v>0</v>
      </c>
      <c r="BK23" s="93">
        <f>IF(+All!$F1250="Arizona State",+All!#REF!,IF(+All!$H1250="Arizona State",+All!#REF!,0))</f>
        <v>0</v>
      </c>
    </row>
    <row r="24" spans="1:63" x14ac:dyDescent="0.8">
      <c r="A24" s="70">
        <f>IF(+All!$F401="Arizona State",+All!A401,IF(+All!$H401="Arizona State",+All!A401,0))</f>
        <v>6</v>
      </c>
      <c r="B24" s="480" t="str">
        <f>IF(+All!$F401="Arizona State",+All!B401,IF(+All!$H401="Arizona State",+All!B401,0))</f>
        <v>Fri</v>
      </c>
      <c r="C24" s="72">
        <f>IF(+All!$F401="Arizona State",+All!C401,IF(+All!$H401="Arizona State",+All!C401,0))</f>
        <v>44477</v>
      </c>
      <c r="D24" s="73">
        <f>IF(+All!$F401="Arizona State",+All!D401,IF(+All!$H401="Arizona State",+All!D401,0))</f>
        <v>0.9375</v>
      </c>
      <c r="E24" s="707" t="str">
        <f>IF(+All!$F401="Arizona State",+All!E401,IF(+All!$H401="Arizona State",+All!E401,0))</f>
        <v>ESPN</v>
      </c>
      <c r="F24" s="75" t="str">
        <f>IF(+All!$F401="Arizona State",+All!F401,IF(+All!$H401="Arizona State",+All!F401,0))</f>
        <v>Stanford</v>
      </c>
      <c r="G24" s="76" t="str">
        <f>IF(+All!$F401="Arizona State",+All!G401,IF(+All!$H401="Arizona State",+All!G401,0))</f>
        <v>P12</v>
      </c>
      <c r="H24" s="75" t="str">
        <f>IF(+All!$F401="Arizona State",+All!H401,IF(+All!$H401="Arizona State",+All!H401,0))</f>
        <v>Arizona State</v>
      </c>
      <c r="I24" s="76" t="str">
        <f>IF(+All!$F401="Arizona State",+All!I401,IF(+All!$H401="Arizona State",+All!I401,0))</f>
        <v>P12</v>
      </c>
      <c r="J24" s="706" t="str">
        <f>IF(+All!$F401="Arizona State",+All!J401,IF(+All!$H401="Arizona State",+All!J401,0))</f>
        <v>Arizona State</v>
      </c>
      <c r="K24" s="707" t="str">
        <f>IF(+All!$F401="Arizona State",+All!K401,IF(+All!$H401="Arizona State",+All!K401,0))</f>
        <v>Stanford</v>
      </c>
      <c r="L24" s="78">
        <f>IF(+All!$F401="Arizona State",+All!L401,IF(+All!$H401="Arizona State",+All!L401,0))</f>
        <v>13</v>
      </c>
      <c r="M24" s="79">
        <f>IF(+All!$F401="Arizona State",+All!M401,IF(+All!$H401="Arizona State",+All!M401,0))</f>
        <v>51.5</v>
      </c>
      <c r="N24" s="706" t="str">
        <f>IF(+All!$F401="Arizona State",+All!N401,IF(+All!$H401="Arizona State",+All!N401,0))</f>
        <v>Arizona State</v>
      </c>
      <c r="O24" s="708">
        <f>IF(+All!$F401="Arizona State",+All!O401,IF(+All!$H401="Arizona State",+All!O401,0))</f>
        <v>28</v>
      </c>
      <c r="P24" s="708" t="str">
        <f>IF(+All!$F401="Arizona State",+All!P401,IF(+All!$H401="Arizona State",+All!P401,0))</f>
        <v>Stanford</v>
      </c>
      <c r="Q24" s="707">
        <f>IF(+All!$F401="Arizona State",+All!Q401,IF(+All!$H401="Arizona State",+All!Q401,0))</f>
        <v>10</v>
      </c>
      <c r="R24" s="706" t="str">
        <f>IF(+All!$F401="Arizona State",+All!R401,IF(+All!$H401="Arizona State",+All!R401,0))</f>
        <v>Arizona State</v>
      </c>
      <c r="S24" s="708" t="str">
        <f>IF(+All!$F401="Arizona State",+All!S401,IF(+All!$H401="Arizona State",+All!S401,0))</f>
        <v>Stanford</v>
      </c>
      <c r="T24" s="706" t="str">
        <f>IF(+All!$F401="Arizona State",+All!T401,IF(+All!$H401="Arizona State",+All!T401,0))</f>
        <v>Stanford</v>
      </c>
      <c r="U24" s="707" t="str">
        <f>IF(+All!$F401="Arizona State",+All!U401,IF(+All!$H401="Arizona State",+All!U401,0))</f>
        <v>L</v>
      </c>
      <c r="V24" s="706">
        <f>IF(+All!$G1306="Arizona State",+All!#REF!,IF(+All!$I1306="Arizona State",+All!#REF!,0))</f>
        <v>0</v>
      </c>
      <c r="W24" s="707">
        <f>IF(+All!$G1306="Arizona State",+All!#REF!,IF(+All!$I1306="Arizona State",+All!#REF!,0))</f>
        <v>0</v>
      </c>
      <c r="X24" s="706">
        <f>IF(+All!$G1306="Arizona State",+All!#REF!,IF(+All!$I1306="Arizona State",+All!#REF!,0))</f>
        <v>0</v>
      </c>
      <c r="Y24" s="707">
        <f>IF(+All!$G1306="Arizona State",+All!#REF!,IF(+All!$I1306="Arizona State",+All!#REF!,0))</f>
        <v>0</v>
      </c>
      <c r="Z24" s="706">
        <f>IF(+All!$G1306="Arizona State",+All!#REF!,IF(+All!$I1306="Arizona State",+All!#REF!,0))</f>
        <v>0</v>
      </c>
      <c r="AA24" s="707">
        <f>IF(+All!$G1306="Arizona State",+All!#REF!,IF(+All!$I1306="Arizona State",+All!#REF!,0))</f>
        <v>0</v>
      </c>
      <c r="AB24" s="706">
        <f>IF(+All!$G1306="Arizona State",+All!#REF!,IF(+All!$I1306="Arizona State",+All!#REF!,0))</f>
        <v>0</v>
      </c>
      <c r="AC24" s="707">
        <f>IF(+All!$G1306="Arizona State",+All!#REF!,IF(+All!$I1306="Arizona State",+All!#REF!,0))</f>
        <v>0</v>
      </c>
      <c r="AD24" s="706">
        <f>IF(+All!$G1306="Arizona State",+All!#REF!,IF(+All!$I1306="Arizona State",+All!#REF!,0))</f>
        <v>0</v>
      </c>
      <c r="AE24" s="707">
        <f>IF(+All!$G1306="Arizona State",+All!#REF!,IF(+All!$I1306="Arizona State",+All!#REF!,0))</f>
        <v>0</v>
      </c>
      <c r="AF24" s="706">
        <f>IF(+All!$G1306="Arizona State",+All!#REF!,IF(+All!$I1306="Arizona State",+All!#REF!,0))</f>
        <v>0</v>
      </c>
      <c r="AG24" s="707">
        <f>IF(+All!$G1306="Arizona State",+All!#REF!,IF(+All!$I1306="Arizona State",+All!#REF!,0))</f>
        <v>0</v>
      </c>
      <c r="AH24" s="706">
        <f>IF(+All!$G1306="Arizona State",+All!#REF!,IF(+All!$I1306="Arizona State",+All!#REF!,0))</f>
        <v>0</v>
      </c>
      <c r="AI24" s="707">
        <f>IF(+All!$G1306="Arizona State",+All!#REF!,IF(+All!$I1306="Arizona State",+All!#REF!,0))</f>
        <v>0</v>
      </c>
      <c r="AJ24" s="706">
        <f>IF(+All!$G1306="Arizona State",+All!#REF!,IF(+All!$I1306="Arizona State",+All!#REF!,0))</f>
        <v>0</v>
      </c>
      <c r="AK24" s="707">
        <f>IF(+All!$G1306="Arizona State",+All!#REF!,IF(+All!$I1306="Arizona State",+All!#REF!,0))</f>
        <v>0</v>
      </c>
      <c r="AL24" s="81">
        <f>IF(+All!$G1306="Arizona State",+All!V1306,IF(+All!$I1306="Arizona State",+All!V1306,0))</f>
        <v>0</v>
      </c>
      <c r="AM24" s="82">
        <f>IF(+All!$G1306="Arizona State",+All!W1306,IF(+All!$I1306="Arizona State",+All!W1306,0))</f>
        <v>0</v>
      </c>
      <c r="AN24" s="81">
        <f>IF(+All!$G1306="Arizona State",+All!X1306,IF(+All!$I1306="Arizona State",+All!X1306,0))</f>
        <v>0</v>
      </c>
      <c r="AO24" s="83">
        <f>IF(+All!$G1306="Arizona State",+All!Y1306,IF(+All!$I1306="Arizona State",+All!Y1306,0))</f>
        <v>0</v>
      </c>
      <c r="AP24" s="84">
        <f>IF(+All!$G1306="Arizona State",+All!Z1306,IF(+All!$I1306="Arizona State",+All!Z1306,0))</f>
        <v>0</v>
      </c>
      <c r="AQ24" s="480">
        <f>IF(+All!$G1306="Arizona State",+All!#REF!,IF(+All!$I1306="Arizona State",+All!#REF!,0))</f>
        <v>0</v>
      </c>
      <c r="AR24" s="482">
        <f>IF(+All!$G1306="Arizona State",+All!#REF!,IF(+All!$I1306="Arizona State",+All!#REF!,0))</f>
        <v>0</v>
      </c>
      <c r="AS24" s="483">
        <f>IF(+All!$G1306="Arizona State",+All!#REF!,IF(+All!$I1306="Arizona State",+All!#REF!,0))</f>
        <v>0</v>
      </c>
      <c r="AT24" s="483">
        <f>IF(+All!$G1306="Arizona State",+All!#REF!,IF(+All!$I1306="Arizona State",+All!#REF!,0))</f>
        <v>0</v>
      </c>
      <c r="AU24" s="482">
        <f>IF(+All!$G1306="Arizona State",+All!#REF!,IF(+All!$I1306="Arizona State",+All!#REF!,0))</f>
        <v>0</v>
      </c>
      <c r="AV24" s="483">
        <f>IF(+All!$G1306="Arizona State",+All!#REF!,IF(+All!$I1306="Arizona State",+All!#REF!,0))</f>
        <v>0</v>
      </c>
      <c r="AW24" s="484">
        <f>IF(+All!$G1306="Arizona State",+All!#REF!,IF(+All!$I1306="Arizona State",+All!#REF!,0))</f>
        <v>0</v>
      </c>
      <c r="AX24" s="483">
        <f>IF(+All!$G1306="Arizona State",+All!#REF!,IF(+All!$I1306="Arizona State",+All!#REF!,0))</f>
        <v>0</v>
      </c>
      <c r="AY24" s="88">
        <f>IF(+All!$G1306="Arizona State",+All!#REF!,IF(+All!$I1306="Arizona State",+All!#REF!,0))</f>
        <v>0</v>
      </c>
      <c r="AZ24" s="89">
        <f>IF(+All!$G1306="Arizona State",+All!#REF!,IF(+All!$I1306="Arizona State",+All!#REF!,0))</f>
        <v>0</v>
      </c>
      <c r="BA24" s="90">
        <f>IF(+All!$G1306="Arizona State",+All!#REF!,IF(+All!$I1306="Arizona State",+All!#REF!,0))</f>
        <v>0</v>
      </c>
      <c r="BB24" s="90">
        <f>IF(+All!$G1306="Arizona State",+All!#REF!,IF(+All!$I1306="Arizona State",+All!#REF!,0))</f>
        <v>0</v>
      </c>
      <c r="BC24" s="91">
        <f>IF(+All!$G1306="Arizona State",+All!#REF!,IF(+All!$I1306="Arizona State",+All!#REF!,0))</f>
        <v>0</v>
      </c>
      <c r="BD24" s="482">
        <f>IF(+All!$G1306="Arizona State",+All!#REF!,IF(+All!$I1306="Arizona State",+All!#REF!,0))</f>
        <v>0</v>
      </c>
      <c r="BE24" s="483">
        <f>IF(+All!$G1306="Arizona State",+All!#REF!,IF(+All!$I1306="Arizona State",+All!#REF!,0))</f>
        <v>0</v>
      </c>
      <c r="BF24" s="483">
        <f>IF(+All!$G1306="Arizona State",+All!#REF!,IF(+All!$I1306="Arizona State",+All!#REF!,0))</f>
        <v>0</v>
      </c>
      <c r="BG24" s="482">
        <f>IF(+All!$G1306="Arizona State",+All!#REF!,IF(+All!$I1306="Arizona State",+All!#REF!,0))</f>
        <v>0</v>
      </c>
      <c r="BH24" s="483">
        <f>IF(+All!$G1306="Arizona State",+All!#REF!,IF(+All!$I1306="Arizona State",+All!#REF!,0))</f>
        <v>0</v>
      </c>
      <c r="BI24" s="484">
        <f>IF(+All!$G1306="Arizona State",+All!#REF!,IF(+All!$I1306="Arizona State",+All!#REF!,0))</f>
        <v>0</v>
      </c>
      <c r="BJ24" s="92">
        <f>IF(+All!$G1306="Arizona State",+All!#REF!,IF(+All!$I1306="Arizona State",+All!#REF!,0))</f>
        <v>0</v>
      </c>
      <c r="BK24" s="93">
        <f>IF(+All!$G1306="Arizona State",+All!#REF!,IF(+All!$I1306="Arizona State",+All!#REF!,0))</f>
        <v>0</v>
      </c>
    </row>
    <row r="25" spans="1:63" x14ac:dyDescent="0.8">
      <c r="A25" s="70">
        <f>IF(+All!$F516="Arizona State",+All!A516,IF(+All!$H516="Arizona State",+All!A516,0))</f>
        <v>7</v>
      </c>
      <c r="B25" s="480" t="str">
        <f>IF(+All!$F516="Arizona State",+All!B516,IF(+All!$H516="Arizona State",+All!B516,0))</f>
        <v>Sat</v>
      </c>
      <c r="C25" s="72">
        <f>IF(+All!$F516="Arizona State",+All!C516,IF(+All!$H516="Arizona State",+All!C516,0))</f>
        <v>44485</v>
      </c>
      <c r="D25" s="73">
        <f>IF(+All!$F516="Arizona State",+All!D516,IF(+All!$H516="Arizona State",+All!D516,0))</f>
        <v>0.91666666666666663</v>
      </c>
      <c r="E25" s="707" t="str">
        <f>IF(+All!$F516="Arizona State",+All!E516,IF(+All!$H516="Arizona State",+All!E516,0))</f>
        <v>ESPN</v>
      </c>
      <c r="F25" s="75" t="str">
        <f>IF(+All!$F516="Arizona State",+All!F516,IF(+All!$H516="Arizona State",+All!F516,0))</f>
        <v>Arizona State</v>
      </c>
      <c r="G25" s="76" t="str">
        <f>IF(+All!$F516="Arizona State",+All!G516,IF(+All!$H516="Arizona State",+All!G516,0))</f>
        <v>P12</v>
      </c>
      <c r="H25" s="75" t="str">
        <f>IF(+All!$F516="Arizona State",+All!H516,IF(+All!$H516="Arizona State",+All!H516,0))</f>
        <v>Utah</v>
      </c>
      <c r="I25" s="76" t="str">
        <f>IF(+All!$F516="Arizona State",+All!I516,IF(+All!$H516="Arizona State",+All!I516,0))</f>
        <v>P12</v>
      </c>
      <c r="J25" s="706" t="str">
        <f>IF(+All!$F516="Arizona State",+All!J516,IF(+All!$H516="Arizona State",+All!J516,0))</f>
        <v>Arizona State</v>
      </c>
      <c r="K25" s="707" t="str">
        <f>IF(+All!$F516="Arizona State",+All!K516,IF(+All!$H516="Arizona State",+All!K516,0))</f>
        <v>Utah</v>
      </c>
      <c r="L25" s="78">
        <f>IF(+All!$F516="Arizona State",+All!L516,IF(+All!$H516="Arizona State",+All!L516,0))</f>
        <v>0</v>
      </c>
      <c r="M25" s="79">
        <f>IF(+All!$F516="Arizona State",+All!M516,IF(+All!$H516="Arizona State",+All!M516,0))</f>
        <v>51</v>
      </c>
      <c r="N25" s="706" t="str">
        <f>IF(+All!$F516="Arizona State",+All!N516,IF(+All!$H516="Arizona State",+All!N516,0))</f>
        <v>Utah</v>
      </c>
      <c r="O25" s="708">
        <f>IF(+All!$F516="Arizona State",+All!O516,IF(+All!$H516="Arizona State",+All!O516,0))</f>
        <v>35</v>
      </c>
      <c r="P25" s="708" t="str">
        <f>IF(+All!$F516="Arizona State",+All!P516,IF(+All!$H516="Arizona State",+All!P516,0))</f>
        <v>Arizona State</v>
      </c>
      <c r="Q25" s="707">
        <f>IF(+All!$F516="Arizona State",+All!Q516,IF(+All!$H516="Arizona State",+All!Q516,0))</f>
        <v>21</v>
      </c>
      <c r="R25" s="706" t="str">
        <f>IF(+All!$F516="Arizona State",+All!R516,IF(+All!$H516="Arizona State",+All!R516,0))</f>
        <v>Utah</v>
      </c>
      <c r="S25" s="708" t="str">
        <f>IF(+All!$F516="Arizona State",+All!S516,IF(+All!$H516="Arizona State",+All!S516,0))</f>
        <v>Arizona State</v>
      </c>
      <c r="T25" s="706" t="str">
        <f>IF(+All!$F516="Arizona State",+All!T516,IF(+All!$H516="Arizona State",+All!T516,0))</f>
        <v>Utah</v>
      </c>
      <c r="U25" s="707" t="str">
        <f>IF(+All!$F516="Arizona State",+All!U516,IF(+All!$H516="Arizona State",+All!U516,0))</f>
        <v>W</v>
      </c>
      <c r="V25" s="706">
        <f>IF(+All!$G1383="Arizona State",+All!#REF!,IF(+All!$I1383="Arizona State",+All!#REF!,0))</f>
        <v>0</v>
      </c>
      <c r="W25" s="707">
        <f>IF(+All!$G1383="Arizona State",+All!#REF!,IF(+All!$I1383="Arizona State",+All!#REF!,0))</f>
        <v>0</v>
      </c>
      <c r="X25" s="706">
        <f>IF(+All!$G1383="Arizona State",+All!#REF!,IF(+All!$I1383="Arizona State",+All!#REF!,0))</f>
        <v>0</v>
      </c>
      <c r="Y25" s="707">
        <f>IF(+All!$G1383="Arizona State",+All!#REF!,IF(+All!$I1383="Arizona State",+All!#REF!,0))</f>
        <v>0</v>
      </c>
      <c r="Z25" s="706">
        <f>IF(+All!$G1383="Arizona State",+All!#REF!,IF(+All!$I1383="Arizona State",+All!#REF!,0))</f>
        <v>0</v>
      </c>
      <c r="AA25" s="707">
        <f>IF(+All!$G1383="Arizona State",+All!#REF!,IF(+All!$I1383="Arizona State",+All!#REF!,0))</f>
        <v>0</v>
      </c>
      <c r="AB25" s="706">
        <f>IF(+All!$G1383="Arizona State",+All!#REF!,IF(+All!$I1383="Arizona State",+All!#REF!,0))</f>
        <v>0</v>
      </c>
      <c r="AC25" s="707">
        <f>IF(+All!$G1383="Arizona State",+All!#REF!,IF(+All!$I1383="Arizona State",+All!#REF!,0))</f>
        <v>0</v>
      </c>
      <c r="AD25" s="706">
        <f>IF(+All!$G1383="Arizona State",+All!#REF!,IF(+All!$I1383="Arizona State",+All!#REF!,0))</f>
        <v>0</v>
      </c>
      <c r="AE25" s="707">
        <f>IF(+All!$G1383="Arizona State",+All!#REF!,IF(+All!$I1383="Arizona State",+All!#REF!,0))</f>
        <v>0</v>
      </c>
      <c r="AF25" s="706">
        <f>IF(+All!$G1383="Arizona State",+All!#REF!,IF(+All!$I1383="Arizona State",+All!#REF!,0))</f>
        <v>0</v>
      </c>
      <c r="AG25" s="707">
        <f>IF(+All!$G1383="Arizona State",+All!#REF!,IF(+All!$I1383="Arizona State",+All!#REF!,0))</f>
        <v>0</v>
      </c>
      <c r="AH25" s="706">
        <f>IF(+All!$G1383="Arizona State",+All!#REF!,IF(+All!$I1383="Arizona State",+All!#REF!,0))</f>
        <v>0</v>
      </c>
      <c r="AI25" s="707">
        <f>IF(+All!$G1383="Arizona State",+All!#REF!,IF(+All!$I1383="Arizona State",+All!#REF!,0))</f>
        <v>0</v>
      </c>
      <c r="AJ25" s="706">
        <f>IF(+All!$G1383="Arizona State",+All!#REF!,IF(+All!$I1383="Arizona State",+All!#REF!,0))</f>
        <v>0</v>
      </c>
      <c r="AK25" s="707">
        <f>IF(+All!$G1383="Arizona State",+All!#REF!,IF(+All!$I1383="Arizona State",+All!#REF!,0))</f>
        <v>0</v>
      </c>
      <c r="AL25" s="81">
        <f>IF(+All!$G1383="Arizona State",+All!V1383,IF(+All!$I1383="Arizona State",+All!V1383,0))</f>
        <v>0</v>
      </c>
      <c r="AM25" s="82">
        <f>IF(+All!$G1383="Arizona State",+All!W1383,IF(+All!$I1383="Arizona State",+All!W1383,0))</f>
        <v>0</v>
      </c>
      <c r="AN25" s="81">
        <f>IF(+All!$G1383="Arizona State",+All!X1383,IF(+All!$I1383="Arizona State",+All!X1383,0))</f>
        <v>0</v>
      </c>
      <c r="AO25" s="83">
        <f>IF(+All!$G1383="Arizona State",+All!Y1383,IF(+All!$I1383="Arizona State",+All!Y1383,0))</f>
        <v>0</v>
      </c>
      <c r="AP25" s="84">
        <f>IF(+All!$G1383="Arizona State",+All!Z1383,IF(+All!$I1383="Arizona State",+All!Z1383,0))</f>
        <v>0</v>
      </c>
      <c r="AQ25" s="480">
        <f>IF(+All!$G1383="Arizona State",+All!#REF!,IF(+All!$I1383="Arizona State",+All!#REF!,0))</f>
        <v>0</v>
      </c>
      <c r="AR25" s="482">
        <f>IF(+All!$G1383="Arizona State",+All!#REF!,IF(+All!$I1383="Arizona State",+All!#REF!,0))</f>
        <v>0</v>
      </c>
      <c r="AS25" s="483">
        <f>IF(+All!$G1383="Arizona State",+All!#REF!,IF(+All!$I1383="Arizona State",+All!#REF!,0))</f>
        <v>0</v>
      </c>
      <c r="AT25" s="483">
        <f>IF(+All!$G1383="Arizona State",+All!#REF!,IF(+All!$I1383="Arizona State",+All!#REF!,0))</f>
        <v>0</v>
      </c>
      <c r="AU25" s="482">
        <f>IF(+All!$G1383="Arizona State",+All!#REF!,IF(+All!$I1383="Arizona State",+All!#REF!,0))</f>
        <v>0</v>
      </c>
      <c r="AV25" s="483">
        <f>IF(+All!$G1383="Arizona State",+All!#REF!,IF(+All!$I1383="Arizona State",+All!#REF!,0))</f>
        <v>0</v>
      </c>
      <c r="AW25" s="484">
        <f>IF(+All!$G1383="Arizona State",+All!#REF!,IF(+All!$I1383="Arizona State",+All!#REF!,0))</f>
        <v>0</v>
      </c>
      <c r="AX25" s="483">
        <f>IF(+All!$G1383="Arizona State",+All!#REF!,IF(+All!$I1383="Arizona State",+All!#REF!,0))</f>
        <v>0</v>
      </c>
      <c r="AY25" s="88">
        <f>IF(+All!$G1383="Arizona State",+All!#REF!,IF(+All!$I1383="Arizona State",+All!#REF!,0))</f>
        <v>0</v>
      </c>
      <c r="AZ25" s="89">
        <f>IF(+All!$G1383="Arizona State",+All!#REF!,IF(+All!$I1383="Arizona State",+All!#REF!,0))</f>
        <v>0</v>
      </c>
      <c r="BA25" s="90">
        <f>IF(+All!$G1383="Arizona State",+All!#REF!,IF(+All!$I1383="Arizona State",+All!#REF!,0))</f>
        <v>0</v>
      </c>
      <c r="BB25" s="90">
        <f>IF(+All!$G1383="Arizona State",+All!#REF!,IF(+All!$I1383="Arizona State",+All!#REF!,0))</f>
        <v>0</v>
      </c>
      <c r="BC25" s="91">
        <f>IF(+All!$G1383="Arizona State",+All!#REF!,IF(+All!$I1383="Arizona State",+All!#REF!,0))</f>
        <v>0</v>
      </c>
      <c r="BD25" s="482">
        <f>IF(+All!$G1383="Arizona State",+All!#REF!,IF(+All!$I1383="Arizona State",+All!#REF!,0))</f>
        <v>0</v>
      </c>
      <c r="BE25" s="483">
        <f>IF(+All!$G1383="Arizona State",+All!#REF!,IF(+All!$I1383="Arizona State",+All!#REF!,0))</f>
        <v>0</v>
      </c>
      <c r="BF25" s="483">
        <f>IF(+All!$G1383="Arizona State",+All!#REF!,IF(+All!$I1383="Arizona State",+All!#REF!,0))</f>
        <v>0</v>
      </c>
      <c r="BG25" s="482">
        <f>IF(+All!$G1383="Arizona State",+All!#REF!,IF(+All!$I1383="Arizona State",+All!#REF!,0))</f>
        <v>0</v>
      </c>
      <c r="BH25" s="483">
        <f>IF(+All!$G1383="Arizona State",+All!#REF!,IF(+All!$I1383="Arizona State",+All!#REF!,0))</f>
        <v>0</v>
      </c>
      <c r="BI25" s="484">
        <f>IF(+All!$G1383="Arizona State",+All!#REF!,IF(+All!$I1383="Arizona State",+All!#REF!,0))</f>
        <v>0</v>
      </c>
      <c r="BJ25" s="92">
        <f>IF(+All!$G1383="Arizona State",+All!#REF!,IF(+All!$I1383="Arizona State",+All!#REF!,0))</f>
        <v>0</v>
      </c>
      <c r="BK25" s="93">
        <f>IF(+All!$G1383="Arizona State",+All!#REF!,IF(+All!$I1383="Arizona State",+All!#REF!,0))</f>
        <v>0</v>
      </c>
    </row>
    <row r="26" spans="1:63" x14ac:dyDescent="0.8">
      <c r="A26" s="70">
        <f>IF(+All!$F609="Arizona State",+All!A609,IF(+All!$H609="Arizona State",+All!A609,0))</f>
        <v>8</v>
      </c>
      <c r="B26" s="480" t="str">
        <f>IF(+All!$F609="Arizona State",+All!B609,IF(+All!$H609="Arizona State",+All!B609,0))</f>
        <v>Sat</v>
      </c>
      <c r="C26" s="72">
        <f>IF(+All!$F609="Arizona State",+All!C609,IF(+All!$H609="Arizona State",+All!C609,0))</f>
        <v>44492</v>
      </c>
      <c r="D26" s="73">
        <f>IF(+All!$F609="Arizona State",+All!D609,IF(+All!$H609="Arizona State",+All!D609,0))</f>
        <v>0</v>
      </c>
      <c r="E26" s="707">
        <f>IF(+All!$F609="Arizona State",+All!E609,IF(+All!$H609="Arizona State",+All!E609,0))</f>
        <v>0</v>
      </c>
      <c r="F26" s="75" t="str">
        <f>IF(+All!$F609="Arizona State",+All!F609,IF(+All!$H609="Arizona State",+All!F609,0))</f>
        <v>Arizona State</v>
      </c>
      <c r="G26" s="76" t="str">
        <f>IF(+All!$F609="Arizona State",+All!G609,IF(+All!$H609="Arizona State",+All!G609,0))</f>
        <v>P12</v>
      </c>
      <c r="H26" s="75" t="str">
        <f>IF(+All!$F609="Arizona State",+All!H609,IF(+All!$H609="Arizona State",+All!H609,0))</f>
        <v>Open</v>
      </c>
      <c r="I26" s="76" t="str">
        <f>IF(+All!$F609="Arizona State",+All!I609,IF(+All!$H609="Arizona State",+All!I609,0))</f>
        <v>ZZZ</v>
      </c>
      <c r="J26" s="706">
        <f>IF(+All!$F609="Arizona State",+All!J609,IF(+All!$H609="Arizona State",+All!J609,0))</f>
        <v>0</v>
      </c>
      <c r="K26" s="707" t="str">
        <f>IF(+All!$F609="Arizona State",+All!K609,IF(+All!$H609="Arizona State",+All!K609,0))</f>
        <v>Arizona State</v>
      </c>
      <c r="L26" s="78">
        <f>IF(+All!$F609="Arizona State",+All!L609,IF(+All!$H609="Arizona State",+All!L609,0))</f>
        <v>0</v>
      </c>
      <c r="M26" s="79">
        <f>IF(+All!$F609="Arizona State",+All!M609,IF(+All!$H609="Arizona State",+All!M609,0))</f>
        <v>0</v>
      </c>
      <c r="N26" s="706">
        <f>IF(+All!$F609="Arizona State",+All!N609,IF(+All!$H609="Arizona State",+All!N609,0))</f>
        <v>0</v>
      </c>
      <c r="O26" s="708">
        <f>IF(+All!$F609="Arizona State",+All!O609,IF(+All!$H609="Arizona State",+All!O609,0))</f>
        <v>0</v>
      </c>
      <c r="P26" s="708">
        <f>IF(+All!$F609="Arizona State",+All!P609,IF(+All!$H609="Arizona State",+All!P609,0))</f>
        <v>0</v>
      </c>
      <c r="Q26" s="707">
        <f>IF(+All!$F609="Arizona State",+All!Q609,IF(+All!$H609="Arizona State",+All!Q609,0))</f>
        <v>0</v>
      </c>
      <c r="R26" s="706">
        <f>IF(+All!$F609="Arizona State",+All!R609,IF(+All!$H609="Arizona State",+All!R609,0))</f>
        <v>0</v>
      </c>
      <c r="S26" s="708">
        <f>IF(+All!$F609="Arizona State",+All!S609,IF(+All!$H609="Arizona State",+All!S609,0))</f>
        <v>0</v>
      </c>
      <c r="T26" s="706">
        <f>IF(+All!$F609="Arizona State",+All!T609,IF(+All!$H609="Arizona State",+All!T609,0))</f>
        <v>0</v>
      </c>
      <c r="U26" s="707">
        <f>IF(+All!$F609="Arizona State",+All!U609,IF(+All!$H609="Arizona State",+All!U609,0))</f>
        <v>0</v>
      </c>
      <c r="V26" s="706">
        <f>IF(+All!$G1476="Arizona State",+All!#REF!,IF(+All!$I1476="Arizona State",+All!#REF!,0))</f>
        <v>0</v>
      </c>
      <c r="W26" s="707">
        <f>IF(+All!$G1476="Arizona State",+All!#REF!,IF(+All!$I1476="Arizona State",+All!#REF!,0))</f>
        <v>0</v>
      </c>
      <c r="X26" s="706">
        <f>IF(+All!$G1476="Arizona State",+All!#REF!,IF(+All!$I1476="Arizona State",+All!#REF!,0))</f>
        <v>0</v>
      </c>
      <c r="Y26" s="707">
        <f>IF(+All!$G1476="Arizona State",+All!#REF!,IF(+All!$I1476="Arizona State",+All!#REF!,0))</f>
        <v>0</v>
      </c>
      <c r="Z26" s="706">
        <f>IF(+All!$G1476="Arizona State",+All!#REF!,IF(+All!$I1476="Arizona State",+All!#REF!,0))</f>
        <v>0</v>
      </c>
      <c r="AA26" s="707">
        <f>IF(+All!$G1476="Arizona State",+All!#REF!,IF(+All!$I1476="Arizona State",+All!#REF!,0))</f>
        <v>0</v>
      </c>
      <c r="AB26" s="706">
        <f>IF(+All!$G1476="Arizona State",+All!#REF!,IF(+All!$I1476="Arizona State",+All!#REF!,0))</f>
        <v>0</v>
      </c>
      <c r="AC26" s="707">
        <f>IF(+All!$G1476="Arizona State",+All!#REF!,IF(+All!$I1476="Arizona State",+All!#REF!,0))</f>
        <v>0</v>
      </c>
      <c r="AD26" s="706">
        <f>IF(+All!$G1476="Arizona State",+All!#REF!,IF(+All!$I1476="Arizona State",+All!#REF!,0))</f>
        <v>0</v>
      </c>
      <c r="AE26" s="707">
        <f>IF(+All!$G1476="Arizona State",+All!#REF!,IF(+All!$I1476="Arizona State",+All!#REF!,0))</f>
        <v>0</v>
      </c>
      <c r="AF26" s="706">
        <f>IF(+All!$G1476="Arizona State",+All!#REF!,IF(+All!$I1476="Arizona State",+All!#REF!,0))</f>
        <v>0</v>
      </c>
      <c r="AG26" s="707">
        <f>IF(+All!$G1476="Arizona State",+All!#REF!,IF(+All!$I1476="Arizona State",+All!#REF!,0))</f>
        <v>0</v>
      </c>
      <c r="AH26" s="706">
        <f>IF(+All!$G1476="Arizona State",+All!#REF!,IF(+All!$I1476="Arizona State",+All!#REF!,0))</f>
        <v>0</v>
      </c>
      <c r="AI26" s="707">
        <f>IF(+All!$G1476="Arizona State",+All!#REF!,IF(+All!$I1476="Arizona State",+All!#REF!,0))</f>
        <v>0</v>
      </c>
      <c r="AJ26" s="706">
        <f>IF(+All!$G1476="Arizona State",+All!#REF!,IF(+All!$I1476="Arizona State",+All!#REF!,0))</f>
        <v>0</v>
      </c>
      <c r="AK26" s="707">
        <f>IF(+All!$G1476="Arizona State",+All!#REF!,IF(+All!$I1476="Arizona State",+All!#REF!,0))</f>
        <v>0</v>
      </c>
      <c r="AL26" s="81">
        <f>IF(+All!$G1476="Arizona State",+All!V1476,IF(+All!$I1476="Arizona State",+All!V1476,0))</f>
        <v>0</v>
      </c>
      <c r="AM26" s="82">
        <f>IF(+All!$G1476="Arizona State",+All!W1476,IF(+All!$I1476="Arizona State",+All!W1476,0))</f>
        <v>0</v>
      </c>
      <c r="AN26" s="81">
        <f>IF(+All!$G1476="Arizona State",+All!X1476,IF(+All!$I1476="Arizona State",+All!X1476,0))</f>
        <v>0</v>
      </c>
      <c r="AO26" s="83">
        <f>IF(+All!$G1476="Arizona State",+All!Y1476,IF(+All!$I1476="Arizona State",+All!Y1476,0))</f>
        <v>0</v>
      </c>
      <c r="AP26" s="84">
        <f>IF(+All!$G1476="Arizona State",+All!Z1476,IF(+All!$I1476="Arizona State",+All!Z1476,0))</f>
        <v>0</v>
      </c>
      <c r="AQ26" s="480">
        <f>IF(+All!$G1476="Arizona State",+All!#REF!,IF(+All!$I1476="Arizona State",+All!#REF!,0))</f>
        <v>0</v>
      </c>
      <c r="AR26" s="482">
        <f>IF(+All!$G1476="Arizona State",+All!#REF!,IF(+All!$I1476="Arizona State",+All!#REF!,0))</f>
        <v>0</v>
      </c>
      <c r="AS26" s="483">
        <f>IF(+All!$G1476="Arizona State",+All!#REF!,IF(+All!$I1476="Arizona State",+All!#REF!,0))</f>
        <v>0</v>
      </c>
      <c r="AT26" s="483">
        <f>IF(+All!$G1476="Arizona State",+All!#REF!,IF(+All!$I1476="Arizona State",+All!#REF!,0))</f>
        <v>0</v>
      </c>
      <c r="AU26" s="482">
        <f>IF(+All!$G1476="Arizona State",+All!#REF!,IF(+All!$I1476="Arizona State",+All!#REF!,0))</f>
        <v>0</v>
      </c>
      <c r="AV26" s="483">
        <f>IF(+All!$G1476="Arizona State",+All!#REF!,IF(+All!$I1476="Arizona State",+All!#REF!,0))</f>
        <v>0</v>
      </c>
      <c r="AW26" s="484">
        <f>IF(+All!$G1476="Arizona State",+All!#REF!,IF(+All!$I1476="Arizona State",+All!#REF!,0))</f>
        <v>0</v>
      </c>
      <c r="AX26" s="483">
        <f>IF(+All!$G1476="Arizona State",+All!#REF!,IF(+All!$I1476="Arizona State",+All!#REF!,0))</f>
        <v>0</v>
      </c>
      <c r="AY26" s="88">
        <f>IF(+All!$G1476="Arizona State",+All!#REF!,IF(+All!$I1476="Arizona State",+All!#REF!,0))</f>
        <v>0</v>
      </c>
      <c r="AZ26" s="89">
        <f>IF(+All!$G1476="Arizona State",+All!#REF!,IF(+All!$I1476="Arizona State",+All!#REF!,0))</f>
        <v>0</v>
      </c>
      <c r="BA26" s="90">
        <f>IF(+All!$G1476="Arizona State",+All!#REF!,IF(+All!$I1476="Arizona State",+All!#REF!,0))</f>
        <v>0</v>
      </c>
      <c r="BB26" s="90">
        <f>IF(+All!$G1476="Arizona State",+All!#REF!,IF(+All!$I1476="Arizona State",+All!#REF!,0))</f>
        <v>0</v>
      </c>
      <c r="BC26" s="91">
        <f>IF(+All!$G1476="Arizona State",+All!#REF!,IF(+All!$I1476="Arizona State",+All!#REF!,0))</f>
        <v>0</v>
      </c>
      <c r="BD26" s="482">
        <f>IF(+All!$G1476="Arizona State",+All!#REF!,IF(+All!$I1476="Arizona State",+All!#REF!,0))</f>
        <v>0</v>
      </c>
      <c r="BE26" s="483">
        <f>IF(+All!$G1476="Arizona State",+All!#REF!,IF(+All!$I1476="Arizona State",+All!#REF!,0))</f>
        <v>0</v>
      </c>
      <c r="BF26" s="483">
        <f>IF(+All!$G1476="Arizona State",+All!#REF!,IF(+All!$I1476="Arizona State",+All!#REF!,0))</f>
        <v>0</v>
      </c>
      <c r="BG26" s="482">
        <f>IF(+All!$G1476="Arizona State",+All!#REF!,IF(+All!$I1476="Arizona State",+All!#REF!,0))</f>
        <v>0</v>
      </c>
      <c r="BH26" s="483">
        <f>IF(+All!$G1476="Arizona State",+All!#REF!,IF(+All!$I1476="Arizona State",+All!#REF!,0))</f>
        <v>0</v>
      </c>
      <c r="BI26" s="484">
        <f>IF(+All!$G1476="Arizona State",+All!#REF!,IF(+All!$I1476="Arizona State",+All!#REF!,0))</f>
        <v>0</v>
      </c>
      <c r="BJ26" s="92">
        <f>IF(+All!$G1476="Arizona State",+All!#REF!,IF(+All!$I1476="Arizona State",+All!#REF!,0))</f>
        <v>0</v>
      </c>
      <c r="BK26" s="93">
        <f>IF(+All!$G1476="Arizona State",+All!#REF!,IF(+All!$I1476="Arizona State",+All!#REF!,0))</f>
        <v>0</v>
      </c>
    </row>
    <row r="27" spans="1:63" x14ac:dyDescent="0.8">
      <c r="A27" s="70">
        <f>IF(+All!$F671="Arizona State",+All!A671,IF(+All!$H671="Arizona State",+All!A671,0))</f>
        <v>9</v>
      </c>
      <c r="B27" s="480" t="str">
        <f>IF(+All!$F671="Arizona State",+All!B671,IF(+All!$H671="Arizona State",+All!B671,0))</f>
        <v>Sat</v>
      </c>
      <c r="C27" s="72">
        <f>IF(+All!$F671="Arizona State",+All!C671,IF(+All!$H671="Arizona State",+All!C671,0))</f>
        <v>44499</v>
      </c>
      <c r="D27" s="73">
        <f>IF(+All!$F671="Arizona State",+All!D671,IF(+All!$H671="Arizona State",+All!D671,0))</f>
        <v>0.625</v>
      </c>
      <c r="E27" s="707" t="str">
        <f>IF(+All!$F671="Arizona State",+All!E671,IF(+All!$H671="Arizona State",+All!E671,0))</f>
        <v>FS1</v>
      </c>
      <c r="F27" s="75" t="str">
        <f>IF(+All!$F671="Arizona State",+All!F671,IF(+All!$H671="Arizona State",+All!F671,0))</f>
        <v>Washington State</v>
      </c>
      <c r="G27" s="76" t="str">
        <f>IF(+All!$F671="Arizona State",+All!G671,IF(+All!$H671="Arizona State",+All!G671,0))</f>
        <v>P12</v>
      </c>
      <c r="H27" s="75" t="str">
        <f>IF(+All!$F671="Arizona State",+All!H671,IF(+All!$H671="Arizona State",+All!H671,0))</f>
        <v>Arizona State</v>
      </c>
      <c r="I27" s="76" t="str">
        <f>IF(+All!$F671="Arizona State",+All!I671,IF(+All!$H671="Arizona State",+All!I671,0))</f>
        <v>P12</v>
      </c>
      <c r="J27" s="706" t="str">
        <f>IF(+All!$F671="Arizona State",+All!J671,IF(+All!$H671="Arizona State",+All!J671,0))</f>
        <v>Arizona State</v>
      </c>
      <c r="K27" s="707" t="str">
        <f>IF(+All!$F671="Arizona State",+All!K671,IF(+All!$H671="Arizona State",+All!K671,0))</f>
        <v>Washington State</v>
      </c>
      <c r="L27" s="78">
        <f>IF(+All!$F671="Arizona State",+All!L671,IF(+All!$H671="Arizona State",+All!L671,0))</f>
        <v>15</v>
      </c>
      <c r="M27" s="79">
        <f>IF(+All!$F671="Arizona State",+All!M671,IF(+All!$H671="Arizona State",+All!M671,0))</f>
        <v>62.5</v>
      </c>
      <c r="N27" s="706" t="str">
        <f>IF(+All!$F671="Arizona State",+All!N671,IF(+All!$H671="Arizona State",+All!N671,0))</f>
        <v>Washington State</v>
      </c>
      <c r="O27" s="708">
        <f>IF(+All!$F671="Arizona State",+All!O671,IF(+All!$H671="Arizona State",+All!O671,0))</f>
        <v>34</v>
      </c>
      <c r="P27" s="708" t="str">
        <f>IF(+All!$F671="Arizona State",+All!P671,IF(+All!$H671="Arizona State",+All!P671,0))</f>
        <v>Arizona State</v>
      </c>
      <c r="Q27" s="707">
        <f>IF(+All!$F671="Arizona State",+All!Q671,IF(+All!$H671="Arizona State",+All!Q671,0))</f>
        <v>21</v>
      </c>
      <c r="R27" s="706" t="str">
        <f>IF(+All!$F671="Arizona State",+All!R671,IF(+All!$H671="Arizona State",+All!R671,0))</f>
        <v>Washington State</v>
      </c>
      <c r="S27" s="708" t="str">
        <f>IF(+All!$F671="Arizona State",+All!S671,IF(+All!$H671="Arizona State",+All!S671,0))</f>
        <v>Arizona State</v>
      </c>
      <c r="T27" s="706" t="str">
        <f>IF(+All!$F671="Arizona State",+All!T671,IF(+All!$H671="Arizona State",+All!T671,0))</f>
        <v>Washington State</v>
      </c>
      <c r="U27" s="707" t="str">
        <f>IF(+All!$F671="Arizona State",+All!U671,IF(+All!$H671="Arizona State",+All!U671,0))</f>
        <v>W</v>
      </c>
      <c r="V27" s="706">
        <f>IF(+All!$G1537="Arizona State",+All!#REF!,IF(+All!$I1537="Arizona State",+All!#REF!,0))</f>
        <v>0</v>
      </c>
      <c r="W27" s="707">
        <f>IF(+All!$G1537="Arizona State",+All!#REF!,IF(+All!$I1537="Arizona State",+All!#REF!,0))</f>
        <v>0</v>
      </c>
      <c r="X27" s="706">
        <f>IF(+All!$G1537="Arizona State",+All!#REF!,IF(+All!$I1537="Arizona State",+All!#REF!,0))</f>
        <v>0</v>
      </c>
      <c r="Y27" s="707">
        <f>IF(+All!$G1537="Arizona State",+All!#REF!,IF(+All!$I1537="Arizona State",+All!#REF!,0))</f>
        <v>0</v>
      </c>
      <c r="Z27" s="706">
        <f>IF(+All!$G1537="Arizona State",+All!#REF!,IF(+All!$I1537="Arizona State",+All!#REF!,0))</f>
        <v>0</v>
      </c>
      <c r="AA27" s="707">
        <f>IF(+All!$G1537="Arizona State",+All!#REF!,IF(+All!$I1537="Arizona State",+All!#REF!,0))</f>
        <v>0</v>
      </c>
      <c r="AB27" s="706">
        <f>IF(+All!$G1537="Arizona State",+All!#REF!,IF(+All!$I1537="Arizona State",+All!#REF!,0))</f>
        <v>0</v>
      </c>
      <c r="AC27" s="707">
        <f>IF(+All!$G1537="Arizona State",+All!#REF!,IF(+All!$I1537="Arizona State",+All!#REF!,0))</f>
        <v>0</v>
      </c>
      <c r="AD27" s="706">
        <f>IF(+All!$G1537="Arizona State",+All!#REF!,IF(+All!$I1537="Arizona State",+All!#REF!,0))</f>
        <v>0</v>
      </c>
      <c r="AE27" s="707">
        <f>IF(+All!$G1537="Arizona State",+All!#REF!,IF(+All!$I1537="Arizona State",+All!#REF!,0))</f>
        <v>0</v>
      </c>
      <c r="AF27" s="706">
        <f>IF(+All!$G1537="Arizona State",+All!#REF!,IF(+All!$I1537="Arizona State",+All!#REF!,0))</f>
        <v>0</v>
      </c>
      <c r="AG27" s="707">
        <f>IF(+All!$G1537="Arizona State",+All!#REF!,IF(+All!$I1537="Arizona State",+All!#REF!,0))</f>
        <v>0</v>
      </c>
      <c r="AH27" s="706">
        <f>IF(+All!$G1537="Arizona State",+All!#REF!,IF(+All!$I1537="Arizona State",+All!#REF!,0))</f>
        <v>0</v>
      </c>
      <c r="AI27" s="707">
        <f>IF(+All!$G1537="Arizona State",+All!#REF!,IF(+All!$I1537="Arizona State",+All!#REF!,0))</f>
        <v>0</v>
      </c>
      <c r="AJ27" s="706">
        <f>IF(+All!$G1537="Arizona State",+All!#REF!,IF(+All!$I1537="Arizona State",+All!#REF!,0))</f>
        <v>0</v>
      </c>
      <c r="AK27" s="707">
        <f>IF(+All!$G1537="Arizona State",+All!#REF!,IF(+All!$I1537="Arizona State",+All!#REF!,0))</f>
        <v>0</v>
      </c>
      <c r="AL27" s="81">
        <f>IF(+All!$G1537="Arizona State",+All!V1537,IF(+All!$I1537="Arizona State",+All!V1537,0))</f>
        <v>0</v>
      </c>
      <c r="AM27" s="82">
        <f>IF(+All!$G1537="Arizona State",+All!W1537,IF(+All!$I1537="Arizona State",+All!W1537,0))</f>
        <v>0</v>
      </c>
      <c r="AN27" s="81">
        <f>IF(+All!$G1537="Arizona State",+All!X1537,IF(+All!$I1537="Arizona State",+All!X1537,0))</f>
        <v>0</v>
      </c>
      <c r="AO27" s="83">
        <f>IF(+All!$G1537="Arizona State",+All!Y1537,IF(+All!$I1537="Arizona State",+All!Y1537,0))</f>
        <v>0</v>
      </c>
      <c r="AP27" s="84">
        <f>IF(+All!$G1537="Arizona State",+All!Z1537,IF(+All!$I1537="Arizona State",+All!Z1537,0))</f>
        <v>0</v>
      </c>
      <c r="AQ27" s="480">
        <f>IF(+All!$G1537="Arizona State",+All!#REF!,IF(+All!$I1537="Arizona State",+All!#REF!,0))</f>
        <v>0</v>
      </c>
      <c r="AR27" s="482">
        <f>IF(+All!$G1537="Arizona State",+All!#REF!,IF(+All!$I1537="Arizona State",+All!#REF!,0))</f>
        <v>0</v>
      </c>
      <c r="AS27" s="483">
        <f>IF(+All!$G1537="Arizona State",+All!#REF!,IF(+All!$I1537="Arizona State",+All!#REF!,0))</f>
        <v>0</v>
      </c>
      <c r="AT27" s="483">
        <f>IF(+All!$G1537="Arizona State",+All!#REF!,IF(+All!$I1537="Arizona State",+All!#REF!,0))</f>
        <v>0</v>
      </c>
      <c r="AU27" s="482">
        <f>IF(+All!$G1537="Arizona State",+All!#REF!,IF(+All!$I1537="Arizona State",+All!#REF!,0))</f>
        <v>0</v>
      </c>
      <c r="AV27" s="483">
        <f>IF(+All!$G1537="Arizona State",+All!#REF!,IF(+All!$I1537="Arizona State",+All!#REF!,0))</f>
        <v>0</v>
      </c>
      <c r="AW27" s="484">
        <f>IF(+All!$G1537="Arizona State",+All!#REF!,IF(+All!$I1537="Arizona State",+All!#REF!,0))</f>
        <v>0</v>
      </c>
      <c r="AX27" s="483">
        <f>IF(+All!$G1537="Arizona State",+All!#REF!,IF(+All!$I1537="Arizona State",+All!#REF!,0))</f>
        <v>0</v>
      </c>
      <c r="AY27" s="88">
        <f>IF(+All!$G1537="Arizona State",+All!#REF!,IF(+All!$I1537="Arizona State",+All!#REF!,0))</f>
        <v>0</v>
      </c>
      <c r="AZ27" s="89">
        <f>IF(+All!$G1537="Arizona State",+All!#REF!,IF(+All!$I1537="Arizona State",+All!#REF!,0))</f>
        <v>0</v>
      </c>
      <c r="BA27" s="90">
        <f>IF(+All!$G1537="Arizona State",+All!#REF!,IF(+All!$I1537="Arizona State",+All!#REF!,0))</f>
        <v>0</v>
      </c>
      <c r="BB27" s="90">
        <f>IF(+All!$G1537="Arizona State",+All!#REF!,IF(+All!$I1537="Arizona State",+All!#REF!,0))</f>
        <v>0</v>
      </c>
      <c r="BC27" s="91">
        <f>IF(+All!$G1537="Arizona State",+All!#REF!,IF(+All!$I1537="Arizona State",+All!#REF!,0))</f>
        <v>0</v>
      </c>
      <c r="BD27" s="482">
        <f>IF(+All!$G1537="Arizona State",+All!#REF!,IF(+All!$I1537="Arizona State",+All!#REF!,0))</f>
        <v>0</v>
      </c>
      <c r="BE27" s="483">
        <f>IF(+All!$G1537="Arizona State",+All!#REF!,IF(+All!$I1537="Arizona State",+All!#REF!,0))</f>
        <v>0</v>
      </c>
      <c r="BF27" s="483">
        <f>IF(+All!$G1537="Arizona State",+All!#REF!,IF(+All!$I1537="Arizona State",+All!#REF!,0))</f>
        <v>0</v>
      </c>
      <c r="BG27" s="482">
        <f>IF(+All!$G1537="Arizona State",+All!#REF!,IF(+All!$I1537="Arizona State",+All!#REF!,0))</f>
        <v>0</v>
      </c>
      <c r="BH27" s="483">
        <f>IF(+All!$G1537="Arizona State",+All!#REF!,IF(+All!$I1537="Arizona State",+All!#REF!,0))</f>
        <v>0</v>
      </c>
      <c r="BI27" s="484">
        <f>IF(+All!$G1537="Arizona State",+All!#REF!,IF(+All!$I1537="Arizona State",+All!#REF!,0))</f>
        <v>0</v>
      </c>
      <c r="BJ27" s="92">
        <f>IF(+All!$G1537="Arizona State",+All!#REF!,IF(+All!$I1537="Arizona State",+All!#REF!,0))</f>
        <v>0</v>
      </c>
      <c r="BK27" s="93">
        <f>IF(+All!$G1537="Arizona State",+All!#REF!,IF(+All!$I1537="Arizona State",+All!#REF!,0))</f>
        <v>0</v>
      </c>
    </row>
    <row r="28" spans="1:63" x14ac:dyDescent="0.8">
      <c r="A28" s="70">
        <f>IF(+All!$F755="Arizona State",+All!A755,IF(+All!$H755="Arizona State",+All!A755,0))</f>
        <v>10</v>
      </c>
      <c r="B28" s="480" t="str">
        <f>IF(+All!$F755="Arizona State",+All!B755,IF(+All!$H755="Arizona State",+All!B755,0))</f>
        <v>Sat</v>
      </c>
      <c r="C28" s="72">
        <f>IF(+All!$F755="Arizona State",+All!C755,IF(+All!$H755="Arizona State",+All!C755,0))</f>
        <v>44506</v>
      </c>
      <c r="D28" s="73">
        <f>IF(+All!$F755="Arizona State",+All!D755,IF(+All!$H755="Arizona State",+All!D755,0))</f>
        <v>0.9375</v>
      </c>
      <c r="E28" s="707" t="str">
        <f>IF(+All!$F755="Arizona State",+All!E755,IF(+All!$H755="Arizona State",+All!E755,0))</f>
        <v>ESPN</v>
      </c>
      <c r="F28" s="75" t="str">
        <f>IF(+All!$F755="Arizona State",+All!F755,IF(+All!$H755="Arizona State",+All!F755,0))</f>
        <v>Southern Cal</v>
      </c>
      <c r="G28" s="76" t="str">
        <f>IF(+All!$F755="Arizona State",+All!G755,IF(+All!$H755="Arizona State",+All!G755,0))</f>
        <v>P12</v>
      </c>
      <c r="H28" s="75" t="str">
        <f>IF(+All!$F755="Arizona State",+All!H755,IF(+All!$H755="Arizona State",+All!H755,0))</f>
        <v>Arizona State</v>
      </c>
      <c r="I28" s="76" t="str">
        <f>IF(+All!$F755="Arizona State",+All!I755,IF(+All!$H755="Arizona State",+All!I755,0))</f>
        <v>P12</v>
      </c>
      <c r="J28" s="706" t="str">
        <f>IF(+All!$F755="Arizona State",+All!J755,IF(+All!$H755="Arizona State",+All!J755,0))</f>
        <v>Arizona State</v>
      </c>
      <c r="K28" s="707" t="str">
        <f>IF(+All!$F755="Arizona State",+All!K755,IF(+All!$H755="Arizona State",+All!K755,0))</f>
        <v>Southern Cal</v>
      </c>
      <c r="L28" s="78">
        <f>IF(+All!$F755="Arizona State",+All!L755,IF(+All!$H755="Arizona State",+All!L755,0))</f>
        <v>8</v>
      </c>
      <c r="M28" s="79">
        <f>IF(+All!$F755="Arizona State",+All!M755,IF(+All!$H755="Arizona State",+All!M755,0))</f>
        <v>59</v>
      </c>
      <c r="N28" s="706" t="str">
        <f>IF(+All!$F755="Arizona State",+All!N755,IF(+All!$H755="Arizona State",+All!N755,0))</f>
        <v>Arizona State</v>
      </c>
      <c r="O28" s="708">
        <f>IF(+All!$F755="Arizona State",+All!O755,IF(+All!$H755="Arizona State",+All!O755,0))</f>
        <v>31</v>
      </c>
      <c r="P28" s="708" t="str">
        <f>IF(+All!$F755="Arizona State",+All!P755,IF(+All!$H755="Arizona State",+All!P755,0))</f>
        <v>Southern Cal</v>
      </c>
      <c r="Q28" s="707">
        <f>IF(+All!$F755="Arizona State",+All!Q755,IF(+All!$H755="Arizona State",+All!Q755,0))</f>
        <v>16</v>
      </c>
      <c r="R28" s="706" t="str">
        <f>IF(+All!$F755="Arizona State",+All!R755,IF(+All!$H755="Arizona State",+All!R755,0))</f>
        <v>Arizona State</v>
      </c>
      <c r="S28" s="708" t="str">
        <f>IF(+All!$F755="Arizona State",+All!S755,IF(+All!$H755="Arizona State",+All!S755,0))</f>
        <v>Southern Cal</v>
      </c>
      <c r="T28" s="706" t="str">
        <f>IF(+All!$F755="Arizona State",+All!T755,IF(+All!$H755="Arizona State",+All!T755,0))</f>
        <v>Arizona State</v>
      </c>
      <c r="U28" s="707" t="str">
        <f>IF(+All!$F755="Arizona State",+All!U755,IF(+All!$H755="Arizona State",+All!U755,0))</f>
        <v>W</v>
      </c>
      <c r="V28" s="706">
        <f>IF(+All!$F1618="Arizona State",+All!#REF!,IF(+All!$H1618="Arizona State",+All!#REF!,0))</f>
        <v>0</v>
      </c>
      <c r="W28" s="707">
        <f>IF(+All!$F1618="Arizona State",+All!#REF!,IF(+All!$H1618="Arizona State",+All!#REF!,0))</f>
        <v>0</v>
      </c>
      <c r="X28" s="706">
        <f>IF(+All!$F1618="Arizona State",+All!#REF!,IF(+All!$H1618="Arizona State",+All!#REF!,0))</f>
        <v>0</v>
      </c>
      <c r="Y28" s="707">
        <f>IF(+All!$F1618="Arizona State",+All!#REF!,IF(+All!$H1618="Arizona State",+All!#REF!,0))</f>
        <v>0</v>
      </c>
      <c r="Z28" s="706">
        <f>IF(+All!$F1618="Arizona State",+All!#REF!,IF(+All!$H1618="Arizona State",+All!#REF!,0))</f>
        <v>0</v>
      </c>
      <c r="AA28" s="707">
        <f>IF(+All!$F1618="Arizona State",+All!#REF!,IF(+All!$H1618="Arizona State",+All!#REF!,0))</f>
        <v>0</v>
      </c>
      <c r="AB28" s="706">
        <f>IF(+All!$F1618="Arizona State",+All!#REF!,IF(+All!$H1618="Arizona State",+All!#REF!,0))</f>
        <v>0</v>
      </c>
      <c r="AC28" s="707">
        <f>IF(+All!$F1618="Arizona State",+All!#REF!,IF(+All!$H1618="Arizona State",+All!#REF!,0))</f>
        <v>0</v>
      </c>
      <c r="AD28" s="706">
        <f>IF(+All!$F1618="Arizona State",+All!#REF!,IF(+All!$H1618="Arizona State",+All!#REF!,0))</f>
        <v>0</v>
      </c>
      <c r="AE28" s="707">
        <f>IF(+All!$F1618="Arizona State",+All!#REF!,IF(+All!$H1618="Arizona State",+All!#REF!,0))</f>
        <v>0</v>
      </c>
      <c r="AF28" s="706">
        <f>IF(+All!$F1618="Arizona State",+All!#REF!,IF(+All!$H1618="Arizona State",+All!#REF!,0))</f>
        <v>0</v>
      </c>
      <c r="AG28" s="707">
        <f>IF(+All!$F1618="Arizona State",+All!#REF!,IF(+All!$H1618="Arizona State",+All!#REF!,0))</f>
        <v>0</v>
      </c>
      <c r="AH28" s="706">
        <f>IF(+All!$F1618="Arizona State",+All!#REF!,IF(+All!$H1618="Arizona State",+All!#REF!,0))</f>
        <v>0</v>
      </c>
      <c r="AI28" s="707">
        <f>IF(+All!$F1618="Arizona State",+All!#REF!,IF(+All!$H1618="Arizona State",+All!#REF!,0))</f>
        <v>0</v>
      </c>
      <c r="AJ28" s="706">
        <f>IF(+All!$F1618="Arizona State",+All!#REF!,IF(+All!$H1618="Arizona State",+All!#REF!,0))</f>
        <v>0</v>
      </c>
      <c r="AK28" s="707">
        <f>IF(+All!$F1618="Arizona State",+All!#REF!,IF(+All!$H1618="Arizona State",+All!#REF!,0))</f>
        <v>0</v>
      </c>
      <c r="AL28" s="81">
        <f>IF(+All!$F1618="Arizona State",+All!V1618,IF(+All!$H1618="Arizona State",+All!V1618,0))</f>
        <v>0</v>
      </c>
      <c r="AM28" s="82">
        <f>IF(+All!$F1618="Arizona State",+All!W1618,IF(+All!$H1618="Arizona State",+All!W1618,0))</f>
        <v>0</v>
      </c>
      <c r="AN28" s="81">
        <f>IF(+All!$F1618="Arizona State",+All!X1618,IF(+All!$H1618="Arizona State",+All!X1618,0))</f>
        <v>0</v>
      </c>
      <c r="AO28" s="83">
        <f>IF(+All!$F1618="Arizona State",+All!Y1618,IF(+All!$H1618="Arizona State",+All!Y1618,0))</f>
        <v>0</v>
      </c>
      <c r="AP28" s="84">
        <f>IF(+All!$F1618="Arizona State",+All!Z1618,IF(+All!$H1618="Arizona State",+All!Z1618,0))</f>
        <v>0</v>
      </c>
      <c r="AQ28" s="480">
        <f>IF(+All!$F1618="Arizona State",+All!#REF!,IF(+All!$H1618="Arizona State",+All!#REF!,0))</f>
        <v>0</v>
      </c>
      <c r="AR28" s="482">
        <f>IF(+All!$F1618="Arizona State",+All!#REF!,IF(+All!$H1618="Arizona State",+All!#REF!,0))</f>
        <v>0</v>
      </c>
      <c r="AS28" s="483">
        <f>IF(+All!$F1618="Arizona State",+All!#REF!,IF(+All!$H1618="Arizona State",+All!#REF!,0))</f>
        <v>0</v>
      </c>
      <c r="AT28" s="483">
        <f>IF(+All!$F1618="Arizona State",+All!#REF!,IF(+All!$H1618="Arizona State",+All!#REF!,0))</f>
        <v>0</v>
      </c>
      <c r="AU28" s="482">
        <f>IF(+All!$F1618="Arizona State",+All!#REF!,IF(+All!$H1618="Arizona State",+All!#REF!,0))</f>
        <v>0</v>
      </c>
      <c r="AV28" s="483">
        <f>IF(+All!$F1618="Arizona State",+All!#REF!,IF(+All!$H1618="Arizona State",+All!#REF!,0))</f>
        <v>0</v>
      </c>
      <c r="AW28" s="484">
        <f>IF(+All!$F1618="Arizona State",+All!#REF!,IF(+All!$H1618="Arizona State",+All!#REF!,0))</f>
        <v>0</v>
      </c>
      <c r="AX28" s="483">
        <f>IF(+All!$F1618="Arizona State",+All!#REF!,IF(+All!$H1618="Arizona State",+All!#REF!,0))</f>
        <v>0</v>
      </c>
      <c r="AY28" s="88">
        <f>IF(+All!$F1618="Arizona State",+All!#REF!,IF(+All!$H1618="Arizona State",+All!#REF!,0))</f>
        <v>0</v>
      </c>
      <c r="AZ28" s="89">
        <f>IF(+All!$F1618="Arizona State",+All!#REF!,IF(+All!$H1618="Arizona State",+All!#REF!,0))</f>
        <v>0</v>
      </c>
      <c r="BA28" s="90">
        <f>IF(+All!$F1618="Arizona State",+All!#REF!,IF(+All!$H1618="Arizona State",+All!#REF!,0))</f>
        <v>0</v>
      </c>
      <c r="BB28" s="90">
        <f>IF(+All!$F1618="Arizona State",+All!#REF!,IF(+All!$H1618="Arizona State",+All!#REF!,0))</f>
        <v>0</v>
      </c>
      <c r="BC28" s="91">
        <f>IF(+All!$F1618="Arizona State",+All!#REF!,IF(+All!$H1618="Arizona State",+All!#REF!,0))</f>
        <v>0</v>
      </c>
      <c r="BD28" s="482">
        <f>IF(+All!$F1618="Arizona State",+All!#REF!,IF(+All!$H1618="Arizona State",+All!#REF!,0))</f>
        <v>0</v>
      </c>
      <c r="BE28" s="483">
        <f>IF(+All!$F1618="Arizona State",+All!#REF!,IF(+All!$H1618="Arizona State",+All!#REF!,0))</f>
        <v>0</v>
      </c>
      <c r="BF28" s="483">
        <f>IF(+All!$F1618="Arizona State",+All!#REF!,IF(+All!$H1618="Arizona State",+All!#REF!,0))</f>
        <v>0</v>
      </c>
      <c r="BG28" s="482">
        <f>IF(+All!$F1618="Arizona State",+All!#REF!,IF(+All!$H1618="Arizona State",+All!#REF!,0))</f>
        <v>0</v>
      </c>
      <c r="BH28" s="483">
        <f>IF(+All!$F1618="Arizona State",+All!#REF!,IF(+All!$H1618="Arizona State",+All!#REF!,0))</f>
        <v>0</v>
      </c>
      <c r="BI28" s="484">
        <f>IF(+All!$F1618="Arizona State",+All!#REF!,IF(+All!$H1618="Arizona State",+All!#REF!,0))</f>
        <v>0</v>
      </c>
      <c r="BJ28" s="92">
        <f>IF(+All!$F1618="Arizona State",+All!#REF!,IF(+All!$H1618="Arizona State",+All!#REF!,0))</f>
        <v>0</v>
      </c>
      <c r="BK28" s="93">
        <f>IF(+All!$F1618="Arizona State",+All!#REF!,IF(+All!$H1618="Arizona State",+All!#REF!,0))</f>
        <v>0</v>
      </c>
    </row>
    <row r="29" spans="1:63" x14ac:dyDescent="0.8">
      <c r="A29" s="70">
        <f>IF(+All!$F829="Arizona State",+All!A829,IF(+All!$H829="Arizona State",+All!A829,0))</f>
        <v>11</v>
      </c>
      <c r="B29" s="480" t="str">
        <f>IF(+All!$F829="Arizona State",+All!B829,IF(+All!$H829="Arizona State",+All!B829,0))</f>
        <v>Sat</v>
      </c>
      <c r="C29" s="72">
        <f>IF(+All!$F829="Arizona State",+All!C829,IF(+All!$H829="Arizona State",+All!C829,0))</f>
        <v>44513</v>
      </c>
      <c r="D29" s="73">
        <f>IF(+All!$F829="Arizona State",+All!D829,IF(+All!$H829="Arizona State",+All!D829,0))</f>
        <v>0.79166666666666663</v>
      </c>
      <c r="E29" s="707">
        <f>IF(+All!$F829="Arizona State",+All!E829,IF(+All!$H829="Arizona State",+All!E829,0))</f>
        <v>0</v>
      </c>
      <c r="F29" s="75" t="str">
        <f>IF(+All!$F829="Arizona State",+All!F829,IF(+All!$H829="Arizona State",+All!F829,0))</f>
        <v>Arizona State</v>
      </c>
      <c r="G29" s="76" t="str">
        <f>IF(+All!$F829="Arizona State",+All!G829,IF(+All!$H829="Arizona State",+All!G829,0))</f>
        <v>P12</v>
      </c>
      <c r="H29" s="75" t="str">
        <f>IF(+All!$F829="Arizona State",+All!H829,IF(+All!$H829="Arizona State",+All!H829,0))</f>
        <v>Washington</v>
      </c>
      <c r="I29" s="76" t="str">
        <f>IF(+All!$F829="Arizona State",+All!I829,IF(+All!$H829="Arizona State",+All!I829,0))</f>
        <v>P12</v>
      </c>
      <c r="J29" s="706" t="str">
        <f>IF(+All!$F829="Arizona State",+All!J829,IF(+All!$H829="Arizona State",+All!J829,0))</f>
        <v>Arizona State</v>
      </c>
      <c r="K29" s="707" t="str">
        <f>IF(+All!$F829="Arizona State",+All!K829,IF(+All!$H829="Arizona State",+All!K829,0))</f>
        <v>Washington</v>
      </c>
      <c r="L29" s="78">
        <f>IF(+All!$F829="Arizona State",+All!L829,IF(+All!$H829="Arizona State",+All!L829,0))</f>
        <v>6</v>
      </c>
      <c r="M29" s="79">
        <f>IF(+All!$F829="Arizona State",+All!M829,IF(+All!$H829="Arizona State",+All!M829,0))</f>
        <v>44</v>
      </c>
      <c r="N29" s="706" t="str">
        <f>IF(+All!$F829="Arizona State",+All!N829,IF(+All!$H829="Arizona State",+All!N829,0))</f>
        <v>Arizona State</v>
      </c>
      <c r="O29" s="708">
        <f>IF(+All!$F829="Arizona State",+All!O829,IF(+All!$H829="Arizona State",+All!O829,0))</f>
        <v>35</v>
      </c>
      <c r="P29" s="708" t="str">
        <f>IF(+All!$F829="Arizona State",+All!P829,IF(+All!$H829="Arizona State",+All!P829,0))</f>
        <v>Washington</v>
      </c>
      <c r="Q29" s="707">
        <f>IF(+All!$F829="Arizona State",+All!Q829,IF(+All!$H829="Arizona State",+All!Q829,0))</f>
        <v>30</v>
      </c>
      <c r="R29" s="706" t="str">
        <f>IF(+All!$F829="Arizona State",+All!R829,IF(+All!$H829="Arizona State",+All!R829,0))</f>
        <v>Washington</v>
      </c>
      <c r="S29" s="708" t="str">
        <f>IF(+All!$F829="Arizona State",+All!S829,IF(+All!$H829="Arizona State",+All!S829,0))</f>
        <v>Arizona State</v>
      </c>
      <c r="T29" s="706" t="str">
        <f>IF(+All!$F829="Arizona State",+All!T829,IF(+All!$H829="Arizona State",+All!T829,0))</f>
        <v>Arizona State</v>
      </c>
      <c r="U29" s="707" t="str">
        <f>IF(+All!$F829="Arizona State",+All!U829,IF(+All!$H829="Arizona State",+All!U829,0))</f>
        <v>L</v>
      </c>
      <c r="V29" s="706">
        <f>IF(+All!$F1693="Arizona State",+All!#REF!,IF(+All!$H1693="Arizona State",+All!#REF!,0))</f>
        <v>0</v>
      </c>
      <c r="W29" s="707">
        <f>IF(+All!$F1693="Arizona State",+All!#REF!,IF(+All!$H1693="Arizona State",+All!#REF!,0))</f>
        <v>0</v>
      </c>
      <c r="X29" s="706">
        <f>IF(+All!$F1693="Arizona State",+All!#REF!,IF(+All!$H1693="Arizona State",+All!#REF!,0))</f>
        <v>0</v>
      </c>
      <c r="Y29" s="707">
        <f>IF(+All!$F1693="Arizona State",+All!#REF!,IF(+All!$H1693="Arizona State",+All!#REF!,0))</f>
        <v>0</v>
      </c>
      <c r="Z29" s="706">
        <f>IF(+All!$F1693="Arizona State",+All!#REF!,IF(+All!$H1693="Arizona State",+All!#REF!,0))</f>
        <v>0</v>
      </c>
      <c r="AA29" s="707">
        <f>IF(+All!$F1693="Arizona State",+All!#REF!,IF(+All!$H1693="Arizona State",+All!#REF!,0))</f>
        <v>0</v>
      </c>
      <c r="AB29" s="706">
        <f>IF(+All!$F1693="Arizona State",+All!#REF!,IF(+All!$H1693="Arizona State",+All!#REF!,0))</f>
        <v>0</v>
      </c>
      <c r="AC29" s="707">
        <f>IF(+All!$F1693="Arizona State",+All!#REF!,IF(+All!$H1693="Arizona State",+All!#REF!,0))</f>
        <v>0</v>
      </c>
      <c r="AD29" s="706">
        <f>IF(+All!$F1693="Arizona State",+All!#REF!,IF(+All!$H1693="Arizona State",+All!#REF!,0))</f>
        <v>0</v>
      </c>
      <c r="AE29" s="707">
        <f>IF(+All!$F1693="Arizona State",+All!#REF!,IF(+All!$H1693="Arizona State",+All!#REF!,0))</f>
        <v>0</v>
      </c>
      <c r="AF29" s="706">
        <f>IF(+All!$F1693="Arizona State",+All!#REF!,IF(+All!$H1693="Arizona State",+All!#REF!,0))</f>
        <v>0</v>
      </c>
      <c r="AG29" s="707">
        <f>IF(+All!$F1693="Arizona State",+All!#REF!,IF(+All!$H1693="Arizona State",+All!#REF!,0))</f>
        <v>0</v>
      </c>
      <c r="AH29" s="706">
        <f>IF(+All!$F1693="Arizona State",+All!#REF!,IF(+All!$H1693="Arizona State",+All!#REF!,0))</f>
        <v>0</v>
      </c>
      <c r="AI29" s="707">
        <f>IF(+All!$F1693="Arizona State",+All!#REF!,IF(+All!$H1693="Arizona State",+All!#REF!,0))</f>
        <v>0</v>
      </c>
      <c r="AJ29" s="706">
        <f>IF(+All!$F1693="Arizona State",+All!#REF!,IF(+All!$H1693="Arizona State",+All!#REF!,0))</f>
        <v>0</v>
      </c>
      <c r="AK29" s="707">
        <f>IF(+All!$F1693="Arizona State",+All!#REF!,IF(+All!$H1693="Arizona State",+All!#REF!,0))</f>
        <v>0</v>
      </c>
      <c r="AL29" s="81">
        <f>IF(+All!$F1693="Arizona State",+All!V1693,IF(+All!$H1693="Arizona State",+All!V1693,0))</f>
        <v>0</v>
      </c>
      <c r="AM29" s="82">
        <f>IF(+All!$F1693="Arizona State",+All!W1693,IF(+All!$H1693="Arizona State",+All!W1693,0))</f>
        <v>0</v>
      </c>
      <c r="AN29" s="81">
        <f>IF(+All!$F1693="Arizona State",+All!X1693,IF(+All!$H1693="Arizona State",+All!X1693,0))</f>
        <v>0</v>
      </c>
      <c r="AO29" s="83">
        <f>IF(+All!$F1693="Arizona State",+All!Y1693,IF(+All!$H1693="Arizona State",+All!Y1693,0))</f>
        <v>0</v>
      </c>
      <c r="AP29" s="84">
        <f>IF(+All!$F1693="Arizona State",+All!Z1693,IF(+All!$H1693="Arizona State",+All!Z1693,0))</f>
        <v>0</v>
      </c>
      <c r="AQ29" s="480">
        <f>IF(+All!$F1693="Arizona State",+All!#REF!,IF(+All!$H1693="Arizona State",+All!#REF!,0))</f>
        <v>0</v>
      </c>
      <c r="AR29" s="482">
        <f>IF(+All!$F1693="Arizona State",+All!#REF!,IF(+All!$H1693="Arizona State",+All!#REF!,0))</f>
        <v>0</v>
      </c>
      <c r="AS29" s="483">
        <f>IF(+All!$F1693="Arizona State",+All!#REF!,IF(+All!$H1693="Arizona State",+All!#REF!,0))</f>
        <v>0</v>
      </c>
      <c r="AT29" s="483">
        <f>IF(+All!$F1693="Arizona State",+All!#REF!,IF(+All!$H1693="Arizona State",+All!#REF!,0))</f>
        <v>0</v>
      </c>
      <c r="AU29" s="482">
        <f>IF(+All!$F1693="Arizona State",+All!#REF!,IF(+All!$H1693="Arizona State",+All!#REF!,0))</f>
        <v>0</v>
      </c>
      <c r="AV29" s="483">
        <f>IF(+All!$F1693="Arizona State",+All!#REF!,IF(+All!$H1693="Arizona State",+All!#REF!,0))</f>
        <v>0</v>
      </c>
      <c r="AW29" s="484">
        <f>IF(+All!$F1693="Arizona State",+All!#REF!,IF(+All!$H1693="Arizona State",+All!#REF!,0))</f>
        <v>0</v>
      </c>
      <c r="AX29" s="483">
        <f>IF(+All!$F1693="Arizona State",+All!#REF!,IF(+All!$H1693="Arizona State",+All!#REF!,0))</f>
        <v>0</v>
      </c>
      <c r="AY29" s="88">
        <f>IF(+All!$F1693="Arizona State",+All!#REF!,IF(+All!$H1693="Arizona State",+All!#REF!,0))</f>
        <v>0</v>
      </c>
      <c r="AZ29" s="89">
        <f>IF(+All!$F1693="Arizona State",+All!#REF!,IF(+All!$H1693="Arizona State",+All!#REF!,0))</f>
        <v>0</v>
      </c>
      <c r="BA29" s="90">
        <f>IF(+All!$F1693="Arizona State",+All!#REF!,IF(+All!$H1693="Arizona State",+All!#REF!,0))</f>
        <v>0</v>
      </c>
      <c r="BB29" s="90">
        <f>IF(+All!$F1693="Arizona State",+All!#REF!,IF(+All!$H1693="Arizona State",+All!#REF!,0))</f>
        <v>0</v>
      </c>
      <c r="BC29" s="91">
        <f>IF(+All!$F1693="Arizona State",+All!#REF!,IF(+All!$H1693="Arizona State",+All!#REF!,0))</f>
        <v>0</v>
      </c>
      <c r="BD29" s="482">
        <f>IF(+All!$F1693="Arizona State",+All!#REF!,IF(+All!$H1693="Arizona State",+All!#REF!,0))</f>
        <v>0</v>
      </c>
      <c r="BE29" s="483">
        <f>IF(+All!$F1693="Arizona State",+All!#REF!,IF(+All!$H1693="Arizona State",+All!#REF!,0))</f>
        <v>0</v>
      </c>
      <c r="BF29" s="483">
        <f>IF(+All!$F1693="Arizona State",+All!#REF!,IF(+All!$H1693="Arizona State",+All!#REF!,0))</f>
        <v>0</v>
      </c>
      <c r="BG29" s="482">
        <f>IF(+All!$F1693="Arizona State",+All!#REF!,IF(+All!$H1693="Arizona State",+All!#REF!,0))</f>
        <v>0</v>
      </c>
      <c r="BH29" s="483">
        <f>IF(+All!$F1693="Arizona State",+All!#REF!,IF(+All!$H1693="Arizona State",+All!#REF!,0))</f>
        <v>0</v>
      </c>
      <c r="BI29" s="484">
        <f>IF(+All!$F1693="Arizona State",+All!#REF!,IF(+All!$H1693="Arizona State",+All!#REF!,0))</f>
        <v>0</v>
      </c>
      <c r="BJ29" s="92">
        <f>IF(+All!$F1693="Arizona State",+All!#REF!,IF(+All!$H1693="Arizona State",+All!#REF!,0))</f>
        <v>0</v>
      </c>
      <c r="BK29" s="93">
        <f>IF(+All!$F1693="Arizona State",+All!#REF!,IF(+All!$H1693="Arizona State",+All!#REF!,0))</f>
        <v>0</v>
      </c>
    </row>
    <row r="30" spans="1:63" x14ac:dyDescent="0.8">
      <c r="A30" s="70">
        <f>IF(+All!$F895="Arizona State",+All!A895,IF(+All!$H895="Arizona State",+All!A895,0))</f>
        <v>12</v>
      </c>
      <c r="B30" s="480" t="str">
        <f>IF(+All!$F895="Arizona State",+All!B895,IF(+All!$H895="Arizona State",+All!B895,0))</f>
        <v>Sat</v>
      </c>
      <c r="C30" s="72">
        <f>IF(+All!$F895="Arizona State",+All!C895,IF(+All!$H895="Arizona State",+All!C895,0))</f>
        <v>44520</v>
      </c>
      <c r="D30" s="73">
        <f>IF(+All!$F895="Arizona State",+All!D895,IF(+All!$H895="Arizona State",+All!D895,0))</f>
        <v>0.9375</v>
      </c>
      <c r="E30" s="707" t="str">
        <f>IF(+All!$F895="Arizona State",+All!E895,IF(+All!$H895="Arizona State",+All!E895,0))</f>
        <v>ESPN</v>
      </c>
      <c r="F30" s="75" t="str">
        <f>IF(+All!$F895="Arizona State",+All!F895,IF(+All!$H895="Arizona State",+All!F895,0))</f>
        <v>Arizona State</v>
      </c>
      <c r="G30" s="76" t="str">
        <f>IF(+All!$F895="Arizona State",+All!G895,IF(+All!$H895="Arizona State",+All!G895,0))</f>
        <v>P12</v>
      </c>
      <c r="H30" s="75" t="str">
        <f>IF(+All!$F895="Arizona State",+All!H895,IF(+All!$H895="Arizona State",+All!H895,0))</f>
        <v>Oregon State</v>
      </c>
      <c r="I30" s="76" t="str">
        <f>IF(+All!$F895="Arizona State",+All!I895,IF(+All!$H895="Arizona State",+All!I895,0))</f>
        <v>P12</v>
      </c>
      <c r="J30" s="706" t="str">
        <f>IF(+All!$F895="Arizona State",+All!J895,IF(+All!$H895="Arizona State",+All!J895,0))</f>
        <v>Arizona State</v>
      </c>
      <c r="K30" s="707" t="str">
        <f>IF(+All!$F895="Arizona State",+All!K895,IF(+All!$H895="Arizona State",+All!K895,0))</f>
        <v>Oregon State</v>
      </c>
      <c r="L30" s="78">
        <f>IF(+All!$F895="Arizona State",+All!L895,IF(+All!$H895="Arizona State",+All!L895,0))</f>
        <v>3</v>
      </c>
      <c r="M30" s="79">
        <f>IF(+All!$F895="Arizona State",+All!M895,IF(+All!$H895="Arizona State",+All!M895,0))</f>
        <v>60</v>
      </c>
      <c r="N30" s="706" t="str">
        <f>IF(+All!$F895="Arizona State",+All!N895,IF(+All!$H895="Arizona State",+All!N895,0))</f>
        <v>Oregon State</v>
      </c>
      <c r="O30" s="708">
        <f>IF(+All!$F895="Arizona State",+All!O895,IF(+All!$H895="Arizona State",+All!O895,0))</f>
        <v>24</v>
      </c>
      <c r="P30" s="708" t="str">
        <f>IF(+All!$F895="Arizona State",+All!P895,IF(+All!$H895="Arizona State",+All!P895,0))</f>
        <v>Arizona State</v>
      </c>
      <c r="Q30" s="707">
        <f>IF(+All!$F895="Arizona State",+All!Q895,IF(+All!$H895="Arizona State",+All!Q895,0))</f>
        <v>10</v>
      </c>
      <c r="R30" s="706" t="str">
        <f>IF(+All!$F895="Arizona State",+All!R895,IF(+All!$H895="Arizona State",+All!R895,0))</f>
        <v>Oregon State</v>
      </c>
      <c r="S30" s="708" t="str">
        <f>IF(+All!$F895="Arizona State",+All!S895,IF(+All!$H895="Arizona State",+All!S895,0))</f>
        <v>Arizona State</v>
      </c>
      <c r="T30" s="706" t="str">
        <f>IF(+All!$F895="Arizona State",+All!T895,IF(+All!$H895="Arizona State",+All!T895,0))</f>
        <v>Oregon State</v>
      </c>
      <c r="U30" s="707" t="str">
        <f>IF(+All!$F895="Arizona State",+All!U895,IF(+All!$H895="Arizona State",+All!U895,0))</f>
        <v>W</v>
      </c>
      <c r="V30" s="706">
        <f>IF(+All!$F1755="Arizona State",+All!#REF!,IF(+All!$H1755="Arizona State",+All!#REF!,0))</f>
        <v>0</v>
      </c>
      <c r="W30" s="707">
        <f>IF(+All!$F1755="Arizona State",+All!#REF!,IF(+All!$H1755="Arizona State",+All!#REF!,0))</f>
        <v>0</v>
      </c>
      <c r="X30" s="706">
        <f>IF(+All!$F1755="Arizona State",+All!#REF!,IF(+All!$H1755="Arizona State",+All!#REF!,0))</f>
        <v>0</v>
      </c>
      <c r="Y30" s="707">
        <f>IF(+All!$F1755="Arizona State",+All!#REF!,IF(+All!$H1755="Arizona State",+All!#REF!,0))</f>
        <v>0</v>
      </c>
      <c r="Z30" s="706">
        <f>IF(+All!$F1755="Arizona State",+All!#REF!,IF(+All!$H1755="Arizona State",+All!#REF!,0))</f>
        <v>0</v>
      </c>
      <c r="AA30" s="707">
        <f>IF(+All!$F1755="Arizona State",+All!#REF!,IF(+All!$H1755="Arizona State",+All!#REF!,0))</f>
        <v>0</v>
      </c>
      <c r="AB30" s="706">
        <f>IF(+All!$F1755="Arizona State",+All!#REF!,IF(+All!$H1755="Arizona State",+All!#REF!,0))</f>
        <v>0</v>
      </c>
      <c r="AC30" s="707">
        <f>IF(+All!$F1755="Arizona State",+All!#REF!,IF(+All!$H1755="Arizona State",+All!#REF!,0))</f>
        <v>0</v>
      </c>
      <c r="AD30" s="706">
        <f>IF(+All!$F1755="Arizona State",+All!#REF!,IF(+All!$H1755="Arizona State",+All!#REF!,0))</f>
        <v>0</v>
      </c>
      <c r="AE30" s="707">
        <f>IF(+All!$F1755="Arizona State",+All!#REF!,IF(+All!$H1755="Arizona State",+All!#REF!,0))</f>
        <v>0</v>
      </c>
      <c r="AF30" s="706">
        <f>IF(+All!$F1755="Arizona State",+All!#REF!,IF(+All!$H1755="Arizona State",+All!#REF!,0))</f>
        <v>0</v>
      </c>
      <c r="AG30" s="707">
        <f>IF(+All!$F1755="Arizona State",+All!#REF!,IF(+All!$H1755="Arizona State",+All!#REF!,0))</f>
        <v>0</v>
      </c>
      <c r="AH30" s="706">
        <f>IF(+All!$F1755="Arizona State",+All!#REF!,IF(+All!$H1755="Arizona State",+All!#REF!,0))</f>
        <v>0</v>
      </c>
      <c r="AI30" s="707">
        <f>IF(+All!$F1755="Arizona State",+All!#REF!,IF(+All!$H1755="Arizona State",+All!#REF!,0))</f>
        <v>0</v>
      </c>
      <c r="AJ30" s="706">
        <f>IF(+All!$F1755="Arizona State",+All!#REF!,IF(+All!$H1755="Arizona State",+All!#REF!,0))</f>
        <v>0</v>
      </c>
      <c r="AK30" s="707">
        <f>IF(+All!$F1755="Arizona State",+All!#REF!,IF(+All!$H1755="Arizona State",+All!#REF!,0))</f>
        <v>0</v>
      </c>
      <c r="AL30" s="81">
        <f>IF(+All!$F1755="Arizona State",+All!V1755,IF(+All!$H1755="Arizona State",+All!V1755,0))</f>
        <v>0</v>
      </c>
      <c r="AM30" s="82">
        <f>IF(+All!$F1755="Arizona State",+All!W1755,IF(+All!$H1755="Arizona State",+All!W1755,0))</f>
        <v>0</v>
      </c>
      <c r="AN30" s="81">
        <f>IF(+All!$F1755="Arizona State",+All!X1755,IF(+All!$H1755="Arizona State",+All!X1755,0))</f>
        <v>0</v>
      </c>
      <c r="AO30" s="83">
        <f>IF(+All!$F1755="Arizona State",+All!Y1755,IF(+All!$H1755="Arizona State",+All!Y1755,0))</f>
        <v>0</v>
      </c>
      <c r="AP30" s="84">
        <f>IF(+All!$F1755="Arizona State",+All!Z1755,IF(+All!$H1755="Arizona State",+All!Z1755,0))</f>
        <v>0</v>
      </c>
      <c r="AQ30" s="480">
        <f>IF(+All!$F1755="Arizona State",+All!#REF!,IF(+All!$H1755="Arizona State",+All!#REF!,0))</f>
        <v>0</v>
      </c>
      <c r="AR30" s="482">
        <f>IF(+All!$F1755="Arizona State",+All!#REF!,IF(+All!$H1755="Arizona State",+All!#REF!,0))</f>
        <v>0</v>
      </c>
      <c r="AS30" s="483">
        <f>IF(+All!$F1755="Arizona State",+All!#REF!,IF(+All!$H1755="Arizona State",+All!#REF!,0))</f>
        <v>0</v>
      </c>
      <c r="AT30" s="483">
        <f>IF(+All!$F1755="Arizona State",+All!#REF!,IF(+All!$H1755="Arizona State",+All!#REF!,0))</f>
        <v>0</v>
      </c>
      <c r="AU30" s="482">
        <f>IF(+All!$F1755="Arizona State",+All!#REF!,IF(+All!$H1755="Arizona State",+All!#REF!,0))</f>
        <v>0</v>
      </c>
      <c r="AV30" s="483">
        <f>IF(+All!$F1755="Arizona State",+All!#REF!,IF(+All!$H1755="Arizona State",+All!#REF!,0))</f>
        <v>0</v>
      </c>
      <c r="AW30" s="484">
        <f>IF(+All!$F1755="Arizona State",+All!#REF!,IF(+All!$H1755="Arizona State",+All!#REF!,0))</f>
        <v>0</v>
      </c>
      <c r="AX30" s="483">
        <f>IF(+All!$F1755="Arizona State",+All!#REF!,IF(+All!$H1755="Arizona State",+All!#REF!,0))</f>
        <v>0</v>
      </c>
      <c r="AY30" s="88">
        <f>IF(+All!$F1755="Arizona State",+All!#REF!,IF(+All!$H1755="Arizona State",+All!#REF!,0))</f>
        <v>0</v>
      </c>
      <c r="AZ30" s="89">
        <f>IF(+All!$F1755="Arizona State",+All!#REF!,IF(+All!$H1755="Arizona State",+All!#REF!,0))</f>
        <v>0</v>
      </c>
      <c r="BA30" s="90">
        <f>IF(+All!$F1755="Arizona State",+All!#REF!,IF(+All!$H1755="Arizona State",+All!#REF!,0))</f>
        <v>0</v>
      </c>
      <c r="BB30" s="90">
        <f>IF(+All!$F1755="Arizona State",+All!#REF!,IF(+All!$H1755="Arizona State",+All!#REF!,0))</f>
        <v>0</v>
      </c>
      <c r="BC30" s="91">
        <f>IF(+All!$F1755="Arizona State",+All!#REF!,IF(+All!$H1755="Arizona State",+All!#REF!,0))</f>
        <v>0</v>
      </c>
      <c r="BD30" s="482">
        <f>IF(+All!$F1755="Arizona State",+All!#REF!,IF(+All!$H1755="Arizona State",+All!#REF!,0))</f>
        <v>0</v>
      </c>
      <c r="BE30" s="483">
        <f>IF(+All!$F1755="Arizona State",+All!#REF!,IF(+All!$H1755="Arizona State",+All!#REF!,0))</f>
        <v>0</v>
      </c>
      <c r="BF30" s="483">
        <f>IF(+All!$F1755="Arizona State",+All!#REF!,IF(+All!$H1755="Arizona State",+All!#REF!,0))</f>
        <v>0</v>
      </c>
      <c r="BG30" s="482">
        <f>IF(+All!$F1755="Arizona State",+All!#REF!,IF(+All!$H1755="Arizona State",+All!#REF!,0))</f>
        <v>0</v>
      </c>
      <c r="BH30" s="483">
        <f>IF(+All!$F1755="Arizona State",+All!#REF!,IF(+All!$H1755="Arizona State",+All!#REF!,0))</f>
        <v>0</v>
      </c>
      <c r="BI30" s="484">
        <f>IF(+All!$F1755="Arizona State",+All!#REF!,IF(+All!$H1755="Arizona State",+All!#REF!,0))</f>
        <v>0</v>
      </c>
      <c r="BJ30" s="92">
        <f>IF(+All!$F1755="Arizona State",+All!#REF!,IF(+All!$H1755="Arizona State",+All!#REF!,0))</f>
        <v>0</v>
      </c>
      <c r="BK30" s="93">
        <f>IF(+All!$F1755="Arizona State",+All!#REF!,IF(+All!$H1755="Arizona State",+All!#REF!,0))</f>
        <v>0</v>
      </c>
    </row>
    <row r="31" spans="1:63" x14ac:dyDescent="0.8">
      <c r="A31" s="70">
        <f>IF(+All!$F961="Arizona State",+All!A961,IF(+All!$H961="Arizona State",+All!A961,0))</f>
        <v>0</v>
      </c>
      <c r="B31" s="480">
        <f>IF(+All!$F961="Arizona State",+All!B961,IF(+All!$H961="Arizona State",+All!B961,0))</f>
        <v>0</v>
      </c>
      <c r="C31" s="72">
        <f>IF(+All!$F961="Arizona State",+All!C961,IF(+All!$H961="Arizona State",+All!C961,0))</f>
        <v>0</v>
      </c>
      <c r="D31" s="73">
        <f>IF(+All!$F961="Arizona State",+All!D961,IF(+All!$H961="Arizona State",+All!D961,0))</f>
        <v>0</v>
      </c>
      <c r="E31" s="707">
        <f>IF(+All!$F961="Arizona State",+All!E961,IF(+All!$H961="Arizona State",+All!E961,0))</f>
        <v>0</v>
      </c>
      <c r="F31" s="75">
        <f>IF(+All!$F961="Arizona State",+All!F961,IF(+All!$H961="Arizona State",+All!F961,0))</f>
        <v>0</v>
      </c>
      <c r="G31" s="76">
        <f>IF(+All!$F961="Arizona State",+All!G961,IF(+All!$H961="Arizona State",+All!G961,0))</f>
        <v>0</v>
      </c>
      <c r="H31" s="75">
        <f>IF(+All!$F961="Arizona State",+All!H961,IF(+All!$H961="Arizona State",+All!H961,0))</f>
        <v>0</v>
      </c>
      <c r="I31" s="76">
        <f>IF(+All!$F961="Arizona State",+All!I961,IF(+All!$H961="Arizona State",+All!I961,0))</f>
        <v>0</v>
      </c>
      <c r="J31" s="706">
        <f>IF(+All!$F961="Arizona State",+All!J961,IF(+All!$H961="Arizona State",+All!J961,0))</f>
        <v>0</v>
      </c>
      <c r="K31" s="707">
        <f>IF(+All!$F961="Arizona State",+All!K961,IF(+All!$H961="Arizona State",+All!K961,0))</f>
        <v>0</v>
      </c>
      <c r="L31" s="78">
        <f>IF(+All!$F961="Arizona State",+All!L961,IF(+All!$H961="Arizona State",+All!L961,0))</f>
        <v>0</v>
      </c>
      <c r="M31" s="79">
        <f>IF(+All!$F961="Arizona State",+All!M961,IF(+All!$H961="Arizona State",+All!M961,0))</f>
        <v>0</v>
      </c>
      <c r="N31" s="706">
        <f>IF(+All!$F961="Arizona State",+All!N961,IF(+All!$H961="Arizona State",+All!N961,0))</f>
        <v>0</v>
      </c>
      <c r="O31" s="708">
        <f>IF(+All!$F961="Arizona State",+All!O961,IF(+All!$H961="Arizona State",+All!O961,0))</f>
        <v>0</v>
      </c>
      <c r="P31" s="708">
        <f>IF(+All!$F961="Arizona State",+All!P961,IF(+All!$H961="Arizona State",+All!P961,0))</f>
        <v>0</v>
      </c>
      <c r="Q31" s="707">
        <f>IF(+All!$F961="Arizona State",+All!Q961,IF(+All!$H961="Arizona State",+All!Q961,0))</f>
        <v>0</v>
      </c>
      <c r="R31" s="706">
        <f>IF(+All!$F961="Arizona State",+All!R961,IF(+All!$H961="Arizona State",+All!R961,0))</f>
        <v>0</v>
      </c>
      <c r="S31" s="708">
        <f>IF(+All!$F961="Arizona State",+All!S961,IF(+All!$H961="Arizona State",+All!S961,0))</f>
        <v>0</v>
      </c>
      <c r="T31" s="706">
        <f>IF(+All!$F961="Arizona State",+All!T961,IF(+All!$H961="Arizona State",+All!T961,0))</f>
        <v>0</v>
      </c>
      <c r="U31" s="707">
        <f>IF(+All!$F961="Arizona State",+All!U961,IF(+All!$H961="Arizona State",+All!U961,0))</f>
        <v>0</v>
      </c>
      <c r="V31" s="706">
        <f>IF(+All!$F1819="Arizona State",+All!#REF!,IF(+All!$H1819="Arizona State",+All!#REF!,0))</f>
        <v>0</v>
      </c>
      <c r="W31" s="707">
        <f>IF(+All!$F1819="Arizona State",+All!#REF!,IF(+All!$H1819="Arizona State",+All!#REF!,0))</f>
        <v>0</v>
      </c>
      <c r="X31" s="706">
        <f>IF(+All!$F1819="Arizona State",+All!#REF!,IF(+All!$H1819="Arizona State",+All!#REF!,0))</f>
        <v>0</v>
      </c>
      <c r="Y31" s="707">
        <f>IF(+All!$F1819="Arizona State",+All!#REF!,IF(+All!$H1819="Arizona State",+All!#REF!,0))</f>
        <v>0</v>
      </c>
      <c r="Z31" s="706">
        <f>IF(+All!$F1819="Arizona State",+All!#REF!,IF(+All!$H1819="Arizona State",+All!#REF!,0))</f>
        <v>0</v>
      </c>
      <c r="AA31" s="707">
        <f>IF(+All!$F1819="Arizona State",+All!#REF!,IF(+All!$H1819="Arizona State",+All!#REF!,0))</f>
        <v>0</v>
      </c>
      <c r="AB31" s="706">
        <f>IF(+All!$F1819="Arizona State",+All!#REF!,IF(+All!$H1819="Arizona State",+All!#REF!,0))</f>
        <v>0</v>
      </c>
      <c r="AC31" s="707">
        <f>IF(+All!$F1819="Arizona State",+All!#REF!,IF(+All!$H1819="Arizona State",+All!#REF!,0))</f>
        <v>0</v>
      </c>
      <c r="AD31" s="706">
        <f>IF(+All!$F1819="Arizona State",+All!#REF!,IF(+All!$H1819="Arizona State",+All!#REF!,0))</f>
        <v>0</v>
      </c>
      <c r="AE31" s="707">
        <f>IF(+All!$F1819="Arizona State",+All!#REF!,IF(+All!$H1819="Arizona State",+All!#REF!,0))</f>
        <v>0</v>
      </c>
      <c r="AF31" s="706">
        <f>IF(+All!$F1819="Arizona State",+All!#REF!,IF(+All!$H1819="Arizona State",+All!#REF!,0))</f>
        <v>0</v>
      </c>
      <c r="AG31" s="707">
        <f>IF(+All!$F1819="Arizona State",+All!#REF!,IF(+All!$H1819="Arizona State",+All!#REF!,0))</f>
        <v>0</v>
      </c>
      <c r="AH31" s="706">
        <f>IF(+All!$F1819="Arizona State",+All!#REF!,IF(+All!$H1819="Arizona State",+All!#REF!,0))</f>
        <v>0</v>
      </c>
      <c r="AI31" s="707">
        <f>IF(+All!$F1819="Arizona State",+All!#REF!,IF(+All!$H1819="Arizona State",+All!#REF!,0))</f>
        <v>0</v>
      </c>
      <c r="AJ31" s="706">
        <f>IF(+All!$F1819="Arizona State",+All!#REF!,IF(+All!$H1819="Arizona State",+All!#REF!,0))</f>
        <v>0</v>
      </c>
      <c r="AK31" s="707">
        <f>IF(+All!$F1819="Arizona State",+All!#REF!,IF(+All!$H1819="Arizona State",+All!#REF!,0))</f>
        <v>0</v>
      </c>
      <c r="AL31" s="81">
        <f>IF(+All!$F1819="Arizona State",+All!V1819,IF(+All!$H1819="Arizona State",+All!V1819,0))</f>
        <v>0</v>
      </c>
      <c r="AM31" s="82">
        <f>IF(+All!$F1819="Arizona State",+All!W1819,IF(+All!$H1819="Arizona State",+All!W1819,0))</f>
        <v>0</v>
      </c>
      <c r="AN31" s="81">
        <f>IF(+All!$F1819="Arizona State",+All!X1819,IF(+All!$H1819="Arizona State",+All!X1819,0))</f>
        <v>0</v>
      </c>
      <c r="AO31" s="83">
        <f>IF(+All!$F1819="Arizona State",+All!Y1819,IF(+All!$H1819="Arizona State",+All!Y1819,0))</f>
        <v>0</v>
      </c>
      <c r="AP31" s="84">
        <f>IF(+All!$F1819="Arizona State",+All!Z1819,IF(+All!$H1819="Arizona State",+All!Z1819,0))</f>
        <v>0</v>
      </c>
      <c r="AQ31" s="480">
        <f>IF(+All!$F1819="Arizona State",+All!#REF!,IF(+All!$H1819="Arizona State",+All!#REF!,0))</f>
        <v>0</v>
      </c>
      <c r="AR31" s="482">
        <f>IF(+All!$F1819="Arizona State",+All!#REF!,IF(+All!$H1819="Arizona State",+All!#REF!,0))</f>
        <v>0</v>
      </c>
      <c r="AS31" s="483">
        <f>IF(+All!$F1819="Arizona State",+All!#REF!,IF(+All!$H1819="Arizona State",+All!#REF!,0))</f>
        <v>0</v>
      </c>
      <c r="AT31" s="483">
        <f>IF(+All!$F1819="Arizona State",+All!#REF!,IF(+All!$H1819="Arizona State",+All!#REF!,0))</f>
        <v>0</v>
      </c>
      <c r="AU31" s="482">
        <f>IF(+All!$F1819="Arizona State",+All!#REF!,IF(+All!$H1819="Arizona State",+All!#REF!,0))</f>
        <v>0</v>
      </c>
      <c r="AV31" s="483">
        <f>IF(+All!$F1819="Arizona State",+All!#REF!,IF(+All!$H1819="Arizona State",+All!#REF!,0))</f>
        <v>0</v>
      </c>
      <c r="AW31" s="484">
        <f>IF(+All!$F1819="Arizona State",+All!#REF!,IF(+All!$H1819="Arizona State",+All!#REF!,0))</f>
        <v>0</v>
      </c>
      <c r="AX31" s="483">
        <f>IF(+All!$F1819="Arizona State",+All!#REF!,IF(+All!$H1819="Arizona State",+All!#REF!,0))</f>
        <v>0</v>
      </c>
      <c r="AY31" s="88">
        <f>IF(+All!$F1819="Arizona State",+All!#REF!,IF(+All!$H1819="Arizona State",+All!#REF!,0))</f>
        <v>0</v>
      </c>
      <c r="AZ31" s="89">
        <f>IF(+All!$F1819="Arizona State",+All!#REF!,IF(+All!$H1819="Arizona State",+All!#REF!,0))</f>
        <v>0</v>
      </c>
      <c r="BA31" s="90">
        <f>IF(+All!$F1819="Arizona State",+All!#REF!,IF(+All!$H1819="Arizona State",+All!#REF!,0))</f>
        <v>0</v>
      </c>
      <c r="BB31" s="90">
        <f>IF(+All!$F1819="Arizona State",+All!#REF!,IF(+All!$H1819="Arizona State",+All!#REF!,0))</f>
        <v>0</v>
      </c>
      <c r="BC31" s="91">
        <f>IF(+All!$F1819="Arizona State",+All!#REF!,IF(+All!$H1819="Arizona State",+All!#REF!,0))</f>
        <v>0</v>
      </c>
      <c r="BD31" s="482">
        <f>IF(+All!$F1819="Arizona State",+All!#REF!,IF(+All!$H1819="Arizona State",+All!#REF!,0))</f>
        <v>0</v>
      </c>
      <c r="BE31" s="483">
        <f>IF(+All!$F1819="Arizona State",+All!#REF!,IF(+All!$H1819="Arizona State",+All!#REF!,0))</f>
        <v>0</v>
      </c>
      <c r="BF31" s="483">
        <f>IF(+All!$F1819="Arizona State",+All!#REF!,IF(+All!$H1819="Arizona State",+All!#REF!,0))</f>
        <v>0</v>
      </c>
      <c r="BG31" s="482">
        <f>IF(+All!$F1819="Arizona State",+All!#REF!,IF(+All!$H1819="Arizona State",+All!#REF!,0))</f>
        <v>0</v>
      </c>
      <c r="BH31" s="483">
        <f>IF(+All!$F1819="Arizona State",+All!#REF!,IF(+All!$H1819="Arizona State",+All!#REF!,0))</f>
        <v>0</v>
      </c>
      <c r="BI31" s="484">
        <f>IF(+All!$F1819="Arizona State",+All!#REF!,IF(+All!$H1819="Arizona State",+All!#REF!,0))</f>
        <v>0</v>
      </c>
      <c r="BJ31" s="92">
        <f>IF(+All!$F1819="Arizona State",+All!#REF!,IF(+All!$H1819="Arizona State",+All!#REF!,0))</f>
        <v>0</v>
      </c>
      <c r="BK31" s="93">
        <f>IF(+All!$F1819="Arizona State",+All!#REF!,IF(+All!$H1819="Arizona State",+All!#REF!,0))</f>
        <v>0</v>
      </c>
    </row>
    <row r="32" spans="1:63" x14ac:dyDescent="0.8">
      <c r="A32" s="52"/>
      <c r="B32" s="53"/>
      <c r="C32" s="54"/>
      <c r="D32" s="55"/>
      <c r="E32" s="709"/>
      <c r="F32" s="1219" t="str">
        <f>H33</f>
        <v>California</v>
      </c>
      <c r="G32" s="1253"/>
      <c r="H32" s="1253"/>
      <c r="I32" s="1254"/>
      <c r="J32" s="705"/>
      <c r="K32" s="709"/>
      <c r="L32" s="58"/>
      <c r="M32" s="59"/>
      <c r="N32" s="705"/>
      <c r="O32" s="9"/>
      <c r="P32" s="9"/>
      <c r="Q32" s="709"/>
      <c r="R32" s="705"/>
      <c r="S32" s="9"/>
      <c r="T32" s="705"/>
      <c r="U32" s="709"/>
      <c r="V32" s="705"/>
      <c r="W32" s="804"/>
      <c r="X32" s="705"/>
      <c r="Y32" s="709"/>
      <c r="Z32" s="705"/>
      <c r="AA32" s="709"/>
      <c r="AB32" s="705"/>
      <c r="AC32" s="709"/>
      <c r="AD32" s="803"/>
      <c r="AE32" s="804"/>
      <c r="AF32" s="803"/>
      <c r="AG32" s="804"/>
      <c r="AH32" s="803"/>
      <c r="AI32" s="804"/>
      <c r="AJ32" s="803"/>
      <c r="AK32" s="804"/>
      <c r="AL32" s="61"/>
      <c r="AM32" s="62"/>
      <c r="AN32" s="62"/>
      <c r="AO32" s="63"/>
      <c r="AP32" s="64"/>
      <c r="AQ32" s="65"/>
      <c r="AR32" s="66"/>
      <c r="AS32" s="67"/>
      <c r="AT32" s="67"/>
      <c r="AU32" s="66"/>
      <c r="AV32" s="67"/>
      <c r="AW32" s="49"/>
      <c r="AX32" s="48"/>
      <c r="AY32" s="66"/>
      <c r="AZ32" s="67"/>
      <c r="BA32" s="49"/>
      <c r="BB32" s="49"/>
      <c r="BC32" s="65"/>
      <c r="BD32" s="66"/>
      <c r="BE32" s="67"/>
      <c r="BF32" s="67"/>
      <c r="BG32" s="66"/>
      <c r="BH32" s="67"/>
      <c r="BI32" s="49"/>
      <c r="BJ32" s="68"/>
      <c r="BK32" s="69"/>
    </row>
    <row r="33" spans="1:63" x14ac:dyDescent="0.8">
      <c r="A33" s="70">
        <f>IF(+All!$F71="California",+All!A71,IF(+All!$H71="California",+All!A71,0))</f>
        <v>1</v>
      </c>
      <c r="B33" s="480" t="str">
        <f>IF(+All!$F71="California",+All!B71,IF(+All!$H71="California",+All!B71,0))</f>
        <v>Sat</v>
      </c>
      <c r="C33" s="72">
        <f>IF(+All!$F71="California",+All!C71,IF(+All!$H71="California",+All!C71,0))</f>
        <v>44443</v>
      </c>
      <c r="D33" s="73">
        <f>IF(+All!$F71="California",+All!D71,IF(+All!$H71="California",+All!D71,0))</f>
        <v>0.9375</v>
      </c>
      <c r="E33" s="707" t="str">
        <f>IF(+All!$F71="California",+All!E71,IF(+All!$H71="California",+All!E71,0))</f>
        <v>FS1</v>
      </c>
      <c r="F33" s="75" t="str">
        <f>IF(+All!$F71="California",+All!F71,IF(+All!$H71="California",+All!F71,0))</f>
        <v>Nevada</v>
      </c>
      <c r="G33" s="76" t="str">
        <f>IF(+All!$F71="California",+All!G71,IF(+All!$H71="California",+All!G71,0))</f>
        <v>MWC</v>
      </c>
      <c r="H33" s="75" t="str">
        <f>IF(+All!$F71="California",+All!H71,IF(+All!$H71="California",+All!H71,0))</f>
        <v>California</v>
      </c>
      <c r="I33" s="76" t="str">
        <f>IF(+All!$F71="California",+All!I71,IF(+All!$H71="California",+All!I71,0))</f>
        <v>P12</v>
      </c>
      <c r="J33" s="706" t="str">
        <f>IF(+All!$F71="California",+All!J71,IF(+All!$H71="California",+All!J71,0))</f>
        <v>California</v>
      </c>
      <c r="K33" s="707" t="str">
        <f>IF(+All!$F71="California",+All!K71,IF(+All!$H71="California",+All!K71,0))</f>
        <v>Nevada</v>
      </c>
      <c r="L33" s="78">
        <f>IF(+All!$F71="California",+All!L71,IF(+All!$H71="California",+All!L71,0))</f>
        <v>3.5</v>
      </c>
      <c r="M33" s="79">
        <f>IF(+All!$F71="California",+All!M71,IF(+All!$H71="California",+All!M71,0))</f>
        <v>52.5</v>
      </c>
      <c r="N33" s="706" t="str">
        <f>IF(+All!$F71="California",+All!N71,IF(+All!$H71="California",+All!N71,0))</f>
        <v>Nevada</v>
      </c>
      <c r="O33" s="708">
        <f>IF(+All!$F71="California",+All!O71,IF(+All!$H71="California",+All!O71,0))</f>
        <v>22</v>
      </c>
      <c r="P33" s="708" t="str">
        <f>IF(+All!$F71="California",+All!P71,IF(+All!$H71="California",+All!P71,0))</f>
        <v>California</v>
      </c>
      <c r="Q33" s="707">
        <f>IF(+All!$F71="California",+All!Q71,IF(+All!$H71="California",+All!Q71,0))</f>
        <v>17</v>
      </c>
      <c r="R33" s="706" t="str">
        <f>IF(+All!$F71="California",+All!R71,IF(+All!$H71="California",+All!R71,0))</f>
        <v>Nevada</v>
      </c>
      <c r="S33" s="708" t="str">
        <f>IF(+All!$F71="California",+All!S71,IF(+All!$H71="California",+All!S71,0))</f>
        <v>California</v>
      </c>
      <c r="T33" s="706" t="str">
        <f>IF(+All!$F71="California",+All!T71,IF(+All!$H71="California",+All!T71,0))</f>
        <v>California</v>
      </c>
      <c r="U33" s="707" t="str">
        <f>IF(+All!$F71="California",+All!U71,IF(+All!$H71="California",+All!U71,0))</f>
        <v>L</v>
      </c>
      <c r="V33" s="706"/>
      <c r="W33" s="707"/>
      <c r="X33" s="706"/>
      <c r="Y33" s="707"/>
      <c r="Z33" s="706"/>
      <c r="AA33" s="707"/>
      <c r="AB33" s="706"/>
      <c r="AC33" s="707"/>
      <c r="AD33" s="706"/>
      <c r="AE33" s="707"/>
      <c r="AF33" s="706"/>
      <c r="AG33" s="707"/>
      <c r="AH33" s="706"/>
      <c r="AI33" s="707"/>
      <c r="AJ33" s="706"/>
      <c r="AK33" s="707"/>
      <c r="AQ33" s="480"/>
      <c r="AR33" s="482"/>
      <c r="AS33" s="483"/>
      <c r="AT33" s="483"/>
      <c r="AU33" s="482"/>
      <c r="AV33" s="483"/>
      <c r="AW33" s="484"/>
      <c r="AX33" s="483"/>
      <c r="AY33" s="88"/>
      <c r="AZ33" s="89"/>
      <c r="BA33" s="90"/>
      <c r="BB33" s="90"/>
      <c r="BC33" s="91"/>
      <c r="BD33" s="482"/>
      <c r="BE33" s="483"/>
      <c r="BF33" s="483"/>
      <c r="BG33" s="482"/>
      <c r="BH33" s="483"/>
      <c r="BI33" s="484"/>
    </row>
    <row r="34" spans="1:63" x14ac:dyDescent="0.8">
      <c r="A34" s="70">
        <f>IF(+All!$F129="California",+All!A129,IF(+All!$H129="California",+All!A129,0))</f>
        <v>2</v>
      </c>
      <c r="B34" s="480" t="str">
        <f>IF(+All!$F129="California",+All!B129,IF(+All!$H129="California",+All!B129,0))</f>
        <v>Sat</v>
      </c>
      <c r="C34" s="72">
        <f>IF(+All!$F129="California",+All!C129,IF(+All!$H129="California",+All!C129,0))</f>
        <v>44450</v>
      </c>
      <c r="D34" s="73">
        <f>IF(+All!$F129="California",+All!D129,IF(+All!$H129="California",+All!D129,0))</f>
        <v>0.64583333333333337</v>
      </c>
      <c r="E34" s="707" t="str">
        <f>IF(+All!$F129="California",+All!E129,IF(+All!$H129="California",+All!E129,0))</f>
        <v>ESPNU</v>
      </c>
      <c r="F34" s="75" t="str">
        <f>IF(+All!$F129="California",+All!F129,IF(+All!$H129="California",+All!F129,0))</f>
        <v>California</v>
      </c>
      <c r="G34" s="76" t="str">
        <f>IF(+All!$F129="California",+All!G129,IF(+All!$H129="California",+All!G129,0))</f>
        <v>P12</v>
      </c>
      <c r="H34" s="75" t="str">
        <f>IF(+All!$F129="California",+All!H129,IF(+All!$H129="California",+All!H129,0))</f>
        <v>TCU</v>
      </c>
      <c r="I34" s="76" t="str">
        <f>IF(+All!$F129="California",+All!I129,IF(+All!$H129="California",+All!I129,0))</f>
        <v>B12</v>
      </c>
      <c r="J34" s="706" t="str">
        <f>IF(+All!$F129="California",+All!J129,IF(+All!$H129="California",+All!J129,0))</f>
        <v>TCU</v>
      </c>
      <c r="K34" s="707" t="str">
        <f>IF(+All!$F129="California",+All!K129,IF(+All!$H129="California",+All!K129,0))</f>
        <v>California</v>
      </c>
      <c r="L34" s="78">
        <f>IF(+All!$F129="California",+All!L129,IF(+All!$H129="California",+All!L129,0))</f>
        <v>11</v>
      </c>
      <c r="M34" s="79">
        <f>IF(+All!$F129="California",+All!M129,IF(+All!$H129="California",+All!M129,0))</f>
        <v>48</v>
      </c>
      <c r="N34" s="706" t="str">
        <f>IF(+All!$F129="California",+All!N129,IF(+All!$H129="California",+All!N129,0))</f>
        <v>TCU</v>
      </c>
      <c r="O34" s="708">
        <f>IF(+All!$F129="California",+All!O129,IF(+All!$H129="California",+All!O129,0))</f>
        <v>34</v>
      </c>
      <c r="P34" s="708" t="str">
        <f>IF(+All!$F129="California",+All!P129,IF(+All!$H129="California",+All!P129,0))</f>
        <v>California</v>
      </c>
      <c r="Q34" s="707">
        <f>IF(+All!$F129="California",+All!Q129,IF(+All!$H129="California",+All!Q129,0))</f>
        <v>32</v>
      </c>
      <c r="R34" s="706" t="str">
        <f>IF(+All!$F129="California",+All!R129,IF(+All!$H129="California",+All!R129,0))</f>
        <v>California</v>
      </c>
      <c r="S34" s="708" t="str">
        <f>IF(+All!$F129="California",+All!S129,IF(+All!$H129="California",+All!S129,0))</f>
        <v>TCU</v>
      </c>
      <c r="T34" s="706" t="str">
        <f>IF(+All!$F129="California",+All!T129,IF(+All!$H129="California",+All!T129,0))</f>
        <v>California</v>
      </c>
      <c r="U34" s="707" t="str">
        <f>IF(+All!$F129="California",+All!U129,IF(+All!$H129="California",+All!U129,0))</f>
        <v>W</v>
      </c>
      <c r="V34" s="706">
        <f>IF(+All!$F6156="California",+All!#REF!,IF(+All!$H6156="California",+All!#REF!,0))</f>
        <v>0</v>
      </c>
      <c r="W34" s="707">
        <f>IF(+All!$F6156="California",+All!#REF!,IF(+All!$H6156="California",+All!#REF!,0))</f>
        <v>0</v>
      </c>
      <c r="X34" s="706">
        <f>IF(+All!$F6156="California",+All!#REF!,IF(+All!$H6156="California",+All!#REF!,0))</f>
        <v>0</v>
      </c>
      <c r="Y34" s="707">
        <f>IF(+All!$F6156="California",+All!#REF!,IF(+All!$H6156="California",+All!#REF!,0))</f>
        <v>0</v>
      </c>
      <c r="Z34" s="706">
        <f>IF(+All!$F6156="California",+All!#REF!,IF(+All!$H6156="California",+All!#REF!,0))</f>
        <v>0</v>
      </c>
      <c r="AA34" s="707">
        <f>IF(+All!$F6156="California",+All!#REF!,IF(+All!$H6156="California",+All!#REF!,0))</f>
        <v>0</v>
      </c>
      <c r="AB34" s="706">
        <f>IF(+All!$F6156="California",+All!#REF!,IF(+All!$H6156="California",+All!#REF!,0))</f>
        <v>0</v>
      </c>
      <c r="AC34" s="707">
        <f>IF(+All!$F6156="California",+All!#REF!,IF(+All!$H6156="California",+All!#REF!,0))</f>
        <v>0</v>
      </c>
      <c r="AD34" s="706">
        <f>IF(+All!$F6156="California",+All!#REF!,IF(+All!$H6156="California",+All!#REF!,0))</f>
        <v>0</v>
      </c>
      <c r="AE34" s="707">
        <f>IF(+All!$F6156="California",+All!#REF!,IF(+All!$H6156="California",+All!#REF!,0))</f>
        <v>0</v>
      </c>
      <c r="AF34" s="706">
        <f>IF(+All!$F6156="California",+All!#REF!,IF(+All!$H6156="California",+All!#REF!,0))</f>
        <v>0</v>
      </c>
      <c r="AG34" s="707">
        <f>IF(+All!$F6156="California",+All!#REF!,IF(+All!$H6156="California",+All!#REF!,0))</f>
        <v>0</v>
      </c>
      <c r="AH34" s="706">
        <f>IF(+All!$F6156="California",+All!#REF!,IF(+All!$H6156="California",+All!#REF!,0))</f>
        <v>0</v>
      </c>
      <c r="AI34" s="707">
        <f>IF(+All!$F6156="California",+All!#REF!,IF(+All!$H6156="California",+All!#REF!,0))</f>
        <v>0</v>
      </c>
      <c r="AJ34" s="706">
        <f>IF(+All!$F6156="California",+All!#REF!,IF(+All!$H6156="California",+All!#REF!,0))</f>
        <v>0</v>
      </c>
      <c r="AK34" s="707">
        <f>IF(+All!$F6156="California",+All!#REF!,IF(+All!$H6156="California",+All!#REF!,0))</f>
        <v>0</v>
      </c>
      <c r="AL34" s="81">
        <f>IF(+All!$F6156="California",+All!V6156,IF(+All!$H6156="California",+All!V6156,0))</f>
        <v>0</v>
      </c>
      <c r="AM34" s="82">
        <f>IF(+All!$F6156="California",+All!W6156,IF(+All!$H6156="California",+All!W6156,0))</f>
        <v>0</v>
      </c>
      <c r="AN34" s="81">
        <f>IF(+All!$F6156="California",+All!X6156,IF(+All!$H6156="California",+All!X6156,0))</f>
        <v>0</v>
      </c>
      <c r="AO34" s="83">
        <f>IF(+All!$F6156="California",+All!Y6156,IF(+All!$H6156="California",+All!Y6156,0))</f>
        <v>0</v>
      </c>
      <c r="AP34" s="84">
        <f>IF(+All!$F6156="California",+All!Z6156,IF(+All!$H6156="California",+All!Z6156,0))</f>
        <v>0</v>
      </c>
      <c r="AQ34" s="480">
        <f>IF(+All!$F6156="California",+All!#REF!,IF(+All!$H6156="California",+All!#REF!,0))</f>
        <v>0</v>
      </c>
      <c r="AR34" s="482">
        <f>IF(+All!$F6156="California",+All!#REF!,IF(+All!$H6156="California",+All!#REF!,0))</f>
        <v>0</v>
      </c>
      <c r="AS34" s="483">
        <f>IF(+All!$F6156="California",+All!#REF!,IF(+All!$H6156="California",+All!#REF!,0))</f>
        <v>0</v>
      </c>
      <c r="AT34" s="483">
        <f>IF(+All!$F6156="California",+All!#REF!,IF(+All!$H6156="California",+All!#REF!,0))</f>
        <v>0</v>
      </c>
      <c r="AU34" s="482">
        <f>IF(+All!$F6156="California",+All!#REF!,IF(+All!$H6156="California",+All!#REF!,0))</f>
        <v>0</v>
      </c>
      <c r="AV34" s="483">
        <f>IF(+All!$F6156="California",+All!#REF!,IF(+All!$H6156="California",+All!#REF!,0))</f>
        <v>0</v>
      </c>
      <c r="AW34" s="484">
        <f>IF(+All!$F6156="California",+All!#REF!,IF(+All!$H6156="California",+All!#REF!,0))</f>
        <v>0</v>
      </c>
      <c r="AX34" s="483">
        <f>IF(+All!$F6156="California",+All!#REF!,IF(+All!$H6156="California",+All!#REF!,0))</f>
        <v>0</v>
      </c>
      <c r="AY34" s="88">
        <f>IF(+All!$F6156="California",+All!#REF!,IF(+All!$H6156="California",+All!#REF!,0))</f>
        <v>0</v>
      </c>
      <c r="AZ34" s="89">
        <f>IF(+All!$F6156="California",+All!#REF!,IF(+All!$H6156="California",+All!#REF!,0))</f>
        <v>0</v>
      </c>
      <c r="BA34" s="90">
        <f>IF(+All!$F6156="California",+All!#REF!,IF(+All!$H6156="California",+All!#REF!,0))</f>
        <v>0</v>
      </c>
      <c r="BB34" s="90">
        <f>IF(+All!$F6156="California",+All!#REF!,IF(+All!$H6156="California",+All!#REF!,0))</f>
        <v>0</v>
      </c>
      <c r="BC34" s="91">
        <f>IF(+All!$F6156="California",+All!#REF!,IF(+All!$H6156="California",+All!#REF!,0))</f>
        <v>0</v>
      </c>
      <c r="BD34" s="482">
        <f>IF(+All!$F6156="California",+All!#REF!,IF(+All!$H6156="California",+All!#REF!,0))</f>
        <v>0</v>
      </c>
      <c r="BE34" s="483">
        <f>IF(+All!$F6156="California",+All!#REF!,IF(+All!$H6156="California",+All!#REF!,0))</f>
        <v>0</v>
      </c>
      <c r="BF34" s="483">
        <f>IF(+All!$F6156="California",+All!#REF!,IF(+All!$H6156="California",+All!#REF!,0))</f>
        <v>0</v>
      </c>
      <c r="BG34" s="482">
        <f>IF(+All!$F6156="California",+All!#REF!,IF(+All!$H6156="California",+All!#REF!,0))</f>
        <v>0</v>
      </c>
      <c r="BH34" s="483">
        <f>IF(+All!$F6156="California",+All!#REF!,IF(+All!$H6156="California",+All!#REF!,0))</f>
        <v>0</v>
      </c>
      <c r="BI34" s="484">
        <f>IF(+All!$F6156="California",+All!#REF!,IF(+All!$H6156="California",+All!#REF!,0))</f>
        <v>0</v>
      </c>
      <c r="BJ34" s="92">
        <f>IF(+All!$F6156="California",+All!#REF!,IF(+All!$H6156="California",+All!#REF!,0))</f>
        <v>0</v>
      </c>
      <c r="BK34" s="93">
        <f>IF(+All!$F6156="California",+All!#REF!,IF(+All!$H6156="California",+All!#REF!,0))</f>
        <v>0</v>
      </c>
    </row>
    <row r="35" spans="1:63" x14ac:dyDescent="0.8">
      <c r="A35" s="70">
        <f>IF(+All!$F228="California",+All!A228,IF(+All!$H228="California",+All!A228,0))</f>
        <v>3</v>
      </c>
      <c r="B35" s="480" t="str">
        <f>IF(+All!$F228="California",+All!B228,IF(+All!$H228="California",+All!B228,0))</f>
        <v>Sat</v>
      </c>
      <c r="C35" s="72">
        <f>IF(+All!$F228="California",+All!C228,IF(+All!$H228="California",+All!C228,0))</f>
        <v>44457</v>
      </c>
      <c r="D35" s="73">
        <f>IF(+All!$F228="California",+All!D228,IF(+All!$H228="California",+All!D228,0))</f>
        <v>0.66666666666666663</v>
      </c>
      <c r="E35" s="707">
        <f>IF(+All!$F228="California",+All!E228,IF(+All!$H228="California",+All!E228,0))</f>
        <v>0</v>
      </c>
      <c r="F35" s="75" t="str">
        <f>IF(+All!$F228="California",+All!F228,IF(+All!$H228="California",+All!F228,0))</f>
        <v>1AA Sacremento State</v>
      </c>
      <c r="G35" s="76" t="str">
        <f>IF(+All!$F228="California",+All!G228,IF(+All!$H228="California",+All!G228,0))</f>
        <v>1AA</v>
      </c>
      <c r="H35" s="75" t="str">
        <f>IF(+All!$F228="California",+All!H228,IF(+All!$H228="California",+All!H228,0))</f>
        <v>California</v>
      </c>
      <c r="I35" s="76" t="str">
        <f>IF(+All!$F228="California",+All!I228,IF(+All!$H228="California",+All!I228,0))</f>
        <v>P12</v>
      </c>
      <c r="J35" s="706">
        <f>IF(+All!$F228="California",+All!J228,IF(+All!$H228="California",+All!J228,0))</f>
        <v>0</v>
      </c>
      <c r="K35" s="707">
        <f>IF(+All!$F228="California",+All!K228,IF(+All!$H228="California",+All!K228,0))</f>
        <v>0</v>
      </c>
      <c r="L35" s="78">
        <f>IF(+All!$F228="California",+All!L228,IF(+All!$H228="California",+All!L228,0))</f>
        <v>0</v>
      </c>
      <c r="M35" s="79">
        <f>IF(+All!$F228="California",+All!M228,IF(+All!$H228="California",+All!M228,0))</f>
        <v>0</v>
      </c>
      <c r="N35" s="706" t="str">
        <f>IF(+All!$F228="California",+All!N228,IF(+All!$H228="California",+All!N228,0))</f>
        <v>California</v>
      </c>
      <c r="O35" s="708">
        <f>IF(+All!$F228="California",+All!O228,IF(+All!$H228="California",+All!O228,0))</f>
        <v>42</v>
      </c>
      <c r="P35" s="708" t="str">
        <f>IF(+All!$F228="California",+All!P228,IF(+All!$H228="California",+All!P228,0))</f>
        <v>1AA Sacremento State</v>
      </c>
      <c r="Q35" s="707">
        <f>IF(+All!$F228="California",+All!Q228,IF(+All!$H228="California",+All!Q228,0))</f>
        <v>30</v>
      </c>
      <c r="R35" s="706">
        <f>IF(+All!$F228="California",+All!R228,IF(+All!$H228="California",+All!R228,0))</f>
        <v>0</v>
      </c>
      <c r="S35" s="708">
        <f>IF(+All!$F228="California",+All!S228,IF(+All!$H228="California",+All!S228,0))</f>
        <v>0</v>
      </c>
      <c r="T35" s="706">
        <f>IF(+All!$F228="California",+All!T228,IF(+All!$H228="California",+All!T228,0))</f>
        <v>0</v>
      </c>
      <c r="U35" s="707">
        <f>IF(+All!$F228="California",+All!U228,IF(+All!$H228="California",+All!U228,0))</f>
        <v>0</v>
      </c>
      <c r="V35" s="706">
        <f>IF(+All!$F6284="California",+All!#REF!,IF(+All!$H6284="California",+All!#REF!,0))</f>
        <v>0</v>
      </c>
      <c r="W35" s="707">
        <f>IF(+All!$F6284="California",+All!#REF!,IF(+All!$H6284="California",+All!#REF!,0))</f>
        <v>0</v>
      </c>
      <c r="X35" s="706">
        <f>IF(+All!$F6284="California",+All!#REF!,IF(+All!$H6284="California",+All!#REF!,0))</f>
        <v>0</v>
      </c>
      <c r="Y35" s="707">
        <f>IF(+All!$F6284="California",+All!#REF!,IF(+All!$H6284="California",+All!#REF!,0))</f>
        <v>0</v>
      </c>
      <c r="Z35" s="706">
        <f>IF(+All!$F6284="California",+All!#REF!,IF(+All!$H6284="California",+All!#REF!,0))</f>
        <v>0</v>
      </c>
      <c r="AA35" s="707">
        <f>IF(+All!$F6284="California",+All!#REF!,IF(+All!$H6284="California",+All!#REF!,0))</f>
        <v>0</v>
      </c>
      <c r="AB35" s="706">
        <f>IF(+All!$F6284="California",+All!#REF!,IF(+All!$H6284="California",+All!#REF!,0))</f>
        <v>0</v>
      </c>
      <c r="AC35" s="707">
        <f>IF(+All!$F6284="California",+All!#REF!,IF(+All!$H6284="California",+All!#REF!,0))</f>
        <v>0</v>
      </c>
      <c r="AD35" s="706">
        <f>IF(+All!$F6284="California",+All!#REF!,IF(+All!$H6284="California",+All!#REF!,0))</f>
        <v>0</v>
      </c>
      <c r="AE35" s="707">
        <f>IF(+All!$F6284="California",+All!#REF!,IF(+All!$H6284="California",+All!#REF!,0))</f>
        <v>0</v>
      </c>
      <c r="AF35" s="706">
        <f>IF(+All!$F6284="California",+All!#REF!,IF(+All!$H6284="California",+All!#REF!,0))</f>
        <v>0</v>
      </c>
      <c r="AG35" s="707">
        <f>IF(+All!$F6284="California",+All!#REF!,IF(+All!$H6284="California",+All!#REF!,0))</f>
        <v>0</v>
      </c>
      <c r="AH35" s="706">
        <f>IF(+All!$F6284="California",+All!#REF!,IF(+All!$H6284="California",+All!#REF!,0))</f>
        <v>0</v>
      </c>
      <c r="AI35" s="707">
        <f>IF(+All!$F6284="California",+All!#REF!,IF(+All!$H6284="California",+All!#REF!,0))</f>
        <v>0</v>
      </c>
      <c r="AJ35" s="706">
        <f>IF(+All!$F6284="California",+All!#REF!,IF(+All!$H6284="California",+All!#REF!,0))</f>
        <v>0</v>
      </c>
      <c r="AK35" s="707">
        <f>IF(+All!$F6284="California",+All!#REF!,IF(+All!$H6284="California",+All!#REF!,0))</f>
        <v>0</v>
      </c>
      <c r="AL35" s="81">
        <f>IF(+All!$F6284="California",+All!V6284,IF(+All!$H6284="California",+All!V6284,0))</f>
        <v>0</v>
      </c>
      <c r="AM35" s="82">
        <f>IF(+All!$F6284="California",+All!W6284,IF(+All!$H6284="California",+All!W6284,0))</f>
        <v>0</v>
      </c>
      <c r="AN35" s="81">
        <f>IF(+All!$F6284="California",+All!X6284,IF(+All!$H6284="California",+All!X6284,0))</f>
        <v>0</v>
      </c>
      <c r="AO35" s="83">
        <f>IF(+All!$F6284="California",+All!Y6284,IF(+All!$H6284="California",+All!Y6284,0))</f>
        <v>0</v>
      </c>
      <c r="AP35" s="84">
        <f>IF(+All!$F6284="California",+All!Z6284,IF(+All!$H6284="California",+All!Z6284,0))</f>
        <v>0</v>
      </c>
      <c r="AQ35" s="480">
        <f>IF(+All!$F6284="California",+All!#REF!,IF(+All!$H6284="California",+All!#REF!,0))</f>
        <v>0</v>
      </c>
      <c r="AR35" s="482">
        <f>IF(+All!$F6284="California",+All!#REF!,IF(+All!$H6284="California",+All!#REF!,0))</f>
        <v>0</v>
      </c>
      <c r="AS35" s="483">
        <f>IF(+All!$F6284="California",+All!#REF!,IF(+All!$H6284="California",+All!#REF!,0))</f>
        <v>0</v>
      </c>
      <c r="AT35" s="483">
        <f>IF(+All!$F6284="California",+All!#REF!,IF(+All!$H6284="California",+All!#REF!,0))</f>
        <v>0</v>
      </c>
      <c r="AU35" s="482">
        <f>IF(+All!$F6284="California",+All!#REF!,IF(+All!$H6284="California",+All!#REF!,0))</f>
        <v>0</v>
      </c>
      <c r="AV35" s="483">
        <f>IF(+All!$F6284="California",+All!#REF!,IF(+All!$H6284="California",+All!#REF!,0))</f>
        <v>0</v>
      </c>
      <c r="AW35" s="484">
        <f>IF(+All!$F6284="California",+All!#REF!,IF(+All!$H6284="California",+All!#REF!,0))</f>
        <v>0</v>
      </c>
      <c r="AX35" s="483">
        <f>IF(+All!$F6284="California",+All!#REF!,IF(+All!$H6284="California",+All!#REF!,0))</f>
        <v>0</v>
      </c>
      <c r="AY35" s="88">
        <f>IF(+All!$F6284="California",+All!#REF!,IF(+All!$H6284="California",+All!#REF!,0))</f>
        <v>0</v>
      </c>
      <c r="AZ35" s="89">
        <f>IF(+All!$F6284="California",+All!#REF!,IF(+All!$H6284="California",+All!#REF!,0))</f>
        <v>0</v>
      </c>
      <c r="BA35" s="90">
        <f>IF(+All!$F6284="California",+All!#REF!,IF(+All!$H6284="California",+All!#REF!,0))</f>
        <v>0</v>
      </c>
      <c r="BB35" s="90">
        <f>IF(+All!$F6284="California",+All!#REF!,IF(+All!$H6284="California",+All!#REF!,0))</f>
        <v>0</v>
      </c>
      <c r="BC35" s="91">
        <f>IF(+All!$F6284="California",+All!#REF!,IF(+All!$H6284="California",+All!#REF!,0))</f>
        <v>0</v>
      </c>
      <c r="BD35" s="482">
        <f>IF(+All!$F6284="California",+All!#REF!,IF(+All!$H6284="California",+All!#REF!,0))</f>
        <v>0</v>
      </c>
      <c r="BE35" s="483">
        <f>IF(+All!$F6284="California",+All!#REF!,IF(+All!$H6284="California",+All!#REF!,0))</f>
        <v>0</v>
      </c>
      <c r="BF35" s="483">
        <f>IF(+All!$F6284="California",+All!#REF!,IF(+All!$H6284="California",+All!#REF!,0))</f>
        <v>0</v>
      </c>
      <c r="BG35" s="482">
        <f>IF(+All!$F6284="California",+All!#REF!,IF(+All!$H6284="California",+All!#REF!,0))</f>
        <v>0</v>
      </c>
      <c r="BH35" s="483">
        <f>IF(+All!$F6284="California",+All!#REF!,IF(+All!$H6284="California",+All!#REF!,0))</f>
        <v>0</v>
      </c>
      <c r="BI35" s="484">
        <f>IF(+All!$F6284="California",+All!#REF!,IF(+All!$H6284="California",+All!#REF!,0))</f>
        <v>0</v>
      </c>
      <c r="BJ35" s="92">
        <f>IF(+All!$F6284="California",+All!#REF!,IF(+All!$H6284="California",+All!#REF!,0))</f>
        <v>0</v>
      </c>
      <c r="BK35" s="93">
        <f>IF(+All!$F6284="California",+All!#REF!,IF(+All!$H6284="California",+All!#REF!,0))</f>
        <v>0</v>
      </c>
    </row>
    <row r="36" spans="1:63" x14ac:dyDescent="0.8">
      <c r="A36" s="70">
        <f>IF(+All!$F312="California",+All!A312,IF(+All!$H312="California",+All!A312,0))</f>
        <v>4</v>
      </c>
      <c r="B36" s="480" t="str">
        <f>IF(+All!$F312="California",+All!B312,IF(+All!$H312="California",+All!B312,0))</f>
        <v>Sat</v>
      </c>
      <c r="C36" s="72">
        <f>IF(+All!$F312="California",+All!C312,IF(+All!$H312="California",+All!C312,0))</f>
        <v>44464</v>
      </c>
      <c r="D36" s="73">
        <f>IF(+All!$F312="California",+All!D312,IF(+All!$H312="California",+All!D312,0))</f>
        <v>0.89583333333333337</v>
      </c>
      <c r="E36" s="707">
        <f>IF(+All!$F312="California",+All!E312,IF(+All!$H312="California",+All!E312,0))</f>
        <v>0</v>
      </c>
      <c r="F36" s="75" t="str">
        <f>IF(+All!$F312="California",+All!F312,IF(+All!$H312="California",+All!F312,0))</f>
        <v>California</v>
      </c>
      <c r="G36" s="76" t="str">
        <f>IF(+All!$F312="California",+All!G312,IF(+All!$H312="California",+All!G312,0))</f>
        <v>P12</v>
      </c>
      <c r="H36" s="75" t="str">
        <f>IF(+All!$F312="California",+All!H312,IF(+All!$H312="California",+All!H312,0))</f>
        <v>Washington</v>
      </c>
      <c r="I36" s="76" t="str">
        <f>IF(+All!$F312="California",+All!I312,IF(+All!$H312="California",+All!I312,0))</f>
        <v>P12</v>
      </c>
      <c r="J36" s="706" t="str">
        <f>IF(+All!$F312="California",+All!J312,IF(+All!$H312="California",+All!J312,0))</f>
        <v>Washington</v>
      </c>
      <c r="K36" s="707" t="str">
        <f>IF(+All!$F312="California",+All!K312,IF(+All!$H312="California",+All!K312,0))</f>
        <v>California</v>
      </c>
      <c r="L36" s="78">
        <f>IF(+All!$F312="California",+All!L312,IF(+All!$H312="California",+All!L312,0))</f>
        <v>7.5</v>
      </c>
      <c r="M36" s="79">
        <f>IF(+All!$F312="California",+All!M312,IF(+All!$H312="California",+All!M312,0))</f>
        <v>46</v>
      </c>
      <c r="N36" s="706" t="str">
        <f>IF(+All!$F312="California",+All!N312,IF(+All!$H312="California",+All!N312,0))</f>
        <v>Washington</v>
      </c>
      <c r="O36" s="708">
        <f>IF(+All!$F312="California",+All!O312,IF(+All!$H312="California",+All!O312,0))</f>
        <v>31</v>
      </c>
      <c r="P36" s="708" t="str">
        <f>IF(+All!$F312="California",+All!P312,IF(+All!$H312="California",+All!P312,0))</f>
        <v>California</v>
      </c>
      <c r="Q36" s="707">
        <f>IF(+All!$F312="California",+All!Q312,IF(+All!$H312="California",+All!Q312,0))</f>
        <v>24</v>
      </c>
      <c r="R36" s="706" t="str">
        <f>IF(+All!$F312="California",+All!R312,IF(+All!$H312="California",+All!R312,0))</f>
        <v>California</v>
      </c>
      <c r="S36" s="708" t="str">
        <f>IF(+All!$F312="California",+All!S312,IF(+All!$H312="California",+All!S312,0))</f>
        <v>Washington</v>
      </c>
      <c r="T36" s="706" t="str">
        <f>IF(+All!$F312="California",+All!T312,IF(+All!$H312="California",+All!T312,0))</f>
        <v>California</v>
      </c>
      <c r="U36" s="707" t="str">
        <f>IF(+All!$F312="California",+All!U312,IF(+All!$H312="California",+All!U312,0))</f>
        <v>W</v>
      </c>
      <c r="V36" s="706">
        <f>IF(+All!$F6285="California",+All!#REF!,IF(+All!$H6285="California",+All!#REF!,0))</f>
        <v>0</v>
      </c>
      <c r="W36" s="707">
        <f>IF(+All!$F6285="California",+All!#REF!,IF(+All!$H6285="California",+All!#REF!,0))</f>
        <v>0</v>
      </c>
      <c r="X36" s="706">
        <f>IF(+All!$F6285="California",+All!#REF!,IF(+All!$H6285="California",+All!#REF!,0))</f>
        <v>0</v>
      </c>
      <c r="Y36" s="707">
        <f>IF(+All!$F6285="California",+All!#REF!,IF(+All!$H6285="California",+All!#REF!,0))</f>
        <v>0</v>
      </c>
      <c r="Z36" s="706">
        <f>IF(+All!$F6285="California",+All!#REF!,IF(+All!$H6285="California",+All!#REF!,0))</f>
        <v>0</v>
      </c>
      <c r="AA36" s="707">
        <f>IF(+All!$F6285="California",+All!#REF!,IF(+All!$H6285="California",+All!#REF!,0))</f>
        <v>0</v>
      </c>
      <c r="AB36" s="706">
        <f>IF(+All!$F6285="California",+All!#REF!,IF(+All!$H6285="California",+All!#REF!,0))</f>
        <v>0</v>
      </c>
      <c r="AC36" s="707">
        <f>IF(+All!$F6285="California",+All!#REF!,IF(+All!$H6285="California",+All!#REF!,0))</f>
        <v>0</v>
      </c>
      <c r="AD36" s="706">
        <f>IF(+All!$F6285="California",+All!#REF!,IF(+All!$H6285="California",+All!#REF!,0))</f>
        <v>0</v>
      </c>
      <c r="AE36" s="707">
        <f>IF(+All!$F6285="California",+All!#REF!,IF(+All!$H6285="California",+All!#REF!,0))</f>
        <v>0</v>
      </c>
      <c r="AF36" s="706">
        <f>IF(+All!$F6285="California",+All!#REF!,IF(+All!$H6285="California",+All!#REF!,0))</f>
        <v>0</v>
      </c>
      <c r="AG36" s="707">
        <f>IF(+All!$F6285="California",+All!#REF!,IF(+All!$H6285="California",+All!#REF!,0))</f>
        <v>0</v>
      </c>
      <c r="AH36" s="706">
        <f>IF(+All!$F6285="California",+All!#REF!,IF(+All!$H6285="California",+All!#REF!,0))</f>
        <v>0</v>
      </c>
      <c r="AI36" s="707">
        <f>IF(+All!$F6285="California",+All!#REF!,IF(+All!$H6285="California",+All!#REF!,0))</f>
        <v>0</v>
      </c>
      <c r="AJ36" s="706">
        <f>IF(+All!$F6285="California",+All!#REF!,IF(+All!$H6285="California",+All!#REF!,0))</f>
        <v>0</v>
      </c>
      <c r="AK36" s="707">
        <f>IF(+All!$F6285="California",+All!#REF!,IF(+All!$H6285="California",+All!#REF!,0))</f>
        <v>0</v>
      </c>
      <c r="AL36" s="81">
        <f>IF(+All!$F6285="California",+All!V6285,IF(+All!$H6285="California",+All!V6285,0))</f>
        <v>0</v>
      </c>
      <c r="AM36" s="82">
        <f>IF(+All!$F6285="California",+All!W6285,IF(+All!$H6285="California",+All!W6285,0))</f>
        <v>0</v>
      </c>
      <c r="AN36" s="81">
        <f>IF(+All!$F6285="California",+All!X6285,IF(+All!$H6285="California",+All!X6285,0))</f>
        <v>0</v>
      </c>
      <c r="AO36" s="83">
        <f>IF(+All!$F6285="California",+All!Y6285,IF(+All!$H6285="California",+All!Y6285,0))</f>
        <v>0</v>
      </c>
      <c r="AP36" s="84">
        <f>IF(+All!$F6285="California",+All!Z6285,IF(+All!$H6285="California",+All!Z6285,0))</f>
        <v>0</v>
      </c>
      <c r="AQ36" s="480">
        <f>IF(+All!$F6285="California",+All!#REF!,IF(+All!$H6285="California",+All!#REF!,0))</f>
        <v>0</v>
      </c>
      <c r="AR36" s="482">
        <f>IF(+All!$F6285="California",+All!#REF!,IF(+All!$H6285="California",+All!#REF!,0))</f>
        <v>0</v>
      </c>
      <c r="AS36" s="483">
        <f>IF(+All!$F6285="California",+All!#REF!,IF(+All!$H6285="California",+All!#REF!,0))</f>
        <v>0</v>
      </c>
      <c r="AT36" s="483">
        <f>IF(+All!$F6285="California",+All!#REF!,IF(+All!$H6285="California",+All!#REF!,0))</f>
        <v>0</v>
      </c>
      <c r="AU36" s="482">
        <f>IF(+All!$F6285="California",+All!#REF!,IF(+All!$H6285="California",+All!#REF!,0))</f>
        <v>0</v>
      </c>
      <c r="AV36" s="483">
        <f>IF(+All!$F6285="California",+All!#REF!,IF(+All!$H6285="California",+All!#REF!,0))</f>
        <v>0</v>
      </c>
      <c r="AW36" s="484">
        <f>IF(+All!$F6285="California",+All!#REF!,IF(+All!$H6285="California",+All!#REF!,0))</f>
        <v>0</v>
      </c>
      <c r="AX36" s="483">
        <f>IF(+All!$F6285="California",+All!#REF!,IF(+All!$H6285="California",+All!#REF!,0))</f>
        <v>0</v>
      </c>
      <c r="AY36" s="88">
        <f>IF(+All!$F6285="California",+All!#REF!,IF(+All!$H6285="California",+All!#REF!,0))</f>
        <v>0</v>
      </c>
      <c r="AZ36" s="89">
        <f>IF(+All!$F6285="California",+All!#REF!,IF(+All!$H6285="California",+All!#REF!,0))</f>
        <v>0</v>
      </c>
      <c r="BA36" s="90">
        <f>IF(+All!$F6285="California",+All!#REF!,IF(+All!$H6285="California",+All!#REF!,0))</f>
        <v>0</v>
      </c>
      <c r="BB36" s="90">
        <f>IF(+All!$F6285="California",+All!#REF!,IF(+All!$H6285="California",+All!#REF!,0))</f>
        <v>0</v>
      </c>
      <c r="BC36" s="91">
        <f>IF(+All!$F6285="California",+All!#REF!,IF(+All!$H6285="California",+All!#REF!,0))</f>
        <v>0</v>
      </c>
      <c r="BD36" s="482">
        <f>IF(+All!$F6285="California",+All!#REF!,IF(+All!$H6285="California",+All!#REF!,0))</f>
        <v>0</v>
      </c>
      <c r="BE36" s="483">
        <f>IF(+All!$F6285="California",+All!#REF!,IF(+All!$H6285="California",+All!#REF!,0))</f>
        <v>0</v>
      </c>
      <c r="BF36" s="483">
        <f>IF(+All!$F6285="California",+All!#REF!,IF(+All!$H6285="California",+All!#REF!,0))</f>
        <v>0</v>
      </c>
      <c r="BG36" s="482">
        <f>IF(+All!$F6285="California",+All!#REF!,IF(+All!$H6285="California",+All!#REF!,0))</f>
        <v>0</v>
      </c>
      <c r="BH36" s="483">
        <f>IF(+All!$F6285="California",+All!#REF!,IF(+All!$H6285="California",+All!#REF!,0))</f>
        <v>0</v>
      </c>
      <c r="BI36" s="484">
        <f>IF(+All!$F6285="California",+All!#REF!,IF(+All!$H6285="California",+All!#REF!,0))</f>
        <v>0</v>
      </c>
      <c r="BJ36" s="92">
        <f>IF(+All!$F6285="California",+All!#REF!,IF(+All!$H6285="California",+All!#REF!,0))</f>
        <v>0</v>
      </c>
      <c r="BK36" s="93">
        <f>IF(+All!$F6285="California",+All!#REF!,IF(+All!$H6285="California",+All!#REF!,0))</f>
        <v>0</v>
      </c>
    </row>
    <row r="37" spans="1:63" x14ac:dyDescent="0.8">
      <c r="A37" s="70">
        <f>IF(+All!$F372="California",+All!A372,IF(+All!$H372="California",+All!A372,0))</f>
        <v>5</v>
      </c>
      <c r="B37" s="480" t="str">
        <f>IF(+All!$F372="California",+All!B372,IF(+All!$H372="California",+All!B372,0))</f>
        <v>Sat</v>
      </c>
      <c r="C37" s="72">
        <f>IF(+All!$F372="California",+All!C372,IF(+All!$H372="California",+All!C372,0))</f>
        <v>44471</v>
      </c>
      <c r="D37" s="73">
        <f>IF(+All!$F372="California",+All!D372,IF(+All!$H372="California",+All!D372,0))</f>
        <v>0.72916666666666663</v>
      </c>
      <c r="E37" s="707" t="str">
        <f>IF(+All!$F372="California",+All!E372,IF(+All!$H372="California",+All!E372,0))</f>
        <v>PAC12</v>
      </c>
      <c r="F37" s="75" t="str">
        <f>IF(+All!$F372="California",+All!F372,IF(+All!$H372="California",+All!F372,0))</f>
        <v>Washington State</v>
      </c>
      <c r="G37" s="76" t="str">
        <f>IF(+All!$F372="California",+All!G372,IF(+All!$H372="California",+All!G372,0))</f>
        <v>P12</v>
      </c>
      <c r="H37" s="75" t="str">
        <f>IF(+All!$F372="California",+All!H372,IF(+All!$H372="California",+All!H372,0))</f>
        <v>California</v>
      </c>
      <c r="I37" s="76" t="str">
        <f>IF(+All!$F372="California",+All!I372,IF(+All!$H372="California",+All!I372,0))</f>
        <v>P12</v>
      </c>
      <c r="J37" s="706" t="str">
        <f>IF(+All!$F372="California",+All!J372,IF(+All!$H372="California",+All!J372,0))</f>
        <v>California</v>
      </c>
      <c r="K37" s="707" t="str">
        <f>IF(+All!$F372="California",+All!K372,IF(+All!$H372="California",+All!K372,0))</f>
        <v>Washington State</v>
      </c>
      <c r="L37" s="78">
        <f>IF(+All!$F372="California",+All!L372,IF(+All!$H372="California",+All!L372,0))</f>
        <v>7.5</v>
      </c>
      <c r="M37" s="79">
        <f>IF(+All!$F372="California",+All!M372,IF(+All!$H372="California",+All!M372,0))</f>
        <v>52</v>
      </c>
      <c r="N37" s="706" t="str">
        <f>IF(+All!$F372="California",+All!N372,IF(+All!$H372="California",+All!N372,0))</f>
        <v>Washington State</v>
      </c>
      <c r="O37" s="708">
        <f>IF(+All!$F372="California",+All!O372,IF(+All!$H372="California",+All!O372,0))</f>
        <v>21</v>
      </c>
      <c r="P37" s="708" t="str">
        <f>IF(+All!$F372="California",+All!P372,IF(+All!$H372="California",+All!P372,0))</f>
        <v>California</v>
      </c>
      <c r="Q37" s="707">
        <f>IF(+All!$F372="California",+All!Q372,IF(+All!$H372="California",+All!Q372,0))</f>
        <v>6</v>
      </c>
      <c r="R37" s="706" t="str">
        <f>IF(+All!$F372="California",+All!R372,IF(+All!$H372="California",+All!R372,0))</f>
        <v>Washington State</v>
      </c>
      <c r="S37" s="708" t="str">
        <f>IF(+All!$F372="California",+All!S372,IF(+All!$H372="California",+All!S372,0))</f>
        <v>California</v>
      </c>
      <c r="T37" s="706" t="str">
        <f>IF(+All!$F372="California",+All!T372,IF(+All!$H372="California",+All!T372,0))</f>
        <v>Washington State</v>
      </c>
      <c r="U37" s="707" t="str">
        <f>IF(+All!$F372="California",+All!U372,IF(+All!$H372="California",+All!U372,0))</f>
        <v>W</v>
      </c>
      <c r="V37" s="706">
        <f>IF(+All!$F6286="California",+All!#REF!,IF(+All!$H6286="California",+All!#REF!,0))</f>
        <v>0</v>
      </c>
      <c r="W37" s="707">
        <f>IF(+All!$F6286="California",+All!#REF!,IF(+All!$H6286="California",+All!#REF!,0))</f>
        <v>0</v>
      </c>
      <c r="X37" s="706">
        <f>IF(+All!$F6286="California",+All!#REF!,IF(+All!$H6286="California",+All!#REF!,0))</f>
        <v>0</v>
      </c>
      <c r="Y37" s="707">
        <f>IF(+All!$F6286="California",+All!#REF!,IF(+All!$H6286="California",+All!#REF!,0))</f>
        <v>0</v>
      </c>
      <c r="Z37" s="706">
        <f>IF(+All!$F6286="California",+All!#REF!,IF(+All!$H6286="California",+All!#REF!,0))</f>
        <v>0</v>
      </c>
      <c r="AA37" s="707">
        <f>IF(+All!$F6286="California",+All!#REF!,IF(+All!$H6286="California",+All!#REF!,0))</f>
        <v>0</v>
      </c>
      <c r="AB37" s="706">
        <f>IF(+All!$F6286="California",+All!#REF!,IF(+All!$H6286="California",+All!#REF!,0))</f>
        <v>0</v>
      </c>
      <c r="AC37" s="707">
        <f>IF(+All!$F6286="California",+All!#REF!,IF(+All!$H6286="California",+All!#REF!,0))</f>
        <v>0</v>
      </c>
      <c r="AD37" s="706">
        <f>IF(+All!$F6286="California",+All!#REF!,IF(+All!$H6286="California",+All!#REF!,0))</f>
        <v>0</v>
      </c>
      <c r="AE37" s="707">
        <f>IF(+All!$F6286="California",+All!#REF!,IF(+All!$H6286="California",+All!#REF!,0))</f>
        <v>0</v>
      </c>
      <c r="AF37" s="706">
        <f>IF(+All!$F6286="California",+All!#REF!,IF(+All!$H6286="California",+All!#REF!,0))</f>
        <v>0</v>
      </c>
      <c r="AG37" s="707">
        <f>IF(+All!$F6286="California",+All!#REF!,IF(+All!$H6286="California",+All!#REF!,0))</f>
        <v>0</v>
      </c>
      <c r="AH37" s="706">
        <f>IF(+All!$F6286="California",+All!#REF!,IF(+All!$H6286="California",+All!#REF!,0))</f>
        <v>0</v>
      </c>
      <c r="AI37" s="707">
        <f>IF(+All!$F6286="California",+All!#REF!,IF(+All!$H6286="California",+All!#REF!,0))</f>
        <v>0</v>
      </c>
      <c r="AJ37" s="706">
        <f>IF(+All!$F6286="California",+All!#REF!,IF(+All!$H6286="California",+All!#REF!,0))</f>
        <v>0</v>
      </c>
      <c r="AK37" s="707">
        <f>IF(+All!$F6286="California",+All!#REF!,IF(+All!$H6286="California",+All!#REF!,0))</f>
        <v>0</v>
      </c>
      <c r="AL37" s="81">
        <f>IF(+All!$F6286="California",+All!V6286,IF(+All!$H6286="California",+All!V6286,0))</f>
        <v>0</v>
      </c>
      <c r="AM37" s="82">
        <f>IF(+All!$F6286="California",+All!W6286,IF(+All!$H6286="California",+All!W6286,0))</f>
        <v>0</v>
      </c>
      <c r="AN37" s="81">
        <f>IF(+All!$F6286="California",+All!X6286,IF(+All!$H6286="California",+All!X6286,0))</f>
        <v>0</v>
      </c>
      <c r="AO37" s="83">
        <f>IF(+All!$F6286="California",+All!Y6286,IF(+All!$H6286="California",+All!Y6286,0))</f>
        <v>0</v>
      </c>
      <c r="AP37" s="84">
        <f>IF(+All!$F6286="California",+All!Z6286,IF(+All!$H6286="California",+All!Z6286,0))</f>
        <v>0</v>
      </c>
      <c r="AQ37" s="480">
        <f>IF(+All!$F6286="California",+All!#REF!,IF(+All!$H6286="California",+All!#REF!,0))</f>
        <v>0</v>
      </c>
      <c r="AR37" s="482">
        <f>IF(+All!$F6286="California",+All!#REF!,IF(+All!$H6286="California",+All!#REF!,0))</f>
        <v>0</v>
      </c>
      <c r="AS37" s="483">
        <f>IF(+All!$F6286="California",+All!#REF!,IF(+All!$H6286="California",+All!#REF!,0))</f>
        <v>0</v>
      </c>
      <c r="AT37" s="483">
        <f>IF(+All!$F6286="California",+All!#REF!,IF(+All!$H6286="California",+All!#REF!,0))</f>
        <v>0</v>
      </c>
      <c r="AU37" s="482">
        <f>IF(+All!$F6286="California",+All!#REF!,IF(+All!$H6286="California",+All!#REF!,0))</f>
        <v>0</v>
      </c>
      <c r="AV37" s="483">
        <f>IF(+All!$F6286="California",+All!#REF!,IF(+All!$H6286="California",+All!#REF!,0))</f>
        <v>0</v>
      </c>
      <c r="AW37" s="484">
        <f>IF(+All!$F6286="California",+All!#REF!,IF(+All!$H6286="California",+All!#REF!,0))</f>
        <v>0</v>
      </c>
      <c r="AX37" s="483">
        <f>IF(+All!$F6286="California",+All!#REF!,IF(+All!$H6286="California",+All!#REF!,0))</f>
        <v>0</v>
      </c>
      <c r="AY37" s="88">
        <f>IF(+All!$F6286="California",+All!#REF!,IF(+All!$H6286="California",+All!#REF!,0))</f>
        <v>0</v>
      </c>
      <c r="AZ37" s="89">
        <f>IF(+All!$F6286="California",+All!#REF!,IF(+All!$H6286="California",+All!#REF!,0))</f>
        <v>0</v>
      </c>
      <c r="BA37" s="90">
        <f>IF(+All!$F6286="California",+All!#REF!,IF(+All!$H6286="California",+All!#REF!,0))</f>
        <v>0</v>
      </c>
      <c r="BB37" s="90">
        <f>IF(+All!$F6286="California",+All!#REF!,IF(+All!$H6286="California",+All!#REF!,0))</f>
        <v>0</v>
      </c>
      <c r="BC37" s="91">
        <f>IF(+All!$F6286="California",+All!#REF!,IF(+All!$H6286="California",+All!#REF!,0))</f>
        <v>0</v>
      </c>
      <c r="BD37" s="482">
        <f>IF(+All!$F6286="California",+All!#REF!,IF(+All!$H6286="California",+All!#REF!,0))</f>
        <v>0</v>
      </c>
      <c r="BE37" s="483">
        <f>IF(+All!$F6286="California",+All!#REF!,IF(+All!$H6286="California",+All!#REF!,0))</f>
        <v>0</v>
      </c>
      <c r="BF37" s="483">
        <f>IF(+All!$F6286="California",+All!#REF!,IF(+All!$H6286="California",+All!#REF!,0))</f>
        <v>0</v>
      </c>
      <c r="BG37" s="482">
        <f>IF(+All!$F6286="California",+All!#REF!,IF(+All!$H6286="California",+All!#REF!,0))</f>
        <v>0</v>
      </c>
      <c r="BH37" s="483">
        <f>IF(+All!$F6286="California",+All!#REF!,IF(+All!$H6286="California",+All!#REF!,0))</f>
        <v>0</v>
      </c>
      <c r="BI37" s="484">
        <f>IF(+All!$F6286="California",+All!#REF!,IF(+All!$H6286="California",+All!#REF!,0))</f>
        <v>0</v>
      </c>
      <c r="BJ37" s="92">
        <f>IF(+All!$F6286="California",+All!#REF!,IF(+All!$H6286="California",+All!#REF!,0))</f>
        <v>0</v>
      </c>
      <c r="BK37" s="93">
        <f>IF(+All!$F6286="California",+All!#REF!,IF(+All!$H6286="California",+All!#REF!,0))</f>
        <v>0</v>
      </c>
    </row>
    <row r="38" spans="1:63" x14ac:dyDescent="0.8">
      <c r="A38" s="70">
        <f>IF(+All!$F451="California",+All!A451,IF(+All!$H451="California",+All!A451,0))</f>
        <v>6</v>
      </c>
      <c r="B38" s="480" t="str">
        <f>IF(+All!$F451="California",+All!B451,IF(+All!$H451="California",+All!B451,0))</f>
        <v>Sat</v>
      </c>
      <c r="C38" s="72">
        <f>IF(+All!$F451="California",+All!C451,IF(+All!$H451="California",+All!C451,0))</f>
        <v>44478</v>
      </c>
      <c r="D38" s="73">
        <f>IF(+All!$F451="California",+All!D451,IF(+All!$H451="California",+All!D451,0))</f>
        <v>0</v>
      </c>
      <c r="E38" s="707">
        <f>IF(+All!$F451="California",+All!E451,IF(+All!$H451="California",+All!E451,0))</f>
        <v>0</v>
      </c>
      <c r="F38" s="75" t="str">
        <f>IF(+All!$F451="California",+All!F451,IF(+All!$H451="California",+All!F451,0))</f>
        <v>California</v>
      </c>
      <c r="G38" s="76" t="str">
        <f>IF(+All!$F451="California",+All!G451,IF(+All!$H451="California",+All!G451,0))</f>
        <v>P12</v>
      </c>
      <c r="H38" s="75" t="str">
        <f>IF(+All!$F451="California",+All!H451,IF(+All!$H451="California",+All!H451,0))</f>
        <v>Open</v>
      </c>
      <c r="I38" s="76" t="str">
        <f>IF(+All!$F451="California",+All!I451,IF(+All!$H451="California",+All!I451,0))</f>
        <v>ZZZ</v>
      </c>
      <c r="J38" s="706">
        <f>IF(+All!$F451="California",+All!J451,IF(+All!$H451="California",+All!J451,0))</f>
        <v>0</v>
      </c>
      <c r="K38" s="707" t="str">
        <f>IF(+All!$F451="California",+All!K451,IF(+All!$H451="California",+All!K451,0))</f>
        <v>California</v>
      </c>
      <c r="L38" s="78">
        <f>IF(+All!$F451="California",+All!L451,IF(+All!$H451="California",+All!L451,0))</f>
        <v>0</v>
      </c>
      <c r="M38" s="79">
        <f>IF(+All!$F451="California",+All!M451,IF(+All!$H451="California",+All!M451,0))</f>
        <v>0</v>
      </c>
      <c r="N38" s="706">
        <f>IF(+All!$F451="California",+All!N451,IF(+All!$H451="California",+All!N451,0))</f>
        <v>0</v>
      </c>
      <c r="O38" s="708">
        <f>IF(+All!$F451="California",+All!O451,IF(+All!$H451="California",+All!O451,0))</f>
        <v>0</v>
      </c>
      <c r="P38" s="708">
        <f>IF(+All!$F451="California",+All!P451,IF(+All!$H451="California",+All!P451,0))</f>
        <v>0</v>
      </c>
      <c r="Q38" s="707">
        <f>IF(+All!$F451="California",+All!Q451,IF(+All!$H451="California",+All!Q451,0))</f>
        <v>0</v>
      </c>
      <c r="R38" s="706">
        <f>IF(+All!$F451="California",+All!R451,IF(+All!$H451="California",+All!R451,0))</f>
        <v>0</v>
      </c>
      <c r="S38" s="708">
        <f>IF(+All!$F451="California",+All!S451,IF(+All!$H451="California",+All!S451,0))</f>
        <v>0</v>
      </c>
      <c r="T38" s="706">
        <f>IF(+All!$F451="California",+All!T451,IF(+All!$H451="California",+All!T451,0))</f>
        <v>0</v>
      </c>
      <c r="U38" s="707">
        <f>IF(+All!$F451="California",+All!U451,IF(+All!$H451="California",+All!U451,0))</f>
        <v>0</v>
      </c>
      <c r="V38" s="706">
        <f>IF(+All!$F6287="California",+All!#REF!,IF(+All!$H6287="California",+All!#REF!,0))</f>
        <v>0</v>
      </c>
      <c r="W38" s="707">
        <f>IF(+All!$F6287="California",+All!#REF!,IF(+All!$H6287="California",+All!#REF!,0))</f>
        <v>0</v>
      </c>
      <c r="X38" s="706">
        <f>IF(+All!$F6287="California",+All!#REF!,IF(+All!$H6287="California",+All!#REF!,0))</f>
        <v>0</v>
      </c>
      <c r="Y38" s="707">
        <f>IF(+All!$F6287="California",+All!#REF!,IF(+All!$H6287="California",+All!#REF!,0))</f>
        <v>0</v>
      </c>
      <c r="Z38" s="706">
        <f>IF(+All!$F6287="California",+All!#REF!,IF(+All!$H6287="California",+All!#REF!,0))</f>
        <v>0</v>
      </c>
      <c r="AA38" s="707">
        <f>IF(+All!$F6287="California",+All!#REF!,IF(+All!$H6287="California",+All!#REF!,0))</f>
        <v>0</v>
      </c>
      <c r="AB38" s="706">
        <f>IF(+All!$F6287="California",+All!#REF!,IF(+All!$H6287="California",+All!#REF!,0))</f>
        <v>0</v>
      </c>
      <c r="AC38" s="707">
        <f>IF(+All!$F6287="California",+All!#REF!,IF(+All!$H6287="California",+All!#REF!,0))</f>
        <v>0</v>
      </c>
      <c r="AD38" s="706">
        <f>IF(+All!$F6287="California",+All!#REF!,IF(+All!$H6287="California",+All!#REF!,0))</f>
        <v>0</v>
      </c>
      <c r="AE38" s="707">
        <f>IF(+All!$F6287="California",+All!#REF!,IF(+All!$H6287="California",+All!#REF!,0))</f>
        <v>0</v>
      </c>
      <c r="AF38" s="706">
        <f>IF(+All!$F6287="California",+All!#REF!,IF(+All!$H6287="California",+All!#REF!,0))</f>
        <v>0</v>
      </c>
      <c r="AG38" s="707">
        <f>IF(+All!$F6287="California",+All!#REF!,IF(+All!$H6287="California",+All!#REF!,0))</f>
        <v>0</v>
      </c>
      <c r="AH38" s="706">
        <f>IF(+All!$F6287="California",+All!#REF!,IF(+All!$H6287="California",+All!#REF!,0))</f>
        <v>0</v>
      </c>
      <c r="AI38" s="707">
        <f>IF(+All!$F6287="California",+All!#REF!,IF(+All!$H6287="California",+All!#REF!,0))</f>
        <v>0</v>
      </c>
      <c r="AJ38" s="706">
        <f>IF(+All!$F6287="California",+All!#REF!,IF(+All!$H6287="California",+All!#REF!,0))</f>
        <v>0</v>
      </c>
      <c r="AK38" s="707">
        <f>IF(+All!$F6287="California",+All!#REF!,IF(+All!$H6287="California",+All!#REF!,0))</f>
        <v>0</v>
      </c>
      <c r="AL38" s="81">
        <f>IF(+All!$F6287="California",+All!V6287,IF(+All!$H6287="California",+All!V6287,0))</f>
        <v>0</v>
      </c>
      <c r="AM38" s="82">
        <f>IF(+All!$F6287="California",+All!W6287,IF(+All!$H6287="California",+All!W6287,0))</f>
        <v>0</v>
      </c>
      <c r="AN38" s="81">
        <f>IF(+All!$F6287="California",+All!X6287,IF(+All!$H6287="California",+All!X6287,0))</f>
        <v>0</v>
      </c>
      <c r="AO38" s="83">
        <f>IF(+All!$F6287="California",+All!Y6287,IF(+All!$H6287="California",+All!Y6287,0))</f>
        <v>0</v>
      </c>
      <c r="AP38" s="84">
        <f>IF(+All!$F6287="California",+All!Z6287,IF(+All!$H6287="California",+All!Z6287,0))</f>
        <v>0</v>
      </c>
      <c r="AQ38" s="480">
        <f>IF(+All!$F6287="California",+All!#REF!,IF(+All!$H6287="California",+All!#REF!,0))</f>
        <v>0</v>
      </c>
      <c r="AR38" s="482">
        <f>IF(+All!$F6287="California",+All!#REF!,IF(+All!$H6287="California",+All!#REF!,0))</f>
        <v>0</v>
      </c>
      <c r="AS38" s="483">
        <f>IF(+All!$F6287="California",+All!#REF!,IF(+All!$H6287="California",+All!#REF!,0))</f>
        <v>0</v>
      </c>
      <c r="AT38" s="483">
        <f>IF(+All!$F6287="California",+All!#REF!,IF(+All!$H6287="California",+All!#REF!,0))</f>
        <v>0</v>
      </c>
      <c r="AU38" s="482">
        <f>IF(+All!$F6287="California",+All!#REF!,IF(+All!$H6287="California",+All!#REF!,0))</f>
        <v>0</v>
      </c>
      <c r="AV38" s="483">
        <f>IF(+All!$F6287="California",+All!#REF!,IF(+All!$H6287="California",+All!#REF!,0))</f>
        <v>0</v>
      </c>
      <c r="AW38" s="484">
        <f>IF(+All!$F6287="California",+All!#REF!,IF(+All!$H6287="California",+All!#REF!,0))</f>
        <v>0</v>
      </c>
      <c r="AX38" s="483">
        <f>IF(+All!$F6287="California",+All!#REF!,IF(+All!$H6287="California",+All!#REF!,0))</f>
        <v>0</v>
      </c>
      <c r="AY38" s="88">
        <f>IF(+All!$F6287="California",+All!#REF!,IF(+All!$H6287="California",+All!#REF!,0))</f>
        <v>0</v>
      </c>
      <c r="AZ38" s="89">
        <f>IF(+All!$F6287="California",+All!#REF!,IF(+All!$H6287="California",+All!#REF!,0))</f>
        <v>0</v>
      </c>
      <c r="BA38" s="90">
        <f>IF(+All!$F6287="California",+All!#REF!,IF(+All!$H6287="California",+All!#REF!,0))</f>
        <v>0</v>
      </c>
      <c r="BB38" s="90">
        <f>IF(+All!$F6287="California",+All!#REF!,IF(+All!$H6287="California",+All!#REF!,0))</f>
        <v>0</v>
      </c>
      <c r="BC38" s="91">
        <f>IF(+All!$F6287="California",+All!#REF!,IF(+All!$H6287="California",+All!#REF!,0))</f>
        <v>0</v>
      </c>
      <c r="BD38" s="482">
        <f>IF(+All!$F6287="California",+All!#REF!,IF(+All!$H6287="California",+All!#REF!,0))</f>
        <v>0</v>
      </c>
      <c r="BE38" s="483">
        <f>IF(+All!$F6287="California",+All!#REF!,IF(+All!$H6287="California",+All!#REF!,0))</f>
        <v>0</v>
      </c>
      <c r="BF38" s="483">
        <f>IF(+All!$F6287="California",+All!#REF!,IF(+All!$H6287="California",+All!#REF!,0))</f>
        <v>0</v>
      </c>
      <c r="BG38" s="482">
        <f>IF(+All!$F6287="California",+All!#REF!,IF(+All!$H6287="California",+All!#REF!,0))</f>
        <v>0</v>
      </c>
      <c r="BH38" s="483">
        <f>IF(+All!$F6287="California",+All!#REF!,IF(+All!$H6287="California",+All!#REF!,0))</f>
        <v>0</v>
      </c>
      <c r="BI38" s="484">
        <f>IF(+All!$F6287="California",+All!#REF!,IF(+All!$H6287="California",+All!#REF!,0))</f>
        <v>0</v>
      </c>
      <c r="BJ38" s="92">
        <f>IF(+All!$F6287="California",+All!#REF!,IF(+All!$H6287="California",+All!#REF!,0))</f>
        <v>0</v>
      </c>
      <c r="BK38" s="93">
        <f>IF(+All!$F6287="California",+All!#REF!,IF(+All!$H6287="California",+All!#REF!,0))</f>
        <v>0</v>
      </c>
    </row>
    <row r="39" spans="1:63" x14ac:dyDescent="0.8">
      <c r="A39" s="70">
        <f>IF(+All!$F482="California",+All!A482,IF(+All!$H482="California",+All!A482,0))</f>
        <v>7</v>
      </c>
      <c r="B39" s="480" t="str">
        <f>IF(+All!$F482="California",+All!B482,IF(+All!$H482="California",+All!B482,0))</f>
        <v>Fri</v>
      </c>
      <c r="C39" s="72">
        <f>IF(+All!$F482="California",+All!C482,IF(+All!$H482="California",+All!C482,0))</f>
        <v>44484</v>
      </c>
      <c r="D39" s="73">
        <f>IF(+All!$F482="California",+All!D482,IF(+All!$H482="California",+All!D482,0))</f>
        <v>0.9375</v>
      </c>
      <c r="E39" s="707" t="str">
        <f>IF(+All!$F482="California",+All!E482,IF(+All!$H482="California",+All!E482,0))</f>
        <v>ESPN</v>
      </c>
      <c r="F39" s="75" t="str">
        <f>IF(+All!$F482="California",+All!F482,IF(+All!$H482="California",+All!F482,0))</f>
        <v>California</v>
      </c>
      <c r="G39" s="76" t="str">
        <f>IF(+All!$F482="California",+All!G482,IF(+All!$H482="California",+All!G482,0))</f>
        <v>P12</v>
      </c>
      <c r="H39" s="75" t="str">
        <f>IF(+All!$F482="California",+All!H482,IF(+All!$H482="California",+All!H482,0))</f>
        <v>Oregon</v>
      </c>
      <c r="I39" s="76" t="str">
        <f>IF(+All!$F482="California",+All!I482,IF(+All!$H482="California",+All!I482,0))</f>
        <v>P12</v>
      </c>
      <c r="J39" s="706" t="str">
        <f>IF(+All!$F482="California",+All!J482,IF(+All!$H482="California",+All!J482,0))</f>
        <v>Oregon</v>
      </c>
      <c r="K39" s="707" t="str">
        <f>IF(+All!$F482="California",+All!K482,IF(+All!$H482="California",+All!K482,0))</f>
        <v>California</v>
      </c>
      <c r="L39" s="78">
        <f>IF(+All!$F482="California",+All!L482,IF(+All!$H482="California",+All!L482,0))</f>
        <v>13.5</v>
      </c>
      <c r="M39" s="79">
        <f>IF(+All!$F482="California",+All!M482,IF(+All!$H482="California",+All!M482,0))</f>
        <v>54</v>
      </c>
      <c r="N39" s="706" t="str">
        <f>IF(+All!$F482="California",+All!N482,IF(+All!$H482="California",+All!N482,0))</f>
        <v>Oregon</v>
      </c>
      <c r="O39" s="708">
        <f>IF(+All!$F482="California",+All!O482,IF(+All!$H482="California",+All!O482,0))</f>
        <v>24</v>
      </c>
      <c r="P39" s="708" t="str">
        <f>IF(+All!$F482="California",+All!P482,IF(+All!$H482="California",+All!P482,0))</f>
        <v>California</v>
      </c>
      <c r="Q39" s="707">
        <f>IF(+All!$F482="California",+All!Q482,IF(+All!$H482="California",+All!Q482,0))</f>
        <v>17</v>
      </c>
      <c r="R39" s="706" t="str">
        <f>IF(+All!$F482="California",+All!R482,IF(+All!$H482="California",+All!R482,0))</f>
        <v>California</v>
      </c>
      <c r="S39" s="708" t="str">
        <f>IF(+All!$F482="California",+All!S482,IF(+All!$H482="California",+All!S482,0))</f>
        <v>Oregon</v>
      </c>
      <c r="T39" s="706" t="str">
        <f>IF(+All!$F482="California",+All!T482,IF(+All!$H482="California",+All!T482,0))</f>
        <v>Oregon</v>
      </c>
      <c r="U39" s="707" t="str">
        <f>IF(+All!$F482="California",+All!U482,IF(+All!$H482="California",+All!U482,0))</f>
        <v>L</v>
      </c>
      <c r="V39" s="706">
        <f>IF(+All!$F6288="California",+All!#REF!,IF(+All!$H6288="California",+All!#REF!,0))</f>
        <v>0</v>
      </c>
      <c r="W39" s="707">
        <f>IF(+All!$F6288="California",+All!#REF!,IF(+All!$H6288="California",+All!#REF!,0))</f>
        <v>0</v>
      </c>
      <c r="X39" s="706">
        <f>IF(+All!$F6288="California",+All!#REF!,IF(+All!$H6288="California",+All!#REF!,0))</f>
        <v>0</v>
      </c>
      <c r="Y39" s="707">
        <f>IF(+All!$F6288="California",+All!#REF!,IF(+All!$H6288="California",+All!#REF!,0))</f>
        <v>0</v>
      </c>
      <c r="Z39" s="706">
        <f>IF(+All!$F6288="California",+All!#REF!,IF(+All!$H6288="California",+All!#REF!,0))</f>
        <v>0</v>
      </c>
      <c r="AA39" s="707">
        <f>IF(+All!$F6288="California",+All!#REF!,IF(+All!$H6288="California",+All!#REF!,0))</f>
        <v>0</v>
      </c>
      <c r="AB39" s="706">
        <f>IF(+All!$F6288="California",+All!#REF!,IF(+All!$H6288="California",+All!#REF!,0))</f>
        <v>0</v>
      </c>
      <c r="AC39" s="707">
        <f>IF(+All!$F6288="California",+All!#REF!,IF(+All!$H6288="California",+All!#REF!,0))</f>
        <v>0</v>
      </c>
      <c r="AD39" s="706">
        <f>IF(+All!$F6288="California",+All!#REF!,IF(+All!$H6288="California",+All!#REF!,0))</f>
        <v>0</v>
      </c>
      <c r="AE39" s="707">
        <f>IF(+All!$F6288="California",+All!#REF!,IF(+All!$H6288="California",+All!#REF!,0))</f>
        <v>0</v>
      </c>
      <c r="AF39" s="706">
        <f>IF(+All!$F6288="California",+All!#REF!,IF(+All!$H6288="California",+All!#REF!,0))</f>
        <v>0</v>
      </c>
      <c r="AG39" s="707">
        <f>IF(+All!$F6288="California",+All!#REF!,IF(+All!$H6288="California",+All!#REF!,0))</f>
        <v>0</v>
      </c>
      <c r="AH39" s="706">
        <f>IF(+All!$F6288="California",+All!#REF!,IF(+All!$H6288="California",+All!#REF!,0))</f>
        <v>0</v>
      </c>
      <c r="AI39" s="707">
        <f>IF(+All!$F6288="California",+All!#REF!,IF(+All!$H6288="California",+All!#REF!,0))</f>
        <v>0</v>
      </c>
      <c r="AJ39" s="706">
        <f>IF(+All!$F6288="California",+All!#REF!,IF(+All!$H6288="California",+All!#REF!,0))</f>
        <v>0</v>
      </c>
      <c r="AK39" s="707">
        <f>IF(+All!$F6288="California",+All!#REF!,IF(+All!$H6288="California",+All!#REF!,0))</f>
        <v>0</v>
      </c>
      <c r="AL39" s="81">
        <f>IF(+All!$F6288="California",+All!V6288,IF(+All!$H6288="California",+All!V6288,0))</f>
        <v>0</v>
      </c>
      <c r="AM39" s="82">
        <f>IF(+All!$F6288="California",+All!W6288,IF(+All!$H6288="California",+All!W6288,0))</f>
        <v>0</v>
      </c>
      <c r="AN39" s="81">
        <f>IF(+All!$F6288="California",+All!X6288,IF(+All!$H6288="California",+All!X6288,0))</f>
        <v>0</v>
      </c>
      <c r="AO39" s="83">
        <f>IF(+All!$F6288="California",+All!Y6288,IF(+All!$H6288="California",+All!Y6288,0))</f>
        <v>0</v>
      </c>
      <c r="AP39" s="84">
        <f>IF(+All!$F6288="California",+All!Z6288,IF(+All!$H6288="California",+All!Z6288,0))</f>
        <v>0</v>
      </c>
      <c r="AQ39" s="480">
        <f>IF(+All!$F6288="California",+All!#REF!,IF(+All!$H6288="California",+All!#REF!,0))</f>
        <v>0</v>
      </c>
      <c r="AR39" s="482">
        <f>IF(+All!$F6288="California",+All!#REF!,IF(+All!$H6288="California",+All!#REF!,0))</f>
        <v>0</v>
      </c>
      <c r="AS39" s="483">
        <f>IF(+All!$F6288="California",+All!#REF!,IF(+All!$H6288="California",+All!#REF!,0))</f>
        <v>0</v>
      </c>
      <c r="AT39" s="483">
        <f>IF(+All!$F6288="California",+All!#REF!,IF(+All!$H6288="California",+All!#REF!,0))</f>
        <v>0</v>
      </c>
      <c r="AU39" s="482">
        <f>IF(+All!$F6288="California",+All!#REF!,IF(+All!$H6288="California",+All!#REF!,0))</f>
        <v>0</v>
      </c>
      <c r="AV39" s="483">
        <f>IF(+All!$F6288="California",+All!#REF!,IF(+All!$H6288="California",+All!#REF!,0))</f>
        <v>0</v>
      </c>
      <c r="AW39" s="484">
        <f>IF(+All!$F6288="California",+All!#REF!,IF(+All!$H6288="California",+All!#REF!,0))</f>
        <v>0</v>
      </c>
      <c r="AX39" s="483">
        <f>IF(+All!$F6288="California",+All!#REF!,IF(+All!$H6288="California",+All!#REF!,0))</f>
        <v>0</v>
      </c>
      <c r="AY39" s="88">
        <f>IF(+All!$F6288="California",+All!#REF!,IF(+All!$H6288="California",+All!#REF!,0))</f>
        <v>0</v>
      </c>
      <c r="AZ39" s="89">
        <f>IF(+All!$F6288="California",+All!#REF!,IF(+All!$H6288="California",+All!#REF!,0))</f>
        <v>0</v>
      </c>
      <c r="BA39" s="90">
        <f>IF(+All!$F6288="California",+All!#REF!,IF(+All!$H6288="California",+All!#REF!,0))</f>
        <v>0</v>
      </c>
      <c r="BB39" s="90">
        <f>IF(+All!$F6288="California",+All!#REF!,IF(+All!$H6288="California",+All!#REF!,0))</f>
        <v>0</v>
      </c>
      <c r="BC39" s="91">
        <f>IF(+All!$F6288="California",+All!#REF!,IF(+All!$H6288="California",+All!#REF!,0))</f>
        <v>0</v>
      </c>
      <c r="BD39" s="482">
        <f>IF(+All!$F6288="California",+All!#REF!,IF(+All!$H6288="California",+All!#REF!,0))</f>
        <v>0</v>
      </c>
      <c r="BE39" s="483">
        <f>IF(+All!$F6288="California",+All!#REF!,IF(+All!$H6288="California",+All!#REF!,0))</f>
        <v>0</v>
      </c>
      <c r="BF39" s="483">
        <f>IF(+All!$F6288="California",+All!#REF!,IF(+All!$H6288="California",+All!#REF!,0))</f>
        <v>0</v>
      </c>
      <c r="BG39" s="482">
        <f>IF(+All!$F6288="California",+All!#REF!,IF(+All!$H6288="California",+All!#REF!,0))</f>
        <v>0</v>
      </c>
      <c r="BH39" s="483">
        <f>IF(+All!$F6288="California",+All!#REF!,IF(+All!$H6288="California",+All!#REF!,0))</f>
        <v>0</v>
      </c>
      <c r="BI39" s="484">
        <f>IF(+All!$F6288="California",+All!#REF!,IF(+All!$H6288="California",+All!#REF!,0))</f>
        <v>0</v>
      </c>
      <c r="BJ39" s="92">
        <f>IF(+All!$F6288="California",+All!#REF!,IF(+All!$H6288="California",+All!#REF!,0))</f>
        <v>0</v>
      </c>
      <c r="BK39" s="93">
        <f>IF(+All!$F6288="California",+All!#REF!,IF(+All!$H6288="California",+All!#REF!,0))</f>
        <v>0</v>
      </c>
    </row>
    <row r="40" spans="1:63" x14ac:dyDescent="0.8">
      <c r="A40" s="70">
        <f>IF(+All!$F598="California",+All!A598,IF(+All!$H598="California",+All!A598,0))</f>
        <v>8</v>
      </c>
      <c r="B40" s="480" t="str">
        <f>IF(+All!$F598="California",+All!B598,IF(+All!$H598="California",+All!B598,0))</f>
        <v>Sat</v>
      </c>
      <c r="C40" s="72">
        <f>IF(+All!$F598="California",+All!C598,IF(+All!$H598="California",+All!C598,0))</f>
        <v>44492</v>
      </c>
      <c r="D40" s="73">
        <f>IF(+All!$F598="California",+All!D598,IF(+All!$H598="California",+All!D598,0))</f>
        <v>0.64583333333333337</v>
      </c>
      <c r="E40" s="707" t="str">
        <f>IF(+All!$F598="California",+All!E598,IF(+All!$H598="California",+All!E598,0))</f>
        <v>PAC12</v>
      </c>
      <c r="F40" s="75" t="str">
        <f>IF(+All!$F598="California",+All!F598,IF(+All!$H598="California",+All!F598,0))</f>
        <v>Colorado</v>
      </c>
      <c r="G40" s="76" t="str">
        <f>IF(+All!$F598="California",+All!G598,IF(+All!$H598="California",+All!G598,0))</f>
        <v>P12</v>
      </c>
      <c r="H40" s="75" t="str">
        <f>IF(+All!$F598="California",+All!H598,IF(+All!$H598="California",+All!H598,0))</f>
        <v>California</v>
      </c>
      <c r="I40" s="76" t="str">
        <f>IF(+All!$F598="California",+All!I598,IF(+All!$H598="California",+All!I598,0))</f>
        <v>P12</v>
      </c>
      <c r="J40" s="706" t="str">
        <f>IF(+All!$F598="California",+All!J598,IF(+All!$H598="California",+All!J598,0))</f>
        <v>California</v>
      </c>
      <c r="K40" s="707" t="str">
        <f>IF(+All!$F598="California",+All!K598,IF(+All!$H598="California",+All!K598,0))</f>
        <v>Colorado</v>
      </c>
      <c r="L40" s="78">
        <f>IF(+All!$F598="California",+All!L598,IF(+All!$H598="California",+All!L598,0))</f>
        <v>8.5</v>
      </c>
      <c r="M40" s="79">
        <f>IF(+All!$F598="California",+All!M598,IF(+All!$H598="California",+All!M598,0))</f>
        <v>43</v>
      </c>
      <c r="N40" s="706" t="str">
        <f>IF(+All!$F598="California",+All!N598,IF(+All!$H598="California",+All!N598,0))</f>
        <v>California</v>
      </c>
      <c r="O40" s="708">
        <f>IF(+All!$F598="California",+All!O598,IF(+All!$H598="California",+All!O598,0))</f>
        <v>26</v>
      </c>
      <c r="P40" s="708" t="str">
        <f>IF(+All!$F598="California",+All!P598,IF(+All!$H598="California",+All!P598,0))</f>
        <v>Colorado</v>
      </c>
      <c r="Q40" s="707">
        <f>IF(+All!$F598="California",+All!Q598,IF(+All!$H598="California",+All!Q598,0))</f>
        <v>3</v>
      </c>
      <c r="R40" s="706" t="str">
        <f>IF(+All!$F598="California",+All!R598,IF(+All!$H598="California",+All!R598,0))</f>
        <v>California</v>
      </c>
      <c r="S40" s="708" t="str">
        <f>IF(+All!$F598="California",+All!S598,IF(+All!$H598="California",+All!S598,0))</f>
        <v>Colorado</v>
      </c>
      <c r="T40" s="706" t="str">
        <f>IF(+All!$F598="California",+All!T598,IF(+All!$H598="California",+All!T598,0))</f>
        <v>Colorado</v>
      </c>
      <c r="U40" s="707" t="str">
        <f>IF(+All!$F598="California",+All!U598,IF(+All!$H598="California",+All!U598,0))</f>
        <v>L</v>
      </c>
      <c r="V40" s="706">
        <f>IF(+All!$F6289="California",+All!#REF!,IF(+All!$H6289="California",+All!#REF!,0))</f>
        <v>0</v>
      </c>
      <c r="W40" s="707">
        <f>IF(+All!$F6289="California",+All!#REF!,IF(+All!$H6289="California",+All!#REF!,0))</f>
        <v>0</v>
      </c>
      <c r="X40" s="706">
        <f>IF(+All!$F6289="California",+All!#REF!,IF(+All!$H6289="California",+All!#REF!,0))</f>
        <v>0</v>
      </c>
      <c r="Y40" s="707">
        <f>IF(+All!$F6289="California",+All!#REF!,IF(+All!$H6289="California",+All!#REF!,0))</f>
        <v>0</v>
      </c>
      <c r="Z40" s="706">
        <f>IF(+All!$F6289="California",+All!#REF!,IF(+All!$H6289="California",+All!#REF!,0))</f>
        <v>0</v>
      </c>
      <c r="AA40" s="707">
        <f>IF(+All!$F6289="California",+All!#REF!,IF(+All!$H6289="California",+All!#REF!,0))</f>
        <v>0</v>
      </c>
      <c r="AB40" s="706">
        <f>IF(+All!$F6289="California",+All!#REF!,IF(+All!$H6289="California",+All!#REF!,0))</f>
        <v>0</v>
      </c>
      <c r="AC40" s="707">
        <f>IF(+All!$F6289="California",+All!#REF!,IF(+All!$H6289="California",+All!#REF!,0))</f>
        <v>0</v>
      </c>
      <c r="AD40" s="706">
        <f>IF(+All!$F6289="California",+All!#REF!,IF(+All!$H6289="California",+All!#REF!,0))</f>
        <v>0</v>
      </c>
      <c r="AE40" s="707">
        <f>IF(+All!$F6289="California",+All!#REF!,IF(+All!$H6289="California",+All!#REF!,0))</f>
        <v>0</v>
      </c>
      <c r="AF40" s="706">
        <f>IF(+All!$F6289="California",+All!#REF!,IF(+All!$H6289="California",+All!#REF!,0))</f>
        <v>0</v>
      </c>
      <c r="AG40" s="707">
        <f>IF(+All!$F6289="California",+All!#REF!,IF(+All!$H6289="California",+All!#REF!,0))</f>
        <v>0</v>
      </c>
      <c r="AH40" s="706">
        <f>IF(+All!$F6289="California",+All!#REF!,IF(+All!$H6289="California",+All!#REF!,0))</f>
        <v>0</v>
      </c>
      <c r="AI40" s="707">
        <f>IF(+All!$F6289="California",+All!#REF!,IF(+All!$H6289="California",+All!#REF!,0))</f>
        <v>0</v>
      </c>
      <c r="AJ40" s="706">
        <f>IF(+All!$F6289="California",+All!#REF!,IF(+All!$H6289="California",+All!#REF!,0))</f>
        <v>0</v>
      </c>
      <c r="AK40" s="707">
        <f>IF(+All!$F6289="California",+All!#REF!,IF(+All!$H6289="California",+All!#REF!,0))</f>
        <v>0</v>
      </c>
      <c r="AL40" s="81">
        <f>IF(+All!$F6289="California",+All!V6289,IF(+All!$H6289="California",+All!V6289,0))</f>
        <v>0</v>
      </c>
      <c r="AM40" s="82">
        <f>IF(+All!$F6289="California",+All!W6289,IF(+All!$H6289="California",+All!W6289,0))</f>
        <v>0</v>
      </c>
      <c r="AN40" s="81">
        <f>IF(+All!$F6289="California",+All!X6289,IF(+All!$H6289="California",+All!X6289,0))</f>
        <v>0</v>
      </c>
      <c r="AO40" s="83">
        <f>IF(+All!$F6289="California",+All!Y6289,IF(+All!$H6289="California",+All!Y6289,0))</f>
        <v>0</v>
      </c>
      <c r="AP40" s="84">
        <f>IF(+All!$F6289="California",+All!Z6289,IF(+All!$H6289="California",+All!Z6289,0))</f>
        <v>0</v>
      </c>
      <c r="AQ40" s="480">
        <f>IF(+All!$F6289="California",+All!#REF!,IF(+All!$H6289="California",+All!#REF!,0))</f>
        <v>0</v>
      </c>
      <c r="AR40" s="482">
        <f>IF(+All!$F6289="California",+All!#REF!,IF(+All!$H6289="California",+All!#REF!,0))</f>
        <v>0</v>
      </c>
      <c r="AS40" s="483">
        <f>IF(+All!$F6289="California",+All!#REF!,IF(+All!$H6289="California",+All!#REF!,0))</f>
        <v>0</v>
      </c>
      <c r="AT40" s="483">
        <f>IF(+All!$F6289="California",+All!#REF!,IF(+All!$H6289="California",+All!#REF!,0))</f>
        <v>0</v>
      </c>
      <c r="AU40" s="482">
        <f>IF(+All!$F6289="California",+All!#REF!,IF(+All!$H6289="California",+All!#REF!,0))</f>
        <v>0</v>
      </c>
      <c r="AV40" s="483">
        <f>IF(+All!$F6289="California",+All!#REF!,IF(+All!$H6289="California",+All!#REF!,0))</f>
        <v>0</v>
      </c>
      <c r="AW40" s="484">
        <f>IF(+All!$F6289="California",+All!#REF!,IF(+All!$H6289="California",+All!#REF!,0))</f>
        <v>0</v>
      </c>
      <c r="AX40" s="483">
        <f>IF(+All!$F6289="California",+All!#REF!,IF(+All!$H6289="California",+All!#REF!,0))</f>
        <v>0</v>
      </c>
      <c r="AY40" s="88">
        <f>IF(+All!$F6289="California",+All!#REF!,IF(+All!$H6289="California",+All!#REF!,0))</f>
        <v>0</v>
      </c>
      <c r="AZ40" s="89">
        <f>IF(+All!$F6289="California",+All!#REF!,IF(+All!$H6289="California",+All!#REF!,0))</f>
        <v>0</v>
      </c>
      <c r="BA40" s="90">
        <f>IF(+All!$F6289="California",+All!#REF!,IF(+All!$H6289="California",+All!#REF!,0))</f>
        <v>0</v>
      </c>
      <c r="BB40" s="90">
        <f>IF(+All!$F6289="California",+All!#REF!,IF(+All!$H6289="California",+All!#REF!,0))</f>
        <v>0</v>
      </c>
      <c r="BC40" s="91">
        <f>IF(+All!$F6289="California",+All!#REF!,IF(+All!$H6289="California",+All!#REF!,0))</f>
        <v>0</v>
      </c>
      <c r="BD40" s="482">
        <f>IF(+All!$F6289="California",+All!#REF!,IF(+All!$H6289="California",+All!#REF!,0))</f>
        <v>0</v>
      </c>
      <c r="BE40" s="483">
        <f>IF(+All!$F6289="California",+All!#REF!,IF(+All!$H6289="California",+All!#REF!,0))</f>
        <v>0</v>
      </c>
      <c r="BF40" s="483">
        <f>IF(+All!$F6289="California",+All!#REF!,IF(+All!$H6289="California",+All!#REF!,0))</f>
        <v>0</v>
      </c>
      <c r="BG40" s="482">
        <f>IF(+All!$F6289="California",+All!#REF!,IF(+All!$H6289="California",+All!#REF!,0))</f>
        <v>0</v>
      </c>
      <c r="BH40" s="483">
        <f>IF(+All!$F6289="California",+All!#REF!,IF(+All!$H6289="California",+All!#REF!,0))</f>
        <v>0</v>
      </c>
      <c r="BI40" s="484">
        <f>IF(+All!$F6289="California",+All!#REF!,IF(+All!$H6289="California",+All!#REF!,0))</f>
        <v>0</v>
      </c>
      <c r="BJ40" s="92">
        <f>IF(+All!$F6289="California",+All!#REF!,IF(+All!$H6289="California",+All!#REF!,0))</f>
        <v>0</v>
      </c>
      <c r="BK40" s="93">
        <f>IF(+All!$F6289="California",+All!#REF!,IF(+All!$H6289="California",+All!#REF!,0))</f>
        <v>0</v>
      </c>
    </row>
    <row r="41" spans="1:63" x14ac:dyDescent="0.8">
      <c r="A41" s="70">
        <f>IF(+All!$F672="California",+All!A672,IF(+All!$H672="California",+All!A672,0))</f>
        <v>9</v>
      </c>
      <c r="B41" s="480" t="str">
        <f>IF(+All!$F672="California",+All!B672,IF(+All!$H672="California",+All!B672,0))</f>
        <v>Sat</v>
      </c>
      <c r="C41" s="72">
        <f>IF(+All!$F672="California",+All!C672,IF(+All!$H672="California",+All!C672,0))</f>
        <v>44499</v>
      </c>
      <c r="D41" s="73">
        <f>IF(+All!$F672="California",+All!D672,IF(+All!$H672="California",+All!D672,0))</f>
        <v>0.79166666666666663</v>
      </c>
      <c r="E41" s="707" t="str">
        <f>IF(+All!$F672="California",+All!E672,IF(+All!$H672="California",+All!E672,0))</f>
        <v>PAC12</v>
      </c>
      <c r="F41" s="75" t="str">
        <f>IF(+All!$F672="California",+All!F672,IF(+All!$H672="California",+All!F672,0))</f>
        <v>Oregon State</v>
      </c>
      <c r="G41" s="76" t="str">
        <f>IF(+All!$F672="California",+All!G672,IF(+All!$H672="California",+All!G672,0))</f>
        <v>P12</v>
      </c>
      <c r="H41" s="75" t="str">
        <f>IF(+All!$F672="California",+All!H672,IF(+All!$H672="California",+All!H672,0))</f>
        <v>California</v>
      </c>
      <c r="I41" s="76" t="str">
        <f>IF(+All!$F672="California",+All!I672,IF(+All!$H672="California",+All!I672,0))</f>
        <v>P12</v>
      </c>
      <c r="J41" s="706" t="str">
        <f>IF(+All!$F672="California",+All!J672,IF(+All!$H672="California",+All!J672,0))</f>
        <v>Oregon State</v>
      </c>
      <c r="K41" s="707" t="str">
        <f>IF(+All!$F672="California",+All!K672,IF(+All!$H672="California",+All!K672,0))</f>
        <v>California</v>
      </c>
      <c r="L41" s="78">
        <f>IF(+All!$F672="California",+All!L672,IF(+All!$H672="California",+All!L672,0))</f>
        <v>1.5</v>
      </c>
      <c r="M41" s="79">
        <f>IF(+All!$F672="California",+All!M672,IF(+All!$H672="California",+All!M672,0))</f>
        <v>56.5</v>
      </c>
      <c r="N41" s="706" t="str">
        <f>IF(+All!$F672="California",+All!N672,IF(+All!$H672="California",+All!N672,0))</f>
        <v>California</v>
      </c>
      <c r="O41" s="708">
        <f>IF(+All!$F672="California",+All!O672,IF(+All!$H672="California",+All!O672,0))</f>
        <v>39</v>
      </c>
      <c r="P41" s="708" t="str">
        <f>IF(+All!$F672="California",+All!P672,IF(+All!$H672="California",+All!P672,0))</f>
        <v>Oregon State</v>
      </c>
      <c r="Q41" s="707">
        <f>IF(+All!$F672="California",+All!Q672,IF(+All!$H672="California",+All!Q672,0))</f>
        <v>25</v>
      </c>
      <c r="R41" s="706" t="str">
        <f>IF(+All!$F672="California",+All!R672,IF(+All!$H672="California",+All!R672,0))</f>
        <v>California</v>
      </c>
      <c r="S41" s="708" t="str">
        <f>IF(+All!$F672="California",+All!S672,IF(+All!$H672="California",+All!S672,0))</f>
        <v>Oregon State</v>
      </c>
      <c r="T41" s="706" t="str">
        <f>IF(+All!$F672="California",+All!T672,IF(+All!$H672="California",+All!T672,0))</f>
        <v>Oregon State</v>
      </c>
      <c r="U41" s="707" t="str">
        <f>IF(+All!$F672="California",+All!U672,IF(+All!$H672="California",+All!U672,0))</f>
        <v>L</v>
      </c>
      <c r="V41" s="706">
        <f>IF(+All!$F6289="California",+All!#REF!,IF(+All!$H6289="California",+All!#REF!,0))</f>
        <v>0</v>
      </c>
      <c r="W41" s="707">
        <f>IF(+All!$F6289="California",+All!#REF!,IF(+All!$H6289="California",+All!#REF!,0))</f>
        <v>0</v>
      </c>
      <c r="X41" s="706">
        <f>IF(+All!$F6289="California",+All!#REF!,IF(+All!$H6289="California",+All!#REF!,0))</f>
        <v>0</v>
      </c>
      <c r="Y41" s="707">
        <f>IF(+All!$F6289="California",+All!#REF!,IF(+All!$H6289="California",+All!#REF!,0))</f>
        <v>0</v>
      </c>
      <c r="Z41" s="706">
        <f>IF(+All!$F6289="California",+All!#REF!,IF(+All!$H6289="California",+All!#REF!,0))</f>
        <v>0</v>
      </c>
      <c r="AA41" s="707">
        <f>IF(+All!$F6289="California",+All!#REF!,IF(+All!$H6289="California",+All!#REF!,0))</f>
        <v>0</v>
      </c>
      <c r="AB41" s="706">
        <f>IF(+All!$F6289="California",+All!#REF!,IF(+All!$H6289="California",+All!#REF!,0))</f>
        <v>0</v>
      </c>
      <c r="AC41" s="707">
        <f>IF(+All!$F6289="California",+All!#REF!,IF(+All!$H6289="California",+All!#REF!,0))</f>
        <v>0</v>
      </c>
      <c r="AD41" s="706">
        <f>IF(+All!$F6289="California",+All!#REF!,IF(+All!$H6289="California",+All!#REF!,0))</f>
        <v>0</v>
      </c>
      <c r="AE41" s="707">
        <f>IF(+All!$F6289="California",+All!#REF!,IF(+All!$H6289="California",+All!#REF!,0))</f>
        <v>0</v>
      </c>
      <c r="AF41" s="706">
        <f>IF(+All!$F6289="California",+All!#REF!,IF(+All!$H6289="California",+All!#REF!,0))</f>
        <v>0</v>
      </c>
      <c r="AG41" s="707">
        <f>IF(+All!$F6289="California",+All!#REF!,IF(+All!$H6289="California",+All!#REF!,0))</f>
        <v>0</v>
      </c>
      <c r="AH41" s="706">
        <f>IF(+All!$F6289="California",+All!#REF!,IF(+All!$H6289="California",+All!#REF!,0))</f>
        <v>0</v>
      </c>
      <c r="AI41" s="707">
        <f>IF(+All!$F6289="California",+All!#REF!,IF(+All!$H6289="California",+All!#REF!,0))</f>
        <v>0</v>
      </c>
      <c r="AJ41" s="706">
        <f>IF(+All!$F6289="California",+All!#REF!,IF(+All!$H6289="California",+All!#REF!,0))</f>
        <v>0</v>
      </c>
      <c r="AK41" s="707">
        <f>IF(+All!$F6289="California",+All!#REF!,IF(+All!$H6289="California",+All!#REF!,0))</f>
        <v>0</v>
      </c>
      <c r="AL41" s="81">
        <f>IF(+All!$F6289="California",+All!V6289,IF(+All!$H6289="California",+All!V6289,0))</f>
        <v>0</v>
      </c>
      <c r="AM41" s="82">
        <f>IF(+All!$F6289="California",+All!W6289,IF(+All!$H6289="California",+All!W6289,0))</f>
        <v>0</v>
      </c>
      <c r="AN41" s="81">
        <f>IF(+All!$F6289="California",+All!X6289,IF(+All!$H6289="California",+All!X6289,0))</f>
        <v>0</v>
      </c>
      <c r="AO41" s="83">
        <f>IF(+All!$F6289="California",+All!Y6289,IF(+All!$H6289="California",+All!Y6289,0))</f>
        <v>0</v>
      </c>
      <c r="AP41" s="84">
        <f>IF(+All!$F6289="California",+All!Z6289,IF(+All!$H6289="California",+All!Z6289,0))</f>
        <v>0</v>
      </c>
      <c r="AQ41" s="480">
        <f>IF(+All!$F6289="California",+All!#REF!,IF(+All!$H6289="California",+All!#REF!,0))</f>
        <v>0</v>
      </c>
      <c r="AR41" s="482">
        <f>IF(+All!$F6289="California",+All!#REF!,IF(+All!$H6289="California",+All!#REF!,0))</f>
        <v>0</v>
      </c>
      <c r="AS41" s="483">
        <f>IF(+All!$F6289="California",+All!#REF!,IF(+All!$H6289="California",+All!#REF!,0))</f>
        <v>0</v>
      </c>
      <c r="AT41" s="483">
        <f>IF(+All!$F6289="California",+All!#REF!,IF(+All!$H6289="California",+All!#REF!,0))</f>
        <v>0</v>
      </c>
      <c r="AU41" s="482">
        <f>IF(+All!$F6289="California",+All!#REF!,IF(+All!$H6289="California",+All!#REF!,0))</f>
        <v>0</v>
      </c>
      <c r="AV41" s="483">
        <f>IF(+All!$F6289="California",+All!#REF!,IF(+All!$H6289="California",+All!#REF!,0))</f>
        <v>0</v>
      </c>
      <c r="AW41" s="484">
        <f>IF(+All!$F6289="California",+All!#REF!,IF(+All!$H6289="California",+All!#REF!,0))</f>
        <v>0</v>
      </c>
      <c r="AX41" s="483">
        <f>IF(+All!$F6289="California",+All!#REF!,IF(+All!$H6289="California",+All!#REF!,0))</f>
        <v>0</v>
      </c>
      <c r="AY41" s="88">
        <f>IF(+All!$F6289="California",+All!#REF!,IF(+All!$H6289="California",+All!#REF!,0))</f>
        <v>0</v>
      </c>
      <c r="AZ41" s="89">
        <f>IF(+All!$F6289="California",+All!#REF!,IF(+All!$H6289="California",+All!#REF!,0))</f>
        <v>0</v>
      </c>
      <c r="BA41" s="90">
        <f>IF(+All!$F6289="California",+All!#REF!,IF(+All!$H6289="California",+All!#REF!,0))</f>
        <v>0</v>
      </c>
      <c r="BB41" s="90">
        <f>IF(+All!$F6289="California",+All!#REF!,IF(+All!$H6289="California",+All!#REF!,0))</f>
        <v>0</v>
      </c>
      <c r="BC41" s="91">
        <f>IF(+All!$F6289="California",+All!#REF!,IF(+All!$H6289="California",+All!#REF!,0))</f>
        <v>0</v>
      </c>
      <c r="BD41" s="482">
        <f>IF(+All!$F6289="California",+All!#REF!,IF(+All!$H6289="California",+All!#REF!,0))</f>
        <v>0</v>
      </c>
      <c r="BE41" s="483">
        <f>IF(+All!$F6289="California",+All!#REF!,IF(+All!$H6289="California",+All!#REF!,0))</f>
        <v>0</v>
      </c>
      <c r="BF41" s="483">
        <f>IF(+All!$F6289="California",+All!#REF!,IF(+All!$H6289="California",+All!#REF!,0))</f>
        <v>0</v>
      </c>
      <c r="BG41" s="482">
        <f>IF(+All!$F6289="California",+All!#REF!,IF(+All!$H6289="California",+All!#REF!,0))</f>
        <v>0</v>
      </c>
      <c r="BH41" s="483">
        <f>IF(+All!$F6289="California",+All!#REF!,IF(+All!$H6289="California",+All!#REF!,0))</f>
        <v>0</v>
      </c>
      <c r="BI41" s="484">
        <f>IF(+All!$F6289="California",+All!#REF!,IF(+All!$H6289="California",+All!#REF!,0))</f>
        <v>0</v>
      </c>
      <c r="BJ41" s="92">
        <f>IF(+All!$F6289="California",+All!#REF!,IF(+All!$H6289="California",+All!#REF!,0))</f>
        <v>0</v>
      </c>
      <c r="BK41" s="93">
        <f>IF(+All!$F6289="California",+All!#REF!,IF(+All!$H6289="California",+All!#REF!,0))</f>
        <v>0</v>
      </c>
    </row>
    <row r="42" spans="1:63" x14ac:dyDescent="0.8">
      <c r="A42" s="70">
        <f>IF(+All!$F754="California",+All!A754,IF(+All!$H754="California",+All!A754,0))</f>
        <v>10</v>
      </c>
      <c r="B42" s="480" t="str">
        <f>IF(+All!$F754="California",+All!B754,IF(+All!$H754="California",+All!B754,0))</f>
        <v>Sat</v>
      </c>
      <c r="C42" s="72">
        <f>IF(+All!$F754="California",+All!C754,IF(+All!$H754="California",+All!C754,0))</f>
        <v>44506</v>
      </c>
      <c r="D42" s="73">
        <f>IF(+All!$F754="California",+All!D754,IF(+All!$H754="California",+All!D754,0))</f>
        <v>0.58333333333333337</v>
      </c>
      <c r="E42" s="707" t="str">
        <f>IF(+All!$F754="California",+All!E754,IF(+All!$H754="California",+All!E754,0))</f>
        <v>PAC12</v>
      </c>
      <c r="F42" s="75" t="str">
        <f>IF(+All!$F754="California",+All!F754,IF(+All!$H754="California",+All!F754,0))</f>
        <v>California</v>
      </c>
      <c r="G42" s="76" t="str">
        <f>IF(+All!$F754="California",+All!G754,IF(+All!$H754="California",+All!G754,0))</f>
        <v>P12</v>
      </c>
      <c r="H42" s="75" t="str">
        <f>IF(+All!$F754="California",+All!H754,IF(+All!$H754="California",+All!H754,0))</f>
        <v>Arizona</v>
      </c>
      <c r="I42" s="76" t="str">
        <f>IF(+All!$F754="California",+All!I754,IF(+All!$H754="California",+All!I754,0))</f>
        <v>P12</v>
      </c>
      <c r="J42" s="706" t="str">
        <f>IF(+All!$F754="California",+All!J754,IF(+All!$H754="California",+All!J754,0))</f>
        <v>California</v>
      </c>
      <c r="K42" s="707" t="str">
        <f>IF(+All!$F754="California",+All!K754,IF(+All!$H754="California",+All!K754,0))</f>
        <v>Arizona</v>
      </c>
      <c r="L42" s="78">
        <f>IF(+All!$F754="California",+All!L754,IF(+All!$H754="California",+All!L754,0))</f>
        <v>12</v>
      </c>
      <c r="M42" s="79">
        <f>IF(+All!$F754="California",+All!M754,IF(+All!$H754="California",+All!M754,0))</f>
        <v>51</v>
      </c>
      <c r="N42" s="706" t="str">
        <f>IF(+All!$F754="California",+All!N754,IF(+All!$H754="California",+All!N754,0))</f>
        <v>Arizona</v>
      </c>
      <c r="O42" s="708">
        <f>IF(+All!$F754="California",+All!O754,IF(+All!$H754="California",+All!O754,0))</f>
        <v>10</v>
      </c>
      <c r="P42" s="708" t="str">
        <f>IF(+All!$F754="California",+All!P754,IF(+All!$H754="California",+All!P754,0))</f>
        <v>California</v>
      </c>
      <c r="Q42" s="707">
        <f>IF(+All!$F754="California",+All!Q754,IF(+All!$H754="California",+All!Q754,0))</f>
        <v>3</v>
      </c>
      <c r="R42" s="706" t="str">
        <f>IF(+All!$F754="California",+All!R754,IF(+All!$H754="California",+All!R754,0))</f>
        <v>Arizona</v>
      </c>
      <c r="S42" s="708" t="str">
        <f>IF(+All!$F754="California",+All!S754,IF(+All!$H754="California",+All!S754,0))</f>
        <v>California</v>
      </c>
      <c r="T42" s="706" t="str">
        <f>IF(+All!$F754="California",+All!T754,IF(+All!$H754="California",+All!T754,0))</f>
        <v>Arizona</v>
      </c>
      <c r="U42" s="707" t="str">
        <f>IF(+All!$F754="California",+All!U754,IF(+All!$H754="California",+All!U754,0))</f>
        <v>W</v>
      </c>
      <c r="V42" s="706">
        <f>IF(+All!$F6262="California",+All!#REF!,IF(+All!$H6262="California",+All!#REF!,0))</f>
        <v>0</v>
      </c>
      <c r="W42" s="707">
        <f>IF(+All!$F6262="California",+All!#REF!,IF(+All!$H6262="California",+All!#REF!,0))</f>
        <v>0</v>
      </c>
      <c r="X42" s="706">
        <f>IF(+All!$F6262="California",+All!#REF!,IF(+All!$H6262="California",+All!#REF!,0))</f>
        <v>0</v>
      </c>
      <c r="Y42" s="707">
        <f>IF(+All!$F6262="California",+All!#REF!,IF(+All!$H6262="California",+All!#REF!,0))</f>
        <v>0</v>
      </c>
      <c r="Z42" s="706">
        <f>IF(+All!$F6262="California",+All!#REF!,IF(+All!$H6262="California",+All!#REF!,0))</f>
        <v>0</v>
      </c>
      <c r="AA42" s="707">
        <f>IF(+All!$F6262="California",+All!#REF!,IF(+All!$H6262="California",+All!#REF!,0))</f>
        <v>0</v>
      </c>
      <c r="AB42" s="706">
        <f>IF(+All!$F6262="California",+All!#REF!,IF(+All!$H6262="California",+All!#REF!,0))</f>
        <v>0</v>
      </c>
      <c r="AC42" s="707">
        <f>IF(+All!$F6262="California",+All!#REF!,IF(+All!$H6262="California",+All!#REF!,0))</f>
        <v>0</v>
      </c>
      <c r="AD42" s="706">
        <f>IF(+All!$F6262="California",+All!#REF!,IF(+All!$H6262="California",+All!#REF!,0))</f>
        <v>0</v>
      </c>
      <c r="AE42" s="707">
        <f>IF(+All!$F6262="California",+All!#REF!,IF(+All!$H6262="California",+All!#REF!,0))</f>
        <v>0</v>
      </c>
      <c r="AF42" s="706">
        <f>IF(+All!$F6262="California",+All!#REF!,IF(+All!$H6262="California",+All!#REF!,0))</f>
        <v>0</v>
      </c>
      <c r="AG42" s="707">
        <f>IF(+All!$F6262="California",+All!#REF!,IF(+All!$H6262="California",+All!#REF!,0))</f>
        <v>0</v>
      </c>
      <c r="AH42" s="706">
        <f>IF(+All!$F6262="California",+All!#REF!,IF(+All!$H6262="California",+All!#REF!,0))</f>
        <v>0</v>
      </c>
      <c r="AI42" s="707">
        <f>IF(+All!$F6262="California",+All!#REF!,IF(+All!$H6262="California",+All!#REF!,0))</f>
        <v>0</v>
      </c>
      <c r="AJ42" s="706">
        <f>IF(+All!$F6262="California",+All!#REF!,IF(+All!$H6262="California",+All!#REF!,0))</f>
        <v>0</v>
      </c>
      <c r="AK42" s="707">
        <f>IF(+All!$F6262="California",+All!#REF!,IF(+All!$H6262="California",+All!#REF!,0))</f>
        <v>0</v>
      </c>
      <c r="AL42" s="81">
        <f>IF(+All!$F6262="California",+All!V6262,IF(+All!$H6262="California",+All!V6262,0))</f>
        <v>0</v>
      </c>
      <c r="AM42" s="82">
        <f>IF(+All!$F6262="California",+All!W6262,IF(+All!$H6262="California",+All!W6262,0))</f>
        <v>0</v>
      </c>
      <c r="AN42" s="81">
        <f>IF(+All!$F6262="California",+All!X6262,IF(+All!$H6262="California",+All!X6262,0))</f>
        <v>0</v>
      </c>
      <c r="AO42" s="83">
        <f>IF(+All!$F6262="California",+All!Y6262,IF(+All!$H6262="California",+All!Y6262,0))</f>
        <v>0</v>
      </c>
      <c r="AP42" s="84">
        <f>IF(+All!$F6262="California",+All!Z6262,IF(+All!$H6262="California",+All!Z6262,0))</f>
        <v>0</v>
      </c>
      <c r="AQ42" s="480">
        <f>IF(+All!$F6262="California",+All!#REF!,IF(+All!$H6262="California",+All!#REF!,0))</f>
        <v>0</v>
      </c>
      <c r="AR42" s="482">
        <f>IF(+All!$F6262="California",+All!#REF!,IF(+All!$H6262="California",+All!#REF!,0))</f>
        <v>0</v>
      </c>
      <c r="AS42" s="483">
        <f>IF(+All!$F6262="California",+All!#REF!,IF(+All!$H6262="California",+All!#REF!,0))</f>
        <v>0</v>
      </c>
      <c r="AT42" s="483">
        <f>IF(+All!$F6262="California",+All!#REF!,IF(+All!$H6262="California",+All!#REF!,0))</f>
        <v>0</v>
      </c>
      <c r="AU42" s="482">
        <f>IF(+All!$F6262="California",+All!#REF!,IF(+All!$H6262="California",+All!#REF!,0))</f>
        <v>0</v>
      </c>
      <c r="AV42" s="483">
        <f>IF(+All!$F6262="California",+All!#REF!,IF(+All!$H6262="California",+All!#REF!,0))</f>
        <v>0</v>
      </c>
      <c r="AW42" s="484">
        <f>IF(+All!$F6262="California",+All!#REF!,IF(+All!$H6262="California",+All!#REF!,0))</f>
        <v>0</v>
      </c>
      <c r="AX42" s="483">
        <f>IF(+All!$F6262="California",+All!#REF!,IF(+All!$H6262="California",+All!#REF!,0))</f>
        <v>0</v>
      </c>
      <c r="AY42" s="88">
        <f>IF(+All!$F6262="California",+All!#REF!,IF(+All!$H6262="California",+All!#REF!,0))</f>
        <v>0</v>
      </c>
      <c r="AZ42" s="89">
        <f>IF(+All!$F6262="California",+All!#REF!,IF(+All!$H6262="California",+All!#REF!,0))</f>
        <v>0</v>
      </c>
      <c r="BA42" s="90">
        <f>IF(+All!$F6262="California",+All!#REF!,IF(+All!$H6262="California",+All!#REF!,0))</f>
        <v>0</v>
      </c>
      <c r="BB42" s="90">
        <f>IF(+All!$F6262="California",+All!#REF!,IF(+All!$H6262="California",+All!#REF!,0))</f>
        <v>0</v>
      </c>
      <c r="BC42" s="91">
        <f>IF(+All!$F6262="California",+All!#REF!,IF(+All!$H6262="California",+All!#REF!,0))</f>
        <v>0</v>
      </c>
      <c r="BD42" s="482">
        <f>IF(+All!$F6262="California",+All!#REF!,IF(+All!$H6262="California",+All!#REF!,0))</f>
        <v>0</v>
      </c>
      <c r="BE42" s="483">
        <f>IF(+All!$F6262="California",+All!#REF!,IF(+All!$H6262="California",+All!#REF!,0))</f>
        <v>0</v>
      </c>
      <c r="BF42" s="483">
        <f>IF(+All!$F6262="California",+All!#REF!,IF(+All!$H6262="California",+All!#REF!,0))</f>
        <v>0</v>
      </c>
      <c r="BG42" s="482">
        <f>IF(+All!$F6262="California",+All!#REF!,IF(+All!$H6262="California",+All!#REF!,0))</f>
        <v>0</v>
      </c>
      <c r="BH42" s="483">
        <f>IF(+All!$F6262="California",+All!#REF!,IF(+All!$H6262="California",+All!#REF!,0))</f>
        <v>0</v>
      </c>
      <c r="BI42" s="484">
        <f>IF(+All!$F6262="California",+All!#REF!,IF(+All!$H6262="California",+All!#REF!,0))</f>
        <v>0</v>
      </c>
      <c r="BJ42" s="92">
        <f>IF(+All!$F6262="California",+All!#REF!,IF(+All!$H6262="California",+All!#REF!,0))</f>
        <v>0</v>
      </c>
      <c r="BK42" s="93">
        <f>IF(+All!$F6262="California",+All!#REF!,IF(+All!$H6262="California",+All!#REF!,0))</f>
        <v>0</v>
      </c>
    </row>
    <row r="43" spans="1:63" x14ac:dyDescent="0.8">
      <c r="A43" s="70" t="e">
        <f>IF(+All!#REF!="California",+All!#REF!,IF(+All!#REF!="California",+All!#REF!,0))</f>
        <v>#REF!</v>
      </c>
      <c r="B43" s="480" t="e">
        <f>IF(+All!#REF!="California",+All!#REF!,IF(+All!#REF!="California",+All!#REF!,0))</f>
        <v>#REF!</v>
      </c>
      <c r="C43" s="72" t="e">
        <f>IF(+All!#REF!="California",+All!#REF!,IF(+All!#REF!="California",+All!#REF!,0))</f>
        <v>#REF!</v>
      </c>
      <c r="D43" s="73" t="e">
        <f>IF(+All!#REF!="California",+All!#REF!,IF(+All!#REF!="California",+All!#REF!,0))</f>
        <v>#REF!</v>
      </c>
      <c r="E43" s="707" t="e">
        <f>IF(+All!#REF!="California",+All!#REF!,IF(+All!#REF!="California",+All!#REF!,0))</f>
        <v>#REF!</v>
      </c>
      <c r="F43" s="75" t="e">
        <f>IF(+All!#REF!="California",+All!#REF!,IF(+All!#REF!="California",+All!#REF!,0))</f>
        <v>#REF!</v>
      </c>
      <c r="G43" s="76" t="e">
        <f>IF(+All!#REF!="California",+All!#REF!,IF(+All!#REF!="California",+All!#REF!,0))</f>
        <v>#REF!</v>
      </c>
      <c r="H43" s="75" t="e">
        <f>IF(+All!#REF!="California",+All!#REF!,IF(+All!#REF!="California",+All!#REF!,0))</f>
        <v>#REF!</v>
      </c>
      <c r="I43" s="76" t="e">
        <f>IF(+All!#REF!="California",+All!#REF!,IF(+All!#REF!="California",+All!#REF!,0))</f>
        <v>#REF!</v>
      </c>
      <c r="J43" s="706" t="e">
        <f>IF(+All!#REF!="California",+All!#REF!,IF(+All!#REF!="California",+All!#REF!,0))</f>
        <v>#REF!</v>
      </c>
      <c r="K43" s="707" t="e">
        <f>IF(+All!#REF!="California",+All!#REF!,IF(+All!#REF!="California",+All!#REF!,0))</f>
        <v>#REF!</v>
      </c>
      <c r="L43" s="78" t="e">
        <f>IF(+All!#REF!="California",+All!#REF!,IF(+All!#REF!="California",+All!#REF!,0))</f>
        <v>#REF!</v>
      </c>
      <c r="M43" s="79" t="e">
        <f>IF(+All!#REF!="California",+All!#REF!,IF(+All!#REF!="California",+All!#REF!,0))</f>
        <v>#REF!</v>
      </c>
      <c r="N43" s="706" t="e">
        <f>IF(+All!#REF!="California",+All!#REF!,IF(+All!#REF!="California",+All!#REF!,0))</f>
        <v>#REF!</v>
      </c>
      <c r="O43" s="708" t="e">
        <f>IF(+All!#REF!="California",+All!#REF!,IF(+All!#REF!="California",+All!#REF!,0))</f>
        <v>#REF!</v>
      </c>
      <c r="P43" s="708" t="e">
        <f>IF(+All!#REF!="California",+All!#REF!,IF(+All!#REF!="California",+All!#REF!,0))</f>
        <v>#REF!</v>
      </c>
      <c r="Q43" s="707" t="e">
        <f>IF(+All!#REF!="California",+All!#REF!,IF(+All!#REF!="California",+All!#REF!,0))</f>
        <v>#REF!</v>
      </c>
      <c r="R43" s="706" t="e">
        <f>IF(+All!#REF!="California",+All!#REF!,IF(+All!#REF!="California",+All!#REF!,0))</f>
        <v>#REF!</v>
      </c>
      <c r="S43" s="708" t="e">
        <f>IF(+All!#REF!="California",+All!#REF!,IF(+All!#REF!="California",+All!#REF!,0))</f>
        <v>#REF!</v>
      </c>
      <c r="T43" s="706" t="e">
        <f>IF(+All!#REF!="California",+All!#REF!,IF(+All!#REF!="California",+All!#REF!,0))</f>
        <v>#REF!</v>
      </c>
      <c r="U43" s="707" t="e">
        <f>IF(+All!#REF!="California",+All!#REF!,IF(+All!#REF!="California",+All!#REF!,0))</f>
        <v>#REF!</v>
      </c>
      <c r="V43" s="706">
        <f>IF(+All!$F6290="California",+All!#REF!,IF(+All!$H6290="California",+All!#REF!,0))</f>
        <v>0</v>
      </c>
      <c r="W43" s="707">
        <f>IF(+All!$F6290="California",+All!#REF!,IF(+All!$H6290="California",+All!#REF!,0))</f>
        <v>0</v>
      </c>
      <c r="X43" s="706">
        <f>IF(+All!$F6290="California",+All!#REF!,IF(+All!$H6290="California",+All!#REF!,0))</f>
        <v>0</v>
      </c>
      <c r="Y43" s="707">
        <f>IF(+All!$F6290="California",+All!#REF!,IF(+All!$H6290="California",+All!#REF!,0))</f>
        <v>0</v>
      </c>
      <c r="Z43" s="706">
        <f>IF(+All!$F6290="California",+All!#REF!,IF(+All!$H6290="California",+All!#REF!,0))</f>
        <v>0</v>
      </c>
      <c r="AA43" s="707">
        <f>IF(+All!$F6290="California",+All!#REF!,IF(+All!$H6290="California",+All!#REF!,0))</f>
        <v>0</v>
      </c>
      <c r="AB43" s="706">
        <f>IF(+All!$F6290="California",+All!#REF!,IF(+All!$H6290="California",+All!#REF!,0))</f>
        <v>0</v>
      </c>
      <c r="AC43" s="707">
        <f>IF(+All!$F6290="California",+All!#REF!,IF(+All!$H6290="California",+All!#REF!,0))</f>
        <v>0</v>
      </c>
      <c r="AD43" s="706">
        <f>IF(+All!$F6290="California",+All!#REF!,IF(+All!$H6290="California",+All!#REF!,0))</f>
        <v>0</v>
      </c>
      <c r="AE43" s="707">
        <f>IF(+All!$F6290="California",+All!#REF!,IF(+All!$H6290="California",+All!#REF!,0))</f>
        <v>0</v>
      </c>
      <c r="AF43" s="706">
        <f>IF(+All!$F6290="California",+All!#REF!,IF(+All!$H6290="California",+All!#REF!,0))</f>
        <v>0</v>
      </c>
      <c r="AG43" s="707">
        <f>IF(+All!$F6290="California",+All!#REF!,IF(+All!$H6290="California",+All!#REF!,0))</f>
        <v>0</v>
      </c>
      <c r="AH43" s="706">
        <f>IF(+All!$F6290="California",+All!#REF!,IF(+All!$H6290="California",+All!#REF!,0))</f>
        <v>0</v>
      </c>
      <c r="AI43" s="707">
        <f>IF(+All!$F6290="California",+All!#REF!,IF(+All!$H6290="California",+All!#REF!,0))</f>
        <v>0</v>
      </c>
      <c r="AJ43" s="706">
        <f>IF(+All!$F6290="California",+All!#REF!,IF(+All!$H6290="California",+All!#REF!,0))</f>
        <v>0</v>
      </c>
      <c r="AK43" s="707">
        <f>IF(+All!$F6290="California",+All!#REF!,IF(+All!$H6290="California",+All!#REF!,0))</f>
        <v>0</v>
      </c>
      <c r="AL43" s="81">
        <f>IF(+All!$F6290="California",+All!V6290,IF(+All!$H6290="California",+All!V6290,0))</f>
        <v>0</v>
      </c>
      <c r="AM43" s="82">
        <f>IF(+All!$F6290="California",+All!W6290,IF(+All!$H6290="California",+All!W6290,0))</f>
        <v>0</v>
      </c>
      <c r="AN43" s="81">
        <f>IF(+All!$F6290="California",+All!X6290,IF(+All!$H6290="California",+All!X6290,0))</f>
        <v>0</v>
      </c>
      <c r="AO43" s="83">
        <f>IF(+All!$F6290="California",+All!Y6290,IF(+All!$H6290="California",+All!Y6290,0))</f>
        <v>0</v>
      </c>
      <c r="AP43" s="84">
        <f>IF(+All!$F6290="California",+All!Z6290,IF(+All!$H6290="California",+All!Z6290,0))</f>
        <v>0</v>
      </c>
      <c r="AQ43" s="480">
        <f>IF(+All!$F6290="California",+All!#REF!,IF(+All!$H6290="California",+All!#REF!,0))</f>
        <v>0</v>
      </c>
      <c r="AR43" s="482">
        <f>IF(+All!$F6290="California",+All!#REF!,IF(+All!$H6290="California",+All!#REF!,0))</f>
        <v>0</v>
      </c>
      <c r="AS43" s="483">
        <f>IF(+All!$F6290="California",+All!#REF!,IF(+All!$H6290="California",+All!#REF!,0))</f>
        <v>0</v>
      </c>
      <c r="AT43" s="483">
        <f>IF(+All!$F6290="California",+All!#REF!,IF(+All!$H6290="California",+All!#REF!,0))</f>
        <v>0</v>
      </c>
      <c r="AU43" s="482">
        <f>IF(+All!$F6290="California",+All!#REF!,IF(+All!$H6290="California",+All!#REF!,0))</f>
        <v>0</v>
      </c>
      <c r="AV43" s="483">
        <f>IF(+All!$F6290="California",+All!#REF!,IF(+All!$H6290="California",+All!#REF!,0))</f>
        <v>0</v>
      </c>
      <c r="AW43" s="484">
        <f>IF(+All!$F6290="California",+All!#REF!,IF(+All!$H6290="California",+All!#REF!,0))</f>
        <v>0</v>
      </c>
      <c r="AX43" s="483">
        <f>IF(+All!$F6290="California",+All!#REF!,IF(+All!$H6290="California",+All!#REF!,0))</f>
        <v>0</v>
      </c>
      <c r="AY43" s="88">
        <f>IF(+All!$F6290="California",+All!#REF!,IF(+All!$H6290="California",+All!#REF!,0))</f>
        <v>0</v>
      </c>
      <c r="AZ43" s="89">
        <f>IF(+All!$F6290="California",+All!#REF!,IF(+All!$H6290="California",+All!#REF!,0))</f>
        <v>0</v>
      </c>
      <c r="BA43" s="90">
        <f>IF(+All!$F6290="California",+All!#REF!,IF(+All!$H6290="California",+All!#REF!,0))</f>
        <v>0</v>
      </c>
      <c r="BB43" s="90">
        <f>IF(+All!$F6290="California",+All!#REF!,IF(+All!$H6290="California",+All!#REF!,0))</f>
        <v>0</v>
      </c>
      <c r="BC43" s="91">
        <f>IF(+All!$F6290="California",+All!#REF!,IF(+All!$H6290="California",+All!#REF!,0))</f>
        <v>0</v>
      </c>
      <c r="BD43" s="482">
        <f>IF(+All!$F6290="California",+All!#REF!,IF(+All!$H6290="California",+All!#REF!,0))</f>
        <v>0</v>
      </c>
      <c r="BE43" s="483">
        <f>IF(+All!$F6290="California",+All!#REF!,IF(+All!$H6290="California",+All!#REF!,0))</f>
        <v>0</v>
      </c>
      <c r="BF43" s="483">
        <f>IF(+All!$F6290="California",+All!#REF!,IF(+All!$H6290="California",+All!#REF!,0))</f>
        <v>0</v>
      </c>
      <c r="BG43" s="482">
        <f>IF(+All!$F6290="California",+All!#REF!,IF(+All!$H6290="California",+All!#REF!,0))</f>
        <v>0</v>
      </c>
      <c r="BH43" s="483">
        <f>IF(+All!$F6290="California",+All!#REF!,IF(+All!$H6290="California",+All!#REF!,0))</f>
        <v>0</v>
      </c>
      <c r="BI43" s="484">
        <f>IF(+All!$F6290="California",+All!#REF!,IF(+All!$H6290="California",+All!#REF!,0))</f>
        <v>0</v>
      </c>
      <c r="BJ43" s="92">
        <f>IF(+All!$F6290="California",+All!#REF!,IF(+All!$H6290="California",+All!#REF!,0))</f>
        <v>0</v>
      </c>
      <c r="BK43" s="93">
        <f>IF(+All!$F6290="California",+All!#REF!,IF(+All!$H6290="California",+All!#REF!,0))</f>
        <v>0</v>
      </c>
    </row>
    <row r="44" spans="1:63" x14ac:dyDescent="0.8">
      <c r="A44" s="70">
        <f>IF(+All!$F897="California",+All!A897,IF(+All!$H897="California",+All!A897,0))</f>
        <v>12</v>
      </c>
      <c r="B44" s="480" t="str">
        <f>IF(+All!$F897="California",+All!B897,IF(+All!$H897="California",+All!B897,0))</f>
        <v>Sat</v>
      </c>
      <c r="C44" s="72">
        <f>IF(+All!$F897="California",+All!C897,IF(+All!$H897="California",+All!C897,0))</f>
        <v>44520</v>
      </c>
      <c r="D44" s="73">
        <f>IF(+All!$F897="California",+All!D897,IF(+All!$H897="California",+All!D897,0))</f>
        <v>0.79166666666666663</v>
      </c>
      <c r="E44" s="707" t="str">
        <f>IF(+All!$F897="California",+All!E897,IF(+All!$H897="California",+All!E897,0))</f>
        <v>PAC12</v>
      </c>
      <c r="F44" s="75" t="str">
        <f>IF(+All!$F897="California",+All!F897,IF(+All!$H897="California",+All!F897,0))</f>
        <v>California</v>
      </c>
      <c r="G44" s="76" t="str">
        <f>IF(+All!$F897="California",+All!G897,IF(+All!$H897="California",+All!G897,0))</f>
        <v>P12</v>
      </c>
      <c r="H44" s="75" t="str">
        <f>IF(+All!$F897="California",+All!H897,IF(+All!$H897="California",+All!H897,0))</f>
        <v>Stanford</v>
      </c>
      <c r="I44" s="76" t="str">
        <f>IF(+All!$F897="California",+All!I897,IF(+All!$H897="California",+All!I897,0))</f>
        <v>P12</v>
      </c>
      <c r="J44" s="706" t="str">
        <f>IF(+All!$F897="California",+All!J897,IF(+All!$H897="California",+All!J897,0))</f>
        <v>California</v>
      </c>
      <c r="K44" s="707" t="str">
        <f>IF(+All!$F897="California",+All!K897,IF(+All!$H897="California",+All!K897,0))</f>
        <v>Stanford</v>
      </c>
      <c r="L44" s="78">
        <f>IF(+All!$F897="California",+All!L897,IF(+All!$H897="California",+All!L897,0))</f>
        <v>1.5</v>
      </c>
      <c r="M44" s="79">
        <f>IF(+All!$F897="California",+All!M897,IF(+All!$H897="California",+All!M897,0))</f>
        <v>45.5</v>
      </c>
      <c r="N44" s="706" t="str">
        <f>IF(+All!$F897="California",+All!N897,IF(+All!$H897="California",+All!N897,0))</f>
        <v>California</v>
      </c>
      <c r="O44" s="708">
        <f>IF(+All!$F897="California",+All!O897,IF(+All!$H897="California",+All!O897,0))</f>
        <v>41</v>
      </c>
      <c r="P44" s="708" t="str">
        <f>IF(+All!$F897="California",+All!P897,IF(+All!$H897="California",+All!P897,0))</f>
        <v>Stanford</v>
      </c>
      <c r="Q44" s="707">
        <f>IF(+All!$F897="California",+All!Q897,IF(+All!$H897="California",+All!Q897,0))</f>
        <v>11</v>
      </c>
      <c r="R44" s="706" t="str">
        <f>IF(+All!$F897="California",+All!R897,IF(+All!$H897="California",+All!R897,0))</f>
        <v>California</v>
      </c>
      <c r="S44" s="708" t="str">
        <f>IF(+All!$F897="California",+All!S897,IF(+All!$H897="California",+All!S897,0))</f>
        <v>Stanford</v>
      </c>
      <c r="T44" s="706" t="str">
        <f>IF(+All!$F897="California",+All!T897,IF(+All!$H897="California",+All!T897,0))</f>
        <v>Stanford</v>
      </c>
      <c r="U44" s="707" t="str">
        <f>IF(+All!$F897="California",+All!U897,IF(+All!$H897="California",+All!U897,0))</f>
        <v>L</v>
      </c>
      <c r="V44" s="706">
        <f>IF(+All!$F6291="California",+All!#REF!,IF(+All!$H6291="California",+All!#REF!,0))</f>
        <v>0</v>
      </c>
      <c r="W44" s="707">
        <f>IF(+All!$F6291="California",+All!#REF!,IF(+All!$H6291="California",+All!#REF!,0))</f>
        <v>0</v>
      </c>
      <c r="X44" s="706">
        <f>IF(+All!$F6291="California",+All!#REF!,IF(+All!$H6291="California",+All!#REF!,0))</f>
        <v>0</v>
      </c>
      <c r="Y44" s="707">
        <f>IF(+All!$F6291="California",+All!#REF!,IF(+All!$H6291="California",+All!#REF!,0))</f>
        <v>0</v>
      </c>
      <c r="Z44" s="706">
        <f>IF(+All!$F6291="California",+All!#REF!,IF(+All!$H6291="California",+All!#REF!,0))</f>
        <v>0</v>
      </c>
      <c r="AA44" s="707">
        <f>IF(+All!$F6291="California",+All!#REF!,IF(+All!$H6291="California",+All!#REF!,0))</f>
        <v>0</v>
      </c>
      <c r="AB44" s="706">
        <f>IF(+All!$F6291="California",+All!#REF!,IF(+All!$H6291="California",+All!#REF!,0))</f>
        <v>0</v>
      </c>
      <c r="AC44" s="707">
        <f>IF(+All!$F6291="California",+All!#REF!,IF(+All!$H6291="California",+All!#REF!,0))</f>
        <v>0</v>
      </c>
      <c r="AD44" s="706">
        <f>IF(+All!$F6291="California",+All!#REF!,IF(+All!$H6291="California",+All!#REF!,0))</f>
        <v>0</v>
      </c>
      <c r="AE44" s="707">
        <f>IF(+All!$F6291="California",+All!#REF!,IF(+All!$H6291="California",+All!#REF!,0))</f>
        <v>0</v>
      </c>
      <c r="AF44" s="706">
        <f>IF(+All!$F6291="California",+All!#REF!,IF(+All!$H6291="California",+All!#REF!,0))</f>
        <v>0</v>
      </c>
      <c r="AG44" s="707">
        <f>IF(+All!$F6291="California",+All!#REF!,IF(+All!$H6291="California",+All!#REF!,0))</f>
        <v>0</v>
      </c>
      <c r="AH44" s="706">
        <f>IF(+All!$F6291="California",+All!#REF!,IF(+All!$H6291="California",+All!#REF!,0))</f>
        <v>0</v>
      </c>
      <c r="AI44" s="707">
        <f>IF(+All!$F6291="California",+All!#REF!,IF(+All!$H6291="California",+All!#REF!,0))</f>
        <v>0</v>
      </c>
      <c r="AJ44" s="706">
        <f>IF(+All!$F6291="California",+All!#REF!,IF(+All!$H6291="California",+All!#REF!,0))</f>
        <v>0</v>
      </c>
      <c r="AK44" s="707">
        <f>IF(+All!$F6291="California",+All!#REF!,IF(+All!$H6291="California",+All!#REF!,0))</f>
        <v>0</v>
      </c>
      <c r="AL44" s="81">
        <f>IF(+All!$F6291="California",+All!V6291,IF(+All!$H6291="California",+All!V6291,0))</f>
        <v>0</v>
      </c>
      <c r="AM44" s="82">
        <f>IF(+All!$F6291="California",+All!W6291,IF(+All!$H6291="California",+All!W6291,0))</f>
        <v>0</v>
      </c>
      <c r="AN44" s="81">
        <f>IF(+All!$F6291="California",+All!X6291,IF(+All!$H6291="California",+All!X6291,0))</f>
        <v>0</v>
      </c>
      <c r="AO44" s="83">
        <f>IF(+All!$F6291="California",+All!Y6291,IF(+All!$H6291="California",+All!Y6291,0))</f>
        <v>0</v>
      </c>
      <c r="AP44" s="84">
        <f>IF(+All!$F6291="California",+All!Z6291,IF(+All!$H6291="California",+All!Z6291,0))</f>
        <v>0</v>
      </c>
      <c r="AQ44" s="480">
        <f>IF(+All!$F6291="California",+All!#REF!,IF(+All!$H6291="California",+All!#REF!,0))</f>
        <v>0</v>
      </c>
      <c r="AR44" s="482">
        <f>IF(+All!$F6291="California",+All!#REF!,IF(+All!$H6291="California",+All!#REF!,0))</f>
        <v>0</v>
      </c>
      <c r="AS44" s="483">
        <f>IF(+All!$F6291="California",+All!#REF!,IF(+All!$H6291="California",+All!#REF!,0))</f>
        <v>0</v>
      </c>
      <c r="AT44" s="483">
        <f>IF(+All!$F6291="California",+All!#REF!,IF(+All!$H6291="California",+All!#REF!,0))</f>
        <v>0</v>
      </c>
      <c r="AU44" s="482">
        <f>IF(+All!$F6291="California",+All!#REF!,IF(+All!$H6291="California",+All!#REF!,0))</f>
        <v>0</v>
      </c>
      <c r="AV44" s="483">
        <f>IF(+All!$F6291="California",+All!#REF!,IF(+All!$H6291="California",+All!#REF!,0))</f>
        <v>0</v>
      </c>
      <c r="AW44" s="484">
        <f>IF(+All!$F6291="California",+All!#REF!,IF(+All!$H6291="California",+All!#REF!,0))</f>
        <v>0</v>
      </c>
      <c r="AX44" s="483">
        <f>IF(+All!$F6291="California",+All!#REF!,IF(+All!$H6291="California",+All!#REF!,0))</f>
        <v>0</v>
      </c>
      <c r="AY44" s="88">
        <f>IF(+All!$F6291="California",+All!#REF!,IF(+All!$H6291="California",+All!#REF!,0))</f>
        <v>0</v>
      </c>
      <c r="AZ44" s="89">
        <f>IF(+All!$F6291="California",+All!#REF!,IF(+All!$H6291="California",+All!#REF!,0))</f>
        <v>0</v>
      </c>
      <c r="BA44" s="90">
        <f>IF(+All!$F6291="California",+All!#REF!,IF(+All!$H6291="California",+All!#REF!,0))</f>
        <v>0</v>
      </c>
      <c r="BB44" s="90">
        <f>IF(+All!$F6291="California",+All!#REF!,IF(+All!$H6291="California",+All!#REF!,0))</f>
        <v>0</v>
      </c>
      <c r="BC44" s="91">
        <f>IF(+All!$F6291="California",+All!#REF!,IF(+All!$H6291="California",+All!#REF!,0))</f>
        <v>0</v>
      </c>
      <c r="BD44" s="482">
        <f>IF(+All!$F6291="California",+All!#REF!,IF(+All!$H6291="California",+All!#REF!,0))</f>
        <v>0</v>
      </c>
      <c r="BE44" s="483">
        <f>IF(+All!$F6291="California",+All!#REF!,IF(+All!$H6291="California",+All!#REF!,0))</f>
        <v>0</v>
      </c>
      <c r="BF44" s="483">
        <f>IF(+All!$F6291="California",+All!#REF!,IF(+All!$H6291="California",+All!#REF!,0))</f>
        <v>0</v>
      </c>
      <c r="BG44" s="482">
        <f>IF(+All!$F6291="California",+All!#REF!,IF(+All!$H6291="California",+All!#REF!,0))</f>
        <v>0</v>
      </c>
      <c r="BH44" s="483">
        <f>IF(+All!$F6291="California",+All!#REF!,IF(+All!$H6291="California",+All!#REF!,0))</f>
        <v>0</v>
      </c>
      <c r="BI44" s="484">
        <f>IF(+All!$F6291="California",+All!#REF!,IF(+All!$H6291="California",+All!#REF!,0))</f>
        <v>0</v>
      </c>
      <c r="BJ44" s="92">
        <f>IF(+All!$F6291="California",+All!#REF!,IF(+All!$H6291="California",+All!#REF!,0))</f>
        <v>0</v>
      </c>
      <c r="BK44" s="93">
        <f>IF(+All!$F6291="California",+All!#REF!,IF(+All!$H6291="California",+All!#REF!,0))</f>
        <v>0</v>
      </c>
    </row>
    <row r="45" spans="1:63" x14ac:dyDescent="0.8">
      <c r="A45" s="70">
        <f>IF(+All!$F965="California",+All!A965,IF(+All!$H965="California",+All!A965,0))</f>
        <v>0</v>
      </c>
      <c r="B45" s="480">
        <f>IF(+All!$F965="California",+All!B965,IF(+All!$H965="California",+All!B965,0))</f>
        <v>0</v>
      </c>
      <c r="C45" s="72">
        <f>IF(+All!$F965="California",+All!C965,IF(+All!$H965="California",+All!C965,0))</f>
        <v>0</v>
      </c>
      <c r="D45" s="73">
        <f>IF(+All!$F965="California",+All!D965,IF(+All!$H965="California",+All!D965,0))</f>
        <v>0</v>
      </c>
      <c r="E45" s="707">
        <f>IF(+All!$F965="California",+All!E965,IF(+All!$H965="California",+All!E965,0))</f>
        <v>0</v>
      </c>
      <c r="F45" s="75">
        <f>IF(+All!$F965="California",+All!F965,IF(+All!$H965="California",+All!F965,0))</f>
        <v>0</v>
      </c>
      <c r="G45" s="76">
        <f>IF(+All!$F965="California",+All!G965,IF(+All!$H965="California",+All!G965,0))</f>
        <v>0</v>
      </c>
      <c r="H45" s="75">
        <f>IF(+All!$F965="California",+All!H965,IF(+All!$H965="California",+All!H965,0))</f>
        <v>0</v>
      </c>
      <c r="I45" s="76">
        <f>IF(+All!$F965="California",+All!I965,IF(+All!$H965="California",+All!I965,0))</f>
        <v>0</v>
      </c>
      <c r="J45" s="706">
        <f>IF(+All!$F965="California",+All!J965,IF(+All!$H965="California",+All!J965,0))</f>
        <v>0</v>
      </c>
      <c r="K45" s="707">
        <f>IF(+All!$F965="California",+All!K965,IF(+All!$H965="California",+All!K965,0))</f>
        <v>0</v>
      </c>
      <c r="L45" s="78">
        <f>IF(+All!$F965="California",+All!L965,IF(+All!$H965="California",+All!L965,0))</f>
        <v>0</v>
      </c>
      <c r="M45" s="79">
        <f>IF(+All!$F965="California",+All!M965,IF(+All!$H965="California",+All!M965,0))</f>
        <v>0</v>
      </c>
      <c r="N45" s="706">
        <f>IF(+All!$F965="California",+All!N965,IF(+All!$H965="California",+All!N965,0))</f>
        <v>0</v>
      </c>
      <c r="O45" s="708">
        <f>IF(+All!$F965="California",+All!O965,IF(+All!$H965="California",+All!O965,0))</f>
        <v>0</v>
      </c>
      <c r="P45" s="708">
        <f>IF(+All!$F965="California",+All!P965,IF(+All!$H965="California",+All!P965,0))</f>
        <v>0</v>
      </c>
      <c r="Q45" s="707">
        <f>IF(+All!$F965="California",+All!Q965,IF(+All!$H965="California",+All!Q965,0))</f>
        <v>0</v>
      </c>
      <c r="R45" s="706">
        <f>IF(+All!$F965="California",+All!R965,IF(+All!$H965="California",+All!R965,0))</f>
        <v>0</v>
      </c>
      <c r="S45" s="708">
        <f>IF(+All!$F965="California",+All!S965,IF(+All!$H965="California",+All!S965,0))</f>
        <v>0</v>
      </c>
      <c r="T45" s="706">
        <f>IF(+All!$F965="California",+All!T965,IF(+All!$H965="California",+All!T965,0))</f>
        <v>0</v>
      </c>
      <c r="U45" s="707">
        <f>IF(+All!$F965="California",+All!U965,IF(+All!$H965="California",+All!U965,0))</f>
        <v>0</v>
      </c>
      <c r="V45" s="706">
        <f>IF(+All!$F6292="California",+All!#REF!,IF(+All!$H6292="California",+All!#REF!,0))</f>
        <v>0</v>
      </c>
      <c r="W45" s="707">
        <f>IF(+All!$F6292="California",+All!#REF!,IF(+All!$H6292="California",+All!#REF!,0))</f>
        <v>0</v>
      </c>
      <c r="X45" s="706">
        <f>IF(+All!$F6292="California",+All!#REF!,IF(+All!$H6292="California",+All!#REF!,0))</f>
        <v>0</v>
      </c>
      <c r="Y45" s="707">
        <f>IF(+All!$F6292="California",+All!#REF!,IF(+All!$H6292="California",+All!#REF!,0))</f>
        <v>0</v>
      </c>
      <c r="Z45" s="706">
        <f>IF(+All!$F6292="California",+All!#REF!,IF(+All!$H6292="California",+All!#REF!,0))</f>
        <v>0</v>
      </c>
      <c r="AA45" s="707">
        <f>IF(+All!$F6292="California",+All!#REF!,IF(+All!$H6292="California",+All!#REF!,0))</f>
        <v>0</v>
      </c>
      <c r="AB45" s="706">
        <f>IF(+All!$F6292="California",+All!#REF!,IF(+All!$H6292="California",+All!#REF!,0))</f>
        <v>0</v>
      </c>
      <c r="AC45" s="707">
        <f>IF(+All!$F6292="California",+All!#REF!,IF(+All!$H6292="California",+All!#REF!,0))</f>
        <v>0</v>
      </c>
      <c r="AD45" s="706">
        <f>IF(+All!$F6292="California",+All!#REF!,IF(+All!$H6292="California",+All!#REF!,0))</f>
        <v>0</v>
      </c>
      <c r="AE45" s="707">
        <f>IF(+All!$F6292="California",+All!#REF!,IF(+All!$H6292="California",+All!#REF!,0))</f>
        <v>0</v>
      </c>
      <c r="AF45" s="706">
        <f>IF(+All!$F6292="California",+All!#REF!,IF(+All!$H6292="California",+All!#REF!,0))</f>
        <v>0</v>
      </c>
      <c r="AG45" s="707">
        <f>IF(+All!$F6292="California",+All!#REF!,IF(+All!$H6292="California",+All!#REF!,0))</f>
        <v>0</v>
      </c>
      <c r="AH45" s="706">
        <f>IF(+All!$F6292="California",+All!#REF!,IF(+All!$H6292="California",+All!#REF!,0))</f>
        <v>0</v>
      </c>
      <c r="AI45" s="707">
        <f>IF(+All!$F6292="California",+All!#REF!,IF(+All!$H6292="California",+All!#REF!,0))</f>
        <v>0</v>
      </c>
      <c r="AJ45" s="706">
        <f>IF(+All!$F6292="California",+All!#REF!,IF(+All!$H6292="California",+All!#REF!,0))</f>
        <v>0</v>
      </c>
      <c r="AK45" s="707">
        <f>IF(+All!$F6292="California",+All!#REF!,IF(+All!$H6292="California",+All!#REF!,0))</f>
        <v>0</v>
      </c>
      <c r="AL45" s="81">
        <f>IF(+All!$F6292="California",+All!V6292,IF(+All!$H6292="California",+All!V6292,0))</f>
        <v>0</v>
      </c>
      <c r="AM45" s="82">
        <f>IF(+All!$F6292="California",+All!W6292,IF(+All!$H6292="California",+All!W6292,0))</f>
        <v>0</v>
      </c>
      <c r="AN45" s="81">
        <f>IF(+All!$F6292="California",+All!X6292,IF(+All!$H6292="California",+All!X6292,0))</f>
        <v>0</v>
      </c>
      <c r="AO45" s="83">
        <f>IF(+All!$F6292="California",+All!Y6292,IF(+All!$H6292="California",+All!Y6292,0))</f>
        <v>0</v>
      </c>
      <c r="AP45" s="84">
        <f>IF(+All!$F6292="California",+All!Z6292,IF(+All!$H6292="California",+All!Z6292,0))</f>
        <v>0</v>
      </c>
      <c r="AQ45" s="480">
        <f>IF(+All!$F6292="California",+All!#REF!,IF(+All!$H6292="California",+All!#REF!,0))</f>
        <v>0</v>
      </c>
      <c r="AR45" s="482">
        <f>IF(+All!$F6292="California",+All!#REF!,IF(+All!$H6292="California",+All!#REF!,0))</f>
        <v>0</v>
      </c>
      <c r="AS45" s="483">
        <f>IF(+All!$F6292="California",+All!#REF!,IF(+All!$H6292="California",+All!#REF!,0))</f>
        <v>0</v>
      </c>
      <c r="AT45" s="483">
        <f>IF(+All!$F6292="California",+All!#REF!,IF(+All!$H6292="California",+All!#REF!,0))</f>
        <v>0</v>
      </c>
      <c r="AU45" s="482">
        <f>IF(+All!$F6292="California",+All!#REF!,IF(+All!$H6292="California",+All!#REF!,0))</f>
        <v>0</v>
      </c>
      <c r="AV45" s="483">
        <f>IF(+All!$F6292="California",+All!#REF!,IF(+All!$H6292="California",+All!#REF!,0))</f>
        <v>0</v>
      </c>
      <c r="AW45" s="484">
        <f>IF(+All!$F6292="California",+All!#REF!,IF(+All!$H6292="California",+All!#REF!,0))</f>
        <v>0</v>
      </c>
      <c r="AX45" s="483">
        <f>IF(+All!$F6292="California",+All!#REF!,IF(+All!$H6292="California",+All!#REF!,0))</f>
        <v>0</v>
      </c>
      <c r="AY45" s="88">
        <f>IF(+All!$F6292="California",+All!#REF!,IF(+All!$H6292="California",+All!#REF!,0))</f>
        <v>0</v>
      </c>
      <c r="AZ45" s="89">
        <f>IF(+All!$F6292="California",+All!#REF!,IF(+All!$H6292="California",+All!#REF!,0))</f>
        <v>0</v>
      </c>
      <c r="BA45" s="90">
        <f>IF(+All!$F6292="California",+All!#REF!,IF(+All!$H6292="California",+All!#REF!,0))</f>
        <v>0</v>
      </c>
      <c r="BB45" s="90">
        <f>IF(+All!$F6292="California",+All!#REF!,IF(+All!$H6292="California",+All!#REF!,0))</f>
        <v>0</v>
      </c>
      <c r="BC45" s="91">
        <f>IF(+All!$F6292="California",+All!#REF!,IF(+All!$H6292="California",+All!#REF!,0))</f>
        <v>0</v>
      </c>
      <c r="BD45" s="482">
        <f>IF(+All!$F6292="California",+All!#REF!,IF(+All!$H6292="California",+All!#REF!,0))</f>
        <v>0</v>
      </c>
      <c r="BE45" s="483">
        <f>IF(+All!$F6292="California",+All!#REF!,IF(+All!$H6292="California",+All!#REF!,0))</f>
        <v>0</v>
      </c>
      <c r="BF45" s="483">
        <f>IF(+All!$F6292="California",+All!#REF!,IF(+All!$H6292="California",+All!#REF!,0))</f>
        <v>0</v>
      </c>
      <c r="BG45" s="482">
        <f>IF(+All!$F6292="California",+All!#REF!,IF(+All!$H6292="California",+All!#REF!,0))</f>
        <v>0</v>
      </c>
      <c r="BH45" s="483">
        <f>IF(+All!$F6292="California",+All!#REF!,IF(+All!$H6292="California",+All!#REF!,0))</f>
        <v>0</v>
      </c>
      <c r="BI45" s="484">
        <f>IF(+All!$F6292="California",+All!#REF!,IF(+All!$H6292="California",+All!#REF!,0))</f>
        <v>0</v>
      </c>
      <c r="BJ45" s="92">
        <f>IF(+All!$F6292="California",+All!#REF!,IF(+All!$H6292="California",+All!#REF!,0))</f>
        <v>0</v>
      </c>
      <c r="BK45" s="93">
        <f>IF(+All!$F6292="California",+All!#REF!,IF(+All!$H6292="California",+All!#REF!,0))</f>
        <v>0</v>
      </c>
    </row>
    <row r="46" spans="1:63" x14ac:dyDescent="0.8">
      <c r="B46" s="70"/>
      <c r="C46" s="94"/>
      <c r="D46" s="73"/>
      <c r="F46" s="1255" t="str">
        <f>H47</f>
        <v>Colorado</v>
      </c>
      <c r="G46" s="1256"/>
      <c r="H46" s="1256"/>
      <c r="I46" s="1257"/>
      <c r="L46" s="78"/>
      <c r="M46" s="79"/>
      <c r="W46" s="74"/>
      <c r="AD46" s="77"/>
      <c r="AE46" s="74"/>
      <c r="AF46" s="77"/>
      <c r="AG46" s="74"/>
      <c r="AH46" s="77"/>
      <c r="AI46" s="74"/>
      <c r="AJ46" s="77"/>
      <c r="AK46" s="74"/>
      <c r="AQ46" s="480"/>
      <c r="AR46" s="85"/>
      <c r="AS46" s="86"/>
      <c r="AT46" s="86"/>
      <c r="AU46" s="85"/>
      <c r="AV46" s="86"/>
      <c r="AW46" s="87"/>
      <c r="AX46" s="86"/>
      <c r="AY46" s="88"/>
      <c r="AZ46" s="89"/>
      <c r="BA46" s="90"/>
      <c r="BB46" s="90"/>
      <c r="BC46" s="91"/>
      <c r="BD46" s="85"/>
      <c r="BE46" s="86"/>
      <c r="BF46" s="86"/>
      <c r="BG46" s="85"/>
      <c r="BH46" s="86"/>
      <c r="BI46" s="87"/>
    </row>
    <row r="47" spans="1:63" s="517" customFormat="1" x14ac:dyDescent="0.8">
      <c r="A47" s="70">
        <f>IF(+All!$F33="Colorado",+All!A33,IF(+All!$H33="Colorado",+All!A33,0))</f>
        <v>1</v>
      </c>
      <c r="B47" s="70" t="str">
        <f>IF(+All!$F33="Colorado",+All!B33,IF(+All!$H33="Colorado",+All!B33,0))</f>
        <v>Fri</v>
      </c>
      <c r="C47" s="94">
        <f>IF(+All!$F33="Colorado",+All!C33,IF(+All!$H33="Colorado",+All!C33,0))</f>
        <v>44442</v>
      </c>
      <c r="D47" s="73">
        <f>IF(+All!$F33="Colorado",+All!D33,IF(+All!$H33="Colorado",+All!D33,0))</f>
        <v>0.83333333333333337</v>
      </c>
      <c r="E47" s="707" t="str">
        <f>IF(+All!$F33="Colorado",+All!E33,IF(+All!$H33="Colorado",+All!E33,0))</f>
        <v>PAC12</v>
      </c>
      <c r="F47" s="75" t="str">
        <f>IF(+All!$F33="Colorado",+All!F33,IF(+All!$H33="Colorado",+All!F33,0))</f>
        <v>1AA Northern Colorado</v>
      </c>
      <c r="G47" s="95" t="str">
        <f>IF(+All!$F33="Colorado",+All!G33,IF(+All!$H33="Colorado",+All!G33,0))</f>
        <v>1AA</v>
      </c>
      <c r="H47" s="95" t="str">
        <f>IF(+All!$F33="Colorado",+All!H33,IF(+All!$H33="Colorado",+All!H33,0))</f>
        <v>Colorado</v>
      </c>
      <c r="I47" s="76" t="str">
        <f>IF(+All!$F33="Colorado",+All!I33,IF(+All!$H33="Colorado",+All!I33,0))</f>
        <v>P12</v>
      </c>
      <c r="J47" s="706">
        <f>IF(+All!$F33="Colorado",+All!J33,IF(+All!$H33="Colorado",+All!J33,0))</f>
        <v>0</v>
      </c>
      <c r="K47" s="707">
        <f>IF(+All!$F33="Colorado",+All!K33,IF(+All!$H33="Colorado",+All!K33,0))</f>
        <v>0</v>
      </c>
      <c r="L47" s="78">
        <f>IF(+All!$F33="Colorado",+All!L33,IF(+All!$H33="Colorado",+All!L33,0))</f>
        <v>0</v>
      </c>
      <c r="M47" s="79">
        <f>IF(+All!$F33="Colorado",+All!M33,IF(+All!$H33="Colorado",+All!M33,0))</f>
        <v>0</v>
      </c>
      <c r="N47" s="706" t="str">
        <f>IF(+All!$F33="Colorado",+All!N33,IF(+All!$H33="Colorado",+All!N33,0))</f>
        <v>Colorado</v>
      </c>
      <c r="O47" s="708">
        <f>IF(+All!$F33="Colorado",+All!O33,IF(+All!$H33="Colorado",+All!O33,0))</f>
        <v>35</v>
      </c>
      <c r="P47" s="708" t="str">
        <f>IF(+All!$F33="Colorado",+All!P33,IF(+All!$H33="Colorado",+All!P33,0))</f>
        <v>1AA Northern Colorado</v>
      </c>
      <c r="Q47" s="707">
        <f>IF(+All!$F33="Colorado",+All!Q33,IF(+All!$H33="Colorado",+All!Q33,0))</f>
        <v>7</v>
      </c>
      <c r="R47" s="706">
        <f>IF(+All!$F33="Colorado",+All!R33,IF(+All!$H33="Colorado",+All!R33,0))</f>
        <v>0</v>
      </c>
      <c r="S47" s="708">
        <f>IF(+All!$F33="Colorado",+All!S33,IF(+All!$H33="Colorado",+All!S33,0))</f>
        <v>0</v>
      </c>
      <c r="T47" s="706">
        <f>IF(+All!$F33="Colorado",+All!T33,IF(+All!$H33="Colorado",+All!T33,0))</f>
        <v>0</v>
      </c>
      <c r="U47" s="707">
        <f>IF(+All!$F33="Colorado",+All!U33,IF(+All!$H33="Colorado",+All!U33,0))</f>
        <v>0</v>
      </c>
      <c r="V47" s="706"/>
      <c r="W47" s="707"/>
      <c r="X47" s="706"/>
      <c r="Y47" s="707"/>
      <c r="Z47" s="706"/>
      <c r="AA47" s="707"/>
      <c r="AB47" s="706"/>
      <c r="AC47" s="707"/>
      <c r="AD47" s="706"/>
      <c r="AE47" s="707"/>
      <c r="AF47" s="706"/>
      <c r="AG47" s="707"/>
      <c r="AH47" s="706"/>
      <c r="AI47" s="707"/>
      <c r="AJ47" s="706"/>
      <c r="AK47" s="707"/>
      <c r="AL47" s="81"/>
      <c r="AM47" s="82"/>
      <c r="AN47" s="81"/>
      <c r="AO47" s="83"/>
      <c r="AP47" s="84"/>
      <c r="AQ47" s="480"/>
      <c r="AR47" s="482"/>
      <c r="AS47" s="483"/>
      <c r="AT47" s="483"/>
      <c r="AU47" s="482"/>
      <c r="AV47" s="483"/>
      <c r="AW47" s="484"/>
      <c r="AX47" s="483"/>
      <c r="AY47" s="88"/>
      <c r="AZ47" s="89"/>
      <c r="BA47" s="90"/>
      <c r="BB47" s="90"/>
      <c r="BC47" s="91"/>
      <c r="BD47" s="482"/>
      <c r="BE47" s="483"/>
      <c r="BF47" s="483"/>
      <c r="BG47" s="482"/>
      <c r="BH47" s="483"/>
      <c r="BI47" s="484"/>
      <c r="BJ47" s="92"/>
      <c r="BK47" s="93"/>
    </row>
    <row r="48" spans="1:63" s="517" customFormat="1" x14ac:dyDescent="0.8">
      <c r="A48" s="70">
        <f>IF(+All!$F159="Colorado",+All!A159,IF(+All!$H159="Colorado",+All!A159,0))</f>
        <v>2</v>
      </c>
      <c r="B48" s="70" t="str">
        <f>IF(+All!$F159="Colorado",+All!B159,IF(+All!$H159="Colorado",+All!B159,0))</f>
        <v>Sat</v>
      </c>
      <c r="C48" s="94">
        <f>IF(+All!$F159="Colorado",+All!C159,IF(+All!$H159="Colorado",+All!C159,0))</f>
        <v>44450</v>
      </c>
      <c r="D48" s="73">
        <f>IF(+All!$F159="Colorado",+All!D159,IF(+All!$H159="Colorado",+All!D159,0))</f>
        <v>0.64583333333333337</v>
      </c>
      <c r="E48" s="707" t="str">
        <f>IF(+All!$F159="Colorado",+All!E159,IF(+All!$H159="Colorado",+All!E159,0))</f>
        <v>Fox</v>
      </c>
      <c r="F48" s="75" t="str">
        <f>IF(+All!$F159="Colorado",+All!F159,IF(+All!$H159="Colorado",+All!F159,0))</f>
        <v>Texas A&amp;M</v>
      </c>
      <c r="G48" s="95" t="str">
        <f>IF(+All!$F159="Colorado",+All!G159,IF(+All!$H159="Colorado",+All!G159,0))</f>
        <v>SEC</v>
      </c>
      <c r="H48" s="95" t="str">
        <f>IF(+All!$F159="Colorado",+All!H159,IF(+All!$H159="Colorado",+All!H159,0))</f>
        <v>Colorado</v>
      </c>
      <c r="I48" s="76" t="str">
        <f>IF(+All!$F159="Colorado",+All!I159,IF(+All!$H159="Colorado",+All!I159,0))</f>
        <v>P12</v>
      </c>
      <c r="J48" s="706" t="str">
        <f>IF(+All!$F159="Colorado",+All!J159,IF(+All!$H159="Colorado",+All!J159,0))</f>
        <v>Texas A&amp;M</v>
      </c>
      <c r="K48" s="707" t="str">
        <f>IF(+All!$F159="Colorado",+All!K159,IF(+All!$H159="Colorado",+All!K159,0))</f>
        <v>Colorado</v>
      </c>
      <c r="L48" s="78">
        <f>IF(+All!$F159="Colorado",+All!L159,IF(+All!$H159="Colorado",+All!L159,0))</f>
        <v>17</v>
      </c>
      <c r="M48" s="79">
        <f>IF(+All!$F159="Colorado",+All!M159,IF(+All!$H159="Colorado",+All!M159,0))</f>
        <v>50.5</v>
      </c>
      <c r="N48" s="706" t="str">
        <f>IF(+All!$F159="Colorado",+All!N159,IF(+All!$H159="Colorado",+All!N159,0))</f>
        <v>Texas A&amp;M</v>
      </c>
      <c r="O48" s="708">
        <f>IF(+All!$F159="Colorado",+All!O159,IF(+All!$H159="Colorado",+All!O159,0))</f>
        <v>10</v>
      </c>
      <c r="P48" s="708" t="str">
        <f>IF(+All!$F159="Colorado",+All!P159,IF(+All!$H159="Colorado",+All!P159,0))</f>
        <v>Colorado</v>
      </c>
      <c r="Q48" s="707">
        <f>IF(+All!$F159="Colorado",+All!Q159,IF(+All!$H159="Colorado",+All!Q159,0))</f>
        <v>7</v>
      </c>
      <c r="R48" s="706" t="str">
        <f>IF(+All!$F159="Colorado",+All!R159,IF(+All!$H159="Colorado",+All!R159,0))</f>
        <v>Colorado</v>
      </c>
      <c r="S48" s="708" t="str">
        <f>IF(+All!$F159="Colorado",+All!S159,IF(+All!$H159="Colorado",+All!S159,0))</f>
        <v>Texas A&amp;M</v>
      </c>
      <c r="T48" s="706" t="str">
        <f>IF(+All!$F159="Colorado",+All!T159,IF(+All!$H159="Colorado",+All!T159,0))</f>
        <v>Colorado</v>
      </c>
      <c r="U48" s="707" t="str">
        <f>IF(+All!$F159="Colorado",+All!U159,IF(+All!$H159="Colorado",+All!U159,0))</f>
        <v>W</v>
      </c>
      <c r="V48" s="706">
        <f>IF(+All!$F6288="California",+All!#REF!,IF(+All!$H6288="California",+All!#REF!,0))</f>
        <v>0</v>
      </c>
      <c r="W48" s="707">
        <f>IF(+All!$F6288="California",+All!#REF!,IF(+All!$H6288="California",+All!#REF!,0))</f>
        <v>0</v>
      </c>
      <c r="X48" s="706">
        <f>IF(+All!$F6288="California",+All!#REF!,IF(+All!$H6288="California",+All!#REF!,0))</f>
        <v>0</v>
      </c>
      <c r="Y48" s="707">
        <f>IF(+All!$F6288="California",+All!#REF!,IF(+All!$H6288="California",+All!#REF!,0))</f>
        <v>0</v>
      </c>
      <c r="Z48" s="706">
        <f>IF(+All!$F6288="California",+All!#REF!,IF(+All!$H6288="California",+All!#REF!,0))</f>
        <v>0</v>
      </c>
      <c r="AA48" s="707">
        <f>IF(+All!$F6288="California",+All!#REF!,IF(+All!$H6288="California",+All!#REF!,0))</f>
        <v>0</v>
      </c>
      <c r="AB48" s="706">
        <f>IF(+All!$F6288="California",+All!#REF!,IF(+All!$H6288="California",+All!#REF!,0))</f>
        <v>0</v>
      </c>
      <c r="AC48" s="707">
        <f>IF(+All!$F6288="California",+All!#REF!,IF(+All!$H6288="California",+All!#REF!,0))</f>
        <v>0</v>
      </c>
      <c r="AD48" s="706">
        <f>IF(+All!$F6288="California",+All!#REF!,IF(+All!$H6288="California",+All!#REF!,0))</f>
        <v>0</v>
      </c>
      <c r="AE48" s="707">
        <f>IF(+All!$F6288="California",+All!#REF!,IF(+All!$H6288="California",+All!#REF!,0))</f>
        <v>0</v>
      </c>
      <c r="AF48" s="706">
        <f>IF(+All!$F6288="California",+All!#REF!,IF(+All!$H6288="California",+All!#REF!,0))</f>
        <v>0</v>
      </c>
      <c r="AG48" s="707">
        <f>IF(+All!$F6288="California",+All!#REF!,IF(+All!$H6288="California",+All!#REF!,0))</f>
        <v>0</v>
      </c>
      <c r="AH48" s="706">
        <f>IF(+All!$F6288="California",+All!#REF!,IF(+All!$H6288="California",+All!#REF!,0))</f>
        <v>0</v>
      </c>
      <c r="AI48" s="707">
        <f>IF(+All!$F6288="California",+All!#REF!,IF(+All!$H6288="California",+All!#REF!,0))</f>
        <v>0</v>
      </c>
      <c r="AJ48" s="706">
        <f>IF(+All!$F6288="California",+All!#REF!,IF(+All!$H6288="California",+All!#REF!,0))</f>
        <v>0</v>
      </c>
      <c r="AK48" s="707">
        <f>IF(+All!$F6288="California",+All!#REF!,IF(+All!$H6288="California",+All!#REF!,0))</f>
        <v>0</v>
      </c>
      <c r="AL48" s="81">
        <f>IF(+All!$F6288="California",+All!V6288,IF(+All!$H6288="California",+All!V6288,0))</f>
        <v>0</v>
      </c>
      <c r="AM48" s="82">
        <f>IF(+All!$F6288="California",+All!W6288,IF(+All!$H6288="California",+All!W6288,0))</f>
        <v>0</v>
      </c>
      <c r="AN48" s="81">
        <f>IF(+All!$F6288="California",+All!X6288,IF(+All!$H6288="California",+All!X6288,0))</f>
        <v>0</v>
      </c>
      <c r="AO48" s="83">
        <f>IF(+All!$F6288="California",+All!Y6288,IF(+All!$H6288="California",+All!Y6288,0))</f>
        <v>0</v>
      </c>
      <c r="AP48" s="84">
        <f>IF(+All!$F6288="California",+All!Z6288,IF(+All!$H6288="California",+All!Z6288,0))</f>
        <v>0</v>
      </c>
      <c r="AQ48" s="480">
        <f>IF(+All!$F6288="California",+All!#REF!,IF(+All!$H6288="California",+All!#REF!,0))</f>
        <v>0</v>
      </c>
      <c r="AR48" s="482">
        <f>IF(+All!$F6288="California",+All!#REF!,IF(+All!$H6288="California",+All!#REF!,0))</f>
        <v>0</v>
      </c>
      <c r="AS48" s="483">
        <f>IF(+All!$F6288="California",+All!#REF!,IF(+All!$H6288="California",+All!#REF!,0))</f>
        <v>0</v>
      </c>
      <c r="AT48" s="483">
        <f>IF(+All!$F6288="California",+All!#REF!,IF(+All!$H6288="California",+All!#REF!,0))</f>
        <v>0</v>
      </c>
      <c r="AU48" s="482">
        <f>IF(+All!$F6288="California",+All!#REF!,IF(+All!$H6288="California",+All!#REF!,0))</f>
        <v>0</v>
      </c>
      <c r="AV48" s="483">
        <f>IF(+All!$F6288="California",+All!#REF!,IF(+All!$H6288="California",+All!#REF!,0))</f>
        <v>0</v>
      </c>
      <c r="AW48" s="484">
        <f>IF(+All!$F6288="California",+All!#REF!,IF(+All!$H6288="California",+All!#REF!,0))</f>
        <v>0</v>
      </c>
      <c r="AX48" s="483">
        <f>IF(+All!$F6288="California",+All!#REF!,IF(+All!$H6288="California",+All!#REF!,0))</f>
        <v>0</v>
      </c>
      <c r="AY48" s="88">
        <f>IF(+All!$F6288="California",+All!#REF!,IF(+All!$H6288="California",+All!#REF!,0))</f>
        <v>0</v>
      </c>
      <c r="AZ48" s="89">
        <f>IF(+All!$F6288="California",+All!#REF!,IF(+All!$H6288="California",+All!#REF!,0))</f>
        <v>0</v>
      </c>
      <c r="BA48" s="90">
        <f>IF(+All!$F6288="California",+All!#REF!,IF(+All!$H6288="California",+All!#REF!,0))</f>
        <v>0</v>
      </c>
      <c r="BB48" s="90">
        <f>IF(+All!$F6288="California",+All!#REF!,IF(+All!$H6288="California",+All!#REF!,0))</f>
        <v>0</v>
      </c>
      <c r="BC48" s="91">
        <f>IF(+All!$F6288="California",+All!#REF!,IF(+All!$H6288="California",+All!#REF!,0))</f>
        <v>0</v>
      </c>
      <c r="BD48" s="482">
        <f>IF(+All!$F6288="California",+All!#REF!,IF(+All!$H6288="California",+All!#REF!,0))</f>
        <v>0</v>
      </c>
      <c r="BE48" s="483">
        <f>IF(+All!$F6288="California",+All!#REF!,IF(+All!$H6288="California",+All!#REF!,0))</f>
        <v>0</v>
      </c>
      <c r="BF48" s="483">
        <f>IF(+All!$F6288="California",+All!#REF!,IF(+All!$H6288="California",+All!#REF!,0))</f>
        <v>0</v>
      </c>
      <c r="BG48" s="482">
        <f>IF(+All!$F6288="California",+All!#REF!,IF(+All!$H6288="California",+All!#REF!,0))</f>
        <v>0</v>
      </c>
      <c r="BH48" s="483">
        <f>IF(+All!$F6288="California",+All!#REF!,IF(+All!$H6288="California",+All!#REF!,0))</f>
        <v>0</v>
      </c>
      <c r="BI48" s="484">
        <f>IF(+All!$F6288="California",+All!#REF!,IF(+All!$H6288="California",+All!#REF!,0))</f>
        <v>0</v>
      </c>
      <c r="BJ48" s="92">
        <f>IF(+All!$F6288="California",+All!#REF!,IF(+All!$H6288="California",+All!#REF!,0))</f>
        <v>0</v>
      </c>
      <c r="BK48" s="93">
        <f>IF(+All!$F6288="California",+All!#REF!,IF(+All!$H6288="California",+All!#REF!,0))</f>
        <v>0</v>
      </c>
    </row>
    <row r="49" spans="1:63" s="517" customFormat="1" x14ac:dyDescent="0.8">
      <c r="A49" s="70">
        <f>IF(+All!$F229="Colorado",+All!A229,IF(+All!$H229="Colorado",+All!A229,0))</f>
        <v>3</v>
      </c>
      <c r="B49" s="70" t="str">
        <f>IF(+All!$F229="Colorado",+All!B229,IF(+All!$H229="Colorado",+All!B229,0))</f>
        <v>Sat</v>
      </c>
      <c r="C49" s="94">
        <f>IF(+All!$F229="Colorado",+All!C229,IF(+All!$H229="Colorado",+All!C229,0))</f>
        <v>44457</v>
      </c>
      <c r="D49" s="73">
        <f>IF(+All!$F229="Colorado",+All!D229,IF(+All!$H229="Colorado",+All!D229,0))</f>
        <v>0.54166666666666663</v>
      </c>
      <c r="E49" s="707" t="str">
        <f>IF(+All!$F229="Colorado",+All!E229,IF(+All!$H229="Colorado",+All!E229,0))</f>
        <v>PAC12</v>
      </c>
      <c r="F49" s="75" t="str">
        <f>IF(+All!$F229="Colorado",+All!F229,IF(+All!$H229="Colorado",+All!F229,0))</f>
        <v>Minnesota</v>
      </c>
      <c r="G49" s="95" t="str">
        <f>IF(+All!$F229="Colorado",+All!G229,IF(+All!$H229="Colorado",+All!G229,0))</f>
        <v>B10</v>
      </c>
      <c r="H49" s="95" t="str">
        <f>IF(+All!$F229="Colorado",+All!H229,IF(+All!$H229="Colorado",+All!H229,0))</f>
        <v>Colorado</v>
      </c>
      <c r="I49" s="76" t="str">
        <f>IF(+All!$F229="Colorado",+All!I229,IF(+All!$H229="Colorado",+All!I229,0))</f>
        <v>P12</v>
      </c>
      <c r="J49" s="706" t="str">
        <f>IF(+All!$F229="Colorado",+All!J229,IF(+All!$H229="Colorado",+All!J229,0))</f>
        <v>Colorado</v>
      </c>
      <c r="K49" s="707" t="str">
        <f>IF(+All!$F229="Colorado",+All!K229,IF(+All!$H229="Colorado",+All!K229,0))</f>
        <v>Minnesota</v>
      </c>
      <c r="L49" s="78">
        <f>IF(+All!$F229="Colorado",+All!L229,IF(+All!$H229="Colorado",+All!L229,0))</f>
        <v>3</v>
      </c>
      <c r="M49" s="79">
        <f>IF(+All!$F229="Colorado",+All!M229,IF(+All!$H229="Colorado",+All!M229,0))</f>
        <v>48.5</v>
      </c>
      <c r="N49" s="706" t="str">
        <f>IF(+All!$F229="Colorado",+All!N229,IF(+All!$H229="Colorado",+All!N229,0))</f>
        <v>Minnesota</v>
      </c>
      <c r="O49" s="708">
        <f>IF(+All!$F229="Colorado",+All!O229,IF(+All!$H229="Colorado",+All!O229,0))</f>
        <v>30</v>
      </c>
      <c r="P49" s="708" t="str">
        <f>IF(+All!$F229="Colorado",+All!P229,IF(+All!$H229="Colorado",+All!P229,0))</f>
        <v>Colorado</v>
      </c>
      <c r="Q49" s="707">
        <f>IF(+All!$F229="Colorado",+All!Q229,IF(+All!$H229="Colorado",+All!Q229,0))</f>
        <v>0</v>
      </c>
      <c r="R49" s="706" t="str">
        <f>IF(+All!$F229="Colorado",+All!R229,IF(+All!$H229="Colorado",+All!R229,0))</f>
        <v>Minnesota</v>
      </c>
      <c r="S49" s="708" t="str">
        <f>IF(+All!$F229="Colorado",+All!S229,IF(+All!$H229="Colorado",+All!S229,0))</f>
        <v>Colorado</v>
      </c>
      <c r="T49" s="706" t="str">
        <f>IF(+All!$F229="Colorado",+All!T229,IF(+All!$H229="Colorado",+All!T229,0))</f>
        <v>Minnesota</v>
      </c>
      <c r="U49" s="707" t="str">
        <f>IF(+All!$F229="Colorado",+All!U229,IF(+All!$H229="Colorado",+All!U229,0))</f>
        <v>W</v>
      </c>
      <c r="V49" s="706">
        <f>IF(+All!$F6287="California",+All!#REF!,IF(+All!$H6287="California",+All!#REF!,0))</f>
        <v>0</v>
      </c>
      <c r="W49" s="707">
        <f>IF(+All!$F6287="California",+All!#REF!,IF(+All!$H6287="California",+All!#REF!,0))</f>
        <v>0</v>
      </c>
      <c r="X49" s="706">
        <f>IF(+All!$F6287="California",+All!#REF!,IF(+All!$H6287="California",+All!#REF!,0))</f>
        <v>0</v>
      </c>
      <c r="Y49" s="707">
        <f>IF(+All!$F6287="California",+All!#REF!,IF(+All!$H6287="California",+All!#REF!,0))</f>
        <v>0</v>
      </c>
      <c r="Z49" s="706">
        <f>IF(+All!$F6287="California",+All!#REF!,IF(+All!$H6287="California",+All!#REF!,0))</f>
        <v>0</v>
      </c>
      <c r="AA49" s="707">
        <f>IF(+All!$F6287="California",+All!#REF!,IF(+All!$H6287="California",+All!#REF!,0))</f>
        <v>0</v>
      </c>
      <c r="AB49" s="706">
        <f>IF(+All!$F6287="California",+All!#REF!,IF(+All!$H6287="California",+All!#REF!,0))</f>
        <v>0</v>
      </c>
      <c r="AC49" s="707">
        <f>IF(+All!$F6287="California",+All!#REF!,IF(+All!$H6287="California",+All!#REF!,0))</f>
        <v>0</v>
      </c>
      <c r="AD49" s="706">
        <f>IF(+All!$F6287="California",+All!#REF!,IF(+All!$H6287="California",+All!#REF!,0))</f>
        <v>0</v>
      </c>
      <c r="AE49" s="707">
        <f>IF(+All!$F6287="California",+All!#REF!,IF(+All!$H6287="California",+All!#REF!,0))</f>
        <v>0</v>
      </c>
      <c r="AF49" s="706">
        <f>IF(+All!$F6287="California",+All!#REF!,IF(+All!$H6287="California",+All!#REF!,0))</f>
        <v>0</v>
      </c>
      <c r="AG49" s="707">
        <f>IF(+All!$F6287="California",+All!#REF!,IF(+All!$H6287="California",+All!#REF!,0))</f>
        <v>0</v>
      </c>
      <c r="AH49" s="706">
        <f>IF(+All!$F6287="California",+All!#REF!,IF(+All!$H6287="California",+All!#REF!,0))</f>
        <v>0</v>
      </c>
      <c r="AI49" s="707">
        <f>IF(+All!$F6287="California",+All!#REF!,IF(+All!$H6287="California",+All!#REF!,0))</f>
        <v>0</v>
      </c>
      <c r="AJ49" s="706">
        <f>IF(+All!$F6287="California",+All!#REF!,IF(+All!$H6287="California",+All!#REF!,0))</f>
        <v>0</v>
      </c>
      <c r="AK49" s="707">
        <f>IF(+All!$F6287="California",+All!#REF!,IF(+All!$H6287="California",+All!#REF!,0))</f>
        <v>0</v>
      </c>
      <c r="AL49" s="81">
        <f>IF(+All!$F6287="California",+All!V6287,IF(+All!$H6287="California",+All!V6287,0))</f>
        <v>0</v>
      </c>
      <c r="AM49" s="82">
        <f>IF(+All!$F6287="California",+All!W6287,IF(+All!$H6287="California",+All!W6287,0))</f>
        <v>0</v>
      </c>
      <c r="AN49" s="81">
        <f>IF(+All!$F6287="California",+All!X6287,IF(+All!$H6287="California",+All!X6287,0))</f>
        <v>0</v>
      </c>
      <c r="AO49" s="83">
        <f>IF(+All!$F6287="California",+All!Y6287,IF(+All!$H6287="California",+All!Y6287,0))</f>
        <v>0</v>
      </c>
      <c r="AP49" s="84">
        <f>IF(+All!$F6287="California",+All!Z6287,IF(+All!$H6287="California",+All!Z6287,0))</f>
        <v>0</v>
      </c>
      <c r="AQ49" s="480">
        <f>IF(+All!$F6287="California",+All!#REF!,IF(+All!$H6287="California",+All!#REF!,0))</f>
        <v>0</v>
      </c>
      <c r="AR49" s="482">
        <f>IF(+All!$F6287="California",+All!#REF!,IF(+All!$H6287="California",+All!#REF!,0))</f>
        <v>0</v>
      </c>
      <c r="AS49" s="483">
        <f>IF(+All!$F6287="California",+All!#REF!,IF(+All!$H6287="California",+All!#REF!,0))</f>
        <v>0</v>
      </c>
      <c r="AT49" s="483">
        <f>IF(+All!$F6287="California",+All!#REF!,IF(+All!$H6287="California",+All!#REF!,0))</f>
        <v>0</v>
      </c>
      <c r="AU49" s="482">
        <f>IF(+All!$F6287="California",+All!#REF!,IF(+All!$H6287="California",+All!#REF!,0))</f>
        <v>0</v>
      </c>
      <c r="AV49" s="483">
        <f>IF(+All!$F6287="California",+All!#REF!,IF(+All!$H6287="California",+All!#REF!,0))</f>
        <v>0</v>
      </c>
      <c r="AW49" s="484">
        <f>IF(+All!$F6287="California",+All!#REF!,IF(+All!$H6287="California",+All!#REF!,0))</f>
        <v>0</v>
      </c>
      <c r="AX49" s="483">
        <f>IF(+All!$F6287="California",+All!#REF!,IF(+All!$H6287="California",+All!#REF!,0))</f>
        <v>0</v>
      </c>
      <c r="AY49" s="88">
        <f>IF(+All!$F6287="California",+All!#REF!,IF(+All!$H6287="California",+All!#REF!,0))</f>
        <v>0</v>
      </c>
      <c r="AZ49" s="89">
        <f>IF(+All!$F6287="California",+All!#REF!,IF(+All!$H6287="California",+All!#REF!,0))</f>
        <v>0</v>
      </c>
      <c r="BA49" s="90">
        <f>IF(+All!$F6287="California",+All!#REF!,IF(+All!$H6287="California",+All!#REF!,0))</f>
        <v>0</v>
      </c>
      <c r="BB49" s="90">
        <f>IF(+All!$F6287="California",+All!#REF!,IF(+All!$H6287="California",+All!#REF!,0))</f>
        <v>0</v>
      </c>
      <c r="BC49" s="91">
        <f>IF(+All!$F6287="California",+All!#REF!,IF(+All!$H6287="California",+All!#REF!,0))</f>
        <v>0</v>
      </c>
      <c r="BD49" s="482">
        <f>IF(+All!$F6287="California",+All!#REF!,IF(+All!$H6287="California",+All!#REF!,0))</f>
        <v>0</v>
      </c>
      <c r="BE49" s="483">
        <f>IF(+All!$F6287="California",+All!#REF!,IF(+All!$H6287="California",+All!#REF!,0))</f>
        <v>0</v>
      </c>
      <c r="BF49" s="483">
        <f>IF(+All!$F6287="California",+All!#REF!,IF(+All!$H6287="California",+All!#REF!,0))</f>
        <v>0</v>
      </c>
      <c r="BG49" s="482">
        <f>IF(+All!$F6287="California",+All!#REF!,IF(+All!$H6287="California",+All!#REF!,0))</f>
        <v>0</v>
      </c>
      <c r="BH49" s="483">
        <f>IF(+All!$F6287="California",+All!#REF!,IF(+All!$H6287="California",+All!#REF!,0))</f>
        <v>0</v>
      </c>
      <c r="BI49" s="484">
        <f>IF(+All!$F6287="California",+All!#REF!,IF(+All!$H6287="California",+All!#REF!,0))</f>
        <v>0</v>
      </c>
      <c r="BJ49" s="92">
        <f>IF(+All!$F6287="California",+All!#REF!,IF(+All!$H6287="California",+All!#REF!,0))</f>
        <v>0</v>
      </c>
      <c r="BK49" s="93">
        <f>IF(+All!$F6287="California",+All!#REF!,IF(+All!$H6287="California",+All!#REF!,0))</f>
        <v>0</v>
      </c>
    </row>
    <row r="50" spans="1:63" s="517" customFormat="1" x14ac:dyDescent="0.8">
      <c r="A50" s="70">
        <f>IF(+All!$F307="Colorado",+All!A307,IF(+All!$H307="Colorado",+All!A307,0))</f>
        <v>4</v>
      </c>
      <c r="B50" s="70" t="str">
        <f>IF(+All!$F307="Colorado",+All!B307,IF(+All!$H307="Colorado",+All!B307,0))</f>
        <v>Sat</v>
      </c>
      <c r="C50" s="94">
        <f>IF(+All!$F307="Colorado",+All!C307,IF(+All!$H307="Colorado",+All!C307,0))</f>
        <v>44464</v>
      </c>
      <c r="D50" s="73">
        <f>IF(+All!$F307="Colorado",+All!D307,IF(+All!$H307="Colorado",+All!D307,0))</f>
        <v>0.9375</v>
      </c>
      <c r="E50" s="707" t="str">
        <f>IF(+All!$F307="Colorado",+All!E307,IF(+All!$H307="Colorado",+All!E307,0))</f>
        <v>ESPNU</v>
      </c>
      <c r="F50" s="75" t="str">
        <f>IF(+All!$F307="Colorado",+All!F307,IF(+All!$H307="Colorado",+All!F307,0))</f>
        <v>Colorado</v>
      </c>
      <c r="G50" s="95" t="str">
        <f>IF(+All!$F307="Colorado",+All!G307,IF(+All!$H307="Colorado",+All!G307,0))</f>
        <v>P12</v>
      </c>
      <c r="H50" s="95" t="str">
        <f>IF(+All!$F307="Colorado",+All!H307,IF(+All!$H307="Colorado",+All!H307,0))</f>
        <v>Arizona State</v>
      </c>
      <c r="I50" s="76" t="str">
        <f>IF(+All!$F307="Colorado",+All!I307,IF(+All!$H307="Colorado",+All!I307,0))</f>
        <v>P12</v>
      </c>
      <c r="J50" s="706" t="str">
        <f>IF(+All!$F307="Colorado",+All!J307,IF(+All!$H307="Colorado",+All!J307,0))</f>
        <v>Arizona State</v>
      </c>
      <c r="K50" s="707" t="str">
        <f>IF(+All!$F307="Colorado",+All!K307,IF(+All!$H307="Colorado",+All!K307,0))</f>
        <v>Colorado</v>
      </c>
      <c r="L50" s="78">
        <f>IF(+All!$F307="Colorado",+All!L307,IF(+All!$H307="Colorado",+All!L307,0))</f>
        <v>14.5</v>
      </c>
      <c r="M50" s="79">
        <f>IF(+All!$F307="Colorado",+All!M307,IF(+All!$H307="Colorado",+All!M307,0))</f>
        <v>44.5</v>
      </c>
      <c r="N50" s="706" t="str">
        <f>IF(+All!$F307="Colorado",+All!N307,IF(+All!$H307="Colorado",+All!N307,0))</f>
        <v>Arizona State</v>
      </c>
      <c r="O50" s="708">
        <f>IF(+All!$F307="Colorado",+All!O307,IF(+All!$H307="Colorado",+All!O307,0))</f>
        <v>35</v>
      </c>
      <c r="P50" s="708" t="str">
        <f>IF(+All!$F307="Colorado",+All!P307,IF(+All!$H307="Colorado",+All!P307,0))</f>
        <v>Colorado</v>
      </c>
      <c r="Q50" s="707">
        <f>IF(+All!$F307="Colorado",+All!Q307,IF(+All!$H307="Colorado",+All!Q307,0))</f>
        <v>13</v>
      </c>
      <c r="R50" s="706" t="str">
        <f>IF(+All!$F307="Colorado",+All!R307,IF(+All!$H307="Colorado",+All!R307,0))</f>
        <v>Arizona State</v>
      </c>
      <c r="S50" s="708" t="str">
        <f>IF(+All!$F307="Colorado",+All!S307,IF(+All!$H307="Colorado",+All!S307,0))</f>
        <v>Colorado</v>
      </c>
      <c r="T50" s="706" t="str">
        <f>IF(+All!$F307="Colorado",+All!T307,IF(+All!$H307="Colorado",+All!T307,0))</f>
        <v>Arizona State</v>
      </c>
      <c r="U50" s="707" t="str">
        <f>IF(+All!$F307="Colorado",+All!U307,IF(+All!$H307="Colorado",+All!U307,0))</f>
        <v>W</v>
      </c>
      <c r="V50" s="706">
        <f>IF(+All!$F7087="California",+All!#REF!,IF(+All!$H7087="California",+All!#REF!,0))</f>
        <v>0</v>
      </c>
      <c r="W50" s="707">
        <f>IF(+All!$F7087="California",+All!#REF!,IF(+All!$H7087="California",+All!#REF!,0))</f>
        <v>0</v>
      </c>
      <c r="X50" s="706">
        <f>IF(+All!$F7087="California",+All!#REF!,IF(+All!$H7087="California",+All!#REF!,0))</f>
        <v>0</v>
      </c>
      <c r="Y50" s="707">
        <f>IF(+All!$F7087="California",+All!#REF!,IF(+All!$H7087="California",+All!#REF!,0))</f>
        <v>0</v>
      </c>
      <c r="Z50" s="706">
        <f>IF(+All!$F7087="California",+All!#REF!,IF(+All!$H7087="California",+All!#REF!,0))</f>
        <v>0</v>
      </c>
      <c r="AA50" s="707">
        <f>IF(+All!$F7087="California",+All!#REF!,IF(+All!$H7087="California",+All!#REF!,0))</f>
        <v>0</v>
      </c>
      <c r="AB50" s="706">
        <f>IF(+All!$F7087="California",+All!#REF!,IF(+All!$H7087="California",+All!#REF!,0))</f>
        <v>0</v>
      </c>
      <c r="AC50" s="707">
        <f>IF(+All!$F7087="California",+All!#REF!,IF(+All!$H7087="California",+All!#REF!,0))</f>
        <v>0</v>
      </c>
      <c r="AD50" s="706">
        <f>IF(+All!$F7087="California",+All!#REF!,IF(+All!$H7087="California",+All!#REF!,0))</f>
        <v>0</v>
      </c>
      <c r="AE50" s="707">
        <f>IF(+All!$F7087="California",+All!#REF!,IF(+All!$H7087="California",+All!#REF!,0))</f>
        <v>0</v>
      </c>
      <c r="AF50" s="706">
        <f>IF(+All!$F7087="California",+All!#REF!,IF(+All!$H7087="California",+All!#REF!,0))</f>
        <v>0</v>
      </c>
      <c r="AG50" s="707">
        <f>IF(+All!$F7087="California",+All!#REF!,IF(+All!$H7087="California",+All!#REF!,0))</f>
        <v>0</v>
      </c>
      <c r="AH50" s="706">
        <f>IF(+All!$F7087="California",+All!#REF!,IF(+All!$H7087="California",+All!#REF!,0))</f>
        <v>0</v>
      </c>
      <c r="AI50" s="707">
        <f>IF(+All!$F7087="California",+All!#REF!,IF(+All!$H7087="California",+All!#REF!,0))</f>
        <v>0</v>
      </c>
      <c r="AJ50" s="706">
        <f>IF(+All!$F7087="California",+All!#REF!,IF(+All!$H7087="California",+All!#REF!,0))</f>
        <v>0</v>
      </c>
      <c r="AK50" s="707">
        <f>IF(+All!$F7087="California",+All!#REF!,IF(+All!$H7087="California",+All!#REF!,0))</f>
        <v>0</v>
      </c>
      <c r="AL50" s="81">
        <f>IF(+All!$F7087="California",+All!V7087,IF(+All!$H7087="California",+All!V7087,0))</f>
        <v>0</v>
      </c>
      <c r="AM50" s="82">
        <f>IF(+All!$F7087="California",+All!W7087,IF(+All!$H7087="California",+All!W7087,0))</f>
        <v>0</v>
      </c>
      <c r="AN50" s="81">
        <f>IF(+All!$F7087="California",+All!X7087,IF(+All!$H7087="California",+All!X7087,0))</f>
        <v>0</v>
      </c>
      <c r="AO50" s="83">
        <f>IF(+All!$F7087="California",+All!Y7087,IF(+All!$H7087="California",+All!Y7087,0))</f>
        <v>0</v>
      </c>
      <c r="AP50" s="84">
        <f>IF(+All!$F7087="California",+All!Z7087,IF(+All!$H7087="California",+All!Z7087,0))</f>
        <v>0</v>
      </c>
      <c r="AQ50" s="480">
        <f>IF(+All!$F7087="California",+All!#REF!,IF(+All!$H7087="California",+All!#REF!,0))</f>
        <v>0</v>
      </c>
      <c r="AR50" s="482">
        <f>IF(+All!$F7087="California",+All!#REF!,IF(+All!$H7087="California",+All!#REF!,0))</f>
        <v>0</v>
      </c>
      <c r="AS50" s="483">
        <f>IF(+All!$F7087="California",+All!#REF!,IF(+All!$H7087="California",+All!#REF!,0))</f>
        <v>0</v>
      </c>
      <c r="AT50" s="483">
        <f>IF(+All!$F7087="California",+All!#REF!,IF(+All!$H7087="California",+All!#REF!,0))</f>
        <v>0</v>
      </c>
      <c r="AU50" s="482">
        <f>IF(+All!$F7087="California",+All!#REF!,IF(+All!$H7087="California",+All!#REF!,0))</f>
        <v>0</v>
      </c>
      <c r="AV50" s="483">
        <f>IF(+All!$F7087="California",+All!#REF!,IF(+All!$H7087="California",+All!#REF!,0))</f>
        <v>0</v>
      </c>
      <c r="AW50" s="484">
        <f>IF(+All!$F7087="California",+All!#REF!,IF(+All!$H7087="California",+All!#REF!,0))</f>
        <v>0</v>
      </c>
      <c r="AX50" s="483">
        <f>IF(+All!$F7087="California",+All!#REF!,IF(+All!$H7087="California",+All!#REF!,0))</f>
        <v>0</v>
      </c>
      <c r="AY50" s="88">
        <f>IF(+All!$F7087="California",+All!#REF!,IF(+All!$H7087="California",+All!#REF!,0))</f>
        <v>0</v>
      </c>
      <c r="AZ50" s="89">
        <f>IF(+All!$F7087="California",+All!#REF!,IF(+All!$H7087="California",+All!#REF!,0))</f>
        <v>0</v>
      </c>
      <c r="BA50" s="90">
        <f>IF(+All!$F7087="California",+All!#REF!,IF(+All!$H7087="California",+All!#REF!,0))</f>
        <v>0</v>
      </c>
      <c r="BB50" s="90">
        <f>IF(+All!$F7087="California",+All!#REF!,IF(+All!$H7087="California",+All!#REF!,0))</f>
        <v>0</v>
      </c>
      <c r="BC50" s="91">
        <f>IF(+All!$F7087="California",+All!#REF!,IF(+All!$H7087="California",+All!#REF!,0))</f>
        <v>0</v>
      </c>
      <c r="BD50" s="482">
        <f>IF(+All!$F7087="California",+All!#REF!,IF(+All!$H7087="California",+All!#REF!,0))</f>
        <v>0</v>
      </c>
      <c r="BE50" s="483">
        <f>IF(+All!$F7087="California",+All!#REF!,IF(+All!$H7087="California",+All!#REF!,0))</f>
        <v>0</v>
      </c>
      <c r="BF50" s="483">
        <f>IF(+All!$F7087="California",+All!#REF!,IF(+All!$H7087="California",+All!#REF!,0))</f>
        <v>0</v>
      </c>
      <c r="BG50" s="482">
        <f>IF(+All!$F7087="California",+All!#REF!,IF(+All!$H7087="California",+All!#REF!,0))</f>
        <v>0</v>
      </c>
      <c r="BH50" s="483">
        <f>IF(+All!$F7087="California",+All!#REF!,IF(+All!$H7087="California",+All!#REF!,0))</f>
        <v>0</v>
      </c>
      <c r="BI50" s="484">
        <f>IF(+All!$F7087="California",+All!#REF!,IF(+All!$H7087="California",+All!#REF!,0))</f>
        <v>0</v>
      </c>
      <c r="BJ50" s="92">
        <f>IF(+All!$F7087="California",+All!#REF!,IF(+All!$H7087="California",+All!#REF!,0))</f>
        <v>0</v>
      </c>
      <c r="BK50" s="93">
        <f>IF(+All!$F7087="California",+All!#REF!,IF(+All!$H7087="California",+All!#REF!,0))</f>
        <v>0</v>
      </c>
    </row>
    <row r="51" spans="1:63" s="517" customFormat="1" x14ac:dyDescent="0.8">
      <c r="A51" s="70">
        <f>IF(+All!$F373="Colorado",+All!A373,IF(+All!$H373="Colorado",+All!A373,0))</f>
        <v>5</v>
      </c>
      <c r="B51" s="70" t="str">
        <f>IF(+All!$F373="Colorado",+All!B373,IF(+All!$H373="Colorado",+All!B373,0))</f>
        <v>Sat</v>
      </c>
      <c r="C51" s="94">
        <f>IF(+All!$F373="Colorado",+All!C373,IF(+All!$H373="Colorado",+All!C373,0))</f>
        <v>44471</v>
      </c>
      <c r="D51" s="73">
        <f>IF(+All!$F373="Colorado",+All!D373,IF(+All!$H373="Colorado",+All!D373,0))</f>
        <v>0.58333333333333337</v>
      </c>
      <c r="E51" s="707" t="str">
        <f>IF(+All!$F373="Colorado",+All!E373,IF(+All!$H373="Colorado",+All!E373,0))</f>
        <v>PAC12</v>
      </c>
      <c r="F51" s="75" t="str">
        <f>IF(+All!$F373="Colorado",+All!F373,IF(+All!$H373="Colorado",+All!F373,0))</f>
        <v>Southern Cal</v>
      </c>
      <c r="G51" s="95" t="str">
        <f>IF(+All!$F373="Colorado",+All!G373,IF(+All!$H373="Colorado",+All!G373,0))</f>
        <v>P12</v>
      </c>
      <c r="H51" s="95" t="str">
        <f>IF(+All!$F373="Colorado",+All!H373,IF(+All!$H373="Colorado",+All!H373,0))</f>
        <v>Colorado</v>
      </c>
      <c r="I51" s="76" t="str">
        <f>IF(+All!$F373="Colorado",+All!I373,IF(+All!$H373="Colorado",+All!I373,0))</f>
        <v>P12</v>
      </c>
      <c r="J51" s="706" t="str">
        <f>IF(+All!$F373="Colorado",+All!J373,IF(+All!$H373="Colorado",+All!J373,0))</f>
        <v>Southern Cal</v>
      </c>
      <c r="K51" s="707" t="str">
        <f>IF(+All!$F373="Colorado",+All!K373,IF(+All!$H373="Colorado",+All!K373,0))</f>
        <v>Colorado</v>
      </c>
      <c r="L51" s="78">
        <f>IF(+All!$F373="Colorado",+All!L373,IF(+All!$H373="Colorado",+All!L373,0))</f>
        <v>7.5</v>
      </c>
      <c r="M51" s="79">
        <f>IF(+All!$F373="Colorado",+All!M373,IF(+All!$H373="Colorado",+All!M373,0))</f>
        <v>51</v>
      </c>
      <c r="N51" s="706" t="str">
        <f>IF(+All!$F373="Colorado",+All!N373,IF(+All!$H373="Colorado",+All!N373,0))</f>
        <v>Southern Cal</v>
      </c>
      <c r="O51" s="708">
        <f>IF(+All!$F373="Colorado",+All!O373,IF(+All!$H373="Colorado",+All!O373,0))</f>
        <v>37</v>
      </c>
      <c r="P51" s="708" t="str">
        <f>IF(+All!$F373="Colorado",+All!P373,IF(+All!$H373="Colorado",+All!P373,0))</f>
        <v>Colorado</v>
      </c>
      <c r="Q51" s="707">
        <f>IF(+All!$F373="Colorado",+All!Q373,IF(+All!$H373="Colorado",+All!Q373,0))</f>
        <v>14</v>
      </c>
      <c r="R51" s="706" t="str">
        <f>IF(+All!$F373="Colorado",+All!R373,IF(+All!$H373="Colorado",+All!R373,0))</f>
        <v>Southern Cal</v>
      </c>
      <c r="S51" s="708" t="str">
        <f>IF(+All!$F373="Colorado",+All!S373,IF(+All!$H373="Colorado",+All!S373,0))</f>
        <v>Colorado</v>
      </c>
      <c r="T51" s="706" t="str">
        <f>IF(+All!$F373="Colorado",+All!T373,IF(+All!$H373="Colorado",+All!T373,0))</f>
        <v>Southern Cal</v>
      </c>
      <c r="U51" s="707" t="str">
        <f>IF(+All!$F373="Colorado",+All!U373,IF(+All!$H373="Colorado",+All!U373,0))</f>
        <v>W</v>
      </c>
      <c r="V51" s="706">
        <f>IF(+All!$F7097="California",+All!#REF!,IF(+All!$H7097="California",+All!#REF!,0))</f>
        <v>0</v>
      </c>
      <c r="W51" s="707">
        <f>IF(+All!$F7097="California",+All!#REF!,IF(+All!$H7097="California",+All!#REF!,0))</f>
        <v>0</v>
      </c>
      <c r="X51" s="706">
        <f>IF(+All!$F7097="California",+All!#REF!,IF(+All!$H7097="California",+All!#REF!,0))</f>
        <v>0</v>
      </c>
      <c r="Y51" s="707">
        <f>IF(+All!$F7097="California",+All!#REF!,IF(+All!$H7097="California",+All!#REF!,0))</f>
        <v>0</v>
      </c>
      <c r="Z51" s="706">
        <f>IF(+All!$F7097="California",+All!#REF!,IF(+All!$H7097="California",+All!#REF!,0))</f>
        <v>0</v>
      </c>
      <c r="AA51" s="707">
        <f>IF(+All!$F7097="California",+All!#REF!,IF(+All!$H7097="California",+All!#REF!,0))</f>
        <v>0</v>
      </c>
      <c r="AB51" s="706">
        <f>IF(+All!$F7097="California",+All!#REF!,IF(+All!$H7097="California",+All!#REF!,0))</f>
        <v>0</v>
      </c>
      <c r="AC51" s="707">
        <f>IF(+All!$F7097="California",+All!#REF!,IF(+All!$H7097="California",+All!#REF!,0))</f>
        <v>0</v>
      </c>
      <c r="AD51" s="706">
        <f>IF(+All!$F7097="California",+All!#REF!,IF(+All!$H7097="California",+All!#REF!,0))</f>
        <v>0</v>
      </c>
      <c r="AE51" s="707">
        <f>IF(+All!$F7097="California",+All!#REF!,IF(+All!$H7097="California",+All!#REF!,0))</f>
        <v>0</v>
      </c>
      <c r="AF51" s="706">
        <f>IF(+All!$F7097="California",+All!#REF!,IF(+All!$H7097="California",+All!#REF!,0))</f>
        <v>0</v>
      </c>
      <c r="AG51" s="707">
        <f>IF(+All!$F7097="California",+All!#REF!,IF(+All!$H7097="California",+All!#REF!,0))</f>
        <v>0</v>
      </c>
      <c r="AH51" s="706">
        <f>IF(+All!$F7097="California",+All!#REF!,IF(+All!$H7097="California",+All!#REF!,0))</f>
        <v>0</v>
      </c>
      <c r="AI51" s="707">
        <f>IF(+All!$F7097="California",+All!#REF!,IF(+All!$H7097="California",+All!#REF!,0))</f>
        <v>0</v>
      </c>
      <c r="AJ51" s="706">
        <f>IF(+All!$F7097="California",+All!#REF!,IF(+All!$H7097="California",+All!#REF!,0))</f>
        <v>0</v>
      </c>
      <c r="AK51" s="707">
        <f>IF(+All!$F7097="California",+All!#REF!,IF(+All!$H7097="California",+All!#REF!,0))</f>
        <v>0</v>
      </c>
      <c r="AL51" s="81">
        <f>IF(+All!$F7097="California",+All!V7097,IF(+All!$H7097="California",+All!V7097,0))</f>
        <v>0</v>
      </c>
      <c r="AM51" s="82">
        <f>IF(+All!$F7097="California",+All!W7097,IF(+All!$H7097="California",+All!W7097,0))</f>
        <v>0</v>
      </c>
      <c r="AN51" s="81">
        <f>IF(+All!$F7097="California",+All!X7097,IF(+All!$H7097="California",+All!X7097,0))</f>
        <v>0</v>
      </c>
      <c r="AO51" s="83">
        <f>IF(+All!$F7097="California",+All!Y7097,IF(+All!$H7097="California",+All!Y7097,0))</f>
        <v>0</v>
      </c>
      <c r="AP51" s="84">
        <f>IF(+All!$F7097="California",+All!Z7097,IF(+All!$H7097="California",+All!Z7097,0))</f>
        <v>0</v>
      </c>
      <c r="AQ51" s="480">
        <f>IF(+All!$F7097="California",+All!#REF!,IF(+All!$H7097="California",+All!#REF!,0))</f>
        <v>0</v>
      </c>
      <c r="AR51" s="482">
        <f>IF(+All!$F7097="California",+All!#REF!,IF(+All!$H7097="California",+All!#REF!,0))</f>
        <v>0</v>
      </c>
      <c r="AS51" s="483">
        <f>IF(+All!$F7097="California",+All!#REF!,IF(+All!$H7097="California",+All!#REF!,0))</f>
        <v>0</v>
      </c>
      <c r="AT51" s="483">
        <f>IF(+All!$F7097="California",+All!#REF!,IF(+All!$H7097="California",+All!#REF!,0))</f>
        <v>0</v>
      </c>
      <c r="AU51" s="482">
        <f>IF(+All!$F7097="California",+All!#REF!,IF(+All!$H7097="California",+All!#REF!,0))</f>
        <v>0</v>
      </c>
      <c r="AV51" s="483">
        <f>IF(+All!$F7097="California",+All!#REF!,IF(+All!$H7097="California",+All!#REF!,0))</f>
        <v>0</v>
      </c>
      <c r="AW51" s="484">
        <f>IF(+All!$F7097="California",+All!#REF!,IF(+All!$H7097="California",+All!#REF!,0))</f>
        <v>0</v>
      </c>
      <c r="AX51" s="483">
        <f>IF(+All!$F7097="California",+All!#REF!,IF(+All!$H7097="California",+All!#REF!,0))</f>
        <v>0</v>
      </c>
      <c r="AY51" s="88">
        <f>IF(+All!$F7097="California",+All!#REF!,IF(+All!$H7097="California",+All!#REF!,0))</f>
        <v>0</v>
      </c>
      <c r="AZ51" s="89">
        <f>IF(+All!$F7097="California",+All!#REF!,IF(+All!$H7097="California",+All!#REF!,0))</f>
        <v>0</v>
      </c>
      <c r="BA51" s="90">
        <f>IF(+All!$F7097="California",+All!#REF!,IF(+All!$H7097="California",+All!#REF!,0))</f>
        <v>0</v>
      </c>
      <c r="BB51" s="90">
        <f>IF(+All!$F7097="California",+All!#REF!,IF(+All!$H7097="California",+All!#REF!,0))</f>
        <v>0</v>
      </c>
      <c r="BC51" s="91">
        <f>IF(+All!$F7097="California",+All!#REF!,IF(+All!$H7097="California",+All!#REF!,0))</f>
        <v>0</v>
      </c>
      <c r="BD51" s="482">
        <f>IF(+All!$F7097="California",+All!#REF!,IF(+All!$H7097="California",+All!#REF!,0))</f>
        <v>0</v>
      </c>
      <c r="BE51" s="483">
        <f>IF(+All!$F7097="California",+All!#REF!,IF(+All!$H7097="California",+All!#REF!,0))</f>
        <v>0</v>
      </c>
      <c r="BF51" s="483">
        <f>IF(+All!$F7097="California",+All!#REF!,IF(+All!$H7097="California",+All!#REF!,0))</f>
        <v>0</v>
      </c>
      <c r="BG51" s="482">
        <f>IF(+All!$F7097="California",+All!#REF!,IF(+All!$H7097="California",+All!#REF!,0))</f>
        <v>0</v>
      </c>
      <c r="BH51" s="483">
        <f>IF(+All!$F7097="California",+All!#REF!,IF(+All!$H7097="California",+All!#REF!,0))</f>
        <v>0</v>
      </c>
      <c r="BI51" s="484">
        <f>IF(+All!$F7097="California",+All!#REF!,IF(+All!$H7097="California",+All!#REF!,0))</f>
        <v>0</v>
      </c>
      <c r="BJ51" s="92">
        <f>IF(+All!$F7097="California",+All!#REF!,IF(+All!$H7097="California",+All!#REF!,0))</f>
        <v>0</v>
      </c>
      <c r="BK51" s="93">
        <f>IF(+All!$F7097="California",+All!#REF!,IF(+All!$H7097="California",+All!#REF!,0))</f>
        <v>0</v>
      </c>
    </row>
    <row r="52" spans="1:63" s="517" customFormat="1" x14ac:dyDescent="0.8">
      <c r="A52" s="70">
        <f>IF(+All!$F453="Colorado",+All!A453,IF(+All!$H453="Colorado",+All!A453,0))</f>
        <v>6</v>
      </c>
      <c r="B52" s="70" t="str">
        <f>IF(+All!$F453="Colorado",+All!B453,IF(+All!$H453="Colorado",+All!B453,0))</f>
        <v>Sat</v>
      </c>
      <c r="C52" s="94">
        <f>IF(+All!$F453="Colorado",+All!C453,IF(+All!$H453="Colorado",+All!C453,0))</f>
        <v>44478</v>
      </c>
      <c r="D52" s="73">
        <f>IF(+All!$F453="Colorado",+All!D453,IF(+All!$H453="Colorado",+All!D453,0))</f>
        <v>0</v>
      </c>
      <c r="E52" s="707">
        <f>IF(+All!$F453="Colorado",+All!E453,IF(+All!$H453="Colorado",+All!E453,0))</f>
        <v>0</v>
      </c>
      <c r="F52" s="75" t="str">
        <f>IF(+All!$F453="Colorado",+All!F453,IF(+All!$H453="Colorado",+All!F453,0))</f>
        <v>Colorado</v>
      </c>
      <c r="G52" s="95" t="str">
        <f>IF(+All!$F453="Colorado",+All!G453,IF(+All!$H453="Colorado",+All!G453,0))</f>
        <v>P12</v>
      </c>
      <c r="H52" s="95" t="str">
        <f>IF(+All!$F453="Colorado",+All!H453,IF(+All!$H453="Colorado",+All!H453,0))</f>
        <v>Open</v>
      </c>
      <c r="I52" s="76" t="str">
        <f>IF(+All!$F453="Colorado",+All!I453,IF(+All!$H453="Colorado",+All!I453,0))</f>
        <v>ZZZ</v>
      </c>
      <c r="J52" s="706">
        <f>IF(+All!$F453="Colorado",+All!J453,IF(+All!$H453="Colorado",+All!J453,0))</f>
        <v>0</v>
      </c>
      <c r="K52" s="707" t="str">
        <f>IF(+All!$F453="Colorado",+All!K453,IF(+All!$H453="Colorado",+All!K453,0))</f>
        <v>Colorado</v>
      </c>
      <c r="L52" s="78">
        <f>IF(+All!$F453="Colorado",+All!L453,IF(+All!$H453="Colorado",+All!L453,0))</f>
        <v>0</v>
      </c>
      <c r="M52" s="79">
        <f>IF(+All!$F453="Colorado",+All!M453,IF(+All!$H453="Colorado",+All!M453,0))</f>
        <v>0</v>
      </c>
      <c r="N52" s="706">
        <f>IF(+All!$F453="Colorado",+All!N453,IF(+All!$H453="Colorado",+All!N453,0))</f>
        <v>0</v>
      </c>
      <c r="O52" s="708">
        <f>IF(+All!$F453="Colorado",+All!O453,IF(+All!$H453="Colorado",+All!O453,0))</f>
        <v>0</v>
      </c>
      <c r="P52" s="708">
        <f>IF(+All!$F453="Colorado",+All!P453,IF(+All!$H453="Colorado",+All!P453,0))</f>
        <v>0</v>
      </c>
      <c r="Q52" s="707">
        <f>IF(+All!$F453="Colorado",+All!Q453,IF(+All!$H453="Colorado",+All!Q453,0))</f>
        <v>0</v>
      </c>
      <c r="R52" s="706">
        <f>IF(+All!$F453="Colorado",+All!R453,IF(+All!$H453="Colorado",+All!R453,0))</f>
        <v>0</v>
      </c>
      <c r="S52" s="708">
        <f>IF(+All!$F453="Colorado",+All!S453,IF(+All!$H453="Colorado",+All!S453,0))</f>
        <v>0</v>
      </c>
      <c r="T52" s="706">
        <f>IF(+All!$F453="Colorado",+All!T453,IF(+All!$H453="Colorado",+All!T453,0))</f>
        <v>0</v>
      </c>
      <c r="U52" s="707">
        <f>IF(+All!$F453="Colorado",+All!U453,IF(+All!$H453="Colorado",+All!U453,0))</f>
        <v>0</v>
      </c>
      <c r="V52" s="706">
        <f>IF(+All!$F7098="California",+All!#REF!,IF(+All!$H7098="California",+All!#REF!,0))</f>
        <v>0</v>
      </c>
      <c r="W52" s="707">
        <f>IF(+All!$F7098="California",+All!#REF!,IF(+All!$H7098="California",+All!#REF!,0))</f>
        <v>0</v>
      </c>
      <c r="X52" s="706">
        <f>IF(+All!$F7098="California",+All!#REF!,IF(+All!$H7098="California",+All!#REF!,0))</f>
        <v>0</v>
      </c>
      <c r="Y52" s="707">
        <f>IF(+All!$F7098="California",+All!#REF!,IF(+All!$H7098="California",+All!#REF!,0))</f>
        <v>0</v>
      </c>
      <c r="Z52" s="706">
        <f>IF(+All!$F7098="California",+All!#REF!,IF(+All!$H7098="California",+All!#REF!,0))</f>
        <v>0</v>
      </c>
      <c r="AA52" s="707">
        <f>IF(+All!$F7098="California",+All!#REF!,IF(+All!$H7098="California",+All!#REF!,0))</f>
        <v>0</v>
      </c>
      <c r="AB52" s="706">
        <f>IF(+All!$F7098="California",+All!#REF!,IF(+All!$H7098="California",+All!#REF!,0))</f>
        <v>0</v>
      </c>
      <c r="AC52" s="707">
        <f>IF(+All!$F7098="California",+All!#REF!,IF(+All!$H7098="California",+All!#REF!,0))</f>
        <v>0</v>
      </c>
      <c r="AD52" s="706">
        <f>IF(+All!$F7098="California",+All!#REF!,IF(+All!$H7098="California",+All!#REF!,0))</f>
        <v>0</v>
      </c>
      <c r="AE52" s="707">
        <f>IF(+All!$F7098="California",+All!#REF!,IF(+All!$H7098="California",+All!#REF!,0))</f>
        <v>0</v>
      </c>
      <c r="AF52" s="706">
        <f>IF(+All!$F7098="California",+All!#REF!,IF(+All!$H7098="California",+All!#REF!,0))</f>
        <v>0</v>
      </c>
      <c r="AG52" s="707">
        <f>IF(+All!$F7098="California",+All!#REF!,IF(+All!$H7098="California",+All!#REF!,0))</f>
        <v>0</v>
      </c>
      <c r="AH52" s="706">
        <f>IF(+All!$F7098="California",+All!#REF!,IF(+All!$H7098="California",+All!#REF!,0))</f>
        <v>0</v>
      </c>
      <c r="AI52" s="707">
        <f>IF(+All!$F7098="California",+All!#REF!,IF(+All!$H7098="California",+All!#REF!,0))</f>
        <v>0</v>
      </c>
      <c r="AJ52" s="706">
        <f>IF(+All!$F7098="California",+All!#REF!,IF(+All!$H7098="California",+All!#REF!,0))</f>
        <v>0</v>
      </c>
      <c r="AK52" s="707">
        <f>IF(+All!$F7098="California",+All!#REF!,IF(+All!$H7098="California",+All!#REF!,0))</f>
        <v>0</v>
      </c>
      <c r="AL52" s="81">
        <f>IF(+All!$F7098="California",+All!V7098,IF(+All!$H7098="California",+All!V7098,0))</f>
        <v>0</v>
      </c>
      <c r="AM52" s="82">
        <f>IF(+All!$F7098="California",+All!W7098,IF(+All!$H7098="California",+All!W7098,0))</f>
        <v>0</v>
      </c>
      <c r="AN52" s="81">
        <f>IF(+All!$F7098="California",+All!X7098,IF(+All!$H7098="California",+All!X7098,0))</f>
        <v>0</v>
      </c>
      <c r="AO52" s="83">
        <f>IF(+All!$F7098="California",+All!Y7098,IF(+All!$H7098="California",+All!Y7098,0))</f>
        <v>0</v>
      </c>
      <c r="AP52" s="84">
        <f>IF(+All!$F7098="California",+All!Z7098,IF(+All!$H7098="California",+All!Z7098,0))</f>
        <v>0</v>
      </c>
      <c r="AQ52" s="480">
        <f>IF(+All!$F7098="California",+All!#REF!,IF(+All!$H7098="California",+All!#REF!,0))</f>
        <v>0</v>
      </c>
      <c r="AR52" s="482">
        <f>IF(+All!$F7098="California",+All!#REF!,IF(+All!$H7098="California",+All!#REF!,0))</f>
        <v>0</v>
      </c>
      <c r="AS52" s="483">
        <f>IF(+All!$F7098="California",+All!#REF!,IF(+All!$H7098="California",+All!#REF!,0))</f>
        <v>0</v>
      </c>
      <c r="AT52" s="483">
        <f>IF(+All!$F7098="California",+All!#REF!,IF(+All!$H7098="California",+All!#REF!,0))</f>
        <v>0</v>
      </c>
      <c r="AU52" s="482">
        <f>IF(+All!$F7098="California",+All!#REF!,IF(+All!$H7098="California",+All!#REF!,0))</f>
        <v>0</v>
      </c>
      <c r="AV52" s="483">
        <f>IF(+All!$F7098="California",+All!#REF!,IF(+All!$H7098="California",+All!#REF!,0))</f>
        <v>0</v>
      </c>
      <c r="AW52" s="484">
        <f>IF(+All!$F7098="California",+All!#REF!,IF(+All!$H7098="California",+All!#REF!,0))</f>
        <v>0</v>
      </c>
      <c r="AX52" s="483">
        <f>IF(+All!$F7098="California",+All!#REF!,IF(+All!$H7098="California",+All!#REF!,0))</f>
        <v>0</v>
      </c>
      <c r="AY52" s="88">
        <f>IF(+All!$F7098="California",+All!#REF!,IF(+All!$H7098="California",+All!#REF!,0))</f>
        <v>0</v>
      </c>
      <c r="AZ52" s="89">
        <f>IF(+All!$F7098="California",+All!#REF!,IF(+All!$H7098="California",+All!#REF!,0))</f>
        <v>0</v>
      </c>
      <c r="BA52" s="90">
        <f>IF(+All!$F7098="California",+All!#REF!,IF(+All!$H7098="California",+All!#REF!,0))</f>
        <v>0</v>
      </c>
      <c r="BB52" s="90">
        <f>IF(+All!$F7098="California",+All!#REF!,IF(+All!$H7098="California",+All!#REF!,0))</f>
        <v>0</v>
      </c>
      <c r="BC52" s="91">
        <f>IF(+All!$F7098="California",+All!#REF!,IF(+All!$H7098="California",+All!#REF!,0))</f>
        <v>0</v>
      </c>
      <c r="BD52" s="482">
        <f>IF(+All!$F7098="California",+All!#REF!,IF(+All!$H7098="California",+All!#REF!,0))</f>
        <v>0</v>
      </c>
      <c r="BE52" s="483">
        <f>IF(+All!$F7098="California",+All!#REF!,IF(+All!$H7098="California",+All!#REF!,0))</f>
        <v>0</v>
      </c>
      <c r="BF52" s="483">
        <f>IF(+All!$F7098="California",+All!#REF!,IF(+All!$H7098="California",+All!#REF!,0))</f>
        <v>0</v>
      </c>
      <c r="BG52" s="482">
        <f>IF(+All!$F7098="California",+All!#REF!,IF(+All!$H7098="California",+All!#REF!,0))</f>
        <v>0</v>
      </c>
      <c r="BH52" s="483">
        <f>IF(+All!$F7098="California",+All!#REF!,IF(+All!$H7098="California",+All!#REF!,0))</f>
        <v>0</v>
      </c>
      <c r="BI52" s="484">
        <f>IF(+All!$F7098="California",+All!#REF!,IF(+All!$H7098="California",+All!#REF!,0))</f>
        <v>0</v>
      </c>
      <c r="BJ52" s="92">
        <f>IF(+All!$F7098="California",+All!#REF!,IF(+All!$H7098="California",+All!#REF!,0))</f>
        <v>0</v>
      </c>
      <c r="BK52" s="93">
        <f>IF(+All!$F7098="California",+All!#REF!,IF(+All!$H7098="California",+All!#REF!,0))</f>
        <v>0</v>
      </c>
    </row>
    <row r="53" spans="1:63" s="517" customFormat="1" x14ac:dyDescent="0.8">
      <c r="A53" s="70">
        <f>IF(+All!$F515="Colorado",+All!A515,IF(+All!$H515="Colorado",+All!A515,0))</f>
        <v>7</v>
      </c>
      <c r="B53" s="70" t="str">
        <f>IF(+All!$F515="Colorado",+All!B515,IF(+All!$H515="Colorado",+All!B515,0))</f>
        <v>Sat</v>
      </c>
      <c r="C53" s="94">
        <f>IF(+All!$F515="Colorado",+All!C515,IF(+All!$H515="Colorado",+All!C515,0))</f>
        <v>44485</v>
      </c>
      <c r="D53" s="73">
        <f>IF(+All!$F515="Colorado",+All!D515,IF(+All!$H515="Colorado",+All!D515,0))</f>
        <v>0.64583333333333337</v>
      </c>
      <c r="E53" s="707" t="str">
        <f>IF(+All!$F515="Colorado",+All!E515,IF(+All!$H515="Colorado",+All!E515,0))</f>
        <v>PAC12</v>
      </c>
      <c r="F53" s="75" t="str">
        <f>IF(+All!$F515="Colorado",+All!F515,IF(+All!$H515="Colorado",+All!F515,0))</f>
        <v>Arizona</v>
      </c>
      <c r="G53" s="95" t="str">
        <f>IF(+All!$F515="Colorado",+All!G515,IF(+All!$H515="Colorado",+All!G515,0))</f>
        <v>P12</v>
      </c>
      <c r="H53" s="95" t="str">
        <f>IF(+All!$F515="Colorado",+All!H515,IF(+All!$H515="Colorado",+All!H515,0))</f>
        <v>Colorado</v>
      </c>
      <c r="I53" s="76" t="str">
        <f>IF(+All!$F515="Colorado",+All!I515,IF(+All!$H515="Colorado",+All!I515,0))</f>
        <v>P12</v>
      </c>
      <c r="J53" s="706" t="str">
        <f>IF(+All!$F515="Colorado",+All!J515,IF(+All!$H515="Colorado",+All!J515,0))</f>
        <v>Colorado</v>
      </c>
      <c r="K53" s="707" t="str">
        <f>IF(+All!$F515="Colorado",+All!K515,IF(+All!$H515="Colorado",+All!K515,0))</f>
        <v>Arizona</v>
      </c>
      <c r="L53" s="78">
        <f>IF(+All!$F515="Colorado",+All!L515,IF(+All!$H515="Colorado",+All!L515,0))</f>
        <v>6</v>
      </c>
      <c r="M53" s="79">
        <f>IF(+All!$F515="Colorado",+All!M515,IF(+All!$H515="Colorado",+All!M515,0))</f>
        <v>46.5</v>
      </c>
      <c r="N53" s="706" t="str">
        <f>IF(+All!$F515="Colorado",+All!N515,IF(+All!$H515="Colorado",+All!N515,0))</f>
        <v>Colorado</v>
      </c>
      <c r="O53" s="708">
        <f>IF(+All!$F515="Colorado",+All!O515,IF(+All!$H515="Colorado",+All!O515,0))</f>
        <v>34</v>
      </c>
      <c r="P53" s="708" t="str">
        <f>IF(+All!$F515="Colorado",+All!P515,IF(+All!$H515="Colorado",+All!P515,0))</f>
        <v>Arizona</v>
      </c>
      <c r="Q53" s="707">
        <f>IF(+All!$F515="Colorado",+All!Q515,IF(+All!$H515="Colorado",+All!Q515,0))</f>
        <v>0</v>
      </c>
      <c r="R53" s="706" t="str">
        <f>IF(+All!$F515="Colorado",+All!R515,IF(+All!$H515="Colorado",+All!R515,0))</f>
        <v>Colorado</v>
      </c>
      <c r="S53" s="708" t="str">
        <f>IF(+All!$F515="Colorado",+All!S515,IF(+All!$H515="Colorado",+All!S515,0))</f>
        <v>Arizona</v>
      </c>
      <c r="T53" s="706" t="str">
        <f>IF(+All!$F515="Colorado",+All!T515,IF(+All!$H515="Colorado",+All!T515,0))</f>
        <v>Colorado</v>
      </c>
      <c r="U53" s="707" t="str">
        <f>IF(+All!$F515="Colorado",+All!U515,IF(+All!$H515="Colorado",+All!U515,0))</f>
        <v>W</v>
      </c>
      <c r="V53" s="706">
        <f>IF(+All!$F7079="California",+All!#REF!,IF(+All!$H7079="California",+All!#REF!,0))</f>
        <v>0</v>
      </c>
      <c r="W53" s="707">
        <f>IF(+All!$F7079="California",+All!#REF!,IF(+All!$H7079="California",+All!#REF!,0))</f>
        <v>0</v>
      </c>
      <c r="X53" s="706">
        <f>IF(+All!$F7079="California",+All!#REF!,IF(+All!$H7079="California",+All!#REF!,0))</f>
        <v>0</v>
      </c>
      <c r="Y53" s="707">
        <f>IF(+All!$F7079="California",+All!#REF!,IF(+All!$H7079="California",+All!#REF!,0))</f>
        <v>0</v>
      </c>
      <c r="Z53" s="706">
        <f>IF(+All!$F7079="California",+All!#REF!,IF(+All!$H7079="California",+All!#REF!,0))</f>
        <v>0</v>
      </c>
      <c r="AA53" s="707">
        <f>IF(+All!$F7079="California",+All!#REF!,IF(+All!$H7079="California",+All!#REF!,0))</f>
        <v>0</v>
      </c>
      <c r="AB53" s="706">
        <f>IF(+All!$F7079="California",+All!#REF!,IF(+All!$H7079="California",+All!#REF!,0))</f>
        <v>0</v>
      </c>
      <c r="AC53" s="707">
        <f>IF(+All!$F7079="California",+All!#REF!,IF(+All!$H7079="California",+All!#REF!,0))</f>
        <v>0</v>
      </c>
      <c r="AD53" s="706">
        <f>IF(+All!$F7079="California",+All!#REF!,IF(+All!$H7079="California",+All!#REF!,0))</f>
        <v>0</v>
      </c>
      <c r="AE53" s="707">
        <f>IF(+All!$F7079="California",+All!#REF!,IF(+All!$H7079="California",+All!#REF!,0))</f>
        <v>0</v>
      </c>
      <c r="AF53" s="706">
        <f>IF(+All!$F7079="California",+All!#REF!,IF(+All!$H7079="California",+All!#REF!,0))</f>
        <v>0</v>
      </c>
      <c r="AG53" s="707">
        <f>IF(+All!$F7079="California",+All!#REF!,IF(+All!$H7079="California",+All!#REF!,0))</f>
        <v>0</v>
      </c>
      <c r="AH53" s="706">
        <f>IF(+All!$F7079="California",+All!#REF!,IF(+All!$H7079="California",+All!#REF!,0))</f>
        <v>0</v>
      </c>
      <c r="AI53" s="707">
        <f>IF(+All!$F7079="California",+All!#REF!,IF(+All!$H7079="California",+All!#REF!,0))</f>
        <v>0</v>
      </c>
      <c r="AJ53" s="706">
        <f>IF(+All!$F7079="California",+All!#REF!,IF(+All!$H7079="California",+All!#REF!,0))</f>
        <v>0</v>
      </c>
      <c r="AK53" s="707">
        <f>IF(+All!$F7079="California",+All!#REF!,IF(+All!$H7079="California",+All!#REF!,0))</f>
        <v>0</v>
      </c>
      <c r="AL53" s="81">
        <f>IF(+All!$F7079="California",+All!V7079,IF(+All!$H7079="California",+All!V7079,0))</f>
        <v>0</v>
      </c>
      <c r="AM53" s="82">
        <f>IF(+All!$F7079="California",+All!W7079,IF(+All!$H7079="California",+All!W7079,0))</f>
        <v>0</v>
      </c>
      <c r="AN53" s="81">
        <f>IF(+All!$F7079="California",+All!X7079,IF(+All!$H7079="California",+All!X7079,0))</f>
        <v>0</v>
      </c>
      <c r="AO53" s="83">
        <f>IF(+All!$F7079="California",+All!Y7079,IF(+All!$H7079="California",+All!Y7079,0))</f>
        <v>0</v>
      </c>
      <c r="AP53" s="84">
        <f>IF(+All!$F7079="California",+All!Z7079,IF(+All!$H7079="California",+All!Z7079,0))</f>
        <v>0</v>
      </c>
      <c r="AQ53" s="480">
        <f>IF(+All!$F7079="California",+All!#REF!,IF(+All!$H7079="California",+All!#REF!,0))</f>
        <v>0</v>
      </c>
      <c r="AR53" s="482">
        <f>IF(+All!$F7079="California",+All!#REF!,IF(+All!$H7079="California",+All!#REF!,0))</f>
        <v>0</v>
      </c>
      <c r="AS53" s="483">
        <f>IF(+All!$F7079="California",+All!#REF!,IF(+All!$H7079="California",+All!#REF!,0))</f>
        <v>0</v>
      </c>
      <c r="AT53" s="483">
        <f>IF(+All!$F7079="California",+All!#REF!,IF(+All!$H7079="California",+All!#REF!,0))</f>
        <v>0</v>
      </c>
      <c r="AU53" s="482">
        <f>IF(+All!$F7079="California",+All!#REF!,IF(+All!$H7079="California",+All!#REF!,0))</f>
        <v>0</v>
      </c>
      <c r="AV53" s="483">
        <f>IF(+All!$F7079="California",+All!#REF!,IF(+All!$H7079="California",+All!#REF!,0))</f>
        <v>0</v>
      </c>
      <c r="AW53" s="484">
        <f>IF(+All!$F7079="California",+All!#REF!,IF(+All!$H7079="California",+All!#REF!,0))</f>
        <v>0</v>
      </c>
      <c r="AX53" s="483">
        <f>IF(+All!$F7079="California",+All!#REF!,IF(+All!$H7079="California",+All!#REF!,0))</f>
        <v>0</v>
      </c>
      <c r="AY53" s="88">
        <f>IF(+All!$F7079="California",+All!#REF!,IF(+All!$H7079="California",+All!#REF!,0))</f>
        <v>0</v>
      </c>
      <c r="AZ53" s="89">
        <f>IF(+All!$F7079="California",+All!#REF!,IF(+All!$H7079="California",+All!#REF!,0))</f>
        <v>0</v>
      </c>
      <c r="BA53" s="90">
        <f>IF(+All!$F7079="California",+All!#REF!,IF(+All!$H7079="California",+All!#REF!,0))</f>
        <v>0</v>
      </c>
      <c r="BB53" s="90">
        <f>IF(+All!$F7079="California",+All!#REF!,IF(+All!$H7079="California",+All!#REF!,0))</f>
        <v>0</v>
      </c>
      <c r="BC53" s="91">
        <f>IF(+All!$F7079="California",+All!#REF!,IF(+All!$H7079="California",+All!#REF!,0))</f>
        <v>0</v>
      </c>
      <c r="BD53" s="482">
        <f>IF(+All!$F7079="California",+All!#REF!,IF(+All!$H7079="California",+All!#REF!,0))</f>
        <v>0</v>
      </c>
      <c r="BE53" s="483">
        <f>IF(+All!$F7079="California",+All!#REF!,IF(+All!$H7079="California",+All!#REF!,0))</f>
        <v>0</v>
      </c>
      <c r="BF53" s="483">
        <f>IF(+All!$F7079="California",+All!#REF!,IF(+All!$H7079="California",+All!#REF!,0))</f>
        <v>0</v>
      </c>
      <c r="BG53" s="482">
        <f>IF(+All!$F7079="California",+All!#REF!,IF(+All!$H7079="California",+All!#REF!,0))</f>
        <v>0</v>
      </c>
      <c r="BH53" s="483">
        <f>IF(+All!$F7079="California",+All!#REF!,IF(+All!$H7079="California",+All!#REF!,0))</f>
        <v>0</v>
      </c>
      <c r="BI53" s="484">
        <f>IF(+All!$F7079="California",+All!#REF!,IF(+All!$H7079="California",+All!#REF!,0))</f>
        <v>0</v>
      </c>
      <c r="BJ53" s="92">
        <f>IF(+All!$F7079="California",+All!#REF!,IF(+All!$H7079="California",+All!#REF!,0))</f>
        <v>0</v>
      </c>
      <c r="BK53" s="93">
        <f>IF(+All!$F7079="California",+All!#REF!,IF(+All!$H7079="California",+All!#REF!,0))</f>
        <v>0</v>
      </c>
    </row>
    <row r="54" spans="1:63" s="517" customFormat="1" x14ac:dyDescent="0.8">
      <c r="A54" s="70">
        <f>IF(+All!$F598="Colorado",+All!A598,IF(+All!$H598="Colorado",+All!A598,0))</f>
        <v>8</v>
      </c>
      <c r="B54" s="70" t="str">
        <f>IF(+All!$F598="Colorado",+All!B598,IF(+All!$H598="Colorado",+All!B598,0))</f>
        <v>Sat</v>
      </c>
      <c r="C54" s="94">
        <f>IF(+All!$F598="Colorado",+All!C598,IF(+All!$H598="Colorado",+All!C598,0))</f>
        <v>44492</v>
      </c>
      <c r="D54" s="73">
        <f>IF(+All!$F598="Colorado",+All!D598,IF(+All!$H598="Colorado",+All!D598,0))</f>
        <v>0.64583333333333337</v>
      </c>
      <c r="E54" s="707" t="str">
        <f>IF(+All!$F598="Colorado",+All!E598,IF(+All!$H598="Colorado",+All!E598,0))</f>
        <v>PAC12</v>
      </c>
      <c r="F54" s="75" t="str">
        <f>IF(+All!$F598="Colorado",+All!F598,IF(+All!$H598="Colorado",+All!F598,0))</f>
        <v>Colorado</v>
      </c>
      <c r="G54" s="95" t="str">
        <f>IF(+All!$F598="Colorado",+All!G598,IF(+All!$H598="Colorado",+All!G598,0))</f>
        <v>P12</v>
      </c>
      <c r="H54" s="95" t="str">
        <f>IF(+All!$F598="Colorado",+All!H598,IF(+All!$H598="Colorado",+All!H598,0))</f>
        <v>California</v>
      </c>
      <c r="I54" s="76" t="str">
        <f>IF(+All!$F598="Colorado",+All!I598,IF(+All!$H598="Colorado",+All!I598,0))</f>
        <v>P12</v>
      </c>
      <c r="J54" s="706" t="str">
        <f>IF(+All!$F598="Colorado",+All!J598,IF(+All!$H598="Colorado",+All!J598,0))</f>
        <v>California</v>
      </c>
      <c r="K54" s="707" t="str">
        <f>IF(+All!$F598="Colorado",+All!K598,IF(+All!$H598="Colorado",+All!K598,0))</f>
        <v>Colorado</v>
      </c>
      <c r="L54" s="78">
        <f>IF(+All!$F598="Colorado",+All!L598,IF(+All!$H598="Colorado",+All!L598,0))</f>
        <v>8.5</v>
      </c>
      <c r="M54" s="79">
        <f>IF(+All!$F598="Colorado",+All!M598,IF(+All!$H598="Colorado",+All!M598,0))</f>
        <v>43</v>
      </c>
      <c r="N54" s="706" t="str">
        <f>IF(+All!$F598="Colorado",+All!N598,IF(+All!$H598="Colorado",+All!N598,0))</f>
        <v>California</v>
      </c>
      <c r="O54" s="708">
        <f>IF(+All!$F598="Colorado",+All!O598,IF(+All!$H598="Colorado",+All!O598,0))</f>
        <v>26</v>
      </c>
      <c r="P54" s="708" t="str">
        <f>IF(+All!$F598="Colorado",+All!P598,IF(+All!$H598="Colorado",+All!P598,0))</f>
        <v>Colorado</v>
      </c>
      <c r="Q54" s="707">
        <f>IF(+All!$F598="Colorado",+All!Q598,IF(+All!$H598="Colorado",+All!Q598,0))</f>
        <v>3</v>
      </c>
      <c r="R54" s="706" t="str">
        <f>IF(+All!$F598="Colorado",+All!R598,IF(+All!$H598="Colorado",+All!R598,0))</f>
        <v>California</v>
      </c>
      <c r="S54" s="708" t="str">
        <f>IF(+All!$F598="Colorado",+All!S598,IF(+All!$H598="Colorado",+All!S598,0))</f>
        <v>Colorado</v>
      </c>
      <c r="T54" s="706" t="str">
        <f>IF(+All!$F598="Colorado",+All!T598,IF(+All!$H598="Colorado",+All!T598,0))</f>
        <v>Colorado</v>
      </c>
      <c r="U54" s="707" t="str">
        <f>IF(+All!$F598="Colorado",+All!U598,IF(+All!$H598="Colorado",+All!U598,0))</f>
        <v>L</v>
      </c>
      <c r="V54" s="706">
        <f>IF(+All!$F7109="California",+All!#REF!,IF(+All!$H7109="California",+All!#REF!,0))</f>
        <v>0</v>
      </c>
      <c r="W54" s="707">
        <f>IF(+All!$F7109="California",+All!#REF!,IF(+All!$H7109="California",+All!#REF!,0))</f>
        <v>0</v>
      </c>
      <c r="X54" s="706">
        <f>IF(+All!$F7109="California",+All!#REF!,IF(+All!$H7109="California",+All!#REF!,0))</f>
        <v>0</v>
      </c>
      <c r="Y54" s="707">
        <f>IF(+All!$F7109="California",+All!#REF!,IF(+All!$H7109="California",+All!#REF!,0))</f>
        <v>0</v>
      </c>
      <c r="Z54" s="706">
        <f>IF(+All!$F7109="California",+All!#REF!,IF(+All!$H7109="California",+All!#REF!,0))</f>
        <v>0</v>
      </c>
      <c r="AA54" s="707">
        <f>IF(+All!$F7109="California",+All!#REF!,IF(+All!$H7109="California",+All!#REF!,0))</f>
        <v>0</v>
      </c>
      <c r="AB54" s="706">
        <f>IF(+All!$F7109="California",+All!#REF!,IF(+All!$H7109="California",+All!#REF!,0))</f>
        <v>0</v>
      </c>
      <c r="AC54" s="707">
        <f>IF(+All!$F7109="California",+All!#REF!,IF(+All!$H7109="California",+All!#REF!,0))</f>
        <v>0</v>
      </c>
      <c r="AD54" s="706">
        <f>IF(+All!$F7109="California",+All!#REF!,IF(+All!$H7109="California",+All!#REF!,0))</f>
        <v>0</v>
      </c>
      <c r="AE54" s="707">
        <f>IF(+All!$F7109="California",+All!#REF!,IF(+All!$H7109="California",+All!#REF!,0))</f>
        <v>0</v>
      </c>
      <c r="AF54" s="706">
        <f>IF(+All!$F7109="California",+All!#REF!,IF(+All!$H7109="California",+All!#REF!,0))</f>
        <v>0</v>
      </c>
      <c r="AG54" s="707">
        <f>IF(+All!$F7109="California",+All!#REF!,IF(+All!$H7109="California",+All!#REF!,0))</f>
        <v>0</v>
      </c>
      <c r="AH54" s="706">
        <f>IF(+All!$F7109="California",+All!#REF!,IF(+All!$H7109="California",+All!#REF!,0))</f>
        <v>0</v>
      </c>
      <c r="AI54" s="707">
        <f>IF(+All!$F7109="California",+All!#REF!,IF(+All!$H7109="California",+All!#REF!,0))</f>
        <v>0</v>
      </c>
      <c r="AJ54" s="706">
        <f>IF(+All!$F7109="California",+All!#REF!,IF(+All!$H7109="California",+All!#REF!,0))</f>
        <v>0</v>
      </c>
      <c r="AK54" s="707">
        <f>IF(+All!$F7109="California",+All!#REF!,IF(+All!$H7109="California",+All!#REF!,0))</f>
        <v>0</v>
      </c>
      <c r="AL54" s="81">
        <f>IF(+All!$F7109="California",+All!V7109,IF(+All!$H7109="California",+All!V7109,0))</f>
        <v>0</v>
      </c>
      <c r="AM54" s="82">
        <f>IF(+All!$F7109="California",+All!W7109,IF(+All!$H7109="California",+All!W7109,0))</f>
        <v>0</v>
      </c>
      <c r="AN54" s="81">
        <f>IF(+All!$F7109="California",+All!X7109,IF(+All!$H7109="California",+All!X7109,0))</f>
        <v>0</v>
      </c>
      <c r="AO54" s="83">
        <f>IF(+All!$F7109="California",+All!Y7109,IF(+All!$H7109="California",+All!Y7109,0))</f>
        <v>0</v>
      </c>
      <c r="AP54" s="84">
        <f>IF(+All!$F7109="California",+All!Z7109,IF(+All!$H7109="California",+All!Z7109,0))</f>
        <v>0</v>
      </c>
      <c r="AQ54" s="480">
        <f>IF(+All!$F7109="California",+All!#REF!,IF(+All!$H7109="California",+All!#REF!,0))</f>
        <v>0</v>
      </c>
      <c r="AR54" s="482">
        <f>IF(+All!$F7109="California",+All!#REF!,IF(+All!$H7109="California",+All!#REF!,0))</f>
        <v>0</v>
      </c>
      <c r="AS54" s="483">
        <f>IF(+All!$F7109="California",+All!#REF!,IF(+All!$H7109="California",+All!#REF!,0))</f>
        <v>0</v>
      </c>
      <c r="AT54" s="483">
        <f>IF(+All!$F7109="California",+All!#REF!,IF(+All!$H7109="California",+All!#REF!,0))</f>
        <v>0</v>
      </c>
      <c r="AU54" s="482">
        <f>IF(+All!$F7109="California",+All!#REF!,IF(+All!$H7109="California",+All!#REF!,0))</f>
        <v>0</v>
      </c>
      <c r="AV54" s="483">
        <f>IF(+All!$F7109="California",+All!#REF!,IF(+All!$H7109="California",+All!#REF!,0))</f>
        <v>0</v>
      </c>
      <c r="AW54" s="484">
        <f>IF(+All!$F7109="California",+All!#REF!,IF(+All!$H7109="California",+All!#REF!,0))</f>
        <v>0</v>
      </c>
      <c r="AX54" s="483">
        <f>IF(+All!$F7109="California",+All!#REF!,IF(+All!$H7109="California",+All!#REF!,0))</f>
        <v>0</v>
      </c>
      <c r="AY54" s="88">
        <f>IF(+All!$F7109="California",+All!#REF!,IF(+All!$H7109="California",+All!#REF!,0))</f>
        <v>0</v>
      </c>
      <c r="AZ54" s="89">
        <f>IF(+All!$F7109="California",+All!#REF!,IF(+All!$H7109="California",+All!#REF!,0))</f>
        <v>0</v>
      </c>
      <c r="BA54" s="90">
        <f>IF(+All!$F7109="California",+All!#REF!,IF(+All!$H7109="California",+All!#REF!,0))</f>
        <v>0</v>
      </c>
      <c r="BB54" s="90">
        <f>IF(+All!$F7109="California",+All!#REF!,IF(+All!$H7109="California",+All!#REF!,0))</f>
        <v>0</v>
      </c>
      <c r="BC54" s="91">
        <f>IF(+All!$F7109="California",+All!#REF!,IF(+All!$H7109="California",+All!#REF!,0))</f>
        <v>0</v>
      </c>
      <c r="BD54" s="482">
        <f>IF(+All!$F7109="California",+All!#REF!,IF(+All!$H7109="California",+All!#REF!,0))</f>
        <v>0</v>
      </c>
      <c r="BE54" s="483">
        <f>IF(+All!$F7109="California",+All!#REF!,IF(+All!$H7109="California",+All!#REF!,0))</f>
        <v>0</v>
      </c>
      <c r="BF54" s="483">
        <f>IF(+All!$F7109="California",+All!#REF!,IF(+All!$H7109="California",+All!#REF!,0))</f>
        <v>0</v>
      </c>
      <c r="BG54" s="482">
        <f>IF(+All!$F7109="California",+All!#REF!,IF(+All!$H7109="California",+All!#REF!,0))</f>
        <v>0</v>
      </c>
      <c r="BH54" s="483">
        <f>IF(+All!$F7109="California",+All!#REF!,IF(+All!$H7109="California",+All!#REF!,0))</f>
        <v>0</v>
      </c>
      <c r="BI54" s="484">
        <f>IF(+All!$F7109="California",+All!#REF!,IF(+All!$H7109="California",+All!#REF!,0))</f>
        <v>0</v>
      </c>
      <c r="BJ54" s="92">
        <f>IF(+All!$F7109="California",+All!#REF!,IF(+All!$H7109="California",+All!#REF!,0))</f>
        <v>0</v>
      </c>
      <c r="BK54" s="93">
        <f>IF(+All!$F7109="California",+All!#REF!,IF(+All!$H7109="California",+All!#REF!,0))</f>
        <v>0</v>
      </c>
    </row>
    <row r="55" spans="1:63" s="517" customFormat="1" x14ac:dyDescent="0.8">
      <c r="A55" s="70">
        <f>IF(+All!$F673="Colorado",+All!A673,IF(+All!$H673="Colorado",+All!A673,0))</f>
        <v>9</v>
      </c>
      <c r="B55" s="70" t="str">
        <f>IF(+All!$F673="Colorado",+All!B673,IF(+All!$H673="Colorado",+All!B673,0))</f>
        <v>Sat</v>
      </c>
      <c r="C55" s="94">
        <f>IF(+All!$F673="Colorado",+All!C673,IF(+All!$H673="Colorado",+All!C673,0))</f>
        <v>44499</v>
      </c>
      <c r="D55" s="73">
        <f>IF(+All!$F673="Colorado",+All!D673,IF(+All!$H673="Colorado",+All!D673,0))</f>
        <v>0.64583333333333337</v>
      </c>
      <c r="E55" s="707" t="str">
        <f>IF(+All!$F673="Colorado",+All!E673,IF(+All!$H673="Colorado",+All!E673,0))</f>
        <v>Fox</v>
      </c>
      <c r="F55" s="75" t="str">
        <f>IF(+All!$F673="Colorado",+All!F673,IF(+All!$H673="Colorado",+All!F673,0))</f>
        <v>Colorado</v>
      </c>
      <c r="G55" s="95" t="str">
        <f>IF(+All!$F673="Colorado",+All!G673,IF(+All!$H673="Colorado",+All!G673,0))</f>
        <v>P12</v>
      </c>
      <c r="H55" s="95" t="str">
        <f>IF(+All!$F673="Colorado",+All!H673,IF(+All!$H673="Colorado",+All!H673,0))</f>
        <v>Oregon</v>
      </c>
      <c r="I55" s="76" t="str">
        <f>IF(+All!$F673="Colorado",+All!I673,IF(+All!$H673="Colorado",+All!I673,0))</f>
        <v>P12</v>
      </c>
      <c r="J55" s="706" t="str">
        <f>IF(+All!$F673="Colorado",+All!J673,IF(+All!$H673="Colorado",+All!J673,0))</f>
        <v>Oregon</v>
      </c>
      <c r="K55" s="707" t="str">
        <f>IF(+All!$F673="Colorado",+All!K673,IF(+All!$H673="Colorado",+All!K673,0))</f>
        <v>Colorado</v>
      </c>
      <c r="L55" s="78">
        <f>IF(+All!$F673="Colorado",+All!L673,IF(+All!$H673="Colorado",+All!L673,0))</f>
        <v>24</v>
      </c>
      <c r="M55" s="79">
        <f>IF(+All!$F673="Colorado",+All!M673,IF(+All!$H673="Colorado",+All!M673,0))</f>
        <v>49</v>
      </c>
      <c r="N55" s="706" t="str">
        <f>IF(+All!$F673="Colorado",+All!N673,IF(+All!$H673="Colorado",+All!N673,0))</f>
        <v>Oregon</v>
      </c>
      <c r="O55" s="708">
        <f>IF(+All!$F673="Colorado",+All!O673,IF(+All!$H673="Colorado",+All!O673,0))</f>
        <v>52</v>
      </c>
      <c r="P55" s="708" t="str">
        <f>IF(+All!$F673="Colorado",+All!P673,IF(+All!$H673="Colorado",+All!P673,0))</f>
        <v>Colorado</v>
      </c>
      <c r="Q55" s="707">
        <f>IF(+All!$F673="Colorado",+All!Q673,IF(+All!$H673="Colorado",+All!Q673,0))</f>
        <v>29</v>
      </c>
      <c r="R55" s="706" t="str">
        <f>IF(+All!$F673="Colorado",+All!R673,IF(+All!$H673="Colorado",+All!R673,0))</f>
        <v>Colorado</v>
      </c>
      <c r="S55" s="708" t="str">
        <f>IF(+All!$F673="Colorado",+All!S673,IF(+All!$H673="Colorado",+All!S673,0))</f>
        <v>Oregon</v>
      </c>
      <c r="T55" s="706" t="str">
        <f>IF(+All!$F673="Colorado",+All!T673,IF(+All!$H673="Colorado",+All!T673,0))</f>
        <v>Oregon</v>
      </c>
      <c r="U55" s="707" t="str">
        <f>IF(+All!$F673="Colorado",+All!U673,IF(+All!$H673="Colorado",+All!U673,0))</f>
        <v>L</v>
      </c>
      <c r="V55" s="706">
        <f>IF(+All!$F7099="California",+All!#REF!,IF(+All!$H7099="California",+All!#REF!,0))</f>
        <v>0</v>
      </c>
      <c r="W55" s="707">
        <f>IF(+All!$F7099="California",+All!#REF!,IF(+All!$H7099="California",+All!#REF!,0))</f>
        <v>0</v>
      </c>
      <c r="X55" s="706">
        <f>IF(+All!$F7099="California",+All!#REF!,IF(+All!$H7099="California",+All!#REF!,0))</f>
        <v>0</v>
      </c>
      <c r="Y55" s="707">
        <f>IF(+All!$F7099="California",+All!#REF!,IF(+All!$H7099="California",+All!#REF!,0))</f>
        <v>0</v>
      </c>
      <c r="Z55" s="706">
        <f>IF(+All!$F7099="California",+All!#REF!,IF(+All!$H7099="California",+All!#REF!,0))</f>
        <v>0</v>
      </c>
      <c r="AA55" s="707">
        <f>IF(+All!$F7099="California",+All!#REF!,IF(+All!$H7099="California",+All!#REF!,0))</f>
        <v>0</v>
      </c>
      <c r="AB55" s="706">
        <f>IF(+All!$F7099="California",+All!#REF!,IF(+All!$H7099="California",+All!#REF!,0))</f>
        <v>0</v>
      </c>
      <c r="AC55" s="707">
        <f>IF(+All!$F7099="California",+All!#REF!,IF(+All!$H7099="California",+All!#REF!,0))</f>
        <v>0</v>
      </c>
      <c r="AD55" s="706">
        <f>IF(+All!$F7099="California",+All!#REF!,IF(+All!$H7099="California",+All!#REF!,0))</f>
        <v>0</v>
      </c>
      <c r="AE55" s="707">
        <f>IF(+All!$F7099="California",+All!#REF!,IF(+All!$H7099="California",+All!#REF!,0))</f>
        <v>0</v>
      </c>
      <c r="AF55" s="706">
        <f>IF(+All!$F7099="California",+All!#REF!,IF(+All!$H7099="California",+All!#REF!,0))</f>
        <v>0</v>
      </c>
      <c r="AG55" s="707">
        <f>IF(+All!$F7099="California",+All!#REF!,IF(+All!$H7099="California",+All!#REF!,0))</f>
        <v>0</v>
      </c>
      <c r="AH55" s="706">
        <f>IF(+All!$F7099="California",+All!#REF!,IF(+All!$H7099="California",+All!#REF!,0))</f>
        <v>0</v>
      </c>
      <c r="AI55" s="707">
        <f>IF(+All!$F7099="California",+All!#REF!,IF(+All!$H7099="California",+All!#REF!,0))</f>
        <v>0</v>
      </c>
      <c r="AJ55" s="706">
        <f>IF(+All!$F7099="California",+All!#REF!,IF(+All!$H7099="California",+All!#REF!,0))</f>
        <v>0</v>
      </c>
      <c r="AK55" s="707">
        <f>IF(+All!$F7099="California",+All!#REF!,IF(+All!$H7099="California",+All!#REF!,0))</f>
        <v>0</v>
      </c>
      <c r="AL55" s="81">
        <f>IF(+All!$F7099="California",+All!V7099,IF(+All!$H7099="California",+All!V7099,0))</f>
        <v>0</v>
      </c>
      <c r="AM55" s="82">
        <f>IF(+All!$F7099="California",+All!W7099,IF(+All!$H7099="California",+All!W7099,0))</f>
        <v>0</v>
      </c>
      <c r="AN55" s="81">
        <f>IF(+All!$F7099="California",+All!X7099,IF(+All!$H7099="California",+All!X7099,0))</f>
        <v>0</v>
      </c>
      <c r="AO55" s="83">
        <f>IF(+All!$F7099="California",+All!Y7099,IF(+All!$H7099="California",+All!Y7099,0))</f>
        <v>0</v>
      </c>
      <c r="AP55" s="84">
        <f>IF(+All!$F7099="California",+All!Z7099,IF(+All!$H7099="California",+All!Z7099,0))</f>
        <v>0</v>
      </c>
      <c r="AQ55" s="480">
        <f>IF(+All!$F7099="California",+All!#REF!,IF(+All!$H7099="California",+All!#REF!,0))</f>
        <v>0</v>
      </c>
      <c r="AR55" s="482">
        <f>IF(+All!$F7099="California",+All!#REF!,IF(+All!$H7099="California",+All!#REF!,0))</f>
        <v>0</v>
      </c>
      <c r="AS55" s="483">
        <f>IF(+All!$F7099="California",+All!#REF!,IF(+All!$H7099="California",+All!#REF!,0))</f>
        <v>0</v>
      </c>
      <c r="AT55" s="483">
        <f>IF(+All!$F7099="California",+All!#REF!,IF(+All!$H7099="California",+All!#REF!,0))</f>
        <v>0</v>
      </c>
      <c r="AU55" s="482">
        <f>IF(+All!$F7099="California",+All!#REF!,IF(+All!$H7099="California",+All!#REF!,0))</f>
        <v>0</v>
      </c>
      <c r="AV55" s="483">
        <f>IF(+All!$F7099="California",+All!#REF!,IF(+All!$H7099="California",+All!#REF!,0))</f>
        <v>0</v>
      </c>
      <c r="AW55" s="484">
        <f>IF(+All!$F7099="California",+All!#REF!,IF(+All!$H7099="California",+All!#REF!,0))</f>
        <v>0</v>
      </c>
      <c r="AX55" s="483">
        <f>IF(+All!$F7099="California",+All!#REF!,IF(+All!$H7099="California",+All!#REF!,0))</f>
        <v>0</v>
      </c>
      <c r="AY55" s="88">
        <f>IF(+All!$F7099="California",+All!#REF!,IF(+All!$H7099="California",+All!#REF!,0))</f>
        <v>0</v>
      </c>
      <c r="AZ55" s="89">
        <f>IF(+All!$F7099="California",+All!#REF!,IF(+All!$H7099="California",+All!#REF!,0))</f>
        <v>0</v>
      </c>
      <c r="BA55" s="90">
        <f>IF(+All!$F7099="California",+All!#REF!,IF(+All!$H7099="California",+All!#REF!,0))</f>
        <v>0</v>
      </c>
      <c r="BB55" s="90">
        <f>IF(+All!$F7099="California",+All!#REF!,IF(+All!$H7099="California",+All!#REF!,0))</f>
        <v>0</v>
      </c>
      <c r="BC55" s="91">
        <f>IF(+All!$F7099="California",+All!#REF!,IF(+All!$H7099="California",+All!#REF!,0))</f>
        <v>0</v>
      </c>
      <c r="BD55" s="482">
        <f>IF(+All!$F7099="California",+All!#REF!,IF(+All!$H7099="California",+All!#REF!,0))</f>
        <v>0</v>
      </c>
      <c r="BE55" s="483">
        <f>IF(+All!$F7099="California",+All!#REF!,IF(+All!$H7099="California",+All!#REF!,0))</f>
        <v>0</v>
      </c>
      <c r="BF55" s="483">
        <f>IF(+All!$F7099="California",+All!#REF!,IF(+All!$H7099="California",+All!#REF!,0))</f>
        <v>0</v>
      </c>
      <c r="BG55" s="482">
        <f>IF(+All!$F7099="California",+All!#REF!,IF(+All!$H7099="California",+All!#REF!,0))</f>
        <v>0</v>
      </c>
      <c r="BH55" s="483">
        <f>IF(+All!$F7099="California",+All!#REF!,IF(+All!$H7099="California",+All!#REF!,0))</f>
        <v>0</v>
      </c>
      <c r="BI55" s="484">
        <f>IF(+All!$F7099="California",+All!#REF!,IF(+All!$H7099="California",+All!#REF!,0))</f>
        <v>0</v>
      </c>
      <c r="BJ55" s="92">
        <f>IF(+All!$F7099="California",+All!#REF!,IF(+All!$H7099="California",+All!#REF!,0))</f>
        <v>0</v>
      </c>
      <c r="BK55" s="93">
        <f>IF(+All!$F7099="California",+All!#REF!,IF(+All!$H7099="California",+All!#REF!,0))</f>
        <v>0</v>
      </c>
    </row>
    <row r="56" spans="1:63" s="517" customFormat="1" x14ac:dyDescent="0.8">
      <c r="A56" s="70">
        <f>IF(+All!$F756="Colorado",+All!A756,IF(+All!$H756="Colorado",+All!A756,0))</f>
        <v>10</v>
      </c>
      <c r="B56" s="70" t="str">
        <f>IF(+All!$F756="Colorado",+All!B756,IF(+All!$H756="Colorado",+All!B756,0))</f>
        <v>Sat</v>
      </c>
      <c r="C56" s="94">
        <f>IF(+All!$F756="Colorado",+All!C756,IF(+All!$H756="Colorado",+All!C756,0))</f>
        <v>44506</v>
      </c>
      <c r="D56" s="73">
        <f>IF(+All!$F756="Colorado",+All!D756,IF(+All!$H756="Colorado",+All!D756,0))</f>
        <v>0.79166666666666663</v>
      </c>
      <c r="E56" s="707" t="str">
        <f>IF(+All!$F756="Colorado",+All!E756,IF(+All!$H756="Colorado",+All!E756,0))</f>
        <v>PAC12</v>
      </c>
      <c r="F56" s="75" t="str">
        <f>IF(+All!$F756="Colorado",+All!F756,IF(+All!$H756="Colorado",+All!F756,0))</f>
        <v>Oregon State</v>
      </c>
      <c r="G56" s="95" t="str">
        <f>IF(+All!$F756="Colorado",+All!G756,IF(+All!$H756="Colorado",+All!G756,0))</f>
        <v>P12</v>
      </c>
      <c r="H56" s="95" t="str">
        <f>IF(+All!$F756="Colorado",+All!H756,IF(+All!$H756="Colorado",+All!H756,0))</f>
        <v>Colorado</v>
      </c>
      <c r="I56" s="76" t="str">
        <f>IF(+All!$F756="Colorado",+All!I756,IF(+All!$H756="Colorado",+All!I756,0))</f>
        <v>P12</v>
      </c>
      <c r="J56" s="706" t="str">
        <f>IF(+All!$F756="Colorado",+All!J756,IF(+All!$H756="Colorado",+All!J756,0))</f>
        <v>Oregon State</v>
      </c>
      <c r="K56" s="707" t="str">
        <f>IF(+All!$F756="Colorado",+All!K756,IF(+All!$H756="Colorado",+All!K756,0))</f>
        <v>Colorado</v>
      </c>
      <c r="L56" s="78">
        <f>IF(+All!$F756="Colorado",+All!L756,IF(+All!$H756="Colorado",+All!L756,0))</f>
        <v>10.5</v>
      </c>
      <c r="M56" s="79">
        <f>IF(+All!$F756="Colorado",+All!M756,IF(+All!$H756="Colorado",+All!M756,0))</f>
        <v>54</v>
      </c>
      <c r="N56" s="706" t="str">
        <f>IF(+All!$F756="Colorado",+All!N756,IF(+All!$H756="Colorado",+All!N756,0))</f>
        <v>Colorado</v>
      </c>
      <c r="O56" s="708">
        <f>IF(+All!$F756="Colorado",+All!O756,IF(+All!$H756="Colorado",+All!O756,0))</f>
        <v>37</v>
      </c>
      <c r="P56" s="708" t="str">
        <f>IF(+All!$F756="Colorado",+All!P756,IF(+All!$H756="Colorado",+All!P756,0))</f>
        <v>Oregon State</v>
      </c>
      <c r="Q56" s="707">
        <f>IF(+All!$F756="Colorado",+All!Q756,IF(+All!$H756="Colorado",+All!Q756,0))</f>
        <v>34</v>
      </c>
      <c r="R56" s="706" t="str">
        <f>IF(+All!$F756="Colorado",+All!R756,IF(+All!$H756="Colorado",+All!R756,0))</f>
        <v>Colorado</v>
      </c>
      <c r="S56" s="708" t="str">
        <f>IF(+All!$F756="Colorado",+All!S756,IF(+All!$H756="Colorado",+All!S756,0))</f>
        <v>Oregon State</v>
      </c>
      <c r="T56" s="706" t="str">
        <f>IF(+All!$F756="Colorado",+All!T756,IF(+All!$H756="Colorado",+All!T756,0))</f>
        <v>Oregon State</v>
      </c>
      <c r="U56" s="707" t="str">
        <f>IF(+All!$F756="Colorado",+All!U756,IF(+All!$H756="Colorado",+All!U756,0))</f>
        <v>L</v>
      </c>
      <c r="V56" s="706">
        <f>IF(+All!$F7100="California",+All!#REF!,IF(+All!$H7100="California",+All!#REF!,0))</f>
        <v>0</v>
      </c>
      <c r="W56" s="707">
        <f>IF(+All!$F7100="California",+All!#REF!,IF(+All!$H7100="California",+All!#REF!,0))</f>
        <v>0</v>
      </c>
      <c r="X56" s="706">
        <f>IF(+All!$F7100="California",+All!#REF!,IF(+All!$H7100="California",+All!#REF!,0))</f>
        <v>0</v>
      </c>
      <c r="Y56" s="707">
        <f>IF(+All!$F7100="California",+All!#REF!,IF(+All!$H7100="California",+All!#REF!,0))</f>
        <v>0</v>
      </c>
      <c r="Z56" s="706">
        <f>IF(+All!$F7100="California",+All!#REF!,IF(+All!$H7100="California",+All!#REF!,0))</f>
        <v>0</v>
      </c>
      <c r="AA56" s="707">
        <f>IF(+All!$F7100="California",+All!#REF!,IF(+All!$H7100="California",+All!#REF!,0))</f>
        <v>0</v>
      </c>
      <c r="AB56" s="706">
        <f>IF(+All!$F7100="California",+All!#REF!,IF(+All!$H7100="California",+All!#REF!,0))</f>
        <v>0</v>
      </c>
      <c r="AC56" s="707">
        <f>IF(+All!$F7100="California",+All!#REF!,IF(+All!$H7100="California",+All!#REF!,0))</f>
        <v>0</v>
      </c>
      <c r="AD56" s="706">
        <f>IF(+All!$F7100="California",+All!#REF!,IF(+All!$H7100="California",+All!#REF!,0))</f>
        <v>0</v>
      </c>
      <c r="AE56" s="707">
        <f>IF(+All!$F7100="California",+All!#REF!,IF(+All!$H7100="California",+All!#REF!,0))</f>
        <v>0</v>
      </c>
      <c r="AF56" s="706">
        <f>IF(+All!$F7100="California",+All!#REF!,IF(+All!$H7100="California",+All!#REF!,0))</f>
        <v>0</v>
      </c>
      <c r="AG56" s="707">
        <f>IF(+All!$F7100="California",+All!#REF!,IF(+All!$H7100="California",+All!#REF!,0))</f>
        <v>0</v>
      </c>
      <c r="AH56" s="706">
        <f>IF(+All!$F7100="California",+All!#REF!,IF(+All!$H7100="California",+All!#REF!,0))</f>
        <v>0</v>
      </c>
      <c r="AI56" s="707">
        <f>IF(+All!$F7100="California",+All!#REF!,IF(+All!$H7100="California",+All!#REF!,0))</f>
        <v>0</v>
      </c>
      <c r="AJ56" s="706">
        <f>IF(+All!$F7100="California",+All!#REF!,IF(+All!$H7100="California",+All!#REF!,0))</f>
        <v>0</v>
      </c>
      <c r="AK56" s="707">
        <f>IF(+All!$F7100="California",+All!#REF!,IF(+All!$H7100="California",+All!#REF!,0))</f>
        <v>0</v>
      </c>
      <c r="AL56" s="81">
        <f>IF(+All!$F7100="California",+All!V7100,IF(+All!$H7100="California",+All!V7100,0))</f>
        <v>0</v>
      </c>
      <c r="AM56" s="82">
        <f>IF(+All!$F7100="California",+All!W7100,IF(+All!$H7100="California",+All!W7100,0))</f>
        <v>0</v>
      </c>
      <c r="AN56" s="81">
        <f>IF(+All!$F7100="California",+All!X7100,IF(+All!$H7100="California",+All!X7100,0))</f>
        <v>0</v>
      </c>
      <c r="AO56" s="83">
        <f>IF(+All!$F7100="California",+All!Y7100,IF(+All!$H7100="California",+All!Y7100,0))</f>
        <v>0</v>
      </c>
      <c r="AP56" s="84">
        <f>IF(+All!$F7100="California",+All!Z7100,IF(+All!$H7100="California",+All!Z7100,0))</f>
        <v>0</v>
      </c>
      <c r="AQ56" s="480">
        <f>IF(+All!$F7100="California",+All!#REF!,IF(+All!$H7100="California",+All!#REF!,0))</f>
        <v>0</v>
      </c>
      <c r="AR56" s="482">
        <f>IF(+All!$F7100="California",+All!#REF!,IF(+All!$H7100="California",+All!#REF!,0))</f>
        <v>0</v>
      </c>
      <c r="AS56" s="483">
        <f>IF(+All!$F7100="California",+All!#REF!,IF(+All!$H7100="California",+All!#REF!,0))</f>
        <v>0</v>
      </c>
      <c r="AT56" s="483">
        <f>IF(+All!$F7100="California",+All!#REF!,IF(+All!$H7100="California",+All!#REF!,0))</f>
        <v>0</v>
      </c>
      <c r="AU56" s="482">
        <f>IF(+All!$F7100="California",+All!#REF!,IF(+All!$H7100="California",+All!#REF!,0))</f>
        <v>0</v>
      </c>
      <c r="AV56" s="483">
        <f>IF(+All!$F7100="California",+All!#REF!,IF(+All!$H7100="California",+All!#REF!,0))</f>
        <v>0</v>
      </c>
      <c r="AW56" s="484">
        <f>IF(+All!$F7100="California",+All!#REF!,IF(+All!$H7100="California",+All!#REF!,0))</f>
        <v>0</v>
      </c>
      <c r="AX56" s="483">
        <f>IF(+All!$F7100="California",+All!#REF!,IF(+All!$H7100="California",+All!#REF!,0))</f>
        <v>0</v>
      </c>
      <c r="AY56" s="88">
        <f>IF(+All!$F7100="California",+All!#REF!,IF(+All!$H7100="California",+All!#REF!,0))</f>
        <v>0</v>
      </c>
      <c r="AZ56" s="89">
        <f>IF(+All!$F7100="California",+All!#REF!,IF(+All!$H7100="California",+All!#REF!,0))</f>
        <v>0</v>
      </c>
      <c r="BA56" s="90">
        <f>IF(+All!$F7100="California",+All!#REF!,IF(+All!$H7100="California",+All!#REF!,0))</f>
        <v>0</v>
      </c>
      <c r="BB56" s="90">
        <f>IF(+All!$F7100="California",+All!#REF!,IF(+All!$H7100="California",+All!#REF!,0))</f>
        <v>0</v>
      </c>
      <c r="BC56" s="91">
        <f>IF(+All!$F7100="California",+All!#REF!,IF(+All!$H7100="California",+All!#REF!,0))</f>
        <v>0</v>
      </c>
      <c r="BD56" s="482">
        <f>IF(+All!$F7100="California",+All!#REF!,IF(+All!$H7100="California",+All!#REF!,0))</f>
        <v>0</v>
      </c>
      <c r="BE56" s="483">
        <f>IF(+All!$F7100="California",+All!#REF!,IF(+All!$H7100="California",+All!#REF!,0))</f>
        <v>0</v>
      </c>
      <c r="BF56" s="483">
        <f>IF(+All!$F7100="California",+All!#REF!,IF(+All!$H7100="California",+All!#REF!,0))</f>
        <v>0</v>
      </c>
      <c r="BG56" s="482">
        <f>IF(+All!$F7100="California",+All!#REF!,IF(+All!$H7100="California",+All!#REF!,0))</f>
        <v>0</v>
      </c>
      <c r="BH56" s="483">
        <f>IF(+All!$F7100="California",+All!#REF!,IF(+All!$H7100="California",+All!#REF!,0))</f>
        <v>0</v>
      </c>
      <c r="BI56" s="484">
        <f>IF(+All!$F7100="California",+All!#REF!,IF(+All!$H7100="California",+All!#REF!,0))</f>
        <v>0</v>
      </c>
      <c r="BJ56" s="92">
        <f>IF(+All!$F7100="California",+All!#REF!,IF(+All!$H7100="California",+All!#REF!,0))</f>
        <v>0</v>
      </c>
      <c r="BK56" s="93">
        <f>IF(+All!$F7100="California",+All!#REF!,IF(+All!$H7100="California",+All!#REF!,0))</f>
        <v>0</v>
      </c>
    </row>
    <row r="57" spans="1:63" s="517" customFormat="1" x14ac:dyDescent="0.8">
      <c r="A57" s="70">
        <f>IF(+All!$F828="Colorado",+All!A828,IF(+All!$H828="Colorado",+All!A828,0))</f>
        <v>11</v>
      </c>
      <c r="B57" s="70" t="str">
        <f>IF(+All!$F828="Colorado",+All!B828,IF(+All!$H828="Colorado",+All!B828,0))</f>
        <v>Sat</v>
      </c>
      <c r="C57" s="94">
        <f>IF(+All!$F828="Colorado",+All!C828,IF(+All!$H828="Colorado",+All!C828,0))</f>
        <v>44513</v>
      </c>
      <c r="D57" s="73">
        <f>IF(+All!$F828="Colorado",+All!D828,IF(+All!$H828="Colorado",+All!D828,0))</f>
        <v>0.875</v>
      </c>
      <c r="E57" s="707">
        <f>IF(+All!$F828="Colorado",+All!E828,IF(+All!$H828="Colorado",+All!E828,0))</f>
        <v>0</v>
      </c>
      <c r="F57" s="75" t="str">
        <f>IF(+All!$F828="Colorado",+All!F828,IF(+All!$H828="Colorado",+All!F828,0))</f>
        <v>Colorado</v>
      </c>
      <c r="G57" s="95" t="str">
        <f>IF(+All!$F828="Colorado",+All!G828,IF(+All!$H828="Colorado",+All!G828,0))</f>
        <v>P12</v>
      </c>
      <c r="H57" s="95" t="str">
        <f>IF(+All!$F828="Colorado",+All!H828,IF(+All!$H828="Colorado",+All!H828,0))</f>
        <v>UCLA</v>
      </c>
      <c r="I57" s="76" t="str">
        <f>IF(+All!$F828="Colorado",+All!I828,IF(+All!$H828="Colorado",+All!I828,0))</f>
        <v>P12</v>
      </c>
      <c r="J57" s="706" t="str">
        <f>IF(+All!$F828="Colorado",+All!J828,IF(+All!$H828="Colorado",+All!J828,0))</f>
        <v>UCLA</v>
      </c>
      <c r="K57" s="707" t="str">
        <f>IF(+All!$F828="Colorado",+All!K828,IF(+All!$H828="Colorado",+All!K828,0))</f>
        <v>Colorado</v>
      </c>
      <c r="L57" s="78">
        <f>IF(+All!$F828="Colorado",+All!L828,IF(+All!$H828="Colorado",+All!L828,0))</f>
        <v>16</v>
      </c>
      <c r="M57" s="79">
        <f>IF(+All!$F828="Colorado",+All!M828,IF(+All!$H828="Colorado",+All!M828,0))</f>
        <v>57.5</v>
      </c>
      <c r="N57" s="706" t="str">
        <f>IF(+All!$F828="Colorado",+All!N828,IF(+All!$H828="Colorado",+All!N828,0))</f>
        <v>UCLA</v>
      </c>
      <c r="O57" s="708">
        <f>IF(+All!$F828="Colorado",+All!O828,IF(+All!$H828="Colorado",+All!O828,0))</f>
        <v>44</v>
      </c>
      <c r="P57" s="708" t="str">
        <f>IF(+All!$F828="Colorado",+All!P828,IF(+All!$H828="Colorado",+All!P828,0))</f>
        <v>Colorado</v>
      </c>
      <c r="Q57" s="707">
        <f>IF(+All!$F828="Colorado",+All!Q828,IF(+All!$H828="Colorado",+All!Q828,0))</f>
        <v>20</v>
      </c>
      <c r="R57" s="706" t="str">
        <f>IF(+All!$F828="Colorado",+All!R828,IF(+All!$H828="Colorado",+All!R828,0))</f>
        <v>UCLA</v>
      </c>
      <c r="S57" s="708" t="str">
        <f>IF(+All!$F828="Colorado",+All!S828,IF(+All!$H828="Colorado",+All!S828,0))</f>
        <v>Colorado</v>
      </c>
      <c r="T57" s="706" t="str">
        <f>IF(+All!$F828="Colorado",+All!T828,IF(+All!$H828="Colorado",+All!T828,0))</f>
        <v>UCLA</v>
      </c>
      <c r="U57" s="707" t="str">
        <f>IF(+All!$F828="Colorado",+All!U828,IF(+All!$H828="Colorado",+All!U828,0))</f>
        <v>W</v>
      </c>
      <c r="V57" s="706">
        <f>IF(+All!$F7101="California",+All!#REF!,IF(+All!$H7101="California",+All!#REF!,0))</f>
        <v>0</v>
      </c>
      <c r="W57" s="707">
        <f>IF(+All!$F7101="California",+All!#REF!,IF(+All!$H7101="California",+All!#REF!,0))</f>
        <v>0</v>
      </c>
      <c r="X57" s="706">
        <f>IF(+All!$F7101="California",+All!#REF!,IF(+All!$H7101="California",+All!#REF!,0))</f>
        <v>0</v>
      </c>
      <c r="Y57" s="707">
        <f>IF(+All!$F7101="California",+All!#REF!,IF(+All!$H7101="California",+All!#REF!,0))</f>
        <v>0</v>
      </c>
      <c r="Z57" s="706">
        <f>IF(+All!$F7101="California",+All!#REF!,IF(+All!$H7101="California",+All!#REF!,0))</f>
        <v>0</v>
      </c>
      <c r="AA57" s="707">
        <f>IF(+All!$F7101="California",+All!#REF!,IF(+All!$H7101="California",+All!#REF!,0))</f>
        <v>0</v>
      </c>
      <c r="AB57" s="706">
        <f>IF(+All!$F7101="California",+All!#REF!,IF(+All!$H7101="California",+All!#REF!,0))</f>
        <v>0</v>
      </c>
      <c r="AC57" s="707">
        <f>IF(+All!$F7101="California",+All!#REF!,IF(+All!$H7101="California",+All!#REF!,0))</f>
        <v>0</v>
      </c>
      <c r="AD57" s="706">
        <f>IF(+All!$F7101="California",+All!#REF!,IF(+All!$H7101="California",+All!#REF!,0))</f>
        <v>0</v>
      </c>
      <c r="AE57" s="707">
        <f>IF(+All!$F7101="California",+All!#REF!,IF(+All!$H7101="California",+All!#REF!,0))</f>
        <v>0</v>
      </c>
      <c r="AF57" s="706">
        <f>IF(+All!$F7101="California",+All!#REF!,IF(+All!$H7101="California",+All!#REF!,0))</f>
        <v>0</v>
      </c>
      <c r="AG57" s="707">
        <f>IF(+All!$F7101="California",+All!#REF!,IF(+All!$H7101="California",+All!#REF!,0))</f>
        <v>0</v>
      </c>
      <c r="AH57" s="706">
        <f>IF(+All!$F7101="California",+All!#REF!,IF(+All!$H7101="California",+All!#REF!,0))</f>
        <v>0</v>
      </c>
      <c r="AI57" s="707">
        <f>IF(+All!$F7101="California",+All!#REF!,IF(+All!$H7101="California",+All!#REF!,0))</f>
        <v>0</v>
      </c>
      <c r="AJ57" s="706">
        <f>IF(+All!$F7101="California",+All!#REF!,IF(+All!$H7101="California",+All!#REF!,0))</f>
        <v>0</v>
      </c>
      <c r="AK57" s="707">
        <f>IF(+All!$F7101="California",+All!#REF!,IF(+All!$H7101="California",+All!#REF!,0))</f>
        <v>0</v>
      </c>
      <c r="AL57" s="81">
        <f>IF(+All!$F7101="California",+All!V7101,IF(+All!$H7101="California",+All!V7101,0))</f>
        <v>0</v>
      </c>
      <c r="AM57" s="82">
        <f>IF(+All!$F7101="California",+All!W7101,IF(+All!$H7101="California",+All!W7101,0))</f>
        <v>0</v>
      </c>
      <c r="AN57" s="81">
        <f>IF(+All!$F7101="California",+All!X7101,IF(+All!$H7101="California",+All!X7101,0))</f>
        <v>0</v>
      </c>
      <c r="AO57" s="83">
        <f>IF(+All!$F7101="California",+All!Y7101,IF(+All!$H7101="California",+All!Y7101,0))</f>
        <v>0</v>
      </c>
      <c r="AP57" s="84">
        <f>IF(+All!$F7101="California",+All!Z7101,IF(+All!$H7101="California",+All!Z7101,0))</f>
        <v>0</v>
      </c>
      <c r="AQ57" s="480">
        <f>IF(+All!$F7101="California",+All!#REF!,IF(+All!$H7101="California",+All!#REF!,0))</f>
        <v>0</v>
      </c>
      <c r="AR57" s="482">
        <f>IF(+All!$F7101="California",+All!#REF!,IF(+All!$H7101="California",+All!#REF!,0))</f>
        <v>0</v>
      </c>
      <c r="AS57" s="483">
        <f>IF(+All!$F7101="California",+All!#REF!,IF(+All!$H7101="California",+All!#REF!,0))</f>
        <v>0</v>
      </c>
      <c r="AT57" s="483">
        <f>IF(+All!$F7101="California",+All!#REF!,IF(+All!$H7101="California",+All!#REF!,0))</f>
        <v>0</v>
      </c>
      <c r="AU57" s="482">
        <f>IF(+All!$F7101="California",+All!#REF!,IF(+All!$H7101="California",+All!#REF!,0))</f>
        <v>0</v>
      </c>
      <c r="AV57" s="483">
        <f>IF(+All!$F7101="California",+All!#REF!,IF(+All!$H7101="California",+All!#REF!,0))</f>
        <v>0</v>
      </c>
      <c r="AW57" s="484">
        <f>IF(+All!$F7101="California",+All!#REF!,IF(+All!$H7101="California",+All!#REF!,0))</f>
        <v>0</v>
      </c>
      <c r="AX57" s="483">
        <f>IF(+All!$F7101="California",+All!#REF!,IF(+All!$H7101="California",+All!#REF!,0))</f>
        <v>0</v>
      </c>
      <c r="AY57" s="88">
        <f>IF(+All!$F7101="California",+All!#REF!,IF(+All!$H7101="California",+All!#REF!,0))</f>
        <v>0</v>
      </c>
      <c r="AZ57" s="89">
        <f>IF(+All!$F7101="California",+All!#REF!,IF(+All!$H7101="California",+All!#REF!,0))</f>
        <v>0</v>
      </c>
      <c r="BA57" s="90">
        <f>IF(+All!$F7101="California",+All!#REF!,IF(+All!$H7101="California",+All!#REF!,0))</f>
        <v>0</v>
      </c>
      <c r="BB57" s="90">
        <f>IF(+All!$F7101="California",+All!#REF!,IF(+All!$H7101="California",+All!#REF!,0))</f>
        <v>0</v>
      </c>
      <c r="BC57" s="91">
        <f>IF(+All!$F7101="California",+All!#REF!,IF(+All!$H7101="California",+All!#REF!,0))</f>
        <v>0</v>
      </c>
      <c r="BD57" s="482">
        <f>IF(+All!$F7101="California",+All!#REF!,IF(+All!$H7101="California",+All!#REF!,0))</f>
        <v>0</v>
      </c>
      <c r="BE57" s="483">
        <f>IF(+All!$F7101="California",+All!#REF!,IF(+All!$H7101="California",+All!#REF!,0))</f>
        <v>0</v>
      </c>
      <c r="BF57" s="483">
        <f>IF(+All!$F7101="California",+All!#REF!,IF(+All!$H7101="California",+All!#REF!,0))</f>
        <v>0</v>
      </c>
      <c r="BG57" s="482">
        <f>IF(+All!$F7101="California",+All!#REF!,IF(+All!$H7101="California",+All!#REF!,0))</f>
        <v>0</v>
      </c>
      <c r="BH57" s="483">
        <f>IF(+All!$F7101="California",+All!#REF!,IF(+All!$H7101="California",+All!#REF!,0))</f>
        <v>0</v>
      </c>
      <c r="BI57" s="484">
        <f>IF(+All!$F7101="California",+All!#REF!,IF(+All!$H7101="California",+All!#REF!,0))</f>
        <v>0</v>
      </c>
      <c r="BJ57" s="92">
        <f>IF(+All!$F7101="California",+All!#REF!,IF(+All!$H7101="California",+All!#REF!,0))</f>
        <v>0</v>
      </c>
      <c r="BK57" s="93">
        <f>IF(+All!$F7101="California",+All!#REF!,IF(+All!$H7101="California",+All!#REF!,0))</f>
        <v>0</v>
      </c>
    </row>
    <row r="58" spans="1:63" s="517" customFormat="1" x14ac:dyDescent="0.8">
      <c r="A58" s="70">
        <f>IF(+All!$F894="Colorado",+All!A894,IF(+All!$H894="Colorado",+All!A894,0))</f>
        <v>12</v>
      </c>
      <c r="B58" s="70" t="str">
        <f>IF(+All!$F894="Colorado",+All!B894,IF(+All!$H894="Colorado",+All!B894,0))</f>
        <v>Sat</v>
      </c>
      <c r="C58" s="94">
        <f>IF(+All!$F894="Colorado",+All!C894,IF(+All!$H894="Colorado",+All!C894,0))</f>
        <v>44520</v>
      </c>
      <c r="D58" s="73">
        <f>IF(+All!$F894="Colorado",+All!D894,IF(+All!$H894="Colorado",+All!D894,0))</f>
        <v>0.625</v>
      </c>
      <c r="E58" s="707" t="str">
        <f>IF(+All!$F894="Colorado",+All!E894,IF(+All!$H894="Colorado",+All!E894,0))</f>
        <v>PAC12</v>
      </c>
      <c r="F58" s="75" t="str">
        <f>IF(+All!$F894="Colorado",+All!F894,IF(+All!$H894="Colorado",+All!F894,0))</f>
        <v>Washington</v>
      </c>
      <c r="G58" s="95" t="str">
        <f>IF(+All!$F894="Colorado",+All!G894,IF(+All!$H894="Colorado",+All!G894,0))</f>
        <v>P12</v>
      </c>
      <c r="H58" s="95" t="str">
        <f>IF(+All!$F894="Colorado",+All!H894,IF(+All!$H894="Colorado",+All!H894,0))</f>
        <v>Colorado</v>
      </c>
      <c r="I58" s="76" t="str">
        <f>IF(+All!$F894="Colorado",+All!I894,IF(+All!$H894="Colorado",+All!I894,0))</f>
        <v>P12</v>
      </c>
      <c r="J58" s="706" t="str">
        <f>IF(+All!$F894="Colorado",+All!J894,IF(+All!$H894="Colorado",+All!J894,0))</f>
        <v>Washington</v>
      </c>
      <c r="K58" s="707" t="str">
        <f>IF(+All!$F894="Colorado",+All!K894,IF(+All!$H894="Colorado",+All!K894,0))</f>
        <v>Colorado</v>
      </c>
      <c r="L58" s="78">
        <f>IF(+All!$F894="Colorado",+All!L894,IF(+All!$H894="Colorado",+All!L894,0))</f>
        <v>6.5</v>
      </c>
      <c r="M58" s="79">
        <f>IF(+All!$F894="Colorado",+All!M894,IF(+All!$H894="Colorado",+All!M894,0))</f>
        <v>43</v>
      </c>
      <c r="N58" s="706" t="str">
        <f>IF(+All!$F894="Colorado",+All!N894,IF(+All!$H894="Colorado",+All!N894,0))</f>
        <v>Colorado</v>
      </c>
      <c r="O58" s="708">
        <f>IF(+All!$F894="Colorado",+All!O894,IF(+All!$H894="Colorado",+All!O894,0))</f>
        <v>20</v>
      </c>
      <c r="P58" s="708" t="str">
        <f>IF(+All!$F894="Colorado",+All!P894,IF(+All!$H894="Colorado",+All!P894,0))</f>
        <v>Washington</v>
      </c>
      <c r="Q58" s="707">
        <f>IF(+All!$F894="Colorado",+All!Q894,IF(+All!$H894="Colorado",+All!Q894,0))</f>
        <v>17</v>
      </c>
      <c r="R58" s="706" t="str">
        <f>IF(+All!$F894="Colorado",+All!R894,IF(+All!$H894="Colorado",+All!R894,0))</f>
        <v>Colorado</v>
      </c>
      <c r="S58" s="708" t="str">
        <f>IF(+All!$F894="Colorado",+All!S894,IF(+All!$H894="Colorado",+All!S894,0))</f>
        <v>Washington</v>
      </c>
      <c r="T58" s="706" t="str">
        <f>IF(+All!$F894="Colorado",+All!T894,IF(+All!$H894="Colorado",+All!T894,0))</f>
        <v>Colorado</v>
      </c>
      <c r="U58" s="707" t="str">
        <f>IF(+All!$F894="Colorado",+All!U894,IF(+All!$H894="Colorado",+All!U894,0))</f>
        <v>W</v>
      </c>
      <c r="V58" s="706">
        <f>IF(+All!$F7102="California",+All!#REF!,IF(+All!$H7102="California",+All!#REF!,0))</f>
        <v>0</v>
      </c>
      <c r="W58" s="707">
        <f>IF(+All!$F7102="California",+All!#REF!,IF(+All!$H7102="California",+All!#REF!,0))</f>
        <v>0</v>
      </c>
      <c r="X58" s="706">
        <f>IF(+All!$F7102="California",+All!#REF!,IF(+All!$H7102="California",+All!#REF!,0))</f>
        <v>0</v>
      </c>
      <c r="Y58" s="707">
        <f>IF(+All!$F7102="California",+All!#REF!,IF(+All!$H7102="California",+All!#REF!,0))</f>
        <v>0</v>
      </c>
      <c r="Z58" s="706">
        <f>IF(+All!$F7102="California",+All!#REF!,IF(+All!$H7102="California",+All!#REF!,0))</f>
        <v>0</v>
      </c>
      <c r="AA58" s="707">
        <f>IF(+All!$F7102="California",+All!#REF!,IF(+All!$H7102="California",+All!#REF!,0))</f>
        <v>0</v>
      </c>
      <c r="AB58" s="706">
        <f>IF(+All!$F7102="California",+All!#REF!,IF(+All!$H7102="California",+All!#REF!,0))</f>
        <v>0</v>
      </c>
      <c r="AC58" s="707">
        <f>IF(+All!$F7102="California",+All!#REF!,IF(+All!$H7102="California",+All!#REF!,0))</f>
        <v>0</v>
      </c>
      <c r="AD58" s="706">
        <f>IF(+All!$F7102="California",+All!#REF!,IF(+All!$H7102="California",+All!#REF!,0))</f>
        <v>0</v>
      </c>
      <c r="AE58" s="707">
        <f>IF(+All!$F7102="California",+All!#REF!,IF(+All!$H7102="California",+All!#REF!,0))</f>
        <v>0</v>
      </c>
      <c r="AF58" s="706">
        <f>IF(+All!$F7102="California",+All!#REF!,IF(+All!$H7102="California",+All!#REF!,0))</f>
        <v>0</v>
      </c>
      <c r="AG58" s="707">
        <f>IF(+All!$F7102="California",+All!#REF!,IF(+All!$H7102="California",+All!#REF!,0))</f>
        <v>0</v>
      </c>
      <c r="AH58" s="706">
        <f>IF(+All!$F7102="California",+All!#REF!,IF(+All!$H7102="California",+All!#REF!,0))</f>
        <v>0</v>
      </c>
      <c r="AI58" s="707">
        <f>IF(+All!$F7102="California",+All!#REF!,IF(+All!$H7102="California",+All!#REF!,0))</f>
        <v>0</v>
      </c>
      <c r="AJ58" s="706">
        <f>IF(+All!$F7102="California",+All!#REF!,IF(+All!$H7102="California",+All!#REF!,0))</f>
        <v>0</v>
      </c>
      <c r="AK58" s="707">
        <f>IF(+All!$F7102="California",+All!#REF!,IF(+All!$H7102="California",+All!#REF!,0))</f>
        <v>0</v>
      </c>
      <c r="AL58" s="81">
        <f>IF(+All!$F7102="California",+All!V7102,IF(+All!$H7102="California",+All!V7102,0))</f>
        <v>0</v>
      </c>
      <c r="AM58" s="82">
        <f>IF(+All!$F7102="California",+All!W7102,IF(+All!$H7102="California",+All!W7102,0))</f>
        <v>0</v>
      </c>
      <c r="AN58" s="81">
        <f>IF(+All!$F7102="California",+All!X7102,IF(+All!$H7102="California",+All!X7102,0))</f>
        <v>0</v>
      </c>
      <c r="AO58" s="83">
        <f>IF(+All!$F7102="California",+All!Y7102,IF(+All!$H7102="California",+All!Y7102,0))</f>
        <v>0</v>
      </c>
      <c r="AP58" s="84">
        <f>IF(+All!$F7102="California",+All!Z7102,IF(+All!$H7102="California",+All!Z7102,0))</f>
        <v>0</v>
      </c>
      <c r="AQ58" s="480">
        <f>IF(+All!$F7102="California",+All!#REF!,IF(+All!$H7102="California",+All!#REF!,0))</f>
        <v>0</v>
      </c>
      <c r="AR58" s="482">
        <f>IF(+All!$F7102="California",+All!#REF!,IF(+All!$H7102="California",+All!#REF!,0))</f>
        <v>0</v>
      </c>
      <c r="AS58" s="483">
        <f>IF(+All!$F7102="California",+All!#REF!,IF(+All!$H7102="California",+All!#REF!,0))</f>
        <v>0</v>
      </c>
      <c r="AT58" s="483">
        <f>IF(+All!$F7102="California",+All!#REF!,IF(+All!$H7102="California",+All!#REF!,0))</f>
        <v>0</v>
      </c>
      <c r="AU58" s="482">
        <f>IF(+All!$F7102="California",+All!#REF!,IF(+All!$H7102="California",+All!#REF!,0))</f>
        <v>0</v>
      </c>
      <c r="AV58" s="483">
        <f>IF(+All!$F7102="California",+All!#REF!,IF(+All!$H7102="California",+All!#REF!,0))</f>
        <v>0</v>
      </c>
      <c r="AW58" s="484">
        <f>IF(+All!$F7102="California",+All!#REF!,IF(+All!$H7102="California",+All!#REF!,0))</f>
        <v>0</v>
      </c>
      <c r="AX58" s="483">
        <f>IF(+All!$F7102="California",+All!#REF!,IF(+All!$H7102="California",+All!#REF!,0))</f>
        <v>0</v>
      </c>
      <c r="AY58" s="88">
        <f>IF(+All!$F7102="California",+All!#REF!,IF(+All!$H7102="California",+All!#REF!,0))</f>
        <v>0</v>
      </c>
      <c r="AZ58" s="89">
        <f>IF(+All!$F7102="California",+All!#REF!,IF(+All!$H7102="California",+All!#REF!,0))</f>
        <v>0</v>
      </c>
      <c r="BA58" s="90">
        <f>IF(+All!$F7102="California",+All!#REF!,IF(+All!$H7102="California",+All!#REF!,0))</f>
        <v>0</v>
      </c>
      <c r="BB58" s="90">
        <f>IF(+All!$F7102="California",+All!#REF!,IF(+All!$H7102="California",+All!#REF!,0))</f>
        <v>0</v>
      </c>
      <c r="BC58" s="91">
        <f>IF(+All!$F7102="California",+All!#REF!,IF(+All!$H7102="California",+All!#REF!,0))</f>
        <v>0</v>
      </c>
      <c r="BD58" s="482">
        <f>IF(+All!$F7102="California",+All!#REF!,IF(+All!$H7102="California",+All!#REF!,0))</f>
        <v>0</v>
      </c>
      <c r="BE58" s="483">
        <f>IF(+All!$F7102="California",+All!#REF!,IF(+All!$H7102="California",+All!#REF!,0))</f>
        <v>0</v>
      </c>
      <c r="BF58" s="483">
        <f>IF(+All!$F7102="California",+All!#REF!,IF(+All!$H7102="California",+All!#REF!,0))</f>
        <v>0</v>
      </c>
      <c r="BG58" s="482">
        <f>IF(+All!$F7102="California",+All!#REF!,IF(+All!$H7102="California",+All!#REF!,0))</f>
        <v>0</v>
      </c>
      <c r="BH58" s="483">
        <f>IF(+All!$F7102="California",+All!#REF!,IF(+All!$H7102="California",+All!#REF!,0))</f>
        <v>0</v>
      </c>
      <c r="BI58" s="484">
        <f>IF(+All!$F7102="California",+All!#REF!,IF(+All!$H7102="California",+All!#REF!,0))</f>
        <v>0</v>
      </c>
      <c r="BJ58" s="92">
        <f>IF(+All!$F7102="California",+All!#REF!,IF(+All!$H7102="California",+All!#REF!,0))</f>
        <v>0</v>
      </c>
      <c r="BK58" s="93">
        <f>IF(+All!$F7102="California",+All!#REF!,IF(+All!$H7102="California",+All!#REF!,0))</f>
        <v>0</v>
      </c>
    </row>
    <row r="59" spans="1:63" s="517" customFormat="1" x14ac:dyDescent="0.8">
      <c r="A59" s="70">
        <f>IF(+All!$F966="Colorado",+All!A966,IF(+All!$H966="Colorado",+All!A966,0))</f>
        <v>0</v>
      </c>
      <c r="B59" s="70">
        <f>IF(+All!$F966="Colorado",+All!B966,IF(+All!$H966="Colorado",+All!B966,0))</f>
        <v>0</v>
      </c>
      <c r="C59" s="94">
        <f>IF(+All!$F966="Colorado",+All!C966,IF(+All!$H966="Colorado",+All!C966,0))</f>
        <v>0</v>
      </c>
      <c r="D59" s="73">
        <f>IF(+All!$F966="Colorado",+All!D966,IF(+All!$H966="Colorado",+All!D966,0))</f>
        <v>0</v>
      </c>
      <c r="E59" s="707">
        <f>IF(+All!$F966="Colorado",+All!E966,IF(+All!$H966="Colorado",+All!E966,0))</f>
        <v>0</v>
      </c>
      <c r="F59" s="75">
        <f>IF(+All!$F966="Colorado",+All!F966,IF(+All!$H966="Colorado",+All!F966,0))</f>
        <v>0</v>
      </c>
      <c r="G59" s="95">
        <f>IF(+All!$F966="Colorado",+All!G966,IF(+All!$H966="Colorado",+All!G966,0))</f>
        <v>0</v>
      </c>
      <c r="H59" s="95">
        <f>IF(+All!$F966="Colorado",+All!H966,IF(+All!$H966="Colorado",+All!H966,0))</f>
        <v>0</v>
      </c>
      <c r="I59" s="76">
        <f>IF(+All!$F966="Colorado",+All!I966,IF(+All!$H966="Colorado",+All!I966,0))</f>
        <v>0</v>
      </c>
      <c r="J59" s="706">
        <f>IF(+All!$F966="Colorado",+All!J966,IF(+All!$H966="Colorado",+All!J966,0))</f>
        <v>0</v>
      </c>
      <c r="K59" s="707">
        <f>IF(+All!$F966="Colorado",+All!K966,IF(+All!$H966="Colorado",+All!K966,0))</f>
        <v>0</v>
      </c>
      <c r="L59" s="78">
        <f>IF(+All!$F966="Colorado",+All!L966,IF(+All!$H966="Colorado",+All!L966,0))</f>
        <v>0</v>
      </c>
      <c r="M59" s="79">
        <f>IF(+All!$F966="Colorado",+All!M966,IF(+All!$H966="Colorado",+All!M966,0))</f>
        <v>0</v>
      </c>
      <c r="N59" s="706">
        <f>IF(+All!$F966="Colorado",+All!N966,IF(+All!$H966="Colorado",+All!N966,0))</f>
        <v>0</v>
      </c>
      <c r="O59" s="708">
        <f>IF(+All!$F966="Colorado",+All!O966,IF(+All!$H966="Colorado",+All!O966,0))</f>
        <v>0</v>
      </c>
      <c r="P59" s="708">
        <f>IF(+All!$F966="Colorado",+All!P966,IF(+All!$H966="Colorado",+All!P966,0))</f>
        <v>0</v>
      </c>
      <c r="Q59" s="707">
        <f>IF(+All!$F966="Colorado",+All!Q966,IF(+All!$H966="Colorado",+All!Q966,0))</f>
        <v>0</v>
      </c>
      <c r="R59" s="706">
        <f>IF(+All!$F966="Colorado",+All!R966,IF(+All!$H966="Colorado",+All!R966,0))</f>
        <v>0</v>
      </c>
      <c r="S59" s="708">
        <f>IF(+All!$F966="Colorado",+All!S966,IF(+All!$H966="Colorado",+All!S966,0))</f>
        <v>0</v>
      </c>
      <c r="T59" s="706">
        <f>IF(+All!$F966="Colorado",+All!T966,IF(+All!$H966="Colorado",+All!T966,0))</f>
        <v>0</v>
      </c>
      <c r="U59" s="707">
        <f>IF(+All!$F966="Colorado",+All!U966,IF(+All!$H966="Colorado",+All!U966,0))</f>
        <v>0</v>
      </c>
      <c r="V59" s="706">
        <f>IF(+All!$F7103="California",+All!#REF!,IF(+All!$H7103="California",+All!#REF!,0))</f>
        <v>0</v>
      </c>
      <c r="W59" s="707">
        <f>IF(+All!$F7103="California",+All!#REF!,IF(+All!$H7103="California",+All!#REF!,0))</f>
        <v>0</v>
      </c>
      <c r="X59" s="706">
        <f>IF(+All!$F7103="California",+All!#REF!,IF(+All!$H7103="California",+All!#REF!,0))</f>
        <v>0</v>
      </c>
      <c r="Y59" s="707">
        <f>IF(+All!$F7103="California",+All!#REF!,IF(+All!$H7103="California",+All!#REF!,0))</f>
        <v>0</v>
      </c>
      <c r="Z59" s="706">
        <f>IF(+All!$F7103="California",+All!#REF!,IF(+All!$H7103="California",+All!#REF!,0))</f>
        <v>0</v>
      </c>
      <c r="AA59" s="707">
        <f>IF(+All!$F7103="California",+All!#REF!,IF(+All!$H7103="California",+All!#REF!,0))</f>
        <v>0</v>
      </c>
      <c r="AB59" s="706">
        <f>IF(+All!$F7103="California",+All!#REF!,IF(+All!$H7103="California",+All!#REF!,0))</f>
        <v>0</v>
      </c>
      <c r="AC59" s="707">
        <f>IF(+All!$F7103="California",+All!#REF!,IF(+All!$H7103="California",+All!#REF!,0))</f>
        <v>0</v>
      </c>
      <c r="AD59" s="706">
        <f>IF(+All!$F7103="California",+All!#REF!,IF(+All!$H7103="California",+All!#REF!,0))</f>
        <v>0</v>
      </c>
      <c r="AE59" s="707">
        <f>IF(+All!$F7103="California",+All!#REF!,IF(+All!$H7103="California",+All!#REF!,0))</f>
        <v>0</v>
      </c>
      <c r="AF59" s="706">
        <f>IF(+All!$F7103="California",+All!#REF!,IF(+All!$H7103="California",+All!#REF!,0))</f>
        <v>0</v>
      </c>
      <c r="AG59" s="707">
        <f>IF(+All!$F7103="California",+All!#REF!,IF(+All!$H7103="California",+All!#REF!,0))</f>
        <v>0</v>
      </c>
      <c r="AH59" s="706">
        <f>IF(+All!$F7103="California",+All!#REF!,IF(+All!$H7103="California",+All!#REF!,0))</f>
        <v>0</v>
      </c>
      <c r="AI59" s="707">
        <f>IF(+All!$F7103="California",+All!#REF!,IF(+All!$H7103="California",+All!#REF!,0))</f>
        <v>0</v>
      </c>
      <c r="AJ59" s="706">
        <f>IF(+All!$F7103="California",+All!#REF!,IF(+All!$H7103="California",+All!#REF!,0))</f>
        <v>0</v>
      </c>
      <c r="AK59" s="707">
        <f>IF(+All!$F7103="California",+All!#REF!,IF(+All!$H7103="California",+All!#REF!,0))</f>
        <v>0</v>
      </c>
      <c r="AL59" s="81">
        <f>IF(+All!$F7103="California",+All!V7103,IF(+All!$H7103="California",+All!V7103,0))</f>
        <v>0</v>
      </c>
      <c r="AM59" s="82">
        <f>IF(+All!$F7103="California",+All!W7103,IF(+All!$H7103="California",+All!W7103,0))</f>
        <v>0</v>
      </c>
      <c r="AN59" s="81">
        <f>IF(+All!$F7103="California",+All!X7103,IF(+All!$H7103="California",+All!X7103,0))</f>
        <v>0</v>
      </c>
      <c r="AO59" s="83">
        <f>IF(+All!$F7103="California",+All!Y7103,IF(+All!$H7103="California",+All!Y7103,0))</f>
        <v>0</v>
      </c>
      <c r="AP59" s="84">
        <f>IF(+All!$F7103="California",+All!Z7103,IF(+All!$H7103="California",+All!Z7103,0))</f>
        <v>0</v>
      </c>
      <c r="AQ59" s="480">
        <f>IF(+All!$F7103="California",+All!#REF!,IF(+All!$H7103="California",+All!#REF!,0))</f>
        <v>0</v>
      </c>
      <c r="AR59" s="482">
        <f>IF(+All!$F7103="California",+All!#REF!,IF(+All!$H7103="California",+All!#REF!,0))</f>
        <v>0</v>
      </c>
      <c r="AS59" s="483">
        <f>IF(+All!$F7103="California",+All!#REF!,IF(+All!$H7103="California",+All!#REF!,0))</f>
        <v>0</v>
      </c>
      <c r="AT59" s="483">
        <f>IF(+All!$F7103="California",+All!#REF!,IF(+All!$H7103="California",+All!#REF!,0))</f>
        <v>0</v>
      </c>
      <c r="AU59" s="482">
        <f>IF(+All!$F7103="California",+All!#REF!,IF(+All!$H7103="California",+All!#REF!,0))</f>
        <v>0</v>
      </c>
      <c r="AV59" s="483">
        <f>IF(+All!$F7103="California",+All!#REF!,IF(+All!$H7103="California",+All!#REF!,0))</f>
        <v>0</v>
      </c>
      <c r="AW59" s="484">
        <f>IF(+All!$F7103="California",+All!#REF!,IF(+All!$H7103="California",+All!#REF!,0))</f>
        <v>0</v>
      </c>
      <c r="AX59" s="483">
        <f>IF(+All!$F7103="California",+All!#REF!,IF(+All!$H7103="California",+All!#REF!,0))</f>
        <v>0</v>
      </c>
      <c r="AY59" s="88">
        <f>IF(+All!$F7103="California",+All!#REF!,IF(+All!$H7103="California",+All!#REF!,0))</f>
        <v>0</v>
      </c>
      <c r="AZ59" s="89">
        <f>IF(+All!$F7103="California",+All!#REF!,IF(+All!$H7103="California",+All!#REF!,0))</f>
        <v>0</v>
      </c>
      <c r="BA59" s="90">
        <f>IF(+All!$F7103="California",+All!#REF!,IF(+All!$H7103="California",+All!#REF!,0))</f>
        <v>0</v>
      </c>
      <c r="BB59" s="90">
        <f>IF(+All!$F7103="California",+All!#REF!,IF(+All!$H7103="California",+All!#REF!,0))</f>
        <v>0</v>
      </c>
      <c r="BC59" s="91">
        <f>IF(+All!$F7103="California",+All!#REF!,IF(+All!$H7103="California",+All!#REF!,0))</f>
        <v>0</v>
      </c>
      <c r="BD59" s="482">
        <f>IF(+All!$F7103="California",+All!#REF!,IF(+All!$H7103="California",+All!#REF!,0))</f>
        <v>0</v>
      </c>
      <c r="BE59" s="483">
        <f>IF(+All!$F7103="California",+All!#REF!,IF(+All!$H7103="California",+All!#REF!,0))</f>
        <v>0</v>
      </c>
      <c r="BF59" s="483">
        <f>IF(+All!$F7103="California",+All!#REF!,IF(+All!$H7103="California",+All!#REF!,0))</f>
        <v>0</v>
      </c>
      <c r="BG59" s="482">
        <f>IF(+All!$F7103="California",+All!#REF!,IF(+All!$H7103="California",+All!#REF!,0))</f>
        <v>0</v>
      </c>
      <c r="BH59" s="483">
        <f>IF(+All!$F7103="California",+All!#REF!,IF(+All!$H7103="California",+All!#REF!,0))</f>
        <v>0</v>
      </c>
      <c r="BI59" s="484">
        <f>IF(+All!$F7103="California",+All!#REF!,IF(+All!$H7103="California",+All!#REF!,0))</f>
        <v>0</v>
      </c>
      <c r="BJ59" s="92">
        <f>IF(+All!$F7103="California",+All!#REF!,IF(+All!$H7103="California",+All!#REF!,0))</f>
        <v>0</v>
      </c>
      <c r="BK59" s="93">
        <f>IF(+All!$F7103="California",+All!#REF!,IF(+All!$H7103="California",+All!#REF!,0))</f>
        <v>0</v>
      </c>
    </row>
    <row r="60" spans="1:63" x14ac:dyDescent="0.8">
      <c r="B60" s="70"/>
      <c r="C60" s="94"/>
      <c r="D60" s="73"/>
      <c r="E60" s="707"/>
      <c r="F60" s="1255" t="str">
        <f>H61</f>
        <v>Oregon</v>
      </c>
      <c r="G60" s="1256"/>
      <c r="H60" s="1256"/>
      <c r="I60" s="1257"/>
      <c r="J60" s="706"/>
      <c r="K60" s="707"/>
      <c r="L60" s="78"/>
      <c r="M60" s="79"/>
      <c r="N60" s="706"/>
      <c r="O60" s="708"/>
      <c r="P60" s="708"/>
      <c r="Q60" s="707"/>
      <c r="R60" s="706"/>
      <c r="S60" s="708"/>
      <c r="T60" s="706"/>
      <c r="U60" s="707"/>
      <c r="V60" s="706"/>
      <c r="W60" s="707"/>
      <c r="X60" s="706"/>
      <c r="Y60" s="707"/>
      <c r="Z60" s="706"/>
      <c r="AA60" s="707"/>
      <c r="AB60" s="706"/>
      <c r="AC60" s="707"/>
      <c r="AD60" s="706"/>
      <c r="AE60" s="707"/>
      <c r="AF60" s="706"/>
      <c r="AG60" s="707"/>
      <c r="AH60" s="706"/>
      <c r="AI60" s="707"/>
      <c r="AJ60" s="706"/>
      <c r="AK60" s="707"/>
      <c r="AQ60" s="480"/>
      <c r="AR60" s="482"/>
      <c r="AS60" s="483"/>
      <c r="AT60" s="483"/>
      <c r="AU60" s="482"/>
      <c r="AV60" s="483"/>
      <c r="AW60" s="484"/>
      <c r="AX60" s="483"/>
      <c r="AY60" s="88"/>
      <c r="AZ60" s="89"/>
      <c r="BA60" s="90"/>
      <c r="BB60" s="90"/>
      <c r="BC60" s="91"/>
      <c r="BD60" s="482"/>
      <c r="BE60" s="483"/>
      <c r="BF60" s="483"/>
      <c r="BG60" s="482"/>
      <c r="BH60" s="483"/>
      <c r="BI60" s="484"/>
    </row>
    <row r="61" spans="1:63" s="517" customFormat="1" x14ac:dyDescent="0.8">
      <c r="A61" s="70">
        <f>IF(+All!$F72="Oregon",+All!A72,IF(+All!$H72="Oregon",+All!A72,0))</f>
        <v>1</v>
      </c>
      <c r="B61" s="70" t="str">
        <f>IF(+All!$F72="Oregon",+All!B72,IF(+All!$H72="Oregon",+All!B72,0))</f>
        <v>Sat</v>
      </c>
      <c r="C61" s="94">
        <f>IF(+All!$F72="Oregon",+All!C72,IF(+All!$H72="Oregon",+All!C72,0))</f>
        <v>44443</v>
      </c>
      <c r="D61" s="73">
        <f>IF(+All!$F72="Oregon",+All!D72,IF(+All!$H72="Oregon",+All!D72,0))</f>
        <v>0.58333333333333337</v>
      </c>
      <c r="E61" s="707" t="str">
        <f>IF(+All!$F72="Oregon",+All!E72,IF(+All!$H72="Oregon",+All!E72,0))</f>
        <v>PAC12</v>
      </c>
      <c r="F61" s="75" t="str">
        <f>IF(+All!$F72="Oregon",+All!F72,IF(+All!$H72="Oregon",+All!F72,0))</f>
        <v>Fresno State</v>
      </c>
      <c r="G61" s="95" t="str">
        <f>IF(+All!$F72="Oregon",+All!G72,IF(+All!$H72="Oregon",+All!G72,0))</f>
        <v>MWC</v>
      </c>
      <c r="H61" s="95" t="str">
        <f>IF(+All!$F72="Oregon",+All!H72,IF(+All!$H72="Oregon",+All!H72,0))</f>
        <v>Oregon</v>
      </c>
      <c r="I61" s="76" t="str">
        <f>IF(+All!$F72="Oregon",+All!I72,IF(+All!$H72="Oregon",+All!I72,0))</f>
        <v>P12</v>
      </c>
      <c r="J61" s="706" t="str">
        <f>IF(+All!$F72="Oregon",+All!J72,IF(+All!$H72="Oregon",+All!J72,0))</f>
        <v>Oregon</v>
      </c>
      <c r="K61" s="707" t="str">
        <f>IF(+All!$F72="Oregon",+All!K72,IF(+All!$H72="Oregon",+All!K72,0))</f>
        <v>Fresno State</v>
      </c>
      <c r="L61" s="78">
        <f>IF(+All!$F72="Oregon",+All!L72,IF(+All!$H72="Oregon",+All!L72,0))</f>
        <v>20.5</v>
      </c>
      <c r="M61" s="79">
        <f>IF(+All!$F72="Oregon",+All!M72,IF(+All!$H72="Oregon",+All!M72,0))</f>
        <v>63.5</v>
      </c>
      <c r="N61" s="706" t="str">
        <f>IF(+All!$F72="Oregon",+All!N72,IF(+All!$H72="Oregon",+All!N72,0))</f>
        <v>Oregon</v>
      </c>
      <c r="O61" s="708">
        <f>IF(+All!$F72="Oregon",+All!O72,IF(+All!$H72="Oregon",+All!O72,0))</f>
        <v>31</v>
      </c>
      <c r="P61" s="708" t="str">
        <f>IF(+All!$F72="Oregon",+All!P72,IF(+All!$H72="Oregon",+All!P72,0))</f>
        <v>Fresno State</v>
      </c>
      <c r="Q61" s="707">
        <f>IF(+All!$F72="Oregon",+All!Q72,IF(+All!$H72="Oregon",+All!Q72,0))</f>
        <v>24</v>
      </c>
      <c r="R61" s="706" t="str">
        <f>IF(+All!$F72="Oregon",+All!R72,IF(+All!$H72="Oregon",+All!R72,0))</f>
        <v>Fresno State</v>
      </c>
      <c r="S61" s="708" t="str">
        <f>IF(+All!$F72="Oregon",+All!S72,IF(+All!$H72="Oregon",+All!S72,0))</f>
        <v>Oregon</v>
      </c>
      <c r="T61" s="706" t="str">
        <f>IF(+All!$F72="Oregon",+All!T72,IF(+All!$H72="Oregon",+All!T72,0))</f>
        <v>Fresno State</v>
      </c>
      <c r="U61" s="707" t="str">
        <f>IF(+All!$F72="Oregon",+All!U72,IF(+All!$H72="Oregon",+All!U72,0))</f>
        <v>W</v>
      </c>
      <c r="V61" s="706"/>
      <c r="W61" s="707"/>
      <c r="X61" s="706"/>
      <c r="Y61" s="707"/>
      <c r="Z61" s="706"/>
      <c r="AA61" s="707"/>
      <c r="AB61" s="706"/>
      <c r="AC61" s="707"/>
      <c r="AD61" s="706"/>
      <c r="AE61" s="707"/>
      <c r="AF61" s="706"/>
      <c r="AG61" s="707"/>
      <c r="AH61" s="706"/>
      <c r="AI61" s="707"/>
      <c r="AJ61" s="706"/>
      <c r="AK61" s="707"/>
      <c r="AL61" s="81"/>
      <c r="AM61" s="82"/>
      <c r="AN61" s="81"/>
      <c r="AO61" s="83"/>
      <c r="AP61" s="84"/>
      <c r="AQ61" s="480"/>
      <c r="AR61" s="482"/>
      <c r="AS61" s="483"/>
      <c r="AT61" s="483"/>
      <c r="AU61" s="482"/>
      <c r="AV61" s="483"/>
      <c r="AW61" s="484"/>
      <c r="AX61" s="483"/>
      <c r="AY61" s="88"/>
      <c r="AZ61" s="89"/>
      <c r="BA61" s="90"/>
      <c r="BB61" s="90"/>
      <c r="BC61" s="91"/>
      <c r="BD61" s="482"/>
      <c r="BE61" s="483"/>
      <c r="BF61" s="483"/>
      <c r="BG61" s="482"/>
      <c r="BH61" s="483"/>
      <c r="BI61" s="484"/>
      <c r="BJ61" s="92"/>
      <c r="BK61" s="93"/>
    </row>
    <row r="62" spans="1:63" s="517" customFormat="1" x14ac:dyDescent="0.8">
      <c r="A62" s="70">
        <f>IF(+All!$F121="Oregon",+All!A121,IF(+All!$H121="Oregon",+All!A121,0))</f>
        <v>2</v>
      </c>
      <c r="B62" s="70" t="str">
        <f>IF(+All!$F121="Oregon",+All!B121,IF(+All!$H121="Oregon",+All!B121,0))</f>
        <v>Sat</v>
      </c>
      <c r="C62" s="94">
        <f>IF(+All!$F121="Oregon",+All!C121,IF(+All!$H121="Oregon",+All!C121,0))</f>
        <v>44450</v>
      </c>
      <c r="D62" s="73">
        <f>IF(+All!$F121="Oregon",+All!D121,IF(+All!$H121="Oregon",+All!D121,0))</f>
        <v>0.5</v>
      </c>
      <c r="E62" s="707" t="str">
        <f>IF(+All!$F121="Oregon",+All!E121,IF(+All!$H121="Oregon",+All!E121,0))</f>
        <v>Fox</v>
      </c>
      <c r="F62" s="75" t="str">
        <f>IF(+All!$F121="Oregon",+All!F121,IF(+All!$H121="Oregon",+All!F121,0))</f>
        <v>Oregon</v>
      </c>
      <c r="G62" s="95" t="str">
        <f>IF(+All!$F121="Oregon",+All!G121,IF(+All!$H121="Oregon",+All!G121,0))</f>
        <v>P12</v>
      </c>
      <c r="H62" s="95" t="str">
        <f>IF(+All!$F121="Oregon",+All!H121,IF(+All!$H121="Oregon",+All!H121,0))</f>
        <v>Ohio State</v>
      </c>
      <c r="I62" s="76" t="str">
        <f>IF(+All!$F121="Oregon",+All!I121,IF(+All!$H121="Oregon",+All!I121,0))</f>
        <v>B10</v>
      </c>
      <c r="J62" s="706" t="str">
        <f>IF(+All!$F121="Oregon",+All!J121,IF(+All!$H121="Oregon",+All!J121,0))</f>
        <v>Ohio State</v>
      </c>
      <c r="K62" s="707" t="str">
        <f>IF(+All!$F121="Oregon",+All!K121,IF(+All!$H121="Oregon",+All!K121,0))</f>
        <v>Oregon</v>
      </c>
      <c r="L62" s="78">
        <f>IF(+All!$F121="Oregon",+All!L121,IF(+All!$H121="Oregon",+All!L121,0))</f>
        <v>14.5</v>
      </c>
      <c r="M62" s="79">
        <f>IF(+All!$F121="Oregon",+All!M121,IF(+All!$H121="Oregon",+All!M121,0))</f>
        <v>64</v>
      </c>
      <c r="N62" s="706" t="str">
        <f>IF(+All!$F121="Oregon",+All!N121,IF(+All!$H121="Oregon",+All!N121,0))</f>
        <v>Oregon</v>
      </c>
      <c r="O62" s="708">
        <f>IF(+All!$F121="Oregon",+All!O121,IF(+All!$H121="Oregon",+All!O121,0))</f>
        <v>35</v>
      </c>
      <c r="P62" s="708" t="str">
        <f>IF(+All!$F121="Oregon",+All!P121,IF(+All!$H121="Oregon",+All!P121,0))</f>
        <v>Ohio State</v>
      </c>
      <c r="Q62" s="707">
        <f>IF(+All!$F121="Oregon",+All!Q121,IF(+All!$H121="Oregon",+All!Q121,0))</f>
        <v>28</v>
      </c>
      <c r="R62" s="706" t="str">
        <f>IF(+All!$F121="Oregon",+All!R121,IF(+All!$H121="Oregon",+All!R121,0))</f>
        <v>Oregon</v>
      </c>
      <c r="S62" s="708" t="str">
        <f>IF(+All!$F121="Oregon",+All!S121,IF(+All!$H121="Oregon",+All!S121,0))</f>
        <v>Ohio State</v>
      </c>
      <c r="T62" s="706" t="str">
        <f>IF(+All!$F121="Oregon",+All!T121,IF(+All!$H121="Oregon",+All!T121,0))</f>
        <v>Oregon</v>
      </c>
      <c r="U62" s="707" t="str">
        <f>IF(+All!$F121="Oregon",+All!U121,IF(+All!$H121="Oregon",+All!U121,0))</f>
        <v>W</v>
      </c>
      <c r="V62" s="706">
        <f>IF(+All!$F7411="California",+All!#REF!,IF(+All!$H7411="California",+All!#REF!,0))</f>
        <v>0</v>
      </c>
      <c r="W62" s="707">
        <f>IF(+All!$F7411="California",+All!#REF!,IF(+All!$H7411="California",+All!#REF!,0))</f>
        <v>0</v>
      </c>
      <c r="X62" s="706">
        <f>IF(+All!$F7411="California",+All!#REF!,IF(+All!$H7411="California",+All!#REF!,0))</f>
        <v>0</v>
      </c>
      <c r="Y62" s="707">
        <f>IF(+All!$F7411="California",+All!#REF!,IF(+All!$H7411="California",+All!#REF!,0))</f>
        <v>0</v>
      </c>
      <c r="Z62" s="706">
        <f>IF(+All!$F7411="California",+All!#REF!,IF(+All!$H7411="California",+All!#REF!,0))</f>
        <v>0</v>
      </c>
      <c r="AA62" s="707">
        <f>IF(+All!$F7411="California",+All!#REF!,IF(+All!$H7411="California",+All!#REF!,0))</f>
        <v>0</v>
      </c>
      <c r="AB62" s="706">
        <f>IF(+All!$F7411="California",+All!#REF!,IF(+All!$H7411="California",+All!#REF!,0))</f>
        <v>0</v>
      </c>
      <c r="AC62" s="707">
        <f>IF(+All!$F7411="California",+All!#REF!,IF(+All!$H7411="California",+All!#REF!,0))</f>
        <v>0</v>
      </c>
      <c r="AD62" s="706">
        <f>IF(+All!$F7411="California",+All!#REF!,IF(+All!$H7411="California",+All!#REF!,0))</f>
        <v>0</v>
      </c>
      <c r="AE62" s="707">
        <f>IF(+All!$F7411="California",+All!#REF!,IF(+All!$H7411="California",+All!#REF!,0))</f>
        <v>0</v>
      </c>
      <c r="AF62" s="706">
        <f>IF(+All!$F7411="California",+All!#REF!,IF(+All!$H7411="California",+All!#REF!,0))</f>
        <v>0</v>
      </c>
      <c r="AG62" s="707">
        <f>IF(+All!$F7411="California",+All!#REF!,IF(+All!$H7411="California",+All!#REF!,0))</f>
        <v>0</v>
      </c>
      <c r="AH62" s="706">
        <f>IF(+All!$F7411="California",+All!#REF!,IF(+All!$H7411="California",+All!#REF!,0))</f>
        <v>0</v>
      </c>
      <c r="AI62" s="707">
        <f>IF(+All!$F7411="California",+All!#REF!,IF(+All!$H7411="California",+All!#REF!,0))</f>
        <v>0</v>
      </c>
      <c r="AJ62" s="706">
        <f>IF(+All!$F7411="California",+All!#REF!,IF(+All!$H7411="California",+All!#REF!,0))</f>
        <v>0</v>
      </c>
      <c r="AK62" s="707">
        <f>IF(+All!$F7411="California",+All!#REF!,IF(+All!$H7411="California",+All!#REF!,0))</f>
        <v>0</v>
      </c>
      <c r="AL62" s="81">
        <f>IF(+All!$F7411="California",+All!V7411,IF(+All!$H7411="California",+All!V7411,0))</f>
        <v>0</v>
      </c>
      <c r="AM62" s="82">
        <f>IF(+All!$F7411="California",+All!W7411,IF(+All!$H7411="California",+All!W7411,0))</f>
        <v>0</v>
      </c>
      <c r="AN62" s="81">
        <f>IF(+All!$F7411="California",+All!X7411,IF(+All!$H7411="California",+All!X7411,0))</f>
        <v>0</v>
      </c>
      <c r="AO62" s="83">
        <f>IF(+All!$F7411="California",+All!Y7411,IF(+All!$H7411="California",+All!Y7411,0))</f>
        <v>0</v>
      </c>
      <c r="AP62" s="84">
        <f>IF(+All!$F7411="California",+All!Z7411,IF(+All!$H7411="California",+All!Z7411,0))</f>
        <v>0</v>
      </c>
      <c r="AQ62" s="480">
        <f>IF(+All!$F7411="California",+All!#REF!,IF(+All!$H7411="California",+All!#REF!,0))</f>
        <v>0</v>
      </c>
      <c r="AR62" s="482">
        <f>IF(+All!$F7411="California",+All!#REF!,IF(+All!$H7411="California",+All!#REF!,0))</f>
        <v>0</v>
      </c>
      <c r="AS62" s="483">
        <f>IF(+All!$F7411="California",+All!#REF!,IF(+All!$H7411="California",+All!#REF!,0))</f>
        <v>0</v>
      </c>
      <c r="AT62" s="483">
        <f>IF(+All!$F7411="California",+All!#REF!,IF(+All!$H7411="California",+All!#REF!,0))</f>
        <v>0</v>
      </c>
      <c r="AU62" s="482">
        <f>IF(+All!$F7411="California",+All!#REF!,IF(+All!$H7411="California",+All!#REF!,0))</f>
        <v>0</v>
      </c>
      <c r="AV62" s="483">
        <f>IF(+All!$F7411="California",+All!#REF!,IF(+All!$H7411="California",+All!#REF!,0))</f>
        <v>0</v>
      </c>
      <c r="AW62" s="484">
        <f>IF(+All!$F7411="California",+All!#REF!,IF(+All!$H7411="California",+All!#REF!,0))</f>
        <v>0</v>
      </c>
      <c r="AX62" s="483">
        <f>IF(+All!$F7411="California",+All!#REF!,IF(+All!$H7411="California",+All!#REF!,0))</f>
        <v>0</v>
      </c>
      <c r="AY62" s="88">
        <f>IF(+All!$F7411="California",+All!#REF!,IF(+All!$H7411="California",+All!#REF!,0))</f>
        <v>0</v>
      </c>
      <c r="AZ62" s="89">
        <f>IF(+All!$F7411="California",+All!#REF!,IF(+All!$H7411="California",+All!#REF!,0))</f>
        <v>0</v>
      </c>
      <c r="BA62" s="90">
        <f>IF(+All!$F7411="California",+All!#REF!,IF(+All!$H7411="California",+All!#REF!,0))</f>
        <v>0</v>
      </c>
      <c r="BB62" s="90">
        <f>IF(+All!$F7411="California",+All!#REF!,IF(+All!$H7411="California",+All!#REF!,0))</f>
        <v>0</v>
      </c>
      <c r="BC62" s="91">
        <f>IF(+All!$F7411="California",+All!#REF!,IF(+All!$H7411="California",+All!#REF!,0))</f>
        <v>0</v>
      </c>
      <c r="BD62" s="482">
        <f>IF(+All!$F7411="California",+All!#REF!,IF(+All!$H7411="California",+All!#REF!,0))</f>
        <v>0</v>
      </c>
      <c r="BE62" s="483">
        <f>IF(+All!$F7411="California",+All!#REF!,IF(+All!$H7411="California",+All!#REF!,0))</f>
        <v>0</v>
      </c>
      <c r="BF62" s="483">
        <f>IF(+All!$F7411="California",+All!#REF!,IF(+All!$H7411="California",+All!#REF!,0))</f>
        <v>0</v>
      </c>
      <c r="BG62" s="482">
        <f>IF(+All!$F7411="California",+All!#REF!,IF(+All!$H7411="California",+All!#REF!,0))</f>
        <v>0</v>
      </c>
      <c r="BH62" s="483">
        <f>IF(+All!$F7411="California",+All!#REF!,IF(+All!$H7411="California",+All!#REF!,0))</f>
        <v>0</v>
      </c>
      <c r="BI62" s="484">
        <f>IF(+All!$F7411="California",+All!#REF!,IF(+All!$H7411="California",+All!#REF!,0))</f>
        <v>0</v>
      </c>
      <c r="BJ62" s="92">
        <f>IF(+All!$F7411="California",+All!#REF!,IF(+All!$H7411="California",+All!#REF!,0))</f>
        <v>0</v>
      </c>
      <c r="BK62" s="93">
        <f>IF(+All!$F7411="California",+All!#REF!,IF(+All!$H7411="California",+All!#REF!,0))</f>
        <v>0</v>
      </c>
    </row>
    <row r="63" spans="1:63" s="517" customFormat="1" x14ac:dyDescent="0.8">
      <c r="A63" s="70">
        <f>IF(+All!$F230="Oregon",+All!A230,IF(+All!$H230="Oregon",+All!A230,0))</f>
        <v>3</v>
      </c>
      <c r="B63" s="70" t="str">
        <f>IF(+All!$F230="Oregon",+All!B230,IF(+All!$H230="Oregon",+All!B230,0))</f>
        <v>Sat</v>
      </c>
      <c r="C63" s="94">
        <f>IF(+All!$F230="Oregon",+All!C230,IF(+All!$H230="Oregon",+All!C230,0))</f>
        <v>44457</v>
      </c>
      <c r="D63" s="73">
        <f>IF(+All!$F230="Oregon",+All!D230,IF(+All!$H230="Oregon",+All!D230,0))</f>
        <v>0.8125</v>
      </c>
      <c r="E63" s="707" t="str">
        <f>IF(+All!$F230="Oregon",+All!E230,IF(+All!$H230="Oregon",+All!E230,0))</f>
        <v>PAC12</v>
      </c>
      <c r="F63" s="75" t="str">
        <f>IF(+All!$F230="Oregon",+All!F230,IF(+All!$H230="Oregon",+All!F230,0))</f>
        <v>1AA Stony Brook</v>
      </c>
      <c r="G63" s="95" t="str">
        <f>IF(+All!$F230="Oregon",+All!G230,IF(+All!$H230="Oregon",+All!G230,0))</f>
        <v>1AA</v>
      </c>
      <c r="H63" s="95" t="str">
        <f>IF(+All!$F230="Oregon",+All!H230,IF(+All!$H230="Oregon",+All!H230,0))</f>
        <v>Oregon</v>
      </c>
      <c r="I63" s="76" t="str">
        <f>IF(+All!$F230="Oregon",+All!I230,IF(+All!$H230="Oregon",+All!I230,0))</f>
        <v>P12</v>
      </c>
      <c r="J63" s="706">
        <f>IF(+All!$F230="Oregon",+All!J230,IF(+All!$H230="Oregon",+All!J230,0))</f>
        <v>0</v>
      </c>
      <c r="K63" s="707">
        <f>IF(+All!$F230="Oregon",+All!K230,IF(+All!$H230="Oregon",+All!K230,0))</f>
        <v>0</v>
      </c>
      <c r="L63" s="78">
        <f>IF(+All!$F230="Oregon",+All!L230,IF(+All!$H230="Oregon",+All!L230,0))</f>
        <v>0</v>
      </c>
      <c r="M63" s="79">
        <f>IF(+All!$F230="Oregon",+All!M230,IF(+All!$H230="Oregon",+All!M230,0))</f>
        <v>0</v>
      </c>
      <c r="N63" s="706" t="str">
        <f>IF(+All!$F230="Oregon",+All!N230,IF(+All!$H230="Oregon",+All!N230,0))</f>
        <v>Oregon</v>
      </c>
      <c r="O63" s="708">
        <f>IF(+All!$F230="Oregon",+All!O230,IF(+All!$H230="Oregon",+All!O230,0))</f>
        <v>48</v>
      </c>
      <c r="P63" s="708" t="str">
        <f>IF(+All!$F230="Oregon",+All!P230,IF(+All!$H230="Oregon",+All!P230,0))</f>
        <v>1AA Stony Brook</v>
      </c>
      <c r="Q63" s="707">
        <f>IF(+All!$F230="Oregon",+All!Q230,IF(+All!$H230="Oregon",+All!Q230,0))</f>
        <v>7</v>
      </c>
      <c r="R63" s="706">
        <f>IF(+All!$F230="Oregon",+All!R230,IF(+All!$H230="Oregon",+All!R230,0))</f>
        <v>0</v>
      </c>
      <c r="S63" s="708">
        <f>IF(+All!$F230="Oregon",+All!S230,IF(+All!$H230="Oregon",+All!S230,0))</f>
        <v>0</v>
      </c>
      <c r="T63" s="706">
        <f>IF(+All!$F230="Oregon",+All!T230,IF(+All!$H230="Oregon",+All!T230,0))</f>
        <v>0</v>
      </c>
      <c r="U63" s="707">
        <f>IF(+All!$F230="Oregon",+All!U230,IF(+All!$H230="Oregon",+All!U230,0))</f>
        <v>0</v>
      </c>
      <c r="V63" s="706">
        <f>IF(+All!$F7996="California",+All!#REF!,IF(+All!$H7996="California",+All!#REF!,0))</f>
        <v>0</v>
      </c>
      <c r="W63" s="707">
        <f>IF(+All!$F7996="California",+All!#REF!,IF(+All!$H7996="California",+All!#REF!,0))</f>
        <v>0</v>
      </c>
      <c r="X63" s="706">
        <f>IF(+All!$F7996="California",+All!#REF!,IF(+All!$H7996="California",+All!#REF!,0))</f>
        <v>0</v>
      </c>
      <c r="Y63" s="707">
        <f>IF(+All!$F7996="California",+All!#REF!,IF(+All!$H7996="California",+All!#REF!,0))</f>
        <v>0</v>
      </c>
      <c r="Z63" s="706">
        <f>IF(+All!$F7996="California",+All!#REF!,IF(+All!$H7996="California",+All!#REF!,0))</f>
        <v>0</v>
      </c>
      <c r="AA63" s="707">
        <f>IF(+All!$F7996="California",+All!#REF!,IF(+All!$H7996="California",+All!#REF!,0))</f>
        <v>0</v>
      </c>
      <c r="AB63" s="706">
        <f>IF(+All!$F7996="California",+All!#REF!,IF(+All!$H7996="California",+All!#REF!,0))</f>
        <v>0</v>
      </c>
      <c r="AC63" s="707">
        <f>IF(+All!$F7996="California",+All!#REF!,IF(+All!$H7996="California",+All!#REF!,0))</f>
        <v>0</v>
      </c>
      <c r="AD63" s="706">
        <f>IF(+All!$F7996="California",+All!#REF!,IF(+All!$H7996="California",+All!#REF!,0))</f>
        <v>0</v>
      </c>
      <c r="AE63" s="707">
        <f>IF(+All!$F7996="California",+All!#REF!,IF(+All!$H7996="California",+All!#REF!,0))</f>
        <v>0</v>
      </c>
      <c r="AF63" s="706">
        <f>IF(+All!$F7996="California",+All!#REF!,IF(+All!$H7996="California",+All!#REF!,0))</f>
        <v>0</v>
      </c>
      <c r="AG63" s="707">
        <f>IF(+All!$F7996="California",+All!#REF!,IF(+All!$H7996="California",+All!#REF!,0))</f>
        <v>0</v>
      </c>
      <c r="AH63" s="706">
        <f>IF(+All!$F7996="California",+All!#REF!,IF(+All!$H7996="California",+All!#REF!,0))</f>
        <v>0</v>
      </c>
      <c r="AI63" s="707">
        <f>IF(+All!$F7996="California",+All!#REF!,IF(+All!$H7996="California",+All!#REF!,0))</f>
        <v>0</v>
      </c>
      <c r="AJ63" s="706">
        <f>IF(+All!$F7996="California",+All!#REF!,IF(+All!$H7996="California",+All!#REF!,0))</f>
        <v>0</v>
      </c>
      <c r="AK63" s="707">
        <f>IF(+All!$F7996="California",+All!#REF!,IF(+All!$H7996="California",+All!#REF!,0))</f>
        <v>0</v>
      </c>
      <c r="AL63" s="81">
        <f>IF(+All!$F7996="California",+All!V7996,IF(+All!$H7996="California",+All!V7996,0))</f>
        <v>0</v>
      </c>
      <c r="AM63" s="82">
        <f>IF(+All!$F7996="California",+All!W7996,IF(+All!$H7996="California",+All!W7996,0))</f>
        <v>0</v>
      </c>
      <c r="AN63" s="81">
        <f>IF(+All!$F7996="California",+All!X7996,IF(+All!$H7996="California",+All!X7996,0))</f>
        <v>0</v>
      </c>
      <c r="AO63" s="83">
        <f>IF(+All!$F7996="California",+All!Y7996,IF(+All!$H7996="California",+All!Y7996,0))</f>
        <v>0</v>
      </c>
      <c r="AP63" s="84">
        <f>IF(+All!$F7996="California",+All!Z7996,IF(+All!$H7996="California",+All!Z7996,0))</f>
        <v>0</v>
      </c>
      <c r="AQ63" s="480">
        <f>IF(+All!$F7996="California",+All!#REF!,IF(+All!$H7996="California",+All!#REF!,0))</f>
        <v>0</v>
      </c>
      <c r="AR63" s="482">
        <f>IF(+All!$F7996="California",+All!#REF!,IF(+All!$H7996="California",+All!#REF!,0))</f>
        <v>0</v>
      </c>
      <c r="AS63" s="483">
        <f>IF(+All!$F7996="California",+All!#REF!,IF(+All!$H7996="California",+All!#REF!,0))</f>
        <v>0</v>
      </c>
      <c r="AT63" s="483">
        <f>IF(+All!$F7996="California",+All!#REF!,IF(+All!$H7996="California",+All!#REF!,0))</f>
        <v>0</v>
      </c>
      <c r="AU63" s="482">
        <f>IF(+All!$F7996="California",+All!#REF!,IF(+All!$H7996="California",+All!#REF!,0))</f>
        <v>0</v>
      </c>
      <c r="AV63" s="483">
        <f>IF(+All!$F7996="California",+All!#REF!,IF(+All!$H7996="California",+All!#REF!,0))</f>
        <v>0</v>
      </c>
      <c r="AW63" s="484">
        <f>IF(+All!$F7996="California",+All!#REF!,IF(+All!$H7996="California",+All!#REF!,0))</f>
        <v>0</v>
      </c>
      <c r="AX63" s="483">
        <f>IF(+All!$F7996="California",+All!#REF!,IF(+All!$H7996="California",+All!#REF!,0))</f>
        <v>0</v>
      </c>
      <c r="AY63" s="88">
        <f>IF(+All!$F7996="California",+All!#REF!,IF(+All!$H7996="California",+All!#REF!,0))</f>
        <v>0</v>
      </c>
      <c r="AZ63" s="89">
        <f>IF(+All!$F7996="California",+All!#REF!,IF(+All!$H7996="California",+All!#REF!,0))</f>
        <v>0</v>
      </c>
      <c r="BA63" s="90">
        <f>IF(+All!$F7996="California",+All!#REF!,IF(+All!$H7996="California",+All!#REF!,0))</f>
        <v>0</v>
      </c>
      <c r="BB63" s="90">
        <f>IF(+All!$F7996="California",+All!#REF!,IF(+All!$H7996="California",+All!#REF!,0))</f>
        <v>0</v>
      </c>
      <c r="BC63" s="91">
        <f>IF(+All!$F7996="California",+All!#REF!,IF(+All!$H7996="California",+All!#REF!,0))</f>
        <v>0</v>
      </c>
      <c r="BD63" s="482">
        <f>IF(+All!$F7996="California",+All!#REF!,IF(+All!$H7996="California",+All!#REF!,0))</f>
        <v>0</v>
      </c>
      <c r="BE63" s="483">
        <f>IF(+All!$F7996="California",+All!#REF!,IF(+All!$H7996="California",+All!#REF!,0))</f>
        <v>0</v>
      </c>
      <c r="BF63" s="483">
        <f>IF(+All!$F7996="California",+All!#REF!,IF(+All!$H7996="California",+All!#REF!,0))</f>
        <v>0</v>
      </c>
      <c r="BG63" s="482">
        <f>IF(+All!$F7996="California",+All!#REF!,IF(+All!$H7996="California",+All!#REF!,0))</f>
        <v>0</v>
      </c>
      <c r="BH63" s="483">
        <f>IF(+All!$F7996="California",+All!#REF!,IF(+All!$H7996="California",+All!#REF!,0))</f>
        <v>0</v>
      </c>
      <c r="BI63" s="484">
        <f>IF(+All!$F7996="California",+All!#REF!,IF(+All!$H7996="California",+All!#REF!,0))</f>
        <v>0</v>
      </c>
      <c r="BJ63" s="92">
        <f>IF(+All!$F7996="California",+All!#REF!,IF(+All!$H7996="California",+All!#REF!,0))</f>
        <v>0</v>
      </c>
      <c r="BK63" s="93">
        <f>IF(+All!$F7996="California",+All!#REF!,IF(+All!$H7996="California",+All!#REF!,0))</f>
        <v>0</v>
      </c>
    </row>
    <row r="64" spans="1:63" s="517" customFormat="1" x14ac:dyDescent="0.8">
      <c r="A64" s="70">
        <f>IF(+All!$F308="Oregon",+All!A308,IF(+All!$H308="Oregon",+All!A308,0))</f>
        <v>4</v>
      </c>
      <c r="B64" s="70" t="str">
        <f>IF(+All!$F308="Oregon",+All!B308,IF(+All!$H308="Oregon",+All!B308,0))</f>
        <v>Sat</v>
      </c>
      <c r="C64" s="94">
        <f>IF(+All!$F308="Oregon",+All!C308,IF(+All!$H308="Oregon",+All!C308,0))</f>
        <v>44464</v>
      </c>
      <c r="D64" s="73">
        <f>IF(+All!$F308="Oregon",+All!D308,IF(+All!$H308="Oregon",+All!D308,0))</f>
        <v>0.9375</v>
      </c>
      <c r="E64" s="707" t="str">
        <f>IF(+All!$F308="Oregon",+All!E308,IF(+All!$H308="Oregon",+All!E308,0))</f>
        <v>ESPN</v>
      </c>
      <c r="F64" s="75" t="str">
        <f>IF(+All!$F308="Oregon",+All!F308,IF(+All!$H308="Oregon",+All!F308,0))</f>
        <v>Arizona</v>
      </c>
      <c r="G64" s="95" t="str">
        <f>IF(+All!$F308="Oregon",+All!G308,IF(+All!$H308="Oregon",+All!G308,0))</f>
        <v>P12</v>
      </c>
      <c r="H64" s="95" t="str">
        <f>IF(+All!$F308="Oregon",+All!H308,IF(+All!$H308="Oregon",+All!H308,0))</f>
        <v>Oregon</v>
      </c>
      <c r="I64" s="76" t="str">
        <f>IF(+All!$F308="Oregon",+All!I308,IF(+All!$H308="Oregon",+All!I308,0))</f>
        <v>P12</v>
      </c>
      <c r="J64" s="706" t="str">
        <f>IF(+All!$F308="Oregon",+All!J308,IF(+All!$H308="Oregon",+All!J308,0))</f>
        <v>Oregon</v>
      </c>
      <c r="K64" s="707" t="str">
        <f>IF(+All!$F308="Oregon",+All!K308,IF(+All!$H308="Oregon",+All!K308,0))</f>
        <v>Arizona</v>
      </c>
      <c r="L64" s="78">
        <f>IF(+All!$F308="Oregon",+All!L308,IF(+All!$H308="Oregon",+All!L308,0))</f>
        <v>28.5</v>
      </c>
      <c r="M64" s="79">
        <f>IF(+All!$F308="Oregon",+All!M308,IF(+All!$H308="Oregon",+All!M308,0))</f>
        <v>58.5</v>
      </c>
      <c r="N64" s="706" t="str">
        <f>IF(+All!$F308="Oregon",+All!N308,IF(+All!$H308="Oregon",+All!N308,0))</f>
        <v>Oregon</v>
      </c>
      <c r="O64" s="708">
        <f>IF(+All!$F308="Oregon",+All!O308,IF(+All!$H308="Oregon",+All!O308,0))</f>
        <v>41</v>
      </c>
      <c r="P64" s="708" t="str">
        <f>IF(+All!$F308="Oregon",+All!P308,IF(+All!$H308="Oregon",+All!P308,0))</f>
        <v>Arizona</v>
      </c>
      <c r="Q64" s="707">
        <f>IF(+All!$F308="Oregon",+All!Q308,IF(+All!$H308="Oregon",+All!Q308,0))</f>
        <v>19</v>
      </c>
      <c r="R64" s="706" t="str">
        <f>IF(+All!$F308="Oregon",+All!R308,IF(+All!$H308="Oregon",+All!R308,0))</f>
        <v>Arizona</v>
      </c>
      <c r="S64" s="708" t="str">
        <f>IF(+All!$F308="Oregon",+All!S308,IF(+All!$H308="Oregon",+All!S308,0))</f>
        <v>Oregon</v>
      </c>
      <c r="T64" s="706" t="str">
        <f>IF(+All!$F308="Oregon",+All!T308,IF(+All!$H308="Oregon",+All!T308,0))</f>
        <v>Arizona</v>
      </c>
      <c r="U64" s="707" t="str">
        <f>IF(+All!$F308="Oregon",+All!U308,IF(+All!$H308="Oregon",+All!U308,0))</f>
        <v>W</v>
      </c>
      <c r="V64" s="706">
        <f>IF(+All!$F7958="California",+All!#REF!,IF(+All!$H7958="California",+All!#REF!,0))</f>
        <v>0</v>
      </c>
      <c r="W64" s="707">
        <f>IF(+All!$F7958="California",+All!#REF!,IF(+All!$H7958="California",+All!#REF!,0))</f>
        <v>0</v>
      </c>
      <c r="X64" s="706">
        <f>IF(+All!$F7958="California",+All!#REF!,IF(+All!$H7958="California",+All!#REF!,0))</f>
        <v>0</v>
      </c>
      <c r="Y64" s="707">
        <f>IF(+All!$F7958="California",+All!#REF!,IF(+All!$H7958="California",+All!#REF!,0))</f>
        <v>0</v>
      </c>
      <c r="Z64" s="706">
        <f>IF(+All!$F7958="California",+All!#REF!,IF(+All!$H7958="California",+All!#REF!,0))</f>
        <v>0</v>
      </c>
      <c r="AA64" s="707">
        <f>IF(+All!$F7958="California",+All!#REF!,IF(+All!$H7958="California",+All!#REF!,0))</f>
        <v>0</v>
      </c>
      <c r="AB64" s="706">
        <f>IF(+All!$F7958="California",+All!#REF!,IF(+All!$H7958="California",+All!#REF!,0))</f>
        <v>0</v>
      </c>
      <c r="AC64" s="707">
        <f>IF(+All!$F7958="California",+All!#REF!,IF(+All!$H7958="California",+All!#REF!,0))</f>
        <v>0</v>
      </c>
      <c r="AD64" s="706">
        <f>IF(+All!$F7958="California",+All!#REF!,IF(+All!$H7958="California",+All!#REF!,0))</f>
        <v>0</v>
      </c>
      <c r="AE64" s="707">
        <f>IF(+All!$F7958="California",+All!#REF!,IF(+All!$H7958="California",+All!#REF!,0))</f>
        <v>0</v>
      </c>
      <c r="AF64" s="706">
        <f>IF(+All!$F7958="California",+All!#REF!,IF(+All!$H7958="California",+All!#REF!,0))</f>
        <v>0</v>
      </c>
      <c r="AG64" s="707">
        <f>IF(+All!$F7958="California",+All!#REF!,IF(+All!$H7958="California",+All!#REF!,0))</f>
        <v>0</v>
      </c>
      <c r="AH64" s="706">
        <f>IF(+All!$F7958="California",+All!#REF!,IF(+All!$H7958="California",+All!#REF!,0))</f>
        <v>0</v>
      </c>
      <c r="AI64" s="707">
        <f>IF(+All!$F7958="California",+All!#REF!,IF(+All!$H7958="California",+All!#REF!,0))</f>
        <v>0</v>
      </c>
      <c r="AJ64" s="706">
        <f>IF(+All!$F7958="California",+All!#REF!,IF(+All!$H7958="California",+All!#REF!,0))</f>
        <v>0</v>
      </c>
      <c r="AK64" s="707">
        <f>IF(+All!$F7958="California",+All!#REF!,IF(+All!$H7958="California",+All!#REF!,0))</f>
        <v>0</v>
      </c>
      <c r="AL64" s="81">
        <f>IF(+All!$F7958="California",+All!V7958,IF(+All!$H7958="California",+All!V7958,0))</f>
        <v>0</v>
      </c>
      <c r="AM64" s="82">
        <f>IF(+All!$F7958="California",+All!W7958,IF(+All!$H7958="California",+All!W7958,0))</f>
        <v>0</v>
      </c>
      <c r="AN64" s="81">
        <f>IF(+All!$F7958="California",+All!X7958,IF(+All!$H7958="California",+All!X7958,0))</f>
        <v>0</v>
      </c>
      <c r="AO64" s="83">
        <f>IF(+All!$F7958="California",+All!Y7958,IF(+All!$H7958="California",+All!Y7958,0))</f>
        <v>0</v>
      </c>
      <c r="AP64" s="84">
        <f>IF(+All!$F7958="California",+All!Z7958,IF(+All!$H7958="California",+All!Z7958,0))</f>
        <v>0</v>
      </c>
      <c r="AQ64" s="480">
        <f>IF(+All!$F7958="California",+All!#REF!,IF(+All!$H7958="California",+All!#REF!,0))</f>
        <v>0</v>
      </c>
      <c r="AR64" s="482">
        <f>IF(+All!$F7958="California",+All!#REF!,IF(+All!$H7958="California",+All!#REF!,0))</f>
        <v>0</v>
      </c>
      <c r="AS64" s="483">
        <f>IF(+All!$F7958="California",+All!#REF!,IF(+All!$H7958="California",+All!#REF!,0))</f>
        <v>0</v>
      </c>
      <c r="AT64" s="483">
        <f>IF(+All!$F7958="California",+All!#REF!,IF(+All!$H7958="California",+All!#REF!,0))</f>
        <v>0</v>
      </c>
      <c r="AU64" s="482">
        <f>IF(+All!$F7958="California",+All!#REF!,IF(+All!$H7958="California",+All!#REF!,0))</f>
        <v>0</v>
      </c>
      <c r="AV64" s="483">
        <f>IF(+All!$F7958="California",+All!#REF!,IF(+All!$H7958="California",+All!#REF!,0))</f>
        <v>0</v>
      </c>
      <c r="AW64" s="484">
        <f>IF(+All!$F7958="California",+All!#REF!,IF(+All!$H7958="California",+All!#REF!,0))</f>
        <v>0</v>
      </c>
      <c r="AX64" s="483">
        <f>IF(+All!$F7958="California",+All!#REF!,IF(+All!$H7958="California",+All!#REF!,0))</f>
        <v>0</v>
      </c>
      <c r="AY64" s="88">
        <f>IF(+All!$F7958="California",+All!#REF!,IF(+All!$H7958="California",+All!#REF!,0))</f>
        <v>0</v>
      </c>
      <c r="AZ64" s="89">
        <f>IF(+All!$F7958="California",+All!#REF!,IF(+All!$H7958="California",+All!#REF!,0))</f>
        <v>0</v>
      </c>
      <c r="BA64" s="90">
        <f>IF(+All!$F7958="California",+All!#REF!,IF(+All!$H7958="California",+All!#REF!,0))</f>
        <v>0</v>
      </c>
      <c r="BB64" s="90">
        <f>IF(+All!$F7958="California",+All!#REF!,IF(+All!$H7958="California",+All!#REF!,0))</f>
        <v>0</v>
      </c>
      <c r="BC64" s="91">
        <f>IF(+All!$F7958="California",+All!#REF!,IF(+All!$H7958="California",+All!#REF!,0))</f>
        <v>0</v>
      </c>
      <c r="BD64" s="482">
        <f>IF(+All!$F7958="California",+All!#REF!,IF(+All!$H7958="California",+All!#REF!,0))</f>
        <v>0</v>
      </c>
      <c r="BE64" s="483">
        <f>IF(+All!$F7958="California",+All!#REF!,IF(+All!$H7958="California",+All!#REF!,0))</f>
        <v>0</v>
      </c>
      <c r="BF64" s="483">
        <f>IF(+All!$F7958="California",+All!#REF!,IF(+All!$H7958="California",+All!#REF!,0))</f>
        <v>0</v>
      </c>
      <c r="BG64" s="482">
        <f>IF(+All!$F7958="California",+All!#REF!,IF(+All!$H7958="California",+All!#REF!,0))</f>
        <v>0</v>
      </c>
      <c r="BH64" s="483">
        <f>IF(+All!$F7958="California",+All!#REF!,IF(+All!$H7958="California",+All!#REF!,0))</f>
        <v>0</v>
      </c>
      <c r="BI64" s="484">
        <f>IF(+All!$F7958="California",+All!#REF!,IF(+All!$H7958="California",+All!#REF!,0))</f>
        <v>0</v>
      </c>
      <c r="BJ64" s="92">
        <f>IF(+All!$F7958="California",+All!#REF!,IF(+All!$H7958="California",+All!#REF!,0))</f>
        <v>0</v>
      </c>
      <c r="BK64" s="93">
        <f>IF(+All!$F7958="California",+All!#REF!,IF(+All!$H7958="California",+All!#REF!,0))</f>
        <v>0</v>
      </c>
    </row>
    <row r="65" spans="1:63" s="517" customFormat="1" x14ac:dyDescent="0.8">
      <c r="A65" s="70">
        <f>IF(+All!$F375="Oregon",+All!A375,IF(+All!$H375="Oregon",+All!A375,0))</f>
        <v>5</v>
      </c>
      <c r="B65" s="70" t="str">
        <f>IF(+All!$F375="Oregon",+All!B375,IF(+All!$H375="Oregon",+All!B375,0))</f>
        <v>Sat</v>
      </c>
      <c r="C65" s="94">
        <f>IF(+All!$F375="Oregon",+All!C375,IF(+All!$H375="Oregon",+All!C375,0))</f>
        <v>44471</v>
      </c>
      <c r="D65" s="73">
        <f>IF(+All!$F375="Oregon",+All!D375,IF(+All!$H375="Oregon",+All!D375,0))</f>
        <v>0.64583333333333337</v>
      </c>
      <c r="E65" s="707" t="str">
        <f>IF(+All!$F375="Oregon",+All!E375,IF(+All!$H375="Oregon",+All!E375,0))</f>
        <v>ABC</v>
      </c>
      <c r="F65" s="75" t="str">
        <f>IF(+All!$F375="Oregon",+All!F375,IF(+All!$H375="Oregon",+All!F375,0))</f>
        <v>Oregon</v>
      </c>
      <c r="G65" s="95" t="str">
        <f>IF(+All!$F375="Oregon",+All!G375,IF(+All!$H375="Oregon",+All!G375,0))</f>
        <v>P12</v>
      </c>
      <c r="H65" s="95" t="str">
        <f>IF(+All!$F375="Oregon",+All!H375,IF(+All!$H375="Oregon",+All!H375,0))</f>
        <v>Stanford</v>
      </c>
      <c r="I65" s="76" t="str">
        <f>IF(+All!$F375="Oregon",+All!I375,IF(+All!$H375="Oregon",+All!I375,0))</f>
        <v>P12</v>
      </c>
      <c r="J65" s="706" t="str">
        <f>IF(+All!$F375="Oregon",+All!J375,IF(+All!$H375="Oregon",+All!J375,0))</f>
        <v>Oregon</v>
      </c>
      <c r="K65" s="707" t="str">
        <f>IF(+All!$F375="Oregon",+All!K375,IF(+All!$H375="Oregon",+All!K375,0))</f>
        <v>Stanford</v>
      </c>
      <c r="L65" s="78">
        <f>IF(+All!$F375="Oregon",+All!L375,IF(+All!$H375="Oregon",+All!L375,0))</f>
        <v>8</v>
      </c>
      <c r="M65" s="79">
        <f>IF(+All!$F375="Oregon",+All!M375,IF(+All!$H375="Oregon",+All!M375,0))</f>
        <v>57.5</v>
      </c>
      <c r="N65" s="706" t="str">
        <f>IF(+All!$F375="Oregon",+All!N375,IF(+All!$H375="Oregon",+All!N375,0))</f>
        <v>Stanford</v>
      </c>
      <c r="O65" s="708">
        <f>IF(+All!$F375="Oregon",+All!O375,IF(+All!$H375="Oregon",+All!O375,0))</f>
        <v>31</v>
      </c>
      <c r="P65" s="708" t="str">
        <f>IF(+All!$F375="Oregon",+All!P375,IF(+All!$H375="Oregon",+All!P375,0))</f>
        <v>Oregon</v>
      </c>
      <c r="Q65" s="707">
        <f>IF(+All!$F375="Oregon",+All!Q375,IF(+All!$H375="Oregon",+All!Q375,0))</f>
        <v>24</v>
      </c>
      <c r="R65" s="706" t="str">
        <f>IF(+All!$F375="Oregon",+All!R375,IF(+All!$H375="Oregon",+All!R375,0))</f>
        <v>Stanford</v>
      </c>
      <c r="S65" s="708" t="str">
        <f>IF(+All!$F375="Oregon",+All!S375,IF(+All!$H375="Oregon",+All!S375,0))</f>
        <v>Oregon</v>
      </c>
      <c r="T65" s="706" t="str">
        <f>IF(+All!$F375="Oregon",+All!T375,IF(+All!$H375="Oregon",+All!T375,0))</f>
        <v>Oregon</v>
      </c>
      <c r="U65" s="707" t="str">
        <f>IF(+All!$F375="Oregon",+All!U375,IF(+All!$H375="Oregon",+All!U375,0))</f>
        <v>L</v>
      </c>
      <c r="V65" s="706">
        <f>IF(+All!$F7997="California",+All!#REF!,IF(+All!$H7997="California",+All!#REF!,0))</f>
        <v>0</v>
      </c>
      <c r="W65" s="707">
        <f>IF(+All!$F7997="California",+All!#REF!,IF(+All!$H7997="California",+All!#REF!,0))</f>
        <v>0</v>
      </c>
      <c r="X65" s="706">
        <f>IF(+All!$F7997="California",+All!#REF!,IF(+All!$H7997="California",+All!#REF!,0))</f>
        <v>0</v>
      </c>
      <c r="Y65" s="707">
        <f>IF(+All!$F7997="California",+All!#REF!,IF(+All!$H7997="California",+All!#REF!,0))</f>
        <v>0</v>
      </c>
      <c r="Z65" s="706">
        <f>IF(+All!$F7997="California",+All!#REF!,IF(+All!$H7997="California",+All!#REF!,0))</f>
        <v>0</v>
      </c>
      <c r="AA65" s="707">
        <f>IF(+All!$F7997="California",+All!#REF!,IF(+All!$H7997="California",+All!#REF!,0))</f>
        <v>0</v>
      </c>
      <c r="AB65" s="706">
        <f>IF(+All!$F7997="California",+All!#REF!,IF(+All!$H7997="California",+All!#REF!,0))</f>
        <v>0</v>
      </c>
      <c r="AC65" s="707">
        <f>IF(+All!$F7997="California",+All!#REF!,IF(+All!$H7997="California",+All!#REF!,0))</f>
        <v>0</v>
      </c>
      <c r="AD65" s="706">
        <f>IF(+All!$F7997="California",+All!#REF!,IF(+All!$H7997="California",+All!#REF!,0))</f>
        <v>0</v>
      </c>
      <c r="AE65" s="707">
        <f>IF(+All!$F7997="California",+All!#REF!,IF(+All!$H7997="California",+All!#REF!,0))</f>
        <v>0</v>
      </c>
      <c r="AF65" s="706">
        <f>IF(+All!$F7997="California",+All!#REF!,IF(+All!$H7997="California",+All!#REF!,0))</f>
        <v>0</v>
      </c>
      <c r="AG65" s="707">
        <f>IF(+All!$F7997="California",+All!#REF!,IF(+All!$H7997="California",+All!#REF!,0))</f>
        <v>0</v>
      </c>
      <c r="AH65" s="706">
        <f>IF(+All!$F7997="California",+All!#REF!,IF(+All!$H7997="California",+All!#REF!,0))</f>
        <v>0</v>
      </c>
      <c r="AI65" s="707">
        <f>IF(+All!$F7997="California",+All!#REF!,IF(+All!$H7997="California",+All!#REF!,0))</f>
        <v>0</v>
      </c>
      <c r="AJ65" s="706">
        <f>IF(+All!$F7997="California",+All!#REF!,IF(+All!$H7997="California",+All!#REF!,0))</f>
        <v>0</v>
      </c>
      <c r="AK65" s="707">
        <f>IF(+All!$F7997="California",+All!#REF!,IF(+All!$H7997="California",+All!#REF!,0))</f>
        <v>0</v>
      </c>
      <c r="AL65" s="81">
        <f>IF(+All!$F7997="California",+All!V7997,IF(+All!$H7997="California",+All!V7997,0))</f>
        <v>0</v>
      </c>
      <c r="AM65" s="82">
        <f>IF(+All!$F7997="California",+All!W7997,IF(+All!$H7997="California",+All!W7997,0))</f>
        <v>0</v>
      </c>
      <c r="AN65" s="81">
        <f>IF(+All!$F7997="California",+All!X7997,IF(+All!$H7997="California",+All!X7997,0))</f>
        <v>0</v>
      </c>
      <c r="AO65" s="83">
        <f>IF(+All!$F7997="California",+All!Y7997,IF(+All!$H7997="California",+All!Y7997,0))</f>
        <v>0</v>
      </c>
      <c r="AP65" s="84">
        <f>IF(+All!$F7997="California",+All!Z7997,IF(+All!$H7997="California",+All!Z7997,0))</f>
        <v>0</v>
      </c>
      <c r="AQ65" s="480">
        <f>IF(+All!$F7997="California",+All!#REF!,IF(+All!$H7997="California",+All!#REF!,0))</f>
        <v>0</v>
      </c>
      <c r="AR65" s="482">
        <f>IF(+All!$F7997="California",+All!#REF!,IF(+All!$H7997="California",+All!#REF!,0))</f>
        <v>0</v>
      </c>
      <c r="AS65" s="483">
        <f>IF(+All!$F7997="California",+All!#REF!,IF(+All!$H7997="California",+All!#REF!,0))</f>
        <v>0</v>
      </c>
      <c r="AT65" s="483">
        <f>IF(+All!$F7997="California",+All!#REF!,IF(+All!$H7997="California",+All!#REF!,0))</f>
        <v>0</v>
      </c>
      <c r="AU65" s="482">
        <f>IF(+All!$F7997="California",+All!#REF!,IF(+All!$H7997="California",+All!#REF!,0))</f>
        <v>0</v>
      </c>
      <c r="AV65" s="483">
        <f>IF(+All!$F7997="California",+All!#REF!,IF(+All!$H7997="California",+All!#REF!,0))</f>
        <v>0</v>
      </c>
      <c r="AW65" s="484">
        <f>IF(+All!$F7997="California",+All!#REF!,IF(+All!$H7997="California",+All!#REF!,0))</f>
        <v>0</v>
      </c>
      <c r="AX65" s="483">
        <f>IF(+All!$F7997="California",+All!#REF!,IF(+All!$H7997="California",+All!#REF!,0))</f>
        <v>0</v>
      </c>
      <c r="AY65" s="88">
        <f>IF(+All!$F7997="California",+All!#REF!,IF(+All!$H7997="California",+All!#REF!,0))</f>
        <v>0</v>
      </c>
      <c r="AZ65" s="89">
        <f>IF(+All!$F7997="California",+All!#REF!,IF(+All!$H7997="California",+All!#REF!,0))</f>
        <v>0</v>
      </c>
      <c r="BA65" s="90">
        <f>IF(+All!$F7997="California",+All!#REF!,IF(+All!$H7997="California",+All!#REF!,0))</f>
        <v>0</v>
      </c>
      <c r="BB65" s="90">
        <f>IF(+All!$F7997="California",+All!#REF!,IF(+All!$H7997="California",+All!#REF!,0))</f>
        <v>0</v>
      </c>
      <c r="BC65" s="91">
        <f>IF(+All!$F7997="California",+All!#REF!,IF(+All!$H7997="California",+All!#REF!,0))</f>
        <v>0</v>
      </c>
      <c r="BD65" s="482">
        <f>IF(+All!$F7997="California",+All!#REF!,IF(+All!$H7997="California",+All!#REF!,0))</f>
        <v>0</v>
      </c>
      <c r="BE65" s="483">
        <f>IF(+All!$F7997="California",+All!#REF!,IF(+All!$H7997="California",+All!#REF!,0))</f>
        <v>0</v>
      </c>
      <c r="BF65" s="483">
        <f>IF(+All!$F7997="California",+All!#REF!,IF(+All!$H7997="California",+All!#REF!,0))</f>
        <v>0</v>
      </c>
      <c r="BG65" s="482">
        <f>IF(+All!$F7997="California",+All!#REF!,IF(+All!$H7997="California",+All!#REF!,0))</f>
        <v>0</v>
      </c>
      <c r="BH65" s="483">
        <f>IF(+All!$F7997="California",+All!#REF!,IF(+All!$H7997="California",+All!#REF!,0))</f>
        <v>0</v>
      </c>
      <c r="BI65" s="484">
        <f>IF(+All!$F7997="California",+All!#REF!,IF(+All!$H7997="California",+All!#REF!,0))</f>
        <v>0</v>
      </c>
      <c r="BJ65" s="92">
        <f>IF(+All!$F7997="California",+All!#REF!,IF(+All!$H7997="California",+All!#REF!,0))</f>
        <v>0</v>
      </c>
      <c r="BK65" s="93">
        <f>IF(+All!$F7997="California",+All!#REF!,IF(+All!$H7997="California",+All!#REF!,0))</f>
        <v>0</v>
      </c>
    </row>
    <row r="66" spans="1:63" s="517" customFormat="1" x14ac:dyDescent="0.8">
      <c r="A66" s="70">
        <f>IF(+All!$F467="Oregon",+All!A467,IF(+All!$H467="Oregon",+All!A467,0))</f>
        <v>6</v>
      </c>
      <c r="B66" s="70" t="str">
        <f>IF(+All!$F467="Oregon",+All!B467,IF(+All!$H467="Oregon",+All!B467,0))</f>
        <v>Sat</v>
      </c>
      <c r="C66" s="94">
        <f>IF(+All!$F467="Oregon",+All!C467,IF(+All!$H467="Oregon",+All!C467,0))</f>
        <v>44478</v>
      </c>
      <c r="D66" s="73">
        <f>IF(+All!$F467="Oregon",+All!D467,IF(+All!$H467="Oregon",+All!D467,0))</f>
        <v>0</v>
      </c>
      <c r="E66" s="707">
        <f>IF(+All!$F467="Oregon",+All!E467,IF(+All!$H467="Oregon",+All!E467,0))</f>
        <v>0</v>
      </c>
      <c r="F66" s="75" t="str">
        <f>IF(+All!$F467="Oregon",+All!F467,IF(+All!$H467="Oregon",+All!F467,0))</f>
        <v>Oregon</v>
      </c>
      <c r="G66" s="95" t="str">
        <f>IF(+All!$F467="Oregon",+All!G467,IF(+All!$H467="Oregon",+All!G467,0))</f>
        <v>P12</v>
      </c>
      <c r="H66" s="95" t="str">
        <f>IF(+All!$F467="Oregon",+All!H467,IF(+All!$H467="Oregon",+All!H467,0))</f>
        <v>Open</v>
      </c>
      <c r="I66" s="76" t="str">
        <f>IF(+All!$F467="Oregon",+All!I467,IF(+All!$H467="Oregon",+All!I467,0))</f>
        <v>ZZZ</v>
      </c>
      <c r="J66" s="706">
        <f>IF(+All!$F467="Oregon",+All!J467,IF(+All!$H467="Oregon",+All!J467,0))</f>
        <v>0</v>
      </c>
      <c r="K66" s="707" t="str">
        <f>IF(+All!$F467="Oregon",+All!K467,IF(+All!$H467="Oregon",+All!K467,0))</f>
        <v>Oregon</v>
      </c>
      <c r="L66" s="78">
        <f>IF(+All!$F467="Oregon",+All!L467,IF(+All!$H467="Oregon",+All!L467,0))</f>
        <v>0</v>
      </c>
      <c r="M66" s="79">
        <f>IF(+All!$F467="Oregon",+All!M467,IF(+All!$H467="Oregon",+All!M467,0))</f>
        <v>0</v>
      </c>
      <c r="N66" s="706">
        <f>IF(+All!$F467="Oregon",+All!N467,IF(+All!$H467="Oregon",+All!N467,0))</f>
        <v>0</v>
      </c>
      <c r="O66" s="708">
        <f>IF(+All!$F467="Oregon",+All!O467,IF(+All!$H467="Oregon",+All!O467,0))</f>
        <v>0</v>
      </c>
      <c r="P66" s="708">
        <f>IF(+All!$F467="Oregon",+All!P467,IF(+All!$H467="Oregon",+All!P467,0))</f>
        <v>0</v>
      </c>
      <c r="Q66" s="707">
        <f>IF(+All!$F467="Oregon",+All!Q467,IF(+All!$H467="Oregon",+All!Q467,0))</f>
        <v>0</v>
      </c>
      <c r="R66" s="706">
        <f>IF(+All!$F467="Oregon",+All!R467,IF(+All!$H467="Oregon",+All!R467,0))</f>
        <v>0</v>
      </c>
      <c r="S66" s="708">
        <f>IF(+All!$F467="Oregon",+All!S467,IF(+All!$H467="Oregon",+All!S467,0))</f>
        <v>0</v>
      </c>
      <c r="T66" s="706">
        <f>IF(+All!$F467="Oregon",+All!T467,IF(+All!$H467="Oregon",+All!T467,0))</f>
        <v>0</v>
      </c>
      <c r="U66" s="707">
        <f>IF(+All!$F467="Oregon",+All!U467,IF(+All!$H467="Oregon",+All!U467,0))</f>
        <v>0</v>
      </c>
      <c r="V66" s="706">
        <f>IF(+All!$F7998="California",+All!#REF!,IF(+All!$H7998="California",+All!#REF!,0))</f>
        <v>0</v>
      </c>
      <c r="W66" s="707">
        <f>IF(+All!$F7998="California",+All!#REF!,IF(+All!$H7998="California",+All!#REF!,0))</f>
        <v>0</v>
      </c>
      <c r="X66" s="706">
        <f>IF(+All!$F7998="California",+All!#REF!,IF(+All!$H7998="California",+All!#REF!,0))</f>
        <v>0</v>
      </c>
      <c r="Y66" s="707">
        <f>IF(+All!$F7998="California",+All!#REF!,IF(+All!$H7998="California",+All!#REF!,0))</f>
        <v>0</v>
      </c>
      <c r="Z66" s="706">
        <f>IF(+All!$F7998="California",+All!#REF!,IF(+All!$H7998="California",+All!#REF!,0))</f>
        <v>0</v>
      </c>
      <c r="AA66" s="707">
        <f>IF(+All!$F7998="California",+All!#REF!,IF(+All!$H7998="California",+All!#REF!,0))</f>
        <v>0</v>
      </c>
      <c r="AB66" s="706">
        <f>IF(+All!$F7998="California",+All!#REF!,IF(+All!$H7998="California",+All!#REF!,0))</f>
        <v>0</v>
      </c>
      <c r="AC66" s="707">
        <f>IF(+All!$F7998="California",+All!#REF!,IF(+All!$H7998="California",+All!#REF!,0))</f>
        <v>0</v>
      </c>
      <c r="AD66" s="706">
        <f>IF(+All!$F7998="California",+All!#REF!,IF(+All!$H7998="California",+All!#REF!,0))</f>
        <v>0</v>
      </c>
      <c r="AE66" s="707">
        <f>IF(+All!$F7998="California",+All!#REF!,IF(+All!$H7998="California",+All!#REF!,0))</f>
        <v>0</v>
      </c>
      <c r="AF66" s="706">
        <f>IF(+All!$F7998="California",+All!#REF!,IF(+All!$H7998="California",+All!#REF!,0))</f>
        <v>0</v>
      </c>
      <c r="AG66" s="707">
        <f>IF(+All!$F7998="California",+All!#REF!,IF(+All!$H7998="California",+All!#REF!,0))</f>
        <v>0</v>
      </c>
      <c r="AH66" s="706">
        <f>IF(+All!$F7998="California",+All!#REF!,IF(+All!$H7998="California",+All!#REF!,0))</f>
        <v>0</v>
      </c>
      <c r="AI66" s="707">
        <f>IF(+All!$F7998="California",+All!#REF!,IF(+All!$H7998="California",+All!#REF!,0))</f>
        <v>0</v>
      </c>
      <c r="AJ66" s="706">
        <f>IF(+All!$F7998="California",+All!#REF!,IF(+All!$H7998="California",+All!#REF!,0))</f>
        <v>0</v>
      </c>
      <c r="AK66" s="707">
        <f>IF(+All!$F7998="California",+All!#REF!,IF(+All!$H7998="California",+All!#REF!,0))</f>
        <v>0</v>
      </c>
      <c r="AL66" s="81">
        <f>IF(+All!$F7998="California",+All!V7998,IF(+All!$H7998="California",+All!V7998,0))</f>
        <v>0</v>
      </c>
      <c r="AM66" s="82">
        <f>IF(+All!$F7998="California",+All!W7998,IF(+All!$H7998="California",+All!W7998,0))</f>
        <v>0</v>
      </c>
      <c r="AN66" s="81">
        <f>IF(+All!$F7998="California",+All!X7998,IF(+All!$H7998="California",+All!X7998,0))</f>
        <v>0</v>
      </c>
      <c r="AO66" s="83">
        <f>IF(+All!$F7998="California",+All!Y7998,IF(+All!$H7998="California",+All!Y7998,0))</f>
        <v>0</v>
      </c>
      <c r="AP66" s="84">
        <f>IF(+All!$F7998="California",+All!Z7998,IF(+All!$H7998="California",+All!Z7998,0))</f>
        <v>0</v>
      </c>
      <c r="AQ66" s="480">
        <f>IF(+All!$F7998="California",+All!#REF!,IF(+All!$H7998="California",+All!#REF!,0))</f>
        <v>0</v>
      </c>
      <c r="AR66" s="482">
        <f>IF(+All!$F7998="California",+All!#REF!,IF(+All!$H7998="California",+All!#REF!,0))</f>
        <v>0</v>
      </c>
      <c r="AS66" s="483">
        <f>IF(+All!$F7998="California",+All!#REF!,IF(+All!$H7998="California",+All!#REF!,0))</f>
        <v>0</v>
      </c>
      <c r="AT66" s="483">
        <f>IF(+All!$F7998="California",+All!#REF!,IF(+All!$H7998="California",+All!#REF!,0))</f>
        <v>0</v>
      </c>
      <c r="AU66" s="482">
        <f>IF(+All!$F7998="California",+All!#REF!,IF(+All!$H7998="California",+All!#REF!,0))</f>
        <v>0</v>
      </c>
      <c r="AV66" s="483">
        <f>IF(+All!$F7998="California",+All!#REF!,IF(+All!$H7998="California",+All!#REF!,0))</f>
        <v>0</v>
      </c>
      <c r="AW66" s="484">
        <f>IF(+All!$F7998="California",+All!#REF!,IF(+All!$H7998="California",+All!#REF!,0))</f>
        <v>0</v>
      </c>
      <c r="AX66" s="483">
        <f>IF(+All!$F7998="California",+All!#REF!,IF(+All!$H7998="California",+All!#REF!,0))</f>
        <v>0</v>
      </c>
      <c r="AY66" s="88">
        <f>IF(+All!$F7998="California",+All!#REF!,IF(+All!$H7998="California",+All!#REF!,0))</f>
        <v>0</v>
      </c>
      <c r="AZ66" s="89">
        <f>IF(+All!$F7998="California",+All!#REF!,IF(+All!$H7998="California",+All!#REF!,0))</f>
        <v>0</v>
      </c>
      <c r="BA66" s="90">
        <f>IF(+All!$F7998="California",+All!#REF!,IF(+All!$H7998="California",+All!#REF!,0))</f>
        <v>0</v>
      </c>
      <c r="BB66" s="90">
        <f>IF(+All!$F7998="California",+All!#REF!,IF(+All!$H7998="California",+All!#REF!,0))</f>
        <v>0</v>
      </c>
      <c r="BC66" s="91">
        <f>IF(+All!$F7998="California",+All!#REF!,IF(+All!$H7998="California",+All!#REF!,0))</f>
        <v>0</v>
      </c>
      <c r="BD66" s="482">
        <f>IF(+All!$F7998="California",+All!#REF!,IF(+All!$H7998="California",+All!#REF!,0))</f>
        <v>0</v>
      </c>
      <c r="BE66" s="483">
        <f>IF(+All!$F7998="California",+All!#REF!,IF(+All!$H7998="California",+All!#REF!,0))</f>
        <v>0</v>
      </c>
      <c r="BF66" s="483">
        <f>IF(+All!$F7998="California",+All!#REF!,IF(+All!$H7998="California",+All!#REF!,0))</f>
        <v>0</v>
      </c>
      <c r="BG66" s="482">
        <f>IF(+All!$F7998="California",+All!#REF!,IF(+All!$H7998="California",+All!#REF!,0))</f>
        <v>0</v>
      </c>
      <c r="BH66" s="483">
        <f>IF(+All!$F7998="California",+All!#REF!,IF(+All!$H7998="California",+All!#REF!,0))</f>
        <v>0</v>
      </c>
      <c r="BI66" s="484">
        <f>IF(+All!$F7998="California",+All!#REF!,IF(+All!$H7998="California",+All!#REF!,0))</f>
        <v>0</v>
      </c>
      <c r="BJ66" s="92">
        <f>IF(+All!$F7998="California",+All!#REF!,IF(+All!$H7998="California",+All!#REF!,0))</f>
        <v>0</v>
      </c>
      <c r="BK66" s="93">
        <f>IF(+All!$F7998="California",+All!#REF!,IF(+All!$H7998="California",+All!#REF!,0))</f>
        <v>0</v>
      </c>
    </row>
    <row r="67" spans="1:63" s="517" customFormat="1" x14ac:dyDescent="0.8">
      <c r="A67" s="70">
        <f>IF(+All!$F482="Oregon",+All!A482,IF(+All!$H482="Oregon",+All!A482,0))</f>
        <v>7</v>
      </c>
      <c r="B67" s="70" t="str">
        <f>IF(+All!$F482="Oregon",+All!B482,IF(+All!$H482="Oregon",+All!B482,0))</f>
        <v>Fri</v>
      </c>
      <c r="C67" s="94">
        <f>IF(+All!$F482="Oregon",+All!C482,IF(+All!$H482="Oregon",+All!C482,0))</f>
        <v>44484</v>
      </c>
      <c r="D67" s="73">
        <f>IF(+All!$F482="Oregon",+All!D482,IF(+All!$H482="Oregon",+All!D482,0))</f>
        <v>0.9375</v>
      </c>
      <c r="E67" s="707" t="str">
        <f>IF(+All!$F482="Oregon",+All!E482,IF(+All!$H482="Oregon",+All!E482,0))</f>
        <v>ESPN</v>
      </c>
      <c r="F67" s="75" t="str">
        <f>IF(+All!$F482="Oregon",+All!F482,IF(+All!$H482="Oregon",+All!F482,0))</f>
        <v>California</v>
      </c>
      <c r="G67" s="95" t="str">
        <f>IF(+All!$F482="Oregon",+All!G482,IF(+All!$H482="Oregon",+All!G482,0))</f>
        <v>P12</v>
      </c>
      <c r="H67" s="95" t="str">
        <f>IF(+All!$F482="Oregon",+All!H482,IF(+All!$H482="Oregon",+All!H482,0))</f>
        <v>Oregon</v>
      </c>
      <c r="I67" s="76" t="str">
        <f>IF(+All!$F482="Oregon",+All!I482,IF(+All!$H482="Oregon",+All!I482,0))</f>
        <v>P12</v>
      </c>
      <c r="J67" s="706" t="str">
        <f>IF(+All!$F482="Oregon",+All!J482,IF(+All!$H482="Oregon",+All!J482,0))</f>
        <v>Oregon</v>
      </c>
      <c r="K67" s="707" t="str">
        <f>IF(+All!$F482="Oregon",+All!K482,IF(+All!$H482="Oregon",+All!K482,0))</f>
        <v>California</v>
      </c>
      <c r="L67" s="78">
        <f>IF(+All!$F482="Oregon",+All!L482,IF(+All!$H482="Oregon",+All!L482,0))</f>
        <v>13.5</v>
      </c>
      <c r="M67" s="79">
        <f>IF(+All!$F482="Oregon",+All!M482,IF(+All!$H482="Oregon",+All!M482,0))</f>
        <v>54</v>
      </c>
      <c r="N67" s="706" t="str">
        <f>IF(+All!$F482="Oregon",+All!N482,IF(+All!$H482="Oregon",+All!N482,0))</f>
        <v>Oregon</v>
      </c>
      <c r="O67" s="708">
        <f>IF(+All!$F482="Oregon",+All!O482,IF(+All!$H482="Oregon",+All!O482,0))</f>
        <v>24</v>
      </c>
      <c r="P67" s="708" t="str">
        <f>IF(+All!$F482="Oregon",+All!P482,IF(+All!$H482="Oregon",+All!P482,0))</f>
        <v>California</v>
      </c>
      <c r="Q67" s="707">
        <f>IF(+All!$F482="Oregon",+All!Q482,IF(+All!$H482="Oregon",+All!Q482,0))</f>
        <v>17</v>
      </c>
      <c r="R67" s="706" t="str">
        <f>IF(+All!$F482="Oregon",+All!R482,IF(+All!$H482="Oregon",+All!R482,0))</f>
        <v>California</v>
      </c>
      <c r="S67" s="708" t="str">
        <f>IF(+All!$F482="Oregon",+All!S482,IF(+All!$H482="Oregon",+All!S482,0))</f>
        <v>Oregon</v>
      </c>
      <c r="T67" s="706" t="str">
        <f>IF(+All!$F482="Oregon",+All!T482,IF(+All!$H482="Oregon",+All!T482,0))</f>
        <v>Oregon</v>
      </c>
      <c r="U67" s="707" t="str">
        <f>IF(+All!$F482="Oregon",+All!U482,IF(+All!$H482="Oregon",+All!U482,0))</f>
        <v>L</v>
      </c>
      <c r="V67" s="706">
        <f>IF(+All!$F7990="California",+All!#REF!,IF(+All!$H7990="California",+All!#REF!,0))</f>
        <v>0</v>
      </c>
      <c r="W67" s="707">
        <f>IF(+All!$F7990="California",+All!#REF!,IF(+All!$H7990="California",+All!#REF!,0))</f>
        <v>0</v>
      </c>
      <c r="X67" s="706">
        <f>IF(+All!$F7990="California",+All!#REF!,IF(+All!$H7990="California",+All!#REF!,0))</f>
        <v>0</v>
      </c>
      <c r="Y67" s="707">
        <f>IF(+All!$F7990="California",+All!#REF!,IF(+All!$H7990="California",+All!#REF!,0))</f>
        <v>0</v>
      </c>
      <c r="Z67" s="706">
        <f>IF(+All!$F7990="California",+All!#REF!,IF(+All!$H7990="California",+All!#REF!,0))</f>
        <v>0</v>
      </c>
      <c r="AA67" s="707">
        <f>IF(+All!$F7990="California",+All!#REF!,IF(+All!$H7990="California",+All!#REF!,0))</f>
        <v>0</v>
      </c>
      <c r="AB67" s="706">
        <f>IF(+All!$F7990="California",+All!#REF!,IF(+All!$H7990="California",+All!#REF!,0))</f>
        <v>0</v>
      </c>
      <c r="AC67" s="707">
        <f>IF(+All!$F7990="California",+All!#REF!,IF(+All!$H7990="California",+All!#REF!,0))</f>
        <v>0</v>
      </c>
      <c r="AD67" s="706">
        <f>IF(+All!$F7990="California",+All!#REF!,IF(+All!$H7990="California",+All!#REF!,0))</f>
        <v>0</v>
      </c>
      <c r="AE67" s="707">
        <f>IF(+All!$F7990="California",+All!#REF!,IF(+All!$H7990="California",+All!#REF!,0))</f>
        <v>0</v>
      </c>
      <c r="AF67" s="706">
        <f>IF(+All!$F7990="California",+All!#REF!,IF(+All!$H7990="California",+All!#REF!,0))</f>
        <v>0</v>
      </c>
      <c r="AG67" s="707">
        <f>IF(+All!$F7990="California",+All!#REF!,IF(+All!$H7990="California",+All!#REF!,0))</f>
        <v>0</v>
      </c>
      <c r="AH67" s="706">
        <f>IF(+All!$F7990="California",+All!#REF!,IF(+All!$H7990="California",+All!#REF!,0))</f>
        <v>0</v>
      </c>
      <c r="AI67" s="707">
        <f>IF(+All!$F7990="California",+All!#REF!,IF(+All!$H7990="California",+All!#REF!,0))</f>
        <v>0</v>
      </c>
      <c r="AJ67" s="706">
        <f>IF(+All!$F7990="California",+All!#REF!,IF(+All!$H7990="California",+All!#REF!,0))</f>
        <v>0</v>
      </c>
      <c r="AK67" s="707">
        <f>IF(+All!$F7990="California",+All!#REF!,IF(+All!$H7990="California",+All!#REF!,0))</f>
        <v>0</v>
      </c>
      <c r="AL67" s="81">
        <f>IF(+All!$F7990="California",+All!V7990,IF(+All!$H7990="California",+All!V7990,0))</f>
        <v>0</v>
      </c>
      <c r="AM67" s="82">
        <f>IF(+All!$F7990="California",+All!W7990,IF(+All!$H7990="California",+All!W7990,0))</f>
        <v>0</v>
      </c>
      <c r="AN67" s="81">
        <f>IF(+All!$F7990="California",+All!X7990,IF(+All!$H7990="California",+All!X7990,0))</f>
        <v>0</v>
      </c>
      <c r="AO67" s="83">
        <f>IF(+All!$F7990="California",+All!Y7990,IF(+All!$H7990="California",+All!Y7990,0))</f>
        <v>0</v>
      </c>
      <c r="AP67" s="84">
        <f>IF(+All!$F7990="California",+All!Z7990,IF(+All!$H7990="California",+All!Z7990,0))</f>
        <v>0</v>
      </c>
      <c r="AQ67" s="480">
        <f>IF(+All!$F7990="California",+All!#REF!,IF(+All!$H7990="California",+All!#REF!,0))</f>
        <v>0</v>
      </c>
      <c r="AR67" s="482">
        <f>IF(+All!$F7990="California",+All!#REF!,IF(+All!$H7990="California",+All!#REF!,0))</f>
        <v>0</v>
      </c>
      <c r="AS67" s="483">
        <f>IF(+All!$F7990="California",+All!#REF!,IF(+All!$H7990="California",+All!#REF!,0))</f>
        <v>0</v>
      </c>
      <c r="AT67" s="483">
        <f>IF(+All!$F7990="California",+All!#REF!,IF(+All!$H7990="California",+All!#REF!,0))</f>
        <v>0</v>
      </c>
      <c r="AU67" s="482">
        <f>IF(+All!$F7990="California",+All!#REF!,IF(+All!$H7990="California",+All!#REF!,0))</f>
        <v>0</v>
      </c>
      <c r="AV67" s="483">
        <f>IF(+All!$F7990="California",+All!#REF!,IF(+All!$H7990="California",+All!#REF!,0))</f>
        <v>0</v>
      </c>
      <c r="AW67" s="484">
        <f>IF(+All!$F7990="California",+All!#REF!,IF(+All!$H7990="California",+All!#REF!,0))</f>
        <v>0</v>
      </c>
      <c r="AX67" s="483">
        <f>IF(+All!$F7990="California",+All!#REF!,IF(+All!$H7990="California",+All!#REF!,0))</f>
        <v>0</v>
      </c>
      <c r="AY67" s="88">
        <f>IF(+All!$F7990="California",+All!#REF!,IF(+All!$H7990="California",+All!#REF!,0))</f>
        <v>0</v>
      </c>
      <c r="AZ67" s="89">
        <f>IF(+All!$F7990="California",+All!#REF!,IF(+All!$H7990="California",+All!#REF!,0))</f>
        <v>0</v>
      </c>
      <c r="BA67" s="90">
        <f>IF(+All!$F7990="California",+All!#REF!,IF(+All!$H7990="California",+All!#REF!,0))</f>
        <v>0</v>
      </c>
      <c r="BB67" s="90">
        <f>IF(+All!$F7990="California",+All!#REF!,IF(+All!$H7990="California",+All!#REF!,0))</f>
        <v>0</v>
      </c>
      <c r="BC67" s="91">
        <f>IF(+All!$F7990="California",+All!#REF!,IF(+All!$H7990="California",+All!#REF!,0))</f>
        <v>0</v>
      </c>
      <c r="BD67" s="482">
        <f>IF(+All!$F7990="California",+All!#REF!,IF(+All!$H7990="California",+All!#REF!,0))</f>
        <v>0</v>
      </c>
      <c r="BE67" s="483">
        <f>IF(+All!$F7990="California",+All!#REF!,IF(+All!$H7990="California",+All!#REF!,0))</f>
        <v>0</v>
      </c>
      <c r="BF67" s="483">
        <f>IF(+All!$F7990="California",+All!#REF!,IF(+All!$H7990="California",+All!#REF!,0))</f>
        <v>0</v>
      </c>
      <c r="BG67" s="482">
        <f>IF(+All!$F7990="California",+All!#REF!,IF(+All!$H7990="California",+All!#REF!,0))</f>
        <v>0</v>
      </c>
      <c r="BH67" s="483">
        <f>IF(+All!$F7990="California",+All!#REF!,IF(+All!$H7990="California",+All!#REF!,0))</f>
        <v>0</v>
      </c>
      <c r="BI67" s="484">
        <f>IF(+All!$F7990="California",+All!#REF!,IF(+All!$H7990="California",+All!#REF!,0))</f>
        <v>0</v>
      </c>
      <c r="BJ67" s="92">
        <f>IF(+All!$F7990="California",+All!#REF!,IF(+All!$H7990="California",+All!#REF!,0))</f>
        <v>0</v>
      </c>
      <c r="BK67" s="93">
        <f>IF(+All!$F7990="California",+All!#REF!,IF(+All!$H7990="California",+All!#REF!,0))</f>
        <v>0</v>
      </c>
    </row>
    <row r="68" spans="1:63" s="517" customFormat="1" x14ac:dyDescent="0.8">
      <c r="A68" s="70">
        <f>IF(+All!$F600="Oregon",+All!A600,IF(+All!$H600="Oregon",+All!A600,0))</f>
        <v>8</v>
      </c>
      <c r="B68" s="70" t="str">
        <f>IF(+All!$F600="Oregon",+All!B600,IF(+All!$H600="Oregon",+All!B600,0))</f>
        <v>Sat</v>
      </c>
      <c r="C68" s="94">
        <f>IF(+All!$F600="Oregon",+All!C600,IF(+All!$H600="Oregon",+All!C600,0))</f>
        <v>44492</v>
      </c>
      <c r="D68" s="73">
        <f>IF(+All!$F600="Oregon",+All!D600,IF(+All!$H600="Oregon",+All!D600,0))</f>
        <v>0.64583333333333337</v>
      </c>
      <c r="E68" s="707" t="str">
        <f>IF(+All!$F600="Oregon",+All!E600,IF(+All!$H600="Oregon",+All!E600,0))</f>
        <v>ABC</v>
      </c>
      <c r="F68" s="75" t="str">
        <f>IF(+All!$F600="Oregon",+All!F600,IF(+All!$H600="Oregon",+All!F600,0))</f>
        <v>Oregon</v>
      </c>
      <c r="G68" s="95" t="str">
        <f>IF(+All!$F600="Oregon",+All!G600,IF(+All!$H600="Oregon",+All!G600,0))</f>
        <v>P12</v>
      </c>
      <c r="H68" s="95" t="str">
        <f>IF(+All!$F600="Oregon",+All!H600,IF(+All!$H600="Oregon",+All!H600,0))</f>
        <v>UCLA</v>
      </c>
      <c r="I68" s="76" t="str">
        <f>IF(+All!$F600="Oregon",+All!I600,IF(+All!$H600="Oregon",+All!I600,0))</f>
        <v>P12</v>
      </c>
      <c r="J68" s="706" t="str">
        <f>IF(+All!$F600="Oregon",+All!J600,IF(+All!$H600="Oregon",+All!J600,0))</f>
        <v>UCLA</v>
      </c>
      <c r="K68" s="707" t="str">
        <f>IF(+All!$F600="Oregon",+All!K600,IF(+All!$H600="Oregon",+All!K600,0))</f>
        <v>Oregon</v>
      </c>
      <c r="L68" s="78">
        <f>IF(+All!$F600="Oregon",+All!L600,IF(+All!$H600="Oregon",+All!L600,0))</f>
        <v>1</v>
      </c>
      <c r="M68" s="79">
        <f>IF(+All!$F600="Oregon",+All!M600,IF(+All!$H600="Oregon",+All!M600,0))</f>
        <v>60.5</v>
      </c>
      <c r="N68" s="706" t="str">
        <f>IF(+All!$F600="Oregon",+All!N600,IF(+All!$H600="Oregon",+All!N600,0))</f>
        <v>Oregon</v>
      </c>
      <c r="O68" s="708">
        <f>IF(+All!$F600="Oregon",+All!O600,IF(+All!$H600="Oregon",+All!O600,0))</f>
        <v>34</v>
      </c>
      <c r="P68" s="708" t="str">
        <f>IF(+All!$F600="Oregon",+All!P600,IF(+All!$H600="Oregon",+All!P600,0))</f>
        <v>UCLA</v>
      </c>
      <c r="Q68" s="707">
        <f>IF(+All!$F600="Oregon",+All!Q600,IF(+All!$H600="Oregon",+All!Q600,0))</f>
        <v>31</v>
      </c>
      <c r="R68" s="706" t="str">
        <f>IF(+All!$F600="Oregon",+All!R600,IF(+All!$H600="Oregon",+All!R600,0))</f>
        <v>Oregon</v>
      </c>
      <c r="S68" s="708" t="str">
        <f>IF(+All!$F600="Oregon",+All!S600,IF(+All!$H600="Oregon",+All!S600,0))</f>
        <v>UCLA</v>
      </c>
      <c r="T68" s="706" t="str">
        <f>IF(+All!$F600="Oregon",+All!T600,IF(+All!$H600="Oregon",+All!T600,0))</f>
        <v>Oregon</v>
      </c>
      <c r="U68" s="707" t="str">
        <f>IF(+All!$F600="Oregon",+All!U600,IF(+All!$H600="Oregon",+All!U600,0))</f>
        <v>W</v>
      </c>
      <c r="V68" s="706">
        <f>IF(+All!$F7999="California",+All!#REF!,IF(+All!$H7999="California",+All!#REF!,0))</f>
        <v>0</v>
      </c>
      <c r="W68" s="707">
        <f>IF(+All!$F7999="California",+All!#REF!,IF(+All!$H7999="California",+All!#REF!,0))</f>
        <v>0</v>
      </c>
      <c r="X68" s="706">
        <f>IF(+All!$F7999="California",+All!#REF!,IF(+All!$H7999="California",+All!#REF!,0))</f>
        <v>0</v>
      </c>
      <c r="Y68" s="707">
        <f>IF(+All!$F7999="California",+All!#REF!,IF(+All!$H7999="California",+All!#REF!,0))</f>
        <v>0</v>
      </c>
      <c r="Z68" s="706">
        <f>IF(+All!$F7999="California",+All!#REF!,IF(+All!$H7999="California",+All!#REF!,0))</f>
        <v>0</v>
      </c>
      <c r="AA68" s="707">
        <f>IF(+All!$F7999="California",+All!#REF!,IF(+All!$H7999="California",+All!#REF!,0))</f>
        <v>0</v>
      </c>
      <c r="AB68" s="706">
        <f>IF(+All!$F7999="California",+All!#REF!,IF(+All!$H7999="California",+All!#REF!,0))</f>
        <v>0</v>
      </c>
      <c r="AC68" s="707">
        <f>IF(+All!$F7999="California",+All!#REF!,IF(+All!$H7999="California",+All!#REF!,0))</f>
        <v>0</v>
      </c>
      <c r="AD68" s="706">
        <f>IF(+All!$F7999="California",+All!#REF!,IF(+All!$H7999="California",+All!#REF!,0))</f>
        <v>0</v>
      </c>
      <c r="AE68" s="707">
        <f>IF(+All!$F7999="California",+All!#REF!,IF(+All!$H7999="California",+All!#REF!,0))</f>
        <v>0</v>
      </c>
      <c r="AF68" s="706">
        <f>IF(+All!$F7999="California",+All!#REF!,IF(+All!$H7999="California",+All!#REF!,0))</f>
        <v>0</v>
      </c>
      <c r="AG68" s="707">
        <f>IF(+All!$F7999="California",+All!#REF!,IF(+All!$H7999="California",+All!#REF!,0))</f>
        <v>0</v>
      </c>
      <c r="AH68" s="706">
        <f>IF(+All!$F7999="California",+All!#REF!,IF(+All!$H7999="California",+All!#REF!,0))</f>
        <v>0</v>
      </c>
      <c r="AI68" s="707">
        <f>IF(+All!$F7999="California",+All!#REF!,IF(+All!$H7999="California",+All!#REF!,0))</f>
        <v>0</v>
      </c>
      <c r="AJ68" s="706">
        <f>IF(+All!$F7999="California",+All!#REF!,IF(+All!$H7999="California",+All!#REF!,0))</f>
        <v>0</v>
      </c>
      <c r="AK68" s="707">
        <f>IF(+All!$F7999="California",+All!#REF!,IF(+All!$H7999="California",+All!#REF!,0))</f>
        <v>0</v>
      </c>
      <c r="AL68" s="81">
        <f>IF(+All!$F7999="California",+All!V7999,IF(+All!$H7999="California",+All!V7999,0))</f>
        <v>0</v>
      </c>
      <c r="AM68" s="82">
        <f>IF(+All!$F7999="California",+All!W7999,IF(+All!$H7999="California",+All!W7999,0))</f>
        <v>0</v>
      </c>
      <c r="AN68" s="81">
        <f>IF(+All!$F7999="California",+All!X7999,IF(+All!$H7999="California",+All!X7999,0))</f>
        <v>0</v>
      </c>
      <c r="AO68" s="83">
        <f>IF(+All!$F7999="California",+All!Y7999,IF(+All!$H7999="California",+All!Y7999,0))</f>
        <v>0</v>
      </c>
      <c r="AP68" s="84">
        <f>IF(+All!$F7999="California",+All!Z7999,IF(+All!$H7999="California",+All!Z7999,0))</f>
        <v>0</v>
      </c>
      <c r="AQ68" s="480">
        <f>IF(+All!$F7999="California",+All!#REF!,IF(+All!$H7999="California",+All!#REF!,0))</f>
        <v>0</v>
      </c>
      <c r="AR68" s="482">
        <f>IF(+All!$F7999="California",+All!#REF!,IF(+All!$H7999="California",+All!#REF!,0))</f>
        <v>0</v>
      </c>
      <c r="AS68" s="483">
        <f>IF(+All!$F7999="California",+All!#REF!,IF(+All!$H7999="California",+All!#REF!,0))</f>
        <v>0</v>
      </c>
      <c r="AT68" s="483">
        <f>IF(+All!$F7999="California",+All!#REF!,IF(+All!$H7999="California",+All!#REF!,0))</f>
        <v>0</v>
      </c>
      <c r="AU68" s="482">
        <f>IF(+All!$F7999="California",+All!#REF!,IF(+All!$H7999="California",+All!#REF!,0))</f>
        <v>0</v>
      </c>
      <c r="AV68" s="483">
        <f>IF(+All!$F7999="California",+All!#REF!,IF(+All!$H7999="California",+All!#REF!,0))</f>
        <v>0</v>
      </c>
      <c r="AW68" s="484">
        <f>IF(+All!$F7999="California",+All!#REF!,IF(+All!$H7999="California",+All!#REF!,0))</f>
        <v>0</v>
      </c>
      <c r="AX68" s="483">
        <f>IF(+All!$F7999="California",+All!#REF!,IF(+All!$H7999="California",+All!#REF!,0))</f>
        <v>0</v>
      </c>
      <c r="AY68" s="88">
        <f>IF(+All!$F7999="California",+All!#REF!,IF(+All!$H7999="California",+All!#REF!,0))</f>
        <v>0</v>
      </c>
      <c r="AZ68" s="89">
        <f>IF(+All!$F7999="California",+All!#REF!,IF(+All!$H7999="California",+All!#REF!,0))</f>
        <v>0</v>
      </c>
      <c r="BA68" s="90">
        <f>IF(+All!$F7999="California",+All!#REF!,IF(+All!$H7999="California",+All!#REF!,0))</f>
        <v>0</v>
      </c>
      <c r="BB68" s="90">
        <f>IF(+All!$F7999="California",+All!#REF!,IF(+All!$H7999="California",+All!#REF!,0))</f>
        <v>0</v>
      </c>
      <c r="BC68" s="91">
        <f>IF(+All!$F7999="California",+All!#REF!,IF(+All!$H7999="California",+All!#REF!,0))</f>
        <v>0</v>
      </c>
      <c r="BD68" s="482">
        <f>IF(+All!$F7999="California",+All!#REF!,IF(+All!$H7999="California",+All!#REF!,0))</f>
        <v>0</v>
      </c>
      <c r="BE68" s="483">
        <f>IF(+All!$F7999="California",+All!#REF!,IF(+All!$H7999="California",+All!#REF!,0))</f>
        <v>0</v>
      </c>
      <c r="BF68" s="483">
        <f>IF(+All!$F7999="California",+All!#REF!,IF(+All!$H7999="California",+All!#REF!,0))</f>
        <v>0</v>
      </c>
      <c r="BG68" s="482">
        <f>IF(+All!$F7999="California",+All!#REF!,IF(+All!$H7999="California",+All!#REF!,0))</f>
        <v>0</v>
      </c>
      <c r="BH68" s="483">
        <f>IF(+All!$F7999="California",+All!#REF!,IF(+All!$H7999="California",+All!#REF!,0))</f>
        <v>0</v>
      </c>
      <c r="BI68" s="484">
        <f>IF(+All!$F7999="California",+All!#REF!,IF(+All!$H7999="California",+All!#REF!,0))</f>
        <v>0</v>
      </c>
      <c r="BJ68" s="92">
        <f>IF(+All!$F7999="California",+All!#REF!,IF(+All!$H7999="California",+All!#REF!,0))</f>
        <v>0</v>
      </c>
      <c r="BK68" s="93">
        <f>IF(+All!$F7999="California",+All!#REF!,IF(+All!$H7999="California",+All!#REF!,0))</f>
        <v>0</v>
      </c>
    </row>
    <row r="69" spans="1:63" s="517" customFormat="1" x14ac:dyDescent="0.8">
      <c r="A69" s="70">
        <f>IF(+All!$F673="Oregon",+All!A673,IF(+All!$H673="Oregon",+All!A673,0))</f>
        <v>9</v>
      </c>
      <c r="B69" s="70" t="str">
        <f>IF(+All!$F673="Oregon",+All!B673,IF(+All!$H673="Oregon",+All!B673,0))</f>
        <v>Sat</v>
      </c>
      <c r="C69" s="94">
        <f>IF(+All!$F673="Oregon",+All!C673,IF(+All!$H673="Oregon",+All!C673,0))</f>
        <v>44499</v>
      </c>
      <c r="D69" s="73">
        <f>IF(+All!$F673="Oregon",+All!D673,IF(+All!$H673="Oregon",+All!D673,0))</f>
        <v>0.64583333333333337</v>
      </c>
      <c r="E69" s="707" t="str">
        <f>IF(+All!$F673="Oregon",+All!E673,IF(+All!$H673="Oregon",+All!E673,0))</f>
        <v>Fox</v>
      </c>
      <c r="F69" s="75" t="str">
        <f>IF(+All!$F673="Oregon",+All!F673,IF(+All!$H673="Oregon",+All!F673,0))</f>
        <v>Colorado</v>
      </c>
      <c r="G69" s="95" t="str">
        <f>IF(+All!$F673="Oregon",+All!G673,IF(+All!$H673="Oregon",+All!G673,0))</f>
        <v>P12</v>
      </c>
      <c r="H69" s="95" t="str">
        <f>IF(+All!$F673="Oregon",+All!H673,IF(+All!$H673="Oregon",+All!H673,0))</f>
        <v>Oregon</v>
      </c>
      <c r="I69" s="76" t="str">
        <f>IF(+All!$F673="Oregon",+All!I673,IF(+All!$H673="Oregon",+All!I673,0))</f>
        <v>P12</v>
      </c>
      <c r="J69" s="706" t="str">
        <f>IF(+All!$F673="Oregon",+All!J673,IF(+All!$H673="Oregon",+All!J673,0))</f>
        <v>Oregon</v>
      </c>
      <c r="K69" s="707" t="str">
        <f>IF(+All!$F673="Oregon",+All!K673,IF(+All!$H673="Oregon",+All!K673,0))</f>
        <v>Colorado</v>
      </c>
      <c r="L69" s="78">
        <f>IF(+All!$F673="Oregon",+All!L673,IF(+All!$H673="Oregon",+All!L673,0))</f>
        <v>24</v>
      </c>
      <c r="M69" s="79">
        <f>IF(+All!$F673="Oregon",+All!M673,IF(+All!$H673="Oregon",+All!M673,0))</f>
        <v>49</v>
      </c>
      <c r="N69" s="706" t="str">
        <f>IF(+All!$F673="Oregon",+All!N673,IF(+All!$H673="Oregon",+All!N673,0))</f>
        <v>Oregon</v>
      </c>
      <c r="O69" s="708">
        <f>IF(+All!$F673="Oregon",+All!O673,IF(+All!$H673="Oregon",+All!O673,0))</f>
        <v>52</v>
      </c>
      <c r="P69" s="708" t="str">
        <f>IF(+All!$F673="Oregon",+All!P673,IF(+All!$H673="Oregon",+All!P673,0))</f>
        <v>Colorado</v>
      </c>
      <c r="Q69" s="707">
        <f>IF(+All!$F673="Oregon",+All!Q673,IF(+All!$H673="Oregon",+All!Q673,0))</f>
        <v>29</v>
      </c>
      <c r="R69" s="706" t="str">
        <f>IF(+All!$F673="Oregon",+All!R673,IF(+All!$H673="Oregon",+All!R673,0))</f>
        <v>Colorado</v>
      </c>
      <c r="S69" s="708" t="str">
        <f>IF(+All!$F673="Oregon",+All!S673,IF(+All!$H673="Oregon",+All!S673,0))</f>
        <v>Oregon</v>
      </c>
      <c r="T69" s="706" t="str">
        <f>IF(+All!$F673="Oregon",+All!T673,IF(+All!$H673="Oregon",+All!T673,0))</f>
        <v>Oregon</v>
      </c>
      <c r="U69" s="707" t="str">
        <f>IF(+All!$F673="Oregon",+All!U673,IF(+All!$H673="Oregon",+All!U673,0))</f>
        <v>L</v>
      </c>
      <c r="V69" s="706">
        <f>IF(+All!$F7981="California",+All!#REF!,IF(+All!$H7981="California",+All!#REF!,0))</f>
        <v>0</v>
      </c>
      <c r="W69" s="707">
        <f>IF(+All!$F7981="California",+All!#REF!,IF(+All!$H7981="California",+All!#REF!,0))</f>
        <v>0</v>
      </c>
      <c r="X69" s="706">
        <f>IF(+All!$F7981="California",+All!#REF!,IF(+All!$H7981="California",+All!#REF!,0))</f>
        <v>0</v>
      </c>
      <c r="Y69" s="707">
        <f>IF(+All!$F7981="California",+All!#REF!,IF(+All!$H7981="California",+All!#REF!,0))</f>
        <v>0</v>
      </c>
      <c r="Z69" s="706">
        <f>IF(+All!$F7981="California",+All!#REF!,IF(+All!$H7981="California",+All!#REF!,0))</f>
        <v>0</v>
      </c>
      <c r="AA69" s="707">
        <f>IF(+All!$F7981="California",+All!#REF!,IF(+All!$H7981="California",+All!#REF!,0))</f>
        <v>0</v>
      </c>
      <c r="AB69" s="706">
        <f>IF(+All!$F7981="California",+All!#REF!,IF(+All!$H7981="California",+All!#REF!,0))</f>
        <v>0</v>
      </c>
      <c r="AC69" s="707">
        <f>IF(+All!$F7981="California",+All!#REF!,IF(+All!$H7981="California",+All!#REF!,0))</f>
        <v>0</v>
      </c>
      <c r="AD69" s="706">
        <f>IF(+All!$F7981="California",+All!#REF!,IF(+All!$H7981="California",+All!#REF!,0))</f>
        <v>0</v>
      </c>
      <c r="AE69" s="707">
        <f>IF(+All!$F7981="California",+All!#REF!,IF(+All!$H7981="California",+All!#REF!,0))</f>
        <v>0</v>
      </c>
      <c r="AF69" s="706">
        <f>IF(+All!$F7981="California",+All!#REF!,IF(+All!$H7981="California",+All!#REF!,0))</f>
        <v>0</v>
      </c>
      <c r="AG69" s="707">
        <f>IF(+All!$F7981="California",+All!#REF!,IF(+All!$H7981="California",+All!#REF!,0))</f>
        <v>0</v>
      </c>
      <c r="AH69" s="706">
        <f>IF(+All!$F7981="California",+All!#REF!,IF(+All!$H7981="California",+All!#REF!,0))</f>
        <v>0</v>
      </c>
      <c r="AI69" s="707">
        <f>IF(+All!$F7981="California",+All!#REF!,IF(+All!$H7981="California",+All!#REF!,0))</f>
        <v>0</v>
      </c>
      <c r="AJ69" s="706">
        <f>IF(+All!$F7981="California",+All!#REF!,IF(+All!$H7981="California",+All!#REF!,0))</f>
        <v>0</v>
      </c>
      <c r="AK69" s="707">
        <f>IF(+All!$F7981="California",+All!#REF!,IF(+All!$H7981="California",+All!#REF!,0))</f>
        <v>0</v>
      </c>
      <c r="AL69" s="81">
        <f>IF(+All!$F7981="California",+All!V7981,IF(+All!$H7981="California",+All!V7981,0))</f>
        <v>0</v>
      </c>
      <c r="AM69" s="82">
        <f>IF(+All!$F7981="California",+All!W7981,IF(+All!$H7981="California",+All!W7981,0))</f>
        <v>0</v>
      </c>
      <c r="AN69" s="81">
        <f>IF(+All!$F7981="California",+All!X7981,IF(+All!$H7981="California",+All!X7981,0))</f>
        <v>0</v>
      </c>
      <c r="AO69" s="83">
        <f>IF(+All!$F7981="California",+All!Y7981,IF(+All!$H7981="California",+All!Y7981,0))</f>
        <v>0</v>
      </c>
      <c r="AP69" s="84">
        <f>IF(+All!$F7981="California",+All!Z7981,IF(+All!$H7981="California",+All!Z7981,0))</f>
        <v>0</v>
      </c>
      <c r="AQ69" s="480">
        <f>IF(+All!$F7981="California",+All!#REF!,IF(+All!$H7981="California",+All!#REF!,0))</f>
        <v>0</v>
      </c>
      <c r="AR69" s="482">
        <f>IF(+All!$F7981="California",+All!#REF!,IF(+All!$H7981="California",+All!#REF!,0))</f>
        <v>0</v>
      </c>
      <c r="AS69" s="483">
        <f>IF(+All!$F7981="California",+All!#REF!,IF(+All!$H7981="California",+All!#REF!,0))</f>
        <v>0</v>
      </c>
      <c r="AT69" s="483">
        <f>IF(+All!$F7981="California",+All!#REF!,IF(+All!$H7981="California",+All!#REF!,0))</f>
        <v>0</v>
      </c>
      <c r="AU69" s="482">
        <f>IF(+All!$F7981="California",+All!#REF!,IF(+All!$H7981="California",+All!#REF!,0))</f>
        <v>0</v>
      </c>
      <c r="AV69" s="483">
        <f>IF(+All!$F7981="California",+All!#REF!,IF(+All!$H7981="California",+All!#REF!,0))</f>
        <v>0</v>
      </c>
      <c r="AW69" s="484">
        <f>IF(+All!$F7981="California",+All!#REF!,IF(+All!$H7981="California",+All!#REF!,0))</f>
        <v>0</v>
      </c>
      <c r="AX69" s="483">
        <f>IF(+All!$F7981="California",+All!#REF!,IF(+All!$H7981="California",+All!#REF!,0))</f>
        <v>0</v>
      </c>
      <c r="AY69" s="88">
        <f>IF(+All!$F7981="California",+All!#REF!,IF(+All!$H7981="California",+All!#REF!,0))</f>
        <v>0</v>
      </c>
      <c r="AZ69" s="89">
        <f>IF(+All!$F7981="California",+All!#REF!,IF(+All!$H7981="California",+All!#REF!,0))</f>
        <v>0</v>
      </c>
      <c r="BA69" s="90">
        <f>IF(+All!$F7981="California",+All!#REF!,IF(+All!$H7981="California",+All!#REF!,0))</f>
        <v>0</v>
      </c>
      <c r="BB69" s="90">
        <f>IF(+All!$F7981="California",+All!#REF!,IF(+All!$H7981="California",+All!#REF!,0))</f>
        <v>0</v>
      </c>
      <c r="BC69" s="91">
        <f>IF(+All!$F7981="California",+All!#REF!,IF(+All!$H7981="California",+All!#REF!,0))</f>
        <v>0</v>
      </c>
      <c r="BD69" s="482">
        <f>IF(+All!$F7981="California",+All!#REF!,IF(+All!$H7981="California",+All!#REF!,0))</f>
        <v>0</v>
      </c>
      <c r="BE69" s="483">
        <f>IF(+All!$F7981="California",+All!#REF!,IF(+All!$H7981="California",+All!#REF!,0))</f>
        <v>0</v>
      </c>
      <c r="BF69" s="483">
        <f>IF(+All!$F7981="California",+All!#REF!,IF(+All!$H7981="California",+All!#REF!,0))</f>
        <v>0</v>
      </c>
      <c r="BG69" s="482">
        <f>IF(+All!$F7981="California",+All!#REF!,IF(+All!$H7981="California",+All!#REF!,0))</f>
        <v>0</v>
      </c>
      <c r="BH69" s="483">
        <f>IF(+All!$F7981="California",+All!#REF!,IF(+All!$H7981="California",+All!#REF!,0))</f>
        <v>0</v>
      </c>
      <c r="BI69" s="484">
        <f>IF(+All!$F7981="California",+All!#REF!,IF(+All!$H7981="California",+All!#REF!,0))</f>
        <v>0</v>
      </c>
      <c r="BJ69" s="92">
        <f>IF(+All!$F7981="California",+All!#REF!,IF(+All!$H7981="California",+All!#REF!,0))</f>
        <v>0</v>
      </c>
      <c r="BK69" s="93">
        <f>IF(+All!$F7981="California",+All!#REF!,IF(+All!$H7981="California",+All!#REF!,0))</f>
        <v>0</v>
      </c>
    </row>
    <row r="70" spans="1:63" s="517" customFormat="1" x14ac:dyDescent="0.8">
      <c r="A70" s="70">
        <f>IF(+All!$F757="Oregon",+All!A757,IF(+All!$H757="Oregon",+All!A757,0))</f>
        <v>10</v>
      </c>
      <c r="B70" s="70" t="str">
        <f>IF(+All!$F757="Oregon",+All!B757,IF(+All!$H757="Oregon",+All!B757,0))</f>
        <v>Sat</v>
      </c>
      <c r="C70" s="94">
        <f>IF(+All!$F757="Oregon",+All!C757,IF(+All!$H757="Oregon",+All!C757,0))</f>
        <v>44506</v>
      </c>
      <c r="D70" s="73">
        <f>IF(+All!$F757="Oregon",+All!D757,IF(+All!$H757="Oregon",+All!D757,0))</f>
        <v>0.8125</v>
      </c>
      <c r="E70" s="707" t="str">
        <f>IF(+All!$F757="Oregon",+All!E757,IF(+All!$H757="Oregon",+All!E757,0))</f>
        <v>ABC</v>
      </c>
      <c r="F70" s="75" t="str">
        <f>IF(+All!$F757="Oregon",+All!F757,IF(+All!$H757="Oregon",+All!F757,0))</f>
        <v>Oregon</v>
      </c>
      <c r="G70" s="95" t="str">
        <f>IF(+All!$F757="Oregon",+All!G757,IF(+All!$H757="Oregon",+All!G757,0))</f>
        <v>P12</v>
      </c>
      <c r="H70" s="95" t="str">
        <f>IF(+All!$F757="Oregon",+All!H757,IF(+All!$H757="Oregon",+All!H757,0))</f>
        <v>Washington</v>
      </c>
      <c r="I70" s="76" t="str">
        <f>IF(+All!$F757="Oregon",+All!I757,IF(+All!$H757="Oregon",+All!I757,0))</f>
        <v>P12</v>
      </c>
      <c r="J70" s="706" t="str">
        <f>IF(+All!$F757="Oregon",+All!J757,IF(+All!$H757="Oregon",+All!J757,0))</f>
        <v>Oregon</v>
      </c>
      <c r="K70" s="707" t="str">
        <f>IF(+All!$F757="Oregon",+All!K757,IF(+All!$H757="Oregon",+All!K757,0))</f>
        <v>Washington</v>
      </c>
      <c r="L70" s="78">
        <f>IF(+All!$F757="Oregon",+All!L757,IF(+All!$H757="Oregon",+All!L757,0))</f>
        <v>7</v>
      </c>
      <c r="M70" s="79">
        <f>IF(+All!$F757="Oregon",+All!M757,IF(+All!$H757="Oregon",+All!M757,0))</f>
        <v>51</v>
      </c>
      <c r="N70" s="706" t="str">
        <f>IF(+All!$F757="Oregon",+All!N757,IF(+All!$H757="Oregon",+All!N757,0))</f>
        <v>Oregon</v>
      </c>
      <c r="O70" s="708">
        <f>IF(+All!$F757="Oregon",+All!O757,IF(+All!$H757="Oregon",+All!O757,0))</f>
        <v>26</v>
      </c>
      <c r="P70" s="708" t="str">
        <f>IF(+All!$F757="Oregon",+All!P757,IF(+All!$H757="Oregon",+All!P757,0))</f>
        <v>Washington</v>
      </c>
      <c r="Q70" s="707">
        <f>IF(+All!$F757="Oregon",+All!Q757,IF(+All!$H757="Oregon",+All!Q757,0))</f>
        <v>16</v>
      </c>
      <c r="R70" s="706" t="str">
        <f>IF(+All!$F757="Oregon",+All!R757,IF(+All!$H757="Oregon",+All!R757,0))</f>
        <v>Oregon</v>
      </c>
      <c r="S70" s="708" t="str">
        <f>IF(+All!$F757="Oregon",+All!S757,IF(+All!$H757="Oregon",+All!S757,0))</f>
        <v>Washington</v>
      </c>
      <c r="T70" s="706" t="str">
        <f>IF(+All!$F757="Oregon",+All!T757,IF(+All!$H757="Oregon",+All!T757,0))</f>
        <v>Oregon</v>
      </c>
      <c r="U70" s="707" t="str">
        <f>IF(+All!$F757="Oregon",+All!U757,IF(+All!$H757="Oregon",+All!U757,0))</f>
        <v>W</v>
      </c>
      <c r="V70" s="706">
        <f>IF(+All!$F8000="California",+All!#REF!,IF(+All!$H8000="California",+All!#REF!,0))</f>
        <v>0</v>
      </c>
      <c r="W70" s="707">
        <f>IF(+All!$F8000="California",+All!#REF!,IF(+All!$H8000="California",+All!#REF!,0))</f>
        <v>0</v>
      </c>
      <c r="X70" s="706">
        <f>IF(+All!$F8000="California",+All!#REF!,IF(+All!$H8000="California",+All!#REF!,0))</f>
        <v>0</v>
      </c>
      <c r="Y70" s="707">
        <f>IF(+All!$F8000="California",+All!#REF!,IF(+All!$H8000="California",+All!#REF!,0))</f>
        <v>0</v>
      </c>
      <c r="Z70" s="706">
        <f>IF(+All!$F8000="California",+All!#REF!,IF(+All!$H8000="California",+All!#REF!,0))</f>
        <v>0</v>
      </c>
      <c r="AA70" s="707">
        <f>IF(+All!$F8000="California",+All!#REF!,IF(+All!$H8000="California",+All!#REF!,0))</f>
        <v>0</v>
      </c>
      <c r="AB70" s="706">
        <f>IF(+All!$F8000="California",+All!#REF!,IF(+All!$H8000="California",+All!#REF!,0))</f>
        <v>0</v>
      </c>
      <c r="AC70" s="707">
        <f>IF(+All!$F8000="California",+All!#REF!,IF(+All!$H8000="California",+All!#REF!,0))</f>
        <v>0</v>
      </c>
      <c r="AD70" s="706">
        <f>IF(+All!$F8000="California",+All!#REF!,IF(+All!$H8000="California",+All!#REF!,0))</f>
        <v>0</v>
      </c>
      <c r="AE70" s="707">
        <f>IF(+All!$F8000="California",+All!#REF!,IF(+All!$H8000="California",+All!#REF!,0))</f>
        <v>0</v>
      </c>
      <c r="AF70" s="706">
        <f>IF(+All!$F8000="California",+All!#REF!,IF(+All!$H8000="California",+All!#REF!,0))</f>
        <v>0</v>
      </c>
      <c r="AG70" s="707">
        <f>IF(+All!$F8000="California",+All!#REF!,IF(+All!$H8000="California",+All!#REF!,0))</f>
        <v>0</v>
      </c>
      <c r="AH70" s="706">
        <f>IF(+All!$F8000="California",+All!#REF!,IF(+All!$H8000="California",+All!#REF!,0))</f>
        <v>0</v>
      </c>
      <c r="AI70" s="707">
        <f>IF(+All!$F8000="California",+All!#REF!,IF(+All!$H8000="California",+All!#REF!,0))</f>
        <v>0</v>
      </c>
      <c r="AJ70" s="706">
        <f>IF(+All!$F8000="California",+All!#REF!,IF(+All!$H8000="California",+All!#REF!,0))</f>
        <v>0</v>
      </c>
      <c r="AK70" s="707">
        <f>IF(+All!$F8000="California",+All!#REF!,IF(+All!$H8000="California",+All!#REF!,0))</f>
        <v>0</v>
      </c>
      <c r="AL70" s="81">
        <f>IF(+All!$F8000="California",+All!V8000,IF(+All!$H8000="California",+All!V8000,0))</f>
        <v>0</v>
      </c>
      <c r="AM70" s="82">
        <f>IF(+All!$F8000="California",+All!W8000,IF(+All!$H8000="California",+All!W8000,0))</f>
        <v>0</v>
      </c>
      <c r="AN70" s="81">
        <f>IF(+All!$F8000="California",+All!X8000,IF(+All!$H8000="California",+All!X8000,0))</f>
        <v>0</v>
      </c>
      <c r="AO70" s="83">
        <f>IF(+All!$F8000="California",+All!Y8000,IF(+All!$H8000="California",+All!Y8000,0))</f>
        <v>0</v>
      </c>
      <c r="AP70" s="84">
        <f>IF(+All!$F8000="California",+All!Z8000,IF(+All!$H8000="California",+All!Z8000,0))</f>
        <v>0</v>
      </c>
      <c r="AQ70" s="480">
        <f>IF(+All!$F8000="California",+All!#REF!,IF(+All!$H8000="California",+All!#REF!,0))</f>
        <v>0</v>
      </c>
      <c r="AR70" s="482">
        <f>IF(+All!$F8000="California",+All!#REF!,IF(+All!$H8000="California",+All!#REF!,0))</f>
        <v>0</v>
      </c>
      <c r="AS70" s="483">
        <f>IF(+All!$F8000="California",+All!#REF!,IF(+All!$H8000="California",+All!#REF!,0))</f>
        <v>0</v>
      </c>
      <c r="AT70" s="483">
        <f>IF(+All!$F8000="California",+All!#REF!,IF(+All!$H8000="California",+All!#REF!,0))</f>
        <v>0</v>
      </c>
      <c r="AU70" s="482">
        <f>IF(+All!$F8000="California",+All!#REF!,IF(+All!$H8000="California",+All!#REF!,0))</f>
        <v>0</v>
      </c>
      <c r="AV70" s="483">
        <f>IF(+All!$F8000="California",+All!#REF!,IF(+All!$H8000="California",+All!#REF!,0))</f>
        <v>0</v>
      </c>
      <c r="AW70" s="484">
        <f>IF(+All!$F8000="California",+All!#REF!,IF(+All!$H8000="California",+All!#REF!,0))</f>
        <v>0</v>
      </c>
      <c r="AX70" s="483">
        <f>IF(+All!$F8000="California",+All!#REF!,IF(+All!$H8000="California",+All!#REF!,0))</f>
        <v>0</v>
      </c>
      <c r="AY70" s="88">
        <f>IF(+All!$F8000="California",+All!#REF!,IF(+All!$H8000="California",+All!#REF!,0))</f>
        <v>0</v>
      </c>
      <c r="AZ70" s="89">
        <f>IF(+All!$F8000="California",+All!#REF!,IF(+All!$H8000="California",+All!#REF!,0))</f>
        <v>0</v>
      </c>
      <c r="BA70" s="90">
        <f>IF(+All!$F8000="California",+All!#REF!,IF(+All!$H8000="California",+All!#REF!,0))</f>
        <v>0</v>
      </c>
      <c r="BB70" s="90">
        <f>IF(+All!$F8000="California",+All!#REF!,IF(+All!$H8000="California",+All!#REF!,0))</f>
        <v>0</v>
      </c>
      <c r="BC70" s="91">
        <f>IF(+All!$F8000="California",+All!#REF!,IF(+All!$H8000="California",+All!#REF!,0))</f>
        <v>0</v>
      </c>
      <c r="BD70" s="482">
        <f>IF(+All!$F8000="California",+All!#REF!,IF(+All!$H8000="California",+All!#REF!,0))</f>
        <v>0</v>
      </c>
      <c r="BE70" s="483">
        <f>IF(+All!$F8000="California",+All!#REF!,IF(+All!$H8000="California",+All!#REF!,0))</f>
        <v>0</v>
      </c>
      <c r="BF70" s="483">
        <f>IF(+All!$F8000="California",+All!#REF!,IF(+All!$H8000="California",+All!#REF!,0))</f>
        <v>0</v>
      </c>
      <c r="BG70" s="482">
        <f>IF(+All!$F8000="California",+All!#REF!,IF(+All!$H8000="California",+All!#REF!,0))</f>
        <v>0</v>
      </c>
      <c r="BH70" s="483">
        <f>IF(+All!$F8000="California",+All!#REF!,IF(+All!$H8000="California",+All!#REF!,0))</f>
        <v>0</v>
      </c>
      <c r="BI70" s="484">
        <f>IF(+All!$F8000="California",+All!#REF!,IF(+All!$H8000="California",+All!#REF!,0))</f>
        <v>0</v>
      </c>
      <c r="BJ70" s="92">
        <f>IF(+All!$F8000="California",+All!#REF!,IF(+All!$H8000="California",+All!#REF!,0))</f>
        <v>0</v>
      </c>
      <c r="BK70" s="93">
        <f>IF(+All!$F8000="California",+All!#REF!,IF(+All!$H8000="California",+All!#REF!,0))</f>
        <v>0</v>
      </c>
    </row>
    <row r="71" spans="1:63" s="517" customFormat="1" x14ac:dyDescent="0.8">
      <c r="A71" s="70">
        <f>IF(+All!$F826="Oregon",+All!A826,IF(+All!$H826="Oregon",+All!A826,0))</f>
        <v>11</v>
      </c>
      <c r="B71" s="70" t="str">
        <f>IF(+All!$F826="Oregon",+All!B826,IF(+All!$H826="Oregon",+All!B826,0))</f>
        <v>Sat</v>
      </c>
      <c r="C71" s="94">
        <f>IF(+All!$F826="Oregon",+All!C826,IF(+All!$H826="Oregon",+All!C826,0))</f>
        <v>44513</v>
      </c>
      <c r="D71" s="73">
        <f>IF(+All!$F826="Oregon",+All!D826,IF(+All!$H826="Oregon",+All!D826,0))</f>
        <v>0.9375</v>
      </c>
      <c r="E71" s="707" t="str">
        <f>IF(+All!$F826="Oregon",+All!E826,IF(+All!$H826="Oregon",+All!E826,0))</f>
        <v>ESPN</v>
      </c>
      <c r="F71" s="75" t="str">
        <f>IF(+All!$F826="Oregon",+All!F826,IF(+All!$H826="Oregon",+All!F826,0))</f>
        <v>Washington State</v>
      </c>
      <c r="G71" s="95" t="str">
        <f>IF(+All!$F826="Oregon",+All!G826,IF(+All!$H826="Oregon",+All!G826,0))</f>
        <v>P12</v>
      </c>
      <c r="H71" s="95" t="str">
        <f>IF(+All!$F826="Oregon",+All!H826,IF(+All!$H826="Oregon",+All!H826,0))</f>
        <v>Oregon</v>
      </c>
      <c r="I71" s="76" t="str">
        <f>IF(+All!$F826="Oregon",+All!I826,IF(+All!$H826="Oregon",+All!I826,0))</f>
        <v>P12</v>
      </c>
      <c r="J71" s="706" t="str">
        <f>IF(+All!$F826="Oregon",+All!J826,IF(+All!$H826="Oregon",+All!J826,0))</f>
        <v>Oregon</v>
      </c>
      <c r="K71" s="707" t="str">
        <f>IF(+All!$F826="Oregon",+All!K826,IF(+All!$H826="Oregon",+All!K826,0))</f>
        <v>Washington State</v>
      </c>
      <c r="L71" s="78">
        <f>IF(+All!$F826="Oregon",+All!L826,IF(+All!$H826="Oregon",+All!L826,0))</f>
        <v>14</v>
      </c>
      <c r="M71" s="79">
        <f>IF(+All!$F826="Oregon",+All!M826,IF(+All!$H826="Oregon",+All!M826,0))</f>
        <v>56.5</v>
      </c>
      <c r="N71" s="706" t="str">
        <f>IF(+All!$F826="Oregon",+All!N826,IF(+All!$H826="Oregon",+All!N826,0))</f>
        <v>Oregon</v>
      </c>
      <c r="O71" s="708">
        <f>IF(+All!$F826="Oregon",+All!O826,IF(+All!$H826="Oregon",+All!O826,0))</f>
        <v>38</v>
      </c>
      <c r="P71" s="708" t="str">
        <f>IF(+All!$F826="Oregon",+All!P826,IF(+All!$H826="Oregon",+All!P826,0))</f>
        <v>Washington State</v>
      </c>
      <c r="Q71" s="707">
        <f>IF(+All!$F826="Oregon",+All!Q826,IF(+All!$H826="Oregon",+All!Q826,0))</f>
        <v>24</v>
      </c>
      <c r="R71" s="706" t="str">
        <f>IF(+All!$F826="Oregon",+All!R826,IF(+All!$H826="Oregon",+All!R826,0))</f>
        <v>Oregon</v>
      </c>
      <c r="S71" s="708" t="str">
        <f>IF(+All!$F826="Oregon",+All!S826,IF(+All!$H826="Oregon",+All!S826,0))</f>
        <v>Washington State</v>
      </c>
      <c r="T71" s="706" t="str">
        <f>IF(+All!$F826="Oregon",+All!T826,IF(+All!$H826="Oregon",+All!T826,0))</f>
        <v>Washington State</v>
      </c>
      <c r="U71" s="707" t="str">
        <f>IF(+All!$F826="Oregon",+All!U826,IF(+All!$H826="Oregon",+All!U826,0))</f>
        <v>T</v>
      </c>
      <c r="V71" s="706">
        <f>IF(+All!$F8001="California",+All!#REF!,IF(+All!$H8001="California",+All!#REF!,0))</f>
        <v>0</v>
      </c>
      <c r="W71" s="707">
        <f>IF(+All!$F8001="California",+All!#REF!,IF(+All!$H8001="California",+All!#REF!,0))</f>
        <v>0</v>
      </c>
      <c r="X71" s="706">
        <f>IF(+All!$F8001="California",+All!#REF!,IF(+All!$H8001="California",+All!#REF!,0))</f>
        <v>0</v>
      </c>
      <c r="Y71" s="707">
        <f>IF(+All!$F8001="California",+All!#REF!,IF(+All!$H8001="California",+All!#REF!,0))</f>
        <v>0</v>
      </c>
      <c r="Z71" s="706">
        <f>IF(+All!$F8001="California",+All!#REF!,IF(+All!$H8001="California",+All!#REF!,0))</f>
        <v>0</v>
      </c>
      <c r="AA71" s="707">
        <f>IF(+All!$F8001="California",+All!#REF!,IF(+All!$H8001="California",+All!#REF!,0))</f>
        <v>0</v>
      </c>
      <c r="AB71" s="706">
        <f>IF(+All!$F8001="California",+All!#REF!,IF(+All!$H8001="California",+All!#REF!,0))</f>
        <v>0</v>
      </c>
      <c r="AC71" s="707">
        <f>IF(+All!$F8001="California",+All!#REF!,IF(+All!$H8001="California",+All!#REF!,0))</f>
        <v>0</v>
      </c>
      <c r="AD71" s="706">
        <f>IF(+All!$F8001="California",+All!#REF!,IF(+All!$H8001="California",+All!#REF!,0))</f>
        <v>0</v>
      </c>
      <c r="AE71" s="707">
        <f>IF(+All!$F8001="California",+All!#REF!,IF(+All!$H8001="California",+All!#REF!,0))</f>
        <v>0</v>
      </c>
      <c r="AF71" s="706">
        <f>IF(+All!$F8001="California",+All!#REF!,IF(+All!$H8001="California",+All!#REF!,0))</f>
        <v>0</v>
      </c>
      <c r="AG71" s="707">
        <f>IF(+All!$F8001="California",+All!#REF!,IF(+All!$H8001="California",+All!#REF!,0))</f>
        <v>0</v>
      </c>
      <c r="AH71" s="706">
        <f>IF(+All!$F8001="California",+All!#REF!,IF(+All!$H8001="California",+All!#REF!,0))</f>
        <v>0</v>
      </c>
      <c r="AI71" s="707">
        <f>IF(+All!$F8001="California",+All!#REF!,IF(+All!$H8001="California",+All!#REF!,0))</f>
        <v>0</v>
      </c>
      <c r="AJ71" s="706">
        <f>IF(+All!$F8001="California",+All!#REF!,IF(+All!$H8001="California",+All!#REF!,0))</f>
        <v>0</v>
      </c>
      <c r="AK71" s="707">
        <f>IF(+All!$F8001="California",+All!#REF!,IF(+All!$H8001="California",+All!#REF!,0))</f>
        <v>0</v>
      </c>
      <c r="AL71" s="81">
        <f>IF(+All!$F8001="California",+All!V8001,IF(+All!$H8001="California",+All!V8001,0))</f>
        <v>0</v>
      </c>
      <c r="AM71" s="82">
        <f>IF(+All!$F8001="California",+All!W8001,IF(+All!$H8001="California",+All!W8001,0))</f>
        <v>0</v>
      </c>
      <c r="AN71" s="81">
        <f>IF(+All!$F8001="California",+All!X8001,IF(+All!$H8001="California",+All!X8001,0))</f>
        <v>0</v>
      </c>
      <c r="AO71" s="83">
        <f>IF(+All!$F8001="California",+All!Y8001,IF(+All!$H8001="California",+All!Y8001,0))</f>
        <v>0</v>
      </c>
      <c r="AP71" s="84">
        <f>IF(+All!$F8001="California",+All!Z8001,IF(+All!$H8001="California",+All!Z8001,0))</f>
        <v>0</v>
      </c>
      <c r="AQ71" s="480">
        <f>IF(+All!$F8001="California",+All!#REF!,IF(+All!$H8001="California",+All!#REF!,0))</f>
        <v>0</v>
      </c>
      <c r="AR71" s="482">
        <f>IF(+All!$F8001="California",+All!#REF!,IF(+All!$H8001="California",+All!#REF!,0))</f>
        <v>0</v>
      </c>
      <c r="AS71" s="483">
        <f>IF(+All!$F8001="California",+All!#REF!,IF(+All!$H8001="California",+All!#REF!,0))</f>
        <v>0</v>
      </c>
      <c r="AT71" s="483">
        <f>IF(+All!$F8001="California",+All!#REF!,IF(+All!$H8001="California",+All!#REF!,0))</f>
        <v>0</v>
      </c>
      <c r="AU71" s="482">
        <f>IF(+All!$F8001="California",+All!#REF!,IF(+All!$H8001="California",+All!#REF!,0))</f>
        <v>0</v>
      </c>
      <c r="AV71" s="483">
        <f>IF(+All!$F8001="California",+All!#REF!,IF(+All!$H8001="California",+All!#REF!,0))</f>
        <v>0</v>
      </c>
      <c r="AW71" s="484">
        <f>IF(+All!$F8001="California",+All!#REF!,IF(+All!$H8001="California",+All!#REF!,0))</f>
        <v>0</v>
      </c>
      <c r="AX71" s="483">
        <f>IF(+All!$F8001="California",+All!#REF!,IF(+All!$H8001="California",+All!#REF!,0))</f>
        <v>0</v>
      </c>
      <c r="AY71" s="88">
        <f>IF(+All!$F8001="California",+All!#REF!,IF(+All!$H8001="California",+All!#REF!,0))</f>
        <v>0</v>
      </c>
      <c r="AZ71" s="89">
        <f>IF(+All!$F8001="California",+All!#REF!,IF(+All!$H8001="California",+All!#REF!,0))</f>
        <v>0</v>
      </c>
      <c r="BA71" s="90">
        <f>IF(+All!$F8001="California",+All!#REF!,IF(+All!$H8001="California",+All!#REF!,0))</f>
        <v>0</v>
      </c>
      <c r="BB71" s="90">
        <f>IF(+All!$F8001="California",+All!#REF!,IF(+All!$H8001="California",+All!#REF!,0))</f>
        <v>0</v>
      </c>
      <c r="BC71" s="91">
        <f>IF(+All!$F8001="California",+All!#REF!,IF(+All!$H8001="California",+All!#REF!,0))</f>
        <v>0</v>
      </c>
      <c r="BD71" s="482">
        <f>IF(+All!$F8001="California",+All!#REF!,IF(+All!$H8001="California",+All!#REF!,0))</f>
        <v>0</v>
      </c>
      <c r="BE71" s="483">
        <f>IF(+All!$F8001="California",+All!#REF!,IF(+All!$H8001="California",+All!#REF!,0))</f>
        <v>0</v>
      </c>
      <c r="BF71" s="483">
        <f>IF(+All!$F8001="California",+All!#REF!,IF(+All!$H8001="California",+All!#REF!,0))</f>
        <v>0</v>
      </c>
      <c r="BG71" s="482">
        <f>IF(+All!$F8001="California",+All!#REF!,IF(+All!$H8001="California",+All!#REF!,0))</f>
        <v>0</v>
      </c>
      <c r="BH71" s="483">
        <f>IF(+All!$F8001="California",+All!#REF!,IF(+All!$H8001="California",+All!#REF!,0))</f>
        <v>0</v>
      </c>
      <c r="BI71" s="484">
        <f>IF(+All!$F8001="California",+All!#REF!,IF(+All!$H8001="California",+All!#REF!,0))</f>
        <v>0</v>
      </c>
      <c r="BJ71" s="92">
        <f>IF(+All!$F8001="California",+All!#REF!,IF(+All!$H8001="California",+All!#REF!,0))</f>
        <v>0</v>
      </c>
      <c r="BK71" s="93">
        <f>IF(+All!$F8001="California",+All!#REF!,IF(+All!$H8001="California",+All!#REF!,0))</f>
        <v>0</v>
      </c>
    </row>
    <row r="72" spans="1:63" s="517" customFormat="1" x14ac:dyDescent="0.8">
      <c r="A72" s="70">
        <f>IF(+All!$F898="Oregon",+All!A898,IF(+All!$H898="Oregon",+All!A898,0))</f>
        <v>12</v>
      </c>
      <c r="B72" s="70" t="str">
        <f>IF(+All!$F898="Oregon",+All!B898,IF(+All!$H898="Oregon",+All!B898,0))</f>
        <v>Sat</v>
      </c>
      <c r="C72" s="94">
        <f>IF(+All!$F898="Oregon",+All!C898,IF(+All!$H898="Oregon",+All!C898,0))</f>
        <v>44520</v>
      </c>
      <c r="D72" s="73">
        <f>IF(+All!$F898="Oregon",+All!D898,IF(+All!$H898="Oregon",+All!D898,0))</f>
        <v>0.8125</v>
      </c>
      <c r="E72" s="707" t="str">
        <f>IF(+All!$F898="Oregon",+All!E898,IF(+All!$H898="Oregon",+All!E898,0))</f>
        <v>ABC</v>
      </c>
      <c r="F72" s="75" t="str">
        <f>IF(+All!$F898="Oregon",+All!F898,IF(+All!$H898="Oregon",+All!F898,0))</f>
        <v>Oregon</v>
      </c>
      <c r="G72" s="95" t="str">
        <f>IF(+All!$F898="Oregon",+All!G898,IF(+All!$H898="Oregon",+All!G898,0))</f>
        <v>P12</v>
      </c>
      <c r="H72" s="95" t="str">
        <f>IF(+All!$F898="Oregon",+All!H898,IF(+All!$H898="Oregon",+All!H898,0))</f>
        <v>Utah</v>
      </c>
      <c r="I72" s="76" t="str">
        <f>IF(+All!$F898="Oregon",+All!I898,IF(+All!$H898="Oregon",+All!I898,0))</f>
        <v>P12</v>
      </c>
      <c r="J72" s="706" t="str">
        <f>IF(+All!$F898="Oregon",+All!J898,IF(+All!$H898="Oregon",+All!J898,0))</f>
        <v>Utah</v>
      </c>
      <c r="K72" s="707" t="str">
        <f>IF(+All!$F898="Oregon",+All!K898,IF(+All!$H898="Oregon",+All!K898,0))</f>
        <v>Oregon</v>
      </c>
      <c r="L72" s="78">
        <f>IF(+All!$F898="Oregon",+All!L898,IF(+All!$H898="Oregon",+All!L898,0))</f>
        <v>3</v>
      </c>
      <c r="M72" s="79">
        <f>IF(+All!$F898="Oregon",+All!M898,IF(+All!$H898="Oregon",+All!M898,0))</f>
        <v>59</v>
      </c>
      <c r="N72" s="706" t="str">
        <f>IF(+All!$F898="Oregon",+All!N898,IF(+All!$H898="Oregon",+All!N898,0))</f>
        <v>Utah</v>
      </c>
      <c r="O72" s="708">
        <f>IF(+All!$F898="Oregon",+All!O898,IF(+All!$H898="Oregon",+All!O898,0))</f>
        <v>38</v>
      </c>
      <c r="P72" s="708" t="str">
        <f>IF(+All!$F898="Oregon",+All!P898,IF(+All!$H898="Oregon",+All!P898,0))</f>
        <v>Oregon</v>
      </c>
      <c r="Q72" s="707">
        <f>IF(+All!$F898="Oregon",+All!Q898,IF(+All!$H898="Oregon",+All!Q898,0))</f>
        <v>27</v>
      </c>
      <c r="R72" s="706" t="str">
        <f>IF(+All!$F898="Oregon",+All!R898,IF(+All!$H898="Oregon",+All!R898,0))</f>
        <v>Utah</v>
      </c>
      <c r="S72" s="708" t="str">
        <f>IF(+All!$F898="Oregon",+All!S898,IF(+All!$H898="Oregon",+All!S898,0))</f>
        <v>Oregon</v>
      </c>
      <c r="T72" s="706" t="str">
        <f>IF(+All!$F898="Oregon",+All!T898,IF(+All!$H898="Oregon",+All!T898,0))</f>
        <v>Oregon</v>
      </c>
      <c r="U72" s="707" t="str">
        <f>IF(+All!$F898="Oregon",+All!U898,IF(+All!$H898="Oregon",+All!U898,0))</f>
        <v>L</v>
      </c>
      <c r="V72" s="706">
        <f>IF(+All!$F8002="California",+All!#REF!,IF(+All!$H8002="California",+All!#REF!,0))</f>
        <v>0</v>
      </c>
      <c r="W72" s="707">
        <f>IF(+All!$F8002="California",+All!#REF!,IF(+All!$H8002="California",+All!#REF!,0))</f>
        <v>0</v>
      </c>
      <c r="X72" s="706">
        <f>IF(+All!$F8002="California",+All!#REF!,IF(+All!$H8002="California",+All!#REF!,0))</f>
        <v>0</v>
      </c>
      <c r="Y72" s="707">
        <f>IF(+All!$F8002="California",+All!#REF!,IF(+All!$H8002="California",+All!#REF!,0))</f>
        <v>0</v>
      </c>
      <c r="Z72" s="706">
        <f>IF(+All!$F8002="California",+All!#REF!,IF(+All!$H8002="California",+All!#REF!,0))</f>
        <v>0</v>
      </c>
      <c r="AA72" s="707">
        <f>IF(+All!$F8002="California",+All!#REF!,IF(+All!$H8002="California",+All!#REF!,0))</f>
        <v>0</v>
      </c>
      <c r="AB72" s="706">
        <f>IF(+All!$F8002="California",+All!#REF!,IF(+All!$H8002="California",+All!#REF!,0))</f>
        <v>0</v>
      </c>
      <c r="AC72" s="707">
        <f>IF(+All!$F8002="California",+All!#REF!,IF(+All!$H8002="California",+All!#REF!,0))</f>
        <v>0</v>
      </c>
      <c r="AD72" s="706">
        <f>IF(+All!$F8002="California",+All!#REF!,IF(+All!$H8002="California",+All!#REF!,0))</f>
        <v>0</v>
      </c>
      <c r="AE72" s="707">
        <f>IF(+All!$F8002="California",+All!#REF!,IF(+All!$H8002="California",+All!#REF!,0))</f>
        <v>0</v>
      </c>
      <c r="AF72" s="706">
        <f>IF(+All!$F8002="California",+All!#REF!,IF(+All!$H8002="California",+All!#REF!,0))</f>
        <v>0</v>
      </c>
      <c r="AG72" s="707">
        <f>IF(+All!$F8002="California",+All!#REF!,IF(+All!$H8002="California",+All!#REF!,0))</f>
        <v>0</v>
      </c>
      <c r="AH72" s="706">
        <f>IF(+All!$F8002="California",+All!#REF!,IF(+All!$H8002="California",+All!#REF!,0))</f>
        <v>0</v>
      </c>
      <c r="AI72" s="707">
        <f>IF(+All!$F8002="California",+All!#REF!,IF(+All!$H8002="California",+All!#REF!,0))</f>
        <v>0</v>
      </c>
      <c r="AJ72" s="706">
        <f>IF(+All!$F8002="California",+All!#REF!,IF(+All!$H8002="California",+All!#REF!,0))</f>
        <v>0</v>
      </c>
      <c r="AK72" s="707">
        <f>IF(+All!$F8002="California",+All!#REF!,IF(+All!$H8002="California",+All!#REF!,0))</f>
        <v>0</v>
      </c>
      <c r="AL72" s="81">
        <f>IF(+All!$F8002="California",+All!V8002,IF(+All!$H8002="California",+All!V8002,0))</f>
        <v>0</v>
      </c>
      <c r="AM72" s="82">
        <f>IF(+All!$F8002="California",+All!W8002,IF(+All!$H8002="California",+All!W8002,0))</f>
        <v>0</v>
      </c>
      <c r="AN72" s="81">
        <f>IF(+All!$F8002="California",+All!X8002,IF(+All!$H8002="California",+All!X8002,0))</f>
        <v>0</v>
      </c>
      <c r="AO72" s="83">
        <f>IF(+All!$F8002="California",+All!Y8002,IF(+All!$H8002="California",+All!Y8002,0))</f>
        <v>0</v>
      </c>
      <c r="AP72" s="84">
        <f>IF(+All!$F8002="California",+All!Z8002,IF(+All!$H8002="California",+All!Z8002,0))</f>
        <v>0</v>
      </c>
      <c r="AQ72" s="480">
        <f>IF(+All!$F8002="California",+All!#REF!,IF(+All!$H8002="California",+All!#REF!,0))</f>
        <v>0</v>
      </c>
      <c r="AR72" s="482">
        <f>IF(+All!$F8002="California",+All!#REF!,IF(+All!$H8002="California",+All!#REF!,0))</f>
        <v>0</v>
      </c>
      <c r="AS72" s="483">
        <f>IF(+All!$F8002="California",+All!#REF!,IF(+All!$H8002="California",+All!#REF!,0))</f>
        <v>0</v>
      </c>
      <c r="AT72" s="483">
        <f>IF(+All!$F8002="California",+All!#REF!,IF(+All!$H8002="California",+All!#REF!,0))</f>
        <v>0</v>
      </c>
      <c r="AU72" s="482">
        <f>IF(+All!$F8002="California",+All!#REF!,IF(+All!$H8002="California",+All!#REF!,0))</f>
        <v>0</v>
      </c>
      <c r="AV72" s="483">
        <f>IF(+All!$F8002="California",+All!#REF!,IF(+All!$H8002="California",+All!#REF!,0))</f>
        <v>0</v>
      </c>
      <c r="AW72" s="484">
        <f>IF(+All!$F8002="California",+All!#REF!,IF(+All!$H8002="California",+All!#REF!,0))</f>
        <v>0</v>
      </c>
      <c r="AX72" s="483">
        <f>IF(+All!$F8002="California",+All!#REF!,IF(+All!$H8002="California",+All!#REF!,0))</f>
        <v>0</v>
      </c>
      <c r="AY72" s="88">
        <f>IF(+All!$F8002="California",+All!#REF!,IF(+All!$H8002="California",+All!#REF!,0))</f>
        <v>0</v>
      </c>
      <c r="AZ72" s="89">
        <f>IF(+All!$F8002="California",+All!#REF!,IF(+All!$H8002="California",+All!#REF!,0))</f>
        <v>0</v>
      </c>
      <c r="BA72" s="90">
        <f>IF(+All!$F8002="California",+All!#REF!,IF(+All!$H8002="California",+All!#REF!,0))</f>
        <v>0</v>
      </c>
      <c r="BB72" s="90">
        <f>IF(+All!$F8002="California",+All!#REF!,IF(+All!$H8002="California",+All!#REF!,0))</f>
        <v>0</v>
      </c>
      <c r="BC72" s="91">
        <f>IF(+All!$F8002="California",+All!#REF!,IF(+All!$H8002="California",+All!#REF!,0))</f>
        <v>0</v>
      </c>
      <c r="BD72" s="482">
        <f>IF(+All!$F8002="California",+All!#REF!,IF(+All!$H8002="California",+All!#REF!,0))</f>
        <v>0</v>
      </c>
      <c r="BE72" s="483">
        <f>IF(+All!$F8002="California",+All!#REF!,IF(+All!$H8002="California",+All!#REF!,0))</f>
        <v>0</v>
      </c>
      <c r="BF72" s="483">
        <f>IF(+All!$F8002="California",+All!#REF!,IF(+All!$H8002="California",+All!#REF!,0))</f>
        <v>0</v>
      </c>
      <c r="BG72" s="482">
        <f>IF(+All!$F8002="California",+All!#REF!,IF(+All!$H8002="California",+All!#REF!,0))</f>
        <v>0</v>
      </c>
      <c r="BH72" s="483">
        <f>IF(+All!$F8002="California",+All!#REF!,IF(+All!$H8002="California",+All!#REF!,0))</f>
        <v>0</v>
      </c>
      <c r="BI72" s="484">
        <f>IF(+All!$F8002="California",+All!#REF!,IF(+All!$H8002="California",+All!#REF!,0))</f>
        <v>0</v>
      </c>
      <c r="BJ72" s="92">
        <f>IF(+All!$F8002="California",+All!#REF!,IF(+All!$H8002="California",+All!#REF!,0))</f>
        <v>0</v>
      </c>
      <c r="BK72" s="93">
        <f>IF(+All!$F8002="California",+All!#REF!,IF(+All!$H8002="California",+All!#REF!,0))</f>
        <v>0</v>
      </c>
    </row>
    <row r="73" spans="1:63" s="517" customFormat="1" x14ac:dyDescent="0.8">
      <c r="A73" s="70">
        <f>IF(+All!$F962="Oregon",+All!A962,IF(+All!$H962="Oregon",+All!A962,0))</f>
        <v>0</v>
      </c>
      <c r="B73" s="70">
        <f>IF(+All!$F962="Oregon",+All!B962,IF(+All!$H962="Oregon",+All!B962,0))</f>
        <v>0</v>
      </c>
      <c r="C73" s="94">
        <f>IF(+All!$F962="Oregon",+All!C962,IF(+All!$H962="Oregon",+All!C962,0))</f>
        <v>0</v>
      </c>
      <c r="D73" s="73">
        <f>IF(+All!$F962="Oregon",+All!D962,IF(+All!$H962="Oregon",+All!D962,0))</f>
        <v>0</v>
      </c>
      <c r="E73" s="707">
        <f>IF(+All!$F962="Oregon",+All!E962,IF(+All!$H962="Oregon",+All!E962,0))</f>
        <v>0</v>
      </c>
      <c r="F73" s="75">
        <f>IF(+All!$F962="Oregon",+All!F962,IF(+All!$H962="Oregon",+All!F962,0))</f>
        <v>0</v>
      </c>
      <c r="G73" s="95">
        <f>IF(+All!$F962="Oregon",+All!G962,IF(+All!$H962="Oregon",+All!G962,0))</f>
        <v>0</v>
      </c>
      <c r="H73" s="95">
        <f>IF(+All!$F962="Oregon",+All!H962,IF(+All!$H962="Oregon",+All!H962,0))</f>
        <v>0</v>
      </c>
      <c r="I73" s="76">
        <f>IF(+All!$F962="Oregon",+All!I962,IF(+All!$H962="Oregon",+All!I962,0))</f>
        <v>0</v>
      </c>
      <c r="J73" s="706">
        <f>IF(+All!$F962="Oregon",+All!J962,IF(+All!$H962="Oregon",+All!J962,0))</f>
        <v>0</v>
      </c>
      <c r="K73" s="707">
        <f>IF(+All!$F962="Oregon",+All!K962,IF(+All!$H962="Oregon",+All!K962,0))</f>
        <v>0</v>
      </c>
      <c r="L73" s="78">
        <f>IF(+All!$F962="Oregon",+All!L962,IF(+All!$H962="Oregon",+All!L962,0))</f>
        <v>0</v>
      </c>
      <c r="M73" s="79">
        <f>IF(+All!$F962="Oregon",+All!M962,IF(+All!$H962="Oregon",+All!M962,0))</f>
        <v>0</v>
      </c>
      <c r="N73" s="706">
        <f>IF(+All!$F962="Oregon",+All!N962,IF(+All!$H962="Oregon",+All!N962,0))</f>
        <v>0</v>
      </c>
      <c r="O73" s="708">
        <f>IF(+All!$F962="Oregon",+All!O962,IF(+All!$H962="Oregon",+All!O962,0))</f>
        <v>0</v>
      </c>
      <c r="P73" s="708">
        <f>IF(+All!$F962="Oregon",+All!P962,IF(+All!$H962="Oregon",+All!P962,0))</f>
        <v>0</v>
      </c>
      <c r="Q73" s="707">
        <f>IF(+All!$F962="Oregon",+All!Q962,IF(+All!$H962="Oregon",+All!Q962,0))</f>
        <v>0</v>
      </c>
      <c r="R73" s="706">
        <f>IF(+All!$F962="Oregon",+All!R962,IF(+All!$H962="Oregon",+All!R962,0))</f>
        <v>0</v>
      </c>
      <c r="S73" s="708">
        <f>IF(+All!$F962="Oregon",+All!S962,IF(+All!$H962="Oregon",+All!S962,0))</f>
        <v>0</v>
      </c>
      <c r="T73" s="706">
        <f>IF(+All!$F962="Oregon",+All!T962,IF(+All!$H962="Oregon",+All!T962,0))</f>
        <v>0</v>
      </c>
      <c r="U73" s="707">
        <f>IF(+All!$F962="Oregon",+All!U962,IF(+All!$H962="Oregon",+All!U962,0))</f>
        <v>0</v>
      </c>
      <c r="V73" s="706">
        <f>IF(+All!$F8003="California",+All!#REF!,IF(+All!$H8003="California",+All!#REF!,0))</f>
        <v>0</v>
      </c>
      <c r="W73" s="707">
        <f>IF(+All!$F8003="California",+All!#REF!,IF(+All!$H8003="California",+All!#REF!,0))</f>
        <v>0</v>
      </c>
      <c r="X73" s="706">
        <f>IF(+All!$F8003="California",+All!#REF!,IF(+All!$H8003="California",+All!#REF!,0))</f>
        <v>0</v>
      </c>
      <c r="Y73" s="707">
        <f>IF(+All!$F8003="California",+All!#REF!,IF(+All!$H8003="California",+All!#REF!,0))</f>
        <v>0</v>
      </c>
      <c r="Z73" s="706">
        <f>IF(+All!$F8003="California",+All!#REF!,IF(+All!$H8003="California",+All!#REF!,0))</f>
        <v>0</v>
      </c>
      <c r="AA73" s="707">
        <f>IF(+All!$F8003="California",+All!#REF!,IF(+All!$H8003="California",+All!#REF!,0))</f>
        <v>0</v>
      </c>
      <c r="AB73" s="706">
        <f>IF(+All!$F8003="California",+All!#REF!,IF(+All!$H8003="California",+All!#REF!,0))</f>
        <v>0</v>
      </c>
      <c r="AC73" s="707">
        <f>IF(+All!$F8003="California",+All!#REF!,IF(+All!$H8003="California",+All!#REF!,0))</f>
        <v>0</v>
      </c>
      <c r="AD73" s="706">
        <f>IF(+All!$F8003="California",+All!#REF!,IF(+All!$H8003="California",+All!#REF!,0))</f>
        <v>0</v>
      </c>
      <c r="AE73" s="707">
        <f>IF(+All!$F8003="California",+All!#REF!,IF(+All!$H8003="California",+All!#REF!,0))</f>
        <v>0</v>
      </c>
      <c r="AF73" s="706">
        <f>IF(+All!$F8003="California",+All!#REF!,IF(+All!$H8003="California",+All!#REF!,0))</f>
        <v>0</v>
      </c>
      <c r="AG73" s="707">
        <f>IF(+All!$F8003="California",+All!#REF!,IF(+All!$H8003="California",+All!#REF!,0))</f>
        <v>0</v>
      </c>
      <c r="AH73" s="706">
        <f>IF(+All!$F8003="California",+All!#REF!,IF(+All!$H8003="California",+All!#REF!,0))</f>
        <v>0</v>
      </c>
      <c r="AI73" s="707">
        <f>IF(+All!$F8003="California",+All!#REF!,IF(+All!$H8003="California",+All!#REF!,0))</f>
        <v>0</v>
      </c>
      <c r="AJ73" s="706">
        <f>IF(+All!$F8003="California",+All!#REF!,IF(+All!$H8003="California",+All!#REF!,0))</f>
        <v>0</v>
      </c>
      <c r="AK73" s="707">
        <f>IF(+All!$F8003="California",+All!#REF!,IF(+All!$H8003="California",+All!#REF!,0))</f>
        <v>0</v>
      </c>
      <c r="AL73" s="81">
        <f>IF(+All!$F8003="California",+All!V8003,IF(+All!$H8003="California",+All!V8003,0))</f>
        <v>0</v>
      </c>
      <c r="AM73" s="82">
        <f>IF(+All!$F8003="California",+All!W8003,IF(+All!$H8003="California",+All!W8003,0))</f>
        <v>0</v>
      </c>
      <c r="AN73" s="81">
        <f>IF(+All!$F8003="California",+All!X8003,IF(+All!$H8003="California",+All!X8003,0))</f>
        <v>0</v>
      </c>
      <c r="AO73" s="83">
        <f>IF(+All!$F8003="California",+All!Y8003,IF(+All!$H8003="California",+All!Y8003,0))</f>
        <v>0</v>
      </c>
      <c r="AP73" s="84">
        <f>IF(+All!$F8003="California",+All!Z8003,IF(+All!$H8003="California",+All!Z8003,0))</f>
        <v>0</v>
      </c>
      <c r="AQ73" s="480">
        <f>IF(+All!$F8003="California",+All!#REF!,IF(+All!$H8003="California",+All!#REF!,0))</f>
        <v>0</v>
      </c>
      <c r="AR73" s="482">
        <f>IF(+All!$F8003="California",+All!#REF!,IF(+All!$H8003="California",+All!#REF!,0))</f>
        <v>0</v>
      </c>
      <c r="AS73" s="483">
        <f>IF(+All!$F8003="California",+All!#REF!,IF(+All!$H8003="California",+All!#REF!,0))</f>
        <v>0</v>
      </c>
      <c r="AT73" s="483">
        <f>IF(+All!$F8003="California",+All!#REF!,IF(+All!$H8003="California",+All!#REF!,0))</f>
        <v>0</v>
      </c>
      <c r="AU73" s="482">
        <f>IF(+All!$F8003="California",+All!#REF!,IF(+All!$H8003="California",+All!#REF!,0))</f>
        <v>0</v>
      </c>
      <c r="AV73" s="483">
        <f>IF(+All!$F8003="California",+All!#REF!,IF(+All!$H8003="California",+All!#REF!,0))</f>
        <v>0</v>
      </c>
      <c r="AW73" s="484">
        <f>IF(+All!$F8003="California",+All!#REF!,IF(+All!$H8003="California",+All!#REF!,0))</f>
        <v>0</v>
      </c>
      <c r="AX73" s="483">
        <f>IF(+All!$F8003="California",+All!#REF!,IF(+All!$H8003="California",+All!#REF!,0))</f>
        <v>0</v>
      </c>
      <c r="AY73" s="88">
        <f>IF(+All!$F8003="California",+All!#REF!,IF(+All!$H8003="California",+All!#REF!,0))</f>
        <v>0</v>
      </c>
      <c r="AZ73" s="89">
        <f>IF(+All!$F8003="California",+All!#REF!,IF(+All!$H8003="California",+All!#REF!,0))</f>
        <v>0</v>
      </c>
      <c r="BA73" s="90">
        <f>IF(+All!$F8003="California",+All!#REF!,IF(+All!$H8003="California",+All!#REF!,0))</f>
        <v>0</v>
      </c>
      <c r="BB73" s="90">
        <f>IF(+All!$F8003="California",+All!#REF!,IF(+All!$H8003="California",+All!#REF!,0))</f>
        <v>0</v>
      </c>
      <c r="BC73" s="91">
        <f>IF(+All!$F8003="California",+All!#REF!,IF(+All!$H8003="California",+All!#REF!,0))</f>
        <v>0</v>
      </c>
      <c r="BD73" s="482">
        <f>IF(+All!$F8003="California",+All!#REF!,IF(+All!$H8003="California",+All!#REF!,0))</f>
        <v>0</v>
      </c>
      <c r="BE73" s="483">
        <f>IF(+All!$F8003="California",+All!#REF!,IF(+All!$H8003="California",+All!#REF!,0))</f>
        <v>0</v>
      </c>
      <c r="BF73" s="483">
        <f>IF(+All!$F8003="California",+All!#REF!,IF(+All!$H8003="California",+All!#REF!,0))</f>
        <v>0</v>
      </c>
      <c r="BG73" s="482">
        <f>IF(+All!$F8003="California",+All!#REF!,IF(+All!$H8003="California",+All!#REF!,0))</f>
        <v>0</v>
      </c>
      <c r="BH73" s="483">
        <f>IF(+All!$F8003="California",+All!#REF!,IF(+All!$H8003="California",+All!#REF!,0))</f>
        <v>0</v>
      </c>
      <c r="BI73" s="484">
        <f>IF(+All!$F8003="California",+All!#REF!,IF(+All!$H8003="California",+All!#REF!,0))</f>
        <v>0</v>
      </c>
      <c r="BJ73" s="92">
        <f>IF(+All!$F8003="California",+All!#REF!,IF(+All!$H8003="California",+All!#REF!,0))</f>
        <v>0</v>
      </c>
      <c r="BK73" s="93">
        <f>IF(+All!$F8003="California",+All!#REF!,IF(+All!$H8003="California",+All!#REF!,0))</f>
        <v>0</v>
      </c>
    </row>
    <row r="74" spans="1:63" x14ac:dyDescent="0.8">
      <c r="B74" s="70"/>
      <c r="C74" s="94"/>
      <c r="D74" s="73"/>
      <c r="E74" s="707"/>
      <c r="F74" s="1255" t="str">
        <f>F75</f>
        <v>Oregon State</v>
      </c>
      <c r="G74" s="1256"/>
      <c r="H74" s="1256"/>
      <c r="I74" s="1257"/>
      <c r="J74" s="706"/>
      <c r="K74" s="707"/>
      <c r="L74" s="78"/>
      <c r="M74" s="79"/>
      <c r="N74" s="706"/>
      <c r="O74" s="708"/>
      <c r="P74" s="708"/>
      <c r="Q74" s="707"/>
      <c r="R74" s="706"/>
      <c r="S74" s="708"/>
      <c r="T74" s="706"/>
      <c r="U74" s="707"/>
      <c r="V74" s="706"/>
      <c r="W74" s="707"/>
      <c r="X74" s="706"/>
      <c r="Y74" s="707"/>
      <c r="Z74" s="706"/>
      <c r="AA74" s="707"/>
      <c r="AB74" s="706"/>
      <c r="AC74" s="707"/>
      <c r="AD74" s="706"/>
      <c r="AE74" s="707"/>
      <c r="AF74" s="706"/>
      <c r="AG74" s="707"/>
      <c r="AH74" s="706"/>
      <c r="AI74" s="707"/>
      <c r="AJ74" s="706"/>
      <c r="AK74" s="707"/>
      <c r="AQ74" s="480"/>
      <c r="AR74" s="482"/>
      <c r="AS74" s="483"/>
      <c r="AT74" s="483"/>
      <c r="AU74" s="482"/>
      <c r="AV74" s="483"/>
      <c r="AW74" s="484"/>
      <c r="AX74" s="483"/>
      <c r="AY74" s="88"/>
      <c r="AZ74" s="89"/>
      <c r="BA74" s="90"/>
      <c r="BB74" s="90"/>
      <c r="BC74" s="91"/>
      <c r="BD74" s="482"/>
      <c r="BE74" s="483"/>
      <c r="BF74" s="483"/>
      <c r="BG74" s="482"/>
      <c r="BH74" s="483"/>
      <c r="BI74" s="484"/>
    </row>
    <row r="75" spans="1:63" x14ac:dyDescent="0.8">
      <c r="A75" s="70">
        <f>IF(+All!$F52="Oregon State",+All!A52,IF(+All!$H52="Oregon State",+All!A52,0))</f>
        <v>1</v>
      </c>
      <c r="B75" s="480" t="str">
        <f>IF(+All!$F52="Oregon State",+All!B52,IF(+All!$H52="Oregon State",+All!B52,0))</f>
        <v>Sat</v>
      </c>
      <c r="C75" s="72">
        <f>IF(+All!$F52="Oregon State",+All!C52,IF(+All!$H52="Oregon State",+All!C52,0))</f>
        <v>44443</v>
      </c>
      <c r="D75" s="73">
        <f>IF(+All!$F52="Oregon State",+All!D52,IF(+All!$H52="Oregon State",+All!D52,0))</f>
        <v>0.79166666666666663</v>
      </c>
      <c r="E75" s="707" t="str">
        <f>IF(+All!$F52="Oregon State",+All!E52,IF(+All!$H52="Oregon State",+All!E52,0))</f>
        <v>FS1</v>
      </c>
      <c r="F75" s="75" t="str">
        <f>IF(+All!$F52="Oregon State",+All!F52,IF(+All!$H52="Oregon State",+All!F52,0))</f>
        <v>Oregon State</v>
      </c>
      <c r="G75" s="76" t="str">
        <f>IF(+All!$F52="Oregon State",+All!G52,IF(+All!$H52="Oregon State",+All!G52,0))</f>
        <v>P12</v>
      </c>
      <c r="H75" s="75" t="str">
        <f>IF(+All!$F52="Oregon State",+All!H52,IF(+All!$H52="Oregon State",+All!H52,0))</f>
        <v>Purdue</v>
      </c>
      <c r="I75" s="76" t="str">
        <f>IF(+All!$F52="Oregon State",+All!I52,IF(+All!$H52="Oregon State",+All!I52,0))</f>
        <v>B10</v>
      </c>
      <c r="J75" s="706" t="str">
        <f>IF(+All!$F52="Oregon State",+All!J52,IF(+All!$H52="Oregon State",+All!J52,0))</f>
        <v>Purdue</v>
      </c>
      <c r="K75" s="707" t="str">
        <f>IF(+All!$F52="Oregon State",+All!K52,IF(+All!$H52="Oregon State",+All!K52,0))</f>
        <v>Oregon State</v>
      </c>
      <c r="L75" s="78">
        <f>IF(+All!$F52="Oregon State",+All!L52,IF(+All!$H52="Oregon State",+All!L52,0))</f>
        <v>7</v>
      </c>
      <c r="M75" s="79">
        <f>IF(+All!$F52="Oregon State",+All!M52,IF(+All!$H52="Oregon State",+All!M52,0))</f>
        <v>69</v>
      </c>
      <c r="N75" s="706" t="str">
        <f>IF(+All!$F52="Oregon State",+All!N52,IF(+All!$H52="Oregon State",+All!N52,0))</f>
        <v>Purdue</v>
      </c>
      <c r="O75" s="708">
        <f>IF(+All!$F52="Oregon State",+All!O52,IF(+All!$H52="Oregon State",+All!O52,0))</f>
        <v>30</v>
      </c>
      <c r="P75" s="708" t="str">
        <f>IF(+All!$F52="Oregon State",+All!P52,IF(+All!$H52="Oregon State",+All!P52,0))</f>
        <v>Oregon State</v>
      </c>
      <c r="Q75" s="707">
        <f>IF(+All!$F52="Oregon State",+All!Q52,IF(+All!$H52="Oregon State",+All!Q52,0))</f>
        <v>21</v>
      </c>
      <c r="R75" s="706" t="str">
        <f>IF(+All!$F52="Oregon State",+All!R52,IF(+All!$H52="Oregon State",+All!R52,0))</f>
        <v>Purdue</v>
      </c>
      <c r="S75" s="708" t="str">
        <f>IF(+All!$F52="Oregon State",+All!S52,IF(+All!$H52="Oregon State",+All!S52,0))</f>
        <v>Oregon State</v>
      </c>
      <c r="T75" s="706" t="str">
        <f>IF(+All!$F52="Oregon State",+All!T52,IF(+All!$H52="Oregon State",+All!T52,0))</f>
        <v>Oregon State</v>
      </c>
      <c r="U75" s="707" t="str">
        <f>IF(+All!$F52="Oregon State",+All!U52,IF(+All!$H52="Oregon State",+All!U52,0))</f>
        <v>L</v>
      </c>
      <c r="V75" s="706"/>
      <c r="W75" s="707"/>
      <c r="X75" s="706"/>
      <c r="Y75" s="707"/>
      <c r="Z75" s="706"/>
      <c r="AA75" s="707"/>
      <c r="AB75" s="706"/>
      <c r="AC75" s="707"/>
      <c r="AD75" s="706"/>
      <c r="AE75" s="707"/>
      <c r="AF75" s="706"/>
      <c r="AG75" s="707"/>
      <c r="AH75" s="706"/>
      <c r="AI75" s="707"/>
      <c r="AJ75" s="706"/>
      <c r="AK75" s="707"/>
      <c r="AQ75" s="480"/>
      <c r="AR75" s="482"/>
      <c r="AS75" s="483"/>
      <c r="AT75" s="483"/>
      <c r="AU75" s="482"/>
      <c r="AV75" s="483"/>
      <c r="AW75" s="484"/>
      <c r="AX75" s="483"/>
      <c r="AY75" s="88"/>
      <c r="AZ75" s="89"/>
      <c r="BA75" s="90"/>
      <c r="BB75" s="90"/>
      <c r="BC75" s="91"/>
      <c r="BD75" s="482"/>
      <c r="BE75" s="483"/>
      <c r="BF75" s="483"/>
      <c r="BG75" s="482"/>
      <c r="BH75" s="483"/>
      <c r="BI75" s="484"/>
    </row>
    <row r="76" spans="1:63" x14ac:dyDescent="0.8">
      <c r="A76" s="70">
        <f>IF(+All!$F160="Oregon State",+All!A160,IF(+All!$H160="Oregon State",+All!A160,0))</f>
        <v>2</v>
      </c>
      <c r="B76" s="480" t="str">
        <f>IF(+All!$F160="Oregon State",+All!B160,IF(+All!$H160="Oregon State",+All!B160,0))</f>
        <v>Sat</v>
      </c>
      <c r="C76" s="72">
        <f>IF(+All!$F160="Oregon State",+All!C160,IF(+All!$H160="Oregon State",+All!C160,0))</f>
        <v>44450</v>
      </c>
      <c r="D76" s="73">
        <f>IF(+All!$F160="Oregon State",+All!D160,IF(+All!$H160="Oregon State",+All!D160,0))</f>
        <v>0.95833333333333337</v>
      </c>
      <c r="E76" s="707" t="str">
        <f>IF(+All!$F160="Oregon State",+All!E160,IF(+All!$H160="Oregon State",+All!E160,0))</f>
        <v>FS1</v>
      </c>
      <c r="F76" s="75" t="str">
        <f>IF(+All!$F160="Oregon State",+All!F160,IF(+All!$H160="Oregon State",+All!F160,0))</f>
        <v>Hawaii</v>
      </c>
      <c r="G76" s="76" t="str">
        <f>IF(+All!$F160="Oregon State",+All!G160,IF(+All!$H160="Oregon State",+All!G160,0))</f>
        <v>MWC</v>
      </c>
      <c r="H76" s="75" t="str">
        <f>IF(+All!$F160="Oregon State",+All!H160,IF(+All!$H160="Oregon State",+All!H160,0))</f>
        <v>Oregon State</v>
      </c>
      <c r="I76" s="76" t="str">
        <f>IF(+All!$F160="Oregon State",+All!I160,IF(+All!$H160="Oregon State",+All!I160,0))</f>
        <v>P12</v>
      </c>
      <c r="J76" s="706" t="str">
        <f>IF(+All!$F160="Oregon State",+All!J160,IF(+All!$H160="Oregon State",+All!J160,0))</f>
        <v>Oregon State</v>
      </c>
      <c r="K76" s="707" t="str">
        <f>IF(+All!$F160="Oregon State",+All!K160,IF(+All!$H160="Oregon State",+All!K160,0))</f>
        <v>Hawaii</v>
      </c>
      <c r="L76" s="78">
        <f>IF(+All!$F160="Oregon State",+All!L160,IF(+All!$H160="Oregon State",+All!L160,0))</f>
        <v>11</v>
      </c>
      <c r="M76" s="79">
        <f>IF(+All!$F160="Oregon State",+All!M160,IF(+All!$H160="Oregon State",+All!M160,0))</f>
        <v>64</v>
      </c>
      <c r="N76" s="706" t="str">
        <f>IF(+All!$F160="Oregon State",+All!N160,IF(+All!$H160="Oregon State",+All!N160,0))</f>
        <v>Oregon State</v>
      </c>
      <c r="O76" s="708">
        <f>IF(+All!$F160="Oregon State",+All!O160,IF(+All!$H160="Oregon State",+All!O160,0))</f>
        <v>45</v>
      </c>
      <c r="P76" s="708" t="str">
        <f>IF(+All!$F160="Oregon State",+All!P160,IF(+All!$H160="Oregon State",+All!P160,0))</f>
        <v>Hawaii</v>
      </c>
      <c r="Q76" s="707">
        <f>IF(+All!$F160="Oregon State",+All!Q160,IF(+All!$H160="Oregon State",+All!Q160,0))</f>
        <v>27</v>
      </c>
      <c r="R76" s="706" t="str">
        <f>IF(+All!$F160="Oregon State",+All!R160,IF(+All!$H160="Oregon State",+All!R160,0))</f>
        <v>Oregon State</v>
      </c>
      <c r="S76" s="708" t="str">
        <f>IF(+All!$F160="Oregon State",+All!S160,IF(+All!$H160="Oregon State",+All!S160,0))</f>
        <v>Hawaii</v>
      </c>
      <c r="T76" s="706" t="str">
        <f>IF(+All!$F160="Oregon State",+All!T160,IF(+All!$H160="Oregon State",+All!T160,0))</f>
        <v>Oregon State</v>
      </c>
      <c r="U76" s="707" t="str">
        <f>IF(+All!$F160="Oregon State",+All!U160,IF(+All!$H160="Oregon State",+All!U160,0))</f>
        <v>W</v>
      </c>
      <c r="V76" s="706">
        <f>IF(+All!$F822="Oregon State",+All!#REF!,IF(+All!$H822="Oregon State",+All!#REF!,0))</f>
        <v>0</v>
      </c>
      <c r="W76" s="707">
        <f>IF(+All!$F822="Oregon State",+All!#REF!,IF(+All!$H822="Oregon State",+All!#REF!,0))</f>
        <v>0</v>
      </c>
      <c r="X76" s="706">
        <f>IF(+All!$F822="Oregon State",+All!#REF!,IF(+All!$H822="Oregon State",+All!#REF!,0))</f>
        <v>0</v>
      </c>
      <c r="Y76" s="707">
        <f>IF(+All!$F822="Oregon State",+All!#REF!,IF(+All!$H822="Oregon State",+All!#REF!,0))</f>
        <v>0</v>
      </c>
      <c r="Z76" s="706">
        <f>IF(+All!$F822="Oregon State",+All!#REF!,IF(+All!$H822="Oregon State",+All!#REF!,0))</f>
        <v>0</v>
      </c>
      <c r="AA76" s="707">
        <f>IF(+All!$F822="Oregon State",+All!#REF!,IF(+All!$H822="Oregon State",+All!#REF!,0))</f>
        <v>0</v>
      </c>
      <c r="AB76" s="706">
        <f>IF(+All!$F822="Oregon State",+All!#REF!,IF(+All!$H822="Oregon State",+All!#REF!,0))</f>
        <v>0</v>
      </c>
      <c r="AC76" s="707">
        <f>IF(+All!$F822="Oregon State",+All!#REF!,IF(+All!$H822="Oregon State",+All!#REF!,0))</f>
        <v>0</v>
      </c>
      <c r="AD76" s="706">
        <f>IF(+All!$F822="Oregon State",+All!#REF!,IF(+All!$H822="Oregon State",+All!#REF!,0))</f>
        <v>0</v>
      </c>
      <c r="AE76" s="707">
        <f>IF(+All!$F822="Oregon State",+All!#REF!,IF(+All!$H822="Oregon State",+All!#REF!,0))</f>
        <v>0</v>
      </c>
      <c r="AF76" s="706">
        <f>IF(+All!$F822="Oregon State",+All!#REF!,IF(+All!$H822="Oregon State",+All!#REF!,0))</f>
        <v>0</v>
      </c>
      <c r="AG76" s="707">
        <f>IF(+All!$F822="Oregon State",+All!#REF!,IF(+All!$H822="Oregon State",+All!#REF!,0))</f>
        <v>0</v>
      </c>
      <c r="AH76" s="706">
        <f>IF(+All!$F822="Oregon State",+All!#REF!,IF(+All!$H822="Oregon State",+All!#REF!,0))</f>
        <v>0</v>
      </c>
      <c r="AI76" s="707">
        <f>IF(+All!$F822="Oregon State",+All!#REF!,IF(+All!$H822="Oregon State",+All!#REF!,0))</f>
        <v>0</v>
      </c>
      <c r="AJ76" s="706">
        <f>IF(+All!$F822="Oregon State",+All!#REF!,IF(+All!$H822="Oregon State",+All!#REF!,0))</f>
        <v>0</v>
      </c>
      <c r="AK76" s="707">
        <f>IF(+All!$F822="Oregon State",+All!#REF!,IF(+All!$H822="Oregon State",+All!#REF!,0))</f>
        <v>0</v>
      </c>
      <c r="AL76" s="81">
        <f>IF(+All!$F822="Oregon State",+All!V822,IF(+All!$H822="Oregon State",+All!V822,0))</f>
        <v>0</v>
      </c>
      <c r="AM76" s="82">
        <f>IF(+All!$F822="Oregon State",+All!W822,IF(+All!$H822="Oregon State",+All!W822,0))</f>
        <v>0</v>
      </c>
      <c r="AN76" s="81">
        <f>IF(+All!$F822="Oregon State",+All!X822,IF(+All!$H822="Oregon State",+All!X822,0))</f>
        <v>0</v>
      </c>
      <c r="AO76" s="83">
        <f>IF(+All!$F822="Oregon State",+All!Y822,IF(+All!$H822="Oregon State",+All!Y822,0))</f>
        <v>0</v>
      </c>
      <c r="AP76" s="84">
        <f>IF(+All!$F822="Oregon State",+All!Z822,IF(+All!$H822="Oregon State",+All!Z822,0))</f>
        <v>0</v>
      </c>
      <c r="AQ76" s="480">
        <f>IF(+All!$F822="Oregon State",+All!#REF!,IF(+All!$H822="Oregon State",+All!#REF!,0))</f>
        <v>0</v>
      </c>
      <c r="AR76" s="482">
        <f>IF(+All!$F822="Oregon State",+All!#REF!,IF(+All!$H822="Oregon State",+All!#REF!,0))</f>
        <v>0</v>
      </c>
      <c r="AS76" s="483">
        <f>IF(+All!$F822="Oregon State",+All!#REF!,IF(+All!$H822="Oregon State",+All!#REF!,0))</f>
        <v>0</v>
      </c>
      <c r="AT76" s="483">
        <f>IF(+All!$F822="Oregon State",+All!#REF!,IF(+All!$H822="Oregon State",+All!#REF!,0))</f>
        <v>0</v>
      </c>
      <c r="AU76" s="482">
        <f>IF(+All!$F822="Oregon State",+All!#REF!,IF(+All!$H822="Oregon State",+All!#REF!,0))</f>
        <v>0</v>
      </c>
      <c r="AV76" s="483">
        <f>IF(+All!$F822="Oregon State",+All!#REF!,IF(+All!$H822="Oregon State",+All!#REF!,0))</f>
        <v>0</v>
      </c>
      <c r="AW76" s="484">
        <f>IF(+All!$F822="Oregon State",+All!#REF!,IF(+All!$H822="Oregon State",+All!#REF!,0))</f>
        <v>0</v>
      </c>
      <c r="AX76" s="483">
        <f>IF(+All!$F822="Oregon State",+All!#REF!,IF(+All!$H822="Oregon State",+All!#REF!,0))</f>
        <v>0</v>
      </c>
      <c r="AY76" s="88">
        <f>IF(+All!$F822="Oregon State",+All!#REF!,IF(+All!$H822="Oregon State",+All!#REF!,0))</f>
        <v>0</v>
      </c>
      <c r="AZ76" s="89">
        <f>IF(+All!$F822="Oregon State",+All!#REF!,IF(+All!$H822="Oregon State",+All!#REF!,0))</f>
        <v>0</v>
      </c>
      <c r="BA76" s="90">
        <f>IF(+All!$F822="Oregon State",+All!#REF!,IF(+All!$H822="Oregon State",+All!#REF!,0))</f>
        <v>0</v>
      </c>
      <c r="BB76" s="90">
        <f>IF(+All!$F822="Oregon State",+All!#REF!,IF(+All!$H822="Oregon State",+All!#REF!,0))</f>
        <v>0</v>
      </c>
      <c r="BC76" s="91">
        <f>IF(+All!$F822="Oregon State",+All!#REF!,IF(+All!$H822="Oregon State",+All!#REF!,0))</f>
        <v>0</v>
      </c>
      <c r="BD76" s="482">
        <f>IF(+All!$F822="Oregon State",+All!#REF!,IF(+All!$H822="Oregon State",+All!#REF!,0))</f>
        <v>0</v>
      </c>
      <c r="BE76" s="483">
        <f>IF(+All!$F822="Oregon State",+All!#REF!,IF(+All!$H822="Oregon State",+All!#REF!,0))</f>
        <v>0</v>
      </c>
      <c r="BF76" s="483">
        <f>IF(+All!$F822="Oregon State",+All!#REF!,IF(+All!$H822="Oregon State",+All!#REF!,0))</f>
        <v>0</v>
      </c>
      <c r="BG76" s="482">
        <f>IF(+All!$F822="Oregon State",+All!#REF!,IF(+All!$H822="Oregon State",+All!#REF!,0))</f>
        <v>0</v>
      </c>
      <c r="BH76" s="483">
        <f>IF(+All!$F822="Oregon State",+All!#REF!,IF(+All!$H822="Oregon State",+All!#REF!,0))</f>
        <v>0</v>
      </c>
      <c r="BI76" s="484">
        <f>IF(+All!$F822="Oregon State",+All!#REF!,IF(+All!$H822="Oregon State",+All!#REF!,0))</f>
        <v>0</v>
      </c>
      <c r="BJ76" s="92">
        <f>IF(+All!$F822="Oregon State",+All!#REF!,IF(+All!$H822="Oregon State",+All!#REF!,0))</f>
        <v>0</v>
      </c>
      <c r="BK76" s="93">
        <f>IF(+All!$F822="Oregon State",+All!#REF!,IF(+All!$H822="Oregon State",+All!#REF!,0))</f>
        <v>0</v>
      </c>
    </row>
    <row r="77" spans="1:63" x14ac:dyDescent="0.8">
      <c r="A77" s="70">
        <f>IF(+All!$F231="Oregon State",+All!A231,IF(+All!$H231="Oregon State",+All!A231,0))</f>
        <v>3</v>
      </c>
      <c r="B77" s="480" t="str">
        <f>IF(+All!$F231="Oregon State",+All!B231,IF(+All!$H231="Oregon State",+All!B231,0))</f>
        <v>Sat</v>
      </c>
      <c r="C77" s="72">
        <f>IF(+All!$F231="Oregon State",+All!C231,IF(+All!$H231="Oregon State",+All!C231,0))</f>
        <v>44457</v>
      </c>
      <c r="D77" s="73">
        <f>IF(+All!$F231="Oregon State",+All!D231,IF(+All!$H231="Oregon State",+All!D231,0))</f>
        <v>0.64583333333333337</v>
      </c>
      <c r="E77" s="707">
        <f>IF(+All!$F231="Oregon State",+All!E231,IF(+All!$H231="Oregon State",+All!E231,0))</f>
        <v>0</v>
      </c>
      <c r="F77" s="75" t="str">
        <f>IF(+All!$F231="Oregon State",+All!F231,IF(+All!$H231="Oregon State",+All!F231,0))</f>
        <v>1AA Idaho</v>
      </c>
      <c r="G77" s="76" t="str">
        <f>IF(+All!$F231="Oregon State",+All!G231,IF(+All!$H231="Oregon State",+All!G231,0))</f>
        <v>1AA</v>
      </c>
      <c r="H77" s="75" t="str">
        <f>IF(+All!$F231="Oregon State",+All!H231,IF(+All!$H231="Oregon State",+All!H231,0))</f>
        <v>Oregon State</v>
      </c>
      <c r="I77" s="76" t="str">
        <f>IF(+All!$F231="Oregon State",+All!I231,IF(+All!$H231="Oregon State",+All!I231,0))</f>
        <v>P12</v>
      </c>
      <c r="J77" s="706">
        <f>IF(+All!$F231="Oregon State",+All!J231,IF(+All!$H231="Oregon State",+All!J231,0))</f>
        <v>0</v>
      </c>
      <c r="K77" s="707">
        <f>IF(+All!$F231="Oregon State",+All!K231,IF(+All!$H231="Oregon State",+All!K231,0))</f>
        <v>0</v>
      </c>
      <c r="L77" s="78">
        <f>IF(+All!$F231="Oregon State",+All!L231,IF(+All!$H231="Oregon State",+All!L231,0))</f>
        <v>0</v>
      </c>
      <c r="M77" s="79">
        <f>IF(+All!$F231="Oregon State",+All!M231,IF(+All!$H231="Oregon State",+All!M231,0))</f>
        <v>0</v>
      </c>
      <c r="N77" s="706" t="str">
        <f>IF(+All!$F231="Oregon State",+All!N231,IF(+All!$H231="Oregon State",+All!N231,0))</f>
        <v>Oregon State</v>
      </c>
      <c r="O77" s="708">
        <f>IF(+All!$F231="Oregon State",+All!O231,IF(+All!$H231="Oregon State",+All!O231,0))</f>
        <v>42</v>
      </c>
      <c r="P77" s="708" t="str">
        <f>IF(+All!$F231="Oregon State",+All!P231,IF(+All!$H231="Oregon State",+All!P231,0))</f>
        <v>1AA Idaho</v>
      </c>
      <c r="Q77" s="707">
        <f>IF(+All!$F231="Oregon State",+All!Q231,IF(+All!$H231="Oregon State",+All!Q231,0))</f>
        <v>0</v>
      </c>
      <c r="R77" s="706">
        <f>IF(+All!$F231="Oregon State",+All!R231,IF(+All!$H231="Oregon State",+All!R231,0))</f>
        <v>0</v>
      </c>
      <c r="S77" s="708">
        <f>IF(+All!$F231="Oregon State",+All!S231,IF(+All!$H231="Oregon State",+All!S231,0))</f>
        <v>0</v>
      </c>
      <c r="T77" s="706">
        <f>IF(+All!$F231="Oregon State",+All!T231,IF(+All!$H231="Oregon State",+All!T231,0))</f>
        <v>0</v>
      </c>
      <c r="U77" s="707">
        <f>IF(+All!$F231="Oregon State",+All!U231,IF(+All!$H231="Oregon State",+All!U231,0))</f>
        <v>0</v>
      </c>
      <c r="V77" s="706" t="e">
        <f>IF(+All!#REF!="Oregon State",+All!#REF!,IF(+All!#REF!="Oregon State",+All!#REF!,0))</f>
        <v>#REF!</v>
      </c>
      <c r="W77" s="707" t="e">
        <f>IF(+All!#REF!="Oregon State",+All!#REF!,IF(+All!#REF!="Oregon State",+All!#REF!,0))</f>
        <v>#REF!</v>
      </c>
      <c r="X77" s="706" t="e">
        <f>IF(+All!#REF!="Oregon State",+All!#REF!,IF(+All!#REF!="Oregon State",+All!#REF!,0))</f>
        <v>#REF!</v>
      </c>
      <c r="Y77" s="707" t="e">
        <f>IF(+All!#REF!="Oregon State",+All!#REF!,IF(+All!#REF!="Oregon State",+All!#REF!,0))</f>
        <v>#REF!</v>
      </c>
      <c r="Z77" s="706" t="e">
        <f>IF(+All!#REF!="Oregon State",+All!#REF!,IF(+All!#REF!="Oregon State",+All!#REF!,0))</f>
        <v>#REF!</v>
      </c>
      <c r="AA77" s="707" t="e">
        <f>IF(+All!#REF!="Oregon State",+All!#REF!,IF(+All!#REF!="Oregon State",+All!#REF!,0))</f>
        <v>#REF!</v>
      </c>
      <c r="AB77" s="706" t="e">
        <f>IF(+All!#REF!="Oregon State",+All!#REF!,IF(+All!#REF!="Oregon State",+All!#REF!,0))</f>
        <v>#REF!</v>
      </c>
      <c r="AC77" s="707" t="e">
        <f>IF(+All!#REF!="Oregon State",+All!#REF!,IF(+All!#REF!="Oregon State",+All!#REF!,0))</f>
        <v>#REF!</v>
      </c>
      <c r="AD77" s="706" t="e">
        <f>IF(+All!#REF!="Oregon State",+All!#REF!,IF(+All!#REF!="Oregon State",+All!#REF!,0))</f>
        <v>#REF!</v>
      </c>
      <c r="AE77" s="707" t="e">
        <f>IF(+All!#REF!="Oregon State",+All!#REF!,IF(+All!#REF!="Oregon State",+All!#REF!,0))</f>
        <v>#REF!</v>
      </c>
      <c r="AF77" s="706" t="e">
        <f>IF(+All!#REF!="Oregon State",+All!#REF!,IF(+All!#REF!="Oregon State",+All!#REF!,0))</f>
        <v>#REF!</v>
      </c>
      <c r="AG77" s="707" t="e">
        <f>IF(+All!#REF!="Oregon State",+All!#REF!,IF(+All!#REF!="Oregon State",+All!#REF!,0))</f>
        <v>#REF!</v>
      </c>
      <c r="AH77" s="706" t="e">
        <f>IF(+All!#REF!="Oregon State",+All!#REF!,IF(+All!#REF!="Oregon State",+All!#REF!,0))</f>
        <v>#REF!</v>
      </c>
      <c r="AI77" s="707" t="e">
        <f>IF(+All!#REF!="Oregon State",+All!#REF!,IF(+All!#REF!="Oregon State",+All!#REF!,0))</f>
        <v>#REF!</v>
      </c>
      <c r="AJ77" s="706" t="e">
        <f>IF(+All!#REF!="Oregon State",+All!#REF!,IF(+All!#REF!="Oregon State",+All!#REF!,0))</f>
        <v>#REF!</v>
      </c>
      <c r="AK77" s="707" t="e">
        <f>IF(+All!#REF!="Oregon State",+All!#REF!,IF(+All!#REF!="Oregon State",+All!#REF!,0))</f>
        <v>#REF!</v>
      </c>
      <c r="AL77" s="81" t="e">
        <f>IF(+All!#REF!="Oregon State",+All!#REF!,IF(+All!#REF!="Oregon State",+All!#REF!,0))</f>
        <v>#REF!</v>
      </c>
      <c r="AM77" s="82" t="e">
        <f>IF(+All!#REF!="Oregon State",+All!#REF!,IF(+All!#REF!="Oregon State",+All!#REF!,0))</f>
        <v>#REF!</v>
      </c>
      <c r="AN77" s="81" t="e">
        <f>IF(+All!#REF!="Oregon State",+All!#REF!,IF(+All!#REF!="Oregon State",+All!#REF!,0))</f>
        <v>#REF!</v>
      </c>
      <c r="AO77" s="83" t="e">
        <f>IF(+All!#REF!="Oregon State",+All!#REF!,IF(+All!#REF!="Oregon State",+All!#REF!,0))</f>
        <v>#REF!</v>
      </c>
      <c r="AP77" s="84" t="e">
        <f>IF(+All!#REF!="Oregon State",+All!#REF!,IF(+All!#REF!="Oregon State",+All!#REF!,0))</f>
        <v>#REF!</v>
      </c>
      <c r="AQ77" s="480" t="e">
        <f>IF(+All!#REF!="Oregon State",+All!#REF!,IF(+All!#REF!="Oregon State",+All!#REF!,0))</f>
        <v>#REF!</v>
      </c>
      <c r="AR77" s="482" t="e">
        <f>IF(+All!#REF!="Oregon State",+All!#REF!,IF(+All!#REF!="Oregon State",+All!#REF!,0))</f>
        <v>#REF!</v>
      </c>
      <c r="AS77" s="483" t="e">
        <f>IF(+All!#REF!="Oregon State",+All!#REF!,IF(+All!#REF!="Oregon State",+All!#REF!,0))</f>
        <v>#REF!</v>
      </c>
      <c r="AT77" s="483" t="e">
        <f>IF(+All!#REF!="Oregon State",+All!#REF!,IF(+All!#REF!="Oregon State",+All!#REF!,0))</f>
        <v>#REF!</v>
      </c>
      <c r="AU77" s="482" t="e">
        <f>IF(+All!#REF!="Oregon State",+All!#REF!,IF(+All!#REF!="Oregon State",+All!#REF!,0))</f>
        <v>#REF!</v>
      </c>
      <c r="AV77" s="483" t="e">
        <f>IF(+All!#REF!="Oregon State",+All!#REF!,IF(+All!#REF!="Oregon State",+All!#REF!,0))</f>
        <v>#REF!</v>
      </c>
      <c r="AW77" s="484" t="e">
        <f>IF(+All!#REF!="Oregon State",+All!#REF!,IF(+All!#REF!="Oregon State",+All!#REF!,0))</f>
        <v>#REF!</v>
      </c>
      <c r="AX77" s="483" t="e">
        <f>IF(+All!#REF!="Oregon State",+All!#REF!,IF(+All!#REF!="Oregon State",+All!#REF!,0))</f>
        <v>#REF!</v>
      </c>
      <c r="AY77" s="88" t="e">
        <f>IF(+All!#REF!="Oregon State",+All!#REF!,IF(+All!#REF!="Oregon State",+All!#REF!,0))</f>
        <v>#REF!</v>
      </c>
      <c r="AZ77" s="89" t="e">
        <f>IF(+All!#REF!="Oregon State",+All!#REF!,IF(+All!#REF!="Oregon State",+All!#REF!,0))</f>
        <v>#REF!</v>
      </c>
      <c r="BA77" s="90" t="e">
        <f>IF(+All!#REF!="Oregon State",+All!#REF!,IF(+All!#REF!="Oregon State",+All!#REF!,0))</f>
        <v>#REF!</v>
      </c>
      <c r="BB77" s="90" t="e">
        <f>IF(+All!#REF!="Oregon State",+All!#REF!,IF(+All!#REF!="Oregon State",+All!#REF!,0))</f>
        <v>#REF!</v>
      </c>
      <c r="BC77" s="91" t="e">
        <f>IF(+All!#REF!="Oregon State",+All!#REF!,IF(+All!#REF!="Oregon State",+All!#REF!,0))</f>
        <v>#REF!</v>
      </c>
      <c r="BD77" s="482" t="e">
        <f>IF(+All!#REF!="Oregon State",+All!#REF!,IF(+All!#REF!="Oregon State",+All!#REF!,0))</f>
        <v>#REF!</v>
      </c>
      <c r="BE77" s="483" t="e">
        <f>IF(+All!#REF!="Oregon State",+All!#REF!,IF(+All!#REF!="Oregon State",+All!#REF!,0))</f>
        <v>#REF!</v>
      </c>
      <c r="BF77" s="483" t="e">
        <f>IF(+All!#REF!="Oregon State",+All!#REF!,IF(+All!#REF!="Oregon State",+All!#REF!,0))</f>
        <v>#REF!</v>
      </c>
      <c r="BG77" s="482" t="e">
        <f>IF(+All!#REF!="Oregon State",+All!#REF!,IF(+All!#REF!="Oregon State",+All!#REF!,0))</f>
        <v>#REF!</v>
      </c>
      <c r="BH77" s="483" t="e">
        <f>IF(+All!#REF!="Oregon State",+All!#REF!,IF(+All!#REF!="Oregon State",+All!#REF!,0))</f>
        <v>#REF!</v>
      </c>
      <c r="BI77" s="484" t="e">
        <f>IF(+All!#REF!="Oregon State",+All!#REF!,IF(+All!#REF!="Oregon State",+All!#REF!,0))</f>
        <v>#REF!</v>
      </c>
      <c r="BJ77" s="92" t="e">
        <f>IF(+All!#REF!="Oregon State",+All!#REF!,IF(+All!#REF!="Oregon State",+All!#REF!,0))</f>
        <v>#REF!</v>
      </c>
      <c r="BK77" s="93" t="e">
        <f>IF(+All!#REF!="Oregon State",+All!#REF!,IF(+All!#REF!="Oregon State",+All!#REF!,0))</f>
        <v>#REF!</v>
      </c>
    </row>
    <row r="78" spans="1:63" x14ac:dyDescent="0.8">
      <c r="A78" s="70">
        <f>IF(+All!$F309="Oregon State",+All!A309,IF(+All!$H309="Oregon State",+All!A309,0))</f>
        <v>4</v>
      </c>
      <c r="B78" s="480" t="str">
        <f>IF(+All!$F309="Oregon State",+All!B309,IF(+All!$H309="Oregon State",+All!B309,0))</f>
        <v>Sat</v>
      </c>
      <c r="C78" s="72">
        <f>IF(+All!$F309="Oregon State",+All!C309,IF(+All!$H309="Oregon State",+All!C309,0))</f>
        <v>44464</v>
      </c>
      <c r="D78" s="73">
        <f>IF(+All!$F309="Oregon State",+All!D309,IF(+All!$H309="Oregon State",+All!D309,0))</f>
        <v>0.9375</v>
      </c>
      <c r="E78" s="707">
        <f>IF(+All!$F309="Oregon State",+All!E309,IF(+All!$H309="Oregon State",+All!E309,0))</f>
        <v>0</v>
      </c>
      <c r="F78" s="75" t="str">
        <f>IF(+All!$F309="Oregon State",+All!F309,IF(+All!$H309="Oregon State",+All!F309,0))</f>
        <v>Oregon State</v>
      </c>
      <c r="G78" s="76" t="str">
        <f>IF(+All!$F309="Oregon State",+All!G309,IF(+All!$H309="Oregon State",+All!G309,0))</f>
        <v>P12</v>
      </c>
      <c r="H78" s="75" t="str">
        <f>IF(+All!$F309="Oregon State",+All!H309,IF(+All!$H309="Oregon State",+All!H309,0))</f>
        <v>Southern Cal</v>
      </c>
      <c r="I78" s="76" t="str">
        <f>IF(+All!$F309="Oregon State",+All!I309,IF(+All!$H309="Oregon State",+All!I309,0))</f>
        <v>P12</v>
      </c>
      <c r="J78" s="706" t="str">
        <f>IF(+All!$F309="Oregon State",+All!J309,IF(+All!$H309="Oregon State",+All!J309,0))</f>
        <v>Southern Cal</v>
      </c>
      <c r="K78" s="707" t="str">
        <f>IF(+All!$F309="Oregon State",+All!K309,IF(+All!$H309="Oregon State",+All!K309,0))</f>
        <v>Oregon State</v>
      </c>
      <c r="L78" s="78">
        <f>IF(+All!$F309="Oregon State",+All!L309,IF(+All!$H309="Oregon State",+All!L309,0))</f>
        <v>12.5</v>
      </c>
      <c r="M78" s="79">
        <f>IF(+All!$F309="Oregon State",+All!M309,IF(+All!$H309="Oregon State",+All!M309,0))</f>
        <v>62.5</v>
      </c>
      <c r="N78" s="706" t="str">
        <f>IF(+All!$F309="Oregon State",+All!N309,IF(+All!$H309="Oregon State",+All!N309,0))</f>
        <v>Oregon State</v>
      </c>
      <c r="O78" s="708">
        <f>IF(+All!$F309="Oregon State",+All!O309,IF(+All!$H309="Oregon State",+All!O309,0))</f>
        <v>45</v>
      </c>
      <c r="P78" s="708" t="str">
        <f>IF(+All!$F309="Oregon State",+All!P309,IF(+All!$H309="Oregon State",+All!P309,0))</f>
        <v>Southern Cal</v>
      </c>
      <c r="Q78" s="707">
        <f>IF(+All!$F309="Oregon State",+All!Q309,IF(+All!$H309="Oregon State",+All!Q309,0))</f>
        <v>27</v>
      </c>
      <c r="R78" s="706" t="str">
        <f>IF(+All!$F309="Oregon State",+All!R309,IF(+All!$H309="Oregon State",+All!R309,0))</f>
        <v>Oregon State</v>
      </c>
      <c r="S78" s="708" t="str">
        <f>IF(+All!$F309="Oregon State",+All!S309,IF(+All!$H309="Oregon State",+All!S309,0))</f>
        <v>Southern Cal</v>
      </c>
      <c r="T78" s="706" t="str">
        <f>IF(+All!$F309="Oregon State",+All!T309,IF(+All!$H309="Oregon State",+All!T309,0))</f>
        <v>Oregon State</v>
      </c>
      <c r="U78" s="707" t="str">
        <f>IF(+All!$F309="Oregon State",+All!U309,IF(+All!$H309="Oregon State",+All!U309,0))</f>
        <v>W</v>
      </c>
      <c r="V78" s="706" t="e">
        <f>IF(+All!#REF!="Oregon State",+All!#REF!,IF(+All!#REF!="Oregon State",+All!#REF!,0))</f>
        <v>#REF!</v>
      </c>
      <c r="W78" s="707" t="e">
        <f>IF(+All!#REF!="Oregon State",+All!#REF!,IF(+All!#REF!="Oregon State",+All!#REF!,0))</f>
        <v>#REF!</v>
      </c>
      <c r="X78" s="706" t="e">
        <f>IF(+All!#REF!="Oregon State",+All!#REF!,IF(+All!#REF!="Oregon State",+All!#REF!,0))</f>
        <v>#REF!</v>
      </c>
      <c r="Y78" s="707" t="e">
        <f>IF(+All!#REF!="Oregon State",+All!#REF!,IF(+All!#REF!="Oregon State",+All!#REF!,0))</f>
        <v>#REF!</v>
      </c>
      <c r="Z78" s="706" t="e">
        <f>IF(+All!#REF!="Oregon State",+All!#REF!,IF(+All!#REF!="Oregon State",+All!#REF!,0))</f>
        <v>#REF!</v>
      </c>
      <c r="AA78" s="707" t="e">
        <f>IF(+All!#REF!="Oregon State",+All!#REF!,IF(+All!#REF!="Oregon State",+All!#REF!,0))</f>
        <v>#REF!</v>
      </c>
      <c r="AB78" s="706" t="e">
        <f>IF(+All!#REF!="Oregon State",+All!#REF!,IF(+All!#REF!="Oregon State",+All!#REF!,0))</f>
        <v>#REF!</v>
      </c>
      <c r="AC78" s="707" t="e">
        <f>IF(+All!#REF!="Oregon State",+All!#REF!,IF(+All!#REF!="Oregon State",+All!#REF!,0))</f>
        <v>#REF!</v>
      </c>
      <c r="AD78" s="706" t="e">
        <f>IF(+All!#REF!="Oregon State",+All!#REF!,IF(+All!#REF!="Oregon State",+All!#REF!,0))</f>
        <v>#REF!</v>
      </c>
      <c r="AE78" s="707" t="e">
        <f>IF(+All!#REF!="Oregon State",+All!#REF!,IF(+All!#REF!="Oregon State",+All!#REF!,0))</f>
        <v>#REF!</v>
      </c>
      <c r="AF78" s="706" t="e">
        <f>IF(+All!#REF!="Oregon State",+All!#REF!,IF(+All!#REF!="Oregon State",+All!#REF!,0))</f>
        <v>#REF!</v>
      </c>
      <c r="AG78" s="707" t="e">
        <f>IF(+All!#REF!="Oregon State",+All!#REF!,IF(+All!#REF!="Oregon State",+All!#REF!,0))</f>
        <v>#REF!</v>
      </c>
      <c r="AH78" s="706" t="e">
        <f>IF(+All!#REF!="Oregon State",+All!#REF!,IF(+All!#REF!="Oregon State",+All!#REF!,0))</f>
        <v>#REF!</v>
      </c>
      <c r="AI78" s="707" t="e">
        <f>IF(+All!#REF!="Oregon State",+All!#REF!,IF(+All!#REF!="Oregon State",+All!#REF!,0))</f>
        <v>#REF!</v>
      </c>
      <c r="AJ78" s="706" t="e">
        <f>IF(+All!#REF!="Oregon State",+All!#REF!,IF(+All!#REF!="Oregon State",+All!#REF!,0))</f>
        <v>#REF!</v>
      </c>
      <c r="AK78" s="707" t="e">
        <f>IF(+All!#REF!="Oregon State",+All!#REF!,IF(+All!#REF!="Oregon State",+All!#REF!,0))</f>
        <v>#REF!</v>
      </c>
      <c r="AL78" s="81" t="e">
        <f>IF(+All!#REF!="Oregon State",+All!#REF!,IF(+All!#REF!="Oregon State",+All!#REF!,0))</f>
        <v>#REF!</v>
      </c>
      <c r="AM78" s="82" t="e">
        <f>IF(+All!#REF!="Oregon State",+All!#REF!,IF(+All!#REF!="Oregon State",+All!#REF!,0))</f>
        <v>#REF!</v>
      </c>
      <c r="AN78" s="81" t="e">
        <f>IF(+All!#REF!="Oregon State",+All!#REF!,IF(+All!#REF!="Oregon State",+All!#REF!,0))</f>
        <v>#REF!</v>
      </c>
      <c r="AO78" s="83" t="e">
        <f>IF(+All!#REF!="Oregon State",+All!#REF!,IF(+All!#REF!="Oregon State",+All!#REF!,0))</f>
        <v>#REF!</v>
      </c>
      <c r="AP78" s="84" t="e">
        <f>IF(+All!#REF!="Oregon State",+All!#REF!,IF(+All!#REF!="Oregon State",+All!#REF!,0))</f>
        <v>#REF!</v>
      </c>
      <c r="AQ78" s="480" t="e">
        <f>IF(+All!#REF!="Oregon State",+All!#REF!,IF(+All!#REF!="Oregon State",+All!#REF!,0))</f>
        <v>#REF!</v>
      </c>
      <c r="AR78" s="482" t="e">
        <f>IF(+All!#REF!="Oregon State",+All!#REF!,IF(+All!#REF!="Oregon State",+All!#REF!,0))</f>
        <v>#REF!</v>
      </c>
      <c r="AS78" s="483" t="e">
        <f>IF(+All!#REF!="Oregon State",+All!#REF!,IF(+All!#REF!="Oregon State",+All!#REF!,0))</f>
        <v>#REF!</v>
      </c>
      <c r="AT78" s="483" t="e">
        <f>IF(+All!#REF!="Oregon State",+All!#REF!,IF(+All!#REF!="Oregon State",+All!#REF!,0))</f>
        <v>#REF!</v>
      </c>
      <c r="AU78" s="482" t="e">
        <f>IF(+All!#REF!="Oregon State",+All!#REF!,IF(+All!#REF!="Oregon State",+All!#REF!,0))</f>
        <v>#REF!</v>
      </c>
      <c r="AV78" s="483" t="e">
        <f>IF(+All!#REF!="Oregon State",+All!#REF!,IF(+All!#REF!="Oregon State",+All!#REF!,0))</f>
        <v>#REF!</v>
      </c>
      <c r="AW78" s="484" t="e">
        <f>IF(+All!#REF!="Oregon State",+All!#REF!,IF(+All!#REF!="Oregon State",+All!#REF!,0))</f>
        <v>#REF!</v>
      </c>
      <c r="AX78" s="483" t="e">
        <f>IF(+All!#REF!="Oregon State",+All!#REF!,IF(+All!#REF!="Oregon State",+All!#REF!,0))</f>
        <v>#REF!</v>
      </c>
      <c r="AY78" s="88" t="e">
        <f>IF(+All!#REF!="Oregon State",+All!#REF!,IF(+All!#REF!="Oregon State",+All!#REF!,0))</f>
        <v>#REF!</v>
      </c>
      <c r="AZ78" s="89" t="e">
        <f>IF(+All!#REF!="Oregon State",+All!#REF!,IF(+All!#REF!="Oregon State",+All!#REF!,0))</f>
        <v>#REF!</v>
      </c>
      <c r="BA78" s="90" t="e">
        <f>IF(+All!#REF!="Oregon State",+All!#REF!,IF(+All!#REF!="Oregon State",+All!#REF!,0))</f>
        <v>#REF!</v>
      </c>
      <c r="BB78" s="90" t="e">
        <f>IF(+All!#REF!="Oregon State",+All!#REF!,IF(+All!#REF!="Oregon State",+All!#REF!,0))</f>
        <v>#REF!</v>
      </c>
      <c r="BC78" s="91" t="e">
        <f>IF(+All!#REF!="Oregon State",+All!#REF!,IF(+All!#REF!="Oregon State",+All!#REF!,0))</f>
        <v>#REF!</v>
      </c>
      <c r="BD78" s="482" t="e">
        <f>IF(+All!#REF!="Oregon State",+All!#REF!,IF(+All!#REF!="Oregon State",+All!#REF!,0))</f>
        <v>#REF!</v>
      </c>
      <c r="BE78" s="483" t="e">
        <f>IF(+All!#REF!="Oregon State",+All!#REF!,IF(+All!#REF!="Oregon State",+All!#REF!,0))</f>
        <v>#REF!</v>
      </c>
      <c r="BF78" s="483" t="e">
        <f>IF(+All!#REF!="Oregon State",+All!#REF!,IF(+All!#REF!="Oregon State",+All!#REF!,0))</f>
        <v>#REF!</v>
      </c>
      <c r="BG78" s="482" t="e">
        <f>IF(+All!#REF!="Oregon State",+All!#REF!,IF(+All!#REF!="Oregon State",+All!#REF!,0))</f>
        <v>#REF!</v>
      </c>
      <c r="BH78" s="483" t="e">
        <f>IF(+All!#REF!="Oregon State",+All!#REF!,IF(+All!#REF!="Oregon State",+All!#REF!,0))</f>
        <v>#REF!</v>
      </c>
      <c r="BI78" s="484" t="e">
        <f>IF(+All!#REF!="Oregon State",+All!#REF!,IF(+All!#REF!="Oregon State",+All!#REF!,0))</f>
        <v>#REF!</v>
      </c>
      <c r="BJ78" s="92" t="e">
        <f>IF(+All!#REF!="Oregon State",+All!#REF!,IF(+All!#REF!="Oregon State",+All!#REF!,0))</f>
        <v>#REF!</v>
      </c>
      <c r="BK78" s="93" t="e">
        <f>IF(+All!#REF!="Oregon State",+All!#REF!,IF(+All!#REF!="Oregon State",+All!#REF!,0))</f>
        <v>#REF!</v>
      </c>
    </row>
    <row r="79" spans="1:63" x14ac:dyDescent="0.8">
      <c r="A79" s="70">
        <f>IF(+All!$F374="Oregon State",+All!A374,IF(+All!$H374="Oregon State",+All!A374,0))</f>
        <v>5</v>
      </c>
      <c r="B79" s="480" t="str">
        <f>IF(+All!$F374="Oregon State",+All!B374,IF(+All!$H374="Oregon State",+All!B374,0))</f>
        <v>Sat</v>
      </c>
      <c r="C79" s="72">
        <f>IF(+All!$F374="Oregon State",+All!C374,IF(+All!$H374="Oregon State",+All!C374,0))</f>
        <v>44471</v>
      </c>
      <c r="D79" s="73">
        <f>IF(+All!$F374="Oregon State",+All!D374,IF(+All!$H374="Oregon State",+All!D374,0))</f>
        <v>0.875</v>
      </c>
      <c r="E79" s="707" t="str">
        <f>IF(+All!$F374="Oregon State",+All!E374,IF(+All!$H374="Oregon State",+All!E374,0))</f>
        <v>PAC12</v>
      </c>
      <c r="F79" s="75" t="str">
        <f>IF(+All!$F374="Oregon State",+All!F374,IF(+All!$H374="Oregon State",+All!F374,0))</f>
        <v>Washington</v>
      </c>
      <c r="G79" s="76" t="str">
        <f>IF(+All!$F374="Oregon State",+All!G374,IF(+All!$H374="Oregon State",+All!G374,0))</f>
        <v>P12</v>
      </c>
      <c r="H79" s="75" t="str">
        <f>IF(+All!$F374="Oregon State",+All!H374,IF(+All!$H374="Oregon State",+All!H374,0))</f>
        <v>Oregon State</v>
      </c>
      <c r="I79" s="76" t="str">
        <f>IF(+All!$F374="Oregon State",+All!I374,IF(+All!$H374="Oregon State",+All!I374,0))</f>
        <v>P12</v>
      </c>
      <c r="J79" s="706" t="str">
        <f>IF(+All!$F374="Oregon State",+All!J374,IF(+All!$H374="Oregon State",+All!J374,0))</f>
        <v>Oregon State</v>
      </c>
      <c r="K79" s="707" t="str">
        <f>IF(+All!$F374="Oregon State",+All!K374,IF(+All!$H374="Oregon State",+All!K374,0))</f>
        <v>Washington</v>
      </c>
      <c r="L79" s="78">
        <f>IF(+All!$F374="Oregon State",+All!L374,IF(+All!$H374="Oregon State",+All!L374,0))</f>
        <v>2.5</v>
      </c>
      <c r="M79" s="79">
        <f>IF(+All!$F374="Oregon State",+All!M374,IF(+All!$H374="Oregon State",+All!M374,0))</f>
        <v>56.5</v>
      </c>
      <c r="N79" s="706" t="str">
        <f>IF(+All!$F374="Oregon State",+All!N374,IF(+All!$H374="Oregon State",+All!N374,0))</f>
        <v>Oregon State</v>
      </c>
      <c r="O79" s="708">
        <f>IF(+All!$F374="Oregon State",+All!O374,IF(+All!$H374="Oregon State",+All!O374,0))</f>
        <v>27</v>
      </c>
      <c r="P79" s="708" t="str">
        <f>IF(+All!$F374="Oregon State",+All!P374,IF(+All!$H374="Oregon State",+All!P374,0))</f>
        <v>Washington</v>
      </c>
      <c r="Q79" s="707">
        <f>IF(+All!$F374="Oregon State",+All!Q374,IF(+All!$H374="Oregon State",+All!Q374,0))</f>
        <v>24</v>
      </c>
      <c r="R79" s="706" t="str">
        <f>IF(+All!$F374="Oregon State",+All!R374,IF(+All!$H374="Oregon State",+All!R374,0))</f>
        <v>Oregon State</v>
      </c>
      <c r="S79" s="708" t="str">
        <f>IF(+All!$F374="Oregon State",+All!S374,IF(+All!$H374="Oregon State",+All!S374,0))</f>
        <v>Washington</v>
      </c>
      <c r="T79" s="706" t="str">
        <f>IF(+All!$F374="Oregon State",+All!T374,IF(+All!$H374="Oregon State",+All!T374,0))</f>
        <v>Washington</v>
      </c>
      <c r="U79" s="707" t="str">
        <f>IF(+All!$F374="Oregon State",+All!U374,IF(+All!$H374="Oregon State",+All!U374,0))</f>
        <v>L</v>
      </c>
      <c r="V79" s="706" t="e">
        <f>IF(+All!#REF!="Oregon State",+All!#REF!,IF(+All!#REF!="Oregon State",+All!#REF!,0))</f>
        <v>#REF!</v>
      </c>
      <c r="W79" s="707" t="e">
        <f>IF(+All!#REF!="Oregon State",+All!#REF!,IF(+All!#REF!="Oregon State",+All!#REF!,0))</f>
        <v>#REF!</v>
      </c>
      <c r="X79" s="706" t="e">
        <f>IF(+All!#REF!="Oregon State",+All!#REF!,IF(+All!#REF!="Oregon State",+All!#REF!,0))</f>
        <v>#REF!</v>
      </c>
      <c r="Y79" s="707" t="e">
        <f>IF(+All!#REF!="Oregon State",+All!#REF!,IF(+All!#REF!="Oregon State",+All!#REF!,0))</f>
        <v>#REF!</v>
      </c>
      <c r="Z79" s="706" t="e">
        <f>IF(+All!#REF!="Oregon State",+All!#REF!,IF(+All!#REF!="Oregon State",+All!#REF!,0))</f>
        <v>#REF!</v>
      </c>
      <c r="AA79" s="707" t="e">
        <f>IF(+All!#REF!="Oregon State",+All!#REF!,IF(+All!#REF!="Oregon State",+All!#REF!,0))</f>
        <v>#REF!</v>
      </c>
      <c r="AB79" s="706" t="e">
        <f>IF(+All!#REF!="Oregon State",+All!#REF!,IF(+All!#REF!="Oregon State",+All!#REF!,0))</f>
        <v>#REF!</v>
      </c>
      <c r="AC79" s="707" t="e">
        <f>IF(+All!#REF!="Oregon State",+All!#REF!,IF(+All!#REF!="Oregon State",+All!#REF!,0))</f>
        <v>#REF!</v>
      </c>
      <c r="AD79" s="706" t="e">
        <f>IF(+All!#REF!="Oregon State",+All!#REF!,IF(+All!#REF!="Oregon State",+All!#REF!,0))</f>
        <v>#REF!</v>
      </c>
      <c r="AE79" s="707" t="e">
        <f>IF(+All!#REF!="Oregon State",+All!#REF!,IF(+All!#REF!="Oregon State",+All!#REF!,0))</f>
        <v>#REF!</v>
      </c>
      <c r="AF79" s="706" t="e">
        <f>IF(+All!#REF!="Oregon State",+All!#REF!,IF(+All!#REF!="Oregon State",+All!#REF!,0))</f>
        <v>#REF!</v>
      </c>
      <c r="AG79" s="707" t="e">
        <f>IF(+All!#REF!="Oregon State",+All!#REF!,IF(+All!#REF!="Oregon State",+All!#REF!,0))</f>
        <v>#REF!</v>
      </c>
      <c r="AH79" s="706" t="e">
        <f>IF(+All!#REF!="Oregon State",+All!#REF!,IF(+All!#REF!="Oregon State",+All!#REF!,0))</f>
        <v>#REF!</v>
      </c>
      <c r="AI79" s="707" t="e">
        <f>IF(+All!#REF!="Oregon State",+All!#REF!,IF(+All!#REF!="Oregon State",+All!#REF!,0))</f>
        <v>#REF!</v>
      </c>
      <c r="AJ79" s="706" t="e">
        <f>IF(+All!#REF!="Oregon State",+All!#REF!,IF(+All!#REF!="Oregon State",+All!#REF!,0))</f>
        <v>#REF!</v>
      </c>
      <c r="AK79" s="707" t="e">
        <f>IF(+All!#REF!="Oregon State",+All!#REF!,IF(+All!#REF!="Oregon State",+All!#REF!,0))</f>
        <v>#REF!</v>
      </c>
      <c r="AL79" s="81" t="e">
        <f>IF(+All!#REF!="Oregon State",+All!#REF!,IF(+All!#REF!="Oregon State",+All!#REF!,0))</f>
        <v>#REF!</v>
      </c>
      <c r="AM79" s="82" t="e">
        <f>IF(+All!#REF!="Oregon State",+All!#REF!,IF(+All!#REF!="Oregon State",+All!#REF!,0))</f>
        <v>#REF!</v>
      </c>
      <c r="AN79" s="81" t="e">
        <f>IF(+All!#REF!="Oregon State",+All!#REF!,IF(+All!#REF!="Oregon State",+All!#REF!,0))</f>
        <v>#REF!</v>
      </c>
      <c r="AO79" s="83" t="e">
        <f>IF(+All!#REF!="Oregon State",+All!#REF!,IF(+All!#REF!="Oregon State",+All!#REF!,0))</f>
        <v>#REF!</v>
      </c>
      <c r="AP79" s="84" t="e">
        <f>IF(+All!#REF!="Oregon State",+All!#REF!,IF(+All!#REF!="Oregon State",+All!#REF!,0))</f>
        <v>#REF!</v>
      </c>
      <c r="AQ79" s="480" t="e">
        <f>IF(+All!#REF!="Oregon State",+All!#REF!,IF(+All!#REF!="Oregon State",+All!#REF!,0))</f>
        <v>#REF!</v>
      </c>
      <c r="AR79" s="482" t="e">
        <f>IF(+All!#REF!="Oregon State",+All!#REF!,IF(+All!#REF!="Oregon State",+All!#REF!,0))</f>
        <v>#REF!</v>
      </c>
      <c r="AS79" s="483" t="e">
        <f>IF(+All!#REF!="Oregon State",+All!#REF!,IF(+All!#REF!="Oregon State",+All!#REF!,0))</f>
        <v>#REF!</v>
      </c>
      <c r="AT79" s="483" t="e">
        <f>IF(+All!#REF!="Oregon State",+All!#REF!,IF(+All!#REF!="Oregon State",+All!#REF!,0))</f>
        <v>#REF!</v>
      </c>
      <c r="AU79" s="482" t="e">
        <f>IF(+All!#REF!="Oregon State",+All!#REF!,IF(+All!#REF!="Oregon State",+All!#REF!,0))</f>
        <v>#REF!</v>
      </c>
      <c r="AV79" s="483" t="e">
        <f>IF(+All!#REF!="Oregon State",+All!#REF!,IF(+All!#REF!="Oregon State",+All!#REF!,0))</f>
        <v>#REF!</v>
      </c>
      <c r="AW79" s="484" t="e">
        <f>IF(+All!#REF!="Oregon State",+All!#REF!,IF(+All!#REF!="Oregon State",+All!#REF!,0))</f>
        <v>#REF!</v>
      </c>
      <c r="AX79" s="483" t="e">
        <f>IF(+All!#REF!="Oregon State",+All!#REF!,IF(+All!#REF!="Oregon State",+All!#REF!,0))</f>
        <v>#REF!</v>
      </c>
      <c r="AY79" s="88" t="e">
        <f>IF(+All!#REF!="Oregon State",+All!#REF!,IF(+All!#REF!="Oregon State",+All!#REF!,0))</f>
        <v>#REF!</v>
      </c>
      <c r="AZ79" s="89" t="e">
        <f>IF(+All!#REF!="Oregon State",+All!#REF!,IF(+All!#REF!="Oregon State",+All!#REF!,0))</f>
        <v>#REF!</v>
      </c>
      <c r="BA79" s="90" t="e">
        <f>IF(+All!#REF!="Oregon State",+All!#REF!,IF(+All!#REF!="Oregon State",+All!#REF!,0))</f>
        <v>#REF!</v>
      </c>
      <c r="BB79" s="90" t="e">
        <f>IF(+All!#REF!="Oregon State",+All!#REF!,IF(+All!#REF!="Oregon State",+All!#REF!,0))</f>
        <v>#REF!</v>
      </c>
      <c r="BC79" s="91" t="e">
        <f>IF(+All!#REF!="Oregon State",+All!#REF!,IF(+All!#REF!="Oregon State",+All!#REF!,0))</f>
        <v>#REF!</v>
      </c>
      <c r="BD79" s="482" t="e">
        <f>IF(+All!#REF!="Oregon State",+All!#REF!,IF(+All!#REF!="Oregon State",+All!#REF!,0))</f>
        <v>#REF!</v>
      </c>
      <c r="BE79" s="483" t="e">
        <f>IF(+All!#REF!="Oregon State",+All!#REF!,IF(+All!#REF!="Oregon State",+All!#REF!,0))</f>
        <v>#REF!</v>
      </c>
      <c r="BF79" s="483" t="e">
        <f>IF(+All!#REF!="Oregon State",+All!#REF!,IF(+All!#REF!="Oregon State",+All!#REF!,0))</f>
        <v>#REF!</v>
      </c>
      <c r="BG79" s="482" t="e">
        <f>IF(+All!#REF!="Oregon State",+All!#REF!,IF(+All!#REF!="Oregon State",+All!#REF!,0))</f>
        <v>#REF!</v>
      </c>
      <c r="BH79" s="483" t="e">
        <f>IF(+All!#REF!="Oregon State",+All!#REF!,IF(+All!#REF!="Oregon State",+All!#REF!,0))</f>
        <v>#REF!</v>
      </c>
      <c r="BI79" s="484" t="e">
        <f>IF(+All!#REF!="Oregon State",+All!#REF!,IF(+All!#REF!="Oregon State",+All!#REF!,0))</f>
        <v>#REF!</v>
      </c>
      <c r="BJ79" s="92" t="e">
        <f>IF(+All!#REF!="Oregon State",+All!#REF!,IF(+All!#REF!="Oregon State",+All!#REF!,0))</f>
        <v>#REF!</v>
      </c>
      <c r="BK79" s="93" t="e">
        <f>IF(+All!#REF!="Oregon State",+All!#REF!,IF(+All!#REF!="Oregon State",+All!#REF!,0))</f>
        <v>#REF!</v>
      </c>
    </row>
    <row r="80" spans="1:63" x14ac:dyDescent="0.8">
      <c r="A80" s="70">
        <f>IF(+All!$F437="Oregon State",+All!A437,IF(+All!$H437="Oregon State",+All!A437,0))</f>
        <v>6</v>
      </c>
      <c r="B80" s="480" t="str">
        <f>IF(+All!$F437="Oregon State",+All!B437,IF(+All!$H437="Oregon State",+All!B437,0))</f>
        <v>Sat</v>
      </c>
      <c r="C80" s="72">
        <f>IF(+All!$F437="Oregon State",+All!C437,IF(+All!$H437="Oregon State",+All!C437,0))</f>
        <v>44478</v>
      </c>
      <c r="D80" s="73">
        <f>IF(+All!$F437="Oregon State",+All!D437,IF(+All!$H437="Oregon State",+All!D437,0))</f>
        <v>0.66666666666666663</v>
      </c>
      <c r="E80" s="707" t="str">
        <f>IF(+All!$F437="Oregon State",+All!E437,IF(+All!$H437="Oregon State",+All!E437,0))</f>
        <v>PAC12</v>
      </c>
      <c r="F80" s="75" t="str">
        <f>IF(+All!$F437="Oregon State",+All!F437,IF(+All!$H437="Oregon State",+All!F437,0))</f>
        <v>Oregon State</v>
      </c>
      <c r="G80" s="76" t="str">
        <f>IF(+All!$F437="Oregon State",+All!G437,IF(+All!$H437="Oregon State",+All!G437,0))</f>
        <v>P12</v>
      </c>
      <c r="H80" s="75" t="str">
        <f>IF(+All!$F437="Oregon State",+All!H437,IF(+All!$H437="Oregon State",+All!H437,0))</f>
        <v>Washington State</v>
      </c>
      <c r="I80" s="76" t="str">
        <f>IF(+All!$F437="Oregon State",+All!I437,IF(+All!$H437="Oregon State",+All!I437,0))</f>
        <v>P12</v>
      </c>
      <c r="J80" s="706" t="str">
        <f>IF(+All!$F437="Oregon State",+All!J437,IF(+All!$H437="Oregon State",+All!J437,0))</f>
        <v>Oregon State</v>
      </c>
      <c r="K80" s="707" t="str">
        <f>IF(+All!$F437="Oregon State",+All!K437,IF(+All!$H437="Oregon State",+All!K437,0))</f>
        <v>Washington State</v>
      </c>
      <c r="L80" s="78">
        <f>IF(+All!$F437="Oregon State",+All!L437,IF(+All!$H437="Oregon State",+All!L437,0))</f>
        <v>3.5</v>
      </c>
      <c r="M80" s="79">
        <f>IF(+All!$F437="Oregon State",+All!M437,IF(+All!$H437="Oregon State",+All!M437,0))</f>
        <v>59</v>
      </c>
      <c r="N80" s="706" t="str">
        <f>IF(+All!$F437="Oregon State",+All!N437,IF(+All!$H437="Oregon State",+All!N437,0))</f>
        <v>Washington State</v>
      </c>
      <c r="O80" s="708">
        <f>IF(+All!$F437="Oregon State",+All!O437,IF(+All!$H437="Oregon State",+All!O437,0))</f>
        <v>31</v>
      </c>
      <c r="P80" s="708" t="str">
        <f>IF(+All!$F437="Oregon State",+All!P437,IF(+All!$H437="Oregon State",+All!P437,0))</f>
        <v>Oregon State</v>
      </c>
      <c r="Q80" s="707">
        <f>IF(+All!$F437="Oregon State",+All!Q437,IF(+All!$H437="Oregon State",+All!Q437,0))</f>
        <v>24</v>
      </c>
      <c r="R80" s="706" t="str">
        <f>IF(+All!$F437="Oregon State",+All!R437,IF(+All!$H437="Oregon State",+All!R437,0))</f>
        <v>Washington State</v>
      </c>
      <c r="S80" s="708" t="str">
        <f>IF(+All!$F437="Oregon State",+All!S437,IF(+All!$H437="Oregon State",+All!S437,0))</f>
        <v>Oregon State</v>
      </c>
      <c r="T80" s="706" t="str">
        <f>IF(+All!$F437="Oregon State",+All!T437,IF(+All!$H437="Oregon State",+All!T437,0))</f>
        <v>Oregon State</v>
      </c>
      <c r="U80" s="707" t="str">
        <f>IF(+All!$F437="Oregon State",+All!U437,IF(+All!$H437="Oregon State",+All!U437,0))</f>
        <v>L</v>
      </c>
      <c r="V80" s="706" t="e">
        <f>IF(+All!#REF!="Oregon State",+All!#REF!,IF(+All!#REF!="Oregon State",+All!#REF!,0))</f>
        <v>#REF!</v>
      </c>
      <c r="W80" s="707" t="e">
        <f>IF(+All!#REF!="Oregon State",+All!#REF!,IF(+All!#REF!="Oregon State",+All!#REF!,0))</f>
        <v>#REF!</v>
      </c>
      <c r="X80" s="706" t="e">
        <f>IF(+All!#REF!="Oregon State",+All!#REF!,IF(+All!#REF!="Oregon State",+All!#REF!,0))</f>
        <v>#REF!</v>
      </c>
      <c r="Y80" s="707" t="e">
        <f>IF(+All!#REF!="Oregon State",+All!#REF!,IF(+All!#REF!="Oregon State",+All!#REF!,0))</f>
        <v>#REF!</v>
      </c>
      <c r="Z80" s="706" t="e">
        <f>IF(+All!#REF!="Oregon State",+All!#REF!,IF(+All!#REF!="Oregon State",+All!#REF!,0))</f>
        <v>#REF!</v>
      </c>
      <c r="AA80" s="707" t="e">
        <f>IF(+All!#REF!="Oregon State",+All!#REF!,IF(+All!#REF!="Oregon State",+All!#REF!,0))</f>
        <v>#REF!</v>
      </c>
      <c r="AB80" s="706" t="e">
        <f>IF(+All!#REF!="Oregon State",+All!#REF!,IF(+All!#REF!="Oregon State",+All!#REF!,0))</f>
        <v>#REF!</v>
      </c>
      <c r="AC80" s="707" t="e">
        <f>IF(+All!#REF!="Oregon State",+All!#REF!,IF(+All!#REF!="Oregon State",+All!#REF!,0))</f>
        <v>#REF!</v>
      </c>
      <c r="AD80" s="706" t="e">
        <f>IF(+All!#REF!="Oregon State",+All!#REF!,IF(+All!#REF!="Oregon State",+All!#REF!,0))</f>
        <v>#REF!</v>
      </c>
      <c r="AE80" s="707" t="e">
        <f>IF(+All!#REF!="Oregon State",+All!#REF!,IF(+All!#REF!="Oregon State",+All!#REF!,0))</f>
        <v>#REF!</v>
      </c>
      <c r="AF80" s="706" t="e">
        <f>IF(+All!#REF!="Oregon State",+All!#REF!,IF(+All!#REF!="Oregon State",+All!#REF!,0))</f>
        <v>#REF!</v>
      </c>
      <c r="AG80" s="707" t="e">
        <f>IF(+All!#REF!="Oregon State",+All!#REF!,IF(+All!#REF!="Oregon State",+All!#REF!,0))</f>
        <v>#REF!</v>
      </c>
      <c r="AH80" s="706" t="e">
        <f>IF(+All!#REF!="Oregon State",+All!#REF!,IF(+All!#REF!="Oregon State",+All!#REF!,0))</f>
        <v>#REF!</v>
      </c>
      <c r="AI80" s="707" t="e">
        <f>IF(+All!#REF!="Oregon State",+All!#REF!,IF(+All!#REF!="Oregon State",+All!#REF!,0))</f>
        <v>#REF!</v>
      </c>
      <c r="AJ80" s="706" t="e">
        <f>IF(+All!#REF!="Oregon State",+All!#REF!,IF(+All!#REF!="Oregon State",+All!#REF!,0))</f>
        <v>#REF!</v>
      </c>
      <c r="AK80" s="707" t="e">
        <f>IF(+All!#REF!="Oregon State",+All!#REF!,IF(+All!#REF!="Oregon State",+All!#REF!,0))</f>
        <v>#REF!</v>
      </c>
      <c r="AL80" s="81" t="e">
        <f>IF(+All!#REF!="Oregon State",+All!#REF!,IF(+All!#REF!="Oregon State",+All!#REF!,0))</f>
        <v>#REF!</v>
      </c>
      <c r="AM80" s="82" t="e">
        <f>IF(+All!#REF!="Oregon State",+All!#REF!,IF(+All!#REF!="Oregon State",+All!#REF!,0))</f>
        <v>#REF!</v>
      </c>
      <c r="AN80" s="81" t="e">
        <f>IF(+All!#REF!="Oregon State",+All!#REF!,IF(+All!#REF!="Oregon State",+All!#REF!,0))</f>
        <v>#REF!</v>
      </c>
      <c r="AO80" s="83" t="e">
        <f>IF(+All!#REF!="Oregon State",+All!#REF!,IF(+All!#REF!="Oregon State",+All!#REF!,0))</f>
        <v>#REF!</v>
      </c>
      <c r="AP80" s="84" t="e">
        <f>IF(+All!#REF!="Oregon State",+All!#REF!,IF(+All!#REF!="Oregon State",+All!#REF!,0))</f>
        <v>#REF!</v>
      </c>
      <c r="AQ80" s="480" t="e">
        <f>IF(+All!#REF!="Oregon State",+All!#REF!,IF(+All!#REF!="Oregon State",+All!#REF!,0))</f>
        <v>#REF!</v>
      </c>
      <c r="AR80" s="482" t="e">
        <f>IF(+All!#REF!="Oregon State",+All!#REF!,IF(+All!#REF!="Oregon State",+All!#REF!,0))</f>
        <v>#REF!</v>
      </c>
      <c r="AS80" s="483" t="e">
        <f>IF(+All!#REF!="Oregon State",+All!#REF!,IF(+All!#REF!="Oregon State",+All!#REF!,0))</f>
        <v>#REF!</v>
      </c>
      <c r="AT80" s="483" t="e">
        <f>IF(+All!#REF!="Oregon State",+All!#REF!,IF(+All!#REF!="Oregon State",+All!#REF!,0))</f>
        <v>#REF!</v>
      </c>
      <c r="AU80" s="482" t="e">
        <f>IF(+All!#REF!="Oregon State",+All!#REF!,IF(+All!#REF!="Oregon State",+All!#REF!,0))</f>
        <v>#REF!</v>
      </c>
      <c r="AV80" s="483" t="e">
        <f>IF(+All!#REF!="Oregon State",+All!#REF!,IF(+All!#REF!="Oregon State",+All!#REF!,0))</f>
        <v>#REF!</v>
      </c>
      <c r="AW80" s="484" t="e">
        <f>IF(+All!#REF!="Oregon State",+All!#REF!,IF(+All!#REF!="Oregon State",+All!#REF!,0))</f>
        <v>#REF!</v>
      </c>
      <c r="AX80" s="483" t="e">
        <f>IF(+All!#REF!="Oregon State",+All!#REF!,IF(+All!#REF!="Oregon State",+All!#REF!,0))</f>
        <v>#REF!</v>
      </c>
      <c r="AY80" s="88" t="e">
        <f>IF(+All!#REF!="Oregon State",+All!#REF!,IF(+All!#REF!="Oregon State",+All!#REF!,0))</f>
        <v>#REF!</v>
      </c>
      <c r="AZ80" s="89" t="e">
        <f>IF(+All!#REF!="Oregon State",+All!#REF!,IF(+All!#REF!="Oregon State",+All!#REF!,0))</f>
        <v>#REF!</v>
      </c>
      <c r="BA80" s="90" t="e">
        <f>IF(+All!#REF!="Oregon State",+All!#REF!,IF(+All!#REF!="Oregon State",+All!#REF!,0))</f>
        <v>#REF!</v>
      </c>
      <c r="BB80" s="90" t="e">
        <f>IF(+All!#REF!="Oregon State",+All!#REF!,IF(+All!#REF!="Oregon State",+All!#REF!,0))</f>
        <v>#REF!</v>
      </c>
      <c r="BC80" s="91" t="e">
        <f>IF(+All!#REF!="Oregon State",+All!#REF!,IF(+All!#REF!="Oregon State",+All!#REF!,0))</f>
        <v>#REF!</v>
      </c>
      <c r="BD80" s="482" t="e">
        <f>IF(+All!#REF!="Oregon State",+All!#REF!,IF(+All!#REF!="Oregon State",+All!#REF!,0))</f>
        <v>#REF!</v>
      </c>
      <c r="BE80" s="483" t="e">
        <f>IF(+All!#REF!="Oregon State",+All!#REF!,IF(+All!#REF!="Oregon State",+All!#REF!,0))</f>
        <v>#REF!</v>
      </c>
      <c r="BF80" s="483" t="e">
        <f>IF(+All!#REF!="Oregon State",+All!#REF!,IF(+All!#REF!="Oregon State",+All!#REF!,0))</f>
        <v>#REF!</v>
      </c>
      <c r="BG80" s="482" t="e">
        <f>IF(+All!#REF!="Oregon State",+All!#REF!,IF(+All!#REF!="Oregon State",+All!#REF!,0))</f>
        <v>#REF!</v>
      </c>
      <c r="BH80" s="483" t="e">
        <f>IF(+All!#REF!="Oregon State",+All!#REF!,IF(+All!#REF!="Oregon State",+All!#REF!,0))</f>
        <v>#REF!</v>
      </c>
      <c r="BI80" s="484" t="e">
        <f>IF(+All!#REF!="Oregon State",+All!#REF!,IF(+All!#REF!="Oregon State",+All!#REF!,0))</f>
        <v>#REF!</v>
      </c>
      <c r="BJ80" s="92" t="e">
        <f>IF(+All!#REF!="Oregon State",+All!#REF!,IF(+All!#REF!="Oregon State",+All!#REF!,0))</f>
        <v>#REF!</v>
      </c>
      <c r="BK80" s="93" t="e">
        <f>IF(+All!#REF!="Oregon State",+All!#REF!,IF(+All!#REF!="Oregon State",+All!#REF!,0))</f>
        <v>#REF!</v>
      </c>
    </row>
    <row r="81" spans="1:63" x14ac:dyDescent="0.8">
      <c r="A81" s="70">
        <f>IF(+All!$F546="Oregon State",+All!A546,IF(+All!$H546="Oregon State",+All!A546,0))</f>
        <v>7</v>
      </c>
      <c r="B81" s="480" t="str">
        <f>IF(+All!$F546="Oregon State",+All!B546,IF(+All!$H546="Oregon State",+All!B546,0))</f>
        <v>Sat</v>
      </c>
      <c r="C81" s="72">
        <f>IF(+All!$F546="Oregon State",+All!C546,IF(+All!$H546="Oregon State",+All!C546,0))</f>
        <v>44485</v>
      </c>
      <c r="D81" s="73">
        <f>IF(+All!$F546="Oregon State",+All!D546,IF(+All!$H546="Oregon State",+All!D546,0))</f>
        <v>0</v>
      </c>
      <c r="E81" s="707">
        <f>IF(+All!$F546="Oregon State",+All!E546,IF(+All!$H546="Oregon State",+All!E546,0))</f>
        <v>0</v>
      </c>
      <c r="F81" s="75" t="str">
        <f>IF(+All!$F546="Oregon State",+All!F546,IF(+All!$H546="Oregon State",+All!F546,0))</f>
        <v>Oregon State</v>
      </c>
      <c r="G81" s="76" t="str">
        <f>IF(+All!$F546="Oregon State",+All!G546,IF(+All!$H546="Oregon State",+All!G546,0))</f>
        <v>P12</v>
      </c>
      <c r="H81" s="75" t="str">
        <f>IF(+All!$F546="Oregon State",+All!H546,IF(+All!$H546="Oregon State",+All!H546,0))</f>
        <v>Open</v>
      </c>
      <c r="I81" s="76" t="str">
        <f>IF(+All!$F546="Oregon State",+All!I546,IF(+All!$H546="Oregon State",+All!I546,0))</f>
        <v>ZZZ</v>
      </c>
      <c r="J81" s="706">
        <f>IF(+All!$F546="Oregon State",+All!J546,IF(+All!$H546="Oregon State",+All!J546,0))</f>
        <v>0</v>
      </c>
      <c r="K81" s="707">
        <f>IF(+All!$F546="Oregon State",+All!K546,IF(+All!$H546="Oregon State",+All!K546,0))</f>
        <v>0</v>
      </c>
      <c r="L81" s="78">
        <f>IF(+All!$F546="Oregon State",+All!L546,IF(+All!$H546="Oregon State",+All!L546,0))</f>
        <v>0</v>
      </c>
      <c r="M81" s="79">
        <f>IF(+All!$F546="Oregon State",+All!M546,IF(+All!$H546="Oregon State",+All!M546,0))</f>
        <v>0</v>
      </c>
      <c r="N81" s="706">
        <f>IF(+All!$F546="Oregon State",+All!N546,IF(+All!$H546="Oregon State",+All!N546,0))</f>
        <v>0</v>
      </c>
      <c r="O81" s="708">
        <f>IF(+All!$F546="Oregon State",+All!O546,IF(+All!$H546="Oregon State",+All!O546,0))</f>
        <v>0</v>
      </c>
      <c r="P81" s="708">
        <f>IF(+All!$F546="Oregon State",+All!P546,IF(+All!$H546="Oregon State",+All!P546,0))</f>
        <v>0</v>
      </c>
      <c r="Q81" s="707">
        <f>IF(+All!$F546="Oregon State",+All!Q546,IF(+All!$H546="Oregon State",+All!Q546,0))</f>
        <v>0</v>
      </c>
      <c r="R81" s="706">
        <f>IF(+All!$F546="Oregon State",+All!R546,IF(+All!$H546="Oregon State",+All!R546,0))</f>
        <v>0</v>
      </c>
      <c r="S81" s="708">
        <f>IF(+All!$F546="Oregon State",+All!S546,IF(+All!$H546="Oregon State",+All!S546,0))</f>
        <v>0</v>
      </c>
      <c r="T81" s="706">
        <f>IF(+All!$F546="Oregon State",+All!T546,IF(+All!$H546="Oregon State",+All!T546,0))</f>
        <v>0</v>
      </c>
      <c r="U81" s="707">
        <f>IF(+All!$F546="Oregon State",+All!U546,IF(+All!$H546="Oregon State",+All!U546,0))</f>
        <v>0</v>
      </c>
      <c r="V81" s="706" t="e">
        <f>IF(+All!#REF!="Oregon State",+All!#REF!,IF(+All!#REF!="Oregon State",+All!#REF!,0))</f>
        <v>#REF!</v>
      </c>
      <c r="W81" s="707" t="e">
        <f>IF(+All!#REF!="Oregon State",+All!#REF!,IF(+All!#REF!="Oregon State",+All!#REF!,0))</f>
        <v>#REF!</v>
      </c>
      <c r="X81" s="706" t="e">
        <f>IF(+All!#REF!="Oregon State",+All!#REF!,IF(+All!#REF!="Oregon State",+All!#REF!,0))</f>
        <v>#REF!</v>
      </c>
      <c r="Y81" s="707" t="e">
        <f>IF(+All!#REF!="Oregon State",+All!#REF!,IF(+All!#REF!="Oregon State",+All!#REF!,0))</f>
        <v>#REF!</v>
      </c>
      <c r="Z81" s="706" t="e">
        <f>IF(+All!#REF!="Oregon State",+All!#REF!,IF(+All!#REF!="Oregon State",+All!#REF!,0))</f>
        <v>#REF!</v>
      </c>
      <c r="AA81" s="707" t="e">
        <f>IF(+All!#REF!="Oregon State",+All!#REF!,IF(+All!#REF!="Oregon State",+All!#REF!,0))</f>
        <v>#REF!</v>
      </c>
      <c r="AB81" s="706" t="e">
        <f>IF(+All!#REF!="Oregon State",+All!#REF!,IF(+All!#REF!="Oregon State",+All!#REF!,0))</f>
        <v>#REF!</v>
      </c>
      <c r="AC81" s="707" t="e">
        <f>IF(+All!#REF!="Oregon State",+All!#REF!,IF(+All!#REF!="Oregon State",+All!#REF!,0))</f>
        <v>#REF!</v>
      </c>
      <c r="AD81" s="706" t="e">
        <f>IF(+All!#REF!="Oregon State",+All!#REF!,IF(+All!#REF!="Oregon State",+All!#REF!,0))</f>
        <v>#REF!</v>
      </c>
      <c r="AE81" s="707" t="e">
        <f>IF(+All!#REF!="Oregon State",+All!#REF!,IF(+All!#REF!="Oregon State",+All!#REF!,0))</f>
        <v>#REF!</v>
      </c>
      <c r="AF81" s="706" t="e">
        <f>IF(+All!#REF!="Oregon State",+All!#REF!,IF(+All!#REF!="Oregon State",+All!#REF!,0))</f>
        <v>#REF!</v>
      </c>
      <c r="AG81" s="707" t="e">
        <f>IF(+All!#REF!="Oregon State",+All!#REF!,IF(+All!#REF!="Oregon State",+All!#REF!,0))</f>
        <v>#REF!</v>
      </c>
      <c r="AH81" s="706" t="e">
        <f>IF(+All!#REF!="Oregon State",+All!#REF!,IF(+All!#REF!="Oregon State",+All!#REF!,0))</f>
        <v>#REF!</v>
      </c>
      <c r="AI81" s="707" t="e">
        <f>IF(+All!#REF!="Oregon State",+All!#REF!,IF(+All!#REF!="Oregon State",+All!#REF!,0))</f>
        <v>#REF!</v>
      </c>
      <c r="AJ81" s="706" t="e">
        <f>IF(+All!#REF!="Oregon State",+All!#REF!,IF(+All!#REF!="Oregon State",+All!#REF!,0))</f>
        <v>#REF!</v>
      </c>
      <c r="AK81" s="707" t="e">
        <f>IF(+All!#REF!="Oregon State",+All!#REF!,IF(+All!#REF!="Oregon State",+All!#REF!,0))</f>
        <v>#REF!</v>
      </c>
      <c r="AL81" s="81" t="e">
        <f>IF(+All!#REF!="Oregon State",+All!#REF!,IF(+All!#REF!="Oregon State",+All!#REF!,0))</f>
        <v>#REF!</v>
      </c>
      <c r="AM81" s="82" t="e">
        <f>IF(+All!#REF!="Oregon State",+All!#REF!,IF(+All!#REF!="Oregon State",+All!#REF!,0))</f>
        <v>#REF!</v>
      </c>
      <c r="AN81" s="81" t="e">
        <f>IF(+All!#REF!="Oregon State",+All!#REF!,IF(+All!#REF!="Oregon State",+All!#REF!,0))</f>
        <v>#REF!</v>
      </c>
      <c r="AO81" s="83" t="e">
        <f>IF(+All!#REF!="Oregon State",+All!#REF!,IF(+All!#REF!="Oregon State",+All!#REF!,0))</f>
        <v>#REF!</v>
      </c>
      <c r="AP81" s="84" t="e">
        <f>IF(+All!#REF!="Oregon State",+All!#REF!,IF(+All!#REF!="Oregon State",+All!#REF!,0))</f>
        <v>#REF!</v>
      </c>
      <c r="AQ81" s="480" t="e">
        <f>IF(+All!#REF!="Oregon State",+All!#REF!,IF(+All!#REF!="Oregon State",+All!#REF!,0))</f>
        <v>#REF!</v>
      </c>
      <c r="AR81" s="482" t="e">
        <f>IF(+All!#REF!="Oregon State",+All!#REF!,IF(+All!#REF!="Oregon State",+All!#REF!,0))</f>
        <v>#REF!</v>
      </c>
      <c r="AS81" s="483" t="e">
        <f>IF(+All!#REF!="Oregon State",+All!#REF!,IF(+All!#REF!="Oregon State",+All!#REF!,0))</f>
        <v>#REF!</v>
      </c>
      <c r="AT81" s="483" t="e">
        <f>IF(+All!#REF!="Oregon State",+All!#REF!,IF(+All!#REF!="Oregon State",+All!#REF!,0))</f>
        <v>#REF!</v>
      </c>
      <c r="AU81" s="482" t="e">
        <f>IF(+All!#REF!="Oregon State",+All!#REF!,IF(+All!#REF!="Oregon State",+All!#REF!,0))</f>
        <v>#REF!</v>
      </c>
      <c r="AV81" s="483" t="e">
        <f>IF(+All!#REF!="Oregon State",+All!#REF!,IF(+All!#REF!="Oregon State",+All!#REF!,0))</f>
        <v>#REF!</v>
      </c>
      <c r="AW81" s="484" t="e">
        <f>IF(+All!#REF!="Oregon State",+All!#REF!,IF(+All!#REF!="Oregon State",+All!#REF!,0))</f>
        <v>#REF!</v>
      </c>
      <c r="AX81" s="483" t="e">
        <f>IF(+All!#REF!="Oregon State",+All!#REF!,IF(+All!#REF!="Oregon State",+All!#REF!,0))</f>
        <v>#REF!</v>
      </c>
      <c r="AY81" s="88" t="e">
        <f>IF(+All!#REF!="Oregon State",+All!#REF!,IF(+All!#REF!="Oregon State",+All!#REF!,0))</f>
        <v>#REF!</v>
      </c>
      <c r="AZ81" s="89" t="e">
        <f>IF(+All!#REF!="Oregon State",+All!#REF!,IF(+All!#REF!="Oregon State",+All!#REF!,0))</f>
        <v>#REF!</v>
      </c>
      <c r="BA81" s="90" t="e">
        <f>IF(+All!#REF!="Oregon State",+All!#REF!,IF(+All!#REF!="Oregon State",+All!#REF!,0))</f>
        <v>#REF!</v>
      </c>
      <c r="BB81" s="90" t="e">
        <f>IF(+All!#REF!="Oregon State",+All!#REF!,IF(+All!#REF!="Oregon State",+All!#REF!,0))</f>
        <v>#REF!</v>
      </c>
      <c r="BC81" s="91" t="e">
        <f>IF(+All!#REF!="Oregon State",+All!#REF!,IF(+All!#REF!="Oregon State",+All!#REF!,0))</f>
        <v>#REF!</v>
      </c>
      <c r="BD81" s="482" t="e">
        <f>IF(+All!#REF!="Oregon State",+All!#REF!,IF(+All!#REF!="Oregon State",+All!#REF!,0))</f>
        <v>#REF!</v>
      </c>
      <c r="BE81" s="483" t="e">
        <f>IF(+All!#REF!="Oregon State",+All!#REF!,IF(+All!#REF!="Oregon State",+All!#REF!,0))</f>
        <v>#REF!</v>
      </c>
      <c r="BF81" s="483" t="e">
        <f>IF(+All!#REF!="Oregon State",+All!#REF!,IF(+All!#REF!="Oregon State",+All!#REF!,0))</f>
        <v>#REF!</v>
      </c>
      <c r="BG81" s="482" t="e">
        <f>IF(+All!#REF!="Oregon State",+All!#REF!,IF(+All!#REF!="Oregon State",+All!#REF!,0))</f>
        <v>#REF!</v>
      </c>
      <c r="BH81" s="483" t="e">
        <f>IF(+All!#REF!="Oregon State",+All!#REF!,IF(+All!#REF!="Oregon State",+All!#REF!,0))</f>
        <v>#REF!</v>
      </c>
      <c r="BI81" s="484" t="e">
        <f>IF(+All!#REF!="Oregon State",+All!#REF!,IF(+All!#REF!="Oregon State",+All!#REF!,0))</f>
        <v>#REF!</v>
      </c>
      <c r="BJ81" s="92" t="e">
        <f>IF(+All!#REF!="Oregon State",+All!#REF!,IF(+All!#REF!="Oregon State",+All!#REF!,0))</f>
        <v>#REF!</v>
      </c>
      <c r="BK81" s="93" t="e">
        <f>IF(+All!#REF!="Oregon State",+All!#REF!,IF(+All!#REF!="Oregon State",+All!#REF!,0))</f>
        <v>#REF!</v>
      </c>
    </row>
    <row r="82" spans="1:63" x14ac:dyDescent="0.8">
      <c r="A82" s="70">
        <f>IF(+All!$F599="Oregon State",+All!A599,IF(+All!$H599="Oregon State",+All!A599,0))</f>
        <v>8</v>
      </c>
      <c r="B82" s="480" t="str">
        <f>IF(+All!$F599="Oregon State",+All!B599,IF(+All!$H599="Oregon State",+All!B599,0))</f>
        <v>Sat</v>
      </c>
      <c r="C82" s="72">
        <f>IF(+All!$F599="Oregon State",+All!C599,IF(+All!$H599="Oregon State",+All!C599,0))</f>
        <v>44492</v>
      </c>
      <c r="D82" s="73">
        <f>IF(+All!$F599="Oregon State",+All!D599,IF(+All!$H599="Oregon State",+All!D599,0))</f>
        <v>0.8125</v>
      </c>
      <c r="E82" s="707" t="str">
        <f>IF(+All!$F599="Oregon State",+All!E599,IF(+All!$H599="Oregon State",+All!E599,0))</f>
        <v>PAC12</v>
      </c>
      <c r="F82" s="75" t="str">
        <f>IF(+All!$F599="Oregon State",+All!F599,IF(+All!$H599="Oregon State",+All!F599,0))</f>
        <v>Utah</v>
      </c>
      <c r="G82" s="76" t="str">
        <f>IF(+All!$F599="Oregon State",+All!G599,IF(+All!$H599="Oregon State",+All!G599,0))</f>
        <v>P12</v>
      </c>
      <c r="H82" s="75" t="str">
        <f>IF(+All!$F599="Oregon State",+All!H599,IF(+All!$H599="Oregon State",+All!H599,0))</f>
        <v>Oregon State</v>
      </c>
      <c r="I82" s="76" t="str">
        <f>IF(+All!$F599="Oregon State",+All!I599,IF(+All!$H599="Oregon State",+All!I599,0))</f>
        <v>P12</v>
      </c>
      <c r="J82" s="706" t="str">
        <f>IF(+All!$F599="Oregon State",+All!J599,IF(+All!$H599="Oregon State",+All!J599,0))</f>
        <v>Utah</v>
      </c>
      <c r="K82" s="707" t="str">
        <f>IF(+All!$F599="Oregon State",+All!K599,IF(+All!$H599="Oregon State",+All!K599,0))</f>
        <v>Oregon State</v>
      </c>
      <c r="L82" s="78">
        <f>IF(+All!$F599="Oregon State",+All!L599,IF(+All!$H599="Oregon State",+All!L599,0))</f>
        <v>3</v>
      </c>
      <c r="M82" s="79">
        <f>IF(+All!$F599="Oregon State",+All!M599,IF(+All!$H599="Oregon State",+All!M599,0))</f>
        <v>56</v>
      </c>
      <c r="N82" s="706" t="str">
        <f>IF(+All!$F599="Oregon State",+All!N599,IF(+All!$H599="Oregon State",+All!N599,0))</f>
        <v>Oregon State</v>
      </c>
      <c r="O82" s="708">
        <f>IF(+All!$F599="Oregon State",+All!O599,IF(+All!$H599="Oregon State",+All!O599,0))</f>
        <v>42</v>
      </c>
      <c r="P82" s="708" t="str">
        <f>IF(+All!$F599="Oregon State",+All!P599,IF(+All!$H599="Oregon State",+All!P599,0))</f>
        <v>Utah</v>
      </c>
      <c r="Q82" s="707">
        <f>IF(+All!$F599="Oregon State",+All!Q599,IF(+All!$H599="Oregon State",+All!Q599,0))</f>
        <v>34</v>
      </c>
      <c r="R82" s="706" t="str">
        <f>IF(+All!$F599="Oregon State",+All!R599,IF(+All!$H599="Oregon State",+All!R599,0))</f>
        <v>Oregon State</v>
      </c>
      <c r="S82" s="708" t="str">
        <f>IF(+All!$F599="Oregon State",+All!S599,IF(+All!$H599="Oregon State",+All!S599,0))</f>
        <v>Utah</v>
      </c>
      <c r="T82" s="706" t="str">
        <f>IF(+All!$F599="Oregon State",+All!T599,IF(+All!$H599="Oregon State",+All!T599,0))</f>
        <v>Utah</v>
      </c>
      <c r="U82" s="707" t="str">
        <f>IF(+All!$F599="Oregon State",+All!U599,IF(+All!$H599="Oregon State",+All!U599,0))</f>
        <v>L</v>
      </c>
      <c r="V82" s="706" t="e">
        <f>IF(+All!#REF!="Oregon State",+All!#REF!,IF(+All!#REF!="Oregon State",+All!#REF!,0))</f>
        <v>#REF!</v>
      </c>
      <c r="W82" s="707" t="e">
        <f>IF(+All!#REF!="Oregon State",+All!#REF!,IF(+All!#REF!="Oregon State",+All!#REF!,0))</f>
        <v>#REF!</v>
      </c>
      <c r="X82" s="706" t="e">
        <f>IF(+All!#REF!="Oregon State",+All!#REF!,IF(+All!#REF!="Oregon State",+All!#REF!,0))</f>
        <v>#REF!</v>
      </c>
      <c r="Y82" s="707" t="e">
        <f>IF(+All!#REF!="Oregon State",+All!#REF!,IF(+All!#REF!="Oregon State",+All!#REF!,0))</f>
        <v>#REF!</v>
      </c>
      <c r="Z82" s="706" t="e">
        <f>IF(+All!#REF!="Oregon State",+All!#REF!,IF(+All!#REF!="Oregon State",+All!#REF!,0))</f>
        <v>#REF!</v>
      </c>
      <c r="AA82" s="707" t="e">
        <f>IF(+All!#REF!="Oregon State",+All!#REF!,IF(+All!#REF!="Oregon State",+All!#REF!,0))</f>
        <v>#REF!</v>
      </c>
      <c r="AB82" s="706" t="e">
        <f>IF(+All!#REF!="Oregon State",+All!#REF!,IF(+All!#REF!="Oregon State",+All!#REF!,0))</f>
        <v>#REF!</v>
      </c>
      <c r="AC82" s="707" t="e">
        <f>IF(+All!#REF!="Oregon State",+All!#REF!,IF(+All!#REF!="Oregon State",+All!#REF!,0))</f>
        <v>#REF!</v>
      </c>
      <c r="AD82" s="706" t="e">
        <f>IF(+All!#REF!="Oregon State",+All!#REF!,IF(+All!#REF!="Oregon State",+All!#REF!,0))</f>
        <v>#REF!</v>
      </c>
      <c r="AE82" s="707" t="e">
        <f>IF(+All!#REF!="Oregon State",+All!#REF!,IF(+All!#REF!="Oregon State",+All!#REF!,0))</f>
        <v>#REF!</v>
      </c>
      <c r="AF82" s="706" t="e">
        <f>IF(+All!#REF!="Oregon State",+All!#REF!,IF(+All!#REF!="Oregon State",+All!#REF!,0))</f>
        <v>#REF!</v>
      </c>
      <c r="AG82" s="707" t="e">
        <f>IF(+All!#REF!="Oregon State",+All!#REF!,IF(+All!#REF!="Oregon State",+All!#REF!,0))</f>
        <v>#REF!</v>
      </c>
      <c r="AH82" s="706" t="e">
        <f>IF(+All!#REF!="Oregon State",+All!#REF!,IF(+All!#REF!="Oregon State",+All!#REF!,0))</f>
        <v>#REF!</v>
      </c>
      <c r="AI82" s="707" t="e">
        <f>IF(+All!#REF!="Oregon State",+All!#REF!,IF(+All!#REF!="Oregon State",+All!#REF!,0))</f>
        <v>#REF!</v>
      </c>
      <c r="AJ82" s="706" t="e">
        <f>IF(+All!#REF!="Oregon State",+All!#REF!,IF(+All!#REF!="Oregon State",+All!#REF!,0))</f>
        <v>#REF!</v>
      </c>
      <c r="AK82" s="707" t="e">
        <f>IF(+All!#REF!="Oregon State",+All!#REF!,IF(+All!#REF!="Oregon State",+All!#REF!,0))</f>
        <v>#REF!</v>
      </c>
      <c r="AL82" s="81" t="e">
        <f>IF(+All!#REF!="Oregon State",+All!#REF!,IF(+All!#REF!="Oregon State",+All!#REF!,0))</f>
        <v>#REF!</v>
      </c>
      <c r="AM82" s="82" t="e">
        <f>IF(+All!#REF!="Oregon State",+All!#REF!,IF(+All!#REF!="Oregon State",+All!#REF!,0))</f>
        <v>#REF!</v>
      </c>
      <c r="AN82" s="81" t="e">
        <f>IF(+All!#REF!="Oregon State",+All!#REF!,IF(+All!#REF!="Oregon State",+All!#REF!,0))</f>
        <v>#REF!</v>
      </c>
      <c r="AO82" s="83" t="e">
        <f>IF(+All!#REF!="Oregon State",+All!#REF!,IF(+All!#REF!="Oregon State",+All!#REF!,0))</f>
        <v>#REF!</v>
      </c>
      <c r="AP82" s="84" t="e">
        <f>IF(+All!#REF!="Oregon State",+All!#REF!,IF(+All!#REF!="Oregon State",+All!#REF!,0))</f>
        <v>#REF!</v>
      </c>
      <c r="AQ82" s="480" t="e">
        <f>IF(+All!#REF!="Oregon State",+All!#REF!,IF(+All!#REF!="Oregon State",+All!#REF!,0))</f>
        <v>#REF!</v>
      </c>
      <c r="AR82" s="482" t="e">
        <f>IF(+All!#REF!="Oregon State",+All!#REF!,IF(+All!#REF!="Oregon State",+All!#REF!,0))</f>
        <v>#REF!</v>
      </c>
      <c r="AS82" s="483" t="e">
        <f>IF(+All!#REF!="Oregon State",+All!#REF!,IF(+All!#REF!="Oregon State",+All!#REF!,0))</f>
        <v>#REF!</v>
      </c>
      <c r="AT82" s="483" t="e">
        <f>IF(+All!#REF!="Oregon State",+All!#REF!,IF(+All!#REF!="Oregon State",+All!#REF!,0))</f>
        <v>#REF!</v>
      </c>
      <c r="AU82" s="482" t="e">
        <f>IF(+All!#REF!="Oregon State",+All!#REF!,IF(+All!#REF!="Oregon State",+All!#REF!,0))</f>
        <v>#REF!</v>
      </c>
      <c r="AV82" s="483" t="e">
        <f>IF(+All!#REF!="Oregon State",+All!#REF!,IF(+All!#REF!="Oregon State",+All!#REF!,0))</f>
        <v>#REF!</v>
      </c>
      <c r="AW82" s="484" t="e">
        <f>IF(+All!#REF!="Oregon State",+All!#REF!,IF(+All!#REF!="Oregon State",+All!#REF!,0))</f>
        <v>#REF!</v>
      </c>
      <c r="AX82" s="483" t="e">
        <f>IF(+All!#REF!="Oregon State",+All!#REF!,IF(+All!#REF!="Oregon State",+All!#REF!,0))</f>
        <v>#REF!</v>
      </c>
      <c r="AY82" s="88" t="e">
        <f>IF(+All!#REF!="Oregon State",+All!#REF!,IF(+All!#REF!="Oregon State",+All!#REF!,0))</f>
        <v>#REF!</v>
      </c>
      <c r="AZ82" s="89" t="e">
        <f>IF(+All!#REF!="Oregon State",+All!#REF!,IF(+All!#REF!="Oregon State",+All!#REF!,0))</f>
        <v>#REF!</v>
      </c>
      <c r="BA82" s="90" t="e">
        <f>IF(+All!#REF!="Oregon State",+All!#REF!,IF(+All!#REF!="Oregon State",+All!#REF!,0))</f>
        <v>#REF!</v>
      </c>
      <c r="BB82" s="90" t="e">
        <f>IF(+All!#REF!="Oregon State",+All!#REF!,IF(+All!#REF!="Oregon State",+All!#REF!,0))</f>
        <v>#REF!</v>
      </c>
      <c r="BC82" s="91" t="e">
        <f>IF(+All!#REF!="Oregon State",+All!#REF!,IF(+All!#REF!="Oregon State",+All!#REF!,0))</f>
        <v>#REF!</v>
      </c>
      <c r="BD82" s="482" t="e">
        <f>IF(+All!#REF!="Oregon State",+All!#REF!,IF(+All!#REF!="Oregon State",+All!#REF!,0))</f>
        <v>#REF!</v>
      </c>
      <c r="BE82" s="483" t="e">
        <f>IF(+All!#REF!="Oregon State",+All!#REF!,IF(+All!#REF!="Oregon State",+All!#REF!,0))</f>
        <v>#REF!</v>
      </c>
      <c r="BF82" s="483" t="e">
        <f>IF(+All!#REF!="Oregon State",+All!#REF!,IF(+All!#REF!="Oregon State",+All!#REF!,0))</f>
        <v>#REF!</v>
      </c>
      <c r="BG82" s="482" t="e">
        <f>IF(+All!#REF!="Oregon State",+All!#REF!,IF(+All!#REF!="Oregon State",+All!#REF!,0))</f>
        <v>#REF!</v>
      </c>
      <c r="BH82" s="483" t="e">
        <f>IF(+All!#REF!="Oregon State",+All!#REF!,IF(+All!#REF!="Oregon State",+All!#REF!,0))</f>
        <v>#REF!</v>
      </c>
      <c r="BI82" s="484" t="e">
        <f>IF(+All!#REF!="Oregon State",+All!#REF!,IF(+All!#REF!="Oregon State",+All!#REF!,0))</f>
        <v>#REF!</v>
      </c>
      <c r="BJ82" s="92" t="e">
        <f>IF(+All!#REF!="Oregon State",+All!#REF!,IF(+All!#REF!="Oregon State",+All!#REF!,0))</f>
        <v>#REF!</v>
      </c>
      <c r="BK82" s="93" t="e">
        <f>IF(+All!#REF!="Oregon State",+All!#REF!,IF(+All!#REF!="Oregon State",+All!#REF!,0))</f>
        <v>#REF!</v>
      </c>
    </row>
    <row r="83" spans="1:63" x14ac:dyDescent="0.8">
      <c r="A83" s="70">
        <f>IF(+All!$F672="Oregon State",+All!A672,IF(+All!$H672="Oregon State",+All!A672,0))</f>
        <v>9</v>
      </c>
      <c r="B83" s="480" t="str">
        <f>IF(+All!$F672="Oregon State",+All!B672,IF(+All!$H672="Oregon State",+All!B672,0))</f>
        <v>Sat</v>
      </c>
      <c r="C83" s="72">
        <f>IF(+All!$F672="Oregon State",+All!C672,IF(+All!$H672="Oregon State",+All!C672,0))</f>
        <v>44499</v>
      </c>
      <c r="D83" s="73">
        <f>IF(+All!$F672="Oregon State",+All!D672,IF(+All!$H672="Oregon State",+All!D672,0))</f>
        <v>0.79166666666666663</v>
      </c>
      <c r="E83" s="707" t="str">
        <f>IF(+All!$F672="Oregon State",+All!E672,IF(+All!$H672="Oregon State",+All!E672,0))</f>
        <v>PAC12</v>
      </c>
      <c r="F83" s="75" t="str">
        <f>IF(+All!$F672="Oregon State",+All!F672,IF(+All!$H672="Oregon State",+All!F672,0))</f>
        <v>Oregon State</v>
      </c>
      <c r="G83" s="76" t="str">
        <f>IF(+All!$F672="Oregon State",+All!G672,IF(+All!$H672="Oregon State",+All!G672,0))</f>
        <v>P12</v>
      </c>
      <c r="H83" s="75" t="str">
        <f>IF(+All!$F672="Oregon State",+All!H672,IF(+All!$H672="Oregon State",+All!H672,0))</f>
        <v>California</v>
      </c>
      <c r="I83" s="76" t="str">
        <f>IF(+All!$F672="Oregon State",+All!I672,IF(+All!$H672="Oregon State",+All!I672,0))</f>
        <v>P12</v>
      </c>
      <c r="J83" s="706" t="str">
        <f>IF(+All!$F672="Oregon State",+All!J672,IF(+All!$H672="Oregon State",+All!J672,0))</f>
        <v>Oregon State</v>
      </c>
      <c r="K83" s="707" t="str">
        <f>IF(+All!$F672="Oregon State",+All!K672,IF(+All!$H672="Oregon State",+All!K672,0))</f>
        <v>California</v>
      </c>
      <c r="L83" s="78">
        <f>IF(+All!$F672="Oregon State",+All!L672,IF(+All!$H672="Oregon State",+All!L672,0))</f>
        <v>1.5</v>
      </c>
      <c r="M83" s="79">
        <f>IF(+All!$F672="Oregon State",+All!M672,IF(+All!$H672="Oregon State",+All!M672,0))</f>
        <v>56.5</v>
      </c>
      <c r="N83" s="706" t="str">
        <f>IF(+All!$F672="Oregon State",+All!N672,IF(+All!$H672="Oregon State",+All!N672,0))</f>
        <v>California</v>
      </c>
      <c r="O83" s="708">
        <f>IF(+All!$F672="Oregon State",+All!O672,IF(+All!$H672="Oregon State",+All!O672,0))</f>
        <v>39</v>
      </c>
      <c r="P83" s="708" t="str">
        <f>IF(+All!$F672="Oregon State",+All!P672,IF(+All!$H672="Oregon State",+All!P672,0))</f>
        <v>Oregon State</v>
      </c>
      <c r="Q83" s="707">
        <f>IF(+All!$F672="Oregon State",+All!Q672,IF(+All!$H672="Oregon State",+All!Q672,0))</f>
        <v>25</v>
      </c>
      <c r="R83" s="706" t="str">
        <f>IF(+All!$F672="Oregon State",+All!R672,IF(+All!$H672="Oregon State",+All!R672,0))</f>
        <v>California</v>
      </c>
      <c r="S83" s="708" t="str">
        <f>IF(+All!$F672="Oregon State",+All!S672,IF(+All!$H672="Oregon State",+All!S672,0))</f>
        <v>Oregon State</v>
      </c>
      <c r="T83" s="706" t="str">
        <f>IF(+All!$F672="Oregon State",+All!T672,IF(+All!$H672="Oregon State",+All!T672,0))</f>
        <v>Oregon State</v>
      </c>
      <c r="U83" s="707" t="str">
        <f>IF(+All!$F672="Oregon State",+All!U672,IF(+All!$H672="Oregon State",+All!U672,0))</f>
        <v>L</v>
      </c>
      <c r="V83" s="706">
        <f>IF(+All!$F900="Oregon State",+All!#REF!,IF(+All!$H900="Oregon State",+All!#REF!,0))</f>
        <v>0</v>
      </c>
      <c r="W83" s="707">
        <f>IF(+All!$F900="Oregon State",+All!#REF!,IF(+All!$H900="Oregon State",+All!#REF!,0))</f>
        <v>0</v>
      </c>
      <c r="X83" s="706">
        <f>IF(+All!$F900="Oregon State",+All!#REF!,IF(+All!$H900="Oregon State",+All!#REF!,0))</f>
        <v>0</v>
      </c>
      <c r="Y83" s="707">
        <f>IF(+All!$F900="Oregon State",+All!#REF!,IF(+All!$H900="Oregon State",+All!#REF!,0))</f>
        <v>0</v>
      </c>
      <c r="Z83" s="706">
        <f>IF(+All!$F900="Oregon State",+All!#REF!,IF(+All!$H900="Oregon State",+All!#REF!,0))</f>
        <v>0</v>
      </c>
      <c r="AA83" s="707">
        <f>IF(+All!$F900="Oregon State",+All!#REF!,IF(+All!$H900="Oregon State",+All!#REF!,0))</f>
        <v>0</v>
      </c>
      <c r="AB83" s="706">
        <f>IF(+All!$F900="Oregon State",+All!#REF!,IF(+All!$H900="Oregon State",+All!#REF!,0))</f>
        <v>0</v>
      </c>
      <c r="AC83" s="707">
        <f>IF(+All!$F900="Oregon State",+All!#REF!,IF(+All!$H900="Oregon State",+All!#REF!,0))</f>
        <v>0</v>
      </c>
      <c r="AD83" s="706">
        <f>IF(+All!$F900="Oregon State",+All!#REF!,IF(+All!$H900="Oregon State",+All!#REF!,0))</f>
        <v>0</v>
      </c>
      <c r="AE83" s="707">
        <f>IF(+All!$F900="Oregon State",+All!#REF!,IF(+All!$H900="Oregon State",+All!#REF!,0))</f>
        <v>0</v>
      </c>
      <c r="AF83" s="706">
        <f>IF(+All!$F900="Oregon State",+All!#REF!,IF(+All!$H900="Oregon State",+All!#REF!,0))</f>
        <v>0</v>
      </c>
      <c r="AG83" s="707">
        <f>IF(+All!$F900="Oregon State",+All!#REF!,IF(+All!$H900="Oregon State",+All!#REF!,0))</f>
        <v>0</v>
      </c>
      <c r="AH83" s="706">
        <f>IF(+All!$F900="Oregon State",+All!#REF!,IF(+All!$H900="Oregon State",+All!#REF!,0))</f>
        <v>0</v>
      </c>
      <c r="AI83" s="707">
        <f>IF(+All!$F900="Oregon State",+All!#REF!,IF(+All!$H900="Oregon State",+All!#REF!,0))</f>
        <v>0</v>
      </c>
      <c r="AJ83" s="706">
        <f>IF(+All!$F900="Oregon State",+All!#REF!,IF(+All!$H900="Oregon State",+All!#REF!,0))</f>
        <v>0</v>
      </c>
      <c r="AK83" s="707">
        <f>IF(+All!$F900="Oregon State",+All!#REF!,IF(+All!$H900="Oregon State",+All!#REF!,0))</f>
        <v>0</v>
      </c>
      <c r="AL83" s="81">
        <f>IF(+All!$F900="Oregon State",+All!V900,IF(+All!$H900="Oregon State",+All!V900,0))</f>
        <v>0</v>
      </c>
      <c r="AM83" s="82">
        <f>IF(+All!$F900="Oregon State",+All!W900,IF(+All!$H900="Oregon State",+All!W900,0))</f>
        <v>0</v>
      </c>
      <c r="AN83" s="81">
        <f>IF(+All!$F900="Oregon State",+All!X900,IF(+All!$H900="Oregon State",+All!X900,0))</f>
        <v>0</v>
      </c>
      <c r="AO83" s="83">
        <f>IF(+All!$F900="Oregon State",+All!Y900,IF(+All!$H900="Oregon State",+All!Y900,0))</f>
        <v>0</v>
      </c>
      <c r="AP83" s="84">
        <f>IF(+All!$F900="Oregon State",+All!Z900,IF(+All!$H900="Oregon State",+All!Z900,0))</f>
        <v>0</v>
      </c>
      <c r="AQ83" s="480">
        <f>IF(+All!$F900="Oregon State",+All!#REF!,IF(+All!$H900="Oregon State",+All!#REF!,0))</f>
        <v>0</v>
      </c>
      <c r="AR83" s="482">
        <f>IF(+All!$F900="Oregon State",+All!#REF!,IF(+All!$H900="Oregon State",+All!#REF!,0))</f>
        <v>0</v>
      </c>
      <c r="AS83" s="483">
        <f>IF(+All!$F900="Oregon State",+All!#REF!,IF(+All!$H900="Oregon State",+All!#REF!,0))</f>
        <v>0</v>
      </c>
      <c r="AT83" s="483">
        <f>IF(+All!$F900="Oregon State",+All!#REF!,IF(+All!$H900="Oregon State",+All!#REF!,0))</f>
        <v>0</v>
      </c>
      <c r="AU83" s="482">
        <f>IF(+All!$F900="Oregon State",+All!#REF!,IF(+All!$H900="Oregon State",+All!#REF!,0))</f>
        <v>0</v>
      </c>
      <c r="AV83" s="483">
        <f>IF(+All!$F900="Oregon State",+All!#REF!,IF(+All!$H900="Oregon State",+All!#REF!,0))</f>
        <v>0</v>
      </c>
      <c r="AW83" s="484">
        <f>IF(+All!$F900="Oregon State",+All!#REF!,IF(+All!$H900="Oregon State",+All!#REF!,0))</f>
        <v>0</v>
      </c>
      <c r="AX83" s="483">
        <f>IF(+All!$F900="Oregon State",+All!#REF!,IF(+All!$H900="Oregon State",+All!#REF!,0))</f>
        <v>0</v>
      </c>
      <c r="AY83" s="88">
        <f>IF(+All!$F900="Oregon State",+All!#REF!,IF(+All!$H900="Oregon State",+All!#REF!,0))</f>
        <v>0</v>
      </c>
      <c r="AZ83" s="89">
        <f>IF(+All!$F900="Oregon State",+All!#REF!,IF(+All!$H900="Oregon State",+All!#REF!,0))</f>
        <v>0</v>
      </c>
      <c r="BA83" s="90">
        <f>IF(+All!$F900="Oregon State",+All!#REF!,IF(+All!$H900="Oregon State",+All!#REF!,0))</f>
        <v>0</v>
      </c>
      <c r="BB83" s="90">
        <f>IF(+All!$F900="Oregon State",+All!#REF!,IF(+All!$H900="Oregon State",+All!#REF!,0))</f>
        <v>0</v>
      </c>
      <c r="BC83" s="91">
        <f>IF(+All!$F900="Oregon State",+All!#REF!,IF(+All!$H900="Oregon State",+All!#REF!,0))</f>
        <v>0</v>
      </c>
      <c r="BD83" s="482">
        <f>IF(+All!$F900="Oregon State",+All!#REF!,IF(+All!$H900="Oregon State",+All!#REF!,0))</f>
        <v>0</v>
      </c>
      <c r="BE83" s="483">
        <f>IF(+All!$F900="Oregon State",+All!#REF!,IF(+All!$H900="Oregon State",+All!#REF!,0))</f>
        <v>0</v>
      </c>
      <c r="BF83" s="483">
        <f>IF(+All!$F900="Oregon State",+All!#REF!,IF(+All!$H900="Oregon State",+All!#REF!,0))</f>
        <v>0</v>
      </c>
      <c r="BG83" s="482">
        <f>IF(+All!$F900="Oregon State",+All!#REF!,IF(+All!$H900="Oregon State",+All!#REF!,0))</f>
        <v>0</v>
      </c>
      <c r="BH83" s="483">
        <f>IF(+All!$F900="Oregon State",+All!#REF!,IF(+All!$H900="Oregon State",+All!#REF!,0))</f>
        <v>0</v>
      </c>
      <c r="BI83" s="484">
        <f>IF(+All!$F900="Oregon State",+All!#REF!,IF(+All!$H900="Oregon State",+All!#REF!,0))</f>
        <v>0</v>
      </c>
      <c r="BJ83" s="92">
        <f>IF(+All!$F900="Oregon State",+All!#REF!,IF(+All!$H900="Oregon State",+All!#REF!,0))</f>
        <v>0</v>
      </c>
      <c r="BK83" s="93">
        <f>IF(+All!$F900="Oregon State",+All!#REF!,IF(+All!$H900="Oregon State",+All!#REF!,0))</f>
        <v>0</v>
      </c>
    </row>
    <row r="84" spans="1:63" x14ac:dyDescent="0.8">
      <c r="A84" s="70">
        <f>IF(+All!$F756="Oregon State",+All!A756,IF(+All!$H756="Oregon State",+All!A756,0))</f>
        <v>10</v>
      </c>
      <c r="B84" s="480" t="str">
        <f>IF(+All!$F756="Oregon State",+All!B756,IF(+All!$H756="Oregon State",+All!B756,0))</f>
        <v>Sat</v>
      </c>
      <c r="C84" s="72">
        <f>IF(+All!$F756="Oregon State",+All!C756,IF(+All!$H756="Oregon State",+All!C756,0))</f>
        <v>44506</v>
      </c>
      <c r="D84" s="73">
        <f>IF(+All!$F756="Oregon State",+All!D756,IF(+All!$H756="Oregon State",+All!D756,0))</f>
        <v>0.79166666666666663</v>
      </c>
      <c r="E84" s="707" t="str">
        <f>IF(+All!$F756="Oregon State",+All!E756,IF(+All!$H756="Oregon State",+All!E756,0))</f>
        <v>PAC12</v>
      </c>
      <c r="F84" s="75" t="str">
        <f>IF(+All!$F756="Oregon State",+All!F756,IF(+All!$H756="Oregon State",+All!F756,0))</f>
        <v>Oregon State</v>
      </c>
      <c r="G84" s="76" t="str">
        <f>IF(+All!$F756="Oregon State",+All!G756,IF(+All!$H756="Oregon State",+All!G756,0))</f>
        <v>P12</v>
      </c>
      <c r="H84" s="75" t="str">
        <f>IF(+All!$F756="Oregon State",+All!H756,IF(+All!$H756="Oregon State",+All!H756,0))</f>
        <v>Colorado</v>
      </c>
      <c r="I84" s="76" t="str">
        <f>IF(+All!$F756="Oregon State",+All!I756,IF(+All!$H756="Oregon State",+All!I756,0))</f>
        <v>P12</v>
      </c>
      <c r="J84" s="706" t="str">
        <f>IF(+All!$F756="Oregon State",+All!J756,IF(+All!$H756="Oregon State",+All!J756,0))</f>
        <v>Oregon State</v>
      </c>
      <c r="K84" s="707" t="str">
        <f>IF(+All!$F756="Oregon State",+All!K756,IF(+All!$H756="Oregon State",+All!K756,0))</f>
        <v>Colorado</v>
      </c>
      <c r="L84" s="78">
        <f>IF(+All!$F756="Oregon State",+All!L756,IF(+All!$H756="Oregon State",+All!L756,0))</f>
        <v>10.5</v>
      </c>
      <c r="M84" s="79">
        <f>IF(+All!$F756="Oregon State",+All!M756,IF(+All!$H756="Oregon State",+All!M756,0))</f>
        <v>54</v>
      </c>
      <c r="N84" s="706" t="str">
        <f>IF(+All!$F756="Oregon State",+All!N756,IF(+All!$H756="Oregon State",+All!N756,0))</f>
        <v>Colorado</v>
      </c>
      <c r="O84" s="708">
        <f>IF(+All!$F756="Oregon State",+All!O756,IF(+All!$H756="Oregon State",+All!O756,0))</f>
        <v>37</v>
      </c>
      <c r="P84" s="708" t="str">
        <f>IF(+All!$F756="Oregon State",+All!P756,IF(+All!$H756="Oregon State",+All!P756,0))</f>
        <v>Oregon State</v>
      </c>
      <c r="Q84" s="707">
        <f>IF(+All!$F756="Oregon State",+All!Q756,IF(+All!$H756="Oregon State",+All!Q756,0))</f>
        <v>34</v>
      </c>
      <c r="R84" s="706" t="str">
        <f>IF(+All!$F756="Oregon State",+All!R756,IF(+All!$H756="Oregon State",+All!R756,0))</f>
        <v>Colorado</v>
      </c>
      <c r="S84" s="708" t="str">
        <f>IF(+All!$F756="Oregon State",+All!S756,IF(+All!$H756="Oregon State",+All!S756,0))</f>
        <v>Oregon State</v>
      </c>
      <c r="T84" s="706" t="str">
        <f>IF(+All!$F756="Oregon State",+All!T756,IF(+All!$H756="Oregon State",+All!T756,0))</f>
        <v>Oregon State</v>
      </c>
      <c r="U84" s="707" t="str">
        <f>IF(+All!$F756="Oregon State",+All!U756,IF(+All!$H756="Oregon State",+All!U756,0))</f>
        <v>L</v>
      </c>
      <c r="V84" s="706">
        <f>IF(+All!$F857="Oregon State",+All!#REF!,IF(+All!$H857="Oregon State",+All!#REF!,0))</f>
        <v>0</v>
      </c>
      <c r="W84" s="707">
        <f>IF(+All!$F857="Oregon State",+All!#REF!,IF(+All!$H857="Oregon State",+All!#REF!,0))</f>
        <v>0</v>
      </c>
      <c r="X84" s="706">
        <f>IF(+All!$F857="Oregon State",+All!#REF!,IF(+All!$H857="Oregon State",+All!#REF!,0))</f>
        <v>0</v>
      </c>
      <c r="Y84" s="707">
        <f>IF(+All!$F857="Oregon State",+All!#REF!,IF(+All!$H857="Oregon State",+All!#REF!,0))</f>
        <v>0</v>
      </c>
      <c r="Z84" s="706">
        <f>IF(+All!$F857="Oregon State",+All!#REF!,IF(+All!$H857="Oregon State",+All!#REF!,0))</f>
        <v>0</v>
      </c>
      <c r="AA84" s="707">
        <f>IF(+All!$F857="Oregon State",+All!#REF!,IF(+All!$H857="Oregon State",+All!#REF!,0))</f>
        <v>0</v>
      </c>
      <c r="AB84" s="706">
        <f>IF(+All!$F857="Oregon State",+All!#REF!,IF(+All!$H857="Oregon State",+All!#REF!,0))</f>
        <v>0</v>
      </c>
      <c r="AC84" s="707">
        <f>IF(+All!$F857="Oregon State",+All!#REF!,IF(+All!$H857="Oregon State",+All!#REF!,0))</f>
        <v>0</v>
      </c>
      <c r="AD84" s="706">
        <f>IF(+All!$F857="Oregon State",+All!#REF!,IF(+All!$H857="Oregon State",+All!#REF!,0))</f>
        <v>0</v>
      </c>
      <c r="AE84" s="707">
        <f>IF(+All!$F857="Oregon State",+All!#REF!,IF(+All!$H857="Oregon State",+All!#REF!,0))</f>
        <v>0</v>
      </c>
      <c r="AF84" s="706">
        <f>IF(+All!$F857="Oregon State",+All!#REF!,IF(+All!$H857="Oregon State",+All!#REF!,0))</f>
        <v>0</v>
      </c>
      <c r="AG84" s="707">
        <f>IF(+All!$F857="Oregon State",+All!#REF!,IF(+All!$H857="Oregon State",+All!#REF!,0))</f>
        <v>0</v>
      </c>
      <c r="AH84" s="706">
        <f>IF(+All!$F857="Oregon State",+All!#REF!,IF(+All!$H857="Oregon State",+All!#REF!,0))</f>
        <v>0</v>
      </c>
      <c r="AI84" s="707">
        <f>IF(+All!$F857="Oregon State",+All!#REF!,IF(+All!$H857="Oregon State",+All!#REF!,0))</f>
        <v>0</v>
      </c>
      <c r="AJ84" s="706">
        <f>IF(+All!$F857="Oregon State",+All!#REF!,IF(+All!$H857="Oregon State",+All!#REF!,0))</f>
        <v>0</v>
      </c>
      <c r="AK84" s="707">
        <f>IF(+All!$F857="Oregon State",+All!#REF!,IF(+All!$H857="Oregon State",+All!#REF!,0))</f>
        <v>0</v>
      </c>
      <c r="AL84" s="81">
        <f>IF(+All!$F857="Oregon State",+All!V857,IF(+All!$H857="Oregon State",+All!V857,0))</f>
        <v>0</v>
      </c>
      <c r="AM84" s="82">
        <f>IF(+All!$F857="Oregon State",+All!W857,IF(+All!$H857="Oregon State",+All!W857,0))</f>
        <v>0</v>
      </c>
      <c r="AN84" s="81">
        <f>IF(+All!$F857="Oregon State",+All!X857,IF(+All!$H857="Oregon State",+All!X857,0))</f>
        <v>0</v>
      </c>
      <c r="AO84" s="83">
        <f>IF(+All!$F857="Oregon State",+All!Y857,IF(+All!$H857="Oregon State",+All!Y857,0))</f>
        <v>0</v>
      </c>
      <c r="AP84" s="84">
        <f>IF(+All!$F857="Oregon State",+All!Z857,IF(+All!$H857="Oregon State",+All!Z857,0))</f>
        <v>0</v>
      </c>
      <c r="AQ84" s="480">
        <f>IF(+All!$F857="Oregon State",+All!#REF!,IF(+All!$H857="Oregon State",+All!#REF!,0))</f>
        <v>0</v>
      </c>
      <c r="AR84" s="482">
        <f>IF(+All!$F857="Oregon State",+All!#REF!,IF(+All!$H857="Oregon State",+All!#REF!,0))</f>
        <v>0</v>
      </c>
      <c r="AS84" s="483">
        <f>IF(+All!$F857="Oregon State",+All!#REF!,IF(+All!$H857="Oregon State",+All!#REF!,0))</f>
        <v>0</v>
      </c>
      <c r="AT84" s="483">
        <f>IF(+All!$F857="Oregon State",+All!#REF!,IF(+All!$H857="Oregon State",+All!#REF!,0))</f>
        <v>0</v>
      </c>
      <c r="AU84" s="482">
        <f>IF(+All!$F857="Oregon State",+All!#REF!,IF(+All!$H857="Oregon State",+All!#REF!,0))</f>
        <v>0</v>
      </c>
      <c r="AV84" s="483">
        <f>IF(+All!$F857="Oregon State",+All!#REF!,IF(+All!$H857="Oregon State",+All!#REF!,0))</f>
        <v>0</v>
      </c>
      <c r="AW84" s="484">
        <f>IF(+All!$F857="Oregon State",+All!#REF!,IF(+All!$H857="Oregon State",+All!#REF!,0))</f>
        <v>0</v>
      </c>
      <c r="AX84" s="483">
        <f>IF(+All!$F857="Oregon State",+All!#REF!,IF(+All!$H857="Oregon State",+All!#REF!,0))</f>
        <v>0</v>
      </c>
      <c r="AY84" s="88">
        <f>IF(+All!$F857="Oregon State",+All!#REF!,IF(+All!$H857="Oregon State",+All!#REF!,0))</f>
        <v>0</v>
      </c>
      <c r="AZ84" s="89">
        <f>IF(+All!$F857="Oregon State",+All!#REF!,IF(+All!$H857="Oregon State",+All!#REF!,0))</f>
        <v>0</v>
      </c>
      <c r="BA84" s="90">
        <f>IF(+All!$F857="Oregon State",+All!#REF!,IF(+All!$H857="Oregon State",+All!#REF!,0))</f>
        <v>0</v>
      </c>
      <c r="BB84" s="90">
        <f>IF(+All!$F857="Oregon State",+All!#REF!,IF(+All!$H857="Oregon State",+All!#REF!,0))</f>
        <v>0</v>
      </c>
      <c r="BC84" s="91">
        <f>IF(+All!$F857="Oregon State",+All!#REF!,IF(+All!$H857="Oregon State",+All!#REF!,0))</f>
        <v>0</v>
      </c>
      <c r="BD84" s="482">
        <f>IF(+All!$F857="Oregon State",+All!#REF!,IF(+All!$H857="Oregon State",+All!#REF!,0))</f>
        <v>0</v>
      </c>
      <c r="BE84" s="483">
        <f>IF(+All!$F857="Oregon State",+All!#REF!,IF(+All!$H857="Oregon State",+All!#REF!,0))</f>
        <v>0</v>
      </c>
      <c r="BF84" s="483">
        <f>IF(+All!$F857="Oregon State",+All!#REF!,IF(+All!$H857="Oregon State",+All!#REF!,0))</f>
        <v>0</v>
      </c>
      <c r="BG84" s="482">
        <f>IF(+All!$F857="Oregon State",+All!#REF!,IF(+All!$H857="Oregon State",+All!#REF!,0))</f>
        <v>0</v>
      </c>
      <c r="BH84" s="483">
        <f>IF(+All!$F857="Oregon State",+All!#REF!,IF(+All!$H857="Oregon State",+All!#REF!,0))</f>
        <v>0</v>
      </c>
      <c r="BI84" s="484">
        <f>IF(+All!$F857="Oregon State",+All!#REF!,IF(+All!$H857="Oregon State",+All!#REF!,0))</f>
        <v>0</v>
      </c>
      <c r="BJ84" s="92">
        <f>IF(+All!$F857="Oregon State",+All!#REF!,IF(+All!$H857="Oregon State",+All!#REF!,0))</f>
        <v>0</v>
      </c>
      <c r="BK84" s="93">
        <f>IF(+All!$F857="Oregon State",+All!#REF!,IF(+All!$H857="Oregon State",+All!#REF!,0))</f>
        <v>0</v>
      </c>
    </row>
    <row r="85" spans="1:63" x14ac:dyDescent="0.8">
      <c r="A85" s="70">
        <f>IF(+All!$F827="Oregon State",+All!A827,IF(+All!$H827="Oregon State",+All!A827,0))</f>
        <v>11</v>
      </c>
      <c r="B85" s="480" t="str">
        <f>IF(+All!$F827="Oregon State",+All!B827,IF(+All!$H827="Oregon State",+All!B827,0))</f>
        <v>Sat</v>
      </c>
      <c r="C85" s="72">
        <f>IF(+All!$F827="Oregon State",+All!C827,IF(+All!$H827="Oregon State",+All!C827,0))</f>
        <v>44513</v>
      </c>
      <c r="D85" s="73">
        <f>IF(+All!$F827="Oregon State",+All!D827,IF(+All!$H827="Oregon State",+All!D827,0))</f>
        <v>0.72916666666666663</v>
      </c>
      <c r="E85" s="707">
        <f>IF(+All!$F827="Oregon State",+All!E827,IF(+All!$H827="Oregon State",+All!E827,0))</f>
        <v>0</v>
      </c>
      <c r="F85" s="75" t="str">
        <f>IF(+All!$F827="Oregon State",+All!F827,IF(+All!$H827="Oregon State",+All!F827,0))</f>
        <v>Stanford</v>
      </c>
      <c r="G85" s="76" t="str">
        <f>IF(+All!$F827="Oregon State",+All!G827,IF(+All!$H827="Oregon State",+All!G827,0))</f>
        <v>P12</v>
      </c>
      <c r="H85" s="75" t="str">
        <f>IF(+All!$F827="Oregon State",+All!H827,IF(+All!$H827="Oregon State",+All!H827,0))</f>
        <v>Oregon State</v>
      </c>
      <c r="I85" s="76" t="str">
        <f>IF(+All!$F827="Oregon State",+All!I827,IF(+All!$H827="Oregon State",+All!I827,0))</f>
        <v>P12</v>
      </c>
      <c r="J85" s="706" t="str">
        <f>IF(+All!$F827="Oregon State",+All!J827,IF(+All!$H827="Oregon State",+All!J827,0))</f>
        <v>Oregon State</v>
      </c>
      <c r="K85" s="707" t="str">
        <f>IF(+All!$F827="Oregon State",+All!K827,IF(+All!$H827="Oregon State",+All!K827,0))</f>
        <v>Stanford</v>
      </c>
      <c r="L85" s="78">
        <f>IF(+All!$F827="Oregon State",+All!L827,IF(+All!$H827="Oregon State",+All!L827,0))</f>
        <v>12</v>
      </c>
      <c r="M85" s="79">
        <f>IF(+All!$F827="Oregon State",+All!M827,IF(+All!$H827="Oregon State",+All!M827,0))</f>
        <v>56</v>
      </c>
      <c r="N85" s="706" t="str">
        <f>IF(+All!$F827="Oregon State",+All!N827,IF(+All!$H827="Oregon State",+All!N827,0))</f>
        <v>Oregon State</v>
      </c>
      <c r="O85" s="708">
        <f>IF(+All!$F827="Oregon State",+All!O827,IF(+All!$H827="Oregon State",+All!O827,0))</f>
        <v>35</v>
      </c>
      <c r="P85" s="708" t="str">
        <f>IF(+All!$F827="Oregon State",+All!P827,IF(+All!$H827="Oregon State",+All!P827,0))</f>
        <v>Stanford</v>
      </c>
      <c r="Q85" s="707">
        <f>IF(+All!$F827="Oregon State",+All!Q827,IF(+All!$H827="Oregon State",+All!Q827,0))</f>
        <v>24</v>
      </c>
      <c r="R85" s="706" t="str">
        <f>IF(+All!$F827="Oregon State",+All!R827,IF(+All!$H827="Oregon State",+All!R827,0))</f>
        <v>Stanford</v>
      </c>
      <c r="S85" s="708" t="str">
        <f>IF(+All!$F827="Oregon State",+All!S827,IF(+All!$H827="Oregon State",+All!S827,0))</f>
        <v>Oregon State</v>
      </c>
      <c r="T85" s="706" t="str">
        <f>IF(+All!$F827="Oregon State",+All!T827,IF(+All!$H827="Oregon State",+All!T827,0))</f>
        <v>Stanford</v>
      </c>
      <c r="U85" s="707" t="str">
        <f>IF(+All!$F827="Oregon State",+All!U827,IF(+All!$H827="Oregon State",+All!U827,0))</f>
        <v>W</v>
      </c>
      <c r="V85" s="706">
        <f>IF(+All!$F905="Oregon State",+All!#REF!,IF(+All!$H905="Oregon State",+All!#REF!,0))</f>
        <v>0</v>
      </c>
      <c r="W85" s="707">
        <f>IF(+All!$F905="Oregon State",+All!#REF!,IF(+All!$H905="Oregon State",+All!#REF!,0))</f>
        <v>0</v>
      </c>
      <c r="X85" s="706">
        <f>IF(+All!$F905="Oregon State",+All!#REF!,IF(+All!$H905="Oregon State",+All!#REF!,0))</f>
        <v>0</v>
      </c>
      <c r="Y85" s="707">
        <f>IF(+All!$F905="Oregon State",+All!#REF!,IF(+All!$H905="Oregon State",+All!#REF!,0))</f>
        <v>0</v>
      </c>
      <c r="Z85" s="706">
        <f>IF(+All!$F905="Oregon State",+All!#REF!,IF(+All!$H905="Oregon State",+All!#REF!,0))</f>
        <v>0</v>
      </c>
      <c r="AA85" s="707">
        <f>IF(+All!$F905="Oregon State",+All!#REF!,IF(+All!$H905="Oregon State",+All!#REF!,0))</f>
        <v>0</v>
      </c>
      <c r="AB85" s="706">
        <f>IF(+All!$F905="Oregon State",+All!#REF!,IF(+All!$H905="Oregon State",+All!#REF!,0))</f>
        <v>0</v>
      </c>
      <c r="AC85" s="707">
        <f>IF(+All!$F905="Oregon State",+All!#REF!,IF(+All!$H905="Oregon State",+All!#REF!,0))</f>
        <v>0</v>
      </c>
      <c r="AD85" s="706">
        <f>IF(+All!$F905="Oregon State",+All!#REF!,IF(+All!$H905="Oregon State",+All!#REF!,0))</f>
        <v>0</v>
      </c>
      <c r="AE85" s="707">
        <f>IF(+All!$F905="Oregon State",+All!#REF!,IF(+All!$H905="Oregon State",+All!#REF!,0))</f>
        <v>0</v>
      </c>
      <c r="AF85" s="706">
        <f>IF(+All!$F905="Oregon State",+All!#REF!,IF(+All!$H905="Oregon State",+All!#REF!,0))</f>
        <v>0</v>
      </c>
      <c r="AG85" s="707">
        <f>IF(+All!$F905="Oregon State",+All!#REF!,IF(+All!$H905="Oregon State",+All!#REF!,0))</f>
        <v>0</v>
      </c>
      <c r="AH85" s="706">
        <f>IF(+All!$F905="Oregon State",+All!#REF!,IF(+All!$H905="Oregon State",+All!#REF!,0))</f>
        <v>0</v>
      </c>
      <c r="AI85" s="707">
        <f>IF(+All!$F905="Oregon State",+All!#REF!,IF(+All!$H905="Oregon State",+All!#REF!,0))</f>
        <v>0</v>
      </c>
      <c r="AJ85" s="706">
        <f>IF(+All!$F905="Oregon State",+All!#REF!,IF(+All!$H905="Oregon State",+All!#REF!,0))</f>
        <v>0</v>
      </c>
      <c r="AK85" s="707">
        <f>IF(+All!$F905="Oregon State",+All!#REF!,IF(+All!$H905="Oregon State",+All!#REF!,0))</f>
        <v>0</v>
      </c>
      <c r="AL85" s="81">
        <f>IF(+All!$F905="Oregon State",+All!V905,IF(+All!$H905="Oregon State",+All!V905,0))</f>
        <v>0</v>
      </c>
      <c r="AM85" s="82">
        <f>IF(+All!$F905="Oregon State",+All!W905,IF(+All!$H905="Oregon State",+All!W905,0))</f>
        <v>0</v>
      </c>
      <c r="AN85" s="81">
        <f>IF(+All!$F905="Oregon State",+All!X905,IF(+All!$H905="Oregon State",+All!X905,0))</f>
        <v>0</v>
      </c>
      <c r="AO85" s="83">
        <f>IF(+All!$F905="Oregon State",+All!Y905,IF(+All!$H905="Oregon State",+All!Y905,0))</f>
        <v>0</v>
      </c>
      <c r="AP85" s="84">
        <f>IF(+All!$F905="Oregon State",+All!Z905,IF(+All!$H905="Oregon State",+All!Z905,0))</f>
        <v>0</v>
      </c>
      <c r="AQ85" s="480">
        <f>IF(+All!$F905="Oregon State",+All!#REF!,IF(+All!$H905="Oregon State",+All!#REF!,0))</f>
        <v>0</v>
      </c>
      <c r="AR85" s="482">
        <f>IF(+All!$F905="Oregon State",+All!#REF!,IF(+All!$H905="Oregon State",+All!#REF!,0))</f>
        <v>0</v>
      </c>
      <c r="AS85" s="483">
        <f>IF(+All!$F905="Oregon State",+All!#REF!,IF(+All!$H905="Oregon State",+All!#REF!,0))</f>
        <v>0</v>
      </c>
      <c r="AT85" s="483">
        <f>IF(+All!$F905="Oregon State",+All!#REF!,IF(+All!$H905="Oregon State",+All!#REF!,0))</f>
        <v>0</v>
      </c>
      <c r="AU85" s="482">
        <f>IF(+All!$F905="Oregon State",+All!#REF!,IF(+All!$H905="Oregon State",+All!#REF!,0))</f>
        <v>0</v>
      </c>
      <c r="AV85" s="483">
        <f>IF(+All!$F905="Oregon State",+All!#REF!,IF(+All!$H905="Oregon State",+All!#REF!,0))</f>
        <v>0</v>
      </c>
      <c r="AW85" s="484">
        <f>IF(+All!$F905="Oregon State",+All!#REF!,IF(+All!$H905="Oregon State",+All!#REF!,0))</f>
        <v>0</v>
      </c>
      <c r="AX85" s="483">
        <f>IF(+All!$F905="Oregon State",+All!#REF!,IF(+All!$H905="Oregon State",+All!#REF!,0))</f>
        <v>0</v>
      </c>
      <c r="AY85" s="88">
        <f>IF(+All!$F905="Oregon State",+All!#REF!,IF(+All!$H905="Oregon State",+All!#REF!,0))</f>
        <v>0</v>
      </c>
      <c r="AZ85" s="89">
        <f>IF(+All!$F905="Oregon State",+All!#REF!,IF(+All!$H905="Oregon State",+All!#REF!,0))</f>
        <v>0</v>
      </c>
      <c r="BA85" s="90">
        <f>IF(+All!$F905="Oregon State",+All!#REF!,IF(+All!$H905="Oregon State",+All!#REF!,0))</f>
        <v>0</v>
      </c>
      <c r="BB85" s="90">
        <f>IF(+All!$F905="Oregon State",+All!#REF!,IF(+All!$H905="Oregon State",+All!#REF!,0))</f>
        <v>0</v>
      </c>
      <c r="BC85" s="91">
        <f>IF(+All!$F905="Oregon State",+All!#REF!,IF(+All!$H905="Oregon State",+All!#REF!,0))</f>
        <v>0</v>
      </c>
      <c r="BD85" s="482">
        <f>IF(+All!$F905="Oregon State",+All!#REF!,IF(+All!$H905="Oregon State",+All!#REF!,0))</f>
        <v>0</v>
      </c>
      <c r="BE85" s="483">
        <f>IF(+All!$F905="Oregon State",+All!#REF!,IF(+All!$H905="Oregon State",+All!#REF!,0))</f>
        <v>0</v>
      </c>
      <c r="BF85" s="483">
        <f>IF(+All!$F905="Oregon State",+All!#REF!,IF(+All!$H905="Oregon State",+All!#REF!,0))</f>
        <v>0</v>
      </c>
      <c r="BG85" s="482">
        <f>IF(+All!$F905="Oregon State",+All!#REF!,IF(+All!$H905="Oregon State",+All!#REF!,0))</f>
        <v>0</v>
      </c>
      <c r="BH85" s="483">
        <f>IF(+All!$F905="Oregon State",+All!#REF!,IF(+All!$H905="Oregon State",+All!#REF!,0))</f>
        <v>0</v>
      </c>
      <c r="BI85" s="484">
        <f>IF(+All!$F905="Oregon State",+All!#REF!,IF(+All!$H905="Oregon State",+All!#REF!,0))</f>
        <v>0</v>
      </c>
      <c r="BJ85" s="92">
        <f>IF(+All!$F905="Oregon State",+All!#REF!,IF(+All!$H905="Oregon State",+All!#REF!,0))</f>
        <v>0</v>
      </c>
      <c r="BK85" s="93">
        <f>IF(+All!$F905="Oregon State",+All!#REF!,IF(+All!$H905="Oregon State",+All!#REF!,0))</f>
        <v>0</v>
      </c>
    </row>
    <row r="86" spans="1:63" x14ac:dyDescent="0.8">
      <c r="A86" s="70">
        <f>IF(+All!$F895="Oregon State",+All!A895,IF(+All!$H895="Oregon State",+All!A895,0))</f>
        <v>12</v>
      </c>
      <c r="B86" s="480" t="str">
        <f>IF(+All!$F895="Oregon State",+All!B895,IF(+All!$H895="Oregon State",+All!B895,0))</f>
        <v>Sat</v>
      </c>
      <c r="C86" s="72">
        <f>IF(+All!$F895="Oregon State",+All!C895,IF(+All!$H895="Oregon State",+All!C895,0))</f>
        <v>44520</v>
      </c>
      <c r="D86" s="73">
        <f>IF(+All!$F895="Oregon State",+All!D895,IF(+All!$H895="Oregon State",+All!D895,0))</f>
        <v>0.9375</v>
      </c>
      <c r="E86" s="707" t="str">
        <f>IF(+All!$F895="Oregon State",+All!E895,IF(+All!$H895="Oregon State",+All!E895,0))</f>
        <v>ESPN</v>
      </c>
      <c r="F86" s="75" t="str">
        <f>IF(+All!$F895="Oregon State",+All!F895,IF(+All!$H895="Oregon State",+All!F895,0))</f>
        <v>Arizona State</v>
      </c>
      <c r="G86" s="76" t="str">
        <f>IF(+All!$F895="Oregon State",+All!G895,IF(+All!$H895="Oregon State",+All!G895,0))</f>
        <v>P12</v>
      </c>
      <c r="H86" s="75" t="str">
        <f>IF(+All!$F895="Oregon State",+All!H895,IF(+All!$H895="Oregon State",+All!H895,0))</f>
        <v>Oregon State</v>
      </c>
      <c r="I86" s="76" t="str">
        <f>IF(+All!$F895="Oregon State",+All!I895,IF(+All!$H895="Oregon State",+All!I895,0))</f>
        <v>P12</v>
      </c>
      <c r="J86" s="706" t="str">
        <f>IF(+All!$F895="Oregon State",+All!J895,IF(+All!$H895="Oregon State",+All!J895,0))</f>
        <v>Arizona State</v>
      </c>
      <c r="K86" s="707" t="str">
        <f>IF(+All!$F895="Oregon State",+All!K895,IF(+All!$H895="Oregon State",+All!K895,0))</f>
        <v>Oregon State</v>
      </c>
      <c r="L86" s="78">
        <f>IF(+All!$F895="Oregon State",+All!L895,IF(+All!$H895="Oregon State",+All!L895,0))</f>
        <v>3</v>
      </c>
      <c r="M86" s="79">
        <f>IF(+All!$F895="Oregon State",+All!M895,IF(+All!$H895="Oregon State",+All!M895,0))</f>
        <v>60</v>
      </c>
      <c r="N86" s="706" t="str">
        <f>IF(+All!$F895="Oregon State",+All!N895,IF(+All!$H895="Oregon State",+All!N895,0))</f>
        <v>Oregon State</v>
      </c>
      <c r="O86" s="708">
        <f>IF(+All!$F895="Oregon State",+All!O895,IF(+All!$H895="Oregon State",+All!O895,0))</f>
        <v>24</v>
      </c>
      <c r="P86" s="708" t="str">
        <f>IF(+All!$F895="Oregon State",+All!P895,IF(+All!$H895="Oregon State",+All!P895,0))</f>
        <v>Arizona State</v>
      </c>
      <c r="Q86" s="707">
        <f>IF(+All!$F895="Oregon State",+All!Q895,IF(+All!$H895="Oregon State",+All!Q895,0))</f>
        <v>10</v>
      </c>
      <c r="R86" s="706" t="str">
        <f>IF(+All!$F895="Oregon State",+All!R895,IF(+All!$H895="Oregon State",+All!R895,0))</f>
        <v>Oregon State</v>
      </c>
      <c r="S86" s="708" t="str">
        <f>IF(+All!$F895="Oregon State",+All!S895,IF(+All!$H895="Oregon State",+All!S895,0))</f>
        <v>Arizona State</v>
      </c>
      <c r="T86" s="706" t="str">
        <f>IF(+All!$F895="Oregon State",+All!T895,IF(+All!$H895="Oregon State",+All!T895,0))</f>
        <v>Oregon State</v>
      </c>
      <c r="U86" s="707" t="str">
        <f>IF(+All!$F895="Oregon State",+All!U895,IF(+All!$H895="Oregon State",+All!U895,0))</f>
        <v>W</v>
      </c>
      <c r="V86" s="706">
        <f>IF(+All!$F847="Oregon State",+All!#REF!,IF(+All!$H847="Oregon State",+All!#REF!,0))</f>
        <v>0</v>
      </c>
      <c r="W86" s="707">
        <f>IF(+All!$F847="Oregon State",+All!#REF!,IF(+All!$H847="Oregon State",+All!#REF!,0))</f>
        <v>0</v>
      </c>
      <c r="X86" s="706">
        <f>IF(+All!$F847="Oregon State",+All!#REF!,IF(+All!$H847="Oregon State",+All!#REF!,0))</f>
        <v>0</v>
      </c>
      <c r="Y86" s="707">
        <f>IF(+All!$F847="Oregon State",+All!#REF!,IF(+All!$H847="Oregon State",+All!#REF!,0))</f>
        <v>0</v>
      </c>
      <c r="Z86" s="706">
        <f>IF(+All!$F847="Oregon State",+All!#REF!,IF(+All!$H847="Oregon State",+All!#REF!,0))</f>
        <v>0</v>
      </c>
      <c r="AA86" s="707">
        <f>IF(+All!$F847="Oregon State",+All!#REF!,IF(+All!$H847="Oregon State",+All!#REF!,0))</f>
        <v>0</v>
      </c>
      <c r="AB86" s="706">
        <f>IF(+All!$F847="Oregon State",+All!#REF!,IF(+All!$H847="Oregon State",+All!#REF!,0))</f>
        <v>0</v>
      </c>
      <c r="AC86" s="707">
        <f>IF(+All!$F847="Oregon State",+All!#REF!,IF(+All!$H847="Oregon State",+All!#REF!,0))</f>
        <v>0</v>
      </c>
      <c r="AD86" s="706">
        <f>IF(+All!$F847="Oregon State",+All!#REF!,IF(+All!$H847="Oregon State",+All!#REF!,0))</f>
        <v>0</v>
      </c>
      <c r="AE86" s="707">
        <f>IF(+All!$F847="Oregon State",+All!#REF!,IF(+All!$H847="Oregon State",+All!#REF!,0))</f>
        <v>0</v>
      </c>
      <c r="AF86" s="706">
        <f>IF(+All!$F847="Oregon State",+All!#REF!,IF(+All!$H847="Oregon State",+All!#REF!,0))</f>
        <v>0</v>
      </c>
      <c r="AG86" s="707">
        <f>IF(+All!$F847="Oregon State",+All!#REF!,IF(+All!$H847="Oregon State",+All!#REF!,0))</f>
        <v>0</v>
      </c>
      <c r="AH86" s="706">
        <f>IF(+All!$F847="Oregon State",+All!#REF!,IF(+All!$H847="Oregon State",+All!#REF!,0))</f>
        <v>0</v>
      </c>
      <c r="AI86" s="707">
        <f>IF(+All!$F847="Oregon State",+All!#REF!,IF(+All!$H847="Oregon State",+All!#REF!,0))</f>
        <v>0</v>
      </c>
      <c r="AJ86" s="706">
        <f>IF(+All!$F847="Oregon State",+All!#REF!,IF(+All!$H847="Oregon State",+All!#REF!,0))</f>
        <v>0</v>
      </c>
      <c r="AK86" s="707">
        <f>IF(+All!$F847="Oregon State",+All!#REF!,IF(+All!$H847="Oregon State",+All!#REF!,0))</f>
        <v>0</v>
      </c>
      <c r="AL86" s="81">
        <f>IF(+All!$F847="Oregon State",+All!V847,IF(+All!$H847="Oregon State",+All!V847,0))</f>
        <v>0</v>
      </c>
      <c r="AM86" s="82">
        <f>IF(+All!$F847="Oregon State",+All!W847,IF(+All!$H847="Oregon State",+All!W847,0))</f>
        <v>0</v>
      </c>
      <c r="AN86" s="81">
        <f>IF(+All!$F847="Oregon State",+All!X847,IF(+All!$H847="Oregon State",+All!X847,0))</f>
        <v>0</v>
      </c>
      <c r="AO86" s="83">
        <f>IF(+All!$F847="Oregon State",+All!Y847,IF(+All!$H847="Oregon State",+All!Y847,0))</f>
        <v>0</v>
      </c>
      <c r="AP86" s="84">
        <f>IF(+All!$F847="Oregon State",+All!Z847,IF(+All!$H847="Oregon State",+All!Z847,0))</f>
        <v>0</v>
      </c>
      <c r="AQ86" s="480">
        <f>IF(+All!$F847="Oregon State",+All!#REF!,IF(+All!$H847="Oregon State",+All!#REF!,0))</f>
        <v>0</v>
      </c>
      <c r="AR86" s="482">
        <f>IF(+All!$F847="Oregon State",+All!#REF!,IF(+All!$H847="Oregon State",+All!#REF!,0))</f>
        <v>0</v>
      </c>
      <c r="AS86" s="483">
        <f>IF(+All!$F847="Oregon State",+All!#REF!,IF(+All!$H847="Oregon State",+All!#REF!,0))</f>
        <v>0</v>
      </c>
      <c r="AT86" s="483">
        <f>IF(+All!$F847="Oregon State",+All!#REF!,IF(+All!$H847="Oregon State",+All!#REF!,0))</f>
        <v>0</v>
      </c>
      <c r="AU86" s="482">
        <f>IF(+All!$F847="Oregon State",+All!#REF!,IF(+All!$H847="Oregon State",+All!#REF!,0))</f>
        <v>0</v>
      </c>
      <c r="AV86" s="483">
        <f>IF(+All!$F847="Oregon State",+All!#REF!,IF(+All!$H847="Oregon State",+All!#REF!,0))</f>
        <v>0</v>
      </c>
      <c r="AW86" s="484">
        <f>IF(+All!$F847="Oregon State",+All!#REF!,IF(+All!$H847="Oregon State",+All!#REF!,0))</f>
        <v>0</v>
      </c>
      <c r="AX86" s="483">
        <f>IF(+All!$F847="Oregon State",+All!#REF!,IF(+All!$H847="Oregon State",+All!#REF!,0))</f>
        <v>0</v>
      </c>
      <c r="AY86" s="88">
        <f>IF(+All!$F847="Oregon State",+All!#REF!,IF(+All!$H847="Oregon State",+All!#REF!,0))</f>
        <v>0</v>
      </c>
      <c r="AZ86" s="89">
        <f>IF(+All!$F847="Oregon State",+All!#REF!,IF(+All!$H847="Oregon State",+All!#REF!,0))</f>
        <v>0</v>
      </c>
      <c r="BA86" s="90">
        <f>IF(+All!$F847="Oregon State",+All!#REF!,IF(+All!$H847="Oregon State",+All!#REF!,0))</f>
        <v>0</v>
      </c>
      <c r="BB86" s="90">
        <f>IF(+All!$F847="Oregon State",+All!#REF!,IF(+All!$H847="Oregon State",+All!#REF!,0))</f>
        <v>0</v>
      </c>
      <c r="BC86" s="91">
        <f>IF(+All!$F847="Oregon State",+All!#REF!,IF(+All!$H847="Oregon State",+All!#REF!,0))</f>
        <v>0</v>
      </c>
      <c r="BD86" s="482">
        <f>IF(+All!$F847="Oregon State",+All!#REF!,IF(+All!$H847="Oregon State",+All!#REF!,0))</f>
        <v>0</v>
      </c>
      <c r="BE86" s="483">
        <f>IF(+All!$F847="Oregon State",+All!#REF!,IF(+All!$H847="Oregon State",+All!#REF!,0))</f>
        <v>0</v>
      </c>
      <c r="BF86" s="483">
        <f>IF(+All!$F847="Oregon State",+All!#REF!,IF(+All!$H847="Oregon State",+All!#REF!,0))</f>
        <v>0</v>
      </c>
      <c r="BG86" s="482">
        <f>IF(+All!$F847="Oregon State",+All!#REF!,IF(+All!$H847="Oregon State",+All!#REF!,0))</f>
        <v>0</v>
      </c>
      <c r="BH86" s="483">
        <f>IF(+All!$F847="Oregon State",+All!#REF!,IF(+All!$H847="Oregon State",+All!#REF!,0))</f>
        <v>0</v>
      </c>
      <c r="BI86" s="484">
        <f>IF(+All!$F847="Oregon State",+All!#REF!,IF(+All!$H847="Oregon State",+All!#REF!,0))</f>
        <v>0</v>
      </c>
      <c r="BJ86" s="92">
        <f>IF(+All!$F847="Oregon State",+All!#REF!,IF(+All!$H847="Oregon State",+All!#REF!,0))</f>
        <v>0</v>
      </c>
      <c r="BK86" s="93">
        <f>IF(+All!$F847="Oregon State",+All!#REF!,IF(+All!$H847="Oregon State",+All!#REF!,0))</f>
        <v>0</v>
      </c>
    </row>
    <row r="87" spans="1:63" x14ac:dyDescent="0.8">
      <c r="A87" s="70">
        <f>IF(+All!$F962="Oregon State",+All!A962,IF(+All!$H962="Oregon State",+All!A962,0))</f>
        <v>0</v>
      </c>
      <c r="B87" s="480">
        <f>IF(+All!$F962="Oregon State",+All!B962,IF(+All!$H962="Oregon State",+All!B962,0))</f>
        <v>0</v>
      </c>
      <c r="C87" s="72">
        <f>IF(+All!$F962="Oregon State",+All!C962,IF(+All!$H962="Oregon State",+All!C962,0))</f>
        <v>0</v>
      </c>
      <c r="D87" s="73">
        <f>IF(+All!$F962="Oregon State",+All!D962,IF(+All!$H962="Oregon State",+All!D962,0))</f>
        <v>0</v>
      </c>
      <c r="E87" s="707">
        <f>IF(+All!$F962="Oregon State",+All!E962,IF(+All!$H962="Oregon State",+All!E962,0))</f>
        <v>0</v>
      </c>
      <c r="F87" s="75">
        <f>IF(+All!$F962="Oregon State",+All!F962,IF(+All!$H962="Oregon State",+All!F962,0))</f>
        <v>0</v>
      </c>
      <c r="G87" s="76">
        <f>IF(+All!$F962="Oregon State",+All!G962,IF(+All!$H962="Oregon State",+All!G962,0))</f>
        <v>0</v>
      </c>
      <c r="H87" s="75">
        <f>IF(+All!$F962="Oregon State",+All!H962,IF(+All!$H962="Oregon State",+All!H962,0))</f>
        <v>0</v>
      </c>
      <c r="I87" s="76">
        <f>IF(+All!$F962="Oregon State",+All!I962,IF(+All!$H962="Oregon State",+All!I962,0))</f>
        <v>0</v>
      </c>
      <c r="J87" s="706">
        <f>IF(+All!$F962="Oregon State",+All!J962,IF(+All!$H962="Oregon State",+All!J962,0))</f>
        <v>0</v>
      </c>
      <c r="K87" s="707">
        <f>IF(+All!$F962="Oregon State",+All!K962,IF(+All!$H962="Oregon State",+All!K962,0))</f>
        <v>0</v>
      </c>
      <c r="L87" s="78">
        <f>IF(+All!$F962="Oregon State",+All!L962,IF(+All!$H962="Oregon State",+All!L962,0))</f>
        <v>0</v>
      </c>
      <c r="M87" s="79">
        <f>IF(+All!$F962="Oregon State",+All!M962,IF(+All!$H962="Oregon State",+All!M962,0))</f>
        <v>0</v>
      </c>
      <c r="N87" s="706">
        <f>IF(+All!$F962="Oregon State",+All!N962,IF(+All!$H962="Oregon State",+All!N962,0))</f>
        <v>0</v>
      </c>
      <c r="O87" s="708">
        <f>IF(+All!$F962="Oregon State",+All!O962,IF(+All!$H962="Oregon State",+All!O962,0))</f>
        <v>0</v>
      </c>
      <c r="P87" s="708">
        <f>IF(+All!$F962="Oregon State",+All!P962,IF(+All!$H962="Oregon State",+All!P962,0))</f>
        <v>0</v>
      </c>
      <c r="Q87" s="707">
        <f>IF(+All!$F962="Oregon State",+All!Q962,IF(+All!$H962="Oregon State",+All!Q962,0))</f>
        <v>0</v>
      </c>
      <c r="R87" s="706">
        <f>IF(+All!$F962="Oregon State",+All!R962,IF(+All!$H962="Oregon State",+All!R962,0))</f>
        <v>0</v>
      </c>
      <c r="S87" s="708">
        <f>IF(+All!$F962="Oregon State",+All!S962,IF(+All!$H962="Oregon State",+All!S962,0))</f>
        <v>0</v>
      </c>
      <c r="T87" s="706">
        <f>IF(+All!$F962="Oregon State",+All!T962,IF(+All!$H962="Oregon State",+All!T962,0))</f>
        <v>0</v>
      </c>
      <c r="U87" s="707">
        <f>IF(+All!$F962="Oregon State",+All!U962,IF(+All!$H962="Oregon State",+All!U962,0))</f>
        <v>0</v>
      </c>
      <c r="V87" s="706" t="e">
        <f>IF(+All!#REF!="Oregon State",+All!#REF!,IF(+All!#REF!="Oregon State",+All!#REF!,0))</f>
        <v>#REF!</v>
      </c>
      <c r="W87" s="707" t="e">
        <f>IF(+All!#REF!="Oregon State",+All!#REF!,IF(+All!#REF!="Oregon State",+All!#REF!,0))</f>
        <v>#REF!</v>
      </c>
      <c r="X87" s="706" t="e">
        <f>IF(+All!#REF!="Oregon State",+All!#REF!,IF(+All!#REF!="Oregon State",+All!#REF!,0))</f>
        <v>#REF!</v>
      </c>
      <c r="Y87" s="707" t="e">
        <f>IF(+All!#REF!="Oregon State",+All!#REF!,IF(+All!#REF!="Oregon State",+All!#REF!,0))</f>
        <v>#REF!</v>
      </c>
      <c r="Z87" s="706" t="e">
        <f>IF(+All!#REF!="Oregon State",+All!#REF!,IF(+All!#REF!="Oregon State",+All!#REF!,0))</f>
        <v>#REF!</v>
      </c>
      <c r="AA87" s="707" t="e">
        <f>IF(+All!#REF!="Oregon State",+All!#REF!,IF(+All!#REF!="Oregon State",+All!#REF!,0))</f>
        <v>#REF!</v>
      </c>
      <c r="AB87" s="706" t="e">
        <f>IF(+All!#REF!="Oregon State",+All!#REF!,IF(+All!#REF!="Oregon State",+All!#REF!,0))</f>
        <v>#REF!</v>
      </c>
      <c r="AC87" s="707" t="e">
        <f>IF(+All!#REF!="Oregon State",+All!#REF!,IF(+All!#REF!="Oregon State",+All!#REF!,0))</f>
        <v>#REF!</v>
      </c>
      <c r="AD87" s="706" t="e">
        <f>IF(+All!#REF!="Oregon State",+All!#REF!,IF(+All!#REF!="Oregon State",+All!#REF!,0))</f>
        <v>#REF!</v>
      </c>
      <c r="AE87" s="707" t="e">
        <f>IF(+All!#REF!="Oregon State",+All!#REF!,IF(+All!#REF!="Oregon State",+All!#REF!,0))</f>
        <v>#REF!</v>
      </c>
      <c r="AF87" s="706" t="e">
        <f>IF(+All!#REF!="Oregon State",+All!#REF!,IF(+All!#REF!="Oregon State",+All!#REF!,0))</f>
        <v>#REF!</v>
      </c>
      <c r="AG87" s="707" t="e">
        <f>IF(+All!#REF!="Oregon State",+All!#REF!,IF(+All!#REF!="Oregon State",+All!#REF!,0))</f>
        <v>#REF!</v>
      </c>
      <c r="AH87" s="706" t="e">
        <f>IF(+All!#REF!="Oregon State",+All!#REF!,IF(+All!#REF!="Oregon State",+All!#REF!,0))</f>
        <v>#REF!</v>
      </c>
      <c r="AI87" s="707" t="e">
        <f>IF(+All!#REF!="Oregon State",+All!#REF!,IF(+All!#REF!="Oregon State",+All!#REF!,0))</f>
        <v>#REF!</v>
      </c>
      <c r="AJ87" s="706" t="e">
        <f>IF(+All!#REF!="Oregon State",+All!#REF!,IF(+All!#REF!="Oregon State",+All!#REF!,0))</f>
        <v>#REF!</v>
      </c>
      <c r="AK87" s="707" t="e">
        <f>IF(+All!#REF!="Oregon State",+All!#REF!,IF(+All!#REF!="Oregon State",+All!#REF!,0))</f>
        <v>#REF!</v>
      </c>
      <c r="AL87" s="81" t="e">
        <f>IF(+All!#REF!="Oregon State",+All!#REF!,IF(+All!#REF!="Oregon State",+All!#REF!,0))</f>
        <v>#REF!</v>
      </c>
      <c r="AM87" s="82" t="e">
        <f>IF(+All!#REF!="Oregon State",+All!#REF!,IF(+All!#REF!="Oregon State",+All!#REF!,0))</f>
        <v>#REF!</v>
      </c>
      <c r="AN87" s="81" t="e">
        <f>IF(+All!#REF!="Oregon State",+All!#REF!,IF(+All!#REF!="Oregon State",+All!#REF!,0))</f>
        <v>#REF!</v>
      </c>
      <c r="AO87" s="83" t="e">
        <f>IF(+All!#REF!="Oregon State",+All!#REF!,IF(+All!#REF!="Oregon State",+All!#REF!,0))</f>
        <v>#REF!</v>
      </c>
      <c r="AP87" s="84" t="e">
        <f>IF(+All!#REF!="Oregon State",+All!#REF!,IF(+All!#REF!="Oregon State",+All!#REF!,0))</f>
        <v>#REF!</v>
      </c>
      <c r="AQ87" s="480" t="e">
        <f>IF(+All!#REF!="Oregon State",+All!#REF!,IF(+All!#REF!="Oregon State",+All!#REF!,0))</f>
        <v>#REF!</v>
      </c>
      <c r="AR87" s="482" t="e">
        <f>IF(+All!#REF!="Oregon State",+All!#REF!,IF(+All!#REF!="Oregon State",+All!#REF!,0))</f>
        <v>#REF!</v>
      </c>
      <c r="AS87" s="483" t="e">
        <f>IF(+All!#REF!="Oregon State",+All!#REF!,IF(+All!#REF!="Oregon State",+All!#REF!,0))</f>
        <v>#REF!</v>
      </c>
      <c r="AT87" s="483" t="e">
        <f>IF(+All!#REF!="Oregon State",+All!#REF!,IF(+All!#REF!="Oregon State",+All!#REF!,0))</f>
        <v>#REF!</v>
      </c>
      <c r="AU87" s="482" t="e">
        <f>IF(+All!#REF!="Oregon State",+All!#REF!,IF(+All!#REF!="Oregon State",+All!#REF!,0))</f>
        <v>#REF!</v>
      </c>
      <c r="AV87" s="483" t="e">
        <f>IF(+All!#REF!="Oregon State",+All!#REF!,IF(+All!#REF!="Oregon State",+All!#REF!,0))</f>
        <v>#REF!</v>
      </c>
      <c r="AW87" s="484" t="e">
        <f>IF(+All!#REF!="Oregon State",+All!#REF!,IF(+All!#REF!="Oregon State",+All!#REF!,0))</f>
        <v>#REF!</v>
      </c>
      <c r="AX87" s="483" t="e">
        <f>IF(+All!#REF!="Oregon State",+All!#REF!,IF(+All!#REF!="Oregon State",+All!#REF!,0))</f>
        <v>#REF!</v>
      </c>
      <c r="AY87" s="88" t="e">
        <f>IF(+All!#REF!="Oregon State",+All!#REF!,IF(+All!#REF!="Oregon State",+All!#REF!,0))</f>
        <v>#REF!</v>
      </c>
      <c r="AZ87" s="89" t="e">
        <f>IF(+All!#REF!="Oregon State",+All!#REF!,IF(+All!#REF!="Oregon State",+All!#REF!,0))</f>
        <v>#REF!</v>
      </c>
      <c r="BA87" s="90" t="e">
        <f>IF(+All!#REF!="Oregon State",+All!#REF!,IF(+All!#REF!="Oregon State",+All!#REF!,0))</f>
        <v>#REF!</v>
      </c>
      <c r="BB87" s="90" t="e">
        <f>IF(+All!#REF!="Oregon State",+All!#REF!,IF(+All!#REF!="Oregon State",+All!#REF!,0))</f>
        <v>#REF!</v>
      </c>
      <c r="BC87" s="91" t="e">
        <f>IF(+All!#REF!="Oregon State",+All!#REF!,IF(+All!#REF!="Oregon State",+All!#REF!,0))</f>
        <v>#REF!</v>
      </c>
      <c r="BD87" s="482" t="e">
        <f>IF(+All!#REF!="Oregon State",+All!#REF!,IF(+All!#REF!="Oregon State",+All!#REF!,0))</f>
        <v>#REF!</v>
      </c>
      <c r="BE87" s="483" t="e">
        <f>IF(+All!#REF!="Oregon State",+All!#REF!,IF(+All!#REF!="Oregon State",+All!#REF!,0))</f>
        <v>#REF!</v>
      </c>
      <c r="BF87" s="483" t="e">
        <f>IF(+All!#REF!="Oregon State",+All!#REF!,IF(+All!#REF!="Oregon State",+All!#REF!,0))</f>
        <v>#REF!</v>
      </c>
      <c r="BG87" s="482" t="e">
        <f>IF(+All!#REF!="Oregon State",+All!#REF!,IF(+All!#REF!="Oregon State",+All!#REF!,0))</f>
        <v>#REF!</v>
      </c>
      <c r="BH87" s="483" t="e">
        <f>IF(+All!#REF!="Oregon State",+All!#REF!,IF(+All!#REF!="Oregon State",+All!#REF!,0))</f>
        <v>#REF!</v>
      </c>
      <c r="BI87" s="484" t="e">
        <f>IF(+All!#REF!="Oregon State",+All!#REF!,IF(+All!#REF!="Oregon State",+All!#REF!,0))</f>
        <v>#REF!</v>
      </c>
      <c r="BJ87" s="92" t="e">
        <f>IF(+All!#REF!="Oregon State",+All!#REF!,IF(+All!#REF!="Oregon State",+All!#REF!,0))</f>
        <v>#REF!</v>
      </c>
      <c r="BK87" s="93" t="e">
        <f>IF(+All!#REF!="Oregon State",+All!#REF!,IF(+All!#REF!="Oregon State",+All!#REF!,0))</f>
        <v>#REF!</v>
      </c>
    </row>
    <row r="88" spans="1:63" x14ac:dyDescent="0.8">
      <c r="B88" s="70"/>
      <c r="C88" s="94"/>
      <c r="D88" s="73"/>
      <c r="F88" s="1255" t="str">
        <f>H89</f>
        <v>Southern Cal</v>
      </c>
      <c r="G88" s="1256"/>
      <c r="H88" s="1256"/>
      <c r="I88" s="1257"/>
      <c r="L88" s="78"/>
      <c r="M88" s="79"/>
      <c r="W88" s="74"/>
      <c r="AD88" s="77"/>
      <c r="AE88" s="74"/>
      <c r="AF88" s="77"/>
      <c r="AG88" s="74"/>
      <c r="AH88" s="77"/>
      <c r="AI88" s="74"/>
      <c r="AJ88" s="77"/>
      <c r="AK88" s="74"/>
      <c r="AQ88" s="480"/>
      <c r="AR88" s="85"/>
      <c r="AS88" s="86"/>
      <c r="AT88" s="86"/>
      <c r="AU88" s="85"/>
      <c r="AV88" s="86"/>
      <c r="AW88" s="87"/>
      <c r="AX88" s="86"/>
      <c r="AY88" s="88"/>
      <c r="AZ88" s="89"/>
      <c r="BA88" s="90"/>
      <c r="BB88" s="90"/>
      <c r="BC88" s="91"/>
      <c r="BD88" s="85"/>
      <c r="BE88" s="86"/>
      <c r="BF88" s="86"/>
      <c r="BG88" s="85"/>
      <c r="BH88" s="86"/>
      <c r="BI88" s="87"/>
    </row>
    <row r="89" spans="1:63" x14ac:dyDescent="0.8">
      <c r="A89" s="70">
        <f>IF(+All!$F73="Southern Cal",+All!A73,IF(+All!$H73="Southern Cal",+All!A73,0))</f>
        <v>1</v>
      </c>
      <c r="B89" s="480" t="str">
        <f>IF(+All!$F73="Southern Cal",+All!B73,IF(+All!$H73="Southern Cal",+All!B73,0))</f>
        <v>Sat</v>
      </c>
      <c r="C89" s="72">
        <f>IF(+All!$F73="Southern Cal",+All!C73,IF(+All!$H73="Southern Cal",+All!C73,0))</f>
        <v>44443</v>
      </c>
      <c r="D89" s="73">
        <f>IF(+All!$F73="Southern Cal",+All!D73,IF(+All!$H73="Southern Cal",+All!D73,0))</f>
        <v>0.70833333333333337</v>
      </c>
      <c r="E89" s="707" t="str">
        <f>IF(+All!$F73="Southern Cal",+All!E73,IF(+All!$H73="Southern Cal",+All!E73,0))</f>
        <v>PAC12</v>
      </c>
      <c r="F89" s="75" t="str">
        <f>IF(+All!$F73="Southern Cal",+All!F73,IF(+All!$H73="Southern Cal",+All!F73,0))</f>
        <v>San Jose State</v>
      </c>
      <c r="G89" s="76" t="str">
        <f>IF(+All!$F73="Southern Cal",+All!G73,IF(+All!$H73="Southern Cal",+All!G73,0))</f>
        <v>MWC</v>
      </c>
      <c r="H89" s="75" t="str">
        <f>IF(+All!$F73="Southern Cal",+All!H73,IF(+All!$H73="Southern Cal",+All!H73,0))</f>
        <v>Southern Cal</v>
      </c>
      <c r="I89" s="76" t="str">
        <f>IF(+All!$F73="Southern Cal",+All!I73,IF(+All!$H73="Southern Cal",+All!I73,0))</f>
        <v>P12</v>
      </c>
      <c r="J89" s="706" t="str">
        <f>IF(+All!$F73="Southern Cal",+All!J73,IF(+All!$H73="Southern Cal",+All!J73,0))</f>
        <v>Southern Cal</v>
      </c>
      <c r="K89" s="707" t="str">
        <f>IF(+All!$F73="Southern Cal",+All!K73,IF(+All!$H73="Southern Cal",+All!K73,0))</f>
        <v>San Jose State</v>
      </c>
      <c r="L89" s="78">
        <f>IF(+All!$F73="Southern Cal",+All!L73,IF(+All!$H73="Southern Cal",+All!L73,0))</f>
        <v>15</v>
      </c>
      <c r="M89" s="79">
        <f>IF(+All!$F73="Southern Cal",+All!M73,IF(+All!$H73="Southern Cal",+All!M73,0))</f>
        <v>59.5</v>
      </c>
      <c r="N89" s="706" t="str">
        <f>IF(+All!$F73="Southern Cal",+All!N73,IF(+All!$H73="Southern Cal",+All!N73,0))</f>
        <v>Southern Cal</v>
      </c>
      <c r="O89" s="708">
        <f>IF(+All!$F73="Southern Cal",+All!O73,IF(+All!$H73="Southern Cal",+All!O73,0))</f>
        <v>30</v>
      </c>
      <c r="P89" s="708" t="str">
        <f>IF(+All!$F73="Southern Cal",+All!P73,IF(+All!$H73="Southern Cal",+All!P73,0))</f>
        <v>San Jose State</v>
      </c>
      <c r="Q89" s="707">
        <f>IF(+All!$F73="Southern Cal",+All!Q73,IF(+All!$H73="Southern Cal",+All!Q73,0))</f>
        <v>7</v>
      </c>
      <c r="R89" s="706" t="str">
        <f>IF(+All!$F73="Southern Cal",+All!R73,IF(+All!$H73="Southern Cal",+All!R73,0))</f>
        <v>Southern Cal</v>
      </c>
      <c r="S89" s="708" t="str">
        <f>IF(+All!$F73="Southern Cal",+All!S73,IF(+All!$H73="Southern Cal",+All!S73,0))</f>
        <v>San Jose State</v>
      </c>
      <c r="T89" s="706" t="str">
        <f>IF(+All!$F73="Southern Cal",+All!T73,IF(+All!$H73="Southern Cal",+All!T73,0))</f>
        <v>San Jose State</v>
      </c>
      <c r="U89" s="707" t="str">
        <f>IF(+All!$F73="Southern Cal",+All!U73,IF(+All!$H73="Southern Cal",+All!U73,0))</f>
        <v>L</v>
      </c>
      <c r="V89" s="706"/>
      <c r="W89" s="707"/>
      <c r="X89" s="706"/>
      <c r="Y89" s="707"/>
      <c r="Z89" s="706"/>
      <c r="AA89" s="707"/>
      <c r="AB89" s="706"/>
      <c r="AC89" s="707"/>
      <c r="AD89" s="706"/>
      <c r="AE89" s="707"/>
      <c r="AF89" s="706"/>
      <c r="AG89" s="707"/>
      <c r="AH89" s="706"/>
      <c r="AI89" s="707"/>
      <c r="AJ89" s="706"/>
      <c r="AK89" s="707"/>
      <c r="AQ89" s="480"/>
      <c r="AR89" s="482"/>
      <c r="AS89" s="483"/>
      <c r="AT89" s="483"/>
      <c r="AU89" s="482"/>
      <c r="AV89" s="483"/>
      <c r="AW89" s="484"/>
      <c r="AX89" s="483"/>
      <c r="AY89" s="88"/>
      <c r="AZ89" s="89"/>
      <c r="BA89" s="90"/>
      <c r="BB89" s="90"/>
      <c r="BC89" s="91"/>
      <c r="BD89" s="482"/>
      <c r="BE89" s="483"/>
      <c r="BF89" s="483"/>
      <c r="BG89" s="482"/>
      <c r="BH89" s="483"/>
      <c r="BI89" s="484"/>
    </row>
    <row r="90" spans="1:63" x14ac:dyDescent="0.8">
      <c r="A90" s="70">
        <f>IF(+All!$F161="Southern Cal",+All!A161,IF(+All!$H161="Southern Cal",+All!A161,0))</f>
        <v>2</v>
      </c>
      <c r="B90" s="480" t="str">
        <f>IF(+All!$F161="Southern Cal",+All!B161,IF(+All!$H161="Southern Cal",+All!B161,0))</f>
        <v>Sat</v>
      </c>
      <c r="C90" s="72">
        <f>IF(+All!$F161="Southern Cal",+All!C161,IF(+All!$H161="Southern Cal",+All!C161,0))</f>
        <v>44450</v>
      </c>
      <c r="D90" s="73">
        <f>IF(+All!$F161="Southern Cal",+All!D161,IF(+All!$H161="Southern Cal",+All!D161,0))</f>
        <v>0.9375</v>
      </c>
      <c r="E90" s="707" t="str">
        <f>IF(+All!$F161="Southern Cal",+All!E161,IF(+All!$H161="Southern Cal",+All!E161,0))</f>
        <v>Fox</v>
      </c>
      <c r="F90" s="75" t="str">
        <f>IF(+All!$F161="Southern Cal",+All!F161,IF(+All!$H161="Southern Cal",+All!F161,0))</f>
        <v>Stanford</v>
      </c>
      <c r="G90" s="76" t="str">
        <f>IF(+All!$F161="Southern Cal",+All!G161,IF(+All!$H161="Southern Cal",+All!G161,0))</f>
        <v>P12</v>
      </c>
      <c r="H90" s="75" t="str">
        <f>IF(+All!$F161="Southern Cal",+All!H161,IF(+All!$H161="Southern Cal",+All!H161,0))</f>
        <v>Southern Cal</v>
      </c>
      <c r="I90" s="76" t="str">
        <f>IF(+All!$F161="Southern Cal",+All!I161,IF(+All!$H161="Southern Cal",+All!I161,0))</f>
        <v>P12</v>
      </c>
      <c r="J90" s="706" t="str">
        <f>IF(+All!$F161="Southern Cal",+All!J161,IF(+All!$H161="Southern Cal",+All!J161,0))</f>
        <v>Southern Cal</v>
      </c>
      <c r="K90" s="707" t="str">
        <f>IF(+All!$F161="Southern Cal",+All!K161,IF(+All!$H161="Southern Cal",+All!K161,0))</f>
        <v>Stanford</v>
      </c>
      <c r="L90" s="78">
        <f>IF(+All!$F161="Southern Cal",+All!L161,IF(+All!$H161="Southern Cal",+All!L161,0))</f>
        <v>17</v>
      </c>
      <c r="M90" s="79">
        <f>IF(+All!$F161="Southern Cal",+All!M161,IF(+All!$H161="Southern Cal",+All!M161,0))</f>
        <v>61.5</v>
      </c>
      <c r="N90" s="706" t="str">
        <f>IF(+All!$F161="Southern Cal",+All!N161,IF(+All!$H161="Southern Cal",+All!N161,0))</f>
        <v>Stanford</v>
      </c>
      <c r="O90" s="708">
        <f>IF(+All!$F161="Southern Cal",+All!O161,IF(+All!$H161="Southern Cal",+All!O161,0))</f>
        <v>42</v>
      </c>
      <c r="P90" s="708" t="str">
        <f>IF(+All!$F161="Southern Cal",+All!P161,IF(+All!$H161="Southern Cal",+All!P161,0))</f>
        <v>Southern Cal</v>
      </c>
      <c r="Q90" s="707">
        <f>IF(+All!$F161="Southern Cal",+All!Q161,IF(+All!$H161="Southern Cal",+All!Q161,0))</f>
        <v>28</v>
      </c>
      <c r="R90" s="706" t="str">
        <f>IF(+All!$F161="Southern Cal",+All!R161,IF(+All!$H161="Southern Cal",+All!R161,0))</f>
        <v>Stanford</v>
      </c>
      <c r="S90" s="708" t="str">
        <f>IF(+All!$F161="Southern Cal",+All!S161,IF(+All!$H161="Southern Cal",+All!S161,0))</f>
        <v>Southern Cal</v>
      </c>
      <c r="T90" s="706" t="str">
        <f>IF(+All!$F161="Southern Cal",+All!T161,IF(+All!$H161="Southern Cal",+All!T161,0))</f>
        <v>Stanford</v>
      </c>
      <c r="U90" s="707" t="str">
        <f>IF(+All!$F161="Southern Cal",+All!U161,IF(+All!$H161="Southern Cal",+All!U161,0))</f>
        <v>W</v>
      </c>
      <c r="V90" s="706" t="e">
        <f>IF(+All!#REF!="Southern Cal",+All!#REF!,IF(+All!#REF!="Southern Cal",+All!#REF!,0))</f>
        <v>#REF!</v>
      </c>
      <c r="W90" s="707" t="e">
        <f>IF(+All!#REF!="Southern Cal",+All!#REF!,IF(+All!#REF!="Southern Cal",+All!#REF!,0))</f>
        <v>#REF!</v>
      </c>
      <c r="X90" s="706" t="e">
        <f>IF(+All!#REF!="Southern Cal",+All!#REF!,IF(+All!#REF!="Southern Cal",+All!#REF!,0))</f>
        <v>#REF!</v>
      </c>
      <c r="Y90" s="707" t="e">
        <f>IF(+All!#REF!="Southern Cal",+All!#REF!,IF(+All!#REF!="Southern Cal",+All!#REF!,0))</f>
        <v>#REF!</v>
      </c>
      <c r="Z90" s="706" t="e">
        <f>IF(+All!#REF!="Southern Cal",+All!#REF!,IF(+All!#REF!="Southern Cal",+All!#REF!,0))</f>
        <v>#REF!</v>
      </c>
      <c r="AA90" s="707" t="e">
        <f>IF(+All!#REF!="Southern Cal",+All!#REF!,IF(+All!#REF!="Southern Cal",+All!#REF!,0))</f>
        <v>#REF!</v>
      </c>
      <c r="AB90" s="706" t="e">
        <f>IF(+All!#REF!="Southern Cal",+All!#REF!,IF(+All!#REF!="Southern Cal",+All!#REF!,0))</f>
        <v>#REF!</v>
      </c>
      <c r="AC90" s="707" t="e">
        <f>IF(+All!#REF!="Southern Cal",+All!#REF!,IF(+All!#REF!="Southern Cal",+All!#REF!,0))</f>
        <v>#REF!</v>
      </c>
      <c r="AD90" s="706" t="e">
        <f>IF(+All!#REF!="Southern Cal",+All!#REF!,IF(+All!#REF!="Southern Cal",+All!#REF!,0))</f>
        <v>#REF!</v>
      </c>
      <c r="AE90" s="707" t="e">
        <f>IF(+All!#REF!="Southern Cal",+All!#REF!,IF(+All!#REF!="Southern Cal",+All!#REF!,0))</f>
        <v>#REF!</v>
      </c>
      <c r="AF90" s="706" t="e">
        <f>IF(+All!#REF!="Southern Cal",+All!#REF!,IF(+All!#REF!="Southern Cal",+All!#REF!,0))</f>
        <v>#REF!</v>
      </c>
      <c r="AG90" s="707" t="e">
        <f>IF(+All!#REF!="Southern Cal",+All!#REF!,IF(+All!#REF!="Southern Cal",+All!#REF!,0))</f>
        <v>#REF!</v>
      </c>
      <c r="AH90" s="706" t="e">
        <f>IF(+All!#REF!="Southern Cal",+All!#REF!,IF(+All!#REF!="Southern Cal",+All!#REF!,0))</f>
        <v>#REF!</v>
      </c>
      <c r="AI90" s="707" t="e">
        <f>IF(+All!#REF!="Southern Cal",+All!#REF!,IF(+All!#REF!="Southern Cal",+All!#REF!,0))</f>
        <v>#REF!</v>
      </c>
      <c r="AJ90" s="706" t="e">
        <f>IF(+All!#REF!="Southern Cal",+All!#REF!,IF(+All!#REF!="Southern Cal",+All!#REF!,0))</f>
        <v>#REF!</v>
      </c>
      <c r="AK90" s="707" t="e">
        <f>IF(+All!#REF!="Southern Cal",+All!#REF!,IF(+All!#REF!="Southern Cal",+All!#REF!,0))</f>
        <v>#REF!</v>
      </c>
      <c r="AL90" s="81" t="e">
        <f>IF(+All!#REF!="Southern Cal",+All!#REF!,IF(+All!#REF!="Southern Cal",+All!#REF!,0))</f>
        <v>#REF!</v>
      </c>
      <c r="AM90" s="82" t="e">
        <f>IF(+All!#REF!="Southern Cal",+All!#REF!,IF(+All!#REF!="Southern Cal",+All!#REF!,0))</f>
        <v>#REF!</v>
      </c>
      <c r="AN90" s="81" t="e">
        <f>IF(+All!#REF!="Southern Cal",+All!#REF!,IF(+All!#REF!="Southern Cal",+All!#REF!,0))</f>
        <v>#REF!</v>
      </c>
      <c r="AO90" s="83" t="e">
        <f>IF(+All!#REF!="Southern Cal",+All!#REF!,IF(+All!#REF!="Southern Cal",+All!#REF!,0))</f>
        <v>#REF!</v>
      </c>
      <c r="AP90" s="84" t="e">
        <f>IF(+All!#REF!="Southern Cal",+All!#REF!,IF(+All!#REF!="Southern Cal",+All!#REF!,0))</f>
        <v>#REF!</v>
      </c>
      <c r="AQ90" s="480" t="e">
        <f>IF(+All!#REF!="Southern Cal",+All!#REF!,IF(+All!#REF!="Southern Cal",+All!#REF!,0))</f>
        <v>#REF!</v>
      </c>
      <c r="AR90" s="482" t="e">
        <f>IF(+All!#REF!="Southern Cal",+All!#REF!,IF(+All!#REF!="Southern Cal",+All!#REF!,0))</f>
        <v>#REF!</v>
      </c>
      <c r="AS90" s="483" t="e">
        <f>IF(+All!#REF!="Southern Cal",+All!#REF!,IF(+All!#REF!="Southern Cal",+All!#REF!,0))</f>
        <v>#REF!</v>
      </c>
      <c r="AT90" s="483" t="e">
        <f>IF(+All!#REF!="Southern Cal",+All!#REF!,IF(+All!#REF!="Southern Cal",+All!#REF!,0))</f>
        <v>#REF!</v>
      </c>
      <c r="AU90" s="482" t="e">
        <f>IF(+All!#REF!="Southern Cal",+All!#REF!,IF(+All!#REF!="Southern Cal",+All!#REF!,0))</f>
        <v>#REF!</v>
      </c>
      <c r="AV90" s="483" t="e">
        <f>IF(+All!#REF!="Southern Cal",+All!#REF!,IF(+All!#REF!="Southern Cal",+All!#REF!,0))</f>
        <v>#REF!</v>
      </c>
      <c r="AW90" s="484" t="e">
        <f>IF(+All!#REF!="Southern Cal",+All!#REF!,IF(+All!#REF!="Southern Cal",+All!#REF!,0))</f>
        <v>#REF!</v>
      </c>
      <c r="AX90" s="483" t="e">
        <f>IF(+All!#REF!="Southern Cal",+All!#REF!,IF(+All!#REF!="Southern Cal",+All!#REF!,0))</f>
        <v>#REF!</v>
      </c>
      <c r="AY90" s="88" t="e">
        <f>IF(+All!#REF!="Southern Cal",+All!#REF!,IF(+All!#REF!="Southern Cal",+All!#REF!,0))</f>
        <v>#REF!</v>
      </c>
      <c r="AZ90" s="89" t="e">
        <f>IF(+All!#REF!="Southern Cal",+All!#REF!,IF(+All!#REF!="Southern Cal",+All!#REF!,0))</f>
        <v>#REF!</v>
      </c>
      <c r="BA90" s="90" t="e">
        <f>IF(+All!#REF!="Southern Cal",+All!#REF!,IF(+All!#REF!="Southern Cal",+All!#REF!,0))</f>
        <v>#REF!</v>
      </c>
      <c r="BB90" s="90" t="e">
        <f>IF(+All!#REF!="Southern Cal",+All!#REF!,IF(+All!#REF!="Southern Cal",+All!#REF!,0))</f>
        <v>#REF!</v>
      </c>
      <c r="BC90" s="91" t="e">
        <f>IF(+All!#REF!="Southern Cal",+All!#REF!,IF(+All!#REF!="Southern Cal",+All!#REF!,0))</f>
        <v>#REF!</v>
      </c>
      <c r="BD90" s="482" t="e">
        <f>IF(+All!#REF!="Southern Cal",+All!#REF!,IF(+All!#REF!="Southern Cal",+All!#REF!,0))</f>
        <v>#REF!</v>
      </c>
      <c r="BE90" s="483" t="e">
        <f>IF(+All!#REF!="Southern Cal",+All!#REF!,IF(+All!#REF!="Southern Cal",+All!#REF!,0))</f>
        <v>#REF!</v>
      </c>
      <c r="BF90" s="483" t="e">
        <f>IF(+All!#REF!="Southern Cal",+All!#REF!,IF(+All!#REF!="Southern Cal",+All!#REF!,0))</f>
        <v>#REF!</v>
      </c>
      <c r="BG90" s="482" t="e">
        <f>IF(+All!#REF!="Southern Cal",+All!#REF!,IF(+All!#REF!="Southern Cal",+All!#REF!,0))</f>
        <v>#REF!</v>
      </c>
      <c r="BH90" s="483" t="e">
        <f>IF(+All!#REF!="Southern Cal",+All!#REF!,IF(+All!#REF!="Southern Cal",+All!#REF!,0))</f>
        <v>#REF!</v>
      </c>
      <c r="BI90" s="484" t="e">
        <f>IF(+All!#REF!="Southern Cal",+All!#REF!,IF(+All!#REF!="Southern Cal",+All!#REF!,0))</f>
        <v>#REF!</v>
      </c>
      <c r="BJ90" s="92" t="e">
        <f>IF(+All!#REF!="Southern Cal",+All!#REF!,IF(+All!#REF!="Southern Cal",+All!#REF!,0))</f>
        <v>#REF!</v>
      </c>
      <c r="BK90" s="93" t="e">
        <f>IF(+All!#REF!="Southern Cal",+All!#REF!,IF(+All!#REF!="Southern Cal",+All!#REF!,0))</f>
        <v>#REF!</v>
      </c>
    </row>
    <row r="91" spans="1:63" x14ac:dyDescent="0.8">
      <c r="A91" s="70">
        <f>IF(+All!$F234="Southern Cal",+All!A234,IF(+All!$H234="Southern Cal",+All!A234,0))</f>
        <v>3</v>
      </c>
      <c r="B91" s="480" t="str">
        <f>IF(+All!$F234="Southern Cal",+All!B234,IF(+All!$H234="Southern Cal",+All!B234,0))</f>
        <v>Sat</v>
      </c>
      <c r="C91" s="72">
        <f>IF(+All!$F234="Southern Cal",+All!C234,IF(+All!$H234="Southern Cal",+All!C234,0))</f>
        <v>44457</v>
      </c>
      <c r="D91" s="73">
        <f>IF(+All!$F234="Southern Cal",+All!D234,IF(+All!$H234="Southern Cal",+All!D234,0))</f>
        <v>0.64583333333333337</v>
      </c>
      <c r="E91" s="707" t="str">
        <f>IF(+All!$F234="Southern Cal",+All!E234,IF(+All!$H234="Southern Cal",+All!E234,0))</f>
        <v>Fox</v>
      </c>
      <c r="F91" s="75" t="str">
        <f>IF(+All!$F234="Southern Cal",+All!F234,IF(+All!$H234="Southern Cal",+All!F234,0))</f>
        <v>Southern Cal</v>
      </c>
      <c r="G91" s="76" t="str">
        <f>IF(+All!$F234="Southern Cal",+All!G234,IF(+All!$H234="Southern Cal",+All!G234,0))</f>
        <v>P12</v>
      </c>
      <c r="H91" s="75" t="str">
        <f>IF(+All!$F234="Southern Cal",+All!H234,IF(+All!$H234="Southern Cal",+All!H234,0))</f>
        <v>Washington State</v>
      </c>
      <c r="I91" s="76" t="str">
        <f>IF(+All!$F234="Southern Cal",+All!I234,IF(+All!$H234="Southern Cal",+All!I234,0))</f>
        <v>P12</v>
      </c>
      <c r="J91" s="706" t="str">
        <f>IF(+All!$F234="Southern Cal",+All!J234,IF(+All!$H234="Southern Cal",+All!J234,0))</f>
        <v>Southern Cal</v>
      </c>
      <c r="K91" s="707" t="str">
        <f>IF(+All!$F234="Southern Cal",+All!K234,IF(+All!$H234="Southern Cal",+All!K234,0))</f>
        <v>Washington State</v>
      </c>
      <c r="L91" s="78">
        <f>IF(+All!$F234="Southern Cal",+All!L234,IF(+All!$H234="Southern Cal",+All!L234,0))</f>
        <v>8.5</v>
      </c>
      <c r="M91" s="79">
        <f>IF(+All!$F234="Southern Cal",+All!M234,IF(+All!$H234="Southern Cal",+All!M234,0))</f>
        <v>62.5</v>
      </c>
      <c r="N91" s="706" t="str">
        <f>IF(+All!$F234="Southern Cal",+All!N234,IF(+All!$H234="Southern Cal",+All!N234,0))</f>
        <v>Southern Cal</v>
      </c>
      <c r="O91" s="708">
        <f>IF(+All!$F234="Southern Cal",+All!O234,IF(+All!$H234="Southern Cal",+All!O234,0))</f>
        <v>45</v>
      </c>
      <c r="P91" s="708" t="str">
        <f>IF(+All!$F234="Southern Cal",+All!P234,IF(+All!$H234="Southern Cal",+All!P234,0))</f>
        <v>Washington State</v>
      </c>
      <c r="Q91" s="707">
        <f>IF(+All!$F234="Southern Cal",+All!Q234,IF(+All!$H234="Southern Cal",+All!Q234,0))</f>
        <v>14</v>
      </c>
      <c r="R91" s="706" t="str">
        <f>IF(+All!$F234="Southern Cal",+All!R234,IF(+All!$H234="Southern Cal",+All!R234,0))</f>
        <v>Southern Cal</v>
      </c>
      <c r="S91" s="708" t="str">
        <f>IF(+All!$F234="Southern Cal",+All!S234,IF(+All!$H234="Southern Cal",+All!S234,0))</f>
        <v>Washington State</v>
      </c>
      <c r="T91" s="706" t="str">
        <f>IF(+All!$F234="Southern Cal",+All!T234,IF(+All!$H234="Southern Cal",+All!T234,0))</f>
        <v>Southern Cal</v>
      </c>
      <c r="U91" s="707" t="str">
        <f>IF(+All!$F234="Southern Cal",+All!U234,IF(+All!$H234="Southern Cal",+All!U234,0))</f>
        <v>W</v>
      </c>
      <c r="V91" s="706" t="e">
        <f>IF(+All!#REF!="Southern Cal",+All!#REF!,IF(+All!#REF!="Southern Cal",+All!#REF!,0))</f>
        <v>#REF!</v>
      </c>
      <c r="W91" s="707" t="e">
        <f>IF(+All!#REF!="Southern Cal",+All!#REF!,IF(+All!#REF!="Southern Cal",+All!#REF!,0))</f>
        <v>#REF!</v>
      </c>
      <c r="X91" s="706" t="e">
        <f>IF(+All!#REF!="Southern Cal",+All!#REF!,IF(+All!#REF!="Southern Cal",+All!#REF!,0))</f>
        <v>#REF!</v>
      </c>
      <c r="Y91" s="707" t="e">
        <f>IF(+All!#REF!="Southern Cal",+All!#REF!,IF(+All!#REF!="Southern Cal",+All!#REF!,0))</f>
        <v>#REF!</v>
      </c>
      <c r="Z91" s="706" t="e">
        <f>IF(+All!#REF!="Southern Cal",+All!#REF!,IF(+All!#REF!="Southern Cal",+All!#REF!,0))</f>
        <v>#REF!</v>
      </c>
      <c r="AA91" s="707" t="e">
        <f>IF(+All!#REF!="Southern Cal",+All!#REF!,IF(+All!#REF!="Southern Cal",+All!#REF!,0))</f>
        <v>#REF!</v>
      </c>
      <c r="AB91" s="706" t="e">
        <f>IF(+All!#REF!="Southern Cal",+All!#REF!,IF(+All!#REF!="Southern Cal",+All!#REF!,0))</f>
        <v>#REF!</v>
      </c>
      <c r="AC91" s="707" t="e">
        <f>IF(+All!#REF!="Southern Cal",+All!#REF!,IF(+All!#REF!="Southern Cal",+All!#REF!,0))</f>
        <v>#REF!</v>
      </c>
      <c r="AD91" s="706" t="e">
        <f>IF(+All!#REF!="Southern Cal",+All!#REF!,IF(+All!#REF!="Southern Cal",+All!#REF!,0))</f>
        <v>#REF!</v>
      </c>
      <c r="AE91" s="707" t="e">
        <f>IF(+All!#REF!="Southern Cal",+All!#REF!,IF(+All!#REF!="Southern Cal",+All!#REF!,0))</f>
        <v>#REF!</v>
      </c>
      <c r="AF91" s="706" t="e">
        <f>IF(+All!#REF!="Southern Cal",+All!#REF!,IF(+All!#REF!="Southern Cal",+All!#REF!,0))</f>
        <v>#REF!</v>
      </c>
      <c r="AG91" s="707" t="e">
        <f>IF(+All!#REF!="Southern Cal",+All!#REF!,IF(+All!#REF!="Southern Cal",+All!#REF!,0))</f>
        <v>#REF!</v>
      </c>
      <c r="AH91" s="706" t="e">
        <f>IF(+All!#REF!="Southern Cal",+All!#REF!,IF(+All!#REF!="Southern Cal",+All!#REF!,0))</f>
        <v>#REF!</v>
      </c>
      <c r="AI91" s="707" t="e">
        <f>IF(+All!#REF!="Southern Cal",+All!#REF!,IF(+All!#REF!="Southern Cal",+All!#REF!,0))</f>
        <v>#REF!</v>
      </c>
      <c r="AJ91" s="706" t="e">
        <f>IF(+All!#REF!="Southern Cal",+All!#REF!,IF(+All!#REF!="Southern Cal",+All!#REF!,0))</f>
        <v>#REF!</v>
      </c>
      <c r="AK91" s="707" t="e">
        <f>IF(+All!#REF!="Southern Cal",+All!#REF!,IF(+All!#REF!="Southern Cal",+All!#REF!,0))</f>
        <v>#REF!</v>
      </c>
      <c r="AL91" s="81" t="e">
        <f>IF(+All!#REF!="Southern Cal",+All!#REF!,IF(+All!#REF!="Southern Cal",+All!#REF!,0))</f>
        <v>#REF!</v>
      </c>
      <c r="AM91" s="82" t="e">
        <f>IF(+All!#REF!="Southern Cal",+All!#REF!,IF(+All!#REF!="Southern Cal",+All!#REF!,0))</f>
        <v>#REF!</v>
      </c>
      <c r="AN91" s="81" t="e">
        <f>IF(+All!#REF!="Southern Cal",+All!#REF!,IF(+All!#REF!="Southern Cal",+All!#REF!,0))</f>
        <v>#REF!</v>
      </c>
      <c r="AO91" s="83" t="e">
        <f>IF(+All!#REF!="Southern Cal",+All!#REF!,IF(+All!#REF!="Southern Cal",+All!#REF!,0))</f>
        <v>#REF!</v>
      </c>
      <c r="AP91" s="84" t="e">
        <f>IF(+All!#REF!="Southern Cal",+All!#REF!,IF(+All!#REF!="Southern Cal",+All!#REF!,0))</f>
        <v>#REF!</v>
      </c>
      <c r="AQ91" s="480" t="e">
        <f>IF(+All!#REF!="Southern Cal",+All!#REF!,IF(+All!#REF!="Southern Cal",+All!#REF!,0))</f>
        <v>#REF!</v>
      </c>
      <c r="AR91" s="482" t="e">
        <f>IF(+All!#REF!="Southern Cal",+All!#REF!,IF(+All!#REF!="Southern Cal",+All!#REF!,0))</f>
        <v>#REF!</v>
      </c>
      <c r="AS91" s="483" t="e">
        <f>IF(+All!#REF!="Southern Cal",+All!#REF!,IF(+All!#REF!="Southern Cal",+All!#REF!,0))</f>
        <v>#REF!</v>
      </c>
      <c r="AT91" s="483" t="e">
        <f>IF(+All!#REF!="Southern Cal",+All!#REF!,IF(+All!#REF!="Southern Cal",+All!#REF!,0))</f>
        <v>#REF!</v>
      </c>
      <c r="AU91" s="482" t="e">
        <f>IF(+All!#REF!="Southern Cal",+All!#REF!,IF(+All!#REF!="Southern Cal",+All!#REF!,0))</f>
        <v>#REF!</v>
      </c>
      <c r="AV91" s="483" t="e">
        <f>IF(+All!#REF!="Southern Cal",+All!#REF!,IF(+All!#REF!="Southern Cal",+All!#REF!,0))</f>
        <v>#REF!</v>
      </c>
      <c r="AW91" s="484" t="e">
        <f>IF(+All!#REF!="Southern Cal",+All!#REF!,IF(+All!#REF!="Southern Cal",+All!#REF!,0))</f>
        <v>#REF!</v>
      </c>
      <c r="AX91" s="483" t="e">
        <f>IF(+All!#REF!="Southern Cal",+All!#REF!,IF(+All!#REF!="Southern Cal",+All!#REF!,0))</f>
        <v>#REF!</v>
      </c>
      <c r="AY91" s="88" t="e">
        <f>IF(+All!#REF!="Southern Cal",+All!#REF!,IF(+All!#REF!="Southern Cal",+All!#REF!,0))</f>
        <v>#REF!</v>
      </c>
      <c r="AZ91" s="89" t="e">
        <f>IF(+All!#REF!="Southern Cal",+All!#REF!,IF(+All!#REF!="Southern Cal",+All!#REF!,0))</f>
        <v>#REF!</v>
      </c>
      <c r="BA91" s="90" t="e">
        <f>IF(+All!#REF!="Southern Cal",+All!#REF!,IF(+All!#REF!="Southern Cal",+All!#REF!,0))</f>
        <v>#REF!</v>
      </c>
      <c r="BB91" s="90" t="e">
        <f>IF(+All!#REF!="Southern Cal",+All!#REF!,IF(+All!#REF!="Southern Cal",+All!#REF!,0))</f>
        <v>#REF!</v>
      </c>
      <c r="BC91" s="91" t="e">
        <f>IF(+All!#REF!="Southern Cal",+All!#REF!,IF(+All!#REF!="Southern Cal",+All!#REF!,0))</f>
        <v>#REF!</v>
      </c>
      <c r="BD91" s="482" t="e">
        <f>IF(+All!#REF!="Southern Cal",+All!#REF!,IF(+All!#REF!="Southern Cal",+All!#REF!,0))</f>
        <v>#REF!</v>
      </c>
      <c r="BE91" s="483" t="e">
        <f>IF(+All!#REF!="Southern Cal",+All!#REF!,IF(+All!#REF!="Southern Cal",+All!#REF!,0))</f>
        <v>#REF!</v>
      </c>
      <c r="BF91" s="483" t="e">
        <f>IF(+All!#REF!="Southern Cal",+All!#REF!,IF(+All!#REF!="Southern Cal",+All!#REF!,0))</f>
        <v>#REF!</v>
      </c>
      <c r="BG91" s="482" t="e">
        <f>IF(+All!#REF!="Southern Cal",+All!#REF!,IF(+All!#REF!="Southern Cal",+All!#REF!,0))</f>
        <v>#REF!</v>
      </c>
      <c r="BH91" s="483" t="e">
        <f>IF(+All!#REF!="Southern Cal",+All!#REF!,IF(+All!#REF!="Southern Cal",+All!#REF!,0))</f>
        <v>#REF!</v>
      </c>
      <c r="BI91" s="484" t="e">
        <f>IF(+All!#REF!="Southern Cal",+All!#REF!,IF(+All!#REF!="Southern Cal",+All!#REF!,0))</f>
        <v>#REF!</v>
      </c>
      <c r="BJ91" s="92" t="e">
        <f>IF(+All!#REF!="Southern Cal",+All!#REF!,IF(+All!#REF!="Southern Cal",+All!#REF!,0))</f>
        <v>#REF!</v>
      </c>
      <c r="BK91" s="93" t="e">
        <f>IF(+All!#REF!="Southern Cal",+All!#REF!,IF(+All!#REF!="Southern Cal",+All!#REF!,0))</f>
        <v>#REF!</v>
      </c>
    </row>
    <row r="92" spans="1:63" x14ac:dyDescent="0.8">
      <c r="A92" s="70">
        <f>IF(+All!$F309="Southern Cal",+All!A309,IF(+All!$H309="Southern Cal",+All!A309,0))</f>
        <v>4</v>
      </c>
      <c r="B92" s="480" t="str">
        <f>IF(+All!$F309="Southern Cal",+All!B309,IF(+All!$H309="Southern Cal",+All!B309,0))</f>
        <v>Sat</v>
      </c>
      <c r="C92" s="72">
        <f>IF(+All!$F309="Southern Cal",+All!C309,IF(+All!$H309="Southern Cal",+All!C309,0))</f>
        <v>44464</v>
      </c>
      <c r="D92" s="73">
        <f>IF(+All!$F309="Southern Cal",+All!D309,IF(+All!$H309="Southern Cal",+All!D309,0))</f>
        <v>0.9375</v>
      </c>
      <c r="E92" s="707">
        <f>IF(+All!$F309="Southern Cal",+All!E309,IF(+All!$H309="Southern Cal",+All!E309,0))</f>
        <v>0</v>
      </c>
      <c r="F92" s="75" t="str">
        <f>IF(+All!$F309="Southern Cal",+All!F309,IF(+All!$H309="Southern Cal",+All!F309,0))</f>
        <v>Oregon State</v>
      </c>
      <c r="G92" s="76" t="str">
        <f>IF(+All!$F309="Southern Cal",+All!G309,IF(+All!$H309="Southern Cal",+All!G309,0))</f>
        <v>P12</v>
      </c>
      <c r="H92" s="75" t="str">
        <f>IF(+All!$F309="Southern Cal",+All!H309,IF(+All!$H309="Southern Cal",+All!H309,0))</f>
        <v>Southern Cal</v>
      </c>
      <c r="I92" s="76" t="str">
        <f>IF(+All!$F309="Southern Cal",+All!I309,IF(+All!$H309="Southern Cal",+All!I309,0))</f>
        <v>P12</v>
      </c>
      <c r="J92" s="706" t="str">
        <f>IF(+All!$F309="Southern Cal",+All!J309,IF(+All!$H309="Southern Cal",+All!J309,0))</f>
        <v>Southern Cal</v>
      </c>
      <c r="K92" s="707" t="str">
        <f>IF(+All!$F309="Southern Cal",+All!K309,IF(+All!$H309="Southern Cal",+All!K309,0))</f>
        <v>Oregon State</v>
      </c>
      <c r="L92" s="78">
        <f>IF(+All!$F309="Southern Cal",+All!L309,IF(+All!$H309="Southern Cal",+All!L309,0))</f>
        <v>12.5</v>
      </c>
      <c r="M92" s="79">
        <f>IF(+All!$F309="Southern Cal",+All!M309,IF(+All!$H309="Southern Cal",+All!M309,0))</f>
        <v>62.5</v>
      </c>
      <c r="N92" s="706" t="str">
        <f>IF(+All!$F309="Southern Cal",+All!N309,IF(+All!$H309="Southern Cal",+All!N309,0))</f>
        <v>Oregon State</v>
      </c>
      <c r="O92" s="708">
        <f>IF(+All!$F309="Southern Cal",+All!O309,IF(+All!$H309="Southern Cal",+All!O309,0))</f>
        <v>45</v>
      </c>
      <c r="P92" s="708" t="str">
        <f>IF(+All!$F309="Southern Cal",+All!P309,IF(+All!$H309="Southern Cal",+All!P309,0))</f>
        <v>Southern Cal</v>
      </c>
      <c r="Q92" s="707">
        <f>IF(+All!$F309="Southern Cal",+All!Q309,IF(+All!$H309="Southern Cal",+All!Q309,0))</f>
        <v>27</v>
      </c>
      <c r="R92" s="706" t="str">
        <f>IF(+All!$F309="Southern Cal",+All!R309,IF(+All!$H309="Southern Cal",+All!R309,0))</f>
        <v>Oregon State</v>
      </c>
      <c r="S92" s="708" t="str">
        <f>IF(+All!$F309="Southern Cal",+All!S309,IF(+All!$H309="Southern Cal",+All!S309,0))</f>
        <v>Southern Cal</v>
      </c>
      <c r="T92" s="706" t="str">
        <f>IF(+All!$F309="Southern Cal",+All!T309,IF(+All!$H309="Southern Cal",+All!T309,0))</f>
        <v>Oregon State</v>
      </c>
      <c r="U92" s="707" t="str">
        <f>IF(+All!$F309="Southern Cal",+All!U309,IF(+All!$H309="Southern Cal",+All!U309,0))</f>
        <v>W</v>
      </c>
      <c r="V92" s="706" t="e">
        <f>IF(+All!#REF!="Southern Cal",+All!#REF!,IF(+All!#REF!="Southern Cal",+All!#REF!,0))</f>
        <v>#REF!</v>
      </c>
      <c r="W92" s="707" t="e">
        <f>IF(+All!#REF!="Southern Cal",+All!#REF!,IF(+All!#REF!="Southern Cal",+All!#REF!,0))</f>
        <v>#REF!</v>
      </c>
      <c r="X92" s="706" t="e">
        <f>IF(+All!#REF!="Southern Cal",+All!#REF!,IF(+All!#REF!="Southern Cal",+All!#REF!,0))</f>
        <v>#REF!</v>
      </c>
      <c r="Y92" s="707" t="e">
        <f>IF(+All!#REF!="Southern Cal",+All!#REF!,IF(+All!#REF!="Southern Cal",+All!#REF!,0))</f>
        <v>#REF!</v>
      </c>
      <c r="Z92" s="706" t="e">
        <f>IF(+All!#REF!="Southern Cal",+All!#REF!,IF(+All!#REF!="Southern Cal",+All!#REF!,0))</f>
        <v>#REF!</v>
      </c>
      <c r="AA92" s="707" t="e">
        <f>IF(+All!#REF!="Southern Cal",+All!#REF!,IF(+All!#REF!="Southern Cal",+All!#REF!,0))</f>
        <v>#REF!</v>
      </c>
      <c r="AB92" s="706" t="e">
        <f>IF(+All!#REF!="Southern Cal",+All!#REF!,IF(+All!#REF!="Southern Cal",+All!#REF!,0))</f>
        <v>#REF!</v>
      </c>
      <c r="AC92" s="707" t="e">
        <f>IF(+All!#REF!="Southern Cal",+All!#REF!,IF(+All!#REF!="Southern Cal",+All!#REF!,0))</f>
        <v>#REF!</v>
      </c>
      <c r="AD92" s="706" t="e">
        <f>IF(+All!#REF!="Southern Cal",+All!#REF!,IF(+All!#REF!="Southern Cal",+All!#REF!,0))</f>
        <v>#REF!</v>
      </c>
      <c r="AE92" s="707" t="e">
        <f>IF(+All!#REF!="Southern Cal",+All!#REF!,IF(+All!#REF!="Southern Cal",+All!#REF!,0))</f>
        <v>#REF!</v>
      </c>
      <c r="AF92" s="706" t="e">
        <f>IF(+All!#REF!="Southern Cal",+All!#REF!,IF(+All!#REF!="Southern Cal",+All!#REF!,0))</f>
        <v>#REF!</v>
      </c>
      <c r="AG92" s="707" t="e">
        <f>IF(+All!#REF!="Southern Cal",+All!#REF!,IF(+All!#REF!="Southern Cal",+All!#REF!,0))</f>
        <v>#REF!</v>
      </c>
      <c r="AH92" s="706" t="e">
        <f>IF(+All!#REF!="Southern Cal",+All!#REF!,IF(+All!#REF!="Southern Cal",+All!#REF!,0))</f>
        <v>#REF!</v>
      </c>
      <c r="AI92" s="707" t="e">
        <f>IF(+All!#REF!="Southern Cal",+All!#REF!,IF(+All!#REF!="Southern Cal",+All!#REF!,0))</f>
        <v>#REF!</v>
      </c>
      <c r="AJ92" s="706" t="e">
        <f>IF(+All!#REF!="Southern Cal",+All!#REF!,IF(+All!#REF!="Southern Cal",+All!#REF!,0))</f>
        <v>#REF!</v>
      </c>
      <c r="AK92" s="707" t="e">
        <f>IF(+All!#REF!="Southern Cal",+All!#REF!,IF(+All!#REF!="Southern Cal",+All!#REF!,0))</f>
        <v>#REF!</v>
      </c>
      <c r="AL92" s="81" t="e">
        <f>IF(+All!#REF!="Southern Cal",+All!#REF!,IF(+All!#REF!="Southern Cal",+All!#REF!,0))</f>
        <v>#REF!</v>
      </c>
      <c r="AM92" s="82" t="e">
        <f>IF(+All!#REF!="Southern Cal",+All!#REF!,IF(+All!#REF!="Southern Cal",+All!#REF!,0))</f>
        <v>#REF!</v>
      </c>
      <c r="AN92" s="81" t="e">
        <f>IF(+All!#REF!="Southern Cal",+All!#REF!,IF(+All!#REF!="Southern Cal",+All!#REF!,0))</f>
        <v>#REF!</v>
      </c>
      <c r="AO92" s="83" t="e">
        <f>IF(+All!#REF!="Southern Cal",+All!#REF!,IF(+All!#REF!="Southern Cal",+All!#REF!,0))</f>
        <v>#REF!</v>
      </c>
      <c r="AP92" s="84" t="e">
        <f>IF(+All!#REF!="Southern Cal",+All!#REF!,IF(+All!#REF!="Southern Cal",+All!#REF!,0))</f>
        <v>#REF!</v>
      </c>
      <c r="AQ92" s="480" t="e">
        <f>IF(+All!#REF!="Southern Cal",+All!#REF!,IF(+All!#REF!="Southern Cal",+All!#REF!,0))</f>
        <v>#REF!</v>
      </c>
      <c r="AR92" s="482" t="e">
        <f>IF(+All!#REF!="Southern Cal",+All!#REF!,IF(+All!#REF!="Southern Cal",+All!#REF!,0))</f>
        <v>#REF!</v>
      </c>
      <c r="AS92" s="483" t="e">
        <f>IF(+All!#REF!="Southern Cal",+All!#REF!,IF(+All!#REF!="Southern Cal",+All!#REF!,0))</f>
        <v>#REF!</v>
      </c>
      <c r="AT92" s="483" t="e">
        <f>IF(+All!#REF!="Southern Cal",+All!#REF!,IF(+All!#REF!="Southern Cal",+All!#REF!,0))</f>
        <v>#REF!</v>
      </c>
      <c r="AU92" s="482" t="e">
        <f>IF(+All!#REF!="Southern Cal",+All!#REF!,IF(+All!#REF!="Southern Cal",+All!#REF!,0))</f>
        <v>#REF!</v>
      </c>
      <c r="AV92" s="483" t="e">
        <f>IF(+All!#REF!="Southern Cal",+All!#REF!,IF(+All!#REF!="Southern Cal",+All!#REF!,0))</f>
        <v>#REF!</v>
      </c>
      <c r="AW92" s="484" t="e">
        <f>IF(+All!#REF!="Southern Cal",+All!#REF!,IF(+All!#REF!="Southern Cal",+All!#REF!,0))</f>
        <v>#REF!</v>
      </c>
      <c r="AX92" s="483" t="e">
        <f>IF(+All!#REF!="Southern Cal",+All!#REF!,IF(+All!#REF!="Southern Cal",+All!#REF!,0))</f>
        <v>#REF!</v>
      </c>
      <c r="AY92" s="88" t="e">
        <f>IF(+All!#REF!="Southern Cal",+All!#REF!,IF(+All!#REF!="Southern Cal",+All!#REF!,0))</f>
        <v>#REF!</v>
      </c>
      <c r="AZ92" s="89" t="e">
        <f>IF(+All!#REF!="Southern Cal",+All!#REF!,IF(+All!#REF!="Southern Cal",+All!#REF!,0))</f>
        <v>#REF!</v>
      </c>
      <c r="BA92" s="90" t="e">
        <f>IF(+All!#REF!="Southern Cal",+All!#REF!,IF(+All!#REF!="Southern Cal",+All!#REF!,0))</f>
        <v>#REF!</v>
      </c>
      <c r="BB92" s="90" t="e">
        <f>IF(+All!#REF!="Southern Cal",+All!#REF!,IF(+All!#REF!="Southern Cal",+All!#REF!,0))</f>
        <v>#REF!</v>
      </c>
      <c r="BC92" s="91" t="e">
        <f>IF(+All!#REF!="Southern Cal",+All!#REF!,IF(+All!#REF!="Southern Cal",+All!#REF!,0))</f>
        <v>#REF!</v>
      </c>
      <c r="BD92" s="482" t="e">
        <f>IF(+All!#REF!="Southern Cal",+All!#REF!,IF(+All!#REF!="Southern Cal",+All!#REF!,0))</f>
        <v>#REF!</v>
      </c>
      <c r="BE92" s="483" t="e">
        <f>IF(+All!#REF!="Southern Cal",+All!#REF!,IF(+All!#REF!="Southern Cal",+All!#REF!,0))</f>
        <v>#REF!</v>
      </c>
      <c r="BF92" s="483" t="e">
        <f>IF(+All!#REF!="Southern Cal",+All!#REF!,IF(+All!#REF!="Southern Cal",+All!#REF!,0))</f>
        <v>#REF!</v>
      </c>
      <c r="BG92" s="482" t="e">
        <f>IF(+All!#REF!="Southern Cal",+All!#REF!,IF(+All!#REF!="Southern Cal",+All!#REF!,0))</f>
        <v>#REF!</v>
      </c>
      <c r="BH92" s="483" t="e">
        <f>IF(+All!#REF!="Southern Cal",+All!#REF!,IF(+All!#REF!="Southern Cal",+All!#REF!,0))</f>
        <v>#REF!</v>
      </c>
      <c r="BI92" s="484" t="e">
        <f>IF(+All!#REF!="Southern Cal",+All!#REF!,IF(+All!#REF!="Southern Cal",+All!#REF!,0))</f>
        <v>#REF!</v>
      </c>
      <c r="BJ92" s="92" t="e">
        <f>IF(+All!#REF!="Southern Cal",+All!#REF!,IF(+All!#REF!="Southern Cal",+All!#REF!,0))</f>
        <v>#REF!</v>
      </c>
      <c r="BK92" s="93" t="e">
        <f>IF(+All!#REF!="Southern Cal",+All!#REF!,IF(+All!#REF!="Southern Cal",+All!#REF!,0))</f>
        <v>#REF!</v>
      </c>
    </row>
    <row r="93" spans="1:63" x14ac:dyDescent="0.8">
      <c r="A93" s="70">
        <f>IF(+All!$F373="Southern Cal",+All!A373,IF(+All!$H373="Southern Cal",+All!A373,0))</f>
        <v>5</v>
      </c>
      <c r="B93" s="480" t="str">
        <f>IF(+All!$F373="Southern Cal",+All!B373,IF(+All!$H373="Southern Cal",+All!B373,0))</f>
        <v>Sat</v>
      </c>
      <c r="C93" s="72">
        <f>IF(+All!$F373="Southern Cal",+All!C373,IF(+All!$H373="Southern Cal",+All!C373,0))</f>
        <v>44471</v>
      </c>
      <c r="D93" s="73">
        <f>IF(+All!$F373="Southern Cal",+All!D373,IF(+All!$H373="Southern Cal",+All!D373,0))</f>
        <v>0.58333333333333337</v>
      </c>
      <c r="E93" s="707" t="str">
        <f>IF(+All!$F373="Southern Cal",+All!E373,IF(+All!$H373="Southern Cal",+All!E373,0))</f>
        <v>PAC12</v>
      </c>
      <c r="F93" s="75" t="str">
        <f>IF(+All!$F373="Southern Cal",+All!F373,IF(+All!$H373="Southern Cal",+All!F373,0))</f>
        <v>Southern Cal</v>
      </c>
      <c r="G93" s="76" t="str">
        <f>IF(+All!$F373="Southern Cal",+All!G373,IF(+All!$H373="Southern Cal",+All!G373,0))</f>
        <v>P12</v>
      </c>
      <c r="H93" s="75" t="str">
        <f>IF(+All!$F373="Southern Cal",+All!H373,IF(+All!$H373="Southern Cal",+All!H373,0))</f>
        <v>Colorado</v>
      </c>
      <c r="I93" s="76" t="str">
        <f>IF(+All!$F373="Southern Cal",+All!I373,IF(+All!$H373="Southern Cal",+All!I373,0))</f>
        <v>P12</v>
      </c>
      <c r="J93" s="706" t="str">
        <f>IF(+All!$F373="Southern Cal",+All!J373,IF(+All!$H373="Southern Cal",+All!J373,0))</f>
        <v>Southern Cal</v>
      </c>
      <c r="K93" s="707" t="str">
        <f>IF(+All!$F373="Southern Cal",+All!K373,IF(+All!$H373="Southern Cal",+All!K373,0))</f>
        <v>Colorado</v>
      </c>
      <c r="L93" s="78">
        <f>IF(+All!$F373="Southern Cal",+All!L373,IF(+All!$H373="Southern Cal",+All!L373,0))</f>
        <v>7.5</v>
      </c>
      <c r="M93" s="79">
        <f>IF(+All!$F373="Southern Cal",+All!M373,IF(+All!$H373="Southern Cal",+All!M373,0))</f>
        <v>51</v>
      </c>
      <c r="N93" s="706" t="str">
        <f>IF(+All!$F373="Southern Cal",+All!N373,IF(+All!$H373="Southern Cal",+All!N373,0))</f>
        <v>Southern Cal</v>
      </c>
      <c r="O93" s="708">
        <f>IF(+All!$F373="Southern Cal",+All!O373,IF(+All!$H373="Southern Cal",+All!O373,0))</f>
        <v>37</v>
      </c>
      <c r="P93" s="708" t="str">
        <f>IF(+All!$F373="Southern Cal",+All!P373,IF(+All!$H373="Southern Cal",+All!P373,0))</f>
        <v>Colorado</v>
      </c>
      <c r="Q93" s="707">
        <f>IF(+All!$F373="Southern Cal",+All!Q373,IF(+All!$H373="Southern Cal",+All!Q373,0))</f>
        <v>14</v>
      </c>
      <c r="R93" s="706" t="str">
        <f>IF(+All!$F373="Southern Cal",+All!R373,IF(+All!$H373="Southern Cal",+All!R373,0))</f>
        <v>Southern Cal</v>
      </c>
      <c r="S93" s="708" t="str">
        <f>IF(+All!$F373="Southern Cal",+All!S373,IF(+All!$H373="Southern Cal",+All!S373,0))</f>
        <v>Colorado</v>
      </c>
      <c r="T93" s="706" t="str">
        <f>IF(+All!$F373="Southern Cal",+All!T373,IF(+All!$H373="Southern Cal",+All!T373,0))</f>
        <v>Southern Cal</v>
      </c>
      <c r="U93" s="707" t="str">
        <f>IF(+All!$F373="Southern Cal",+All!U373,IF(+All!$H373="Southern Cal",+All!U373,0))</f>
        <v>W</v>
      </c>
      <c r="V93" s="706" t="e">
        <f>IF(+All!#REF!="Southern Cal",+All!#REF!,IF(+All!#REF!="Southern Cal",+All!#REF!,0))</f>
        <v>#REF!</v>
      </c>
      <c r="W93" s="707" t="e">
        <f>IF(+All!#REF!="Southern Cal",+All!#REF!,IF(+All!#REF!="Southern Cal",+All!#REF!,0))</f>
        <v>#REF!</v>
      </c>
      <c r="X93" s="706" t="e">
        <f>IF(+All!#REF!="Southern Cal",+All!#REF!,IF(+All!#REF!="Southern Cal",+All!#REF!,0))</f>
        <v>#REF!</v>
      </c>
      <c r="Y93" s="707" t="e">
        <f>IF(+All!#REF!="Southern Cal",+All!#REF!,IF(+All!#REF!="Southern Cal",+All!#REF!,0))</f>
        <v>#REF!</v>
      </c>
      <c r="Z93" s="706" t="e">
        <f>IF(+All!#REF!="Southern Cal",+All!#REF!,IF(+All!#REF!="Southern Cal",+All!#REF!,0))</f>
        <v>#REF!</v>
      </c>
      <c r="AA93" s="707" t="e">
        <f>IF(+All!#REF!="Southern Cal",+All!#REF!,IF(+All!#REF!="Southern Cal",+All!#REF!,0))</f>
        <v>#REF!</v>
      </c>
      <c r="AB93" s="706" t="e">
        <f>IF(+All!#REF!="Southern Cal",+All!#REF!,IF(+All!#REF!="Southern Cal",+All!#REF!,0))</f>
        <v>#REF!</v>
      </c>
      <c r="AC93" s="707" t="e">
        <f>IF(+All!#REF!="Southern Cal",+All!#REF!,IF(+All!#REF!="Southern Cal",+All!#REF!,0))</f>
        <v>#REF!</v>
      </c>
      <c r="AD93" s="706" t="e">
        <f>IF(+All!#REF!="Southern Cal",+All!#REF!,IF(+All!#REF!="Southern Cal",+All!#REF!,0))</f>
        <v>#REF!</v>
      </c>
      <c r="AE93" s="707" t="e">
        <f>IF(+All!#REF!="Southern Cal",+All!#REF!,IF(+All!#REF!="Southern Cal",+All!#REF!,0))</f>
        <v>#REF!</v>
      </c>
      <c r="AF93" s="706" t="e">
        <f>IF(+All!#REF!="Southern Cal",+All!#REF!,IF(+All!#REF!="Southern Cal",+All!#REF!,0))</f>
        <v>#REF!</v>
      </c>
      <c r="AG93" s="707" t="e">
        <f>IF(+All!#REF!="Southern Cal",+All!#REF!,IF(+All!#REF!="Southern Cal",+All!#REF!,0))</f>
        <v>#REF!</v>
      </c>
      <c r="AH93" s="706" t="e">
        <f>IF(+All!#REF!="Southern Cal",+All!#REF!,IF(+All!#REF!="Southern Cal",+All!#REF!,0))</f>
        <v>#REF!</v>
      </c>
      <c r="AI93" s="707" t="e">
        <f>IF(+All!#REF!="Southern Cal",+All!#REF!,IF(+All!#REF!="Southern Cal",+All!#REF!,0))</f>
        <v>#REF!</v>
      </c>
      <c r="AJ93" s="706" t="e">
        <f>IF(+All!#REF!="Southern Cal",+All!#REF!,IF(+All!#REF!="Southern Cal",+All!#REF!,0))</f>
        <v>#REF!</v>
      </c>
      <c r="AK93" s="707" t="e">
        <f>IF(+All!#REF!="Southern Cal",+All!#REF!,IF(+All!#REF!="Southern Cal",+All!#REF!,0))</f>
        <v>#REF!</v>
      </c>
      <c r="AL93" s="81" t="e">
        <f>IF(+All!#REF!="Southern Cal",+All!#REF!,IF(+All!#REF!="Southern Cal",+All!#REF!,0))</f>
        <v>#REF!</v>
      </c>
      <c r="AM93" s="82" t="e">
        <f>IF(+All!#REF!="Southern Cal",+All!#REF!,IF(+All!#REF!="Southern Cal",+All!#REF!,0))</f>
        <v>#REF!</v>
      </c>
      <c r="AN93" s="81" t="e">
        <f>IF(+All!#REF!="Southern Cal",+All!#REF!,IF(+All!#REF!="Southern Cal",+All!#REF!,0))</f>
        <v>#REF!</v>
      </c>
      <c r="AO93" s="83" t="e">
        <f>IF(+All!#REF!="Southern Cal",+All!#REF!,IF(+All!#REF!="Southern Cal",+All!#REF!,0))</f>
        <v>#REF!</v>
      </c>
      <c r="AP93" s="84" t="e">
        <f>IF(+All!#REF!="Southern Cal",+All!#REF!,IF(+All!#REF!="Southern Cal",+All!#REF!,0))</f>
        <v>#REF!</v>
      </c>
      <c r="AQ93" s="480" t="e">
        <f>IF(+All!#REF!="Southern Cal",+All!#REF!,IF(+All!#REF!="Southern Cal",+All!#REF!,0))</f>
        <v>#REF!</v>
      </c>
      <c r="AR93" s="482" t="e">
        <f>IF(+All!#REF!="Southern Cal",+All!#REF!,IF(+All!#REF!="Southern Cal",+All!#REF!,0))</f>
        <v>#REF!</v>
      </c>
      <c r="AS93" s="483" t="e">
        <f>IF(+All!#REF!="Southern Cal",+All!#REF!,IF(+All!#REF!="Southern Cal",+All!#REF!,0))</f>
        <v>#REF!</v>
      </c>
      <c r="AT93" s="483" t="e">
        <f>IF(+All!#REF!="Southern Cal",+All!#REF!,IF(+All!#REF!="Southern Cal",+All!#REF!,0))</f>
        <v>#REF!</v>
      </c>
      <c r="AU93" s="482" t="e">
        <f>IF(+All!#REF!="Southern Cal",+All!#REF!,IF(+All!#REF!="Southern Cal",+All!#REF!,0))</f>
        <v>#REF!</v>
      </c>
      <c r="AV93" s="483" t="e">
        <f>IF(+All!#REF!="Southern Cal",+All!#REF!,IF(+All!#REF!="Southern Cal",+All!#REF!,0))</f>
        <v>#REF!</v>
      </c>
      <c r="AW93" s="484" t="e">
        <f>IF(+All!#REF!="Southern Cal",+All!#REF!,IF(+All!#REF!="Southern Cal",+All!#REF!,0))</f>
        <v>#REF!</v>
      </c>
      <c r="AX93" s="483" t="e">
        <f>IF(+All!#REF!="Southern Cal",+All!#REF!,IF(+All!#REF!="Southern Cal",+All!#REF!,0))</f>
        <v>#REF!</v>
      </c>
      <c r="AY93" s="88" t="e">
        <f>IF(+All!#REF!="Southern Cal",+All!#REF!,IF(+All!#REF!="Southern Cal",+All!#REF!,0))</f>
        <v>#REF!</v>
      </c>
      <c r="AZ93" s="89" t="e">
        <f>IF(+All!#REF!="Southern Cal",+All!#REF!,IF(+All!#REF!="Southern Cal",+All!#REF!,0))</f>
        <v>#REF!</v>
      </c>
      <c r="BA93" s="90" t="e">
        <f>IF(+All!#REF!="Southern Cal",+All!#REF!,IF(+All!#REF!="Southern Cal",+All!#REF!,0))</f>
        <v>#REF!</v>
      </c>
      <c r="BB93" s="90" t="e">
        <f>IF(+All!#REF!="Southern Cal",+All!#REF!,IF(+All!#REF!="Southern Cal",+All!#REF!,0))</f>
        <v>#REF!</v>
      </c>
      <c r="BC93" s="91" t="e">
        <f>IF(+All!#REF!="Southern Cal",+All!#REF!,IF(+All!#REF!="Southern Cal",+All!#REF!,0))</f>
        <v>#REF!</v>
      </c>
      <c r="BD93" s="482" t="e">
        <f>IF(+All!#REF!="Southern Cal",+All!#REF!,IF(+All!#REF!="Southern Cal",+All!#REF!,0))</f>
        <v>#REF!</v>
      </c>
      <c r="BE93" s="483" t="e">
        <f>IF(+All!#REF!="Southern Cal",+All!#REF!,IF(+All!#REF!="Southern Cal",+All!#REF!,0))</f>
        <v>#REF!</v>
      </c>
      <c r="BF93" s="483" t="e">
        <f>IF(+All!#REF!="Southern Cal",+All!#REF!,IF(+All!#REF!="Southern Cal",+All!#REF!,0))</f>
        <v>#REF!</v>
      </c>
      <c r="BG93" s="482" t="e">
        <f>IF(+All!#REF!="Southern Cal",+All!#REF!,IF(+All!#REF!="Southern Cal",+All!#REF!,0))</f>
        <v>#REF!</v>
      </c>
      <c r="BH93" s="483" t="e">
        <f>IF(+All!#REF!="Southern Cal",+All!#REF!,IF(+All!#REF!="Southern Cal",+All!#REF!,0))</f>
        <v>#REF!</v>
      </c>
      <c r="BI93" s="484" t="e">
        <f>IF(+All!#REF!="Southern Cal",+All!#REF!,IF(+All!#REF!="Southern Cal",+All!#REF!,0))</f>
        <v>#REF!</v>
      </c>
      <c r="BJ93" s="92" t="e">
        <f>IF(+All!#REF!="Southern Cal",+All!#REF!,IF(+All!#REF!="Southern Cal",+All!#REF!,0))</f>
        <v>#REF!</v>
      </c>
      <c r="BK93" s="93" t="e">
        <f>IF(+All!#REF!="Southern Cal",+All!#REF!,IF(+All!#REF!="Southern Cal",+All!#REF!,0))</f>
        <v>#REF!</v>
      </c>
    </row>
    <row r="94" spans="1:63" x14ac:dyDescent="0.8">
      <c r="A94" s="70">
        <f>IF(+All!$F436="Southern Cal",+All!A436,IF(+All!$H436="Southern Cal",+All!A436,0))</f>
        <v>6</v>
      </c>
      <c r="B94" s="480" t="str">
        <f>IF(+All!$F436="Southern Cal",+All!B436,IF(+All!$H436="Southern Cal",+All!B436,0))</f>
        <v>Sat</v>
      </c>
      <c r="C94" s="72">
        <f>IF(+All!$F436="Southern Cal",+All!C436,IF(+All!$H436="Southern Cal",+All!C436,0))</f>
        <v>44478</v>
      </c>
      <c r="D94" s="73">
        <f>IF(+All!$F436="Southern Cal",+All!D436,IF(+All!$H436="Southern Cal",+All!D436,0))</f>
        <v>0.83333333333333337</v>
      </c>
      <c r="E94" s="707" t="str">
        <f>IF(+All!$F436="Southern Cal",+All!E436,IF(+All!$H436="Southern Cal",+All!E436,0))</f>
        <v>Fox</v>
      </c>
      <c r="F94" s="75" t="str">
        <f>IF(+All!$F436="Southern Cal",+All!F436,IF(+All!$H436="Southern Cal",+All!F436,0))</f>
        <v>Utah</v>
      </c>
      <c r="G94" s="76" t="str">
        <f>IF(+All!$F436="Southern Cal",+All!G436,IF(+All!$H436="Southern Cal",+All!G436,0))</f>
        <v>P12</v>
      </c>
      <c r="H94" s="75" t="str">
        <f>IF(+All!$F436="Southern Cal",+All!H436,IF(+All!$H436="Southern Cal",+All!H436,0))</f>
        <v>Southern Cal</v>
      </c>
      <c r="I94" s="76" t="str">
        <f>IF(+All!$F436="Southern Cal",+All!I436,IF(+All!$H436="Southern Cal",+All!I436,0))</f>
        <v>P12</v>
      </c>
      <c r="J94" s="706" t="str">
        <f>IF(+All!$F436="Southern Cal",+All!J436,IF(+All!$H436="Southern Cal",+All!J436,0))</f>
        <v>Southern Cal</v>
      </c>
      <c r="K94" s="707" t="str">
        <f>IF(+All!$F436="Southern Cal",+All!K436,IF(+All!$H436="Southern Cal",+All!K436,0))</f>
        <v>Utah</v>
      </c>
      <c r="L94" s="78">
        <f>IF(+All!$F436="Southern Cal",+All!L436,IF(+All!$H436="Southern Cal",+All!L436,0))</f>
        <v>3</v>
      </c>
      <c r="M94" s="79">
        <f>IF(+All!$F436="Southern Cal",+All!M436,IF(+All!$H436="Southern Cal",+All!M436,0))</f>
        <v>52.5</v>
      </c>
      <c r="N94" s="706" t="str">
        <f>IF(+All!$F436="Southern Cal",+All!N436,IF(+All!$H436="Southern Cal",+All!N436,0))</f>
        <v>Utah</v>
      </c>
      <c r="O94" s="708">
        <f>IF(+All!$F436="Southern Cal",+All!O436,IF(+All!$H436="Southern Cal",+All!O436,0))</f>
        <v>42</v>
      </c>
      <c r="P94" s="708" t="str">
        <f>IF(+All!$F436="Southern Cal",+All!P436,IF(+All!$H436="Southern Cal",+All!P436,0))</f>
        <v>Southern Cal</v>
      </c>
      <c r="Q94" s="707">
        <f>IF(+All!$F436="Southern Cal",+All!Q436,IF(+All!$H436="Southern Cal",+All!Q436,0))</f>
        <v>26</v>
      </c>
      <c r="R94" s="706" t="str">
        <f>IF(+All!$F436="Southern Cal",+All!R436,IF(+All!$H436="Southern Cal",+All!R436,0))</f>
        <v>Utah</v>
      </c>
      <c r="S94" s="708" t="str">
        <f>IF(+All!$F436="Southern Cal",+All!S436,IF(+All!$H436="Southern Cal",+All!S436,0))</f>
        <v>Southern Cal</v>
      </c>
      <c r="T94" s="706" t="str">
        <f>IF(+All!$F436="Southern Cal",+All!T436,IF(+All!$H436="Southern Cal",+All!T436,0))</f>
        <v>Utah</v>
      </c>
      <c r="U94" s="707" t="str">
        <f>IF(+All!$F436="Southern Cal",+All!U436,IF(+All!$H436="Southern Cal",+All!U436,0))</f>
        <v>W</v>
      </c>
      <c r="V94" s="706" t="e">
        <f>IF(+All!#REF!="Southern Cal",+All!#REF!,IF(+All!#REF!="Southern Cal",+All!#REF!,0))</f>
        <v>#REF!</v>
      </c>
      <c r="W94" s="707" t="e">
        <f>IF(+All!#REF!="Southern Cal",+All!#REF!,IF(+All!#REF!="Southern Cal",+All!#REF!,0))</f>
        <v>#REF!</v>
      </c>
      <c r="X94" s="706" t="e">
        <f>IF(+All!#REF!="Southern Cal",+All!#REF!,IF(+All!#REF!="Southern Cal",+All!#REF!,0))</f>
        <v>#REF!</v>
      </c>
      <c r="Y94" s="707" t="e">
        <f>IF(+All!#REF!="Southern Cal",+All!#REF!,IF(+All!#REF!="Southern Cal",+All!#REF!,0))</f>
        <v>#REF!</v>
      </c>
      <c r="Z94" s="706" t="e">
        <f>IF(+All!#REF!="Southern Cal",+All!#REF!,IF(+All!#REF!="Southern Cal",+All!#REF!,0))</f>
        <v>#REF!</v>
      </c>
      <c r="AA94" s="707" t="e">
        <f>IF(+All!#REF!="Southern Cal",+All!#REF!,IF(+All!#REF!="Southern Cal",+All!#REF!,0))</f>
        <v>#REF!</v>
      </c>
      <c r="AB94" s="706" t="e">
        <f>IF(+All!#REF!="Southern Cal",+All!#REF!,IF(+All!#REF!="Southern Cal",+All!#REF!,0))</f>
        <v>#REF!</v>
      </c>
      <c r="AC94" s="707" t="e">
        <f>IF(+All!#REF!="Southern Cal",+All!#REF!,IF(+All!#REF!="Southern Cal",+All!#REF!,0))</f>
        <v>#REF!</v>
      </c>
      <c r="AD94" s="706" t="e">
        <f>IF(+All!#REF!="Southern Cal",+All!#REF!,IF(+All!#REF!="Southern Cal",+All!#REF!,0))</f>
        <v>#REF!</v>
      </c>
      <c r="AE94" s="707" t="e">
        <f>IF(+All!#REF!="Southern Cal",+All!#REF!,IF(+All!#REF!="Southern Cal",+All!#REF!,0))</f>
        <v>#REF!</v>
      </c>
      <c r="AF94" s="706" t="e">
        <f>IF(+All!#REF!="Southern Cal",+All!#REF!,IF(+All!#REF!="Southern Cal",+All!#REF!,0))</f>
        <v>#REF!</v>
      </c>
      <c r="AG94" s="707" t="e">
        <f>IF(+All!#REF!="Southern Cal",+All!#REF!,IF(+All!#REF!="Southern Cal",+All!#REF!,0))</f>
        <v>#REF!</v>
      </c>
      <c r="AH94" s="706" t="e">
        <f>IF(+All!#REF!="Southern Cal",+All!#REF!,IF(+All!#REF!="Southern Cal",+All!#REF!,0))</f>
        <v>#REF!</v>
      </c>
      <c r="AI94" s="707" t="e">
        <f>IF(+All!#REF!="Southern Cal",+All!#REF!,IF(+All!#REF!="Southern Cal",+All!#REF!,0))</f>
        <v>#REF!</v>
      </c>
      <c r="AJ94" s="706" t="e">
        <f>IF(+All!#REF!="Southern Cal",+All!#REF!,IF(+All!#REF!="Southern Cal",+All!#REF!,0))</f>
        <v>#REF!</v>
      </c>
      <c r="AK94" s="707" t="e">
        <f>IF(+All!#REF!="Southern Cal",+All!#REF!,IF(+All!#REF!="Southern Cal",+All!#REF!,0))</f>
        <v>#REF!</v>
      </c>
      <c r="AL94" s="81" t="e">
        <f>IF(+All!#REF!="Southern Cal",+All!#REF!,IF(+All!#REF!="Southern Cal",+All!#REF!,0))</f>
        <v>#REF!</v>
      </c>
      <c r="AM94" s="82" t="e">
        <f>IF(+All!#REF!="Southern Cal",+All!#REF!,IF(+All!#REF!="Southern Cal",+All!#REF!,0))</f>
        <v>#REF!</v>
      </c>
      <c r="AN94" s="81" t="e">
        <f>IF(+All!#REF!="Southern Cal",+All!#REF!,IF(+All!#REF!="Southern Cal",+All!#REF!,0))</f>
        <v>#REF!</v>
      </c>
      <c r="AO94" s="83" t="e">
        <f>IF(+All!#REF!="Southern Cal",+All!#REF!,IF(+All!#REF!="Southern Cal",+All!#REF!,0))</f>
        <v>#REF!</v>
      </c>
      <c r="AP94" s="84" t="e">
        <f>IF(+All!#REF!="Southern Cal",+All!#REF!,IF(+All!#REF!="Southern Cal",+All!#REF!,0))</f>
        <v>#REF!</v>
      </c>
      <c r="AQ94" s="480" t="e">
        <f>IF(+All!#REF!="Southern Cal",+All!#REF!,IF(+All!#REF!="Southern Cal",+All!#REF!,0))</f>
        <v>#REF!</v>
      </c>
      <c r="AR94" s="482" t="e">
        <f>IF(+All!#REF!="Southern Cal",+All!#REF!,IF(+All!#REF!="Southern Cal",+All!#REF!,0))</f>
        <v>#REF!</v>
      </c>
      <c r="AS94" s="483" t="e">
        <f>IF(+All!#REF!="Southern Cal",+All!#REF!,IF(+All!#REF!="Southern Cal",+All!#REF!,0))</f>
        <v>#REF!</v>
      </c>
      <c r="AT94" s="483" t="e">
        <f>IF(+All!#REF!="Southern Cal",+All!#REF!,IF(+All!#REF!="Southern Cal",+All!#REF!,0))</f>
        <v>#REF!</v>
      </c>
      <c r="AU94" s="482" t="e">
        <f>IF(+All!#REF!="Southern Cal",+All!#REF!,IF(+All!#REF!="Southern Cal",+All!#REF!,0))</f>
        <v>#REF!</v>
      </c>
      <c r="AV94" s="483" t="e">
        <f>IF(+All!#REF!="Southern Cal",+All!#REF!,IF(+All!#REF!="Southern Cal",+All!#REF!,0))</f>
        <v>#REF!</v>
      </c>
      <c r="AW94" s="484" t="e">
        <f>IF(+All!#REF!="Southern Cal",+All!#REF!,IF(+All!#REF!="Southern Cal",+All!#REF!,0))</f>
        <v>#REF!</v>
      </c>
      <c r="AX94" s="483" t="e">
        <f>IF(+All!#REF!="Southern Cal",+All!#REF!,IF(+All!#REF!="Southern Cal",+All!#REF!,0))</f>
        <v>#REF!</v>
      </c>
      <c r="AY94" s="88" t="e">
        <f>IF(+All!#REF!="Southern Cal",+All!#REF!,IF(+All!#REF!="Southern Cal",+All!#REF!,0))</f>
        <v>#REF!</v>
      </c>
      <c r="AZ94" s="89" t="e">
        <f>IF(+All!#REF!="Southern Cal",+All!#REF!,IF(+All!#REF!="Southern Cal",+All!#REF!,0))</f>
        <v>#REF!</v>
      </c>
      <c r="BA94" s="90" t="e">
        <f>IF(+All!#REF!="Southern Cal",+All!#REF!,IF(+All!#REF!="Southern Cal",+All!#REF!,0))</f>
        <v>#REF!</v>
      </c>
      <c r="BB94" s="90" t="e">
        <f>IF(+All!#REF!="Southern Cal",+All!#REF!,IF(+All!#REF!="Southern Cal",+All!#REF!,0))</f>
        <v>#REF!</v>
      </c>
      <c r="BC94" s="91" t="e">
        <f>IF(+All!#REF!="Southern Cal",+All!#REF!,IF(+All!#REF!="Southern Cal",+All!#REF!,0))</f>
        <v>#REF!</v>
      </c>
      <c r="BD94" s="482" t="e">
        <f>IF(+All!#REF!="Southern Cal",+All!#REF!,IF(+All!#REF!="Southern Cal",+All!#REF!,0))</f>
        <v>#REF!</v>
      </c>
      <c r="BE94" s="483" t="e">
        <f>IF(+All!#REF!="Southern Cal",+All!#REF!,IF(+All!#REF!="Southern Cal",+All!#REF!,0))</f>
        <v>#REF!</v>
      </c>
      <c r="BF94" s="483" t="e">
        <f>IF(+All!#REF!="Southern Cal",+All!#REF!,IF(+All!#REF!="Southern Cal",+All!#REF!,0))</f>
        <v>#REF!</v>
      </c>
      <c r="BG94" s="482" t="e">
        <f>IF(+All!#REF!="Southern Cal",+All!#REF!,IF(+All!#REF!="Southern Cal",+All!#REF!,0))</f>
        <v>#REF!</v>
      </c>
      <c r="BH94" s="483" t="e">
        <f>IF(+All!#REF!="Southern Cal",+All!#REF!,IF(+All!#REF!="Southern Cal",+All!#REF!,0))</f>
        <v>#REF!</v>
      </c>
      <c r="BI94" s="484" t="e">
        <f>IF(+All!#REF!="Southern Cal",+All!#REF!,IF(+All!#REF!="Southern Cal",+All!#REF!,0))</f>
        <v>#REF!</v>
      </c>
      <c r="BJ94" s="92" t="e">
        <f>IF(+All!#REF!="Southern Cal",+All!#REF!,IF(+All!#REF!="Southern Cal",+All!#REF!,0))</f>
        <v>#REF!</v>
      </c>
      <c r="BK94" s="93" t="e">
        <f>IF(+All!#REF!="Southern Cal",+All!#REF!,IF(+All!#REF!="Southern Cal",+All!#REF!,0))</f>
        <v>#REF!</v>
      </c>
    </row>
    <row r="95" spans="1:63" x14ac:dyDescent="0.8">
      <c r="A95" s="70">
        <f>IF(+All!$F549="Southern Cal",+All!A549,IF(+All!$H549="Southern Cal",+All!A549,0))</f>
        <v>7</v>
      </c>
      <c r="B95" s="480" t="str">
        <f>IF(+All!$F549="Southern Cal",+All!B549,IF(+All!$H549="Southern Cal",+All!B549,0))</f>
        <v>Sat</v>
      </c>
      <c r="C95" s="72">
        <f>IF(+All!$F549="Southern Cal",+All!C549,IF(+All!$H549="Southern Cal",+All!C549,0))</f>
        <v>44485</v>
      </c>
      <c r="D95" s="73">
        <f>IF(+All!$F549="Southern Cal",+All!D549,IF(+All!$H549="Southern Cal",+All!D549,0))</f>
        <v>0</v>
      </c>
      <c r="E95" s="707">
        <f>IF(+All!$F549="Southern Cal",+All!E549,IF(+All!$H549="Southern Cal",+All!E549,0))</f>
        <v>0</v>
      </c>
      <c r="F95" s="75" t="str">
        <f>IF(+All!$F549="Southern Cal",+All!F549,IF(+All!$H549="Southern Cal",+All!F549,0))</f>
        <v>Southern Cal</v>
      </c>
      <c r="G95" s="76" t="str">
        <f>IF(+All!$F549="Southern Cal",+All!G549,IF(+All!$H549="Southern Cal",+All!G549,0))</f>
        <v>P12</v>
      </c>
      <c r="H95" s="75" t="str">
        <f>IF(+All!$F549="Southern Cal",+All!H549,IF(+All!$H549="Southern Cal",+All!H549,0))</f>
        <v>Open</v>
      </c>
      <c r="I95" s="76" t="str">
        <f>IF(+All!$F549="Southern Cal",+All!I549,IF(+All!$H549="Southern Cal",+All!I549,0))</f>
        <v>ZZZ</v>
      </c>
      <c r="J95" s="706">
        <f>IF(+All!$F549="Southern Cal",+All!J549,IF(+All!$H549="Southern Cal",+All!J549,0))</f>
        <v>0</v>
      </c>
      <c r="K95" s="707">
        <f>IF(+All!$F549="Southern Cal",+All!K549,IF(+All!$H549="Southern Cal",+All!K549,0))</f>
        <v>0</v>
      </c>
      <c r="L95" s="78">
        <f>IF(+All!$F549="Southern Cal",+All!L549,IF(+All!$H549="Southern Cal",+All!L549,0))</f>
        <v>0</v>
      </c>
      <c r="M95" s="79">
        <f>IF(+All!$F549="Southern Cal",+All!M549,IF(+All!$H549="Southern Cal",+All!M549,0))</f>
        <v>0</v>
      </c>
      <c r="N95" s="706">
        <f>IF(+All!$F549="Southern Cal",+All!N549,IF(+All!$H549="Southern Cal",+All!N549,0))</f>
        <v>0</v>
      </c>
      <c r="O95" s="708">
        <f>IF(+All!$F549="Southern Cal",+All!O549,IF(+All!$H549="Southern Cal",+All!O549,0))</f>
        <v>0</v>
      </c>
      <c r="P95" s="708">
        <f>IF(+All!$F549="Southern Cal",+All!P549,IF(+All!$H549="Southern Cal",+All!P549,0))</f>
        <v>0</v>
      </c>
      <c r="Q95" s="707">
        <f>IF(+All!$F549="Southern Cal",+All!Q549,IF(+All!$H549="Southern Cal",+All!Q549,0))</f>
        <v>0</v>
      </c>
      <c r="R95" s="706">
        <f>IF(+All!$F549="Southern Cal",+All!R549,IF(+All!$H549="Southern Cal",+All!R549,0))</f>
        <v>0</v>
      </c>
      <c r="S95" s="708">
        <f>IF(+All!$F549="Southern Cal",+All!S549,IF(+All!$H549="Southern Cal",+All!S549,0))</f>
        <v>0</v>
      </c>
      <c r="T95" s="706">
        <f>IF(+All!$F549="Southern Cal",+All!T549,IF(+All!$H549="Southern Cal",+All!T549,0))</f>
        <v>0</v>
      </c>
      <c r="U95" s="707">
        <f>IF(+All!$F549="Southern Cal",+All!U549,IF(+All!$H549="Southern Cal",+All!U549,0))</f>
        <v>0</v>
      </c>
      <c r="V95" s="706" t="e">
        <f>IF(+All!#REF!="Southern Cal",+All!#REF!,IF(+All!#REF!="Southern Cal",+All!#REF!,0))</f>
        <v>#REF!</v>
      </c>
      <c r="W95" s="707" t="e">
        <f>IF(+All!#REF!="Southern Cal",+All!#REF!,IF(+All!#REF!="Southern Cal",+All!#REF!,0))</f>
        <v>#REF!</v>
      </c>
      <c r="X95" s="706" t="e">
        <f>IF(+All!#REF!="Southern Cal",+All!#REF!,IF(+All!#REF!="Southern Cal",+All!#REF!,0))</f>
        <v>#REF!</v>
      </c>
      <c r="Y95" s="707" t="e">
        <f>IF(+All!#REF!="Southern Cal",+All!#REF!,IF(+All!#REF!="Southern Cal",+All!#REF!,0))</f>
        <v>#REF!</v>
      </c>
      <c r="Z95" s="706" t="e">
        <f>IF(+All!#REF!="Southern Cal",+All!#REF!,IF(+All!#REF!="Southern Cal",+All!#REF!,0))</f>
        <v>#REF!</v>
      </c>
      <c r="AA95" s="707" t="e">
        <f>IF(+All!#REF!="Southern Cal",+All!#REF!,IF(+All!#REF!="Southern Cal",+All!#REF!,0))</f>
        <v>#REF!</v>
      </c>
      <c r="AB95" s="706" t="e">
        <f>IF(+All!#REF!="Southern Cal",+All!#REF!,IF(+All!#REF!="Southern Cal",+All!#REF!,0))</f>
        <v>#REF!</v>
      </c>
      <c r="AC95" s="707" t="e">
        <f>IF(+All!#REF!="Southern Cal",+All!#REF!,IF(+All!#REF!="Southern Cal",+All!#REF!,0))</f>
        <v>#REF!</v>
      </c>
      <c r="AD95" s="706" t="e">
        <f>IF(+All!#REF!="Southern Cal",+All!#REF!,IF(+All!#REF!="Southern Cal",+All!#REF!,0))</f>
        <v>#REF!</v>
      </c>
      <c r="AE95" s="707" t="e">
        <f>IF(+All!#REF!="Southern Cal",+All!#REF!,IF(+All!#REF!="Southern Cal",+All!#REF!,0))</f>
        <v>#REF!</v>
      </c>
      <c r="AF95" s="706" t="e">
        <f>IF(+All!#REF!="Southern Cal",+All!#REF!,IF(+All!#REF!="Southern Cal",+All!#REF!,0))</f>
        <v>#REF!</v>
      </c>
      <c r="AG95" s="707" t="e">
        <f>IF(+All!#REF!="Southern Cal",+All!#REF!,IF(+All!#REF!="Southern Cal",+All!#REF!,0))</f>
        <v>#REF!</v>
      </c>
      <c r="AH95" s="706" t="e">
        <f>IF(+All!#REF!="Southern Cal",+All!#REF!,IF(+All!#REF!="Southern Cal",+All!#REF!,0))</f>
        <v>#REF!</v>
      </c>
      <c r="AI95" s="707" t="e">
        <f>IF(+All!#REF!="Southern Cal",+All!#REF!,IF(+All!#REF!="Southern Cal",+All!#REF!,0))</f>
        <v>#REF!</v>
      </c>
      <c r="AJ95" s="706" t="e">
        <f>IF(+All!#REF!="Southern Cal",+All!#REF!,IF(+All!#REF!="Southern Cal",+All!#REF!,0))</f>
        <v>#REF!</v>
      </c>
      <c r="AK95" s="707" t="e">
        <f>IF(+All!#REF!="Southern Cal",+All!#REF!,IF(+All!#REF!="Southern Cal",+All!#REF!,0))</f>
        <v>#REF!</v>
      </c>
      <c r="AL95" s="81" t="e">
        <f>IF(+All!#REF!="Southern Cal",+All!#REF!,IF(+All!#REF!="Southern Cal",+All!#REF!,0))</f>
        <v>#REF!</v>
      </c>
      <c r="AM95" s="82" t="e">
        <f>IF(+All!#REF!="Southern Cal",+All!#REF!,IF(+All!#REF!="Southern Cal",+All!#REF!,0))</f>
        <v>#REF!</v>
      </c>
      <c r="AN95" s="81" t="e">
        <f>IF(+All!#REF!="Southern Cal",+All!#REF!,IF(+All!#REF!="Southern Cal",+All!#REF!,0))</f>
        <v>#REF!</v>
      </c>
      <c r="AO95" s="83" t="e">
        <f>IF(+All!#REF!="Southern Cal",+All!#REF!,IF(+All!#REF!="Southern Cal",+All!#REF!,0))</f>
        <v>#REF!</v>
      </c>
      <c r="AP95" s="84" t="e">
        <f>IF(+All!#REF!="Southern Cal",+All!#REF!,IF(+All!#REF!="Southern Cal",+All!#REF!,0))</f>
        <v>#REF!</v>
      </c>
      <c r="AQ95" s="480" t="e">
        <f>IF(+All!#REF!="Southern Cal",+All!#REF!,IF(+All!#REF!="Southern Cal",+All!#REF!,0))</f>
        <v>#REF!</v>
      </c>
      <c r="AR95" s="482" t="e">
        <f>IF(+All!#REF!="Southern Cal",+All!#REF!,IF(+All!#REF!="Southern Cal",+All!#REF!,0))</f>
        <v>#REF!</v>
      </c>
      <c r="AS95" s="483" t="e">
        <f>IF(+All!#REF!="Southern Cal",+All!#REF!,IF(+All!#REF!="Southern Cal",+All!#REF!,0))</f>
        <v>#REF!</v>
      </c>
      <c r="AT95" s="483" t="e">
        <f>IF(+All!#REF!="Southern Cal",+All!#REF!,IF(+All!#REF!="Southern Cal",+All!#REF!,0))</f>
        <v>#REF!</v>
      </c>
      <c r="AU95" s="482" t="e">
        <f>IF(+All!#REF!="Southern Cal",+All!#REF!,IF(+All!#REF!="Southern Cal",+All!#REF!,0))</f>
        <v>#REF!</v>
      </c>
      <c r="AV95" s="483" t="e">
        <f>IF(+All!#REF!="Southern Cal",+All!#REF!,IF(+All!#REF!="Southern Cal",+All!#REF!,0))</f>
        <v>#REF!</v>
      </c>
      <c r="AW95" s="484" t="e">
        <f>IF(+All!#REF!="Southern Cal",+All!#REF!,IF(+All!#REF!="Southern Cal",+All!#REF!,0))</f>
        <v>#REF!</v>
      </c>
      <c r="AX95" s="483" t="e">
        <f>IF(+All!#REF!="Southern Cal",+All!#REF!,IF(+All!#REF!="Southern Cal",+All!#REF!,0))</f>
        <v>#REF!</v>
      </c>
      <c r="AY95" s="88" t="e">
        <f>IF(+All!#REF!="Southern Cal",+All!#REF!,IF(+All!#REF!="Southern Cal",+All!#REF!,0))</f>
        <v>#REF!</v>
      </c>
      <c r="AZ95" s="89" t="e">
        <f>IF(+All!#REF!="Southern Cal",+All!#REF!,IF(+All!#REF!="Southern Cal",+All!#REF!,0))</f>
        <v>#REF!</v>
      </c>
      <c r="BA95" s="90" t="e">
        <f>IF(+All!#REF!="Southern Cal",+All!#REF!,IF(+All!#REF!="Southern Cal",+All!#REF!,0))</f>
        <v>#REF!</v>
      </c>
      <c r="BB95" s="90" t="e">
        <f>IF(+All!#REF!="Southern Cal",+All!#REF!,IF(+All!#REF!="Southern Cal",+All!#REF!,0))</f>
        <v>#REF!</v>
      </c>
      <c r="BC95" s="91" t="e">
        <f>IF(+All!#REF!="Southern Cal",+All!#REF!,IF(+All!#REF!="Southern Cal",+All!#REF!,0))</f>
        <v>#REF!</v>
      </c>
      <c r="BD95" s="482" t="e">
        <f>IF(+All!#REF!="Southern Cal",+All!#REF!,IF(+All!#REF!="Southern Cal",+All!#REF!,0))</f>
        <v>#REF!</v>
      </c>
      <c r="BE95" s="483" t="e">
        <f>IF(+All!#REF!="Southern Cal",+All!#REF!,IF(+All!#REF!="Southern Cal",+All!#REF!,0))</f>
        <v>#REF!</v>
      </c>
      <c r="BF95" s="483" t="e">
        <f>IF(+All!#REF!="Southern Cal",+All!#REF!,IF(+All!#REF!="Southern Cal",+All!#REF!,0))</f>
        <v>#REF!</v>
      </c>
      <c r="BG95" s="482" t="e">
        <f>IF(+All!#REF!="Southern Cal",+All!#REF!,IF(+All!#REF!="Southern Cal",+All!#REF!,0))</f>
        <v>#REF!</v>
      </c>
      <c r="BH95" s="483" t="e">
        <f>IF(+All!#REF!="Southern Cal",+All!#REF!,IF(+All!#REF!="Southern Cal",+All!#REF!,0))</f>
        <v>#REF!</v>
      </c>
      <c r="BI95" s="484" t="e">
        <f>IF(+All!#REF!="Southern Cal",+All!#REF!,IF(+All!#REF!="Southern Cal",+All!#REF!,0))</f>
        <v>#REF!</v>
      </c>
      <c r="BJ95" s="92" t="e">
        <f>IF(+All!#REF!="Southern Cal",+All!#REF!,IF(+All!#REF!="Southern Cal",+All!#REF!,0))</f>
        <v>#REF!</v>
      </c>
      <c r="BK95" s="93" t="e">
        <f>IF(+All!#REF!="Southern Cal",+All!#REF!,IF(+All!#REF!="Southern Cal",+All!#REF!,0))</f>
        <v>#REF!</v>
      </c>
    </row>
    <row r="96" spans="1:63" x14ac:dyDescent="0.8">
      <c r="A96" s="70">
        <f>IF(+All!$F587="Southern Cal",+All!A587,IF(+All!$H587="Southern Cal",+All!A587,0))</f>
        <v>8</v>
      </c>
      <c r="B96" s="480" t="str">
        <f>IF(+All!$F587="Southern Cal",+All!B587,IF(+All!$H587="Southern Cal",+All!B587,0))</f>
        <v>Sat</v>
      </c>
      <c r="C96" s="72">
        <f>IF(+All!$F587="Southern Cal",+All!C587,IF(+All!$H587="Southern Cal",+All!C587,0))</f>
        <v>44492</v>
      </c>
      <c r="D96" s="73">
        <f>IF(+All!$F587="Southern Cal",+All!D587,IF(+All!$H587="Southern Cal",+All!D587,0))</f>
        <v>0.8125</v>
      </c>
      <c r="E96" s="707" t="str">
        <f>IF(+All!$F587="Southern Cal",+All!E587,IF(+All!$H587="Southern Cal",+All!E587,0))</f>
        <v>NBC</v>
      </c>
      <c r="F96" s="75" t="str">
        <f>IF(+All!$F587="Southern Cal",+All!F587,IF(+All!$H587="Southern Cal",+All!F587,0))</f>
        <v>Southern Cal</v>
      </c>
      <c r="G96" s="76" t="str">
        <f>IF(+All!$F587="Southern Cal",+All!G587,IF(+All!$H587="Southern Cal",+All!G587,0))</f>
        <v>P12</v>
      </c>
      <c r="H96" s="75" t="str">
        <f>IF(+All!$F587="Southern Cal",+All!H587,IF(+All!$H587="Southern Cal",+All!H587,0))</f>
        <v>Notre Dame</v>
      </c>
      <c r="I96" s="76" t="str">
        <f>IF(+All!$F587="Southern Cal",+All!I587,IF(+All!$H587="Southern Cal",+All!I587,0))</f>
        <v>Ind</v>
      </c>
      <c r="J96" s="706" t="str">
        <f>IF(+All!$F587="Southern Cal",+All!J587,IF(+All!$H587="Southern Cal",+All!J587,0))</f>
        <v>Notre Dame</v>
      </c>
      <c r="K96" s="707" t="str">
        <f>IF(+All!$F587="Southern Cal",+All!K587,IF(+All!$H587="Southern Cal",+All!K587,0))</f>
        <v>Southern Cal</v>
      </c>
      <c r="L96" s="78">
        <f>IF(+All!$F587="Southern Cal",+All!L587,IF(+All!$H587="Southern Cal",+All!L587,0))</f>
        <v>7</v>
      </c>
      <c r="M96" s="79">
        <f>IF(+All!$F587="Southern Cal",+All!M587,IF(+All!$H587="Southern Cal",+All!M587,0))</f>
        <v>57.5</v>
      </c>
      <c r="N96" s="706" t="str">
        <f>IF(+All!$F587="Southern Cal",+All!N587,IF(+All!$H587="Southern Cal",+All!N587,0))</f>
        <v>Notre Dame</v>
      </c>
      <c r="O96" s="708">
        <f>IF(+All!$F587="Southern Cal",+All!O587,IF(+All!$H587="Southern Cal",+All!O587,0))</f>
        <v>31</v>
      </c>
      <c r="P96" s="708" t="str">
        <f>IF(+All!$F587="Southern Cal",+All!P587,IF(+All!$H587="Southern Cal",+All!P587,0))</f>
        <v>Southern Cal</v>
      </c>
      <c r="Q96" s="707">
        <f>IF(+All!$F587="Southern Cal",+All!Q587,IF(+All!$H587="Southern Cal",+All!Q587,0))</f>
        <v>16</v>
      </c>
      <c r="R96" s="706" t="str">
        <f>IF(+All!$F587="Southern Cal",+All!R587,IF(+All!$H587="Southern Cal",+All!R587,0))</f>
        <v>Notre Dame</v>
      </c>
      <c r="S96" s="708" t="str">
        <f>IF(+All!$F587="Southern Cal",+All!S587,IF(+All!$H587="Southern Cal",+All!S587,0))</f>
        <v>Southern Cal</v>
      </c>
      <c r="T96" s="706" t="str">
        <f>IF(+All!$F587="Southern Cal",+All!T587,IF(+All!$H587="Southern Cal",+All!T587,0))</f>
        <v>Notre Dame</v>
      </c>
      <c r="U96" s="707" t="str">
        <f>IF(+All!$F587="Southern Cal",+All!U587,IF(+All!$H587="Southern Cal",+All!U587,0))</f>
        <v>W</v>
      </c>
      <c r="V96" s="706" t="e">
        <f>IF(+All!#REF!="Southern Cal",+All!#REF!,IF(+All!#REF!="Southern Cal",+All!#REF!,0))</f>
        <v>#REF!</v>
      </c>
      <c r="W96" s="707" t="e">
        <f>IF(+All!#REF!="Southern Cal",+All!#REF!,IF(+All!#REF!="Southern Cal",+All!#REF!,0))</f>
        <v>#REF!</v>
      </c>
      <c r="X96" s="706" t="e">
        <f>IF(+All!#REF!="Southern Cal",+All!#REF!,IF(+All!#REF!="Southern Cal",+All!#REF!,0))</f>
        <v>#REF!</v>
      </c>
      <c r="Y96" s="707" t="e">
        <f>IF(+All!#REF!="Southern Cal",+All!#REF!,IF(+All!#REF!="Southern Cal",+All!#REF!,0))</f>
        <v>#REF!</v>
      </c>
      <c r="Z96" s="706" t="e">
        <f>IF(+All!#REF!="Southern Cal",+All!#REF!,IF(+All!#REF!="Southern Cal",+All!#REF!,0))</f>
        <v>#REF!</v>
      </c>
      <c r="AA96" s="707" t="e">
        <f>IF(+All!#REF!="Southern Cal",+All!#REF!,IF(+All!#REF!="Southern Cal",+All!#REF!,0))</f>
        <v>#REF!</v>
      </c>
      <c r="AB96" s="706" t="e">
        <f>IF(+All!#REF!="Southern Cal",+All!#REF!,IF(+All!#REF!="Southern Cal",+All!#REF!,0))</f>
        <v>#REF!</v>
      </c>
      <c r="AC96" s="707" t="e">
        <f>IF(+All!#REF!="Southern Cal",+All!#REF!,IF(+All!#REF!="Southern Cal",+All!#REF!,0))</f>
        <v>#REF!</v>
      </c>
      <c r="AD96" s="706" t="e">
        <f>IF(+All!#REF!="Southern Cal",+All!#REF!,IF(+All!#REF!="Southern Cal",+All!#REF!,0))</f>
        <v>#REF!</v>
      </c>
      <c r="AE96" s="707" t="e">
        <f>IF(+All!#REF!="Southern Cal",+All!#REF!,IF(+All!#REF!="Southern Cal",+All!#REF!,0))</f>
        <v>#REF!</v>
      </c>
      <c r="AF96" s="706" t="e">
        <f>IF(+All!#REF!="Southern Cal",+All!#REF!,IF(+All!#REF!="Southern Cal",+All!#REF!,0))</f>
        <v>#REF!</v>
      </c>
      <c r="AG96" s="707" t="e">
        <f>IF(+All!#REF!="Southern Cal",+All!#REF!,IF(+All!#REF!="Southern Cal",+All!#REF!,0))</f>
        <v>#REF!</v>
      </c>
      <c r="AH96" s="706" t="e">
        <f>IF(+All!#REF!="Southern Cal",+All!#REF!,IF(+All!#REF!="Southern Cal",+All!#REF!,0))</f>
        <v>#REF!</v>
      </c>
      <c r="AI96" s="707" t="e">
        <f>IF(+All!#REF!="Southern Cal",+All!#REF!,IF(+All!#REF!="Southern Cal",+All!#REF!,0))</f>
        <v>#REF!</v>
      </c>
      <c r="AJ96" s="706" t="e">
        <f>IF(+All!#REF!="Southern Cal",+All!#REF!,IF(+All!#REF!="Southern Cal",+All!#REF!,0))</f>
        <v>#REF!</v>
      </c>
      <c r="AK96" s="707" t="e">
        <f>IF(+All!#REF!="Southern Cal",+All!#REF!,IF(+All!#REF!="Southern Cal",+All!#REF!,0))</f>
        <v>#REF!</v>
      </c>
      <c r="AL96" s="81" t="e">
        <f>IF(+All!#REF!="Southern Cal",+All!#REF!,IF(+All!#REF!="Southern Cal",+All!#REF!,0))</f>
        <v>#REF!</v>
      </c>
      <c r="AM96" s="82" t="e">
        <f>IF(+All!#REF!="Southern Cal",+All!#REF!,IF(+All!#REF!="Southern Cal",+All!#REF!,0))</f>
        <v>#REF!</v>
      </c>
      <c r="AN96" s="81" t="e">
        <f>IF(+All!#REF!="Southern Cal",+All!#REF!,IF(+All!#REF!="Southern Cal",+All!#REF!,0))</f>
        <v>#REF!</v>
      </c>
      <c r="AO96" s="83" t="e">
        <f>IF(+All!#REF!="Southern Cal",+All!#REF!,IF(+All!#REF!="Southern Cal",+All!#REF!,0))</f>
        <v>#REF!</v>
      </c>
      <c r="AP96" s="84" t="e">
        <f>IF(+All!#REF!="Southern Cal",+All!#REF!,IF(+All!#REF!="Southern Cal",+All!#REF!,0))</f>
        <v>#REF!</v>
      </c>
      <c r="AQ96" s="480" t="e">
        <f>IF(+All!#REF!="Southern Cal",+All!#REF!,IF(+All!#REF!="Southern Cal",+All!#REF!,0))</f>
        <v>#REF!</v>
      </c>
      <c r="AR96" s="482" t="e">
        <f>IF(+All!#REF!="Southern Cal",+All!#REF!,IF(+All!#REF!="Southern Cal",+All!#REF!,0))</f>
        <v>#REF!</v>
      </c>
      <c r="AS96" s="483" t="e">
        <f>IF(+All!#REF!="Southern Cal",+All!#REF!,IF(+All!#REF!="Southern Cal",+All!#REF!,0))</f>
        <v>#REF!</v>
      </c>
      <c r="AT96" s="483" t="e">
        <f>IF(+All!#REF!="Southern Cal",+All!#REF!,IF(+All!#REF!="Southern Cal",+All!#REF!,0))</f>
        <v>#REF!</v>
      </c>
      <c r="AU96" s="482" t="e">
        <f>IF(+All!#REF!="Southern Cal",+All!#REF!,IF(+All!#REF!="Southern Cal",+All!#REF!,0))</f>
        <v>#REF!</v>
      </c>
      <c r="AV96" s="483" t="e">
        <f>IF(+All!#REF!="Southern Cal",+All!#REF!,IF(+All!#REF!="Southern Cal",+All!#REF!,0))</f>
        <v>#REF!</v>
      </c>
      <c r="AW96" s="484" t="e">
        <f>IF(+All!#REF!="Southern Cal",+All!#REF!,IF(+All!#REF!="Southern Cal",+All!#REF!,0))</f>
        <v>#REF!</v>
      </c>
      <c r="AX96" s="483" t="e">
        <f>IF(+All!#REF!="Southern Cal",+All!#REF!,IF(+All!#REF!="Southern Cal",+All!#REF!,0))</f>
        <v>#REF!</v>
      </c>
      <c r="AY96" s="88" t="e">
        <f>IF(+All!#REF!="Southern Cal",+All!#REF!,IF(+All!#REF!="Southern Cal",+All!#REF!,0))</f>
        <v>#REF!</v>
      </c>
      <c r="AZ96" s="89" t="e">
        <f>IF(+All!#REF!="Southern Cal",+All!#REF!,IF(+All!#REF!="Southern Cal",+All!#REF!,0))</f>
        <v>#REF!</v>
      </c>
      <c r="BA96" s="90" t="e">
        <f>IF(+All!#REF!="Southern Cal",+All!#REF!,IF(+All!#REF!="Southern Cal",+All!#REF!,0))</f>
        <v>#REF!</v>
      </c>
      <c r="BB96" s="90" t="e">
        <f>IF(+All!#REF!="Southern Cal",+All!#REF!,IF(+All!#REF!="Southern Cal",+All!#REF!,0))</f>
        <v>#REF!</v>
      </c>
      <c r="BC96" s="91" t="e">
        <f>IF(+All!#REF!="Southern Cal",+All!#REF!,IF(+All!#REF!="Southern Cal",+All!#REF!,0))</f>
        <v>#REF!</v>
      </c>
      <c r="BD96" s="482" t="e">
        <f>IF(+All!#REF!="Southern Cal",+All!#REF!,IF(+All!#REF!="Southern Cal",+All!#REF!,0))</f>
        <v>#REF!</v>
      </c>
      <c r="BE96" s="483" t="e">
        <f>IF(+All!#REF!="Southern Cal",+All!#REF!,IF(+All!#REF!="Southern Cal",+All!#REF!,0))</f>
        <v>#REF!</v>
      </c>
      <c r="BF96" s="483" t="e">
        <f>IF(+All!#REF!="Southern Cal",+All!#REF!,IF(+All!#REF!="Southern Cal",+All!#REF!,0))</f>
        <v>#REF!</v>
      </c>
      <c r="BG96" s="482" t="e">
        <f>IF(+All!#REF!="Southern Cal",+All!#REF!,IF(+All!#REF!="Southern Cal",+All!#REF!,0))</f>
        <v>#REF!</v>
      </c>
      <c r="BH96" s="483" t="e">
        <f>IF(+All!#REF!="Southern Cal",+All!#REF!,IF(+All!#REF!="Southern Cal",+All!#REF!,0))</f>
        <v>#REF!</v>
      </c>
      <c r="BI96" s="484" t="e">
        <f>IF(+All!#REF!="Southern Cal",+All!#REF!,IF(+All!#REF!="Southern Cal",+All!#REF!,0))</f>
        <v>#REF!</v>
      </c>
      <c r="BJ96" s="92" t="e">
        <f>IF(+All!#REF!="Southern Cal",+All!#REF!,IF(+All!#REF!="Southern Cal",+All!#REF!,0))</f>
        <v>#REF!</v>
      </c>
      <c r="BK96" s="93" t="e">
        <f>IF(+All!#REF!="Southern Cal",+All!#REF!,IF(+All!#REF!="Southern Cal",+All!#REF!,0))</f>
        <v>#REF!</v>
      </c>
    </row>
    <row r="97" spans="1:63" x14ac:dyDescent="0.8">
      <c r="A97" s="70">
        <f>IF(+All!$F674="Southern Cal",+All!A674,IF(+All!$H674="Southern Cal",+All!A674,0))</f>
        <v>9</v>
      </c>
      <c r="B97" s="480" t="str">
        <f>IF(+All!$F674="Southern Cal",+All!B674,IF(+All!$H674="Southern Cal",+All!B674,0))</f>
        <v>Sat</v>
      </c>
      <c r="C97" s="72">
        <f>IF(+All!$F674="Southern Cal",+All!C674,IF(+All!$H674="Southern Cal",+All!C674,0))</f>
        <v>44499</v>
      </c>
      <c r="D97" s="73">
        <f>IF(+All!$F674="Southern Cal",+All!D674,IF(+All!$H674="Southern Cal",+All!D674,0))</f>
        <v>0.79166666666666663</v>
      </c>
      <c r="E97" s="707" t="str">
        <f>IF(+All!$F674="Southern Cal",+All!E674,IF(+All!$H674="Southern Cal",+All!E674,0))</f>
        <v>ESPNU</v>
      </c>
      <c r="F97" s="75" t="str">
        <f>IF(+All!$F674="Southern Cal",+All!F674,IF(+All!$H674="Southern Cal",+All!F674,0))</f>
        <v>Arizona</v>
      </c>
      <c r="G97" s="76" t="str">
        <f>IF(+All!$F674="Southern Cal",+All!G674,IF(+All!$H674="Southern Cal",+All!G674,0))</f>
        <v>P12</v>
      </c>
      <c r="H97" s="75" t="str">
        <f>IF(+All!$F674="Southern Cal",+All!H674,IF(+All!$H674="Southern Cal",+All!H674,0))</f>
        <v>Southern Cal</v>
      </c>
      <c r="I97" s="76" t="str">
        <f>IF(+All!$F674="Southern Cal",+All!I674,IF(+All!$H674="Southern Cal",+All!I674,0))</f>
        <v>P12</v>
      </c>
      <c r="J97" s="706" t="str">
        <f>IF(+All!$F674="Southern Cal",+All!J674,IF(+All!$H674="Southern Cal",+All!J674,0))</f>
        <v>Southern Cal</v>
      </c>
      <c r="K97" s="707" t="str">
        <f>IF(+All!$F674="Southern Cal",+All!K674,IF(+All!$H674="Southern Cal",+All!K674,0))</f>
        <v>Arizona</v>
      </c>
      <c r="L97" s="78">
        <f>IF(+All!$F674="Southern Cal",+All!L674,IF(+All!$H674="Southern Cal",+All!L674,0))</f>
        <v>21</v>
      </c>
      <c r="M97" s="79">
        <f>IF(+All!$F674="Southern Cal",+All!M674,IF(+All!$H674="Southern Cal",+All!M674,0))</f>
        <v>56.5</v>
      </c>
      <c r="N97" s="706" t="str">
        <f>IF(+All!$F674="Southern Cal",+All!N674,IF(+All!$H674="Southern Cal",+All!N674,0))</f>
        <v>Southern Cal</v>
      </c>
      <c r="O97" s="708">
        <f>IF(+All!$F674="Southern Cal",+All!O674,IF(+All!$H674="Southern Cal",+All!O674,0))</f>
        <v>41</v>
      </c>
      <c r="P97" s="708" t="str">
        <f>IF(+All!$F674="Southern Cal",+All!P674,IF(+All!$H674="Southern Cal",+All!P674,0))</f>
        <v>Arizona</v>
      </c>
      <c r="Q97" s="707">
        <f>IF(+All!$F674="Southern Cal",+All!Q674,IF(+All!$H674="Southern Cal",+All!Q674,0))</f>
        <v>34</v>
      </c>
      <c r="R97" s="706" t="str">
        <f>IF(+All!$F674="Southern Cal",+All!R674,IF(+All!$H674="Southern Cal",+All!R674,0))</f>
        <v>Arizona</v>
      </c>
      <c r="S97" s="708" t="str">
        <f>IF(+All!$F674="Southern Cal",+All!S674,IF(+All!$H674="Southern Cal",+All!S674,0))</f>
        <v>Southern Cal</v>
      </c>
      <c r="T97" s="706" t="str">
        <f>IF(+All!$F674="Southern Cal",+All!T674,IF(+All!$H674="Southern Cal",+All!T674,0))</f>
        <v>Arizona</v>
      </c>
      <c r="U97" s="707" t="str">
        <f>IF(+All!$F674="Southern Cal",+All!U674,IF(+All!$H674="Southern Cal",+All!U674,0))</f>
        <v>W</v>
      </c>
      <c r="V97" s="706" t="e">
        <f>IF(+All!#REF!="Southern Cal",+All!#REF!,IF(+All!#REF!="Southern Cal",+All!#REF!,0))</f>
        <v>#REF!</v>
      </c>
      <c r="W97" s="707" t="e">
        <f>IF(+All!#REF!="Southern Cal",+All!#REF!,IF(+All!#REF!="Southern Cal",+All!#REF!,0))</f>
        <v>#REF!</v>
      </c>
      <c r="X97" s="706" t="e">
        <f>IF(+All!#REF!="Southern Cal",+All!#REF!,IF(+All!#REF!="Southern Cal",+All!#REF!,0))</f>
        <v>#REF!</v>
      </c>
      <c r="Y97" s="707" t="e">
        <f>IF(+All!#REF!="Southern Cal",+All!#REF!,IF(+All!#REF!="Southern Cal",+All!#REF!,0))</f>
        <v>#REF!</v>
      </c>
      <c r="Z97" s="706" t="e">
        <f>IF(+All!#REF!="Southern Cal",+All!#REF!,IF(+All!#REF!="Southern Cal",+All!#REF!,0))</f>
        <v>#REF!</v>
      </c>
      <c r="AA97" s="707" t="e">
        <f>IF(+All!#REF!="Southern Cal",+All!#REF!,IF(+All!#REF!="Southern Cal",+All!#REF!,0))</f>
        <v>#REF!</v>
      </c>
      <c r="AB97" s="706" t="e">
        <f>IF(+All!#REF!="Southern Cal",+All!#REF!,IF(+All!#REF!="Southern Cal",+All!#REF!,0))</f>
        <v>#REF!</v>
      </c>
      <c r="AC97" s="707" t="e">
        <f>IF(+All!#REF!="Southern Cal",+All!#REF!,IF(+All!#REF!="Southern Cal",+All!#REF!,0))</f>
        <v>#REF!</v>
      </c>
      <c r="AD97" s="706" t="e">
        <f>IF(+All!#REF!="Southern Cal",+All!#REF!,IF(+All!#REF!="Southern Cal",+All!#REF!,0))</f>
        <v>#REF!</v>
      </c>
      <c r="AE97" s="707" t="e">
        <f>IF(+All!#REF!="Southern Cal",+All!#REF!,IF(+All!#REF!="Southern Cal",+All!#REF!,0))</f>
        <v>#REF!</v>
      </c>
      <c r="AF97" s="706" t="e">
        <f>IF(+All!#REF!="Southern Cal",+All!#REF!,IF(+All!#REF!="Southern Cal",+All!#REF!,0))</f>
        <v>#REF!</v>
      </c>
      <c r="AG97" s="707" t="e">
        <f>IF(+All!#REF!="Southern Cal",+All!#REF!,IF(+All!#REF!="Southern Cal",+All!#REF!,0))</f>
        <v>#REF!</v>
      </c>
      <c r="AH97" s="706" t="e">
        <f>IF(+All!#REF!="Southern Cal",+All!#REF!,IF(+All!#REF!="Southern Cal",+All!#REF!,0))</f>
        <v>#REF!</v>
      </c>
      <c r="AI97" s="707" t="e">
        <f>IF(+All!#REF!="Southern Cal",+All!#REF!,IF(+All!#REF!="Southern Cal",+All!#REF!,0))</f>
        <v>#REF!</v>
      </c>
      <c r="AJ97" s="706" t="e">
        <f>IF(+All!#REF!="Southern Cal",+All!#REF!,IF(+All!#REF!="Southern Cal",+All!#REF!,0))</f>
        <v>#REF!</v>
      </c>
      <c r="AK97" s="707" t="e">
        <f>IF(+All!#REF!="Southern Cal",+All!#REF!,IF(+All!#REF!="Southern Cal",+All!#REF!,0))</f>
        <v>#REF!</v>
      </c>
      <c r="AL97" s="81" t="e">
        <f>IF(+All!#REF!="Southern Cal",+All!#REF!,IF(+All!#REF!="Southern Cal",+All!#REF!,0))</f>
        <v>#REF!</v>
      </c>
      <c r="AM97" s="82" t="e">
        <f>IF(+All!#REF!="Southern Cal",+All!#REF!,IF(+All!#REF!="Southern Cal",+All!#REF!,0))</f>
        <v>#REF!</v>
      </c>
      <c r="AN97" s="81" t="e">
        <f>IF(+All!#REF!="Southern Cal",+All!#REF!,IF(+All!#REF!="Southern Cal",+All!#REF!,0))</f>
        <v>#REF!</v>
      </c>
      <c r="AO97" s="83" t="e">
        <f>IF(+All!#REF!="Southern Cal",+All!#REF!,IF(+All!#REF!="Southern Cal",+All!#REF!,0))</f>
        <v>#REF!</v>
      </c>
      <c r="AP97" s="84" t="e">
        <f>IF(+All!#REF!="Southern Cal",+All!#REF!,IF(+All!#REF!="Southern Cal",+All!#REF!,0))</f>
        <v>#REF!</v>
      </c>
      <c r="AQ97" s="480" t="e">
        <f>IF(+All!#REF!="Southern Cal",+All!#REF!,IF(+All!#REF!="Southern Cal",+All!#REF!,0))</f>
        <v>#REF!</v>
      </c>
      <c r="AR97" s="482" t="e">
        <f>IF(+All!#REF!="Southern Cal",+All!#REF!,IF(+All!#REF!="Southern Cal",+All!#REF!,0))</f>
        <v>#REF!</v>
      </c>
      <c r="AS97" s="483" t="e">
        <f>IF(+All!#REF!="Southern Cal",+All!#REF!,IF(+All!#REF!="Southern Cal",+All!#REF!,0))</f>
        <v>#REF!</v>
      </c>
      <c r="AT97" s="483" t="e">
        <f>IF(+All!#REF!="Southern Cal",+All!#REF!,IF(+All!#REF!="Southern Cal",+All!#REF!,0))</f>
        <v>#REF!</v>
      </c>
      <c r="AU97" s="482" t="e">
        <f>IF(+All!#REF!="Southern Cal",+All!#REF!,IF(+All!#REF!="Southern Cal",+All!#REF!,0))</f>
        <v>#REF!</v>
      </c>
      <c r="AV97" s="483" t="e">
        <f>IF(+All!#REF!="Southern Cal",+All!#REF!,IF(+All!#REF!="Southern Cal",+All!#REF!,0))</f>
        <v>#REF!</v>
      </c>
      <c r="AW97" s="484" t="e">
        <f>IF(+All!#REF!="Southern Cal",+All!#REF!,IF(+All!#REF!="Southern Cal",+All!#REF!,0))</f>
        <v>#REF!</v>
      </c>
      <c r="AX97" s="483" t="e">
        <f>IF(+All!#REF!="Southern Cal",+All!#REF!,IF(+All!#REF!="Southern Cal",+All!#REF!,0))</f>
        <v>#REF!</v>
      </c>
      <c r="AY97" s="88" t="e">
        <f>IF(+All!#REF!="Southern Cal",+All!#REF!,IF(+All!#REF!="Southern Cal",+All!#REF!,0))</f>
        <v>#REF!</v>
      </c>
      <c r="AZ97" s="89" t="e">
        <f>IF(+All!#REF!="Southern Cal",+All!#REF!,IF(+All!#REF!="Southern Cal",+All!#REF!,0))</f>
        <v>#REF!</v>
      </c>
      <c r="BA97" s="90" t="e">
        <f>IF(+All!#REF!="Southern Cal",+All!#REF!,IF(+All!#REF!="Southern Cal",+All!#REF!,0))</f>
        <v>#REF!</v>
      </c>
      <c r="BB97" s="90" t="e">
        <f>IF(+All!#REF!="Southern Cal",+All!#REF!,IF(+All!#REF!="Southern Cal",+All!#REF!,0))</f>
        <v>#REF!</v>
      </c>
      <c r="BC97" s="91" t="e">
        <f>IF(+All!#REF!="Southern Cal",+All!#REF!,IF(+All!#REF!="Southern Cal",+All!#REF!,0))</f>
        <v>#REF!</v>
      </c>
      <c r="BD97" s="482" t="e">
        <f>IF(+All!#REF!="Southern Cal",+All!#REF!,IF(+All!#REF!="Southern Cal",+All!#REF!,0))</f>
        <v>#REF!</v>
      </c>
      <c r="BE97" s="483" t="e">
        <f>IF(+All!#REF!="Southern Cal",+All!#REF!,IF(+All!#REF!="Southern Cal",+All!#REF!,0))</f>
        <v>#REF!</v>
      </c>
      <c r="BF97" s="483" t="e">
        <f>IF(+All!#REF!="Southern Cal",+All!#REF!,IF(+All!#REF!="Southern Cal",+All!#REF!,0))</f>
        <v>#REF!</v>
      </c>
      <c r="BG97" s="482" t="e">
        <f>IF(+All!#REF!="Southern Cal",+All!#REF!,IF(+All!#REF!="Southern Cal",+All!#REF!,0))</f>
        <v>#REF!</v>
      </c>
      <c r="BH97" s="483" t="e">
        <f>IF(+All!#REF!="Southern Cal",+All!#REF!,IF(+All!#REF!="Southern Cal",+All!#REF!,0))</f>
        <v>#REF!</v>
      </c>
      <c r="BI97" s="484" t="e">
        <f>IF(+All!#REF!="Southern Cal",+All!#REF!,IF(+All!#REF!="Southern Cal",+All!#REF!,0))</f>
        <v>#REF!</v>
      </c>
      <c r="BJ97" s="92" t="e">
        <f>IF(+All!#REF!="Southern Cal",+All!#REF!,IF(+All!#REF!="Southern Cal",+All!#REF!,0))</f>
        <v>#REF!</v>
      </c>
      <c r="BK97" s="93" t="e">
        <f>IF(+All!#REF!="Southern Cal",+All!#REF!,IF(+All!#REF!="Southern Cal",+All!#REF!,0))</f>
        <v>#REF!</v>
      </c>
    </row>
    <row r="98" spans="1:63" x14ac:dyDescent="0.8">
      <c r="A98" s="70">
        <f>IF(+All!$F755="Southern Cal",+All!A755,IF(+All!$H755="Southern Cal",+All!A755,0))</f>
        <v>10</v>
      </c>
      <c r="B98" s="480" t="str">
        <f>IF(+All!$F755="Southern Cal",+All!B755,IF(+All!$H755="Southern Cal",+All!B755,0))</f>
        <v>Sat</v>
      </c>
      <c r="C98" s="72">
        <f>IF(+All!$F755="Southern Cal",+All!C755,IF(+All!$H755="Southern Cal",+All!C755,0))</f>
        <v>44506</v>
      </c>
      <c r="D98" s="73">
        <f>IF(+All!$F755="Southern Cal",+All!D755,IF(+All!$H755="Southern Cal",+All!D755,0))</f>
        <v>0.9375</v>
      </c>
      <c r="E98" s="707" t="str">
        <f>IF(+All!$F755="Southern Cal",+All!E755,IF(+All!$H755="Southern Cal",+All!E755,0))</f>
        <v>ESPN</v>
      </c>
      <c r="F98" s="75" t="str">
        <f>IF(+All!$F755="Southern Cal",+All!F755,IF(+All!$H755="Southern Cal",+All!F755,0))</f>
        <v>Southern Cal</v>
      </c>
      <c r="G98" s="76" t="str">
        <f>IF(+All!$F755="Southern Cal",+All!G755,IF(+All!$H755="Southern Cal",+All!G755,0))</f>
        <v>P12</v>
      </c>
      <c r="H98" s="75" t="str">
        <f>IF(+All!$F755="Southern Cal",+All!H755,IF(+All!$H755="Southern Cal",+All!H755,0))</f>
        <v>Arizona State</v>
      </c>
      <c r="I98" s="76" t="str">
        <f>IF(+All!$F755="Southern Cal",+All!I755,IF(+All!$H755="Southern Cal",+All!I755,0))</f>
        <v>P12</v>
      </c>
      <c r="J98" s="706" t="str">
        <f>IF(+All!$F755="Southern Cal",+All!J755,IF(+All!$H755="Southern Cal",+All!J755,0))</f>
        <v>Arizona State</v>
      </c>
      <c r="K98" s="707" t="str">
        <f>IF(+All!$F755="Southern Cal",+All!K755,IF(+All!$H755="Southern Cal",+All!K755,0))</f>
        <v>Southern Cal</v>
      </c>
      <c r="L98" s="78">
        <f>IF(+All!$F755="Southern Cal",+All!L755,IF(+All!$H755="Southern Cal",+All!L755,0))</f>
        <v>8</v>
      </c>
      <c r="M98" s="79">
        <f>IF(+All!$F755="Southern Cal",+All!M755,IF(+All!$H755="Southern Cal",+All!M755,0))</f>
        <v>59</v>
      </c>
      <c r="N98" s="706" t="str">
        <f>IF(+All!$F755="Southern Cal",+All!N755,IF(+All!$H755="Southern Cal",+All!N755,0))</f>
        <v>Arizona State</v>
      </c>
      <c r="O98" s="708">
        <f>IF(+All!$F755="Southern Cal",+All!O755,IF(+All!$H755="Southern Cal",+All!O755,0))</f>
        <v>31</v>
      </c>
      <c r="P98" s="708" t="str">
        <f>IF(+All!$F755="Southern Cal",+All!P755,IF(+All!$H755="Southern Cal",+All!P755,0))</f>
        <v>Southern Cal</v>
      </c>
      <c r="Q98" s="707">
        <f>IF(+All!$F755="Southern Cal",+All!Q755,IF(+All!$H755="Southern Cal",+All!Q755,0))</f>
        <v>16</v>
      </c>
      <c r="R98" s="706" t="str">
        <f>IF(+All!$F755="Southern Cal",+All!R755,IF(+All!$H755="Southern Cal",+All!R755,0))</f>
        <v>Arizona State</v>
      </c>
      <c r="S98" s="708" t="str">
        <f>IF(+All!$F755="Southern Cal",+All!S755,IF(+All!$H755="Southern Cal",+All!S755,0))</f>
        <v>Southern Cal</v>
      </c>
      <c r="T98" s="706" t="str">
        <f>IF(+All!$F755="Southern Cal",+All!T755,IF(+All!$H755="Southern Cal",+All!T755,0))</f>
        <v>Arizona State</v>
      </c>
      <c r="U98" s="707" t="str">
        <f>IF(+All!$F755="Southern Cal",+All!U755,IF(+All!$H755="Southern Cal",+All!U755,0))</f>
        <v>W</v>
      </c>
      <c r="V98" s="706" t="e">
        <f>IF(+All!#REF!="Southern Cal",+All!#REF!,IF(+All!#REF!="Southern Cal",+All!#REF!,0))</f>
        <v>#REF!</v>
      </c>
      <c r="W98" s="707" t="e">
        <f>IF(+All!#REF!="Southern Cal",+All!#REF!,IF(+All!#REF!="Southern Cal",+All!#REF!,0))</f>
        <v>#REF!</v>
      </c>
      <c r="X98" s="706" t="e">
        <f>IF(+All!#REF!="Southern Cal",+All!#REF!,IF(+All!#REF!="Southern Cal",+All!#REF!,0))</f>
        <v>#REF!</v>
      </c>
      <c r="Y98" s="707" t="e">
        <f>IF(+All!#REF!="Southern Cal",+All!#REF!,IF(+All!#REF!="Southern Cal",+All!#REF!,0))</f>
        <v>#REF!</v>
      </c>
      <c r="Z98" s="706" t="e">
        <f>IF(+All!#REF!="Southern Cal",+All!#REF!,IF(+All!#REF!="Southern Cal",+All!#REF!,0))</f>
        <v>#REF!</v>
      </c>
      <c r="AA98" s="707" t="e">
        <f>IF(+All!#REF!="Southern Cal",+All!#REF!,IF(+All!#REF!="Southern Cal",+All!#REF!,0))</f>
        <v>#REF!</v>
      </c>
      <c r="AB98" s="706" t="e">
        <f>IF(+All!#REF!="Southern Cal",+All!#REF!,IF(+All!#REF!="Southern Cal",+All!#REF!,0))</f>
        <v>#REF!</v>
      </c>
      <c r="AC98" s="707" t="e">
        <f>IF(+All!#REF!="Southern Cal",+All!#REF!,IF(+All!#REF!="Southern Cal",+All!#REF!,0))</f>
        <v>#REF!</v>
      </c>
      <c r="AD98" s="706" t="e">
        <f>IF(+All!#REF!="Southern Cal",+All!#REF!,IF(+All!#REF!="Southern Cal",+All!#REF!,0))</f>
        <v>#REF!</v>
      </c>
      <c r="AE98" s="707" t="e">
        <f>IF(+All!#REF!="Southern Cal",+All!#REF!,IF(+All!#REF!="Southern Cal",+All!#REF!,0))</f>
        <v>#REF!</v>
      </c>
      <c r="AF98" s="706" t="e">
        <f>IF(+All!#REF!="Southern Cal",+All!#REF!,IF(+All!#REF!="Southern Cal",+All!#REF!,0))</f>
        <v>#REF!</v>
      </c>
      <c r="AG98" s="707" t="e">
        <f>IF(+All!#REF!="Southern Cal",+All!#REF!,IF(+All!#REF!="Southern Cal",+All!#REF!,0))</f>
        <v>#REF!</v>
      </c>
      <c r="AH98" s="706" t="e">
        <f>IF(+All!#REF!="Southern Cal",+All!#REF!,IF(+All!#REF!="Southern Cal",+All!#REF!,0))</f>
        <v>#REF!</v>
      </c>
      <c r="AI98" s="707" t="e">
        <f>IF(+All!#REF!="Southern Cal",+All!#REF!,IF(+All!#REF!="Southern Cal",+All!#REF!,0))</f>
        <v>#REF!</v>
      </c>
      <c r="AJ98" s="706" t="e">
        <f>IF(+All!#REF!="Southern Cal",+All!#REF!,IF(+All!#REF!="Southern Cal",+All!#REF!,0))</f>
        <v>#REF!</v>
      </c>
      <c r="AK98" s="707" t="e">
        <f>IF(+All!#REF!="Southern Cal",+All!#REF!,IF(+All!#REF!="Southern Cal",+All!#REF!,0))</f>
        <v>#REF!</v>
      </c>
      <c r="AL98" s="81" t="e">
        <f>IF(+All!#REF!="Southern Cal",+All!#REF!,IF(+All!#REF!="Southern Cal",+All!#REF!,0))</f>
        <v>#REF!</v>
      </c>
      <c r="AM98" s="82" t="e">
        <f>IF(+All!#REF!="Southern Cal",+All!#REF!,IF(+All!#REF!="Southern Cal",+All!#REF!,0))</f>
        <v>#REF!</v>
      </c>
      <c r="AN98" s="81" t="e">
        <f>IF(+All!#REF!="Southern Cal",+All!#REF!,IF(+All!#REF!="Southern Cal",+All!#REF!,0))</f>
        <v>#REF!</v>
      </c>
      <c r="AO98" s="83" t="e">
        <f>IF(+All!#REF!="Southern Cal",+All!#REF!,IF(+All!#REF!="Southern Cal",+All!#REF!,0))</f>
        <v>#REF!</v>
      </c>
      <c r="AP98" s="84" t="e">
        <f>IF(+All!#REF!="Southern Cal",+All!#REF!,IF(+All!#REF!="Southern Cal",+All!#REF!,0))</f>
        <v>#REF!</v>
      </c>
      <c r="AQ98" s="480" t="e">
        <f>IF(+All!#REF!="Southern Cal",+All!#REF!,IF(+All!#REF!="Southern Cal",+All!#REF!,0))</f>
        <v>#REF!</v>
      </c>
      <c r="AR98" s="482" t="e">
        <f>IF(+All!#REF!="Southern Cal",+All!#REF!,IF(+All!#REF!="Southern Cal",+All!#REF!,0))</f>
        <v>#REF!</v>
      </c>
      <c r="AS98" s="483" t="e">
        <f>IF(+All!#REF!="Southern Cal",+All!#REF!,IF(+All!#REF!="Southern Cal",+All!#REF!,0))</f>
        <v>#REF!</v>
      </c>
      <c r="AT98" s="483" t="e">
        <f>IF(+All!#REF!="Southern Cal",+All!#REF!,IF(+All!#REF!="Southern Cal",+All!#REF!,0))</f>
        <v>#REF!</v>
      </c>
      <c r="AU98" s="482" t="e">
        <f>IF(+All!#REF!="Southern Cal",+All!#REF!,IF(+All!#REF!="Southern Cal",+All!#REF!,0))</f>
        <v>#REF!</v>
      </c>
      <c r="AV98" s="483" t="e">
        <f>IF(+All!#REF!="Southern Cal",+All!#REF!,IF(+All!#REF!="Southern Cal",+All!#REF!,0))</f>
        <v>#REF!</v>
      </c>
      <c r="AW98" s="484" t="e">
        <f>IF(+All!#REF!="Southern Cal",+All!#REF!,IF(+All!#REF!="Southern Cal",+All!#REF!,0))</f>
        <v>#REF!</v>
      </c>
      <c r="AX98" s="483" t="e">
        <f>IF(+All!#REF!="Southern Cal",+All!#REF!,IF(+All!#REF!="Southern Cal",+All!#REF!,0))</f>
        <v>#REF!</v>
      </c>
      <c r="AY98" s="88" t="e">
        <f>IF(+All!#REF!="Southern Cal",+All!#REF!,IF(+All!#REF!="Southern Cal",+All!#REF!,0))</f>
        <v>#REF!</v>
      </c>
      <c r="AZ98" s="89" t="e">
        <f>IF(+All!#REF!="Southern Cal",+All!#REF!,IF(+All!#REF!="Southern Cal",+All!#REF!,0))</f>
        <v>#REF!</v>
      </c>
      <c r="BA98" s="90" t="e">
        <f>IF(+All!#REF!="Southern Cal",+All!#REF!,IF(+All!#REF!="Southern Cal",+All!#REF!,0))</f>
        <v>#REF!</v>
      </c>
      <c r="BB98" s="90" t="e">
        <f>IF(+All!#REF!="Southern Cal",+All!#REF!,IF(+All!#REF!="Southern Cal",+All!#REF!,0))</f>
        <v>#REF!</v>
      </c>
      <c r="BC98" s="91" t="e">
        <f>IF(+All!#REF!="Southern Cal",+All!#REF!,IF(+All!#REF!="Southern Cal",+All!#REF!,0))</f>
        <v>#REF!</v>
      </c>
      <c r="BD98" s="482" t="e">
        <f>IF(+All!#REF!="Southern Cal",+All!#REF!,IF(+All!#REF!="Southern Cal",+All!#REF!,0))</f>
        <v>#REF!</v>
      </c>
      <c r="BE98" s="483" t="e">
        <f>IF(+All!#REF!="Southern Cal",+All!#REF!,IF(+All!#REF!="Southern Cal",+All!#REF!,0))</f>
        <v>#REF!</v>
      </c>
      <c r="BF98" s="483" t="e">
        <f>IF(+All!#REF!="Southern Cal",+All!#REF!,IF(+All!#REF!="Southern Cal",+All!#REF!,0))</f>
        <v>#REF!</v>
      </c>
      <c r="BG98" s="482" t="e">
        <f>IF(+All!#REF!="Southern Cal",+All!#REF!,IF(+All!#REF!="Southern Cal",+All!#REF!,0))</f>
        <v>#REF!</v>
      </c>
      <c r="BH98" s="483" t="e">
        <f>IF(+All!#REF!="Southern Cal",+All!#REF!,IF(+All!#REF!="Southern Cal",+All!#REF!,0))</f>
        <v>#REF!</v>
      </c>
      <c r="BI98" s="484" t="e">
        <f>IF(+All!#REF!="Southern Cal",+All!#REF!,IF(+All!#REF!="Southern Cal",+All!#REF!,0))</f>
        <v>#REF!</v>
      </c>
      <c r="BJ98" s="92" t="e">
        <f>IF(+All!#REF!="Southern Cal",+All!#REF!,IF(+All!#REF!="Southern Cal",+All!#REF!,0))</f>
        <v>#REF!</v>
      </c>
      <c r="BK98" s="93" t="e">
        <f>IF(+All!#REF!="Southern Cal",+All!#REF!,IF(+All!#REF!="Southern Cal",+All!#REF!,0))</f>
        <v>#REF!</v>
      </c>
    </row>
    <row r="99" spans="1:63" x14ac:dyDescent="0.8">
      <c r="A99" s="70" t="e">
        <f>IF(+All!#REF!="Southern Cal",+All!#REF!,IF(+All!#REF!="Southern Cal",+All!#REF!,0))</f>
        <v>#REF!</v>
      </c>
      <c r="B99" s="480" t="e">
        <f>IF(+All!#REF!="Southern Cal",+All!#REF!,IF(+All!#REF!="Southern Cal",+All!#REF!,0))</f>
        <v>#REF!</v>
      </c>
      <c r="C99" s="72" t="e">
        <f>IF(+All!#REF!="Southern Cal",+All!#REF!,IF(+All!#REF!="Southern Cal",+All!#REF!,0))</f>
        <v>#REF!</v>
      </c>
      <c r="D99" s="73" t="e">
        <f>IF(+All!#REF!="Southern Cal",+All!#REF!,IF(+All!#REF!="Southern Cal",+All!#REF!,0))</f>
        <v>#REF!</v>
      </c>
      <c r="E99" s="707" t="e">
        <f>IF(+All!#REF!="Southern Cal",+All!#REF!,IF(+All!#REF!="Southern Cal",+All!#REF!,0))</f>
        <v>#REF!</v>
      </c>
      <c r="F99" s="75" t="e">
        <f>IF(+All!#REF!="Southern Cal",+All!#REF!,IF(+All!#REF!="Southern Cal",+All!#REF!,0))</f>
        <v>#REF!</v>
      </c>
      <c r="G99" s="76" t="e">
        <f>IF(+All!#REF!="Southern Cal",+All!#REF!,IF(+All!#REF!="Southern Cal",+All!#REF!,0))</f>
        <v>#REF!</v>
      </c>
      <c r="H99" s="75" t="e">
        <f>IF(+All!#REF!="Southern Cal",+All!#REF!,IF(+All!#REF!="Southern Cal",+All!#REF!,0))</f>
        <v>#REF!</v>
      </c>
      <c r="I99" s="76" t="e">
        <f>IF(+All!#REF!="Southern Cal",+All!#REF!,IF(+All!#REF!="Southern Cal",+All!#REF!,0))</f>
        <v>#REF!</v>
      </c>
      <c r="J99" s="706" t="e">
        <f>IF(+All!#REF!="Southern Cal",+All!#REF!,IF(+All!#REF!="Southern Cal",+All!#REF!,0))</f>
        <v>#REF!</v>
      </c>
      <c r="K99" s="707" t="e">
        <f>IF(+All!#REF!="Southern Cal",+All!#REF!,IF(+All!#REF!="Southern Cal",+All!#REF!,0))</f>
        <v>#REF!</v>
      </c>
      <c r="L99" s="78" t="e">
        <f>IF(+All!#REF!="Southern Cal",+All!#REF!,IF(+All!#REF!="Southern Cal",+All!#REF!,0))</f>
        <v>#REF!</v>
      </c>
      <c r="M99" s="79" t="e">
        <f>IF(+All!#REF!="Southern Cal",+All!#REF!,IF(+All!#REF!="Southern Cal",+All!#REF!,0))</f>
        <v>#REF!</v>
      </c>
      <c r="N99" s="706" t="e">
        <f>IF(+All!#REF!="Southern Cal",+All!#REF!,IF(+All!#REF!="Southern Cal",+All!#REF!,0))</f>
        <v>#REF!</v>
      </c>
      <c r="O99" s="708" t="e">
        <f>IF(+All!#REF!="Southern Cal",+All!#REF!,IF(+All!#REF!="Southern Cal",+All!#REF!,0))</f>
        <v>#REF!</v>
      </c>
      <c r="P99" s="708" t="e">
        <f>IF(+All!#REF!="Southern Cal",+All!#REF!,IF(+All!#REF!="Southern Cal",+All!#REF!,0))</f>
        <v>#REF!</v>
      </c>
      <c r="Q99" s="707" t="e">
        <f>IF(+All!#REF!="Southern Cal",+All!#REF!,IF(+All!#REF!="Southern Cal",+All!#REF!,0))</f>
        <v>#REF!</v>
      </c>
      <c r="R99" s="706" t="e">
        <f>IF(+All!#REF!="Southern Cal",+All!#REF!,IF(+All!#REF!="Southern Cal",+All!#REF!,0))</f>
        <v>#REF!</v>
      </c>
      <c r="S99" s="708" t="e">
        <f>IF(+All!#REF!="Southern Cal",+All!#REF!,IF(+All!#REF!="Southern Cal",+All!#REF!,0))</f>
        <v>#REF!</v>
      </c>
      <c r="T99" s="706" t="e">
        <f>IF(+All!#REF!="Southern Cal",+All!#REF!,IF(+All!#REF!="Southern Cal",+All!#REF!,0))</f>
        <v>#REF!</v>
      </c>
      <c r="U99" s="707" t="e">
        <f>IF(+All!#REF!="Southern Cal",+All!#REF!,IF(+All!#REF!="Southern Cal",+All!#REF!,0))</f>
        <v>#REF!</v>
      </c>
      <c r="V99" s="706" t="e">
        <f>IF(+All!#REF!="Southern Cal",+All!#REF!,IF(+All!#REF!="Southern Cal",+All!#REF!,0))</f>
        <v>#REF!</v>
      </c>
      <c r="W99" s="707" t="e">
        <f>IF(+All!#REF!="Southern Cal",+All!#REF!,IF(+All!#REF!="Southern Cal",+All!#REF!,0))</f>
        <v>#REF!</v>
      </c>
      <c r="X99" s="706" t="e">
        <f>IF(+All!#REF!="Southern Cal",+All!#REF!,IF(+All!#REF!="Southern Cal",+All!#REF!,0))</f>
        <v>#REF!</v>
      </c>
      <c r="Y99" s="707" t="e">
        <f>IF(+All!#REF!="Southern Cal",+All!#REF!,IF(+All!#REF!="Southern Cal",+All!#REF!,0))</f>
        <v>#REF!</v>
      </c>
      <c r="Z99" s="706" t="e">
        <f>IF(+All!#REF!="Southern Cal",+All!#REF!,IF(+All!#REF!="Southern Cal",+All!#REF!,0))</f>
        <v>#REF!</v>
      </c>
      <c r="AA99" s="707" t="e">
        <f>IF(+All!#REF!="Southern Cal",+All!#REF!,IF(+All!#REF!="Southern Cal",+All!#REF!,0))</f>
        <v>#REF!</v>
      </c>
      <c r="AB99" s="706" t="e">
        <f>IF(+All!#REF!="Southern Cal",+All!#REF!,IF(+All!#REF!="Southern Cal",+All!#REF!,0))</f>
        <v>#REF!</v>
      </c>
      <c r="AC99" s="707" t="e">
        <f>IF(+All!#REF!="Southern Cal",+All!#REF!,IF(+All!#REF!="Southern Cal",+All!#REF!,0))</f>
        <v>#REF!</v>
      </c>
      <c r="AD99" s="706" t="e">
        <f>IF(+All!#REF!="Southern Cal",+All!#REF!,IF(+All!#REF!="Southern Cal",+All!#REF!,0))</f>
        <v>#REF!</v>
      </c>
      <c r="AE99" s="707" t="e">
        <f>IF(+All!#REF!="Southern Cal",+All!#REF!,IF(+All!#REF!="Southern Cal",+All!#REF!,0))</f>
        <v>#REF!</v>
      </c>
      <c r="AF99" s="706" t="e">
        <f>IF(+All!#REF!="Southern Cal",+All!#REF!,IF(+All!#REF!="Southern Cal",+All!#REF!,0))</f>
        <v>#REF!</v>
      </c>
      <c r="AG99" s="707" t="e">
        <f>IF(+All!#REF!="Southern Cal",+All!#REF!,IF(+All!#REF!="Southern Cal",+All!#REF!,0))</f>
        <v>#REF!</v>
      </c>
      <c r="AH99" s="706" t="e">
        <f>IF(+All!#REF!="Southern Cal",+All!#REF!,IF(+All!#REF!="Southern Cal",+All!#REF!,0))</f>
        <v>#REF!</v>
      </c>
      <c r="AI99" s="707" t="e">
        <f>IF(+All!#REF!="Southern Cal",+All!#REF!,IF(+All!#REF!="Southern Cal",+All!#REF!,0))</f>
        <v>#REF!</v>
      </c>
      <c r="AJ99" s="706" t="e">
        <f>IF(+All!#REF!="Southern Cal",+All!#REF!,IF(+All!#REF!="Southern Cal",+All!#REF!,0))</f>
        <v>#REF!</v>
      </c>
      <c r="AK99" s="707" t="e">
        <f>IF(+All!#REF!="Southern Cal",+All!#REF!,IF(+All!#REF!="Southern Cal",+All!#REF!,0))</f>
        <v>#REF!</v>
      </c>
      <c r="AL99" s="81" t="e">
        <f>IF(+All!#REF!="Southern Cal",+All!#REF!,IF(+All!#REF!="Southern Cal",+All!#REF!,0))</f>
        <v>#REF!</v>
      </c>
      <c r="AM99" s="82" t="e">
        <f>IF(+All!#REF!="Southern Cal",+All!#REF!,IF(+All!#REF!="Southern Cal",+All!#REF!,0))</f>
        <v>#REF!</v>
      </c>
      <c r="AN99" s="81" t="e">
        <f>IF(+All!#REF!="Southern Cal",+All!#REF!,IF(+All!#REF!="Southern Cal",+All!#REF!,0))</f>
        <v>#REF!</v>
      </c>
      <c r="AO99" s="83" t="e">
        <f>IF(+All!#REF!="Southern Cal",+All!#REF!,IF(+All!#REF!="Southern Cal",+All!#REF!,0))</f>
        <v>#REF!</v>
      </c>
      <c r="AP99" s="84" t="e">
        <f>IF(+All!#REF!="Southern Cal",+All!#REF!,IF(+All!#REF!="Southern Cal",+All!#REF!,0))</f>
        <v>#REF!</v>
      </c>
      <c r="AQ99" s="480" t="e">
        <f>IF(+All!#REF!="Southern Cal",+All!#REF!,IF(+All!#REF!="Southern Cal",+All!#REF!,0))</f>
        <v>#REF!</v>
      </c>
      <c r="AR99" s="482" t="e">
        <f>IF(+All!#REF!="Southern Cal",+All!#REF!,IF(+All!#REF!="Southern Cal",+All!#REF!,0))</f>
        <v>#REF!</v>
      </c>
      <c r="AS99" s="483" t="e">
        <f>IF(+All!#REF!="Southern Cal",+All!#REF!,IF(+All!#REF!="Southern Cal",+All!#REF!,0))</f>
        <v>#REF!</v>
      </c>
      <c r="AT99" s="483" t="e">
        <f>IF(+All!#REF!="Southern Cal",+All!#REF!,IF(+All!#REF!="Southern Cal",+All!#REF!,0))</f>
        <v>#REF!</v>
      </c>
      <c r="AU99" s="482" t="e">
        <f>IF(+All!#REF!="Southern Cal",+All!#REF!,IF(+All!#REF!="Southern Cal",+All!#REF!,0))</f>
        <v>#REF!</v>
      </c>
      <c r="AV99" s="483" t="e">
        <f>IF(+All!#REF!="Southern Cal",+All!#REF!,IF(+All!#REF!="Southern Cal",+All!#REF!,0))</f>
        <v>#REF!</v>
      </c>
      <c r="AW99" s="484" t="e">
        <f>IF(+All!#REF!="Southern Cal",+All!#REF!,IF(+All!#REF!="Southern Cal",+All!#REF!,0))</f>
        <v>#REF!</v>
      </c>
      <c r="AX99" s="483" t="e">
        <f>IF(+All!#REF!="Southern Cal",+All!#REF!,IF(+All!#REF!="Southern Cal",+All!#REF!,0))</f>
        <v>#REF!</v>
      </c>
      <c r="AY99" s="88" t="e">
        <f>IF(+All!#REF!="Southern Cal",+All!#REF!,IF(+All!#REF!="Southern Cal",+All!#REF!,0))</f>
        <v>#REF!</v>
      </c>
      <c r="AZ99" s="89" t="e">
        <f>IF(+All!#REF!="Southern Cal",+All!#REF!,IF(+All!#REF!="Southern Cal",+All!#REF!,0))</f>
        <v>#REF!</v>
      </c>
      <c r="BA99" s="90" t="e">
        <f>IF(+All!#REF!="Southern Cal",+All!#REF!,IF(+All!#REF!="Southern Cal",+All!#REF!,0))</f>
        <v>#REF!</v>
      </c>
      <c r="BB99" s="90" t="e">
        <f>IF(+All!#REF!="Southern Cal",+All!#REF!,IF(+All!#REF!="Southern Cal",+All!#REF!,0))</f>
        <v>#REF!</v>
      </c>
      <c r="BC99" s="91" t="e">
        <f>IF(+All!#REF!="Southern Cal",+All!#REF!,IF(+All!#REF!="Southern Cal",+All!#REF!,0))</f>
        <v>#REF!</v>
      </c>
      <c r="BD99" s="482" t="e">
        <f>IF(+All!#REF!="Southern Cal",+All!#REF!,IF(+All!#REF!="Southern Cal",+All!#REF!,0))</f>
        <v>#REF!</v>
      </c>
      <c r="BE99" s="483" t="e">
        <f>IF(+All!#REF!="Southern Cal",+All!#REF!,IF(+All!#REF!="Southern Cal",+All!#REF!,0))</f>
        <v>#REF!</v>
      </c>
      <c r="BF99" s="483" t="e">
        <f>IF(+All!#REF!="Southern Cal",+All!#REF!,IF(+All!#REF!="Southern Cal",+All!#REF!,0))</f>
        <v>#REF!</v>
      </c>
      <c r="BG99" s="482" t="e">
        <f>IF(+All!#REF!="Southern Cal",+All!#REF!,IF(+All!#REF!="Southern Cal",+All!#REF!,0))</f>
        <v>#REF!</v>
      </c>
      <c r="BH99" s="483" t="e">
        <f>IF(+All!#REF!="Southern Cal",+All!#REF!,IF(+All!#REF!="Southern Cal",+All!#REF!,0))</f>
        <v>#REF!</v>
      </c>
      <c r="BI99" s="484" t="e">
        <f>IF(+All!#REF!="Southern Cal",+All!#REF!,IF(+All!#REF!="Southern Cal",+All!#REF!,0))</f>
        <v>#REF!</v>
      </c>
      <c r="BJ99" s="92" t="e">
        <f>IF(+All!#REF!="Southern Cal",+All!#REF!,IF(+All!#REF!="Southern Cal",+All!#REF!,0))</f>
        <v>#REF!</v>
      </c>
      <c r="BK99" s="93" t="e">
        <f>IF(+All!#REF!="Southern Cal",+All!#REF!,IF(+All!#REF!="Southern Cal",+All!#REF!,0))</f>
        <v>#REF!</v>
      </c>
    </row>
    <row r="100" spans="1:63" x14ac:dyDescent="0.8">
      <c r="A100" s="70">
        <f>IF(+All!$F896="Southern Cal",+All!A896,IF(+All!$H896="Southern Cal",+All!A896,0))</f>
        <v>12</v>
      </c>
      <c r="B100" s="480" t="str">
        <f>IF(+All!$F896="Southern Cal",+All!B896,IF(+All!$H896="Southern Cal",+All!B896,0))</f>
        <v>Sat</v>
      </c>
      <c r="C100" s="72">
        <f>IF(+All!$F896="Southern Cal",+All!C896,IF(+All!$H896="Southern Cal",+All!C896,0))</f>
        <v>44520</v>
      </c>
      <c r="D100" s="73">
        <f>IF(+All!$F896="Southern Cal",+All!D896,IF(+All!$H896="Southern Cal",+All!D896,0))</f>
        <v>0.66666666666666663</v>
      </c>
      <c r="E100" s="707">
        <f>IF(+All!$F896="Southern Cal",+All!E896,IF(+All!$H896="Southern Cal",+All!E896,0))</f>
        <v>0</v>
      </c>
      <c r="F100" s="75" t="str">
        <f>IF(+All!$F896="Southern Cal",+All!F896,IF(+All!$H896="Southern Cal",+All!F896,0))</f>
        <v>UCLA</v>
      </c>
      <c r="G100" s="76" t="str">
        <f>IF(+All!$F896="Southern Cal",+All!G896,IF(+All!$H896="Southern Cal",+All!G896,0))</f>
        <v>P12</v>
      </c>
      <c r="H100" s="75" t="str">
        <f>IF(+All!$F896="Southern Cal",+All!H896,IF(+All!$H896="Southern Cal",+All!H896,0))</f>
        <v>Southern Cal</v>
      </c>
      <c r="I100" s="76" t="str">
        <f>IF(+All!$F896="Southern Cal",+All!I896,IF(+All!$H896="Southern Cal",+All!I896,0))</f>
        <v>P12</v>
      </c>
      <c r="J100" s="706" t="str">
        <f>IF(+All!$F896="Southern Cal",+All!J896,IF(+All!$H896="Southern Cal",+All!J896,0))</f>
        <v>UCLA</v>
      </c>
      <c r="K100" s="707" t="str">
        <f>IF(+All!$F896="Southern Cal",+All!K896,IF(+All!$H896="Southern Cal",+All!K896,0))</f>
        <v>Southern Cal</v>
      </c>
      <c r="L100" s="78">
        <f>IF(+All!$F896="Southern Cal",+All!L896,IF(+All!$H896="Southern Cal",+All!L896,0))</f>
        <v>3</v>
      </c>
      <c r="M100" s="79">
        <f>IF(+All!$F896="Southern Cal",+All!M896,IF(+All!$H896="Southern Cal",+All!M896,0))</f>
        <v>65.5</v>
      </c>
      <c r="N100" s="706" t="str">
        <f>IF(+All!$F896="Southern Cal",+All!N896,IF(+All!$H896="Southern Cal",+All!N896,0))</f>
        <v>UCLA</v>
      </c>
      <c r="O100" s="708">
        <f>IF(+All!$F896="Southern Cal",+All!O896,IF(+All!$H896="Southern Cal",+All!O896,0))</f>
        <v>62</v>
      </c>
      <c r="P100" s="708" t="str">
        <f>IF(+All!$F896="Southern Cal",+All!P896,IF(+All!$H896="Southern Cal",+All!P896,0))</f>
        <v>Southern Cal</v>
      </c>
      <c r="Q100" s="707">
        <f>IF(+All!$F896="Southern Cal",+All!Q896,IF(+All!$H896="Southern Cal",+All!Q896,0))</f>
        <v>33</v>
      </c>
      <c r="R100" s="706" t="str">
        <f>IF(+All!$F896="Southern Cal",+All!R896,IF(+All!$H896="Southern Cal",+All!R896,0))</f>
        <v>UCLA</v>
      </c>
      <c r="S100" s="708" t="str">
        <f>IF(+All!$F896="Southern Cal",+All!S896,IF(+All!$H896="Southern Cal",+All!S896,0))</f>
        <v>Southern Cal</v>
      </c>
      <c r="T100" s="706" t="str">
        <f>IF(+All!$F896="Southern Cal",+All!T896,IF(+All!$H896="Southern Cal",+All!T896,0))</f>
        <v>UCLA</v>
      </c>
      <c r="U100" s="707" t="str">
        <f>IF(+All!$F896="Southern Cal",+All!U896,IF(+All!$H896="Southern Cal",+All!U896,0))</f>
        <v>W</v>
      </c>
      <c r="V100" s="706" t="e">
        <f>IF(+All!#REF!="Southern Cal",+All!#REF!,IF(+All!#REF!="Southern Cal",+All!#REF!,0))</f>
        <v>#REF!</v>
      </c>
      <c r="W100" s="707" t="e">
        <f>IF(+All!#REF!="Southern Cal",+All!#REF!,IF(+All!#REF!="Southern Cal",+All!#REF!,0))</f>
        <v>#REF!</v>
      </c>
      <c r="X100" s="706" t="e">
        <f>IF(+All!#REF!="Southern Cal",+All!#REF!,IF(+All!#REF!="Southern Cal",+All!#REF!,0))</f>
        <v>#REF!</v>
      </c>
      <c r="Y100" s="707" t="e">
        <f>IF(+All!#REF!="Southern Cal",+All!#REF!,IF(+All!#REF!="Southern Cal",+All!#REF!,0))</f>
        <v>#REF!</v>
      </c>
      <c r="Z100" s="706" t="e">
        <f>IF(+All!#REF!="Southern Cal",+All!#REF!,IF(+All!#REF!="Southern Cal",+All!#REF!,0))</f>
        <v>#REF!</v>
      </c>
      <c r="AA100" s="707" t="e">
        <f>IF(+All!#REF!="Southern Cal",+All!#REF!,IF(+All!#REF!="Southern Cal",+All!#REF!,0))</f>
        <v>#REF!</v>
      </c>
      <c r="AB100" s="706" t="e">
        <f>IF(+All!#REF!="Southern Cal",+All!#REF!,IF(+All!#REF!="Southern Cal",+All!#REF!,0))</f>
        <v>#REF!</v>
      </c>
      <c r="AC100" s="707" t="e">
        <f>IF(+All!#REF!="Southern Cal",+All!#REF!,IF(+All!#REF!="Southern Cal",+All!#REF!,0))</f>
        <v>#REF!</v>
      </c>
      <c r="AD100" s="706" t="e">
        <f>IF(+All!#REF!="Southern Cal",+All!#REF!,IF(+All!#REF!="Southern Cal",+All!#REF!,0))</f>
        <v>#REF!</v>
      </c>
      <c r="AE100" s="707" t="e">
        <f>IF(+All!#REF!="Southern Cal",+All!#REF!,IF(+All!#REF!="Southern Cal",+All!#REF!,0))</f>
        <v>#REF!</v>
      </c>
      <c r="AF100" s="706" t="e">
        <f>IF(+All!#REF!="Southern Cal",+All!#REF!,IF(+All!#REF!="Southern Cal",+All!#REF!,0))</f>
        <v>#REF!</v>
      </c>
      <c r="AG100" s="707" t="e">
        <f>IF(+All!#REF!="Southern Cal",+All!#REF!,IF(+All!#REF!="Southern Cal",+All!#REF!,0))</f>
        <v>#REF!</v>
      </c>
      <c r="AH100" s="706" t="e">
        <f>IF(+All!#REF!="Southern Cal",+All!#REF!,IF(+All!#REF!="Southern Cal",+All!#REF!,0))</f>
        <v>#REF!</v>
      </c>
      <c r="AI100" s="707" t="e">
        <f>IF(+All!#REF!="Southern Cal",+All!#REF!,IF(+All!#REF!="Southern Cal",+All!#REF!,0))</f>
        <v>#REF!</v>
      </c>
      <c r="AJ100" s="706" t="e">
        <f>IF(+All!#REF!="Southern Cal",+All!#REF!,IF(+All!#REF!="Southern Cal",+All!#REF!,0))</f>
        <v>#REF!</v>
      </c>
      <c r="AK100" s="707" t="e">
        <f>IF(+All!#REF!="Southern Cal",+All!#REF!,IF(+All!#REF!="Southern Cal",+All!#REF!,0))</f>
        <v>#REF!</v>
      </c>
      <c r="AL100" s="81" t="e">
        <f>IF(+All!#REF!="Southern Cal",+All!#REF!,IF(+All!#REF!="Southern Cal",+All!#REF!,0))</f>
        <v>#REF!</v>
      </c>
      <c r="AM100" s="82" t="e">
        <f>IF(+All!#REF!="Southern Cal",+All!#REF!,IF(+All!#REF!="Southern Cal",+All!#REF!,0))</f>
        <v>#REF!</v>
      </c>
      <c r="AN100" s="81" t="e">
        <f>IF(+All!#REF!="Southern Cal",+All!#REF!,IF(+All!#REF!="Southern Cal",+All!#REF!,0))</f>
        <v>#REF!</v>
      </c>
      <c r="AO100" s="83" t="e">
        <f>IF(+All!#REF!="Southern Cal",+All!#REF!,IF(+All!#REF!="Southern Cal",+All!#REF!,0))</f>
        <v>#REF!</v>
      </c>
      <c r="AP100" s="84" t="e">
        <f>IF(+All!#REF!="Southern Cal",+All!#REF!,IF(+All!#REF!="Southern Cal",+All!#REF!,0))</f>
        <v>#REF!</v>
      </c>
      <c r="AQ100" s="480" t="e">
        <f>IF(+All!#REF!="Southern Cal",+All!#REF!,IF(+All!#REF!="Southern Cal",+All!#REF!,0))</f>
        <v>#REF!</v>
      </c>
      <c r="AR100" s="482" t="e">
        <f>IF(+All!#REF!="Southern Cal",+All!#REF!,IF(+All!#REF!="Southern Cal",+All!#REF!,0))</f>
        <v>#REF!</v>
      </c>
      <c r="AS100" s="483" t="e">
        <f>IF(+All!#REF!="Southern Cal",+All!#REF!,IF(+All!#REF!="Southern Cal",+All!#REF!,0))</f>
        <v>#REF!</v>
      </c>
      <c r="AT100" s="483" t="e">
        <f>IF(+All!#REF!="Southern Cal",+All!#REF!,IF(+All!#REF!="Southern Cal",+All!#REF!,0))</f>
        <v>#REF!</v>
      </c>
      <c r="AU100" s="482" t="e">
        <f>IF(+All!#REF!="Southern Cal",+All!#REF!,IF(+All!#REF!="Southern Cal",+All!#REF!,0))</f>
        <v>#REF!</v>
      </c>
      <c r="AV100" s="483" t="e">
        <f>IF(+All!#REF!="Southern Cal",+All!#REF!,IF(+All!#REF!="Southern Cal",+All!#REF!,0))</f>
        <v>#REF!</v>
      </c>
      <c r="AW100" s="484" t="e">
        <f>IF(+All!#REF!="Southern Cal",+All!#REF!,IF(+All!#REF!="Southern Cal",+All!#REF!,0))</f>
        <v>#REF!</v>
      </c>
      <c r="AX100" s="483" t="e">
        <f>IF(+All!#REF!="Southern Cal",+All!#REF!,IF(+All!#REF!="Southern Cal",+All!#REF!,0))</f>
        <v>#REF!</v>
      </c>
      <c r="AY100" s="88" t="e">
        <f>IF(+All!#REF!="Southern Cal",+All!#REF!,IF(+All!#REF!="Southern Cal",+All!#REF!,0))</f>
        <v>#REF!</v>
      </c>
      <c r="AZ100" s="89" t="e">
        <f>IF(+All!#REF!="Southern Cal",+All!#REF!,IF(+All!#REF!="Southern Cal",+All!#REF!,0))</f>
        <v>#REF!</v>
      </c>
      <c r="BA100" s="90" t="e">
        <f>IF(+All!#REF!="Southern Cal",+All!#REF!,IF(+All!#REF!="Southern Cal",+All!#REF!,0))</f>
        <v>#REF!</v>
      </c>
      <c r="BB100" s="90" t="e">
        <f>IF(+All!#REF!="Southern Cal",+All!#REF!,IF(+All!#REF!="Southern Cal",+All!#REF!,0))</f>
        <v>#REF!</v>
      </c>
      <c r="BC100" s="91" t="e">
        <f>IF(+All!#REF!="Southern Cal",+All!#REF!,IF(+All!#REF!="Southern Cal",+All!#REF!,0))</f>
        <v>#REF!</v>
      </c>
      <c r="BD100" s="482" t="e">
        <f>IF(+All!#REF!="Southern Cal",+All!#REF!,IF(+All!#REF!="Southern Cal",+All!#REF!,0))</f>
        <v>#REF!</v>
      </c>
      <c r="BE100" s="483" t="e">
        <f>IF(+All!#REF!="Southern Cal",+All!#REF!,IF(+All!#REF!="Southern Cal",+All!#REF!,0))</f>
        <v>#REF!</v>
      </c>
      <c r="BF100" s="483" t="e">
        <f>IF(+All!#REF!="Southern Cal",+All!#REF!,IF(+All!#REF!="Southern Cal",+All!#REF!,0))</f>
        <v>#REF!</v>
      </c>
      <c r="BG100" s="482" t="e">
        <f>IF(+All!#REF!="Southern Cal",+All!#REF!,IF(+All!#REF!="Southern Cal",+All!#REF!,0))</f>
        <v>#REF!</v>
      </c>
      <c r="BH100" s="483" t="e">
        <f>IF(+All!#REF!="Southern Cal",+All!#REF!,IF(+All!#REF!="Southern Cal",+All!#REF!,0))</f>
        <v>#REF!</v>
      </c>
      <c r="BI100" s="484" t="e">
        <f>IF(+All!#REF!="Southern Cal",+All!#REF!,IF(+All!#REF!="Southern Cal",+All!#REF!,0))</f>
        <v>#REF!</v>
      </c>
      <c r="BJ100" s="92" t="e">
        <f>IF(+All!#REF!="Southern Cal",+All!#REF!,IF(+All!#REF!="Southern Cal",+All!#REF!,0))</f>
        <v>#REF!</v>
      </c>
      <c r="BK100" s="93" t="e">
        <f>IF(+All!#REF!="Southern Cal",+All!#REF!,IF(+All!#REF!="Southern Cal",+All!#REF!,0))</f>
        <v>#REF!</v>
      </c>
    </row>
    <row r="101" spans="1:63" x14ac:dyDescent="0.8">
      <c r="A101" s="70">
        <f>IF(+All!$F963="Southern Cal",+All!A963,IF(+All!$H963="Southern Cal",+All!A963,0))</f>
        <v>0</v>
      </c>
      <c r="B101" s="480">
        <f>IF(+All!$F963="Southern Cal",+All!B963,IF(+All!$H963="Southern Cal",+All!B963,0))</f>
        <v>0</v>
      </c>
      <c r="C101" s="72">
        <f>IF(+All!$F963="Southern Cal",+All!C963,IF(+All!$H963="Southern Cal",+All!C963,0))</f>
        <v>0</v>
      </c>
      <c r="D101" s="73">
        <f>IF(+All!$F963="Southern Cal",+All!D963,IF(+All!$H963="Southern Cal",+All!D963,0))</f>
        <v>0</v>
      </c>
      <c r="E101" s="707">
        <f>IF(+All!$F963="Southern Cal",+All!E963,IF(+All!$H963="Southern Cal",+All!E963,0))</f>
        <v>0</v>
      </c>
      <c r="F101" s="75">
        <f>IF(+All!$F963="Southern Cal",+All!F963,IF(+All!$H963="Southern Cal",+All!F963,0))</f>
        <v>0</v>
      </c>
      <c r="G101" s="76">
        <f>IF(+All!$F963="Southern Cal",+All!G963,IF(+All!$H963="Southern Cal",+All!G963,0))</f>
        <v>0</v>
      </c>
      <c r="H101" s="75">
        <f>IF(+All!$F963="Southern Cal",+All!H963,IF(+All!$H963="Southern Cal",+All!H963,0))</f>
        <v>0</v>
      </c>
      <c r="I101" s="76">
        <f>IF(+All!$F963="Southern Cal",+All!I963,IF(+All!$H963="Southern Cal",+All!I963,0))</f>
        <v>0</v>
      </c>
      <c r="J101" s="706">
        <f>IF(+All!$F963="Southern Cal",+All!J963,IF(+All!$H963="Southern Cal",+All!J963,0))</f>
        <v>0</v>
      </c>
      <c r="K101" s="707">
        <f>IF(+All!$F963="Southern Cal",+All!K963,IF(+All!$H963="Southern Cal",+All!K963,0))</f>
        <v>0</v>
      </c>
      <c r="L101" s="78">
        <f>IF(+All!$F963="Southern Cal",+All!L963,IF(+All!$H963="Southern Cal",+All!L963,0))</f>
        <v>0</v>
      </c>
      <c r="M101" s="79">
        <f>IF(+All!$F963="Southern Cal",+All!M963,IF(+All!$H963="Southern Cal",+All!M963,0))</f>
        <v>0</v>
      </c>
      <c r="N101" s="706">
        <f>IF(+All!$F963="Southern Cal",+All!N963,IF(+All!$H963="Southern Cal",+All!N963,0))</f>
        <v>0</v>
      </c>
      <c r="O101" s="708">
        <f>IF(+All!$F963="Southern Cal",+All!O963,IF(+All!$H963="Southern Cal",+All!O963,0))</f>
        <v>0</v>
      </c>
      <c r="P101" s="708">
        <f>IF(+All!$F963="Southern Cal",+All!P963,IF(+All!$H963="Southern Cal",+All!P963,0))</f>
        <v>0</v>
      </c>
      <c r="Q101" s="707">
        <f>IF(+All!$F963="Southern Cal",+All!Q963,IF(+All!$H963="Southern Cal",+All!Q963,0))</f>
        <v>0</v>
      </c>
      <c r="R101" s="706">
        <f>IF(+All!$F963="Southern Cal",+All!R963,IF(+All!$H963="Southern Cal",+All!R963,0))</f>
        <v>0</v>
      </c>
      <c r="S101" s="708">
        <f>IF(+All!$F963="Southern Cal",+All!S963,IF(+All!$H963="Southern Cal",+All!S963,0))</f>
        <v>0</v>
      </c>
      <c r="T101" s="706">
        <f>IF(+All!$F963="Southern Cal",+All!T963,IF(+All!$H963="Southern Cal",+All!T963,0))</f>
        <v>0</v>
      </c>
      <c r="U101" s="707">
        <f>IF(+All!$F963="Southern Cal",+All!U963,IF(+All!$H963="Southern Cal",+All!U963,0))</f>
        <v>0</v>
      </c>
      <c r="V101" s="706" t="e">
        <f>IF(+All!#REF!="Southern Cal",+All!#REF!,IF(+All!#REF!="Southern Cal",+All!#REF!,0))</f>
        <v>#REF!</v>
      </c>
      <c r="W101" s="707" t="e">
        <f>IF(+All!#REF!="Southern Cal",+All!#REF!,IF(+All!#REF!="Southern Cal",+All!#REF!,0))</f>
        <v>#REF!</v>
      </c>
      <c r="X101" s="706" t="e">
        <f>IF(+All!#REF!="Southern Cal",+All!#REF!,IF(+All!#REF!="Southern Cal",+All!#REF!,0))</f>
        <v>#REF!</v>
      </c>
      <c r="Y101" s="707" t="e">
        <f>IF(+All!#REF!="Southern Cal",+All!#REF!,IF(+All!#REF!="Southern Cal",+All!#REF!,0))</f>
        <v>#REF!</v>
      </c>
      <c r="Z101" s="706" t="e">
        <f>IF(+All!#REF!="Southern Cal",+All!#REF!,IF(+All!#REF!="Southern Cal",+All!#REF!,0))</f>
        <v>#REF!</v>
      </c>
      <c r="AA101" s="707" t="e">
        <f>IF(+All!#REF!="Southern Cal",+All!#REF!,IF(+All!#REF!="Southern Cal",+All!#REF!,0))</f>
        <v>#REF!</v>
      </c>
      <c r="AB101" s="706" t="e">
        <f>IF(+All!#REF!="Southern Cal",+All!#REF!,IF(+All!#REF!="Southern Cal",+All!#REF!,0))</f>
        <v>#REF!</v>
      </c>
      <c r="AC101" s="707" t="e">
        <f>IF(+All!#REF!="Southern Cal",+All!#REF!,IF(+All!#REF!="Southern Cal",+All!#REF!,0))</f>
        <v>#REF!</v>
      </c>
      <c r="AD101" s="706" t="e">
        <f>IF(+All!#REF!="Southern Cal",+All!#REF!,IF(+All!#REF!="Southern Cal",+All!#REF!,0))</f>
        <v>#REF!</v>
      </c>
      <c r="AE101" s="707" t="e">
        <f>IF(+All!#REF!="Southern Cal",+All!#REF!,IF(+All!#REF!="Southern Cal",+All!#REF!,0))</f>
        <v>#REF!</v>
      </c>
      <c r="AF101" s="706" t="e">
        <f>IF(+All!#REF!="Southern Cal",+All!#REF!,IF(+All!#REF!="Southern Cal",+All!#REF!,0))</f>
        <v>#REF!</v>
      </c>
      <c r="AG101" s="707" t="e">
        <f>IF(+All!#REF!="Southern Cal",+All!#REF!,IF(+All!#REF!="Southern Cal",+All!#REF!,0))</f>
        <v>#REF!</v>
      </c>
      <c r="AH101" s="706" t="e">
        <f>IF(+All!#REF!="Southern Cal",+All!#REF!,IF(+All!#REF!="Southern Cal",+All!#REF!,0))</f>
        <v>#REF!</v>
      </c>
      <c r="AI101" s="707" t="e">
        <f>IF(+All!#REF!="Southern Cal",+All!#REF!,IF(+All!#REF!="Southern Cal",+All!#REF!,0))</f>
        <v>#REF!</v>
      </c>
      <c r="AJ101" s="706" t="e">
        <f>IF(+All!#REF!="Southern Cal",+All!#REF!,IF(+All!#REF!="Southern Cal",+All!#REF!,0))</f>
        <v>#REF!</v>
      </c>
      <c r="AK101" s="707" t="e">
        <f>IF(+All!#REF!="Southern Cal",+All!#REF!,IF(+All!#REF!="Southern Cal",+All!#REF!,0))</f>
        <v>#REF!</v>
      </c>
      <c r="AL101" s="81" t="e">
        <f>IF(+All!#REF!="Southern Cal",+All!#REF!,IF(+All!#REF!="Southern Cal",+All!#REF!,0))</f>
        <v>#REF!</v>
      </c>
      <c r="AM101" s="82" t="e">
        <f>IF(+All!#REF!="Southern Cal",+All!#REF!,IF(+All!#REF!="Southern Cal",+All!#REF!,0))</f>
        <v>#REF!</v>
      </c>
      <c r="AN101" s="81" t="e">
        <f>IF(+All!#REF!="Southern Cal",+All!#REF!,IF(+All!#REF!="Southern Cal",+All!#REF!,0))</f>
        <v>#REF!</v>
      </c>
      <c r="AO101" s="83" t="e">
        <f>IF(+All!#REF!="Southern Cal",+All!#REF!,IF(+All!#REF!="Southern Cal",+All!#REF!,0))</f>
        <v>#REF!</v>
      </c>
      <c r="AP101" s="84" t="e">
        <f>IF(+All!#REF!="Southern Cal",+All!#REF!,IF(+All!#REF!="Southern Cal",+All!#REF!,0))</f>
        <v>#REF!</v>
      </c>
      <c r="AQ101" s="480" t="e">
        <f>IF(+All!#REF!="Southern Cal",+All!#REF!,IF(+All!#REF!="Southern Cal",+All!#REF!,0))</f>
        <v>#REF!</v>
      </c>
      <c r="AR101" s="482" t="e">
        <f>IF(+All!#REF!="Southern Cal",+All!#REF!,IF(+All!#REF!="Southern Cal",+All!#REF!,0))</f>
        <v>#REF!</v>
      </c>
      <c r="AS101" s="483" t="e">
        <f>IF(+All!#REF!="Southern Cal",+All!#REF!,IF(+All!#REF!="Southern Cal",+All!#REF!,0))</f>
        <v>#REF!</v>
      </c>
      <c r="AT101" s="483" t="e">
        <f>IF(+All!#REF!="Southern Cal",+All!#REF!,IF(+All!#REF!="Southern Cal",+All!#REF!,0))</f>
        <v>#REF!</v>
      </c>
      <c r="AU101" s="482" t="e">
        <f>IF(+All!#REF!="Southern Cal",+All!#REF!,IF(+All!#REF!="Southern Cal",+All!#REF!,0))</f>
        <v>#REF!</v>
      </c>
      <c r="AV101" s="483" t="e">
        <f>IF(+All!#REF!="Southern Cal",+All!#REF!,IF(+All!#REF!="Southern Cal",+All!#REF!,0))</f>
        <v>#REF!</v>
      </c>
      <c r="AW101" s="484" t="e">
        <f>IF(+All!#REF!="Southern Cal",+All!#REF!,IF(+All!#REF!="Southern Cal",+All!#REF!,0))</f>
        <v>#REF!</v>
      </c>
      <c r="AX101" s="483" t="e">
        <f>IF(+All!#REF!="Southern Cal",+All!#REF!,IF(+All!#REF!="Southern Cal",+All!#REF!,0))</f>
        <v>#REF!</v>
      </c>
      <c r="AY101" s="88" t="e">
        <f>IF(+All!#REF!="Southern Cal",+All!#REF!,IF(+All!#REF!="Southern Cal",+All!#REF!,0))</f>
        <v>#REF!</v>
      </c>
      <c r="AZ101" s="89" t="e">
        <f>IF(+All!#REF!="Southern Cal",+All!#REF!,IF(+All!#REF!="Southern Cal",+All!#REF!,0))</f>
        <v>#REF!</v>
      </c>
      <c r="BA101" s="90" t="e">
        <f>IF(+All!#REF!="Southern Cal",+All!#REF!,IF(+All!#REF!="Southern Cal",+All!#REF!,0))</f>
        <v>#REF!</v>
      </c>
      <c r="BB101" s="90" t="e">
        <f>IF(+All!#REF!="Southern Cal",+All!#REF!,IF(+All!#REF!="Southern Cal",+All!#REF!,0))</f>
        <v>#REF!</v>
      </c>
      <c r="BC101" s="91" t="e">
        <f>IF(+All!#REF!="Southern Cal",+All!#REF!,IF(+All!#REF!="Southern Cal",+All!#REF!,0))</f>
        <v>#REF!</v>
      </c>
      <c r="BD101" s="482" t="e">
        <f>IF(+All!#REF!="Southern Cal",+All!#REF!,IF(+All!#REF!="Southern Cal",+All!#REF!,0))</f>
        <v>#REF!</v>
      </c>
      <c r="BE101" s="483" t="e">
        <f>IF(+All!#REF!="Southern Cal",+All!#REF!,IF(+All!#REF!="Southern Cal",+All!#REF!,0))</f>
        <v>#REF!</v>
      </c>
      <c r="BF101" s="483" t="e">
        <f>IF(+All!#REF!="Southern Cal",+All!#REF!,IF(+All!#REF!="Southern Cal",+All!#REF!,0))</f>
        <v>#REF!</v>
      </c>
      <c r="BG101" s="482" t="e">
        <f>IF(+All!#REF!="Southern Cal",+All!#REF!,IF(+All!#REF!="Southern Cal",+All!#REF!,0))</f>
        <v>#REF!</v>
      </c>
      <c r="BH101" s="483" t="e">
        <f>IF(+All!#REF!="Southern Cal",+All!#REF!,IF(+All!#REF!="Southern Cal",+All!#REF!,0))</f>
        <v>#REF!</v>
      </c>
      <c r="BI101" s="484" t="e">
        <f>IF(+All!#REF!="Southern Cal",+All!#REF!,IF(+All!#REF!="Southern Cal",+All!#REF!,0))</f>
        <v>#REF!</v>
      </c>
      <c r="BJ101" s="92" t="e">
        <f>IF(+All!#REF!="Southern Cal",+All!#REF!,IF(+All!#REF!="Southern Cal",+All!#REF!,0))</f>
        <v>#REF!</v>
      </c>
      <c r="BK101" s="93" t="e">
        <f>IF(+All!#REF!="Southern Cal",+All!#REF!,IF(+All!#REF!="Southern Cal",+All!#REF!,0))</f>
        <v>#REF!</v>
      </c>
    </row>
    <row r="102" spans="1:63" x14ac:dyDescent="0.8">
      <c r="B102" s="70"/>
      <c r="C102" s="94"/>
      <c r="D102" s="73"/>
      <c r="F102" s="1255" t="str">
        <f>F103</f>
        <v>Stanford</v>
      </c>
      <c r="G102" s="1256"/>
      <c r="H102" s="1256"/>
      <c r="I102" s="1257"/>
      <c r="L102" s="78"/>
      <c r="M102" s="79"/>
      <c r="W102" s="74"/>
      <c r="AD102" s="77"/>
      <c r="AE102" s="74"/>
      <c r="AF102" s="77"/>
      <c r="AG102" s="74"/>
      <c r="AH102" s="77"/>
      <c r="AI102" s="74"/>
      <c r="AJ102" s="77"/>
      <c r="AK102" s="74"/>
      <c r="AQ102" s="480"/>
      <c r="AR102" s="85"/>
      <c r="AS102" s="86"/>
      <c r="AT102" s="86"/>
      <c r="AU102" s="85"/>
      <c r="AV102" s="86"/>
      <c r="AW102" s="87"/>
      <c r="AX102" s="86"/>
      <c r="AY102" s="88"/>
      <c r="AZ102" s="89"/>
      <c r="BA102" s="90"/>
      <c r="BB102" s="90"/>
      <c r="BC102" s="91"/>
      <c r="BD102" s="85"/>
      <c r="BE102" s="86"/>
      <c r="BF102" s="86"/>
      <c r="BG102" s="85"/>
      <c r="BH102" s="86"/>
      <c r="BI102" s="87"/>
    </row>
    <row r="103" spans="1:63" x14ac:dyDescent="0.8">
      <c r="A103" s="70">
        <f>IF(+All!$F55="Stanford",+All!A55,IF(+All!$H55="Stanford",+All!A55,0))</f>
        <v>1</v>
      </c>
      <c r="B103" s="480" t="str">
        <f>IF(+All!$F55="Stanford",+All!B55,IF(+All!$H55="Stanford",+All!B55,0))</f>
        <v>Sat</v>
      </c>
      <c r="C103" s="72">
        <f>IF(+All!$F55="Stanford",+All!C55,IF(+All!$H55="Stanford",+All!C55,0))</f>
        <v>44443</v>
      </c>
      <c r="D103" s="73">
        <f>IF(+All!$F55="Stanford",+All!D55,IF(+All!$H55="Stanford",+All!D55,0))</f>
        <v>0.5</v>
      </c>
      <c r="E103" s="707" t="str">
        <f>IF(+All!$F55="Stanford",+All!E55,IF(+All!$H55="Stanford",+All!E55,0))</f>
        <v>FS1</v>
      </c>
      <c r="F103" s="75" t="str">
        <f>IF(+All!$F55="Stanford",+All!F55,IF(+All!$H55="Stanford",+All!F55,0))</f>
        <v>Stanford</v>
      </c>
      <c r="G103" s="76" t="str">
        <f>IF(+All!$F55="Stanford",+All!G55,IF(+All!$H55="Stanford",+All!G55,0))</f>
        <v>P12</v>
      </c>
      <c r="H103" s="75" t="str">
        <f>IF(+All!$F55="Stanford",+All!H55,IF(+All!$H55="Stanford",+All!H55,0))</f>
        <v>Kansas State</v>
      </c>
      <c r="I103" s="76" t="str">
        <f>IF(+All!$F55="Stanford",+All!I55,IF(+All!$H55="Stanford",+All!I55,0))</f>
        <v>B12</v>
      </c>
      <c r="J103" s="706" t="str">
        <f>IF(+All!$F55="Stanford",+All!J55,IF(+All!$H55="Stanford",+All!J55,0))</f>
        <v>Kansas State</v>
      </c>
      <c r="K103" s="707" t="str">
        <f>IF(+All!$F55="Stanford",+All!K55,IF(+All!$H55="Stanford",+All!K55,0))</f>
        <v>Stanford</v>
      </c>
      <c r="L103" s="78">
        <f>IF(+All!$F55="Stanford",+All!L55,IF(+All!$H55="Stanford",+All!L55,0))</f>
        <v>3</v>
      </c>
      <c r="M103" s="79">
        <f>IF(+All!$F55="Stanford",+All!M55,IF(+All!$H55="Stanford",+All!M55,0))</f>
        <v>53</v>
      </c>
      <c r="N103" s="706" t="str">
        <f>IF(+All!$F55="Stanford",+All!N55,IF(+All!$H55="Stanford",+All!N55,0))</f>
        <v>Kansas State</v>
      </c>
      <c r="O103" s="708">
        <f>IF(+All!$F55="Stanford",+All!O55,IF(+All!$H55="Stanford",+All!O55,0))</f>
        <v>24</v>
      </c>
      <c r="P103" s="708" t="str">
        <f>IF(+All!$F55="Stanford",+All!P55,IF(+All!$H55="Stanford",+All!P55,0))</f>
        <v>Stanford</v>
      </c>
      <c r="Q103" s="707">
        <f>IF(+All!$F55="Stanford",+All!Q55,IF(+All!$H55="Stanford",+All!Q55,0))</f>
        <v>7</v>
      </c>
      <c r="R103" s="706" t="str">
        <f>IF(+All!$F55="Stanford",+All!R55,IF(+All!$H55="Stanford",+All!R55,0))</f>
        <v>Kansas State</v>
      </c>
      <c r="S103" s="708" t="str">
        <f>IF(+All!$F55="Stanford",+All!S55,IF(+All!$H55="Stanford",+All!S55,0))</f>
        <v>Stanford</v>
      </c>
      <c r="T103" s="706" t="str">
        <f>IF(+All!$F55="Stanford",+All!T55,IF(+All!$H55="Stanford",+All!T55,0))</f>
        <v>Kansas State</v>
      </c>
      <c r="U103" s="707" t="str">
        <f>IF(+All!$F55="Stanford",+All!U55,IF(+All!$H55="Stanford",+All!U55,0))</f>
        <v>W</v>
      </c>
      <c r="V103" s="706"/>
      <c r="W103" s="707"/>
      <c r="X103" s="706"/>
      <c r="Y103" s="707"/>
      <c r="Z103" s="706"/>
      <c r="AA103" s="707"/>
      <c r="AB103" s="706"/>
      <c r="AC103" s="707"/>
      <c r="AD103" s="706"/>
      <c r="AE103" s="707"/>
      <c r="AF103" s="706"/>
      <c r="AG103" s="707"/>
      <c r="AH103" s="706"/>
      <c r="AI103" s="707"/>
      <c r="AJ103" s="706"/>
      <c r="AK103" s="707"/>
      <c r="AQ103" s="480"/>
      <c r="AR103" s="482"/>
      <c r="AS103" s="483"/>
      <c r="AT103" s="483"/>
      <c r="AU103" s="482"/>
      <c r="AV103" s="483"/>
      <c r="AW103" s="484"/>
      <c r="AX103" s="483"/>
      <c r="AY103" s="88"/>
      <c r="AZ103" s="89"/>
      <c r="BA103" s="90"/>
      <c r="BB103" s="90"/>
      <c r="BC103" s="91"/>
      <c r="BD103" s="482"/>
      <c r="BE103" s="483"/>
      <c r="BF103" s="483"/>
      <c r="BG103" s="482"/>
      <c r="BH103" s="483"/>
      <c r="BI103" s="484"/>
    </row>
    <row r="104" spans="1:63" x14ac:dyDescent="0.8">
      <c r="A104" s="70">
        <f>IF(+All!$F161="Stanford",+All!A161,IF(+All!$H161="Stanford",+All!A161,0))</f>
        <v>2</v>
      </c>
      <c r="B104" s="480" t="str">
        <f>IF(+All!$F161="Stanford",+All!B161,IF(+All!$H161="Stanford",+All!B161,0))</f>
        <v>Sat</v>
      </c>
      <c r="C104" s="72">
        <f>IF(+All!$F161="Stanford",+All!C161,IF(+All!$H161="Stanford",+All!C161,0))</f>
        <v>44450</v>
      </c>
      <c r="D104" s="73">
        <f>IF(+All!$F161="Stanford",+All!D161,IF(+All!$H161="Stanford",+All!D161,0))</f>
        <v>0.9375</v>
      </c>
      <c r="E104" s="707" t="str">
        <f>IF(+All!$F161="Stanford",+All!E161,IF(+All!$H161="Stanford",+All!E161,0))</f>
        <v>Fox</v>
      </c>
      <c r="F104" s="75" t="str">
        <f>IF(+All!$F161="Stanford",+All!F161,IF(+All!$H161="Stanford",+All!F161,0))</f>
        <v>Stanford</v>
      </c>
      <c r="G104" s="76" t="str">
        <f>IF(+All!$F161="Stanford",+All!G161,IF(+All!$H161="Stanford",+All!G161,0))</f>
        <v>P12</v>
      </c>
      <c r="H104" s="75" t="str">
        <f>IF(+All!$F161="Stanford",+All!H161,IF(+All!$H161="Stanford",+All!H161,0))</f>
        <v>Southern Cal</v>
      </c>
      <c r="I104" s="76" t="str">
        <f>IF(+All!$F161="Stanford",+All!I161,IF(+All!$H161="Stanford",+All!I161,0))</f>
        <v>P12</v>
      </c>
      <c r="J104" s="706" t="str">
        <f>IF(+All!$F161="Stanford",+All!J161,IF(+All!$H161="Stanford",+All!J161,0))</f>
        <v>Southern Cal</v>
      </c>
      <c r="K104" s="707" t="str">
        <f>IF(+All!$F161="Stanford",+All!K161,IF(+All!$H161="Stanford",+All!K161,0))</f>
        <v>Stanford</v>
      </c>
      <c r="L104" s="78">
        <f>IF(+All!$F161="Stanford",+All!L161,IF(+All!$H161="Stanford",+All!L161,0))</f>
        <v>17</v>
      </c>
      <c r="M104" s="79">
        <f>IF(+All!$F161="Stanford",+All!M161,IF(+All!$H161="Stanford",+All!M161,0))</f>
        <v>61.5</v>
      </c>
      <c r="N104" s="706" t="str">
        <f>IF(+All!$F161="Stanford",+All!N161,IF(+All!$H161="Stanford",+All!N161,0))</f>
        <v>Stanford</v>
      </c>
      <c r="O104" s="708">
        <f>IF(+All!$F161="Stanford",+All!O161,IF(+All!$H161="Stanford",+All!O161,0))</f>
        <v>42</v>
      </c>
      <c r="P104" s="708" t="str">
        <f>IF(+All!$F161="Stanford",+All!P161,IF(+All!$H161="Stanford",+All!P161,0))</f>
        <v>Southern Cal</v>
      </c>
      <c r="Q104" s="707">
        <f>IF(+All!$F161="Stanford",+All!Q161,IF(+All!$H161="Stanford",+All!Q161,0))</f>
        <v>28</v>
      </c>
      <c r="R104" s="706" t="str">
        <f>IF(+All!$F161="Stanford",+All!R161,IF(+All!$H161="Stanford",+All!R161,0))</f>
        <v>Stanford</v>
      </c>
      <c r="S104" s="708" t="str">
        <f>IF(+All!$F161="Stanford",+All!S161,IF(+All!$H161="Stanford",+All!S161,0))</f>
        <v>Southern Cal</v>
      </c>
      <c r="T104" s="706" t="str">
        <f>IF(+All!$F161="Stanford",+All!T161,IF(+All!$H161="Stanford",+All!T161,0))</f>
        <v>Stanford</v>
      </c>
      <c r="U104" s="707" t="str">
        <f>IF(+All!$F161="Stanford",+All!U161,IF(+All!$H161="Stanford",+All!U161,0))</f>
        <v>W</v>
      </c>
      <c r="V104" s="706" t="e">
        <f>IF(+All!#REF!="Stanford",+All!#REF!,IF(+All!#REF!="Stanford",+All!#REF!,0))</f>
        <v>#REF!</v>
      </c>
      <c r="W104" s="707" t="e">
        <f>IF(+All!#REF!="Stanford",+All!#REF!,IF(+All!#REF!="Stanford",+All!#REF!,0))</f>
        <v>#REF!</v>
      </c>
      <c r="X104" s="706" t="e">
        <f>IF(+All!#REF!="Stanford",+All!#REF!,IF(+All!#REF!="Stanford",+All!#REF!,0))</f>
        <v>#REF!</v>
      </c>
      <c r="Y104" s="707" t="e">
        <f>IF(+All!#REF!="Stanford",+All!#REF!,IF(+All!#REF!="Stanford",+All!#REF!,0))</f>
        <v>#REF!</v>
      </c>
      <c r="Z104" s="706" t="e">
        <f>IF(+All!#REF!="Stanford",+All!#REF!,IF(+All!#REF!="Stanford",+All!#REF!,0))</f>
        <v>#REF!</v>
      </c>
      <c r="AA104" s="707" t="e">
        <f>IF(+All!#REF!="Stanford",+All!#REF!,IF(+All!#REF!="Stanford",+All!#REF!,0))</f>
        <v>#REF!</v>
      </c>
      <c r="AB104" s="706" t="e">
        <f>IF(+All!#REF!="Stanford",+All!#REF!,IF(+All!#REF!="Stanford",+All!#REF!,0))</f>
        <v>#REF!</v>
      </c>
      <c r="AC104" s="707" t="e">
        <f>IF(+All!#REF!="Stanford",+All!#REF!,IF(+All!#REF!="Stanford",+All!#REF!,0))</f>
        <v>#REF!</v>
      </c>
      <c r="AD104" s="706" t="e">
        <f>IF(+All!#REF!="Stanford",+All!#REF!,IF(+All!#REF!="Stanford",+All!#REF!,0))</f>
        <v>#REF!</v>
      </c>
      <c r="AE104" s="707" t="e">
        <f>IF(+All!#REF!="Stanford",+All!#REF!,IF(+All!#REF!="Stanford",+All!#REF!,0))</f>
        <v>#REF!</v>
      </c>
      <c r="AF104" s="706" t="e">
        <f>IF(+All!#REF!="Stanford",+All!#REF!,IF(+All!#REF!="Stanford",+All!#REF!,0))</f>
        <v>#REF!</v>
      </c>
      <c r="AG104" s="707" t="e">
        <f>IF(+All!#REF!="Stanford",+All!#REF!,IF(+All!#REF!="Stanford",+All!#REF!,0))</f>
        <v>#REF!</v>
      </c>
      <c r="AH104" s="706" t="e">
        <f>IF(+All!#REF!="Stanford",+All!#REF!,IF(+All!#REF!="Stanford",+All!#REF!,0))</f>
        <v>#REF!</v>
      </c>
      <c r="AI104" s="707" t="e">
        <f>IF(+All!#REF!="Stanford",+All!#REF!,IF(+All!#REF!="Stanford",+All!#REF!,0))</f>
        <v>#REF!</v>
      </c>
      <c r="AJ104" s="706" t="e">
        <f>IF(+All!#REF!="Stanford",+All!#REF!,IF(+All!#REF!="Stanford",+All!#REF!,0))</f>
        <v>#REF!</v>
      </c>
      <c r="AK104" s="707" t="e">
        <f>IF(+All!#REF!="Stanford",+All!#REF!,IF(+All!#REF!="Stanford",+All!#REF!,0))</f>
        <v>#REF!</v>
      </c>
      <c r="AL104" s="81" t="e">
        <f>IF(+All!#REF!="Stanford",+All!#REF!,IF(+All!#REF!="Stanford",+All!#REF!,0))</f>
        <v>#REF!</v>
      </c>
      <c r="AM104" s="82" t="e">
        <f>IF(+All!#REF!="Stanford",+All!#REF!,IF(+All!#REF!="Stanford",+All!#REF!,0))</f>
        <v>#REF!</v>
      </c>
      <c r="AN104" s="81" t="e">
        <f>IF(+All!#REF!="Stanford",+All!#REF!,IF(+All!#REF!="Stanford",+All!#REF!,0))</f>
        <v>#REF!</v>
      </c>
      <c r="AO104" s="83" t="e">
        <f>IF(+All!#REF!="Stanford",+All!#REF!,IF(+All!#REF!="Stanford",+All!#REF!,0))</f>
        <v>#REF!</v>
      </c>
      <c r="AP104" s="84" t="e">
        <f>IF(+All!#REF!="Stanford",+All!#REF!,IF(+All!#REF!="Stanford",+All!#REF!,0))</f>
        <v>#REF!</v>
      </c>
      <c r="AQ104" s="480" t="e">
        <f>IF(+All!#REF!="Stanford",+All!#REF!,IF(+All!#REF!="Stanford",+All!#REF!,0))</f>
        <v>#REF!</v>
      </c>
      <c r="AR104" s="482" t="e">
        <f>IF(+All!#REF!="Stanford",+All!#REF!,IF(+All!#REF!="Stanford",+All!#REF!,0))</f>
        <v>#REF!</v>
      </c>
      <c r="AS104" s="483" t="e">
        <f>IF(+All!#REF!="Stanford",+All!#REF!,IF(+All!#REF!="Stanford",+All!#REF!,0))</f>
        <v>#REF!</v>
      </c>
      <c r="AT104" s="483" t="e">
        <f>IF(+All!#REF!="Stanford",+All!#REF!,IF(+All!#REF!="Stanford",+All!#REF!,0))</f>
        <v>#REF!</v>
      </c>
      <c r="AU104" s="482" t="e">
        <f>IF(+All!#REF!="Stanford",+All!#REF!,IF(+All!#REF!="Stanford",+All!#REF!,0))</f>
        <v>#REF!</v>
      </c>
      <c r="AV104" s="483" t="e">
        <f>IF(+All!#REF!="Stanford",+All!#REF!,IF(+All!#REF!="Stanford",+All!#REF!,0))</f>
        <v>#REF!</v>
      </c>
      <c r="AW104" s="484" t="e">
        <f>IF(+All!#REF!="Stanford",+All!#REF!,IF(+All!#REF!="Stanford",+All!#REF!,0))</f>
        <v>#REF!</v>
      </c>
      <c r="AX104" s="483" t="e">
        <f>IF(+All!#REF!="Stanford",+All!#REF!,IF(+All!#REF!="Stanford",+All!#REF!,0))</f>
        <v>#REF!</v>
      </c>
      <c r="AY104" s="88" t="e">
        <f>IF(+All!#REF!="Stanford",+All!#REF!,IF(+All!#REF!="Stanford",+All!#REF!,0))</f>
        <v>#REF!</v>
      </c>
      <c r="AZ104" s="89" t="e">
        <f>IF(+All!#REF!="Stanford",+All!#REF!,IF(+All!#REF!="Stanford",+All!#REF!,0))</f>
        <v>#REF!</v>
      </c>
      <c r="BA104" s="90" t="e">
        <f>IF(+All!#REF!="Stanford",+All!#REF!,IF(+All!#REF!="Stanford",+All!#REF!,0))</f>
        <v>#REF!</v>
      </c>
      <c r="BB104" s="90" t="e">
        <f>IF(+All!#REF!="Stanford",+All!#REF!,IF(+All!#REF!="Stanford",+All!#REF!,0))</f>
        <v>#REF!</v>
      </c>
      <c r="BC104" s="91" t="e">
        <f>IF(+All!#REF!="Stanford",+All!#REF!,IF(+All!#REF!="Stanford",+All!#REF!,0))</f>
        <v>#REF!</v>
      </c>
      <c r="BD104" s="482" t="e">
        <f>IF(+All!#REF!="Stanford",+All!#REF!,IF(+All!#REF!="Stanford",+All!#REF!,0))</f>
        <v>#REF!</v>
      </c>
      <c r="BE104" s="483" t="e">
        <f>IF(+All!#REF!="Stanford",+All!#REF!,IF(+All!#REF!="Stanford",+All!#REF!,0))</f>
        <v>#REF!</v>
      </c>
      <c r="BF104" s="483" t="e">
        <f>IF(+All!#REF!="Stanford",+All!#REF!,IF(+All!#REF!="Stanford",+All!#REF!,0))</f>
        <v>#REF!</v>
      </c>
      <c r="BG104" s="482" t="e">
        <f>IF(+All!#REF!="Stanford",+All!#REF!,IF(+All!#REF!="Stanford",+All!#REF!,0))</f>
        <v>#REF!</v>
      </c>
      <c r="BH104" s="483" t="e">
        <f>IF(+All!#REF!="Stanford",+All!#REF!,IF(+All!#REF!="Stanford",+All!#REF!,0))</f>
        <v>#REF!</v>
      </c>
      <c r="BI104" s="484" t="e">
        <f>IF(+All!#REF!="Stanford",+All!#REF!,IF(+All!#REF!="Stanford",+All!#REF!,0))</f>
        <v>#REF!</v>
      </c>
      <c r="BJ104" s="92" t="e">
        <f>IF(+All!#REF!="Stanford",+All!#REF!,IF(+All!#REF!="Stanford",+All!#REF!,0))</f>
        <v>#REF!</v>
      </c>
      <c r="BK104" s="93" t="e">
        <f>IF(+All!#REF!="Stanford",+All!#REF!,IF(+All!#REF!="Stanford",+All!#REF!,0))</f>
        <v>#REF!</v>
      </c>
    </row>
    <row r="105" spans="1:63" x14ac:dyDescent="0.8">
      <c r="A105" s="70">
        <f>IF(+All!$F249="Stanford",+All!A249,IF(+All!$H249="Stanford",+All!A249,0))</f>
        <v>3</v>
      </c>
      <c r="B105" s="480" t="str">
        <f>IF(+All!$F249="Stanford",+All!B249,IF(+All!$H249="Stanford",+All!B249,0))</f>
        <v>Sat</v>
      </c>
      <c r="C105" s="72">
        <f>IF(+All!$F249="Stanford",+All!C249,IF(+All!$H249="Stanford",+All!C249,0))</f>
        <v>44457</v>
      </c>
      <c r="D105" s="73">
        <f>IF(+All!$F249="Stanford",+All!D249,IF(+All!$H249="Stanford",+All!D249,0))</f>
        <v>0.83333333333333337</v>
      </c>
      <c r="E105" s="707" t="str">
        <f>IF(+All!$F249="Stanford",+All!E249,IF(+All!$H249="Stanford",+All!E249,0))</f>
        <v>ESPNU</v>
      </c>
      <c r="F105" s="75" t="str">
        <f>IF(+All!$F249="Stanford",+All!F249,IF(+All!$H249="Stanford",+All!F249,0))</f>
        <v>Stanford</v>
      </c>
      <c r="G105" s="76" t="str">
        <f>IF(+All!$F249="Stanford",+All!G249,IF(+All!$H249="Stanford",+All!G249,0))</f>
        <v>P12</v>
      </c>
      <c r="H105" s="75" t="str">
        <f>IF(+All!$F249="Stanford",+All!H249,IF(+All!$H249="Stanford",+All!H249,0))</f>
        <v>Vanderbilt</v>
      </c>
      <c r="I105" s="76" t="str">
        <f>IF(+All!$F249="Stanford",+All!I249,IF(+All!$H249="Stanford",+All!I249,0))</f>
        <v>SEC</v>
      </c>
      <c r="J105" s="706" t="str">
        <f>IF(+All!$F249="Stanford",+All!J249,IF(+All!$H249="Stanford",+All!J249,0))</f>
        <v>Stanford</v>
      </c>
      <c r="K105" s="707" t="str">
        <f>IF(+All!$F249="Stanford",+All!K249,IF(+All!$H249="Stanford",+All!K249,0))</f>
        <v>Vanderbilt</v>
      </c>
      <c r="L105" s="78">
        <f>IF(+All!$F249="Stanford",+All!L249,IF(+All!$H249="Stanford",+All!L249,0))</f>
        <v>12</v>
      </c>
      <c r="M105" s="79">
        <f>IF(+All!$F249="Stanford",+All!M249,IF(+All!$H249="Stanford",+All!M249,0))</f>
        <v>49</v>
      </c>
      <c r="N105" s="706" t="str">
        <f>IF(+All!$F249="Stanford",+All!N249,IF(+All!$H249="Stanford",+All!N249,0))</f>
        <v>Stanford</v>
      </c>
      <c r="O105" s="708">
        <f>IF(+All!$F249="Stanford",+All!O249,IF(+All!$H249="Stanford",+All!O249,0))</f>
        <v>41</v>
      </c>
      <c r="P105" s="708" t="str">
        <f>IF(+All!$F249="Stanford",+All!P249,IF(+All!$H249="Stanford",+All!P249,0))</f>
        <v>Vanderbilt</v>
      </c>
      <c r="Q105" s="707">
        <f>IF(+All!$F249="Stanford",+All!Q249,IF(+All!$H249="Stanford",+All!Q249,0))</f>
        <v>23</v>
      </c>
      <c r="R105" s="706" t="str">
        <f>IF(+All!$F249="Stanford",+All!R249,IF(+All!$H249="Stanford",+All!R249,0))</f>
        <v>Stanford</v>
      </c>
      <c r="S105" s="708" t="str">
        <f>IF(+All!$F249="Stanford",+All!S249,IF(+All!$H249="Stanford",+All!S249,0))</f>
        <v>Vanderbilt</v>
      </c>
      <c r="T105" s="706" t="str">
        <f>IF(+All!$F249="Stanford",+All!T249,IF(+All!$H249="Stanford",+All!T249,0))</f>
        <v>Stanford</v>
      </c>
      <c r="U105" s="707" t="str">
        <f>IF(+All!$F249="Stanford",+All!U249,IF(+All!$H249="Stanford",+All!U249,0))</f>
        <v>W</v>
      </c>
      <c r="V105" s="706">
        <f>IF(+All!$F549="Stanford",+All!#REF!,IF(+All!$H549="Stanford",+All!#REF!,0))</f>
        <v>0</v>
      </c>
      <c r="W105" s="707">
        <f>IF(+All!$F549="Stanford",+All!#REF!,IF(+All!$H549="Stanford",+All!#REF!,0))</f>
        <v>0</v>
      </c>
      <c r="X105" s="706">
        <f>IF(+All!$F549="Stanford",+All!#REF!,IF(+All!$H549="Stanford",+All!#REF!,0))</f>
        <v>0</v>
      </c>
      <c r="Y105" s="707">
        <f>IF(+All!$F549="Stanford",+All!#REF!,IF(+All!$H549="Stanford",+All!#REF!,0))</f>
        <v>0</v>
      </c>
      <c r="Z105" s="706">
        <f>IF(+All!$F549="Stanford",+All!#REF!,IF(+All!$H549="Stanford",+All!#REF!,0))</f>
        <v>0</v>
      </c>
      <c r="AA105" s="707">
        <f>IF(+All!$F549="Stanford",+All!#REF!,IF(+All!$H549="Stanford",+All!#REF!,0))</f>
        <v>0</v>
      </c>
      <c r="AB105" s="706">
        <f>IF(+All!$F549="Stanford",+All!#REF!,IF(+All!$H549="Stanford",+All!#REF!,0))</f>
        <v>0</v>
      </c>
      <c r="AC105" s="707">
        <f>IF(+All!$F549="Stanford",+All!#REF!,IF(+All!$H549="Stanford",+All!#REF!,0))</f>
        <v>0</v>
      </c>
      <c r="AD105" s="706">
        <f>IF(+All!$F549="Stanford",+All!#REF!,IF(+All!$H549="Stanford",+All!#REF!,0))</f>
        <v>0</v>
      </c>
      <c r="AE105" s="707">
        <f>IF(+All!$F549="Stanford",+All!#REF!,IF(+All!$H549="Stanford",+All!#REF!,0))</f>
        <v>0</v>
      </c>
      <c r="AF105" s="706">
        <f>IF(+All!$F549="Stanford",+All!#REF!,IF(+All!$H549="Stanford",+All!#REF!,0))</f>
        <v>0</v>
      </c>
      <c r="AG105" s="707">
        <f>IF(+All!$F549="Stanford",+All!#REF!,IF(+All!$H549="Stanford",+All!#REF!,0))</f>
        <v>0</v>
      </c>
      <c r="AH105" s="706">
        <f>IF(+All!$F549="Stanford",+All!#REF!,IF(+All!$H549="Stanford",+All!#REF!,0))</f>
        <v>0</v>
      </c>
      <c r="AI105" s="707">
        <f>IF(+All!$F549="Stanford",+All!#REF!,IF(+All!$H549="Stanford",+All!#REF!,0))</f>
        <v>0</v>
      </c>
      <c r="AJ105" s="706">
        <f>IF(+All!$F549="Stanford",+All!#REF!,IF(+All!$H549="Stanford",+All!#REF!,0))</f>
        <v>0</v>
      </c>
      <c r="AK105" s="707">
        <f>IF(+All!$F549="Stanford",+All!#REF!,IF(+All!$H549="Stanford",+All!#REF!,0))</f>
        <v>0</v>
      </c>
      <c r="AL105" s="81">
        <f>IF(+All!$F549="Stanford",+All!V549,IF(+All!$H549="Stanford",+All!V549,0))</f>
        <v>0</v>
      </c>
      <c r="AM105" s="82">
        <f>IF(+All!$F549="Stanford",+All!W549,IF(+All!$H549="Stanford",+All!W549,0))</f>
        <v>0</v>
      </c>
      <c r="AN105" s="81">
        <f>IF(+All!$F549="Stanford",+All!X549,IF(+All!$H549="Stanford",+All!X549,0))</f>
        <v>0</v>
      </c>
      <c r="AO105" s="83">
        <f>IF(+All!$F549="Stanford",+All!Y549,IF(+All!$H549="Stanford",+All!Y549,0))</f>
        <v>0</v>
      </c>
      <c r="AP105" s="84">
        <f>IF(+All!$F549="Stanford",+All!Z549,IF(+All!$H549="Stanford",+All!Z549,0))</f>
        <v>0</v>
      </c>
      <c r="AQ105" s="480">
        <f>IF(+All!$F549="Stanford",+All!#REF!,IF(+All!$H549="Stanford",+All!#REF!,0))</f>
        <v>0</v>
      </c>
      <c r="AR105" s="482">
        <f>IF(+All!$F549="Stanford",+All!#REF!,IF(+All!$H549="Stanford",+All!#REF!,0))</f>
        <v>0</v>
      </c>
      <c r="AS105" s="483">
        <f>IF(+All!$F549="Stanford",+All!#REF!,IF(+All!$H549="Stanford",+All!#REF!,0))</f>
        <v>0</v>
      </c>
      <c r="AT105" s="483">
        <f>IF(+All!$F549="Stanford",+All!#REF!,IF(+All!$H549="Stanford",+All!#REF!,0))</f>
        <v>0</v>
      </c>
      <c r="AU105" s="482">
        <f>IF(+All!$F549="Stanford",+All!#REF!,IF(+All!$H549="Stanford",+All!#REF!,0))</f>
        <v>0</v>
      </c>
      <c r="AV105" s="483">
        <f>IF(+All!$F549="Stanford",+All!#REF!,IF(+All!$H549="Stanford",+All!#REF!,0))</f>
        <v>0</v>
      </c>
      <c r="AW105" s="484">
        <f>IF(+All!$F549="Stanford",+All!#REF!,IF(+All!$H549="Stanford",+All!#REF!,0))</f>
        <v>0</v>
      </c>
      <c r="AX105" s="483">
        <f>IF(+All!$F549="Stanford",+All!#REF!,IF(+All!$H549="Stanford",+All!#REF!,0))</f>
        <v>0</v>
      </c>
      <c r="AY105" s="88">
        <f>IF(+All!$F549="Stanford",+All!#REF!,IF(+All!$H549="Stanford",+All!#REF!,0))</f>
        <v>0</v>
      </c>
      <c r="AZ105" s="89">
        <f>IF(+All!$F549="Stanford",+All!#REF!,IF(+All!$H549="Stanford",+All!#REF!,0))</f>
        <v>0</v>
      </c>
      <c r="BA105" s="90">
        <f>IF(+All!$F549="Stanford",+All!#REF!,IF(+All!$H549="Stanford",+All!#REF!,0))</f>
        <v>0</v>
      </c>
      <c r="BB105" s="90">
        <f>IF(+All!$F549="Stanford",+All!#REF!,IF(+All!$H549="Stanford",+All!#REF!,0))</f>
        <v>0</v>
      </c>
      <c r="BC105" s="91">
        <f>IF(+All!$F549="Stanford",+All!#REF!,IF(+All!$H549="Stanford",+All!#REF!,0))</f>
        <v>0</v>
      </c>
      <c r="BD105" s="482">
        <f>IF(+All!$F549="Stanford",+All!#REF!,IF(+All!$H549="Stanford",+All!#REF!,0))</f>
        <v>0</v>
      </c>
      <c r="BE105" s="483">
        <f>IF(+All!$F549="Stanford",+All!#REF!,IF(+All!$H549="Stanford",+All!#REF!,0))</f>
        <v>0</v>
      </c>
      <c r="BF105" s="483">
        <f>IF(+All!$F549="Stanford",+All!#REF!,IF(+All!$H549="Stanford",+All!#REF!,0))</f>
        <v>0</v>
      </c>
      <c r="BG105" s="482">
        <f>IF(+All!$F549="Stanford",+All!#REF!,IF(+All!$H549="Stanford",+All!#REF!,0))</f>
        <v>0</v>
      </c>
      <c r="BH105" s="483">
        <f>IF(+All!$F549="Stanford",+All!#REF!,IF(+All!$H549="Stanford",+All!#REF!,0))</f>
        <v>0</v>
      </c>
      <c r="BI105" s="484">
        <f>IF(+All!$F549="Stanford",+All!#REF!,IF(+All!$H549="Stanford",+All!#REF!,0))</f>
        <v>0</v>
      </c>
      <c r="BJ105" s="92">
        <f>IF(+All!$F549="Stanford",+All!#REF!,IF(+All!$H549="Stanford",+All!#REF!,0))</f>
        <v>0</v>
      </c>
      <c r="BK105" s="93">
        <f>IF(+All!$F549="Stanford",+All!#REF!,IF(+All!$H549="Stanford",+All!#REF!,0))</f>
        <v>0</v>
      </c>
    </row>
    <row r="106" spans="1:63" x14ac:dyDescent="0.8">
      <c r="A106" s="70">
        <f>IF(+All!$F310="Stanford",+All!A310,IF(+All!$H310="Stanford",+All!A310,0))</f>
        <v>4</v>
      </c>
      <c r="B106" s="480" t="str">
        <f>IF(+All!$F310="Stanford",+All!B310,IF(+All!$H310="Stanford",+All!B310,0))</f>
        <v>Sat</v>
      </c>
      <c r="C106" s="72">
        <f>IF(+All!$F310="Stanford",+All!C310,IF(+All!$H310="Stanford",+All!C310,0))</f>
        <v>44464</v>
      </c>
      <c r="D106" s="73">
        <f>IF(+All!$F310="Stanford",+All!D310,IF(+All!$H310="Stanford",+All!D310,0))</f>
        <v>0.75</v>
      </c>
      <c r="E106" s="707">
        <f>IF(+All!$F310="Stanford",+All!E310,IF(+All!$H310="Stanford",+All!E310,0))</f>
        <v>0</v>
      </c>
      <c r="F106" s="75" t="str">
        <f>IF(+All!$F310="Stanford",+All!F310,IF(+All!$H310="Stanford",+All!F310,0))</f>
        <v>UCLA</v>
      </c>
      <c r="G106" s="76" t="str">
        <f>IF(+All!$F310="Stanford",+All!G310,IF(+All!$H310="Stanford",+All!G310,0))</f>
        <v>P12</v>
      </c>
      <c r="H106" s="75" t="str">
        <f>IF(+All!$F310="Stanford",+All!H310,IF(+All!$H310="Stanford",+All!H310,0))</f>
        <v>Stanford</v>
      </c>
      <c r="I106" s="76" t="str">
        <f>IF(+All!$F310="Stanford",+All!I310,IF(+All!$H310="Stanford",+All!I310,0))</f>
        <v>P12</v>
      </c>
      <c r="J106" s="706" t="str">
        <f>IF(+All!$F310="Stanford",+All!J310,IF(+All!$H310="Stanford",+All!J310,0))</f>
        <v>UCLA</v>
      </c>
      <c r="K106" s="707" t="str">
        <f>IF(+All!$F310="Stanford",+All!K310,IF(+All!$H310="Stanford",+All!K310,0))</f>
        <v>Stanford</v>
      </c>
      <c r="L106" s="78">
        <f>IF(+All!$F310="Stanford",+All!L310,IF(+All!$H310="Stanford",+All!L310,0))</f>
        <v>4</v>
      </c>
      <c r="M106" s="79">
        <f>IF(+All!$F310="Stanford",+All!M310,IF(+All!$H310="Stanford",+All!M310,0))</f>
        <v>58.5</v>
      </c>
      <c r="N106" s="706" t="str">
        <f>IF(+All!$F310="Stanford",+All!N310,IF(+All!$H310="Stanford",+All!N310,0))</f>
        <v>UCLA</v>
      </c>
      <c r="O106" s="708">
        <f>IF(+All!$F310="Stanford",+All!O310,IF(+All!$H310="Stanford",+All!O310,0))</f>
        <v>35</v>
      </c>
      <c r="P106" s="708" t="str">
        <f>IF(+All!$F310="Stanford",+All!P310,IF(+All!$H310="Stanford",+All!P310,0))</f>
        <v>Stanford</v>
      </c>
      <c r="Q106" s="707">
        <f>IF(+All!$F310="Stanford",+All!Q310,IF(+All!$H310="Stanford",+All!Q310,0))</f>
        <v>24</v>
      </c>
      <c r="R106" s="706" t="str">
        <f>IF(+All!$F310="Stanford",+All!R310,IF(+All!$H310="Stanford",+All!R310,0))</f>
        <v>UCLA</v>
      </c>
      <c r="S106" s="708" t="str">
        <f>IF(+All!$F310="Stanford",+All!S310,IF(+All!$H310="Stanford",+All!S310,0))</f>
        <v>Stanford</v>
      </c>
      <c r="T106" s="706" t="str">
        <f>IF(+All!$F310="Stanford",+All!T310,IF(+All!$H310="Stanford",+All!T310,0))</f>
        <v>Stanford</v>
      </c>
      <c r="U106" s="707" t="str">
        <f>IF(+All!$F310="Stanford",+All!U310,IF(+All!$H310="Stanford",+All!U310,0))</f>
        <v>L</v>
      </c>
      <c r="V106" s="706" t="e">
        <f>IF(+All!#REF!="Stanford",+All!#REF!,IF(+All!#REF!="Stanford",+All!#REF!,0))</f>
        <v>#REF!</v>
      </c>
      <c r="W106" s="707" t="e">
        <f>IF(+All!#REF!="Stanford",+All!#REF!,IF(+All!#REF!="Stanford",+All!#REF!,0))</f>
        <v>#REF!</v>
      </c>
      <c r="X106" s="706" t="e">
        <f>IF(+All!#REF!="Stanford",+All!#REF!,IF(+All!#REF!="Stanford",+All!#REF!,0))</f>
        <v>#REF!</v>
      </c>
      <c r="Y106" s="707" t="e">
        <f>IF(+All!#REF!="Stanford",+All!#REF!,IF(+All!#REF!="Stanford",+All!#REF!,0))</f>
        <v>#REF!</v>
      </c>
      <c r="Z106" s="706" t="e">
        <f>IF(+All!#REF!="Stanford",+All!#REF!,IF(+All!#REF!="Stanford",+All!#REF!,0))</f>
        <v>#REF!</v>
      </c>
      <c r="AA106" s="707" t="e">
        <f>IF(+All!#REF!="Stanford",+All!#REF!,IF(+All!#REF!="Stanford",+All!#REF!,0))</f>
        <v>#REF!</v>
      </c>
      <c r="AB106" s="706" t="e">
        <f>IF(+All!#REF!="Stanford",+All!#REF!,IF(+All!#REF!="Stanford",+All!#REF!,0))</f>
        <v>#REF!</v>
      </c>
      <c r="AC106" s="707" t="e">
        <f>IF(+All!#REF!="Stanford",+All!#REF!,IF(+All!#REF!="Stanford",+All!#REF!,0))</f>
        <v>#REF!</v>
      </c>
      <c r="AD106" s="706" t="e">
        <f>IF(+All!#REF!="Stanford",+All!#REF!,IF(+All!#REF!="Stanford",+All!#REF!,0))</f>
        <v>#REF!</v>
      </c>
      <c r="AE106" s="707" t="e">
        <f>IF(+All!#REF!="Stanford",+All!#REF!,IF(+All!#REF!="Stanford",+All!#REF!,0))</f>
        <v>#REF!</v>
      </c>
      <c r="AF106" s="706" t="e">
        <f>IF(+All!#REF!="Stanford",+All!#REF!,IF(+All!#REF!="Stanford",+All!#REF!,0))</f>
        <v>#REF!</v>
      </c>
      <c r="AG106" s="707" t="e">
        <f>IF(+All!#REF!="Stanford",+All!#REF!,IF(+All!#REF!="Stanford",+All!#REF!,0))</f>
        <v>#REF!</v>
      </c>
      <c r="AH106" s="706" t="e">
        <f>IF(+All!#REF!="Stanford",+All!#REF!,IF(+All!#REF!="Stanford",+All!#REF!,0))</f>
        <v>#REF!</v>
      </c>
      <c r="AI106" s="707" t="e">
        <f>IF(+All!#REF!="Stanford",+All!#REF!,IF(+All!#REF!="Stanford",+All!#REF!,0))</f>
        <v>#REF!</v>
      </c>
      <c r="AJ106" s="706" t="e">
        <f>IF(+All!#REF!="Stanford",+All!#REF!,IF(+All!#REF!="Stanford",+All!#REF!,0))</f>
        <v>#REF!</v>
      </c>
      <c r="AK106" s="707" t="e">
        <f>IF(+All!#REF!="Stanford",+All!#REF!,IF(+All!#REF!="Stanford",+All!#REF!,0))</f>
        <v>#REF!</v>
      </c>
      <c r="AL106" s="81" t="e">
        <f>IF(+All!#REF!="Stanford",+All!#REF!,IF(+All!#REF!="Stanford",+All!#REF!,0))</f>
        <v>#REF!</v>
      </c>
      <c r="AM106" s="82" t="e">
        <f>IF(+All!#REF!="Stanford",+All!#REF!,IF(+All!#REF!="Stanford",+All!#REF!,0))</f>
        <v>#REF!</v>
      </c>
      <c r="AN106" s="81" t="e">
        <f>IF(+All!#REF!="Stanford",+All!#REF!,IF(+All!#REF!="Stanford",+All!#REF!,0))</f>
        <v>#REF!</v>
      </c>
      <c r="AO106" s="83" t="e">
        <f>IF(+All!#REF!="Stanford",+All!#REF!,IF(+All!#REF!="Stanford",+All!#REF!,0))</f>
        <v>#REF!</v>
      </c>
      <c r="AP106" s="84" t="e">
        <f>IF(+All!#REF!="Stanford",+All!#REF!,IF(+All!#REF!="Stanford",+All!#REF!,0))</f>
        <v>#REF!</v>
      </c>
      <c r="AQ106" s="480" t="e">
        <f>IF(+All!#REF!="Stanford",+All!#REF!,IF(+All!#REF!="Stanford",+All!#REF!,0))</f>
        <v>#REF!</v>
      </c>
      <c r="AR106" s="482" t="e">
        <f>IF(+All!#REF!="Stanford",+All!#REF!,IF(+All!#REF!="Stanford",+All!#REF!,0))</f>
        <v>#REF!</v>
      </c>
      <c r="AS106" s="483" t="e">
        <f>IF(+All!#REF!="Stanford",+All!#REF!,IF(+All!#REF!="Stanford",+All!#REF!,0))</f>
        <v>#REF!</v>
      </c>
      <c r="AT106" s="483" t="e">
        <f>IF(+All!#REF!="Stanford",+All!#REF!,IF(+All!#REF!="Stanford",+All!#REF!,0))</f>
        <v>#REF!</v>
      </c>
      <c r="AU106" s="482" t="e">
        <f>IF(+All!#REF!="Stanford",+All!#REF!,IF(+All!#REF!="Stanford",+All!#REF!,0))</f>
        <v>#REF!</v>
      </c>
      <c r="AV106" s="483" t="e">
        <f>IF(+All!#REF!="Stanford",+All!#REF!,IF(+All!#REF!="Stanford",+All!#REF!,0))</f>
        <v>#REF!</v>
      </c>
      <c r="AW106" s="484" t="e">
        <f>IF(+All!#REF!="Stanford",+All!#REF!,IF(+All!#REF!="Stanford",+All!#REF!,0))</f>
        <v>#REF!</v>
      </c>
      <c r="AX106" s="483" t="e">
        <f>IF(+All!#REF!="Stanford",+All!#REF!,IF(+All!#REF!="Stanford",+All!#REF!,0))</f>
        <v>#REF!</v>
      </c>
      <c r="AY106" s="88" t="e">
        <f>IF(+All!#REF!="Stanford",+All!#REF!,IF(+All!#REF!="Stanford",+All!#REF!,0))</f>
        <v>#REF!</v>
      </c>
      <c r="AZ106" s="89" t="e">
        <f>IF(+All!#REF!="Stanford",+All!#REF!,IF(+All!#REF!="Stanford",+All!#REF!,0))</f>
        <v>#REF!</v>
      </c>
      <c r="BA106" s="90" t="e">
        <f>IF(+All!#REF!="Stanford",+All!#REF!,IF(+All!#REF!="Stanford",+All!#REF!,0))</f>
        <v>#REF!</v>
      </c>
      <c r="BB106" s="90" t="e">
        <f>IF(+All!#REF!="Stanford",+All!#REF!,IF(+All!#REF!="Stanford",+All!#REF!,0))</f>
        <v>#REF!</v>
      </c>
      <c r="BC106" s="91" t="e">
        <f>IF(+All!#REF!="Stanford",+All!#REF!,IF(+All!#REF!="Stanford",+All!#REF!,0))</f>
        <v>#REF!</v>
      </c>
      <c r="BD106" s="482" t="e">
        <f>IF(+All!#REF!="Stanford",+All!#REF!,IF(+All!#REF!="Stanford",+All!#REF!,0))</f>
        <v>#REF!</v>
      </c>
      <c r="BE106" s="483" t="e">
        <f>IF(+All!#REF!="Stanford",+All!#REF!,IF(+All!#REF!="Stanford",+All!#REF!,0))</f>
        <v>#REF!</v>
      </c>
      <c r="BF106" s="483" t="e">
        <f>IF(+All!#REF!="Stanford",+All!#REF!,IF(+All!#REF!="Stanford",+All!#REF!,0))</f>
        <v>#REF!</v>
      </c>
      <c r="BG106" s="482" t="e">
        <f>IF(+All!#REF!="Stanford",+All!#REF!,IF(+All!#REF!="Stanford",+All!#REF!,0))</f>
        <v>#REF!</v>
      </c>
      <c r="BH106" s="483" t="e">
        <f>IF(+All!#REF!="Stanford",+All!#REF!,IF(+All!#REF!="Stanford",+All!#REF!,0))</f>
        <v>#REF!</v>
      </c>
      <c r="BI106" s="484" t="e">
        <f>IF(+All!#REF!="Stanford",+All!#REF!,IF(+All!#REF!="Stanford",+All!#REF!,0))</f>
        <v>#REF!</v>
      </c>
      <c r="BJ106" s="92" t="e">
        <f>IF(+All!#REF!="Stanford",+All!#REF!,IF(+All!#REF!="Stanford",+All!#REF!,0))</f>
        <v>#REF!</v>
      </c>
      <c r="BK106" s="93" t="e">
        <f>IF(+All!#REF!="Stanford",+All!#REF!,IF(+All!#REF!="Stanford",+All!#REF!,0))</f>
        <v>#REF!</v>
      </c>
    </row>
    <row r="107" spans="1:63" x14ac:dyDescent="0.8">
      <c r="A107" s="70">
        <f>IF(+All!$F375="Stanford",+All!A375,IF(+All!$H375="Stanford",+All!A375,0))</f>
        <v>5</v>
      </c>
      <c r="B107" s="480" t="str">
        <f>IF(+All!$F375="Stanford",+All!B375,IF(+All!$H375="Stanford",+All!B375,0))</f>
        <v>Sat</v>
      </c>
      <c r="C107" s="72">
        <f>IF(+All!$F375="Stanford",+All!C375,IF(+All!$H375="Stanford",+All!C375,0))</f>
        <v>44471</v>
      </c>
      <c r="D107" s="73">
        <f>IF(+All!$F375="Stanford",+All!D375,IF(+All!$H375="Stanford",+All!D375,0))</f>
        <v>0.64583333333333337</v>
      </c>
      <c r="E107" s="707" t="str">
        <f>IF(+All!$F375="Stanford",+All!E375,IF(+All!$H375="Stanford",+All!E375,0))</f>
        <v>ABC</v>
      </c>
      <c r="F107" s="75" t="str">
        <f>IF(+All!$F375="Stanford",+All!F375,IF(+All!$H375="Stanford",+All!F375,0))</f>
        <v>Oregon</v>
      </c>
      <c r="G107" s="76" t="str">
        <f>IF(+All!$F375="Stanford",+All!G375,IF(+All!$H375="Stanford",+All!G375,0))</f>
        <v>P12</v>
      </c>
      <c r="H107" s="75" t="str">
        <f>IF(+All!$F375="Stanford",+All!H375,IF(+All!$H375="Stanford",+All!H375,0))</f>
        <v>Stanford</v>
      </c>
      <c r="I107" s="76" t="str">
        <f>IF(+All!$F375="Stanford",+All!I375,IF(+All!$H375="Stanford",+All!I375,0))</f>
        <v>P12</v>
      </c>
      <c r="J107" s="706" t="str">
        <f>IF(+All!$F375="Stanford",+All!J375,IF(+All!$H375="Stanford",+All!J375,0))</f>
        <v>Oregon</v>
      </c>
      <c r="K107" s="707" t="str">
        <f>IF(+All!$F375="Stanford",+All!K375,IF(+All!$H375="Stanford",+All!K375,0))</f>
        <v>Stanford</v>
      </c>
      <c r="L107" s="78">
        <f>IF(+All!$F375="Stanford",+All!L375,IF(+All!$H375="Stanford",+All!L375,0))</f>
        <v>8</v>
      </c>
      <c r="M107" s="79">
        <f>IF(+All!$F375="Stanford",+All!M375,IF(+All!$H375="Stanford",+All!M375,0))</f>
        <v>57.5</v>
      </c>
      <c r="N107" s="706" t="str">
        <f>IF(+All!$F375="Stanford",+All!N375,IF(+All!$H375="Stanford",+All!N375,0))</f>
        <v>Stanford</v>
      </c>
      <c r="O107" s="708">
        <f>IF(+All!$F375="Stanford",+All!O375,IF(+All!$H375="Stanford",+All!O375,0))</f>
        <v>31</v>
      </c>
      <c r="P107" s="708" t="str">
        <f>IF(+All!$F375="Stanford",+All!P375,IF(+All!$H375="Stanford",+All!P375,0))</f>
        <v>Oregon</v>
      </c>
      <c r="Q107" s="707">
        <f>IF(+All!$F375="Stanford",+All!Q375,IF(+All!$H375="Stanford",+All!Q375,0))</f>
        <v>24</v>
      </c>
      <c r="R107" s="706" t="str">
        <f>IF(+All!$F375="Stanford",+All!R375,IF(+All!$H375="Stanford",+All!R375,0))</f>
        <v>Stanford</v>
      </c>
      <c r="S107" s="708" t="str">
        <f>IF(+All!$F375="Stanford",+All!S375,IF(+All!$H375="Stanford",+All!S375,0))</f>
        <v>Oregon</v>
      </c>
      <c r="T107" s="706" t="str">
        <f>IF(+All!$F375="Stanford",+All!T375,IF(+All!$H375="Stanford",+All!T375,0))</f>
        <v>Oregon</v>
      </c>
      <c r="U107" s="707" t="str">
        <f>IF(+All!$F375="Stanford",+All!U375,IF(+All!$H375="Stanford",+All!U375,0))</f>
        <v>L</v>
      </c>
      <c r="V107" s="706" t="e">
        <f>IF(+All!#REF!="Stanford",+All!#REF!,IF(+All!#REF!="Stanford",+All!#REF!,0))</f>
        <v>#REF!</v>
      </c>
      <c r="W107" s="707" t="e">
        <f>IF(+All!#REF!="Stanford",+All!#REF!,IF(+All!#REF!="Stanford",+All!#REF!,0))</f>
        <v>#REF!</v>
      </c>
      <c r="X107" s="706" t="e">
        <f>IF(+All!#REF!="Stanford",+All!#REF!,IF(+All!#REF!="Stanford",+All!#REF!,0))</f>
        <v>#REF!</v>
      </c>
      <c r="Y107" s="707" t="e">
        <f>IF(+All!#REF!="Stanford",+All!#REF!,IF(+All!#REF!="Stanford",+All!#REF!,0))</f>
        <v>#REF!</v>
      </c>
      <c r="Z107" s="706" t="e">
        <f>IF(+All!#REF!="Stanford",+All!#REF!,IF(+All!#REF!="Stanford",+All!#REF!,0))</f>
        <v>#REF!</v>
      </c>
      <c r="AA107" s="707" t="e">
        <f>IF(+All!#REF!="Stanford",+All!#REF!,IF(+All!#REF!="Stanford",+All!#REF!,0))</f>
        <v>#REF!</v>
      </c>
      <c r="AB107" s="706" t="e">
        <f>IF(+All!#REF!="Stanford",+All!#REF!,IF(+All!#REF!="Stanford",+All!#REF!,0))</f>
        <v>#REF!</v>
      </c>
      <c r="AC107" s="707" t="e">
        <f>IF(+All!#REF!="Stanford",+All!#REF!,IF(+All!#REF!="Stanford",+All!#REF!,0))</f>
        <v>#REF!</v>
      </c>
      <c r="AD107" s="706" t="e">
        <f>IF(+All!#REF!="Stanford",+All!#REF!,IF(+All!#REF!="Stanford",+All!#REF!,0))</f>
        <v>#REF!</v>
      </c>
      <c r="AE107" s="707" t="e">
        <f>IF(+All!#REF!="Stanford",+All!#REF!,IF(+All!#REF!="Stanford",+All!#REF!,0))</f>
        <v>#REF!</v>
      </c>
      <c r="AF107" s="706" t="e">
        <f>IF(+All!#REF!="Stanford",+All!#REF!,IF(+All!#REF!="Stanford",+All!#REF!,0))</f>
        <v>#REF!</v>
      </c>
      <c r="AG107" s="707" t="e">
        <f>IF(+All!#REF!="Stanford",+All!#REF!,IF(+All!#REF!="Stanford",+All!#REF!,0))</f>
        <v>#REF!</v>
      </c>
      <c r="AH107" s="706" t="e">
        <f>IF(+All!#REF!="Stanford",+All!#REF!,IF(+All!#REF!="Stanford",+All!#REF!,0))</f>
        <v>#REF!</v>
      </c>
      <c r="AI107" s="707" t="e">
        <f>IF(+All!#REF!="Stanford",+All!#REF!,IF(+All!#REF!="Stanford",+All!#REF!,0))</f>
        <v>#REF!</v>
      </c>
      <c r="AJ107" s="706" t="e">
        <f>IF(+All!#REF!="Stanford",+All!#REF!,IF(+All!#REF!="Stanford",+All!#REF!,0))</f>
        <v>#REF!</v>
      </c>
      <c r="AK107" s="707" t="e">
        <f>IF(+All!#REF!="Stanford",+All!#REF!,IF(+All!#REF!="Stanford",+All!#REF!,0))</f>
        <v>#REF!</v>
      </c>
      <c r="AL107" s="81" t="e">
        <f>IF(+All!#REF!="Stanford",+All!#REF!,IF(+All!#REF!="Stanford",+All!#REF!,0))</f>
        <v>#REF!</v>
      </c>
      <c r="AM107" s="82" t="e">
        <f>IF(+All!#REF!="Stanford",+All!#REF!,IF(+All!#REF!="Stanford",+All!#REF!,0))</f>
        <v>#REF!</v>
      </c>
      <c r="AN107" s="81" t="e">
        <f>IF(+All!#REF!="Stanford",+All!#REF!,IF(+All!#REF!="Stanford",+All!#REF!,0))</f>
        <v>#REF!</v>
      </c>
      <c r="AO107" s="83" t="e">
        <f>IF(+All!#REF!="Stanford",+All!#REF!,IF(+All!#REF!="Stanford",+All!#REF!,0))</f>
        <v>#REF!</v>
      </c>
      <c r="AP107" s="84" t="e">
        <f>IF(+All!#REF!="Stanford",+All!#REF!,IF(+All!#REF!="Stanford",+All!#REF!,0))</f>
        <v>#REF!</v>
      </c>
      <c r="AQ107" s="480" t="e">
        <f>IF(+All!#REF!="Stanford",+All!#REF!,IF(+All!#REF!="Stanford",+All!#REF!,0))</f>
        <v>#REF!</v>
      </c>
      <c r="AR107" s="482" t="e">
        <f>IF(+All!#REF!="Stanford",+All!#REF!,IF(+All!#REF!="Stanford",+All!#REF!,0))</f>
        <v>#REF!</v>
      </c>
      <c r="AS107" s="483" t="e">
        <f>IF(+All!#REF!="Stanford",+All!#REF!,IF(+All!#REF!="Stanford",+All!#REF!,0))</f>
        <v>#REF!</v>
      </c>
      <c r="AT107" s="483" t="e">
        <f>IF(+All!#REF!="Stanford",+All!#REF!,IF(+All!#REF!="Stanford",+All!#REF!,0))</f>
        <v>#REF!</v>
      </c>
      <c r="AU107" s="482" t="e">
        <f>IF(+All!#REF!="Stanford",+All!#REF!,IF(+All!#REF!="Stanford",+All!#REF!,0))</f>
        <v>#REF!</v>
      </c>
      <c r="AV107" s="483" t="e">
        <f>IF(+All!#REF!="Stanford",+All!#REF!,IF(+All!#REF!="Stanford",+All!#REF!,0))</f>
        <v>#REF!</v>
      </c>
      <c r="AW107" s="484" t="e">
        <f>IF(+All!#REF!="Stanford",+All!#REF!,IF(+All!#REF!="Stanford",+All!#REF!,0))</f>
        <v>#REF!</v>
      </c>
      <c r="AX107" s="483" t="e">
        <f>IF(+All!#REF!="Stanford",+All!#REF!,IF(+All!#REF!="Stanford",+All!#REF!,0))</f>
        <v>#REF!</v>
      </c>
      <c r="AY107" s="88" t="e">
        <f>IF(+All!#REF!="Stanford",+All!#REF!,IF(+All!#REF!="Stanford",+All!#REF!,0))</f>
        <v>#REF!</v>
      </c>
      <c r="AZ107" s="89" t="e">
        <f>IF(+All!#REF!="Stanford",+All!#REF!,IF(+All!#REF!="Stanford",+All!#REF!,0))</f>
        <v>#REF!</v>
      </c>
      <c r="BA107" s="90" t="e">
        <f>IF(+All!#REF!="Stanford",+All!#REF!,IF(+All!#REF!="Stanford",+All!#REF!,0))</f>
        <v>#REF!</v>
      </c>
      <c r="BB107" s="90" t="e">
        <f>IF(+All!#REF!="Stanford",+All!#REF!,IF(+All!#REF!="Stanford",+All!#REF!,0))</f>
        <v>#REF!</v>
      </c>
      <c r="BC107" s="91" t="e">
        <f>IF(+All!#REF!="Stanford",+All!#REF!,IF(+All!#REF!="Stanford",+All!#REF!,0))</f>
        <v>#REF!</v>
      </c>
      <c r="BD107" s="482" t="e">
        <f>IF(+All!#REF!="Stanford",+All!#REF!,IF(+All!#REF!="Stanford",+All!#REF!,0))</f>
        <v>#REF!</v>
      </c>
      <c r="BE107" s="483" t="e">
        <f>IF(+All!#REF!="Stanford",+All!#REF!,IF(+All!#REF!="Stanford",+All!#REF!,0))</f>
        <v>#REF!</v>
      </c>
      <c r="BF107" s="483" t="e">
        <f>IF(+All!#REF!="Stanford",+All!#REF!,IF(+All!#REF!="Stanford",+All!#REF!,0))</f>
        <v>#REF!</v>
      </c>
      <c r="BG107" s="482" t="e">
        <f>IF(+All!#REF!="Stanford",+All!#REF!,IF(+All!#REF!="Stanford",+All!#REF!,0))</f>
        <v>#REF!</v>
      </c>
      <c r="BH107" s="483" t="e">
        <f>IF(+All!#REF!="Stanford",+All!#REF!,IF(+All!#REF!="Stanford",+All!#REF!,0))</f>
        <v>#REF!</v>
      </c>
      <c r="BI107" s="484" t="e">
        <f>IF(+All!#REF!="Stanford",+All!#REF!,IF(+All!#REF!="Stanford",+All!#REF!,0))</f>
        <v>#REF!</v>
      </c>
      <c r="BJ107" s="92" t="e">
        <f>IF(+All!#REF!="Stanford",+All!#REF!,IF(+All!#REF!="Stanford",+All!#REF!,0))</f>
        <v>#REF!</v>
      </c>
      <c r="BK107" s="93" t="e">
        <f>IF(+All!#REF!="Stanford",+All!#REF!,IF(+All!#REF!="Stanford",+All!#REF!,0))</f>
        <v>#REF!</v>
      </c>
    </row>
    <row r="108" spans="1:63" x14ac:dyDescent="0.8">
      <c r="A108" s="70">
        <f>IF(+All!$F401="Stanford",+All!A401,IF(+All!$H401="Stanford",+All!A401,0))</f>
        <v>6</v>
      </c>
      <c r="B108" s="480" t="str">
        <f>IF(+All!$F401="Stanford",+All!B401,IF(+All!$H401="Stanford",+All!B401,0))</f>
        <v>Fri</v>
      </c>
      <c r="C108" s="72">
        <f>IF(+All!$F401="Stanford",+All!C401,IF(+All!$H401="Stanford",+All!C401,0))</f>
        <v>44477</v>
      </c>
      <c r="D108" s="73">
        <f>IF(+All!$F401="Stanford",+All!D401,IF(+All!$H401="Stanford",+All!D401,0))</f>
        <v>0.9375</v>
      </c>
      <c r="E108" s="707" t="str">
        <f>IF(+All!$F401="Stanford",+All!E401,IF(+All!$H401="Stanford",+All!E401,0))</f>
        <v>ESPN</v>
      </c>
      <c r="F108" s="75" t="str">
        <f>IF(+All!$F401="Stanford",+All!F401,IF(+All!$H401="Stanford",+All!F401,0))</f>
        <v>Stanford</v>
      </c>
      <c r="G108" s="76" t="str">
        <f>IF(+All!$F401="Stanford",+All!G401,IF(+All!$H401="Stanford",+All!G401,0))</f>
        <v>P12</v>
      </c>
      <c r="H108" s="75" t="str">
        <f>IF(+All!$F401="Stanford",+All!H401,IF(+All!$H401="Stanford",+All!H401,0))</f>
        <v>Arizona State</v>
      </c>
      <c r="I108" s="76" t="str">
        <f>IF(+All!$F401="Stanford",+All!I401,IF(+All!$H401="Stanford",+All!I401,0))</f>
        <v>P12</v>
      </c>
      <c r="J108" s="706" t="str">
        <f>IF(+All!$F401="Stanford",+All!J401,IF(+All!$H401="Stanford",+All!J401,0))</f>
        <v>Arizona State</v>
      </c>
      <c r="K108" s="707" t="str">
        <f>IF(+All!$F401="Stanford",+All!K401,IF(+All!$H401="Stanford",+All!K401,0))</f>
        <v>Stanford</v>
      </c>
      <c r="L108" s="78">
        <f>IF(+All!$F401="Stanford",+All!L401,IF(+All!$H401="Stanford",+All!L401,0))</f>
        <v>13</v>
      </c>
      <c r="M108" s="79">
        <f>IF(+All!$F401="Stanford",+All!M401,IF(+All!$H401="Stanford",+All!M401,0))</f>
        <v>51.5</v>
      </c>
      <c r="N108" s="706" t="str">
        <f>IF(+All!$F401="Stanford",+All!N401,IF(+All!$H401="Stanford",+All!N401,0))</f>
        <v>Arizona State</v>
      </c>
      <c r="O108" s="708">
        <f>IF(+All!$F401="Stanford",+All!O401,IF(+All!$H401="Stanford",+All!O401,0))</f>
        <v>28</v>
      </c>
      <c r="P108" s="708" t="str">
        <f>IF(+All!$F401="Stanford",+All!P401,IF(+All!$H401="Stanford",+All!P401,0))</f>
        <v>Stanford</v>
      </c>
      <c r="Q108" s="707">
        <f>IF(+All!$F401="Stanford",+All!Q401,IF(+All!$H401="Stanford",+All!Q401,0))</f>
        <v>10</v>
      </c>
      <c r="R108" s="706" t="str">
        <f>IF(+All!$F401="Stanford",+All!R401,IF(+All!$H401="Stanford",+All!R401,0))</f>
        <v>Arizona State</v>
      </c>
      <c r="S108" s="708" t="str">
        <f>IF(+All!$F401="Stanford",+All!S401,IF(+All!$H401="Stanford",+All!S401,0))</f>
        <v>Stanford</v>
      </c>
      <c r="T108" s="706" t="str">
        <f>IF(+All!$F401="Stanford",+All!T401,IF(+All!$H401="Stanford",+All!T401,0))</f>
        <v>Stanford</v>
      </c>
      <c r="U108" s="707" t="str">
        <f>IF(+All!$F401="Stanford",+All!U401,IF(+All!$H401="Stanford",+All!U401,0))</f>
        <v>L</v>
      </c>
      <c r="V108" s="706">
        <f>IF(+All!$F910="Stanford",+All!#REF!,IF(+All!$H910="Stanford",+All!#REF!,0))</f>
        <v>0</v>
      </c>
      <c r="W108" s="707">
        <f>IF(+All!$F910="Stanford",+All!#REF!,IF(+All!$H910="Stanford",+All!#REF!,0))</f>
        <v>0</v>
      </c>
      <c r="X108" s="706">
        <f>IF(+All!$F910="Stanford",+All!#REF!,IF(+All!$H910="Stanford",+All!#REF!,0))</f>
        <v>0</v>
      </c>
      <c r="Y108" s="707">
        <f>IF(+All!$F910="Stanford",+All!#REF!,IF(+All!$H910="Stanford",+All!#REF!,0))</f>
        <v>0</v>
      </c>
      <c r="Z108" s="706">
        <f>IF(+All!$F910="Stanford",+All!#REF!,IF(+All!$H910="Stanford",+All!#REF!,0))</f>
        <v>0</v>
      </c>
      <c r="AA108" s="707">
        <f>IF(+All!$F910="Stanford",+All!#REF!,IF(+All!$H910="Stanford",+All!#REF!,0))</f>
        <v>0</v>
      </c>
      <c r="AB108" s="706">
        <f>IF(+All!$F910="Stanford",+All!#REF!,IF(+All!$H910="Stanford",+All!#REF!,0))</f>
        <v>0</v>
      </c>
      <c r="AC108" s="707">
        <f>IF(+All!$F910="Stanford",+All!#REF!,IF(+All!$H910="Stanford",+All!#REF!,0))</f>
        <v>0</v>
      </c>
      <c r="AD108" s="706">
        <f>IF(+All!$F910="Stanford",+All!#REF!,IF(+All!$H910="Stanford",+All!#REF!,0))</f>
        <v>0</v>
      </c>
      <c r="AE108" s="707">
        <f>IF(+All!$F910="Stanford",+All!#REF!,IF(+All!$H910="Stanford",+All!#REF!,0))</f>
        <v>0</v>
      </c>
      <c r="AF108" s="706">
        <f>IF(+All!$F910="Stanford",+All!#REF!,IF(+All!$H910="Stanford",+All!#REF!,0))</f>
        <v>0</v>
      </c>
      <c r="AG108" s="707">
        <f>IF(+All!$F910="Stanford",+All!#REF!,IF(+All!$H910="Stanford",+All!#REF!,0))</f>
        <v>0</v>
      </c>
      <c r="AH108" s="706">
        <f>IF(+All!$F910="Stanford",+All!#REF!,IF(+All!$H910="Stanford",+All!#REF!,0))</f>
        <v>0</v>
      </c>
      <c r="AI108" s="707">
        <f>IF(+All!$F910="Stanford",+All!#REF!,IF(+All!$H910="Stanford",+All!#REF!,0))</f>
        <v>0</v>
      </c>
      <c r="AJ108" s="706">
        <f>IF(+All!$F910="Stanford",+All!#REF!,IF(+All!$H910="Stanford",+All!#REF!,0))</f>
        <v>0</v>
      </c>
      <c r="AK108" s="707">
        <f>IF(+All!$F910="Stanford",+All!#REF!,IF(+All!$H910="Stanford",+All!#REF!,0))</f>
        <v>0</v>
      </c>
      <c r="AL108" s="81">
        <f>IF(+All!$F910="Stanford",+All!V910,IF(+All!$H910="Stanford",+All!V910,0))</f>
        <v>0</v>
      </c>
      <c r="AM108" s="82">
        <f>IF(+All!$F910="Stanford",+All!W910,IF(+All!$H910="Stanford",+All!W910,0))</f>
        <v>0</v>
      </c>
      <c r="AN108" s="81">
        <f>IF(+All!$F910="Stanford",+All!X910,IF(+All!$H910="Stanford",+All!X910,0))</f>
        <v>0</v>
      </c>
      <c r="AO108" s="83">
        <f>IF(+All!$F910="Stanford",+All!Y910,IF(+All!$H910="Stanford",+All!Y910,0))</f>
        <v>0</v>
      </c>
      <c r="AP108" s="84">
        <f>IF(+All!$F910="Stanford",+All!Z910,IF(+All!$H910="Stanford",+All!Z910,0))</f>
        <v>0</v>
      </c>
      <c r="AQ108" s="480">
        <f>IF(+All!$F910="Stanford",+All!#REF!,IF(+All!$H910="Stanford",+All!#REF!,0))</f>
        <v>0</v>
      </c>
      <c r="AR108" s="482">
        <f>IF(+All!$F910="Stanford",+All!#REF!,IF(+All!$H910="Stanford",+All!#REF!,0))</f>
        <v>0</v>
      </c>
      <c r="AS108" s="483">
        <f>IF(+All!$F910="Stanford",+All!#REF!,IF(+All!$H910="Stanford",+All!#REF!,0))</f>
        <v>0</v>
      </c>
      <c r="AT108" s="483">
        <f>IF(+All!$F910="Stanford",+All!#REF!,IF(+All!$H910="Stanford",+All!#REF!,0))</f>
        <v>0</v>
      </c>
      <c r="AU108" s="482">
        <f>IF(+All!$F910="Stanford",+All!#REF!,IF(+All!$H910="Stanford",+All!#REF!,0))</f>
        <v>0</v>
      </c>
      <c r="AV108" s="483">
        <f>IF(+All!$F910="Stanford",+All!#REF!,IF(+All!$H910="Stanford",+All!#REF!,0))</f>
        <v>0</v>
      </c>
      <c r="AW108" s="484">
        <f>IF(+All!$F910="Stanford",+All!#REF!,IF(+All!$H910="Stanford",+All!#REF!,0))</f>
        <v>0</v>
      </c>
      <c r="AX108" s="483">
        <f>IF(+All!$F910="Stanford",+All!#REF!,IF(+All!$H910="Stanford",+All!#REF!,0))</f>
        <v>0</v>
      </c>
      <c r="AY108" s="88">
        <f>IF(+All!$F910="Stanford",+All!#REF!,IF(+All!$H910="Stanford",+All!#REF!,0))</f>
        <v>0</v>
      </c>
      <c r="AZ108" s="89">
        <f>IF(+All!$F910="Stanford",+All!#REF!,IF(+All!$H910="Stanford",+All!#REF!,0))</f>
        <v>0</v>
      </c>
      <c r="BA108" s="90">
        <f>IF(+All!$F910="Stanford",+All!#REF!,IF(+All!$H910="Stanford",+All!#REF!,0))</f>
        <v>0</v>
      </c>
      <c r="BB108" s="90">
        <f>IF(+All!$F910="Stanford",+All!#REF!,IF(+All!$H910="Stanford",+All!#REF!,0))</f>
        <v>0</v>
      </c>
      <c r="BC108" s="91">
        <f>IF(+All!$F910="Stanford",+All!#REF!,IF(+All!$H910="Stanford",+All!#REF!,0))</f>
        <v>0</v>
      </c>
      <c r="BD108" s="482">
        <f>IF(+All!$F910="Stanford",+All!#REF!,IF(+All!$H910="Stanford",+All!#REF!,0))</f>
        <v>0</v>
      </c>
      <c r="BE108" s="483">
        <f>IF(+All!$F910="Stanford",+All!#REF!,IF(+All!$H910="Stanford",+All!#REF!,0))</f>
        <v>0</v>
      </c>
      <c r="BF108" s="483">
        <f>IF(+All!$F910="Stanford",+All!#REF!,IF(+All!$H910="Stanford",+All!#REF!,0))</f>
        <v>0</v>
      </c>
      <c r="BG108" s="482">
        <f>IF(+All!$F910="Stanford",+All!#REF!,IF(+All!$H910="Stanford",+All!#REF!,0))</f>
        <v>0</v>
      </c>
      <c r="BH108" s="483">
        <f>IF(+All!$F910="Stanford",+All!#REF!,IF(+All!$H910="Stanford",+All!#REF!,0))</f>
        <v>0</v>
      </c>
      <c r="BI108" s="484">
        <f>IF(+All!$F910="Stanford",+All!#REF!,IF(+All!$H910="Stanford",+All!#REF!,0))</f>
        <v>0</v>
      </c>
      <c r="BJ108" s="92">
        <f>IF(+All!$F910="Stanford",+All!#REF!,IF(+All!$H910="Stanford",+All!#REF!,0))</f>
        <v>0</v>
      </c>
      <c r="BK108" s="93">
        <f>IF(+All!$F910="Stanford",+All!#REF!,IF(+All!$H910="Stanford",+All!#REF!,0))</f>
        <v>0</v>
      </c>
    </row>
    <row r="109" spans="1:63" x14ac:dyDescent="0.8">
      <c r="A109" s="70">
        <f>IF(+All!$F518="Stanford",+All!A518,IF(+All!$H518="Stanford",+All!A518,0))</f>
        <v>7</v>
      </c>
      <c r="B109" s="480" t="str">
        <f>IF(+All!$F518="Stanford",+All!B518,IF(+All!$H518="Stanford",+All!B518,0))</f>
        <v>Sat</v>
      </c>
      <c r="C109" s="72">
        <f>IF(+All!$F518="Stanford",+All!C518,IF(+All!$H518="Stanford",+All!C518,0))</f>
        <v>44485</v>
      </c>
      <c r="D109" s="73">
        <f>IF(+All!$F518="Stanford",+All!D518,IF(+All!$H518="Stanford",+All!D518,0))</f>
        <v>0.8125</v>
      </c>
      <c r="E109" s="707" t="str">
        <f>IF(+All!$F518="Stanford",+All!E518,IF(+All!$H518="Stanford",+All!E518,0))</f>
        <v>ESPNU</v>
      </c>
      <c r="F109" s="75" t="str">
        <f>IF(+All!$F518="Stanford",+All!F518,IF(+All!$H518="Stanford",+All!F518,0))</f>
        <v>Stanford</v>
      </c>
      <c r="G109" s="76" t="str">
        <f>IF(+All!$F518="Stanford",+All!G518,IF(+All!$H518="Stanford",+All!G518,0))</f>
        <v>P12</v>
      </c>
      <c r="H109" s="75" t="str">
        <f>IF(+All!$F518="Stanford",+All!H518,IF(+All!$H518="Stanford",+All!H518,0))</f>
        <v>Washington State</v>
      </c>
      <c r="I109" s="76" t="str">
        <f>IF(+All!$F518="Stanford",+All!I518,IF(+All!$H518="Stanford",+All!I518,0))</f>
        <v>P12</v>
      </c>
      <c r="J109" s="706" t="str">
        <f>IF(+All!$F518="Stanford",+All!J518,IF(+All!$H518="Stanford",+All!J518,0))</f>
        <v>Stanford</v>
      </c>
      <c r="K109" s="707" t="str">
        <f>IF(+All!$F518="Stanford",+All!K518,IF(+All!$H518="Stanford",+All!K518,0))</f>
        <v>Washington State</v>
      </c>
      <c r="L109" s="78">
        <f>IF(+All!$F518="Stanford",+All!L518,IF(+All!$H518="Stanford",+All!L518,0))</f>
        <v>2</v>
      </c>
      <c r="M109" s="79">
        <f>IF(+All!$F518="Stanford",+All!M518,IF(+All!$H518="Stanford",+All!M518,0))</f>
        <v>52</v>
      </c>
      <c r="N109" s="706" t="str">
        <f>IF(+All!$F518="Stanford",+All!N518,IF(+All!$H518="Stanford",+All!N518,0))</f>
        <v>Washington State</v>
      </c>
      <c r="O109" s="708">
        <f>IF(+All!$F518="Stanford",+All!O518,IF(+All!$H518="Stanford",+All!O518,0))</f>
        <v>34</v>
      </c>
      <c r="P109" s="708" t="str">
        <f>IF(+All!$F518="Stanford",+All!P518,IF(+All!$H518="Stanford",+All!P518,0))</f>
        <v>Stanford</v>
      </c>
      <c r="Q109" s="707">
        <f>IF(+All!$F518="Stanford",+All!Q518,IF(+All!$H518="Stanford",+All!Q518,0))</f>
        <v>31</v>
      </c>
      <c r="R109" s="706" t="str">
        <f>IF(+All!$F518="Stanford",+All!R518,IF(+All!$H518="Stanford",+All!R518,0))</f>
        <v>Washington State</v>
      </c>
      <c r="S109" s="708" t="str">
        <f>IF(+All!$F518="Stanford",+All!S518,IF(+All!$H518="Stanford",+All!S518,0))</f>
        <v>Stanford</v>
      </c>
      <c r="T109" s="706" t="str">
        <f>IF(+All!$F518="Stanford",+All!T518,IF(+All!$H518="Stanford",+All!T518,0))</f>
        <v>Stanford</v>
      </c>
      <c r="U109" s="707" t="str">
        <f>IF(+All!$F518="Stanford",+All!U518,IF(+All!$H518="Stanford",+All!U518,0))</f>
        <v>L</v>
      </c>
      <c r="V109" s="706" t="e">
        <f>IF(+All!#REF!="Stanford",+All!#REF!,IF(+All!#REF!="Stanford",+All!#REF!,0))</f>
        <v>#REF!</v>
      </c>
      <c r="W109" s="707" t="e">
        <f>IF(+All!#REF!="Stanford",+All!#REF!,IF(+All!#REF!="Stanford",+All!#REF!,0))</f>
        <v>#REF!</v>
      </c>
      <c r="X109" s="706" t="e">
        <f>IF(+All!#REF!="Stanford",+All!#REF!,IF(+All!#REF!="Stanford",+All!#REF!,0))</f>
        <v>#REF!</v>
      </c>
      <c r="Y109" s="707" t="e">
        <f>IF(+All!#REF!="Stanford",+All!#REF!,IF(+All!#REF!="Stanford",+All!#REF!,0))</f>
        <v>#REF!</v>
      </c>
      <c r="Z109" s="706" t="e">
        <f>IF(+All!#REF!="Stanford",+All!#REF!,IF(+All!#REF!="Stanford",+All!#REF!,0))</f>
        <v>#REF!</v>
      </c>
      <c r="AA109" s="707" t="e">
        <f>IF(+All!#REF!="Stanford",+All!#REF!,IF(+All!#REF!="Stanford",+All!#REF!,0))</f>
        <v>#REF!</v>
      </c>
      <c r="AB109" s="706" t="e">
        <f>IF(+All!#REF!="Stanford",+All!#REF!,IF(+All!#REF!="Stanford",+All!#REF!,0))</f>
        <v>#REF!</v>
      </c>
      <c r="AC109" s="707" t="e">
        <f>IF(+All!#REF!="Stanford",+All!#REF!,IF(+All!#REF!="Stanford",+All!#REF!,0))</f>
        <v>#REF!</v>
      </c>
      <c r="AD109" s="706" t="e">
        <f>IF(+All!#REF!="Stanford",+All!#REF!,IF(+All!#REF!="Stanford",+All!#REF!,0))</f>
        <v>#REF!</v>
      </c>
      <c r="AE109" s="707" t="e">
        <f>IF(+All!#REF!="Stanford",+All!#REF!,IF(+All!#REF!="Stanford",+All!#REF!,0))</f>
        <v>#REF!</v>
      </c>
      <c r="AF109" s="706" t="e">
        <f>IF(+All!#REF!="Stanford",+All!#REF!,IF(+All!#REF!="Stanford",+All!#REF!,0))</f>
        <v>#REF!</v>
      </c>
      <c r="AG109" s="707" t="e">
        <f>IF(+All!#REF!="Stanford",+All!#REF!,IF(+All!#REF!="Stanford",+All!#REF!,0))</f>
        <v>#REF!</v>
      </c>
      <c r="AH109" s="706" t="e">
        <f>IF(+All!#REF!="Stanford",+All!#REF!,IF(+All!#REF!="Stanford",+All!#REF!,0))</f>
        <v>#REF!</v>
      </c>
      <c r="AI109" s="707" t="e">
        <f>IF(+All!#REF!="Stanford",+All!#REF!,IF(+All!#REF!="Stanford",+All!#REF!,0))</f>
        <v>#REF!</v>
      </c>
      <c r="AJ109" s="706" t="e">
        <f>IF(+All!#REF!="Stanford",+All!#REF!,IF(+All!#REF!="Stanford",+All!#REF!,0))</f>
        <v>#REF!</v>
      </c>
      <c r="AK109" s="707" t="e">
        <f>IF(+All!#REF!="Stanford",+All!#REF!,IF(+All!#REF!="Stanford",+All!#REF!,0))</f>
        <v>#REF!</v>
      </c>
      <c r="AL109" s="81" t="e">
        <f>IF(+All!#REF!="Stanford",+All!#REF!,IF(+All!#REF!="Stanford",+All!#REF!,0))</f>
        <v>#REF!</v>
      </c>
      <c r="AM109" s="82" t="e">
        <f>IF(+All!#REF!="Stanford",+All!#REF!,IF(+All!#REF!="Stanford",+All!#REF!,0))</f>
        <v>#REF!</v>
      </c>
      <c r="AN109" s="81" t="e">
        <f>IF(+All!#REF!="Stanford",+All!#REF!,IF(+All!#REF!="Stanford",+All!#REF!,0))</f>
        <v>#REF!</v>
      </c>
      <c r="AO109" s="83" t="e">
        <f>IF(+All!#REF!="Stanford",+All!#REF!,IF(+All!#REF!="Stanford",+All!#REF!,0))</f>
        <v>#REF!</v>
      </c>
      <c r="AP109" s="84" t="e">
        <f>IF(+All!#REF!="Stanford",+All!#REF!,IF(+All!#REF!="Stanford",+All!#REF!,0))</f>
        <v>#REF!</v>
      </c>
      <c r="AQ109" s="480" t="e">
        <f>IF(+All!#REF!="Stanford",+All!#REF!,IF(+All!#REF!="Stanford",+All!#REF!,0))</f>
        <v>#REF!</v>
      </c>
      <c r="AR109" s="482" t="e">
        <f>IF(+All!#REF!="Stanford",+All!#REF!,IF(+All!#REF!="Stanford",+All!#REF!,0))</f>
        <v>#REF!</v>
      </c>
      <c r="AS109" s="483" t="e">
        <f>IF(+All!#REF!="Stanford",+All!#REF!,IF(+All!#REF!="Stanford",+All!#REF!,0))</f>
        <v>#REF!</v>
      </c>
      <c r="AT109" s="483" t="e">
        <f>IF(+All!#REF!="Stanford",+All!#REF!,IF(+All!#REF!="Stanford",+All!#REF!,0))</f>
        <v>#REF!</v>
      </c>
      <c r="AU109" s="482" t="e">
        <f>IF(+All!#REF!="Stanford",+All!#REF!,IF(+All!#REF!="Stanford",+All!#REF!,0))</f>
        <v>#REF!</v>
      </c>
      <c r="AV109" s="483" t="e">
        <f>IF(+All!#REF!="Stanford",+All!#REF!,IF(+All!#REF!="Stanford",+All!#REF!,0))</f>
        <v>#REF!</v>
      </c>
      <c r="AW109" s="484" t="e">
        <f>IF(+All!#REF!="Stanford",+All!#REF!,IF(+All!#REF!="Stanford",+All!#REF!,0))</f>
        <v>#REF!</v>
      </c>
      <c r="AX109" s="483" t="e">
        <f>IF(+All!#REF!="Stanford",+All!#REF!,IF(+All!#REF!="Stanford",+All!#REF!,0))</f>
        <v>#REF!</v>
      </c>
      <c r="AY109" s="88" t="e">
        <f>IF(+All!#REF!="Stanford",+All!#REF!,IF(+All!#REF!="Stanford",+All!#REF!,0))</f>
        <v>#REF!</v>
      </c>
      <c r="AZ109" s="89" t="e">
        <f>IF(+All!#REF!="Stanford",+All!#REF!,IF(+All!#REF!="Stanford",+All!#REF!,0))</f>
        <v>#REF!</v>
      </c>
      <c r="BA109" s="90" t="e">
        <f>IF(+All!#REF!="Stanford",+All!#REF!,IF(+All!#REF!="Stanford",+All!#REF!,0))</f>
        <v>#REF!</v>
      </c>
      <c r="BB109" s="90" t="e">
        <f>IF(+All!#REF!="Stanford",+All!#REF!,IF(+All!#REF!="Stanford",+All!#REF!,0))</f>
        <v>#REF!</v>
      </c>
      <c r="BC109" s="91" t="e">
        <f>IF(+All!#REF!="Stanford",+All!#REF!,IF(+All!#REF!="Stanford",+All!#REF!,0))</f>
        <v>#REF!</v>
      </c>
      <c r="BD109" s="482" t="e">
        <f>IF(+All!#REF!="Stanford",+All!#REF!,IF(+All!#REF!="Stanford",+All!#REF!,0))</f>
        <v>#REF!</v>
      </c>
      <c r="BE109" s="483" t="e">
        <f>IF(+All!#REF!="Stanford",+All!#REF!,IF(+All!#REF!="Stanford",+All!#REF!,0))</f>
        <v>#REF!</v>
      </c>
      <c r="BF109" s="483" t="e">
        <f>IF(+All!#REF!="Stanford",+All!#REF!,IF(+All!#REF!="Stanford",+All!#REF!,0))</f>
        <v>#REF!</v>
      </c>
      <c r="BG109" s="482" t="e">
        <f>IF(+All!#REF!="Stanford",+All!#REF!,IF(+All!#REF!="Stanford",+All!#REF!,0))</f>
        <v>#REF!</v>
      </c>
      <c r="BH109" s="483" t="e">
        <f>IF(+All!#REF!="Stanford",+All!#REF!,IF(+All!#REF!="Stanford",+All!#REF!,0))</f>
        <v>#REF!</v>
      </c>
      <c r="BI109" s="484" t="e">
        <f>IF(+All!#REF!="Stanford",+All!#REF!,IF(+All!#REF!="Stanford",+All!#REF!,0))</f>
        <v>#REF!</v>
      </c>
      <c r="BJ109" s="92" t="e">
        <f>IF(+All!#REF!="Stanford",+All!#REF!,IF(+All!#REF!="Stanford",+All!#REF!,0))</f>
        <v>#REF!</v>
      </c>
      <c r="BK109" s="93" t="e">
        <f>IF(+All!#REF!="Stanford",+All!#REF!,IF(+All!#REF!="Stanford",+All!#REF!,0))</f>
        <v>#REF!</v>
      </c>
    </row>
    <row r="110" spans="1:63" x14ac:dyDescent="0.8">
      <c r="A110" s="70">
        <f>IF(+All!$F627="Stanford",+All!A627,IF(+All!$H627="Stanford",+All!A627,0))</f>
        <v>8</v>
      </c>
      <c r="B110" s="480" t="str">
        <f>IF(+All!$F627="Stanford",+All!B627,IF(+All!$H627="Stanford",+All!B627,0))</f>
        <v>Sat</v>
      </c>
      <c r="C110" s="72">
        <f>IF(+All!$F627="Stanford",+All!C627,IF(+All!$H627="Stanford",+All!C627,0))</f>
        <v>44492</v>
      </c>
      <c r="D110" s="73">
        <f>IF(+All!$F627="Stanford",+All!D627,IF(+All!$H627="Stanford",+All!D627,0))</f>
        <v>0</v>
      </c>
      <c r="E110" s="707">
        <f>IF(+All!$F627="Stanford",+All!E627,IF(+All!$H627="Stanford",+All!E627,0))</f>
        <v>0</v>
      </c>
      <c r="F110" s="75" t="str">
        <f>IF(+All!$F627="Stanford",+All!F627,IF(+All!$H627="Stanford",+All!F627,0))</f>
        <v>Stanford</v>
      </c>
      <c r="G110" s="76" t="str">
        <f>IF(+All!$F627="Stanford",+All!G627,IF(+All!$H627="Stanford",+All!G627,0))</f>
        <v>P12</v>
      </c>
      <c r="H110" s="75" t="str">
        <f>IF(+All!$F627="Stanford",+All!H627,IF(+All!$H627="Stanford",+All!H627,0))</f>
        <v>Open</v>
      </c>
      <c r="I110" s="76" t="str">
        <f>IF(+All!$F627="Stanford",+All!I627,IF(+All!$H627="Stanford",+All!I627,0))</f>
        <v>ZZZ</v>
      </c>
      <c r="J110" s="706">
        <f>IF(+All!$F627="Stanford",+All!J627,IF(+All!$H627="Stanford",+All!J627,0))</f>
        <v>0</v>
      </c>
      <c r="K110" s="707" t="str">
        <f>IF(+All!$F627="Stanford",+All!K627,IF(+All!$H627="Stanford",+All!K627,0))</f>
        <v>Stanford</v>
      </c>
      <c r="L110" s="78">
        <f>IF(+All!$F627="Stanford",+All!L627,IF(+All!$H627="Stanford",+All!L627,0))</f>
        <v>0</v>
      </c>
      <c r="M110" s="79">
        <f>IF(+All!$F627="Stanford",+All!M627,IF(+All!$H627="Stanford",+All!M627,0))</f>
        <v>0</v>
      </c>
      <c r="N110" s="706">
        <f>IF(+All!$F627="Stanford",+All!N627,IF(+All!$H627="Stanford",+All!N627,0))</f>
        <v>0</v>
      </c>
      <c r="O110" s="708">
        <f>IF(+All!$F627="Stanford",+All!O627,IF(+All!$H627="Stanford",+All!O627,0))</f>
        <v>0</v>
      </c>
      <c r="P110" s="708">
        <f>IF(+All!$F627="Stanford",+All!P627,IF(+All!$H627="Stanford",+All!P627,0))</f>
        <v>0</v>
      </c>
      <c r="Q110" s="707">
        <f>IF(+All!$F627="Stanford",+All!Q627,IF(+All!$H627="Stanford",+All!Q627,0))</f>
        <v>0</v>
      </c>
      <c r="R110" s="706">
        <f>IF(+All!$F627="Stanford",+All!R627,IF(+All!$H627="Stanford",+All!R627,0))</f>
        <v>0</v>
      </c>
      <c r="S110" s="708">
        <f>IF(+All!$F627="Stanford",+All!S627,IF(+All!$H627="Stanford",+All!S627,0))</f>
        <v>0</v>
      </c>
      <c r="T110" s="706">
        <f>IF(+All!$F627="Stanford",+All!T627,IF(+All!$H627="Stanford",+All!T627,0))</f>
        <v>0</v>
      </c>
      <c r="U110" s="707">
        <f>IF(+All!$F627="Stanford",+All!U627,IF(+All!$H627="Stanford",+All!U627,0))</f>
        <v>0</v>
      </c>
      <c r="V110" s="706" t="e">
        <f>IF(+All!#REF!="Stanford",+All!#REF!,IF(+All!#REF!="Stanford",+All!#REF!,0))</f>
        <v>#REF!</v>
      </c>
      <c r="W110" s="707" t="e">
        <f>IF(+All!#REF!="Stanford",+All!#REF!,IF(+All!#REF!="Stanford",+All!#REF!,0))</f>
        <v>#REF!</v>
      </c>
      <c r="X110" s="706" t="e">
        <f>IF(+All!#REF!="Stanford",+All!#REF!,IF(+All!#REF!="Stanford",+All!#REF!,0))</f>
        <v>#REF!</v>
      </c>
      <c r="Y110" s="707" t="e">
        <f>IF(+All!#REF!="Stanford",+All!#REF!,IF(+All!#REF!="Stanford",+All!#REF!,0))</f>
        <v>#REF!</v>
      </c>
      <c r="Z110" s="706" t="e">
        <f>IF(+All!#REF!="Stanford",+All!#REF!,IF(+All!#REF!="Stanford",+All!#REF!,0))</f>
        <v>#REF!</v>
      </c>
      <c r="AA110" s="707" t="e">
        <f>IF(+All!#REF!="Stanford",+All!#REF!,IF(+All!#REF!="Stanford",+All!#REF!,0))</f>
        <v>#REF!</v>
      </c>
      <c r="AB110" s="706" t="e">
        <f>IF(+All!#REF!="Stanford",+All!#REF!,IF(+All!#REF!="Stanford",+All!#REF!,0))</f>
        <v>#REF!</v>
      </c>
      <c r="AC110" s="707" t="e">
        <f>IF(+All!#REF!="Stanford",+All!#REF!,IF(+All!#REF!="Stanford",+All!#REF!,0))</f>
        <v>#REF!</v>
      </c>
      <c r="AD110" s="706" t="e">
        <f>IF(+All!#REF!="Stanford",+All!#REF!,IF(+All!#REF!="Stanford",+All!#REF!,0))</f>
        <v>#REF!</v>
      </c>
      <c r="AE110" s="707" t="e">
        <f>IF(+All!#REF!="Stanford",+All!#REF!,IF(+All!#REF!="Stanford",+All!#REF!,0))</f>
        <v>#REF!</v>
      </c>
      <c r="AF110" s="706" t="e">
        <f>IF(+All!#REF!="Stanford",+All!#REF!,IF(+All!#REF!="Stanford",+All!#REF!,0))</f>
        <v>#REF!</v>
      </c>
      <c r="AG110" s="707" t="e">
        <f>IF(+All!#REF!="Stanford",+All!#REF!,IF(+All!#REF!="Stanford",+All!#REF!,0))</f>
        <v>#REF!</v>
      </c>
      <c r="AH110" s="706" t="e">
        <f>IF(+All!#REF!="Stanford",+All!#REF!,IF(+All!#REF!="Stanford",+All!#REF!,0))</f>
        <v>#REF!</v>
      </c>
      <c r="AI110" s="707" t="e">
        <f>IF(+All!#REF!="Stanford",+All!#REF!,IF(+All!#REF!="Stanford",+All!#REF!,0))</f>
        <v>#REF!</v>
      </c>
      <c r="AJ110" s="706" t="e">
        <f>IF(+All!#REF!="Stanford",+All!#REF!,IF(+All!#REF!="Stanford",+All!#REF!,0))</f>
        <v>#REF!</v>
      </c>
      <c r="AK110" s="707" t="e">
        <f>IF(+All!#REF!="Stanford",+All!#REF!,IF(+All!#REF!="Stanford",+All!#REF!,0))</f>
        <v>#REF!</v>
      </c>
      <c r="AL110" s="81" t="e">
        <f>IF(+All!#REF!="Stanford",+All!#REF!,IF(+All!#REF!="Stanford",+All!#REF!,0))</f>
        <v>#REF!</v>
      </c>
      <c r="AM110" s="82" t="e">
        <f>IF(+All!#REF!="Stanford",+All!#REF!,IF(+All!#REF!="Stanford",+All!#REF!,0))</f>
        <v>#REF!</v>
      </c>
      <c r="AN110" s="81" t="e">
        <f>IF(+All!#REF!="Stanford",+All!#REF!,IF(+All!#REF!="Stanford",+All!#REF!,0))</f>
        <v>#REF!</v>
      </c>
      <c r="AO110" s="83" t="e">
        <f>IF(+All!#REF!="Stanford",+All!#REF!,IF(+All!#REF!="Stanford",+All!#REF!,0))</f>
        <v>#REF!</v>
      </c>
      <c r="AP110" s="84" t="e">
        <f>IF(+All!#REF!="Stanford",+All!#REF!,IF(+All!#REF!="Stanford",+All!#REF!,0))</f>
        <v>#REF!</v>
      </c>
      <c r="AQ110" s="480" t="e">
        <f>IF(+All!#REF!="Stanford",+All!#REF!,IF(+All!#REF!="Stanford",+All!#REF!,0))</f>
        <v>#REF!</v>
      </c>
      <c r="AR110" s="482" t="e">
        <f>IF(+All!#REF!="Stanford",+All!#REF!,IF(+All!#REF!="Stanford",+All!#REF!,0))</f>
        <v>#REF!</v>
      </c>
      <c r="AS110" s="483" t="e">
        <f>IF(+All!#REF!="Stanford",+All!#REF!,IF(+All!#REF!="Stanford",+All!#REF!,0))</f>
        <v>#REF!</v>
      </c>
      <c r="AT110" s="483" t="e">
        <f>IF(+All!#REF!="Stanford",+All!#REF!,IF(+All!#REF!="Stanford",+All!#REF!,0))</f>
        <v>#REF!</v>
      </c>
      <c r="AU110" s="482" t="e">
        <f>IF(+All!#REF!="Stanford",+All!#REF!,IF(+All!#REF!="Stanford",+All!#REF!,0))</f>
        <v>#REF!</v>
      </c>
      <c r="AV110" s="483" t="e">
        <f>IF(+All!#REF!="Stanford",+All!#REF!,IF(+All!#REF!="Stanford",+All!#REF!,0))</f>
        <v>#REF!</v>
      </c>
      <c r="AW110" s="484" t="e">
        <f>IF(+All!#REF!="Stanford",+All!#REF!,IF(+All!#REF!="Stanford",+All!#REF!,0))</f>
        <v>#REF!</v>
      </c>
      <c r="AX110" s="483" t="e">
        <f>IF(+All!#REF!="Stanford",+All!#REF!,IF(+All!#REF!="Stanford",+All!#REF!,0))</f>
        <v>#REF!</v>
      </c>
      <c r="AY110" s="88" t="e">
        <f>IF(+All!#REF!="Stanford",+All!#REF!,IF(+All!#REF!="Stanford",+All!#REF!,0))</f>
        <v>#REF!</v>
      </c>
      <c r="AZ110" s="89" t="e">
        <f>IF(+All!#REF!="Stanford",+All!#REF!,IF(+All!#REF!="Stanford",+All!#REF!,0))</f>
        <v>#REF!</v>
      </c>
      <c r="BA110" s="90" t="e">
        <f>IF(+All!#REF!="Stanford",+All!#REF!,IF(+All!#REF!="Stanford",+All!#REF!,0))</f>
        <v>#REF!</v>
      </c>
      <c r="BB110" s="90" t="e">
        <f>IF(+All!#REF!="Stanford",+All!#REF!,IF(+All!#REF!="Stanford",+All!#REF!,0))</f>
        <v>#REF!</v>
      </c>
      <c r="BC110" s="91" t="e">
        <f>IF(+All!#REF!="Stanford",+All!#REF!,IF(+All!#REF!="Stanford",+All!#REF!,0))</f>
        <v>#REF!</v>
      </c>
      <c r="BD110" s="482" t="e">
        <f>IF(+All!#REF!="Stanford",+All!#REF!,IF(+All!#REF!="Stanford",+All!#REF!,0))</f>
        <v>#REF!</v>
      </c>
      <c r="BE110" s="483" t="e">
        <f>IF(+All!#REF!="Stanford",+All!#REF!,IF(+All!#REF!="Stanford",+All!#REF!,0))</f>
        <v>#REF!</v>
      </c>
      <c r="BF110" s="483" t="e">
        <f>IF(+All!#REF!="Stanford",+All!#REF!,IF(+All!#REF!="Stanford",+All!#REF!,0))</f>
        <v>#REF!</v>
      </c>
      <c r="BG110" s="482" t="e">
        <f>IF(+All!#REF!="Stanford",+All!#REF!,IF(+All!#REF!="Stanford",+All!#REF!,0))</f>
        <v>#REF!</v>
      </c>
      <c r="BH110" s="483" t="e">
        <f>IF(+All!#REF!="Stanford",+All!#REF!,IF(+All!#REF!="Stanford",+All!#REF!,0))</f>
        <v>#REF!</v>
      </c>
      <c r="BI110" s="484" t="e">
        <f>IF(+All!#REF!="Stanford",+All!#REF!,IF(+All!#REF!="Stanford",+All!#REF!,0))</f>
        <v>#REF!</v>
      </c>
      <c r="BJ110" s="92" t="e">
        <f>IF(+All!#REF!="Stanford",+All!#REF!,IF(+All!#REF!="Stanford",+All!#REF!,0))</f>
        <v>#REF!</v>
      </c>
      <c r="BK110" s="93" t="e">
        <f>IF(+All!#REF!="Stanford",+All!#REF!,IF(+All!#REF!="Stanford",+All!#REF!,0))</f>
        <v>#REF!</v>
      </c>
    </row>
    <row r="111" spans="1:63" x14ac:dyDescent="0.8">
      <c r="A111" s="70">
        <f>IF(+All!$F675="Stanford",+All!A675,IF(+All!$H675="Stanford",+All!A675,0))</f>
        <v>9</v>
      </c>
      <c r="B111" s="480" t="str">
        <f>IF(+All!$F675="Stanford",+All!B675,IF(+All!$H675="Stanford",+All!B675,0))</f>
        <v>Sat</v>
      </c>
      <c r="C111" s="72">
        <f>IF(+All!$F675="Stanford",+All!C675,IF(+All!$H675="Stanford",+All!C675,0))</f>
        <v>44499</v>
      </c>
      <c r="D111" s="73">
        <f>IF(+All!$F675="Stanford",+All!D675,IF(+All!$H675="Stanford",+All!D675,0))</f>
        <v>0.9375</v>
      </c>
      <c r="E111" s="707" t="str">
        <f>IF(+All!$F675="Stanford",+All!E675,IF(+All!$H675="Stanford",+All!E675,0))</f>
        <v>FS1</v>
      </c>
      <c r="F111" s="75" t="str">
        <f>IF(+All!$F675="Stanford",+All!F675,IF(+All!$H675="Stanford",+All!F675,0))</f>
        <v>Washington</v>
      </c>
      <c r="G111" s="76" t="str">
        <f>IF(+All!$F675="Stanford",+All!G675,IF(+All!$H675="Stanford",+All!G675,0))</f>
        <v>P12</v>
      </c>
      <c r="H111" s="75" t="str">
        <f>IF(+All!$F675="Stanford",+All!H675,IF(+All!$H675="Stanford",+All!H675,0))</f>
        <v>Stanford</v>
      </c>
      <c r="I111" s="76" t="str">
        <f>IF(+All!$F675="Stanford",+All!I675,IF(+All!$H675="Stanford",+All!I675,0))</f>
        <v>P12</v>
      </c>
      <c r="J111" s="706" t="str">
        <f>IF(+All!$F675="Stanford",+All!J675,IF(+All!$H675="Stanford",+All!J675,0))</f>
        <v>Stanford</v>
      </c>
      <c r="K111" s="707" t="str">
        <f>IF(+All!$F675="Stanford",+All!K675,IF(+All!$H675="Stanford",+All!K675,0))</f>
        <v>Washington</v>
      </c>
      <c r="L111" s="78">
        <f>IF(+All!$F675="Stanford",+All!L675,IF(+All!$H675="Stanford",+All!L675,0))</f>
        <v>2.5</v>
      </c>
      <c r="M111" s="79">
        <f>IF(+All!$F675="Stanford",+All!M675,IF(+All!$H675="Stanford",+All!M675,0))</f>
        <v>48</v>
      </c>
      <c r="N111" s="706" t="str">
        <f>IF(+All!$F675="Stanford",+All!N675,IF(+All!$H675="Stanford",+All!N675,0))</f>
        <v>Washington</v>
      </c>
      <c r="O111" s="708">
        <f>IF(+All!$F675="Stanford",+All!O675,IF(+All!$H675="Stanford",+All!O675,0))</f>
        <v>20</v>
      </c>
      <c r="P111" s="708" t="str">
        <f>IF(+All!$F675="Stanford",+All!P675,IF(+All!$H675="Stanford",+All!P675,0))</f>
        <v>Stanford</v>
      </c>
      <c r="Q111" s="707">
        <f>IF(+All!$F675="Stanford",+All!Q675,IF(+All!$H675="Stanford",+All!Q675,0))</f>
        <v>13</v>
      </c>
      <c r="R111" s="706" t="str">
        <f>IF(+All!$F675="Stanford",+All!R675,IF(+All!$H675="Stanford",+All!R675,0))</f>
        <v>Washington</v>
      </c>
      <c r="S111" s="708" t="str">
        <f>IF(+All!$F675="Stanford",+All!S675,IF(+All!$H675="Stanford",+All!S675,0))</f>
        <v>Stanford</v>
      </c>
      <c r="T111" s="706" t="str">
        <f>IF(+All!$F675="Stanford",+All!T675,IF(+All!$H675="Stanford",+All!T675,0))</f>
        <v>Washington</v>
      </c>
      <c r="U111" s="707" t="str">
        <f>IF(+All!$F675="Stanford",+All!U675,IF(+All!$H675="Stanford",+All!U675,0))</f>
        <v>W</v>
      </c>
      <c r="V111" s="706" t="e">
        <f>IF(+All!#REF!="Stanford",+All!#REF!,IF(+All!#REF!="Stanford",+All!#REF!,0))</f>
        <v>#REF!</v>
      </c>
      <c r="W111" s="707" t="e">
        <f>IF(+All!#REF!="Stanford",+All!#REF!,IF(+All!#REF!="Stanford",+All!#REF!,0))</f>
        <v>#REF!</v>
      </c>
      <c r="X111" s="706" t="e">
        <f>IF(+All!#REF!="Stanford",+All!#REF!,IF(+All!#REF!="Stanford",+All!#REF!,0))</f>
        <v>#REF!</v>
      </c>
      <c r="Y111" s="707" t="e">
        <f>IF(+All!#REF!="Stanford",+All!#REF!,IF(+All!#REF!="Stanford",+All!#REF!,0))</f>
        <v>#REF!</v>
      </c>
      <c r="Z111" s="706" t="e">
        <f>IF(+All!#REF!="Stanford",+All!#REF!,IF(+All!#REF!="Stanford",+All!#REF!,0))</f>
        <v>#REF!</v>
      </c>
      <c r="AA111" s="707" t="e">
        <f>IF(+All!#REF!="Stanford",+All!#REF!,IF(+All!#REF!="Stanford",+All!#REF!,0))</f>
        <v>#REF!</v>
      </c>
      <c r="AB111" s="706" t="e">
        <f>IF(+All!#REF!="Stanford",+All!#REF!,IF(+All!#REF!="Stanford",+All!#REF!,0))</f>
        <v>#REF!</v>
      </c>
      <c r="AC111" s="707" t="e">
        <f>IF(+All!#REF!="Stanford",+All!#REF!,IF(+All!#REF!="Stanford",+All!#REF!,0))</f>
        <v>#REF!</v>
      </c>
      <c r="AD111" s="706" t="e">
        <f>IF(+All!#REF!="Stanford",+All!#REF!,IF(+All!#REF!="Stanford",+All!#REF!,0))</f>
        <v>#REF!</v>
      </c>
      <c r="AE111" s="707" t="e">
        <f>IF(+All!#REF!="Stanford",+All!#REF!,IF(+All!#REF!="Stanford",+All!#REF!,0))</f>
        <v>#REF!</v>
      </c>
      <c r="AF111" s="706" t="e">
        <f>IF(+All!#REF!="Stanford",+All!#REF!,IF(+All!#REF!="Stanford",+All!#REF!,0))</f>
        <v>#REF!</v>
      </c>
      <c r="AG111" s="707" t="e">
        <f>IF(+All!#REF!="Stanford",+All!#REF!,IF(+All!#REF!="Stanford",+All!#REF!,0))</f>
        <v>#REF!</v>
      </c>
      <c r="AH111" s="706" t="e">
        <f>IF(+All!#REF!="Stanford",+All!#REF!,IF(+All!#REF!="Stanford",+All!#REF!,0))</f>
        <v>#REF!</v>
      </c>
      <c r="AI111" s="707" t="e">
        <f>IF(+All!#REF!="Stanford",+All!#REF!,IF(+All!#REF!="Stanford",+All!#REF!,0))</f>
        <v>#REF!</v>
      </c>
      <c r="AJ111" s="706" t="e">
        <f>IF(+All!#REF!="Stanford",+All!#REF!,IF(+All!#REF!="Stanford",+All!#REF!,0))</f>
        <v>#REF!</v>
      </c>
      <c r="AK111" s="707" t="e">
        <f>IF(+All!#REF!="Stanford",+All!#REF!,IF(+All!#REF!="Stanford",+All!#REF!,0))</f>
        <v>#REF!</v>
      </c>
      <c r="AL111" s="81" t="e">
        <f>IF(+All!#REF!="Stanford",+All!#REF!,IF(+All!#REF!="Stanford",+All!#REF!,0))</f>
        <v>#REF!</v>
      </c>
      <c r="AM111" s="82" t="e">
        <f>IF(+All!#REF!="Stanford",+All!#REF!,IF(+All!#REF!="Stanford",+All!#REF!,0))</f>
        <v>#REF!</v>
      </c>
      <c r="AN111" s="81" t="e">
        <f>IF(+All!#REF!="Stanford",+All!#REF!,IF(+All!#REF!="Stanford",+All!#REF!,0))</f>
        <v>#REF!</v>
      </c>
      <c r="AO111" s="83" t="e">
        <f>IF(+All!#REF!="Stanford",+All!#REF!,IF(+All!#REF!="Stanford",+All!#REF!,0))</f>
        <v>#REF!</v>
      </c>
      <c r="AP111" s="84" t="e">
        <f>IF(+All!#REF!="Stanford",+All!#REF!,IF(+All!#REF!="Stanford",+All!#REF!,0))</f>
        <v>#REF!</v>
      </c>
      <c r="AQ111" s="480" t="e">
        <f>IF(+All!#REF!="Stanford",+All!#REF!,IF(+All!#REF!="Stanford",+All!#REF!,0))</f>
        <v>#REF!</v>
      </c>
      <c r="AR111" s="482" t="e">
        <f>IF(+All!#REF!="Stanford",+All!#REF!,IF(+All!#REF!="Stanford",+All!#REF!,0))</f>
        <v>#REF!</v>
      </c>
      <c r="AS111" s="483" t="e">
        <f>IF(+All!#REF!="Stanford",+All!#REF!,IF(+All!#REF!="Stanford",+All!#REF!,0))</f>
        <v>#REF!</v>
      </c>
      <c r="AT111" s="483" t="e">
        <f>IF(+All!#REF!="Stanford",+All!#REF!,IF(+All!#REF!="Stanford",+All!#REF!,0))</f>
        <v>#REF!</v>
      </c>
      <c r="AU111" s="482" t="e">
        <f>IF(+All!#REF!="Stanford",+All!#REF!,IF(+All!#REF!="Stanford",+All!#REF!,0))</f>
        <v>#REF!</v>
      </c>
      <c r="AV111" s="483" t="e">
        <f>IF(+All!#REF!="Stanford",+All!#REF!,IF(+All!#REF!="Stanford",+All!#REF!,0))</f>
        <v>#REF!</v>
      </c>
      <c r="AW111" s="484" t="e">
        <f>IF(+All!#REF!="Stanford",+All!#REF!,IF(+All!#REF!="Stanford",+All!#REF!,0))</f>
        <v>#REF!</v>
      </c>
      <c r="AX111" s="483" t="e">
        <f>IF(+All!#REF!="Stanford",+All!#REF!,IF(+All!#REF!="Stanford",+All!#REF!,0))</f>
        <v>#REF!</v>
      </c>
      <c r="AY111" s="88" t="e">
        <f>IF(+All!#REF!="Stanford",+All!#REF!,IF(+All!#REF!="Stanford",+All!#REF!,0))</f>
        <v>#REF!</v>
      </c>
      <c r="AZ111" s="89" t="e">
        <f>IF(+All!#REF!="Stanford",+All!#REF!,IF(+All!#REF!="Stanford",+All!#REF!,0))</f>
        <v>#REF!</v>
      </c>
      <c r="BA111" s="90" t="e">
        <f>IF(+All!#REF!="Stanford",+All!#REF!,IF(+All!#REF!="Stanford",+All!#REF!,0))</f>
        <v>#REF!</v>
      </c>
      <c r="BB111" s="90" t="e">
        <f>IF(+All!#REF!="Stanford",+All!#REF!,IF(+All!#REF!="Stanford",+All!#REF!,0))</f>
        <v>#REF!</v>
      </c>
      <c r="BC111" s="91" t="e">
        <f>IF(+All!#REF!="Stanford",+All!#REF!,IF(+All!#REF!="Stanford",+All!#REF!,0))</f>
        <v>#REF!</v>
      </c>
      <c r="BD111" s="482" t="e">
        <f>IF(+All!#REF!="Stanford",+All!#REF!,IF(+All!#REF!="Stanford",+All!#REF!,0))</f>
        <v>#REF!</v>
      </c>
      <c r="BE111" s="483" t="e">
        <f>IF(+All!#REF!="Stanford",+All!#REF!,IF(+All!#REF!="Stanford",+All!#REF!,0))</f>
        <v>#REF!</v>
      </c>
      <c r="BF111" s="483" t="e">
        <f>IF(+All!#REF!="Stanford",+All!#REF!,IF(+All!#REF!="Stanford",+All!#REF!,0))</f>
        <v>#REF!</v>
      </c>
      <c r="BG111" s="482" t="e">
        <f>IF(+All!#REF!="Stanford",+All!#REF!,IF(+All!#REF!="Stanford",+All!#REF!,0))</f>
        <v>#REF!</v>
      </c>
      <c r="BH111" s="483" t="e">
        <f>IF(+All!#REF!="Stanford",+All!#REF!,IF(+All!#REF!="Stanford",+All!#REF!,0))</f>
        <v>#REF!</v>
      </c>
      <c r="BI111" s="484" t="e">
        <f>IF(+All!#REF!="Stanford",+All!#REF!,IF(+All!#REF!="Stanford",+All!#REF!,0))</f>
        <v>#REF!</v>
      </c>
      <c r="BJ111" s="92" t="e">
        <f>IF(+All!#REF!="Stanford",+All!#REF!,IF(+All!#REF!="Stanford",+All!#REF!,0))</f>
        <v>#REF!</v>
      </c>
      <c r="BK111" s="93" t="e">
        <f>IF(+All!#REF!="Stanford",+All!#REF!,IF(+All!#REF!="Stanford",+All!#REF!,0))</f>
        <v>#REF!</v>
      </c>
    </row>
    <row r="112" spans="1:63" x14ac:dyDescent="0.8">
      <c r="A112" s="70">
        <f>IF(+All!$F715="Stanford",+All!A715,IF(+All!$H715="Stanford",+All!A715,0))</f>
        <v>10</v>
      </c>
      <c r="B112" s="480" t="str">
        <f>IF(+All!$F715="Stanford",+All!B715,IF(+All!$H715="Stanford",+All!B715,0))</f>
        <v>Fri</v>
      </c>
      <c r="C112" s="72">
        <f>IF(+All!$F715="Stanford",+All!C715,IF(+All!$H715="Stanford",+All!C715,0))</f>
        <v>44505</v>
      </c>
      <c r="D112" s="73">
        <f>IF(+All!$F715="Stanford",+All!D715,IF(+All!$H715="Stanford",+All!D715,0))</f>
        <v>0.9375</v>
      </c>
      <c r="E112" s="707" t="str">
        <f>IF(+All!$F715="Stanford",+All!E715,IF(+All!$H715="Stanford",+All!E715,0))</f>
        <v>FS1</v>
      </c>
      <c r="F112" s="75" t="str">
        <f>IF(+All!$F715="Stanford",+All!F715,IF(+All!$H715="Stanford",+All!F715,0))</f>
        <v>Utah</v>
      </c>
      <c r="G112" s="76" t="str">
        <f>IF(+All!$F715="Stanford",+All!G715,IF(+All!$H715="Stanford",+All!G715,0))</f>
        <v>P12</v>
      </c>
      <c r="H112" s="75" t="str">
        <f>IF(+All!$F715="Stanford",+All!H715,IF(+All!$H715="Stanford",+All!H715,0))</f>
        <v>Stanford</v>
      </c>
      <c r="I112" s="76" t="str">
        <f>IF(+All!$F715="Stanford",+All!I715,IF(+All!$H715="Stanford",+All!I715,0))</f>
        <v>P12</v>
      </c>
      <c r="J112" s="706" t="str">
        <f>IF(+All!$F715="Stanford",+All!J715,IF(+All!$H715="Stanford",+All!J715,0))</f>
        <v>Utah</v>
      </c>
      <c r="K112" s="707" t="str">
        <f>IF(+All!$F715="Stanford",+All!K715,IF(+All!$H715="Stanford",+All!K715,0))</f>
        <v>Stanford</v>
      </c>
      <c r="L112" s="78">
        <f>IF(+All!$F715="Stanford",+All!L715,IF(+All!$H715="Stanford",+All!L715,0))</f>
        <v>7.5</v>
      </c>
      <c r="M112" s="79">
        <f>IF(+All!$F715="Stanford",+All!M715,IF(+All!$H715="Stanford",+All!M715,0))</f>
        <v>54</v>
      </c>
      <c r="N112" s="706" t="str">
        <f>IF(+All!$F715="Stanford",+All!N715,IF(+All!$H715="Stanford",+All!N715,0))</f>
        <v>Utah</v>
      </c>
      <c r="O112" s="708">
        <f>IF(+All!$F715="Stanford",+All!O715,IF(+All!$H715="Stanford",+All!O715,0))</f>
        <v>52</v>
      </c>
      <c r="P112" s="708" t="str">
        <f>IF(+All!$F715="Stanford",+All!P715,IF(+All!$H715="Stanford",+All!P715,0))</f>
        <v>Stanford</v>
      </c>
      <c r="Q112" s="707">
        <f>IF(+All!$F715="Stanford",+All!Q715,IF(+All!$H715="Stanford",+All!Q715,0))</f>
        <v>7</v>
      </c>
      <c r="R112" s="706" t="str">
        <f>IF(+All!$F715="Stanford",+All!R715,IF(+All!$H715="Stanford",+All!R715,0))</f>
        <v>Utah</v>
      </c>
      <c r="S112" s="708" t="str">
        <f>IF(+All!$F715="Stanford",+All!S715,IF(+All!$H715="Stanford",+All!S715,0))</f>
        <v>Stanford</v>
      </c>
      <c r="T112" s="706" t="str">
        <f>IF(+All!$F715="Stanford",+All!T715,IF(+All!$H715="Stanford",+All!T715,0))</f>
        <v>Stanford</v>
      </c>
      <c r="U112" s="707" t="str">
        <f>IF(+All!$F715="Stanford",+All!U715,IF(+All!$H715="Stanford",+All!U715,0))</f>
        <v>L</v>
      </c>
      <c r="V112" s="706" t="e">
        <f>IF(+All!#REF!="Stanford",+All!#REF!,IF(+All!#REF!="Stanford",+All!#REF!,0))</f>
        <v>#REF!</v>
      </c>
      <c r="W112" s="707" t="e">
        <f>IF(+All!#REF!="Stanford",+All!#REF!,IF(+All!#REF!="Stanford",+All!#REF!,0))</f>
        <v>#REF!</v>
      </c>
      <c r="X112" s="706" t="e">
        <f>IF(+All!#REF!="Stanford",+All!#REF!,IF(+All!#REF!="Stanford",+All!#REF!,0))</f>
        <v>#REF!</v>
      </c>
      <c r="Y112" s="707" t="e">
        <f>IF(+All!#REF!="Stanford",+All!#REF!,IF(+All!#REF!="Stanford",+All!#REF!,0))</f>
        <v>#REF!</v>
      </c>
      <c r="Z112" s="706" t="e">
        <f>IF(+All!#REF!="Stanford",+All!#REF!,IF(+All!#REF!="Stanford",+All!#REF!,0))</f>
        <v>#REF!</v>
      </c>
      <c r="AA112" s="707" t="e">
        <f>IF(+All!#REF!="Stanford",+All!#REF!,IF(+All!#REF!="Stanford",+All!#REF!,0))</f>
        <v>#REF!</v>
      </c>
      <c r="AB112" s="706" t="e">
        <f>IF(+All!#REF!="Stanford",+All!#REF!,IF(+All!#REF!="Stanford",+All!#REF!,0))</f>
        <v>#REF!</v>
      </c>
      <c r="AC112" s="707" t="e">
        <f>IF(+All!#REF!="Stanford",+All!#REF!,IF(+All!#REF!="Stanford",+All!#REF!,0))</f>
        <v>#REF!</v>
      </c>
      <c r="AD112" s="706" t="e">
        <f>IF(+All!#REF!="Stanford",+All!#REF!,IF(+All!#REF!="Stanford",+All!#REF!,0))</f>
        <v>#REF!</v>
      </c>
      <c r="AE112" s="707" t="e">
        <f>IF(+All!#REF!="Stanford",+All!#REF!,IF(+All!#REF!="Stanford",+All!#REF!,0))</f>
        <v>#REF!</v>
      </c>
      <c r="AF112" s="706" t="e">
        <f>IF(+All!#REF!="Stanford",+All!#REF!,IF(+All!#REF!="Stanford",+All!#REF!,0))</f>
        <v>#REF!</v>
      </c>
      <c r="AG112" s="707" t="e">
        <f>IF(+All!#REF!="Stanford",+All!#REF!,IF(+All!#REF!="Stanford",+All!#REF!,0))</f>
        <v>#REF!</v>
      </c>
      <c r="AH112" s="706" t="e">
        <f>IF(+All!#REF!="Stanford",+All!#REF!,IF(+All!#REF!="Stanford",+All!#REF!,0))</f>
        <v>#REF!</v>
      </c>
      <c r="AI112" s="707" t="e">
        <f>IF(+All!#REF!="Stanford",+All!#REF!,IF(+All!#REF!="Stanford",+All!#REF!,0))</f>
        <v>#REF!</v>
      </c>
      <c r="AJ112" s="706" t="e">
        <f>IF(+All!#REF!="Stanford",+All!#REF!,IF(+All!#REF!="Stanford",+All!#REF!,0))</f>
        <v>#REF!</v>
      </c>
      <c r="AK112" s="707" t="e">
        <f>IF(+All!#REF!="Stanford",+All!#REF!,IF(+All!#REF!="Stanford",+All!#REF!,0))</f>
        <v>#REF!</v>
      </c>
      <c r="AL112" s="81" t="e">
        <f>IF(+All!#REF!="Stanford",+All!#REF!,IF(+All!#REF!="Stanford",+All!#REF!,0))</f>
        <v>#REF!</v>
      </c>
      <c r="AM112" s="82" t="e">
        <f>IF(+All!#REF!="Stanford",+All!#REF!,IF(+All!#REF!="Stanford",+All!#REF!,0))</f>
        <v>#REF!</v>
      </c>
      <c r="AN112" s="81" t="e">
        <f>IF(+All!#REF!="Stanford",+All!#REF!,IF(+All!#REF!="Stanford",+All!#REF!,0))</f>
        <v>#REF!</v>
      </c>
      <c r="AO112" s="83" t="e">
        <f>IF(+All!#REF!="Stanford",+All!#REF!,IF(+All!#REF!="Stanford",+All!#REF!,0))</f>
        <v>#REF!</v>
      </c>
      <c r="AP112" s="84" t="e">
        <f>IF(+All!#REF!="Stanford",+All!#REF!,IF(+All!#REF!="Stanford",+All!#REF!,0))</f>
        <v>#REF!</v>
      </c>
      <c r="AQ112" s="480" t="e">
        <f>IF(+All!#REF!="Stanford",+All!#REF!,IF(+All!#REF!="Stanford",+All!#REF!,0))</f>
        <v>#REF!</v>
      </c>
      <c r="AR112" s="482" t="e">
        <f>IF(+All!#REF!="Stanford",+All!#REF!,IF(+All!#REF!="Stanford",+All!#REF!,0))</f>
        <v>#REF!</v>
      </c>
      <c r="AS112" s="483" t="e">
        <f>IF(+All!#REF!="Stanford",+All!#REF!,IF(+All!#REF!="Stanford",+All!#REF!,0))</f>
        <v>#REF!</v>
      </c>
      <c r="AT112" s="483" t="e">
        <f>IF(+All!#REF!="Stanford",+All!#REF!,IF(+All!#REF!="Stanford",+All!#REF!,0))</f>
        <v>#REF!</v>
      </c>
      <c r="AU112" s="482" t="e">
        <f>IF(+All!#REF!="Stanford",+All!#REF!,IF(+All!#REF!="Stanford",+All!#REF!,0))</f>
        <v>#REF!</v>
      </c>
      <c r="AV112" s="483" t="e">
        <f>IF(+All!#REF!="Stanford",+All!#REF!,IF(+All!#REF!="Stanford",+All!#REF!,0))</f>
        <v>#REF!</v>
      </c>
      <c r="AW112" s="484" t="e">
        <f>IF(+All!#REF!="Stanford",+All!#REF!,IF(+All!#REF!="Stanford",+All!#REF!,0))</f>
        <v>#REF!</v>
      </c>
      <c r="AX112" s="483" t="e">
        <f>IF(+All!#REF!="Stanford",+All!#REF!,IF(+All!#REF!="Stanford",+All!#REF!,0))</f>
        <v>#REF!</v>
      </c>
      <c r="AY112" s="88" t="e">
        <f>IF(+All!#REF!="Stanford",+All!#REF!,IF(+All!#REF!="Stanford",+All!#REF!,0))</f>
        <v>#REF!</v>
      </c>
      <c r="AZ112" s="89" t="e">
        <f>IF(+All!#REF!="Stanford",+All!#REF!,IF(+All!#REF!="Stanford",+All!#REF!,0))</f>
        <v>#REF!</v>
      </c>
      <c r="BA112" s="90" t="e">
        <f>IF(+All!#REF!="Stanford",+All!#REF!,IF(+All!#REF!="Stanford",+All!#REF!,0))</f>
        <v>#REF!</v>
      </c>
      <c r="BB112" s="90" t="e">
        <f>IF(+All!#REF!="Stanford",+All!#REF!,IF(+All!#REF!="Stanford",+All!#REF!,0))</f>
        <v>#REF!</v>
      </c>
      <c r="BC112" s="91" t="e">
        <f>IF(+All!#REF!="Stanford",+All!#REF!,IF(+All!#REF!="Stanford",+All!#REF!,0))</f>
        <v>#REF!</v>
      </c>
      <c r="BD112" s="482" t="e">
        <f>IF(+All!#REF!="Stanford",+All!#REF!,IF(+All!#REF!="Stanford",+All!#REF!,0))</f>
        <v>#REF!</v>
      </c>
      <c r="BE112" s="483" t="e">
        <f>IF(+All!#REF!="Stanford",+All!#REF!,IF(+All!#REF!="Stanford",+All!#REF!,0))</f>
        <v>#REF!</v>
      </c>
      <c r="BF112" s="483" t="e">
        <f>IF(+All!#REF!="Stanford",+All!#REF!,IF(+All!#REF!="Stanford",+All!#REF!,0))</f>
        <v>#REF!</v>
      </c>
      <c r="BG112" s="482" t="e">
        <f>IF(+All!#REF!="Stanford",+All!#REF!,IF(+All!#REF!="Stanford",+All!#REF!,0))</f>
        <v>#REF!</v>
      </c>
      <c r="BH112" s="483" t="e">
        <f>IF(+All!#REF!="Stanford",+All!#REF!,IF(+All!#REF!="Stanford",+All!#REF!,0))</f>
        <v>#REF!</v>
      </c>
      <c r="BI112" s="484" t="e">
        <f>IF(+All!#REF!="Stanford",+All!#REF!,IF(+All!#REF!="Stanford",+All!#REF!,0))</f>
        <v>#REF!</v>
      </c>
      <c r="BJ112" s="92" t="e">
        <f>IF(+All!#REF!="Stanford",+All!#REF!,IF(+All!#REF!="Stanford",+All!#REF!,0))</f>
        <v>#REF!</v>
      </c>
      <c r="BK112" s="93" t="e">
        <f>IF(+All!#REF!="Stanford",+All!#REF!,IF(+All!#REF!="Stanford",+All!#REF!,0))</f>
        <v>#REF!</v>
      </c>
    </row>
    <row r="113" spans="1:63" x14ac:dyDescent="0.8">
      <c r="A113" s="70">
        <f>IF(+All!$F827="Stanford",+All!A827,IF(+All!$H827="Stanford",+All!A827,0))</f>
        <v>11</v>
      </c>
      <c r="B113" s="480" t="str">
        <f>IF(+All!$F827="Stanford",+All!B827,IF(+All!$H827="Stanford",+All!B827,0))</f>
        <v>Sat</v>
      </c>
      <c r="C113" s="72">
        <f>IF(+All!$F827="Stanford",+All!C827,IF(+All!$H827="Stanford",+All!C827,0))</f>
        <v>44513</v>
      </c>
      <c r="D113" s="73">
        <f>IF(+All!$F827="Stanford",+All!D827,IF(+All!$H827="Stanford",+All!D827,0))</f>
        <v>0.72916666666666663</v>
      </c>
      <c r="E113" s="707">
        <f>IF(+All!$F827="Stanford",+All!E827,IF(+All!$H827="Stanford",+All!E827,0))</f>
        <v>0</v>
      </c>
      <c r="F113" s="75" t="str">
        <f>IF(+All!$F827="Stanford",+All!F827,IF(+All!$H827="Stanford",+All!F827,0))</f>
        <v>Stanford</v>
      </c>
      <c r="G113" s="76" t="str">
        <f>IF(+All!$F827="Stanford",+All!G827,IF(+All!$H827="Stanford",+All!G827,0))</f>
        <v>P12</v>
      </c>
      <c r="H113" s="75" t="str">
        <f>IF(+All!$F827="Stanford",+All!H827,IF(+All!$H827="Stanford",+All!H827,0))</f>
        <v>Oregon State</v>
      </c>
      <c r="I113" s="76" t="str">
        <f>IF(+All!$F827="Stanford",+All!I827,IF(+All!$H827="Stanford",+All!I827,0))</f>
        <v>P12</v>
      </c>
      <c r="J113" s="706" t="str">
        <f>IF(+All!$F827="Stanford",+All!J827,IF(+All!$H827="Stanford",+All!J827,0))</f>
        <v>Oregon State</v>
      </c>
      <c r="K113" s="707" t="str">
        <f>IF(+All!$F827="Stanford",+All!K827,IF(+All!$H827="Stanford",+All!K827,0))</f>
        <v>Stanford</v>
      </c>
      <c r="L113" s="78">
        <f>IF(+All!$F827="Stanford",+All!L827,IF(+All!$H827="Stanford",+All!L827,0))</f>
        <v>12</v>
      </c>
      <c r="M113" s="79">
        <f>IF(+All!$F827="Stanford",+All!M827,IF(+All!$H827="Stanford",+All!M827,0))</f>
        <v>56</v>
      </c>
      <c r="N113" s="706" t="str">
        <f>IF(+All!$F827="Stanford",+All!N827,IF(+All!$H827="Stanford",+All!N827,0))</f>
        <v>Oregon State</v>
      </c>
      <c r="O113" s="708">
        <f>IF(+All!$F827="Stanford",+All!O827,IF(+All!$H827="Stanford",+All!O827,0))</f>
        <v>35</v>
      </c>
      <c r="P113" s="708" t="str">
        <f>IF(+All!$F827="Stanford",+All!P827,IF(+All!$H827="Stanford",+All!P827,0))</f>
        <v>Stanford</v>
      </c>
      <c r="Q113" s="707">
        <f>IF(+All!$F827="Stanford",+All!Q827,IF(+All!$H827="Stanford",+All!Q827,0))</f>
        <v>24</v>
      </c>
      <c r="R113" s="706" t="str">
        <f>IF(+All!$F827="Stanford",+All!R827,IF(+All!$H827="Stanford",+All!R827,0))</f>
        <v>Stanford</v>
      </c>
      <c r="S113" s="708" t="str">
        <f>IF(+All!$F827="Stanford",+All!S827,IF(+All!$H827="Stanford",+All!S827,0))</f>
        <v>Oregon State</v>
      </c>
      <c r="T113" s="706" t="str">
        <f>IF(+All!$F827="Stanford",+All!T827,IF(+All!$H827="Stanford",+All!T827,0))</f>
        <v>Stanford</v>
      </c>
      <c r="U113" s="707" t="str">
        <f>IF(+All!$F827="Stanford",+All!U827,IF(+All!$H827="Stanford",+All!U827,0))</f>
        <v>W</v>
      </c>
      <c r="V113" s="706" t="e">
        <f>IF(+All!#REF!="Stanford",+All!#REF!,IF(+All!#REF!="Stanford",+All!#REF!,0))</f>
        <v>#REF!</v>
      </c>
      <c r="W113" s="707" t="e">
        <f>IF(+All!#REF!="Stanford",+All!#REF!,IF(+All!#REF!="Stanford",+All!#REF!,0))</f>
        <v>#REF!</v>
      </c>
      <c r="X113" s="706" t="e">
        <f>IF(+All!#REF!="Stanford",+All!#REF!,IF(+All!#REF!="Stanford",+All!#REF!,0))</f>
        <v>#REF!</v>
      </c>
      <c r="Y113" s="707" t="e">
        <f>IF(+All!#REF!="Stanford",+All!#REF!,IF(+All!#REF!="Stanford",+All!#REF!,0))</f>
        <v>#REF!</v>
      </c>
      <c r="Z113" s="706" t="e">
        <f>IF(+All!#REF!="Stanford",+All!#REF!,IF(+All!#REF!="Stanford",+All!#REF!,0))</f>
        <v>#REF!</v>
      </c>
      <c r="AA113" s="707" t="e">
        <f>IF(+All!#REF!="Stanford",+All!#REF!,IF(+All!#REF!="Stanford",+All!#REF!,0))</f>
        <v>#REF!</v>
      </c>
      <c r="AB113" s="706" t="e">
        <f>IF(+All!#REF!="Stanford",+All!#REF!,IF(+All!#REF!="Stanford",+All!#REF!,0))</f>
        <v>#REF!</v>
      </c>
      <c r="AC113" s="707" t="e">
        <f>IF(+All!#REF!="Stanford",+All!#REF!,IF(+All!#REF!="Stanford",+All!#REF!,0))</f>
        <v>#REF!</v>
      </c>
      <c r="AD113" s="706" t="e">
        <f>IF(+All!#REF!="Stanford",+All!#REF!,IF(+All!#REF!="Stanford",+All!#REF!,0))</f>
        <v>#REF!</v>
      </c>
      <c r="AE113" s="707" t="e">
        <f>IF(+All!#REF!="Stanford",+All!#REF!,IF(+All!#REF!="Stanford",+All!#REF!,0))</f>
        <v>#REF!</v>
      </c>
      <c r="AF113" s="706" t="e">
        <f>IF(+All!#REF!="Stanford",+All!#REF!,IF(+All!#REF!="Stanford",+All!#REF!,0))</f>
        <v>#REF!</v>
      </c>
      <c r="AG113" s="707" t="e">
        <f>IF(+All!#REF!="Stanford",+All!#REF!,IF(+All!#REF!="Stanford",+All!#REF!,0))</f>
        <v>#REF!</v>
      </c>
      <c r="AH113" s="706" t="e">
        <f>IF(+All!#REF!="Stanford",+All!#REF!,IF(+All!#REF!="Stanford",+All!#REF!,0))</f>
        <v>#REF!</v>
      </c>
      <c r="AI113" s="707" t="e">
        <f>IF(+All!#REF!="Stanford",+All!#REF!,IF(+All!#REF!="Stanford",+All!#REF!,0))</f>
        <v>#REF!</v>
      </c>
      <c r="AJ113" s="706" t="e">
        <f>IF(+All!#REF!="Stanford",+All!#REF!,IF(+All!#REF!="Stanford",+All!#REF!,0))</f>
        <v>#REF!</v>
      </c>
      <c r="AK113" s="707" t="e">
        <f>IF(+All!#REF!="Stanford",+All!#REF!,IF(+All!#REF!="Stanford",+All!#REF!,0))</f>
        <v>#REF!</v>
      </c>
      <c r="AL113" s="81" t="e">
        <f>IF(+All!#REF!="Stanford",+All!#REF!,IF(+All!#REF!="Stanford",+All!#REF!,0))</f>
        <v>#REF!</v>
      </c>
      <c r="AM113" s="82" t="e">
        <f>IF(+All!#REF!="Stanford",+All!#REF!,IF(+All!#REF!="Stanford",+All!#REF!,0))</f>
        <v>#REF!</v>
      </c>
      <c r="AN113" s="81" t="e">
        <f>IF(+All!#REF!="Stanford",+All!#REF!,IF(+All!#REF!="Stanford",+All!#REF!,0))</f>
        <v>#REF!</v>
      </c>
      <c r="AO113" s="83" t="e">
        <f>IF(+All!#REF!="Stanford",+All!#REF!,IF(+All!#REF!="Stanford",+All!#REF!,0))</f>
        <v>#REF!</v>
      </c>
      <c r="AP113" s="84" t="e">
        <f>IF(+All!#REF!="Stanford",+All!#REF!,IF(+All!#REF!="Stanford",+All!#REF!,0))</f>
        <v>#REF!</v>
      </c>
      <c r="AQ113" s="480" t="e">
        <f>IF(+All!#REF!="Stanford",+All!#REF!,IF(+All!#REF!="Stanford",+All!#REF!,0))</f>
        <v>#REF!</v>
      </c>
      <c r="AR113" s="482" t="e">
        <f>IF(+All!#REF!="Stanford",+All!#REF!,IF(+All!#REF!="Stanford",+All!#REF!,0))</f>
        <v>#REF!</v>
      </c>
      <c r="AS113" s="483" t="e">
        <f>IF(+All!#REF!="Stanford",+All!#REF!,IF(+All!#REF!="Stanford",+All!#REF!,0))</f>
        <v>#REF!</v>
      </c>
      <c r="AT113" s="483" t="e">
        <f>IF(+All!#REF!="Stanford",+All!#REF!,IF(+All!#REF!="Stanford",+All!#REF!,0))</f>
        <v>#REF!</v>
      </c>
      <c r="AU113" s="482" t="e">
        <f>IF(+All!#REF!="Stanford",+All!#REF!,IF(+All!#REF!="Stanford",+All!#REF!,0))</f>
        <v>#REF!</v>
      </c>
      <c r="AV113" s="483" t="e">
        <f>IF(+All!#REF!="Stanford",+All!#REF!,IF(+All!#REF!="Stanford",+All!#REF!,0))</f>
        <v>#REF!</v>
      </c>
      <c r="AW113" s="484" t="e">
        <f>IF(+All!#REF!="Stanford",+All!#REF!,IF(+All!#REF!="Stanford",+All!#REF!,0))</f>
        <v>#REF!</v>
      </c>
      <c r="AX113" s="483" t="e">
        <f>IF(+All!#REF!="Stanford",+All!#REF!,IF(+All!#REF!="Stanford",+All!#REF!,0))</f>
        <v>#REF!</v>
      </c>
      <c r="AY113" s="88" t="e">
        <f>IF(+All!#REF!="Stanford",+All!#REF!,IF(+All!#REF!="Stanford",+All!#REF!,0))</f>
        <v>#REF!</v>
      </c>
      <c r="AZ113" s="89" t="e">
        <f>IF(+All!#REF!="Stanford",+All!#REF!,IF(+All!#REF!="Stanford",+All!#REF!,0))</f>
        <v>#REF!</v>
      </c>
      <c r="BA113" s="90" t="e">
        <f>IF(+All!#REF!="Stanford",+All!#REF!,IF(+All!#REF!="Stanford",+All!#REF!,0))</f>
        <v>#REF!</v>
      </c>
      <c r="BB113" s="90" t="e">
        <f>IF(+All!#REF!="Stanford",+All!#REF!,IF(+All!#REF!="Stanford",+All!#REF!,0))</f>
        <v>#REF!</v>
      </c>
      <c r="BC113" s="91" t="e">
        <f>IF(+All!#REF!="Stanford",+All!#REF!,IF(+All!#REF!="Stanford",+All!#REF!,0))</f>
        <v>#REF!</v>
      </c>
      <c r="BD113" s="482" t="e">
        <f>IF(+All!#REF!="Stanford",+All!#REF!,IF(+All!#REF!="Stanford",+All!#REF!,0))</f>
        <v>#REF!</v>
      </c>
      <c r="BE113" s="483" t="e">
        <f>IF(+All!#REF!="Stanford",+All!#REF!,IF(+All!#REF!="Stanford",+All!#REF!,0))</f>
        <v>#REF!</v>
      </c>
      <c r="BF113" s="483" t="e">
        <f>IF(+All!#REF!="Stanford",+All!#REF!,IF(+All!#REF!="Stanford",+All!#REF!,0))</f>
        <v>#REF!</v>
      </c>
      <c r="BG113" s="482" t="e">
        <f>IF(+All!#REF!="Stanford",+All!#REF!,IF(+All!#REF!="Stanford",+All!#REF!,0))</f>
        <v>#REF!</v>
      </c>
      <c r="BH113" s="483" t="e">
        <f>IF(+All!#REF!="Stanford",+All!#REF!,IF(+All!#REF!="Stanford",+All!#REF!,0))</f>
        <v>#REF!</v>
      </c>
      <c r="BI113" s="484" t="e">
        <f>IF(+All!#REF!="Stanford",+All!#REF!,IF(+All!#REF!="Stanford",+All!#REF!,0))</f>
        <v>#REF!</v>
      </c>
      <c r="BJ113" s="92" t="e">
        <f>IF(+All!#REF!="Stanford",+All!#REF!,IF(+All!#REF!="Stanford",+All!#REF!,0))</f>
        <v>#REF!</v>
      </c>
      <c r="BK113" s="93" t="e">
        <f>IF(+All!#REF!="Stanford",+All!#REF!,IF(+All!#REF!="Stanford",+All!#REF!,0))</f>
        <v>#REF!</v>
      </c>
    </row>
    <row r="114" spans="1:63" x14ac:dyDescent="0.8">
      <c r="A114" s="70">
        <f>IF(+All!$F897="Stanford",+All!A897,IF(+All!$H897="Stanford",+All!A897,0))</f>
        <v>12</v>
      </c>
      <c r="B114" s="480" t="str">
        <f>IF(+All!$F897="Stanford",+All!B897,IF(+All!$H897="Stanford",+All!B897,0))</f>
        <v>Sat</v>
      </c>
      <c r="C114" s="72">
        <f>IF(+All!$F897="Stanford",+All!C897,IF(+All!$H897="Stanford",+All!C897,0))</f>
        <v>44520</v>
      </c>
      <c r="D114" s="73">
        <f>IF(+All!$F897="Stanford",+All!D897,IF(+All!$H897="Stanford",+All!D897,0))</f>
        <v>0.79166666666666663</v>
      </c>
      <c r="E114" s="707" t="str">
        <f>IF(+All!$F897="Stanford",+All!E897,IF(+All!$H897="Stanford",+All!E897,0))</f>
        <v>PAC12</v>
      </c>
      <c r="F114" s="75" t="str">
        <f>IF(+All!$F897="Stanford",+All!F897,IF(+All!$H897="Stanford",+All!F897,0))</f>
        <v>California</v>
      </c>
      <c r="G114" s="76" t="str">
        <f>IF(+All!$F897="Stanford",+All!G897,IF(+All!$H897="Stanford",+All!G897,0))</f>
        <v>P12</v>
      </c>
      <c r="H114" s="75" t="str">
        <f>IF(+All!$F897="Stanford",+All!H897,IF(+All!$H897="Stanford",+All!H897,0))</f>
        <v>Stanford</v>
      </c>
      <c r="I114" s="76" t="str">
        <f>IF(+All!$F897="Stanford",+All!I897,IF(+All!$H897="Stanford",+All!I897,0))</f>
        <v>P12</v>
      </c>
      <c r="J114" s="706" t="str">
        <f>IF(+All!$F897="Stanford",+All!J897,IF(+All!$H897="Stanford",+All!J897,0))</f>
        <v>California</v>
      </c>
      <c r="K114" s="707" t="str">
        <f>IF(+All!$F897="Stanford",+All!K897,IF(+All!$H897="Stanford",+All!K897,0))</f>
        <v>Stanford</v>
      </c>
      <c r="L114" s="78">
        <f>IF(+All!$F897="Stanford",+All!L897,IF(+All!$H897="Stanford",+All!L897,0))</f>
        <v>1.5</v>
      </c>
      <c r="M114" s="79">
        <f>IF(+All!$F897="Stanford",+All!M897,IF(+All!$H897="Stanford",+All!M897,0))</f>
        <v>45.5</v>
      </c>
      <c r="N114" s="706" t="str">
        <f>IF(+All!$F897="Stanford",+All!N897,IF(+All!$H897="Stanford",+All!N897,0))</f>
        <v>California</v>
      </c>
      <c r="O114" s="708">
        <f>IF(+All!$F897="Stanford",+All!O897,IF(+All!$H897="Stanford",+All!O897,0))</f>
        <v>41</v>
      </c>
      <c r="P114" s="708" t="str">
        <f>IF(+All!$F897="Stanford",+All!P897,IF(+All!$H897="Stanford",+All!P897,0))</f>
        <v>Stanford</v>
      </c>
      <c r="Q114" s="707">
        <f>IF(+All!$F897="Stanford",+All!Q897,IF(+All!$H897="Stanford",+All!Q897,0))</f>
        <v>11</v>
      </c>
      <c r="R114" s="706" t="str">
        <f>IF(+All!$F897="Stanford",+All!R897,IF(+All!$H897="Stanford",+All!R897,0))</f>
        <v>California</v>
      </c>
      <c r="S114" s="708" t="str">
        <f>IF(+All!$F897="Stanford",+All!S897,IF(+All!$H897="Stanford",+All!S897,0))</f>
        <v>Stanford</v>
      </c>
      <c r="T114" s="706" t="str">
        <f>IF(+All!$F897="Stanford",+All!T897,IF(+All!$H897="Stanford",+All!T897,0))</f>
        <v>Stanford</v>
      </c>
      <c r="U114" s="707" t="str">
        <f>IF(+All!$F897="Stanford",+All!U897,IF(+All!$H897="Stanford",+All!U897,0))</f>
        <v>L</v>
      </c>
      <c r="V114" s="706" t="e">
        <f>IF(+All!#REF!="Stanford",+All!#REF!,IF(+All!#REF!="Stanford",+All!#REF!,0))</f>
        <v>#REF!</v>
      </c>
      <c r="W114" s="707" t="e">
        <f>IF(+All!#REF!="Stanford",+All!#REF!,IF(+All!#REF!="Stanford",+All!#REF!,0))</f>
        <v>#REF!</v>
      </c>
      <c r="X114" s="706" t="e">
        <f>IF(+All!#REF!="Stanford",+All!#REF!,IF(+All!#REF!="Stanford",+All!#REF!,0))</f>
        <v>#REF!</v>
      </c>
      <c r="Y114" s="707" t="e">
        <f>IF(+All!#REF!="Stanford",+All!#REF!,IF(+All!#REF!="Stanford",+All!#REF!,0))</f>
        <v>#REF!</v>
      </c>
      <c r="Z114" s="706" t="e">
        <f>IF(+All!#REF!="Stanford",+All!#REF!,IF(+All!#REF!="Stanford",+All!#REF!,0))</f>
        <v>#REF!</v>
      </c>
      <c r="AA114" s="707" t="e">
        <f>IF(+All!#REF!="Stanford",+All!#REF!,IF(+All!#REF!="Stanford",+All!#REF!,0))</f>
        <v>#REF!</v>
      </c>
      <c r="AB114" s="706" t="e">
        <f>IF(+All!#REF!="Stanford",+All!#REF!,IF(+All!#REF!="Stanford",+All!#REF!,0))</f>
        <v>#REF!</v>
      </c>
      <c r="AC114" s="707" t="e">
        <f>IF(+All!#REF!="Stanford",+All!#REF!,IF(+All!#REF!="Stanford",+All!#REF!,0))</f>
        <v>#REF!</v>
      </c>
      <c r="AD114" s="706" t="e">
        <f>IF(+All!#REF!="Stanford",+All!#REF!,IF(+All!#REF!="Stanford",+All!#REF!,0))</f>
        <v>#REF!</v>
      </c>
      <c r="AE114" s="707" t="e">
        <f>IF(+All!#REF!="Stanford",+All!#REF!,IF(+All!#REF!="Stanford",+All!#REF!,0))</f>
        <v>#REF!</v>
      </c>
      <c r="AF114" s="706" t="e">
        <f>IF(+All!#REF!="Stanford",+All!#REF!,IF(+All!#REF!="Stanford",+All!#REF!,0))</f>
        <v>#REF!</v>
      </c>
      <c r="AG114" s="707" t="e">
        <f>IF(+All!#REF!="Stanford",+All!#REF!,IF(+All!#REF!="Stanford",+All!#REF!,0))</f>
        <v>#REF!</v>
      </c>
      <c r="AH114" s="706" t="e">
        <f>IF(+All!#REF!="Stanford",+All!#REF!,IF(+All!#REF!="Stanford",+All!#REF!,0))</f>
        <v>#REF!</v>
      </c>
      <c r="AI114" s="707" t="e">
        <f>IF(+All!#REF!="Stanford",+All!#REF!,IF(+All!#REF!="Stanford",+All!#REF!,0))</f>
        <v>#REF!</v>
      </c>
      <c r="AJ114" s="706" t="e">
        <f>IF(+All!#REF!="Stanford",+All!#REF!,IF(+All!#REF!="Stanford",+All!#REF!,0))</f>
        <v>#REF!</v>
      </c>
      <c r="AK114" s="707" t="e">
        <f>IF(+All!#REF!="Stanford",+All!#REF!,IF(+All!#REF!="Stanford",+All!#REF!,0))</f>
        <v>#REF!</v>
      </c>
      <c r="AL114" s="81" t="e">
        <f>IF(+All!#REF!="Stanford",+All!#REF!,IF(+All!#REF!="Stanford",+All!#REF!,0))</f>
        <v>#REF!</v>
      </c>
      <c r="AM114" s="82" t="e">
        <f>IF(+All!#REF!="Stanford",+All!#REF!,IF(+All!#REF!="Stanford",+All!#REF!,0))</f>
        <v>#REF!</v>
      </c>
      <c r="AN114" s="81" t="e">
        <f>IF(+All!#REF!="Stanford",+All!#REF!,IF(+All!#REF!="Stanford",+All!#REF!,0))</f>
        <v>#REF!</v>
      </c>
      <c r="AO114" s="83" t="e">
        <f>IF(+All!#REF!="Stanford",+All!#REF!,IF(+All!#REF!="Stanford",+All!#REF!,0))</f>
        <v>#REF!</v>
      </c>
      <c r="AP114" s="84" t="e">
        <f>IF(+All!#REF!="Stanford",+All!#REF!,IF(+All!#REF!="Stanford",+All!#REF!,0))</f>
        <v>#REF!</v>
      </c>
      <c r="AQ114" s="480" t="e">
        <f>IF(+All!#REF!="Stanford",+All!#REF!,IF(+All!#REF!="Stanford",+All!#REF!,0))</f>
        <v>#REF!</v>
      </c>
      <c r="AR114" s="482" t="e">
        <f>IF(+All!#REF!="Stanford",+All!#REF!,IF(+All!#REF!="Stanford",+All!#REF!,0))</f>
        <v>#REF!</v>
      </c>
      <c r="AS114" s="483" t="e">
        <f>IF(+All!#REF!="Stanford",+All!#REF!,IF(+All!#REF!="Stanford",+All!#REF!,0))</f>
        <v>#REF!</v>
      </c>
      <c r="AT114" s="483" t="e">
        <f>IF(+All!#REF!="Stanford",+All!#REF!,IF(+All!#REF!="Stanford",+All!#REF!,0))</f>
        <v>#REF!</v>
      </c>
      <c r="AU114" s="482" t="e">
        <f>IF(+All!#REF!="Stanford",+All!#REF!,IF(+All!#REF!="Stanford",+All!#REF!,0))</f>
        <v>#REF!</v>
      </c>
      <c r="AV114" s="483" t="e">
        <f>IF(+All!#REF!="Stanford",+All!#REF!,IF(+All!#REF!="Stanford",+All!#REF!,0))</f>
        <v>#REF!</v>
      </c>
      <c r="AW114" s="484" t="e">
        <f>IF(+All!#REF!="Stanford",+All!#REF!,IF(+All!#REF!="Stanford",+All!#REF!,0))</f>
        <v>#REF!</v>
      </c>
      <c r="AX114" s="483" t="e">
        <f>IF(+All!#REF!="Stanford",+All!#REF!,IF(+All!#REF!="Stanford",+All!#REF!,0))</f>
        <v>#REF!</v>
      </c>
      <c r="AY114" s="88" t="e">
        <f>IF(+All!#REF!="Stanford",+All!#REF!,IF(+All!#REF!="Stanford",+All!#REF!,0))</f>
        <v>#REF!</v>
      </c>
      <c r="AZ114" s="89" t="e">
        <f>IF(+All!#REF!="Stanford",+All!#REF!,IF(+All!#REF!="Stanford",+All!#REF!,0))</f>
        <v>#REF!</v>
      </c>
      <c r="BA114" s="90" t="e">
        <f>IF(+All!#REF!="Stanford",+All!#REF!,IF(+All!#REF!="Stanford",+All!#REF!,0))</f>
        <v>#REF!</v>
      </c>
      <c r="BB114" s="90" t="e">
        <f>IF(+All!#REF!="Stanford",+All!#REF!,IF(+All!#REF!="Stanford",+All!#REF!,0))</f>
        <v>#REF!</v>
      </c>
      <c r="BC114" s="91" t="e">
        <f>IF(+All!#REF!="Stanford",+All!#REF!,IF(+All!#REF!="Stanford",+All!#REF!,0))</f>
        <v>#REF!</v>
      </c>
      <c r="BD114" s="482" t="e">
        <f>IF(+All!#REF!="Stanford",+All!#REF!,IF(+All!#REF!="Stanford",+All!#REF!,0))</f>
        <v>#REF!</v>
      </c>
      <c r="BE114" s="483" t="e">
        <f>IF(+All!#REF!="Stanford",+All!#REF!,IF(+All!#REF!="Stanford",+All!#REF!,0))</f>
        <v>#REF!</v>
      </c>
      <c r="BF114" s="483" t="e">
        <f>IF(+All!#REF!="Stanford",+All!#REF!,IF(+All!#REF!="Stanford",+All!#REF!,0))</f>
        <v>#REF!</v>
      </c>
      <c r="BG114" s="482" t="e">
        <f>IF(+All!#REF!="Stanford",+All!#REF!,IF(+All!#REF!="Stanford",+All!#REF!,0))</f>
        <v>#REF!</v>
      </c>
      <c r="BH114" s="483" t="e">
        <f>IF(+All!#REF!="Stanford",+All!#REF!,IF(+All!#REF!="Stanford",+All!#REF!,0))</f>
        <v>#REF!</v>
      </c>
      <c r="BI114" s="484" t="e">
        <f>IF(+All!#REF!="Stanford",+All!#REF!,IF(+All!#REF!="Stanford",+All!#REF!,0))</f>
        <v>#REF!</v>
      </c>
      <c r="BJ114" s="92" t="e">
        <f>IF(+All!#REF!="Stanford",+All!#REF!,IF(+All!#REF!="Stanford",+All!#REF!,0))</f>
        <v>#REF!</v>
      </c>
      <c r="BK114" s="93" t="e">
        <f>IF(+All!#REF!="Stanford",+All!#REF!,IF(+All!#REF!="Stanford",+All!#REF!,0))</f>
        <v>#REF!</v>
      </c>
    </row>
    <row r="115" spans="1:63" x14ac:dyDescent="0.8">
      <c r="A115" s="70">
        <f>IF(+All!$F964="Stanford",+All!A964,IF(+All!$H964="Stanford",+All!A964,0))</f>
        <v>0</v>
      </c>
      <c r="B115" s="480">
        <f>IF(+All!$F964="Stanford",+All!B964,IF(+All!$H964="Stanford",+All!B964,0))</f>
        <v>0</v>
      </c>
      <c r="C115" s="72">
        <f>IF(+All!$F964="Stanford",+All!C964,IF(+All!$H964="Stanford",+All!C964,0))</f>
        <v>0</v>
      </c>
      <c r="D115" s="73">
        <f>IF(+All!$F964="Stanford",+All!D964,IF(+All!$H964="Stanford",+All!D964,0))</f>
        <v>0</v>
      </c>
      <c r="E115" s="707">
        <f>IF(+All!$F964="Stanford",+All!E964,IF(+All!$H964="Stanford",+All!E964,0))</f>
        <v>0</v>
      </c>
      <c r="F115" s="75">
        <f>IF(+All!$F964="Stanford",+All!F964,IF(+All!$H964="Stanford",+All!F964,0))</f>
        <v>0</v>
      </c>
      <c r="G115" s="76">
        <f>IF(+All!$F964="Stanford",+All!G964,IF(+All!$H964="Stanford",+All!G964,0))</f>
        <v>0</v>
      </c>
      <c r="H115" s="75">
        <f>IF(+All!$F964="Stanford",+All!H964,IF(+All!$H964="Stanford",+All!H964,0))</f>
        <v>0</v>
      </c>
      <c r="I115" s="76">
        <f>IF(+All!$F964="Stanford",+All!I964,IF(+All!$H964="Stanford",+All!I964,0))</f>
        <v>0</v>
      </c>
      <c r="J115" s="706">
        <f>IF(+All!$F964="Stanford",+All!J964,IF(+All!$H964="Stanford",+All!J964,0))</f>
        <v>0</v>
      </c>
      <c r="K115" s="707">
        <f>IF(+All!$F964="Stanford",+All!K964,IF(+All!$H964="Stanford",+All!K964,0))</f>
        <v>0</v>
      </c>
      <c r="L115" s="78">
        <f>IF(+All!$F964="Stanford",+All!L964,IF(+All!$H964="Stanford",+All!L964,0))</f>
        <v>0</v>
      </c>
      <c r="M115" s="79">
        <f>IF(+All!$F964="Stanford",+All!M964,IF(+All!$H964="Stanford",+All!M964,0))</f>
        <v>0</v>
      </c>
      <c r="N115" s="706">
        <f>IF(+All!$F964="Stanford",+All!N964,IF(+All!$H964="Stanford",+All!N964,0))</f>
        <v>0</v>
      </c>
      <c r="O115" s="708">
        <f>IF(+All!$F964="Stanford",+All!O964,IF(+All!$H964="Stanford",+All!O964,0))</f>
        <v>0</v>
      </c>
      <c r="P115" s="708">
        <f>IF(+All!$F964="Stanford",+All!P964,IF(+All!$H964="Stanford",+All!P964,0))</f>
        <v>0</v>
      </c>
      <c r="Q115" s="707">
        <f>IF(+All!$F964="Stanford",+All!Q964,IF(+All!$H964="Stanford",+All!Q964,0))</f>
        <v>0</v>
      </c>
      <c r="R115" s="706">
        <f>IF(+All!$F964="Stanford",+All!R964,IF(+All!$H964="Stanford",+All!R964,0))</f>
        <v>0</v>
      </c>
      <c r="S115" s="708">
        <f>IF(+All!$F964="Stanford",+All!S964,IF(+All!$H964="Stanford",+All!S964,0))</f>
        <v>0</v>
      </c>
      <c r="T115" s="706">
        <f>IF(+All!$F964="Stanford",+All!T964,IF(+All!$H964="Stanford",+All!T964,0))</f>
        <v>0</v>
      </c>
      <c r="U115" s="707">
        <f>IF(+All!$F964="Stanford",+All!U964,IF(+All!$H964="Stanford",+All!U964,0))</f>
        <v>0</v>
      </c>
      <c r="V115" s="706">
        <f>IF(+All!$F491="Stanford",+All!#REF!,IF(+All!$H491="Stanford",+All!#REF!,0))</f>
        <v>0</v>
      </c>
      <c r="W115" s="707">
        <f>IF(+All!$F491="Stanford",+All!#REF!,IF(+All!$H491="Stanford",+All!#REF!,0))</f>
        <v>0</v>
      </c>
      <c r="X115" s="706">
        <f>IF(+All!$F491="Stanford",+All!#REF!,IF(+All!$H491="Stanford",+All!#REF!,0))</f>
        <v>0</v>
      </c>
      <c r="Y115" s="707">
        <f>IF(+All!$F491="Stanford",+All!#REF!,IF(+All!$H491="Stanford",+All!#REF!,0))</f>
        <v>0</v>
      </c>
      <c r="Z115" s="706">
        <f>IF(+All!$F491="Stanford",+All!#REF!,IF(+All!$H491="Stanford",+All!#REF!,0))</f>
        <v>0</v>
      </c>
      <c r="AA115" s="707">
        <f>IF(+All!$F491="Stanford",+All!#REF!,IF(+All!$H491="Stanford",+All!#REF!,0))</f>
        <v>0</v>
      </c>
      <c r="AB115" s="706">
        <f>IF(+All!$F491="Stanford",+All!#REF!,IF(+All!$H491="Stanford",+All!#REF!,0))</f>
        <v>0</v>
      </c>
      <c r="AC115" s="707">
        <f>IF(+All!$F491="Stanford",+All!#REF!,IF(+All!$H491="Stanford",+All!#REF!,0))</f>
        <v>0</v>
      </c>
      <c r="AD115" s="706">
        <f>IF(+All!$F491="Stanford",+All!#REF!,IF(+All!$H491="Stanford",+All!#REF!,0))</f>
        <v>0</v>
      </c>
      <c r="AE115" s="707">
        <f>IF(+All!$F491="Stanford",+All!#REF!,IF(+All!$H491="Stanford",+All!#REF!,0))</f>
        <v>0</v>
      </c>
      <c r="AF115" s="706">
        <f>IF(+All!$F491="Stanford",+All!#REF!,IF(+All!$H491="Stanford",+All!#REF!,0))</f>
        <v>0</v>
      </c>
      <c r="AG115" s="707">
        <f>IF(+All!$F491="Stanford",+All!#REF!,IF(+All!$H491="Stanford",+All!#REF!,0))</f>
        <v>0</v>
      </c>
      <c r="AH115" s="706">
        <f>IF(+All!$F491="Stanford",+All!#REF!,IF(+All!$H491="Stanford",+All!#REF!,0))</f>
        <v>0</v>
      </c>
      <c r="AI115" s="707">
        <f>IF(+All!$F491="Stanford",+All!#REF!,IF(+All!$H491="Stanford",+All!#REF!,0))</f>
        <v>0</v>
      </c>
      <c r="AJ115" s="706">
        <f>IF(+All!$F491="Stanford",+All!#REF!,IF(+All!$H491="Stanford",+All!#REF!,0))</f>
        <v>0</v>
      </c>
      <c r="AK115" s="707">
        <f>IF(+All!$F491="Stanford",+All!#REF!,IF(+All!$H491="Stanford",+All!#REF!,0))</f>
        <v>0</v>
      </c>
      <c r="AL115" s="81">
        <f>IF(+All!$F491="Stanford",+All!V491,IF(+All!$H491="Stanford",+All!V491,0))</f>
        <v>0</v>
      </c>
      <c r="AM115" s="82">
        <f>IF(+All!$F491="Stanford",+All!W491,IF(+All!$H491="Stanford",+All!W491,0))</f>
        <v>0</v>
      </c>
      <c r="AN115" s="81">
        <f>IF(+All!$F491="Stanford",+All!X491,IF(+All!$H491="Stanford",+All!X491,0))</f>
        <v>0</v>
      </c>
      <c r="AO115" s="83">
        <f>IF(+All!$F491="Stanford",+All!Y491,IF(+All!$H491="Stanford",+All!Y491,0))</f>
        <v>0</v>
      </c>
      <c r="AP115" s="84">
        <f>IF(+All!$F491="Stanford",+All!Z491,IF(+All!$H491="Stanford",+All!Z491,0))</f>
        <v>0</v>
      </c>
      <c r="AQ115" s="480">
        <f>IF(+All!$F491="Stanford",+All!#REF!,IF(+All!$H491="Stanford",+All!#REF!,0))</f>
        <v>0</v>
      </c>
      <c r="AR115" s="482">
        <f>IF(+All!$F491="Stanford",+All!#REF!,IF(+All!$H491="Stanford",+All!#REF!,0))</f>
        <v>0</v>
      </c>
      <c r="AS115" s="483">
        <f>IF(+All!$F491="Stanford",+All!#REF!,IF(+All!$H491="Stanford",+All!#REF!,0))</f>
        <v>0</v>
      </c>
      <c r="AT115" s="483">
        <f>IF(+All!$F491="Stanford",+All!#REF!,IF(+All!$H491="Stanford",+All!#REF!,0))</f>
        <v>0</v>
      </c>
      <c r="AU115" s="482">
        <f>IF(+All!$F491="Stanford",+All!#REF!,IF(+All!$H491="Stanford",+All!#REF!,0))</f>
        <v>0</v>
      </c>
      <c r="AV115" s="483">
        <f>IF(+All!$F491="Stanford",+All!#REF!,IF(+All!$H491="Stanford",+All!#REF!,0))</f>
        <v>0</v>
      </c>
      <c r="AW115" s="484">
        <f>IF(+All!$F491="Stanford",+All!#REF!,IF(+All!$H491="Stanford",+All!#REF!,0))</f>
        <v>0</v>
      </c>
      <c r="AX115" s="483">
        <f>IF(+All!$F491="Stanford",+All!#REF!,IF(+All!$H491="Stanford",+All!#REF!,0))</f>
        <v>0</v>
      </c>
      <c r="AY115" s="88">
        <f>IF(+All!$F491="Stanford",+All!#REF!,IF(+All!$H491="Stanford",+All!#REF!,0))</f>
        <v>0</v>
      </c>
      <c r="AZ115" s="89">
        <f>IF(+All!$F491="Stanford",+All!#REF!,IF(+All!$H491="Stanford",+All!#REF!,0))</f>
        <v>0</v>
      </c>
      <c r="BA115" s="90">
        <f>IF(+All!$F491="Stanford",+All!#REF!,IF(+All!$H491="Stanford",+All!#REF!,0))</f>
        <v>0</v>
      </c>
      <c r="BB115" s="90">
        <f>IF(+All!$F491="Stanford",+All!#REF!,IF(+All!$H491="Stanford",+All!#REF!,0))</f>
        <v>0</v>
      </c>
      <c r="BC115" s="91">
        <f>IF(+All!$F491="Stanford",+All!#REF!,IF(+All!$H491="Stanford",+All!#REF!,0))</f>
        <v>0</v>
      </c>
      <c r="BD115" s="482">
        <f>IF(+All!$F491="Stanford",+All!#REF!,IF(+All!$H491="Stanford",+All!#REF!,0))</f>
        <v>0</v>
      </c>
      <c r="BE115" s="483">
        <f>IF(+All!$F491="Stanford",+All!#REF!,IF(+All!$H491="Stanford",+All!#REF!,0))</f>
        <v>0</v>
      </c>
      <c r="BF115" s="483">
        <f>IF(+All!$F491="Stanford",+All!#REF!,IF(+All!$H491="Stanford",+All!#REF!,0))</f>
        <v>0</v>
      </c>
      <c r="BG115" s="482">
        <f>IF(+All!$F491="Stanford",+All!#REF!,IF(+All!$H491="Stanford",+All!#REF!,0))</f>
        <v>0</v>
      </c>
      <c r="BH115" s="483">
        <f>IF(+All!$F491="Stanford",+All!#REF!,IF(+All!$H491="Stanford",+All!#REF!,0))</f>
        <v>0</v>
      </c>
      <c r="BI115" s="484">
        <f>IF(+All!$F491="Stanford",+All!#REF!,IF(+All!$H491="Stanford",+All!#REF!,0))</f>
        <v>0</v>
      </c>
      <c r="BJ115" s="92">
        <f>IF(+All!$F491="Stanford",+All!#REF!,IF(+All!$H491="Stanford",+All!#REF!,0))</f>
        <v>0</v>
      </c>
      <c r="BK115" s="93">
        <f>IF(+All!$F491="Stanford",+All!#REF!,IF(+All!$H491="Stanford",+All!#REF!,0))</f>
        <v>0</v>
      </c>
    </row>
    <row r="116" spans="1:63" x14ac:dyDescent="0.8">
      <c r="B116" s="480"/>
      <c r="C116" s="72"/>
      <c r="D116" s="73"/>
      <c r="F116" s="1255" t="str">
        <f>H118</f>
        <v>UCLA</v>
      </c>
      <c r="G116" s="1256"/>
      <c r="H116" s="1256"/>
      <c r="I116" s="1257"/>
      <c r="L116" s="78"/>
      <c r="M116" s="79"/>
      <c r="W116" s="74"/>
      <c r="AD116" s="77"/>
      <c r="AE116" s="74"/>
      <c r="AF116" s="77"/>
      <c r="AG116" s="74"/>
      <c r="AH116" s="77"/>
      <c r="AI116" s="74"/>
      <c r="AJ116" s="77"/>
      <c r="AK116" s="74"/>
      <c r="AQ116" s="480"/>
      <c r="AR116" s="482"/>
      <c r="AS116" s="483"/>
      <c r="AT116" s="483"/>
      <c r="AU116" s="482"/>
      <c r="AV116" s="483"/>
      <c r="AW116" s="484"/>
      <c r="AX116" s="483"/>
      <c r="AY116" s="88"/>
      <c r="AZ116" s="89"/>
      <c r="BA116" s="90"/>
      <c r="BB116" s="90"/>
      <c r="BC116" s="91"/>
      <c r="BD116" s="482"/>
      <c r="BE116" s="483"/>
      <c r="BF116" s="483"/>
      <c r="BG116" s="482"/>
      <c r="BH116" s="483"/>
      <c r="BI116" s="484"/>
    </row>
    <row r="117" spans="1:63" x14ac:dyDescent="0.8">
      <c r="A117" s="70">
        <f>IF(+All!$F8="UCLA",+All!A8,IF(+All!$H8="UCLA",+All!A8,0))</f>
        <v>0</v>
      </c>
      <c r="B117" s="480" t="str">
        <f>IF(+All!$F8="UCLA",+All!B8,IF(+All!$H8="UCLA",+All!B8,0))</f>
        <v>Sat</v>
      </c>
      <c r="C117" s="72">
        <f>IF(+All!$F8="UCLA",+All!C8,IF(+All!$H8="UCLA",+All!C8,0))</f>
        <v>44436</v>
      </c>
      <c r="D117" s="73">
        <f>IF(+All!$F8="UCLA",+All!D8,IF(+All!$H8="UCLA",+All!D8,0))</f>
        <v>0.64583333333333337</v>
      </c>
      <c r="E117" s="707" t="str">
        <f>IF(+All!$F8="UCLA",+All!E8,IF(+All!$H8="UCLA",+All!E8,0))</f>
        <v>ESPN</v>
      </c>
      <c r="F117" s="75" t="str">
        <f>IF(+All!$F8="UCLA",+All!F8,IF(+All!$H8="UCLA",+All!F8,0))</f>
        <v>Hawaii</v>
      </c>
      <c r="G117" s="76" t="str">
        <f>IF(+All!$F8="UCLA",+All!G8,IF(+All!$H8="UCLA",+All!G8,0))</f>
        <v>MWC</v>
      </c>
      <c r="H117" s="75" t="str">
        <f>IF(+All!$F8="UCLA",+All!H8,IF(+All!$H8="UCLA",+All!H8,0))</f>
        <v>UCLA</v>
      </c>
      <c r="I117" s="76" t="str">
        <f>IF(+All!$F8="UCLA",+All!I8,IF(+All!$H8="UCLA",+All!I8,0))</f>
        <v>P12</v>
      </c>
      <c r="J117" s="706" t="str">
        <f>IF(+All!$F8="UCLA",+All!J8,IF(+All!$H8="UCLA",+All!J8,0))</f>
        <v>UCLA</v>
      </c>
      <c r="K117" s="707" t="str">
        <f>IF(+All!$F8="UCLA",+All!K8,IF(+All!$H8="UCLA",+All!K8,0))</f>
        <v>Hawaii</v>
      </c>
      <c r="L117" s="78">
        <f>IF(+All!$F8="UCLA",+All!L8,IF(+All!$H8="UCLA",+All!L8,0))</f>
        <v>18</v>
      </c>
      <c r="M117" s="79">
        <f>IF(+All!$F8="UCLA",+All!M8,IF(+All!$H8="UCLA",+All!M8,0))</f>
        <v>68</v>
      </c>
      <c r="N117" s="706" t="str">
        <f>IF(+All!$F8="UCLA",+All!N8,IF(+All!$H8="UCLA",+All!N8,0))</f>
        <v>UCLA</v>
      </c>
      <c r="O117" s="708">
        <f>IF(+All!$F8="UCLA",+All!O8,IF(+All!$H8="UCLA",+All!O8,0))</f>
        <v>44</v>
      </c>
      <c r="P117" s="708" t="str">
        <f>IF(+All!$F8="UCLA",+All!P8,IF(+All!$H8="UCLA",+All!P8,0))</f>
        <v>Hawaii</v>
      </c>
      <c r="Q117" s="707">
        <f>IF(+All!$F8="UCLA",+All!Q8,IF(+All!$H8="UCLA",+All!Q8,0))</f>
        <v>10</v>
      </c>
      <c r="R117" s="706" t="str">
        <f>IF(+All!$F8="UCLA",+All!R8,IF(+All!$H8="UCLA",+All!R8,0))</f>
        <v>UCLA</v>
      </c>
      <c r="S117" s="708" t="str">
        <f>IF(+All!$F8="UCLA",+All!S8,IF(+All!$H8="UCLA",+All!S8,0))</f>
        <v>Hawaii</v>
      </c>
      <c r="T117" s="706" t="str">
        <f>IF(+All!$F8="UCLA",+All!T8,IF(+All!$H8="UCLA",+All!T8,0))</f>
        <v>Hawaii</v>
      </c>
      <c r="U117" s="707" t="str">
        <f>IF(+All!$F8="UCLA",+All!U8,IF(+All!$H8="UCLA",+All!U8,0))</f>
        <v>L</v>
      </c>
      <c r="V117" s="706"/>
      <c r="W117" s="707"/>
      <c r="X117" s="706"/>
      <c r="Y117" s="707"/>
      <c r="Z117" s="706"/>
      <c r="AA117" s="707"/>
      <c r="AB117" s="706"/>
      <c r="AC117" s="707"/>
      <c r="AD117" s="706"/>
      <c r="AE117" s="707"/>
      <c r="AF117" s="706"/>
      <c r="AG117" s="707"/>
      <c r="AH117" s="706"/>
      <c r="AI117" s="707"/>
      <c r="AJ117" s="706"/>
      <c r="AK117" s="707"/>
      <c r="AQ117" s="480"/>
      <c r="AR117" s="482"/>
      <c r="AS117" s="483"/>
      <c r="AT117" s="483"/>
      <c r="AU117" s="482"/>
      <c r="AV117" s="483"/>
      <c r="AW117" s="484"/>
      <c r="AX117" s="483"/>
      <c r="AY117" s="88"/>
      <c r="AZ117" s="89"/>
      <c r="BA117" s="90"/>
      <c r="BB117" s="90"/>
      <c r="BC117" s="91"/>
      <c r="BD117" s="482"/>
      <c r="BE117" s="483"/>
      <c r="BF117" s="483"/>
      <c r="BG117" s="482"/>
      <c r="BH117" s="483"/>
      <c r="BI117" s="484"/>
    </row>
    <row r="118" spans="1:63" x14ac:dyDescent="0.8">
      <c r="A118" s="70">
        <f>IF(+All!$F74="UCLA",+All!A74,IF(+All!$H74="UCLA",+All!A74,0))</f>
        <v>1</v>
      </c>
      <c r="B118" s="480" t="str">
        <f>IF(+All!$F74="UCLA",+All!B74,IF(+All!$H74="UCLA",+All!B74,0))</f>
        <v>Sat</v>
      </c>
      <c r="C118" s="72">
        <f>IF(+All!$F74="UCLA",+All!C74,IF(+All!$H74="UCLA",+All!C74,0))</f>
        <v>44443</v>
      </c>
      <c r="D118" s="73">
        <f>IF(+All!$F74="UCLA",+All!D74,IF(+All!$H74="UCLA",+All!D74,0))</f>
        <v>0.85416666666666663</v>
      </c>
      <c r="E118" s="707" t="str">
        <f>IF(+All!$F74="UCLA",+All!E74,IF(+All!$H74="UCLA",+All!E74,0))</f>
        <v>Fox</v>
      </c>
      <c r="F118" s="75" t="str">
        <f>IF(+All!$F74="UCLA",+All!F74,IF(+All!$H74="UCLA",+All!F74,0))</f>
        <v>LSU</v>
      </c>
      <c r="G118" s="76" t="str">
        <f>IF(+All!$F74="UCLA",+All!G74,IF(+All!$H74="UCLA",+All!G74,0))</f>
        <v>SEC</v>
      </c>
      <c r="H118" s="75" t="str">
        <f>IF(+All!$F74="UCLA",+All!H74,IF(+All!$H74="UCLA",+All!H74,0))</f>
        <v>UCLA</v>
      </c>
      <c r="I118" s="76" t="str">
        <f>IF(+All!$F74="UCLA",+All!I74,IF(+All!$H74="UCLA",+All!I74,0))</f>
        <v>P12</v>
      </c>
      <c r="J118" s="706" t="str">
        <f>IF(+All!$F74="UCLA",+All!J74,IF(+All!$H74="UCLA",+All!J74,0))</f>
        <v>LSU</v>
      </c>
      <c r="K118" s="707" t="str">
        <f>IF(+All!$F74="UCLA",+All!K74,IF(+All!$H74="UCLA",+All!K74,0))</f>
        <v>UCLA</v>
      </c>
      <c r="L118" s="78">
        <f>IF(+All!$F74="UCLA",+All!L74,IF(+All!$H74="UCLA",+All!L74,0))</f>
        <v>3</v>
      </c>
      <c r="M118" s="79">
        <f>IF(+All!$F74="UCLA",+All!M74,IF(+All!$H74="UCLA",+All!M74,0))</f>
        <v>66</v>
      </c>
      <c r="N118" s="706" t="str">
        <f>IF(+All!$F74="UCLA",+All!N74,IF(+All!$H74="UCLA",+All!N74,0))</f>
        <v>UCLA</v>
      </c>
      <c r="O118" s="708">
        <f>IF(+All!$F74="UCLA",+All!O74,IF(+All!$H74="UCLA",+All!O74,0))</f>
        <v>38</v>
      </c>
      <c r="P118" s="708" t="str">
        <f>IF(+All!$F74="UCLA",+All!P74,IF(+All!$H74="UCLA",+All!P74,0))</f>
        <v>LSU</v>
      </c>
      <c r="Q118" s="707">
        <f>IF(+All!$F74="UCLA",+All!Q74,IF(+All!$H74="UCLA",+All!Q74,0))</f>
        <v>27</v>
      </c>
      <c r="R118" s="706" t="str">
        <f>IF(+All!$F74="UCLA",+All!R74,IF(+All!$H74="UCLA",+All!R74,0))</f>
        <v>UCLA</v>
      </c>
      <c r="S118" s="708" t="str">
        <f>IF(+All!$F74="UCLA",+All!S74,IF(+All!$H74="UCLA",+All!S74,0))</f>
        <v>LSU</v>
      </c>
      <c r="T118" s="706" t="str">
        <f>IF(+All!$F74="UCLA",+All!T74,IF(+All!$H74="UCLA",+All!T74,0))</f>
        <v>LSU</v>
      </c>
      <c r="U118" s="707" t="str">
        <f>IF(+All!$F74="UCLA",+All!U74,IF(+All!$H74="UCLA",+All!U74,0))</f>
        <v>L</v>
      </c>
      <c r="V118" s="706"/>
      <c r="W118" s="707"/>
      <c r="X118" s="706"/>
      <c r="Y118" s="707"/>
      <c r="Z118" s="706"/>
      <c r="AA118" s="707"/>
      <c r="AB118" s="706"/>
      <c r="AC118" s="707"/>
      <c r="AD118" s="706"/>
      <c r="AE118" s="707"/>
      <c r="AF118" s="706"/>
      <c r="AG118" s="707"/>
      <c r="AH118" s="706"/>
      <c r="AI118" s="707"/>
      <c r="AJ118" s="706"/>
      <c r="AK118" s="707"/>
      <c r="AQ118" s="480"/>
      <c r="AR118" s="482"/>
      <c r="AS118" s="483"/>
      <c r="AT118" s="483"/>
      <c r="AU118" s="482"/>
      <c r="AV118" s="483"/>
      <c r="AW118" s="484"/>
      <c r="AX118" s="483"/>
      <c r="AY118" s="88"/>
      <c r="AZ118" s="89"/>
      <c r="BA118" s="90"/>
      <c r="BB118" s="90"/>
      <c r="BC118" s="91"/>
      <c r="BD118" s="482"/>
      <c r="BE118" s="483"/>
      <c r="BF118" s="483"/>
      <c r="BG118" s="482"/>
      <c r="BH118" s="483"/>
      <c r="BI118" s="484"/>
    </row>
    <row r="119" spans="1:63" x14ac:dyDescent="0.8">
      <c r="A119" s="70">
        <f>IF(+All!$F176="UCLA",+All!A176,IF(+All!$H176="UCLA",+All!A176,0))</f>
        <v>2</v>
      </c>
      <c r="B119" s="480" t="str">
        <f>IF(+All!$F176="UCLA",+All!B176,IF(+All!$H176="UCLA",+All!B176,0))</f>
        <v>Sat</v>
      </c>
      <c r="C119" s="72">
        <f>IF(+All!$F176="UCLA",+All!C176,IF(+All!$H176="UCLA",+All!C176,0))</f>
        <v>44450</v>
      </c>
      <c r="D119" s="73">
        <f>IF(+All!$F176="UCLA",+All!D176,IF(+All!$H176="UCLA",+All!D176,0))</f>
        <v>0</v>
      </c>
      <c r="E119" s="707">
        <f>IF(+All!$F176="UCLA",+All!E176,IF(+All!$H176="UCLA",+All!E176,0))</f>
        <v>0</v>
      </c>
      <c r="F119" s="75" t="str">
        <f>IF(+All!$F176="UCLA",+All!F176,IF(+All!$H176="UCLA",+All!F176,0))</f>
        <v>UCLA</v>
      </c>
      <c r="G119" s="76" t="str">
        <f>IF(+All!$F176="UCLA",+All!G176,IF(+All!$H176="UCLA",+All!G176,0))</f>
        <v>P12</v>
      </c>
      <c r="H119" s="75" t="str">
        <f>IF(+All!$F176="UCLA",+All!H176,IF(+All!$H176="UCLA",+All!H176,0))</f>
        <v>Open</v>
      </c>
      <c r="I119" s="76" t="str">
        <f>IF(+All!$F176="UCLA",+All!I176,IF(+All!$H176="UCLA",+All!I176,0))</f>
        <v>ZZZ</v>
      </c>
      <c r="J119" s="706">
        <f>IF(+All!$F176="UCLA",+All!J176,IF(+All!$H176="UCLA",+All!J176,0))</f>
        <v>0</v>
      </c>
      <c r="K119" s="707" t="str">
        <f>IF(+All!$F176="UCLA",+All!K176,IF(+All!$H176="UCLA",+All!K176,0))</f>
        <v>UCLA</v>
      </c>
      <c r="L119" s="78">
        <f>IF(+All!$F176="UCLA",+All!L176,IF(+All!$H176="UCLA",+All!L176,0))</f>
        <v>0</v>
      </c>
      <c r="M119" s="79">
        <f>IF(+All!$F176="UCLA",+All!M176,IF(+All!$H176="UCLA",+All!M176,0))</f>
        <v>0</v>
      </c>
      <c r="N119" s="706">
        <f>IF(+All!$F176="UCLA",+All!N176,IF(+All!$H176="UCLA",+All!N176,0))</f>
        <v>0</v>
      </c>
      <c r="O119" s="708">
        <f>IF(+All!$F176="UCLA",+All!O176,IF(+All!$H176="UCLA",+All!O176,0))</f>
        <v>0</v>
      </c>
      <c r="P119" s="708">
        <f>IF(+All!$F176="UCLA",+All!P176,IF(+All!$H176="UCLA",+All!P176,0))</f>
        <v>0</v>
      </c>
      <c r="Q119" s="707">
        <f>IF(+All!$F176="UCLA",+All!Q176,IF(+All!$H176="UCLA",+All!Q176,0))</f>
        <v>0</v>
      </c>
      <c r="R119" s="706">
        <f>IF(+All!$F176="UCLA",+All!R176,IF(+All!$H176="UCLA",+All!R176,0))</f>
        <v>0</v>
      </c>
      <c r="S119" s="708">
        <f>IF(+All!$F176="UCLA",+All!S176,IF(+All!$H176="UCLA",+All!S176,0))</f>
        <v>0</v>
      </c>
      <c r="T119" s="706">
        <f>IF(+All!$F176="UCLA",+All!T176,IF(+All!$H176="UCLA",+All!T176,0))</f>
        <v>0</v>
      </c>
      <c r="U119" s="707">
        <f>IF(+All!$F176="UCLA",+All!U176,IF(+All!$H176="UCLA",+All!U176,0))</f>
        <v>0</v>
      </c>
      <c r="V119" s="706"/>
      <c r="W119" s="707"/>
      <c r="X119" s="706"/>
      <c r="Y119" s="707"/>
      <c r="Z119" s="706"/>
      <c r="AA119" s="707"/>
      <c r="AB119" s="706"/>
      <c r="AC119" s="707"/>
      <c r="AD119" s="706"/>
      <c r="AE119" s="707"/>
      <c r="AF119" s="706"/>
      <c r="AG119" s="707"/>
      <c r="AH119" s="706"/>
      <c r="AI119" s="707"/>
      <c r="AJ119" s="706"/>
      <c r="AK119" s="707"/>
      <c r="AQ119" s="480"/>
      <c r="AR119" s="482"/>
      <c r="AS119" s="483"/>
      <c r="AT119" s="483"/>
      <c r="AU119" s="482"/>
      <c r="AV119" s="483"/>
      <c r="AW119" s="484"/>
      <c r="AX119" s="483"/>
      <c r="AY119" s="88"/>
      <c r="AZ119" s="89"/>
      <c r="BA119" s="90"/>
      <c r="BB119" s="90"/>
      <c r="BC119" s="91"/>
      <c r="BD119" s="482"/>
      <c r="BE119" s="483"/>
      <c r="BF119" s="483"/>
      <c r="BG119" s="482"/>
      <c r="BH119" s="483"/>
      <c r="BI119" s="484"/>
    </row>
    <row r="120" spans="1:63" x14ac:dyDescent="0.8">
      <c r="A120" s="70">
        <f>IF(+All!$F232="UCLA",+All!A232,IF(+All!$H232="UCLA",+All!A232,0))</f>
        <v>3</v>
      </c>
      <c r="B120" s="480" t="str">
        <f>IF(+All!$F232="UCLA",+All!B232,IF(+All!$H232="UCLA",+All!B232,0))</f>
        <v>Sat</v>
      </c>
      <c r="C120" s="72">
        <f>IF(+All!$F232="UCLA",+All!C232,IF(+All!$H232="UCLA",+All!C232,0))</f>
        <v>44457</v>
      </c>
      <c r="D120" s="73">
        <f>IF(+All!$F232="UCLA",+All!D232,IF(+All!$H232="UCLA",+All!D232,0))</f>
        <v>0.94791666666666663</v>
      </c>
      <c r="E120" s="707" t="str">
        <f>IF(+All!$F232="UCLA",+All!E232,IF(+All!$H232="UCLA",+All!E232,0))</f>
        <v>PAC12</v>
      </c>
      <c r="F120" s="75" t="str">
        <f>IF(+All!$F232="UCLA",+All!F232,IF(+All!$H232="UCLA",+All!F232,0))</f>
        <v>Fresno State</v>
      </c>
      <c r="G120" s="76" t="str">
        <f>IF(+All!$F232="UCLA",+All!G232,IF(+All!$H232="UCLA",+All!G232,0))</f>
        <v>MWC</v>
      </c>
      <c r="H120" s="75" t="str">
        <f>IF(+All!$F232="UCLA",+All!H232,IF(+All!$H232="UCLA",+All!H232,0))</f>
        <v>UCLA</v>
      </c>
      <c r="I120" s="76" t="str">
        <f>IF(+All!$F232="UCLA",+All!I232,IF(+All!$H232="UCLA",+All!I232,0))</f>
        <v>P12</v>
      </c>
      <c r="J120" s="706" t="str">
        <f>IF(+All!$F232="UCLA",+All!J232,IF(+All!$H232="UCLA",+All!J232,0))</f>
        <v>UCLA</v>
      </c>
      <c r="K120" s="707" t="str">
        <f>IF(+All!$F232="UCLA",+All!K232,IF(+All!$H232="UCLA",+All!K232,0))</f>
        <v>Fresno State</v>
      </c>
      <c r="L120" s="78">
        <f>IF(+All!$F232="UCLA",+All!L232,IF(+All!$H232="UCLA",+All!L232,0))</f>
        <v>11</v>
      </c>
      <c r="M120" s="79">
        <f>IF(+All!$F232="UCLA",+All!M232,IF(+All!$H232="UCLA",+All!M232,0))</f>
        <v>62.5</v>
      </c>
      <c r="N120" s="706" t="str">
        <f>IF(+All!$F232="UCLA",+All!N232,IF(+All!$H232="UCLA",+All!N232,0))</f>
        <v>Fresno State</v>
      </c>
      <c r="O120" s="708">
        <f>IF(+All!$F232="UCLA",+All!O232,IF(+All!$H232="UCLA",+All!O232,0))</f>
        <v>40</v>
      </c>
      <c r="P120" s="708" t="str">
        <f>IF(+All!$F232="UCLA",+All!P232,IF(+All!$H232="UCLA",+All!P232,0))</f>
        <v>UCLA</v>
      </c>
      <c r="Q120" s="707">
        <f>IF(+All!$F232="UCLA",+All!Q232,IF(+All!$H232="UCLA",+All!Q232,0))</f>
        <v>37</v>
      </c>
      <c r="R120" s="706" t="str">
        <f>IF(+All!$F232="UCLA",+All!R232,IF(+All!$H232="UCLA",+All!R232,0))</f>
        <v>Fresno State</v>
      </c>
      <c r="S120" s="708" t="str">
        <f>IF(+All!$F232="UCLA",+All!S232,IF(+All!$H232="UCLA",+All!S232,0))</f>
        <v>UCLA</v>
      </c>
      <c r="T120" s="706" t="str">
        <f>IF(+All!$F232="UCLA",+All!T232,IF(+All!$H232="UCLA",+All!T232,0))</f>
        <v>Fresno State</v>
      </c>
      <c r="U120" s="707" t="str">
        <f>IF(+All!$F232="UCLA",+All!U232,IF(+All!$H232="UCLA",+All!U232,0))</f>
        <v>W</v>
      </c>
      <c r="V120" s="706">
        <f>IF(+All!$F910="UCLA",+All!#REF!,IF(+All!$H910="UCLA",+All!#REF!,0))</f>
        <v>0</v>
      </c>
      <c r="W120" s="707">
        <f>IF(+All!$F910="UCLA",+All!#REF!,IF(+All!$H910="UCLA",+All!#REF!,0))</f>
        <v>0</v>
      </c>
      <c r="X120" s="706">
        <f>IF(+All!$F910="UCLA",+All!#REF!,IF(+All!$H910="UCLA",+All!#REF!,0))</f>
        <v>0</v>
      </c>
      <c r="Y120" s="707">
        <f>IF(+All!$F910="UCLA",+All!#REF!,IF(+All!$H910="UCLA",+All!#REF!,0))</f>
        <v>0</v>
      </c>
      <c r="Z120" s="706">
        <f>IF(+All!$F910="UCLA",+All!#REF!,IF(+All!$H910="UCLA",+All!#REF!,0))</f>
        <v>0</v>
      </c>
      <c r="AA120" s="707">
        <f>IF(+All!$F910="UCLA",+All!#REF!,IF(+All!$H910="UCLA",+All!#REF!,0))</f>
        <v>0</v>
      </c>
      <c r="AB120" s="706">
        <f>IF(+All!$F910="UCLA",+All!#REF!,IF(+All!$H910="UCLA",+All!#REF!,0))</f>
        <v>0</v>
      </c>
      <c r="AC120" s="707">
        <f>IF(+All!$F910="UCLA",+All!#REF!,IF(+All!$H910="UCLA",+All!#REF!,0))</f>
        <v>0</v>
      </c>
      <c r="AD120" s="706">
        <f>IF(+All!$F910="UCLA",+All!#REF!,IF(+All!$H910="UCLA",+All!#REF!,0))</f>
        <v>0</v>
      </c>
      <c r="AE120" s="707">
        <f>IF(+All!$F910="UCLA",+All!#REF!,IF(+All!$H910="UCLA",+All!#REF!,0))</f>
        <v>0</v>
      </c>
      <c r="AF120" s="706">
        <f>IF(+All!$F910="UCLA",+All!#REF!,IF(+All!$H910="UCLA",+All!#REF!,0))</f>
        <v>0</v>
      </c>
      <c r="AG120" s="707">
        <f>IF(+All!$F910="UCLA",+All!#REF!,IF(+All!$H910="UCLA",+All!#REF!,0))</f>
        <v>0</v>
      </c>
      <c r="AH120" s="706">
        <f>IF(+All!$F910="UCLA",+All!#REF!,IF(+All!$H910="UCLA",+All!#REF!,0))</f>
        <v>0</v>
      </c>
      <c r="AI120" s="707">
        <f>IF(+All!$F910="UCLA",+All!#REF!,IF(+All!$H910="UCLA",+All!#REF!,0))</f>
        <v>0</v>
      </c>
      <c r="AJ120" s="706">
        <f>IF(+All!$F910="UCLA",+All!#REF!,IF(+All!$H910="UCLA",+All!#REF!,0))</f>
        <v>0</v>
      </c>
      <c r="AK120" s="707">
        <f>IF(+All!$F910="UCLA",+All!#REF!,IF(+All!$H910="UCLA",+All!#REF!,0))</f>
        <v>0</v>
      </c>
      <c r="AL120" s="81">
        <f>IF(+All!$F910="UCLA",+All!V910,IF(+All!$H910="UCLA",+All!V910,0))</f>
        <v>0</v>
      </c>
      <c r="AM120" s="82">
        <f>IF(+All!$F910="UCLA",+All!W910,IF(+All!$H910="UCLA",+All!W910,0))</f>
        <v>0</v>
      </c>
      <c r="AN120" s="81">
        <f>IF(+All!$F910="UCLA",+All!X910,IF(+All!$H910="UCLA",+All!X910,0))</f>
        <v>0</v>
      </c>
      <c r="AO120" s="83">
        <f>IF(+All!$F910="UCLA",+All!Y910,IF(+All!$H910="UCLA",+All!Y910,0))</f>
        <v>0</v>
      </c>
      <c r="AP120" s="84">
        <f>IF(+All!$F910="UCLA",+All!Z910,IF(+All!$H910="UCLA",+All!Z910,0))</f>
        <v>0</v>
      </c>
      <c r="AQ120" s="480">
        <f>IF(+All!$F910="UCLA",+All!#REF!,IF(+All!$H910="UCLA",+All!#REF!,0))</f>
        <v>0</v>
      </c>
      <c r="AR120" s="482">
        <f>IF(+All!$F910="UCLA",+All!#REF!,IF(+All!$H910="UCLA",+All!#REF!,0))</f>
        <v>0</v>
      </c>
      <c r="AS120" s="483">
        <f>IF(+All!$F910="UCLA",+All!#REF!,IF(+All!$H910="UCLA",+All!#REF!,0))</f>
        <v>0</v>
      </c>
      <c r="AT120" s="483">
        <f>IF(+All!$F910="UCLA",+All!#REF!,IF(+All!$H910="UCLA",+All!#REF!,0))</f>
        <v>0</v>
      </c>
      <c r="AU120" s="482">
        <f>IF(+All!$F910="UCLA",+All!#REF!,IF(+All!$H910="UCLA",+All!#REF!,0))</f>
        <v>0</v>
      </c>
      <c r="AV120" s="483">
        <f>IF(+All!$F910="UCLA",+All!#REF!,IF(+All!$H910="UCLA",+All!#REF!,0))</f>
        <v>0</v>
      </c>
      <c r="AW120" s="484">
        <f>IF(+All!$F910="UCLA",+All!#REF!,IF(+All!$H910="UCLA",+All!#REF!,0))</f>
        <v>0</v>
      </c>
      <c r="AX120" s="483">
        <f>IF(+All!$F910="UCLA",+All!#REF!,IF(+All!$H910="UCLA",+All!#REF!,0))</f>
        <v>0</v>
      </c>
      <c r="AY120" s="88">
        <f>IF(+All!$F910="UCLA",+All!#REF!,IF(+All!$H910="UCLA",+All!#REF!,0))</f>
        <v>0</v>
      </c>
      <c r="AZ120" s="89">
        <f>IF(+All!$F910="UCLA",+All!#REF!,IF(+All!$H910="UCLA",+All!#REF!,0))</f>
        <v>0</v>
      </c>
      <c r="BA120" s="90">
        <f>IF(+All!$F910="UCLA",+All!#REF!,IF(+All!$H910="UCLA",+All!#REF!,0))</f>
        <v>0</v>
      </c>
      <c r="BB120" s="90">
        <f>IF(+All!$F910="UCLA",+All!#REF!,IF(+All!$H910="UCLA",+All!#REF!,0))</f>
        <v>0</v>
      </c>
      <c r="BC120" s="91">
        <f>IF(+All!$F910="UCLA",+All!#REF!,IF(+All!$H910="UCLA",+All!#REF!,0))</f>
        <v>0</v>
      </c>
      <c r="BD120" s="482">
        <f>IF(+All!$F910="UCLA",+All!#REF!,IF(+All!$H910="UCLA",+All!#REF!,0))</f>
        <v>0</v>
      </c>
      <c r="BE120" s="483">
        <f>IF(+All!$F910="UCLA",+All!#REF!,IF(+All!$H910="UCLA",+All!#REF!,0))</f>
        <v>0</v>
      </c>
      <c r="BF120" s="483">
        <f>IF(+All!$F910="UCLA",+All!#REF!,IF(+All!$H910="UCLA",+All!#REF!,0))</f>
        <v>0</v>
      </c>
      <c r="BG120" s="482">
        <f>IF(+All!$F910="UCLA",+All!#REF!,IF(+All!$H910="UCLA",+All!#REF!,0))</f>
        <v>0</v>
      </c>
      <c r="BH120" s="483">
        <f>IF(+All!$F910="UCLA",+All!#REF!,IF(+All!$H910="UCLA",+All!#REF!,0))</f>
        <v>0</v>
      </c>
      <c r="BI120" s="484">
        <f>IF(+All!$F910="UCLA",+All!#REF!,IF(+All!$H910="UCLA",+All!#REF!,0))</f>
        <v>0</v>
      </c>
      <c r="BJ120" s="92">
        <f>IF(+All!$F910="UCLA",+All!#REF!,IF(+All!$H910="UCLA",+All!#REF!,0))</f>
        <v>0</v>
      </c>
      <c r="BK120" s="93">
        <f>IF(+All!$F910="UCLA",+All!#REF!,IF(+All!$H910="UCLA",+All!#REF!,0))</f>
        <v>0</v>
      </c>
    </row>
    <row r="121" spans="1:63" x14ac:dyDescent="0.8">
      <c r="A121" s="70">
        <f>IF(+All!$F310="UCLA",+All!A310,IF(+All!$H310="UCLA",+All!A310,0))</f>
        <v>4</v>
      </c>
      <c r="B121" s="480" t="str">
        <f>IF(+All!$F310="UCLA",+All!B310,IF(+All!$H310="UCLA",+All!B310,0))</f>
        <v>Sat</v>
      </c>
      <c r="C121" s="72">
        <f>IF(+All!$F310="UCLA",+All!C310,IF(+All!$H310="UCLA",+All!C310,0))</f>
        <v>44464</v>
      </c>
      <c r="D121" s="73">
        <f>IF(+All!$F310="UCLA",+All!D310,IF(+All!$H310="UCLA",+All!D310,0))</f>
        <v>0.75</v>
      </c>
      <c r="E121" s="707">
        <f>IF(+All!$F310="UCLA",+All!E310,IF(+All!$H310="UCLA",+All!E310,0))</f>
        <v>0</v>
      </c>
      <c r="F121" s="75" t="str">
        <f>IF(+All!$F310="UCLA",+All!F310,IF(+All!$H310="UCLA",+All!F310,0))</f>
        <v>UCLA</v>
      </c>
      <c r="G121" s="76" t="str">
        <f>IF(+All!$F310="UCLA",+All!G310,IF(+All!$H310="UCLA",+All!G310,0))</f>
        <v>P12</v>
      </c>
      <c r="H121" s="75" t="str">
        <f>IF(+All!$F310="UCLA",+All!H310,IF(+All!$H310="UCLA",+All!H310,0))</f>
        <v>Stanford</v>
      </c>
      <c r="I121" s="76" t="str">
        <f>IF(+All!$F310="UCLA",+All!I310,IF(+All!$H310="UCLA",+All!I310,0))</f>
        <v>P12</v>
      </c>
      <c r="J121" s="706" t="str">
        <f>IF(+All!$F310="UCLA",+All!J310,IF(+All!$H310="UCLA",+All!J310,0))</f>
        <v>UCLA</v>
      </c>
      <c r="K121" s="707" t="str">
        <f>IF(+All!$F310="UCLA",+All!K310,IF(+All!$H310="UCLA",+All!K310,0))</f>
        <v>Stanford</v>
      </c>
      <c r="L121" s="78">
        <f>IF(+All!$F310="UCLA",+All!L310,IF(+All!$H310="UCLA",+All!L310,0))</f>
        <v>4</v>
      </c>
      <c r="M121" s="79">
        <f>IF(+All!$F310="UCLA",+All!M310,IF(+All!$H310="UCLA",+All!M310,0))</f>
        <v>58.5</v>
      </c>
      <c r="N121" s="706" t="str">
        <f>IF(+All!$F310="UCLA",+All!N310,IF(+All!$H310="UCLA",+All!N310,0))</f>
        <v>UCLA</v>
      </c>
      <c r="O121" s="708">
        <f>IF(+All!$F310="UCLA",+All!O310,IF(+All!$H310="UCLA",+All!O310,0))</f>
        <v>35</v>
      </c>
      <c r="P121" s="708" t="str">
        <f>IF(+All!$F310="UCLA",+All!P310,IF(+All!$H310="UCLA",+All!P310,0))</f>
        <v>Stanford</v>
      </c>
      <c r="Q121" s="707">
        <f>IF(+All!$F310="UCLA",+All!Q310,IF(+All!$H310="UCLA",+All!Q310,0))</f>
        <v>24</v>
      </c>
      <c r="R121" s="706" t="str">
        <f>IF(+All!$F310="UCLA",+All!R310,IF(+All!$H310="UCLA",+All!R310,0))</f>
        <v>UCLA</v>
      </c>
      <c r="S121" s="708" t="str">
        <f>IF(+All!$F310="UCLA",+All!S310,IF(+All!$H310="UCLA",+All!S310,0))</f>
        <v>Stanford</v>
      </c>
      <c r="T121" s="706" t="str">
        <f>IF(+All!$F310="UCLA",+All!T310,IF(+All!$H310="UCLA",+All!T310,0))</f>
        <v>Stanford</v>
      </c>
      <c r="U121" s="707" t="str">
        <f>IF(+All!$F310="UCLA",+All!U310,IF(+All!$H310="UCLA",+All!U310,0))</f>
        <v>L</v>
      </c>
      <c r="V121" s="706">
        <f>IF(+All!$F799="UCLA",+All!#REF!,IF(+All!$H799="UCLA",+All!#REF!,0))</f>
        <v>0</v>
      </c>
      <c r="W121" s="707">
        <f>IF(+All!$F799="UCLA",+All!#REF!,IF(+All!$H799="UCLA",+All!#REF!,0))</f>
        <v>0</v>
      </c>
      <c r="X121" s="706">
        <f>IF(+All!$F799="UCLA",+All!#REF!,IF(+All!$H799="UCLA",+All!#REF!,0))</f>
        <v>0</v>
      </c>
      <c r="Y121" s="707">
        <f>IF(+All!$F799="UCLA",+All!#REF!,IF(+All!$H799="UCLA",+All!#REF!,0))</f>
        <v>0</v>
      </c>
      <c r="Z121" s="706">
        <f>IF(+All!$F799="UCLA",+All!#REF!,IF(+All!$H799="UCLA",+All!#REF!,0))</f>
        <v>0</v>
      </c>
      <c r="AA121" s="707">
        <f>IF(+All!$F799="UCLA",+All!#REF!,IF(+All!$H799="UCLA",+All!#REF!,0))</f>
        <v>0</v>
      </c>
      <c r="AB121" s="706">
        <f>IF(+All!$F799="UCLA",+All!#REF!,IF(+All!$H799="UCLA",+All!#REF!,0))</f>
        <v>0</v>
      </c>
      <c r="AC121" s="707">
        <f>IF(+All!$F799="UCLA",+All!#REF!,IF(+All!$H799="UCLA",+All!#REF!,0))</f>
        <v>0</v>
      </c>
      <c r="AD121" s="706">
        <f>IF(+All!$F799="UCLA",+All!#REF!,IF(+All!$H799="UCLA",+All!#REF!,0))</f>
        <v>0</v>
      </c>
      <c r="AE121" s="707">
        <f>IF(+All!$F799="UCLA",+All!#REF!,IF(+All!$H799="UCLA",+All!#REF!,0))</f>
        <v>0</v>
      </c>
      <c r="AF121" s="706">
        <f>IF(+All!$F799="UCLA",+All!#REF!,IF(+All!$H799="UCLA",+All!#REF!,0))</f>
        <v>0</v>
      </c>
      <c r="AG121" s="707">
        <f>IF(+All!$F799="UCLA",+All!#REF!,IF(+All!$H799="UCLA",+All!#REF!,0))</f>
        <v>0</v>
      </c>
      <c r="AH121" s="706">
        <f>IF(+All!$F799="UCLA",+All!#REF!,IF(+All!$H799="UCLA",+All!#REF!,0))</f>
        <v>0</v>
      </c>
      <c r="AI121" s="707">
        <f>IF(+All!$F799="UCLA",+All!#REF!,IF(+All!$H799="UCLA",+All!#REF!,0))</f>
        <v>0</v>
      </c>
      <c r="AJ121" s="706">
        <f>IF(+All!$F799="UCLA",+All!#REF!,IF(+All!$H799="UCLA",+All!#REF!,0))</f>
        <v>0</v>
      </c>
      <c r="AK121" s="707">
        <f>IF(+All!$F799="UCLA",+All!#REF!,IF(+All!$H799="UCLA",+All!#REF!,0))</f>
        <v>0</v>
      </c>
      <c r="AL121" s="81">
        <f>IF(+All!$F799="UCLA",+All!V799,IF(+All!$H799="UCLA",+All!V799,0))</f>
        <v>0</v>
      </c>
      <c r="AM121" s="82">
        <f>IF(+All!$F799="UCLA",+All!W799,IF(+All!$H799="UCLA",+All!W799,0))</f>
        <v>0</v>
      </c>
      <c r="AN121" s="81">
        <f>IF(+All!$F799="UCLA",+All!X799,IF(+All!$H799="UCLA",+All!X799,0))</f>
        <v>0</v>
      </c>
      <c r="AO121" s="83">
        <f>IF(+All!$F799="UCLA",+All!Y799,IF(+All!$H799="UCLA",+All!Y799,0))</f>
        <v>0</v>
      </c>
      <c r="AP121" s="84">
        <f>IF(+All!$F799="UCLA",+All!Z799,IF(+All!$H799="UCLA",+All!Z799,0))</f>
        <v>0</v>
      </c>
      <c r="AQ121" s="480">
        <f>IF(+All!$F799="UCLA",+All!#REF!,IF(+All!$H799="UCLA",+All!#REF!,0))</f>
        <v>0</v>
      </c>
      <c r="AR121" s="482">
        <f>IF(+All!$F799="UCLA",+All!#REF!,IF(+All!$H799="UCLA",+All!#REF!,0))</f>
        <v>0</v>
      </c>
      <c r="AS121" s="483">
        <f>IF(+All!$F799="UCLA",+All!#REF!,IF(+All!$H799="UCLA",+All!#REF!,0))</f>
        <v>0</v>
      </c>
      <c r="AT121" s="483">
        <f>IF(+All!$F799="UCLA",+All!#REF!,IF(+All!$H799="UCLA",+All!#REF!,0))</f>
        <v>0</v>
      </c>
      <c r="AU121" s="482">
        <f>IF(+All!$F799="UCLA",+All!#REF!,IF(+All!$H799="UCLA",+All!#REF!,0))</f>
        <v>0</v>
      </c>
      <c r="AV121" s="483">
        <f>IF(+All!$F799="UCLA",+All!#REF!,IF(+All!$H799="UCLA",+All!#REF!,0))</f>
        <v>0</v>
      </c>
      <c r="AW121" s="484">
        <f>IF(+All!$F799="UCLA",+All!#REF!,IF(+All!$H799="UCLA",+All!#REF!,0))</f>
        <v>0</v>
      </c>
      <c r="AX121" s="483">
        <f>IF(+All!$F799="UCLA",+All!#REF!,IF(+All!$H799="UCLA",+All!#REF!,0))</f>
        <v>0</v>
      </c>
      <c r="AY121" s="88">
        <f>IF(+All!$F799="UCLA",+All!#REF!,IF(+All!$H799="UCLA",+All!#REF!,0))</f>
        <v>0</v>
      </c>
      <c r="AZ121" s="89">
        <f>IF(+All!$F799="UCLA",+All!#REF!,IF(+All!$H799="UCLA",+All!#REF!,0))</f>
        <v>0</v>
      </c>
      <c r="BA121" s="90">
        <f>IF(+All!$F799="UCLA",+All!#REF!,IF(+All!$H799="UCLA",+All!#REF!,0))</f>
        <v>0</v>
      </c>
      <c r="BB121" s="90">
        <f>IF(+All!$F799="UCLA",+All!#REF!,IF(+All!$H799="UCLA",+All!#REF!,0))</f>
        <v>0</v>
      </c>
      <c r="BC121" s="91">
        <f>IF(+All!$F799="UCLA",+All!#REF!,IF(+All!$H799="UCLA",+All!#REF!,0))</f>
        <v>0</v>
      </c>
      <c r="BD121" s="482">
        <f>IF(+All!$F799="UCLA",+All!#REF!,IF(+All!$H799="UCLA",+All!#REF!,0))</f>
        <v>0</v>
      </c>
      <c r="BE121" s="483">
        <f>IF(+All!$F799="UCLA",+All!#REF!,IF(+All!$H799="UCLA",+All!#REF!,0))</f>
        <v>0</v>
      </c>
      <c r="BF121" s="483">
        <f>IF(+All!$F799="UCLA",+All!#REF!,IF(+All!$H799="UCLA",+All!#REF!,0))</f>
        <v>0</v>
      </c>
      <c r="BG121" s="482">
        <f>IF(+All!$F799="UCLA",+All!#REF!,IF(+All!$H799="UCLA",+All!#REF!,0))</f>
        <v>0</v>
      </c>
      <c r="BH121" s="483">
        <f>IF(+All!$F799="UCLA",+All!#REF!,IF(+All!$H799="UCLA",+All!#REF!,0))</f>
        <v>0</v>
      </c>
      <c r="BI121" s="484">
        <f>IF(+All!$F799="UCLA",+All!#REF!,IF(+All!$H799="UCLA",+All!#REF!,0))</f>
        <v>0</v>
      </c>
      <c r="BJ121" s="92">
        <f>IF(+All!$F799="UCLA",+All!#REF!,IF(+All!$H799="UCLA",+All!#REF!,0))</f>
        <v>0</v>
      </c>
      <c r="BK121" s="93">
        <f>IF(+All!$F799="UCLA",+All!#REF!,IF(+All!$H799="UCLA",+All!#REF!,0))</f>
        <v>0</v>
      </c>
    </row>
    <row r="122" spans="1:63" x14ac:dyDescent="0.8">
      <c r="A122" s="70">
        <f>IF(+All!$F376="UCLA",+All!A376,IF(+All!$H376="UCLA",+All!A376,0))</f>
        <v>5</v>
      </c>
      <c r="B122" s="480" t="str">
        <f>IF(+All!$F376="UCLA",+All!B376,IF(+All!$H376="UCLA",+All!B376,0))</f>
        <v>Sat</v>
      </c>
      <c r="C122" s="72">
        <f>IF(+All!$F376="UCLA",+All!C376,IF(+All!$H376="UCLA",+All!C376,0))</f>
        <v>44471</v>
      </c>
      <c r="D122" s="73">
        <f>IF(+All!$F376="UCLA",+All!D376,IF(+All!$H376="UCLA",+All!D376,0))</f>
        <v>0.9375</v>
      </c>
      <c r="E122" s="707" t="str">
        <f>IF(+All!$F376="UCLA",+All!E376,IF(+All!$H376="UCLA",+All!E376,0))</f>
        <v>FS1</v>
      </c>
      <c r="F122" s="75" t="str">
        <f>IF(+All!$F376="UCLA",+All!F376,IF(+All!$H376="UCLA",+All!F376,0))</f>
        <v>Arizona State</v>
      </c>
      <c r="G122" s="76" t="str">
        <f>IF(+All!$F376="UCLA",+All!G376,IF(+All!$H376="UCLA",+All!G376,0))</f>
        <v>P12</v>
      </c>
      <c r="H122" s="75" t="str">
        <f>IF(+All!$F376="UCLA",+All!H376,IF(+All!$H376="UCLA",+All!H376,0))</f>
        <v>UCLA</v>
      </c>
      <c r="I122" s="76" t="str">
        <f>IF(+All!$F376="UCLA",+All!I376,IF(+All!$H376="UCLA",+All!I376,0))</f>
        <v>P12</v>
      </c>
      <c r="J122" s="706" t="str">
        <f>IF(+All!$F376="UCLA",+All!J376,IF(+All!$H376="UCLA",+All!J376,0))</f>
        <v>UCLA</v>
      </c>
      <c r="K122" s="707" t="str">
        <f>IF(+All!$F376="UCLA",+All!K376,IF(+All!$H376="UCLA",+All!K376,0))</f>
        <v>Arizona State</v>
      </c>
      <c r="L122" s="78">
        <f>IF(+All!$F376="UCLA",+All!L376,IF(+All!$H376="UCLA",+All!L376,0))</f>
        <v>3.5</v>
      </c>
      <c r="M122" s="79">
        <f>IF(+All!$F376="UCLA",+All!M376,IF(+All!$H376="UCLA",+All!M376,0))</f>
        <v>55.5</v>
      </c>
      <c r="N122" s="706" t="str">
        <f>IF(+All!$F376="UCLA",+All!N376,IF(+All!$H376="UCLA",+All!N376,0))</f>
        <v>Arizona State</v>
      </c>
      <c r="O122" s="708">
        <f>IF(+All!$F376="UCLA",+All!O376,IF(+All!$H376="UCLA",+All!O376,0))</f>
        <v>42</v>
      </c>
      <c r="P122" s="708" t="str">
        <f>IF(+All!$F376="UCLA",+All!P376,IF(+All!$H376="UCLA",+All!P376,0))</f>
        <v>UCLA</v>
      </c>
      <c r="Q122" s="707">
        <f>IF(+All!$F376="UCLA",+All!Q376,IF(+All!$H376="UCLA",+All!Q376,0))</f>
        <v>23</v>
      </c>
      <c r="R122" s="706" t="str">
        <f>IF(+All!$F376="UCLA",+All!R376,IF(+All!$H376="UCLA",+All!R376,0))</f>
        <v>Arizona State</v>
      </c>
      <c r="S122" s="708" t="str">
        <f>IF(+All!$F376="UCLA",+All!S376,IF(+All!$H376="UCLA",+All!S376,0))</f>
        <v>UCLA</v>
      </c>
      <c r="T122" s="706" t="str">
        <f>IF(+All!$F376="UCLA",+All!T376,IF(+All!$H376="UCLA",+All!T376,0))</f>
        <v>Arizona State</v>
      </c>
      <c r="U122" s="707" t="str">
        <f>IF(+All!$F376="UCLA",+All!U376,IF(+All!$H376="UCLA",+All!U376,0))</f>
        <v>W</v>
      </c>
      <c r="V122" s="706">
        <f>IF(+All!$F905="UCLA",+All!#REF!,IF(+All!$H905="UCLA",+All!#REF!,0))</f>
        <v>0</v>
      </c>
      <c r="W122" s="707">
        <f>IF(+All!$F905="UCLA",+All!#REF!,IF(+All!$H905="UCLA",+All!#REF!,0))</f>
        <v>0</v>
      </c>
      <c r="X122" s="706">
        <f>IF(+All!$F905="UCLA",+All!#REF!,IF(+All!$H905="UCLA",+All!#REF!,0))</f>
        <v>0</v>
      </c>
      <c r="Y122" s="707">
        <f>IF(+All!$F905="UCLA",+All!#REF!,IF(+All!$H905="UCLA",+All!#REF!,0))</f>
        <v>0</v>
      </c>
      <c r="Z122" s="706">
        <f>IF(+All!$F905="UCLA",+All!#REF!,IF(+All!$H905="UCLA",+All!#REF!,0))</f>
        <v>0</v>
      </c>
      <c r="AA122" s="707">
        <f>IF(+All!$F905="UCLA",+All!#REF!,IF(+All!$H905="UCLA",+All!#REF!,0))</f>
        <v>0</v>
      </c>
      <c r="AB122" s="706">
        <f>IF(+All!$F905="UCLA",+All!#REF!,IF(+All!$H905="UCLA",+All!#REF!,0))</f>
        <v>0</v>
      </c>
      <c r="AC122" s="707">
        <f>IF(+All!$F905="UCLA",+All!#REF!,IF(+All!$H905="UCLA",+All!#REF!,0))</f>
        <v>0</v>
      </c>
      <c r="AD122" s="706">
        <f>IF(+All!$F905="UCLA",+All!#REF!,IF(+All!$H905="UCLA",+All!#REF!,0))</f>
        <v>0</v>
      </c>
      <c r="AE122" s="707">
        <f>IF(+All!$F905="UCLA",+All!#REF!,IF(+All!$H905="UCLA",+All!#REF!,0))</f>
        <v>0</v>
      </c>
      <c r="AF122" s="706">
        <f>IF(+All!$F905="UCLA",+All!#REF!,IF(+All!$H905="UCLA",+All!#REF!,0))</f>
        <v>0</v>
      </c>
      <c r="AG122" s="707">
        <f>IF(+All!$F905="UCLA",+All!#REF!,IF(+All!$H905="UCLA",+All!#REF!,0))</f>
        <v>0</v>
      </c>
      <c r="AH122" s="706">
        <f>IF(+All!$F905="UCLA",+All!#REF!,IF(+All!$H905="UCLA",+All!#REF!,0))</f>
        <v>0</v>
      </c>
      <c r="AI122" s="707">
        <f>IF(+All!$F905="UCLA",+All!#REF!,IF(+All!$H905="UCLA",+All!#REF!,0))</f>
        <v>0</v>
      </c>
      <c r="AJ122" s="706">
        <f>IF(+All!$F905="UCLA",+All!#REF!,IF(+All!$H905="UCLA",+All!#REF!,0))</f>
        <v>0</v>
      </c>
      <c r="AK122" s="707">
        <f>IF(+All!$F905="UCLA",+All!#REF!,IF(+All!$H905="UCLA",+All!#REF!,0))</f>
        <v>0</v>
      </c>
      <c r="AL122" s="81">
        <f>IF(+All!$F905="UCLA",+All!V905,IF(+All!$H905="UCLA",+All!V905,0))</f>
        <v>0</v>
      </c>
      <c r="AM122" s="82">
        <f>IF(+All!$F905="UCLA",+All!W905,IF(+All!$H905="UCLA",+All!W905,0))</f>
        <v>0</v>
      </c>
      <c r="AN122" s="81">
        <f>IF(+All!$F905="UCLA",+All!X905,IF(+All!$H905="UCLA",+All!X905,0))</f>
        <v>0</v>
      </c>
      <c r="AO122" s="83">
        <f>IF(+All!$F905="UCLA",+All!Y905,IF(+All!$H905="UCLA",+All!Y905,0))</f>
        <v>0</v>
      </c>
      <c r="AP122" s="84">
        <f>IF(+All!$F905="UCLA",+All!Z905,IF(+All!$H905="UCLA",+All!Z905,0))</f>
        <v>0</v>
      </c>
      <c r="AQ122" s="480">
        <f>IF(+All!$F905="UCLA",+All!#REF!,IF(+All!$H905="UCLA",+All!#REF!,0))</f>
        <v>0</v>
      </c>
      <c r="AR122" s="482">
        <f>IF(+All!$F905="UCLA",+All!#REF!,IF(+All!$H905="UCLA",+All!#REF!,0))</f>
        <v>0</v>
      </c>
      <c r="AS122" s="483">
        <f>IF(+All!$F905="UCLA",+All!#REF!,IF(+All!$H905="UCLA",+All!#REF!,0))</f>
        <v>0</v>
      </c>
      <c r="AT122" s="483">
        <f>IF(+All!$F905="UCLA",+All!#REF!,IF(+All!$H905="UCLA",+All!#REF!,0))</f>
        <v>0</v>
      </c>
      <c r="AU122" s="482">
        <f>IF(+All!$F905="UCLA",+All!#REF!,IF(+All!$H905="UCLA",+All!#REF!,0))</f>
        <v>0</v>
      </c>
      <c r="AV122" s="483">
        <f>IF(+All!$F905="UCLA",+All!#REF!,IF(+All!$H905="UCLA",+All!#REF!,0))</f>
        <v>0</v>
      </c>
      <c r="AW122" s="484">
        <f>IF(+All!$F905="UCLA",+All!#REF!,IF(+All!$H905="UCLA",+All!#REF!,0))</f>
        <v>0</v>
      </c>
      <c r="AX122" s="483">
        <f>IF(+All!$F905="UCLA",+All!#REF!,IF(+All!$H905="UCLA",+All!#REF!,0))</f>
        <v>0</v>
      </c>
      <c r="AY122" s="88">
        <f>IF(+All!$F905="UCLA",+All!#REF!,IF(+All!$H905="UCLA",+All!#REF!,0))</f>
        <v>0</v>
      </c>
      <c r="AZ122" s="89">
        <f>IF(+All!$F905="UCLA",+All!#REF!,IF(+All!$H905="UCLA",+All!#REF!,0))</f>
        <v>0</v>
      </c>
      <c r="BA122" s="90">
        <f>IF(+All!$F905="UCLA",+All!#REF!,IF(+All!$H905="UCLA",+All!#REF!,0))</f>
        <v>0</v>
      </c>
      <c r="BB122" s="90">
        <f>IF(+All!$F905="UCLA",+All!#REF!,IF(+All!$H905="UCLA",+All!#REF!,0))</f>
        <v>0</v>
      </c>
      <c r="BC122" s="91">
        <f>IF(+All!$F905="UCLA",+All!#REF!,IF(+All!$H905="UCLA",+All!#REF!,0))</f>
        <v>0</v>
      </c>
      <c r="BD122" s="482">
        <f>IF(+All!$F905="UCLA",+All!#REF!,IF(+All!$H905="UCLA",+All!#REF!,0))</f>
        <v>0</v>
      </c>
      <c r="BE122" s="483">
        <f>IF(+All!$F905="UCLA",+All!#REF!,IF(+All!$H905="UCLA",+All!#REF!,0))</f>
        <v>0</v>
      </c>
      <c r="BF122" s="483">
        <f>IF(+All!$F905="UCLA",+All!#REF!,IF(+All!$H905="UCLA",+All!#REF!,0))</f>
        <v>0</v>
      </c>
      <c r="BG122" s="482">
        <f>IF(+All!$F905="UCLA",+All!#REF!,IF(+All!$H905="UCLA",+All!#REF!,0))</f>
        <v>0</v>
      </c>
      <c r="BH122" s="483">
        <f>IF(+All!$F905="UCLA",+All!#REF!,IF(+All!$H905="UCLA",+All!#REF!,0))</f>
        <v>0</v>
      </c>
      <c r="BI122" s="484">
        <f>IF(+All!$F905="UCLA",+All!#REF!,IF(+All!$H905="UCLA",+All!#REF!,0))</f>
        <v>0</v>
      </c>
      <c r="BJ122" s="92">
        <f>IF(+All!$F905="UCLA",+All!#REF!,IF(+All!$H905="UCLA",+All!#REF!,0))</f>
        <v>0</v>
      </c>
      <c r="BK122" s="93">
        <f>IF(+All!$F905="UCLA",+All!#REF!,IF(+All!$H905="UCLA",+All!#REF!,0))</f>
        <v>0</v>
      </c>
    </row>
    <row r="123" spans="1:63" x14ac:dyDescent="0.8">
      <c r="A123" s="70">
        <f>IF(+All!$F435="UCLA",+All!A435,IF(+All!$H435="UCLA",+All!A435,0))</f>
        <v>6</v>
      </c>
      <c r="B123" s="480" t="str">
        <f>IF(+All!$F435="UCLA",+All!B435,IF(+All!$H435="UCLA",+All!B435,0))</f>
        <v>Sat</v>
      </c>
      <c r="C123" s="72">
        <f>IF(+All!$F435="UCLA",+All!C435,IF(+All!$H435="UCLA",+All!C435,0))</f>
        <v>44478</v>
      </c>
      <c r="D123" s="73">
        <f>IF(+All!$F435="UCLA",+All!D435,IF(+All!$H435="UCLA",+All!D435,0))</f>
        <v>0.9375</v>
      </c>
      <c r="E123" s="707" t="str">
        <f>IF(+All!$F435="UCLA",+All!E435,IF(+All!$H435="UCLA",+All!E435,0))</f>
        <v>ESPN</v>
      </c>
      <c r="F123" s="75" t="str">
        <f>IF(+All!$F435="UCLA",+All!F435,IF(+All!$H435="UCLA",+All!F435,0))</f>
        <v>UCLA</v>
      </c>
      <c r="G123" s="76" t="str">
        <f>IF(+All!$F435="UCLA",+All!G435,IF(+All!$H435="UCLA",+All!G435,0))</f>
        <v>P12</v>
      </c>
      <c r="H123" s="75" t="str">
        <f>IF(+All!$F435="UCLA",+All!H435,IF(+All!$H435="UCLA",+All!H435,0))</f>
        <v>Arizona</v>
      </c>
      <c r="I123" s="76" t="str">
        <f>IF(+All!$F435="UCLA",+All!I435,IF(+All!$H435="UCLA",+All!I435,0))</f>
        <v>P12</v>
      </c>
      <c r="J123" s="706" t="str">
        <f>IF(+All!$F435="UCLA",+All!J435,IF(+All!$H435="UCLA",+All!J435,0))</f>
        <v>UCLA</v>
      </c>
      <c r="K123" s="707" t="str">
        <f>IF(+All!$F435="UCLA",+All!K435,IF(+All!$H435="UCLA",+All!K435,0))</f>
        <v>Arizona</v>
      </c>
      <c r="L123" s="78">
        <f>IF(+All!$F435="UCLA",+All!L435,IF(+All!$H435="UCLA",+All!L435,0))</f>
        <v>16</v>
      </c>
      <c r="M123" s="79">
        <f>IF(+All!$F435="UCLA",+All!M435,IF(+All!$H435="UCLA",+All!M435,0))</f>
        <v>61</v>
      </c>
      <c r="N123" s="706" t="str">
        <f>IF(+All!$F435="UCLA",+All!N435,IF(+All!$H435="UCLA",+All!N435,0))</f>
        <v>UCLA</v>
      </c>
      <c r="O123" s="708">
        <f>IF(+All!$F435="UCLA",+All!O435,IF(+All!$H435="UCLA",+All!O435,0))</f>
        <v>34</v>
      </c>
      <c r="P123" s="708" t="str">
        <f>IF(+All!$F435="UCLA",+All!P435,IF(+All!$H435="UCLA",+All!P435,0))</f>
        <v>Arizona</v>
      </c>
      <c r="Q123" s="707">
        <f>IF(+All!$F435="UCLA",+All!Q435,IF(+All!$H435="UCLA",+All!Q435,0))</f>
        <v>16</v>
      </c>
      <c r="R123" s="706" t="str">
        <f>IF(+All!$F435="UCLA",+All!R435,IF(+All!$H435="UCLA",+All!R435,0))</f>
        <v>UCLA</v>
      </c>
      <c r="S123" s="708" t="str">
        <f>IF(+All!$F435="UCLA",+All!S435,IF(+All!$H435="UCLA",+All!S435,0))</f>
        <v>Arizona</v>
      </c>
      <c r="T123" s="706" t="str">
        <f>IF(+All!$F435="UCLA",+All!T435,IF(+All!$H435="UCLA",+All!T435,0))</f>
        <v>UCLA</v>
      </c>
      <c r="U123" s="707" t="str">
        <f>IF(+All!$F435="UCLA",+All!U435,IF(+All!$H435="UCLA",+All!U435,0))</f>
        <v>W</v>
      </c>
      <c r="V123" s="706">
        <f>IF(+All!$F868="UCLA",+All!#REF!,IF(+All!$H868="UCLA",+All!#REF!,0))</f>
        <v>0</v>
      </c>
      <c r="W123" s="707">
        <f>IF(+All!$F868="UCLA",+All!#REF!,IF(+All!$H868="UCLA",+All!#REF!,0))</f>
        <v>0</v>
      </c>
      <c r="X123" s="706">
        <f>IF(+All!$F868="UCLA",+All!#REF!,IF(+All!$H868="UCLA",+All!#REF!,0))</f>
        <v>0</v>
      </c>
      <c r="Y123" s="707">
        <f>IF(+All!$F868="UCLA",+All!#REF!,IF(+All!$H868="UCLA",+All!#REF!,0))</f>
        <v>0</v>
      </c>
      <c r="Z123" s="706">
        <f>IF(+All!$F868="UCLA",+All!#REF!,IF(+All!$H868="UCLA",+All!#REF!,0))</f>
        <v>0</v>
      </c>
      <c r="AA123" s="707">
        <f>IF(+All!$F868="UCLA",+All!#REF!,IF(+All!$H868="UCLA",+All!#REF!,0))</f>
        <v>0</v>
      </c>
      <c r="AB123" s="706">
        <f>IF(+All!$F868="UCLA",+All!#REF!,IF(+All!$H868="UCLA",+All!#REF!,0))</f>
        <v>0</v>
      </c>
      <c r="AC123" s="707">
        <f>IF(+All!$F868="UCLA",+All!#REF!,IF(+All!$H868="UCLA",+All!#REF!,0))</f>
        <v>0</v>
      </c>
      <c r="AD123" s="706">
        <f>IF(+All!$F868="UCLA",+All!#REF!,IF(+All!$H868="UCLA",+All!#REF!,0))</f>
        <v>0</v>
      </c>
      <c r="AE123" s="707">
        <f>IF(+All!$F868="UCLA",+All!#REF!,IF(+All!$H868="UCLA",+All!#REF!,0))</f>
        <v>0</v>
      </c>
      <c r="AF123" s="706">
        <f>IF(+All!$F868="UCLA",+All!#REF!,IF(+All!$H868="UCLA",+All!#REF!,0))</f>
        <v>0</v>
      </c>
      <c r="AG123" s="707">
        <f>IF(+All!$F868="UCLA",+All!#REF!,IF(+All!$H868="UCLA",+All!#REF!,0))</f>
        <v>0</v>
      </c>
      <c r="AH123" s="706">
        <f>IF(+All!$F868="UCLA",+All!#REF!,IF(+All!$H868="UCLA",+All!#REF!,0))</f>
        <v>0</v>
      </c>
      <c r="AI123" s="707">
        <f>IF(+All!$F868="UCLA",+All!#REF!,IF(+All!$H868="UCLA",+All!#REF!,0))</f>
        <v>0</v>
      </c>
      <c r="AJ123" s="706">
        <f>IF(+All!$F868="UCLA",+All!#REF!,IF(+All!$H868="UCLA",+All!#REF!,0))</f>
        <v>0</v>
      </c>
      <c r="AK123" s="707">
        <f>IF(+All!$F868="UCLA",+All!#REF!,IF(+All!$H868="UCLA",+All!#REF!,0))</f>
        <v>0</v>
      </c>
      <c r="AL123" s="81">
        <f>IF(+All!$F868="UCLA",+All!V868,IF(+All!$H868="UCLA",+All!V868,0))</f>
        <v>0</v>
      </c>
      <c r="AM123" s="82">
        <f>IF(+All!$F868="UCLA",+All!W868,IF(+All!$H868="UCLA",+All!W868,0))</f>
        <v>0</v>
      </c>
      <c r="AN123" s="81">
        <f>IF(+All!$F868="UCLA",+All!X868,IF(+All!$H868="UCLA",+All!X868,0))</f>
        <v>0</v>
      </c>
      <c r="AO123" s="83">
        <f>IF(+All!$F868="UCLA",+All!Y868,IF(+All!$H868="UCLA",+All!Y868,0))</f>
        <v>0</v>
      </c>
      <c r="AP123" s="84">
        <f>IF(+All!$F868="UCLA",+All!Z868,IF(+All!$H868="UCLA",+All!Z868,0))</f>
        <v>0</v>
      </c>
      <c r="AQ123" s="480">
        <f>IF(+All!$F868="UCLA",+All!#REF!,IF(+All!$H868="UCLA",+All!#REF!,0))</f>
        <v>0</v>
      </c>
      <c r="AR123" s="482">
        <f>IF(+All!$F868="UCLA",+All!#REF!,IF(+All!$H868="UCLA",+All!#REF!,0))</f>
        <v>0</v>
      </c>
      <c r="AS123" s="483">
        <f>IF(+All!$F868="UCLA",+All!#REF!,IF(+All!$H868="UCLA",+All!#REF!,0))</f>
        <v>0</v>
      </c>
      <c r="AT123" s="483">
        <f>IF(+All!$F868="UCLA",+All!#REF!,IF(+All!$H868="UCLA",+All!#REF!,0))</f>
        <v>0</v>
      </c>
      <c r="AU123" s="482">
        <f>IF(+All!$F868="UCLA",+All!#REF!,IF(+All!$H868="UCLA",+All!#REF!,0))</f>
        <v>0</v>
      </c>
      <c r="AV123" s="483">
        <f>IF(+All!$F868="UCLA",+All!#REF!,IF(+All!$H868="UCLA",+All!#REF!,0))</f>
        <v>0</v>
      </c>
      <c r="AW123" s="484">
        <f>IF(+All!$F868="UCLA",+All!#REF!,IF(+All!$H868="UCLA",+All!#REF!,0))</f>
        <v>0</v>
      </c>
      <c r="AX123" s="483">
        <f>IF(+All!$F868="UCLA",+All!#REF!,IF(+All!$H868="UCLA",+All!#REF!,0))</f>
        <v>0</v>
      </c>
      <c r="AY123" s="88">
        <f>IF(+All!$F868="UCLA",+All!#REF!,IF(+All!$H868="UCLA",+All!#REF!,0))</f>
        <v>0</v>
      </c>
      <c r="AZ123" s="89">
        <f>IF(+All!$F868="UCLA",+All!#REF!,IF(+All!$H868="UCLA",+All!#REF!,0))</f>
        <v>0</v>
      </c>
      <c r="BA123" s="90">
        <f>IF(+All!$F868="UCLA",+All!#REF!,IF(+All!$H868="UCLA",+All!#REF!,0))</f>
        <v>0</v>
      </c>
      <c r="BB123" s="90">
        <f>IF(+All!$F868="UCLA",+All!#REF!,IF(+All!$H868="UCLA",+All!#REF!,0))</f>
        <v>0</v>
      </c>
      <c r="BC123" s="91">
        <f>IF(+All!$F868="UCLA",+All!#REF!,IF(+All!$H868="UCLA",+All!#REF!,0))</f>
        <v>0</v>
      </c>
      <c r="BD123" s="482">
        <f>IF(+All!$F868="UCLA",+All!#REF!,IF(+All!$H868="UCLA",+All!#REF!,0))</f>
        <v>0</v>
      </c>
      <c r="BE123" s="483">
        <f>IF(+All!$F868="UCLA",+All!#REF!,IF(+All!$H868="UCLA",+All!#REF!,0))</f>
        <v>0</v>
      </c>
      <c r="BF123" s="483">
        <f>IF(+All!$F868="UCLA",+All!#REF!,IF(+All!$H868="UCLA",+All!#REF!,0))</f>
        <v>0</v>
      </c>
      <c r="BG123" s="482">
        <f>IF(+All!$F868="UCLA",+All!#REF!,IF(+All!$H868="UCLA",+All!#REF!,0))</f>
        <v>0</v>
      </c>
      <c r="BH123" s="483">
        <f>IF(+All!$F868="UCLA",+All!#REF!,IF(+All!$H868="UCLA",+All!#REF!,0))</f>
        <v>0</v>
      </c>
      <c r="BI123" s="484">
        <f>IF(+All!$F868="UCLA",+All!#REF!,IF(+All!$H868="UCLA",+All!#REF!,0))</f>
        <v>0</v>
      </c>
      <c r="BJ123" s="92">
        <f>IF(+All!$F868="UCLA",+All!#REF!,IF(+All!$H868="UCLA",+All!#REF!,0))</f>
        <v>0</v>
      </c>
      <c r="BK123" s="93">
        <f>IF(+All!$F868="UCLA",+All!#REF!,IF(+All!$H868="UCLA",+All!#REF!,0))</f>
        <v>0</v>
      </c>
    </row>
    <row r="124" spans="1:63" x14ac:dyDescent="0.8">
      <c r="A124" s="70">
        <f>IF(+All!$F517="UCLA",+All!A517,IF(+All!$H517="UCLA",+All!A517,0))</f>
        <v>7</v>
      </c>
      <c r="B124" s="480" t="str">
        <f>IF(+All!$F517="UCLA",+All!B517,IF(+All!$H517="UCLA",+All!B517,0))</f>
        <v>Sat</v>
      </c>
      <c r="C124" s="72">
        <f>IF(+All!$F517="UCLA",+All!C517,IF(+All!$H517="UCLA",+All!C517,0))</f>
        <v>44485</v>
      </c>
      <c r="D124" s="73">
        <f>IF(+All!$F517="UCLA",+All!D517,IF(+All!$H517="UCLA",+All!D517,0))</f>
        <v>0.85416666666666663</v>
      </c>
      <c r="E124" s="707" t="str">
        <f>IF(+All!$F517="UCLA",+All!E517,IF(+All!$H517="UCLA",+All!E517,0))</f>
        <v>Fox</v>
      </c>
      <c r="F124" s="75" t="str">
        <f>IF(+All!$F517="UCLA",+All!F517,IF(+All!$H517="UCLA",+All!F517,0))</f>
        <v>UCLA</v>
      </c>
      <c r="G124" s="76" t="str">
        <f>IF(+All!$F517="UCLA",+All!G517,IF(+All!$H517="UCLA",+All!G517,0))</f>
        <v>P12</v>
      </c>
      <c r="H124" s="75" t="str">
        <f>IF(+All!$F517="UCLA",+All!H517,IF(+All!$H517="UCLA",+All!H517,0))</f>
        <v>Washington</v>
      </c>
      <c r="I124" s="76" t="str">
        <f>IF(+All!$F517="UCLA",+All!I517,IF(+All!$H517="UCLA",+All!I517,0))</f>
        <v>P12</v>
      </c>
      <c r="J124" s="706" t="str">
        <f>IF(+All!$F517="UCLA",+All!J517,IF(+All!$H517="UCLA",+All!J517,0))</f>
        <v>Washington</v>
      </c>
      <c r="K124" s="707" t="str">
        <f>IF(+All!$F517="UCLA",+All!K517,IF(+All!$H517="UCLA",+All!K517,0))</f>
        <v>UCLA</v>
      </c>
      <c r="L124" s="78">
        <f>IF(+All!$F517="UCLA",+All!L517,IF(+All!$H517="UCLA",+All!L517,0))</f>
        <v>2</v>
      </c>
      <c r="M124" s="79">
        <f>IF(+All!$F517="UCLA",+All!M517,IF(+All!$H517="UCLA",+All!M517,0))</f>
        <v>55.5</v>
      </c>
      <c r="N124" s="706" t="str">
        <f>IF(+All!$F517="UCLA",+All!N517,IF(+All!$H517="UCLA",+All!N517,0))</f>
        <v>UCLA</v>
      </c>
      <c r="O124" s="708">
        <f>IF(+All!$F517="UCLA",+All!O517,IF(+All!$H517="UCLA",+All!O517,0))</f>
        <v>24</v>
      </c>
      <c r="P124" s="708" t="str">
        <f>IF(+All!$F517="UCLA",+All!P517,IF(+All!$H517="UCLA",+All!P517,0))</f>
        <v>Washington</v>
      </c>
      <c r="Q124" s="707">
        <f>IF(+All!$F517="UCLA",+All!Q517,IF(+All!$H517="UCLA",+All!Q517,0))</f>
        <v>17</v>
      </c>
      <c r="R124" s="706" t="str">
        <f>IF(+All!$F517="UCLA",+All!R517,IF(+All!$H517="UCLA",+All!R517,0))</f>
        <v>UCLA</v>
      </c>
      <c r="S124" s="708" t="str">
        <f>IF(+All!$F517="UCLA",+All!S517,IF(+All!$H517="UCLA",+All!S517,0))</f>
        <v>Washington</v>
      </c>
      <c r="T124" s="706" t="str">
        <f>IF(+All!$F517="UCLA",+All!T517,IF(+All!$H517="UCLA",+All!T517,0))</f>
        <v>Washington</v>
      </c>
      <c r="U124" s="707" t="str">
        <f>IF(+All!$F517="UCLA",+All!U517,IF(+All!$H517="UCLA",+All!U517,0))</f>
        <v>L</v>
      </c>
      <c r="V124" s="706">
        <f>IF(+All!$F855="UCLA",+All!#REF!,IF(+All!$H855="UCLA",+All!#REF!,0))</f>
        <v>0</v>
      </c>
      <c r="W124" s="707">
        <f>IF(+All!$F855="UCLA",+All!#REF!,IF(+All!$H855="UCLA",+All!#REF!,0))</f>
        <v>0</v>
      </c>
      <c r="X124" s="706">
        <f>IF(+All!$F855="UCLA",+All!#REF!,IF(+All!$H855="UCLA",+All!#REF!,0))</f>
        <v>0</v>
      </c>
      <c r="Y124" s="707">
        <f>IF(+All!$F855="UCLA",+All!#REF!,IF(+All!$H855="UCLA",+All!#REF!,0))</f>
        <v>0</v>
      </c>
      <c r="Z124" s="706">
        <f>IF(+All!$F855="UCLA",+All!#REF!,IF(+All!$H855="UCLA",+All!#REF!,0))</f>
        <v>0</v>
      </c>
      <c r="AA124" s="707">
        <f>IF(+All!$F855="UCLA",+All!#REF!,IF(+All!$H855="UCLA",+All!#REF!,0))</f>
        <v>0</v>
      </c>
      <c r="AB124" s="706">
        <f>IF(+All!$F855="UCLA",+All!#REF!,IF(+All!$H855="UCLA",+All!#REF!,0))</f>
        <v>0</v>
      </c>
      <c r="AC124" s="707">
        <f>IF(+All!$F855="UCLA",+All!#REF!,IF(+All!$H855="UCLA",+All!#REF!,0))</f>
        <v>0</v>
      </c>
      <c r="AD124" s="706">
        <f>IF(+All!$F855="UCLA",+All!#REF!,IF(+All!$H855="UCLA",+All!#REF!,0))</f>
        <v>0</v>
      </c>
      <c r="AE124" s="707">
        <f>IF(+All!$F855="UCLA",+All!#REF!,IF(+All!$H855="UCLA",+All!#REF!,0))</f>
        <v>0</v>
      </c>
      <c r="AF124" s="706">
        <f>IF(+All!$F855="UCLA",+All!#REF!,IF(+All!$H855="UCLA",+All!#REF!,0))</f>
        <v>0</v>
      </c>
      <c r="AG124" s="707">
        <f>IF(+All!$F855="UCLA",+All!#REF!,IF(+All!$H855="UCLA",+All!#REF!,0))</f>
        <v>0</v>
      </c>
      <c r="AH124" s="706">
        <f>IF(+All!$F855="UCLA",+All!#REF!,IF(+All!$H855="UCLA",+All!#REF!,0))</f>
        <v>0</v>
      </c>
      <c r="AI124" s="707">
        <f>IF(+All!$F855="UCLA",+All!#REF!,IF(+All!$H855="UCLA",+All!#REF!,0))</f>
        <v>0</v>
      </c>
      <c r="AJ124" s="706">
        <f>IF(+All!$F855="UCLA",+All!#REF!,IF(+All!$H855="UCLA",+All!#REF!,0))</f>
        <v>0</v>
      </c>
      <c r="AK124" s="707">
        <f>IF(+All!$F855="UCLA",+All!#REF!,IF(+All!$H855="UCLA",+All!#REF!,0))</f>
        <v>0</v>
      </c>
      <c r="AL124" s="81">
        <f>IF(+All!$F855="UCLA",+All!V855,IF(+All!$H855="UCLA",+All!V855,0))</f>
        <v>0</v>
      </c>
      <c r="AM124" s="82">
        <f>IF(+All!$F855="UCLA",+All!W855,IF(+All!$H855="UCLA",+All!W855,0))</f>
        <v>0</v>
      </c>
      <c r="AN124" s="81">
        <f>IF(+All!$F855="UCLA",+All!X855,IF(+All!$H855="UCLA",+All!X855,0))</f>
        <v>0</v>
      </c>
      <c r="AO124" s="83">
        <f>IF(+All!$F855="UCLA",+All!Y855,IF(+All!$H855="UCLA",+All!Y855,0))</f>
        <v>0</v>
      </c>
      <c r="AP124" s="84">
        <f>IF(+All!$F855="UCLA",+All!Z855,IF(+All!$H855="UCLA",+All!Z855,0))</f>
        <v>0</v>
      </c>
      <c r="AQ124" s="480">
        <f>IF(+All!$F855="UCLA",+All!#REF!,IF(+All!$H855="UCLA",+All!#REF!,0))</f>
        <v>0</v>
      </c>
      <c r="AR124" s="482">
        <f>IF(+All!$F855="UCLA",+All!#REF!,IF(+All!$H855="UCLA",+All!#REF!,0))</f>
        <v>0</v>
      </c>
      <c r="AS124" s="483">
        <f>IF(+All!$F855="UCLA",+All!#REF!,IF(+All!$H855="UCLA",+All!#REF!,0))</f>
        <v>0</v>
      </c>
      <c r="AT124" s="483">
        <f>IF(+All!$F855="UCLA",+All!#REF!,IF(+All!$H855="UCLA",+All!#REF!,0))</f>
        <v>0</v>
      </c>
      <c r="AU124" s="482">
        <f>IF(+All!$F855="UCLA",+All!#REF!,IF(+All!$H855="UCLA",+All!#REF!,0))</f>
        <v>0</v>
      </c>
      <c r="AV124" s="483">
        <f>IF(+All!$F855="UCLA",+All!#REF!,IF(+All!$H855="UCLA",+All!#REF!,0))</f>
        <v>0</v>
      </c>
      <c r="AW124" s="484">
        <f>IF(+All!$F855="UCLA",+All!#REF!,IF(+All!$H855="UCLA",+All!#REF!,0))</f>
        <v>0</v>
      </c>
      <c r="AX124" s="483">
        <f>IF(+All!$F855="UCLA",+All!#REF!,IF(+All!$H855="UCLA",+All!#REF!,0))</f>
        <v>0</v>
      </c>
      <c r="AY124" s="88">
        <f>IF(+All!$F855="UCLA",+All!#REF!,IF(+All!$H855="UCLA",+All!#REF!,0))</f>
        <v>0</v>
      </c>
      <c r="AZ124" s="89">
        <f>IF(+All!$F855="UCLA",+All!#REF!,IF(+All!$H855="UCLA",+All!#REF!,0))</f>
        <v>0</v>
      </c>
      <c r="BA124" s="90">
        <f>IF(+All!$F855="UCLA",+All!#REF!,IF(+All!$H855="UCLA",+All!#REF!,0))</f>
        <v>0</v>
      </c>
      <c r="BB124" s="90">
        <f>IF(+All!$F855="UCLA",+All!#REF!,IF(+All!$H855="UCLA",+All!#REF!,0))</f>
        <v>0</v>
      </c>
      <c r="BC124" s="91">
        <f>IF(+All!$F855="UCLA",+All!#REF!,IF(+All!$H855="UCLA",+All!#REF!,0))</f>
        <v>0</v>
      </c>
      <c r="BD124" s="482">
        <f>IF(+All!$F855="UCLA",+All!#REF!,IF(+All!$H855="UCLA",+All!#REF!,0))</f>
        <v>0</v>
      </c>
      <c r="BE124" s="483">
        <f>IF(+All!$F855="UCLA",+All!#REF!,IF(+All!$H855="UCLA",+All!#REF!,0))</f>
        <v>0</v>
      </c>
      <c r="BF124" s="483">
        <f>IF(+All!$F855="UCLA",+All!#REF!,IF(+All!$H855="UCLA",+All!#REF!,0))</f>
        <v>0</v>
      </c>
      <c r="BG124" s="482">
        <f>IF(+All!$F855="UCLA",+All!#REF!,IF(+All!$H855="UCLA",+All!#REF!,0))</f>
        <v>0</v>
      </c>
      <c r="BH124" s="483">
        <f>IF(+All!$F855="UCLA",+All!#REF!,IF(+All!$H855="UCLA",+All!#REF!,0))</f>
        <v>0</v>
      </c>
      <c r="BI124" s="484">
        <f>IF(+All!$F855="UCLA",+All!#REF!,IF(+All!$H855="UCLA",+All!#REF!,0))</f>
        <v>0</v>
      </c>
      <c r="BJ124" s="92">
        <f>IF(+All!$F855="UCLA",+All!#REF!,IF(+All!$H855="UCLA",+All!#REF!,0))</f>
        <v>0</v>
      </c>
      <c r="BK124" s="93">
        <f>IF(+All!$F855="UCLA",+All!#REF!,IF(+All!$H855="UCLA",+All!#REF!,0))</f>
        <v>0</v>
      </c>
    </row>
    <row r="125" spans="1:63" x14ac:dyDescent="0.8">
      <c r="A125" s="70">
        <f>IF(+All!$F600="UCLA",+All!A600,IF(+All!$H600="UCLA",+All!A600,0))</f>
        <v>8</v>
      </c>
      <c r="B125" s="480" t="str">
        <f>IF(+All!$F600="UCLA",+All!B600,IF(+All!$H600="UCLA",+All!B600,0))</f>
        <v>Sat</v>
      </c>
      <c r="C125" s="72">
        <f>IF(+All!$F600="UCLA",+All!C600,IF(+All!$H600="UCLA",+All!C600,0))</f>
        <v>44492</v>
      </c>
      <c r="D125" s="73">
        <f>IF(+All!$F600="UCLA",+All!D600,IF(+All!$H600="UCLA",+All!D600,0))</f>
        <v>0.64583333333333337</v>
      </c>
      <c r="E125" s="707" t="str">
        <f>IF(+All!$F600="UCLA",+All!E600,IF(+All!$H600="UCLA",+All!E600,0))</f>
        <v>ABC</v>
      </c>
      <c r="F125" s="75" t="str">
        <f>IF(+All!$F600="UCLA",+All!F600,IF(+All!$H600="UCLA",+All!F600,0))</f>
        <v>Oregon</v>
      </c>
      <c r="G125" s="76" t="str">
        <f>IF(+All!$F600="UCLA",+All!G600,IF(+All!$H600="UCLA",+All!G600,0))</f>
        <v>P12</v>
      </c>
      <c r="H125" s="75" t="str">
        <f>IF(+All!$F600="UCLA",+All!H600,IF(+All!$H600="UCLA",+All!H600,0))</f>
        <v>UCLA</v>
      </c>
      <c r="I125" s="76" t="str">
        <f>IF(+All!$F600="UCLA",+All!I600,IF(+All!$H600="UCLA",+All!I600,0))</f>
        <v>P12</v>
      </c>
      <c r="J125" s="706" t="str">
        <f>IF(+All!$F600="UCLA",+All!J600,IF(+All!$H600="UCLA",+All!J600,0))</f>
        <v>UCLA</v>
      </c>
      <c r="K125" s="707" t="str">
        <f>IF(+All!$F600="UCLA",+All!K600,IF(+All!$H600="UCLA",+All!K600,0))</f>
        <v>Oregon</v>
      </c>
      <c r="L125" s="78">
        <f>IF(+All!$F600="UCLA",+All!L600,IF(+All!$H600="UCLA",+All!L600,0))</f>
        <v>1</v>
      </c>
      <c r="M125" s="79">
        <f>IF(+All!$F600="UCLA",+All!M600,IF(+All!$H600="UCLA",+All!M600,0))</f>
        <v>60.5</v>
      </c>
      <c r="N125" s="706" t="str">
        <f>IF(+All!$F600="UCLA",+All!N600,IF(+All!$H600="UCLA",+All!N600,0))</f>
        <v>Oregon</v>
      </c>
      <c r="O125" s="708">
        <f>IF(+All!$F600="UCLA",+All!O600,IF(+All!$H600="UCLA",+All!O600,0))</f>
        <v>34</v>
      </c>
      <c r="P125" s="708" t="str">
        <f>IF(+All!$F600="UCLA",+All!P600,IF(+All!$H600="UCLA",+All!P600,0))</f>
        <v>UCLA</v>
      </c>
      <c r="Q125" s="707">
        <f>IF(+All!$F600="UCLA",+All!Q600,IF(+All!$H600="UCLA",+All!Q600,0))</f>
        <v>31</v>
      </c>
      <c r="R125" s="706" t="str">
        <f>IF(+All!$F600="UCLA",+All!R600,IF(+All!$H600="UCLA",+All!R600,0))</f>
        <v>Oregon</v>
      </c>
      <c r="S125" s="708" t="str">
        <f>IF(+All!$F600="UCLA",+All!S600,IF(+All!$H600="UCLA",+All!S600,0))</f>
        <v>UCLA</v>
      </c>
      <c r="T125" s="706" t="str">
        <f>IF(+All!$F600="UCLA",+All!T600,IF(+All!$H600="UCLA",+All!T600,0))</f>
        <v>Oregon</v>
      </c>
      <c r="U125" s="707" t="str">
        <f>IF(+All!$F600="UCLA",+All!U600,IF(+All!$H600="UCLA",+All!U600,0))</f>
        <v>W</v>
      </c>
      <c r="V125" s="706">
        <f>IF(+All!$F911="UCLA",+All!#REF!,IF(+All!$H911="UCLA",+All!#REF!,0))</f>
        <v>0</v>
      </c>
      <c r="W125" s="707">
        <f>IF(+All!$F911="UCLA",+All!#REF!,IF(+All!$H911="UCLA",+All!#REF!,0))</f>
        <v>0</v>
      </c>
      <c r="X125" s="706">
        <f>IF(+All!$F911="UCLA",+All!#REF!,IF(+All!$H911="UCLA",+All!#REF!,0))</f>
        <v>0</v>
      </c>
      <c r="Y125" s="707">
        <f>IF(+All!$F911="UCLA",+All!#REF!,IF(+All!$H911="UCLA",+All!#REF!,0))</f>
        <v>0</v>
      </c>
      <c r="Z125" s="706">
        <f>IF(+All!$F911="UCLA",+All!#REF!,IF(+All!$H911="UCLA",+All!#REF!,0))</f>
        <v>0</v>
      </c>
      <c r="AA125" s="707">
        <f>IF(+All!$F911="UCLA",+All!#REF!,IF(+All!$H911="UCLA",+All!#REF!,0))</f>
        <v>0</v>
      </c>
      <c r="AB125" s="706">
        <f>IF(+All!$F911="UCLA",+All!#REF!,IF(+All!$H911="UCLA",+All!#REF!,0))</f>
        <v>0</v>
      </c>
      <c r="AC125" s="707">
        <f>IF(+All!$F911="UCLA",+All!#REF!,IF(+All!$H911="UCLA",+All!#REF!,0))</f>
        <v>0</v>
      </c>
      <c r="AD125" s="706">
        <f>IF(+All!$F911="UCLA",+All!#REF!,IF(+All!$H911="UCLA",+All!#REF!,0))</f>
        <v>0</v>
      </c>
      <c r="AE125" s="707">
        <f>IF(+All!$F911="UCLA",+All!#REF!,IF(+All!$H911="UCLA",+All!#REF!,0))</f>
        <v>0</v>
      </c>
      <c r="AF125" s="706">
        <f>IF(+All!$F911="UCLA",+All!#REF!,IF(+All!$H911="UCLA",+All!#REF!,0))</f>
        <v>0</v>
      </c>
      <c r="AG125" s="707">
        <f>IF(+All!$F911="UCLA",+All!#REF!,IF(+All!$H911="UCLA",+All!#REF!,0))</f>
        <v>0</v>
      </c>
      <c r="AH125" s="706">
        <f>IF(+All!$F911="UCLA",+All!#REF!,IF(+All!$H911="UCLA",+All!#REF!,0))</f>
        <v>0</v>
      </c>
      <c r="AI125" s="707">
        <f>IF(+All!$F911="UCLA",+All!#REF!,IF(+All!$H911="UCLA",+All!#REF!,0))</f>
        <v>0</v>
      </c>
      <c r="AJ125" s="706">
        <f>IF(+All!$F911="UCLA",+All!#REF!,IF(+All!$H911="UCLA",+All!#REF!,0))</f>
        <v>0</v>
      </c>
      <c r="AK125" s="707">
        <f>IF(+All!$F911="UCLA",+All!#REF!,IF(+All!$H911="UCLA",+All!#REF!,0))</f>
        <v>0</v>
      </c>
      <c r="AL125" s="81">
        <f>IF(+All!$F911="UCLA",+All!V911,IF(+All!$H911="UCLA",+All!V911,0))</f>
        <v>0</v>
      </c>
      <c r="AM125" s="82">
        <f>IF(+All!$F911="UCLA",+All!W911,IF(+All!$H911="UCLA",+All!W911,0))</f>
        <v>0</v>
      </c>
      <c r="AN125" s="81">
        <f>IF(+All!$F911="UCLA",+All!X911,IF(+All!$H911="UCLA",+All!X911,0))</f>
        <v>0</v>
      </c>
      <c r="AO125" s="83">
        <f>IF(+All!$F911="UCLA",+All!Y911,IF(+All!$H911="UCLA",+All!Y911,0))</f>
        <v>0</v>
      </c>
      <c r="AP125" s="84">
        <f>IF(+All!$F911="UCLA",+All!Z911,IF(+All!$H911="UCLA",+All!Z911,0))</f>
        <v>0</v>
      </c>
      <c r="AQ125" s="480">
        <f>IF(+All!$F911="UCLA",+All!#REF!,IF(+All!$H911="UCLA",+All!#REF!,0))</f>
        <v>0</v>
      </c>
      <c r="AR125" s="482">
        <f>IF(+All!$F911="UCLA",+All!#REF!,IF(+All!$H911="UCLA",+All!#REF!,0))</f>
        <v>0</v>
      </c>
      <c r="AS125" s="483">
        <f>IF(+All!$F911="UCLA",+All!#REF!,IF(+All!$H911="UCLA",+All!#REF!,0))</f>
        <v>0</v>
      </c>
      <c r="AT125" s="483">
        <f>IF(+All!$F911="UCLA",+All!#REF!,IF(+All!$H911="UCLA",+All!#REF!,0))</f>
        <v>0</v>
      </c>
      <c r="AU125" s="482">
        <f>IF(+All!$F911="UCLA",+All!#REF!,IF(+All!$H911="UCLA",+All!#REF!,0))</f>
        <v>0</v>
      </c>
      <c r="AV125" s="483">
        <f>IF(+All!$F911="UCLA",+All!#REF!,IF(+All!$H911="UCLA",+All!#REF!,0))</f>
        <v>0</v>
      </c>
      <c r="AW125" s="484">
        <f>IF(+All!$F911="UCLA",+All!#REF!,IF(+All!$H911="UCLA",+All!#REF!,0))</f>
        <v>0</v>
      </c>
      <c r="AX125" s="483">
        <f>IF(+All!$F911="UCLA",+All!#REF!,IF(+All!$H911="UCLA",+All!#REF!,0))</f>
        <v>0</v>
      </c>
      <c r="AY125" s="88">
        <f>IF(+All!$F911="UCLA",+All!#REF!,IF(+All!$H911="UCLA",+All!#REF!,0))</f>
        <v>0</v>
      </c>
      <c r="AZ125" s="89">
        <f>IF(+All!$F911="UCLA",+All!#REF!,IF(+All!$H911="UCLA",+All!#REF!,0))</f>
        <v>0</v>
      </c>
      <c r="BA125" s="90">
        <f>IF(+All!$F911="UCLA",+All!#REF!,IF(+All!$H911="UCLA",+All!#REF!,0))</f>
        <v>0</v>
      </c>
      <c r="BB125" s="90">
        <f>IF(+All!$F911="UCLA",+All!#REF!,IF(+All!$H911="UCLA",+All!#REF!,0))</f>
        <v>0</v>
      </c>
      <c r="BC125" s="91">
        <f>IF(+All!$F911="UCLA",+All!#REF!,IF(+All!$H911="UCLA",+All!#REF!,0))</f>
        <v>0</v>
      </c>
      <c r="BD125" s="482">
        <f>IF(+All!$F911="UCLA",+All!#REF!,IF(+All!$H911="UCLA",+All!#REF!,0))</f>
        <v>0</v>
      </c>
      <c r="BE125" s="483">
        <f>IF(+All!$F911="UCLA",+All!#REF!,IF(+All!$H911="UCLA",+All!#REF!,0))</f>
        <v>0</v>
      </c>
      <c r="BF125" s="483">
        <f>IF(+All!$F911="UCLA",+All!#REF!,IF(+All!$H911="UCLA",+All!#REF!,0))</f>
        <v>0</v>
      </c>
      <c r="BG125" s="482">
        <f>IF(+All!$F911="UCLA",+All!#REF!,IF(+All!$H911="UCLA",+All!#REF!,0))</f>
        <v>0</v>
      </c>
      <c r="BH125" s="483">
        <f>IF(+All!$F911="UCLA",+All!#REF!,IF(+All!$H911="UCLA",+All!#REF!,0))</f>
        <v>0</v>
      </c>
      <c r="BI125" s="484">
        <f>IF(+All!$F911="UCLA",+All!#REF!,IF(+All!$H911="UCLA",+All!#REF!,0))</f>
        <v>0</v>
      </c>
      <c r="BJ125" s="92">
        <f>IF(+All!$F911="UCLA",+All!#REF!,IF(+All!$H911="UCLA",+All!#REF!,0))</f>
        <v>0</v>
      </c>
      <c r="BK125" s="93">
        <f>IF(+All!$F911="UCLA",+All!#REF!,IF(+All!$H911="UCLA",+All!#REF!,0))</f>
        <v>0</v>
      </c>
    </row>
    <row r="126" spans="1:63" x14ac:dyDescent="0.8">
      <c r="A126" s="70">
        <f>IF(+All!$F676="UCLA",+All!A676,IF(+All!$H676="UCLA",+All!A676,0))</f>
        <v>9</v>
      </c>
      <c r="B126" s="480" t="str">
        <f>IF(+All!$F676="UCLA",+All!B676,IF(+All!$H676="UCLA",+All!B676,0))</f>
        <v>Sat</v>
      </c>
      <c r="C126" s="72">
        <f>IF(+All!$F676="UCLA",+All!C676,IF(+All!$H676="UCLA",+All!C676,0))</f>
        <v>44499</v>
      </c>
      <c r="D126" s="73">
        <f>IF(+All!$F676="UCLA",+All!D676,IF(+All!$H676="UCLA",+All!D676,0))</f>
        <v>0.91666666666666663</v>
      </c>
      <c r="E126" s="707" t="str">
        <f>IF(+All!$F676="UCLA",+All!E676,IF(+All!$H676="UCLA",+All!E676,0))</f>
        <v>ESPN</v>
      </c>
      <c r="F126" s="75" t="str">
        <f>IF(+All!$F676="UCLA",+All!F676,IF(+All!$H676="UCLA",+All!F676,0))</f>
        <v>UCLA</v>
      </c>
      <c r="G126" s="76" t="str">
        <f>IF(+All!$F676="UCLA",+All!G676,IF(+All!$H676="UCLA",+All!G676,0))</f>
        <v>P12</v>
      </c>
      <c r="H126" s="75" t="str">
        <f>IF(+All!$F676="UCLA",+All!H676,IF(+All!$H676="UCLA",+All!H676,0))</f>
        <v>Utah</v>
      </c>
      <c r="I126" s="76" t="str">
        <f>IF(+All!$F676="UCLA",+All!I676,IF(+All!$H676="UCLA",+All!I676,0))</f>
        <v>P12</v>
      </c>
      <c r="J126" s="706" t="str">
        <f>IF(+All!$F676="UCLA",+All!J676,IF(+All!$H676="UCLA",+All!J676,0))</f>
        <v>Utah</v>
      </c>
      <c r="K126" s="707" t="str">
        <f>IF(+All!$F676="UCLA",+All!K676,IF(+All!$H676="UCLA",+All!K676,0))</f>
        <v>UCLA</v>
      </c>
      <c r="L126" s="78">
        <f>IF(+All!$F676="UCLA",+All!L676,IF(+All!$H676="UCLA",+All!L676,0))</f>
        <v>6.5</v>
      </c>
      <c r="M126" s="79">
        <f>IF(+All!$F676="UCLA",+All!M676,IF(+All!$H676="UCLA",+All!M676,0))</f>
        <v>60.5</v>
      </c>
      <c r="N126" s="706" t="str">
        <f>IF(+All!$F676="UCLA",+All!N676,IF(+All!$H676="UCLA",+All!N676,0))</f>
        <v>Utah</v>
      </c>
      <c r="O126" s="708">
        <f>IF(+All!$F676="UCLA",+All!O676,IF(+All!$H676="UCLA",+All!O676,0))</f>
        <v>44</v>
      </c>
      <c r="P126" s="708" t="str">
        <f>IF(+All!$F676="UCLA",+All!P676,IF(+All!$H676="UCLA",+All!P676,0))</f>
        <v>UCLA</v>
      </c>
      <c r="Q126" s="707">
        <f>IF(+All!$F676="UCLA",+All!Q676,IF(+All!$H676="UCLA",+All!Q676,0))</f>
        <v>24</v>
      </c>
      <c r="R126" s="706" t="str">
        <f>IF(+All!$F676="UCLA",+All!R676,IF(+All!$H676="UCLA",+All!R676,0))</f>
        <v>Utah</v>
      </c>
      <c r="S126" s="708" t="str">
        <f>IF(+All!$F676="UCLA",+All!S676,IF(+All!$H676="UCLA",+All!S676,0))</f>
        <v>UCLA</v>
      </c>
      <c r="T126" s="706" t="str">
        <f>IF(+All!$F676="UCLA",+All!T676,IF(+All!$H676="UCLA",+All!T676,0))</f>
        <v>UCLA</v>
      </c>
      <c r="U126" s="707" t="str">
        <f>IF(+All!$F676="UCLA",+All!U676,IF(+All!$H676="UCLA",+All!U676,0))</f>
        <v>L</v>
      </c>
      <c r="V126" s="706">
        <f>IF(+All!$F891="UCLA",+All!#REF!,IF(+All!$H891="UCLA",+All!#REF!,0))</f>
        <v>0</v>
      </c>
      <c r="W126" s="707">
        <f>IF(+All!$F891="UCLA",+All!#REF!,IF(+All!$H891="UCLA",+All!#REF!,0))</f>
        <v>0</v>
      </c>
      <c r="X126" s="706">
        <f>IF(+All!$F891="UCLA",+All!#REF!,IF(+All!$H891="UCLA",+All!#REF!,0))</f>
        <v>0</v>
      </c>
      <c r="Y126" s="707">
        <f>IF(+All!$F891="UCLA",+All!#REF!,IF(+All!$H891="UCLA",+All!#REF!,0))</f>
        <v>0</v>
      </c>
      <c r="Z126" s="706">
        <f>IF(+All!$F891="UCLA",+All!#REF!,IF(+All!$H891="UCLA",+All!#REF!,0))</f>
        <v>0</v>
      </c>
      <c r="AA126" s="707">
        <f>IF(+All!$F891="UCLA",+All!#REF!,IF(+All!$H891="UCLA",+All!#REF!,0))</f>
        <v>0</v>
      </c>
      <c r="AB126" s="706">
        <f>IF(+All!$F891="UCLA",+All!#REF!,IF(+All!$H891="UCLA",+All!#REF!,0))</f>
        <v>0</v>
      </c>
      <c r="AC126" s="707">
        <f>IF(+All!$F891="UCLA",+All!#REF!,IF(+All!$H891="UCLA",+All!#REF!,0))</f>
        <v>0</v>
      </c>
      <c r="AD126" s="706">
        <f>IF(+All!$F891="UCLA",+All!#REF!,IF(+All!$H891="UCLA",+All!#REF!,0))</f>
        <v>0</v>
      </c>
      <c r="AE126" s="707">
        <f>IF(+All!$F891="UCLA",+All!#REF!,IF(+All!$H891="UCLA",+All!#REF!,0))</f>
        <v>0</v>
      </c>
      <c r="AF126" s="706">
        <f>IF(+All!$F891="UCLA",+All!#REF!,IF(+All!$H891="UCLA",+All!#REF!,0))</f>
        <v>0</v>
      </c>
      <c r="AG126" s="707">
        <f>IF(+All!$F891="UCLA",+All!#REF!,IF(+All!$H891="UCLA",+All!#REF!,0))</f>
        <v>0</v>
      </c>
      <c r="AH126" s="706">
        <f>IF(+All!$F891="UCLA",+All!#REF!,IF(+All!$H891="UCLA",+All!#REF!,0))</f>
        <v>0</v>
      </c>
      <c r="AI126" s="707">
        <f>IF(+All!$F891="UCLA",+All!#REF!,IF(+All!$H891="UCLA",+All!#REF!,0))</f>
        <v>0</v>
      </c>
      <c r="AJ126" s="706">
        <f>IF(+All!$F891="UCLA",+All!#REF!,IF(+All!$H891="UCLA",+All!#REF!,0))</f>
        <v>0</v>
      </c>
      <c r="AK126" s="707">
        <f>IF(+All!$F891="UCLA",+All!#REF!,IF(+All!$H891="UCLA",+All!#REF!,0))</f>
        <v>0</v>
      </c>
      <c r="AL126" s="81">
        <f>IF(+All!$F891="UCLA",+All!V891,IF(+All!$H891="UCLA",+All!V891,0))</f>
        <v>0</v>
      </c>
      <c r="AM126" s="82">
        <f>IF(+All!$F891="UCLA",+All!W891,IF(+All!$H891="UCLA",+All!W891,0))</f>
        <v>0</v>
      </c>
      <c r="AN126" s="81">
        <f>IF(+All!$F891="UCLA",+All!X891,IF(+All!$H891="UCLA",+All!X891,0))</f>
        <v>0</v>
      </c>
      <c r="AO126" s="83">
        <f>IF(+All!$F891="UCLA",+All!Y891,IF(+All!$H891="UCLA",+All!Y891,0))</f>
        <v>0</v>
      </c>
      <c r="AP126" s="84">
        <f>IF(+All!$F891="UCLA",+All!Z891,IF(+All!$H891="UCLA",+All!Z891,0))</f>
        <v>0</v>
      </c>
      <c r="AQ126" s="480">
        <f>IF(+All!$F891="UCLA",+All!#REF!,IF(+All!$H891="UCLA",+All!#REF!,0))</f>
        <v>0</v>
      </c>
      <c r="AR126" s="482">
        <f>IF(+All!$F891="UCLA",+All!#REF!,IF(+All!$H891="UCLA",+All!#REF!,0))</f>
        <v>0</v>
      </c>
      <c r="AS126" s="483">
        <f>IF(+All!$F891="UCLA",+All!#REF!,IF(+All!$H891="UCLA",+All!#REF!,0))</f>
        <v>0</v>
      </c>
      <c r="AT126" s="483">
        <f>IF(+All!$F891="UCLA",+All!#REF!,IF(+All!$H891="UCLA",+All!#REF!,0))</f>
        <v>0</v>
      </c>
      <c r="AU126" s="482">
        <f>IF(+All!$F891="UCLA",+All!#REF!,IF(+All!$H891="UCLA",+All!#REF!,0))</f>
        <v>0</v>
      </c>
      <c r="AV126" s="483">
        <f>IF(+All!$F891="UCLA",+All!#REF!,IF(+All!$H891="UCLA",+All!#REF!,0))</f>
        <v>0</v>
      </c>
      <c r="AW126" s="484">
        <f>IF(+All!$F891="UCLA",+All!#REF!,IF(+All!$H891="UCLA",+All!#REF!,0))</f>
        <v>0</v>
      </c>
      <c r="AX126" s="483">
        <f>IF(+All!$F891="UCLA",+All!#REF!,IF(+All!$H891="UCLA",+All!#REF!,0))</f>
        <v>0</v>
      </c>
      <c r="AY126" s="88">
        <f>IF(+All!$F891="UCLA",+All!#REF!,IF(+All!$H891="UCLA",+All!#REF!,0))</f>
        <v>0</v>
      </c>
      <c r="AZ126" s="89">
        <f>IF(+All!$F891="UCLA",+All!#REF!,IF(+All!$H891="UCLA",+All!#REF!,0))</f>
        <v>0</v>
      </c>
      <c r="BA126" s="90">
        <f>IF(+All!$F891="UCLA",+All!#REF!,IF(+All!$H891="UCLA",+All!#REF!,0))</f>
        <v>0</v>
      </c>
      <c r="BB126" s="90">
        <f>IF(+All!$F891="UCLA",+All!#REF!,IF(+All!$H891="UCLA",+All!#REF!,0))</f>
        <v>0</v>
      </c>
      <c r="BC126" s="91">
        <f>IF(+All!$F891="UCLA",+All!#REF!,IF(+All!$H891="UCLA",+All!#REF!,0))</f>
        <v>0</v>
      </c>
      <c r="BD126" s="482">
        <f>IF(+All!$F891="UCLA",+All!#REF!,IF(+All!$H891="UCLA",+All!#REF!,0))</f>
        <v>0</v>
      </c>
      <c r="BE126" s="483">
        <f>IF(+All!$F891="UCLA",+All!#REF!,IF(+All!$H891="UCLA",+All!#REF!,0))</f>
        <v>0</v>
      </c>
      <c r="BF126" s="483">
        <f>IF(+All!$F891="UCLA",+All!#REF!,IF(+All!$H891="UCLA",+All!#REF!,0))</f>
        <v>0</v>
      </c>
      <c r="BG126" s="482">
        <f>IF(+All!$F891="UCLA",+All!#REF!,IF(+All!$H891="UCLA",+All!#REF!,0))</f>
        <v>0</v>
      </c>
      <c r="BH126" s="483">
        <f>IF(+All!$F891="UCLA",+All!#REF!,IF(+All!$H891="UCLA",+All!#REF!,0))</f>
        <v>0</v>
      </c>
      <c r="BI126" s="484">
        <f>IF(+All!$F891="UCLA",+All!#REF!,IF(+All!$H891="UCLA",+All!#REF!,0))</f>
        <v>0</v>
      </c>
      <c r="BJ126" s="92">
        <f>IF(+All!$F891="UCLA",+All!#REF!,IF(+All!$H891="UCLA",+All!#REF!,0))</f>
        <v>0</v>
      </c>
      <c r="BK126" s="93">
        <f>IF(+All!$F891="UCLA",+All!#REF!,IF(+All!$H891="UCLA",+All!#REF!,0))</f>
        <v>0</v>
      </c>
    </row>
    <row r="127" spans="1:63" x14ac:dyDescent="0.8">
      <c r="A127" s="70">
        <f>IF(+All!$F776="UCLA",+All!A776,IF(+All!$H776="UCLA",+All!A776,0))</f>
        <v>10</v>
      </c>
      <c r="B127" s="480" t="str">
        <f>IF(+All!$F776="UCLA",+All!B776,IF(+All!$H776="UCLA",+All!B776,0))</f>
        <v>Sat</v>
      </c>
      <c r="C127" s="72">
        <f>IF(+All!$F776="UCLA",+All!C776,IF(+All!$H776="UCLA",+All!C776,0))</f>
        <v>44506</v>
      </c>
      <c r="D127" s="73">
        <f>IF(+All!$F776="UCLA",+All!D776,IF(+All!$H776="UCLA",+All!D776,0))</f>
        <v>0</v>
      </c>
      <c r="E127" s="707">
        <f>IF(+All!$F776="UCLA",+All!E776,IF(+All!$H776="UCLA",+All!E776,0))</f>
        <v>0</v>
      </c>
      <c r="F127" s="75" t="str">
        <f>IF(+All!$F776="UCLA",+All!F776,IF(+All!$H776="UCLA",+All!F776,0))</f>
        <v>UCLA</v>
      </c>
      <c r="G127" s="76" t="str">
        <f>IF(+All!$F776="UCLA",+All!G776,IF(+All!$H776="UCLA",+All!G776,0))</f>
        <v>P12</v>
      </c>
      <c r="H127" s="75" t="str">
        <f>IF(+All!$F776="UCLA",+All!H776,IF(+All!$H776="UCLA",+All!H776,0))</f>
        <v>Open</v>
      </c>
      <c r="I127" s="76" t="str">
        <f>IF(+All!$F776="UCLA",+All!I776,IF(+All!$H776="UCLA",+All!I776,0))</f>
        <v>ZZZ</v>
      </c>
      <c r="J127" s="706">
        <f>IF(+All!$F776="UCLA",+All!J776,IF(+All!$H776="UCLA",+All!J776,0))</f>
        <v>0</v>
      </c>
      <c r="K127" s="707" t="str">
        <f>IF(+All!$F776="UCLA",+All!K776,IF(+All!$H776="UCLA",+All!K776,0))</f>
        <v>UCLA</v>
      </c>
      <c r="L127" s="78">
        <f>IF(+All!$F776="UCLA",+All!L776,IF(+All!$H776="UCLA",+All!L776,0))</f>
        <v>0</v>
      </c>
      <c r="M127" s="79">
        <f>IF(+All!$F776="UCLA",+All!M776,IF(+All!$H776="UCLA",+All!M776,0))</f>
        <v>0</v>
      </c>
      <c r="N127" s="706">
        <f>IF(+All!$F776="UCLA",+All!N776,IF(+All!$H776="UCLA",+All!N776,0))</f>
        <v>0</v>
      </c>
      <c r="O127" s="708">
        <f>IF(+All!$F776="UCLA",+All!O776,IF(+All!$H776="UCLA",+All!O776,0))</f>
        <v>0</v>
      </c>
      <c r="P127" s="708">
        <f>IF(+All!$F776="UCLA",+All!P776,IF(+All!$H776="UCLA",+All!P776,0))</f>
        <v>0</v>
      </c>
      <c r="Q127" s="707">
        <f>IF(+All!$F776="UCLA",+All!Q776,IF(+All!$H776="UCLA",+All!Q776,0))</f>
        <v>0</v>
      </c>
      <c r="R127" s="706">
        <f>IF(+All!$F776="UCLA",+All!R776,IF(+All!$H776="UCLA",+All!R776,0))</f>
        <v>0</v>
      </c>
      <c r="S127" s="708">
        <f>IF(+All!$F776="UCLA",+All!S776,IF(+All!$H776="UCLA",+All!S776,0))</f>
        <v>0</v>
      </c>
      <c r="T127" s="706">
        <f>IF(+All!$F776="UCLA",+All!T776,IF(+All!$H776="UCLA",+All!T776,0))</f>
        <v>0</v>
      </c>
      <c r="U127" s="707">
        <f>IF(+All!$F776="UCLA",+All!U776,IF(+All!$H776="UCLA",+All!U776,0))</f>
        <v>0</v>
      </c>
      <c r="V127" s="706">
        <f>IF(+All!$F912="UCLA",+All!#REF!,IF(+All!$H912="UCLA",+All!#REF!,0))</f>
        <v>0</v>
      </c>
      <c r="W127" s="707">
        <f>IF(+All!$F912="UCLA",+All!#REF!,IF(+All!$H912="UCLA",+All!#REF!,0))</f>
        <v>0</v>
      </c>
      <c r="X127" s="706">
        <f>IF(+All!$F912="UCLA",+All!#REF!,IF(+All!$H912="UCLA",+All!#REF!,0))</f>
        <v>0</v>
      </c>
      <c r="Y127" s="707">
        <f>IF(+All!$F912="UCLA",+All!#REF!,IF(+All!$H912="UCLA",+All!#REF!,0))</f>
        <v>0</v>
      </c>
      <c r="Z127" s="706">
        <f>IF(+All!$F912="UCLA",+All!#REF!,IF(+All!$H912="UCLA",+All!#REF!,0))</f>
        <v>0</v>
      </c>
      <c r="AA127" s="707">
        <f>IF(+All!$F912="UCLA",+All!#REF!,IF(+All!$H912="UCLA",+All!#REF!,0))</f>
        <v>0</v>
      </c>
      <c r="AB127" s="706">
        <f>IF(+All!$F912="UCLA",+All!#REF!,IF(+All!$H912="UCLA",+All!#REF!,0))</f>
        <v>0</v>
      </c>
      <c r="AC127" s="707">
        <f>IF(+All!$F912="UCLA",+All!#REF!,IF(+All!$H912="UCLA",+All!#REF!,0))</f>
        <v>0</v>
      </c>
      <c r="AD127" s="706">
        <f>IF(+All!$F912="UCLA",+All!#REF!,IF(+All!$H912="UCLA",+All!#REF!,0))</f>
        <v>0</v>
      </c>
      <c r="AE127" s="707">
        <f>IF(+All!$F912="UCLA",+All!#REF!,IF(+All!$H912="UCLA",+All!#REF!,0))</f>
        <v>0</v>
      </c>
      <c r="AF127" s="706">
        <f>IF(+All!$F912="UCLA",+All!#REF!,IF(+All!$H912="UCLA",+All!#REF!,0))</f>
        <v>0</v>
      </c>
      <c r="AG127" s="707">
        <f>IF(+All!$F912="UCLA",+All!#REF!,IF(+All!$H912="UCLA",+All!#REF!,0))</f>
        <v>0</v>
      </c>
      <c r="AH127" s="706">
        <f>IF(+All!$F912="UCLA",+All!#REF!,IF(+All!$H912="UCLA",+All!#REF!,0))</f>
        <v>0</v>
      </c>
      <c r="AI127" s="707">
        <f>IF(+All!$F912="UCLA",+All!#REF!,IF(+All!$H912="UCLA",+All!#REF!,0))</f>
        <v>0</v>
      </c>
      <c r="AJ127" s="706">
        <f>IF(+All!$F912="UCLA",+All!#REF!,IF(+All!$H912="UCLA",+All!#REF!,0))</f>
        <v>0</v>
      </c>
      <c r="AK127" s="707">
        <f>IF(+All!$F912="UCLA",+All!#REF!,IF(+All!$H912="UCLA",+All!#REF!,0))</f>
        <v>0</v>
      </c>
      <c r="AL127" s="81">
        <f>IF(+All!$F912="UCLA",+All!V912,IF(+All!$H912="UCLA",+All!V912,0))</f>
        <v>0</v>
      </c>
      <c r="AM127" s="82">
        <f>IF(+All!$F912="UCLA",+All!W912,IF(+All!$H912="UCLA",+All!W912,0))</f>
        <v>0</v>
      </c>
      <c r="AN127" s="81">
        <f>IF(+All!$F912="UCLA",+All!X912,IF(+All!$H912="UCLA",+All!X912,0))</f>
        <v>0</v>
      </c>
      <c r="AO127" s="83">
        <f>IF(+All!$F912="UCLA",+All!Y912,IF(+All!$H912="UCLA",+All!Y912,0))</f>
        <v>0</v>
      </c>
      <c r="AP127" s="84">
        <f>IF(+All!$F912="UCLA",+All!Z912,IF(+All!$H912="UCLA",+All!Z912,0))</f>
        <v>0</v>
      </c>
      <c r="AQ127" s="480">
        <f>IF(+All!$F912="UCLA",+All!#REF!,IF(+All!$H912="UCLA",+All!#REF!,0))</f>
        <v>0</v>
      </c>
      <c r="AR127" s="482">
        <f>IF(+All!$F912="UCLA",+All!#REF!,IF(+All!$H912="UCLA",+All!#REF!,0))</f>
        <v>0</v>
      </c>
      <c r="AS127" s="483">
        <f>IF(+All!$F912="UCLA",+All!#REF!,IF(+All!$H912="UCLA",+All!#REF!,0))</f>
        <v>0</v>
      </c>
      <c r="AT127" s="483">
        <f>IF(+All!$F912="UCLA",+All!#REF!,IF(+All!$H912="UCLA",+All!#REF!,0))</f>
        <v>0</v>
      </c>
      <c r="AU127" s="482">
        <f>IF(+All!$F912="UCLA",+All!#REF!,IF(+All!$H912="UCLA",+All!#REF!,0))</f>
        <v>0</v>
      </c>
      <c r="AV127" s="483">
        <f>IF(+All!$F912="UCLA",+All!#REF!,IF(+All!$H912="UCLA",+All!#REF!,0))</f>
        <v>0</v>
      </c>
      <c r="AW127" s="484">
        <f>IF(+All!$F912="UCLA",+All!#REF!,IF(+All!$H912="UCLA",+All!#REF!,0))</f>
        <v>0</v>
      </c>
      <c r="AX127" s="483">
        <f>IF(+All!$F912="UCLA",+All!#REF!,IF(+All!$H912="UCLA",+All!#REF!,0))</f>
        <v>0</v>
      </c>
      <c r="AY127" s="88">
        <f>IF(+All!$F912="UCLA",+All!#REF!,IF(+All!$H912="UCLA",+All!#REF!,0))</f>
        <v>0</v>
      </c>
      <c r="AZ127" s="89">
        <f>IF(+All!$F912="UCLA",+All!#REF!,IF(+All!$H912="UCLA",+All!#REF!,0))</f>
        <v>0</v>
      </c>
      <c r="BA127" s="90">
        <f>IF(+All!$F912="UCLA",+All!#REF!,IF(+All!$H912="UCLA",+All!#REF!,0))</f>
        <v>0</v>
      </c>
      <c r="BB127" s="90">
        <f>IF(+All!$F912="UCLA",+All!#REF!,IF(+All!$H912="UCLA",+All!#REF!,0))</f>
        <v>0</v>
      </c>
      <c r="BC127" s="91">
        <f>IF(+All!$F912="UCLA",+All!#REF!,IF(+All!$H912="UCLA",+All!#REF!,0))</f>
        <v>0</v>
      </c>
      <c r="BD127" s="482">
        <f>IF(+All!$F912="UCLA",+All!#REF!,IF(+All!$H912="UCLA",+All!#REF!,0))</f>
        <v>0</v>
      </c>
      <c r="BE127" s="483">
        <f>IF(+All!$F912="UCLA",+All!#REF!,IF(+All!$H912="UCLA",+All!#REF!,0))</f>
        <v>0</v>
      </c>
      <c r="BF127" s="483">
        <f>IF(+All!$F912="UCLA",+All!#REF!,IF(+All!$H912="UCLA",+All!#REF!,0))</f>
        <v>0</v>
      </c>
      <c r="BG127" s="482">
        <f>IF(+All!$F912="UCLA",+All!#REF!,IF(+All!$H912="UCLA",+All!#REF!,0))</f>
        <v>0</v>
      </c>
      <c r="BH127" s="483">
        <f>IF(+All!$F912="UCLA",+All!#REF!,IF(+All!$H912="UCLA",+All!#REF!,0))</f>
        <v>0</v>
      </c>
      <c r="BI127" s="484">
        <f>IF(+All!$F912="UCLA",+All!#REF!,IF(+All!$H912="UCLA",+All!#REF!,0))</f>
        <v>0</v>
      </c>
      <c r="BJ127" s="92">
        <f>IF(+All!$F912="UCLA",+All!#REF!,IF(+All!$H912="UCLA",+All!#REF!,0))</f>
        <v>0</v>
      </c>
      <c r="BK127" s="93">
        <f>IF(+All!$F912="UCLA",+All!#REF!,IF(+All!$H912="UCLA",+All!#REF!,0))</f>
        <v>0</v>
      </c>
    </row>
    <row r="128" spans="1:63" x14ac:dyDescent="0.8">
      <c r="A128" s="70">
        <f>IF(+All!$F828="UCLA",+All!A828,IF(+All!$H828="UCLA",+All!A828,0))</f>
        <v>11</v>
      </c>
      <c r="B128" s="480" t="str">
        <f>IF(+All!$F828="UCLA",+All!B828,IF(+All!$H828="UCLA",+All!B828,0))</f>
        <v>Sat</v>
      </c>
      <c r="C128" s="72">
        <f>IF(+All!$F828="UCLA",+All!C828,IF(+All!$H828="UCLA",+All!C828,0))</f>
        <v>44513</v>
      </c>
      <c r="D128" s="73">
        <f>IF(+All!$F828="UCLA",+All!D828,IF(+All!$H828="UCLA",+All!D828,0))</f>
        <v>0.875</v>
      </c>
      <c r="E128" s="707">
        <f>IF(+All!$F828="UCLA",+All!E828,IF(+All!$H828="UCLA",+All!E828,0))</f>
        <v>0</v>
      </c>
      <c r="F128" s="75" t="str">
        <f>IF(+All!$F828="UCLA",+All!F828,IF(+All!$H828="UCLA",+All!F828,0))</f>
        <v>Colorado</v>
      </c>
      <c r="G128" s="76" t="str">
        <f>IF(+All!$F828="UCLA",+All!G828,IF(+All!$H828="UCLA",+All!G828,0))</f>
        <v>P12</v>
      </c>
      <c r="H128" s="75" t="str">
        <f>IF(+All!$F828="UCLA",+All!H828,IF(+All!$H828="UCLA",+All!H828,0))</f>
        <v>UCLA</v>
      </c>
      <c r="I128" s="76" t="str">
        <f>IF(+All!$F828="UCLA",+All!I828,IF(+All!$H828="UCLA",+All!I828,0))</f>
        <v>P12</v>
      </c>
      <c r="J128" s="706" t="str">
        <f>IF(+All!$F828="UCLA",+All!J828,IF(+All!$H828="UCLA",+All!J828,0))</f>
        <v>UCLA</v>
      </c>
      <c r="K128" s="707" t="str">
        <f>IF(+All!$F828="UCLA",+All!K828,IF(+All!$H828="UCLA",+All!K828,0))</f>
        <v>Colorado</v>
      </c>
      <c r="L128" s="78">
        <f>IF(+All!$F828="UCLA",+All!L828,IF(+All!$H828="UCLA",+All!L828,0))</f>
        <v>16</v>
      </c>
      <c r="M128" s="79">
        <f>IF(+All!$F828="UCLA",+All!M828,IF(+All!$H828="UCLA",+All!M828,0))</f>
        <v>57.5</v>
      </c>
      <c r="N128" s="706" t="str">
        <f>IF(+All!$F828="UCLA",+All!N828,IF(+All!$H828="UCLA",+All!N828,0))</f>
        <v>UCLA</v>
      </c>
      <c r="O128" s="708">
        <f>IF(+All!$F828="UCLA",+All!O828,IF(+All!$H828="UCLA",+All!O828,0))</f>
        <v>44</v>
      </c>
      <c r="P128" s="708" t="str">
        <f>IF(+All!$F828="UCLA",+All!P828,IF(+All!$H828="UCLA",+All!P828,0))</f>
        <v>Colorado</v>
      </c>
      <c r="Q128" s="707">
        <f>IF(+All!$F828="UCLA",+All!Q828,IF(+All!$H828="UCLA",+All!Q828,0))</f>
        <v>20</v>
      </c>
      <c r="R128" s="706" t="str">
        <f>IF(+All!$F828="UCLA",+All!R828,IF(+All!$H828="UCLA",+All!R828,0))</f>
        <v>UCLA</v>
      </c>
      <c r="S128" s="708" t="str">
        <f>IF(+All!$F828="UCLA",+All!S828,IF(+All!$H828="UCLA",+All!S828,0))</f>
        <v>Colorado</v>
      </c>
      <c r="T128" s="706" t="str">
        <f>IF(+All!$F828="UCLA",+All!T828,IF(+All!$H828="UCLA",+All!T828,0))</f>
        <v>UCLA</v>
      </c>
      <c r="U128" s="707" t="str">
        <f>IF(+All!$F828="UCLA",+All!U828,IF(+All!$H828="UCLA",+All!U828,0))</f>
        <v>W</v>
      </c>
      <c r="V128" s="706">
        <f>IF(+All!$F913="UCLA",+All!#REF!,IF(+All!$H913="UCLA",+All!#REF!,0))</f>
        <v>0</v>
      </c>
      <c r="W128" s="707">
        <f>IF(+All!$F913="UCLA",+All!#REF!,IF(+All!$H913="UCLA",+All!#REF!,0))</f>
        <v>0</v>
      </c>
      <c r="X128" s="706">
        <f>IF(+All!$F913="UCLA",+All!#REF!,IF(+All!$H913="UCLA",+All!#REF!,0))</f>
        <v>0</v>
      </c>
      <c r="Y128" s="707">
        <f>IF(+All!$F913="UCLA",+All!#REF!,IF(+All!$H913="UCLA",+All!#REF!,0))</f>
        <v>0</v>
      </c>
      <c r="Z128" s="706">
        <f>IF(+All!$F913="UCLA",+All!#REF!,IF(+All!$H913="UCLA",+All!#REF!,0))</f>
        <v>0</v>
      </c>
      <c r="AA128" s="707">
        <f>IF(+All!$F913="UCLA",+All!#REF!,IF(+All!$H913="UCLA",+All!#REF!,0))</f>
        <v>0</v>
      </c>
      <c r="AB128" s="706">
        <f>IF(+All!$F913="UCLA",+All!#REF!,IF(+All!$H913="UCLA",+All!#REF!,0))</f>
        <v>0</v>
      </c>
      <c r="AC128" s="707">
        <f>IF(+All!$F913="UCLA",+All!#REF!,IF(+All!$H913="UCLA",+All!#REF!,0))</f>
        <v>0</v>
      </c>
      <c r="AD128" s="706">
        <f>IF(+All!$F913="UCLA",+All!#REF!,IF(+All!$H913="UCLA",+All!#REF!,0))</f>
        <v>0</v>
      </c>
      <c r="AE128" s="707">
        <f>IF(+All!$F913="UCLA",+All!#REF!,IF(+All!$H913="UCLA",+All!#REF!,0))</f>
        <v>0</v>
      </c>
      <c r="AF128" s="706">
        <f>IF(+All!$F913="UCLA",+All!#REF!,IF(+All!$H913="UCLA",+All!#REF!,0))</f>
        <v>0</v>
      </c>
      <c r="AG128" s="707">
        <f>IF(+All!$F913="UCLA",+All!#REF!,IF(+All!$H913="UCLA",+All!#REF!,0))</f>
        <v>0</v>
      </c>
      <c r="AH128" s="706">
        <f>IF(+All!$F913="UCLA",+All!#REF!,IF(+All!$H913="UCLA",+All!#REF!,0))</f>
        <v>0</v>
      </c>
      <c r="AI128" s="707">
        <f>IF(+All!$F913="UCLA",+All!#REF!,IF(+All!$H913="UCLA",+All!#REF!,0))</f>
        <v>0</v>
      </c>
      <c r="AJ128" s="706">
        <f>IF(+All!$F913="UCLA",+All!#REF!,IF(+All!$H913="UCLA",+All!#REF!,0))</f>
        <v>0</v>
      </c>
      <c r="AK128" s="707">
        <f>IF(+All!$F913="UCLA",+All!#REF!,IF(+All!$H913="UCLA",+All!#REF!,0))</f>
        <v>0</v>
      </c>
      <c r="AL128" s="81">
        <f>IF(+All!$F913="UCLA",+All!V913,IF(+All!$H913="UCLA",+All!V913,0))</f>
        <v>0</v>
      </c>
      <c r="AM128" s="82">
        <f>IF(+All!$F913="UCLA",+All!W913,IF(+All!$H913="UCLA",+All!W913,0))</f>
        <v>0</v>
      </c>
      <c r="AN128" s="81">
        <f>IF(+All!$F913="UCLA",+All!X913,IF(+All!$H913="UCLA",+All!X913,0))</f>
        <v>0</v>
      </c>
      <c r="AO128" s="83">
        <f>IF(+All!$F913="UCLA",+All!Y913,IF(+All!$H913="UCLA",+All!Y913,0))</f>
        <v>0</v>
      </c>
      <c r="AP128" s="84">
        <f>IF(+All!$F913="UCLA",+All!Z913,IF(+All!$H913="UCLA",+All!Z913,0))</f>
        <v>0</v>
      </c>
      <c r="AQ128" s="480">
        <f>IF(+All!$F913="UCLA",+All!#REF!,IF(+All!$H913="UCLA",+All!#REF!,0))</f>
        <v>0</v>
      </c>
      <c r="AR128" s="482">
        <f>IF(+All!$F913="UCLA",+All!#REF!,IF(+All!$H913="UCLA",+All!#REF!,0))</f>
        <v>0</v>
      </c>
      <c r="AS128" s="483">
        <f>IF(+All!$F913="UCLA",+All!#REF!,IF(+All!$H913="UCLA",+All!#REF!,0))</f>
        <v>0</v>
      </c>
      <c r="AT128" s="483">
        <f>IF(+All!$F913="UCLA",+All!#REF!,IF(+All!$H913="UCLA",+All!#REF!,0))</f>
        <v>0</v>
      </c>
      <c r="AU128" s="482">
        <f>IF(+All!$F913="UCLA",+All!#REF!,IF(+All!$H913="UCLA",+All!#REF!,0))</f>
        <v>0</v>
      </c>
      <c r="AV128" s="483">
        <f>IF(+All!$F913="UCLA",+All!#REF!,IF(+All!$H913="UCLA",+All!#REF!,0))</f>
        <v>0</v>
      </c>
      <c r="AW128" s="484">
        <f>IF(+All!$F913="UCLA",+All!#REF!,IF(+All!$H913="UCLA",+All!#REF!,0))</f>
        <v>0</v>
      </c>
      <c r="AX128" s="483">
        <f>IF(+All!$F913="UCLA",+All!#REF!,IF(+All!$H913="UCLA",+All!#REF!,0))</f>
        <v>0</v>
      </c>
      <c r="AY128" s="88">
        <f>IF(+All!$F913="UCLA",+All!#REF!,IF(+All!$H913="UCLA",+All!#REF!,0))</f>
        <v>0</v>
      </c>
      <c r="AZ128" s="89">
        <f>IF(+All!$F913="UCLA",+All!#REF!,IF(+All!$H913="UCLA",+All!#REF!,0))</f>
        <v>0</v>
      </c>
      <c r="BA128" s="90">
        <f>IF(+All!$F913="UCLA",+All!#REF!,IF(+All!$H913="UCLA",+All!#REF!,0))</f>
        <v>0</v>
      </c>
      <c r="BB128" s="90">
        <f>IF(+All!$F913="UCLA",+All!#REF!,IF(+All!$H913="UCLA",+All!#REF!,0))</f>
        <v>0</v>
      </c>
      <c r="BC128" s="91">
        <f>IF(+All!$F913="UCLA",+All!#REF!,IF(+All!$H913="UCLA",+All!#REF!,0))</f>
        <v>0</v>
      </c>
      <c r="BD128" s="482">
        <f>IF(+All!$F913="UCLA",+All!#REF!,IF(+All!$H913="UCLA",+All!#REF!,0))</f>
        <v>0</v>
      </c>
      <c r="BE128" s="483">
        <f>IF(+All!$F913="UCLA",+All!#REF!,IF(+All!$H913="UCLA",+All!#REF!,0))</f>
        <v>0</v>
      </c>
      <c r="BF128" s="483">
        <f>IF(+All!$F913="UCLA",+All!#REF!,IF(+All!$H913="UCLA",+All!#REF!,0))</f>
        <v>0</v>
      </c>
      <c r="BG128" s="482">
        <f>IF(+All!$F913="UCLA",+All!#REF!,IF(+All!$H913="UCLA",+All!#REF!,0))</f>
        <v>0</v>
      </c>
      <c r="BH128" s="483">
        <f>IF(+All!$F913="UCLA",+All!#REF!,IF(+All!$H913="UCLA",+All!#REF!,0))</f>
        <v>0</v>
      </c>
      <c r="BI128" s="484">
        <f>IF(+All!$F913="UCLA",+All!#REF!,IF(+All!$H913="UCLA",+All!#REF!,0))</f>
        <v>0</v>
      </c>
      <c r="BJ128" s="92">
        <f>IF(+All!$F913="UCLA",+All!#REF!,IF(+All!$H913="UCLA",+All!#REF!,0))</f>
        <v>0</v>
      </c>
      <c r="BK128" s="93">
        <f>IF(+All!$F913="UCLA",+All!#REF!,IF(+All!$H913="UCLA",+All!#REF!,0))</f>
        <v>0</v>
      </c>
    </row>
    <row r="129" spans="1:63" x14ac:dyDescent="0.8">
      <c r="A129" s="70">
        <f>IF(+All!$F896="UCLA",+All!A896,IF(+All!$H896="UCLA",+All!A896,0))</f>
        <v>12</v>
      </c>
      <c r="B129" s="480" t="str">
        <f>IF(+All!$F896="UCLA",+All!B896,IF(+All!$H896="UCLA",+All!B896,0))</f>
        <v>Sat</v>
      </c>
      <c r="C129" s="72">
        <f>IF(+All!$F896="UCLA",+All!C896,IF(+All!$H896="UCLA",+All!C896,0))</f>
        <v>44520</v>
      </c>
      <c r="D129" s="73">
        <f>IF(+All!$F896="UCLA",+All!D896,IF(+All!$H896="UCLA",+All!D896,0))</f>
        <v>0.66666666666666663</v>
      </c>
      <c r="E129" s="707">
        <f>IF(+All!$F896="UCLA",+All!E896,IF(+All!$H896="UCLA",+All!E896,0))</f>
        <v>0</v>
      </c>
      <c r="F129" s="75" t="str">
        <f>IF(+All!$F896="UCLA",+All!F896,IF(+All!$H896="UCLA",+All!F896,0))</f>
        <v>UCLA</v>
      </c>
      <c r="G129" s="76" t="str">
        <f>IF(+All!$F896="UCLA",+All!G896,IF(+All!$H896="UCLA",+All!G896,0))</f>
        <v>P12</v>
      </c>
      <c r="H129" s="75" t="str">
        <f>IF(+All!$F896="UCLA",+All!H896,IF(+All!$H896="UCLA",+All!H896,0))</f>
        <v>Southern Cal</v>
      </c>
      <c r="I129" s="76" t="str">
        <f>IF(+All!$F896="UCLA",+All!I896,IF(+All!$H896="UCLA",+All!I896,0))</f>
        <v>P12</v>
      </c>
      <c r="J129" s="706" t="str">
        <f>IF(+All!$F896="UCLA",+All!J896,IF(+All!$H896="UCLA",+All!J896,0))</f>
        <v>UCLA</v>
      </c>
      <c r="K129" s="707" t="str">
        <f>IF(+All!$F896="UCLA",+All!K896,IF(+All!$H896="UCLA",+All!K896,0))</f>
        <v>Southern Cal</v>
      </c>
      <c r="L129" s="78">
        <f>IF(+All!$F896="UCLA",+All!L896,IF(+All!$H896="UCLA",+All!L896,0))</f>
        <v>3</v>
      </c>
      <c r="M129" s="79">
        <f>IF(+All!$F896="UCLA",+All!M896,IF(+All!$H896="UCLA",+All!M896,0))</f>
        <v>65.5</v>
      </c>
      <c r="N129" s="706" t="str">
        <f>IF(+All!$F896="UCLA",+All!N896,IF(+All!$H896="UCLA",+All!N896,0))</f>
        <v>UCLA</v>
      </c>
      <c r="O129" s="708">
        <f>IF(+All!$F896="UCLA",+All!O896,IF(+All!$H896="UCLA",+All!O896,0))</f>
        <v>62</v>
      </c>
      <c r="P129" s="708" t="str">
        <f>IF(+All!$F896="UCLA",+All!P896,IF(+All!$H896="UCLA",+All!P896,0))</f>
        <v>Southern Cal</v>
      </c>
      <c r="Q129" s="707">
        <f>IF(+All!$F896="UCLA",+All!Q896,IF(+All!$H896="UCLA",+All!Q896,0))</f>
        <v>33</v>
      </c>
      <c r="R129" s="706" t="str">
        <f>IF(+All!$F896="UCLA",+All!R896,IF(+All!$H896="UCLA",+All!R896,0))</f>
        <v>UCLA</v>
      </c>
      <c r="S129" s="708" t="str">
        <f>IF(+All!$F896="UCLA",+All!S896,IF(+All!$H896="UCLA",+All!S896,0))</f>
        <v>Southern Cal</v>
      </c>
      <c r="T129" s="706" t="str">
        <f>IF(+All!$F896="UCLA",+All!T896,IF(+All!$H896="UCLA",+All!T896,0))</f>
        <v>UCLA</v>
      </c>
      <c r="U129" s="707" t="str">
        <f>IF(+All!$F896="UCLA",+All!U896,IF(+All!$H896="UCLA",+All!U896,0))</f>
        <v>W</v>
      </c>
      <c r="V129" s="706">
        <f>IF(+All!$F881="UCLA",+All!#REF!,IF(+All!$H881="UCLA",+All!#REF!,0))</f>
        <v>0</v>
      </c>
      <c r="W129" s="707">
        <f>IF(+All!$F881="UCLA",+All!#REF!,IF(+All!$H881="UCLA",+All!#REF!,0))</f>
        <v>0</v>
      </c>
      <c r="X129" s="706">
        <f>IF(+All!$F881="UCLA",+All!#REF!,IF(+All!$H881="UCLA",+All!#REF!,0))</f>
        <v>0</v>
      </c>
      <c r="Y129" s="707">
        <f>IF(+All!$F881="UCLA",+All!#REF!,IF(+All!$H881="UCLA",+All!#REF!,0))</f>
        <v>0</v>
      </c>
      <c r="Z129" s="706">
        <f>IF(+All!$F881="UCLA",+All!#REF!,IF(+All!$H881="UCLA",+All!#REF!,0))</f>
        <v>0</v>
      </c>
      <c r="AA129" s="707">
        <f>IF(+All!$F881="UCLA",+All!#REF!,IF(+All!$H881="UCLA",+All!#REF!,0))</f>
        <v>0</v>
      </c>
      <c r="AB129" s="706">
        <f>IF(+All!$F881="UCLA",+All!#REF!,IF(+All!$H881="UCLA",+All!#REF!,0))</f>
        <v>0</v>
      </c>
      <c r="AC129" s="707">
        <f>IF(+All!$F881="UCLA",+All!#REF!,IF(+All!$H881="UCLA",+All!#REF!,0))</f>
        <v>0</v>
      </c>
      <c r="AD129" s="706">
        <f>IF(+All!$F881="UCLA",+All!#REF!,IF(+All!$H881="UCLA",+All!#REF!,0))</f>
        <v>0</v>
      </c>
      <c r="AE129" s="707">
        <f>IF(+All!$F881="UCLA",+All!#REF!,IF(+All!$H881="UCLA",+All!#REF!,0))</f>
        <v>0</v>
      </c>
      <c r="AF129" s="706">
        <f>IF(+All!$F881="UCLA",+All!#REF!,IF(+All!$H881="UCLA",+All!#REF!,0))</f>
        <v>0</v>
      </c>
      <c r="AG129" s="707">
        <f>IF(+All!$F881="UCLA",+All!#REF!,IF(+All!$H881="UCLA",+All!#REF!,0))</f>
        <v>0</v>
      </c>
      <c r="AH129" s="706">
        <f>IF(+All!$F881="UCLA",+All!#REF!,IF(+All!$H881="UCLA",+All!#REF!,0))</f>
        <v>0</v>
      </c>
      <c r="AI129" s="707">
        <f>IF(+All!$F881="UCLA",+All!#REF!,IF(+All!$H881="UCLA",+All!#REF!,0))</f>
        <v>0</v>
      </c>
      <c r="AJ129" s="706">
        <f>IF(+All!$F881="UCLA",+All!#REF!,IF(+All!$H881="UCLA",+All!#REF!,0))</f>
        <v>0</v>
      </c>
      <c r="AK129" s="707">
        <f>IF(+All!$F881="UCLA",+All!#REF!,IF(+All!$H881="UCLA",+All!#REF!,0))</f>
        <v>0</v>
      </c>
      <c r="AL129" s="81">
        <f>IF(+All!$F881="UCLA",+All!V881,IF(+All!$H881="UCLA",+All!V881,0))</f>
        <v>0</v>
      </c>
      <c r="AM129" s="82">
        <f>IF(+All!$F881="UCLA",+All!W881,IF(+All!$H881="UCLA",+All!W881,0))</f>
        <v>0</v>
      </c>
      <c r="AN129" s="81">
        <f>IF(+All!$F881="UCLA",+All!X881,IF(+All!$H881="UCLA",+All!X881,0))</f>
        <v>0</v>
      </c>
      <c r="AO129" s="83">
        <f>IF(+All!$F881="UCLA",+All!Y881,IF(+All!$H881="UCLA",+All!Y881,0))</f>
        <v>0</v>
      </c>
      <c r="AP129" s="84">
        <f>IF(+All!$F881="UCLA",+All!Z881,IF(+All!$H881="UCLA",+All!Z881,0))</f>
        <v>0</v>
      </c>
      <c r="AQ129" s="480">
        <f>IF(+All!$F881="UCLA",+All!#REF!,IF(+All!$H881="UCLA",+All!#REF!,0))</f>
        <v>0</v>
      </c>
      <c r="AR129" s="482">
        <f>IF(+All!$F881="UCLA",+All!#REF!,IF(+All!$H881="UCLA",+All!#REF!,0))</f>
        <v>0</v>
      </c>
      <c r="AS129" s="483">
        <f>IF(+All!$F881="UCLA",+All!#REF!,IF(+All!$H881="UCLA",+All!#REF!,0))</f>
        <v>0</v>
      </c>
      <c r="AT129" s="483">
        <f>IF(+All!$F881="UCLA",+All!#REF!,IF(+All!$H881="UCLA",+All!#REF!,0))</f>
        <v>0</v>
      </c>
      <c r="AU129" s="482">
        <f>IF(+All!$F881="UCLA",+All!#REF!,IF(+All!$H881="UCLA",+All!#REF!,0))</f>
        <v>0</v>
      </c>
      <c r="AV129" s="483">
        <f>IF(+All!$F881="UCLA",+All!#REF!,IF(+All!$H881="UCLA",+All!#REF!,0))</f>
        <v>0</v>
      </c>
      <c r="AW129" s="484">
        <f>IF(+All!$F881="UCLA",+All!#REF!,IF(+All!$H881="UCLA",+All!#REF!,0))</f>
        <v>0</v>
      </c>
      <c r="AX129" s="483">
        <f>IF(+All!$F881="UCLA",+All!#REF!,IF(+All!$H881="UCLA",+All!#REF!,0))</f>
        <v>0</v>
      </c>
      <c r="AY129" s="88">
        <f>IF(+All!$F881="UCLA",+All!#REF!,IF(+All!$H881="UCLA",+All!#REF!,0))</f>
        <v>0</v>
      </c>
      <c r="AZ129" s="89">
        <f>IF(+All!$F881="UCLA",+All!#REF!,IF(+All!$H881="UCLA",+All!#REF!,0))</f>
        <v>0</v>
      </c>
      <c r="BA129" s="90">
        <f>IF(+All!$F881="UCLA",+All!#REF!,IF(+All!$H881="UCLA",+All!#REF!,0))</f>
        <v>0</v>
      </c>
      <c r="BB129" s="90">
        <f>IF(+All!$F881="UCLA",+All!#REF!,IF(+All!$H881="UCLA",+All!#REF!,0))</f>
        <v>0</v>
      </c>
      <c r="BC129" s="91">
        <f>IF(+All!$F881="UCLA",+All!#REF!,IF(+All!$H881="UCLA",+All!#REF!,0))</f>
        <v>0</v>
      </c>
      <c r="BD129" s="482">
        <f>IF(+All!$F881="UCLA",+All!#REF!,IF(+All!$H881="UCLA",+All!#REF!,0))</f>
        <v>0</v>
      </c>
      <c r="BE129" s="483">
        <f>IF(+All!$F881="UCLA",+All!#REF!,IF(+All!$H881="UCLA",+All!#REF!,0))</f>
        <v>0</v>
      </c>
      <c r="BF129" s="483">
        <f>IF(+All!$F881="UCLA",+All!#REF!,IF(+All!$H881="UCLA",+All!#REF!,0))</f>
        <v>0</v>
      </c>
      <c r="BG129" s="482">
        <f>IF(+All!$F881="UCLA",+All!#REF!,IF(+All!$H881="UCLA",+All!#REF!,0))</f>
        <v>0</v>
      </c>
      <c r="BH129" s="483">
        <f>IF(+All!$F881="UCLA",+All!#REF!,IF(+All!$H881="UCLA",+All!#REF!,0))</f>
        <v>0</v>
      </c>
      <c r="BI129" s="484">
        <f>IF(+All!$F881="UCLA",+All!#REF!,IF(+All!$H881="UCLA",+All!#REF!,0))</f>
        <v>0</v>
      </c>
      <c r="BJ129" s="92">
        <f>IF(+All!$F881="UCLA",+All!#REF!,IF(+All!$H881="UCLA",+All!#REF!,0))</f>
        <v>0</v>
      </c>
      <c r="BK129" s="93">
        <f>IF(+All!$F881="UCLA",+All!#REF!,IF(+All!$H881="UCLA",+All!#REF!,0))</f>
        <v>0</v>
      </c>
    </row>
    <row r="130" spans="1:63" x14ac:dyDescent="0.8">
      <c r="A130" s="70">
        <f>IF(+All!$F965="UCLA",+All!A965,IF(+All!$H965="UCLA",+All!A965,0))</f>
        <v>0</v>
      </c>
      <c r="B130" s="480">
        <f>IF(+All!$F965="UCLA",+All!B965,IF(+All!$H965="UCLA",+All!B965,0))</f>
        <v>0</v>
      </c>
      <c r="C130" s="72">
        <f>IF(+All!$F965="UCLA",+All!C965,IF(+All!$H965="UCLA",+All!C965,0))</f>
        <v>0</v>
      </c>
      <c r="D130" s="73">
        <f>IF(+All!$F965="UCLA",+All!D965,IF(+All!$H965="UCLA",+All!D965,0))</f>
        <v>0</v>
      </c>
      <c r="E130" s="707">
        <f>IF(+All!$F965="UCLA",+All!E965,IF(+All!$H965="UCLA",+All!E965,0))</f>
        <v>0</v>
      </c>
      <c r="F130" s="75">
        <f>IF(+All!$F965="UCLA",+All!F965,IF(+All!$H965="UCLA",+All!F965,0))</f>
        <v>0</v>
      </c>
      <c r="G130" s="76">
        <f>IF(+All!$F965="UCLA",+All!G965,IF(+All!$H965="UCLA",+All!G965,0))</f>
        <v>0</v>
      </c>
      <c r="H130" s="75">
        <f>IF(+All!$F965="UCLA",+All!H965,IF(+All!$H965="UCLA",+All!H965,0))</f>
        <v>0</v>
      </c>
      <c r="I130" s="76">
        <f>IF(+All!$F965="UCLA",+All!I965,IF(+All!$H965="UCLA",+All!I965,0))</f>
        <v>0</v>
      </c>
      <c r="J130" s="706">
        <f>IF(+All!$F965="UCLA",+All!J965,IF(+All!$H965="UCLA",+All!J965,0))</f>
        <v>0</v>
      </c>
      <c r="K130" s="707">
        <f>IF(+All!$F965="UCLA",+All!K965,IF(+All!$H965="UCLA",+All!K965,0))</f>
        <v>0</v>
      </c>
      <c r="L130" s="78">
        <f>IF(+All!$F965="UCLA",+All!L965,IF(+All!$H965="UCLA",+All!L965,0))</f>
        <v>0</v>
      </c>
      <c r="M130" s="79">
        <f>IF(+All!$F965="UCLA",+All!M965,IF(+All!$H965="UCLA",+All!M965,0))</f>
        <v>0</v>
      </c>
      <c r="N130" s="706">
        <f>IF(+All!$F965="UCLA",+All!N965,IF(+All!$H965="UCLA",+All!N965,0))</f>
        <v>0</v>
      </c>
      <c r="O130" s="708">
        <f>IF(+All!$F965="UCLA",+All!O965,IF(+All!$H965="UCLA",+All!O965,0))</f>
        <v>0</v>
      </c>
      <c r="P130" s="708">
        <f>IF(+All!$F965="UCLA",+All!P965,IF(+All!$H965="UCLA",+All!P965,0))</f>
        <v>0</v>
      </c>
      <c r="Q130" s="707">
        <f>IF(+All!$F965="UCLA",+All!Q965,IF(+All!$H965="UCLA",+All!Q965,0))</f>
        <v>0</v>
      </c>
      <c r="R130" s="706">
        <f>IF(+All!$F965="UCLA",+All!R965,IF(+All!$H965="UCLA",+All!R965,0))</f>
        <v>0</v>
      </c>
      <c r="S130" s="708">
        <f>IF(+All!$F965="UCLA",+All!S965,IF(+All!$H965="UCLA",+All!S965,0))</f>
        <v>0</v>
      </c>
      <c r="T130" s="706">
        <f>IF(+All!$F965="UCLA",+All!T965,IF(+All!$H965="UCLA",+All!T965,0))</f>
        <v>0</v>
      </c>
      <c r="U130" s="707">
        <f>IF(+All!$F965="UCLA",+All!U965,IF(+All!$H965="UCLA",+All!U965,0))</f>
        <v>0</v>
      </c>
      <c r="V130" s="706">
        <f>IF(+All!$F904="UCLA",+All!#REF!,IF(+All!$H904="UCLA",+All!#REF!,0))</f>
        <v>0</v>
      </c>
      <c r="W130" s="707">
        <f>IF(+All!$F904="UCLA",+All!#REF!,IF(+All!$H904="UCLA",+All!#REF!,0))</f>
        <v>0</v>
      </c>
      <c r="X130" s="706">
        <f>IF(+All!$F904="UCLA",+All!#REF!,IF(+All!$H904="UCLA",+All!#REF!,0))</f>
        <v>0</v>
      </c>
      <c r="Y130" s="707">
        <f>IF(+All!$F904="UCLA",+All!#REF!,IF(+All!$H904="UCLA",+All!#REF!,0))</f>
        <v>0</v>
      </c>
      <c r="Z130" s="706">
        <f>IF(+All!$F904="UCLA",+All!#REF!,IF(+All!$H904="UCLA",+All!#REF!,0))</f>
        <v>0</v>
      </c>
      <c r="AA130" s="707">
        <f>IF(+All!$F904="UCLA",+All!#REF!,IF(+All!$H904="UCLA",+All!#REF!,0))</f>
        <v>0</v>
      </c>
      <c r="AB130" s="706">
        <f>IF(+All!$F904="UCLA",+All!#REF!,IF(+All!$H904="UCLA",+All!#REF!,0))</f>
        <v>0</v>
      </c>
      <c r="AC130" s="707">
        <f>IF(+All!$F904="UCLA",+All!#REF!,IF(+All!$H904="UCLA",+All!#REF!,0))</f>
        <v>0</v>
      </c>
      <c r="AD130" s="706">
        <f>IF(+All!$F904="UCLA",+All!#REF!,IF(+All!$H904="UCLA",+All!#REF!,0))</f>
        <v>0</v>
      </c>
      <c r="AE130" s="707">
        <f>IF(+All!$F904="UCLA",+All!#REF!,IF(+All!$H904="UCLA",+All!#REF!,0))</f>
        <v>0</v>
      </c>
      <c r="AF130" s="706">
        <f>IF(+All!$F904="UCLA",+All!#REF!,IF(+All!$H904="UCLA",+All!#REF!,0))</f>
        <v>0</v>
      </c>
      <c r="AG130" s="707">
        <f>IF(+All!$F904="UCLA",+All!#REF!,IF(+All!$H904="UCLA",+All!#REF!,0))</f>
        <v>0</v>
      </c>
      <c r="AH130" s="706">
        <f>IF(+All!$F904="UCLA",+All!#REF!,IF(+All!$H904="UCLA",+All!#REF!,0))</f>
        <v>0</v>
      </c>
      <c r="AI130" s="707">
        <f>IF(+All!$F904="UCLA",+All!#REF!,IF(+All!$H904="UCLA",+All!#REF!,0))</f>
        <v>0</v>
      </c>
      <c r="AJ130" s="706">
        <f>IF(+All!$F904="UCLA",+All!#REF!,IF(+All!$H904="UCLA",+All!#REF!,0))</f>
        <v>0</v>
      </c>
      <c r="AK130" s="707">
        <f>IF(+All!$F904="UCLA",+All!#REF!,IF(+All!$H904="UCLA",+All!#REF!,0))</f>
        <v>0</v>
      </c>
      <c r="AL130" s="81">
        <f>IF(+All!$F904="UCLA",+All!V904,IF(+All!$H904="UCLA",+All!V904,0))</f>
        <v>0</v>
      </c>
      <c r="AM130" s="82">
        <f>IF(+All!$F904="UCLA",+All!W904,IF(+All!$H904="UCLA",+All!W904,0))</f>
        <v>0</v>
      </c>
      <c r="AN130" s="81">
        <f>IF(+All!$F904="UCLA",+All!X904,IF(+All!$H904="UCLA",+All!X904,0))</f>
        <v>0</v>
      </c>
      <c r="AO130" s="83">
        <f>IF(+All!$F904="UCLA",+All!Y904,IF(+All!$H904="UCLA",+All!Y904,0))</f>
        <v>0</v>
      </c>
      <c r="AP130" s="84">
        <f>IF(+All!$F904="UCLA",+All!Z904,IF(+All!$H904="UCLA",+All!Z904,0))</f>
        <v>0</v>
      </c>
      <c r="AQ130" s="480">
        <f>IF(+All!$F904="UCLA",+All!#REF!,IF(+All!$H904="UCLA",+All!#REF!,0))</f>
        <v>0</v>
      </c>
      <c r="AR130" s="482">
        <f>IF(+All!$F904="UCLA",+All!#REF!,IF(+All!$H904="UCLA",+All!#REF!,0))</f>
        <v>0</v>
      </c>
      <c r="AS130" s="483">
        <f>IF(+All!$F904="UCLA",+All!#REF!,IF(+All!$H904="UCLA",+All!#REF!,0))</f>
        <v>0</v>
      </c>
      <c r="AT130" s="483">
        <f>IF(+All!$F904="UCLA",+All!#REF!,IF(+All!$H904="UCLA",+All!#REF!,0))</f>
        <v>0</v>
      </c>
      <c r="AU130" s="482">
        <f>IF(+All!$F904="UCLA",+All!#REF!,IF(+All!$H904="UCLA",+All!#REF!,0))</f>
        <v>0</v>
      </c>
      <c r="AV130" s="483">
        <f>IF(+All!$F904="UCLA",+All!#REF!,IF(+All!$H904="UCLA",+All!#REF!,0))</f>
        <v>0</v>
      </c>
      <c r="AW130" s="484">
        <f>IF(+All!$F904="UCLA",+All!#REF!,IF(+All!$H904="UCLA",+All!#REF!,0))</f>
        <v>0</v>
      </c>
      <c r="AX130" s="483">
        <f>IF(+All!$F904="UCLA",+All!#REF!,IF(+All!$H904="UCLA",+All!#REF!,0))</f>
        <v>0</v>
      </c>
      <c r="AY130" s="88">
        <f>IF(+All!$F904="UCLA",+All!#REF!,IF(+All!$H904="UCLA",+All!#REF!,0))</f>
        <v>0</v>
      </c>
      <c r="AZ130" s="89">
        <f>IF(+All!$F904="UCLA",+All!#REF!,IF(+All!$H904="UCLA",+All!#REF!,0))</f>
        <v>0</v>
      </c>
      <c r="BA130" s="90">
        <f>IF(+All!$F904="UCLA",+All!#REF!,IF(+All!$H904="UCLA",+All!#REF!,0))</f>
        <v>0</v>
      </c>
      <c r="BB130" s="90">
        <f>IF(+All!$F904="UCLA",+All!#REF!,IF(+All!$H904="UCLA",+All!#REF!,0))</f>
        <v>0</v>
      </c>
      <c r="BC130" s="91">
        <f>IF(+All!$F904="UCLA",+All!#REF!,IF(+All!$H904="UCLA",+All!#REF!,0))</f>
        <v>0</v>
      </c>
      <c r="BD130" s="482">
        <f>IF(+All!$F904="UCLA",+All!#REF!,IF(+All!$H904="UCLA",+All!#REF!,0))</f>
        <v>0</v>
      </c>
      <c r="BE130" s="483">
        <f>IF(+All!$F904="UCLA",+All!#REF!,IF(+All!$H904="UCLA",+All!#REF!,0))</f>
        <v>0</v>
      </c>
      <c r="BF130" s="483">
        <f>IF(+All!$F904="UCLA",+All!#REF!,IF(+All!$H904="UCLA",+All!#REF!,0))</f>
        <v>0</v>
      </c>
      <c r="BG130" s="482">
        <f>IF(+All!$F904="UCLA",+All!#REF!,IF(+All!$H904="UCLA",+All!#REF!,0))</f>
        <v>0</v>
      </c>
      <c r="BH130" s="483">
        <f>IF(+All!$F904="UCLA",+All!#REF!,IF(+All!$H904="UCLA",+All!#REF!,0))</f>
        <v>0</v>
      </c>
      <c r="BI130" s="484">
        <f>IF(+All!$F904="UCLA",+All!#REF!,IF(+All!$H904="UCLA",+All!#REF!,0))</f>
        <v>0</v>
      </c>
      <c r="BJ130" s="92">
        <f>IF(+All!$F904="UCLA",+All!#REF!,IF(+All!$H904="UCLA",+All!#REF!,0))</f>
        <v>0</v>
      </c>
      <c r="BK130" s="93">
        <f>IF(+All!$F904="UCLA",+All!#REF!,IF(+All!$H904="UCLA",+All!#REF!,0))</f>
        <v>0</v>
      </c>
    </row>
    <row r="131" spans="1:63" x14ac:dyDescent="0.8">
      <c r="C131" s="72"/>
      <c r="D131" s="73"/>
      <c r="F131" s="1255" t="str">
        <f>H132</f>
        <v>Utah</v>
      </c>
      <c r="G131" s="1256"/>
      <c r="H131" s="1256"/>
      <c r="I131" s="1257"/>
      <c r="L131" s="78"/>
      <c r="M131" s="79"/>
      <c r="W131" s="74"/>
      <c r="AD131" s="77"/>
      <c r="AE131" s="74"/>
      <c r="AF131" s="77"/>
      <c r="AG131" s="74"/>
      <c r="AH131" s="77"/>
      <c r="AI131" s="74"/>
      <c r="AJ131" s="77"/>
      <c r="AK131" s="74"/>
      <c r="AR131" s="85"/>
      <c r="AS131" s="86"/>
      <c r="AT131" s="86"/>
      <c r="AU131" s="85"/>
      <c r="AV131" s="86"/>
      <c r="AW131" s="87"/>
      <c r="AX131" s="86"/>
      <c r="AY131" s="88"/>
      <c r="AZ131" s="89"/>
      <c r="BA131" s="90"/>
      <c r="BB131" s="90"/>
      <c r="BC131" s="91"/>
      <c r="BD131" s="85"/>
      <c r="BE131" s="86"/>
      <c r="BF131" s="86"/>
      <c r="BG131" s="85"/>
      <c r="BH131" s="86"/>
      <c r="BI131" s="87"/>
    </row>
    <row r="132" spans="1:63" x14ac:dyDescent="0.8">
      <c r="A132" s="70">
        <f>IF(+All!$F23="Utah",+All!A23,IF(+All!$H23="Utah",+All!A23,0))</f>
        <v>1</v>
      </c>
      <c r="B132" s="480" t="str">
        <f>IF(+All!$F23="Utah",+All!B23,IF(+All!$H23="Utah",+All!B23,0))</f>
        <v>Thurs</v>
      </c>
      <c r="C132" s="72">
        <f>IF(+All!$F23="Utah",+All!C23,IF(+All!$H23="Utah",+All!C23,0))</f>
        <v>44441</v>
      </c>
      <c r="D132" s="73">
        <f>IF(+All!$F23="Utah",+All!D23,IF(+All!$H23="Utah",+All!D23,0))</f>
        <v>0.9375</v>
      </c>
      <c r="E132" s="707" t="str">
        <f>IF(+All!$F23="Utah",+All!E23,IF(+All!$H23="Utah",+All!E23,0))</f>
        <v>PAC12</v>
      </c>
      <c r="F132" s="75" t="str">
        <f>IF(+All!$F23="Utah",+All!F23,IF(+All!$H23="Utah",+All!F23,0))</f>
        <v>1AA Weber State</v>
      </c>
      <c r="G132" s="76" t="str">
        <f>IF(+All!$F23="Utah",+All!G23,IF(+All!$H23="Utah",+All!G23,0))</f>
        <v>1AA</v>
      </c>
      <c r="H132" s="75" t="str">
        <f>IF(+All!$F23="Utah",+All!H23,IF(+All!$H23="Utah",+All!H23,0))</f>
        <v>Utah</v>
      </c>
      <c r="I132" s="76" t="str">
        <f>IF(+All!$F23="Utah",+All!I23,IF(+All!$H23="Utah",+All!I23,0))</f>
        <v>P12</v>
      </c>
      <c r="J132" s="706">
        <f>IF(+All!$F23="Utah",+All!J23,IF(+All!$H23="Utah",+All!J23,0))</f>
        <v>0</v>
      </c>
      <c r="K132" s="707">
        <f>IF(+All!$F23="Utah",+All!K23,IF(+All!$H23="Utah",+All!K23,0))</f>
        <v>0</v>
      </c>
      <c r="L132" s="78">
        <f>IF(+All!$F23="Utah",+All!L23,IF(+All!$H23="Utah",+All!L23,0))</f>
        <v>0</v>
      </c>
      <c r="M132" s="79">
        <f>IF(+All!$F23="Utah",+All!M23,IF(+All!$H23="Utah",+All!M23,0))</f>
        <v>0</v>
      </c>
      <c r="N132" s="706" t="str">
        <f>IF(+All!$F23="Utah",+All!N23,IF(+All!$H23="Utah",+All!N23,0))</f>
        <v>Utah</v>
      </c>
      <c r="O132" s="708">
        <f>IF(+All!$F23="Utah",+All!O23,IF(+All!$H23="Utah",+All!O23,0))</f>
        <v>40</v>
      </c>
      <c r="P132" s="708" t="str">
        <f>IF(+All!$F23="Utah",+All!P23,IF(+All!$H23="Utah",+All!P23,0))</f>
        <v>1AA Weber State</v>
      </c>
      <c r="Q132" s="707">
        <f>IF(+All!$F23="Utah",+All!Q23,IF(+All!$H23="Utah",+All!Q23,0))</f>
        <v>17</v>
      </c>
      <c r="R132" s="706">
        <f>IF(+All!$F23="Utah",+All!R23,IF(+All!$H23="Utah",+All!R23,0))</f>
        <v>0</v>
      </c>
      <c r="S132" s="708">
        <f>IF(+All!$F23="Utah",+All!S23,IF(+All!$H23="Utah",+All!S23,0))</f>
        <v>0</v>
      </c>
      <c r="T132" s="706">
        <f>IF(+All!$F23="Utah",+All!T23,IF(+All!$H23="Utah",+All!T23,0))</f>
        <v>0</v>
      </c>
      <c r="U132" s="707">
        <f>IF(+All!$F23="Utah",+All!U23,IF(+All!$H23="Utah",+All!U23,0))</f>
        <v>0</v>
      </c>
      <c r="V132" s="706"/>
      <c r="W132" s="707"/>
      <c r="X132" s="706"/>
      <c r="Y132" s="707"/>
      <c r="Z132" s="706"/>
      <c r="AA132" s="707"/>
      <c r="AB132" s="706"/>
      <c r="AC132" s="707"/>
      <c r="AD132" s="706"/>
      <c r="AE132" s="707"/>
      <c r="AF132" s="706"/>
      <c r="AG132" s="707"/>
      <c r="AH132" s="706"/>
      <c r="AI132" s="707"/>
      <c r="AJ132" s="706"/>
      <c r="AK132" s="707"/>
      <c r="AQ132" s="480"/>
      <c r="AR132" s="482"/>
      <c r="AS132" s="483"/>
      <c r="AT132" s="483"/>
      <c r="AU132" s="482"/>
      <c r="AV132" s="483"/>
      <c r="AW132" s="484"/>
      <c r="AX132" s="483"/>
      <c r="AY132" s="88"/>
      <c r="AZ132" s="89"/>
      <c r="BA132" s="90"/>
      <c r="BB132" s="90"/>
      <c r="BC132" s="91"/>
      <c r="BD132" s="482"/>
      <c r="BE132" s="483"/>
      <c r="BF132" s="483"/>
      <c r="BG132" s="482"/>
      <c r="BH132" s="483"/>
      <c r="BI132" s="484"/>
    </row>
    <row r="133" spans="1:63" x14ac:dyDescent="0.8">
      <c r="A133" s="70">
        <f>IF(+All!$F142="Utah",+All!A142,IF(+All!$H142="Utah",+All!A142,0))</f>
        <v>2</v>
      </c>
      <c r="B133" s="480" t="str">
        <f>IF(+All!$F142="Utah",+All!B142,IF(+All!$H142="Utah",+All!B142,0))</f>
        <v>Sat</v>
      </c>
      <c r="C133" s="72">
        <f>IF(+All!$F142="Utah",+All!C142,IF(+All!$H142="Utah",+All!C142,0))</f>
        <v>44450</v>
      </c>
      <c r="D133" s="73">
        <f>IF(+All!$F142="Utah",+All!D142,IF(+All!$H142="Utah",+All!D142,0))</f>
        <v>0.92708333333333337</v>
      </c>
      <c r="E133" s="707" t="str">
        <f>IF(+All!$F142="Utah",+All!E142,IF(+All!$H142="Utah",+All!E142,0))</f>
        <v>ESPN</v>
      </c>
      <c r="F133" s="75" t="str">
        <f>IF(+All!$F142="Utah",+All!F142,IF(+All!$H142="Utah",+All!F142,0))</f>
        <v>Utah</v>
      </c>
      <c r="G133" s="76" t="str">
        <f>IF(+All!$F142="Utah",+All!G142,IF(+All!$H142="Utah",+All!G142,0))</f>
        <v>P12</v>
      </c>
      <c r="H133" s="75" t="str">
        <f>IF(+All!$F142="Utah",+All!H142,IF(+All!$H142="Utah",+All!H142,0))</f>
        <v>BYU</v>
      </c>
      <c r="I133" s="76" t="str">
        <f>IF(+All!$F142="Utah",+All!I142,IF(+All!$H142="Utah",+All!I142,0))</f>
        <v>Ind</v>
      </c>
      <c r="J133" s="706" t="str">
        <f>IF(+All!$F142="Utah",+All!J142,IF(+All!$H142="Utah",+All!J142,0))</f>
        <v>Utah</v>
      </c>
      <c r="K133" s="707" t="str">
        <f>IF(+All!$F142="Utah",+All!K142,IF(+All!$H142="Utah",+All!K142,0))</f>
        <v>BYU</v>
      </c>
      <c r="L133" s="78">
        <f>IF(+All!$F142="Utah",+All!L142,IF(+All!$H142="Utah",+All!L142,0))</f>
        <v>7</v>
      </c>
      <c r="M133" s="79">
        <f>IF(+All!$F142="Utah",+All!M142,IF(+All!$H142="Utah",+All!M142,0))</f>
        <v>49</v>
      </c>
      <c r="N133" s="706" t="str">
        <f>IF(+All!$F142="Utah",+All!N142,IF(+All!$H142="Utah",+All!N142,0))</f>
        <v>BYU</v>
      </c>
      <c r="O133" s="708">
        <f>IF(+All!$F142="Utah",+All!O142,IF(+All!$H142="Utah",+All!O142,0))</f>
        <v>26</v>
      </c>
      <c r="P133" s="708" t="str">
        <f>IF(+All!$F142="Utah",+All!P142,IF(+All!$H142="Utah",+All!P142,0))</f>
        <v>Utah</v>
      </c>
      <c r="Q133" s="707">
        <f>IF(+All!$F142="Utah",+All!Q142,IF(+All!$H142="Utah",+All!Q142,0))</f>
        <v>17</v>
      </c>
      <c r="R133" s="706" t="str">
        <f>IF(+All!$F142="Utah",+All!R142,IF(+All!$H142="Utah",+All!R142,0))</f>
        <v>BYU</v>
      </c>
      <c r="S133" s="708" t="str">
        <f>IF(+All!$F142="Utah",+All!S142,IF(+All!$H142="Utah",+All!S142,0))</f>
        <v>Utah</v>
      </c>
      <c r="T133" s="706" t="str">
        <f>IF(+All!$F142="Utah",+All!T142,IF(+All!$H142="Utah",+All!T142,0))</f>
        <v>BYU</v>
      </c>
      <c r="U133" s="707" t="str">
        <f>IF(+All!$F142="Utah",+All!U142,IF(+All!$H142="Utah",+All!U142,0))</f>
        <v>W</v>
      </c>
      <c r="V133" s="706">
        <f>IF(+All!$F17="Utah",+All!#REF!,IF(+All!$H17="Utah",+All!#REF!,0))</f>
        <v>0</v>
      </c>
      <c r="W133" s="707">
        <f>IF(+All!$F17="Utah",+All!#REF!,IF(+All!$H17="Utah",+All!#REF!,0))</f>
        <v>0</v>
      </c>
      <c r="X133" s="706">
        <f>IF(+All!$F17="Utah",+All!#REF!,IF(+All!$H17="Utah",+All!#REF!,0))</f>
        <v>0</v>
      </c>
      <c r="Y133" s="707">
        <f>IF(+All!$F17="Utah",+All!#REF!,IF(+All!$H17="Utah",+All!#REF!,0))</f>
        <v>0</v>
      </c>
      <c r="Z133" s="706">
        <f>IF(+All!$F17="Utah",+All!#REF!,IF(+All!$H17="Utah",+All!#REF!,0))</f>
        <v>0</v>
      </c>
      <c r="AA133" s="707">
        <f>IF(+All!$F17="Utah",+All!#REF!,IF(+All!$H17="Utah",+All!#REF!,0))</f>
        <v>0</v>
      </c>
      <c r="AB133" s="706">
        <f>IF(+All!$F17="Utah",+All!#REF!,IF(+All!$H17="Utah",+All!#REF!,0))</f>
        <v>0</v>
      </c>
      <c r="AC133" s="707">
        <f>IF(+All!$F17="Utah",+All!#REF!,IF(+All!$H17="Utah",+All!#REF!,0))</f>
        <v>0</v>
      </c>
      <c r="AD133" s="706">
        <f>IF(+All!$F17="Utah",+All!#REF!,IF(+All!$H17="Utah",+All!#REF!,0))</f>
        <v>0</v>
      </c>
      <c r="AE133" s="707">
        <f>IF(+All!$F17="Utah",+All!#REF!,IF(+All!$H17="Utah",+All!#REF!,0))</f>
        <v>0</v>
      </c>
      <c r="AF133" s="706">
        <f>IF(+All!$F17="Utah",+All!#REF!,IF(+All!$H17="Utah",+All!#REF!,0))</f>
        <v>0</v>
      </c>
      <c r="AG133" s="707">
        <f>IF(+All!$F17="Utah",+All!#REF!,IF(+All!$H17="Utah",+All!#REF!,0))</f>
        <v>0</v>
      </c>
      <c r="AH133" s="706">
        <f>IF(+All!$F17="Utah",+All!#REF!,IF(+All!$H17="Utah",+All!#REF!,0))</f>
        <v>0</v>
      </c>
      <c r="AI133" s="707">
        <f>IF(+All!$F17="Utah",+All!#REF!,IF(+All!$H17="Utah",+All!#REF!,0))</f>
        <v>0</v>
      </c>
      <c r="AJ133" s="706">
        <f>IF(+All!$F17="Utah",+All!#REF!,IF(+All!$H17="Utah",+All!#REF!,0))</f>
        <v>0</v>
      </c>
      <c r="AK133" s="707">
        <f>IF(+All!$F17="Utah",+All!#REF!,IF(+All!$H17="Utah",+All!#REF!,0))</f>
        <v>0</v>
      </c>
      <c r="AL133" s="81">
        <f>IF(+All!$F17="Utah",+All!V17,IF(+All!$H17="Utah",+All!V17,0))</f>
        <v>0</v>
      </c>
      <c r="AM133" s="82">
        <f>IF(+All!$F17="Utah",+All!W17,IF(+All!$H17="Utah",+All!W17,0))</f>
        <v>0</v>
      </c>
      <c r="AN133" s="81">
        <f>IF(+All!$F17="Utah",+All!X17,IF(+All!$H17="Utah",+All!X17,0))</f>
        <v>0</v>
      </c>
      <c r="AO133" s="83">
        <f>IF(+All!$F17="Utah",+All!Y17,IF(+All!$H17="Utah",+All!Y17,0))</f>
        <v>0</v>
      </c>
      <c r="AP133" s="84">
        <f>IF(+All!$F17="Utah",+All!Z17,IF(+All!$H17="Utah",+All!Z17,0))</f>
        <v>0</v>
      </c>
      <c r="AQ133" s="480">
        <f>IF(+All!$F17="Utah",+All!#REF!,IF(+All!$H17="Utah",+All!#REF!,0))</f>
        <v>0</v>
      </c>
      <c r="AR133" s="482">
        <f>IF(+All!$F17="Utah",+All!#REF!,IF(+All!$H17="Utah",+All!#REF!,0))</f>
        <v>0</v>
      </c>
      <c r="AS133" s="483">
        <f>IF(+All!$F17="Utah",+All!#REF!,IF(+All!$H17="Utah",+All!#REF!,0))</f>
        <v>0</v>
      </c>
      <c r="AT133" s="483">
        <f>IF(+All!$F17="Utah",+All!#REF!,IF(+All!$H17="Utah",+All!#REF!,0))</f>
        <v>0</v>
      </c>
      <c r="AU133" s="482">
        <f>IF(+All!$F17="Utah",+All!#REF!,IF(+All!$H17="Utah",+All!#REF!,0))</f>
        <v>0</v>
      </c>
      <c r="AV133" s="483">
        <f>IF(+All!$F17="Utah",+All!#REF!,IF(+All!$H17="Utah",+All!#REF!,0))</f>
        <v>0</v>
      </c>
      <c r="AW133" s="484">
        <f>IF(+All!$F17="Utah",+All!#REF!,IF(+All!$H17="Utah",+All!#REF!,0))</f>
        <v>0</v>
      </c>
      <c r="AX133" s="483">
        <f>IF(+All!$F17="Utah",+All!#REF!,IF(+All!$H17="Utah",+All!#REF!,0))</f>
        <v>0</v>
      </c>
      <c r="AY133" s="88">
        <f>IF(+All!$F17="Utah",+All!#REF!,IF(+All!$H17="Utah",+All!#REF!,0))</f>
        <v>0</v>
      </c>
      <c r="AZ133" s="89">
        <f>IF(+All!$F17="Utah",+All!#REF!,IF(+All!$H17="Utah",+All!#REF!,0))</f>
        <v>0</v>
      </c>
      <c r="BA133" s="90">
        <f>IF(+All!$F17="Utah",+All!#REF!,IF(+All!$H17="Utah",+All!#REF!,0))</f>
        <v>0</v>
      </c>
      <c r="BB133" s="90">
        <f>IF(+All!$F17="Utah",+All!#REF!,IF(+All!$H17="Utah",+All!#REF!,0))</f>
        <v>0</v>
      </c>
      <c r="BC133" s="91">
        <f>IF(+All!$F17="Utah",+All!#REF!,IF(+All!$H17="Utah",+All!#REF!,0))</f>
        <v>0</v>
      </c>
      <c r="BD133" s="482">
        <f>IF(+All!$F17="Utah",+All!#REF!,IF(+All!$H17="Utah",+All!#REF!,0))</f>
        <v>0</v>
      </c>
      <c r="BE133" s="483">
        <f>IF(+All!$F17="Utah",+All!#REF!,IF(+All!$H17="Utah",+All!#REF!,0))</f>
        <v>0</v>
      </c>
      <c r="BF133" s="483">
        <f>IF(+All!$F17="Utah",+All!#REF!,IF(+All!$H17="Utah",+All!#REF!,0))</f>
        <v>0</v>
      </c>
      <c r="BG133" s="482">
        <f>IF(+All!$F17="Utah",+All!#REF!,IF(+All!$H17="Utah",+All!#REF!,0))</f>
        <v>0</v>
      </c>
      <c r="BH133" s="483">
        <f>IF(+All!$F17="Utah",+All!#REF!,IF(+All!$H17="Utah",+All!#REF!,0))</f>
        <v>0</v>
      </c>
      <c r="BI133" s="484">
        <f>IF(+All!$F17="Utah",+All!#REF!,IF(+All!$H17="Utah",+All!#REF!,0))</f>
        <v>0</v>
      </c>
      <c r="BJ133" s="92">
        <f>IF(+All!$F17="Utah",+All!#REF!,IF(+All!$H17="Utah",+All!#REF!,0))</f>
        <v>0</v>
      </c>
      <c r="BK133" s="93">
        <f>IF(+All!$F17="Utah",+All!#REF!,IF(+All!$H17="Utah",+All!#REF!,0))</f>
        <v>0</v>
      </c>
    </row>
    <row r="134" spans="1:63" x14ac:dyDescent="0.8">
      <c r="A134" s="70">
        <f>IF(+All!$F224="Utah",+All!A224,IF(+All!$H224="Utah",+All!A224,0))</f>
        <v>3</v>
      </c>
      <c r="B134" s="480" t="str">
        <f>IF(+All!$F224="Utah",+All!B224,IF(+All!$H224="Utah",+All!B224,0))</f>
        <v>Sat</v>
      </c>
      <c r="C134" s="72">
        <f>IF(+All!$F224="Utah",+All!C224,IF(+All!$H224="Utah",+All!C224,0))</f>
        <v>44457</v>
      </c>
      <c r="D134" s="73">
        <f>IF(+All!$F224="Utah",+All!D224,IF(+All!$H224="Utah",+All!D224,0))</f>
        <v>0.79166666666666663</v>
      </c>
      <c r="E134" s="707" t="str">
        <f>IF(+All!$F224="Utah",+All!E224,IF(+All!$H224="Utah",+All!E224,0))</f>
        <v>CBSSN</v>
      </c>
      <c r="F134" s="75" t="str">
        <f>IF(+All!$F224="Utah",+All!F224,IF(+All!$H224="Utah",+All!F224,0))</f>
        <v>Utah</v>
      </c>
      <c r="G134" s="76" t="str">
        <f>IF(+All!$F224="Utah",+All!G224,IF(+All!$H224="Utah",+All!G224,0))</f>
        <v>P12</v>
      </c>
      <c r="H134" s="75" t="str">
        <f>IF(+All!$F224="Utah",+All!H224,IF(+All!$H224="Utah",+All!H224,0))</f>
        <v>San Diego State</v>
      </c>
      <c r="I134" s="76" t="str">
        <f>IF(+All!$F224="Utah",+All!I224,IF(+All!$H224="Utah",+All!I224,0))</f>
        <v>MWC</v>
      </c>
      <c r="J134" s="706" t="str">
        <f>IF(+All!$F224="Utah",+All!J224,IF(+All!$H224="Utah",+All!J224,0))</f>
        <v>Utah</v>
      </c>
      <c r="K134" s="707" t="str">
        <f>IF(+All!$F224="Utah",+All!K224,IF(+All!$H224="Utah",+All!K224,0))</f>
        <v>San Diego State</v>
      </c>
      <c r="L134" s="78">
        <f>IF(+All!$F224="Utah",+All!L224,IF(+All!$H224="Utah",+All!L224,0))</f>
        <v>9</v>
      </c>
      <c r="M134" s="79">
        <f>IF(+All!$F224="Utah",+All!M224,IF(+All!$H224="Utah",+All!M224,0))</f>
        <v>44</v>
      </c>
      <c r="N134" s="706" t="str">
        <f>IF(+All!$F224="Utah",+All!N224,IF(+All!$H224="Utah",+All!N224,0))</f>
        <v>San Diego State</v>
      </c>
      <c r="O134" s="708">
        <f>IF(+All!$F224="Utah",+All!O224,IF(+All!$H224="Utah",+All!O224,0))</f>
        <v>33</v>
      </c>
      <c r="P134" s="708" t="str">
        <f>IF(+All!$F224="Utah",+All!P224,IF(+All!$H224="Utah",+All!P224,0))</f>
        <v>Utah</v>
      </c>
      <c r="Q134" s="707">
        <f>IF(+All!$F224="Utah",+All!Q224,IF(+All!$H224="Utah",+All!Q224,0))</f>
        <v>31</v>
      </c>
      <c r="R134" s="706" t="str">
        <f>IF(+All!$F224="Utah",+All!R224,IF(+All!$H224="Utah",+All!R224,0))</f>
        <v>San Diego State</v>
      </c>
      <c r="S134" s="708" t="str">
        <f>IF(+All!$F224="Utah",+All!S224,IF(+All!$H224="Utah",+All!S224,0))</f>
        <v>Utah</v>
      </c>
      <c r="T134" s="706" t="str">
        <f>IF(+All!$F224="Utah",+All!T224,IF(+All!$H224="Utah",+All!T224,0))</f>
        <v>San Diego State</v>
      </c>
      <c r="U134" s="707" t="str">
        <f>IF(+All!$F224="Utah",+All!U224,IF(+All!$H224="Utah",+All!U224,0))</f>
        <v>W</v>
      </c>
      <c r="V134" s="706">
        <f>IF(+All!$F823="Utah",+All!#REF!,IF(+All!$H823="Utah",+All!#REF!,0))</f>
        <v>0</v>
      </c>
      <c r="W134" s="707">
        <f>IF(+All!$F823="Utah",+All!#REF!,IF(+All!$H823="Utah",+All!#REF!,0))</f>
        <v>0</v>
      </c>
      <c r="X134" s="706">
        <f>IF(+All!$F823="Utah",+All!#REF!,IF(+All!$H823="Utah",+All!#REF!,0))</f>
        <v>0</v>
      </c>
      <c r="Y134" s="707">
        <f>IF(+All!$F823="Utah",+All!#REF!,IF(+All!$H823="Utah",+All!#REF!,0))</f>
        <v>0</v>
      </c>
      <c r="Z134" s="706">
        <f>IF(+All!$F823="Utah",+All!#REF!,IF(+All!$H823="Utah",+All!#REF!,0))</f>
        <v>0</v>
      </c>
      <c r="AA134" s="707">
        <f>IF(+All!$F823="Utah",+All!#REF!,IF(+All!$H823="Utah",+All!#REF!,0))</f>
        <v>0</v>
      </c>
      <c r="AB134" s="706">
        <f>IF(+All!$F823="Utah",+All!#REF!,IF(+All!$H823="Utah",+All!#REF!,0))</f>
        <v>0</v>
      </c>
      <c r="AC134" s="707">
        <f>IF(+All!$F823="Utah",+All!#REF!,IF(+All!$H823="Utah",+All!#REF!,0))</f>
        <v>0</v>
      </c>
      <c r="AD134" s="706">
        <f>IF(+All!$F823="Utah",+All!#REF!,IF(+All!$H823="Utah",+All!#REF!,0))</f>
        <v>0</v>
      </c>
      <c r="AE134" s="707">
        <f>IF(+All!$F823="Utah",+All!#REF!,IF(+All!$H823="Utah",+All!#REF!,0))</f>
        <v>0</v>
      </c>
      <c r="AF134" s="706">
        <f>IF(+All!$F823="Utah",+All!#REF!,IF(+All!$H823="Utah",+All!#REF!,0))</f>
        <v>0</v>
      </c>
      <c r="AG134" s="707">
        <f>IF(+All!$F823="Utah",+All!#REF!,IF(+All!$H823="Utah",+All!#REF!,0))</f>
        <v>0</v>
      </c>
      <c r="AH134" s="706">
        <f>IF(+All!$F823="Utah",+All!#REF!,IF(+All!$H823="Utah",+All!#REF!,0))</f>
        <v>0</v>
      </c>
      <c r="AI134" s="707">
        <f>IF(+All!$F823="Utah",+All!#REF!,IF(+All!$H823="Utah",+All!#REF!,0))</f>
        <v>0</v>
      </c>
      <c r="AJ134" s="706">
        <f>IF(+All!$F823="Utah",+All!#REF!,IF(+All!$H823="Utah",+All!#REF!,0))</f>
        <v>0</v>
      </c>
      <c r="AK134" s="707">
        <f>IF(+All!$F823="Utah",+All!#REF!,IF(+All!$H823="Utah",+All!#REF!,0))</f>
        <v>0</v>
      </c>
      <c r="AL134" s="81">
        <f>IF(+All!$F823="Utah",+All!V823,IF(+All!$H823="Utah",+All!V823,0))</f>
        <v>0</v>
      </c>
      <c r="AM134" s="82">
        <f>IF(+All!$F823="Utah",+All!W823,IF(+All!$H823="Utah",+All!W823,0))</f>
        <v>0</v>
      </c>
      <c r="AN134" s="81">
        <f>IF(+All!$F823="Utah",+All!X823,IF(+All!$H823="Utah",+All!X823,0))</f>
        <v>0</v>
      </c>
      <c r="AO134" s="83">
        <f>IF(+All!$F823="Utah",+All!Y823,IF(+All!$H823="Utah",+All!Y823,0))</f>
        <v>0</v>
      </c>
      <c r="AP134" s="84">
        <f>IF(+All!$F823="Utah",+All!Z823,IF(+All!$H823="Utah",+All!Z823,0))</f>
        <v>0</v>
      </c>
      <c r="AQ134" s="480">
        <f>IF(+All!$F823="Utah",+All!#REF!,IF(+All!$H823="Utah",+All!#REF!,0))</f>
        <v>0</v>
      </c>
      <c r="AR134" s="482">
        <f>IF(+All!$F823="Utah",+All!#REF!,IF(+All!$H823="Utah",+All!#REF!,0))</f>
        <v>0</v>
      </c>
      <c r="AS134" s="483">
        <f>IF(+All!$F823="Utah",+All!#REF!,IF(+All!$H823="Utah",+All!#REF!,0))</f>
        <v>0</v>
      </c>
      <c r="AT134" s="483">
        <f>IF(+All!$F823="Utah",+All!#REF!,IF(+All!$H823="Utah",+All!#REF!,0))</f>
        <v>0</v>
      </c>
      <c r="AU134" s="482">
        <f>IF(+All!$F823="Utah",+All!#REF!,IF(+All!$H823="Utah",+All!#REF!,0))</f>
        <v>0</v>
      </c>
      <c r="AV134" s="483">
        <f>IF(+All!$F823="Utah",+All!#REF!,IF(+All!$H823="Utah",+All!#REF!,0))</f>
        <v>0</v>
      </c>
      <c r="AW134" s="484">
        <f>IF(+All!$F823="Utah",+All!#REF!,IF(+All!$H823="Utah",+All!#REF!,0))</f>
        <v>0</v>
      </c>
      <c r="AX134" s="483">
        <f>IF(+All!$F823="Utah",+All!#REF!,IF(+All!$H823="Utah",+All!#REF!,0))</f>
        <v>0</v>
      </c>
      <c r="AY134" s="88">
        <f>IF(+All!$F823="Utah",+All!#REF!,IF(+All!$H823="Utah",+All!#REF!,0))</f>
        <v>0</v>
      </c>
      <c r="AZ134" s="89">
        <f>IF(+All!$F823="Utah",+All!#REF!,IF(+All!$H823="Utah",+All!#REF!,0))</f>
        <v>0</v>
      </c>
      <c r="BA134" s="90">
        <f>IF(+All!$F823="Utah",+All!#REF!,IF(+All!$H823="Utah",+All!#REF!,0))</f>
        <v>0</v>
      </c>
      <c r="BB134" s="90">
        <f>IF(+All!$F823="Utah",+All!#REF!,IF(+All!$H823="Utah",+All!#REF!,0))</f>
        <v>0</v>
      </c>
      <c r="BC134" s="91">
        <f>IF(+All!$F823="Utah",+All!#REF!,IF(+All!$H823="Utah",+All!#REF!,0))</f>
        <v>0</v>
      </c>
      <c r="BD134" s="482">
        <f>IF(+All!$F823="Utah",+All!#REF!,IF(+All!$H823="Utah",+All!#REF!,0))</f>
        <v>0</v>
      </c>
      <c r="BE134" s="483">
        <f>IF(+All!$F823="Utah",+All!#REF!,IF(+All!$H823="Utah",+All!#REF!,0))</f>
        <v>0</v>
      </c>
      <c r="BF134" s="483">
        <f>IF(+All!$F823="Utah",+All!#REF!,IF(+All!$H823="Utah",+All!#REF!,0))</f>
        <v>0</v>
      </c>
      <c r="BG134" s="482">
        <f>IF(+All!$F823="Utah",+All!#REF!,IF(+All!$H823="Utah",+All!#REF!,0))</f>
        <v>0</v>
      </c>
      <c r="BH134" s="483">
        <f>IF(+All!$F823="Utah",+All!#REF!,IF(+All!$H823="Utah",+All!#REF!,0))</f>
        <v>0</v>
      </c>
      <c r="BI134" s="484">
        <f>IF(+All!$F823="Utah",+All!#REF!,IF(+All!$H823="Utah",+All!#REF!,0))</f>
        <v>0</v>
      </c>
      <c r="BJ134" s="92">
        <f>IF(+All!$F823="Utah",+All!#REF!,IF(+All!$H823="Utah",+All!#REF!,0))</f>
        <v>0</v>
      </c>
      <c r="BK134" s="93">
        <f>IF(+All!$F823="Utah",+All!#REF!,IF(+All!$H823="Utah",+All!#REF!,0))</f>
        <v>0</v>
      </c>
    </row>
    <row r="135" spans="1:63" x14ac:dyDescent="0.8">
      <c r="A135" s="70">
        <f>IF(+All!$F311="Utah",+All!A311,IF(+All!$H311="Utah",+All!A311,0))</f>
        <v>4</v>
      </c>
      <c r="B135" s="480" t="str">
        <f>IF(+All!$F311="Utah",+All!B311,IF(+All!$H311="Utah",+All!B311,0))</f>
        <v>Sat</v>
      </c>
      <c r="C135" s="72">
        <f>IF(+All!$F311="Utah",+All!C311,IF(+All!$H311="Utah",+All!C311,0))</f>
        <v>44464</v>
      </c>
      <c r="D135" s="73">
        <f>IF(+All!$F311="Utah",+All!D311,IF(+All!$H311="Utah",+All!D311,0))</f>
        <v>0.60416666666666663</v>
      </c>
      <c r="E135" s="707">
        <f>IF(+All!$F311="Utah",+All!E311,IF(+All!$H311="Utah",+All!E311,0))</f>
        <v>0</v>
      </c>
      <c r="F135" s="75" t="str">
        <f>IF(+All!$F311="Utah",+All!F311,IF(+All!$H311="Utah",+All!F311,0))</f>
        <v>Washington State</v>
      </c>
      <c r="G135" s="76" t="str">
        <f>IF(+All!$F311="Utah",+All!G311,IF(+All!$H311="Utah",+All!G311,0))</f>
        <v>P12</v>
      </c>
      <c r="H135" s="75" t="str">
        <f>IF(+All!$F311="Utah",+All!H311,IF(+All!$H311="Utah",+All!H311,0))</f>
        <v>Utah</v>
      </c>
      <c r="I135" s="76" t="str">
        <f>IF(+All!$F311="Utah",+All!I311,IF(+All!$H311="Utah",+All!I311,0))</f>
        <v>P12</v>
      </c>
      <c r="J135" s="706" t="str">
        <f>IF(+All!$F311="Utah",+All!J311,IF(+All!$H311="Utah",+All!J311,0))</f>
        <v>Utah</v>
      </c>
      <c r="K135" s="707" t="str">
        <f>IF(+All!$F311="Utah",+All!K311,IF(+All!$H311="Utah",+All!K311,0))</f>
        <v>Washington State</v>
      </c>
      <c r="L135" s="78">
        <f>IF(+All!$F311="Utah",+All!L311,IF(+All!$H311="Utah",+All!L311,0))</f>
        <v>14</v>
      </c>
      <c r="M135" s="79">
        <f>IF(+All!$F311="Utah",+All!M311,IF(+All!$H311="Utah",+All!M311,0))</f>
        <v>55</v>
      </c>
      <c r="N135" s="706" t="str">
        <f>IF(+All!$F311="Utah",+All!N311,IF(+All!$H311="Utah",+All!N311,0))</f>
        <v>Utah</v>
      </c>
      <c r="O135" s="708">
        <f>IF(+All!$F311="Utah",+All!O311,IF(+All!$H311="Utah",+All!O311,0))</f>
        <v>24</v>
      </c>
      <c r="P135" s="708" t="str">
        <f>IF(+All!$F311="Utah",+All!P311,IF(+All!$H311="Utah",+All!P311,0))</f>
        <v>Washington State</v>
      </c>
      <c r="Q135" s="707">
        <f>IF(+All!$F311="Utah",+All!Q311,IF(+All!$H311="Utah",+All!Q311,0))</f>
        <v>13</v>
      </c>
      <c r="R135" s="706" t="str">
        <f>IF(+All!$F311="Utah",+All!R311,IF(+All!$H311="Utah",+All!R311,0))</f>
        <v>Washington State</v>
      </c>
      <c r="S135" s="708" t="str">
        <f>IF(+All!$F311="Utah",+All!S311,IF(+All!$H311="Utah",+All!S311,0))</f>
        <v>Utah</v>
      </c>
      <c r="T135" s="706" t="str">
        <f>IF(+All!$F311="Utah",+All!T311,IF(+All!$H311="Utah",+All!T311,0))</f>
        <v>Utah</v>
      </c>
      <c r="U135" s="707" t="str">
        <f>IF(+All!$F311="Utah",+All!U311,IF(+All!$H311="Utah",+All!U311,0))</f>
        <v>L</v>
      </c>
      <c r="V135" s="706">
        <f>IF(+All!$F915="Utah",+All!#REF!,IF(+All!$H915="Utah",+All!#REF!,0))</f>
        <v>0</v>
      </c>
      <c r="W135" s="707">
        <f>IF(+All!$F915="Utah",+All!#REF!,IF(+All!$H915="Utah",+All!#REF!,0))</f>
        <v>0</v>
      </c>
      <c r="X135" s="706">
        <f>IF(+All!$F915="Utah",+All!#REF!,IF(+All!$H915="Utah",+All!#REF!,0))</f>
        <v>0</v>
      </c>
      <c r="Y135" s="707">
        <f>IF(+All!$F915="Utah",+All!#REF!,IF(+All!$H915="Utah",+All!#REF!,0))</f>
        <v>0</v>
      </c>
      <c r="Z135" s="706">
        <f>IF(+All!$F915="Utah",+All!#REF!,IF(+All!$H915="Utah",+All!#REF!,0))</f>
        <v>0</v>
      </c>
      <c r="AA135" s="707">
        <f>IF(+All!$F915="Utah",+All!#REF!,IF(+All!$H915="Utah",+All!#REF!,0))</f>
        <v>0</v>
      </c>
      <c r="AB135" s="706">
        <f>IF(+All!$F915="Utah",+All!#REF!,IF(+All!$H915="Utah",+All!#REF!,0))</f>
        <v>0</v>
      </c>
      <c r="AC135" s="707">
        <f>IF(+All!$F915="Utah",+All!#REF!,IF(+All!$H915="Utah",+All!#REF!,0))</f>
        <v>0</v>
      </c>
      <c r="AD135" s="706">
        <f>IF(+All!$F915="Utah",+All!#REF!,IF(+All!$H915="Utah",+All!#REF!,0))</f>
        <v>0</v>
      </c>
      <c r="AE135" s="707">
        <f>IF(+All!$F915="Utah",+All!#REF!,IF(+All!$H915="Utah",+All!#REF!,0))</f>
        <v>0</v>
      </c>
      <c r="AF135" s="706">
        <f>IF(+All!$F915="Utah",+All!#REF!,IF(+All!$H915="Utah",+All!#REF!,0))</f>
        <v>0</v>
      </c>
      <c r="AG135" s="707">
        <f>IF(+All!$F915="Utah",+All!#REF!,IF(+All!$H915="Utah",+All!#REF!,0))</f>
        <v>0</v>
      </c>
      <c r="AH135" s="706">
        <f>IF(+All!$F915="Utah",+All!#REF!,IF(+All!$H915="Utah",+All!#REF!,0))</f>
        <v>0</v>
      </c>
      <c r="AI135" s="707">
        <f>IF(+All!$F915="Utah",+All!#REF!,IF(+All!$H915="Utah",+All!#REF!,0))</f>
        <v>0</v>
      </c>
      <c r="AJ135" s="706">
        <f>IF(+All!$F915="Utah",+All!#REF!,IF(+All!$H915="Utah",+All!#REF!,0))</f>
        <v>0</v>
      </c>
      <c r="AK135" s="707">
        <f>IF(+All!$F915="Utah",+All!#REF!,IF(+All!$H915="Utah",+All!#REF!,0))</f>
        <v>0</v>
      </c>
      <c r="AL135" s="81">
        <f>IF(+All!$F915="Utah",+All!V915,IF(+All!$H915="Utah",+All!V915,0))</f>
        <v>0</v>
      </c>
      <c r="AM135" s="82">
        <f>IF(+All!$F915="Utah",+All!W915,IF(+All!$H915="Utah",+All!W915,0))</f>
        <v>0</v>
      </c>
      <c r="AN135" s="81">
        <f>IF(+All!$F915="Utah",+All!X915,IF(+All!$H915="Utah",+All!X915,0))</f>
        <v>0</v>
      </c>
      <c r="AO135" s="83">
        <f>IF(+All!$F915="Utah",+All!Y915,IF(+All!$H915="Utah",+All!Y915,0))</f>
        <v>0</v>
      </c>
      <c r="AP135" s="84">
        <f>IF(+All!$F915="Utah",+All!Z915,IF(+All!$H915="Utah",+All!Z915,0))</f>
        <v>0</v>
      </c>
      <c r="AQ135" s="480">
        <f>IF(+All!$F915="Utah",+All!#REF!,IF(+All!$H915="Utah",+All!#REF!,0))</f>
        <v>0</v>
      </c>
      <c r="AR135" s="482">
        <f>IF(+All!$F915="Utah",+All!#REF!,IF(+All!$H915="Utah",+All!#REF!,0))</f>
        <v>0</v>
      </c>
      <c r="AS135" s="483">
        <f>IF(+All!$F915="Utah",+All!#REF!,IF(+All!$H915="Utah",+All!#REF!,0))</f>
        <v>0</v>
      </c>
      <c r="AT135" s="483">
        <f>IF(+All!$F915="Utah",+All!#REF!,IF(+All!$H915="Utah",+All!#REF!,0))</f>
        <v>0</v>
      </c>
      <c r="AU135" s="482">
        <f>IF(+All!$F915="Utah",+All!#REF!,IF(+All!$H915="Utah",+All!#REF!,0))</f>
        <v>0</v>
      </c>
      <c r="AV135" s="483">
        <f>IF(+All!$F915="Utah",+All!#REF!,IF(+All!$H915="Utah",+All!#REF!,0))</f>
        <v>0</v>
      </c>
      <c r="AW135" s="484">
        <f>IF(+All!$F915="Utah",+All!#REF!,IF(+All!$H915="Utah",+All!#REF!,0))</f>
        <v>0</v>
      </c>
      <c r="AX135" s="483">
        <f>IF(+All!$F915="Utah",+All!#REF!,IF(+All!$H915="Utah",+All!#REF!,0))</f>
        <v>0</v>
      </c>
      <c r="AY135" s="88">
        <f>IF(+All!$F915="Utah",+All!#REF!,IF(+All!$H915="Utah",+All!#REF!,0))</f>
        <v>0</v>
      </c>
      <c r="AZ135" s="89">
        <f>IF(+All!$F915="Utah",+All!#REF!,IF(+All!$H915="Utah",+All!#REF!,0))</f>
        <v>0</v>
      </c>
      <c r="BA135" s="90">
        <f>IF(+All!$F915="Utah",+All!#REF!,IF(+All!$H915="Utah",+All!#REF!,0))</f>
        <v>0</v>
      </c>
      <c r="BB135" s="90">
        <f>IF(+All!$F915="Utah",+All!#REF!,IF(+All!$H915="Utah",+All!#REF!,0))</f>
        <v>0</v>
      </c>
      <c r="BC135" s="91">
        <f>IF(+All!$F915="Utah",+All!#REF!,IF(+All!$H915="Utah",+All!#REF!,0))</f>
        <v>0</v>
      </c>
      <c r="BD135" s="482">
        <f>IF(+All!$F915="Utah",+All!#REF!,IF(+All!$H915="Utah",+All!#REF!,0))</f>
        <v>0</v>
      </c>
      <c r="BE135" s="483">
        <f>IF(+All!$F915="Utah",+All!#REF!,IF(+All!$H915="Utah",+All!#REF!,0))</f>
        <v>0</v>
      </c>
      <c r="BF135" s="483">
        <f>IF(+All!$F915="Utah",+All!#REF!,IF(+All!$H915="Utah",+All!#REF!,0))</f>
        <v>0</v>
      </c>
      <c r="BG135" s="482">
        <f>IF(+All!$F915="Utah",+All!#REF!,IF(+All!$H915="Utah",+All!#REF!,0))</f>
        <v>0</v>
      </c>
      <c r="BH135" s="483">
        <f>IF(+All!$F915="Utah",+All!#REF!,IF(+All!$H915="Utah",+All!#REF!,0))</f>
        <v>0</v>
      </c>
      <c r="BI135" s="484">
        <f>IF(+All!$F915="Utah",+All!#REF!,IF(+All!$H915="Utah",+All!#REF!,0))</f>
        <v>0</v>
      </c>
      <c r="BJ135" s="92">
        <f>IF(+All!$F915="Utah",+All!#REF!,IF(+All!$H915="Utah",+All!#REF!,0))</f>
        <v>0</v>
      </c>
      <c r="BK135" s="93">
        <f>IF(+All!$F915="Utah",+All!#REF!,IF(+All!$H915="Utah",+All!#REF!,0))</f>
        <v>0</v>
      </c>
    </row>
    <row r="136" spans="1:63" x14ac:dyDescent="0.8">
      <c r="A136" s="70">
        <f>IF(+All!$F394="Utah",+All!A394,IF(+All!$H394="Utah",+All!A394,0))</f>
        <v>5</v>
      </c>
      <c r="B136" s="480" t="str">
        <f>IF(+All!$F394="Utah",+All!B394,IF(+All!$H394="Utah",+All!B394,0))</f>
        <v>Sat</v>
      </c>
      <c r="C136" s="72">
        <f>IF(+All!$F394="Utah",+All!C394,IF(+All!$H394="Utah",+All!C394,0))</f>
        <v>44471</v>
      </c>
      <c r="D136" s="73">
        <f>IF(+All!$F394="Utah",+All!D394,IF(+All!$H394="Utah",+All!D394,0))</f>
        <v>0</v>
      </c>
      <c r="E136" s="707">
        <f>IF(+All!$F394="Utah",+All!E394,IF(+All!$H394="Utah",+All!E394,0))</f>
        <v>0</v>
      </c>
      <c r="F136" s="75" t="str">
        <f>IF(+All!$F394="Utah",+All!F394,IF(+All!$H394="Utah",+All!F394,0))</f>
        <v>Utah</v>
      </c>
      <c r="G136" s="76" t="str">
        <f>IF(+All!$F394="Utah",+All!G394,IF(+All!$H394="Utah",+All!G394,0))</f>
        <v>P12</v>
      </c>
      <c r="H136" s="75" t="str">
        <f>IF(+All!$F394="Utah",+All!H394,IF(+All!$H394="Utah",+All!H394,0))</f>
        <v>Open</v>
      </c>
      <c r="I136" s="76" t="str">
        <f>IF(+All!$F394="Utah",+All!I394,IF(+All!$H394="Utah",+All!I394,0))</f>
        <v>ZZZ</v>
      </c>
      <c r="J136" s="706">
        <f>IF(+All!$F394="Utah",+All!J394,IF(+All!$H394="Utah",+All!J394,0))</f>
        <v>0</v>
      </c>
      <c r="K136" s="707" t="str">
        <f>IF(+All!$F394="Utah",+All!K394,IF(+All!$H394="Utah",+All!K394,0))</f>
        <v>Utah</v>
      </c>
      <c r="L136" s="78">
        <f>IF(+All!$F394="Utah",+All!L394,IF(+All!$H394="Utah",+All!L394,0))</f>
        <v>0</v>
      </c>
      <c r="M136" s="79">
        <f>IF(+All!$F394="Utah",+All!M394,IF(+All!$H394="Utah",+All!M394,0))</f>
        <v>0</v>
      </c>
      <c r="N136" s="706">
        <f>IF(+All!$F394="Utah",+All!N394,IF(+All!$H394="Utah",+All!N394,0))</f>
        <v>0</v>
      </c>
      <c r="O136" s="708">
        <f>IF(+All!$F394="Utah",+All!O394,IF(+All!$H394="Utah",+All!O394,0))</f>
        <v>0</v>
      </c>
      <c r="P136" s="708">
        <f>IF(+All!$F394="Utah",+All!P394,IF(+All!$H394="Utah",+All!P394,0))</f>
        <v>0</v>
      </c>
      <c r="Q136" s="707">
        <f>IF(+All!$F394="Utah",+All!Q394,IF(+All!$H394="Utah",+All!Q394,0))</f>
        <v>0</v>
      </c>
      <c r="R136" s="706">
        <f>IF(+All!$F394="Utah",+All!R394,IF(+All!$H394="Utah",+All!R394,0))</f>
        <v>0</v>
      </c>
      <c r="S136" s="708">
        <f>IF(+All!$F394="Utah",+All!S394,IF(+All!$H394="Utah",+All!S394,0))</f>
        <v>0</v>
      </c>
      <c r="T136" s="706">
        <f>IF(+All!$F394="Utah",+All!T394,IF(+All!$H394="Utah",+All!T394,0))</f>
        <v>0</v>
      </c>
      <c r="U136" s="707">
        <f>IF(+All!$F394="Utah",+All!U394,IF(+All!$H394="Utah",+All!U394,0))</f>
        <v>0</v>
      </c>
      <c r="V136" s="706">
        <f>IF(+All!$F916="Utah",+All!#REF!,IF(+All!$H916="Utah",+All!#REF!,0))</f>
        <v>0</v>
      </c>
      <c r="W136" s="707">
        <f>IF(+All!$F916="Utah",+All!#REF!,IF(+All!$H916="Utah",+All!#REF!,0))</f>
        <v>0</v>
      </c>
      <c r="X136" s="706">
        <f>IF(+All!$F916="Utah",+All!#REF!,IF(+All!$H916="Utah",+All!#REF!,0))</f>
        <v>0</v>
      </c>
      <c r="Y136" s="707">
        <f>IF(+All!$F916="Utah",+All!#REF!,IF(+All!$H916="Utah",+All!#REF!,0))</f>
        <v>0</v>
      </c>
      <c r="Z136" s="706">
        <f>IF(+All!$F916="Utah",+All!#REF!,IF(+All!$H916="Utah",+All!#REF!,0))</f>
        <v>0</v>
      </c>
      <c r="AA136" s="707">
        <f>IF(+All!$F916="Utah",+All!#REF!,IF(+All!$H916="Utah",+All!#REF!,0))</f>
        <v>0</v>
      </c>
      <c r="AB136" s="706">
        <f>IF(+All!$F916="Utah",+All!#REF!,IF(+All!$H916="Utah",+All!#REF!,0))</f>
        <v>0</v>
      </c>
      <c r="AC136" s="707">
        <f>IF(+All!$F916="Utah",+All!#REF!,IF(+All!$H916="Utah",+All!#REF!,0))</f>
        <v>0</v>
      </c>
      <c r="AD136" s="706">
        <f>IF(+All!$F916="Utah",+All!#REF!,IF(+All!$H916="Utah",+All!#REF!,0))</f>
        <v>0</v>
      </c>
      <c r="AE136" s="707">
        <f>IF(+All!$F916="Utah",+All!#REF!,IF(+All!$H916="Utah",+All!#REF!,0))</f>
        <v>0</v>
      </c>
      <c r="AF136" s="706">
        <f>IF(+All!$F916="Utah",+All!#REF!,IF(+All!$H916="Utah",+All!#REF!,0))</f>
        <v>0</v>
      </c>
      <c r="AG136" s="707">
        <f>IF(+All!$F916="Utah",+All!#REF!,IF(+All!$H916="Utah",+All!#REF!,0))</f>
        <v>0</v>
      </c>
      <c r="AH136" s="706">
        <f>IF(+All!$F916="Utah",+All!#REF!,IF(+All!$H916="Utah",+All!#REF!,0))</f>
        <v>0</v>
      </c>
      <c r="AI136" s="707">
        <f>IF(+All!$F916="Utah",+All!#REF!,IF(+All!$H916="Utah",+All!#REF!,0))</f>
        <v>0</v>
      </c>
      <c r="AJ136" s="706">
        <f>IF(+All!$F916="Utah",+All!#REF!,IF(+All!$H916="Utah",+All!#REF!,0))</f>
        <v>0</v>
      </c>
      <c r="AK136" s="707">
        <f>IF(+All!$F916="Utah",+All!#REF!,IF(+All!$H916="Utah",+All!#REF!,0))</f>
        <v>0</v>
      </c>
      <c r="AL136" s="81">
        <f>IF(+All!$F916="Utah",+All!V916,IF(+All!$H916="Utah",+All!V916,0))</f>
        <v>0</v>
      </c>
      <c r="AM136" s="82">
        <f>IF(+All!$F916="Utah",+All!W916,IF(+All!$H916="Utah",+All!W916,0))</f>
        <v>0</v>
      </c>
      <c r="AN136" s="81">
        <f>IF(+All!$F916="Utah",+All!X916,IF(+All!$H916="Utah",+All!X916,0))</f>
        <v>0</v>
      </c>
      <c r="AO136" s="83">
        <f>IF(+All!$F916="Utah",+All!Y916,IF(+All!$H916="Utah",+All!Y916,0))</f>
        <v>0</v>
      </c>
      <c r="AP136" s="84">
        <f>IF(+All!$F916="Utah",+All!Z916,IF(+All!$H916="Utah",+All!Z916,0))</f>
        <v>0</v>
      </c>
      <c r="AQ136" s="480">
        <f>IF(+All!$F916="Utah",+All!#REF!,IF(+All!$H916="Utah",+All!#REF!,0))</f>
        <v>0</v>
      </c>
      <c r="AR136" s="482">
        <f>IF(+All!$F916="Utah",+All!#REF!,IF(+All!$H916="Utah",+All!#REF!,0))</f>
        <v>0</v>
      </c>
      <c r="AS136" s="483">
        <f>IF(+All!$F916="Utah",+All!#REF!,IF(+All!$H916="Utah",+All!#REF!,0))</f>
        <v>0</v>
      </c>
      <c r="AT136" s="483">
        <f>IF(+All!$F916="Utah",+All!#REF!,IF(+All!$H916="Utah",+All!#REF!,0))</f>
        <v>0</v>
      </c>
      <c r="AU136" s="482">
        <f>IF(+All!$F916="Utah",+All!#REF!,IF(+All!$H916="Utah",+All!#REF!,0))</f>
        <v>0</v>
      </c>
      <c r="AV136" s="483">
        <f>IF(+All!$F916="Utah",+All!#REF!,IF(+All!$H916="Utah",+All!#REF!,0))</f>
        <v>0</v>
      </c>
      <c r="AW136" s="484">
        <f>IF(+All!$F916="Utah",+All!#REF!,IF(+All!$H916="Utah",+All!#REF!,0))</f>
        <v>0</v>
      </c>
      <c r="AX136" s="483">
        <f>IF(+All!$F916="Utah",+All!#REF!,IF(+All!$H916="Utah",+All!#REF!,0))</f>
        <v>0</v>
      </c>
      <c r="AY136" s="88">
        <f>IF(+All!$F916="Utah",+All!#REF!,IF(+All!$H916="Utah",+All!#REF!,0))</f>
        <v>0</v>
      </c>
      <c r="AZ136" s="89">
        <f>IF(+All!$F916="Utah",+All!#REF!,IF(+All!$H916="Utah",+All!#REF!,0))</f>
        <v>0</v>
      </c>
      <c r="BA136" s="90">
        <f>IF(+All!$F916="Utah",+All!#REF!,IF(+All!$H916="Utah",+All!#REF!,0))</f>
        <v>0</v>
      </c>
      <c r="BB136" s="90">
        <f>IF(+All!$F916="Utah",+All!#REF!,IF(+All!$H916="Utah",+All!#REF!,0))</f>
        <v>0</v>
      </c>
      <c r="BC136" s="91">
        <f>IF(+All!$F916="Utah",+All!#REF!,IF(+All!$H916="Utah",+All!#REF!,0))</f>
        <v>0</v>
      </c>
      <c r="BD136" s="482">
        <f>IF(+All!$F916="Utah",+All!#REF!,IF(+All!$H916="Utah",+All!#REF!,0))</f>
        <v>0</v>
      </c>
      <c r="BE136" s="483">
        <f>IF(+All!$F916="Utah",+All!#REF!,IF(+All!$H916="Utah",+All!#REF!,0))</f>
        <v>0</v>
      </c>
      <c r="BF136" s="483">
        <f>IF(+All!$F916="Utah",+All!#REF!,IF(+All!$H916="Utah",+All!#REF!,0))</f>
        <v>0</v>
      </c>
      <c r="BG136" s="482">
        <f>IF(+All!$F916="Utah",+All!#REF!,IF(+All!$H916="Utah",+All!#REF!,0))</f>
        <v>0</v>
      </c>
      <c r="BH136" s="483">
        <f>IF(+All!$F916="Utah",+All!#REF!,IF(+All!$H916="Utah",+All!#REF!,0))</f>
        <v>0</v>
      </c>
      <c r="BI136" s="484">
        <f>IF(+All!$F916="Utah",+All!#REF!,IF(+All!$H916="Utah",+All!#REF!,0))</f>
        <v>0</v>
      </c>
      <c r="BJ136" s="92">
        <f>IF(+All!$F916="Utah",+All!#REF!,IF(+All!$H916="Utah",+All!#REF!,0))</f>
        <v>0</v>
      </c>
      <c r="BK136" s="93">
        <f>IF(+All!$F916="Utah",+All!#REF!,IF(+All!$H916="Utah",+All!#REF!,0))</f>
        <v>0</v>
      </c>
    </row>
    <row r="137" spans="1:63" x14ac:dyDescent="0.8">
      <c r="A137" s="70">
        <f>IF(+All!$F436="Utah",+All!A436,IF(+All!$H436="Utah",+All!A436,0))</f>
        <v>6</v>
      </c>
      <c r="B137" s="480" t="str">
        <f>IF(+All!$F436="Utah",+All!B436,IF(+All!$H436="Utah",+All!B436,0))</f>
        <v>Sat</v>
      </c>
      <c r="C137" s="72">
        <f>IF(+All!$F436="Utah",+All!C436,IF(+All!$H436="Utah",+All!C436,0))</f>
        <v>44478</v>
      </c>
      <c r="D137" s="73">
        <f>IF(+All!$F436="Utah",+All!D436,IF(+All!$H436="Utah",+All!D436,0))</f>
        <v>0.83333333333333337</v>
      </c>
      <c r="E137" s="707" t="str">
        <f>IF(+All!$F436="Utah",+All!E436,IF(+All!$H436="Utah",+All!E436,0))</f>
        <v>Fox</v>
      </c>
      <c r="F137" s="75" t="str">
        <f>IF(+All!$F436="Utah",+All!F436,IF(+All!$H436="Utah",+All!F436,0))</f>
        <v>Utah</v>
      </c>
      <c r="G137" s="76" t="str">
        <f>IF(+All!$F436="Utah",+All!G436,IF(+All!$H436="Utah",+All!G436,0))</f>
        <v>P12</v>
      </c>
      <c r="H137" s="75" t="str">
        <f>IF(+All!$F436="Utah",+All!H436,IF(+All!$H436="Utah",+All!H436,0))</f>
        <v>Southern Cal</v>
      </c>
      <c r="I137" s="76" t="str">
        <f>IF(+All!$F436="Utah",+All!I436,IF(+All!$H436="Utah",+All!I436,0))</f>
        <v>P12</v>
      </c>
      <c r="J137" s="706" t="str">
        <f>IF(+All!$F436="Utah",+All!J436,IF(+All!$H436="Utah",+All!J436,0))</f>
        <v>Southern Cal</v>
      </c>
      <c r="K137" s="707" t="str">
        <f>IF(+All!$F436="Utah",+All!K436,IF(+All!$H436="Utah",+All!K436,0))</f>
        <v>Utah</v>
      </c>
      <c r="L137" s="78">
        <f>IF(+All!$F436="Utah",+All!L436,IF(+All!$H436="Utah",+All!L436,0))</f>
        <v>3</v>
      </c>
      <c r="M137" s="79">
        <f>IF(+All!$F436="Utah",+All!M436,IF(+All!$H436="Utah",+All!M436,0))</f>
        <v>52.5</v>
      </c>
      <c r="N137" s="706" t="str">
        <f>IF(+All!$F436="Utah",+All!N436,IF(+All!$H436="Utah",+All!N436,0))</f>
        <v>Utah</v>
      </c>
      <c r="O137" s="708">
        <f>IF(+All!$F436="Utah",+All!O436,IF(+All!$H436="Utah",+All!O436,0))</f>
        <v>42</v>
      </c>
      <c r="P137" s="708" t="str">
        <f>IF(+All!$F436="Utah",+All!P436,IF(+All!$H436="Utah",+All!P436,0))</f>
        <v>Southern Cal</v>
      </c>
      <c r="Q137" s="707">
        <f>IF(+All!$F436="Utah",+All!Q436,IF(+All!$H436="Utah",+All!Q436,0))</f>
        <v>26</v>
      </c>
      <c r="R137" s="706" t="str">
        <f>IF(+All!$F436="Utah",+All!R436,IF(+All!$H436="Utah",+All!R436,0))</f>
        <v>Utah</v>
      </c>
      <c r="S137" s="708" t="str">
        <f>IF(+All!$F436="Utah",+All!S436,IF(+All!$H436="Utah",+All!S436,0))</f>
        <v>Southern Cal</v>
      </c>
      <c r="T137" s="706" t="str">
        <f>IF(+All!$F436="Utah",+All!T436,IF(+All!$H436="Utah",+All!T436,0))</f>
        <v>Utah</v>
      </c>
      <c r="U137" s="707" t="str">
        <f>IF(+All!$F436="Utah",+All!U436,IF(+All!$H436="Utah",+All!U436,0))</f>
        <v>W</v>
      </c>
      <c r="V137" s="706">
        <f>IF(+All!$F902="Utah",+All!#REF!,IF(+All!$H902="Utah",+All!#REF!,0))</f>
        <v>0</v>
      </c>
      <c r="W137" s="707">
        <f>IF(+All!$F902="Utah",+All!#REF!,IF(+All!$H902="Utah",+All!#REF!,0))</f>
        <v>0</v>
      </c>
      <c r="X137" s="706">
        <f>IF(+All!$F902="Utah",+All!#REF!,IF(+All!$H902="Utah",+All!#REF!,0))</f>
        <v>0</v>
      </c>
      <c r="Y137" s="707">
        <f>IF(+All!$F902="Utah",+All!#REF!,IF(+All!$H902="Utah",+All!#REF!,0))</f>
        <v>0</v>
      </c>
      <c r="Z137" s="706">
        <f>IF(+All!$F902="Utah",+All!#REF!,IF(+All!$H902="Utah",+All!#REF!,0))</f>
        <v>0</v>
      </c>
      <c r="AA137" s="707">
        <f>IF(+All!$F902="Utah",+All!#REF!,IF(+All!$H902="Utah",+All!#REF!,0))</f>
        <v>0</v>
      </c>
      <c r="AB137" s="706">
        <f>IF(+All!$F902="Utah",+All!#REF!,IF(+All!$H902="Utah",+All!#REF!,0))</f>
        <v>0</v>
      </c>
      <c r="AC137" s="707">
        <f>IF(+All!$F902="Utah",+All!#REF!,IF(+All!$H902="Utah",+All!#REF!,0))</f>
        <v>0</v>
      </c>
      <c r="AD137" s="706">
        <f>IF(+All!$F902="Utah",+All!#REF!,IF(+All!$H902="Utah",+All!#REF!,0))</f>
        <v>0</v>
      </c>
      <c r="AE137" s="707">
        <f>IF(+All!$F902="Utah",+All!#REF!,IF(+All!$H902="Utah",+All!#REF!,0))</f>
        <v>0</v>
      </c>
      <c r="AF137" s="706">
        <f>IF(+All!$F902="Utah",+All!#REF!,IF(+All!$H902="Utah",+All!#REF!,0))</f>
        <v>0</v>
      </c>
      <c r="AG137" s="707">
        <f>IF(+All!$F902="Utah",+All!#REF!,IF(+All!$H902="Utah",+All!#REF!,0))</f>
        <v>0</v>
      </c>
      <c r="AH137" s="706">
        <f>IF(+All!$F902="Utah",+All!#REF!,IF(+All!$H902="Utah",+All!#REF!,0))</f>
        <v>0</v>
      </c>
      <c r="AI137" s="707">
        <f>IF(+All!$F902="Utah",+All!#REF!,IF(+All!$H902="Utah",+All!#REF!,0))</f>
        <v>0</v>
      </c>
      <c r="AJ137" s="706">
        <f>IF(+All!$F902="Utah",+All!#REF!,IF(+All!$H902="Utah",+All!#REF!,0))</f>
        <v>0</v>
      </c>
      <c r="AK137" s="707">
        <f>IF(+All!$F902="Utah",+All!#REF!,IF(+All!$H902="Utah",+All!#REF!,0))</f>
        <v>0</v>
      </c>
      <c r="AL137" s="81">
        <f>IF(+All!$F902="Utah",+All!V902,IF(+All!$H902="Utah",+All!V902,0))</f>
        <v>0</v>
      </c>
      <c r="AM137" s="82">
        <f>IF(+All!$F902="Utah",+All!W902,IF(+All!$H902="Utah",+All!W902,0))</f>
        <v>0</v>
      </c>
      <c r="AN137" s="81">
        <f>IF(+All!$F902="Utah",+All!X902,IF(+All!$H902="Utah",+All!X902,0))</f>
        <v>0</v>
      </c>
      <c r="AO137" s="83">
        <f>IF(+All!$F902="Utah",+All!Y902,IF(+All!$H902="Utah",+All!Y902,0))</f>
        <v>0</v>
      </c>
      <c r="AP137" s="84">
        <f>IF(+All!$F902="Utah",+All!Z902,IF(+All!$H902="Utah",+All!Z902,0))</f>
        <v>0</v>
      </c>
      <c r="AQ137" s="480">
        <f>IF(+All!$F902="Utah",+All!#REF!,IF(+All!$H902="Utah",+All!#REF!,0))</f>
        <v>0</v>
      </c>
      <c r="AR137" s="482">
        <f>IF(+All!$F902="Utah",+All!#REF!,IF(+All!$H902="Utah",+All!#REF!,0))</f>
        <v>0</v>
      </c>
      <c r="AS137" s="483">
        <f>IF(+All!$F902="Utah",+All!#REF!,IF(+All!$H902="Utah",+All!#REF!,0))</f>
        <v>0</v>
      </c>
      <c r="AT137" s="483">
        <f>IF(+All!$F902="Utah",+All!#REF!,IF(+All!$H902="Utah",+All!#REF!,0))</f>
        <v>0</v>
      </c>
      <c r="AU137" s="482">
        <f>IF(+All!$F902="Utah",+All!#REF!,IF(+All!$H902="Utah",+All!#REF!,0))</f>
        <v>0</v>
      </c>
      <c r="AV137" s="483">
        <f>IF(+All!$F902="Utah",+All!#REF!,IF(+All!$H902="Utah",+All!#REF!,0))</f>
        <v>0</v>
      </c>
      <c r="AW137" s="484">
        <f>IF(+All!$F902="Utah",+All!#REF!,IF(+All!$H902="Utah",+All!#REF!,0))</f>
        <v>0</v>
      </c>
      <c r="AX137" s="483">
        <f>IF(+All!$F902="Utah",+All!#REF!,IF(+All!$H902="Utah",+All!#REF!,0))</f>
        <v>0</v>
      </c>
      <c r="AY137" s="88">
        <f>IF(+All!$F902="Utah",+All!#REF!,IF(+All!$H902="Utah",+All!#REF!,0))</f>
        <v>0</v>
      </c>
      <c r="AZ137" s="89">
        <f>IF(+All!$F902="Utah",+All!#REF!,IF(+All!$H902="Utah",+All!#REF!,0))</f>
        <v>0</v>
      </c>
      <c r="BA137" s="90">
        <f>IF(+All!$F902="Utah",+All!#REF!,IF(+All!$H902="Utah",+All!#REF!,0))</f>
        <v>0</v>
      </c>
      <c r="BB137" s="90">
        <f>IF(+All!$F902="Utah",+All!#REF!,IF(+All!$H902="Utah",+All!#REF!,0))</f>
        <v>0</v>
      </c>
      <c r="BC137" s="91">
        <f>IF(+All!$F902="Utah",+All!#REF!,IF(+All!$H902="Utah",+All!#REF!,0))</f>
        <v>0</v>
      </c>
      <c r="BD137" s="482">
        <f>IF(+All!$F902="Utah",+All!#REF!,IF(+All!$H902="Utah",+All!#REF!,0))</f>
        <v>0</v>
      </c>
      <c r="BE137" s="483">
        <f>IF(+All!$F902="Utah",+All!#REF!,IF(+All!$H902="Utah",+All!#REF!,0))</f>
        <v>0</v>
      </c>
      <c r="BF137" s="483">
        <f>IF(+All!$F902="Utah",+All!#REF!,IF(+All!$H902="Utah",+All!#REF!,0))</f>
        <v>0</v>
      </c>
      <c r="BG137" s="482">
        <f>IF(+All!$F902="Utah",+All!#REF!,IF(+All!$H902="Utah",+All!#REF!,0))</f>
        <v>0</v>
      </c>
      <c r="BH137" s="483">
        <f>IF(+All!$F902="Utah",+All!#REF!,IF(+All!$H902="Utah",+All!#REF!,0))</f>
        <v>0</v>
      </c>
      <c r="BI137" s="484">
        <f>IF(+All!$F902="Utah",+All!#REF!,IF(+All!$H902="Utah",+All!#REF!,0))</f>
        <v>0</v>
      </c>
      <c r="BJ137" s="92">
        <f>IF(+All!$F902="Utah",+All!#REF!,IF(+All!$H902="Utah",+All!#REF!,0))</f>
        <v>0</v>
      </c>
      <c r="BK137" s="93">
        <f>IF(+All!$F902="Utah",+All!#REF!,IF(+All!$H902="Utah",+All!#REF!,0))</f>
        <v>0</v>
      </c>
    </row>
    <row r="138" spans="1:63" x14ac:dyDescent="0.8">
      <c r="A138" s="70">
        <f>IF(+All!$F516="Utah",+All!A516,IF(+All!$H516="Utah",+All!A516,0))</f>
        <v>7</v>
      </c>
      <c r="B138" s="480" t="str">
        <f>IF(+All!$F516="Utah",+All!B516,IF(+All!$H516="Utah",+All!B516,0))</f>
        <v>Sat</v>
      </c>
      <c r="C138" s="72">
        <f>IF(+All!$F516="Utah",+All!C516,IF(+All!$H516="Utah",+All!C516,0))</f>
        <v>44485</v>
      </c>
      <c r="D138" s="73">
        <f>IF(+All!$F516="Utah",+All!D516,IF(+All!$H516="Utah",+All!D516,0))</f>
        <v>0.91666666666666663</v>
      </c>
      <c r="E138" s="707" t="str">
        <f>IF(+All!$F516="Utah",+All!E516,IF(+All!$H516="Utah",+All!E516,0))</f>
        <v>ESPN</v>
      </c>
      <c r="F138" s="75" t="str">
        <f>IF(+All!$F516="Utah",+All!F516,IF(+All!$H516="Utah",+All!F516,0))</f>
        <v>Arizona State</v>
      </c>
      <c r="G138" s="76" t="str">
        <f>IF(+All!$F516="Utah",+All!G516,IF(+All!$H516="Utah",+All!G516,0))</f>
        <v>P12</v>
      </c>
      <c r="H138" s="75" t="str">
        <f>IF(+All!$F516="Utah",+All!H516,IF(+All!$H516="Utah",+All!H516,0))</f>
        <v>Utah</v>
      </c>
      <c r="I138" s="76" t="str">
        <f>IF(+All!$F516="Utah",+All!I516,IF(+All!$H516="Utah",+All!I516,0))</f>
        <v>P12</v>
      </c>
      <c r="J138" s="706" t="str">
        <f>IF(+All!$F516="Utah",+All!J516,IF(+All!$H516="Utah",+All!J516,0))</f>
        <v>Arizona State</v>
      </c>
      <c r="K138" s="707" t="str">
        <f>IF(+All!$F516="Utah",+All!K516,IF(+All!$H516="Utah",+All!K516,0))</f>
        <v>Utah</v>
      </c>
      <c r="L138" s="78">
        <f>IF(+All!$F516="Utah",+All!L516,IF(+All!$H516="Utah",+All!L516,0))</f>
        <v>0</v>
      </c>
      <c r="M138" s="79">
        <f>IF(+All!$F516="Utah",+All!M516,IF(+All!$H516="Utah",+All!M516,0))</f>
        <v>51</v>
      </c>
      <c r="N138" s="706" t="str">
        <f>IF(+All!$F516="Utah",+All!N516,IF(+All!$H516="Utah",+All!N516,0))</f>
        <v>Utah</v>
      </c>
      <c r="O138" s="708">
        <f>IF(+All!$F516="Utah",+All!O516,IF(+All!$H516="Utah",+All!O516,0))</f>
        <v>35</v>
      </c>
      <c r="P138" s="708" t="str">
        <f>IF(+All!$F516="Utah",+All!P516,IF(+All!$H516="Utah",+All!P516,0))</f>
        <v>Arizona State</v>
      </c>
      <c r="Q138" s="707">
        <f>IF(+All!$F516="Utah",+All!Q516,IF(+All!$H516="Utah",+All!Q516,0))</f>
        <v>21</v>
      </c>
      <c r="R138" s="706" t="str">
        <f>IF(+All!$F516="Utah",+All!R516,IF(+All!$H516="Utah",+All!R516,0))</f>
        <v>Utah</v>
      </c>
      <c r="S138" s="708" t="str">
        <f>IF(+All!$F516="Utah",+All!S516,IF(+All!$H516="Utah",+All!S516,0))</f>
        <v>Arizona State</v>
      </c>
      <c r="T138" s="706" t="str">
        <f>IF(+All!$F516="Utah",+All!T516,IF(+All!$H516="Utah",+All!T516,0))</f>
        <v>Utah</v>
      </c>
      <c r="U138" s="707" t="str">
        <f>IF(+All!$F516="Utah",+All!U516,IF(+All!$H516="Utah",+All!U516,0))</f>
        <v>W</v>
      </c>
      <c r="V138" s="706">
        <f>IF(+All!$F870="Utah",+All!#REF!,IF(+All!$H870="Utah",+All!#REF!,0))</f>
        <v>0</v>
      </c>
      <c r="W138" s="707">
        <f>IF(+All!$F870="Utah",+All!#REF!,IF(+All!$H870="Utah",+All!#REF!,0))</f>
        <v>0</v>
      </c>
      <c r="X138" s="706">
        <f>IF(+All!$F870="Utah",+All!#REF!,IF(+All!$H870="Utah",+All!#REF!,0))</f>
        <v>0</v>
      </c>
      <c r="Y138" s="707">
        <f>IF(+All!$F870="Utah",+All!#REF!,IF(+All!$H870="Utah",+All!#REF!,0))</f>
        <v>0</v>
      </c>
      <c r="Z138" s="706">
        <f>IF(+All!$F870="Utah",+All!#REF!,IF(+All!$H870="Utah",+All!#REF!,0))</f>
        <v>0</v>
      </c>
      <c r="AA138" s="707">
        <f>IF(+All!$F870="Utah",+All!#REF!,IF(+All!$H870="Utah",+All!#REF!,0))</f>
        <v>0</v>
      </c>
      <c r="AB138" s="706">
        <f>IF(+All!$F870="Utah",+All!#REF!,IF(+All!$H870="Utah",+All!#REF!,0))</f>
        <v>0</v>
      </c>
      <c r="AC138" s="707">
        <f>IF(+All!$F870="Utah",+All!#REF!,IF(+All!$H870="Utah",+All!#REF!,0))</f>
        <v>0</v>
      </c>
      <c r="AD138" s="706">
        <f>IF(+All!$F870="Utah",+All!#REF!,IF(+All!$H870="Utah",+All!#REF!,0))</f>
        <v>0</v>
      </c>
      <c r="AE138" s="707">
        <f>IF(+All!$F870="Utah",+All!#REF!,IF(+All!$H870="Utah",+All!#REF!,0))</f>
        <v>0</v>
      </c>
      <c r="AF138" s="706">
        <f>IF(+All!$F870="Utah",+All!#REF!,IF(+All!$H870="Utah",+All!#REF!,0))</f>
        <v>0</v>
      </c>
      <c r="AG138" s="707">
        <f>IF(+All!$F870="Utah",+All!#REF!,IF(+All!$H870="Utah",+All!#REF!,0))</f>
        <v>0</v>
      </c>
      <c r="AH138" s="706">
        <f>IF(+All!$F870="Utah",+All!#REF!,IF(+All!$H870="Utah",+All!#REF!,0))</f>
        <v>0</v>
      </c>
      <c r="AI138" s="707">
        <f>IF(+All!$F870="Utah",+All!#REF!,IF(+All!$H870="Utah",+All!#REF!,0))</f>
        <v>0</v>
      </c>
      <c r="AJ138" s="706">
        <f>IF(+All!$F870="Utah",+All!#REF!,IF(+All!$H870="Utah",+All!#REF!,0))</f>
        <v>0</v>
      </c>
      <c r="AK138" s="707">
        <f>IF(+All!$F870="Utah",+All!#REF!,IF(+All!$H870="Utah",+All!#REF!,0))</f>
        <v>0</v>
      </c>
      <c r="AL138" s="81">
        <f>IF(+All!$F870="Utah",+All!V870,IF(+All!$H870="Utah",+All!V870,0))</f>
        <v>0</v>
      </c>
      <c r="AM138" s="82">
        <f>IF(+All!$F870="Utah",+All!W870,IF(+All!$H870="Utah",+All!W870,0))</f>
        <v>0</v>
      </c>
      <c r="AN138" s="81">
        <f>IF(+All!$F870="Utah",+All!X870,IF(+All!$H870="Utah",+All!X870,0))</f>
        <v>0</v>
      </c>
      <c r="AO138" s="83">
        <f>IF(+All!$F870="Utah",+All!Y870,IF(+All!$H870="Utah",+All!Y870,0))</f>
        <v>0</v>
      </c>
      <c r="AP138" s="84">
        <f>IF(+All!$F870="Utah",+All!Z870,IF(+All!$H870="Utah",+All!Z870,0))</f>
        <v>0</v>
      </c>
      <c r="AQ138" s="480">
        <f>IF(+All!$F870="Utah",+All!#REF!,IF(+All!$H870="Utah",+All!#REF!,0))</f>
        <v>0</v>
      </c>
      <c r="AR138" s="482">
        <f>IF(+All!$F870="Utah",+All!#REF!,IF(+All!$H870="Utah",+All!#REF!,0))</f>
        <v>0</v>
      </c>
      <c r="AS138" s="483">
        <f>IF(+All!$F870="Utah",+All!#REF!,IF(+All!$H870="Utah",+All!#REF!,0))</f>
        <v>0</v>
      </c>
      <c r="AT138" s="483">
        <f>IF(+All!$F870="Utah",+All!#REF!,IF(+All!$H870="Utah",+All!#REF!,0))</f>
        <v>0</v>
      </c>
      <c r="AU138" s="482">
        <f>IF(+All!$F870="Utah",+All!#REF!,IF(+All!$H870="Utah",+All!#REF!,0))</f>
        <v>0</v>
      </c>
      <c r="AV138" s="483">
        <f>IF(+All!$F870="Utah",+All!#REF!,IF(+All!$H870="Utah",+All!#REF!,0))</f>
        <v>0</v>
      </c>
      <c r="AW138" s="484">
        <f>IF(+All!$F870="Utah",+All!#REF!,IF(+All!$H870="Utah",+All!#REF!,0))</f>
        <v>0</v>
      </c>
      <c r="AX138" s="483">
        <f>IF(+All!$F870="Utah",+All!#REF!,IF(+All!$H870="Utah",+All!#REF!,0))</f>
        <v>0</v>
      </c>
      <c r="AY138" s="88">
        <f>IF(+All!$F870="Utah",+All!#REF!,IF(+All!$H870="Utah",+All!#REF!,0))</f>
        <v>0</v>
      </c>
      <c r="AZ138" s="89">
        <f>IF(+All!$F870="Utah",+All!#REF!,IF(+All!$H870="Utah",+All!#REF!,0))</f>
        <v>0</v>
      </c>
      <c r="BA138" s="90">
        <f>IF(+All!$F870="Utah",+All!#REF!,IF(+All!$H870="Utah",+All!#REF!,0))</f>
        <v>0</v>
      </c>
      <c r="BB138" s="90">
        <f>IF(+All!$F870="Utah",+All!#REF!,IF(+All!$H870="Utah",+All!#REF!,0))</f>
        <v>0</v>
      </c>
      <c r="BC138" s="91">
        <f>IF(+All!$F870="Utah",+All!#REF!,IF(+All!$H870="Utah",+All!#REF!,0))</f>
        <v>0</v>
      </c>
      <c r="BD138" s="482">
        <f>IF(+All!$F870="Utah",+All!#REF!,IF(+All!$H870="Utah",+All!#REF!,0))</f>
        <v>0</v>
      </c>
      <c r="BE138" s="483">
        <f>IF(+All!$F870="Utah",+All!#REF!,IF(+All!$H870="Utah",+All!#REF!,0))</f>
        <v>0</v>
      </c>
      <c r="BF138" s="483">
        <f>IF(+All!$F870="Utah",+All!#REF!,IF(+All!$H870="Utah",+All!#REF!,0))</f>
        <v>0</v>
      </c>
      <c r="BG138" s="482">
        <f>IF(+All!$F870="Utah",+All!#REF!,IF(+All!$H870="Utah",+All!#REF!,0))</f>
        <v>0</v>
      </c>
      <c r="BH138" s="483">
        <f>IF(+All!$F870="Utah",+All!#REF!,IF(+All!$H870="Utah",+All!#REF!,0))</f>
        <v>0</v>
      </c>
      <c r="BI138" s="484">
        <f>IF(+All!$F870="Utah",+All!#REF!,IF(+All!$H870="Utah",+All!#REF!,0))</f>
        <v>0</v>
      </c>
      <c r="BJ138" s="92">
        <f>IF(+All!$F870="Utah",+All!#REF!,IF(+All!$H870="Utah",+All!#REF!,0))</f>
        <v>0</v>
      </c>
      <c r="BK138" s="93">
        <f>IF(+All!$F870="Utah",+All!#REF!,IF(+All!$H870="Utah",+All!#REF!,0))</f>
        <v>0</v>
      </c>
    </row>
    <row r="139" spans="1:63" x14ac:dyDescent="0.8">
      <c r="A139" s="70">
        <f>IF(+All!$F599="Utah",+All!A599,IF(+All!$H599="Utah",+All!A599,0))</f>
        <v>8</v>
      </c>
      <c r="B139" s="480" t="str">
        <f>IF(+All!$F599="Utah",+All!B599,IF(+All!$H599="Utah",+All!B599,0))</f>
        <v>Sat</v>
      </c>
      <c r="C139" s="72">
        <f>IF(+All!$F599="Utah",+All!C599,IF(+All!$H599="Utah",+All!C599,0))</f>
        <v>44492</v>
      </c>
      <c r="D139" s="73">
        <f>IF(+All!$F599="Utah",+All!D599,IF(+All!$H599="Utah",+All!D599,0))</f>
        <v>0.8125</v>
      </c>
      <c r="E139" s="707" t="str">
        <f>IF(+All!$F599="Utah",+All!E599,IF(+All!$H599="Utah",+All!E599,0))</f>
        <v>PAC12</v>
      </c>
      <c r="F139" s="75" t="str">
        <f>IF(+All!$F599="Utah",+All!F599,IF(+All!$H599="Utah",+All!F599,0))</f>
        <v>Utah</v>
      </c>
      <c r="G139" s="76" t="str">
        <f>IF(+All!$F599="Utah",+All!G599,IF(+All!$H599="Utah",+All!G599,0))</f>
        <v>P12</v>
      </c>
      <c r="H139" s="75" t="str">
        <f>IF(+All!$F599="Utah",+All!H599,IF(+All!$H599="Utah",+All!H599,0))</f>
        <v>Oregon State</v>
      </c>
      <c r="I139" s="76" t="str">
        <f>IF(+All!$F599="Utah",+All!I599,IF(+All!$H599="Utah",+All!I599,0))</f>
        <v>P12</v>
      </c>
      <c r="J139" s="706" t="str">
        <f>IF(+All!$F599="Utah",+All!J599,IF(+All!$H599="Utah",+All!J599,0))</f>
        <v>Utah</v>
      </c>
      <c r="K139" s="707" t="str">
        <f>IF(+All!$F599="Utah",+All!K599,IF(+All!$H599="Utah",+All!K599,0))</f>
        <v>Oregon State</v>
      </c>
      <c r="L139" s="78">
        <f>IF(+All!$F599="Utah",+All!L599,IF(+All!$H599="Utah",+All!L599,0))</f>
        <v>3</v>
      </c>
      <c r="M139" s="79">
        <f>IF(+All!$F599="Utah",+All!M599,IF(+All!$H599="Utah",+All!M599,0))</f>
        <v>56</v>
      </c>
      <c r="N139" s="706" t="str">
        <f>IF(+All!$F599="Utah",+All!N599,IF(+All!$H599="Utah",+All!N599,0))</f>
        <v>Oregon State</v>
      </c>
      <c r="O139" s="708">
        <f>IF(+All!$F599="Utah",+All!O599,IF(+All!$H599="Utah",+All!O599,0))</f>
        <v>42</v>
      </c>
      <c r="P139" s="708" t="str">
        <f>IF(+All!$F599="Utah",+All!P599,IF(+All!$H599="Utah",+All!P599,0))</f>
        <v>Utah</v>
      </c>
      <c r="Q139" s="707">
        <f>IF(+All!$F599="Utah",+All!Q599,IF(+All!$H599="Utah",+All!Q599,0))</f>
        <v>34</v>
      </c>
      <c r="R139" s="706" t="str">
        <f>IF(+All!$F599="Utah",+All!R599,IF(+All!$H599="Utah",+All!R599,0))</f>
        <v>Oregon State</v>
      </c>
      <c r="S139" s="708" t="str">
        <f>IF(+All!$F599="Utah",+All!S599,IF(+All!$H599="Utah",+All!S599,0))</f>
        <v>Utah</v>
      </c>
      <c r="T139" s="706" t="str">
        <f>IF(+All!$F599="Utah",+All!T599,IF(+All!$H599="Utah",+All!T599,0))</f>
        <v>Utah</v>
      </c>
      <c r="U139" s="707" t="str">
        <f>IF(+All!$F599="Utah",+All!U599,IF(+All!$H599="Utah",+All!U599,0))</f>
        <v>L</v>
      </c>
      <c r="V139" s="706">
        <f>IF(+All!$F856="Utah",+All!#REF!,IF(+All!$H856="Utah",+All!#REF!,0))</f>
        <v>0</v>
      </c>
      <c r="W139" s="707">
        <f>IF(+All!$F856="Utah",+All!#REF!,IF(+All!$H856="Utah",+All!#REF!,0))</f>
        <v>0</v>
      </c>
      <c r="X139" s="706">
        <f>IF(+All!$F856="Utah",+All!#REF!,IF(+All!$H856="Utah",+All!#REF!,0))</f>
        <v>0</v>
      </c>
      <c r="Y139" s="707">
        <f>IF(+All!$F856="Utah",+All!#REF!,IF(+All!$H856="Utah",+All!#REF!,0))</f>
        <v>0</v>
      </c>
      <c r="Z139" s="706">
        <f>IF(+All!$F856="Utah",+All!#REF!,IF(+All!$H856="Utah",+All!#REF!,0))</f>
        <v>0</v>
      </c>
      <c r="AA139" s="707">
        <f>IF(+All!$F856="Utah",+All!#REF!,IF(+All!$H856="Utah",+All!#REF!,0))</f>
        <v>0</v>
      </c>
      <c r="AB139" s="706">
        <f>IF(+All!$F856="Utah",+All!#REF!,IF(+All!$H856="Utah",+All!#REF!,0))</f>
        <v>0</v>
      </c>
      <c r="AC139" s="707">
        <f>IF(+All!$F856="Utah",+All!#REF!,IF(+All!$H856="Utah",+All!#REF!,0))</f>
        <v>0</v>
      </c>
      <c r="AD139" s="706">
        <f>IF(+All!$F856="Utah",+All!#REF!,IF(+All!$H856="Utah",+All!#REF!,0))</f>
        <v>0</v>
      </c>
      <c r="AE139" s="707">
        <f>IF(+All!$F856="Utah",+All!#REF!,IF(+All!$H856="Utah",+All!#REF!,0))</f>
        <v>0</v>
      </c>
      <c r="AF139" s="706">
        <f>IF(+All!$F856="Utah",+All!#REF!,IF(+All!$H856="Utah",+All!#REF!,0))</f>
        <v>0</v>
      </c>
      <c r="AG139" s="707">
        <f>IF(+All!$F856="Utah",+All!#REF!,IF(+All!$H856="Utah",+All!#REF!,0))</f>
        <v>0</v>
      </c>
      <c r="AH139" s="706">
        <f>IF(+All!$F856="Utah",+All!#REF!,IF(+All!$H856="Utah",+All!#REF!,0))</f>
        <v>0</v>
      </c>
      <c r="AI139" s="707">
        <f>IF(+All!$F856="Utah",+All!#REF!,IF(+All!$H856="Utah",+All!#REF!,0))</f>
        <v>0</v>
      </c>
      <c r="AJ139" s="706">
        <f>IF(+All!$F856="Utah",+All!#REF!,IF(+All!$H856="Utah",+All!#REF!,0))</f>
        <v>0</v>
      </c>
      <c r="AK139" s="707">
        <f>IF(+All!$F856="Utah",+All!#REF!,IF(+All!$H856="Utah",+All!#REF!,0))</f>
        <v>0</v>
      </c>
      <c r="AL139" s="81">
        <f>IF(+All!$F856="Utah",+All!V856,IF(+All!$H856="Utah",+All!V856,0))</f>
        <v>0</v>
      </c>
      <c r="AM139" s="82">
        <f>IF(+All!$F856="Utah",+All!W856,IF(+All!$H856="Utah",+All!W856,0))</f>
        <v>0</v>
      </c>
      <c r="AN139" s="81">
        <f>IF(+All!$F856="Utah",+All!X856,IF(+All!$H856="Utah",+All!X856,0))</f>
        <v>0</v>
      </c>
      <c r="AO139" s="83">
        <f>IF(+All!$F856="Utah",+All!Y856,IF(+All!$H856="Utah",+All!Y856,0))</f>
        <v>0</v>
      </c>
      <c r="AP139" s="84">
        <f>IF(+All!$F856="Utah",+All!Z856,IF(+All!$H856="Utah",+All!Z856,0))</f>
        <v>0</v>
      </c>
      <c r="AQ139" s="480">
        <f>IF(+All!$F856="Utah",+All!#REF!,IF(+All!$H856="Utah",+All!#REF!,0))</f>
        <v>0</v>
      </c>
      <c r="AR139" s="482">
        <f>IF(+All!$F856="Utah",+All!#REF!,IF(+All!$H856="Utah",+All!#REF!,0))</f>
        <v>0</v>
      </c>
      <c r="AS139" s="483">
        <f>IF(+All!$F856="Utah",+All!#REF!,IF(+All!$H856="Utah",+All!#REF!,0))</f>
        <v>0</v>
      </c>
      <c r="AT139" s="483">
        <f>IF(+All!$F856="Utah",+All!#REF!,IF(+All!$H856="Utah",+All!#REF!,0))</f>
        <v>0</v>
      </c>
      <c r="AU139" s="482">
        <f>IF(+All!$F856="Utah",+All!#REF!,IF(+All!$H856="Utah",+All!#REF!,0))</f>
        <v>0</v>
      </c>
      <c r="AV139" s="483">
        <f>IF(+All!$F856="Utah",+All!#REF!,IF(+All!$H856="Utah",+All!#REF!,0))</f>
        <v>0</v>
      </c>
      <c r="AW139" s="484">
        <f>IF(+All!$F856="Utah",+All!#REF!,IF(+All!$H856="Utah",+All!#REF!,0))</f>
        <v>0</v>
      </c>
      <c r="AX139" s="483">
        <f>IF(+All!$F856="Utah",+All!#REF!,IF(+All!$H856="Utah",+All!#REF!,0))</f>
        <v>0</v>
      </c>
      <c r="AY139" s="88">
        <f>IF(+All!$F856="Utah",+All!#REF!,IF(+All!$H856="Utah",+All!#REF!,0))</f>
        <v>0</v>
      </c>
      <c r="AZ139" s="89">
        <f>IF(+All!$F856="Utah",+All!#REF!,IF(+All!$H856="Utah",+All!#REF!,0))</f>
        <v>0</v>
      </c>
      <c r="BA139" s="90">
        <f>IF(+All!$F856="Utah",+All!#REF!,IF(+All!$H856="Utah",+All!#REF!,0))</f>
        <v>0</v>
      </c>
      <c r="BB139" s="90">
        <f>IF(+All!$F856="Utah",+All!#REF!,IF(+All!$H856="Utah",+All!#REF!,0))</f>
        <v>0</v>
      </c>
      <c r="BC139" s="91">
        <f>IF(+All!$F856="Utah",+All!#REF!,IF(+All!$H856="Utah",+All!#REF!,0))</f>
        <v>0</v>
      </c>
      <c r="BD139" s="482">
        <f>IF(+All!$F856="Utah",+All!#REF!,IF(+All!$H856="Utah",+All!#REF!,0))</f>
        <v>0</v>
      </c>
      <c r="BE139" s="483">
        <f>IF(+All!$F856="Utah",+All!#REF!,IF(+All!$H856="Utah",+All!#REF!,0))</f>
        <v>0</v>
      </c>
      <c r="BF139" s="483">
        <f>IF(+All!$F856="Utah",+All!#REF!,IF(+All!$H856="Utah",+All!#REF!,0))</f>
        <v>0</v>
      </c>
      <c r="BG139" s="482">
        <f>IF(+All!$F856="Utah",+All!#REF!,IF(+All!$H856="Utah",+All!#REF!,0))</f>
        <v>0</v>
      </c>
      <c r="BH139" s="483">
        <f>IF(+All!$F856="Utah",+All!#REF!,IF(+All!$H856="Utah",+All!#REF!,0))</f>
        <v>0</v>
      </c>
      <c r="BI139" s="484">
        <f>IF(+All!$F856="Utah",+All!#REF!,IF(+All!$H856="Utah",+All!#REF!,0))</f>
        <v>0</v>
      </c>
      <c r="BJ139" s="92">
        <f>IF(+All!$F856="Utah",+All!#REF!,IF(+All!$H856="Utah",+All!#REF!,0))</f>
        <v>0</v>
      </c>
      <c r="BK139" s="93">
        <f>IF(+All!$F856="Utah",+All!#REF!,IF(+All!$H856="Utah",+All!#REF!,0))</f>
        <v>0</v>
      </c>
    </row>
    <row r="140" spans="1:63" x14ac:dyDescent="0.8">
      <c r="A140" s="70">
        <f>IF(+All!$F676="Utah",+All!A676,IF(+All!$H676="Utah",+All!A676,0))</f>
        <v>9</v>
      </c>
      <c r="B140" s="480" t="str">
        <f>IF(+All!$F676="Utah",+All!B676,IF(+All!$H676="Utah",+All!B676,0))</f>
        <v>Sat</v>
      </c>
      <c r="C140" s="72">
        <f>IF(+All!$F676="Utah",+All!C676,IF(+All!$H676="Utah",+All!C676,0))</f>
        <v>44499</v>
      </c>
      <c r="D140" s="73">
        <f>IF(+All!$F676="Utah",+All!D676,IF(+All!$H676="Utah",+All!D676,0))</f>
        <v>0.91666666666666663</v>
      </c>
      <c r="E140" s="707" t="str">
        <f>IF(+All!$F676="Utah",+All!E676,IF(+All!$H676="Utah",+All!E676,0))</f>
        <v>ESPN</v>
      </c>
      <c r="F140" s="75" t="str">
        <f>IF(+All!$F676="Utah",+All!F676,IF(+All!$H676="Utah",+All!F676,0))</f>
        <v>UCLA</v>
      </c>
      <c r="G140" s="76" t="str">
        <f>IF(+All!$F676="Utah",+All!G676,IF(+All!$H676="Utah",+All!G676,0))</f>
        <v>P12</v>
      </c>
      <c r="H140" s="75" t="str">
        <f>IF(+All!$F676="Utah",+All!H676,IF(+All!$H676="Utah",+All!H676,0))</f>
        <v>Utah</v>
      </c>
      <c r="I140" s="76" t="str">
        <f>IF(+All!$F676="Utah",+All!I676,IF(+All!$H676="Utah",+All!I676,0))</f>
        <v>P12</v>
      </c>
      <c r="J140" s="706" t="str">
        <f>IF(+All!$F676="Utah",+All!J676,IF(+All!$H676="Utah",+All!J676,0))</f>
        <v>Utah</v>
      </c>
      <c r="K140" s="707" t="str">
        <f>IF(+All!$F676="Utah",+All!K676,IF(+All!$H676="Utah",+All!K676,0))</f>
        <v>UCLA</v>
      </c>
      <c r="L140" s="78">
        <f>IF(+All!$F676="Utah",+All!L676,IF(+All!$H676="Utah",+All!L676,0))</f>
        <v>6.5</v>
      </c>
      <c r="M140" s="79">
        <f>IF(+All!$F676="Utah",+All!M676,IF(+All!$H676="Utah",+All!M676,0))</f>
        <v>60.5</v>
      </c>
      <c r="N140" s="706" t="str">
        <f>IF(+All!$F676="Utah",+All!N676,IF(+All!$H676="Utah",+All!N676,0))</f>
        <v>Utah</v>
      </c>
      <c r="O140" s="708">
        <f>IF(+All!$F676="Utah",+All!O676,IF(+All!$H676="Utah",+All!O676,0))</f>
        <v>44</v>
      </c>
      <c r="P140" s="708" t="str">
        <f>IF(+All!$F676="Utah",+All!P676,IF(+All!$H676="Utah",+All!P676,0))</f>
        <v>UCLA</v>
      </c>
      <c r="Q140" s="707">
        <f>IF(+All!$F676="Utah",+All!Q676,IF(+All!$H676="Utah",+All!Q676,0))</f>
        <v>24</v>
      </c>
      <c r="R140" s="706" t="str">
        <f>IF(+All!$F676="Utah",+All!R676,IF(+All!$H676="Utah",+All!R676,0))</f>
        <v>Utah</v>
      </c>
      <c r="S140" s="708" t="str">
        <f>IF(+All!$F676="Utah",+All!S676,IF(+All!$H676="Utah",+All!S676,0))</f>
        <v>UCLA</v>
      </c>
      <c r="T140" s="706" t="str">
        <f>IF(+All!$F676="Utah",+All!T676,IF(+All!$H676="Utah",+All!T676,0))</f>
        <v>UCLA</v>
      </c>
      <c r="U140" s="707" t="str">
        <f>IF(+All!$F676="Utah",+All!U676,IF(+All!$H676="Utah",+All!U676,0))</f>
        <v>L</v>
      </c>
      <c r="V140" s="706">
        <f>IF(+All!$F912="Utah",+All!#REF!,IF(+All!$H912="Utah",+All!#REF!,0))</f>
        <v>0</v>
      </c>
      <c r="W140" s="707">
        <f>IF(+All!$F912="Utah",+All!#REF!,IF(+All!$H912="Utah",+All!#REF!,0))</f>
        <v>0</v>
      </c>
      <c r="X140" s="706">
        <f>IF(+All!$F912="Utah",+All!#REF!,IF(+All!$H912="Utah",+All!#REF!,0))</f>
        <v>0</v>
      </c>
      <c r="Y140" s="707">
        <f>IF(+All!$F912="Utah",+All!#REF!,IF(+All!$H912="Utah",+All!#REF!,0))</f>
        <v>0</v>
      </c>
      <c r="Z140" s="706">
        <f>IF(+All!$F912="Utah",+All!#REF!,IF(+All!$H912="Utah",+All!#REF!,0))</f>
        <v>0</v>
      </c>
      <c r="AA140" s="707">
        <f>IF(+All!$F912="Utah",+All!#REF!,IF(+All!$H912="Utah",+All!#REF!,0))</f>
        <v>0</v>
      </c>
      <c r="AB140" s="706">
        <f>IF(+All!$F912="Utah",+All!#REF!,IF(+All!$H912="Utah",+All!#REF!,0))</f>
        <v>0</v>
      </c>
      <c r="AC140" s="707">
        <f>IF(+All!$F912="Utah",+All!#REF!,IF(+All!$H912="Utah",+All!#REF!,0))</f>
        <v>0</v>
      </c>
      <c r="AD140" s="706">
        <f>IF(+All!$F912="Utah",+All!#REF!,IF(+All!$H912="Utah",+All!#REF!,0))</f>
        <v>0</v>
      </c>
      <c r="AE140" s="707">
        <f>IF(+All!$F912="Utah",+All!#REF!,IF(+All!$H912="Utah",+All!#REF!,0))</f>
        <v>0</v>
      </c>
      <c r="AF140" s="706">
        <f>IF(+All!$F912="Utah",+All!#REF!,IF(+All!$H912="Utah",+All!#REF!,0))</f>
        <v>0</v>
      </c>
      <c r="AG140" s="707">
        <f>IF(+All!$F912="Utah",+All!#REF!,IF(+All!$H912="Utah",+All!#REF!,0))</f>
        <v>0</v>
      </c>
      <c r="AH140" s="706">
        <f>IF(+All!$F912="Utah",+All!#REF!,IF(+All!$H912="Utah",+All!#REF!,0))</f>
        <v>0</v>
      </c>
      <c r="AI140" s="707">
        <f>IF(+All!$F912="Utah",+All!#REF!,IF(+All!$H912="Utah",+All!#REF!,0))</f>
        <v>0</v>
      </c>
      <c r="AJ140" s="706">
        <f>IF(+All!$F912="Utah",+All!#REF!,IF(+All!$H912="Utah",+All!#REF!,0))</f>
        <v>0</v>
      </c>
      <c r="AK140" s="707">
        <f>IF(+All!$F912="Utah",+All!#REF!,IF(+All!$H912="Utah",+All!#REF!,0))</f>
        <v>0</v>
      </c>
      <c r="AL140" s="81">
        <f>IF(+All!$F912="Utah",+All!V912,IF(+All!$H912="Utah",+All!V912,0))</f>
        <v>0</v>
      </c>
      <c r="AM140" s="82">
        <f>IF(+All!$F912="Utah",+All!W912,IF(+All!$H912="Utah",+All!W912,0))</f>
        <v>0</v>
      </c>
      <c r="AN140" s="81">
        <f>IF(+All!$F912="Utah",+All!X912,IF(+All!$H912="Utah",+All!X912,0))</f>
        <v>0</v>
      </c>
      <c r="AO140" s="83">
        <f>IF(+All!$F912="Utah",+All!Y912,IF(+All!$H912="Utah",+All!Y912,0))</f>
        <v>0</v>
      </c>
      <c r="AP140" s="84">
        <f>IF(+All!$F912="Utah",+All!Z912,IF(+All!$H912="Utah",+All!Z912,0))</f>
        <v>0</v>
      </c>
      <c r="AQ140" s="480">
        <f>IF(+All!$F912="Utah",+All!#REF!,IF(+All!$H912="Utah",+All!#REF!,0))</f>
        <v>0</v>
      </c>
      <c r="AR140" s="482">
        <f>IF(+All!$F912="Utah",+All!#REF!,IF(+All!$H912="Utah",+All!#REF!,0))</f>
        <v>0</v>
      </c>
      <c r="AS140" s="483">
        <f>IF(+All!$F912="Utah",+All!#REF!,IF(+All!$H912="Utah",+All!#REF!,0))</f>
        <v>0</v>
      </c>
      <c r="AT140" s="483">
        <f>IF(+All!$F912="Utah",+All!#REF!,IF(+All!$H912="Utah",+All!#REF!,0))</f>
        <v>0</v>
      </c>
      <c r="AU140" s="482">
        <f>IF(+All!$F912="Utah",+All!#REF!,IF(+All!$H912="Utah",+All!#REF!,0))</f>
        <v>0</v>
      </c>
      <c r="AV140" s="483">
        <f>IF(+All!$F912="Utah",+All!#REF!,IF(+All!$H912="Utah",+All!#REF!,0))</f>
        <v>0</v>
      </c>
      <c r="AW140" s="484">
        <f>IF(+All!$F912="Utah",+All!#REF!,IF(+All!$H912="Utah",+All!#REF!,0))</f>
        <v>0</v>
      </c>
      <c r="AX140" s="483">
        <f>IF(+All!$F912="Utah",+All!#REF!,IF(+All!$H912="Utah",+All!#REF!,0))</f>
        <v>0</v>
      </c>
      <c r="AY140" s="88">
        <f>IF(+All!$F912="Utah",+All!#REF!,IF(+All!$H912="Utah",+All!#REF!,0))</f>
        <v>0</v>
      </c>
      <c r="AZ140" s="89">
        <f>IF(+All!$F912="Utah",+All!#REF!,IF(+All!$H912="Utah",+All!#REF!,0))</f>
        <v>0</v>
      </c>
      <c r="BA140" s="90">
        <f>IF(+All!$F912="Utah",+All!#REF!,IF(+All!$H912="Utah",+All!#REF!,0))</f>
        <v>0</v>
      </c>
      <c r="BB140" s="90">
        <f>IF(+All!$F912="Utah",+All!#REF!,IF(+All!$H912="Utah",+All!#REF!,0))</f>
        <v>0</v>
      </c>
      <c r="BC140" s="91">
        <f>IF(+All!$F912="Utah",+All!#REF!,IF(+All!$H912="Utah",+All!#REF!,0))</f>
        <v>0</v>
      </c>
      <c r="BD140" s="482">
        <f>IF(+All!$F912="Utah",+All!#REF!,IF(+All!$H912="Utah",+All!#REF!,0))</f>
        <v>0</v>
      </c>
      <c r="BE140" s="483">
        <f>IF(+All!$F912="Utah",+All!#REF!,IF(+All!$H912="Utah",+All!#REF!,0))</f>
        <v>0</v>
      </c>
      <c r="BF140" s="483">
        <f>IF(+All!$F912="Utah",+All!#REF!,IF(+All!$H912="Utah",+All!#REF!,0))</f>
        <v>0</v>
      </c>
      <c r="BG140" s="482">
        <f>IF(+All!$F912="Utah",+All!#REF!,IF(+All!$H912="Utah",+All!#REF!,0))</f>
        <v>0</v>
      </c>
      <c r="BH140" s="483">
        <f>IF(+All!$F912="Utah",+All!#REF!,IF(+All!$H912="Utah",+All!#REF!,0))</f>
        <v>0</v>
      </c>
      <c r="BI140" s="484">
        <f>IF(+All!$F912="Utah",+All!#REF!,IF(+All!$H912="Utah",+All!#REF!,0))</f>
        <v>0</v>
      </c>
      <c r="BJ140" s="92">
        <f>IF(+All!$F912="Utah",+All!#REF!,IF(+All!$H912="Utah",+All!#REF!,0))</f>
        <v>0</v>
      </c>
      <c r="BK140" s="93">
        <f>IF(+All!$F912="Utah",+All!#REF!,IF(+All!$H912="Utah",+All!#REF!,0))</f>
        <v>0</v>
      </c>
    </row>
    <row r="141" spans="1:63" x14ac:dyDescent="0.8">
      <c r="A141" s="70">
        <f>IF(+All!$F715="Utah",+All!A715,IF(+All!$H715="Utah",+All!A715,0))</f>
        <v>10</v>
      </c>
      <c r="B141" s="480" t="str">
        <f>IF(+All!$F715="Utah",+All!B715,IF(+All!$H715="Utah",+All!B715,0))</f>
        <v>Fri</v>
      </c>
      <c r="C141" s="72">
        <f>IF(+All!$F715="Utah",+All!C715,IF(+All!$H715="Utah",+All!C715,0))</f>
        <v>44505</v>
      </c>
      <c r="D141" s="73">
        <f>IF(+All!$F715="Utah",+All!D715,IF(+All!$H715="Utah",+All!D715,0))</f>
        <v>0.9375</v>
      </c>
      <c r="E141" s="707" t="str">
        <f>IF(+All!$F715="Utah",+All!E715,IF(+All!$H715="Utah",+All!E715,0))</f>
        <v>FS1</v>
      </c>
      <c r="F141" s="75" t="str">
        <f>IF(+All!$F715="Utah",+All!F715,IF(+All!$H715="Utah",+All!F715,0))</f>
        <v>Utah</v>
      </c>
      <c r="G141" s="76" t="str">
        <f>IF(+All!$F715="Utah",+All!G715,IF(+All!$H715="Utah",+All!G715,0))</f>
        <v>P12</v>
      </c>
      <c r="H141" s="75" t="str">
        <f>IF(+All!$F715="Utah",+All!H715,IF(+All!$H715="Utah",+All!H715,0))</f>
        <v>Stanford</v>
      </c>
      <c r="I141" s="76" t="str">
        <f>IF(+All!$F715="Utah",+All!I715,IF(+All!$H715="Utah",+All!I715,0))</f>
        <v>P12</v>
      </c>
      <c r="J141" s="706" t="str">
        <f>IF(+All!$F715="Utah",+All!J715,IF(+All!$H715="Utah",+All!J715,0))</f>
        <v>Utah</v>
      </c>
      <c r="K141" s="707" t="str">
        <f>IF(+All!$F715="Utah",+All!K715,IF(+All!$H715="Utah",+All!K715,0))</f>
        <v>Stanford</v>
      </c>
      <c r="L141" s="78">
        <f>IF(+All!$F715="Utah",+All!L715,IF(+All!$H715="Utah",+All!L715,0))</f>
        <v>7.5</v>
      </c>
      <c r="M141" s="79">
        <f>IF(+All!$F715="Utah",+All!M715,IF(+All!$H715="Utah",+All!M715,0))</f>
        <v>54</v>
      </c>
      <c r="N141" s="706" t="str">
        <f>IF(+All!$F715="Utah",+All!N715,IF(+All!$H715="Utah",+All!N715,0))</f>
        <v>Utah</v>
      </c>
      <c r="O141" s="708">
        <f>IF(+All!$F715="Utah",+All!O715,IF(+All!$H715="Utah",+All!O715,0))</f>
        <v>52</v>
      </c>
      <c r="P141" s="708" t="str">
        <f>IF(+All!$F715="Utah",+All!P715,IF(+All!$H715="Utah",+All!P715,0))</f>
        <v>Stanford</v>
      </c>
      <c r="Q141" s="707">
        <f>IF(+All!$F715="Utah",+All!Q715,IF(+All!$H715="Utah",+All!Q715,0))</f>
        <v>7</v>
      </c>
      <c r="R141" s="706" t="str">
        <f>IF(+All!$F715="Utah",+All!R715,IF(+All!$H715="Utah",+All!R715,0))</f>
        <v>Utah</v>
      </c>
      <c r="S141" s="708" t="str">
        <f>IF(+All!$F715="Utah",+All!S715,IF(+All!$H715="Utah",+All!S715,0))</f>
        <v>Stanford</v>
      </c>
      <c r="T141" s="706" t="str">
        <f>IF(+All!$F715="Utah",+All!T715,IF(+All!$H715="Utah",+All!T715,0))</f>
        <v>Stanford</v>
      </c>
      <c r="U141" s="707" t="str">
        <f>IF(+All!$F715="Utah",+All!U715,IF(+All!$H715="Utah",+All!U715,0))</f>
        <v>L</v>
      </c>
      <c r="V141" s="706">
        <f>IF(+All!$F909="Utah",+All!#REF!,IF(+All!$H909="Utah",+All!#REF!,0))</f>
        <v>0</v>
      </c>
      <c r="W141" s="707">
        <f>IF(+All!$F909="Utah",+All!#REF!,IF(+All!$H909="Utah",+All!#REF!,0))</f>
        <v>0</v>
      </c>
      <c r="X141" s="706">
        <f>IF(+All!$F909="Utah",+All!#REF!,IF(+All!$H909="Utah",+All!#REF!,0))</f>
        <v>0</v>
      </c>
      <c r="Y141" s="707">
        <f>IF(+All!$F909="Utah",+All!#REF!,IF(+All!$H909="Utah",+All!#REF!,0))</f>
        <v>0</v>
      </c>
      <c r="Z141" s="706">
        <f>IF(+All!$F909="Utah",+All!#REF!,IF(+All!$H909="Utah",+All!#REF!,0))</f>
        <v>0</v>
      </c>
      <c r="AA141" s="707">
        <f>IF(+All!$F909="Utah",+All!#REF!,IF(+All!$H909="Utah",+All!#REF!,0))</f>
        <v>0</v>
      </c>
      <c r="AB141" s="706">
        <f>IF(+All!$F909="Utah",+All!#REF!,IF(+All!$H909="Utah",+All!#REF!,0))</f>
        <v>0</v>
      </c>
      <c r="AC141" s="707">
        <f>IF(+All!$F909="Utah",+All!#REF!,IF(+All!$H909="Utah",+All!#REF!,0))</f>
        <v>0</v>
      </c>
      <c r="AD141" s="706">
        <f>IF(+All!$F909="Utah",+All!#REF!,IF(+All!$H909="Utah",+All!#REF!,0))</f>
        <v>0</v>
      </c>
      <c r="AE141" s="707">
        <f>IF(+All!$F909="Utah",+All!#REF!,IF(+All!$H909="Utah",+All!#REF!,0))</f>
        <v>0</v>
      </c>
      <c r="AF141" s="706">
        <f>IF(+All!$F909="Utah",+All!#REF!,IF(+All!$H909="Utah",+All!#REF!,0))</f>
        <v>0</v>
      </c>
      <c r="AG141" s="707">
        <f>IF(+All!$F909="Utah",+All!#REF!,IF(+All!$H909="Utah",+All!#REF!,0))</f>
        <v>0</v>
      </c>
      <c r="AH141" s="706">
        <f>IF(+All!$F909="Utah",+All!#REF!,IF(+All!$H909="Utah",+All!#REF!,0))</f>
        <v>0</v>
      </c>
      <c r="AI141" s="707">
        <f>IF(+All!$F909="Utah",+All!#REF!,IF(+All!$H909="Utah",+All!#REF!,0))</f>
        <v>0</v>
      </c>
      <c r="AJ141" s="706">
        <f>IF(+All!$F909="Utah",+All!#REF!,IF(+All!$H909="Utah",+All!#REF!,0))</f>
        <v>0</v>
      </c>
      <c r="AK141" s="707">
        <f>IF(+All!$F909="Utah",+All!#REF!,IF(+All!$H909="Utah",+All!#REF!,0))</f>
        <v>0</v>
      </c>
      <c r="AL141" s="81">
        <f>IF(+All!$F909="Utah",+All!V909,IF(+All!$H909="Utah",+All!V909,0))</f>
        <v>0</v>
      </c>
      <c r="AM141" s="82">
        <f>IF(+All!$F909="Utah",+All!W909,IF(+All!$H909="Utah",+All!W909,0))</f>
        <v>0</v>
      </c>
      <c r="AN141" s="81">
        <f>IF(+All!$F909="Utah",+All!X909,IF(+All!$H909="Utah",+All!X909,0))</f>
        <v>0</v>
      </c>
      <c r="AO141" s="83">
        <f>IF(+All!$F909="Utah",+All!Y909,IF(+All!$H909="Utah",+All!Y909,0))</f>
        <v>0</v>
      </c>
      <c r="AP141" s="84">
        <f>IF(+All!$F909="Utah",+All!Z909,IF(+All!$H909="Utah",+All!Z909,0))</f>
        <v>0</v>
      </c>
      <c r="AQ141" s="480">
        <f>IF(+All!$F909="Utah",+All!#REF!,IF(+All!$H909="Utah",+All!#REF!,0))</f>
        <v>0</v>
      </c>
      <c r="AR141" s="482">
        <f>IF(+All!$F909="Utah",+All!#REF!,IF(+All!$H909="Utah",+All!#REF!,0))</f>
        <v>0</v>
      </c>
      <c r="AS141" s="483">
        <f>IF(+All!$F909="Utah",+All!#REF!,IF(+All!$H909="Utah",+All!#REF!,0))</f>
        <v>0</v>
      </c>
      <c r="AT141" s="483">
        <f>IF(+All!$F909="Utah",+All!#REF!,IF(+All!$H909="Utah",+All!#REF!,0))</f>
        <v>0</v>
      </c>
      <c r="AU141" s="482">
        <f>IF(+All!$F909="Utah",+All!#REF!,IF(+All!$H909="Utah",+All!#REF!,0))</f>
        <v>0</v>
      </c>
      <c r="AV141" s="483">
        <f>IF(+All!$F909="Utah",+All!#REF!,IF(+All!$H909="Utah",+All!#REF!,0))</f>
        <v>0</v>
      </c>
      <c r="AW141" s="484">
        <f>IF(+All!$F909="Utah",+All!#REF!,IF(+All!$H909="Utah",+All!#REF!,0))</f>
        <v>0</v>
      </c>
      <c r="AX141" s="483">
        <f>IF(+All!$F909="Utah",+All!#REF!,IF(+All!$H909="Utah",+All!#REF!,0))</f>
        <v>0</v>
      </c>
      <c r="AY141" s="88">
        <f>IF(+All!$F909="Utah",+All!#REF!,IF(+All!$H909="Utah",+All!#REF!,0))</f>
        <v>0</v>
      </c>
      <c r="AZ141" s="89">
        <f>IF(+All!$F909="Utah",+All!#REF!,IF(+All!$H909="Utah",+All!#REF!,0))</f>
        <v>0</v>
      </c>
      <c r="BA141" s="90">
        <f>IF(+All!$F909="Utah",+All!#REF!,IF(+All!$H909="Utah",+All!#REF!,0))</f>
        <v>0</v>
      </c>
      <c r="BB141" s="90">
        <f>IF(+All!$F909="Utah",+All!#REF!,IF(+All!$H909="Utah",+All!#REF!,0))</f>
        <v>0</v>
      </c>
      <c r="BC141" s="91">
        <f>IF(+All!$F909="Utah",+All!#REF!,IF(+All!$H909="Utah",+All!#REF!,0))</f>
        <v>0</v>
      </c>
      <c r="BD141" s="482">
        <f>IF(+All!$F909="Utah",+All!#REF!,IF(+All!$H909="Utah",+All!#REF!,0))</f>
        <v>0</v>
      </c>
      <c r="BE141" s="483">
        <f>IF(+All!$F909="Utah",+All!#REF!,IF(+All!$H909="Utah",+All!#REF!,0))</f>
        <v>0</v>
      </c>
      <c r="BF141" s="483">
        <f>IF(+All!$F909="Utah",+All!#REF!,IF(+All!$H909="Utah",+All!#REF!,0))</f>
        <v>0</v>
      </c>
      <c r="BG141" s="482">
        <f>IF(+All!$F909="Utah",+All!#REF!,IF(+All!$H909="Utah",+All!#REF!,0))</f>
        <v>0</v>
      </c>
      <c r="BH141" s="483">
        <f>IF(+All!$F909="Utah",+All!#REF!,IF(+All!$H909="Utah",+All!#REF!,0))</f>
        <v>0</v>
      </c>
      <c r="BI141" s="484">
        <f>IF(+All!$F909="Utah",+All!#REF!,IF(+All!$H909="Utah",+All!#REF!,0))</f>
        <v>0</v>
      </c>
      <c r="BJ141" s="92">
        <f>IF(+All!$F909="Utah",+All!#REF!,IF(+All!$H909="Utah",+All!#REF!,0))</f>
        <v>0</v>
      </c>
      <c r="BK141" s="93">
        <f>IF(+All!$F909="Utah",+All!#REF!,IF(+All!$H909="Utah",+All!#REF!,0))</f>
        <v>0</v>
      </c>
    </row>
    <row r="142" spans="1:63" x14ac:dyDescent="0.8">
      <c r="A142" s="70">
        <f>IF(+All!$F825="Utah",+All!A825,IF(+All!$H825="Utah",+All!A825,0))</f>
        <v>11</v>
      </c>
      <c r="B142" s="480" t="str">
        <f>IF(+All!$F825="Utah",+All!B825,IF(+All!$H825="Utah",+All!B825,0))</f>
        <v>Sat</v>
      </c>
      <c r="C142" s="72">
        <f>IF(+All!$F825="Utah",+All!C825,IF(+All!$H825="Utah",+All!C825,0))</f>
        <v>44513</v>
      </c>
      <c r="D142" s="73">
        <f>IF(+All!$F825="Utah",+All!D825,IF(+All!$H825="Utah",+All!D825,0))</f>
        <v>0.58333333333333337</v>
      </c>
      <c r="E142" s="707">
        <f>IF(+All!$F825="Utah",+All!E825,IF(+All!$H825="Utah",+All!E825,0))</f>
        <v>0</v>
      </c>
      <c r="F142" s="75" t="str">
        <f>IF(+All!$F825="Utah",+All!F825,IF(+All!$H825="Utah",+All!F825,0))</f>
        <v>Utah</v>
      </c>
      <c r="G142" s="76" t="str">
        <f>IF(+All!$F825="Utah",+All!G825,IF(+All!$H825="Utah",+All!G825,0))</f>
        <v>P12</v>
      </c>
      <c r="H142" s="75" t="str">
        <f>IF(+All!$F825="Utah",+All!H825,IF(+All!$H825="Utah",+All!H825,0))</f>
        <v>Arizona</v>
      </c>
      <c r="I142" s="76" t="str">
        <f>IF(+All!$F825="Utah",+All!I825,IF(+All!$H825="Utah",+All!I825,0))</f>
        <v>P12</v>
      </c>
      <c r="J142" s="706" t="str">
        <f>IF(+All!$F825="Utah",+All!J825,IF(+All!$H825="Utah",+All!J825,0))</f>
        <v>Utah</v>
      </c>
      <c r="K142" s="707" t="str">
        <f>IF(+All!$F825="Utah",+All!K825,IF(+All!$H825="Utah",+All!K825,0))</f>
        <v>Arizona</v>
      </c>
      <c r="L142" s="78">
        <f>IF(+All!$F825="Utah",+All!L825,IF(+All!$H825="Utah",+All!L825,0))</f>
        <v>24</v>
      </c>
      <c r="M142" s="79">
        <f>IF(+All!$F825="Utah",+All!M825,IF(+All!$H825="Utah",+All!M825,0))</f>
        <v>54</v>
      </c>
      <c r="N142" s="706" t="str">
        <f>IF(+All!$F825="Utah",+All!N825,IF(+All!$H825="Utah",+All!N825,0))</f>
        <v>Utah</v>
      </c>
      <c r="O142" s="708">
        <f>IF(+All!$F825="Utah",+All!O825,IF(+All!$H825="Utah",+All!O825,0))</f>
        <v>38</v>
      </c>
      <c r="P142" s="708" t="str">
        <f>IF(+All!$F825="Utah",+All!P825,IF(+All!$H825="Utah",+All!P825,0))</f>
        <v>Arizona</v>
      </c>
      <c r="Q142" s="707">
        <f>IF(+All!$F825="Utah",+All!Q825,IF(+All!$H825="Utah",+All!Q825,0))</f>
        <v>29</v>
      </c>
      <c r="R142" s="706" t="str">
        <f>IF(+All!$F825="Utah",+All!R825,IF(+All!$H825="Utah",+All!R825,0))</f>
        <v>Arizona</v>
      </c>
      <c r="S142" s="708" t="str">
        <f>IF(+All!$F825="Utah",+All!S825,IF(+All!$H825="Utah",+All!S825,0))</f>
        <v>Utah</v>
      </c>
      <c r="T142" s="706" t="str">
        <f>IF(+All!$F825="Utah",+All!T825,IF(+All!$H825="Utah",+All!T825,0))</f>
        <v>Utah</v>
      </c>
      <c r="U142" s="707" t="str">
        <f>IF(+All!$F825="Utah",+All!U825,IF(+All!$H825="Utah",+All!U825,0))</f>
        <v>L</v>
      </c>
      <c r="V142" s="706">
        <f>IF(+All!$F864="Utah",+All!#REF!,IF(+All!$H864="Utah",+All!#REF!,0))</f>
        <v>0</v>
      </c>
      <c r="W142" s="707">
        <f>IF(+All!$F864="Utah",+All!#REF!,IF(+All!$H864="Utah",+All!#REF!,0))</f>
        <v>0</v>
      </c>
      <c r="X142" s="706">
        <f>IF(+All!$F864="Utah",+All!#REF!,IF(+All!$H864="Utah",+All!#REF!,0))</f>
        <v>0</v>
      </c>
      <c r="Y142" s="707">
        <f>IF(+All!$F864="Utah",+All!#REF!,IF(+All!$H864="Utah",+All!#REF!,0))</f>
        <v>0</v>
      </c>
      <c r="Z142" s="706">
        <f>IF(+All!$F864="Utah",+All!#REF!,IF(+All!$H864="Utah",+All!#REF!,0))</f>
        <v>0</v>
      </c>
      <c r="AA142" s="707">
        <f>IF(+All!$F864="Utah",+All!#REF!,IF(+All!$H864="Utah",+All!#REF!,0))</f>
        <v>0</v>
      </c>
      <c r="AB142" s="706">
        <f>IF(+All!$F864="Utah",+All!#REF!,IF(+All!$H864="Utah",+All!#REF!,0))</f>
        <v>0</v>
      </c>
      <c r="AC142" s="707">
        <f>IF(+All!$F864="Utah",+All!#REF!,IF(+All!$H864="Utah",+All!#REF!,0))</f>
        <v>0</v>
      </c>
      <c r="AD142" s="706">
        <f>IF(+All!$F864="Utah",+All!#REF!,IF(+All!$H864="Utah",+All!#REF!,0))</f>
        <v>0</v>
      </c>
      <c r="AE142" s="707">
        <f>IF(+All!$F864="Utah",+All!#REF!,IF(+All!$H864="Utah",+All!#REF!,0))</f>
        <v>0</v>
      </c>
      <c r="AF142" s="706">
        <f>IF(+All!$F864="Utah",+All!#REF!,IF(+All!$H864="Utah",+All!#REF!,0))</f>
        <v>0</v>
      </c>
      <c r="AG142" s="707">
        <f>IF(+All!$F864="Utah",+All!#REF!,IF(+All!$H864="Utah",+All!#REF!,0))</f>
        <v>0</v>
      </c>
      <c r="AH142" s="706">
        <f>IF(+All!$F864="Utah",+All!#REF!,IF(+All!$H864="Utah",+All!#REF!,0))</f>
        <v>0</v>
      </c>
      <c r="AI142" s="707">
        <f>IF(+All!$F864="Utah",+All!#REF!,IF(+All!$H864="Utah",+All!#REF!,0))</f>
        <v>0</v>
      </c>
      <c r="AJ142" s="706">
        <f>IF(+All!$F864="Utah",+All!#REF!,IF(+All!$H864="Utah",+All!#REF!,0))</f>
        <v>0</v>
      </c>
      <c r="AK142" s="707">
        <f>IF(+All!$F864="Utah",+All!#REF!,IF(+All!$H864="Utah",+All!#REF!,0))</f>
        <v>0</v>
      </c>
      <c r="AL142" s="81">
        <f>IF(+All!$F864="Utah",+All!V864,IF(+All!$H864="Utah",+All!V864,0))</f>
        <v>0</v>
      </c>
      <c r="AM142" s="82">
        <f>IF(+All!$F864="Utah",+All!W864,IF(+All!$H864="Utah",+All!W864,0))</f>
        <v>0</v>
      </c>
      <c r="AN142" s="81">
        <f>IF(+All!$F864="Utah",+All!X864,IF(+All!$H864="Utah",+All!X864,0))</f>
        <v>0</v>
      </c>
      <c r="AO142" s="83">
        <f>IF(+All!$F864="Utah",+All!Y864,IF(+All!$H864="Utah",+All!Y864,0))</f>
        <v>0</v>
      </c>
      <c r="AP142" s="84">
        <f>IF(+All!$F864="Utah",+All!Z864,IF(+All!$H864="Utah",+All!Z864,0))</f>
        <v>0</v>
      </c>
      <c r="AQ142" s="480">
        <f>IF(+All!$F864="Utah",+All!#REF!,IF(+All!$H864="Utah",+All!#REF!,0))</f>
        <v>0</v>
      </c>
      <c r="AR142" s="482">
        <f>IF(+All!$F864="Utah",+All!#REF!,IF(+All!$H864="Utah",+All!#REF!,0))</f>
        <v>0</v>
      </c>
      <c r="AS142" s="483">
        <f>IF(+All!$F864="Utah",+All!#REF!,IF(+All!$H864="Utah",+All!#REF!,0))</f>
        <v>0</v>
      </c>
      <c r="AT142" s="483">
        <f>IF(+All!$F864="Utah",+All!#REF!,IF(+All!$H864="Utah",+All!#REF!,0))</f>
        <v>0</v>
      </c>
      <c r="AU142" s="482">
        <f>IF(+All!$F864="Utah",+All!#REF!,IF(+All!$H864="Utah",+All!#REF!,0))</f>
        <v>0</v>
      </c>
      <c r="AV142" s="483">
        <f>IF(+All!$F864="Utah",+All!#REF!,IF(+All!$H864="Utah",+All!#REF!,0))</f>
        <v>0</v>
      </c>
      <c r="AW142" s="484">
        <f>IF(+All!$F864="Utah",+All!#REF!,IF(+All!$H864="Utah",+All!#REF!,0))</f>
        <v>0</v>
      </c>
      <c r="AX142" s="483">
        <f>IF(+All!$F864="Utah",+All!#REF!,IF(+All!$H864="Utah",+All!#REF!,0))</f>
        <v>0</v>
      </c>
      <c r="AY142" s="88">
        <f>IF(+All!$F864="Utah",+All!#REF!,IF(+All!$H864="Utah",+All!#REF!,0))</f>
        <v>0</v>
      </c>
      <c r="AZ142" s="89">
        <f>IF(+All!$F864="Utah",+All!#REF!,IF(+All!$H864="Utah",+All!#REF!,0))</f>
        <v>0</v>
      </c>
      <c r="BA142" s="90">
        <f>IF(+All!$F864="Utah",+All!#REF!,IF(+All!$H864="Utah",+All!#REF!,0))</f>
        <v>0</v>
      </c>
      <c r="BB142" s="90">
        <f>IF(+All!$F864="Utah",+All!#REF!,IF(+All!$H864="Utah",+All!#REF!,0))</f>
        <v>0</v>
      </c>
      <c r="BC142" s="91">
        <f>IF(+All!$F864="Utah",+All!#REF!,IF(+All!$H864="Utah",+All!#REF!,0))</f>
        <v>0</v>
      </c>
      <c r="BD142" s="482">
        <f>IF(+All!$F864="Utah",+All!#REF!,IF(+All!$H864="Utah",+All!#REF!,0))</f>
        <v>0</v>
      </c>
      <c r="BE142" s="483">
        <f>IF(+All!$F864="Utah",+All!#REF!,IF(+All!$H864="Utah",+All!#REF!,0))</f>
        <v>0</v>
      </c>
      <c r="BF142" s="483">
        <f>IF(+All!$F864="Utah",+All!#REF!,IF(+All!$H864="Utah",+All!#REF!,0))</f>
        <v>0</v>
      </c>
      <c r="BG142" s="482">
        <f>IF(+All!$F864="Utah",+All!#REF!,IF(+All!$H864="Utah",+All!#REF!,0))</f>
        <v>0</v>
      </c>
      <c r="BH142" s="483">
        <f>IF(+All!$F864="Utah",+All!#REF!,IF(+All!$H864="Utah",+All!#REF!,0))</f>
        <v>0</v>
      </c>
      <c r="BI142" s="484">
        <f>IF(+All!$F864="Utah",+All!#REF!,IF(+All!$H864="Utah",+All!#REF!,0))</f>
        <v>0</v>
      </c>
      <c r="BJ142" s="92">
        <f>IF(+All!$F864="Utah",+All!#REF!,IF(+All!$H864="Utah",+All!#REF!,0))</f>
        <v>0</v>
      </c>
      <c r="BK142" s="93">
        <f>IF(+All!$F864="Utah",+All!#REF!,IF(+All!$H864="Utah",+All!#REF!,0))</f>
        <v>0</v>
      </c>
    </row>
    <row r="143" spans="1:63" x14ac:dyDescent="0.8">
      <c r="A143" s="70">
        <f>IF(+All!$F898="Utah",+All!A898,IF(+All!$H898="Utah",+All!A898,0))</f>
        <v>12</v>
      </c>
      <c r="B143" s="480" t="str">
        <f>IF(+All!$F898="Utah",+All!B898,IF(+All!$H898="Utah",+All!B898,0))</f>
        <v>Sat</v>
      </c>
      <c r="C143" s="72">
        <f>IF(+All!$F898="Utah",+All!C898,IF(+All!$H898="Utah",+All!C898,0))</f>
        <v>44520</v>
      </c>
      <c r="D143" s="73">
        <f>IF(+All!$F898="Utah",+All!D898,IF(+All!$H898="Utah",+All!D898,0))</f>
        <v>0.8125</v>
      </c>
      <c r="E143" s="707" t="str">
        <f>IF(+All!$F898="Utah",+All!E898,IF(+All!$H898="Utah",+All!E898,0))</f>
        <v>ABC</v>
      </c>
      <c r="F143" s="75" t="str">
        <f>IF(+All!$F898="Utah",+All!F898,IF(+All!$H898="Utah",+All!F898,0))</f>
        <v>Oregon</v>
      </c>
      <c r="G143" s="76" t="str">
        <f>IF(+All!$F898="Utah",+All!G898,IF(+All!$H898="Utah",+All!G898,0))</f>
        <v>P12</v>
      </c>
      <c r="H143" s="75" t="str">
        <f>IF(+All!$F898="Utah",+All!H898,IF(+All!$H898="Utah",+All!H898,0))</f>
        <v>Utah</v>
      </c>
      <c r="I143" s="76" t="str">
        <f>IF(+All!$F898="Utah",+All!I898,IF(+All!$H898="Utah",+All!I898,0))</f>
        <v>P12</v>
      </c>
      <c r="J143" s="706" t="str">
        <f>IF(+All!$F898="Utah",+All!J898,IF(+All!$H898="Utah",+All!J898,0))</f>
        <v>Utah</v>
      </c>
      <c r="K143" s="707" t="str">
        <f>IF(+All!$F898="Utah",+All!K898,IF(+All!$H898="Utah",+All!K898,0))</f>
        <v>Oregon</v>
      </c>
      <c r="L143" s="78">
        <f>IF(+All!$F898="Utah",+All!L898,IF(+All!$H898="Utah",+All!L898,0))</f>
        <v>3</v>
      </c>
      <c r="M143" s="79">
        <f>IF(+All!$F898="Utah",+All!M898,IF(+All!$H898="Utah",+All!M898,0))</f>
        <v>59</v>
      </c>
      <c r="N143" s="706" t="str">
        <f>IF(+All!$F898="Utah",+All!N898,IF(+All!$H898="Utah",+All!N898,0))</f>
        <v>Utah</v>
      </c>
      <c r="O143" s="708">
        <f>IF(+All!$F898="Utah",+All!O898,IF(+All!$H898="Utah",+All!O898,0))</f>
        <v>38</v>
      </c>
      <c r="P143" s="708" t="str">
        <f>IF(+All!$F898="Utah",+All!P898,IF(+All!$H898="Utah",+All!P898,0))</f>
        <v>Oregon</v>
      </c>
      <c r="Q143" s="707">
        <f>IF(+All!$F898="Utah",+All!Q898,IF(+All!$H898="Utah",+All!Q898,0))</f>
        <v>27</v>
      </c>
      <c r="R143" s="706" t="str">
        <f>IF(+All!$F898="Utah",+All!R898,IF(+All!$H898="Utah",+All!R898,0))</f>
        <v>Utah</v>
      </c>
      <c r="S143" s="708" t="str">
        <f>IF(+All!$F898="Utah",+All!S898,IF(+All!$H898="Utah",+All!S898,0))</f>
        <v>Oregon</v>
      </c>
      <c r="T143" s="706" t="str">
        <f>IF(+All!$F898="Utah",+All!T898,IF(+All!$H898="Utah",+All!T898,0))</f>
        <v>Oregon</v>
      </c>
      <c r="U143" s="707" t="str">
        <f>IF(+All!$F898="Utah",+All!U898,IF(+All!$H898="Utah",+All!U898,0))</f>
        <v>L</v>
      </c>
      <c r="V143" s="706">
        <f>IF(+All!$F857="Utah",+All!#REF!,IF(+All!$H857="Utah",+All!#REF!,0))</f>
        <v>0</v>
      </c>
      <c r="W143" s="707">
        <f>IF(+All!$F857="Utah",+All!#REF!,IF(+All!$H857="Utah",+All!#REF!,0))</f>
        <v>0</v>
      </c>
      <c r="X143" s="706">
        <f>IF(+All!$F857="Utah",+All!#REF!,IF(+All!$H857="Utah",+All!#REF!,0))</f>
        <v>0</v>
      </c>
      <c r="Y143" s="707">
        <f>IF(+All!$F857="Utah",+All!#REF!,IF(+All!$H857="Utah",+All!#REF!,0))</f>
        <v>0</v>
      </c>
      <c r="Z143" s="706">
        <f>IF(+All!$F857="Utah",+All!#REF!,IF(+All!$H857="Utah",+All!#REF!,0))</f>
        <v>0</v>
      </c>
      <c r="AA143" s="707">
        <f>IF(+All!$F857="Utah",+All!#REF!,IF(+All!$H857="Utah",+All!#REF!,0))</f>
        <v>0</v>
      </c>
      <c r="AB143" s="706">
        <f>IF(+All!$F857="Utah",+All!#REF!,IF(+All!$H857="Utah",+All!#REF!,0))</f>
        <v>0</v>
      </c>
      <c r="AC143" s="707">
        <f>IF(+All!$F857="Utah",+All!#REF!,IF(+All!$H857="Utah",+All!#REF!,0))</f>
        <v>0</v>
      </c>
      <c r="AD143" s="706">
        <f>IF(+All!$F857="Utah",+All!#REF!,IF(+All!$H857="Utah",+All!#REF!,0))</f>
        <v>0</v>
      </c>
      <c r="AE143" s="707">
        <f>IF(+All!$F857="Utah",+All!#REF!,IF(+All!$H857="Utah",+All!#REF!,0))</f>
        <v>0</v>
      </c>
      <c r="AF143" s="706">
        <f>IF(+All!$F857="Utah",+All!#REF!,IF(+All!$H857="Utah",+All!#REF!,0))</f>
        <v>0</v>
      </c>
      <c r="AG143" s="707">
        <f>IF(+All!$F857="Utah",+All!#REF!,IF(+All!$H857="Utah",+All!#REF!,0))</f>
        <v>0</v>
      </c>
      <c r="AH143" s="706">
        <f>IF(+All!$F857="Utah",+All!#REF!,IF(+All!$H857="Utah",+All!#REF!,0))</f>
        <v>0</v>
      </c>
      <c r="AI143" s="707">
        <f>IF(+All!$F857="Utah",+All!#REF!,IF(+All!$H857="Utah",+All!#REF!,0))</f>
        <v>0</v>
      </c>
      <c r="AJ143" s="706">
        <f>IF(+All!$F857="Utah",+All!#REF!,IF(+All!$H857="Utah",+All!#REF!,0))</f>
        <v>0</v>
      </c>
      <c r="AK143" s="707">
        <f>IF(+All!$F857="Utah",+All!#REF!,IF(+All!$H857="Utah",+All!#REF!,0))</f>
        <v>0</v>
      </c>
      <c r="AL143" s="81">
        <f>IF(+All!$F857="Utah",+All!V857,IF(+All!$H857="Utah",+All!V857,0))</f>
        <v>0</v>
      </c>
      <c r="AM143" s="82">
        <f>IF(+All!$F857="Utah",+All!W857,IF(+All!$H857="Utah",+All!W857,0))</f>
        <v>0</v>
      </c>
      <c r="AN143" s="81">
        <f>IF(+All!$F857="Utah",+All!X857,IF(+All!$H857="Utah",+All!X857,0))</f>
        <v>0</v>
      </c>
      <c r="AO143" s="83">
        <f>IF(+All!$F857="Utah",+All!Y857,IF(+All!$H857="Utah",+All!Y857,0))</f>
        <v>0</v>
      </c>
      <c r="AP143" s="84">
        <f>IF(+All!$F857="Utah",+All!Z857,IF(+All!$H857="Utah",+All!Z857,0))</f>
        <v>0</v>
      </c>
      <c r="AQ143" s="480">
        <f>IF(+All!$F857="Utah",+All!#REF!,IF(+All!$H857="Utah",+All!#REF!,0))</f>
        <v>0</v>
      </c>
      <c r="AR143" s="482">
        <f>IF(+All!$F857="Utah",+All!#REF!,IF(+All!$H857="Utah",+All!#REF!,0))</f>
        <v>0</v>
      </c>
      <c r="AS143" s="483">
        <f>IF(+All!$F857="Utah",+All!#REF!,IF(+All!$H857="Utah",+All!#REF!,0))</f>
        <v>0</v>
      </c>
      <c r="AT143" s="483">
        <f>IF(+All!$F857="Utah",+All!#REF!,IF(+All!$H857="Utah",+All!#REF!,0))</f>
        <v>0</v>
      </c>
      <c r="AU143" s="482">
        <f>IF(+All!$F857="Utah",+All!#REF!,IF(+All!$H857="Utah",+All!#REF!,0))</f>
        <v>0</v>
      </c>
      <c r="AV143" s="483">
        <f>IF(+All!$F857="Utah",+All!#REF!,IF(+All!$H857="Utah",+All!#REF!,0))</f>
        <v>0</v>
      </c>
      <c r="AW143" s="484">
        <f>IF(+All!$F857="Utah",+All!#REF!,IF(+All!$H857="Utah",+All!#REF!,0))</f>
        <v>0</v>
      </c>
      <c r="AX143" s="483">
        <f>IF(+All!$F857="Utah",+All!#REF!,IF(+All!$H857="Utah",+All!#REF!,0))</f>
        <v>0</v>
      </c>
      <c r="AY143" s="88">
        <f>IF(+All!$F857="Utah",+All!#REF!,IF(+All!$H857="Utah",+All!#REF!,0))</f>
        <v>0</v>
      </c>
      <c r="AZ143" s="89">
        <f>IF(+All!$F857="Utah",+All!#REF!,IF(+All!$H857="Utah",+All!#REF!,0))</f>
        <v>0</v>
      </c>
      <c r="BA143" s="90">
        <f>IF(+All!$F857="Utah",+All!#REF!,IF(+All!$H857="Utah",+All!#REF!,0))</f>
        <v>0</v>
      </c>
      <c r="BB143" s="90">
        <f>IF(+All!$F857="Utah",+All!#REF!,IF(+All!$H857="Utah",+All!#REF!,0))</f>
        <v>0</v>
      </c>
      <c r="BC143" s="91">
        <f>IF(+All!$F857="Utah",+All!#REF!,IF(+All!$H857="Utah",+All!#REF!,0))</f>
        <v>0</v>
      </c>
      <c r="BD143" s="482">
        <f>IF(+All!$F857="Utah",+All!#REF!,IF(+All!$H857="Utah",+All!#REF!,0))</f>
        <v>0</v>
      </c>
      <c r="BE143" s="483">
        <f>IF(+All!$F857="Utah",+All!#REF!,IF(+All!$H857="Utah",+All!#REF!,0))</f>
        <v>0</v>
      </c>
      <c r="BF143" s="483">
        <f>IF(+All!$F857="Utah",+All!#REF!,IF(+All!$H857="Utah",+All!#REF!,0))</f>
        <v>0</v>
      </c>
      <c r="BG143" s="482">
        <f>IF(+All!$F857="Utah",+All!#REF!,IF(+All!$H857="Utah",+All!#REF!,0))</f>
        <v>0</v>
      </c>
      <c r="BH143" s="483">
        <f>IF(+All!$F857="Utah",+All!#REF!,IF(+All!$H857="Utah",+All!#REF!,0))</f>
        <v>0</v>
      </c>
      <c r="BI143" s="484">
        <f>IF(+All!$F857="Utah",+All!#REF!,IF(+All!$H857="Utah",+All!#REF!,0))</f>
        <v>0</v>
      </c>
      <c r="BJ143" s="92">
        <f>IF(+All!$F857="Utah",+All!#REF!,IF(+All!$H857="Utah",+All!#REF!,0))</f>
        <v>0</v>
      </c>
      <c r="BK143" s="93">
        <f>IF(+All!$F857="Utah",+All!#REF!,IF(+All!$H857="Utah",+All!#REF!,0))</f>
        <v>0</v>
      </c>
    </row>
    <row r="144" spans="1:63" x14ac:dyDescent="0.8">
      <c r="A144" s="70">
        <f>IF(+All!$F966="Utah",+All!A966,IF(+All!$H966="Utah",+All!A966,0))</f>
        <v>0</v>
      </c>
      <c r="B144" s="480">
        <f>IF(+All!$F966="Utah",+All!B966,IF(+All!$H966="Utah",+All!B966,0))</f>
        <v>0</v>
      </c>
      <c r="C144" s="72">
        <f>IF(+All!$F966="Utah",+All!C966,IF(+All!$H966="Utah",+All!C966,0))</f>
        <v>0</v>
      </c>
      <c r="D144" s="73">
        <f>IF(+All!$F966="Utah",+All!D966,IF(+All!$H966="Utah",+All!D966,0))</f>
        <v>0</v>
      </c>
      <c r="E144" s="707">
        <f>IF(+All!$F966="Utah",+All!E966,IF(+All!$H966="Utah",+All!E966,0))</f>
        <v>0</v>
      </c>
      <c r="F144" s="75">
        <f>IF(+All!$F966="Utah",+All!F966,IF(+All!$H966="Utah",+All!F966,0))</f>
        <v>0</v>
      </c>
      <c r="G144" s="76">
        <f>IF(+All!$F966="Utah",+All!G966,IF(+All!$H966="Utah",+All!G966,0))</f>
        <v>0</v>
      </c>
      <c r="H144" s="75">
        <f>IF(+All!$F966="Utah",+All!H966,IF(+All!$H966="Utah",+All!H966,0))</f>
        <v>0</v>
      </c>
      <c r="I144" s="76">
        <f>IF(+All!$F966="Utah",+All!I966,IF(+All!$H966="Utah",+All!I966,0))</f>
        <v>0</v>
      </c>
      <c r="J144" s="706">
        <f>IF(+All!$F966="Utah",+All!J966,IF(+All!$H966="Utah",+All!J966,0))</f>
        <v>0</v>
      </c>
      <c r="K144" s="707">
        <f>IF(+All!$F966="Utah",+All!K966,IF(+All!$H966="Utah",+All!K966,0))</f>
        <v>0</v>
      </c>
      <c r="L144" s="78">
        <f>IF(+All!$F966="Utah",+All!L966,IF(+All!$H966="Utah",+All!L966,0))</f>
        <v>0</v>
      </c>
      <c r="M144" s="79">
        <f>IF(+All!$F966="Utah",+All!M966,IF(+All!$H966="Utah",+All!M966,0))</f>
        <v>0</v>
      </c>
      <c r="N144" s="706">
        <f>IF(+All!$F966="Utah",+All!N966,IF(+All!$H966="Utah",+All!N966,0))</f>
        <v>0</v>
      </c>
      <c r="O144" s="708">
        <f>IF(+All!$F966="Utah",+All!O966,IF(+All!$H966="Utah",+All!O966,0))</f>
        <v>0</v>
      </c>
      <c r="P144" s="708">
        <f>IF(+All!$F966="Utah",+All!P966,IF(+All!$H966="Utah",+All!P966,0))</f>
        <v>0</v>
      </c>
      <c r="Q144" s="707">
        <f>IF(+All!$F966="Utah",+All!Q966,IF(+All!$H966="Utah",+All!Q966,0))</f>
        <v>0</v>
      </c>
      <c r="R144" s="706">
        <f>IF(+All!$F966="Utah",+All!R966,IF(+All!$H966="Utah",+All!R966,0))</f>
        <v>0</v>
      </c>
      <c r="S144" s="708">
        <f>IF(+All!$F966="Utah",+All!S966,IF(+All!$H966="Utah",+All!S966,0))</f>
        <v>0</v>
      </c>
      <c r="T144" s="706">
        <f>IF(+All!$F966="Utah",+All!T966,IF(+All!$H966="Utah",+All!T966,0))</f>
        <v>0</v>
      </c>
      <c r="U144" s="707">
        <f>IF(+All!$F966="Utah",+All!U966,IF(+All!$H966="Utah",+All!U966,0))</f>
        <v>0</v>
      </c>
      <c r="V144" s="706">
        <f>IF(+All!$F882="Utah",+All!#REF!,IF(+All!$H882="Utah",+All!#REF!,0))</f>
        <v>0</v>
      </c>
      <c r="W144" s="707">
        <f>IF(+All!$F882="Utah",+All!#REF!,IF(+All!$H882="Utah",+All!#REF!,0))</f>
        <v>0</v>
      </c>
      <c r="X144" s="706">
        <f>IF(+All!$F882="Utah",+All!#REF!,IF(+All!$H882="Utah",+All!#REF!,0))</f>
        <v>0</v>
      </c>
      <c r="Y144" s="707">
        <f>IF(+All!$F882="Utah",+All!#REF!,IF(+All!$H882="Utah",+All!#REF!,0))</f>
        <v>0</v>
      </c>
      <c r="Z144" s="706">
        <f>IF(+All!$F882="Utah",+All!#REF!,IF(+All!$H882="Utah",+All!#REF!,0))</f>
        <v>0</v>
      </c>
      <c r="AA144" s="707">
        <f>IF(+All!$F882="Utah",+All!#REF!,IF(+All!$H882="Utah",+All!#REF!,0))</f>
        <v>0</v>
      </c>
      <c r="AB144" s="706">
        <f>IF(+All!$F882="Utah",+All!#REF!,IF(+All!$H882="Utah",+All!#REF!,0))</f>
        <v>0</v>
      </c>
      <c r="AC144" s="707">
        <f>IF(+All!$F882="Utah",+All!#REF!,IF(+All!$H882="Utah",+All!#REF!,0))</f>
        <v>0</v>
      </c>
      <c r="AD144" s="706">
        <f>IF(+All!$F882="Utah",+All!#REF!,IF(+All!$H882="Utah",+All!#REF!,0))</f>
        <v>0</v>
      </c>
      <c r="AE144" s="707">
        <f>IF(+All!$F882="Utah",+All!#REF!,IF(+All!$H882="Utah",+All!#REF!,0))</f>
        <v>0</v>
      </c>
      <c r="AF144" s="706">
        <f>IF(+All!$F882="Utah",+All!#REF!,IF(+All!$H882="Utah",+All!#REF!,0))</f>
        <v>0</v>
      </c>
      <c r="AG144" s="707">
        <f>IF(+All!$F882="Utah",+All!#REF!,IF(+All!$H882="Utah",+All!#REF!,0))</f>
        <v>0</v>
      </c>
      <c r="AH144" s="706">
        <f>IF(+All!$F882="Utah",+All!#REF!,IF(+All!$H882="Utah",+All!#REF!,0))</f>
        <v>0</v>
      </c>
      <c r="AI144" s="707">
        <f>IF(+All!$F882="Utah",+All!#REF!,IF(+All!$H882="Utah",+All!#REF!,0))</f>
        <v>0</v>
      </c>
      <c r="AJ144" s="706">
        <f>IF(+All!$F882="Utah",+All!#REF!,IF(+All!$H882="Utah",+All!#REF!,0))</f>
        <v>0</v>
      </c>
      <c r="AK144" s="707">
        <f>IF(+All!$F882="Utah",+All!#REF!,IF(+All!$H882="Utah",+All!#REF!,0))</f>
        <v>0</v>
      </c>
      <c r="AL144" s="81">
        <f>IF(+All!$F882="Utah",+All!V882,IF(+All!$H882="Utah",+All!V882,0))</f>
        <v>0</v>
      </c>
      <c r="AM144" s="82">
        <f>IF(+All!$F882="Utah",+All!W882,IF(+All!$H882="Utah",+All!W882,0))</f>
        <v>0</v>
      </c>
      <c r="AN144" s="81">
        <f>IF(+All!$F882="Utah",+All!X882,IF(+All!$H882="Utah",+All!X882,0))</f>
        <v>0</v>
      </c>
      <c r="AO144" s="83">
        <f>IF(+All!$F882="Utah",+All!Y882,IF(+All!$H882="Utah",+All!Y882,0))</f>
        <v>0</v>
      </c>
      <c r="AP144" s="84">
        <f>IF(+All!$F882="Utah",+All!Z882,IF(+All!$H882="Utah",+All!Z882,0))</f>
        <v>0</v>
      </c>
      <c r="AQ144" s="480">
        <f>IF(+All!$F882="Utah",+All!#REF!,IF(+All!$H882="Utah",+All!#REF!,0))</f>
        <v>0</v>
      </c>
      <c r="AR144" s="482">
        <f>IF(+All!$F882="Utah",+All!#REF!,IF(+All!$H882="Utah",+All!#REF!,0))</f>
        <v>0</v>
      </c>
      <c r="AS144" s="483">
        <f>IF(+All!$F882="Utah",+All!#REF!,IF(+All!$H882="Utah",+All!#REF!,0))</f>
        <v>0</v>
      </c>
      <c r="AT144" s="483">
        <f>IF(+All!$F882="Utah",+All!#REF!,IF(+All!$H882="Utah",+All!#REF!,0))</f>
        <v>0</v>
      </c>
      <c r="AU144" s="482">
        <f>IF(+All!$F882="Utah",+All!#REF!,IF(+All!$H882="Utah",+All!#REF!,0))</f>
        <v>0</v>
      </c>
      <c r="AV144" s="483">
        <f>IF(+All!$F882="Utah",+All!#REF!,IF(+All!$H882="Utah",+All!#REF!,0))</f>
        <v>0</v>
      </c>
      <c r="AW144" s="484">
        <f>IF(+All!$F882="Utah",+All!#REF!,IF(+All!$H882="Utah",+All!#REF!,0))</f>
        <v>0</v>
      </c>
      <c r="AX144" s="483">
        <f>IF(+All!$F882="Utah",+All!#REF!,IF(+All!$H882="Utah",+All!#REF!,0))</f>
        <v>0</v>
      </c>
      <c r="AY144" s="88">
        <f>IF(+All!$F882="Utah",+All!#REF!,IF(+All!$H882="Utah",+All!#REF!,0))</f>
        <v>0</v>
      </c>
      <c r="AZ144" s="89">
        <f>IF(+All!$F882="Utah",+All!#REF!,IF(+All!$H882="Utah",+All!#REF!,0))</f>
        <v>0</v>
      </c>
      <c r="BA144" s="90">
        <f>IF(+All!$F882="Utah",+All!#REF!,IF(+All!$H882="Utah",+All!#REF!,0))</f>
        <v>0</v>
      </c>
      <c r="BB144" s="90">
        <f>IF(+All!$F882="Utah",+All!#REF!,IF(+All!$H882="Utah",+All!#REF!,0))</f>
        <v>0</v>
      </c>
      <c r="BC144" s="91">
        <f>IF(+All!$F882="Utah",+All!#REF!,IF(+All!$H882="Utah",+All!#REF!,0))</f>
        <v>0</v>
      </c>
      <c r="BD144" s="482">
        <f>IF(+All!$F882="Utah",+All!#REF!,IF(+All!$H882="Utah",+All!#REF!,0))</f>
        <v>0</v>
      </c>
      <c r="BE144" s="483">
        <f>IF(+All!$F882="Utah",+All!#REF!,IF(+All!$H882="Utah",+All!#REF!,0))</f>
        <v>0</v>
      </c>
      <c r="BF144" s="483">
        <f>IF(+All!$F882="Utah",+All!#REF!,IF(+All!$H882="Utah",+All!#REF!,0))</f>
        <v>0</v>
      </c>
      <c r="BG144" s="482">
        <f>IF(+All!$F882="Utah",+All!#REF!,IF(+All!$H882="Utah",+All!#REF!,0))</f>
        <v>0</v>
      </c>
      <c r="BH144" s="483">
        <f>IF(+All!$F882="Utah",+All!#REF!,IF(+All!$H882="Utah",+All!#REF!,0))</f>
        <v>0</v>
      </c>
      <c r="BI144" s="484">
        <f>IF(+All!$F882="Utah",+All!#REF!,IF(+All!$H882="Utah",+All!#REF!,0))</f>
        <v>0</v>
      </c>
      <c r="BJ144" s="92">
        <f>IF(+All!$F882="Utah",+All!#REF!,IF(+All!$H882="Utah",+All!#REF!,0))</f>
        <v>0</v>
      </c>
      <c r="BK144" s="93">
        <f>IF(+All!$F882="Utah",+All!#REF!,IF(+All!$H882="Utah",+All!#REF!,0))</f>
        <v>0</v>
      </c>
    </row>
    <row r="145" spans="1:63" x14ac:dyDescent="0.8">
      <c r="B145" s="70"/>
      <c r="C145" s="94"/>
      <c r="D145" s="73"/>
      <c r="F145" s="1255" t="str">
        <f>H146</f>
        <v>Washington</v>
      </c>
      <c r="G145" s="1256"/>
      <c r="H145" s="1256"/>
      <c r="I145" s="1257"/>
      <c r="L145" s="78"/>
      <c r="M145" s="79"/>
      <c r="W145" s="74"/>
      <c r="AD145" s="77"/>
      <c r="AE145" s="74"/>
      <c r="AF145" s="77"/>
      <c r="AG145" s="74"/>
      <c r="AH145" s="77"/>
      <c r="AI145" s="74"/>
      <c r="AJ145" s="77"/>
      <c r="AK145" s="74"/>
      <c r="AQ145" s="480"/>
      <c r="AR145" s="85"/>
      <c r="AS145" s="86"/>
      <c r="AT145" s="86"/>
      <c r="AU145" s="85"/>
      <c r="AV145" s="86"/>
      <c r="AW145" s="87"/>
      <c r="AX145" s="86"/>
      <c r="AY145" s="88"/>
      <c r="AZ145" s="89"/>
      <c r="BA145" s="90"/>
      <c r="BB145" s="90"/>
      <c r="BC145" s="91"/>
      <c r="BD145" s="85"/>
      <c r="BE145" s="86"/>
      <c r="BF145" s="86"/>
      <c r="BG145" s="85"/>
      <c r="BH145" s="86"/>
      <c r="BI145" s="87"/>
    </row>
    <row r="146" spans="1:63" x14ac:dyDescent="0.8">
      <c r="A146" s="70">
        <f>IF(+All!$F75="Washington",+All!A75,IF(+All!$H75="Washington",+All!A75,0))</f>
        <v>1</v>
      </c>
      <c r="B146" s="480" t="str">
        <f>IF(+All!$F75="Washington",+All!B75,IF(+All!$H75="Washington",+All!B75,0))</f>
        <v>Sat</v>
      </c>
      <c r="C146" s="72">
        <f>IF(+All!$F75="Washington",+All!C75,IF(+All!$H75="Washington",+All!C75,0))</f>
        <v>44443</v>
      </c>
      <c r="D146" s="73">
        <f>IF(+All!$F75="Washington",+All!D75,IF(+All!$H75="Washington",+All!D75,0))</f>
        <v>0.83333333333333337</v>
      </c>
      <c r="E146" s="707" t="str">
        <f>IF(+All!$F75="Washington",+All!E75,IF(+All!$H75="Washington",+All!E75,0))</f>
        <v>PAC12</v>
      </c>
      <c r="F146" s="75" t="str">
        <f>IF(+All!$F75="Washington",+All!F75,IF(+All!$H75="Washington",+All!F75,0))</f>
        <v>1AA Montana</v>
      </c>
      <c r="G146" s="76" t="str">
        <f>IF(+All!$F75="Washington",+All!G75,IF(+All!$H75="Washington",+All!G75,0))</f>
        <v>1AA</v>
      </c>
      <c r="H146" s="75" t="str">
        <f>IF(+All!$F75="Washington",+All!H75,IF(+All!$H75="Washington",+All!H75,0))</f>
        <v>Washington</v>
      </c>
      <c r="I146" s="76" t="str">
        <f>IF(+All!$F75="Washington",+All!I75,IF(+All!$H75="Washington",+All!I75,0))</f>
        <v>P12</v>
      </c>
      <c r="J146" s="706">
        <f>IF(+All!$F75="Washington",+All!J75,IF(+All!$H75="Washington",+All!J75,0))</f>
        <v>0</v>
      </c>
      <c r="K146" s="707">
        <f>IF(+All!$F75="Washington",+All!K75,IF(+All!$H75="Washington",+All!K75,0))</f>
        <v>0</v>
      </c>
      <c r="L146" s="78">
        <f>IF(+All!$F75="Washington",+All!L75,IF(+All!$H75="Washington",+All!L75,0))</f>
        <v>0</v>
      </c>
      <c r="M146" s="79">
        <f>IF(+All!$F75="Washington",+All!M75,IF(+All!$H75="Washington",+All!M75,0))</f>
        <v>0</v>
      </c>
      <c r="N146" s="706" t="str">
        <f>IF(+All!$F75="Washington",+All!N75,IF(+All!$H75="Washington",+All!N75,0))</f>
        <v>1AA Montana</v>
      </c>
      <c r="O146" s="708">
        <f>IF(+All!$F75="Washington",+All!O75,IF(+All!$H75="Washington",+All!O75,0))</f>
        <v>13</v>
      </c>
      <c r="P146" s="708" t="str">
        <f>IF(+All!$F75="Washington",+All!P75,IF(+All!$H75="Washington",+All!P75,0))</f>
        <v>Washington</v>
      </c>
      <c r="Q146" s="707">
        <f>IF(+All!$F75="Washington",+All!Q75,IF(+All!$H75="Washington",+All!Q75,0))</f>
        <v>7</v>
      </c>
      <c r="R146" s="706">
        <f>IF(+All!$F75="Washington",+All!R75,IF(+All!$H75="Washington",+All!R75,0))</f>
        <v>0</v>
      </c>
      <c r="S146" s="708">
        <f>IF(+All!$F75="Washington",+All!S75,IF(+All!$H75="Washington",+All!S75,0))</f>
        <v>0</v>
      </c>
      <c r="T146" s="706">
        <f>IF(+All!$F75="Washington",+All!T75,IF(+All!$H75="Washington",+All!T75,0))</f>
        <v>0</v>
      </c>
      <c r="U146" s="707">
        <f>IF(+All!$F75="Washington",+All!U75,IF(+All!$H75="Washington",+All!U75,0))</f>
        <v>0</v>
      </c>
      <c r="V146" s="706"/>
      <c r="W146" s="707"/>
      <c r="X146" s="706"/>
      <c r="Y146" s="707"/>
      <c r="Z146" s="706"/>
      <c r="AA146" s="707"/>
      <c r="AB146" s="706"/>
      <c r="AC146" s="707"/>
      <c r="AD146" s="706"/>
      <c r="AE146" s="707"/>
      <c r="AF146" s="706"/>
      <c r="AG146" s="707"/>
      <c r="AH146" s="706"/>
      <c r="AI146" s="707"/>
      <c r="AJ146" s="706"/>
      <c r="AK146" s="707"/>
      <c r="AQ146" s="480"/>
      <c r="AR146" s="482"/>
      <c r="AS146" s="483"/>
      <c r="AT146" s="483"/>
      <c r="AU146" s="482"/>
      <c r="AV146" s="483"/>
      <c r="AW146" s="484"/>
      <c r="AX146" s="483"/>
      <c r="AY146" s="88"/>
      <c r="AZ146" s="89"/>
      <c r="BA146" s="90"/>
      <c r="BB146" s="90"/>
      <c r="BC146" s="91"/>
      <c r="BD146" s="482"/>
      <c r="BE146" s="483"/>
      <c r="BF146" s="483"/>
      <c r="BG146" s="482"/>
      <c r="BH146" s="483"/>
      <c r="BI146" s="484"/>
    </row>
    <row r="147" spans="1:63" x14ac:dyDescent="0.8">
      <c r="A147" s="70">
        <f>IF(+All!$F116="Washington",+All!A116,IF(+All!$H116="Washington",+All!A116,0))</f>
        <v>2</v>
      </c>
      <c r="B147" s="480" t="str">
        <f>IF(+All!$F116="Washington",+All!B116,IF(+All!$H116="Washington",+All!B116,0))</f>
        <v>Sat</v>
      </c>
      <c r="C147" s="72">
        <f>IF(+All!$F116="Washington",+All!C116,IF(+All!$H116="Washington",+All!C116,0))</f>
        <v>44450</v>
      </c>
      <c r="D147" s="73">
        <f>IF(+All!$F116="Washington",+All!D116,IF(+All!$H116="Washington",+All!D116,0))</f>
        <v>0.83333333333333337</v>
      </c>
      <c r="E147" s="707" t="str">
        <f>IF(+All!$F116="Washington",+All!E116,IF(+All!$H116="Washington",+All!E116,0))</f>
        <v>ABC</v>
      </c>
      <c r="F147" s="75" t="str">
        <f>IF(+All!$F116="Washington",+All!F116,IF(+All!$H116="Washington",+All!F116,0))</f>
        <v>Washington</v>
      </c>
      <c r="G147" s="76" t="str">
        <f>IF(+All!$F116="Washington",+All!G116,IF(+All!$H116="Washington",+All!G116,0))</f>
        <v>P12</v>
      </c>
      <c r="H147" s="75" t="str">
        <f>IF(+All!$F116="Washington",+All!H116,IF(+All!$H116="Washington",+All!H116,0))</f>
        <v>Michigan</v>
      </c>
      <c r="I147" s="76" t="str">
        <f>IF(+All!$F116="Washington",+All!I116,IF(+All!$H116="Washington",+All!I116,0))</f>
        <v>B10</v>
      </c>
      <c r="J147" s="706" t="str">
        <f>IF(+All!$F116="Washington",+All!J116,IF(+All!$H116="Washington",+All!J116,0))</f>
        <v>Michigan</v>
      </c>
      <c r="K147" s="707" t="str">
        <f>IF(+All!$F116="Washington",+All!K116,IF(+All!$H116="Washington",+All!K116,0))</f>
        <v>Washington</v>
      </c>
      <c r="L147" s="78">
        <f>IF(+All!$F116="Washington",+All!L116,IF(+All!$H116="Washington",+All!L116,0))</f>
        <v>6.5</v>
      </c>
      <c r="M147" s="79">
        <f>IF(+All!$F116="Washington",+All!M116,IF(+All!$H116="Washington",+All!M116,0))</f>
        <v>48.5</v>
      </c>
      <c r="N147" s="706" t="str">
        <f>IF(+All!$F116="Washington",+All!N116,IF(+All!$H116="Washington",+All!N116,0))</f>
        <v>Michigan</v>
      </c>
      <c r="O147" s="708">
        <f>IF(+All!$F116="Washington",+All!O116,IF(+All!$H116="Washington",+All!O116,0))</f>
        <v>31</v>
      </c>
      <c r="P147" s="708" t="str">
        <f>IF(+All!$F116="Washington",+All!P116,IF(+All!$H116="Washington",+All!P116,0))</f>
        <v>Washington</v>
      </c>
      <c r="Q147" s="707">
        <f>IF(+All!$F116="Washington",+All!Q116,IF(+All!$H116="Washington",+All!Q116,0))</f>
        <v>10</v>
      </c>
      <c r="R147" s="706" t="str">
        <f>IF(+All!$F116="Washington",+All!R116,IF(+All!$H116="Washington",+All!R116,0))</f>
        <v>Michigan</v>
      </c>
      <c r="S147" s="708" t="str">
        <f>IF(+All!$F116="Washington",+All!S116,IF(+All!$H116="Washington",+All!S116,0))</f>
        <v>Washington</v>
      </c>
      <c r="T147" s="706" t="str">
        <f>IF(+All!$F116="Washington",+All!T116,IF(+All!$H116="Washington",+All!T116,0))</f>
        <v>Washington</v>
      </c>
      <c r="U147" s="707" t="str">
        <f>IF(+All!$F116="Washington",+All!U116,IF(+All!$H116="Washington",+All!U116,0))</f>
        <v>L</v>
      </c>
      <c r="V147" s="706">
        <f>IF(+All!$F265="Washington",+All!#REF!,IF(+All!$H265="Washington",+All!#REF!,0))</f>
        <v>0</v>
      </c>
      <c r="W147" s="707">
        <f>IF(+All!$F265="Washington",+All!#REF!,IF(+All!$H265="Washington",+All!#REF!,0))</f>
        <v>0</v>
      </c>
      <c r="X147" s="706">
        <f>IF(+All!$F265="Washington",+All!#REF!,IF(+All!$H265="Washington",+All!#REF!,0))</f>
        <v>0</v>
      </c>
      <c r="Y147" s="707">
        <f>IF(+All!$F265="Washington",+All!#REF!,IF(+All!$H265="Washington",+All!#REF!,0))</f>
        <v>0</v>
      </c>
      <c r="Z147" s="706">
        <f>IF(+All!$F265="Washington",+All!#REF!,IF(+All!$H265="Washington",+All!#REF!,0))</f>
        <v>0</v>
      </c>
      <c r="AA147" s="707">
        <f>IF(+All!$F265="Washington",+All!#REF!,IF(+All!$H265="Washington",+All!#REF!,0))</f>
        <v>0</v>
      </c>
      <c r="AB147" s="706">
        <f>IF(+All!$F265="Washington",+All!#REF!,IF(+All!$H265="Washington",+All!#REF!,0))</f>
        <v>0</v>
      </c>
      <c r="AC147" s="707">
        <f>IF(+All!$F265="Washington",+All!#REF!,IF(+All!$H265="Washington",+All!#REF!,0))</f>
        <v>0</v>
      </c>
      <c r="AD147" s="706">
        <f>IF(+All!$F265="Washington",+All!#REF!,IF(+All!$H265="Washington",+All!#REF!,0))</f>
        <v>0</v>
      </c>
      <c r="AE147" s="707">
        <f>IF(+All!$F265="Washington",+All!#REF!,IF(+All!$H265="Washington",+All!#REF!,0))</f>
        <v>0</v>
      </c>
      <c r="AF147" s="706">
        <f>IF(+All!$F265="Washington",+All!#REF!,IF(+All!$H265="Washington",+All!#REF!,0))</f>
        <v>0</v>
      </c>
      <c r="AG147" s="707">
        <f>IF(+All!$F265="Washington",+All!#REF!,IF(+All!$H265="Washington",+All!#REF!,0))</f>
        <v>0</v>
      </c>
      <c r="AH147" s="706">
        <f>IF(+All!$F265="Washington",+All!#REF!,IF(+All!$H265="Washington",+All!#REF!,0))</f>
        <v>0</v>
      </c>
      <c r="AI147" s="707">
        <f>IF(+All!$F265="Washington",+All!#REF!,IF(+All!$H265="Washington",+All!#REF!,0))</f>
        <v>0</v>
      </c>
      <c r="AJ147" s="706">
        <f>IF(+All!$F265="Washington",+All!#REF!,IF(+All!$H265="Washington",+All!#REF!,0))</f>
        <v>0</v>
      </c>
      <c r="AK147" s="707">
        <f>IF(+All!$F265="Washington",+All!#REF!,IF(+All!$H265="Washington",+All!#REF!,0))</f>
        <v>0</v>
      </c>
      <c r="AL147" s="81">
        <f>IF(+All!$F265="Washington",+All!V265,IF(+All!$H265="Washington",+All!V265,0))</f>
        <v>0</v>
      </c>
      <c r="AM147" s="82">
        <f>IF(+All!$F265="Washington",+All!W265,IF(+All!$H265="Washington",+All!W265,0))</f>
        <v>0</v>
      </c>
      <c r="AN147" s="81">
        <f>IF(+All!$F265="Washington",+All!X265,IF(+All!$H265="Washington",+All!X265,0))</f>
        <v>0</v>
      </c>
      <c r="AO147" s="83">
        <f>IF(+All!$F265="Washington",+All!Y265,IF(+All!$H265="Washington",+All!Y265,0))</f>
        <v>0</v>
      </c>
      <c r="AP147" s="84">
        <f>IF(+All!$F265="Washington",+All!Z265,IF(+All!$H265="Washington",+All!Z265,0))</f>
        <v>0</v>
      </c>
      <c r="AQ147" s="480">
        <f>IF(+All!$F265="Washington",+All!#REF!,IF(+All!$H265="Washington",+All!#REF!,0))</f>
        <v>0</v>
      </c>
      <c r="AR147" s="482">
        <f>IF(+All!$F265="Washington",+All!#REF!,IF(+All!$H265="Washington",+All!#REF!,0))</f>
        <v>0</v>
      </c>
      <c r="AS147" s="483">
        <f>IF(+All!$F265="Washington",+All!#REF!,IF(+All!$H265="Washington",+All!#REF!,0))</f>
        <v>0</v>
      </c>
      <c r="AT147" s="483">
        <f>IF(+All!$F265="Washington",+All!#REF!,IF(+All!$H265="Washington",+All!#REF!,0))</f>
        <v>0</v>
      </c>
      <c r="AU147" s="482">
        <f>IF(+All!$F265="Washington",+All!#REF!,IF(+All!$H265="Washington",+All!#REF!,0))</f>
        <v>0</v>
      </c>
      <c r="AV147" s="483">
        <f>IF(+All!$F265="Washington",+All!#REF!,IF(+All!$H265="Washington",+All!#REF!,0))</f>
        <v>0</v>
      </c>
      <c r="AW147" s="484">
        <f>IF(+All!$F265="Washington",+All!#REF!,IF(+All!$H265="Washington",+All!#REF!,0))</f>
        <v>0</v>
      </c>
      <c r="AX147" s="483">
        <f>IF(+All!$F265="Washington",+All!#REF!,IF(+All!$H265="Washington",+All!#REF!,0))</f>
        <v>0</v>
      </c>
      <c r="AY147" s="88">
        <f>IF(+All!$F265="Washington",+All!#REF!,IF(+All!$H265="Washington",+All!#REF!,0))</f>
        <v>0</v>
      </c>
      <c r="AZ147" s="89">
        <f>IF(+All!$F265="Washington",+All!#REF!,IF(+All!$H265="Washington",+All!#REF!,0))</f>
        <v>0</v>
      </c>
      <c r="BA147" s="90">
        <f>IF(+All!$F265="Washington",+All!#REF!,IF(+All!$H265="Washington",+All!#REF!,0))</f>
        <v>0</v>
      </c>
      <c r="BB147" s="90">
        <f>IF(+All!$F265="Washington",+All!#REF!,IF(+All!$H265="Washington",+All!#REF!,0))</f>
        <v>0</v>
      </c>
      <c r="BC147" s="91">
        <f>IF(+All!$F265="Washington",+All!#REF!,IF(+All!$H265="Washington",+All!#REF!,0))</f>
        <v>0</v>
      </c>
      <c r="BD147" s="482">
        <f>IF(+All!$F265="Washington",+All!#REF!,IF(+All!$H265="Washington",+All!#REF!,0))</f>
        <v>0</v>
      </c>
      <c r="BE147" s="483">
        <f>IF(+All!$F265="Washington",+All!#REF!,IF(+All!$H265="Washington",+All!#REF!,0))</f>
        <v>0</v>
      </c>
      <c r="BF147" s="483">
        <f>IF(+All!$F265="Washington",+All!#REF!,IF(+All!$H265="Washington",+All!#REF!,0))</f>
        <v>0</v>
      </c>
      <c r="BG147" s="482">
        <f>IF(+All!$F265="Washington",+All!#REF!,IF(+All!$H265="Washington",+All!#REF!,0))</f>
        <v>0</v>
      </c>
      <c r="BH147" s="483">
        <f>IF(+All!$F265="Washington",+All!#REF!,IF(+All!$H265="Washington",+All!#REF!,0))</f>
        <v>0</v>
      </c>
      <c r="BI147" s="484">
        <f>IF(+All!$F265="Washington",+All!#REF!,IF(+All!$H265="Washington",+All!#REF!,0))</f>
        <v>0</v>
      </c>
      <c r="BJ147" s="92">
        <f>IF(+All!$F265="Washington",+All!#REF!,IF(+All!$H265="Washington",+All!#REF!,0))</f>
        <v>0</v>
      </c>
      <c r="BK147" s="93">
        <f>IF(+All!$F265="Washington",+All!#REF!,IF(+All!$H265="Washington",+All!#REF!,0))</f>
        <v>0</v>
      </c>
    </row>
    <row r="148" spans="1:63" x14ac:dyDescent="0.8">
      <c r="A148" s="70">
        <f>IF(+All!$F233="Washington",+All!A233,IF(+All!$H233="Washington",+All!A233,0))</f>
        <v>3</v>
      </c>
      <c r="B148" s="480" t="str">
        <f>IF(+All!$F233="Washington",+All!B233,IF(+All!$H233="Washington",+All!B233,0))</f>
        <v>Sat</v>
      </c>
      <c r="C148" s="72">
        <f>IF(+All!$F233="Washington",+All!C233,IF(+All!$H233="Washington",+All!C233,0))</f>
        <v>44457</v>
      </c>
      <c r="D148" s="73">
        <f>IF(+All!$F233="Washington",+All!D233,IF(+All!$H233="Washington",+All!D233,0))</f>
        <v>0.63541666666666663</v>
      </c>
      <c r="E148" s="707" t="str">
        <f>IF(+All!$F233="Washington",+All!E233,IF(+All!$H233="Washington",+All!E233,0))</f>
        <v>PAC12</v>
      </c>
      <c r="F148" s="75" t="str">
        <f>IF(+All!$F233="Washington",+All!F233,IF(+All!$H233="Washington",+All!F233,0))</f>
        <v>Arkansas State</v>
      </c>
      <c r="G148" s="76" t="str">
        <f>IF(+All!$F233="Washington",+All!G233,IF(+All!$H233="Washington",+All!G233,0))</f>
        <v>SB</v>
      </c>
      <c r="H148" s="75" t="str">
        <f>IF(+All!$F233="Washington",+All!H233,IF(+All!$H233="Washington",+All!H233,0))</f>
        <v>Washington</v>
      </c>
      <c r="I148" s="76" t="str">
        <f>IF(+All!$F233="Washington",+All!I233,IF(+All!$H233="Washington",+All!I233,0))</f>
        <v>P12</v>
      </c>
      <c r="J148" s="706" t="str">
        <f>IF(+All!$F233="Washington",+All!J233,IF(+All!$H233="Washington",+All!J233,0))</f>
        <v>Washington</v>
      </c>
      <c r="K148" s="707" t="str">
        <f>IF(+All!$F233="Washington",+All!K233,IF(+All!$H233="Washington",+All!K233,0))</f>
        <v>Arkansas State</v>
      </c>
      <c r="L148" s="78">
        <f>IF(+All!$F233="Washington",+All!L233,IF(+All!$H233="Washington",+All!L233,0))</f>
        <v>16.5</v>
      </c>
      <c r="M148" s="79">
        <f>IF(+All!$F233="Washington",+All!M233,IF(+All!$H233="Washington",+All!M233,0))</f>
        <v>58</v>
      </c>
      <c r="N148" s="706" t="str">
        <f>IF(+All!$F233="Washington",+All!N233,IF(+All!$H233="Washington",+All!N233,0))</f>
        <v>Washington</v>
      </c>
      <c r="O148" s="708">
        <f>IF(+All!$F233="Washington",+All!O233,IF(+All!$H233="Washington",+All!O233,0))</f>
        <v>52</v>
      </c>
      <c r="P148" s="708" t="str">
        <f>IF(+All!$F233="Washington",+All!P233,IF(+All!$H233="Washington",+All!P233,0))</f>
        <v>Arkansas State</v>
      </c>
      <c r="Q148" s="707">
        <f>IF(+All!$F233="Washington",+All!Q233,IF(+All!$H233="Washington",+All!Q233,0))</f>
        <v>3</v>
      </c>
      <c r="R148" s="706" t="str">
        <f>IF(+All!$F233="Washington",+All!R233,IF(+All!$H233="Washington",+All!R233,0))</f>
        <v>Washington</v>
      </c>
      <c r="S148" s="708" t="str">
        <f>IF(+All!$F233="Washington",+All!S233,IF(+All!$H233="Washington",+All!S233,0))</f>
        <v>Arkansas State</v>
      </c>
      <c r="T148" s="706" t="str">
        <f>IF(+All!$F233="Washington",+All!T233,IF(+All!$H233="Washington",+All!T233,0))</f>
        <v>Arkansas State</v>
      </c>
      <c r="U148" s="707" t="str">
        <f>IF(+All!$F233="Washington",+All!U233,IF(+All!$H233="Washington",+All!U233,0))</f>
        <v>L</v>
      </c>
      <c r="V148" s="706">
        <f>IF(+All!$F946="Washington",+All!#REF!,IF(+All!$H946="Washington",+All!#REF!,0))</f>
        <v>0</v>
      </c>
      <c r="W148" s="707">
        <f>IF(+All!$F946="Washington",+All!#REF!,IF(+All!$H946="Washington",+All!#REF!,0))</f>
        <v>0</v>
      </c>
      <c r="X148" s="706">
        <f>IF(+All!$F946="Washington",+All!#REF!,IF(+All!$H946="Washington",+All!#REF!,0))</f>
        <v>0</v>
      </c>
      <c r="Y148" s="707">
        <f>IF(+All!$F946="Washington",+All!#REF!,IF(+All!$H946="Washington",+All!#REF!,0))</f>
        <v>0</v>
      </c>
      <c r="Z148" s="706">
        <f>IF(+All!$F946="Washington",+All!#REF!,IF(+All!$H946="Washington",+All!#REF!,0))</f>
        <v>0</v>
      </c>
      <c r="AA148" s="707">
        <f>IF(+All!$F946="Washington",+All!#REF!,IF(+All!$H946="Washington",+All!#REF!,0))</f>
        <v>0</v>
      </c>
      <c r="AB148" s="706">
        <f>IF(+All!$F946="Washington",+All!#REF!,IF(+All!$H946="Washington",+All!#REF!,0))</f>
        <v>0</v>
      </c>
      <c r="AC148" s="707">
        <f>IF(+All!$F946="Washington",+All!#REF!,IF(+All!$H946="Washington",+All!#REF!,0))</f>
        <v>0</v>
      </c>
      <c r="AD148" s="706">
        <f>IF(+All!$F946="Washington",+All!#REF!,IF(+All!$H946="Washington",+All!#REF!,0))</f>
        <v>0</v>
      </c>
      <c r="AE148" s="707">
        <f>IF(+All!$F946="Washington",+All!#REF!,IF(+All!$H946="Washington",+All!#REF!,0))</f>
        <v>0</v>
      </c>
      <c r="AF148" s="706">
        <f>IF(+All!$F946="Washington",+All!#REF!,IF(+All!$H946="Washington",+All!#REF!,0))</f>
        <v>0</v>
      </c>
      <c r="AG148" s="707">
        <f>IF(+All!$F946="Washington",+All!#REF!,IF(+All!$H946="Washington",+All!#REF!,0))</f>
        <v>0</v>
      </c>
      <c r="AH148" s="706">
        <f>IF(+All!$F946="Washington",+All!#REF!,IF(+All!$H946="Washington",+All!#REF!,0))</f>
        <v>0</v>
      </c>
      <c r="AI148" s="707">
        <f>IF(+All!$F946="Washington",+All!#REF!,IF(+All!$H946="Washington",+All!#REF!,0))</f>
        <v>0</v>
      </c>
      <c r="AJ148" s="706">
        <f>IF(+All!$F946="Washington",+All!#REF!,IF(+All!$H946="Washington",+All!#REF!,0))</f>
        <v>0</v>
      </c>
      <c r="AK148" s="707">
        <f>IF(+All!$F946="Washington",+All!#REF!,IF(+All!$H946="Washington",+All!#REF!,0))</f>
        <v>0</v>
      </c>
      <c r="AL148" s="81">
        <f>IF(+All!$F946="Washington",+All!V946,IF(+All!$H946="Washington",+All!V946,0))</f>
        <v>0</v>
      </c>
      <c r="AM148" s="82">
        <f>IF(+All!$F946="Washington",+All!W946,IF(+All!$H946="Washington",+All!W946,0))</f>
        <v>0</v>
      </c>
      <c r="AN148" s="81">
        <f>IF(+All!$F946="Washington",+All!X946,IF(+All!$H946="Washington",+All!X946,0))</f>
        <v>0</v>
      </c>
      <c r="AO148" s="83">
        <f>IF(+All!$F946="Washington",+All!Y946,IF(+All!$H946="Washington",+All!Y946,0))</f>
        <v>0</v>
      </c>
      <c r="AP148" s="84">
        <f>IF(+All!$F946="Washington",+All!Z946,IF(+All!$H946="Washington",+All!Z946,0))</f>
        <v>0</v>
      </c>
      <c r="AQ148" s="480">
        <f>IF(+All!$F946="Washington",+All!#REF!,IF(+All!$H946="Washington",+All!#REF!,0))</f>
        <v>0</v>
      </c>
      <c r="AR148" s="482">
        <f>IF(+All!$F946="Washington",+All!#REF!,IF(+All!$H946="Washington",+All!#REF!,0))</f>
        <v>0</v>
      </c>
      <c r="AS148" s="483">
        <f>IF(+All!$F946="Washington",+All!#REF!,IF(+All!$H946="Washington",+All!#REF!,0))</f>
        <v>0</v>
      </c>
      <c r="AT148" s="483">
        <f>IF(+All!$F946="Washington",+All!#REF!,IF(+All!$H946="Washington",+All!#REF!,0))</f>
        <v>0</v>
      </c>
      <c r="AU148" s="482">
        <f>IF(+All!$F946="Washington",+All!#REF!,IF(+All!$H946="Washington",+All!#REF!,0))</f>
        <v>0</v>
      </c>
      <c r="AV148" s="483">
        <f>IF(+All!$F946="Washington",+All!#REF!,IF(+All!$H946="Washington",+All!#REF!,0))</f>
        <v>0</v>
      </c>
      <c r="AW148" s="484">
        <f>IF(+All!$F946="Washington",+All!#REF!,IF(+All!$H946="Washington",+All!#REF!,0))</f>
        <v>0</v>
      </c>
      <c r="AX148" s="483">
        <f>IF(+All!$F946="Washington",+All!#REF!,IF(+All!$H946="Washington",+All!#REF!,0))</f>
        <v>0</v>
      </c>
      <c r="AY148" s="88">
        <f>IF(+All!$F946="Washington",+All!#REF!,IF(+All!$H946="Washington",+All!#REF!,0))</f>
        <v>0</v>
      </c>
      <c r="AZ148" s="89">
        <f>IF(+All!$F946="Washington",+All!#REF!,IF(+All!$H946="Washington",+All!#REF!,0))</f>
        <v>0</v>
      </c>
      <c r="BA148" s="90">
        <f>IF(+All!$F946="Washington",+All!#REF!,IF(+All!$H946="Washington",+All!#REF!,0))</f>
        <v>0</v>
      </c>
      <c r="BB148" s="90">
        <f>IF(+All!$F946="Washington",+All!#REF!,IF(+All!$H946="Washington",+All!#REF!,0))</f>
        <v>0</v>
      </c>
      <c r="BC148" s="91">
        <f>IF(+All!$F946="Washington",+All!#REF!,IF(+All!$H946="Washington",+All!#REF!,0))</f>
        <v>0</v>
      </c>
      <c r="BD148" s="482">
        <f>IF(+All!$F946="Washington",+All!#REF!,IF(+All!$H946="Washington",+All!#REF!,0))</f>
        <v>0</v>
      </c>
      <c r="BE148" s="483">
        <f>IF(+All!$F946="Washington",+All!#REF!,IF(+All!$H946="Washington",+All!#REF!,0))</f>
        <v>0</v>
      </c>
      <c r="BF148" s="483">
        <f>IF(+All!$F946="Washington",+All!#REF!,IF(+All!$H946="Washington",+All!#REF!,0))</f>
        <v>0</v>
      </c>
      <c r="BG148" s="482">
        <f>IF(+All!$F946="Washington",+All!#REF!,IF(+All!$H946="Washington",+All!#REF!,0))</f>
        <v>0</v>
      </c>
      <c r="BH148" s="483">
        <f>IF(+All!$F946="Washington",+All!#REF!,IF(+All!$H946="Washington",+All!#REF!,0))</f>
        <v>0</v>
      </c>
      <c r="BI148" s="484">
        <f>IF(+All!$F946="Washington",+All!#REF!,IF(+All!$H946="Washington",+All!#REF!,0))</f>
        <v>0</v>
      </c>
      <c r="BJ148" s="92">
        <f>IF(+All!$F946="Washington",+All!#REF!,IF(+All!$H946="Washington",+All!#REF!,0))</f>
        <v>0</v>
      </c>
      <c r="BK148" s="93">
        <f>IF(+All!$F946="Washington",+All!#REF!,IF(+All!$H946="Washington",+All!#REF!,0))</f>
        <v>0</v>
      </c>
    </row>
    <row r="149" spans="1:63" x14ac:dyDescent="0.8">
      <c r="A149" s="70">
        <f>IF(+All!$F312="Washington",+All!A312,IF(+All!$H312="Washington",+All!A312,0))</f>
        <v>4</v>
      </c>
      <c r="B149" s="480" t="str">
        <f>IF(+All!$F312="Washington",+All!B312,IF(+All!$H312="Washington",+All!B312,0))</f>
        <v>Sat</v>
      </c>
      <c r="C149" s="72">
        <f>IF(+All!$F312="Washington",+All!C312,IF(+All!$H312="Washington",+All!C312,0))</f>
        <v>44464</v>
      </c>
      <c r="D149" s="73">
        <f>IF(+All!$F312="Washington",+All!D312,IF(+All!$H312="Washington",+All!D312,0))</f>
        <v>0.89583333333333337</v>
      </c>
      <c r="E149" s="707">
        <f>IF(+All!$F312="Washington",+All!E312,IF(+All!$H312="Washington",+All!E312,0))</f>
        <v>0</v>
      </c>
      <c r="F149" s="75" t="str">
        <f>IF(+All!$F312="Washington",+All!F312,IF(+All!$H312="Washington",+All!F312,0))</f>
        <v>California</v>
      </c>
      <c r="G149" s="76" t="str">
        <f>IF(+All!$F312="Washington",+All!G312,IF(+All!$H312="Washington",+All!G312,0))</f>
        <v>P12</v>
      </c>
      <c r="H149" s="75" t="str">
        <f>IF(+All!$F312="Washington",+All!H312,IF(+All!$H312="Washington",+All!H312,0))</f>
        <v>Washington</v>
      </c>
      <c r="I149" s="76" t="str">
        <f>IF(+All!$F312="Washington",+All!I312,IF(+All!$H312="Washington",+All!I312,0))</f>
        <v>P12</v>
      </c>
      <c r="J149" s="706" t="str">
        <f>IF(+All!$F312="Washington",+All!J312,IF(+All!$H312="Washington",+All!J312,0))</f>
        <v>Washington</v>
      </c>
      <c r="K149" s="707" t="str">
        <f>IF(+All!$F312="Washington",+All!K312,IF(+All!$H312="Washington",+All!K312,0))</f>
        <v>California</v>
      </c>
      <c r="L149" s="78">
        <f>IF(+All!$F312="Washington",+All!L312,IF(+All!$H312="Washington",+All!L312,0))</f>
        <v>7.5</v>
      </c>
      <c r="M149" s="79">
        <f>IF(+All!$F312="Washington",+All!M312,IF(+All!$H312="Washington",+All!M312,0))</f>
        <v>46</v>
      </c>
      <c r="N149" s="706" t="str">
        <f>IF(+All!$F312="Washington",+All!N312,IF(+All!$H312="Washington",+All!N312,0))</f>
        <v>Washington</v>
      </c>
      <c r="O149" s="708">
        <f>IF(+All!$F312="Washington",+All!O312,IF(+All!$H312="Washington",+All!O312,0))</f>
        <v>31</v>
      </c>
      <c r="P149" s="708" t="str">
        <f>IF(+All!$F312="Washington",+All!P312,IF(+All!$H312="Washington",+All!P312,0))</f>
        <v>California</v>
      </c>
      <c r="Q149" s="707">
        <f>IF(+All!$F312="Washington",+All!Q312,IF(+All!$H312="Washington",+All!Q312,0))</f>
        <v>24</v>
      </c>
      <c r="R149" s="706" t="str">
        <f>IF(+All!$F312="Washington",+All!R312,IF(+All!$H312="Washington",+All!R312,0))</f>
        <v>California</v>
      </c>
      <c r="S149" s="708" t="str">
        <f>IF(+All!$F312="Washington",+All!S312,IF(+All!$H312="Washington",+All!S312,0))</f>
        <v>Washington</v>
      </c>
      <c r="T149" s="706" t="str">
        <f>IF(+All!$F312="Washington",+All!T312,IF(+All!$H312="Washington",+All!T312,0))</f>
        <v>California</v>
      </c>
      <c r="U149" s="707" t="str">
        <f>IF(+All!$F312="Washington",+All!U312,IF(+All!$H312="Washington",+All!U312,0))</f>
        <v>W</v>
      </c>
      <c r="V149" s="706" t="e">
        <f>IF(+All!#REF!="Washington",+All!#REF!,IF(+All!#REF!="Washington",+All!#REF!,0))</f>
        <v>#REF!</v>
      </c>
      <c r="W149" s="707" t="e">
        <f>IF(+All!#REF!="Washington",+All!#REF!,IF(+All!#REF!="Washington",+All!#REF!,0))</f>
        <v>#REF!</v>
      </c>
      <c r="X149" s="706" t="e">
        <f>IF(+All!#REF!="Washington",+All!#REF!,IF(+All!#REF!="Washington",+All!#REF!,0))</f>
        <v>#REF!</v>
      </c>
      <c r="Y149" s="707" t="e">
        <f>IF(+All!#REF!="Washington",+All!#REF!,IF(+All!#REF!="Washington",+All!#REF!,0))</f>
        <v>#REF!</v>
      </c>
      <c r="Z149" s="706" t="e">
        <f>IF(+All!#REF!="Washington",+All!#REF!,IF(+All!#REF!="Washington",+All!#REF!,0))</f>
        <v>#REF!</v>
      </c>
      <c r="AA149" s="707" t="e">
        <f>IF(+All!#REF!="Washington",+All!#REF!,IF(+All!#REF!="Washington",+All!#REF!,0))</f>
        <v>#REF!</v>
      </c>
      <c r="AB149" s="706" t="e">
        <f>IF(+All!#REF!="Washington",+All!#REF!,IF(+All!#REF!="Washington",+All!#REF!,0))</f>
        <v>#REF!</v>
      </c>
      <c r="AC149" s="707" t="e">
        <f>IF(+All!#REF!="Washington",+All!#REF!,IF(+All!#REF!="Washington",+All!#REF!,0))</f>
        <v>#REF!</v>
      </c>
      <c r="AD149" s="706" t="e">
        <f>IF(+All!#REF!="Washington",+All!#REF!,IF(+All!#REF!="Washington",+All!#REF!,0))</f>
        <v>#REF!</v>
      </c>
      <c r="AE149" s="707" t="e">
        <f>IF(+All!#REF!="Washington",+All!#REF!,IF(+All!#REF!="Washington",+All!#REF!,0))</f>
        <v>#REF!</v>
      </c>
      <c r="AF149" s="706" t="e">
        <f>IF(+All!#REF!="Washington",+All!#REF!,IF(+All!#REF!="Washington",+All!#REF!,0))</f>
        <v>#REF!</v>
      </c>
      <c r="AG149" s="707" t="e">
        <f>IF(+All!#REF!="Washington",+All!#REF!,IF(+All!#REF!="Washington",+All!#REF!,0))</f>
        <v>#REF!</v>
      </c>
      <c r="AH149" s="706" t="e">
        <f>IF(+All!#REF!="Washington",+All!#REF!,IF(+All!#REF!="Washington",+All!#REF!,0))</f>
        <v>#REF!</v>
      </c>
      <c r="AI149" s="707" t="e">
        <f>IF(+All!#REF!="Washington",+All!#REF!,IF(+All!#REF!="Washington",+All!#REF!,0))</f>
        <v>#REF!</v>
      </c>
      <c r="AJ149" s="706" t="e">
        <f>IF(+All!#REF!="Washington",+All!#REF!,IF(+All!#REF!="Washington",+All!#REF!,0))</f>
        <v>#REF!</v>
      </c>
      <c r="AK149" s="707" t="e">
        <f>IF(+All!#REF!="Washington",+All!#REF!,IF(+All!#REF!="Washington",+All!#REF!,0))</f>
        <v>#REF!</v>
      </c>
      <c r="AL149" s="81" t="e">
        <f>IF(+All!#REF!="Washington",+All!#REF!,IF(+All!#REF!="Washington",+All!#REF!,0))</f>
        <v>#REF!</v>
      </c>
      <c r="AM149" s="82" t="e">
        <f>IF(+All!#REF!="Washington",+All!#REF!,IF(+All!#REF!="Washington",+All!#REF!,0))</f>
        <v>#REF!</v>
      </c>
      <c r="AN149" s="81" t="e">
        <f>IF(+All!#REF!="Washington",+All!#REF!,IF(+All!#REF!="Washington",+All!#REF!,0))</f>
        <v>#REF!</v>
      </c>
      <c r="AO149" s="83" t="e">
        <f>IF(+All!#REF!="Washington",+All!#REF!,IF(+All!#REF!="Washington",+All!#REF!,0))</f>
        <v>#REF!</v>
      </c>
      <c r="AP149" s="84" t="e">
        <f>IF(+All!#REF!="Washington",+All!#REF!,IF(+All!#REF!="Washington",+All!#REF!,0))</f>
        <v>#REF!</v>
      </c>
      <c r="AQ149" s="480" t="e">
        <f>IF(+All!#REF!="Washington",+All!#REF!,IF(+All!#REF!="Washington",+All!#REF!,0))</f>
        <v>#REF!</v>
      </c>
      <c r="AR149" s="482" t="e">
        <f>IF(+All!#REF!="Washington",+All!#REF!,IF(+All!#REF!="Washington",+All!#REF!,0))</f>
        <v>#REF!</v>
      </c>
      <c r="AS149" s="483" t="e">
        <f>IF(+All!#REF!="Washington",+All!#REF!,IF(+All!#REF!="Washington",+All!#REF!,0))</f>
        <v>#REF!</v>
      </c>
      <c r="AT149" s="483" t="e">
        <f>IF(+All!#REF!="Washington",+All!#REF!,IF(+All!#REF!="Washington",+All!#REF!,0))</f>
        <v>#REF!</v>
      </c>
      <c r="AU149" s="482" t="e">
        <f>IF(+All!#REF!="Washington",+All!#REF!,IF(+All!#REF!="Washington",+All!#REF!,0))</f>
        <v>#REF!</v>
      </c>
      <c r="AV149" s="483" t="e">
        <f>IF(+All!#REF!="Washington",+All!#REF!,IF(+All!#REF!="Washington",+All!#REF!,0))</f>
        <v>#REF!</v>
      </c>
      <c r="AW149" s="484" t="e">
        <f>IF(+All!#REF!="Washington",+All!#REF!,IF(+All!#REF!="Washington",+All!#REF!,0))</f>
        <v>#REF!</v>
      </c>
      <c r="AX149" s="483" t="e">
        <f>IF(+All!#REF!="Washington",+All!#REF!,IF(+All!#REF!="Washington",+All!#REF!,0))</f>
        <v>#REF!</v>
      </c>
      <c r="AY149" s="88" t="e">
        <f>IF(+All!#REF!="Washington",+All!#REF!,IF(+All!#REF!="Washington",+All!#REF!,0))</f>
        <v>#REF!</v>
      </c>
      <c r="AZ149" s="89" t="e">
        <f>IF(+All!#REF!="Washington",+All!#REF!,IF(+All!#REF!="Washington",+All!#REF!,0))</f>
        <v>#REF!</v>
      </c>
      <c r="BA149" s="90" t="e">
        <f>IF(+All!#REF!="Washington",+All!#REF!,IF(+All!#REF!="Washington",+All!#REF!,0))</f>
        <v>#REF!</v>
      </c>
      <c r="BB149" s="90" t="e">
        <f>IF(+All!#REF!="Washington",+All!#REF!,IF(+All!#REF!="Washington",+All!#REF!,0))</f>
        <v>#REF!</v>
      </c>
      <c r="BC149" s="91" t="e">
        <f>IF(+All!#REF!="Washington",+All!#REF!,IF(+All!#REF!="Washington",+All!#REF!,0))</f>
        <v>#REF!</v>
      </c>
      <c r="BD149" s="482" t="e">
        <f>IF(+All!#REF!="Washington",+All!#REF!,IF(+All!#REF!="Washington",+All!#REF!,0))</f>
        <v>#REF!</v>
      </c>
      <c r="BE149" s="483" t="e">
        <f>IF(+All!#REF!="Washington",+All!#REF!,IF(+All!#REF!="Washington",+All!#REF!,0))</f>
        <v>#REF!</v>
      </c>
      <c r="BF149" s="483" t="e">
        <f>IF(+All!#REF!="Washington",+All!#REF!,IF(+All!#REF!="Washington",+All!#REF!,0))</f>
        <v>#REF!</v>
      </c>
      <c r="BG149" s="482" t="e">
        <f>IF(+All!#REF!="Washington",+All!#REF!,IF(+All!#REF!="Washington",+All!#REF!,0))</f>
        <v>#REF!</v>
      </c>
      <c r="BH149" s="483" t="e">
        <f>IF(+All!#REF!="Washington",+All!#REF!,IF(+All!#REF!="Washington",+All!#REF!,0))</f>
        <v>#REF!</v>
      </c>
      <c r="BI149" s="484" t="e">
        <f>IF(+All!#REF!="Washington",+All!#REF!,IF(+All!#REF!="Washington",+All!#REF!,0))</f>
        <v>#REF!</v>
      </c>
      <c r="BJ149" s="92" t="e">
        <f>IF(+All!#REF!="Washington",+All!#REF!,IF(+All!#REF!="Washington",+All!#REF!,0))</f>
        <v>#REF!</v>
      </c>
      <c r="BK149" s="93" t="e">
        <f>IF(+All!#REF!="Washington",+All!#REF!,IF(+All!#REF!="Washington",+All!#REF!,0))</f>
        <v>#REF!</v>
      </c>
    </row>
    <row r="150" spans="1:63" x14ac:dyDescent="0.8">
      <c r="A150" s="70">
        <f>IF(+All!$F374="Washington",+All!A374,IF(+All!$H374="Washington",+All!A374,0))</f>
        <v>5</v>
      </c>
      <c r="B150" s="480" t="str">
        <f>IF(+All!$F374="Washington",+All!B374,IF(+All!$H374="Washington",+All!B374,0))</f>
        <v>Sat</v>
      </c>
      <c r="C150" s="72">
        <f>IF(+All!$F374="Washington",+All!C374,IF(+All!$H374="Washington",+All!C374,0))</f>
        <v>44471</v>
      </c>
      <c r="D150" s="73">
        <f>IF(+All!$F374="Washington",+All!D374,IF(+All!$H374="Washington",+All!D374,0))</f>
        <v>0.875</v>
      </c>
      <c r="E150" s="707" t="str">
        <f>IF(+All!$F374="Washington",+All!E374,IF(+All!$H374="Washington",+All!E374,0))</f>
        <v>PAC12</v>
      </c>
      <c r="F150" s="75" t="str">
        <f>IF(+All!$F374="Washington",+All!F374,IF(+All!$H374="Washington",+All!F374,0))</f>
        <v>Washington</v>
      </c>
      <c r="G150" s="76" t="str">
        <f>IF(+All!$F374="Washington",+All!G374,IF(+All!$H374="Washington",+All!G374,0))</f>
        <v>P12</v>
      </c>
      <c r="H150" s="75" t="str">
        <f>IF(+All!$F374="Washington",+All!H374,IF(+All!$H374="Washington",+All!H374,0))</f>
        <v>Oregon State</v>
      </c>
      <c r="I150" s="76" t="str">
        <f>IF(+All!$F374="Washington",+All!I374,IF(+All!$H374="Washington",+All!I374,0))</f>
        <v>P12</v>
      </c>
      <c r="J150" s="706" t="str">
        <f>IF(+All!$F374="Washington",+All!J374,IF(+All!$H374="Washington",+All!J374,0))</f>
        <v>Oregon State</v>
      </c>
      <c r="K150" s="707" t="str">
        <f>IF(+All!$F374="Washington",+All!K374,IF(+All!$H374="Washington",+All!K374,0))</f>
        <v>Washington</v>
      </c>
      <c r="L150" s="78">
        <f>IF(+All!$F374="Washington",+All!L374,IF(+All!$H374="Washington",+All!L374,0))</f>
        <v>2.5</v>
      </c>
      <c r="M150" s="79">
        <f>IF(+All!$F374="Washington",+All!M374,IF(+All!$H374="Washington",+All!M374,0))</f>
        <v>56.5</v>
      </c>
      <c r="N150" s="706" t="str">
        <f>IF(+All!$F374="Washington",+All!N374,IF(+All!$H374="Washington",+All!N374,0))</f>
        <v>Oregon State</v>
      </c>
      <c r="O150" s="708">
        <f>IF(+All!$F374="Washington",+All!O374,IF(+All!$H374="Washington",+All!O374,0))</f>
        <v>27</v>
      </c>
      <c r="P150" s="708" t="str">
        <f>IF(+All!$F374="Washington",+All!P374,IF(+All!$H374="Washington",+All!P374,0))</f>
        <v>Washington</v>
      </c>
      <c r="Q150" s="707">
        <f>IF(+All!$F374="Washington",+All!Q374,IF(+All!$H374="Washington",+All!Q374,0))</f>
        <v>24</v>
      </c>
      <c r="R150" s="706" t="str">
        <f>IF(+All!$F374="Washington",+All!R374,IF(+All!$H374="Washington",+All!R374,0))</f>
        <v>Oregon State</v>
      </c>
      <c r="S150" s="708" t="str">
        <f>IF(+All!$F374="Washington",+All!S374,IF(+All!$H374="Washington",+All!S374,0))</f>
        <v>Washington</v>
      </c>
      <c r="T150" s="706" t="str">
        <f>IF(+All!$F374="Washington",+All!T374,IF(+All!$H374="Washington",+All!T374,0))</f>
        <v>Washington</v>
      </c>
      <c r="U150" s="707" t="str">
        <f>IF(+All!$F374="Washington",+All!U374,IF(+All!$H374="Washington",+All!U374,0))</f>
        <v>L</v>
      </c>
      <c r="V150" s="706" t="e">
        <f>IF(+All!#REF!="Washington",+All!#REF!,IF(+All!#REF!="Washington",+All!#REF!,0))</f>
        <v>#REF!</v>
      </c>
      <c r="W150" s="707" t="e">
        <f>IF(+All!#REF!="Washington",+All!#REF!,IF(+All!#REF!="Washington",+All!#REF!,0))</f>
        <v>#REF!</v>
      </c>
      <c r="X150" s="706" t="e">
        <f>IF(+All!#REF!="Washington",+All!#REF!,IF(+All!#REF!="Washington",+All!#REF!,0))</f>
        <v>#REF!</v>
      </c>
      <c r="Y150" s="707" t="e">
        <f>IF(+All!#REF!="Washington",+All!#REF!,IF(+All!#REF!="Washington",+All!#REF!,0))</f>
        <v>#REF!</v>
      </c>
      <c r="Z150" s="706" t="e">
        <f>IF(+All!#REF!="Washington",+All!#REF!,IF(+All!#REF!="Washington",+All!#REF!,0))</f>
        <v>#REF!</v>
      </c>
      <c r="AA150" s="707" t="e">
        <f>IF(+All!#REF!="Washington",+All!#REF!,IF(+All!#REF!="Washington",+All!#REF!,0))</f>
        <v>#REF!</v>
      </c>
      <c r="AB150" s="706" t="e">
        <f>IF(+All!#REF!="Washington",+All!#REF!,IF(+All!#REF!="Washington",+All!#REF!,0))</f>
        <v>#REF!</v>
      </c>
      <c r="AC150" s="707" t="e">
        <f>IF(+All!#REF!="Washington",+All!#REF!,IF(+All!#REF!="Washington",+All!#REF!,0))</f>
        <v>#REF!</v>
      </c>
      <c r="AD150" s="706" t="e">
        <f>IF(+All!#REF!="Washington",+All!#REF!,IF(+All!#REF!="Washington",+All!#REF!,0))</f>
        <v>#REF!</v>
      </c>
      <c r="AE150" s="707" t="e">
        <f>IF(+All!#REF!="Washington",+All!#REF!,IF(+All!#REF!="Washington",+All!#REF!,0))</f>
        <v>#REF!</v>
      </c>
      <c r="AF150" s="706" t="e">
        <f>IF(+All!#REF!="Washington",+All!#REF!,IF(+All!#REF!="Washington",+All!#REF!,0))</f>
        <v>#REF!</v>
      </c>
      <c r="AG150" s="707" t="e">
        <f>IF(+All!#REF!="Washington",+All!#REF!,IF(+All!#REF!="Washington",+All!#REF!,0))</f>
        <v>#REF!</v>
      </c>
      <c r="AH150" s="706" t="e">
        <f>IF(+All!#REF!="Washington",+All!#REF!,IF(+All!#REF!="Washington",+All!#REF!,0))</f>
        <v>#REF!</v>
      </c>
      <c r="AI150" s="707" t="e">
        <f>IF(+All!#REF!="Washington",+All!#REF!,IF(+All!#REF!="Washington",+All!#REF!,0))</f>
        <v>#REF!</v>
      </c>
      <c r="AJ150" s="706" t="e">
        <f>IF(+All!#REF!="Washington",+All!#REF!,IF(+All!#REF!="Washington",+All!#REF!,0))</f>
        <v>#REF!</v>
      </c>
      <c r="AK150" s="707" t="e">
        <f>IF(+All!#REF!="Washington",+All!#REF!,IF(+All!#REF!="Washington",+All!#REF!,0))</f>
        <v>#REF!</v>
      </c>
      <c r="AL150" s="81" t="e">
        <f>IF(+All!#REF!="Washington",+All!#REF!,IF(+All!#REF!="Washington",+All!#REF!,0))</f>
        <v>#REF!</v>
      </c>
      <c r="AM150" s="82" t="e">
        <f>IF(+All!#REF!="Washington",+All!#REF!,IF(+All!#REF!="Washington",+All!#REF!,0))</f>
        <v>#REF!</v>
      </c>
      <c r="AN150" s="81" t="e">
        <f>IF(+All!#REF!="Washington",+All!#REF!,IF(+All!#REF!="Washington",+All!#REF!,0))</f>
        <v>#REF!</v>
      </c>
      <c r="AO150" s="83" t="e">
        <f>IF(+All!#REF!="Washington",+All!#REF!,IF(+All!#REF!="Washington",+All!#REF!,0))</f>
        <v>#REF!</v>
      </c>
      <c r="AP150" s="84" t="e">
        <f>IF(+All!#REF!="Washington",+All!#REF!,IF(+All!#REF!="Washington",+All!#REF!,0))</f>
        <v>#REF!</v>
      </c>
      <c r="AQ150" s="480" t="e">
        <f>IF(+All!#REF!="Washington",+All!#REF!,IF(+All!#REF!="Washington",+All!#REF!,0))</f>
        <v>#REF!</v>
      </c>
      <c r="AR150" s="482" t="e">
        <f>IF(+All!#REF!="Washington",+All!#REF!,IF(+All!#REF!="Washington",+All!#REF!,0))</f>
        <v>#REF!</v>
      </c>
      <c r="AS150" s="483" t="e">
        <f>IF(+All!#REF!="Washington",+All!#REF!,IF(+All!#REF!="Washington",+All!#REF!,0))</f>
        <v>#REF!</v>
      </c>
      <c r="AT150" s="483" t="e">
        <f>IF(+All!#REF!="Washington",+All!#REF!,IF(+All!#REF!="Washington",+All!#REF!,0))</f>
        <v>#REF!</v>
      </c>
      <c r="AU150" s="482" t="e">
        <f>IF(+All!#REF!="Washington",+All!#REF!,IF(+All!#REF!="Washington",+All!#REF!,0))</f>
        <v>#REF!</v>
      </c>
      <c r="AV150" s="483" t="e">
        <f>IF(+All!#REF!="Washington",+All!#REF!,IF(+All!#REF!="Washington",+All!#REF!,0))</f>
        <v>#REF!</v>
      </c>
      <c r="AW150" s="484" t="e">
        <f>IF(+All!#REF!="Washington",+All!#REF!,IF(+All!#REF!="Washington",+All!#REF!,0))</f>
        <v>#REF!</v>
      </c>
      <c r="AX150" s="483" t="e">
        <f>IF(+All!#REF!="Washington",+All!#REF!,IF(+All!#REF!="Washington",+All!#REF!,0))</f>
        <v>#REF!</v>
      </c>
      <c r="AY150" s="88" t="e">
        <f>IF(+All!#REF!="Washington",+All!#REF!,IF(+All!#REF!="Washington",+All!#REF!,0))</f>
        <v>#REF!</v>
      </c>
      <c r="AZ150" s="89" t="e">
        <f>IF(+All!#REF!="Washington",+All!#REF!,IF(+All!#REF!="Washington",+All!#REF!,0))</f>
        <v>#REF!</v>
      </c>
      <c r="BA150" s="90" t="e">
        <f>IF(+All!#REF!="Washington",+All!#REF!,IF(+All!#REF!="Washington",+All!#REF!,0))</f>
        <v>#REF!</v>
      </c>
      <c r="BB150" s="90" t="e">
        <f>IF(+All!#REF!="Washington",+All!#REF!,IF(+All!#REF!="Washington",+All!#REF!,0))</f>
        <v>#REF!</v>
      </c>
      <c r="BC150" s="91" t="e">
        <f>IF(+All!#REF!="Washington",+All!#REF!,IF(+All!#REF!="Washington",+All!#REF!,0))</f>
        <v>#REF!</v>
      </c>
      <c r="BD150" s="482" t="e">
        <f>IF(+All!#REF!="Washington",+All!#REF!,IF(+All!#REF!="Washington",+All!#REF!,0))</f>
        <v>#REF!</v>
      </c>
      <c r="BE150" s="483" t="e">
        <f>IF(+All!#REF!="Washington",+All!#REF!,IF(+All!#REF!="Washington",+All!#REF!,0))</f>
        <v>#REF!</v>
      </c>
      <c r="BF150" s="483" t="e">
        <f>IF(+All!#REF!="Washington",+All!#REF!,IF(+All!#REF!="Washington",+All!#REF!,0))</f>
        <v>#REF!</v>
      </c>
      <c r="BG150" s="482" t="e">
        <f>IF(+All!#REF!="Washington",+All!#REF!,IF(+All!#REF!="Washington",+All!#REF!,0))</f>
        <v>#REF!</v>
      </c>
      <c r="BH150" s="483" t="e">
        <f>IF(+All!#REF!="Washington",+All!#REF!,IF(+All!#REF!="Washington",+All!#REF!,0))</f>
        <v>#REF!</v>
      </c>
      <c r="BI150" s="484" t="e">
        <f>IF(+All!#REF!="Washington",+All!#REF!,IF(+All!#REF!="Washington",+All!#REF!,0))</f>
        <v>#REF!</v>
      </c>
      <c r="BJ150" s="92" t="e">
        <f>IF(+All!#REF!="Washington",+All!#REF!,IF(+All!#REF!="Washington",+All!#REF!,0))</f>
        <v>#REF!</v>
      </c>
      <c r="BK150" s="93" t="e">
        <f>IF(+All!#REF!="Washington",+All!#REF!,IF(+All!#REF!="Washington",+All!#REF!,0))</f>
        <v>#REF!</v>
      </c>
    </row>
    <row r="151" spans="1:63" x14ac:dyDescent="0.8">
      <c r="A151" s="70">
        <f>IF(+All!$F475="Washington",+All!A475,IF(+All!$H475="Washington",+All!A475,0))</f>
        <v>6</v>
      </c>
      <c r="B151" s="480" t="str">
        <f>IF(+All!$F475="Washington",+All!B475,IF(+All!$H475="Washington",+All!B475,0))</f>
        <v>Sat</v>
      </c>
      <c r="C151" s="72">
        <f>IF(+All!$F475="Washington",+All!C475,IF(+All!$H475="Washington",+All!C475,0))</f>
        <v>44478</v>
      </c>
      <c r="D151" s="73">
        <f>IF(+All!$F475="Washington",+All!D475,IF(+All!$H475="Washington",+All!D475,0))</f>
        <v>0</v>
      </c>
      <c r="E151" s="707">
        <f>IF(+All!$F475="Washington",+All!E475,IF(+All!$H475="Washington",+All!E475,0))</f>
        <v>0</v>
      </c>
      <c r="F151" s="75" t="str">
        <f>IF(+All!$F475="Washington",+All!F475,IF(+All!$H475="Washington",+All!F475,0))</f>
        <v>Washington</v>
      </c>
      <c r="G151" s="76" t="str">
        <f>IF(+All!$F475="Washington",+All!G475,IF(+All!$H475="Washington",+All!G475,0))</f>
        <v>P12</v>
      </c>
      <c r="H151" s="75" t="str">
        <f>IF(+All!$F475="Washington",+All!H475,IF(+All!$H475="Washington",+All!H475,0))</f>
        <v>Open</v>
      </c>
      <c r="I151" s="76" t="str">
        <f>IF(+All!$F475="Washington",+All!I475,IF(+All!$H475="Washington",+All!I475,0))</f>
        <v>ZZZ</v>
      </c>
      <c r="J151" s="706">
        <f>IF(+All!$F475="Washington",+All!J475,IF(+All!$H475="Washington",+All!J475,0))</f>
        <v>0</v>
      </c>
      <c r="K151" s="707" t="str">
        <f>IF(+All!$F475="Washington",+All!K475,IF(+All!$H475="Washington",+All!K475,0))</f>
        <v>Washington</v>
      </c>
      <c r="L151" s="78">
        <f>IF(+All!$F475="Washington",+All!L475,IF(+All!$H475="Washington",+All!L475,0))</f>
        <v>0</v>
      </c>
      <c r="M151" s="79">
        <f>IF(+All!$F475="Washington",+All!M475,IF(+All!$H475="Washington",+All!M475,0))</f>
        <v>0</v>
      </c>
      <c r="N151" s="706">
        <f>IF(+All!$F475="Washington",+All!N475,IF(+All!$H475="Washington",+All!N475,0))</f>
        <v>0</v>
      </c>
      <c r="O151" s="708">
        <f>IF(+All!$F475="Washington",+All!O475,IF(+All!$H475="Washington",+All!O475,0))</f>
        <v>0</v>
      </c>
      <c r="P151" s="708">
        <f>IF(+All!$F475="Washington",+All!P475,IF(+All!$H475="Washington",+All!P475,0))</f>
        <v>0</v>
      </c>
      <c r="Q151" s="707">
        <f>IF(+All!$F475="Washington",+All!Q475,IF(+All!$H475="Washington",+All!Q475,0))</f>
        <v>0</v>
      </c>
      <c r="R151" s="706">
        <f>IF(+All!$F475="Washington",+All!R475,IF(+All!$H475="Washington",+All!R475,0))</f>
        <v>0</v>
      </c>
      <c r="S151" s="708">
        <f>IF(+All!$F475="Washington",+All!S475,IF(+All!$H475="Washington",+All!S475,0))</f>
        <v>0</v>
      </c>
      <c r="T151" s="706">
        <f>IF(+All!$F475="Washington",+All!T475,IF(+All!$H475="Washington",+All!T475,0))</f>
        <v>0</v>
      </c>
      <c r="U151" s="707">
        <f>IF(+All!$F475="Washington",+All!U475,IF(+All!$H475="Washington",+All!U475,0))</f>
        <v>0</v>
      </c>
      <c r="V151" s="706">
        <f>IF(+All!$F945="Washington",+All!#REF!,IF(+All!$H945="Washington",+All!#REF!,0))</f>
        <v>0</v>
      </c>
      <c r="W151" s="707">
        <f>IF(+All!$F945="Washington",+All!#REF!,IF(+All!$H945="Washington",+All!#REF!,0))</f>
        <v>0</v>
      </c>
      <c r="X151" s="706">
        <f>IF(+All!$F945="Washington",+All!#REF!,IF(+All!$H945="Washington",+All!#REF!,0))</f>
        <v>0</v>
      </c>
      <c r="Y151" s="707">
        <f>IF(+All!$F945="Washington",+All!#REF!,IF(+All!$H945="Washington",+All!#REF!,0))</f>
        <v>0</v>
      </c>
      <c r="Z151" s="706">
        <f>IF(+All!$F945="Washington",+All!#REF!,IF(+All!$H945="Washington",+All!#REF!,0))</f>
        <v>0</v>
      </c>
      <c r="AA151" s="707">
        <f>IF(+All!$F945="Washington",+All!#REF!,IF(+All!$H945="Washington",+All!#REF!,0))</f>
        <v>0</v>
      </c>
      <c r="AB151" s="706">
        <f>IF(+All!$F945="Washington",+All!#REF!,IF(+All!$H945="Washington",+All!#REF!,0))</f>
        <v>0</v>
      </c>
      <c r="AC151" s="707">
        <f>IF(+All!$F945="Washington",+All!#REF!,IF(+All!$H945="Washington",+All!#REF!,0))</f>
        <v>0</v>
      </c>
      <c r="AD151" s="706">
        <f>IF(+All!$F945="Washington",+All!#REF!,IF(+All!$H945="Washington",+All!#REF!,0))</f>
        <v>0</v>
      </c>
      <c r="AE151" s="707">
        <f>IF(+All!$F945="Washington",+All!#REF!,IF(+All!$H945="Washington",+All!#REF!,0))</f>
        <v>0</v>
      </c>
      <c r="AF151" s="706">
        <f>IF(+All!$F945="Washington",+All!#REF!,IF(+All!$H945="Washington",+All!#REF!,0))</f>
        <v>0</v>
      </c>
      <c r="AG151" s="707">
        <f>IF(+All!$F945="Washington",+All!#REF!,IF(+All!$H945="Washington",+All!#REF!,0))</f>
        <v>0</v>
      </c>
      <c r="AH151" s="706">
        <f>IF(+All!$F945="Washington",+All!#REF!,IF(+All!$H945="Washington",+All!#REF!,0))</f>
        <v>0</v>
      </c>
      <c r="AI151" s="707">
        <f>IF(+All!$F945="Washington",+All!#REF!,IF(+All!$H945="Washington",+All!#REF!,0))</f>
        <v>0</v>
      </c>
      <c r="AJ151" s="706">
        <f>IF(+All!$F945="Washington",+All!#REF!,IF(+All!$H945="Washington",+All!#REF!,0))</f>
        <v>0</v>
      </c>
      <c r="AK151" s="707">
        <f>IF(+All!$F945="Washington",+All!#REF!,IF(+All!$H945="Washington",+All!#REF!,0))</f>
        <v>0</v>
      </c>
      <c r="AL151" s="81">
        <f>IF(+All!$F945="Washington",+All!V945,IF(+All!$H945="Washington",+All!V945,0))</f>
        <v>0</v>
      </c>
      <c r="AM151" s="82">
        <f>IF(+All!$F945="Washington",+All!W945,IF(+All!$H945="Washington",+All!W945,0))</f>
        <v>0</v>
      </c>
      <c r="AN151" s="81">
        <f>IF(+All!$F945="Washington",+All!X945,IF(+All!$H945="Washington",+All!X945,0))</f>
        <v>0</v>
      </c>
      <c r="AO151" s="83">
        <f>IF(+All!$F945="Washington",+All!Y945,IF(+All!$H945="Washington",+All!Y945,0))</f>
        <v>0</v>
      </c>
      <c r="AP151" s="84">
        <f>IF(+All!$F945="Washington",+All!Z945,IF(+All!$H945="Washington",+All!Z945,0))</f>
        <v>0</v>
      </c>
      <c r="AQ151" s="480">
        <f>IF(+All!$F945="Washington",+All!#REF!,IF(+All!$H945="Washington",+All!#REF!,0))</f>
        <v>0</v>
      </c>
      <c r="AR151" s="482">
        <f>IF(+All!$F945="Washington",+All!#REF!,IF(+All!$H945="Washington",+All!#REF!,0))</f>
        <v>0</v>
      </c>
      <c r="AS151" s="483">
        <f>IF(+All!$F945="Washington",+All!#REF!,IF(+All!$H945="Washington",+All!#REF!,0))</f>
        <v>0</v>
      </c>
      <c r="AT151" s="483">
        <f>IF(+All!$F945="Washington",+All!#REF!,IF(+All!$H945="Washington",+All!#REF!,0))</f>
        <v>0</v>
      </c>
      <c r="AU151" s="482">
        <f>IF(+All!$F945="Washington",+All!#REF!,IF(+All!$H945="Washington",+All!#REF!,0))</f>
        <v>0</v>
      </c>
      <c r="AV151" s="483">
        <f>IF(+All!$F945="Washington",+All!#REF!,IF(+All!$H945="Washington",+All!#REF!,0))</f>
        <v>0</v>
      </c>
      <c r="AW151" s="484">
        <f>IF(+All!$F945="Washington",+All!#REF!,IF(+All!$H945="Washington",+All!#REF!,0))</f>
        <v>0</v>
      </c>
      <c r="AX151" s="483">
        <f>IF(+All!$F945="Washington",+All!#REF!,IF(+All!$H945="Washington",+All!#REF!,0))</f>
        <v>0</v>
      </c>
      <c r="AY151" s="88">
        <f>IF(+All!$F945="Washington",+All!#REF!,IF(+All!$H945="Washington",+All!#REF!,0))</f>
        <v>0</v>
      </c>
      <c r="AZ151" s="89">
        <f>IF(+All!$F945="Washington",+All!#REF!,IF(+All!$H945="Washington",+All!#REF!,0))</f>
        <v>0</v>
      </c>
      <c r="BA151" s="90">
        <f>IF(+All!$F945="Washington",+All!#REF!,IF(+All!$H945="Washington",+All!#REF!,0))</f>
        <v>0</v>
      </c>
      <c r="BB151" s="90">
        <f>IF(+All!$F945="Washington",+All!#REF!,IF(+All!$H945="Washington",+All!#REF!,0))</f>
        <v>0</v>
      </c>
      <c r="BC151" s="91">
        <f>IF(+All!$F945="Washington",+All!#REF!,IF(+All!$H945="Washington",+All!#REF!,0))</f>
        <v>0</v>
      </c>
      <c r="BD151" s="482">
        <f>IF(+All!$F945="Washington",+All!#REF!,IF(+All!$H945="Washington",+All!#REF!,0))</f>
        <v>0</v>
      </c>
      <c r="BE151" s="483">
        <f>IF(+All!$F945="Washington",+All!#REF!,IF(+All!$H945="Washington",+All!#REF!,0))</f>
        <v>0</v>
      </c>
      <c r="BF151" s="483">
        <f>IF(+All!$F945="Washington",+All!#REF!,IF(+All!$H945="Washington",+All!#REF!,0))</f>
        <v>0</v>
      </c>
      <c r="BG151" s="482">
        <f>IF(+All!$F945="Washington",+All!#REF!,IF(+All!$H945="Washington",+All!#REF!,0))</f>
        <v>0</v>
      </c>
      <c r="BH151" s="483">
        <f>IF(+All!$F945="Washington",+All!#REF!,IF(+All!$H945="Washington",+All!#REF!,0))</f>
        <v>0</v>
      </c>
      <c r="BI151" s="484">
        <f>IF(+All!$F945="Washington",+All!#REF!,IF(+All!$H945="Washington",+All!#REF!,0))</f>
        <v>0</v>
      </c>
      <c r="BJ151" s="92">
        <f>IF(+All!$F945="Washington",+All!#REF!,IF(+All!$H945="Washington",+All!#REF!,0))</f>
        <v>0</v>
      </c>
      <c r="BK151" s="93">
        <f>IF(+All!$F945="Washington",+All!#REF!,IF(+All!$H945="Washington",+All!#REF!,0))</f>
        <v>0</v>
      </c>
    </row>
    <row r="152" spans="1:63" x14ac:dyDescent="0.8">
      <c r="A152" s="70">
        <f>IF(+All!$F517="Washington",+All!A517,IF(+All!$H517="Washington",+All!A517,0))</f>
        <v>7</v>
      </c>
      <c r="B152" s="480" t="str">
        <f>IF(+All!$F517="Washington",+All!B517,IF(+All!$H517="Washington",+All!B517,0))</f>
        <v>Sat</v>
      </c>
      <c r="C152" s="72">
        <f>IF(+All!$F517="Washington",+All!C517,IF(+All!$H517="Washington",+All!C517,0))</f>
        <v>44485</v>
      </c>
      <c r="D152" s="73">
        <f>IF(+All!$F517="Washington",+All!D517,IF(+All!$H517="Washington",+All!D517,0))</f>
        <v>0.85416666666666663</v>
      </c>
      <c r="E152" s="707" t="str">
        <f>IF(+All!$F517="Washington",+All!E517,IF(+All!$H517="Washington",+All!E517,0))</f>
        <v>Fox</v>
      </c>
      <c r="F152" s="75" t="str">
        <f>IF(+All!$F517="Washington",+All!F517,IF(+All!$H517="Washington",+All!F517,0))</f>
        <v>UCLA</v>
      </c>
      <c r="G152" s="76" t="str">
        <f>IF(+All!$F517="Washington",+All!G517,IF(+All!$H517="Washington",+All!G517,0))</f>
        <v>P12</v>
      </c>
      <c r="H152" s="75" t="str">
        <f>IF(+All!$F517="Washington",+All!H517,IF(+All!$H517="Washington",+All!H517,0))</f>
        <v>Washington</v>
      </c>
      <c r="I152" s="76" t="str">
        <f>IF(+All!$F517="Washington",+All!I517,IF(+All!$H517="Washington",+All!I517,0))</f>
        <v>P12</v>
      </c>
      <c r="J152" s="706" t="str">
        <f>IF(+All!$F517="Washington",+All!J517,IF(+All!$H517="Washington",+All!J517,0))</f>
        <v>Washington</v>
      </c>
      <c r="K152" s="707" t="str">
        <f>IF(+All!$F517="Washington",+All!K517,IF(+All!$H517="Washington",+All!K517,0))</f>
        <v>UCLA</v>
      </c>
      <c r="L152" s="78">
        <f>IF(+All!$F517="Washington",+All!L517,IF(+All!$H517="Washington",+All!L517,0))</f>
        <v>2</v>
      </c>
      <c r="M152" s="79">
        <f>IF(+All!$F517="Washington",+All!M517,IF(+All!$H517="Washington",+All!M517,0))</f>
        <v>55.5</v>
      </c>
      <c r="N152" s="706" t="str">
        <f>IF(+All!$F517="Washington",+All!N517,IF(+All!$H517="Washington",+All!N517,0))</f>
        <v>UCLA</v>
      </c>
      <c r="O152" s="708">
        <f>IF(+All!$F517="Washington",+All!O517,IF(+All!$H517="Washington",+All!O517,0))</f>
        <v>24</v>
      </c>
      <c r="P152" s="708" t="str">
        <f>IF(+All!$F517="Washington",+All!P517,IF(+All!$H517="Washington",+All!P517,0))</f>
        <v>Washington</v>
      </c>
      <c r="Q152" s="707">
        <f>IF(+All!$F517="Washington",+All!Q517,IF(+All!$H517="Washington",+All!Q517,0))</f>
        <v>17</v>
      </c>
      <c r="R152" s="706" t="str">
        <f>IF(+All!$F517="Washington",+All!R517,IF(+All!$H517="Washington",+All!R517,0))</f>
        <v>UCLA</v>
      </c>
      <c r="S152" s="708" t="str">
        <f>IF(+All!$F517="Washington",+All!S517,IF(+All!$H517="Washington",+All!S517,0))</f>
        <v>Washington</v>
      </c>
      <c r="T152" s="706" t="str">
        <f>IF(+All!$F517="Washington",+All!T517,IF(+All!$H517="Washington",+All!T517,0))</f>
        <v>Washington</v>
      </c>
      <c r="U152" s="707" t="str">
        <f>IF(+All!$F517="Washington",+All!U517,IF(+All!$H517="Washington",+All!U517,0))</f>
        <v>L</v>
      </c>
      <c r="V152" s="706" t="e">
        <f>IF(+All!#REF!="Washington",+All!#REF!,IF(+All!#REF!="Washington",+All!#REF!,0))</f>
        <v>#REF!</v>
      </c>
      <c r="W152" s="707" t="e">
        <f>IF(+All!#REF!="Washington",+All!#REF!,IF(+All!#REF!="Washington",+All!#REF!,0))</f>
        <v>#REF!</v>
      </c>
      <c r="X152" s="706" t="e">
        <f>IF(+All!#REF!="Washington",+All!#REF!,IF(+All!#REF!="Washington",+All!#REF!,0))</f>
        <v>#REF!</v>
      </c>
      <c r="Y152" s="707" t="e">
        <f>IF(+All!#REF!="Washington",+All!#REF!,IF(+All!#REF!="Washington",+All!#REF!,0))</f>
        <v>#REF!</v>
      </c>
      <c r="Z152" s="706" t="e">
        <f>IF(+All!#REF!="Washington",+All!#REF!,IF(+All!#REF!="Washington",+All!#REF!,0))</f>
        <v>#REF!</v>
      </c>
      <c r="AA152" s="707" t="e">
        <f>IF(+All!#REF!="Washington",+All!#REF!,IF(+All!#REF!="Washington",+All!#REF!,0))</f>
        <v>#REF!</v>
      </c>
      <c r="AB152" s="706" t="e">
        <f>IF(+All!#REF!="Washington",+All!#REF!,IF(+All!#REF!="Washington",+All!#REF!,0))</f>
        <v>#REF!</v>
      </c>
      <c r="AC152" s="707" t="e">
        <f>IF(+All!#REF!="Washington",+All!#REF!,IF(+All!#REF!="Washington",+All!#REF!,0))</f>
        <v>#REF!</v>
      </c>
      <c r="AD152" s="706" t="e">
        <f>IF(+All!#REF!="Washington",+All!#REF!,IF(+All!#REF!="Washington",+All!#REF!,0))</f>
        <v>#REF!</v>
      </c>
      <c r="AE152" s="707" t="e">
        <f>IF(+All!#REF!="Washington",+All!#REF!,IF(+All!#REF!="Washington",+All!#REF!,0))</f>
        <v>#REF!</v>
      </c>
      <c r="AF152" s="706" t="e">
        <f>IF(+All!#REF!="Washington",+All!#REF!,IF(+All!#REF!="Washington",+All!#REF!,0))</f>
        <v>#REF!</v>
      </c>
      <c r="AG152" s="707" t="e">
        <f>IF(+All!#REF!="Washington",+All!#REF!,IF(+All!#REF!="Washington",+All!#REF!,0))</f>
        <v>#REF!</v>
      </c>
      <c r="AH152" s="706" t="e">
        <f>IF(+All!#REF!="Washington",+All!#REF!,IF(+All!#REF!="Washington",+All!#REF!,0))</f>
        <v>#REF!</v>
      </c>
      <c r="AI152" s="707" t="e">
        <f>IF(+All!#REF!="Washington",+All!#REF!,IF(+All!#REF!="Washington",+All!#REF!,0))</f>
        <v>#REF!</v>
      </c>
      <c r="AJ152" s="706" t="e">
        <f>IF(+All!#REF!="Washington",+All!#REF!,IF(+All!#REF!="Washington",+All!#REF!,0))</f>
        <v>#REF!</v>
      </c>
      <c r="AK152" s="707" t="e">
        <f>IF(+All!#REF!="Washington",+All!#REF!,IF(+All!#REF!="Washington",+All!#REF!,0))</f>
        <v>#REF!</v>
      </c>
      <c r="AL152" s="81" t="e">
        <f>IF(+All!#REF!="Washington",+All!#REF!,IF(+All!#REF!="Washington",+All!#REF!,0))</f>
        <v>#REF!</v>
      </c>
      <c r="AM152" s="82" t="e">
        <f>IF(+All!#REF!="Washington",+All!#REF!,IF(+All!#REF!="Washington",+All!#REF!,0))</f>
        <v>#REF!</v>
      </c>
      <c r="AN152" s="81" t="e">
        <f>IF(+All!#REF!="Washington",+All!#REF!,IF(+All!#REF!="Washington",+All!#REF!,0))</f>
        <v>#REF!</v>
      </c>
      <c r="AO152" s="83" t="e">
        <f>IF(+All!#REF!="Washington",+All!#REF!,IF(+All!#REF!="Washington",+All!#REF!,0))</f>
        <v>#REF!</v>
      </c>
      <c r="AP152" s="84" t="e">
        <f>IF(+All!#REF!="Washington",+All!#REF!,IF(+All!#REF!="Washington",+All!#REF!,0))</f>
        <v>#REF!</v>
      </c>
      <c r="AQ152" s="480" t="e">
        <f>IF(+All!#REF!="Washington",+All!#REF!,IF(+All!#REF!="Washington",+All!#REF!,0))</f>
        <v>#REF!</v>
      </c>
      <c r="AR152" s="482" t="e">
        <f>IF(+All!#REF!="Washington",+All!#REF!,IF(+All!#REF!="Washington",+All!#REF!,0))</f>
        <v>#REF!</v>
      </c>
      <c r="AS152" s="483" t="e">
        <f>IF(+All!#REF!="Washington",+All!#REF!,IF(+All!#REF!="Washington",+All!#REF!,0))</f>
        <v>#REF!</v>
      </c>
      <c r="AT152" s="483" t="e">
        <f>IF(+All!#REF!="Washington",+All!#REF!,IF(+All!#REF!="Washington",+All!#REF!,0))</f>
        <v>#REF!</v>
      </c>
      <c r="AU152" s="482" t="e">
        <f>IF(+All!#REF!="Washington",+All!#REF!,IF(+All!#REF!="Washington",+All!#REF!,0))</f>
        <v>#REF!</v>
      </c>
      <c r="AV152" s="483" t="e">
        <f>IF(+All!#REF!="Washington",+All!#REF!,IF(+All!#REF!="Washington",+All!#REF!,0))</f>
        <v>#REF!</v>
      </c>
      <c r="AW152" s="484" t="e">
        <f>IF(+All!#REF!="Washington",+All!#REF!,IF(+All!#REF!="Washington",+All!#REF!,0))</f>
        <v>#REF!</v>
      </c>
      <c r="AX152" s="483" t="e">
        <f>IF(+All!#REF!="Washington",+All!#REF!,IF(+All!#REF!="Washington",+All!#REF!,0))</f>
        <v>#REF!</v>
      </c>
      <c r="AY152" s="88" t="e">
        <f>IF(+All!#REF!="Washington",+All!#REF!,IF(+All!#REF!="Washington",+All!#REF!,0))</f>
        <v>#REF!</v>
      </c>
      <c r="AZ152" s="89" t="e">
        <f>IF(+All!#REF!="Washington",+All!#REF!,IF(+All!#REF!="Washington",+All!#REF!,0))</f>
        <v>#REF!</v>
      </c>
      <c r="BA152" s="90" t="e">
        <f>IF(+All!#REF!="Washington",+All!#REF!,IF(+All!#REF!="Washington",+All!#REF!,0))</f>
        <v>#REF!</v>
      </c>
      <c r="BB152" s="90" t="e">
        <f>IF(+All!#REF!="Washington",+All!#REF!,IF(+All!#REF!="Washington",+All!#REF!,0))</f>
        <v>#REF!</v>
      </c>
      <c r="BC152" s="91" t="e">
        <f>IF(+All!#REF!="Washington",+All!#REF!,IF(+All!#REF!="Washington",+All!#REF!,0))</f>
        <v>#REF!</v>
      </c>
      <c r="BD152" s="482" t="e">
        <f>IF(+All!#REF!="Washington",+All!#REF!,IF(+All!#REF!="Washington",+All!#REF!,0))</f>
        <v>#REF!</v>
      </c>
      <c r="BE152" s="483" t="e">
        <f>IF(+All!#REF!="Washington",+All!#REF!,IF(+All!#REF!="Washington",+All!#REF!,0))</f>
        <v>#REF!</v>
      </c>
      <c r="BF152" s="483" t="e">
        <f>IF(+All!#REF!="Washington",+All!#REF!,IF(+All!#REF!="Washington",+All!#REF!,0))</f>
        <v>#REF!</v>
      </c>
      <c r="BG152" s="482" t="e">
        <f>IF(+All!#REF!="Washington",+All!#REF!,IF(+All!#REF!="Washington",+All!#REF!,0))</f>
        <v>#REF!</v>
      </c>
      <c r="BH152" s="483" t="e">
        <f>IF(+All!#REF!="Washington",+All!#REF!,IF(+All!#REF!="Washington",+All!#REF!,0))</f>
        <v>#REF!</v>
      </c>
      <c r="BI152" s="484" t="e">
        <f>IF(+All!#REF!="Washington",+All!#REF!,IF(+All!#REF!="Washington",+All!#REF!,0))</f>
        <v>#REF!</v>
      </c>
      <c r="BJ152" s="92" t="e">
        <f>IF(+All!#REF!="Washington",+All!#REF!,IF(+All!#REF!="Washington",+All!#REF!,0))</f>
        <v>#REF!</v>
      </c>
      <c r="BK152" s="93" t="e">
        <f>IF(+All!#REF!="Washington",+All!#REF!,IF(+All!#REF!="Washington",+All!#REF!,0))</f>
        <v>#REF!</v>
      </c>
    </row>
    <row r="153" spans="1:63" x14ac:dyDescent="0.8">
      <c r="A153" s="70">
        <f>IF(+All!$F563="Washington",+All!A563,IF(+All!$H563="Washington",+All!A563,0))</f>
        <v>8</v>
      </c>
      <c r="B153" s="480" t="str">
        <f>IF(+All!$F563="Washington",+All!B563,IF(+All!$H563="Washington",+All!B563,0))</f>
        <v>Fri</v>
      </c>
      <c r="C153" s="72">
        <f>IF(+All!$F563="Washington",+All!C563,IF(+All!$H563="Washington",+All!C563,0))</f>
        <v>44491</v>
      </c>
      <c r="D153" s="73">
        <f>IF(+All!$F563="Washington",+All!D563,IF(+All!$H563="Washington",+All!D563,0))</f>
        <v>0.9375</v>
      </c>
      <c r="E153" s="707" t="str">
        <f>IF(+All!$F563="Washington",+All!E563,IF(+All!$H563="Washington",+All!E563,0))</f>
        <v>ESPN2</v>
      </c>
      <c r="F153" s="75" t="str">
        <f>IF(+All!$F563="Washington",+All!F563,IF(+All!$H563="Washington",+All!F563,0))</f>
        <v>Washington</v>
      </c>
      <c r="G153" s="76" t="str">
        <f>IF(+All!$F563="Washington",+All!G563,IF(+All!$H563="Washington",+All!G563,0))</f>
        <v>P12</v>
      </c>
      <c r="H153" s="75" t="str">
        <f>IF(+All!$F563="Washington",+All!H563,IF(+All!$H563="Washington",+All!H563,0))</f>
        <v>Arizona</v>
      </c>
      <c r="I153" s="76" t="str">
        <f>IF(+All!$F563="Washington",+All!I563,IF(+All!$H563="Washington",+All!I563,0))</f>
        <v>P12</v>
      </c>
      <c r="J153" s="706" t="str">
        <f>IF(+All!$F563="Washington",+All!J563,IF(+All!$H563="Washington",+All!J563,0))</f>
        <v>Washington</v>
      </c>
      <c r="K153" s="707" t="str">
        <f>IF(+All!$F563="Washington",+All!K563,IF(+All!$H563="Washington",+All!K563,0))</f>
        <v>Arizona</v>
      </c>
      <c r="L153" s="78">
        <f>IF(+All!$F563="Washington",+All!L563,IF(+All!$H563="Washington",+All!L563,0))</f>
        <v>18</v>
      </c>
      <c r="M153" s="79">
        <f>IF(+All!$F563="Washington",+All!M563,IF(+All!$H563="Washington",+All!M563,0))</f>
        <v>45.5</v>
      </c>
      <c r="N153" s="706" t="str">
        <f>IF(+All!$F563="Washington",+All!N563,IF(+All!$H563="Washington",+All!N563,0))</f>
        <v>Washington</v>
      </c>
      <c r="O153" s="708">
        <f>IF(+All!$F563="Washington",+All!O563,IF(+All!$H563="Washington",+All!O563,0))</f>
        <v>21</v>
      </c>
      <c r="P153" s="708" t="str">
        <f>IF(+All!$F563="Washington",+All!P563,IF(+All!$H563="Washington",+All!P563,0))</f>
        <v>Arizona</v>
      </c>
      <c r="Q153" s="707">
        <f>IF(+All!$F563="Washington",+All!Q563,IF(+All!$H563="Washington",+All!Q563,0))</f>
        <v>16</v>
      </c>
      <c r="R153" s="706" t="str">
        <f>IF(+All!$F563="Washington",+All!R563,IF(+All!$H563="Washington",+All!R563,0))</f>
        <v>Arizona</v>
      </c>
      <c r="S153" s="708" t="str">
        <f>IF(+All!$F563="Washington",+All!S563,IF(+All!$H563="Washington",+All!S563,0))</f>
        <v>Washington</v>
      </c>
      <c r="T153" s="706" t="str">
        <f>IF(+All!$F563="Washington",+All!T563,IF(+All!$H563="Washington",+All!T563,0))</f>
        <v>Washington</v>
      </c>
      <c r="U153" s="707" t="str">
        <f>IF(+All!$F563="Washington",+All!U563,IF(+All!$H563="Washington",+All!U563,0))</f>
        <v>L</v>
      </c>
      <c r="V153" s="706">
        <f>IF(+All!$F903="Washington",+All!#REF!,IF(+All!$H903="Washington",+All!#REF!,0))</f>
        <v>0</v>
      </c>
      <c r="W153" s="707">
        <f>IF(+All!$F903="Washington",+All!#REF!,IF(+All!$H903="Washington",+All!#REF!,0))</f>
        <v>0</v>
      </c>
      <c r="X153" s="706">
        <f>IF(+All!$F903="Washington",+All!#REF!,IF(+All!$H903="Washington",+All!#REF!,0))</f>
        <v>0</v>
      </c>
      <c r="Y153" s="707">
        <f>IF(+All!$F903="Washington",+All!#REF!,IF(+All!$H903="Washington",+All!#REF!,0))</f>
        <v>0</v>
      </c>
      <c r="Z153" s="706">
        <f>IF(+All!$F903="Washington",+All!#REF!,IF(+All!$H903="Washington",+All!#REF!,0))</f>
        <v>0</v>
      </c>
      <c r="AA153" s="707">
        <f>IF(+All!$F903="Washington",+All!#REF!,IF(+All!$H903="Washington",+All!#REF!,0))</f>
        <v>0</v>
      </c>
      <c r="AB153" s="706">
        <f>IF(+All!$F903="Washington",+All!#REF!,IF(+All!$H903="Washington",+All!#REF!,0))</f>
        <v>0</v>
      </c>
      <c r="AC153" s="707">
        <f>IF(+All!$F903="Washington",+All!#REF!,IF(+All!$H903="Washington",+All!#REF!,0))</f>
        <v>0</v>
      </c>
      <c r="AD153" s="706">
        <f>IF(+All!$F903="Washington",+All!#REF!,IF(+All!$H903="Washington",+All!#REF!,0))</f>
        <v>0</v>
      </c>
      <c r="AE153" s="707">
        <f>IF(+All!$F903="Washington",+All!#REF!,IF(+All!$H903="Washington",+All!#REF!,0))</f>
        <v>0</v>
      </c>
      <c r="AF153" s="706">
        <f>IF(+All!$F903="Washington",+All!#REF!,IF(+All!$H903="Washington",+All!#REF!,0))</f>
        <v>0</v>
      </c>
      <c r="AG153" s="707">
        <f>IF(+All!$F903="Washington",+All!#REF!,IF(+All!$H903="Washington",+All!#REF!,0))</f>
        <v>0</v>
      </c>
      <c r="AH153" s="706">
        <f>IF(+All!$F903="Washington",+All!#REF!,IF(+All!$H903="Washington",+All!#REF!,0))</f>
        <v>0</v>
      </c>
      <c r="AI153" s="707">
        <f>IF(+All!$F903="Washington",+All!#REF!,IF(+All!$H903="Washington",+All!#REF!,0))</f>
        <v>0</v>
      </c>
      <c r="AJ153" s="706">
        <f>IF(+All!$F903="Washington",+All!#REF!,IF(+All!$H903="Washington",+All!#REF!,0))</f>
        <v>0</v>
      </c>
      <c r="AK153" s="707">
        <f>IF(+All!$F903="Washington",+All!#REF!,IF(+All!$H903="Washington",+All!#REF!,0))</f>
        <v>0</v>
      </c>
      <c r="AL153" s="81">
        <f>IF(+All!$F903="Washington",+All!V903,IF(+All!$H903="Washington",+All!V903,0))</f>
        <v>0</v>
      </c>
      <c r="AM153" s="82">
        <f>IF(+All!$F903="Washington",+All!W903,IF(+All!$H903="Washington",+All!W903,0))</f>
        <v>0</v>
      </c>
      <c r="AN153" s="81">
        <f>IF(+All!$F903="Washington",+All!X903,IF(+All!$H903="Washington",+All!X903,0))</f>
        <v>0</v>
      </c>
      <c r="AO153" s="83">
        <f>IF(+All!$F903="Washington",+All!Y903,IF(+All!$H903="Washington",+All!Y903,0))</f>
        <v>0</v>
      </c>
      <c r="AP153" s="84">
        <f>IF(+All!$F903="Washington",+All!Z903,IF(+All!$H903="Washington",+All!Z903,0))</f>
        <v>0</v>
      </c>
      <c r="AQ153" s="480">
        <f>IF(+All!$F903="Washington",+All!#REF!,IF(+All!$H903="Washington",+All!#REF!,0))</f>
        <v>0</v>
      </c>
      <c r="AR153" s="482">
        <f>IF(+All!$F903="Washington",+All!#REF!,IF(+All!$H903="Washington",+All!#REF!,0))</f>
        <v>0</v>
      </c>
      <c r="AS153" s="483">
        <f>IF(+All!$F903="Washington",+All!#REF!,IF(+All!$H903="Washington",+All!#REF!,0))</f>
        <v>0</v>
      </c>
      <c r="AT153" s="483">
        <f>IF(+All!$F903="Washington",+All!#REF!,IF(+All!$H903="Washington",+All!#REF!,0))</f>
        <v>0</v>
      </c>
      <c r="AU153" s="482">
        <f>IF(+All!$F903="Washington",+All!#REF!,IF(+All!$H903="Washington",+All!#REF!,0))</f>
        <v>0</v>
      </c>
      <c r="AV153" s="483">
        <f>IF(+All!$F903="Washington",+All!#REF!,IF(+All!$H903="Washington",+All!#REF!,0))</f>
        <v>0</v>
      </c>
      <c r="AW153" s="484">
        <f>IF(+All!$F903="Washington",+All!#REF!,IF(+All!$H903="Washington",+All!#REF!,0))</f>
        <v>0</v>
      </c>
      <c r="AX153" s="483">
        <f>IF(+All!$F903="Washington",+All!#REF!,IF(+All!$H903="Washington",+All!#REF!,0))</f>
        <v>0</v>
      </c>
      <c r="AY153" s="88">
        <f>IF(+All!$F903="Washington",+All!#REF!,IF(+All!$H903="Washington",+All!#REF!,0))</f>
        <v>0</v>
      </c>
      <c r="AZ153" s="89">
        <f>IF(+All!$F903="Washington",+All!#REF!,IF(+All!$H903="Washington",+All!#REF!,0))</f>
        <v>0</v>
      </c>
      <c r="BA153" s="90">
        <f>IF(+All!$F903="Washington",+All!#REF!,IF(+All!$H903="Washington",+All!#REF!,0))</f>
        <v>0</v>
      </c>
      <c r="BB153" s="90">
        <f>IF(+All!$F903="Washington",+All!#REF!,IF(+All!$H903="Washington",+All!#REF!,0))</f>
        <v>0</v>
      </c>
      <c r="BC153" s="91">
        <f>IF(+All!$F903="Washington",+All!#REF!,IF(+All!$H903="Washington",+All!#REF!,0))</f>
        <v>0</v>
      </c>
      <c r="BD153" s="482">
        <f>IF(+All!$F903="Washington",+All!#REF!,IF(+All!$H903="Washington",+All!#REF!,0))</f>
        <v>0</v>
      </c>
      <c r="BE153" s="483">
        <f>IF(+All!$F903="Washington",+All!#REF!,IF(+All!$H903="Washington",+All!#REF!,0))</f>
        <v>0</v>
      </c>
      <c r="BF153" s="483">
        <f>IF(+All!$F903="Washington",+All!#REF!,IF(+All!$H903="Washington",+All!#REF!,0))</f>
        <v>0</v>
      </c>
      <c r="BG153" s="482">
        <f>IF(+All!$F903="Washington",+All!#REF!,IF(+All!$H903="Washington",+All!#REF!,0))</f>
        <v>0</v>
      </c>
      <c r="BH153" s="483">
        <f>IF(+All!$F903="Washington",+All!#REF!,IF(+All!$H903="Washington",+All!#REF!,0))</f>
        <v>0</v>
      </c>
      <c r="BI153" s="484">
        <f>IF(+All!$F903="Washington",+All!#REF!,IF(+All!$H903="Washington",+All!#REF!,0))</f>
        <v>0</v>
      </c>
      <c r="BJ153" s="92">
        <f>IF(+All!$F903="Washington",+All!#REF!,IF(+All!$H903="Washington",+All!#REF!,0))</f>
        <v>0</v>
      </c>
      <c r="BK153" s="93">
        <f>IF(+All!$F903="Washington",+All!#REF!,IF(+All!$H903="Washington",+All!#REF!,0))</f>
        <v>0</v>
      </c>
    </row>
    <row r="154" spans="1:63" x14ac:dyDescent="0.8">
      <c r="A154" s="70">
        <f>IF(+All!$F675="Washington",+All!A675,IF(+All!$H675="Washington",+All!A675,0))</f>
        <v>9</v>
      </c>
      <c r="B154" s="480" t="str">
        <f>IF(+All!$F675="Washington",+All!B675,IF(+All!$H675="Washington",+All!B675,0))</f>
        <v>Sat</v>
      </c>
      <c r="C154" s="72">
        <f>IF(+All!$F675="Washington",+All!C675,IF(+All!$H675="Washington",+All!C675,0))</f>
        <v>44499</v>
      </c>
      <c r="D154" s="73">
        <f>IF(+All!$F675="Washington",+All!D675,IF(+All!$H675="Washington",+All!D675,0))</f>
        <v>0.9375</v>
      </c>
      <c r="E154" s="707" t="str">
        <f>IF(+All!$F675="Washington",+All!E675,IF(+All!$H675="Washington",+All!E675,0))</f>
        <v>FS1</v>
      </c>
      <c r="F154" s="75" t="str">
        <f>IF(+All!$F675="Washington",+All!F675,IF(+All!$H675="Washington",+All!F675,0))</f>
        <v>Washington</v>
      </c>
      <c r="G154" s="76" t="str">
        <f>IF(+All!$F675="Washington",+All!G675,IF(+All!$H675="Washington",+All!G675,0))</f>
        <v>P12</v>
      </c>
      <c r="H154" s="75" t="str">
        <f>IF(+All!$F675="Washington",+All!H675,IF(+All!$H675="Washington",+All!H675,0))</f>
        <v>Stanford</v>
      </c>
      <c r="I154" s="76" t="str">
        <f>IF(+All!$F675="Washington",+All!I675,IF(+All!$H675="Washington",+All!I675,0))</f>
        <v>P12</v>
      </c>
      <c r="J154" s="706" t="str">
        <f>IF(+All!$F675="Washington",+All!J675,IF(+All!$H675="Washington",+All!J675,0))</f>
        <v>Stanford</v>
      </c>
      <c r="K154" s="707" t="str">
        <f>IF(+All!$F675="Washington",+All!K675,IF(+All!$H675="Washington",+All!K675,0))</f>
        <v>Washington</v>
      </c>
      <c r="L154" s="78">
        <f>IF(+All!$F675="Washington",+All!L675,IF(+All!$H675="Washington",+All!L675,0))</f>
        <v>2.5</v>
      </c>
      <c r="M154" s="79">
        <f>IF(+All!$F675="Washington",+All!M675,IF(+All!$H675="Washington",+All!M675,0))</f>
        <v>48</v>
      </c>
      <c r="N154" s="706" t="str">
        <f>IF(+All!$F675="Washington",+All!N675,IF(+All!$H675="Washington",+All!N675,0))</f>
        <v>Washington</v>
      </c>
      <c r="O154" s="708">
        <f>IF(+All!$F675="Washington",+All!O675,IF(+All!$H675="Washington",+All!O675,0))</f>
        <v>20</v>
      </c>
      <c r="P154" s="708" t="str">
        <f>IF(+All!$F675="Washington",+All!P675,IF(+All!$H675="Washington",+All!P675,0))</f>
        <v>Stanford</v>
      </c>
      <c r="Q154" s="707">
        <f>IF(+All!$F675="Washington",+All!Q675,IF(+All!$H675="Washington",+All!Q675,0))</f>
        <v>13</v>
      </c>
      <c r="R154" s="706" t="str">
        <f>IF(+All!$F675="Washington",+All!R675,IF(+All!$H675="Washington",+All!R675,0))</f>
        <v>Washington</v>
      </c>
      <c r="S154" s="708" t="str">
        <f>IF(+All!$F675="Washington",+All!S675,IF(+All!$H675="Washington",+All!S675,0))</f>
        <v>Stanford</v>
      </c>
      <c r="T154" s="706" t="str">
        <f>IF(+All!$F675="Washington",+All!T675,IF(+All!$H675="Washington",+All!T675,0))</f>
        <v>Washington</v>
      </c>
      <c r="U154" s="707" t="str">
        <f>IF(+All!$F675="Washington",+All!U675,IF(+All!$H675="Washington",+All!U675,0))</f>
        <v>W</v>
      </c>
      <c r="V154" s="706">
        <f>IF(+All!$F941="Washington",+All!#REF!,IF(+All!$H941="Washington",+All!#REF!,0))</f>
        <v>0</v>
      </c>
      <c r="W154" s="707">
        <f>IF(+All!$F941="Washington",+All!#REF!,IF(+All!$H941="Washington",+All!#REF!,0))</f>
        <v>0</v>
      </c>
      <c r="X154" s="706">
        <f>IF(+All!$F941="Washington",+All!#REF!,IF(+All!$H941="Washington",+All!#REF!,0))</f>
        <v>0</v>
      </c>
      <c r="Y154" s="707">
        <f>IF(+All!$F941="Washington",+All!#REF!,IF(+All!$H941="Washington",+All!#REF!,0))</f>
        <v>0</v>
      </c>
      <c r="Z154" s="706">
        <f>IF(+All!$F941="Washington",+All!#REF!,IF(+All!$H941="Washington",+All!#REF!,0))</f>
        <v>0</v>
      </c>
      <c r="AA154" s="707">
        <f>IF(+All!$F941="Washington",+All!#REF!,IF(+All!$H941="Washington",+All!#REF!,0))</f>
        <v>0</v>
      </c>
      <c r="AB154" s="706">
        <f>IF(+All!$F941="Washington",+All!#REF!,IF(+All!$H941="Washington",+All!#REF!,0))</f>
        <v>0</v>
      </c>
      <c r="AC154" s="707">
        <f>IF(+All!$F941="Washington",+All!#REF!,IF(+All!$H941="Washington",+All!#REF!,0))</f>
        <v>0</v>
      </c>
      <c r="AD154" s="706">
        <f>IF(+All!$F941="Washington",+All!#REF!,IF(+All!$H941="Washington",+All!#REF!,0))</f>
        <v>0</v>
      </c>
      <c r="AE154" s="707">
        <f>IF(+All!$F941="Washington",+All!#REF!,IF(+All!$H941="Washington",+All!#REF!,0))</f>
        <v>0</v>
      </c>
      <c r="AF154" s="706">
        <f>IF(+All!$F941="Washington",+All!#REF!,IF(+All!$H941="Washington",+All!#REF!,0))</f>
        <v>0</v>
      </c>
      <c r="AG154" s="707">
        <f>IF(+All!$F941="Washington",+All!#REF!,IF(+All!$H941="Washington",+All!#REF!,0))</f>
        <v>0</v>
      </c>
      <c r="AH154" s="706">
        <f>IF(+All!$F941="Washington",+All!#REF!,IF(+All!$H941="Washington",+All!#REF!,0))</f>
        <v>0</v>
      </c>
      <c r="AI154" s="707">
        <f>IF(+All!$F941="Washington",+All!#REF!,IF(+All!$H941="Washington",+All!#REF!,0))</f>
        <v>0</v>
      </c>
      <c r="AJ154" s="706">
        <f>IF(+All!$F941="Washington",+All!#REF!,IF(+All!$H941="Washington",+All!#REF!,0))</f>
        <v>0</v>
      </c>
      <c r="AK154" s="707">
        <f>IF(+All!$F941="Washington",+All!#REF!,IF(+All!$H941="Washington",+All!#REF!,0))</f>
        <v>0</v>
      </c>
      <c r="AL154" s="81">
        <f>IF(+All!$F941="Washington",+All!V941,IF(+All!$H941="Washington",+All!V941,0))</f>
        <v>0</v>
      </c>
      <c r="AM154" s="82">
        <f>IF(+All!$F941="Washington",+All!W941,IF(+All!$H941="Washington",+All!W941,0))</f>
        <v>0</v>
      </c>
      <c r="AN154" s="81">
        <f>IF(+All!$F941="Washington",+All!X941,IF(+All!$H941="Washington",+All!X941,0))</f>
        <v>0</v>
      </c>
      <c r="AO154" s="83">
        <f>IF(+All!$F941="Washington",+All!Y941,IF(+All!$H941="Washington",+All!Y941,0))</f>
        <v>0</v>
      </c>
      <c r="AP154" s="84">
        <f>IF(+All!$F941="Washington",+All!Z941,IF(+All!$H941="Washington",+All!Z941,0))</f>
        <v>0</v>
      </c>
      <c r="AQ154" s="480">
        <f>IF(+All!$F941="Washington",+All!#REF!,IF(+All!$H941="Washington",+All!#REF!,0))</f>
        <v>0</v>
      </c>
      <c r="AR154" s="482">
        <f>IF(+All!$F941="Washington",+All!#REF!,IF(+All!$H941="Washington",+All!#REF!,0))</f>
        <v>0</v>
      </c>
      <c r="AS154" s="483">
        <f>IF(+All!$F941="Washington",+All!#REF!,IF(+All!$H941="Washington",+All!#REF!,0))</f>
        <v>0</v>
      </c>
      <c r="AT154" s="483">
        <f>IF(+All!$F941="Washington",+All!#REF!,IF(+All!$H941="Washington",+All!#REF!,0))</f>
        <v>0</v>
      </c>
      <c r="AU154" s="482">
        <f>IF(+All!$F941="Washington",+All!#REF!,IF(+All!$H941="Washington",+All!#REF!,0))</f>
        <v>0</v>
      </c>
      <c r="AV154" s="483">
        <f>IF(+All!$F941="Washington",+All!#REF!,IF(+All!$H941="Washington",+All!#REF!,0))</f>
        <v>0</v>
      </c>
      <c r="AW154" s="484">
        <f>IF(+All!$F941="Washington",+All!#REF!,IF(+All!$H941="Washington",+All!#REF!,0))</f>
        <v>0</v>
      </c>
      <c r="AX154" s="483">
        <f>IF(+All!$F941="Washington",+All!#REF!,IF(+All!$H941="Washington",+All!#REF!,0))</f>
        <v>0</v>
      </c>
      <c r="AY154" s="88">
        <f>IF(+All!$F941="Washington",+All!#REF!,IF(+All!$H941="Washington",+All!#REF!,0))</f>
        <v>0</v>
      </c>
      <c r="AZ154" s="89">
        <f>IF(+All!$F941="Washington",+All!#REF!,IF(+All!$H941="Washington",+All!#REF!,0))</f>
        <v>0</v>
      </c>
      <c r="BA154" s="90">
        <f>IF(+All!$F941="Washington",+All!#REF!,IF(+All!$H941="Washington",+All!#REF!,0))</f>
        <v>0</v>
      </c>
      <c r="BB154" s="90">
        <f>IF(+All!$F941="Washington",+All!#REF!,IF(+All!$H941="Washington",+All!#REF!,0))</f>
        <v>0</v>
      </c>
      <c r="BC154" s="91">
        <f>IF(+All!$F941="Washington",+All!#REF!,IF(+All!$H941="Washington",+All!#REF!,0))</f>
        <v>0</v>
      </c>
      <c r="BD154" s="482">
        <f>IF(+All!$F941="Washington",+All!#REF!,IF(+All!$H941="Washington",+All!#REF!,0))</f>
        <v>0</v>
      </c>
      <c r="BE154" s="483">
        <f>IF(+All!$F941="Washington",+All!#REF!,IF(+All!$H941="Washington",+All!#REF!,0))</f>
        <v>0</v>
      </c>
      <c r="BF154" s="483">
        <f>IF(+All!$F941="Washington",+All!#REF!,IF(+All!$H941="Washington",+All!#REF!,0))</f>
        <v>0</v>
      </c>
      <c r="BG154" s="482">
        <f>IF(+All!$F941="Washington",+All!#REF!,IF(+All!$H941="Washington",+All!#REF!,0))</f>
        <v>0</v>
      </c>
      <c r="BH154" s="483">
        <f>IF(+All!$F941="Washington",+All!#REF!,IF(+All!$H941="Washington",+All!#REF!,0))</f>
        <v>0</v>
      </c>
      <c r="BI154" s="484">
        <f>IF(+All!$F941="Washington",+All!#REF!,IF(+All!$H941="Washington",+All!#REF!,0))</f>
        <v>0</v>
      </c>
      <c r="BJ154" s="92">
        <f>IF(+All!$F941="Washington",+All!#REF!,IF(+All!$H941="Washington",+All!#REF!,0))</f>
        <v>0</v>
      </c>
      <c r="BK154" s="93">
        <f>IF(+All!$F941="Washington",+All!#REF!,IF(+All!$H941="Washington",+All!#REF!,0))</f>
        <v>0</v>
      </c>
    </row>
    <row r="155" spans="1:63" x14ac:dyDescent="0.8">
      <c r="A155" s="70">
        <f>IF(+All!$F757="Washington",+All!A757,IF(+All!$H757="Washington",+All!A757,0))</f>
        <v>10</v>
      </c>
      <c r="B155" s="480" t="str">
        <f>IF(+All!$F757="Washington",+All!B757,IF(+All!$H757="Washington",+All!B757,0))</f>
        <v>Sat</v>
      </c>
      <c r="C155" s="72">
        <f>IF(+All!$F757="Washington",+All!C757,IF(+All!$H757="Washington",+All!C757,0))</f>
        <v>44506</v>
      </c>
      <c r="D155" s="73">
        <f>IF(+All!$F757="Washington",+All!D757,IF(+All!$H757="Washington",+All!D757,0))</f>
        <v>0.8125</v>
      </c>
      <c r="E155" s="707" t="str">
        <f>IF(+All!$F757="Washington",+All!E757,IF(+All!$H757="Washington",+All!E757,0))</f>
        <v>ABC</v>
      </c>
      <c r="F155" s="75" t="str">
        <f>IF(+All!$F757="Washington",+All!F757,IF(+All!$H757="Washington",+All!F757,0))</f>
        <v>Oregon</v>
      </c>
      <c r="G155" s="76" t="str">
        <f>IF(+All!$F757="Washington",+All!G757,IF(+All!$H757="Washington",+All!G757,0))</f>
        <v>P12</v>
      </c>
      <c r="H155" s="75" t="str">
        <f>IF(+All!$F757="Washington",+All!H757,IF(+All!$H757="Washington",+All!H757,0))</f>
        <v>Washington</v>
      </c>
      <c r="I155" s="76" t="str">
        <f>IF(+All!$F757="Washington",+All!I757,IF(+All!$H757="Washington",+All!I757,0))</f>
        <v>P12</v>
      </c>
      <c r="J155" s="706" t="str">
        <f>IF(+All!$F757="Washington",+All!J757,IF(+All!$H757="Washington",+All!J757,0))</f>
        <v>Oregon</v>
      </c>
      <c r="K155" s="707" t="str">
        <f>IF(+All!$F757="Washington",+All!K757,IF(+All!$H757="Washington",+All!K757,0))</f>
        <v>Washington</v>
      </c>
      <c r="L155" s="78">
        <f>IF(+All!$F757="Washington",+All!L757,IF(+All!$H757="Washington",+All!L757,0))</f>
        <v>7</v>
      </c>
      <c r="M155" s="79">
        <f>IF(+All!$F757="Washington",+All!M757,IF(+All!$H757="Washington",+All!M757,0))</f>
        <v>51</v>
      </c>
      <c r="N155" s="706" t="str">
        <f>IF(+All!$F757="Washington",+All!N757,IF(+All!$H757="Washington",+All!N757,0))</f>
        <v>Oregon</v>
      </c>
      <c r="O155" s="708">
        <f>IF(+All!$F757="Washington",+All!O757,IF(+All!$H757="Washington",+All!O757,0))</f>
        <v>26</v>
      </c>
      <c r="P155" s="708" t="str">
        <f>IF(+All!$F757="Washington",+All!P757,IF(+All!$H757="Washington",+All!P757,0))</f>
        <v>Washington</v>
      </c>
      <c r="Q155" s="707">
        <f>IF(+All!$F757="Washington",+All!Q757,IF(+All!$H757="Washington",+All!Q757,0))</f>
        <v>16</v>
      </c>
      <c r="R155" s="706" t="str">
        <f>IF(+All!$F757="Washington",+All!R757,IF(+All!$H757="Washington",+All!R757,0))</f>
        <v>Oregon</v>
      </c>
      <c r="S155" s="708" t="str">
        <f>IF(+All!$F757="Washington",+All!S757,IF(+All!$H757="Washington",+All!S757,0))</f>
        <v>Washington</v>
      </c>
      <c r="T155" s="706" t="str">
        <f>IF(+All!$F757="Washington",+All!T757,IF(+All!$H757="Washington",+All!T757,0))</f>
        <v>Oregon</v>
      </c>
      <c r="U155" s="707" t="str">
        <f>IF(+All!$F757="Washington",+All!U757,IF(+All!$H757="Washington",+All!U757,0))</f>
        <v>W</v>
      </c>
      <c r="V155" s="706">
        <f>IF(+All!$F927="Washington",+All!#REF!,IF(+All!$H927="Washington",+All!#REF!,0))</f>
        <v>0</v>
      </c>
      <c r="W155" s="707">
        <f>IF(+All!$F927="Washington",+All!#REF!,IF(+All!$H927="Washington",+All!#REF!,0))</f>
        <v>0</v>
      </c>
      <c r="X155" s="706">
        <f>IF(+All!$F927="Washington",+All!#REF!,IF(+All!$H927="Washington",+All!#REF!,0))</f>
        <v>0</v>
      </c>
      <c r="Y155" s="707">
        <f>IF(+All!$F927="Washington",+All!#REF!,IF(+All!$H927="Washington",+All!#REF!,0))</f>
        <v>0</v>
      </c>
      <c r="Z155" s="706">
        <f>IF(+All!$F927="Washington",+All!#REF!,IF(+All!$H927="Washington",+All!#REF!,0))</f>
        <v>0</v>
      </c>
      <c r="AA155" s="707">
        <f>IF(+All!$F927="Washington",+All!#REF!,IF(+All!$H927="Washington",+All!#REF!,0))</f>
        <v>0</v>
      </c>
      <c r="AB155" s="706">
        <f>IF(+All!$F927="Washington",+All!#REF!,IF(+All!$H927="Washington",+All!#REF!,0))</f>
        <v>0</v>
      </c>
      <c r="AC155" s="707">
        <f>IF(+All!$F927="Washington",+All!#REF!,IF(+All!$H927="Washington",+All!#REF!,0))</f>
        <v>0</v>
      </c>
      <c r="AD155" s="706">
        <f>IF(+All!$F927="Washington",+All!#REF!,IF(+All!$H927="Washington",+All!#REF!,0))</f>
        <v>0</v>
      </c>
      <c r="AE155" s="707">
        <f>IF(+All!$F927="Washington",+All!#REF!,IF(+All!$H927="Washington",+All!#REF!,0))</f>
        <v>0</v>
      </c>
      <c r="AF155" s="706">
        <f>IF(+All!$F927="Washington",+All!#REF!,IF(+All!$H927="Washington",+All!#REF!,0))</f>
        <v>0</v>
      </c>
      <c r="AG155" s="707">
        <f>IF(+All!$F927="Washington",+All!#REF!,IF(+All!$H927="Washington",+All!#REF!,0))</f>
        <v>0</v>
      </c>
      <c r="AH155" s="706">
        <f>IF(+All!$F927="Washington",+All!#REF!,IF(+All!$H927="Washington",+All!#REF!,0))</f>
        <v>0</v>
      </c>
      <c r="AI155" s="707">
        <f>IF(+All!$F927="Washington",+All!#REF!,IF(+All!$H927="Washington",+All!#REF!,0))</f>
        <v>0</v>
      </c>
      <c r="AJ155" s="706">
        <f>IF(+All!$F927="Washington",+All!#REF!,IF(+All!$H927="Washington",+All!#REF!,0))</f>
        <v>0</v>
      </c>
      <c r="AK155" s="707">
        <f>IF(+All!$F927="Washington",+All!#REF!,IF(+All!$H927="Washington",+All!#REF!,0))</f>
        <v>0</v>
      </c>
      <c r="AL155" s="81">
        <f>IF(+All!$F927="Washington",+All!V927,IF(+All!$H927="Washington",+All!V927,0))</f>
        <v>0</v>
      </c>
      <c r="AM155" s="82">
        <f>IF(+All!$F927="Washington",+All!W927,IF(+All!$H927="Washington",+All!W927,0))</f>
        <v>0</v>
      </c>
      <c r="AN155" s="81">
        <f>IF(+All!$F927="Washington",+All!X927,IF(+All!$H927="Washington",+All!X927,0))</f>
        <v>0</v>
      </c>
      <c r="AO155" s="83">
        <f>IF(+All!$F927="Washington",+All!Y927,IF(+All!$H927="Washington",+All!Y927,0))</f>
        <v>0</v>
      </c>
      <c r="AP155" s="84">
        <f>IF(+All!$F927="Washington",+All!Z927,IF(+All!$H927="Washington",+All!Z927,0))</f>
        <v>0</v>
      </c>
      <c r="AQ155" s="480">
        <f>IF(+All!$F927="Washington",+All!#REF!,IF(+All!$H927="Washington",+All!#REF!,0))</f>
        <v>0</v>
      </c>
      <c r="AR155" s="482">
        <f>IF(+All!$F927="Washington",+All!#REF!,IF(+All!$H927="Washington",+All!#REF!,0))</f>
        <v>0</v>
      </c>
      <c r="AS155" s="483">
        <f>IF(+All!$F927="Washington",+All!#REF!,IF(+All!$H927="Washington",+All!#REF!,0))</f>
        <v>0</v>
      </c>
      <c r="AT155" s="483">
        <f>IF(+All!$F927="Washington",+All!#REF!,IF(+All!$H927="Washington",+All!#REF!,0))</f>
        <v>0</v>
      </c>
      <c r="AU155" s="482">
        <f>IF(+All!$F927="Washington",+All!#REF!,IF(+All!$H927="Washington",+All!#REF!,0))</f>
        <v>0</v>
      </c>
      <c r="AV155" s="483">
        <f>IF(+All!$F927="Washington",+All!#REF!,IF(+All!$H927="Washington",+All!#REF!,0))</f>
        <v>0</v>
      </c>
      <c r="AW155" s="484">
        <f>IF(+All!$F927="Washington",+All!#REF!,IF(+All!$H927="Washington",+All!#REF!,0))</f>
        <v>0</v>
      </c>
      <c r="AX155" s="483">
        <f>IF(+All!$F927="Washington",+All!#REF!,IF(+All!$H927="Washington",+All!#REF!,0))</f>
        <v>0</v>
      </c>
      <c r="AY155" s="88">
        <f>IF(+All!$F927="Washington",+All!#REF!,IF(+All!$H927="Washington",+All!#REF!,0))</f>
        <v>0</v>
      </c>
      <c r="AZ155" s="89">
        <f>IF(+All!$F927="Washington",+All!#REF!,IF(+All!$H927="Washington",+All!#REF!,0))</f>
        <v>0</v>
      </c>
      <c r="BA155" s="90">
        <f>IF(+All!$F927="Washington",+All!#REF!,IF(+All!$H927="Washington",+All!#REF!,0))</f>
        <v>0</v>
      </c>
      <c r="BB155" s="90">
        <f>IF(+All!$F927="Washington",+All!#REF!,IF(+All!$H927="Washington",+All!#REF!,0))</f>
        <v>0</v>
      </c>
      <c r="BC155" s="91">
        <f>IF(+All!$F927="Washington",+All!#REF!,IF(+All!$H927="Washington",+All!#REF!,0))</f>
        <v>0</v>
      </c>
      <c r="BD155" s="482">
        <f>IF(+All!$F927="Washington",+All!#REF!,IF(+All!$H927="Washington",+All!#REF!,0))</f>
        <v>0</v>
      </c>
      <c r="BE155" s="483">
        <f>IF(+All!$F927="Washington",+All!#REF!,IF(+All!$H927="Washington",+All!#REF!,0))</f>
        <v>0</v>
      </c>
      <c r="BF155" s="483">
        <f>IF(+All!$F927="Washington",+All!#REF!,IF(+All!$H927="Washington",+All!#REF!,0))</f>
        <v>0</v>
      </c>
      <c r="BG155" s="482">
        <f>IF(+All!$F927="Washington",+All!#REF!,IF(+All!$H927="Washington",+All!#REF!,0))</f>
        <v>0</v>
      </c>
      <c r="BH155" s="483">
        <f>IF(+All!$F927="Washington",+All!#REF!,IF(+All!$H927="Washington",+All!#REF!,0))</f>
        <v>0</v>
      </c>
      <c r="BI155" s="484">
        <f>IF(+All!$F927="Washington",+All!#REF!,IF(+All!$H927="Washington",+All!#REF!,0))</f>
        <v>0</v>
      </c>
      <c r="BJ155" s="92">
        <f>IF(+All!$F927="Washington",+All!#REF!,IF(+All!$H927="Washington",+All!#REF!,0))</f>
        <v>0</v>
      </c>
      <c r="BK155" s="93">
        <f>IF(+All!$F927="Washington",+All!#REF!,IF(+All!$H927="Washington",+All!#REF!,0))</f>
        <v>0</v>
      </c>
    </row>
    <row r="156" spans="1:63" x14ac:dyDescent="0.8">
      <c r="A156" s="70">
        <f>IF(+All!$F829="Washington",+All!A829,IF(+All!$H829="Washington",+All!A829,0))</f>
        <v>11</v>
      </c>
      <c r="B156" s="480" t="str">
        <f>IF(+All!$F829="Washington",+All!B829,IF(+All!$H829="Washington",+All!B829,0))</f>
        <v>Sat</v>
      </c>
      <c r="C156" s="72">
        <f>IF(+All!$F829="Washington",+All!C829,IF(+All!$H829="Washington",+All!C829,0))</f>
        <v>44513</v>
      </c>
      <c r="D156" s="73">
        <f>IF(+All!$F829="Washington",+All!D829,IF(+All!$H829="Washington",+All!D829,0))</f>
        <v>0.79166666666666663</v>
      </c>
      <c r="E156" s="707">
        <f>IF(+All!$F829="Washington",+All!E829,IF(+All!$H829="Washington",+All!E829,0))</f>
        <v>0</v>
      </c>
      <c r="F156" s="75" t="str">
        <f>IF(+All!$F829="Washington",+All!F829,IF(+All!$H829="Washington",+All!F829,0))</f>
        <v>Arizona State</v>
      </c>
      <c r="G156" s="76" t="str">
        <f>IF(+All!$F829="Washington",+All!G829,IF(+All!$H829="Washington",+All!G829,0))</f>
        <v>P12</v>
      </c>
      <c r="H156" s="75" t="str">
        <f>IF(+All!$F829="Washington",+All!H829,IF(+All!$H829="Washington",+All!H829,0))</f>
        <v>Washington</v>
      </c>
      <c r="I156" s="76" t="str">
        <f>IF(+All!$F829="Washington",+All!I829,IF(+All!$H829="Washington",+All!I829,0))</f>
        <v>P12</v>
      </c>
      <c r="J156" s="706" t="str">
        <f>IF(+All!$F829="Washington",+All!J829,IF(+All!$H829="Washington",+All!J829,0))</f>
        <v>Arizona State</v>
      </c>
      <c r="K156" s="707" t="str">
        <f>IF(+All!$F829="Washington",+All!K829,IF(+All!$H829="Washington",+All!K829,0))</f>
        <v>Washington</v>
      </c>
      <c r="L156" s="78">
        <f>IF(+All!$F829="Washington",+All!L829,IF(+All!$H829="Washington",+All!L829,0))</f>
        <v>6</v>
      </c>
      <c r="M156" s="79">
        <f>IF(+All!$F829="Washington",+All!M829,IF(+All!$H829="Washington",+All!M829,0))</f>
        <v>44</v>
      </c>
      <c r="N156" s="706" t="str">
        <f>IF(+All!$F829="Washington",+All!N829,IF(+All!$H829="Washington",+All!N829,0))</f>
        <v>Arizona State</v>
      </c>
      <c r="O156" s="708">
        <f>IF(+All!$F829="Washington",+All!O829,IF(+All!$H829="Washington",+All!O829,0))</f>
        <v>35</v>
      </c>
      <c r="P156" s="708" t="str">
        <f>IF(+All!$F829="Washington",+All!P829,IF(+All!$H829="Washington",+All!P829,0))</f>
        <v>Washington</v>
      </c>
      <c r="Q156" s="707">
        <f>IF(+All!$F829="Washington",+All!Q829,IF(+All!$H829="Washington",+All!Q829,0))</f>
        <v>30</v>
      </c>
      <c r="R156" s="706" t="str">
        <f>IF(+All!$F829="Washington",+All!R829,IF(+All!$H829="Washington",+All!R829,0))</f>
        <v>Washington</v>
      </c>
      <c r="S156" s="708" t="str">
        <f>IF(+All!$F829="Washington",+All!S829,IF(+All!$H829="Washington",+All!S829,0))</f>
        <v>Arizona State</v>
      </c>
      <c r="T156" s="706" t="str">
        <f>IF(+All!$F829="Washington",+All!T829,IF(+All!$H829="Washington",+All!T829,0))</f>
        <v>Arizona State</v>
      </c>
      <c r="U156" s="707" t="str">
        <f>IF(+All!$F829="Washington",+All!U829,IF(+All!$H829="Washington",+All!U829,0))</f>
        <v>L</v>
      </c>
      <c r="V156" s="706">
        <f>IF(+All!$F917="Washington",+All!#REF!,IF(+All!$H917="Washington",+All!#REF!,0))</f>
        <v>0</v>
      </c>
      <c r="W156" s="707">
        <f>IF(+All!$F917="Washington",+All!#REF!,IF(+All!$H917="Washington",+All!#REF!,0))</f>
        <v>0</v>
      </c>
      <c r="X156" s="706">
        <f>IF(+All!$F917="Washington",+All!#REF!,IF(+All!$H917="Washington",+All!#REF!,0))</f>
        <v>0</v>
      </c>
      <c r="Y156" s="707">
        <f>IF(+All!$F917="Washington",+All!#REF!,IF(+All!$H917="Washington",+All!#REF!,0))</f>
        <v>0</v>
      </c>
      <c r="Z156" s="706">
        <f>IF(+All!$F917="Washington",+All!#REF!,IF(+All!$H917="Washington",+All!#REF!,0))</f>
        <v>0</v>
      </c>
      <c r="AA156" s="707">
        <f>IF(+All!$F917="Washington",+All!#REF!,IF(+All!$H917="Washington",+All!#REF!,0))</f>
        <v>0</v>
      </c>
      <c r="AB156" s="706">
        <f>IF(+All!$F917="Washington",+All!#REF!,IF(+All!$H917="Washington",+All!#REF!,0))</f>
        <v>0</v>
      </c>
      <c r="AC156" s="707">
        <f>IF(+All!$F917="Washington",+All!#REF!,IF(+All!$H917="Washington",+All!#REF!,0))</f>
        <v>0</v>
      </c>
      <c r="AD156" s="706">
        <f>IF(+All!$F917="Washington",+All!#REF!,IF(+All!$H917="Washington",+All!#REF!,0))</f>
        <v>0</v>
      </c>
      <c r="AE156" s="707">
        <f>IF(+All!$F917="Washington",+All!#REF!,IF(+All!$H917="Washington",+All!#REF!,0))</f>
        <v>0</v>
      </c>
      <c r="AF156" s="706">
        <f>IF(+All!$F917="Washington",+All!#REF!,IF(+All!$H917="Washington",+All!#REF!,0))</f>
        <v>0</v>
      </c>
      <c r="AG156" s="707">
        <f>IF(+All!$F917="Washington",+All!#REF!,IF(+All!$H917="Washington",+All!#REF!,0))</f>
        <v>0</v>
      </c>
      <c r="AH156" s="706">
        <f>IF(+All!$F917="Washington",+All!#REF!,IF(+All!$H917="Washington",+All!#REF!,0))</f>
        <v>0</v>
      </c>
      <c r="AI156" s="707">
        <f>IF(+All!$F917="Washington",+All!#REF!,IF(+All!$H917="Washington",+All!#REF!,0))</f>
        <v>0</v>
      </c>
      <c r="AJ156" s="706">
        <f>IF(+All!$F917="Washington",+All!#REF!,IF(+All!$H917="Washington",+All!#REF!,0))</f>
        <v>0</v>
      </c>
      <c r="AK156" s="707">
        <f>IF(+All!$F917="Washington",+All!#REF!,IF(+All!$H917="Washington",+All!#REF!,0))</f>
        <v>0</v>
      </c>
      <c r="AL156" s="81">
        <f>IF(+All!$F917="Washington",+All!V917,IF(+All!$H917="Washington",+All!V917,0))</f>
        <v>0</v>
      </c>
      <c r="AM156" s="82">
        <f>IF(+All!$F917="Washington",+All!W917,IF(+All!$H917="Washington",+All!W917,0))</f>
        <v>0</v>
      </c>
      <c r="AN156" s="81">
        <f>IF(+All!$F917="Washington",+All!X917,IF(+All!$H917="Washington",+All!X917,0))</f>
        <v>0</v>
      </c>
      <c r="AO156" s="83">
        <f>IF(+All!$F917="Washington",+All!Y917,IF(+All!$H917="Washington",+All!Y917,0))</f>
        <v>0</v>
      </c>
      <c r="AP156" s="84">
        <f>IF(+All!$F917="Washington",+All!Z917,IF(+All!$H917="Washington",+All!Z917,0))</f>
        <v>0</v>
      </c>
      <c r="AQ156" s="480">
        <f>IF(+All!$F917="Washington",+All!#REF!,IF(+All!$H917="Washington",+All!#REF!,0))</f>
        <v>0</v>
      </c>
      <c r="AR156" s="482">
        <f>IF(+All!$F917="Washington",+All!#REF!,IF(+All!$H917="Washington",+All!#REF!,0))</f>
        <v>0</v>
      </c>
      <c r="AS156" s="483">
        <f>IF(+All!$F917="Washington",+All!#REF!,IF(+All!$H917="Washington",+All!#REF!,0))</f>
        <v>0</v>
      </c>
      <c r="AT156" s="483">
        <f>IF(+All!$F917="Washington",+All!#REF!,IF(+All!$H917="Washington",+All!#REF!,0))</f>
        <v>0</v>
      </c>
      <c r="AU156" s="482">
        <f>IF(+All!$F917="Washington",+All!#REF!,IF(+All!$H917="Washington",+All!#REF!,0))</f>
        <v>0</v>
      </c>
      <c r="AV156" s="483">
        <f>IF(+All!$F917="Washington",+All!#REF!,IF(+All!$H917="Washington",+All!#REF!,0))</f>
        <v>0</v>
      </c>
      <c r="AW156" s="484">
        <f>IF(+All!$F917="Washington",+All!#REF!,IF(+All!$H917="Washington",+All!#REF!,0))</f>
        <v>0</v>
      </c>
      <c r="AX156" s="483">
        <f>IF(+All!$F917="Washington",+All!#REF!,IF(+All!$H917="Washington",+All!#REF!,0))</f>
        <v>0</v>
      </c>
      <c r="AY156" s="88">
        <f>IF(+All!$F917="Washington",+All!#REF!,IF(+All!$H917="Washington",+All!#REF!,0))</f>
        <v>0</v>
      </c>
      <c r="AZ156" s="89">
        <f>IF(+All!$F917="Washington",+All!#REF!,IF(+All!$H917="Washington",+All!#REF!,0))</f>
        <v>0</v>
      </c>
      <c r="BA156" s="90">
        <f>IF(+All!$F917="Washington",+All!#REF!,IF(+All!$H917="Washington",+All!#REF!,0))</f>
        <v>0</v>
      </c>
      <c r="BB156" s="90">
        <f>IF(+All!$F917="Washington",+All!#REF!,IF(+All!$H917="Washington",+All!#REF!,0))</f>
        <v>0</v>
      </c>
      <c r="BC156" s="91">
        <f>IF(+All!$F917="Washington",+All!#REF!,IF(+All!$H917="Washington",+All!#REF!,0))</f>
        <v>0</v>
      </c>
      <c r="BD156" s="482">
        <f>IF(+All!$F917="Washington",+All!#REF!,IF(+All!$H917="Washington",+All!#REF!,0))</f>
        <v>0</v>
      </c>
      <c r="BE156" s="483">
        <f>IF(+All!$F917="Washington",+All!#REF!,IF(+All!$H917="Washington",+All!#REF!,0))</f>
        <v>0</v>
      </c>
      <c r="BF156" s="483">
        <f>IF(+All!$F917="Washington",+All!#REF!,IF(+All!$H917="Washington",+All!#REF!,0))</f>
        <v>0</v>
      </c>
      <c r="BG156" s="482">
        <f>IF(+All!$F917="Washington",+All!#REF!,IF(+All!$H917="Washington",+All!#REF!,0))</f>
        <v>0</v>
      </c>
      <c r="BH156" s="483">
        <f>IF(+All!$F917="Washington",+All!#REF!,IF(+All!$H917="Washington",+All!#REF!,0))</f>
        <v>0</v>
      </c>
      <c r="BI156" s="484">
        <f>IF(+All!$F917="Washington",+All!#REF!,IF(+All!$H917="Washington",+All!#REF!,0))</f>
        <v>0</v>
      </c>
      <c r="BJ156" s="92">
        <f>IF(+All!$F917="Washington",+All!#REF!,IF(+All!$H917="Washington",+All!#REF!,0))</f>
        <v>0</v>
      </c>
      <c r="BK156" s="93">
        <f>IF(+All!$F917="Washington",+All!#REF!,IF(+All!$H917="Washington",+All!#REF!,0))</f>
        <v>0</v>
      </c>
    </row>
    <row r="157" spans="1:63" x14ac:dyDescent="0.8">
      <c r="A157" s="70">
        <f>IF(+All!$F894="Washington",+All!A894,IF(+All!$H894="Washington",+All!A894,0))</f>
        <v>12</v>
      </c>
      <c r="B157" s="480" t="str">
        <f>IF(+All!$F894="Washington",+All!B894,IF(+All!$H894="Washington",+All!B894,0))</f>
        <v>Sat</v>
      </c>
      <c r="C157" s="72">
        <f>IF(+All!$F894="Washington",+All!C894,IF(+All!$H894="Washington",+All!C894,0))</f>
        <v>44520</v>
      </c>
      <c r="D157" s="73">
        <f>IF(+All!$F894="Washington",+All!D894,IF(+All!$H894="Washington",+All!D894,0))</f>
        <v>0.625</v>
      </c>
      <c r="E157" s="707" t="str">
        <f>IF(+All!$F894="Washington",+All!E894,IF(+All!$H894="Washington",+All!E894,0))</f>
        <v>PAC12</v>
      </c>
      <c r="F157" s="75" t="str">
        <f>IF(+All!$F894="Washington",+All!F894,IF(+All!$H894="Washington",+All!F894,0))</f>
        <v>Washington</v>
      </c>
      <c r="G157" s="76" t="str">
        <f>IF(+All!$F894="Washington",+All!G894,IF(+All!$H894="Washington",+All!G894,0))</f>
        <v>P12</v>
      </c>
      <c r="H157" s="75" t="str">
        <f>IF(+All!$F894="Washington",+All!H894,IF(+All!$H894="Washington",+All!H894,0))</f>
        <v>Colorado</v>
      </c>
      <c r="I157" s="76" t="str">
        <f>IF(+All!$F894="Washington",+All!I894,IF(+All!$H894="Washington",+All!I894,0))</f>
        <v>P12</v>
      </c>
      <c r="J157" s="706" t="str">
        <f>IF(+All!$F894="Washington",+All!J894,IF(+All!$H894="Washington",+All!J894,0))</f>
        <v>Washington</v>
      </c>
      <c r="K157" s="707" t="str">
        <f>IF(+All!$F894="Washington",+All!K894,IF(+All!$H894="Washington",+All!K894,0))</f>
        <v>Colorado</v>
      </c>
      <c r="L157" s="78">
        <f>IF(+All!$F894="Washington",+All!L894,IF(+All!$H894="Washington",+All!L894,0))</f>
        <v>6.5</v>
      </c>
      <c r="M157" s="79">
        <f>IF(+All!$F894="Washington",+All!M894,IF(+All!$H894="Washington",+All!M894,0))</f>
        <v>43</v>
      </c>
      <c r="N157" s="706" t="str">
        <f>IF(+All!$F894="Washington",+All!N894,IF(+All!$H894="Washington",+All!N894,0))</f>
        <v>Colorado</v>
      </c>
      <c r="O157" s="708">
        <f>IF(+All!$F894="Washington",+All!O894,IF(+All!$H894="Washington",+All!O894,0))</f>
        <v>20</v>
      </c>
      <c r="P157" s="708" t="str">
        <f>IF(+All!$F894="Washington",+All!P894,IF(+All!$H894="Washington",+All!P894,0))</f>
        <v>Washington</v>
      </c>
      <c r="Q157" s="707">
        <f>IF(+All!$F894="Washington",+All!Q894,IF(+All!$H894="Washington",+All!Q894,0))</f>
        <v>17</v>
      </c>
      <c r="R157" s="706" t="str">
        <f>IF(+All!$F894="Washington",+All!R894,IF(+All!$H894="Washington",+All!R894,0))</f>
        <v>Colorado</v>
      </c>
      <c r="S157" s="708" t="str">
        <f>IF(+All!$F894="Washington",+All!S894,IF(+All!$H894="Washington",+All!S894,0))</f>
        <v>Washington</v>
      </c>
      <c r="T157" s="706" t="str">
        <f>IF(+All!$F894="Washington",+All!T894,IF(+All!$H894="Washington",+All!T894,0))</f>
        <v>Colorado</v>
      </c>
      <c r="U157" s="707" t="str">
        <f>IF(+All!$F894="Washington",+All!U894,IF(+All!$H894="Washington",+All!U894,0))</f>
        <v>W</v>
      </c>
      <c r="V157" s="706" t="e">
        <f>IF(+All!#REF!="Washington",+All!#REF!,IF(+All!#REF!="Washington",+All!#REF!,0))</f>
        <v>#REF!</v>
      </c>
      <c r="W157" s="707" t="e">
        <f>IF(+All!#REF!="Washington",+All!#REF!,IF(+All!#REF!="Washington",+All!#REF!,0))</f>
        <v>#REF!</v>
      </c>
      <c r="X157" s="706" t="e">
        <f>IF(+All!#REF!="Washington",+All!#REF!,IF(+All!#REF!="Washington",+All!#REF!,0))</f>
        <v>#REF!</v>
      </c>
      <c r="Y157" s="707" t="e">
        <f>IF(+All!#REF!="Washington",+All!#REF!,IF(+All!#REF!="Washington",+All!#REF!,0))</f>
        <v>#REF!</v>
      </c>
      <c r="Z157" s="706" t="e">
        <f>IF(+All!#REF!="Washington",+All!#REF!,IF(+All!#REF!="Washington",+All!#REF!,0))</f>
        <v>#REF!</v>
      </c>
      <c r="AA157" s="707" t="e">
        <f>IF(+All!#REF!="Washington",+All!#REF!,IF(+All!#REF!="Washington",+All!#REF!,0))</f>
        <v>#REF!</v>
      </c>
      <c r="AB157" s="706" t="e">
        <f>IF(+All!#REF!="Washington",+All!#REF!,IF(+All!#REF!="Washington",+All!#REF!,0))</f>
        <v>#REF!</v>
      </c>
      <c r="AC157" s="707" t="e">
        <f>IF(+All!#REF!="Washington",+All!#REF!,IF(+All!#REF!="Washington",+All!#REF!,0))</f>
        <v>#REF!</v>
      </c>
      <c r="AD157" s="706" t="e">
        <f>IF(+All!#REF!="Washington",+All!#REF!,IF(+All!#REF!="Washington",+All!#REF!,0))</f>
        <v>#REF!</v>
      </c>
      <c r="AE157" s="707" t="e">
        <f>IF(+All!#REF!="Washington",+All!#REF!,IF(+All!#REF!="Washington",+All!#REF!,0))</f>
        <v>#REF!</v>
      </c>
      <c r="AF157" s="706" t="e">
        <f>IF(+All!#REF!="Washington",+All!#REF!,IF(+All!#REF!="Washington",+All!#REF!,0))</f>
        <v>#REF!</v>
      </c>
      <c r="AG157" s="707" t="e">
        <f>IF(+All!#REF!="Washington",+All!#REF!,IF(+All!#REF!="Washington",+All!#REF!,0))</f>
        <v>#REF!</v>
      </c>
      <c r="AH157" s="706" t="e">
        <f>IF(+All!#REF!="Washington",+All!#REF!,IF(+All!#REF!="Washington",+All!#REF!,0))</f>
        <v>#REF!</v>
      </c>
      <c r="AI157" s="707" t="e">
        <f>IF(+All!#REF!="Washington",+All!#REF!,IF(+All!#REF!="Washington",+All!#REF!,0))</f>
        <v>#REF!</v>
      </c>
      <c r="AJ157" s="706" t="e">
        <f>IF(+All!#REF!="Washington",+All!#REF!,IF(+All!#REF!="Washington",+All!#REF!,0))</f>
        <v>#REF!</v>
      </c>
      <c r="AK157" s="707" t="e">
        <f>IF(+All!#REF!="Washington",+All!#REF!,IF(+All!#REF!="Washington",+All!#REF!,0))</f>
        <v>#REF!</v>
      </c>
      <c r="AL157" s="81" t="e">
        <f>IF(+All!#REF!="Washington",+All!#REF!,IF(+All!#REF!="Washington",+All!#REF!,0))</f>
        <v>#REF!</v>
      </c>
      <c r="AM157" s="82" t="e">
        <f>IF(+All!#REF!="Washington",+All!#REF!,IF(+All!#REF!="Washington",+All!#REF!,0))</f>
        <v>#REF!</v>
      </c>
      <c r="AN157" s="81" t="e">
        <f>IF(+All!#REF!="Washington",+All!#REF!,IF(+All!#REF!="Washington",+All!#REF!,0))</f>
        <v>#REF!</v>
      </c>
      <c r="AO157" s="83" t="e">
        <f>IF(+All!#REF!="Washington",+All!#REF!,IF(+All!#REF!="Washington",+All!#REF!,0))</f>
        <v>#REF!</v>
      </c>
      <c r="AP157" s="84" t="e">
        <f>IF(+All!#REF!="Washington",+All!#REF!,IF(+All!#REF!="Washington",+All!#REF!,0))</f>
        <v>#REF!</v>
      </c>
      <c r="AQ157" s="480" t="e">
        <f>IF(+All!#REF!="Washington",+All!#REF!,IF(+All!#REF!="Washington",+All!#REF!,0))</f>
        <v>#REF!</v>
      </c>
      <c r="AR157" s="482" t="e">
        <f>IF(+All!#REF!="Washington",+All!#REF!,IF(+All!#REF!="Washington",+All!#REF!,0))</f>
        <v>#REF!</v>
      </c>
      <c r="AS157" s="483" t="e">
        <f>IF(+All!#REF!="Washington",+All!#REF!,IF(+All!#REF!="Washington",+All!#REF!,0))</f>
        <v>#REF!</v>
      </c>
      <c r="AT157" s="483" t="e">
        <f>IF(+All!#REF!="Washington",+All!#REF!,IF(+All!#REF!="Washington",+All!#REF!,0))</f>
        <v>#REF!</v>
      </c>
      <c r="AU157" s="482" t="e">
        <f>IF(+All!#REF!="Washington",+All!#REF!,IF(+All!#REF!="Washington",+All!#REF!,0))</f>
        <v>#REF!</v>
      </c>
      <c r="AV157" s="483" t="e">
        <f>IF(+All!#REF!="Washington",+All!#REF!,IF(+All!#REF!="Washington",+All!#REF!,0))</f>
        <v>#REF!</v>
      </c>
      <c r="AW157" s="484" t="e">
        <f>IF(+All!#REF!="Washington",+All!#REF!,IF(+All!#REF!="Washington",+All!#REF!,0))</f>
        <v>#REF!</v>
      </c>
      <c r="AX157" s="483" t="e">
        <f>IF(+All!#REF!="Washington",+All!#REF!,IF(+All!#REF!="Washington",+All!#REF!,0))</f>
        <v>#REF!</v>
      </c>
      <c r="AY157" s="88" t="e">
        <f>IF(+All!#REF!="Washington",+All!#REF!,IF(+All!#REF!="Washington",+All!#REF!,0))</f>
        <v>#REF!</v>
      </c>
      <c r="AZ157" s="89" t="e">
        <f>IF(+All!#REF!="Washington",+All!#REF!,IF(+All!#REF!="Washington",+All!#REF!,0))</f>
        <v>#REF!</v>
      </c>
      <c r="BA157" s="90" t="e">
        <f>IF(+All!#REF!="Washington",+All!#REF!,IF(+All!#REF!="Washington",+All!#REF!,0))</f>
        <v>#REF!</v>
      </c>
      <c r="BB157" s="90" t="e">
        <f>IF(+All!#REF!="Washington",+All!#REF!,IF(+All!#REF!="Washington",+All!#REF!,0))</f>
        <v>#REF!</v>
      </c>
      <c r="BC157" s="91" t="e">
        <f>IF(+All!#REF!="Washington",+All!#REF!,IF(+All!#REF!="Washington",+All!#REF!,0))</f>
        <v>#REF!</v>
      </c>
      <c r="BD157" s="482" t="e">
        <f>IF(+All!#REF!="Washington",+All!#REF!,IF(+All!#REF!="Washington",+All!#REF!,0))</f>
        <v>#REF!</v>
      </c>
      <c r="BE157" s="483" t="e">
        <f>IF(+All!#REF!="Washington",+All!#REF!,IF(+All!#REF!="Washington",+All!#REF!,0))</f>
        <v>#REF!</v>
      </c>
      <c r="BF157" s="483" t="e">
        <f>IF(+All!#REF!="Washington",+All!#REF!,IF(+All!#REF!="Washington",+All!#REF!,0))</f>
        <v>#REF!</v>
      </c>
      <c r="BG157" s="482" t="e">
        <f>IF(+All!#REF!="Washington",+All!#REF!,IF(+All!#REF!="Washington",+All!#REF!,0))</f>
        <v>#REF!</v>
      </c>
      <c r="BH157" s="483" t="e">
        <f>IF(+All!#REF!="Washington",+All!#REF!,IF(+All!#REF!="Washington",+All!#REF!,0))</f>
        <v>#REF!</v>
      </c>
      <c r="BI157" s="484" t="e">
        <f>IF(+All!#REF!="Washington",+All!#REF!,IF(+All!#REF!="Washington",+All!#REF!,0))</f>
        <v>#REF!</v>
      </c>
      <c r="BJ157" s="92" t="e">
        <f>IF(+All!#REF!="Washington",+All!#REF!,IF(+All!#REF!="Washington",+All!#REF!,0))</f>
        <v>#REF!</v>
      </c>
      <c r="BK157" s="93" t="e">
        <f>IF(+All!#REF!="Washington",+All!#REF!,IF(+All!#REF!="Washington",+All!#REF!,0))</f>
        <v>#REF!</v>
      </c>
    </row>
    <row r="158" spans="1:63" x14ac:dyDescent="0.8">
      <c r="A158" s="70">
        <f>IF(+All!$F967="Washington",+All!A967,IF(+All!$H967="Washington",+All!A967,0))</f>
        <v>0</v>
      </c>
      <c r="B158" s="480">
        <f>IF(+All!$F967="Washington",+All!B967,IF(+All!$H967="Washington",+All!B967,0))</f>
        <v>0</v>
      </c>
      <c r="C158" s="72">
        <f>IF(+All!$F967="Washington",+All!C967,IF(+All!$H967="Washington",+All!C967,0))</f>
        <v>0</v>
      </c>
      <c r="D158" s="73">
        <f>IF(+All!$F967="Washington",+All!D967,IF(+All!$H967="Washington",+All!D967,0))</f>
        <v>0</v>
      </c>
      <c r="E158" s="707">
        <f>IF(+All!$F967="Washington",+All!E967,IF(+All!$H967="Washington",+All!E967,0))</f>
        <v>0</v>
      </c>
      <c r="F158" s="75">
        <f>IF(+All!$F967="Washington",+All!F967,IF(+All!$H967="Washington",+All!F967,0))</f>
        <v>0</v>
      </c>
      <c r="G158" s="76">
        <f>IF(+All!$F967="Washington",+All!G967,IF(+All!$H967="Washington",+All!G967,0))</f>
        <v>0</v>
      </c>
      <c r="H158" s="75">
        <f>IF(+All!$F967="Washington",+All!H967,IF(+All!$H967="Washington",+All!H967,0))</f>
        <v>0</v>
      </c>
      <c r="I158" s="76">
        <f>IF(+All!$F967="Washington",+All!I967,IF(+All!$H967="Washington",+All!I967,0))</f>
        <v>0</v>
      </c>
      <c r="J158" s="706">
        <f>IF(+All!$F967="Washington",+All!J967,IF(+All!$H967="Washington",+All!J967,0))</f>
        <v>0</v>
      </c>
      <c r="K158" s="707">
        <f>IF(+All!$F967="Washington",+All!K967,IF(+All!$H967="Washington",+All!K967,0))</f>
        <v>0</v>
      </c>
      <c r="L158" s="78">
        <f>IF(+All!$F967="Washington",+All!L967,IF(+All!$H967="Washington",+All!L967,0))</f>
        <v>0</v>
      </c>
      <c r="M158" s="79">
        <f>IF(+All!$F967="Washington",+All!M967,IF(+All!$H967="Washington",+All!M967,0))</f>
        <v>0</v>
      </c>
      <c r="N158" s="706">
        <f>IF(+All!$F967="Washington",+All!N967,IF(+All!$H967="Washington",+All!N967,0))</f>
        <v>0</v>
      </c>
      <c r="O158" s="708">
        <f>IF(+All!$F967="Washington",+All!O967,IF(+All!$H967="Washington",+All!O967,0))</f>
        <v>0</v>
      </c>
      <c r="P158" s="708">
        <f>IF(+All!$F967="Washington",+All!P967,IF(+All!$H967="Washington",+All!P967,0))</f>
        <v>0</v>
      </c>
      <c r="Q158" s="707">
        <f>IF(+All!$F967="Washington",+All!Q967,IF(+All!$H967="Washington",+All!Q967,0))</f>
        <v>0</v>
      </c>
      <c r="R158" s="706">
        <f>IF(+All!$F967="Washington",+All!R967,IF(+All!$H967="Washington",+All!R967,0))</f>
        <v>0</v>
      </c>
      <c r="S158" s="708">
        <f>IF(+All!$F967="Washington",+All!S967,IF(+All!$H967="Washington",+All!S967,0))</f>
        <v>0</v>
      </c>
      <c r="T158" s="706">
        <f>IF(+All!$F967="Washington",+All!T967,IF(+All!$H967="Washington",+All!T967,0))</f>
        <v>0</v>
      </c>
      <c r="U158" s="707">
        <f>IF(+All!$F967="Washington",+All!U967,IF(+All!$H967="Washington",+All!U967,0))</f>
        <v>0</v>
      </c>
      <c r="V158" s="706">
        <f>IF(+All!$F946="Washington",+All!#REF!,IF(+All!$H946="Washington",+All!#REF!,0))</f>
        <v>0</v>
      </c>
      <c r="W158" s="707">
        <f>IF(+All!$F946="Washington",+All!#REF!,IF(+All!$H946="Washington",+All!#REF!,0))</f>
        <v>0</v>
      </c>
      <c r="X158" s="706">
        <f>IF(+All!$F946="Washington",+All!#REF!,IF(+All!$H946="Washington",+All!#REF!,0))</f>
        <v>0</v>
      </c>
      <c r="Y158" s="707">
        <f>IF(+All!$F946="Washington",+All!#REF!,IF(+All!$H946="Washington",+All!#REF!,0))</f>
        <v>0</v>
      </c>
      <c r="Z158" s="706">
        <f>IF(+All!$F946="Washington",+All!#REF!,IF(+All!$H946="Washington",+All!#REF!,0))</f>
        <v>0</v>
      </c>
      <c r="AA158" s="707">
        <f>IF(+All!$F946="Washington",+All!#REF!,IF(+All!$H946="Washington",+All!#REF!,0))</f>
        <v>0</v>
      </c>
      <c r="AB158" s="706">
        <f>IF(+All!$F946="Washington",+All!#REF!,IF(+All!$H946="Washington",+All!#REF!,0))</f>
        <v>0</v>
      </c>
      <c r="AC158" s="707">
        <f>IF(+All!$F946="Washington",+All!#REF!,IF(+All!$H946="Washington",+All!#REF!,0))</f>
        <v>0</v>
      </c>
      <c r="AD158" s="706">
        <f>IF(+All!$F946="Washington",+All!#REF!,IF(+All!$H946="Washington",+All!#REF!,0))</f>
        <v>0</v>
      </c>
      <c r="AE158" s="707">
        <f>IF(+All!$F946="Washington",+All!#REF!,IF(+All!$H946="Washington",+All!#REF!,0))</f>
        <v>0</v>
      </c>
      <c r="AF158" s="706">
        <f>IF(+All!$F946="Washington",+All!#REF!,IF(+All!$H946="Washington",+All!#REF!,0))</f>
        <v>0</v>
      </c>
      <c r="AG158" s="707">
        <f>IF(+All!$F946="Washington",+All!#REF!,IF(+All!$H946="Washington",+All!#REF!,0))</f>
        <v>0</v>
      </c>
      <c r="AH158" s="706">
        <f>IF(+All!$F946="Washington",+All!#REF!,IF(+All!$H946="Washington",+All!#REF!,0))</f>
        <v>0</v>
      </c>
      <c r="AI158" s="707">
        <f>IF(+All!$F946="Washington",+All!#REF!,IF(+All!$H946="Washington",+All!#REF!,0))</f>
        <v>0</v>
      </c>
      <c r="AJ158" s="706">
        <f>IF(+All!$F946="Washington",+All!#REF!,IF(+All!$H946="Washington",+All!#REF!,0))</f>
        <v>0</v>
      </c>
      <c r="AK158" s="707">
        <f>IF(+All!$F946="Washington",+All!#REF!,IF(+All!$H946="Washington",+All!#REF!,0))</f>
        <v>0</v>
      </c>
      <c r="AL158" s="81">
        <f>IF(+All!$F946="Washington",+All!V946,IF(+All!$H946="Washington",+All!V946,0))</f>
        <v>0</v>
      </c>
      <c r="AM158" s="82">
        <f>IF(+All!$F946="Washington",+All!W946,IF(+All!$H946="Washington",+All!W946,0))</f>
        <v>0</v>
      </c>
      <c r="AN158" s="81">
        <f>IF(+All!$F946="Washington",+All!X946,IF(+All!$H946="Washington",+All!X946,0))</f>
        <v>0</v>
      </c>
      <c r="AO158" s="83">
        <f>IF(+All!$F946="Washington",+All!Y946,IF(+All!$H946="Washington",+All!Y946,0))</f>
        <v>0</v>
      </c>
      <c r="AP158" s="84">
        <f>IF(+All!$F946="Washington",+All!Z946,IF(+All!$H946="Washington",+All!Z946,0))</f>
        <v>0</v>
      </c>
      <c r="AQ158" s="480">
        <f>IF(+All!$F946="Washington",+All!#REF!,IF(+All!$H946="Washington",+All!#REF!,0))</f>
        <v>0</v>
      </c>
      <c r="AR158" s="482">
        <f>IF(+All!$F946="Washington",+All!#REF!,IF(+All!$H946="Washington",+All!#REF!,0))</f>
        <v>0</v>
      </c>
      <c r="AS158" s="483">
        <f>IF(+All!$F946="Washington",+All!#REF!,IF(+All!$H946="Washington",+All!#REF!,0))</f>
        <v>0</v>
      </c>
      <c r="AT158" s="483">
        <f>IF(+All!$F946="Washington",+All!#REF!,IF(+All!$H946="Washington",+All!#REF!,0))</f>
        <v>0</v>
      </c>
      <c r="AU158" s="482">
        <f>IF(+All!$F946="Washington",+All!#REF!,IF(+All!$H946="Washington",+All!#REF!,0))</f>
        <v>0</v>
      </c>
      <c r="AV158" s="483">
        <f>IF(+All!$F946="Washington",+All!#REF!,IF(+All!$H946="Washington",+All!#REF!,0))</f>
        <v>0</v>
      </c>
      <c r="AW158" s="484">
        <f>IF(+All!$F946="Washington",+All!#REF!,IF(+All!$H946="Washington",+All!#REF!,0))</f>
        <v>0</v>
      </c>
      <c r="AX158" s="483">
        <f>IF(+All!$F946="Washington",+All!#REF!,IF(+All!$H946="Washington",+All!#REF!,0))</f>
        <v>0</v>
      </c>
      <c r="AY158" s="88">
        <f>IF(+All!$F946="Washington",+All!#REF!,IF(+All!$H946="Washington",+All!#REF!,0))</f>
        <v>0</v>
      </c>
      <c r="AZ158" s="89">
        <f>IF(+All!$F946="Washington",+All!#REF!,IF(+All!$H946="Washington",+All!#REF!,0))</f>
        <v>0</v>
      </c>
      <c r="BA158" s="90">
        <f>IF(+All!$F946="Washington",+All!#REF!,IF(+All!$H946="Washington",+All!#REF!,0))</f>
        <v>0</v>
      </c>
      <c r="BB158" s="90">
        <f>IF(+All!$F946="Washington",+All!#REF!,IF(+All!$H946="Washington",+All!#REF!,0))</f>
        <v>0</v>
      </c>
      <c r="BC158" s="91">
        <f>IF(+All!$F946="Washington",+All!#REF!,IF(+All!$H946="Washington",+All!#REF!,0))</f>
        <v>0</v>
      </c>
      <c r="BD158" s="482">
        <f>IF(+All!$F946="Washington",+All!#REF!,IF(+All!$H946="Washington",+All!#REF!,0))</f>
        <v>0</v>
      </c>
      <c r="BE158" s="483">
        <f>IF(+All!$F946="Washington",+All!#REF!,IF(+All!$H946="Washington",+All!#REF!,0))</f>
        <v>0</v>
      </c>
      <c r="BF158" s="483">
        <f>IF(+All!$F946="Washington",+All!#REF!,IF(+All!$H946="Washington",+All!#REF!,0))</f>
        <v>0</v>
      </c>
      <c r="BG158" s="482">
        <f>IF(+All!$F946="Washington",+All!#REF!,IF(+All!$H946="Washington",+All!#REF!,0))</f>
        <v>0</v>
      </c>
      <c r="BH158" s="483">
        <f>IF(+All!$F946="Washington",+All!#REF!,IF(+All!$H946="Washington",+All!#REF!,0))</f>
        <v>0</v>
      </c>
      <c r="BI158" s="484">
        <f>IF(+All!$F946="Washington",+All!#REF!,IF(+All!$H946="Washington",+All!#REF!,0))</f>
        <v>0</v>
      </c>
      <c r="BJ158" s="92">
        <f>IF(+All!$F946="Washington",+All!#REF!,IF(+All!$H946="Washington",+All!#REF!,0))</f>
        <v>0</v>
      </c>
      <c r="BK158" s="93">
        <f>IF(+All!$F946="Washington",+All!#REF!,IF(+All!$H946="Washington",+All!#REF!,0))</f>
        <v>0</v>
      </c>
    </row>
    <row r="159" spans="1:63" x14ac:dyDescent="0.8">
      <c r="B159" s="70"/>
      <c r="C159" s="94"/>
      <c r="D159" s="73"/>
      <c r="F159" s="1255" t="str">
        <f>H160</f>
        <v>Washington State</v>
      </c>
      <c r="G159" s="1256"/>
      <c r="H159" s="1256"/>
      <c r="I159" s="1257"/>
      <c r="L159" s="78"/>
      <c r="M159" s="79"/>
      <c r="W159" s="74"/>
      <c r="AD159" s="77"/>
      <c r="AE159" s="74"/>
      <c r="AF159" s="77"/>
      <c r="AG159" s="74"/>
      <c r="AH159" s="77"/>
      <c r="AI159" s="74"/>
      <c r="AJ159" s="77"/>
      <c r="AK159" s="74"/>
      <c r="AQ159" s="480"/>
      <c r="AR159" s="85"/>
      <c r="AS159" s="86"/>
      <c r="AT159" s="86"/>
      <c r="AU159" s="85"/>
      <c r="AV159" s="86"/>
      <c r="AW159" s="87"/>
      <c r="AX159" s="86"/>
      <c r="AY159" s="88"/>
      <c r="AZ159" s="89"/>
      <c r="BA159" s="90"/>
      <c r="BB159" s="90"/>
      <c r="BC159" s="91"/>
      <c r="BD159" s="85"/>
      <c r="BE159" s="86"/>
      <c r="BF159" s="86"/>
      <c r="BG159" s="85"/>
      <c r="BH159" s="86"/>
      <c r="BI159" s="87"/>
    </row>
    <row r="160" spans="1:63" x14ac:dyDescent="0.8">
      <c r="A160" s="70">
        <f>IF(+All!$F76="Washington State",+All!A76,IF(+All!$H76="Washington State",+All!A76,0))</f>
        <v>1</v>
      </c>
      <c r="B160" s="480" t="str">
        <f>IF(+All!$F76="Washington State",+All!B76,IF(+All!$H76="Washington State",+All!B76,0))</f>
        <v>Sat</v>
      </c>
      <c r="C160" s="72">
        <f>IF(+All!$F76="Washington State",+All!C76,IF(+All!$H76="Washington State",+All!C76,0))</f>
        <v>44443</v>
      </c>
      <c r="D160" s="73">
        <f>IF(+All!$F76="Washington State",+All!D76,IF(+All!$H76="Washington State",+All!D76,0))</f>
        <v>0.95833333333333337</v>
      </c>
      <c r="E160" s="707" t="str">
        <f>IF(+All!$F76="Washington State",+All!E76,IF(+All!$H76="Washington State",+All!E76,0))</f>
        <v>PAC12</v>
      </c>
      <c r="F160" s="75" t="str">
        <f>IF(+All!$F76="Washington State",+All!F76,IF(+All!$H76="Washington State",+All!F76,0))</f>
        <v>Utah State</v>
      </c>
      <c r="G160" s="76" t="str">
        <f>IF(+All!$F76="Washington State",+All!G76,IF(+All!$H76="Washington State",+All!G76,0))</f>
        <v>MWC</v>
      </c>
      <c r="H160" s="75" t="str">
        <f>IF(+All!$F76="Washington State",+All!H76,IF(+All!$H76="Washington State",+All!H76,0))</f>
        <v>Washington State</v>
      </c>
      <c r="I160" s="76" t="str">
        <f>IF(+All!$F76="Washington State",+All!I76,IF(+All!$H76="Washington State",+All!I76,0))</f>
        <v>P12</v>
      </c>
      <c r="J160" s="706" t="str">
        <f>IF(+All!$F76="Washington State",+All!J76,IF(+All!$H76="Washington State",+All!J76,0))</f>
        <v>Washington State</v>
      </c>
      <c r="K160" s="707" t="str">
        <f>IF(+All!$F76="Washington State",+All!K76,IF(+All!$H76="Washington State",+All!K76,0))</f>
        <v>Utah State</v>
      </c>
      <c r="L160" s="78">
        <f>IF(+All!$F76="Washington State",+All!L76,IF(+All!$H76="Washington State",+All!L76,0))</f>
        <v>17</v>
      </c>
      <c r="M160" s="79">
        <f>IF(+All!$F76="Washington State",+All!M76,IF(+All!$H76="Washington State",+All!M76,0))</f>
        <v>66.5</v>
      </c>
      <c r="N160" s="706" t="str">
        <f>IF(+All!$F76="Washington State",+All!N76,IF(+All!$H76="Washington State",+All!N76,0))</f>
        <v>Utah State</v>
      </c>
      <c r="O160" s="708">
        <f>IF(+All!$F76="Washington State",+All!O76,IF(+All!$H76="Washington State",+All!O76,0))</f>
        <v>26</v>
      </c>
      <c r="P160" s="708" t="str">
        <f>IF(+All!$F76="Washington State",+All!P76,IF(+All!$H76="Washington State",+All!P76,0))</f>
        <v>Washington State</v>
      </c>
      <c r="Q160" s="707">
        <f>IF(+All!$F76="Washington State",+All!Q76,IF(+All!$H76="Washington State",+All!Q76,0))</f>
        <v>23</v>
      </c>
      <c r="R160" s="706" t="str">
        <f>IF(+All!$F76="Washington State",+All!R76,IF(+All!$H76="Washington State",+All!R76,0))</f>
        <v>Utah State</v>
      </c>
      <c r="S160" s="708" t="str">
        <f>IF(+All!$F76="Washington State",+All!S76,IF(+All!$H76="Washington State",+All!S76,0))</f>
        <v>Washington State</v>
      </c>
      <c r="T160" s="706" t="str">
        <f>IF(+All!$F76="Washington State",+All!T76,IF(+All!$H76="Washington State",+All!T76,0))</f>
        <v>Utah State</v>
      </c>
      <c r="U160" s="707" t="str">
        <f>IF(+All!$F76="Washington State",+All!U76,IF(+All!$H76="Washington State",+All!U76,0))</f>
        <v>W</v>
      </c>
      <c r="V160" s="706"/>
      <c r="W160" s="707"/>
      <c r="X160" s="706"/>
      <c r="Y160" s="707"/>
      <c r="Z160" s="706"/>
      <c r="AA160" s="707"/>
      <c r="AB160" s="706"/>
      <c r="AC160" s="707"/>
      <c r="AD160" s="706"/>
      <c r="AE160" s="707"/>
      <c r="AF160" s="706"/>
      <c r="AG160" s="707"/>
      <c r="AH160" s="706"/>
      <c r="AI160" s="707"/>
      <c r="AJ160" s="706"/>
      <c r="AK160" s="707"/>
      <c r="AQ160" s="480"/>
      <c r="AR160" s="482"/>
      <c r="AS160" s="483"/>
      <c r="AT160" s="483"/>
      <c r="AU160" s="482"/>
      <c r="AV160" s="483"/>
      <c r="AW160" s="484"/>
      <c r="AX160" s="483"/>
      <c r="AY160" s="88"/>
      <c r="AZ160" s="89"/>
      <c r="BA160" s="90"/>
      <c r="BB160" s="90"/>
      <c r="BC160" s="91"/>
      <c r="BD160" s="482"/>
      <c r="BE160" s="483"/>
      <c r="BF160" s="483"/>
      <c r="BG160" s="482"/>
      <c r="BH160" s="483"/>
      <c r="BI160" s="484"/>
    </row>
    <row r="161" spans="1:63" x14ac:dyDescent="0.8">
      <c r="A161" s="70">
        <f>IF(+All!$F162="Washington State",+All!A162,IF(+All!$H162="Washington State",+All!A162,0))</f>
        <v>2</v>
      </c>
      <c r="B161" s="480" t="str">
        <f>IF(+All!$F162="Washington State",+All!B162,IF(+All!$H162="Washington State",+All!B162,0))</f>
        <v>Sat</v>
      </c>
      <c r="C161" s="72">
        <f>IF(+All!$F162="Washington State",+All!C162,IF(+All!$H162="Washington State",+All!C162,0))</f>
        <v>44450</v>
      </c>
      <c r="D161" s="73">
        <f>IF(+All!$F162="Washington State",+All!D162,IF(+All!$H162="Washington State",+All!D162,0))</f>
        <v>0.75</v>
      </c>
      <c r="E161" s="707" t="str">
        <f>IF(+All!$F162="Washington State",+All!E162,IF(+All!$H162="Washington State",+All!E162,0))</f>
        <v>PAC12</v>
      </c>
      <c r="F161" s="75" t="str">
        <f>IF(+All!$F162="Washington State",+All!F162,IF(+All!$H162="Washington State",+All!F162,0))</f>
        <v>1AA Portland State</v>
      </c>
      <c r="G161" s="76" t="str">
        <f>IF(+All!$F162="Washington State",+All!G162,IF(+All!$H162="Washington State",+All!G162,0))</f>
        <v>1AA</v>
      </c>
      <c r="H161" s="75" t="str">
        <f>IF(+All!$F162="Washington State",+All!H162,IF(+All!$H162="Washington State",+All!H162,0))</f>
        <v>Washington State</v>
      </c>
      <c r="I161" s="76" t="str">
        <f>IF(+All!$F162="Washington State",+All!I162,IF(+All!$H162="Washington State",+All!I162,0))</f>
        <v>P12</v>
      </c>
      <c r="J161" s="706">
        <f>IF(+All!$F162="Washington State",+All!J162,IF(+All!$H162="Washington State",+All!J162,0))</f>
        <v>0</v>
      </c>
      <c r="K161" s="707">
        <f>IF(+All!$F162="Washington State",+All!K162,IF(+All!$H162="Washington State",+All!K162,0))</f>
        <v>0</v>
      </c>
      <c r="L161" s="78">
        <f>IF(+All!$F162="Washington State",+All!L162,IF(+All!$H162="Washington State",+All!L162,0))</f>
        <v>0</v>
      </c>
      <c r="M161" s="79">
        <f>IF(+All!$F162="Washington State",+All!M162,IF(+All!$H162="Washington State",+All!M162,0))</f>
        <v>0</v>
      </c>
      <c r="N161" s="706" t="str">
        <f>IF(+All!$F162="Washington State",+All!N162,IF(+All!$H162="Washington State",+All!N162,0))</f>
        <v>Washington State</v>
      </c>
      <c r="O161" s="708">
        <f>IF(+All!$F162="Washington State",+All!O162,IF(+All!$H162="Washington State",+All!O162,0))</f>
        <v>44</v>
      </c>
      <c r="P161" s="708" t="str">
        <f>IF(+All!$F162="Washington State",+All!P162,IF(+All!$H162="Washington State",+All!P162,0))</f>
        <v>1AA Portland State</v>
      </c>
      <c r="Q161" s="707">
        <f>IF(+All!$F162="Washington State",+All!Q162,IF(+All!$H162="Washington State",+All!Q162,0))</f>
        <v>24</v>
      </c>
      <c r="R161" s="706">
        <f>IF(+All!$F162="Washington State",+All!R162,IF(+All!$H162="Washington State",+All!R162,0))</f>
        <v>0</v>
      </c>
      <c r="S161" s="708">
        <f>IF(+All!$F162="Washington State",+All!S162,IF(+All!$H162="Washington State",+All!S162,0))</f>
        <v>0</v>
      </c>
      <c r="T161" s="706">
        <f>IF(+All!$F162="Washington State",+All!T162,IF(+All!$H162="Washington State",+All!T162,0))</f>
        <v>0</v>
      </c>
      <c r="U161" s="707">
        <f>IF(+All!$F162="Washington State",+All!U162,IF(+All!$H162="Washington State",+All!U162,0))</f>
        <v>0</v>
      </c>
      <c r="V161" s="706" t="e">
        <f>IF(+All!#REF!="Washington State",+All!#REF!,IF(+All!#REF!="Washington State",+All!#REF!,0))</f>
        <v>#REF!</v>
      </c>
      <c r="W161" s="707" t="e">
        <f>IF(+All!#REF!="Washington State",+All!#REF!,IF(+All!#REF!="Washington State",+All!#REF!,0))</f>
        <v>#REF!</v>
      </c>
      <c r="X161" s="706" t="e">
        <f>IF(+All!#REF!="Washington State",+All!#REF!,IF(+All!#REF!="Washington State",+All!#REF!,0))</f>
        <v>#REF!</v>
      </c>
      <c r="Y161" s="707" t="e">
        <f>IF(+All!#REF!="Washington State",+All!#REF!,IF(+All!#REF!="Washington State",+All!#REF!,0))</f>
        <v>#REF!</v>
      </c>
      <c r="Z161" s="706" t="e">
        <f>IF(+All!#REF!="Washington State",+All!#REF!,IF(+All!#REF!="Washington State",+All!#REF!,0))</f>
        <v>#REF!</v>
      </c>
      <c r="AA161" s="707" t="e">
        <f>IF(+All!#REF!="Washington State",+All!#REF!,IF(+All!#REF!="Washington State",+All!#REF!,0))</f>
        <v>#REF!</v>
      </c>
      <c r="AB161" s="706" t="e">
        <f>IF(+All!#REF!="Washington State",+All!#REF!,IF(+All!#REF!="Washington State",+All!#REF!,0))</f>
        <v>#REF!</v>
      </c>
      <c r="AC161" s="707" t="e">
        <f>IF(+All!#REF!="Washington State",+All!#REF!,IF(+All!#REF!="Washington State",+All!#REF!,0))</f>
        <v>#REF!</v>
      </c>
      <c r="AD161" s="706" t="e">
        <f>IF(+All!#REF!="Washington State",+All!#REF!,IF(+All!#REF!="Washington State",+All!#REF!,0))</f>
        <v>#REF!</v>
      </c>
      <c r="AE161" s="707" t="e">
        <f>IF(+All!#REF!="Washington State",+All!#REF!,IF(+All!#REF!="Washington State",+All!#REF!,0))</f>
        <v>#REF!</v>
      </c>
      <c r="AF161" s="706" t="e">
        <f>IF(+All!#REF!="Washington State",+All!#REF!,IF(+All!#REF!="Washington State",+All!#REF!,0))</f>
        <v>#REF!</v>
      </c>
      <c r="AG161" s="707" t="e">
        <f>IF(+All!#REF!="Washington State",+All!#REF!,IF(+All!#REF!="Washington State",+All!#REF!,0))</f>
        <v>#REF!</v>
      </c>
      <c r="AH161" s="706" t="e">
        <f>IF(+All!#REF!="Washington State",+All!#REF!,IF(+All!#REF!="Washington State",+All!#REF!,0))</f>
        <v>#REF!</v>
      </c>
      <c r="AI161" s="707" t="e">
        <f>IF(+All!#REF!="Washington State",+All!#REF!,IF(+All!#REF!="Washington State",+All!#REF!,0))</f>
        <v>#REF!</v>
      </c>
      <c r="AJ161" s="706" t="e">
        <f>IF(+All!#REF!="Washington State",+All!#REF!,IF(+All!#REF!="Washington State",+All!#REF!,0))</f>
        <v>#REF!</v>
      </c>
      <c r="AK161" s="707" t="e">
        <f>IF(+All!#REF!="Washington State",+All!#REF!,IF(+All!#REF!="Washington State",+All!#REF!,0))</f>
        <v>#REF!</v>
      </c>
      <c r="AL161" s="81" t="e">
        <f>IF(+All!#REF!="Washington State",+All!#REF!,IF(+All!#REF!="Washington State",+All!#REF!,0))</f>
        <v>#REF!</v>
      </c>
      <c r="AM161" s="82" t="e">
        <f>IF(+All!#REF!="Washington State",+All!#REF!,IF(+All!#REF!="Washington State",+All!#REF!,0))</f>
        <v>#REF!</v>
      </c>
      <c r="AN161" s="81" t="e">
        <f>IF(+All!#REF!="Washington State",+All!#REF!,IF(+All!#REF!="Washington State",+All!#REF!,0))</f>
        <v>#REF!</v>
      </c>
      <c r="AO161" s="83" t="e">
        <f>IF(+All!#REF!="Washington State",+All!#REF!,IF(+All!#REF!="Washington State",+All!#REF!,0))</f>
        <v>#REF!</v>
      </c>
      <c r="AP161" s="84" t="e">
        <f>IF(+All!#REF!="Washington State",+All!#REF!,IF(+All!#REF!="Washington State",+All!#REF!,0))</f>
        <v>#REF!</v>
      </c>
      <c r="AQ161" s="480" t="e">
        <f>IF(+All!#REF!="Washington State",+All!#REF!,IF(+All!#REF!="Washington State",+All!#REF!,0))</f>
        <v>#REF!</v>
      </c>
      <c r="AR161" s="482" t="e">
        <f>IF(+All!#REF!="Washington State",+All!#REF!,IF(+All!#REF!="Washington State",+All!#REF!,0))</f>
        <v>#REF!</v>
      </c>
      <c r="AS161" s="483" t="e">
        <f>IF(+All!#REF!="Washington State",+All!#REF!,IF(+All!#REF!="Washington State",+All!#REF!,0))</f>
        <v>#REF!</v>
      </c>
      <c r="AT161" s="483" t="e">
        <f>IF(+All!#REF!="Washington State",+All!#REF!,IF(+All!#REF!="Washington State",+All!#REF!,0))</f>
        <v>#REF!</v>
      </c>
      <c r="AU161" s="482" t="e">
        <f>IF(+All!#REF!="Washington State",+All!#REF!,IF(+All!#REF!="Washington State",+All!#REF!,0))</f>
        <v>#REF!</v>
      </c>
      <c r="AV161" s="483" t="e">
        <f>IF(+All!#REF!="Washington State",+All!#REF!,IF(+All!#REF!="Washington State",+All!#REF!,0))</f>
        <v>#REF!</v>
      </c>
      <c r="AW161" s="484" t="e">
        <f>IF(+All!#REF!="Washington State",+All!#REF!,IF(+All!#REF!="Washington State",+All!#REF!,0))</f>
        <v>#REF!</v>
      </c>
      <c r="AX161" s="483" t="e">
        <f>IF(+All!#REF!="Washington State",+All!#REF!,IF(+All!#REF!="Washington State",+All!#REF!,0))</f>
        <v>#REF!</v>
      </c>
      <c r="AY161" s="88" t="e">
        <f>IF(+All!#REF!="Washington State",+All!#REF!,IF(+All!#REF!="Washington State",+All!#REF!,0))</f>
        <v>#REF!</v>
      </c>
      <c r="AZ161" s="89" t="e">
        <f>IF(+All!#REF!="Washington State",+All!#REF!,IF(+All!#REF!="Washington State",+All!#REF!,0))</f>
        <v>#REF!</v>
      </c>
      <c r="BA161" s="90" t="e">
        <f>IF(+All!#REF!="Washington State",+All!#REF!,IF(+All!#REF!="Washington State",+All!#REF!,0))</f>
        <v>#REF!</v>
      </c>
      <c r="BB161" s="90" t="e">
        <f>IF(+All!#REF!="Washington State",+All!#REF!,IF(+All!#REF!="Washington State",+All!#REF!,0))</f>
        <v>#REF!</v>
      </c>
      <c r="BC161" s="91" t="e">
        <f>IF(+All!#REF!="Washington State",+All!#REF!,IF(+All!#REF!="Washington State",+All!#REF!,0))</f>
        <v>#REF!</v>
      </c>
      <c r="BD161" s="482" t="e">
        <f>IF(+All!#REF!="Washington State",+All!#REF!,IF(+All!#REF!="Washington State",+All!#REF!,0))</f>
        <v>#REF!</v>
      </c>
      <c r="BE161" s="483" t="e">
        <f>IF(+All!#REF!="Washington State",+All!#REF!,IF(+All!#REF!="Washington State",+All!#REF!,0))</f>
        <v>#REF!</v>
      </c>
      <c r="BF161" s="483" t="e">
        <f>IF(+All!#REF!="Washington State",+All!#REF!,IF(+All!#REF!="Washington State",+All!#REF!,0))</f>
        <v>#REF!</v>
      </c>
      <c r="BG161" s="482" t="e">
        <f>IF(+All!#REF!="Washington State",+All!#REF!,IF(+All!#REF!="Washington State",+All!#REF!,0))</f>
        <v>#REF!</v>
      </c>
      <c r="BH161" s="483" t="e">
        <f>IF(+All!#REF!="Washington State",+All!#REF!,IF(+All!#REF!="Washington State",+All!#REF!,0))</f>
        <v>#REF!</v>
      </c>
      <c r="BI161" s="484" t="e">
        <f>IF(+All!#REF!="Washington State",+All!#REF!,IF(+All!#REF!="Washington State",+All!#REF!,0))</f>
        <v>#REF!</v>
      </c>
      <c r="BJ161" s="92" t="e">
        <f>IF(+All!#REF!="Washington State",+All!#REF!,IF(+All!#REF!="Washington State",+All!#REF!,0))</f>
        <v>#REF!</v>
      </c>
      <c r="BK161" s="93" t="e">
        <f>IF(+All!#REF!="Washington State",+All!#REF!,IF(+All!#REF!="Washington State",+All!#REF!,0))</f>
        <v>#REF!</v>
      </c>
    </row>
    <row r="162" spans="1:63" x14ac:dyDescent="0.8">
      <c r="A162" s="70">
        <f>IF(+All!$F234="Washington State",+All!A234,IF(+All!$H234="Washington State",+All!A234,0))</f>
        <v>3</v>
      </c>
      <c r="B162" s="480" t="str">
        <f>IF(+All!$F234="Washington State",+All!B234,IF(+All!$H234="Washington State",+All!B234,0))</f>
        <v>Sat</v>
      </c>
      <c r="C162" s="72">
        <f>IF(+All!$F234="Washington State",+All!C234,IF(+All!$H234="Washington State",+All!C234,0))</f>
        <v>44457</v>
      </c>
      <c r="D162" s="73">
        <f>IF(+All!$F234="Washington State",+All!D234,IF(+All!$H234="Washington State",+All!D234,0))</f>
        <v>0.64583333333333337</v>
      </c>
      <c r="E162" s="707" t="str">
        <f>IF(+All!$F234="Washington State",+All!E234,IF(+All!$H234="Washington State",+All!E234,0))</f>
        <v>Fox</v>
      </c>
      <c r="F162" s="75" t="str">
        <f>IF(+All!$F234="Washington State",+All!F234,IF(+All!$H234="Washington State",+All!F234,0))</f>
        <v>Southern Cal</v>
      </c>
      <c r="G162" s="76" t="str">
        <f>IF(+All!$F234="Washington State",+All!G234,IF(+All!$H234="Washington State",+All!G234,0))</f>
        <v>P12</v>
      </c>
      <c r="H162" s="75" t="str">
        <f>IF(+All!$F234="Washington State",+All!H234,IF(+All!$H234="Washington State",+All!H234,0))</f>
        <v>Washington State</v>
      </c>
      <c r="I162" s="76" t="str">
        <f>IF(+All!$F234="Washington State",+All!I234,IF(+All!$H234="Washington State",+All!I234,0))</f>
        <v>P12</v>
      </c>
      <c r="J162" s="706" t="str">
        <f>IF(+All!$F234="Washington State",+All!J234,IF(+All!$H234="Washington State",+All!J234,0))</f>
        <v>Southern Cal</v>
      </c>
      <c r="K162" s="707" t="str">
        <f>IF(+All!$F234="Washington State",+All!K234,IF(+All!$H234="Washington State",+All!K234,0))</f>
        <v>Washington State</v>
      </c>
      <c r="L162" s="78">
        <f>IF(+All!$F234="Washington State",+All!L234,IF(+All!$H234="Washington State",+All!L234,0))</f>
        <v>8.5</v>
      </c>
      <c r="M162" s="79">
        <f>IF(+All!$F234="Washington State",+All!M234,IF(+All!$H234="Washington State",+All!M234,0))</f>
        <v>62.5</v>
      </c>
      <c r="N162" s="706" t="str">
        <f>IF(+All!$F234="Washington State",+All!N234,IF(+All!$H234="Washington State",+All!N234,0))</f>
        <v>Southern Cal</v>
      </c>
      <c r="O162" s="708">
        <f>IF(+All!$F234="Washington State",+All!O234,IF(+All!$H234="Washington State",+All!O234,0))</f>
        <v>45</v>
      </c>
      <c r="P162" s="708" t="str">
        <f>IF(+All!$F234="Washington State",+All!P234,IF(+All!$H234="Washington State",+All!P234,0))</f>
        <v>Washington State</v>
      </c>
      <c r="Q162" s="707">
        <f>IF(+All!$F234="Washington State",+All!Q234,IF(+All!$H234="Washington State",+All!Q234,0))</f>
        <v>14</v>
      </c>
      <c r="R162" s="706" t="str">
        <f>IF(+All!$F234="Washington State",+All!R234,IF(+All!$H234="Washington State",+All!R234,0))</f>
        <v>Southern Cal</v>
      </c>
      <c r="S162" s="708" t="str">
        <f>IF(+All!$F234="Washington State",+All!S234,IF(+All!$H234="Washington State",+All!S234,0))</f>
        <v>Washington State</v>
      </c>
      <c r="T162" s="706" t="str">
        <f>IF(+All!$F234="Washington State",+All!T234,IF(+All!$H234="Washington State",+All!T234,0))</f>
        <v>Southern Cal</v>
      </c>
      <c r="U162" s="707" t="str">
        <f>IF(+All!$F234="Washington State",+All!U234,IF(+All!$H234="Washington State",+All!U234,0))</f>
        <v>W</v>
      </c>
      <c r="V162" s="706" t="e">
        <f>IF(+All!#REF!="Washington State",+All!#REF!,IF(+All!#REF!="Washington State",+All!#REF!,0))</f>
        <v>#REF!</v>
      </c>
      <c r="W162" s="707" t="e">
        <f>IF(+All!#REF!="Washington State",+All!#REF!,IF(+All!#REF!="Washington State",+All!#REF!,0))</f>
        <v>#REF!</v>
      </c>
      <c r="X162" s="706" t="e">
        <f>IF(+All!#REF!="Washington State",+All!#REF!,IF(+All!#REF!="Washington State",+All!#REF!,0))</f>
        <v>#REF!</v>
      </c>
      <c r="Y162" s="707" t="e">
        <f>IF(+All!#REF!="Washington State",+All!#REF!,IF(+All!#REF!="Washington State",+All!#REF!,0))</f>
        <v>#REF!</v>
      </c>
      <c r="Z162" s="706" t="e">
        <f>IF(+All!#REF!="Washington State",+All!#REF!,IF(+All!#REF!="Washington State",+All!#REF!,0))</f>
        <v>#REF!</v>
      </c>
      <c r="AA162" s="707" t="e">
        <f>IF(+All!#REF!="Washington State",+All!#REF!,IF(+All!#REF!="Washington State",+All!#REF!,0))</f>
        <v>#REF!</v>
      </c>
      <c r="AB162" s="706" t="e">
        <f>IF(+All!#REF!="Washington State",+All!#REF!,IF(+All!#REF!="Washington State",+All!#REF!,0))</f>
        <v>#REF!</v>
      </c>
      <c r="AC162" s="707" t="e">
        <f>IF(+All!#REF!="Washington State",+All!#REF!,IF(+All!#REF!="Washington State",+All!#REF!,0))</f>
        <v>#REF!</v>
      </c>
      <c r="AD162" s="706" t="e">
        <f>IF(+All!#REF!="Washington State",+All!#REF!,IF(+All!#REF!="Washington State",+All!#REF!,0))</f>
        <v>#REF!</v>
      </c>
      <c r="AE162" s="707" t="e">
        <f>IF(+All!#REF!="Washington State",+All!#REF!,IF(+All!#REF!="Washington State",+All!#REF!,0))</f>
        <v>#REF!</v>
      </c>
      <c r="AF162" s="706" t="e">
        <f>IF(+All!#REF!="Washington State",+All!#REF!,IF(+All!#REF!="Washington State",+All!#REF!,0))</f>
        <v>#REF!</v>
      </c>
      <c r="AG162" s="707" t="e">
        <f>IF(+All!#REF!="Washington State",+All!#REF!,IF(+All!#REF!="Washington State",+All!#REF!,0))</f>
        <v>#REF!</v>
      </c>
      <c r="AH162" s="706" t="e">
        <f>IF(+All!#REF!="Washington State",+All!#REF!,IF(+All!#REF!="Washington State",+All!#REF!,0))</f>
        <v>#REF!</v>
      </c>
      <c r="AI162" s="707" t="e">
        <f>IF(+All!#REF!="Washington State",+All!#REF!,IF(+All!#REF!="Washington State",+All!#REF!,0))</f>
        <v>#REF!</v>
      </c>
      <c r="AJ162" s="706" t="e">
        <f>IF(+All!#REF!="Washington State",+All!#REF!,IF(+All!#REF!="Washington State",+All!#REF!,0))</f>
        <v>#REF!</v>
      </c>
      <c r="AK162" s="707" t="e">
        <f>IF(+All!#REF!="Washington State",+All!#REF!,IF(+All!#REF!="Washington State",+All!#REF!,0))</f>
        <v>#REF!</v>
      </c>
      <c r="AL162" s="81" t="e">
        <f>IF(+All!#REF!="Washington State",+All!#REF!,IF(+All!#REF!="Washington State",+All!#REF!,0))</f>
        <v>#REF!</v>
      </c>
      <c r="AM162" s="82" t="e">
        <f>IF(+All!#REF!="Washington State",+All!#REF!,IF(+All!#REF!="Washington State",+All!#REF!,0))</f>
        <v>#REF!</v>
      </c>
      <c r="AN162" s="81" t="e">
        <f>IF(+All!#REF!="Washington State",+All!#REF!,IF(+All!#REF!="Washington State",+All!#REF!,0))</f>
        <v>#REF!</v>
      </c>
      <c r="AO162" s="83" t="e">
        <f>IF(+All!#REF!="Washington State",+All!#REF!,IF(+All!#REF!="Washington State",+All!#REF!,0))</f>
        <v>#REF!</v>
      </c>
      <c r="AP162" s="84" t="e">
        <f>IF(+All!#REF!="Washington State",+All!#REF!,IF(+All!#REF!="Washington State",+All!#REF!,0))</f>
        <v>#REF!</v>
      </c>
      <c r="AQ162" s="480" t="e">
        <f>IF(+All!#REF!="Washington State",+All!#REF!,IF(+All!#REF!="Washington State",+All!#REF!,0))</f>
        <v>#REF!</v>
      </c>
      <c r="AR162" s="482" t="e">
        <f>IF(+All!#REF!="Washington State",+All!#REF!,IF(+All!#REF!="Washington State",+All!#REF!,0))</f>
        <v>#REF!</v>
      </c>
      <c r="AS162" s="483" t="e">
        <f>IF(+All!#REF!="Washington State",+All!#REF!,IF(+All!#REF!="Washington State",+All!#REF!,0))</f>
        <v>#REF!</v>
      </c>
      <c r="AT162" s="483" t="e">
        <f>IF(+All!#REF!="Washington State",+All!#REF!,IF(+All!#REF!="Washington State",+All!#REF!,0))</f>
        <v>#REF!</v>
      </c>
      <c r="AU162" s="482" t="e">
        <f>IF(+All!#REF!="Washington State",+All!#REF!,IF(+All!#REF!="Washington State",+All!#REF!,0))</f>
        <v>#REF!</v>
      </c>
      <c r="AV162" s="483" t="e">
        <f>IF(+All!#REF!="Washington State",+All!#REF!,IF(+All!#REF!="Washington State",+All!#REF!,0))</f>
        <v>#REF!</v>
      </c>
      <c r="AW162" s="484" t="e">
        <f>IF(+All!#REF!="Washington State",+All!#REF!,IF(+All!#REF!="Washington State",+All!#REF!,0))</f>
        <v>#REF!</v>
      </c>
      <c r="AX162" s="483" t="e">
        <f>IF(+All!#REF!="Washington State",+All!#REF!,IF(+All!#REF!="Washington State",+All!#REF!,0))</f>
        <v>#REF!</v>
      </c>
      <c r="AY162" s="88" t="e">
        <f>IF(+All!#REF!="Washington State",+All!#REF!,IF(+All!#REF!="Washington State",+All!#REF!,0))</f>
        <v>#REF!</v>
      </c>
      <c r="AZ162" s="89" t="e">
        <f>IF(+All!#REF!="Washington State",+All!#REF!,IF(+All!#REF!="Washington State",+All!#REF!,0))</f>
        <v>#REF!</v>
      </c>
      <c r="BA162" s="90" t="e">
        <f>IF(+All!#REF!="Washington State",+All!#REF!,IF(+All!#REF!="Washington State",+All!#REF!,0))</f>
        <v>#REF!</v>
      </c>
      <c r="BB162" s="90" t="e">
        <f>IF(+All!#REF!="Washington State",+All!#REF!,IF(+All!#REF!="Washington State",+All!#REF!,0))</f>
        <v>#REF!</v>
      </c>
      <c r="BC162" s="91" t="e">
        <f>IF(+All!#REF!="Washington State",+All!#REF!,IF(+All!#REF!="Washington State",+All!#REF!,0))</f>
        <v>#REF!</v>
      </c>
      <c r="BD162" s="482" t="e">
        <f>IF(+All!#REF!="Washington State",+All!#REF!,IF(+All!#REF!="Washington State",+All!#REF!,0))</f>
        <v>#REF!</v>
      </c>
      <c r="BE162" s="483" t="e">
        <f>IF(+All!#REF!="Washington State",+All!#REF!,IF(+All!#REF!="Washington State",+All!#REF!,0))</f>
        <v>#REF!</v>
      </c>
      <c r="BF162" s="483" t="e">
        <f>IF(+All!#REF!="Washington State",+All!#REF!,IF(+All!#REF!="Washington State",+All!#REF!,0))</f>
        <v>#REF!</v>
      </c>
      <c r="BG162" s="482" t="e">
        <f>IF(+All!#REF!="Washington State",+All!#REF!,IF(+All!#REF!="Washington State",+All!#REF!,0))</f>
        <v>#REF!</v>
      </c>
      <c r="BH162" s="483" t="e">
        <f>IF(+All!#REF!="Washington State",+All!#REF!,IF(+All!#REF!="Washington State",+All!#REF!,0))</f>
        <v>#REF!</v>
      </c>
      <c r="BI162" s="484" t="e">
        <f>IF(+All!#REF!="Washington State",+All!#REF!,IF(+All!#REF!="Washington State",+All!#REF!,0))</f>
        <v>#REF!</v>
      </c>
      <c r="BJ162" s="92" t="e">
        <f>IF(+All!#REF!="Washington State",+All!#REF!,IF(+All!#REF!="Washington State",+All!#REF!,0))</f>
        <v>#REF!</v>
      </c>
      <c r="BK162" s="93" t="e">
        <f>IF(+All!#REF!="Washington State",+All!#REF!,IF(+All!#REF!="Washington State",+All!#REF!,0))</f>
        <v>#REF!</v>
      </c>
    </row>
    <row r="163" spans="1:63" x14ac:dyDescent="0.8">
      <c r="A163" s="70">
        <f>IF(+All!$F311="Washington State",+All!A311,IF(+All!$H311="Washington State",+All!A311,0))</f>
        <v>4</v>
      </c>
      <c r="B163" s="480" t="str">
        <f>IF(+All!$F311="Washington State",+All!B311,IF(+All!$H311="Washington State",+All!B311,0))</f>
        <v>Sat</v>
      </c>
      <c r="C163" s="72">
        <f>IF(+All!$F311="Washington State",+All!C311,IF(+All!$H311="Washington State",+All!C311,0))</f>
        <v>44464</v>
      </c>
      <c r="D163" s="73">
        <f>IF(+All!$F311="Washington State",+All!D311,IF(+All!$H311="Washington State",+All!D311,0))</f>
        <v>0.60416666666666663</v>
      </c>
      <c r="E163" s="707">
        <f>IF(+All!$F311="Washington State",+All!E311,IF(+All!$H311="Washington State",+All!E311,0))</f>
        <v>0</v>
      </c>
      <c r="F163" s="75" t="str">
        <f>IF(+All!$F311="Washington State",+All!F311,IF(+All!$H311="Washington State",+All!F311,0))</f>
        <v>Washington State</v>
      </c>
      <c r="G163" s="76" t="str">
        <f>IF(+All!$F311="Washington State",+All!G311,IF(+All!$H311="Washington State",+All!G311,0))</f>
        <v>P12</v>
      </c>
      <c r="H163" s="75" t="str">
        <f>IF(+All!$F311="Washington State",+All!H311,IF(+All!$H311="Washington State",+All!H311,0))</f>
        <v>Utah</v>
      </c>
      <c r="I163" s="76" t="str">
        <f>IF(+All!$F311="Washington State",+All!I311,IF(+All!$H311="Washington State",+All!I311,0))</f>
        <v>P12</v>
      </c>
      <c r="J163" s="706" t="str">
        <f>IF(+All!$F311="Washington State",+All!J311,IF(+All!$H311="Washington State",+All!J311,0))</f>
        <v>Utah</v>
      </c>
      <c r="K163" s="707" t="str">
        <f>IF(+All!$F311="Washington State",+All!K311,IF(+All!$H311="Washington State",+All!K311,0))</f>
        <v>Washington State</v>
      </c>
      <c r="L163" s="78">
        <f>IF(+All!$F311="Washington State",+All!L311,IF(+All!$H311="Washington State",+All!L311,0))</f>
        <v>14</v>
      </c>
      <c r="M163" s="79">
        <f>IF(+All!$F311="Washington State",+All!M311,IF(+All!$H311="Washington State",+All!M311,0))</f>
        <v>55</v>
      </c>
      <c r="N163" s="706" t="str">
        <f>IF(+All!$F311="Washington State",+All!N311,IF(+All!$H311="Washington State",+All!N311,0))</f>
        <v>Utah</v>
      </c>
      <c r="O163" s="708">
        <f>IF(+All!$F311="Washington State",+All!O311,IF(+All!$H311="Washington State",+All!O311,0))</f>
        <v>24</v>
      </c>
      <c r="P163" s="708" t="str">
        <f>IF(+All!$F311="Washington State",+All!P311,IF(+All!$H311="Washington State",+All!P311,0))</f>
        <v>Washington State</v>
      </c>
      <c r="Q163" s="707">
        <f>IF(+All!$F311="Washington State",+All!Q311,IF(+All!$H311="Washington State",+All!Q311,0))</f>
        <v>13</v>
      </c>
      <c r="R163" s="706" t="str">
        <f>IF(+All!$F311="Washington State",+All!R311,IF(+All!$H311="Washington State",+All!R311,0))</f>
        <v>Washington State</v>
      </c>
      <c r="S163" s="708" t="str">
        <f>IF(+All!$F311="Washington State",+All!S311,IF(+All!$H311="Washington State",+All!S311,0))</f>
        <v>Utah</v>
      </c>
      <c r="T163" s="706" t="str">
        <f>IF(+All!$F311="Washington State",+All!T311,IF(+All!$H311="Washington State",+All!T311,0))</f>
        <v>Utah</v>
      </c>
      <c r="U163" s="707" t="str">
        <f>IF(+All!$F311="Washington State",+All!U311,IF(+All!$H311="Washington State",+All!U311,0))</f>
        <v>L</v>
      </c>
      <c r="V163" s="706">
        <f>IF(+All!$F951="Washington State",+All!#REF!,IF(+All!$H951="Washington State",+All!#REF!,0))</f>
        <v>0</v>
      </c>
      <c r="W163" s="707">
        <f>IF(+All!$F951="Washington State",+All!#REF!,IF(+All!$H951="Washington State",+All!#REF!,0))</f>
        <v>0</v>
      </c>
      <c r="X163" s="706">
        <f>IF(+All!$F951="Washington State",+All!#REF!,IF(+All!$H951="Washington State",+All!#REF!,0))</f>
        <v>0</v>
      </c>
      <c r="Y163" s="707">
        <f>IF(+All!$F951="Washington State",+All!#REF!,IF(+All!$H951="Washington State",+All!#REF!,0))</f>
        <v>0</v>
      </c>
      <c r="Z163" s="706">
        <f>IF(+All!$F951="Washington State",+All!#REF!,IF(+All!$H951="Washington State",+All!#REF!,0))</f>
        <v>0</v>
      </c>
      <c r="AA163" s="707">
        <f>IF(+All!$F951="Washington State",+All!#REF!,IF(+All!$H951="Washington State",+All!#REF!,0))</f>
        <v>0</v>
      </c>
      <c r="AB163" s="706">
        <f>IF(+All!$F951="Washington State",+All!#REF!,IF(+All!$H951="Washington State",+All!#REF!,0))</f>
        <v>0</v>
      </c>
      <c r="AC163" s="707">
        <f>IF(+All!$F951="Washington State",+All!#REF!,IF(+All!$H951="Washington State",+All!#REF!,0))</f>
        <v>0</v>
      </c>
      <c r="AD163" s="706">
        <f>IF(+All!$F951="Washington State",+All!#REF!,IF(+All!$H951="Washington State",+All!#REF!,0))</f>
        <v>0</v>
      </c>
      <c r="AE163" s="707">
        <f>IF(+All!$F951="Washington State",+All!#REF!,IF(+All!$H951="Washington State",+All!#REF!,0))</f>
        <v>0</v>
      </c>
      <c r="AF163" s="706">
        <f>IF(+All!$F951="Washington State",+All!#REF!,IF(+All!$H951="Washington State",+All!#REF!,0))</f>
        <v>0</v>
      </c>
      <c r="AG163" s="707">
        <f>IF(+All!$F951="Washington State",+All!#REF!,IF(+All!$H951="Washington State",+All!#REF!,0))</f>
        <v>0</v>
      </c>
      <c r="AH163" s="706">
        <f>IF(+All!$F951="Washington State",+All!#REF!,IF(+All!$H951="Washington State",+All!#REF!,0))</f>
        <v>0</v>
      </c>
      <c r="AI163" s="707">
        <f>IF(+All!$F951="Washington State",+All!#REF!,IF(+All!$H951="Washington State",+All!#REF!,0))</f>
        <v>0</v>
      </c>
      <c r="AJ163" s="706">
        <f>IF(+All!$F951="Washington State",+All!#REF!,IF(+All!$H951="Washington State",+All!#REF!,0))</f>
        <v>0</v>
      </c>
      <c r="AK163" s="707">
        <f>IF(+All!$F951="Washington State",+All!#REF!,IF(+All!$H951="Washington State",+All!#REF!,0))</f>
        <v>0</v>
      </c>
      <c r="AL163" s="81">
        <f>IF(+All!$F951="Washington State",+All!V951,IF(+All!$H951="Washington State",+All!V951,0))</f>
        <v>0</v>
      </c>
      <c r="AM163" s="82">
        <f>IF(+All!$F951="Washington State",+All!W951,IF(+All!$H951="Washington State",+All!W951,0))</f>
        <v>0</v>
      </c>
      <c r="AN163" s="81">
        <f>IF(+All!$F951="Washington State",+All!X951,IF(+All!$H951="Washington State",+All!X951,0))</f>
        <v>0</v>
      </c>
      <c r="AO163" s="83">
        <f>IF(+All!$F951="Washington State",+All!Y951,IF(+All!$H951="Washington State",+All!Y951,0))</f>
        <v>0</v>
      </c>
      <c r="AP163" s="84">
        <f>IF(+All!$F951="Washington State",+All!Z951,IF(+All!$H951="Washington State",+All!Z951,0))</f>
        <v>0</v>
      </c>
      <c r="AQ163" s="480">
        <f>IF(+All!$F951="Washington State",+All!#REF!,IF(+All!$H951="Washington State",+All!#REF!,0))</f>
        <v>0</v>
      </c>
      <c r="AR163" s="482">
        <f>IF(+All!$F951="Washington State",+All!#REF!,IF(+All!$H951="Washington State",+All!#REF!,0))</f>
        <v>0</v>
      </c>
      <c r="AS163" s="483">
        <f>IF(+All!$F951="Washington State",+All!#REF!,IF(+All!$H951="Washington State",+All!#REF!,0))</f>
        <v>0</v>
      </c>
      <c r="AT163" s="483">
        <f>IF(+All!$F951="Washington State",+All!#REF!,IF(+All!$H951="Washington State",+All!#REF!,0))</f>
        <v>0</v>
      </c>
      <c r="AU163" s="482">
        <f>IF(+All!$F951="Washington State",+All!#REF!,IF(+All!$H951="Washington State",+All!#REF!,0))</f>
        <v>0</v>
      </c>
      <c r="AV163" s="483">
        <f>IF(+All!$F951="Washington State",+All!#REF!,IF(+All!$H951="Washington State",+All!#REF!,0))</f>
        <v>0</v>
      </c>
      <c r="AW163" s="484">
        <f>IF(+All!$F951="Washington State",+All!#REF!,IF(+All!$H951="Washington State",+All!#REF!,0))</f>
        <v>0</v>
      </c>
      <c r="AX163" s="483">
        <f>IF(+All!$F951="Washington State",+All!#REF!,IF(+All!$H951="Washington State",+All!#REF!,0))</f>
        <v>0</v>
      </c>
      <c r="AY163" s="88">
        <f>IF(+All!$F951="Washington State",+All!#REF!,IF(+All!$H951="Washington State",+All!#REF!,0))</f>
        <v>0</v>
      </c>
      <c r="AZ163" s="89">
        <f>IF(+All!$F951="Washington State",+All!#REF!,IF(+All!$H951="Washington State",+All!#REF!,0))</f>
        <v>0</v>
      </c>
      <c r="BA163" s="90">
        <f>IF(+All!$F951="Washington State",+All!#REF!,IF(+All!$H951="Washington State",+All!#REF!,0))</f>
        <v>0</v>
      </c>
      <c r="BB163" s="90">
        <f>IF(+All!$F951="Washington State",+All!#REF!,IF(+All!$H951="Washington State",+All!#REF!,0))</f>
        <v>0</v>
      </c>
      <c r="BC163" s="91">
        <f>IF(+All!$F951="Washington State",+All!#REF!,IF(+All!$H951="Washington State",+All!#REF!,0))</f>
        <v>0</v>
      </c>
      <c r="BD163" s="482">
        <f>IF(+All!$F951="Washington State",+All!#REF!,IF(+All!$H951="Washington State",+All!#REF!,0))</f>
        <v>0</v>
      </c>
      <c r="BE163" s="483">
        <f>IF(+All!$F951="Washington State",+All!#REF!,IF(+All!$H951="Washington State",+All!#REF!,0))</f>
        <v>0</v>
      </c>
      <c r="BF163" s="483">
        <f>IF(+All!$F951="Washington State",+All!#REF!,IF(+All!$H951="Washington State",+All!#REF!,0))</f>
        <v>0</v>
      </c>
      <c r="BG163" s="482">
        <f>IF(+All!$F951="Washington State",+All!#REF!,IF(+All!$H951="Washington State",+All!#REF!,0))</f>
        <v>0</v>
      </c>
      <c r="BH163" s="483">
        <f>IF(+All!$F951="Washington State",+All!#REF!,IF(+All!$H951="Washington State",+All!#REF!,0))</f>
        <v>0</v>
      </c>
      <c r="BI163" s="484">
        <f>IF(+All!$F951="Washington State",+All!#REF!,IF(+All!$H951="Washington State",+All!#REF!,0))</f>
        <v>0</v>
      </c>
      <c r="BJ163" s="92">
        <f>IF(+All!$F951="Washington State",+All!#REF!,IF(+All!$H951="Washington State",+All!#REF!,0))</f>
        <v>0</v>
      </c>
      <c r="BK163" s="93">
        <f>IF(+All!$F951="Washington State",+All!#REF!,IF(+All!$H951="Washington State",+All!#REF!,0))</f>
        <v>0</v>
      </c>
    </row>
    <row r="164" spans="1:63" x14ac:dyDescent="0.8">
      <c r="A164" s="70">
        <f>IF(+All!$F372="Washington State",+All!A372,IF(+All!$H372="Washington State",+All!A372,0))</f>
        <v>5</v>
      </c>
      <c r="B164" s="480" t="str">
        <f>IF(+All!$F372="Washington State",+All!B372,IF(+All!$H372="Washington State",+All!B372,0))</f>
        <v>Sat</v>
      </c>
      <c r="C164" s="72">
        <f>IF(+All!$F372="Washington State",+All!C372,IF(+All!$H372="Washington State",+All!C372,0))</f>
        <v>44471</v>
      </c>
      <c r="D164" s="73">
        <f>IF(+All!$F372="Washington State",+All!D372,IF(+All!$H372="Washington State",+All!D372,0))</f>
        <v>0.72916666666666663</v>
      </c>
      <c r="E164" s="707" t="str">
        <f>IF(+All!$F372="Washington State",+All!E372,IF(+All!$H372="Washington State",+All!E372,0))</f>
        <v>PAC12</v>
      </c>
      <c r="F164" s="75" t="str">
        <f>IF(+All!$F372="Washington State",+All!F372,IF(+All!$H372="Washington State",+All!F372,0))</f>
        <v>Washington State</v>
      </c>
      <c r="G164" s="76" t="str">
        <f>IF(+All!$F372="Washington State",+All!G372,IF(+All!$H372="Washington State",+All!G372,0))</f>
        <v>P12</v>
      </c>
      <c r="H164" s="75" t="str">
        <f>IF(+All!$F372="Washington State",+All!H372,IF(+All!$H372="Washington State",+All!H372,0))</f>
        <v>California</v>
      </c>
      <c r="I164" s="76" t="str">
        <f>IF(+All!$F372="Washington State",+All!I372,IF(+All!$H372="Washington State",+All!I372,0))</f>
        <v>P12</v>
      </c>
      <c r="J164" s="706" t="str">
        <f>IF(+All!$F372="Washington State",+All!J372,IF(+All!$H372="Washington State",+All!J372,0))</f>
        <v>California</v>
      </c>
      <c r="K164" s="707" t="str">
        <f>IF(+All!$F372="Washington State",+All!K372,IF(+All!$H372="Washington State",+All!K372,0))</f>
        <v>Washington State</v>
      </c>
      <c r="L164" s="78">
        <f>IF(+All!$F372="Washington State",+All!L372,IF(+All!$H372="Washington State",+All!L372,0))</f>
        <v>7.5</v>
      </c>
      <c r="M164" s="79">
        <f>IF(+All!$F372="Washington State",+All!M372,IF(+All!$H372="Washington State",+All!M372,0))</f>
        <v>52</v>
      </c>
      <c r="N164" s="706" t="str">
        <f>IF(+All!$F372="Washington State",+All!N372,IF(+All!$H372="Washington State",+All!N372,0))</f>
        <v>Washington State</v>
      </c>
      <c r="O164" s="708">
        <f>IF(+All!$F372="Washington State",+All!O372,IF(+All!$H372="Washington State",+All!O372,0))</f>
        <v>21</v>
      </c>
      <c r="P164" s="708" t="str">
        <f>IF(+All!$F372="Washington State",+All!P372,IF(+All!$H372="Washington State",+All!P372,0))</f>
        <v>California</v>
      </c>
      <c r="Q164" s="707">
        <f>IF(+All!$F372="Washington State",+All!Q372,IF(+All!$H372="Washington State",+All!Q372,0))</f>
        <v>6</v>
      </c>
      <c r="R164" s="706" t="str">
        <f>IF(+All!$F372="Washington State",+All!R372,IF(+All!$H372="Washington State",+All!R372,0))</f>
        <v>Washington State</v>
      </c>
      <c r="S164" s="708" t="str">
        <f>IF(+All!$F372="Washington State",+All!S372,IF(+All!$H372="Washington State",+All!S372,0))</f>
        <v>California</v>
      </c>
      <c r="T164" s="706" t="str">
        <f>IF(+All!$F372="Washington State",+All!T372,IF(+All!$H372="Washington State",+All!T372,0))</f>
        <v>Washington State</v>
      </c>
      <c r="U164" s="707" t="str">
        <f>IF(+All!$F372="Washington State",+All!U372,IF(+All!$H372="Washington State",+All!U372,0))</f>
        <v>W</v>
      </c>
      <c r="V164" s="706">
        <f>IF(+All!$F927="Washington State",+All!#REF!,IF(+All!$H927="Washington State",+All!#REF!,0))</f>
        <v>0</v>
      </c>
      <c r="W164" s="707">
        <f>IF(+All!$F927="Washington State",+All!#REF!,IF(+All!$H927="Washington State",+All!#REF!,0))</f>
        <v>0</v>
      </c>
      <c r="X164" s="706">
        <f>IF(+All!$F927="Washington State",+All!#REF!,IF(+All!$H927="Washington State",+All!#REF!,0))</f>
        <v>0</v>
      </c>
      <c r="Y164" s="707">
        <f>IF(+All!$F927="Washington State",+All!#REF!,IF(+All!$H927="Washington State",+All!#REF!,0))</f>
        <v>0</v>
      </c>
      <c r="Z164" s="706">
        <f>IF(+All!$F927="Washington State",+All!#REF!,IF(+All!$H927="Washington State",+All!#REF!,0))</f>
        <v>0</v>
      </c>
      <c r="AA164" s="707">
        <f>IF(+All!$F927="Washington State",+All!#REF!,IF(+All!$H927="Washington State",+All!#REF!,0))</f>
        <v>0</v>
      </c>
      <c r="AB164" s="706">
        <f>IF(+All!$F927="Washington State",+All!#REF!,IF(+All!$H927="Washington State",+All!#REF!,0))</f>
        <v>0</v>
      </c>
      <c r="AC164" s="707">
        <f>IF(+All!$F927="Washington State",+All!#REF!,IF(+All!$H927="Washington State",+All!#REF!,0))</f>
        <v>0</v>
      </c>
      <c r="AD164" s="706">
        <f>IF(+All!$F927="Washington State",+All!#REF!,IF(+All!$H927="Washington State",+All!#REF!,0))</f>
        <v>0</v>
      </c>
      <c r="AE164" s="707">
        <f>IF(+All!$F927="Washington State",+All!#REF!,IF(+All!$H927="Washington State",+All!#REF!,0))</f>
        <v>0</v>
      </c>
      <c r="AF164" s="706">
        <f>IF(+All!$F927="Washington State",+All!#REF!,IF(+All!$H927="Washington State",+All!#REF!,0))</f>
        <v>0</v>
      </c>
      <c r="AG164" s="707">
        <f>IF(+All!$F927="Washington State",+All!#REF!,IF(+All!$H927="Washington State",+All!#REF!,0))</f>
        <v>0</v>
      </c>
      <c r="AH164" s="706">
        <f>IF(+All!$F927="Washington State",+All!#REF!,IF(+All!$H927="Washington State",+All!#REF!,0))</f>
        <v>0</v>
      </c>
      <c r="AI164" s="707">
        <f>IF(+All!$F927="Washington State",+All!#REF!,IF(+All!$H927="Washington State",+All!#REF!,0))</f>
        <v>0</v>
      </c>
      <c r="AJ164" s="706">
        <f>IF(+All!$F927="Washington State",+All!#REF!,IF(+All!$H927="Washington State",+All!#REF!,0))</f>
        <v>0</v>
      </c>
      <c r="AK164" s="707">
        <f>IF(+All!$F927="Washington State",+All!#REF!,IF(+All!$H927="Washington State",+All!#REF!,0))</f>
        <v>0</v>
      </c>
      <c r="AL164" s="81">
        <f>IF(+All!$F927="Washington State",+All!V927,IF(+All!$H927="Washington State",+All!V927,0))</f>
        <v>0</v>
      </c>
      <c r="AM164" s="82">
        <f>IF(+All!$F927="Washington State",+All!W927,IF(+All!$H927="Washington State",+All!W927,0))</f>
        <v>0</v>
      </c>
      <c r="AN164" s="81">
        <f>IF(+All!$F927="Washington State",+All!X927,IF(+All!$H927="Washington State",+All!X927,0))</f>
        <v>0</v>
      </c>
      <c r="AO164" s="83">
        <f>IF(+All!$F927="Washington State",+All!Y927,IF(+All!$H927="Washington State",+All!Y927,0))</f>
        <v>0</v>
      </c>
      <c r="AP164" s="84">
        <f>IF(+All!$F927="Washington State",+All!Z927,IF(+All!$H927="Washington State",+All!Z927,0))</f>
        <v>0</v>
      </c>
      <c r="AQ164" s="480">
        <f>IF(+All!$F927="Washington State",+All!#REF!,IF(+All!$H927="Washington State",+All!#REF!,0))</f>
        <v>0</v>
      </c>
      <c r="AR164" s="482">
        <f>IF(+All!$F927="Washington State",+All!#REF!,IF(+All!$H927="Washington State",+All!#REF!,0))</f>
        <v>0</v>
      </c>
      <c r="AS164" s="483">
        <f>IF(+All!$F927="Washington State",+All!#REF!,IF(+All!$H927="Washington State",+All!#REF!,0))</f>
        <v>0</v>
      </c>
      <c r="AT164" s="483">
        <f>IF(+All!$F927="Washington State",+All!#REF!,IF(+All!$H927="Washington State",+All!#REF!,0))</f>
        <v>0</v>
      </c>
      <c r="AU164" s="482">
        <f>IF(+All!$F927="Washington State",+All!#REF!,IF(+All!$H927="Washington State",+All!#REF!,0))</f>
        <v>0</v>
      </c>
      <c r="AV164" s="483">
        <f>IF(+All!$F927="Washington State",+All!#REF!,IF(+All!$H927="Washington State",+All!#REF!,0))</f>
        <v>0</v>
      </c>
      <c r="AW164" s="484">
        <f>IF(+All!$F927="Washington State",+All!#REF!,IF(+All!$H927="Washington State",+All!#REF!,0))</f>
        <v>0</v>
      </c>
      <c r="AX164" s="483">
        <f>IF(+All!$F927="Washington State",+All!#REF!,IF(+All!$H927="Washington State",+All!#REF!,0))</f>
        <v>0</v>
      </c>
      <c r="AY164" s="88">
        <f>IF(+All!$F927="Washington State",+All!#REF!,IF(+All!$H927="Washington State",+All!#REF!,0))</f>
        <v>0</v>
      </c>
      <c r="AZ164" s="89">
        <f>IF(+All!$F927="Washington State",+All!#REF!,IF(+All!$H927="Washington State",+All!#REF!,0))</f>
        <v>0</v>
      </c>
      <c r="BA164" s="90">
        <f>IF(+All!$F927="Washington State",+All!#REF!,IF(+All!$H927="Washington State",+All!#REF!,0))</f>
        <v>0</v>
      </c>
      <c r="BB164" s="90">
        <f>IF(+All!$F927="Washington State",+All!#REF!,IF(+All!$H927="Washington State",+All!#REF!,0))</f>
        <v>0</v>
      </c>
      <c r="BC164" s="91">
        <f>IF(+All!$F927="Washington State",+All!#REF!,IF(+All!$H927="Washington State",+All!#REF!,0))</f>
        <v>0</v>
      </c>
      <c r="BD164" s="482">
        <f>IF(+All!$F927="Washington State",+All!#REF!,IF(+All!$H927="Washington State",+All!#REF!,0))</f>
        <v>0</v>
      </c>
      <c r="BE164" s="483">
        <f>IF(+All!$F927="Washington State",+All!#REF!,IF(+All!$H927="Washington State",+All!#REF!,0))</f>
        <v>0</v>
      </c>
      <c r="BF164" s="483">
        <f>IF(+All!$F927="Washington State",+All!#REF!,IF(+All!$H927="Washington State",+All!#REF!,0))</f>
        <v>0</v>
      </c>
      <c r="BG164" s="482">
        <f>IF(+All!$F927="Washington State",+All!#REF!,IF(+All!$H927="Washington State",+All!#REF!,0))</f>
        <v>0</v>
      </c>
      <c r="BH164" s="483">
        <f>IF(+All!$F927="Washington State",+All!#REF!,IF(+All!$H927="Washington State",+All!#REF!,0))</f>
        <v>0</v>
      </c>
      <c r="BI164" s="484">
        <f>IF(+All!$F927="Washington State",+All!#REF!,IF(+All!$H927="Washington State",+All!#REF!,0))</f>
        <v>0</v>
      </c>
      <c r="BJ164" s="92">
        <f>IF(+All!$F927="Washington State",+All!#REF!,IF(+All!$H927="Washington State",+All!#REF!,0))</f>
        <v>0</v>
      </c>
      <c r="BK164" s="93">
        <f>IF(+All!$F927="Washington State",+All!#REF!,IF(+All!$H927="Washington State",+All!#REF!,0))</f>
        <v>0</v>
      </c>
    </row>
    <row r="165" spans="1:63" x14ac:dyDescent="0.8">
      <c r="A165" s="70">
        <f>IF(+All!$F437="Washington State",+All!A437,IF(+All!$H437="Washington State",+All!A437,0))</f>
        <v>6</v>
      </c>
      <c r="B165" s="480" t="str">
        <f>IF(+All!$F437="Washington State",+All!B437,IF(+All!$H437="Washington State",+All!B437,0))</f>
        <v>Sat</v>
      </c>
      <c r="C165" s="72">
        <f>IF(+All!$F437="Washington State",+All!C437,IF(+All!$H437="Washington State",+All!C437,0))</f>
        <v>44478</v>
      </c>
      <c r="D165" s="73">
        <f>IF(+All!$F437="Washington State",+All!D437,IF(+All!$H437="Washington State",+All!D437,0))</f>
        <v>0.66666666666666663</v>
      </c>
      <c r="E165" s="707" t="str">
        <f>IF(+All!$F437="Washington State",+All!E437,IF(+All!$H437="Washington State",+All!E437,0))</f>
        <v>PAC12</v>
      </c>
      <c r="F165" s="75" t="str">
        <f>IF(+All!$F437="Washington State",+All!F437,IF(+All!$H437="Washington State",+All!F437,0))</f>
        <v>Oregon State</v>
      </c>
      <c r="G165" s="76" t="str">
        <f>IF(+All!$F437="Washington State",+All!G437,IF(+All!$H437="Washington State",+All!G437,0))</f>
        <v>P12</v>
      </c>
      <c r="H165" s="75" t="str">
        <f>IF(+All!$F437="Washington State",+All!H437,IF(+All!$H437="Washington State",+All!H437,0))</f>
        <v>Washington State</v>
      </c>
      <c r="I165" s="76" t="str">
        <f>IF(+All!$F437="Washington State",+All!I437,IF(+All!$H437="Washington State",+All!I437,0))</f>
        <v>P12</v>
      </c>
      <c r="J165" s="706" t="str">
        <f>IF(+All!$F437="Washington State",+All!J437,IF(+All!$H437="Washington State",+All!J437,0))</f>
        <v>Oregon State</v>
      </c>
      <c r="K165" s="707" t="str">
        <f>IF(+All!$F437="Washington State",+All!K437,IF(+All!$H437="Washington State",+All!K437,0))</f>
        <v>Washington State</v>
      </c>
      <c r="L165" s="78">
        <f>IF(+All!$F437="Washington State",+All!L437,IF(+All!$H437="Washington State",+All!L437,0))</f>
        <v>3.5</v>
      </c>
      <c r="M165" s="79">
        <f>IF(+All!$F437="Washington State",+All!M437,IF(+All!$H437="Washington State",+All!M437,0))</f>
        <v>59</v>
      </c>
      <c r="N165" s="706" t="str">
        <f>IF(+All!$F437="Washington State",+All!N437,IF(+All!$H437="Washington State",+All!N437,0))</f>
        <v>Washington State</v>
      </c>
      <c r="O165" s="708">
        <f>IF(+All!$F437="Washington State",+All!O437,IF(+All!$H437="Washington State",+All!O437,0))</f>
        <v>31</v>
      </c>
      <c r="P165" s="708" t="str">
        <f>IF(+All!$F437="Washington State",+All!P437,IF(+All!$H437="Washington State",+All!P437,0))</f>
        <v>Oregon State</v>
      </c>
      <c r="Q165" s="707">
        <f>IF(+All!$F437="Washington State",+All!Q437,IF(+All!$H437="Washington State",+All!Q437,0))</f>
        <v>24</v>
      </c>
      <c r="R165" s="706" t="str">
        <f>IF(+All!$F437="Washington State",+All!R437,IF(+All!$H437="Washington State",+All!R437,0))</f>
        <v>Washington State</v>
      </c>
      <c r="S165" s="708" t="str">
        <f>IF(+All!$F437="Washington State",+All!S437,IF(+All!$H437="Washington State",+All!S437,0))</f>
        <v>Oregon State</v>
      </c>
      <c r="T165" s="706" t="str">
        <f>IF(+All!$F437="Washington State",+All!T437,IF(+All!$H437="Washington State",+All!T437,0))</f>
        <v>Oregon State</v>
      </c>
      <c r="U165" s="707" t="str">
        <f>IF(+All!$F437="Washington State",+All!U437,IF(+All!$H437="Washington State",+All!U437,0))</f>
        <v>L</v>
      </c>
      <c r="V165" s="706">
        <f>IF(+All!$F941="Washington State",+All!#REF!,IF(+All!$H941="Washington State",+All!#REF!,0))</f>
        <v>0</v>
      </c>
      <c r="W165" s="707">
        <f>IF(+All!$F941="Washington State",+All!#REF!,IF(+All!$H941="Washington State",+All!#REF!,0))</f>
        <v>0</v>
      </c>
      <c r="X165" s="706">
        <f>IF(+All!$F941="Washington State",+All!#REF!,IF(+All!$H941="Washington State",+All!#REF!,0))</f>
        <v>0</v>
      </c>
      <c r="Y165" s="707">
        <f>IF(+All!$F941="Washington State",+All!#REF!,IF(+All!$H941="Washington State",+All!#REF!,0))</f>
        <v>0</v>
      </c>
      <c r="Z165" s="706">
        <f>IF(+All!$F941="Washington State",+All!#REF!,IF(+All!$H941="Washington State",+All!#REF!,0))</f>
        <v>0</v>
      </c>
      <c r="AA165" s="707">
        <f>IF(+All!$F941="Washington State",+All!#REF!,IF(+All!$H941="Washington State",+All!#REF!,0))</f>
        <v>0</v>
      </c>
      <c r="AB165" s="706">
        <f>IF(+All!$F941="Washington State",+All!#REF!,IF(+All!$H941="Washington State",+All!#REF!,0))</f>
        <v>0</v>
      </c>
      <c r="AC165" s="707">
        <f>IF(+All!$F941="Washington State",+All!#REF!,IF(+All!$H941="Washington State",+All!#REF!,0))</f>
        <v>0</v>
      </c>
      <c r="AD165" s="706">
        <f>IF(+All!$F941="Washington State",+All!#REF!,IF(+All!$H941="Washington State",+All!#REF!,0))</f>
        <v>0</v>
      </c>
      <c r="AE165" s="707">
        <f>IF(+All!$F941="Washington State",+All!#REF!,IF(+All!$H941="Washington State",+All!#REF!,0))</f>
        <v>0</v>
      </c>
      <c r="AF165" s="706">
        <f>IF(+All!$F941="Washington State",+All!#REF!,IF(+All!$H941="Washington State",+All!#REF!,0))</f>
        <v>0</v>
      </c>
      <c r="AG165" s="707">
        <f>IF(+All!$F941="Washington State",+All!#REF!,IF(+All!$H941="Washington State",+All!#REF!,0))</f>
        <v>0</v>
      </c>
      <c r="AH165" s="706">
        <f>IF(+All!$F941="Washington State",+All!#REF!,IF(+All!$H941="Washington State",+All!#REF!,0))</f>
        <v>0</v>
      </c>
      <c r="AI165" s="707">
        <f>IF(+All!$F941="Washington State",+All!#REF!,IF(+All!$H941="Washington State",+All!#REF!,0))</f>
        <v>0</v>
      </c>
      <c r="AJ165" s="706">
        <f>IF(+All!$F941="Washington State",+All!#REF!,IF(+All!$H941="Washington State",+All!#REF!,0))</f>
        <v>0</v>
      </c>
      <c r="AK165" s="707">
        <f>IF(+All!$F941="Washington State",+All!#REF!,IF(+All!$H941="Washington State",+All!#REF!,0))</f>
        <v>0</v>
      </c>
      <c r="AL165" s="81">
        <f>IF(+All!$F941="Washington State",+All!V941,IF(+All!$H941="Washington State",+All!V941,0))</f>
        <v>0</v>
      </c>
      <c r="AM165" s="82">
        <f>IF(+All!$F941="Washington State",+All!W941,IF(+All!$H941="Washington State",+All!W941,0))</f>
        <v>0</v>
      </c>
      <c r="AN165" s="81">
        <f>IF(+All!$F941="Washington State",+All!X941,IF(+All!$H941="Washington State",+All!X941,0))</f>
        <v>0</v>
      </c>
      <c r="AO165" s="83">
        <f>IF(+All!$F941="Washington State",+All!Y941,IF(+All!$H941="Washington State",+All!Y941,0))</f>
        <v>0</v>
      </c>
      <c r="AP165" s="84">
        <f>IF(+All!$F941="Washington State",+All!Z941,IF(+All!$H941="Washington State",+All!Z941,0))</f>
        <v>0</v>
      </c>
      <c r="AQ165" s="480">
        <f>IF(+All!$F941="Washington State",+All!#REF!,IF(+All!$H941="Washington State",+All!#REF!,0))</f>
        <v>0</v>
      </c>
      <c r="AR165" s="482">
        <f>IF(+All!$F941="Washington State",+All!#REF!,IF(+All!$H941="Washington State",+All!#REF!,0))</f>
        <v>0</v>
      </c>
      <c r="AS165" s="483">
        <f>IF(+All!$F941="Washington State",+All!#REF!,IF(+All!$H941="Washington State",+All!#REF!,0))</f>
        <v>0</v>
      </c>
      <c r="AT165" s="483">
        <f>IF(+All!$F941="Washington State",+All!#REF!,IF(+All!$H941="Washington State",+All!#REF!,0))</f>
        <v>0</v>
      </c>
      <c r="AU165" s="482">
        <f>IF(+All!$F941="Washington State",+All!#REF!,IF(+All!$H941="Washington State",+All!#REF!,0))</f>
        <v>0</v>
      </c>
      <c r="AV165" s="483">
        <f>IF(+All!$F941="Washington State",+All!#REF!,IF(+All!$H941="Washington State",+All!#REF!,0))</f>
        <v>0</v>
      </c>
      <c r="AW165" s="484">
        <f>IF(+All!$F941="Washington State",+All!#REF!,IF(+All!$H941="Washington State",+All!#REF!,0))</f>
        <v>0</v>
      </c>
      <c r="AX165" s="483">
        <f>IF(+All!$F941="Washington State",+All!#REF!,IF(+All!$H941="Washington State",+All!#REF!,0))</f>
        <v>0</v>
      </c>
      <c r="AY165" s="88">
        <f>IF(+All!$F941="Washington State",+All!#REF!,IF(+All!$H941="Washington State",+All!#REF!,0))</f>
        <v>0</v>
      </c>
      <c r="AZ165" s="89">
        <f>IF(+All!$F941="Washington State",+All!#REF!,IF(+All!$H941="Washington State",+All!#REF!,0))</f>
        <v>0</v>
      </c>
      <c r="BA165" s="90">
        <f>IF(+All!$F941="Washington State",+All!#REF!,IF(+All!$H941="Washington State",+All!#REF!,0))</f>
        <v>0</v>
      </c>
      <c r="BB165" s="90">
        <f>IF(+All!$F941="Washington State",+All!#REF!,IF(+All!$H941="Washington State",+All!#REF!,0))</f>
        <v>0</v>
      </c>
      <c r="BC165" s="91">
        <f>IF(+All!$F941="Washington State",+All!#REF!,IF(+All!$H941="Washington State",+All!#REF!,0))</f>
        <v>0</v>
      </c>
      <c r="BD165" s="482">
        <f>IF(+All!$F941="Washington State",+All!#REF!,IF(+All!$H941="Washington State",+All!#REF!,0))</f>
        <v>0</v>
      </c>
      <c r="BE165" s="483">
        <f>IF(+All!$F941="Washington State",+All!#REF!,IF(+All!$H941="Washington State",+All!#REF!,0))</f>
        <v>0</v>
      </c>
      <c r="BF165" s="483">
        <f>IF(+All!$F941="Washington State",+All!#REF!,IF(+All!$H941="Washington State",+All!#REF!,0))</f>
        <v>0</v>
      </c>
      <c r="BG165" s="482">
        <f>IF(+All!$F941="Washington State",+All!#REF!,IF(+All!$H941="Washington State",+All!#REF!,0))</f>
        <v>0</v>
      </c>
      <c r="BH165" s="483">
        <f>IF(+All!$F941="Washington State",+All!#REF!,IF(+All!$H941="Washington State",+All!#REF!,0))</f>
        <v>0</v>
      </c>
      <c r="BI165" s="484">
        <f>IF(+All!$F941="Washington State",+All!#REF!,IF(+All!$H941="Washington State",+All!#REF!,0))</f>
        <v>0</v>
      </c>
      <c r="BJ165" s="92">
        <f>IF(+All!$F941="Washington State",+All!#REF!,IF(+All!$H941="Washington State",+All!#REF!,0))</f>
        <v>0</v>
      </c>
      <c r="BK165" s="93">
        <f>IF(+All!$F941="Washington State",+All!#REF!,IF(+All!$H941="Washington State",+All!#REF!,0))</f>
        <v>0</v>
      </c>
    </row>
    <row r="166" spans="1:63" x14ac:dyDescent="0.8">
      <c r="A166" s="70">
        <f>IF(+All!$F518="Washington State",+All!A518,IF(+All!$H518="Washington State",+All!A518,0))</f>
        <v>7</v>
      </c>
      <c r="B166" s="480" t="str">
        <f>IF(+All!$F518="Washington State",+All!B518,IF(+All!$H518="Washington State",+All!B518,0))</f>
        <v>Sat</v>
      </c>
      <c r="C166" s="72">
        <f>IF(+All!$F518="Washington State",+All!C518,IF(+All!$H518="Washington State",+All!C518,0))</f>
        <v>44485</v>
      </c>
      <c r="D166" s="73">
        <f>IF(+All!$F518="Washington State",+All!D518,IF(+All!$H518="Washington State",+All!D518,0))</f>
        <v>0.8125</v>
      </c>
      <c r="E166" s="707" t="str">
        <f>IF(+All!$F518="Washington State",+All!E518,IF(+All!$H518="Washington State",+All!E518,0))</f>
        <v>ESPNU</v>
      </c>
      <c r="F166" s="75" t="str">
        <f>IF(+All!$F518="Washington State",+All!F518,IF(+All!$H518="Washington State",+All!F518,0))</f>
        <v>Stanford</v>
      </c>
      <c r="G166" s="76" t="str">
        <f>IF(+All!$F518="Washington State",+All!G518,IF(+All!$H518="Washington State",+All!G518,0))</f>
        <v>P12</v>
      </c>
      <c r="H166" s="75" t="str">
        <f>IF(+All!$F518="Washington State",+All!H518,IF(+All!$H518="Washington State",+All!H518,0))</f>
        <v>Washington State</v>
      </c>
      <c r="I166" s="76" t="str">
        <f>IF(+All!$F518="Washington State",+All!I518,IF(+All!$H518="Washington State",+All!I518,0))</f>
        <v>P12</v>
      </c>
      <c r="J166" s="706" t="str">
        <f>IF(+All!$F518="Washington State",+All!J518,IF(+All!$H518="Washington State",+All!J518,0))</f>
        <v>Stanford</v>
      </c>
      <c r="K166" s="707" t="str">
        <f>IF(+All!$F518="Washington State",+All!K518,IF(+All!$H518="Washington State",+All!K518,0))</f>
        <v>Washington State</v>
      </c>
      <c r="L166" s="78">
        <f>IF(+All!$F518="Washington State",+All!L518,IF(+All!$H518="Washington State",+All!L518,0))</f>
        <v>2</v>
      </c>
      <c r="M166" s="79">
        <f>IF(+All!$F518="Washington State",+All!M518,IF(+All!$H518="Washington State",+All!M518,0))</f>
        <v>52</v>
      </c>
      <c r="N166" s="706" t="str">
        <f>IF(+All!$F518="Washington State",+All!N518,IF(+All!$H518="Washington State",+All!N518,0))</f>
        <v>Washington State</v>
      </c>
      <c r="O166" s="708">
        <f>IF(+All!$F518="Washington State",+All!O518,IF(+All!$H518="Washington State",+All!O518,0))</f>
        <v>34</v>
      </c>
      <c r="P166" s="708" t="str">
        <f>IF(+All!$F518="Washington State",+All!P518,IF(+All!$H518="Washington State",+All!P518,0))</f>
        <v>Stanford</v>
      </c>
      <c r="Q166" s="707">
        <f>IF(+All!$F518="Washington State",+All!Q518,IF(+All!$H518="Washington State",+All!Q518,0))</f>
        <v>31</v>
      </c>
      <c r="R166" s="706" t="str">
        <f>IF(+All!$F518="Washington State",+All!R518,IF(+All!$H518="Washington State",+All!R518,0))</f>
        <v>Washington State</v>
      </c>
      <c r="S166" s="708" t="str">
        <f>IF(+All!$F518="Washington State",+All!S518,IF(+All!$H518="Washington State",+All!S518,0))</f>
        <v>Stanford</v>
      </c>
      <c r="T166" s="706" t="str">
        <f>IF(+All!$F518="Washington State",+All!T518,IF(+All!$H518="Washington State",+All!T518,0))</f>
        <v>Stanford</v>
      </c>
      <c r="U166" s="707" t="str">
        <f>IF(+All!$F518="Washington State",+All!U518,IF(+All!$H518="Washington State",+All!U518,0))</f>
        <v>L</v>
      </c>
      <c r="V166" s="706">
        <f>IF(+All!$F945="Washington State",+All!#REF!,IF(+All!$H945="Washington State",+All!#REF!,0))</f>
        <v>0</v>
      </c>
      <c r="W166" s="707">
        <f>IF(+All!$F945="Washington State",+All!#REF!,IF(+All!$H945="Washington State",+All!#REF!,0))</f>
        <v>0</v>
      </c>
      <c r="X166" s="706">
        <f>IF(+All!$F945="Washington State",+All!#REF!,IF(+All!$H945="Washington State",+All!#REF!,0))</f>
        <v>0</v>
      </c>
      <c r="Y166" s="707">
        <f>IF(+All!$F945="Washington State",+All!#REF!,IF(+All!$H945="Washington State",+All!#REF!,0))</f>
        <v>0</v>
      </c>
      <c r="Z166" s="706">
        <f>IF(+All!$F945="Washington State",+All!#REF!,IF(+All!$H945="Washington State",+All!#REF!,0))</f>
        <v>0</v>
      </c>
      <c r="AA166" s="707">
        <f>IF(+All!$F945="Washington State",+All!#REF!,IF(+All!$H945="Washington State",+All!#REF!,0))</f>
        <v>0</v>
      </c>
      <c r="AB166" s="706">
        <f>IF(+All!$F945="Washington State",+All!#REF!,IF(+All!$H945="Washington State",+All!#REF!,0))</f>
        <v>0</v>
      </c>
      <c r="AC166" s="707">
        <f>IF(+All!$F945="Washington State",+All!#REF!,IF(+All!$H945="Washington State",+All!#REF!,0))</f>
        <v>0</v>
      </c>
      <c r="AD166" s="706">
        <f>IF(+All!$F945="Washington State",+All!#REF!,IF(+All!$H945="Washington State",+All!#REF!,0))</f>
        <v>0</v>
      </c>
      <c r="AE166" s="707">
        <f>IF(+All!$F945="Washington State",+All!#REF!,IF(+All!$H945="Washington State",+All!#REF!,0))</f>
        <v>0</v>
      </c>
      <c r="AF166" s="706">
        <f>IF(+All!$F945="Washington State",+All!#REF!,IF(+All!$H945="Washington State",+All!#REF!,0))</f>
        <v>0</v>
      </c>
      <c r="AG166" s="707">
        <f>IF(+All!$F945="Washington State",+All!#REF!,IF(+All!$H945="Washington State",+All!#REF!,0))</f>
        <v>0</v>
      </c>
      <c r="AH166" s="706">
        <f>IF(+All!$F945="Washington State",+All!#REF!,IF(+All!$H945="Washington State",+All!#REF!,0))</f>
        <v>0</v>
      </c>
      <c r="AI166" s="707">
        <f>IF(+All!$F945="Washington State",+All!#REF!,IF(+All!$H945="Washington State",+All!#REF!,0))</f>
        <v>0</v>
      </c>
      <c r="AJ166" s="706">
        <f>IF(+All!$F945="Washington State",+All!#REF!,IF(+All!$H945="Washington State",+All!#REF!,0))</f>
        <v>0</v>
      </c>
      <c r="AK166" s="707">
        <f>IF(+All!$F945="Washington State",+All!#REF!,IF(+All!$H945="Washington State",+All!#REF!,0))</f>
        <v>0</v>
      </c>
      <c r="AL166" s="81">
        <f>IF(+All!$F945="Washington State",+All!V945,IF(+All!$H945="Washington State",+All!V945,0))</f>
        <v>0</v>
      </c>
      <c r="AM166" s="82">
        <f>IF(+All!$F945="Washington State",+All!W945,IF(+All!$H945="Washington State",+All!W945,0))</f>
        <v>0</v>
      </c>
      <c r="AN166" s="81">
        <f>IF(+All!$F945="Washington State",+All!X945,IF(+All!$H945="Washington State",+All!X945,0))</f>
        <v>0</v>
      </c>
      <c r="AO166" s="83">
        <f>IF(+All!$F945="Washington State",+All!Y945,IF(+All!$H945="Washington State",+All!Y945,0))</f>
        <v>0</v>
      </c>
      <c r="AP166" s="84">
        <f>IF(+All!$F945="Washington State",+All!Z945,IF(+All!$H945="Washington State",+All!Z945,0))</f>
        <v>0</v>
      </c>
      <c r="AQ166" s="480">
        <f>IF(+All!$F945="Washington State",+All!#REF!,IF(+All!$H945="Washington State",+All!#REF!,0))</f>
        <v>0</v>
      </c>
      <c r="AR166" s="482">
        <f>IF(+All!$F945="Washington State",+All!#REF!,IF(+All!$H945="Washington State",+All!#REF!,0))</f>
        <v>0</v>
      </c>
      <c r="AS166" s="483">
        <f>IF(+All!$F945="Washington State",+All!#REF!,IF(+All!$H945="Washington State",+All!#REF!,0))</f>
        <v>0</v>
      </c>
      <c r="AT166" s="483">
        <f>IF(+All!$F945="Washington State",+All!#REF!,IF(+All!$H945="Washington State",+All!#REF!,0))</f>
        <v>0</v>
      </c>
      <c r="AU166" s="482">
        <f>IF(+All!$F945="Washington State",+All!#REF!,IF(+All!$H945="Washington State",+All!#REF!,0))</f>
        <v>0</v>
      </c>
      <c r="AV166" s="483">
        <f>IF(+All!$F945="Washington State",+All!#REF!,IF(+All!$H945="Washington State",+All!#REF!,0))</f>
        <v>0</v>
      </c>
      <c r="AW166" s="484">
        <f>IF(+All!$F945="Washington State",+All!#REF!,IF(+All!$H945="Washington State",+All!#REF!,0))</f>
        <v>0</v>
      </c>
      <c r="AX166" s="483">
        <f>IF(+All!$F945="Washington State",+All!#REF!,IF(+All!$H945="Washington State",+All!#REF!,0))</f>
        <v>0</v>
      </c>
      <c r="AY166" s="88">
        <f>IF(+All!$F945="Washington State",+All!#REF!,IF(+All!$H945="Washington State",+All!#REF!,0))</f>
        <v>0</v>
      </c>
      <c r="AZ166" s="89">
        <f>IF(+All!$F945="Washington State",+All!#REF!,IF(+All!$H945="Washington State",+All!#REF!,0))</f>
        <v>0</v>
      </c>
      <c r="BA166" s="90">
        <f>IF(+All!$F945="Washington State",+All!#REF!,IF(+All!$H945="Washington State",+All!#REF!,0))</f>
        <v>0</v>
      </c>
      <c r="BB166" s="90">
        <f>IF(+All!$F945="Washington State",+All!#REF!,IF(+All!$H945="Washington State",+All!#REF!,0))</f>
        <v>0</v>
      </c>
      <c r="BC166" s="91">
        <f>IF(+All!$F945="Washington State",+All!#REF!,IF(+All!$H945="Washington State",+All!#REF!,0))</f>
        <v>0</v>
      </c>
      <c r="BD166" s="482">
        <f>IF(+All!$F945="Washington State",+All!#REF!,IF(+All!$H945="Washington State",+All!#REF!,0))</f>
        <v>0</v>
      </c>
      <c r="BE166" s="483">
        <f>IF(+All!$F945="Washington State",+All!#REF!,IF(+All!$H945="Washington State",+All!#REF!,0))</f>
        <v>0</v>
      </c>
      <c r="BF166" s="483">
        <f>IF(+All!$F945="Washington State",+All!#REF!,IF(+All!$H945="Washington State",+All!#REF!,0))</f>
        <v>0</v>
      </c>
      <c r="BG166" s="482">
        <f>IF(+All!$F945="Washington State",+All!#REF!,IF(+All!$H945="Washington State",+All!#REF!,0))</f>
        <v>0</v>
      </c>
      <c r="BH166" s="483">
        <f>IF(+All!$F945="Washington State",+All!#REF!,IF(+All!$H945="Washington State",+All!#REF!,0))</f>
        <v>0</v>
      </c>
      <c r="BI166" s="484">
        <f>IF(+All!$F945="Washington State",+All!#REF!,IF(+All!$H945="Washington State",+All!#REF!,0))</f>
        <v>0</v>
      </c>
      <c r="BJ166" s="92">
        <f>IF(+All!$F945="Washington State",+All!#REF!,IF(+All!$H945="Washington State",+All!#REF!,0))</f>
        <v>0</v>
      </c>
      <c r="BK166" s="93">
        <f>IF(+All!$F945="Washington State",+All!#REF!,IF(+All!$H945="Washington State",+All!#REF!,0))</f>
        <v>0</v>
      </c>
    </row>
    <row r="167" spans="1:63" x14ac:dyDescent="0.8">
      <c r="A167" s="70">
        <f>IF(+All!$F601="Washington State",+All!A601,IF(+All!$H601="Washington State",+All!A601,0))</f>
        <v>8</v>
      </c>
      <c r="B167" s="480" t="str">
        <f>IF(+All!$F601="Washington State",+All!B601,IF(+All!$H601="Washington State",+All!B601,0))</f>
        <v>Sat</v>
      </c>
      <c r="C167" s="72">
        <f>IF(+All!$F601="Washington State",+All!C601,IF(+All!$H601="Washington State",+All!C601,0))</f>
        <v>44492</v>
      </c>
      <c r="D167" s="73">
        <f>IF(+All!$F601="Washington State",+All!D601,IF(+All!$H601="Washington State",+All!D601,0))</f>
        <v>0.64583333333333337</v>
      </c>
      <c r="E167" s="707" t="str">
        <f>IF(+All!$F601="Washington State",+All!E601,IF(+All!$H601="Washington State",+All!E601,0))</f>
        <v>FS1</v>
      </c>
      <c r="F167" s="75" t="str">
        <f>IF(+All!$F601="Washington State",+All!F601,IF(+All!$H601="Washington State",+All!F601,0))</f>
        <v>BYU</v>
      </c>
      <c r="G167" s="76" t="str">
        <f>IF(+All!$F601="Washington State",+All!G601,IF(+All!$H601="Washington State",+All!G601,0))</f>
        <v>Ind</v>
      </c>
      <c r="H167" s="75" t="str">
        <f>IF(+All!$F601="Washington State",+All!H601,IF(+All!$H601="Washington State",+All!H601,0))</f>
        <v>Washington State</v>
      </c>
      <c r="I167" s="76" t="str">
        <f>IF(+All!$F601="Washington State",+All!I601,IF(+All!$H601="Washington State",+All!I601,0))</f>
        <v>P12</v>
      </c>
      <c r="J167" s="706" t="str">
        <f>IF(+All!$F601="Washington State",+All!J601,IF(+All!$H601="Washington State",+All!J601,0))</f>
        <v>BYU</v>
      </c>
      <c r="K167" s="707" t="str">
        <f>IF(+All!$F601="Washington State",+All!K601,IF(+All!$H601="Washington State",+All!K601,0))</f>
        <v>Washington State</v>
      </c>
      <c r="L167" s="78">
        <f>IF(+All!$F601="Washington State",+All!L601,IF(+All!$H601="Washington State",+All!L601,0))</f>
        <v>4</v>
      </c>
      <c r="M167" s="79">
        <f>IF(+All!$F601="Washington State",+All!M601,IF(+All!$H601="Washington State",+All!M601,0))</f>
        <v>55.5</v>
      </c>
      <c r="N167" s="706" t="str">
        <f>IF(+All!$F601="Washington State",+All!N601,IF(+All!$H601="Washington State",+All!N601,0))</f>
        <v>BYU</v>
      </c>
      <c r="O167" s="708">
        <f>IF(+All!$F601="Washington State",+All!O601,IF(+All!$H601="Washington State",+All!O601,0))</f>
        <v>21</v>
      </c>
      <c r="P167" s="708" t="str">
        <f>IF(+All!$F601="Washington State",+All!P601,IF(+All!$H601="Washington State",+All!P601,0))</f>
        <v>Washington State</v>
      </c>
      <c r="Q167" s="707">
        <f>IF(+All!$F601="Washington State",+All!Q601,IF(+All!$H601="Washington State",+All!Q601,0))</f>
        <v>19</v>
      </c>
      <c r="R167" s="706" t="str">
        <f>IF(+All!$F601="Washington State",+All!R601,IF(+All!$H601="Washington State",+All!R601,0))</f>
        <v>Washington State</v>
      </c>
      <c r="S167" s="708" t="str">
        <f>IF(+All!$F601="Washington State",+All!S601,IF(+All!$H601="Washington State",+All!S601,0))</f>
        <v>BYU</v>
      </c>
      <c r="T167" s="706" t="str">
        <f>IF(+All!$F601="Washington State",+All!T601,IF(+All!$H601="Washington State",+All!T601,0))</f>
        <v>BYU</v>
      </c>
      <c r="U167" s="707" t="str">
        <f>IF(+All!$F601="Washington State",+All!U601,IF(+All!$H601="Washington State",+All!U601,0))</f>
        <v>L</v>
      </c>
      <c r="V167" s="706">
        <f>IF(+All!$F578="Washington State",+All!#REF!,IF(+All!$H578="Washington State",+All!#REF!,0))</f>
        <v>0</v>
      </c>
      <c r="W167" s="707">
        <f>IF(+All!$F578="Washington State",+All!#REF!,IF(+All!$H578="Washington State",+All!#REF!,0))</f>
        <v>0</v>
      </c>
      <c r="X167" s="706">
        <f>IF(+All!$F578="Washington State",+All!#REF!,IF(+All!$H578="Washington State",+All!#REF!,0))</f>
        <v>0</v>
      </c>
      <c r="Y167" s="707">
        <f>IF(+All!$F578="Washington State",+All!#REF!,IF(+All!$H578="Washington State",+All!#REF!,0))</f>
        <v>0</v>
      </c>
      <c r="Z167" s="706">
        <f>IF(+All!$F578="Washington State",+All!#REF!,IF(+All!$H578="Washington State",+All!#REF!,0))</f>
        <v>0</v>
      </c>
      <c r="AA167" s="707">
        <f>IF(+All!$F578="Washington State",+All!#REF!,IF(+All!$H578="Washington State",+All!#REF!,0))</f>
        <v>0</v>
      </c>
      <c r="AB167" s="706">
        <f>IF(+All!$F578="Washington State",+All!#REF!,IF(+All!$H578="Washington State",+All!#REF!,0))</f>
        <v>0</v>
      </c>
      <c r="AC167" s="707">
        <f>IF(+All!$F578="Washington State",+All!#REF!,IF(+All!$H578="Washington State",+All!#REF!,0))</f>
        <v>0</v>
      </c>
      <c r="AD167" s="706">
        <f>IF(+All!$F578="Washington State",+All!#REF!,IF(+All!$H578="Washington State",+All!#REF!,0))</f>
        <v>0</v>
      </c>
      <c r="AE167" s="707">
        <f>IF(+All!$F578="Washington State",+All!#REF!,IF(+All!$H578="Washington State",+All!#REF!,0))</f>
        <v>0</v>
      </c>
      <c r="AF167" s="706">
        <f>IF(+All!$F578="Washington State",+All!#REF!,IF(+All!$H578="Washington State",+All!#REF!,0))</f>
        <v>0</v>
      </c>
      <c r="AG167" s="707">
        <f>IF(+All!$F578="Washington State",+All!#REF!,IF(+All!$H578="Washington State",+All!#REF!,0))</f>
        <v>0</v>
      </c>
      <c r="AH167" s="706">
        <f>IF(+All!$F578="Washington State",+All!#REF!,IF(+All!$H578="Washington State",+All!#REF!,0))</f>
        <v>0</v>
      </c>
      <c r="AI167" s="707">
        <f>IF(+All!$F578="Washington State",+All!#REF!,IF(+All!$H578="Washington State",+All!#REF!,0))</f>
        <v>0</v>
      </c>
      <c r="AJ167" s="706">
        <f>IF(+All!$F578="Washington State",+All!#REF!,IF(+All!$H578="Washington State",+All!#REF!,0))</f>
        <v>0</v>
      </c>
      <c r="AK167" s="707">
        <f>IF(+All!$F578="Washington State",+All!#REF!,IF(+All!$H578="Washington State",+All!#REF!,0))</f>
        <v>0</v>
      </c>
      <c r="AL167" s="81">
        <f>IF(+All!$F578="Washington State",+All!V578,IF(+All!$H578="Washington State",+All!V578,0))</f>
        <v>0</v>
      </c>
      <c r="AM167" s="82">
        <f>IF(+All!$F578="Washington State",+All!W578,IF(+All!$H578="Washington State",+All!W578,0))</f>
        <v>0</v>
      </c>
      <c r="AN167" s="81">
        <f>IF(+All!$F578="Washington State",+All!X578,IF(+All!$H578="Washington State",+All!X578,0))</f>
        <v>0</v>
      </c>
      <c r="AO167" s="83">
        <f>IF(+All!$F578="Washington State",+All!Y578,IF(+All!$H578="Washington State",+All!Y578,0))</f>
        <v>0</v>
      </c>
      <c r="AP167" s="84">
        <f>IF(+All!$F578="Washington State",+All!Z578,IF(+All!$H578="Washington State",+All!Z578,0))</f>
        <v>0</v>
      </c>
      <c r="AQ167" s="480">
        <f>IF(+All!$F578="Washington State",+All!#REF!,IF(+All!$H578="Washington State",+All!#REF!,0))</f>
        <v>0</v>
      </c>
      <c r="AR167" s="482">
        <f>IF(+All!$F578="Washington State",+All!#REF!,IF(+All!$H578="Washington State",+All!#REF!,0))</f>
        <v>0</v>
      </c>
      <c r="AS167" s="483">
        <f>IF(+All!$F578="Washington State",+All!#REF!,IF(+All!$H578="Washington State",+All!#REF!,0))</f>
        <v>0</v>
      </c>
      <c r="AT167" s="483">
        <f>IF(+All!$F578="Washington State",+All!#REF!,IF(+All!$H578="Washington State",+All!#REF!,0))</f>
        <v>0</v>
      </c>
      <c r="AU167" s="482">
        <f>IF(+All!$F578="Washington State",+All!#REF!,IF(+All!$H578="Washington State",+All!#REF!,0))</f>
        <v>0</v>
      </c>
      <c r="AV167" s="483">
        <f>IF(+All!$F578="Washington State",+All!#REF!,IF(+All!$H578="Washington State",+All!#REF!,0))</f>
        <v>0</v>
      </c>
      <c r="AW167" s="484">
        <f>IF(+All!$F578="Washington State",+All!#REF!,IF(+All!$H578="Washington State",+All!#REF!,0))</f>
        <v>0</v>
      </c>
      <c r="AX167" s="483">
        <f>IF(+All!$F578="Washington State",+All!#REF!,IF(+All!$H578="Washington State",+All!#REF!,0))</f>
        <v>0</v>
      </c>
      <c r="AY167" s="88">
        <f>IF(+All!$F578="Washington State",+All!#REF!,IF(+All!$H578="Washington State",+All!#REF!,0))</f>
        <v>0</v>
      </c>
      <c r="AZ167" s="89">
        <f>IF(+All!$F578="Washington State",+All!#REF!,IF(+All!$H578="Washington State",+All!#REF!,0))</f>
        <v>0</v>
      </c>
      <c r="BA167" s="90">
        <f>IF(+All!$F578="Washington State",+All!#REF!,IF(+All!$H578="Washington State",+All!#REF!,0))</f>
        <v>0</v>
      </c>
      <c r="BB167" s="90">
        <f>IF(+All!$F578="Washington State",+All!#REF!,IF(+All!$H578="Washington State",+All!#REF!,0))</f>
        <v>0</v>
      </c>
      <c r="BC167" s="91">
        <f>IF(+All!$F578="Washington State",+All!#REF!,IF(+All!$H578="Washington State",+All!#REF!,0))</f>
        <v>0</v>
      </c>
      <c r="BD167" s="482">
        <f>IF(+All!$F578="Washington State",+All!#REF!,IF(+All!$H578="Washington State",+All!#REF!,0))</f>
        <v>0</v>
      </c>
      <c r="BE167" s="483">
        <f>IF(+All!$F578="Washington State",+All!#REF!,IF(+All!$H578="Washington State",+All!#REF!,0))</f>
        <v>0</v>
      </c>
      <c r="BF167" s="483">
        <f>IF(+All!$F578="Washington State",+All!#REF!,IF(+All!$H578="Washington State",+All!#REF!,0))</f>
        <v>0</v>
      </c>
      <c r="BG167" s="482">
        <f>IF(+All!$F578="Washington State",+All!#REF!,IF(+All!$H578="Washington State",+All!#REF!,0))</f>
        <v>0</v>
      </c>
      <c r="BH167" s="483">
        <f>IF(+All!$F578="Washington State",+All!#REF!,IF(+All!$H578="Washington State",+All!#REF!,0))</f>
        <v>0</v>
      </c>
      <c r="BI167" s="484">
        <f>IF(+All!$F578="Washington State",+All!#REF!,IF(+All!$H578="Washington State",+All!#REF!,0))</f>
        <v>0</v>
      </c>
      <c r="BJ167" s="92">
        <f>IF(+All!$F578="Washington State",+All!#REF!,IF(+All!$H578="Washington State",+All!#REF!,0))</f>
        <v>0</v>
      </c>
      <c r="BK167" s="93">
        <f>IF(+All!$F578="Washington State",+All!#REF!,IF(+All!$H578="Washington State",+All!#REF!,0))</f>
        <v>0</v>
      </c>
    </row>
    <row r="168" spans="1:63" x14ac:dyDescent="0.8">
      <c r="A168" s="70">
        <f>IF(+All!$F671="Washington State",+All!A671,IF(+All!$H671="Washington State",+All!A671,0))</f>
        <v>9</v>
      </c>
      <c r="B168" s="480" t="str">
        <f>IF(+All!$F671="Washington State",+All!B671,IF(+All!$H671="Washington State",+All!B671,0))</f>
        <v>Sat</v>
      </c>
      <c r="C168" s="72">
        <f>IF(+All!$F671="Washington State",+All!C671,IF(+All!$H671="Washington State",+All!C671,0))</f>
        <v>44499</v>
      </c>
      <c r="D168" s="73">
        <f>IF(+All!$F671="Washington State",+All!D671,IF(+All!$H671="Washington State",+All!D671,0))</f>
        <v>0.625</v>
      </c>
      <c r="E168" s="707" t="str">
        <f>IF(+All!$F671="Washington State",+All!E671,IF(+All!$H671="Washington State",+All!E671,0))</f>
        <v>FS1</v>
      </c>
      <c r="F168" s="75" t="str">
        <f>IF(+All!$F671="Washington State",+All!F671,IF(+All!$H671="Washington State",+All!F671,0))</f>
        <v>Washington State</v>
      </c>
      <c r="G168" s="76" t="str">
        <f>IF(+All!$F671="Washington State",+All!G671,IF(+All!$H671="Washington State",+All!G671,0))</f>
        <v>P12</v>
      </c>
      <c r="H168" s="75" t="str">
        <f>IF(+All!$F671="Washington State",+All!H671,IF(+All!$H671="Washington State",+All!H671,0))</f>
        <v>Arizona State</v>
      </c>
      <c r="I168" s="76" t="str">
        <f>IF(+All!$F671="Washington State",+All!I671,IF(+All!$H671="Washington State",+All!I671,0))</f>
        <v>P12</v>
      </c>
      <c r="J168" s="706" t="str">
        <f>IF(+All!$F671="Washington State",+All!J671,IF(+All!$H671="Washington State",+All!J671,0))</f>
        <v>Arizona State</v>
      </c>
      <c r="K168" s="707" t="str">
        <f>IF(+All!$F671="Washington State",+All!K671,IF(+All!$H671="Washington State",+All!K671,0))</f>
        <v>Washington State</v>
      </c>
      <c r="L168" s="78">
        <f>IF(+All!$F671="Washington State",+All!L671,IF(+All!$H671="Washington State",+All!L671,0))</f>
        <v>15</v>
      </c>
      <c r="M168" s="79">
        <f>IF(+All!$F671="Washington State",+All!M671,IF(+All!$H671="Washington State",+All!M671,0))</f>
        <v>62.5</v>
      </c>
      <c r="N168" s="706" t="str">
        <f>IF(+All!$F671="Washington State",+All!N671,IF(+All!$H671="Washington State",+All!N671,0))</f>
        <v>Washington State</v>
      </c>
      <c r="O168" s="708">
        <f>IF(+All!$F671="Washington State",+All!O671,IF(+All!$H671="Washington State",+All!O671,0))</f>
        <v>34</v>
      </c>
      <c r="P168" s="708" t="str">
        <f>IF(+All!$F671="Washington State",+All!P671,IF(+All!$H671="Washington State",+All!P671,0))</f>
        <v>Arizona State</v>
      </c>
      <c r="Q168" s="707">
        <f>IF(+All!$F671="Washington State",+All!Q671,IF(+All!$H671="Washington State",+All!Q671,0))</f>
        <v>21</v>
      </c>
      <c r="R168" s="706" t="str">
        <f>IF(+All!$F671="Washington State",+All!R671,IF(+All!$H671="Washington State",+All!R671,0))</f>
        <v>Washington State</v>
      </c>
      <c r="S168" s="708" t="str">
        <f>IF(+All!$F671="Washington State",+All!S671,IF(+All!$H671="Washington State",+All!S671,0))</f>
        <v>Arizona State</v>
      </c>
      <c r="T168" s="706" t="str">
        <f>IF(+All!$F671="Washington State",+All!T671,IF(+All!$H671="Washington State",+All!T671,0))</f>
        <v>Washington State</v>
      </c>
      <c r="U168" s="707" t="str">
        <f>IF(+All!$F671="Washington State",+All!U671,IF(+All!$H671="Washington State",+All!U671,0))</f>
        <v>W</v>
      </c>
      <c r="V168" s="706">
        <f>IF(+All!$F916="Washington State",+All!#REF!,IF(+All!$H916="Washington State",+All!#REF!,0))</f>
        <v>0</v>
      </c>
      <c r="W168" s="707">
        <f>IF(+All!$F916="Washington State",+All!#REF!,IF(+All!$H916="Washington State",+All!#REF!,0))</f>
        <v>0</v>
      </c>
      <c r="X168" s="706">
        <f>IF(+All!$F916="Washington State",+All!#REF!,IF(+All!$H916="Washington State",+All!#REF!,0))</f>
        <v>0</v>
      </c>
      <c r="Y168" s="707">
        <f>IF(+All!$F916="Washington State",+All!#REF!,IF(+All!$H916="Washington State",+All!#REF!,0))</f>
        <v>0</v>
      </c>
      <c r="Z168" s="706">
        <f>IF(+All!$F916="Washington State",+All!#REF!,IF(+All!$H916="Washington State",+All!#REF!,0))</f>
        <v>0</v>
      </c>
      <c r="AA168" s="707">
        <f>IF(+All!$F916="Washington State",+All!#REF!,IF(+All!$H916="Washington State",+All!#REF!,0))</f>
        <v>0</v>
      </c>
      <c r="AB168" s="706">
        <f>IF(+All!$F916="Washington State",+All!#REF!,IF(+All!$H916="Washington State",+All!#REF!,0))</f>
        <v>0</v>
      </c>
      <c r="AC168" s="707">
        <f>IF(+All!$F916="Washington State",+All!#REF!,IF(+All!$H916="Washington State",+All!#REF!,0))</f>
        <v>0</v>
      </c>
      <c r="AD168" s="706">
        <f>IF(+All!$F916="Washington State",+All!#REF!,IF(+All!$H916="Washington State",+All!#REF!,0))</f>
        <v>0</v>
      </c>
      <c r="AE168" s="707">
        <f>IF(+All!$F916="Washington State",+All!#REF!,IF(+All!$H916="Washington State",+All!#REF!,0))</f>
        <v>0</v>
      </c>
      <c r="AF168" s="706">
        <f>IF(+All!$F916="Washington State",+All!#REF!,IF(+All!$H916="Washington State",+All!#REF!,0))</f>
        <v>0</v>
      </c>
      <c r="AG168" s="707">
        <f>IF(+All!$F916="Washington State",+All!#REF!,IF(+All!$H916="Washington State",+All!#REF!,0))</f>
        <v>0</v>
      </c>
      <c r="AH168" s="706">
        <f>IF(+All!$F916="Washington State",+All!#REF!,IF(+All!$H916="Washington State",+All!#REF!,0))</f>
        <v>0</v>
      </c>
      <c r="AI168" s="707">
        <f>IF(+All!$F916="Washington State",+All!#REF!,IF(+All!$H916="Washington State",+All!#REF!,0))</f>
        <v>0</v>
      </c>
      <c r="AJ168" s="706">
        <f>IF(+All!$F916="Washington State",+All!#REF!,IF(+All!$H916="Washington State",+All!#REF!,0))</f>
        <v>0</v>
      </c>
      <c r="AK168" s="707">
        <f>IF(+All!$F916="Washington State",+All!#REF!,IF(+All!$H916="Washington State",+All!#REF!,0))</f>
        <v>0</v>
      </c>
      <c r="AL168" s="81">
        <f>IF(+All!$F916="Washington State",+All!V916,IF(+All!$H916="Washington State",+All!V916,0))</f>
        <v>0</v>
      </c>
      <c r="AM168" s="82">
        <f>IF(+All!$F916="Washington State",+All!W916,IF(+All!$H916="Washington State",+All!W916,0))</f>
        <v>0</v>
      </c>
      <c r="AN168" s="81">
        <f>IF(+All!$F916="Washington State",+All!X916,IF(+All!$H916="Washington State",+All!X916,0))</f>
        <v>0</v>
      </c>
      <c r="AO168" s="83">
        <f>IF(+All!$F916="Washington State",+All!Y916,IF(+All!$H916="Washington State",+All!Y916,0))</f>
        <v>0</v>
      </c>
      <c r="AP168" s="84">
        <f>IF(+All!$F916="Washington State",+All!Z916,IF(+All!$H916="Washington State",+All!Z916,0))</f>
        <v>0</v>
      </c>
      <c r="AQ168" s="480">
        <f>IF(+All!$F916="Washington State",+All!#REF!,IF(+All!$H916="Washington State",+All!#REF!,0))</f>
        <v>0</v>
      </c>
      <c r="AR168" s="482">
        <f>IF(+All!$F916="Washington State",+All!#REF!,IF(+All!$H916="Washington State",+All!#REF!,0))</f>
        <v>0</v>
      </c>
      <c r="AS168" s="483">
        <f>IF(+All!$F916="Washington State",+All!#REF!,IF(+All!$H916="Washington State",+All!#REF!,0))</f>
        <v>0</v>
      </c>
      <c r="AT168" s="483">
        <f>IF(+All!$F916="Washington State",+All!#REF!,IF(+All!$H916="Washington State",+All!#REF!,0))</f>
        <v>0</v>
      </c>
      <c r="AU168" s="482">
        <f>IF(+All!$F916="Washington State",+All!#REF!,IF(+All!$H916="Washington State",+All!#REF!,0))</f>
        <v>0</v>
      </c>
      <c r="AV168" s="483">
        <f>IF(+All!$F916="Washington State",+All!#REF!,IF(+All!$H916="Washington State",+All!#REF!,0))</f>
        <v>0</v>
      </c>
      <c r="AW168" s="484">
        <f>IF(+All!$F916="Washington State",+All!#REF!,IF(+All!$H916="Washington State",+All!#REF!,0))</f>
        <v>0</v>
      </c>
      <c r="AX168" s="483">
        <f>IF(+All!$F916="Washington State",+All!#REF!,IF(+All!$H916="Washington State",+All!#REF!,0))</f>
        <v>0</v>
      </c>
      <c r="AY168" s="88">
        <f>IF(+All!$F916="Washington State",+All!#REF!,IF(+All!$H916="Washington State",+All!#REF!,0))</f>
        <v>0</v>
      </c>
      <c r="AZ168" s="89">
        <f>IF(+All!$F916="Washington State",+All!#REF!,IF(+All!$H916="Washington State",+All!#REF!,0))</f>
        <v>0</v>
      </c>
      <c r="BA168" s="90">
        <f>IF(+All!$F916="Washington State",+All!#REF!,IF(+All!$H916="Washington State",+All!#REF!,0))</f>
        <v>0</v>
      </c>
      <c r="BB168" s="90">
        <f>IF(+All!$F916="Washington State",+All!#REF!,IF(+All!$H916="Washington State",+All!#REF!,0))</f>
        <v>0</v>
      </c>
      <c r="BC168" s="91">
        <f>IF(+All!$F916="Washington State",+All!#REF!,IF(+All!$H916="Washington State",+All!#REF!,0))</f>
        <v>0</v>
      </c>
      <c r="BD168" s="482">
        <f>IF(+All!$F916="Washington State",+All!#REF!,IF(+All!$H916="Washington State",+All!#REF!,0))</f>
        <v>0</v>
      </c>
      <c r="BE168" s="483">
        <f>IF(+All!$F916="Washington State",+All!#REF!,IF(+All!$H916="Washington State",+All!#REF!,0))</f>
        <v>0</v>
      </c>
      <c r="BF168" s="483">
        <f>IF(+All!$F916="Washington State",+All!#REF!,IF(+All!$H916="Washington State",+All!#REF!,0))</f>
        <v>0</v>
      </c>
      <c r="BG168" s="482">
        <f>IF(+All!$F916="Washington State",+All!#REF!,IF(+All!$H916="Washington State",+All!#REF!,0))</f>
        <v>0</v>
      </c>
      <c r="BH168" s="483">
        <f>IF(+All!$F916="Washington State",+All!#REF!,IF(+All!$H916="Washington State",+All!#REF!,0))</f>
        <v>0</v>
      </c>
      <c r="BI168" s="484">
        <f>IF(+All!$F916="Washington State",+All!#REF!,IF(+All!$H916="Washington State",+All!#REF!,0))</f>
        <v>0</v>
      </c>
      <c r="BJ168" s="92">
        <f>IF(+All!$F916="Washington State",+All!#REF!,IF(+All!$H916="Washington State",+All!#REF!,0))</f>
        <v>0</v>
      </c>
      <c r="BK168" s="93">
        <f>IF(+All!$F916="Washington State",+All!#REF!,IF(+All!$H916="Washington State",+All!#REF!,0))</f>
        <v>0</v>
      </c>
    </row>
    <row r="169" spans="1:63" x14ac:dyDescent="0.8">
      <c r="A169" s="70">
        <f>IF(+All!$F779="Washington State",+All!A779,IF(+All!$H779="Washington State",+All!A779,0))</f>
        <v>10</v>
      </c>
      <c r="B169" s="480" t="str">
        <f>IF(+All!$F779="Washington State",+All!B779,IF(+All!$H779="Washington State",+All!B779,0))</f>
        <v>Sat</v>
      </c>
      <c r="C169" s="72">
        <f>IF(+All!$F779="Washington State",+All!C779,IF(+All!$H779="Washington State",+All!C779,0))</f>
        <v>44506</v>
      </c>
      <c r="D169" s="73">
        <f>IF(+All!$F779="Washington State",+All!D779,IF(+All!$H779="Washington State",+All!D779,0))</f>
        <v>0</v>
      </c>
      <c r="E169" s="707">
        <f>IF(+All!$F779="Washington State",+All!E779,IF(+All!$H779="Washington State",+All!E779,0))</f>
        <v>0</v>
      </c>
      <c r="F169" s="75" t="str">
        <f>IF(+All!$F779="Washington State",+All!F779,IF(+All!$H779="Washington State",+All!F779,0))</f>
        <v>Washington State</v>
      </c>
      <c r="G169" s="76" t="str">
        <f>IF(+All!$F779="Washington State",+All!G779,IF(+All!$H779="Washington State",+All!G779,0))</f>
        <v>P12</v>
      </c>
      <c r="H169" s="75" t="str">
        <f>IF(+All!$F779="Washington State",+All!H779,IF(+All!$H779="Washington State",+All!H779,0))</f>
        <v>Open</v>
      </c>
      <c r="I169" s="76" t="str">
        <f>IF(+All!$F779="Washington State",+All!I779,IF(+All!$H779="Washington State",+All!I779,0))</f>
        <v>ZZZ</v>
      </c>
      <c r="J169" s="706">
        <f>IF(+All!$F779="Washington State",+All!J779,IF(+All!$H779="Washington State",+All!J779,0))</f>
        <v>0</v>
      </c>
      <c r="K169" s="707" t="str">
        <f>IF(+All!$F779="Washington State",+All!K779,IF(+All!$H779="Washington State",+All!K779,0))</f>
        <v>Washington State</v>
      </c>
      <c r="L169" s="78">
        <f>IF(+All!$F779="Washington State",+All!L779,IF(+All!$H779="Washington State",+All!L779,0))</f>
        <v>0</v>
      </c>
      <c r="M169" s="79">
        <f>IF(+All!$F779="Washington State",+All!M779,IF(+All!$H779="Washington State",+All!M779,0))</f>
        <v>0</v>
      </c>
      <c r="N169" s="706">
        <f>IF(+All!$F779="Washington State",+All!N779,IF(+All!$H779="Washington State",+All!N779,0))</f>
        <v>0</v>
      </c>
      <c r="O169" s="708">
        <f>IF(+All!$F779="Washington State",+All!O779,IF(+All!$H779="Washington State",+All!O779,0))</f>
        <v>0</v>
      </c>
      <c r="P169" s="708">
        <f>IF(+All!$F779="Washington State",+All!P779,IF(+All!$H779="Washington State",+All!P779,0))</f>
        <v>0</v>
      </c>
      <c r="Q169" s="707">
        <f>IF(+All!$F779="Washington State",+All!Q779,IF(+All!$H779="Washington State",+All!Q779,0))</f>
        <v>0</v>
      </c>
      <c r="R169" s="706">
        <f>IF(+All!$F779="Washington State",+All!R779,IF(+All!$H779="Washington State",+All!R779,0))</f>
        <v>0</v>
      </c>
      <c r="S169" s="708">
        <f>IF(+All!$F779="Washington State",+All!S779,IF(+All!$H779="Washington State",+All!S779,0))</f>
        <v>0</v>
      </c>
      <c r="T169" s="706">
        <f>IF(+All!$F779="Washington State",+All!T779,IF(+All!$H779="Washington State",+All!T779,0))</f>
        <v>0</v>
      </c>
      <c r="U169" s="707">
        <f>IF(+All!$F779="Washington State",+All!U779,IF(+All!$H779="Washington State",+All!U779,0))</f>
        <v>0</v>
      </c>
      <c r="V169" s="706">
        <f>IF(+All!$F956="Washington State",+All!#REF!,IF(+All!$H956="Washington State",+All!#REF!,0))</f>
        <v>0</v>
      </c>
      <c r="W169" s="707">
        <f>IF(+All!$F956="Washington State",+All!#REF!,IF(+All!$H956="Washington State",+All!#REF!,0))</f>
        <v>0</v>
      </c>
      <c r="X169" s="706">
        <f>IF(+All!$F956="Washington State",+All!#REF!,IF(+All!$H956="Washington State",+All!#REF!,0))</f>
        <v>0</v>
      </c>
      <c r="Y169" s="707">
        <f>IF(+All!$F956="Washington State",+All!#REF!,IF(+All!$H956="Washington State",+All!#REF!,0))</f>
        <v>0</v>
      </c>
      <c r="Z169" s="706">
        <f>IF(+All!$F956="Washington State",+All!#REF!,IF(+All!$H956="Washington State",+All!#REF!,0))</f>
        <v>0</v>
      </c>
      <c r="AA169" s="707">
        <f>IF(+All!$F956="Washington State",+All!#REF!,IF(+All!$H956="Washington State",+All!#REF!,0))</f>
        <v>0</v>
      </c>
      <c r="AB169" s="706">
        <f>IF(+All!$F956="Washington State",+All!#REF!,IF(+All!$H956="Washington State",+All!#REF!,0))</f>
        <v>0</v>
      </c>
      <c r="AC169" s="707">
        <f>IF(+All!$F956="Washington State",+All!#REF!,IF(+All!$H956="Washington State",+All!#REF!,0))</f>
        <v>0</v>
      </c>
      <c r="AD169" s="706">
        <f>IF(+All!$F956="Washington State",+All!#REF!,IF(+All!$H956="Washington State",+All!#REF!,0))</f>
        <v>0</v>
      </c>
      <c r="AE169" s="707">
        <f>IF(+All!$F956="Washington State",+All!#REF!,IF(+All!$H956="Washington State",+All!#REF!,0))</f>
        <v>0</v>
      </c>
      <c r="AF169" s="706">
        <f>IF(+All!$F956="Washington State",+All!#REF!,IF(+All!$H956="Washington State",+All!#REF!,0))</f>
        <v>0</v>
      </c>
      <c r="AG169" s="707">
        <f>IF(+All!$F956="Washington State",+All!#REF!,IF(+All!$H956="Washington State",+All!#REF!,0))</f>
        <v>0</v>
      </c>
      <c r="AH169" s="706">
        <f>IF(+All!$F956="Washington State",+All!#REF!,IF(+All!$H956="Washington State",+All!#REF!,0))</f>
        <v>0</v>
      </c>
      <c r="AI169" s="707">
        <f>IF(+All!$F956="Washington State",+All!#REF!,IF(+All!$H956="Washington State",+All!#REF!,0))</f>
        <v>0</v>
      </c>
      <c r="AJ169" s="706">
        <f>IF(+All!$F956="Washington State",+All!#REF!,IF(+All!$H956="Washington State",+All!#REF!,0))</f>
        <v>0</v>
      </c>
      <c r="AK169" s="707">
        <f>IF(+All!$F956="Washington State",+All!#REF!,IF(+All!$H956="Washington State",+All!#REF!,0))</f>
        <v>0</v>
      </c>
      <c r="AL169" s="81">
        <f>IF(+All!$F956="Washington State",+All!V956,IF(+All!$H956="Washington State",+All!V956,0))</f>
        <v>0</v>
      </c>
      <c r="AM169" s="82">
        <f>IF(+All!$F956="Washington State",+All!W956,IF(+All!$H956="Washington State",+All!W956,0))</f>
        <v>0</v>
      </c>
      <c r="AN169" s="81">
        <f>IF(+All!$F956="Washington State",+All!X956,IF(+All!$H956="Washington State",+All!X956,0))</f>
        <v>0</v>
      </c>
      <c r="AO169" s="83">
        <f>IF(+All!$F956="Washington State",+All!Y956,IF(+All!$H956="Washington State",+All!Y956,0))</f>
        <v>0</v>
      </c>
      <c r="AP169" s="84">
        <f>IF(+All!$F956="Washington State",+All!Z956,IF(+All!$H956="Washington State",+All!Z956,0))</f>
        <v>0</v>
      </c>
      <c r="AQ169" s="480">
        <f>IF(+All!$F956="Washington State",+All!#REF!,IF(+All!$H956="Washington State",+All!#REF!,0))</f>
        <v>0</v>
      </c>
      <c r="AR169" s="482">
        <f>IF(+All!$F956="Washington State",+All!#REF!,IF(+All!$H956="Washington State",+All!#REF!,0))</f>
        <v>0</v>
      </c>
      <c r="AS169" s="483">
        <f>IF(+All!$F956="Washington State",+All!#REF!,IF(+All!$H956="Washington State",+All!#REF!,0))</f>
        <v>0</v>
      </c>
      <c r="AT169" s="483">
        <f>IF(+All!$F956="Washington State",+All!#REF!,IF(+All!$H956="Washington State",+All!#REF!,0))</f>
        <v>0</v>
      </c>
      <c r="AU169" s="482">
        <f>IF(+All!$F956="Washington State",+All!#REF!,IF(+All!$H956="Washington State",+All!#REF!,0))</f>
        <v>0</v>
      </c>
      <c r="AV169" s="483">
        <f>IF(+All!$F956="Washington State",+All!#REF!,IF(+All!$H956="Washington State",+All!#REF!,0))</f>
        <v>0</v>
      </c>
      <c r="AW169" s="484">
        <f>IF(+All!$F956="Washington State",+All!#REF!,IF(+All!$H956="Washington State",+All!#REF!,0))</f>
        <v>0</v>
      </c>
      <c r="AX169" s="483">
        <f>IF(+All!$F956="Washington State",+All!#REF!,IF(+All!$H956="Washington State",+All!#REF!,0))</f>
        <v>0</v>
      </c>
      <c r="AY169" s="88">
        <f>IF(+All!$F956="Washington State",+All!#REF!,IF(+All!$H956="Washington State",+All!#REF!,0))</f>
        <v>0</v>
      </c>
      <c r="AZ169" s="89">
        <f>IF(+All!$F956="Washington State",+All!#REF!,IF(+All!$H956="Washington State",+All!#REF!,0))</f>
        <v>0</v>
      </c>
      <c r="BA169" s="90">
        <f>IF(+All!$F956="Washington State",+All!#REF!,IF(+All!$H956="Washington State",+All!#REF!,0))</f>
        <v>0</v>
      </c>
      <c r="BB169" s="90">
        <f>IF(+All!$F956="Washington State",+All!#REF!,IF(+All!$H956="Washington State",+All!#REF!,0))</f>
        <v>0</v>
      </c>
      <c r="BC169" s="91">
        <f>IF(+All!$F956="Washington State",+All!#REF!,IF(+All!$H956="Washington State",+All!#REF!,0))</f>
        <v>0</v>
      </c>
      <c r="BD169" s="482">
        <f>IF(+All!$F956="Washington State",+All!#REF!,IF(+All!$H956="Washington State",+All!#REF!,0))</f>
        <v>0</v>
      </c>
      <c r="BE169" s="483">
        <f>IF(+All!$F956="Washington State",+All!#REF!,IF(+All!$H956="Washington State",+All!#REF!,0))</f>
        <v>0</v>
      </c>
      <c r="BF169" s="483">
        <f>IF(+All!$F956="Washington State",+All!#REF!,IF(+All!$H956="Washington State",+All!#REF!,0))</f>
        <v>0</v>
      </c>
      <c r="BG169" s="482">
        <f>IF(+All!$F956="Washington State",+All!#REF!,IF(+All!$H956="Washington State",+All!#REF!,0))</f>
        <v>0</v>
      </c>
      <c r="BH169" s="483">
        <f>IF(+All!$F956="Washington State",+All!#REF!,IF(+All!$H956="Washington State",+All!#REF!,0))</f>
        <v>0</v>
      </c>
      <c r="BI169" s="484">
        <f>IF(+All!$F956="Washington State",+All!#REF!,IF(+All!$H956="Washington State",+All!#REF!,0))</f>
        <v>0</v>
      </c>
      <c r="BJ169" s="92">
        <f>IF(+All!$F956="Washington State",+All!#REF!,IF(+All!$H956="Washington State",+All!#REF!,0))</f>
        <v>0</v>
      </c>
      <c r="BK169" s="93">
        <f>IF(+All!$F956="Washington State",+All!#REF!,IF(+All!$H956="Washington State",+All!#REF!,0))</f>
        <v>0</v>
      </c>
    </row>
    <row r="170" spans="1:63" x14ac:dyDescent="0.8">
      <c r="A170" s="70">
        <f>IF(+All!$F826="Washington State",+All!A826,IF(+All!$H826="Washington State",+All!A826,0))</f>
        <v>11</v>
      </c>
      <c r="B170" s="480" t="str">
        <f>IF(+All!$F826="Washington State",+All!B826,IF(+All!$H826="Washington State",+All!B826,0))</f>
        <v>Sat</v>
      </c>
      <c r="C170" s="72">
        <f>IF(+All!$F826="Washington State",+All!C826,IF(+All!$H826="Washington State",+All!C826,0))</f>
        <v>44513</v>
      </c>
      <c r="D170" s="73">
        <f>IF(+All!$F826="Washington State",+All!D826,IF(+All!$H826="Washington State",+All!D826,0))</f>
        <v>0.9375</v>
      </c>
      <c r="E170" s="707" t="str">
        <f>IF(+All!$F826="Washington State",+All!E826,IF(+All!$H826="Washington State",+All!E826,0))</f>
        <v>ESPN</v>
      </c>
      <c r="F170" s="75" t="str">
        <f>IF(+All!$F826="Washington State",+All!F826,IF(+All!$H826="Washington State",+All!F826,0))</f>
        <v>Washington State</v>
      </c>
      <c r="G170" s="76" t="str">
        <f>IF(+All!$F826="Washington State",+All!G826,IF(+All!$H826="Washington State",+All!G826,0))</f>
        <v>P12</v>
      </c>
      <c r="H170" s="75" t="str">
        <f>IF(+All!$F826="Washington State",+All!H826,IF(+All!$H826="Washington State",+All!H826,0))</f>
        <v>Oregon</v>
      </c>
      <c r="I170" s="76" t="str">
        <f>IF(+All!$F826="Washington State",+All!I826,IF(+All!$H826="Washington State",+All!I826,0))</f>
        <v>P12</v>
      </c>
      <c r="J170" s="706" t="str">
        <f>IF(+All!$F826="Washington State",+All!J826,IF(+All!$H826="Washington State",+All!J826,0))</f>
        <v>Oregon</v>
      </c>
      <c r="K170" s="707" t="str">
        <f>IF(+All!$F826="Washington State",+All!K826,IF(+All!$H826="Washington State",+All!K826,0))</f>
        <v>Washington State</v>
      </c>
      <c r="L170" s="78">
        <f>IF(+All!$F826="Washington State",+All!L826,IF(+All!$H826="Washington State",+All!L826,0))</f>
        <v>14</v>
      </c>
      <c r="M170" s="79">
        <f>IF(+All!$F826="Washington State",+All!M826,IF(+All!$H826="Washington State",+All!M826,0))</f>
        <v>56.5</v>
      </c>
      <c r="N170" s="706" t="str">
        <f>IF(+All!$F826="Washington State",+All!N826,IF(+All!$H826="Washington State",+All!N826,0))</f>
        <v>Oregon</v>
      </c>
      <c r="O170" s="708">
        <f>IF(+All!$F826="Washington State",+All!O826,IF(+All!$H826="Washington State",+All!O826,0))</f>
        <v>38</v>
      </c>
      <c r="P170" s="708" t="str">
        <f>IF(+All!$F826="Washington State",+All!P826,IF(+All!$H826="Washington State",+All!P826,0))</f>
        <v>Washington State</v>
      </c>
      <c r="Q170" s="707">
        <f>IF(+All!$F826="Washington State",+All!Q826,IF(+All!$H826="Washington State",+All!Q826,0))</f>
        <v>24</v>
      </c>
      <c r="R170" s="706" t="str">
        <f>IF(+All!$F826="Washington State",+All!R826,IF(+All!$H826="Washington State",+All!R826,0))</f>
        <v>Oregon</v>
      </c>
      <c r="S170" s="708" t="str">
        <f>IF(+All!$F826="Washington State",+All!S826,IF(+All!$H826="Washington State",+All!S826,0))</f>
        <v>Washington State</v>
      </c>
      <c r="T170" s="706" t="str">
        <f>IF(+All!$F826="Washington State",+All!T826,IF(+All!$H826="Washington State",+All!T826,0))</f>
        <v>Washington State</v>
      </c>
      <c r="U170" s="707" t="str">
        <f>IF(+All!$F826="Washington State",+All!U826,IF(+All!$H826="Washington State",+All!U826,0))</f>
        <v>T</v>
      </c>
      <c r="V170" s="706">
        <f>IF(+All!$F936="Washington State",+All!#REF!,IF(+All!$H936="Washington State",+All!#REF!,0))</f>
        <v>0</v>
      </c>
      <c r="W170" s="707">
        <f>IF(+All!$F936="Washington State",+All!#REF!,IF(+All!$H936="Washington State",+All!#REF!,0))</f>
        <v>0</v>
      </c>
      <c r="X170" s="706">
        <f>IF(+All!$F936="Washington State",+All!#REF!,IF(+All!$H936="Washington State",+All!#REF!,0))</f>
        <v>0</v>
      </c>
      <c r="Y170" s="707">
        <f>IF(+All!$F936="Washington State",+All!#REF!,IF(+All!$H936="Washington State",+All!#REF!,0))</f>
        <v>0</v>
      </c>
      <c r="Z170" s="706">
        <f>IF(+All!$F936="Washington State",+All!#REF!,IF(+All!$H936="Washington State",+All!#REF!,0))</f>
        <v>0</v>
      </c>
      <c r="AA170" s="707">
        <f>IF(+All!$F936="Washington State",+All!#REF!,IF(+All!$H936="Washington State",+All!#REF!,0))</f>
        <v>0</v>
      </c>
      <c r="AB170" s="706">
        <f>IF(+All!$F936="Washington State",+All!#REF!,IF(+All!$H936="Washington State",+All!#REF!,0))</f>
        <v>0</v>
      </c>
      <c r="AC170" s="707">
        <f>IF(+All!$F936="Washington State",+All!#REF!,IF(+All!$H936="Washington State",+All!#REF!,0))</f>
        <v>0</v>
      </c>
      <c r="AD170" s="706">
        <f>IF(+All!$F936="Washington State",+All!#REF!,IF(+All!$H936="Washington State",+All!#REF!,0))</f>
        <v>0</v>
      </c>
      <c r="AE170" s="707">
        <f>IF(+All!$F936="Washington State",+All!#REF!,IF(+All!$H936="Washington State",+All!#REF!,0))</f>
        <v>0</v>
      </c>
      <c r="AF170" s="706">
        <f>IF(+All!$F936="Washington State",+All!#REF!,IF(+All!$H936="Washington State",+All!#REF!,0))</f>
        <v>0</v>
      </c>
      <c r="AG170" s="707">
        <f>IF(+All!$F936="Washington State",+All!#REF!,IF(+All!$H936="Washington State",+All!#REF!,0))</f>
        <v>0</v>
      </c>
      <c r="AH170" s="706">
        <f>IF(+All!$F936="Washington State",+All!#REF!,IF(+All!$H936="Washington State",+All!#REF!,0))</f>
        <v>0</v>
      </c>
      <c r="AI170" s="707">
        <f>IF(+All!$F936="Washington State",+All!#REF!,IF(+All!$H936="Washington State",+All!#REF!,0))</f>
        <v>0</v>
      </c>
      <c r="AJ170" s="706">
        <f>IF(+All!$F936="Washington State",+All!#REF!,IF(+All!$H936="Washington State",+All!#REF!,0))</f>
        <v>0</v>
      </c>
      <c r="AK170" s="707">
        <f>IF(+All!$F936="Washington State",+All!#REF!,IF(+All!$H936="Washington State",+All!#REF!,0))</f>
        <v>0</v>
      </c>
      <c r="AL170" s="81">
        <f>IF(+All!$F936="Washington State",+All!V936,IF(+All!$H936="Washington State",+All!V936,0))</f>
        <v>0</v>
      </c>
      <c r="AM170" s="82">
        <f>IF(+All!$F936="Washington State",+All!W936,IF(+All!$H936="Washington State",+All!W936,0))</f>
        <v>0</v>
      </c>
      <c r="AN170" s="81">
        <f>IF(+All!$F936="Washington State",+All!X936,IF(+All!$H936="Washington State",+All!X936,0))</f>
        <v>0</v>
      </c>
      <c r="AO170" s="83">
        <f>IF(+All!$F936="Washington State",+All!Y936,IF(+All!$H936="Washington State",+All!Y936,0))</f>
        <v>0</v>
      </c>
      <c r="AP170" s="84">
        <f>IF(+All!$F936="Washington State",+All!Z936,IF(+All!$H936="Washington State",+All!Z936,0))</f>
        <v>0</v>
      </c>
      <c r="AQ170" s="480">
        <f>IF(+All!$F936="Washington State",+All!#REF!,IF(+All!$H936="Washington State",+All!#REF!,0))</f>
        <v>0</v>
      </c>
      <c r="AR170" s="482">
        <f>IF(+All!$F936="Washington State",+All!#REF!,IF(+All!$H936="Washington State",+All!#REF!,0))</f>
        <v>0</v>
      </c>
      <c r="AS170" s="483">
        <f>IF(+All!$F936="Washington State",+All!#REF!,IF(+All!$H936="Washington State",+All!#REF!,0))</f>
        <v>0</v>
      </c>
      <c r="AT170" s="483">
        <f>IF(+All!$F936="Washington State",+All!#REF!,IF(+All!$H936="Washington State",+All!#REF!,0))</f>
        <v>0</v>
      </c>
      <c r="AU170" s="482">
        <f>IF(+All!$F936="Washington State",+All!#REF!,IF(+All!$H936="Washington State",+All!#REF!,0))</f>
        <v>0</v>
      </c>
      <c r="AV170" s="483">
        <f>IF(+All!$F936="Washington State",+All!#REF!,IF(+All!$H936="Washington State",+All!#REF!,0))</f>
        <v>0</v>
      </c>
      <c r="AW170" s="484">
        <f>IF(+All!$F936="Washington State",+All!#REF!,IF(+All!$H936="Washington State",+All!#REF!,0))</f>
        <v>0</v>
      </c>
      <c r="AX170" s="483">
        <f>IF(+All!$F936="Washington State",+All!#REF!,IF(+All!$H936="Washington State",+All!#REF!,0))</f>
        <v>0</v>
      </c>
      <c r="AY170" s="88">
        <f>IF(+All!$F936="Washington State",+All!#REF!,IF(+All!$H936="Washington State",+All!#REF!,0))</f>
        <v>0</v>
      </c>
      <c r="AZ170" s="89">
        <f>IF(+All!$F936="Washington State",+All!#REF!,IF(+All!$H936="Washington State",+All!#REF!,0))</f>
        <v>0</v>
      </c>
      <c r="BA170" s="90">
        <f>IF(+All!$F936="Washington State",+All!#REF!,IF(+All!$H936="Washington State",+All!#REF!,0))</f>
        <v>0</v>
      </c>
      <c r="BB170" s="90">
        <f>IF(+All!$F936="Washington State",+All!#REF!,IF(+All!$H936="Washington State",+All!#REF!,0))</f>
        <v>0</v>
      </c>
      <c r="BC170" s="91">
        <f>IF(+All!$F936="Washington State",+All!#REF!,IF(+All!$H936="Washington State",+All!#REF!,0))</f>
        <v>0</v>
      </c>
      <c r="BD170" s="482">
        <f>IF(+All!$F936="Washington State",+All!#REF!,IF(+All!$H936="Washington State",+All!#REF!,0))</f>
        <v>0</v>
      </c>
      <c r="BE170" s="483">
        <f>IF(+All!$F936="Washington State",+All!#REF!,IF(+All!$H936="Washington State",+All!#REF!,0))</f>
        <v>0</v>
      </c>
      <c r="BF170" s="483">
        <f>IF(+All!$F936="Washington State",+All!#REF!,IF(+All!$H936="Washington State",+All!#REF!,0))</f>
        <v>0</v>
      </c>
      <c r="BG170" s="482">
        <f>IF(+All!$F936="Washington State",+All!#REF!,IF(+All!$H936="Washington State",+All!#REF!,0))</f>
        <v>0</v>
      </c>
      <c r="BH170" s="483">
        <f>IF(+All!$F936="Washington State",+All!#REF!,IF(+All!$H936="Washington State",+All!#REF!,0))</f>
        <v>0</v>
      </c>
      <c r="BI170" s="484">
        <f>IF(+All!$F936="Washington State",+All!#REF!,IF(+All!$H936="Washington State",+All!#REF!,0))</f>
        <v>0</v>
      </c>
      <c r="BJ170" s="92">
        <f>IF(+All!$F936="Washington State",+All!#REF!,IF(+All!$H936="Washington State",+All!#REF!,0))</f>
        <v>0</v>
      </c>
      <c r="BK170" s="93">
        <f>IF(+All!$F936="Washington State",+All!#REF!,IF(+All!$H936="Washington State",+All!#REF!,0))</f>
        <v>0</v>
      </c>
    </row>
    <row r="171" spans="1:63" x14ac:dyDescent="0.8">
      <c r="A171" s="70">
        <f>IF(+All!$F856="Washington State",+All!A856,IF(+All!$H856="Washington State",+All!A856,0))</f>
        <v>12</v>
      </c>
      <c r="B171" s="480" t="str">
        <f>IF(+All!$F856="Washington State",+All!B856,IF(+All!$H856="Washington State",+All!B856,0))</f>
        <v>Fri</v>
      </c>
      <c r="C171" s="72">
        <f>IF(+All!$F856="Washington State",+All!C856,IF(+All!$H856="Washington State",+All!C856,0))</f>
        <v>44519</v>
      </c>
      <c r="D171" s="73">
        <f>IF(+All!$F856="Washington State",+All!D856,IF(+All!$H856="Washington State",+All!D856,0))</f>
        <v>0.875</v>
      </c>
      <c r="E171" s="707" t="str">
        <f>IF(+All!$F856="Washington State",+All!E856,IF(+All!$H856="Washington State",+All!E856,0))</f>
        <v>PAC12</v>
      </c>
      <c r="F171" s="75" t="str">
        <f>IF(+All!$F856="Washington State",+All!F856,IF(+All!$H856="Washington State",+All!F856,0))</f>
        <v>Arizona</v>
      </c>
      <c r="G171" s="76" t="str">
        <f>IF(+All!$F856="Washington State",+All!G856,IF(+All!$H856="Washington State",+All!G856,0))</f>
        <v>P12</v>
      </c>
      <c r="H171" s="75" t="str">
        <f>IF(+All!$F856="Washington State",+All!H856,IF(+All!$H856="Washington State",+All!H856,0))</f>
        <v>Washington State</v>
      </c>
      <c r="I171" s="76" t="str">
        <f>IF(+All!$F856="Washington State",+All!I856,IF(+All!$H856="Washington State",+All!I856,0))</f>
        <v>P12</v>
      </c>
      <c r="J171" s="706" t="str">
        <f>IF(+All!$F856="Washington State",+All!J856,IF(+All!$H856="Washington State",+All!J856,0))</f>
        <v>Washington State</v>
      </c>
      <c r="K171" s="707" t="str">
        <f>IF(+All!$F856="Washington State",+All!K856,IF(+All!$H856="Washington State",+All!K856,0))</f>
        <v>Arizona</v>
      </c>
      <c r="L171" s="78">
        <f>IF(+All!$F856="Washington State",+All!L856,IF(+All!$H856="Washington State",+All!L856,0))</f>
        <v>15</v>
      </c>
      <c r="M171" s="79">
        <f>IF(+All!$F856="Washington State",+All!M856,IF(+All!$H856="Washington State",+All!M856,0))</f>
        <v>52.5</v>
      </c>
      <c r="N171" s="706" t="str">
        <f>IF(+All!$F856="Washington State",+All!N856,IF(+All!$H856="Washington State",+All!N856,0))</f>
        <v>Washington State</v>
      </c>
      <c r="O171" s="708">
        <f>IF(+All!$F856="Washington State",+All!O856,IF(+All!$H856="Washington State",+All!O856,0))</f>
        <v>44</v>
      </c>
      <c r="P171" s="708" t="str">
        <f>IF(+All!$F856="Washington State",+All!P856,IF(+All!$H856="Washington State",+All!P856,0))</f>
        <v>Arizona</v>
      </c>
      <c r="Q171" s="707">
        <f>IF(+All!$F856="Washington State",+All!Q856,IF(+All!$H856="Washington State",+All!Q856,0))</f>
        <v>18</v>
      </c>
      <c r="R171" s="706" t="str">
        <f>IF(+All!$F856="Washington State",+All!R856,IF(+All!$H856="Washington State",+All!R856,0))</f>
        <v>Washington State</v>
      </c>
      <c r="S171" s="708" t="str">
        <f>IF(+All!$F856="Washington State",+All!S856,IF(+All!$H856="Washington State",+All!S856,0))</f>
        <v>Arizona</v>
      </c>
      <c r="T171" s="706" t="str">
        <f>IF(+All!$F856="Washington State",+All!T856,IF(+All!$H856="Washington State",+All!T856,0))</f>
        <v>Washington State</v>
      </c>
      <c r="U171" s="707" t="str">
        <f>IF(+All!$F856="Washington State",+All!U856,IF(+All!$H856="Washington State",+All!U856,0))</f>
        <v>W</v>
      </c>
      <c r="V171" s="706">
        <f>IF(+All!$F908="Washington State",+All!#REF!,IF(+All!$H908="Washington State",+All!#REF!,0))</f>
        <v>0</v>
      </c>
      <c r="W171" s="707">
        <f>IF(+All!$F908="Washington State",+All!#REF!,IF(+All!$H908="Washington State",+All!#REF!,0))</f>
        <v>0</v>
      </c>
      <c r="X171" s="706">
        <f>IF(+All!$F908="Washington State",+All!#REF!,IF(+All!$H908="Washington State",+All!#REF!,0))</f>
        <v>0</v>
      </c>
      <c r="Y171" s="707">
        <f>IF(+All!$F908="Washington State",+All!#REF!,IF(+All!$H908="Washington State",+All!#REF!,0))</f>
        <v>0</v>
      </c>
      <c r="Z171" s="706">
        <f>IF(+All!$F908="Washington State",+All!#REF!,IF(+All!$H908="Washington State",+All!#REF!,0))</f>
        <v>0</v>
      </c>
      <c r="AA171" s="707">
        <f>IF(+All!$F908="Washington State",+All!#REF!,IF(+All!$H908="Washington State",+All!#REF!,0))</f>
        <v>0</v>
      </c>
      <c r="AB171" s="706">
        <f>IF(+All!$F908="Washington State",+All!#REF!,IF(+All!$H908="Washington State",+All!#REF!,0))</f>
        <v>0</v>
      </c>
      <c r="AC171" s="707">
        <f>IF(+All!$F908="Washington State",+All!#REF!,IF(+All!$H908="Washington State",+All!#REF!,0))</f>
        <v>0</v>
      </c>
      <c r="AD171" s="706">
        <f>IF(+All!$F908="Washington State",+All!#REF!,IF(+All!$H908="Washington State",+All!#REF!,0))</f>
        <v>0</v>
      </c>
      <c r="AE171" s="707">
        <f>IF(+All!$F908="Washington State",+All!#REF!,IF(+All!$H908="Washington State",+All!#REF!,0))</f>
        <v>0</v>
      </c>
      <c r="AF171" s="706">
        <f>IF(+All!$F908="Washington State",+All!#REF!,IF(+All!$H908="Washington State",+All!#REF!,0))</f>
        <v>0</v>
      </c>
      <c r="AG171" s="707">
        <f>IF(+All!$F908="Washington State",+All!#REF!,IF(+All!$H908="Washington State",+All!#REF!,0))</f>
        <v>0</v>
      </c>
      <c r="AH171" s="706">
        <f>IF(+All!$F908="Washington State",+All!#REF!,IF(+All!$H908="Washington State",+All!#REF!,0))</f>
        <v>0</v>
      </c>
      <c r="AI171" s="707">
        <f>IF(+All!$F908="Washington State",+All!#REF!,IF(+All!$H908="Washington State",+All!#REF!,0))</f>
        <v>0</v>
      </c>
      <c r="AJ171" s="706">
        <f>IF(+All!$F908="Washington State",+All!#REF!,IF(+All!$H908="Washington State",+All!#REF!,0))</f>
        <v>0</v>
      </c>
      <c r="AK171" s="707">
        <f>IF(+All!$F908="Washington State",+All!#REF!,IF(+All!$H908="Washington State",+All!#REF!,0))</f>
        <v>0</v>
      </c>
      <c r="AL171" s="81">
        <f>IF(+All!$F908="Washington State",+All!V908,IF(+All!$H908="Washington State",+All!V908,0))</f>
        <v>0</v>
      </c>
      <c r="AM171" s="82">
        <f>IF(+All!$F908="Washington State",+All!W908,IF(+All!$H908="Washington State",+All!W908,0))</f>
        <v>0</v>
      </c>
      <c r="AN171" s="81">
        <f>IF(+All!$F908="Washington State",+All!X908,IF(+All!$H908="Washington State",+All!X908,0))</f>
        <v>0</v>
      </c>
      <c r="AO171" s="83">
        <f>IF(+All!$F908="Washington State",+All!Y908,IF(+All!$H908="Washington State",+All!Y908,0))</f>
        <v>0</v>
      </c>
      <c r="AP171" s="84">
        <f>IF(+All!$F908="Washington State",+All!Z908,IF(+All!$H908="Washington State",+All!Z908,0))</f>
        <v>0</v>
      </c>
      <c r="AQ171" s="480">
        <f>IF(+All!$F908="Washington State",+All!#REF!,IF(+All!$H908="Washington State",+All!#REF!,0))</f>
        <v>0</v>
      </c>
      <c r="AR171" s="482">
        <f>IF(+All!$F908="Washington State",+All!#REF!,IF(+All!$H908="Washington State",+All!#REF!,0))</f>
        <v>0</v>
      </c>
      <c r="AS171" s="483">
        <f>IF(+All!$F908="Washington State",+All!#REF!,IF(+All!$H908="Washington State",+All!#REF!,0))</f>
        <v>0</v>
      </c>
      <c r="AT171" s="483">
        <f>IF(+All!$F908="Washington State",+All!#REF!,IF(+All!$H908="Washington State",+All!#REF!,0))</f>
        <v>0</v>
      </c>
      <c r="AU171" s="482">
        <f>IF(+All!$F908="Washington State",+All!#REF!,IF(+All!$H908="Washington State",+All!#REF!,0))</f>
        <v>0</v>
      </c>
      <c r="AV171" s="483">
        <f>IF(+All!$F908="Washington State",+All!#REF!,IF(+All!$H908="Washington State",+All!#REF!,0))</f>
        <v>0</v>
      </c>
      <c r="AW171" s="484">
        <f>IF(+All!$F908="Washington State",+All!#REF!,IF(+All!$H908="Washington State",+All!#REF!,0))</f>
        <v>0</v>
      </c>
      <c r="AX171" s="483">
        <f>IF(+All!$F908="Washington State",+All!#REF!,IF(+All!$H908="Washington State",+All!#REF!,0))</f>
        <v>0</v>
      </c>
      <c r="AY171" s="88">
        <f>IF(+All!$F908="Washington State",+All!#REF!,IF(+All!$H908="Washington State",+All!#REF!,0))</f>
        <v>0</v>
      </c>
      <c r="AZ171" s="89">
        <f>IF(+All!$F908="Washington State",+All!#REF!,IF(+All!$H908="Washington State",+All!#REF!,0))</f>
        <v>0</v>
      </c>
      <c r="BA171" s="90">
        <f>IF(+All!$F908="Washington State",+All!#REF!,IF(+All!$H908="Washington State",+All!#REF!,0))</f>
        <v>0</v>
      </c>
      <c r="BB171" s="90">
        <f>IF(+All!$F908="Washington State",+All!#REF!,IF(+All!$H908="Washington State",+All!#REF!,0))</f>
        <v>0</v>
      </c>
      <c r="BC171" s="91">
        <f>IF(+All!$F908="Washington State",+All!#REF!,IF(+All!$H908="Washington State",+All!#REF!,0))</f>
        <v>0</v>
      </c>
      <c r="BD171" s="482">
        <f>IF(+All!$F908="Washington State",+All!#REF!,IF(+All!$H908="Washington State",+All!#REF!,0))</f>
        <v>0</v>
      </c>
      <c r="BE171" s="483">
        <f>IF(+All!$F908="Washington State",+All!#REF!,IF(+All!$H908="Washington State",+All!#REF!,0))</f>
        <v>0</v>
      </c>
      <c r="BF171" s="483">
        <f>IF(+All!$F908="Washington State",+All!#REF!,IF(+All!$H908="Washington State",+All!#REF!,0))</f>
        <v>0</v>
      </c>
      <c r="BG171" s="482">
        <f>IF(+All!$F908="Washington State",+All!#REF!,IF(+All!$H908="Washington State",+All!#REF!,0))</f>
        <v>0</v>
      </c>
      <c r="BH171" s="483">
        <f>IF(+All!$F908="Washington State",+All!#REF!,IF(+All!$H908="Washington State",+All!#REF!,0))</f>
        <v>0</v>
      </c>
      <c r="BI171" s="484">
        <f>IF(+All!$F908="Washington State",+All!#REF!,IF(+All!$H908="Washington State",+All!#REF!,0))</f>
        <v>0</v>
      </c>
      <c r="BJ171" s="92">
        <f>IF(+All!$F908="Washington State",+All!#REF!,IF(+All!$H908="Washington State",+All!#REF!,0))</f>
        <v>0</v>
      </c>
      <c r="BK171" s="93">
        <f>IF(+All!$F908="Washington State",+All!#REF!,IF(+All!$H908="Washington State",+All!#REF!,0))</f>
        <v>0</v>
      </c>
    </row>
    <row r="172" spans="1:63" x14ac:dyDescent="0.8">
      <c r="A172" s="70">
        <f>IF(+All!$F967="Washington State",+All!A967,IF(+All!$H967="Washington State",+All!A967,0))</f>
        <v>0</v>
      </c>
      <c r="B172" s="480">
        <f>IF(+All!$F967="Washington State",+All!B967,IF(+All!$H967="Washington State",+All!B967,0))</f>
        <v>0</v>
      </c>
      <c r="C172" s="72">
        <f>IF(+All!$F967="Washington State",+All!C967,IF(+All!$H967="Washington State",+All!C967,0))</f>
        <v>0</v>
      </c>
      <c r="D172" s="73">
        <f>IF(+All!$F967="Washington State",+All!D967,IF(+All!$H967="Washington State",+All!D967,0))</f>
        <v>0</v>
      </c>
      <c r="E172" s="707">
        <f>IF(+All!$F967="Washington State",+All!E967,IF(+All!$H967="Washington State",+All!E967,0))</f>
        <v>0</v>
      </c>
      <c r="F172" s="75">
        <f>IF(+All!$F967="Washington State",+All!F967,IF(+All!$H967="Washington State",+All!F967,0))</f>
        <v>0</v>
      </c>
      <c r="G172" s="76">
        <f>IF(+All!$F967="Washington State",+All!G967,IF(+All!$H967="Washington State",+All!G967,0))</f>
        <v>0</v>
      </c>
      <c r="H172" s="75">
        <f>IF(+All!$F967="Washington State",+All!H967,IF(+All!$H967="Washington State",+All!H967,0))</f>
        <v>0</v>
      </c>
      <c r="I172" s="76">
        <f>IF(+All!$F967="Washington State",+All!I967,IF(+All!$H967="Washington State",+All!I967,0))</f>
        <v>0</v>
      </c>
      <c r="J172" s="706">
        <f>IF(+All!$F967="Washington State",+All!J967,IF(+All!$H967="Washington State",+All!J967,0))</f>
        <v>0</v>
      </c>
      <c r="K172" s="707">
        <f>IF(+All!$F967="Washington State",+All!K967,IF(+All!$H967="Washington State",+All!K967,0))</f>
        <v>0</v>
      </c>
      <c r="L172" s="78">
        <f>IF(+All!$F967="Washington State",+All!L967,IF(+All!$H967="Washington State",+All!L967,0))</f>
        <v>0</v>
      </c>
      <c r="M172" s="79">
        <f>IF(+All!$F967="Washington State",+All!M967,IF(+All!$H967="Washington State",+All!M967,0))</f>
        <v>0</v>
      </c>
      <c r="N172" s="706">
        <f>IF(+All!$F967="Washington State",+All!N967,IF(+All!$H967="Washington State",+All!N967,0))</f>
        <v>0</v>
      </c>
      <c r="O172" s="708">
        <f>IF(+All!$F967="Washington State",+All!O967,IF(+All!$H967="Washington State",+All!O967,0))</f>
        <v>0</v>
      </c>
      <c r="P172" s="708">
        <f>IF(+All!$F967="Washington State",+All!P967,IF(+All!$H967="Washington State",+All!P967,0))</f>
        <v>0</v>
      </c>
      <c r="Q172" s="707">
        <f>IF(+All!$F967="Washington State",+All!Q967,IF(+All!$H967="Washington State",+All!Q967,0))</f>
        <v>0</v>
      </c>
      <c r="R172" s="706">
        <f>IF(+All!$F967="Washington State",+All!R967,IF(+All!$H967="Washington State",+All!R967,0))</f>
        <v>0</v>
      </c>
      <c r="S172" s="708">
        <f>IF(+All!$F967="Washington State",+All!S967,IF(+All!$H967="Washington State",+All!S967,0))</f>
        <v>0</v>
      </c>
      <c r="T172" s="706">
        <f>IF(+All!$F967="Washington State",+All!T967,IF(+All!$H967="Washington State",+All!T967,0))</f>
        <v>0</v>
      </c>
      <c r="U172" s="707">
        <f>IF(+All!$F967="Washington State",+All!U967,IF(+All!$H967="Washington State",+All!U967,0))</f>
        <v>0</v>
      </c>
      <c r="V172" s="706">
        <f>IF(+All!$F955="Washington State",+All!#REF!,IF(+All!$H955="Washington State",+All!#REF!,0))</f>
        <v>0</v>
      </c>
      <c r="W172" s="707">
        <f>IF(+All!$F955="Washington State",+All!#REF!,IF(+All!$H955="Washington State",+All!#REF!,0))</f>
        <v>0</v>
      </c>
      <c r="X172" s="706">
        <f>IF(+All!$F955="Washington State",+All!#REF!,IF(+All!$H955="Washington State",+All!#REF!,0))</f>
        <v>0</v>
      </c>
      <c r="Y172" s="707">
        <f>IF(+All!$F955="Washington State",+All!#REF!,IF(+All!$H955="Washington State",+All!#REF!,0))</f>
        <v>0</v>
      </c>
      <c r="Z172" s="706">
        <f>IF(+All!$F955="Washington State",+All!#REF!,IF(+All!$H955="Washington State",+All!#REF!,0))</f>
        <v>0</v>
      </c>
      <c r="AA172" s="707">
        <f>IF(+All!$F955="Washington State",+All!#REF!,IF(+All!$H955="Washington State",+All!#REF!,0))</f>
        <v>0</v>
      </c>
      <c r="AB172" s="706">
        <f>IF(+All!$F955="Washington State",+All!#REF!,IF(+All!$H955="Washington State",+All!#REF!,0))</f>
        <v>0</v>
      </c>
      <c r="AC172" s="707">
        <f>IF(+All!$F955="Washington State",+All!#REF!,IF(+All!$H955="Washington State",+All!#REF!,0))</f>
        <v>0</v>
      </c>
      <c r="AD172" s="706">
        <f>IF(+All!$F955="Washington State",+All!#REF!,IF(+All!$H955="Washington State",+All!#REF!,0))</f>
        <v>0</v>
      </c>
      <c r="AE172" s="707">
        <f>IF(+All!$F955="Washington State",+All!#REF!,IF(+All!$H955="Washington State",+All!#REF!,0))</f>
        <v>0</v>
      </c>
      <c r="AF172" s="706">
        <f>IF(+All!$F955="Washington State",+All!#REF!,IF(+All!$H955="Washington State",+All!#REF!,0))</f>
        <v>0</v>
      </c>
      <c r="AG172" s="707">
        <f>IF(+All!$F955="Washington State",+All!#REF!,IF(+All!$H955="Washington State",+All!#REF!,0))</f>
        <v>0</v>
      </c>
      <c r="AH172" s="706">
        <f>IF(+All!$F955="Washington State",+All!#REF!,IF(+All!$H955="Washington State",+All!#REF!,0))</f>
        <v>0</v>
      </c>
      <c r="AI172" s="707">
        <f>IF(+All!$F955="Washington State",+All!#REF!,IF(+All!$H955="Washington State",+All!#REF!,0))</f>
        <v>0</v>
      </c>
      <c r="AJ172" s="706">
        <f>IF(+All!$F955="Washington State",+All!#REF!,IF(+All!$H955="Washington State",+All!#REF!,0))</f>
        <v>0</v>
      </c>
      <c r="AK172" s="707">
        <f>IF(+All!$F955="Washington State",+All!#REF!,IF(+All!$H955="Washington State",+All!#REF!,0))</f>
        <v>0</v>
      </c>
      <c r="AL172" s="81">
        <f>IF(+All!$F955="Washington State",+All!V955,IF(+All!$H955="Washington State",+All!V955,0))</f>
        <v>0</v>
      </c>
      <c r="AM172" s="82">
        <f>IF(+All!$F955="Washington State",+All!W955,IF(+All!$H955="Washington State",+All!W955,0))</f>
        <v>0</v>
      </c>
      <c r="AN172" s="81">
        <f>IF(+All!$F955="Washington State",+All!X955,IF(+All!$H955="Washington State",+All!X955,0))</f>
        <v>0</v>
      </c>
      <c r="AO172" s="83">
        <f>IF(+All!$F955="Washington State",+All!Y955,IF(+All!$H955="Washington State",+All!Y955,0))</f>
        <v>0</v>
      </c>
      <c r="AP172" s="84">
        <f>IF(+All!$F955="Washington State",+All!Z955,IF(+All!$H955="Washington State",+All!Z955,0))</f>
        <v>0</v>
      </c>
      <c r="AQ172" s="480">
        <f>IF(+All!$F955="Washington State",+All!#REF!,IF(+All!$H955="Washington State",+All!#REF!,0))</f>
        <v>0</v>
      </c>
      <c r="AR172" s="482">
        <f>IF(+All!$F955="Washington State",+All!#REF!,IF(+All!$H955="Washington State",+All!#REF!,0))</f>
        <v>0</v>
      </c>
      <c r="AS172" s="483">
        <f>IF(+All!$F955="Washington State",+All!#REF!,IF(+All!$H955="Washington State",+All!#REF!,0))</f>
        <v>0</v>
      </c>
      <c r="AT172" s="483">
        <f>IF(+All!$F955="Washington State",+All!#REF!,IF(+All!$H955="Washington State",+All!#REF!,0))</f>
        <v>0</v>
      </c>
      <c r="AU172" s="482">
        <f>IF(+All!$F955="Washington State",+All!#REF!,IF(+All!$H955="Washington State",+All!#REF!,0))</f>
        <v>0</v>
      </c>
      <c r="AV172" s="483">
        <f>IF(+All!$F955="Washington State",+All!#REF!,IF(+All!$H955="Washington State",+All!#REF!,0))</f>
        <v>0</v>
      </c>
      <c r="AW172" s="484">
        <f>IF(+All!$F955="Washington State",+All!#REF!,IF(+All!$H955="Washington State",+All!#REF!,0))</f>
        <v>0</v>
      </c>
      <c r="AX172" s="483">
        <f>IF(+All!$F955="Washington State",+All!#REF!,IF(+All!$H955="Washington State",+All!#REF!,0))</f>
        <v>0</v>
      </c>
      <c r="AY172" s="88">
        <f>IF(+All!$F955="Washington State",+All!#REF!,IF(+All!$H955="Washington State",+All!#REF!,0))</f>
        <v>0</v>
      </c>
      <c r="AZ172" s="89">
        <f>IF(+All!$F955="Washington State",+All!#REF!,IF(+All!$H955="Washington State",+All!#REF!,0))</f>
        <v>0</v>
      </c>
      <c r="BA172" s="90">
        <f>IF(+All!$F955="Washington State",+All!#REF!,IF(+All!$H955="Washington State",+All!#REF!,0))</f>
        <v>0</v>
      </c>
      <c r="BB172" s="90">
        <f>IF(+All!$F955="Washington State",+All!#REF!,IF(+All!$H955="Washington State",+All!#REF!,0))</f>
        <v>0</v>
      </c>
      <c r="BC172" s="91">
        <f>IF(+All!$F955="Washington State",+All!#REF!,IF(+All!$H955="Washington State",+All!#REF!,0))</f>
        <v>0</v>
      </c>
      <c r="BD172" s="482">
        <f>IF(+All!$F955="Washington State",+All!#REF!,IF(+All!$H955="Washington State",+All!#REF!,0))</f>
        <v>0</v>
      </c>
      <c r="BE172" s="483">
        <f>IF(+All!$F955="Washington State",+All!#REF!,IF(+All!$H955="Washington State",+All!#REF!,0))</f>
        <v>0</v>
      </c>
      <c r="BF172" s="483">
        <f>IF(+All!$F955="Washington State",+All!#REF!,IF(+All!$H955="Washington State",+All!#REF!,0))</f>
        <v>0</v>
      </c>
      <c r="BG172" s="482">
        <f>IF(+All!$F955="Washington State",+All!#REF!,IF(+All!$H955="Washington State",+All!#REF!,0))</f>
        <v>0</v>
      </c>
      <c r="BH172" s="483">
        <f>IF(+All!$F955="Washington State",+All!#REF!,IF(+All!$H955="Washington State",+All!#REF!,0))</f>
        <v>0</v>
      </c>
      <c r="BI172" s="484">
        <f>IF(+All!$F955="Washington State",+All!#REF!,IF(+All!$H955="Washington State",+All!#REF!,0))</f>
        <v>0</v>
      </c>
      <c r="BJ172" s="92">
        <f>IF(+All!$F955="Washington State",+All!#REF!,IF(+All!$H955="Washington State",+All!#REF!,0))</f>
        <v>0</v>
      </c>
      <c r="BK172" s="93">
        <f>IF(+All!$F955="Washington State",+All!#REF!,IF(+All!$H955="Washington State",+All!#REF!,0))</f>
        <v>0</v>
      </c>
    </row>
    <row r="1422" spans="1:1" x14ac:dyDescent="0.8">
      <c r="A1422" s="16"/>
    </row>
  </sheetData>
  <sortState xmlns:xlrd2="http://schemas.microsoft.com/office/spreadsheetml/2017/richdata2" ref="A160:U172">
    <sortCondition ref="A160:A172"/>
  </sortState>
  <mergeCells count="28">
    <mergeCell ref="BJ2:BK2"/>
    <mergeCell ref="F4:I4"/>
    <mergeCell ref="F18:I18"/>
    <mergeCell ref="F32:I32"/>
    <mergeCell ref="BC1:BI1"/>
    <mergeCell ref="F2:I2"/>
    <mergeCell ref="N2:Q2"/>
    <mergeCell ref="R2:S2"/>
    <mergeCell ref="X2:Y2"/>
    <mergeCell ref="AR2:AT2"/>
    <mergeCell ref="AY2:BA2"/>
    <mergeCell ref="BD2:BF2"/>
    <mergeCell ref="BG2:BI2"/>
    <mergeCell ref="N1:Q1"/>
    <mergeCell ref="Z1:AA2"/>
    <mergeCell ref="AP1:AP3"/>
    <mergeCell ref="AQ1:AW1"/>
    <mergeCell ref="AU2:AW2"/>
    <mergeCell ref="F145:I145"/>
    <mergeCell ref="F159:I159"/>
    <mergeCell ref="AL3:AO3"/>
    <mergeCell ref="F116:I116"/>
    <mergeCell ref="F46:I46"/>
    <mergeCell ref="F88:I88"/>
    <mergeCell ref="F131:I131"/>
    <mergeCell ref="F102:I102"/>
    <mergeCell ref="F60:I60"/>
    <mergeCell ref="F74:I74"/>
  </mergeCells>
  <pageMargins left="0.1" right="0.1" top="0.25" bottom="0.25" header="0" footer="0"/>
  <pageSetup scale="46" fitToHeight="0" orientation="landscape" r:id="rId1"/>
  <headerFooter alignWithMargins="0">
    <oddFooter>&amp;C&amp;36PAC 12</oddFooter>
  </headerFooter>
  <rowBreaks count="1" manualBreakCount="1">
    <brk id="115" max="20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pageSetUpPr fitToPage="1"/>
  </sheetPr>
  <dimension ref="A1:BQ143"/>
  <sheetViews>
    <sheetView view="pageBreakPreview" topLeftCell="A57" zoomScale="60" zoomScaleNormal="75" workbookViewId="0">
      <selection activeCell="N61" sqref="N61"/>
    </sheetView>
  </sheetViews>
  <sheetFormatPr defaultColWidth="8.86328125" defaultRowHeight="16" x14ac:dyDescent="0.8"/>
  <cols>
    <col min="1" max="1" width="5.6796875" style="70" customWidth="1"/>
    <col min="2" max="2" width="5.6796875" style="480" customWidth="1"/>
    <col min="3" max="3" width="13" style="104" customWidth="1"/>
    <col min="4" max="4" width="11.6796875" style="105" customWidth="1"/>
    <col min="5" max="5" width="9.1328125" style="707" customWidth="1"/>
    <col min="6" max="6" width="24.453125" style="706" customWidth="1"/>
    <col min="7" max="7" width="8.6796875" style="707" customWidth="1"/>
    <col min="8" max="8" width="24.453125" style="706" customWidth="1"/>
    <col min="9" max="9" width="8.6796875" style="707" customWidth="1"/>
    <col min="10" max="10" width="24.453125" style="706" customWidth="1"/>
    <col min="11" max="11" width="24.453125" style="707" customWidth="1"/>
    <col min="12" max="12" width="8" style="92" customWidth="1"/>
    <col min="13" max="13" width="8" style="93" customWidth="1"/>
    <col min="14" max="14" width="24.453125" style="706" customWidth="1"/>
    <col min="15" max="15" width="5.6796875" style="708" customWidth="1"/>
    <col min="16" max="16" width="24.453125" style="708" customWidth="1"/>
    <col min="17" max="17" width="5.6796875" style="707" customWidth="1"/>
    <col min="18" max="18" width="24.453125" style="706" customWidth="1"/>
    <col min="19" max="19" width="24.453125" style="708" customWidth="1"/>
    <col min="20" max="20" width="27.6796875" style="706" customWidth="1"/>
    <col min="21" max="21" width="6.54296875" style="707" customWidth="1"/>
    <col min="22" max="22" width="27.6796875" style="706" customWidth="1"/>
    <col min="23" max="23" width="6.54296875" style="76" customWidth="1"/>
    <col min="24" max="24" width="9.54296875" style="706" customWidth="1"/>
    <col min="25" max="25" width="9.54296875" style="707" customWidth="1"/>
    <col min="26" max="26" width="8" style="706" customWidth="1"/>
    <col min="27" max="27" width="8" style="707" customWidth="1"/>
    <col min="28" max="28" width="12.453125" style="706" customWidth="1"/>
    <col min="29" max="29" width="12.453125" style="707" customWidth="1"/>
    <col min="30" max="30" width="27.6796875" style="75" customWidth="1"/>
    <col min="31" max="31" width="6.6796875" style="76" customWidth="1"/>
    <col min="32" max="32" width="27.6796875" style="75" customWidth="1"/>
    <col min="33" max="33" width="6.6796875" style="76" customWidth="1"/>
    <col min="34" max="34" width="27.6796875" style="75" customWidth="1"/>
    <col min="35" max="35" width="6.6796875" style="76" customWidth="1"/>
    <col min="36" max="36" width="27.6796875" style="75" customWidth="1"/>
    <col min="37" max="37" width="6.6796875" style="76" customWidth="1"/>
    <col min="38" max="38" width="27.6796875" style="81" customWidth="1"/>
    <col min="39" max="39" width="5.6796875" style="82" customWidth="1"/>
    <col min="40" max="40" width="27.6796875" style="81" customWidth="1"/>
    <col min="41" max="41" width="5.6796875" style="83" customWidth="1"/>
    <col min="42" max="42" width="3" style="84" customWidth="1"/>
    <col min="43" max="43" width="28.31640625" style="480" customWidth="1"/>
    <col min="44" max="44" width="5.31640625" style="81" customWidth="1"/>
    <col min="45" max="46" width="5.31640625" style="96" customWidth="1"/>
    <col min="47" max="47" width="5.31640625" style="81" customWidth="1"/>
    <col min="48" max="48" width="5.31640625" style="96" customWidth="1"/>
    <col min="49" max="49" width="5.31640625" style="70" customWidth="1"/>
    <col min="50" max="50" width="2.6796875" style="96" customWidth="1"/>
    <col min="51" max="51" width="5.31640625" style="103" customWidth="1"/>
    <col min="52" max="52" width="5.31640625" style="82" customWidth="1"/>
    <col min="53" max="53" width="5.31640625" style="83" customWidth="1"/>
    <col min="54" max="54" width="2.6796875" style="83" customWidth="1"/>
    <col min="55" max="55" width="25" style="480" customWidth="1"/>
    <col min="56" max="56" width="5.31640625" style="81" customWidth="1"/>
    <col min="57" max="58" width="5.31640625" style="96" customWidth="1"/>
    <col min="59" max="59" width="5.31640625" style="81" customWidth="1"/>
    <col min="60" max="60" width="5.31640625" style="96" customWidth="1"/>
    <col min="61" max="61" width="5.31640625" style="70" customWidth="1"/>
    <col min="62" max="62" width="9.31640625" style="92" customWidth="1"/>
    <col min="63" max="63" width="9.453125" style="93" customWidth="1"/>
    <col min="64" max="69" width="8.86328125" style="782"/>
    <col min="70" max="16384" width="8.86328125" style="16"/>
  </cols>
  <sheetData>
    <row r="1" spans="1:69" s="17" customFormat="1" ht="24.95" customHeight="1" x14ac:dyDescent="0.8">
      <c r="A1" s="70">
        <f>IF(+All!$F56="Georgia Southern",+All!A56,IF(+All!$H56="Georgia Southern",+All!A56,0))</f>
        <v>0</v>
      </c>
      <c r="B1" s="480">
        <f>IF(+All!$F56="Georgia Southern",+All!B56,IF(+All!$H56="Georgia Southern",+All!B56,0))</f>
        <v>0</v>
      </c>
      <c r="C1" s="72">
        <f>IF(+All!$F56="Georgia Southern",+All!C56,IF(+All!$H56="Georgia Southern",+All!C56,0))</f>
        <v>0</v>
      </c>
      <c r="D1" s="73">
        <f>IF(+All!$F56="Georgia Southern",+All!D56,IF(+All!$H56="Georgia Southern",+All!D56,0))</f>
        <v>0</v>
      </c>
      <c r="E1" s="707">
        <f>IF(+All!$F56="Georgia Southern",+All!E56,IF(+All!$H56="Georgia Southern",+All!E56,0))</f>
        <v>0</v>
      </c>
      <c r="F1" s="75">
        <f>IF(+All!$F56="Georgia Southern",+All!F56,IF(+All!$H56="Georgia Southern",+All!F56,0))</f>
        <v>0</v>
      </c>
      <c r="G1" s="76">
        <f>IF(+All!$F56="Georgia Southern",+All!G56,IF(+All!$H56="Georgia Southern",+All!G56,0))</f>
        <v>0</v>
      </c>
      <c r="H1" s="75">
        <f>IF(+All!$F56="Georgia Southern",+All!H56,IF(+All!$H56="Georgia Southern",+All!H56,0))</f>
        <v>0</v>
      </c>
      <c r="I1" s="76">
        <f>IF(+All!$F56="Georgia Southern",+All!I56,IF(+All!$H56="Georgia Southern",+All!I56,0))</f>
        <v>0</v>
      </c>
      <c r="J1" s="706">
        <f>IF(+All!$F56="Georgia Southern",+All!J56,IF(+All!$H56="Georgia Southern",+All!J56,0))</f>
        <v>0</v>
      </c>
      <c r="K1" s="707">
        <f>IF(+All!$F56="Georgia Southern",+All!K56,IF(+All!$H56="Georgia Southern",+All!K56,0))</f>
        <v>0</v>
      </c>
      <c r="L1" s="78">
        <f>IF(+All!$F56="Georgia Southern",+All!L56,IF(+All!$H56="Georgia Southern",+All!L56,0))</f>
        <v>0</v>
      </c>
      <c r="M1" s="79">
        <f>IF(+All!$F56="Georgia Southern",+All!M56,IF(+All!$H56="Georgia Southern",+All!M56,0))</f>
        <v>0</v>
      </c>
      <c r="N1" s="706">
        <f>IF(+All!$F56="Georgia Southern",+All!N56,IF(+All!$H56="Georgia Southern",+All!N56,0))</f>
        <v>0</v>
      </c>
      <c r="O1" s="708">
        <f>IF(+All!$F56="Georgia Southern",+All!O56,IF(+All!$H56="Georgia Southern",+All!O56,0))</f>
        <v>0</v>
      </c>
      <c r="P1" s="708">
        <f>IF(+All!$F56="Georgia Southern",+All!P56,IF(+All!$H56="Georgia Southern",+All!P56,0))</f>
        <v>0</v>
      </c>
      <c r="Q1" s="707">
        <f>IF(+All!$F56="Georgia Southern",+All!Q56,IF(+All!$H56="Georgia Southern",+All!Q56,0))</f>
        <v>0</v>
      </c>
      <c r="R1" s="706">
        <f>IF(+All!$F56="Georgia Southern",+All!R56,IF(+All!$H56="Georgia Southern",+All!R56,0))</f>
        <v>0</v>
      </c>
      <c r="S1" s="708">
        <f>IF(+All!$F56="Georgia Southern",+All!S56,IF(+All!$H56="Georgia Southern",+All!S56,0))</f>
        <v>0</v>
      </c>
      <c r="T1" s="706">
        <f>IF(+All!$F56="Georgia Southern",+All!T56,IF(+All!$H56="Georgia Southern",+All!T56,0))</f>
        <v>0</v>
      </c>
      <c r="U1" s="707">
        <f>IF(+All!$F56="Georgia Southern",+All!U56,IF(+All!$H56="Georgia Southern",+All!U56,0))</f>
        <v>0</v>
      </c>
      <c r="V1" s="811"/>
      <c r="W1" s="811"/>
      <c r="X1" s="811"/>
      <c r="Y1" s="811"/>
      <c r="Z1" s="1239" t="s">
        <v>0</v>
      </c>
      <c r="AA1" s="1240"/>
      <c r="AB1" s="9"/>
      <c r="AC1" s="9"/>
      <c r="AD1" s="811"/>
      <c r="AE1" s="811"/>
      <c r="AF1" s="811"/>
      <c r="AG1" s="811"/>
      <c r="AH1" s="811"/>
      <c r="AI1" s="811"/>
      <c r="AJ1" s="811"/>
      <c r="AK1" s="811"/>
      <c r="AL1" s="813"/>
      <c r="AM1" s="813"/>
      <c r="AN1" s="813"/>
      <c r="AO1" s="11"/>
      <c r="AP1" s="1243" t="s">
        <v>1</v>
      </c>
      <c r="AQ1" s="1222" t="s">
        <v>2</v>
      </c>
      <c r="AR1" s="1222"/>
      <c r="AS1" s="1222"/>
      <c r="AT1" s="1222"/>
      <c r="AU1" s="1222"/>
      <c r="AV1" s="1222"/>
      <c r="AW1" s="1222"/>
      <c r="AX1" s="805"/>
      <c r="AY1" s="814"/>
      <c r="AZ1" s="814"/>
      <c r="BA1" s="814"/>
      <c r="BB1" s="14"/>
      <c r="BC1" s="1222" t="s">
        <v>2</v>
      </c>
      <c r="BD1" s="1222"/>
      <c r="BE1" s="1222"/>
      <c r="BF1" s="1222"/>
      <c r="BG1" s="1222"/>
      <c r="BH1" s="1222"/>
      <c r="BI1" s="1222"/>
      <c r="BJ1" s="15"/>
      <c r="BK1" s="15"/>
      <c r="BL1" s="782"/>
      <c r="BM1" s="782"/>
      <c r="BN1" s="782"/>
      <c r="BO1" s="782"/>
      <c r="BP1" s="782"/>
      <c r="BQ1" s="782"/>
    </row>
    <row r="2" spans="1:69" s="31" customFormat="1" ht="24.95" customHeight="1" x14ac:dyDescent="0.8">
      <c r="A2" s="18"/>
      <c r="B2" s="18"/>
      <c r="C2" s="19"/>
      <c r="D2" s="20"/>
      <c r="E2" s="807"/>
      <c r="F2" s="1223" t="s">
        <v>3</v>
      </c>
      <c r="G2" s="1224"/>
      <c r="H2" s="1224"/>
      <c r="I2" s="1225"/>
      <c r="J2" s="806"/>
      <c r="K2" s="807"/>
      <c r="L2" s="23"/>
      <c r="M2" s="24"/>
      <c r="N2" s="1223" t="s">
        <v>4</v>
      </c>
      <c r="O2" s="1224"/>
      <c r="P2" s="1224"/>
      <c r="Q2" s="1225"/>
      <c r="R2" s="1223" t="s">
        <v>5</v>
      </c>
      <c r="S2" s="1225"/>
      <c r="T2" s="806"/>
      <c r="U2" s="807"/>
      <c r="V2" s="806"/>
      <c r="W2" s="807"/>
      <c r="X2" s="1226" t="s">
        <v>6</v>
      </c>
      <c r="Y2" s="1227"/>
      <c r="Z2" s="1241"/>
      <c r="AA2" s="1242"/>
      <c r="AB2" s="808"/>
      <c r="AC2" s="809"/>
      <c r="AD2" s="806" t="s">
        <v>321</v>
      </c>
      <c r="AE2" s="807"/>
      <c r="AF2" s="806"/>
      <c r="AG2" s="807"/>
      <c r="AH2" s="806"/>
      <c r="AI2" s="807"/>
      <c r="AJ2" s="806" t="s">
        <v>7</v>
      </c>
      <c r="AK2" s="807"/>
      <c r="AL2" s="27"/>
      <c r="AM2" s="28"/>
      <c r="AN2" s="28"/>
      <c r="AO2" s="29"/>
      <c r="AP2" s="1244"/>
      <c r="AQ2" s="30"/>
      <c r="AR2" s="1228" t="s">
        <v>8</v>
      </c>
      <c r="AS2" s="1229"/>
      <c r="AT2" s="1230"/>
      <c r="AU2" s="1228" t="s">
        <v>9</v>
      </c>
      <c r="AV2" s="1234"/>
      <c r="AW2" s="1235"/>
      <c r="AX2" s="805"/>
      <c r="AY2" s="1231" t="s">
        <v>10</v>
      </c>
      <c r="AZ2" s="1232"/>
      <c r="BA2" s="1233"/>
      <c r="BB2" s="14"/>
      <c r="BC2" s="30"/>
      <c r="BD2" s="1228" t="s">
        <v>11</v>
      </c>
      <c r="BE2" s="1229"/>
      <c r="BF2" s="1230"/>
      <c r="BG2" s="1228" t="s">
        <v>9</v>
      </c>
      <c r="BH2" s="1234"/>
      <c r="BI2" s="1235"/>
      <c r="BJ2" s="1246" t="s">
        <v>12</v>
      </c>
      <c r="BK2" s="1247"/>
      <c r="BL2" s="782"/>
      <c r="BM2" s="782"/>
      <c r="BN2" s="782"/>
      <c r="BO2" s="782"/>
      <c r="BP2" s="782"/>
      <c r="BQ2" s="782"/>
    </row>
    <row r="3" spans="1:69" s="31" customFormat="1" ht="24.95" customHeight="1" x14ac:dyDescent="0.8">
      <c r="A3" s="32" t="s">
        <v>13</v>
      </c>
      <c r="B3" s="33" t="s">
        <v>14</v>
      </c>
      <c r="C3" s="34" t="s">
        <v>15</v>
      </c>
      <c r="D3" s="35" t="s">
        <v>16</v>
      </c>
      <c r="E3" s="700" t="s">
        <v>17</v>
      </c>
      <c r="F3" s="37" t="s">
        <v>8</v>
      </c>
      <c r="G3" s="700" t="s">
        <v>18</v>
      </c>
      <c r="H3" s="37" t="s">
        <v>11</v>
      </c>
      <c r="I3" s="700" t="s">
        <v>18</v>
      </c>
      <c r="J3" s="37" t="s">
        <v>19</v>
      </c>
      <c r="K3" s="700" t="s">
        <v>20</v>
      </c>
      <c r="L3" s="38" t="s">
        <v>21</v>
      </c>
      <c r="M3" s="39" t="s">
        <v>22</v>
      </c>
      <c r="N3" s="37" t="s">
        <v>23</v>
      </c>
      <c r="O3" s="699"/>
      <c r="P3" s="699" t="s">
        <v>24</v>
      </c>
      <c r="Q3" s="41"/>
      <c r="R3" s="37" t="s">
        <v>23</v>
      </c>
      <c r="S3" s="699" t="s">
        <v>24</v>
      </c>
      <c r="T3" s="37" t="s">
        <v>25</v>
      </c>
      <c r="U3" s="700" t="s">
        <v>26</v>
      </c>
      <c r="V3" s="37" t="s">
        <v>27</v>
      </c>
      <c r="W3" s="700" t="s">
        <v>26</v>
      </c>
      <c r="X3" s="42" t="s">
        <v>28</v>
      </c>
      <c r="Y3" s="41" t="s">
        <v>27</v>
      </c>
      <c r="Z3" s="42" t="s">
        <v>29</v>
      </c>
      <c r="AA3" s="41" t="s">
        <v>26</v>
      </c>
      <c r="AB3" s="42" t="s">
        <v>30</v>
      </c>
      <c r="AC3" s="41" t="s">
        <v>31</v>
      </c>
      <c r="AD3" s="37" t="s">
        <v>322</v>
      </c>
      <c r="AE3" s="700" t="s">
        <v>26</v>
      </c>
      <c r="AF3" s="37" t="s">
        <v>323</v>
      </c>
      <c r="AG3" s="700" t="s">
        <v>26</v>
      </c>
      <c r="AH3" s="37" t="s">
        <v>32</v>
      </c>
      <c r="AI3" s="700" t="s">
        <v>26</v>
      </c>
      <c r="AJ3" s="815" t="s">
        <v>33</v>
      </c>
      <c r="AK3" s="700"/>
      <c r="AL3" s="1258" t="s">
        <v>34</v>
      </c>
      <c r="AM3" s="1263"/>
      <c r="AN3" s="1263"/>
      <c r="AO3" s="1264"/>
      <c r="AP3" s="1245"/>
      <c r="AQ3" s="44" t="s">
        <v>35</v>
      </c>
      <c r="AR3" s="45" t="s">
        <v>36</v>
      </c>
      <c r="AS3" s="46" t="s">
        <v>37</v>
      </c>
      <c r="AT3" s="47" t="s">
        <v>38</v>
      </c>
      <c r="AU3" s="45" t="s">
        <v>36</v>
      </c>
      <c r="AV3" s="46" t="s">
        <v>37</v>
      </c>
      <c r="AW3" s="47" t="s">
        <v>38</v>
      </c>
      <c r="AX3" s="48"/>
      <c r="AY3" s="45" t="s">
        <v>36</v>
      </c>
      <c r="AZ3" s="46" t="s">
        <v>37</v>
      </c>
      <c r="BA3" s="47" t="s">
        <v>38</v>
      </c>
      <c r="BB3" s="49"/>
      <c r="BC3" s="44" t="s">
        <v>11</v>
      </c>
      <c r="BD3" s="45" t="s">
        <v>36</v>
      </c>
      <c r="BE3" s="46" t="s">
        <v>37</v>
      </c>
      <c r="BF3" s="47" t="s">
        <v>38</v>
      </c>
      <c r="BG3" s="45" t="s">
        <v>36</v>
      </c>
      <c r="BH3" s="46" t="s">
        <v>37</v>
      </c>
      <c r="BI3" s="47" t="s">
        <v>38</v>
      </c>
      <c r="BJ3" s="50" t="s">
        <v>8</v>
      </c>
      <c r="BK3" s="51" t="s">
        <v>11</v>
      </c>
      <c r="BL3" s="782"/>
      <c r="BM3" s="782"/>
      <c r="BN3" s="782"/>
      <c r="BO3" s="782"/>
      <c r="BP3" s="782"/>
      <c r="BQ3" s="782"/>
    </row>
    <row r="4" spans="1:69" x14ac:dyDescent="0.8">
      <c r="A4" s="52"/>
      <c r="B4" s="53"/>
      <c r="C4" s="54"/>
      <c r="D4" s="55"/>
      <c r="E4" s="709"/>
      <c r="F4" s="1219" t="str">
        <f>F5</f>
        <v>Appalachian State</v>
      </c>
      <c r="G4" s="1261"/>
      <c r="H4" s="1261"/>
      <c r="I4" s="1262"/>
      <c r="J4" s="705"/>
      <c r="K4" s="709"/>
      <c r="L4" s="58"/>
      <c r="M4" s="59"/>
      <c r="N4" s="705"/>
      <c r="O4" s="9"/>
      <c r="P4" s="9"/>
      <c r="Q4" s="709"/>
      <c r="R4" s="705"/>
      <c r="S4" s="9"/>
      <c r="T4" s="705"/>
      <c r="U4" s="709"/>
      <c r="V4" s="705"/>
      <c r="W4" s="812"/>
      <c r="X4" s="705"/>
      <c r="Y4" s="709"/>
      <c r="Z4" s="705"/>
      <c r="AA4" s="709"/>
      <c r="AB4" s="705"/>
      <c r="AC4" s="709"/>
      <c r="AD4" s="810"/>
      <c r="AE4" s="812"/>
      <c r="AF4" s="810"/>
      <c r="AG4" s="812"/>
      <c r="AH4" s="810"/>
      <c r="AI4" s="812"/>
      <c r="AJ4" s="810"/>
      <c r="AK4" s="812"/>
      <c r="AL4" s="61"/>
      <c r="AM4" s="62"/>
      <c r="AN4" s="62"/>
      <c r="AO4" s="63"/>
      <c r="AP4" s="64"/>
      <c r="AQ4" s="65"/>
      <c r="AR4" s="66"/>
      <c r="AS4" s="67"/>
      <c r="AT4" s="67"/>
      <c r="AU4" s="66"/>
      <c r="AV4" s="67"/>
      <c r="AW4" s="49"/>
      <c r="AX4" s="48"/>
      <c r="AY4" s="66"/>
      <c r="AZ4" s="67"/>
      <c r="BA4" s="49"/>
      <c r="BB4" s="49"/>
      <c r="BC4" s="65"/>
      <c r="BD4" s="66"/>
      <c r="BE4" s="67"/>
      <c r="BF4" s="67"/>
      <c r="BG4" s="66"/>
      <c r="BH4" s="67"/>
      <c r="BI4" s="49"/>
      <c r="BJ4" s="68"/>
      <c r="BK4" s="69"/>
    </row>
    <row r="5" spans="1:69" s="107" customFormat="1" x14ac:dyDescent="0.8">
      <c r="A5" s="816">
        <f>IF(+All!$F11="Appalachian State",+All!A11,IF(+All!$H11="Appalachian State",+All!A11,0))</f>
        <v>1</v>
      </c>
      <c r="B5" s="480" t="str">
        <f>IF(+All!$F11="Appalachian State",+All!B11,IF(+All!$H11="Appalachian State",+All!B11,0))</f>
        <v>Thurs</v>
      </c>
      <c r="C5" s="72">
        <f>IF(+All!$F11="Appalachian State",+All!C11,IF(+All!$H11="Appalachian State",+All!C11,0))</f>
        <v>44441</v>
      </c>
      <c r="D5" s="73">
        <f>IF(+All!$F11="Appalachian State",+All!D11,IF(+All!$H11="Appalachian State",+All!D11,0))</f>
        <v>0.8125</v>
      </c>
      <c r="E5" s="707" t="str">
        <f>IF(+All!$F11="Appalachian State",+All!E11,IF(+All!$H11="Appalachian State",+All!E11,0))</f>
        <v>ESPNU</v>
      </c>
      <c r="F5" s="75" t="str">
        <f>IF(+All!$F11="Appalachian State",+All!F11,IF(+All!$H11="Appalachian State",+All!F11,0))</f>
        <v>Appalachian State</v>
      </c>
      <c r="G5" s="76" t="str">
        <f>IF(+All!$F11="Appalachian State",+All!G11,IF(+All!$H11="Appalachian State",+All!G11,0))</f>
        <v>SB</v>
      </c>
      <c r="H5" s="75" t="str">
        <f>IF(+All!$F11="Appalachian State",+All!H11,IF(+All!$H11="Appalachian State",+All!H11,0))</f>
        <v>East Carolina</v>
      </c>
      <c r="I5" s="76" t="str">
        <f>IF(+All!$F11="Appalachian State",+All!I11,IF(+All!$H11="Appalachian State",+All!I11,0))</f>
        <v>AAC</v>
      </c>
      <c r="J5" s="706" t="str">
        <f>IF(+All!$F11="Appalachian State",+All!J11,IF(+All!$H11="Appalachian State",+All!J11,0))</f>
        <v>Appalachian State</v>
      </c>
      <c r="K5" s="707" t="str">
        <f>IF(+All!$F11="Appalachian State",+All!K11,IF(+All!$H11="Appalachian State",+All!K11,0))</f>
        <v>East Carolina</v>
      </c>
      <c r="L5" s="78">
        <f>IF(+All!$F11="Appalachian State",+All!L11,IF(+All!$H11="Appalachian State",+All!L11,0))</f>
        <v>10.5</v>
      </c>
      <c r="M5" s="79">
        <f>IF(+All!$F11="Appalachian State",+All!M11,IF(+All!$H11="Appalachian State",+All!M11,0))</f>
        <v>56.5</v>
      </c>
      <c r="N5" s="706" t="str">
        <f>IF(+All!$F11="Appalachian State",+All!N11,IF(+All!$H11="Appalachian State",+All!N11,0))</f>
        <v>Appalachian State</v>
      </c>
      <c r="O5" s="708">
        <f>IF(+All!$F11="Appalachian State",+All!O11,IF(+All!$H11="Appalachian State",+All!O11,0))</f>
        <v>33</v>
      </c>
      <c r="P5" s="708" t="str">
        <f>IF(+All!$F11="Appalachian State",+All!P11,IF(+All!$H11="Appalachian State",+All!P11,0))</f>
        <v>East Carolina</v>
      </c>
      <c r="Q5" s="707">
        <f>IF(+All!$F11="Appalachian State",+All!Q11,IF(+All!$H11="Appalachian State",+All!Q11,0))</f>
        <v>19</v>
      </c>
      <c r="R5" s="706" t="str">
        <f>IF(+All!$F11="Appalachian State",+All!R11,IF(+All!$H11="Appalachian State",+All!R11,0))</f>
        <v>Appalachian State</v>
      </c>
      <c r="S5" s="708" t="str">
        <f>IF(+All!$F11="Appalachian State",+All!S11,IF(+All!$H11="Appalachian State",+All!S11,0))</f>
        <v>East Carolina</v>
      </c>
      <c r="T5" s="706" t="str">
        <f>IF(+All!$F11="Appalachian State",+All!T11,IF(+All!$H11="Appalachian State",+All!T11,0))</f>
        <v>East Carolina</v>
      </c>
      <c r="U5" s="707" t="str">
        <f>IF(+All!$F11="Appalachian State",+All!U11,IF(+All!$H11="Appalachian State",+All!U11,0))</f>
        <v>L</v>
      </c>
      <c r="V5" s="706"/>
      <c r="W5" s="707"/>
      <c r="X5" s="706"/>
      <c r="Y5" s="707"/>
      <c r="Z5" s="706"/>
      <c r="AA5" s="707"/>
      <c r="AB5" s="706"/>
      <c r="AC5" s="707"/>
      <c r="AD5" s="706"/>
      <c r="AE5" s="707"/>
      <c r="AF5" s="706"/>
      <c r="AG5" s="707"/>
      <c r="AH5" s="706"/>
      <c r="AI5" s="707"/>
      <c r="AJ5" s="706"/>
      <c r="AK5" s="707"/>
      <c r="AL5" s="81"/>
      <c r="AM5" s="82"/>
      <c r="AN5" s="81"/>
      <c r="AO5" s="83"/>
      <c r="AP5" s="84"/>
      <c r="AQ5" s="480"/>
      <c r="AR5" s="482"/>
      <c r="AS5" s="483"/>
      <c r="AT5" s="483"/>
      <c r="AU5" s="482"/>
      <c r="AV5" s="483"/>
      <c r="AW5" s="484"/>
      <c r="AX5" s="483"/>
      <c r="AY5" s="88"/>
      <c r="AZ5" s="89"/>
      <c r="BA5" s="90"/>
      <c r="BB5" s="90"/>
      <c r="BC5" s="91"/>
      <c r="BD5" s="482"/>
      <c r="BE5" s="483"/>
      <c r="BF5" s="483"/>
      <c r="BG5" s="482"/>
      <c r="BH5" s="483"/>
      <c r="BI5" s="484"/>
      <c r="BJ5" s="92"/>
      <c r="BK5" s="93"/>
      <c r="BL5" s="817"/>
      <c r="BM5" s="817"/>
      <c r="BN5" s="817"/>
      <c r="BO5" s="817"/>
      <c r="BP5" s="817"/>
      <c r="BQ5" s="817"/>
    </row>
    <row r="6" spans="1:69" s="107" customFormat="1" x14ac:dyDescent="0.8">
      <c r="A6" s="816">
        <f>IF(+All!$F108="Appalachian State",+All!A108,IF(+All!$H108="Appalachian State",+All!A108,0))</f>
        <v>2</v>
      </c>
      <c r="B6" s="480" t="str">
        <f>IF(+All!$F108="Appalachian State",+All!B108,IF(+All!$H108="Appalachian State",+All!B108,0))</f>
        <v>Sat</v>
      </c>
      <c r="C6" s="72">
        <f>IF(+All!$F108="Appalachian State",+All!C108,IF(+All!$H108="Appalachian State",+All!C108,0))</f>
        <v>44450</v>
      </c>
      <c r="D6" s="73">
        <f>IF(+All!$F108="Appalachian State",+All!D108,IF(+All!$H108="Appalachian State",+All!D108,0))</f>
        <v>0.79166666666666663</v>
      </c>
      <c r="E6" s="707" t="str">
        <f>IF(+All!$F108="Appalachian State",+All!E108,IF(+All!$H108="Appalachian State",+All!E108,0))</f>
        <v>ACC</v>
      </c>
      <c r="F6" s="75" t="str">
        <f>IF(+All!$F108="Appalachian State",+All!F108,IF(+All!$H108="Appalachian State",+All!F108,0))</f>
        <v>Appalachian State</v>
      </c>
      <c r="G6" s="76" t="str">
        <f>IF(+All!$F108="Appalachian State",+All!G108,IF(+All!$H108="Appalachian State",+All!G108,0))</f>
        <v>SB</v>
      </c>
      <c r="H6" s="75" t="str">
        <f>IF(+All!$F108="Appalachian State",+All!H108,IF(+All!$H108="Appalachian State",+All!H108,0))</f>
        <v>Miami (FL)</v>
      </c>
      <c r="I6" s="76" t="str">
        <f>IF(+All!$F108="Appalachian State",+All!I108,IF(+All!$H108="Appalachian State",+All!I108,0))</f>
        <v>ACC</v>
      </c>
      <c r="J6" s="706" t="str">
        <f>IF(+All!$F108="Appalachian State",+All!J108,IF(+All!$H108="Appalachian State",+All!J108,0))</f>
        <v>Miami (FL)</v>
      </c>
      <c r="K6" s="707" t="str">
        <f>IF(+All!$F108="Appalachian State",+All!K108,IF(+All!$H108="Appalachian State",+All!K108,0))</f>
        <v>Appalachian State</v>
      </c>
      <c r="L6" s="78">
        <f>IF(+All!$F108="Appalachian State",+All!L108,IF(+All!$H108="Appalachian State",+All!L108,0))</f>
        <v>8.5</v>
      </c>
      <c r="M6" s="79">
        <f>IF(+All!$F108="Appalachian State",+All!M108,IF(+All!$H108="Appalachian State",+All!M108,0))</f>
        <v>54.5</v>
      </c>
      <c r="N6" s="706" t="str">
        <f>IF(+All!$F108="Appalachian State",+All!N108,IF(+All!$H108="Appalachian State",+All!N108,0))</f>
        <v>Miami (FL)</v>
      </c>
      <c r="O6" s="708">
        <f>IF(+All!$F108="Appalachian State",+All!O108,IF(+All!$H108="Appalachian State",+All!O108,0))</f>
        <v>25</v>
      </c>
      <c r="P6" s="708" t="str">
        <f>IF(+All!$F108="Appalachian State",+All!P108,IF(+All!$H108="Appalachian State",+All!P108,0))</f>
        <v>Appalachian State</v>
      </c>
      <c r="Q6" s="707">
        <f>IF(+All!$F108="Appalachian State",+All!Q108,IF(+All!$H108="Appalachian State",+All!Q108,0))</f>
        <v>23</v>
      </c>
      <c r="R6" s="706" t="str">
        <f>IF(+All!$F108="Appalachian State",+All!R108,IF(+All!$H108="Appalachian State",+All!R108,0))</f>
        <v>Appalachian State</v>
      </c>
      <c r="S6" s="708" t="str">
        <f>IF(+All!$F108="Appalachian State",+All!S108,IF(+All!$H108="Appalachian State",+All!S108,0))</f>
        <v>Miami (FL)</v>
      </c>
      <c r="T6" s="706" t="str">
        <f>IF(+All!$F108="Appalachian State",+All!T108,IF(+All!$H108="Appalachian State",+All!T108,0))</f>
        <v>Appalachian State</v>
      </c>
      <c r="U6" s="707" t="str">
        <f>IF(+All!$F108="Appalachian State",+All!U108,IF(+All!$H108="Appalachian State",+All!U108,0))</f>
        <v>W</v>
      </c>
      <c r="V6" s="706"/>
      <c r="W6" s="707"/>
      <c r="X6" s="706"/>
      <c r="Y6" s="707"/>
      <c r="Z6" s="706"/>
      <c r="AA6" s="707"/>
      <c r="AB6" s="706"/>
      <c r="AC6" s="707"/>
      <c r="AD6" s="706"/>
      <c r="AE6" s="707"/>
      <c r="AF6" s="706"/>
      <c r="AG6" s="707"/>
      <c r="AH6" s="706"/>
      <c r="AI6" s="707"/>
      <c r="AJ6" s="706"/>
      <c r="AK6" s="707"/>
      <c r="AL6" s="81"/>
      <c r="AM6" s="82"/>
      <c r="AN6" s="81"/>
      <c r="AO6" s="83"/>
      <c r="AP6" s="84"/>
      <c r="AQ6" s="480"/>
      <c r="AR6" s="482"/>
      <c r="AS6" s="483"/>
      <c r="AT6" s="483"/>
      <c r="AU6" s="482"/>
      <c r="AV6" s="483"/>
      <c r="AW6" s="484"/>
      <c r="AX6" s="483"/>
      <c r="AY6" s="88"/>
      <c r="AZ6" s="89"/>
      <c r="BA6" s="90"/>
      <c r="BB6" s="90"/>
      <c r="BC6" s="91"/>
      <c r="BD6" s="482"/>
      <c r="BE6" s="483"/>
      <c r="BF6" s="483"/>
      <c r="BG6" s="482"/>
      <c r="BH6" s="483"/>
      <c r="BI6" s="484"/>
      <c r="BJ6" s="92"/>
      <c r="BK6" s="93"/>
      <c r="BL6" s="817"/>
      <c r="BM6" s="817"/>
      <c r="BN6" s="817"/>
      <c r="BO6" s="817"/>
      <c r="BP6" s="817"/>
      <c r="BQ6" s="817"/>
    </row>
    <row r="7" spans="1:69" s="107" customFormat="1" x14ac:dyDescent="0.8">
      <c r="A7" s="816">
        <f>IF(+All!$F235="Appalachian State",+All!A235,IF(+All!$H235="Appalachian State",+All!A235,0))</f>
        <v>3</v>
      </c>
      <c r="B7" s="480" t="str">
        <f>IF(+All!$F235="Appalachian State",+All!B235,IF(+All!$H235="Appalachian State",+All!B235,0))</f>
        <v>Sat</v>
      </c>
      <c r="C7" s="72">
        <f>IF(+All!$F235="Appalachian State",+All!C235,IF(+All!$H235="Appalachian State",+All!C235,0))</f>
        <v>44457</v>
      </c>
      <c r="D7" s="73">
        <f>IF(+All!$F235="Appalachian State",+All!D235,IF(+All!$H235="Appalachian State",+All!D235,0))</f>
        <v>0.64583333333333337</v>
      </c>
      <c r="E7" s="707">
        <f>IF(+All!$F235="Appalachian State",+All!E235,IF(+All!$H235="Appalachian State",+All!E235,0))</f>
        <v>0</v>
      </c>
      <c r="F7" s="75" t="str">
        <f>IF(+All!$F235="Appalachian State",+All!F235,IF(+All!$H235="Appalachian State",+All!F235,0))</f>
        <v>1AA Elon</v>
      </c>
      <c r="G7" s="76" t="str">
        <f>IF(+All!$F235="Appalachian State",+All!G235,IF(+All!$H235="Appalachian State",+All!G235,0))</f>
        <v>1AA</v>
      </c>
      <c r="H7" s="75" t="str">
        <f>IF(+All!$F235="Appalachian State",+All!H235,IF(+All!$H235="Appalachian State",+All!H235,0))</f>
        <v>Appalachian State</v>
      </c>
      <c r="I7" s="76" t="str">
        <f>IF(+All!$F235="Appalachian State",+All!I235,IF(+All!$H235="Appalachian State",+All!I235,0))</f>
        <v>SB</v>
      </c>
      <c r="J7" s="706">
        <f>IF(+All!$F235="Appalachian State",+All!J235,IF(+All!$H235="Appalachian State",+All!J235,0))</f>
        <v>0</v>
      </c>
      <c r="K7" s="707">
        <f>IF(+All!$F235="Appalachian State",+All!K235,IF(+All!$H235="Appalachian State",+All!K235,0))</f>
        <v>0</v>
      </c>
      <c r="L7" s="78">
        <f>IF(+All!$F235="Appalachian State",+All!L235,IF(+All!$H235="Appalachian State",+All!L235,0))</f>
        <v>0</v>
      </c>
      <c r="M7" s="79">
        <f>IF(+All!$F235="Appalachian State",+All!M235,IF(+All!$H235="Appalachian State",+All!M235,0))</f>
        <v>0</v>
      </c>
      <c r="N7" s="706" t="str">
        <f>IF(+All!$F235="Appalachian State",+All!N235,IF(+All!$H235="Appalachian State",+All!N235,0))</f>
        <v>Appalachian State</v>
      </c>
      <c r="O7" s="708">
        <f>IF(+All!$F235="Appalachian State",+All!O235,IF(+All!$H235="Appalachian State",+All!O235,0))</f>
        <v>44</v>
      </c>
      <c r="P7" s="708" t="str">
        <f>IF(+All!$F235="Appalachian State",+All!P235,IF(+All!$H235="Appalachian State",+All!P235,0))</f>
        <v>1AA Elon</v>
      </c>
      <c r="Q7" s="707">
        <f>IF(+All!$F235="Appalachian State",+All!Q235,IF(+All!$H235="Appalachian State",+All!Q235,0))</f>
        <v>10</v>
      </c>
      <c r="R7" s="706">
        <f>IF(+All!$F235="Appalachian State",+All!R235,IF(+All!$H235="Appalachian State",+All!R235,0))</f>
        <v>0</v>
      </c>
      <c r="S7" s="708">
        <f>IF(+All!$F235="Appalachian State",+All!S235,IF(+All!$H235="Appalachian State",+All!S235,0))</f>
        <v>0</v>
      </c>
      <c r="T7" s="706">
        <f>IF(+All!$F235="Appalachian State",+All!T235,IF(+All!$H235="Appalachian State",+All!T235,0))</f>
        <v>0</v>
      </c>
      <c r="U7" s="707">
        <f>IF(+All!$F235="Appalachian State",+All!U235,IF(+All!$H235="Appalachian State",+All!U235,0))</f>
        <v>0</v>
      </c>
      <c r="V7" s="706"/>
      <c r="W7" s="707"/>
      <c r="X7" s="706"/>
      <c r="Y7" s="707"/>
      <c r="Z7" s="706"/>
      <c r="AA7" s="707"/>
      <c r="AB7" s="706"/>
      <c r="AC7" s="707"/>
      <c r="AD7" s="706"/>
      <c r="AE7" s="707"/>
      <c r="AF7" s="706"/>
      <c r="AG7" s="707"/>
      <c r="AH7" s="706"/>
      <c r="AI7" s="707"/>
      <c r="AJ7" s="706"/>
      <c r="AK7" s="707"/>
      <c r="AL7" s="81"/>
      <c r="AM7" s="82"/>
      <c r="AN7" s="81"/>
      <c r="AO7" s="83"/>
      <c r="AP7" s="84"/>
      <c r="AQ7" s="480"/>
      <c r="AR7" s="482"/>
      <c r="AS7" s="483"/>
      <c r="AT7" s="483"/>
      <c r="AU7" s="482"/>
      <c r="AV7" s="483"/>
      <c r="AW7" s="484"/>
      <c r="AX7" s="483"/>
      <c r="AY7" s="88"/>
      <c r="AZ7" s="89"/>
      <c r="BA7" s="90"/>
      <c r="BB7" s="90"/>
      <c r="BC7" s="91"/>
      <c r="BD7" s="482"/>
      <c r="BE7" s="483"/>
      <c r="BF7" s="483"/>
      <c r="BG7" s="482"/>
      <c r="BH7" s="483"/>
      <c r="BI7" s="484"/>
      <c r="BJ7" s="92"/>
      <c r="BK7" s="93"/>
      <c r="BL7" s="817"/>
      <c r="BM7" s="817"/>
      <c r="BN7" s="817"/>
      <c r="BO7" s="817"/>
      <c r="BP7" s="817"/>
      <c r="BQ7" s="817"/>
    </row>
    <row r="8" spans="1:69" s="107" customFormat="1" x14ac:dyDescent="0.8">
      <c r="A8" s="816">
        <f>IF(+All!$F256="Appalachian State",+All!A256,IF(+All!$H256="Appalachian State",+All!A256,0))</f>
        <v>4</v>
      </c>
      <c r="B8" s="480" t="str">
        <f>IF(+All!$F256="Appalachian State",+All!B256,IF(+All!$H256="Appalachian State",+All!B256,0))</f>
        <v>Thurs</v>
      </c>
      <c r="C8" s="72">
        <f>IF(+All!$F256="Appalachian State",+All!C256,IF(+All!$H256="Appalachian State",+All!C256,0))</f>
        <v>44462</v>
      </c>
      <c r="D8" s="73">
        <f>IF(+All!$F256="Appalachian State",+All!D256,IF(+All!$H256="Appalachian State",+All!D256,0))</f>
        <v>0.8125</v>
      </c>
      <c r="E8" s="707" t="str">
        <f>IF(+All!$F256="Appalachian State",+All!E256,IF(+All!$H256="Appalachian State",+All!E256,0))</f>
        <v>ESPN</v>
      </c>
      <c r="F8" s="75" t="str">
        <f>IF(+All!$F256="Appalachian State",+All!F256,IF(+All!$H256="Appalachian State",+All!F256,0))</f>
        <v>Marshall</v>
      </c>
      <c r="G8" s="76" t="str">
        <f>IF(+All!$F256="Appalachian State",+All!G256,IF(+All!$H256="Appalachian State",+All!G256,0))</f>
        <v>CUSA</v>
      </c>
      <c r="H8" s="75" t="str">
        <f>IF(+All!$F256="Appalachian State",+All!H256,IF(+All!$H256="Appalachian State",+All!H256,0))</f>
        <v>Appalachian State</v>
      </c>
      <c r="I8" s="76" t="str">
        <f>IF(+All!$F256="Appalachian State",+All!I256,IF(+All!$H256="Appalachian State",+All!I256,0))</f>
        <v>SB</v>
      </c>
      <c r="J8" s="706" t="str">
        <f>IF(+All!$F256="Appalachian State",+All!J256,IF(+All!$H256="Appalachian State",+All!J256,0))</f>
        <v>Appalachian State</v>
      </c>
      <c r="K8" s="707" t="str">
        <f>IF(+All!$F256="Appalachian State",+All!K256,IF(+All!$H256="Appalachian State",+All!K256,0))</f>
        <v>Marshall</v>
      </c>
      <c r="L8" s="78">
        <f>IF(+All!$F256="Appalachian State",+All!L256,IF(+All!$H256="Appalachian State",+All!L256,0))</f>
        <v>7</v>
      </c>
      <c r="M8" s="79">
        <f>IF(+All!$F256="Appalachian State",+All!M256,IF(+All!$H256="Appalachian State",+All!M256,0))</f>
        <v>59.5</v>
      </c>
      <c r="N8" s="706" t="str">
        <f>IF(+All!$F256="Appalachian State",+All!N256,IF(+All!$H256="Appalachian State",+All!N256,0))</f>
        <v>Appalachian State</v>
      </c>
      <c r="O8" s="708">
        <f>IF(+All!$F256="Appalachian State",+All!O256,IF(+All!$H256="Appalachian State",+All!O256,0))</f>
        <v>31</v>
      </c>
      <c r="P8" s="708" t="str">
        <f>IF(+All!$F256="Appalachian State",+All!P256,IF(+All!$H256="Appalachian State",+All!P256,0))</f>
        <v>Marshall</v>
      </c>
      <c r="Q8" s="707">
        <f>IF(+All!$F256="Appalachian State",+All!Q256,IF(+All!$H256="Appalachian State",+All!Q256,0))</f>
        <v>30</v>
      </c>
      <c r="R8" s="706" t="str">
        <f>IF(+All!$F256="Appalachian State",+All!R256,IF(+All!$H256="Appalachian State",+All!R256,0))</f>
        <v>Marshall</v>
      </c>
      <c r="S8" s="708" t="str">
        <f>IF(+All!$F256="Appalachian State",+All!S256,IF(+All!$H256="Appalachian State",+All!S256,0))</f>
        <v>Appalachian State</v>
      </c>
      <c r="T8" s="706" t="str">
        <f>IF(+All!$F256="Appalachian State",+All!T256,IF(+All!$H256="Appalachian State",+All!T256,0))</f>
        <v>Marshall</v>
      </c>
      <c r="U8" s="707" t="str">
        <f>IF(+All!$F256="Appalachian State",+All!U256,IF(+All!$H256="Appalachian State",+All!U256,0))</f>
        <v>W</v>
      </c>
      <c r="V8" s="706"/>
      <c r="W8" s="707"/>
      <c r="X8" s="706"/>
      <c r="Y8" s="707"/>
      <c r="Z8" s="706"/>
      <c r="AA8" s="707"/>
      <c r="AB8" s="706"/>
      <c r="AC8" s="707"/>
      <c r="AD8" s="706"/>
      <c r="AE8" s="707"/>
      <c r="AF8" s="706"/>
      <c r="AG8" s="707"/>
      <c r="AH8" s="706"/>
      <c r="AI8" s="707"/>
      <c r="AJ8" s="706"/>
      <c r="AK8" s="707"/>
      <c r="AL8" s="81"/>
      <c r="AM8" s="82"/>
      <c r="AN8" s="81"/>
      <c r="AO8" s="83"/>
      <c r="AP8" s="84"/>
      <c r="AQ8" s="480"/>
      <c r="AR8" s="482"/>
      <c r="AS8" s="483"/>
      <c r="AT8" s="483"/>
      <c r="AU8" s="482"/>
      <c r="AV8" s="483"/>
      <c r="AW8" s="484"/>
      <c r="AX8" s="483"/>
      <c r="AY8" s="88"/>
      <c r="AZ8" s="89"/>
      <c r="BA8" s="90"/>
      <c r="BB8" s="90"/>
      <c r="BC8" s="91"/>
      <c r="BD8" s="482"/>
      <c r="BE8" s="483"/>
      <c r="BF8" s="483"/>
      <c r="BG8" s="482"/>
      <c r="BH8" s="483"/>
      <c r="BI8" s="484"/>
      <c r="BJ8" s="92"/>
      <c r="BK8" s="93"/>
      <c r="BL8" s="817"/>
      <c r="BM8" s="817"/>
      <c r="BN8" s="817"/>
      <c r="BO8" s="817"/>
      <c r="BP8" s="817"/>
      <c r="BQ8" s="817"/>
    </row>
    <row r="9" spans="1:69" s="107" customFormat="1" x14ac:dyDescent="0.8">
      <c r="A9" s="816">
        <f>IF(+All!$F379="Appalachian State",+All!A379,IF(+All!$H379="Appalachian State",+All!A379,0))</f>
        <v>5</v>
      </c>
      <c r="B9" s="480" t="str">
        <f>IF(+All!$F379="Appalachian State",+All!B379,IF(+All!$H379="Appalachian State",+All!B379,0))</f>
        <v>Sat</v>
      </c>
      <c r="C9" s="72">
        <f>IF(+All!$F379="Appalachian State",+All!C379,IF(+All!$H379="Appalachian State",+All!C379,0))</f>
        <v>44471</v>
      </c>
      <c r="D9" s="73">
        <f>IF(+All!$F379="Appalachian State",+All!D379,IF(+All!$H379="Appalachian State",+All!D379,0))</f>
        <v>0.58333333333333337</v>
      </c>
      <c r="E9" s="707">
        <f>IF(+All!$F379="Appalachian State",+All!E379,IF(+All!$H379="Appalachian State",+All!E379,0))</f>
        <v>0</v>
      </c>
      <c r="F9" s="75" t="str">
        <f>IF(+All!$F379="Appalachian State",+All!F379,IF(+All!$H379="Appalachian State",+All!F379,0))</f>
        <v>Appalachian State</v>
      </c>
      <c r="G9" s="76" t="str">
        <f>IF(+All!$F379="Appalachian State",+All!G379,IF(+All!$H379="Appalachian State",+All!G379,0))</f>
        <v>SB</v>
      </c>
      <c r="H9" s="75" t="str">
        <f>IF(+All!$F379="Appalachian State",+All!H379,IF(+All!$H379="Appalachian State",+All!H379,0))</f>
        <v>Georgia State</v>
      </c>
      <c r="I9" s="76" t="str">
        <f>IF(+All!$F379="Appalachian State",+All!I379,IF(+All!$H379="Appalachian State",+All!I379,0))</f>
        <v>SB</v>
      </c>
      <c r="J9" s="706" t="str">
        <f>IF(+All!$F379="Appalachian State",+All!J379,IF(+All!$H379="Appalachian State",+All!J379,0))</f>
        <v>Appalachian State</v>
      </c>
      <c r="K9" s="707" t="str">
        <f>IF(+All!$F379="Appalachian State",+All!K379,IF(+All!$H379="Appalachian State",+All!K379,0))</f>
        <v>Georgia State</v>
      </c>
      <c r="L9" s="78">
        <f>IF(+All!$F379="Appalachian State",+All!L379,IF(+All!$H379="Appalachian State",+All!L379,0))</f>
        <v>10</v>
      </c>
      <c r="M9" s="79">
        <f>IF(+All!$F379="Appalachian State",+All!M379,IF(+All!$H379="Appalachian State",+All!M379,0))</f>
        <v>55.5</v>
      </c>
      <c r="N9" s="706" t="str">
        <f>IF(+All!$F379="Appalachian State",+All!N379,IF(+All!$H379="Appalachian State",+All!N379,0))</f>
        <v>Appalachian State</v>
      </c>
      <c r="O9" s="708">
        <f>IF(+All!$F379="Appalachian State",+All!O379,IF(+All!$H379="Appalachian State",+All!O379,0))</f>
        <v>45</v>
      </c>
      <c r="P9" s="708" t="str">
        <f>IF(+All!$F379="Appalachian State",+All!P379,IF(+All!$H379="Appalachian State",+All!P379,0))</f>
        <v>Georgia State</v>
      </c>
      <c r="Q9" s="707">
        <f>IF(+All!$F379="Appalachian State",+All!Q379,IF(+All!$H379="Appalachian State",+All!Q379,0))</f>
        <v>16</v>
      </c>
      <c r="R9" s="706" t="str">
        <f>IF(+All!$F379="Appalachian State",+All!R379,IF(+All!$H379="Appalachian State",+All!R379,0))</f>
        <v>Appalachian State</v>
      </c>
      <c r="S9" s="708" t="str">
        <f>IF(+All!$F379="Appalachian State",+All!S379,IF(+All!$H379="Appalachian State",+All!S379,0))</f>
        <v>Georgia State</v>
      </c>
      <c r="T9" s="706" t="str">
        <f>IF(+All!$F379="Appalachian State",+All!T379,IF(+All!$H379="Appalachian State",+All!T379,0))</f>
        <v>Georgia State</v>
      </c>
      <c r="U9" s="707" t="str">
        <f>IF(+All!$F379="Appalachian State",+All!U379,IF(+All!$H379="Appalachian State",+All!U379,0))</f>
        <v>L</v>
      </c>
      <c r="V9" s="706"/>
      <c r="W9" s="707"/>
      <c r="X9" s="706"/>
      <c r="Y9" s="707"/>
      <c r="Z9" s="706"/>
      <c r="AA9" s="707"/>
      <c r="AB9" s="706"/>
      <c r="AC9" s="707"/>
      <c r="AD9" s="706"/>
      <c r="AE9" s="707"/>
      <c r="AF9" s="706"/>
      <c r="AG9" s="707"/>
      <c r="AH9" s="706"/>
      <c r="AI9" s="707"/>
      <c r="AJ9" s="706"/>
      <c r="AK9" s="707"/>
      <c r="AL9" s="81"/>
      <c r="AM9" s="82"/>
      <c r="AN9" s="81"/>
      <c r="AO9" s="83"/>
      <c r="AP9" s="84"/>
      <c r="AQ9" s="480"/>
      <c r="AR9" s="482"/>
      <c r="AS9" s="483"/>
      <c r="AT9" s="483"/>
      <c r="AU9" s="482"/>
      <c r="AV9" s="483"/>
      <c r="AW9" s="484"/>
      <c r="AX9" s="483"/>
      <c r="AY9" s="88"/>
      <c r="AZ9" s="89"/>
      <c r="BA9" s="90"/>
      <c r="BB9" s="90"/>
      <c r="BC9" s="91"/>
      <c r="BD9" s="482"/>
      <c r="BE9" s="483"/>
      <c r="BF9" s="483"/>
      <c r="BG9" s="482"/>
      <c r="BH9" s="483"/>
      <c r="BI9" s="484"/>
      <c r="BJ9" s="92"/>
      <c r="BK9" s="93"/>
      <c r="BL9" s="817"/>
      <c r="BM9" s="817"/>
      <c r="BN9" s="817"/>
      <c r="BO9" s="817"/>
      <c r="BP9" s="817"/>
      <c r="BQ9" s="817"/>
    </row>
    <row r="10" spans="1:69" s="107" customFormat="1" x14ac:dyDescent="0.8">
      <c r="A10" s="816">
        <f>IF(+All!$F448="Appalachian State",+All!A448,IF(+All!$H448="Appalachian State",+All!A448,0))</f>
        <v>6</v>
      </c>
      <c r="B10" s="480" t="str">
        <f>IF(+All!$F448="Appalachian State",+All!B448,IF(+All!$H448="Appalachian State",+All!B448,0))</f>
        <v>Sat</v>
      </c>
      <c r="C10" s="72">
        <f>IF(+All!$F448="Appalachian State",+All!C448,IF(+All!$H448="Appalachian State",+All!C448,0))</f>
        <v>44478</v>
      </c>
      <c r="D10" s="73">
        <f>IF(+All!$F448="Appalachian State",+All!D448,IF(+All!$H448="Appalachian State",+All!D448,0))</f>
        <v>0</v>
      </c>
      <c r="E10" s="707">
        <f>IF(+All!$F448="Appalachian State",+All!E448,IF(+All!$H448="Appalachian State",+All!E448,0))</f>
        <v>0</v>
      </c>
      <c r="F10" s="75" t="str">
        <f>IF(+All!$F448="Appalachian State",+All!F448,IF(+All!$H448="Appalachian State",+All!F448,0))</f>
        <v>Appalachian State</v>
      </c>
      <c r="G10" s="76" t="str">
        <f>IF(+All!$F448="Appalachian State",+All!G448,IF(+All!$H448="Appalachian State",+All!G448,0))</f>
        <v>SB</v>
      </c>
      <c r="H10" s="75" t="str">
        <f>IF(+All!$F448="Appalachian State",+All!H448,IF(+All!$H448="Appalachian State",+All!H448,0))</f>
        <v>Open</v>
      </c>
      <c r="I10" s="76" t="str">
        <f>IF(+All!$F448="Appalachian State",+All!I448,IF(+All!$H448="Appalachian State",+All!I448,0))</f>
        <v>ZZZ</v>
      </c>
      <c r="J10" s="706">
        <f>IF(+All!$F448="Appalachian State",+All!J448,IF(+All!$H448="Appalachian State",+All!J448,0))</f>
        <v>0</v>
      </c>
      <c r="K10" s="707" t="str">
        <f>IF(+All!$F448="Appalachian State",+All!K448,IF(+All!$H448="Appalachian State",+All!K448,0))</f>
        <v>Appalachian State</v>
      </c>
      <c r="L10" s="78">
        <f>IF(+All!$F448="Appalachian State",+All!L448,IF(+All!$H448="Appalachian State",+All!L448,0))</f>
        <v>0</v>
      </c>
      <c r="M10" s="79">
        <f>IF(+All!$F448="Appalachian State",+All!M448,IF(+All!$H448="Appalachian State",+All!M448,0))</f>
        <v>0</v>
      </c>
      <c r="N10" s="706">
        <f>IF(+All!$F448="Appalachian State",+All!N448,IF(+All!$H448="Appalachian State",+All!N448,0))</f>
        <v>0</v>
      </c>
      <c r="O10" s="708">
        <f>IF(+All!$F448="Appalachian State",+All!O448,IF(+All!$H448="Appalachian State",+All!O448,0))</f>
        <v>0</v>
      </c>
      <c r="P10" s="708">
        <f>IF(+All!$F448="Appalachian State",+All!P448,IF(+All!$H448="Appalachian State",+All!P448,0))</f>
        <v>0</v>
      </c>
      <c r="Q10" s="707">
        <f>IF(+All!$F448="Appalachian State",+All!Q448,IF(+All!$H448="Appalachian State",+All!Q448,0))</f>
        <v>0</v>
      </c>
      <c r="R10" s="706">
        <f>IF(+All!$F448="Appalachian State",+All!R448,IF(+All!$H448="Appalachian State",+All!R448,0))</f>
        <v>0</v>
      </c>
      <c r="S10" s="708">
        <f>IF(+All!$F448="Appalachian State",+All!S448,IF(+All!$H448="Appalachian State",+All!S448,0))</f>
        <v>0</v>
      </c>
      <c r="T10" s="706">
        <f>IF(+All!$F448="Appalachian State",+All!T448,IF(+All!$H448="Appalachian State",+All!T448,0))</f>
        <v>0</v>
      </c>
      <c r="U10" s="707">
        <f>IF(+All!$F448="Appalachian State",+All!U448,IF(+All!$H448="Appalachian State",+All!U448,0))</f>
        <v>0</v>
      </c>
      <c r="V10" s="706"/>
      <c r="W10" s="707"/>
      <c r="X10" s="706"/>
      <c r="Y10" s="707"/>
      <c r="Z10" s="706"/>
      <c r="AA10" s="707"/>
      <c r="AB10" s="706"/>
      <c r="AC10" s="707"/>
      <c r="AD10" s="706"/>
      <c r="AE10" s="707"/>
      <c r="AF10" s="706"/>
      <c r="AG10" s="707"/>
      <c r="AH10" s="706"/>
      <c r="AI10" s="707"/>
      <c r="AJ10" s="706"/>
      <c r="AK10" s="707"/>
      <c r="AL10" s="81"/>
      <c r="AM10" s="82"/>
      <c r="AN10" s="81"/>
      <c r="AO10" s="83"/>
      <c r="AP10" s="84"/>
      <c r="AQ10" s="480"/>
      <c r="AR10" s="482"/>
      <c r="AS10" s="483"/>
      <c r="AT10" s="483"/>
      <c r="AU10" s="482"/>
      <c r="AV10" s="483"/>
      <c r="AW10" s="484"/>
      <c r="AX10" s="483"/>
      <c r="AY10" s="88"/>
      <c r="AZ10" s="89"/>
      <c r="BA10" s="90"/>
      <c r="BB10" s="90"/>
      <c r="BC10" s="91"/>
      <c r="BD10" s="482"/>
      <c r="BE10" s="483"/>
      <c r="BF10" s="483"/>
      <c r="BG10" s="482"/>
      <c r="BH10" s="483"/>
      <c r="BI10" s="484"/>
      <c r="BJ10" s="92"/>
      <c r="BK10" s="93"/>
      <c r="BL10" s="817"/>
      <c r="BM10" s="817"/>
      <c r="BN10" s="817"/>
      <c r="BO10" s="817"/>
      <c r="BP10" s="817"/>
      <c r="BQ10" s="817"/>
    </row>
    <row r="11" spans="1:69" s="107" customFormat="1" x14ac:dyDescent="0.8">
      <c r="A11" s="816">
        <f>IF(+All!$F476="Appalachian State",+All!A476,IF(+All!$H476="Appalachian State",+All!A476,0))</f>
        <v>7</v>
      </c>
      <c r="B11" s="480" t="str">
        <f>IF(+All!$F476="Appalachian State",+All!B476,IF(+All!$H476="Appalachian State",+All!B476,0))</f>
        <v>Tues</v>
      </c>
      <c r="C11" s="72">
        <f>IF(+All!$F476="Appalachian State",+All!C476,IF(+All!$H476="Appalachian State",+All!C476,0))</f>
        <v>44481</v>
      </c>
      <c r="D11" s="73">
        <f>IF(+All!$F476="Appalachian State",+All!D476,IF(+All!$H476="Appalachian State",+All!D476,0))</f>
        <v>0.8125</v>
      </c>
      <c r="E11" s="707" t="str">
        <f>IF(+All!$F476="Appalachian State",+All!E476,IF(+All!$H476="Appalachian State",+All!E476,0))</f>
        <v>ESPN2</v>
      </c>
      <c r="F11" s="75" t="str">
        <f>IF(+All!$F476="Appalachian State",+All!F476,IF(+All!$H476="Appalachian State",+All!F476,0))</f>
        <v>Appalachian State</v>
      </c>
      <c r="G11" s="76" t="str">
        <f>IF(+All!$F476="Appalachian State",+All!G476,IF(+All!$H476="Appalachian State",+All!G476,0))</f>
        <v>SB</v>
      </c>
      <c r="H11" s="75" t="str">
        <f>IF(+All!$F476="Appalachian State",+All!H476,IF(+All!$H476="Appalachian State",+All!H476,0))</f>
        <v>UL Lafayette</v>
      </c>
      <c r="I11" s="76" t="str">
        <f>IF(+All!$F476="Appalachian State",+All!I476,IF(+All!$H476="Appalachian State",+All!I476,0))</f>
        <v>SB</v>
      </c>
      <c r="J11" s="706" t="str">
        <f>IF(+All!$F476="Appalachian State",+All!J476,IF(+All!$H476="Appalachian State",+All!J476,0))</f>
        <v>Appalachian State</v>
      </c>
      <c r="K11" s="707" t="str">
        <f>IF(+All!$F476="Appalachian State",+All!K476,IF(+All!$H476="Appalachian State",+All!K476,0))</f>
        <v>UL Lafayette</v>
      </c>
      <c r="L11" s="78">
        <f>IF(+All!$F476="Appalachian State",+All!L476,IF(+All!$H476="Appalachian State",+All!L476,0))</f>
        <v>4</v>
      </c>
      <c r="M11" s="79">
        <f>IF(+All!$F476="Appalachian State",+All!M476,IF(+All!$H476="Appalachian State",+All!M476,0))</f>
        <v>57</v>
      </c>
      <c r="N11" s="706" t="str">
        <f>IF(+All!$F476="Appalachian State",+All!N476,IF(+All!$H476="Appalachian State",+All!N476,0))</f>
        <v>UL Lafayette</v>
      </c>
      <c r="O11" s="708">
        <f>IF(+All!$F476="Appalachian State",+All!O476,IF(+All!$H476="Appalachian State",+All!O476,0))</f>
        <v>41</v>
      </c>
      <c r="P11" s="708" t="str">
        <f>IF(+All!$F476="Appalachian State",+All!P476,IF(+All!$H476="Appalachian State",+All!P476,0))</f>
        <v>Appalachian State</v>
      </c>
      <c r="Q11" s="707">
        <f>IF(+All!$F476="Appalachian State",+All!Q476,IF(+All!$H476="Appalachian State",+All!Q476,0))</f>
        <v>13</v>
      </c>
      <c r="R11" s="706" t="str">
        <f>IF(+All!$F476="Appalachian State",+All!R476,IF(+All!$H476="Appalachian State",+All!R476,0))</f>
        <v>UL Lafayette</v>
      </c>
      <c r="S11" s="708" t="str">
        <f>IF(+All!$F476="Appalachian State",+All!S476,IF(+All!$H476="Appalachian State",+All!S476,0))</f>
        <v>Appalachian State</v>
      </c>
      <c r="T11" s="706" t="str">
        <f>IF(+All!$F476="Appalachian State",+All!T476,IF(+All!$H476="Appalachian State",+All!T476,0))</f>
        <v>Appalachian State</v>
      </c>
      <c r="U11" s="707" t="str">
        <f>IF(+All!$F476="Appalachian State",+All!U476,IF(+All!$H476="Appalachian State",+All!U476,0))</f>
        <v>L</v>
      </c>
      <c r="V11" s="706"/>
      <c r="W11" s="707"/>
      <c r="X11" s="706"/>
      <c r="Y11" s="707"/>
      <c r="Z11" s="706"/>
      <c r="AA11" s="707"/>
      <c r="AB11" s="706"/>
      <c r="AC11" s="707"/>
      <c r="AD11" s="706"/>
      <c r="AE11" s="707"/>
      <c r="AF11" s="706"/>
      <c r="AG11" s="707"/>
      <c r="AH11" s="706"/>
      <c r="AI11" s="707"/>
      <c r="AJ11" s="706"/>
      <c r="AK11" s="707"/>
      <c r="AL11" s="81"/>
      <c r="AM11" s="82"/>
      <c r="AN11" s="81"/>
      <c r="AO11" s="83"/>
      <c r="AP11" s="84"/>
      <c r="AQ11" s="480"/>
      <c r="AR11" s="482"/>
      <c r="AS11" s="483"/>
      <c r="AT11" s="483"/>
      <c r="AU11" s="482"/>
      <c r="AV11" s="483"/>
      <c r="AW11" s="484"/>
      <c r="AX11" s="483"/>
      <c r="AY11" s="88"/>
      <c r="AZ11" s="89"/>
      <c r="BA11" s="90"/>
      <c r="BB11" s="90"/>
      <c r="BC11" s="91"/>
      <c r="BD11" s="482"/>
      <c r="BE11" s="483"/>
      <c r="BF11" s="483"/>
      <c r="BG11" s="482"/>
      <c r="BH11" s="483"/>
      <c r="BI11" s="484"/>
      <c r="BJ11" s="92"/>
      <c r="BK11" s="93"/>
      <c r="BL11" s="817"/>
      <c r="BM11" s="817"/>
      <c r="BN11" s="817"/>
      <c r="BO11" s="817"/>
      <c r="BP11" s="817"/>
      <c r="BQ11" s="817"/>
    </row>
    <row r="12" spans="1:69" s="107" customFormat="1" x14ac:dyDescent="0.8">
      <c r="A12" s="816">
        <f>IF(+All!$F555="Appalachian State",+All!A555,IF(+All!$H555="Appalachian State",+All!A555,0))</f>
        <v>8</v>
      </c>
      <c r="B12" s="480" t="str">
        <f>IF(+All!$F555="Appalachian State",+All!B555,IF(+All!$H555="Appalachian State",+All!B555,0))</f>
        <v>Weds</v>
      </c>
      <c r="C12" s="72">
        <f>IF(+All!$F555="Appalachian State",+All!C555,IF(+All!$H555="Appalachian State",+All!C555,0))</f>
        <v>44489</v>
      </c>
      <c r="D12" s="73">
        <f>IF(+All!$F555="Appalachian State",+All!D555,IF(+All!$H555="Appalachian State",+All!D555,0))</f>
        <v>0.8125</v>
      </c>
      <c r="E12" s="707" t="str">
        <f>IF(+All!$F555="Appalachian State",+All!E555,IF(+All!$H555="Appalachian State",+All!E555,0))</f>
        <v>ESPN2</v>
      </c>
      <c r="F12" s="75" t="str">
        <f>IF(+All!$F555="Appalachian State",+All!F555,IF(+All!$H555="Appalachian State",+All!F555,0))</f>
        <v>Coastal Carolina</v>
      </c>
      <c r="G12" s="76" t="str">
        <f>IF(+All!$F555="Appalachian State",+All!G555,IF(+All!$H555="Appalachian State",+All!G555,0))</f>
        <v>SB</v>
      </c>
      <c r="H12" s="75" t="str">
        <f>IF(+All!$F555="Appalachian State",+All!H555,IF(+All!$H555="Appalachian State",+All!H555,0))</f>
        <v>Appalachian State</v>
      </c>
      <c r="I12" s="76" t="str">
        <f>IF(+All!$F555="Appalachian State",+All!I555,IF(+All!$H555="Appalachian State",+All!I555,0))</f>
        <v>SB</v>
      </c>
      <c r="J12" s="706" t="str">
        <f>IF(+All!$F555="Appalachian State",+All!J555,IF(+All!$H555="Appalachian State",+All!J555,0))</f>
        <v>Coastal Carolina</v>
      </c>
      <c r="K12" s="707" t="str">
        <f>IF(+All!$F555="Appalachian State",+All!K555,IF(+All!$H555="Appalachian State",+All!K555,0))</f>
        <v>Appalachian State</v>
      </c>
      <c r="L12" s="78">
        <f>IF(+All!$F555="Appalachian State",+All!L555,IF(+All!$H555="Appalachian State",+All!L555,0))</f>
        <v>5</v>
      </c>
      <c r="M12" s="79">
        <f>IF(+All!$F555="Appalachian State",+All!M555,IF(+All!$H555="Appalachian State",+All!M555,0))</f>
        <v>61.5</v>
      </c>
      <c r="N12" s="706" t="str">
        <f>IF(+All!$F555="Appalachian State",+All!N555,IF(+All!$H555="Appalachian State",+All!N555,0))</f>
        <v>Appalachian State</v>
      </c>
      <c r="O12" s="708">
        <f>IF(+All!$F555="Appalachian State",+All!O555,IF(+All!$H555="Appalachian State",+All!O555,0))</f>
        <v>30</v>
      </c>
      <c r="P12" s="708" t="str">
        <f>IF(+All!$F555="Appalachian State",+All!P555,IF(+All!$H555="Appalachian State",+All!P555,0))</f>
        <v>Coastal Carolina</v>
      </c>
      <c r="Q12" s="707">
        <f>IF(+All!$F555="Appalachian State",+All!Q555,IF(+All!$H555="Appalachian State",+All!Q555,0))</f>
        <v>27</v>
      </c>
      <c r="R12" s="706" t="str">
        <f>IF(+All!$F555="Appalachian State",+All!R555,IF(+All!$H555="Appalachian State",+All!R555,0))</f>
        <v>Appalachian State</v>
      </c>
      <c r="S12" s="708" t="str">
        <f>IF(+All!$F555="Appalachian State",+All!S555,IF(+All!$H555="Appalachian State",+All!S555,0))</f>
        <v>Coastal Carolina</v>
      </c>
      <c r="T12" s="706" t="str">
        <f>IF(+All!$F555="Appalachian State",+All!T555,IF(+All!$H555="Appalachian State",+All!T555,0))</f>
        <v>Coastal Carolina</v>
      </c>
      <c r="U12" s="707" t="str">
        <f>IF(+All!$F555="Appalachian State",+All!U555,IF(+All!$H555="Appalachian State",+All!U555,0))</f>
        <v>L</v>
      </c>
      <c r="V12" s="706"/>
      <c r="W12" s="707"/>
      <c r="X12" s="706"/>
      <c r="Y12" s="707"/>
      <c r="Z12" s="706"/>
      <c r="AA12" s="707"/>
      <c r="AB12" s="706"/>
      <c r="AC12" s="707"/>
      <c r="AD12" s="706"/>
      <c r="AE12" s="707"/>
      <c r="AF12" s="706"/>
      <c r="AG12" s="707"/>
      <c r="AH12" s="706"/>
      <c r="AI12" s="707"/>
      <c r="AJ12" s="706"/>
      <c r="AK12" s="707"/>
      <c r="AL12" s="81"/>
      <c r="AM12" s="82"/>
      <c r="AN12" s="81"/>
      <c r="AO12" s="83"/>
      <c r="AP12" s="84"/>
      <c r="AQ12" s="480"/>
      <c r="AR12" s="482"/>
      <c r="AS12" s="483"/>
      <c r="AT12" s="483"/>
      <c r="AU12" s="482"/>
      <c r="AV12" s="483"/>
      <c r="AW12" s="484"/>
      <c r="AX12" s="483"/>
      <c r="AY12" s="88"/>
      <c r="AZ12" s="89"/>
      <c r="BA12" s="90"/>
      <c r="BB12" s="90"/>
      <c r="BC12" s="91"/>
      <c r="BD12" s="482"/>
      <c r="BE12" s="483"/>
      <c r="BF12" s="483"/>
      <c r="BG12" s="482"/>
      <c r="BH12" s="483"/>
      <c r="BI12" s="484"/>
      <c r="BJ12" s="92"/>
      <c r="BK12" s="93"/>
      <c r="BL12" s="817"/>
      <c r="BM12" s="817"/>
      <c r="BN12" s="817"/>
      <c r="BO12" s="817"/>
      <c r="BP12" s="817"/>
      <c r="BQ12" s="817"/>
    </row>
    <row r="13" spans="1:69" s="107" customFormat="1" x14ac:dyDescent="0.8">
      <c r="A13" s="816">
        <f>IF(+All!$F677="Appalachian State",+All!A677,IF(+All!$H677="Appalachian State",+All!A677,0))</f>
        <v>9</v>
      </c>
      <c r="B13" s="480" t="str">
        <f>IF(+All!$F677="Appalachian State",+All!B677,IF(+All!$H677="Appalachian State",+All!B677,0))</f>
        <v>Sat</v>
      </c>
      <c r="C13" s="72">
        <f>IF(+All!$F677="Appalachian State",+All!C677,IF(+All!$H677="Appalachian State",+All!C677,0))</f>
        <v>44499</v>
      </c>
      <c r="D13" s="73">
        <f>IF(+All!$F677="Appalachian State",+All!D677,IF(+All!$H677="Appalachian State",+All!D677,0))</f>
        <v>0.64583333333333337</v>
      </c>
      <c r="E13" s="707">
        <f>IF(+All!$F677="Appalachian State",+All!E677,IF(+All!$H677="Appalachian State",+All!E677,0))</f>
        <v>0</v>
      </c>
      <c r="F13" s="75" t="str">
        <f>IF(+All!$F677="Appalachian State",+All!F677,IF(+All!$H677="Appalachian State",+All!F677,0))</f>
        <v>UL Monroe</v>
      </c>
      <c r="G13" s="76" t="str">
        <f>IF(+All!$F677="Appalachian State",+All!G677,IF(+All!$H677="Appalachian State",+All!G677,0))</f>
        <v>SB</v>
      </c>
      <c r="H13" s="75" t="str">
        <f>IF(+All!$F677="Appalachian State",+All!H677,IF(+All!$H677="Appalachian State",+All!H677,0))</f>
        <v>Appalachian State</v>
      </c>
      <c r="I13" s="76" t="str">
        <f>IF(+All!$F677="Appalachian State",+All!I677,IF(+All!$H677="Appalachian State",+All!I677,0))</f>
        <v>SB</v>
      </c>
      <c r="J13" s="706" t="str">
        <f>IF(+All!$F677="Appalachian State",+All!J677,IF(+All!$H677="Appalachian State",+All!J677,0))</f>
        <v>Appalachian State</v>
      </c>
      <c r="K13" s="707" t="str">
        <f>IF(+All!$F677="Appalachian State",+All!K677,IF(+All!$H677="Appalachian State",+All!K677,0))</f>
        <v>UL Monroe</v>
      </c>
      <c r="L13" s="78">
        <f>IF(+All!$F677="Appalachian State",+All!L677,IF(+All!$H677="Appalachian State",+All!L677,0))</f>
        <v>27</v>
      </c>
      <c r="M13" s="79">
        <f>IF(+All!$F677="Appalachian State",+All!M677,IF(+All!$H677="Appalachian State",+All!M677,0))</f>
        <v>57.5</v>
      </c>
      <c r="N13" s="706" t="str">
        <f>IF(+All!$F677="Appalachian State",+All!N677,IF(+All!$H677="Appalachian State",+All!N677,0))</f>
        <v>Appalachian State</v>
      </c>
      <c r="O13" s="708">
        <f>IF(+All!$F677="Appalachian State",+All!O677,IF(+All!$H677="Appalachian State",+All!O677,0))</f>
        <v>59</v>
      </c>
      <c r="P13" s="708" t="str">
        <f>IF(+All!$F677="Appalachian State",+All!P677,IF(+All!$H677="Appalachian State",+All!P677,0))</f>
        <v>UL Monroe</v>
      </c>
      <c r="Q13" s="707">
        <f>IF(+All!$F677="Appalachian State",+All!Q677,IF(+All!$H677="Appalachian State",+All!Q677,0))</f>
        <v>28</v>
      </c>
      <c r="R13" s="706" t="str">
        <f>IF(+All!$F677="Appalachian State",+All!R677,IF(+All!$H677="Appalachian State",+All!R677,0))</f>
        <v>Appalachian State</v>
      </c>
      <c r="S13" s="708" t="str">
        <f>IF(+All!$F677="Appalachian State",+All!S677,IF(+All!$H677="Appalachian State",+All!S677,0))</f>
        <v>UL Monroe</v>
      </c>
      <c r="T13" s="706" t="str">
        <f>IF(+All!$F677="Appalachian State",+All!T677,IF(+All!$H677="Appalachian State",+All!T677,0))</f>
        <v>UL Monroe</v>
      </c>
      <c r="U13" s="707" t="str">
        <f>IF(+All!$F677="Appalachian State",+All!U677,IF(+All!$H677="Appalachian State",+All!U677,0))</f>
        <v>L</v>
      </c>
      <c r="V13" s="706"/>
      <c r="W13" s="707"/>
      <c r="X13" s="706"/>
      <c r="Y13" s="707"/>
      <c r="Z13" s="706"/>
      <c r="AA13" s="707"/>
      <c r="AB13" s="706"/>
      <c r="AC13" s="707"/>
      <c r="AD13" s="706"/>
      <c r="AE13" s="707"/>
      <c r="AF13" s="706"/>
      <c r="AG13" s="707"/>
      <c r="AH13" s="706"/>
      <c r="AI13" s="707"/>
      <c r="AJ13" s="706"/>
      <c r="AK13" s="707"/>
      <c r="AL13" s="81"/>
      <c r="AM13" s="82"/>
      <c r="AN13" s="81"/>
      <c r="AO13" s="83"/>
      <c r="AP13" s="84"/>
      <c r="AQ13" s="480"/>
      <c r="AR13" s="482"/>
      <c r="AS13" s="483"/>
      <c r="AT13" s="483"/>
      <c r="AU13" s="482"/>
      <c r="AV13" s="483"/>
      <c r="AW13" s="484"/>
      <c r="AX13" s="483"/>
      <c r="AY13" s="88"/>
      <c r="AZ13" s="89"/>
      <c r="BA13" s="90"/>
      <c r="BB13" s="90"/>
      <c r="BC13" s="91"/>
      <c r="BD13" s="482"/>
      <c r="BE13" s="483"/>
      <c r="BF13" s="483"/>
      <c r="BG13" s="482"/>
      <c r="BH13" s="483"/>
      <c r="BI13" s="484"/>
      <c r="BJ13" s="92"/>
      <c r="BK13" s="93"/>
      <c r="BL13" s="817"/>
      <c r="BM13" s="817"/>
      <c r="BN13" s="817"/>
      <c r="BO13" s="817"/>
      <c r="BP13" s="817"/>
      <c r="BQ13" s="817"/>
    </row>
    <row r="14" spans="1:69" s="107" customFormat="1" x14ac:dyDescent="0.8">
      <c r="A14" s="816">
        <f>IF(+All!$F758="Appalachian State",+All!A758,IF(+All!$H758="Appalachian State",+All!A758,0))</f>
        <v>10</v>
      </c>
      <c r="B14" s="480" t="str">
        <f>IF(+All!$F758="Appalachian State",+All!B758,IF(+All!$H758="Appalachian State",+All!B758,0))</f>
        <v>Sat</v>
      </c>
      <c r="C14" s="72">
        <f>IF(+All!$F758="Appalachian State",+All!C758,IF(+All!$H758="Appalachian State",+All!C758,0))</f>
        <v>44506</v>
      </c>
      <c r="D14" s="73">
        <f>IF(+All!$F758="Appalachian State",+All!D758,IF(+All!$H758="Appalachian State",+All!D758,0))</f>
        <v>0.58333333333333337</v>
      </c>
      <c r="E14" s="707">
        <f>IF(+All!$F758="Appalachian State",+All!E758,IF(+All!$H758="Appalachian State",+All!E758,0))</f>
        <v>0</v>
      </c>
      <c r="F14" s="75" t="str">
        <f>IF(+All!$F758="Appalachian State",+All!F758,IF(+All!$H758="Appalachian State",+All!F758,0))</f>
        <v>Appalachian State</v>
      </c>
      <c r="G14" s="76" t="str">
        <f>IF(+All!$F758="Appalachian State",+All!G758,IF(+All!$H758="Appalachian State",+All!G758,0))</f>
        <v>SB</v>
      </c>
      <c r="H14" s="75" t="str">
        <f>IF(+All!$F758="Appalachian State",+All!H758,IF(+All!$H758="Appalachian State",+All!H758,0))</f>
        <v>Arkansas State</v>
      </c>
      <c r="I14" s="76" t="str">
        <f>IF(+All!$F758="Appalachian State",+All!I758,IF(+All!$H758="Appalachian State",+All!I758,0))</f>
        <v>SB</v>
      </c>
      <c r="J14" s="706" t="str">
        <f>IF(+All!$F758="Appalachian State",+All!J758,IF(+All!$H758="Appalachian State",+All!J758,0))</f>
        <v>Appalachian State</v>
      </c>
      <c r="K14" s="707" t="str">
        <f>IF(+All!$F758="Appalachian State",+All!K758,IF(+All!$H758="Appalachian State",+All!K758,0))</f>
        <v>Arkansas State</v>
      </c>
      <c r="L14" s="78">
        <f>IF(+All!$F758="Appalachian State",+All!L758,IF(+All!$H758="Appalachian State",+All!L758,0))</f>
        <v>21</v>
      </c>
      <c r="M14" s="79">
        <f>IF(+All!$F758="Appalachian State",+All!M758,IF(+All!$H758="Appalachian State",+All!M758,0))</f>
        <v>68.5</v>
      </c>
      <c r="N14" s="706" t="str">
        <f>IF(+All!$F758="Appalachian State",+All!N758,IF(+All!$H758="Appalachian State",+All!N758,0))</f>
        <v>Appalachian State</v>
      </c>
      <c r="O14" s="708">
        <f>IF(+All!$F758="Appalachian State",+All!O758,IF(+All!$H758="Appalachian State",+All!O758,0))</f>
        <v>48</v>
      </c>
      <c r="P14" s="708" t="str">
        <f>IF(+All!$F758="Appalachian State",+All!P758,IF(+All!$H758="Appalachian State",+All!P758,0))</f>
        <v>Arkansas State</v>
      </c>
      <c r="Q14" s="707">
        <f>IF(+All!$F758="Appalachian State",+All!Q758,IF(+All!$H758="Appalachian State",+All!Q758,0))</f>
        <v>14</v>
      </c>
      <c r="R14" s="706" t="str">
        <f>IF(+All!$F758="Appalachian State",+All!R758,IF(+All!$H758="Appalachian State",+All!R758,0))</f>
        <v>Appalachian State</v>
      </c>
      <c r="S14" s="708" t="str">
        <f>IF(+All!$F758="Appalachian State",+All!S758,IF(+All!$H758="Appalachian State",+All!S758,0))</f>
        <v>Arkansas State</v>
      </c>
      <c r="T14" s="706" t="str">
        <f>IF(+All!$F758="Appalachian State",+All!T758,IF(+All!$H758="Appalachian State",+All!T758,0))</f>
        <v>Arkansas State</v>
      </c>
      <c r="U14" s="707" t="str">
        <f>IF(+All!$F758="Appalachian State",+All!U758,IF(+All!$H758="Appalachian State",+All!U758,0))</f>
        <v>L</v>
      </c>
      <c r="V14" s="706"/>
      <c r="W14" s="707"/>
      <c r="X14" s="706"/>
      <c r="Y14" s="707"/>
      <c r="Z14" s="706"/>
      <c r="AA14" s="707"/>
      <c r="AB14" s="706"/>
      <c r="AC14" s="707"/>
      <c r="AD14" s="706"/>
      <c r="AE14" s="707"/>
      <c r="AF14" s="706"/>
      <c r="AG14" s="707"/>
      <c r="AH14" s="706"/>
      <c r="AI14" s="707"/>
      <c r="AJ14" s="706"/>
      <c r="AK14" s="707"/>
      <c r="AL14" s="81"/>
      <c r="AM14" s="82"/>
      <c r="AN14" s="81"/>
      <c r="AO14" s="83"/>
      <c r="AP14" s="84"/>
      <c r="AQ14" s="480"/>
      <c r="AR14" s="482"/>
      <c r="AS14" s="483"/>
      <c r="AT14" s="483"/>
      <c r="AU14" s="482"/>
      <c r="AV14" s="483"/>
      <c r="AW14" s="484"/>
      <c r="AX14" s="483"/>
      <c r="AY14" s="88"/>
      <c r="AZ14" s="89"/>
      <c r="BA14" s="90"/>
      <c r="BB14" s="90"/>
      <c r="BC14" s="91"/>
      <c r="BD14" s="482"/>
      <c r="BE14" s="483"/>
      <c r="BF14" s="483"/>
      <c r="BG14" s="482"/>
      <c r="BH14" s="483"/>
      <c r="BI14" s="484"/>
      <c r="BJ14" s="92"/>
      <c r="BK14" s="93"/>
      <c r="BL14" s="817"/>
      <c r="BM14" s="817"/>
      <c r="BN14" s="817"/>
      <c r="BO14" s="817"/>
      <c r="BP14" s="817"/>
      <c r="BQ14" s="817"/>
    </row>
    <row r="15" spans="1:69" s="107" customFormat="1" x14ac:dyDescent="0.8">
      <c r="A15" s="816">
        <f>IF(+All!$F830="Appalachian State",+All!A830,IF(+All!$H830="Appalachian State",+All!A830,0))</f>
        <v>11</v>
      </c>
      <c r="B15" s="480" t="str">
        <f>IF(+All!$F830="Appalachian State",+All!B830,IF(+All!$H830="Appalachian State",+All!B830,0))</f>
        <v>Sat</v>
      </c>
      <c r="C15" s="72">
        <f>IF(+All!$F830="Appalachian State",+All!C830,IF(+All!$H830="Appalachian State",+All!C830,0))</f>
        <v>44513</v>
      </c>
      <c r="D15" s="73">
        <f>IF(+All!$F830="Appalachian State",+All!D830,IF(+All!$H830="Appalachian State",+All!D830,0))</f>
        <v>0.60416666666666663</v>
      </c>
      <c r="E15" s="707">
        <f>IF(+All!$F830="Appalachian State",+All!E830,IF(+All!$H830="Appalachian State",+All!E830,0))</f>
        <v>0</v>
      </c>
      <c r="F15" s="75" t="str">
        <f>IF(+All!$F830="Appalachian State",+All!F830,IF(+All!$H830="Appalachian State",+All!F830,0))</f>
        <v>South Alabama</v>
      </c>
      <c r="G15" s="76" t="str">
        <f>IF(+All!$F830="Appalachian State",+All!G830,IF(+All!$H830="Appalachian State",+All!G830,0))</f>
        <v>SB</v>
      </c>
      <c r="H15" s="75" t="str">
        <f>IF(+All!$F830="Appalachian State",+All!H830,IF(+All!$H830="Appalachian State",+All!H830,0))</f>
        <v>Appalachian State</v>
      </c>
      <c r="I15" s="76" t="str">
        <f>IF(+All!$F830="Appalachian State",+All!I830,IF(+All!$H830="Appalachian State",+All!I830,0))</f>
        <v>SB</v>
      </c>
      <c r="J15" s="706" t="str">
        <f>IF(+All!$F830="Appalachian State",+All!J830,IF(+All!$H830="Appalachian State",+All!J830,0))</f>
        <v>Appalachian State</v>
      </c>
      <c r="K15" s="707" t="str">
        <f>IF(+All!$F830="Appalachian State",+All!K830,IF(+All!$H830="Appalachian State",+All!K830,0))</f>
        <v>South Alabama</v>
      </c>
      <c r="L15" s="78">
        <f>IF(+All!$F830="Appalachian State",+All!L830,IF(+All!$H830="Appalachian State",+All!L830,0))</f>
        <v>21.5</v>
      </c>
      <c r="M15" s="79">
        <f>IF(+All!$F830="Appalachian State",+All!M830,IF(+All!$H830="Appalachian State",+All!M830,0))</f>
        <v>54.5</v>
      </c>
      <c r="N15" s="706" t="str">
        <f>IF(+All!$F830="Appalachian State",+All!N830,IF(+All!$H830="Appalachian State",+All!N830,0))</f>
        <v>Appalachian State</v>
      </c>
      <c r="O15" s="708">
        <f>IF(+All!$F830="Appalachian State",+All!O830,IF(+All!$H830="Appalachian State",+All!O830,0))</f>
        <v>31</v>
      </c>
      <c r="P15" s="708" t="str">
        <f>IF(+All!$F830="Appalachian State",+All!P830,IF(+All!$H830="Appalachian State",+All!P830,0))</f>
        <v>South Alabama</v>
      </c>
      <c r="Q15" s="707">
        <f>IF(+All!$F830="Appalachian State",+All!Q830,IF(+All!$H830="Appalachian State",+All!Q830,0))</f>
        <v>7</v>
      </c>
      <c r="R15" s="706" t="str">
        <f>IF(+All!$F830="Appalachian State",+All!R830,IF(+All!$H830="Appalachian State",+All!R830,0))</f>
        <v>Appalachian State</v>
      </c>
      <c r="S15" s="708" t="str">
        <f>IF(+All!$F830="Appalachian State",+All!S830,IF(+All!$H830="Appalachian State",+All!S830,0))</f>
        <v>South Alabama</v>
      </c>
      <c r="T15" s="706" t="str">
        <f>IF(+All!$F830="Appalachian State",+All!T830,IF(+All!$H830="Appalachian State",+All!T830,0))</f>
        <v>South Alabama</v>
      </c>
      <c r="U15" s="707" t="str">
        <f>IF(+All!$F830="Appalachian State",+All!U830,IF(+All!$H830="Appalachian State",+All!U830,0))</f>
        <v>L</v>
      </c>
      <c r="V15" s="706"/>
      <c r="W15" s="707"/>
      <c r="X15" s="706"/>
      <c r="Y15" s="707"/>
      <c r="Z15" s="706"/>
      <c r="AA15" s="707"/>
      <c r="AB15" s="706"/>
      <c r="AC15" s="707"/>
      <c r="AD15" s="706"/>
      <c r="AE15" s="707"/>
      <c r="AF15" s="706"/>
      <c r="AG15" s="707"/>
      <c r="AH15" s="706"/>
      <c r="AI15" s="707"/>
      <c r="AJ15" s="706"/>
      <c r="AK15" s="707"/>
      <c r="AL15" s="81"/>
      <c r="AM15" s="82"/>
      <c r="AN15" s="81"/>
      <c r="AO15" s="83"/>
      <c r="AP15" s="84"/>
      <c r="AQ15" s="480"/>
      <c r="AR15" s="482"/>
      <c r="AS15" s="483"/>
      <c r="AT15" s="483"/>
      <c r="AU15" s="482"/>
      <c r="AV15" s="483"/>
      <c r="AW15" s="484"/>
      <c r="AX15" s="483"/>
      <c r="AY15" s="88"/>
      <c r="AZ15" s="89"/>
      <c r="BA15" s="90"/>
      <c r="BB15" s="90"/>
      <c r="BC15" s="91"/>
      <c r="BD15" s="482"/>
      <c r="BE15" s="483"/>
      <c r="BF15" s="483"/>
      <c r="BG15" s="482"/>
      <c r="BH15" s="483"/>
      <c r="BI15" s="484"/>
      <c r="BJ15" s="92"/>
      <c r="BK15" s="93"/>
      <c r="BL15" s="817"/>
      <c r="BM15" s="817"/>
      <c r="BN15" s="817"/>
      <c r="BO15" s="817"/>
      <c r="BP15" s="817"/>
      <c r="BQ15" s="817"/>
    </row>
    <row r="16" spans="1:69" s="107" customFormat="1" x14ac:dyDescent="0.8">
      <c r="A16" s="816">
        <f>IF(+All!$F902="Appalachian State",+All!A902,IF(+All!$H902="Appalachian State",+All!A902,0))</f>
        <v>12</v>
      </c>
      <c r="B16" s="480" t="str">
        <f>IF(+All!$F902="Appalachian State",+All!B902,IF(+All!$H902="Appalachian State",+All!B902,0))</f>
        <v>Sat</v>
      </c>
      <c r="C16" s="72">
        <f>IF(+All!$F902="Appalachian State",+All!C902,IF(+All!$H902="Appalachian State",+All!C902,0))</f>
        <v>44520</v>
      </c>
      <c r="D16" s="73">
        <f>IF(+All!$F902="Appalachian State",+All!D902,IF(+All!$H902="Appalachian State",+All!D902,0))</f>
        <v>0.64583333333333337</v>
      </c>
      <c r="E16" s="707">
        <f>IF(+All!$F902="Appalachian State",+All!E902,IF(+All!$H902="Appalachian State",+All!E902,0))</f>
        <v>0</v>
      </c>
      <c r="F16" s="75" t="str">
        <f>IF(+All!$F902="Appalachian State",+All!F902,IF(+All!$H902="Appalachian State",+All!F902,0))</f>
        <v>Appalachian State</v>
      </c>
      <c r="G16" s="76" t="str">
        <f>IF(+All!$F902="Appalachian State",+All!G902,IF(+All!$H902="Appalachian State",+All!G902,0))</f>
        <v>SB</v>
      </c>
      <c r="H16" s="75" t="str">
        <f>IF(+All!$F902="Appalachian State",+All!H902,IF(+All!$H902="Appalachian State",+All!H902,0))</f>
        <v>Troy</v>
      </c>
      <c r="I16" s="76" t="str">
        <f>IF(+All!$F902="Appalachian State",+All!I902,IF(+All!$H902="Appalachian State",+All!I902,0))</f>
        <v>SB</v>
      </c>
      <c r="J16" s="706" t="str">
        <f>IF(+All!$F902="Appalachian State",+All!J902,IF(+All!$H902="Appalachian State",+All!J902,0))</f>
        <v>Appalachian State</v>
      </c>
      <c r="K16" s="707" t="str">
        <f>IF(+All!$F902="Appalachian State",+All!K902,IF(+All!$H902="Appalachian State",+All!K902,0))</f>
        <v>Troy</v>
      </c>
      <c r="L16" s="78">
        <f>IF(+All!$F902="Appalachian State",+All!L902,IF(+All!$H902="Appalachian State",+All!L902,0))</f>
        <v>9.5</v>
      </c>
      <c r="M16" s="79">
        <f>IF(+All!$F902="Appalachian State",+All!M902,IF(+All!$H902="Appalachian State",+All!M902,0))</f>
        <v>52.5</v>
      </c>
      <c r="N16" s="706" t="str">
        <f>IF(+All!$F902="Appalachian State",+All!N902,IF(+All!$H902="Appalachian State",+All!N902,0))</f>
        <v>Appalachian State</v>
      </c>
      <c r="O16" s="708">
        <f>IF(+All!$F902="Appalachian State",+All!O902,IF(+All!$H902="Appalachian State",+All!O902,0))</f>
        <v>45</v>
      </c>
      <c r="P16" s="708" t="str">
        <f>IF(+All!$F902="Appalachian State",+All!P902,IF(+All!$H902="Appalachian State",+All!P902,0))</f>
        <v>Troy</v>
      </c>
      <c r="Q16" s="707">
        <f>IF(+All!$F902="Appalachian State",+All!Q902,IF(+All!$H902="Appalachian State",+All!Q902,0))</f>
        <v>7</v>
      </c>
      <c r="R16" s="706" t="str">
        <f>IF(+All!$F902="Appalachian State",+All!R902,IF(+All!$H902="Appalachian State",+All!R902,0))</f>
        <v>Appalachian State</v>
      </c>
      <c r="S16" s="708" t="str">
        <f>IF(+All!$F902="Appalachian State",+All!S902,IF(+All!$H902="Appalachian State",+All!S902,0))</f>
        <v>Troy</v>
      </c>
      <c r="T16" s="706" t="str">
        <f>IF(+All!$F902="Appalachian State",+All!T902,IF(+All!$H902="Appalachian State",+All!T902,0))</f>
        <v>Appalachian State</v>
      </c>
      <c r="U16" s="707" t="str">
        <f>IF(+All!$F902="Appalachian State",+All!U902,IF(+All!$H902="Appalachian State",+All!U902,0))</f>
        <v>W</v>
      </c>
      <c r="V16" s="706"/>
      <c r="W16" s="707"/>
      <c r="X16" s="706"/>
      <c r="Y16" s="707"/>
      <c r="Z16" s="706"/>
      <c r="AA16" s="707"/>
      <c r="AB16" s="706"/>
      <c r="AC16" s="707"/>
      <c r="AD16" s="706"/>
      <c r="AE16" s="707"/>
      <c r="AF16" s="706"/>
      <c r="AG16" s="707"/>
      <c r="AH16" s="706"/>
      <c r="AI16" s="707"/>
      <c r="AJ16" s="706"/>
      <c r="AK16" s="707"/>
      <c r="AL16" s="81"/>
      <c r="AM16" s="82"/>
      <c r="AN16" s="81"/>
      <c r="AO16" s="83"/>
      <c r="AP16" s="84"/>
      <c r="AQ16" s="480"/>
      <c r="AR16" s="482"/>
      <c r="AS16" s="483"/>
      <c r="AT16" s="483"/>
      <c r="AU16" s="482"/>
      <c r="AV16" s="483"/>
      <c r="AW16" s="484"/>
      <c r="AX16" s="483"/>
      <c r="AY16" s="88"/>
      <c r="AZ16" s="89"/>
      <c r="BA16" s="90"/>
      <c r="BB16" s="90"/>
      <c r="BC16" s="91"/>
      <c r="BD16" s="482"/>
      <c r="BE16" s="483"/>
      <c r="BF16" s="483"/>
      <c r="BG16" s="482"/>
      <c r="BH16" s="483"/>
      <c r="BI16" s="484"/>
      <c r="BJ16" s="92"/>
      <c r="BK16" s="93"/>
      <c r="BL16" s="817"/>
      <c r="BM16" s="817"/>
      <c r="BN16" s="817"/>
      <c r="BO16" s="817"/>
      <c r="BP16" s="817"/>
      <c r="BQ16" s="817"/>
    </row>
    <row r="17" spans="1:69" s="107" customFormat="1" x14ac:dyDescent="0.8">
      <c r="A17" s="816">
        <f>IF(+All!$F968="Appalachian State",+All!A968,IF(+All!$H968="Appalachian State",+All!A968,0))</f>
        <v>0</v>
      </c>
      <c r="B17" s="480">
        <f>IF(+All!$F968="Appalachian State",+All!B968,IF(+All!$H968="Appalachian State",+All!B968,0))</f>
        <v>0</v>
      </c>
      <c r="C17" s="72">
        <f>IF(+All!$F968="Appalachian State",+All!C968,IF(+All!$H968="Appalachian State",+All!C968,0))</f>
        <v>0</v>
      </c>
      <c r="D17" s="73">
        <f>IF(+All!$F968="Appalachian State",+All!D968,IF(+All!$H968="Appalachian State",+All!D968,0))</f>
        <v>0</v>
      </c>
      <c r="E17" s="707">
        <f>IF(+All!$F968="Appalachian State",+All!E968,IF(+All!$H968="Appalachian State",+All!E968,0))</f>
        <v>0</v>
      </c>
      <c r="F17" s="75">
        <f>IF(+All!$F968="Appalachian State",+All!F968,IF(+All!$H968="Appalachian State",+All!F968,0))</f>
        <v>0</v>
      </c>
      <c r="G17" s="76">
        <f>IF(+All!$F968="Appalachian State",+All!G968,IF(+All!$H968="Appalachian State",+All!G968,0))</f>
        <v>0</v>
      </c>
      <c r="H17" s="75">
        <f>IF(+All!$F968="Appalachian State",+All!H968,IF(+All!$H968="Appalachian State",+All!H968,0))</f>
        <v>0</v>
      </c>
      <c r="I17" s="76">
        <f>IF(+All!$F968="Appalachian State",+All!I968,IF(+All!$H968="Appalachian State",+All!I968,0))</f>
        <v>0</v>
      </c>
      <c r="J17" s="706">
        <f>IF(+All!$F968="Appalachian State",+All!J968,IF(+All!$H968="Appalachian State",+All!J968,0))</f>
        <v>0</v>
      </c>
      <c r="K17" s="707">
        <f>IF(+All!$F968="Appalachian State",+All!K968,IF(+All!$H968="Appalachian State",+All!K968,0))</f>
        <v>0</v>
      </c>
      <c r="L17" s="78">
        <f>IF(+All!$F968="Appalachian State",+All!L968,IF(+All!$H968="Appalachian State",+All!L968,0))</f>
        <v>0</v>
      </c>
      <c r="M17" s="79">
        <f>IF(+All!$F968="Appalachian State",+All!M968,IF(+All!$H968="Appalachian State",+All!M968,0))</f>
        <v>0</v>
      </c>
      <c r="N17" s="706">
        <f>IF(+All!$F968="Appalachian State",+All!N968,IF(+All!$H968="Appalachian State",+All!N968,0))</f>
        <v>0</v>
      </c>
      <c r="O17" s="708">
        <f>IF(+All!$F968="Appalachian State",+All!O968,IF(+All!$H968="Appalachian State",+All!O968,0))</f>
        <v>0</v>
      </c>
      <c r="P17" s="708">
        <f>IF(+All!$F968="Appalachian State",+All!P968,IF(+All!$H968="Appalachian State",+All!P968,0))</f>
        <v>0</v>
      </c>
      <c r="Q17" s="707">
        <f>IF(+All!$F968="Appalachian State",+All!Q968,IF(+All!$H968="Appalachian State",+All!Q968,0))</f>
        <v>0</v>
      </c>
      <c r="R17" s="706">
        <f>IF(+All!$F968="Appalachian State",+All!R968,IF(+All!$H968="Appalachian State",+All!R968,0))</f>
        <v>0</v>
      </c>
      <c r="S17" s="708">
        <f>IF(+All!$F968="Appalachian State",+All!S968,IF(+All!$H968="Appalachian State",+All!S968,0))</f>
        <v>0</v>
      </c>
      <c r="T17" s="706">
        <f>IF(+All!$F968="Appalachian State",+All!T968,IF(+All!$H968="Appalachian State",+All!T968,0))</f>
        <v>0</v>
      </c>
      <c r="U17" s="707">
        <f>IF(+All!$F968="Appalachian State",+All!U968,IF(+All!$H968="Appalachian State",+All!U968,0))</f>
        <v>0</v>
      </c>
      <c r="V17" s="706"/>
      <c r="W17" s="707"/>
      <c r="X17" s="706"/>
      <c r="Y17" s="707"/>
      <c r="Z17" s="706"/>
      <c r="AA17" s="707"/>
      <c r="AB17" s="706"/>
      <c r="AC17" s="707"/>
      <c r="AD17" s="706"/>
      <c r="AE17" s="707"/>
      <c r="AF17" s="706"/>
      <c r="AG17" s="707"/>
      <c r="AH17" s="706"/>
      <c r="AI17" s="707"/>
      <c r="AJ17" s="706"/>
      <c r="AK17" s="707"/>
      <c r="AL17" s="81"/>
      <c r="AM17" s="82"/>
      <c r="AN17" s="81"/>
      <c r="AO17" s="83"/>
      <c r="AP17" s="84"/>
      <c r="AQ17" s="480"/>
      <c r="AR17" s="482"/>
      <c r="AS17" s="483"/>
      <c r="AT17" s="483"/>
      <c r="AU17" s="482"/>
      <c r="AV17" s="483"/>
      <c r="AW17" s="484"/>
      <c r="AX17" s="483"/>
      <c r="AY17" s="88"/>
      <c r="AZ17" s="89"/>
      <c r="BA17" s="90"/>
      <c r="BB17" s="90"/>
      <c r="BC17" s="91"/>
      <c r="BD17" s="482"/>
      <c r="BE17" s="483"/>
      <c r="BF17" s="483"/>
      <c r="BG17" s="482"/>
      <c r="BH17" s="483"/>
      <c r="BI17" s="484"/>
      <c r="BJ17" s="92"/>
      <c r="BK17" s="93"/>
      <c r="BL17" s="817"/>
      <c r="BM17" s="817"/>
      <c r="BN17" s="817"/>
      <c r="BO17" s="817"/>
      <c r="BP17" s="817"/>
      <c r="BQ17" s="817"/>
    </row>
    <row r="18" spans="1:69" s="107" customFormat="1" x14ac:dyDescent="0.8">
      <c r="A18" s="70"/>
      <c r="B18" s="70"/>
      <c r="C18" s="94"/>
      <c r="D18" s="73"/>
      <c r="E18" s="707"/>
      <c r="F18" s="1219" t="str">
        <f>H19</f>
        <v>Arkansas State</v>
      </c>
      <c r="G18" s="1261"/>
      <c r="H18" s="1261"/>
      <c r="I18" s="1262"/>
      <c r="J18" s="706"/>
      <c r="K18" s="707"/>
      <c r="L18" s="78"/>
      <c r="M18" s="79"/>
      <c r="N18" s="706"/>
      <c r="O18" s="708"/>
      <c r="P18" s="708"/>
      <c r="Q18" s="707"/>
      <c r="R18" s="706"/>
      <c r="S18" s="708"/>
      <c r="T18" s="706"/>
      <c r="U18" s="707"/>
      <c r="V18" s="706"/>
      <c r="W18" s="707"/>
      <c r="X18" s="706"/>
      <c r="Y18" s="707"/>
      <c r="Z18" s="706"/>
      <c r="AA18" s="707"/>
      <c r="AB18" s="706"/>
      <c r="AC18" s="707"/>
      <c r="AD18" s="706"/>
      <c r="AE18" s="707"/>
      <c r="AF18" s="706"/>
      <c r="AG18" s="707"/>
      <c r="AH18" s="706"/>
      <c r="AI18" s="707"/>
      <c r="AJ18" s="706"/>
      <c r="AK18" s="707"/>
      <c r="AL18" s="81"/>
      <c r="AM18" s="82"/>
      <c r="AN18" s="81"/>
      <c r="AO18" s="83"/>
      <c r="AP18" s="84"/>
      <c r="AQ18" s="480"/>
      <c r="AR18" s="482"/>
      <c r="AS18" s="483"/>
      <c r="AT18" s="483"/>
      <c r="AU18" s="482"/>
      <c r="AV18" s="483"/>
      <c r="AW18" s="484"/>
      <c r="AX18" s="483"/>
      <c r="AY18" s="88"/>
      <c r="AZ18" s="89"/>
      <c r="BA18" s="90"/>
      <c r="BB18" s="90"/>
      <c r="BC18" s="91"/>
      <c r="BD18" s="482"/>
      <c r="BE18" s="483"/>
      <c r="BF18" s="483"/>
      <c r="BG18" s="482"/>
      <c r="BH18" s="483"/>
      <c r="BI18" s="484"/>
      <c r="BJ18" s="92"/>
      <c r="BK18" s="93"/>
      <c r="BL18" s="817"/>
      <c r="BM18" s="817"/>
      <c r="BN18" s="817"/>
      <c r="BO18" s="817"/>
      <c r="BP18" s="817"/>
      <c r="BQ18" s="817"/>
    </row>
    <row r="19" spans="1:69" s="107" customFormat="1" x14ac:dyDescent="0.8">
      <c r="A19" s="70">
        <f>IF(+All!$F77="Arkansas State",+All!A77,IF(+All!$H77="Arkansas State",+All!A77,0))</f>
        <v>1</v>
      </c>
      <c r="B19" s="480" t="str">
        <f>IF(+All!$F77="Arkansas State",+All!B77,IF(+All!$H77="Arkansas State",+All!B77,0))</f>
        <v>Sat</v>
      </c>
      <c r="C19" s="72">
        <f>IF(+All!$F77="Arkansas State",+All!C77,IF(+All!$H77="Arkansas State",+All!C77,0))</f>
        <v>44443</v>
      </c>
      <c r="D19" s="73">
        <f>IF(+All!$F77="Arkansas State",+All!D77,IF(+All!$H77="Arkansas State",+All!D77,0))</f>
        <v>0.79166666666666663</v>
      </c>
      <c r="E19" s="707" t="str">
        <f>IF(+All!$F77="Arkansas State",+All!E77,IF(+All!$H77="Arkansas State",+All!E77,0))</f>
        <v>espn3</v>
      </c>
      <c r="F19" s="75" t="str">
        <f>IF(+All!$F77="Arkansas State",+All!F77,IF(+All!$H77="Arkansas State",+All!F77,0))</f>
        <v>1AA Central Arkansas</v>
      </c>
      <c r="G19" s="76" t="str">
        <f>IF(+All!$F77="Arkansas State",+All!G77,IF(+All!$H77="Arkansas State",+All!G77,0))</f>
        <v>1AA</v>
      </c>
      <c r="H19" s="75" t="str">
        <f>IF(+All!$F77="Arkansas State",+All!H77,IF(+All!$H77="Arkansas State",+All!H77,0))</f>
        <v>Arkansas State</v>
      </c>
      <c r="I19" s="76" t="str">
        <f>IF(+All!$F77="Arkansas State",+All!I77,IF(+All!$H77="Arkansas State",+All!I77,0))</f>
        <v>SB</v>
      </c>
      <c r="J19" s="706">
        <f>IF(+All!$F77="Arkansas State",+All!J77,IF(+All!$H77="Arkansas State",+All!J77,0))</f>
        <v>0</v>
      </c>
      <c r="K19" s="707">
        <f>IF(+All!$F77="Arkansas State",+All!K77,IF(+All!$H77="Arkansas State",+All!K77,0))</f>
        <v>0</v>
      </c>
      <c r="L19" s="78">
        <f>IF(+All!$F77="Arkansas State",+All!L77,IF(+All!$H77="Arkansas State",+All!L77,0))</f>
        <v>0</v>
      </c>
      <c r="M19" s="79">
        <f>IF(+All!$F77="Arkansas State",+All!M77,IF(+All!$H77="Arkansas State",+All!M77,0))</f>
        <v>0</v>
      </c>
      <c r="N19" s="706" t="str">
        <f>IF(+All!$F77="Arkansas State",+All!N77,IF(+All!$H77="Arkansas State",+All!N77,0))</f>
        <v>Arkansas State</v>
      </c>
      <c r="O19" s="708">
        <f>IF(+All!$F77="Arkansas State",+All!O77,IF(+All!$H77="Arkansas State",+All!O77,0))</f>
        <v>40</v>
      </c>
      <c r="P19" s="708" t="str">
        <f>IF(+All!$F77="Arkansas State",+All!P77,IF(+All!$H77="Arkansas State",+All!P77,0))</f>
        <v>1AA Central Arkansas</v>
      </c>
      <c r="Q19" s="707">
        <f>IF(+All!$F77="Arkansas State",+All!Q77,IF(+All!$H77="Arkansas State",+All!Q77,0))</f>
        <v>21</v>
      </c>
      <c r="R19" s="706">
        <f>IF(+All!$F77="Arkansas State",+All!R77,IF(+All!$H77="Arkansas State",+All!R77,0))</f>
        <v>0</v>
      </c>
      <c r="S19" s="708">
        <f>IF(+All!$F77="Arkansas State",+All!S77,IF(+All!$H77="Arkansas State",+All!S77,0))</f>
        <v>0</v>
      </c>
      <c r="T19" s="706">
        <f>IF(+All!$F77="Arkansas State",+All!T77,IF(+All!$H77="Arkansas State",+All!T77,0))</f>
        <v>0</v>
      </c>
      <c r="U19" s="707">
        <f>IF(+All!$F77="Arkansas State",+All!U77,IF(+All!$H77="Arkansas State",+All!U77,0))</f>
        <v>0</v>
      </c>
      <c r="V19" s="706"/>
      <c r="W19" s="707"/>
      <c r="X19" s="706"/>
      <c r="Y19" s="707"/>
      <c r="Z19" s="706"/>
      <c r="AA19" s="707"/>
      <c r="AB19" s="706"/>
      <c r="AC19" s="707"/>
      <c r="AD19" s="706"/>
      <c r="AE19" s="707"/>
      <c r="AF19" s="706"/>
      <c r="AG19" s="707"/>
      <c r="AH19" s="706"/>
      <c r="AI19" s="707"/>
      <c r="AJ19" s="706"/>
      <c r="AK19" s="707"/>
      <c r="AL19" s="81"/>
      <c r="AM19" s="82"/>
      <c r="AN19" s="81"/>
      <c r="AO19" s="83"/>
      <c r="AP19" s="84"/>
      <c r="AQ19" s="480"/>
      <c r="AR19" s="482"/>
      <c r="AS19" s="483"/>
      <c r="AT19" s="483"/>
      <c r="AU19" s="482"/>
      <c r="AV19" s="483"/>
      <c r="AW19" s="484"/>
      <c r="AX19" s="483"/>
      <c r="AY19" s="88"/>
      <c r="AZ19" s="89"/>
      <c r="BA19" s="90"/>
      <c r="BB19" s="90"/>
      <c r="BC19" s="91"/>
      <c r="BD19" s="482"/>
      <c r="BE19" s="483"/>
      <c r="BF19" s="483"/>
      <c r="BG19" s="482"/>
      <c r="BH19" s="483"/>
      <c r="BI19" s="484"/>
      <c r="BJ19" s="92"/>
      <c r="BK19" s="93"/>
      <c r="BL19" s="817"/>
      <c r="BM19" s="817"/>
      <c r="BN19" s="817"/>
      <c r="BO19" s="817"/>
      <c r="BP19" s="817"/>
      <c r="BQ19" s="817"/>
    </row>
    <row r="20" spans="1:69" s="107" customFormat="1" x14ac:dyDescent="0.8">
      <c r="A20" s="70">
        <f>IF(+All!$F163="Arkansas State",+All!A163,IF(+All!$H163="Arkansas State",+All!A163,0))</f>
        <v>2</v>
      </c>
      <c r="B20" s="480" t="str">
        <f>IF(+All!$F163="Arkansas State",+All!B163,IF(+All!$H163="Arkansas State",+All!B163,0))</f>
        <v>Sat</v>
      </c>
      <c r="C20" s="72">
        <f>IF(+All!$F163="Arkansas State",+All!C163,IF(+All!$H163="Arkansas State",+All!C163,0))</f>
        <v>44450</v>
      </c>
      <c r="D20" s="73">
        <f>IF(+All!$F163="Arkansas State",+All!D163,IF(+All!$H163="Arkansas State",+All!D163,0))</f>
        <v>0.79166666666666663</v>
      </c>
      <c r="E20" s="707">
        <f>IF(+All!$F163="Arkansas State",+All!E163,IF(+All!$H163="Arkansas State",+All!E163,0))</f>
        <v>0</v>
      </c>
      <c r="F20" s="75" t="str">
        <f>IF(+All!$F163="Arkansas State",+All!F163,IF(+All!$H163="Arkansas State",+All!F163,0))</f>
        <v>Memphis</v>
      </c>
      <c r="G20" s="76" t="str">
        <f>IF(+All!$F163="Arkansas State",+All!G163,IF(+All!$H163="Arkansas State",+All!G163,0))</f>
        <v>AAC</v>
      </c>
      <c r="H20" s="75" t="str">
        <f>IF(+All!$F163="Arkansas State",+All!H163,IF(+All!$H163="Arkansas State",+All!H163,0))</f>
        <v>Arkansas State</v>
      </c>
      <c r="I20" s="76" t="str">
        <f>IF(+All!$F163="Arkansas State",+All!I163,IF(+All!$H163="Arkansas State",+All!I163,0))</f>
        <v>SB</v>
      </c>
      <c r="J20" s="706" t="str">
        <f>IF(+All!$F163="Arkansas State",+All!J163,IF(+All!$H163="Arkansas State",+All!J163,0))</f>
        <v>Memphis</v>
      </c>
      <c r="K20" s="707" t="str">
        <f>IF(+All!$F163="Arkansas State",+All!K163,IF(+All!$H163="Arkansas State",+All!K163,0))</f>
        <v>Arkansas State</v>
      </c>
      <c r="L20" s="78">
        <f>IF(+All!$F163="Arkansas State",+All!L163,IF(+All!$H163="Arkansas State",+All!L163,0))</f>
        <v>5.5</v>
      </c>
      <c r="M20" s="79">
        <f>IF(+All!$F163="Arkansas State",+All!M163,IF(+All!$H163="Arkansas State",+All!M163,0))</f>
        <v>65</v>
      </c>
      <c r="N20" s="706" t="str">
        <f>IF(+All!$F163="Arkansas State",+All!N163,IF(+All!$H163="Arkansas State",+All!N163,0))</f>
        <v>Memphis</v>
      </c>
      <c r="O20" s="708">
        <f>IF(+All!$F163="Arkansas State",+All!O163,IF(+All!$H163="Arkansas State",+All!O163,0))</f>
        <v>55</v>
      </c>
      <c r="P20" s="708" t="str">
        <f>IF(+All!$F163="Arkansas State",+All!P163,IF(+All!$H163="Arkansas State",+All!P163,0))</f>
        <v>Arkansas State</v>
      </c>
      <c r="Q20" s="707">
        <f>IF(+All!$F163="Arkansas State",+All!Q163,IF(+All!$H163="Arkansas State",+All!Q163,0))</f>
        <v>50</v>
      </c>
      <c r="R20" s="706" t="str">
        <f>IF(+All!$F163="Arkansas State",+All!R163,IF(+All!$H163="Arkansas State",+All!R163,0))</f>
        <v>Arkansas State</v>
      </c>
      <c r="S20" s="708" t="str">
        <f>IF(+All!$F163="Arkansas State",+All!S163,IF(+All!$H163="Arkansas State",+All!S163,0))</f>
        <v>Memphis</v>
      </c>
      <c r="T20" s="706" t="str">
        <f>IF(+All!$F163="Arkansas State",+All!T163,IF(+All!$H163="Arkansas State",+All!T163,0))</f>
        <v>Memphis</v>
      </c>
      <c r="U20" s="707" t="str">
        <f>IF(+All!$F163="Arkansas State",+All!U163,IF(+All!$H163="Arkansas State",+All!U163,0))</f>
        <v>L</v>
      </c>
      <c r="V20" s="706" t="e">
        <f>IF(+All!#REF!="Arkansas State",+All!#REF!,IF(+All!#REF!="Arkansas State",+All!#REF!,0))</f>
        <v>#REF!</v>
      </c>
      <c r="W20" s="707" t="e">
        <f>IF(+All!#REF!="Arkansas State",+All!#REF!,IF(+All!#REF!="Arkansas State",+All!#REF!,0))</f>
        <v>#REF!</v>
      </c>
      <c r="X20" s="706" t="e">
        <f>IF(+All!#REF!="Arkansas State",+All!#REF!,IF(+All!#REF!="Arkansas State",+All!#REF!,0))</f>
        <v>#REF!</v>
      </c>
      <c r="Y20" s="707" t="e">
        <f>IF(+All!#REF!="Arkansas State",+All!#REF!,IF(+All!#REF!="Arkansas State",+All!#REF!,0))</f>
        <v>#REF!</v>
      </c>
      <c r="Z20" s="706" t="e">
        <f>IF(+All!#REF!="Arkansas State",+All!#REF!,IF(+All!#REF!="Arkansas State",+All!#REF!,0))</f>
        <v>#REF!</v>
      </c>
      <c r="AA20" s="707" t="e">
        <f>IF(+All!#REF!="Arkansas State",+All!#REF!,IF(+All!#REF!="Arkansas State",+All!#REF!,0))</f>
        <v>#REF!</v>
      </c>
      <c r="AB20" s="706" t="e">
        <f>IF(+All!#REF!="Arkansas State",+All!#REF!,IF(+All!#REF!="Arkansas State",+All!#REF!,0))</f>
        <v>#REF!</v>
      </c>
      <c r="AC20" s="707" t="e">
        <f>IF(+All!#REF!="Arkansas State",+All!#REF!,IF(+All!#REF!="Arkansas State",+All!#REF!,0))</f>
        <v>#REF!</v>
      </c>
      <c r="AD20" s="706" t="e">
        <f>IF(+All!#REF!="Arkansas State",+All!#REF!,IF(+All!#REF!="Arkansas State",+All!#REF!,0))</f>
        <v>#REF!</v>
      </c>
      <c r="AE20" s="707" t="e">
        <f>IF(+All!#REF!="Arkansas State",+All!#REF!,IF(+All!#REF!="Arkansas State",+All!#REF!,0))</f>
        <v>#REF!</v>
      </c>
      <c r="AF20" s="706" t="e">
        <f>IF(+All!#REF!="Arkansas State",+All!#REF!,IF(+All!#REF!="Arkansas State",+All!#REF!,0))</f>
        <v>#REF!</v>
      </c>
      <c r="AG20" s="707" t="e">
        <f>IF(+All!#REF!="Arkansas State",+All!#REF!,IF(+All!#REF!="Arkansas State",+All!#REF!,0))</f>
        <v>#REF!</v>
      </c>
      <c r="AH20" s="706" t="e">
        <f>IF(+All!#REF!="Arkansas State",+All!#REF!,IF(+All!#REF!="Arkansas State",+All!#REF!,0))</f>
        <v>#REF!</v>
      </c>
      <c r="AI20" s="707" t="e">
        <f>IF(+All!#REF!="Arkansas State",+All!#REF!,IF(+All!#REF!="Arkansas State",+All!#REF!,0))</f>
        <v>#REF!</v>
      </c>
      <c r="AJ20" s="706" t="e">
        <f>IF(+All!#REF!="Arkansas State",+All!#REF!,IF(+All!#REF!="Arkansas State",+All!#REF!,0))</f>
        <v>#REF!</v>
      </c>
      <c r="AK20" s="707" t="e">
        <f>IF(+All!#REF!="Arkansas State",+All!#REF!,IF(+All!#REF!="Arkansas State",+All!#REF!,0))</f>
        <v>#REF!</v>
      </c>
      <c r="AL20" s="81" t="e">
        <f>IF(+All!#REF!="Arkansas State",+All!#REF!,IF(+All!#REF!="Arkansas State",+All!#REF!,0))</f>
        <v>#REF!</v>
      </c>
      <c r="AM20" s="82" t="e">
        <f>IF(+All!#REF!="Arkansas State",+All!#REF!,IF(+All!#REF!="Arkansas State",+All!#REF!,0))</f>
        <v>#REF!</v>
      </c>
      <c r="AN20" s="81" t="e">
        <f>IF(+All!#REF!="Arkansas State",+All!#REF!,IF(+All!#REF!="Arkansas State",+All!#REF!,0))</f>
        <v>#REF!</v>
      </c>
      <c r="AO20" s="83" t="e">
        <f>IF(+All!#REF!="Arkansas State",+All!#REF!,IF(+All!#REF!="Arkansas State",+All!#REF!,0))</f>
        <v>#REF!</v>
      </c>
      <c r="AP20" s="84" t="e">
        <f>IF(+All!#REF!="Arkansas State",+All!#REF!,IF(+All!#REF!="Arkansas State",+All!#REF!,0))</f>
        <v>#REF!</v>
      </c>
      <c r="AQ20" s="480" t="e">
        <f>IF(+All!#REF!="Arkansas State",+All!#REF!,IF(+All!#REF!="Arkansas State",+All!#REF!,0))</f>
        <v>#REF!</v>
      </c>
      <c r="AR20" s="482" t="e">
        <f>IF(+All!#REF!="Arkansas State",+All!#REF!,IF(+All!#REF!="Arkansas State",+All!#REF!,0))</f>
        <v>#REF!</v>
      </c>
      <c r="AS20" s="483" t="e">
        <f>IF(+All!#REF!="Arkansas State",+All!#REF!,IF(+All!#REF!="Arkansas State",+All!#REF!,0))</f>
        <v>#REF!</v>
      </c>
      <c r="AT20" s="483" t="e">
        <f>IF(+All!#REF!="Arkansas State",+All!#REF!,IF(+All!#REF!="Arkansas State",+All!#REF!,0))</f>
        <v>#REF!</v>
      </c>
      <c r="AU20" s="482" t="e">
        <f>IF(+All!#REF!="Arkansas State",+All!#REF!,IF(+All!#REF!="Arkansas State",+All!#REF!,0))</f>
        <v>#REF!</v>
      </c>
      <c r="AV20" s="483" t="e">
        <f>IF(+All!#REF!="Arkansas State",+All!#REF!,IF(+All!#REF!="Arkansas State",+All!#REF!,0))</f>
        <v>#REF!</v>
      </c>
      <c r="AW20" s="484" t="e">
        <f>IF(+All!#REF!="Arkansas State",+All!#REF!,IF(+All!#REF!="Arkansas State",+All!#REF!,0))</f>
        <v>#REF!</v>
      </c>
      <c r="AX20" s="483" t="e">
        <f>IF(+All!#REF!="Arkansas State",+All!#REF!,IF(+All!#REF!="Arkansas State",+All!#REF!,0))</f>
        <v>#REF!</v>
      </c>
      <c r="AY20" s="88" t="e">
        <f>IF(+All!#REF!="Arkansas State",+All!#REF!,IF(+All!#REF!="Arkansas State",+All!#REF!,0))</f>
        <v>#REF!</v>
      </c>
      <c r="AZ20" s="89" t="e">
        <f>IF(+All!#REF!="Arkansas State",+All!#REF!,IF(+All!#REF!="Arkansas State",+All!#REF!,0))</f>
        <v>#REF!</v>
      </c>
      <c r="BA20" s="90" t="e">
        <f>IF(+All!#REF!="Arkansas State",+All!#REF!,IF(+All!#REF!="Arkansas State",+All!#REF!,0))</f>
        <v>#REF!</v>
      </c>
      <c r="BB20" s="90" t="e">
        <f>IF(+All!#REF!="Arkansas State",+All!#REF!,IF(+All!#REF!="Arkansas State",+All!#REF!,0))</f>
        <v>#REF!</v>
      </c>
      <c r="BC20" s="91" t="e">
        <f>IF(+All!#REF!="Arkansas State",+All!#REF!,IF(+All!#REF!="Arkansas State",+All!#REF!,0))</f>
        <v>#REF!</v>
      </c>
      <c r="BD20" s="482" t="e">
        <f>IF(+All!#REF!="Arkansas State",+All!#REF!,IF(+All!#REF!="Arkansas State",+All!#REF!,0))</f>
        <v>#REF!</v>
      </c>
      <c r="BE20" s="483" t="e">
        <f>IF(+All!#REF!="Arkansas State",+All!#REF!,IF(+All!#REF!="Arkansas State",+All!#REF!,0))</f>
        <v>#REF!</v>
      </c>
      <c r="BF20" s="483" t="e">
        <f>IF(+All!#REF!="Arkansas State",+All!#REF!,IF(+All!#REF!="Arkansas State",+All!#REF!,0))</f>
        <v>#REF!</v>
      </c>
      <c r="BG20" s="482" t="e">
        <f>IF(+All!#REF!="Arkansas State",+All!#REF!,IF(+All!#REF!="Arkansas State",+All!#REF!,0))</f>
        <v>#REF!</v>
      </c>
      <c r="BH20" s="483" t="e">
        <f>IF(+All!#REF!="Arkansas State",+All!#REF!,IF(+All!#REF!="Arkansas State",+All!#REF!,0))</f>
        <v>#REF!</v>
      </c>
      <c r="BI20" s="484" t="e">
        <f>IF(+All!#REF!="Arkansas State",+All!#REF!,IF(+All!#REF!="Arkansas State",+All!#REF!,0))</f>
        <v>#REF!</v>
      </c>
      <c r="BJ20" s="92" t="e">
        <f>IF(+All!#REF!="Arkansas State",+All!#REF!,IF(+All!#REF!="Arkansas State",+All!#REF!,0))</f>
        <v>#REF!</v>
      </c>
      <c r="BK20" s="93" t="e">
        <f>IF(+All!#REF!="Arkansas State",+All!#REF!,IF(+All!#REF!="Arkansas State",+All!#REF!,0))</f>
        <v>#REF!</v>
      </c>
      <c r="BL20" s="817"/>
      <c r="BM20" s="817"/>
      <c r="BN20" s="817"/>
      <c r="BO20" s="817"/>
      <c r="BP20" s="817"/>
      <c r="BQ20" s="817"/>
    </row>
    <row r="21" spans="1:69" s="107" customFormat="1" x14ac:dyDescent="0.8">
      <c r="A21" s="70">
        <f>IF(+All!$F233="Arkansas State",+All!A233,IF(+All!$H233="Arkansas State",+All!A233,0))</f>
        <v>3</v>
      </c>
      <c r="B21" s="480" t="str">
        <f>IF(+All!$F233="Arkansas State",+All!B233,IF(+All!$H233="Arkansas State",+All!B233,0))</f>
        <v>Sat</v>
      </c>
      <c r="C21" s="72">
        <f>IF(+All!$F233="Arkansas State",+All!C233,IF(+All!$H233="Arkansas State",+All!C233,0))</f>
        <v>44457</v>
      </c>
      <c r="D21" s="73">
        <f>IF(+All!$F233="Arkansas State",+All!D233,IF(+All!$H233="Arkansas State",+All!D233,0))</f>
        <v>0.63541666666666663</v>
      </c>
      <c r="E21" s="707" t="str">
        <f>IF(+All!$F233="Arkansas State",+All!E233,IF(+All!$H233="Arkansas State",+All!E233,0))</f>
        <v>PAC12</v>
      </c>
      <c r="F21" s="75" t="str">
        <f>IF(+All!$F233="Arkansas State",+All!F233,IF(+All!$H233="Arkansas State",+All!F233,0))</f>
        <v>Arkansas State</v>
      </c>
      <c r="G21" s="76" t="str">
        <f>IF(+All!$F233="Arkansas State",+All!G233,IF(+All!$H233="Arkansas State",+All!G233,0))</f>
        <v>SB</v>
      </c>
      <c r="H21" s="75" t="str">
        <f>IF(+All!$F233="Arkansas State",+All!H233,IF(+All!$H233="Arkansas State",+All!H233,0))</f>
        <v>Washington</v>
      </c>
      <c r="I21" s="76" t="str">
        <f>IF(+All!$F233="Arkansas State",+All!I233,IF(+All!$H233="Arkansas State",+All!I233,0))</f>
        <v>P12</v>
      </c>
      <c r="J21" s="706" t="str">
        <f>IF(+All!$F233="Arkansas State",+All!J233,IF(+All!$H233="Arkansas State",+All!J233,0))</f>
        <v>Washington</v>
      </c>
      <c r="K21" s="707" t="str">
        <f>IF(+All!$F233="Arkansas State",+All!K233,IF(+All!$H233="Arkansas State",+All!K233,0))</f>
        <v>Arkansas State</v>
      </c>
      <c r="L21" s="78">
        <f>IF(+All!$F233="Arkansas State",+All!L233,IF(+All!$H233="Arkansas State",+All!L233,0))</f>
        <v>16.5</v>
      </c>
      <c r="M21" s="79">
        <f>IF(+All!$F233="Arkansas State",+All!M233,IF(+All!$H233="Arkansas State",+All!M233,0))</f>
        <v>58</v>
      </c>
      <c r="N21" s="706" t="str">
        <f>IF(+All!$F233="Arkansas State",+All!N233,IF(+All!$H233="Arkansas State",+All!N233,0))</f>
        <v>Washington</v>
      </c>
      <c r="O21" s="708">
        <f>IF(+All!$F233="Arkansas State",+All!O233,IF(+All!$H233="Arkansas State",+All!O233,0))</f>
        <v>52</v>
      </c>
      <c r="P21" s="708" t="str">
        <f>IF(+All!$F233="Arkansas State",+All!P233,IF(+All!$H233="Arkansas State",+All!P233,0))</f>
        <v>Arkansas State</v>
      </c>
      <c r="Q21" s="707">
        <f>IF(+All!$F233="Arkansas State",+All!Q233,IF(+All!$H233="Arkansas State",+All!Q233,0))</f>
        <v>3</v>
      </c>
      <c r="R21" s="706" t="str">
        <f>IF(+All!$F233="Arkansas State",+All!R233,IF(+All!$H233="Arkansas State",+All!R233,0))</f>
        <v>Washington</v>
      </c>
      <c r="S21" s="708" t="str">
        <f>IF(+All!$F233="Arkansas State",+All!S233,IF(+All!$H233="Arkansas State",+All!S233,0))</f>
        <v>Arkansas State</v>
      </c>
      <c r="T21" s="706" t="str">
        <f>IF(+All!$F233="Arkansas State",+All!T233,IF(+All!$H233="Arkansas State",+All!T233,0))</f>
        <v>Arkansas State</v>
      </c>
      <c r="U21" s="707" t="str">
        <f>IF(+All!$F233="Arkansas State",+All!U233,IF(+All!$H233="Arkansas State",+All!U233,0))</f>
        <v>L</v>
      </c>
      <c r="V21" s="706" t="e">
        <f>IF(+All!#REF!="Arkansas State",+All!#REF!,IF(+All!#REF!="Arkansas State",+All!#REF!,0))</f>
        <v>#REF!</v>
      </c>
      <c r="W21" s="707" t="e">
        <f>IF(+All!#REF!="Arkansas State",+All!#REF!,IF(+All!#REF!="Arkansas State",+All!#REF!,0))</f>
        <v>#REF!</v>
      </c>
      <c r="X21" s="706" t="e">
        <f>IF(+All!#REF!="Arkansas State",+All!#REF!,IF(+All!#REF!="Arkansas State",+All!#REF!,0))</f>
        <v>#REF!</v>
      </c>
      <c r="Y21" s="707" t="e">
        <f>IF(+All!#REF!="Arkansas State",+All!#REF!,IF(+All!#REF!="Arkansas State",+All!#REF!,0))</f>
        <v>#REF!</v>
      </c>
      <c r="Z21" s="706" t="e">
        <f>IF(+All!#REF!="Arkansas State",+All!#REF!,IF(+All!#REF!="Arkansas State",+All!#REF!,0))</f>
        <v>#REF!</v>
      </c>
      <c r="AA21" s="707" t="e">
        <f>IF(+All!#REF!="Arkansas State",+All!#REF!,IF(+All!#REF!="Arkansas State",+All!#REF!,0))</f>
        <v>#REF!</v>
      </c>
      <c r="AB21" s="706" t="e">
        <f>IF(+All!#REF!="Arkansas State",+All!#REF!,IF(+All!#REF!="Arkansas State",+All!#REF!,0))</f>
        <v>#REF!</v>
      </c>
      <c r="AC21" s="707" t="e">
        <f>IF(+All!#REF!="Arkansas State",+All!#REF!,IF(+All!#REF!="Arkansas State",+All!#REF!,0))</f>
        <v>#REF!</v>
      </c>
      <c r="AD21" s="706" t="e">
        <f>IF(+All!#REF!="Arkansas State",+All!#REF!,IF(+All!#REF!="Arkansas State",+All!#REF!,0))</f>
        <v>#REF!</v>
      </c>
      <c r="AE21" s="707" t="e">
        <f>IF(+All!#REF!="Arkansas State",+All!#REF!,IF(+All!#REF!="Arkansas State",+All!#REF!,0))</f>
        <v>#REF!</v>
      </c>
      <c r="AF21" s="706" t="e">
        <f>IF(+All!#REF!="Arkansas State",+All!#REF!,IF(+All!#REF!="Arkansas State",+All!#REF!,0))</f>
        <v>#REF!</v>
      </c>
      <c r="AG21" s="707" t="e">
        <f>IF(+All!#REF!="Arkansas State",+All!#REF!,IF(+All!#REF!="Arkansas State",+All!#REF!,0))</f>
        <v>#REF!</v>
      </c>
      <c r="AH21" s="706" t="e">
        <f>IF(+All!#REF!="Arkansas State",+All!#REF!,IF(+All!#REF!="Arkansas State",+All!#REF!,0))</f>
        <v>#REF!</v>
      </c>
      <c r="AI21" s="707" t="e">
        <f>IF(+All!#REF!="Arkansas State",+All!#REF!,IF(+All!#REF!="Arkansas State",+All!#REF!,0))</f>
        <v>#REF!</v>
      </c>
      <c r="AJ21" s="706" t="e">
        <f>IF(+All!#REF!="Arkansas State",+All!#REF!,IF(+All!#REF!="Arkansas State",+All!#REF!,0))</f>
        <v>#REF!</v>
      </c>
      <c r="AK21" s="707" t="e">
        <f>IF(+All!#REF!="Arkansas State",+All!#REF!,IF(+All!#REF!="Arkansas State",+All!#REF!,0))</f>
        <v>#REF!</v>
      </c>
      <c r="AL21" s="81" t="e">
        <f>IF(+All!#REF!="Arkansas State",+All!#REF!,IF(+All!#REF!="Arkansas State",+All!#REF!,0))</f>
        <v>#REF!</v>
      </c>
      <c r="AM21" s="82" t="e">
        <f>IF(+All!#REF!="Arkansas State",+All!#REF!,IF(+All!#REF!="Arkansas State",+All!#REF!,0))</f>
        <v>#REF!</v>
      </c>
      <c r="AN21" s="81" t="e">
        <f>IF(+All!#REF!="Arkansas State",+All!#REF!,IF(+All!#REF!="Arkansas State",+All!#REF!,0))</f>
        <v>#REF!</v>
      </c>
      <c r="AO21" s="83" t="e">
        <f>IF(+All!#REF!="Arkansas State",+All!#REF!,IF(+All!#REF!="Arkansas State",+All!#REF!,0))</f>
        <v>#REF!</v>
      </c>
      <c r="AP21" s="84" t="e">
        <f>IF(+All!#REF!="Arkansas State",+All!#REF!,IF(+All!#REF!="Arkansas State",+All!#REF!,0))</f>
        <v>#REF!</v>
      </c>
      <c r="AQ21" s="480" t="e">
        <f>IF(+All!#REF!="Arkansas State",+All!#REF!,IF(+All!#REF!="Arkansas State",+All!#REF!,0))</f>
        <v>#REF!</v>
      </c>
      <c r="AR21" s="482" t="e">
        <f>IF(+All!#REF!="Arkansas State",+All!#REF!,IF(+All!#REF!="Arkansas State",+All!#REF!,0))</f>
        <v>#REF!</v>
      </c>
      <c r="AS21" s="483" t="e">
        <f>IF(+All!#REF!="Arkansas State",+All!#REF!,IF(+All!#REF!="Arkansas State",+All!#REF!,0))</f>
        <v>#REF!</v>
      </c>
      <c r="AT21" s="483" t="e">
        <f>IF(+All!#REF!="Arkansas State",+All!#REF!,IF(+All!#REF!="Arkansas State",+All!#REF!,0))</f>
        <v>#REF!</v>
      </c>
      <c r="AU21" s="482" t="e">
        <f>IF(+All!#REF!="Arkansas State",+All!#REF!,IF(+All!#REF!="Arkansas State",+All!#REF!,0))</f>
        <v>#REF!</v>
      </c>
      <c r="AV21" s="483" t="e">
        <f>IF(+All!#REF!="Arkansas State",+All!#REF!,IF(+All!#REF!="Arkansas State",+All!#REF!,0))</f>
        <v>#REF!</v>
      </c>
      <c r="AW21" s="484" t="e">
        <f>IF(+All!#REF!="Arkansas State",+All!#REF!,IF(+All!#REF!="Arkansas State",+All!#REF!,0))</f>
        <v>#REF!</v>
      </c>
      <c r="AX21" s="483" t="e">
        <f>IF(+All!#REF!="Arkansas State",+All!#REF!,IF(+All!#REF!="Arkansas State",+All!#REF!,0))</f>
        <v>#REF!</v>
      </c>
      <c r="AY21" s="88" t="e">
        <f>IF(+All!#REF!="Arkansas State",+All!#REF!,IF(+All!#REF!="Arkansas State",+All!#REF!,0))</f>
        <v>#REF!</v>
      </c>
      <c r="AZ21" s="89" t="e">
        <f>IF(+All!#REF!="Arkansas State",+All!#REF!,IF(+All!#REF!="Arkansas State",+All!#REF!,0))</f>
        <v>#REF!</v>
      </c>
      <c r="BA21" s="90" t="e">
        <f>IF(+All!#REF!="Arkansas State",+All!#REF!,IF(+All!#REF!="Arkansas State",+All!#REF!,0))</f>
        <v>#REF!</v>
      </c>
      <c r="BB21" s="90" t="e">
        <f>IF(+All!#REF!="Arkansas State",+All!#REF!,IF(+All!#REF!="Arkansas State",+All!#REF!,0))</f>
        <v>#REF!</v>
      </c>
      <c r="BC21" s="91" t="e">
        <f>IF(+All!#REF!="Arkansas State",+All!#REF!,IF(+All!#REF!="Arkansas State",+All!#REF!,0))</f>
        <v>#REF!</v>
      </c>
      <c r="BD21" s="482" t="e">
        <f>IF(+All!#REF!="Arkansas State",+All!#REF!,IF(+All!#REF!="Arkansas State",+All!#REF!,0))</f>
        <v>#REF!</v>
      </c>
      <c r="BE21" s="483" t="e">
        <f>IF(+All!#REF!="Arkansas State",+All!#REF!,IF(+All!#REF!="Arkansas State",+All!#REF!,0))</f>
        <v>#REF!</v>
      </c>
      <c r="BF21" s="483" t="e">
        <f>IF(+All!#REF!="Arkansas State",+All!#REF!,IF(+All!#REF!="Arkansas State",+All!#REF!,0))</f>
        <v>#REF!</v>
      </c>
      <c r="BG21" s="482" t="e">
        <f>IF(+All!#REF!="Arkansas State",+All!#REF!,IF(+All!#REF!="Arkansas State",+All!#REF!,0))</f>
        <v>#REF!</v>
      </c>
      <c r="BH21" s="483" t="e">
        <f>IF(+All!#REF!="Arkansas State",+All!#REF!,IF(+All!#REF!="Arkansas State",+All!#REF!,0))</f>
        <v>#REF!</v>
      </c>
      <c r="BI21" s="484" t="e">
        <f>IF(+All!#REF!="Arkansas State",+All!#REF!,IF(+All!#REF!="Arkansas State",+All!#REF!,0))</f>
        <v>#REF!</v>
      </c>
      <c r="BJ21" s="92" t="e">
        <f>IF(+All!#REF!="Arkansas State",+All!#REF!,IF(+All!#REF!="Arkansas State",+All!#REF!,0))</f>
        <v>#REF!</v>
      </c>
      <c r="BK21" s="93" t="e">
        <f>IF(+All!#REF!="Arkansas State",+All!#REF!,IF(+All!#REF!="Arkansas State",+All!#REF!,0))</f>
        <v>#REF!</v>
      </c>
      <c r="BL21" s="817"/>
      <c r="BM21" s="817"/>
      <c r="BN21" s="817"/>
      <c r="BO21" s="817"/>
      <c r="BP21" s="817"/>
      <c r="BQ21" s="817"/>
    </row>
    <row r="22" spans="1:69" s="107" customFormat="1" x14ac:dyDescent="0.8">
      <c r="A22" s="70">
        <f>IF(+All!$F266="Arkansas State",+All!A266,IF(+All!$H266="Arkansas State",+All!A266,0))</f>
        <v>4</v>
      </c>
      <c r="B22" s="480" t="str">
        <f>IF(+All!$F266="Arkansas State",+All!B266,IF(+All!$H266="Arkansas State",+All!B266,0))</f>
        <v>Sat</v>
      </c>
      <c r="C22" s="72">
        <f>IF(+All!$F266="Arkansas State",+All!C266,IF(+All!$H266="Arkansas State",+All!C266,0))</f>
        <v>44464</v>
      </c>
      <c r="D22" s="73">
        <f>IF(+All!$F266="Arkansas State",+All!D266,IF(+All!$H266="Arkansas State",+All!D266,0))</f>
        <v>0.70833333333333337</v>
      </c>
      <c r="E22" s="707">
        <f>IF(+All!$F266="Arkansas State",+All!E266,IF(+All!$H266="Arkansas State",+All!E266,0))</f>
        <v>0</v>
      </c>
      <c r="F22" s="75" t="str">
        <f>IF(+All!$F266="Arkansas State",+All!F266,IF(+All!$H266="Arkansas State",+All!F266,0))</f>
        <v>Arkansas State</v>
      </c>
      <c r="G22" s="76" t="str">
        <f>IF(+All!$F266="Arkansas State",+All!G266,IF(+All!$H266="Arkansas State",+All!G266,0))</f>
        <v>SB</v>
      </c>
      <c r="H22" s="75" t="str">
        <f>IF(+All!$F266="Arkansas State",+All!H266,IF(+All!$H266="Arkansas State",+All!H266,0))</f>
        <v>Tulsa</v>
      </c>
      <c r="I22" s="76" t="str">
        <f>IF(+All!$F266="Arkansas State",+All!I266,IF(+All!$H266="Arkansas State",+All!I266,0))</f>
        <v>AAC</v>
      </c>
      <c r="J22" s="706" t="str">
        <f>IF(+All!$F266="Arkansas State",+All!J266,IF(+All!$H266="Arkansas State",+All!J266,0))</f>
        <v>Tulsa</v>
      </c>
      <c r="K22" s="707" t="str">
        <f>IF(+All!$F266="Arkansas State",+All!K266,IF(+All!$H266="Arkansas State",+All!K266,0))</f>
        <v>Arkansas State</v>
      </c>
      <c r="L22" s="78">
        <f>IF(+All!$F266="Arkansas State",+All!L266,IF(+All!$H266="Arkansas State",+All!L266,0))</f>
        <v>13.5</v>
      </c>
      <c r="M22" s="79">
        <f>IF(+All!$F266="Arkansas State",+All!M266,IF(+All!$H266="Arkansas State",+All!M266,0))</f>
        <v>62.5</v>
      </c>
      <c r="N22" s="706" t="str">
        <f>IF(+All!$F266="Arkansas State",+All!N266,IF(+All!$H266="Arkansas State",+All!N266,0))</f>
        <v>Tulsa</v>
      </c>
      <c r="O22" s="708">
        <f>IF(+All!$F266="Arkansas State",+All!O266,IF(+All!$H266="Arkansas State",+All!O266,0))</f>
        <v>41</v>
      </c>
      <c r="P22" s="708" t="str">
        <f>IF(+All!$F266="Arkansas State",+All!P266,IF(+All!$H266="Arkansas State",+All!P266,0))</f>
        <v>Arkansas State</v>
      </c>
      <c r="Q22" s="707">
        <f>IF(+All!$F266="Arkansas State",+All!Q266,IF(+All!$H266="Arkansas State",+All!Q266,0))</f>
        <v>34</v>
      </c>
      <c r="R22" s="706" t="str">
        <f>IF(+All!$F266="Arkansas State",+All!R266,IF(+All!$H266="Arkansas State",+All!R266,0))</f>
        <v>Arkansas State</v>
      </c>
      <c r="S22" s="708" t="str">
        <f>IF(+All!$F266="Arkansas State",+All!S266,IF(+All!$H266="Arkansas State",+All!S266,0))</f>
        <v>Tulsa</v>
      </c>
      <c r="T22" s="706" t="str">
        <f>IF(+All!$F266="Arkansas State",+All!T266,IF(+All!$H266="Arkansas State",+All!T266,0))</f>
        <v>Arkansas State</v>
      </c>
      <c r="U22" s="707" t="str">
        <f>IF(+All!$F266="Arkansas State",+All!U266,IF(+All!$H266="Arkansas State",+All!U266,0))</f>
        <v>W</v>
      </c>
      <c r="V22" s="706" t="e">
        <f>IF(+All!#REF!="Arkansas State",+All!#REF!,IF(+All!#REF!="Arkansas State",+All!#REF!,0))</f>
        <v>#REF!</v>
      </c>
      <c r="W22" s="707" t="e">
        <f>IF(+All!#REF!="Arkansas State",+All!#REF!,IF(+All!#REF!="Arkansas State",+All!#REF!,0))</f>
        <v>#REF!</v>
      </c>
      <c r="X22" s="706" t="e">
        <f>IF(+All!#REF!="Arkansas State",+All!#REF!,IF(+All!#REF!="Arkansas State",+All!#REF!,0))</f>
        <v>#REF!</v>
      </c>
      <c r="Y22" s="707" t="e">
        <f>IF(+All!#REF!="Arkansas State",+All!#REF!,IF(+All!#REF!="Arkansas State",+All!#REF!,0))</f>
        <v>#REF!</v>
      </c>
      <c r="Z22" s="706" t="e">
        <f>IF(+All!#REF!="Arkansas State",+All!#REF!,IF(+All!#REF!="Arkansas State",+All!#REF!,0))</f>
        <v>#REF!</v>
      </c>
      <c r="AA22" s="707" t="e">
        <f>IF(+All!#REF!="Arkansas State",+All!#REF!,IF(+All!#REF!="Arkansas State",+All!#REF!,0))</f>
        <v>#REF!</v>
      </c>
      <c r="AB22" s="706" t="e">
        <f>IF(+All!#REF!="Arkansas State",+All!#REF!,IF(+All!#REF!="Arkansas State",+All!#REF!,0))</f>
        <v>#REF!</v>
      </c>
      <c r="AC22" s="707" t="e">
        <f>IF(+All!#REF!="Arkansas State",+All!#REF!,IF(+All!#REF!="Arkansas State",+All!#REF!,0))</f>
        <v>#REF!</v>
      </c>
      <c r="AD22" s="706" t="e">
        <f>IF(+All!#REF!="Arkansas State",+All!#REF!,IF(+All!#REF!="Arkansas State",+All!#REF!,0))</f>
        <v>#REF!</v>
      </c>
      <c r="AE22" s="707" t="e">
        <f>IF(+All!#REF!="Arkansas State",+All!#REF!,IF(+All!#REF!="Arkansas State",+All!#REF!,0))</f>
        <v>#REF!</v>
      </c>
      <c r="AF22" s="706" t="e">
        <f>IF(+All!#REF!="Arkansas State",+All!#REF!,IF(+All!#REF!="Arkansas State",+All!#REF!,0))</f>
        <v>#REF!</v>
      </c>
      <c r="AG22" s="707" t="e">
        <f>IF(+All!#REF!="Arkansas State",+All!#REF!,IF(+All!#REF!="Arkansas State",+All!#REF!,0))</f>
        <v>#REF!</v>
      </c>
      <c r="AH22" s="706" t="e">
        <f>IF(+All!#REF!="Arkansas State",+All!#REF!,IF(+All!#REF!="Arkansas State",+All!#REF!,0))</f>
        <v>#REF!</v>
      </c>
      <c r="AI22" s="707" t="e">
        <f>IF(+All!#REF!="Arkansas State",+All!#REF!,IF(+All!#REF!="Arkansas State",+All!#REF!,0))</f>
        <v>#REF!</v>
      </c>
      <c r="AJ22" s="706" t="e">
        <f>IF(+All!#REF!="Arkansas State",+All!#REF!,IF(+All!#REF!="Arkansas State",+All!#REF!,0))</f>
        <v>#REF!</v>
      </c>
      <c r="AK22" s="707" t="e">
        <f>IF(+All!#REF!="Arkansas State",+All!#REF!,IF(+All!#REF!="Arkansas State",+All!#REF!,0))</f>
        <v>#REF!</v>
      </c>
      <c r="AL22" s="81" t="e">
        <f>IF(+All!#REF!="Arkansas State",+All!#REF!,IF(+All!#REF!="Arkansas State",+All!#REF!,0))</f>
        <v>#REF!</v>
      </c>
      <c r="AM22" s="82" t="e">
        <f>IF(+All!#REF!="Arkansas State",+All!#REF!,IF(+All!#REF!="Arkansas State",+All!#REF!,0))</f>
        <v>#REF!</v>
      </c>
      <c r="AN22" s="81" t="e">
        <f>IF(+All!#REF!="Arkansas State",+All!#REF!,IF(+All!#REF!="Arkansas State",+All!#REF!,0))</f>
        <v>#REF!</v>
      </c>
      <c r="AO22" s="83" t="e">
        <f>IF(+All!#REF!="Arkansas State",+All!#REF!,IF(+All!#REF!="Arkansas State",+All!#REF!,0))</f>
        <v>#REF!</v>
      </c>
      <c r="AP22" s="84" t="e">
        <f>IF(+All!#REF!="Arkansas State",+All!#REF!,IF(+All!#REF!="Arkansas State",+All!#REF!,0))</f>
        <v>#REF!</v>
      </c>
      <c r="AQ22" s="480" t="e">
        <f>IF(+All!#REF!="Arkansas State",+All!#REF!,IF(+All!#REF!="Arkansas State",+All!#REF!,0))</f>
        <v>#REF!</v>
      </c>
      <c r="AR22" s="482" t="e">
        <f>IF(+All!#REF!="Arkansas State",+All!#REF!,IF(+All!#REF!="Arkansas State",+All!#REF!,0))</f>
        <v>#REF!</v>
      </c>
      <c r="AS22" s="483" t="e">
        <f>IF(+All!#REF!="Arkansas State",+All!#REF!,IF(+All!#REF!="Arkansas State",+All!#REF!,0))</f>
        <v>#REF!</v>
      </c>
      <c r="AT22" s="483" t="e">
        <f>IF(+All!#REF!="Arkansas State",+All!#REF!,IF(+All!#REF!="Arkansas State",+All!#REF!,0))</f>
        <v>#REF!</v>
      </c>
      <c r="AU22" s="482" t="e">
        <f>IF(+All!#REF!="Arkansas State",+All!#REF!,IF(+All!#REF!="Arkansas State",+All!#REF!,0))</f>
        <v>#REF!</v>
      </c>
      <c r="AV22" s="483" t="e">
        <f>IF(+All!#REF!="Arkansas State",+All!#REF!,IF(+All!#REF!="Arkansas State",+All!#REF!,0))</f>
        <v>#REF!</v>
      </c>
      <c r="AW22" s="484" t="e">
        <f>IF(+All!#REF!="Arkansas State",+All!#REF!,IF(+All!#REF!="Arkansas State",+All!#REF!,0))</f>
        <v>#REF!</v>
      </c>
      <c r="AX22" s="483" t="e">
        <f>IF(+All!#REF!="Arkansas State",+All!#REF!,IF(+All!#REF!="Arkansas State",+All!#REF!,0))</f>
        <v>#REF!</v>
      </c>
      <c r="AY22" s="88" t="e">
        <f>IF(+All!#REF!="Arkansas State",+All!#REF!,IF(+All!#REF!="Arkansas State",+All!#REF!,0))</f>
        <v>#REF!</v>
      </c>
      <c r="AZ22" s="89" t="e">
        <f>IF(+All!#REF!="Arkansas State",+All!#REF!,IF(+All!#REF!="Arkansas State",+All!#REF!,0))</f>
        <v>#REF!</v>
      </c>
      <c r="BA22" s="90" t="e">
        <f>IF(+All!#REF!="Arkansas State",+All!#REF!,IF(+All!#REF!="Arkansas State",+All!#REF!,0))</f>
        <v>#REF!</v>
      </c>
      <c r="BB22" s="90" t="e">
        <f>IF(+All!#REF!="Arkansas State",+All!#REF!,IF(+All!#REF!="Arkansas State",+All!#REF!,0))</f>
        <v>#REF!</v>
      </c>
      <c r="BC22" s="91" t="e">
        <f>IF(+All!#REF!="Arkansas State",+All!#REF!,IF(+All!#REF!="Arkansas State",+All!#REF!,0))</f>
        <v>#REF!</v>
      </c>
      <c r="BD22" s="482" t="e">
        <f>IF(+All!#REF!="Arkansas State",+All!#REF!,IF(+All!#REF!="Arkansas State",+All!#REF!,0))</f>
        <v>#REF!</v>
      </c>
      <c r="BE22" s="483" t="e">
        <f>IF(+All!#REF!="Arkansas State",+All!#REF!,IF(+All!#REF!="Arkansas State",+All!#REF!,0))</f>
        <v>#REF!</v>
      </c>
      <c r="BF22" s="483" t="e">
        <f>IF(+All!#REF!="Arkansas State",+All!#REF!,IF(+All!#REF!="Arkansas State",+All!#REF!,0))</f>
        <v>#REF!</v>
      </c>
      <c r="BG22" s="482" t="e">
        <f>IF(+All!#REF!="Arkansas State",+All!#REF!,IF(+All!#REF!="Arkansas State",+All!#REF!,0))</f>
        <v>#REF!</v>
      </c>
      <c r="BH22" s="483" t="e">
        <f>IF(+All!#REF!="Arkansas State",+All!#REF!,IF(+All!#REF!="Arkansas State",+All!#REF!,0))</f>
        <v>#REF!</v>
      </c>
      <c r="BI22" s="484" t="e">
        <f>IF(+All!#REF!="Arkansas State",+All!#REF!,IF(+All!#REF!="Arkansas State",+All!#REF!,0))</f>
        <v>#REF!</v>
      </c>
      <c r="BJ22" s="92" t="e">
        <f>IF(+All!#REF!="Arkansas State",+All!#REF!,IF(+All!#REF!="Arkansas State",+All!#REF!,0))</f>
        <v>#REF!</v>
      </c>
      <c r="BK22" s="93" t="e">
        <f>IF(+All!#REF!="Arkansas State",+All!#REF!,IF(+All!#REF!="Arkansas State",+All!#REF!,0))</f>
        <v>#REF!</v>
      </c>
      <c r="BL22" s="817"/>
      <c r="BM22" s="817"/>
      <c r="BN22" s="817"/>
      <c r="BO22" s="817"/>
      <c r="BP22" s="817"/>
      <c r="BQ22" s="817"/>
    </row>
    <row r="23" spans="1:69" s="107" customFormat="1" x14ac:dyDescent="0.8">
      <c r="A23" s="70">
        <f>IF(+All!$F378="Arkansas State",+All!A378,IF(+All!$H378="Arkansas State",+All!A378,0))</f>
        <v>5</v>
      </c>
      <c r="B23" s="480" t="str">
        <f>IF(+All!$F378="Arkansas State",+All!B378,IF(+All!$H378="Arkansas State",+All!B378,0))</f>
        <v>Sat</v>
      </c>
      <c r="C23" s="72">
        <f>IF(+All!$F378="Arkansas State",+All!C378,IF(+All!$H378="Arkansas State",+All!C378,0))</f>
        <v>44471</v>
      </c>
      <c r="D23" s="73">
        <f>IF(+All!$F378="Arkansas State",+All!D378,IF(+All!$H378="Arkansas State",+All!D378,0))</f>
        <v>0.66666666666666663</v>
      </c>
      <c r="E23" s="707">
        <f>IF(+All!$F378="Arkansas State",+All!E378,IF(+All!$H378="Arkansas State",+All!E378,0))</f>
        <v>0</v>
      </c>
      <c r="F23" s="75" t="str">
        <f>IF(+All!$F378="Arkansas State",+All!F378,IF(+All!$H378="Arkansas State",+All!F378,0))</f>
        <v>Arkansas State</v>
      </c>
      <c r="G23" s="76" t="str">
        <f>IF(+All!$F378="Arkansas State",+All!G378,IF(+All!$H378="Arkansas State",+All!G378,0))</f>
        <v>SB</v>
      </c>
      <c r="H23" s="75" t="str">
        <f>IF(+All!$F378="Arkansas State",+All!H378,IF(+All!$H378="Arkansas State",+All!H378,0))</f>
        <v>Georgia Southern</v>
      </c>
      <c r="I23" s="76" t="str">
        <f>IF(+All!$F378="Arkansas State",+All!I378,IF(+All!$H378="Arkansas State",+All!I378,0))</f>
        <v>SB</v>
      </c>
      <c r="J23" s="706" t="str">
        <f>IF(+All!$F378="Arkansas State",+All!J378,IF(+All!$H378="Arkansas State",+All!J378,0))</f>
        <v>Georgia Southern</v>
      </c>
      <c r="K23" s="707" t="str">
        <f>IF(+All!$F378="Arkansas State",+All!K378,IF(+All!$H378="Arkansas State",+All!K378,0))</f>
        <v>Arkansas State</v>
      </c>
      <c r="L23" s="78">
        <f>IF(+All!$F378="Arkansas State",+All!L378,IF(+All!$H378="Arkansas State",+All!L378,0))</f>
        <v>2</v>
      </c>
      <c r="M23" s="79">
        <f>IF(+All!$F378="Arkansas State",+All!M378,IF(+All!$H378="Arkansas State",+All!M378,0))</f>
        <v>66</v>
      </c>
      <c r="N23" s="706" t="str">
        <f>IF(+All!$F378="Arkansas State",+All!N378,IF(+All!$H378="Arkansas State",+All!N378,0))</f>
        <v>Georgia Southern</v>
      </c>
      <c r="O23" s="708">
        <f>IF(+All!$F378="Arkansas State",+All!O378,IF(+All!$H378="Arkansas State",+All!O378,0))</f>
        <v>59</v>
      </c>
      <c r="P23" s="708" t="str">
        <f>IF(+All!$F378="Arkansas State",+All!P378,IF(+All!$H378="Arkansas State",+All!P378,0))</f>
        <v>Arkansas State</v>
      </c>
      <c r="Q23" s="707">
        <f>IF(+All!$F378="Arkansas State",+All!Q378,IF(+All!$H378="Arkansas State",+All!Q378,0))</f>
        <v>33</v>
      </c>
      <c r="R23" s="706" t="str">
        <f>IF(+All!$F378="Arkansas State",+All!R378,IF(+All!$H378="Arkansas State",+All!R378,0))</f>
        <v>Georgia Southern</v>
      </c>
      <c r="S23" s="708" t="str">
        <f>IF(+All!$F378="Arkansas State",+All!S378,IF(+All!$H378="Arkansas State",+All!S378,0))</f>
        <v>Arkansas State</v>
      </c>
      <c r="T23" s="706" t="str">
        <f>IF(+All!$F378="Arkansas State",+All!T378,IF(+All!$H378="Arkansas State",+All!T378,0))</f>
        <v>Arkansas State</v>
      </c>
      <c r="U23" s="707" t="str">
        <f>IF(+All!$F378="Arkansas State",+All!U378,IF(+All!$H378="Arkansas State",+All!U378,0))</f>
        <v>L</v>
      </c>
      <c r="V23" s="706" t="e">
        <f>IF(+All!#REF!="Arkansas State",+All!#REF!,IF(+All!#REF!="Arkansas State",+All!#REF!,0))</f>
        <v>#REF!</v>
      </c>
      <c r="W23" s="707" t="e">
        <f>IF(+All!#REF!="Arkansas State",+All!#REF!,IF(+All!#REF!="Arkansas State",+All!#REF!,0))</f>
        <v>#REF!</v>
      </c>
      <c r="X23" s="706" t="e">
        <f>IF(+All!#REF!="Arkansas State",+All!#REF!,IF(+All!#REF!="Arkansas State",+All!#REF!,0))</f>
        <v>#REF!</v>
      </c>
      <c r="Y23" s="707" t="e">
        <f>IF(+All!#REF!="Arkansas State",+All!#REF!,IF(+All!#REF!="Arkansas State",+All!#REF!,0))</f>
        <v>#REF!</v>
      </c>
      <c r="Z23" s="706" t="e">
        <f>IF(+All!#REF!="Arkansas State",+All!#REF!,IF(+All!#REF!="Arkansas State",+All!#REF!,0))</f>
        <v>#REF!</v>
      </c>
      <c r="AA23" s="707" t="e">
        <f>IF(+All!#REF!="Arkansas State",+All!#REF!,IF(+All!#REF!="Arkansas State",+All!#REF!,0))</f>
        <v>#REF!</v>
      </c>
      <c r="AB23" s="706" t="e">
        <f>IF(+All!#REF!="Arkansas State",+All!#REF!,IF(+All!#REF!="Arkansas State",+All!#REF!,0))</f>
        <v>#REF!</v>
      </c>
      <c r="AC23" s="707" t="e">
        <f>IF(+All!#REF!="Arkansas State",+All!#REF!,IF(+All!#REF!="Arkansas State",+All!#REF!,0))</f>
        <v>#REF!</v>
      </c>
      <c r="AD23" s="706" t="e">
        <f>IF(+All!#REF!="Arkansas State",+All!#REF!,IF(+All!#REF!="Arkansas State",+All!#REF!,0))</f>
        <v>#REF!</v>
      </c>
      <c r="AE23" s="707" t="e">
        <f>IF(+All!#REF!="Arkansas State",+All!#REF!,IF(+All!#REF!="Arkansas State",+All!#REF!,0))</f>
        <v>#REF!</v>
      </c>
      <c r="AF23" s="706" t="e">
        <f>IF(+All!#REF!="Arkansas State",+All!#REF!,IF(+All!#REF!="Arkansas State",+All!#REF!,0))</f>
        <v>#REF!</v>
      </c>
      <c r="AG23" s="707" t="e">
        <f>IF(+All!#REF!="Arkansas State",+All!#REF!,IF(+All!#REF!="Arkansas State",+All!#REF!,0))</f>
        <v>#REF!</v>
      </c>
      <c r="AH23" s="706" t="e">
        <f>IF(+All!#REF!="Arkansas State",+All!#REF!,IF(+All!#REF!="Arkansas State",+All!#REF!,0))</f>
        <v>#REF!</v>
      </c>
      <c r="AI23" s="707" t="e">
        <f>IF(+All!#REF!="Arkansas State",+All!#REF!,IF(+All!#REF!="Arkansas State",+All!#REF!,0))</f>
        <v>#REF!</v>
      </c>
      <c r="AJ23" s="706" t="e">
        <f>IF(+All!#REF!="Arkansas State",+All!#REF!,IF(+All!#REF!="Arkansas State",+All!#REF!,0))</f>
        <v>#REF!</v>
      </c>
      <c r="AK23" s="707" t="e">
        <f>IF(+All!#REF!="Arkansas State",+All!#REF!,IF(+All!#REF!="Arkansas State",+All!#REF!,0))</f>
        <v>#REF!</v>
      </c>
      <c r="AL23" s="81" t="e">
        <f>IF(+All!#REF!="Arkansas State",+All!#REF!,IF(+All!#REF!="Arkansas State",+All!#REF!,0))</f>
        <v>#REF!</v>
      </c>
      <c r="AM23" s="82" t="e">
        <f>IF(+All!#REF!="Arkansas State",+All!#REF!,IF(+All!#REF!="Arkansas State",+All!#REF!,0))</f>
        <v>#REF!</v>
      </c>
      <c r="AN23" s="81" t="e">
        <f>IF(+All!#REF!="Arkansas State",+All!#REF!,IF(+All!#REF!="Arkansas State",+All!#REF!,0))</f>
        <v>#REF!</v>
      </c>
      <c r="AO23" s="83" t="e">
        <f>IF(+All!#REF!="Arkansas State",+All!#REF!,IF(+All!#REF!="Arkansas State",+All!#REF!,0))</f>
        <v>#REF!</v>
      </c>
      <c r="AP23" s="84" t="e">
        <f>IF(+All!#REF!="Arkansas State",+All!#REF!,IF(+All!#REF!="Arkansas State",+All!#REF!,0))</f>
        <v>#REF!</v>
      </c>
      <c r="AQ23" s="480" t="e">
        <f>IF(+All!#REF!="Arkansas State",+All!#REF!,IF(+All!#REF!="Arkansas State",+All!#REF!,0))</f>
        <v>#REF!</v>
      </c>
      <c r="AR23" s="482" t="e">
        <f>IF(+All!#REF!="Arkansas State",+All!#REF!,IF(+All!#REF!="Arkansas State",+All!#REF!,0))</f>
        <v>#REF!</v>
      </c>
      <c r="AS23" s="483" t="e">
        <f>IF(+All!#REF!="Arkansas State",+All!#REF!,IF(+All!#REF!="Arkansas State",+All!#REF!,0))</f>
        <v>#REF!</v>
      </c>
      <c r="AT23" s="483" t="e">
        <f>IF(+All!#REF!="Arkansas State",+All!#REF!,IF(+All!#REF!="Arkansas State",+All!#REF!,0))</f>
        <v>#REF!</v>
      </c>
      <c r="AU23" s="482" t="e">
        <f>IF(+All!#REF!="Arkansas State",+All!#REF!,IF(+All!#REF!="Arkansas State",+All!#REF!,0))</f>
        <v>#REF!</v>
      </c>
      <c r="AV23" s="483" t="e">
        <f>IF(+All!#REF!="Arkansas State",+All!#REF!,IF(+All!#REF!="Arkansas State",+All!#REF!,0))</f>
        <v>#REF!</v>
      </c>
      <c r="AW23" s="484" t="e">
        <f>IF(+All!#REF!="Arkansas State",+All!#REF!,IF(+All!#REF!="Arkansas State",+All!#REF!,0))</f>
        <v>#REF!</v>
      </c>
      <c r="AX23" s="483" t="e">
        <f>IF(+All!#REF!="Arkansas State",+All!#REF!,IF(+All!#REF!="Arkansas State",+All!#REF!,0))</f>
        <v>#REF!</v>
      </c>
      <c r="AY23" s="88" t="e">
        <f>IF(+All!#REF!="Arkansas State",+All!#REF!,IF(+All!#REF!="Arkansas State",+All!#REF!,0))</f>
        <v>#REF!</v>
      </c>
      <c r="AZ23" s="89" t="e">
        <f>IF(+All!#REF!="Arkansas State",+All!#REF!,IF(+All!#REF!="Arkansas State",+All!#REF!,0))</f>
        <v>#REF!</v>
      </c>
      <c r="BA23" s="90" t="e">
        <f>IF(+All!#REF!="Arkansas State",+All!#REF!,IF(+All!#REF!="Arkansas State",+All!#REF!,0))</f>
        <v>#REF!</v>
      </c>
      <c r="BB23" s="90" t="e">
        <f>IF(+All!#REF!="Arkansas State",+All!#REF!,IF(+All!#REF!="Arkansas State",+All!#REF!,0))</f>
        <v>#REF!</v>
      </c>
      <c r="BC23" s="91" t="e">
        <f>IF(+All!#REF!="Arkansas State",+All!#REF!,IF(+All!#REF!="Arkansas State",+All!#REF!,0))</f>
        <v>#REF!</v>
      </c>
      <c r="BD23" s="482" t="e">
        <f>IF(+All!#REF!="Arkansas State",+All!#REF!,IF(+All!#REF!="Arkansas State",+All!#REF!,0))</f>
        <v>#REF!</v>
      </c>
      <c r="BE23" s="483" t="e">
        <f>IF(+All!#REF!="Arkansas State",+All!#REF!,IF(+All!#REF!="Arkansas State",+All!#REF!,0))</f>
        <v>#REF!</v>
      </c>
      <c r="BF23" s="483" t="e">
        <f>IF(+All!#REF!="Arkansas State",+All!#REF!,IF(+All!#REF!="Arkansas State",+All!#REF!,0))</f>
        <v>#REF!</v>
      </c>
      <c r="BG23" s="482" t="e">
        <f>IF(+All!#REF!="Arkansas State",+All!#REF!,IF(+All!#REF!="Arkansas State",+All!#REF!,0))</f>
        <v>#REF!</v>
      </c>
      <c r="BH23" s="483" t="e">
        <f>IF(+All!#REF!="Arkansas State",+All!#REF!,IF(+All!#REF!="Arkansas State",+All!#REF!,0))</f>
        <v>#REF!</v>
      </c>
      <c r="BI23" s="484" t="e">
        <f>IF(+All!#REF!="Arkansas State",+All!#REF!,IF(+All!#REF!="Arkansas State",+All!#REF!,0))</f>
        <v>#REF!</v>
      </c>
      <c r="BJ23" s="92" t="e">
        <f>IF(+All!#REF!="Arkansas State",+All!#REF!,IF(+All!#REF!="Arkansas State",+All!#REF!,0))</f>
        <v>#REF!</v>
      </c>
      <c r="BK23" s="93" t="e">
        <f>IF(+All!#REF!="Arkansas State",+All!#REF!,IF(+All!#REF!="Arkansas State",+All!#REF!,0))</f>
        <v>#REF!</v>
      </c>
      <c r="BL23" s="817"/>
      <c r="BM23" s="817"/>
      <c r="BN23" s="817"/>
      <c r="BO23" s="817"/>
      <c r="BP23" s="817"/>
      <c r="BQ23" s="817"/>
    </row>
    <row r="24" spans="1:69" s="107" customFormat="1" x14ac:dyDescent="0.8">
      <c r="A24" s="70">
        <f>IF(+All!$F397="Arkansas State",+All!A397,IF(+All!$H397="Arkansas State",+All!A397,0))</f>
        <v>6</v>
      </c>
      <c r="B24" s="480" t="str">
        <f>IF(+All!$F397="Arkansas State",+All!B397,IF(+All!$H397="Arkansas State",+All!B397,0))</f>
        <v>Thurs</v>
      </c>
      <c r="C24" s="72">
        <f>IF(+All!$F397="Arkansas State",+All!C397,IF(+All!$H397="Arkansas State",+All!C397,0))</f>
        <v>44476</v>
      </c>
      <c r="D24" s="73">
        <f>IF(+All!$F397="Arkansas State",+All!D397,IF(+All!$H397="Arkansas State",+All!D397,0))</f>
        <v>0.8125</v>
      </c>
      <c r="E24" s="707" t="str">
        <f>IF(+All!$F397="Arkansas State",+All!E397,IF(+All!$H397="Arkansas State",+All!E397,0))</f>
        <v>ESPNU</v>
      </c>
      <c r="F24" s="75" t="str">
        <f>IF(+All!$F397="Arkansas State",+All!F397,IF(+All!$H397="Arkansas State",+All!F397,0))</f>
        <v>Coastal Carolina</v>
      </c>
      <c r="G24" s="76" t="str">
        <f>IF(+All!$F397="Arkansas State",+All!G397,IF(+All!$H397="Arkansas State",+All!G397,0))</f>
        <v>SB</v>
      </c>
      <c r="H24" s="75" t="str">
        <f>IF(+All!$F397="Arkansas State",+All!H397,IF(+All!$H397="Arkansas State",+All!H397,0))</f>
        <v>Arkansas State</v>
      </c>
      <c r="I24" s="76" t="str">
        <f>IF(+All!$F397="Arkansas State",+All!I397,IF(+All!$H397="Arkansas State",+All!I397,0))</f>
        <v>SB</v>
      </c>
      <c r="J24" s="706" t="str">
        <f>IF(+All!$F397="Arkansas State",+All!J397,IF(+All!$H397="Arkansas State",+All!J397,0))</f>
        <v>Coastal Carolina</v>
      </c>
      <c r="K24" s="707" t="str">
        <f>IF(+All!$F397="Arkansas State",+All!K397,IF(+All!$H397="Arkansas State",+All!K397,0))</f>
        <v>Arkansas State</v>
      </c>
      <c r="L24" s="78">
        <f>IF(+All!$F397="Arkansas State",+All!L397,IF(+All!$H397="Arkansas State",+All!L397,0))</f>
        <v>20</v>
      </c>
      <c r="M24" s="79">
        <f>IF(+All!$F397="Arkansas State",+All!M397,IF(+All!$H397="Arkansas State",+All!M397,0))</f>
        <v>73</v>
      </c>
      <c r="N24" s="706" t="str">
        <f>IF(+All!$F397="Arkansas State",+All!N397,IF(+All!$H397="Arkansas State",+All!N397,0))</f>
        <v>Coastal Carolina</v>
      </c>
      <c r="O24" s="708">
        <f>IF(+All!$F397="Arkansas State",+All!O397,IF(+All!$H397="Arkansas State",+All!O397,0))</f>
        <v>52</v>
      </c>
      <c r="P24" s="708" t="str">
        <f>IF(+All!$F397="Arkansas State",+All!P397,IF(+All!$H397="Arkansas State",+All!P397,0))</f>
        <v>Arkansas State</v>
      </c>
      <c r="Q24" s="707">
        <f>IF(+All!$F397="Arkansas State",+All!Q397,IF(+All!$H397="Arkansas State",+All!Q397,0))</f>
        <v>20</v>
      </c>
      <c r="R24" s="706" t="str">
        <f>IF(+All!$F397="Arkansas State",+All!R397,IF(+All!$H397="Arkansas State",+All!R397,0))</f>
        <v>Coastal Carolina</v>
      </c>
      <c r="S24" s="708" t="str">
        <f>IF(+All!$F397="Arkansas State",+All!S397,IF(+All!$H397="Arkansas State",+All!S397,0))</f>
        <v>Arkansas State</v>
      </c>
      <c r="T24" s="706" t="str">
        <f>IF(+All!$F397="Arkansas State",+All!T397,IF(+All!$H397="Arkansas State",+All!T397,0))</f>
        <v>Coastal Carolina</v>
      </c>
      <c r="U24" s="707" t="str">
        <f>IF(+All!$F397="Arkansas State",+All!U397,IF(+All!$H397="Arkansas State",+All!U397,0))</f>
        <v>W</v>
      </c>
      <c r="V24" s="706" t="e">
        <f>IF(+All!#REF!="Arkansas State",+All!#REF!,IF(+All!#REF!="Arkansas State",+All!#REF!,0))</f>
        <v>#REF!</v>
      </c>
      <c r="W24" s="707" t="e">
        <f>IF(+All!#REF!="Arkansas State",+All!#REF!,IF(+All!#REF!="Arkansas State",+All!#REF!,0))</f>
        <v>#REF!</v>
      </c>
      <c r="X24" s="706" t="e">
        <f>IF(+All!#REF!="Arkansas State",+All!#REF!,IF(+All!#REF!="Arkansas State",+All!#REF!,0))</f>
        <v>#REF!</v>
      </c>
      <c r="Y24" s="707" t="e">
        <f>IF(+All!#REF!="Arkansas State",+All!#REF!,IF(+All!#REF!="Arkansas State",+All!#REF!,0))</f>
        <v>#REF!</v>
      </c>
      <c r="Z24" s="706" t="e">
        <f>IF(+All!#REF!="Arkansas State",+All!#REF!,IF(+All!#REF!="Arkansas State",+All!#REF!,0))</f>
        <v>#REF!</v>
      </c>
      <c r="AA24" s="707" t="e">
        <f>IF(+All!#REF!="Arkansas State",+All!#REF!,IF(+All!#REF!="Arkansas State",+All!#REF!,0))</f>
        <v>#REF!</v>
      </c>
      <c r="AB24" s="706" t="e">
        <f>IF(+All!#REF!="Arkansas State",+All!#REF!,IF(+All!#REF!="Arkansas State",+All!#REF!,0))</f>
        <v>#REF!</v>
      </c>
      <c r="AC24" s="707" t="e">
        <f>IF(+All!#REF!="Arkansas State",+All!#REF!,IF(+All!#REF!="Arkansas State",+All!#REF!,0))</f>
        <v>#REF!</v>
      </c>
      <c r="AD24" s="706" t="e">
        <f>IF(+All!#REF!="Arkansas State",+All!#REF!,IF(+All!#REF!="Arkansas State",+All!#REF!,0))</f>
        <v>#REF!</v>
      </c>
      <c r="AE24" s="707" t="e">
        <f>IF(+All!#REF!="Arkansas State",+All!#REF!,IF(+All!#REF!="Arkansas State",+All!#REF!,0))</f>
        <v>#REF!</v>
      </c>
      <c r="AF24" s="706" t="e">
        <f>IF(+All!#REF!="Arkansas State",+All!#REF!,IF(+All!#REF!="Arkansas State",+All!#REF!,0))</f>
        <v>#REF!</v>
      </c>
      <c r="AG24" s="707" t="e">
        <f>IF(+All!#REF!="Arkansas State",+All!#REF!,IF(+All!#REF!="Arkansas State",+All!#REF!,0))</f>
        <v>#REF!</v>
      </c>
      <c r="AH24" s="706" t="e">
        <f>IF(+All!#REF!="Arkansas State",+All!#REF!,IF(+All!#REF!="Arkansas State",+All!#REF!,0))</f>
        <v>#REF!</v>
      </c>
      <c r="AI24" s="707" t="e">
        <f>IF(+All!#REF!="Arkansas State",+All!#REF!,IF(+All!#REF!="Arkansas State",+All!#REF!,0))</f>
        <v>#REF!</v>
      </c>
      <c r="AJ24" s="706" t="e">
        <f>IF(+All!#REF!="Arkansas State",+All!#REF!,IF(+All!#REF!="Arkansas State",+All!#REF!,0))</f>
        <v>#REF!</v>
      </c>
      <c r="AK24" s="707" t="e">
        <f>IF(+All!#REF!="Arkansas State",+All!#REF!,IF(+All!#REF!="Arkansas State",+All!#REF!,0))</f>
        <v>#REF!</v>
      </c>
      <c r="AL24" s="81" t="e">
        <f>IF(+All!#REF!="Arkansas State",+All!#REF!,IF(+All!#REF!="Arkansas State",+All!#REF!,0))</f>
        <v>#REF!</v>
      </c>
      <c r="AM24" s="82" t="e">
        <f>IF(+All!#REF!="Arkansas State",+All!#REF!,IF(+All!#REF!="Arkansas State",+All!#REF!,0))</f>
        <v>#REF!</v>
      </c>
      <c r="AN24" s="81" t="e">
        <f>IF(+All!#REF!="Arkansas State",+All!#REF!,IF(+All!#REF!="Arkansas State",+All!#REF!,0))</f>
        <v>#REF!</v>
      </c>
      <c r="AO24" s="83" t="e">
        <f>IF(+All!#REF!="Arkansas State",+All!#REF!,IF(+All!#REF!="Arkansas State",+All!#REF!,0))</f>
        <v>#REF!</v>
      </c>
      <c r="AP24" s="84" t="e">
        <f>IF(+All!#REF!="Arkansas State",+All!#REF!,IF(+All!#REF!="Arkansas State",+All!#REF!,0))</f>
        <v>#REF!</v>
      </c>
      <c r="AQ24" s="480" t="e">
        <f>IF(+All!#REF!="Arkansas State",+All!#REF!,IF(+All!#REF!="Arkansas State",+All!#REF!,0))</f>
        <v>#REF!</v>
      </c>
      <c r="AR24" s="482" t="e">
        <f>IF(+All!#REF!="Arkansas State",+All!#REF!,IF(+All!#REF!="Arkansas State",+All!#REF!,0))</f>
        <v>#REF!</v>
      </c>
      <c r="AS24" s="483" t="e">
        <f>IF(+All!#REF!="Arkansas State",+All!#REF!,IF(+All!#REF!="Arkansas State",+All!#REF!,0))</f>
        <v>#REF!</v>
      </c>
      <c r="AT24" s="483" t="e">
        <f>IF(+All!#REF!="Arkansas State",+All!#REF!,IF(+All!#REF!="Arkansas State",+All!#REF!,0))</f>
        <v>#REF!</v>
      </c>
      <c r="AU24" s="482" t="e">
        <f>IF(+All!#REF!="Arkansas State",+All!#REF!,IF(+All!#REF!="Arkansas State",+All!#REF!,0))</f>
        <v>#REF!</v>
      </c>
      <c r="AV24" s="483" t="e">
        <f>IF(+All!#REF!="Arkansas State",+All!#REF!,IF(+All!#REF!="Arkansas State",+All!#REF!,0))</f>
        <v>#REF!</v>
      </c>
      <c r="AW24" s="484" t="e">
        <f>IF(+All!#REF!="Arkansas State",+All!#REF!,IF(+All!#REF!="Arkansas State",+All!#REF!,0))</f>
        <v>#REF!</v>
      </c>
      <c r="AX24" s="483" t="e">
        <f>IF(+All!#REF!="Arkansas State",+All!#REF!,IF(+All!#REF!="Arkansas State",+All!#REF!,0))</f>
        <v>#REF!</v>
      </c>
      <c r="AY24" s="88" t="e">
        <f>IF(+All!#REF!="Arkansas State",+All!#REF!,IF(+All!#REF!="Arkansas State",+All!#REF!,0))</f>
        <v>#REF!</v>
      </c>
      <c r="AZ24" s="89" t="e">
        <f>IF(+All!#REF!="Arkansas State",+All!#REF!,IF(+All!#REF!="Arkansas State",+All!#REF!,0))</f>
        <v>#REF!</v>
      </c>
      <c r="BA24" s="90" t="e">
        <f>IF(+All!#REF!="Arkansas State",+All!#REF!,IF(+All!#REF!="Arkansas State",+All!#REF!,0))</f>
        <v>#REF!</v>
      </c>
      <c r="BB24" s="90" t="e">
        <f>IF(+All!#REF!="Arkansas State",+All!#REF!,IF(+All!#REF!="Arkansas State",+All!#REF!,0))</f>
        <v>#REF!</v>
      </c>
      <c r="BC24" s="91" t="e">
        <f>IF(+All!#REF!="Arkansas State",+All!#REF!,IF(+All!#REF!="Arkansas State",+All!#REF!,0))</f>
        <v>#REF!</v>
      </c>
      <c r="BD24" s="482" t="e">
        <f>IF(+All!#REF!="Arkansas State",+All!#REF!,IF(+All!#REF!="Arkansas State",+All!#REF!,0))</f>
        <v>#REF!</v>
      </c>
      <c r="BE24" s="483" t="e">
        <f>IF(+All!#REF!="Arkansas State",+All!#REF!,IF(+All!#REF!="Arkansas State",+All!#REF!,0))</f>
        <v>#REF!</v>
      </c>
      <c r="BF24" s="483" t="e">
        <f>IF(+All!#REF!="Arkansas State",+All!#REF!,IF(+All!#REF!="Arkansas State",+All!#REF!,0))</f>
        <v>#REF!</v>
      </c>
      <c r="BG24" s="482" t="e">
        <f>IF(+All!#REF!="Arkansas State",+All!#REF!,IF(+All!#REF!="Arkansas State",+All!#REF!,0))</f>
        <v>#REF!</v>
      </c>
      <c r="BH24" s="483" t="e">
        <f>IF(+All!#REF!="Arkansas State",+All!#REF!,IF(+All!#REF!="Arkansas State",+All!#REF!,0))</f>
        <v>#REF!</v>
      </c>
      <c r="BI24" s="484" t="e">
        <f>IF(+All!#REF!="Arkansas State",+All!#REF!,IF(+All!#REF!="Arkansas State",+All!#REF!,0))</f>
        <v>#REF!</v>
      </c>
      <c r="BJ24" s="92" t="e">
        <f>IF(+All!#REF!="Arkansas State",+All!#REF!,IF(+All!#REF!="Arkansas State",+All!#REF!,0))</f>
        <v>#REF!</v>
      </c>
      <c r="BK24" s="93" t="e">
        <f>IF(+All!#REF!="Arkansas State",+All!#REF!,IF(+All!#REF!="Arkansas State",+All!#REF!,0))</f>
        <v>#REF!</v>
      </c>
      <c r="BL24" s="817"/>
      <c r="BM24" s="817"/>
      <c r="BN24" s="817"/>
      <c r="BO24" s="817"/>
      <c r="BP24" s="817"/>
      <c r="BQ24" s="817"/>
    </row>
    <row r="25" spans="1:69" s="107" customFormat="1" x14ac:dyDescent="0.8">
      <c r="A25" s="70">
        <f>IF(+All!$F528="Arkansas State",+All!A528,IF(+All!$H528="Arkansas State",+All!A528,0))</f>
        <v>7</v>
      </c>
      <c r="B25" s="480" t="str">
        <f>IF(+All!$F528="Arkansas State",+All!B528,IF(+All!$H528="Arkansas State",+All!B528,0))</f>
        <v>Sat</v>
      </c>
      <c r="C25" s="72">
        <f>IF(+All!$F528="Arkansas State",+All!C528,IF(+All!$H528="Arkansas State",+All!C528,0))</f>
        <v>44485</v>
      </c>
      <c r="D25" s="73">
        <f>IF(+All!$F528="Arkansas State",+All!D528,IF(+All!$H528="Arkansas State",+All!D528,0))</f>
        <v>0</v>
      </c>
      <c r="E25" s="707">
        <f>IF(+All!$F528="Arkansas State",+All!E528,IF(+All!$H528="Arkansas State",+All!E528,0))</f>
        <v>0</v>
      </c>
      <c r="F25" s="75" t="str">
        <f>IF(+All!$F528="Arkansas State",+All!F528,IF(+All!$H528="Arkansas State",+All!F528,0))</f>
        <v>Arkansas State</v>
      </c>
      <c r="G25" s="76" t="str">
        <f>IF(+All!$F528="Arkansas State",+All!G528,IF(+All!$H528="Arkansas State",+All!G528,0))</f>
        <v>SB</v>
      </c>
      <c r="H25" s="75" t="str">
        <f>IF(+All!$F528="Arkansas State",+All!H528,IF(+All!$H528="Arkansas State",+All!H528,0))</f>
        <v>Open</v>
      </c>
      <c r="I25" s="76" t="str">
        <f>IF(+All!$F528="Arkansas State",+All!I528,IF(+All!$H528="Arkansas State",+All!I528,0))</f>
        <v>ZZZ</v>
      </c>
      <c r="J25" s="706">
        <f>IF(+All!$F528="Arkansas State",+All!J528,IF(+All!$H528="Arkansas State",+All!J528,0))</f>
        <v>0</v>
      </c>
      <c r="K25" s="707">
        <f>IF(+All!$F528="Arkansas State",+All!K528,IF(+All!$H528="Arkansas State",+All!K528,0))</f>
        <v>0</v>
      </c>
      <c r="L25" s="78">
        <f>IF(+All!$F528="Arkansas State",+All!L528,IF(+All!$H528="Arkansas State",+All!L528,0))</f>
        <v>0</v>
      </c>
      <c r="M25" s="79">
        <f>IF(+All!$F528="Arkansas State",+All!M528,IF(+All!$H528="Arkansas State",+All!M528,0))</f>
        <v>0</v>
      </c>
      <c r="N25" s="706">
        <f>IF(+All!$F528="Arkansas State",+All!N528,IF(+All!$H528="Arkansas State",+All!N528,0))</f>
        <v>0</v>
      </c>
      <c r="O25" s="708">
        <f>IF(+All!$F528="Arkansas State",+All!O528,IF(+All!$H528="Arkansas State",+All!O528,0))</f>
        <v>0</v>
      </c>
      <c r="P25" s="708">
        <f>IF(+All!$F528="Arkansas State",+All!P528,IF(+All!$H528="Arkansas State",+All!P528,0))</f>
        <v>0</v>
      </c>
      <c r="Q25" s="707">
        <f>IF(+All!$F528="Arkansas State",+All!Q528,IF(+All!$H528="Arkansas State",+All!Q528,0))</f>
        <v>0</v>
      </c>
      <c r="R25" s="706">
        <f>IF(+All!$F528="Arkansas State",+All!R528,IF(+All!$H528="Arkansas State",+All!R528,0))</f>
        <v>0</v>
      </c>
      <c r="S25" s="708">
        <f>IF(+All!$F528="Arkansas State",+All!S528,IF(+All!$H528="Arkansas State",+All!S528,0))</f>
        <v>0</v>
      </c>
      <c r="T25" s="706">
        <f>IF(+All!$F528="Arkansas State",+All!T528,IF(+All!$H528="Arkansas State",+All!T528,0))</f>
        <v>0</v>
      </c>
      <c r="U25" s="707">
        <f>IF(+All!$F528="Arkansas State",+All!U528,IF(+All!$H528="Arkansas State",+All!U528,0))</f>
        <v>0</v>
      </c>
      <c r="V25" s="706" t="e">
        <f>IF(+All!#REF!="Arkansas State",+All!#REF!,IF(+All!#REF!="Arkansas State",+All!#REF!,0))</f>
        <v>#REF!</v>
      </c>
      <c r="W25" s="707" t="e">
        <f>IF(+All!#REF!="Arkansas State",+All!#REF!,IF(+All!#REF!="Arkansas State",+All!#REF!,0))</f>
        <v>#REF!</v>
      </c>
      <c r="X25" s="706" t="e">
        <f>IF(+All!#REF!="Arkansas State",+All!#REF!,IF(+All!#REF!="Arkansas State",+All!#REF!,0))</f>
        <v>#REF!</v>
      </c>
      <c r="Y25" s="707" t="e">
        <f>IF(+All!#REF!="Arkansas State",+All!#REF!,IF(+All!#REF!="Arkansas State",+All!#REF!,0))</f>
        <v>#REF!</v>
      </c>
      <c r="Z25" s="706" t="e">
        <f>IF(+All!#REF!="Arkansas State",+All!#REF!,IF(+All!#REF!="Arkansas State",+All!#REF!,0))</f>
        <v>#REF!</v>
      </c>
      <c r="AA25" s="707" t="e">
        <f>IF(+All!#REF!="Arkansas State",+All!#REF!,IF(+All!#REF!="Arkansas State",+All!#REF!,0))</f>
        <v>#REF!</v>
      </c>
      <c r="AB25" s="706" t="e">
        <f>IF(+All!#REF!="Arkansas State",+All!#REF!,IF(+All!#REF!="Arkansas State",+All!#REF!,0))</f>
        <v>#REF!</v>
      </c>
      <c r="AC25" s="707" t="e">
        <f>IF(+All!#REF!="Arkansas State",+All!#REF!,IF(+All!#REF!="Arkansas State",+All!#REF!,0))</f>
        <v>#REF!</v>
      </c>
      <c r="AD25" s="706" t="e">
        <f>IF(+All!#REF!="Arkansas State",+All!#REF!,IF(+All!#REF!="Arkansas State",+All!#REF!,0))</f>
        <v>#REF!</v>
      </c>
      <c r="AE25" s="707" t="e">
        <f>IF(+All!#REF!="Arkansas State",+All!#REF!,IF(+All!#REF!="Arkansas State",+All!#REF!,0))</f>
        <v>#REF!</v>
      </c>
      <c r="AF25" s="706" t="e">
        <f>IF(+All!#REF!="Arkansas State",+All!#REF!,IF(+All!#REF!="Arkansas State",+All!#REF!,0))</f>
        <v>#REF!</v>
      </c>
      <c r="AG25" s="707" t="e">
        <f>IF(+All!#REF!="Arkansas State",+All!#REF!,IF(+All!#REF!="Arkansas State",+All!#REF!,0))</f>
        <v>#REF!</v>
      </c>
      <c r="AH25" s="706" t="e">
        <f>IF(+All!#REF!="Arkansas State",+All!#REF!,IF(+All!#REF!="Arkansas State",+All!#REF!,0))</f>
        <v>#REF!</v>
      </c>
      <c r="AI25" s="707" t="e">
        <f>IF(+All!#REF!="Arkansas State",+All!#REF!,IF(+All!#REF!="Arkansas State",+All!#REF!,0))</f>
        <v>#REF!</v>
      </c>
      <c r="AJ25" s="706" t="e">
        <f>IF(+All!#REF!="Arkansas State",+All!#REF!,IF(+All!#REF!="Arkansas State",+All!#REF!,0))</f>
        <v>#REF!</v>
      </c>
      <c r="AK25" s="707" t="e">
        <f>IF(+All!#REF!="Arkansas State",+All!#REF!,IF(+All!#REF!="Arkansas State",+All!#REF!,0))</f>
        <v>#REF!</v>
      </c>
      <c r="AL25" s="81" t="e">
        <f>IF(+All!#REF!="Arkansas State",+All!#REF!,IF(+All!#REF!="Arkansas State",+All!#REF!,0))</f>
        <v>#REF!</v>
      </c>
      <c r="AM25" s="82" t="e">
        <f>IF(+All!#REF!="Arkansas State",+All!#REF!,IF(+All!#REF!="Arkansas State",+All!#REF!,0))</f>
        <v>#REF!</v>
      </c>
      <c r="AN25" s="81" t="e">
        <f>IF(+All!#REF!="Arkansas State",+All!#REF!,IF(+All!#REF!="Arkansas State",+All!#REF!,0))</f>
        <v>#REF!</v>
      </c>
      <c r="AO25" s="83" t="e">
        <f>IF(+All!#REF!="Arkansas State",+All!#REF!,IF(+All!#REF!="Arkansas State",+All!#REF!,0))</f>
        <v>#REF!</v>
      </c>
      <c r="AP25" s="84" t="e">
        <f>IF(+All!#REF!="Arkansas State",+All!#REF!,IF(+All!#REF!="Arkansas State",+All!#REF!,0))</f>
        <v>#REF!</v>
      </c>
      <c r="AQ25" s="480" t="e">
        <f>IF(+All!#REF!="Arkansas State",+All!#REF!,IF(+All!#REF!="Arkansas State",+All!#REF!,0))</f>
        <v>#REF!</v>
      </c>
      <c r="AR25" s="482" t="e">
        <f>IF(+All!#REF!="Arkansas State",+All!#REF!,IF(+All!#REF!="Arkansas State",+All!#REF!,0))</f>
        <v>#REF!</v>
      </c>
      <c r="AS25" s="483" t="e">
        <f>IF(+All!#REF!="Arkansas State",+All!#REF!,IF(+All!#REF!="Arkansas State",+All!#REF!,0))</f>
        <v>#REF!</v>
      </c>
      <c r="AT25" s="483" t="e">
        <f>IF(+All!#REF!="Arkansas State",+All!#REF!,IF(+All!#REF!="Arkansas State",+All!#REF!,0))</f>
        <v>#REF!</v>
      </c>
      <c r="AU25" s="482" t="e">
        <f>IF(+All!#REF!="Arkansas State",+All!#REF!,IF(+All!#REF!="Arkansas State",+All!#REF!,0))</f>
        <v>#REF!</v>
      </c>
      <c r="AV25" s="483" t="e">
        <f>IF(+All!#REF!="Arkansas State",+All!#REF!,IF(+All!#REF!="Arkansas State",+All!#REF!,0))</f>
        <v>#REF!</v>
      </c>
      <c r="AW25" s="484" t="e">
        <f>IF(+All!#REF!="Arkansas State",+All!#REF!,IF(+All!#REF!="Arkansas State",+All!#REF!,0))</f>
        <v>#REF!</v>
      </c>
      <c r="AX25" s="483" t="e">
        <f>IF(+All!#REF!="Arkansas State",+All!#REF!,IF(+All!#REF!="Arkansas State",+All!#REF!,0))</f>
        <v>#REF!</v>
      </c>
      <c r="AY25" s="88" t="e">
        <f>IF(+All!#REF!="Arkansas State",+All!#REF!,IF(+All!#REF!="Arkansas State",+All!#REF!,0))</f>
        <v>#REF!</v>
      </c>
      <c r="AZ25" s="89" t="e">
        <f>IF(+All!#REF!="Arkansas State",+All!#REF!,IF(+All!#REF!="Arkansas State",+All!#REF!,0))</f>
        <v>#REF!</v>
      </c>
      <c r="BA25" s="90" t="e">
        <f>IF(+All!#REF!="Arkansas State",+All!#REF!,IF(+All!#REF!="Arkansas State",+All!#REF!,0))</f>
        <v>#REF!</v>
      </c>
      <c r="BB25" s="90" t="e">
        <f>IF(+All!#REF!="Arkansas State",+All!#REF!,IF(+All!#REF!="Arkansas State",+All!#REF!,0))</f>
        <v>#REF!</v>
      </c>
      <c r="BC25" s="91" t="e">
        <f>IF(+All!#REF!="Arkansas State",+All!#REF!,IF(+All!#REF!="Arkansas State",+All!#REF!,0))</f>
        <v>#REF!</v>
      </c>
      <c r="BD25" s="482" t="e">
        <f>IF(+All!#REF!="Arkansas State",+All!#REF!,IF(+All!#REF!="Arkansas State",+All!#REF!,0))</f>
        <v>#REF!</v>
      </c>
      <c r="BE25" s="483" t="e">
        <f>IF(+All!#REF!="Arkansas State",+All!#REF!,IF(+All!#REF!="Arkansas State",+All!#REF!,0))</f>
        <v>#REF!</v>
      </c>
      <c r="BF25" s="483" t="e">
        <f>IF(+All!#REF!="Arkansas State",+All!#REF!,IF(+All!#REF!="Arkansas State",+All!#REF!,0))</f>
        <v>#REF!</v>
      </c>
      <c r="BG25" s="482" t="e">
        <f>IF(+All!#REF!="Arkansas State",+All!#REF!,IF(+All!#REF!="Arkansas State",+All!#REF!,0))</f>
        <v>#REF!</v>
      </c>
      <c r="BH25" s="483" t="e">
        <f>IF(+All!#REF!="Arkansas State",+All!#REF!,IF(+All!#REF!="Arkansas State",+All!#REF!,0))</f>
        <v>#REF!</v>
      </c>
      <c r="BI25" s="484" t="e">
        <f>IF(+All!#REF!="Arkansas State",+All!#REF!,IF(+All!#REF!="Arkansas State",+All!#REF!,0))</f>
        <v>#REF!</v>
      </c>
      <c r="BJ25" s="92" t="e">
        <f>IF(+All!#REF!="Arkansas State",+All!#REF!,IF(+All!#REF!="Arkansas State",+All!#REF!,0))</f>
        <v>#REF!</v>
      </c>
      <c r="BK25" s="93" t="e">
        <f>IF(+All!#REF!="Arkansas State",+All!#REF!,IF(+All!#REF!="Arkansas State",+All!#REF!,0))</f>
        <v>#REF!</v>
      </c>
      <c r="BL25" s="817"/>
      <c r="BM25" s="817"/>
      <c r="BN25" s="817"/>
      <c r="BO25" s="817"/>
      <c r="BP25" s="817"/>
      <c r="BQ25" s="817"/>
    </row>
    <row r="26" spans="1:69" s="107" customFormat="1" x14ac:dyDescent="0.8">
      <c r="A26" s="70">
        <f>IF(+All!$F559="Arkansas State",+All!A559,IF(+All!$H559="Arkansas State",+All!A559,0))</f>
        <v>8</v>
      </c>
      <c r="B26" s="480" t="str">
        <f>IF(+All!$F559="Arkansas State",+All!B559,IF(+All!$H559="Arkansas State",+All!B559,0))</f>
        <v>Thurs</v>
      </c>
      <c r="C26" s="72">
        <f>IF(+All!$F559="Arkansas State",+All!C559,IF(+All!$H559="Arkansas State",+All!C559,0))</f>
        <v>44490</v>
      </c>
      <c r="D26" s="73">
        <f>IF(+All!$F559="Arkansas State",+All!D559,IF(+All!$H559="Arkansas State",+All!D559,0))</f>
        <v>0.8125</v>
      </c>
      <c r="E26" s="707" t="str">
        <f>IF(+All!$F559="Arkansas State",+All!E559,IF(+All!$H559="Arkansas State",+All!E559,0))</f>
        <v>ESPNU</v>
      </c>
      <c r="F26" s="75" t="str">
        <f>IF(+All!$F559="Arkansas State",+All!F559,IF(+All!$H559="Arkansas State",+All!F559,0))</f>
        <v>UL Lafayette</v>
      </c>
      <c r="G26" s="76" t="str">
        <f>IF(+All!$F559="Arkansas State",+All!G559,IF(+All!$H559="Arkansas State",+All!G559,0))</f>
        <v>SB</v>
      </c>
      <c r="H26" s="75" t="str">
        <f>IF(+All!$F559="Arkansas State",+All!H559,IF(+All!$H559="Arkansas State",+All!H559,0))</f>
        <v>Arkansas State</v>
      </c>
      <c r="I26" s="76" t="str">
        <f>IF(+All!$F559="Arkansas State",+All!I559,IF(+All!$H559="Arkansas State",+All!I559,0))</f>
        <v>SB</v>
      </c>
      <c r="J26" s="706" t="str">
        <f>IF(+All!$F559="Arkansas State",+All!J559,IF(+All!$H559="Arkansas State",+All!J559,0))</f>
        <v>UL Lafayette</v>
      </c>
      <c r="K26" s="707" t="str">
        <f>IF(+All!$F559="Arkansas State",+All!K559,IF(+All!$H559="Arkansas State",+All!K559,0))</f>
        <v>Arkansas State</v>
      </c>
      <c r="L26" s="78">
        <f>IF(+All!$F559="Arkansas State",+All!L559,IF(+All!$H559="Arkansas State",+All!L559,0))</f>
        <v>18</v>
      </c>
      <c r="M26" s="79">
        <f>IF(+All!$F559="Arkansas State",+All!M559,IF(+All!$H559="Arkansas State",+All!M559,0))</f>
        <v>70</v>
      </c>
      <c r="N26" s="706" t="str">
        <f>IF(+All!$F559="Arkansas State",+All!N559,IF(+All!$H559="Arkansas State",+All!N559,0))</f>
        <v>UL Lafayette</v>
      </c>
      <c r="O26" s="708">
        <f>IF(+All!$F559="Arkansas State",+All!O559,IF(+All!$H559="Arkansas State",+All!O559,0))</f>
        <v>28</v>
      </c>
      <c r="P26" s="708" t="str">
        <f>IF(+All!$F559="Arkansas State",+All!P559,IF(+All!$H559="Arkansas State",+All!P559,0))</f>
        <v>Arkansas State</v>
      </c>
      <c r="Q26" s="707">
        <f>IF(+All!$F559="Arkansas State",+All!Q559,IF(+All!$H559="Arkansas State",+All!Q559,0))</f>
        <v>27</v>
      </c>
      <c r="R26" s="706" t="str">
        <f>IF(+All!$F559="Arkansas State",+All!R559,IF(+All!$H559="Arkansas State",+All!R559,0))</f>
        <v>Arkansas State</v>
      </c>
      <c r="S26" s="708" t="str">
        <f>IF(+All!$F559="Arkansas State",+All!S559,IF(+All!$H559="Arkansas State",+All!S559,0))</f>
        <v>UL Lafayette</v>
      </c>
      <c r="T26" s="706" t="str">
        <f>IF(+All!$F559="Arkansas State",+All!T559,IF(+All!$H559="Arkansas State",+All!T559,0))</f>
        <v>UL Lafayette</v>
      </c>
      <c r="U26" s="707" t="str">
        <f>IF(+All!$F559="Arkansas State",+All!U559,IF(+All!$H559="Arkansas State",+All!U559,0))</f>
        <v>L</v>
      </c>
      <c r="V26" s="706" t="e">
        <f>IF(+All!#REF!="Arkansas State",+All!#REF!,IF(+All!#REF!="Arkansas State",+All!#REF!,0))</f>
        <v>#REF!</v>
      </c>
      <c r="W26" s="707" t="e">
        <f>IF(+All!#REF!="Arkansas State",+All!#REF!,IF(+All!#REF!="Arkansas State",+All!#REF!,0))</f>
        <v>#REF!</v>
      </c>
      <c r="X26" s="706" t="e">
        <f>IF(+All!#REF!="Arkansas State",+All!#REF!,IF(+All!#REF!="Arkansas State",+All!#REF!,0))</f>
        <v>#REF!</v>
      </c>
      <c r="Y26" s="707" t="e">
        <f>IF(+All!#REF!="Arkansas State",+All!#REF!,IF(+All!#REF!="Arkansas State",+All!#REF!,0))</f>
        <v>#REF!</v>
      </c>
      <c r="Z26" s="706" t="e">
        <f>IF(+All!#REF!="Arkansas State",+All!#REF!,IF(+All!#REF!="Arkansas State",+All!#REF!,0))</f>
        <v>#REF!</v>
      </c>
      <c r="AA26" s="707" t="e">
        <f>IF(+All!#REF!="Arkansas State",+All!#REF!,IF(+All!#REF!="Arkansas State",+All!#REF!,0))</f>
        <v>#REF!</v>
      </c>
      <c r="AB26" s="706" t="e">
        <f>IF(+All!#REF!="Arkansas State",+All!#REF!,IF(+All!#REF!="Arkansas State",+All!#REF!,0))</f>
        <v>#REF!</v>
      </c>
      <c r="AC26" s="707" t="e">
        <f>IF(+All!#REF!="Arkansas State",+All!#REF!,IF(+All!#REF!="Arkansas State",+All!#REF!,0))</f>
        <v>#REF!</v>
      </c>
      <c r="AD26" s="706" t="e">
        <f>IF(+All!#REF!="Arkansas State",+All!#REF!,IF(+All!#REF!="Arkansas State",+All!#REF!,0))</f>
        <v>#REF!</v>
      </c>
      <c r="AE26" s="707" t="e">
        <f>IF(+All!#REF!="Arkansas State",+All!#REF!,IF(+All!#REF!="Arkansas State",+All!#REF!,0))</f>
        <v>#REF!</v>
      </c>
      <c r="AF26" s="706" t="e">
        <f>IF(+All!#REF!="Arkansas State",+All!#REF!,IF(+All!#REF!="Arkansas State",+All!#REF!,0))</f>
        <v>#REF!</v>
      </c>
      <c r="AG26" s="707" t="e">
        <f>IF(+All!#REF!="Arkansas State",+All!#REF!,IF(+All!#REF!="Arkansas State",+All!#REF!,0))</f>
        <v>#REF!</v>
      </c>
      <c r="AH26" s="706" t="e">
        <f>IF(+All!#REF!="Arkansas State",+All!#REF!,IF(+All!#REF!="Arkansas State",+All!#REF!,0))</f>
        <v>#REF!</v>
      </c>
      <c r="AI26" s="707" t="e">
        <f>IF(+All!#REF!="Arkansas State",+All!#REF!,IF(+All!#REF!="Arkansas State",+All!#REF!,0))</f>
        <v>#REF!</v>
      </c>
      <c r="AJ26" s="706" t="e">
        <f>IF(+All!#REF!="Arkansas State",+All!#REF!,IF(+All!#REF!="Arkansas State",+All!#REF!,0))</f>
        <v>#REF!</v>
      </c>
      <c r="AK26" s="707" t="e">
        <f>IF(+All!#REF!="Arkansas State",+All!#REF!,IF(+All!#REF!="Arkansas State",+All!#REF!,0))</f>
        <v>#REF!</v>
      </c>
      <c r="AL26" s="81" t="e">
        <f>IF(+All!#REF!="Arkansas State",+All!#REF!,IF(+All!#REF!="Arkansas State",+All!#REF!,0))</f>
        <v>#REF!</v>
      </c>
      <c r="AM26" s="82" t="e">
        <f>IF(+All!#REF!="Arkansas State",+All!#REF!,IF(+All!#REF!="Arkansas State",+All!#REF!,0))</f>
        <v>#REF!</v>
      </c>
      <c r="AN26" s="81" t="e">
        <f>IF(+All!#REF!="Arkansas State",+All!#REF!,IF(+All!#REF!="Arkansas State",+All!#REF!,0))</f>
        <v>#REF!</v>
      </c>
      <c r="AO26" s="83" t="e">
        <f>IF(+All!#REF!="Arkansas State",+All!#REF!,IF(+All!#REF!="Arkansas State",+All!#REF!,0))</f>
        <v>#REF!</v>
      </c>
      <c r="AP26" s="84" t="e">
        <f>IF(+All!#REF!="Arkansas State",+All!#REF!,IF(+All!#REF!="Arkansas State",+All!#REF!,0))</f>
        <v>#REF!</v>
      </c>
      <c r="AQ26" s="480" t="e">
        <f>IF(+All!#REF!="Arkansas State",+All!#REF!,IF(+All!#REF!="Arkansas State",+All!#REF!,0))</f>
        <v>#REF!</v>
      </c>
      <c r="AR26" s="482" t="e">
        <f>IF(+All!#REF!="Arkansas State",+All!#REF!,IF(+All!#REF!="Arkansas State",+All!#REF!,0))</f>
        <v>#REF!</v>
      </c>
      <c r="AS26" s="483" t="e">
        <f>IF(+All!#REF!="Arkansas State",+All!#REF!,IF(+All!#REF!="Arkansas State",+All!#REF!,0))</f>
        <v>#REF!</v>
      </c>
      <c r="AT26" s="483" t="e">
        <f>IF(+All!#REF!="Arkansas State",+All!#REF!,IF(+All!#REF!="Arkansas State",+All!#REF!,0))</f>
        <v>#REF!</v>
      </c>
      <c r="AU26" s="482" t="e">
        <f>IF(+All!#REF!="Arkansas State",+All!#REF!,IF(+All!#REF!="Arkansas State",+All!#REF!,0))</f>
        <v>#REF!</v>
      </c>
      <c r="AV26" s="483" t="e">
        <f>IF(+All!#REF!="Arkansas State",+All!#REF!,IF(+All!#REF!="Arkansas State",+All!#REF!,0))</f>
        <v>#REF!</v>
      </c>
      <c r="AW26" s="484" t="e">
        <f>IF(+All!#REF!="Arkansas State",+All!#REF!,IF(+All!#REF!="Arkansas State",+All!#REF!,0))</f>
        <v>#REF!</v>
      </c>
      <c r="AX26" s="483" t="e">
        <f>IF(+All!#REF!="Arkansas State",+All!#REF!,IF(+All!#REF!="Arkansas State",+All!#REF!,0))</f>
        <v>#REF!</v>
      </c>
      <c r="AY26" s="88" t="e">
        <f>IF(+All!#REF!="Arkansas State",+All!#REF!,IF(+All!#REF!="Arkansas State",+All!#REF!,0))</f>
        <v>#REF!</v>
      </c>
      <c r="AZ26" s="89" t="e">
        <f>IF(+All!#REF!="Arkansas State",+All!#REF!,IF(+All!#REF!="Arkansas State",+All!#REF!,0))</f>
        <v>#REF!</v>
      </c>
      <c r="BA26" s="90" t="e">
        <f>IF(+All!#REF!="Arkansas State",+All!#REF!,IF(+All!#REF!="Arkansas State",+All!#REF!,0))</f>
        <v>#REF!</v>
      </c>
      <c r="BB26" s="90" t="e">
        <f>IF(+All!#REF!="Arkansas State",+All!#REF!,IF(+All!#REF!="Arkansas State",+All!#REF!,0))</f>
        <v>#REF!</v>
      </c>
      <c r="BC26" s="91" t="e">
        <f>IF(+All!#REF!="Arkansas State",+All!#REF!,IF(+All!#REF!="Arkansas State",+All!#REF!,0))</f>
        <v>#REF!</v>
      </c>
      <c r="BD26" s="482" t="e">
        <f>IF(+All!#REF!="Arkansas State",+All!#REF!,IF(+All!#REF!="Arkansas State",+All!#REF!,0))</f>
        <v>#REF!</v>
      </c>
      <c r="BE26" s="483" t="e">
        <f>IF(+All!#REF!="Arkansas State",+All!#REF!,IF(+All!#REF!="Arkansas State",+All!#REF!,0))</f>
        <v>#REF!</v>
      </c>
      <c r="BF26" s="483" t="e">
        <f>IF(+All!#REF!="Arkansas State",+All!#REF!,IF(+All!#REF!="Arkansas State",+All!#REF!,0))</f>
        <v>#REF!</v>
      </c>
      <c r="BG26" s="482" t="e">
        <f>IF(+All!#REF!="Arkansas State",+All!#REF!,IF(+All!#REF!="Arkansas State",+All!#REF!,0))</f>
        <v>#REF!</v>
      </c>
      <c r="BH26" s="483" t="e">
        <f>IF(+All!#REF!="Arkansas State",+All!#REF!,IF(+All!#REF!="Arkansas State",+All!#REF!,0))</f>
        <v>#REF!</v>
      </c>
      <c r="BI26" s="484" t="e">
        <f>IF(+All!#REF!="Arkansas State",+All!#REF!,IF(+All!#REF!="Arkansas State",+All!#REF!,0))</f>
        <v>#REF!</v>
      </c>
      <c r="BJ26" s="92" t="e">
        <f>IF(+All!#REF!="Arkansas State",+All!#REF!,IF(+All!#REF!="Arkansas State",+All!#REF!,0))</f>
        <v>#REF!</v>
      </c>
      <c r="BK26" s="93" t="e">
        <f>IF(+All!#REF!="Arkansas State",+All!#REF!,IF(+All!#REF!="Arkansas State",+All!#REF!,0))</f>
        <v>#REF!</v>
      </c>
      <c r="BL26" s="817"/>
      <c r="BM26" s="817"/>
      <c r="BN26" s="817"/>
      <c r="BO26" s="817"/>
      <c r="BP26" s="817"/>
      <c r="BQ26" s="817"/>
    </row>
    <row r="27" spans="1:69" s="107" customFormat="1" x14ac:dyDescent="0.8">
      <c r="A27" s="70">
        <f>IF(+All!$F679="Arkansas State",+All!A679,IF(+All!$H679="Arkansas State",+All!A679,0))</f>
        <v>9</v>
      </c>
      <c r="B27" s="480" t="str">
        <f>IF(+All!$F679="Arkansas State",+All!B679,IF(+All!$H679="Arkansas State",+All!B679,0))</f>
        <v>Sat</v>
      </c>
      <c r="C27" s="72">
        <f>IF(+All!$F679="Arkansas State",+All!C679,IF(+All!$H679="Arkansas State",+All!C679,0))</f>
        <v>44499</v>
      </c>
      <c r="D27" s="73">
        <f>IF(+All!$F679="Arkansas State",+All!D679,IF(+All!$H679="Arkansas State",+All!D679,0))</f>
        <v>0.70833333333333337</v>
      </c>
      <c r="E27" s="707">
        <f>IF(+All!$F679="Arkansas State",+All!E679,IF(+All!$H679="Arkansas State",+All!E679,0))</f>
        <v>0</v>
      </c>
      <c r="F27" s="75" t="str">
        <f>IF(+All!$F679="Arkansas State",+All!F679,IF(+All!$H679="Arkansas State",+All!F679,0))</f>
        <v>Arkansas State</v>
      </c>
      <c r="G27" s="76" t="str">
        <f>IF(+All!$F679="Arkansas State",+All!G679,IF(+All!$H679="Arkansas State",+All!G679,0))</f>
        <v>SB</v>
      </c>
      <c r="H27" s="75" t="str">
        <f>IF(+All!$F679="Arkansas State",+All!H679,IF(+All!$H679="Arkansas State",+All!H679,0))</f>
        <v>South Alabama</v>
      </c>
      <c r="I27" s="76" t="str">
        <f>IF(+All!$F679="Arkansas State",+All!I679,IF(+All!$H679="Arkansas State",+All!I679,0))</f>
        <v>SB</v>
      </c>
      <c r="J27" s="706" t="str">
        <f>IF(+All!$F679="Arkansas State",+All!J679,IF(+All!$H679="Arkansas State",+All!J679,0))</f>
        <v>South Alabama</v>
      </c>
      <c r="K27" s="707" t="str">
        <f>IF(+All!$F679="Arkansas State",+All!K679,IF(+All!$H679="Arkansas State",+All!K679,0))</f>
        <v>Arkansas State</v>
      </c>
      <c r="L27" s="78">
        <f>IF(+All!$F679="Arkansas State",+All!L679,IF(+All!$H679="Arkansas State",+All!L679,0))</f>
        <v>9</v>
      </c>
      <c r="M27" s="79">
        <f>IF(+All!$F679="Arkansas State",+All!M679,IF(+All!$H679="Arkansas State",+All!M679,0))</f>
        <v>66</v>
      </c>
      <c r="N27" s="706" t="str">
        <f>IF(+All!$F679="Arkansas State",+All!N679,IF(+All!$H679="Arkansas State",+All!N679,0))</f>
        <v>South Alabama</v>
      </c>
      <c r="O27" s="708">
        <f>IF(+All!$F679="Arkansas State",+All!O679,IF(+All!$H679="Arkansas State",+All!O679,0))</f>
        <v>31</v>
      </c>
      <c r="P27" s="708" t="str">
        <f>IF(+All!$F679="Arkansas State",+All!P679,IF(+All!$H679="Arkansas State",+All!P679,0))</f>
        <v>Arkansas State</v>
      </c>
      <c r="Q27" s="707">
        <f>IF(+All!$F679="Arkansas State",+All!Q679,IF(+All!$H679="Arkansas State",+All!Q679,0))</f>
        <v>13</v>
      </c>
      <c r="R27" s="706" t="str">
        <f>IF(+All!$F679="Arkansas State",+All!R679,IF(+All!$H679="Arkansas State",+All!R679,0))</f>
        <v>South Alabama</v>
      </c>
      <c r="S27" s="708" t="str">
        <f>IF(+All!$F679="Arkansas State",+All!S679,IF(+All!$H679="Arkansas State",+All!S679,0))</f>
        <v>Arkansas State</v>
      </c>
      <c r="T27" s="706" t="str">
        <f>IF(+All!$F679="Arkansas State",+All!T679,IF(+All!$H679="Arkansas State",+All!T679,0))</f>
        <v>Arkansas State</v>
      </c>
      <c r="U27" s="707" t="str">
        <f>IF(+All!$F679="Arkansas State",+All!U679,IF(+All!$H679="Arkansas State",+All!U679,0))</f>
        <v>L</v>
      </c>
      <c r="V27" s="706" t="e">
        <f>IF(+All!#REF!="Arkansas State",+All!#REF!,IF(+All!#REF!="Arkansas State",+All!#REF!,0))</f>
        <v>#REF!</v>
      </c>
      <c r="W27" s="707" t="e">
        <f>IF(+All!#REF!="Arkansas State",+All!#REF!,IF(+All!#REF!="Arkansas State",+All!#REF!,0))</f>
        <v>#REF!</v>
      </c>
      <c r="X27" s="706" t="e">
        <f>IF(+All!#REF!="Arkansas State",+All!#REF!,IF(+All!#REF!="Arkansas State",+All!#REF!,0))</f>
        <v>#REF!</v>
      </c>
      <c r="Y27" s="707" t="e">
        <f>IF(+All!#REF!="Arkansas State",+All!#REF!,IF(+All!#REF!="Arkansas State",+All!#REF!,0))</f>
        <v>#REF!</v>
      </c>
      <c r="Z27" s="706" t="e">
        <f>IF(+All!#REF!="Arkansas State",+All!#REF!,IF(+All!#REF!="Arkansas State",+All!#REF!,0))</f>
        <v>#REF!</v>
      </c>
      <c r="AA27" s="707" t="e">
        <f>IF(+All!#REF!="Arkansas State",+All!#REF!,IF(+All!#REF!="Arkansas State",+All!#REF!,0))</f>
        <v>#REF!</v>
      </c>
      <c r="AB27" s="706" t="e">
        <f>IF(+All!#REF!="Arkansas State",+All!#REF!,IF(+All!#REF!="Arkansas State",+All!#REF!,0))</f>
        <v>#REF!</v>
      </c>
      <c r="AC27" s="707" t="e">
        <f>IF(+All!#REF!="Arkansas State",+All!#REF!,IF(+All!#REF!="Arkansas State",+All!#REF!,0))</f>
        <v>#REF!</v>
      </c>
      <c r="AD27" s="706" t="e">
        <f>IF(+All!#REF!="Arkansas State",+All!#REF!,IF(+All!#REF!="Arkansas State",+All!#REF!,0))</f>
        <v>#REF!</v>
      </c>
      <c r="AE27" s="707" t="e">
        <f>IF(+All!#REF!="Arkansas State",+All!#REF!,IF(+All!#REF!="Arkansas State",+All!#REF!,0))</f>
        <v>#REF!</v>
      </c>
      <c r="AF27" s="706" t="e">
        <f>IF(+All!#REF!="Arkansas State",+All!#REF!,IF(+All!#REF!="Arkansas State",+All!#REF!,0))</f>
        <v>#REF!</v>
      </c>
      <c r="AG27" s="707" t="e">
        <f>IF(+All!#REF!="Arkansas State",+All!#REF!,IF(+All!#REF!="Arkansas State",+All!#REF!,0))</f>
        <v>#REF!</v>
      </c>
      <c r="AH27" s="706" t="e">
        <f>IF(+All!#REF!="Arkansas State",+All!#REF!,IF(+All!#REF!="Arkansas State",+All!#REF!,0))</f>
        <v>#REF!</v>
      </c>
      <c r="AI27" s="707" t="e">
        <f>IF(+All!#REF!="Arkansas State",+All!#REF!,IF(+All!#REF!="Arkansas State",+All!#REF!,0))</f>
        <v>#REF!</v>
      </c>
      <c r="AJ27" s="706" t="e">
        <f>IF(+All!#REF!="Arkansas State",+All!#REF!,IF(+All!#REF!="Arkansas State",+All!#REF!,0))</f>
        <v>#REF!</v>
      </c>
      <c r="AK27" s="707" t="e">
        <f>IF(+All!#REF!="Arkansas State",+All!#REF!,IF(+All!#REF!="Arkansas State",+All!#REF!,0))</f>
        <v>#REF!</v>
      </c>
      <c r="AL27" s="81" t="e">
        <f>IF(+All!#REF!="Arkansas State",+All!#REF!,IF(+All!#REF!="Arkansas State",+All!#REF!,0))</f>
        <v>#REF!</v>
      </c>
      <c r="AM27" s="82" t="e">
        <f>IF(+All!#REF!="Arkansas State",+All!#REF!,IF(+All!#REF!="Arkansas State",+All!#REF!,0))</f>
        <v>#REF!</v>
      </c>
      <c r="AN27" s="81" t="e">
        <f>IF(+All!#REF!="Arkansas State",+All!#REF!,IF(+All!#REF!="Arkansas State",+All!#REF!,0))</f>
        <v>#REF!</v>
      </c>
      <c r="AO27" s="83" t="e">
        <f>IF(+All!#REF!="Arkansas State",+All!#REF!,IF(+All!#REF!="Arkansas State",+All!#REF!,0))</f>
        <v>#REF!</v>
      </c>
      <c r="AP27" s="84" t="e">
        <f>IF(+All!#REF!="Arkansas State",+All!#REF!,IF(+All!#REF!="Arkansas State",+All!#REF!,0))</f>
        <v>#REF!</v>
      </c>
      <c r="AQ27" s="480" t="e">
        <f>IF(+All!#REF!="Arkansas State",+All!#REF!,IF(+All!#REF!="Arkansas State",+All!#REF!,0))</f>
        <v>#REF!</v>
      </c>
      <c r="AR27" s="482" t="e">
        <f>IF(+All!#REF!="Arkansas State",+All!#REF!,IF(+All!#REF!="Arkansas State",+All!#REF!,0))</f>
        <v>#REF!</v>
      </c>
      <c r="AS27" s="483" t="e">
        <f>IF(+All!#REF!="Arkansas State",+All!#REF!,IF(+All!#REF!="Arkansas State",+All!#REF!,0))</f>
        <v>#REF!</v>
      </c>
      <c r="AT27" s="483" t="e">
        <f>IF(+All!#REF!="Arkansas State",+All!#REF!,IF(+All!#REF!="Arkansas State",+All!#REF!,0))</f>
        <v>#REF!</v>
      </c>
      <c r="AU27" s="482" t="e">
        <f>IF(+All!#REF!="Arkansas State",+All!#REF!,IF(+All!#REF!="Arkansas State",+All!#REF!,0))</f>
        <v>#REF!</v>
      </c>
      <c r="AV27" s="483" t="e">
        <f>IF(+All!#REF!="Arkansas State",+All!#REF!,IF(+All!#REF!="Arkansas State",+All!#REF!,0))</f>
        <v>#REF!</v>
      </c>
      <c r="AW27" s="484" t="e">
        <f>IF(+All!#REF!="Arkansas State",+All!#REF!,IF(+All!#REF!="Arkansas State",+All!#REF!,0))</f>
        <v>#REF!</v>
      </c>
      <c r="AX27" s="483" t="e">
        <f>IF(+All!#REF!="Arkansas State",+All!#REF!,IF(+All!#REF!="Arkansas State",+All!#REF!,0))</f>
        <v>#REF!</v>
      </c>
      <c r="AY27" s="88" t="e">
        <f>IF(+All!#REF!="Arkansas State",+All!#REF!,IF(+All!#REF!="Arkansas State",+All!#REF!,0))</f>
        <v>#REF!</v>
      </c>
      <c r="AZ27" s="89" t="e">
        <f>IF(+All!#REF!="Arkansas State",+All!#REF!,IF(+All!#REF!="Arkansas State",+All!#REF!,0))</f>
        <v>#REF!</v>
      </c>
      <c r="BA27" s="90" t="e">
        <f>IF(+All!#REF!="Arkansas State",+All!#REF!,IF(+All!#REF!="Arkansas State",+All!#REF!,0))</f>
        <v>#REF!</v>
      </c>
      <c r="BB27" s="90" t="e">
        <f>IF(+All!#REF!="Arkansas State",+All!#REF!,IF(+All!#REF!="Arkansas State",+All!#REF!,0))</f>
        <v>#REF!</v>
      </c>
      <c r="BC27" s="91" t="e">
        <f>IF(+All!#REF!="Arkansas State",+All!#REF!,IF(+All!#REF!="Arkansas State",+All!#REF!,0))</f>
        <v>#REF!</v>
      </c>
      <c r="BD27" s="482" t="e">
        <f>IF(+All!#REF!="Arkansas State",+All!#REF!,IF(+All!#REF!="Arkansas State",+All!#REF!,0))</f>
        <v>#REF!</v>
      </c>
      <c r="BE27" s="483" t="e">
        <f>IF(+All!#REF!="Arkansas State",+All!#REF!,IF(+All!#REF!="Arkansas State",+All!#REF!,0))</f>
        <v>#REF!</v>
      </c>
      <c r="BF27" s="483" t="e">
        <f>IF(+All!#REF!="Arkansas State",+All!#REF!,IF(+All!#REF!="Arkansas State",+All!#REF!,0))</f>
        <v>#REF!</v>
      </c>
      <c r="BG27" s="482" t="e">
        <f>IF(+All!#REF!="Arkansas State",+All!#REF!,IF(+All!#REF!="Arkansas State",+All!#REF!,0))</f>
        <v>#REF!</v>
      </c>
      <c r="BH27" s="483" t="e">
        <f>IF(+All!#REF!="Arkansas State",+All!#REF!,IF(+All!#REF!="Arkansas State",+All!#REF!,0))</f>
        <v>#REF!</v>
      </c>
      <c r="BI27" s="484" t="e">
        <f>IF(+All!#REF!="Arkansas State",+All!#REF!,IF(+All!#REF!="Arkansas State",+All!#REF!,0))</f>
        <v>#REF!</v>
      </c>
      <c r="BJ27" s="92" t="e">
        <f>IF(+All!#REF!="Arkansas State",+All!#REF!,IF(+All!#REF!="Arkansas State",+All!#REF!,0))</f>
        <v>#REF!</v>
      </c>
      <c r="BK27" s="93" t="e">
        <f>IF(+All!#REF!="Arkansas State",+All!#REF!,IF(+All!#REF!="Arkansas State",+All!#REF!,0))</f>
        <v>#REF!</v>
      </c>
      <c r="BL27" s="817"/>
      <c r="BM27" s="817"/>
      <c r="BN27" s="817"/>
      <c r="BO27" s="817"/>
      <c r="BP27" s="817"/>
      <c r="BQ27" s="817"/>
    </row>
    <row r="28" spans="1:69" s="107" customFormat="1" x14ac:dyDescent="0.8">
      <c r="A28" s="70">
        <f>IF(+All!$F758="Arkansas State",+All!A758,IF(+All!$H758="Arkansas State",+All!A758,0))</f>
        <v>10</v>
      </c>
      <c r="B28" s="480" t="str">
        <f>IF(+All!$F758="Arkansas State",+All!B758,IF(+All!$H758="Arkansas State",+All!B758,0))</f>
        <v>Sat</v>
      </c>
      <c r="C28" s="72">
        <f>IF(+All!$F758="Arkansas State",+All!C758,IF(+All!$H758="Arkansas State",+All!C758,0))</f>
        <v>44506</v>
      </c>
      <c r="D28" s="73">
        <f>IF(+All!$F758="Arkansas State",+All!D758,IF(+All!$H758="Arkansas State",+All!D758,0))</f>
        <v>0.58333333333333337</v>
      </c>
      <c r="E28" s="707">
        <f>IF(+All!$F758="Arkansas State",+All!E758,IF(+All!$H758="Arkansas State",+All!E758,0))</f>
        <v>0</v>
      </c>
      <c r="F28" s="75" t="str">
        <f>IF(+All!$F758="Arkansas State",+All!F758,IF(+All!$H758="Arkansas State",+All!F758,0))</f>
        <v>Appalachian State</v>
      </c>
      <c r="G28" s="76" t="str">
        <f>IF(+All!$F758="Arkansas State",+All!G758,IF(+All!$H758="Arkansas State",+All!G758,0))</f>
        <v>SB</v>
      </c>
      <c r="H28" s="75" t="str">
        <f>IF(+All!$F758="Arkansas State",+All!H758,IF(+All!$H758="Arkansas State",+All!H758,0))</f>
        <v>Arkansas State</v>
      </c>
      <c r="I28" s="76" t="str">
        <f>IF(+All!$F758="Arkansas State",+All!I758,IF(+All!$H758="Arkansas State",+All!I758,0))</f>
        <v>SB</v>
      </c>
      <c r="J28" s="706" t="str">
        <f>IF(+All!$F758="Arkansas State",+All!J758,IF(+All!$H758="Arkansas State",+All!J758,0))</f>
        <v>Appalachian State</v>
      </c>
      <c r="K28" s="707" t="str">
        <f>IF(+All!$F758="Arkansas State",+All!K758,IF(+All!$H758="Arkansas State",+All!K758,0))</f>
        <v>Arkansas State</v>
      </c>
      <c r="L28" s="78">
        <f>IF(+All!$F758="Arkansas State",+All!L758,IF(+All!$H758="Arkansas State",+All!L758,0))</f>
        <v>21</v>
      </c>
      <c r="M28" s="79">
        <f>IF(+All!$F758="Arkansas State",+All!M758,IF(+All!$H758="Arkansas State",+All!M758,0))</f>
        <v>68.5</v>
      </c>
      <c r="N28" s="706" t="str">
        <f>IF(+All!$F758="Arkansas State",+All!N758,IF(+All!$H758="Arkansas State",+All!N758,0))</f>
        <v>Appalachian State</v>
      </c>
      <c r="O28" s="708">
        <f>IF(+All!$F758="Arkansas State",+All!O758,IF(+All!$H758="Arkansas State",+All!O758,0))</f>
        <v>48</v>
      </c>
      <c r="P28" s="708" t="str">
        <f>IF(+All!$F758="Arkansas State",+All!P758,IF(+All!$H758="Arkansas State",+All!P758,0))</f>
        <v>Arkansas State</v>
      </c>
      <c r="Q28" s="707">
        <f>IF(+All!$F758="Arkansas State",+All!Q758,IF(+All!$H758="Arkansas State",+All!Q758,0))</f>
        <v>14</v>
      </c>
      <c r="R28" s="706" t="str">
        <f>IF(+All!$F758="Arkansas State",+All!R758,IF(+All!$H758="Arkansas State",+All!R758,0))</f>
        <v>Appalachian State</v>
      </c>
      <c r="S28" s="708" t="str">
        <f>IF(+All!$F758="Arkansas State",+All!S758,IF(+All!$H758="Arkansas State",+All!S758,0))</f>
        <v>Arkansas State</v>
      </c>
      <c r="T28" s="706" t="str">
        <f>IF(+All!$F758="Arkansas State",+All!T758,IF(+All!$H758="Arkansas State",+All!T758,0))</f>
        <v>Arkansas State</v>
      </c>
      <c r="U28" s="707" t="str">
        <f>IF(+All!$F758="Arkansas State",+All!U758,IF(+All!$H758="Arkansas State",+All!U758,0))</f>
        <v>L</v>
      </c>
      <c r="V28" s="706" t="e">
        <f>IF(+All!#REF!="Arkansas State",+All!#REF!,IF(+All!#REF!="Arkansas State",+All!#REF!,0))</f>
        <v>#REF!</v>
      </c>
      <c r="W28" s="707" t="e">
        <f>IF(+All!#REF!="Arkansas State",+All!#REF!,IF(+All!#REF!="Arkansas State",+All!#REF!,0))</f>
        <v>#REF!</v>
      </c>
      <c r="X28" s="706" t="e">
        <f>IF(+All!#REF!="Arkansas State",+All!#REF!,IF(+All!#REF!="Arkansas State",+All!#REF!,0))</f>
        <v>#REF!</v>
      </c>
      <c r="Y28" s="707" t="e">
        <f>IF(+All!#REF!="Arkansas State",+All!#REF!,IF(+All!#REF!="Arkansas State",+All!#REF!,0))</f>
        <v>#REF!</v>
      </c>
      <c r="Z28" s="706" t="e">
        <f>IF(+All!#REF!="Arkansas State",+All!#REF!,IF(+All!#REF!="Arkansas State",+All!#REF!,0))</f>
        <v>#REF!</v>
      </c>
      <c r="AA28" s="707" t="e">
        <f>IF(+All!#REF!="Arkansas State",+All!#REF!,IF(+All!#REF!="Arkansas State",+All!#REF!,0))</f>
        <v>#REF!</v>
      </c>
      <c r="AB28" s="706" t="e">
        <f>IF(+All!#REF!="Arkansas State",+All!#REF!,IF(+All!#REF!="Arkansas State",+All!#REF!,0))</f>
        <v>#REF!</v>
      </c>
      <c r="AC28" s="707" t="e">
        <f>IF(+All!#REF!="Arkansas State",+All!#REF!,IF(+All!#REF!="Arkansas State",+All!#REF!,0))</f>
        <v>#REF!</v>
      </c>
      <c r="AD28" s="706" t="e">
        <f>IF(+All!#REF!="Arkansas State",+All!#REF!,IF(+All!#REF!="Arkansas State",+All!#REF!,0))</f>
        <v>#REF!</v>
      </c>
      <c r="AE28" s="707" t="e">
        <f>IF(+All!#REF!="Arkansas State",+All!#REF!,IF(+All!#REF!="Arkansas State",+All!#REF!,0))</f>
        <v>#REF!</v>
      </c>
      <c r="AF28" s="706" t="e">
        <f>IF(+All!#REF!="Arkansas State",+All!#REF!,IF(+All!#REF!="Arkansas State",+All!#REF!,0))</f>
        <v>#REF!</v>
      </c>
      <c r="AG28" s="707" t="e">
        <f>IF(+All!#REF!="Arkansas State",+All!#REF!,IF(+All!#REF!="Arkansas State",+All!#REF!,0))</f>
        <v>#REF!</v>
      </c>
      <c r="AH28" s="706" t="e">
        <f>IF(+All!#REF!="Arkansas State",+All!#REF!,IF(+All!#REF!="Arkansas State",+All!#REF!,0))</f>
        <v>#REF!</v>
      </c>
      <c r="AI28" s="707" t="e">
        <f>IF(+All!#REF!="Arkansas State",+All!#REF!,IF(+All!#REF!="Arkansas State",+All!#REF!,0))</f>
        <v>#REF!</v>
      </c>
      <c r="AJ28" s="706" t="e">
        <f>IF(+All!#REF!="Arkansas State",+All!#REF!,IF(+All!#REF!="Arkansas State",+All!#REF!,0))</f>
        <v>#REF!</v>
      </c>
      <c r="AK28" s="707" t="e">
        <f>IF(+All!#REF!="Arkansas State",+All!#REF!,IF(+All!#REF!="Arkansas State",+All!#REF!,0))</f>
        <v>#REF!</v>
      </c>
      <c r="AL28" s="81" t="e">
        <f>IF(+All!#REF!="Arkansas State",+All!#REF!,IF(+All!#REF!="Arkansas State",+All!#REF!,0))</f>
        <v>#REF!</v>
      </c>
      <c r="AM28" s="82" t="e">
        <f>IF(+All!#REF!="Arkansas State",+All!#REF!,IF(+All!#REF!="Arkansas State",+All!#REF!,0))</f>
        <v>#REF!</v>
      </c>
      <c r="AN28" s="81" t="e">
        <f>IF(+All!#REF!="Arkansas State",+All!#REF!,IF(+All!#REF!="Arkansas State",+All!#REF!,0))</f>
        <v>#REF!</v>
      </c>
      <c r="AO28" s="83" t="e">
        <f>IF(+All!#REF!="Arkansas State",+All!#REF!,IF(+All!#REF!="Arkansas State",+All!#REF!,0))</f>
        <v>#REF!</v>
      </c>
      <c r="AP28" s="84" t="e">
        <f>IF(+All!#REF!="Arkansas State",+All!#REF!,IF(+All!#REF!="Arkansas State",+All!#REF!,0))</f>
        <v>#REF!</v>
      </c>
      <c r="AQ28" s="480" t="e">
        <f>IF(+All!#REF!="Arkansas State",+All!#REF!,IF(+All!#REF!="Arkansas State",+All!#REF!,0))</f>
        <v>#REF!</v>
      </c>
      <c r="AR28" s="482" t="e">
        <f>IF(+All!#REF!="Arkansas State",+All!#REF!,IF(+All!#REF!="Arkansas State",+All!#REF!,0))</f>
        <v>#REF!</v>
      </c>
      <c r="AS28" s="483" t="e">
        <f>IF(+All!#REF!="Arkansas State",+All!#REF!,IF(+All!#REF!="Arkansas State",+All!#REF!,0))</f>
        <v>#REF!</v>
      </c>
      <c r="AT28" s="483" t="e">
        <f>IF(+All!#REF!="Arkansas State",+All!#REF!,IF(+All!#REF!="Arkansas State",+All!#REF!,0))</f>
        <v>#REF!</v>
      </c>
      <c r="AU28" s="482" t="e">
        <f>IF(+All!#REF!="Arkansas State",+All!#REF!,IF(+All!#REF!="Arkansas State",+All!#REF!,0))</f>
        <v>#REF!</v>
      </c>
      <c r="AV28" s="483" t="e">
        <f>IF(+All!#REF!="Arkansas State",+All!#REF!,IF(+All!#REF!="Arkansas State",+All!#REF!,0))</f>
        <v>#REF!</v>
      </c>
      <c r="AW28" s="484" t="e">
        <f>IF(+All!#REF!="Arkansas State",+All!#REF!,IF(+All!#REF!="Arkansas State",+All!#REF!,0))</f>
        <v>#REF!</v>
      </c>
      <c r="AX28" s="483" t="e">
        <f>IF(+All!#REF!="Arkansas State",+All!#REF!,IF(+All!#REF!="Arkansas State",+All!#REF!,0))</f>
        <v>#REF!</v>
      </c>
      <c r="AY28" s="88" t="e">
        <f>IF(+All!#REF!="Arkansas State",+All!#REF!,IF(+All!#REF!="Arkansas State",+All!#REF!,0))</f>
        <v>#REF!</v>
      </c>
      <c r="AZ28" s="89" t="e">
        <f>IF(+All!#REF!="Arkansas State",+All!#REF!,IF(+All!#REF!="Arkansas State",+All!#REF!,0))</f>
        <v>#REF!</v>
      </c>
      <c r="BA28" s="90" t="e">
        <f>IF(+All!#REF!="Arkansas State",+All!#REF!,IF(+All!#REF!="Arkansas State",+All!#REF!,0))</f>
        <v>#REF!</v>
      </c>
      <c r="BB28" s="90" t="e">
        <f>IF(+All!#REF!="Arkansas State",+All!#REF!,IF(+All!#REF!="Arkansas State",+All!#REF!,0))</f>
        <v>#REF!</v>
      </c>
      <c r="BC28" s="91" t="e">
        <f>IF(+All!#REF!="Arkansas State",+All!#REF!,IF(+All!#REF!="Arkansas State",+All!#REF!,0))</f>
        <v>#REF!</v>
      </c>
      <c r="BD28" s="482" t="e">
        <f>IF(+All!#REF!="Arkansas State",+All!#REF!,IF(+All!#REF!="Arkansas State",+All!#REF!,0))</f>
        <v>#REF!</v>
      </c>
      <c r="BE28" s="483" t="e">
        <f>IF(+All!#REF!="Arkansas State",+All!#REF!,IF(+All!#REF!="Arkansas State",+All!#REF!,0))</f>
        <v>#REF!</v>
      </c>
      <c r="BF28" s="483" t="e">
        <f>IF(+All!#REF!="Arkansas State",+All!#REF!,IF(+All!#REF!="Arkansas State",+All!#REF!,0))</f>
        <v>#REF!</v>
      </c>
      <c r="BG28" s="482" t="e">
        <f>IF(+All!#REF!="Arkansas State",+All!#REF!,IF(+All!#REF!="Arkansas State",+All!#REF!,0))</f>
        <v>#REF!</v>
      </c>
      <c r="BH28" s="483" t="e">
        <f>IF(+All!#REF!="Arkansas State",+All!#REF!,IF(+All!#REF!="Arkansas State",+All!#REF!,0))</f>
        <v>#REF!</v>
      </c>
      <c r="BI28" s="484" t="e">
        <f>IF(+All!#REF!="Arkansas State",+All!#REF!,IF(+All!#REF!="Arkansas State",+All!#REF!,0))</f>
        <v>#REF!</v>
      </c>
      <c r="BJ28" s="92" t="e">
        <f>IF(+All!#REF!="Arkansas State",+All!#REF!,IF(+All!#REF!="Arkansas State",+All!#REF!,0))</f>
        <v>#REF!</v>
      </c>
      <c r="BK28" s="93" t="e">
        <f>IF(+All!#REF!="Arkansas State",+All!#REF!,IF(+All!#REF!="Arkansas State",+All!#REF!,0))</f>
        <v>#REF!</v>
      </c>
      <c r="BL28" s="817"/>
      <c r="BM28" s="817"/>
      <c r="BN28" s="817"/>
      <c r="BO28" s="817"/>
      <c r="BP28" s="817"/>
      <c r="BQ28" s="817"/>
    </row>
    <row r="29" spans="1:69" s="107" customFormat="1" x14ac:dyDescent="0.8">
      <c r="A29" s="70">
        <f>IF(+All!$F834="Arkansas State",+All!A834,IF(+All!$H834="Arkansas State",+All!A834,0))</f>
        <v>11</v>
      </c>
      <c r="B29" s="480" t="str">
        <f>IF(+All!$F834="Arkansas State",+All!B834,IF(+All!$H834="Arkansas State",+All!B834,0))</f>
        <v>Sat</v>
      </c>
      <c r="C29" s="72">
        <f>IF(+All!$F834="Arkansas State",+All!C834,IF(+All!$H834="Arkansas State",+All!C834,0))</f>
        <v>44513</v>
      </c>
      <c r="D29" s="73">
        <f>IF(+All!$F834="Arkansas State",+All!D834,IF(+All!$H834="Arkansas State",+All!D834,0))</f>
        <v>0.70833333333333337</v>
      </c>
      <c r="E29" s="707">
        <f>IF(+All!$F834="Arkansas State",+All!E834,IF(+All!$H834="Arkansas State",+All!E834,0))</f>
        <v>0</v>
      </c>
      <c r="F29" s="75" t="str">
        <f>IF(+All!$F834="Arkansas State",+All!F834,IF(+All!$H834="Arkansas State",+All!F834,0))</f>
        <v>Arkansas State</v>
      </c>
      <c r="G29" s="76" t="str">
        <f>IF(+All!$F834="Arkansas State",+All!G834,IF(+All!$H834="Arkansas State",+All!G834,0))</f>
        <v>SB</v>
      </c>
      <c r="H29" s="75" t="str">
        <f>IF(+All!$F834="Arkansas State",+All!H834,IF(+All!$H834="Arkansas State",+All!H834,0))</f>
        <v>UL Monroe</v>
      </c>
      <c r="I29" s="76" t="str">
        <f>IF(+All!$F834="Arkansas State",+All!I834,IF(+All!$H834="Arkansas State",+All!I834,0))</f>
        <v>SB</v>
      </c>
      <c r="J29" s="706" t="str">
        <f>IF(+All!$F834="Arkansas State",+All!J834,IF(+All!$H834="Arkansas State",+All!J834,0))</f>
        <v>UL Monroe</v>
      </c>
      <c r="K29" s="707" t="str">
        <f>IF(+All!$F834="Arkansas State",+All!K834,IF(+All!$H834="Arkansas State",+All!K834,0))</f>
        <v>Arkansas State</v>
      </c>
      <c r="L29" s="78">
        <f>IF(+All!$F834="Arkansas State",+All!L834,IF(+All!$H834="Arkansas State",+All!L834,0))</f>
        <v>3</v>
      </c>
      <c r="M29" s="79">
        <f>IF(+All!$F834="Arkansas State",+All!M834,IF(+All!$H834="Arkansas State",+All!M834,0))</f>
        <v>66.5</v>
      </c>
      <c r="N29" s="706" t="str">
        <f>IF(+All!$F834="Arkansas State",+All!N834,IF(+All!$H834="Arkansas State",+All!N834,0))</f>
        <v>Arkansas State</v>
      </c>
      <c r="O29" s="708">
        <f>IF(+All!$F834="Arkansas State",+All!O834,IF(+All!$H834="Arkansas State",+All!O834,0))</f>
        <v>31</v>
      </c>
      <c r="P29" s="708" t="str">
        <f>IF(+All!$F834="Arkansas State",+All!P834,IF(+All!$H834="Arkansas State",+All!P834,0))</f>
        <v>UL Monroe</v>
      </c>
      <c r="Q29" s="707">
        <f>IF(+All!$F834="Arkansas State",+All!Q834,IF(+All!$H834="Arkansas State",+All!Q834,0))</f>
        <v>7</v>
      </c>
      <c r="R29" s="706" t="str">
        <f>IF(+All!$F834="Arkansas State",+All!R834,IF(+All!$H834="Arkansas State",+All!R834,0))</f>
        <v>Arkansas State</v>
      </c>
      <c r="S29" s="708" t="str">
        <f>IF(+All!$F834="Arkansas State",+All!S834,IF(+All!$H834="Arkansas State",+All!S834,0))</f>
        <v>UL Monroe</v>
      </c>
      <c r="T29" s="706" t="str">
        <f>IF(+All!$F834="Arkansas State",+All!T834,IF(+All!$H834="Arkansas State",+All!T834,0))</f>
        <v>UL Monroe</v>
      </c>
      <c r="U29" s="707" t="str">
        <f>IF(+All!$F834="Arkansas State",+All!U834,IF(+All!$H834="Arkansas State",+All!U834,0))</f>
        <v>L</v>
      </c>
      <c r="V29" s="706" t="e">
        <f>IF(+All!#REF!="Arkansas State",+All!#REF!,IF(+All!#REF!="Arkansas State",+All!#REF!,0))</f>
        <v>#REF!</v>
      </c>
      <c r="W29" s="707" t="e">
        <f>IF(+All!#REF!="Arkansas State",+All!#REF!,IF(+All!#REF!="Arkansas State",+All!#REF!,0))</f>
        <v>#REF!</v>
      </c>
      <c r="X29" s="706" t="e">
        <f>IF(+All!#REF!="Arkansas State",+All!#REF!,IF(+All!#REF!="Arkansas State",+All!#REF!,0))</f>
        <v>#REF!</v>
      </c>
      <c r="Y29" s="707" t="e">
        <f>IF(+All!#REF!="Arkansas State",+All!#REF!,IF(+All!#REF!="Arkansas State",+All!#REF!,0))</f>
        <v>#REF!</v>
      </c>
      <c r="Z29" s="706" t="e">
        <f>IF(+All!#REF!="Arkansas State",+All!#REF!,IF(+All!#REF!="Arkansas State",+All!#REF!,0))</f>
        <v>#REF!</v>
      </c>
      <c r="AA29" s="707" t="e">
        <f>IF(+All!#REF!="Arkansas State",+All!#REF!,IF(+All!#REF!="Arkansas State",+All!#REF!,0))</f>
        <v>#REF!</v>
      </c>
      <c r="AB29" s="706" t="e">
        <f>IF(+All!#REF!="Arkansas State",+All!#REF!,IF(+All!#REF!="Arkansas State",+All!#REF!,0))</f>
        <v>#REF!</v>
      </c>
      <c r="AC29" s="707" t="e">
        <f>IF(+All!#REF!="Arkansas State",+All!#REF!,IF(+All!#REF!="Arkansas State",+All!#REF!,0))</f>
        <v>#REF!</v>
      </c>
      <c r="AD29" s="706" t="e">
        <f>IF(+All!#REF!="Arkansas State",+All!#REF!,IF(+All!#REF!="Arkansas State",+All!#REF!,0))</f>
        <v>#REF!</v>
      </c>
      <c r="AE29" s="707" t="e">
        <f>IF(+All!#REF!="Arkansas State",+All!#REF!,IF(+All!#REF!="Arkansas State",+All!#REF!,0))</f>
        <v>#REF!</v>
      </c>
      <c r="AF29" s="706" t="e">
        <f>IF(+All!#REF!="Arkansas State",+All!#REF!,IF(+All!#REF!="Arkansas State",+All!#REF!,0))</f>
        <v>#REF!</v>
      </c>
      <c r="AG29" s="707" t="e">
        <f>IF(+All!#REF!="Arkansas State",+All!#REF!,IF(+All!#REF!="Arkansas State",+All!#REF!,0))</f>
        <v>#REF!</v>
      </c>
      <c r="AH29" s="706" t="e">
        <f>IF(+All!#REF!="Arkansas State",+All!#REF!,IF(+All!#REF!="Arkansas State",+All!#REF!,0))</f>
        <v>#REF!</v>
      </c>
      <c r="AI29" s="707" t="e">
        <f>IF(+All!#REF!="Arkansas State",+All!#REF!,IF(+All!#REF!="Arkansas State",+All!#REF!,0))</f>
        <v>#REF!</v>
      </c>
      <c r="AJ29" s="706" t="e">
        <f>IF(+All!#REF!="Arkansas State",+All!#REF!,IF(+All!#REF!="Arkansas State",+All!#REF!,0))</f>
        <v>#REF!</v>
      </c>
      <c r="AK29" s="707" t="e">
        <f>IF(+All!#REF!="Arkansas State",+All!#REF!,IF(+All!#REF!="Arkansas State",+All!#REF!,0))</f>
        <v>#REF!</v>
      </c>
      <c r="AL29" s="81" t="e">
        <f>IF(+All!#REF!="Arkansas State",+All!#REF!,IF(+All!#REF!="Arkansas State",+All!#REF!,0))</f>
        <v>#REF!</v>
      </c>
      <c r="AM29" s="82" t="e">
        <f>IF(+All!#REF!="Arkansas State",+All!#REF!,IF(+All!#REF!="Arkansas State",+All!#REF!,0))</f>
        <v>#REF!</v>
      </c>
      <c r="AN29" s="81" t="e">
        <f>IF(+All!#REF!="Arkansas State",+All!#REF!,IF(+All!#REF!="Arkansas State",+All!#REF!,0))</f>
        <v>#REF!</v>
      </c>
      <c r="AO29" s="83" t="e">
        <f>IF(+All!#REF!="Arkansas State",+All!#REF!,IF(+All!#REF!="Arkansas State",+All!#REF!,0))</f>
        <v>#REF!</v>
      </c>
      <c r="AP29" s="84" t="e">
        <f>IF(+All!#REF!="Arkansas State",+All!#REF!,IF(+All!#REF!="Arkansas State",+All!#REF!,0))</f>
        <v>#REF!</v>
      </c>
      <c r="AQ29" s="480" t="e">
        <f>IF(+All!#REF!="Arkansas State",+All!#REF!,IF(+All!#REF!="Arkansas State",+All!#REF!,0))</f>
        <v>#REF!</v>
      </c>
      <c r="AR29" s="482" t="e">
        <f>IF(+All!#REF!="Arkansas State",+All!#REF!,IF(+All!#REF!="Arkansas State",+All!#REF!,0))</f>
        <v>#REF!</v>
      </c>
      <c r="AS29" s="483" t="e">
        <f>IF(+All!#REF!="Arkansas State",+All!#REF!,IF(+All!#REF!="Arkansas State",+All!#REF!,0))</f>
        <v>#REF!</v>
      </c>
      <c r="AT29" s="483" t="e">
        <f>IF(+All!#REF!="Arkansas State",+All!#REF!,IF(+All!#REF!="Arkansas State",+All!#REF!,0))</f>
        <v>#REF!</v>
      </c>
      <c r="AU29" s="482" t="e">
        <f>IF(+All!#REF!="Arkansas State",+All!#REF!,IF(+All!#REF!="Arkansas State",+All!#REF!,0))</f>
        <v>#REF!</v>
      </c>
      <c r="AV29" s="483" t="e">
        <f>IF(+All!#REF!="Arkansas State",+All!#REF!,IF(+All!#REF!="Arkansas State",+All!#REF!,0))</f>
        <v>#REF!</v>
      </c>
      <c r="AW29" s="484" t="e">
        <f>IF(+All!#REF!="Arkansas State",+All!#REF!,IF(+All!#REF!="Arkansas State",+All!#REF!,0))</f>
        <v>#REF!</v>
      </c>
      <c r="AX29" s="483" t="e">
        <f>IF(+All!#REF!="Arkansas State",+All!#REF!,IF(+All!#REF!="Arkansas State",+All!#REF!,0))</f>
        <v>#REF!</v>
      </c>
      <c r="AY29" s="88" t="e">
        <f>IF(+All!#REF!="Arkansas State",+All!#REF!,IF(+All!#REF!="Arkansas State",+All!#REF!,0))</f>
        <v>#REF!</v>
      </c>
      <c r="AZ29" s="89" t="e">
        <f>IF(+All!#REF!="Arkansas State",+All!#REF!,IF(+All!#REF!="Arkansas State",+All!#REF!,0))</f>
        <v>#REF!</v>
      </c>
      <c r="BA29" s="90" t="e">
        <f>IF(+All!#REF!="Arkansas State",+All!#REF!,IF(+All!#REF!="Arkansas State",+All!#REF!,0))</f>
        <v>#REF!</v>
      </c>
      <c r="BB29" s="90" t="e">
        <f>IF(+All!#REF!="Arkansas State",+All!#REF!,IF(+All!#REF!="Arkansas State",+All!#REF!,0))</f>
        <v>#REF!</v>
      </c>
      <c r="BC29" s="91" t="e">
        <f>IF(+All!#REF!="Arkansas State",+All!#REF!,IF(+All!#REF!="Arkansas State",+All!#REF!,0))</f>
        <v>#REF!</v>
      </c>
      <c r="BD29" s="482" t="e">
        <f>IF(+All!#REF!="Arkansas State",+All!#REF!,IF(+All!#REF!="Arkansas State",+All!#REF!,0))</f>
        <v>#REF!</v>
      </c>
      <c r="BE29" s="483" t="e">
        <f>IF(+All!#REF!="Arkansas State",+All!#REF!,IF(+All!#REF!="Arkansas State",+All!#REF!,0))</f>
        <v>#REF!</v>
      </c>
      <c r="BF29" s="483" t="e">
        <f>IF(+All!#REF!="Arkansas State",+All!#REF!,IF(+All!#REF!="Arkansas State",+All!#REF!,0))</f>
        <v>#REF!</v>
      </c>
      <c r="BG29" s="482" t="e">
        <f>IF(+All!#REF!="Arkansas State",+All!#REF!,IF(+All!#REF!="Arkansas State",+All!#REF!,0))</f>
        <v>#REF!</v>
      </c>
      <c r="BH29" s="483" t="e">
        <f>IF(+All!#REF!="Arkansas State",+All!#REF!,IF(+All!#REF!="Arkansas State",+All!#REF!,0))</f>
        <v>#REF!</v>
      </c>
      <c r="BI29" s="484" t="e">
        <f>IF(+All!#REF!="Arkansas State",+All!#REF!,IF(+All!#REF!="Arkansas State",+All!#REF!,0))</f>
        <v>#REF!</v>
      </c>
      <c r="BJ29" s="92" t="e">
        <f>IF(+All!#REF!="Arkansas State",+All!#REF!,IF(+All!#REF!="Arkansas State",+All!#REF!,0))</f>
        <v>#REF!</v>
      </c>
      <c r="BK29" s="93" t="e">
        <f>IF(+All!#REF!="Arkansas State",+All!#REF!,IF(+All!#REF!="Arkansas State",+All!#REF!,0))</f>
        <v>#REF!</v>
      </c>
      <c r="BL29" s="817"/>
      <c r="BM29" s="817"/>
      <c r="BN29" s="817"/>
      <c r="BO29" s="817"/>
      <c r="BP29" s="817"/>
      <c r="BQ29" s="817"/>
    </row>
    <row r="30" spans="1:69" s="107" customFormat="1" x14ac:dyDescent="0.8">
      <c r="A30" s="70">
        <f>IF(+All!$F901="Arkansas State",+All!A901,IF(+All!$H901="Arkansas State",+All!A901,0))</f>
        <v>12</v>
      </c>
      <c r="B30" s="480" t="str">
        <f>IF(+All!$F901="Arkansas State",+All!B901,IF(+All!$H901="Arkansas State",+All!B901,0))</f>
        <v>Sat</v>
      </c>
      <c r="C30" s="72">
        <f>IF(+All!$F901="Arkansas State",+All!C901,IF(+All!$H901="Arkansas State",+All!C901,0))</f>
        <v>44520</v>
      </c>
      <c r="D30" s="73">
        <f>IF(+All!$F901="Arkansas State",+All!D901,IF(+All!$H901="Arkansas State",+All!D901,0))</f>
        <v>0.58333333333333337</v>
      </c>
      <c r="E30" s="707" t="str">
        <f>IF(+All!$F901="Arkansas State",+All!E901,IF(+All!$H901="Arkansas State",+All!E901,0))</f>
        <v>espn3</v>
      </c>
      <c r="F30" s="75" t="str">
        <f>IF(+All!$F901="Arkansas State",+All!F901,IF(+All!$H901="Arkansas State",+All!F901,0))</f>
        <v>Arkansas State</v>
      </c>
      <c r="G30" s="76" t="str">
        <f>IF(+All!$F901="Arkansas State",+All!G901,IF(+All!$H901="Arkansas State",+All!G901,0))</f>
        <v>SB</v>
      </c>
      <c r="H30" s="75" t="str">
        <f>IF(+All!$F901="Arkansas State",+All!H901,IF(+All!$H901="Arkansas State",+All!H901,0))</f>
        <v>Georgia State</v>
      </c>
      <c r="I30" s="76" t="str">
        <f>IF(+All!$F901="Arkansas State",+All!I901,IF(+All!$H901="Arkansas State",+All!I901,0))</f>
        <v>SB</v>
      </c>
      <c r="J30" s="706" t="str">
        <f>IF(+All!$F901="Arkansas State",+All!J901,IF(+All!$H901="Arkansas State",+All!J901,0))</f>
        <v>Georgia State</v>
      </c>
      <c r="K30" s="707" t="str">
        <f>IF(+All!$F901="Arkansas State",+All!K901,IF(+All!$H901="Arkansas State",+All!K901,0))</f>
        <v>Arkansas State</v>
      </c>
      <c r="L30" s="78">
        <f>IF(+All!$F901="Arkansas State",+All!L901,IF(+All!$H901="Arkansas State",+All!L901,0))</f>
        <v>16.5</v>
      </c>
      <c r="M30" s="79">
        <f>IF(+All!$F901="Arkansas State",+All!M901,IF(+All!$H901="Arkansas State",+All!M901,0))</f>
        <v>65.5</v>
      </c>
      <c r="N30" s="706" t="str">
        <f>IF(+All!$F901="Arkansas State",+All!N901,IF(+All!$H901="Arkansas State",+All!N901,0))</f>
        <v>Georgia State</v>
      </c>
      <c r="O30" s="708">
        <f>IF(+All!$F901="Arkansas State",+All!O901,IF(+All!$H901="Arkansas State",+All!O901,0))</f>
        <v>28</v>
      </c>
      <c r="P30" s="708" t="str">
        <f>IF(+All!$F901="Arkansas State",+All!P901,IF(+All!$H901="Arkansas State",+All!P901,0))</f>
        <v>Arkansas State</v>
      </c>
      <c r="Q30" s="707">
        <f>IF(+All!$F901="Arkansas State",+All!Q901,IF(+All!$H901="Arkansas State",+All!Q901,0))</f>
        <v>10</v>
      </c>
      <c r="R30" s="706" t="str">
        <f>IF(+All!$F901="Arkansas State",+All!R901,IF(+All!$H901="Arkansas State",+All!R901,0))</f>
        <v>Georgia State</v>
      </c>
      <c r="S30" s="708" t="str">
        <f>IF(+All!$F901="Arkansas State",+All!S901,IF(+All!$H901="Arkansas State",+All!S901,0))</f>
        <v>Arkansas State</v>
      </c>
      <c r="T30" s="706" t="str">
        <f>IF(+All!$F901="Arkansas State",+All!T901,IF(+All!$H901="Arkansas State",+All!T901,0))</f>
        <v>Georgia State</v>
      </c>
      <c r="U30" s="707" t="str">
        <f>IF(+All!$F901="Arkansas State",+All!U901,IF(+All!$H901="Arkansas State",+All!U901,0))</f>
        <v>W</v>
      </c>
      <c r="V30" s="706" t="e">
        <f>IF(+All!#REF!="Arkansas State",+All!#REF!,IF(+All!#REF!="Arkansas State",+All!#REF!,0))</f>
        <v>#REF!</v>
      </c>
      <c r="W30" s="707" t="e">
        <f>IF(+All!#REF!="Arkansas State",+All!#REF!,IF(+All!#REF!="Arkansas State",+All!#REF!,0))</f>
        <v>#REF!</v>
      </c>
      <c r="X30" s="706" t="e">
        <f>IF(+All!#REF!="Arkansas State",+All!#REF!,IF(+All!#REF!="Arkansas State",+All!#REF!,0))</f>
        <v>#REF!</v>
      </c>
      <c r="Y30" s="707" t="e">
        <f>IF(+All!#REF!="Arkansas State",+All!#REF!,IF(+All!#REF!="Arkansas State",+All!#REF!,0))</f>
        <v>#REF!</v>
      </c>
      <c r="Z30" s="706" t="e">
        <f>IF(+All!#REF!="Arkansas State",+All!#REF!,IF(+All!#REF!="Arkansas State",+All!#REF!,0))</f>
        <v>#REF!</v>
      </c>
      <c r="AA30" s="707" t="e">
        <f>IF(+All!#REF!="Arkansas State",+All!#REF!,IF(+All!#REF!="Arkansas State",+All!#REF!,0))</f>
        <v>#REF!</v>
      </c>
      <c r="AB30" s="706" t="e">
        <f>IF(+All!#REF!="Arkansas State",+All!#REF!,IF(+All!#REF!="Arkansas State",+All!#REF!,0))</f>
        <v>#REF!</v>
      </c>
      <c r="AC30" s="707" t="e">
        <f>IF(+All!#REF!="Arkansas State",+All!#REF!,IF(+All!#REF!="Arkansas State",+All!#REF!,0))</f>
        <v>#REF!</v>
      </c>
      <c r="AD30" s="706" t="e">
        <f>IF(+All!#REF!="Arkansas State",+All!#REF!,IF(+All!#REF!="Arkansas State",+All!#REF!,0))</f>
        <v>#REF!</v>
      </c>
      <c r="AE30" s="707" t="e">
        <f>IF(+All!#REF!="Arkansas State",+All!#REF!,IF(+All!#REF!="Arkansas State",+All!#REF!,0))</f>
        <v>#REF!</v>
      </c>
      <c r="AF30" s="706" t="e">
        <f>IF(+All!#REF!="Arkansas State",+All!#REF!,IF(+All!#REF!="Arkansas State",+All!#REF!,0))</f>
        <v>#REF!</v>
      </c>
      <c r="AG30" s="707" t="e">
        <f>IF(+All!#REF!="Arkansas State",+All!#REF!,IF(+All!#REF!="Arkansas State",+All!#REF!,0))</f>
        <v>#REF!</v>
      </c>
      <c r="AH30" s="706" t="e">
        <f>IF(+All!#REF!="Arkansas State",+All!#REF!,IF(+All!#REF!="Arkansas State",+All!#REF!,0))</f>
        <v>#REF!</v>
      </c>
      <c r="AI30" s="707" t="e">
        <f>IF(+All!#REF!="Arkansas State",+All!#REF!,IF(+All!#REF!="Arkansas State",+All!#REF!,0))</f>
        <v>#REF!</v>
      </c>
      <c r="AJ30" s="706" t="e">
        <f>IF(+All!#REF!="Arkansas State",+All!#REF!,IF(+All!#REF!="Arkansas State",+All!#REF!,0))</f>
        <v>#REF!</v>
      </c>
      <c r="AK30" s="707" t="e">
        <f>IF(+All!#REF!="Arkansas State",+All!#REF!,IF(+All!#REF!="Arkansas State",+All!#REF!,0))</f>
        <v>#REF!</v>
      </c>
      <c r="AL30" s="81" t="e">
        <f>IF(+All!#REF!="Arkansas State",+All!#REF!,IF(+All!#REF!="Arkansas State",+All!#REF!,0))</f>
        <v>#REF!</v>
      </c>
      <c r="AM30" s="82" t="e">
        <f>IF(+All!#REF!="Arkansas State",+All!#REF!,IF(+All!#REF!="Arkansas State",+All!#REF!,0))</f>
        <v>#REF!</v>
      </c>
      <c r="AN30" s="81" t="e">
        <f>IF(+All!#REF!="Arkansas State",+All!#REF!,IF(+All!#REF!="Arkansas State",+All!#REF!,0))</f>
        <v>#REF!</v>
      </c>
      <c r="AO30" s="83" t="e">
        <f>IF(+All!#REF!="Arkansas State",+All!#REF!,IF(+All!#REF!="Arkansas State",+All!#REF!,0))</f>
        <v>#REF!</v>
      </c>
      <c r="AP30" s="84" t="e">
        <f>IF(+All!#REF!="Arkansas State",+All!#REF!,IF(+All!#REF!="Arkansas State",+All!#REF!,0))</f>
        <v>#REF!</v>
      </c>
      <c r="AQ30" s="480" t="e">
        <f>IF(+All!#REF!="Arkansas State",+All!#REF!,IF(+All!#REF!="Arkansas State",+All!#REF!,0))</f>
        <v>#REF!</v>
      </c>
      <c r="AR30" s="482" t="e">
        <f>IF(+All!#REF!="Arkansas State",+All!#REF!,IF(+All!#REF!="Arkansas State",+All!#REF!,0))</f>
        <v>#REF!</v>
      </c>
      <c r="AS30" s="483" t="e">
        <f>IF(+All!#REF!="Arkansas State",+All!#REF!,IF(+All!#REF!="Arkansas State",+All!#REF!,0))</f>
        <v>#REF!</v>
      </c>
      <c r="AT30" s="483" t="e">
        <f>IF(+All!#REF!="Arkansas State",+All!#REF!,IF(+All!#REF!="Arkansas State",+All!#REF!,0))</f>
        <v>#REF!</v>
      </c>
      <c r="AU30" s="482" t="e">
        <f>IF(+All!#REF!="Arkansas State",+All!#REF!,IF(+All!#REF!="Arkansas State",+All!#REF!,0))</f>
        <v>#REF!</v>
      </c>
      <c r="AV30" s="483" t="e">
        <f>IF(+All!#REF!="Arkansas State",+All!#REF!,IF(+All!#REF!="Arkansas State",+All!#REF!,0))</f>
        <v>#REF!</v>
      </c>
      <c r="AW30" s="484" t="e">
        <f>IF(+All!#REF!="Arkansas State",+All!#REF!,IF(+All!#REF!="Arkansas State",+All!#REF!,0))</f>
        <v>#REF!</v>
      </c>
      <c r="AX30" s="483" t="e">
        <f>IF(+All!#REF!="Arkansas State",+All!#REF!,IF(+All!#REF!="Arkansas State",+All!#REF!,0))</f>
        <v>#REF!</v>
      </c>
      <c r="AY30" s="88" t="e">
        <f>IF(+All!#REF!="Arkansas State",+All!#REF!,IF(+All!#REF!="Arkansas State",+All!#REF!,0))</f>
        <v>#REF!</v>
      </c>
      <c r="AZ30" s="89" t="e">
        <f>IF(+All!#REF!="Arkansas State",+All!#REF!,IF(+All!#REF!="Arkansas State",+All!#REF!,0))</f>
        <v>#REF!</v>
      </c>
      <c r="BA30" s="90" t="e">
        <f>IF(+All!#REF!="Arkansas State",+All!#REF!,IF(+All!#REF!="Arkansas State",+All!#REF!,0))</f>
        <v>#REF!</v>
      </c>
      <c r="BB30" s="90" t="e">
        <f>IF(+All!#REF!="Arkansas State",+All!#REF!,IF(+All!#REF!="Arkansas State",+All!#REF!,0))</f>
        <v>#REF!</v>
      </c>
      <c r="BC30" s="91" t="e">
        <f>IF(+All!#REF!="Arkansas State",+All!#REF!,IF(+All!#REF!="Arkansas State",+All!#REF!,0))</f>
        <v>#REF!</v>
      </c>
      <c r="BD30" s="482" t="e">
        <f>IF(+All!#REF!="Arkansas State",+All!#REF!,IF(+All!#REF!="Arkansas State",+All!#REF!,0))</f>
        <v>#REF!</v>
      </c>
      <c r="BE30" s="483" t="e">
        <f>IF(+All!#REF!="Arkansas State",+All!#REF!,IF(+All!#REF!="Arkansas State",+All!#REF!,0))</f>
        <v>#REF!</v>
      </c>
      <c r="BF30" s="483" t="e">
        <f>IF(+All!#REF!="Arkansas State",+All!#REF!,IF(+All!#REF!="Arkansas State",+All!#REF!,0))</f>
        <v>#REF!</v>
      </c>
      <c r="BG30" s="482" t="e">
        <f>IF(+All!#REF!="Arkansas State",+All!#REF!,IF(+All!#REF!="Arkansas State",+All!#REF!,0))</f>
        <v>#REF!</v>
      </c>
      <c r="BH30" s="483" t="e">
        <f>IF(+All!#REF!="Arkansas State",+All!#REF!,IF(+All!#REF!="Arkansas State",+All!#REF!,0))</f>
        <v>#REF!</v>
      </c>
      <c r="BI30" s="484" t="e">
        <f>IF(+All!#REF!="Arkansas State",+All!#REF!,IF(+All!#REF!="Arkansas State",+All!#REF!,0))</f>
        <v>#REF!</v>
      </c>
      <c r="BJ30" s="92" t="e">
        <f>IF(+All!#REF!="Arkansas State",+All!#REF!,IF(+All!#REF!="Arkansas State",+All!#REF!,0))</f>
        <v>#REF!</v>
      </c>
      <c r="BK30" s="93" t="e">
        <f>IF(+All!#REF!="Arkansas State",+All!#REF!,IF(+All!#REF!="Arkansas State",+All!#REF!,0))</f>
        <v>#REF!</v>
      </c>
      <c r="BL30" s="817"/>
      <c r="BM30" s="817"/>
      <c r="BN30" s="817"/>
      <c r="BO30" s="817"/>
      <c r="BP30" s="817"/>
      <c r="BQ30" s="817"/>
    </row>
    <row r="31" spans="1:69" s="107" customFormat="1" x14ac:dyDescent="0.8">
      <c r="A31" s="70">
        <f>IF(+All!$F969="Arkansas State",+All!A969,IF(+All!$H969="Arkansas State",+All!A969,0))</f>
        <v>0</v>
      </c>
      <c r="B31" s="480">
        <f>IF(+All!$F969="Arkansas State",+All!B969,IF(+All!$H969="Arkansas State",+All!B969,0))</f>
        <v>0</v>
      </c>
      <c r="C31" s="72">
        <f>IF(+All!$F969="Arkansas State",+All!C969,IF(+All!$H969="Arkansas State",+All!C969,0))</f>
        <v>0</v>
      </c>
      <c r="D31" s="73">
        <f>IF(+All!$F969="Arkansas State",+All!D969,IF(+All!$H969="Arkansas State",+All!D969,0))</f>
        <v>0</v>
      </c>
      <c r="E31" s="707">
        <f>IF(+All!$F969="Arkansas State",+All!E969,IF(+All!$H969="Arkansas State",+All!E969,0))</f>
        <v>0</v>
      </c>
      <c r="F31" s="75">
        <f>IF(+All!$F969="Arkansas State",+All!F969,IF(+All!$H969="Arkansas State",+All!F969,0))</f>
        <v>0</v>
      </c>
      <c r="G31" s="76">
        <f>IF(+All!$F969="Arkansas State",+All!G969,IF(+All!$H969="Arkansas State",+All!G969,0))</f>
        <v>0</v>
      </c>
      <c r="H31" s="75">
        <f>IF(+All!$F969="Arkansas State",+All!H969,IF(+All!$H969="Arkansas State",+All!H969,0))</f>
        <v>0</v>
      </c>
      <c r="I31" s="76">
        <f>IF(+All!$F969="Arkansas State",+All!I969,IF(+All!$H969="Arkansas State",+All!I969,0))</f>
        <v>0</v>
      </c>
      <c r="J31" s="706">
        <f>IF(+All!$F969="Arkansas State",+All!J969,IF(+All!$H969="Arkansas State",+All!J969,0))</f>
        <v>0</v>
      </c>
      <c r="K31" s="707">
        <f>IF(+All!$F969="Arkansas State",+All!K969,IF(+All!$H969="Arkansas State",+All!K969,0))</f>
        <v>0</v>
      </c>
      <c r="L31" s="78">
        <f>IF(+All!$F969="Arkansas State",+All!L969,IF(+All!$H969="Arkansas State",+All!L969,0))</f>
        <v>0</v>
      </c>
      <c r="M31" s="79">
        <f>IF(+All!$F969="Arkansas State",+All!M969,IF(+All!$H969="Arkansas State",+All!M969,0))</f>
        <v>0</v>
      </c>
      <c r="N31" s="706">
        <f>IF(+All!$F969="Arkansas State",+All!N969,IF(+All!$H969="Arkansas State",+All!N969,0))</f>
        <v>0</v>
      </c>
      <c r="O31" s="708">
        <f>IF(+All!$F969="Arkansas State",+All!O969,IF(+All!$H969="Arkansas State",+All!O969,0))</f>
        <v>0</v>
      </c>
      <c r="P31" s="708">
        <f>IF(+All!$F969="Arkansas State",+All!P969,IF(+All!$H969="Arkansas State",+All!P969,0))</f>
        <v>0</v>
      </c>
      <c r="Q31" s="707">
        <f>IF(+All!$F969="Arkansas State",+All!Q969,IF(+All!$H969="Arkansas State",+All!Q969,0))</f>
        <v>0</v>
      </c>
      <c r="R31" s="706">
        <f>IF(+All!$F969="Arkansas State",+All!R969,IF(+All!$H969="Arkansas State",+All!R969,0))</f>
        <v>0</v>
      </c>
      <c r="S31" s="708">
        <f>IF(+All!$F969="Arkansas State",+All!S969,IF(+All!$H969="Arkansas State",+All!S969,0))</f>
        <v>0</v>
      </c>
      <c r="T31" s="706">
        <f>IF(+All!$F969="Arkansas State",+All!T969,IF(+All!$H969="Arkansas State",+All!T969,0))</f>
        <v>0</v>
      </c>
      <c r="U31" s="707">
        <f>IF(+All!$F969="Arkansas State",+All!U969,IF(+All!$H969="Arkansas State",+All!U969,0))</f>
        <v>0</v>
      </c>
      <c r="V31" s="706" t="e">
        <f>IF(+All!#REF!="Arkansas State",+All!#REF!,IF(+All!#REF!="Arkansas State",+All!#REF!,0))</f>
        <v>#REF!</v>
      </c>
      <c r="W31" s="707" t="e">
        <f>IF(+All!#REF!="Arkansas State",+All!#REF!,IF(+All!#REF!="Arkansas State",+All!#REF!,0))</f>
        <v>#REF!</v>
      </c>
      <c r="X31" s="706" t="e">
        <f>IF(+All!#REF!="Arkansas State",+All!#REF!,IF(+All!#REF!="Arkansas State",+All!#REF!,0))</f>
        <v>#REF!</v>
      </c>
      <c r="Y31" s="707" t="e">
        <f>IF(+All!#REF!="Arkansas State",+All!#REF!,IF(+All!#REF!="Arkansas State",+All!#REF!,0))</f>
        <v>#REF!</v>
      </c>
      <c r="Z31" s="706" t="e">
        <f>IF(+All!#REF!="Arkansas State",+All!#REF!,IF(+All!#REF!="Arkansas State",+All!#REF!,0))</f>
        <v>#REF!</v>
      </c>
      <c r="AA31" s="707" t="e">
        <f>IF(+All!#REF!="Arkansas State",+All!#REF!,IF(+All!#REF!="Arkansas State",+All!#REF!,0))</f>
        <v>#REF!</v>
      </c>
      <c r="AB31" s="706" t="e">
        <f>IF(+All!#REF!="Arkansas State",+All!#REF!,IF(+All!#REF!="Arkansas State",+All!#REF!,0))</f>
        <v>#REF!</v>
      </c>
      <c r="AC31" s="707" t="e">
        <f>IF(+All!#REF!="Arkansas State",+All!#REF!,IF(+All!#REF!="Arkansas State",+All!#REF!,0))</f>
        <v>#REF!</v>
      </c>
      <c r="AD31" s="706" t="e">
        <f>IF(+All!#REF!="Arkansas State",+All!#REF!,IF(+All!#REF!="Arkansas State",+All!#REF!,0))</f>
        <v>#REF!</v>
      </c>
      <c r="AE31" s="707" t="e">
        <f>IF(+All!#REF!="Arkansas State",+All!#REF!,IF(+All!#REF!="Arkansas State",+All!#REF!,0))</f>
        <v>#REF!</v>
      </c>
      <c r="AF31" s="706" t="e">
        <f>IF(+All!#REF!="Arkansas State",+All!#REF!,IF(+All!#REF!="Arkansas State",+All!#REF!,0))</f>
        <v>#REF!</v>
      </c>
      <c r="AG31" s="707" t="e">
        <f>IF(+All!#REF!="Arkansas State",+All!#REF!,IF(+All!#REF!="Arkansas State",+All!#REF!,0))</f>
        <v>#REF!</v>
      </c>
      <c r="AH31" s="706" t="e">
        <f>IF(+All!#REF!="Arkansas State",+All!#REF!,IF(+All!#REF!="Arkansas State",+All!#REF!,0))</f>
        <v>#REF!</v>
      </c>
      <c r="AI31" s="707" t="e">
        <f>IF(+All!#REF!="Arkansas State",+All!#REF!,IF(+All!#REF!="Arkansas State",+All!#REF!,0))</f>
        <v>#REF!</v>
      </c>
      <c r="AJ31" s="706" t="e">
        <f>IF(+All!#REF!="Arkansas State",+All!#REF!,IF(+All!#REF!="Arkansas State",+All!#REF!,0))</f>
        <v>#REF!</v>
      </c>
      <c r="AK31" s="707" t="e">
        <f>IF(+All!#REF!="Arkansas State",+All!#REF!,IF(+All!#REF!="Arkansas State",+All!#REF!,0))</f>
        <v>#REF!</v>
      </c>
      <c r="AL31" s="81" t="e">
        <f>IF(+All!#REF!="Arkansas State",+All!#REF!,IF(+All!#REF!="Arkansas State",+All!#REF!,0))</f>
        <v>#REF!</v>
      </c>
      <c r="AM31" s="82" t="e">
        <f>IF(+All!#REF!="Arkansas State",+All!#REF!,IF(+All!#REF!="Arkansas State",+All!#REF!,0))</f>
        <v>#REF!</v>
      </c>
      <c r="AN31" s="81" t="e">
        <f>IF(+All!#REF!="Arkansas State",+All!#REF!,IF(+All!#REF!="Arkansas State",+All!#REF!,0))</f>
        <v>#REF!</v>
      </c>
      <c r="AO31" s="83" t="e">
        <f>IF(+All!#REF!="Arkansas State",+All!#REF!,IF(+All!#REF!="Arkansas State",+All!#REF!,0))</f>
        <v>#REF!</v>
      </c>
      <c r="AP31" s="84" t="e">
        <f>IF(+All!#REF!="Arkansas State",+All!#REF!,IF(+All!#REF!="Arkansas State",+All!#REF!,0))</f>
        <v>#REF!</v>
      </c>
      <c r="AQ31" s="480" t="e">
        <f>IF(+All!#REF!="Arkansas State",+All!#REF!,IF(+All!#REF!="Arkansas State",+All!#REF!,0))</f>
        <v>#REF!</v>
      </c>
      <c r="AR31" s="482" t="e">
        <f>IF(+All!#REF!="Arkansas State",+All!#REF!,IF(+All!#REF!="Arkansas State",+All!#REF!,0))</f>
        <v>#REF!</v>
      </c>
      <c r="AS31" s="483" t="e">
        <f>IF(+All!#REF!="Arkansas State",+All!#REF!,IF(+All!#REF!="Arkansas State",+All!#REF!,0))</f>
        <v>#REF!</v>
      </c>
      <c r="AT31" s="483" t="e">
        <f>IF(+All!#REF!="Arkansas State",+All!#REF!,IF(+All!#REF!="Arkansas State",+All!#REF!,0))</f>
        <v>#REF!</v>
      </c>
      <c r="AU31" s="482" t="e">
        <f>IF(+All!#REF!="Arkansas State",+All!#REF!,IF(+All!#REF!="Arkansas State",+All!#REF!,0))</f>
        <v>#REF!</v>
      </c>
      <c r="AV31" s="483" t="e">
        <f>IF(+All!#REF!="Arkansas State",+All!#REF!,IF(+All!#REF!="Arkansas State",+All!#REF!,0))</f>
        <v>#REF!</v>
      </c>
      <c r="AW31" s="484" t="e">
        <f>IF(+All!#REF!="Arkansas State",+All!#REF!,IF(+All!#REF!="Arkansas State",+All!#REF!,0))</f>
        <v>#REF!</v>
      </c>
      <c r="AX31" s="483" t="e">
        <f>IF(+All!#REF!="Arkansas State",+All!#REF!,IF(+All!#REF!="Arkansas State",+All!#REF!,0))</f>
        <v>#REF!</v>
      </c>
      <c r="AY31" s="88" t="e">
        <f>IF(+All!#REF!="Arkansas State",+All!#REF!,IF(+All!#REF!="Arkansas State",+All!#REF!,0))</f>
        <v>#REF!</v>
      </c>
      <c r="AZ31" s="89" t="e">
        <f>IF(+All!#REF!="Arkansas State",+All!#REF!,IF(+All!#REF!="Arkansas State",+All!#REF!,0))</f>
        <v>#REF!</v>
      </c>
      <c r="BA31" s="90" t="e">
        <f>IF(+All!#REF!="Arkansas State",+All!#REF!,IF(+All!#REF!="Arkansas State",+All!#REF!,0))</f>
        <v>#REF!</v>
      </c>
      <c r="BB31" s="90" t="e">
        <f>IF(+All!#REF!="Arkansas State",+All!#REF!,IF(+All!#REF!="Arkansas State",+All!#REF!,0))</f>
        <v>#REF!</v>
      </c>
      <c r="BC31" s="91" t="e">
        <f>IF(+All!#REF!="Arkansas State",+All!#REF!,IF(+All!#REF!="Arkansas State",+All!#REF!,0))</f>
        <v>#REF!</v>
      </c>
      <c r="BD31" s="482" t="e">
        <f>IF(+All!#REF!="Arkansas State",+All!#REF!,IF(+All!#REF!="Arkansas State",+All!#REF!,0))</f>
        <v>#REF!</v>
      </c>
      <c r="BE31" s="483" t="e">
        <f>IF(+All!#REF!="Arkansas State",+All!#REF!,IF(+All!#REF!="Arkansas State",+All!#REF!,0))</f>
        <v>#REF!</v>
      </c>
      <c r="BF31" s="483" t="e">
        <f>IF(+All!#REF!="Arkansas State",+All!#REF!,IF(+All!#REF!="Arkansas State",+All!#REF!,0))</f>
        <v>#REF!</v>
      </c>
      <c r="BG31" s="482" t="e">
        <f>IF(+All!#REF!="Arkansas State",+All!#REF!,IF(+All!#REF!="Arkansas State",+All!#REF!,0))</f>
        <v>#REF!</v>
      </c>
      <c r="BH31" s="483" t="e">
        <f>IF(+All!#REF!="Arkansas State",+All!#REF!,IF(+All!#REF!="Arkansas State",+All!#REF!,0))</f>
        <v>#REF!</v>
      </c>
      <c r="BI31" s="484" t="e">
        <f>IF(+All!#REF!="Arkansas State",+All!#REF!,IF(+All!#REF!="Arkansas State",+All!#REF!,0))</f>
        <v>#REF!</v>
      </c>
      <c r="BJ31" s="92" t="e">
        <f>IF(+All!#REF!="Arkansas State",+All!#REF!,IF(+All!#REF!="Arkansas State",+All!#REF!,0))</f>
        <v>#REF!</v>
      </c>
      <c r="BK31" s="93" t="e">
        <f>IF(+All!#REF!="Arkansas State",+All!#REF!,IF(+All!#REF!="Arkansas State",+All!#REF!,0))</f>
        <v>#REF!</v>
      </c>
      <c r="BL31" s="817"/>
      <c r="BM31" s="817"/>
      <c r="BN31" s="817"/>
      <c r="BO31" s="817"/>
      <c r="BP31" s="817"/>
      <c r="BQ31" s="817"/>
    </row>
    <row r="32" spans="1:69" s="107" customFormat="1" x14ac:dyDescent="0.8">
      <c r="A32" s="70"/>
      <c r="B32" s="70"/>
      <c r="C32" s="94"/>
      <c r="D32" s="73"/>
      <c r="E32" s="707"/>
      <c r="F32" s="1219" t="str">
        <f>H33</f>
        <v>Coastal Carolina</v>
      </c>
      <c r="G32" s="1261"/>
      <c r="H32" s="1261"/>
      <c r="I32" s="1262"/>
      <c r="J32" s="706"/>
      <c r="K32" s="707"/>
      <c r="L32" s="78"/>
      <c r="M32" s="79"/>
      <c r="N32" s="706"/>
      <c r="O32" s="708"/>
      <c r="P32" s="708"/>
      <c r="Q32" s="707"/>
      <c r="R32" s="706"/>
      <c r="S32" s="708"/>
      <c r="T32" s="706"/>
      <c r="U32" s="707"/>
      <c r="V32" s="706"/>
      <c r="W32" s="707"/>
      <c r="X32" s="706"/>
      <c r="Y32" s="707"/>
      <c r="Z32" s="706"/>
      <c r="AA32" s="707"/>
      <c r="AB32" s="706"/>
      <c r="AC32" s="707"/>
      <c r="AD32" s="706"/>
      <c r="AE32" s="707"/>
      <c r="AF32" s="706"/>
      <c r="AG32" s="707"/>
      <c r="AH32" s="706"/>
      <c r="AI32" s="707"/>
      <c r="AJ32" s="706"/>
      <c r="AK32" s="707"/>
      <c r="AL32" s="96"/>
      <c r="AM32" s="70"/>
      <c r="AN32" s="96"/>
      <c r="AO32" s="70"/>
      <c r="AP32" s="84"/>
      <c r="AQ32" s="480"/>
      <c r="AR32" s="482"/>
      <c r="AS32" s="483"/>
      <c r="AT32" s="483"/>
      <c r="AU32" s="482"/>
      <c r="AV32" s="483"/>
      <c r="AW32" s="484"/>
      <c r="AX32" s="483"/>
      <c r="AY32" s="88"/>
      <c r="AZ32" s="89"/>
      <c r="BA32" s="90"/>
      <c r="BB32" s="90"/>
      <c r="BC32" s="91"/>
      <c r="BD32" s="482"/>
      <c r="BE32" s="483"/>
      <c r="BF32" s="483"/>
      <c r="BG32" s="482"/>
      <c r="BH32" s="483"/>
      <c r="BI32" s="484"/>
      <c r="BJ32" s="92"/>
      <c r="BK32" s="93"/>
      <c r="BL32" s="817"/>
      <c r="BM32" s="817"/>
      <c r="BN32" s="817"/>
      <c r="BO32" s="817"/>
      <c r="BP32" s="817"/>
      <c r="BQ32" s="817"/>
    </row>
    <row r="33" spans="1:69" s="107" customFormat="1" x14ac:dyDescent="0.8">
      <c r="A33" s="70">
        <f>IF(+All!$F24="Coastal Carolina",+All!A24,IF(+All!$H24="Coastal Carolina",+All!A24,0))</f>
        <v>1</v>
      </c>
      <c r="B33" s="480" t="str">
        <f>IF(+All!$F24="Coastal Carolina",+All!B24,IF(+All!$H24="Coastal Carolina",+All!B24,0))</f>
        <v>Thurs</v>
      </c>
      <c r="C33" s="72">
        <f>IF(+All!$F24="Coastal Carolina",+All!C24,IF(+All!$H24="Coastal Carolina",+All!C24,0))</f>
        <v>44441</v>
      </c>
      <c r="D33" s="73">
        <f>IF(+All!$F24="Coastal Carolina",+All!D24,IF(+All!$H24="Coastal Carolina",+All!D24,0))</f>
        <v>0.79166666666666663</v>
      </c>
      <c r="E33" s="707">
        <f>IF(+All!$F24="Coastal Carolina",+All!E24,IF(+All!$H24="Coastal Carolina",+All!E24,0))</f>
        <v>0</v>
      </c>
      <c r="F33" s="75" t="str">
        <f>IF(+All!$F24="Coastal Carolina",+All!F24,IF(+All!$H24="Coastal Carolina",+All!F24,0))</f>
        <v>1AA Citadel</v>
      </c>
      <c r="G33" s="76" t="str">
        <f>IF(+All!$F24="Coastal Carolina",+All!G24,IF(+All!$H24="Coastal Carolina",+All!G24,0))</f>
        <v>1AA</v>
      </c>
      <c r="H33" s="75" t="str">
        <f>IF(+All!$F24="Coastal Carolina",+All!H24,IF(+All!$H24="Coastal Carolina",+All!H24,0))</f>
        <v>Coastal Carolina</v>
      </c>
      <c r="I33" s="76" t="str">
        <f>IF(+All!$F24="Coastal Carolina",+All!I24,IF(+All!$H24="Coastal Carolina",+All!I24,0))</f>
        <v>SB</v>
      </c>
      <c r="J33" s="706">
        <f>IF(+All!$F24="Coastal Carolina",+All!J24,IF(+All!$H24="Coastal Carolina",+All!J24,0))</f>
        <v>0</v>
      </c>
      <c r="K33" s="707">
        <f>IF(+All!$F24="Coastal Carolina",+All!K24,IF(+All!$H24="Coastal Carolina",+All!K24,0))</f>
        <v>0</v>
      </c>
      <c r="L33" s="78">
        <f>IF(+All!$F24="Coastal Carolina",+All!L24,IF(+All!$H24="Coastal Carolina",+All!L24,0))</f>
        <v>0</v>
      </c>
      <c r="M33" s="79">
        <f>IF(+All!$F24="Coastal Carolina",+All!M24,IF(+All!$H24="Coastal Carolina",+All!M24,0))</f>
        <v>0</v>
      </c>
      <c r="N33" s="706" t="str">
        <f>IF(+All!$F24="Coastal Carolina",+All!N24,IF(+All!$H24="Coastal Carolina",+All!N24,0))</f>
        <v>Coastal Carolina</v>
      </c>
      <c r="O33" s="708">
        <f>IF(+All!$F24="Coastal Carolina",+All!O24,IF(+All!$H24="Coastal Carolina",+All!O24,0))</f>
        <v>53</v>
      </c>
      <c r="P33" s="708" t="str">
        <f>IF(+All!$F24="Coastal Carolina",+All!P24,IF(+All!$H24="Coastal Carolina",+All!P24,0))</f>
        <v>1AA Citadel</v>
      </c>
      <c r="Q33" s="707">
        <f>IF(+All!$F24="Coastal Carolina",+All!Q24,IF(+All!$H24="Coastal Carolina",+All!Q24,0))</f>
        <v>14</v>
      </c>
      <c r="R33" s="706">
        <f>IF(+All!$F24="Coastal Carolina",+All!R24,IF(+All!$H24="Coastal Carolina",+All!R24,0))</f>
        <v>0</v>
      </c>
      <c r="S33" s="708">
        <f>IF(+All!$F24="Coastal Carolina",+All!S24,IF(+All!$H24="Coastal Carolina",+All!S24,0))</f>
        <v>0</v>
      </c>
      <c r="T33" s="706">
        <f>IF(+All!$F24="Coastal Carolina",+All!T24,IF(+All!$H24="Coastal Carolina",+All!T24,0))</f>
        <v>0</v>
      </c>
      <c r="U33" s="707">
        <f>IF(+All!$F24="Coastal Carolina",+All!U24,IF(+All!$H24="Coastal Carolina",+All!U24,0))</f>
        <v>0</v>
      </c>
      <c r="V33" s="706"/>
      <c r="W33" s="707"/>
      <c r="X33" s="706"/>
      <c r="Y33" s="707"/>
      <c r="Z33" s="706"/>
      <c r="AA33" s="707"/>
      <c r="AB33" s="706"/>
      <c r="AC33" s="707"/>
      <c r="AD33" s="706"/>
      <c r="AE33" s="707"/>
      <c r="AF33" s="706"/>
      <c r="AG33" s="707"/>
      <c r="AH33" s="706"/>
      <c r="AI33" s="707"/>
      <c r="AJ33" s="706"/>
      <c r="AK33" s="707"/>
      <c r="AL33" s="81"/>
      <c r="AM33" s="82"/>
      <c r="AN33" s="81"/>
      <c r="AO33" s="83"/>
      <c r="AP33" s="84"/>
      <c r="AQ33" s="480"/>
      <c r="AR33" s="482"/>
      <c r="AS33" s="483"/>
      <c r="AT33" s="483"/>
      <c r="AU33" s="482"/>
      <c r="AV33" s="483"/>
      <c r="AW33" s="484"/>
      <c r="AX33" s="483"/>
      <c r="AY33" s="88"/>
      <c r="AZ33" s="89"/>
      <c r="BA33" s="90"/>
      <c r="BB33" s="90"/>
      <c r="BC33" s="91"/>
      <c r="BD33" s="482"/>
      <c r="BE33" s="483"/>
      <c r="BF33" s="483"/>
      <c r="BG33" s="482"/>
      <c r="BH33" s="483"/>
      <c r="BI33" s="484"/>
      <c r="BJ33" s="92"/>
      <c r="BK33" s="93"/>
      <c r="BL33" s="817"/>
      <c r="BM33" s="817"/>
      <c r="BN33" s="817"/>
      <c r="BO33" s="817"/>
      <c r="BP33" s="817"/>
      <c r="BQ33" s="817"/>
    </row>
    <row r="34" spans="1:69" s="107" customFormat="1" x14ac:dyDescent="0.8">
      <c r="A34" s="70">
        <f>IF(+All!$F94="Coastal Carolina",+All!A94,IF(+All!$H94="Coastal Carolina",+All!A94,0))</f>
        <v>2</v>
      </c>
      <c r="B34" s="480" t="str">
        <f>IF(+All!$F94="Coastal Carolina",+All!B94,IF(+All!$H94="Coastal Carolina",+All!B94,0))</f>
        <v>Fri</v>
      </c>
      <c r="C34" s="72">
        <f>IF(+All!$F94="Coastal Carolina",+All!C94,IF(+All!$H94="Coastal Carolina",+All!C94,0))</f>
        <v>44449</v>
      </c>
      <c r="D34" s="73">
        <f>IF(+All!$F94="Coastal Carolina",+All!D94,IF(+All!$H94="Coastal Carolina",+All!D94,0))</f>
        <v>0.8125</v>
      </c>
      <c r="E34" s="707" t="str">
        <f>IF(+All!$F94="Coastal Carolina",+All!E94,IF(+All!$H94="Coastal Carolina",+All!E94,0))</f>
        <v>ESPN2</v>
      </c>
      <c r="F34" s="75" t="str">
        <f>IF(+All!$F94="Coastal Carolina",+All!F94,IF(+All!$H94="Coastal Carolina",+All!F94,0))</f>
        <v>Kansas</v>
      </c>
      <c r="G34" s="76" t="str">
        <f>IF(+All!$F94="Coastal Carolina",+All!G94,IF(+All!$H94="Coastal Carolina",+All!G94,0))</f>
        <v>B12</v>
      </c>
      <c r="H34" s="75" t="str">
        <f>IF(+All!$F94="Coastal Carolina",+All!H94,IF(+All!$H94="Coastal Carolina",+All!H94,0))</f>
        <v>Coastal Carolina</v>
      </c>
      <c r="I34" s="76" t="str">
        <f>IF(+All!$F94="Coastal Carolina",+All!I94,IF(+All!$H94="Coastal Carolina",+All!I94,0))</f>
        <v>SB</v>
      </c>
      <c r="J34" s="706" t="str">
        <f>IF(+All!$F94="Coastal Carolina",+All!J94,IF(+All!$H94="Coastal Carolina",+All!J94,0))</f>
        <v>Coastal Carolina</v>
      </c>
      <c r="K34" s="707" t="str">
        <f>IF(+All!$F94="Coastal Carolina",+All!K94,IF(+All!$H94="Coastal Carolina",+All!K94,0))</f>
        <v>Kansas</v>
      </c>
      <c r="L34" s="78">
        <f>IF(+All!$F94="Coastal Carolina",+All!L94,IF(+All!$H94="Coastal Carolina",+All!L94,0))</f>
        <v>25.5</v>
      </c>
      <c r="M34" s="79">
        <f>IF(+All!$F94="Coastal Carolina",+All!M94,IF(+All!$H94="Coastal Carolina",+All!M94,0))</f>
        <v>52</v>
      </c>
      <c r="N34" s="706" t="str">
        <f>IF(+All!$F94="Coastal Carolina",+All!N94,IF(+All!$H94="Coastal Carolina",+All!N94,0))</f>
        <v>Coastal Carolina</v>
      </c>
      <c r="O34" s="708">
        <f>IF(+All!$F94="Coastal Carolina",+All!O94,IF(+All!$H94="Coastal Carolina",+All!O94,0))</f>
        <v>49</v>
      </c>
      <c r="P34" s="708" t="str">
        <f>IF(+All!$F94="Coastal Carolina",+All!P94,IF(+All!$H94="Coastal Carolina",+All!P94,0))</f>
        <v>Kansas</v>
      </c>
      <c r="Q34" s="707">
        <f>IF(+All!$F94="Coastal Carolina",+All!Q94,IF(+All!$H94="Coastal Carolina",+All!Q94,0))</f>
        <v>22</v>
      </c>
      <c r="R34" s="706" t="str">
        <f>IF(+All!$F94="Coastal Carolina",+All!R94,IF(+All!$H94="Coastal Carolina",+All!R94,0))</f>
        <v>Coastal Carolina</v>
      </c>
      <c r="S34" s="708" t="str">
        <f>IF(+All!$F94="Coastal Carolina",+All!S94,IF(+All!$H94="Coastal Carolina",+All!S94,0))</f>
        <v>Kansas</v>
      </c>
      <c r="T34" s="706" t="str">
        <f>IF(+All!$F94="Coastal Carolina",+All!T94,IF(+All!$H94="Coastal Carolina",+All!T94,0))</f>
        <v>Kansas</v>
      </c>
      <c r="U34" s="707" t="str">
        <f>IF(+All!$F94="Coastal Carolina",+All!U94,IF(+All!$H94="Coastal Carolina",+All!U94,0))</f>
        <v>L</v>
      </c>
      <c r="V34" s="706" t="e">
        <f>IF(+All!#REF!="Coastal Carolina",+All!#REF!,IF(+All!#REF!="Coastal Carolina",+All!#REF!,0))</f>
        <v>#REF!</v>
      </c>
      <c r="W34" s="707" t="e">
        <f>IF(+All!#REF!="Coastal Carolina",+All!#REF!,IF(+All!#REF!="Coastal Carolina",+All!#REF!,0))</f>
        <v>#REF!</v>
      </c>
      <c r="X34" s="706" t="e">
        <f>IF(+All!#REF!="Coastal Carolina",+All!#REF!,IF(+All!#REF!="Coastal Carolina",+All!#REF!,0))</f>
        <v>#REF!</v>
      </c>
      <c r="Y34" s="707" t="e">
        <f>IF(+All!#REF!="Coastal Carolina",+All!#REF!,IF(+All!#REF!="Coastal Carolina",+All!#REF!,0))</f>
        <v>#REF!</v>
      </c>
      <c r="Z34" s="706" t="e">
        <f>IF(+All!#REF!="Coastal Carolina",+All!#REF!,IF(+All!#REF!="Coastal Carolina",+All!#REF!,0))</f>
        <v>#REF!</v>
      </c>
      <c r="AA34" s="707" t="e">
        <f>IF(+All!#REF!="Coastal Carolina",+All!#REF!,IF(+All!#REF!="Coastal Carolina",+All!#REF!,0))</f>
        <v>#REF!</v>
      </c>
      <c r="AB34" s="706" t="e">
        <f>IF(+All!#REF!="Coastal Carolina",+All!#REF!,IF(+All!#REF!="Coastal Carolina",+All!#REF!,0))</f>
        <v>#REF!</v>
      </c>
      <c r="AC34" s="707" t="e">
        <f>IF(+All!#REF!="Coastal Carolina",+All!#REF!,IF(+All!#REF!="Coastal Carolina",+All!#REF!,0))</f>
        <v>#REF!</v>
      </c>
      <c r="AD34" s="706" t="e">
        <f>IF(+All!#REF!="Coastal Carolina",+All!#REF!,IF(+All!#REF!="Coastal Carolina",+All!#REF!,0))</f>
        <v>#REF!</v>
      </c>
      <c r="AE34" s="707" t="e">
        <f>IF(+All!#REF!="Coastal Carolina",+All!#REF!,IF(+All!#REF!="Coastal Carolina",+All!#REF!,0))</f>
        <v>#REF!</v>
      </c>
      <c r="AF34" s="706" t="e">
        <f>IF(+All!#REF!="Coastal Carolina",+All!#REF!,IF(+All!#REF!="Coastal Carolina",+All!#REF!,0))</f>
        <v>#REF!</v>
      </c>
      <c r="AG34" s="707" t="e">
        <f>IF(+All!#REF!="Coastal Carolina",+All!#REF!,IF(+All!#REF!="Coastal Carolina",+All!#REF!,0))</f>
        <v>#REF!</v>
      </c>
      <c r="AH34" s="706" t="e">
        <f>IF(+All!#REF!="Coastal Carolina",+All!#REF!,IF(+All!#REF!="Coastal Carolina",+All!#REF!,0))</f>
        <v>#REF!</v>
      </c>
      <c r="AI34" s="707" t="e">
        <f>IF(+All!#REF!="Coastal Carolina",+All!#REF!,IF(+All!#REF!="Coastal Carolina",+All!#REF!,0))</f>
        <v>#REF!</v>
      </c>
      <c r="AJ34" s="706" t="e">
        <f>IF(+All!#REF!="Coastal Carolina",+All!#REF!,IF(+All!#REF!="Coastal Carolina",+All!#REF!,0))</f>
        <v>#REF!</v>
      </c>
      <c r="AK34" s="707" t="e">
        <f>IF(+All!#REF!="Coastal Carolina",+All!#REF!,IF(+All!#REF!="Coastal Carolina",+All!#REF!,0))</f>
        <v>#REF!</v>
      </c>
      <c r="AL34" s="81" t="e">
        <f>IF(+All!#REF!="Coastal Carolina",+All!#REF!,IF(+All!#REF!="Coastal Carolina",+All!#REF!,0))</f>
        <v>#REF!</v>
      </c>
      <c r="AM34" s="82" t="e">
        <f>IF(+All!#REF!="Coastal Carolina",+All!#REF!,IF(+All!#REF!="Coastal Carolina",+All!#REF!,0))</f>
        <v>#REF!</v>
      </c>
      <c r="AN34" s="81" t="e">
        <f>IF(+All!#REF!="Coastal Carolina",+All!#REF!,IF(+All!#REF!="Coastal Carolina",+All!#REF!,0))</f>
        <v>#REF!</v>
      </c>
      <c r="AO34" s="83" t="e">
        <f>IF(+All!#REF!="Coastal Carolina",+All!#REF!,IF(+All!#REF!="Coastal Carolina",+All!#REF!,0))</f>
        <v>#REF!</v>
      </c>
      <c r="AP34" s="84" t="e">
        <f>IF(+All!#REF!="Coastal Carolina",+All!#REF!,IF(+All!#REF!="Coastal Carolina",+All!#REF!,0))</f>
        <v>#REF!</v>
      </c>
      <c r="AQ34" s="480" t="e">
        <f>IF(+All!#REF!="Coastal Carolina",+All!#REF!,IF(+All!#REF!="Coastal Carolina",+All!#REF!,0))</f>
        <v>#REF!</v>
      </c>
      <c r="AR34" s="482" t="e">
        <f>IF(+All!#REF!="Coastal Carolina",+All!#REF!,IF(+All!#REF!="Coastal Carolina",+All!#REF!,0))</f>
        <v>#REF!</v>
      </c>
      <c r="AS34" s="483" t="e">
        <f>IF(+All!#REF!="Coastal Carolina",+All!#REF!,IF(+All!#REF!="Coastal Carolina",+All!#REF!,0))</f>
        <v>#REF!</v>
      </c>
      <c r="AT34" s="483" t="e">
        <f>IF(+All!#REF!="Coastal Carolina",+All!#REF!,IF(+All!#REF!="Coastal Carolina",+All!#REF!,0))</f>
        <v>#REF!</v>
      </c>
      <c r="AU34" s="482" t="e">
        <f>IF(+All!#REF!="Coastal Carolina",+All!#REF!,IF(+All!#REF!="Coastal Carolina",+All!#REF!,0))</f>
        <v>#REF!</v>
      </c>
      <c r="AV34" s="483" t="e">
        <f>IF(+All!#REF!="Coastal Carolina",+All!#REF!,IF(+All!#REF!="Coastal Carolina",+All!#REF!,0))</f>
        <v>#REF!</v>
      </c>
      <c r="AW34" s="484" t="e">
        <f>IF(+All!#REF!="Coastal Carolina",+All!#REF!,IF(+All!#REF!="Coastal Carolina",+All!#REF!,0))</f>
        <v>#REF!</v>
      </c>
      <c r="AX34" s="483" t="e">
        <f>IF(+All!#REF!="Coastal Carolina",+All!#REF!,IF(+All!#REF!="Coastal Carolina",+All!#REF!,0))</f>
        <v>#REF!</v>
      </c>
      <c r="AY34" s="88" t="e">
        <f>IF(+All!#REF!="Coastal Carolina",+All!#REF!,IF(+All!#REF!="Coastal Carolina",+All!#REF!,0))</f>
        <v>#REF!</v>
      </c>
      <c r="AZ34" s="89" t="e">
        <f>IF(+All!#REF!="Coastal Carolina",+All!#REF!,IF(+All!#REF!="Coastal Carolina",+All!#REF!,0))</f>
        <v>#REF!</v>
      </c>
      <c r="BA34" s="90" t="e">
        <f>IF(+All!#REF!="Coastal Carolina",+All!#REF!,IF(+All!#REF!="Coastal Carolina",+All!#REF!,0))</f>
        <v>#REF!</v>
      </c>
      <c r="BB34" s="90" t="e">
        <f>IF(+All!#REF!="Coastal Carolina",+All!#REF!,IF(+All!#REF!="Coastal Carolina",+All!#REF!,0))</f>
        <v>#REF!</v>
      </c>
      <c r="BC34" s="91" t="e">
        <f>IF(+All!#REF!="Coastal Carolina",+All!#REF!,IF(+All!#REF!="Coastal Carolina",+All!#REF!,0))</f>
        <v>#REF!</v>
      </c>
      <c r="BD34" s="482" t="e">
        <f>IF(+All!#REF!="Coastal Carolina",+All!#REF!,IF(+All!#REF!="Coastal Carolina",+All!#REF!,0))</f>
        <v>#REF!</v>
      </c>
      <c r="BE34" s="483" t="e">
        <f>IF(+All!#REF!="Coastal Carolina",+All!#REF!,IF(+All!#REF!="Coastal Carolina",+All!#REF!,0))</f>
        <v>#REF!</v>
      </c>
      <c r="BF34" s="483" t="e">
        <f>IF(+All!#REF!="Coastal Carolina",+All!#REF!,IF(+All!#REF!="Coastal Carolina",+All!#REF!,0))</f>
        <v>#REF!</v>
      </c>
      <c r="BG34" s="482" t="e">
        <f>IF(+All!#REF!="Coastal Carolina",+All!#REF!,IF(+All!#REF!="Coastal Carolina",+All!#REF!,0))</f>
        <v>#REF!</v>
      </c>
      <c r="BH34" s="483" t="e">
        <f>IF(+All!#REF!="Coastal Carolina",+All!#REF!,IF(+All!#REF!="Coastal Carolina",+All!#REF!,0))</f>
        <v>#REF!</v>
      </c>
      <c r="BI34" s="484" t="e">
        <f>IF(+All!#REF!="Coastal Carolina",+All!#REF!,IF(+All!#REF!="Coastal Carolina",+All!#REF!,0))</f>
        <v>#REF!</v>
      </c>
      <c r="BJ34" s="92" t="e">
        <f>IF(+All!#REF!="Coastal Carolina",+All!#REF!,IF(+All!#REF!="Coastal Carolina",+All!#REF!,0))</f>
        <v>#REF!</v>
      </c>
      <c r="BK34" s="93" t="e">
        <f>IF(+All!#REF!="Coastal Carolina",+All!#REF!,IF(+All!#REF!="Coastal Carolina",+All!#REF!,0))</f>
        <v>#REF!</v>
      </c>
      <c r="BL34" s="817"/>
      <c r="BM34" s="817"/>
      <c r="BN34" s="817"/>
      <c r="BO34" s="817"/>
      <c r="BP34" s="817"/>
      <c r="BQ34" s="817"/>
    </row>
    <row r="35" spans="1:69" s="107" customFormat="1" x14ac:dyDescent="0.8">
      <c r="A35" s="70">
        <f>IF(+All!$F218="Coastal Carolina",+All!A218,IF(+All!$H218="Coastal Carolina",+All!A218,0))</f>
        <v>3</v>
      </c>
      <c r="B35" s="480" t="str">
        <f>IF(+All!$F218="Coastal Carolina",+All!B218,IF(+All!$H218="Coastal Carolina",+All!B218,0))</f>
        <v>Sat</v>
      </c>
      <c r="C35" s="72">
        <f>IF(+All!$F218="Coastal Carolina",+All!C218,IF(+All!$H218="Coastal Carolina",+All!C218,0))</f>
        <v>44457</v>
      </c>
      <c r="D35" s="73">
        <f>IF(+All!$F218="Coastal Carolina",+All!D218,IF(+All!$H218="Coastal Carolina",+All!D218,0))</f>
        <v>0.5</v>
      </c>
      <c r="E35" s="707" t="str">
        <f>IF(+All!$F218="Coastal Carolina",+All!E218,IF(+All!$H218="Coastal Carolina",+All!E218,0))</f>
        <v>ESPN2</v>
      </c>
      <c r="F35" s="75" t="str">
        <f>IF(+All!$F218="Coastal Carolina",+All!F218,IF(+All!$H218="Coastal Carolina",+All!F218,0))</f>
        <v>Coastal Carolina</v>
      </c>
      <c r="G35" s="76" t="str">
        <f>IF(+All!$F218="Coastal Carolina",+All!G218,IF(+All!$H218="Coastal Carolina",+All!G218,0))</f>
        <v>SB</v>
      </c>
      <c r="H35" s="75" t="str">
        <f>IF(+All!$F218="Coastal Carolina",+All!H218,IF(+All!$H218="Coastal Carolina",+All!H218,0))</f>
        <v>Buffalo</v>
      </c>
      <c r="I35" s="76" t="str">
        <f>IF(+All!$F218="Coastal Carolina",+All!I218,IF(+All!$H218="Coastal Carolina",+All!I218,0))</f>
        <v>MAC</v>
      </c>
      <c r="J35" s="706" t="str">
        <f>IF(+All!$F218="Coastal Carolina",+All!J218,IF(+All!$H218="Coastal Carolina",+All!J218,0))</f>
        <v>Coastal Carolina</v>
      </c>
      <c r="K35" s="707" t="str">
        <f>IF(+All!$F218="Coastal Carolina",+All!K218,IF(+All!$H218="Coastal Carolina",+All!K218,0))</f>
        <v>Buffalo</v>
      </c>
      <c r="L35" s="78">
        <f>IF(+All!$F218="Coastal Carolina",+All!L218,IF(+All!$H218="Coastal Carolina",+All!L218,0))</f>
        <v>14</v>
      </c>
      <c r="M35" s="79">
        <f>IF(+All!$F218="Coastal Carolina",+All!M218,IF(+All!$H218="Coastal Carolina",+All!M218,0))</f>
        <v>57.5</v>
      </c>
      <c r="N35" s="706" t="str">
        <f>IF(+All!$F218="Coastal Carolina",+All!N218,IF(+All!$H218="Coastal Carolina",+All!N218,0))</f>
        <v>Coastal Carolina</v>
      </c>
      <c r="O35" s="708">
        <f>IF(+All!$F218="Coastal Carolina",+All!O218,IF(+All!$H218="Coastal Carolina",+All!O218,0))</f>
        <v>28</v>
      </c>
      <c r="P35" s="708" t="str">
        <f>IF(+All!$F218="Coastal Carolina",+All!P218,IF(+All!$H218="Coastal Carolina",+All!P218,0))</f>
        <v>Buffalo</v>
      </c>
      <c r="Q35" s="707">
        <f>IF(+All!$F218="Coastal Carolina",+All!Q218,IF(+All!$H218="Coastal Carolina",+All!Q218,0))</f>
        <v>25</v>
      </c>
      <c r="R35" s="706" t="str">
        <f>IF(+All!$F218="Coastal Carolina",+All!R218,IF(+All!$H218="Coastal Carolina",+All!R218,0))</f>
        <v>Buffalo</v>
      </c>
      <c r="S35" s="708" t="str">
        <f>IF(+All!$F218="Coastal Carolina",+All!S218,IF(+All!$H218="Coastal Carolina",+All!S218,0))</f>
        <v>Coastal Carolina</v>
      </c>
      <c r="T35" s="706" t="str">
        <f>IF(+All!$F218="Coastal Carolina",+All!T218,IF(+All!$H218="Coastal Carolina",+All!T218,0))</f>
        <v>Coastal Carolina</v>
      </c>
      <c r="U35" s="707" t="str">
        <f>IF(+All!$F218="Coastal Carolina",+All!U218,IF(+All!$H218="Coastal Carolina",+All!U218,0))</f>
        <v>L</v>
      </c>
      <c r="V35" s="706" t="e">
        <f>IF(+All!#REF!="Coastal Carolina",+All!#REF!,IF(+All!#REF!="Coastal Carolina",+All!#REF!,0))</f>
        <v>#REF!</v>
      </c>
      <c r="W35" s="707" t="e">
        <f>IF(+All!#REF!="Coastal Carolina",+All!#REF!,IF(+All!#REF!="Coastal Carolina",+All!#REF!,0))</f>
        <v>#REF!</v>
      </c>
      <c r="X35" s="706" t="e">
        <f>IF(+All!#REF!="Coastal Carolina",+All!#REF!,IF(+All!#REF!="Coastal Carolina",+All!#REF!,0))</f>
        <v>#REF!</v>
      </c>
      <c r="Y35" s="707" t="e">
        <f>IF(+All!#REF!="Coastal Carolina",+All!#REF!,IF(+All!#REF!="Coastal Carolina",+All!#REF!,0))</f>
        <v>#REF!</v>
      </c>
      <c r="Z35" s="706" t="e">
        <f>IF(+All!#REF!="Coastal Carolina",+All!#REF!,IF(+All!#REF!="Coastal Carolina",+All!#REF!,0))</f>
        <v>#REF!</v>
      </c>
      <c r="AA35" s="707" t="e">
        <f>IF(+All!#REF!="Coastal Carolina",+All!#REF!,IF(+All!#REF!="Coastal Carolina",+All!#REF!,0))</f>
        <v>#REF!</v>
      </c>
      <c r="AB35" s="706" t="e">
        <f>IF(+All!#REF!="Coastal Carolina",+All!#REF!,IF(+All!#REF!="Coastal Carolina",+All!#REF!,0))</f>
        <v>#REF!</v>
      </c>
      <c r="AC35" s="707" t="e">
        <f>IF(+All!#REF!="Coastal Carolina",+All!#REF!,IF(+All!#REF!="Coastal Carolina",+All!#REF!,0))</f>
        <v>#REF!</v>
      </c>
      <c r="AD35" s="706" t="e">
        <f>IF(+All!#REF!="Coastal Carolina",+All!#REF!,IF(+All!#REF!="Coastal Carolina",+All!#REF!,0))</f>
        <v>#REF!</v>
      </c>
      <c r="AE35" s="707" t="e">
        <f>IF(+All!#REF!="Coastal Carolina",+All!#REF!,IF(+All!#REF!="Coastal Carolina",+All!#REF!,0))</f>
        <v>#REF!</v>
      </c>
      <c r="AF35" s="706" t="e">
        <f>IF(+All!#REF!="Coastal Carolina",+All!#REF!,IF(+All!#REF!="Coastal Carolina",+All!#REF!,0))</f>
        <v>#REF!</v>
      </c>
      <c r="AG35" s="707" t="e">
        <f>IF(+All!#REF!="Coastal Carolina",+All!#REF!,IF(+All!#REF!="Coastal Carolina",+All!#REF!,0))</f>
        <v>#REF!</v>
      </c>
      <c r="AH35" s="706" t="e">
        <f>IF(+All!#REF!="Coastal Carolina",+All!#REF!,IF(+All!#REF!="Coastal Carolina",+All!#REF!,0))</f>
        <v>#REF!</v>
      </c>
      <c r="AI35" s="707" t="e">
        <f>IF(+All!#REF!="Coastal Carolina",+All!#REF!,IF(+All!#REF!="Coastal Carolina",+All!#REF!,0))</f>
        <v>#REF!</v>
      </c>
      <c r="AJ35" s="706" t="e">
        <f>IF(+All!#REF!="Coastal Carolina",+All!#REF!,IF(+All!#REF!="Coastal Carolina",+All!#REF!,0))</f>
        <v>#REF!</v>
      </c>
      <c r="AK35" s="707" t="e">
        <f>IF(+All!#REF!="Coastal Carolina",+All!#REF!,IF(+All!#REF!="Coastal Carolina",+All!#REF!,0))</f>
        <v>#REF!</v>
      </c>
      <c r="AL35" s="81" t="e">
        <f>IF(+All!#REF!="Coastal Carolina",+All!#REF!,IF(+All!#REF!="Coastal Carolina",+All!#REF!,0))</f>
        <v>#REF!</v>
      </c>
      <c r="AM35" s="82" t="e">
        <f>IF(+All!#REF!="Coastal Carolina",+All!#REF!,IF(+All!#REF!="Coastal Carolina",+All!#REF!,0))</f>
        <v>#REF!</v>
      </c>
      <c r="AN35" s="81" t="e">
        <f>IF(+All!#REF!="Coastal Carolina",+All!#REF!,IF(+All!#REF!="Coastal Carolina",+All!#REF!,0))</f>
        <v>#REF!</v>
      </c>
      <c r="AO35" s="83" t="e">
        <f>IF(+All!#REF!="Coastal Carolina",+All!#REF!,IF(+All!#REF!="Coastal Carolina",+All!#REF!,0))</f>
        <v>#REF!</v>
      </c>
      <c r="AP35" s="84" t="e">
        <f>IF(+All!#REF!="Coastal Carolina",+All!#REF!,IF(+All!#REF!="Coastal Carolina",+All!#REF!,0))</f>
        <v>#REF!</v>
      </c>
      <c r="AQ35" s="480" t="e">
        <f>IF(+All!#REF!="Coastal Carolina",+All!#REF!,IF(+All!#REF!="Coastal Carolina",+All!#REF!,0))</f>
        <v>#REF!</v>
      </c>
      <c r="AR35" s="482" t="e">
        <f>IF(+All!#REF!="Coastal Carolina",+All!#REF!,IF(+All!#REF!="Coastal Carolina",+All!#REF!,0))</f>
        <v>#REF!</v>
      </c>
      <c r="AS35" s="483" t="e">
        <f>IF(+All!#REF!="Coastal Carolina",+All!#REF!,IF(+All!#REF!="Coastal Carolina",+All!#REF!,0))</f>
        <v>#REF!</v>
      </c>
      <c r="AT35" s="483" t="e">
        <f>IF(+All!#REF!="Coastal Carolina",+All!#REF!,IF(+All!#REF!="Coastal Carolina",+All!#REF!,0))</f>
        <v>#REF!</v>
      </c>
      <c r="AU35" s="482" t="e">
        <f>IF(+All!#REF!="Coastal Carolina",+All!#REF!,IF(+All!#REF!="Coastal Carolina",+All!#REF!,0))</f>
        <v>#REF!</v>
      </c>
      <c r="AV35" s="483" t="e">
        <f>IF(+All!#REF!="Coastal Carolina",+All!#REF!,IF(+All!#REF!="Coastal Carolina",+All!#REF!,0))</f>
        <v>#REF!</v>
      </c>
      <c r="AW35" s="484" t="e">
        <f>IF(+All!#REF!="Coastal Carolina",+All!#REF!,IF(+All!#REF!="Coastal Carolina",+All!#REF!,0))</f>
        <v>#REF!</v>
      </c>
      <c r="AX35" s="483" t="e">
        <f>IF(+All!#REF!="Coastal Carolina",+All!#REF!,IF(+All!#REF!="Coastal Carolina",+All!#REF!,0))</f>
        <v>#REF!</v>
      </c>
      <c r="AY35" s="88" t="e">
        <f>IF(+All!#REF!="Coastal Carolina",+All!#REF!,IF(+All!#REF!="Coastal Carolina",+All!#REF!,0))</f>
        <v>#REF!</v>
      </c>
      <c r="AZ35" s="89" t="e">
        <f>IF(+All!#REF!="Coastal Carolina",+All!#REF!,IF(+All!#REF!="Coastal Carolina",+All!#REF!,0))</f>
        <v>#REF!</v>
      </c>
      <c r="BA35" s="90" t="e">
        <f>IF(+All!#REF!="Coastal Carolina",+All!#REF!,IF(+All!#REF!="Coastal Carolina",+All!#REF!,0))</f>
        <v>#REF!</v>
      </c>
      <c r="BB35" s="90" t="e">
        <f>IF(+All!#REF!="Coastal Carolina",+All!#REF!,IF(+All!#REF!="Coastal Carolina",+All!#REF!,0))</f>
        <v>#REF!</v>
      </c>
      <c r="BC35" s="91" t="e">
        <f>IF(+All!#REF!="Coastal Carolina",+All!#REF!,IF(+All!#REF!="Coastal Carolina",+All!#REF!,0))</f>
        <v>#REF!</v>
      </c>
      <c r="BD35" s="482" t="e">
        <f>IF(+All!#REF!="Coastal Carolina",+All!#REF!,IF(+All!#REF!="Coastal Carolina",+All!#REF!,0))</f>
        <v>#REF!</v>
      </c>
      <c r="BE35" s="483" t="e">
        <f>IF(+All!#REF!="Coastal Carolina",+All!#REF!,IF(+All!#REF!="Coastal Carolina",+All!#REF!,0))</f>
        <v>#REF!</v>
      </c>
      <c r="BF35" s="483" t="e">
        <f>IF(+All!#REF!="Coastal Carolina",+All!#REF!,IF(+All!#REF!="Coastal Carolina",+All!#REF!,0))</f>
        <v>#REF!</v>
      </c>
      <c r="BG35" s="482" t="e">
        <f>IF(+All!#REF!="Coastal Carolina",+All!#REF!,IF(+All!#REF!="Coastal Carolina",+All!#REF!,0))</f>
        <v>#REF!</v>
      </c>
      <c r="BH35" s="483" t="e">
        <f>IF(+All!#REF!="Coastal Carolina",+All!#REF!,IF(+All!#REF!="Coastal Carolina",+All!#REF!,0))</f>
        <v>#REF!</v>
      </c>
      <c r="BI35" s="484" t="e">
        <f>IF(+All!#REF!="Coastal Carolina",+All!#REF!,IF(+All!#REF!="Coastal Carolina",+All!#REF!,0))</f>
        <v>#REF!</v>
      </c>
      <c r="BJ35" s="92" t="e">
        <f>IF(+All!#REF!="Coastal Carolina",+All!#REF!,IF(+All!#REF!="Coastal Carolina",+All!#REF!,0))</f>
        <v>#REF!</v>
      </c>
      <c r="BK35" s="93" t="e">
        <f>IF(+All!#REF!="Coastal Carolina",+All!#REF!,IF(+All!#REF!="Coastal Carolina",+All!#REF!,0))</f>
        <v>#REF!</v>
      </c>
      <c r="BL35" s="817"/>
      <c r="BM35" s="817"/>
      <c r="BN35" s="817"/>
      <c r="BO35" s="817"/>
      <c r="BP35" s="817"/>
      <c r="BQ35" s="817"/>
    </row>
    <row r="36" spans="1:69" s="107" customFormat="1" x14ac:dyDescent="0.8">
      <c r="A36" s="70">
        <f>IF(+All!$F313="Coastal Carolina",+All!A313,IF(+All!$H313="Coastal Carolina",+All!A313,0))</f>
        <v>4</v>
      </c>
      <c r="B36" s="480" t="str">
        <f>IF(+All!$F313="Coastal Carolina",+All!B313,IF(+All!$H313="Coastal Carolina",+All!B313,0))</f>
        <v>Sat</v>
      </c>
      <c r="C36" s="72">
        <f>IF(+All!$F313="Coastal Carolina",+All!C313,IF(+All!$H313="Coastal Carolina",+All!C313,0))</f>
        <v>44464</v>
      </c>
      <c r="D36" s="73">
        <f>IF(+All!$F313="Coastal Carolina",+All!D313,IF(+All!$H313="Coastal Carolina",+All!D313,0))</f>
        <v>0.54166666666666663</v>
      </c>
      <c r="E36" s="707">
        <f>IF(+All!$F313="Coastal Carolina",+All!E313,IF(+All!$H313="Coastal Carolina",+All!E313,0))</f>
        <v>0</v>
      </c>
      <c r="F36" s="75" t="str">
        <f>IF(+All!$F313="Coastal Carolina",+All!F313,IF(+All!$H313="Coastal Carolina",+All!F313,0))</f>
        <v>Massachusetts</v>
      </c>
      <c r="G36" s="76" t="str">
        <f>IF(+All!$F313="Coastal Carolina",+All!G313,IF(+All!$H313="Coastal Carolina",+All!G313,0))</f>
        <v>Ind</v>
      </c>
      <c r="H36" s="75" t="str">
        <f>IF(+All!$F313="Coastal Carolina",+All!H313,IF(+All!$H313="Coastal Carolina",+All!H313,0))</f>
        <v>Coastal Carolina</v>
      </c>
      <c r="I36" s="76" t="str">
        <f>IF(+All!$F313="Coastal Carolina",+All!I313,IF(+All!$H313="Coastal Carolina",+All!I313,0))</f>
        <v>SB</v>
      </c>
      <c r="J36" s="706" t="str">
        <f>IF(+All!$F313="Coastal Carolina",+All!J313,IF(+All!$H313="Coastal Carolina",+All!J313,0))</f>
        <v>Coastal Carolina</v>
      </c>
      <c r="K36" s="707" t="str">
        <f>IF(+All!$F313="Coastal Carolina",+All!K313,IF(+All!$H313="Coastal Carolina",+All!K313,0))</f>
        <v>Massachusetts</v>
      </c>
      <c r="L36" s="78">
        <f>IF(+All!$F313="Coastal Carolina",+All!L313,IF(+All!$H313="Coastal Carolina",+All!L313,0))</f>
        <v>36</v>
      </c>
      <c r="M36" s="79">
        <f>IF(+All!$F313="Coastal Carolina",+All!M313,IF(+All!$H313="Coastal Carolina",+All!M313,0))</f>
        <v>66.5</v>
      </c>
      <c r="N36" s="706" t="str">
        <f>IF(+All!$F313="Coastal Carolina",+All!N313,IF(+All!$H313="Coastal Carolina",+All!N313,0))</f>
        <v>Coastal Carolina</v>
      </c>
      <c r="O36" s="708">
        <f>IF(+All!$F313="Coastal Carolina",+All!O313,IF(+All!$H313="Coastal Carolina",+All!O313,0))</f>
        <v>53</v>
      </c>
      <c r="P36" s="708" t="str">
        <f>IF(+All!$F313="Coastal Carolina",+All!P313,IF(+All!$H313="Coastal Carolina",+All!P313,0))</f>
        <v>Massachusetts</v>
      </c>
      <c r="Q36" s="707">
        <f>IF(+All!$F313="Coastal Carolina",+All!Q313,IF(+All!$H313="Coastal Carolina",+All!Q313,0))</f>
        <v>3</v>
      </c>
      <c r="R36" s="706" t="str">
        <f>IF(+All!$F313="Coastal Carolina",+All!R313,IF(+All!$H313="Coastal Carolina",+All!R313,0))</f>
        <v>Coastal Carolina</v>
      </c>
      <c r="S36" s="708" t="str">
        <f>IF(+All!$F313="Coastal Carolina",+All!S313,IF(+All!$H313="Coastal Carolina",+All!S313,0))</f>
        <v>Massachusetts</v>
      </c>
      <c r="T36" s="706" t="str">
        <f>IF(+All!$F313="Coastal Carolina",+All!T313,IF(+All!$H313="Coastal Carolina",+All!T313,0))</f>
        <v>Coastal Carolina</v>
      </c>
      <c r="U36" s="707" t="str">
        <f>IF(+All!$F313="Coastal Carolina",+All!U313,IF(+All!$H313="Coastal Carolina",+All!U313,0))</f>
        <v>W</v>
      </c>
      <c r="V36" s="706" t="e">
        <f>IF(+All!#REF!="Coastal Carolina",+All!#REF!,IF(+All!#REF!="Coastal Carolina",+All!#REF!,0))</f>
        <v>#REF!</v>
      </c>
      <c r="W36" s="707" t="e">
        <f>IF(+All!#REF!="Coastal Carolina",+All!#REF!,IF(+All!#REF!="Coastal Carolina",+All!#REF!,0))</f>
        <v>#REF!</v>
      </c>
      <c r="X36" s="706" t="e">
        <f>IF(+All!#REF!="Coastal Carolina",+All!#REF!,IF(+All!#REF!="Coastal Carolina",+All!#REF!,0))</f>
        <v>#REF!</v>
      </c>
      <c r="Y36" s="707" t="e">
        <f>IF(+All!#REF!="Coastal Carolina",+All!#REF!,IF(+All!#REF!="Coastal Carolina",+All!#REF!,0))</f>
        <v>#REF!</v>
      </c>
      <c r="Z36" s="706" t="e">
        <f>IF(+All!#REF!="Coastal Carolina",+All!#REF!,IF(+All!#REF!="Coastal Carolina",+All!#REF!,0))</f>
        <v>#REF!</v>
      </c>
      <c r="AA36" s="707" t="e">
        <f>IF(+All!#REF!="Coastal Carolina",+All!#REF!,IF(+All!#REF!="Coastal Carolina",+All!#REF!,0))</f>
        <v>#REF!</v>
      </c>
      <c r="AB36" s="706" t="e">
        <f>IF(+All!#REF!="Coastal Carolina",+All!#REF!,IF(+All!#REF!="Coastal Carolina",+All!#REF!,0))</f>
        <v>#REF!</v>
      </c>
      <c r="AC36" s="707" t="e">
        <f>IF(+All!#REF!="Coastal Carolina",+All!#REF!,IF(+All!#REF!="Coastal Carolina",+All!#REF!,0))</f>
        <v>#REF!</v>
      </c>
      <c r="AD36" s="706" t="e">
        <f>IF(+All!#REF!="Coastal Carolina",+All!#REF!,IF(+All!#REF!="Coastal Carolina",+All!#REF!,0))</f>
        <v>#REF!</v>
      </c>
      <c r="AE36" s="707" t="e">
        <f>IF(+All!#REF!="Coastal Carolina",+All!#REF!,IF(+All!#REF!="Coastal Carolina",+All!#REF!,0))</f>
        <v>#REF!</v>
      </c>
      <c r="AF36" s="706" t="e">
        <f>IF(+All!#REF!="Coastal Carolina",+All!#REF!,IF(+All!#REF!="Coastal Carolina",+All!#REF!,0))</f>
        <v>#REF!</v>
      </c>
      <c r="AG36" s="707" t="e">
        <f>IF(+All!#REF!="Coastal Carolina",+All!#REF!,IF(+All!#REF!="Coastal Carolina",+All!#REF!,0))</f>
        <v>#REF!</v>
      </c>
      <c r="AH36" s="706" t="e">
        <f>IF(+All!#REF!="Coastal Carolina",+All!#REF!,IF(+All!#REF!="Coastal Carolina",+All!#REF!,0))</f>
        <v>#REF!</v>
      </c>
      <c r="AI36" s="707" t="e">
        <f>IF(+All!#REF!="Coastal Carolina",+All!#REF!,IF(+All!#REF!="Coastal Carolina",+All!#REF!,0))</f>
        <v>#REF!</v>
      </c>
      <c r="AJ36" s="706" t="e">
        <f>IF(+All!#REF!="Coastal Carolina",+All!#REF!,IF(+All!#REF!="Coastal Carolina",+All!#REF!,0))</f>
        <v>#REF!</v>
      </c>
      <c r="AK36" s="707" t="e">
        <f>IF(+All!#REF!="Coastal Carolina",+All!#REF!,IF(+All!#REF!="Coastal Carolina",+All!#REF!,0))</f>
        <v>#REF!</v>
      </c>
      <c r="AL36" s="81" t="e">
        <f>IF(+All!#REF!="Coastal Carolina",+All!#REF!,IF(+All!#REF!="Coastal Carolina",+All!#REF!,0))</f>
        <v>#REF!</v>
      </c>
      <c r="AM36" s="82" t="e">
        <f>IF(+All!#REF!="Coastal Carolina",+All!#REF!,IF(+All!#REF!="Coastal Carolina",+All!#REF!,0))</f>
        <v>#REF!</v>
      </c>
      <c r="AN36" s="81" t="e">
        <f>IF(+All!#REF!="Coastal Carolina",+All!#REF!,IF(+All!#REF!="Coastal Carolina",+All!#REF!,0))</f>
        <v>#REF!</v>
      </c>
      <c r="AO36" s="83" t="e">
        <f>IF(+All!#REF!="Coastal Carolina",+All!#REF!,IF(+All!#REF!="Coastal Carolina",+All!#REF!,0))</f>
        <v>#REF!</v>
      </c>
      <c r="AP36" s="84" t="e">
        <f>IF(+All!#REF!="Coastal Carolina",+All!#REF!,IF(+All!#REF!="Coastal Carolina",+All!#REF!,0))</f>
        <v>#REF!</v>
      </c>
      <c r="AQ36" s="480" t="e">
        <f>IF(+All!#REF!="Coastal Carolina",+All!#REF!,IF(+All!#REF!="Coastal Carolina",+All!#REF!,0))</f>
        <v>#REF!</v>
      </c>
      <c r="AR36" s="482" t="e">
        <f>IF(+All!#REF!="Coastal Carolina",+All!#REF!,IF(+All!#REF!="Coastal Carolina",+All!#REF!,0))</f>
        <v>#REF!</v>
      </c>
      <c r="AS36" s="483" t="e">
        <f>IF(+All!#REF!="Coastal Carolina",+All!#REF!,IF(+All!#REF!="Coastal Carolina",+All!#REF!,0))</f>
        <v>#REF!</v>
      </c>
      <c r="AT36" s="483" t="e">
        <f>IF(+All!#REF!="Coastal Carolina",+All!#REF!,IF(+All!#REF!="Coastal Carolina",+All!#REF!,0))</f>
        <v>#REF!</v>
      </c>
      <c r="AU36" s="482" t="e">
        <f>IF(+All!#REF!="Coastal Carolina",+All!#REF!,IF(+All!#REF!="Coastal Carolina",+All!#REF!,0))</f>
        <v>#REF!</v>
      </c>
      <c r="AV36" s="483" t="e">
        <f>IF(+All!#REF!="Coastal Carolina",+All!#REF!,IF(+All!#REF!="Coastal Carolina",+All!#REF!,0))</f>
        <v>#REF!</v>
      </c>
      <c r="AW36" s="484" t="e">
        <f>IF(+All!#REF!="Coastal Carolina",+All!#REF!,IF(+All!#REF!="Coastal Carolina",+All!#REF!,0))</f>
        <v>#REF!</v>
      </c>
      <c r="AX36" s="483" t="e">
        <f>IF(+All!#REF!="Coastal Carolina",+All!#REF!,IF(+All!#REF!="Coastal Carolina",+All!#REF!,0))</f>
        <v>#REF!</v>
      </c>
      <c r="AY36" s="88" t="e">
        <f>IF(+All!#REF!="Coastal Carolina",+All!#REF!,IF(+All!#REF!="Coastal Carolina",+All!#REF!,0))</f>
        <v>#REF!</v>
      </c>
      <c r="AZ36" s="89" t="e">
        <f>IF(+All!#REF!="Coastal Carolina",+All!#REF!,IF(+All!#REF!="Coastal Carolina",+All!#REF!,0))</f>
        <v>#REF!</v>
      </c>
      <c r="BA36" s="90" t="e">
        <f>IF(+All!#REF!="Coastal Carolina",+All!#REF!,IF(+All!#REF!="Coastal Carolina",+All!#REF!,0))</f>
        <v>#REF!</v>
      </c>
      <c r="BB36" s="90" t="e">
        <f>IF(+All!#REF!="Coastal Carolina",+All!#REF!,IF(+All!#REF!="Coastal Carolina",+All!#REF!,0))</f>
        <v>#REF!</v>
      </c>
      <c r="BC36" s="91" t="e">
        <f>IF(+All!#REF!="Coastal Carolina",+All!#REF!,IF(+All!#REF!="Coastal Carolina",+All!#REF!,0))</f>
        <v>#REF!</v>
      </c>
      <c r="BD36" s="482" t="e">
        <f>IF(+All!#REF!="Coastal Carolina",+All!#REF!,IF(+All!#REF!="Coastal Carolina",+All!#REF!,0))</f>
        <v>#REF!</v>
      </c>
      <c r="BE36" s="483" t="e">
        <f>IF(+All!#REF!="Coastal Carolina",+All!#REF!,IF(+All!#REF!="Coastal Carolina",+All!#REF!,0))</f>
        <v>#REF!</v>
      </c>
      <c r="BF36" s="483" t="e">
        <f>IF(+All!#REF!="Coastal Carolina",+All!#REF!,IF(+All!#REF!="Coastal Carolina",+All!#REF!,0))</f>
        <v>#REF!</v>
      </c>
      <c r="BG36" s="482" t="e">
        <f>IF(+All!#REF!="Coastal Carolina",+All!#REF!,IF(+All!#REF!="Coastal Carolina",+All!#REF!,0))</f>
        <v>#REF!</v>
      </c>
      <c r="BH36" s="483" t="e">
        <f>IF(+All!#REF!="Coastal Carolina",+All!#REF!,IF(+All!#REF!="Coastal Carolina",+All!#REF!,0))</f>
        <v>#REF!</v>
      </c>
      <c r="BI36" s="484" t="e">
        <f>IF(+All!#REF!="Coastal Carolina",+All!#REF!,IF(+All!#REF!="Coastal Carolina",+All!#REF!,0))</f>
        <v>#REF!</v>
      </c>
      <c r="BJ36" s="92" t="e">
        <f>IF(+All!#REF!="Coastal Carolina",+All!#REF!,IF(+All!#REF!="Coastal Carolina",+All!#REF!,0))</f>
        <v>#REF!</v>
      </c>
      <c r="BK36" s="93" t="e">
        <f>IF(+All!#REF!="Coastal Carolina",+All!#REF!,IF(+All!#REF!="Coastal Carolina",+All!#REF!,0))</f>
        <v>#REF!</v>
      </c>
      <c r="BL36" s="817"/>
      <c r="BM36" s="817"/>
      <c r="BN36" s="817"/>
      <c r="BO36" s="817"/>
      <c r="BP36" s="817"/>
      <c r="BQ36" s="817"/>
    </row>
    <row r="37" spans="1:69" s="107" customFormat="1" x14ac:dyDescent="0.8">
      <c r="A37" s="70">
        <f>IF(+All!$F377="Coastal Carolina",+All!A377,IF(+All!$H377="Coastal Carolina",+All!A377,0))</f>
        <v>5</v>
      </c>
      <c r="B37" s="480" t="str">
        <f>IF(+All!$F377="Coastal Carolina",+All!B377,IF(+All!$H377="Coastal Carolina",+All!B377,0))</f>
        <v>Sat</v>
      </c>
      <c r="C37" s="72">
        <f>IF(+All!$F377="Coastal Carolina",+All!C377,IF(+All!$H377="Coastal Carolina",+All!C377,0))</f>
        <v>44471</v>
      </c>
      <c r="D37" s="73">
        <f>IF(+All!$F377="Coastal Carolina",+All!D377,IF(+All!$H377="Coastal Carolina",+All!D377,0))</f>
        <v>0.60416666666666663</v>
      </c>
      <c r="E37" s="707">
        <f>IF(+All!$F377="Coastal Carolina",+All!E377,IF(+All!$H377="Coastal Carolina",+All!E377,0))</f>
        <v>0</v>
      </c>
      <c r="F37" s="75" t="str">
        <f>IF(+All!$F377="Coastal Carolina",+All!F377,IF(+All!$H377="Coastal Carolina",+All!F377,0))</f>
        <v>UL Monroe</v>
      </c>
      <c r="G37" s="76" t="str">
        <f>IF(+All!$F377="Coastal Carolina",+All!G377,IF(+All!$H377="Coastal Carolina",+All!G377,0))</f>
        <v>SB</v>
      </c>
      <c r="H37" s="75" t="str">
        <f>IF(+All!$F377="Coastal Carolina",+All!H377,IF(+All!$H377="Coastal Carolina",+All!H377,0))</f>
        <v>Coastal Carolina</v>
      </c>
      <c r="I37" s="76" t="str">
        <f>IF(+All!$F377="Coastal Carolina",+All!I377,IF(+All!$H377="Coastal Carolina",+All!I377,0))</f>
        <v>SB</v>
      </c>
      <c r="J37" s="706" t="str">
        <f>IF(+All!$F377="Coastal Carolina",+All!J377,IF(+All!$H377="Coastal Carolina",+All!J377,0))</f>
        <v>Coastal Carolina</v>
      </c>
      <c r="K37" s="707" t="str">
        <f>IF(+All!$F377="Coastal Carolina",+All!K377,IF(+All!$H377="Coastal Carolina",+All!K377,0))</f>
        <v>UL Monroe</v>
      </c>
      <c r="L37" s="78">
        <f>IF(+All!$F377="Coastal Carolina",+All!L377,IF(+All!$H377="Coastal Carolina",+All!L377,0))</f>
        <v>34.5</v>
      </c>
      <c r="M37" s="79">
        <f>IF(+All!$F377="Coastal Carolina",+All!M377,IF(+All!$H377="Coastal Carolina",+All!M377,0))</f>
        <v>57</v>
      </c>
      <c r="N37" s="706" t="str">
        <f>IF(+All!$F377="Coastal Carolina",+All!N377,IF(+All!$H377="Coastal Carolina",+All!N377,0))</f>
        <v>Coastal Carolina</v>
      </c>
      <c r="O37" s="708">
        <f>IF(+All!$F377="Coastal Carolina",+All!O377,IF(+All!$H377="Coastal Carolina",+All!O377,0))</f>
        <v>59</v>
      </c>
      <c r="P37" s="708" t="str">
        <f>IF(+All!$F377="Coastal Carolina",+All!P377,IF(+All!$H377="Coastal Carolina",+All!P377,0))</f>
        <v>UL Monroe</v>
      </c>
      <c r="Q37" s="707">
        <f>IF(+All!$F377="Coastal Carolina",+All!Q377,IF(+All!$H377="Coastal Carolina",+All!Q377,0))</f>
        <v>6</v>
      </c>
      <c r="R37" s="706" t="str">
        <f>IF(+All!$F377="Coastal Carolina",+All!R377,IF(+All!$H377="Coastal Carolina",+All!R377,0))</f>
        <v>Coastal Carolina</v>
      </c>
      <c r="S37" s="708" t="str">
        <f>IF(+All!$F377="Coastal Carolina",+All!S377,IF(+All!$H377="Coastal Carolina",+All!S377,0))</f>
        <v>UL Monroe</v>
      </c>
      <c r="T37" s="706" t="str">
        <f>IF(+All!$F377="Coastal Carolina",+All!T377,IF(+All!$H377="Coastal Carolina",+All!T377,0))</f>
        <v>Coastal Carolina</v>
      </c>
      <c r="U37" s="707" t="str">
        <f>IF(+All!$F377="Coastal Carolina",+All!U377,IF(+All!$H377="Coastal Carolina",+All!U377,0))</f>
        <v>W</v>
      </c>
      <c r="V37" s="706" t="e">
        <f>IF(+All!#REF!="Coastal Carolina",+All!#REF!,IF(+All!#REF!="Coastal Carolina",+All!#REF!,0))</f>
        <v>#REF!</v>
      </c>
      <c r="W37" s="707" t="e">
        <f>IF(+All!#REF!="Coastal Carolina",+All!#REF!,IF(+All!#REF!="Coastal Carolina",+All!#REF!,0))</f>
        <v>#REF!</v>
      </c>
      <c r="X37" s="706" t="e">
        <f>IF(+All!#REF!="Coastal Carolina",+All!#REF!,IF(+All!#REF!="Coastal Carolina",+All!#REF!,0))</f>
        <v>#REF!</v>
      </c>
      <c r="Y37" s="707" t="e">
        <f>IF(+All!#REF!="Coastal Carolina",+All!#REF!,IF(+All!#REF!="Coastal Carolina",+All!#REF!,0))</f>
        <v>#REF!</v>
      </c>
      <c r="Z37" s="706" t="e">
        <f>IF(+All!#REF!="Coastal Carolina",+All!#REF!,IF(+All!#REF!="Coastal Carolina",+All!#REF!,0))</f>
        <v>#REF!</v>
      </c>
      <c r="AA37" s="707" t="e">
        <f>IF(+All!#REF!="Coastal Carolina",+All!#REF!,IF(+All!#REF!="Coastal Carolina",+All!#REF!,0))</f>
        <v>#REF!</v>
      </c>
      <c r="AB37" s="706" t="e">
        <f>IF(+All!#REF!="Coastal Carolina",+All!#REF!,IF(+All!#REF!="Coastal Carolina",+All!#REF!,0))</f>
        <v>#REF!</v>
      </c>
      <c r="AC37" s="707" t="e">
        <f>IF(+All!#REF!="Coastal Carolina",+All!#REF!,IF(+All!#REF!="Coastal Carolina",+All!#REF!,0))</f>
        <v>#REF!</v>
      </c>
      <c r="AD37" s="706" t="e">
        <f>IF(+All!#REF!="Coastal Carolina",+All!#REF!,IF(+All!#REF!="Coastal Carolina",+All!#REF!,0))</f>
        <v>#REF!</v>
      </c>
      <c r="AE37" s="707" t="e">
        <f>IF(+All!#REF!="Coastal Carolina",+All!#REF!,IF(+All!#REF!="Coastal Carolina",+All!#REF!,0))</f>
        <v>#REF!</v>
      </c>
      <c r="AF37" s="706" t="e">
        <f>IF(+All!#REF!="Coastal Carolina",+All!#REF!,IF(+All!#REF!="Coastal Carolina",+All!#REF!,0))</f>
        <v>#REF!</v>
      </c>
      <c r="AG37" s="707" t="e">
        <f>IF(+All!#REF!="Coastal Carolina",+All!#REF!,IF(+All!#REF!="Coastal Carolina",+All!#REF!,0))</f>
        <v>#REF!</v>
      </c>
      <c r="AH37" s="706" t="e">
        <f>IF(+All!#REF!="Coastal Carolina",+All!#REF!,IF(+All!#REF!="Coastal Carolina",+All!#REF!,0))</f>
        <v>#REF!</v>
      </c>
      <c r="AI37" s="707" t="e">
        <f>IF(+All!#REF!="Coastal Carolina",+All!#REF!,IF(+All!#REF!="Coastal Carolina",+All!#REF!,0))</f>
        <v>#REF!</v>
      </c>
      <c r="AJ37" s="706" t="e">
        <f>IF(+All!#REF!="Coastal Carolina",+All!#REF!,IF(+All!#REF!="Coastal Carolina",+All!#REF!,0))</f>
        <v>#REF!</v>
      </c>
      <c r="AK37" s="707" t="e">
        <f>IF(+All!#REF!="Coastal Carolina",+All!#REF!,IF(+All!#REF!="Coastal Carolina",+All!#REF!,0))</f>
        <v>#REF!</v>
      </c>
      <c r="AL37" s="81" t="e">
        <f>IF(+All!#REF!="Coastal Carolina",+All!#REF!,IF(+All!#REF!="Coastal Carolina",+All!#REF!,0))</f>
        <v>#REF!</v>
      </c>
      <c r="AM37" s="82" t="e">
        <f>IF(+All!#REF!="Coastal Carolina",+All!#REF!,IF(+All!#REF!="Coastal Carolina",+All!#REF!,0))</f>
        <v>#REF!</v>
      </c>
      <c r="AN37" s="81" t="e">
        <f>IF(+All!#REF!="Coastal Carolina",+All!#REF!,IF(+All!#REF!="Coastal Carolina",+All!#REF!,0))</f>
        <v>#REF!</v>
      </c>
      <c r="AO37" s="83" t="e">
        <f>IF(+All!#REF!="Coastal Carolina",+All!#REF!,IF(+All!#REF!="Coastal Carolina",+All!#REF!,0))</f>
        <v>#REF!</v>
      </c>
      <c r="AP37" s="84" t="e">
        <f>IF(+All!#REF!="Coastal Carolina",+All!#REF!,IF(+All!#REF!="Coastal Carolina",+All!#REF!,0))</f>
        <v>#REF!</v>
      </c>
      <c r="AQ37" s="480" t="e">
        <f>IF(+All!#REF!="Coastal Carolina",+All!#REF!,IF(+All!#REF!="Coastal Carolina",+All!#REF!,0))</f>
        <v>#REF!</v>
      </c>
      <c r="AR37" s="482" t="e">
        <f>IF(+All!#REF!="Coastal Carolina",+All!#REF!,IF(+All!#REF!="Coastal Carolina",+All!#REF!,0))</f>
        <v>#REF!</v>
      </c>
      <c r="AS37" s="483" t="e">
        <f>IF(+All!#REF!="Coastal Carolina",+All!#REF!,IF(+All!#REF!="Coastal Carolina",+All!#REF!,0))</f>
        <v>#REF!</v>
      </c>
      <c r="AT37" s="483" t="e">
        <f>IF(+All!#REF!="Coastal Carolina",+All!#REF!,IF(+All!#REF!="Coastal Carolina",+All!#REF!,0))</f>
        <v>#REF!</v>
      </c>
      <c r="AU37" s="482" t="e">
        <f>IF(+All!#REF!="Coastal Carolina",+All!#REF!,IF(+All!#REF!="Coastal Carolina",+All!#REF!,0))</f>
        <v>#REF!</v>
      </c>
      <c r="AV37" s="483" t="e">
        <f>IF(+All!#REF!="Coastal Carolina",+All!#REF!,IF(+All!#REF!="Coastal Carolina",+All!#REF!,0))</f>
        <v>#REF!</v>
      </c>
      <c r="AW37" s="484" t="e">
        <f>IF(+All!#REF!="Coastal Carolina",+All!#REF!,IF(+All!#REF!="Coastal Carolina",+All!#REF!,0))</f>
        <v>#REF!</v>
      </c>
      <c r="AX37" s="483" t="e">
        <f>IF(+All!#REF!="Coastal Carolina",+All!#REF!,IF(+All!#REF!="Coastal Carolina",+All!#REF!,0))</f>
        <v>#REF!</v>
      </c>
      <c r="AY37" s="88" t="e">
        <f>IF(+All!#REF!="Coastal Carolina",+All!#REF!,IF(+All!#REF!="Coastal Carolina",+All!#REF!,0))</f>
        <v>#REF!</v>
      </c>
      <c r="AZ37" s="89" t="e">
        <f>IF(+All!#REF!="Coastal Carolina",+All!#REF!,IF(+All!#REF!="Coastal Carolina",+All!#REF!,0))</f>
        <v>#REF!</v>
      </c>
      <c r="BA37" s="90" t="e">
        <f>IF(+All!#REF!="Coastal Carolina",+All!#REF!,IF(+All!#REF!="Coastal Carolina",+All!#REF!,0))</f>
        <v>#REF!</v>
      </c>
      <c r="BB37" s="90" t="e">
        <f>IF(+All!#REF!="Coastal Carolina",+All!#REF!,IF(+All!#REF!="Coastal Carolina",+All!#REF!,0))</f>
        <v>#REF!</v>
      </c>
      <c r="BC37" s="91" t="e">
        <f>IF(+All!#REF!="Coastal Carolina",+All!#REF!,IF(+All!#REF!="Coastal Carolina",+All!#REF!,0))</f>
        <v>#REF!</v>
      </c>
      <c r="BD37" s="482" t="e">
        <f>IF(+All!#REF!="Coastal Carolina",+All!#REF!,IF(+All!#REF!="Coastal Carolina",+All!#REF!,0))</f>
        <v>#REF!</v>
      </c>
      <c r="BE37" s="483" t="e">
        <f>IF(+All!#REF!="Coastal Carolina",+All!#REF!,IF(+All!#REF!="Coastal Carolina",+All!#REF!,0))</f>
        <v>#REF!</v>
      </c>
      <c r="BF37" s="483" t="e">
        <f>IF(+All!#REF!="Coastal Carolina",+All!#REF!,IF(+All!#REF!="Coastal Carolina",+All!#REF!,0))</f>
        <v>#REF!</v>
      </c>
      <c r="BG37" s="482" t="e">
        <f>IF(+All!#REF!="Coastal Carolina",+All!#REF!,IF(+All!#REF!="Coastal Carolina",+All!#REF!,0))</f>
        <v>#REF!</v>
      </c>
      <c r="BH37" s="483" t="e">
        <f>IF(+All!#REF!="Coastal Carolina",+All!#REF!,IF(+All!#REF!="Coastal Carolina",+All!#REF!,0))</f>
        <v>#REF!</v>
      </c>
      <c r="BI37" s="484" t="e">
        <f>IF(+All!#REF!="Coastal Carolina",+All!#REF!,IF(+All!#REF!="Coastal Carolina",+All!#REF!,0))</f>
        <v>#REF!</v>
      </c>
      <c r="BJ37" s="92" t="e">
        <f>IF(+All!#REF!="Coastal Carolina",+All!#REF!,IF(+All!#REF!="Coastal Carolina",+All!#REF!,0))</f>
        <v>#REF!</v>
      </c>
      <c r="BK37" s="93" t="e">
        <f>IF(+All!#REF!="Coastal Carolina",+All!#REF!,IF(+All!#REF!="Coastal Carolina",+All!#REF!,0))</f>
        <v>#REF!</v>
      </c>
      <c r="BL37" s="817"/>
      <c r="BM37" s="817"/>
      <c r="BN37" s="817"/>
      <c r="BO37" s="817"/>
      <c r="BP37" s="817"/>
      <c r="BQ37" s="817"/>
    </row>
    <row r="38" spans="1:69" s="107" customFormat="1" x14ac:dyDescent="0.8">
      <c r="A38" s="70">
        <f>IF(+All!$F397="Coastal Carolina",+All!A397,IF(+All!$H397="Coastal Carolina",+All!A397,0))</f>
        <v>6</v>
      </c>
      <c r="B38" s="480" t="str">
        <f>IF(+All!$F397="Coastal Carolina",+All!B397,IF(+All!$H397="Coastal Carolina",+All!B397,0))</f>
        <v>Thurs</v>
      </c>
      <c r="C38" s="72">
        <f>IF(+All!$F397="Coastal Carolina",+All!C397,IF(+All!$H397="Coastal Carolina",+All!C397,0))</f>
        <v>44476</v>
      </c>
      <c r="D38" s="73">
        <f>IF(+All!$F397="Coastal Carolina",+All!D397,IF(+All!$H397="Coastal Carolina",+All!D397,0))</f>
        <v>0.8125</v>
      </c>
      <c r="E38" s="707" t="str">
        <f>IF(+All!$F397="Coastal Carolina",+All!E397,IF(+All!$H397="Coastal Carolina",+All!E397,0))</f>
        <v>ESPNU</v>
      </c>
      <c r="F38" s="75" t="str">
        <f>IF(+All!$F397="Coastal Carolina",+All!F397,IF(+All!$H397="Coastal Carolina",+All!F397,0))</f>
        <v>Coastal Carolina</v>
      </c>
      <c r="G38" s="76" t="str">
        <f>IF(+All!$F397="Coastal Carolina",+All!G397,IF(+All!$H397="Coastal Carolina",+All!G397,0))</f>
        <v>SB</v>
      </c>
      <c r="H38" s="75" t="str">
        <f>IF(+All!$F397="Coastal Carolina",+All!H397,IF(+All!$H397="Coastal Carolina",+All!H397,0))</f>
        <v>Arkansas State</v>
      </c>
      <c r="I38" s="76" t="str">
        <f>IF(+All!$F397="Coastal Carolina",+All!I397,IF(+All!$H397="Coastal Carolina",+All!I397,0))</f>
        <v>SB</v>
      </c>
      <c r="J38" s="706" t="str">
        <f>IF(+All!$F397="Coastal Carolina",+All!J397,IF(+All!$H397="Coastal Carolina",+All!J397,0))</f>
        <v>Coastal Carolina</v>
      </c>
      <c r="K38" s="707" t="str">
        <f>IF(+All!$F397="Coastal Carolina",+All!K397,IF(+All!$H397="Coastal Carolina",+All!K397,0))</f>
        <v>Arkansas State</v>
      </c>
      <c r="L38" s="78">
        <f>IF(+All!$F397="Coastal Carolina",+All!L397,IF(+All!$H397="Coastal Carolina",+All!L397,0))</f>
        <v>20</v>
      </c>
      <c r="M38" s="79">
        <f>IF(+All!$F397="Coastal Carolina",+All!M397,IF(+All!$H397="Coastal Carolina",+All!M397,0))</f>
        <v>73</v>
      </c>
      <c r="N38" s="706" t="str">
        <f>IF(+All!$F397="Coastal Carolina",+All!N397,IF(+All!$H397="Coastal Carolina",+All!N397,0))</f>
        <v>Coastal Carolina</v>
      </c>
      <c r="O38" s="708">
        <f>IF(+All!$F397="Coastal Carolina",+All!O397,IF(+All!$H397="Coastal Carolina",+All!O397,0))</f>
        <v>52</v>
      </c>
      <c r="P38" s="708" t="str">
        <f>IF(+All!$F397="Coastal Carolina",+All!P397,IF(+All!$H397="Coastal Carolina",+All!P397,0))</f>
        <v>Arkansas State</v>
      </c>
      <c r="Q38" s="707">
        <f>IF(+All!$F397="Coastal Carolina",+All!Q397,IF(+All!$H397="Coastal Carolina",+All!Q397,0))</f>
        <v>20</v>
      </c>
      <c r="R38" s="706" t="str">
        <f>IF(+All!$F397="Coastal Carolina",+All!R397,IF(+All!$H397="Coastal Carolina",+All!R397,0))</f>
        <v>Coastal Carolina</v>
      </c>
      <c r="S38" s="708" t="str">
        <f>IF(+All!$F397="Coastal Carolina",+All!S397,IF(+All!$H397="Coastal Carolina",+All!S397,0))</f>
        <v>Arkansas State</v>
      </c>
      <c r="T38" s="706" t="str">
        <f>IF(+All!$F397="Coastal Carolina",+All!T397,IF(+All!$H397="Coastal Carolina",+All!T397,0))</f>
        <v>Coastal Carolina</v>
      </c>
      <c r="U38" s="707" t="str">
        <f>IF(+All!$F397="Coastal Carolina",+All!U397,IF(+All!$H397="Coastal Carolina",+All!U397,0))</f>
        <v>W</v>
      </c>
      <c r="V38" s="706" t="e">
        <f>IF(+All!#REF!="Coastal Carolina",+All!#REF!,IF(+All!#REF!="Coastal Carolina",+All!#REF!,0))</f>
        <v>#REF!</v>
      </c>
      <c r="W38" s="707" t="e">
        <f>IF(+All!#REF!="Coastal Carolina",+All!#REF!,IF(+All!#REF!="Coastal Carolina",+All!#REF!,0))</f>
        <v>#REF!</v>
      </c>
      <c r="X38" s="706" t="e">
        <f>IF(+All!#REF!="Coastal Carolina",+All!#REF!,IF(+All!#REF!="Coastal Carolina",+All!#REF!,0))</f>
        <v>#REF!</v>
      </c>
      <c r="Y38" s="707" t="e">
        <f>IF(+All!#REF!="Coastal Carolina",+All!#REF!,IF(+All!#REF!="Coastal Carolina",+All!#REF!,0))</f>
        <v>#REF!</v>
      </c>
      <c r="Z38" s="706" t="e">
        <f>IF(+All!#REF!="Coastal Carolina",+All!#REF!,IF(+All!#REF!="Coastal Carolina",+All!#REF!,0))</f>
        <v>#REF!</v>
      </c>
      <c r="AA38" s="707" t="e">
        <f>IF(+All!#REF!="Coastal Carolina",+All!#REF!,IF(+All!#REF!="Coastal Carolina",+All!#REF!,0))</f>
        <v>#REF!</v>
      </c>
      <c r="AB38" s="706" t="e">
        <f>IF(+All!#REF!="Coastal Carolina",+All!#REF!,IF(+All!#REF!="Coastal Carolina",+All!#REF!,0))</f>
        <v>#REF!</v>
      </c>
      <c r="AC38" s="707" t="e">
        <f>IF(+All!#REF!="Coastal Carolina",+All!#REF!,IF(+All!#REF!="Coastal Carolina",+All!#REF!,0))</f>
        <v>#REF!</v>
      </c>
      <c r="AD38" s="706" t="e">
        <f>IF(+All!#REF!="Coastal Carolina",+All!#REF!,IF(+All!#REF!="Coastal Carolina",+All!#REF!,0))</f>
        <v>#REF!</v>
      </c>
      <c r="AE38" s="707" t="e">
        <f>IF(+All!#REF!="Coastal Carolina",+All!#REF!,IF(+All!#REF!="Coastal Carolina",+All!#REF!,0))</f>
        <v>#REF!</v>
      </c>
      <c r="AF38" s="706" t="e">
        <f>IF(+All!#REF!="Coastal Carolina",+All!#REF!,IF(+All!#REF!="Coastal Carolina",+All!#REF!,0))</f>
        <v>#REF!</v>
      </c>
      <c r="AG38" s="707" t="e">
        <f>IF(+All!#REF!="Coastal Carolina",+All!#REF!,IF(+All!#REF!="Coastal Carolina",+All!#REF!,0))</f>
        <v>#REF!</v>
      </c>
      <c r="AH38" s="706" t="e">
        <f>IF(+All!#REF!="Coastal Carolina",+All!#REF!,IF(+All!#REF!="Coastal Carolina",+All!#REF!,0))</f>
        <v>#REF!</v>
      </c>
      <c r="AI38" s="707" t="e">
        <f>IF(+All!#REF!="Coastal Carolina",+All!#REF!,IF(+All!#REF!="Coastal Carolina",+All!#REF!,0))</f>
        <v>#REF!</v>
      </c>
      <c r="AJ38" s="706" t="e">
        <f>IF(+All!#REF!="Coastal Carolina",+All!#REF!,IF(+All!#REF!="Coastal Carolina",+All!#REF!,0))</f>
        <v>#REF!</v>
      </c>
      <c r="AK38" s="707" t="e">
        <f>IF(+All!#REF!="Coastal Carolina",+All!#REF!,IF(+All!#REF!="Coastal Carolina",+All!#REF!,0))</f>
        <v>#REF!</v>
      </c>
      <c r="AL38" s="81" t="e">
        <f>IF(+All!#REF!="Coastal Carolina",+All!#REF!,IF(+All!#REF!="Coastal Carolina",+All!#REF!,0))</f>
        <v>#REF!</v>
      </c>
      <c r="AM38" s="82" t="e">
        <f>IF(+All!#REF!="Coastal Carolina",+All!#REF!,IF(+All!#REF!="Coastal Carolina",+All!#REF!,0))</f>
        <v>#REF!</v>
      </c>
      <c r="AN38" s="81" t="e">
        <f>IF(+All!#REF!="Coastal Carolina",+All!#REF!,IF(+All!#REF!="Coastal Carolina",+All!#REF!,0))</f>
        <v>#REF!</v>
      </c>
      <c r="AO38" s="83" t="e">
        <f>IF(+All!#REF!="Coastal Carolina",+All!#REF!,IF(+All!#REF!="Coastal Carolina",+All!#REF!,0))</f>
        <v>#REF!</v>
      </c>
      <c r="AP38" s="84" t="e">
        <f>IF(+All!#REF!="Coastal Carolina",+All!#REF!,IF(+All!#REF!="Coastal Carolina",+All!#REF!,0))</f>
        <v>#REF!</v>
      </c>
      <c r="AQ38" s="480" t="e">
        <f>IF(+All!#REF!="Coastal Carolina",+All!#REF!,IF(+All!#REF!="Coastal Carolina",+All!#REF!,0))</f>
        <v>#REF!</v>
      </c>
      <c r="AR38" s="482" t="e">
        <f>IF(+All!#REF!="Coastal Carolina",+All!#REF!,IF(+All!#REF!="Coastal Carolina",+All!#REF!,0))</f>
        <v>#REF!</v>
      </c>
      <c r="AS38" s="483" t="e">
        <f>IF(+All!#REF!="Coastal Carolina",+All!#REF!,IF(+All!#REF!="Coastal Carolina",+All!#REF!,0))</f>
        <v>#REF!</v>
      </c>
      <c r="AT38" s="483" t="e">
        <f>IF(+All!#REF!="Coastal Carolina",+All!#REF!,IF(+All!#REF!="Coastal Carolina",+All!#REF!,0))</f>
        <v>#REF!</v>
      </c>
      <c r="AU38" s="482" t="e">
        <f>IF(+All!#REF!="Coastal Carolina",+All!#REF!,IF(+All!#REF!="Coastal Carolina",+All!#REF!,0))</f>
        <v>#REF!</v>
      </c>
      <c r="AV38" s="483" t="e">
        <f>IF(+All!#REF!="Coastal Carolina",+All!#REF!,IF(+All!#REF!="Coastal Carolina",+All!#REF!,0))</f>
        <v>#REF!</v>
      </c>
      <c r="AW38" s="484" t="e">
        <f>IF(+All!#REF!="Coastal Carolina",+All!#REF!,IF(+All!#REF!="Coastal Carolina",+All!#REF!,0))</f>
        <v>#REF!</v>
      </c>
      <c r="AX38" s="483" t="e">
        <f>IF(+All!#REF!="Coastal Carolina",+All!#REF!,IF(+All!#REF!="Coastal Carolina",+All!#REF!,0))</f>
        <v>#REF!</v>
      </c>
      <c r="AY38" s="88" t="e">
        <f>IF(+All!#REF!="Coastal Carolina",+All!#REF!,IF(+All!#REF!="Coastal Carolina",+All!#REF!,0))</f>
        <v>#REF!</v>
      </c>
      <c r="AZ38" s="89" t="e">
        <f>IF(+All!#REF!="Coastal Carolina",+All!#REF!,IF(+All!#REF!="Coastal Carolina",+All!#REF!,0))</f>
        <v>#REF!</v>
      </c>
      <c r="BA38" s="90" t="e">
        <f>IF(+All!#REF!="Coastal Carolina",+All!#REF!,IF(+All!#REF!="Coastal Carolina",+All!#REF!,0))</f>
        <v>#REF!</v>
      </c>
      <c r="BB38" s="90" t="e">
        <f>IF(+All!#REF!="Coastal Carolina",+All!#REF!,IF(+All!#REF!="Coastal Carolina",+All!#REF!,0))</f>
        <v>#REF!</v>
      </c>
      <c r="BC38" s="91" t="e">
        <f>IF(+All!#REF!="Coastal Carolina",+All!#REF!,IF(+All!#REF!="Coastal Carolina",+All!#REF!,0))</f>
        <v>#REF!</v>
      </c>
      <c r="BD38" s="482" t="e">
        <f>IF(+All!#REF!="Coastal Carolina",+All!#REF!,IF(+All!#REF!="Coastal Carolina",+All!#REF!,0))</f>
        <v>#REF!</v>
      </c>
      <c r="BE38" s="483" t="e">
        <f>IF(+All!#REF!="Coastal Carolina",+All!#REF!,IF(+All!#REF!="Coastal Carolina",+All!#REF!,0))</f>
        <v>#REF!</v>
      </c>
      <c r="BF38" s="483" t="e">
        <f>IF(+All!#REF!="Coastal Carolina",+All!#REF!,IF(+All!#REF!="Coastal Carolina",+All!#REF!,0))</f>
        <v>#REF!</v>
      </c>
      <c r="BG38" s="482" t="e">
        <f>IF(+All!#REF!="Coastal Carolina",+All!#REF!,IF(+All!#REF!="Coastal Carolina",+All!#REF!,0))</f>
        <v>#REF!</v>
      </c>
      <c r="BH38" s="483" t="e">
        <f>IF(+All!#REF!="Coastal Carolina",+All!#REF!,IF(+All!#REF!="Coastal Carolina",+All!#REF!,0))</f>
        <v>#REF!</v>
      </c>
      <c r="BI38" s="484" t="e">
        <f>IF(+All!#REF!="Coastal Carolina",+All!#REF!,IF(+All!#REF!="Coastal Carolina",+All!#REF!,0))</f>
        <v>#REF!</v>
      </c>
      <c r="BJ38" s="92" t="e">
        <f>IF(+All!#REF!="Coastal Carolina",+All!#REF!,IF(+All!#REF!="Coastal Carolina",+All!#REF!,0))</f>
        <v>#REF!</v>
      </c>
      <c r="BK38" s="93" t="e">
        <f>IF(+All!#REF!="Coastal Carolina",+All!#REF!,IF(+All!#REF!="Coastal Carolina",+All!#REF!,0))</f>
        <v>#REF!</v>
      </c>
      <c r="BL38" s="817"/>
      <c r="BM38" s="817"/>
      <c r="BN38" s="817"/>
      <c r="BO38" s="817"/>
      <c r="BP38" s="817"/>
      <c r="BQ38" s="817"/>
    </row>
    <row r="39" spans="1:69" s="107" customFormat="1" x14ac:dyDescent="0.8">
      <c r="A39" s="70">
        <f>IF(+All!$F529="Coastal Carolina",+All!A529,IF(+All!$H529="Coastal Carolina",+All!A529,0))</f>
        <v>7</v>
      </c>
      <c r="B39" s="480" t="str">
        <f>IF(+All!$F529="Coastal Carolina",+All!B529,IF(+All!$H529="Coastal Carolina",+All!B529,0))</f>
        <v>Sat</v>
      </c>
      <c r="C39" s="72">
        <f>IF(+All!$F529="Coastal Carolina",+All!C529,IF(+All!$H529="Coastal Carolina",+All!C529,0))</f>
        <v>44485</v>
      </c>
      <c r="D39" s="73">
        <f>IF(+All!$F529="Coastal Carolina",+All!D529,IF(+All!$H529="Coastal Carolina",+All!D529,0))</f>
        <v>0</v>
      </c>
      <c r="E39" s="707">
        <f>IF(+All!$F529="Coastal Carolina",+All!E529,IF(+All!$H529="Coastal Carolina",+All!E529,0))</f>
        <v>0</v>
      </c>
      <c r="F39" s="75" t="str">
        <f>IF(+All!$F529="Coastal Carolina",+All!F529,IF(+All!$H529="Coastal Carolina",+All!F529,0))</f>
        <v>Coastal Carolina</v>
      </c>
      <c r="G39" s="76" t="str">
        <f>IF(+All!$F529="Coastal Carolina",+All!G529,IF(+All!$H529="Coastal Carolina",+All!G529,0))</f>
        <v>SB</v>
      </c>
      <c r="H39" s="75" t="str">
        <f>IF(+All!$F529="Coastal Carolina",+All!H529,IF(+All!$H529="Coastal Carolina",+All!H529,0))</f>
        <v>Open</v>
      </c>
      <c r="I39" s="76" t="str">
        <f>IF(+All!$F529="Coastal Carolina",+All!I529,IF(+All!$H529="Coastal Carolina",+All!I529,0))</f>
        <v>ZZZ</v>
      </c>
      <c r="J39" s="706">
        <f>IF(+All!$F529="Coastal Carolina",+All!J529,IF(+All!$H529="Coastal Carolina",+All!J529,0))</f>
        <v>0</v>
      </c>
      <c r="K39" s="707">
        <f>IF(+All!$F529="Coastal Carolina",+All!K529,IF(+All!$H529="Coastal Carolina",+All!K529,0))</f>
        <v>0</v>
      </c>
      <c r="L39" s="78">
        <f>IF(+All!$F529="Coastal Carolina",+All!L529,IF(+All!$H529="Coastal Carolina",+All!L529,0))</f>
        <v>0</v>
      </c>
      <c r="M39" s="79">
        <f>IF(+All!$F529="Coastal Carolina",+All!M529,IF(+All!$H529="Coastal Carolina",+All!M529,0))</f>
        <v>0</v>
      </c>
      <c r="N39" s="706">
        <f>IF(+All!$F529="Coastal Carolina",+All!N529,IF(+All!$H529="Coastal Carolina",+All!N529,0))</f>
        <v>0</v>
      </c>
      <c r="O39" s="708">
        <f>IF(+All!$F529="Coastal Carolina",+All!O529,IF(+All!$H529="Coastal Carolina",+All!O529,0))</f>
        <v>0</v>
      </c>
      <c r="P39" s="708">
        <f>IF(+All!$F529="Coastal Carolina",+All!P529,IF(+All!$H529="Coastal Carolina",+All!P529,0))</f>
        <v>0</v>
      </c>
      <c r="Q39" s="707">
        <f>IF(+All!$F529="Coastal Carolina",+All!Q529,IF(+All!$H529="Coastal Carolina",+All!Q529,0))</f>
        <v>0</v>
      </c>
      <c r="R39" s="706">
        <f>IF(+All!$F529="Coastal Carolina",+All!R529,IF(+All!$H529="Coastal Carolina",+All!R529,0))</f>
        <v>0</v>
      </c>
      <c r="S39" s="708">
        <f>IF(+All!$F529="Coastal Carolina",+All!S529,IF(+All!$H529="Coastal Carolina",+All!S529,0))</f>
        <v>0</v>
      </c>
      <c r="T39" s="706">
        <f>IF(+All!$F529="Coastal Carolina",+All!T529,IF(+All!$H529="Coastal Carolina",+All!T529,0))</f>
        <v>0</v>
      </c>
      <c r="U39" s="707">
        <f>IF(+All!$F529="Coastal Carolina",+All!U529,IF(+All!$H529="Coastal Carolina",+All!U529,0))</f>
        <v>0</v>
      </c>
      <c r="V39" s="706" t="e">
        <f>IF(+All!#REF!="Coastal Carolina",+All!#REF!,IF(+All!#REF!="Coastal Carolina",+All!#REF!,0))</f>
        <v>#REF!</v>
      </c>
      <c r="W39" s="707" t="e">
        <f>IF(+All!#REF!="Coastal Carolina",+All!#REF!,IF(+All!#REF!="Coastal Carolina",+All!#REF!,0))</f>
        <v>#REF!</v>
      </c>
      <c r="X39" s="706" t="e">
        <f>IF(+All!#REF!="Coastal Carolina",+All!#REF!,IF(+All!#REF!="Coastal Carolina",+All!#REF!,0))</f>
        <v>#REF!</v>
      </c>
      <c r="Y39" s="707" t="e">
        <f>IF(+All!#REF!="Coastal Carolina",+All!#REF!,IF(+All!#REF!="Coastal Carolina",+All!#REF!,0))</f>
        <v>#REF!</v>
      </c>
      <c r="Z39" s="706" t="e">
        <f>IF(+All!#REF!="Coastal Carolina",+All!#REF!,IF(+All!#REF!="Coastal Carolina",+All!#REF!,0))</f>
        <v>#REF!</v>
      </c>
      <c r="AA39" s="707" t="e">
        <f>IF(+All!#REF!="Coastal Carolina",+All!#REF!,IF(+All!#REF!="Coastal Carolina",+All!#REF!,0))</f>
        <v>#REF!</v>
      </c>
      <c r="AB39" s="706" t="e">
        <f>IF(+All!#REF!="Coastal Carolina",+All!#REF!,IF(+All!#REF!="Coastal Carolina",+All!#REF!,0))</f>
        <v>#REF!</v>
      </c>
      <c r="AC39" s="707" t="e">
        <f>IF(+All!#REF!="Coastal Carolina",+All!#REF!,IF(+All!#REF!="Coastal Carolina",+All!#REF!,0))</f>
        <v>#REF!</v>
      </c>
      <c r="AD39" s="706" t="e">
        <f>IF(+All!#REF!="Coastal Carolina",+All!#REF!,IF(+All!#REF!="Coastal Carolina",+All!#REF!,0))</f>
        <v>#REF!</v>
      </c>
      <c r="AE39" s="707" t="e">
        <f>IF(+All!#REF!="Coastal Carolina",+All!#REF!,IF(+All!#REF!="Coastal Carolina",+All!#REF!,0))</f>
        <v>#REF!</v>
      </c>
      <c r="AF39" s="706" t="e">
        <f>IF(+All!#REF!="Coastal Carolina",+All!#REF!,IF(+All!#REF!="Coastal Carolina",+All!#REF!,0))</f>
        <v>#REF!</v>
      </c>
      <c r="AG39" s="707" t="e">
        <f>IF(+All!#REF!="Coastal Carolina",+All!#REF!,IF(+All!#REF!="Coastal Carolina",+All!#REF!,0))</f>
        <v>#REF!</v>
      </c>
      <c r="AH39" s="706" t="e">
        <f>IF(+All!#REF!="Coastal Carolina",+All!#REF!,IF(+All!#REF!="Coastal Carolina",+All!#REF!,0))</f>
        <v>#REF!</v>
      </c>
      <c r="AI39" s="707" t="e">
        <f>IF(+All!#REF!="Coastal Carolina",+All!#REF!,IF(+All!#REF!="Coastal Carolina",+All!#REF!,0))</f>
        <v>#REF!</v>
      </c>
      <c r="AJ39" s="706" t="e">
        <f>IF(+All!#REF!="Coastal Carolina",+All!#REF!,IF(+All!#REF!="Coastal Carolina",+All!#REF!,0))</f>
        <v>#REF!</v>
      </c>
      <c r="AK39" s="707" t="e">
        <f>IF(+All!#REF!="Coastal Carolina",+All!#REF!,IF(+All!#REF!="Coastal Carolina",+All!#REF!,0))</f>
        <v>#REF!</v>
      </c>
      <c r="AL39" s="81" t="e">
        <f>IF(+All!#REF!="Coastal Carolina",+All!#REF!,IF(+All!#REF!="Coastal Carolina",+All!#REF!,0))</f>
        <v>#REF!</v>
      </c>
      <c r="AM39" s="82" t="e">
        <f>IF(+All!#REF!="Coastal Carolina",+All!#REF!,IF(+All!#REF!="Coastal Carolina",+All!#REF!,0))</f>
        <v>#REF!</v>
      </c>
      <c r="AN39" s="81" t="e">
        <f>IF(+All!#REF!="Coastal Carolina",+All!#REF!,IF(+All!#REF!="Coastal Carolina",+All!#REF!,0))</f>
        <v>#REF!</v>
      </c>
      <c r="AO39" s="83" t="e">
        <f>IF(+All!#REF!="Coastal Carolina",+All!#REF!,IF(+All!#REF!="Coastal Carolina",+All!#REF!,0))</f>
        <v>#REF!</v>
      </c>
      <c r="AP39" s="84" t="e">
        <f>IF(+All!#REF!="Coastal Carolina",+All!#REF!,IF(+All!#REF!="Coastal Carolina",+All!#REF!,0))</f>
        <v>#REF!</v>
      </c>
      <c r="AQ39" s="480" t="e">
        <f>IF(+All!#REF!="Coastal Carolina",+All!#REF!,IF(+All!#REF!="Coastal Carolina",+All!#REF!,0))</f>
        <v>#REF!</v>
      </c>
      <c r="AR39" s="482" t="e">
        <f>IF(+All!#REF!="Coastal Carolina",+All!#REF!,IF(+All!#REF!="Coastal Carolina",+All!#REF!,0))</f>
        <v>#REF!</v>
      </c>
      <c r="AS39" s="483" t="e">
        <f>IF(+All!#REF!="Coastal Carolina",+All!#REF!,IF(+All!#REF!="Coastal Carolina",+All!#REF!,0))</f>
        <v>#REF!</v>
      </c>
      <c r="AT39" s="483" t="e">
        <f>IF(+All!#REF!="Coastal Carolina",+All!#REF!,IF(+All!#REF!="Coastal Carolina",+All!#REF!,0))</f>
        <v>#REF!</v>
      </c>
      <c r="AU39" s="482" t="e">
        <f>IF(+All!#REF!="Coastal Carolina",+All!#REF!,IF(+All!#REF!="Coastal Carolina",+All!#REF!,0))</f>
        <v>#REF!</v>
      </c>
      <c r="AV39" s="483" t="e">
        <f>IF(+All!#REF!="Coastal Carolina",+All!#REF!,IF(+All!#REF!="Coastal Carolina",+All!#REF!,0))</f>
        <v>#REF!</v>
      </c>
      <c r="AW39" s="484" t="e">
        <f>IF(+All!#REF!="Coastal Carolina",+All!#REF!,IF(+All!#REF!="Coastal Carolina",+All!#REF!,0))</f>
        <v>#REF!</v>
      </c>
      <c r="AX39" s="483" t="e">
        <f>IF(+All!#REF!="Coastal Carolina",+All!#REF!,IF(+All!#REF!="Coastal Carolina",+All!#REF!,0))</f>
        <v>#REF!</v>
      </c>
      <c r="AY39" s="88" t="e">
        <f>IF(+All!#REF!="Coastal Carolina",+All!#REF!,IF(+All!#REF!="Coastal Carolina",+All!#REF!,0))</f>
        <v>#REF!</v>
      </c>
      <c r="AZ39" s="89" t="e">
        <f>IF(+All!#REF!="Coastal Carolina",+All!#REF!,IF(+All!#REF!="Coastal Carolina",+All!#REF!,0))</f>
        <v>#REF!</v>
      </c>
      <c r="BA39" s="90" t="e">
        <f>IF(+All!#REF!="Coastal Carolina",+All!#REF!,IF(+All!#REF!="Coastal Carolina",+All!#REF!,0))</f>
        <v>#REF!</v>
      </c>
      <c r="BB39" s="90" t="e">
        <f>IF(+All!#REF!="Coastal Carolina",+All!#REF!,IF(+All!#REF!="Coastal Carolina",+All!#REF!,0))</f>
        <v>#REF!</v>
      </c>
      <c r="BC39" s="91" t="e">
        <f>IF(+All!#REF!="Coastal Carolina",+All!#REF!,IF(+All!#REF!="Coastal Carolina",+All!#REF!,0))</f>
        <v>#REF!</v>
      </c>
      <c r="BD39" s="482" t="e">
        <f>IF(+All!#REF!="Coastal Carolina",+All!#REF!,IF(+All!#REF!="Coastal Carolina",+All!#REF!,0))</f>
        <v>#REF!</v>
      </c>
      <c r="BE39" s="483" t="e">
        <f>IF(+All!#REF!="Coastal Carolina",+All!#REF!,IF(+All!#REF!="Coastal Carolina",+All!#REF!,0))</f>
        <v>#REF!</v>
      </c>
      <c r="BF39" s="483" t="e">
        <f>IF(+All!#REF!="Coastal Carolina",+All!#REF!,IF(+All!#REF!="Coastal Carolina",+All!#REF!,0))</f>
        <v>#REF!</v>
      </c>
      <c r="BG39" s="482" t="e">
        <f>IF(+All!#REF!="Coastal Carolina",+All!#REF!,IF(+All!#REF!="Coastal Carolina",+All!#REF!,0))</f>
        <v>#REF!</v>
      </c>
      <c r="BH39" s="483" t="e">
        <f>IF(+All!#REF!="Coastal Carolina",+All!#REF!,IF(+All!#REF!="Coastal Carolina",+All!#REF!,0))</f>
        <v>#REF!</v>
      </c>
      <c r="BI39" s="484" t="e">
        <f>IF(+All!#REF!="Coastal Carolina",+All!#REF!,IF(+All!#REF!="Coastal Carolina",+All!#REF!,0))</f>
        <v>#REF!</v>
      </c>
      <c r="BJ39" s="92" t="e">
        <f>IF(+All!#REF!="Coastal Carolina",+All!#REF!,IF(+All!#REF!="Coastal Carolina",+All!#REF!,0))</f>
        <v>#REF!</v>
      </c>
      <c r="BK39" s="93" t="e">
        <f>IF(+All!#REF!="Coastal Carolina",+All!#REF!,IF(+All!#REF!="Coastal Carolina",+All!#REF!,0))</f>
        <v>#REF!</v>
      </c>
      <c r="BL39" s="817"/>
      <c r="BM39" s="817"/>
      <c r="BN39" s="817"/>
      <c r="BO39" s="817"/>
      <c r="BP39" s="817"/>
      <c r="BQ39" s="817"/>
    </row>
    <row r="40" spans="1:69" s="107" customFormat="1" x14ac:dyDescent="0.8">
      <c r="A40" s="70">
        <f>IF(+All!$F555="Coastal Carolina",+All!A555,IF(+All!$H555="Coastal Carolina",+All!A555,0))</f>
        <v>8</v>
      </c>
      <c r="B40" s="480" t="str">
        <f>IF(+All!$F555="Coastal Carolina",+All!B555,IF(+All!$H555="Coastal Carolina",+All!B555,0))</f>
        <v>Weds</v>
      </c>
      <c r="C40" s="72">
        <f>IF(+All!$F555="Coastal Carolina",+All!C555,IF(+All!$H555="Coastal Carolina",+All!C555,0))</f>
        <v>44489</v>
      </c>
      <c r="D40" s="73">
        <f>IF(+All!$F555="Coastal Carolina",+All!D555,IF(+All!$H555="Coastal Carolina",+All!D555,0))</f>
        <v>0.8125</v>
      </c>
      <c r="E40" s="707" t="str">
        <f>IF(+All!$F555="Coastal Carolina",+All!E555,IF(+All!$H555="Coastal Carolina",+All!E555,0))</f>
        <v>ESPN2</v>
      </c>
      <c r="F40" s="75" t="str">
        <f>IF(+All!$F555="Coastal Carolina",+All!F555,IF(+All!$H555="Coastal Carolina",+All!F555,0))</f>
        <v>Coastal Carolina</v>
      </c>
      <c r="G40" s="76" t="str">
        <f>IF(+All!$F555="Coastal Carolina",+All!G555,IF(+All!$H555="Coastal Carolina",+All!G555,0))</f>
        <v>SB</v>
      </c>
      <c r="H40" s="75" t="str">
        <f>IF(+All!$F555="Coastal Carolina",+All!H555,IF(+All!$H555="Coastal Carolina",+All!H555,0))</f>
        <v>Appalachian State</v>
      </c>
      <c r="I40" s="76" t="str">
        <f>IF(+All!$F555="Coastal Carolina",+All!I555,IF(+All!$H555="Coastal Carolina",+All!I555,0))</f>
        <v>SB</v>
      </c>
      <c r="J40" s="706" t="str">
        <f>IF(+All!$F555="Coastal Carolina",+All!J555,IF(+All!$H555="Coastal Carolina",+All!J555,0))</f>
        <v>Coastal Carolina</v>
      </c>
      <c r="K40" s="707" t="str">
        <f>IF(+All!$F555="Coastal Carolina",+All!K555,IF(+All!$H555="Coastal Carolina",+All!K555,0))</f>
        <v>Appalachian State</v>
      </c>
      <c r="L40" s="78">
        <f>IF(+All!$F555="Coastal Carolina",+All!L555,IF(+All!$H555="Coastal Carolina",+All!L555,0))</f>
        <v>5</v>
      </c>
      <c r="M40" s="79">
        <f>IF(+All!$F555="Coastal Carolina",+All!M555,IF(+All!$H555="Coastal Carolina",+All!M555,0))</f>
        <v>61.5</v>
      </c>
      <c r="N40" s="706" t="str">
        <f>IF(+All!$F555="Coastal Carolina",+All!N555,IF(+All!$H555="Coastal Carolina",+All!N555,0))</f>
        <v>Appalachian State</v>
      </c>
      <c r="O40" s="708">
        <f>IF(+All!$F555="Coastal Carolina",+All!O555,IF(+All!$H555="Coastal Carolina",+All!O555,0))</f>
        <v>30</v>
      </c>
      <c r="P40" s="708" t="str">
        <f>IF(+All!$F555="Coastal Carolina",+All!P555,IF(+All!$H555="Coastal Carolina",+All!P555,0))</f>
        <v>Coastal Carolina</v>
      </c>
      <c r="Q40" s="707">
        <f>IF(+All!$F555="Coastal Carolina",+All!Q555,IF(+All!$H555="Coastal Carolina",+All!Q555,0))</f>
        <v>27</v>
      </c>
      <c r="R40" s="706" t="str">
        <f>IF(+All!$F555="Coastal Carolina",+All!R555,IF(+All!$H555="Coastal Carolina",+All!R555,0))</f>
        <v>Appalachian State</v>
      </c>
      <c r="S40" s="708" t="str">
        <f>IF(+All!$F555="Coastal Carolina",+All!S555,IF(+All!$H555="Coastal Carolina",+All!S555,0))</f>
        <v>Coastal Carolina</v>
      </c>
      <c r="T40" s="706" t="str">
        <f>IF(+All!$F555="Coastal Carolina",+All!T555,IF(+All!$H555="Coastal Carolina",+All!T555,0))</f>
        <v>Coastal Carolina</v>
      </c>
      <c r="U40" s="707" t="str">
        <f>IF(+All!$F555="Coastal Carolina",+All!U555,IF(+All!$H555="Coastal Carolina",+All!U555,0))</f>
        <v>L</v>
      </c>
      <c r="V40" s="706" t="e">
        <f>IF(+All!#REF!="Coastal Carolina",+All!#REF!,IF(+All!#REF!="Coastal Carolina",+All!#REF!,0))</f>
        <v>#REF!</v>
      </c>
      <c r="W40" s="707" t="e">
        <f>IF(+All!#REF!="Coastal Carolina",+All!#REF!,IF(+All!#REF!="Coastal Carolina",+All!#REF!,0))</f>
        <v>#REF!</v>
      </c>
      <c r="X40" s="706" t="e">
        <f>IF(+All!#REF!="Coastal Carolina",+All!#REF!,IF(+All!#REF!="Coastal Carolina",+All!#REF!,0))</f>
        <v>#REF!</v>
      </c>
      <c r="Y40" s="707" t="e">
        <f>IF(+All!#REF!="Coastal Carolina",+All!#REF!,IF(+All!#REF!="Coastal Carolina",+All!#REF!,0))</f>
        <v>#REF!</v>
      </c>
      <c r="Z40" s="706" t="e">
        <f>IF(+All!#REF!="Coastal Carolina",+All!#REF!,IF(+All!#REF!="Coastal Carolina",+All!#REF!,0))</f>
        <v>#REF!</v>
      </c>
      <c r="AA40" s="707" t="e">
        <f>IF(+All!#REF!="Coastal Carolina",+All!#REF!,IF(+All!#REF!="Coastal Carolina",+All!#REF!,0))</f>
        <v>#REF!</v>
      </c>
      <c r="AB40" s="706" t="e">
        <f>IF(+All!#REF!="Coastal Carolina",+All!#REF!,IF(+All!#REF!="Coastal Carolina",+All!#REF!,0))</f>
        <v>#REF!</v>
      </c>
      <c r="AC40" s="707" t="e">
        <f>IF(+All!#REF!="Coastal Carolina",+All!#REF!,IF(+All!#REF!="Coastal Carolina",+All!#REF!,0))</f>
        <v>#REF!</v>
      </c>
      <c r="AD40" s="706" t="e">
        <f>IF(+All!#REF!="Coastal Carolina",+All!#REF!,IF(+All!#REF!="Coastal Carolina",+All!#REF!,0))</f>
        <v>#REF!</v>
      </c>
      <c r="AE40" s="707" t="e">
        <f>IF(+All!#REF!="Coastal Carolina",+All!#REF!,IF(+All!#REF!="Coastal Carolina",+All!#REF!,0))</f>
        <v>#REF!</v>
      </c>
      <c r="AF40" s="706" t="e">
        <f>IF(+All!#REF!="Coastal Carolina",+All!#REF!,IF(+All!#REF!="Coastal Carolina",+All!#REF!,0))</f>
        <v>#REF!</v>
      </c>
      <c r="AG40" s="707" t="e">
        <f>IF(+All!#REF!="Coastal Carolina",+All!#REF!,IF(+All!#REF!="Coastal Carolina",+All!#REF!,0))</f>
        <v>#REF!</v>
      </c>
      <c r="AH40" s="706" t="e">
        <f>IF(+All!#REF!="Coastal Carolina",+All!#REF!,IF(+All!#REF!="Coastal Carolina",+All!#REF!,0))</f>
        <v>#REF!</v>
      </c>
      <c r="AI40" s="707" t="e">
        <f>IF(+All!#REF!="Coastal Carolina",+All!#REF!,IF(+All!#REF!="Coastal Carolina",+All!#REF!,0))</f>
        <v>#REF!</v>
      </c>
      <c r="AJ40" s="706" t="e">
        <f>IF(+All!#REF!="Coastal Carolina",+All!#REF!,IF(+All!#REF!="Coastal Carolina",+All!#REF!,0))</f>
        <v>#REF!</v>
      </c>
      <c r="AK40" s="707" t="e">
        <f>IF(+All!#REF!="Coastal Carolina",+All!#REF!,IF(+All!#REF!="Coastal Carolina",+All!#REF!,0))</f>
        <v>#REF!</v>
      </c>
      <c r="AL40" s="81" t="e">
        <f>IF(+All!#REF!="Coastal Carolina",+All!#REF!,IF(+All!#REF!="Coastal Carolina",+All!#REF!,0))</f>
        <v>#REF!</v>
      </c>
      <c r="AM40" s="82" t="e">
        <f>IF(+All!#REF!="Coastal Carolina",+All!#REF!,IF(+All!#REF!="Coastal Carolina",+All!#REF!,0))</f>
        <v>#REF!</v>
      </c>
      <c r="AN40" s="81" t="e">
        <f>IF(+All!#REF!="Coastal Carolina",+All!#REF!,IF(+All!#REF!="Coastal Carolina",+All!#REF!,0))</f>
        <v>#REF!</v>
      </c>
      <c r="AO40" s="83" t="e">
        <f>IF(+All!#REF!="Coastal Carolina",+All!#REF!,IF(+All!#REF!="Coastal Carolina",+All!#REF!,0))</f>
        <v>#REF!</v>
      </c>
      <c r="AP40" s="84" t="e">
        <f>IF(+All!#REF!="Coastal Carolina",+All!#REF!,IF(+All!#REF!="Coastal Carolina",+All!#REF!,0))</f>
        <v>#REF!</v>
      </c>
      <c r="AQ40" s="480" t="e">
        <f>IF(+All!#REF!="Coastal Carolina",+All!#REF!,IF(+All!#REF!="Coastal Carolina",+All!#REF!,0))</f>
        <v>#REF!</v>
      </c>
      <c r="AR40" s="482" t="e">
        <f>IF(+All!#REF!="Coastal Carolina",+All!#REF!,IF(+All!#REF!="Coastal Carolina",+All!#REF!,0))</f>
        <v>#REF!</v>
      </c>
      <c r="AS40" s="483" t="e">
        <f>IF(+All!#REF!="Coastal Carolina",+All!#REF!,IF(+All!#REF!="Coastal Carolina",+All!#REF!,0))</f>
        <v>#REF!</v>
      </c>
      <c r="AT40" s="483" t="e">
        <f>IF(+All!#REF!="Coastal Carolina",+All!#REF!,IF(+All!#REF!="Coastal Carolina",+All!#REF!,0))</f>
        <v>#REF!</v>
      </c>
      <c r="AU40" s="482" t="e">
        <f>IF(+All!#REF!="Coastal Carolina",+All!#REF!,IF(+All!#REF!="Coastal Carolina",+All!#REF!,0))</f>
        <v>#REF!</v>
      </c>
      <c r="AV40" s="483" t="e">
        <f>IF(+All!#REF!="Coastal Carolina",+All!#REF!,IF(+All!#REF!="Coastal Carolina",+All!#REF!,0))</f>
        <v>#REF!</v>
      </c>
      <c r="AW40" s="484" t="e">
        <f>IF(+All!#REF!="Coastal Carolina",+All!#REF!,IF(+All!#REF!="Coastal Carolina",+All!#REF!,0))</f>
        <v>#REF!</v>
      </c>
      <c r="AX40" s="483" t="e">
        <f>IF(+All!#REF!="Coastal Carolina",+All!#REF!,IF(+All!#REF!="Coastal Carolina",+All!#REF!,0))</f>
        <v>#REF!</v>
      </c>
      <c r="AY40" s="88" t="e">
        <f>IF(+All!#REF!="Coastal Carolina",+All!#REF!,IF(+All!#REF!="Coastal Carolina",+All!#REF!,0))</f>
        <v>#REF!</v>
      </c>
      <c r="AZ40" s="89" t="e">
        <f>IF(+All!#REF!="Coastal Carolina",+All!#REF!,IF(+All!#REF!="Coastal Carolina",+All!#REF!,0))</f>
        <v>#REF!</v>
      </c>
      <c r="BA40" s="90" t="e">
        <f>IF(+All!#REF!="Coastal Carolina",+All!#REF!,IF(+All!#REF!="Coastal Carolina",+All!#REF!,0))</f>
        <v>#REF!</v>
      </c>
      <c r="BB40" s="90" t="e">
        <f>IF(+All!#REF!="Coastal Carolina",+All!#REF!,IF(+All!#REF!="Coastal Carolina",+All!#REF!,0))</f>
        <v>#REF!</v>
      </c>
      <c r="BC40" s="91" t="e">
        <f>IF(+All!#REF!="Coastal Carolina",+All!#REF!,IF(+All!#REF!="Coastal Carolina",+All!#REF!,0))</f>
        <v>#REF!</v>
      </c>
      <c r="BD40" s="482" t="e">
        <f>IF(+All!#REF!="Coastal Carolina",+All!#REF!,IF(+All!#REF!="Coastal Carolina",+All!#REF!,0))</f>
        <v>#REF!</v>
      </c>
      <c r="BE40" s="483" t="e">
        <f>IF(+All!#REF!="Coastal Carolina",+All!#REF!,IF(+All!#REF!="Coastal Carolina",+All!#REF!,0))</f>
        <v>#REF!</v>
      </c>
      <c r="BF40" s="483" t="e">
        <f>IF(+All!#REF!="Coastal Carolina",+All!#REF!,IF(+All!#REF!="Coastal Carolina",+All!#REF!,0))</f>
        <v>#REF!</v>
      </c>
      <c r="BG40" s="482" t="e">
        <f>IF(+All!#REF!="Coastal Carolina",+All!#REF!,IF(+All!#REF!="Coastal Carolina",+All!#REF!,0))</f>
        <v>#REF!</v>
      </c>
      <c r="BH40" s="483" t="e">
        <f>IF(+All!#REF!="Coastal Carolina",+All!#REF!,IF(+All!#REF!="Coastal Carolina",+All!#REF!,0))</f>
        <v>#REF!</v>
      </c>
      <c r="BI40" s="484" t="e">
        <f>IF(+All!#REF!="Coastal Carolina",+All!#REF!,IF(+All!#REF!="Coastal Carolina",+All!#REF!,0))</f>
        <v>#REF!</v>
      </c>
      <c r="BJ40" s="92" t="e">
        <f>IF(+All!#REF!="Coastal Carolina",+All!#REF!,IF(+All!#REF!="Coastal Carolina",+All!#REF!,0))</f>
        <v>#REF!</v>
      </c>
      <c r="BK40" s="93" t="e">
        <f>IF(+All!#REF!="Coastal Carolina",+All!#REF!,IF(+All!#REF!="Coastal Carolina",+All!#REF!,0))</f>
        <v>#REF!</v>
      </c>
      <c r="BL40" s="817"/>
      <c r="BM40" s="817"/>
      <c r="BN40" s="817"/>
      <c r="BO40" s="817"/>
      <c r="BP40" s="817"/>
      <c r="BQ40" s="817"/>
    </row>
    <row r="41" spans="1:69" s="107" customFormat="1" x14ac:dyDescent="0.8">
      <c r="A41" s="70">
        <f>IF(+All!$F633="Coastal Carolina",+All!A633,IF(+All!$H633="Coastal Carolina",+All!A633,0))</f>
        <v>9</v>
      </c>
      <c r="B41" s="480" t="str">
        <f>IF(+All!$F633="Coastal Carolina",+All!B633,IF(+All!$H633="Coastal Carolina",+All!B633,0))</f>
        <v>Thurs</v>
      </c>
      <c r="C41" s="72">
        <f>IF(+All!$F633="Coastal Carolina",+All!C633,IF(+All!$H633="Coastal Carolina",+All!C633,0))</f>
        <v>44497</v>
      </c>
      <c r="D41" s="73">
        <f>IF(+All!$F633="Coastal Carolina",+All!D633,IF(+All!$H633="Coastal Carolina",+All!D633,0))</f>
        <v>0.8125</v>
      </c>
      <c r="E41" s="707" t="str">
        <f>IF(+All!$F633="Coastal Carolina",+All!E633,IF(+All!$H633="Coastal Carolina",+All!E633,0))</f>
        <v>ESPN2</v>
      </c>
      <c r="F41" s="75" t="str">
        <f>IF(+All!$F633="Coastal Carolina",+All!F633,IF(+All!$H633="Coastal Carolina",+All!F633,0))</f>
        <v>Troy</v>
      </c>
      <c r="G41" s="76" t="str">
        <f>IF(+All!$F633="Coastal Carolina",+All!G633,IF(+All!$H633="Coastal Carolina",+All!G633,0))</f>
        <v>SB</v>
      </c>
      <c r="H41" s="75" t="str">
        <f>IF(+All!$F633="Coastal Carolina",+All!H633,IF(+All!$H633="Coastal Carolina",+All!H633,0))</f>
        <v>Coastal Carolina</v>
      </c>
      <c r="I41" s="76" t="str">
        <f>IF(+All!$F633="Coastal Carolina",+All!I633,IF(+All!$H633="Coastal Carolina",+All!I633,0))</f>
        <v>SB</v>
      </c>
      <c r="J41" s="706" t="str">
        <f>IF(+All!$F633="Coastal Carolina",+All!J633,IF(+All!$H633="Coastal Carolina",+All!J633,0))</f>
        <v>Coastal Carolina</v>
      </c>
      <c r="K41" s="707" t="str">
        <f>IF(+All!$F633="Coastal Carolina",+All!K633,IF(+All!$H633="Coastal Carolina",+All!K633,0))</f>
        <v>Troy</v>
      </c>
      <c r="L41" s="78">
        <f>IF(+All!$F633="Coastal Carolina",+All!L633,IF(+All!$H633="Coastal Carolina",+All!L633,0))</f>
        <v>17.5</v>
      </c>
      <c r="M41" s="79">
        <f>IF(+All!$F633="Coastal Carolina",+All!M633,IF(+All!$H633="Coastal Carolina",+All!M633,0))</f>
        <v>54.5</v>
      </c>
      <c r="N41" s="706" t="str">
        <f>IF(+All!$F633="Coastal Carolina",+All!N633,IF(+All!$H633="Coastal Carolina",+All!N633,0))</f>
        <v>Coastal Carolina</v>
      </c>
      <c r="O41" s="708">
        <f>IF(+All!$F633="Coastal Carolina",+All!O633,IF(+All!$H633="Coastal Carolina",+All!O633,0))</f>
        <v>35</v>
      </c>
      <c r="P41" s="708" t="str">
        <f>IF(+All!$F633="Coastal Carolina",+All!P633,IF(+All!$H633="Coastal Carolina",+All!P633,0))</f>
        <v>Troy</v>
      </c>
      <c r="Q41" s="707">
        <f>IF(+All!$F633="Coastal Carolina",+All!Q633,IF(+All!$H633="Coastal Carolina",+All!Q633,0))</f>
        <v>28</v>
      </c>
      <c r="R41" s="706" t="str">
        <f>IF(+All!$F633="Coastal Carolina",+All!R633,IF(+All!$H633="Coastal Carolina",+All!R633,0))</f>
        <v>Troy</v>
      </c>
      <c r="S41" s="708" t="str">
        <f>IF(+All!$F633="Coastal Carolina",+All!S633,IF(+All!$H633="Coastal Carolina",+All!S633,0))</f>
        <v>Coastal Carolina</v>
      </c>
      <c r="T41" s="706" t="str">
        <f>IF(+All!$F633="Coastal Carolina",+All!T633,IF(+All!$H633="Coastal Carolina",+All!T633,0))</f>
        <v>Troy</v>
      </c>
      <c r="U41" s="707" t="str">
        <f>IF(+All!$F633="Coastal Carolina",+All!U633,IF(+All!$H633="Coastal Carolina",+All!U633,0))</f>
        <v>W</v>
      </c>
      <c r="V41" s="706" t="e">
        <f>IF(+All!#REF!="Coastal Carolina",+All!#REF!,IF(+All!#REF!="Coastal Carolina",+All!#REF!,0))</f>
        <v>#REF!</v>
      </c>
      <c r="W41" s="707" t="e">
        <f>IF(+All!#REF!="Coastal Carolina",+All!#REF!,IF(+All!#REF!="Coastal Carolina",+All!#REF!,0))</f>
        <v>#REF!</v>
      </c>
      <c r="X41" s="706" t="e">
        <f>IF(+All!#REF!="Coastal Carolina",+All!#REF!,IF(+All!#REF!="Coastal Carolina",+All!#REF!,0))</f>
        <v>#REF!</v>
      </c>
      <c r="Y41" s="707" t="e">
        <f>IF(+All!#REF!="Coastal Carolina",+All!#REF!,IF(+All!#REF!="Coastal Carolina",+All!#REF!,0))</f>
        <v>#REF!</v>
      </c>
      <c r="Z41" s="706" t="e">
        <f>IF(+All!#REF!="Coastal Carolina",+All!#REF!,IF(+All!#REF!="Coastal Carolina",+All!#REF!,0))</f>
        <v>#REF!</v>
      </c>
      <c r="AA41" s="707" t="e">
        <f>IF(+All!#REF!="Coastal Carolina",+All!#REF!,IF(+All!#REF!="Coastal Carolina",+All!#REF!,0))</f>
        <v>#REF!</v>
      </c>
      <c r="AB41" s="706" t="e">
        <f>IF(+All!#REF!="Coastal Carolina",+All!#REF!,IF(+All!#REF!="Coastal Carolina",+All!#REF!,0))</f>
        <v>#REF!</v>
      </c>
      <c r="AC41" s="707" t="e">
        <f>IF(+All!#REF!="Coastal Carolina",+All!#REF!,IF(+All!#REF!="Coastal Carolina",+All!#REF!,0))</f>
        <v>#REF!</v>
      </c>
      <c r="AD41" s="706" t="e">
        <f>IF(+All!#REF!="Coastal Carolina",+All!#REF!,IF(+All!#REF!="Coastal Carolina",+All!#REF!,0))</f>
        <v>#REF!</v>
      </c>
      <c r="AE41" s="707" t="e">
        <f>IF(+All!#REF!="Coastal Carolina",+All!#REF!,IF(+All!#REF!="Coastal Carolina",+All!#REF!,0))</f>
        <v>#REF!</v>
      </c>
      <c r="AF41" s="706" t="e">
        <f>IF(+All!#REF!="Coastal Carolina",+All!#REF!,IF(+All!#REF!="Coastal Carolina",+All!#REF!,0))</f>
        <v>#REF!</v>
      </c>
      <c r="AG41" s="707" t="e">
        <f>IF(+All!#REF!="Coastal Carolina",+All!#REF!,IF(+All!#REF!="Coastal Carolina",+All!#REF!,0))</f>
        <v>#REF!</v>
      </c>
      <c r="AH41" s="706" t="e">
        <f>IF(+All!#REF!="Coastal Carolina",+All!#REF!,IF(+All!#REF!="Coastal Carolina",+All!#REF!,0))</f>
        <v>#REF!</v>
      </c>
      <c r="AI41" s="707" t="e">
        <f>IF(+All!#REF!="Coastal Carolina",+All!#REF!,IF(+All!#REF!="Coastal Carolina",+All!#REF!,0))</f>
        <v>#REF!</v>
      </c>
      <c r="AJ41" s="706" t="e">
        <f>IF(+All!#REF!="Coastal Carolina",+All!#REF!,IF(+All!#REF!="Coastal Carolina",+All!#REF!,0))</f>
        <v>#REF!</v>
      </c>
      <c r="AK41" s="707" t="e">
        <f>IF(+All!#REF!="Coastal Carolina",+All!#REF!,IF(+All!#REF!="Coastal Carolina",+All!#REF!,0))</f>
        <v>#REF!</v>
      </c>
      <c r="AL41" s="81" t="e">
        <f>IF(+All!#REF!="Coastal Carolina",+All!#REF!,IF(+All!#REF!="Coastal Carolina",+All!#REF!,0))</f>
        <v>#REF!</v>
      </c>
      <c r="AM41" s="82" t="e">
        <f>IF(+All!#REF!="Coastal Carolina",+All!#REF!,IF(+All!#REF!="Coastal Carolina",+All!#REF!,0))</f>
        <v>#REF!</v>
      </c>
      <c r="AN41" s="81" t="e">
        <f>IF(+All!#REF!="Coastal Carolina",+All!#REF!,IF(+All!#REF!="Coastal Carolina",+All!#REF!,0))</f>
        <v>#REF!</v>
      </c>
      <c r="AO41" s="83" t="e">
        <f>IF(+All!#REF!="Coastal Carolina",+All!#REF!,IF(+All!#REF!="Coastal Carolina",+All!#REF!,0))</f>
        <v>#REF!</v>
      </c>
      <c r="AP41" s="84" t="e">
        <f>IF(+All!#REF!="Coastal Carolina",+All!#REF!,IF(+All!#REF!="Coastal Carolina",+All!#REF!,0))</f>
        <v>#REF!</v>
      </c>
      <c r="AQ41" s="480" t="e">
        <f>IF(+All!#REF!="Coastal Carolina",+All!#REF!,IF(+All!#REF!="Coastal Carolina",+All!#REF!,0))</f>
        <v>#REF!</v>
      </c>
      <c r="AR41" s="482" t="e">
        <f>IF(+All!#REF!="Coastal Carolina",+All!#REF!,IF(+All!#REF!="Coastal Carolina",+All!#REF!,0))</f>
        <v>#REF!</v>
      </c>
      <c r="AS41" s="483" t="e">
        <f>IF(+All!#REF!="Coastal Carolina",+All!#REF!,IF(+All!#REF!="Coastal Carolina",+All!#REF!,0))</f>
        <v>#REF!</v>
      </c>
      <c r="AT41" s="483" t="e">
        <f>IF(+All!#REF!="Coastal Carolina",+All!#REF!,IF(+All!#REF!="Coastal Carolina",+All!#REF!,0))</f>
        <v>#REF!</v>
      </c>
      <c r="AU41" s="482" t="e">
        <f>IF(+All!#REF!="Coastal Carolina",+All!#REF!,IF(+All!#REF!="Coastal Carolina",+All!#REF!,0))</f>
        <v>#REF!</v>
      </c>
      <c r="AV41" s="483" t="e">
        <f>IF(+All!#REF!="Coastal Carolina",+All!#REF!,IF(+All!#REF!="Coastal Carolina",+All!#REF!,0))</f>
        <v>#REF!</v>
      </c>
      <c r="AW41" s="484" t="e">
        <f>IF(+All!#REF!="Coastal Carolina",+All!#REF!,IF(+All!#REF!="Coastal Carolina",+All!#REF!,0))</f>
        <v>#REF!</v>
      </c>
      <c r="AX41" s="483" t="e">
        <f>IF(+All!#REF!="Coastal Carolina",+All!#REF!,IF(+All!#REF!="Coastal Carolina",+All!#REF!,0))</f>
        <v>#REF!</v>
      </c>
      <c r="AY41" s="88" t="e">
        <f>IF(+All!#REF!="Coastal Carolina",+All!#REF!,IF(+All!#REF!="Coastal Carolina",+All!#REF!,0))</f>
        <v>#REF!</v>
      </c>
      <c r="AZ41" s="89" t="e">
        <f>IF(+All!#REF!="Coastal Carolina",+All!#REF!,IF(+All!#REF!="Coastal Carolina",+All!#REF!,0))</f>
        <v>#REF!</v>
      </c>
      <c r="BA41" s="90" t="e">
        <f>IF(+All!#REF!="Coastal Carolina",+All!#REF!,IF(+All!#REF!="Coastal Carolina",+All!#REF!,0))</f>
        <v>#REF!</v>
      </c>
      <c r="BB41" s="90" t="e">
        <f>IF(+All!#REF!="Coastal Carolina",+All!#REF!,IF(+All!#REF!="Coastal Carolina",+All!#REF!,0))</f>
        <v>#REF!</v>
      </c>
      <c r="BC41" s="91" t="e">
        <f>IF(+All!#REF!="Coastal Carolina",+All!#REF!,IF(+All!#REF!="Coastal Carolina",+All!#REF!,0))</f>
        <v>#REF!</v>
      </c>
      <c r="BD41" s="482" t="e">
        <f>IF(+All!#REF!="Coastal Carolina",+All!#REF!,IF(+All!#REF!="Coastal Carolina",+All!#REF!,0))</f>
        <v>#REF!</v>
      </c>
      <c r="BE41" s="483" t="e">
        <f>IF(+All!#REF!="Coastal Carolina",+All!#REF!,IF(+All!#REF!="Coastal Carolina",+All!#REF!,0))</f>
        <v>#REF!</v>
      </c>
      <c r="BF41" s="483" t="e">
        <f>IF(+All!#REF!="Coastal Carolina",+All!#REF!,IF(+All!#REF!="Coastal Carolina",+All!#REF!,0))</f>
        <v>#REF!</v>
      </c>
      <c r="BG41" s="482" t="e">
        <f>IF(+All!#REF!="Coastal Carolina",+All!#REF!,IF(+All!#REF!="Coastal Carolina",+All!#REF!,0))</f>
        <v>#REF!</v>
      </c>
      <c r="BH41" s="483" t="e">
        <f>IF(+All!#REF!="Coastal Carolina",+All!#REF!,IF(+All!#REF!="Coastal Carolina",+All!#REF!,0))</f>
        <v>#REF!</v>
      </c>
      <c r="BI41" s="484" t="e">
        <f>IF(+All!#REF!="Coastal Carolina",+All!#REF!,IF(+All!#REF!="Coastal Carolina",+All!#REF!,0))</f>
        <v>#REF!</v>
      </c>
      <c r="BJ41" s="92" t="e">
        <f>IF(+All!#REF!="Coastal Carolina",+All!#REF!,IF(+All!#REF!="Coastal Carolina",+All!#REF!,0))</f>
        <v>#REF!</v>
      </c>
      <c r="BK41" s="93" t="e">
        <f>IF(+All!#REF!="Coastal Carolina",+All!#REF!,IF(+All!#REF!="Coastal Carolina",+All!#REF!,0))</f>
        <v>#REF!</v>
      </c>
      <c r="BL41" s="817"/>
      <c r="BM41" s="817"/>
      <c r="BN41" s="817"/>
      <c r="BO41" s="817"/>
      <c r="BP41" s="817"/>
      <c r="BQ41" s="817"/>
    </row>
    <row r="42" spans="1:69" s="107" customFormat="1" x14ac:dyDescent="0.8">
      <c r="A42" s="70">
        <f>IF(+All!$F759="Coastal Carolina",+All!A759,IF(+All!$H759="Coastal Carolina",+All!A759,0))</f>
        <v>10</v>
      </c>
      <c r="B42" s="480" t="str">
        <f>IF(+All!$F759="Coastal Carolina",+All!B759,IF(+All!$H759="Coastal Carolina",+All!B759,0))</f>
        <v>Sat</v>
      </c>
      <c r="C42" s="72">
        <f>IF(+All!$F759="Coastal Carolina",+All!C759,IF(+All!$H759="Coastal Carolina",+All!C759,0))</f>
        <v>44506</v>
      </c>
      <c r="D42" s="73">
        <f>IF(+All!$F759="Coastal Carolina",+All!D759,IF(+All!$H759="Coastal Carolina",+All!D759,0))</f>
        <v>0.75</v>
      </c>
      <c r="E42" s="707">
        <f>IF(+All!$F759="Coastal Carolina",+All!E759,IF(+All!$H759="Coastal Carolina",+All!E759,0))</f>
        <v>0</v>
      </c>
      <c r="F42" s="75" t="str">
        <f>IF(+All!$F759="Coastal Carolina",+All!F759,IF(+All!$H759="Coastal Carolina",+All!F759,0))</f>
        <v>Coastal Carolina</v>
      </c>
      <c r="G42" s="76" t="str">
        <f>IF(+All!$F759="Coastal Carolina",+All!G759,IF(+All!$H759="Coastal Carolina",+All!G759,0))</f>
        <v>SB</v>
      </c>
      <c r="H42" s="75" t="str">
        <f>IF(+All!$F759="Coastal Carolina",+All!H759,IF(+All!$H759="Coastal Carolina",+All!H759,0))</f>
        <v>Georgia Southern</v>
      </c>
      <c r="I42" s="76" t="str">
        <f>IF(+All!$F759="Coastal Carolina",+All!I759,IF(+All!$H759="Coastal Carolina",+All!I759,0))</f>
        <v>SB</v>
      </c>
      <c r="J42" s="706" t="str">
        <f>IF(+All!$F759="Coastal Carolina",+All!J759,IF(+All!$H759="Coastal Carolina",+All!J759,0))</f>
        <v>Coastal Carolina</v>
      </c>
      <c r="K42" s="707" t="str">
        <f>IF(+All!$F759="Coastal Carolina",+All!K759,IF(+All!$H759="Coastal Carolina",+All!K759,0))</f>
        <v>Georgia Southern</v>
      </c>
      <c r="L42" s="78">
        <f>IF(+All!$F759="Coastal Carolina",+All!L759,IF(+All!$H759="Coastal Carolina",+All!L759,0))</f>
        <v>19.5</v>
      </c>
      <c r="M42" s="79">
        <f>IF(+All!$F759="Coastal Carolina",+All!M759,IF(+All!$H759="Coastal Carolina",+All!M759,0))</f>
        <v>60.5</v>
      </c>
      <c r="N42" s="706" t="str">
        <f>IF(+All!$F759="Coastal Carolina",+All!N759,IF(+All!$H759="Coastal Carolina",+All!N759,0))</f>
        <v>Coastal Carolina</v>
      </c>
      <c r="O42" s="708">
        <f>IF(+All!$F759="Coastal Carolina",+All!O759,IF(+All!$H759="Coastal Carolina",+All!O759,0))</f>
        <v>28</v>
      </c>
      <c r="P42" s="708" t="str">
        <f>IF(+All!$F759="Coastal Carolina",+All!P759,IF(+All!$H759="Coastal Carolina",+All!P759,0))</f>
        <v>Georgia Southern</v>
      </c>
      <c r="Q42" s="707">
        <f>IF(+All!$F759="Coastal Carolina",+All!Q759,IF(+All!$H759="Coastal Carolina",+All!Q759,0))</f>
        <v>8</v>
      </c>
      <c r="R42" s="706" t="str">
        <f>IF(+All!$F759="Coastal Carolina",+All!R759,IF(+All!$H759="Coastal Carolina",+All!R759,0))</f>
        <v>Coastal Carolina</v>
      </c>
      <c r="S42" s="708" t="str">
        <f>IF(+All!$F759="Coastal Carolina",+All!S759,IF(+All!$H759="Coastal Carolina",+All!S759,0))</f>
        <v>Georgia Southern</v>
      </c>
      <c r="T42" s="706" t="str">
        <f>IF(+All!$F759="Coastal Carolina",+All!T759,IF(+All!$H759="Coastal Carolina",+All!T759,0))</f>
        <v>Coastal Carolina</v>
      </c>
      <c r="U42" s="707" t="str">
        <f>IF(+All!$F759="Coastal Carolina",+All!U759,IF(+All!$H759="Coastal Carolina",+All!U759,0))</f>
        <v>W</v>
      </c>
      <c r="V42" s="706" t="e">
        <f>IF(+All!#REF!="Coastal Carolina",+All!#REF!,IF(+All!#REF!="Coastal Carolina",+All!#REF!,0))</f>
        <v>#REF!</v>
      </c>
      <c r="W42" s="707" t="e">
        <f>IF(+All!#REF!="Coastal Carolina",+All!#REF!,IF(+All!#REF!="Coastal Carolina",+All!#REF!,0))</f>
        <v>#REF!</v>
      </c>
      <c r="X42" s="706" t="e">
        <f>IF(+All!#REF!="Coastal Carolina",+All!#REF!,IF(+All!#REF!="Coastal Carolina",+All!#REF!,0))</f>
        <v>#REF!</v>
      </c>
      <c r="Y42" s="707" t="e">
        <f>IF(+All!#REF!="Coastal Carolina",+All!#REF!,IF(+All!#REF!="Coastal Carolina",+All!#REF!,0))</f>
        <v>#REF!</v>
      </c>
      <c r="Z42" s="706" t="e">
        <f>IF(+All!#REF!="Coastal Carolina",+All!#REF!,IF(+All!#REF!="Coastal Carolina",+All!#REF!,0))</f>
        <v>#REF!</v>
      </c>
      <c r="AA42" s="707" t="e">
        <f>IF(+All!#REF!="Coastal Carolina",+All!#REF!,IF(+All!#REF!="Coastal Carolina",+All!#REF!,0))</f>
        <v>#REF!</v>
      </c>
      <c r="AB42" s="706" t="e">
        <f>IF(+All!#REF!="Coastal Carolina",+All!#REF!,IF(+All!#REF!="Coastal Carolina",+All!#REF!,0))</f>
        <v>#REF!</v>
      </c>
      <c r="AC42" s="707" t="e">
        <f>IF(+All!#REF!="Coastal Carolina",+All!#REF!,IF(+All!#REF!="Coastal Carolina",+All!#REF!,0))</f>
        <v>#REF!</v>
      </c>
      <c r="AD42" s="706" t="e">
        <f>IF(+All!#REF!="Coastal Carolina",+All!#REF!,IF(+All!#REF!="Coastal Carolina",+All!#REF!,0))</f>
        <v>#REF!</v>
      </c>
      <c r="AE42" s="707" t="e">
        <f>IF(+All!#REF!="Coastal Carolina",+All!#REF!,IF(+All!#REF!="Coastal Carolina",+All!#REF!,0))</f>
        <v>#REF!</v>
      </c>
      <c r="AF42" s="706" t="e">
        <f>IF(+All!#REF!="Coastal Carolina",+All!#REF!,IF(+All!#REF!="Coastal Carolina",+All!#REF!,0))</f>
        <v>#REF!</v>
      </c>
      <c r="AG42" s="707" t="e">
        <f>IF(+All!#REF!="Coastal Carolina",+All!#REF!,IF(+All!#REF!="Coastal Carolina",+All!#REF!,0))</f>
        <v>#REF!</v>
      </c>
      <c r="AH42" s="706" t="e">
        <f>IF(+All!#REF!="Coastal Carolina",+All!#REF!,IF(+All!#REF!="Coastal Carolina",+All!#REF!,0))</f>
        <v>#REF!</v>
      </c>
      <c r="AI42" s="707" t="e">
        <f>IF(+All!#REF!="Coastal Carolina",+All!#REF!,IF(+All!#REF!="Coastal Carolina",+All!#REF!,0))</f>
        <v>#REF!</v>
      </c>
      <c r="AJ42" s="706" t="e">
        <f>IF(+All!#REF!="Coastal Carolina",+All!#REF!,IF(+All!#REF!="Coastal Carolina",+All!#REF!,0))</f>
        <v>#REF!</v>
      </c>
      <c r="AK42" s="707" t="e">
        <f>IF(+All!#REF!="Coastal Carolina",+All!#REF!,IF(+All!#REF!="Coastal Carolina",+All!#REF!,0))</f>
        <v>#REF!</v>
      </c>
      <c r="AL42" s="81" t="e">
        <f>IF(+All!#REF!="Coastal Carolina",+All!#REF!,IF(+All!#REF!="Coastal Carolina",+All!#REF!,0))</f>
        <v>#REF!</v>
      </c>
      <c r="AM42" s="82" t="e">
        <f>IF(+All!#REF!="Coastal Carolina",+All!#REF!,IF(+All!#REF!="Coastal Carolina",+All!#REF!,0))</f>
        <v>#REF!</v>
      </c>
      <c r="AN42" s="81" t="e">
        <f>IF(+All!#REF!="Coastal Carolina",+All!#REF!,IF(+All!#REF!="Coastal Carolina",+All!#REF!,0))</f>
        <v>#REF!</v>
      </c>
      <c r="AO42" s="83" t="e">
        <f>IF(+All!#REF!="Coastal Carolina",+All!#REF!,IF(+All!#REF!="Coastal Carolina",+All!#REF!,0))</f>
        <v>#REF!</v>
      </c>
      <c r="AP42" s="84" t="e">
        <f>IF(+All!#REF!="Coastal Carolina",+All!#REF!,IF(+All!#REF!="Coastal Carolina",+All!#REF!,0))</f>
        <v>#REF!</v>
      </c>
      <c r="AQ42" s="480" t="e">
        <f>IF(+All!#REF!="Coastal Carolina",+All!#REF!,IF(+All!#REF!="Coastal Carolina",+All!#REF!,0))</f>
        <v>#REF!</v>
      </c>
      <c r="AR42" s="482" t="e">
        <f>IF(+All!#REF!="Coastal Carolina",+All!#REF!,IF(+All!#REF!="Coastal Carolina",+All!#REF!,0))</f>
        <v>#REF!</v>
      </c>
      <c r="AS42" s="483" t="e">
        <f>IF(+All!#REF!="Coastal Carolina",+All!#REF!,IF(+All!#REF!="Coastal Carolina",+All!#REF!,0))</f>
        <v>#REF!</v>
      </c>
      <c r="AT42" s="483" t="e">
        <f>IF(+All!#REF!="Coastal Carolina",+All!#REF!,IF(+All!#REF!="Coastal Carolina",+All!#REF!,0))</f>
        <v>#REF!</v>
      </c>
      <c r="AU42" s="482" t="e">
        <f>IF(+All!#REF!="Coastal Carolina",+All!#REF!,IF(+All!#REF!="Coastal Carolina",+All!#REF!,0))</f>
        <v>#REF!</v>
      </c>
      <c r="AV42" s="483" t="e">
        <f>IF(+All!#REF!="Coastal Carolina",+All!#REF!,IF(+All!#REF!="Coastal Carolina",+All!#REF!,0))</f>
        <v>#REF!</v>
      </c>
      <c r="AW42" s="484" t="e">
        <f>IF(+All!#REF!="Coastal Carolina",+All!#REF!,IF(+All!#REF!="Coastal Carolina",+All!#REF!,0))</f>
        <v>#REF!</v>
      </c>
      <c r="AX42" s="483" t="e">
        <f>IF(+All!#REF!="Coastal Carolina",+All!#REF!,IF(+All!#REF!="Coastal Carolina",+All!#REF!,0))</f>
        <v>#REF!</v>
      </c>
      <c r="AY42" s="88" t="e">
        <f>IF(+All!#REF!="Coastal Carolina",+All!#REF!,IF(+All!#REF!="Coastal Carolina",+All!#REF!,0))</f>
        <v>#REF!</v>
      </c>
      <c r="AZ42" s="89" t="e">
        <f>IF(+All!#REF!="Coastal Carolina",+All!#REF!,IF(+All!#REF!="Coastal Carolina",+All!#REF!,0))</f>
        <v>#REF!</v>
      </c>
      <c r="BA42" s="90" t="e">
        <f>IF(+All!#REF!="Coastal Carolina",+All!#REF!,IF(+All!#REF!="Coastal Carolina",+All!#REF!,0))</f>
        <v>#REF!</v>
      </c>
      <c r="BB42" s="90" t="e">
        <f>IF(+All!#REF!="Coastal Carolina",+All!#REF!,IF(+All!#REF!="Coastal Carolina",+All!#REF!,0))</f>
        <v>#REF!</v>
      </c>
      <c r="BC42" s="91" t="e">
        <f>IF(+All!#REF!="Coastal Carolina",+All!#REF!,IF(+All!#REF!="Coastal Carolina",+All!#REF!,0))</f>
        <v>#REF!</v>
      </c>
      <c r="BD42" s="482" t="e">
        <f>IF(+All!#REF!="Coastal Carolina",+All!#REF!,IF(+All!#REF!="Coastal Carolina",+All!#REF!,0))</f>
        <v>#REF!</v>
      </c>
      <c r="BE42" s="483" t="e">
        <f>IF(+All!#REF!="Coastal Carolina",+All!#REF!,IF(+All!#REF!="Coastal Carolina",+All!#REF!,0))</f>
        <v>#REF!</v>
      </c>
      <c r="BF42" s="483" t="e">
        <f>IF(+All!#REF!="Coastal Carolina",+All!#REF!,IF(+All!#REF!="Coastal Carolina",+All!#REF!,0))</f>
        <v>#REF!</v>
      </c>
      <c r="BG42" s="482" t="e">
        <f>IF(+All!#REF!="Coastal Carolina",+All!#REF!,IF(+All!#REF!="Coastal Carolina",+All!#REF!,0))</f>
        <v>#REF!</v>
      </c>
      <c r="BH42" s="483" t="e">
        <f>IF(+All!#REF!="Coastal Carolina",+All!#REF!,IF(+All!#REF!="Coastal Carolina",+All!#REF!,0))</f>
        <v>#REF!</v>
      </c>
      <c r="BI42" s="484" t="e">
        <f>IF(+All!#REF!="Coastal Carolina",+All!#REF!,IF(+All!#REF!="Coastal Carolina",+All!#REF!,0))</f>
        <v>#REF!</v>
      </c>
      <c r="BJ42" s="92" t="e">
        <f>IF(+All!#REF!="Coastal Carolina",+All!#REF!,IF(+All!#REF!="Coastal Carolina",+All!#REF!,0))</f>
        <v>#REF!</v>
      </c>
      <c r="BK42" s="93" t="e">
        <f>IF(+All!#REF!="Coastal Carolina",+All!#REF!,IF(+All!#REF!="Coastal Carolina",+All!#REF!,0))</f>
        <v>#REF!</v>
      </c>
      <c r="BL42" s="817"/>
      <c r="BM42" s="817"/>
      <c r="BN42" s="817"/>
      <c r="BO42" s="817"/>
      <c r="BP42" s="817"/>
      <c r="BQ42" s="817"/>
    </row>
    <row r="43" spans="1:69" s="107" customFormat="1" x14ac:dyDescent="0.8">
      <c r="A43" s="70">
        <f>IF(+All!$F831="Coastal Carolina",+All!A831,IF(+All!$H831="Coastal Carolina",+All!A831,0))</f>
        <v>11</v>
      </c>
      <c r="B43" s="480" t="str">
        <f>IF(+All!$F831="Coastal Carolina",+All!B831,IF(+All!$H831="Coastal Carolina",+All!B831,0))</f>
        <v>Sat</v>
      </c>
      <c r="C43" s="72">
        <f>IF(+All!$F831="Coastal Carolina",+All!C831,IF(+All!$H831="Coastal Carolina",+All!C831,0))</f>
        <v>44513</v>
      </c>
      <c r="D43" s="73">
        <f>IF(+All!$F831="Coastal Carolina",+All!D831,IF(+All!$H831="Coastal Carolina",+All!D831,0))</f>
        <v>0.58333333333333337</v>
      </c>
      <c r="E43" s="707">
        <f>IF(+All!$F831="Coastal Carolina",+All!E831,IF(+All!$H831="Coastal Carolina",+All!E831,0))</f>
        <v>0</v>
      </c>
      <c r="F43" s="75" t="str">
        <f>IF(+All!$F831="Coastal Carolina",+All!F831,IF(+All!$H831="Coastal Carolina",+All!F831,0))</f>
        <v>Georgia State</v>
      </c>
      <c r="G43" s="76" t="str">
        <f>IF(+All!$F831="Coastal Carolina",+All!G831,IF(+All!$H831="Coastal Carolina",+All!G831,0))</f>
        <v>SB</v>
      </c>
      <c r="H43" s="75" t="str">
        <f>IF(+All!$F831="Coastal Carolina",+All!H831,IF(+All!$H831="Coastal Carolina",+All!H831,0))</f>
        <v>Coastal Carolina</v>
      </c>
      <c r="I43" s="76" t="str">
        <f>IF(+All!$F831="Coastal Carolina",+All!I831,IF(+All!$H831="Coastal Carolina",+All!I831,0))</f>
        <v>SB</v>
      </c>
      <c r="J43" s="706" t="str">
        <f>IF(+All!$F831="Coastal Carolina",+All!J831,IF(+All!$H831="Coastal Carolina",+All!J831,0))</f>
        <v>Coastal Carolina</v>
      </c>
      <c r="K43" s="707" t="str">
        <f>IF(+All!$F831="Coastal Carolina",+All!K831,IF(+All!$H831="Coastal Carolina",+All!K831,0))</f>
        <v>Georgia State</v>
      </c>
      <c r="L43" s="78">
        <f>IF(+All!$F831="Coastal Carolina",+All!L831,IF(+All!$H831="Coastal Carolina",+All!L831,0))</f>
        <v>10.5</v>
      </c>
      <c r="M43" s="79">
        <f>IF(+All!$F831="Coastal Carolina",+All!M831,IF(+All!$H831="Coastal Carolina",+All!M831,0))</f>
        <v>52.5</v>
      </c>
      <c r="N43" s="706" t="str">
        <f>IF(+All!$F831="Coastal Carolina",+All!N831,IF(+All!$H831="Coastal Carolina",+All!N831,0))</f>
        <v>Georgia State</v>
      </c>
      <c r="O43" s="708">
        <f>IF(+All!$F831="Coastal Carolina",+All!O831,IF(+All!$H831="Coastal Carolina",+All!O831,0))</f>
        <v>42</v>
      </c>
      <c r="P43" s="708" t="str">
        <f>IF(+All!$F831="Coastal Carolina",+All!P831,IF(+All!$H831="Coastal Carolina",+All!P831,0))</f>
        <v>Coastal Carolina</v>
      </c>
      <c r="Q43" s="707">
        <f>IF(+All!$F831="Coastal Carolina",+All!Q831,IF(+All!$H831="Coastal Carolina",+All!Q831,0))</f>
        <v>20</v>
      </c>
      <c r="R43" s="706" t="str">
        <f>IF(+All!$F831="Coastal Carolina",+All!R831,IF(+All!$H831="Coastal Carolina",+All!R831,0))</f>
        <v>Georgia State</v>
      </c>
      <c r="S43" s="708" t="str">
        <f>IF(+All!$F831="Coastal Carolina",+All!S831,IF(+All!$H831="Coastal Carolina",+All!S831,0))</f>
        <v>Coastal Carolina</v>
      </c>
      <c r="T43" s="706" t="str">
        <f>IF(+All!$F831="Coastal Carolina",+All!T831,IF(+All!$H831="Coastal Carolina",+All!T831,0))</f>
        <v>Georgia State</v>
      </c>
      <c r="U43" s="707" t="str">
        <f>IF(+All!$F831="Coastal Carolina",+All!U831,IF(+All!$H831="Coastal Carolina",+All!U831,0))</f>
        <v>W</v>
      </c>
      <c r="V43" s="706" t="e">
        <f>IF(+All!#REF!="Coastal Carolina",+All!#REF!,IF(+All!#REF!="Coastal Carolina",+All!#REF!,0))</f>
        <v>#REF!</v>
      </c>
      <c r="W43" s="707" t="e">
        <f>IF(+All!#REF!="Coastal Carolina",+All!#REF!,IF(+All!#REF!="Coastal Carolina",+All!#REF!,0))</f>
        <v>#REF!</v>
      </c>
      <c r="X43" s="706" t="e">
        <f>IF(+All!#REF!="Coastal Carolina",+All!#REF!,IF(+All!#REF!="Coastal Carolina",+All!#REF!,0))</f>
        <v>#REF!</v>
      </c>
      <c r="Y43" s="707" t="e">
        <f>IF(+All!#REF!="Coastal Carolina",+All!#REF!,IF(+All!#REF!="Coastal Carolina",+All!#REF!,0))</f>
        <v>#REF!</v>
      </c>
      <c r="Z43" s="706" t="e">
        <f>IF(+All!#REF!="Coastal Carolina",+All!#REF!,IF(+All!#REF!="Coastal Carolina",+All!#REF!,0))</f>
        <v>#REF!</v>
      </c>
      <c r="AA43" s="707" t="e">
        <f>IF(+All!#REF!="Coastal Carolina",+All!#REF!,IF(+All!#REF!="Coastal Carolina",+All!#REF!,0))</f>
        <v>#REF!</v>
      </c>
      <c r="AB43" s="706" t="e">
        <f>IF(+All!#REF!="Coastal Carolina",+All!#REF!,IF(+All!#REF!="Coastal Carolina",+All!#REF!,0))</f>
        <v>#REF!</v>
      </c>
      <c r="AC43" s="707" t="e">
        <f>IF(+All!#REF!="Coastal Carolina",+All!#REF!,IF(+All!#REF!="Coastal Carolina",+All!#REF!,0))</f>
        <v>#REF!</v>
      </c>
      <c r="AD43" s="706" t="e">
        <f>IF(+All!#REF!="Coastal Carolina",+All!#REF!,IF(+All!#REF!="Coastal Carolina",+All!#REF!,0))</f>
        <v>#REF!</v>
      </c>
      <c r="AE43" s="707" t="e">
        <f>IF(+All!#REF!="Coastal Carolina",+All!#REF!,IF(+All!#REF!="Coastal Carolina",+All!#REF!,0))</f>
        <v>#REF!</v>
      </c>
      <c r="AF43" s="706" t="e">
        <f>IF(+All!#REF!="Coastal Carolina",+All!#REF!,IF(+All!#REF!="Coastal Carolina",+All!#REF!,0))</f>
        <v>#REF!</v>
      </c>
      <c r="AG43" s="707" t="e">
        <f>IF(+All!#REF!="Coastal Carolina",+All!#REF!,IF(+All!#REF!="Coastal Carolina",+All!#REF!,0))</f>
        <v>#REF!</v>
      </c>
      <c r="AH43" s="706" t="e">
        <f>IF(+All!#REF!="Coastal Carolina",+All!#REF!,IF(+All!#REF!="Coastal Carolina",+All!#REF!,0))</f>
        <v>#REF!</v>
      </c>
      <c r="AI43" s="707" t="e">
        <f>IF(+All!#REF!="Coastal Carolina",+All!#REF!,IF(+All!#REF!="Coastal Carolina",+All!#REF!,0))</f>
        <v>#REF!</v>
      </c>
      <c r="AJ43" s="706" t="e">
        <f>IF(+All!#REF!="Coastal Carolina",+All!#REF!,IF(+All!#REF!="Coastal Carolina",+All!#REF!,0))</f>
        <v>#REF!</v>
      </c>
      <c r="AK43" s="707" t="e">
        <f>IF(+All!#REF!="Coastal Carolina",+All!#REF!,IF(+All!#REF!="Coastal Carolina",+All!#REF!,0))</f>
        <v>#REF!</v>
      </c>
      <c r="AL43" s="81" t="e">
        <f>IF(+All!#REF!="Coastal Carolina",+All!#REF!,IF(+All!#REF!="Coastal Carolina",+All!#REF!,0))</f>
        <v>#REF!</v>
      </c>
      <c r="AM43" s="82" t="e">
        <f>IF(+All!#REF!="Coastal Carolina",+All!#REF!,IF(+All!#REF!="Coastal Carolina",+All!#REF!,0))</f>
        <v>#REF!</v>
      </c>
      <c r="AN43" s="81" t="e">
        <f>IF(+All!#REF!="Coastal Carolina",+All!#REF!,IF(+All!#REF!="Coastal Carolina",+All!#REF!,0))</f>
        <v>#REF!</v>
      </c>
      <c r="AO43" s="83" t="e">
        <f>IF(+All!#REF!="Coastal Carolina",+All!#REF!,IF(+All!#REF!="Coastal Carolina",+All!#REF!,0))</f>
        <v>#REF!</v>
      </c>
      <c r="AP43" s="84" t="e">
        <f>IF(+All!#REF!="Coastal Carolina",+All!#REF!,IF(+All!#REF!="Coastal Carolina",+All!#REF!,0))</f>
        <v>#REF!</v>
      </c>
      <c r="AQ43" s="480" t="e">
        <f>IF(+All!#REF!="Coastal Carolina",+All!#REF!,IF(+All!#REF!="Coastal Carolina",+All!#REF!,0))</f>
        <v>#REF!</v>
      </c>
      <c r="AR43" s="482" t="e">
        <f>IF(+All!#REF!="Coastal Carolina",+All!#REF!,IF(+All!#REF!="Coastal Carolina",+All!#REF!,0))</f>
        <v>#REF!</v>
      </c>
      <c r="AS43" s="483" t="e">
        <f>IF(+All!#REF!="Coastal Carolina",+All!#REF!,IF(+All!#REF!="Coastal Carolina",+All!#REF!,0))</f>
        <v>#REF!</v>
      </c>
      <c r="AT43" s="483" t="e">
        <f>IF(+All!#REF!="Coastal Carolina",+All!#REF!,IF(+All!#REF!="Coastal Carolina",+All!#REF!,0))</f>
        <v>#REF!</v>
      </c>
      <c r="AU43" s="482" t="e">
        <f>IF(+All!#REF!="Coastal Carolina",+All!#REF!,IF(+All!#REF!="Coastal Carolina",+All!#REF!,0))</f>
        <v>#REF!</v>
      </c>
      <c r="AV43" s="483" t="e">
        <f>IF(+All!#REF!="Coastal Carolina",+All!#REF!,IF(+All!#REF!="Coastal Carolina",+All!#REF!,0))</f>
        <v>#REF!</v>
      </c>
      <c r="AW43" s="484" t="e">
        <f>IF(+All!#REF!="Coastal Carolina",+All!#REF!,IF(+All!#REF!="Coastal Carolina",+All!#REF!,0))</f>
        <v>#REF!</v>
      </c>
      <c r="AX43" s="483" t="e">
        <f>IF(+All!#REF!="Coastal Carolina",+All!#REF!,IF(+All!#REF!="Coastal Carolina",+All!#REF!,0))</f>
        <v>#REF!</v>
      </c>
      <c r="AY43" s="88" t="e">
        <f>IF(+All!#REF!="Coastal Carolina",+All!#REF!,IF(+All!#REF!="Coastal Carolina",+All!#REF!,0))</f>
        <v>#REF!</v>
      </c>
      <c r="AZ43" s="89" t="e">
        <f>IF(+All!#REF!="Coastal Carolina",+All!#REF!,IF(+All!#REF!="Coastal Carolina",+All!#REF!,0))</f>
        <v>#REF!</v>
      </c>
      <c r="BA43" s="90" t="e">
        <f>IF(+All!#REF!="Coastal Carolina",+All!#REF!,IF(+All!#REF!="Coastal Carolina",+All!#REF!,0))</f>
        <v>#REF!</v>
      </c>
      <c r="BB43" s="90" t="e">
        <f>IF(+All!#REF!="Coastal Carolina",+All!#REF!,IF(+All!#REF!="Coastal Carolina",+All!#REF!,0))</f>
        <v>#REF!</v>
      </c>
      <c r="BC43" s="91" t="e">
        <f>IF(+All!#REF!="Coastal Carolina",+All!#REF!,IF(+All!#REF!="Coastal Carolina",+All!#REF!,0))</f>
        <v>#REF!</v>
      </c>
      <c r="BD43" s="482" t="e">
        <f>IF(+All!#REF!="Coastal Carolina",+All!#REF!,IF(+All!#REF!="Coastal Carolina",+All!#REF!,0))</f>
        <v>#REF!</v>
      </c>
      <c r="BE43" s="483" t="e">
        <f>IF(+All!#REF!="Coastal Carolina",+All!#REF!,IF(+All!#REF!="Coastal Carolina",+All!#REF!,0))</f>
        <v>#REF!</v>
      </c>
      <c r="BF43" s="483" t="e">
        <f>IF(+All!#REF!="Coastal Carolina",+All!#REF!,IF(+All!#REF!="Coastal Carolina",+All!#REF!,0))</f>
        <v>#REF!</v>
      </c>
      <c r="BG43" s="482" t="e">
        <f>IF(+All!#REF!="Coastal Carolina",+All!#REF!,IF(+All!#REF!="Coastal Carolina",+All!#REF!,0))</f>
        <v>#REF!</v>
      </c>
      <c r="BH43" s="483" t="e">
        <f>IF(+All!#REF!="Coastal Carolina",+All!#REF!,IF(+All!#REF!="Coastal Carolina",+All!#REF!,0))</f>
        <v>#REF!</v>
      </c>
      <c r="BI43" s="484" t="e">
        <f>IF(+All!#REF!="Coastal Carolina",+All!#REF!,IF(+All!#REF!="Coastal Carolina",+All!#REF!,0))</f>
        <v>#REF!</v>
      </c>
      <c r="BJ43" s="92" t="e">
        <f>IF(+All!#REF!="Coastal Carolina",+All!#REF!,IF(+All!#REF!="Coastal Carolina",+All!#REF!,0))</f>
        <v>#REF!</v>
      </c>
      <c r="BK43" s="93" t="e">
        <f>IF(+All!#REF!="Coastal Carolina",+All!#REF!,IF(+All!#REF!="Coastal Carolina",+All!#REF!,0))</f>
        <v>#REF!</v>
      </c>
      <c r="BL43" s="817"/>
      <c r="BM43" s="817"/>
      <c r="BN43" s="817"/>
      <c r="BO43" s="817"/>
      <c r="BP43" s="817"/>
      <c r="BQ43" s="817"/>
    </row>
    <row r="44" spans="1:69" s="107" customFormat="1" x14ac:dyDescent="0.8">
      <c r="A44" s="70">
        <f>IF(+All!$F899="Coastal Carolina",+All!A899,IF(+All!$H899="Coastal Carolina",+All!A899,0))</f>
        <v>12</v>
      </c>
      <c r="B44" s="480" t="str">
        <f>IF(+All!$F899="Coastal Carolina",+All!B899,IF(+All!$H899="Coastal Carolina",+All!B899,0))</f>
        <v>Sat</v>
      </c>
      <c r="C44" s="72">
        <f>IF(+All!$F899="Coastal Carolina",+All!C899,IF(+All!$H899="Coastal Carolina",+All!C899,0))</f>
        <v>44520</v>
      </c>
      <c r="D44" s="73">
        <f>IF(+All!$F899="Coastal Carolina",+All!D899,IF(+All!$H899="Coastal Carolina",+All!D899,0))</f>
        <v>0.54166666666666663</v>
      </c>
      <c r="E44" s="707">
        <f>IF(+All!$F899="Coastal Carolina",+All!E899,IF(+All!$H899="Coastal Carolina",+All!E899,0))</f>
        <v>0</v>
      </c>
      <c r="F44" s="75" t="str">
        <f>IF(+All!$F899="Coastal Carolina",+All!F899,IF(+All!$H899="Coastal Carolina",+All!F899,0))</f>
        <v>Texas State</v>
      </c>
      <c r="G44" s="76" t="str">
        <f>IF(+All!$F899="Coastal Carolina",+All!G899,IF(+All!$H899="Coastal Carolina",+All!G899,0))</f>
        <v>SB</v>
      </c>
      <c r="H44" s="75" t="str">
        <f>IF(+All!$F899="Coastal Carolina",+All!H899,IF(+All!$H899="Coastal Carolina",+All!H899,0))</f>
        <v>Coastal Carolina</v>
      </c>
      <c r="I44" s="76" t="str">
        <f>IF(+All!$F899="Coastal Carolina",+All!I899,IF(+All!$H899="Coastal Carolina",+All!I899,0))</f>
        <v>SB</v>
      </c>
      <c r="J44" s="706" t="str">
        <f>IF(+All!$F899="Coastal Carolina",+All!J899,IF(+All!$H899="Coastal Carolina",+All!J899,0))</f>
        <v>Coastal Carolina</v>
      </c>
      <c r="K44" s="707" t="str">
        <f>IF(+All!$F899="Coastal Carolina",+All!K899,IF(+All!$H899="Coastal Carolina",+All!K899,0))</f>
        <v>Texas State</v>
      </c>
      <c r="L44" s="78">
        <f>IF(+All!$F899="Coastal Carolina",+All!L899,IF(+All!$H899="Coastal Carolina",+All!L899,0))</f>
        <v>24</v>
      </c>
      <c r="M44" s="79">
        <f>IF(+All!$F899="Coastal Carolina",+All!M899,IF(+All!$H899="Coastal Carolina",+All!M899,0))</f>
        <v>61</v>
      </c>
      <c r="N44" s="706" t="str">
        <f>IF(+All!$F899="Coastal Carolina",+All!N899,IF(+All!$H899="Coastal Carolina",+All!N899,0))</f>
        <v>Coastal Carolina</v>
      </c>
      <c r="O44" s="708">
        <f>IF(+All!$F899="Coastal Carolina",+All!O899,IF(+All!$H899="Coastal Carolina",+All!O899,0))</f>
        <v>35</v>
      </c>
      <c r="P44" s="708" t="str">
        <f>IF(+All!$F899="Coastal Carolina",+All!P899,IF(+All!$H899="Coastal Carolina",+All!P899,0))</f>
        <v>Texas State</v>
      </c>
      <c r="Q44" s="707">
        <f>IF(+All!$F899="Coastal Carolina",+All!Q899,IF(+All!$H899="Coastal Carolina",+All!Q899,0))</f>
        <v>21</v>
      </c>
      <c r="R44" s="706" t="str">
        <f>IF(+All!$F899="Coastal Carolina",+All!R899,IF(+All!$H899="Coastal Carolina",+All!R899,0))</f>
        <v>Texas State</v>
      </c>
      <c r="S44" s="708" t="str">
        <f>IF(+All!$F899="Coastal Carolina",+All!S899,IF(+All!$H899="Coastal Carolina",+All!S899,0))</f>
        <v>Coastal Carolina</v>
      </c>
      <c r="T44" s="706" t="str">
        <f>IF(+All!$F899="Coastal Carolina",+All!T899,IF(+All!$H899="Coastal Carolina",+All!T899,0))</f>
        <v>Coastal Carolina</v>
      </c>
      <c r="U44" s="707" t="str">
        <f>IF(+All!$F899="Coastal Carolina",+All!U899,IF(+All!$H899="Coastal Carolina",+All!U899,0))</f>
        <v>L</v>
      </c>
      <c r="V44" s="706" t="e">
        <f>IF(+All!#REF!="Coastal Carolina",+All!#REF!,IF(+All!#REF!="Coastal Carolina",+All!#REF!,0))</f>
        <v>#REF!</v>
      </c>
      <c r="W44" s="707" t="e">
        <f>IF(+All!#REF!="Coastal Carolina",+All!#REF!,IF(+All!#REF!="Coastal Carolina",+All!#REF!,0))</f>
        <v>#REF!</v>
      </c>
      <c r="X44" s="706" t="e">
        <f>IF(+All!#REF!="Coastal Carolina",+All!#REF!,IF(+All!#REF!="Coastal Carolina",+All!#REF!,0))</f>
        <v>#REF!</v>
      </c>
      <c r="Y44" s="707" t="e">
        <f>IF(+All!#REF!="Coastal Carolina",+All!#REF!,IF(+All!#REF!="Coastal Carolina",+All!#REF!,0))</f>
        <v>#REF!</v>
      </c>
      <c r="Z44" s="706" t="e">
        <f>IF(+All!#REF!="Coastal Carolina",+All!#REF!,IF(+All!#REF!="Coastal Carolina",+All!#REF!,0))</f>
        <v>#REF!</v>
      </c>
      <c r="AA44" s="707" t="e">
        <f>IF(+All!#REF!="Coastal Carolina",+All!#REF!,IF(+All!#REF!="Coastal Carolina",+All!#REF!,0))</f>
        <v>#REF!</v>
      </c>
      <c r="AB44" s="706" t="e">
        <f>IF(+All!#REF!="Coastal Carolina",+All!#REF!,IF(+All!#REF!="Coastal Carolina",+All!#REF!,0))</f>
        <v>#REF!</v>
      </c>
      <c r="AC44" s="707" t="e">
        <f>IF(+All!#REF!="Coastal Carolina",+All!#REF!,IF(+All!#REF!="Coastal Carolina",+All!#REF!,0))</f>
        <v>#REF!</v>
      </c>
      <c r="AD44" s="706" t="e">
        <f>IF(+All!#REF!="Coastal Carolina",+All!#REF!,IF(+All!#REF!="Coastal Carolina",+All!#REF!,0))</f>
        <v>#REF!</v>
      </c>
      <c r="AE44" s="707" t="e">
        <f>IF(+All!#REF!="Coastal Carolina",+All!#REF!,IF(+All!#REF!="Coastal Carolina",+All!#REF!,0))</f>
        <v>#REF!</v>
      </c>
      <c r="AF44" s="706" t="e">
        <f>IF(+All!#REF!="Coastal Carolina",+All!#REF!,IF(+All!#REF!="Coastal Carolina",+All!#REF!,0))</f>
        <v>#REF!</v>
      </c>
      <c r="AG44" s="707" t="e">
        <f>IF(+All!#REF!="Coastal Carolina",+All!#REF!,IF(+All!#REF!="Coastal Carolina",+All!#REF!,0))</f>
        <v>#REF!</v>
      </c>
      <c r="AH44" s="706" t="e">
        <f>IF(+All!#REF!="Coastal Carolina",+All!#REF!,IF(+All!#REF!="Coastal Carolina",+All!#REF!,0))</f>
        <v>#REF!</v>
      </c>
      <c r="AI44" s="707" t="e">
        <f>IF(+All!#REF!="Coastal Carolina",+All!#REF!,IF(+All!#REF!="Coastal Carolina",+All!#REF!,0))</f>
        <v>#REF!</v>
      </c>
      <c r="AJ44" s="706" t="e">
        <f>IF(+All!#REF!="Coastal Carolina",+All!#REF!,IF(+All!#REF!="Coastal Carolina",+All!#REF!,0))</f>
        <v>#REF!</v>
      </c>
      <c r="AK44" s="707" t="e">
        <f>IF(+All!#REF!="Coastal Carolina",+All!#REF!,IF(+All!#REF!="Coastal Carolina",+All!#REF!,0))</f>
        <v>#REF!</v>
      </c>
      <c r="AL44" s="81" t="e">
        <f>IF(+All!#REF!="Coastal Carolina",+All!#REF!,IF(+All!#REF!="Coastal Carolina",+All!#REF!,0))</f>
        <v>#REF!</v>
      </c>
      <c r="AM44" s="82" t="e">
        <f>IF(+All!#REF!="Coastal Carolina",+All!#REF!,IF(+All!#REF!="Coastal Carolina",+All!#REF!,0))</f>
        <v>#REF!</v>
      </c>
      <c r="AN44" s="81" t="e">
        <f>IF(+All!#REF!="Coastal Carolina",+All!#REF!,IF(+All!#REF!="Coastal Carolina",+All!#REF!,0))</f>
        <v>#REF!</v>
      </c>
      <c r="AO44" s="83" t="e">
        <f>IF(+All!#REF!="Coastal Carolina",+All!#REF!,IF(+All!#REF!="Coastal Carolina",+All!#REF!,0))</f>
        <v>#REF!</v>
      </c>
      <c r="AP44" s="84" t="e">
        <f>IF(+All!#REF!="Coastal Carolina",+All!#REF!,IF(+All!#REF!="Coastal Carolina",+All!#REF!,0))</f>
        <v>#REF!</v>
      </c>
      <c r="AQ44" s="480" t="e">
        <f>IF(+All!#REF!="Coastal Carolina",+All!#REF!,IF(+All!#REF!="Coastal Carolina",+All!#REF!,0))</f>
        <v>#REF!</v>
      </c>
      <c r="AR44" s="482" t="e">
        <f>IF(+All!#REF!="Coastal Carolina",+All!#REF!,IF(+All!#REF!="Coastal Carolina",+All!#REF!,0))</f>
        <v>#REF!</v>
      </c>
      <c r="AS44" s="483" t="e">
        <f>IF(+All!#REF!="Coastal Carolina",+All!#REF!,IF(+All!#REF!="Coastal Carolina",+All!#REF!,0))</f>
        <v>#REF!</v>
      </c>
      <c r="AT44" s="483" t="e">
        <f>IF(+All!#REF!="Coastal Carolina",+All!#REF!,IF(+All!#REF!="Coastal Carolina",+All!#REF!,0))</f>
        <v>#REF!</v>
      </c>
      <c r="AU44" s="482" t="e">
        <f>IF(+All!#REF!="Coastal Carolina",+All!#REF!,IF(+All!#REF!="Coastal Carolina",+All!#REF!,0))</f>
        <v>#REF!</v>
      </c>
      <c r="AV44" s="483" t="e">
        <f>IF(+All!#REF!="Coastal Carolina",+All!#REF!,IF(+All!#REF!="Coastal Carolina",+All!#REF!,0))</f>
        <v>#REF!</v>
      </c>
      <c r="AW44" s="484" t="e">
        <f>IF(+All!#REF!="Coastal Carolina",+All!#REF!,IF(+All!#REF!="Coastal Carolina",+All!#REF!,0))</f>
        <v>#REF!</v>
      </c>
      <c r="AX44" s="483" t="e">
        <f>IF(+All!#REF!="Coastal Carolina",+All!#REF!,IF(+All!#REF!="Coastal Carolina",+All!#REF!,0))</f>
        <v>#REF!</v>
      </c>
      <c r="AY44" s="88" t="e">
        <f>IF(+All!#REF!="Coastal Carolina",+All!#REF!,IF(+All!#REF!="Coastal Carolina",+All!#REF!,0))</f>
        <v>#REF!</v>
      </c>
      <c r="AZ44" s="89" t="e">
        <f>IF(+All!#REF!="Coastal Carolina",+All!#REF!,IF(+All!#REF!="Coastal Carolina",+All!#REF!,0))</f>
        <v>#REF!</v>
      </c>
      <c r="BA44" s="90" t="e">
        <f>IF(+All!#REF!="Coastal Carolina",+All!#REF!,IF(+All!#REF!="Coastal Carolina",+All!#REF!,0))</f>
        <v>#REF!</v>
      </c>
      <c r="BB44" s="90" t="e">
        <f>IF(+All!#REF!="Coastal Carolina",+All!#REF!,IF(+All!#REF!="Coastal Carolina",+All!#REF!,0))</f>
        <v>#REF!</v>
      </c>
      <c r="BC44" s="91" t="e">
        <f>IF(+All!#REF!="Coastal Carolina",+All!#REF!,IF(+All!#REF!="Coastal Carolina",+All!#REF!,0))</f>
        <v>#REF!</v>
      </c>
      <c r="BD44" s="482" t="e">
        <f>IF(+All!#REF!="Coastal Carolina",+All!#REF!,IF(+All!#REF!="Coastal Carolina",+All!#REF!,0))</f>
        <v>#REF!</v>
      </c>
      <c r="BE44" s="483" t="e">
        <f>IF(+All!#REF!="Coastal Carolina",+All!#REF!,IF(+All!#REF!="Coastal Carolina",+All!#REF!,0))</f>
        <v>#REF!</v>
      </c>
      <c r="BF44" s="483" t="e">
        <f>IF(+All!#REF!="Coastal Carolina",+All!#REF!,IF(+All!#REF!="Coastal Carolina",+All!#REF!,0))</f>
        <v>#REF!</v>
      </c>
      <c r="BG44" s="482" t="e">
        <f>IF(+All!#REF!="Coastal Carolina",+All!#REF!,IF(+All!#REF!="Coastal Carolina",+All!#REF!,0))</f>
        <v>#REF!</v>
      </c>
      <c r="BH44" s="483" t="e">
        <f>IF(+All!#REF!="Coastal Carolina",+All!#REF!,IF(+All!#REF!="Coastal Carolina",+All!#REF!,0))</f>
        <v>#REF!</v>
      </c>
      <c r="BI44" s="484" t="e">
        <f>IF(+All!#REF!="Coastal Carolina",+All!#REF!,IF(+All!#REF!="Coastal Carolina",+All!#REF!,0))</f>
        <v>#REF!</v>
      </c>
      <c r="BJ44" s="92" t="e">
        <f>IF(+All!#REF!="Coastal Carolina",+All!#REF!,IF(+All!#REF!="Coastal Carolina",+All!#REF!,0))</f>
        <v>#REF!</v>
      </c>
      <c r="BK44" s="93" t="e">
        <f>IF(+All!#REF!="Coastal Carolina",+All!#REF!,IF(+All!#REF!="Coastal Carolina",+All!#REF!,0))</f>
        <v>#REF!</v>
      </c>
      <c r="BL44" s="817"/>
      <c r="BM44" s="817"/>
      <c r="BN44" s="817"/>
      <c r="BO44" s="817"/>
      <c r="BP44" s="817"/>
      <c r="BQ44" s="817"/>
    </row>
    <row r="45" spans="1:69" s="107" customFormat="1" x14ac:dyDescent="0.8">
      <c r="A45" s="70">
        <f>IF(+All!$F971="Coastal Carolina",+All!A971,IF(+All!$H971="Coastal Carolina",+All!A971,0))</f>
        <v>0</v>
      </c>
      <c r="B45" s="480">
        <f>IF(+All!$F971="Coastal Carolina",+All!B971,IF(+All!$H971="Coastal Carolina",+All!B971,0))</f>
        <v>0</v>
      </c>
      <c r="C45" s="72">
        <f>IF(+All!$F971="Coastal Carolina",+All!C971,IF(+All!$H971="Coastal Carolina",+All!C971,0))</f>
        <v>0</v>
      </c>
      <c r="D45" s="73">
        <f>IF(+All!$F971="Coastal Carolina",+All!D971,IF(+All!$H971="Coastal Carolina",+All!D971,0))</f>
        <v>0</v>
      </c>
      <c r="E45" s="707">
        <f>IF(+All!$F971="Coastal Carolina",+All!E971,IF(+All!$H971="Coastal Carolina",+All!E971,0))</f>
        <v>0</v>
      </c>
      <c r="F45" s="75">
        <f>IF(+All!$F971="Coastal Carolina",+All!F971,IF(+All!$H971="Coastal Carolina",+All!F971,0))</f>
        <v>0</v>
      </c>
      <c r="G45" s="76">
        <f>IF(+All!$F971="Coastal Carolina",+All!G971,IF(+All!$H971="Coastal Carolina",+All!G971,0))</f>
        <v>0</v>
      </c>
      <c r="H45" s="75">
        <f>IF(+All!$F971="Coastal Carolina",+All!H971,IF(+All!$H971="Coastal Carolina",+All!H971,0))</f>
        <v>0</v>
      </c>
      <c r="I45" s="76">
        <f>IF(+All!$F971="Coastal Carolina",+All!I971,IF(+All!$H971="Coastal Carolina",+All!I971,0))</f>
        <v>0</v>
      </c>
      <c r="J45" s="706">
        <f>IF(+All!$F971="Coastal Carolina",+All!J971,IF(+All!$H971="Coastal Carolina",+All!J971,0))</f>
        <v>0</v>
      </c>
      <c r="K45" s="707">
        <f>IF(+All!$F971="Coastal Carolina",+All!K971,IF(+All!$H971="Coastal Carolina",+All!K971,0))</f>
        <v>0</v>
      </c>
      <c r="L45" s="78">
        <f>IF(+All!$F971="Coastal Carolina",+All!L971,IF(+All!$H971="Coastal Carolina",+All!L971,0))</f>
        <v>0</v>
      </c>
      <c r="M45" s="79">
        <f>IF(+All!$F971="Coastal Carolina",+All!M971,IF(+All!$H971="Coastal Carolina",+All!M971,0))</f>
        <v>0</v>
      </c>
      <c r="N45" s="706">
        <f>IF(+All!$F971="Coastal Carolina",+All!N971,IF(+All!$H971="Coastal Carolina",+All!N971,0))</f>
        <v>0</v>
      </c>
      <c r="O45" s="708">
        <f>IF(+All!$F971="Coastal Carolina",+All!O971,IF(+All!$H971="Coastal Carolina",+All!O971,0))</f>
        <v>0</v>
      </c>
      <c r="P45" s="708">
        <f>IF(+All!$F971="Coastal Carolina",+All!P971,IF(+All!$H971="Coastal Carolina",+All!P971,0))</f>
        <v>0</v>
      </c>
      <c r="Q45" s="707">
        <f>IF(+All!$F971="Coastal Carolina",+All!Q971,IF(+All!$H971="Coastal Carolina",+All!Q971,0))</f>
        <v>0</v>
      </c>
      <c r="R45" s="706">
        <f>IF(+All!$F971="Coastal Carolina",+All!R971,IF(+All!$H971="Coastal Carolina",+All!R971,0))</f>
        <v>0</v>
      </c>
      <c r="S45" s="708">
        <f>IF(+All!$F971="Coastal Carolina",+All!S971,IF(+All!$H971="Coastal Carolina",+All!S971,0))</f>
        <v>0</v>
      </c>
      <c r="T45" s="706">
        <f>IF(+All!$F971="Coastal Carolina",+All!T971,IF(+All!$H971="Coastal Carolina",+All!T971,0))</f>
        <v>0</v>
      </c>
      <c r="U45" s="707">
        <f>IF(+All!$F971="Coastal Carolina",+All!U971,IF(+All!$H971="Coastal Carolina",+All!U971,0))</f>
        <v>0</v>
      </c>
      <c r="V45" s="706" t="e">
        <f>IF(+All!#REF!="Coastal Carolina",+All!#REF!,IF(+All!#REF!="Coastal Carolina",+All!#REF!,0))</f>
        <v>#REF!</v>
      </c>
      <c r="W45" s="707" t="e">
        <f>IF(+All!#REF!="Coastal Carolina",+All!#REF!,IF(+All!#REF!="Coastal Carolina",+All!#REF!,0))</f>
        <v>#REF!</v>
      </c>
      <c r="X45" s="706" t="e">
        <f>IF(+All!#REF!="Coastal Carolina",+All!#REF!,IF(+All!#REF!="Coastal Carolina",+All!#REF!,0))</f>
        <v>#REF!</v>
      </c>
      <c r="Y45" s="707" t="e">
        <f>IF(+All!#REF!="Coastal Carolina",+All!#REF!,IF(+All!#REF!="Coastal Carolina",+All!#REF!,0))</f>
        <v>#REF!</v>
      </c>
      <c r="Z45" s="706" t="e">
        <f>IF(+All!#REF!="Coastal Carolina",+All!#REF!,IF(+All!#REF!="Coastal Carolina",+All!#REF!,0))</f>
        <v>#REF!</v>
      </c>
      <c r="AA45" s="707" t="e">
        <f>IF(+All!#REF!="Coastal Carolina",+All!#REF!,IF(+All!#REF!="Coastal Carolina",+All!#REF!,0))</f>
        <v>#REF!</v>
      </c>
      <c r="AB45" s="706" t="e">
        <f>IF(+All!#REF!="Coastal Carolina",+All!#REF!,IF(+All!#REF!="Coastal Carolina",+All!#REF!,0))</f>
        <v>#REF!</v>
      </c>
      <c r="AC45" s="707" t="e">
        <f>IF(+All!#REF!="Coastal Carolina",+All!#REF!,IF(+All!#REF!="Coastal Carolina",+All!#REF!,0))</f>
        <v>#REF!</v>
      </c>
      <c r="AD45" s="706" t="e">
        <f>IF(+All!#REF!="Coastal Carolina",+All!#REF!,IF(+All!#REF!="Coastal Carolina",+All!#REF!,0))</f>
        <v>#REF!</v>
      </c>
      <c r="AE45" s="707" t="e">
        <f>IF(+All!#REF!="Coastal Carolina",+All!#REF!,IF(+All!#REF!="Coastal Carolina",+All!#REF!,0))</f>
        <v>#REF!</v>
      </c>
      <c r="AF45" s="706" t="e">
        <f>IF(+All!#REF!="Coastal Carolina",+All!#REF!,IF(+All!#REF!="Coastal Carolina",+All!#REF!,0))</f>
        <v>#REF!</v>
      </c>
      <c r="AG45" s="707" t="e">
        <f>IF(+All!#REF!="Coastal Carolina",+All!#REF!,IF(+All!#REF!="Coastal Carolina",+All!#REF!,0))</f>
        <v>#REF!</v>
      </c>
      <c r="AH45" s="706" t="e">
        <f>IF(+All!#REF!="Coastal Carolina",+All!#REF!,IF(+All!#REF!="Coastal Carolina",+All!#REF!,0))</f>
        <v>#REF!</v>
      </c>
      <c r="AI45" s="707" t="e">
        <f>IF(+All!#REF!="Coastal Carolina",+All!#REF!,IF(+All!#REF!="Coastal Carolina",+All!#REF!,0))</f>
        <v>#REF!</v>
      </c>
      <c r="AJ45" s="706" t="e">
        <f>IF(+All!#REF!="Coastal Carolina",+All!#REF!,IF(+All!#REF!="Coastal Carolina",+All!#REF!,0))</f>
        <v>#REF!</v>
      </c>
      <c r="AK45" s="707" t="e">
        <f>IF(+All!#REF!="Coastal Carolina",+All!#REF!,IF(+All!#REF!="Coastal Carolina",+All!#REF!,0))</f>
        <v>#REF!</v>
      </c>
      <c r="AL45" s="81" t="e">
        <f>IF(+All!#REF!="Coastal Carolina",+All!#REF!,IF(+All!#REF!="Coastal Carolina",+All!#REF!,0))</f>
        <v>#REF!</v>
      </c>
      <c r="AM45" s="82" t="e">
        <f>IF(+All!#REF!="Coastal Carolina",+All!#REF!,IF(+All!#REF!="Coastal Carolina",+All!#REF!,0))</f>
        <v>#REF!</v>
      </c>
      <c r="AN45" s="81" t="e">
        <f>IF(+All!#REF!="Coastal Carolina",+All!#REF!,IF(+All!#REF!="Coastal Carolina",+All!#REF!,0))</f>
        <v>#REF!</v>
      </c>
      <c r="AO45" s="83" t="e">
        <f>IF(+All!#REF!="Coastal Carolina",+All!#REF!,IF(+All!#REF!="Coastal Carolina",+All!#REF!,0))</f>
        <v>#REF!</v>
      </c>
      <c r="AP45" s="84" t="e">
        <f>IF(+All!#REF!="Coastal Carolina",+All!#REF!,IF(+All!#REF!="Coastal Carolina",+All!#REF!,0))</f>
        <v>#REF!</v>
      </c>
      <c r="AQ45" s="480" t="e">
        <f>IF(+All!#REF!="Coastal Carolina",+All!#REF!,IF(+All!#REF!="Coastal Carolina",+All!#REF!,0))</f>
        <v>#REF!</v>
      </c>
      <c r="AR45" s="482" t="e">
        <f>IF(+All!#REF!="Coastal Carolina",+All!#REF!,IF(+All!#REF!="Coastal Carolina",+All!#REF!,0))</f>
        <v>#REF!</v>
      </c>
      <c r="AS45" s="483" t="e">
        <f>IF(+All!#REF!="Coastal Carolina",+All!#REF!,IF(+All!#REF!="Coastal Carolina",+All!#REF!,0))</f>
        <v>#REF!</v>
      </c>
      <c r="AT45" s="483" t="e">
        <f>IF(+All!#REF!="Coastal Carolina",+All!#REF!,IF(+All!#REF!="Coastal Carolina",+All!#REF!,0))</f>
        <v>#REF!</v>
      </c>
      <c r="AU45" s="482" t="e">
        <f>IF(+All!#REF!="Coastal Carolina",+All!#REF!,IF(+All!#REF!="Coastal Carolina",+All!#REF!,0))</f>
        <v>#REF!</v>
      </c>
      <c r="AV45" s="483" t="e">
        <f>IF(+All!#REF!="Coastal Carolina",+All!#REF!,IF(+All!#REF!="Coastal Carolina",+All!#REF!,0))</f>
        <v>#REF!</v>
      </c>
      <c r="AW45" s="484" t="e">
        <f>IF(+All!#REF!="Coastal Carolina",+All!#REF!,IF(+All!#REF!="Coastal Carolina",+All!#REF!,0))</f>
        <v>#REF!</v>
      </c>
      <c r="AX45" s="483" t="e">
        <f>IF(+All!#REF!="Coastal Carolina",+All!#REF!,IF(+All!#REF!="Coastal Carolina",+All!#REF!,0))</f>
        <v>#REF!</v>
      </c>
      <c r="AY45" s="88" t="e">
        <f>IF(+All!#REF!="Coastal Carolina",+All!#REF!,IF(+All!#REF!="Coastal Carolina",+All!#REF!,0))</f>
        <v>#REF!</v>
      </c>
      <c r="AZ45" s="89" t="e">
        <f>IF(+All!#REF!="Coastal Carolina",+All!#REF!,IF(+All!#REF!="Coastal Carolina",+All!#REF!,0))</f>
        <v>#REF!</v>
      </c>
      <c r="BA45" s="90" t="e">
        <f>IF(+All!#REF!="Coastal Carolina",+All!#REF!,IF(+All!#REF!="Coastal Carolina",+All!#REF!,0))</f>
        <v>#REF!</v>
      </c>
      <c r="BB45" s="90" t="e">
        <f>IF(+All!#REF!="Coastal Carolina",+All!#REF!,IF(+All!#REF!="Coastal Carolina",+All!#REF!,0))</f>
        <v>#REF!</v>
      </c>
      <c r="BC45" s="91" t="e">
        <f>IF(+All!#REF!="Coastal Carolina",+All!#REF!,IF(+All!#REF!="Coastal Carolina",+All!#REF!,0))</f>
        <v>#REF!</v>
      </c>
      <c r="BD45" s="482" t="e">
        <f>IF(+All!#REF!="Coastal Carolina",+All!#REF!,IF(+All!#REF!="Coastal Carolina",+All!#REF!,0))</f>
        <v>#REF!</v>
      </c>
      <c r="BE45" s="483" t="e">
        <f>IF(+All!#REF!="Coastal Carolina",+All!#REF!,IF(+All!#REF!="Coastal Carolina",+All!#REF!,0))</f>
        <v>#REF!</v>
      </c>
      <c r="BF45" s="483" t="e">
        <f>IF(+All!#REF!="Coastal Carolina",+All!#REF!,IF(+All!#REF!="Coastal Carolina",+All!#REF!,0))</f>
        <v>#REF!</v>
      </c>
      <c r="BG45" s="482" t="e">
        <f>IF(+All!#REF!="Coastal Carolina",+All!#REF!,IF(+All!#REF!="Coastal Carolina",+All!#REF!,0))</f>
        <v>#REF!</v>
      </c>
      <c r="BH45" s="483" t="e">
        <f>IF(+All!#REF!="Coastal Carolina",+All!#REF!,IF(+All!#REF!="Coastal Carolina",+All!#REF!,0))</f>
        <v>#REF!</v>
      </c>
      <c r="BI45" s="484" t="e">
        <f>IF(+All!#REF!="Coastal Carolina",+All!#REF!,IF(+All!#REF!="Coastal Carolina",+All!#REF!,0))</f>
        <v>#REF!</v>
      </c>
      <c r="BJ45" s="92" t="e">
        <f>IF(+All!#REF!="Coastal Carolina",+All!#REF!,IF(+All!#REF!="Coastal Carolina",+All!#REF!,0))</f>
        <v>#REF!</v>
      </c>
      <c r="BK45" s="93" t="e">
        <f>IF(+All!#REF!="Coastal Carolina",+All!#REF!,IF(+All!#REF!="Coastal Carolina",+All!#REF!,0))</f>
        <v>#REF!</v>
      </c>
      <c r="BL45" s="817"/>
      <c r="BM45" s="817"/>
      <c r="BN45" s="817"/>
      <c r="BO45" s="817"/>
      <c r="BP45" s="817"/>
      <c r="BQ45" s="817"/>
    </row>
    <row r="46" spans="1:69" s="107" customFormat="1" x14ac:dyDescent="0.8">
      <c r="A46" s="70"/>
      <c r="B46" s="70"/>
      <c r="C46" s="94"/>
      <c r="D46" s="73"/>
      <c r="E46" s="707"/>
      <c r="F46" s="1219" t="str">
        <f>H47</f>
        <v>Georgia Southern</v>
      </c>
      <c r="G46" s="1261"/>
      <c r="H46" s="1261"/>
      <c r="I46" s="1262"/>
      <c r="J46" s="706"/>
      <c r="K46" s="707"/>
      <c r="L46" s="78"/>
      <c r="M46" s="79"/>
      <c r="N46" s="706"/>
      <c r="O46" s="708"/>
      <c r="P46" s="708"/>
      <c r="Q46" s="707"/>
      <c r="R46" s="706"/>
      <c r="S46" s="708"/>
      <c r="T46" s="706"/>
      <c r="U46" s="707"/>
      <c r="V46" s="706"/>
      <c r="W46" s="707"/>
      <c r="X46" s="706"/>
      <c r="Y46" s="707"/>
      <c r="Z46" s="706"/>
      <c r="AA46" s="707"/>
      <c r="AB46" s="706"/>
      <c r="AC46" s="707"/>
      <c r="AD46" s="706"/>
      <c r="AE46" s="707"/>
      <c r="AF46" s="706"/>
      <c r="AG46" s="707"/>
      <c r="AH46" s="706"/>
      <c r="AI46" s="707"/>
      <c r="AJ46" s="706"/>
      <c r="AK46" s="707"/>
      <c r="AL46" s="96"/>
      <c r="AM46" s="70"/>
      <c r="AN46" s="96"/>
      <c r="AO46" s="70"/>
      <c r="AP46" s="84"/>
      <c r="AQ46" s="480"/>
      <c r="AR46" s="482"/>
      <c r="AS46" s="483"/>
      <c r="AT46" s="483"/>
      <c r="AU46" s="482"/>
      <c r="AV46" s="483"/>
      <c r="AW46" s="484"/>
      <c r="AX46" s="483"/>
      <c r="AY46" s="88"/>
      <c r="AZ46" s="89"/>
      <c r="BA46" s="90"/>
      <c r="BB46" s="90"/>
      <c r="BC46" s="91"/>
      <c r="BD46" s="482"/>
      <c r="BE46" s="483"/>
      <c r="BF46" s="483"/>
      <c r="BG46" s="482"/>
      <c r="BH46" s="483"/>
      <c r="BI46" s="484"/>
      <c r="BJ46" s="92"/>
      <c r="BK46" s="93"/>
      <c r="BL46" s="817"/>
      <c r="BM46" s="817"/>
      <c r="BN46" s="817"/>
      <c r="BO46" s="817"/>
      <c r="BP46" s="817"/>
      <c r="BQ46" s="817"/>
    </row>
    <row r="47" spans="1:69" s="107" customFormat="1" x14ac:dyDescent="0.8">
      <c r="A47" s="70">
        <f>IF(+All!$F78="Georgia Southern",+All!A78,IF(+All!$H78="Georgia Southern",+All!A78,0))</f>
        <v>1</v>
      </c>
      <c r="B47" s="480" t="str">
        <f>IF(+All!$F78="Georgia Southern",+All!B78,IF(+All!$H78="Georgia Southern",+All!B78,0))</f>
        <v>Sat</v>
      </c>
      <c r="C47" s="72">
        <f>IF(+All!$F78="Georgia Southern",+All!C78,IF(+All!$H78="Georgia Southern",+All!C78,0))</f>
        <v>44443</v>
      </c>
      <c r="D47" s="73">
        <f>IF(+All!$F78="Georgia Southern",+All!D78,IF(+All!$H78="Georgia Southern",+All!D78,0))</f>
        <v>0.75</v>
      </c>
      <c r="E47" s="707" t="str">
        <f>IF(+All!$F78="Georgia Southern",+All!E78,IF(+All!$H78="Georgia Southern",+All!E78,0))</f>
        <v>espn3</v>
      </c>
      <c r="F47" s="75" t="str">
        <f>IF(+All!$F78="Georgia Southern",+All!F78,IF(+All!$H78="Georgia Southern",+All!F78,0))</f>
        <v>1AA Gardner Webb</v>
      </c>
      <c r="G47" s="76" t="str">
        <f>IF(+All!$F78="Georgia Southern",+All!G78,IF(+All!$H78="Georgia Southern",+All!G78,0))</f>
        <v>1AA</v>
      </c>
      <c r="H47" s="75" t="str">
        <f>IF(+All!$F78="Georgia Southern",+All!H78,IF(+All!$H78="Georgia Southern",+All!H78,0))</f>
        <v>Georgia Southern</v>
      </c>
      <c r="I47" s="76" t="str">
        <f>IF(+All!$F78="Georgia Southern",+All!I78,IF(+All!$H78="Georgia Southern",+All!I78,0))</f>
        <v>SB</v>
      </c>
      <c r="J47" s="706">
        <f>IF(+All!$F78="Georgia Southern",+All!J78,IF(+All!$H78="Georgia Southern",+All!J78,0))</f>
        <v>0</v>
      </c>
      <c r="K47" s="707">
        <f>IF(+All!$F78="Georgia Southern",+All!K78,IF(+All!$H78="Georgia Southern",+All!K78,0))</f>
        <v>0</v>
      </c>
      <c r="L47" s="78">
        <f>IF(+All!$F78="Georgia Southern",+All!L78,IF(+All!$H78="Georgia Southern",+All!L78,0))</f>
        <v>0</v>
      </c>
      <c r="M47" s="79">
        <f>IF(+All!$F78="Georgia Southern",+All!M78,IF(+All!$H78="Georgia Southern",+All!M78,0))</f>
        <v>0</v>
      </c>
      <c r="N47" s="706" t="str">
        <f>IF(+All!$F78="Georgia Southern",+All!N78,IF(+All!$H78="Georgia Southern",+All!N78,0))</f>
        <v>Georgia Southern</v>
      </c>
      <c r="O47" s="708">
        <f>IF(+All!$F78="Georgia Southern",+All!O78,IF(+All!$H78="Georgia Southern",+All!O78,0))</f>
        <v>30</v>
      </c>
      <c r="P47" s="708" t="str">
        <f>IF(+All!$F78="Georgia Southern",+All!P78,IF(+All!$H78="Georgia Southern",+All!P78,0))</f>
        <v>1AA Gardner Webb</v>
      </c>
      <c r="Q47" s="707">
        <f>IF(+All!$F78="Georgia Southern",+All!Q78,IF(+All!$H78="Georgia Southern",+All!Q78,0))</f>
        <v>25</v>
      </c>
      <c r="R47" s="706">
        <f>IF(+All!$F78="Georgia Southern",+All!R78,IF(+All!$H78="Georgia Southern",+All!R78,0))</f>
        <v>0</v>
      </c>
      <c r="S47" s="708">
        <f>IF(+All!$F78="Georgia Southern",+All!S78,IF(+All!$H78="Georgia Southern",+All!S78,0))</f>
        <v>0</v>
      </c>
      <c r="T47" s="706">
        <f>IF(+All!$F78="Georgia Southern",+All!T78,IF(+All!$H78="Georgia Southern",+All!T78,0))</f>
        <v>0</v>
      </c>
      <c r="U47" s="707">
        <f>IF(+All!$F78="Georgia Southern",+All!U78,IF(+All!$H78="Georgia Southern",+All!U78,0))</f>
        <v>0</v>
      </c>
      <c r="V47" s="706"/>
      <c r="W47" s="707"/>
      <c r="X47" s="706"/>
      <c r="Y47" s="707"/>
      <c r="Z47" s="706"/>
      <c r="AA47" s="707"/>
      <c r="AB47" s="706"/>
      <c r="AC47" s="707"/>
      <c r="AD47" s="706"/>
      <c r="AE47" s="707"/>
      <c r="AF47" s="706"/>
      <c r="AG47" s="707"/>
      <c r="AH47" s="706"/>
      <c r="AI47" s="707"/>
      <c r="AJ47" s="706"/>
      <c r="AK47" s="707"/>
      <c r="AL47" s="81"/>
      <c r="AM47" s="82"/>
      <c r="AN47" s="81"/>
      <c r="AO47" s="83"/>
      <c r="AP47" s="84"/>
      <c r="AQ47" s="480"/>
      <c r="AR47" s="482"/>
      <c r="AS47" s="483"/>
      <c r="AT47" s="483"/>
      <c r="AU47" s="482"/>
      <c r="AV47" s="483"/>
      <c r="AW47" s="484"/>
      <c r="AX47" s="483"/>
      <c r="AY47" s="88"/>
      <c r="AZ47" s="89"/>
      <c r="BA47" s="90"/>
      <c r="BB47" s="90"/>
      <c r="BC47" s="91"/>
      <c r="BD47" s="482"/>
      <c r="BE47" s="483"/>
      <c r="BF47" s="483"/>
      <c r="BG47" s="482"/>
      <c r="BH47" s="483"/>
      <c r="BI47" s="484"/>
      <c r="BJ47" s="92"/>
      <c r="BK47" s="93"/>
      <c r="BL47" s="817"/>
      <c r="BM47" s="817"/>
      <c r="BN47" s="817"/>
      <c r="BO47" s="817"/>
      <c r="BP47" s="817"/>
      <c r="BQ47" s="817"/>
    </row>
    <row r="48" spans="1:69" s="107" customFormat="1" x14ac:dyDescent="0.8">
      <c r="A48" s="70">
        <f>IF(+All!$F132="Georgia Southern",+All!A132,IF(+All!$H132="Georgia Southern",+All!A132,0))</f>
        <v>2</v>
      </c>
      <c r="B48" s="480" t="str">
        <f>IF(+All!$F132="Georgia Southern",+All!B132,IF(+All!$H132="Georgia Southern",+All!B132,0))</f>
        <v>Sat</v>
      </c>
      <c r="C48" s="72">
        <f>IF(+All!$F132="Georgia Southern",+All!C132,IF(+All!$H132="Georgia Southern",+All!C132,0))</f>
        <v>44450</v>
      </c>
      <c r="D48" s="73">
        <f>IF(+All!$F132="Georgia Southern",+All!D132,IF(+All!$H132="Georgia Southern",+All!D132,0))</f>
        <v>0.64583333333333337</v>
      </c>
      <c r="E48" s="707">
        <f>IF(+All!$F132="Georgia Southern",+All!E132,IF(+All!$H132="Georgia Southern",+All!E132,0))</f>
        <v>0</v>
      </c>
      <c r="F48" s="75" t="str">
        <f>IF(+All!$F132="Georgia Southern",+All!F132,IF(+All!$H132="Georgia Southern",+All!F132,0))</f>
        <v>Georgia Southern</v>
      </c>
      <c r="G48" s="76" t="str">
        <f>IF(+All!$F132="Georgia Southern",+All!G132,IF(+All!$H132="Georgia Southern",+All!G132,0))</f>
        <v>SB</v>
      </c>
      <c r="H48" s="75" t="str">
        <f>IF(+All!$F132="Georgia Southern",+All!H132,IF(+All!$H132="Georgia Southern",+All!H132,0))</f>
        <v>Florida Atlantic</v>
      </c>
      <c r="I48" s="76" t="str">
        <f>IF(+All!$F132="Georgia Southern",+All!I132,IF(+All!$H132="Georgia Southern",+All!I132,0))</f>
        <v>CUSA</v>
      </c>
      <c r="J48" s="706" t="str">
        <f>IF(+All!$F132="Georgia Southern",+All!J132,IF(+All!$H132="Georgia Southern",+All!J132,0))</f>
        <v>Florida Atlantic</v>
      </c>
      <c r="K48" s="707" t="str">
        <f>IF(+All!$F132="Georgia Southern",+All!K132,IF(+All!$H132="Georgia Southern",+All!K132,0))</f>
        <v>Georgia Southern</v>
      </c>
      <c r="L48" s="78">
        <f>IF(+All!$F132="Georgia Southern",+All!L132,IF(+All!$H132="Georgia Southern",+All!L132,0))</f>
        <v>7</v>
      </c>
      <c r="M48" s="79">
        <f>IF(+All!$F132="Georgia Southern",+All!M132,IF(+All!$H132="Georgia Southern",+All!M132,0))</f>
        <v>48.5</v>
      </c>
      <c r="N48" s="706" t="str">
        <f>IF(+All!$F132="Georgia Southern",+All!N132,IF(+All!$H132="Georgia Southern",+All!N132,0))</f>
        <v>Florida Atlantic</v>
      </c>
      <c r="O48" s="708">
        <f>IF(+All!$F132="Georgia Southern",+All!O132,IF(+All!$H132="Georgia Southern",+All!O132,0))</f>
        <v>38</v>
      </c>
      <c r="P48" s="708" t="str">
        <f>IF(+All!$F132="Georgia Southern",+All!P132,IF(+All!$H132="Georgia Southern",+All!P132,0))</f>
        <v>Georgia Southern</v>
      </c>
      <c r="Q48" s="707">
        <f>IF(+All!$F132="Georgia Southern",+All!Q132,IF(+All!$H132="Georgia Southern",+All!Q132,0))</f>
        <v>6</v>
      </c>
      <c r="R48" s="706" t="str">
        <f>IF(+All!$F132="Georgia Southern",+All!R132,IF(+All!$H132="Georgia Southern",+All!R132,0))</f>
        <v>Florida Atlantic</v>
      </c>
      <c r="S48" s="708" t="str">
        <f>IF(+All!$F132="Georgia Southern",+All!S132,IF(+All!$H132="Georgia Southern",+All!S132,0))</f>
        <v>Georgia Southern</v>
      </c>
      <c r="T48" s="706" t="str">
        <f>IF(+All!$F132="Georgia Southern",+All!T132,IF(+All!$H132="Georgia Southern",+All!T132,0))</f>
        <v>Georgia Southern</v>
      </c>
      <c r="U48" s="707" t="str">
        <f>IF(+All!$F132="Georgia Southern",+All!U132,IF(+All!$H132="Georgia Southern",+All!U132,0))</f>
        <v>L</v>
      </c>
      <c r="V48" s="706" t="e">
        <f>IF(+All!#REF!="Georgia Southern",+All!#REF!,IF(+All!#REF!="Georgia Southern",+All!#REF!,0))</f>
        <v>#REF!</v>
      </c>
      <c r="W48" s="707" t="e">
        <f>IF(+All!#REF!="Georgia Southern",+All!#REF!,IF(+All!#REF!="Georgia Southern",+All!#REF!,0))</f>
        <v>#REF!</v>
      </c>
      <c r="X48" s="706" t="e">
        <f>IF(+All!#REF!="Georgia Southern",+All!#REF!,IF(+All!#REF!="Georgia Southern",+All!#REF!,0))</f>
        <v>#REF!</v>
      </c>
      <c r="Y48" s="707" t="e">
        <f>IF(+All!#REF!="Georgia Southern",+All!#REF!,IF(+All!#REF!="Georgia Southern",+All!#REF!,0))</f>
        <v>#REF!</v>
      </c>
      <c r="Z48" s="706" t="e">
        <f>IF(+All!#REF!="Georgia Southern",+All!#REF!,IF(+All!#REF!="Georgia Southern",+All!#REF!,0))</f>
        <v>#REF!</v>
      </c>
      <c r="AA48" s="707" t="e">
        <f>IF(+All!#REF!="Georgia Southern",+All!#REF!,IF(+All!#REF!="Georgia Southern",+All!#REF!,0))</f>
        <v>#REF!</v>
      </c>
      <c r="AB48" s="706" t="e">
        <f>IF(+All!#REF!="Georgia Southern",+All!#REF!,IF(+All!#REF!="Georgia Southern",+All!#REF!,0))</f>
        <v>#REF!</v>
      </c>
      <c r="AC48" s="707" t="e">
        <f>IF(+All!#REF!="Georgia Southern",+All!#REF!,IF(+All!#REF!="Georgia Southern",+All!#REF!,0))</f>
        <v>#REF!</v>
      </c>
      <c r="AD48" s="706" t="e">
        <f>IF(+All!#REF!="Georgia Southern",+All!#REF!,IF(+All!#REF!="Georgia Southern",+All!#REF!,0))</f>
        <v>#REF!</v>
      </c>
      <c r="AE48" s="707" t="e">
        <f>IF(+All!#REF!="Georgia Southern",+All!#REF!,IF(+All!#REF!="Georgia Southern",+All!#REF!,0))</f>
        <v>#REF!</v>
      </c>
      <c r="AF48" s="706" t="e">
        <f>IF(+All!#REF!="Georgia Southern",+All!#REF!,IF(+All!#REF!="Georgia Southern",+All!#REF!,0))</f>
        <v>#REF!</v>
      </c>
      <c r="AG48" s="707" t="e">
        <f>IF(+All!#REF!="Georgia Southern",+All!#REF!,IF(+All!#REF!="Georgia Southern",+All!#REF!,0))</f>
        <v>#REF!</v>
      </c>
      <c r="AH48" s="706" t="e">
        <f>IF(+All!#REF!="Georgia Southern",+All!#REF!,IF(+All!#REF!="Georgia Southern",+All!#REF!,0))</f>
        <v>#REF!</v>
      </c>
      <c r="AI48" s="707" t="e">
        <f>IF(+All!#REF!="Georgia Southern",+All!#REF!,IF(+All!#REF!="Georgia Southern",+All!#REF!,0))</f>
        <v>#REF!</v>
      </c>
      <c r="AJ48" s="706" t="e">
        <f>IF(+All!#REF!="Georgia Southern",+All!#REF!,IF(+All!#REF!="Georgia Southern",+All!#REF!,0))</f>
        <v>#REF!</v>
      </c>
      <c r="AK48" s="707" t="e">
        <f>IF(+All!#REF!="Georgia Southern",+All!#REF!,IF(+All!#REF!="Georgia Southern",+All!#REF!,0))</f>
        <v>#REF!</v>
      </c>
      <c r="AL48" s="81" t="e">
        <f>IF(+All!#REF!="Georgia Southern",+All!#REF!,IF(+All!#REF!="Georgia Southern",+All!#REF!,0))</f>
        <v>#REF!</v>
      </c>
      <c r="AM48" s="82" t="e">
        <f>IF(+All!#REF!="Georgia Southern",+All!#REF!,IF(+All!#REF!="Georgia Southern",+All!#REF!,0))</f>
        <v>#REF!</v>
      </c>
      <c r="AN48" s="81" t="e">
        <f>IF(+All!#REF!="Georgia Southern",+All!#REF!,IF(+All!#REF!="Georgia Southern",+All!#REF!,0))</f>
        <v>#REF!</v>
      </c>
      <c r="AO48" s="83" t="e">
        <f>IF(+All!#REF!="Georgia Southern",+All!#REF!,IF(+All!#REF!="Georgia Southern",+All!#REF!,0))</f>
        <v>#REF!</v>
      </c>
      <c r="AP48" s="84" t="e">
        <f>IF(+All!#REF!="Georgia Southern",+All!#REF!,IF(+All!#REF!="Georgia Southern",+All!#REF!,0))</f>
        <v>#REF!</v>
      </c>
      <c r="AQ48" s="480" t="e">
        <f>IF(+All!#REF!="Georgia Southern",+All!#REF!,IF(+All!#REF!="Georgia Southern",+All!#REF!,0))</f>
        <v>#REF!</v>
      </c>
      <c r="AR48" s="482" t="e">
        <f>IF(+All!#REF!="Georgia Southern",+All!#REF!,IF(+All!#REF!="Georgia Southern",+All!#REF!,0))</f>
        <v>#REF!</v>
      </c>
      <c r="AS48" s="483" t="e">
        <f>IF(+All!#REF!="Georgia Southern",+All!#REF!,IF(+All!#REF!="Georgia Southern",+All!#REF!,0))</f>
        <v>#REF!</v>
      </c>
      <c r="AT48" s="483" t="e">
        <f>IF(+All!#REF!="Georgia Southern",+All!#REF!,IF(+All!#REF!="Georgia Southern",+All!#REF!,0))</f>
        <v>#REF!</v>
      </c>
      <c r="AU48" s="482" t="e">
        <f>IF(+All!#REF!="Georgia Southern",+All!#REF!,IF(+All!#REF!="Georgia Southern",+All!#REF!,0))</f>
        <v>#REF!</v>
      </c>
      <c r="AV48" s="483" t="e">
        <f>IF(+All!#REF!="Georgia Southern",+All!#REF!,IF(+All!#REF!="Georgia Southern",+All!#REF!,0))</f>
        <v>#REF!</v>
      </c>
      <c r="AW48" s="484" t="e">
        <f>IF(+All!#REF!="Georgia Southern",+All!#REF!,IF(+All!#REF!="Georgia Southern",+All!#REF!,0))</f>
        <v>#REF!</v>
      </c>
      <c r="AX48" s="483" t="e">
        <f>IF(+All!#REF!="Georgia Southern",+All!#REF!,IF(+All!#REF!="Georgia Southern",+All!#REF!,0))</f>
        <v>#REF!</v>
      </c>
      <c r="AY48" s="88" t="e">
        <f>IF(+All!#REF!="Georgia Southern",+All!#REF!,IF(+All!#REF!="Georgia Southern",+All!#REF!,0))</f>
        <v>#REF!</v>
      </c>
      <c r="AZ48" s="89" t="e">
        <f>IF(+All!#REF!="Georgia Southern",+All!#REF!,IF(+All!#REF!="Georgia Southern",+All!#REF!,0))</f>
        <v>#REF!</v>
      </c>
      <c r="BA48" s="90" t="e">
        <f>IF(+All!#REF!="Georgia Southern",+All!#REF!,IF(+All!#REF!="Georgia Southern",+All!#REF!,0))</f>
        <v>#REF!</v>
      </c>
      <c r="BB48" s="90" t="e">
        <f>IF(+All!#REF!="Georgia Southern",+All!#REF!,IF(+All!#REF!="Georgia Southern",+All!#REF!,0))</f>
        <v>#REF!</v>
      </c>
      <c r="BC48" s="91" t="e">
        <f>IF(+All!#REF!="Georgia Southern",+All!#REF!,IF(+All!#REF!="Georgia Southern",+All!#REF!,0))</f>
        <v>#REF!</v>
      </c>
      <c r="BD48" s="482" t="e">
        <f>IF(+All!#REF!="Georgia Southern",+All!#REF!,IF(+All!#REF!="Georgia Southern",+All!#REF!,0))</f>
        <v>#REF!</v>
      </c>
      <c r="BE48" s="483" t="e">
        <f>IF(+All!#REF!="Georgia Southern",+All!#REF!,IF(+All!#REF!="Georgia Southern",+All!#REF!,0))</f>
        <v>#REF!</v>
      </c>
      <c r="BF48" s="483" t="e">
        <f>IF(+All!#REF!="Georgia Southern",+All!#REF!,IF(+All!#REF!="Georgia Southern",+All!#REF!,0))</f>
        <v>#REF!</v>
      </c>
      <c r="BG48" s="482" t="e">
        <f>IF(+All!#REF!="Georgia Southern",+All!#REF!,IF(+All!#REF!="Georgia Southern",+All!#REF!,0))</f>
        <v>#REF!</v>
      </c>
      <c r="BH48" s="483" t="e">
        <f>IF(+All!#REF!="Georgia Southern",+All!#REF!,IF(+All!#REF!="Georgia Southern",+All!#REF!,0))</f>
        <v>#REF!</v>
      </c>
      <c r="BI48" s="484" t="e">
        <f>IF(+All!#REF!="Georgia Southern",+All!#REF!,IF(+All!#REF!="Georgia Southern",+All!#REF!,0))</f>
        <v>#REF!</v>
      </c>
      <c r="BJ48" s="92" t="e">
        <f>IF(+All!#REF!="Georgia Southern",+All!#REF!,IF(+All!#REF!="Georgia Southern",+All!#REF!,0))</f>
        <v>#REF!</v>
      </c>
      <c r="BK48" s="93" t="e">
        <f>IF(+All!#REF!="Georgia Southern",+All!#REF!,IF(+All!#REF!="Georgia Southern",+All!#REF!,0))</f>
        <v>#REF!</v>
      </c>
      <c r="BL48" s="817"/>
      <c r="BM48" s="817"/>
      <c r="BN48" s="817"/>
      <c r="BO48" s="817"/>
      <c r="BP48" s="817"/>
      <c r="BQ48" s="817"/>
    </row>
    <row r="49" spans="1:69" s="107" customFormat="1" x14ac:dyDescent="0.8">
      <c r="A49" s="70">
        <f>IF(+All!$F240="Georgia Southern",+All!A240,IF(+All!$H240="Georgia Southern",+All!A240,0))</f>
        <v>3</v>
      </c>
      <c r="B49" s="480" t="str">
        <f>IF(+All!$F240="Georgia Southern",+All!B240,IF(+All!$H240="Georgia Southern",+All!B240,0))</f>
        <v>Sat</v>
      </c>
      <c r="C49" s="72">
        <f>IF(+All!$F240="Georgia Southern",+All!C240,IF(+All!$H240="Georgia Southern",+All!C240,0))</f>
        <v>44457</v>
      </c>
      <c r="D49" s="73">
        <f>IF(+All!$F240="Georgia Southern",+All!D240,IF(+All!$H240="Georgia Southern",+All!D240,0))</f>
        <v>0.66666666666666663</v>
      </c>
      <c r="E49" s="707" t="str">
        <f>IF(+All!$F240="Georgia Southern",+All!E240,IF(+All!$H240="Georgia Southern",+All!E240,0))</f>
        <v>SEC</v>
      </c>
      <c r="F49" s="75" t="str">
        <f>IF(+All!$F240="Georgia Southern",+All!F240,IF(+All!$H240="Georgia Southern",+All!F240,0))</f>
        <v>Georgia Southern</v>
      </c>
      <c r="G49" s="76" t="str">
        <f>IF(+All!$F240="Georgia Southern",+All!G240,IF(+All!$H240="Georgia Southern",+All!G240,0))</f>
        <v>SB</v>
      </c>
      <c r="H49" s="75" t="str">
        <f>IF(+All!$F240="Georgia Southern",+All!H240,IF(+All!$H240="Georgia Southern",+All!H240,0))</f>
        <v>Arkansas</v>
      </c>
      <c r="I49" s="76" t="str">
        <f>IF(+All!$F240="Georgia Southern",+All!I240,IF(+All!$H240="Georgia Southern",+All!I240,0))</f>
        <v>SEC</v>
      </c>
      <c r="J49" s="706" t="str">
        <f>IF(+All!$F240="Georgia Southern",+All!J240,IF(+All!$H240="Georgia Southern",+All!J240,0))</f>
        <v>Arkansas</v>
      </c>
      <c r="K49" s="707" t="str">
        <f>IF(+All!$F240="Georgia Southern",+All!K240,IF(+All!$H240="Georgia Southern",+All!K240,0))</f>
        <v>Georgia Southern</v>
      </c>
      <c r="L49" s="78">
        <f>IF(+All!$F240="Georgia Southern",+All!L240,IF(+All!$H240="Georgia Southern",+All!L240,0))</f>
        <v>24</v>
      </c>
      <c r="M49" s="79">
        <f>IF(+All!$F240="Georgia Southern",+All!M240,IF(+All!$H240="Georgia Southern",+All!M240,0))</f>
        <v>52.5</v>
      </c>
      <c r="N49" s="706" t="str">
        <f>IF(+All!$F240="Georgia Southern",+All!N240,IF(+All!$H240="Georgia Southern",+All!N240,0))</f>
        <v>Arkansas</v>
      </c>
      <c r="O49" s="708">
        <f>IF(+All!$F240="Georgia Southern",+All!O240,IF(+All!$H240="Georgia Southern",+All!O240,0))</f>
        <v>45</v>
      </c>
      <c r="P49" s="708" t="str">
        <f>IF(+All!$F240="Georgia Southern",+All!P240,IF(+All!$H240="Georgia Southern",+All!P240,0))</f>
        <v>Georgia Southern</v>
      </c>
      <c r="Q49" s="707">
        <f>IF(+All!$F240="Georgia Southern",+All!Q240,IF(+All!$H240="Georgia Southern",+All!Q240,0))</f>
        <v>10</v>
      </c>
      <c r="R49" s="706" t="str">
        <f>IF(+All!$F240="Georgia Southern",+All!R240,IF(+All!$H240="Georgia Southern",+All!R240,0))</f>
        <v>Arkansas</v>
      </c>
      <c r="S49" s="708" t="str">
        <f>IF(+All!$F240="Georgia Southern",+All!S240,IF(+All!$H240="Georgia Southern",+All!S240,0))</f>
        <v>Georgia Southern</v>
      </c>
      <c r="T49" s="706" t="str">
        <f>IF(+All!$F240="Georgia Southern",+All!T240,IF(+All!$H240="Georgia Southern",+All!T240,0))</f>
        <v>Arkansas</v>
      </c>
      <c r="U49" s="707" t="str">
        <f>IF(+All!$F240="Georgia Southern",+All!U240,IF(+All!$H240="Georgia Southern",+All!U240,0))</f>
        <v>W</v>
      </c>
      <c r="V49" s="706" t="e">
        <f>IF(+All!#REF!="Georgia Southern",+All!#REF!,IF(+All!#REF!="Georgia Southern",+All!#REF!,0))</f>
        <v>#REF!</v>
      </c>
      <c r="W49" s="707" t="e">
        <f>IF(+All!#REF!="Georgia Southern",+All!#REF!,IF(+All!#REF!="Georgia Southern",+All!#REF!,0))</f>
        <v>#REF!</v>
      </c>
      <c r="X49" s="706" t="e">
        <f>IF(+All!#REF!="Georgia Southern",+All!#REF!,IF(+All!#REF!="Georgia Southern",+All!#REF!,0))</f>
        <v>#REF!</v>
      </c>
      <c r="Y49" s="707" t="e">
        <f>IF(+All!#REF!="Georgia Southern",+All!#REF!,IF(+All!#REF!="Georgia Southern",+All!#REF!,0))</f>
        <v>#REF!</v>
      </c>
      <c r="Z49" s="706" t="e">
        <f>IF(+All!#REF!="Georgia Southern",+All!#REF!,IF(+All!#REF!="Georgia Southern",+All!#REF!,0))</f>
        <v>#REF!</v>
      </c>
      <c r="AA49" s="707" t="e">
        <f>IF(+All!#REF!="Georgia Southern",+All!#REF!,IF(+All!#REF!="Georgia Southern",+All!#REF!,0))</f>
        <v>#REF!</v>
      </c>
      <c r="AB49" s="706" t="e">
        <f>IF(+All!#REF!="Georgia Southern",+All!#REF!,IF(+All!#REF!="Georgia Southern",+All!#REF!,0))</f>
        <v>#REF!</v>
      </c>
      <c r="AC49" s="707" t="e">
        <f>IF(+All!#REF!="Georgia Southern",+All!#REF!,IF(+All!#REF!="Georgia Southern",+All!#REF!,0))</f>
        <v>#REF!</v>
      </c>
      <c r="AD49" s="706" t="e">
        <f>IF(+All!#REF!="Georgia Southern",+All!#REF!,IF(+All!#REF!="Georgia Southern",+All!#REF!,0))</f>
        <v>#REF!</v>
      </c>
      <c r="AE49" s="707" t="e">
        <f>IF(+All!#REF!="Georgia Southern",+All!#REF!,IF(+All!#REF!="Georgia Southern",+All!#REF!,0))</f>
        <v>#REF!</v>
      </c>
      <c r="AF49" s="706" t="e">
        <f>IF(+All!#REF!="Georgia Southern",+All!#REF!,IF(+All!#REF!="Georgia Southern",+All!#REF!,0))</f>
        <v>#REF!</v>
      </c>
      <c r="AG49" s="707" t="e">
        <f>IF(+All!#REF!="Georgia Southern",+All!#REF!,IF(+All!#REF!="Georgia Southern",+All!#REF!,0))</f>
        <v>#REF!</v>
      </c>
      <c r="AH49" s="706" t="e">
        <f>IF(+All!#REF!="Georgia Southern",+All!#REF!,IF(+All!#REF!="Georgia Southern",+All!#REF!,0))</f>
        <v>#REF!</v>
      </c>
      <c r="AI49" s="707" t="e">
        <f>IF(+All!#REF!="Georgia Southern",+All!#REF!,IF(+All!#REF!="Georgia Southern",+All!#REF!,0))</f>
        <v>#REF!</v>
      </c>
      <c r="AJ49" s="706" t="e">
        <f>IF(+All!#REF!="Georgia Southern",+All!#REF!,IF(+All!#REF!="Georgia Southern",+All!#REF!,0))</f>
        <v>#REF!</v>
      </c>
      <c r="AK49" s="707" t="e">
        <f>IF(+All!#REF!="Georgia Southern",+All!#REF!,IF(+All!#REF!="Georgia Southern",+All!#REF!,0))</f>
        <v>#REF!</v>
      </c>
      <c r="AL49" s="81" t="e">
        <f>IF(+All!#REF!="Georgia Southern",+All!#REF!,IF(+All!#REF!="Georgia Southern",+All!#REF!,0))</f>
        <v>#REF!</v>
      </c>
      <c r="AM49" s="82" t="e">
        <f>IF(+All!#REF!="Georgia Southern",+All!#REF!,IF(+All!#REF!="Georgia Southern",+All!#REF!,0))</f>
        <v>#REF!</v>
      </c>
      <c r="AN49" s="81" t="e">
        <f>IF(+All!#REF!="Georgia Southern",+All!#REF!,IF(+All!#REF!="Georgia Southern",+All!#REF!,0))</f>
        <v>#REF!</v>
      </c>
      <c r="AO49" s="83" t="e">
        <f>IF(+All!#REF!="Georgia Southern",+All!#REF!,IF(+All!#REF!="Georgia Southern",+All!#REF!,0))</f>
        <v>#REF!</v>
      </c>
      <c r="AP49" s="84" t="e">
        <f>IF(+All!#REF!="Georgia Southern",+All!#REF!,IF(+All!#REF!="Georgia Southern",+All!#REF!,0))</f>
        <v>#REF!</v>
      </c>
      <c r="AQ49" s="480" t="e">
        <f>IF(+All!#REF!="Georgia Southern",+All!#REF!,IF(+All!#REF!="Georgia Southern",+All!#REF!,0))</f>
        <v>#REF!</v>
      </c>
      <c r="AR49" s="482" t="e">
        <f>IF(+All!#REF!="Georgia Southern",+All!#REF!,IF(+All!#REF!="Georgia Southern",+All!#REF!,0))</f>
        <v>#REF!</v>
      </c>
      <c r="AS49" s="483" t="e">
        <f>IF(+All!#REF!="Georgia Southern",+All!#REF!,IF(+All!#REF!="Georgia Southern",+All!#REF!,0))</f>
        <v>#REF!</v>
      </c>
      <c r="AT49" s="483" t="e">
        <f>IF(+All!#REF!="Georgia Southern",+All!#REF!,IF(+All!#REF!="Georgia Southern",+All!#REF!,0))</f>
        <v>#REF!</v>
      </c>
      <c r="AU49" s="482" t="e">
        <f>IF(+All!#REF!="Georgia Southern",+All!#REF!,IF(+All!#REF!="Georgia Southern",+All!#REF!,0))</f>
        <v>#REF!</v>
      </c>
      <c r="AV49" s="483" t="e">
        <f>IF(+All!#REF!="Georgia Southern",+All!#REF!,IF(+All!#REF!="Georgia Southern",+All!#REF!,0))</f>
        <v>#REF!</v>
      </c>
      <c r="AW49" s="484" t="e">
        <f>IF(+All!#REF!="Georgia Southern",+All!#REF!,IF(+All!#REF!="Georgia Southern",+All!#REF!,0))</f>
        <v>#REF!</v>
      </c>
      <c r="AX49" s="483" t="e">
        <f>IF(+All!#REF!="Georgia Southern",+All!#REF!,IF(+All!#REF!="Georgia Southern",+All!#REF!,0))</f>
        <v>#REF!</v>
      </c>
      <c r="AY49" s="88" t="e">
        <f>IF(+All!#REF!="Georgia Southern",+All!#REF!,IF(+All!#REF!="Georgia Southern",+All!#REF!,0))</f>
        <v>#REF!</v>
      </c>
      <c r="AZ49" s="89" t="e">
        <f>IF(+All!#REF!="Georgia Southern",+All!#REF!,IF(+All!#REF!="Georgia Southern",+All!#REF!,0))</f>
        <v>#REF!</v>
      </c>
      <c r="BA49" s="90" t="e">
        <f>IF(+All!#REF!="Georgia Southern",+All!#REF!,IF(+All!#REF!="Georgia Southern",+All!#REF!,0))</f>
        <v>#REF!</v>
      </c>
      <c r="BB49" s="90" t="e">
        <f>IF(+All!#REF!="Georgia Southern",+All!#REF!,IF(+All!#REF!="Georgia Southern",+All!#REF!,0))</f>
        <v>#REF!</v>
      </c>
      <c r="BC49" s="91" t="e">
        <f>IF(+All!#REF!="Georgia Southern",+All!#REF!,IF(+All!#REF!="Georgia Southern",+All!#REF!,0))</f>
        <v>#REF!</v>
      </c>
      <c r="BD49" s="482" t="e">
        <f>IF(+All!#REF!="Georgia Southern",+All!#REF!,IF(+All!#REF!="Georgia Southern",+All!#REF!,0))</f>
        <v>#REF!</v>
      </c>
      <c r="BE49" s="483" t="e">
        <f>IF(+All!#REF!="Georgia Southern",+All!#REF!,IF(+All!#REF!="Georgia Southern",+All!#REF!,0))</f>
        <v>#REF!</v>
      </c>
      <c r="BF49" s="483" t="e">
        <f>IF(+All!#REF!="Georgia Southern",+All!#REF!,IF(+All!#REF!="Georgia Southern",+All!#REF!,0))</f>
        <v>#REF!</v>
      </c>
      <c r="BG49" s="482" t="e">
        <f>IF(+All!#REF!="Georgia Southern",+All!#REF!,IF(+All!#REF!="Georgia Southern",+All!#REF!,0))</f>
        <v>#REF!</v>
      </c>
      <c r="BH49" s="483" t="e">
        <f>IF(+All!#REF!="Georgia Southern",+All!#REF!,IF(+All!#REF!="Georgia Southern",+All!#REF!,0))</f>
        <v>#REF!</v>
      </c>
      <c r="BI49" s="484" t="e">
        <f>IF(+All!#REF!="Georgia Southern",+All!#REF!,IF(+All!#REF!="Georgia Southern",+All!#REF!,0))</f>
        <v>#REF!</v>
      </c>
      <c r="BJ49" s="92" t="e">
        <f>IF(+All!#REF!="Georgia Southern",+All!#REF!,IF(+All!#REF!="Georgia Southern",+All!#REF!,0))</f>
        <v>#REF!</v>
      </c>
      <c r="BK49" s="93" t="e">
        <f>IF(+All!#REF!="Georgia Southern",+All!#REF!,IF(+All!#REF!="Georgia Southern",+All!#REF!,0))</f>
        <v>#REF!</v>
      </c>
      <c r="BL49" s="817"/>
      <c r="BM49" s="817"/>
      <c r="BN49" s="817"/>
      <c r="BO49" s="817"/>
      <c r="BP49" s="817"/>
      <c r="BQ49" s="817"/>
    </row>
    <row r="50" spans="1:69" s="107" customFormat="1" x14ac:dyDescent="0.8">
      <c r="A50" s="70">
        <f>IF(+All!$F314="Georgia Southern",+All!A314,IF(+All!$H314="Georgia Southern",+All!A314,0))</f>
        <v>4</v>
      </c>
      <c r="B50" s="480" t="str">
        <f>IF(+All!$F314="Georgia Southern",+All!B314,IF(+All!$H314="Georgia Southern",+All!B314,0))</f>
        <v>Sat</v>
      </c>
      <c r="C50" s="72">
        <f>IF(+All!$F314="Georgia Southern",+All!C314,IF(+All!$H314="Georgia Southern",+All!C314,0))</f>
        <v>44464</v>
      </c>
      <c r="D50" s="73">
        <f>IF(+All!$F314="Georgia Southern",+All!D314,IF(+All!$H314="Georgia Southern",+All!D314,0))</f>
        <v>0.75</v>
      </c>
      <c r="E50" s="707">
        <f>IF(+All!$F314="Georgia Southern",+All!E314,IF(+All!$H314="Georgia Southern",+All!E314,0))</f>
        <v>0</v>
      </c>
      <c r="F50" s="75" t="str">
        <f>IF(+All!$F314="Georgia Southern",+All!F314,IF(+All!$H314="Georgia Southern",+All!F314,0))</f>
        <v>UL Lafayette</v>
      </c>
      <c r="G50" s="76" t="str">
        <f>IF(+All!$F314="Georgia Southern",+All!G314,IF(+All!$H314="Georgia Southern",+All!G314,0))</f>
        <v>SB</v>
      </c>
      <c r="H50" s="75" t="str">
        <f>IF(+All!$F314="Georgia Southern",+All!H314,IF(+All!$H314="Georgia Southern",+All!H314,0))</f>
        <v>Georgia Southern</v>
      </c>
      <c r="I50" s="76" t="str">
        <f>IF(+All!$F314="Georgia Southern",+All!I314,IF(+All!$H314="Georgia Southern",+All!I314,0))</f>
        <v>SB</v>
      </c>
      <c r="J50" s="706" t="str">
        <f>IF(+All!$F314="Georgia Southern",+All!J314,IF(+All!$H314="Georgia Southern",+All!J314,0))</f>
        <v>UL Lafayette</v>
      </c>
      <c r="K50" s="707" t="str">
        <f>IF(+All!$F314="Georgia Southern",+All!K314,IF(+All!$H314="Georgia Southern",+All!K314,0))</f>
        <v>Georgia Southern</v>
      </c>
      <c r="L50" s="78">
        <f>IF(+All!$F314="Georgia Southern",+All!L314,IF(+All!$H314="Georgia Southern",+All!L314,0))</f>
        <v>13.5</v>
      </c>
      <c r="M50" s="79">
        <f>IF(+All!$F314="Georgia Southern",+All!M314,IF(+All!$H314="Georgia Southern",+All!M314,0))</f>
        <v>53.5</v>
      </c>
      <c r="N50" s="706" t="str">
        <f>IF(+All!$F314="Georgia Southern",+All!N314,IF(+All!$H314="Georgia Southern",+All!N314,0))</f>
        <v>UL Lafayette</v>
      </c>
      <c r="O50" s="708">
        <f>IF(+All!$F314="Georgia Southern",+All!O314,IF(+All!$H314="Georgia Southern",+All!O314,0))</f>
        <v>28</v>
      </c>
      <c r="P50" s="708" t="str">
        <f>IF(+All!$F314="Georgia Southern",+All!P314,IF(+All!$H314="Georgia Southern",+All!P314,0))</f>
        <v>Georgia Southern</v>
      </c>
      <c r="Q50" s="707">
        <f>IF(+All!$F314="Georgia Southern",+All!Q314,IF(+All!$H314="Georgia Southern",+All!Q314,0))</f>
        <v>20</v>
      </c>
      <c r="R50" s="706" t="str">
        <f>IF(+All!$F314="Georgia Southern",+All!R314,IF(+All!$H314="Georgia Southern",+All!R314,0))</f>
        <v>Georgia Southern</v>
      </c>
      <c r="S50" s="708" t="str">
        <f>IF(+All!$F314="Georgia Southern",+All!S314,IF(+All!$H314="Georgia Southern",+All!S314,0))</f>
        <v>UL Lafayette</v>
      </c>
      <c r="T50" s="706" t="str">
        <f>IF(+All!$F314="Georgia Southern",+All!T314,IF(+All!$H314="Georgia Southern",+All!T314,0))</f>
        <v>UL Lafayette</v>
      </c>
      <c r="U50" s="707" t="str">
        <f>IF(+All!$F314="Georgia Southern",+All!U314,IF(+All!$H314="Georgia Southern",+All!U314,0))</f>
        <v>L</v>
      </c>
      <c r="V50" s="706" t="e">
        <f>IF(+All!#REF!="Georgia Southern",+All!#REF!,IF(+All!#REF!="Georgia Southern",+All!#REF!,0))</f>
        <v>#REF!</v>
      </c>
      <c r="W50" s="707" t="e">
        <f>IF(+All!#REF!="Georgia Southern",+All!#REF!,IF(+All!#REF!="Georgia Southern",+All!#REF!,0))</f>
        <v>#REF!</v>
      </c>
      <c r="X50" s="706" t="e">
        <f>IF(+All!#REF!="Georgia Southern",+All!#REF!,IF(+All!#REF!="Georgia Southern",+All!#REF!,0))</f>
        <v>#REF!</v>
      </c>
      <c r="Y50" s="707" t="e">
        <f>IF(+All!#REF!="Georgia Southern",+All!#REF!,IF(+All!#REF!="Georgia Southern",+All!#REF!,0))</f>
        <v>#REF!</v>
      </c>
      <c r="Z50" s="706" t="e">
        <f>IF(+All!#REF!="Georgia Southern",+All!#REF!,IF(+All!#REF!="Georgia Southern",+All!#REF!,0))</f>
        <v>#REF!</v>
      </c>
      <c r="AA50" s="707" t="e">
        <f>IF(+All!#REF!="Georgia Southern",+All!#REF!,IF(+All!#REF!="Georgia Southern",+All!#REF!,0))</f>
        <v>#REF!</v>
      </c>
      <c r="AB50" s="706" t="e">
        <f>IF(+All!#REF!="Georgia Southern",+All!#REF!,IF(+All!#REF!="Georgia Southern",+All!#REF!,0))</f>
        <v>#REF!</v>
      </c>
      <c r="AC50" s="707" t="e">
        <f>IF(+All!#REF!="Georgia Southern",+All!#REF!,IF(+All!#REF!="Georgia Southern",+All!#REF!,0))</f>
        <v>#REF!</v>
      </c>
      <c r="AD50" s="706" t="e">
        <f>IF(+All!#REF!="Georgia Southern",+All!#REF!,IF(+All!#REF!="Georgia Southern",+All!#REF!,0))</f>
        <v>#REF!</v>
      </c>
      <c r="AE50" s="707" t="e">
        <f>IF(+All!#REF!="Georgia Southern",+All!#REF!,IF(+All!#REF!="Georgia Southern",+All!#REF!,0))</f>
        <v>#REF!</v>
      </c>
      <c r="AF50" s="706" t="e">
        <f>IF(+All!#REF!="Georgia Southern",+All!#REF!,IF(+All!#REF!="Georgia Southern",+All!#REF!,0))</f>
        <v>#REF!</v>
      </c>
      <c r="AG50" s="707" t="e">
        <f>IF(+All!#REF!="Georgia Southern",+All!#REF!,IF(+All!#REF!="Georgia Southern",+All!#REF!,0))</f>
        <v>#REF!</v>
      </c>
      <c r="AH50" s="706" t="e">
        <f>IF(+All!#REF!="Georgia Southern",+All!#REF!,IF(+All!#REF!="Georgia Southern",+All!#REF!,0))</f>
        <v>#REF!</v>
      </c>
      <c r="AI50" s="707" t="e">
        <f>IF(+All!#REF!="Georgia Southern",+All!#REF!,IF(+All!#REF!="Georgia Southern",+All!#REF!,0))</f>
        <v>#REF!</v>
      </c>
      <c r="AJ50" s="706" t="e">
        <f>IF(+All!#REF!="Georgia Southern",+All!#REF!,IF(+All!#REF!="Georgia Southern",+All!#REF!,0))</f>
        <v>#REF!</v>
      </c>
      <c r="AK50" s="707" t="e">
        <f>IF(+All!#REF!="Georgia Southern",+All!#REF!,IF(+All!#REF!="Georgia Southern",+All!#REF!,0))</f>
        <v>#REF!</v>
      </c>
      <c r="AL50" s="81" t="e">
        <f>IF(+All!#REF!="Georgia Southern",+All!#REF!,IF(+All!#REF!="Georgia Southern",+All!#REF!,0))</f>
        <v>#REF!</v>
      </c>
      <c r="AM50" s="82" t="e">
        <f>IF(+All!#REF!="Georgia Southern",+All!#REF!,IF(+All!#REF!="Georgia Southern",+All!#REF!,0))</f>
        <v>#REF!</v>
      </c>
      <c r="AN50" s="81" t="e">
        <f>IF(+All!#REF!="Georgia Southern",+All!#REF!,IF(+All!#REF!="Georgia Southern",+All!#REF!,0))</f>
        <v>#REF!</v>
      </c>
      <c r="AO50" s="83" t="e">
        <f>IF(+All!#REF!="Georgia Southern",+All!#REF!,IF(+All!#REF!="Georgia Southern",+All!#REF!,0))</f>
        <v>#REF!</v>
      </c>
      <c r="AP50" s="84" t="e">
        <f>IF(+All!#REF!="Georgia Southern",+All!#REF!,IF(+All!#REF!="Georgia Southern",+All!#REF!,0))</f>
        <v>#REF!</v>
      </c>
      <c r="AQ50" s="480" t="e">
        <f>IF(+All!#REF!="Georgia Southern",+All!#REF!,IF(+All!#REF!="Georgia Southern",+All!#REF!,0))</f>
        <v>#REF!</v>
      </c>
      <c r="AR50" s="482" t="e">
        <f>IF(+All!#REF!="Georgia Southern",+All!#REF!,IF(+All!#REF!="Georgia Southern",+All!#REF!,0))</f>
        <v>#REF!</v>
      </c>
      <c r="AS50" s="483" t="e">
        <f>IF(+All!#REF!="Georgia Southern",+All!#REF!,IF(+All!#REF!="Georgia Southern",+All!#REF!,0))</f>
        <v>#REF!</v>
      </c>
      <c r="AT50" s="483" t="e">
        <f>IF(+All!#REF!="Georgia Southern",+All!#REF!,IF(+All!#REF!="Georgia Southern",+All!#REF!,0))</f>
        <v>#REF!</v>
      </c>
      <c r="AU50" s="482" t="e">
        <f>IF(+All!#REF!="Georgia Southern",+All!#REF!,IF(+All!#REF!="Georgia Southern",+All!#REF!,0))</f>
        <v>#REF!</v>
      </c>
      <c r="AV50" s="483" t="e">
        <f>IF(+All!#REF!="Georgia Southern",+All!#REF!,IF(+All!#REF!="Georgia Southern",+All!#REF!,0))</f>
        <v>#REF!</v>
      </c>
      <c r="AW50" s="484" t="e">
        <f>IF(+All!#REF!="Georgia Southern",+All!#REF!,IF(+All!#REF!="Georgia Southern",+All!#REF!,0))</f>
        <v>#REF!</v>
      </c>
      <c r="AX50" s="483" t="e">
        <f>IF(+All!#REF!="Georgia Southern",+All!#REF!,IF(+All!#REF!="Georgia Southern",+All!#REF!,0))</f>
        <v>#REF!</v>
      </c>
      <c r="AY50" s="88" t="e">
        <f>IF(+All!#REF!="Georgia Southern",+All!#REF!,IF(+All!#REF!="Georgia Southern",+All!#REF!,0))</f>
        <v>#REF!</v>
      </c>
      <c r="AZ50" s="89" t="e">
        <f>IF(+All!#REF!="Georgia Southern",+All!#REF!,IF(+All!#REF!="Georgia Southern",+All!#REF!,0))</f>
        <v>#REF!</v>
      </c>
      <c r="BA50" s="90" t="e">
        <f>IF(+All!#REF!="Georgia Southern",+All!#REF!,IF(+All!#REF!="Georgia Southern",+All!#REF!,0))</f>
        <v>#REF!</v>
      </c>
      <c r="BB50" s="90" t="e">
        <f>IF(+All!#REF!="Georgia Southern",+All!#REF!,IF(+All!#REF!="Georgia Southern",+All!#REF!,0))</f>
        <v>#REF!</v>
      </c>
      <c r="BC50" s="91" t="e">
        <f>IF(+All!#REF!="Georgia Southern",+All!#REF!,IF(+All!#REF!="Georgia Southern",+All!#REF!,0))</f>
        <v>#REF!</v>
      </c>
      <c r="BD50" s="482" t="e">
        <f>IF(+All!#REF!="Georgia Southern",+All!#REF!,IF(+All!#REF!="Georgia Southern",+All!#REF!,0))</f>
        <v>#REF!</v>
      </c>
      <c r="BE50" s="483" t="e">
        <f>IF(+All!#REF!="Georgia Southern",+All!#REF!,IF(+All!#REF!="Georgia Southern",+All!#REF!,0))</f>
        <v>#REF!</v>
      </c>
      <c r="BF50" s="483" t="e">
        <f>IF(+All!#REF!="Georgia Southern",+All!#REF!,IF(+All!#REF!="Georgia Southern",+All!#REF!,0))</f>
        <v>#REF!</v>
      </c>
      <c r="BG50" s="482" t="e">
        <f>IF(+All!#REF!="Georgia Southern",+All!#REF!,IF(+All!#REF!="Georgia Southern",+All!#REF!,0))</f>
        <v>#REF!</v>
      </c>
      <c r="BH50" s="483" t="e">
        <f>IF(+All!#REF!="Georgia Southern",+All!#REF!,IF(+All!#REF!="Georgia Southern",+All!#REF!,0))</f>
        <v>#REF!</v>
      </c>
      <c r="BI50" s="484" t="e">
        <f>IF(+All!#REF!="Georgia Southern",+All!#REF!,IF(+All!#REF!="Georgia Southern",+All!#REF!,0))</f>
        <v>#REF!</v>
      </c>
      <c r="BJ50" s="92" t="e">
        <f>IF(+All!#REF!="Georgia Southern",+All!#REF!,IF(+All!#REF!="Georgia Southern",+All!#REF!,0))</f>
        <v>#REF!</v>
      </c>
      <c r="BK50" s="93" t="e">
        <f>IF(+All!#REF!="Georgia Southern",+All!#REF!,IF(+All!#REF!="Georgia Southern",+All!#REF!,0))</f>
        <v>#REF!</v>
      </c>
      <c r="BL50" s="817"/>
      <c r="BM50" s="817"/>
      <c r="BN50" s="817"/>
      <c r="BO50" s="817"/>
      <c r="BP50" s="817"/>
      <c r="BQ50" s="817"/>
    </row>
    <row r="51" spans="1:69" s="107" customFormat="1" x14ac:dyDescent="0.8">
      <c r="A51" s="70">
        <f>IF(+All!$F378="Georgia Southern",+All!A378,IF(+All!$H378="Georgia Southern",+All!A378,0))</f>
        <v>5</v>
      </c>
      <c r="B51" s="480" t="str">
        <f>IF(+All!$F378="Georgia Southern",+All!B378,IF(+All!$H378="Georgia Southern",+All!B378,0))</f>
        <v>Sat</v>
      </c>
      <c r="C51" s="72">
        <f>IF(+All!$F378="Georgia Southern",+All!C378,IF(+All!$H378="Georgia Southern",+All!C378,0))</f>
        <v>44471</v>
      </c>
      <c r="D51" s="73">
        <f>IF(+All!$F378="Georgia Southern",+All!D378,IF(+All!$H378="Georgia Southern",+All!D378,0))</f>
        <v>0.66666666666666663</v>
      </c>
      <c r="E51" s="707">
        <f>IF(+All!$F378="Georgia Southern",+All!E378,IF(+All!$H378="Georgia Southern",+All!E378,0))</f>
        <v>0</v>
      </c>
      <c r="F51" s="75" t="str">
        <f>IF(+All!$F378="Georgia Southern",+All!F378,IF(+All!$H378="Georgia Southern",+All!F378,0))</f>
        <v>Arkansas State</v>
      </c>
      <c r="G51" s="76" t="str">
        <f>IF(+All!$F378="Georgia Southern",+All!G378,IF(+All!$H378="Georgia Southern",+All!G378,0))</f>
        <v>SB</v>
      </c>
      <c r="H51" s="75" t="str">
        <f>IF(+All!$F378="Georgia Southern",+All!H378,IF(+All!$H378="Georgia Southern",+All!H378,0))</f>
        <v>Georgia Southern</v>
      </c>
      <c r="I51" s="76" t="str">
        <f>IF(+All!$F378="Georgia Southern",+All!I378,IF(+All!$H378="Georgia Southern",+All!I378,0))</f>
        <v>SB</v>
      </c>
      <c r="J51" s="706" t="str">
        <f>IF(+All!$F378="Georgia Southern",+All!J378,IF(+All!$H378="Georgia Southern",+All!J378,0))</f>
        <v>Georgia Southern</v>
      </c>
      <c r="K51" s="707" t="str">
        <f>IF(+All!$F378="Georgia Southern",+All!K378,IF(+All!$H378="Georgia Southern",+All!K378,0))</f>
        <v>Arkansas State</v>
      </c>
      <c r="L51" s="78">
        <f>IF(+All!$F378="Georgia Southern",+All!L378,IF(+All!$H378="Georgia Southern",+All!L378,0))</f>
        <v>2</v>
      </c>
      <c r="M51" s="79">
        <f>IF(+All!$F378="Georgia Southern",+All!M378,IF(+All!$H378="Georgia Southern",+All!M378,0))</f>
        <v>66</v>
      </c>
      <c r="N51" s="706" t="str">
        <f>IF(+All!$F378="Georgia Southern",+All!N378,IF(+All!$H378="Georgia Southern",+All!N378,0))</f>
        <v>Georgia Southern</v>
      </c>
      <c r="O51" s="708">
        <f>IF(+All!$F378="Georgia Southern",+All!O378,IF(+All!$H378="Georgia Southern",+All!O378,0))</f>
        <v>59</v>
      </c>
      <c r="P51" s="708" t="str">
        <f>IF(+All!$F378="Georgia Southern",+All!P378,IF(+All!$H378="Georgia Southern",+All!P378,0))</f>
        <v>Arkansas State</v>
      </c>
      <c r="Q51" s="707">
        <f>IF(+All!$F378="Georgia Southern",+All!Q378,IF(+All!$H378="Georgia Southern",+All!Q378,0))</f>
        <v>33</v>
      </c>
      <c r="R51" s="706" t="str">
        <f>IF(+All!$F378="Georgia Southern",+All!R378,IF(+All!$H378="Georgia Southern",+All!R378,0))</f>
        <v>Georgia Southern</v>
      </c>
      <c r="S51" s="708" t="str">
        <f>IF(+All!$F378="Georgia Southern",+All!S378,IF(+All!$H378="Georgia Southern",+All!S378,0))</f>
        <v>Arkansas State</v>
      </c>
      <c r="T51" s="706" t="str">
        <f>IF(+All!$F378="Georgia Southern",+All!T378,IF(+All!$H378="Georgia Southern",+All!T378,0))</f>
        <v>Arkansas State</v>
      </c>
      <c r="U51" s="707" t="str">
        <f>IF(+All!$F378="Georgia Southern",+All!U378,IF(+All!$H378="Georgia Southern",+All!U378,0))</f>
        <v>L</v>
      </c>
      <c r="V51" s="706" t="e">
        <f>IF(+All!#REF!="Georgia Southern",+All!#REF!,IF(+All!#REF!="Georgia Southern",+All!#REF!,0))</f>
        <v>#REF!</v>
      </c>
      <c r="W51" s="707" t="e">
        <f>IF(+All!#REF!="Georgia Southern",+All!#REF!,IF(+All!#REF!="Georgia Southern",+All!#REF!,0))</f>
        <v>#REF!</v>
      </c>
      <c r="X51" s="706" t="e">
        <f>IF(+All!#REF!="Georgia Southern",+All!#REF!,IF(+All!#REF!="Georgia Southern",+All!#REF!,0))</f>
        <v>#REF!</v>
      </c>
      <c r="Y51" s="707" t="e">
        <f>IF(+All!#REF!="Georgia Southern",+All!#REF!,IF(+All!#REF!="Georgia Southern",+All!#REF!,0))</f>
        <v>#REF!</v>
      </c>
      <c r="Z51" s="706" t="e">
        <f>IF(+All!#REF!="Georgia Southern",+All!#REF!,IF(+All!#REF!="Georgia Southern",+All!#REF!,0))</f>
        <v>#REF!</v>
      </c>
      <c r="AA51" s="707" t="e">
        <f>IF(+All!#REF!="Georgia Southern",+All!#REF!,IF(+All!#REF!="Georgia Southern",+All!#REF!,0))</f>
        <v>#REF!</v>
      </c>
      <c r="AB51" s="706" t="e">
        <f>IF(+All!#REF!="Georgia Southern",+All!#REF!,IF(+All!#REF!="Georgia Southern",+All!#REF!,0))</f>
        <v>#REF!</v>
      </c>
      <c r="AC51" s="707" t="e">
        <f>IF(+All!#REF!="Georgia Southern",+All!#REF!,IF(+All!#REF!="Georgia Southern",+All!#REF!,0))</f>
        <v>#REF!</v>
      </c>
      <c r="AD51" s="706" t="e">
        <f>IF(+All!#REF!="Georgia Southern",+All!#REF!,IF(+All!#REF!="Georgia Southern",+All!#REF!,0))</f>
        <v>#REF!</v>
      </c>
      <c r="AE51" s="707" t="e">
        <f>IF(+All!#REF!="Georgia Southern",+All!#REF!,IF(+All!#REF!="Georgia Southern",+All!#REF!,0))</f>
        <v>#REF!</v>
      </c>
      <c r="AF51" s="706" t="e">
        <f>IF(+All!#REF!="Georgia Southern",+All!#REF!,IF(+All!#REF!="Georgia Southern",+All!#REF!,0))</f>
        <v>#REF!</v>
      </c>
      <c r="AG51" s="707" t="e">
        <f>IF(+All!#REF!="Georgia Southern",+All!#REF!,IF(+All!#REF!="Georgia Southern",+All!#REF!,0))</f>
        <v>#REF!</v>
      </c>
      <c r="AH51" s="706" t="e">
        <f>IF(+All!#REF!="Georgia Southern",+All!#REF!,IF(+All!#REF!="Georgia Southern",+All!#REF!,0))</f>
        <v>#REF!</v>
      </c>
      <c r="AI51" s="707" t="e">
        <f>IF(+All!#REF!="Georgia Southern",+All!#REF!,IF(+All!#REF!="Georgia Southern",+All!#REF!,0))</f>
        <v>#REF!</v>
      </c>
      <c r="AJ51" s="706" t="e">
        <f>IF(+All!#REF!="Georgia Southern",+All!#REF!,IF(+All!#REF!="Georgia Southern",+All!#REF!,0))</f>
        <v>#REF!</v>
      </c>
      <c r="AK51" s="707" t="e">
        <f>IF(+All!#REF!="Georgia Southern",+All!#REF!,IF(+All!#REF!="Georgia Southern",+All!#REF!,0))</f>
        <v>#REF!</v>
      </c>
      <c r="AL51" s="81" t="e">
        <f>IF(+All!#REF!="Georgia Southern",+All!#REF!,IF(+All!#REF!="Georgia Southern",+All!#REF!,0))</f>
        <v>#REF!</v>
      </c>
      <c r="AM51" s="82" t="e">
        <f>IF(+All!#REF!="Georgia Southern",+All!#REF!,IF(+All!#REF!="Georgia Southern",+All!#REF!,0))</f>
        <v>#REF!</v>
      </c>
      <c r="AN51" s="81" t="e">
        <f>IF(+All!#REF!="Georgia Southern",+All!#REF!,IF(+All!#REF!="Georgia Southern",+All!#REF!,0))</f>
        <v>#REF!</v>
      </c>
      <c r="AO51" s="83" t="e">
        <f>IF(+All!#REF!="Georgia Southern",+All!#REF!,IF(+All!#REF!="Georgia Southern",+All!#REF!,0))</f>
        <v>#REF!</v>
      </c>
      <c r="AP51" s="84" t="e">
        <f>IF(+All!#REF!="Georgia Southern",+All!#REF!,IF(+All!#REF!="Georgia Southern",+All!#REF!,0))</f>
        <v>#REF!</v>
      </c>
      <c r="AQ51" s="480" t="e">
        <f>IF(+All!#REF!="Georgia Southern",+All!#REF!,IF(+All!#REF!="Georgia Southern",+All!#REF!,0))</f>
        <v>#REF!</v>
      </c>
      <c r="AR51" s="482" t="e">
        <f>IF(+All!#REF!="Georgia Southern",+All!#REF!,IF(+All!#REF!="Georgia Southern",+All!#REF!,0))</f>
        <v>#REF!</v>
      </c>
      <c r="AS51" s="483" t="e">
        <f>IF(+All!#REF!="Georgia Southern",+All!#REF!,IF(+All!#REF!="Georgia Southern",+All!#REF!,0))</f>
        <v>#REF!</v>
      </c>
      <c r="AT51" s="483" t="e">
        <f>IF(+All!#REF!="Georgia Southern",+All!#REF!,IF(+All!#REF!="Georgia Southern",+All!#REF!,0))</f>
        <v>#REF!</v>
      </c>
      <c r="AU51" s="482" t="e">
        <f>IF(+All!#REF!="Georgia Southern",+All!#REF!,IF(+All!#REF!="Georgia Southern",+All!#REF!,0))</f>
        <v>#REF!</v>
      </c>
      <c r="AV51" s="483" t="e">
        <f>IF(+All!#REF!="Georgia Southern",+All!#REF!,IF(+All!#REF!="Georgia Southern",+All!#REF!,0))</f>
        <v>#REF!</v>
      </c>
      <c r="AW51" s="484" t="e">
        <f>IF(+All!#REF!="Georgia Southern",+All!#REF!,IF(+All!#REF!="Georgia Southern",+All!#REF!,0))</f>
        <v>#REF!</v>
      </c>
      <c r="AX51" s="483" t="e">
        <f>IF(+All!#REF!="Georgia Southern",+All!#REF!,IF(+All!#REF!="Georgia Southern",+All!#REF!,0))</f>
        <v>#REF!</v>
      </c>
      <c r="AY51" s="88" t="e">
        <f>IF(+All!#REF!="Georgia Southern",+All!#REF!,IF(+All!#REF!="Georgia Southern",+All!#REF!,0))</f>
        <v>#REF!</v>
      </c>
      <c r="AZ51" s="89" t="e">
        <f>IF(+All!#REF!="Georgia Southern",+All!#REF!,IF(+All!#REF!="Georgia Southern",+All!#REF!,0))</f>
        <v>#REF!</v>
      </c>
      <c r="BA51" s="90" t="e">
        <f>IF(+All!#REF!="Georgia Southern",+All!#REF!,IF(+All!#REF!="Georgia Southern",+All!#REF!,0))</f>
        <v>#REF!</v>
      </c>
      <c r="BB51" s="90" t="e">
        <f>IF(+All!#REF!="Georgia Southern",+All!#REF!,IF(+All!#REF!="Georgia Southern",+All!#REF!,0))</f>
        <v>#REF!</v>
      </c>
      <c r="BC51" s="91" t="e">
        <f>IF(+All!#REF!="Georgia Southern",+All!#REF!,IF(+All!#REF!="Georgia Southern",+All!#REF!,0))</f>
        <v>#REF!</v>
      </c>
      <c r="BD51" s="482" t="e">
        <f>IF(+All!#REF!="Georgia Southern",+All!#REF!,IF(+All!#REF!="Georgia Southern",+All!#REF!,0))</f>
        <v>#REF!</v>
      </c>
      <c r="BE51" s="483" t="e">
        <f>IF(+All!#REF!="Georgia Southern",+All!#REF!,IF(+All!#REF!="Georgia Southern",+All!#REF!,0))</f>
        <v>#REF!</v>
      </c>
      <c r="BF51" s="483" t="e">
        <f>IF(+All!#REF!="Georgia Southern",+All!#REF!,IF(+All!#REF!="Georgia Southern",+All!#REF!,0))</f>
        <v>#REF!</v>
      </c>
      <c r="BG51" s="482" t="e">
        <f>IF(+All!#REF!="Georgia Southern",+All!#REF!,IF(+All!#REF!="Georgia Southern",+All!#REF!,0))</f>
        <v>#REF!</v>
      </c>
      <c r="BH51" s="483" t="e">
        <f>IF(+All!#REF!="Georgia Southern",+All!#REF!,IF(+All!#REF!="Georgia Southern",+All!#REF!,0))</f>
        <v>#REF!</v>
      </c>
      <c r="BI51" s="484" t="e">
        <f>IF(+All!#REF!="Georgia Southern",+All!#REF!,IF(+All!#REF!="Georgia Southern",+All!#REF!,0))</f>
        <v>#REF!</v>
      </c>
      <c r="BJ51" s="92" t="e">
        <f>IF(+All!#REF!="Georgia Southern",+All!#REF!,IF(+All!#REF!="Georgia Southern",+All!#REF!,0))</f>
        <v>#REF!</v>
      </c>
      <c r="BK51" s="93" t="e">
        <f>IF(+All!#REF!="Georgia Southern",+All!#REF!,IF(+All!#REF!="Georgia Southern",+All!#REF!,0))</f>
        <v>#REF!</v>
      </c>
      <c r="BL51" s="817"/>
      <c r="BM51" s="817"/>
      <c r="BN51" s="817"/>
      <c r="BO51" s="817"/>
      <c r="BP51" s="817"/>
      <c r="BQ51" s="817"/>
    </row>
    <row r="52" spans="1:69" s="107" customFormat="1" x14ac:dyDescent="0.8">
      <c r="A52" s="70">
        <f>IF(+All!$F439="Georgia Southern",+All!A439,IF(+All!$H439="Georgia Southern",+All!A439,0))</f>
        <v>6</v>
      </c>
      <c r="B52" s="480" t="str">
        <f>IF(+All!$F439="Georgia Southern",+All!B439,IF(+All!$H439="Georgia Southern",+All!B439,0))</f>
        <v>Sat</v>
      </c>
      <c r="C52" s="72">
        <f>IF(+All!$F439="Georgia Southern",+All!C439,IF(+All!$H439="Georgia Southern",+All!C439,0))</f>
        <v>44478</v>
      </c>
      <c r="D52" s="73">
        <f>IF(+All!$F439="Georgia Southern",+All!D439,IF(+All!$H439="Georgia Southern",+All!D439,0))</f>
        <v>0.79166666666666663</v>
      </c>
      <c r="E52" s="707">
        <f>IF(+All!$F439="Georgia Southern",+All!E439,IF(+All!$H439="Georgia Southern",+All!E439,0))</f>
        <v>0</v>
      </c>
      <c r="F52" s="75" t="str">
        <f>IF(+All!$F439="Georgia Southern",+All!F439,IF(+All!$H439="Georgia Southern",+All!F439,0))</f>
        <v>Georgia Southern</v>
      </c>
      <c r="G52" s="76" t="str">
        <f>IF(+All!$F439="Georgia Southern",+All!G439,IF(+All!$H439="Georgia Southern",+All!G439,0))</f>
        <v>SB</v>
      </c>
      <c r="H52" s="75" t="str">
        <f>IF(+All!$F439="Georgia Southern",+All!H439,IF(+All!$H439="Georgia Southern",+All!H439,0))</f>
        <v>Troy</v>
      </c>
      <c r="I52" s="76" t="str">
        <f>IF(+All!$F439="Georgia Southern",+All!I439,IF(+All!$H439="Georgia Southern",+All!I439,0))</f>
        <v>SB</v>
      </c>
      <c r="J52" s="706" t="str">
        <f>IF(+All!$F439="Georgia Southern",+All!J439,IF(+All!$H439="Georgia Southern",+All!J439,0))</f>
        <v>Troy</v>
      </c>
      <c r="K52" s="707" t="str">
        <f>IF(+All!$F439="Georgia Southern",+All!K439,IF(+All!$H439="Georgia Southern",+All!K439,0))</f>
        <v>Georgia Southern</v>
      </c>
      <c r="L52" s="78">
        <f>IF(+All!$F439="Georgia Southern",+All!L439,IF(+All!$H439="Georgia Southern",+All!L439,0))</f>
        <v>5.5</v>
      </c>
      <c r="M52" s="79">
        <f>IF(+All!$F439="Georgia Southern",+All!M439,IF(+All!$H439="Georgia Southern",+All!M439,0))</f>
        <v>50</v>
      </c>
      <c r="N52" s="706" t="str">
        <f>IF(+All!$F439="Georgia Southern",+All!N439,IF(+All!$H439="Georgia Southern",+All!N439,0))</f>
        <v>Troy</v>
      </c>
      <c r="O52" s="708">
        <f>IF(+All!$F439="Georgia Southern",+All!O439,IF(+All!$H439="Georgia Southern",+All!O439,0))</f>
        <v>27</v>
      </c>
      <c r="P52" s="708" t="str">
        <f>IF(+All!$F439="Georgia Southern",+All!P439,IF(+All!$H439="Georgia Southern",+All!P439,0))</f>
        <v>Georgia Southern</v>
      </c>
      <c r="Q52" s="707">
        <f>IF(+All!$F439="Georgia Southern",+All!Q439,IF(+All!$H439="Georgia Southern",+All!Q439,0))</f>
        <v>24</v>
      </c>
      <c r="R52" s="706" t="str">
        <f>IF(+All!$F439="Georgia Southern",+All!R439,IF(+All!$H439="Georgia Southern",+All!R439,0))</f>
        <v>Georgia Southern</v>
      </c>
      <c r="S52" s="708" t="str">
        <f>IF(+All!$F439="Georgia Southern",+All!S439,IF(+All!$H439="Georgia Southern",+All!S439,0))</f>
        <v>Troy</v>
      </c>
      <c r="T52" s="706" t="str">
        <f>IF(+All!$F439="Georgia Southern",+All!T439,IF(+All!$H439="Georgia Southern",+All!T439,0))</f>
        <v>Georgia Southern</v>
      </c>
      <c r="U52" s="707" t="str">
        <f>IF(+All!$F439="Georgia Southern",+All!U439,IF(+All!$H439="Georgia Southern",+All!U439,0))</f>
        <v>W</v>
      </c>
      <c r="V52" s="706" t="e">
        <f>IF(+All!#REF!="Georgia Southern",+All!#REF!,IF(+All!#REF!="Georgia Southern",+All!#REF!,0))</f>
        <v>#REF!</v>
      </c>
      <c r="W52" s="707" t="e">
        <f>IF(+All!#REF!="Georgia Southern",+All!#REF!,IF(+All!#REF!="Georgia Southern",+All!#REF!,0))</f>
        <v>#REF!</v>
      </c>
      <c r="X52" s="706" t="e">
        <f>IF(+All!#REF!="Georgia Southern",+All!#REF!,IF(+All!#REF!="Georgia Southern",+All!#REF!,0))</f>
        <v>#REF!</v>
      </c>
      <c r="Y52" s="707" t="e">
        <f>IF(+All!#REF!="Georgia Southern",+All!#REF!,IF(+All!#REF!="Georgia Southern",+All!#REF!,0))</f>
        <v>#REF!</v>
      </c>
      <c r="Z52" s="706" t="e">
        <f>IF(+All!#REF!="Georgia Southern",+All!#REF!,IF(+All!#REF!="Georgia Southern",+All!#REF!,0))</f>
        <v>#REF!</v>
      </c>
      <c r="AA52" s="707" t="e">
        <f>IF(+All!#REF!="Georgia Southern",+All!#REF!,IF(+All!#REF!="Georgia Southern",+All!#REF!,0))</f>
        <v>#REF!</v>
      </c>
      <c r="AB52" s="706" t="e">
        <f>IF(+All!#REF!="Georgia Southern",+All!#REF!,IF(+All!#REF!="Georgia Southern",+All!#REF!,0))</f>
        <v>#REF!</v>
      </c>
      <c r="AC52" s="707" t="e">
        <f>IF(+All!#REF!="Georgia Southern",+All!#REF!,IF(+All!#REF!="Georgia Southern",+All!#REF!,0))</f>
        <v>#REF!</v>
      </c>
      <c r="AD52" s="706" t="e">
        <f>IF(+All!#REF!="Georgia Southern",+All!#REF!,IF(+All!#REF!="Georgia Southern",+All!#REF!,0))</f>
        <v>#REF!</v>
      </c>
      <c r="AE52" s="707" t="e">
        <f>IF(+All!#REF!="Georgia Southern",+All!#REF!,IF(+All!#REF!="Georgia Southern",+All!#REF!,0))</f>
        <v>#REF!</v>
      </c>
      <c r="AF52" s="706" t="e">
        <f>IF(+All!#REF!="Georgia Southern",+All!#REF!,IF(+All!#REF!="Georgia Southern",+All!#REF!,0))</f>
        <v>#REF!</v>
      </c>
      <c r="AG52" s="707" t="e">
        <f>IF(+All!#REF!="Georgia Southern",+All!#REF!,IF(+All!#REF!="Georgia Southern",+All!#REF!,0))</f>
        <v>#REF!</v>
      </c>
      <c r="AH52" s="706" t="e">
        <f>IF(+All!#REF!="Georgia Southern",+All!#REF!,IF(+All!#REF!="Georgia Southern",+All!#REF!,0))</f>
        <v>#REF!</v>
      </c>
      <c r="AI52" s="707" t="e">
        <f>IF(+All!#REF!="Georgia Southern",+All!#REF!,IF(+All!#REF!="Georgia Southern",+All!#REF!,0))</f>
        <v>#REF!</v>
      </c>
      <c r="AJ52" s="706" t="e">
        <f>IF(+All!#REF!="Georgia Southern",+All!#REF!,IF(+All!#REF!="Georgia Southern",+All!#REF!,0))</f>
        <v>#REF!</v>
      </c>
      <c r="AK52" s="707" t="e">
        <f>IF(+All!#REF!="Georgia Southern",+All!#REF!,IF(+All!#REF!="Georgia Southern",+All!#REF!,0))</f>
        <v>#REF!</v>
      </c>
      <c r="AL52" s="81" t="e">
        <f>IF(+All!#REF!="Georgia Southern",+All!#REF!,IF(+All!#REF!="Georgia Southern",+All!#REF!,0))</f>
        <v>#REF!</v>
      </c>
      <c r="AM52" s="82" t="e">
        <f>IF(+All!#REF!="Georgia Southern",+All!#REF!,IF(+All!#REF!="Georgia Southern",+All!#REF!,0))</f>
        <v>#REF!</v>
      </c>
      <c r="AN52" s="81" t="e">
        <f>IF(+All!#REF!="Georgia Southern",+All!#REF!,IF(+All!#REF!="Georgia Southern",+All!#REF!,0))</f>
        <v>#REF!</v>
      </c>
      <c r="AO52" s="83" t="e">
        <f>IF(+All!#REF!="Georgia Southern",+All!#REF!,IF(+All!#REF!="Georgia Southern",+All!#REF!,0))</f>
        <v>#REF!</v>
      </c>
      <c r="AP52" s="84" t="e">
        <f>IF(+All!#REF!="Georgia Southern",+All!#REF!,IF(+All!#REF!="Georgia Southern",+All!#REF!,0))</f>
        <v>#REF!</v>
      </c>
      <c r="AQ52" s="480" t="e">
        <f>IF(+All!#REF!="Georgia Southern",+All!#REF!,IF(+All!#REF!="Georgia Southern",+All!#REF!,0))</f>
        <v>#REF!</v>
      </c>
      <c r="AR52" s="482" t="e">
        <f>IF(+All!#REF!="Georgia Southern",+All!#REF!,IF(+All!#REF!="Georgia Southern",+All!#REF!,0))</f>
        <v>#REF!</v>
      </c>
      <c r="AS52" s="483" t="e">
        <f>IF(+All!#REF!="Georgia Southern",+All!#REF!,IF(+All!#REF!="Georgia Southern",+All!#REF!,0))</f>
        <v>#REF!</v>
      </c>
      <c r="AT52" s="483" t="e">
        <f>IF(+All!#REF!="Georgia Southern",+All!#REF!,IF(+All!#REF!="Georgia Southern",+All!#REF!,0))</f>
        <v>#REF!</v>
      </c>
      <c r="AU52" s="482" t="e">
        <f>IF(+All!#REF!="Georgia Southern",+All!#REF!,IF(+All!#REF!="Georgia Southern",+All!#REF!,0))</f>
        <v>#REF!</v>
      </c>
      <c r="AV52" s="483" t="e">
        <f>IF(+All!#REF!="Georgia Southern",+All!#REF!,IF(+All!#REF!="Georgia Southern",+All!#REF!,0))</f>
        <v>#REF!</v>
      </c>
      <c r="AW52" s="484" t="e">
        <f>IF(+All!#REF!="Georgia Southern",+All!#REF!,IF(+All!#REF!="Georgia Southern",+All!#REF!,0))</f>
        <v>#REF!</v>
      </c>
      <c r="AX52" s="483" t="e">
        <f>IF(+All!#REF!="Georgia Southern",+All!#REF!,IF(+All!#REF!="Georgia Southern",+All!#REF!,0))</f>
        <v>#REF!</v>
      </c>
      <c r="AY52" s="88" t="e">
        <f>IF(+All!#REF!="Georgia Southern",+All!#REF!,IF(+All!#REF!="Georgia Southern",+All!#REF!,0))</f>
        <v>#REF!</v>
      </c>
      <c r="AZ52" s="89" t="e">
        <f>IF(+All!#REF!="Georgia Southern",+All!#REF!,IF(+All!#REF!="Georgia Southern",+All!#REF!,0))</f>
        <v>#REF!</v>
      </c>
      <c r="BA52" s="90" t="e">
        <f>IF(+All!#REF!="Georgia Southern",+All!#REF!,IF(+All!#REF!="Georgia Southern",+All!#REF!,0))</f>
        <v>#REF!</v>
      </c>
      <c r="BB52" s="90" t="e">
        <f>IF(+All!#REF!="Georgia Southern",+All!#REF!,IF(+All!#REF!="Georgia Southern",+All!#REF!,0))</f>
        <v>#REF!</v>
      </c>
      <c r="BC52" s="91" t="e">
        <f>IF(+All!#REF!="Georgia Southern",+All!#REF!,IF(+All!#REF!="Georgia Southern",+All!#REF!,0))</f>
        <v>#REF!</v>
      </c>
      <c r="BD52" s="482" t="e">
        <f>IF(+All!#REF!="Georgia Southern",+All!#REF!,IF(+All!#REF!="Georgia Southern",+All!#REF!,0))</f>
        <v>#REF!</v>
      </c>
      <c r="BE52" s="483" t="e">
        <f>IF(+All!#REF!="Georgia Southern",+All!#REF!,IF(+All!#REF!="Georgia Southern",+All!#REF!,0))</f>
        <v>#REF!</v>
      </c>
      <c r="BF52" s="483" t="e">
        <f>IF(+All!#REF!="Georgia Southern",+All!#REF!,IF(+All!#REF!="Georgia Southern",+All!#REF!,0))</f>
        <v>#REF!</v>
      </c>
      <c r="BG52" s="482" t="e">
        <f>IF(+All!#REF!="Georgia Southern",+All!#REF!,IF(+All!#REF!="Georgia Southern",+All!#REF!,0))</f>
        <v>#REF!</v>
      </c>
      <c r="BH52" s="483" t="e">
        <f>IF(+All!#REF!="Georgia Southern",+All!#REF!,IF(+All!#REF!="Georgia Southern",+All!#REF!,0))</f>
        <v>#REF!</v>
      </c>
      <c r="BI52" s="484" t="e">
        <f>IF(+All!#REF!="Georgia Southern",+All!#REF!,IF(+All!#REF!="Georgia Southern",+All!#REF!,0))</f>
        <v>#REF!</v>
      </c>
      <c r="BJ52" s="92" t="e">
        <f>IF(+All!#REF!="Georgia Southern",+All!#REF!,IF(+All!#REF!="Georgia Southern",+All!#REF!,0))</f>
        <v>#REF!</v>
      </c>
      <c r="BK52" s="93" t="e">
        <f>IF(+All!#REF!="Georgia Southern",+All!#REF!,IF(+All!#REF!="Georgia Southern",+All!#REF!,0))</f>
        <v>#REF!</v>
      </c>
      <c r="BL52" s="817"/>
      <c r="BM52" s="817"/>
      <c r="BN52" s="817"/>
      <c r="BO52" s="817"/>
      <c r="BP52" s="817"/>
      <c r="BQ52" s="817"/>
    </row>
    <row r="53" spans="1:69" s="107" customFormat="1" x14ac:dyDescent="0.8">
      <c r="A53" s="70">
        <f>IF(+All!$F477="Georgia Southern",+All!A477,IF(+All!$H477="Georgia Southern",+All!A477,0))</f>
        <v>7</v>
      </c>
      <c r="B53" s="480" t="str">
        <f>IF(+All!$F477="Georgia Southern",+All!B477,IF(+All!$H477="Georgia Southern",+All!B477,0))</f>
        <v>Thurs</v>
      </c>
      <c r="C53" s="72">
        <f>IF(+All!$F477="Georgia Southern",+All!C477,IF(+All!$H477="Georgia Southern",+All!C477,0))</f>
        <v>44483</v>
      </c>
      <c r="D53" s="73">
        <f>IF(+All!$F477="Georgia Southern",+All!D477,IF(+All!$H477="Georgia Southern",+All!D477,0))</f>
        <v>0.8125</v>
      </c>
      <c r="E53" s="707" t="str">
        <f>IF(+All!$F477="Georgia Southern",+All!E477,IF(+All!$H477="Georgia Southern",+All!E477,0))</f>
        <v>ESPNU</v>
      </c>
      <c r="F53" s="75" t="str">
        <f>IF(+All!$F477="Georgia Southern",+All!F477,IF(+All!$H477="Georgia Southern",+All!F477,0))</f>
        <v>Georgia Southern</v>
      </c>
      <c r="G53" s="76" t="str">
        <f>IF(+All!$F477="Georgia Southern",+All!G477,IF(+All!$H477="Georgia Southern",+All!G477,0))</f>
        <v>SB</v>
      </c>
      <c r="H53" s="75" t="str">
        <f>IF(+All!$F477="Georgia Southern",+All!H477,IF(+All!$H477="Georgia Southern",+All!H477,0))</f>
        <v>South Alabama</v>
      </c>
      <c r="I53" s="76" t="str">
        <f>IF(+All!$F477="Georgia Southern",+All!I477,IF(+All!$H477="Georgia Southern",+All!I477,0))</f>
        <v>SB</v>
      </c>
      <c r="J53" s="706" t="str">
        <f>IF(+All!$F477="Georgia Southern",+All!J477,IF(+All!$H477="Georgia Southern",+All!J477,0))</f>
        <v>South Alabama</v>
      </c>
      <c r="K53" s="707" t="str">
        <f>IF(+All!$F477="Georgia Southern",+All!K477,IF(+All!$H477="Georgia Southern",+All!K477,0))</f>
        <v>Georgia Southern</v>
      </c>
      <c r="L53" s="78">
        <f>IF(+All!$F477="Georgia Southern",+All!L477,IF(+All!$H477="Georgia Southern",+All!L477,0))</f>
        <v>3</v>
      </c>
      <c r="M53" s="79">
        <f>IF(+All!$F477="Georgia Southern",+All!M477,IF(+All!$H477="Georgia Southern",+All!M477,0))</f>
        <v>50.5</v>
      </c>
      <c r="N53" s="706" t="str">
        <f>IF(+All!$F477="Georgia Southern",+All!N477,IF(+All!$H477="Georgia Southern",+All!N477,0))</f>
        <v>South Alabama</v>
      </c>
      <c r="O53" s="708">
        <f>IF(+All!$F477="Georgia Southern",+All!O477,IF(+All!$H477="Georgia Southern",+All!O477,0))</f>
        <v>41</v>
      </c>
      <c r="P53" s="708" t="str">
        <f>IF(+All!$F477="Georgia Southern",+All!P477,IF(+All!$H477="Georgia Southern",+All!P477,0))</f>
        <v>Georgia Southern</v>
      </c>
      <c r="Q53" s="707">
        <f>IF(+All!$F477="Georgia Southern",+All!Q477,IF(+All!$H477="Georgia Southern",+All!Q477,0))</f>
        <v>14</v>
      </c>
      <c r="R53" s="706" t="str">
        <f>IF(+All!$F477="Georgia Southern",+All!R477,IF(+All!$H477="Georgia Southern",+All!R477,0))</f>
        <v>South Alabama</v>
      </c>
      <c r="S53" s="708" t="str">
        <f>IF(+All!$F477="Georgia Southern",+All!S477,IF(+All!$H477="Georgia Southern",+All!S477,0))</f>
        <v>Georgia Southern</v>
      </c>
      <c r="T53" s="706" t="str">
        <f>IF(+All!$F477="Georgia Southern",+All!T477,IF(+All!$H477="Georgia Southern",+All!T477,0))</f>
        <v>Georgia Southern</v>
      </c>
      <c r="U53" s="707" t="str">
        <f>IF(+All!$F477="Georgia Southern",+All!U477,IF(+All!$H477="Georgia Southern",+All!U477,0))</f>
        <v>L</v>
      </c>
      <c r="V53" s="706" t="e">
        <f>IF(+All!#REF!="Georgia Southern",+All!#REF!,IF(+All!#REF!="Georgia Southern",+All!#REF!,0))</f>
        <v>#REF!</v>
      </c>
      <c r="W53" s="707" t="e">
        <f>IF(+All!#REF!="Georgia Southern",+All!#REF!,IF(+All!#REF!="Georgia Southern",+All!#REF!,0))</f>
        <v>#REF!</v>
      </c>
      <c r="X53" s="706" t="e">
        <f>IF(+All!#REF!="Georgia Southern",+All!#REF!,IF(+All!#REF!="Georgia Southern",+All!#REF!,0))</f>
        <v>#REF!</v>
      </c>
      <c r="Y53" s="707" t="e">
        <f>IF(+All!#REF!="Georgia Southern",+All!#REF!,IF(+All!#REF!="Georgia Southern",+All!#REF!,0))</f>
        <v>#REF!</v>
      </c>
      <c r="Z53" s="706" t="e">
        <f>IF(+All!#REF!="Georgia Southern",+All!#REF!,IF(+All!#REF!="Georgia Southern",+All!#REF!,0))</f>
        <v>#REF!</v>
      </c>
      <c r="AA53" s="707" t="e">
        <f>IF(+All!#REF!="Georgia Southern",+All!#REF!,IF(+All!#REF!="Georgia Southern",+All!#REF!,0))</f>
        <v>#REF!</v>
      </c>
      <c r="AB53" s="706" t="e">
        <f>IF(+All!#REF!="Georgia Southern",+All!#REF!,IF(+All!#REF!="Georgia Southern",+All!#REF!,0))</f>
        <v>#REF!</v>
      </c>
      <c r="AC53" s="707" t="e">
        <f>IF(+All!#REF!="Georgia Southern",+All!#REF!,IF(+All!#REF!="Georgia Southern",+All!#REF!,0))</f>
        <v>#REF!</v>
      </c>
      <c r="AD53" s="706" t="e">
        <f>IF(+All!#REF!="Georgia Southern",+All!#REF!,IF(+All!#REF!="Georgia Southern",+All!#REF!,0))</f>
        <v>#REF!</v>
      </c>
      <c r="AE53" s="707" t="e">
        <f>IF(+All!#REF!="Georgia Southern",+All!#REF!,IF(+All!#REF!="Georgia Southern",+All!#REF!,0))</f>
        <v>#REF!</v>
      </c>
      <c r="AF53" s="706" t="e">
        <f>IF(+All!#REF!="Georgia Southern",+All!#REF!,IF(+All!#REF!="Georgia Southern",+All!#REF!,0))</f>
        <v>#REF!</v>
      </c>
      <c r="AG53" s="707" t="e">
        <f>IF(+All!#REF!="Georgia Southern",+All!#REF!,IF(+All!#REF!="Georgia Southern",+All!#REF!,0))</f>
        <v>#REF!</v>
      </c>
      <c r="AH53" s="706" t="e">
        <f>IF(+All!#REF!="Georgia Southern",+All!#REF!,IF(+All!#REF!="Georgia Southern",+All!#REF!,0))</f>
        <v>#REF!</v>
      </c>
      <c r="AI53" s="707" t="e">
        <f>IF(+All!#REF!="Georgia Southern",+All!#REF!,IF(+All!#REF!="Georgia Southern",+All!#REF!,0))</f>
        <v>#REF!</v>
      </c>
      <c r="AJ53" s="706" t="e">
        <f>IF(+All!#REF!="Georgia Southern",+All!#REF!,IF(+All!#REF!="Georgia Southern",+All!#REF!,0))</f>
        <v>#REF!</v>
      </c>
      <c r="AK53" s="707" t="e">
        <f>IF(+All!#REF!="Georgia Southern",+All!#REF!,IF(+All!#REF!="Georgia Southern",+All!#REF!,0))</f>
        <v>#REF!</v>
      </c>
      <c r="AL53" s="81" t="e">
        <f>IF(+All!#REF!="Georgia Southern",+All!#REF!,IF(+All!#REF!="Georgia Southern",+All!#REF!,0))</f>
        <v>#REF!</v>
      </c>
      <c r="AM53" s="82" t="e">
        <f>IF(+All!#REF!="Georgia Southern",+All!#REF!,IF(+All!#REF!="Georgia Southern",+All!#REF!,0))</f>
        <v>#REF!</v>
      </c>
      <c r="AN53" s="81" t="e">
        <f>IF(+All!#REF!="Georgia Southern",+All!#REF!,IF(+All!#REF!="Georgia Southern",+All!#REF!,0))</f>
        <v>#REF!</v>
      </c>
      <c r="AO53" s="83" t="e">
        <f>IF(+All!#REF!="Georgia Southern",+All!#REF!,IF(+All!#REF!="Georgia Southern",+All!#REF!,0))</f>
        <v>#REF!</v>
      </c>
      <c r="AP53" s="84" t="e">
        <f>IF(+All!#REF!="Georgia Southern",+All!#REF!,IF(+All!#REF!="Georgia Southern",+All!#REF!,0))</f>
        <v>#REF!</v>
      </c>
      <c r="AQ53" s="480" t="e">
        <f>IF(+All!#REF!="Georgia Southern",+All!#REF!,IF(+All!#REF!="Georgia Southern",+All!#REF!,0))</f>
        <v>#REF!</v>
      </c>
      <c r="AR53" s="482" t="e">
        <f>IF(+All!#REF!="Georgia Southern",+All!#REF!,IF(+All!#REF!="Georgia Southern",+All!#REF!,0))</f>
        <v>#REF!</v>
      </c>
      <c r="AS53" s="483" t="e">
        <f>IF(+All!#REF!="Georgia Southern",+All!#REF!,IF(+All!#REF!="Georgia Southern",+All!#REF!,0))</f>
        <v>#REF!</v>
      </c>
      <c r="AT53" s="483" t="e">
        <f>IF(+All!#REF!="Georgia Southern",+All!#REF!,IF(+All!#REF!="Georgia Southern",+All!#REF!,0))</f>
        <v>#REF!</v>
      </c>
      <c r="AU53" s="482" t="e">
        <f>IF(+All!#REF!="Georgia Southern",+All!#REF!,IF(+All!#REF!="Georgia Southern",+All!#REF!,0))</f>
        <v>#REF!</v>
      </c>
      <c r="AV53" s="483" t="e">
        <f>IF(+All!#REF!="Georgia Southern",+All!#REF!,IF(+All!#REF!="Georgia Southern",+All!#REF!,0))</f>
        <v>#REF!</v>
      </c>
      <c r="AW53" s="484" t="e">
        <f>IF(+All!#REF!="Georgia Southern",+All!#REF!,IF(+All!#REF!="Georgia Southern",+All!#REF!,0))</f>
        <v>#REF!</v>
      </c>
      <c r="AX53" s="483" t="e">
        <f>IF(+All!#REF!="Georgia Southern",+All!#REF!,IF(+All!#REF!="Georgia Southern",+All!#REF!,0))</f>
        <v>#REF!</v>
      </c>
      <c r="AY53" s="88" t="e">
        <f>IF(+All!#REF!="Georgia Southern",+All!#REF!,IF(+All!#REF!="Georgia Southern",+All!#REF!,0))</f>
        <v>#REF!</v>
      </c>
      <c r="AZ53" s="89" t="e">
        <f>IF(+All!#REF!="Georgia Southern",+All!#REF!,IF(+All!#REF!="Georgia Southern",+All!#REF!,0))</f>
        <v>#REF!</v>
      </c>
      <c r="BA53" s="90" t="e">
        <f>IF(+All!#REF!="Georgia Southern",+All!#REF!,IF(+All!#REF!="Georgia Southern",+All!#REF!,0))</f>
        <v>#REF!</v>
      </c>
      <c r="BB53" s="90" t="e">
        <f>IF(+All!#REF!="Georgia Southern",+All!#REF!,IF(+All!#REF!="Georgia Southern",+All!#REF!,0))</f>
        <v>#REF!</v>
      </c>
      <c r="BC53" s="91" t="e">
        <f>IF(+All!#REF!="Georgia Southern",+All!#REF!,IF(+All!#REF!="Georgia Southern",+All!#REF!,0))</f>
        <v>#REF!</v>
      </c>
      <c r="BD53" s="482" t="e">
        <f>IF(+All!#REF!="Georgia Southern",+All!#REF!,IF(+All!#REF!="Georgia Southern",+All!#REF!,0))</f>
        <v>#REF!</v>
      </c>
      <c r="BE53" s="483" t="e">
        <f>IF(+All!#REF!="Georgia Southern",+All!#REF!,IF(+All!#REF!="Georgia Southern",+All!#REF!,0))</f>
        <v>#REF!</v>
      </c>
      <c r="BF53" s="483" t="e">
        <f>IF(+All!#REF!="Georgia Southern",+All!#REF!,IF(+All!#REF!="Georgia Southern",+All!#REF!,0))</f>
        <v>#REF!</v>
      </c>
      <c r="BG53" s="482" t="e">
        <f>IF(+All!#REF!="Georgia Southern",+All!#REF!,IF(+All!#REF!="Georgia Southern",+All!#REF!,0))</f>
        <v>#REF!</v>
      </c>
      <c r="BH53" s="483" t="e">
        <f>IF(+All!#REF!="Georgia Southern",+All!#REF!,IF(+All!#REF!="Georgia Southern",+All!#REF!,0))</f>
        <v>#REF!</v>
      </c>
      <c r="BI53" s="484" t="e">
        <f>IF(+All!#REF!="Georgia Southern",+All!#REF!,IF(+All!#REF!="Georgia Southern",+All!#REF!,0))</f>
        <v>#REF!</v>
      </c>
      <c r="BJ53" s="92" t="e">
        <f>IF(+All!#REF!="Georgia Southern",+All!#REF!,IF(+All!#REF!="Georgia Southern",+All!#REF!,0))</f>
        <v>#REF!</v>
      </c>
      <c r="BK53" s="93" t="e">
        <f>IF(+All!#REF!="Georgia Southern",+All!#REF!,IF(+All!#REF!="Georgia Southern",+All!#REF!,0))</f>
        <v>#REF!</v>
      </c>
      <c r="BL53" s="817"/>
      <c r="BM53" s="817"/>
      <c r="BN53" s="817"/>
      <c r="BO53" s="817"/>
      <c r="BP53" s="817"/>
      <c r="BQ53" s="817"/>
    </row>
    <row r="54" spans="1:69" s="107" customFormat="1" x14ac:dyDescent="0.8">
      <c r="A54" s="70">
        <f>IF(+All!$F616="Georgia Southern",+All!A616,IF(+All!$H616="Georgia Southern",+All!A616,0))</f>
        <v>8</v>
      </c>
      <c r="B54" s="480" t="str">
        <f>IF(+All!$F616="Georgia Southern",+All!B616,IF(+All!$H616="Georgia Southern",+All!B616,0))</f>
        <v>Sat</v>
      </c>
      <c r="C54" s="72">
        <f>IF(+All!$F616="Georgia Southern",+All!C616,IF(+All!$H616="Georgia Southern",+All!C616,0))</f>
        <v>44492</v>
      </c>
      <c r="D54" s="73">
        <f>IF(+All!$F616="Georgia Southern",+All!D616,IF(+All!$H616="Georgia Southern",+All!D616,0))</f>
        <v>0</v>
      </c>
      <c r="E54" s="707">
        <f>IF(+All!$F616="Georgia Southern",+All!E616,IF(+All!$H616="Georgia Southern",+All!E616,0))</f>
        <v>0</v>
      </c>
      <c r="F54" s="75" t="str">
        <f>IF(+All!$F616="Georgia Southern",+All!F616,IF(+All!$H616="Georgia Southern",+All!F616,0))</f>
        <v>Georgia Southern</v>
      </c>
      <c r="G54" s="76" t="str">
        <f>IF(+All!$F616="Georgia Southern",+All!G616,IF(+All!$H616="Georgia Southern",+All!G616,0))</f>
        <v>SB</v>
      </c>
      <c r="H54" s="75" t="str">
        <f>IF(+All!$F616="Georgia Southern",+All!H616,IF(+All!$H616="Georgia Southern",+All!H616,0))</f>
        <v>Open</v>
      </c>
      <c r="I54" s="76" t="str">
        <f>IF(+All!$F616="Georgia Southern",+All!I616,IF(+All!$H616="Georgia Southern",+All!I616,0))</f>
        <v>ZZZ</v>
      </c>
      <c r="J54" s="706">
        <f>IF(+All!$F616="Georgia Southern",+All!J616,IF(+All!$H616="Georgia Southern",+All!J616,0))</f>
        <v>0</v>
      </c>
      <c r="K54" s="707" t="str">
        <f>IF(+All!$F616="Georgia Southern",+All!K616,IF(+All!$H616="Georgia Southern",+All!K616,0))</f>
        <v>Georgia Southern</v>
      </c>
      <c r="L54" s="78">
        <f>IF(+All!$F616="Georgia Southern",+All!L616,IF(+All!$H616="Georgia Southern",+All!L616,0))</f>
        <v>0</v>
      </c>
      <c r="M54" s="79">
        <f>IF(+All!$F616="Georgia Southern",+All!M616,IF(+All!$H616="Georgia Southern",+All!M616,0))</f>
        <v>0</v>
      </c>
      <c r="N54" s="706">
        <f>IF(+All!$F616="Georgia Southern",+All!N616,IF(+All!$H616="Georgia Southern",+All!N616,0))</f>
        <v>0</v>
      </c>
      <c r="O54" s="708">
        <f>IF(+All!$F616="Georgia Southern",+All!O616,IF(+All!$H616="Georgia Southern",+All!O616,0))</f>
        <v>0</v>
      </c>
      <c r="P54" s="708">
        <f>IF(+All!$F616="Georgia Southern",+All!P616,IF(+All!$H616="Georgia Southern",+All!P616,0))</f>
        <v>0</v>
      </c>
      <c r="Q54" s="707">
        <f>IF(+All!$F616="Georgia Southern",+All!Q616,IF(+All!$H616="Georgia Southern",+All!Q616,0))</f>
        <v>0</v>
      </c>
      <c r="R54" s="706">
        <f>IF(+All!$F616="Georgia Southern",+All!R616,IF(+All!$H616="Georgia Southern",+All!R616,0))</f>
        <v>0</v>
      </c>
      <c r="S54" s="708">
        <f>IF(+All!$F616="Georgia Southern",+All!S616,IF(+All!$H616="Georgia Southern",+All!S616,0))</f>
        <v>0</v>
      </c>
      <c r="T54" s="706">
        <f>IF(+All!$F616="Georgia Southern",+All!T616,IF(+All!$H616="Georgia Southern",+All!T616,0))</f>
        <v>0</v>
      </c>
      <c r="U54" s="707">
        <f>IF(+All!$F616="Georgia Southern",+All!U616,IF(+All!$H616="Georgia Southern",+All!U616,0))</f>
        <v>0</v>
      </c>
      <c r="V54" s="706" t="e">
        <f>IF(+All!#REF!="Georgia Southern",+All!#REF!,IF(+All!#REF!="Georgia Southern",+All!#REF!,0))</f>
        <v>#REF!</v>
      </c>
      <c r="W54" s="707" t="e">
        <f>IF(+All!#REF!="Georgia Southern",+All!#REF!,IF(+All!#REF!="Georgia Southern",+All!#REF!,0))</f>
        <v>#REF!</v>
      </c>
      <c r="X54" s="706" t="e">
        <f>IF(+All!#REF!="Georgia Southern",+All!#REF!,IF(+All!#REF!="Georgia Southern",+All!#REF!,0))</f>
        <v>#REF!</v>
      </c>
      <c r="Y54" s="707" t="e">
        <f>IF(+All!#REF!="Georgia Southern",+All!#REF!,IF(+All!#REF!="Georgia Southern",+All!#REF!,0))</f>
        <v>#REF!</v>
      </c>
      <c r="Z54" s="706" t="e">
        <f>IF(+All!#REF!="Georgia Southern",+All!#REF!,IF(+All!#REF!="Georgia Southern",+All!#REF!,0))</f>
        <v>#REF!</v>
      </c>
      <c r="AA54" s="707" t="e">
        <f>IF(+All!#REF!="Georgia Southern",+All!#REF!,IF(+All!#REF!="Georgia Southern",+All!#REF!,0))</f>
        <v>#REF!</v>
      </c>
      <c r="AB54" s="706" t="e">
        <f>IF(+All!#REF!="Georgia Southern",+All!#REF!,IF(+All!#REF!="Georgia Southern",+All!#REF!,0))</f>
        <v>#REF!</v>
      </c>
      <c r="AC54" s="707" t="e">
        <f>IF(+All!#REF!="Georgia Southern",+All!#REF!,IF(+All!#REF!="Georgia Southern",+All!#REF!,0))</f>
        <v>#REF!</v>
      </c>
      <c r="AD54" s="706" t="e">
        <f>IF(+All!#REF!="Georgia Southern",+All!#REF!,IF(+All!#REF!="Georgia Southern",+All!#REF!,0))</f>
        <v>#REF!</v>
      </c>
      <c r="AE54" s="707" t="e">
        <f>IF(+All!#REF!="Georgia Southern",+All!#REF!,IF(+All!#REF!="Georgia Southern",+All!#REF!,0))</f>
        <v>#REF!</v>
      </c>
      <c r="AF54" s="706" t="e">
        <f>IF(+All!#REF!="Georgia Southern",+All!#REF!,IF(+All!#REF!="Georgia Southern",+All!#REF!,0))</f>
        <v>#REF!</v>
      </c>
      <c r="AG54" s="707" t="e">
        <f>IF(+All!#REF!="Georgia Southern",+All!#REF!,IF(+All!#REF!="Georgia Southern",+All!#REF!,0))</f>
        <v>#REF!</v>
      </c>
      <c r="AH54" s="706" t="e">
        <f>IF(+All!#REF!="Georgia Southern",+All!#REF!,IF(+All!#REF!="Georgia Southern",+All!#REF!,0))</f>
        <v>#REF!</v>
      </c>
      <c r="AI54" s="707" t="e">
        <f>IF(+All!#REF!="Georgia Southern",+All!#REF!,IF(+All!#REF!="Georgia Southern",+All!#REF!,0))</f>
        <v>#REF!</v>
      </c>
      <c r="AJ54" s="706" t="e">
        <f>IF(+All!#REF!="Georgia Southern",+All!#REF!,IF(+All!#REF!="Georgia Southern",+All!#REF!,0))</f>
        <v>#REF!</v>
      </c>
      <c r="AK54" s="707" t="e">
        <f>IF(+All!#REF!="Georgia Southern",+All!#REF!,IF(+All!#REF!="Georgia Southern",+All!#REF!,0))</f>
        <v>#REF!</v>
      </c>
      <c r="AL54" s="81" t="e">
        <f>IF(+All!#REF!="Georgia Southern",+All!#REF!,IF(+All!#REF!="Georgia Southern",+All!#REF!,0))</f>
        <v>#REF!</v>
      </c>
      <c r="AM54" s="82" t="e">
        <f>IF(+All!#REF!="Georgia Southern",+All!#REF!,IF(+All!#REF!="Georgia Southern",+All!#REF!,0))</f>
        <v>#REF!</v>
      </c>
      <c r="AN54" s="81" t="e">
        <f>IF(+All!#REF!="Georgia Southern",+All!#REF!,IF(+All!#REF!="Georgia Southern",+All!#REF!,0))</f>
        <v>#REF!</v>
      </c>
      <c r="AO54" s="83" t="e">
        <f>IF(+All!#REF!="Georgia Southern",+All!#REF!,IF(+All!#REF!="Georgia Southern",+All!#REF!,0))</f>
        <v>#REF!</v>
      </c>
      <c r="AP54" s="84" t="e">
        <f>IF(+All!#REF!="Georgia Southern",+All!#REF!,IF(+All!#REF!="Georgia Southern",+All!#REF!,0))</f>
        <v>#REF!</v>
      </c>
      <c r="AQ54" s="480" t="e">
        <f>IF(+All!#REF!="Georgia Southern",+All!#REF!,IF(+All!#REF!="Georgia Southern",+All!#REF!,0))</f>
        <v>#REF!</v>
      </c>
      <c r="AR54" s="482" t="e">
        <f>IF(+All!#REF!="Georgia Southern",+All!#REF!,IF(+All!#REF!="Georgia Southern",+All!#REF!,0))</f>
        <v>#REF!</v>
      </c>
      <c r="AS54" s="483" t="e">
        <f>IF(+All!#REF!="Georgia Southern",+All!#REF!,IF(+All!#REF!="Georgia Southern",+All!#REF!,0))</f>
        <v>#REF!</v>
      </c>
      <c r="AT54" s="483" t="e">
        <f>IF(+All!#REF!="Georgia Southern",+All!#REF!,IF(+All!#REF!="Georgia Southern",+All!#REF!,0))</f>
        <v>#REF!</v>
      </c>
      <c r="AU54" s="482" t="e">
        <f>IF(+All!#REF!="Georgia Southern",+All!#REF!,IF(+All!#REF!="Georgia Southern",+All!#REF!,0))</f>
        <v>#REF!</v>
      </c>
      <c r="AV54" s="483" t="e">
        <f>IF(+All!#REF!="Georgia Southern",+All!#REF!,IF(+All!#REF!="Georgia Southern",+All!#REF!,0))</f>
        <v>#REF!</v>
      </c>
      <c r="AW54" s="484" t="e">
        <f>IF(+All!#REF!="Georgia Southern",+All!#REF!,IF(+All!#REF!="Georgia Southern",+All!#REF!,0))</f>
        <v>#REF!</v>
      </c>
      <c r="AX54" s="483" t="e">
        <f>IF(+All!#REF!="Georgia Southern",+All!#REF!,IF(+All!#REF!="Georgia Southern",+All!#REF!,0))</f>
        <v>#REF!</v>
      </c>
      <c r="AY54" s="88" t="e">
        <f>IF(+All!#REF!="Georgia Southern",+All!#REF!,IF(+All!#REF!="Georgia Southern",+All!#REF!,0))</f>
        <v>#REF!</v>
      </c>
      <c r="AZ54" s="89" t="e">
        <f>IF(+All!#REF!="Georgia Southern",+All!#REF!,IF(+All!#REF!="Georgia Southern",+All!#REF!,0))</f>
        <v>#REF!</v>
      </c>
      <c r="BA54" s="90" t="e">
        <f>IF(+All!#REF!="Georgia Southern",+All!#REF!,IF(+All!#REF!="Georgia Southern",+All!#REF!,0))</f>
        <v>#REF!</v>
      </c>
      <c r="BB54" s="90" t="e">
        <f>IF(+All!#REF!="Georgia Southern",+All!#REF!,IF(+All!#REF!="Georgia Southern",+All!#REF!,0))</f>
        <v>#REF!</v>
      </c>
      <c r="BC54" s="91" t="e">
        <f>IF(+All!#REF!="Georgia Southern",+All!#REF!,IF(+All!#REF!="Georgia Southern",+All!#REF!,0))</f>
        <v>#REF!</v>
      </c>
      <c r="BD54" s="482" t="e">
        <f>IF(+All!#REF!="Georgia Southern",+All!#REF!,IF(+All!#REF!="Georgia Southern",+All!#REF!,0))</f>
        <v>#REF!</v>
      </c>
      <c r="BE54" s="483" t="e">
        <f>IF(+All!#REF!="Georgia Southern",+All!#REF!,IF(+All!#REF!="Georgia Southern",+All!#REF!,0))</f>
        <v>#REF!</v>
      </c>
      <c r="BF54" s="483" t="e">
        <f>IF(+All!#REF!="Georgia Southern",+All!#REF!,IF(+All!#REF!="Georgia Southern",+All!#REF!,0))</f>
        <v>#REF!</v>
      </c>
      <c r="BG54" s="482" t="e">
        <f>IF(+All!#REF!="Georgia Southern",+All!#REF!,IF(+All!#REF!="Georgia Southern",+All!#REF!,0))</f>
        <v>#REF!</v>
      </c>
      <c r="BH54" s="483" t="e">
        <f>IF(+All!#REF!="Georgia Southern",+All!#REF!,IF(+All!#REF!="Georgia Southern",+All!#REF!,0))</f>
        <v>#REF!</v>
      </c>
      <c r="BI54" s="484" t="e">
        <f>IF(+All!#REF!="Georgia Southern",+All!#REF!,IF(+All!#REF!="Georgia Southern",+All!#REF!,0))</f>
        <v>#REF!</v>
      </c>
      <c r="BJ54" s="92" t="e">
        <f>IF(+All!#REF!="Georgia Southern",+All!#REF!,IF(+All!#REF!="Georgia Southern",+All!#REF!,0))</f>
        <v>#REF!</v>
      </c>
      <c r="BK54" s="93" t="e">
        <f>IF(+All!#REF!="Georgia Southern",+All!#REF!,IF(+All!#REF!="Georgia Southern",+All!#REF!,0))</f>
        <v>#REF!</v>
      </c>
      <c r="BL54" s="817"/>
      <c r="BM54" s="817"/>
      <c r="BN54" s="817"/>
      <c r="BO54" s="817"/>
      <c r="BP54" s="817"/>
      <c r="BQ54" s="817"/>
    </row>
    <row r="55" spans="1:69" s="107" customFormat="1" x14ac:dyDescent="0.8">
      <c r="A55" s="70">
        <f>IF(+All!$F678="Georgia Southern",+All!A678,IF(+All!$H678="Georgia Southern",+All!A678,0))</f>
        <v>9</v>
      </c>
      <c r="B55" s="480" t="str">
        <f>IF(+All!$F678="Georgia Southern",+All!B678,IF(+All!$H678="Georgia Southern",+All!B678,0))</f>
        <v>Sat</v>
      </c>
      <c r="C55" s="72">
        <f>IF(+All!$F678="Georgia Southern",+All!C678,IF(+All!$H678="Georgia Southern",+All!C678,0))</f>
        <v>44499</v>
      </c>
      <c r="D55" s="73">
        <f>IF(+All!$F678="Georgia Southern",+All!D678,IF(+All!$H678="Georgia Southern",+All!D678,0))</f>
        <v>0.75</v>
      </c>
      <c r="E55" s="707">
        <f>IF(+All!$F678="Georgia Southern",+All!E678,IF(+All!$H678="Georgia Southern",+All!E678,0))</f>
        <v>0</v>
      </c>
      <c r="F55" s="75" t="str">
        <f>IF(+All!$F678="Georgia Southern",+All!F678,IF(+All!$H678="Georgia Southern",+All!F678,0))</f>
        <v>Georgia State</v>
      </c>
      <c r="G55" s="76" t="str">
        <f>IF(+All!$F678="Georgia Southern",+All!G678,IF(+All!$H678="Georgia Southern",+All!G678,0))</f>
        <v>SB</v>
      </c>
      <c r="H55" s="75" t="str">
        <f>IF(+All!$F678="Georgia Southern",+All!H678,IF(+All!$H678="Georgia Southern",+All!H678,0))</f>
        <v>Georgia Southern</v>
      </c>
      <c r="I55" s="76" t="str">
        <f>IF(+All!$F678="Georgia Southern",+All!I678,IF(+All!$H678="Georgia Southern",+All!I678,0))</f>
        <v>SB</v>
      </c>
      <c r="J55" s="706" t="str">
        <f>IF(+All!$F678="Georgia Southern",+All!J678,IF(+All!$H678="Georgia Southern",+All!J678,0))</f>
        <v>Georgia State</v>
      </c>
      <c r="K55" s="707" t="str">
        <f>IF(+All!$F678="Georgia Southern",+All!K678,IF(+All!$H678="Georgia Southern",+All!K678,0))</f>
        <v>Georgia Southern</v>
      </c>
      <c r="L55" s="78">
        <f>IF(+All!$F678="Georgia Southern",+All!L678,IF(+All!$H678="Georgia Southern",+All!L678,0))</f>
        <v>6</v>
      </c>
      <c r="M55" s="79">
        <f>IF(+All!$F678="Georgia Southern",+All!M678,IF(+All!$H678="Georgia Southern",+All!M678,0))</f>
        <v>56</v>
      </c>
      <c r="N55" s="706" t="str">
        <f>IF(+All!$F678="Georgia Southern",+All!N678,IF(+All!$H678="Georgia Southern",+All!N678,0))</f>
        <v>Georgia State</v>
      </c>
      <c r="O55" s="708">
        <f>IF(+All!$F678="Georgia Southern",+All!O678,IF(+All!$H678="Georgia Southern",+All!O678,0))</f>
        <v>21</v>
      </c>
      <c r="P55" s="708" t="str">
        <f>IF(+All!$F678="Georgia Southern",+All!P678,IF(+All!$H678="Georgia Southern",+All!P678,0))</f>
        <v>Georgia Southern</v>
      </c>
      <c r="Q55" s="707">
        <f>IF(+All!$F678="Georgia Southern",+All!Q678,IF(+All!$H678="Georgia Southern",+All!Q678,0))</f>
        <v>14</v>
      </c>
      <c r="R55" s="706" t="str">
        <f>IF(+All!$F678="Georgia Southern",+All!R678,IF(+All!$H678="Georgia Southern",+All!R678,0))</f>
        <v>Georgia State</v>
      </c>
      <c r="S55" s="708" t="str">
        <f>IF(+All!$F678="Georgia Southern",+All!S678,IF(+All!$H678="Georgia Southern",+All!S678,0))</f>
        <v>Georgia Southern</v>
      </c>
      <c r="T55" s="706" t="str">
        <f>IF(+All!$F678="Georgia Southern",+All!T678,IF(+All!$H678="Georgia Southern",+All!T678,0))</f>
        <v>Georgia State</v>
      </c>
      <c r="U55" s="707" t="str">
        <f>IF(+All!$F678="Georgia Southern",+All!U678,IF(+All!$H678="Georgia Southern",+All!U678,0))</f>
        <v>W</v>
      </c>
      <c r="V55" s="706" t="e">
        <f>IF(+All!#REF!="Georgia Southern",+All!#REF!,IF(+All!#REF!="Georgia Southern",+All!#REF!,0))</f>
        <v>#REF!</v>
      </c>
      <c r="W55" s="707" t="e">
        <f>IF(+All!#REF!="Georgia Southern",+All!#REF!,IF(+All!#REF!="Georgia Southern",+All!#REF!,0))</f>
        <v>#REF!</v>
      </c>
      <c r="X55" s="706" t="e">
        <f>IF(+All!#REF!="Georgia Southern",+All!#REF!,IF(+All!#REF!="Georgia Southern",+All!#REF!,0))</f>
        <v>#REF!</v>
      </c>
      <c r="Y55" s="707" t="e">
        <f>IF(+All!#REF!="Georgia Southern",+All!#REF!,IF(+All!#REF!="Georgia Southern",+All!#REF!,0))</f>
        <v>#REF!</v>
      </c>
      <c r="Z55" s="706" t="e">
        <f>IF(+All!#REF!="Georgia Southern",+All!#REF!,IF(+All!#REF!="Georgia Southern",+All!#REF!,0))</f>
        <v>#REF!</v>
      </c>
      <c r="AA55" s="707" t="e">
        <f>IF(+All!#REF!="Georgia Southern",+All!#REF!,IF(+All!#REF!="Georgia Southern",+All!#REF!,0))</f>
        <v>#REF!</v>
      </c>
      <c r="AB55" s="706" t="e">
        <f>IF(+All!#REF!="Georgia Southern",+All!#REF!,IF(+All!#REF!="Georgia Southern",+All!#REF!,0))</f>
        <v>#REF!</v>
      </c>
      <c r="AC55" s="707" t="e">
        <f>IF(+All!#REF!="Georgia Southern",+All!#REF!,IF(+All!#REF!="Georgia Southern",+All!#REF!,0))</f>
        <v>#REF!</v>
      </c>
      <c r="AD55" s="706" t="e">
        <f>IF(+All!#REF!="Georgia Southern",+All!#REF!,IF(+All!#REF!="Georgia Southern",+All!#REF!,0))</f>
        <v>#REF!</v>
      </c>
      <c r="AE55" s="707" t="e">
        <f>IF(+All!#REF!="Georgia Southern",+All!#REF!,IF(+All!#REF!="Georgia Southern",+All!#REF!,0))</f>
        <v>#REF!</v>
      </c>
      <c r="AF55" s="706" t="e">
        <f>IF(+All!#REF!="Georgia Southern",+All!#REF!,IF(+All!#REF!="Georgia Southern",+All!#REF!,0))</f>
        <v>#REF!</v>
      </c>
      <c r="AG55" s="707" t="e">
        <f>IF(+All!#REF!="Georgia Southern",+All!#REF!,IF(+All!#REF!="Georgia Southern",+All!#REF!,0))</f>
        <v>#REF!</v>
      </c>
      <c r="AH55" s="706" t="e">
        <f>IF(+All!#REF!="Georgia Southern",+All!#REF!,IF(+All!#REF!="Georgia Southern",+All!#REF!,0))</f>
        <v>#REF!</v>
      </c>
      <c r="AI55" s="707" t="e">
        <f>IF(+All!#REF!="Georgia Southern",+All!#REF!,IF(+All!#REF!="Georgia Southern",+All!#REF!,0))</f>
        <v>#REF!</v>
      </c>
      <c r="AJ55" s="706" t="e">
        <f>IF(+All!#REF!="Georgia Southern",+All!#REF!,IF(+All!#REF!="Georgia Southern",+All!#REF!,0))</f>
        <v>#REF!</v>
      </c>
      <c r="AK55" s="707" t="e">
        <f>IF(+All!#REF!="Georgia Southern",+All!#REF!,IF(+All!#REF!="Georgia Southern",+All!#REF!,0))</f>
        <v>#REF!</v>
      </c>
      <c r="AL55" s="81" t="e">
        <f>IF(+All!#REF!="Georgia Southern",+All!#REF!,IF(+All!#REF!="Georgia Southern",+All!#REF!,0))</f>
        <v>#REF!</v>
      </c>
      <c r="AM55" s="82" t="e">
        <f>IF(+All!#REF!="Georgia Southern",+All!#REF!,IF(+All!#REF!="Georgia Southern",+All!#REF!,0))</f>
        <v>#REF!</v>
      </c>
      <c r="AN55" s="81" t="e">
        <f>IF(+All!#REF!="Georgia Southern",+All!#REF!,IF(+All!#REF!="Georgia Southern",+All!#REF!,0))</f>
        <v>#REF!</v>
      </c>
      <c r="AO55" s="83" t="e">
        <f>IF(+All!#REF!="Georgia Southern",+All!#REF!,IF(+All!#REF!="Georgia Southern",+All!#REF!,0))</f>
        <v>#REF!</v>
      </c>
      <c r="AP55" s="84" t="e">
        <f>IF(+All!#REF!="Georgia Southern",+All!#REF!,IF(+All!#REF!="Georgia Southern",+All!#REF!,0))</f>
        <v>#REF!</v>
      </c>
      <c r="AQ55" s="480" t="e">
        <f>IF(+All!#REF!="Georgia Southern",+All!#REF!,IF(+All!#REF!="Georgia Southern",+All!#REF!,0))</f>
        <v>#REF!</v>
      </c>
      <c r="AR55" s="482" t="e">
        <f>IF(+All!#REF!="Georgia Southern",+All!#REF!,IF(+All!#REF!="Georgia Southern",+All!#REF!,0))</f>
        <v>#REF!</v>
      </c>
      <c r="AS55" s="483" t="e">
        <f>IF(+All!#REF!="Georgia Southern",+All!#REF!,IF(+All!#REF!="Georgia Southern",+All!#REF!,0))</f>
        <v>#REF!</v>
      </c>
      <c r="AT55" s="483" t="e">
        <f>IF(+All!#REF!="Georgia Southern",+All!#REF!,IF(+All!#REF!="Georgia Southern",+All!#REF!,0))</f>
        <v>#REF!</v>
      </c>
      <c r="AU55" s="482" t="e">
        <f>IF(+All!#REF!="Georgia Southern",+All!#REF!,IF(+All!#REF!="Georgia Southern",+All!#REF!,0))</f>
        <v>#REF!</v>
      </c>
      <c r="AV55" s="483" t="e">
        <f>IF(+All!#REF!="Georgia Southern",+All!#REF!,IF(+All!#REF!="Georgia Southern",+All!#REF!,0))</f>
        <v>#REF!</v>
      </c>
      <c r="AW55" s="484" t="e">
        <f>IF(+All!#REF!="Georgia Southern",+All!#REF!,IF(+All!#REF!="Georgia Southern",+All!#REF!,0))</f>
        <v>#REF!</v>
      </c>
      <c r="AX55" s="483" t="e">
        <f>IF(+All!#REF!="Georgia Southern",+All!#REF!,IF(+All!#REF!="Georgia Southern",+All!#REF!,0))</f>
        <v>#REF!</v>
      </c>
      <c r="AY55" s="88" t="e">
        <f>IF(+All!#REF!="Georgia Southern",+All!#REF!,IF(+All!#REF!="Georgia Southern",+All!#REF!,0))</f>
        <v>#REF!</v>
      </c>
      <c r="AZ55" s="89" t="e">
        <f>IF(+All!#REF!="Georgia Southern",+All!#REF!,IF(+All!#REF!="Georgia Southern",+All!#REF!,0))</f>
        <v>#REF!</v>
      </c>
      <c r="BA55" s="90" t="e">
        <f>IF(+All!#REF!="Georgia Southern",+All!#REF!,IF(+All!#REF!="Georgia Southern",+All!#REF!,0))</f>
        <v>#REF!</v>
      </c>
      <c r="BB55" s="90" t="e">
        <f>IF(+All!#REF!="Georgia Southern",+All!#REF!,IF(+All!#REF!="Georgia Southern",+All!#REF!,0))</f>
        <v>#REF!</v>
      </c>
      <c r="BC55" s="91" t="e">
        <f>IF(+All!#REF!="Georgia Southern",+All!#REF!,IF(+All!#REF!="Georgia Southern",+All!#REF!,0))</f>
        <v>#REF!</v>
      </c>
      <c r="BD55" s="482" t="e">
        <f>IF(+All!#REF!="Georgia Southern",+All!#REF!,IF(+All!#REF!="Georgia Southern",+All!#REF!,0))</f>
        <v>#REF!</v>
      </c>
      <c r="BE55" s="483" t="e">
        <f>IF(+All!#REF!="Georgia Southern",+All!#REF!,IF(+All!#REF!="Georgia Southern",+All!#REF!,0))</f>
        <v>#REF!</v>
      </c>
      <c r="BF55" s="483" t="e">
        <f>IF(+All!#REF!="Georgia Southern",+All!#REF!,IF(+All!#REF!="Georgia Southern",+All!#REF!,0))</f>
        <v>#REF!</v>
      </c>
      <c r="BG55" s="482" t="e">
        <f>IF(+All!#REF!="Georgia Southern",+All!#REF!,IF(+All!#REF!="Georgia Southern",+All!#REF!,0))</f>
        <v>#REF!</v>
      </c>
      <c r="BH55" s="483" t="e">
        <f>IF(+All!#REF!="Georgia Southern",+All!#REF!,IF(+All!#REF!="Georgia Southern",+All!#REF!,0))</f>
        <v>#REF!</v>
      </c>
      <c r="BI55" s="484" t="e">
        <f>IF(+All!#REF!="Georgia Southern",+All!#REF!,IF(+All!#REF!="Georgia Southern",+All!#REF!,0))</f>
        <v>#REF!</v>
      </c>
      <c r="BJ55" s="92" t="e">
        <f>IF(+All!#REF!="Georgia Southern",+All!#REF!,IF(+All!#REF!="Georgia Southern",+All!#REF!,0))</f>
        <v>#REF!</v>
      </c>
      <c r="BK55" s="93" t="e">
        <f>IF(+All!#REF!="Georgia Southern",+All!#REF!,IF(+All!#REF!="Georgia Southern",+All!#REF!,0))</f>
        <v>#REF!</v>
      </c>
      <c r="BL55" s="817"/>
      <c r="BM55" s="817"/>
      <c r="BN55" s="817"/>
      <c r="BO55" s="817"/>
      <c r="BP55" s="817"/>
      <c r="BQ55" s="817"/>
    </row>
    <row r="56" spans="1:69" s="107" customFormat="1" x14ac:dyDescent="0.8">
      <c r="A56" s="70">
        <f>IF(+All!$F759="Georgia Southern",+All!A759,IF(+All!$H759="Georgia Southern",+All!A759,0))</f>
        <v>10</v>
      </c>
      <c r="B56" s="480" t="str">
        <f>IF(+All!$F759="Georgia Southern",+All!B759,IF(+All!$H759="Georgia Southern",+All!B759,0))</f>
        <v>Sat</v>
      </c>
      <c r="C56" s="72">
        <f>IF(+All!$F759="Georgia Southern",+All!C759,IF(+All!$H759="Georgia Southern",+All!C759,0))</f>
        <v>44506</v>
      </c>
      <c r="D56" s="73">
        <f>IF(+All!$F759="Georgia Southern",+All!D759,IF(+All!$H759="Georgia Southern",+All!D759,0))</f>
        <v>0.75</v>
      </c>
      <c r="E56" s="707">
        <f>IF(+All!$F759="Georgia Southern",+All!E759,IF(+All!$H759="Georgia Southern",+All!E759,0))</f>
        <v>0</v>
      </c>
      <c r="F56" s="75" t="str">
        <f>IF(+All!$F759="Georgia Southern",+All!F759,IF(+All!$H759="Georgia Southern",+All!F759,0))</f>
        <v>Coastal Carolina</v>
      </c>
      <c r="G56" s="76" t="str">
        <f>IF(+All!$F759="Georgia Southern",+All!G759,IF(+All!$H759="Georgia Southern",+All!G759,0))</f>
        <v>SB</v>
      </c>
      <c r="H56" s="75" t="str">
        <f>IF(+All!$F759="Georgia Southern",+All!H759,IF(+All!$H759="Georgia Southern",+All!H759,0))</f>
        <v>Georgia Southern</v>
      </c>
      <c r="I56" s="76" t="str">
        <f>IF(+All!$F759="Georgia Southern",+All!I759,IF(+All!$H759="Georgia Southern",+All!I759,0))</f>
        <v>SB</v>
      </c>
      <c r="J56" s="706" t="str">
        <f>IF(+All!$F759="Georgia Southern",+All!J759,IF(+All!$H759="Georgia Southern",+All!J759,0))</f>
        <v>Coastal Carolina</v>
      </c>
      <c r="K56" s="707" t="str">
        <f>IF(+All!$F759="Georgia Southern",+All!K759,IF(+All!$H759="Georgia Southern",+All!K759,0))</f>
        <v>Georgia Southern</v>
      </c>
      <c r="L56" s="78">
        <f>IF(+All!$F759="Georgia Southern",+All!L759,IF(+All!$H759="Georgia Southern",+All!L759,0))</f>
        <v>19.5</v>
      </c>
      <c r="M56" s="79">
        <f>IF(+All!$F759="Georgia Southern",+All!M759,IF(+All!$H759="Georgia Southern",+All!M759,0))</f>
        <v>60.5</v>
      </c>
      <c r="N56" s="706" t="str">
        <f>IF(+All!$F759="Georgia Southern",+All!N759,IF(+All!$H759="Georgia Southern",+All!N759,0))</f>
        <v>Coastal Carolina</v>
      </c>
      <c r="O56" s="708">
        <f>IF(+All!$F759="Georgia Southern",+All!O759,IF(+All!$H759="Georgia Southern",+All!O759,0))</f>
        <v>28</v>
      </c>
      <c r="P56" s="708" t="str">
        <f>IF(+All!$F759="Georgia Southern",+All!P759,IF(+All!$H759="Georgia Southern",+All!P759,0))</f>
        <v>Georgia Southern</v>
      </c>
      <c r="Q56" s="707">
        <f>IF(+All!$F759="Georgia Southern",+All!Q759,IF(+All!$H759="Georgia Southern",+All!Q759,0))</f>
        <v>8</v>
      </c>
      <c r="R56" s="706" t="str">
        <f>IF(+All!$F759="Georgia Southern",+All!R759,IF(+All!$H759="Georgia Southern",+All!R759,0))</f>
        <v>Coastal Carolina</v>
      </c>
      <c r="S56" s="708" t="str">
        <f>IF(+All!$F759="Georgia Southern",+All!S759,IF(+All!$H759="Georgia Southern",+All!S759,0))</f>
        <v>Georgia Southern</v>
      </c>
      <c r="T56" s="706" t="str">
        <f>IF(+All!$F759="Georgia Southern",+All!T759,IF(+All!$H759="Georgia Southern",+All!T759,0))</f>
        <v>Coastal Carolina</v>
      </c>
      <c r="U56" s="707" t="str">
        <f>IF(+All!$F759="Georgia Southern",+All!U759,IF(+All!$H759="Georgia Southern",+All!U759,0))</f>
        <v>W</v>
      </c>
      <c r="V56" s="706" t="e">
        <f>IF(+All!#REF!="Georgia Southern",+All!#REF!,IF(+All!#REF!="Georgia Southern",+All!#REF!,0))</f>
        <v>#REF!</v>
      </c>
      <c r="W56" s="707" t="e">
        <f>IF(+All!#REF!="Georgia Southern",+All!#REF!,IF(+All!#REF!="Georgia Southern",+All!#REF!,0))</f>
        <v>#REF!</v>
      </c>
      <c r="X56" s="706" t="e">
        <f>IF(+All!#REF!="Georgia Southern",+All!#REF!,IF(+All!#REF!="Georgia Southern",+All!#REF!,0))</f>
        <v>#REF!</v>
      </c>
      <c r="Y56" s="707" t="e">
        <f>IF(+All!#REF!="Georgia Southern",+All!#REF!,IF(+All!#REF!="Georgia Southern",+All!#REF!,0))</f>
        <v>#REF!</v>
      </c>
      <c r="Z56" s="706" t="e">
        <f>IF(+All!#REF!="Georgia Southern",+All!#REF!,IF(+All!#REF!="Georgia Southern",+All!#REF!,0))</f>
        <v>#REF!</v>
      </c>
      <c r="AA56" s="707" t="e">
        <f>IF(+All!#REF!="Georgia Southern",+All!#REF!,IF(+All!#REF!="Georgia Southern",+All!#REF!,0))</f>
        <v>#REF!</v>
      </c>
      <c r="AB56" s="706" t="e">
        <f>IF(+All!#REF!="Georgia Southern",+All!#REF!,IF(+All!#REF!="Georgia Southern",+All!#REF!,0))</f>
        <v>#REF!</v>
      </c>
      <c r="AC56" s="707" t="e">
        <f>IF(+All!#REF!="Georgia Southern",+All!#REF!,IF(+All!#REF!="Georgia Southern",+All!#REF!,0))</f>
        <v>#REF!</v>
      </c>
      <c r="AD56" s="706" t="e">
        <f>IF(+All!#REF!="Georgia Southern",+All!#REF!,IF(+All!#REF!="Georgia Southern",+All!#REF!,0))</f>
        <v>#REF!</v>
      </c>
      <c r="AE56" s="707" t="e">
        <f>IF(+All!#REF!="Georgia Southern",+All!#REF!,IF(+All!#REF!="Georgia Southern",+All!#REF!,0))</f>
        <v>#REF!</v>
      </c>
      <c r="AF56" s="706" t="e">
        <f>IF(+All!#REF!="Georgia Southern",+All!#REF!,IF(+All!#REF!="Georgia Southern",+All!#REF!,0))</f>
        <v>#REF!</v>
      </c>
      <c r="AG56" s="707" t="e">
        <f>IF(+All!#REF!="Georgia Southern",+All!#REF!,IF(+All!#REF!="Georgia Southern",+All!#REF!,0))</f>
        <v>#REF!</v>
      </c>
      <c r="AH56" s="706" t="e">
        <f>IF(+All!#REF!="Georgia Southern",+All!#REF!,IF(+All!#REF!="Georgia Southern",+All!#REF!,0))</f>
        <v>#REF!</v>
      </c>
      <c r="AI56" s="707" t="e">
        <f>IF(+All!#REF!="Georgia Southern",+All!#REF!,IF(+All!#REF!="Georgia Southern",+All!#REF!,0))</f>
        <v>#REF!</v>
      </c>
      <c r="AJ56" s="706" t="e">
        <f>IF(+All!#REF!="Georgia Southern",+All!#REF!,IF(+All!#REF!="Georgia Southern",+All!#REF!,0))</f>
        <v>#REF!</v>
      </c>
      <c r="AK56" s="707" t="e">
        <f>IF(+All!#REF!="Georgia Southern",+All!#REF!,IF(+All!#REF!="Georgia Southern",+All!#REF!,0))</f>
        <v>#REF!</v>
      </c>
      <c r="AL56" s="81" t="e">
        <f>IF(+All!#REF!="Georgia Southern",+All!#REF!,IF(+All!#REF!="Georgia Southern",+All!#REF!,0))</f>
        <v>#REF!</v>
      </c>
      <c r="AM56" s="82" t="e">
        <f>IF(+All!#REF!="Georgia Southern",+All!#REF!,IF(+All!#REF!="Georgia Southern",+All!#REF!,0))</f>
        <v>#REF!</v>
      </c>
      <c r="AN56" s="81" t="e">
        <f>IF(+All!#REF!="Georgia Southern",+All!#REF!,IF(+All!#REF!="Georgia Southern",+All!#REF!,0))</f>
        <v>#REF!</v>
      </c>
      <c r="AO56" s="83" t="e">
        <f>IF(+All!#REF!="Georgia Southern",+All!#REF!,IF(+All!#REF!="Georgia Southern",+All!#REF!,0))</f>
        <v>#REF!</v>
      </c>
      <c r="AP56" s="84" t="e">
        <f>IF(+All!#REF!="Georgia Southern",+All!#REF!,IF(+All!#REF!="Georgia Southern",+All!#REF!,0))</f>
        <v>#REF!</v>
      </c>
      <c r="AQ56" s="480" t="e">
        <f>IF(+All!#REF!="Georgia Southern",+All!#REF!,IF(+All!#REF!="Georgia Southern",+All!#REF!,0))</f>
        <v>#REF!</v>
      </c>
      <c r="AR56" s="482" t="e">
        <f>IF(+All!#REF!="Georgia Southern",+All!#REF!,IF(+All!#REF!="Georgia Southern",+All!#REF!,0))</f>
        <v>#REF!</v>
      </c>
      <c r="AS56" s="483" t="e">
        <f>IF(+All!#REF!="Georgia Southern",+All!#REF!,IF(+All!#REF!="Georgia Southern",+All!#REF!,0))</f>
        <v>#REF!</v>
      </c>
      <c r="AT56" s="483" t="e">
        <f>IF(+All!#REF!="Georgia Southern",+All!#REF!,IF(+All!#REF!="Georgia Southern",+All!#REF!,0))</f>
        <v>#REF!</v>
      </c>
      <c r="AU56" s="482" t="e">
        <f>IF(+All!#REF!="Georgia Southern",+All!#REF!,IF(+All!#REF!="Georgia Southern",+All!#REF!,0))</f>
        <v>#REF!</v>
      </c>
      <c r="AV56" s="483" t="e">
        <f>IF(+All!#REF!="Georgia Southern",+All!#REF!,IF(+All!#REF!="Georgia Southern",+All!#REF!,0))</f>
        <v>#REF!</v>
      </c>
      <c r="AW56" s="484" t="e">
        <f>IF(+All!#REF!="Georgia Southern",+All!#REF!,IF(+All!#REF!="Georgia Southern",+All!#REF!,0))</f>
        <v>#REF!</v>
      </c>
      <c r="AX56" s="483" t="e">
        <f>IF(+All!#REF!="Georgia Southern",+All!#REF!,IF(+All!#REF!="Georgia Southern",+All!#REF!,0))</f>
        <v>#REF!</v>
      </c>
      <c r="AY56" s="88" t="e">
        <f>IF(+All!#REF!="Georgia Southern",+All!#REF!,IF(+All!#REF!="Georgia Southern",+All!#REF!,0))</f>
        <v>#REF!</v>
      </c>
      <c r="AZ56" s="89" t="e">
        <f>IF(+All!#REF!="Georgia Southern",+All!#REF!,IF(+All!#REF!="Georgia Southern",+All!#REF!,0))</f>
        <v>#REF!</v>
      </c>
      <c r="BA56" s="90" t="e">
        <f>IF(+All!#REF!="Georgia Southern",+All!#REF!,IF(+All!#REF!="Georgia Southern",+All!#REF!,0))</f>
        <v>#REF!</v>
      </c>
      <c r="BB56" s="90" t="e">
        <f>IF(+All!#REF!="Georgia Southern",+All!#REF!,IF(+All!#REF!="Georgia Southern",+All!#REF!,0))</f>
        <v>#REF!</v>
      </c>
      <c r="BC56" s="91" t="e">
        <f>IF(+All!#REF!="Georgia Southern",+All!#REF!,IF(+All!#REF!="Georgia Southern",+All!#REF!,0))</f>
        <v>#REF!</v>
      </c>
      <c r="BD56" s="482" t="e">
        <f>IF(+All!#REF!="Georgia Southern",+All!#REF!,IF(+All!#REF!="Georgia Southern",+All!#REF!,0))</f>
        <v>#REF!</v>
      </c>
      <c r="BE56" s="483" t="e">
        <f>IF(+All!#REF!="Georgia Southern",+All!#REF!,IF(+All!#REF!="Georgia Southern",+All!#REF!,0))</f>
        <v>#REF!</v>
      </c>
      <c r="BF56" s="483" t="e">
        <f>IF(+All!#REF!="Georgia Southern",+All!#REF!,IF(+All!#REF!="Georgia Southern",+All!#REF!,0))</f>
        <v>#REF!</v>
      </c>
      <c r="BG56" s="482" t="e">
        <f>IF(+All!#REF!="Georgia Southern",+All!#REF!,IF(+All!#REF!="Georgia Southern",+All!#REF!,0))</f>
        <v>#REF!</v>
      </c>
      <c r="BH56" s="483" t="e">
        <f>IF(+All!#REF!="Georgia Southern",+All!#REF!,IF(+All!#REF!="Georgia Southern",+All!#REF!,0))</f>
        <v>#REF!</v>
      </c>
      <c r="BI56" s="484" t="e">
        <f>IF(+All!#REF!="Georgia Southern",+All!#REF!,IF(+All!#REF!="Georgia Southern",+All!#REF!,0))</f>
        <v>#REF!</v>
      </c>
      <c r="BJ56" s="92" t="e">
        <f>IF(+All!#REF!="Georgia Southern",+All!#REF!,IF(+All!#REF!="Georgia Southern",+All!#REF!,0))</f>
        <v>#REF!</v>
      </c>
      <c r="BK56" s="93" t="e">
        <f>IF(+All!#REF!="Georgia Southern",+All!#REF!,IF(+All!#REF!="Georgia Southern",+All!#REF!,0))</f>
        <v>#REF!</v>
      </c>
      <c r="BL56" s="817"/>
      <c r="BM56" s="817"/>
      <c r="BN56" s="817"/>
      <c r="BO56" s="817"/>
      <c r="BP56" s="817"/>
      <c r="BQ56" s="817"/>
    </row>
    <row r="57" spans="1:69" s="107" customFormat="1" x14ac:dyDescent="0.8">
      <c r="A57" s="70">
        <f>IF(+All!$F832="Georgia Southern",+All!A832,IF(+All!$H832="Georgia Southern",+All!A832,0))</f>
        <v>11</v>
      </c>
      <c r="B57" s="480" t="str">
        <f>IF(+All!$F832="Georgia Southern",+All!B832,IF(+All!$H832="Georgia Southern",+All!B832,0))</f>
        <v>Sat</v>
      </c>
      <c r="C57" s="72">
        <f>IF(+All!$F832="Georgia Southern",+All!C832,IF(+All!$H832="Georgia Southern",+All!C832,0))</f>
        <v>44513</v>
      </c>
      <c r="D57" s="73">
        <f>IF(+All!$F832="Georgia Southern",+All!D832,IF(+All!$H832="Georgia Southern",+All!D832,0))</f>
        <v>0.625</v>
      </c>
      <c r="E57" s="707">
        <f>IF(+All!$F832="Georgia Southern",+All!E832,IF(+All!$H832="Georgia Southern",+All!E832,0))</f>
        <v>0</v>
      </c>
      <c r="F57" s="75" t="str">
        <f>IF(+All!$F832="Georgia Southern",+All!F832,IF(+All!$H832="Georgia Southern",+All!F832,0))</f>
        <v>Georgia Southern</v>
      </c>
      <c r="G57" s="76" t="str">
        <f>IF(+All!$F832="Georgia Southern",+All!G832,IF(+All!$H832="Georgia Southern",+All!G832,0))</f>
        <v>SB</v>
      </c>
      <c r="H57" s="75" t="str">
        <f>IF(+All!$F832="Georgia Southern",+All!H832,IF(+All!$H832="Georgia Southern",+All!H832,0))</f>
        <v>Texas State</v>
      </c>
      <c r="I57" s="76" t="str">
        <f>IF(+All!$F832="Georgia Southern",+All!I832,IF(+All!$H832="Georgia Southern",+All!I832,0))</f>
        <v>SB</v>
      </c>
      <c r="J57" s="706" t="str">
        <f>IF(+All!$F832="Georgia Southern",+All!J832,IF(+All!$H832="Georgia Southern",+All!J832,0))</f>
        <v>Texas State</v>
      </c>
      <c r="K57" s="707" t="str">
        <f>IF(+All!$F832="Georgia Southern",+All!K832,IF(+All!$H832="Georgia Southern",+All!K832,0))</f>
        <v>Georgia Southern</v>
      </c>
      <c r="L57" s="78">
        <f>IF(+All!$F832="Georgia Southern",+All!L832,IF(+All!$H832="Georgia Southern",+All!L832,0))</f>
        <v>2.5</v>
      </c>
      <c r="M57" s="79">
        <f>IF(+All!$F832="Georgia Southern",+All!M832,IF(+All!$H832="Georgia Southern",+All!M832,0))</f>
        <v>53.5</v>
      </c>
      <c r="N57" s="706" t="str">
        <f>IF(+All!$F832="Georgia Southern",+All!N832,IF(+All!$H832="Georgia Southern",+All!N832,0))</f>
        <v>Georgia Southern</v>
      </c>
      <c r="O57" s="708">
        <f>IF(+All!$F832="Georgia Southern",+All!O832,IF(+All!$H832="Georgia Southern",+All!O832,0))</f>
        <v>38</v>
      </c>
      <c r="P57" s="708" t="str">
        <f>IF(+All!$F832="Georgia Southern",+All!P832,IF(+All!$H832="Georgia Southern",+All!P832,0))</f>
        <v>Texas State</v>
      </c>
      <c r="Q57" s="707">
        <f>IF(+All!$F832="Georgia Southern",+All!Q832,IF(+All!$H832="Georgia Southern",+All!Q832,0))</f>
        <v>30</v>
      </c>
      <c r="R57" s="706" t="str">
        <f>IF(+All!$F832="Georgia Southern",+All!R832,IF(+All!$H832="Georgia Southern",+All!R832,0))</f>
        <v>Georgia Southern</v>
      </c>
      <c r="S57" s="708" t="str">
        <f>IF(+All!$F832="Georgia Southern",+All!S832,IF(+All!$H832="Georgia Southern",+All!S832,0))</f>
        <v>Texas State</v>
      </c>
      <c r="T57" s="706" t="str">
        <f>IF(+All!$F832="Georgia Southern",+All!T832,IF(+All!$H832="Georgia Southern",+All!T832,0))</f>
        <v>Georgia Southern</v>
      </c>
      <c r="U57" s="707" t="str">
        <f>IF(+All!$F832="Georgia Southern",+All!U832,IF(+All!$H832="Georgia Southern",+All!U832,0))</f>
        <v>W</v>
      </c>
      <c r="V57" s="706" t="e">
        <f>IF(+All!#REF!="Georgia Southern",+All!#REF!,IF(+All!#REF!="Georgia Southern",+All!#REF!,0))</f>
        <v>#REF!</v>
      </c>
      <c r="W57" s="707" t="e">
        <f>IF(+All!#REF!="Georgia Southern",+All!#REF!,IF(+All!#REF!="Georgia Southern",+All!#REF!,0))</f>
        <v>#REF!</v>
      </c>
      <c r="X57" s="706" t="e">
        <f>IF(+All!#REF!="Georgia Southern",+All!#REF!,IF(+All!#REF!="Georgia Southern",+All!#REF!,0))</f>
        <v>#REF!</v>
      </c>
      <c r="Y57" s="707" t="e">
        <f>IF(+All!#REF!="Georgia Southern",+All!#REF!,IF(+All!#REF!="Georgia Southern",+All!#REF!,0))</f>
        <v>#REF!</v>
      </c>
      <c r="Z57" s="706" t="e">
        <f>IF(+All!#REF!="Georgia Southern",+All!#REF!,IF(+All!#REF!="Georgia Southern",+All!#REF!,0))</f>
        <v>#REF!</v>
      </c>
      <c r="AA57" s="707" t="e">
        <f>IF(+All!#REF!="Georgia Southern",+All!#REF!,IF(+All!#REF!="Georgia Southern",+All!#REF!,0))</f>
        <v>#REF!</v>
      </c>
      <c r="AB57" s="706" t="e">
        <f>IF(+All!#REF!="Georgia Southern",+All!#REF!,IF(+All!#REF!="Georgia Southern",+All!#REF!,0))</f>
        <v>#REF!</v>
      </c>
      <c r="AC57" s="707" t="e">
        <f>IF(+All!#REF!="Georgia Southern",+All!#REF!,IF(+All!#REF!="Georgia Southern",+All!#REF!,0))</f>
        <v>#REF!</v>
      </c>
      <c r="AD57" s="706" t="e">
        <f>IF(+All!#REF!="Georgia Southern",+All!#REF!,IF(+All!#REF!="Georgia Southern",+All!#REF!,0))</f>
        <v>#REF!</v>
      </c>
      <c r="AE57" s="707" t="e">
        <f>IF(+All!#REF!="Georgia Southern",+All!#REF!,IF(+All!#REF!="Georgia Southern",+All!#REF!,0))</f>
        <v>#REF!</v>
      </c>
      <c r="AF57" s="706" t="e">
        <f>IF(+All!#REF!="Georgia Southern",+All!#REF!,IF(+All!#REF!="Georgia Southern",+All!#REF!,0))</f>
        <v>#REF!</v>
      </c>
      <c r="AG57" s="707" t="e">
        <f>IF(+All!#REF!="Georgia Southern",+All!#REF!,IF(+All!#REF!="Georgia Southern",+All!#REF!,0))</f>
        <v>#REF!</v>
      </c>
      <c r="AH57" s="706" t="e">
        <f>IF(+All!#REF!="Georgia Southern",+All!#REF!,IF(+All!#REF!="Georgia Southern",+All!#REF!,0))</f>
        <v>#REF!</v>
      </c>
      <c r="AI57" s="707" t="e">
        <f>IF(+All!#REF!="Georgia Southern",+All!#REF!,IF(+All!#REF!="Georgia Southern",+All!#REF!,0))</f>
        <v>#REF!</v>
      </c>
      <c r="AJ57" s="706" t="e">
        <f>IF(+All!#REF!="Georgia Southern",+All!#REF!,IF(+All!#REF!="Georgia Southern",+All!#REF!,0))</f>
        <v>#REF!</v>
      </c>
      <c r="AK57" s="707" t="e">
        <f>IF(+All!#REF!="Georgia Southern",+All!#REF!,IF(+All!#REF!="Georgia Southern",+All!#REF!,0))</f>
        <v>#REF!</v>
      </c>
      <c r="AL57" s="81" t="e">
        <f>IF(+All!#REF!="Georgia Southern",+All!#REF!,IF(+All!#REF!="Georgia Southern",+All!#REF!,0))</f>
        <v>#REF!</v>
      </c>
      <c r="AM57" s="82" t="e">
        <f>IF(+All!#REF!="Georgia Southern",+All!#REF!,IF(+All!#REF!="Georgia Southern",+All!#REF!,0))</f>
        <v>#REF!</v>
      </c>
      <c r="AN57" s="81" t="e">
        <f>IF(+All!#REF!="Georgia Southern",+All!#REF!,IF(+All!#REF!="Georgia Southern",+All!#REF!,0))</f>
        <v>#REF!</v>
      </c>
      <c r="AO57" s="83" t="e">
        <f>IF(+All!#REF!="Georgia Southern",+All!#REF!,IF(+All!#REF!="Georgia Southern",+All!#REF!,0))</f>
        <v>#REF!</v>
      </c>
      <c r="AP57" s="84" t="e">
        <f>IF(+All!#REF!="Georgia Southern",+All!#REF!,IF(+All!#REF!="Georgia Southern",+All!#REF!,0))</f>
        <v>#REF!</v>
      </c>
      <c r="AQ57" s="480" t="e">
        <f>IF(+All!#REF!="Georgia Southern",+All!#REF!,IF(+All!#REF!="Georgia Southern",+All!#REF!,0))</f>
        <v>#REF!</v>
      </c>
      <c r="AR57" s="482" t="e">
        <f>IF(+All!#REF!="Georgia Southern",+All!#REF!,IF(+All!#REF!="Georgia Southern",+All!#REF!,0))</f>
        <v>#REF!</v>
      </c>
      <c r="AS57" s="483" t="e">
        <f>IF(+All!#REF!="Georgia Southern",+All!#REF!,IF(+All!#REF!="Georgia Southern",+All!#REF!,0))</f>
        <v>#REF!</v>
      </c>
      <c r="AT57" s="483" t="e">
        <f>IF(+All!#REF!="Georgia Southern",+All!#REF!,IF(+All!#REF!="Georgia Southern",+All!#REF!,0))</f>
        <v>#REF!</v>
      </c>
      <c r="AU57" s="482" t="e">
        <f>IF(+All!#REF!="Georgia Southern",+All!#REF!,IF(+All!#REF!="Georgia Southern",+All!#REF!,0))</f>
        <v>#REF!</v>
      </c>
      <c r="AV57" s="483" t="e">
        <f>IF(+All!#REF!="Georgia Southern",+All!#REF!,IF(+All!#REF!="Georgia Southern",+All!#REF!,0))</f>
        <v>#REF!</v>
      </c>
      <c r="AW57" s="484" t="e">
        <f>IF(+All!#REF!="Georgia Southern",+All!#REF!,IF(+All!#REF!="Georgia Southern",+All!#REF!,0))</f>
        <v>#REF!</v>
      </c>
      <c r="AX57" s="483" t="e">
        <f>IF(+All!#REF!="Georgia Southern",+All!#REF!,IF(+All!#REF!="Georgia Southern",+All!#REF!,0))</f>
        <v>#REF!</v>
      </c>
      <c r="AY57" s="88" t="e">
        <f>IF(+All!#REF!="Georgia Southern",+All!#REF!,IF(+All!#REF!="Georgia Southern",+All!#REF!,0))</f>
        <v>#REF!</v>
      </c>
      <c r="AZ57" s="89" t="e">
        <f>IF(+All!#REF!="Georgia Southern",+All!#REF!,IF(+All!#REF!="Georgia Southern",+All!#REF!,0))</f>
        <v>#REF!</v>
      </c>
      <c r="BA57" s="90" t="e">
        <f>IF(+All!#REF!="Georgia Southern",+All!#REF!,IF(+All!#REF!="Georgia Southern",+All!#REF!,0))</f>
        <v>#REF!</v>
      </c>
      <c r="BB57" s="90" t="e">
        <f>IF(+All!#REF!="Georgia Southern",+All!#REF!,IF(+All!#REF!="Georgia Southern",+All!#REF!,0))</f>
        <v>#REF!</v>
      </c>
      <c r="BC57" s="91" t="e">
        <f>IF(+All!#REF!="Georgia Southern",+All!#REF!,IF(+All!#REF!="Georgia Southern",+All!#REF!,0))</f>
        <v>#REF!</v>
      </c>
      <c r="BD57" s="482" t="e">
        <f>IF(+All!#REF!="Georgia Southern",+All!#REF!,IF(+All!#REF!="Georgia Southern",+All!#REF!,0))</f>
        <v>#REF!</v>
      </c>
      <c r="BE57" s="483" t="e">
        <f>IF(+All!#REF!="Georgia Southern",+All!#REF!,IF(+All!#REF!="Georgia Southern",+All!#REF!,0))</f>
        <v>#REF!</v>
      </c>
      <c r="BF57" s="483" t="e">
        <f>IF(+All!#REF!="Georgia Southern",+All!#REF!,IF(+All!#REF!="Georgia Southern",+All!#REF!,0))</f>
        <v>#REF!</v>
      </c>
      <c r="BG57" s="482" t="e">
        <f>IF(+All!#REF!="Georgia Southern",+All!#REF!,IF(+All!#REF!="Georgia Southern",+All!#REF!,0))</f>
        <v>#REF!</v>
      </c>
      <c r="BH57" s="483" t="e">
        <f>IF(+All!#REF!="Georgia Southern",+All!#REF!,IF(+All!#REF!="Georgia Southern",+All!#REF!,0))</f>
        <v>#REF!</v>
      </c>
      <c r="BI57" s="484" t="e">
        <f>IF(+All!#REF!="Georgia Southern",+All!#REF!,IF(+All!#REF!="Georgia Southern",+All!#REF!,0))</f>
        <v>#REF!</v>
      </c>
      <c r="BJ57" s="92" t="e">
        <f>IF(+All!#REF!="Georgia Southern",+All!#REF!,IF(+All!#REF!="Georgia Southern",+All!#REF!,0))</f>
        <v>#REF!</v>
      </c>
      <c r="BK57" s="93" t="e">
        <f>IF(+All!#REF!="Georgia Southern",+All!#REF!,IF(+All!#REF!="Georgia Southern",+All!#REF!,0))</f>
        <v>#REF!</v>
      </c>
      <c r="BL57" s="817"/>
      <c r="BM57" s="817"/>
      <c r="BN57" s="817"/>
      <c r="BO57" s="817"/>
      <c r="BP57" s="817"/>
      <c r="BQ57" s="817"/>
    </row>
    <row r="58" spans="1:69" s="107" customFormat="1" x14ac:dyDescent="0.8">
      <c r="A58" s="70">
        <f>IF(+All!$F900="Georgia Southern",+All!A900,IF(+All!$H900="Georgia Southern",+All!A900,0))</f>
        <v>12</v>
      </c>
      <c r="B58" s="480" t="str">
        <f>IF(+All!$F900="Georgia Southern",+All!B900,IF(+All!$H900="Georgia Southern",+All!B900,0))</f>
        <v>Sat</v>
      </c>
      <c r="C58" s="72">
        <f>IF(+All!$F900="Georgia Southern",+All!C900,IF(+All!$H900="Georgia Southern",+All!C900,0))</f>
        <v>44520</v>
      </c>
      <c r="D58" s="73">
        <f>IF(+All!$F900="Georgia Southern",+All!D900,IF(+All!$H900="Georgia Southern",+All!D900,0))</f>
        <v>0.66666666666666663</v>
      </c>
      <c r="E58" s="707">
        <f>IF(+All!$F900="Georgia Southern",+All!E900,IF(+All!$H900="Georgia Southern",+All!E900,0))</f>
        <v>0</v>
      </c>
      <c r="F58" s="75" t="str">
        <f>IF(+All!$F900="Georgia Southern",+All!F900,IF(+All!$H900="Georgia Southern",+All!F900,0))</f>
        <v>BYU</v>
      </c>
      <c r="G58" s="76" t="str">
        <f>IF(+All!$F900="Georgia Southern",+All!G900,IF(+All!$H900="Georgia Southern",+All!G900,0))</f>
        <v>Ind</v>
      </c>
      <c r="H58" s="75" t="str">
        <f>IF(+All!$F900="Georgia Southern",+All!H900,IF(+All!$H900="Georgia Southern",+All!H900,0))</f>
        <v>Georgia Southern</v>
      </c>
      <c r="I58" s="76" t="str">
        <f>IF(+All!$F900="Georgia Southern",+All!I900,IF(+All!$H900="Georgia Southern",+All!I900,0))</f>
        <v>SB</v>
      </c>
      <c r="J58" s="706" t="str">
        <f>IF(+All!$F900="Georgia Southern",+All!J900,IF(+All!$H900="Georgia Southern",+All!J900,0))</f>
        <v>BYU</v>
      </c>
      <c r="K58" s="707" t="str">
        <f>IF(+All!$F900="Georgia Southern",+All!K900,IF(+All!$H900="Georgia Southern",+All!K900,0))</f>
        <v>Georgia Southern</v>
      </c>
      <c r="L58" s="78">
        <f>IF(+All!$F900="Georgia Southern",+All!L900,IF(+All!$H900="Georgia Southern",+All!L900,0))</f>
        <v>20.5</v>
      </c>
      <c r="M58" s="79">
        <f>IF(+All!$F900="Georgia Southern",+All!M900,IF(+All!$H900="Georgia Southern",+All!M900,0))</f>
        <v>57</v>
      </c>
      <c r="N58" s="706" t="str">
        <f>IF(+All!$F900="Georgia Southern",+All!N900,IF(+All!$H900="Georgia Southern",+All!N900,0))</f>
        <v>BYU</v>
      </c>
      <c r="O58" s="708">
        <f>IF(+All!$F900="Georgia Southern",+All!O900,IF(+All!$H900="Georgia Southern",+All!O900,0))</f>
        <v>34</v>
      </c>
      <c r="P58" s="708" t="str">
        <f>IF(+All!$F900="Georgia Southern",+All!P900,IF(+All!$H900="Georgia Southern",+All!P900,0))</f>
        <v>Georgia Southern</v>
      </c>
      <c r="Q58" s="707">
        <f>IF(+All!$F900="Georgia Southern",+All!Q900,IF(+All!$H900="Georgia Southern",+All!Q900,0))</f>
        <v>17</v>
      </c>
      <c r="R58" s="706" t="str">
        <f>IF(+All!$F900="Georgia Southern",+All!R900,IF(+All!$H900="Georgia Southern",+All!R900,0))</f>
        <v>Georgia Southern</v>
      </c>
      <c r="S58" s="708" t="str">
        <f>IF(+All!$F900="Georgia Southern",+All!S900,IF(+All!$H900="Georgia Southern",+All!S900,0))</f>
        <v>BYU</v>
      </c>
      <c r="T58" s="706" t="str">
        <f>IF(+All!$F900="Georgia Southern",+All!T900,IF(+All!$H900="Georgia Southern",+All!T900,0))</f>
        <v>Georgia Southern</v>
      </c>
      <c r="U58" s="707" t="str">
        <f>IF(+All!$F900="Georgia Southern",+All!U900,IF(+All!$H900="Georgia Southern",+All!U900,0))</f>
        <v>W</v>
      </c>
      <c r="V58" s="706" t="e">
        <f>IF(+All!#REF!="Georgia Southern",+All!#REF!,IF(+All!#REF!="Georgia Southern",+All!#REF!,0))</f>
        <v>#REF!</v>
      </c>
      <c r="W58" s="707" t="e">
        <f>IF(+All!#REF!="Georgia Southern",+All!#REF!,IF(+All!#REF!="Georgia Southern",+All!#REF!,0))</f>
        <v>#REF!</v>
      </c>
      <c r="X58" s="706" t="e">
        <f>IF(+All!#REF!="Georgia Southern",+All!#REF!,IF(+All!#REF!="Georgia Southern",+All!#REF!,0))</f>
        <v>#REF!</v>
      </c>
      <c r="Y58" s="707" t="e">
        <f>IF(+All!#REF!="Georgia Southern",+All!#REF!,IF(+All!#REF!="Georgia Southern",+All!#REF!,0))</f>
        <v>#REF!</v>
      </c>
      <c r="Z58" s="706" t="e">
        <f>IF(+All!#REF!="Georgia Southern",+All!#REF!,IF(+All!#REF!="Georgia Southern",+All!#REF!,0))</f>
        <v>#REF!</v>
      </c>
      <c r="AA58" s="707" t="e">
        <f>IF(+All!#REF!="Georgia Southern",+All!#REF!,IF(+All!#REF!="Georgia Southern",+All!#REF!,0))</f>
        <v>#REF!</v>
      </c>
      <c r="AB58" s="706" t="e">
        <f>IF(+All!#REF!="Georgia Southern",+All!#REF!,IF(+All!#REF!="Georgia Southern",+All!#REF!,0))</f>
        <v>#REF!</v>
      </c>
      <c r="AC58" s="707" t="e">
        <f>IF(+All!#REF!="Georgia Southern",+All!#REF!,IF(+All!#REF!="Georgia Southern",+All!#REF!,0))</f>
        <v>#REF!</v>
      </c>
      <c r="AD58" s="706" t="e">
        <f>IF(+All!#REF!="Georgia Southern",+All!#REF!,IF(+All!#REF!="Georgia Southern",+All!#REF!,0))</f>
        <v>#REF!</v>
      </c>
      <c r="AE58" s="707" t="e">
        <f>IF(+All!#REF!="Georgia Southern",+All!#REF!,IF(+All!#REF!="Georgia Southern",+All!#REF!,0))</f>
        <v>#REF!</v>
      </c>
      <c r="AF58" s="706" t="e">
        <f>IF(+All!#REF!="Georgia Southern",+All!#REF!,IF(+All!#REF!="Georgia Southern",+All!#REF!,0))</f>
        <v>#REF!</v>
      </c>
      <c r="AG58" s="707" t="e">
        <f>IF(+All!#REF!="Georgia Southern",+All!#REF!,IF(+All!#REF!="Georgia Southern",+All!#REF!,0))</f>
        <v>#REF!</v>
      </c>
      <c r="AH58" s="706" t="e">
        <f>IF(+All!#REF!="Georgia Southern",+All!#REF!,IF(+All!#REF!="Georgia Southern",+All!#REF!,0))</f>
        <v>#REF!</v>
      </c>
      <c r="AI58" s="707" t="e">
        <f>IF(+All!#REF!="Georgia Southern",+All!#REF!,IF(+All!#REF!="Georgia Southern",+All!#REF!,0))</f>
        <v>#REF!</v>
      </c>
      <c r="AJ58" s="706" t="e">
        <f>IF(+All!#REF!="Georgia Southern",+All!#REF!,IF(+All!#REF!="Georgia Southern",+All!#REF!,0))</f>
        <v>#REF!</v>
      </c>
      <c r="AK58" s="707" t="e">
        <f>IF(+All!#REF!="Georgia Southern",+All!#REF!,IF(+All!#REF!="Georgia Southern",+All!#REF!,0))</f>
        <v>#REF!</v>
      </c>
      <c r="AL58" s="81" t="e">
        <f>IF(+All!#REF!="Georgia Southern",+All!#REF!,IF(+All!#REF!="Georgia Southern",+All!#REF!,0))</f>
        <v>#REF!</v>
      </c>
      <c r="AM58" s="82" t="e">
        <f>IF(+All!#REF!="Georgia Southern",+All!#REF!,IF(+All!#REF!="Georgia Southern",+All!#REF!,0))</f>
        <v>#REF!</v>
      </c>
      <c r="AN58" s="81" t="e">
        <f>IF(+All!#REF!="Georgia Southern",+All!#REF!,IF(+All!#REF!="Georgia Southern",+All!#REF!,0))</f>
        <v>#REF!</v>
      </c>
      <c r="AO58" s="83" t="e">
        <f>IF(+All!#REF!="Georgia Southern",+All!#REF!,IF(+All!#REF!="Georgia Southern",+All!#REF!,0))</f>
        <v>#REF!</v>
      </c>
      <c r="AP58" s="84" t="e">
        <f>IF(+All!#REF!="Georgia Southern",+All!#REF!,IF(+All!#REF!="Georgia Southern",+All!#REF!,0))</f>
        <v>#REF!</v>
      </c>
      <c r="AQ58" s="480" t="e">
        <f>IF(+All!#REF!="Georgia Southern",+All!#REF!,IF(+All!#REF!="Georgia Southern",+All!#REF!,0))</f>
        <v>#REF!</v>
      </c>
      <c r="AR58" s="482" t="e">
        <f>IF(+All!#REF!="Georgia Southern",+All!#REF!,IF(+All!#REF!="Georgia Southern",+All!#REF!,0))</f>
        <v>#REF!</v>
      </c>
      <c r="AS58" s="483" t="e">
        <f>IF(+All!#REF!="Georgia Southern",+All!#REF!,IF(+All!#REF!="Georgia Southern",+All!#REF!,0))</f>
        <v>#REF!</v>
      </c>
      <c r="AT58" s="483" t="e">
        <f>IF(+All!#REF!="Georgia Southern",+All!#REF!,IF(+All!#REF!="Georgia Southern",+All!#REF!,0))</f>
        <v>#REF!</v>
      </c>
      <c r="AU58" s="482" t="e">
        <f>IF(+All!#REF!="Georgia Southern",+All!#REF!,IF(+All!#REF!="Georgia Southern",+All!#REF!,0))</f>
        <v>#REF!</v>
      </c>
      <c r="AV58" s="483" t="e">
        <f>IF(+All!#REF!="Georgia Southern",+All!#REF!,IF(+All!#REF!="Georgia Southern",+All!#REF!,0))</f>
        <v>#REF!</v>
      </c>
      <c r="AW58" s="484" t="e">
        <f>IF(+All!#REF!="Georgia Southern",+All!#REF!,IF(+All!#REF!="Georgia Southern",+All!#REF!,0))</f>
        <v>#REF!</v>
      </c>
      <c r="AX58" s="483" t="e">
        <f>IF(+All!#REF!="Georgia Southern",+All!#REF!,IF(+All!#REF!="Georgia Southern",+All!#REF!,0))</f>
        <v>#REF!</v>
      </c>
      <c r="AY58" s="88" t="e">
        <f>IF(+All!#REF!="Georgia Southern",+All!#REF!,IF(+All!#REF!="Georgia Southern",+All!#REF!,0))</f>
        <v>#REF!</v>
      </c>
      <c r="AZ58" s="89" t="e">
        <f>IF(+All!#REF!="Georgia Southern",+All!#REF!,IF(+All!#REF!="Georgia Southern",+All!#REF!,0))</f>
        <v>#REF!</v>
      </c>
      <c r="BA58" s="90" t="e">
        <f>IF(+All!#REF!="Georgia Southern",+All!#REF!,IF(+All!#REF!="Georgia Southern",+All!#REF!,0))</f>
        <v>#REF!</v>
      </c>
      <c r="BB58" s="90" t="e">
        <f>IF(+All!#REF!="Georgia Southern",+All!#REF!,IF(+All!#REF!="Georgia Southern",+All!#REF!,0))</f>
        <v>#REF!</v>
      </c>
      <c r="BC58" s="91" t="e">
        <f>IF(+All!#REF!="Georgia Southern",+All!#REF!,IF(+All!#REF!="Georgia Southern",+All!#REF!,0))</f>
        <v>#REF!</v>
      </c>
      <c r="BD58" s="482" t="e">
        <f>IF(+All!#REF!="Georgia Southern",+All!#REF!,IF(+All!#REF!="Georgia Southern",+All!#REF!,0))</f>
        <v>#REF!</v>
      </c>
      <c r="BE58" s="483" t="e">
        <f>IF(+All!#REF!="Georgia Southern",+All!#REF!,IF(+All!#REF!="Georgia Southern",+All!#REF!,0))</f>
        <v>#REF!</v>
      </c>
      <c r="BF58" s="483" t="e">
        <f>IF(+All!#REF!="Georgia Southern",+All!#REF!,IF(+All!#REF!="Georgia Southern",+All!#REF!,0))</f>
        <v>#REF!</v>
      </c>
      <c r="BG58" s="482" t="e">
        <f>IF(+All!#REF!="Georgia Southern",+All!#REF!,IF(+All!#REF!="Georgia Southern",+All!#REF!,0))</f>
        <v>#REF!</v>
      </c>
      <c r="BH58" s="483" t="e">
        <f>IF(+All!#REF!="Georgia Southern",+All!#REF!,IF(+All!#REF!="Georgia Southern",+All!#REF!,0))</f>
        <v>#REF!</v>
      </c>
      <c r="BI58" s="484" t="e">
        <f>IF(+All!#REF!="Georgia Southern",+All!#REF!,IF(+All!#REF!="Georgia Southern",+All!#REF!,0))</f>
        <v>#REF!</v>
      </c>
      <c r="BJ58" s="92" t="e">
        <f>IF(+All!#REF!="Georgia Southern",+All!#REF!,IF(+All!#REF!="Georgia Southern",+All!#REF!,0))</f>
        <v>#REF!</v>
      </c>
      <c r="BK58" s="93" t="e">
        <f>IF(+All!#REF!="Georgia Southern",+All!#REF!,IF(+All!#REF!="Georgia Southern",+All!#REF!,0))</f>
        <v>#REF!</v>
      </c>
      <c r="BL58" s="817"/>
      <c r="BM58" s="817"/>
      <c r="BN58" s="817"/>
      <c r="BO58" s="817"/>
      <c r="BP58" s="817"/>
      <c r="BQ58" s="817"/>
    </row>
    <row r="59" spans="1:69" s="107" customFormat="1" x14ac:dyDescent="0.8">
      <c r="A59" s="70">
        <f>IF(+All!$F968="Georgia Southern",+All!A968,IF(+All!$H968="Georgia Southern",+All!A968,0))</f>
        <v>0</v>
      </c>
      <c r="B59" s="480">
        <f>IF(+All!$F968="Georgia Southern",+All!B968,IF(+All!$H968="Georgia Southern",+All!B968,0))</f>
        <v>0</v>
      </c>
      <c r="C59" s="72">
        <f>IF(+All!$F968="Georgia Southern",+All!C968,IF(+All!$H968="Georgia Southern",+All!C968,0))</f>
        <v>0</v>
      </c>
      <c r="D59" s="73">
        <f>IF(+All!$F968="Georgia Southern",+All!D968,IF(+All!$H968="Georgia Southern",+All!D968,0))</f>
        <v>0</v>
      </c>
      <c r="E59" s="707">
        <f>IF(+All!$F968="Georgia Southern",+All!E968,IF(+All!$H968="Georgia Southern",+All!E968,0))</f>
        <v>0</v>
      </c>
      <c r="F59" s="75">
        <f>IF(+All!$F968="Georgia Southern",+All!F968,IF(+All!$H968="Georgia Southern",+All!F968,0))</f>
        <v>0</v>
      </c>
      <c r="G59" s="76">
        <f>IF(+All!$F968="Georgia Southern",+All!G968,IF(+All!$H968="Georgia Southern",+All!G968,0))</f>
        <v>0</v>
      </c>
      <c r="H59" s="75">
        <f>IF(+All!$F968="Georgia Southern",+All!H968,IF(+All!$H968="Georgia Southern",+All!H968,0))</f>
        <v>0</v>
      </c>
      <c r="I59" s="76">
        <f>IF(+All!$F968="Georgia Southern",+All!I968,IF(+All!$H968="Georgia Southern",+All!I968,0))</f>
        <v>0</v>
      </c>
      <c r="J59" s="706">
        <f>IF(+All!$F968="Georgia Southern",+All!J968,IF(+All!$H968="Georgia Southern",+All!J968,0))</f>
        <v>0</v>
      </c>
      <c r="K59" s="707">
        <f>IF(+All!$F968="Georgia Southern",+All!K968,IF(+All!$H968="Georgia Southern",+All!K968,0))</f>
        <v>0</v>
      </c>
      <c r="L59" s="78">
        <f>IF(+All!$F968="Georgia Southern",+All!L968,IF(+All!$H968="Georgia Southern",+All!L968,0))</f>
        <v>0</v>
      </c>
      <c r="M59" s="79">
        <f>IF(+All!$F968="Georgia Southern",+All!M968,IF(+All!$H968="Georgia Southern",+All!M968,0))</f>
        <v>0</v>
      </c>
      <c r="N59" s="706">
        <f>IF(+All!$F968="Georgia Southern",+All!N968,IF(+All!$H968="Georgia Southern",+All!N968,0))</f>
        <v>0</v>
      </c>
      <c r="O59" s="708">
        <f>IF(+All!$F968="Georgia Southern",+All!O968,IF(+All!$H968="Georgia Southern",+All!O968,0))</f>
        <v>0</v>
      </c>
      <c r="P59" s="708">
        <f>IF(+All!$F968="Georgia Southern",+All!P968,IF(+All!$H968="Georgia Southern",+All!P968,0))</f>
        <v>0</v>
      </c>
      <c r="Q59" s="707">
        <f>IF(+All!$F968="Georgia Southern",+All!Q968,IF(+All!$H968="Georgia Southern",+All!Q968,0))</f>
        <v>0</v>
      </c>
      <c r="R59" s="706">
        <f>IF(+All!$F968="Georgia Southern",+All!R968,IF(+All!$H968="Georgia Southern",+All!R968,0))</f>
        <v>0</v>
      </c>
      <c r="S59" s="708">
        <f>IF(+All!$F968="Georgia Southern",+All!S968,IF(+All!$H968="Georgia Southern",+All!S968,0))</f>
        <v>0</v>
      </c>
      <c r="T59" s="706">
        <f>IF(+All!$F968="Georgia Southern",+All!T968,IF(+All!$H968="Georgia Southern",+All!T968,0))</f>
        <v>0</v>
      </c>
      <c r="U59" s="707">
        <f>IF(+All!$F968="Georgia Southern",+All!U968,IF(+All!$H968="Georgia Southern",+All!U968,0))</f>
        <v>0</v>
      </c>
      <c r="V59" s="706"/>
      <c r="W59" s="707"/>
      <c r="X59" s="706"/>
      <c r="Y59" s="707"/>
      <c r="Z59" s="706"/>
      <c r="AA59" s="707"/>
      <c r="AB59" s="706"/>
      <c r="AC59" s="707"/>
      <c r="AD59" s="706"/>
      <c r="AE59" s="707"/>
      <c r="AF59" s="706"/>
      <c r="AG59" s="707"/>
      <c r="AH59" s="706"/>
      <c r="AI59" s="707"/>
      <c r="AJ59" s="706"/>
      <c r="AK59" s="707"/>
      <c r="AL59" s="96"/>
      <c r="AM59" s="70"/>
      <c r="AN59" s="96"/>
      <c r="AO59" s="70"/>
      <c r="AP59" s="84"/>
      <c r="AQ59" s="480"/>
      <c r="AR59" s="482"/>
      <c r="AS59" s="483"/>
      <c r="AT59" s="483"/>
      <c r="AU59" s="482"/>
      <c r="AV59" s="483"/>
      <c r="AW59" s="484"/>
      <c r="AX59" s="483"/>
      <c r="AY59" s="88"/>
      <c r="AZ59" s="89"/>
      <c r="BA59" s="90"/>
      <c r="BB59" s="90"/>
      <c r="BC59" s="91"/>
      <c r="BD59" s="482"/>
      <c r="BE59" s="483"/>
      <c r="BF59" s="483"/>
      <c r="BG59" s="482"/>
      <c r="BH59" s="483"/>
      <c r="BI59" s="484"/>
      <c r="BJ59" s="92"/>
      <c r="BK59" s="93"/>
      <c r="BL59" s="817"/>
      <c r="BM59" s="817"/>
      <c r="BN59" s="817"/>
      <c r="BO59" s="817"/>
      <c r="BP59" s="817"/>
      <c r="BQ59" s="817"/>
    </row>
    <row r="60" spans="1:69" s="107" customFormat="1" x14ac:dyDescent="0.8">
      <c r="A60" s="70"/>
      <c r="B60" s="70"/>
      <c r="C60" s="94"/>
      <c r="D60" s="73"/>
      <c r="E60" s="707"/>
      <c r="F60" s="1219" t="str">
        <f>H61</f>
        <v>Georgia State</v>
      </c>
      <c r="G60" s="1261"/>
      <c r="H60" s="1261"/>
      <c r="I60" s="1262"/>
      <c r="J60" s="706"/>
      <c r="K60" s="707"/>
      <c r="L60" s="78"/>
      <c r="M60" s="79"/>
      <c r="N60" s="706"/>
      <c r="O60" s="708"/>
      <c r="P60" s="708"/>
      <c r="Q60" s="707"/>
      <c r="R60" s="706"/>
      <c r="S60" s="708"/>
      <c r="T60" s="706"/>
      <c r="U60" s="707"/>
      <c r="V60" s="706"/>
      <c r="W60" s="707"/>
      <c r="X60" s="706"/>
      <c r="Y60" s="707"/>
      <c r="Z60" s="706"/>
      <c r="AA60" s="707"/>
      <c r="AB60" s="706"/>
      <c r="AC60" s="707"/>
      <c r="AD60" s="706"/>
      <c r="AE60" s="707"/>
      <c r="AF60" s="706"/>
      <c r="AG60" s="707"/>
      <c r="AH60" s="706"/>
      <c r="AI60" s="707"/>
      <c r="AJ60" s="706"/>
      <c r="AK60" s="707"/>
      <c r="AL60" s="96"/>
      <c r="AM60" s="70"/>
      <c r="AN60" s="96"/>
      <c r="AO60" s="70"/>
      <c r="AP60" s="84"/>
      <c r="AQ60" s="480"/>
      <c r="AR60" s="482"/>
      <c r="AS60" s="483"/>
      <c r="AT60" s="483"/>
      <c r="AU60" s="482"/>
      <c r="AV60" s="483"/>
      <c r="AW60" s="484"/>
      <c r="AX60" s="483"/>
      <c r="AY60" s="88"/>
      <c r="AZ60" s="89"/>
      <c r="BA60" s="90"/>
      <c r="BB60" s="90"/>
      <c r="BC60" s="91"/>
      <c r="BD60" s="482"/>
      <c r="BE60" s="483"/>
      <c r="BF60" s="483"/>
      <c r="BG60" s="482"/>
      <c r="BH60" s="483"/>
      <c r="BI60" s="484"/>
      <c r="BJ60" s="92"/>
      <c r="BK60" s="93"/>
      <c r="BL60" s="817"/>
      <c r="BM60" s="817"/>
      <c r="BN60" s="817"/>
      <c r="BO60" s="817"/>
      <c r="BP60" s="817"/>
      <c r="BQ60" s="817"/>
    </row>
    <row r="61" spans="1:69" s="107" customFormat="1" x14ac:dyDescent="0.8">
      <c r="A61" s="70">
        <f>IF(+All!$F79="Georgia State",+All!A79,IF(+All!$H79="Georgia State",+All!A79,0))</f>
        <v>1</v>
      </c>
      <c r="B61" s="480" t="str">
        <f>IF(+All!$F79="Georgia State",+All!B79,IF(+All!$H79="Georgia State",+All!B79,0))</f>
        <v>Sat</v>
      </c>
      <c r="C61" s="72">
        <f>IF(+All!$F79="Georgia State",+All!C79,IF(+All!$H79="Georgia State",+All!C79,0))</f>
        <v>44443</v>
      </c>
      <c r="D61" s="73">
        <f>IF(+All!$F79="Georgia State",+All!D79,IF(+All!$H79="Georgia State",+All!D79,0))</f>
        <v>0.5</v>
      </c>
      <c r="E61" s="707" t="str">
        <f>IF(+All!$F79="Georgia State",+All!E79,IF(+All!$H79="Georgia State",+All!E79,0))</f>
        <v>ESPNU</v>
      </c>
      <c r="F61" s="75" t="str">
        <f>IF(+All!$F79="Georgia State",+All!F79,IF(+All!$H79="Georgia State",+All!F79,0))</f>
        <v>Army</v>
      </c>
      <c r="G61" s="76" t="str">
        <f>IF(+All!$F79="Georgia State",+All!G79,IF(+All!$H79="Georgia State",+All!G79,0))</f>
        <v>Ind</v>
      </c>
      <c r="H61" s="75" t="str">
        <f>IF(+All!$F79="Georgia State",+All!H79,IF(+All!$H79="Georgia State",+All!H79,0))</f>
        <v>Georgia State</v>
      </c>
      <c r="I61" s="76" t="str">
        <f>IF(+All!$F79="Georgia State",+All!I79,IF(+All!$H79="Georgia State",+All!I79,0))</f>
        <v>SB</v>
      </c>
      <c r="J61" s="706" t="str">
        <f>IF(+All!$F79="Georgia State",+All!J79,IF(+All!$H79="Georgia State",+All!J79,0))</f>
        <v>Georgia State</v>
      </c>
      <c r="K61" s="707" t="str">
        <f>IF(+All!$F79="Georgia State",+All!K79,IF(+All!$H79="Georgia State",+All!K79,0))</f>
        <v>Army</v>
      </c>
      <c r="L61" s="78">
        <f>IF(+All!$F79="Georgia State",+All!L79,IF(+All!$H79="Georgia State",+All!L79,0))</f>
        <v>2</v>
      </c>
      <c r="M61" s="79">
        <f>IF(+All!$F79="Georgia State",+All!M79,IF(+All!$H79="Georgia State",+All!M79,0))</f>
        <v>49.5</v>
      </c>
      <c r="N61" s="706" t="str">
        <f>IF(+All!$F79="Georgia State",+All!N79,IF(+All!$H79="Georgia State",+All!N79,0))</f>
        <v>Army</v>
      </c>
      <c r="O61" s="708">
        <f>IF(+All!$F79="Georgia State",+All!O79,IF(+All!$H79="Georgia State",+All!O79,0))</f>
        <v>43</v>
      </c>
      <c r="P61" s="708" t="str">
        <f>IF(+All!$F79="Georgia State",+All!P79,IF(+All!$H79="Georgia State",+All!P79,0))</f>
        <v>Georgia State</v>
      </c>
      <c r="Q61" s="707">
        <f>IF(+All!$F79="Georgia State",+All!Q79,IF(+All!$H79="Georgia State",+All!Q79,0))</f>
        <v>10</v>
      </c>
      <c r="R61" s="706" t="str">
        <f>IF(+All!$F79="Georgia State",+All!R79,IF(+All!$H79="Georgia State",+All!R79,0))</f>
        <v>Army</v>
      </c>
      <c r="S61" s="708" t="str">
        <f>IF(+All!$F79="Georgia State",+All!S79,IF(+All!$H79="Georgia State",+All!S79,0))</f>
        <v>Georgia State</v>
      </c>
      <c r="T61" s="706" t="str">
        <f>IF(+All!$F79="Georgia State",+All!T79,IF(+All!$H79="Georgia State",+All!T79,0))</f>
        <v>Army</v>
      </c>
      <c r="U61" s="707" t="str">
        <f>IF(+All!$F79="Georgia State",+All!U79,IF(+All!$H79="Georgia State",+All!U79,0))</f>
        <v>W</v>
      </c>
      <c r="V61" s="706"/>
      <c r="W61" s="707"/>
      <c r="X61" s="706"/>
      <c r="Y61" s="707"/>
      <c r="Z61" s="706"/>
      <c r="AA61" s="707"/>
      <c r="AB61" s="706"/>
      <c r="AC61" s="707"/>
      <c r="AD61" s="706"/>
      <c r="AE61" s="707"/>
      <c r="AF61" s="706"/>
      <c r="AG61" s="707"/>
      <c r="AH61" s="706"/>
      <c r="AI61" s="707"/>
      <c r="AJ61" s="706"/>
      <c r="AK61" s="707"/>
      <c r="AL61" s="81"/>
      <c r="AM61" s="82"/>
      <c r="AN61" s="81"/>
      <c r="AO61" s="83"/>
      <c r="AP61" s="84"/>
      <c r="AQ61" s="480"/>
      <c r="AR61" s="482"/>
      <c r="AS61" s="483"/>
      <c r="AT61" s="483"/>
      <c r="AU61" s="482"/>
      <c r="AV61" s="483"/>
      <c r="AW61" s="484"/>
      <c r="AX61" s="483"/>
      <c r="AY61" s="88"/>
      <c r="AZ61" s="89"/>
      <c r="BA61" s="90"/>
      <c r="BB61" s="90"/>
      <c r="BC61" s="91"/>
      <c r="BD61" s="482"/>
      <c r="BE61" s="483"/>
      <c r="BF61" s="483"/>
      <c r="BG61" s="482"/>
      <c r="BH61" s="483"/>
      <c r="BI61" s="484"/>
      <c r="BJ61" s="92"/>
      <c r="BK61" s="93"/>
      <c r="BL61" s="817"/>
      <c r="BM61" s="817"/>
      <c r="BN61" s="817"/>
      <c r="BO61" s="817"/>
      <c r="BP61" s="817"/>
      <c r="BQ61" s="817"/>
    </row>
    <row r="62" spans="1:69" s="107" customFormat="1" x14ac:dyDescent="0.8">
      <c r="A62" s="70">
        <f>IF(+All!$F109="Georgia State",+All!A109,IF(+All!$H109="Georgia State",+All!A109,0))</f>
        <v>2</v>
      </c>
      <c r="B62" s="480" t="str">
        <f>IF(+All!$F109="Georgia State",+All!B109,IF(+All!$H109="Georgia State",+All!B109,0))</f>
        <v>Sat</v>
      </c>
      <c r="C62" s="72">
        <f>IF(+All!$F109="Georgia State",+All!C109,IF(+All!$H109="Georgia State",+All!C109,0))</f>
        <v>44450</v>
      </c>
      <c r="D62" s="73">
        <f>IF(+All!$F109="Georgia State",+All!D109,IF(+All!$H109="Georgia State",+All!D109,0))</f>
        <v>0.8125</v>
      </c>
      <c r="E62" s="707" t="str">
        <f>IF(+All!$F109="Georgia State",+All!E109,IF(+All!$H109="Georgia State",+All!E109,0))</f>
        <v>espn3</v>
      </c>
      <c r="F62" s="75" t="str">
        <f>IF(+All!$F109="Georgia State",+All!F109,IF(+All!$H109="Georgia State",+All!F109,0))</f>
        <v>Georgia State</v>
      </c>
      <c r="G62" s="76" t="str">
        <f>IF(+All!$F109="Georgia State",+All!G109,IF(+All!$H109="Georgia State",+All!G109,0))</f>
        <v>SB</v>
      </c>
      <c r="H62" s="75" t="str">
        <f>IF(+All!$F109="Georgia State",+All!H109,IF(+All!$H109="Georgia State",+All!H109,0))</f>
        <v>North Carolina</v>
      </c>
      <c r="I62" s="76" t="str">
        <f>IF(+All!$F109="Georgia State",+All!I109,IF(+All!$H109="Georgia State",+All!I109,0))</f>
        <v>ACC</v>
      </c>
      <c r="J62" s="706" t="str">
        <f>IF(+All!$F109="Georgia State",+All!J109,IF(+All!$H109="Georgia State",+All!J109,0))</f>
        <v>North Carolina</v>
      </c>
      <c r="K62" s="707" t="str">
        <f>IF(+All!$F109="Georgia State",+All!K109,IF(+All!$H109="Georgia State",+All!K109,0))</f>
        <v>Georgia State</v>
      </c>
      <c r="L62" s="78">
        <f>IF(+All!$F109="Georgia State",+All!L109,IF(+All!$H109="Georgia State",+All!L109,0))</f>
        <v>26</v>
      </c>
      <c r="M62" s="79">
        <f>IF(+All!$F109="Georgia State",+All!M109,IF(+All!$H109="Georgia State",+All!M109,0))</f>
        <v>66</v>
      </c>
      <c r="N62" s="706" t="str">
        <f>IF(+All!$F109="Georgia State",+All!N109,IF(+All!$H109="Georgia State",+All!N109,0))</f>
        <v>North Carolina</v>
      </c>
      <c r="O62" s="708">
        <f>IF(+All!$F109="Georgia State",+All!O109,IF(+All!$H109="Georgia State",+All!O109,0))</f>
        <v>59</v>
      </c>
      <c r="P62" s="708" t="str">
        <f>IF(+All!$F109="Georgia State",+All!P109,IF(+All!$H109="Georgia State",+All!P109,0))</f>
        <v>Georgia State</v>
      </c>
      <c r="Q62" s="707">
        <f>IF(+All!$F109="Georgia State",+All!Q109,IF(+All!$H109="Georgia State",+All!Q109,0))</f>
        <v>17</v>
      </c>
      <c r="R62" s="706" t="str">
        <f>IF(+All!$F109="Georgia State",+All!R109,IF(+All!$H109="Georgia State",+All!R109,0))</f>
        <v>North Carolina</v>
      </c>
      <c r="S62" s="708" t="str">
        <f>IF(+All!$F109="Georgia State",+All!S109,IF(+All!$H109="Georgia State",+All!S109,0))</f>
        <v>Georgia State</v>
      </c>
      <c r="T62" s="706" t="str">
        <f>IF(+All!$F109="Georgia State",+All!T109,IF(+All!$H109="Georgia State",+All!T109,0))</f>
        <v>Georgia State</v>
      </c>
      <c r="U62" s="707" t="str">
        <f>IF(+All!$F109="Georgia State",+All!U109,IF(+All!$H109="Georgia State",+All!U109,0))</f>
        <v>L</v>
      </c>
      <c r="V62" s="706">
        <f>IF(+All!$F963="South Alabama",+All!#REF!,IF(+All!$H963="South Alabama",+All!#REF!,0))</f>
        <v>0</v>
      </c>
      <c r="W62" s="707">
        <f>IF(+All!$F963="South Alabama",+All!#REF!,IF(+All!$H963="South Alabama",+All!#REF!,0))</f>
        <v>0</v>
      </c>
      <c r="X62" s="706">
        <f>IF(+All!$F963="South Alabama",+All!#REF!,IF(+All!$H963="South Alabama",+All!#REF!,0))</f>
        <v>0</v>
      </c>
      <c r="Y62" s="707">
        <f>IF(+All!$F963="South Alabama",+All!#REF!,IF(+All!$H963="South Alabama",+All!#REF!,0))</f>
        <v>0</v>
      </c>
      <c r="Z62" s="706">
        <f>IF(+All!$F963="South Alabama",+All!#REF!,IF(+All!$H963="South Alabama",+All!#REF!,0))</f>
        <v>0</v>
      </c>
      <c r="AA62" s="707">
        <f>IF(+All!$F963="South Alabama",+All!#REF!,IF(+All!$H963="South Alabama",+All!#REF!,0))</f>
        <v>0</v>
      </c>
      <c r="AB62" s="706">
        <f>IF(+All!$F963="South Alabama",+All!#REF!,IF(+All!$H963="South Alabama",+All!#REF!,0))</f>
        <v>0</v>
      </c>
      <c r="AC62" s="707">
        <f>IF(+All!$F963="South Alabama",+All!#REF!,IF(+All!$H963="South Alabama",+All!#REF!,0))</f>
        <v>0</v>
      </c>
      <c r="AD62" s="706">
        <f>IF(+All!$F963="South Alabama",+All!#REF!,IF(+All!$H963="South Alabama",+All!#REF!,0))</f>
        <v>0</v>
      </c>
      <c r="AE62" s="707">
        <f>IF(+All!$F963="South Alabama",+All!#REF!,IF(+All!$H963="South Alabama",+All!#REF!,0))</f>
        <v>0</v>
      </c>
      <c r="AF62" s="706">
        <f>IF(+All!$F963="South Alabama",+All!#REF!,IF(+All!$H963="South Alabama",+All!#REF!,0))</f>
        <v>0</v>
      </c>
      <c r="AG62" s="707">
        <f>IF(+All!$F963="South Alabama",+All!#REF!,IF(+All!$H963="South Alabama",+All!#REF!,0))</f>
        <v>0</v>
      </c>
      <c r="AH62" s="706">
        <f>IF(+All!$F963="South Alabama",+All!#REF!,IF(+All!$H963="South Alabama",+All!#REF!,0))</f>
        <v>0</v>
      </c>
      <c r="AI62" s="707">
        <f>IF(+All!$F963="South Alabama",+All!#REF!,IF(+All!$H963="South Alabama",+All!#REF!,0))</f>
        <v>0</v>
      </c>
      <c r="AJ62" s="706">
        <f>IF(+All!$F963="South Alabama",+All!#REF!,IF(+All!$H963="South Alabama",+All!#REF!,0))</f>
        <v>0</v>
      </c>
      <c r="AK62" s="707">
        <f>IF(+All!$F963="South Alabama",+All!#REF!,IF(+All!$H963="South Alabama",+All!#REF!,0))</f>
        <v>0</v>
      </c>
      <c r="AL62" s="81">
        <f>IF(+All!$F963="South Alabama",+All!V963,IF(+All!$H963="South Alabama",+All!V963,0))</f>
        <v>0</v>
      </c>
      <c r="AM62" s="82">
        <f>IF(+All!$F963="South Alabama",+All!W963,IF(+All!$H963="South Alabama",+All!W963,0))</f>
        <v>0</v>
      </c>
      <c r="AN62" s="81">
        <f>IF(+All!$F963="South Alabama",+All!X963,IF(+All!$H963="South Alabama",+All!X963,0))</f>
        <v>0</v>
      </c>
      <c r="AO62" s="83">
        <f>IF(+All!$F963="South Alabama",+All!Y963,IF(+All!$H963="South Alabama",+All!Y963,0))</f>
        <v>0</v>
      </c>
      <c r="AP62" s="84">
        <f>IF(+All!$F963="South Alabama",+All!Z963,IF(+All!$H963="South Alabama",+All!Z963,0))</f>
        <v>0</v>
      </c>
      <c r="AQ62" s="480">
        <f>IF(+All!$F963="South Alabama",+All!#REF!,IF(+All!$H963="South Alabama",+All!#REF!,0))</f>
        <v>0</v>
      </c>
      <c r="AR62" s="482">
        <f>IF(+All!$F963="South Alabama",+All!#REF!,IF(+All!$H963="South Alabama",+All!#REF!,0))</f>
        <v>0</v>
      </c>
      <c r="AS62" s="483">
        <f>IF(+All!$F963="South Alabama",+All!#REF!,IF(+All!$H963="South Alabama",+All!#REF!,0))</f>
        <v>0</v>
      </c>
      <c r="AT62" s="483">
        <f>IF(+All!$F963="South Alabama",+All!#REF!,IF(+All!$H963="South Alabama",+All!#REF!,0))</f>
        <v>0</v>
      </c>
      <c r="AU62" s="482">
        <f>IF(+All!$F963="South Alabama",+All!#REF!,IF(+All!$H963="South Alabama",+All!#REF!,0))</f>
        <v>0</v>
      </c>
      <c r="AV62" s="483">
        <f>IF(+All!$F963="South Alabama",+All!#REF!,IF(+All!$H963="South Alabama",+All!#REF!,0))</f>
        <v>0</v>
      </c>
      <c r="AW62" s="484">
        <f>IF(+All!$F963="South Alabama",+All!#REF!,IF(+All!$H963="South Alabama",+All!#REF!,0))</f>
        <v>0</v>
      </c>
      <c r="AX62" s="483">
        <f>IF(+All!$F963="South Alabama",+All!#REF!,IF(+All!$H963="South Alabama",+All!#REF!,0))</f>
        <v>0</v>
      </c>
      <c r="AY62" s="88">
        <f>IF(+All!$F963="South Alabama",+All!#REF!,IF(+All!$H963="South Alabama",+All!#REF!,0))</f>
        <v>0</v>
      </c>
      <c r="AZ62" s="89">
        <f>IF(+All!$F963="South Alabama",+All!#REF!,IF(+All!$H963="South Alabama",+All!#REF!,0))</f>
        <v>0</v>
      </c>
      <c r="BA62" s="90">
        <f>IF(+All!$F963="South Alabama",+All!#REF!,IF(+All!$H963="South Alabama",+All!#REF!,0))</f>
        <v>0</v>
      </c>
      <c r="BB62" s="90">
        <f>IF(+All!$F963="South Alabama",+All!#REF!,IF(+All!$H963="South Alabama",+All!#REF!,0))</f>
        <v>0</v>
      </c>
      <c r="BC62" s="91">
        <f>IF(+All!$F963="South Alabama",+All!#REF!,IF(+All!$H963="South Alabama",+All!#REF!,0))</f>
        <v>0</v>
      </c>
      <c r="BD62" s="482">
        <f>IF(+All!$F963="South Alabama",+All!#REF!,IF(+All!$H963="South Alabama",+All!#REF!,0))</f>
        <v>0</v>
      </c>
      <c r="BE62" s="483">
        <f>IF(+All!$F963="South Alabama",+All!#REF!,IF(+All!$H963="South Alabama",+All!#REF!,0))</f>
        <v>0</v>
      </c>
      <c r="BF62" s="483">
        <f>IF(+All!$F963="South Alabama",+All!#REF!,IF(+All!$H963="South Alabama",+All!#REF!,0))</f>
        <v>0</v>
      </c>
      <c r="BG62" s="482">
        <f>IF(+All!$F963="South Alabama",+All!#REF!,IF(+All!$H963="South Alabama",+All!#REF!,0))</f>
        <v>0</v>
      </c>
      <c r="BH62" s="483">
        <f>IF(+All!$F963="South Alabama",+All!#REF!,IF(+All!$H963="South Alabama",+All!#REF!,0))</f>
        <v>0</v>
      </c>
      <c r="BI62" s="484">
        <f>IF(+All!$F963="South Alabama",+All!#REF!,IF(+All!$H963="South Alabama",+All!#REF!,0))</f>
        <v>0</v>
      </c>
      <c r="BJ62" s="92">
        <f>IF(+All!$F963="South Alabama",+All!#REF!,IF(+All!$H963="South Alabama",+All!#REF!,0))</f>
        <v>0</v>
      </c>
      <c r="BK62" s="93">
        <f>IF(+All!$F963="South Alabama",+All!#REF!,IF(+All!$H963="South Alabama",+All!#REF!,0))</f>
        <v>0</v>
      </c>
      <c r="BL62" s="817"/>
      <c r="BM62" s="817"/>
      <c r="BN62" s="817"/>
      <c r="BO62" s="817"/>
      <c r="BP62" s="817"/>
      <c r="BQ62" s="817"/>
    </row>
    <row r="63" spans="1:69" s="107" customFormat="1" x14ac:dyDescent="0.8">
      <c r="A63" s="70">
        <f>IF(+All!$F236="Georgia State",+All!A236,IF(+All!$H236="Georgia State",+All!A236,0))</f>
        <v>3</v>
      </c>
      <c r="B63" s="480" t="str">
        <f>IF(+All!$F236="Georgia State",+All!B236,IF(+All!$H236="Georgia State",+All!B236,0))</f>
        <v>Sat</v>
      </c>
      <c r="C63" s="72">
        <f>IF(+All!$F236="Georgia State",+All!C236,IF(+All!$H236="Georgia State",+All!C236,0))</f>
        <v>44457</v>
      </c>
      <c r="D63" s="73">
        <f>IF(+All!$F236="Georgia State",+All!D236,IF(+All!$H236="Georgia State",+All!D236,0))</f>
        <v>0.79166666666666663</v>
      </c>
      <c r="E63" s="707">
        <f>IF(+All!$F236="Georgia State",+All!E236,IF(+All!$H236="Georgia State",+All!E236,0))</f>
        <v>0</v>
      </c>
      <c r="F63" s="75" t="str">
        <f>IF(+All!$F236="Georgia State",+All!F236,IF(+All!$H236="Georgia State",+All!F236,0))</f>
        <v>UNC Charlotte</v>
      </c>
      <c r="G63" s="76" t="str">
        <f>IF(+All!$F236="Georgia State",+All!G236,IF(+All!$H236="Georgia State",+All!G236,0))</f>
        <v>CUSA</v>
      </c>
      <c r="H63" s="75" t="str">
        <f>IF(+All!$F236="Georgia State",+All!H236,IF(+All!$H236="Georgia State",+All!H236,0))</f>
        <v>Georgia State</v>
      </c>
      <c r="I63" s="76" t="str">
        <f>IF(+All!$F236="Georgia State",+All!I236,IF(+All!$H236="Georgia State",+All!I236,0))</f>
        <v>SB</v>
      </c>
      <c r="J63" s="706" t="str">
        <f>IF(+All!$F236="Georgia State",+All!J236,IF(+All!$H236="Georgia State",+All!J236,0))</f>
        <v>Georgia State</v>
      </c>
      <c r="K63" s="707" t="str">
        <f>IF(+All!$F236="Georgia State",+All!K236,IF(+All!$H236="Georgia State",+All!K236,0))</f>
        <v>UNC Charlotte</v>
      </c>
      <c r="L63" s="78">
        <f>IF(+All!$F236="Georgia State",+All!L236,IF(+All!$H236="Georgia State",+All!L236,0))</f>
        <v>4</v>
      </c>
      <c r="M63" s="79">
        <f>IF(+All!$F236="Georgia State",+All!M236,IF(+All!$H236="Georgia State",+All!M236,0))</f>
        <v>63</v>
      </c>
      <c r="N63" s="706" t="str">
        <f>IF(+All!$F236="Georgia State",+All!N236,IF(+All!$H236="Georgia State",+All!N236,0))</f>
        <v>Georgia State</v>
      </c>
      <c r="O63" s="708">
        <f>IF(+All!$F236="Georgia State",+All!O236,IF(+All!$H236="Georgia State",+All!O236,0))</f>
        <v>20</v>
      </c>
      <c r="P63" s="708" t="str">
        <f>IF(+All!$F236="Georgia State",+All!P236,IF(+All!$H236="Georgia State",+All!P236,0))</f>
        <v>UNC Charlotte</v>
      </c>
      <c r="Q63" s="707">
        <f>IF(+All!$F236="Georgia State",+All!Q236,IF(+All!$H236="Georgia State",+All!Q236,0))</f>
        <v>9</v>
      </c>
      <c r="R63" s="706" t="str">
        <f>IF(+All!$F236="Georgia State",+All!R236,IF(+All!$H236="Georgia State",+All!R236,0))</f>
        <v>Georgia State</v>
      </c>
      <c r="S63" s="708" t="str">
        <f>IF(+All!$F236="Georgia State",+All!S236,IF(+All!$H236="Georgia State",+All!S236,0))</f>
        <v>UNC Charlotte</v>
      </c>
      <c r="T63" s="706" t="str">
        <f>IF(+All!$F236="Georgia State",+All!T236,IF(+All!$H236="Georgia State",+All!T236,0))</f>
        <v>Georgia State</v>
      </c>
      <c r="U63" s="707" t="str">
        <f>IF(+All!$F236="Georgia State",+All!U236,IF(+All!$H236="Georgia State",+All!U236,0))</f>
        <v>W</v>
      </c>
      <c r="V63" s="706" t="e">
        <f>IF(+All!#REF!="South Alabama",+All!#REF!,IF(+All!#REF!="South Alabama",+All!#REF!,0))</f>
        <v>#REF!</v>
      </c>
      <c r="W63" s="707" t="e">
        <f>IF(+All!#REF!="South Alabama",+All!#REF!,IF(+All!#REF!="South Alabama",+All!#REF!,0))</f>
        <v>#REF!</v>
      </c>
      <c r="X63" s="706" t="e">
        <f>IF(+All!#REF!="South Alabama",+All!#REF!,IF(+All!#REF!="South Alabama",+All!#REF!,0))</f>
        <v>#REF!</v>
      </c>
      <c r="Y63" s="707" t="e">
        <f>IF(+All!#REF!="South Alabama",+All!#REF!,IF(+All!#REF!="South Alabama",+All!#REF!,0))</f>
        <v>#REF!</v>
      </c>
      <c r="Z63" s="706" t="e">
        <f>IF(+All!#REF!="South Alabama",+All!#REF!,IF(+All!#REF!="South Alabama",+All!#REF!,0))</f>
        <v>#REF!</v>
      </c>
      <c r="AA63" s="707" t="e">
        <f>IF(+All!#REF!="South Alabama",+All!#REF!,IF(+All!#REF!="South Alabama",+All!#REF!,0))</f>
        <v>#REF!</v>
      </c>
      <c r="AB63" s="706" t="e">
        <f>IF(+All!#REF!="South Alabama",+All!#REF!,IF(+All!#REF!="South Alabama",+All!#REF!,0))</f>
        <v>#REF!</v>
      </c>
      <c r="AC63" s="707" t="e">
        <f>IF(+All!#REF!="South Alabama",+All!#REF!,IF(+All!#REF!="South Alabama",+All!#REF!,0))</f>
        <v>#REF!</v>
      </c>
      <c r="AD63" s="706" t="e">
        <f>IF(+All!#REF!="South Alabama",+All!#REF!,IF(+All!#REF!="South Alabama",+All!#REF!,0))</f>
        <v>#REF!</v>
      </c>
      <c r="AE63" s="707" t="e">
        <f>IF(+All!#REF!="South Alabama",+All!#REF!,IF(+All!#REF!="South Alabama",+All!#REF!,0))</f>
        <v>#REF!</v>
      </c>
      <c r="AF63" s="706" t="e">
        <f>IF(+All!#REF!="South Alabama",+All!#REF!,IF(+All!#REF!="South Alabama",+All!#REF!,0))</f>
        <v>#REF!</v>
      </c>
      <c r="AG63" s="707" t="e">
        <f>IF(+All!#REF!="South Alabama",+All!#REF!,IF(+All!#REF!="South Alabama",+All!#REF!,0))</f>
        <v>#REF!</v>
      </c>
      <c r="AH63" s="706" t="e">
        <f>IF(+All!#REF!="South Alabama",+All!#REF!,IF(+All!#REF!="South Alabama",+All!#REF!,0))</f>
        <v>#REF!</v>
      </c>
      <c r="AI63" s="707" t="e">
        <f>IF(+All!#REF!="South Alabama",+All!#REF!,IF(+All!#REF!="South Alabama",+All!#REF!,0))</f>
        <v>#REF!</v>
      </c>
      <c r="AJ63" s="706" t="e">
        <f>IF(+All!#REF!="South Alabama",+All!#REF!,IF(+All!#REF!="South Alabama",+All!#REF!,0))</f>
        <v>#REF!</v>
      </c>
      <c r="AK63" s="707" t="e">
        <f>IF(+All!#REF!="South Alabama",+All!#REF!,IF(+All!#REF!="South Alabama",+All!#REF!,0))</f>
        <v>#REF!</v>
      </c>
      <c r="AL63" s="81" t="e">
        <f>IF(+All!#REF!="South Alabama",+All!#REF!,IF(+All!#REF!="South Alabama",+All!#REF!,0))</f>
        <v>#REF!</v>
      </c>
      <c r="AM63" s="82" t="e">
        <f>IF(+All!#REF!="South Alabama",+All!#REF!,IF(+All!#REF!="South Alabama",+All!#REF!,0))</f>
        <v>#REF!</v>
      </c>
      <c r="AN63" s="81" t="e">
        <f>IF(+All!#REF!="South Alabama",+All!#REF!,IF(+All!#REF!="South Alabama",+All!#REF!,0))</f>
        <v>#REF!</v>
      </c>
      <c r="AO63" s="83" t="e">
        <f>IF(+All!#REF!="South Alabama",+All!#REF!,IF(+All!#REF!="South Alabama",+All!#REF!,0))</f>
        <v>#REF!</v>
      </c>
      <c r="AP63" s="84" t="e">
        <f>IF(+All!#REF!="South Alabama",+All!#REF!,IF(+All!#REF!="South Alabama",+All!#REF!,0))</f>
        <v>#REF!</v>
      </c>
      <c r="AQ63" s="480" t="e">
        <f>IF(+All!#REF!="South Alabama",+All!#REF!,IF(+All!#REF!="South Alabama",+All!#REF!,0))</f>
        <v>#REF!</v>
      </c>
      <c r="AR63" s="482" t="e">
        <f>IF(+All!#REF!="South Alabama",+All!#REF!,IF(+All!#REF!="South Alabama",+All!#REF!,0))</f>
        <v>#REF!</v>
      </c>
      <c r="AS63" s="483" t="e">
        <f>IF(+All!#REF!="South Alabama",+All!#REF!,IF(+All!#REF!="South Alabama",+All!#REF!,0))</f>
        <v>#REF!</v>
      </c>
      <c r="AT63" s="483" t="e">
        <f>IF(+All!#REF!="South Alabama",+All!#REF!,IF(+All!#REF!="South Alabama",+All!#REF!,0))</f>
        <v>#REF!</v>
      </c>
      <c r="AU63" s="482" t="e">
        <f>IF(+All!#REF!="South Alabama",+All!#REF!,IF(+All!#REF!="South Alabama",+All!#REF!,0))</f>
        <v>#REF!</v>
      </c>
      <c r="AV63" s="483" t="e">
        <f>IF(+All!#REF!="South Alabama",+All!#REF!,IF(+All!#REF!="South Alabama",+All!#REF!,0))</f>
        <v>#REF!</v>
      </c>
      <c r="AW63" s="484" t="e">
        <f>IF(+All!#REF!="South Alabama",+All!#REF!,IF(+All!#REF!="South Alabama",+All!#REF!,0))</f>
        <v>#REF!</v>
      </c>
      <c r="AX63" s="483" t="e">
        <f>IF(+All!#REF!="South Alabama",+All!#REF!,IF(+All!#REF!="South Alabama",+All!#REF!,0))</f>
        <v>#REF!</v>
      </c>
      <c r="AY63" s="88" t="e">
        <f>IF(+All!#REF!="South Alabama",+All!#REF!,IF(+All!#REF!="South Alabama",+All!#REF!,0))</f>
        <v>#REF!</v>
      </c>
      <c r="AZ63" s="89" t="e">
        <f>IF(+All!#REF!="South Alabama",+All!#REF!,IF(+All!#REF!="South Alabama",+All!#REF!,0))</f>
        <v>#REF!</v>
      </c>
      <c r="BA63" s="90" t="e">
        <f>IF(+All!#REF!="South Alabama",+All!#REF!,IF(+All!#REF!="South Alabama",+All!#REF!,0))</f>
        <v>#REF!</v>
      </c>
      <c r="BB63" s="90" t="e">
        <f>IF(+All!#REF!="South Alabama",+All!#REF!,IF(+All!#REF!="South Alabama",+All!#REF!,0))</f>
        <v>#REF!</v>
      </c>
      <c r="BC63" s="91" t="e">
        <f>IF(+All!#REF!="South Alabama",+All!#REF!,IF(+All!#REF!="South Alabama",+All!#REF!,0))</f>
        <v>#REF!</v>
      </c>
      <c r="BD63" s="482" t="e">
        <f>IF(+All!#REF!="South Alabama",+All!#REF!,IF(+All!#REF!="South Alabama",+All!#REF!,0))</f>
        <v>#REF!</v>
      </c>
      <c r="BE63" s="483" t="e">
        <f>IF(+All!#REF!="South Alabama",+All!#REF!,IF(+All!#REF!="South Alabama",+All!#REF!,0))</f>
        <v>#REF!</v>
      </c>
      <c r="BF63" s="483" t="e">
        <f>IF(+All!#REF!="South Alabama",+All!#REF!,IF(+All!#REF!="South Alabama",+All!#REF!,0))</f>
        <v>#REF!</v>
      </c>
      <c r="BG63" s="482" t="e">
        <f>IF(+All!#REF!="South Alabama",+All!#REF!,IF(+All!#REF!="South Alabama",+All!#REF!,0))</f>
        <v>#REF!</v>
      </c>
      <c r="BH63" s="483" t="e">
        <f>IF(+All!#REF!="South Alabama",+All!#REF!,IF(+All!#REF!="South Alabama",+All!#REF!,0))</f>
        <v>#REF!</v>
      </c>
      <c r="BI63" s="484" t="e">
        <f>IF(+All!#REF!="South Alabama",+All!#REF!,IF(+All!#REF!="South Alabama",+All!#REF!,0))</f>
        <v>#REF!</v>
      </c>
      <c r="BJ63" s="92" t="e">
        <f>IF(+All!#REF!="South Alabama",+All!#REF!,IF(+All!#REF!="South Alabama",+All!#REF!,0))</f>
        <v>#REF!</v>
      </c>
      <c r="BK63" s="93" t="e">
        <f>IF(+All!#REF!="South Alabama",+All!#REF!,IF(+All!#REF!="South Alabama",+All!#REF!,0))</f>
        <v>#REF!</v>
      </c>
      <c r="BL63" s="817"/>
      <c r="BM63" s="817"/>
      <c r="BN63" s="817"/>
      <c r="BO63" s="817"/>
      <c r="BP63" s="817"/>
      <c r="BQ63" s="817"/>
    </row>
    <row r="64" spans="1:69" s="107" customFormat="1" x14ac:dyDescent="0.8">
      <c r="A64" s="70">
        <f>IF(+All!$F318="Georgia State",+All!A318,IF(+All!$H318="Georgia State",+All!A318,0))</f>
        <v>4</v>
      </c>
      <c r="B64" s="480" t="str">
        <f>IF(+All!$F318="Georgia State",+All!B318,IF(+All!$H318="Georgia State",+All!B318,0))</f>
        <v>Sat</v>
      </c>
      <c r="C64" s="72">
        <f>IF(+All!$F318="Georgia State",+All!C318,IF(+All!$H318="Georgia State",+All!C318,0))</f>
        <v>44464</v>
      </c>
      <c r="D64" s="73">
        <f>IF(+All!$F318="Georgia State",+All!D318,IF(+All!$H318="Georgia State",+All!D318,0))</f>
        <v>0.66666666666666663</v>
      </c>
      <c r="E64" s="707" t="str">
        <f>IF(+All!$F318="Georgia State",+All!E318,IF(+All!$H318="Georgia State",+All!E318,0))</f>
        <v>SEC</v>
      </c>
      <c r="F64" s="75" t="str">
        <f>IF(+All!$F318="Georgia State",+All!F318,IF(+All!$H318="Georgia State",+All!F318,0))</f>
        <v>Georgia State</v>
      </c>
      <c r="G64" s="76" t="str">
        <f>IF(+All!$F318="Georgia State",+All!G318,IF(+All!$H318="Georgia State",+All!G318,0))</f>
        <v>SB</v>
      </c>
      <c r="H64" s="75" t="str">
        <f>IF(+All!$F318="Georgia State",+All!H318,IF(+All!$H318="Georgia State",+All!H318,0))</f>
        <v>Auburn</v>
      </c>
      <c r="I64" s="76" t="str">
        <f>IF(+All!$F318="Georgia State",+All!I318,IF(+All!$H318="Georgia State",+All!I318,0))</f>
        <v>SEC</v>
      </c>
      <c r="J64" s="706" t="str">
        <f>IF(+All!$F318="Georgia State",+All!J318,IF(+All!$H318="Georgia State",+All!J318,0))</f>
        <v>Auburn</v>
      </c>
      <c r="K64" s="707" t="str">
        <f>IF(+All!$F318="Georgia State",+All!K318,IF(+All!$H318="Georgia State",+All!K318,0))</f>
        <v>Georgia State</v>
      </c>
      <c r="L64" s="78">
        <f>IF(+All!$F318="Georgia State",+All!L318,IF(+All!$H318="Georgia State",+All!L318,0))</f>
        <v>27</v>
      </c>
      <c r="M64" s="79">
        <f>IF(+All!$F318="Georgia State",+All!M318,IF(+All!$H318="Georgia State",+All!M318,0))</f>
        <v>57</v>
      </c>
      <c r="N64" s="706" t="str">
        <f>IF(+All!$F318="Georgia State",+All!N318,IF(+All!$H318="Georgia State",+All!N318,0))</f>
        <v>Auburn</v>
      </c>
      <c r="O64" s="708">
        <f>IF(+All!$F318="Georgia State",+All!O318,IF(+All!$H318="Georgia State",+All!O318,0))</f>
        <v>34</v>
      </c>
      <c r="P64" s="708" t="str">
        <f>IF(+All!$F318="Georgia State",+All!P318,IF(+All!$H318="Georgia State",+All!P318,0))</f>
        <v>Georgia State</v>
      </c>
      <c r="Q64" s="707">
        <f>IF(+All!$F318="Georgia State",+All!Q318,IF(+All!$H318="Georgia State",+All!Q318,0))</f>
        <v>24</v>
      </c>
      <c r="R64" s="706" t="str">
        <f>IF(+All!$F318="Georgia State",+All!R318,IF(+All!$H318="Georgia State",+All!R318,0))</f>
        <v>Georgia State</v>
      </c>
      <c r="S64" s="708" t="str">
        <f>IF(+All!$F318="Georgia State",+All!S318,IF(+All!$H318="Georgia State",+All!S318,0))</f>
        <v>Auburn</v>
      </c>
      <c r="T64" s="706" t="str">
        <f>IF(+All!$F318="Georgia State",+All!T318,IF(+All!$H318="Georgia State",+All!T318,0))</f>
        <v>Georgia State</v>
      </c>
      <c r="U64" s="707" t="str">
        <f>IF(+All!$F318="Georgia State",+All!U318,IF(+All!$H318="Georgia State",+All!U318,0))</f>
        <v>W</v>
      </c>
      <c r="V64" s="706" t="e">
        <f>IF(+All!#REF!="South Alabama",+All!#REF!,IF(+All!#REF!="South Alabama",+All!#REF!,0))</f>
        <v>#REF!</v>
      </c>
      <c r="W64" s="707" t="e">
        <f>IF(+All!#REF!="South Alabama",+All!#REF!,IF(+All!#REF!="South Alabama",+All!#REF!,0))</f>
        <v>#REF!</v>
      </c>
      <c r="X64" s="706" t="e">
        <f>IF(+All!#REF!="South Alabama",+All!#REF!,IF(+All!#REF!="South Alabama",+All!#REF!,0))</f>
        <v>#REF!</v>
      </c>
      <c r="Y64" s="707" t="e">
        <f>IF(+All!#REF!="South Alabama",+All!#REF!,IF(+All!#REF!="South Alabama",+All!#REF!,0))</f>
        <v>#REF!</v>
      </c>
      <c r="Z64" s="706" t="e">
        <f>IF(+All!#REF!="South Alabama",+All!#REF!,IF(+All!#REF!="South Alabama",+All!#REF!,0))</f>
        <v>#REF!</v>
      </c>
      <c r="AA64" s="707" t="e">
        <f>IF(+All!#REF!="South Alabama",+All!#REF!,IF(+All!#REF!="South Alabama",+All!#REF!,0))</f>
        <v>#REF!</v>
      </c>
      <c r="AB64" s="706" t="e">
        <f>IF(+All!#REF!="South Alabama",+All!#REF!,IF(+All!#REF!="South Alabama",+All!#REF!,0))</f>
        <v>#REF!</v>
      </c>
      <c r="AC64" s="707" t="e">
        <f>IF(+All!#REF!="South Alabama",+All!#REF!,IF(+All!#REF!="South Alabama",+All!#REF!,0))</f>
        <v>#REF!</v>
      </c>
      <c r="AD64" s="706" t="e">
        <f>IF(+All!#REF!="South Alabama",+All!#REF!,IF(+All!#REF!="South Alabama",+All!#REF!,0))</f>
        <v>#REF!</v>
      </c>
      <c r="AE64" s="707" t="e">
        <f>IF(+All!#REF!="South Alabama",+All!#REF!,IF(+All!#REF!="South Alabama",+All!#REF!,0))</f>
        <v>#REF!</v>
      </c>
      <c r="AF64" s="706" t="e">
        <f>IF(+All!#REF!="South Alabama",+All!#REF!,IF(+All!#REF!="South Alabama",+All!#REF!,0))</f>
        <v>#REF!</v>
      </c>
      <c r="AG64" s="707" t="e">
        <f>IF(+All!#REF!="South Alabama",+All!#REF!,IF(+All!#REF!="South Alabama",+All!#REF!,0))</f>
        <v>#REF!</v>
      </c>
      <c r="AH64" s="706" t="e">
        <f>IF(+All!#REF!="South Alabama",+All!#REF!,IF(+All!#REF!="South Alabama",+All!#REF!,0))</f>
        <v>#REF!</v>
      </c>
      <c r="AI64" s="707" t="e">
        <f>IF(+All!#REF!="South Alabama",+All!#REF!,IF(+All!#REF!="South Alabama",+All!#REF!,0))</f>
        <v>#REF!</v>
      </c>
      <c r="AJ64" s="706" t="e">
        <f>IF(+All!#REF!="South Alabama",+All!#REF!,IF(+All!#REF!="South Alabama",+All!#REF!,0))</f>
        <v>#REF!</v>
      </c>
      <c r="AK64" s="707" t="e">
        <f>IF(+All!#REF!="South Alabama",+All!#REF!,IF(+All!#REF!="South Alabama",+All!#REF!,0))</f>
        <v>#REF!</v>
      </c>
      <c r="AL64" s="81" t="e">
        <f>IF(+All!#REF!="South Alabama",+All!#REF!,IF(+All!#REF!="South Alabama",+All!#REF!,0))</f>
        <v>#REF!</v>
      </c>
      <c r="AM64" s="82" t="e">
        <f>IF(+All!#REF!="South Alabama",+All!#REF!,IF(+All!#REF!="South Alabama",+All!#REF!,0))</f>
        <v>#REF!</v>
      </c>
      <c r="AN64" s="81" t="e">
        <f>IF(+All!#REF!="South Alabama",+All!#REF!,IF(+All!#REF!="South Alabama",+All!#REF!,0))</f>
        <v>#REF!</v>
      </c>
      <c r="AO64" s="83" t="e">
        <f>IF(+All!#REF!="South Alabama",+All!#REF!,IF(+All!#REF!="South Alabama",+All!#REF!,0))</f>
        <v>#REF!</v>
      </c>
      <c r="AP64" s="84" t="e">
        <f>IF(+All!#REF!="South Alabama",+All!#REF!,IF(+All!#REF!="South Alabama",+All!#REF!,0))</f>
        <v>#REF!</v>
      </c>
      <c r="AQ64" s="480" t="e">
        <f>IF(+All!#REF!="South Alabama",+All!#REF!,IF(+All!#REF!="South Alabama",+All!#REF!,0))</f>
        <v>#REF!</v>
      </c>
      <c r="AR64" s="482" t="e">
        <f>IF(+All!#REF!="South Alabama",+All!#REF!,IF(+All!#REF!="South Alabama",+All!#REF!,0))</f>
        <v>#REF!</v>
      </c>
      <c r="AS64" s="483" t="e">
        <f>IF(+All!#REF!="South Alabama",+All!#REF!,IF(+All!#REF!="South Alabama",+All!#REF!,0))</f>
        <v>#REF!</v>
      </c>
      <c r="AT64" s="483" t="e">
        <f>IF(+All!#REF!="South Alabama",+All!#REF!,IF(+All!#REF!="South Alabama",+All!#REF!,0))</f>
        <v>#REF!</v>
      </c>
      <c r="AU64" s="482" t="e">
        <f>IF(+All!#REF!="South Alabama",+All!#REF!,IF(+All!#REF!="South Alabama",+All!#REF!,0))</f>
        <v>#REF!</v>
      </c>
      <c r="AV64" s="483" t="e">
        <f>IF(+All!#REF!="South Alabama",+All!#REF!,IF(+All!#REF!="South Alabama",+All!#REF!,0))</f>
        <v>#REF!</v>
      </c>
      <c r="AW64" s="484" t="e">
        <f>IF(+All!#REF!="South Alabama",+All!#REF!,IF(+All!#REF!="South Alabama",+All!#REF!,0))</f>
        <v>#REF!</v>
      </c>
      <c r="AX64" s="483" t="e">
        <f>IF(+All!#REF!="South Alabama",+All!#REF!,IF(+All!#REF!="South Alabama",+All!#REF!,0))</f>
        <v>#REF!</v>
      </c>
      <c r="AY64" s="88" t="e">
        <f>IF(+All!#REF!="South Alabama",+All!#REF!,IF(+All!#REF!="South Alabama",+All!#REF!,0))</f>
        <v>#REF!</v>
      </c>
      <c r="AZ64" s="89" t="e">
        <f>IF(+All!#REF!="South Alabama",+All!#REF!,IF(+All!#REF!="South Alabama",+All!#REF!,0))</f>
        <v>#REF!</v>
      </c>
      <c r="BA64" s="90" t="e">
        <f>IF(+All!#REF!="South Alabama",+All!#REF!,IF(+All!#REF!="South Alabama",+All!#REF!,0))</f>
        <v>#REF!</v>
      </c>
      <c r="BB64" s="90" t="e">
        <f>IF(+All!#REF!="South Alabama",+All!#REF!,IF(+All!#REF!="South Alabama",+All!#REF!,0))</f>
        <v>#REF!</v>
      </c>
      <c r="BC64" s="91" t="e">
        <f>IF(+All!#REF!="South Alabama",+All!#REF!,IF(+All!#REF!="South Alabama",+All!#REF!,0))</f>
        <v>#REF!</v>
      </c>
      <c r="BD64" s="482" t="e">
        <f>IF(+All!#REF!="South Alabama",+All!#REF!,IF(+All!#REF!="South Alabama",+All!#REF!,0))</f>
        <v>#REF!</v>
      </c>
      <c r="BE64" s="483" t="e">
        <f>IF(+All!#REF!="South Alabama",+All!#REF!,IF(+All!#REF!="South Alabama",+All!#REF!,0))</f>
        <v>#REF!</v>
      </c>
      <c r="BF64" s="483" t="e">
        <f>IF(+All!#REF!="South Alabama",+All!#REF!,IF(+All!#REF!="South Alabama",+All!#REF!,0))</f>
        <v>#REF!</v>
      </c>
      <c r="BG64" s="482" t="e">
        <f>IF(+All!#REF!="South Alabama",+All!#REF!,IF(+All!#REF!="South Alabama",+All!#REF!,0))</f>
        <v>#REF!</v>
      </c>
      <c r="BH64" s="483" t="e">
        <f>IF(+All!#REF!="South Alabama",+All!#REF!,IF(+All!#REF!="South Alabama",+All!#REF!,0))</f>
        <v>#REF!</v>
      </c>
      <c r="BI64" s="484" t="e">
        <f>IF(+All!#REF!="South Alabama",+All!#REF!,IF(+All!#REF!="South Alabama",+All!#REF!,0))</f>
        <v>#REF!</v>
      </c>
      <c r="BJ64" s="92" t="e">
        <f>IF(+All!#REF!="South Alabama",+All!#REF!,IF(+All!#REF!="South Alabama",+All!#REF!,0))</f>
        <v>#REF!</v>
      </c>
      <c r="BK64" s="93" t="e">
        <f>IF(+All!#REF!="South Alabama",+All!#REF!,IF(+All!#REF!="South Alabama",+All!#REF!,0))</f>
        <v>#REF!</v>
      </c>
      <c r="BL64" s="817"/>
      <c r="BM64" s="817"/>
      <c r="BN64" s="817"/>
      <c r="BO64" s="817"/>
      <c r="BP64" s="817"/>
      <c r="BQ64" s="817"/>
    </row>
    <row r="65" spans="1:69" s="107" customFormat="1" x14ac:dyDescent="0.8">
      <c r="A65" s="70">
        <f>IF(+All!$F379="Georgia State",+All!A379,IF(+All!$H379="Georgia State",+All!A379,0))</f>
        <v>5</v>
      </c>
      <c r="B65" s="480" t="str">
        <f>IF(+All!$F379="Georgia State",+All!B379,IF(+All!$H379="Georgia State",+All!B379,0))</f>
        <v>Sat</v>
      </c>
      <c r="C65" s="72">
        <f>IF(+All!$F379="Georgia State",+All!C379,IF(+All!$H379="Georgia State",+All!C379,0))</f>
        <v>44471</v>
      </c>
      <c r="D65" s="73">
        <f>IF(+All!$F379="Georgia State",+All!D379,IF(+All!$H379="Georgia State",+All!D379,0))</f>
        <v>0.58333333333333337</v>
      </c>
      <c r="E65" s="707">
        <f>IF(+All!$F379="Georgia State",+All!E379,IF(+All!$H379="Georgia State",+All!E379,0))</f>
        <v>0</v>
      </c>
      <c r="F65" s="75" t="str">
        <f>IF(+All!$F379="Georgia State",+All!F379,IF(+All!$H379="Georgia State",+All!F379,0))</f>
        <v>Appalachian State</v>
      </c>
      <c r="G65" s="76" t="str">
        <f>IF(+All!$F379="Georgia State",+All!G379,IF(+All!$H379="Georgia State",+All!G379,0))</f>
        <v>SB</v>
      </c>
      <c r="H65" s="75" t="str">
        <f>IF(+All!$F379="Georgia State",+All!H379,IF(+All!$H379="Georgia State",+All!H379,0))</f>
        <v>Georgia State</v>
      </c>
      <c r="I65" s="76" t="str">
        <f>IF(+All!$F379="Georgia State",+All!I379,IF(+All!$H379="Georgia State",+All!I379,0))</f>
        <v>SB</v>
      </c>
      <c r="J65" s="706" t="str">
        <f>IF(+All!$F379="Georgia State",+All!J379,IF(+All!$H379="Georgia State",+All!J379,0))</f>
        <v>Appalachian State</v>
      </c>
      <c r="K65" s="707" t="str">
        <f>IF(+All!$F379="Georgia State",+All!K379,IF(+All!$H379="Georgia State",+All!K379,0))</f>
        <v>Georgia State</v>
      </c>
      <c r="L65" s="78">
        <f>IF(+All!$F379="Georgia State",+All!L379,IF(+All!$H379="Georgia State",+All!L379,0))</f>
        <v>10</v>
      </c>
      <c r="M65" s="79">
        <f>IF(+All!$F379="Georgia State",+All!M379,IF(+All!$H379="Georgia State",+All!M379,0))</f>
        <v>55.5</v>
      </c>
      <c r="N65" s="706" t="str">
        <f>IF(+All!$F379="Georgia State",+All!N379,IF(+All!$H379="Georgia State",+All!N379,0))</f>
        <v>Appalachian State</v>
      </c>
      <c r="O65" s="708">
        <f>IF(+All!$F379="Georgia State",+All!O379,IF(+All!$H379="Georgia State",+All!O379,0))</f>
        <v>45</v>
      </c>
      <c r="P65" s="708" t="str">
        <f>IF(+All!$F379="Georgia State",+All!P379,IF(+All!$H379="Georgia State",+All!P379,0))</f>
        <v>Georgia State</v>
      </c>
      <c r="Q65" s="707">
        <f>IF(+All!$F379="Georgia State",+All!Q379,IF(+All!$H379="Georgia State",+All!Q379,0))</f>
        <v>16</v>
      </c>
      <c r="R65" s="706" t="str">
        <f>IF(+All!$F379="Georgia State",+All!R379,IF(+All!$H379="Georgia State",+All!R379,0))</f>
        <v>Appalachian State</v>
      </c>
      <c r="S65" s="708" t="str">
        <f>IF(+All!$F379="Georgia State",+All!S379,IF(+All!$H379="Georgia State",+All!S379,0))</f>
        <v>Georgia State</v>
      </c>
      <c r="T65" s="706" t="str">
        <f>IF(+All!$F379="Georgia State",+All!T379,IF(+All!$H379="Georgia State",+All!T379,0))</f>
        <v>Georgia State</v>
      </c>
      <c r="U65" s="707" t="str">
        <f>IF(+All!$F379="Georgia State",+All!U379,IF(+All!$H379="Georgia State",+All!U379,0))</f>
        <v>L</v>
      </c>
      <c r="V65" s="706" t="e">
        <f>IF(+All!#REF!="South Alabama",+All!#REF!,IF(+All!#REF!="South Alabama",+All!#REF!,0))</f>
        <v>#REF!</v>
      </c>
      <c r="W65" s="707" t="e">
        <f>IF(+All!#REF!="South Alabama",+All!#REF!,IF(+All!#REF!="South Alabama",+All!#REF!,0))</f>
        <v>#REF!</v>
      </c>
      <c r="X65" s="706" t="e">
        <f>IF(+All!#REF!="South Alabama",+All!#REF!,IF(+All!#REF!="South Alabama",+All!#REF!,0))</f>
        <v>#REF!</v>
      </c>
      <c r="Y65" s="707" t="e">
        <f>IF(+All!#REF!="South Alabama",+All!#REF!,IF(+All!#REF!="South Alabama",+All!#REF!,0))</f>
        <v>#REF!</v>
      </c>
      <c r="Z65" s="706" t="e">
        <f>IF(+All!#REF!="South Alabama",+All!#REF!,IF(+All!#REF!="South Alabama",+All!#REF!,0))</f>
        <v>#REF!</v>
      </c>
      <c r="AA65" s="707" t="e">
        <f>IF(+All!#REF!="South Alabama",+All!#REF!,IF(+All!#REF!="South Alabama",+All!#REF!,0))</f>
        <v>#REF!</v>
      </c>
      <c r="AB65" s="706" t="e">
        <f>IF(+All!#REF!="South Alabama",+All!#REF!,IF(+All!#REF!="South Alabama",+All!#REF!,0))</f>
        <v>#REF!</v>
      </c>
      <c r="AC65" s="707" t="e">
        <f>IF(+All!#REF!="South Alabama",+All!#REF!,IF(+All!#REF!="South Alabama",+All!#REF!,0))</f>
        <v>#REF!</v>
      </c>
      <c r="AD65" s="706" t="e">
        <f>IF(+All!#REF!="South Alabama",+All!#REF!,IF(+All!#REF!="South Alabama",+All!#REF!,0))</f>
        <v>#REF!</v>
      </c>
      <c r="AE65" s="707" t="e">
        <f>IF(+All!#REF!="South Alabama",+All!#REF!,IF(+All!#REF!="South Alabama",+All!#REF!,0))</f>
        <v>#REF!</v>
      </c>
      <c r="AF65" s="706" t="e">
        <f>IF(+All!#REF!="South Alabama",+All!#REF!,IF(+All!#REF!="South Alabama",+All!#REF!,0))</f>
        <v>#REF!</v>
      </c>
      <c r="AG65" s="707" t="e">
        <f>IF(+All!#REF!="South Alabama",+All!#REF!,IF(+All!#REF!="South Alabama",+All!#REF!,0))</f>
        <v>#REF!</v>
      </c>
      <c r="AH65" s="706" t="e">
        <f>IF(+All!#REF!="South Alabama",+All!#REF!,IF(+All!#REF!="South Alabama",+All!#REF!,0))</f>
        <v>#REF!</v>
      </c>
      <c r="AI65" s="707" t="e">
        <f>IF(+All!#REF!="South Alabama",+All!#REF!,IF(+All!#REF!="South Alabama",+All!#REF!,0))</f>
        <v>#REF!</v>
      </c>
      <c r="AJ65" s="706" t="e">
        <f>IF(+All!#REF!="South Alabama",+All!#REF!,IF(+All!#REF!="South Alabama",+All!#REF!,0))</f>
        <v>#REF!</v>
      </c>
      <c r="AK65" s="707" t="e">
        <f>IF(+All!#REF!="South Alabama",+All!#REF!,IF(+All!#REF!="South Alabama",+All!#REF!,0))</f>
        <v>#REF!</v>
      </c>
      <c r="AL65" s="81" t="e">
        <f>IF(+All!#REF!="South Alabama",+All!#REF!,IF(+All!#REF!="South Alabama",+All!#REF!,0))</f>
        <v>#REF!</v>
      </c>
      <c r="AM65" s="82" t="e">
        <f>IF(+All!#REF!="South Alabama",+All!#REF!,IF(+All!#REF!="South Alabama",+All!#REF!,0))</f>
        <v>#REF!</v>
      </c>
      <c r="AN65" s="81" t="e">
        <f>IF(+All!#REF!="South Alabama",+All!#REF!,IF(+All!#REF!="South Alabama",+All!#REF!,0))</f>
        <v>#REF!</v>
      </c>
      <c r="AO65" s="83" t="e">
        <f>IF(+All!#REF!="South Alabama",+All!#REF!,IF(+All!#REF!="South Alabama",+All!#REF!,0))</f>
        <v>#REF!</v>
      </c>
      <c r="AP65" s="84" t="e">
        <f>IF(+All!#REF!="South Alabama",+All!#REF!,IF(+All!#REF!="South Alabama",+All!#REF!,0))</f>
        <v>#REF!</v>
      </c>
      <c r="AQ65" s="480" t="e">
        <f>IF(+All!#REF!="South Alabama",+All!#REF!,IF(+All!#REF!="South Alabama",+All!#REF!,0))</f>
        <v>#REF!</v>
      </c>
      <c r="AR65" s="482" t="e">
        <f>IF(+All!#REF!="South Alabama",+All!#REF!,IF(+All!#REF!="South Alabama",+All!#REF!,0))</f>
        <v>#REF!</v>
      </c>
      <c r="AS65" s="483" t="e">
        <f>IF(+All!#REF!="South Alabama",+All!#REF!,IF(+All!#REF!="South Alabama",+All!#REF!,0))</f>
        <v>#REF!</v>
      </c>
      <c r="AT65" s="483" t="e">
        <f>IF(+All!#REF!="South Alabama",+All!#REF!,IF(+All!#REF!="South Alabama",+All!#REF!,0))</f>
        <v>#REF!</v>
      </c>
      <c r="AU65" s="482" t="e">
        <f>IF(+All!#REF!="South Alabama",+All!#REF!,IF(+All!#REF!="South Alabama",+All!#REF!,0))</f>
        <v>#REF!</v>
      </c>
      <c r="AV65" s="483" t="e">
        <f>IF(+All!#REF!="South Alabama",+All!#REF!,IF(+All!#REF!="South Alabama",+All!#REF!,0))</f>
        <v>#REF!</v>
      </c>
      <c r="AW65" s="484" t="e">
        <f>IF(+All!#REF!="South Alabama",+All!#REF!,IF(+All!#REF!="South Alabama",+All!#REF!,0))</f>
        <v>#REF!</v>
      </c>
      <c r="AX65" s="483" t="e">
        <f>IF(+All!#REF!="South Alabama",+All!#REF!,IF(+All!#REF!="South Alabama",+All!#REF!,0))</f>
        <v>#REF!</v>
      </c>
      <c r="AY65" s="88" t="e">
        <f>IF(+All!#REF!="South Alabama",+All!#REF!,IF(+All!#REF!="South Alabama",+All!#REF!,0))</f>
        <v>#REF!</v>
      </c>
      <c r="AZ65" s="89" t="e">
        <f>IF(+All!#REF!="South Alabama",+All!#REF!,IF(+All!#REF!="South Alabama",+All!#REF!,0))</f>
        <v>#REF!</v>
      </c>
      <c r="BA65" s="90" t="e">
        <f>IF(+All!#REF!="South Alabama",+All!#REF!,IF(+All!#REF!="South Alabama",+All!#REF!,0))</f>
        <v>#REF!</v>
      </c>
      <c r="BB65" s="90" t="e">
        <f>IF(+All!#REF!="South Alabama",+All!#REF!,IF(+All!#REF!="South Alabama",+All!#REF!,0))</f>
        <v>#REF!</v>
      </c>
      <c r="BC65" s="91" t="e">
        <f>IF(+All!#REF!="South Alabama",+All!#REF!,IF(+All!#REF!="South Alabama",+All!#REF!,0))</f>
        <v>#REF!</v>
      </c>
      <c r="BD65" s="482" t="e">
        <f>IF(+All!#REF!="South Alabama",+All!#REF!,IF(+All!#REF!="South Alabama",+All!#REF!,0))</f>
        <v>#REF!</v>
      </c>
      <c r="BE65" s="483" t="e">
        <f>IF(+All!#REF!="South Alabama",+All!#REF!,IF(+All!#REF!="South Alabama",+All!#REF!,0))</f>
        <v>#REF!</v>
      </c>
      <c r="BF65" s="483" t="e">
        <f>IF(+All!#REF!="South Alabama",+All!#REF!,IF(+All!#REF!="South Alabama",+All!#REF!,0))</f>
        <v>#REF!</v>
      </c>
      <c r="BG65" s="482" t="e">
        <f>IF(+All!#REF!="South Alabama",+All!#REF!,IF(+All!#REF!="South Alabama",+All!#REF!,0))</f>
        <v>#REF!</v>
      </c>
      <c r="BH65" s="483" t="e">
        <f>IF(+All!#REF!="South Alabama",+All!#REF!,IF(+All!#REF!="South Alabama",+All!#REF!,0))</f>
        <v>#REF!</v>
      </c>
      <c r="BI65" s="484" t="e">
        <f>IF(+All!#REF!="South Alabama",+All!#REF!,IF(+All!#REF!="South Alabama",+All!#REF!,0))</f>
        <v>#REF!</v>
      </c>
      <c r="BJ65" s="92" t="e">
        <f>IF(+All!#REF!="South Alabama",+All!#REF!,IF(+All!#REF!="South Alabama",+All!#REF!,0))</f>
        <v>#REF!</v>
      </c>
      <c r="BK65" s="93" t="e">
        <f>IF(+All!#REF!="South Alabama",+All!#REF!,IF(+All!#REF!="South Alabama",+All!#REF!,0))</f>
        <v>#REF!</v>
      </c>
      <c r="BL65" s="817"/>
      <c r="BM65" s="817"/>
      <c r="BN65" s="817"/>
      <c r="BO65" s="817"/>
      <c r="BP65" s="817"/>
      <c r="BQ65" s="817"/>
    </row>
    <row r="66" spans="1:69" s="107" customFormat="1" x14ac:dyDescent="0.8">
      <c r="A66" s="70">
        <f>IF(+All!$F440="Georgia State",+All!A440,IF(+All!$H440="Georgia State",+All!A440,0))</f>
        <v>6</v>
      </c>
      <c r="B66" s="480" t="str">
        <f>IF(+All!$F440="Georgia State",+All!B440,IF(+All!$H440="Georgia State",+All!B440,0))</f>
        <v>Sat</v>
      </c>
      <c r="C66" s="72">
        <f>IF(+All!$F440="Georgia State",+All!C440,IF(+All!$H440="Georgia State",+All!C440,0))</f>
        <v>44478</v>
      </c>
      <c r="D66" s="73">
        <f>IF(+All!$F440="Georgia State",+All!D440,IF(+All!$H440="Georgia State",+All!D440,0))</f>
        <v>0.83333333333333337</v>
      </c>
      <c r="E66" s="707" t="str">
        <f>IF(+All!$F440="Georgia State",+All!E440,IF(+All!$H440="Georgia State",+All!E440,0))</f>
        <v>espn3</v>
      </c>
      <c r="F66" s="75" t="str">
        <f>IF(+All!$F440="Georgia State",+All!F440,IF(+All!$H440="Georgia State",+All!F440,0))</f>
        <v>Georgia State</v>
      </c>
      <c r="G66" s="76" t="str">
        <f>IF(+All!$F440="Georgia State",+All!G440,IF(+All!$H440="Georgia State",+All!G440,0))</f>
        <v>SB</v>
      </c>
      <c r="H66" s="75" t="str">
        <f>IF(+All!$F440="Georgia State",+All!H440,IF(+All!$H440="Georgia State",+All!H440,0))</f>
        <v>UL Monroe</v>
      </c>
      <c r="I66" s="76" t="str">
        <f>IF(+All!$F440="Georgia State",+All!I440,IF(+All!$H440="Georgia State",+All!I440,0))</f>
        <v>SB</v>
      </c>
      <c r="J66" s="706" t="str">
        <f>IF(+All!$F440="Georgia State",+All!J440,IF(+All!$H440="Georgia State",+All!J440,0))</f>
        <v>Georgia State</v>
      </c>
      <c r="K66" s="707" t="str">
        <f>IF(+All!$F440="Georgia State",+All!K440,IF(+All!$H440="Georgia State",+All!K440,0))</f>
        <v>UL Monroe</v>
      </c>
      <c r="L66" s="78">
        <f>IF(+All!$F440="Georgia State",+All!L440,IF(+All!$H440="Georgia State",+All!L440,0))</f>
        <v>16</v>
      </c>
      <c r="M66" s="79">
        <f>IF(+All!$F440="Georgia State",+All!M440,IF(+All!$H440="Georgia State",+All!M440,0))</f>
        <v>51.5</v>
      </c>
      <c r="N66" s="706" t="str">
        <f>IF(+All!$F440="Georgia State",+All!N440,IF(+All!$H440="Georgia State",+All!N440,0))</f>
        <v>Georgia State</v>
      </c>
      <c r="O66" s="708">
        <f>IF(+All!$F440="Georgia State",+All!O440,IF(+All!$H440="Georgia State",+All!O440,0))</f>
        <v>55</v>
      </c>
      <c r="P66" s="708" t="str">
        <f>IF(+All!$F440="Georgia State",+All!P440,IF(+All!$H440="Georgia State",+All!P440,0))</f>
        <v>UL Monroe</v>
      </c>
      <c r="Q66" s="707">
        <f>IF(+All!$F440="Georgia State",+All!Q440,IF(+All!$H440="Georgia State",+All!Q440,0))</f>
        <v>21</v>
      </c>
      <c r="R66" s="706" t="str">
        <f>IF(+All!$F440="Georgia State",+All!R440,IF(+All!$H440="Georgia State",+All!R440,0))</f>
        <v>Georgia State</v>
      </c>
      <c r="S66" s="708" t="str">
        <f>IF(+All!$F440="Georgia State",+All!S440,IF(+All!$H440="Georgia State",+All!S440,0))</f>
        <v>UL Monroe</v>
      </c>
      <c r="T66" s="706" t="str">
        <f>IF(+All!$F440="Georgia State",+All!T440,IF(+All!$H440="Georgia State",+All!T440,0))</f>
        <v>Georgia State</v>
      </c>
      <c r="U66" s="707" t="str">
        <f>IF(+All!$F440="Georgia State",+All!U440,IF(+All!$H440="Georgia State",+All!U440,0))</f>
        <v>W</v>
      </c>
      <c r="V66" s="706" t="e">
        <f>IF(+All!#REF!="South Alabama",+All!#REF!,IF(+All!#REF!="South Alabama",+All!#REF!,0))</f>
        <v>#REF!</v>
      </c>
      <c r="W66" s="707" t="e">
        <f>IF(+All!#REF!="South Alabama",+All!#REF!,IF(+All!#REF!="South Alabama",+All!#REF!,0))</f>
        <v>#REF!</v>
      </c>
      <c r="X66" s="706" t="e">
        <f>IF(+All!#REF!="South Alabama",+All!#REF!,IF(+All!#REF!="South Alabama",+All!#REF!,0))</f>
        <v>#REF!</v>
      </c>
      <c r="Y66" s="707" t="e">
        <f>IF(+All!#REF!="South Alabama",+All!#REF!,IF(+All!#REF!="South Alabama",+All!#REF!,0))</f>
        <v>#REF!</v>
      </c>
      <c r="Z66" s="706" t="e">
        <f>IF(+All!#REF!="South Alabama",+All!#REF!,IF(+All!#REF!="South Alabama",+All!#REF!,0))</f>
        <v>#REF!</v>
      </c>
      <c r="AA66" s="707" t="e">
        <f>IF(+All!#REF!="South Alabama",+All!#REF!,IF(+All!#REF!="South Alabama",+All!#REF!,0))</f>
        <v>#REF!</v>
      </c>
      <c r="AB66" s="706" t="e">
        <f>IF(+All!#REF!="South Alabama",+All!#REF!,IF(+All!#REF!="South Alabama",+All!#REF!,0))</f>
        <v>#REF!</v>
      </c>
      <c r="AC66" s="707" t="e">
        <f>IF(+All!#REF!="South Alabama",+All!#REF!,IF(+All!#REF!="South Alabama",+All!#REF!,0))</f>
        <v>#REF!</v>
      </c>
      <c r="AD66" s="706" t="e">
        <f>IF(+All!#REF!="South Alabama",+All!#REF!,IF(+All!#REF!="South Alabama",+All!#REF!,0))</f>
        <v>#REF!</v>
      </c>
      <c r="AE66" s="707" t="e">
        <f>IF(+All!#REF!="South Alabama",+All!#REF!,IF(+All!#REF!="South Alabama",+All!#REF!,0))</f>
        <v>#REF!</v>
      </c>
      <c r="AF66" s="706" t="e">
        <f>IF(+All!#REF!="South Alabama",+All!#REF!,IF(+All!#REF!="South Alabama",+All!#REF!,0))</f>
        <v>#REF!</v>
      </c>
      <c r="AG66" s="707" t="e">
        <f>IF(+All!#REF!="South Alabama",+All!#REF!,IF(+All!#REF!="South Alabama",+All!#REF!,0))</f>
        <v>#REF!</v>
      </c>
      <c r="AH66" s="706" t="e">
        <f>IF(+All!#REF!="South Alabama",+All!#REF!,IF(+All!#REF!="South Alabama",+All!#REF!,0))</f>
        <v>#REF!</v>
      </c>
      <c r="AI66" s="707" t="e">
        <f>IF(+All!#REF!="South Alabama",+All!#REF!,IF(+All!#REF!="South Alabama",+All!#REF!,0))</f>
        <v>#REF!</v>
      </c>
      <c r="AJ66" s="706" t="e">
        <f>IF(+All!#REF!="South Alabama",+All!#REF!,IF(+All!#REF!="South Alabama",+All!#REF!,0))</f>
        <v>#REF!</v>
      </c>
      <c r="AK66" s="707" t="e">
        <f>IF(+All!#REF!="South Alabama",+All!#REF!,IF(+All!#REF!="South Alabama",+All!#REF!,0))</f>
        <v>#REF!</v>
      </c>
      <c r="AL66" s="81" t="e">
        <f>IF(+All!#REF!="South Alabama",+All!#REF!,IF(+All!#REF!="South Alabama",+All!#REF!,0))</f>
        <v>#REF!</v>
      </c>
      <c r="AM66" s="82" t="e">
        <f>IF(+All!#REF!="South Alabama",+All!#REF!,IF(+All!#REF!="South Alabama",+All!#REF!,0))</f>
        <v>#REF!</v>
      </c>
      <c r="AN66" s="81" t="e">
        <f>IF(+All!#REF!="South Alabama",+All!#REF!,IF(+All!#REF!="South Alabama",+All!#REF!,0))</f>
        <v>#REF!</v>
      </c>
      <c r="AO66" s="83" t="e">
        <f>IF(+All!#REF!="South Alabama",+All!#REF!,IF(+All!#REF!="South Alabama",+All!#REF!,0))</f>
        <v>#REF!</v>
      </c>
      <c r="AP66" s="84" t="e">
        <f>IF(+All!#REF!="South Alabama",+All!#REF!,IF(+All!#REF!="South Alabama",+All!#REF!,0))</f>
        <v>#REF!</v>
      </c>
      <c r="AQ66" s="480" t="e">
        <f>IF(+All!#REF!="South Alabama",+All!#REF!,IF(+All!#REF!="South Alabama",+All!#REF!,0))</f>
        <v>#REF!</v>
      </c>
      <c r="AR66" s="482" t="e">
        <f>IF(+All!#REF!="South Alabama",+All!#REF!,IF(+All!#REF!="South Alabama",+All!#REF!,0))</f>
        <v>#REF!</v>
      </c>
      <c r="AS66" s="483" t="e">
        <f>IF(+All!#REF!="South Alabama",+All!#REF!,IF(+All!#REF!="South Alabama",+All!#REF!,0))</f>
        <v>#REF!</v>
      </c>
      <c r="AT66" s="483" t="e">
        <f>IF(+All!#REF!="South Alabama",+All!#REF!,IF(+All!#REF!="South Alabama",+All!#REF!,0))</f>
        <v>#REF!</v>
      </c>
      <c r="AU66" s="482" t="e">
        <f>IF(+All!#REF!="South Alabama",+All!#REF!,IF(+All!#REF!="South Alabama",+All!#REF!,0))</f>
        <v>#REF!</v>
      </c>
      <c r="AV66" s="483" t="e">
        <f>IF(+All!#REF!="South Alabama",+All!#REF!,IF(+All!#REF!="South Alabama",+All!#REF!,0))</f>
        <v>#REF!</v>
      </c>
      <c r="AW66" s="484" t="e">
        <f>IF(+All!#REF!="South Alabama",+All!#REF!,IF(+All!#REF!="South Alabama",+All!#REF!,0))</f>
        <v>#REF!</v>
      </c>
      <c r="AX66" s="483" t="e">
        <f>IF(+All!#REF!="South Alabama",+All!#REF!,IF(+All!#REF!="South Alabama",+All!#REF!,0))</f>
        <v>#REF!</v>
      </c>
      <c r="AY66" s="88" t="e">
        <f>IF(+All!#REF!="South Alabama",+All!#REF!,IF(+All!#REF!="South Alabama",+All!#REF!,0))</f>
        <v>#REF!</v>
      </c>
      <c r="AZ66" s="89" t="e">
        <f>IF(+All!#REF!="South Alabama",+All!#REF!,IF(+All!#REF!="South Alabama",+All!#REF!,0))</f>
        <v>#REF!</v>
      </c>
      <c r="BA66" s="90" t="e">
        <f>IF(+All!#REF!="South Alabama",+All!#REF!,IF(+All!#REF!="South Alabama",+All!#REF!,0))</f>
        <v>#REF!</v>
      </c>
      <c r="BB66" s="90" t="e">
        <f>IF(+All!#REF!="South Alabama",+All!#REF!,IF(+All!#REF!="South Alabama",+All!#REF!,0))</f>
        <v>#REF!</v>
      </c>
      <c r="BC66" s="91" t="e">
        <f>IF(+All!#REF!="South Alabama",+All!#REF!,IF(+All!#REF!="South Alabama",+All!#REF!,0))</f>
        <v>#REF!</v>
      </c>
      <c r="BD66" s="482" t="e">
        <f>IF(+All!#REF!="South Alabama",+All!#REF!,IF(+All!#REF!="South Alabama",+All!#REF!,0))</f>
        <v>#REF!</v>
      </c>
      <c r="BE66" s="483" t="e">
        <f>IF(+All!#REF!="South Alabama",+All!#REF!,IF(+All!#REF!="South Alabama",+All!#REF!,0))</f>
        <v>#REF!</v>
      </c>
      <c r="BF66" s="483" t="e">
        <f>IF(+All!#REF!="South Alabama",+All!#REF!,IF(+All!#REF!="South Alabama",+All!#REF!,0))</f>
        <v>#REF!</v>
      </c>
      <c r="BG66" s="482" t="e">
        <f>IF(+All!#REF!="South Alabama",+All!#REF!,IF(+All!#REF!="South Alabama",+All!#REF!,0))</f>
        <v>#REF!</v>
      </c>
      <c r="BH66" s="483" t="e">
        <f>IF(+All!#REF!="South Alabama",+All!#REF!,IF(+All!#REF!="South Alabama",+All!#REF!,0))</f>
        <v>#REF!</v>
      </c>
      <c r="BI66" s="484" t="e">
        <f>IF(+All!#REF!="South Alabama",+All!#REF!,IF(+All!#REF!="South Alabama",+All!#REF!,0))</f>
        <v>#REF!</v>
      </c>
      <c r="BJ66" s="92" t="e">
        <f>IF(+All!#REF!="South Alabama",+All!#REF!,IF(+All!#REF!="South Alabama",+All!#REF!,0))</f>
        <v>#REF!</v>
      </c>
      <c r="BK66" s="93" t="e">
        <f>IF(+All!#REF!="South Alabama",+All!#REF!,IF(+All!#REF!="South Alabama",+All!#REF!,0))</f>
        <v>#REF!</v>
      </c>
      <c r="BL66" s="817"/>
      <c r="BM66" s="817"/>
      <c r="BN66" s="817"/>
      <c r="BO66" s="817"/>
      <c r="BP66" s="817"/>
      <c r="BQ66" s="817"/>
    </row>
    <row r="67" spans="1:69" s="107" customFormat="1" x14ac:dyDescent="0.8">
      <c r="A67" s="70">
        <f>IF(+All!$F534="Georgia State",+All!A534,IF(+All!$H534="Georgia State",+All!A534,0))</f>
        <v>7</v>
      </c>
      <c r="B67" s="480" t="str">
        <f>IF(+All!$F534="Georgia State",+All!B534,IF(+All!$H534="Georgia State",+All!B534,0))</f>
        <v>Sat</v>
      </c>
      <c r="C67" s="72">
        <f>IF(+All!$F534="Georgia State",+All!C534,IF(+All!$H534="Georgia State",+All!C534,0))</f>
        <v>44485</v>
      </c>
      <c r="D67" s="73">
        <f>IF(+All!$F534="Georgia State",+All!D534,IF(+All!$H534="Georgia State",+All!D534,0))</f>
        <v>0</v>
      </c>
      <c r="E67" s="707">
        <f>IF(+All!$F534="Georgia State",+All!E534,IF(+All!$H534="Georgia State",+All!E534,0))</f>
        <v>0</v>
      </c>
      <c r="F67" s="75" t="str">
        <f>IF(+All!$F534="Georgia State",+All!F534,IF(+All!$H534="Georgia State",+All!F534,0))</f>
        <v>Georgia State</v>
      </c>
      <c r="G67" s="76" t="str">
        <f>IF(+All!$F534="Georgia State",+All!G534,IF(+All!$H534="Georgia State",+All!G534,0))</f>
        <v>SB</v>
      </c>
      <c r="H67" s="75" t="str">
        <f>IF(+All!$F534="Georgia State",+All!H534,IF(+All!$H534="Georgia State",+All!H534,0))</f>
        <v>Open</v>
      </c>
      <c r="I67" s="76" t="str">
        <f>IF(+All!$F534="Georgia State",+All!I534,IF(+All!$H534="Georgia State",+All!I534,0))</f>
        <v>ZZZ</v>
      </c>
      <c r="J67" s="706">
        <f>IF(+All!$F534="Georgia State",+All!J534,IF(+All!$H534="Georgia State",+All!J534,0))</f>
        <v>0</v>
      </c>
      <c r="K67" s="707">
        <f>IF(+All!$F534="Georgia State",+All!K534,IF(+All!$H534="Georgia State",+All!K534,0))</f>
        <v>0</v>
      </c>
      <c r="L67" s="78">
        <f>IF(+All!$F534="Georgia State",+All!L534,IF(+All!$H534="Georgia State",+All!L534,0))</f>
        <v>0</v>
      </c>
      <c r="M67" s="79">
        <f>IF(+All!$F534="Georgia State",+All!M534,IF(+All!$H534="Georgia State",+All!M534,0))</f>
        <v>0</v>
      </c>
      <c r="N67" s="706">
        <f>IF(+All!$F534="Georgia State",+All!N534,IF(+All!$H534="Georgia State",+All!N534,0))</f>
        <v>0</v>
      </c>
      <c r="O67" s="708">
        <f>IF(+All!$F534="Georgia State",+All!O534,IF(+All!$H534="Georgia State",+All!O534,0))</f>
        <v>0</v>
      </c>
      <c r="P67" s="708">
        <f>IF(+All!$F534="Georgia State",+All!P534,IF(+All!$H534="Georgia State",+All!P534,0))</f>
        <v>0</v>
      </c>
      <c r="Q67" s="707">
        <f>IF(+All!$F534="Georgia State",+All!Q534,IF(+All!$H534="Georgia State",+All!Q534,0))</f>
        <v>0</v>
      </c>
      <c r="R67" s="706">
        <f>IF(+All!$F534="Georgia State",+All!R534,IF(+All!$H534="Georgia State",+All!R534,0))</f>
        <v>0</v>
      </c>
      <c r="S67" s="708">
        <f>IF(+All!$F534="Georgia State",+All!S534,IF(+All!$H534="Georgia State",+All!S534,0))</f>
        <v>0</v>
      </c>
      <c r="T67" s="706">
        <f>IF(+All!$F534="Georgia State",+All!T534,IF(+All!$H534="Georgia State",+All!T534,0))</f>
        <v>0</v>
      </c>
      <c r="U67" s="707">
        <f>IF(+All!$F534="Georgia State",+All!U534,IF(+All!$H534="Georgia State",+All!U534,0))</f>
        <v>0</v>
      </c>
      <c r="V67" s="706">
        <f>IF(+All!$F964="South Alabama",+All!#REF!,IF(+All!$H964="South Alabama",+All!#REF!,0))</f>
        <v>0</v>
      </c>
      <c r="W67" s="707">
        <f>IF(+All!$F964="South Alabama",+All!#REF!,IF(+All!$H964="South Alabama",+All!#REF!,0))</f>
        <v>0</v>
      </c>
      <c r="X67" s="706">
        <f>IF(+All!$F964="South Alabama",+All!#REF!,IF(+All!$H964="South Alabama",+All!#REF!,0))</f>
        <v>0</v>
      </c>
      <c r="Y67" s="707">
        <f>IF(+All!$F964="South Alabama",+All!#REF!,IF(+All!$H964="South Alabama",+All!#REF!,0))</f>
        <v>0</v>
      </c>
      <c r="Z67" s="706">
        <f>IF(+All!$F964="South Alabama",+All!#REF!,IF(+All!$H964="South Alabama",+All!#REF!,0))</f>
        <v>0</v>
      </c>
      <c r="AA67" s="707">
        <f>IF(+All!$F964="South Alabama",+All!#REF!,IF(+All!$H964="South Alabama",+All!#REF!,0))</f>
        <v>0</v>
      </c>
      <c r="AB67" s="706">
        <f>IF(+All!$F964="South Alabama",+All!#REF!,IF(+All!$H964="South Alabama",+All!#REF!,0))</f>
        <v>0</v>
      </c>
      <c r="AC67" s="707">
        <f>IF(+All!$F964="South Alabama",+All!#REF!,IF(+All!$H964="South Alabama",+All!#REF!,0))</f>
        <v>0</v>
      </c>
      <c r="AD67" s="706">
        <f>IF(+All!$F964="South Alabama",+All!#REF!,IF(+All!$H964="South Alabama",+All!#REF!,0))</f>
        <v>0</v>
      </c>
      <c r="AE67" s="707">
        <f>IF(+All!$F964="South Alabama",+All!#REF!,IF(+All!$H964="South Alabama",+All!#REF!,0))</f>
        <v>0</v>
      </c>
      <c r="AF67" s="706">
        <f>IF(+All!$F964="South Alabama",+All!#REF!,IF(+All!$H964="South Alabama",+All!#REF!,0))</f>
        <v>0</v>
      </c>
      <c r="AG67" s="707">
        <f>IF(+All!$F964="South Alabama",+All!#REF!,IF(+All!$H964="South Alabama",+All!#REF!,0))</f>
        <v>0</v>
      </c>
      <c r="AH67" s="706">
        <f>IF(+All!$F964="South Alabama",+All!#REF!,IF(+All!$H964="South Alabama",+All!#REF!,0))</f>
        <v>0</v>
      </c>
      <c r="AI67" s="707">
        <f>IF(+All!$F964="South Alabama",+All!#REF!,IF(+All!$H964="South Alabama",+All!#REF!,0))</f>
        <v>0</v>
      </c>
      <c r="AJ67" s="706">
        <f>IF(+All!$F964="South Alabama",+All!#REF!,IF(+All!$H964="South Alabama",+All!#REF!,0))</f>
        <v>0</v>
      </c>
      <c r="AK67" s="707">
        <f>IF(+All!$F964="South Alabama",+All!#REF!,IF(+All!$H964="South Alabama",+All!#REF!,0))</f>
        <v>0</v>
      </c>
      <c r="AL67" s="81">
        <f>IF(+All!$F964="South Alabama",+All!V964,IF(+All!$H964="South Alabama",+All!V964,0))</f>
        <v>0</v>
      </c>
      <c r="AM67" s="82">
        <f>IF(+All!$F964="South Alabama",+All!W964,IF(+All!$H964="South Alabama",+All!W964,0))</f>
        <v>0</v>
      </c>
      <c r="AN67" s="81">
        <f>IF(+All!$F964="South Alabama",+All!X964,IF(+All!$H964="South Alabama",+All!X964,0))</f>
        <v>0</v>
      </c>
      <c r="AO67" s="83">
        <f>IF(+All!$F964="South Alabama",+All!Y964,IF(+All!$H964="South Alabama",+All!Y964,0))</f>
        <v>0</v>
      </c>
      <c r="AP67" s="84">
        <f>IF(+All!$F964="South Alabama",+All!Z964,IF(+All!$H964="South Alabama",+All!Z964,0))</f>
        <v>0</v>
      </c>
      <c r="AQ67" s="480">
        <f>IF(+All!$F964="South Alabama",+All!#REF!,IF(+All!$H964="South Alabama",+All!#REF!,0))</f>
        <v>0</v>
      </c>
      <c r="AR67" s="482">
        <f>IF(+All!$F964="South Alabama",+All!#REF!,IF(+All!$H964="South Alabama",+All!#REF!,0))</f>
        <v>0</v>
      </c>
      <c r="AS67" s="483">
        <f>IF(+All!$F964="South Alabama",+All!#REF!,IF(+All!$H964="South Alabama",+All!#REF!,0))</f>
        <v>0</v>
      </c>
      <c r="AT67" s="483">
        <f>IF(+All!$F964="South Alabama",+All!#REF!,IF(+All!$H964="South Alabama",+All!#REF!,0))</f>
        <v>0</v>
      </c>
      <c r="AU67" s="482">
        <f>IF(+All!$F964="South Alabama",+All!#REF!,IF(+All!$H964="South Alabama",+All!#REF!,0))</f>
        <v>0</v>
      </c>
      <c r="AV67" s="483">
        <f>IF(+All!$F964="South Alabama",+All!#REF!,IF(+All!$H964="South Alabama",+All!#REF!,0))</f>
        <v>0</v>
      </c>
      <c r="AW67" s="484">
        <f>IF(+All!$F964="South Alabama",+All!#REF!,IF(+All!$H964="South Alabama",+All!#REF!,0))</f>
        <v>0</v>
      </c>
      <c r="AX67" s="483">
        <f>IF(+All!$F964="South Alabama",+All!#REF!,IF(+All!$H964="South Alabama",+All!#REF!,0))</f>
        <v>0</v>
      </c>
      <c r="AY67" s="88">
        <f>IF(+All!$F964="South Alabama",+All!#REF!,IF(+All!$H964="South Alabama",+All!#REF!,0))</f>
        <v>0</v>
      </c>
      <c r="AZ67" s="89">
        <f>IF(+All!$F964="South Alabama",+All!#REF!,IF(+All!$H964="South Alabama",+All!#REF!,0))</f>
        <v>0</v>
      </c>
      <c r="BA67" s="90">
        <f>IF(+All!$F964="South Alabama",+All!#REF!,IF(+All!$H964="South Alabama",+All!#REF!,0))</f>
        <v>0</v>
      </c>
      <c r="BB67" s="90">
        <f>IF(+All!$F964="South Alabama",+All!#REF!,IF(+All!$H964="South Alabama",+All!#REF!,0))</f>
        <v>0</v>
      </c>
      <c r="BC67" s="91">
        <f>IF(+All!$F964="South Alabama",+All!#REF!,IF(+All!$H964="South Alabama",+All!#REF!,0))</f>
        <v>0</v>
      </c>
      <c r="BD67" s="482">
        <f>IF(+All!$F964="South Alabama",+All!#REF!,IF(+All!$H964="South Alabama",+All!#REF!,0))</f>
        <v>0</v>
      </c>
      <c r="BE67" s="483">
        <f>IF(+All!$F964="South Alabama",+All!#REF!,IF(+All!$H964="South Alabama",+All!#REF!,0))</f>
        <v>0</v>
      </c>
      <c r="BF67" s="483">
        <f>IF(+All!$F964="South Alabama",+All!#REF!,IF(+All!$H964="South Alabama",+All!#REF!,0))</f>
        <v>0</v>
      </c>
      <c r="BG67" s="482">
        <f>IF(+All!$F964="South Alabama",+All!#REF!,IF(+All!$H964="South Alabama",+All!#REF!,0))</f>
        <v>0</v>
      </c>
      <c r="BH67" s="483">
        <f>IF(+All!$F964="South Alabama",+All!#REF!,IF(+All!$H964="South Alabama",+All!#REF!,0))</f>
        <v>0</v>
      </c>
      <c r="BI67" s="484">
        <f>IF(+All!$F964="South Alabama",+All!#REF!,IF(+All!$H964="South Alabama",+All!#REF!,0))</f>
        <v>0</v>
      </c>
      <c r="BJ67" s="92">
        <f>IF(+All!$F964="South Alabama",+All!#REF!,IF(+All!$H964="South Alabama",+All!#REF!,0))</f>
        <v>0</v>
      </c>
      <c r="BK67" s="93">
        <f>IF(+All!$F964="South Alabama",+All!#REF!,IF(+All!$H964="South Alabama",+All!#REF!,0))</f>
        <v>0</v>
      </c>
      <c r="BL67" s="817"/>
      <c r="BM67" s="817"/>
      <c r="BN67" s="817"/>
      <c r="BO67" s="817"/>
      <c r="BP67" s="817"/>
      <c r="BQ67" s="817"/>
    </row>
    <row r="68" spans="1:69" s="107" customFormat="1" x14ac:dyDescent="0.8">
      <c r="A68" s="70">
        <f>IF(+All!$F602="Georgia State",+All!A602,IF(+All!$H602="Georgia State",+All!A602,0))</f>
        <v>8</v>
      </c>
      <c r="B68" s="480" t="str">
        <f>IF(+All!$F602="Georgia State",+All!B602,IF(+All!$H602="Georgia State",+All!B602,0))</f>
        <v>Sat</v>
      </c>
      <c r="C68" s="72">
        <f>IF(+All!$F602="Georgia State",+All!C602,IF(+All!$H602="Georgia State",+All!C602,0))</f>
        <v>44492</v>
      </c>
      <c r="D68" s="73">
        <f>IF(+All!$F602="Georgia State",+All!D602,IF(+All!$H602="Georgia State",+All!D602,0))</f>
        <v>0.58333333333333337</v>
      </c>
      <c r="E68" s="707">
        <f>IF(+All!$F602="Georgia State",+All!E602,IF(+All!$H602="Georgia State",+All!E602,0))</f>
        <v>0</v>
      </c>
      <c r="F68" s="75" t="str">
        <f>IF(+All!$F602="Georgia State",+All!F602,IF(+All!$H602="Georgia State",+All!F602,0))</f>
        <v>Texas State</v>
      </c>
      <c r="G68" s="76" t="str">
        <f>IF(+All!$F602="Georgia State",+All!G602,IF(+All!$H602="Georgia State",+All!G602,0))</f>
        <v>SB</v>
      </c>
      <c r="H68" s="75" t="str">
        <f>IF(+All!$F602="Georgia State",+All!H602,IF(+All!$H602="Georgia State",+All!H602,0))</f>
        <v>Georgia State</v>
      </c>
      <c r="I68" s="76" t="str">
        <f>IF(+All!$F602="Georgia State",+All!I602,IF(+All!$H602="Georgia State",+All!I602,0))</f>
        <v>SB</v>
      </c>
      <c r="J68" s="706" t="str">
        <f>IF(+All!$F602="Georgia State",+All!J602,IF(+All!$H602="Georgia State",+All!J602,0))</f>
        <v>Georgia State</v>
      </c>
      <c r="K68" s="707" t="str">
        <f>IF(+All!$F602="Georgia State",+All!K602,IF(+All!$H602="Georgia State",+All!K602,0))</f>
        <v>Texas State</v>
      </c>
      <c r="L68" s="78">
        <f>IF(+All!$F602="Georgia State",+All!L602,IF(+All!$H602="Georgia State",+All!L602,0))</f>
        <v>10.5</v>
      </c>
      <c r="M68" s="79">
        <f>IF(+All!$F602="Georgia State",+All!M602,IF(+All!$H602="Georgia State",+All!M602,0))</f>
        <v>60.5</v>
      </c>
      <c r="N68" s="706" t="str">
        <f>IF(+All!$F602="Georgia State",+All!N602,IF(+All!$H602="Georgia State",+All!N602,0))</f>
        <v>Georgia State</v>
      </c>
      <c r="O68" s="708">
        <f>IF(+All!$F602="Georgia State",+All!O602,IF(+All!$H602="Georgia State",+All!O602,0))</f>
        <v>28</v>
      </c>
      <c r="P68" s="708" t="str">
        <f>IF(+All!$F602="Georgia State",+All!P602,IF(+All!$H602="Georgia State",+All!P602,0))</f>
        <v>Texas State</v>
      </c>
      <c r="Q68" s="707">
        <f>IF(+All!$F602="Georgia State",+All!Q602,IF(+All!$H602="Georgia State",+All!Q602,0))</f>
        <v>16</v>
      </c>
      <c r="R68" s="706" t="str">
        <f>IF(+All!$F602="Georgia State",+All!R602,IF(+All!$H602="Georgia State",+All!R602,0))</f>
        <v>Georgia State</v>
      </c>
      <c r="S68" s="708" t="str">
        <f>IF(+All!$F602="Georgia State",+All!S602,IF(+All!$H602="Georgia State",+All!S602,0))</f>
        <v>Texas State</v>
      </c>
      <c r="T68" s="706" t="str">
        <f>IF(+All!$F602="Georgia State",+All!T602,IF(+All!$H602="Georgia State",+All!T602,0))</f>
        <v>Georgia State</v>
      </c>
      <c r="U68" s="707" t="str">
        <f>IF(+All!$F602="Georgia State",+All!U602,IF(+All!$H602="Georgia State",+All!U602,0))</f>
        <v>W</v>
      </c>
      <c r="V68" s="706" t="e">
        <f>IF(+All!#REF!="South Alabama",+All!#REF!,IF(+All!#REF!="South Alabama",+All!#REF!,0))</f>
        <v>#REF!</v>
      </c>
      <c r="W68" s="707" t="e">
        <f>IF(+All!#REF!="South Alabama",+All!#REF!,IF(+All!#REF!="South Alabama",+All!#REF!,0))</f>
        <v>#REF!</v>
      </c>
      <c r="X68" s="706" t="e">
        <f>IF(+All!#REF!="South Alabama",+All!#REF!,IF(+All!#REF!="South Alabama",+All!#REF!,0))</f>
        <v>#REF!</v>
      </c>
      <c r="Y68" s="707" t="e">
        <f>IF(+All!#REF!="South Alabama",+All!#REF!,IF(+All!#REF!="South Alabama",+All!#REF!,0))</f>
        <v>#REF!</v>
      </c>
      <c r="Z68" s="706" t="e">
        <f>IF(+All!#REF!="South Alabama",+All!#REF!,IF(+All!#REF!="South Alabama",+All!#REF!,0))</f>
        <v>#REF!</v>
      </c>
      <c r="AA68" s="707" t="e">
        <f>IF(+All!#REF!="South Alabama",+All!#REF!,IF(+All!#REF!="South Alabama",+All!#REF!,0))</f>
        <v>#REF!</v>
      </c>
      <c r="AB68" s="706" t="e">
        <f>IF(+All!#REF!="South Alabama",+All!#REF!,IF(+All!#REF!="South Alabama",+All!#REF!,0))</f>
        <v>#REF!</v>
      </c>
      <c r="AC68" s="707" t="e">
        <f>IF(+All!#REF!="South Alabama",+All!#REF!,IF(+All!#REF!="South Alabama",+All!#REF!,0))</f>
        <v>#REF!</v>
      </c>
      <c r="AD68" s="706" t="e">
        <f>IF(+All!#REF!="South Alabama",+All!#REF!,IF(+All!#REF!="South Alabama",+All!#REF!,0))</f>
        <v>#REF!</v>
      </c>
      <c r="AE68" s="707" t="e">
        <f>IF(+All!#REF!="South Alabama",+All!#REF!,IF(+All!#REF!="South Alabama",+All!#REF!,0))</f>
        <v>#REF!</v>
      </c>
      <c r="AF68" s="706" t="e">
        <f>IF(+All!#REF!="South Alabama",+All!#REF!,IF(+All!#REF!="South Alabama",+All!#REF!,0))</f>
        <v>#REF!</v>
      </c>
      <c r="AG68" s="707" t="e">
        <f>IF(+All!#REF!="South Alabama",+All!#REF!,IF(+All!#REF!="South Alabama",+All!#REF!,0))</f>
        <v>#REF!</v>
      </c>
      <c r="AH68" s="706" t="e">
        <f>IF(+All!#REF!="South Alabama",+All!#REF!,IF(+All!#REF!="South Alabama",+All!#REF!,0))</f>
        <v>#REF!</v>
      </c>
      <c r="AI68" s="707" t="e">
        <f>IF(+All!#REF!="South Alabama",+All!#REF!,IF(+All!#REF!="South Alabama",+All!#REF!,0))</f>
        <v>#REF!</v>
      </c>
      <c r="AJ68" s="706" t="e">
        <f>IF(+All!#REF!="South Alabama",+All!#REF!,IF(+All!#REF!="South Alabama",+All!#REF!,0))</f>
        <v>#REF!</v>
      </c>
      <c r="AK68" s="707" t="e">
        <f>IF(+All!#REF!="South Alabama",+All!#REF!,IF(+All!#REF!="South Alabama",+All!#REF!,0))</f>
        <v>#REF!</v>
      </c>
      <c r="AL68" s="81" t="e">
        <f>IF(+All!#REF!="South Alabama",+All!#REF!,IF(+All!#REF!="South Alabama",+All!#REF!,0))</f>
        <v>#REF!</v>
      </c>
      <c r="AM68" s="82" t="e">
        <f>IF(+All!#REF!="South Alabama",+All!#REF!,IF(+All!#REF!="South Alabama",+All!#REF!,0))</f>
        <v>#REF!</v>
      </c>
      <c r="AN68" s="81" t="e">
        <f>IF(+All!#REF!="South Alabama",+All!#REF!,IF(+All!#REF!="South Alabama",+All!#REF!,0))</f>
        <v>#REF!</v>
      </c>
      <c r="AO68" s="83" t="e">
        <f>IF(+All!#REF!="South Alabama",+All!#REF!,IF(+All!#REF!="South Alabama",+All!#REF!,0))</f>
        <v>#REF!</v>
      </c>
      <c r="AP68" s="84" t="e">
        <f>IF(+All!#REF!="South Alabama",+All!#REF!,IF(+All!#REF!="South Alabama",+All!#REF!,0))</f>
        <v>#REF!</v>
      </c>
      <c r="AQ68" s="480" t="e">
        <f>IF(+All!#REF!="South Alabama",+All!#REF!,IF(+All!#REF!="South Alabama",+All!#REF!,0))</f>
        <v>#REF!</v>
      </c>
      <c r="AR68" s="482" t="e">
        <f>IF(+All!#REF!="South Alabama",+All!#REF!,IF(+All!#REF!="South Alabama",+All!#REF!,0))</f>
        <v>#REF!</v>
      </c>
      <c r="AS68" s="483" t="e">
        <f>IF(+All!#REF!="South Alabama",+All!#REF!,IF(+All!#REF!="South Alabama",+All!#REF!,0))</f>
        <v>#REF!</v>
      </c>
      <c r="AT68" s="483" t="e">
        <f>IF(+All!#REF!="South Alabama",+All!#REF!,IF(+All!#REF!="South Alabama",+All!#REF!,0))</f>
        <v>#REF!</v>
      </c>
      <c r="AU68" s="482" t="e">
        <f>IF(+All!#REF!="South Alabama",+All!#REF!,IF(+All!#REF!="South Alabama",+All!#REF!,0))</f>
        <v>#REF!</v>
      </c>
      <c r="AV68" s="483" t="e">
        <f>IF(+All!#REF!="South Alabama",+All!#REF!,IF(+All!#REF!="South Alabama",+All!#REF!,0))</f>
        <v>#REF!</v>
      </c>
      <c r="AW68" s="484" t="e">
        <f>IF(+All!#REF!="South Alabama",+All!#REF!,IF(+All!#REF!="South Alabama",+All!#REF!,0))</f>
        <v>#REF!</v>
      </c>
      <c r="AX68" s="483" t="e">
        <f>IF(+All!#REF!="South Alabama",+All!#REF!,IF(+All!#REF!="South Alabama",+All!#REF!,0))</f>
        <v>#REF!</v>
      </c>
      <c r="AY68" s="88" t="e">
        <f>IF(+All!#REF!="South Alabama",+All!#REF!,IF(+All!#REF!="South Alabama",+All!#REF!,0))</f>
        <v>#REF!</v>
      </c>
      <c r="AZ68" s="89" t="e">
        <f>IF(+All!#REF!="South Alabama",+All!#REF!,IF(+All!#REF!="South Alabama",+All!#REF!,0))</f>
        <v>#REF!</v>
      </c>
      <c r="BA68" s="90" t="e">
        <f>IF(+All!#REF!="South Alabama",+All!#REF!,IF(+All!#REF!="South Alabama",+All!#REF!,0))</f>
        <v>#REF!</v>
      </c>
      <c r="BB68" s="90" t="e">
        <f>IF(+All!#REF!="South Alabama",+All!#REF!,IF(+All!#REF!="South Alabama",+All!#REF!,0))</f>
        <v>#REF!</v>
      </c>
      <c r="BC68" s="91" t="e">
        <f>IF(+All!#REF!="South Alabama",+All!#REF!,IF(+All!#REF!="South Alabama",+All!#REF!,0))</f>
        <v>#REF!</v>
      </c>
      <c r="BD68" s="482" t="e">
        <f>IF(+All!#REF!="South Alabama",+All!#REF!,IF(+All!#REF!="South Alabama",+All!#REF!,0))</f>
        <v>#REF!</v>
      </c>
      <c r="BE68" s="483" t="e">
        <f>IF(+All!#REF!="South Alabama",+All!#REF!,IF(+All!#REF!="South Alabama",+All!#REF!,0))</f>
        <v>#REF!</v>
      </c>
      <c r="BF68" s="483" t="e">
        <f>IF(+All!#REF!="South Alabama",+All!#REF!,IF(+All!#REF!="South Alabama",+All!#REF!,0))</f>
        <v>#REF!</v>
      </c>
      <c r="BG68" s="482" t="e">
        <f>IF(+All!#REF!="South Alabama",+All!#REF!,IF(+All!#REF!="South Alabama",+All!#REF!,0))</f>
        <v>#REF!</v>
      </c>
      <c r="BH68" s="483" t="e">
        <f>IF(+All!#REF!="South Alabama",+All!#REF!,IF(+All!#REF!="South Alabama",+All!#REF!,0))</f>
        <v>#REF!</v>
      </c>
      <c r="BI68" s="484" t="e">
        <f>IF(+All!#REF!="South Alabama",+All!#REF!,IF(+All!#REF!="South Alabama",+All!#REF!,0))</f>
        <v>#REF!</v>
      </c>
      <c r="BJ68" s="92" t="e">
        <f>IF(+All!#REF!="South Alabama",+All!#REF!,IF(+All!#REF!="South Alabama",+All!#REF!,0))</f>
        <v>#REF!</v>
      </c>
      <c r="BK68" s="93" t="e">
        <f>IF(+All!#REF!="South Alabama",+All!#REF!,IF(+All!#REF!="South Alabama",+All!#REF!,0))</f>
        <v>#REF!</v>
      </c>
      <c r="BL68" s="817"/>
      <c r="BM68" s="817"/>
      <c r="BN68" s="817"/>
      <c r="BO68" s="817"/>
      <c r="BP68" s="817"/>
      <c r="BQ68" s="817"/>
    </row>
    <row r="69" spans="1:69" x14ac:dyDescent="0.8">
      <c r="A69" s="70">
        <f>IF(+All!$F678="Georgia State",+All!A678,IF(+All!$H678="Georgia State",+All!A678,0))</f>
        <v>9</v>
      </c>
      <c r="B69" s="480" t="str">
        <f>IF(+All!$F678="Georgia State",+All!B678,IF(+All!$H678="Georgia State",+All!B678,0))</f>
        <v>Sat</v>
      </c>
      <c r="C69" s="72">
        <f>IF(+All!$F678="Georgia State",+All!C678,IF(+All!$H678="Georgia State",+All!C678,0))</f>
        <v>44499</v>
      </c>
      <c r="D69" s="73">
        <f>IF(+All!$F678="Georgia State",+All!D678,IF(+All!$H678="Georgia State",+All!D678,0))</f>
        <v>0.75</v>
      </c>
      <c r="E69" s="707">
        <f>IF(+All!$F678="Georgia State",+All!E678,IF(+All!$H678="Georgia State",+All!E678,0))</f>
        <v>0</v>
      </c>
      <c r="F69" s="75" t="str">
        <f>IF(+All!$F678="Georgia State",+All!F678,IF(+All!$H678="Georgia State",+All!F678,0))</f>
        <v>Georgia State</v>
      </c>
      <c r="G69" s="76" t="str">
        <f>IF(+All!$F678="Georgia State",+All!G678,IF(+All!$H678="Georgia State",+All!G678,0))</f>
        <v>SB</v>
      </c>
      <c r="H69" s="75" t="str">
        <f>IF(+All!$F678="Georgia State",+All!H678,IF(+All!$H678="Georgia State",+All!H678,0))</f>
        <v>Georgia Southern</v>
      </c>
      <c r="I69" s="76" t="str">
        <f>IF(+All!$F678="Georgia State",+All!I678,IF(+All!$H678="Georgia State",+All!I678,0))</f>
        <v>SB</v>
      </c>
      <c r="J69" s="706" t="str">
        <f>IF(+All!$F678="Georgia State",+All!J678,IF(+All!$H678="Georgia State",+All!J678,0))</f>
        <v>Georgia State</v>
      </c>
      <c r="K69" s="707" t="str">
        <f>IF(+All!$F678="Georgia State",+All!K678,IF(+All!$H678="Georgia State",+All!K678,0))</f>
        <v>Georgia Southern</v>
      </c>
      <c r="L69" s="78">
        <f>IF(+All!$F678="Georgia State",+All!L678,IF(+All!$H678="Georgia State",+All!L678,0))</f>
        <v>6</v>
      </c>
      <c r="M69" s="79">
        <f>IF(+All!$F678="Georgia State",+All!M678,IF(+All!$H678="Georgia State",+All!M678,0))</f>
        <v>56</v>
      </c>
      <c r="N69" s="706" t="str">
        <f>IF(+All!$F678="Georgia State",+All!N678,IF(+All!$H678="Georgia State",+All!N678,0))</f>
        <v>Georgia State</v>
      </c>
      <c r="O69" s="708">
        <f>IF(+All!$F678="Georgia State",+All!O678,IF(+All!$H678="Georgia State",+All!O678,0))</f>
        <v>21</v>
      </c>
      <c r="P69" s="708" t="str">
        <f>IF(+All!$F678="Georgia State",+All!P678,IF(+All!$H678="Georgia State",+All!P678,0))</f>
        <v>Georgia Southern</v>
      </c>
      <c r="Q69" s="707">
        <f>IF(+All!$F678="Georgia State",+All!Q678,IF(+All!$H678="Georgia State",+All!Q678,0))</f>
        <v>14</v>
      </c>
      <c r="R69" s="706" t="str">
        <f>IF(+All!$F678="Georgia State",+All!R678,IF(+All!$H678="Georgia State",+All!R678,0))</f>
        <v>Georgia State</v>
      </c>
      <c r="S69" s="708" t="str">
        <f>IF(+All!$F678="Georgia State",+All!S678,IF(+All!$H678="Georgia State",+All!S678,0))</f>
        <v>Georgia Southern</v>
      </c>
      <c r="T69" s="706" t="str">
        <f>IF(+All!$F678="Georgia State",+All!T678,IF(+All!$H678="Georgia State",+All!T678,0))</f>
        <v>Georgia State</v>
      </c>
      <c r="U69" s="707" t="str">
        <f>IF(+All!$F678="Georgia State",+All!U678,IF(+All!$H678="Georgia State",+All!U678,0))</f>
        <v>W</v>
      </c>
      <c r="V69" s="706" t="e">
        <f>IF(+All!#REF!="South Alabama",+All!#REF!,IF(+All!#REF!="South Alabama",+All!#REF!,0))</f>
        <v>#REF!</v>
      </c>
      <c r="W69" s="707" t="e">
        <f>IF(+All!#REF!="South Alabama",+All!#REF!,IF(+All!#REF!="South Alabama",+All!#REF!,0))</f>
        <v>#REF!</v>
      </c>
      <c r="X69" s="706" t="e">
        <f>IF(+All!#REF!="South Alabama",+All!#REF!,IF(+All!#REF!="South Alabama",+All!#REF!,0))</f>
        <v>#REF!</v>
      </c>
      <c r="Y69" s="707" t="e">
        <f>IF(+All!#REF!="South Alabama",+All!#REF!,IF(+All!#REF!="South Alabama",+All!#REF!,0))</f>
        <v>#REF!</v>
      </c>
      <c r="Z69" s="706" t="e">
        <f>IF(+All!#REF!="South Alabama",+All!#REF!,IF(+All!#REF!="South Alabama",+All!#REF!,0))</f>
        <v>#REF!</v>
      </c>
      <c r="AA69" s="707" t="e">
        <f>IF(+All!#REF!="South Alabama",+All!#REF!,IF(+All!#REF!="South Alabama",+All!#REF!,0))</f>
        <v>#REF!</v>
      </c>
      <c r="AB69" s="706" t="e">
        <f>IF(+All!#REF!="South Alabama",+All!#REF!,IF(+All!#REF!="South Alabama",+All!#REF!,0))</f>
        <v>#REF!</v>
      </c>
      <c r="AC69" s="707" t="e">
        <f>IF(+All!#REF!="South Alabama",+All!#REF!,IF(+All!#REF!="South Alabama",+All!#REF!,0))</f>
        <v>#REF!</v>
      </c>
      <c r="AD69" s="706" t="e">
        <f>IF(+All!#REF!="South Alabama",+All!#REF!,IF(+All!#REF!="South Alabama",+All!#REF!,0))</f>
        <v>#REF!</v>
      </c>
      <c r="AE69" s="707" t="e">
        <f>IF(+All!#REF!="South Alabama",+All!#REF!,IF(+All!#REF!="South Alabama",+All!#REF!,0))</f>
        <v>#REF!</v>
      </c>
      <c r="AF69" s="706" t="e">
        <f>IF(+All!#REF!="South Alabama",+All!#REF!,IF(+All!#REF!="South Alabama",+All!#REF!,0))</f>
        <v>#REF!</v>
      </c>
      <c r="AG69" s="707" t="e">
        <f>IF(+All!#REF!="South Alabama",+All!#REF!,IF(+All!#REF!="South Alabama",+All!#REF!,0))</f>
        <v>#REF!</v>
      </c>
      <c r="AH69" s="706" t="e">
        <f>IF(+All!#REF!="South Alabama",+All!#REF!,IF(+All!#REF!="South Alabama",+All!#REF!,0))</f>
        <v>#REF!</v>
      </c>
      <c r="AI69" s="707" t="e">
        <f>IF(+All!#REF!="South Alabama",+All!#REF!,IF(+All!#REF!="South Alabama",+All!#REF!,0))</f>
        <v>#REF!</v>
      </c>
      <c r="AJ69" s="706" t="e">
        <f>IF(+All!#REF!="South Alabama",+All!#REF!,IF(+All!#REF!="South Alabama",+All!#REF!,0))</f>
        <v>#REF!</v>
      </c>
      <c r="AK69" s="707" t="e">
        <f>IF(+All!#REF!="South Alabama",+All!#REF!,IF(+All!#REF!="South Alabama",+All!#REF!,0))</f>
        <v>#REF!</v>
      </c>
      <c r="AL69" s="81" t="e">
        <f>IF(+All!#REF!="South Alabama",+All!#REF!,IF(+All!#REF!="South Alabama",+All!#REF!,0))</f>
        <v>#REF!</v>
      </c>
      <c r="AM69" s="82" t="e">
        <f>IF(+All!#REF!="South Alabama",+All!#REF!,IF(+All!#REF!="South Alabama",+All!#REF!,0))</f>
        <v>#REF!</v>
      </c>
      <c r="AN69" s="81" t="e">
        <f>IF(+All!#REF!="South Alabama",+All!#REF!,IF(+All!#REF!="South Alabama",+All!#REF!,0))</f>
        <v>#REF!</v>
      </c>
      <c r="AO69" s="83" t="e">
        <f>IF(+All!#REF!="South Alabama",+All!#REF!,IF(+All!#REF!="South Alabama",+All!#REF!,0))</f>
        <v>#REF!</v>
      </c>
      <c r="AP69" s="84" t="e">
        <f>IF(+All!#REF!="South Alabama",+All!#REF!,IF(+All!#REF!="South Alabama",+All!#REF!,0))</f>
        <v>#REF!</v>
      </c>
      <c r="AQ69" s="480" t="e">
        <f>IF(+All!#REF!="South Alabama",+All!#REF!,IF(+All!#REF!="South Alabama",+All!#REF!,0))</f>
        <v>#REF!</v>
      </c>
      <c r="AR69" s="482" t="e">
        <f>IF(+All!#REF!="South Alabama",+All!#REF!,IF(+All!#REF!="South Alabama",+All!#REF!,0))</f>
        <v>#REF!</v>
      </c>
      <c r="AS69" s="483" t="e">
        <f>IF(+All!#REF!="South Alabama",+All!#REF!,IF(+All!#REF!="South Alabama",+All!#REF!,0))</f>
        <v>#REF!</v>
      </c>
      <c r="AT69" s="483" t="e">
        <f>IF(+All!#REF!="South Alabama",+All!#REF!,IF(+All!#REF!="South Alabama",+All!#REF!,0))</f>
        <v>#REF!</v>
      </c>
      <c r="AU69" s="482" t="e">
        <f>IF(+All!#REF!="South Alabama",+All!#REF!,IF(+All!#REF!="South Alabama",+All!#REF!,0))</f>
        <v>#REF!</v>
      </c>
      <c r="AV69" s="483" t="e">
        <f>IF(+All!#REF!="South Alabama",+All!#REF!,IF(+All!#REF!="South Alabama",+All!#REF!,0))</f>
        <v>#REF!</v>
      </c>
      <c r="AW69" s="484" t="e">
        <f>IF(+All!#REF!="South Alabama",+All!#REF!,IF(+All!#REF!="South Alabama",+All!#REF!,0))</f>
        <v>#REF!</v>
      </c>
      <c r="AX69" s="483" t="e">
        <f>IF(+All!#REF!="South Alabama",+All!#REF!,IF(+All!#REF!="South Alabama",+All!#REF!,0))</f>
        <v>#REF!</v>
      </c>
      <c r="AY69" s="88" t="e">
        <f>IF(+All!#REF!="South Alabama",+All!#REF!,IF(+All!#REF!="South Alabama",+All!#REF!,0))</f>
        <v>#REF!</v>
      </c>
      <c r="AZ69" s="89" t="e">
        <f>IF(+All!#REF!="South Alabama",+All!#REF!,IF(+All!#REF!="South Alabama",+All!#REF!,0))</f>
        <v>#REF!</v>
      </c>
      <c r="BA69" s="90" t="e">
        <f>IF(+All!#REF!="South Alabama",+All!#REF!,IF(+All!#REF!="South Alabama",+All!#REF!,0))</f>
        <v>#REF!</v>
      </c>
      <c r="BB69" s="90" t="e">
        <f>IF(+All!#REF!="South Alabama",+All!#REF!,IF(+All!#REF!="South Alabama",+All!#REF!,0))</f>
        <v>#REF!</v>
      </c>
      <c r="BC69" s="91" t="e">
        <f>IF(+All!#REF!="South Alabama",+All!#REF!,IF(+All!#REF!="South Alabama",+All!#REF!,0))</f>
        <v>#REF!</v>
      </c>
      <c r="BD69" s="482" t="e">
        <f>IF(+All!#REF!="South Alabama",+All!#REF!,IF(+All!#REF!="South Alabama",+All!#REF!,0))</f>
        <v>#REF!</v>
      </c>
      <c r="BE69" s="483" t="e">
        <f>IF(+All!#REF!="South Alabama",+All!#REF!,IF(+All!#REF!="South Alabama",+All!#REF!,0))</f>
        <v>#REF!</v>
      </c>
      <c r="BF69" s="483" t="e">
        <f>IF(+All!#REF!="South Alabama",+All!#REF!,IF(+All!#REF!="South Alabama",+All!#REF!,0))</f>
        <v>#REF!</v>
      </c>
      <c r="BG69" s="482" t="e">
        <f>IF(+All!#REF!="South Alabama",+All!#REF!,IF(+All!#REF!="South Alabama",+All!#REF!,0))</f>
        <v>#REF!</v>
      </c>
      <c r="BH69" s="483" t="e">
        <f>IF(+All!#REF!="South Alabama",+All!#REF!,IF(+All!#REF!="South Alabama",+All!#REF!,0))</f>
        <v>#REF!</v>
      </c>
      <c r="BI69" s="484" t="e">
        <f>IF(+All!#REF!="South Alabama",+All!#REF!,IF(+All!#REF!="South Alabama",+All!#REF!,0))</f>
        <v>#REF!</v>
      </c>
      <c r="BJ69" s="92" t="e">
        <f>IF(+All!#REF!="South Alabama",+All!#REF!,IF(+All!#REF!="South Alabama",+All!#REF!,0))</f>
        <v>#REF!</v>
      </c>
      <c r="BK69" s="93" t="e">
        <f>IF(+All!#REF!="South Alabama",+All!#REF!,IF(+All!#REF!="South Alabama",+All!#REF!,0))</f>
        <v>#REF!</v>
      </c>
    </row>
    <row r="70" spans="1:69" s="107" customFormat="1" x14ac:dyDescent="0.8">
      <c r="A70" s="70">
        <f>IF(+All!$F713="Georgia State",+All!A713,IF(+All!$H713="Georgia State",+All!A713,0))</f>
        <v>10</v>
      </c>
      <c r="B70" s="480" t="str">
        <f>IF(+All!$F713="Georgia State",+All!B713,IF(+All!$H713="Georgia State",+All!B713,0))</f>
        <v>Thurs</v>
      </c>
      <c r="C70" s="72">
        <f>IF(+All!$F713="Georgia State",+All!C713,IF(+All!$H713="Georgia State",+All!C713,0))</f>
        <v>44504</v>
      </c>
      <c r="D70" s="73">
        <f>IF(+All!$F713="Georgia State",+All!D713,IF(+All!$H713="Georgia State",+All!D713,0))</f>
        <v>0.8125</v>
      </c>
      <c r="E70" s="707" t="str">
        <f>IF(+All!$F713="Georgia State",+All!E713,IF(+All!$H713="Georgia State",+All!E713,0))</f>
        <v>ESPN</v>
      </c>
      <c r="F70" s="75" t="str">
        <f>IF(+All!$F713="Georgia State",+All!F713,IF(+All!$H713="Georgia State",+All!F713,0))</f>
        <v>Georgia State</v>
      </c>
      <c r="G70" s="76" t="str">
        <f>IF(+All!$F713="Georgia State",+All!G713,IF(+All!$H713="Georgia State",+All!G713,0))</f>
        <v>SB</v>
      </c>
      <c r="H70" s="75" t="str">
        <f>IF(+All!$F713="Georgia State",+All!H713,IF(+All!$H713="Georgia State",+All!H713,0))</f>
        <v>UL Lafayette</v>
      </c>
      <c r="I70" s="76" t="str">
        <f>IF(+All!$F713="Georgia State",+All!I713,IF(+All!$H713="Georgia State",+All!I713,0))</f>
        <v>SB</v>
      </c>
      <c r="J70" s="706" t="str">
        <f>IF(+All!$F713="Georgia State",+All!J713,IF(+All!$H713="Georgia State",+All!J713,0))</f>
        <v>UL Lafayette</v>
      </c>
      <c r="K70" s="707" t="str">
        <f>IF(+All!$F713="Georgia State",+All!K713,IF(+All!$H713="Georgia State",+All!K713,0))</f>
        <v>Georgia State</v>
      </c>
      <c r="L70" s="78">
        <f>IF(+All!$F713="Georgia State",+All!L713,IF(+All!$H713="Georgia State",+All!L713,0))</f>
        <v>12</v>
      </c>
      <c r="M70" s="79">
        <f>IF(+All!$F713="Georgia State",+All!M713,IF(+All!$H713="Georgia State",+All!M713,0))</f>
        <v>53.5</v>
      </c>
      <c r="N70" s="706" t="str">
        <f>IF(+All!$F713="Georgia State",+All!N713,IF(+All!$H713="Georgia State",+All!N713,0))</f>
        <v>UL Lafayette</v>
      </c>
      <c r="O70" s="708">
        <f>IF(+All!$F713="Georgia State",+All!O713,IF(+All!$H713="Georgia State",+All!O713,0))</f>
        <v>21</v>
      </c>
      <c r="P70" s="708" t="str">
        <f>IF(+All!$F713="Georgia State",+All!P713,IF(+All!$H713="Georgia State",+All!P713,0))</f>
        <v>Georgia State</v>
      </c>
      <c r="Q70" s="707">
        <f>IF(+All!$F713="Georgia State",+All!Q713,IF(+All!$H713="Georgia State",+All!Q713,0))</f>
        <v>17</v>
      </c>
      <c r="R70" s="706" t="str">
        <f>IF(+All!$F713="Georgia State",+All!R713,IF(+All!$H713="Georgia State",+All!R713,0))</f>
        <v>Georgia State</v>
      </c>
      <c r="S70" s="708" t="str">
        <f>IF(+All!$F713="Georgia State",+All!S713,IF(+All!$H713="Georgia State",+All!S713,0))</f>
        <v>UL Lafayette</v>
      </c>
      <c r="T70" s="706" t="str">
        <f>IF(+All!$F713="Georgia State",+All!T713,IF(+All!$H713="Georgia State",+All!T713,0))</f>
        <v>Georgia State</v>
      </c>
      <c r="U70" s="707" t="str">
        <f>IF(+All!$F713="Georgia State",+All!U713,IF(+All!$H713="Georgia State",+All!U713,0))</f>
        <v>W</v>
      </c>
      <c r="V70" s="706">
        <f>IF(+All!$F951="South Alabama",+All!#REF!,IF(+All!$H951="South Alabama",+All!#REF!,0))</f>
        <v>0</v>
      </c>
      <c r="W70" s="707">
        <f>IF(+All!$F951="South Alabama",+All!#REF!,IF(+All!$H951="South Alabama",+All!#REF!,0))</f>
        <v>0</v>
      </c>
      <c r="X70" s="706">
        <f>IF(+All!$F951="South Alabama",+All!#REF!,IF(+All!$H951="South Alabama",+All!#REF!,0))</f>
        <v>0</v>
      </c>
      <c r="Y70" s="707">
        <f>IF(+All!$F951="South Alabama",+All!#REF!,IF(+All!$H951="South Alabama",+All!#REF!,0))</f>
        <v>0</v>
      </c>
      <c r="Z70" s="706">
        <f>IF(+All!$F951="South Alabama",+All!#REF!,IF(+All!$H951="South Alabama",+All!#REF!,0))</f>
        <v>0</v>
      </c>
      <c r="AA70" s="707">
        <f>IF(+All!$F951="South Alabama",+All!#REF!,IF(+All!$H951="South Alabama",+All!#REF!,0))</f>
        <v>0</v>
      </c>
      <c r="AB70" s="706">
        <f>IF(+All!$F951="South Alabama",+All!#REF!,IF(+All!$H951="South Alabama",+All!#REF!,0))</f>
        <v>0</v>
      </c>
      <c r="AC70" s="707">
        <f>IF(+All!$F951="South Alabama",+All!#REF!,IF(+All!$H951="South Alabama",+All!#REF!,0))</f>
        <v>0</v>
      </c>
      <c r="AD70" s="706">
        <f>IF(+All!$F951="South Alabama",+All!#REF!,IF(+All!$H951="South Alabama",+All!#REF!,0))</f>
        <v>0</v>
      </c>
      <c r="AE70" s="707">
        <f>IF(+All!$F951="South Alabama",+All!#REF!,IF(+All!$H951="South Alabama",+All!#REF!,0))</f>
        <v>0</v>
      </c>
      <c r="AF70" s="706">
        <f>IF(+All!$F951="South Alabama",+All!#REF!,IF(+All!$H951="South Alabama",+All!#REF!,0))</f>
        <v>0</v>
      </c>
      <c r="AG70" s="707">
        <f>IF(+All!$F951="South Alabama",+All!#REF!,IF(+All!$H951="South Alabama",+All!#REF!,0))</f>
        <v>0</v>
      </c>
      <c r="AH70" s="706">
        <f>IF(+All!$F951="South Alabama",+All!#REF!,IF(+All!$H951="South Alabama",+All!#REF!,0))</f>
        <v>0</v>
      </c>
      <c r="AI70" s="707">
        <f>IF(+All!$F951="South Alabama",+All!#REF!,IF(+All!$H951="South Alabama",+All!#REF!,0))</f>
        <v>0</v>
      </c>
      <c r="AJ70" s="706">
        <f>IF(+All!$F951="South Alabama",+All!#REF!,IF(+All!$H951="South Alabama",+All!#REF!,0))</f>
        <v>0</v>
      </c>
      <c r="AK70" s="707">
        <f>IF(+All!$F951="South Alabama",+All!#REF!,IF(+All!$H951="South Alabama",+All!#REF!,0))</f>
        <v>0</v>
      </c>
      <c r="AL70" s="81">
        <f>IF(+All!$F951="South Alabama",+All!V951,IF(+All!$H951="South Alabama",+All!V951,0))</f>
        <v>0</v>
      </c>
      <c r="AM70" s="82">
        <f>IF(+All!$F951="South Alabama",+All!W951,IF(+All!$H951="South Alabama",+All!W951,0))</f>
        <v>0</v>
      </c>
      <c r="AN70" s="81">
        <f>IF(+All!$F951="South Alabama",+All!X951,IF(+All!$H951="South Alabama",+All!X951,0))</f>
        <v>0</v>
      </c>
      <c r="AO70" s="83">
        <f>IF(+All!$F951="South Alabama",+All!Y951,IF(+All!$H951="South Alabama",+All!Y951,0))</f>
        <v>0</v>
      </c>
      <c r="AP70" s="84">
        <f>IF(+All!$F951="South Alabama",+All!Z951,IF(+All!$H951="South Alabama",+All!Z951,0))</f>
        <v>0</v>
      </c>
      <c r="AQ70" s="480">
        <f>IF(+All!$F951="South Alabama",+All!#REF!,IF(+All!$H951="South Alabama",+All!#REF!,0))</f>
        <v>0</v>
      </c>
      <c r="AR70" s="482">
        <f>IF(+All!$F951="South Alabama",+All!#REF!,IF(+All!$H951="South Alabama",+All!#REF!,0))</f>
        <v>0</v>
      </c>
      <c r="AS70" s="483">
        <f>IF(+All!$F951="South Alabama",+All!#REF!,IF(+All!$H951="South Alabama",+All!#REF!,0))</f>
        <v>0</v>
      </c>
      <c r="AT70" s="483">
        <f>IF(+All!$F951="South Alabama",+All!#REF!,IF(+All!$H951="South Alabama",+All!#REF!,0))</f>
        <v>0</v>
      </c>
      <c r="AU70" s="482">
        <f>IF(+All!$F951="South Alabama",+All!#REF!,IF(+All!$H951="South Alabama",+All!#REF!,0))</f>
        <v>0</v>
      </c>
      <c r="AV70" s="483">
        <f>IF(+All!$F951="South Alabama",+All!#REF!,IF(+All!$H951="South Alabama",+All!#REF!,0))</f>
        <v>0</v>
      </c>
      <c r="AW70" s="484">
        <f>IF(+All!$F951="South Alabama",+All!#REF!,IF(+All!$H951="South Alabama",+All!#REF!,0))</f>
        <v>0</v>
      </c>
      <c r="AX70" s="483">
        <f>IF(+All!$F951="South Alabama",+All!#REF!,IF(+All!$H951="South Alabama",+All!#REF!,0))</f>
        <v>0</v>
      </c>
      <c r="AY70" s="88">
        <f>IF(+All!$F951="South Alabama",+All!#REF!,IF(+All!$H951="South Alabama",+All!#REF!,0))</f>
        <v>0</v>
      </c>
      <c r="AZ70" s="89">
        <f>IF(+All!$F951="South Alabama",+All!#REF!,IF(+All!$H951="South Alabama",+All!#REF!,0))</f>
        <v>0</v>
      </c>
      <c r="BA70" s="90">
        <f>IF(+All!$F951="South Alabama",+All!#REF!,IF(+All!$H951="South Alabama",+All!#REF!,0))</f>
        <v>0</v>
      </c>
      <c r="BB70" s="90">
        <f>IF(+All!$F951="South Alabama",+All!#REF!,IF(+All!$H951="South Alabama",+All!#REF!,0))</f>
        <v>0</v>
      </c>
      <c r="BC70" s="91">
        <f>IF(+All!$F951="South Alabama",+All!#REF!,IF(+All!$H951="South Alabama",+All!#REF!,0))</f>
        <v>0</v>
      </c>
      <c r="BD70" s="482">
        <f>IF(+All!$F951="South Alabama",+All!#REF!,IF(+All!$H951="South Alabama",+All!#REF!,0))</f>
        <v>0</v>
      </c>
      <c r="BE70" s="483">
        <f>IF(+All!$F951="South Alabama",+All!#REF!,IF(+All!$H951="South Alabama",+All!#REF!,0))</f>
        <v>0</v>
      </c>
      <c r="BF70" s="483">
        <f>IF(+All!$F951="South Alabama",+All!#REF!,IF(+All!$H951="South Alabama",+All!#REF!,0))</f>
        <v>0</v>
      </c>
      <c r="BG70" s="482">
        <f>IF(+All!$F951="South Alabama",+All!#REF!,IF(+All!$H951="South Alabama",+All!#REF!,0))</f>
        <v>0</v>
      </c>
      <c r="BH70" s="483">
        <f>IF(+All!$F951="South Alabama",+All!#REF!,IF(+All!$H951="South Alabama",+All!#REF!,0))</f>
        <v>0</v>
      </c>
      <c r="BI70" s="484">
        <f>IF(+All!$F951="South Alabama",+All!#REF!,IF(+All!$H951="South Alabama",+All!#REF!,0))</f>
        <v>0</v>
      </c>
      <c r="BJ70" s="92">
        <f>IF(+All!$F951="South Alabama",+All!#REF!,IF(+All!$H951="South Alabama",+All!#REF!,0))</f>
        <v>0</v>
      </c>
      <c r="BK70" s="93">
        <f>IF(+All!$F951="South Alabama",+All!#REF!,IF(+All!$H951="South Alabama",+All!#REF!,0))</f>
        <v>0</v>
      </c>
      <c r="BL70" s="817"/>
      <c r="BM70" s="817"/>
      <c r="BN70" s="817"/>
      <c r="BO70" s="817"/>
      <c r="BP70" s="817"/>
      <c r="BQ70" s="817"/>
    </row>
    <row r="71" spans="1:69" s="107" customFormat="1" x14ac:dyDescent="0.8">
      <c r="A71" s="70">
        <f>IF(+All!$F831="Georgia State",+All!A831,IF(+All!$H831="Georgia State",+All!A831,0))</f>
        <v>11</v>
      </c>
      <c r="B71" s="480" t="str">
        <f>IF(+All!$F831="Georgia State",+All!B831,IF(+All!$H831="Georgia State",+All!B831,0))</f>
        <v>Sat</v>
      </c>
      <c r="C71" s="72">
        <f>IF(+All!$F831="Georgia State",+All!C831,IF(+All!$H831="Georgia State",+All!C831,0))</f>
        <v>44513</v>
      </c>
      <c r="D71" s="73">
        <f>IF(+All!$F831="Georgia State",+All!D831,IF(+All!$H831="Georgia State",+All!D831,0))</f>
        <v>0.58333333333333337</v>
      </c>
      <c r="E71" s="707">
        <f>IF(+All!$F831="Georgia State",+All!E831,IF(+All!$H831="Georgia State",+All!E831,0))</f>
        <v>0</v>
      </c>
      <c r="F71" s="75" t="str">
        <f>IF(+All!$F831="Georgia State",+All!F831,IF(+All!$H831="Georgia State",+All!F831,0))</f>
        <v>Georgia State</v>
      </c>
      <c r="G71" s="76" t="str">
        <f>IF(+All!$F831="Georgia State",+All!G831,IF(+All!$H831="Georgia State",+All!G831,0))</f>
        <v>SB</v>
      </c>
      <c r="H71" s="75" t="str">
        <f>IF(+All!$F831="Georgia State",+All!H831,IF(+All!$H831="Georgia State",+All!H831,0))</f>
        <v>Coastal Carolina</v>
      </c>
      <c r="I71" s="76" t="str">
        <f>IF(+All!$F831="Georgia State",+All!I831,IF(+All!$H831="Georgia State",+All!I831,0))</f>
        <v>SB</v>
      </c>
      <c r="J71" s="706" t="str">
        <f>IF(+All!$F831="Georgia State",+All!J831,IF(+All!$H831="Georgia State",+All!J831,0))</f>
        <v>Coastal Carolina</v>
      </c>
      <c r="K71" s="707" t="str">
        <f>IF(+All!$F831="Georgia State",+All!K831,IF(+All!$H831="Georgia State",+All!K831,0))</f>
        <v>Georgia State</v>
      </c>
      <c r="L71" s="78">
        <f>IF(+All!$F831="Georgia State",+All!L831,IF(+All!$H831="Georgia State",+All!L831,0))</f>
        <v>10.5</v>
      </c>
      <c r="M71" s="79">
        <f>IF(+All!$F831="Georgia State",+All!M831,IF(+All!$H831="Georgia State",+All!M831,0))</f>
        <v>52.5</v>
      </c>
      <c r="N71" s="706" t="str">
        <f>IF(+All!$F831="Georgia State",+All!N831,IF(+All!$H831="Georgia State",+All!N831,0))</f>
        <v>Georgia State</v>
      </c>
      <c r="O71" s="708">
        <f>IF(+All!$F831="Georgia State",+All!O831,IF(+All!$H831="Georgia State",+All!O831,0))</f>
        <v>42</v>
      </c>
      <c r="P71" s="708" t="str">
        <f>IF(+All!$F831="Georgia State",+All!P831,IF(+All!$H831="Georgia State",+All!P831,0))</f>
        <v>Coastal Carolina</v>
      </c>
      <c r="Q71" s="707">
        <f>IF(+All!$F831="Georgia State",+All!Q831,IF(+All!$H831="Georgia State",+All!Q831,0))</f>
        <v>20</v>
      </c>
      <c r="R71" s="706" t="str">
        <f>IF(+All!$F831="Georgia State",+All!R831,IF(+All!$H831="Georgia State",+All!R831,0))</f>
        <v>Georgia State</v>
      </c>
      <c r="S71" s="708" t="str">
        <f>IF(+All!$F831="Georgia State",+All!S831,IF(+All!$H831="Georgia State",+All!S831,0))</f>
        <v>Coastal Carolina</v>
      </c>
      <c r="T71" s="706" t="str">
        <f>IF(+All!$F831="Georgia State",+All!T831,IF(+All!$H831="Georgia State",+All!T831,0))</f>
        <v>Georgia State</v>
      </c>
      <c r="U71" s="707" t="str">
        <f>IF(+All!$F831="Georgia State",+All!U831,IF(+All!$H831="Georgia State",+All!U831,0))</f>
        <v>W</v>
      </c>
      <c r="V71" s="706">
        <f>IF(+All!$F470="South Alabama",+All!#REF!,IF(+All!$H470="South Alabama",+All!#REF!,0))</f>
        <v>0</v>
      </c>
      <c r="W71" s="707">
        <f>IF(+All!$F470="South Alabama",+All!#REF!,IF(+All!$H470="South Alabama",+All!#REF!,0))</f>
        <v>0</v>
      </c>
      <c r="X71" s="706">
        <f>IF(+All!$F470="South Alabama",+All!#REF!,IF(+All!$H470="South Alabama",+All!#REF!,0))</f>
        <v>0</v>
      </c>
      <c r="Y71" s="707">
        <f>IF(+All!$F470="South Alabama",+All!#REF!,IF(+All!$H470="South Alabama",+All!#REF!,0))</f>
        <v>0</v>
      </c>
      <c r="Z71" s="706">
        <f>IF(+All!$F470="South Alabama",+All!#REF!,IF(+All!$H470="South Alabama",+All!#REF!,0))</f>
        <v>0</v>
      </c>
      <c r="AA71" s="707">
        <f>IF(+All!$F470="South Alabama",+All!#REF!,IF(+All!$H470="South Alabama",+All!#REF!,0))</f>
        <v>0</v>
      </c>
      <c r="AB71" s="706">
        <f>IF(+All!$F470="South Alabama",+All!#REF!,IF(+All!$H470="South Alabama",+All!#REF!,0))</f>
        <v>0</v>
      </c>
      <c r="AC71" s="707">
        <f>IF(+All!$F470="South Alabama",+All!#REF!,IF(+All!$H470="South Alabama",+All!#REF!,0))</f>
        <v>0</v>
      </c>
      <c r="AD71" s="706">
        <f>IF(+All!$F470="South Alabama",+All!#REF!,IF(+All!$H470="South Alabama",+All!#REF!,0))</f>
        <v>0</v>
      </c>
      <c r="AE71" s="707">
        <f>IF(+All!$F470="South Alabama",+All!#REF!,IF(+All!$H470="South Alabama",+All!#REF!,0))</f>
        <v>0</v>
      </c>
      <c r="AF71" s="706">
        <f>IF(+All!$F470="South Alabama",+All!#REF!,IF(+All!$H470="South Alabama",+All!#REF!,0))</f>
        <v>0</v>
      </c>
      <c r="AG71" s="707">
        <f>IF(+All!$F470="South Alabama",+All!#REF!,IF(+All!$H470="South Alabama",+All!#REF!,0))</f>
        <v>0</v>
      </c>
      <c r="AH71" s="706">
        <f>IF(+All!$F470="South Alabama",+All!#REF!,IF(+All!$H470="South Alabama",+All!#REF!,0))</f>
        <v>0</v>
      </c>
      <c r="AI71" s="707">
        <f>IF(+All!$F470="South Alabama",+All!#REF!,IF(+All!$H470="South Alabama",+All!#REF!,0))</f>
        <v>0</v>
      </c>
      <c r="AJ71" s="706">
        <f>IF(+All!$F470="South Alabama",+All!#REF!,IF(+All!$H470="South Alabama",+All!#REF!,0))</f>
        <v>0</v>
      </c>
      <c r="AK71" s="707">
        <f>IF(+All!$F470="South Alabama",+All!#REF!,IF(+All!$H470="South Alabama",+All!#REF!,0))</f>
        <v>0</v>
      </c>
      <c r="AL71" s="81">
        <f>IF(+All!$F470="South Alabama",+All!V470,IF(+All!$H470="South Alabama",+All!V470,0))</f>
        <v>0</v>
      </c>
      <c r="AM71" s="82">
        <f>IF(+All!$F470="South Alabama",+All!W470,IF(+All!$H470="South Alabama",+All!W470,0))</f>
        <v>0</v>
      </c>
      <c r="AN71" s="81">
        <f>IF(+All!$F470="South Alabama",+All!X470,IF(+All!$H470="South Alabama",+All!X470,0))</f>
        <v>0</v>
      </c>
      <c r="AO71" s="83">
        <f>IF(+All!$F470="South Alabama",+All!Y470,IF(+All!$H470="South Alabama",+All!Y470,0))</f>
        <v>0</v>
      </c>
      <c r="AP71" s="84">
        <f>IF(+All!$F470="South Alabama",+All!Z470,IF(+All!$H470="South Alabama",+All!Z470,0))</f>
        <v>0</v>
      </c>
      <c r="AQ71" s="480">
        <f>IF(+All!$F470="South Alabama",+All!#REF!,IF(+All!$H470="South Alabama",+All!#REF!,0))</f>
        <v>0</v>
      </c>
      <c r="AR71" s="482">
        <f>IF(+All!$F470="South Alabama",+All!#REF!,IF(+All!$H470="South Alabama",+All!#REF!,0))</f>
        <v>0</v>
      </c>
      <c r="AS71" s="483">
        <f>IF(+All!$F470="South Alabama",+All!#REF!,IF(+All!$H470="South Alabama",+All!#REF!,0))</f>
        <v>0</v>
      </c>
      <c r="AT71" s="483">
        <f>IF(+All!$F470="South Alabama",+All!#REF!,IF(+All!$H470="South Alabama",+All!#REF!,0))</f>
        <v>0</v>
      </c>
      <c r="AU71" s="482">
        <f>IF(+All!$F470="South Alabama",+All!#REF!,IF(+All!$H470="South Alabama",+All!#REF!,0))</f>
        <v>0</v>
      </c>
      <c r="AV71" s="483">
        <f>IF(+All!$F470="South Alabama",+All!#REF!,IF(+All!$H470="South Alabama",+All!#REF!,0))</f>
        <v>0</v>
      </c>
      <c r="AW71" s="484">
        <f>IF(+All!$F470="South Alabama",+All!#REF!,IF(+All!$H470="South Alabama",+All!#REF!,0))</f>
        <v>0</v>
      </c>
      <c r="AX71" s="483">
        <f>IF(+All!$F470="South Alabama",+All!#REF!,IF(+All!$H470="South Alabama",+All!#REF!,0))</f>
        <v>0</v>
      </c>
      <c r="AY71" s="88">
        <f>IF(+All!$F470="South Alabama",+All!#REF!,IF(+All!$H470="South Alabama",+All!#REF!,0))</f>
        <v>0</v>
      </c>
      <c r="AZ71" s="89">
        <f>IF(+All!$F470="South Alabama",+All!#REF!,IF(+All!$H470="South Alabama",+All!#REF!,0))</f>
        <v>0</v>
      </c>
      <c r="BA71" s="90">
        <f>IF(+All!$F470="South Alabama",+All!#REF!,IF(+All!$H470="South Alabama",+All!#REF!,0))</f>
        <v>0</v>
      </c>
      <c r="BB71" s="90">
        <f>IF(+All!$F470="South Alabama",+All!#REF!,IF(+All!$H470="South Alabama",+All!#REF!,0))</f>
        <v>0</v>
      </c>
      <c r="BC71" s="91">
        <f>IF(+All!$F470="South Alabama",+All!#REF!,IF(+All!$H470="South Alabama",+All!#REF!,0))</f>
        <v>0</v>
      </c>
      <c r="BD71" s="482">
        <f>IF(+All!$F470="South Alabama",+All!#REF!,IF(+All!$H470="South Alabama",+All!#REF!,0))</f>
        <v>0</v>
      </c>
      <c r="BE71" s="483">
        <f>IF(+All!$F470="South Alabama",+All!#REF!,IF(+All!$H470="South Alabama",+All!#REF!,0))</f>
        <v>0</v>
      </c>
      <c r="BF71" s="483">
        <f>IF(+All!$F470="South Alabama",+All!#REF!,IF(+All!$H470="South Alabama",+All!#REF!,0))</f>
        <v>0</v>
      </c>
      <c r="BG71" s="482">
        <f>IF(+All!$F470="South Alabama",+All!#REF!,IF(+All!$H470="South Alabama",+All!#REF!,0))</f>
        <v>0</v>
      </c>
      <c r="BH71" s="483">
        <f>IF(+All!$F470="South Alabama",+All!#REF!,IF(+All!$H470="South Alabama",+All!#REF!,0))</f>
        <v>0</v>
      </c>
      <c r="BI71" s="484">
        <f>IF(+All!$F470="South Alabama",+All!#REF!,IF(+All!$H470="South Alabama",+All!#REF!,0))</f>
        <v>0</v>
      </c>
      <c r="BJ71" s="92">
        <f>IF(+All!$F470="South Alabama",+All!#REF!,IF(+All!$H470="South Alabama",+All!#REF!,0))</f>
        <v>0</v>
      </c>
      <c r="BK71" s="93">
        <f>IF(+All!$F470="South Alabama",+All!#REF!,IF(+All!$H470="South Alabama",+All!#REF!,0))</f>
        <v>0</v>
      </c>
      <c r="BL71" s="817"/>
      <c r="BM71" s="817"/>
      <c r="BN71" s="817"/>
      <c r="BO71" s="817"/>
      <c r="BP71" s="817"/>
      <c r="BQ71" s="817"/>
    </row>
    <row r="72" spans="1:69" s="107" customFormat="1" x14ac:dyDescent="0.8">
      <c r="A72" s="70">
        <f>IF(+All!$F901="Georgia State",+All!A901,IF(+All!$H901="Georgia State",+All!A901,0))</f>
        <v>12</v>
      </c>
      <c r="B72" s="480" t="str">
        <f>IF(+All!$F901="Georgia State",+All!B901,IF(+All!$H901="Georgia State",+All!B901,0))</f>
        <v>Sat</v>
      </c>
      <c r="C72" s="72">
        <f>IF(+All!$F901="Georgia State",+All!C901,IF(+All!$H901="Georgia State",+All!C901,0))</f>
        <v>44520</v>
      </c>
      <c r="D72" s="73">
        <f>IF(+All!$F901="Georgia State",+All!D901,IF(+All!$H901="Georgia State",+All!D901,0))</f>
        <v>0.58333333333333337</v>
      </c>
      <c r="E72" s="707" t="str">
        <f>IF(+All!$F901="Georgia State",+All!E901,IF(+All!$H901="Georgia State",+All!E901,0))</f>
        <v>espn3</v>
      </c>
      <c r="F72" s="75" t="str">
        <f>IF(+All!$F901="Georgia State",+All!F901,IF(+All!$H901="Georgia State",+All!F901,0))</f>
        <v>Arkansas State</v>
      </c>
      <c r="G72" s="76" t="str">
        <f>IF(+All!$F901="Georgia State",+All!G901,IF(+All!$H901="Georgia State",+All!G901,0))</f>
        <v>SB</v>
      </c>
      <c r="H72" s="75" t="str">
        <f>IF(+All!$F901="Georgia State",+All!H901,IF(+All!$H901="Georgia State",+All!H901,0))</f>
        <v>Georgia State</v>
      </c>
      <c r="I72" s="76" t="str">
        <f>IF(+All!$F901="Georgia State",+All!I901,IF(+All!$H901="Georgia State",+All!I901,0))</f>
        <v>SB</v>
      </c>
      <c r="J72" s="706" t="str">
        <f>IF(+All!$F901="Georgia State",+All!J901,IF(+All!$H901="Georgia State",+All!J901,0))</f>
        <v>Georgia State</v>
      </c>
      <c r="K72" s="707" t="str">
        <f>IF(+All!$F901="Georgia State",+All!K901,IF(+All!$H901="Georgia State",+All!K901,0))</f>
        <v>Arkansas State</v>
      </c>
      <c r="L72" s="78">
        <f>IF(+All!$F901="Georgia State",+All!L901,IF(+All!$H901="Georgia State",+All!L901,0))</f>
        <v>16.5</v>
      </c>
      <c r="M72" s="79">
        <f>IF(+All!$F901="Georgia State",+All!M901,IF(+All!$H901="Georgia State",+All!M901,0))</f>
        <v>65.5</v>
      </c>
      <c r="N72" s="706" t="str">
        <f>IF(+All!$F901="Georgia State",+All!N901,IF(+All!$H901="Georgia State",+All!N901,0))</f>
        <v>Georgia State</v>
      </c>
      <c r="O72" s="708">
        <f>IF(+All!$F901="Georgia State",+All!O901,IF(+All!$H901="Georgia State",+All!O901,0))</f>
        <v>28</v>
      </c>
      <c r="P72" s="708" t="str">
        <f>IF(+All!$F901="Georgia State",+All!P901,IF(+All!$H901="Georgia State",+All!P901,0))</f>
        <v>Arkansas State</v>
      </c>
      <c r="Q72" s="707">
        <f>IF(+All!$F901="Georgia State",+All!Q901,IF(+All!$H901="Georgia State",+All!Q901,0))</f>
        <v>10</v>
      </c>
      <c r="R72" s="706" t="str">
        <f>IF(+All!$F901="Georgia State",+All!R901,IF(+All!$H901="Georgia State",+All!R901,0))</f>
        <v>Georgia State</v>
      </c>
      <c r="S72" s="708" t="str">
        <f>IF(+All!$F901="Georgia State",+All!S901,IF(+All!$H901="Georgia State",+All!S901,0))</f>
        <v>Arkansas State</v>
      </c>
      <c r="T72" s="706" t="str">
        <f>IF(+All!$F901="Georgia State",+All!T901,IF(+All!$H901="Georgia State",+All!T901,0))</f>
        <v>Georgia State</v>
      </c>
      <c r="U72" s="707" t="str">
        <f>IF(+All!$F901="Georgia State",+All!U901,IF(+All!$H901="Georgia State",+All!U901,0))</f>
        <v>W</v>
      </c>
      <c r="V72" s="706" t="e">
        <f>IF(+All!#REF!="South Alabama",+All!#REF!,IF(+All!#REF!="South Alabama",+All!#REF!,0))</f>
        <v>#REF!</v>
      </c>
      <c r="W72" s="707" t="e">
        <f>IF(+All!#REF!="South Alabama",+All!#REF!,IF(+All!#REF!="South Alabama",+All!#REF!,0))</f>
        <v>#REF!</v>
      </c>
      <c r="X72" s="706" t="e">
        <f>IF(+All!#REF!="South Alabama",+All!#REF!,IF(+All!#REF!="South Alabama",+All!#REF!,0))</f>
        <v>#REF!</v>
      </c>
      <c r="Y72" s="707" t="e">
        <f>IF(+All!#REF!="South Alabama",+All!#REF!,IF(+All!#REF!="South Alabama",+All!#REF!,0))</f>
        <v>#REF!</v>
      </c>
      <c r="Z72" s="706" t="e">
        <f>IF(+All!#REF!="South Alabama",+All!#REF!,IF(+All!#REF!="South Alabama",+All!#REF!,0))</f>
        <v>#REF!</v>
      </c>
      <c r="AA72" s="707" t="e">
        <f>IF(+All!#REF!="South Alabama",+All!#REF!,IF(+All!#REF!="South Alabama",+All!#REF!,0))</f>
        <v>#REF!</v>
      </c>
      <c r="AB72" s="706" t="e">
        <f>IF(+All!#REF!="South Alabama",+All!#REF!,IF(+All!#REF!="South Alabama",+All!#REF!,0))</f>
        <v>#REF!</v>
      </c>
      <c r="AC72" s="707" t="e">
        <f>IF(+All!#REF!="South Alabama",+All!#REF!,IF(+All!#REF!="South Alabama",+All!#REF!,0))</f>
        <v>#REF!</v>
      </c>
      <c r="AD72" s="706" t="e">
        <f>IF(+All!#REF!="South Alabama",+All!#REF!,IF(+All!#REF!="South Alabama",+All!#REF!,0))</f>
        <v>#REF!</v>
      </c>
      <c r="AE72" s="707" t="e">
        <f>IF(+All!#REF!="South Alabama",+All!#REF!,IF(+All!#REF!="South Alabama",+All!#REF!,0))</f>
        <v>#REF!</v>
      </c>
      <c r="AF72" s="706" t="e">
        <f>IF(+All!#REF!="South Alabama",+All!#REF!,IF(+All!#REF!="South Alabama",+All!#REF!,0))</f>
        <v>#REF!</v>
      </c>
      <c r="AG72" s="707" t="e">
        <f>IF(+All!#REF!="South Alabama",+All!#REF!,IF(+All!#REF!="South Alabama",+All!#REF!,0))</f>
        <v>#REF!</v>
      </c>
      <c r="AH72" s="706" t="e">
        <f>IF(+All!#REF!="South Alabama",+All!#REF!,IF(+All!#REF!="South Alabama",+All!#REF!,0))</f>
        <v>#REF!</v>
      </c>
      <c r="AI72" s="707" t="e">
        <f>IF(+All!#REF!="South Alabama",+All!#REF!,IF(+All!#REF!="South Alabama",+All!#REF!,0))</f>
        <v>#REF!</v>
      </c>
      <c r="AJ72" s="706" t="e">
        <f>IF(+All!#REF!="South Alabama",+All!#REF!,IF(+All!#REF!="South Alabama",+All!#REF!,0))</f>
        <v>#REF!</v>
      </c>
      <c r="AK72" s="707" t="e">
        <f>IF(+All!#REF!="South Alabama",+All!#REF!,IF(+All!#REF!="South Alabama",+All!#REF!,0))</f>
        <v>#REF!</v>
      </c>
      <c r="AL72" s="81" t="e">
        <f>IF(+All!#REF!="South Alabama",+All!#REF!,IF(+All!#REF!="South Alabama",+All!#REF!,0))</f>
        <v>#REF!</v>
      </c>
      <c r="AM72" s="82" t="e">
        <f>IF(+All!#REF!="South Alabama",+All!#REF!,IF(+All!#REF!="South Alabama",+All!#REF!,0))</f>
        <v>#REF!</v>
      </c>
      <c r="AN72" s="81" t="e">
        <f>IF(+All!#REF!="South Alabama",+All!#REF!,IF(+All!#REF!="South Alabama",+All!#REF!,0))</f>
        <v>#REF!</v>
      </c>
      <c r="AO72" s="83" t="e">
        <f>IF(+All!#REF!="South Alabama",+All!#REF!,IF(+All!#REF!="South Alabama",+All!#REF!,0))</f>
        <v>#REF!</v>
      </c>
      <c r="AP72" s="84" t="e">
        <f>IF(+All!#REF!="South Alabama",+All!#REF!,IF(+All!#REF!="South Alabama",+All!#REF!,0))</f>
        <v>#REF!</v>
      </c>
      <c r="AQ72" s="480" t="e">
        <f>IF(+All!#REF!="South Alabama",+All!#REF!,IF(+All!#REF!="South Alabama",+All!#REF!,0))</f>
        <v>#REF!</v>
      </c>
      <c r="AR72" s="482" t="e">
        <f>IF(+All!#REF!="South Alabama",+All!#REF!,IF(+All!#REF!="South Alabama",+All!#REF!,0))</f>
        <v>#REF!</v>
      </c>
      <c r="AS72" s="483" t="e">
        <f>IF(+All!#REF!="South Alabama",+All!#REF!,IF(+All!#REF!="South Alabama",+All!#REF!,0))</f>
        <v>#REF!</v>
      </c>
      <c r="AT72" s="483" t="e">
        <f>IF(+All!#REF!="South Alabama",+All!#REF!,IF(+All!#REF!="South Alabama",+All!#REF!,0))</f>
        <v>#REF!</v>
      </c>
      <c r="AU72" s="482" t="e">
        <f>IF(+All!#REF!="South Alabama",+All!#REF!,IF(+All!#REF!="South Alabama",+All!#REF!,0))</f>
        <v>#REF!</v>
      </c>
      <c r="AV72" s="483" t="e">
        <f>IF(+All!#REF!="South Alabama",+All!#REF!,IF(+All!#REF!="South Alabama",+All!#REF!,0))</f>
        <v>#REF!</v>
      </c>
      <c r="AW72" s="484" t="e">
        <f>IF(+All!#REF!="South Alabama",+All!#REF!,IF(+All!#REF!="South Alabama",+All!#REF!,0))</f>
        <v>#REF!</v>
      </c>
      <c r="AX72" s="483" t="e">
        <f>IF(+All!#REF!="South Alabama",+All!#REF!,IF(+All!#REF!="South Alabama",+All!#REF!,0))</f>
        <v>#REF!</v>
      </c>
      <c r="AY72" s="88" t="e">
        <f>IF(+All!#REF!="South Alabama",+All!#REF!,IF(+All!#REF!="South Alabama",+All!#REF!,0))</f>
        <v>#REF!</v>
      </c>
      <c r="AZ72" s="89" t="e">
        <f>IF(+All!#REF!="South Alabama",+All!#REF!,IF(+All!#REF!="South Alabama",+All!#REF!,0))</f>
        <v>#REF!</v>
      </c>
      <c r="BA72" s="90" t="e">
        <f>IF(+All!#REF!="South Alabama",+All!#REF!,IF(+All!#REF!="South Alabama",+All!#REF!,0))</f>
        <v>#REF!</v>
      </c>
      <c r="BB72" s="90" t="e">
        <f>IF(+All!#REF!="South Alabama",+All!#REF!,IF(+All!#REF!="South Alabama",+All!#REF!,0))</f>
        <v>#REF!</v>
      </c>
      <c r="BC72" s="91" t="e">
        <f>IF(+All!#REF!="South Alabama",+All!#REF!,IF(+All!#REF!="South Alabama",+All!#REF!,0))</f>
        <v>#REF!</v>
      </c>
      <c r="BD72" s="482" t="e">
        <f>IF(+All!#REF!="South Alabama",+All!#REF!,IF(+All!#REF!="South Alabama",+All!#REF!,0))</f>
        <v>#REF!</v>
      </c>
      <c r="BE72" s="483" t="e">
        <f>IF(+All!#REF!="South Alabama",+All!#REF!,IF(+All!#REF!="South Alabama",+All!#REF!,0))</f>
        <v>#REF!</v>
      </c>
      <c r="BF72" s="483" t="e">
        <f>IF(+All!#REF!="South Alabama",+All!#REF!,IF(+All!#REF!="South Alabama",+All!#REF!,0))</f>
        <v>#REF!</v>
      </c>
      <c r="BG72" s="482" t="e">
        <f>IF(+All!#REF!="South Alabama",+All!#REF!,IF(+All!#REF!="South Alabama",+All!#REF!,0))</f>
        <v>#REF!</v>
      </c>
      <c r="BH72" s="483" t="e">
        <f>IF(+All!#REF!="South Alabama",+All!#REF!,IF(+All!#REF!="South Alabama",+All!#REF!,0))</f>
        <v>#REF!</v>
      </c>
      <c r="BI72" s="484" t="e">
        <f>IF(+All!#REF!="South Alabama",+All!#REF!,IF(+All!#REF!="South Alabama",+All!#REF!,0))</f>
        <v>#REF!</v>
      </c>
      <c r="BJ72" s="92" t="e">
        <f>IF(+All!#REF!="South Alabama",+All!#REF!,IF(+All!#REF!="South Alabama",+All!#REF!,0))</f>
        <v>#REF!</v>
      </c>
      <c r="BK72" s="93" t="e">
        <f>IF(+All!#REF!="South Alabama",+All!#REF!,IF(+All!#REF!="South Alabama",+All!#REF!,0))</f>
        <v>#REF!</v>
      </c>
      <c r="BL72" s="817"/>
      <c r="BM72" s="817"/>
      <c r="BN72" s="817"/>
      <c r="BO72" s="817"/>
      <c r="BP72" s="817"/>
      <c r="BQ72" s="817"/>
    </row>
    <row r="73" spans="1:69" s="107" customFormat="1" x14ac:dyDescent="0.8">
      <c r="A73" s="70">
        <f>IF(+All!$F970="Georgia State",+All!A970,IF(+All!$H970="Georgia State",+All!A970,0))</f>
        <v>0</v>
      </c>
      <c r="B73" s="480">
        <f>IF(+All!$F970="Georgia State",+All!B970,IF(+All!$H970="Georgia State",+All!B970,0))</f>
        <v>0</v>
      </c>
      <c r="C73" s="72">
        <f>IF(+All!$F970="Georgia State",+All!C970,IF(+All!$H970="Georgia State",+All!C970,0))</f>
        <v>0</v>
      </c>
      <c r="D73" s="73">
        <f>IF(+All!$F970="Georgia State",+All!D970,IF(+All!$H970="Georgia State",+All!D970,0))</f>
        <v>0</v>
      </c>
      <c r="E73" s="707">
        <f>IF(+All!$F970="Georgia State",+All!E970,IF(+All!$H970="Georgia State",+All!E970,0))</f>
        <v>0</v>
      </c>
      <c r="F73" s="75">
        <f>IF(+All!$F970="Georgia State",+All!F970,IF(+All!$H970="Georgia State",+All!F970,0))</f>
        <v>0</v>
      </c>
      <c r="G73" s="76">
        <f>IF(+All!$F970="Georgia State",+All!G970,IF(+All!$H970="Georgia State",+All!G970,0))</f>
        <v>0</v>
      </c>
      <c r="H73" s="75">
        <f>IF(+All!$F970="Georgia State",+All!H970,IF(+All!$H970="Georgia State",+All!H970,0))</f>
        <v>0</v>
      </c>
      <c r="I73" s="76">
        <f>IF(+All!$F970="Georgia State",+All!I970,IF(+All!$H970="Georgia State",+All!I970,0))</f>
        <v>0</v>
      </c>
      <c r="J73" s="706">
        <f>IF(+All!$F970="Georgia State",+All!J970,IF(+All!$H970="Georgia State",+All!J970,0))</f>
        <v>0</v>
      </c>
      <c r="K73" s="707">
        <f>IF(+All!$F970="Georgia State",+All!K970,IF(+All!$H970="Georgia State",+All!K970,0))</f>
        <v>0</v>
      </c>
      <c r="L73" s="78">
        <f>IF(+All!$F970="Georgia State",+All!L970,IF(+All!$H970="Georgia State",+All!L970,0))</f>
        <v>0</v>
      </c>
      <c r="M73" s="79">
        <f>IF(+All!$F970="Georgia State",+All!M970,IF(+All!$H970="Georgia State",+All!M970,0))</f>
        <v>0</v>
      </c>
      <c r="N73" s="706">
        <f>IF(+All!$F970="Georgia State",+All!N970,IF(+All!$H970="Georgia State",+All!N970,0))</f>
        <v>0</v>
      </c>
      <c r="O73" s="708">
        <f>IF(+All!$F970="Georgia State",+All!O970,IF(+All!$H970="Georgia State",+All!O970,0))</f>
        <v>0</v>
      </c>
      <c r="P73" s="708">
        <f>IF(+All!$F970="Georgia State",+All!P970,IF(+All!$H970="Georgia State",+All!P970,0))</f>
        <v>0</v>
      </c>
      <c r="Q73" s="707">
        <f>IF(+All!$F970="Georgia State",+All!Q970,IF(+All!$H970="Georgia State",+All!Q970,0))</f>
        <v>0</v>
      </c>
      <c r="R73" s="706">
        <f>IF(+All!$F970="Georgia State",+All!R970,IF(+All!$H970="Georgia State",+All!R970,0))</f>
        <v>0</v>
      </c>
      <c r="S73" s="708">
        <f>IF(+All!$F970="Georgia State",+All!S970,IF(+All!$H970="Georgia State",+All!S970,0))</f>
        <v>0</v>
      </c>
      <c r="T73" s="706">
        <f>IF(+All!$F970="Georgia State",+All!T970,IF(+All!$H970="Georgia State",+All!T970,0))</f>
        <v>0</v>
      </c>
      <c r="U73" s="707">
        <f>IF(+All!$F970="Georgia State",+All!U970,IF(+All!$H970="Georgia State",+All!U970,0))</f>
        <v>0</v>
      </c>
      <c r="V73" s="706"/>
      <c r="W73" s="707"/>
      <c r="X73" s="706"/>
      <c r="Y73" s="707"/>
      <c r="Z73" s="706"/>
      <c r="AA73" s="707"/>
      <c r="AB73" s="706"/>
      <c r="AC73" s="707"/>
      <c r="AD73" s="706"/>
      <c r="AE73" s="707"/>
      <c r="AF73" s="706"/>
      <c r="AG73" s="707"/>
      <c r="AH73" s="706"/>
      <c r="AI73" s="707"/>
      <c r="AJ73" s="706"/>
      <c r="AK73" s="707"/>
      <c r="AL73" s="81"/>
      <c r="AM73" s="82"/>
      <c r="AN73" s="81"/>
      <c r="AO73" s="83"/>
      <c r="AP73" s="84"/>
      <c r="AQ73" s="480"/>
      <c r="AR73" s="482"/>
      <c r="AS73" s="483"/>
      <c r="AT73" s="483"/>
      <c r="AU73" s="482"/>
      <c r="AV73" s="483"/>
      <c r="AW73" s="484"/>
      <c r="AX73" s="483"/>
      <c r="AY73" s="88"/>
      <c r="AZ73" s="89"/>
      <c r="BA73" s="90"/>
      <c r="BB73" s="90"/>
      <c r="BC73" s="91"/>
      <c r="BD73" s="482"/>
      <c r="BE73" s="483"/>
      <c r="BF73" s="483"/>
      <c r="BG73" s="482"/>
      <c r="BH73" s="483"/>
      <c r="BI73" s="484"/>
      <c r="BJ73" s="92"/>
      <c r="BK73" s="93"/>
      <c r="BL73" s="817"/>
      <c r="BM73" s="817"/>
      <c r="BN73" s="817"/>
      <c r="BO73" s="817"/>
      <c r="BP73" s="817"/>
      <c r="BQ73" s="817"/>
    </row>
    <row r="74" spans="1:69" s="107" customFormat="1" x14ac:dyDescent="0.8">
      <c r="A74" s="70"/>
      <c r="B74" s="70"/>
      <c r="C74" s="94"/>
      <c r="D74" s="73"/>
      <c r="E74" s="707"/>
      <c r="F74" s="1219" t="str">
        <f>H75</f>
        <v>South Alabama</v>
      </c>
      <c r="G74" s="1261"/>
      <c r="H74" s="1261"/>
      <c r="I74" s="1262"/>
      <c r="J74" s="706"/>
      <c r="K74" s="707"/>
      <c r="L74" s="78"/>
      <c r="M74" s="79"/>
      <c r="N74" s="706"/>
      <c r="O74" s="708"/>
      <c r="P74" s="708"/>
      <c r="Q74" s="707"/>
      <c r="R74" s="706"/>
      <c r="S74" s="708"/>
      <c r="T74" s="706"/>
      <c r="U74" s="707"/>
      <c r="V74" s="706"/>
      <c r="W74" s="707"/>
      <c r="X74" s="706"/>
      <c r="Y74" s="707"/>
      <c r="Z74" s="706"/>
      <c r="AA74" s="707"/>
      <c r="AB74" s="706"/>
      <c r="AC74" s="707"/>
      <c r="AD74" s="706"/>
      <c r="AE74" s="707"/>
      <c r="AF74" s="706"/>
      <c r="AG74" s="707"/>
      <c r="AH74" s="706"/>
      <c r="AI74" s="707"/>
      <c r="AJ74" s="706"/>
      <c r="AK74" s="707"/>
      <c r="AL74" s="96"/>
      <c r="AM74" s="70"/>
      <c r="AN74" s="96"/>
      <c r="AO74" s="70"/>
      <c r="AP74" s="84"/>
      <c r="AQ74" s="480"/>
      <c r="AR74" s="482"/>
      <c r="AS74" s="483"/>
      <c r="AT74" s="483"/>
      <c r="AU74" s="482"/>
      <c r="AV74" s="483"/>
      <c r="AW74" s="484"/>
      <c r="AX74" s="483"/>
      <c r="AY74" s="88"/>
      <c r="AZ74" s="89"/>
      <c r="BA74" s="90"/>
      <c r="BB74" s="90"/>
      <c r="BC74" s="91"/>
      <c r="BD74" s="482"/>
      <c r="BE74" s="483"/>
      <c r="BF74" s="483"/>
      <c r="BG74" s="482"/>
      <c r="BH74" s="483"/>
      <c r="BI74" s="484"/>
      <c r="BJ74" s="92"/>
      <c r="BK74" s="93"/>
      <c r="BL74" s="817"/>
      <c r="BM74" s="817"/>
      <c r="BN74" s="817"/>
      <c r="BO74" s="817"/>
      <c r="BP74" s="817"/>
      <c r="BQ74" s="817"/>
    </row>
    <row r="75" spans="1:69" s="107" customFormat="1" x14ac:dyDescent="0.8">
      <c r="A75" s="70">
        <f>IF(+All!$F80="South Alabama",+All!A80,IF(+All!$H80="South Alabama",+All!A80,0))</f>
        <v>1</v>
      </c>
      <c r="B75" s="480" t="str">
        <f>IF(+All!$F80="South Alabama",+All!B80,IF(+All!$H80="South Alabama",+All!B80,0))</f>
        <v>Sat</v>
      </c>
      <c r="C75" s="72">
        <f>IF(+All!$F80="South Alabama",+All!C80,IF(+All!$H80="South Alabama",+All!C80,0))</f>
        <v>44443</v>
      </c>
      <c r="D75" s="73">
        <f>IF(+All!$F80="South Alabama",+All!D80,IF(+All!$H80="South Alabama",+All!D80,0))</f>
        <v>0.83333333333333337</v>
      </c>
      <c r="E75" s="707">
        <f>IF(+All!$F80="South Alabama",+All!E80,IF(+All!$H80="South Alabama",+All!E80,0))</f>
        <v>0</v>
      </c>
      <c r="F75" s="75" t="str">
        <f>IF(+All!$F80="South Alabama",+All!F80,IF(+All!$H80="South Alabama",+All!F80,0))</f>
        <v>Southern Miss</v>
      </c>
      <c r="G75" s="76" t="str">
        <f>IF(+All!$F80="South Alabama",+All!G80,IF(+All!$H80="South Alabama",+All!G80,0))</f>
        <v>CUSA</v>
      </c>
      <c r="H75" s="75" t="str">
        <f>IF(+All!$F80="South Alabama",+All!H80,IF(+All!$H80="South Alabama",+All!H80,0))</f>
        <v>South Alabama</v>
      </c>
      <c r="I75" s="76" t="str">
        <f>IF(+All!$F80="South Alabama",+All!I80,IF(+All!$H80="South Alabama",+All!I80,0))</f>
        <v>SB</v>
      </c>
      <c r="J75" s="706" t="str">
        <f>IF(+All!$F80="South Alabama",+All!J80,IF(+All!$H80="South Alabama",+All!J80,0))</f>
        <v>South Alabama</v>
      </c>
      <c r="K75" s="707" t="str">
        <f>IF(+All!$F80="South Alabama",+All!K80,IF(+All!$H80="South Alabama",+All!K80,0))</f>
        <v>Southern Miss</v>
      </c>
      <c r="L75" s="78">
        <f>IF(+All!$F80="South Alabama",+All!L80,IF(+All!$H80="South Alabama",+All!L80,0))</f>
        <v>1</v>
      </c>
      <c r="M75" s="79">
        <f>IF(+All!$F80="South Alabama",+All!M80,IF(+All!$H80="South Alabama",+All!M80,0))</f>
        <v>57</v>
      </c>
      <c r="N75" s="706" t="str">
        <f>IF(+All!$F80="South Alabama",+All!N80,IF(+All!$H80="South Alabama",+All!N80,0))</f>
        <v>South Alabama</v>
      </c>
      <c r="O75" s="708">
        <f>IF(+All!$F80="South Alabama",+All!O80,IF(+All!$H80="South Alabama",+All!O80,0))</f>
        <v>31</v>
      </c>
      <c r="P75" s="708" t="str">
        <f>IF(+All!$F80="South Alabama",+All!P80,IF(+All!$H80="South Alabama",+All!P80,0))</f>
        <v>Southern Miss</v>
      </c>
      <c r="Q75" s="707">
        <f>IF(+All!$F80="South Alabama",+All!Q80,IF(+All!$H80="South Alabama",+All!Q80,0))</f>
        <v>7</v>
      </c>
      <c r="R75" s="706" t="str">
        <f>IF(+All!$F80="South Alabama",+All!R80,IF(+All!$H80="South Alabama",+All!R80,0))</f>
        <v>South Alabama</v>
      </c>
      <c r="S75" s="708" t="str">
        <f>IF(+All!$F80="South Alabama",+All!S80,IF(+All!$H80="South Alabama",+All!S80,0))</f>
        <v>Southern Miss</v>
      </c>
      <c r="T75" s="706" t="str">
        <f>IF(+All!$F80="South Alabama",+All!T80,IF(+All!$H80="South Alabama",+All!T80,0))</f>
        <v>Southern Miss</v>
      </c>
      <c r="U75" s="707" t="str">
        <f>IF(+All!$F80="South Alabama",+All!U80,IF(+All!$H80="South Alabama",+All!U80,0))</f>
        <v>L</v>
      </c>
      <c r="V75" s="706"/>
      <c r="W75" s="707"/>
      <c r="X75" s="706"/>
      <c r="Y75" s="707"/>
      <c r="Z75" s="706"/>
      <c r="AA75" s="707"/>
      <c r="AB75" s="706"/>
      <c r="AC75" s="707"/>
      <c r="AD75" s="706"/>
      <c r="AE75" s="707"/>
      <c r="AF75" s="706"/>
      <c r="AG75" s="707"/>
      <c r="AH75" s="706"/>
      <c r="AI75" s="707"/>
      <c r="AJ75" s="706"/>
      <c r="AK75" s="707"/>
      <c r="AL75" s="81"/>
      <c r="AM75" s="82"/>
      <c r="AN75" s="81"/>
      <c r="AO75" s="83"/>
      <c r="AP75" s="84"/>
      <c r="AQ75" s="480"/>
      <c r="AR75" s="482"/>
      <c r="AS75" s="483"/>
      <c r="AT75" s="483"/>
      <c r="AU75" s="482"/>
      <c r="AV75" s="483"/>
      <c r="AW75" s="484"/>
      <c r="AX75" s="483"/>
      <c r="AY75" s="88"/>
      <c r="AZ75" s="89"/>
      <c r="BA75" s="90"/>
      <c r="BB75" s="90"/>
      <c r="BC75" s="91"/>
      <c r="BD75" s="482"/>
      <c r="BE75" s="483"/>
      <c r="BF75" s="483"/>
      <c r="BG75" s="482"/>
      <c r="BH75" s="483"/>
      <c r="BI75" s="484"/>
      <c r="BJ75" s="92"/>
      <c r="BK75" s="93"/>
      <c r="BL75" s="817"/>
      <c r="BM75" s="817"/>
      <c r="BN75" s="817"/>
      <c r="BO75" s="817"/>
      <c r="BP75" s="817"/>
      <c r="BQ75" s="817"/>
    </row>
    <row r="76" spans="1:69" s="107" customFormat="1" x14ac:dyDescent="0.8">
      <c r="A76" s="70">
        <f>IF(+All!$F147="South Alabama",+All!A147,IF(+All!$H147="South Alabama",+All!A147,0))</f>
        <v>2</v>
      </c>
      <c r="B76" s="480" t="str">
        <f>IF(+All!$F147="South Alabama",+All!B147,IF(+All!$H147="South Alabama",+All!B147,0))</f>
        <v>Sat</v>
      </c>
      <c r="C76" s="72">
        <f>IF(+All!$F147="South Alabama",+All!C147,IF(+All!$H147="South Alabama",+All!C147,0))</f>
        <v>44450</v>
      </c>
      <c r="D76" s="73">
        <f>IF(+All!$F147="South Alabama",+All!D147,IF(+All!$H147="South Alabama",+All!D147,0))</f>
        <v>0.66666666666666663</v>
      </c>
      <c r="E76" s="707">
        <f>IF(+All!$F147="South Alabama",+All!E147,IF(+All!$H147="South Alabama",+All!E147,0))</f>
        <v>0</v>
      </c>
      <c r="F76" s="75" t="str">
        <f>IF(+All!$F147="South Alabama",+All!F147,IF(+All!$H147="South Alabama",+All!F147,0))</f>
        <v>South Alabama</v>
      </c>
      <c r="G76" s="76" t="str">
        <f>IF(+All!$F147="South Alabama",+All!G147,IF(+All!$H147="South Alabama",+All!G147,0))</f>
        <v>SB</v>
      </c>
      <c r="H76" s="75" t="str">
        <f>IF(+All!$F147="South Alabama",+All!H147,IF(+All!$H147="South Alabama",+All!H147,0))</f>
        <v>Bowling Green</v>
      </c>
      <c r="I76" s="76" t="str">
        <f>IF(+All!$F147="South Alabama",+All!I147,IF(+All!$H147="South Alabama",+All!I147,0))</f>
        <v>MAC</v>
      </c>
      <c r="J76" s="706" t="str">
        <f>IF(+All!$F147="South Alabama",+All!J147,IF(+All!$H147="South Alabama",+All!J147,0))</f>
        <v>South Alabama</v>
      </c>
      <c r="K76" s="707" t="str">
        <f>IF(+All!$F147="South Alabama",+All!K147,IF(+All!$H147="South Alabama",+All!K147,0))</f>
        <v>Bowling Green</v>
      </c>
      <c r="L76" s="78">
        <f>IF(+All!$F147="South Alabama",+All!L147,IF(+All!$H147="South Alabama",+All!L147,0))</f>
        <v>14</v>
      </c>
      <c r="M76" s="79">
        <f>IF(+All!$F147="South Alabama",+All!M147,IF(+All!$H147="South Alabama",+All!M147,0))</f>
        <v>49.5</v>
      </c>
      <c r="N76" s="706" t="str">
        <f>IF(+All!$F147="South Alabama",+All!N147,IF(+All!$H147="South Alabama",+All!N147,0))</f>
        <v>South Alabama</v>
      </c>
      <c r="O76" s="708">
        <f>IF(+All!$F147="South Alabama",+All!O147,IF(+All!$H147="South Alabama",+All!O147,0))</f>
        <v>22</v>
      </c>
      <c r="P76" s="708" t="str">
        <f>IF(+All!$F147="South Alabama",+All!P147,IF(+All!$H147="South Alabama",+All!P147,0))</f>
        <v>Bowling Green</v>
      </c>
      <c r="Q76" s="707">
        <f>IF(+All!$F147="South Alabama",+All!Q147,IF(+All!$H147="South Alabama",+All!Q147,0))</f>
        <v>19</v>
      </c>
      <c r="R76" s="706" t="str">
        <f>IF(+All!$F147="South Alabama",+All!R147,IF(+All!$H147="South Alabama",+All!R147,0))</f>
        <v>Bowling Green</v>
      </c>
      <c r="S76" s="708" t="str">
        <f>IF(+All!$F147="South Alabama",+All!S147,IF(+All!$H147="South Alabama",+All!S147,0))</f>
        <v>South Alabama</v>
      </c>
      <c r="T76" s="706" t="str">
        <f>IF(+All!$F147="South Alabama",+All!T147,IF(+All!$H147="South Alabama",+All!T147,0))</f>
        <v>South Alabama</v>
      </c>
      <c r="U76" s="707" t="str">
        <f>IF(+All!$F147="South Alabama",+All!U147,IF(+All!$H147="South Alabama",+All!U147,0))</f>
        <v>L</v>
      </c>
      <c r="V76" s="706">
        <f>IF(+All!$F977="South Alabama",+All!#REF!,IF(+All!$H977="South Alabama",+All!#REF!,0))</f>
        <v>0</v>
      </c>
      <c r="W76" s="707">
        <f>IF(+All!$F977="South Alabama",+All!#REF!,IF(+All!$H977="South Alabama",+All!#REF!,0))</f>
        <v>0</v>
      </c>
      <c r="X76" s="706">
        <f>IF(+All!$F977="South Alabama",+All!#REF!,IF(+All!$H977="South Alabama",+All!#REF!,0))</f>
        <v>0</v>
      </c>
      <c r="Y76" s="707">
        <f>IF(+All!$F977="South Alabama",+All!#REF!,IF(+All!$H977="South Alabama",+All!#REF!,0))</f>
        <v>0</v>
      </c>
      <c r="Z76" s="706">
        <f>IF(+All!$F977="South Alabama",+All!#REF!,IF(+All!$H977="South Alabama",+All!#REF!,0))</f>
        <v>0</v>
      </c>
      <c r="AA76" s="707">
        <f>IF(+All!$F977="South Alabama",+All!#REF!,IF(+All!$H977="South Alabama",+All!#REF!,0))</f>
        <v>0</v>
      </c>
      <c r="AB76" s="706">
        <f>IF(+All!$F977="South Alabama",+All!#REF!,IF(+All!$H977="South Alabama",+All!#REF!,0))</f>
        <v>0</v>
      </c>
      <c r="AC76" s="707">
        <f>IF(+All!$F977="South Alabama",+All!#REF!,IF(+All!$H977="South Alabama",+All!#REF!,0))</f>
        <v>0</v>
      </c>
      <c r="AD76" s="706">
        <f>IF(+All!$F977="South Alabama",+All!#REF!,IF(+All!$H977="South Alabama",+All!#REF!,0))</f>
        <v>0</v>
      </c>
      <c r="AE76" s="707">
        <f>IF(+All!$F977="South Alabama",+All!#REF!,IF(+All!$H977="South Alabama",+All!#REF!,0))</f>
        <v>0</v>
      </c>
      <c r="AF76" s="706">
        <f>IF(+All!$F977="South Alabama",+All!#REF!,IF(+All!$H977="South Alabama",+All!#REF!,0))</f>
        <v>0</v>
      </c>
      <c r="AG76" s="707">
        <f>IF(+All!$F977="South Alabama",+All!#REF!,IF(+All!$H977="South Alabama",+All!#REF!,0))</f>
        <v>0</v>
      </c>
      <c r="AH76" s="706">
        <f>IF(+All!$F977="South Alabama",+All!#REF!,IF(+All!$H977="South Alabama",+All!#REF!,0))</f>
        <v>0</v>
      </c>
      <c r="AI76" s="707">
        <f>IF(+All!$F977="South Alabama",+All!#REF!,IF(+All!$H977="South Alabama",+All!#REF!,0))</f>
        <v>0</v>
      </c>
      <c r="AJ76" s="706">
        <f>IF(+All!$F977="South Alabama",+All!#REF!,IF(+All!$H977="South Alabama",+All!#REF!,0))</f>
        <v>0</v>
      </c>
      <c r="AK76" s="707">
        <f>IF(+All!$F977="South Alabama",+All!#REF!,IF(+All!$H977="South Alabama",+All!#REF!,0))</f>
        <v>0</v>
      </c>
      <c r="AL76" s="81">
        <f>IF(+All!$F977="South Alabama",+All!V977,IF(+All!$H977="South Alabama",+All!V977,0))</f>
        <v>0</v>
      </c>
      <c r="AM76" s="82">
        <f>IF(+All!$F977="South Alabama",+All!W977,IF(+All!$H977="South Alabama",+All!W977,0))</f>
        <v>0</v>
      </c>
      <c r="AN76" s="81">
        <f>IF(+All!$F977="South Alabama",+All!X977,IF(+All!$H977="South Alabama",+All!X977,0))</f>
        <v>0</v>
      </c>
      <c r="AO76" s="83">
        <f>IF(+All!$F977="South Alabama",+All!Y977,IF(+All!$H977="South Alabama",+All!Y977,0))</f>
        <v>0</v>
      </c>
      <c r="AP76" s="84">
        <f>IF(+All!$F977="South Alabama",+All!Z977,IF(+All!$H977="South Alabama",+All!Z977,0))</f>
        <v>0</v>
      </c>
      <c r="AQ76" s="480">
        <f>IF(+All!$F977="South Alabama",+All!#REF!,IF(+All!$H977="South Alabama",+All!#REF!,0))</f>
        <v>0</v>
      </c>
      <c r="AR76" s="482">
        <f>IF(+All!$F977="South Alabama",+All!#REF!,IF(+All!$H977="South Alabama",+All!#REF!,0))</f>
        <v>0</v>
      </c>
      <c r="AS76" s="483">
        <f>IF(+All!$F977="South Alabama",+All!#REF!,IF(+All!$H977="South Alabama",+All!#REF!,0))</f>
        <v>0</v>
      </c>
      <c r="AT76" s="483">
        <f>IF(+All!$F977="South Alabama",+All!#REF!,IF(+All!$H977="South Alabama",+All!#REF!,0))</f>
        <v>0</v>
      </c>
      <c r="AU76" s="482">
        <f>IF(+All!$F977="South Alabama",+All!#REF!,IF(+All!$H977="South Alabama",+All!#REF!,0))</f>
        <v>0</v>
      </c>
      <c r="AV76" s="483">
        <f>IF(+All!$F977="South Alabama",+All!#REF!,IF(+All!$H977="South Alabama",+All!#REF!,0))</f>
        <v>0</v>
      </c>
      <c r="AW76" s="484">
        <f>IF(+All!$F977="South Alabama",+All!#REF!,IF(+All!$H977="South Alabama",+All!#REF!,0))</f>
        <v>0</v>
      </c>
      <c r="AX76" s="483">
        <f>IF(+All!$F977="South Alabama",+All!#REF!,IF(+All!$H977="South Alabama",+All!#REF!,0))</f>
        <v>0</v>
      </c>
      <c r="AY76" s="88">
        <f>IF(+All!$F977="South Alabama",+All!#REF!,IF(+All!$H977="South Alabama",+All!#REF!,0))</f>
        <v>0</v>
      </c>
      <c r="AZ76" s="89">
        <f>IF(+All!$F977="South Alabama",+All!#REF!,IF(+All!$H977="South Alabama",+All!#REF!,0))</f>
        <v>0</v>
      </c>
      <c r="BA76" s="90">
        <f>IF(+All!$F977="South Alabama",+All!#REF!,IF(+All!$H977="South Alabama",+All!#REF!,0))</f>
        <v>0</v>
      </c>
      <c r="BB76" s="90">
        <f>IF(+All!$F977="South Alabama",+All!#REF!,IF(+All!$H977="South Alabama",+All!#REF!,0))</f>
        <v>0</v>
      </c>
      <c r="BC76" s="91">
        <f>IF(+All!$F977="South Alabama",+All!#REF!,IF(+All!$H977="South Alabama",+All!#REF!,0))</f>
        <v>0</v>
      </c>
      <c r="BD76" s="482">
        <f>IF(+All!$F977="South Alabama",+All!#REF!,IF(+All!$H977="South Alabama",+All!#REF!,0))</f>
        <v>0</v>
      </c>
      <c r="BE76" s="483">
        <f>IF(+All!$F977="South Alabama",+All!#REF!,IF(+All!$H977="South Alabama",+All!#REF!,0))</f>
        <v>0</v>
      </c>
      <c r="BF76" s="483">
        <f>IF(+All!$F977="South Alabama",+All!#REF!,IF(+All!$H977="South Alabama",+All!#REF!,0))</f>
        <v>0</v>
      </c>
      <c r="BG76" s="482">
        <f>IF(+All!$F977="South Alabama",+All!#REF!,IF(+All!$H977="South Alabama",+All!#REF!,0))</f>
        <v>0</v>
      </c>
      <c r="BH76" s="483">
        <f>IF(+All!$F977="South Alabama",+All!#REF!,IF(+All!$H977="South Alabama",+All!#REF!,0))</f>
        <v>0</v>
      </c>
      <c r="BI76" s="484">
        <f>IF(+All!$F977="South Alabama",+All!#REF!,IF(+All!$H977="South Alabama",+All!#REF!,0))</f>
        <v>0</v>
      </c>
      <c r="BJ76" s="92">
        <f>IF(+All!$F977="South Alabama",+All!#REF!,IF(+All!$H977="South Alabama",+All!#REF!,0))</f>
        <v>0</v>
      </c>
      <c r="BK76" s="93">
        <f>IF(+All!$F977="South Alabama",+All!#REF!,IF(+All!$H977="South Alabama",+All!#REF!,0))</f>
        <v>0</v>
      </c>
      <c r="BL76" s="817"/>
      <c r="BM76" s="817"/>
      <c r="BN76" s="817"/>
      <c r="BO76" s="817"/>
      <c r="BP76" s="817"/>
      <c r="BQ76" s="817"/>
    </row>
    <row r="77" spans="1:69" s="107" customFormat="1" x14ac:dyDescent="0.8">
      <c r="A77" s="70">
        <f>IF(+All!$F237="South Alabama",+All!A237,IF(+All!$H237="South Alabama",+All!A237,0))</f>
        <v>3</v>
      </c>
      <c r="B77" s="480" t="str">
        <f>IF(+All!$F237="South Alabama",+All!B237,IF(+All!$H237="South Alabama",+All!B237,0))</f>
        <v>Sat</v>
      </c>
      <c r="C77" s="72">
        <f>IF(+All!$F237="South Alabama",+All!C237,IF(+All!$H237="South Alabama",+All!C237,0))</f>
        <v>44457</v>
      </c>
      <c r="D77" s="73">
        <f>IF(+All!$F237="South Alabama",+All!D237,IF(+All!$H237="South Alabama",+All!D237,0))</f>
        <v>0.83333333333333337</v>
      </c>
      <c r="E77" s="707" t="str">
        <f>IF(+All!$F237="South Alabama",+All!E237,IF(+All!$H237="South Alabama",+All!E237,0))</f>
        <v>espn3</v>
      </c>
      <c r="F77" s="75" t="str">
        <f>IF(+All!$F237="South Alabama",+All!F237,IF(+All!$H237="South Alabama",+All!F237,0))</f>
        <v>1AA Alcorn State</v>
      </c>
      <c r="G77" s="76" t="str">
        <f>IF(+All!$F237="South Alabama",+All!G237,IF(+All!$H237="South Alabama",+All!G237,0))</f>
        <v>1AA</v>
      </c>
      <c r="H77" s="75" t="str">
        <f>IF(+All!$F237="South Alabama",+All!H237,IF(+All!$H237="South Alabama",+All!H237,0))</f>
        <v>South Alabama</v>
      </c>
      <c r="I77" s="76" t="str">
        <f>IF(+All!$F237="South Alabama",+All!I237,IF(+All!$H237="South Alabama",+All!I237,0))</f>
        <v>SB</v>
      </c>
      <c r="J77" s="706">
        <f>IF(+All!$F237="South Alabama",+All!J237,IF(+All!$H237="South Alabama",+All!J237,0))</f>
        <v>0</v>
      </c>
      <c r="K77" s="707">
        <f>IF(+All!$F237="South Alabama",+All!K237,IF(+All!$H237="South Alabama",+All!K237,0))</f>
        <v>0</v>
      </c>
      <c r="L77" s="78">
        <f>IF(+All!$F237="South Alabama",+All!L237,IF(+All!$H237="South Alabama",+All!L237,0))</f>
        <v>0</v>
      </c>
      <c r="M77" s="79">
        <f>IF(+All!$F237="South Alabama",+All!M237,IF(+All!$H237="South Alabama",+All!M237,0))</f>
        <v>0</v>
      </c>
      <c r="N77" s="706" t="str">
        <f>IF(+All!$F237="South Alabama",+All!N237,IF(+All!$H237="South Alabama",+All!N237,0))</f>
        <v>South Alabama</v>
      </c>
      <c r="O77" s="708">
        <f>IF(+All!$F237="South Alabama",+All!O237,IF(+All!$H237="South Alabama",+All!O237,0))</f>
        <v>28</v>
      </c>
      <c r="P77" s="708" t="str">
        <f>IF(+All!$F237="South Alabama",+All!P237,IF(+All!$H237="South Alabama",+All!P237,0))</f>
        <v>1AA Alcorn State</v>
      </c>
      <c r="Q77" s="707">
        <f>IF(+All!$F237="South Alabama",+All!Q237,IF(+All!$H237="South Alabama",+All!Q237,0))</f>
        <v>21</v>
      </c>
      <c r="R77" s="706">
        <f>IF(+All!$F237="South Alabama",+All!R237,IF(+All!$H237="South Alabama",+All!R237,0))</f>
        <v>0</v>
      </c>
      <c r="S77" s="708">
        <f>IF(+All!$F237="South Alabama",+All!S237,IF(+All!$H237="South Alabama",+All!S237,0))</f>
        <v>0</v>
      </c>
      <c r="T77" s="706">
        <f>IF(+All!$F237="South Alabama",+All!T237,IF(+All!$H237="South Alabama",+All!T237,0))</f>
        <v>0</v>
      </c>
      <c r="U77" s="707">
        <f>IF(+All!$F237="South Alabama",+All!U237,IF(+All!$H237="South Alabama",+All!U237,0))</f>
        <v>0</v>
      </c>
      <c r="V77" s="706" t="e">
        <f>IF(+All!#REF!="South Alabama",+All!#REF!,IF(+All!#REF!="South Alabama",+All!#REF!,0))</f>
        <v>#REF!</v>
      </c>
      <c r="W77" s="707" t="e">
        <f>IF(+All!#REF!="South Alabama",+All!#REF!,IF(+All!#REF!="South Alabama",+All!#REF!,0))</f>
        <v>#REF!</v>
      </c>
      <c r="X77" s="706" t="e">
        <f>IF(+All!#REF!="South Alabama",+All!#REF!,IF(+All!#REF!="South Alabama",+All!#REF!,0))</f>
        <v>#REF!</v>
      </c>
      <c r="Y77" s="707" t="e">
        <f>IF(+All!#REF!="South Alabama",+All!#REF!,IF(+All!#REF!="South Alabama",+All!#REF!,0))</f>
        <v>#REF!</v>
      </c>
      <c r="Z77" s="706" t="e">
        <f>IF(+All!#REF!="South Alabama",+All!#REF!,IF(+All!#REF!="South Alabama",+All!#REF!,0))</f>
        <v>#REF!</v>
      </c>
      <c r="AA77" s="707" t="e">
        <f>IF(+All!#REF!="South Alabama",+All!#REF!,IF(+All!#REF!="South Alabama",+All!#REF!,0))</f>
        <v>#REF!</v>
      </c>
      <c r="AB77" s="706" t="e">
        <f>IF(+All!#REF!="South Alabama",+All!#REF!,IF(+All!#REF!="South Alabama",+All!#REF!,0))</f>
        <v>#REF!</v>
      </c>
      <c r="AC77" s="707" t="e">
        <f>IF(+All!#REF!="South Alabama",+All!#REF!,IF(+All!#REF!="South Alabama",+All!#REF!,0))</f>
        <v>#REF!</v>
      </c>
      <c r="AD77" s="706" t="e">
        <f>IF(+All!#REF!="South Alabama",+All!#REF!,IF(+All!#REF!="South Alabama",+All!#REF!,0))</f>
        <v>#REF!</v>
      </c>
      <c r="AE77" s="707" t="e">
        <f>IF(+All!#REF!="South Alabama",+All!#REF!,IF(+All!#REF!="South Alabama",+All!#REF!,0))</f>
        <v>#REF!</v>
      </c>
      <c r="AF77" s="706" t="e">
        <f>IF(+All!#REF!="South Alabama",+All!#REF!,IF(+All!#REF!="South Alabama",+All!#REF!,0))</f>
        <v>#REF!</v>
      </c>
      <c r="AG77" s="707" t="e">
        <f>IF(+All!#REF!="South Alabama",+All!#REF!,IF(+All!#REF!="South Alabama",+All!#REF!,0))</f>
        <v>#REF!</v>
      </c>
      <c r="AH77" s="706" t="e">
        <f>IF(+All!#REF!="South Alabama",+All!#REF!,IF(+All!#REF!="South Alabama",+All!#REF!,0))</f>
        <v>#REF!</v>
      </c>
      <c r="AI77" s="707" t="e">
        <f>IF(+All!#REF!="South Alabama",+All!#REF!,IF(+All!#REF!="South Alabama",+All!#REF!,0))</f>
        <v>#REF!</v>
      </c>
      <c r="AJ77" s="706" t="e">
        <f>IF(+All!#REF!="South Alabama",+All!#REF!,IF(+All!#REF!="South Alabama",+All!#REF!,0))</f>
        <v>#REF!</v>
      </c>
      <c r="AK77" s="707" t="e">
        <f>IF(+All!#REF!="South Alabama",+All!#REF!,IF(+All!#REF!="South Alabama",+All!#REF!,0))</f>
        <v>#REF!</v>
      </c>
      <c r="AL77" s="81" t="e">
        <f>IF(+All!#REF!="South Alabama",+All!#REF!,IF(+All!#REF!="South Alabama",+All!#REF!,0))</f>
        <v>#REF!</v>
      </c>
      <c r="AM77" s="82" t="e">
        <f>IF(+All!#REF!="South Alabama",+All!#REF!,IF(+All!#REF!="South Alabama",+All!#REF!,0))</f>
        <v>#REF!</v>
      </c>
      <c r="AN77" s="81" t="e">
        <f>IF(+All!#REF!="South Alabama",+All!#REF!,IF(+All!#REF!="South Alabama",+All!#REF!,0))</f>
        <v>#REF!</v>
      </c>
      <c r="AO77" s="83" t="e">
        <f>IF(+All!#REF!="South Alabama",+All!#REF!,IF(+All!#REF!="South Alabama",+All!#REF!,0))</f>
        <v>#REF!</v>
      </c>
      <c r="AP77" s="84" t="e">
        <f>IF(+All!#REF!="South Alabama",+All!#REF!,IF(+All!#REF!="South Alabama",+All!#REF!,0))</f>
        <v>#REF!</v>
      </c>
      <c r="AQ77" s="480" t="e">
        <f>IF(+All!#REF!="South Alabama",+All!#REF!,IF(+All!#REF!="South Alabama",+All!#REF!,0))</f>
        <v>#REF!</v>
      </c>
      <c r="AR77" s="482" t="e">
        <f>IF(+All!#REF!="South Alabama",+All!#REF!,IF(+All!#REF!="South Alabama",+All!#REF!,0))</f>
        <v>#REF!</v>
      </c>
      <c r="AS77" s="483" t="e">
        <f>IF(+All!#REF!="South Alabama",+All!#REF!,IF(+All!#REF!="South Alabama",+All!#REF!,0))</f>
        <v>#REF!</v>
      </c>
      <c r="AT77" s="483" t="e">
        <f>IF(+All!#REF!="South Alabama",+All!#REF!,IF(+All!#REF!="South Alabama",+All!#REF!,0))</f>
        <v>#REF!</v>
      </c>
      <c r="AU77" s="482" t="e">
        <f>IF(+All!#REF!="South Alabama",+All!#REF!,IF(+All!#REF!="South Alabama",+All!#REF!,0))</f>
        <v>#REF!</v>
      </c>
      <c r="AV77" s="483" t="e">
        <f>IF(+All!#REF!="South Alabama",+All!#REF!,IF(+All!#REF!="South Alabama",+All!#REF!,0))</f>
        <v>#REF!</v>
      </c>
      <c r="AW77" s="484" t="e">
        <f>IF(+All!#REF!="South Alabama",+All!#REF!,IF(+All!#REF!="South Alabama",+All!#REF!,0))</f>
        <v>#REF!</v>
      </c>
      <c r="AX77" s="483" t="e">
        <f>IF(+All!#REF!="South Alabama",+All!#REF!,IF(+All!#REF!="South Alabama",+All!#REF!,0))</f>
        <v>#REF!</v>
      </c>
      <c r="AY77" s="88" t="e">
        <f>IF(+All!#REF!="South Alabama",+All!#REF!,IF(+All!#REF!="South Alabama",+All!#REF!,0))</f>
        <v>#REF!</v>
      </c>
      <c r="AZ77" s="89" t="e">
        <f>IF(+All!#REF!="South Alabama",+All!#REF!,IF(+All!#REF!="South Alabama",+All!#REF!,0))</f>
        <v>#REF!</v>
      </c>
      <c r="BA77" s="90" t="e">
        <f>IF(+All!#REF!="South Alabama",+All!#REF!,IF(+All!#REF!="South Alabama",+All!#REF!,0))</f>
        <v>#REF!</v>
      </c>
      <c r="BB77" s="90" t="e">
        <f>IF(+All!#REF!="South Alabama",+All!#REF!,IF(+All!#REF!="South Alabama",+All!#REF!,0))</f>
        <v>#REF!</v>
      </c>
      <c r="BC77" s="91" t="e">
        <f>IF(+All!#REF!="South Alabama",+All!#REF!,IF(+All!#REF!="South Alabama",+All!#REF!,0))</f>
        <v>#REF!</v>
      </c>
      <c r="BD77" s="482" t="e">
        <f>IF(+All!#REF!="South Alabama",+All!#REF!,IF(+All!#REF!="South Alabama",+All!#REF!,0))</f>
        <v>#REF!</v>
      </c>
      <c r="BE77" s="483" t="e">
        <f>IF(+All!#REF!="South Alabama",+All!#REF!,IF(+All!#REF!="South Alabama",+All!#REF!,0))</f>
        <v>#REF!</v>
      </c>
      <c r="BF77" s="483" t="e">
        <f>IF(+All!#REF!="South Alabama",+All!#REF!,IF(+All!#REF!="South Alabama",+All!#REF!,0))</f>
        <v>#REF!</v>
      </c>
      <c r="BG77" s="482" t="e">
        <f>IF(+All!#REF!="South Alabama",+All!#REF!,IF(+All!#REF!="South Alabama",+All!#REF!,0))</f>
        <v>#REF!</v>
      </c>
      <c r="BH77" s="483" t="e">
        <f>IF(+All!#REF!="South Alabama",+All!#REF!,IF(+All!#REF!="South Alabama",+All!#REF!,0))</f>
        <v>#REF!</v>
      </c>
      <c r="BI77" s="484" t="e">
        <f>IF(+All!#REF!="South Alabama",+All!#REF!,IF(+All!#REF!="South Alabama",+All!#REF!,0))</f>
        <v>#REF!</v>
      </c>
      <c r="BJ77" s="92" t="e">
        <f>IF(+All!#REF!="South Alabama",+All!#REF!,IF(+All!#REF!="South Alabama",+All!#REF!,0))</f>
        <v>#REF!</v>
      </c>
      <c r="BK77" s="93" t="e">
        <f>IF(+All!#REF!="South Alabama",+All!#REF!,IF(+All!#REF!="South Alabama",+All!#REF!,0))</f>
        <v>#REF!</v>
      </c>
      <c r="BL77" s="817"/>
      <c r="BM77" s="817"/>
      <c r="BN77" s="817"/>
      <c r="BO77" s="817"/>
      <c r="BP77" s="817"/>
      <c r="BQ77" s="817"/>
    </row>
    <row r="78" spans="1:69" s="107" customFormat="1" x14ac:dyDescent="0.8">
      <c r="A78" s="70">
        <f>IF(+All!$F327="South Alabama",+All!A327,IF(+All!$H327="South Alabama",+All!A327,0))</f>
        <v>4</v>
      </c>
      <c r="B78" s="480" t="str">
        <f>IF(+All!$F327="South Alabama",+All!B327,IF(+All!$H327="South Alabama",+All!B327,0))</f>
        <v>Sat</v>
      </c>
      <c r="C78" s="72">
        <f>IF(+All!$F327="South Alabama",+All!C327,IF(+All!$H327="South Alabama",+All!C327,0))</f>
        <v>44464</v>
      </c>
      <c r="D78" s="73">
        <f>IF(+All!$F327="South Alabama",+All!D327,IF(+All!$H327="South Alabama",+All!D327,0))</f>
        <v>0</v>
      </c>
      <c r="E78" s="707">
        <f>IF(+All!$F327="South Alabama",+All!E327,IF(+All!$H327="South Alabama",+All!E327,0))</f>
        <v>0</v>
      </c>
      <c r="F78" s="75" t="str">
        <f>IF(+All!$F327="South Alabama",+All!F327,IF(+All!$H327="South Alabama",+All!F327,0))</f>
        <v>South Alabama</v>
      </c>
      <c r="G78" s="76" t="str">
        <f>IF(+All!$F327="South Alabama",+All!G327,IF(+All!$H327="South Alabama",+All!G327,0))</f>
        <v>SB</v>
      </c>
      <c r="H78" s="75" t="str">
        <f>IF(+All!$F327="South Alabama",+All!H327,IF(+All!$H327="South Alabama",+All!H327,0))</f>
        <v>Open</v>
      </c>
      <c r="I78" s="76" t="str">
        <f>IF(+All!$F327="South Alabama",+All!I327,IF(+All!$H327="South Alabama",+All!I327,0))</f>
        <v>ZZZ</v>
      </c>
      <c r="J78" s="706">
        <f>IF(+All!$F327="South Alabama",+All!J327,IF(+All!$H327="South Alabama",+All!J327,0))</f>
        <v>0</v>
      </c>
      <c r="K78" s="707" t="str">
        <f>IF(+All!$F327="South Alabama",+All!K327,IF(+All!$H327="South Alabama",+All!K327,0))</f>
        <v>South Alabama</v>
      </c>
      <c r="L78" s="78">
        <f>IF(+All!$F327="South Alabama",+All!L327,IF(+All!$H327="South Alabama",+All!L327,0))</f>
        <v>0</v>
      </c>
      <c r="M78" s="79">
        <f>IF(+All!$F327="South Alabama",+All!M327,IF(+All!$H327="South Alabama",+All!M327,0))</f>
        <v>0</v>
      </c>
      <c r="N78" s="706">
        <f>IF(+All!$F327="South Alabama",+All!N327,IF(+All!$H327="South Alabama",+All!N327,0))</f>
        <v>0</v>
      </c>
      <c r="O78" s="708">
        <f>IF(+All!$F327="South Alabama",+All!O327,IF(+All!$H327="South Alabama",+All!O327,0))</f>
        <v>0</v>
      </c>
      <c r="P78" s="708">
        <f>IF(+All!$F327="South Alabama",+All!P327,IF(+All!$H327="South Alabama",+All!P327,0))</f>
        <v>0</v>
      </c>
      <c r="Q78" s="707">
        <f>IF(+All!$F327="South Alabama",+All!Q327,IF(+All!$H327="South Alabama",+All!Q327,0))</f>
        <v>0</v>
      </c>
      <c r="R78" s="706">
        <f>IF(+All!$F327="South Alabama",+All!R327,IF(+All!$H327="South Alabama",+All!R327,0))</f>
        <v>0</v>
      </c>
      <c r="S78" s="708">
        <f>IF(+All!$F327="South Alabama",+All!S327,IF(+All!$H327="South Alabama",+All!S327,0))</f>
        <v>0</v>
      </c>
      <c r="T78" s="706">
        <f>IF(+All!$F327="South Alabama",+All!T327,IF(+All!$H327="South Alabama",+All!T327,0))</f>
        <v>0</v>
      </c>
      <c r="U78" s="707">
        <f>IF(+All!$F327="South Alabama",+All!U327,IF(+All!$H327="South Alabama",+All!U327,0))</f>
        <v>0</v>
      </c>
      <c r="V78" s="706" t="e">
        <f>IF(+All!#REF!="South Alabama",+All!#REF!,IF(+All!#REF!="South Alabama",+All!#REF!,0))</f>
        <v>#REF!</v>
      </c>
      <c r="W78" s="707" t="e">
        <f>IF(+All!#REF!="South Alabama",+All!#REF!,IF(+All!#REF!="South Alabama",+All!#REF!,0))</f>
        <v>#REF!</v>
      </c>
      <c r="X78" s="706" t="e">
        <f>IF(+All!#REF!="South Alabama",+All!#REF!,IF(+All!#REF!="South Alabama",+All!#REF!,0))</f>
        <v>#REF!</v>
      </c>
      <c r="Y78" s="707" t="e">
        <f>IF(+All!#REF!="South Alabama",+All!#REF!,IF(+All!#REF!="South Alabama",+All!#REF!,0))</f>
        <v>#REF!</v>
      </c>
      <c r="Z78" s="706" t="e">
        <f>IF(+All!#REF!="South Alabama",+All!#REF!,IF(+All!#REF!="South Alabama",+All!#REF!,0))</f>
        <v>#REF!</v>
      </c>
      <c r="AA78" s="707" t="e">
        <f>IF(+All!#REF!="South Alabama",+All!#REF!,IF(+All!#REF!="South Alabama",+All!#REF!,0))</f>
        <v>#REF!</v>
      </c>
      <c r="AB78" s="706" t="e">
        <f>IF(+All!#REF!="South Alabama",+All!#REF!,IF(+All!#REF!="South Alabama",+All!#REF!,0))</f>
        <v>#REF!</v>
      </c>
      <c r="AC78" s="707" t="e">
        <f>IF(+All!#REF!="South Alabama",+All!#REF!,IF(+All!#REF!="South Alabama",+All!#REF!,0))</f>
        <v>#REF!</v>
      </c>
      <c r="AD78" s="706" t="e">
        <f>IF(+All!#REF!="South Alabama",+All!#REF!,IF(+All!#REF!="South Alabama",+All!#REF!,0))</f>
        <v>#REF!</v>
      </c>
      <c r="AE78" s="707" t="e">
        <f>IF(+All!#REF!="South Alabama",+All!#REF!,IF(+All!#REF!="South Alabama",+All!#REF!,0))</f>
        <v>#REF!</v>
      </c>
      <c r="AF78" s="706" t="e">
        <f>IF(+All!#REF!="South Alabama",+All!#REF!,IF(+All!#REF!="South Alabama",+All!#REF!,0))</f>
        <v>#REF!</v>
      </c>
      <c r="AG78" s="707" t="e">
        <f>IF(+All!#REF!="South Alabama",+All!#REF!,IF(+All!#REF!="South Alabama",+All!#REF!,0))</f>
        <v>#REF!</v>
      </c>
      <c r="AH78" s="706" t="e">
        <f>IF(+All!#REF!="South Alabama",+All!#REF!,IF(+All!#REF!="South Alabama",+All!#REF!,0))</f>
        <v>#REF!</v>
      </c>
      <c r="AI78" s="707" t="e">
        <f>IF(+All!#REF!="South Alabama",+All!#REF!,IF(+All!#REF!="South Alabama",+All!#REF!,0))</f>
        <v>#REF!</v>
      </c>
      <c r="AJ78" s="706" t="e">
        <f>IF(+All!#REF!="South Alabama",+All!#REF!,IF(+All!#REF!="South Alabama",+All!#REF!,0))</f>
        <v>#REF!</v>
      </c>
      <c r="AK78" s="707" t="e">
        <f>IF(+All!#REF!="South Alabama",+All!#REF!,IF(+All!#REF!="South Alabama",+All!#REF!,0))</f>
        <v>#REF!</v>
      </c>
      <c r="AL78" s="81" t="e">
        <f>IF(+All!#REF!="South Alabama",+All!#REF!,IF(+All!#REF!="South Alabama",+All!#REF!,0))</f>
        <v>#REF!</v>
      </c>
      <c r="AM78" s="82" t="e">
        <f>IF(+All!#REF!="South Alabama",+All!#REF!,IF(+All!#REF!="South Alabama",+All!#REF!,0))</f>
        <v>#REF!</v>
      </c>
      <c r="AN78" s="81" t="e">
        <f>IF(+All!#REF!="South Alabama",+All!#REF!,IF(+All!#REF!="South Alabama",+All!#REF!,0))</f>
        <v>#REF!</v>
      </c>
      <c r="AO78" s="83" t="e">
        <f>IF(+All!#REF!="South Alabama",+All!#REF!,IF(+All!#REF!="South Alabama",+All!#REF!,0))</f>
        <v>#REF!</v>
      </c>
      <c r="AP78" s="84" t="e">
        <f>IF(+All!#REF!="South Alabama",+All!#REF!,IF(+All!#REF!="South Alabama",+All!#REF!,0))</f>
        <v>#REF!</v>
      </c>
      <c r="AQ78" s="480" t="e">
        <f>IF(+All!#REF!="South Alabama",+All!#REF!,IF(+All!#REF!="South Alabama",+All!#REF!,0))</f>
        <v>#REF!</v>
      </c>
      <c r="AR78" s="482" t="e">
        <f>IF(+All!#REF!="South Alabama",+All!#REF!,IF(+All!#REF!="South Alabama",+All!#REF!,0))</f>
        <v>#REF!</v>
      </c>
      <c r="AS78" s="483" t="e">
        <f>IF(+All!#REF!="South Alabama",+All!#REF!,IF(+All!#REF!="South Alabama",+All!#REF!,0))</f>
        <v>#REF!</v>
      </c>
      <c r="AT78" s="483" t="e">
        <f>IF(+All!#REF!="South Alabama",+All!#REF!,IF(+All!#REF!="South Alabama",+All!#REF!,0))</f>
        <v>#REF!</v>
      </c>
      <c r="AU78" s="482" t="e">
        <f>IF(+All!#REF!="South Alabama",+All!#REF!,IF(+All!#REF!="South Alabama",+All!#REF!,0))</f>
        <v>#REF!</v>
      </c>
      <c r="AV78" s="483" t="e">
        <f>IF(+All!#REF!="South Alabama",+All!#REF!,IF(+All!#REF!="South Alabama",+All!#REF!,0))</f>
        <v>#REF!</v>
      </c>
      <c r="AW78" s="484" t="e">
        <f>IF(+All!#REF!="South Alabama",+All!#REF!,IF(+All!#REF!="South Alabama",+All!#REF!,0))</f>
        <v>#REF!</v>
      </c>
      <c r="AX78" s="483" t="e">
        <f>IF(+All!#REF!="South Alabama",+All!#REF!,IF(+All!#REF!="South Alabama",+All!#REF!,0))</f>
        <v>#REF!</v>
      </c>
      <c r="AY78" s="88" t="e">
        <f>IF(+All!#REF!="South Alabama",+All!#REF!,IF(+All!#REF!="South Alabama",+All!#REF!,0))</f>
        <v>#REF!</v>
      </c>
      <c r="AZ78" s="89" t="e">
        <f>IF(+All!#REF!="South Alabama",+All!#REF!,IF(+All!#REF!="South Alabama",+All!#REF!,0))</f>
        <v>#REF!</v>
      </c>
      <c r="BA78" s="90" t="e">
        <f>IF(+All!#REF!="South Alabama",+All!#REF!,IF(+All!#REF!="South Alabama",+All!#REF!,0))</f>
        <v>#REF!</v>
      </c>
      <c r="BB78" s="90" t="e">
        <f>IF(+All!#REF!="South Alabama",+All!#REF!,IF(+All!#REF!="South Alabama",+All!#REF!,0))</f>
        <v>#REF!</v>
      </c>
      <c r="BC78" s="91" t="e">
        <f>IF(+All!#REF!="South Alabama",+All!#REF!,IF(+All!#REF!="South Alabama",+All!#REF!,0))</f>
        <v>#REF!</v>
      </c>
      <c r="BD78" s="482" t="e">
        <f>IF(+All!#REF!="South Alabama",+All!#REF!,IF(+All!#REF!="South Alabama",+All!#REF!,0))</f>
        <v>#REF!</v>
      </c>
      <c r="BE78" s="483" t="e">
        <f>IF(+All!#REF!="South Alabama",+All!#REF!,IF(+All!#REF!="South Alabama",+All!#REF!,0))</f>
        <v>#REF!</v>
      </c>
      <c r="BF78" s="483" t="e">
        <f>IF(+All!#REF!="South Alabama",+All!#REF!,IF(+All!#REF!="South Alabama",+All!#REF!,0))</f>
        <v>#REF!</v>
      </c>
      <c r="BG78" s="482" t="e">
        <f>IF(+All!#REF!="South Alabama",+All!#REF!,IF(+All!#REF!="South Alabama",+All!#REF!,0))</f>
        <v>#REF!</v>
      </c>
      <c r="BH78" s="483" t="e">
        <f>IF(+All!#REF!="South Alabama",+All!#REF!,IF(+All!#REF!="South Alabama",+All!#REF!,0))</f>
        <v>#REF!</v>
      </c>
      <c r="BI78" s="484" t="e">
        <f>IF(+All!#REF!="South Alabama",+All!#REF!,IF(+All!#REF!="South Alabama",+All!#REF!,0))</f>
        <v>#REF!</v>
      </c>
      <c r="BJ78" s="92" t="e">
        <f>IF(+All!#REF!="South Alabama",+All!#REF!,IF(+All!#REF!="South Alabama",+All!#REF!,0))</f>
        <v>#REF!</v>
      </c>
      <c r="BK78" s="93" t="e">
        <f>IF(+All!#REF!="South Alabama",+All!#REF!,IF(+All!#REF!="South Alabama",+All!#REF!,0))</f>
        <v>#REF!</v>
      </c>
      <c r="BL78" s="817"/>
      <c r="BM78" s="817"/>
      <c r="BN78" s="817"/>
      <c r="BO78" s="817"/>
      <c r="BP78" s="817"/>
      <c r="BQ78" s="817"/>
    </row>
    <row r="79" spans="1:69" s="107" customFormat="1" x14ac:dyDescent="0.8">
      <c r="A79" s="70">
        <f>IF(+All!$F380="South Alabama",+All!A380,IF(+All!$H380="South Alabama",+All!A380,0))</f>
        <v>5</v>
      </c>
      <c r="B79" s="480" t="str">
        <f>IF(+All!$F380="South Alabama",+All!B380,IF(+All!$H380="South Alabama",+All!B380,0))</f>
        <v>Sat</v>
      </c>
      <c r="C79" s="72">
        <f>IF(+All!$F380="South Alabama",+All!C380,IF(+All!$H380="South Alabama",+All!C380,0))</f>
        <v>44471</v>
      </c>
      <c r="D79" s="73">
        <f>IF(+All!$F380="South Alabama",+All!D380,IF(+All!$H380="South Alabama",+All!D380,0))</f>
        <v>0.83333333333333337</v>
      </c>
      <c r="E79" s="707">
        <f>IF(+All!$F380="South Alabama",+All!E380,IF(+All!$H380="South Alabama",+All!E380,0))</f>
        <v>0</v>
      </c>
      <c r="F79" s="75" t="str">
        <f>IF(+All!$F380="South Alabama",+All!F380,IF(+All!$H380="South Alabama",+All!F380,0))</f>
        <v>UL Lafayette</v>
      </c>
      <c r="G79" s="76" t="str">
        <f>IF(+All!$F380="South Alabama",+All!G380,IF(+All!$H380="South Alabama",+All!G380,0))</f>
        <v>SB</v>
      </c>
      <c r="H79" s="75" t="str">
        <f>IF(+All!$F380="South Alabama",+All!H380,IF(+All!$H380="South Alabama",+All!H380,0))</f>
        <v>South Alabama</v>
      </c>
      <c r="I79" s="76" t="str">
        <f>IF(+All!$F380="South Alabama",+All!I380,IF(+All!$H380="South Alabama",+All!I380,0))</f>
        <v>SB</v>
      </c>
      <c r="J79" s="706" t="str">
        <f>IF(+All!$F380="South Alabama",+All!J380,IF(+All!$H380="South Alabama",+All!J380,0))</f>
        <v>UL Lafayette</v>
      </c>
      <c r="K79" s="707" t="str">
        <f>IF(+All!$F380="South Alabama",+All!K380,IF(+All!$H380="South Alabama",+All!K380,0))</f>
        <v>South Alabama</v>
      </c>
      <c r="L79" s="78">
        <f>IF(+All!$F380="South Alabama",+All!L380,IF(+All!$H380="South Alabama",+All!L380,0))</f>
        <v>12.5</v>
      </c>
      <c r="M79" s="79">
        <f>IF(+All!$F380="South Alabama",+All!M380,IF(+All!$H380="South Alabama",+All!M380,0))</f>
        <v>52.5</v>
      </c>
      <c r="N79" s="706" t="str">
        <f>IF(+All!$F380="South Alabama",+All!N380,IF(+All!$H380="South Alabama",+All!N380,0))</f>
        <v>UL Lafayette</v>
      </c>
      <c r="O79" s="708">
        <f>IF(+All!$F380="South Alabama",+All!O380,IF(+All!$H380="South Alabama",+All!O380,0))</f>
        <v>20</v>
      </c>
      <c r="P79" s="708" t="str">
        <f>IF(+All!$F380="South Alabama",+All!P380,IF(+All!$H380="South Alabama",+All!P380,0))</f>
        <v>South Alabama</v>
      </c>
      <c r="Q79" s="707">
        <f>IF(+All!$F380="South Alabama",+All!Q380,IF(+All!$H380="South Alabama",+All!Q380,0))</f>
        <v>18</v>
      </c>
      <c r="R79" s="706" t="str">
        <f>IF(+All!$F380="South Alabama",+All!R380,IF(+All!$H380="South Alabama",+All!R380,0))</f>
        <v>South Alabama</v>
      </c>
      <c r="S79" s="708" t="str">
        <f>IF(+All!$F380="South Alabama",+All!S380,IF(+All!$H380="South Alabama",+All!S380,0))</f>
        <v>UL Lafayette</v>
      </c>
      <c r="T79" s="706" t="str">
        <f>IF(+All!$F380="South Alabama",+All!T380,IF(+All!$H380="South Alabama",+All!T380,0))</f>
        <v>UL Lafayette</v>
      </c>
      <c r="U79" s="707" t="str">
        <f>IF(+All!$F380="South Alabama",+All!U380,IF(+All!$H380="South Alabama",+All!U380,0))</f>
        <v>L</v>
      </c>
      <c r="V79" s="706" t="e">
        <f>IF(+All!#REF!="South Alabama",+All!#REF!,IF(+All!#REF!="South Alabama",+All!#REF!,0))</f>
        <v>#REF!</v>
      </c>
      <c r="W79" s="707" t="e">
        <f>IF(+All!#REF!="South Alabama",+All!#REF!,IF(+All!#REF!="South Alabama",+All!#REF!,0))</f>
        <v>#REF!</v>
      </c>
      <c r="X79" s="706" t="e">
        <f>IF(+All!#REF!="South Alabama",+All!#REF!,IF(+All!#REF!="South Alabama",+All!#REF!,0))</f>
        <v>#REF!</v>
      </c>
      <c r="Y79" s="707" t="e">
        <f>IF(+All!#REF!="South Alabama",+All!#REF!,IF(+All!#REF!="South Alabama",+All!#REF!,0))</f>
        <v>#REF!</v>
      </c>
      <c r="Z79" s="706" t="e">
        <f>IF(+All!#REF!="South Alabama",+All!#REF!,IF(+All!#REF!="South Alabama",+All!#REF!,0))</f>
        <v>#REF!</v>
      </c>
      <c r="AA79" s="707" t="e">
        <f>IF(+All!#REF!="South Alabama",+All!#REF!,IF(+All!#REF!="South Alabama",+All!#REF!,0))</f>
        <v>#REF!</v>
      </c>
      <c r="AB79" s="706" t="e">
        <f>IF(+All!#REF!="South Alabama",+All!#REF!,IF(+All!#REF!="South Alabama",+All!#REF!,0))</f>
        <v>#REF!</v>
      </c>
      <c r="AC79" s="707" t="e">
        <f>IF(+All!#REF!="South Alabama",+All!#REF!,IF(+All!#REF!="South Alabama",+All!#REF!,0))</f>
        <v>#REF!</v>
      </c>
      <c r="AD79" s="706" t="e">
        <f>IF(+All!#REF!="South Alabama",+All!#REF!,IF(+All!#REF!="South Alabama",+All!#REF!,0))</f>
        <v>#REF!</v>
      </c>
      <c r="AE79" s="707" t="e">
        <f>IF(+All!#REF!="South Alabama",+All!#REF!,IF(+All!#REF!="South Alabama",+All!#REF!,0))</f>
        <v>#REF!</v>
      </c>
      <c r="AF79" s="706" t="e">
        <f>IF(+All!#REF!="South Alabama",+All!#REF!,IF(+All!#REF!="South Alabama",+All!#REF!,0))</f>
        <v>#REF!</v>
      </c>
      <c r="AG79" s="707" t="e">
        <f>IF(+All!#REF!="South Alabama",+All!#REF!,IF(+All!#REF!="South Alabama",+All!#REF!,0))</f>
        <v>#REF!</v>
      </c>
      <c r="AH79" s="706" t="e">
        <f>IF(+All!#REF!="South Alabama",+All!#REF!,IF(+All!#REF!="South Alabama",+All!#REF!,0))</f>
        <v>#REF!</v>
      </c>
      <c r="AI79" s="707" t="e">
        <f>IF(+All!#REF!="South Alabama",+All!#REF!,IF(+All!#REF!="South Alabama",+All!#REF!,0))</f>
        <v>#REF!</v>
      </c>
      <c r="AJ79" s="706" t="e">
        <f>IF(+All!#REF!="South Alabama",+All!#REF!,IF(+All!#REF!="South Alabama",+All!#REF!,0))</f>
        <v>#REF!</v>
      </c>
      <c r="AK79" s="707" t="e">
        <f>IF(+All!#REF!="South Alabama",+All!#REF!,IF(+All!#REF!="South Alabama",+All!#REF!,0))</f>
        <v>#REF!</v>
      </c>
      <c r="AL79" s="81" t="e">
        <f>IF(+All!#REF!="South Alabama",+All!#REF!,IF(+All!#REF!="South Alabama",+All!#REF!,0))</f>
        <v>#REF!</v>
      </c>
      <c r="AM79" s="82" t="e">
        <f>IF(+All!#REF!="South Alabama",+All!#REF!,IF(+All!#REF!="South Alabama",+All!#REF!,0))</f>
        <v>#REF!</v>
      </c>
      <c r="AN79" s="81" t="e">
        <f>IF(+All!#REF!="South Alabama",+All!#REF!,IF(+All!#REF!="South Alabama",+All!#REF!,0))</f>
        <v>#REF!</v>
      </c>
      <c r="AO79" s="83" t="e">
        <f>IF(+All!#REF!="South Alabama",+All!#REF!,IF(+All!#REF!="South Alabama",+All!#REF!,0))</f>
        <v>#REF!</v>
      </c>
      <c r="AP79" s="84" t="e">
        <f>IF(+All!#REF!="South Alabama",+All!#REF!,IF(+All!#REF!="South Alabama",+All!#REF!,0))</f>
        <v>#REF!</v>
      </c>
      <c r="AQ79" s="480" t="e">
        <f>IF(+All!#REF!="South Alabama",+All!#REF!,IF(+All!#REF!="South Alabama",+All!#REF!,0))</f>
        <v>#REF!</v>
      </c>
      <c r="AR79" s="482" t="e">
        <f>IF(+All!#REF!="South Alabama",+All!#REF!,IF(+All!#REF!="South Alabama",+All!#REF!,0))</f>
        <v>#REF!</v>
      </c>
      <c r="AS79" s="483" t="e">
        <f>IF(+All!#REF!="South Alabama",+All!#REF!,IF(+All!#REF!="South Alabama",+All!#REF!,0))</f>
        <v>#REF!</v>
      </c>
      <c r="AT79" s="483" t="e">
        <f>IF(+All!#REF!="South Alabama",+All!#REF!,IF(+All!#REF!="South Alabama",+All!#REF!,0))</f>
        <v>#REF!</v>
      </c>
      <c r="AU79" s="482" t="e">
        <f>IF(+All!#REF!="South Alabama",+All!#REF!,IF(+All!#REF!="South Alabama",+All!#REF!,0))</f>
        <v>#REF!</v>
      </c>
      <c r="AV79" s="483" t="e">
        <f>IF(+All!#REF!="South Alabama",+All!#REF!,IF(+All!#REF!="South Alabama",+All!#REF!,0))</f>
        <v>#REF!</v>
      </c>
      <c r="AW79" s="484" t="e">
        <f>IF(+All!#REF!="South Alabama",+All!#REF!,IF(+All!#REF!="South Alabama",+All!#REF!,0))</f>
        <v>#REF!</v>
      </c>
      <c r="AX79" s="483" t="e">
        <f>IF(+All!#REF!="South Alabama",+All!#REF!,IF(+All!#REF!="South Alabama",+All!#REF!,0))</f>
        <v>#REF!</v>
      </c>
      <c r="AY79" s="88" t="e">
        <f>IF(+All!#REF!="South Alabama",+All!#REF!,IF(+All!#REF!="South Alabama",+All!#REF!,0))</f>
        <v>#REF!</v>
      </c>
      <c r="AZ79" s="89" t="e">
        <f>IF(+All!#REF!="South Alabama",+All!#REF!,IF(+All!#REF!="South Alabama",+All!#REF!,0))</f>
        <v>#REF!</v>
      </c>
      <c r="BA79" s="90" t="e">
        <f>IF(+All!#REF!="South Alabama",+All!#REF!,IF(+All!#REF!="South Alabama",+All!#REF!,0))</f>
        <v>#REF!</v>
      </c>
      <c r="BB79" s="90" t="e">
        <f>IF(+All!#REF!="South Alabama",+All!#REF!,IF(+All!#REF!="South Alabama",+All!#REF!,0))</f>
        <v>#REF!</v>
      </c>
      <c r="BC79" s="91" t="e">
        <f>IF(+All!#REF!="South Alabama",+All!#REF!,IF(+All!#REF!="South Alabama",+All!#REF!,0))</f>
        <v>#REF!</v>
      </c>
      <c r="BD79" s="482" t="e">
        <f>IF(+All!#REF!="South Alabama",+All!#REF!,IF(+All!#REF!="South Alabama",+All!#REF!,0))</f>
        <v>#REF!</v>
      </c>
      <c r="BE79" s="483" t="e">
        <f>IF(+All!#REF!="South Alabama",+All!#REF!,IF(+All!#REF!="South Alabama",+All!#REF!,0))</f>
        <v>#REF!</v>
      </c>
      <c r="BF79" s="483" t="e">
        <f>IF(+All!#REF!="South Alabama",+All!#REF!,IF(+All!#REF!="South Alabama",+All!#REF!,0))</f>
        <v>#REF!</v>
      </c>
      <c r="BG79" s="482" t="e">
        <f>IF(+All!#REF!="South Alabama",+All!#REF!,IF(+All!#REF!="South Alabama",+All!#REF!,0))</f>
        <v>#REF!</v>
      </c>
      <c r="BH79" s="483" t="e">
        <f>IF(+All!#REF!="South Alabama",+All!#REF!,IF(+All!#REF!="South Alabama",+All!#REF!,0))</f>
        <v>#REF!</v>
      </c>
      <c r="BI79" s="484" t="e">
        <f>IF(+All!#REF!="South Alabama",+All!#REF!,IF(+All!#REF!="South Alabama",+All!#REF!,0))</f>
        <v>#REF!</v>
      </c>
      <c r="BJ79" s="92" t="e">
        <f>IF(+All!#REF!="South Alabama",+All!#REF!,IF(+All!#REF!="South Alabama",+All!#REF!,0))</f>
        <v>#REF!</v>
      </c>
      <c r="BK79" s="93" t="e">
        <f>IF(+All!#REF!="South Alabama",+All!#REF!,IF(+All!#REF!="South Alabama",+All!#REF!,0))</f>
        <v>#REF!</v>
      </c>
      <c r="BL79" s="817"/>
      <c r="BM79" s="817"/>
      <c r="BN79" s="817"/>
      <c r="BO79" s="817"/>
      <c r="BP79" s="817"/>
      <c r="BQ79" s="817"/>
    </row>
    <row r="80" spans="1:69" s="107" customFormat="1" x14ac:dyDescent="0.8">
      <c r="A80" s="70">
        <f>IF(+All!$F438="South Alabama",+All!A438,IF(+All!$H438="South Alabama",+All!A438,0))</f>
        <v>6</v>
      </c>
      <c r="B80" s="480" t="str">
        <f>IF(+All!$F438="South Alabama",+All!B438,IF(+All!$H438="South Alabama",+All!B438,0))</f>
        <v>Sat</v>
      </c>
      <c r="C80" s="72">
        <f>IF(+All!$F438="South Alabama",+All!C438,IF(+All!$H438="South Alabama",+All!C438,0))</f>
        <v>44478</v>
      </c>
      <c r="D80" s="73">
        <f>IF(+All!$F438="South Alabama",+All!D438,IF(+All!$H438="South Alabama",+All!D438,0))</f>
        <v>0.79166666666666663</v>
      </c>
      <c r="E80" s="707">
        <f>IF(+All!$F438="South Alabama",+All!E438,IF(+All!$H438="South Alabama",+All!E438,0))</f>
        <v>0</v>
      </c>
      <c r="F80" s="75" t="str">
        <f>IF(+All!$F438="South Alabama",+All!F438,IF(+All!$H438="South Alabama",+All!F438,0))</f>
        <v>South Alabama</v>
      </c>
      <c r="G80" s="76" t="str">
        <f>IF(+All!$F438="South Alabama",+All!G438,IF(+All!$H438="South Alabama",+All!G438,0))</f>
        <v>SB</v>
      </c>
      <c r="H80" s="75" t="str">
        <f>IF(+All!$F438="South Alabama",+All!H438,IF(+All!$H438="South Alabama",+All!H438,0))</f>
        <v>Texas State</v>
      </c>
      <c r="I80" s="76" t="str">
        <f>IF(+All!$F438="South Alabama",+All!I438,IF(+All!$H438="South Alabama",+All!I438,0))</f>
        <v>SB</v>
      </c>
      <c r="J80" s="706" t="str">
        <f>IF(+All!$F438="South Alabama",+All!J438,IF(+All!$H438="South Alabama",+All!J438,0))</f>
        <v>South Alabama</v>
      </c>
      <c r="K80" s="707" t="str">
        <f>IF(+All!$F438="South Alabama",+All!K438,IF(+All!$H438="South Alabama",+All!K438,0))</f>
        <v>Texas State</v>
      </c>
      <c r="L80" s="78">
        <f>IF(+All!$F438="South Alabama",+All!L438,IF(+All!$H438="South Alabama",+All!L438,0))</f>
        <v>3.5</v>
      </c>
      <c r="M80" s="79">
        <f>IF(+All!$F438="South Alabama",+All!M438,IF(+All!$H438="South Alabama",+All!M438,0))</f>
        <v>52.5</v>
      </c>
      <c r="N80" s="706" t="str">
        <f>IF(+All!$F438="South Alabama",+All!N438,IF(+All!$H438="South Alabama",+All!N438,0))</f>
        <v>Texas State</v>
      </c>
      <c r="O80" s="708">
        <f>IF(+All!$F438="South Alabama",+All!O438,IF(+All!$H438="South Alabama",+All!O438,0))</f>
        <v>33</v>
      </c>
      <c r="P80" s="708" t="str">
        <f>IF(+All!$F438="South Alabama",+All!P438,IF(+All!$H438="South Alabama",+All!P438,0))</f>
        <v>South Alabama</v>
      </c>
      <c r="Q80" s="707">
        <f>IF(+All!$F438="South Alabama",+All!Q438,IF(+All!$H438="South Alabama",+All!Q438,0))</f>
        <v>31</v>
      </c>
      <c r="R80" s="706" t="str">
        <f>IF(+All!$F438="South Alabama",+All!R438,IF(+All!$H438="South Alabama",+All!R438,0))</f>
        <v>Texas State</v>
      </c>
      <c r="S80" s="708" t="str">
        <f>IF(+All!$F438="South Alabama",+All!S438,IF(+All!$H438="South Alabama",+All!S438,0))</f>
        <v>South Alabama</v>
      </c>
      <c r="T80" s="706" t="str">
        <f>IF(+All!$F438="South Alabama",+All!T438,IF(+All!$H438="South Alabama",+All!T438,0))</f>
        <v>Texas State</v>
      </c>
      <c r="U80" s="707" t="str">
        <f>IF(+All!$F438="South Alabama",+All!U438,IF(+All!$H438="South Alabama",+All!U438,0))</f>
        <v>W</v>
      </c>
      <c r="V80" s="706" t="e">
        <f>IF(+All!#REF!="South Alabama",+All!#REF!,IF(+All!#REF!="South Alabama",+All!#REF!,0))</f>
        <v>#REF!</v>
      </c>
      <c r="W80" s="707" t="e">
        <f>IF(+All!#REF!="South Alabama",+All!#REF!,IF(+All!#REF!="South Alabama",+All!#REF!,0))</f>
        <v>#REF!</v>
      </c>
      <c r="X80" s="706" t="e">
        <f>IF(+All!#REF!="South Alabama",+All!#REF!,IF(+All!#REF!="South Alabama",+All!#REF!,0))</f>
        <v>#REF!</v>
      </c>
      <c r="Y80" s="707" t="e">
        <f>IF(+All!#REF!="South Alabama",+All!#REF!,IF(+All!#REF!="South Alabama",+All!#REF!,0))</f>
        <v>#REF!</v>
      </c>
      <c r="Z80" s="706" t="e">
        <f>IF(+All!#REF!="South Alabama",+All!#REF!,IF(+All!#REF!="South Alabama",+All!#REF!,0))</f>
        <v>#REF!</v>
      </c>
      <c r="AA80" s="707" t="e">
        <f>IF(+All!#REF!="South Alabama",+All!#REF!,IF(+All!#REF!="South Alabama",+All!#REF!,0))</f>
        <v>#REF!</v>
      </c>
      <c r="AB80" s="706" t="e">
        <f>IF(+All!#REF!="South Alabama",+All!#REF!,IF(+All!#REF!="South Alabama",+All!#REF!,0))</f>
        <v>#REF!</v>
      </c>
      <c r="AC80" s="707" t="e">
        <f>IF(+All!#REF!="South Alabama",+All!#REF!,IF(+All!#REF!="South Alabama",+All!#REF!,0))</f>
        <v>#REF!</v>
      </c>
      <c r="AD80" s="706" t="e">
        <f>IF(+All!#REF!="South Alabama",+All!#REF!,IF(+All!#REF!="South Alabama",+All!#REF!,0))</f>
        <v>#REF!</v>
      </c>
      <c r="AE80" s="707" t="e">
        <f>IF(+All!#REF!="South Alabama",+All!#REF!,IF(+All!#REF!="South Alabama",+All!#REF!,0))</f>
        <v>#REF!</v>
      </c>
      <c r="AF80" s="706" t="e">
        <f>IF(+All!#REF!="South Alabama",+All!#REF!,IF(+All!#REF!="South Alabama",+All!#REF!,0))</f>
        <v>#REF!</v>
      </c>
      <c r="AG80" s="707" t="e">
        <f>IF(+All!#REF!="South Alabama",+All!#REF!,IF(+All!#REF!="South Alabama",+All!#REF!,0))</f>
        <v>#REF!</v>
      </c>
      <c r="AH80" s="706" t="e">
        <f>IF(+All!#REF!="South Alabama",+All!#REF!,IF(+All!#REF!="South Alabama",+All!#REF!,0))</f>
        <v>#REF!</v>
      </c>
      <c r="AI80" s="707" t="e">
        <f>IF(+All!#REF!="South Alabama",+All!#REF!,IF(+All!#REF!="South Alabama",+All!#REF!,0))</f>
        <v>#REF!</v>
      </c>
      <c r="AJ80" s="706" t="e">
        <f>IF(+All!#REF!="South Alabama",+All!#REF!,IF(+All!#REF!="South Alabama",+All!#REF!,0))</f>
        <v>#REF!</v>
      </c>
      <c r="AK80" s="707" t="e">
        <f>IF(+All!#REF!="South Alabama",+All!#REF!,IF(+All!#REF!="South Alabama",+All!#REF!,0))</f>
        <v>#REF!</v>
      </c>
      <c r="AL80" s="81" t="e">
        <f>IF(+All!#REF!="South Alabama",+All!#REF!,IF(+All!#REF!="South Alabama",+All!#REF!,0))</f>
        <v>#REF!</v>
      </c>
      <c r="AM80" s="82" t="e">
        <f>IF(+All!#REF!="South Alabama",+All!#REF!,IF(+All!#REF!="South Alabama",+All!#REF!,0))</f>
        <v>#REF!</v>
      </c>
      <c r="AN80" s="81" t="e">
        <f>IF(+All!#REF!="South Alabama",+All!#REF!,IF(+All!#REF!="South Alabama",+All!#REF!,0))</f>
        <v>#REF!</v>
      </c>
      <c r="AO80" s="83" t="e">
        <f>IF(+All!#REF!="South Alabama",+All!#REF!,IF(+All!#REF!="South Alabama",+All!#REF!,0))</f>
        <v>#REF!</v>
      </c>
      <c r="AP80" s="84" t="e">
        <f>IF(+All!#REF!="South Alabama",+All!#REF!,IF(+All!#REF!="South Alabama",+All!#REF!,0))</f>
        <v>#REF!</v>
      </c>
      <c r="AQ80" s="480" t="e">
        <f>IF(+All!#REF!="South Alabama",+All!#REF!,IF(+All!#REF!="South Alabama",+All!#REF!,0))</f>
        <v>#REF!</v>
      </c>
      <c r="AR80" s="482" t="e">
        <f>IF(+All!#REF!="South Alabama",+All!#REF!,IF(+All!#REF!="South Alabama",+All!#REF!,0))</f>
        <v>#REF!</v>
      </c>
      <c r="AS80" s="483" t="e">
        <f>IF(+All!#REF!="South Alabama",+All!#REF!,IF(+All!#REF!="South Alabama",+All!#REF!,0))</f>
        <v>#REF!</v>
      </c>
      <c r="AT80" s="483" t="e">
        <f>IF(+All!#REF!="South Alabama",+All!#REF!,IF(+All!#REF!="South Alabama",+All!#REF!,0))</f>
        <v>#REF!</v>
      </c>
      <c r="AU80" s="482" t="e">
        <f>IF(+All!#REF!="South Alabama",+All!#REF!,IF(+All!#REF!="South Alabama",+All!#REF!,0))</f>
        <v>#REF!</v>
      </c>
      <c r="AV80" s="483" t="e">
        <f>IF(+All!#REF!="South Alabama",+All!#REF!,IF(+All!#REF!="South Alabama",+All!#REF!,0))</f>
        <v>#REF!</v>
      </c>
      <c r="AW80" s="484" t="e">
        <f>IF(+All!#REF!="South Alabama",+All!#REF!,IF(+All!#REF!="South Alabama",+All!#REF!,0))</f>
        <v>#REF!</v>
      </c>
      <c r="AX80" s="483" t="e">
        <f>IF(+All!#REF!="South Alabama",+All!#REF!,IF(+All!#REF!="South Alabama",+All!#REF!,0))</f>
        <v>#REF!</v>
      </c>
      <c r="AY80" s="88" t="e">
        <f>IF(+All!#REF!="South Alabama",+All!#REF!,IF(+All!#REF!="South Alabama",+All!#REF!,0))</f>
        <v>#REF!</v>
      </c>
      <c r="AZ80" s="89" t="e">
        <f>IF(+All!#REF!="South Alabama",+All!#REF!,IF(+All!#REF!="South Alabama",+All!#REF!,0))</f>
        <v>#REF!</v>
      </c>
      <c r="BA80" s="90" t="e">
        <f>IF(+All!#REF!="South Alabama",+All!#REF!,IF(+All!#REF!="South Alabama",+All!#REF!,0))</f>
        <v>#REF!</v>
      </c>
      <c r="BB80" s="90" t="e">
        <f>IF(+All!#REF!="South Alabama",+All!#REF!,IF(+All!#REF!="South Alabama",+All!#REF!,0))</f>
        <v>#REF!</v>
      </c>
      <c r="BC80" s="91" t="e">
        <f>IF(+All!#REF!="South Alabama",+All!#REF!,IF(+All!#REF!="South Alabama",+All!#REF!,0))</f>
        <v>#REF!</v>
      </c>
      <c r="BD80" s="482" t="e">
        <f>IF(+All!#REF!="South Alabama",+All!#REF!,IF(+All!#REF!="South Alabama",+All!#REF!,0))</f>
        <v>#REF!</v>
      </c>
      <c r="BE80" s="483" t="e">
        <f>IF(+All!#REF!="South Alabama",+All!#REF!,IF(+All!#REF!="South Alabama",+All!#REF!,0))</f>
        <v>#REF!</v>
      </c>
      <c r="BF80" s="483" t="e">
        <f>IF(+All!#REF!="South Alabama",+All!#REF!,IF(+All!#REF!="South Alabama",+All!#REF!,0))</f>
        <v>#REF!</v>
      </c>
      <c r="BG80" s="482" t="e">
        <f>IF(+All!#REF!="South Alabama",+All!#REF!,IF(+All!#REF!="South Alabama",+All!#REF!,0))</f>
        <v>#REF!</v>
      </c>
      <c r="BH80" s="483" t="e">
        <f>IF(+All!#REF!="South Alabama",+All!#REF!,IF(+All!#REF!="South Alabama",+All!#REF!,0))</f>
        <v>#REF!</v>
      </c>
      <c r="BI80" s="484" t="e">
        <f>IF(+All!#REF!="South Alabama",+All!#REF!,IF(+All!#REF!="South Alabama",+All!#REF!,0))</f>
        <v>#REF!</v>
      </c>
      <c r="BJ80" s="92" t="e">
        <f>IF(+All!#REF!="South Alabama",+All!#REF!,IF(+All!#REF!="South Alabama",+All!#REF!,0))</f>
        <v>#REF!</v>
      </c>
      <c r="BK80" s="93" t="e">
        <f>IF(+All!#REF!="South Alabama",+All!#REF!,IF(+All!#REF!="South Alabama",+All!#REF!,0))</f>
        <v>#REF!</v>
      </c>
      <c r="BL80" s="817"/>
      <c r="BM80" s="817"/>
      <c r="BN80" s="817"/>
      <c r="BO80" s="817"/>
      <c r="BP80" s="817"/>
      <c r="BQ80" s="817"/>
    </row>
    <row r="81" spans="1:69" s="107" customFormat="1" x14ac:dyDescent="0.8">
      <c r="A81" s="70">
        <f>IF(+All!$F477="South Alabama",+All!A477,IF(+All!$H477="South Alabama",+All!A477,0))</f>
        <v>7</v>
      </c>
      <c r="B81" s="480" t="str">
        <f>IF(+All!$F477="South Alabama",+All!B477,IF(+All!$H477="South Alabama",+All!B477,0))</f>
        <v>Thurs</v>
      </c>
      <c r="C81" s="72">
        <f>IF(+All!$F477="South Alabama",+All!C477,IF(+All!$H477="South Alabama",+All!C477,0))</f>
        <v>44483</v>
      </c>
      <c r="D81" s="73">
        <f>IF(+All!$F477="South Alabama",+All!D477,IF(+All!$H477="South Alabama",+All!D477,0))</f>
        <v>0.8125</v>
      </c>
      <c r="E81" s="707" t="str">
        <f>IF(+All!$F477="South Alabama",+All!E477,IF(+All!$H477="South Alabama",+All!E477,0))</f>
        <v>ESPNU</v>
      </c>
      <c r="F81" s="75" t="str">
        <f>IF(+All!$F477="South Alabama",+All!F477,IF(+All!$H477="South Alabama",+All!F477,0))</f>
        <v>Georgia Southern</v>
      </c>
      <c r="G81" s="76" t="str">
        <f>IF(+All!$F477="South Alabama",+All!G477,IF(+All!$H477="South Alabama",+All!G477,0))</f>
        <v>SB</v>
      </c>
      <c r="H81" s="75" t="str">
        <f>IF(+All!$F477="South Alabama",+All!H477,IF(+All!$H477="South Alabama",+All!H477,0))</f>
        <v>South Alabama</v>
      </c>
      <c r="I81" s="76" t="str">
        <f>IF(+All!$F477="South Alabama",+All!I477,IF(+All!$H477="South Alabama",+All!I477,0))</f>
        <v>SB</v>
      </c>
      <c r="J81" s="706" t="str">
        <f>IF(+All!$F477="South Alabama",+All!J477,IF(+All!$H477="South Alabama",+All!J477,0))</f>
        <v>South Alabama</v>
      </c>
      <c r="K81" s="707" t="str">
        <f>IF(+All!$F477="South Alabama",+All!K477,IF(+All!$H477="South Alabama",+All!K477,0))</f>
        <v>Georgia Southern</v>
      </c>
      <c r="L81" s="78">
        <f>IF(+All!$F477="South Alabama",+All!L477,IF(+All!$H477="South Alabama",+All!L477,0))</f>
        <v>3</v>
      </c>
      <c r="M81" s="79">
        <f>IF(+All!$F477="South Alabama",+All!M477,IF(+All!$H477="South Alabama",+All!M477,0))</f>
        <v>50.5</v>
      </c>
      <c r="N81" s="706" t="str">
        <f>IF(+All!$F477="South Alabama",+All!N477,IF(+All!$H477="South Alabama",+All!N477,0))</f>
        <v>South Alabama</v>
      </c>
      <c r="O81" s="708">
        <f>IF(+All!$F477="South Alabama",+All!O477,IF(+All!$H477="South Alabama",+All!O477,0))</f>
        <v>41</v>
      </c>
      <c r="P81" s="708" t="str">
        <f>IF(+All!$F477="South Alabama",+All!P477,IF(+All!$H477="South Alabama",+All!P477,0))</f>
        <v>Georgia Southern</v>
      </c>
      <c r="Q81" s="707">
        <f>IF(+All!$F477="South Alabama",+All!Q477,IF(+All!$H477="South Alabama",+All!Q477,0))</f>
        <v>14</v>
      </c>
      <c r="R81" s="706" t="str">
        <f>IF(+All!$F477="South Alabama",+All!R477,IF(+All!$H477="South Alabama",+All!R477,0))</f>
        <v>South Alabama</v>
      </c>
      <c r="S81" s="708" t="str">
        <f>IF(+All!$F477="South Alabama",+All!S477,IF(+All!$H477="South Alabama",+All!S477,0))</f>
        <v>Georgia Southern</v>
      </c>
      <c r="T81" s="706" t="str">
        <f>IF(+All!$F477="South Alabama",+All!T477,IF(+All!$H477="South Alabama",+All!T477,0))</f>
        <v>Georgia Southern</v>
      </c>
      <c r="U81" s="707" t="str">
        <f>IF(+All!$F477="South Alabama",+All!U477,IF(+All!$H477="South Alabama",+All!U477,0))</f>
        <v>L</v>
      </c>
      <c r="V81" s="706">
        <f>IF(+All!$F978="South Alabama",+All!#REF!,IF(+All!$H978="South Alabama",+All!#REF!,0))</f>
        <v>0</v>
      </c>
      <c r="W81" s="707">
        <f>IF(+All!$F978="South Alabama",+All!#REF!,IF(+All!$H978="South Alabama",+All!#REF!,0))</f>
        <v>0</v>
      </c>
      <c r="X81" s="706">
        <f>IF(+All!$F978="South Alabama",+All!#REF!,IF(+All!$H978="South Alabama",+All!#REF!,0))</f>
        <v>0</v>
      </c>
      <c r="Y81" s="707">
        <f>IF(+All!$F978="South Alabama",+All!#REF!,IF(+All!$H978="South Alabama",+All!#REF!,0))</f>
        <v>0</v>
      </c>
      <c r="Z81" s="706">
        <f>IF(+All!$F978="South Alabama",+All!#REF!,IF(+All!$H978="South Alabama",+All!#REF!,0))</f>
        <v>0</v>
      </c>
      <c r="AA81" s="707">
        <f>IF(+All!$F978="South Alabama",+All!#REF!,IF(+All!$H978="South Alabama",+All!#REF!,0))</f>
        <v>0</v>
      </c>
      <c r="AB81" s="706">
        <f>IF(+All!$F978="South Alabama",+All!#REF!,IF(+All!$H978="South Alabama",+All!#REF!,0))</f>
        <v>0</v>
      </c>
      <c r="AC81" s="707">
        <f>IF(+All!$F978="South Alabama",+All!#REF!,IF(+All!$H978="South Alabama",+All!#REF!,0))</f>
        <v>0</v>
      </c>
      <c r="AD81" s="706">
        <f>IF(+All!$F978="South Alabama",+All!#REF!,IF(+All!$H978="South Alabama",+All!#REF!,0))</f>
        <v>0</v>
      </c>
      <c r="AE81" s="707">
        <f>IF(+All!$F978="South Alabama",+All!#REF!,IF(+All!$H978="South Alabama",+All!#REF!,0))</f>
        <v>0</v>
      </c>
      <c r="AF81" s="706">
        <f>IF(+All!$F978="South Alabama",+All!#REF!,IF(+All!$H978="South Alabama",+All!#REF!,0))</f>
        <v>0</v>
      </c>
      <c r="AG81" s="707">
        <f>IF(+All!$F978="South Alabama",+All!#REF!,IF(+All!$H978="South Alabama",+All!#REF!,0))</f>
        <v>0</v>
      </c>
      <c r="AH81" s="706">
        <f>IF(+All!$F978="South Alabama",+All!#REF!,IF(+All!$H978="South Alabama",+All!#REF!,0))</f>
        <v>0</v>
      </c>
      <c r="AI81" s="707">
        <f>IF(+All!$F978="South Alabama",+All!#REF!,IF(+All!$H978="South Alabama",+All!#REF!,0))</f>
        <v>0</v>
      </c>
      <c r="AJ81" s="706">
        <f>IF(+All!$F978="South Alabama",+All!#REF!,IF(+All!$H978="South Alabama",+All!#REF!,0))</f>
        <v>0</v>
      </c>
      <c r="AK81" s="707">
        <f>IF(+All!$F978="South Alabama",+All!#REF!,IF(+All!$H978="South Alabama",+All!#REF!,0))</f>
        <v>0</v>
      </c>
      <c r="AL81" s="81">
        <f>IF(+All!$F978="South Alabama",+All!V978,IF(+All!$H978="South Alabama",+All!V978,0))</f>
        <v>0</v>
      </c>
      <c r="AM81" s="82">
        <f>IF(+All!$F978="South Alabama",+All!W978,IF(+All!$H978="South Alabama",+All!W978,0))</f>
        <v>0</v>
      </c>
      <c r="AN81" s="81">
        <f>IF(+All!$F978="South Alabama",+All!X978,IF(+All!$H978="South Alabama",+All!X978,0))</f>
        <v>0</v>
      </c>
      <c r="AO81" s="83">
        <f>IF(+All!$F978="South Alabama",+All!Y978,IF(+All!$H978="South Alabama",+All!Y978,0))</f>
        <v>0</v>
      </c>
      <c r="AP81" s="84">
        <f>IF(+All!$F978="South Alabama",+All!Z978,IF(+All!$H978="South Alabama",+All!Z978,0))</f>
        <v>0</v>
      </c>
      <c r="AQ81" s="480">
        <f>IF(+All!$F978="South Alabama",+All!#REF!,IF(+All!$H978="South Alabama",+All!#REF!,0))</f>
        <v>0</v>
      </c>
      <c r="AR81" s="482">
        <f>IF(+All!$F978="South Alabama",+All!#REF!,IF(+All!$H978="South Alabama",+All!#REF!,0))</f>
        <v>0</v>
      </c>
      <c r="AS81" s="483">
        <f>IF(+All!$F978="South Alabama",+All!#REF!,IF(+All!$H978="South Alabama",+All!#REF!,0))</f>
        <v>0</v>
      </c>
      <c r="AT81" s="483">
        <f>IF(+All!$F978="South Alabama",+All!#REF!,IF(+All!$H978="South Alabama",+All!#REF!,0))</f>
        <v>0</v>
      </c>
      <c r="AU81" s="482">
        <f>IF(+All!$F978="South Alabama",+All!#REF!,IF(+All!$H978="South Alabama",+All!#REF!,0))</f>
        <v>0</v>
      </c>
      <c r="AV81" s="483">
        <f>IF(+All!$F978="South Alabama",+All!#REF!,IF(+All!$H978="South Alabama",+All!#REF!,0))</f>
        <v>0</v>
      </c>
      <c r="AW81" s="484">
        <f>IF(+All!$F978="South Alabama",+All!#REF!,IF(+All!$H978="South Alabama",+All!#REF!,0))</f>
        <v>0</v>
      </c>
      <c r="AX81" s="483">
        <f>IF(+All!$F978="South Alabama",+All!#REF!,IF(+All!$H978="South Alabama",+All!#REF!,0))</f>
        <v>0</v>
      </c>
      <c r="AY81" s="88">
        <f>IF(+All!$F978="South Alabama",+All!#REF!,IF(+All!$H978="South Alabama",+All!#REF!,0))</f>
        <v>0</v>
      </c>
      <c r="AZ81" s="89">
        <f>IF(+All!$F978="South Alabama",+All!#REF!,IF(+All!$H978="South Alabama",+All!#REF!,0))</f>
        <v>0</v>
      </c>
      <c r="BA81" s="90">
        <f>IF(+All!$F978="South Alabama",+All!#REF!,IF(+All!$H978="South Alabama",+All!#REF!,0))</f>
        <v>0</v>
      </c>
      <c r="BB81" s="90">
        <f>IF(+All!$F978="South Alabama",+All!#REF!,IF(+All!$H978="South Alabama",+All!#REF!,0))</f>
        <v>0</v>
      </c>
      <c r="BC81" s="91">
        <f>IF(+All!$F978="South Alabama",+All!#REF!,IF(+All!$H978="South Alabama",+All!#REF!,0))</f>
        <v>0</v>
      </c>
      <c r="BD81" s="482">
        <f>IF(+All!$F978="South Alabama",+All!#REF!,IF(+All!$H978="South Alabama",+All!#REF!,0))</f>
        <v>0</v>
      </c>
      <c r="BE81" s="483">
        <f>IF(+All!$F978="South Alabama",+All!#REF!,IF(+All!$H978="South Alabama",+All!#REF!,0))</f>
        <v>0</v>
      </c>
      <c r="BF81" s="483">
        <f>IF(+All!$F978="South Alabama",+All!#REF!,IF(+All!$H978="South Alabama",+All!#REF!,0))</f>
        <v>0</v>
      </c>
      <c r="BG81" s="482">
        <f>IF(+All!$F978="South Alabama",+All!#REF!,IF(+All!$H978="South Alabama",+All!#REF!,0))</f>
        <v>0</v>
      </c>
      <c r="BH81" s="483">
        <f>IF(+All!$F978="South Alabama",+All!#REF!,IF(+All!$H978="South Alabama",+All!#REF!,0))</f>
        <v>0</v>
      </c>
      <c r="BI81" s="484">
        <f>IF(+All!$F978="South Alabama",+All!#REF!,IF(+All!$H978="South Alabama",+All!#REF!,0))</f>
        <v>0</v>
      </c>
      <c r="BJ81" s="92">
        <f>IF(+All!$F978="South Alabama",+All!#REF!,IF(+All!$H978="South Alabama",+All!#REF!,0))</f>
        <v>0</v>
      </c>
      <c r="BK81" s="93">
        <f>IF(+All!$F978="South Alabama",+All!#REF!,IF(+All!$H978="South Alabama",+All!#REF!,0))</f>
        <v>0</v>
      </c>
      <c r="BL81" s="817"/>
      <c r="BM81" s="817"/>
      <c r="BN81" s="817"/>
      <c r="BO81" s="817"/>
      <c r="BP81" s="817"/>
      <c r="BQ81" s="817"/>
    </row>
    <row r="82" spans="1:69" s="107" customFormat="1" x14ac:dyDescent="0.8">
      <c r="A82" s="70">
        <f>IF(+All!$F603="South Alabama",+All!A603,IF(+All!$H603="South Alabama",+All!A603,0))</f>
        <v>8</v>
      </c>
      <c r="B82" s="480" t="str">
        <f>IF(+All!$F603="South Alabama",+All!B603,IF(+All!$H603="South Alabama",+All!B603,0))</f>
        <v>Sat</v>
      </c>
      <c r="C82" s="72">
        <f>IF(+All!$F603="South Alabama",+All!C603,IF(+All!$H603="South Alabama",+All!C603,0))</f>
        <v>44492</v>
      </c>
      <c r="D82" s="73">
        <f>IF(+All!$F603="South Alabama",+All!D603,IF(+All!$H603="South Alabama",+All!D603,0))</f>
        <v>0.79166666666666663</v>
      </c>
      <c r="E82" s="707" t="str">
        <f>IF(+All!$F603="South Alabama",+All!E603,IF(+All!$H603="South Alabama",+All!E603,0))</f>
        <v>espn3</v>
      </c>
      <c r="F82" s="75" t="str">
        <f>IF(+All!$F603="South Alabama",+All!F603,IF(+All!$H603="South Alabama",+All!F603,0))</f>
        <v>South Alabama</v>
      </c>
      <c r="G82" s="76" t="str">
        <f>IF(+All!$F603="South Alabama",+All!G603,IF(+All!$H603="South Alabama",+All!G603,0))</f>
        <v>SB</v>
      </c>
      <c r="H82" s="75" t="str">
        <f>IF(+All!$F603="South Alabama",+All!H603,IF(+All!$H603="South Alabama",+All!H603,0))</f>
        <v>UL Monroe</v>
      </c>
      <c r="I82" s="76" t="str">
        <f>IF(+All!$F603="South Alabama",+All!I603,IF(+All!$H603="South Alabama",+All!I603,0))</f>
        <v>SB</v>
      </c>
      <c r="J82" s="706" t="str">
        <f>IF(+All!$F603="South Alabama",+All!J603,IF(+All!$H603="South Alabama",+All!J603,0))</f>
        <v>South Alabama</v>
      </c>
      <c r="K82" s="707" t="str">
        <f>IF(+All!$F603="South Alabama",+All!K603,IF(+All!$H603="South Alabama",+All!K603,0))</f>
        <v>UL Monroe</v>
      </c>
      <c r="L82" s="78">
        <f>IF(+All!$F603="South Alabama",+All!L603,IF(+All!$H603="South Alabama",+All!L603,0))</f>
        <v>13.5</v>
      </c>
      <c r="M82" s="79">
        <f>IF(+All!$F603="South Alabama",+All!M603,IF(+All!$H603="South Alabama",+All!M603,0))</f>
        <v>50.5</v>
      </c>
      <c r="N82" s="706" t="str">
        <f>IF(+All!$F603="South Alabama",+All!N603,IF(+All!$H603="South Alabama",+All!N603,0))</f>
        <v>UL Monroe</v>
      </c>
      <c r="O82" s="708">
        <f>IF(+All!$F603="South Alabama",+All!O603,IF(+All!$H603="South Alabama",+All!O603,0))</f>
        <v>41</v>
      </c>
      <c r="P82" s="708" t="str">
        <f>IF(+All!$F603="South Alabama",+All!P603,IF(+All!$H603="South Alabama",+All!P603,0))</f>
        <v>South Alabama</v>
      </c>
      <c r="Q82" s="707">
        <f>IF(+All!$F603="South Alabama",+All!Q603,IF(+All!$H603="South Alabama",+All!Q603,0))</f>
        <v>31</v>
      </c>
      <c r="R82" s="706" t="str">
        <f>IF(+All!$F603="South Alabama",+All!R603,IF(+All!$H603="South Alabama",+All!R603,0))</f>
        <v>UL Monroe</v>
      </c>
      <c r="S82" s="708" t="str">
        <f>IF(+All!$F603="South Alabama",+All!S603,IF(+All!$H603="South Alabama",+All!S603,0))</f>
        <v>South Alabama</v>
      </c>
      <c r="T82" s="706" t="str">
        <f>IF(+All!$F603="South Alabama",+All!T603,IF(+All!$H603="South Alabama",+All!T603,0))</f>
        <v>UL Monroe</v>
      </c>
      <c r="U82" s="707" t="str">
        <f>IF(+All!$F603="South Alabama",+All!U603,IF(+All!$H603="South Alabama",+All!U603,0))</f>
        <v>W</v>
      </c>
      <c r="V82" s="706" t="e">
        <f>IF(+All!#REF!="South Alabama",+All!#REF!,IF(+All!#REF!="South Alabama",+All!#REF!,0))</f>
        <v>#REF!</v>
      </c>
      <c r="W82" s="707" t="e">
        <f>IF(+All!#REF!="South Alabama",+All!#REF!,IF(+All!#REF!="South Alabama",+All!#REF!,0))</f>
        <v>#REF!</v>
      </c>
      <c r="X82" s="706" t="e">
        <f>IF(+All!#REF!="South Alabama",+All!#REF!,IF(+All!#REF!="South Alabama",+All!#REF!,0))</f>
        <v>#REF!</v>
      </c>
      <c r="Y82" s="707" t="e">
        <f>IF(+All!#REF!="South Alabama",+All!#REF!,IF(+All!#REF!="South Alabama",+All!#REF!,0))</f>
        <v>#REF!</v>
      </c>
      <c r="Z82" s="706" t="e">
        <f>IF(+All!#REF!="South Alabama",+All!#REF!,IF(+All!#REF!="South Alabama",+All!#REF!,0))</f>
        <v>#REF!</v>
      </c>
      <c r="AA82" s="707" t="e">
        <f>IF(+All!#REF!="South Alabama",+All!#REF!,IF(+All!#REF!="South Alabama",+All!#REF!,0))</f>
        <v>#REF!</v>
      </c>
      <c r="AB82" s="706" t="e">
        <f>IF(+All!#REF!="South Alabama",+All!#REF!,IF(+All!#REF!="South Alabama",+All!#REF!,0))</f>
        <v>#REF!</v>
      </c>
      <c r="AC82" s="707" t="e">
        <f>IF(+All!#REF!="South Alabama",+All!#REF!,IF(+All!#REF!="South Alabama",+All!#REF!,0))</f>
        <v>#REF!</v>
      </c>
      <c r="AD82" s="706" t="e">
        <f>IF(+All!#REF!="South Alabama",+All!#REF!,IF(+All!#REF!="South Alabama",+All!#REF!,0))</f>
        <v>#REF!</v>
      </c>
      <c r="AE82" s="707" t="e">
        <f>IF(+All!#REF!="South Alabama",+All!#REF!,IF(+All!#REF!="South Alabama",+All!#REF!,0))</f>
        <v>#REF!</v>
      </c>
      <c r="AF82" s="706" t="e">
        <f>IF(+All!#REF!="South Alabama",+All!#REF!,IF(+All!#REF!="South Alabama",+All!#REF!,0))</f>
        <v>#REF!</v>
      </c>
      <c r="AG82" s="707" t="e">
        <f>IF(+All!#REF!="South Alabama",+All!#REF!,IF(+All!#REF!="South Alabama",+All!#REF!,0))</f>
        <v>#REF!</v>
      </c>
      <c r="AH82" s="706" t="e">
        <f>IF(+All!#REF!="South Alabama",+All!#REF!,IF(+All!#REF!="South Alabama",+All!#REF!,0))</f>
        <v>#REF!</v>
      </c>
      <c r="AI82" s="707" t="e">
        <f>IF(+All!#REF!="South Alabama",+All!#REF!,IF(+All!#REF!="South Alabama",+All!#REF!,0))</f>
        <v>#REF!</v>
      </c>
      <c r="AJ82" s="706" t="e">
        <f>IF(+All!#REF!="South Alabama",+All!#REF!,IF(+All!#REF!="South Alabama",+All!#REF!,0))</f>
        <v>#REF!</v>
      </c>
      <c r="AK82" s="707" t="e">
        <f>IF(+All!#REF!="South Alabama",+All!#REF!,IF(+All!#REF!="South Alabama",+All!#REF!,0))</f>
        <v>#REF!</v>
      </c>
      <c r="AL82" s="81" t="e">
        <f>IF(+All!#REF!="South Alabama",+All!#REF!,IF(+All!#REF!="South Alabama",+All!#REF!,0))</f>
        <v>#REF!</v>
      </c>
      <c r="AM82" s="82" t="e">
        <f>IF(+All!#REF!="South Alabama",+All!#REF!,IF(+All!#REF!="South Alabama",+All!#REF!,0))</f>
        <v>#REF!</v>
      </c>
      <c r="AN82" s="81" t="e">
        <f>IF(+All!#REF!="South Alabama",+All!#REF!,IF(+All!#REF!="South Alabama",+All!#REF!,0))</f>
        <v>#REF!</v>
      </c>
      <c r="AO82" s="83" t="e">
        <f>IF(+All!#REF!="South Alabama",+All!#REF!,IF(+All!#REF!="South Alabama",+All!#REF!,0))</f>
        <v>#REF!</v>
      </c>
      <c r="AP82" s="84" t="e">
        <f>IF(+All!#REF!="South Alabama",+All!#REF!,IF(+All!#REF!="South Alabama",+All!#REF!,0))</f>
        <v>#REF!</v>
      </c>
      <c r="AQ82" s="480" t="e">
        <f>IF(+All!#REF!="South Alabama",+All!#REF!,IF(+All!#REF!="South Alabama",+All!#REF!,0))</f>
        <v>#REF!</v>
      </c>
      <c r="AR82" s="482" t="e">
        <f>IF(+All!#REF!="South Alabama",+All!#REF!,IF(+All!#REF!="South Alabama",+All!#REF!,0))</f>
        <v>#REF!</v>
      </c>
      <c r="AS82" s="483" t="e">
        <f>IF(+All!#REF!="South Alabama",+All!#REF!,IF(+All!#REF!="South Alabama",+All!#REF!,0))</f>
        <v>#REF!</v>
      </c>
      <c r="AT82" s="483" t="e">
        <f>IF(+All!#REF!="South Alabama",+All!#REF!,IF(+All!#REF!="South Alabama",+All!#REF!,0))</f>
        <v>#REF!</v>
      </c>
      <c r="AU82" s="482" t="e">
        <f>IF(+All!#REF!="South Alabama",+All!#REF!,IF(+All!#REF!="South Alabama",+All!#REF!,0))</f>
        <v>#REF!</v>
      </c>
      <c r="AV82" s="483" t="e">
        <f>IF(+All!#REF!="South Alabama",+All!#REF!,IF(+All!#REF!="South Alabama",+All!#REF!,0))</f>
        <v>#REF!</v>
      </c>
      <c r="AW82" s="484" t="e">
        <f>IF(+All!#REF!="South Alabama",+All!#REF!,IF(+All!#REF!="South Alabama",+All!#REF!,0))</f>
        <v>#REF!</v>
      </c>
      <c r="AX82" s="483" t="e">
        <f>IF(+All!#REF!="South Alabama",+All!#REF!,IF(+All!#REF!="South Alabama",+All!#REF!,0))</f>
        <v>#REF!</v>
      </c>
      <c r="AY82" s="88" t="e">
        <f>IF(+All!#REF!="South Alabama",+All!#REF!,IF(+All!#REF!="South Alabama",+All!#REF!,0))</f>
        <v>#REF!</v>
      </c>
      <c r="AZ82" s="89" t="e">
        <f>IF(+All!#REF!="South Alabama",+All!#REF!,IF(+All!#REF!="South Alabama",+All!#REF!,0))</f>
        <v>#REF!</v>
      </c>
      <c r="BA82" s="90" t="e">
        <f>IF(+All!#REF!="South Alabama",+All!#REF!,IF(+All!#REF!="South Alabama",+All!#REF!,0))</f>
        <v>#REF!</v>
      </c>
      <c r="BB82" s="90" t="e">
        <f>IF(+All!#REF!="South Alabama",+All!#REF!,IF(+All!#REF!="South Alabama",+All!#REF!,0))</f>
        <v>#REF!</v>
      </c>
      <c r="BC82" s="91" t="e">
        <f>IF(+All!#REF!="South Alabama",+All!#REF!,IF(+All!#REF!="South Alabama",+All!#REF!,0))</f>
        <v>#REF!</v>
      </c>
      <c r="BD82" s="482" t="e">
        <f>IF(+All!#REF!="South Alabama",+All!#REF!,IF(+All!#REF!="South Alabama",+All!#REF!,0))</f>
        <v>#REF!</v>
      </c>
      <c r="BE82" s="483" t="e">
        <f>IF(+All!#REF!="South Alabama",+All!#REF!,IF(+All!#REF!="South Alabama",+All!#REF!,0))</f>
        <v>#REF!</v>
      </c>
      <c r="BF82" s="483" t="e">
        <f>IF(+All!#REF!="South Alabama",+All!#REF!,IF(+All!#REF!="South Alabama",+All!#REF!,0))</f>
        <v>#REF!</v>
      </c>
      <c r="BG82" s="482" t="e">
        <f>IF(+All!#REF!="South Alabama",+All!#REF!,IF(+All!#REF!="South Alabama",+All!#REF!,0))</f>
        <v>#REF!</v>
      </c>
      <c r="BH82" s="483" t="e">
        <f>IF(+All!#REF!="South Alabama",+All!#REF!,IF(+All!#REF!="South Alabama",+All!#REF!,0))</f>
        <v>#REF!</v>
      </c>
      <c r="BI82" s="484" t="e">
        <f>IF(+All!#REF!="South Alabama",+All!#REF!,IF(+All!#REF!="South Alabama",+All!#REF!,0))</f>
        <v>#REF!</v>
      </c>
      <c r="BJ82" s="92" t="e">
        <f>IF(+All!#REF!="South Alabama",+All!#REF!,IF(+All!#REF!="South Alabama",+All!#REF!,0))</f>
        <v>#REF!</v>
      </c>
      <c r="BK82" s="93" t="e">
        <f>IF(+All!#REF!="South Alabama",+All!#REF!,IF(+All!#REF!="South Alabama",+All!#REF!,0))</f>
        <v>#REF!</v>
      </c>
      <c r="BL82" s="817"/>
      <c r="BM82" s="817"/>
      <c r="BN82" s="817"/>
      <c r="BO82" s="817"/>
      <c r="BP82" s="817"/>
      <c r="BQ82" s="817"/>
    </row>
    <row r="83" spans="1:69" x14ac:dyDescent="0.8">
      <c r="A83" s="70">
        <f>IF(+All!$F679="South Alabama",+All!A679,IF(+All!$H679="South Alabama",+All!A679,0))</f>
        <v>9</v>
      </c>
      <c r="B83" s="480" t="str">
        <f>IF(+All!$F679="South Alabama",+All!B679,IF(+All!$H679="South Alabama",+All!B679,0))</f>
        <v>Sat</v>
      </c>
      <c r="C83" s="72">
        <f>IF(+All!$F679="South Alabama",+All!C679,IF(+All!$H679="South Alabama",+All!C679,0))</f>
        <v>44499</v>
      </c>
      <c r="D83" s="73">
        <f>IF(+All!$F679="South Alabama",+All!D679,IF(+All!$H679="South Alabama",+All!D679,0))</f>
        <v>0.70833333333333337</v>
      </c>
      <c r="E83" s="707">
        <f>IF(+All!$F679="South Alabama",+All!E679,IF(+All!$H679="South Alabama",+All!E679,0))</f>
        <v>0</v>
      </c>
      <c r="F83" s="75" t="str">
        <f>IF(+All!$F679="South Alabama",+All!F679,IF(+All!$H679="South Alabama",+All!F679,0))</f>
        <v>Arkansas State</v>
      </c>
      <c r="G83" s="76" t="str">
        <f>IF(+All!$F679="South Alabama",+All!G679,IF(+All!$H679="South Alabama",+All!G679,0))</f>
        <v>SB</v>
      </c>
      <c r="H83" s="75" t="str">
        <f>IF(+All!$F679="South Alabama",+All!H679,IF(+All!$H679="South Alabama",+All!H679,0))</f>
        <v>South Alabama</v>
      </c>
      <c r="I83" s="76" t="str">
        <f>IF(+All!$F679="South Alabama",+All!I679,IF(+All!$H679="South Alabama",+All!I679,0))</f>
        <v>SB</v>
      </c>
      <c r="J83" s="706" t="str">
        <f>IF(+All!$F679="South Alabama",+All!J679,IF(+All!$H679="South Alabama",+All!J679,0))</f>
        <v>South Alabama</v>
      </c>
      <c r="K83" s="707" t="str">
        <f>IF(+All!$F679="South Alabama",+All!K679,IF(+All!$H679="South Alabama",+All!K679,0))</f>
        <v>Arkansas State</v>
      </c>
      <c r="L83" s="78">
        <f>IF(+All!$F679="South Alabama",+All!L679,IF(+All!$H679="South Alabama",+All!L679,0))</f>
        <v>9</v>
      </c>
      <c r="M83" s="79">
        <f>IF(+All!$F679="South Alabama",+All!M679,IF(+All!$H679="South Alabama",+All!M679,0))</f>
        <v>66</v>
      </c>
      <c r="N83" s="706" t="str">
        <f>IF(+All!$F679="South Alabama",+All!N679,IF(+All!$H679="South Alabama",+All!N679,0))</f>
        <v>South Alabama</v>
      </c>
      <c r="O83" s="708">
        <f>IF(+All!$F679="South Alabama",+All!O679,IF(+All!$H679="South Alabama",+All!O679,0))</f>
        <v>31</v>
      </c>
      <c r="P83" s="708" t="str">
        <f>IF(+All!$F679="South Alabama",+All!P679,IF(+All!$H679="South Alabama",+All!P679,0))</f>
        <v>Arkansas State</v>
      </c>
      <c r="Q83" s="707">
        <f>IF(+All!$F679="South Alabama",+All!Q679,IF(+All!$H679="South Alabama",+All!Q679,0))</f>
        <v>13</v>
      </c>
      <c r="R83" s="706" t="str">
        <f>IF(+All!$F679="South Alabama",+All!R679,IF(+All!$H679="South Alabama",+All!R679,0))</f>
        <v>South Alabama</v>
      </c>
      <c r="S83" s="708" t="str">
        <f>IF(+All!$F679="South Alabama",+All!S679,IF(+All!$H679="South Alabama",+All!S679,0))</f>
        <v>Arkansas State</v>
      </c>
      <c r="T83" s="706" t="str">
        <f>IF(+All!$F679="South Alabama",+All!T679,IF(+All!$H679="South Alabama",+All!T679,0))</f>
        <v>Arkansas State</v>
      </c>
      <c r="U83" s="707" t="str">
        <f>IF(+All!$F679="South Alabama",+All!U679,IF(+All!$H679="South Alabama",+All!U679,0))</f>
        <v>L</v>
      </c>
      <c r="V83" s="706" t="e">
        <f>IF(+All!#REF!="South Alabama",+All!#REF!,IF(+All!#REF!="South Alabama",+All!#REF!,0))</f>
        <v>#REF!</v>
      </c>
      <c r="W83" s="707" t="e">
        <f>IF(+All!#REF!="South Alabama",+All!#REF!,IF(+All!#REF!="South Alabama",+All!#REF!,0))</f>
        <v>#REF!</v>
      </c>
      <c r="X83" s="706" t="e">
        <f>IF(+All!#REF!="South Alabama",+All!#REF!,IF(+All!#REF!="South Alabama",+All!#REF!,0))</f>
        <v>#REF!</v>
      </c>
      <c r="Y83" s="707" t="e">
        <f>IF(+All!#REF!="South Alabama",+All!#REF!,IF(+All!#REF!="South Alabama",+All!#REF!,0))</f>
        <v>#REF!</v>
      </c>
      <c r="Z83" s="706" t="e">
        <f>IF(+All!#REF!="South Alabama",+All!#REF!,IF(+All!#REF!="South Alabama",+All!#REF!,0))</f>
        <v>#REF!</v>
      </c>
      <c r="AA83" s="707" t="e">
        <f>IF(+All!#REF!="South Alabama",+All!#REF!,IF(+All!#REF!="South Alabama",+All!#REF!,0))</f>
        <v>#REF!</v>
      </c>
      <c r="AB83" s="706" t="e">
        <f>IF(+All!#REF!="South Alabama",+All!#REF!,IF(+All!#REF!="South Alabama",+All!#REF!,0))</f>
        <v>#REF!</v>
      </c>
      <c r="AC83" s="707" t="e">
        <f>IF(+All!#REF!="South Alabama",+All!#REF!,IF(+All!#REF!="South Alabama",+All!#REF!,0))</f>
        <v>#REF!</v>
      </c>
      <c r="AD83" s="706" t="e">
        <f>IF(+All!#REF!="South Alabama",+All!#REF!,IF(+All!#REF!="South Alabama",+All!#REF!,0))</f>
        <v>#REF!</v>
      </c>
      <c r="AE83" s="707" t="e">
        <f>IF(+All!#REF!="South Alabama",+All!#REF!,IF(+All!#REF!="South Alabama",+All!#REF!,0))</f>
        <v>#REF!</v>
      </c>
      <c r="AF83" s="706" t="e">
        <f>IF(+All!#REF!="South Alabama",+All!#REF!,IF(+All!#REF!="South Alabama",+All!#REF!,0))</f>
        <v>#REF!</v>
      </c>
      <c r="AG83" s="707" t="e">
        <f>IF(+All!#REF!="South Alabama",+All!#REF!,IF(+All!#REF!="South Alabama",+All!#REF!,0))</f>
        <v>#REF!</v>
      </c>
      <c r="AH83" s="706" t="e">
        <f>IF(+All!#REF!="South Alabama",+All!#REF!,IF(+All!#REF!="South Alabama",+All!#REF!,0))</f>
        <v>#REF!</v>
      </c>
      <c r="AI83" s="707" t="e">
        <f>IF(+All!#REF!="South Alabama",+All!#REF!,IF(+All!#REF!="South Alabama",+All!#REF!,0))</f>
        <v>#REF!</v>
      </c>
      <c r="AJ83" s="706" t="e">
        <f>IF(+All!#REF!="South Alabama",+All!#REF!,IF(+All!#REF!="South Alabama",+All!#REF!,0))</f>
        <v>#REF!</v>
      </c>
      <c r="AK83" s="707" t="e">
        <f>IF(+All!#REF!="South Alabama",+All!#REF!,IF(+All!#REF!="South Alabama",+All!#REF!,0))</f>
        <v>#REF!</v>
      </c>
      <c r="AL83" s="81" t="e">
        <f>IF(+All!#REF!="South Alabama",+All!#REF!,IF(+All!#REF!="South Alabama",+All!#REF!,0))</f>
        <v>#REF!</v>
      </c>
      <c r="AM83" s="82" t="e">
        <f>IF(+All!#REF!="South Alabama",+All!#REF!,IF(+All!#REF!="South Alabama",+All!#REF!,0))</f>
        <v>#REF!</v>
      </c>
      <c r="AN83" s="81" t="e">
        <f>IF(+All!#REF!="South Alabama",+All!#REF!,IF(+All!#REF!="South Alabama",+All!#REF!,0))</f>
        <v>#REF!</v>
      </c>
      <c r="AO83" s="83" t="e">
        <f>IF(+All!#REF!="South Alabama",+All!#REF!,IF(+All!#REF!="South Alabama",+All!#REF!,0))</f>
        <v>#REF!</v>
      </c>
      <c r="AP83" s="84" t="e">
        <f>IF(+All!#REF!="South Alabama",+All!#REF!,IF(+All!#REF!="South Alabama",+All!#REF!,0))</f>
        <v>#REF!</v>
      </c>
      <c r="AQ83" s="480" t="e">
        <f>IF(+All!#REF!="South Alabama",+All!#REF!,IF(+All!#REF!="South Alabama",+All!#REF!,0))</f>
        <v>#REF!</v>
      </c>
      <c r="AR83" s="482" t="e">
        <f>IF(+All!#REF!="South Alabama",+All!#REF!,IF(+All!#REF!="South Alabama",+All!#REF!,0))</f>
        <v>#REF!</v>
      </c>
      <c r="AS83" s="483" t="e">
        <f>IF(+All!#REF!="South Alabama",+All!#REF!,IF(+All!#REF!="South Alabama",+All!#REF!,0))</f>
        <v>#REF!</v>
      </c>
      <c r="AT83" s="483" t="e">
        <f>IF(+All!#REF!="South Alabama",+All!#REF!,IF(+All!#REF!="South Alabama",+All!#REF!,0))</f>
        <v>#REF!</v>
      </c>
      <c r="AU83" s="482" t="e">
        <f>IF(+All!#REF!="South Alabama",+All!#REF!,IF(+All!#REF!="South Alabama",+All!#REF!,0))</f>
        <v>#REF!</v>
      </c>
      <c r="AV83" s="483" t="e">
        <f>IF(+All!#REF!="South Alabama",+All!#REF!,IF(+All!#REF!="South Alabama",+All!#REF!,0))</f>
        <v>#REF!</v>
      </c>
      <c r="AW83" s="484" t="e">
        <f>IF(+All!#REF!="South Alabama",+All!#REF!,IF(+All!#REF!="South Alabama",+All!#REF!,0))</f>
        <v>#REF!</v>
      </c>
      <c r="AX83" s="483" t="e">
        <f>IF(+All!#REF!="South Alabama",+All!#REF!,IF(+All!#REF!="South Alabama",+All!#REF!,0))</f>
        <v>#REF!</v>
      </c>
      <c r="AY83" s="88" t="e">
        <f>IF(+All!#REF!="South Alabama",+All!#REF!,IF(+All!#REF!="South Alabama",+All!#REF!,0))</f>
        <v>#REF!</v>
      </c>
      <c r="AZ83" s="89" t="e">
        <f>IF(+All!#REF!="South Alabama",+All!#REF!,IF(+All!#REF!="South Alabama",+All!#REF!,0))</f>
        <v>#REF!</v>
      </c>
      <c r="BA83" s="90" t="e">
        <f>IF(+All!#REF!="South Alabama",+All!#REF!,IF(+All!#REF!="South Alabama",+All!#REF!,0))</f>
        <v>#REF!</v>
      </c>
      <c r="BB83" s="90" t="e">
        <f>IF(+All!#REF!="South Alabama",+All!#REF!,IF(+All!#REF!="South Alabama",+All!#REF!,0))</f>
        <v>#REF!</v>
      </c>
      <c r="BC83" s="91" t="e">
        <f>IF(+All!#REF!="South Alabama",+All!#REF!,IF(+All!#REF!="South Alabama",+All!#REF!,0))</f>
        <v>#REF!</v>
      </c>
      <c r="BD83" s="482" t="e">
        <f>IF(+All!#REF!="South Alabama",+All!#REF!,IF(+All!#REF!="South Alabama",+All!#REF!,0))</f>
        <v>#REF!</v>
      </c>
      <c r="BE83" s="483" t="e">
        <f>IF(+All!#REF!="South Alabama",+All!#REF!,IF(+All!#REF!="South Alabama",+All!#REF!,0))</f>
        <v>#REF!</v>
      </c>
      <c r="BF83" s="483" t="e">
        <f>IF(+All!#REF!="South Alabama",+All!#REF!,IF(+All!#REF!="South Alabama",+All!#REF!,0))</f>
        <v>#REF!</v>
      </c>
      <c r="BG83" s="482" t="e">
        <f>IF(+All!#REF!="South Alabama",+All!#REF!,IF(+All!#REF!="South Alabama",+All!#REF!,0))</f>
        <v>#REF!</v>
      </c>
      <c r="BH83" s="483" t="e">
        <f>IF(+All!#REF!="South Alabama",+All!#REF!,IF(+All!#REF!="South Alabama",+All!#REF!,0))</f>
        <v>#REF!</v>
      </c>
      <c r="BI83" s="484" t="e">
        <f>IF(+All!#REF!="South Alabama",+All!#REF!,IF(+All!#REF!="South Alabama",+All!#REF!,0))</f>
        <v>#REF!</v>
      </c>
      <c r="BJ83" s="92" t="e">
        <f>IF(+All!#REF!="South Alabama",+All!#REF!,IF(+All!#REF!="South Alabama",+All!#REF!,0))</f>
        <v>#REF!</v>
      </c>
      <c r="BK83" s="93" t="e">
        <f>IF(+All!#REF!="South Alabama",+All!#REF!,IF(+All!#REF!="South Alabama",+All!#REF!,0))</f>
        <v>#REF!</v>
      </c>
    </row>
    <row r="84" spans="1:69" s="107" customFormat="1" x14ac:dyDescent="0.8">
      <c r="A84" s="70">
        <f>IF(+All!$F761="South Alabama",+All!A761,IF(+All!$H761="South Alabama",+All!A761,0))</f>
        <v>10</v>
      </c>
      <c r="B84" s="480" t="str">
        <f>IF(+All!$F761="South Alabama",+All!B761,IF(+All!$H761="South Alabama",+All!B761,0))</f>
        <v>Sat</v>
      </c>
      <c r="C84" s="72">
        <f>IF(+All!$F761="South Alabama",+All!C761,IF(+All!$H761="South Alabama",+All!C761,0))</f>
        <v>44506</v>
      </c>
      <c r="D84" s="73">
        <f>IF(+All!$F761="South Alabama",+All!D761,IF(+All!$H761="South Alabama",+All!D761,0))</f>
        <v>0.64583333333333337</v>
      </c>
      <c r="E84" s="707">
        <f>IF(+All!$F761="South Alabama",+All!E761,IF(+All!$H761="South Alabama",+All!E761,0))</f>
        <v>0</v>
      </c>
      <c r="F84" s="75" t="str">
        <f>IF(+All!$F761="South Alabama",+All!F761,IF(+All!$H761="South Alabama",+All!F761,0))</f>
        <v>South Alabama</v>
      </c>
      <c r="G84" s="76" t="str">
        <f>IF(+All!$F761="South Alabama",+All!G761,IF(+All!$H761="South Alabama",+All!G761,0))</f>
        <v>SB</v>
      </c>
      <c r="H84" s="75" t="str">
        <f>IF(+All!$F761="South Alabama",+All!H761,IF(+All!$H761="South Alabama",+All!H761,0))</f>
        <v>Troy</v>
      </c>
      <c r="I84" s="76" t="str">
        <f>IF(+All!$F761="South Alabama",+All!I761,IF(+All!$H761="South Alabama",+All!I761,0))</f>
        <v>SB</v>
      </c>
      <c r="J84" s="706" t="str">
        <f>IF(+All!$F761="South Alabama",+All!J761,IF(+All!$H761="South Alabama",+All!J761,0))</f>
        <v>Troy</v>
      </c>
      <c r="K84" s="707" t="str">
        <f>IF(+All!$F761="South Alabama",+All!K761,IF(+All!$H761="South Alabama",+All!K761,0))</f>
        <v>South Alabama</v>
      </c>
      <c r="L84" s="78">
        <f>IF(+All!$F761="South Alabama",+All!L761,IF(+All!$H761="South Alabama",+All!L761,0))</f>
        <v>4</v>
      </c>
      <c r="M84" s="79">
        <f>IF(+All!$F761="South Alabama",+All!M761,IF(+All!$H761="South Alabama",+All!M761,0))</f>
        <v>48</v>
      </c>
      <c r="N84" s="706" t="str">
        <f>IF(+All!$F761="South Alabama",+All!N761,IF(+All!$H761="South Alabama",+All!N761,0))</f>
        <v>Troy</v>
      </c>
      <c r="O84" s="708">
        <f>IF(+All!$F761="South Alabama",+All!O761,IF(+All!$H761="South Alabama",+All!O761,0))</f>
        <v>31</v>
      </c>
      <c r="P84" s="708" t="str">
        <f>IF(+All!$F761="South Alabama",+All!P761,IF(+All!$H761="South Alabama",+All!P761,0))</f>
        <v>South Alabama</v>
      </c>
      <c r="Q84" s="707">
        <f>IF(+All!$F761="South Alabama",+All!Q761,IF(+All!$H761="South Alabama",+All!Q761,0))</f>
        <v>24</v>
      </c>
      <c r="R84" s="706" t="str">
        <f>IF(+All!$F761="South Alabama",+All!R761,IF(+All!$H761="South Alabama",+All!R761,0))</f>
        <v>Troy</v>
      </c>
      <c r="S84" s="708" t="str">
        <f>IF(+All!$F761="South Alabama",+All!S761,IF(+All!$H761="South Alabama",+All!S761,0))</f>
        <v>South Alabama</v>
      </c>
      <c r="T84" s="706" t="str">
        <f>IF(+All!$F761="South Alabama",+All!T761,IF(+All!$H761="South Alabama",+All!T761,0))</f>
        <v>South Alabama</v>
      </c>
      <c r="U84" s="707" t="str">
        <f>IF(+All!$F761="South Alabama",+All!U761,IF(+All!$H761="South Alabama",+All!U761,0))</f>
        <v>L</v>
      </c>
      <c r="V84" s="706">
        <f>IF(+All!$F965="South Alabama",+All!#REF!,IF(+All!$H965="South Alabama",+All!#REF!,0))</f>
        <v>0</v>
      </c>
      <c r="W84" s="707">
        <f>IF(+All!$F965="South Alabama",+All!#REF!,IF(+All!$H965="South Alabama",+All!#REF!,0))</f>
        <v>0</v>
      </c>
      <c r="X84" s="706">
        <f>IF(+All!$F965="South Alabama",+All!#REF!,IF(+All!$H965="South Alabama",+All!#REF!,0))</f>
        <v>0</v>
      </c>
      <c r="Y84" s="707">
        <f>IF(+All!$F965="South Alabama",+All!#REF!,IF(+All!$H965="South Alabama",+All!#REF!,0))</f>
        <v>0</v>
      </c>
      <c r="Z84" s="706">
        <f>IF(+All!$F965="South Alabama",+All!#REF!,IF(+All!$H965="South Alabama",+All!#REF!,0))</f>
        <v>0</v>
      </c>
      <c r="AA84" s="707">
        <f>IF(+All!$F965="South Alabama",+All!#REF!,IF(+All!$H965="South Alabama",+All!#REF!,0))</f>
        <v>0</v>
      </c>
      <c r="AB84" s="706">
        <f>IF(+All!$F965="South Alabama",+All!#REF!,IF(+All!$H965="South Alabama",+All!#REF!,0))</f>
        <v>0</v>
      </c>
      <c r="AC84" s="707">
        <f>IF(+All!$F965="South Alabama",+All!#REF!,IF(+All!$H965="South Alabama",+All!#REF!,0))</f>
        <v>0</v>
      </c>
      <c r="AD84" s="706">
        <f>IF(+All!$F965="South Alabama",+All!#REF!,IF(+All!$H965="South Alabama",+All!#REF!,0))</f>
        <v>0</v>
      </c>
      <c r="AE84" s="707">
        <f>IF(+All!$F965="South Alabama",+All!#REF!,IF(+All!$H965="South Alabama",+All!#REF!,0))</f>
        <v>0</v>
      </c>
      <c r="AF84" s="706">
        <f>IF(+All!$F965="South Alabama",+All!#REF!,IF(+All!$H965="South Alabama",+All!#REF!,0))</f>
        <v>0</v>
      </c>
      <c r="AG84" s="707">
        <f>IF(+All!$F965="South Alabama",+All!#REF!,IF(+All!$H965="South Alabama",+All!#REF!,0))</f>
        <v>0</v>
      </c>
      <c r="AH84" s="706">
        <f>IF(+All!$F965="South Alabama",+All!#REF!,IF(+All!$H965="South Alabama",+All!#REF!,0))</f>
        <v>0</v>
      </c>
      <c r="AI84" s="707">
        <f>IF(+All!$F965="South Alabama",+All!#REF!,IF(+All!$H965="South Alabama",+All!#REF!,0))</f>
        <v>0</v>
      </c>
      <c r="AJ84" s="706">
        <f>IF(+All!$F965="South Alabama",+All!#REF!,IF(+All!$H965="South Alabama",+All!#REF!,0))</f>
        <v>0</v>
      </c>
      <c r="AK84" s="707">
        <f>IF(+All!$F965="South Alabama",+All!#REF!,IF(+All!$H965="South Alabama",+All!#REF!,0))</f>
        <v>0</v>
      </c>
      <c r="AL84" s="81">
        <f>IF(+All!$F965="South Alabama",+All!V965,IF(+All!$H965="South Alabama",+All!V965,0))</f>
        <v>0</v>
      </c>
      <c r="AM84" s="82">
        <f>IF(+All!$F965="South Alabama",+All!W965,IF(+All!$H965="South Alabama",+All!W965,0))</f>
        <v>0</v>
      </c>
      <c r="AN84" s="81">
        <f>IF(+All!$F965="South Alabama",+All!X965,IF(+All!$H965="South Alabama",+All!X965,0))</f>
        <v>0</v>
      </c>
      <c r="AO84" s="83">
        <f>IF(+All!$F965="South Alabama",+All!Y965,IF(+All!$H965="South Alabama",+All!Y965,0))</f>
        <v>0</v>
      </c>
      <c r="AP84" s="84">
        <f>IF(+All!$F965="South Alabama",+All!Z965,IF(+All!$H965="South Alabama",+All!Z965,0))</f>
        <v>0</v>
      </c>
      <c r="AQ84" s="480">
        <f>IF(+All!$F965="South Alabama",+All!#REF!,IF(+All!$H965="South Alabama",+All!#REF!,0))</f>
        <v>0</v>
      </c>
      <c r="AR84" s="482">
        <f>IF(+All!$F965="South Alabama",+All!#REF!,IF(+All!$H965="South Alabama",+All!#REF!,0))</f>
        <v>0</v>
      </c>
      <c r="AS84" s="483">
        <f>IF(+All!$F965="South Alabama",+All!#REF!,IF(+All!$H965="South Alabama",+All!#REF!,0))</f>
        <v>0</v>
      </c>
      <c r="AT84" s="483">
        <f>IF(+All!$F965="South Alabama",+All!#REF!,IF(+All!$H965="South Alabama",+All!#REF!,0))</f>
        <v>0</v>
      </c>
      <c r="AU84" s="482">
        <f>IF(+All!$F965="South Alabama",+All!#REF!,IF(+All!$H965="South Alabama",+All!#REF!,0))</f>
        <v>0</v>
      </c>
      <c r="AV84" s="483">
        <f>IF(+All!$F965="South Alabama",+All!#REF!,IF(+All!$H965="South Alabama",+All!#REF!,0))</f>
        <v>0</v>
      </c>
      <c r="AW84" s="484">
        <f>IF(+All!$F965="South Alabama",+All!#REF!,IF(+All!$H965="South Alabama",+All!#REF!,0))</f>
        <v>0</v>
      </c>
      <c r="AX84" s="483">
        <f>IF(+All!$F965="South Alabama",+All!#REF!,IF(+All!$H965="South Alabama",+All!#REF!,0))</f>
        <v>0</v>
      </c>
      <c r="AY84" s="88">
        <f>IF(+All!$F965="South Alabama",+All!#REF!,IF(+All!$H965="South Alabama",+All!#REF!,0))</f>
        <v>0</v>
      </c>
      <c r="AZ84" s="89">
        <f>IF(+All!$F965="South Alabama",+All!#REF!,IF(+All!$H965="South Alabama",+All!#REF!,0))</f>
        <v>0</v>
      </c>
      <c r="BA84" s="90">
        <f>IF(+All!$F965="South Alabama",+All!#REF!,IF(+All!$H965="South Alabama",+All!#REF!,0))</f>
        <v>0</v>
      </c>
      <c r="BB84" s="90">
        <f>IF(+All!$F965="South Alabama",+All!#REF!,IF(+All!$H965="South Alabama",+All!#REF!,0))</f>
        <v>0</v>
      </c>
      <c r="BC84" s="91">
        <f>IF(+All!$F965="South Alabama",+All!#REF!,IF(+All!$H965="South Alabama",+All!#REF!,0))</f>
        <v>0</v>
      </c>
      <c r="BD84" s="482">
        <f>IF(+All!$F965="South Alabama",+All!#REF!,IF(+All!$H965="South Alabama",+All!#REF!,0))</f>
        <v>0</v>
      </c>
      <c r="BE84" s="483">
        <f>IF(+All!$F965="South Alabama",+All!#REF!,IF(+All!$H965="South Alabama",+All!#REF!,0))</f>
        <v>0</v>
      </c>
      <c r="BF84" s="483">
        <f>IF(+All!$F965="South Alabama",+All!#REF!,IF(+All!$H965="South Alabama",+All!#REF!,0))</f>
        <v>0</v>
      </c>
      <c r="BG84" s="482">
        <f>IF(+All!$F965="South Alabama",+All!#REF!,IF(+All!$H965="South Alabama",+All!#REF!,0))</f>
        <v>0</v>
      </c>
      <c r="BH84" s="483">
        <f>IF(+All!$F965="South Alabama",+All!#REF!,IF(+All!$H965="South Alabama",+All!#REF!,0))</f>
        <v>0</v>
      </c>
      <c r="BI84" s="484">
        <f>IF(+All!$F965="South Alabama",+All!#REF!,IF(+All!$H965="South Alabama",+All!#REF!,0))</f>
        <v>0</v>
      </c>
      <c r="BJ84" s="92">
        <f>IF(+All!$F965="South Alabama",+All!#REF!,IF(+All!$H965="South Alabama",+All!#REF!,0))</f>
        <v>0</v>
      </c>
      <c r="BK84" s="93">
        <f>IF(+All!$F965="South Alabama",+All!#REF!,IF(+All!$H965="South Alabama",+All!#REF!,0))</f>
        <v>0</v>
      </c>
      <c r="BL84" s="817"/>
      <c r="BM84" s="817"/>
      <c r="BN84" s="817"/>
      <c r="BO84" s="817"/>
      <c r="BP84" s="817"/>
      <c r="BQ84" s="817"/>
    </row>
    <row r="85" spans="1:69" s="107" customFormat="1" x14ac:dyDescent="0.8">
      <c r="A85" s="70">
        <f>IF(+All!$F830="South Alabama",+All!A830,IF(+All!$H830="South Alabama",+All!A830,0))</f>
        <v>11</v>
      </c>
      <c r="B85" s="480" t="str">
        <f>IF(+All!$F830="South Alabama",+All!B830,IF(+All!$H830="South Alabama",+All!B830,0))</f>
        <v>Sat</v>
      </c>
      <c r="C85" s="72">
        <f>IF(+All!$F830="South Alabama",+All!C830,IF(+All!$H830="South Alabama",+All!C830,0))</f>
        <v>44513</v>
      </c>
      <c r="D85" s="73">
        <f>IF(+All!$F830="South Alabama",+All!D830,IF(+All!$H830="South Alabama",+All!D830,0))</f>
        <v>0.60416666666666663</v>
      </c>
      <c r="E85" s="707">
        <f>IF(+All!$F830="South Alabama",+All!E830,IF(+All!$H830="South Alabama",+All!E830,0))</f>
        <v>0</v>
      </c>
      <c r="F85" s="75" t="str">
        <f>IF(+All!$F830="South Alabama",+All!F830,IF(+All!$H830="South Alabama",+All!F830,0))</f>
        <v>South Alabama</v>
      </c>
      <c r="G85" s="76" t="str">
        <f>IF(+All!$F830="South Alabama",+All!G830,IF(+All!$H830="South Alabama",+All!G830,0))</f>
        <v>SB</v>
      </c>
      <c r="H85" s="75" t="str">
        <f>IF(+All!$F830="South Alabama",+All!H830,IF(+All!$H830="South Alabama",+All!H830,0))</f>
        <v>Appalachian State</v>
      </c>
      <c r="I85" s="76" t="str">
        <f>IF(+All!$F830="South Alabama",+All!I830,IF(+All!$H830="South Alabama",+All!I830,0))</f>
        <v>SB</v>
      </c>
      <c r="J85" s="706" t="str">
        <f>IF(+All!$F830="South Alabama",+All!J830,IF(+All!$H830="South Alabama",+All!J830,0))</f>
        <v>Appalachian State</v>
      </c>
      <c r="K85" s="707" t="str">
        <f>IF(+All!$F830="South Alabama",+All!K830,IF(+All!$H830="South Alabama",+All!K830,0))</f>
        <v>South Alabama</v>
      </c>
      <c r="L85" s="78">
        <f>IF(+All!$F830="South Alabama",+All!L830,IF(+All!$H830="South Alabama",+All!L830,0))</f>
        <v>21.5</v>
      </c>
      <c r="M85" s="79">
        <f>IF(+All!$F830="South Alabama",+All!M830,IF(+All!$H830="South Alabama",+All!M830,0))</f>
        <v>54.5</v>
      </c>
      <c r="N85" s="706" t="str">
        <f>IF(+All!$F830="South Alabama",+All!N830,IF(+All!$H830="South Alabama",+All!N830,0))</f>
        <v>Appalachian State</v>
      </c>
      <c r="O85" s="708">
        <f>IF(+All!$F830="South Alabama",+All!O830,IF(+All!$H830="South Alabama",+All!O830,0))</f>
        <v>31</v>
      </c>
      <c r="P85" s="708" t="str">
        <f>IF(+All!$F830="South Alabama",+All!P830,IF(+All!$H830="South Alabama",+All!P830,0))</f>
        <v>South Alabama</v>
      </c>
      <c r="Q85" s="707">
        <f>IF(+All!$F830="South Alabama",+All!Q830,IF(+All!$H830="South Alabama",+All!Q830,0))</f>
        <v>7</v>
      </c>
      <c r="R85" s="706" t="str">
        <f>IF(+All!$F830="South Alabama",+All!R830,IF(+All!$H830="South Alabama",+All!R830,0))</f>
        <v>Appalachian State</v>
      </c>
      <c r="S85" s="708" t="str">
        <f>IF(+All!$F830="South Alabama",+All!S830,IF(+All!$H830="South Alabama",+All!S830,0))</f>
        <v>South Alabama</v>
      </c>
      <c r="T85" s="706" t="str">
        <f>IF(+All!$F830="South Alabama",+All!T830,IF(+All!$H830="South Alabama",+All!T830,0))</f>
        <v>South Alabama</v>
      </c>
      <c r="U85" s="707" t="str">
        <f>IF(+All!$F830="South Alabama",+All!U830,IF(+All!$H830="South Alabama",+All!U830,0))</f>
        <v>L</v>
      </c>
      <c r="V85" s="706">
        <f>IF(+All!$F489="South Alabama",+All!#REF!,IF(+All!$H489="South Alabama",+All!#REF!,0))</f>
        <v>0</v>
      </c>
      <c r="W85" s="707">
        <f>IF(+All!$F489="South Alabama",+All!#REF!,IF(+All!$H489="South Alabama",+All!#REF!,0))</f>
        <v>0</v>
      </c>
      <c r="X85" s="706">
        <f>IF(+All!$F489="South Alabama",+All!#REF!,IF(+All!$H489="South Alabama",+All!#REF!,0))</f>
        <v>0</v>
      </c>
      <c r="Y85" s="707">
        <f>IF(+All!$F489="South Alabama",+All!#REF!,IF(+All!$H489="South Alabama",+All!#REF!,0))</f>
        <v>0</v>
      </c>
      <c r="Z85" s="706">
        <f>IF(+All!$F489="South Alabama",+All!#REF!,IF(+All!$H489="South Alabama",+All!#REF!,0))</f>
        <v>0</v>
      </c>
      <c r="AA85" s="707">
        <f>IF(+All!$F489="South Alabama",+All!#REF!,IF(+All!$H489="South Alabama",+All!#REF!,0))</f>
        <v>0</v>
      </c>
      <c r="AB85" s="706">
        <f>IF(+All!$F489="South Alabama",+All!#REF!,IF(+All!$H489="South Alabama",+All!#REF!,0))</f>
        <v>0</v>
      </c>
      <c r="AC85" s="707">
        <f>IF(+All!$F489="South Alabama",+All!#REF!,IF(+All!$H489="South Alabama",+All!#REF!,0))</f>
        <v>0</v>
      </c>
      <c r="AD85" s="706">
        <f>IF(+All!$F489="South Alabama",+All!#REF!,IF(+All!$H489="South Alabama",+All!#REF!,0))</f>
        <v>0</v>
      </c>
      <c r="AE85" s="707">
        <f>IF(+All!$F489="South Alabama",+All!#REF!,IF(+All!$H489="South Alabama",+All!#REF!,0))</f>
        <v>0</v>
      </c>
      <c r="AF85" s="706">
        <f>IF(+All!$F489="South Alabama",+All!#REF!,IF(+All!$H489="South Alabama",+All!#REF!,0))</f>
        <v>0</v>
      </c>
      <c r="AG85" s="707">
        <f>IF(+All!$F489="South Alabama",+All!#REF!,IF(+All!$H489="South Alabama",+All!#REF!,0))</f>
        <v>0</v>
      </c>
      <c r="AH85" s="706">
        <f>IF(+All!$F489="South Alabama",+All!#REF!,IF(+All!$H489="South Alabama",+All!#REF!,0))</f>
        <v>0</v>
      </c>
      <c r="AI85" s="707">
        <f>IF(+All!$F489="South Alabama",+All!#REF!,IF(+All!$H489="South Alabama",+All!#REF!,0))</f>
        <v>0</v>
      </c>
      <c r="AJ85" s="706">
        <f>IF(+All!$F489="South Alabama",+All!#REF!,IF(+All!$H489="South Alabama",+All!#REF!,0))</f>
        <v>0</v>
      </c>
      <c r="AK85" s="707">
        <f>IF(+All!$F489="South Alabama",+All!#REF!,IF(+All!$H489="South Alabama",+All!#REF!,0))</f>
        <v>0</v>
      </c>
      <c r="AL85" s="81">
        <f>IF(+All!$F489="South Alabama",+All!V489,IF(+All!$H489="South Alabama",+All!V489,0))</f>
        <v>0</v>
      </c>
      <c r="AM85" s="82">
        <f>IF(+All!$F489="South Alabama",+All!W489,IF(+All!$H489="South Alabama",+All!W489,0))</f>
        <v>0</v>
      </c>
      <c r="AN85" s="81">
        <f>IF(+All!$F489="South Alabama",+All!X489,IF(+All!$H489="South Alabama",+All!X489,0))</f>
        <v>0</v>
      </c>
      <c r="AO85" s="83">
        <f>IF(+All!$F489="South Alabama",+All!Y489,IF(+All!$H489="South Alabama",+All!Y489,0))</f>
        <v>0</v>
      </c>
      <c r="AP85" s="84">
        <f>IF(+All!$F489="South Alabama",+All!Z489,IF(+All!$H489="South Alabama",+All!Z489,0))</f>
        <v>0</v>
      </c>
      <c r="AQ85" s="480">
        <f>IF(+All!$F489="South Alabama",+All!#REF!,IF(+All!$H489="South Alabama",+All!#REF!,0))</f>
        <v>0</v>
      </c>
      <c r="AR85" s="482">
        <f>IF(+All!$F489="South Alabama",+All!#REF!,IF(+All!$H489="South Alabama",+All!#REF!,0))</f>
        <v>0</v>
      </c>
      <c r="AS85" s="483">
        <f>IF(+All!$F489="South Alabama",+All!#REF!,IF(+All!$H489="South Alabama",+All!#REF!,0))</f>
        <v>0</v>
      </c>
      <c r="AT85" s="483">
        <f>IF(+All!$F489="South Alabama",+All!#REF!,IF(+All!$H489="South Alabama",+All!#REF!,0))</f>
        <v>0</v>
      </c>
      <c r="AU85" s="482">
        <f>IF(+All!$F489="South Alabama",+All!#REF!,IF(+All!$H489="South Alabama",+All!#REF!,0))</f>
        <v>0</v>
      </c>
      <c r="AV85" s="483">
        <f>IF(+All!$F489="South Alabama",+All!#REF!,IF(+All!$H489="South Alabama",+All!#REF!,0))</f>
        <v>0</v>
      </c>
      <c r="AW85" s="484">
        <f>IF(+All!$F489="South Alabama",+All!#REF!,IF(+All!$H489="South Alabama",+All!#REF!,0))</f>
        <v>0</v>
      </c>
      <c r="AX85" s="483">
        <f>IF(+All!$F489="South Alabama",+All!#REF!,IF(+All!$H489="South Alabama",+All!#REF!,0))</f>
        <v>0</v>
      </c>
      <c r="AY85" s="88">
        <f>IF(+All!$F489="South Alabama",+All!#REF!,IF(+All!$H489="South Alabama",+All!#REF!,0))</f>
        <v>0</v>
      </c>
      <c r="AZ85" s="89">
        <f>IF(+All!$F489="South Alabama",+All!#REF!,IF(+All!$H489="South Alabama",+All!#REF!,0))</f>
        <v>0</v>
      </c>
      <c r="BA85" s="90">
        <f>IF(+All!$F489="South Alabama",+All!#REF!,IF(+All!$H489="South Alabama",+All!#REF!,0))</f>
        <v>0</v>
      </c>
      <c r="BB85" s="90">
        <f>IF(+All!$F489="South Alabama",+All!#REF!,IF(+All!$H489="South Alabama",+All!#REF!,0))</f>
        <v>0</v>
      </c>
      <c r="BC85" s="91">
        <f>IF(+All!$F489="South Alabama",+All!#REF!,IF(+All!$H489="South Alabama",+All!#REF!,0))</f>
        <v>0</v>
      </c>
      <c r="BD85" s="482">
        <f>IF(+All!$F489="South Alabama",+All!#REF!,IF(+All!$H489="South Alabama",+All!#REF!,0))</f>
        <v>0</v>
      </c>
      <c r="BE85" s="483">
        <f>IF(+All!$F489="South Alabama",+All!#REF!,IF(+All!$H489="South Alabama",+All!#REF!,0))</f>
        <v>0</v>
      </c>
      <c r="BF85" s="483">
        <f>IF(+All!$F489="South Alabama",+All!#REF!,IF(+All!$H489="South Alabama",+All!#REF!,0))</f>
        <v>0</v>
      </c>
      <c r="BG85" s="482">
        <f>IF(+All!$F489="South Alabama",+All!#REF!,IF(+All!$H489="South Alabama",+All!#REF!,0))</f>
        <v>0</v>
      </c>
      <c r="BH85" s="483">
        <f>IF(+All!$F489="South Alabama",+All!#REF!,IF(+All!$H489="South Alabama",+All!#REF!,0))</f>
        <v>0</v>
      </c>
      <c r="BI85" s="484">
        <f>IF(+All!$F489="South Alabama",+All!#REF!,IF(+All!$H489="South Alabama",+All!#REF!,0))</f>
        <v>0</v>
      </c>
      <c r="BJ85" s="92">
        <f>IF(+All!$F489="South Alabama",+All!#REF!,IF(+All!$H489="South Alabama",+All!#REF!,0))</f>
        <v>0</v>
      </c>
      <c r="BK85" s="93">
        <f>IF(+All!$F489="South Alabama",+All!#REF!,IF(+All!$H489="South Alabama",+All!#REF!,0))</f>
        <v>0</v>
      </c>
      <c r="BL85" s="817"/>
      <c r="BM85" s="817"/>
      <c r="BN85" s="817"/>
      <c r="BO85" s="817"/>
      <c r="BP85" s="817"/>
      <c r="BQ85" s="817"/>
    </row>
    <row r="86" spans="1:69" s="107" customFormat="1" x14ac:dyDescent="0.8">
      <c r="A86" s="70">
        <f>IF(+All!$F911="South Alabama",+All!A911,IF(+All!$H911="South Alabama",+All!A911,0))</f>
        <v>12</v>
      </c>
      <c r="B86" s="480" t="str">
        <f>IF(+All!$F911="South Alabama",+All!B911,IF(+All!$H911="South Alabama",+All!B911,0))</f>
        <v>Sat</v>
      </c>
      <c r="C86" s="72">
        <f>IF(+All!$F911="South Alabama",+All!C911,IF(+All!$H911="South Alabama",+All!C911,0))</f>
        <v>44520</v>
      </c>
      <c r="D86" s="73">
        <f>IF(+All!$F911="South Alabama",+All!D911,IF(+All!$H911="South Alabama",+All!D911,0))</f>
        <v>0.8125</v>
      </c>
      <c r="E86" s="707" t="str">
        <f>IF(+All!$F911="South Alabama",+All!E911,IF(+All!$H911="South Alabama",+All!E911,0))</f>
        <v>ESPNU</v>
      </c>
      <c r="F86" s="75" t="str">
        <f>IF(+All!$F911="South Alabama",+All!F911,IF(+All!$H911="South Alabama",+All!F911,0))</f>
        <v>South Alabama</v>
      </c>
      <c r="G86" s="76" t="str">
        <f>IF(+All!$F911="South Alabama",+All!G911,IF(+All!$H911="South Alabama",+All!G911,0))</f>
        <v>SB</v>
      </c>
      <c r="H86" s="75" t="str">
        <f>IF(+All!$F911="South Alabama",+All!H911,IF(+All!$H911="South Alabama",+All!H911,0))</f>
        <v>Tennessee</v>
      </c>
      <c r="I86" s="76" t="str">
        <f>IF(+All!$F911="South Alabama",+All!I911,IF(+All!$H911="South Alabama",+All!I911,0))</f>
        <v>SEC</v>
      </c>
      <c r="J86" s="706" t="str">
        <f>IF(+All!$F911="South Alabama",+All!J911,IF(+All!$H911="South Alabama",+All!J911,0))</f>
        <v>Tennessee</v>
      </c>
      <c r="K86" s="707" t="str">
        <f>IF(+All!$F911="South Alabama",+All!K911,IF(+All!$H911="South Alabama",+All!K911,0))</f>
        <v>South Alabama</v>
      </c>
      <c r="L86" s="78">
        <f>IF(+All!$F911="South Alabama",+All!L911,IF(+All!$H911="South Alabama",+All!L911,0))</f>
        <v>28</v>
      </c>
      <c r="M86" s="79">
        <f>IF(+All!$F911="South Alabama",+All!M911,IF(+All!$H911="South Alabama",+All!M911,0))</f>
        <v>61.5</v>
      </c>
      <c r="N86" s="706" t="str">
        <f>IF(+All!$F911="South Alabama",+All!N911,IF(+All!$H911="South Alabama",+All!N911,0))</f>
        <v>Tennessee</v>
      </c>
      <c r="O86" s="708">
        <f>IF(+All!$F911="South Alabama",+All!O911,IF(+All!$H911="South Alabama",+All!O911,0))</f>
        <v>60</v>
      </c>
      <c r="P86" s="708" t="str">
        <f>IF(+All!$F911="South Alabama",+All!P911,IF(+All!$H911="South Alabama",+All!P911,0))</f>
        <v>South Alabama</v>
      </c>
      <c r="Q86" s="707">
        <f>IF(+All!$F911="South Alabama",+All!Q911,IF(+All!$H911="South Alabama",+All!Q911,0))</f>
        <v>14</v>
      </c>
      <c r="R86" s="706" t="str">
        <f>IF(+All!$F911="South Alabama",+All!R911,IF(+All!$H911="South Alabama",+All!R911,0))</f>
        <v>Tennessee</v>
      </c>
      <c r="S86" s="708" t="str">
        <f>IF(+All!$F911="South Alabama",+All!S911,IF(+All!$H911="South Alabama",+All!S911,0))</f>
        <v>South Alabama</v>
      </c>
      <c r="T86" s="706" t="str">
        <f>IF(+All!$F911="South Alabama",+All!T911,IF(+All!$H911="South Alabama",+All!T911,0))</f>
        <v>Tennessee</v>
      </c>
      <c r="U86" s="707" t="str">
        <f>IF(+All!$F911="South Alabama",+All!U911,IF(+All!$H911="South Alabama",+All!U911,0))</f>
        <v>W</v>
      </c>
      <c r="V86" s="706" t="e">
        <f>IF(+All!#REF!="South Alabama",+All!#REF!,IF(+All!#REF!="South Alabama",+All!#REF!,0))</f>
        <v>#REF!</v>
      </c>
      <c r="W86" s="707" t="e">
        <f>IF(+All!#REF!="South Alabama",+All!#REF!,IF(+All!#REF!="South Alabama",+All!#REF!,0))</f>
        <v>#REF!</v>
      </c>
      <c r="X86" s="706" t="e">
        <f>IF(+All!#REF!="South Alabama",+All!#REF!,IF(+All!#REF!="South Alabama",+All!#REF!,0))</f>
        <v>#REF!</v>
      </c>
      <c r="Y86" s="707" t="e">
        <f>IF(+All!#REF!="South Alabama",+All!#REF!,IF(+All!#REF!="South Alabama",+All!#REF!,0))</f>
        <v>#REF!</v>
      </c>
      <c r="Z86" s="706" t="e">
        <f>IF(+All!#REF!="South Alabama",+All!#REF!,IF(+All!#REF!="South Alabama",+All!#REF!,0))</f>
        <v>#REF!</v>
      </c>
      <c r="AA86" s="707" t="e">
        <f>IF(+All!#REF!="South Alabama",+All!#REF!,IF(+All!#REF!="South Alabama",+All!#REF!,0))</f>
        <v>#REF!</v>
      </c>
      <c r="AB86" s="706" t="e">
        <f>IF(+All!#REF!="South Alabama",+All!#REF!,IF(+All!#REF!="South Alabama",+All!#REF!,0))</f>
        <v>#REF!</v>
      </c>
      <c r="AC86" s="707" t="e">
        <f>IF(+All!#REF!="South Alabama",+All!#REF!,IF(+All!#REF!="South Alabama",+All!#REF!,0))</f>
        <v>#REF!</v>
      </c>
      <c r="AD86" s="706" t="e">
        <f>IF(+All!#REF!="South Alabama",+All!#REF!,IF(+All!#REF!="South Alabama",+All!#REF!,0))</f>
        <v>#REF!</v>
      </c>
      <c r="AE86" s="707" t="e">
        <f>IF(+All!#REF!="South Alabama",+All!#REF!,IF(+All!#REF!="South Alabama",+All!#REF!,0))</f>
        <v>#REF!</v>
      </c>
      <c r="AF86" s="706" t="e">
        <f>IF(+All!#REF!="South Alabama",+All!#REF!,IF(+All!#REF!="South Alabama",+All!#REF!,0))</f>
        <v>#REF!</v>
      </c>
      <c r="AG86" s="707" t="e">
        <f>IF(+All!#REF!="South Alabama",+All!#REF!,IF(+All!#REF!="South Alabama",+All!#REF!,0))</f>
        <v>#REF!</v>
      </c>
      <c r="AH86" s="706" t="e">
        <f>IF(+All!#REF!="South Alabama",+All!#REF!,IF(+All!#REF!="South Alabama",+All!#REF!,0))</f>
        <v>#REF!</v>
      </c>
      <c r="AI86" s="707" t="e">
        <f>IF(+All!#REF!="South Alabama",+All!#REF!,IF(+All!#REF!="South Alabama",+All!#REF!,0))</f>
        <v>#REF!</v>
      </c>
      <c r="AJ86" s="706" t="e">
        <f>IF(+All!#REF!="South Alabama",+All!#REF!,IF(+All!#REF!="South Alabama",+All!#REF!,0))</f>
        <v>#REF!</v>
      </c>
      <c r="AK86" s="707" t="e">
        <f>IF(+All!#REF!="South Alabama",+All!#REF!,IF(+All!#REF!="South Alabama",+All!#REF!,0))</f>
        <v>#REF!</v>
      </c>
      <c r="AL86" s="81" t="e">
        <f>IF(+All!#REF!="South Alabama",+All!#REF!,IF(+All!#REF!="South Alabama",+All!#REF!,0))</f>
        <v>#REF!</v>
      </c>
      <c r="AM86" s="82" t="e">
        <f>IF(+All!#REF!="South Alabama",+All!#REF!,IF(+All!#REF!="South Alabama",+All!#REF!,0))</f>
        <v>#REF!</v>
      </c>
      <c r="AN86" s="81" t="e">
        <f>IF(+All!#REF!="South Alabama",+All!#REF!,IF(+All!#REF!="South Alabama",+All!#REF!,0))</f>
        <v>#REF!</v>
      </c>
      <c r="AO86" s="83" t="e">
        <f>IF(+All!#REF!="South Alabama",+All!#REF!,IF(+All!#REF!="South Alabama",+All!#REF!,0))</f>
        <v>#REF!</v>
      </c>
      <c r="AP86" s="84" t="e">
        <f>IF(+All!#REF!="South Alabama",+All!#REF!,IF(+All!#REF!="South Alabama",+All!#REF!,0))</f>
        <v>#REF!</v>
      </c>
      <c r="AQ86" s="480" t="e">
        <f>IF(+All!#REF!="South Alabama",+All!#REF!,IF(+All!#REF!="South Alabama",+All!#REF!,0))</f>
        <v>#REF!</v>
      </c>
      <c r="AR86" s="482" t="e">
        <f>IF(+All!#REF!="South Alabama",+All!#REF!,IF(+All!#REF!="South Alabama",+All!#REF!,0))</f>
        <v>#REF!</v>
      </c>
      <c r="AS86" s="483" t="e">
        <f>IF(+All!#REF!="South Alabama",+All!#REF!,IF(+All!#REF!="South Alabama",+All!#REF!,0))</f>
        <v>#REF!</v>
      </c>
      <c r="AT86" s="483" t="e">
        <f>IF(+All!#REF!="South Alabama",+All!#REF!,IF(+All!#REF!="South Alabama",+All!#REF!,0))</f>
        <v>#REF!</v>
      </c>
      <c r="AU86" s="482" t="e">
        <f>IF(+All!#REF!="South Alabama",+All!#REF!,IF(+All!#REF!="South Alabama",+All!#REF!,0))</f>
        <v>#REF!</v>
      </c>
      <c r="AV86" s="483" t="e">
        <f>IF(+All!#REF!="South Alabama",+All!#REF!,IF(+All!#REF!="South Alabama",+All!#REF!,0))</f>
        <v>#REF!</v>
      </c>
      <c r="AW86" s="484" t="e">
        <f>IF(+All!#REF!="South Alabama",+All!#REF!,IF(+All!#REF!="South Alabama",+All!#REF!,0))</f>
        <v>#REF!</v>
      </c>
      <c r="AX86" s="483" t="e">
        <f>IF(+All!#REF!="South Alabama",+All!#REF!,IF(+All!#REF!="South Alabama",+All!#REF!,0))</f>
        <v>#REF!</v>
      </c>
      <c r="AY86" s="88" t="e">
        <f>IF(+All!#REF!="South Alabama",+All!#REF!,IF(+All!#REF!="South Alabama",+All!#REF!,0))</f>
        <v>#REF!</v>
      </c>
      <c r="AZ86" s="89" t="e">
        <f>IF(+All!#REF!="South Alabama",+All!#REF!,IF(+All!#REF!="South Alabama",+All!#REF!,0))</f>
        <v>#REF!</v>
      </c>
      <c r="BA86" s="90" t="e">
        <f>IF(+All!#REF!="South Alabama",+All!#REF!,IF(+All!#REF!="South Alabama",+All!#REF!,0))</f>
        <v>#REF!</v>
      </c>
      <c r="BB86" s="90" t="e">
        <f>IF(+All!#REF!="South Alabama",+All!#REF!,IF(+All!#REF!="South Alabama",+All!#REF!,0))</f>
        <v>#REF!</v>
      </c>
      <c r="BC86" s="91" t="e">
        <f>IF(+All!#REF!="South Alabama",+All!#REF!,IF(+All!#REF!="South Alabama",+All!#REF!,0))</f>
        <v>#REF!</v>
      </c>
      <c r="BD86" s="482" t="e">
        <f>IF(+All!#REF!="South Alabama",+All!#REF!,IF(+All!#REF!="South Alabama",+All!#REF!,0))</f>
        <v>#REF!</v>
      </c>
      <c r="BE86" s="483" t="e">
        <f>IF(+All!#REF!="South Alabama",+All!#REF!,IF(+All!#REF!="South Alabama",+All!#REF!,0))</f>
        <v>#REF!</v>
      </c>
      <c r="BF86" s="483" t="e">
        <f>IF(+All!#REF!="South Alabama",+All!#REF!,IF(+All!#REF!="South Alabama",+All!#REF!,0))</f>
        <v>#REF!</v>
      </c>
      <c r="BG86" s="482" t="e">
        <f>IF(+All!#REF!="South Alabama",+All!#REF!,IF(+All!#REF!="South Alabama",+All!#REF!,0))</f>
        <v>#REF!</v>
      </c>
      <c r="BH86" s="483" t="e">
        <f>IF(+All!#REF!="South Alabama",+All!#REF!,IF(+All!#REF!="South Alabama",+All!#REF!,0))</f>
        <v>#REF!</v>
      </c>
      <c r="BI86" s="484" t="e">
        <f>IF(+All!#REF!="South Alabama",+All!#REF!,IF(+All!#REF!="South Alabama",+All!#REF!,0))</f>
        <v>#REF!</v>
      </c>
      <c r="BJ86" s="92" t="e">
        <f>IF(+All!#REF!="South Alabama",+All!#REF!,IF(+All!#REF!="South Alabama",+All!#REF!,0))</f>
        <v>#REF!</v>
      </c>
      <c r="BK86" s="93" t="e">
        <f>IF(+All!#REF!="South Alabama",+All!#REF!,IF(+All!#REF!="South Alabama",+All!#REF!,0))</f>
        <v>#REF!</v>
      </c>
      <c r="BL86" s="817"/>
      <c r="BM86" s="817"/>
      <c r="BN86" s="817"/>
      <c r="BO86" s="817"/>
      <c r="BP86" s="817"/>
      <c r="BQ86" s="817"/>
    </row>
    <row r="87" spans="1:69" s="107" customFormat="1" x14ac:dyDescent="0.8">
      <c r="A87" s="70">
        <f>IF(+All!$F971="South Alabama",+All!A971,IF(+All!$H971="South Alabama",+All!A971,0))</f>
        <v>0</v>
      </c>
      <c r="B87" s="480">
        <f>IF(+All!$F971="South Alabama",+All!B971,IF(+All!$H971="South Alabama",+All!B971,0))</f>
        <v>0</v>
      </c>
      <c r="C87" s="72">
        <f>IF(+All!$F971="South Alabama",+All!C971,IF(+All!$H971="South Alabama",+All!C971,0))</f>
        <v>0</v>
      </c>
      <c r="D87" s="73">
        <f>IF(+All!$F971="South Alabama",+All!D971,IF(+All!$H971="South Alabama",+All!D971,0))</f>
        <v>0</v>
      </c>
      <c r="E87" s="707">
        <f>IF(+All!$F971="South Alabama",+All!E971,IF(+All!$H971="South Alabama",+All!E971,0))</f>
        <v>0</v>
      </c>
      <c r="F87" s="75">
        <f>IF(+All!$F971="South Alabama",+All!F971,IF(+All!$H971="South Alabama",+All!F971,0))</f>
        <v>0</v>
      </c>
      <c r="G87" s="76">
        <f>IF(+All!$F971="South Alabama",+All!G971,IF(+All!$H971="South Alabama",+All!G971,0))</f>
        <v>0</v>
      </c>
      <c r="H87" s="75">
        <f>IF(+All!$F971="South Alabama",+All!H971,IF(+All!$H971="South Alabama",+All!H971,0))</f>
        <v>0</v>
      </c>
      <c r="I87" s="76">
        <f>IF(+All!$F971="South Alabama",+All!I971,IF(+All!$H971="South Alabama",+All!I971,0))</f>
        <v>0</v>
      </c>
      <c r="J87" s="706">
        <f>IF(+All!$F971="South Alabama",+All!J971,IF(+All!$H971="South Alabama",+All!J971,0))</f>
        <v>0</v>
      </c>
      <c r="K87" s="707">
        <f>IF(+All!$F971="South Alabama",+All!K971,IF(+All!$H971="South Alabama",+All!K971,0))</f>
        <v>0</v>
      </c>
      <c r="L87" s="78">
        <f>IF(+All!$F971="South Alabama",+All!L971,IF(+All!$H971="South Alabama",+All!L971,0))</f>
        <v>0</v>
      </c>
      <c r="M87" s="79">
        <f>IF(+All!$F971="South Alabama",+All!M971,IF(+All!$H971="South Alabama",+All!M971,0))</f>
        <v>0</v>
      </c>
      <c r="N87" s="706">
        <f>IF(+All!$F971="South Alabama",+All!N971,IF(+All!$H971="South Alabama",+All!N971,0))</f>
        <v>0</v>
      </c>
      <c r="O87" s="708">
        <f>IF(+All!$F971="South Alabama",+All!O971,IF(+All!$H971="South Alabama",+All!O971,0))</f>
        <v>0</v>
      </c>
      <c r="P87" s="708">
        <f>IF(+All!$F971="South Alabama",+All!P971,IF(+All!$H971="South Alabama",+All!P971,0))</f>
        <v>0</v>
      </c>
      <c r="Q87" s="707">
        <f>IF(+All!$F971="South Alabama",+All!Q971,IF(+All!$H971="South Alabama",+All!Q971,0))</f>
        <v>0</v>
      </c>
      <c r="R87" s="706">
        <f>IF(+All!$F971="South Alabama",+All!R971,IF(+All!$H971="South Alabama",+All!R971,0))</f>
        <v>0</v>
      </c>
      <c r="S87" s="708">
        <f>IF(+All!$F971="South Alabama",+All!S971,IF(+All!$H971="South Alabama",+All!S971,0))</f>
        <v>0</v>
      </c>
      <c r="T87" s="706">
        <f>IF(+All!$F971="South Alabama",+All!T971,IF(+All!$H971="South Alabama",+All!T971,0))</f>
        <v>0</v>
      </c>
      <c r="U87" s="707">
        <f>IF(+All!$F971="South Alabama",+All!U971,IF(+All!$H971="South Alabama",+All!U971,0))</f>
        <v>0</v>
      </c>
      <c r="V87" s="706"/>
      <c r="W87" s="707"/>
      <c r="X87" s="706"/>
      <c r="Y87" s="707"/>
      <c r="Z87" s="706"/>
      <c r="AA87" s="707"/>
      <c r="AB87" s="706"/>
      <c r="AC87" s="707"/>
      <c r="AD87" s="706"/>
      <c r="AE87" s="707"/>
      <c r="AF87" s="706"/>
      <c r="AG87" s="707"/>
      <c r="AH87" s="706"/>
      <c r="AI87" s="707"/>
      <c r="AJ87" s="706"/>
      <c r="AK87" s="707"/>
      <c r="AL87" s="81"/>
      <c r="AM87" s="82"/>
      <c r="AN87" s="81"/>
      <c r="AO87" s="83"/>
      <c r="AP87" s="84"/>
      <c r="AQ87" s="480"/>
      <c r="AR87" s="482"/>
      <c r="AS87" s="483"/>
      <c r="AT87" s="483"/>
      <c r="AU87" s="482"/>
      <c r="AV87" s="483"/>
      <c r="AW87" s="484"/>
      <c r="AX87" s="483"/>
      <c r="AY87" s="88"/>
      <c r="AZ87" s="89"/>
      <c r="BA87" s="90"/>
      <c r="BB87" s="90"/>
      <c r="BC87" s="91"/>
      <c r="BD87" s="482"/>
      <c r="BE87" s="483"/>
      <c r="BF87" s="483"/>
      <c r="BG87" s="482"/>
      <c r="BH87" s="483"/>
      <c r="BI87" s="484"/>
      <c r="BJ87" s="92"/>
      <c r="BK87" s="93"/>
      <c r="BL87" s="817"/>
      <c r="BM87" s="817"/>
      <c r="BN87" s="817"/>
      <c r="BO87" s="817"/>
      <c r="BP87" s="817"/>
      <c r="BQ87" s="817"/>
    </row>
    <row r="88" spans="1:69" s="107" customFormat="1" x14ac:dyDescent="0.8">
      <c r="A88" s="70"/>
      <c r="B88" s="70"/>
      <c r="C88" s="94"/>
      <c r="D88" s="73"/>
      <c r="E88" s="707"/>
      <c r="F88" s="1219" t="str">
        <f>H89</f>
        <v>Texas State</v>
      </c>
      <c r="G88" s="1261"/>
      <c r="H88" s="1261"/>
      <c r="I88" s="1262"/>
      <c r="J88" s="706"/>
      <c r="K88" s="707"/>
      <c r="L88" s="78"/>
      <c r="M88" s="79"/>
      <c r="N88" s="706"/>
      <c r="O88" s="708"/>
      <c r="P88" s="708"/>
      <c r="Q88" s="707"/>
      <c r="R88" s="706"/>
      <c r="S88" s="708"/>
      <c r="T88" s="706"/>
      <c r="U88" s="707"/>
      <c r="V88" s="706"/>
      <c r="W88" s="707"/>
      <c r="X88" s="706"/>
      <c r="Y88" s="707"/>
      <c r="Z88" s="706"/>
      <c r="AA88" s="707"/>
      <c r="AB88" s="706"/>
      <c r="AC88" s="707"/>
      <c r="AD88" s="706"/>
      <c r="AE88" s="707"/>
      <c r="AF88" s="706"/>
      <c r="AG88" s="707"/>
      <c r="AH88" s="706"/>
      <c r="AI88" s="707"/>
      <c r="AJ88" s="706"/>
      <c r="AK88" s="707"/>
      <c r="AL88" s="81"/>
      <c r="AM88" s="82"/>
      <c r="AN88" s="81"/>
      <c r="AO88" s="83"/>
      <c r="AP88" s="84"/>
      <c r="AQ88" s="480"/>
      <c r="AR88" s="482"/>
      <c r="AS88" s="483"/>
      <c r="AT88" s="483"/>
      <c r="AU88" s="482"/>
      <c r="AV88" s="483"/>
      <c r="AW88" s="484"/>
      <c r="AX88" s="483"/>
      <c r="AY88" s="88"/>
      <c r="AZ88" s="89"/>
      <c r="BA88" s="90"/>
      <c r="BB88" s="90"/>
      <c r="BC88" s="91"/>
      <c r="BD88" s="482"/>
      <c r="BE88" s="483"/>
      <c r="BF88" s="483"/>
      <c r="BG88" s="482"/>
      <c r="BH88" s="483"/>
      <c r="BI88" s="484"/>
      <c r="BJ88" s="92"/>
      <c r="BK88" s="93"/>
      <c r="BL88" s="817"/>
      <c r="BM88" s="817"/>
      <c r="BN88" s="817"/>
      <c r="BO88" s="817"/>
      <c r="BP88" s="817"/>
      <c r="BQ88" s="817"/>
    </row>
    <row r="89" spans="1:69" s="107" customFormat="1" x14ac:dyDescent="0.8">
      <c r="A89" s="70">
        <f>IF(+All!$F81="Texas State",+All!A81,IF(+All!$H81="Texas State",+All!A81,0))</f>
        <v>1</v>
      </c>
      <c r="B89" s="480" t="str">
        <f>IF(+All!$F81="Texas State",+All!B81,IF(+All!$H81="Texas State",+All!B81,0))</f>
        <v>Sat</v>
      </c>
      <c r="C89" s="72">
        <f>IF(+All!$F81="Texas State",+All!C81,IF(+All!$H81="Texas State",+All!C81,0))</f>
        <v>44443</v>
      </c>
      <c r="D89" s="73">
        <f>IF(+All!$F81="Texas State",+All!D81,IF(+All!$H81="Texas State",+All!D81,0))</f>
        <v>0.79166666666666663</v>
      </c>
      <c r="E89" s="707">
        <f>IF(+All!$F81="Texas State",+All!E81,IF(+All!$H81="Texas State",+All!E81,0))</f>
        <v>0</v>
      </c>
      <c r="F89" s="75" t="str">
        <f>IF(+All!$F81="Texas State",+All!F81,IF(+All!$H81="Texas State",+All!F81,0))</f>
        <v>Baylor</v>
      </c>
      <c r="G89" s="76" t="str">
        <f>IF(+All!$F81="Texas State",+All!G81,IF(+All!$H81="Texas State",+All!G81,0))</f>
        <v>B12</v>
      </c>
      <c r="H89" s="75" t="str">
        <f>IF(+All!$F81="Texas State",+All!H81,IF(+All!$H81="Texas State",+All!H81,0))</f>
        <v>Texas State</v>
      </c>
      <c r="I89" s="76" t="str">
        <f>IF(+All!$F81="Texas State",+All!I81,IF(+All!$H81="Texas State",+All!I81,0))</f>
        <v>SB</v>
      </c>
      <c r="J89" s="706" t="str">
        <f>IF(+All!$F81="Texas State",+All!J81,IF(+All!$H81="Texas State",+All!J81,0))</f>
        <v>Baylor</v>
      </c>
      <c r="K89" s="707" t="str">
        <f>IF(+All!$F81="Texas State",+All!K81,IF(+All!$H81="Texas State",+All!K81,0))</f>
        <v>Texas State</v>
      </c>
      <c r="L89" s="78">
        <f>IF(+All!$F81="Texas State",+All!L81,IF(+All!$H81="Texas State",+All!L81,0))</f>
        <v>14</v>
      </c>
      <c r="M89" s="79">
        <f>IF(+All!$F81="Texas State",+All!M81,IF(+All!$H81="Texas State",+All!M81,0))</f>
        <v>53</v>
      </c>
      <c r="N89" s="706" t="str">
        <f>IF(+All!$F81="Texas State",+All!N81,IF(+All!$H81="Texas State",+All!N81,0))</f>
        <v>Baylor</v>
      </c>
      <c r="O89" s="708">
        <f>IF(+All!$F81="Texas State",+All!O81,IF(+All!$H81="Texas State",+All!O81,0))</f>
        <v>29</v>
      </c>
      <c r="P89" s="708" t="str">
        <f>IF(+All!$F81="Texas State",+All!P81,IF(+All!$H81="Texas State",+All!P81,0))</f>
        <v>Texas State</v>
      </c>
      <c r="Q89" s="707">
        <f>IF(+All!$F81="Texas State",+All!Q81,IF(+All!$H81="Texas State",+All!Q81,0))</f>
        <v>20</v>
      </c>
      <c r="R89" s="706" t="str">
        <f>IF(+All!$F81="Texas State",+All!R81,IF(+All!$H81="Texas State",+All!R81,0))</f>
        <v>Texas State</v>
      </c>
      <c r="S89" s="708" t="str">
        <f>IF(+All!$F81="Texas State",+All!S81,IF(+All!$H81="Texas State",+All!S81,0))</f>
        <v>Baylor</v>
      </c>
      <c r="T89" s="706" t="str">
        <f>IF(+All!$F81="Texas State",+All!T81,IF(+All!$H81="Texas State",+All!T81,0))</f>
        <v>Baylor</v>
      </c>
      <c r="U89" s="707" t="str">
        <f>IF(+All!$F81="Texas State",+All!U81,IF(+All!$H81="Texas State",+All!U81,0))</f>
        <v>L</v>
      </c>
      <c r="V89" s="706"/>
      <c r="W89" s="707"/>
      <c r="X89" s="706"/>
      <c r="Y89" s="707"/>
      <c r="Z89" s="706"/>
      <c r="AA89" s="707"/>
      <c r="AB89" s="706"/>
      <c r="AC89" s="707"/>
      <c r="AD89" s="706"/>
      <c r="AE89" s="707"/>
      <c r="AF89" s="706"/>
      <c r="AG89" s="707"/>
      <c r="AH89" s="706"/>
      <c r="AI89" s="707"/>
      <c r="AJ89" s="706"/>
      <c r="AK89" s="707"/>
      <c r="AL89" s="81"/>
      <c r="AM89" s="82"/>
      <c r="AN89" s="81"/>
      <c r="AO89" s="83"/>
      <c r="AP89" s="84"/>
      <c r="AQ89" s="480"/>
      <c r="AR89" s="482"/>
      <c r="AS89" s="483"/>
      <c r="AT89" s="483"/>
      <c r="AU89" s="482"/>
      <c r="AV89" s="483"/>
      <c r="AW89" s="484"/>
      <c r="AX89" s="483"/>
      <c r="AY89" s="88"/>
      <c r="AZ89" s="89"/>
      <c r="BA89" s="90"/>
      <c r="BB89" s="90"/>
      <c r="BC89" s="91"/>
      <c r="BD89" s="482"/>
      <c r="BE89" s="483"/>
      <c r="BF89" s="483"/>
      <c r="BG89" s="482"/>
      <c r="BH89" s="483"/>
      <c r="BI89" s="484"/>
      <c r="BJ89" s="92"/>
      <c r="BK89" s="93"/>
      <c r="BL89" s="817"/>
      <c r="BM89" s="817"/>
      <c r="BN89" s="817"/>
      <c r="BO89" s="817"/>
      <c r="BP89" s="817"/>
      <c r="BQ89" s="817"/>
    </row>
    <row r="90" spans="1:69" s="107" customFormat="1" x14ac:dyDescent="0.8">
      <c r="A90" s="70">
        <f>IF(+All!$F133="Texas State",+All!A133,IF(+All!$H133="Texas State",+All!A133,0))</f>
        <v>2</v>
      </c>
      <c r="B90" s="480" t="str">
        <f>IF(+All!$F133="Texas State",+All!B133,IF(+All!$H133="Texas State",+All!B133,0))</f>
        <v>Sat</v>
      </c>
      <c r="C90" s="72">
        <f>IF(+All!$F133="Texas State",+All!C133,IF(+All!$H133="Texas State",+All!C133,0))</f>
        <v>44450</v>
      </c>
      <c r="D90" s="73">
        <f>IF(+All!$F133="Texas State",+All!D133,IF(+All!$H133="Texas State",+All!D133,0))</f>
        <v>0.79166666666666663</v>
      </c>
      <c r="E90" s="707">
        <f>IF(+All!$F133="Texas State",+All!E133,IF(+All!$H133="Texas State",+All!E133,0))</f>
        <v>0</v>
      </c>
      <c r="F90" s="75" t="str">
        <f>IF(+All!$F133="Texas State",+All!F133,IF(+All!$H133="Texas State",+All!F133,0))</f>
        <v>Texas State</v>
      </c>
      <c r="G90" s="76" t="str">
        <f>IF(+All!$F133="Texas State",+All!G133,IF(+All!$H133="Texas State",+All!G133,0))</f>
        <v>SB</v>
      </c>
      <c r="H90" s="75" t="str">
        <f>IF(+All!$F133="Texas State",+All!H133,IF(+All!$H133="Texas State",+All!H133,0))</f>
        <v>Florida Intl</v>
      </c>
      <c r="I90" s="76" t="str">
        <f>IF(+All!$F133="Texas State",+All!I133,IF(+All!$H133="Texas State",+All!I133,0))</f>
        <v>CUSA</v>
      </c>
      <c r="J90" s="706" t="str">
        <f>IF(+All!$F133="Texas State",+All!J133,IF(+All!$H133="Texas State",+All!J133,0))</f>
        <v>Florida Intl</v>
      </c>
      <c r="K90" s="707" t="str">
        <f>IF(+All!$F133="Texas State",+All!K133,IF(+All!$H133="Texas State",+All!K133,0))</f>
        <v>Texas State</v>
      </c>
      <c r="L90" s="78">
        <f>IF(+All!$F133="Texas State",+All!L133,IF(+All!$H133="Texas State",+All!L133,0))</f>
        <v>2.5</v>
      </c>
      <c r="M90" s="79">
        <f>IF(+All!$F133="Texas State",+All!M133,IF(+All!$H133="Texas State",+All!M133,0))</f>
        <v>55.5</v>
      </c>
      <c r="N90" s="706" t="str">
        <f>IF(+All!$F133="Texas State",+All!N133,IF(+All!$H133="Texas State",+All!N133,0))</f>
        <v>Texas State</v>
      </c>
      <c r="O90" s="708">
        <f>IF(+All!$F133="Texas State",+All!O133,IF(+All!$H133="Texas State",+All!O133,0))</f>
        <v>23</v>
      </c>
      <c r="P90" s="708" t="str">
        <f>IF(+All!$F133="Texas State",+All!P133,IF(+All!$H133="Texas State",+All!P133,0))</f>
        <v>Florida Intl</v>
      </c>
      <c r="Q90" s="707">
        <f>IF(+All!$F133="Texas State",+All!Q133,IF(+All!$H133="Texas State",+All!Q133,0))</f>
        <v>17</v>
      </c>
      <c r="R90" s="706" t="str">
        <f>IF(+All!$F133="Texas State",+All!R133,IF(+All!$H133="Texas State",+All!R133,0))</f>
        <v>Texas State</v>
      </c>
      <c r="S90" s="708" t="str">
        <f>IF(+All!$F133="Texas State",+All!S133,IF(+All!$H133="Texas State",+All!S133,0))</f>
        <v>Florida Intl</v>
      </c>
      <c r="T90" s="706" t="str">
        <f>IF(+All!$F133="Texas State",+All!T133,IF(+All!$H133="Texas State",+All!T133,0))</f>
        <v>Florida Intl</v>
      </c>
      <c r="U90" s="707" t="str">
        <f>IF(+All!$F133="Texas State",+All!U133,IF(+All!$H133="Texas State",+All!U133,0))</f>
        <v>L</v>
      </c>
      <c r="V90" s="706">
        <f>IF(+All!$F2799="Texas State",+All!#REF!,IF(+All!$H2799="Texas State",+All!#REF!,0))</f>
        <v>0</v>
      </c>
      <c r="W90" s="707">
        <f>IF(+All!$F2799="Texas State",+All!#REF!,IF(+All!$H2799="Texas State",+All!#REF!,0))</f>
        <v>0</v>
      </c>
      <c r="X90" s="706">
        <f>IF(+All!$F2799="Texas State",+All!#REF!,IF(+All!$H2799="Texas State",+All!#REF!,0))</f>
        <v>0</v>
      </c>
      <c r="Y90" s="707">
        <f>IF(+All!$F2799="Texas State",+All!#REF!,IF(+All!$H2799="Texas State",+All!#REF!,0))</f>
        <v>0</v>
      </c>
      <c r="Z90" s="706">
        <f>IF(+All!$F2799="Texas State",+All!#REF!,IF(+All!$H2799="Texas State",+All!#REF!,0))</f>
        <v>0</v>
      </c>
      <c r="AA90" s="707">
        <f>IF(+All!$F2799="Texas State",+All!#REF!,IF(+All!$H2799="Texas State",+All!#REF!,0))</f>
        <v>0</v>
      </c>
      <c r="AB90" s="706">
        <f>IF(+All!$F2799="Texas State",+All!#REF!,IF(+All!$H2799="Texas State",+All!#REF!,0))</f>
        <v>0</v>
      </c>
      <c r="AC90" s="707">
        <f>IF(+All!$F2799="Texas State",+All!#REF!,IF(+All!$H2799="Texas State",+All!#REF!,0))</f>
        <v>0</v>
      </c>
      <c r="AD90" s="706">
        <f>IF(+All!$F2799="Texas State",+All!#REF!,IF(+All!$H2799="Texas State",+All!#REF!,0))</f>
        <v>0</v>
      </c>
      <c r="AE90" s="707">
        <f>IF(+All!$F2799="Texas State",+All!#REF!,IF(+All!$H2799="Texas State",+All!#REF!,0))</f>
        <v>0</v>
      </c>
      <c r="AF90" s="706">
        <f>IF(+All!$F2799="Texas State",+All!#REF!,IF(+All!$H2799="Texas State",+All!#REF!,0))</f>
        <v>0</v>
      </c>
      <c r="AG90" s="707">
        <f>IF(+All!$F2799="Texas State",+All!#REF!,IF(+All!$H2799="Texas State",+All!#REF!,0))</f>
        <v>0</v>
      </c>
      <c r="AH90" s="706">
        <f>IF(+All!$F2799="Texas State",+All!#REF!,IF(+All!$H2799="Texas State",+All!#REF!,0))</f>
        <v>0</v>
      </c>
      <c r="AI90" s="707">
        <f>IF(+All!$F2799="Texas State",+All!#REF!,IF(+All!$H2799="Texas State",+All!#REF!,0))</f>
        <v>0</v>
      </c>
      <c r="AJ90" s="706">
        <f>IF(+All!$F2799="Texas State",+All!#REF!,IF(+All!$H2799="Texas State",+All!#REF!,0))</f>
        <v>0</v>
      </c>
      <c r="AK90" s="707">
        <f>IF(+All!$F2799="Texas State",+All!#REF!,IF(+All!$H2799="Texas State",+All!#REF!,0))</f>
        <v>0</v>
      </c>
      <c r="AL90" s="81">
        <f>IF(+All!$F2799="Texas State",+All!V2799,IF(+All!$H2799="Texas State",+All!V2799,0))</f>
        <v>0</v>
      </c>
      <c r="AM90" s="82">
        <f>IF(+All!$F2799="Texas State",+All!W2799,IF(+All!$H2799="Texas State",+All!W2799,0))</f>
        <v>0</v>
      </c>
      <c r="AN90" s="81">
        <f>IF(+All!$F2799="Texas State",+All!X2799,IF(+All!$H2799="Texas State",+All!X2799,0))</f>
        <v>0</v>
      </c>
      <c r="AO90" s="83">
        <f>IF(+All!$F2799="Texas State",+All!Y2799,IF(+All!$H2799="Texas State",+All!Y2799,0))</f>
        <v>0</v>
      </c>
      <c r="AP90" s="84">
        <f>IF(+All!$F2799="Texas State",+All!Z2799,IF(+All!$H2799="Texas State",+All!Z2799,0))</f>
        <v>0</v>
      </c>
      <c r="AQ90" s="480">
        <f>IF(+All!$F2799="Texas State",+All!#REF!,IF(+All!$H2799="Texas State",+All!#REF!,0))</f>
        <v>0</v>
      </c>
      <c r="AR90" s="482">
        <f>IF(+All!$F2799="Texas State",+All!#REF!,IF(+All!$H2799="Texas State",+All!#REF!,0))</f>
        <v>0</v>
      </c>
      <c r="AS90" s="483">
        <f>IF(+All!$F2799="Texas State",+All!#REF!,IF(+All!$H2799="Texas State",+All!#REF!,0))</f>
        <v>0</v>
      </c>
      <c r="AT90" s="483">
        <f>IF(+All!$F2799="Texas State",+All!#REF!,IF(+All!$H2799="Texas State",+All!#REF!,0))</f>
        <v>0</v>
      </c>
      <c r="AU90" s="482">
        <f>IF(+All!$F2799="Texas State",+All!#REF!,IF(+All!$H2799="Texas State",+All!#REF!,0))</f>
        <v>0</v>
      </c>
      <c r="AV90" s="483">
        <f>IF(+All!$F2799="Texas State",+All!#REF!,IF(+All!$H2799="Texas State",+All!#REF!,0))</f>
        <v>0</v>
      </c>
      <c r="AW90" s="484">
        <f>IF(+All!$F2799="Texas State",+All!#REF!,IF(+All!$H2799="Texas State",+All!#REF!,0))</f>
        <v>0</v>
      </c>
      <c r="AX90" s="483">
        <f>IF(+All!$F2799="Texas State",+All!#REF!,IF(+All!$H2799="Texas State",+All!#REF!,0))</f>
        <v>0</v>
      </c>
      <c r="AY90" s="88">
        <f>IF(+All!$F2799="Texas State",+All!#REF!,IF(+All!$H2799="Texas State",+All!#REF!,0))</f>
        <v>0</v>
      </c>
      <c r="AZ90" s="89">
        <f>IF(+All!$F2799="Texas State",+All!#REF!,IF(+All!$H2799="Texas State",+All!#REF!,0))</f>
        <v>0</v>
      </c>
      <c r="BA90" s="90">
        <f>IF(+All!$F2799="Texas State",+All!#REF!,IF(+All!$H2799="Texas State",+All!#REF!,0))</f>
        <v>0</v>
      </c>
      <c r="BB90" s="90">
        <f>IF(+All!$F2799="Texas State",+All!#REF!,IF(+All!$H2799="Texas State",+All!#REF!,0))</f>
        <v>0</v>
      </c>
      <c r="BC90" s="91">
        <f>IF(+All!$F2799="Texas State",+All!#REF!,IF(+All!$H2799="Texas State",+All!#REF!,0))</f>
        <v>0</v>
      </c>
      <c r="BD90" s="482">
        <f>IF(+All!$F2799="Texas State",+All!#REF!,IF(+All!$H2799="Texas State",+All!#REF!,0))</f>
        <v>0</v>
      </c>
      <c r="BE90" s="483">
        <f>IF(+All!$F2799="Texas State",+All!#REF!,IF(+All!$H2799="Texas State",+All!#REF!,0))</f>
        <v>0</v>
      </c>
      <c r="BF90" s="483">
        <f>IF(+All!$F2799="Texas State",+All!#REF!,IF(+All!$H2799="Texas State",+All!#REF!,0))</f>
        <v>0</v>
      </c>
      <c r="BG90" s="482">
        <f>IF(+All!$F2799="Texas State",+All!#REF!,IF(+All!$H2799="Texas State",+All!#REF!,0))</f>
        <v>0</v>
      </c>
      <c r="BH90" s="483">
        <f>IF(+All!$F2799="Texas State",+All!#REF!,IF(+All!$H2799="Texas State",+All!#REF!,0))</f>
        <v>0</v>
      </c>
      <c r="BI90" s="484">
        <f>IF(+All!$F2799="Texas State",+All!#REF!,IF(+All!$H2799="Texas State",+All!#REF!,0))</f>
        <v>0</v>
      </c>
      <c r="BJ90" s="92">
        <f>IF(+All!$F2799="Texas State",+All!#REF!,IF(+All!$H2799="Texas State",+All!#REF!,0))</f>
        <v>0</v>
      </c>
      <c r="BK90" s="93">
        <f>IF(+All!$F2799="Texas State",+All!#REF!,IF(+All!$H2799="Texas State",+All!#REF!,0))</f>
        <v>0</v>
      </c>
      <c r="BL90" s="817"/>
      <c r="BM90" s="817"/>
      <c r="BN90" s="817"/>
      <c r="BO90" s="817"/>
      <c r="BP90" s="817"/>
      <c r="BQ90" s="817"/>
    </row>
    <row r="91" spans="1:69" s="107" customFormat="1" x14ac:dyDescent="0.8">
      <c r="A91" s="70">
        <f>IF(+All!$F238="Texas State",+All!A238,IF(+All!$H238="Texas State",+All!A238,0))</f>
        <v>3</v>
      </c>
      <c r="B91" s="480" t="str">
        <f>IF(+All!$F238="Texas State",+All!B238,IF(+All!$H238="Texas State",+All!B238,0))</f>
        <v>Sat</v>
      </c>
      <c r="C91" s="72">
        <f>IF(+All!$F238="Texas State",+All!C238,IF(+All!$H238="Texas State",+All!C238,0))</f>
        <v>44457</v>
      </c>
      <c r="D91" s="73">
        <f>IF(+All!$F238="Texas State",+All!D238,IF(+All!$H238="Texas State",+All!D238,0))</f>
        <v>0.79166666666666663</v>
      </c>
      <c r="E91" s="707" t="str">
        <f>IF(+All!$F238="Texas State",+All!E238,IF(+All!$H238="Texas State",+All!E238,0))</f>
        <v>espn3</v>
      </c>
      <c r="F91" s="75" t="str">
        <f>IF(+All!$F238="Texas State",+All!F238,IF(+All!$H238="Texas State",+All!F238,0))</f>
        <v>1AA Incarnate Word</v>
      </c>
      <c r="G91" s="76" t="str">
        <f>IF(+All!$F238="Texas State",+All!G238,IF(+All!$H238="Texas State",+All!G238,0))</f>
        <v>1AA</v>
      </c>
      <c r="H91" s="75" t="str">
        <f>IF(+All!$F238="Texas State",+All!H238,IF(+All!$H238="Texas State",+All!H238,0))</f>
        <v>Texas State</v>
      </c>
      <c r="I91" s="76" t="str">
        <f>IF(+All!$F238="Texas State",+All!I238,IF(+All!$H238="Texas State",+All!I238,0))</f>
        <v>SB</v>
      </c>
      <c r="J91" s="706">
        <f>IF(+All!$F238="Texas State",+All!J238,IF(+All!$H238="Texas State",+All!J238,0))</f>
        <v>0</v>
      </c>
      <c r="K91" s="707">
        <f>IF(+All!$F238="Texas State",+All!K238,IF(+All!$H238="Texas State",+All!K238,0))</f>
        <v>0</v>
      </c>
      <c r="L91" s="78">
        <f>IF(+All!$F238="Texas State",+All!L238,IF(+All!$H238="Texas State",+All!L238,0))</f>
        <v>0</v>
      </c>
      <c r="M91" s="79">
        <f>IF(+All!$F238="Texas State",+All!M238,IF(+All!$H238="Texas State",+All!M238,0))</f>
        <v>0</v>
      </c>
      <c r="N91" s="706" t="str">
        <f>IF(+All!$F238="Texas State",+All!N238,IF(+All!$H238="Texas State",+All!N238,0))</f>
        <v>Texas State</v>
      </c>
      <c r="O91" s="708">
        <f>IF(+All!$F238="Texas State",+All!O238,IF(+All!$H238="Texas State",+All!O238,0))</f>
        <v>42</v>
      </c>
      <c r="P91" s="708" t="str">
        <f>IF(+All!$F238="Texas State",+All!P238,IF(+All!$H238="Texas State",+All!P238,0))</f>
        <v>1AA Incarnate Word</v>
      </c>
      <c r="Q91" s="707">
        <f>IF(+All!$F238="Texas State",+All!Q238,IF(+All!$H238="Texas State",+All!Q238,0))</f>
        <v>34</v>
      </c>
      <c r="R91" s="706">
        <f>IF(+All!$F238="Texas State",+All!R238,IF(+All!$H238="Texas State",+All!R238,0))</f>
        <v>0</v>
      </c>
      <c r="S91" s="708">
        <f>IF(+All!$F238="Texas State",+All!S238,IF(+All!$H238="Texas State",+All!S238,0))</f>
        <v>0</v>
      </c>
      <c r="T91" s="706">
        <f>IF(+All!$F238="Texas State",+All!T238,IF(+All!$H238="Texas State",+All!T238,0))</f>
        <v>0</v>
      </c>
      <c r="U91" s="707">
        <f>IF(+All!$F238="Texas State",+All!U238,IF(+All!$H238="Texas State",+All!U238,0))</f>
        <v>0</v>
      </c>
      <c r="V91" s="706">
        <f>IF(+All!$F2800="Texas State",+All!#REF!,IF(+All!$H2800="Texas State",+All!#REF!,0))</f>
        <v>0</v>
      </c>
      <c r="W91" s="707">
        <f>IF(+All!$F2800="Texas State",+All!#REF!,IF(+All!$H2800="Texas State",+All!#REF!,0))</f>
        <v>0</v>
      </c>
      <c r="X91" s="706">
        <f>IF(+All!$F2800="Texas State",+All!#REF!,IF(+All!$H2800="Texas State",+All!#REF!,0))</f>
        <v>0</v>
      </c>
      <c r="Y91" s="707">
        <f>IF(+All!$F2800="Texas State",+All!#REF!,IF(+All!$H2800="Texas State",+All!#REF!,0))</f>
        <v>0</v>
      </c>
      <c r="Z91" s="706">
        <f>IF(+All!$F2800="Texas State",+All!#REF!,IF(+All!$H2800="Texas State",+All!#REF!,0))</f>
        <v>0</v>
      </c>
      <c r="AA91" s="707">
        <f>IF(+All!$F2800="Texas State",+All!#REF!,IF(+All!$H2800="Texas State",+All!#REF!,0))</f>
        <v>0</v>
      </c>
      <c r="AB91" s="706">
        <f>IF(+All!$F2800="Texas State",+All!#REF!,IF(+All!$H2800="Texas State",+All!#REF!,0))</f>
        <v>0</v>
      </c>
      <c r="AC91" s="707">
        <f>IF(+All!$F2800="Texas State",+All!#REF!,IF(+All!$H2800="Texas State",+All!#REF!,0))</f>
        <v>0</v>
      </c>
      <c r="AD91" s="706">
        <f>IF(+All!$F2800="Texas State",+All!#REF!,IF(+All!$H2800="Texas State",+All!#REF!,0))</f>
        <v>0</v>
      </c>
      <c r="AE91" s="707">
        <f>IF(+All!$F2800="Texas State",+All!#REF!,IF(+All!$H2800="Texas State",+All!#REF!,0))</f>
        <v>0</v>
      </c>
      <c r="AF91" s="706">
        <f>IF(+All!$F2800="Texas State",+All!#REF!,IF(+All!$H2800="Texas State",+All!#REF!,0))</f>
        <v>0</v>
      </c>
      <c r="AG91" s="707">
        <f>IF(+All!$F2800="Texas State",+All!#REF!,IF(+All!$H2800="Texas State",+All!#REF!,0))</f>
        <v>0</v>
      </c>
      <c r="AH91" s="706">
        <f>IF(+All!$F2800="Texas State",+All!#REF!,IF(+All!$H2800="Texas State",+All!#REF!,0))</f>
        <v>0</v>
      </c>
      <c r="AI91" s="707">
        <f>IF(+All!$F2800="Texas State",+All!#REF!,IF(+All!$H2800="Texas State",+All!#REF!,0))</f>
        <v>0</v>
      </c>
      <c r="AJ91" s="706">
        <f>IF(+All!$F2800="Texas State",+All!#REF!,IF(+All!$H2800="Texas State",+All!#REF!,0))</f>
        <v>0</v>
      </c>
      <c r="AK91" s="707">
        <f>IF(+All!$F2800="Texas State",+All!#REF!,IF(+All!$H2800="Texas State",+All!#REF!,0))</f>
        <v>0</v>
      </c>
      <c r="AL91" s="81">
        <f>IF(+All!$F2800="Texas State",+All!V2800,IF(+All!$H2800="Texas State",+All!V2800,0))</f>
        <v>0</v>
      </c>
      <c r="AM91" s="82">
        <f>IF(+All!$F2800="Texas State",+All!W2800,IF(+All!$H2800="Texas State",+All!W2800,0))</f>
        <v>0</v>
      </c>
      <c r="AN91" s="81">
        <f>IF(+All!$F2800="Texas State",+All!X2800,IF(+All!$H2800="Texas State",+All!X2800,0))</f>
        <v>0</v>
      </c>
      <c r="AO91" s="83">
        <f>IF(+All!$F2800="Texas State",+All!Y2800,IF(+All!$H2800="Texas State",+All!Y2800,0))</f>
        <v>0</v>
      </c>
      <c r="AP91" s="84">
        <f>IF(+All!$F2800="Texas State",+All!Z2800,IF(+All!$H2800="Texas State",+All!Z2800,0))</f>
        <v>0</v>
      </c>
      <c r="AQ91" s="480">
        <f>IF(+All!$F2800="Texas State",+All!#REF!,IF(+All!$H2800="Texas State",+All!#REF!,0))</f>
        <v>0</v>
      </c>
      <c r="AR91" s="482">
        <f>IF(+All!$F2800="Texas State",+All!#REF!,IF(+All!$H2800="Texas State",+All!#REF!,0))</f>
        <v>0</v>
      </c>
      <c r="AS91" s="483">
        <f>IF(+All!$F2800="Texas State",+All!#REF!,IF(+All!$H2800="Texas State",+All!#REF!,0))</f>
        <v>0</v>
      </c>
      <c r="AT91" s="483">
        <f>IF(+All!$F2800="Texas State",+All!#REF!,IF(+All!$H2800="Texas State",+All!#REF!,0))</f>
        <v>0</v>
      </c>
      <c r="AU91" s="482">
        <f>IF(+All!$F2800="Texas State",+All!#REF!,IF(+All!$H2800="Texas State",+All!#REF!,0))</f>
        <v>0</v>
      </c>
      <c r="AV91" s="483">
        <f>IF(+All!$F2800="Texas State",+All!#REF!,IF(+All!$H2800="Texas State",+All!#REF!,0))</f>
        <v>0</v>
      </c>
      <c r="AW91" s="484">
        <f>IF(+All!$F2800="Texas State",+All!#REF!,IF(+All!$H2800="Texas State",+All!#REF!,0))</f>
        <v>0</v>
      </c>
      <c r="AX91" s="483">
        <f>IF(+All!$F2800="Texas State",+All!#REF!,IF(+All!$H2800="Texas State",+All!#REF!,0))</f>
        <v>0</v>
      </c>
      <c r="AY91" s="88">
        <f>IF(+All!$F2800="Texas State",+All!#REF!,IF(+All!$H2800="Texas State",+All!#REF!,0))</f>
        <v>0</v>
      </c>
      <c r="AZ91" s="89">
        <f>IF(+All!$F2800="Texas State",+All!#REF!,IF(+All!$H2800="Texas State",+All!#REF!,0))</f>
        <v>0</v>
      </c>
      <c r="BA91" s="90">
        <f>IF(+All!$F2800="Texas State",+All!#REF!,IF(+All!$H2800="Texas State",+All!#REF!,0))</f>
        <v>0</v>
      </c>
      <c r="BB91" s="90">
        <f>IF(+All!$F2800="Texas State",+All!#REF!,IF(+All!$H2800="Texas State",+All!#REF!,0))</f>
        <v>0</v>
      </c>
      <c r="BC91" s="91">
        <f>IF(+All!$F2800="Texas State",+All!#REF!,IF(+All!$H2800="Texas State",+All!#REF!,0))</f>
        <v>0</v>
      </c>
      <c r="BD91" s="482">
        <f>IF(+All!$F2800="Texas State",+All!#REF!,IF(+All!$H2800="Texas State",+All!#REF!,0))</f>
        <v>0</v>
      </c>
      <c r="BE91" s="483">
        <f>IF(+All!$F2800="Texas State",+All!#REF!,IF(+All!$H2800="Texas State",+All!#REF!,0))</f>
        <v>0</v>
      </c>
      <c r="BF91" s="483">
        <f>IF(+All!$F2800="Texas State",+All!#REF!,IF(+All!$H2800="Texas State",+All!#REF!,0))</f>
        <v>0</v>
      </c>
      <c r="BG91" s="482">
        <f>IF(+All!$F2800="Texas State",+All!#REF!,IF(+All!$H2800="Texas State",+All!#REF!,0))</f>
        <v>0</v>
      </c>
      <c r="BH91" s="483">
        <f>IF(+All!$F2800="Texas State",+All!#REF!,IF(+All!$H2800="Texas State",+All!#REF!,0))</f>
        <v>0</v>
      </c>
      <c r="BI91" s="484">
        <f>IF(+All!$F2800="Texas State",+All!#REF!,IF(+All!$H2800="Texas State",+All!#REF!,0))</f>
        <v>0</v>
      </c>
      <c r="BJ91" s="92">
        <f>IF(+All!$F2800="Texas State",+All!#REF!,IF(+All!$H2800="Texas State",+All!#REF!,0))</f>
        <v>0</v>
      </c>
      <c r="BK91" s="93">
        <f>IF(+All!$F2800="Texas State",+All!#REF!,IF(+All!$H2800="Texas State",+All!#REF!,0))</f>
        <v>0</v>
      </c>
      <c r="BL91" s="817"/>
      <c r="BM91" s="817"/>
      <c r="BN91" s="817"/>
      <c r="BO91" s="817"/>
      <c r="BP91" s="817"/>
      <c r="BQ91" s="817"/>
    </row>
    <row r="92" spans="1:69" s="107" customFormat="1" x14ac:dyDescent="0.8">
      <c r="A92" s="70">
        <f>IF(+All!$F300="Texas State",+All!A300,IF(+All!$H300="Texas State",+All!A300,0))</f>
        <v>4</v>
      </c>
      <c r="B92" s="480" t="str">
        <f>IF(+All!$F300="Texas State",+All!B300,IF(+All!$H300="Texas State",+All!B300,0))</f>
        <v>Sat</v>
      </c>
      <c r="C92" s="72">
        <f>IF(+All!$F300="Texas State",+All!C300,IF(+All!$H300="Texas State",+All!C300,0))</f>
        <v>44464</v>
      </c>
      <c r="D92" s="73">
        <f>IF(+All!$F300="Texas State",+All!D300,IF(+All!$H300="Texas State",+All!D300,0))</f>
        <v>0.58333333333333337</v>
      </c>
      <c r="E92" s="707">
        <f>IF(+All!$F300="Texas State",+All!E300,IF(+All!$H300="Texas State",+All!E300,0))</f>
        <v>0</v>
      </c>
      <c r="F92" s="75" t="str">
        <f>IF(+All!$F300="Texas State",+All!F300,IF(+All!$H300="Texas State",+All!F300,0))</f>
        <v>Texas State</v>
      </c>
      <c r="G92" s="76" t="str">
        <f>IF(+All!$F300="Texas State",+All!G300,IF(+All!$H300="Texas State",+All!G300,0))</f>
        <v>SB</v>
      </c>
      <c r="H92" s="75" t="str">
        <f>IF(+All!$F300="Texas State",+All!H300,IF(+All!$H300="Texas State",+All!H300,0))</f>
        <v>Eastern Michigan</v>
      </c>
      <c r="I92" s="76" t="str">
        <f>IF(+All!$F300="Texas State",+All!I300,IF(+All!$H300="Texas State",+All!I300,0))</f>
        <v>MAC</v>
      </c>
      <c r="J92" s="706" t="str">
        <f>IF(+All!$F300="Texas State",+All!J300,IF(+All!$H300="Texas State",+All!J300,0))</f>
        <v>Eastern Michigan</v>
      </c>
      <c r="K92" s="707" t="str">
        <f>IF(+All!$F300="Texas State",+All!K300,IF(+All!$H300="Texas State",+All!K300,0))</f>
        <v>Texas State</v>
      </c>
      <c r="L92" s="78">
        <f>IF(+All!$F300="Texas State",+All!L300,IF(+All!$H300="Texas State",+All!L300,0))</f>
        <v>6.5</v>
      </c>
      <c r="M92" s="79">
        <f>IF(+All!$F300="Texas State",+All!M300,IF(+All!$H300="Texas State",+All!M300,0))</f>
        <v>61.5</v>
      </c>
      <c r="N92" s="706" t="str">
        <f>IF(+All!$F300="Texas State",+All!N300,IF(+All!$H300="Texas State",+All!N300,0))</f>
        <v>Eastern Michigan</v>
      </c>
      <c r="O92" s="708">
        <f>IF(+All!$F300="Texas State",+All!O300,IF(+All!$H300="Texas State",+All!O300,0))</f>
        <v>59</v>
      </c>
      <c r="P92" s="708" t="str">
        <f>IF(+All!$F300="Texas State",+All!P300,IF(+All!$H300="Texas State",+All!P300,0))</f>
        <v>Texas State</v>
      </c>
      <c r="Q92" s="707">
        <f>IF(+All!$F300="Texas State",+All!Q300,IF(+All!$H300="Texas State",+All!Q300,0))</f>
        <v>21</v>
      </c>
      <c r="R92" s="706" t="str">
        <f>IF(+All!$F300="Texas State",+All!R300,IF(+All!$H300="Texas State",+All!R300,0))</f>
        <v>Eastern Michigan</v>
      </c>
      <c r="S92" s="708" t="str">
        <f>IF(+All!$F300="Texas State",+All!S300,IF(+All!$H300="Texas State",+All!S300,0))</f>
        <v>Texas State</v>
      </c>
      <c r="T92" s="706" t="str">
        <f>IF(+All!$F300="Texas State",+All!T300,IF(+All!$H300="Texas State",+All!T300,0))</f>
        <v>Texas State</v>
      </c>
      <c r="U92" s="707" t="str">
        <f>IF(+All!$F300="Texas State",+All!U300,IF(+All!$H300="Texas State",+All!U300,0))</f>
        <v>L</v>
      </c>
      <c r="V92" s="706">
        <f>IF(+All!$F2801="Texas State",+All!#REF!,IF(+All!$H2801="Texas State",+All!#REF!,0))</f>
        <v>0</v>
      </c>
      <c r="W92" s="707">
        <f>IF(+All!$F2801="Texas State",+All!#REF!,IF(+All!$H2801="Texas State",+All!#REF!,0))</f>
        <v>0</v>
      </c>
      <c r="X92" s="706">
        <f>IF(+All!$F2801="Texas State",+All!#REF!,IF(+All!$H2801="Texas State",+All!#REF!,0))</f>
        <v>0</v>
      </c>
      <c r="Y92" s="707">
        <f>IF(+All!$F2801="Texas State",+All!#REF!,IF(+All!$H2801="Texas State",+All!#REF!,0))</f>
        <v>0</v>
      </c>
      <c r="Z92" s="706">
        <f>IF(+All!$F2801="Texas State",+All!#REF!,IF(+All!$H2801="Texas State",+All!#REF!,0))</f>
        <v>0</v>
      </c>
      <c r="AA92" s="707">
        <f>IF(+All!$F2801="Texas State",+All!#REF!,IF(+All!$H2801="Texas State",+All!#REF!,0))</f>
        <v>0</v>
      </c>
      <c r="AB92" s="706">
        <f>IF(+All!$F2801="Texas State",+All!#REF!,IF(+All!$H2801="Texas State",+All!#REF!,0))</f>
        <v>0</v>
      </c>
      <c r="AC92" s="707">
        <f>IF(+All!$F2801="Texas State",+All!#REF!,IF(+All!$H2801="Texas State",+All!#REF!,0))</f>
        <v>0</v>
      </c>
      <c r="AD92" s="706">
        <f>IF(+All!$F2801="Texas State",+All!#REF!,IF(+All!$H2801="Texas State",+All!#REF!,0))</f>
        <v>0</v>
      </c>
      <c r="AE92" s="707">
        <f>IF(+All!$F2801="Texas State",+All!#REF!,IF(+All!$H2801="Texas State",+All!#REF!,0))</f>
        <v>0</v>
      </c>
      <c r="AF92" s="706">
        <f>IF(+All!$F2801="Texas State",+All!#REF!,IF(+All!$H2801="Texas State",+All!#REF!,0))</f>
        <v>0</v>
      </c>
      <c r="AG92" s="707">
        <f>IF(+All!$F2801="Texas State",+All!#REF!,IF(+All!$H2801="Texas State",+All!#REF!,0))</f>
        <v>0</v>
      </c>
      <c r="AH92" s="706">
        <f>IF(+All!$F2801="Texas State",+All!#REF!,IF(+All!$H2801="Texas State",+All!#REF!,0))</f>
        <v>0</v>
      </c>
      <c r="AI92" s="707">
        <f>IF(+All!$F2801="Texas State",+All!#REF!,IF(+All!$H2801="Texas State",+All!#REF!,0))</f>
        <v>0</v>
      </c>
      <c r="AJ92" s="706">
        <f>IF(+All!$F2801="Texas State",+All!#REF!,IF(+All!$H2801="Texas State",+All!#REF!,0))</f>
        <v>0</v>
      </c>
      <c r="AK92" s="707">
        <f>IF(+All!$F2801="Texas State",+All!#REF!,IF(+All!$H2801="Texas State",+All!#REF!,0))</f>
        <v>0</v>
      </c>
      <c r="AL92" s="81">
        <f>IF(+All!$F2801="Texas State",+All!V2801,IF(+All!$H2801="Texas State",+All!V2801,0))</f>
        <v>0</v>
      </c>
      <c r="AM92" s="82">
        <f>IF(+All!$F2801="Texas State",+All!W2801,IF(+All!$H2801="Texas State",+All!W2801,0))</f>
        <v>0</v>
      </c>
      <c r="AN92" s="81">
        <f>IF(+All!$F2801="Texas State",+All!X2801,IF(+All!$H2801="Texas State",+All!X2801,0))</f>
        <v>0</v>
      </c>
      <c r="AO92" s="83">
        <f>IF(+All!$F2801="Texas State",+All!Y2801,IF(+All!$H2801="Texas State",+All!Y2801,0))</f>
        <v>0</v>
      </c>
      <c r="AP92" s="84">
        <f>IF(+All!$F2801="Texas State",+All!Z2801,IF(+All!$H2801="Texas State",+All!Z2801,0))</f>
        <v>0</v>
      </c>
      <c r="AQ92" s="480">
        <f>IF(+All!$F2801="Texas State",+All!#REF!,IF(+All!$H2801="Texas State",+All!#REF!,0))</f>
        <v>0</v>
      </c>
      <c r="AR92" s="482">
        <f>IF(+All!$F2801="Texas State",+All!#REF!,IF(+All!$H2801="Texas State",+All!#REF!,0))</f>
        <v>0</v>
      </c>
      <c r="AS92" s="483">
        <f>IF(+All!$F2801="Texas State",+All!#REF!,IF(+All!$H2801="Texas State",+All!#REF!,0))</f>
        <v>0</v>
      </c>
      <c r="AT92" s="483">
        <f>IF(+All!$F2801="Texas State",+All!#REF!,IF(+All!$H2801="Texas State",+All!#REF!,0))</f>
        <v>0</v>
      </c>
      <c r="AU92" s="482">
        <f>IF(+All!$F2801="Texas State",+All!#REF!,IF(+All!$H2801="Texas State",+All!#REF!,0))</f>
        <v>0</v>
      </c>
      <c r="AV92" s="483">
        <f>IF(+All!$F2801="Texas State",+All!#REF!,IF(+All!$H2801="Texas State",+All!#REF!,0))</f>
        <v>0</v>
      </c>
      <c r="AW92" s="484">
        <f>IF(+All!$F2801="Texas State",+All!#REF!,IF(+All!$H2801="Texas State",+All!#REF!,0))</f>
        <v>0</v>
      </c>
      <c r="AX92" s="483">
        <f>IF(+All!$F2801="Texas State",+All!#REF!,IF(+All!$H2801="Texas State",+All!#REF!,0))</f>
        <v>0</v>
      </c>
      <c r="AY92" s="88">
        <f>IF(+All!$F2801="Texas State",+All!#REF!,IF(+All!$H2801="Texas State",+All!#REF!,0))</f>
        <v>0</v>
      </c>
      <c r="AZ92" s="89">
        <f>IF(+All!$F2801="Texas State",+All!#REF!,IF(+All!$H2801="Texas State",+All!#REF!,0))</f>
        <v>0</v>
      </c>
      <c r="BA92" s="90">
        <f>IF(+All!$F2801="Texas State",+All!#REF!,IF(+All!$H2801="Texas State",+All!#REF!,0))</f>
        <v>0</v>
      </c>
      <c r="BB92" s="90">
        <f>IF(+All!$F2801="Texas State",+All!#REF!,IF(+All!$H2801="Texas State",+All!#REF!,0))</f>
        <v>0</v>
      </c>
      <c r="BC92" s="91">
        <f>IF(+All!$F2801="Texas State",+All!#REF!,IF(+All!$H2801="Texas State",+All!#REF!,0))</f>
        <v>0</v>
      </c>
      <c r="BD92" s="482">
        <f>IF(+All!$F2801="Texas State",+All!#REF!,IF(+All!$H2801="Texas State",+All!#REF!,0))</f>
        <v>0</v>
      </c>
      <c r="BE92" s="483">
        <f>IF(+All!$F2801="Texas State",+All!#REF!,IF(+All!$H2801="Texas State",+All!#REF!,0))</f>
        <v>0</v>
      </c>
      <c r="BF92" s="483">
        <f>IF(+All!$F2801="Texas State",+All!#REF!,IF(+All!$H2801="Texas State",+All!#REF!,0))</f>
        <v>0</v>
      </c>
      <c r="BG92" s="482">
        <f>IF(+All!$F2801="Texas State",+All!#REF!,IF(+All!$H2801="Texas State",+All!#REF!,0))</f>
        <v>0</v>
      </c>
      <c r="BH92" s="483">
        <f>IF(+All!$F2801="Texas State",+All!#REF!,IF(+All!$H2801="Texas State",+All!#REF!,0))</f>
        <v>0</v>
      </c>
      <c r="BI92" s="484">
        <f>IF(+All!$F2801="Texas State",+All!#REF!,IF(+All!$H2801="Texas State",+All!#REF!,0))</f>
        <v>0</v>
      </c>
      <c r="BJ92" s="92">
        <f>IF(+All!$F2801="Texas State",+All!#REF!,IF(+All!$H2801="Texas State",+All!#REF!,0))</f>
        <v>0</v>
      </c>
      <c r="BK92" s="93">
        <f>IF(+All!$F2801="Texas State",+All!#REF!,IF(+All!$H2801="Texas State",+All!#REF!,0))</f>
        <v>0</v>
      </c>
      <c r="BL92" s="817"/>
      <c r="BM92" s="817"/>
      <c r="BN92" s="817"/>
      <c r="BO92" s="817"/>
      <c r="BP92" s="817"/>
      <c r="BQ92" s="817"/>
    </row>
    <row r="93" spans="1:69" s="107" customFormat="1" x14ac:dyDescent="0.8">
      <c r="A93" s="70">
        <f>IF(+All!$F393="Texas State",+All!A393,IF(+All!$H393="Texas State",+All!A393,0))</f>
        <v>5</v>
      </c>
      <c r="B93" s="480" t="str">
        <f>IF(+All!$F393="Texas State",+All!B393,IF(+All!$H393="Texas State",+All!B393,0))</f>
        <v>Sat</v>
      </c>
      <c r="C93" s="72">
        <f>IF(+All!$F393="Texas State",+All!C393,IF(+All!$H393="Texas State",+All!C393,0))</f>
        <v>44471</v>
      </c>
      <c r="D93" s="73">
        <f>IF(+All!$F393="Texas State",+All!D393,IF(+All!$H393="Texas State",+All!D393,0))</f>
        <v>0</v>
      </c>
      <c r="E93" s="707">
        <f>IF(+All!$F393="Texas State",+All!E393,IF(+All!$H393="Texas State",+All!E393,0))</f>
        <v>0</v>
      </c>
      <c r="F93" s="75" t="str">
        <f>IF(+All!$F393="Texas State",+All!F393,IF(+All!$H393="Texas State",+All!F393,0))</f>
        <v>Texas State</v>
      </c>
      <c r="G93" s="76" t="str">
        <f>IF(+All!$F393="Texas State",+All!G393,IF(+All!$H393="Texas State",+All!G393,0))</f>
        <v>SB</v>
      </c>
      <c r="H93" s="75" t="str">
        <f>IF(+All!$F393="Texas State",+All!H393,IF(+All!$H393="Texas State",+All!H393,0))</f>
        <v>Open</v>
      </c>
      <c r="I93" s="76" t="str">
        <f>IF(+All!$F393="Texas State",+All!I393,IF(+All!$H393="Texas State",+All!I393,0))</f>
        <v>ZZZ</v>
      </c>
      <c r="J93" s="706">
        <f>IF(+All!$F393="Texas State",+All!J393,IF(+All!$H393="Texas State",+All!J393,0))</f>
        <v>0</v>
      </c>
      <c r="K93" s="707" t="str">
        <f>IF(+All!$F393="Texas State",+All!K393,IF(+All!$H393="Texas State",+All!K393,0))</f>
        <v>Texas State</v>
      </c>
      <c r="L93" s="78">
        <f>IF(+All!$F393="Texas State",+All!L393,IF(+All!$H393="Texas State",+All!L393,0))</f>
        <v>0</v>
      </c>
      <c r="M93" s="79">
        <f>IF(+All!$F393="Texas State",+All!M393,IF(+All!$H393="Texas State",+All!M393,0))</f>
        <v>0</v>
      </c>
      <c r="N93" s="706">
        <f>IF(+All!$F393="Texas State",+All!N393,IF(+All!$H393="Texas State",+All!N393,0))</f>
        <v>0</v>
      </c>
      <c r="O93" s="708">
        <f>IF(+All!$F393="Texas State",+All!O393,IF(+All!$H393="Texas State",+All!O393,0))</f>
        <v>0</v>
      </c>
      <c r="P93" s="708">
        <f>IF(+All!$F393="Texas State",+All!P393,IF(+All!$H393="Texas State",+All!P393,0))</f>
        <v>0</v>
      </c>
      <c r="Q93" s="707">
        <f>IF(+All!$F393="Texas State",+All!Q393,IF(+All!$H393="Texas State",+All!Q393,0))</f>
        <v>0</v>
      </c>
      <c r="R93" s="706">
        <f>IF(+All!$F393="Texas State",+All!R393,IF(+All!$H393="Texas State",+All!R393,0))</f>
        <v>0</v>
      </c>
      <c r="S93" s="708">
        <f>IF(+All!$F393="Texas State",+All!S393,IF(+All!$H393="Texas State",+All!S393,0))</f>
        <v>0</v>
      </c>
      <c r="T93" s="706">
        <f>IF(+All!$F393="Texas State",+All!T393,IF(+All!$H393="Texas State",+All!T393,0))</f>
        <v>0</v>
      </c>
      <c r="U93" s="707">
        <f>IF(+All!$F393="Texas State",+All!U393,IF(+All!$H393="Texas State",+All!U393,0))</f>
        <v>0</v>
      </c>
      <c r="V93" s="706">
        <f>IF(+All!$F2802="Texas State",+All!#REF!,IF(+All!$H2802="Texas State",+All!#REF!,0))</f>
        <v>0</v>
      </c>
      <c r="W93" s="707">
        <f>IF(+All!$F2802="Texas State",+All!#REF!,IF(+All!$H2802="Texas State",+All!#REF!,0))</f>
        <v>0</v>
      </c>
      <c r="X93" s="706">
        <f>IF(+All!$F2802="Texas State",+All!#REF!,IF(+All!$H2802="Texas State",+All!#REF!,0))</f>
        <v>0</v>
      </c>
      <c r="Y93" s="707">
        <f>IF(+All!$F2802="Texas State",+All!#REF!,IF(+All!$H2802="Texas State",+All!#REF!,0))</f>
        <v>0</v>
      </c>
      <c r="Z93" s="706">
        <f>IF(+All!$F2802="Texas State",+All!#REF!,IF(+All!$H2802="Texas State",+All!#REF!,0))</f>
        <v>0</v>
      </c>
      <c r="AA93" s="707">
        <f>IF(+All!$F2802="Texas State",+All!#REF!,IF(+All!$H2802="Texas State",+All!#REF!,0))</f>
        <v>0</v>
      </c>
      <c r="AB93" s="706">
        <f>IF(+All!$F2802="Texas State",+All!#REF!,IF(+All!$H2802="Texas State",+All!#REF!,0))</f>
        <v>0</v>
      </c>
      <c r="AC93" s="707">
        <f>IF(+All!$F2802="Texas State",+All!#REF!,IF(+All!$H2802="Texas State",+All!#REF!,0))</f>
        <v>0</v>
      </c>
      <c r="AD93" s="706">
        <f>IF(+All!$F2802="Texas State",+All!#REF!,IF(+All!$H2802="Texas State",+All!#REF!,0))</f>
        <v>0</v>
      </c>
      <c r="AE93" s="707">
        <f>IF(+All!$F2802="Texas State",+All!#REF!,IF(+All!$H2802="Texas State",+All!#REF!,0))</f>
        <v>0</v>
      </c>
      <c r="AF93" s="706">
        <f>IF(+All!$F2802="Texas State",+All!#REF!,IF(+All!$H2802="Texas State",+All!#REF!,0))</f>
        <v>0</v>
      </c>
      <c r="AG93" s="707">
        <f>IF(+All!$F2802="Texas State",+All!#REF!,IF(+All!$H2802="Texas State",+All!#REF!,0))</f>
        <v>0</v>
      </c>
      <c r="AH93" s="706">
        <f>IF(+All!$F2802="Texas State",+All!#REF!,IF(+All!$H2802="Texas State",+All!#REF!,0))</f>
        <v>0</v>
      </c>
      <c r="AI93" s="707">
        <f>IF(+All!$F2802="Texas State",+All!#REF!,IF(+All!$H2802="Texas State",+All!#REF!,0))</f>
        <v>0</v>
      </c>
      <c r="AJ93" s="706">
        <f>IF(+All!$F2802="Texas State",+All!#REF!,IF(+All!$H2802="Texas State",+All!#REF!,0))</f>
        <v>0</v>
      </c>
      <c r="AK93" s="707">
        <f>IF(+All!$F2802="Texas State",+All!#REF!,IF(+All!$H2802="Texas State",+All!#REF!,0))</f>
        <v>0</v>
      </c>
      <c r="AL93" s="81">
        <f>IF(+All!$F2802="Texas State",+All!V2802,IF(+All!$H2802="Texas State",+All!V2802,0))</f>
        <v>0</v>
      </c>
      <c r="AM93" s="82">
        <f>IF(+All!$F2802="Texas State",+All!W2802,IF(+All!$H2802="Texas State",+All!W2802,0))</f>
        <v>0</v>
      </c>
      <c r="AN93" s="81">
        <f>IF(+All!$F2802="Texas State",+All!X2802,IF(+All!$H2802="Texas State",+All!X2802,0))</f>
        <v>0</v>
      </c>
      <c r="AO93" s="83">
        <f>IF(+All!$F2802="Texas State",+All!Y2802,IF(+All!$H2802="Texas State",+All!Y2802,0))</f>
        <v>0</v>
      </c>
      <c r="AP93" s="84">
        <f>IF(+All!$F2802="Texas State",+All!Z2802,IF(+All!$H2802="Texas State",+All!Z2802,0))</f>
        <v>0</v>
      </c>
      <c r="AQ93" s="480">
        <f>IF(+All!$F2802="Texas State",+All!#REF!,IF(+All!$H2802="Texas State",+All!#REF!,0))</f>
        <v>0</v>
      </c>
      <c r="AR93" s="482">
        <f>IF(+All!$F2802="Texas State",+All!#REF!,IF(+All!$H2802="Texas State",+All!#REF!,0))</f>
        <v>0</v>
      </c>
      <c r="AS93" s="483">
        <f>IF(+All!$F2802="Texas State",+All!#REF!,IF(+All!$H2802="Texas State",+All!#REF!,0))</f>
        <v>0</v>
      </c>
      <c r="AT93" s="483">
        <f>IF(+All!$F2802="Texas State",+All!#REF!,IF(+All!$H2802="Texas State",+All!#REF!,0))</f>
        <v>0</v>
      </c>
      <c r="AU93" s="482">
        <f>IF(+All!$F2802="Texas State",+All!#REF!,IF(+All!$H2802="Texas State",+All!#REF!,0))</f>
        <v>0</v>
      </c>
      <c r="AV93" s="483">
        <f>IF(+All!$F2802="Texas State",+All!#REF!,IF(+All!$H2802="Texas State",+All!#REF!,0))</f>
        <v>0</v>
      </c>
      <c r="AW93" s="484">
        <f>IF(+All!$F2802="Texas State",+All!#REF!,IF(+All!$H2802="Texas State",+All!#REF!,0))</f>
        <v>0</v>
      </c>
      <c r="AX93" s="483">
        <f>IF(+All!$F2802="Texas State",+All!#REF!,IF(+All!$H2802="Texas State",+All!#REF!,0))</f>
        <v>0</v>
      </c>
      <c r="AY93" s="88">
        <f>IF(+All!$F2802="Texas State",+All!#REF!,IF(+All!$H2802="Texas State",+All!#REF!,0))</f>
        <v>0</v>
      </c>
      <c r="AZ93" s="89">
        <f>IF(+All!$F2802="Texas State",+All!#REF!,IF(+All!$H2802="Texas State",+All!#REF!,0))</f>
        <v>0</v>
      </c>
      <c r="BA93" s="90">
        <f>IF(+All!$F2802="Texas State",+All!#REF!,IF(+All!$H2802="Texas State",+All!#REF!,0))</f>
        <v>0</v>
      </c>
      <c r="BB93" s="90">
        <f>IF(+All!$F2802="Texas State",+All!#REF!,IF(+All!$H2802="Texas State",+All!#REF!,0))</f>
        <v>0</v>
      </c>
      <c r="BC93" s="91">
        <f>IF(+All!$F2802="Texas State",+All!#REF!,IF(+All!$H2802="Texas State",+All!#REF!,0))</f>
        <v>0</v>
      </c>
      <c r="BD93" s="482">
        <f>IF(+All!$F2802="Texas State",+All!#REF!,IF(+All!$H2802="Texas State",+All!#REF!,0))</f>
        <v>0</v>
      </c>
      <c r="BE93" s="483">
        <f>IF(+All!$F2802="Texas State",+All!#REF!,IF(+All!$H2802="Texas State",+All!#REF!,0))</f>
        <v>0</v>
      </c>
      <c r="BF93" s="483">
        <f>IF(+All!$F2802="Texas State",+All!#REF!,IF(+All!$H2802="Texas State",+All!#REF!,0))</f>
        <v>0</v>
      </c>
      <c r="BG93" s="482">
        <f>IF(+All!$F2802="Texas State",+All!#REF!,IF(+All!$H2802="Texas State",+All!#REF!,0))</f>
        <v>0</v>
      </c>
      <c r="BH93" s="483">
        <f>IF(+All!$F2802="Texas State",+All!#REF!,IF(+All!$H2802="Texas State",+All!#REF!,0))</f>
        <v>0</v>
      </c>
      <c r="BI93" s="484">
        <f>IF(+All!$F2802="Texas State",+All!#REF!,IF(+All!$H2802="Texas State",+All!#REF!,0))</f>
        <v>0</v>
      </c>
      <c r="BJ93" s="92">
        <f>IF(+All!$F2802="Texas State",+All!#REF!,IF(+All!$H2802="Texas State",+All!#REF!,0))</f>
        <v>0</v>
      </c>
      <c r="BK93" s="93">
        <f>IF(+All!$F2802="Texas State",+All!#REF!,IF(+All!$H2802="Texas State",+All!#REF!,0))</f>
        <v>0</v>
      </c>
      <c r="BL93" s="817"/>
      <c r="BM93" s="817"/>
      <c r="BN93" s="817"/>
      <c r="BO93" s="817"/>
      <c r="BP93" s="817"/>
      <c r="BQ93" s="817"/>
    </row>
    <row r="94" spans="1:69" s="107" customFormat="1" x14ac:dyDescent="0.8">
      <c r="A94" s="70">
        <f>IF(+All!$F438="Texas State",+All!A438,IF(+All!$H438="Texas State",+All!A438,0))</f>
        <v>6</v>
      </c>
      <c r="B94" s="480" t="str">
        <f>IF(+All!$F438="Texas State",+All!B438,IF(+All!$H438="Texas State",+All!B438,0))</f>
        <v>Sat</v>
      </c>
      <c r="C94" s="72">
        <f>IF(+All!$F438="Texas State",+All!C438,IF(+All!$H438="Texas State",+All!C438,0))</f>
        <v>44478</v>
      </c>
      <c r="D94" s="73">
        <f>IF(+All!$F438="Texas State",+All!D438,IF(+All!$H438="Texas State",+All!D438,0))</f>
        <v>0.79166666666666663</v>
      </c>
      <c r="E94" s="707">
        <f>IF(+All!$F438="Texas State",+All!E438,IF(+All!$H438="Texas State",+All!E438,0))</f>
        <v>0</v>
      </c>
      <c r="F94" s="75" t="str">
        <f>IF(+All!$F438="Texas State",+All!F438,IF(+All!$H438="Texas State",+All!F438,0))</f>
        <v>South Alabama</v>
      </c>
      <c r="G94" s="76" t="str">
        <f>IF(+All!$F438="Texas State",+All!G438,IF(+All!$H438="Texas State",+All!G438,0))</f>
        <v>SB</v>
      </c>
      <c r="H94" s="75" t="str">
        <f>IF(+All!$F438="Texas State",+All!H438,IF(+All!$H438="Texas State",+All!H438,0))</f>
        <v>Texas State</v>
      </c>
      <c r="I94" s="76" t="str">
        <f>IF(+All!$F438="Texas State",+All!I438,IF(+All!$H438="Texas State",+All!I438,0))</f>
        <v>SB</v>
      </c>
      <c r="J94" s="706" t="str">
        <f>IF(+All!$F438="Texas State",+All!J438,IF(+All!$H438="Texas State",+All!J438,0))</f>
        <v>South Alabama</v>
      </c>
      <c r="K94" s="707" t="str">
        <f>IF(+All!$F438="Texas State",+All!K438,IF(+All!$H438="Texas State",+All!K438,0))</f>
        <v>Texas State</v>
      </c>
      <c r="L94" s="78">
        <f>IF(+All!$F438="Texas State",+All!L438,IF(+All!$H438="Texas State",+All!L438,0))</f>
        <v>3.5</v>
      </c>
      <c r="M94" s="79">
        <f>IF(+All!$F438="Texas State",+All!M438,IF(+All!$H438="Texas State",+All!M438,0))</f>
        <v>52.5</v>
      </c>
      <c r="N94" s="706" t="str">
        <f>IF(+All!$F438="Texas State",+All!N438,IF(+All!$H438="Texas State",+All!N438,0))</f>
        <v>Texas State</v>
      </c>
      <c r="O94" s="708">
        <f>IF(+All!$F438="Texas State",+All!O438,IF(+All!$H438="Texas State",+All!O438,0))</f>
        <v>33</v>
      </c>
      <c r="P94" s="708" t="str">
        <f>IF(+All!$F438="Texas State",+All!P438,IF(+All!$H438="Texas State",+All!P438,0))</f>
        <v>South Alabama</v>
      </c>
      <c r="Q94" s="707">
        <f>IF(+All!$F438="Texas State",+All!Q438,IF(+All!$H438="Texas State",+All!Q438,0))</f>
        <v>31</v>
      </c>
      <c r="R94" s="706" t="str">
        <f>IF(+All!$F438="Texas State",+All!R438,IF(+All!$H438="Texas State",+All!R438,0))</f>
        <v>Texas State</v>
      </c>
      <c r="S94" s="708" t="str">
        <f>IF(+All!$F438="Texas State",+All!S438,IF(+All!$H438="Texas State",+All!S438,0))</f>
        <v>South Alabama</v>
      </c>
      <c r="T94" s="706" t="str">
        <f>IF(+All!$F438="Texas State",+All!T438,IF(+All!$H438="Texas State",+All!T438,0))</f>
        <v>Texas State</v>
      </c>
      <c r="U94" s="707" t="str">
        <f>IF(+All!$F438="Texas State",+All!U438,IF(+All!$H438="Texas State",+All!U438,0))</f>
        <v>W</v>
      </c>
      <c r="V94" s="706">
        <f>IF(+All!$F2803="Texas State",+All!#REF!,IF(+All!$H2803="Texas State",+All!#REF!,0))</f>
        <v>0</v>
      </c>
      <c r="W94" s="707">
        <f>IF(+All!$F2803="Texas State",+All!#REF!,IF(+All!$H2803="Texas State",+All!#REF!,0))</f>
        <v>0</v>
      </c>
      <c r="X94" s="706">
        <f>IF(+All!$F2803="Texas State",+All!#REF!,IF(+All!$H2803="Texas State",+All!#REF!,0))</f>
        <v>0</v>
      </c>
      <c r="Y94" s="707">
        <f>IF(+All!$F2803="Texas State",+All!#REF!,IF(+All!$H2803="Texas State",+All!#REF!,0))</f>
        <v>0</v>
      </c>
      <c r="Z94" s="706">
        <f>IF(+All!$F2803="Texas State",+All!#REF!,IF(+All!$H2803="Texas State",+All!#REF!,0))</f>
        <v>0</v>
      </c>
      <c r="AA94" s="707">
        <f>IF(+All!$F2803="Texas State",+All!#REF!,IF(+All!$H2803="Texas State",+All!#REF!,0))</f>
        <v>0</v>
      </c>
      <c r="AB94" s="706">
        <f>IF(+All!$F2803="Texas State",+All!#REF!,IF(+All!$H2803="Texas State",+All!#REF!,0))</f>
        <v>0</v>
      </c>
      <c r="AC94" s="707">
        <f>IF(+All!$F2803="Texas State",+All!#REF!,IF(+All!$H2803="Texas State",+All!#REF!,0))</f>
        <v>0</v>
      </c>
      <c r="AD94" s="706">
        <f>IF(+All!$F2803="Texas State",+All!#REF!,IF(+All!$H2803="Texas State",+All!#REF!,0))</f>
        <v>0</v>
      </c>
      <c r="AE94" s="707">
        <f>IF(+All!$F2803="Texas State",+All!#REF!,IF(+All!$H2803="Texas State",+All!#REF!,0))</f>
        <v>0</v>
      </c>
      <c r="AF94" s="706">
        <f>IF(+All!$F2803="Texas State",+All!#REF!,IF(+All!$H2803="Texas State",+All!#REF!,0))</f>
        <v>0</v>
      </c>
      <c r="AG94" s="707">
        <f>IF(+All!$F2803="Texas State",+All!#REF!,IF(+All!$H2803="Texas State",+All!#REF!,0))</f>
        <v>0</v>
      </c>
      <c r="AH94" s="706">
        <f>IF(+All!$F2803="Texas State",+All!#REF!,IF(+All!$H2803="Texas State",+All!#REF!,0))</f>
        <v>0</v>
      </c>
      <c r="AI94" s="707">
        <f>IF(+All!$F2803="Texas State",+All!#REF!,IF(+All!$H2803="Texas State",+All!#REF!,0))</f>
        <v>0</v>
      </c>
      <c r="AJ94" s="706">
        <f>IF(+All!$F2803="Texas State",+All!#REF!,IF(+All!$H2803="Texas State",+All!#REF!,0))</f>
        <v>0</v>
      </c>
      <c r="AK94" s="707">
        <f>IF(+All!$F2803="Texas State",+All!#REF!,IF(+All!$H2803="Texas State",+All!#REF!,0))</f>
        <v>0</v>
      </c>
      <c r="AL94" s="81">
        <f>IF(+All!$F2803="Texas State",+All!V2803,IF(+All!$H2803="Texas State",+All!V2803,0))</f>
        <v>0</v>
      </c>
      <c r="AM94" s="82">
        <f>IF(+All!$F2803="Texas State",+All!W2803,IF(+All!$H2803="Texas State",+All!W2803,0))</f>
        <v>0</v>
      </c>
      <c r="AN94" s="81">
        <f>IF(+All!$F2803="Texas State",+All!X2803,IF(+All!$H2803="Texas State",+All!X2803,0))</f>
        <v>0</v>
      </c>
      <c r="AO94" s="83">
        <f>IF(+All!$F2803="Texas State",+All!Y2803,IF(+All!$H2803="Texas State",+All!Y2803,0))</f>
        <v>0</v>
      </c>
      <c r="AP94" s="84">
        <f>IF(+All!$F2803="Texas State",+All!Z2803,IF(+All!$H2803="Texas State",+All!Z2803,0))</f>
        <v>0</v>
      </c>
      <c r="AQ94" s="480">
        <f>IF(+All!$F2803="Texas State",+All!#REF!,IF(+All!$H2803="Texas State",+All!#REF!,0))</f>
        <v>0</v>
      </c>
      <c r="AR94" s="482">
        <f>IF(+All!$F2803="Texas State",+All!#REF!,IF(+All!$H2803="Texas State",+All!#REF!,0))</f>
        <v>0</v>
      </c>
      <c r="AS94" s="483">
        <f>IF(+All!$F2803="Texas State",+All!#REF!,IF(+All!$H2803="Texas State",+All!#REF!,0))</f>
        <v>0</v>
      </c>
      <c r="AT94" s="483">
        <f>IF(+All!$F2803="Texas State",+All!#REF!,IF(+All!$H2803="Texas State",+All!#REF!,0))</f>
        <v>0</v>
      </c>
      <c r="AU94" s="482">
        <f>IF(+All!$F2803="Texas State",+All!#REF!,IF(+All!$H2803="Texas State",+All!#REF!,0))</f>
        <v>0</v>
      </c>
      <c r="AV94" s="483">
        <f>IF(+All!$F2803="Texas State",+All!#REF!,IF(+All!$H2803="Texas State",+All!#REF!,0))</f>
        <v>0</v>
      </c>
      <c r="AW94" s="484">
        <f>IF(+All!$F2803="Texas State",+All!#REF!,IF(+All!$H2803="Texas State",+All!#REF!,0))</f>
        <v>0</v>
      </c>
      <c r="AX94" s="483">
        <f>IF(+All!$F2803="Texas State",+All!#REF!,IF(+All!$H2803="Texas State",+All!#REF!,0))</f>
        <v>0</v>
      </c>
      <c r="AY94" s="88">
        <f>IF(+All!$F2803="Texas State",+All!#REF!,IF(+All!$H2803="Texas State",+All!#REF!,0))</f>
        <v>0</v>
      </c>
      <c r="AZ94" s="89">
        <f>IF(+All!$F2803="Texas State",+All!#REF!,IF(+All!$H2803="Texas State",+All!#REF!,0))</f>
        <v>0</v>
      </c>
      <c r="BA94" s="90">
        <f>IF(+All!$F2803="Texas State",+All!#REF!,IF(+All!$H2803="Texas State",+All!#REF!,0))</f>
        <v>0</v>
      </c>
      <c r="BB94" s="90">
        <f>IF(+All!$F2803="Texas State",+All!#REF!,IF(+All!$H2803="Texas State",+All!#REF!,0))</f>
        <v>0</v>
      </c>
      <c r="BC94" s="91">
        <f>IF(+All!$F2803="Texas State",+All!#REF!,IF(+All!$H2803="Texas State",+All!#REF!,0))</f>
        <v>0</v>
      </c>
      <c r="BD94" s="482">
        <f>IF(+All!$F2803="Texas State",+All!#REF!,IF(+All!$H2803="Texas State",+All!#REF!,0))</f>
        <v>0</v>
      </c>
      <c r="BE94" s="483">
        <f>IF(+All!$F2803="Texas State",+All!#REF!,IF(+All!$H2803="Texas State",+All!#REF!,0))</f>
        <v>0</v>
      </c>
      <c r="BF94" s="483">
        <f>IF(+All!$F2803="Texas State",+All!#REF!,IF(+All!$H2803="Texas State",+All!#REF!,0))</f>
        <v>0</v>
      </c>
      <c r="BG94" s="482">
        <f>IF(+All!$F2803="Texas State",+All!#REF!,IF(+All!$H2803="Texas State",+All!#REF!,0))</f>
        <v>0</v>
      </c>
      <c r="BH94" s="483">
        <f>IF(+All!$F2803="Texas State",+All!#REF!,IF(+All!$H2803="Texas State",+All!#REF!,0))</f>
        <v>0</v>
      </c>
      <c r="BI94" s="484">
        <f>IF(+All!$F2803="Texas State",+All!#REF!,IF(+All!$H2803="Texas State",+All!#REF!,0))</f>
        <v>0</v>
      </c>
      <c r="BJ94" s="92">
        <f>IF(+All!$F2803="Texas State",+All!#REF!,IF(+All!$H2803="Texas State",+All!#REF!,0))</f>
        <v>0</v>
      </c>
      <c r="BK94" s="93">
        <f>IF(+All!$F2803="Texas State",+All!#REF!,IF(+All!$H2803="Texas State",+All!#REF!,0))</f>
        <v>0</v>
      </c>
      <c r="BL94" s="817"/>
      <c r="BM94" s="817"/>
      <c r="BN94" s="817"/>
      <c r="BO94" s="817"/>
      <c r="BP94" s="817"/>
      <c r="BQ94" s="817"/>
    </row>
    <row r="95" spans="1:69" s="107" customFormat="1" x14ac:dyDescent="0.8">
      <c r="A95" s="70">
        <f>IF(+All!$F519="Texas State",+All!A519,IF(+All!$H519="Texas State",+All!A519,0))</f>
        <v>7</v>
      </c>
      <c r="B95" s="480" t="str">
        <f>IF(+All!$F519="Texas State",+All!B519,IF(+All!$H519="Texas State",+All!B519,0))</f>
        <v>Sat</v>
      </c>
      <c r="C95" s="72">
        <f>IF(+All!$F519="Texas State",+All!C519,IF(+All!$H519="Texas State",+All!C519,0))</f>
        <v>44485</v>
      </c>
      <c r="D95" s="73">
        <f>IF(+All!$F519="Texas State",+All!D519,IF(+All!$H519="Texas State",+All!D519,0))</f>
        <v>0.625</v>
      </c>
      <c r="E95" s="707">
        <f>IF(+All!$F519="Texas State",+All!E519,IF(+All!$H519="Texas State",+All!E519,0))</f>
        <v>0</v>
      </c>
      <c r="F95" s="75" t="str">
        <f>IF(+All!$F519="Texas State",+All!F519,IF(+All!$H519="Texas State",+All!F519,0))</f>
        <v>Troy</v>
      </c>
      <c r="G95" s="76" t="str">
        <f>IF(+All!$F519="Texas State",+All!G519,IF(+All!$H519="Texas State",+All!G519,0))</f>
        <v>SB</v>
      </c>
      <c r="H95" s="75" t="str">
        <f>IF(+All!$F519="Texas State",+All!H519,IF(+All!$H519="Texas State",+All!H519,0))</f>
        <v>Texas State</v>
      </c>
      <c r="I95" s="76" t="str">
        <f>IF(+All!$F519="Texas State",+All!I519,IF(+All!$H519="Texas State",+All!I519,0))</f>
        <v>SB</v>
      </c>
      <c r="J95" s="706" t="str">
        <f>IF(+All!$F519="Texas State",+All!J519,IF(+All!$H519="Texas State",+All!J519,0))</f>
        <v>Troy</v>
      </c>
      <c r="K95" s="707" t="str">
        <f>IF(+All!$F519="Texas State",+All!K519,IF(+All!$H519="Texas State",+All!K519,0))</f>
        <v>Texas State</v>
      </c>
      <c r="L95" s="78">
        <f>IF(+All!$F519="Texas State",+All!L519,IF(+All!$H519="Texas State",+All!L519,0))</f>
        <v>7.5</v>
      </c>
      <c r="M95" s="79">
        <f>IF(+All!$F519="Texas State",+All!M519,IF(+All!$H519="Texas State",+All!M519,0))</f>
        <v>48</v>
      </c>
      <c r="N95" s="706" t="str">
        <f>IF(+All!$F519="Texas State",+All!N519,IF(+All!$H519="Texas State",+All!N519,0))</f>
        <v>Troy</v>
      </c>
      <c r="O95" s="708">
        <f>IF(+All!$F519="Texas State",+All!O519,IF(+All!$H519="Texas State",+All!O519,0))</f>
        <v>31</v>
      </c>
      <c r="P95" s="708" t="str">
        <f>IF(+All!$F519="Texas State",+All!P519,IF(+All!$H519="Texas State",+All!P519,0))</f>
        <v>Texas State</v>
      </c>
      <c r="Q95" s="707">
        <f>IF(+All!$F519="Texas State",+All!Q519,IF(+All!$H519="Texas State",+All!Q519,0))</f>
        <v>28</v>
      </c>
      <c r="R95" s="706" t="str">
        <f>IF(+All!$F519="Texas State",+All!R519,IF(+All!$H519="Texas State",+All!R519,0))</f>
        <v>Texas State</v>
      </c>
      <c r="S95" s="708" t="str">
        <f>IF(+All!$F519="Texas State",+All!S519,IF(+All!$H519="Texas State",+All!S519,0))</f>
        <v>Troy</v>
      </c>
      <c r="T95" s="706" t="str">
        <f>IF(+All!$F519="Texas State",+All!T519,IF(+All!$H519="Texas State",+All!T519,0))</f>
        <v>Texas State</v>
      </c>
      <c r="U95" s="707" t="str">
        <f>IF(+All!$F519="Texas State",+All!U519,IF(+All!$H519="Texas State",+All!U519,0))</f>
        <v>W</v>
      </c>
      <c r="V95" s="706">
        <f>IF(+All!$F2804="Texas State",+All!#REF!,IF(+All!$H2804="Texas State",+All!#REF!,0))</f>
        <v>0</v>
      </c>
      <c r="W95" s="707">
        <f>IF(+All!$F2804="Texas State",+All!#REF!,IF(+All!$H2804="Texas State",+All!#REF!,0))</f>
        <v>0</v>
      </c>
      <c r="X95" s="706">
        <f>IF(+All!$F2804="Texas State",+All!#REF!,IF(+All!$H2804="Texas State",+All!#REF!,0))</f>
        <v>0</v>
      </c>
      <c r="Y95" s="707">
        <f>IF(+All!$F2804="Texas State",+All!#REF!,IF(+All!$H2804="Texas State",+All!#REF!,0))</f>
        <v>0</v>
      </c>
      <c r="Z95" s="706">
        <f>IF(+All!$F2804="Texas State",+All!#REF!,IF(+All!$H2804="Texas State",+All!#REF!,0))</f>
        <v>0</v>
      </c>
      <c r="AA95" s="707">
        <f>IF(+All!$F2804="Texas State",+All!#REF!,IF(+All!$H2804="Texas State",+All!#REF!,0))</f>
        <v>0</v>
      </c>
      <c r="AB95" s="706">
        <f>IF(+All!$F2804="Texas State",+All!#REF!,IF(+All!$H2804="Texas State",+All!#REF!,0))</f>
        <v>0</v>
      </c>
      <c r="AC95" s="707">
        <f>IF(+All!$F2804="Texas State",+All!#REF!,IF(+All!$H2804="Texas State",+All!#REF!,0))</f>
        <v>0</v>
      </c>
      <c r="AD95" s="706">
        <f>IF(+All!$F2804="Texas State",+All!#REF!,IF(+All!$H2804="Texas State",+All!#REF!,0))</f>
        <v>0</v>
      </c>
      <c r="AE95" s="707">
        <f>IF(+All!$F2804="Texas State",+All!#REF!,IF(+All!$H2804="Texas State",+All!#REF!,0))</f>
        <v>0</v>
      </c>
      <c r="AF95" s="706">
        <f>IF(+All!$F2804="Texas State",+All!#REF!,IF(+All!$H2804="Texas State",+All!#REF!,0))</f>
        <v>0</v>
      </c>
      <c r="AG95" s="707">
        <f>IF(+All!$F2804="Texas State",+All!#REF!,IF(+All!$H2804="Texas State",+All!#REF!,0))</f>
        <v>0</v>
      </c>
      <c r="AH95" s="706">
        <f>IF(+All!$F2804="Texas State",+All!#REF!,IF(+All!$H2804="Texas State",+All!#REF!,0))</f>
        <v>0</v>
      </c>
      <c r="AI95" s="707">
        <f>IF(+All!$F2804="Texas State",+All!#REF!,IF(+All!$H2804="Texas State",+All!#REF!,0))</f>
        <v>0</v>
      </c>
      <c r="AJ95" s="706">
        <f>IF(+All!$F2804="Texas State",+All!#REF!,IF(+All!$H2804="Texas State",+All!#REF!,0))</f>
        <v>0</v>
      </c>
      <c r="AK95" s="707">
        <f>IF(+All!$F2804="Texas State",+All!#REF!,IF(+All!$H2804="Texas State",+All!#REF!,0))</f>
        <v>0</v>
      </c>
      <c r="AL95" s="81">
        <f>IF(+All!$F2804="Texas State",+All!V2804,IF(+All!$H2804="Texas State",+All!V2804,0))</f>
        <v>0</v>
      </c>
      <c r="AM95" s="82">
        <f>IF(+All!$F2804="Texas State",+All!W2804,IF(+All!$H2804="Texas State",+All!W2804,0))</f>
        <v>0</v>
      </c>
      <c r="AN95" s="81">
        <f>IF(+All!$F2804="Texas State",+All!X2804,IF(+All!$H2804="Texas State",+All!X2804,0))</f>
        <v>0</v>
      </c>
      <c r="AO95" s="83">
        <f>IF(+All!$F2804="Texas State",+All!Y2804,IF(+All!$H2804="Texas State",+All!Y2804,0))</f>
        <v>0</v>
      </c>
      <c r="AP95" s="84">
        <f>IF(+All!$F2804="Texas State",+All!Z2804,IF(+All!$H2804="Texas State",+All!Z2804,0))</f>
        <v>0</v>
      </c>
      <c r="AQ95" s="480">
        <f>IF(+All!$F2804="Texas State",+All!#REF!,IF(+All!$H2804="Texas State",+All!#REF!,0))</f>
        <v>0</v>
      </c>
      <c r="AR95" s="482">
        <f>IF(+All!$F2804="Texas State",+All!#REF!,IF(+All!$H2804="Texas State",+All!#REF!,0))</f>
        <v>0</v>
      </c>
      <c r="AS95" s="483">
        <f>IF(+All!$F2804="Texas State",+All!#REF!,IF(+All!$H2804="Texas State",+All!#REF!,0))</f>
        <v>0</v>
      </c>
      <c r="AT95" s="483">
        <f>IF(+All!$F2804="Texas State",+All!#REF!,IF(+All!$H2804="Texas State",+All!#REF!,0))</f>
        <v>0</v>
      </c>
      <c r="AU95" s="482">
        <f>IF(+All!$F2804="Texas State",+All!#REF!,IF(+All!$H2804="Texas State",+All!#REF!,0))</f>
        <v>0</v>
      </c>
      <c r="AV95" s="483">
        <f>IF(+All!$F2804="Texas State",+All!#REF!,IF(+All!$H2804="Texas State",+All!#REF!,0))</f>
        <v>0</v>
      </c>
      <c r="AW95" s="484">
        <f>IF(+All!$F2804="Texas State",+All!#REF!,IF(+All!$H2804="Texas State",+All!#REF!,0))</f>
        <v>0</v>
      </c>
      <c r="AX95" s="483">
        <f>IF(+All!$F2804="Texas State",+All!#REF!,IF(+All!$H2804="Texas State",+All!#REF!,0))</f>
        <v>0</v>
      </c>
      <c r="AY95" s="88">
        <f>IF(+All!$F2804="Texas State",+All!#REF!,IF(+All!$H2804="Texas State",+All!#REF!,0))</f>
        <v>0</v>
      </c>
      <c r="AZ95" s="89">
        <f>IF(+All!$F2804="Texas State",+All!#REF!,IF(+All!$H2804="Texas State",+All!#REF!,0))</f>
        <v>0</v>
      </c>
      <c r="BA95" s="90">
        <f>IF(+All!$F2804="Texas State",+All!#REF!,IF(+All!$H2804="Texas State",+All!#REF!,0))</f>
        <v>0</v>
      </c>
      <c r="BB95" s="90">
        <f>IF(+All!$F2804="Texas State",+All!#REF!,IF(+All!$H2804="Texas State",+All!#REF!,0))</f>
        <v>0</v>
      </c>
      <c r="BC95" s="91">
        <f>IF(+All!$F2804="Texas State",+All!#REF!,IF(+All!$H2804="Texas State",+All!#REF!,0))</f>
        <v>0</v>
      </c>
      <c r="BD95" s="482">
        <f>IF(+All!$F2804="Texas State",+All!#REF!,IF(+All!$H2804="Texas State",+All!#REF!,0))</f>
        <v>0</v>
      </c>
      <c r="BE95" s="483">
        <f>IF(+All!$F2804="Texas State",+All!#REF!,IF(+All!$H2804="Texas State",+All!#REF!,0))</f>
        <v>0</v>
      </c>
      <c r="BF95" s="483">
        <f>IF(+All!$F2804="Texas State",+All!#REF!,IF(+All!$H2804="Texas State",+All!#REF!,0))</f>
        <v>0</v>
      </c>
      <c r="BG95" s="482">
        <f>IF(+All!$F2804="Texas State",+All!#REF!,IF(+All!$H2804="Texas State",+All!#REF!,0))</f>
        <v>0</v>
      </c>
      <c r="BH95" s="483">
        <f>IF(+All!$F2804="Texas State",+All!#REF!,IF(+All!$H2804="Texas State",+All!#REF!,0))</f>
        <v>0</v>
      </c>
      <c r="BI95" s="484">
        <f>IF(+All!$F2804="Texas State",+All!#REF!,IF(+All!$H2804="Texas State",+All!#REF!,0))</f>
        <v>0</v>
      </c>
      <c r="BJ95" s="92">
        <f>IF(+All!$F2804="Texas State",+All!#REF!,IF(+All!$H2804="Texas State",+All!#REF!,0))</f>
        <v>0</v>
      </c>
      <c r="BK95" s="93">
        <f>IF(+All!$F2804="Texas State",+All!#REF!,IF(+All!$H2804="Texas State",+All!#REF!,0))</f>
        <v>0</v>
      </c>
      <c r="BL95" s="817"/>
      <c r="BM95" s="817"/>
      <c r="BN95" s="817"/>
      <c r="BO95" s="817"/>
      <c r="BP95" s="817"/>
      <c r="BQ95" s="817"/>
    </row>
    <row r="96" spans="1:69" s="107" customFormat="1" x14ac:dyDescent="0.8">
      <c r="A96" s="70">
        <f>IF(+All!$F602="Texas State",+All!A602,IF(+All!$H602="Texas State",+All!A602,0))</f>
        <v>8</v>
      </c>
      <c r="B96" s="480" t="str">
        <f>IF(+All!$F602="Texas State",+All!B602,IF(+All!$H602="Texas State",+All!B602,0))</f>
        <v>Sat</v>
      </c>
      <c r="C96" s="72">
        <f>IF(+All!$F602="Texas State",+All!C602,IF(+All!$H602="Texas State",+All!C602,0))</f>
        <v>44492</v>
      </c>
      <c r="D96" s="73">
        <f>IF(+All!$F602="Texas State",+All!D602,IF(+All!$H602="Texas State",+All!D602,0))</f>
        <v>0.58333333333333337</v>
      </c>
      <c r="E96" s="707">
        <f>IF(+All!$F602="Texas State",+All!E602,IF(+All!$H602="Texas State",+All!E602,0))</f>
        <v>0</v>
      </c>
      <c r="F96" s="75" t="str">
        <f>IF(+All!$F602="Texas State",+All!F602,IF(+All!$H602="Texas State",+All!F602,0))</f>
        <v>Texas State</v>
      </c>
      <c r="G96" s="76" t="str">
        <f>IF(+All!$F602="Texas State",+All!G602,IF(+All!$H602="Texas State",+All!G602,0))</f>
        <v>SB</v>
      </c>
      <c r="H96" s="75" t="str">
        <f>IF(+All!$F602="Texas State",+All!H602,IF(+All!$H602="Texas State",+All!H602,0))</f>
        <v>Georgia State</v>
      </c>
      <c r="I96" s="76" t="str">
        <f>IF(+All!$F602="Texas State",+All!I602,IF(+All!$H602="Texas State",+All!I602,0))</f>
        <v>SB</v>
      </c>
      <c r="J96" s="706" t="str">
        <f>IF(+All!$F602="Texas State",+All!J602,IF(+All!$H602="Texas State",+All!J602,0))</f>
        <v>Georgia State</v>
      </c>
      <c r="K96" s="707" t="str">
        <f>IF(+All!$F602="Texas State",+All!K602,IF(+All!$H602="Texas State",+All!K602,0))</f>
        <v>Texas State</v>
      </c>
      <c r="L96" s="78">
        <f>IF(+All!$F602="Texas State",+All!L602,IF(+All!$H602="Texas State",+All!L602,0))</f>
        <v>10.5</v>
      </c>
      <c r="M96" s="79">
        <f>IF(+All!$F602="Texas State",+All!M602,IF(+All!$H602="Texas State",+All!M602,0))</f>
        <v>60.5</v>
      </c>
      <c r="N96" s="706" t="str">
        <f>IF(+All!$F602="Texas State",+All!N602,IF(+All!$H602="Texas State",+All!N602,0))</f>
        <v>Georgia State</v>
      </c>
      <c r="O96" s="708">
        <f>IF(+All!$F602="Texas State",+All!O602,IF(+All!$H602="Texas State",+All!O602,0))</f>
        <v>28</v>
      </c>
      <c r="P96" s="708" t="str">
        <f>IF(+All!$F602="Texas State",+All!P602,IF(+All!$H602="Texas State",+All!P602,0))</f>
        <v>Texas State</v>
      </c>
      <c r="Q96" s="707">
        <f>IF(+All!$F602="Texas State",+All!Q602,IF(+All!$H602="Texas State",+All!Q602,0))</f>
        <v>16</v>
      </c>
      <c r="R96" s="706" t="str">
        <f>IF(+All!$F602="Texas State",+All!R602,IF(+All!$H602="Texas State",+All!R602,0))</f>
        <v>Georgia State</v>
      </c>
      <c r="S96" s="708" t="str">
        <f>IF(+All!$F602="Texas State",+All!S602,IF(+All!$H602="Texas State",+All!S602,0))</f>
        <v>Texas State</v>
      </c>
      <c r="T96" s="706" t="str">
        <f>IF(+All!$F602="Texas State",+All!T602,IF(+All!$H602="Texas State",+All!T602,0))</f>
        <v>Georgia State</v>
      </c>
      <c r="U96" s="707" t="str">
        <f>IF(+All!$F602="Texas State",+All!U602,IF(+All!$H602="Texas State",+All!U602,0))</f>
        <v>W</v>
      </c>
      <c r="V96" s="706">
        <f>IF(+All!$F2805="Texas State",+All!#REF!,IF(+All!$H2805="Texas State",+All!#REF!,0))</f>
        <v>0</v>
      </c>
      <c r="W96" s="707">
        <f>IF(+All!$F2805="Texas State",+All!#REF!,IF(+All!$H2805="Texas State",+All!#REF!,0))</f>
        <v>0</v>
      </c>
      <c r="X96" s="706">
        <f>IF(+All!$F2805="Texas State",+All!#REF!,IF(+All!$H2805="Texas State",+All!#REF!,0))</f>
        <v>0</v>
      </c>
      <c r="Y96" s="707">
        <f>IF(+All!$F2805="Texas State",+All!#REF!,IF(+All!$H2805="Texas State",+All!#REF!,0))</f>
        <v>0</v>
      </c>
      <c r="Z96" s="706">
        <f>IF(+All!$F2805="Texas State",+All!#REF!,IF(+All!$H2805="Texas State",+All!#REF!,0))</f>
        <v>0</v>
      </c>
      <c r="AA96" s="707">
        <f>IF(+All!$F2805="Texas State",+All!#REF!,IF(+All!$H2805="Texas State",+All!#REF!,0))</f>
        <v>0</v>
      </c>
      <c r="AB96" s="706">
        <f>IF(+All!$F2805="Texas State",+All!#REF!,IF(+All!$H2805="Texas State",+All!#REF!,0))</f>
        <v>0</v>
      </c>
      <c r="AC96" s="707">
        <f>IF(+All!$F2805="Texas State",+All!#REF!,IF(+All!$H2805="Texas State",+All!#REF!,0))</f>
        <v>0</v>
      </c>
      <c r="AD96" s="706">
        <f>IF(+All!$F2805="Texas State",+All!#REF!,IF(+All!$H2805="Texas State",+All!#REF!,0))</f>
        <v>0</v>
      </c>
      <c r="AE96" s="707">
        <f>IF(+All!$F2805="Texas State",+All!#REF!,IF(+All!$H2805="Texas State",+All!#REF!,0))</f>
        <v>0</v>
      </c>
      <c r="AF96" s="706">
        <f>IF(+All!$F2805="Texas State",+All!#REF!,IF(+All!$H2805="Texas State",+All!#REF!,0))</f>
        <v>0</v>
      </c>
      <c r="AG96" s="707">
        <f>IF(+All!$F2805="Texas State",+All!#REF!,IF(+All!$H2805="Texas State",+All!#REF!,0))</f>
        <v>0</v>
      </c>
      <c r="AH96" s="706">
        <f>IF(+All!$F2805="Texas State",+All!#REF!,IF(+All!$H2805="Texas State",+All!#REF!,0))</f>
        <v>0</v>
      </c>
      <c r="AI96" s="707">
        <f>IF(+All!$F2805="Texas State",+All!#REF!,IF(+All!$H2805="Texas State",+All!#REF!,0))</f>
        <v>0</v>
      </c>
      <c r="AJ96" s="706">
        <f>IF(+All!$F2805="Texas State",+All!#REF!,IF(+All!$H2805="Texas State",+All!#REF!,0))</f>
        <v>0</v>
      </c>
      <c r="AK96" s="707">
        <f>IF(+All!$F2805="Texas State",+All!#REF!,IF(+All!$H2805="Texas State",+All!#REF!,0))</f>
        <v>0</v>
      </c>
      <c r="AL96" s="81">
        <f>IF(+All!$F2805="Texas State",+All!V2805,IF(+All!$H2805="Texas State",+All!V2805,0))</f>
        <v>0</v>
      </c>
      <c r="AM96" s="82">
        <f>IF(+All!$F2805="Texas State",+All!W2805,IF(+All!$H2805="Texas State",+All!W2805,0))</f>
        <v>0</v>
      </c>
      <c r="AN96" s="81">
        <f>IF(+All!$F2805="Texas State",+All!X2805,IF(+All!$H2805="Texas State",+All!X2805,0))</f>
        <v>0</v>
      </c>
      <c r="AO96" s="83">
        <f>IF(+All!$F2805="Texas State",+All!Y2805,IF(+All!$H2805="Texas State",+All!Y2805,0))</f>
        <v>0</v>
      </c>
      <c r="AP96" s="84">
        <f>IF(+All!$F2805="Texas State",+All!Z2805,IF(+All!$H2805="Texas State",+All!Z2805,0))</f>
        <v>0</v>
      </c>
      <c r="AQ96" s="480">
        <f>IF(+All!$F2805="Texas State",+All!#REF!,IF(+All!$H2805="Texas State",+All!#REF!,0))</f>
        <v>0</v>
      </c>
      <c r="AR96" s="482">
        <f>IF(+All!$F2805="Texas State",+All!#REF!,IF(+All!$H2805="Texas State",+All!#REF!,0))</f>
        <v>0</v>
      </c>
      <c r="AS96" s="483">
        <f>IF(+All!$F2805="Texas State",+All!#REF!,IF(+All!$H2805="Texas State",+All!#REF!,0))</f>
        <v>0</v>
      </c>
      <c r="AT96" s="483">
        <f>IF(+All!$F2805="Texas State",+All!#REF!,IF(+All!$H2805="Texas State",+All!#REF!,0))</f>
        <v>0</v>
      </c>
      <c r="AU96" s="482">
        <f>IF(+All!$F2805="Texas State",+All!#REF!,IF(+All!$H2805="Texas State",+All!#REF!,0))</f>
        <v>0</v>
      </c>
      <c r="AV96" s="483">
        <f>IF(+All!$F2805="Texas State",+All!#REF!,IF(+All!$H2805="Texas State",+All!#REF!,0))</f>
        <v>0</v>
      </c>
      <c r="AW96" s="484">
        <f>IF(+All!$F2805="Texas State",+All!#REF!,IF(+All!$H2805="Texas State",+All!#REF!,0))</f>
        <v>0</v>
      </c>
      <c r="AX96" s="483">
        <f>IF(+All!$F2805="Texas State",+All!#REF!,IF(+All!$H2805="Texas State",+All!#REF!,0))</f>
        <v>0</v>
      </c>
      <c r="AY96" s="88">
        <f>IF(+All!$F2805="Texas State",+All!#REF!,IF(+All!$H2805="Texas State",+All!#REF!,0))</f>
        <v>0</v>
      </c>
      <c r="AZ96" s="89">
        <f>IF(+All!$F2805="Texas State",+All!#REF!,IF(+All!$H2805="Texas State",+All!#REF!,0))</f>
        <v>0</v>
      </c>
      <c r="BA96" s="90">
        <f>IF(+All!$F2805="Texas State",+All!#REF!,IF(+All!$H2805="Texas State",+All!#REF!,0))</f>
        <v>0</v>
      </c>
      <c r="BB96" s="90">
        <f>IF(+All!$F2805="Texas State",+All!#REF!,IF(+All!$H2805="Texas State",+All!#REF!,0))</f>
        <v>0</v>
      </c>
      <c r="BC96" s="91">
        <f>IF(+All!$F2805="Texas State",+All!#REF!,IF(+All!$H2805="Texas State",+All!#REF!,0))</f>
        <v>0</v>
      </c>
      <c r="BD96" s="482">
        <f>IF(+All!$F2805="Texas State",+All!#REF!,IF(+All!$H2805="Texas State",+All!#REF!,0))</f>
        <v>0</v>
      </c>
      <c r="BE96" s="483">
        <f>IF(+All!$F2805="Texas State",+All!#REF!,IF(+All!$H2805="Texas State",+All!#REF!,0))</f>
        <v>0</v>
      </c>
      <c r="BF96" s="483">
        <f>IF(+All!$F2805="Texas State",+All!#REF!,IF(+All!$H2805="Texas State",+All!#REF!,0))</f>
        <v>0</v>
      </c>
      <c r="BG96" s="482">
        <f>IF(+All!$F2805="Texas State",+All!#REF!,IF(+All!$H2805="Texas State",+All!#REF!,0))</f>
        <v>0</v>
      </c>
      <c r="BH96" s="483">
        <f>IF(+All!$F2805="Texas State",+All!#REF!,IF(+All!$H2805="Texas State",+All!#REF!,0))</f>
        <v>0</v>
      </c>
      <c r="BI96" s="484">
        <f>IF(+All!$F2805="Texas State",+All!#REF!,IF(+All!$H2805="Texas State",+All!#REF!,0))</f>
        <v>0</v>
      </c>
      <c r="BJ96" s="92">
        <f>IF(+All!$F2805="Texas State",+All!#REF!,IF(+All!$H2805="Texas State",+All!#REF!,0))</f>
        <v>0</v>
      </c>
      <c r="BK96" s="93">
        <f>IF(+All!$F2805="Texas State",+All!#REF!,IF(+All!$H2805="Texas State",+All!#REF!,0))</f>
        <v>0</v>
      </c>
      <c r="BL96" s="817"/>
      <c r="BM96" s="817"/>
      <c r="BN96" s="817"/>
      <c r="BO96" s="817"/>
      <c r="BP96" s="817"/>
      <c r="BQ96" s="817"/>
    </row>
    <row r="97" spans="1:69" s="107" customFormat="1" x14ac:dyDescent="0.8">
      <c r="A97" s="70">
        <f>IF(+All!$F680="Texas State",+All!A680,IF(+All!$H680="Texas State",+All!A680,0))</f>
        <v>9</v>
      </c>
      <c r="B97" s="480" t="str">
        <f>IF(+All!$F680="Texas State",+All!B680,IF(+All!$H680="Texas State",+All!B680,0))</f>
        <v>Sat</v>
      </c>
      <c r="C97" s="72">
        <f>IF(+All!$F680="Texas State",+All!C680,IF(+All!$H680="Texas State",+All!C680,0))</f>
        <v>44499</v>
      </c>
      <c r="D97" s="73">
        <f>IF(+All!$F680="Texas State",+All!D680,IF(+All!$H680="Texas State",+All!D680,0))</f>
        <v>0.5</v>
      </c>
      <c r="E97" s="707" t="str">
        <f>IF(+All!$F680="Texas State",+All!E680,IF(+All!$H680="Texas State",+All!E680,0))</f>
        <v>ESPNU</v>
      </c>
      <c r="F97" s="75" t="str">
        <f>IF(+All!$F680="Texas State",+All!F680,IF(+All!$H680="Texas State",+All!F680,0))</f>
        <v>Texas State</v>
      </c>
      <c r="G97" s="76" t="str">
        <f>IF(+All!$F680="Texas State",+All!G680,IF(+All!$H680="Texas State",+All!G680,0))</f>
        <v>SB</v>
      </c>
      <c r="H97" s="75" t="str">
        <f>IF(+All!$F680="Texas State",+All!H680,IF(+All!$H680="Texas State",+All!H680,0))</f>
        <v>UL Lafayette</v>
      </c>
      <c r="I97" s="76" t="str">
        <f>IF(+All!$F680="Texas State",+All!I680,IF(+All!$H680="Texas State",+All!I680,0))</f>
        <v>SB</v>
      </c>
      <c r="J97" s="706" t="str">
        <f>IF(+All!$F680="Texas State",+All!J680,IF(+All!$H680="Texas State",+All!J680,0))</f>
        <v>UL Lafayette</v>
      </c>
      <c r="K97" s="707" t="str">
        <f>IF(+All!$F680="Texas State",+All!K680,IF(+All!$H680="Texas State",+All!K680,0))</f>
        <v>Texas State</v>
      </c>
      <c r="L97" s="78">
        <f>IF(+All!$F680="Texas State",+All!L680,IF(+All!$H680="Texas State",+All!L680,0))</f>
        <v>21</v>
      </c>
      <c r="M97" s="79">
        <f>IF(+All!$F680="Texas State",+All!M680,IF(+All!$H680="Texas State",+All!M680,0))</f>
        <v>58.5</v>
      </c>
      <c r="N97" s="706" t="str">
        <f>IF(+All!$F680="Texas State",+All!N680,IF(+All!$H680="Texas State",+All!N680,0))</f>
        <v>UL Lafayette</v>
      </c>
      <c r="O97" s="708">
        <f>IF(+All!$F680="Texas State",+All!O680,IF(+All!$H680="Texas State",+All!O680,0))</f>
        <v>45</v>
      </c>
      <c r="P97" s="708" t="str">
        <f>IF(+All!$F680="Texas State",+All!P680,IF(+All!$H680="Texas State",+All!P680,0))</f>
        <v>Texas State</v>
      </c>
      <c r="Q97" s="707">
        <f>IF(+All!$F680="Texas State",+All!Q680,IF(+All!$H680="Texas State",+All!Q680,0))</f>
        <v>0</v>
      </c>
      <c r="R97" s="706" t="str">
        <f>IF(+All!$F680="Texas State",+All!R680,IF(+All!$H680="Texas State",+All!R680,0))</f>
        <v>UL Lafayette</v>
      </c>
      <c r="S97" s="708" t="str">
        <f>IF(+All!$F680="Texas State",+All!S680,IF(+All!$H680="Texas State",+All!S680,0))</f>
        <v>Texas State</v>
      </c>
      <c r="T97" s="706" t="str">
        <f>IF(+All!$F680="Texas State",+All!T680,IF(+All!$H680="Texas State",+All!T680,0))</f>
        <v>UL Lafayette</v>
      </c>
      <c r="U97" s="707" t="str">
        <f>IF(+All!$F680="Texas State",+All!U680,IF(+All!$H680="Texas State",+All!U680,0))</f>
        <v>W</v>
      </c>
      <c r="V97" s="706">
        <f>IF(+All!$F2806="Texas State",+All!#REF!,IF(+All!$H2806="Texas State",+All!#REF!,0))</f>
        <v>0</v>
      </c>
      <c r="W97" s="707">
        <f>IF(+All!$F2806="Texas State",+All!#REF!,IF(+All!$H2806="Texas State",+All!#REF!,0))</f>
        <v>0</v>
      </c>
      <c r="X97" s="706">
        <f>IF(+All!$F2806="Texas State",+All!#REF!,IF(+All!$H2806="Texas State",+All!#REF!,0))</f>
        <v>0</v>
      </c>
      <c r="Y97" s="707">
        <f>IF(+All!$F2806="Texas State",+All!#REF!,IF(+All!$H2806="Texas State",+All!#REF!,0))</f>
        <v>0</v>
      </c>
      <c r="Z97" s="706">
        <f>IF(+All!$F2806="Texas State",+All!#REF!,IF(+All!$H2806="Texas State",+All!#REF!,0))</f>
        <v>0</v>
      </c>
      <c r="AA97" s="707">
        <f>IF(+All!$F2806="Texas State",+All!#REF!,IF(+All!$H2806="Texas State",+All!#REF!,0))</f>
        <v>0</v>
      </c>
      <c r="AB97" s="706">
        <f>IF(+All!$F2806="Texas State",+All!#REF!,IF(+All!$H2806="Texas State",+All!#REF!,0))</f>
        <v>0</v>
      </c>
      <c r="AC97" s="707">
        <f>IF(+All!$F2806="Texas State",+All!#REF!,IF(+All!$H2806="Texas State",+All!#REF!,0))</f>
        <v>0</v>
      </c>
      <c r="AD97" s="706">
        <f>IF(+All!$F2806="Texas State",+All!#REF!,IF(+All!$H2806="Texas State",+All!#REF!,0))</f>
        <v>0</v>
      </c>
      <c r="AE97" s="707">
        <f>IF(+All!$F2806="Texas State",+All!#REF!,IF(+All!$H2806="Texas State",+All!#REF!,0))</f>
        <v>0</v>
      </c>
      <c r="AF97" s="706">
        <f>IF(+All!$F2806="Texas State",+All!#REF!,IF(+All!$H2806="Texas State",+All!#REF!,0))</f>
        <v>0</v>
      </c>
      <c r="AG97" s="707">
        <f>IF(+All!$F2806="Texas State",+All!#REF!,IF(+All!$H2806="Texas State",+All!#REF!,0))</f>
        <v>0</v>
      </c>
      <c r="AH97" s="706">
        <f>IF(+All!$F2806="Texas State",+All!#REF!,IF(+All!$H2806="Texas State",+All!#REF!,0))</f>
        <v>0</v>
      </c>
      <c r="AI97" s="707">
        <f>IF(+All!$F2806="Texas State",+All!#REF!,IF(+All!$H2806="Texas State",+All!#REF!,0))</f>
        <v>0</v>
      </c>
      <c r="AJ97" s="706">
        <f>IF(+All!$F2806="Texas State",+All!#REF!,IF(+All!$H2806="Texas State",+All!#REF!,0))</f>
        <v>0</v>
      </c>
      <c r="AK97" s="707">
        <f>IF(+All!$F2806="Texas State",+All!#REF!,IF(+All!$H2806="Texas State",+All!#REF!,0))</f>
        <v>0</v>
      </c>
      <c r="AL97" s="81">
        <f>IF(+All!$F2806="Texas State",+All!V2806,IF(+All!$H2806="Texas State",+All!V2806,0))</f>
        <v>0</v>
      </c>
      <c r="AM97" s="82">
        <f>IF(+All!$F2806="Texas State",+All!W2806,IF(+All!$H2806="Texas State",+All!W2806,0))</f>
        <v>0</v>
      </c>
      <c r="AN97" s="81">
        <f>IF(+All!$F2806="Texas State",+All!X2806,IF(+All!$H2806="Texas State",+All!X2806,0))</f>
        <v>0</v>
      </c>
      <c r="AO97" s="83">
        <f>IF(+All!$F2806="Texas State",+All!Y2806,IF(+All!$H2806="Texas State",+All!Y2806,0))</f>
        <v>0</v>
      </c>
      <c r="AP97" s="84">
        <f>IF(+All!$F2806="Texas State",+All!Z2806,IF(+All!$H2806="Texas State",+All!Z2806,0))</f>
        <v>0</v>
      </c>
      <c r="AQ97" s="480">
        <f>IF(+All!$F2806="Texas State",+All!#REF!,IF(+All!$H2806="Texas State",+All!#REF!,0))</f>
        <v>0</v>
      </c>
      <c r="AR97" s="482">
        <f>IF(+All!$F2806="Texas State",+All!#REF!,IF(+All!$H2806="Texas State",+All!#REF!,0))</f>
        <v>0</v>
      </c>
      <c r="AS97" s="483">
        <f>IF(+All!$F2806="Texas State",+All!#REF!,IF(+All!$H2806="Texas State",+All!#REF!,0))</f>
        <v>0</v>
      </c>
      <c r="AT97" s="483">
        <f>IF(+All!$F2806="Texas State",+All!#REF!,IF(+All!$H2806="Texas State",+All!#REF!,0))</f>
        <v>0</v>
      </c>
      <c r="AU97" s="482">
        <f>IF(+All!$F2806="Texas State",+All!#REF!,IF(+All!$H2806="Texas State",+All!#REF!,0))</f>
        <v>0</v>
      </c>
      <c r="AV97" s="483">
        <f>IF(+All!$F2806="Texas State",+All!#REF!,IF(+All!$H2806="Texas State",+All!#REF!,0))</f>
        <v>0</v>
      </c>
      <c r="AW97" s="484">
        <f>IF(+All!$F2806="Texas State",+All!#REF!,IF(+All!$H2806="Texas State",+All!#REF!,0))</f>
        <v>0</v>
      </c>
      <c r="AX97" s="483">
        <f>IF(+All!$F2806="Texas State",+All!#REF!,IF(+All!$H2806="Texas State",+All!#REF!,0))</f>
        <v>0</v>
      </c>
      <c r="AY97" s="88">
        <f>IF(+All!$F2806="Texas State",+All!#REF!,IF(+All!$H2806="Texas State",+All!#REF!,0))</f>
        <v>0</v>
      </c>
      <c r="AZ97" s="89">
        <f>IF(+All!$F2806="Texas State",+All!#REF!,IF(+All!$H2806="Texas State",+All!#REF!,0))</f>
        <v>0</v>
      </c>
      <c r="BA97" s="90">
        <f>IF(+All!$F2806="Texas State",+All!#REF!,IF(+All!$H2806="Texas State",+All!#REF!,0))</f>
        <v>0</v>
      </c>
      <c r="BB97" s="90">
        <f>IF(+All!$F2806="Texas State",+All!#REF!,IF(+All!$H2806="Texas State",+All!#REF!,0))</f>
        <v>0</v>
      </c>
      <c r="BC97" s="91">
        <f>IF(+All!$F2806="Texas State",+All!#REF!,IF(+All!$H2806="Texas State",+All!#REF!,0))</f>
        <v>0</v>
      </c>
      <c r="BD97" s="482">
        <f>IF(+All!$F2806="Texas State",+All!#REF!,IF(+All!$H2806="Texas State",+All!#REF!,0))</f>
        <v>0</v>
      </c>
      <c r="BE97" s="483">
        <f>IF(+All!$F2806="Texas State",+All!#REF!,IF(+All!$H2806="Texas State",+All!#REF!,0))</f>
        <v>0</v>
      </c>
      <c r="BF97" s="483">
        <f>IF(+All!$F2806="Texas State",+All!#REF!,IF(+All!$H2806="Texas State",+All!#REF!,0))</f>
        <v>0</v>
      </c>
      <c r="BG97" s="482">
        <f>IF(+All!$F2806="Texas State",+All!#REF!,IF(+All!$H2806="Texas State",+All!#REF!,0))</f>
        <v>0</v>
      </c>
      <c r="BH97" s="483">
        <f>IF(+All!$F2806="Texas State",+All!#REF!,IF(+All!$H2806="Texas State",+All!#REF!,0))</f>
        <v>0</v>
      </c>
      <c r="BI97" s="484">
        <f>IF(+All!$F2806="Texas State",+All!#REF!,IF(+All!$H2806="Texas State",+All!#REF!,0))</f>
        <v>0</v>
      </c>
      <c r="BJ97" s="92">
        <f>IF(+All!$F2806="Texas State",+All!#REF!,IF(+All!$H2806="Texas State",+All!#REF!,0))</f>
        <v>0</v>
      </c>
      <c r="BK97" s="93">
        <f>IF(+All!$F2806="Texas State",+All!#REF!,IF(+All!$H2806="Texas State",+All!#REF!,0))</f>
        <v>0</v>
      </c>
      <c r="BL97" s="817"/>
      <c r="BM97" s="817"/>
      <c r="BN97" s="817"/>
      <c r="BO97" s="817"/>
      <c r="BP97" s="817"/>
      <c r="BQ97" s="817"/>
    </row>
    <row r="98" spans="1:69" s="107" customFormat="1" x14ac:dyDescent="0.8">
      <c r="A98" s="70">
        <f>IF(+All!$F760="Texas State",+All!A760,IF(+All!$H760="Texas State",+All!A760,0))</f>
        <v>10</v>
      </c>
      <c r="B98" s="480" t="str">
        <f>IF(+All!$F760="Texas State",+All!B760,IF(+All!$H760="Texas State",+All!B760,0))</f>
        <v>Sat</v>
      </c>
      <c r="C98" s="72">
        <f>IF(+All!$F760="Texas State",+All!C760,IF(+All!$H760="Texas State",+All!C760,0))</f>
        <v>44506</v>
      </c>
      <c r="D98" s="73">
        <f>IF(+All!$F760="Texas State",+All!D760,IF(+All!$H760="Texas State",+All!D760,0))</f>
        <v>0.625</v>
      </c>
      <c r="E98" s="707">
        <f>IF(+All!$F760="Texas State",+All!E760,IF(+All!$H760="Texas State",+All!E760,0))</f>
        <v>0</v>
      </c>
      <c r="F98" s="75" t="str">
        <f>IF(+All!$F760="Texas State",+All!F760,IF(+All!$H760="Texas State",+All!F760,0))</f>
        <v>UL Monroe</v>
      </c>
      <c r="G98" s="76" t="str">
        <f>IF(+All!$F760="Texas State",+All!G760,IF(+All!$H760="Texas State",+All!G760,0))</f>
        <v>SB</v>
      </c>
      <c r="H98" s="75" t="str">
        <f>IF(+All!$F760="Texas State",+All!H760,IF(+All!$H760="Texas State",+All!H760,0))</f>
        <v>Texas State</v>
      </c>
      <c r="I98" s="76" t="str">
        <f>IF(+All!$F760="Texas State",+All!I760,IF(+All!$H760="Texas State",+All!I760,0))</f>
        <v>SB</v>
      </c>
      <c r="J98" s="706" t="str">
        <f>IF(+All!$F760="Texas State",+All!J760,IF(+All!$H760="Texas State",+All!J760,0))</f>
        <v>Texas State</v>
      </c>
      <c r="K98" s="707" t="str">
        <f>IF(+All!$F760="Texas State",+All!K760,IF(+All!$H760="Texas State",+All!K760,0))</f>
        <v>UL Monroe</v>
      </c>
      <c r="L98" s="78">
        <f>IF(+All!$F760="Texas State",+All!L760,IF(+All!$H760="Texas State",+All!L760,0))</f>
        <v>3.5</v>
      </c>
      <c r="M98" s="79">
        <f>IF(+All!$F760="Texas State",+All!M760,IF(+All!$H760="Texas State",+All!M760,0))</f>
        <v>59.5</v>
      </c>
      <c r="N98" s="706" t="str">
        <f>IF(+All!$F760="Texas State",+All!N760,IF(+All!$H760="Texas State",+All!N760,0))</f>
        <v>Texas State</v>
      </c>
      <c r="O98" s="708">
        <f>IF(+All!$F760="Texas State",+All!O760,IF(+All!$H760="Texas State",+All!O760,0))</f>
        <v>27</v>
      </c>
      <c r="P98" s="708" t="str">
        <f>IF(+All!$F760="Texas State",+All!P760,IF(+All!$H760="Texas State",+All!P760,0))</f>
        <v>UL Monroe</v>
      </c>
      <c r="Q98" s="707">
        <f>IF(+All!$F760="Texas State",+All!Q760,IF(+All!$H760="Texas State",+All!Q760,0))</f>
        <v>19</v>
      </c>
      <c r="R98" s="706" t="str">
        <f>IF(+All!$F760="Texas State",+All!R760,IF(+All!$H760="Texas State",+All!R760,0))</f>
        <v>Texas State</v>
      </c>
      <c r="S98" s="708" t="str">
        <f>IF(+All!$F760="Texas State",+All!S760,IF(+All!$H760="Texas State",+All!S760,0))</f>
        <v>UL Monroe</v>
      </c>
      <c r="T98" s="706" t="str">
        <f>IF(+All!$F760="Texas State",+All!T760,IF(+All!$H760="Texas State",+All!T760,0))</f>
        <v>UL Monroe</v>
      </c>
      <c r="U98" s="707" t="str">
        <f>IF(+All!$F760="Texas State",+All!U760,IF(+All!$H760="Texas State",+All!U760,0))</f>
        <v>L</v>
      </c>
      <c r="V98" s="706">
        <f>IF(+All!$F2807="Texas State",+All!#REF!,IF(+All!$H2807="Texas State",+All!#REF!,0))</f>
        <v>0</v>
      </c>
      <c r="W98" s="707">
        <f>IF(+All!$F2807="Texas State",+All!#REF!,IF(+All!$H2807="Texas State",+All!#REF!,0))</f>
        <v>0</v>
      </c>
      <c r="X98" s="706">
        <f>IF(+All!$F2807="Texas State",+All!#REF!,IF(+All!$H2807="Texas State",+All!#REF!,0))</f>
        <v>0</v>
      </c>
      <c r="Y98" s="707">
        <f>IF(+All!$F2807="Texas State",+All!#REF!,IF(+All!$H2807="Texas State",+All!#REF!,0))</f>
        <v>0</v>
      </c>
      <c r="Z98" s="706">
        <f>IF(+All!$F2807="Texas State",+All!#REF!,IF(+All!$H2807="Texas State",+All!#REF!,0))</f>
        <v>0</v>
      </c>
      <c r="AA98" s="707">
        <f>IF(+All!$F2807="Texas State",+All!#REF!,IF(+All!$H2807="Texas State",+All!#REF!,0))</f>
        <v>0</v>
      </c>
      <c r="AB98" s="706">
        <f>IF(+All!$F2807="Texas State",+All!#REF!,IF(+All!$H2807="Texas State",+All!#REF!,0))</f>
        <v>0</v>
      </c>
      <c r="AC98" s="707">
        <f>IF(+All!$F2807="Texas State",+All!#REF!,IF(+All!$H2807="Texas State",+All!#REF!,0))</f>
        <v>0</v>
      </c>
      <c r="AD98" s="706">
        <f>IF(+All!$F2807="Texas State",+All!#REF!,IF(+All!$H2807="Texas State",+All!#REF!,0))</f>
        <v>0</v>
      </c>
      <c r="AE98" s="707">
        <f>IF(+All!$F2807="Texas State",+All!#REF!,IF(+All!$H2807="Texas State",+All!#REF!,0))</f>
        <v>0</v>
      </c>
      <c r="AF98" s="706">
        <f>IF(+All!$F2807="Texas State",+All!#REF!,IF(+All!$H2807="Texas State",+All!#REF!,0))</f>
        <v>0</v>
      </c>
      <c r="AG98" s="707">
        <f>IF(+All!$F2807="Texas State",+All!#REF!,IF(+All!$H2807="Texas State",+All!#REF!,0))</f>
        <v>0</v>
      </c>
      <c r="AH98" s="706">
        <f>IF(+All!$F2807="Texas State",+All!#REF!,IF(+All!$H2807="Texas State",+All!#REF!,0))</f>
        <v>0</v>
      </c>
      <c r="AI98" s="707">
        <f>IF(+All!$F2807="Texas State",+All!#REF!,IF(+All!$H2807="Texas State",+All!#REF!,0))</f>
        <v>0</v>
      </c>
      <c r="AJ98" s="706">
        <f>IF(+All!$F2807="Texas State",+All!#REF!,IF(+All!$H2807="Texas State",+All!#REF!,0))</f>
        <v>0</v>
      </c>
      <c r="AK98" s="707">
        <f>IF(+All!$F2807="Texas State",+All!#REF!,IF(+All!$H2807="Texas State",+All!#REF!,0))</f>
        <v>0</v>
      </c>
      <c r="AL98" s="81">
        <f>IF(+All!$F2807="Texas State",+All!V2807,IF(+All!$H2807="Texas State",+All!V2807,0))</f>
        <v>0</v>
      </c>
      <c r="AM98" s="82">
        <f>IF(+All!$F2807="Texas State",+All!W2807,IF(+All!$H2807="Texas State",+All!W2807,0))</f>
        <v>0</v>
      </c>
      <c r="AN98" s="81">
        <f>IF(+All!$F2807="Texas State",+All!X2807,IF(+All!$H2807="Texas State",+All!X2807,0))</f>
        <v>0</v>
      </c>
      <c r="AO98" s="83">
        <f>IF(+All!$F2807="Texas State",+All!Y2807,IF(+All!$H2807="Texas State",+All!Y2807,0))</f>
        <v>0</v>
      </c>
      <c r="AP98" s="84">
        <f>IF(+All!$F2807="Texas State",+All!Z2807,IF(+All!$H2807="Texas State",+All!Z2807,0))</f>
        <v>0</v>
      </c>
      <c r="AQ98" s="480">
        <f>IF(+All!$F2807="Texas State",+All!#REF!,IF(+All!$H2807="Texas State",+All!#REF!,0))</f>
        <v>0</v>
      </c>
      <c r="AR98" s="482">
        <f>IF(+All!$F2807="Texas State",+All!#REF!,IF(+All!$H2807="Texas State",+All!#REF!,0))</f>
        <v>0</v>
      </c>
      <c r="AS98" s="483">
        <f>IF(+All!$F2807="Texas State",+All!#REF!,IF(+All!$H2807="Texas State",+All!#REF!,0))</f>
        <v>0</v>
      </c>
      <c r="AT98" s="483">
        <f>IF(+All!$F2807="Texas State",+All!#REF!,IF(+All!$H2807="Texas State",+All!#REF!,0))</f>
        <v>0</v>
      </c>
      <c r="AU98" s="482">
        <f>IF(+All!$F2807="Texas State",+All!#REF!,IF(+All!$H2807="Texas State",+All!#REF!,0))</f>
        <v>0</v>
      </c>
      <c r="AV98" s="483">
        <f>IF(+All!$F2807="Texas State",+All!#REF!,IF(+All!$H2807="Texas State",+All!#REF!,0))</f>
        <v>0</v>
      </c>
      <c r="AW98" s="484">
        <f>IF(+All!$F2807="Texas State",+All!#REF!,IF(+All!$H2807="Texas State",+All!#REF!,0))</f>
        <v>0</v>
      </c>
      <c r="AX98" s="483">
        <f>IF(+All!$F2807="Texas State",+All!#REF!,IF(+All!$H2807="Texas State",+All!#REF!,0))</f>
        <v>0</v>
      </c>
      <c r="AY98" s="88">
        <f>IF(+All!$F2807="Texas State",+All!#REF!,IF(+All!$H2807="Texas State",+All!#REF!,0))</f>
        <v>0</v>
      </c>
      <c r="AZ98" s="89">
        <f>IF(+All!$F2807="Texas State",+All!#REF!,IF(+All!$H2807="Texas State",+All!#REF!,0))</f>
        <v>0</v>
      </c>
      <c r="BA98" s="90">
        <f>IF(+All!$F2807="Texas State",+All!#REF!,IF(+All!$H2807="Texas State",+All!#REF!,0))</f>
        <v>0</v>
      </c>
      <c r="BB98" s="90">
        <f>IF(+All!$F2807="Texas State",+All!#REF!,IF(+All!$H2807="Texas State",+All!#REF!,0))</f>
        <v>0</v>
      </c>
      <c r="BC98" s="91">
        <f>IF(+All!$F2807="Texas State",+All!#REF!,IF(+All!$H2807="Texas State",+All!#REF!,0))</f>
        <v>0</v>
      </c>
      <c r="BD98" s="482">
        <f>IF(+All!$F2807="Texas State",+All!#REF!,IF(+All!$H2807="Texas State",+All!#REF!,0))</f>
        <v>0</v>
      </c>
      <c r="BE98" s="483">
        <f>IF(+All!$F2807="Texas State",+All!#REF!,IF(+All!$H2807="Texas State",+All!#REF!,0))</f>
        <v>0</v>
      </c>
      <c r="BF98" s="483">
        <f>IF(+All!$F2807="Texas State",+All!#REF!,IF(+All!$H2807="Texas State",+All!#REF!,0))</f>
        <v>0</v>
      </c>
      <c r="BG98" s="482">
        <f>IF(+All!$F2807="Texas State",+All!#REF!,IF(+All!$H2807="Texas State",+All!#REF!,0))</f>
        <v>0</v>
      </c>
      <c r="BH98" s="483">
        <f>IF(+All!$F2807="Texas State",+All!#REF!,IF(+All!$H2807="Texas State",+All!#REF!,0))</f>
        <v>0</v>
      </c>
      <c r="BI98" s="484">
        <f>IF(+All!$F2807="Texas State",+All!#REF!,IF(+All!$H2807="Texas State",+All!#REF!,0))</f>
        <v>0</v>
      </c>
      <c r="BJ98" s="92">
        <f>IF(+All!$F2807="Texas State",+All!#REF!,IF(+All!$H2807="Texas State",+All!#REF!,0))</f>
        <v>0</v>
      </c>
      <c r="BK98" s="93">
        <f>IF(+All!$F2807="Texas State",+All!#REF!,IF(+All!$H2807="Texas State",+All!#REF!,0))</f>
        <v>0</v>
      </c>
      <c r="BL98" s="817"/>
      <c r="BM98" s="817"/>
      <c r="BN98" s="817"/>
      <c r="BO98" s="817"/>
      <c r="BP98" s="817"/>
      <c r="BQ98" s="817"/>
    </row>
    <row r="99" spans="1:69" s="107" customFormat="1" x14ac:dyDescent="0.8">
      <c r="A99" s="70">
        <f>IF(+All!$F832="Texas State",+All!A832,IF(+All!$H832="Texas State",+All!A832,0))</f>
        <v>11</v>
      </c>
      <c r="B99" s="480" t="str">
        <f>IF(+All!$F832="Texas State",+All!B832,IF(+All!$H832="Texas State",+All!B832,0))</f>
        <v>Sat</v>
      </c>
      <c r="C99" s="72">
        <f>IF(+All!$F832="Texas State",+All!C832,IF(+All!$H832="Texas State",+All!C832,0))</f>
        <v>44513</v>
      </c>
      <c r="D99" s="73">
        <f>IF(+All!$F832="Texas State",+All!D832,IF(+All!$H832="Texas State",+All!D832,0))</f>
        <v>0.625</v>
      </c>
      <c r="E99" s="707">
        <f>IF(+All!$F832="Texas State",+All!E832,IF(+All!$H832="Texas State",+All!E832,0))</f>
        <v>0</v>
      </c>
      <c r="F99" s="75" t="str">
        <f>IF(+All!$F832="Texas State",+All!F832,IF(+All!$H832="Texas State",+All!F832,0))</f>
        <v>Georgia Southern</v>
      </c>
      <c r="G99" s="76" t="str">
        <f>IF(+All!$F832="Texas State",+All!G832,IF(+All!$H832="Texas State",+All!G832,0))</f>
        <v>SB</v>
      </c>
      <c r="H99" s="75" t="str">
        <f>IF(+All!$F832="Texas State",+All!H832,IF(+All!$H832="Texas State",+All!H832,0))</f>
        <v>Texas State</v>
      </c>
      <c r="I99" s="76" t="str">
        <f>IF(+All!$F832="Texas State",+All!I832,IF(+All!$H832="Texas State",+All!I832,0))</f>
        <v>SB</v>
      </c>
      <c r="J99" s="706" t="str">
        <f>IF(+All!$F832="Texas State",+All!J832,IF(+All!$H832="Texas State",+All!J832,0))</f>
        <v>Texas State</v>
      </c>
      <c r="K99" s="707" t="str">
        <f>IF(+All!$F832="Texas State",+All!K832,IF(+All!$H832="Texas State",+All!K832,0))</f>
        <v>Georgia Southern</v>
      </c>
      <c r="L99" s="78">
        <f>IF(+All!$F832="Texas State",+All!L832,IF(+All!$H832="Texas State",+All!L832,0))</f>
        <v>2.5</v>
      </c>
      <c r="M99" s="79">
        <f>IF(+All!$F832="Texas State",+All!M832,IF(+All!$H832="Texas State",+All!M832,0))</f>
        <v>53.5</v>
      </c>
      <c r="N99" s="706" t="str">
        <f>IF(+All!$F832="Texas State",+All!N832,IF(+All!$H832="Texas State",+All!N832,0))</f>
        <v>Georgia Southern</v>
      </c>
      <c r="O99" s="708">
        <f>IF(+All!$F832="Texas State",+All!O832,IF(+All!$H832="Texas State",+All!O832,0))</f>
        <v>38</v>
      </c>
      <c r="P99" s="708" t="str">
        <f>IF(+All!$F832="Texas State",+All!P832,IF(+All!$H832="Texas State",+All!P832,0))</f>
        <v>Texas State</v>
      </c>
      <c r="Q99" s="707">
        <f>IF(+All!$F832="Texas State",+All!Q832,IF(+All!$H832="Texas State",+All!Q832,0))</f>
        <v>30</v>
      </c>
      <c r="R99" s="706" t="str">
        <f>IF(+All!$F832="Texas State",+All!R832,IF(+All!$H832="Texas State",+All!R832,0))</f>
        <v>Georgia Southern</v>
      </c>
      <c r="S99" s="708" t="str">
        <f>IF(+All!$F832="Texas State",+All!S832,IF(+All!$H832="Texas State",+All!S832,0))</f>
        <v>Texas State</v>
      </c>
      <c r="T99" s="706" t="str">
        <f>IF(+All!$F832="Texas State",+All!T832,IF(+All!$H832="Texas State",+All!T832,0))</f>
        <v>Georgia Southern</v>
      </c>
      <c r="U99" s="707" t="str">
        <f>IF(+All!$F832="Texas State",+All!U832,IF(+All!$H832="Texas State",+All!U832,0))</f>
        <v>W</v>
      </c>
      <c r="V99" s="706">
        <f>IF(+All!$F2808="Texas State",+All!#REF!,IF(+All!$H2808="Texas State",+All!#REF!,0))</f>
        <v>0</v>
      </c>
      <c r="W99" s="707">
        <f>IF(+All!$F2808="Texas State",+All!#REF!,IF(+All!$H2808="Texas State",+All!#REF!,0))</f>
        <v>0</v>
      </c>
      <c r="X99" s="706">
        <f>IF(+All!$F2808="Texas State",+All!#REF!,IF(+All!$H2808="Texas State",+All!#REF!,0))</f>
        <v>0</v>
      </c>
      <c r="Y99" s="707">
        <f>IF(+All!$F2808="Texas State",+All!#REF!,IF(+All!$H2808="Texas State",+All!#REF!,0))</f>
        <v>0</v>
      </c>
      <c r="Z99" s="706">
        <f>IF(+All!$F2808="Texas State",+All!#REF!,IF(+All!$H2808="Texas State",+All!#REF!,0))</f>
        <v>0</v>
      </c>
      <c r="AA99" s="707">
        <f>IF(+All!$F2808="Texas State",+All!#REF!,IF(+All!$H2808="Texas State",+All!#REF!,0))</f>
        <v>0</v>
      </c>
      <c r="AB99" s="706">
        <f>IF(+All!$F2808="Texas State",+All!#REF!,IF(+All!$H2808="Texas State",+All!#REF!,0))</f>
        <v>0</v>
      </c>
      <c r="AC99" s="707">
        <f>IF(+All!$F2808="Texas State",+All!#REF!,IF(+All!$H2808="Texas State",+All!#REF!,0))</f>
        <v>0</v>
      </c>
      <c r="AD99" s="706">
        <f>IF(+All!$F2808="Texas State",+All!#REF!,IF(+All!$H2808="Texas State",+All!#REF!,0))</f>
        <v>0</v>
      </c>
      <c r="AE99" s="707">
        <f>IF(+All!$F2808="Texas State",+All!#REF!,IF(+All!$H2808="Texas State",+All!#REF!,0))</f>
        <v>0</v>
      </c>
      <c r="AF99" s="706">
        <f>IF(+All!$F2808="Texas State",+All!#REF!,IF(+All!$H2808="Texas State",+All!#REF!,0))</f>
        <v>0</v>
      </c>
      <c r="AG99" s="707">
        <f>IF(+All!$F2808="Texas State",+All!#REF!,IF(+All!$H2808="Texas State",+All!#REF!,0))</f>
        <v>0</v>
      </c>
      <c r="AH99" s="706">
        <f>IF(+All!$F2808="Texas State",+All!#REF!,IF(+All!$H2808="Texas State",+All!#REF!,0))</f>
        <v>0</v>
      </c>
      <c r="AI99" s="707">
        <f>IF(+All!$F2808="Texas State",+All!#REF!,IF(+All!$H2808="Texas State",+All!#REF!,0))</f>
        <v>0</v>
      </c>
      <c r="AJ99" s="706">
        <f>IF(+All!$F2808="Texas State",+All!#REF!,IF(+All!$H2808="Texas State",+All!#REF!,0))</f>
        <v>0</v>
      </c>
      <c r="AK99" s="707">
        <f>IF(+All!$F2808="Texas State",+All!#REF!,IF(+All!$H2808="Texas State",+All!#REF!,0))</f>
        <v>0</v>
      </c>
      <c r="AL99" s="81">
        <f>IF(+All!$F2808="Texas State",+All!V2808,IF(+All!$H2808="Texas State",+All!V2808,0))</f>
        <v>0</v>
      </c>
      <c r="AM99" s="82">
        <f>IF(+All!$F2808="Texas State",+All!W2808,IF(+All!$H2808="Texas State",+All!W2808,0))</f>
        <v>0</v>
      </c>
      <c r="AN99" s="81">
        <f>IF(+All!$F2808="Texas State",+All!X2808,IF(+All!$H2808="Texas State",+All!X2808,0))</f>
        <v>0</v>
      </c>
      <c r="AO99" s="83">
        <f>IF(+All!$F2808="Texas State",+All!Y2808,IF(+All!$H2808="Texas State",+All!Y2808,0))</f>
        <v>0</v>
      </c>
      <c r="AP99" s="84">
        <f>IF(+All!$F2808="Texas State",+All!Z2808,IF(+All!$H2808="Texas State",+All!Z2808,0))</f>
        <v>0</v>
      </c>
      <c r="AQ99" s="480">
        <f>IF(+All!$F2808="Texas State",+All!#REF!,IF(+All!$H2808="Texas State",+All!#REF!,0))</f>
        <v>0</v>
      </c>
      <c r="AR99" s="482">
        <f>IF(+All!$F2808="Texas State",+All!#REF!,IF(+All!$H2808="Texas State",+All!#REF!,0))</f>
        <v>0</v>
      </c>
      <c r="AS99" s="483">
        <f>IF(+All!$F2808="Texas State",+All!#REF!,IF(+All!$H2808="Texas State",+All!#REF!,0))</f>
        <v>0</v>
      </c>
      <c r="AT99" s="483">
        <f>IF(+All!$F2808="Texas State",+All!#REF!,IF(+All!$H2808="Texas State",+All!#REF!,0))</f>
        <v>0</v>
      </c>
      <c r="AU99" s="482">
        <f>IF(+All!$F2808="Texas State",+All!#REF!,IF(+All!$H2808="Texas State",+All!#REF!,0))</f>
        <v>0</v>
      </c>
      <c r="AV99" s="483">
        <f>IF(+All!$F2808="Texas State",+All!#REF!,IF(+All!$H2808="Texas State",+All!#REF!,0))</f>
        <v>0</v>
      </c>
      <c r="AW99" s="484">
        <f>IF(+All!$F2808="Texas State",+All!#REF!,IF(+All!$H2808="Texas State",+All!#REF!,0))</f>
        <v>0</v>
      </c>
      <c r="AX99" s="483">
        <f>IF(+All!$F2808="Texas State",+All!#REF!,IF(+All!$H2808="Texas State",+All!#REF!,0))</f>
        <v>0</v>
      </c>
      <c r="AY99" s="88">
        <f>IF(+All!$F2808="Texas State",+All!#REF!,IF(+All!$H2808="Texas State",+All!#REF!,0))</f>
        <v>0</v>
      </c>
      <c r="AZ99" s="89">
        <f>IF(+All!$F2808="Texas State",+All!#REF!,IF(+All!$H2808="Texas State",+All!#REF!,0))</f>
        <v>0</v>
      </c>
      <c r="BA99" s="90">
        <f>IF(+All!$F2808="Texas State",+All!#REF!,IF(+All!$H2808="Texas State",+All!#REF!,0))</f>
        <v>0</v>
      </c>
      <c r="BB99" s="90">
        <f>IF(+All!$F2808="Texas State",+All!#REF!,IF(+All!$H2808="Texas State",+All!#REF!,0))</f>
        <v>0</v>
      </c>
      <c r="BC99" s="91">
        <f>IF(+All!$F2808="Texas State",+All!#REF!,IF(+All!$H2808="Texas State",+All!#REF!,0))</f>
        <v>0</v>
      </c>
      <c r="BD99" s="482">
        <f>IF(+All!$F2808="Texas State",+All!#REF!,IF(+All!$H2808="Texas State",+All!#REF!,0))</f>
        <v>0</v>
      </c>
      <c r="BE99" s="483">
        <f>IF(+All!$F2808="Texas State",+All!#REF!,IF(+All!$H2808="Texas State",+All!#REF!,0))</f>
        <v>0</v>
      </c>
      <c r="BF99" s="483">
        <f>IF(+All!$F2808="Texas State",+All!#REF!,IF(+All!$H2808="Texas State",+All!#REF!,0))</f>
        <v>0</v>
      </c>
      <c r="BG99" s="482">
        <f>IF(+All!$F2808="Texas State",+All!#REF!,IF(+All!$H2808="Texas State",+All!#REF!,0))</f>
        <v>0</v>
      </c>
      <c r="BH99" s="483">
        <f>IF(+All!$F2808="Texas State",+All!#REF!,IF(+All!$H2808="Texas State",+All!#REF!,0))</f>
        <v>0</v>
      </c>
      <c r="BI99" s="484">
        <f>IF(+All!$F2808="Texas State",+All!#REF!,IF(+All!$H2808="Texas State",+All!#REF!,0))</f>
        <v>0</v>
      </c>
      <c r="BJ99" s="92">
        <f>IF(+All!$F2808="Texas State",+All!#REF!,IF(+All!$H2808="Texas State",+All!#REF!,0))</f>
        <v>0</v>
      </c>
      <c r="BK99" s="93">
        <f>IF(+All!$F2808="Texas State",+All!#REF!,IF(+All!$H2808="Texas State",+All!#REF!,0))</f>
        <v>0</v>
      </c>
      <c r="BL99" s="817"/>
      <c r="BM99" s="817"/>
      <c r="BN99" s="817"/>
      <c r="BO99" s="817"/>
      <c r="BP99" s="817"/>
      <c r="BQ99" s="817"/>
    </row>
    <row r="100" spans="1:69" s="107" customFormat="1" x14ac:dyDescent="0.8">
      <c r="A100" s="70">
        <f>IF(+All!$F899="Texas State",+All!A899,IF(+All!$H899="Texas State",+All!A899,0))</f>
        <v>12</v>
      </c>
      <c r="B100" s="480" t="str">
        <f>IF(+All!$F899="Texas State",+All!B899,IF(+All!$H899="Texas State",+All!B899,0))</f>
        <v>Sat</v>
      </c>
      <c r="C100" s="72">
        <f>IF(+All!$F899="Texas State",+All!C899,IF(+All!$H899="Texas State",+All!C899,0))</f>
        <v>44520</v>
      </c>
      <c r="D100" s="73">
        <f>IF(+All!$F899="Texas State",+All!D899,IF(+All!$H899="Texas State",+All!D899,0))</f>
        <v>0.54166666666666663</v>
      </c>
      <c r="E100" s="707">
        <f>IF(+All!$F899="Texas State",+All!E899,IF(+All!$H899="Texas State",+All!E899,0))</f>
        <v>0</v>
      </c>
      <c r="F100" s="75" t="str">
        <f>IF(+All!$F899="Texas State",+All!F899,IF(+All!$H899="Texas State",+All!F899,0))</f>
        <v>Texas State</v>
      </c>
      <c r="G100" s="76" t="str">
        <f>IF(+All!$F899="Texas State",+All!G899,IF(+All!$H899="Texas State",+All!G899,0))</f>
        <v>SB</v>
      </c>
      <c r="H100" s="75" t="str">
        <f>IF(+All!$F899="Texas State",+All!H899,IF(+All!$H899="Texas State",+All!H899,0))</f>
        <v>Coastal Carolina</v>
      </c>
      <c r="I100" s="76" t="str">
        <f>IF(+All!$F899="Texas State",+All!I899,IF(+All!$H899="Texas State",+All!I899,0))</f>
        <v>SB</v>
      </c>
      <c r="J100" s="706" t="str">
        <f>IF(+All!$F899="Texas State",+All!J899,IF(+All!$H899="Texas State",+All!J899,0))</f>
        <v>Coastal Carolina</v>
      </c>
      <c r="K100" s="707" t="str">
        <f>IF(+All!$F899="Texas State",+All!K899,IF(+All!$H899="Texas State",+All!K899,0))</f>
        <v>Texas State</v>
      </c>
      <c r="L100" s="78">
        <f>IF(+All!$F899="Texas State",+All!L899,IF(+All!$H899="Texas State",+All!L899,0))</f>
        <v>24</v>
      </c>
      <c r="M100" s="79">
        <f>IF(+All!$F899="Texas State",+All!M899,IF(+All!$H899="Texas State",+All!M899,0))</f>
        <v>61</v>
      </c>
      <c r="N100" s="706" t="str">
        <f>IF(+All!$F899="Texas State",+All!N899,IF(+All!$H899="Texas State",+All!N899,0))</f>
        <v>Coastal Carolina</v>
      </c>
      <c r="O100" s="708">
        <f>IF(+All!$F899="Texas State",+All!O899,IF(+All!$H899="Texas State",+All!O899,0))</f>
        <v>35</v>
      </c>
      <c r="P100" s="708" t="str">
        <f>IF(+All!$F899="Texas State",+All!P899,IF(+All!$H899="Texas State",+All!P899,0))</f>
        <v>Texas State</v>
      </c>
      <c r="Q100" s="707">
        <f>IF(+All!$F899="Texas State",+All!Q899,IF(+All!$H899="Texas State",+All!Q899,0))</f>
        <v>21</v>
      </c>
      <c r="R100" s="706" t="str">
        <f>IF(+All!$F899="Texas State",+All!R899,IF(+All!$H899="Texas State",+All!R899,0))</f>
        <v>Texas State</v>
      </c>
      <c r="S100" s="708" t="str">
        <f>IF(+All!$F899="Texas State",+All!S899,IF(+All!$H899="Texas State",+All!S899,0))</f>
        <v>Coastal Carolina</v>
      </c>
      <c r="T100" s="706" t="str">
        <f>IF(+All!$F899="Texas State",+All!T899,IF(+All!$H899="Texas State",+All!T899,0))</f>
        <v>Coastal Carolina</v>
      </c>
      <c r="U100" s="707" t="str">
        <f>IF(+All!$F899="Texas State",+All!U899,IF(+All!$H899="Texas State",+All!U899,0))</f>
        <v>L</v>
      </c>
      <c r="V100" s="706">
        <f>IF(+All!$F2809="Texas State",+All!#REF!,IF(+All!$H2809="Texas State",+All!#REF!,0))</f>
        <v>0</v>
      </c>
      <c r="W100" s="707">
        <f>IF(+All!$F2809="Texas State",+All!#REF!,IF(+All!$H2809="Texas State",+All!#REF!,0))</f>
        <v>0</v>
      </c>
      <c r="X100" s="706">
        <f>IF(+All!$F2809="Texas State",+All!#REF!,IF(+All!$H2809="Texas State",+All!#REF!,0))</f>
        <v>0</v>
      </c>
      <c r="Y100" s="707">
        <f>IF(+All!$F2809="Texas State",+All!#REF!,IF(+All!$H2809="Texas State",+All!#REF!,0))</f>
        <v>0</v>
      </c>
      <c r="Z100" s="706">
        <f>IF(+All!$F2809="Texas State",+All!#REF!,IF(+All!$H2809="Texas State",+All!#REF!,0))</f>
        <v>0</v>
      </c>
      <c r="AA100" s="707">
        <f>IF(+All!$F2809="Texas State",+All!#REF!,IF(+All!$H2809="Texas State",+All!#REF!,0))</f>
        <v>0</v>
      </c>
      <c r="AB100" s="706">
        <f>IF(+All!$F2809="Texas State",+All!#REF!,IF(+All!$H2809="Texas State",+All!#REF!,0))</f>
        <v>0</v>
      </c>
      <c r="AC100" s="707">
        <f>IF(+All!$F2809="Texas State",+All!#REF!,IF(+All!$H2809="Texas State",+All!#REF!,0))</f>
        <v>0</v>
      </c>
      <c r="AD100" s="706">
        <f>IF(+All!$F2809="Texas State",+All!#REF!,IF(+All!$H2809="Texas State",+All!#REF!,0))</f>
        <v>0</v>
      </c>
      <c r="AE100" s="707">
        <f>IF(+All!$F2809="Texas State",+All!#REF!,IF(+All!$H2809="Texas State",+All!#REF!,0))</f>
        <v>0</v>
      </c>
      <c r="AF100" s="706">
        <f>IF(+All!$F2809="Texas State",+All!#REF!,IF(+All!$H2809="Texas State",+All!#REF!,0))</f>
        <v>0</v>
      </c>
      <c r="AG100" s="707">
        <f>IF(+All!$F2809="Texas State",+All!#REF!,IF(+All!$H2809="Texas State",+All!#REF!,0))</f>
        <v>0</v>
      </c>
      <c r="AH100" s="706">
        <f>IF(+All!$F2809="Texas State",+All!#REF!,IF(+All!$H2809="Texas State",+All!#REF!,0))</f>
        <v>0</v>
      </c>
      <c r="AI100" s="707">
        <f>IF(+All!$F2809="Texas State",+All!#REF!,IF(+All!$H2809="Texas State",+All!#REF!,0))</f>
        <v>0</v>
      </c>
      <c r="AJ100" s="706">
        <f>IF(+All!$F2809="Texas State",+All!#REF!,IF(+All!$H2809="Texas State",+All!#REF!,0))</f>
        <v>0</v>
      </c>
      <c r="AK100" s="707">
        <f>IF(+All!$F2809="Texas State",+All!#REF!,IF(+All!$H2809="Texas State",+All!#REF!,0))</f>
        <v>0</v>
      </c>
      <c r="AL100" s="81">
        <f>IF(+All!$F2809="Texas State",+All!V2809,IF(+All!$H2809="Texas State",+All!V2809,0))</f>
        <v>0</v>
      </c>
      <c r="AM100" s="82">
        <f>IF(+All!$F2809="Texas State",+All!W2809,IF(+All!$H2809="Texas State",+All!W2809,0))</f>
        <v>0</v>
      </c>
      <c r="AN100" s="81">
        <f>IF(+All!$F2809="Texas State",+All!X2809,IF(+All!$H2809="Texas State",+All!X2809,0))</f>
        <v>0</v>
      </c>
      <c r="AO100" s="83">
        <f>IF(+All!$F2809="Texas State",+All!Y2809,IF(+All!$H2809="Texas State",+All!Y2809,0))</f>
        <v>0</v>
      </c>
      <c r="AP100" s="84">
        <f>IF(+All!$F2809="Texas State",+All!Z2809,IF(+All!$H2809="Texas State",+All!Z2809,0))</f>
        <v>0</v>
      </c>
      <c r="AQ100" s="480">
        <f>IF(+All!$F2809="Texas State",+All!#REF!,IF(+All!$H2809="Texas State",+All!#REF!,0))</f>
        <v>0</v>
      </c>
      <c r="AR100" s="482">
        <f>IF(+All!$F2809="Texas State",+All!#REF!,IF(+All!$H2809="Texas State",+All!#REF!,0))</f>
        <v>0</v>
      </c>
      <c r="AS100" s="483">
        <f>IF(+All!$F2809="Texas State",+All!#REF!,IF(+All!$H2809="Texas State",+All!#REF!,0))</f>
        <v>0</v>
      </c>
      <c r="AT100" s="483">
        <f>IF(+All!$F2809="Texas State",+All!#REF!,IF(+All!$H2809="Texas State",+All!#REF!,0))</f>
        <v>0</v>
      </c>
      <c r="AU100" s="482">
        <f>IF(+All!$F2809="Texas State",+All!#REF!,IF(+All!$H2809="Texas State",+All!#REF!,0))</f>
        <v>0</v>
      </c>
      <c r="AV100" s="483">
        <f>IF(+All!$F2809="Texas State",+All!#REF!,IF(+All!$H2809="Texas State",+All!#REF!,0))</f>
        <v>0</v>
      </c>
      <c r="AW100" s="484">
        <f>IF(+All!$F2809="Texas State",+All!#REF!,IF(+All!$H2809="Texas State",+All!#REF!,0))</f>
        <v>0</v>
      </c>
      <c r="AX100" s="483">
        <f>IF(+All!$F2809="Texas State",+All!#REF!,IF(+All!$H2809="Texas State",+All!#REF!,0))</f>
        <v>0</v>
      </c>
      <c r="AY100" s="88">
        <f>IF(+All!$F2809="Texas State",+All!#REF!,IF(+All!$H2809="Texas State",+All!#REF!,0))</f>
        <v>0</v>
      </c>
      <c r="AZ100" s="89">
        <f>IF(+All!$F2809="Texas State",+All!#REF!,IF(+All!$H2809="Texas State",+All!#REF!,0))</f>
        <v>0</v>
      </c>
      <c r="BA100" s="90">
        <f>IF(+All!$F2809="Texas State",+All!#REF!,IF(+All!$H2809="Texas State",+All!#REF!,0))</f>
        <v>0</v>
      </c>
      <c r="BB100" s="90">
        <f>IF(+All!$F2809="Texas State",+All!#REF!,IF(+All!$H2809="Texas State",+All!#REF!,0))</f>
        <v>0</v>
      </c>
      <c r="BC100" s="91">
        <f>IF(+All!$F2809="Texas State",+All!#REF!,IF(+All!$H2809="Texas State",+All!#REF!,0))</f>
        <v>0</v>
      </c>
      <c r="BD100" s="482">
        <f>IF(+All!$F2809="Texas State",+All!#REF!,IF(+All!$H2809="Texas State",+All!#REF!,0))</f>
        <v>0</v>
      </c>
      <c r="BE100" s="483">
        <f>IF(+All!$F2809="Texas State",+All!#REF!,IF(+All!$H2809="Texas State",+All!#REF!,0))</f>
        <v>0</v>
      </c>
      <c r="BF100" s="483">
        <f>IF(+All!$F2809="Texas State",+All!#REF!,IF(+All!$H2809="Texas State",+All!#REF!,0))</f>
        <v>0</v>
      </c>
      <c r="BG100" s="482">
        <f>IF(+All!$F2809="Texas State",+All!#REF!,IF(+All!$H2809="Texas State",+All!#REF!,0))</f>
        <v>0</v>
      </c>
      <c r="BH100" s="483">
        <f>IF(+All!$F2809="Texas State",+All!#REF!,IF(+All!$H2809="Texas State",+All!#REF!,0))</f>
        <v>0</v>
      </c>
      <c r="BI100" s="484">
        <f>IF(+All!$F2809="Texas State",+All!#REF!,IF(+All!$H2809="Texas State",+All!#REF!,0))</f>
        <v>0</v>
      </c>
      <c r="BJ100" s="92">
        <f>IF(+All!$F2809="Texas State",+All!#REF!,IF(+All!$H2809="Texas State",+All!#REF!,0))</f>
        <v>0</v>
      </c>
      <c r="BK100" s="93">
        <f>IF(+All!$F2809="Texas State",+All!#REF!,IF(+All!$H2809="Texas State",+All!#REF!,0))</f>
        <v>0</v>
      </c>
      <c r="BL100" s="817"/>
      <c r="BM100" s="817"/>
      <c r="BN100" s="817"/>
      <c r="BO100" s="817"/>
      <c r="BP100" s="817"/>
      <c r="BQ100" s="817"/>
    </row>
    <row r="101" spans="1:69" s="107" customFormat="1" x14ac:dyDescent="0.8">
      <c r="A101" s="70">
        <f>IF(+All!$F969="Texas State",+All!A969,IF(+All!$H969="Texas State",+All!A969,0))</f>
        <v>0</v>
      </c>
      <c r="B101" s="480">
        <f>IF(+All!$F969="Texas State",+All!B969,IF(+All!$H969="Texas State",+All!B969,0))</f>
        <v>0</v>
      </c>
      <c r="C101" s="72">
        <f>IF(+All!$F969="Texas State",+All!C969,IF(+All!$H969="Texas State",+All!C969,0))</f>
        <v>0</v>
      </c>
      <c r="D101" s="73">
        <f>IF(+All!$F969="Texas State",+All!D969,IF(+All!$H969="Texas State",+All!D969,0))</f>
        <v>0</v>
      </c>
      <c r="E101" s="707">
        <f>IF(+All!$F969="Texas State",+All!E969,IF(+All!$H969="Texas State",+All!E969,0))</f>
        <v>0</v>
      </c>
      <c r="F101" s="75">
        <f>IF(+All!$F969="Texas State",+All!F969,IF(+All!$H969="Texas State",+All!F969,0))</f>
        <v>0</v>
      </c>
      <c r="G101" s="76">
        <f>IF(+All!$F969="Texas State",+All!G969,IF(+All!$H969="Texas State",+All!G969,0))</f>
        <v>0</v>
      </c>
      <c r="H101" s="75">
        <f>IF(+All!$F969="Texas State",+All!H969,IF(+All!$H969="Texas State",+All!H969,0))</f>
        <v>0</v>
      </c>
      <c r="I101" s="76">
        <f>IF(+All!$F969="Texas State",+All!I969,IF(+All!$H969="Texas State",+All!I969,0))</f>
        <v>0</v>
      </c>
      <c r="J101" s="706">
        <f>IF(+All!$F969="Texas State",+All!J969,IF(+All!$H969="Texas State",+All!J969,0))</f>
        <v>0</v>
      </c>
      <c r="K101" s="707">
        <f>IF(+All!$F969="Texas State",+All!K969,IF(+All!$H969="Texas State",+All!K969,0))</f>
        <v>0</v>
      </c>
      <c r="L101" s="78">
        <f>IF(+All!$F969="Texas State",+All!L969,IF(+All!$H969="Texas State",+All!L969,0))</f>
        <v>0</v>
      </c>
      <c r="M101" s="79">
        <f>IF(+All!$F969="Texas State",+All!M969,IF(+All!$H969="Texas State",+All!M969,0))</f>
        <v>0</v>
      </c>
      <c r="N101" s="706">
        <f>IF(+All!$F969="Texas State",+All!N969,IF(+All!$H969="Texas State",+All!N969,0))</f>
        <v>0</v>
      </c>
      <c r="O101" s="708">
        <f>IF(+All!$F969="Texas State",+All!O969,IF(+All!$H969="Texas State",+All!O969,0))</f>
        <v>0</v>
      </c>
      <c r="P101" s="708">
        <f>IF(+All!$F969="Texas State",+All!P969,IF(+All!$H969="Texas State",+All!P969,0))</f>
        <v>0</v>
      </c>
      <c r="Q101" s="707">
        <f>IF(+All!$F969="Texas State",+All!Q969,IF(+All!$H969="Texas State",+All!Q969,0))</f>
        <v>0</v>
      </c>
      <c r="R101" s="706">
        <f>IF(+All!$F969="Texas State",+All!R969,IF(+All!$H969="Texas State",+All!R969,0))</f>
        <v>0</v>
      </c>
      <c r="S101" s="708">
        <f>IF(+All!$F969="Texas State",+All!S969,IF(+All!$H969="Texas State",+All!S969,0))</f>
        <v>0</v>
      </c>
      <c r="T101" s="706">
        <f>IF(+All!$F969="Texas State",+All!T969,IF(+All!$H969="Texas State",+All!T969,0))</f>
        <v>0</v>
      </c>
      <c r="U101" s="707">
        <f>IF(+All!$F969="Texas State",+All!U969,IF(+All!$H969="Texas State",+All!U969,0))</f>
        <v>0</v>
      </c>
      <c r="V101" s="706">
        <f>IF(+All!$F2810="Texas State",+All!#REF!,IF(+All!$H2810="Texas State",+All!#REF!,0))</f>
        <v>0</v>
      </c>
      <c r="W101" s="707">
        <f>IF(+All!$F2810="Texas State",+All!#REF!,IF(+All!$H2810="Texas State",+All!#REF!,0))</f>
        <v>0</v>
      </c>
      <c r="X101" s="706">
        <f>IF(+All!$F2810="Texas State",+All!#REF!,IF(+All!$H2810="Texas State",+All!#REF!,0))</f>
        <v>0</v>
      </c>
      <c r="Y101" s="707">
        <f>IF(+All!$F2810="Texas State",+All!#REF!,IF(+All!$H2810="Texas State",+All!#REF!,0))</f>
        <v>0</v>
      </c>
      <c r="Z101" s="706">
        <f>IF(+All!$F2810="Texas State",+All!#REF!,IF(+All!$H2810="Texas State",+All!#REF!,0))</f>
        <v>0</v>
      </c>
      <c r="AA101" s="707">
        <f>IF(+All!$F2810="Texas State",+All!#REF!,IF(+All!$H2810="Texas State",+All!#REF!,0))</f>
        <v>0</v>
      </c>
      <c r="AB101" s="706">
        <f>IF(+All!$F2810="Texas State",+All!#REF!,IF(+All!$H2810="Texas State",+All!#REF!,0))</f>
        <v>0</v>
      </c>
      <c r="AC101" s="707">
        <f>IF(+All!$F2810="Texas State",+All!#REF!,IF(+All!$H2810="Texas State",+All!#REF!,0))</f>
        <v>0</v>
      </c>
      <c r="AD101" s="706">
        <f>IF(+All!$F2810="Texas State",+All!#REF!,IF(+All!$H2810="Texas State",+All!#REF!,0))</f>
        <v>0</v>
      </c>
      <c r="AE101" s="707">
        <f>IF(+All!$F2810="Texas State",+All!#REF!,IF(+All!$H2810="Texas State",+All!#REF!,0))</f>
        <v>0</v>
      </c>
      <c r="AF101" s="706">
        <f>IF(+All!$F2810="Texas State",+All!#REF!,IF(+All!$H2810="Texas State",+All!#REF!,0))</f>
        <v>0</v>
      </c>
      <c r="AG101" s="707">
        <f>IF(+All!$F2810="Texas State",+All!#REF!,IF(+All!$H2810="Texas State",+All!#REF!,0))</f>
        <v>0</v>
      </c>
      <c r="AH101" s="706">
        <f>IF(+All!$F2810="Texas State",+All!#REF!,IF(+All!$H2810="Texas State",+All!#REF!,0))</f>
        <v>0</v>
      </c>
      <c r="AI101" s="707">
        <f>IF(+All!$F2810="Texas State",+All!#REF!,IF(+All!$H2810="Texas State",+All!#REF!,0))</f>
        <v>0</v>
      </c>
      <c r="AJ101" s="706">
        <f>IF(+All!$F2810="Texas State",+All!#REF!,IF(+All!$H2810="Texas State",+All!#REF!,0))</f>
        <v>0</v>
      </c>
      <c r="AK101" s="707">
        <f>IF(+All!$F2810="Texas State",+All!#REF!,IF(+All!$H2810="Texas State",+All!#REF!,0))</f>
        <v>0</v>
      </c>
      <c r="AL101" s="81">
        <f>IF(+All!$F2810="Texas State",+All!V2810,IF(+All!$H2810="Texas State",+All!V2810,0))</f>
        <v>0</v>
      </c>
      <c r="AM101" s="82">
        <f>IF(+All!$F2810="Texas State",+All!W2810,IF(+All!$H2810="Texas State",+All!W2810,0))</f>
        <v>0</v>
      </c>
      <c r="AN101" s="81">
        <f>IF(+All!$F2810="Texas State",+All!X2810,IF(+All!$H2810="Texas State",+All!X2810,0))</f>
        <v>0</v>
      </c>
      <c r="AO101" s="83">
        <f>IF(+All!$F2810="Texas State",+All!Y2810,IF(+All!$H2810="Texas State",+All!Y2810,0))</f>
        <v>0</v>
      </c>
      <c r="AP101" s="84">
        <f>IF(+All!$F2810="Texas State",+All!Z2810,IF(+All!$H2810="Texas State",+All!Z2810,0))</f>
        <v>0</v>
      </c>
      <c r="AQ101" s="480">
        <f>IF(+All!$F2810="Texas State",+All!#REF!,IF(+All!$H2810="Texas State",+All!#REF!,0))</f>
        <v>0</v>
      </c>
      <c r="AR101" s="482">
        <f>IF(+All!$F2810="Texas State",+All!#REF!,IF(+All!$H2810="Texas State",+All!#REF!,0))</f>
        <v>0</v>
      </c>
      <c r="AS101" s="483">
        <f>IF(+All!$F2810="Texas State",+All!#REF!,IF(+All!$H2810="Texas State",+All!#REF!,0))</f>
        <v>0</v>
      </c>
      <c r="AT101" s="483">
        <f>IF(+All!$F2810="Texas State",+All!#REF!,IF(+All!$H2810="Texas State",+All!#REF!,0))</f>
        <v>0</v>
      </c>
      <c r="AU101" s="482">
        <f>IF(+All!$F2810="Texas State",+All!#REF!,IF(+All!$H2810="Texas State",+All!#REF!,0))</f>
        <v>0</v>
      </c>
      <c r="AV101" s="483">
        <f>IF(+All!$F2810="Texas State",+All!#REF!,IF(+All!$H2810="Texas State",+All!#REF!,0))</f>
        <v>0</v>
      </c>
      <c r="AW101" s="484">
        <f>IF(+All!$F2810="Texas State",+All!#REF!,IF(+All!$H2810="Texas State",+All!#REF!,0))</f>
        <v>0</v>
      </c>
      <c r="AX101" s="483">
        <f>IF(+All!$F2810="Texas State",+All!#REF!,IF(+All!$H2810="Texas State",+All!#REF!,0))</f>
        <v>0</v>
      </c>
      <c r="AY101" s="88">
        <f>IF(+All!$F2810="Texas State",+All!#REF!,IF(+All!$H2810="Texas State",+All!#REF!,0))</f>
        <v>0</v>
      </c>
      <c r="AZ101" s="89">
        <f>IF(+All!$F2810="Texas State",+All!#REF!,IF(+All!$H2810="Texas State",+All!#REF!,0))</f>
        <v>0</v>
      </c>
      <c r="BA101" s="90">
        <f>IF(+All!$F2810="Texas State",+All!#REF!,IF(+All!$H2810="Texas State",+All!#REF!,0))</f>
        <v>0</v>
      </c>
      <c r="BB101" s="90">
        <f>IF(+All!$F2810="Texas State",+All!#REF!,IF(+All!$H2810="Texas State",+All!#REF!,0))</f>
        <v>0</v>
      </c>
      <c r="BC101" s="91">
        <f>IF(+All!$F2810="Texas State",+All!#REF!,IF(+All!$H2810="Texas State",+All!#REF!,0))</f>
        <v>0</v>
      </c>
      <c r="BD101" s="482">
        <f>IF(+All!$F2810="Texas State",+All!#REF!,IF(+All!$H2810="Texas State",+All!#REF!,0))</f>
        <v>0</v>
      </c>
      <c r="BE101" s="483">
        <f>IF(+All!$F2810="Texas State",+All!#REF!,IF(+All!$H2810="Texas State",+All!#REF!,0))</f>
        <v>0</v>
      </c>
      <c r="BF101" s="483">
        <f>IF(+All!$F2810="Texas State",+All!#REF!,IF(+All!$H2810="Texas State",+All!#REF!,0))</f>
        <v>0</v>
      </c>
      <c r="BG101" s="482">
        <f>IF(+All!$F2810="Texas State",+All!#REF!,IF(+All!$H2810="Texas State",+All!#REF!,0))</f>
        <v>0</v>
      </c>
      <c r="BH101" s="483">
        <f>IF(+All!$F2810="Texas State",+All!#REF!,IF(+All!$H2810="Texas State",+All!#REF!,0))</f>
        <v>0</v>
      </c>
      <c r="BI101" s="484">
        <f>IF(+All!$F2810="Texas State",+All!#REF!,IF(+All!$H2810="Texas State",+All!#REF!,0))</f>
        <v>0</v>
      </c>
      <c r="BJ101" s="92">
        <f>IF(+All!$F2810="Texas State",+All!#REF!,IF(+All!$H2810="Texas State",+All!#REF!,0))</f>
        <v>0</v>
      </c>
      <c r="BK101" s="93">
        <f>IF(+All!$F2810="Texas State",+All!#REF!,IF(+All!$H2810="Texas State",+All!#REF!,0))</f>
        <v>0</v>
      </c>
      <c r="BL101" s="817"/>
      <c r="BM101" s="817"/>
      <c r="BN101" s="817"/>
      <c r="BO101" s="817"/>
      <c r="BP101" s="817"/>
      <c r="BQ101" s="817"/>
    </row>
    <row r="102" spans="1:69" s="107" customFormat="1" x14ac:dyDescent="0.8">
      <c r="A102" s="70"/>
      <c r="B102" s="70"/>
      <c r="C102" s="94"/>
      <c r="D102" s="73"/>
      <c r="E102" s="707"/>
      <c r="F102" s="1219" t="str">
        <f>H103</f>
        <v>Troy</v>
      </c>
      <c r="G102" s="1261"/>
      <c r="H102" s="1261"/>
      <c r="I102" s="1262"/>
      <c r="J102" s="706"/>
      <c r="K102" s="707"/>
      <c r="L102" s="78"/>
      <c r="M102" s="79"/>
      <c r="N102" s="706"/>
      <c r="O102" s="708"/>
      <c r="P102" s="708"/>
      <c r="Q102" s="707"/>
      <c r="R102" s="706"/>
      <c r="S102" s="708"/>
      <c r="T102" s="706"/>
      <c r="U102" s="707"/>
      <c r="V102" s="706"/>
      <c r="W102" s="707"/>
      <c r="X102" s="706"/>
      <c r="Y102" s="707"/>
      <c r="Z102" s="706"/>
      <c r="AA102" s="707"/>
      <c r="AB102" s="706"/>
      <c r="AC102" s="707"/>
      <c r="AD102" s="706"/>
      <c r="AE102" s="707"/>
      <c r="AF102" s="706"/>
      <c r="AG102" s="707"/>
      <c r="AH102" s="706"/>
      <c r="AI102" s="707"/>
      <c r="AJ102" s="706"/>
      <c r="AK102" s="707"/>
      <c r="AL102" s="81"/>
      <c r="AM102" s="82"/>
      <c r="AN102" s="81"/>
      <c r="AO102" s="83"/>
      <c r="AP102" s="84"/>
      <c r="AQ102" s="480"/>
      <c r="AR102" s="482"/>
      <c r="AS102" s="483"/>
      <c r="AT102" s="483"/>
      <c r="AU102" s="482"/>
      <c r="AV102" s="483"/>
      <c r="AW102" s="484"/>
      <c r="AX102" s="483"/>
      <c r="AY102" s="88"/>
      <c r="AZ102" s="89"/>
      <c r="BA102" s="90"/>
      <c r="BB102" s="90"/>
      <c r="BC102" s="91"/>
      <c r="BD102" s="482"/>
      <c r="BE102" s="483"/>
      <c r="BF102" s="483"/>
      <c r="BG102" s="482"/>
      <c r="BH102" s="483"/>
      <c r="BI102" s="484"/>
      <c r="BJ102" s="92"/>
      <c r="BK102" s="93"/>
      <c r="BL102" s="817"/>
      <c r="BM102" s="817"/>
      <c r="BN102" s="817"/>
      <c r="BO102" s="817"/>
      <c r="BP102" s="817"/>
      <c r="BQ102" s="817"/>
    </row>
    <row r="103" spans="1:69" s="107" customFormat="1" x14ac:dyDescent="0.8">
      <c r="A103" s="70">
        <f>IF(+All!$F82="Troy",+All!A82,IF(+All!$H82="Troy",+All!A82,0))</f>
        <v>1</v>
      </c>
      <c r="B103" s="480" t="str">
        <f>IF(+All!$F82="Troy",+All!B82,IF(+All!$H82="Troy",+All!B82,0))</f>
        <v>Sat</v>
      </c>
      <c r="C103" s="72">
        <f>IF(+All!$F82="Troy",+All!C82,IF(+All!$H82="Troy",+All!C82,0))</f>
        <v>44443</v>
      </c>
      <c r="D103" s="73">
        <f>IF(+All!$F82="Troy",+All!D82,IF(+All!$H82="Troy",+All!D82,0))</f>
        <v>0.79166666666666663</v>
      </c>
      <c r="E103" s="707" t="str">
        <f>IF(+All!$F82="Troy",+All!E82,IF(+All!$H82="Troy",+All!E82,0))</f>
        <v>espn3</v>
      </c>
      <c r="F103" s="75" t="str">
        <f>IF(+All!$F82="Troy",+All!F82,IF(+All!$H82="Troy",+All!F82,0))</f>
        <v>1AA Southern</v>
      </c>
      <c r="G103" s="76" t="str">
        <f>IF(+All!$F82="Troy",+All!G82,IF(+All!$H82="Troy",+All!G82,0))</f>
        <v>1AA</v>
      </c>
      <c r="H103" s="75" t="str">
        <f>IF(+All!$F82="Troy",+All!H82,IF(+All!$H82="Troy",+All!H82,0))</f>
        <v>Troy</v>
      </c>
      <c r="I103" s="76" t="str">
        <f>IF(+All!$F82="Troy",+All!I82,IF(+All!$H82="Troy",+All!I82,0))</f>
        <v>SB</v>
      </c>
      <c r="J103" s="706">
        <f>IF(+All!$F82="Troy",+All!J82,IF(+All!$H82="Troy",+All!J82,0))</f>
        <v>0</v>
      </c>
      <c r="K103" s="707">
        <f>IF(+All!$F82="Troy",+All!K82,IF(+All!$H82="Troy",+All!K82,0))</f>
        <v>0</v>
      </c>
      <c r="L103" s="78">
        <f>IF(+All!$F82="Troy",+All!L82,IF(+All!$H82="Troy",+All!L82,0))</f>
        <v>0</v>
      </c>
      <c r="M103" s="79">
        <f>IF(+All!$F82="Troy",+All!M82,IF(+All!$H82="Troy",+All!M82,0))</f>
        <v>0</v>
      </c>
      <c r="N103" s="706" t="str">
        <f>IF(+All!$F82="Troy",+All!N82,IF(+All!$H82="Troy",+All!N82,0))</f>
        <v>Troy</v>
      </c>
      <c r="O103" s="708">
        <f>IF(+All!$F82="Troy",+All!O82,IF(+All!$H82="Troy",+All!O82,0))</f>
        <v>55</v>
      </c>
      <c r="P103" s="708" t="str">
        <f>IF(+All!$F82="Troy",+All!P82,IF(+All!$H82="Troy",+All!P82,0))</f>
        <v>1AA Southern</v>
      </c>
      <c r="Q103" s="707">
        <f>IF(+All!$F82="Troy",+All!Q82,IF(+All!$H82="Troy",+All!Q82,0))</f>
        <v>3</v>
      </c>
      <c r="R103" s="706">
        <f>IF(+All!$F82="Troy",+All!R82,IF(+All!$H82="Troy",+All!R82,0))</f>
        <v>0</v>
      </c>
      <c r="S103" s="708">
        <f>IF(+All!$F82="Troy",+All!S82,IF(+All!$H82="Troy",+All!S82,0))</f>
        <v>0</v>
      </c>
      <c r="T103" s="706">
        <f>IF(+All!$F82="Troy",+All!T82,IF(+All!$H82="Troy",+All!T82,0))</f>
        <v>0</v>
      </c>
      <c r="U103" s="707">
        <f>IF(+All!$F82="Troy",+All!U82,IF(+All!$H82="Troy",+All!U82,0))</f>
        <v>0</v>
      </c>
      <c r="V103" s="706"/>
      <c r="W103" s="707"/>
      <c r="X103" s="706"/>
      <c r="Y103" s="707"/>
      <c r="Z103" s="706"/>
      <c r="AA103" s="707"/>
      <c r="AB103" s="706"/>
      <c r="AC103" s="707"/>
      <c r="AD103" s="706"/>
      <c r="AE103" s="707"/>
      <c r="AF103" s="706"/>
      <c r="AG103" s="707"/>
      <c r="AH103" s="706"/>
      <c r="AI103" s="707"/>
      <c r="AJ103" s="706"/>
      <c r="AK103" s="707"/>
      <c r="AL103" s="81"/>
      <c r="AM103" s="82"/>
      <c r="AN103" s="81"/>
      <c r="AO103" s="83"/>
      <c r="AP103" s="84"/>
      <c r="AQ103" s="480"/>
      <c r="AR103" s="482"/>
      <c r="AS103" s="483"/>
      <c r="AT103" s="483"/>
      <c r="AU103" s="482"/>
      <c r="AV103" s="483"/>
      <c r="AW103" s="484"/>
      <c r="AX103" s="483"/>
      <c r="AY103" s="88"/>
      <c r="AZ103" s="89"/>
      <c r="BA103" s="90"/>
      <c r="BB103" s="90"/>
      <c r="BC103" s="91"/>
      <c r="BD103" s="482"/>
      <c r="BE103" s="483"/>
      <c r="BF103" s="483"/>
      <c r="BG103" s="482"/>
      <c r="BH103" s="483"/>
      <c r="BI103" s="484"/>
      <c r="BJ103" s="92"/>
      <c r="BK103" s="93"/>
      <c r="BL103" s="817"/>
      <c r="BM103" s="817"/>
      <c r="BN103" s="817"/>
      <c r="BO103" s="817"/>
      <c r="BP103" s="817"/>
      <c r="BQ103" s="817"/>
    </row>
    <row r="104" spans="1:69" s="107" customFormat="1" x14ac:dyDescent="0.8">
      <c r="A104" s="70">
        <f>IF(+All!$F164="Troy",+All!A164,IF(+All!$H164="Troy",+All!A164,0))</f>
        <v>2</v>
      </c>
      <c r="B104" s="480" t="str">
        <f>IF(+All!$F164="Troy",+All!B164,IF(+All!$H164="Troy",+All!B164,0))</f>
        <v>Sat</v>
      </c>
      <c r="C104" s="72">
        <f>IF(+All!$F164="Troy",+All!C164,IF(+All!$H164="Troy",+All!C164,0))</f>
        <v>44450</v>
      </c>
      <c r="D104" s="73">
        <f>IF(+All!$F164="Troy",+All!D164,IF(+All!$H164="Troy",+All!D164,0))</f>
        <v>0.79166666666666663</v>
      </c>
      <c r="E104" s="707">
        <f>IF(+All!$F164="Troy",+All!E164,IF(+All!$H164="Troy",+All!E164,0))</f>
        <v>0</v>
      </c>
      <c r="F104" s="75" t="str">
        <f>IF(+All!$F164="Troy",+All!F164,IF(+All!$H164="Troy",+All!F164,0))</f>
        <v>Liberty</v>
      </c>
      <c r="G104" s="76" t="str">
        <f>IF(+All!$F164="Troy",+All!G164,IF(+All!$H164="Troy",+All!G164,0))</f>
        <v>Ind</v>
      </c>
      <c r="H104" s="75" t="str">
        <f>IF(+All!$F164="Troy",+All!H164,IF(+All!$H164="Troy",+All!H164,0))</f>
        <v>Troy</v>
      </c>
      <c r="I104" s="76" t="str">
        <f>IF(+All!$F164="Troy",+All!I164,IF(+All!$H164="Troy",+All!I164,0))</f>
        <v>SB</v>
      </c>
      <c r="J104" s="706" t="str">
        <f>IF(+All!$F164="Troy",+All!J164,IF(+All!$H164="Troy",+All!J164,0))</f>
        <v>Liberty</v>
      </c>
      <c r="K104" s="707" t="str">
        <f>IF(+All!$F164="Troy",+All!K164,IF(+All!$H164="Troy",+All!K164,0))</f>
        <v>Troy</v>
      </c>
      <c r="L104" s="78">
        <f>IF(+All!$F164="Troy",+All!L164,IF(+All!$H164="Troy",+All!L164,0))</f>
        <v>5</v>
      </c>
      <c r="M104" s="79">
        <f>IF(+All!$F164="Troy",+All!M164,IF(+All!$H164="Troy",+All!M164,0))</f>
        <v>61</v>
      </c>
      <c r="N104" s="706" t="str">
        <f>IF(+All!$F164="Troy",+All!N164,IF(+All!$H164="Troy",+All!N164,0))</f>
        <v>Liberty</v>
      </c>
      <c r="O104" s="708">
        <f>IF(+All!$F164="Troy",+All!O164,IF(+All!$H164="Troy",+All!O164,0))</f>
        <v>21</v>
      </c>
      <c r="P104" s="708" t="str">
        <f>IF(+All!$F164="Troy",+All!P164,IF(+All!$H164="Troy",+All!P164,0))</f>
        <v>Troy</v>
      </c>
      <c r="Q104" s="707">
        <f>IF(+All!$F164="Troy",+All!Q164,IF(+All!$H164="Troy",+All!Q164,0))</f>
        <v>13</v>
      </c>
      <c r="R104" s="706" t="str">
        <f>IF(+All!$F164="Troy",+All!R164,IF(+All!$H164="Troy",+All!R164,0))</f>
        <v>Liberty</v>
      </c>
      <c r="S104" s="708" t="str">
        <f>IF(+All!$F164="Troy",+All!S164,IF(+All!$H164="Troy",+All!S164,0))</f>
        <v>Troy</v>
      </c>
      <c r="T104" s="706" t="str">
        <f>IF(+All!$F164="Troy",+All!T164,IF(+All!$H164="Troy",+All!T164,0))</f>
        <v>Liberty</v>
      </c>
      <c r="U104" s="707" t="str">
        <f>IF(+All!$F164="Troy",+All!U164,IF(+All!$H164="Troy",+All!U164,0))</f>
        <v>W</v>
      </c>
      <c r="V104" s="706">
        <f>IF(+All!$F517="Troy",+All!#REF!,IF(+All!$H517="Troy",+All!#REF!,0))</f>
        <v>0</v>
      </c>
      <c r="W104" s="707">
        <f>IF(+All!$F517="Troy",+All!#REF!,IF(+All!$H517="Troy",+All!#REF!,0))</f>
        <v>0</v>
      </c>
      <c r="X104" s="706">
        <f>IF(+All!$F517="Troy",+All!#REF!,IF(+All!$H517="Troy",+All!#REF!,0))</f>
        <v>0</v>
      </c>
      <c r="Y104" s="707">
        <f>IF(+All!$F517="Troy",+All!#REF!,IF(+All!$H517="Troy",+All!#REF!,0))</f>
        <v>0</v>
      </c>
      <c r="Z104" s="706">
        <f>IF(+All!$F517="Troy",+All!#REF!,IF(+All!$H517="Troy",+All!#REF!,0))</f>
        <v>0</v>
      </c>
      <c r="AA104" s="707">
        <f>IF(+All!$F517="Troy",+All!#REF!,IF(+All!$H517="Troy",+All!#REF!,0))</f>
        <v>0</v>
      </c>
      <c r="AB104" s="706">
        <f>IF(+All!$F517="Troy",+All!#REF!,IF(+All!$H517="Troy",+All!#REF!,0))</f>
        <v>0</v>
      </c>
      <c r="AC104" s="707">
        <f>IF(+All!$F517="Troy",+All!#REF!,IF(+All!$H517="Troy",+All!#REF!,0))</f>
        <v>0</v>
      </c>
      <c r="AD104" s="706">
        <f>IF(+All!$F517="Troy",+All!#REF!,IF(+All!$H517="Troy",+All!#REF!,0))</f>
        <v>0</v>
      </c>
      <c r="AE104" s="707">
        <f>IF(+All!$F517="Troy",+All!#REF!,IF(+All!$H517="Troy",+All!#REF!,0))</f>
        <v>0</v>
      </c>
      <c r="AF104" s="706">
        <f>IF(+All!$F517="Troy",+All!#REF!,IF(+All!$H517="Troy",+All!#REF!,0))</f>
        <v>0</v>
      </c>
      <c r="AG104" s="707">
        <f>IF(+All!$F517="Troy",+All!#REF!,IF(+All!$H517="Troy",+All!#REF!,0))</f>
        <v>0</v>
      </c>
      <c r="AH104" s="706">
        <f>IF(+All!$F517="Troy",+All!#REF!,IF(+All!$H517="Troy",+All!#REF!,0))</f>
        <v>0</v>
      </c>
      <c r="AI104" s="707">
        <f>IF(+All!$F517="Troy",+All!#REF!,IF(+All!$H517="Troy",+All!#REF!,0))</f>
        <v>0</v>
      </c>
      <c r="AJ104" s="706">
        <f>IF(+All!$F517="Troy",+All!#REF!,IF(+All!$H517="Troy",+All!#REF!,0))</f>
        <v>0</v>
      </c>
      <c r="AK104" s="707">
        <f>IF(+All!$F517="Troy",+All!#REF!,IF(+All!$H517="Troy",+All!#REF!,0))</f>
        <v>0</v>
      </c>
      <c r="AL104" s="81">
        <f>IF(+All!$F517="Troy",+All!V517,IF(+All!$H517="Troy",+All!V517,0))</f>
        <v>0</v>
      </c>
      <c r="AM104" s="82">
        <f>IF(+All!$F517="Troy",+All!W517,IF(+All!$H517="Troy",+All!W517,0))</f>
        <v>0</v>
      </c>
      <c r="AN104" s="81">
        <f>IF(+All!$F517="Troy",+All!X517,IF(+All!$H517="Troy",+All!X517,0))</f>
        <v>0</v>
      </c>
      <c r="AO104" s="83">
        <f>IF(+All!$F517="Troy",+All!Y517,IF(+All!$H517="Troy",+All!Y517,0))</f>
        <v>0</v>
      </c>
      <c r="AP104" s="84">
        <f>IF(+All!$F517="Troy",+All!Z517,IF(+All!$H517="Troy",+All!Z517,0))</f>
        <v>0</v>
      </c>
      <c r="AQ104" s="480">
        <f>IF(+All!$F517="Troy",+All!#REF!,IF(+All!$H517="Troy",+All!#REF!,0))</f>
        <v>0</v>
      </c>
      <c r="AR104" s="482">
        <f>IF(+All!$F517="Troy",+All!#REF!,IF(+All!$H517="Troy",+All!#REF!,0))</f>
        <v>0</v>
      </c>
      <c r="AS104" s="483">
        <f>IF(+All!$F517="Troy",+All!#REF!,IF(+All!$H517="Troy",+All!#REF!,0))</f>
        <v>0</v>
      </c>
      <c r="AT104" s="483">
        <f>IF(+All!$F517="Troy",+All!#REF!,IF(+All!$H517="Troy",+All!#REF!,0))</f>
        <v>0</v>
      </c>
      <c r="AU104" s="482">
        <f>IF(+All!$F517="Troy",+All!#REF!,IF(+All!$H517="Troy",+All!#REF!,0))</f>
        <v>0</v>
      </c>
      <c r="AV104" s="483">
        <f>IF(+All!$F517="Troy",+All!#REF!,IF(+All!$H517="Troy",+All!#REF!,0))</f>
        <v>0</v>
      </c>
      <c r="AW104" s="484">
        <f>IF(+All!$F517="Troy",+All!#REF!,IF(+All!$H517="Troy",+All!#REF!,0))</f>
        <v>0</v>
      </c>
      <c r="AX104" s="483">
        <f>IF(+All!$F517="Troy",+All!#REF!,IF(+All!$H517="Troy",+All!#REF!,0))</f>
        <v>0</v>
      </c>
      <c r="AY104" s="88">
        <f>IF(+All!$F517="Troy",+All!#REF!,IF(+All!$H517="Troy",+All!#REF!,0))</f>
        <v>0</v>
      </c>
      <c r="AZ104" s="89">
        <f>IF(+All!$F517="Troy",+All!#REF!,IF(+All!$H517="Troy",+All!#REF!,0))</f>
        <v>0</v>
      </c>
      <c r="BA104" s="90">
        <f>IF(+All!$F517="Troy",+All!#REF!,IF(+All!$H517="Troy",+All!#REF!,0))</f>
        <v>0</v>
      </c>
      <c r="BB104" s="90">
        <f>IF(+All!$F517="Troy",+All!#REF!,IF(+All!$H517="Troy",+All!#REF!,0))</f>
        <v>0</v>
      </c>
      <c r="BC104" s="91">
        <f>IF(+All!$F517="Troy",+All!#REF!,IF(+All!$H517="Troy",+All!#REF!,0))</f>
        <v>0</v>
      </c>
      <c r="BD104" s="482">
        <f>IF(+All!$F517="Troy",+All!#REF!,IF(+All!$H517="Troy",+All!#REF!,0))</f>
        <v>0</v>
      </c>
      <c r="BE104" s="483">
        <f>IF(+All!$F517="Troy",+All!#REF!,IF(+All!$H517="Troy",+All!#REF!,0))</f>
        <v>0</v>
      </c>
      <c r="BF104" s="483">
        <f>IF(+All!$F517="Troy",+All!#REF!,IF(+All!$H517="Troy",+All!#REF!,0))</f>
        <v>0</v>
      </c>
      <c r="BG104" s="482">
        <f>IF(+All!$F517="Troy",+All!#REF!,IF(+All!$H517="Troy",+All!#REF!,0))</f>
        <v>0</v>
      </c>
      <c r="BH104" s="483">
        <f>IF(+All!$F517="Troy",+All!#REF!,IF(+All!$H517="Troy",+All!#REF!,0))</f>
        <v>0</v>
      </c>
      <c r="BI104" s="484">
        <f>IF(+All!$F517="Troy",+All!#REF!,IF(+All!$H517="Troy",+All!#REF!,0))</f>
        <v>0</v>
      </c>
      <c r="BJ104" s="92">
        <f>IF(+All!$F517="Troy",+All!#REF!,IF(+All!$H517="Troy",+All!#REF!,0))</f>
        <v>0</v>
      </c>
      <c r="BK104" s="93">
        <f>IF(+All!$F517="Troy",+All!#REF!,IF(+All!$H517="Troy",+All!#REF!,0))</f>
        <v>0</v>
      </c>
      <c r="BL104" s="817"/>
      <c r="BM104" s="817"/>
      <c r="BN104" s="817"/>
      <c r="BO104" s="817"/>
      <c r="BP104" s="817"/>
      <c r="BQ104" s="817"/>
    </row>
    <row r="105" spans="1:69" s="107" customFormat="1" x14ac:dyDescent="0.8">
      <c r="A105" s="70">
        <f>IF(+All!$F209="Troy",+All!A209,IF(+All!$H209="Troy",+All!A209,0))</f>
        <v>3</v>
      </c>
      <c r="B105" s="480" t="str">
        <f>IF(+All!$F209="Troy",+All!B209,IF(+All!$H209="Troy",+All!B209,0))</f>
        <v>Sat</v>
      </c>
      <c r="C105" s="72">
        <f>IF(+All!$F209="Troy",+All!C209,IF(+All!$H209="Troy",+All!C209,0))</f>
        <v>44457</v>
      </c>
      <c r="D105" s="73">
        <f>IF(+All!$F209="Troy",+All!D209,IF(+All!$H209="Troy",+All!D209,0))</f>
        <v>0.79166666666666663</v>
      </c>
      <c r="E105" s="707">
        <f>IF(+All!$F209="Troy",+All!E209,IF(+All!$H209="Troy",+All!E209,0))</f>
        <v>0</v>
      </c>
      <c r="F105" s="75" t="str">
        <f>IF(+All!$F209="Troy",+All!F209,IF(+All!$H209="Troy",+All!F209,0))</f>
        <v>Troy</v>
      </c>
      <c r="G105" s="76" t="str">
        <f>IF(+All!$F209="Troy",+All!G209,IF(+All!$H209="Troy",+All!G209,0))</f>
        <v>SB</v>
      </c>
      <c r="H105" s="75" t="str">
        <f>IF(+All!$F209="Troy",+All!H209,IF(+All!$H209="Troy",+All!H209,0))</f>
        <v>Southern Miss</v>
      </c>
      <c r="I105" s="76" t="str">
        <f>IF(+All!$F209="Troy",+All!I209,IF(+All!$H209="Troy",+All!I209,0))</f>
        <v>CUSA</v>
      </c>
      <c r="J105" s="706" t="str">
        <f>IF(+All!$F209="Troy",+All!J209,IF(+All!$H209="Troy",+All!J209,0))</f>
        <v>Troy</v>
      </c>
      <c r="K105" s="707" t="str">
        <f>IF(+All!$F209="Troy",+All!K209,IF(+All!$H209="Troy",+All!K209,0))</f>
        <v>Southern Miss</v>
      </c>
      <c r="L105" s="78">
        <f>IF(+All!$F209="Troy",+All!L209,IF(+All!$H209="Troy",+All!L209,0))</f>
        <v>10</v>
      </c>
      <c r="M105" s="79">
        <f>IF(+All!$F209="Troy",+All!M209,IF(+All!$H209="Troy",+All!M209,0))</f>
        <v>50.5</v>
      </c>
      <c r="N105" s="706" t="str">
        <f>IF(+All!$F209="Troy",+All!N209,IF(+All!$H209="Troy",+All!N209,0))</f>
        <v>Troy</v>
      </c>
      <c r="O105" s="708">
        <f>IF(+All!$F209="Troy",+All!O209,IF(+All!$H209="Troy",+All!O209,0))</f>
        <v>21</v>
      </c>
      <c r="P105" s="708" t="str">
        <f>IF(+All!$F209="Troy",+All!P209,IF(+All!$H209="Troy",+All!P209,0))</f>
        <v>Southern Miss</v>
      </c>
      <c r="Q105" s="707">
        <f>IF(+All!$F209="Troy",+All!Q209,IF(+All!$H209="Troy",+All!Q209,0))</f>
        <v>9</v>
      </c>
      <c r="R105" s="706" t="str">
        <f>IF(+All!$F209="Troy",+All!R209,IF(+All!$H209="Troy",+All!R209,0))</f>
        <v>Troy</v>
      </c>
      <c r="S105" s="708" t="str">
        <f>IF(+All!$F209="Troy",+All!S209,IF(+All!$H209="Troy",+All!S209,0))</f>
        <v>Southern Miss</v>
      </c>
      <c r="T105" s="706" t="str">
        <f>IF(+All!$F209="Troy",+All!T209,IF(+All!$H209="Troy",+All!T209,0))</f>
        <v>Troy</v>
      </c>
      <c r="U105" s="707" t="str">
        <f>IF(+All!$F209="Troy",+All!U209,IF(+All!$H209="Troy",+All!U209,0))</f>
        <v>W</v>
      </c>
      <c r="V105" s="706">
        <f>IF(+All!$F491="Troy",+All!#REF!,IF(+All!$H491="Troy",+All!#REF!,0))</f>
        <v>0</v>
      </c>
      <c r="W105" s="707">
        <f>IF(+All!$F491="Troy",+All!#REF!,IF(+All!$H491="Troy",+All!#REF!,0))</f>
        <v>0</v>
      </c>
      <c r="X105" s="706">
        <f>IF(+All!$F491="Troy",+All!#REF!,IF(+All!$H491="Troy",+All!#REF!,0))</f>
        <v>0</v>
      </c>
      <c r="Y105" s="707">
        <f>IF(+All!$F491="Troy",+All!#REF!,IF(+All!$H491="Troy",+All!#REF!,0))</f>
        <v>0</v>
      </c>
      <c r="Z105" s="706">
        <f>IF(+All!$F491="Troy",+All!#REF!,IF(+All!$H491="Troy",+All!#REF!,0))</f>
        <v>0</v>
      </c>
      <c r="AA105" s="707">
        <f>IF(+All!$F491="Troy",+All!#REF!,IF(+All!$H491="Troy",+All!#REF!,0))</f>
        <v>0</v>
      </c>
      <c r="AB105" s="706">
        <f>IF(+All!$F491="Troy",+All!#REF!,IF(+All!$H491="Troy",+All!#REF!,0))</f>
        <v>0</v>
      </c>
      <c r="AC105" s="707">
        <f>IF(+All!$F491="Troy",+All!#REF!,IF(+All!$H491="Troy",+All!#REF!,0))</f>
        <v>0</v>
      </c>
      <c r="AD105" s="706">
        <f>IF(+All!$F491="Troy",+All!#REF!,IF(+All!$H491="Troy",+All!#REF!,0))</f>
        <v>0</v>
      </c>
      <c r="AE105" s="707">
        <f>IF(+All!$F491="Troy",+All!#REF!,IF(+All!$H491="Troy",+All!#REF!,0))</f>
        <v>0</v>
      </c>
      <c r="AF105" s="706">
        <f>IF(+All!$F491="Troy",+All!#REF!,IF(+All!$H491="Troy",+All!#REF!,0))</f>
        <v>0</v>
      </c>
      <c r="AG105" s="707">
        <f>IF(+All!$F491="Troy",+All!#REF!,IF(+All!$H491="Troy",+All!#REF!,0))</f>
        <v>0</v>
      </c>
      <c r="AH105" s="706">
        <f>IF(+All!$F491="Troy",+All!#REF!,IF(+All!$H491="Troy",+All!#REF!,0))</f>
        <v>0</v>
      </c>
      <c r="AI105" s="707">
        <f>IF(+All!$F491="Troy",+All!#REF!,IF(+All!$H491="Troy",+All!#REF!,0))</f>
        <v>0</v>
      </c>
      <c r="AJ105" s="706">
        <f>IF(+All!$F491="Troy",+All!#REF!,IF(+All!$H491="Troy",+All!#REF!,0))</f>
        <v>0</v>
      </c>
      <c r="AK105" s="707">
        <f>IF(+All!$F491="Troy",+All!#REF!,IF(+All!$H491="Troy",+All!#REF!,0))</f>
        <v>0</v>
      </c>
      <c r="AL105" s="81">
        <f>IF(+All!$F491="Troy",+All!V491,IF(+All!$H491="Troy",+All!V491,0))</f>
        <v>0</v>
      </c>
      <c r="AM105" s="82">
        <f>IF(+All!$F491="Troy",+All!W491,IF(+All!$H491="Troy",+All!W491,0))</f>
        <v>0</v>
      </c>
      <c r="AN105" s="81">
        <f>IF(+All!$F491="Troy",+All!X491,IF(+All!$H491="Troy",+All!X491,0))</f>
        <v>0</v>
      </c>
      <c r="AO105" s="83">
        <f>IF(+All!$F491="Troy",+All!Y491,IF(+All!$H491="Troy",+All!Y491,0))</f>
        <v>0</v>
      </c>
      <c r="AP105" s="84">
        <f>IF(+All!$F491="Troy",+All!Z491,IF(+All!$H491="Troy",+All!Z491,0))</f>
        <v>0</v>
      </c>
      <c r="AQ105" s="480">
        <f>IF(+All!$F491="Troy",+All!#REF!,IF(+All!$H491="Troy",+All!#REF!,0))</f>
        <v>0</v>
      </c>
      <c r="AR105" s="482">
        <f>IF(+All!$F491="Troy",+All!#REF!,IF(+All!$H491="Troy",+All!#REF!,0))</f>
        <v>0</v>
      </c>
      <c r="AS105" s="483">
        <f>IF(+All!$F491="Troy",+All!#REF!,IF(+All!$H491="Troy",+All!#REF!,0))</f>
        <v>0</v>
      </c>
      <c r="AT105" s="483">
        <f>IF(+All!$F491="Troy",+All!#REF!,IF(+All!$H491="Troy",+All!#REF!,0))</f>
        <v>0</v>
      </c>
      <c r="AU105" s="482">
        <f>IF(+All!$F491="Troy",+All!#REF!,IF(+All!$H491="Troy",+All!#REF!,0))</f>
        <v>0</v>
      </c>
      <c r="AV105" s="483">
        <f>IF(+All!$F491="Troy",+All!#REF!,IF(+All!$H491="Troy",+All!#REF!,0))</f>
        <v>0</v>
      </c>
      <c r="AW105" s="484">
        <f>IF(+All!$F491="Troy",+All!#REF!,IF(+All!$H491="Troy",+All!#REF!,0))</f>
        <v>0</v>
      </c>
      <c r="AX105" s="483">
        <f>IF(+All!$F491="Troy",+All!#REF!,IF(+All!$H491="Troy",+All!#REF!,0))</f>
        <v>0</v>
      </c>
      <c r="AY105" s="88">
        <f>IF(+All!$F491="Troy",+All!#REF!,IF(+All!$H491="Troy",+All!#REF!,0))</f>
        <v>0</v>
      </c>
      <c r="AZ105" s="89">
        <f>IF(+All!$F491="Troy",+All!#REF!,IF(+All!$H491="Troy",+All!#REF!,0))</f>
        <v>0</v>
      </c>
      <c r="BA105" s="90">
        <f>IF(+All!$F491="Troy",+All!#REF!,IF(+All!$H491="Troy",+All!#REF!,0))</f>
        <v>0</v>
      </c>
      <c r="BB105" s="90">
        <f>IF(+All!$F491="Troy",+All!#REF!,IF(+All!$H491="Troy",+All!#REF!,0))</f>
        <v>0</v>
      </c>
      <c r="BC105" s="91">
        <f>IF(+All!$F491="Troy",+All!#REF!,IF(+All!$H491="Troy",+All!#REF!,0))</f>
        <v>0</v>
      </c>
      <c r="BD105" s="482">
        <f>IF(+All!$F491="Troy",+All!#REF!,IF(+All!$H491="Troy",+All!#REF!,0))</f>
        <v>0</v>
      </c>
      <c r="BE105" s="483">
        <f>IF(+All!$F491="Troy",+All!#REF!,IF(+All!$H491="Troy",+All!#REF!,0))</f>
        <v>0</v>
      </c>
      <c r="BF105" s="483">
        <f>IF(+All!$F491="Troy",+All!#REF!,IF(+All!$H491="Troy",+All!#REF!,0))</f>
        <v>0</v>
      </c>
      <c r="BG105" s="482">
        <f>IF(+All!$F491="Troy",+All!#REF!,IF(+All!$H491="Troy",+All!#REF!,0))</f>
        <v>0</v>
      </c>
      <c r="BH105" s="483">
        <f>IF(+All!$F491="Troy",+All!#REF!,IF(+All!$H491="Troy",+All!#REF!,0))</f>
        <v>0</v>
      </c>
      <c r="BI105" s="484">
        <f>IF(+All!$F491="Troy",+All!#REF!,IF(+All!$H491="Troy",+All!#REF!,0))</f>
        <v>0</v>
      </c>
      <c r="BJ105" s="92">
        <f>IF(+All!$F491="Troy",+All!#REF!,IF(+All!$H491="Troy",+All!#REF!,0))</f>
        <v>0</v>
      </c>
      <c r="BK105" s="93">
        <f>IF(+All!$F491="Troy",+All!#REF!,IF(+All!$H491="Troy",+All!#REF!,0))</f>
        <v>0</v>
      </c>
      <c r="BL105" s="817"/>
      <c r="BM105" s="817"/>
      <c r="BN105" s="817"/>
      <c r="BO105" s="817"/>
      <c r="BP105" s="817"/>
      <c r="BQ105" s="817"/>
    </row>
    <row r="106" spans="1:69" s="107" customFormat="1" x14ac:dyDescent="0.8">
      <c r="A106" s="70">
        <f>IF(+All!$F315="Troy",+All!A315,IF(+All!$H315="Troy",+All!A315,0))</f>
        <v>4</v>
      </c>
      <c r="B106" s="480" t="str">
        <f>IF(+All!$F315="Troy",+All!B315,IF(+All!$H315="Troy",+All!B315,0))</f>
        <v>Sat</v>
      </c>
      <c r="C106" s="72">
        <f>IF(+All!$F315="Troy",+All!C315,IF(+All!$H315="Troy",+All!C315,0))</f>
        <v>44464</v>
      </c>
      <c r="D106" s="73">
        <f>IF(+All!$F315="Troy",+All!D315,IF(+All!$H315="Troy",+All!D315,0))</f>
        <v>0.83333333333333337</v>
      </c>
      <c r="E106" s="707">
        <f>IF(+All!$F315="Troy",+All!E315,IF(+All!$H315="Troy",+All!E315,0))</f>
        <v>0</v>
      </c>
      <c r="F106" s="75" t="str">
        <f>IF(+All!$F315="Troy",+All!F315,IF(+All!$H315="Troy",+All!F315,0))</f>
        <v>Troy</v>
      </c>
      <c r="G106" s="76" t="str">
        <f>IF(+All!$F315="Troy",+All!G315,IF(+All!$H315="Troy",+All!G315,0))</f>
        <v>SB</v>
      </c>
      <c r="H106" s="75" t="str">
        <f>IF(+All!$F315="Troy",+All!H315,IF(+All!$H315="Troy",+All!H315,0))</f>
        <v>UL Monroe</v>
      </c>
      <c r="I106" s="76" t="str">
        <f>IF(+All!$F315="Troy",+All!I315,IF(+All!$H315="Troy",+All!I315,0))</f>
        <v>SB</v>
      </c>
      <c r="J106" s="706" t="str">
        <f>IF(+All!$F315="Troy",+All!J315,IF(+All!$H315="Troy",+All!J315,0))</f>
        <v>Troy</v>
      </c>
      <c r="K106" s="707" t="str">
        <f>IF(+All!$F315="Troy",+All!K315,IF(+All!$H315="Troy",+All!K315,0))</f>
        <v>UL Monroe</v>
      </c>
      <c r="L106" s="78">
        <f>IF(+All!$F315="Troy",+All!L315,IF(+All!$H315="Troy",+All!L315,0))</f>
        <v>24</v>
      </c>
      <c r="M106" s="79">
        <f>IF(+All!$F315="Troy",+All!M315,IF(+All!$H315="Troy",+All!M315,0))</f>
        <v>49.5</v>
      </c>
      <c r="N106" s="706" t="str">
        <f>IF(+All!$F315="Troy",+All!N315,IF(+All!$H315="Troy",+All!N315,0))</f>
        <v>UL Monroe</v>
      </c>
      <c r="O106" s="708">
        <f>IF(+All!$F315="Troy",+All!O315,IF(+All!$H315="Troy",+All!O315,0))</f>
        <v>29</v>
      </c>
      <c r="P106" s="708" t="str">
        <f>IF(+All!$F315="Troy",+All!P315,IF(+All!$H315="Troy",+All!P315,0))</f>
        <v>Troy</v>
      </c>
      <c r="Q106" s="707">
        <f>IF(+All!$F315="Troy",+All!Q315,IF(+All!$H315="Troy",+All!Q315,0))</f>
        <v>16</v>
      </c>
      <c r="R106" s="706" t="str">
        <f>IF(+All!$F315="Troy",+All!R315,IF(+All!$H315="Troy",+All!R315,0))</f>
        <v>UL Monroe</v>
      </c>
      <c r="S106" s="708" t="str">
        <f>IF(+All!$F315="Troy",+All!S315,IF(+All!$H315="Troy",+All!S315,0))</f>
        <v>Troy</v>
      </c>
      <c r="T106" s="706" t="str">
        <f>IF(+All!$F315="Troy",+All!T315,IF(+All!$H315="Troy",+All!T315,0))</f>
        <v>Troy</v>
      </c>
      <c r="U106" s="707" t="str">
        <f>IF(+All!$F315="Troy",+All!U315,IF(+All!$H315="Troy",+All!U315,0))</f>
        <v>L</v>
      </c>
      <c r="V106" s="706" t="e">
        <f>IF(+All!#REF!="Troy",+All!#REF!,IF(+All!#REF!="Troy",+All!#REF!,0))</f>
        <v>#REF!</v>
      </c>
      <c r="W106" s="707" t="e">
        <f>IF(+All!#REF!="Troy",+All!#REF!,IF(+All!#REF!="Troy",+All!#REF!,0))</f>
        <v>#REF!</v>
      </c>
      <c r="X106" s="706" t="e">
        <f>IF(+All!#REF!="Troy",+All!#REF!,IF(+All!#REF!="Troy",+All!#REF!,0))</f>
        <v>#REF!</v>
      </c>
      <c r="Y106" s="707" t="e">
        <f>IF(+All!#REF!="Troy",+All!#REF!,IF(+All!#REF!="Troy",+All!#REF!,0))</f>
        <v>#REF!</v>
      </c>
      <c r="Z106" s="706" t="e">
        <f>IF(+All!#REF!="Troy",+All!#REF!,IF(+All!#REF!="Troy",+All!#REF!,0))</f>
        <v>#REF!</v>
      </c>
      <c r="AA106" s="707" t="e">
        <f>IF(+All!#REF!="Troy",+All!#REF!,IF(+All!#REF!="Troy",+All!#REF!,0))</f>
        <v>#REF!</v>
      </c>
      <c r="AB106" s="706" t="e">
        <f>IF(+All!#REF!="Troy",+All!#REF!,IF(+All!#REF!="Troy",+All!#REF!,0))</f>
        <v>#REF!</v>
      </c>
      <c r="AC106" s="707" t="e">
        <f>IF(+All!#REF!="Troy",+All!#REF!,IF(+All!#REF!="Troy",+All!#REF!,0))</f>
        <v>#REF!</v>
      </c>
      <c r="AD106" s="706" t="e">
        <f>IF(+All!#REF!="Troy",+All!#REF!,IF(+All!#REF!="Troy",+All!#REF!,0))</f>
        <v>#REF!</v>
      </c>
      <c r="AE106" s="707" t="e">
        <f>IF(+All!#REF!="Troy",+All!#REF!,IF(+All!#REF!="Troy",+All!#REF!,0))</f>
        <v>#REF!</v>
      </c>
      <c r="AF106" s="706" t="e">
        <f>IF(+All!#REF!="Troy",+All!#REF!,IF(+All!#REF!="Troy",+All!#REF!,0))</f>
        <v>#REF!</v>
      </c>
      <c r="AG106" s="707" t="e">
        <f>IF(+All!#REF!="Troy",+All!#REF!,IF(+All!#REF!="Troy",+All!#REF!,0))</f>
        <v>#REF!</v>
      </c>
      <c r="AH106" s="706" t="e">
        <f>IF(+All!#REF!="Troy",+All!#REF!,IF(+All!#REF!="Troy",+All!#REF!,0))</f>
        <v>#REF!</v>
      </c>
      <c r="AI106" s="707" t="e">
        <f>IF(+All!#REF!="Troy",+All!#REF!,IF(+All!#REF!="Troy",+All!#REF!,0))</f>
        <v>#REF!</v>
      </c>
      <c r="AJ106" s="706" t="e">
        <f>IF(+All!#REF!="Troy",+All!#REF!,IF(+All!#REF!="Troy",+All!#REF!,0))</f>
        <v>#REF!</v>
      </c>
      <c r="AK106" s="707" t="e">
        <f>IF(+All!#REF!="Troy",+All!#REF!,IF(+All!#REF!="Troy",+All!#REF!,0))</f>
        <v>#REF!</v>
      </c>
      <c r="AL106" s="81" t="e">
        <f>IF(+All!#REF!="Troy",+All!#REF!,IF(+All!#REF!="Troy",+All!#REF!,0))</f>
        <v>#REF!</v>
      </c>
      <c r="AM106" s="82" t="e">
        <f>IF(+All!#REF!="Troy",+All!#REF!,IF(+All!#REF!="Troy",+All!#REF!,0))</f>
        <v>#REF!</v>
      </c>
      <c r="AN106" s="81" t="e">
        <f>IF(+All!#REF!="Troy",+All!#REF!,IF(+All!#REF!="Troy",+All!#REF!,0))</f>
        <v>#REF!</v>
      </c>
      <c r="AO106" s="83" t="e">
        <f>IF(+All!#REF!="Troy",+All!#REF!,IF(+All!#REF!="Troy",+All!#REF!,0))</f>
        <v>#REF!</v>
      </c>
      <c r="AP106" s="84" t="e">
        <f>IF(+All!#REF!="Troy",+All!#REF!,IF(+All!#REF!="Troy",+All!#REF!,0))</f>
        <v>#REF!</v>
      </c>
      <c r="AQ106" s="480" t="e">
        <f>IF(+All!#REF!="Troy",+All!#REF!,IF(+All!#REF!="Troy",+All!#REF!,0))</f>
        <v>#REF!</v>
      </c>
      <c r="AR106" s="482" t="e">
        <f>IF(+All!#REF!="Troy",+All!#REF!,IF(+All!#REF!="Troy",+All!#REF!,0))</f>
        <v>#REF!</v>
      </c>
      <c r="AS106" s="483" t="e">
        <f>IF(+All!#REF!="Troy",+All!#REF!,IF(+All!#REF!="Troy",+All!#REF!,0))</f>
        <v>#REF!</v>
      </c>
      <c r="AT106" s="483" t="e">
        <f>IF(+All!#REF!="Troy",+All!#REF!,IF(+All!#REF!="Troy",+All!#REF!,0))</f>
        <v>#REF!</v>
      </c>
      <c r="AU106" s="482" t="e">
        <f>IF(+All!#REF!="Troy",+All!#REF!,IF(+All!#REF!="Troy",+All!#REF!,0))</f>
        <v>#REF!</v>
      </c>
      <c r="AV106" s="483" t="e">
        <f>IF(+All!#REF!="Troy",+All!#REF!,IF(+All!#REF!="Troy",+All!#REF!,0))</f>
        <v>#REF!</v>
      </c>
      <c r="AW106" s="484" t="e">
        <f>IF(+All!#REF!="Troy",+All!#REF!,IF(+All!#REF!="Troy",+All!#REF!,0))</f>
        <v>#REF!</v>
      </c>
      <c r="AX106" s="483" t="e">
        <f>IF(+All!#REF!="Troy",+All!#REF!,IF(+All!#REF!="Troy",+All!#REF!,0))</f>
        <v>#REF!</v>
      </c>
      <c r="AY106" s="88" t="e">
        <f>IF(+All!#REF!="Troy",+All!#REF!,IF(+All!#REF!="Troy",+All!#REF!,0))</f>
        <v>#REF!</v>
      </c>
      <c r="AZ106" s="89" t="e">
        <f>IF(+All!#REF!="Troy",+All!#REF!,IF(+All!#REF!="Troy",+All!#REF!,0))</f>
        <v>#REF!</v>
      </c>
      <c r="BA106" s="90" t="e">
        <f>IF(+All!#REF!="Troy",+All!#REF!,IF(+All!#REF!="Troy",+All!#REF!,0))</f>
        <v>#REF!</v>
      </c>
      <c r="BB106" s="90" t="e">
        <f>IF(+All!#REF!="Troy",+All!#REF!,IF(+All!#REF!="Troy",+All!#REF!,0))</f>
        <v>#REF!</v>
      </c>
      <c r="BC106" s="91" t="e">
        <f>IF(+All!#REF!="Troy",+All!#REF!,IF(+All!#REF!="Troy",+All!#REF!,0))</f>
        <v>#REF!</v>
      </c>
      <c r="BD106" s="482" t="e">
        <f>IF(+All!#REF!="Troy",+All!#REF!,IF(+All!#REF!="Troy",+All!#REF!,0))</f>
        <v>#REF!</v>
      </c>
      <c r="BE106" s="483" t="e">
        <f>IF(+All!#REF!="Troy",+All!#REF!,IF(+All!#REF!="Troy",+All!#REF!,0))</f>
        <v>#REF!</v>
      </c>
      <c r="BF106" s="483" t="e">
        <f>IF(+All!#REF!="Troy",+All!#REF!,IF(+All!#REF!="Troy",+All!#REF!,0))</f>
        <v>#REF!</v>
      </c>
      <c r="BG106" s="482" t="e">
        <f>IF(+All!#REF!="Troy",+All!#REF!,IF(+All!#REF!="Troy",+All!#REF!,0))</f>
        <v>#REF!</v>
      </c>
      <c r="BH106" s="483" t="e">
        <f>IF(+All!#REF!="Troy",+All!#REF!,IF(+All!#REF!="Troy",+All!#REF!,0))</f>
        <v>#REF!</v>
      </c>
      <c r="BI106" s="484" t="e">
        <f>IF(+All!#REF!="Troy",+All!#REF!,IF(+All!#REF!="Troy",+All!#REF!,0))</f>
        <v>#REF!</v>
      </c>
      <c r="BJ106" s="92" t="e">
        <f>IF(+All!#REF!="Troy",+All!#REF!,IF(+All!#REF!="Troy",+All!#REF!,0))</f>
        <v>#REF!</v>
      </c>
      <c r="BK106" s="93" t="e">
        <f>IF(+All!#REF!="Troy",+All!#REF!,IF(+All!#REF!="Troy",+All!#REF!,0))</f>
        <v>#REF!</v>
      </c>
      <c r="BL106" s="817"/>
      <c r="BM106" s="817"/>
      <c r="BN106" s="817"/>
      <c r="BO106" s="817"/>
      <c r="BP106" s="817"/>
      <c r="BQ106" s="817"/>
    </row>
    <row r="107" spans="1:69" s="107" customFormat="1" x14ac:dyDescent="0.8">
      <c r="A107" s="70">
        <f>IF(+All!$F386="Troy",+All!A386,IF(+All!$H386="Troy",+All!A386,0))</f>
        <v>5</v>
      </c>
      <c r="B107" s="480" t="str">
        <f>IF(+All!$F386="Troy",+All!B386,IF(+All!$H386="Troy",+All!B386,0))</f>
        <v>Sat</v>
      </c>
      <c r="C107" s="72">
        <f>IF(+All!$F386="Troy",+All!C386,IF(+All!$H386="Troy",+All!C386,0))</f>
        <v>44471</v>
      </c>
      <c r="D107" s="73">
        <f>IF(+All!$F386="Troy",+All!D386,IF(+All!$H386="Troy",+All!D386,0))</f>
        <v>0.64583333333333337</v>
      </c>
      <c r="E107" s="707" t="str">
        <f>IF(+All!$F386="Troy",+All!E386,IF(+All!$H386="Troy",+All!E386,0))</f>
        <v>SEC</v>
      </c>
      <c r="F107" s="75" t="str">
        <f>IF(+All!$F386="Troy",+All!F386,IF(+All!$H386="Troy",+All!F386,0))</f>
        <v>Troy</v>
      </c>
      <c r="G107" s="76" t="str">
        <f>IF(+All!$F386="Troy",+All!G386,IF(+All!$H386="Troy",+All!G386,0))</f>
        <v>SB</v>
      </c>
      <c r="H107" s="75" t="str">
        <f>IF(+All!$F386="Troy",+All!H386,IF(+All!$H386="Troy",+All!H386,0))</f>
        <v>South Carolina</v>
      </c>
      <c r="I107" s="76" t="str">
        <f>IF(+All!$F386="Troy",+All!I386,IF(+All!$H386="Troy",+All!I386,0))</f>
        <v>SEC</v>
      </c>
      <c r="J107" s="706" t="str">
        <f>IF(+All!$F386="Troy",+All!J386,IF(+All!$H386="Troy",+All!J386,0))</f>
        <v>South Carolina</v>
      </c>
      <c r="K107" s="707" t="str">
        <f>IF(+All!$F386="Troy",+All!K386,IF(+All!$H386="Troy",+All!K386,0))</f>
        <v>Troy</v>
      </c>
      <c r="L107" s="78">
        <f>IF(+All!$F386="Troy",+All!L386,IF(+All!$H386="Troy",+All!L386,0))</f>
        <v>7</v>
      </c>
      <c r="M107" s="79">
        <f>IF(+All!$F386="Troy",+All!M386,IF(+All!$H386="Troy",+All!M386,0))</f>
        <v>43.5</v>
      </c>
      <c r="N107" s="706" t="str">
        <f>IF(+All!$F386="Troy",+All!N386,IF(+All!$H386="Troy",+All!N386,0))</f>
        <v>South Carolina</v>
      </c>
      <c r="O107" s="708">
        <f>IF(+All!$F386="Troy",+All!O386,IF(+All!$H386="Troy",+All!O386,0))</f>
        <v>23</v>
      </c>
      <c r="P107" s="708" t="str">
        <f>IF(+All!$F386="Troy",+All!P386,IF(+All!$H386="Troy",+All!P386,0))</f>
        <v>Troy</v>
      </c>
      <c r="Q107" s="707">
        <f>IF(+All!$F386="Troy",+All!Q386,IF(+All!$H386="Troy",+All!Q386,0))</f>
        <v>14</v>
      </c>
      <c r="R107" s="706" t="str">
        <f>IF(+All!$F386="Troy",+All!R386,IF(+All!$H386="Troy",+All!R386,0))</f>
        <v>South Carolina</v>
      </c>
      <c r="S107" s="708" t="str">
        <f>IF(+All!$F386="Troy",+All!S386,IF(+All!$H386="Troy",+All!S386,0))</f>
        <v>Troy</v>
      </c>
      <c r="T107" s="706" t="str">
        <f>IF(+All!$F386="Troy",+All!T386,IF(+All!$H386="Troy",+All!T386,0))</f>
        <v>Troy</v>
      </c>
      <c r="U107" s="707" t="str">
        <f>IF(+All!$F386="Troy",+All!U386,IF(+All!$H386="Troy",+All!U386,0))</f>
        <v>L</v>
      </c>
      <c r="V107" s="706">
        <f>IF(+All!$F485="Troy",+All!#REF!,IF(+All!$H485="Troy",+All!#REF!,0))</f>
        <v>0</v>
      </c>
      <c r="W107" s="707">
        <f>IF(+All!$F485="Troy",+All!#REF!,IF(+All!$H485="Troy",+All!#REF!,0))</f>
        <v>0</v>
      </c>
      <c r="X107" s="706">
        <f>IF(+All!$F485="Troy",+All!#REF!,IF(+All!$H485="Troy",+All!#REF!,0))</f>
        <v>0</v>
      </c>
      <c r="Y107" s="707">
        <f>IF(+All!$F485="Troy",+All!#REF!,IF(+All!$H485="Troy",+All!#REF!,0))</f>
        <v>0</v>
      </c>
      <c r="Z107" s="706">
        <f>IF(+All!$F485="Troy",+All!#REF!,IF(+All!$H485="Troy",+All!#REF!,0))</f>
        <v>0</v>
      </c>
      <c r="AA107" s="707">
        <f>IF(+All!$F485="Troy",+All!#REF!,IF(+All!$H485="Troy",+All!#REF!,0))</f>
        <v>0</v>
      </c>
      <c r="AB107" s="706">
        <f>IF(+All!$F485="Troy",+All!#REF!,IF(+All!$H485="Troy",+All!#REF!,0))</f>
        <v>0</v>
      </c>
      <c r="AC107" s="707">
        <f>IF(+All!$F485="Troy",+All!#REF!,IF(+All!$H485="Troy",+All!#REF!,0))</f>
        <v>0</v>
      </c>
      <c r="AD107" s="706">
        <f>IF(+All!$F485="Troy",+All!#REF!,IF(+All!$H485="Troy",+All!#REF!,0))</f>
        <v>0</v>
      </c>
      <c r="AE107" s="707">
        <f>IF(+All!$F485="Troy",+All!#REF!,IF(+All!$H485="Troy",+All!#REF!,0))</f>
        <v>0</v>
      </c>
      <c r="AF107" s="706">
        <f>IF(+All!$F485="Troy",+All!#REF!,IF(+All!$H485="Troy",+All!#REF!,0))</f>
        <v>0</v>
      </c>
      <c r="AG107" s="707">
        <f>IF(+All!$F485="Troy",+All!#REF!,IF(+All!$H485="Troy",+All!#REF!,0))</f>
        <v>0</v>
      </c>
      <c r="AH107" s="706">
        <f>IF(+All!$F485="Troy",+All!#REF!,IF(+All!$H485="Troy",+All!#REF!,0))</f>
        <v>0</v>
      </c>
      <c r="AI107" s="707">
        <f>IF(+All!$F485="Troy",+All!#REF!,IF(+All!$H485="Troy",+All!#REF!,0))</f>
        <v>0</v>
      </c>
      <c r="AJ107" s="706">
        <f>IF(+All!$F485="Troy",+All!#REF!,IF(+All!$H485="Troy",+All!#REF!,0))</f>
        <v>0</v>
      </c>
      <c r="AK107" s="707">
        <f>IF(+All!$F485="Troy",+All!#REF!,IF(+All!$H485="Troy",+All!#REF!,0))</f>
        <v>0</v>
      </c>
      <c r="AL107" s="81">
        <f>IF(+All!$F485="Troy",+All!V485,IF(+All!$H485="Troy",+All!V485,0))</f>
        <v>0</v>
      </c>
      <c r="AM107" s="82">
        <f>IF(+All!$F485="Troy",+All!W485,IF(+All!$H485="Troy",+All!W485,0))</f>
        <v>0</v>
      </c>
      <c r="AN107" s="81">
        <f>IF(+All!$F485="Troy",+All!X485,IF(+All!$H485="Troy",+All!X485,0))</f>
        <v>0</v>
      </c>
      <c r="AO107" s="83">
        <f>IF(+All!$F485="Troy",+All!Y485,IF(+All!$H485="Troy",+All!Y485,0))</f>
        <v>0</v>
      </c>
      <c r="AP107" s="84">
        <f>IF(+All!$F485="Troy",+All!Z485,IF(+All!$H485="Troy",+All!Z485,0))</f>
        <v>0</v>
      </c>
      <c r="AQ107" s="480">
        <f>IF(+All!$F485="Troy",+All!#REF!,IF(+All!$H485="Troy",+All!#REF!,0))</f>
        <v>0</v>
      </c>
      <c r="AR107" s="482">
        <f>IF(+All!$F485="Troy",+All!#REF!,IF(+All!$H485="Troy",+All!#REF!,0))</f>
        <v>0</v>
      </c>
      <c r="AS107" s="483">
        <f>IF(+All!$F485="Troy",+All!#REF!,IF(+All!$H485="Troy",+All!#REF!,0))</f>
        <v>0</v>
      </c>
      <c r="AT107" s="483">
        <f>IF(+All!$F485="Troy",+All!#REF!,IF(+All!$H485="Troy",+All!#REF!,0))</f>
        <v>0</v>
      </c>
      <c r="AU107" s="482">
        <f>IF(+All!$F485="Troy",+All!#REF!,IF(+All!$H485="Troy",+All!#REF!,0))</f>
        <v>0</v>
      </c>
      <c r="AV107" s="483">
        <f>IF(+All!$F485="Troy",+All!#REF!,IF(+All!$H485="Troy",+All!#REF!,0))</f>
        <v>0</v>
      </c>
      <c r="AW107" s="484">
        <f>IF(+All!$F485="Troy",+All!#REF!,IF(+All!$H485="Troy",+All!#REF!,0))</f>
        <v>0</v>
      </c>
      <c r="AX107" s="483">
        <f>IF(+All!$F485="Troy",+All!#REF!,IF(+All!$H485="Troy",+All!#REF!,0))</f>
        <v>0</v>
      </c>
      <c r="AY107" s="88">
        <f>IF(+All!$F485="Troy",+All!#REF!,IF(+All!$H485="Troy",+All!#REF!,0))</f>
        <v>0</v>
      </c>
      <c r="AZ107" s="89">
        <f>IF(+All!$F485="Troy",+All!#REF!,IF(+All!$H485="Troy",+All!#REF!,0))</f>
        <v>0</v>
      </c>
      <c r="BA107" s="90">
        <f>IF(+All!$F485="Troy",+All!#REF!,IF(+All!$H485="Troy",+All!#REF!,0))</f>
        <v>0</v>
      </c>
      <c r="BB107" s="90">
        <f>IF(+All!$F485="Troy",+All!#REF!,IF(+All!$H485="Troy",+All!#REF!,0))</f>
        <v>0</v>
      </c>
      <c r="BC107" s="91">
        <f>IF(+All!$F485="Troy",+All!#REF!,IF(+All!$H485="Troy",+All!#REF!,0))</f>
        <v>0</v>
      </c>
      <c r="BD107" s="482">
        <f>IF(+All!$F485="Troy",+All!#REF!,IF(+All!$H485="Troy",+All!#REF!,0))</f>
        <v>0</v>
      </c>
      <c r="BE107" s="483">
        <f>IF(+All!$F485="Troy",+All!#REF!,IF(+All!$H485="Troy",+All!#REF!,0))</f>
        <v>0</v>
      </c>
      <c r="BF107" s="483">
        <f>IF(+All!$F485="Troy",+All!#REF!,IF(+All!$H485="Troy",+All!#REF!,0))</f>
        <v>0</v>
      </c>
      <c r="BG107" s="482">
        <f>IF(+All!$F485="Troy",+All!#REF!,IF(+All!$H485="Troy",+All!#REF!,0))</f>
        <v>0</v>
      </c>
      <c r="BH107" s="483">
        <f>IF(+All!$F485="Troy",+All!#REF!,IF(+All!$H485="Troy",+All!#REF!,0))</f>
        <v>0</v>
      </c>
      <c r="BI107" s="484">
        <f>IF(+All!$F485="Troy",+All!#REF!,IF(+All!$H485="Troy",+All!#REF!,0))</f>
        <v>0</v>
      </c>
      <c r="BJ107" s="92">
        <f>IF(+All!$F485="Troy",+All!#REF!,IF(+All!$H485="Troy",+All!#REF!,0))</f>
        <v>0</v>
      </c>
      <c r="BK107" s="93">
        <f>IF(+All!$F485="Troy",+All!#REF!,IF(+All!$H485="Troy",+All!#REF!,0))</f>
        <v>0</v>
      </c>
      <c r="BL107" s="817"/>
      <c r="BM107" s="817"/>
      <c r="BN107" s="817"/>
      <c r="BO107" s="817"/>
      <c r="BP107" s="817"/>
      <c r="BQ107" s="817"/>
    </row>
    <row r="108" spans="1:69" s="107" customFormat="1" x14ac:dyDescent="0.8">
      <c r="A108" s="70">
        <f>IF(+All!$F439="Troy",+All!A439,IF(+All!$H439="Troy",+All!A439,0))</f>
        <v>6</v>
      </c>
      <c r="B108" s="480" t="str">
        <f>IF(+All!$F439="Troy",+All!B439,IF(+All!$H439="Troy",+All!B439,0))</f>
        <v>Sat</v>
      </c>
      <c r="C108" s="72">
        <f>IF(+All!$F439="Troy",+All!C439,IF(+All!$H439="Troy",+All!C439,0))</f>
        <v>44478</v>
      </c>
      <c r="D108" s="73">
        <f>IF(+All!$F439="Troy",+All!D439,IF(+All!$H439="Troy",+All!D439,0))</f>
        <v>0.79166666666666663</v>
      </c>
      <c r="E108" s="707">
        <f>IF(+All!$F439="Troy",+All!E439,IF(+All!$H439="Troy",+All!E439,0))</f>
        <v>0</v>
      </c>
      <c r="F108" s="75" t="str">
        <f>IF(+All!$F439="Troy",+All!F439,IF(+All!$H439="Troy",+All!F439,0))</f>
        <v>Georgia Southern</v>
      </c>
      <c r="G108" s="76" t="str">
        <f>IF(+All!$F439="Troy",+All!G439,IF(+All!$H439="Troy",+All!G439,0))</f>
        <v>SB</v>
      </c>
      <c r="H108" s="75" t="str">
        <f>IF(+All!$F439="Troy",+All!H439,IF(+All!$H439="Troy",+All!H439,0))</f>
        <v>Troy</v>
      </c>
      <c r="I108" s="76" t="str">
        <f>IF(+All!$F439="Troy",+All!I439,IF(+All!$H439="Troy",+All!I439,0))</f>
        <v>SB</v>
      </c>
      <c r="J108" s="706" t="str">
        <f>IF(+All!$F439="Troy",+All!J439,IF(+All!$H439="Troy",+All!J439,0))</f>
        <v>Troy</v>
      </c>
      <c r="K108" s="707" t="str">
        <f>IF(+All!$F439="Troy",+All!K439,IF(+All!$H439="Troy",+All!K439,0))</f>
        <v>Georgia Southern</v>
      </c>
      <c r="L108" s="78">
        <f>IF(+All!$F439="Troy",+All!L439,IF(+All!$H439="Troy",+All!L439,0))</f>
        <v>5.5</v>
      </c>
      <c r="M108" s="79">
        <f>IF(+All!$F439="Troy",+All!M439,IF(+All!$H439="Troy",+All!M439,0))</f>
        <v>50</v>
      </c>
      <c r="N108" s="706" t="str">
        <f>IF(+All!$F439="Troy",+All!N439,IF(+All!$H439="Troy",+All!N439,0))</f>
        <v>Troy</v>
      </c>
      <c r="O108" s="708">
        <f>IF(+All!$F439="Troy",+All!O439,IF(+All!$H439="Troy",+All!O439,0))</f>
        <v>27</v>
      </c>
      <c r="P108" s="708" t="str">
        <f>IF(+All!$F439="Troy",+All!P439,IF(+All!$H439="Troy",+All!P439,0))</f>
        <v>Georgia Southern</v>
      </c>
      <c r="Q108" s="707">
        <f>IF(+All!$F439="Troy",+All!Q439,IF(+All!$H439="Troy",+All!Q439,0))</f>
        <v>24</v>
      </c>
      <c r="R108" s="706" t="str">
        <f>IF(+All!$F439="Troy",+All!R439,IF(+All!$H439="Troy",+All!R439,0))</f>
        <v>Georgia Southern</v>
      </c>
      <c r="S108" s="708" t="str">
        <f>IF(+All!$F439="Troy",+All!S439,IF(+All!$H439="Troy",+All!S439,0))</f>
        <v>Troy</v>
      </c>
      <c r="T108" s="706" t="str">
        <f>IF(+All!$F439="Troy",+All!T439,IF(+All!$H439="Troy",+All!T439,0))</f>
        <v>Georgia Southern</v>
      </c>
      <c r="U108" s="707" t="str">
        <f>IF(+All!$F439="Troy",+All!U439,IF(+All!$H439="Troy",+All!U439,0))</f>
        <v>W</v>
      </c>
      <c r="V108" s="706" t="e">
        <f>IF(+All!#REF!="Troy",+All!#REF!,IF(+All!#REF!="Troy",+All!#REF!,0))</f>
        <v>#REF!</v>
      </c>
      <c r="W108" s="707" t="e">
        <f>IF(+All!#REF!="Troy",+All!#REF!,IF(+All!#REF!="Troy",+All!#REF!,0))</f>
        <v>#REF!</v>
      </c>
      <c r="X108" s="706" t="e">
        <f>IF(+All!#REF!="Troy",+All!#REF!,IF(+All!#REF!="Troy",+All!#REF!,0))</f>
        <v>#REF!</v>
      </c>
      <c r="Y108" s="707" t="e">
        <f>IF(+All!#REF!="Troy",+All!#REF!,IF(+All!#REF!="Troy",+All!#REF!,0))</f>
        <v>#REF!</v>
      </c>
      <c r="Z108" s="706" t="e">
        <f>IF(+All!#REF!="Troy",+All!#REF!,IF(+All!#REF!="Troy",+All!#REF!,0))</f>
        <v>#REF!</v>
      </c>
      <c r="AA108" s="707" t="e">
        <f>IF(+All!#REF!="Troy",+All!#REF!,IF(+All!#REF!="Troy",+All!#REF!,0))</f>
        <v>#REF!</v>
      </c>
      <c r="AB108" s="706" t="e">
        <f>IF(+All!#REF!="Troy",+All!#REF!,IF(+All!#REF!="Troy",+All!#REF!,0))</f>
        <v>#REF!</v>
      </c>
      <c r="AC108" s="707" t="e">
        <f>IF(+All!#REF!="Troy",+All!#REF!,IF(+All!#REF!="Troy",+All!#REF!,0))</f>
        <v>#REF!</v>
      </c>
      <c r="AD108" s="706" t="e">
        <f>IF(+All!#REF!="Troy",+All!#REF!,IF(+All!#REF!="Troy",+All!#REF!,0))</f>
        <v>#REF!</v>
      </c>
      <c r="AE108" s="707" t="e">
        <f>IF(+All!#REF!="Troy",+All!#REF!,IF(+All!#REF!="Troy",+All!#REF!,0))</f>
        <v>#REF!</v>
      </c>
      <c r="AF108" s="706" t="e">
        <f>IF(+All!#REF!="Troy",+All!#REF!,IF(+All!#REF!="Troy",+All!#REF!,0))</f>
        <v>#REF!</v>
      </c>
      <c r="AG108" s="707" t="e">
        <f>IF(+All!#REF!="Troy",+All!#REF!,IF(+All!#REF!="Troy",+All!#REF!,0))</f>
        <v>#REF!</v>
      </c>
      <c r="AH108" s="706" t="e">
        <f>IF(+All!#REF!="Troy",+All!#REF!,IF(+All!#REF!="Troy",+All!#REF!,0))</f>
        <v>#REF!</v>
      </c>
      <c r="AI108" s="707" t="e">
        <f>IF(+All!#REF!="Troy",+All!#REF!,IF(+All!#REF!="Troy",+All!#REF!,0))</f>
        <v>#REF!</v>
      </c>
      <c r="AJ108" s="706" t="e">
        <f>IF(+All!#REF!="Troy",+All!#REF!,IF(+All!#REF!="Troy",+All!#REF!,0))</f>
        <v>#REF!</v>
      </c>
      <c r="AK108" s="707" t="e">
        <f>IF(+All!#REF!="Troy",+All!#REF!,IF(+All!#REF!="Troy",+All!#REF!,0))</f>
        <v>#REF!</v>
      </c>
      <c r="AL108" s="81" t="e">
        <f>IF(+All!#REF!="Troy",+All!#REF!,IF(+All!#REF!="Troy",+All!#REF!,0))</f>
        <v>#REF!</v>
      </c>
      <c r="AM108" s="82" t="e">
        <f>IF(+All!#REF!="Troy",+All!#REF!,IF(+All!#REF!="Troy",+All!#REF!,0))</f>
        <v>#REF!</v>
      </c>
      <c r="AN108" s="81" t="e">
        <f>IF(+All!#REF!="Troy",+All!#REF!,IF(+All!#REF!="Troy",+All!#REF!,0))</f>
        <v>#REF!</v>
      </c>
      <c r="AO108" s="83" t="e">
        <f>IF(+All!#REF!="Troy",+All!#REF!,IF(+All!#REF!="Troy",+All!#REF!,0))</f>
        <v>#REF!</v>
      </c>
      <c r="AP108" s="84" t="e">
        <f>IF(+All!#REF!="Troy",+All!#REF!,IF(+All!#REF!="Troy",+All!#REF!,0))</f>
        <v>#REF!</v>
      </c>
      <c r="AQ108" s="480" t="e">
        <f>IF(+All!#REF!="Troy",+All!#REF!,IF(+All!#REF!="Troy",+All!#REF!,0))</f>
        <v>#REF!</v>
      </c>
      <c r="AR108" s="482" t="e">
        <f>IF(+All!#REF!="Troy",+All!#REF!,IF(+All!#REF!="Troy",+All!#REF!,0))</f>
        <v>#REF!</v>
      </c>
      <c r="AS108" s="483" t="e">
        <f>IF(+All!#REF!="Troy",+All!#REF!,IF(+All!#REF!="Troy",+All!#REF!,0))</f>
        <v>#REF!</v>
      </c>
      <c r="AT108" s="483" t="e">
        <f>IF(+All!#REF!="Troy",+All!#REF!,IF(+All!#REF!="Troy",+All!#REF!,0))</f>
        <v>#REF!</v>
      </c>
      <c r="AU108" s="482" t="e">
        <f>IF(+All!#REF!="Troy",+All!#REF!,IF(+All!#REF!="Troy",+All!#REF!,0))</f>
        <v>#REF!</v>
      </c>
      <c r="AV108" s="483" t="e">
        <f>IF(+All!#REF!="Troy",+All!#REF!,IF(+All!#REF!="Troy",+All!#REF!,0))</f>
        <v>#REF!</v>
      </c>
      <c r="AW108" s="484" t="e">
        <f>IF(+All!#REF!="Troy",+All!#REF!,IF(+All!#REF!="Troy",+All!#REF!,0))</f>
        <v>#REF!</v>
      </c>
      <c r="AX108" s="483" t="e">
        <f>IF(+All!#REF!="Troy",+All!#REF!,IF(+All!#REF!="Troy",+All!#REF!,0))</f>
        <v>#REF!</v>
      </c>
      <c r="AY108" s="88" t="e">
        <f>IF(+All!#REF!="Troy",+All!#REF!,IF(+All!#REF!="Troy",+All!#REF!,0))</f>
        <v>#REF!</v>
      </c>
      <c r="AZ108" s="89" t="e">
        <f>IF(+All!#REF!="Troy",+All!#REF!,IF(+All!#REF!="Troy",+All!#REF!,0))</f>
        <v>#REF!</v>
      </c>
      <c r="BA108" s="90" t="e">
        <f>IF(+All!#REF!="Troy",+All!#REF!,IF(+All!#REF!="Troy",+All!#REF!,0))</f>
        <v>#REF!</v>
      </c>
      <c r="BB108" s="90" t="e">
        <f>IF(+All!#REF!="Troy",+All!#REF!,IF(+All!#REF!="Troy",+All!#REF!,0))</f>
        <v>#REF!</v>
      </c>
      <c r="BC108" s="91" t="e">
        <f>IF(+All!#REF!="Troy",+All!#REF!,IF(+All!#REF!="Troy",+All!#REF!,0))</f>
        <v>#REF!</v>
      </c>
      <c r="BD108" s="482" t="e">
        <f>IF(+All!#REF!="Troy",+All!#REF!,IF(+All!#REF!="Troy",+All!#REF!,0))</f>
        <v>#REF!</v>
      </c>
      <c r="BE108" s="483" t="e">
        <f>IF(+All!#REF!="Troy",+All!#REF!,IF(+All!#REF!="Troy",+All!#REF!,0))</f>
        <v>#REF!</v>
      </c>
      <c r="BF108" s="483" t="e">
        <f>IF(+All!#REF!="Troy",+All!#REF!,IF(+All!#REF!="Troy",+All!#REF!,0))</f>
        <v>#REF!</v>
      </c>
      <c r="BG108" s="482" t="e">
        <f>IF(+All!#REF!="Troy",+All!#REF!,IF(+All!#REF!="Troy",+All!#REF!,0))</f>
        <v>#REF!</v>
      </c>
      <c r="BH108" s="483" t="e">
        <f>IF(+All!#REF!="Troy",+All!#REF!,IF(+All!#REF!="Troy",+All!#REF!,0))</f>
        <v>#REF!</v>
      </c>
      <c r="BI108" s="484" t="e">
        <f>IF(+All!#REF!="Troy",+All!#REF!,IF(+All!#REF!="Troy",+All!#REF!,0))</f>
        <v>#REF!</v>
      </c>
      <c r="BJ108" s="92" t="e">
        <f>IF(+All!#REF!="Troy",+All!#REF!,IF(+All!#REF!="Troy",+All!#REF!,0))</f>
        <v>#REF!</v>
      </c>
      <c r="BK108" s="93" t="e">
        <f>IF(+All!#REF!="Troy",+All!#REF!,IF(+All!#REF!="Troy",+All!#REF!,0))</f>
        <v>#REF!</v>
      </c>
      <c r="BL108" s="817"/>
      <c r="BM108" s="817"/>
      <c r="BN108" s="817"/>
      <c r="BO108" s="817"/>
      <c r="BP108" s="817"/>
      <c r="BQ108" s="817"/>
    </row>
    <row r="109" spans="1:69" s="107" customFormat="1" x14ac:dyDescent="0.8">
      <c r="A109" s="70">
        <f>IF(+All!$F519="Troy",+All!A519,IF(+All!$H519="Troy",+All!A519,0))</f>
        <v>7</v>
      </c>
      <c r="B109" s="480" t="str">
        <f>IF(+All!$F519="Troy",+All!B519,IF(+All!$H519="Troy",+All!B519,0))</f>
        <v>Sat</v>
      </c>
      <c r="C109" s="72">
        <f>IF(+All!$F519="Troy",+All!C519,IF(+All!$H519="Troy",+All!C519,0))</f>
        <v>44485</v>
      </c>
      <c r="D109" s="73">
        <f>IF(+All!$F519="Troy",+All!D519,IF(+All!$H519="Troy",+All!D519,0))</f>
        <v>0.625</v>
      </c>
      <c r="E109" s="707">
        <f>IF(+All!$F519="Troy",+All!E519,IF(+All!$H519="Troy",+All!E519,0))</f>
        <v>0</v>
      </c>
      <c r="F109" s="75" t="str">
        <f>IF(+All!$F519="Troy",+All!F519,IF(+All!$H519="Troy",+All!F519,0))</f>
        <v>Troy</v>
      </c>
      <c r="G109" s="76" t="str">
        <f>IF(+All!$F519="Troy",+All!G519,IF(+All!$H519="Troy",+All!G519,0))</f>
        <v>SB</v>
      </c>
      <c r="H109" s="75" t="str">
        <f>IF(+All!$F519="Troy",+All!H519,IF(+All!$H519="Troy",+All!H519,0))</f>
        <v>Texas State</v>
      </c>
      <c r="I109" s="76" t="str">
        <f>IF(+All!$F519="Troy",+All!I519,IF(+All!$H519="Troy",+All!I519,0))</f>
        <v>SB</v>
      </c>
      <c r="J109" s="706" t="str">
        <f>IF(+All!$F519="Troy",+All!J519,IF(+All!$H519="Troy",+All!J519,0))</f>
        <v>Troy</v>
      </c>
      <c r="K109" s="707" t="str">
        <f>IF(+All!$F519="Troy",+All!K519,IF(+All!$H519="Troy",+All!K519,0))</f>
        <v>Texas State</v>
      </c>
      <c r="L109" s="78">
        <f>IF(+All!$F519="Troy",+All!L519,IF(+All!$H519="Troy",+All!L519,0))</f>
        <v>7.5</v>
      </c>
      <c r="M109" s="79">
        <f>IF(+All!$F519="Troy",+All!M519,IF(+All!$H519="Troy",+All!M519,0))</f>
        <v>48</v>
      </c>
      <c r="N109" s="706" t="str">
        <f>IF(+All!$F519="Troy",+All!N519,IF(+All!$H519="Troy",+All!N519,0))</f>
        <v>Troy</v>
      </c>
      <c r="O109" s="708">
        <f>IF(+All!$F519="Troy",+All!O519,IF(+All!$H519="Troy",+All!O519,0))</f>
        <v>31</v>
      </c>
      <c r="P109" s="708" t="str">
        <f>IF(+All!$F519="Troy",+All!P519,IF(+All!$H519="Troy",+All!P519,0))</f>
        <v>Texas State</v>
      </c>
      <c r="Q109" s="707">
        <f>IF(+All!$F519="Troy",+All!Q519,IF(+All!$H519="Troy",+All!Q519,0))</f>
        <v>28</v>
      </c>
      <c r="R109" s="706" t="str">
        <f>IF(+All!$F519="Troy",+All!R519,IF(+All!$H519="Troy",+All!R519,0))</f>
        <v>Texas State</v>
      </c>
      <c r="S109" s="708" t="str">
        <f>IF(+All!$F519="Troy",+All!S519,IF(+All!$H519="Troy",+All!S519,0))</f>
        <v>Troy</v>
      </c>
      <c r="T109" s="706" t="str">
        <f>IF(+All!$F519="Troy",+All!T519,IF(+All!$H519="Troy",+All!T519,0))</f>
        <v>Texas State</v>
      </c>
      <c r="U109" s="707" t="str">
        <f>IF(+All!$F519="Troy",+All!U519,IF(+All!$H519="Troy",+All!U519,0))</f>
        <v>W</v>
      </c>
      <c r="V109" s="706" t="e">
        <f>IF(+All!#REF!="Troy",+All!#REF!,IF(+All!#REF!="Troy",+All!#REF!,0))</f>
        <v>#REF!</v>
      </c>
      <c r="W109" s="707" t="e">
        <f>IF(+All!#REF!="Troy",+All!#REF!,IF(+All!#REF!="Troy",+All!#REF!,0))</f>
        <v>#REF!</v>
      </c>
      <c r="X109" s="706" t="e">
        <f>IF(+All!#REF!="Troy",+All!#REF!,IF(+All!#REF!="Troy",+All!#REF!,0))</f>
        <v>#REF!</v>
      </c>
      <c r="Y109" s="707" t="e">
        <f>IF(+All!#REF!="Troy",+All!#REF!,IF(+All!#REF!="Troy",+All!#REF!,0))</f>
        <v>#REF!</v>
      </c>
      <c r="Z109" s="706" t="e">
        <f>IF(+All!#REF!="Troy",+All!#REF!,IF(+All!#REF!="Troy",+All!#REF!,0))</f>
        <v>#REF!</v>
      </c>
      <c r="AA109" s="707" t="e">
        <f>IF(+All!#REF!="Troy",+All!#REF!,IF(+All!#REF!="Troy",+All!#REF!,0))</f>
        <v>#REF!</v>
      </c>
      <c r="AB109" s="706" t="e">
        <f>IF(+All!#REF!="Troy",+All!#REF!,IF(+All!#REF!="Troy",+All!#REF!,0))</f>
        <v>#REF!</v>
      </c>
      <c r="AC109" s="707" t="e">
        <f>IF(+All!#REF!="Troy",+All!#REF!,IF(+All!#REF!="Troy",+All!#REF!,0))</f>
        <v>#REF!</v>
      </c>
      <c r="AD109" s="706" t="e">
        <f>IF(+All!#REF!="Troy",+All!#REF!,IF(+All!#REF!="Troy",+All!#REF!,0))</f>
        <v>#REF!</v>
      </c>
      <c r="AE109" s="707" t="e">
        <f>IF(+All!#REF!="Troy",+All!#REF!,IF(+All!#REF!="Troy",+All!#REF!,0))</f>
        <v>#REF!</v>
      </c>
      <c r="AF109" s="706" t="e">
        <f>IF(+All!#REF!="Troy",+All!#REF!,IF(+All!#REF!="Troy",+All!#REF!,0))</f>
        <v>#REF!</v>
      </c>
      <c r="AG109" s="707" t="e">
        <f>IF(+All!#REF!="Troy",+All!#REF!,IF(+All!#REF!="Troy",+All!#REF!,0))</f>
        <v>#REF!</v>
      </c>
      <c r="AH109" s="706" t="e">
        <f>IF(+All!#REF!="Troy",+All!#REF!,IF(+All!#REF!="Troy",+All!#REF!,0))</f>
        <v>#REF!</v>
      </c>
      <c r="AI109" s="707" t="e">
        <f>IF(+All!#REF!="Troy",+All!#REF!,IF(+All!#REF!="Troy",+All!#REF!,0))</f>
        <v>#REF!</v>
      </c>
      <c r="AJ109" s="706" t="e">
        <f>IF(+All!#REF!="Troy",+All!#REF!,IF(+All!#REF!="Troy",+All!#REF!,0))</f>
        <v>#REF!</v>
      </c>
      <c r="AK109" s="707" t="e">
        <f>IF(+All!#REF!="Troy",+All!#REF!,IF(+All!#REF!="Troy",+All!#REF!,0))</f>
        <v>#REF!</v>
      </c>
      <c r="AL109" s="81" t="e">
        <f>IF(+All!#REF!="Troy",+All!#REF!,IF(+All!#REF!="Troy",+All!#REF!,0))</f>
        <v>#REF!</v>
      </c>
      <c r="AM109" s="82" t="e">
        <f>IF(+All!#REF!="Troy",+All!#REF!,IF(+All!#REF!="Troy",+All!#REF!,0))</f>
        <v>#REF!</v>
      </c>
      <c r="AN109" s="81" t="e">
        <f>IF(+All!#REF!="Troy",+All!#REF!,IF(+All!#REF!="Troy",+All!#REF!,0))</f>
        <v>#REF!</v>
      </c>
      <c r="AO109" s="83" t="e">
        <f>IF(+All!#REF!="Troy",+All!#REF!,IF(+All!#REF!="Troy",+All!#REF!,0))</f>
        <v>#REF!</v>
      </c>
      <c r="AP109" s="84" t="e">
        <f>IF(+All!#REF!="Troy",+All!#REF!,IF(+All!#REF!="Troy",+All!#REF!,0))</f>
        <v>#REF!</v>
      </c>
      <c r="AQ109" s="480" t="e">
        <f>IF(+All!#REF!="Troy",+All!#REF!,IF(+All!#REF!="Troy",+All!#REF!,0))</f>
        <v>#REF!</v>
      </c>
      <c r="AR109" s="482" t="e">
        <f>IF(+All!#REF!="Troy",+All!#REF!,IF(+All!#REF!="Troy",+All!#REF!,0))</f>
        <v>#REF!</v>
      </c>
      <c r="AS109" s="483" t="e">
        <f>IF(+All!#REF!="Troy",+All!#REF!,IF(+All!#REF!="Troy",+All!#REF!,0))</f>
        <v>#REF!</v>
      </c>
      <c r="AT109" s="483" t="e">
        <f>IF(+All!#REF!="Troy",+All!#REF!,IF(+All!#REF!="Troy",+All!#REF!,0))</f>
        <v>#REF!</v>
      </c>
      <c r="AU109" s="482" t="e">
        <f>IF(+All!#REF!="Troy",+All!#REF!,IF(+All!#REF!="Troy",+All!#REF!,0))</f>
        <v>#REF!</v>
      </c>
      <c r="AV109" s="483" t="e">
        <f>IF(+All!#REF!="Troy",+All!#REF!,IF(+All!#REF!="Troy",+All!#REF!,0))</f>
        <v>#REF!</v>
      </c>
      <c r="AW109" s="484" t="e">
        <f>IF(+All!#REF!="Troy",+All!#REF!,IF(+All!#REF!="Troy",+All!#REF!,0))</f>
        <v>#REF!</v>
      </c>
      <c r="AX109" s="483" t="e">
        <f>IF(+All!#REF!="Troy",+All!#REF!,IF(+All!#REF!="Troy",+All!#REF!,0))</f>
        <v>#REF!</v>
      </c>
      <c r="AY109" s="88" t="e">
        <f>IF(+All!#REF!="Troy",+All!#REF!,IF(+All!#REF!="Troy",+All!#REF!,0))</f>
        <v>#REF!</v>
      </c>
      <c r="AZ109" s="89" t="e">
        <f>IF(+All!#REF!="Troy",+All!#REF!,IF(+All!#REF!="Troy",+All!#REF!,0))</f>
        <v>#REF!</v>
      </c>
      <c r="BA109" s="90" t="e">
        <f>IF(+All!#REF!="Troy",+All!#REF!,IF(+All!#REF!="Troy",+All!#REF!,0))</f>
        <v>#REF!</v>
      </c>
      <c r="BB109" s="90" t="e">
        <f>IF(+All!#REF!="Troy",+All!#REF!,IF(+All!#REF!="Troy",+All!#REF!,0))</f>
        <v>#REF!</v>
      </c>
      <c r="BC109" s="91" t="e">
        <f>IF(+All!#REF!="Troy",+All!#REF!,IF(+All!#REF!="Troy",+All!#REF!,0))</f>
        <v>#REF!</v>
      </c>
      <c r="BD109" s="482" t="e">
        <f>IF(+All!#REF!="Troy",+All!#REF!,IF(+All!#REF!="Troy",+All!#REF!,0))</f>
        <v>#REF!</v>
      </c>
      <c r="BE109" s="483" t="e">
        <f>IF(+All!#REF!="Troy",+All!#REF!,IF(+All!#REF!="Troy",+All!#REF!,0))</f>
        <v>#REF!</v>
      </c>
      <c r="BF109" s="483" t="e">
        <f>IF(+All!#REF!="Troy",+All!#REF!,IF(+All!#REF!="Troy",+All!#REF!,0))</f>
        <v>#REF!</v>
      </c>
      <c r="BG109" s="482" t="e">
        <f>IF(+All!#REF!="Troy",+All!#REF!,IF(+All!#REF!="Troy",+All!#REF!,0))</f>
        <v>#REF!</v>
      </c>
      <c r="BH109" s="483" t="e">
        <f>IF(+All!#REF!="Troy",+All!#REF!,IF(+All!#REF!="Troy",+All!#REF!,0))</f>
        <v>#REF!</v>
      </c>
      <c r="BI109" s="484" t="e">
        <f>IF(+All!#REF!="Troy",+All!#REF!,IF(+All!#REF!="Troy",+All!#REF!,0))</f>
        <v>#REF!</v>
      </c>
      <c r="BJ109" s="92" t="e">
        <f>IF(+All!#REF!="Troy",+All!#REF!,IF(+All!#REF!="Troy",+All!#REF!,0))</f>
        <v>#REF!</v>
      </c>
      <c r="BK109" s="93" t="e">
        <f>IF(+All!#REF!="Troy",+All!#REF!,IF(+All!#REF!="Troy",+All!#REF!,0))</f>
        <v>#REF!</v>
      </c>
      <c r="BL109" s="817"/>
      <c r="BM109" s="817"/>
      <c r="BN109" s="817"/>
      <c r="BO109" s="817"/>
      <c r="BP109" s="817"/>
      <c r="BQ109" s="817"/>
    </row>
    <row r="110" spans="1:69" s="107" customFormat="1" x14ac:dyDescent="0.8">
      <c r="A110" s="70">
        <f>IF(+All!$F629="Troy",+All!A629,IF(+All!$H629="Troy",+All!A629,0))</f>
        <v>8</v>
      </c>
      <c r="B110" s="480" t="str">
        <f>IF(+All!$F629="Troy",+All!B629,IF(+All!$H629="Troy",+All!B629,0))</f>
        <v>Sat</v>
      </c>
      <c r="C110" s="72">
        <f>IF(+All!$F629="Troy",+All!C629,IF(+All!$H629="Troy",+All!C629,0))</f>
        <v>44492</v>
      </c>
      <c r="D110" s="73">
        <f>IF(+All!$F629="Troy",+All!D629,IF(+All!$H629="Troy",+All!D629,0))</f>
        <v>0</v>
      </c>
      <c r="E110" s="707">
        <f>IF(+All!$F629="Troy",+All!E629,IF(+All!$H629="Troy",+All!E629,0))</f>
        <v>0</v>
      </c>
      <c r="F110" s="75" t="str">
        <f>IF(+All!$F629="Troy",+All!F629,IF(+All!$H629="Troy",+All!F629,0))</f>
        <v>Troy</v>
      </c>
      <c r="G110" s="76" t="str">
        <f>IF(+All!$F629="Troy",+All!G629,IF(+All!$H629="Troy",+All!G629,0))</f>
        <v>SB</v>
      </c>
      <c r="H110" s="75" t="str">
        <f>IF(+All!$F629="Troy",+All!H629,IF(+All!$H629="Troy",+All!H629,0))</f>
        <v>Open</v>
      </c>
      <c r="I110" s="76" t="str">
        <f>IF(+All!$F629="Troy",+All!I629,IF(+All!$H629="Troy",+All!I629,0))</f>
        <v>ZZZ</v>
      </c>
      <c r="J110" s="706">
        <f>IF(+All!$F629="Troy",+All!J629,IF(+All!$H629="Troy",+All!J629,0))</f>
        <v>0</v>
      </c>
      <c r="K110" s="707" t="str">
        <f>IF(+All!$F629="Troy",+All!K629,IF(+All!$H629="Troy",+All!K629,0))</f>
        <v>Troy</v>
      </c>
      <c r="L110" s="78">
        <f>IF(+All!$F629="Troy",+All!L629,IF(+All!$H629="Troy",+All!L629,0))</f>
        <v>0</v>
      </c>
      <c r="M110" s="79">
        <f>IF(+All!$F629="Troy",+All!M629,IF(+All!$H629="Troy",+All!M629,0))</f>
        <v>0</v>
      </c>
      <c r="N110" s="706">
        <f>IF(+All!$F629="Troy",+All!N629,IF(+All!$H629="Troy",+All!N629,0))</f>
        <v>0</v>
      </c>
      <c r="O110" s="708">
        <f>IF(+All!$F629="Troy",+All!O629,IF(+All!$H629="Troy",+All!O629,0))</f>
        <v>0</v>
      </c>
      <c r="P110" s="708">
        <f>IF(+All!$F629="Troy",+All!P629,IF(+All!$H629="Troy",+All!P629,0))</f>
        <v>0</v>
      </c>
      <c r="Q110" s="707">
        <f>IF(+All!$F629="Troy",+All!Q629,IF(+All!$H629="Troy",+All!Q629,0))</f>
        <v>0</v>
      </c>
      <c r="R110" s="706">
        <f>IF(+All!$F629="Troy",+All!R629,IF(+All!$H629="Troy",+All!R629,0))</f>
        <v>0</v>
      </c>
      <c r="S110" s="708">
        <f>IF(+All!$F629="Troy",+All!S629,IF(+All!$H629="Troy",+All!S629,0))</f>
        <v>0</v>
      </c>
      <c r="T110" s="706">
        <f>IF(+All!$F629="Troy",+All!T629,IF(+All!$H629="Troy",+All!T629,0))</f>
        <v>0</v>
      </c>
      <c r="U110" s="707">
        <f>IF(+All!$F629="Troy",+All!U629,IF(+All!$H629="Troy",+All!U629,0))</f>
        <v>0</v>
      </c>
      <c r="V110" s="706" t="e">
        <f>IF(+All!#REF!="Troy",+All!#REF!,IF(+All!#REF!="Troy",+All!#REF!,0))</f>
        <v>#REF!</v>
      </c>
      <c r="W110" s="707" t="e">
        <f>IF(+All!#REF!="Troy",+All!#REF!,IF(+All!#REF!="Troy",+All!#REF!,0))</f>
        <v>#REF!</v>
      </c>
      <c r="X110" s="706" t="e">
        <f>IF(+All!#REF!="Troy",+All!#REF!,IF(+All!#REF!="Troy",+All!#REF!,0))</f>
        <v>#REF!</v>
      </c>
      <c r="Y110" s="707" t="e">
        <f>IF(+All!#REF!="Troy",+All!#REF!,IF(+All!#REF!="Troy",+All!#REF!,0))</f>
        <v>#REF!</v>
      </c>
      <c r="Z110" s="706" t="e">
        <f>IF(+All!#REF!="Troy",+All!#REF!,IF(+All!#REF!="Troy",+All!#REF!,0))</f>
        <v>#REF!</v>
      </c>
      <c r="AA110" s="707" t="e">
        <f>IF(+All!#REF!="Troy",+All!#REF!,IF(+All!#REF!="Troy",+All!#REF!,0))</f>
        <v>#REF!</v>
      </c>
      <c r="AB110" s="706" t="e">
        <f>IF(+All!#REF!="Troy",+All!#REF!,IF(+All!#REF!="Troy",+All!#REF!,0))</f>
        <v>#REF!</v>
      </c>
      <c r="AC110" s="707" t="e">
        <f>IF(+All!#REF!="Troy",+All!#REF!,IF(+All!#REF!="Troy",+All!#REF!,0))</f>
        <v>#REF!</v>
      </c>
      <c r="AD110" s="706" t="e">
        <f>IF(+All!#REF!="Troy",+All!#REF!,IF(+All!#REF!="Troy",+All!#REF!,0))</f>
        <v>#REF!</v>
      </c>
      <c r="AE110" s="707" t="e">
        <f>IF(+All!#REF!="Troy",+All!#REF!,IF(+All!#REF!="Troy",+All!#REF!,0))</f>
        <v>#REF!</v>
      </c>
      <c r="AF110" s="706" t="e">
        <f>IF(+All!#REF!="Troy",+All!#REF!,IF(+All!#REF!="Troy",+All!#REF!,0))</f>
        <v>#REF!</v>
      </c>
      <c r="AG110" s="707" t="e">
        <f>IF(+All!#REF!="Troy",+All!#REF!,IF(+All!#REF!="Troy",+All!#REF!,0))</f>
        <v>#REF!</v>
      </c>
      <c r="AH110" s="706" t="e">
        <f>IF(+All!#REF!="Troy",+All!#REF!,IF(+All!#REF!="Troy",+All!#REF!,0))</f>
        <v>#REF!</v>
      </c>
      <c r="AI110" s="707" t="e">
        <f>IF(+All!#REF!="Troy",+All!#REF!,IF(+All!#REF!="Troy",+All!#REF!,0))</f>
        <v>#REF!</v>
      </c>
      <c r="AJ110" s="706" t="e">
        <f>IF(+All!#REF!="Troy",+All!#REF!,IF(+All!#REF!="Troy",+All!#REF!,0))</f>
        <v>#REF!</v>
      </c>
      <c r="AK110" s="707" t="e">
        <f>IF(+All!#REF!="Troy",+All!#REF!,IF(+All!#REF!="Troy",+All!#REF!,0))</f>
        <v>#REF!</v>
      </c>
      <c r="AL110" s="81" t="e">
        <f>IF(+All!#REF!="Troy",+All!#REF!,IF(+All!#REF!="Troy",+All!#REF!,0))</f>
        <v>#REF!</v>
      </c>
      <c r="AM110" s="82" t="e">
        <f>IF(+All!#REF!="Troy",+All!#REF!,IF(+All!#REF!="Troy",+All!#REF!,0))</f>
        <v>#REF!</v>
      </c>
      <c r="AN110" s="81" t="e">
        <f>IF(+All!#REF!="Troy",+All!#REF!,IF(+All!#REF!="Troy",+All!#REF!,0))</f>
        <v>#REF!</v>
      </c>
      <c r="AO110" s="83" t="e">
        <f>IF(+All!#REF!="Troy",+All!#REF!,IF(+All!#REF!="Troy",+All!#REF!,0))</f>
        <v>#REF!</v>
      </c>
      <c r="AP110" s="84" t="e">
        <f>IF(+All!#REF!="Troy",+All!#REF!,IF(+All!#REF!="Troy",+All!#REF!,0))</f>
        <v>#REF!</v>
      </c>
      <c r="AQ110" s="480" t="e">
        <f>IF(+All!#REF!="Troy",+All!#REF!,IF(+All!#REF!="Troy",+All!#REF!,0))</f>
        <v>#REF!</v>
      </c>
      <c r="AR110" s="482" t="e">
        <f>IF(+All!#REF!="Troy",+All!#REF!,IF(+All!#REF!="Troy",+All!#REF!,0))</f>
        <v>#REF!</v>
      </c>
      <c r="AS110" s="483" t="e">
        <f>IF(+All!#REF!="Troy",+All!#REF!,IF(+All!#REF!="Troy",+All!#REF!,0))</f>
        <v>#REF!</v>
      </c>
      <c r="AT110" s="483" t="e">
        <f>IF(+All!#REF!="Troy",+All!#REF!,IF(+All!#REF!="Troy",+All!#REF!,0))</f>
        <v>#REF!</v>
      </c>
      <c r="AU110" s="482" t="e">
        <f>IF(+All!#REF!="Troy",+All!#REF!,IF(+All!#REF!="Troy",+All!#REF!,0))</f>
        <v>#REF!</v>
      </c>
      <c r="AV110" s="483" t="e">
        <f>IF(+All!#REF!="Troy",+All!#REF!,IF(+All!#REF!="Troy",+All!#REF!,0))</f>
        <v>#REF!</v>
      </c>
      <c r="AW110" s="484" t="e">
        <f>IF(+All!#REF!="Troy",+All!#REF!,IF(+All!#REF!="Troy",+All!#REF!,0))</f>
        <v>#REF!</v>
      </c>
      <c r="AX110" s="483" t="e">
        <f>IF(+All!#REF!="Troy",+All!#REF!,IF(+All!#REF!="Troy",+All!#REF!,0))</f>
        <v>#REF!</v>
      </c>
      <c r="AY110" s="88" t="e">
        <f>IF(+All!#REF!="Troy",+All!#REF!,IF(+All!#REF!="Troy",+All!#REF!,0))</f>
        <v>#REF!</v>
      </c>
      <c r="AZ110" s="89" t="e">
        <f>IF(+All!#REF!="Troy",+All!#REF!,IF(+All!#REF!="Troy",+All!#REF!,0))</f>
        <v>#REF!</v>
      </c>
      <c r="BA110" s="90" t="e">
        <f>IF(+All!#REF!="Troy",+All!#REF!,IF(+All!#REF!="Troy",+All!#REF!,0))</f>
        <v>#REF!</v>
      </c>
      <c r="BB110" s="90" t="e">
        <f>IF(+All!#REF!="Troy",+All!#REF!,IF(+All!#REF!="Troy",+All!#REF!,0))</f>
        <v>#REF!</v>
      </c>
      <c r="BC110" s="91" t="e">
        <f>IF(+All!#REF!="Troy",+All!#REF!,IF(+All!#REF!="Troy",+All!#REF!,0))</f>
        <v>#REF!</v>
      </c>
      <c r="BD110" s="482" t="e">
        <f>IF(+All!#REF!="Troy",+All!#REF!,IF(+All!#REF!="Troy",+All!#REF!,0))</f>
        <v>#REF!</v>
      </c>
      <c r="BE110" s="483" t="e">
        <f>IF(+All!#REF!="Troy",+All!#REF!,IF(+All!#REF!="Troy",+All!#REF!,0))</f>
        <v>#REF!</v>
      </c>
      <c r="BF110" s="483" t="e">
        <f>IF(+All!#REF!="Troy",+All!#REF!,IF(+All!#REF!="Troy",+All!#REF!,0))</f>
        <v>#REF!</v>
      </c>
      <c r="BG110" s="482" t="e">
        <f>IF(+All!#REF!="Troy",+All!#REF!,IF(+All!#REF!="Troy",+All!#REF!,0))</f>
        <v>#REF!</v>
      </c>
      <c r="BH110" s="483" t="e">
        <f>IF(+All!#REF!="Troy",+All!#REF!,IF(+All!#REF!="Troy",+All!#REF!,0))</f>
        <v>#REF!</v>
      </c>
      <c r="BI110" s="484" t="e">
        <f>IF(+All!#REF!="Troy",+All!#REF!,IF(+All!#REF!="Troy",+All!#REF!,0))</f>
        <v>#REF!</v>
      </c>
      <c r="BJ110" s="92" t="e">
        <f>IF(+All!#REF!="Troy",+All!#REF!,IF(+All!#REF!="Troy",+All!#REF!,0))</f>
        <v>#REF!</v>
      </c>
      <c r="BK110" s="93" t="e">
        <f>IF(+All!#REF!="Troy",+All!#REF!,IF(+All!#REF!="Troy",+All!#REF!,0))</f>
        <v>#REF!</v>
      </c>
      <c r="BL110" s="817"/>
      <c r="BM110" s="817"/>
      <c r="BN110" s="817"/>
      <c r="BO110" s="817"/>
      <c r="BP110" s="817"/>
      <c r="BQ110" s="817"/>
    </row>
    <row r="111" spans="1:69" s="107" customFormat="1" x14ac:dyDescent="0.8">
      <c r="A111" s="70">
        <f>IF(+All!$F633="Troy",+All!A633,IF(+All!$H633="Troy",+All!A633,0))</f>
        <v>9</v>
      </c>
      <c r="B111" s="480" t="str">
        <f>IF(+All!$F633="Troy",+All!B633,IF(+All!$H633="Troy",+All!B633,0))</f>
        <v>Thurs</v>
      </c>
      <c r="C111" s="72">
        <f>IF(+All!$F633="Troy",+All!C633,IF(+All!$H633="Troy",+All!C633,0))</f>
        <v>44497</v>
      </c>
      <c r="D111" s="73">
        <f>IF(+All!$F633="Troy",+All!D633,IF(+All!$H633="Troy",+All!D633,0))</f>
        <v>0.8125</v>
      </c>
      <c r="E111" s="707" t="str">
        <f>IF(+All!$F633="Troy",+All!E633,IF(+All!$H633="Troy",+All!E633,0))</f>
        <v>ESPN2</v>
      </c>
      <c r="F111" s="75" t="str">
        <f>IF(+All!$F633="Troy",+All!F633,IF(+All!$H633="Troy",+All!F633,0))</f>
        <v>Troy</v>
      </c>
      <c r="G111" s="76" t="str">
        <f>IF(+All!$F633="Troy",+All!G633,IF(+All!$H633="Troy",+All!G633,0))</f>
        <v>SB</v>
      </c>
      <c r="H111" s="75" t="str">
        <f>IF(+All!$F633="Troy",+All!H633,IF(+All!$H633="Troy",+All!H633,0))</f>
        <v>Coastal Carolina</v>
      </c>
      <c r="I111" s="76" t="str">
        <f>IF(+All!$F633="Troy",+All!I633,IF(+All!$H633="Troy",+All!I633,0))</f>
        <v>SB</v>
      </c>
      <c r="J111" s="706" t="str">
        <f>IF(+All!$F633="Troy",+All!J633,IF(+All!$H633="Troy",+All!J633,0))</f>
        <v>Coastal Carolina</v>
      </c>
      <c r="K111" s="707" t="str">
        <f>IF(+All!$F633="Troy",+All!K633,IF(+All!$H633="Troy",+All!K633,0))</f>
        <v>Troy</v>
      </c>
      <c r="L111" s="78">
        <f>IF(+All!$F633="Troy",+All!L633,IF(+All!$H633="Troy",+All!L633,0))</f>
        <v>17.5</v>
      </c>
      <c r="M111" s="79">
        <f>IF(+All!$F633="Troy",+All!M633,IF(+All!$H633="Troy",+All!M633,0))</f>
        <v>54.5</v>
      </c>
      <c r="N111" s="706" t="str">
        <f>IF(+All!$F633="Troy",+All!N633,IF(+All!$H633="Troy",+All!N633,0))</f>
        <v>Coastal Carolina</v>
      </c>
      <c r="O111" s="708">
        <f>IF(+All!$F633="Troy",+All!O633,IF(+All!$H633="Troy",+All!O633,0))</f>
        <v>35</v>
      </c>
      <c r="P111" s="708" t="str">
        <f>IF(+All!$F633="Troy",+All!P633,IF(+All!$H633="Troy",+All!P633,0))</f>
        <v>Troy</v>
      </c>
      <c r="Q111" s="707">
        <f>IF(+All!$F633="Troy",+All!Q633,IF(+All!$H633="Troy",+All!Q633,0))</f>
        <v>28</v>
      </c>
      <c r="R111" s="706" t="str">
        <f>IF(+All!$F633="Troy",+All!R633,IF(+All!$H633="Troy",+All!R633,0))</f>
        <v>Troy</v>
      </c>
      <c r="S111" s="708" t="str">
        <f>IF(+All!$F633="Troy",+All!S633,IF(+All!$H633="Troy",+All!S633,0))</f>
        <v>Coastal Carolina</v>
      </c>
      <c r="T111" s="706" t="str">
        <f>IF(+All!$F633="Troy",+All!T633,IF(+All!$H633="Troy",+All!T633,0))</f>
        <v>Troy</v>
      </c>
      <c r="U111" s="707" t="str">
        <f>IF(+All!$F633="Troy",+All!U633,IF(+All!$H633="Troy",+All!U633,0))</f>
        <v>W</v>
      </c>
      <c r="V111" s="706" t="e">
        <f>IF(+All!#REF!="Troy",+All!#REF!,IF(+All!#REF!="Troy",+All!#REF!,0))</f>
        <v>#REF!</v>
      </c>
      <c r="W111" s="707" t="e">
        <f>IF(+All!#REF!="Troy",+All!#REF!,IF(+All!#REF!="Troy",+All!#REF!,0))</f>
        <v>#REF!</v>
      </c>
      <c r="X111" s="706" t="e">
        <f>IF(+All!#REF!="Troy",+All!#REF!,IF(+All!#REF!="Troy",+All!#REF!,0))</f>
        <v>#REF!</v>
      </c>
      <c r="Y111" s="707" t="e">
        <f>IF(+All!#REF!="Troy",+All!#REF!,IF(+All!#REF!="Troy",+All!#REF!,0))</f>
        <v>#REF!</v>
      </c>
      <c r="Z111" s="706" t="e">
        <f>IF(+All!#REF!="Troy",+All!#REF!,IF(+All!#REF!="Troy",+All!#REF!,0))</f>
        <v>#REF!</v>
      </c>
      <c r="AA111" s="707" t="e">
        <f>IF(+All!#REF!="Troy",+All!#REF!,IF(+All!#REF!="Troy",+All!#REF!,0))</f>
        <v>#REF!</v>
      </c>
      <c r="AB111" s="706" t="e">
        <f>IF(+All!#REF!="Troy",+All!#REF!,IF(+All!#REF!="Troy",+All!#REF!,0))</f>
        <v>#REF!</v>
      </c>
      <c r="AC111" s="707" t="e">
        <f>IF(+All!#REF!="Troy",+All!#REF!,IF(+All!#REF!="Troy",+All!#REF!,0))</f>
        <v>#REF!</v>
      </c>
      <c r="AD111" s="706" t="e">
        <f>IF(+All!#REF!="Troy",+All!#REF!,IF(+All!#REF!="Troy",+All!#REF!,0))</f>
        <v>#REF!</v>
      </c>
      <c r="AE111" s="707" t="e">
        <f>IF(+All!#REF!="Troy",+All!#REF!,IF(+All!#REF!="Troy",+All!#REF!,0))</f>
        <v>#REF!</v>
      </c>
      <c r="AF111" s="706" t="e">
        <f>IF(+All!#REF!="Troy",+All!#REF!,IF(+All!#REF!="Troy",+All!#REF!,0))</f>
        <v>#REF!</v>
      </c>
      <c r="AG111" s="707" t="e">
        <f>IF(+All!#REF!="Troy",+All!#REF!,IF(+All!#REF!="Troy",+All!#REF!,0))</f>
        <v>#REF!</v>
      </c>
      <c r="AH111" s="706" t="e">
        <f>IF(+All!#REF!="Troy",+All!#REF!,IF(+All!#REF!="Troy",+All!#REF!,0))</f>
        <v>#REF!</v>
      </c>
      <c r="AI111" s="707" t="e">
        <f>IF(+All!#REF!="Troy",+All!#REF!,IF(+All!#REF!="Troy",+All!#REF!,0))</f>
        <v>#REF!</v>
      </c>
      <c r="AJ111" s="706" t="e">
        <f>IF(+All!#REF!="Troy",+All!#REF!,IF(+All!#REF!="Troy",+All!#REF!,0))</f>
        <v>#REF!</v>
      </c>
      <c r="AK111" s="707" t="e">
        <f>IF(+All!#REF!="Troy",+All!#REF!,IF(+All!#REF!="Troy",+All!#REF!,0))</f>
        <v>#REF!</v>
      </c>
      <c r="AL111" s="81" t="e">
        <f>IF(+All!#REF!="Troy",+All!#REF!,IF(+All!#REF!="Troy",+All!#REF!,0))</f>
        <v>#REF!</v>
      </c>
      <c r="AM111" s="82" t="e">
        <f>IF(+All!#REF!="Troy",+All!#REF!,IF(+All!#REF!="Troy",+All!#REF!,0))</f>
        <v>#REF!</v>
      </c>
      <c r="AN111" s="81" t="e">
        <f>IF(+All!#REF!="Troy",+All!#REF!,IF(+All!#REF!="Troy",+All!#REF!,0))</f>
        <v>#REF!</v>
      </c>
      <c r="AO111" s="83" t="e">
        <f>IF(+All!#REF!="Troy",+All!#REF!,IF(+All!#REF!="Troy",+All!#REF!,0))</f>
        <v>#REF!</v>
      </c>
      <c r="AP111" s="84" t="e">
        <f>IF(+All!#REF!="Troy",+All!#REF!,IF(+All!#REF!="Troy",+All!#REF!,0))</f>
        <v>#REF!</v>
      </c>
      <c r="AQ111" s="480" t="e">
        <f>IF(+All!#REF!="Troy",+All!#REF!,IF(+All!#REF!="Troy",+All!#REF!,0))</f>
        <v>#REF!</v>
      </c>
      <c r="AR111" s="482" t="e">
        <f>IF(+All!#REF!="Troy",+All!#REF!,IF(+All!#REF!="Troy",+All!#REF!,0))</f>
        <v>#REF!</v>
      </c>
      <c r="AS111" s="483" t="e">
        <f>IF(+All!#REF!="Troy",+All!#REF!,IF(+All!#REF!="Troy",+All!#REF!,0))</f>
        <v>#REF!</v>
      </c>
      <c r="AT111" s="483" t="e">
        <f>IF(+All!#REF!="Troy",+All!#REF!,IF(+All!#REF!="Troy",+All!#REF!,0))</f>
        <v>#REF!</v>
      </c>
      <c r="AU111" s="482" t="e">
        <f>IF(+All!#REF!="Troy",+All!#REF!,IF(+All!#REF!="Troy",+All!#REF!,0))</f>
        <v>#REF!</v>
      </c>
      <c r="AV111" s="483" t="e">
        <f>IF(+All!#REF!="Troy",+All!#REF!,IF(+All!#REF!="Troy",+All!#REF!,0))</f>
        <v>#REF!</v>
      </c>
      <c r="AW111" s="484" t="e">
        <f>IF(+All!#REF!="Troy",+All!#REF!,IF(+All!#REF!="Troy",+All!#REF!,0))</f>
        <v>#REF!</v>
      </c>
      <c r="AX111" s="483" t="e">
        <f>IF(+All!#REF!="Troy",+All!#REF!,IF(+All!#REF!="Troy",+All!#REF!,0))</f>
        <v>#REF!</v>
      </c>
      <c r="AY111" s="88" t="e">
        <f>IF(+All!#REF!="Troy",+All!#REF!,IF(+All!#REF!="Troy",+All!#REF!,0))</f>
        <v>#REF!</v>
      </c>
      <c r="AZ111" s="89" t="e">
        <f>IF(+All!#REF!="Troy",+All!#REF!,IF(+All!#REF!="Troy",+All!#REF!,0))</f>
        <v>#REF!</v>
      </c>
      <c r="BA111" s="90" t="e">
        <f>IF(+All!#REF!="Troy",+All!#REF!,IF(+All!#REF!="Troy",+All!#REF!,0))</f>
        <v>#REF!</v>
      </c>
      <c r="BB111" s="90" t="e">
        <f>IF(+All!#REF!="Troy",+All!#REF!,IF(+All!#REF!="Troy",+All!#REF!,0))</f>
        <v>#REF!</v>
      </c>
      <c r="BC111" s="91" t="e">
        <f>IF(+All!#REF!="Troy",+All!#REF!,IF(+All!#REF!="Troy",+All!#REF!,0))</f>
        <v>#REF!</v>
      </c>
      <c r="BD111" s="482" t="e">
        <f>IF(+All!#REF!="Troy",+All!#REF!,IF(+All!#REF!="Troy",+All!#REF!,0))</f>
        <v>#REF!</v>
      </c>
      <c r="BE111" s="483" t="e">
        <f>IF(+All!#REF!="Troy",+All!#REF!,IF(+All!#REF!="Troy",+All!#REF!,0))</f>
        <v>#REF!</v>
      </c>
      <c r="BF111" s="483" t="e">
        <f>IF(+All!#REF!="Troy",+All!#REF!,IF(+All!#REF!="Troy",+All!#REF!,0))</f>
        <v>#REF!</v>
      </c>
      <c r="BG111" s="482" t="e">
        <f>IF(+All!#REF!="Troy",+All!#REF!,IF(+All!#REF!="Troy",+All!#REF!,0))</f>
        <v>#REF!</v>
      </c>
      <c r="BH111" s="483" t="e">
        <f>IF(+All!#REF!="Troy",+All!#REF!,IF(+All!#REF!="Troy",+All!#REF!,0))</f>
        <v>#REF!</v>
      </c>
      <c r="BI111" s="484" t="e">
        <f>IF(+All!#REF!="Troy",+All!#REF!,IF(+All!#REF!="Troy",+All!#REF!,0))</f>
        <v>#REF!</v>
      </c>
      <c r="BJ111" s="92" t="e">
        <f>IF(+All!#REF!="Troy",+All!#REF!,IF(+All!#REF!="Troy",+All!#REF!,0))</f>
        <v>#REF!</v>
      </c>
      <c r="BK111" s="93" t="e">
        <f>IF(+All!#REF!="Troy",+All!#REF!,IF(+All!#REF!="Troy",+All!#REF!,0))</f>
        <v>#REF!</v>
      </c>
      <c r="BL111" s="817"/>
      <c r="BM111" s="817"/>
      <c r="BN111" s="817"/>
      <c r="BO111" s="817"/>
      <c r="BP111" s="817"/>
      <c r="BQ111" s="817"/>
    </row>
    <row r="112" spans="1:69" s="107" customFormat="1" x14ac:dyDescent="0.8">
      <c r="A112" s="70">
        <f>IF(+All!$F761="Troy",+All!A761,IF(+All!$H761="Troy",+All!A761,0))</f>
        <v>10</v>
      </c>
      <c r="B112" s="480" t="str">
        <f>IF(+All!$F761="Troy",+All!B761,IF(+All!$H761="Troy",+All!B761,0))</f>
        <v>Sat</v>
      </c>
      <c r="C112" s="72">
        <f>IF(+All!$F761="Troy",+All!C761,IF(+All!$H761="Troy",+All!C761,0))</f>
        <v>44506</v>
      </c>
      <c r="D112" s="73">
        <f>IF(+All!$F761="Troy",+All!D761,IF(+All!$H761="Troy",+All!D761,0))</f>
        <v>0.64583333333333337</v>
      </c>
      <c r="E112" s="707">
        <f>IF(+All!$F761="Troy",+All!E761,IF(+All!$H761="Troy",+All!E761,0))</f>
        <v>0</v>
      </c>
      <c r="F112" s="75" t="str">
        <f>IF(+All!$F761="Troy",+All!F761,IF(+All!$H761="Troy",+All!F761,0))</f>
        <v>South Alabama</v>
      </c>
      <c r="G112" s="76" t="str">
        <f>IF(+All!$F761="Troy",+All!G761,IF(+All!$H761="Troy",+All!G761,0))</f>
        <v>SB</v>
      </c>
      <c r="H112" s="75" t="str">
        <f>IF(+All!$F761="Troy",+All!H761,IF(+All!$H761="Troy",+All!H761,0))</f>
        <v>Troy</v>
      </c>
      <c r="I112" s="76" t="str">
        <f>IF(+All!$F761="Troy",+All!I761,IF(+All!$H761="Troy",+All!I761,0))</f>
        <v>SB</v>
      </c>
      <c r="J112" s="706" t="str">
        <f>IF(+All!$F761="Troy",+All!J761,IF(+All!$H761="Troy",+All!J761,0))</f>
        <v>Troy</v>
      </c>
      <c r="K112" s="707" t="str">
        <f>IF(+All!$F761="Troy",+All!K761,IF(+All!$H761="Troy",+All!K761,0))</f>
        <v>South Alabama</v>
      </c>
      <c r="L112" s="78">
        <f>IF(+All!$F761="Troy",+All!L761,IF(+All!$H761="Troy",+All!L761,0))</f>
        <v>4</v>
      </c>
      <c r="M112" s="79">
        <f>IF(+All!$F761="Troy",+All!M761,IF(+All!$H761="Troy",+All!M761,0))</f>
        <v>48</v>
      </c>
      <c r="N112" s="706" t="str">
        <f>IF(+All!$F761="Troy",+All!N761,IF(+All!$H761="Troy",+All!N761,0))</f>
        <v>Troy</v>
      </c>
      <c r="O112" s="708">
        <f>IF(+All!$F761="Troy",+All!O761,IF(+All!$H761="Troy",+All!O761,0))</f>
        <v>31</v>
      </c>
      <c r="P112" s="708" t="str">
        <f>IF(+All!$F761="Troy",+All!P761,IF(+All!$H761="Troy",+All!P761,0))</f>
        <v>South Alabama</v>
      </c>
      <c r="Q112" s="707">
        <f>IF(+All!$F761="Troy",+All!Q761,IF(+All!$H761="Troy",+All!Q761,0))</f>
        <v>24</v>
      </c>
      <c r="R112" s="706" t="str">
        <f>IF(+All!$F761="Troy",+All!R761,IF(+All!$H761="Troy",+All!R761,0))</f>
        <v>Troy</v>
      </c>
      <c r="S112" s="708" t="str">
        <f>IF(+All!$F761="Troy",+All!S761,IF(+All!$H761="Troy",+All!S761,0))</f>
        <v>South Alabama</v>
      </c>
      <c r="T112" s="706" t="str">
        <f>IF(+All!$F761="Troy",+All!T761,IF(+All!$H761="Troy",+All!T761,0))</f>
        <v>South Alabama</v>
      </c>
      <c r="U112" s="707" t="str">
        <f>IF(+All!$F761="Troy",+All!U761,IF(+All!$H761="Troy",+All!U761,0))</f>
        <v>L</v>
      </c>
      <c r="V112" s="706" t="e">
        <f>IF(+All!#REF!="Troy",+All!#REF!,IF(+All!#REF!="Troy",+All!#REF!,0))</f>
        <v>#REF!</v>
      </c>
      <c r="W112" s="707" t="e">
        <f>IF(+All!#REF!="Troy",+All!#REF!,IF(+All!#REF!="Troy",+All!#REF!,0))</f>
        <v>#REF!</v>
      </c>
      <c r="X112" s="706" t="e">
        <f>IF(+All!#REF!="Troy",+All!#REF!,IF(+All!#REF!="Troy",+All!#REF!,0))</f>
        <v>#REF!</v>
      </c>
      <c r="Y112" s="707" t="e">
        <f>IF(+All!#REF!="Troy",+All!#REF!,IF(+All!#REF!="Troy",+All!#REF!,0))</f>
        <v>#REF!</v>
      </c>
      <c r="Z112" s="706" t="e">
        <f>IF(+All!#REF!="Troy",+All!#REF!,IF(+All!#REF!="Troy",+All!#REF!,0))</f>
        <v>#REF!</v>
      </c>
      <c r="AA112" s="707" t="e">
        <f>IF(+All!#REF!="Troy",+All!#REF!,IF(+All!#REF!="Troy",+All!#REF!,0))</f>
        <v>#REF!</v>
      </c>
      <c r="AB112" s="706" t="e">
        <f>IF(+All!#REF!="Troy",+All!#REF!,IF(+All!#REF!="Troy",+All!#REF!,0))</f>
        <v>#REF!</v>
      </c>
      <c r="AC112" s="707" t="e">
        <f>IF(+All!#REF!="Troy",+All!#REF!,IF(+All!#REF!="Troy",+All!#REF!,0))</f>
        <v>#REF!</v>
      </c>
      <c r="AD112" s="706" t="e">
        <f>IF(+All!#REF!="Troy",+All!#REF!,IF(+All!#REF!="Troy",+All!#REF!,0))</f>
        <v>#REF!</v>
      </c>
      <c r="AE112" s="707" t="e">
        <f>IF(+All!#REF!="Troy",+All!#REF!,IF(+All!#REF!="Troy",+All!#REF!,0))</f>
        <v>#REF!</v>
      </c>
      <c r="AF112" s="706" t="e">
        <f>IF(+All!#REF!="Troy",+All!#REF!,IF(+All!#REF!="Troy",+All!#REF!,0))</f>
        <v>#REF!</v>
      </c>
      <c r="AG112" s="707" t="e">
        <f>IF(+All!#REF!="Troy",+All!#REF!,IF(+All!#REF!="Troy",+All!#REF!,0))</f>
        <v>#REF!</v>
      </c>
      <c r="AH112" s="706" t="e">
        <f>IF(+All!#REF!="Troy",+All!#REF!,IF(+All!#REF!="Troy",+All!#REF!,0))</f>
        <v>#REF!</v>
      </c>
      <c r="AI112" s="707" t="e">
        <f>IF(+All!#REF!="Troy",+All!#REF!,IF(+All!#REF!="Troy",+All!#REF!,0))</f>
        <v>#REF!</v>
      </c>
      <c r="AJ112" s="706" t="e">
        <f>IF(+All!#REF!="Troy",+All!#REF!,IF(+All!#REF!="Troy",+All!#REF!,0))</f>
        <v>#REF!</v>
      </c>
      <c r="AK112" s="707" t="e">
        <f>IF(+All!#REF!="Troy",+All!#REF!,IF(+All!#REF!="Troy",+All!#REF!,0))</f>
        <v>#REF!</v>
      </c>
      <c r="AL112" s="81" t="e">
        <f>IF(+All!#REF!="Troy",+All!#REF!,IF(+All!#REF!="Troy",+All!#REF!,0))</f>
        <v>#REF!</v>
      </c>
      <c r="AM112" s="82" t="e">
        <f>IF(+All!#REF!="Troy",+All!#REF!,IF(+All!#REF!="Troy",+All!#REF!,0))</f>
        <v>#REF!</v>
      </c>
      <c r="AN112" s="81" t="e">
        <f>IF(+All!#REF!="Troy",+All!#REF!,IF(+All!#REF!="Troy",+All!#REF!,0))</f>
        <v>#REF!</v>
      </c>
      <c r="AO112" s="83" t="e">
        <f>IF(+All!#REF!="Troy",+All!#REF!,IF(+All!#REF!="Troy",+All!#REF!,0))</f>
        <v>#REF!</v>
      </c>
      <c r="AP112" s="84" t="e">
        <f>IF(+All!#REF!="Troy",+All!#REF!,IF(+All!#REF!="Troy",+All!#REF!,0))</f>
        <v>#REF!</v>
      </c>
      <c r="AQ112" s="480" t="e">
        <f>IF(+All!#REF!="Troy",+All!#REF!,IF(+All!#REF!="Troy",+All!#REF!,0))</f>
        <v>#REF!</v>
      </c>
      <c r="AR112" s="482" t="e">
        <f>IF(+All!#REF!="Troy",+All!#REF!,IF(+All!#REF!="Troy",+All!#REF!,0))</f>
        <v>#REF!</v>
      </c>
      <c r="AS112" s="483" t="e">
        <f>IF(+All!#REF!="Troy",+All!#REF!,IF(+All!#REF!="Troy",+All!#REF!,0))</f>
        <v>#REF!</v>
      </c>
      <c r="AT112" s="483" t="e">
        <f>IF(+All!#REF!="Troy",+All!#REF!,IF(+All!#REF!="Troy",+All!#REF!,0))</f>
        <v>#REF!</v>
      </c>
      <c r="AU112" s="482" t="e">
        <f>IF(+All!#REF!="Troy",+All!#REF!,IF(+All!#REF!="Troy",+All!#REF!,0))</f>
        <v>#REF!</v>
      </c>
      <c r="AV112" s="483" t="e">
        <f>IF(+All!#REF!="Troy",+All!#REF!,IF(+All!#REF!="Troy",+All!#REF!,0))</f>
        <v>#REF!</v>
      </c>
      <c r="AW112" s="484" t="e">
        <f>IF(+All!#REF!="Troy",+All!#REF!,IF(+All!#REF!="Troy",+All!#REF!,0))</f>
        <v>#REF!</v>
      </c>
      <c r="AX112" s="483" t="e">
        <f>IF(+All!#REF!="Troy",+All!#REF!,IF(+All!#REF!="Troy",+All!#REF!,0))</f>
        <v>#REF!</v>
      </c>
      <c r="AY112" s="88" t="e">
        <f>IF(+All!#REF!="Troy",+All!#REF!,IF(+All!#REF!="Troy",+All!#REF!,0))</f>
        <v>#REF!</v>
      </c>
      <c r="AZ112" s="89" t="e">
        <f>IF(+All!#REF!="Troy",+All!#REF!,IF(+All!#REF!="Troy",+All!#REF!,0))</f>
        <v>#REF!</v>
      </c>
      <c r="BA112" s="90" t="e">
        <f>IF(+All!#REF!="Troy",+All!#REF!,IF(+All!#REF!="Troy",+All!#REF!,0))</f>
        <v>#REF!</v>
      </c>
      <c r="BB112" s="90" t="e">
        <f>IF(+All!#REF!="Troy",+All!#REF!,IF(+All!#REF!="Troy",+All!#REF!,0))</f>
        <v>#REF!</v>
      </c>
      <c r="BC112" s="91" t="e">
        <f>IF(+All!#REF!="Troy",+All!#REF!,IF(+All!#REF!="Troy",+All!#REF!,0))</f>
        <v>#REF!</v>
      </c>
      <c r="BD112" s="482" t="e">
        <f>IF(+All!#REF!="Troy",+All!#REF!,IF(+All!#REF!="Troy",+All!#REF!,0))</f>
        <v>#REF!</v>
      </c>
      <c r="BE112" s="483" t="e">
        <f>IF(+All!#REF!="Troy",+All!#REF!,IF(+All!#REF!="Troy",+All!#REF!,0))</f>
        <v>#REF!</v>
      </c>
      <c r="BF112" s="483" t="e">
        <f>IF(+All!#REF!="Troy",+All!#REF!,IF(+All!#REF!="Troy",+All!#REF!,0))</f>
        <v>#REF!</v>
      </c>
      <c r="BG112" s="482" t="e">
        <f>IF(+All!#REF!="Troy",+All!#REF!,IF(+All!#REF!="Troy",+All!#REF!,0))</f>
        <v>#REF!</v>
      </c>
      <c r="BH112" s="483" t="e">
        <f>IF(+All!#REF!="Troy",+All!#REF!,IF(+All!#REF!="Troy",+All!#REF!,0))</f>
        <v>#REF!</v>
      </c>
      <c r="BI112" s="484" t="e">
        <f>IF(+All!#REF!="Troy",+All!#REF!,IF(+All!#REF!="Troy",+All!#REF!,0))</f>
        <v>#REF!</v>
      </c>
      <c r="BJ112" s="92" t="e">
        <f>IF(+All!#REF!="Troy",+All!#REF!,IF(+All!#REF!="Troy",+All!#REF!,0))</f>
        <v>#REF!</v>
      </c>
      <c r="BK112" s="93" t="e">
        <f>IF(+All!#REF!="Troy",+All!#REF!,IF(+All!#REF!="Troy",+All!#REF!,0))</f>
        <v>#REF!</v>
      </c>
      <c r="BL112" s="817"/>
      <c r="BM112" s="817"/>
      <c r="BN112" s="817"/>
      <c r="BO112" s="817"/>
      <c r="BP112" s="817"/>
      <c r="BQ112" s="817"/>
    </row>
    <row r="113" spans="1:69" s="107" customFormat="1" x14ac:dyDescent="0.8">
      <c r="A113" s="70">
        <f>IF(+All!$F833="Troy",+All!A833,IF(+All!$H833="Troy",+All!A833,0))</f>
        <v>11</v>
      </c>
      <c r="B113" s="480" t="str">
        <f>IF(+All!$F833="Troy",+All!B833,IF(+All!$H833="Troy",+All!B833,0))</f>
        <v>Sat</v>
      </c>
      <c r="C113" s="72">
        <f>IF(+All!$F833="Troy",+All!C833,IF(+All!$H833="Troy",+All!C833,0))</f>
        <v>44513</v>
      </c>
      <c r="D113" s="73">
        <f>IF(+All!$F833="Troy",+All!D833,IF(+All!$H833="Troy",+All!D833,0))</f>
        <v>0.64583333333333337</v>
      </c>
      <c r="E113" s="707">
        <f>IF(+All!$F833="Troy",+All!E833,IF(+All!$H833="Troy",+All!E833,0))</f>
        <v>0</v>
      </c>
      <c r="F113" s="75" t="str">
        <f>IF(+All!$F833="Troy",+All!F833,IF(+All!$H833="Troy",+All!F833,0))</f>
        <v>UL Lafayette</v>
      </c>
      <c r="G113" s="76" t="str">
        <f>IF(+All!$F833="Troy",+All!G833,IF(+All!$H833="Troy",+All!G833,0))</f>
        <v>SB</v>
      </c>
      <c r="H113" s="75" t="str">
        <f>IF(+All!$F833="Troy",+All!H833,IF(+All!$H833="Troy",+All!H833,0))</f>
        <v>Troy</v>
      </c>
      <c r="I113" s="76" t="str">
        <f>IF(+All!$F833="Troy",+All!I833,IF(+All!$H833="Troy",+All!I833,0))</f>
        <v>SB</v>
      </c>
      <c r="J113" s="706" t="str">
        <f>IF(+All!$F833="Troy",+All!J833,IF(+All!$H833="Troy",+All!J833,0))</f>
        <v>UL Lafayette</v>
      </c>
      <c r="K113" s="707" t="str">
        <f>IF(+All!$F833="Troy",+All!K833,IF(+All!$H833="Troy",+All!K833,0))</f>
        <v>Troy</v>
      </c>
      <c r="L113" s="78">
        <f>IF(+All!$F833="Troy",+All!L833,IF(+All!$H833="Troy",+All!L833,0))</f>
        <v>6</v>
      </c>
      <c r="M113" s="79">
        <f>IF(+All!$F833="Troy",+All!M833,IF(+All!$H833="Troy",+All!M833,0))</f>
        <v>49.5</v>
      </c>
      <c r="N113" s="706" t="str">
        <f>IF(+All!$F833="Troy",+All!N833,IF(+All!$H833="Troy",+All!N833,0))</f>
        <v>UL Lafayette</v>
      </c>
      <c r="O113" s="708">
        <f>IF(+All!$F833="Troy",+All!O833,IF(+All!$H833="Troy",+All!O833,0))</f>
        <v>35</v>
      </c>
      <c r="P113" s="708" t="str">
        <f>IF(+All!$F833="Troy",+All!P833,IF(+All!$H833="Troy",+All!P833,0))</f>
        <v>Troy</v>
      </c>
      <c r="Q113" s="707">
        <f>IF(+All!$F833="Troy",+All!Q833,IF(+All!$H833="Troy",+All!Q833,0))</f>
        <v>21</v>
      </c>
      <c r="R113" s="706" t="str">
        <f>IF(+All!$F833="Troy",+All!R833,IF(+All!$H833="Troy",+All!R833,0))</f>
        <v>UL Lafayette</v>
      </c>
      <c r="S113" s="708" t="str">
        <f>IF(+All!$F833="Troy",+All!S833,IF(+All!$H833="Troy",+All!S833,0))</f>
        <v>Troy</v>
      </c>
      <c r="T113" s="706" t="str">
        <f>IF(+All!$F833="Troy",+All!T833,IF(+All!$H833="Troy",+All!T833,0))</f>
        <v>UL Lafayette</v>
      </c>
      <c r="U113" s="707" t="str">
        <f>IF(+All!$F833="Troy",+All!U833,IF(+All!$H833="Troy",+All!U833,0))</f>
        <v>W</v>
      </c>
      <c r="V113" s="706" t="e">
        <f>IF(+All!#REF!="Troy",+All!#REF!,IF(+All!#REF!="Troy",+All!#REF!,0))</f>
        <v>#REF!</v>
      </c>
      <c r="W113" s="707" t="e">
        <f>IF(+All!#REF!="Troy",+All!#REF!,IF(+All!#REF!="Troy",+All!#REF!,0))</f>
        <v>#REF!</v>
      </c>
      <c r="X113" s="706" t="e">
        <f>IF(+All!#REF!="Troy",+All!#REF!,IF(+All!#REF!="Troy",+All!#REF!,0))</f>
        <v>#REF!</v>
      </c>
      <c r="Y113" s="707" t="e">
        <f>IF(+All!#REF!="Troy",+All!#REF!,IF(+All!#REF!="Troy",+All!#REF!,0))</f>
        <v>#REF!</v>
      </c>
      <c r="Z113" s="706" t="e">
        <f>IF(+All!#REF!="Troy",+All!#REF!,IF(+All!#REF!="Troy",+All!#REF!,0))</f>
        <v>#REF!</v>
      </c>
      <c r="AA113" s="707" t="e">
        <f>IF(+All!#REF!="Troy",+All!#REF!,IF(+All!#REF!="Troy",+All!#REF!,0))</f>
        <v>#REF!</v>
      </c>
      <c r="AB113" s="706" t="e">
        <f>IF(+All!#REF!="Troy",+All!#REF!,IF(+All!#REF!="Troy",+All!#REF!,0))</f>
        <v>#REF!</v>
      </c>
      <c r="AC113" s="707" t="e">
        <f>IF(+All!#REF!="Troy",+All!#REF!,IF(+All!#REF!="Troy",+All!#REF!,0))</f>
        <v>#REF!</v>
      </c>
      <c r="AD113" s="706" t="e">
        <f>IF(+All!#REF!="Troy",+All!#REF!,IF(+All!#REF!="Troy",+All!#REF!,0))</f>
        <v>#REF!</v>
      </c>
      <c r="AE113" s="707" t="e">
        <f>IF(+All!#REF!="Troy",+All!#REF!,IF(+All!#REF!="Troy",+All!#REF!,0))</f>
        <v>#REF!</v>
      </c>
      <c r="AF113" s="706" t="e">
        <f>IF(+All!#REF!="Troy",+All!#REF!,IF(+All!#REF!="Troy",+All!#REF!,0))</f>
        <v>#REF!</v>
      </c>
      <c r="AG113" s="707" t="e">
        <f>IF(+All!#REF!="Troy",+All!#REF!,IF(+All!#REF!="Troy",+All!#REF!,0))</f>
        <v>#REF!</v>
      </c>
      <c r="AH113" s="706" t="e">
        <f>IF(+All!#REF!="Troy",+All!#REF!,IF(+All!#REF!="Troy",+All!#REF!,0))</f>
        <v>#REF!</v>
      </c>
      <c r="AI113" s="707" t="e">
        <f>IF(+All!#REF!="Troy",+All!#REF!,IF(+All!#REF!="Troy",+All!#REF!,0))</f>
        <v>#REF!</v>
      </c>
      <c r="AJ113" s="706" t="e">
        <f>IF(+All!#REF!="Troy",+All!#REF!,IF(+All!#REF!="Troy",+All!#REF!,0))</f>
        <v>#REF!</v>
      </c>
      <c r="AK113" s="707" t="e">
        <f>IF(+All!#REF!="Troy",+All!#REF!,IF(+All!#REF!="Troy",+All!#REF!,0))</f>
        <v>#REF!</v>
      </c>
      <c r="AL113" s="81" t="e">
        <f>IF(+All!#REF!="Troy",+All!#REF!,IF(+All!#REF!="Troy",+All!#REF!,0))</f>
        <v>#REF!</v>
      </c>
      <c r="AM113" s="82" t="e">
        <f>IF(+All!#REF!="Troy",+All!#REF!,IF(+All!#REF!="Troy",+All!#REF!,0))</f>
        <v>#REF!</v>
      </c>
      <c r="AN113" s="81" t="e">
        <f>IF(+All!#REF!="Troy",+All!#REF!,IF(+All!#REF!="Troy",+All!#REF!,0))</f>
        <v>#REF!</v>
      </c>
      <c r="AO113" s="83" t="e">
        <f>IF(+All!#REF!="Troy",+All!#REF!,IF(+All!#REF!="Troy",+All!#REF!,0))</f>
        <v>#REF!</v>
      </c>
      <c r="AP113" s="84" t="e">
        <f>IF(+All!#REF!="Troy",+All!#REF!,IF(+All!#REF!="Troy",+All!#REF!,0))</f>
        <v>#REF!</v>
      </c>
      <c r="AQ113" s="480" t="e">
        <f>IF(+All!#REF!="Troy",+All!#REF!,IF(+All!#REF!="Troy",+All!#REF!,0))</f>
        <v>#REF!</v>
      </c>
      <c r="AR113" s="482" t="e">
        <f>IF(+All!#REF!="Troy",+All!#REF!,IF(+All!#REF!="Troy",+All!#REF!,0))</f>
        <v>#REF!</v>
      </c>
      <c r="AS113" s="483" t="e">
        <f>IF(+All!#REF!="Troy",+All!#REF!,IF(+All!#REF!="Troy",+All!#REF!,0))</f>
        <v>#REF!</v>
      </c>
      <c r="AT113" s="483" t="e">
        <f>IF(+All!#REF!="Troy",+All!#REF!,IF(+All!#REF!="Troy",+All!#REF!,0))</f>
        <v>#REF!</v>
      </c>
      <c r="AU113" s="482" t="e">
        <f>IF(+All!#REF!="Troy",+All!#REF!,IF(+All!#REF!="Troy",+All!#REF!,0))</f>
        <v>#REF!</v>
      </c>
      <c r="AV113" s="483" t="e">
        <f>IF(+All!#REF!="Troy",+All!#REF!,IF(+All!#REF!="Troy",+All!#REF!,0))</f>
        <v>#REF!</v>
      </c>
      <c r="AW113" s="484" t="e">
        <f>IF(+All!#REF!="Troy",+All!#REF!,IF(+All!#REF!="Troy",+All!#REF!,0))</f>
        <v>#REF!</v>
      </c>
      <c r="AX113" s="483" t="e">
        <f>IF(+All!#REF!="Troy",+All!#REF!,IF(+All!#REF!="Troy",+All!#REF!,0))</f>
        <v>#REF!</v>
      </c>
      <c r="AY113" s="88" t="e">
        <f>IF(+All!#REF!="Troy",+All!#REF!,IF(+All!#REF!="Troy",+All!#REF!,0))</f>
        <v>#REF!</v>
      </c>
      <c r="AZ113" s="89" t="e">
        <f>IF(+All!#REF!="Troy",+All!#REF!,IF(+All!#REF!="Troy",+All!#REF!,0))</f>
        <v>#REF!</v>
      </c>
      <c r="BA113" s="90" t="e">
        <f>IF(+All!#REF!="Troy",+All!#REF!,IF(+All!#REF!="Troy",+All!#REF!,0))</f>
        <v>#REF!</v>
      </c>
      <c r="BB113" s="90" t="e">
        <f>IF(+All!#REF!="Troy",+All!#REF!,IF(+All!#REF!="Troy",+All!#REF!,0))</f>
        <v>#REF!</v>
      </c>
      <c r="BC113" s="91" t="e">
        <f>IF(+All!#REF!="Troy",+All!#REF!,IF(+All!#REF!="Troy",+All!#REF!,0))</f>
        <v>#REF!</v>
      </c>
      <c r="BD113" s="482" t="e">
        <f>IF(+All!#REF!="Troy",+All!#REF!,IF(+All!#REF!="Troy",+All!#REF!,0))</f>
        <v>#REF!</v>
      </c>
      <c r="BE113" s="483" t="e">
        <f>IF(+All!#REF!="Troy",+All!#REF!,IF(+All!#REF!="Troy",+All!#REF!,0))</f>
        <v>#REF!</v>
      </c>
      <c r="BF113" s="483" t="e">
        <f>IF(+All!#REF!="Troy",+All!#REF!,IF(+All!#REF!="Troy",+All!#REF!,0))</f>
        <v>#REF!</v>
      </c>
      <c r="BG113" s="482" t="e">
        <f>IF(+All!#REF!="Troy",+All!#REF!,IF(+All!#REF!="Troy",+All!#REF!,0))</f>
        <v>#REF!</v>
      </c>
      <c r="BH113" s="483" t="e">
        <f>IF(+All!#REF!="Troy",+All!#REF!,IF(+All!#REF!="Troy",+All!#REF!,0))</f>
        <v>#REF!</v>
      </c>
      <c r="BI113" s="484" t="e">
        <f>IF(+All!#REF!="Troy",+All!#REF!,IF(+All!#REF!="Troy",+All!#REF!,0))</f>
        <v>#REF!</v>
      </c>
      <c r="BJ113" s="92" t="e">
        <f>IF(+All!#REF!="Troy",+All!#REF!,IF(+All!#REF!="Troy",+All!#REF!,0))</f>
        <v>#REF!</v>
      </c>
      <c r="BK113" s="93" t="e">
        <f>IF(+All!#REF!="Troy",+All!#REF!,IF(+All!#REF!="Troy",+All!#REF!,0))</f>
        <v>#REF!</v>
      </c>
      <c r="BL113" s="817"/>
      <c r="BM113" s="817"/>
      <c r="BN113" s="817"/>
      <c r="BO113" s="817"/>
      <c r="BP113" s="817"/>
      <c r="BQ113" s="817"/>
    </row>
    <row r="114" spans="1:69" s="107" customFormat="1" x14ac:dyDescent="0.8">
      <c r="A114" s="70">
        <f>IF(+All!$F902="Troy",+All!A902,IF(+All!$H902="Troy",+All!A902,0))</f>
        <v>12</v>
      </c>
      <c r="B114" s="480" t="str">
        <f>IF(+All!$F902="Troy",+All!B902,IF(+All!$H902="Troy",+All!B902,0))</f>
        <v>Sat</v>
      </c>
      <c r="C114" s="72">
        <f>IF(+All!$F902="Troy",+All!C902,IF(+All!$H902="Troy",+All!C902,0))</f>
        <v>44520</v>
      </c>
      <c r="D114" s="73">
        <f>IF(+All!$F902="Troy",+All!D902,IF(+All!$H902="Troy",+All!D902,0))</f>
        <v>0.64583333333333337</v>
      </c>
      <c r="E114" s="707">
        <f>IF(+All!$F902="Troy",+All!E902,IF(+All!$H902="Troy",+All!E902,0))</f>
        <v>0</v>
      </c>
      <c r="F114" s="75" t="str">
        <f>IF(+All!$F902="Troy",+All!F902,IF(+All!$H902="Troy",+All!F902,0))</f>
        <v>Appalachian State</v>
      </c>
      <c r="G114" s="76" t="str">
        <f>IF(+All!$F902="Troy",+All!G902,IF(+All!$H902="Troy",+All!G902,0))</f>
        <v>SB</v>
      </c>
      <c r="H114" s="75" t="str">
        <f>IF(+All!$F902="Troy",+All!H902,IF(+All!$H902="Troy",+All!H902,0))</f>
        <v>Troy</v>
      </c>
      <c r="I114" s="76" t="str">
        <f>IF(+All!$F902="Troy",+All!I902,IF(+All!$H902="Troy",+All!I902,0))</f>
        <v>SB</v>
      </c>
      <c r="J114" s="706" t="str">
        <f>IF(+All!$F902="Troy",+All!J902,IF(+All!$H902="Troy",+All!J902,0))</f>
        <v>Appalachian State</v>
      </c>
      <c r="K114" s="707" t="str">
        <f>IF(+All!$F902="Troy",+All!K902,IF(+All!$H902="Troy",+All!K902,0))</f>
        <v>Troy</v>
      </c>
      <c r="L114" s="78">
        <f>IF(+All!$F902="Troy",+All!L902,IF(+All!$H902="Troy",+All!L902,0))</f>
        <v>9.5</v>
      </c>
      <c r="M114" s="79">
        <f>IF(+All!$F902="Troy",+All!M902,IF(+All!$H902="Troy",+All!M902,0))</f>
        <v>52.5</v>
      </c>
      <c r="N114" s="706" t="str">
        <f>IF(+All!$F902="Troy",+All!N902,IF(+All!$H902="Troy",+All!N902,0))</f>
        <v>Appalachian State</v>
      </c>
      <c r="O114" s="708">
        <f>IF(+All!$F902="Troy",+All!O902,IF(+All!$H902="Troy",+All!O902,0))</f>
        <v>45</v>
      </c>
      <c r="P114" s="708" t="str">
        <f>IF(+All!$F902="Troy",+All!P902,IF(+All!$H902="Troy",+All!P902,0))</f>
        <v>Troy</v>
      </c>
      <c r="Q114" s="707">
        <f>IF(+All!$F902="Troy",+All!Q902,IF(+All!$H902="Troy",+All!Q902,0))</f>
        <v>7</v>
      </c>
      <c r="R114" s="706" t="str">
        <f>IF(+All!$F902="Troy",+All!R902,IF(+All!$H902="Troy",+All!R902,0))</f>
        <v>Appalachian State</v>
      </c>
      <c r="S114" s="708" t="str">
        <f>IF(+All!$F902="Troy",+All!S902,IF(+All!$H902="Troy",+All!S902,0))</f>
        <v>Troy</v>
      </c>
      <c r="T114" s="706" t="str">
        <f>IF(+All!$F902="Troy",+All!T902,IF(+All!$H902="Troy",+All!T902,0))</f>
        <v>Appalachian State</v>
      </c>
      <c r="U114" s="707" t="str">
        <f>IF(+All!$F902="Troy",+All!U902,IF(+All!$H902="Troy",+All!U902,0))</f>
        <v>W</v>
      </c>
      <c r="V114" s="706" t="e">
        <f>IF(+All!#REF!="Troy",+All!#REF!,IF(+All!#REF!="Troy",+All!#REF!,0))</f>
        <v>#REF!</v>
      </c>
      <c r="W114" s="707" t="e">
        <f>IF(+All!#REF!="Troy",+All!#REF!,IF(+All!#REF!="Troy",+All!#REF!,0))</f>
        <v>#REF!</v>
      </c>
      <c r="X114" s="706" t="e">
        <f>IF(+All!#REF!="Troy",+All!#REF!,IF(+All!#REF!="Troy",+All!#REF!,0))</f>
        <v>#REF!</v>
      </c>
      <c r="Y114" s="707" t="e">
        <f>IF(+All!#REF!="Troy",+All!#REF!,IF(+All!#REF!="Troy",+All!#REF!,0))</f>
        <v>#REF!</v>
      </c>
      <c r="Z114" s="706" t="e">
        <f>IF(+All!#REF!="Troy",+All!#REF!,IF(+All!#REF!="Troy",+All!#REF!,0))</f>
        <v>#REF!</v>
      </c>
      <c r="AA114" s="707" t="e">
        <f>IF(+All!#REF!="Troy",+All!#REF!,IF(+All!#REF!="Troy",+All!#REF!,0))</f>
        <v>#REF!</v>
      </c>
      <c r="AB114" s="706" t="e">
        <f>IF(+All!#REF!="Troy",+All!#REF!,IF(+All!#REF!="Troy",+All!#REF!,0))</f>
        <v>#REF!</v>
      </c>
      <c r="AC114" s="707" t="e">
        <f>IF(+All!#REF!="Troy",+All!#REF!,IF(+All!#REF!="Troy",+All!#REF!,0))</f>
        <v>#REF!</v>
      </c>
      <c r="AD114" s="706" t="e">
        <f>IF(+All!#REF!="Troy",+All!#REF!,IF(+All!#REF!="Troy",+All!#REF!,0))</f>
        <v>#REF!</v>
      </c>
      <c r="AE114" s="707" t="e">
        <f>IF(+All!#REF!="Troy",+All!#REF!,IF(+All!#REF!="Troy",+All!#REF!,0))</f>
        <v>#REF!</v>
      </c>
      <c r="AF114" s="706" t="e">
        <f>IF(+All!#REF!="Troy",+All!#REF!,IF(+All!#REF!="Troy",+All!#REF!,0))</f>
        <v>#REF!</v>
      </c>
      <c r="AG114" s="707" t="e">
        <f>IF(+All!#REF!="Troy",+All!#REF!,IF(+All!#REF!="Troy",+All!#REF!,0))</f>
        <v>#REF!</v>
      </c>
      <c r="AH114" s="706" t="e">
        <f>IF(+All!#REF!="Troy",+All!#REF!,IF(+All!#REF!="Troy",+All!#REF!,0))</f>
        <v>#REF!</v>
      </c>
      <c r="AI114" s="707" t="e">
        <f>IF(+All!#REF!="Troy",+All!#REF!,IF(+All!#REF!="Troy",+All!#REF!,0))</f>
        <v>#REF!</v>
      </c>
      <c r="AJ114" s="706" t="e">
        <f>IF(+All!#REF!="Troy",+All!#REF!,IF(+All!#REF!="Troy",+All!#REF!,0))</f>
        <v>#REF!</v>
      </c>
      <c r="AK114" s="707" t="e">
        <f>IF(+All!#REF!="Troy",+All!#REF!,IF(+All!#REF!="Troy",+All!#REF!,0))</f>
        <v>#REF!</v>
      </c>
      <c r="AL114" s="81" t="e">
        <f>IF(+All!#REF!="Troy",+All!#REF!,IF(+All!#REF!="Troy",+All!#REF!,0))</f>
        <v>#REF!</v>
      </c>
      <c r="AM114" s="82" t="e">
        <f>IF(+All!#REF!="Troy",+All!#REF!,IF(+All!#REF!="Troy",+All!#REF!,0))</f>
        <v>#REF!</v>
      </c>
      <c r="AN114" s="81" t="e">
        <f>IF(+All!#REF!="Troy",+All!#REF!,IF(+All!#REF!="Troy",+All!#REF!,0))</f>
        <v>#REF!</v>
      </c>
      <c r="AO114" s="83" t="e">
        <f>IF(+All!#REF!="Troy",+All!#REF!,IF(+All!#REF!="Troy",+All!#REF!,0))</f>
        <v>#REF!</v>
      </c>
      <c r="AP114" s="84" t="e">
        <f>IF(+All!#REF!="Troy",+All!#REF!,IF(+All!#REF!="Troy",+All!#REF!,0))</f>
        <v>#REF!</v>
      </c>
      <c r="AQ114" s="480" t="e">
        <f>IF(+All!#REF!="Troy",+All!#REF!,IF(+All!#REF!="Troy",+All!#REF!,0))</f>
        <v>#REF!</v>
      </c>
      <c r="AR114" s="482" t="e">
        <f>IF(+All!#REF!="Troy",+All!#REF!,IF(+All!#REF!="Troy",+All!#REF!,0))</f>
        <v>#REF!</v>
      </c>
      <c r="AS114" s="483" t="e">
        <f>IF(+All!#REF!="Troy",+All!#REF!,IF(+All!#REF!="Troy",+All!#REF!,0))</f>
        <v>#REF!</v>
      </c>
      <c r="AT114" s="483" t="e">
        <f>IF(+All!#REF!="Troy",+All!#REF!,IF(+All!#REF!="Troy",+All!#REF!,0))</f>
        <v>#REF!</v>
      </c>
      <c r="AU114" s="482" t="e">
        <f>IF(+All!#REF!="Troy",+All!#REF!,IF(+All!#REF!="Troy",+All!#REF!,0))</f>
        <v>#REF!</v>
      </c>
      <c r="AV114" s="483" t="e">
        <f>IF(+All!#REF!="Troy",+All!#REF!,IF(+All!#REF!="Troy",+All!#REF!,0))</f>
        <v>#REF!</v>
      </c>
      <c r="AW114" s="484" t="e">
        <f>IF(+All!#REF!="Troy",+All!#REF!,IF(+All!#REF!="Troy",+All!#REF!,0))</f>
        <v>#REF!</v>
      </c>
      <c r="AX114" s="483" t="e">
        <f>IF(+All!#REF!="Troy",+All!#REF!,IF(+All!#REF!="Troy",+All!#REF!,0))</f>
        <v>#REF!</v>
      </c>
      <c r="AY114" s="88" t="e">
        <f>IF(+All!#REF!="Troy",+All!#REF!,IF(+All!#REF!="Troy",+All!#REF!,0))</f>
        <v>#REF!</v>
      </c>
      <c r="AZ114" s="89" t="e">
        <f>IF(+All!#REF!="Troy",+All!#REF!,IF(+All!#REF!="Troy",+All!#REF!,0))</f>
        <v>#REF!</v>
      </c>
      <c r="BA114" s="90" t="e">
        <f>IF(+All!#REF!="Troy",+All!#REF!,IF(+All!#REF!="Troy",+All!#REF!,0))</f>
        <v>#REF!</v>
      </c>
      <c r="BB114" s="90" t="e">
        <f>IF(+All!#REF!="Troy",+All!#REF!,IF(+All!#REF!="Troy",+All!#REF!,0))</f>
        <v>#REF!</v>
      </c>
      <c r="BC114" s="91" t="e">
        <f>IF(+All!#REF!="Troy",+All!#REF!,IF(+All!#REF!="Troy",+All!#REF!,0))</f>
        <v>#REF!</v>
      </c>
      <c r="BD114" s="482" t="e">
        <f>IF(+All!#REF!="Troy",+All!#REF!,IF(+All!#REF!="Troy",+All!#REF!,0))</f>
        <v>#REF!</v>
      </c>
      <c r="BE114" s="483" t="e">
        <f>IF(+All!#REF!="Troy",+All!#REF!,IF(+All!#REF!="Troy",+All!#REF!,0))</f>
        <v>#REF!</v>
      </c>
      <c r="BF114" s="483" t="e">
        <f>IF(+All!#REF!="Troy",+All!#REF!,IF(+All!#REF!="Troy",+All!#REF!,0))</f>
        <v>#REF!</v>
      </c>
      <c r="BG114" s="482" t="e">
        <f>IF(+All!#REF!="Troy",+All!#REF!,IF(+All!#REF!="Troy",+All!#REF!,0))</f>
        <v>#REF!</v>
      </c>
      <c r="BH114" s="483" t="e">
        <f>IF(+All!#REF!="Troy",+All!#REF!,IF(+All!#REF!="Troy",+All!#REF!,0))</f>
        <v>#REF!</v>
      </c>
      <c r="BI114" s="484" t="e">
        <f>IF(+All!#REF!="Troy",+All!#REF!,IF(+All!#REF!="Troy",+All!#REF!,0))</f>
        <v>#REF!</v>
      </c>
      <c r="BJ114" s="92" t="e">
        <f>IF(+All!#REF!="Troy",+All!#REF!,IF(+All!#REF!="Troy",+All!#REF!,0))</f>
        <v>#REF!</v>
      </c>
      <c r="BK114" s="93" t="e">
        <f>IF(+All!#REF!="Troy",+All!#REF!,IF(+All!#REF!="Troy",+All!#REF!,0))</f>
        <v>#REF!</v>
      </c>
      <c r="BL114" s="817"/>
      <c r="BM114" s="817"/>
      <c r="BN114" s="817"/>
      <c r="BO114" s="817"/>
      <c r="BP114" s="817"/>
      <c r="BQ114" s="817"/>
    </row>
    <row r="115" spans="1:69" s="107" customFormat="1" x14ac:dyDescent="0.8">
      <c r="A115" s="70">
        <f>IF(+All!$F970="Troy",+All!A970,IF(+All!$H970="Troy",+All!A970,0))</f>
        <v>0</v>
      </c>
      <c r="B115" s="480">
        <f>IF(+All!$F970="Troy",+All!B970,IF(+All!$H970="Troy",+All!B970,0))</f>
        <v>0</v>
      </c>
      <c r="C115" s="72">
        <f>IF(+All!$F970="Troy",+All!C970,IF(+All!$H970="Troy",+All!C970,0))</f>
        <v>0</v>
      </c>
      <c r="D115" s="73">
        <f>IF(+All!$F970="Troy",+All!D970,IF(+All!$H970="Troy",+All!D970,0))</f>
        <v>0</v>
      </c>
      <c r="E115" s="707">
        <f>IF(+All!$F970="Troy",+All!E970,IF(+All!$H970="Troy",+All!E970,0))</f>
        <v>0</v>
      </c>
      <c r="F115" s="75">
        <f>IF(+All!$F970="Troy",+All!F970,IF(+All!$H970="Troy",+All!F970,0))</f>
        <v>0</v>
      </c>
      <c r="G115" s="76">
        <f>IF(+All!$F970="Troy",+All!G970,IF(+All!$H970="Troy",+All!G970,0))</f>
        <v>0</v>
      </c>
      <c r="H115" s="75">
        <f>IF(+All!$F970="Troy",+All!H970,IF(+All!$H970="Troy",+All!H970,0))</f>
        <v>0</v>
      </c>
      <c r="I115" s="76">
        <f>IF(+All!$F970="Troy",+All!I970,IF(+All!$H970="Troy",+All!I970,0))</f>
        <v>0</v>
      </c>
      <c r="J115" s="706">
        <f>IF(+All!$F970="Troy",+All!J970,IF(+All!$H970="Troy",+All!J970,0))</f>
        <v>0</v>
      </c>
      <c r="K115" s="707">
        <f>IF(+All!$F970="Troy",+All!K970,IF(+All!$H970="Troy",+All!K970,0))</f>
        <v>0</v>
      </c>
      <c r="L115" s="78">
        <f>IF(+All!$F970="Troy",+All!L970,IF(+All!$H970="Troy",+All!L970,0))</f>
        <v>0</v>
      </c>
      <c r="M115" s="79">
        <f>IF(+All!$F970="Troy",+All!M970,IF(+All!$H970="Troy",+All!M970,0))</f>
        <v>0</v>
      </c>
      <c r="N115" s="706">
        <f>IF(+All!$F970="Troy",+All!N970,IF(+All!$H970="Troy",+All!N970,0))</f>
        <v>0</v>
      </c>
      <c r="O115" s="708">
        <f>IF(+All!$F970="Troy",+All!O970,IF(+All!$H970="Troy",+All!O970,0))</f>
        <v>0</v>
      </c>
      <c r="P115" s="708">
        <f>IF(+All!$F970="Troy",+All!P970,IF(+All!$H970="Troy",+All!P970,0))</f>
        <v>0</v>
      </c>
      <c r="Q115" s="707">
        <f>IF(+All!$F970="Troy",+All!Q970,IF(+All!$H970="Troy",+All!Q970,0))</f>
        <v>0</v>
      </c>
      <c r="R115" s="706">
        <f>IF(+All!$F970="Troy",+All!R970,IF(+All!$H970="Troy",+All!R970,0))</f>
        <v>0</v>
      </c>
      <c r="S115" s="708">
        <f>IF(+All!$F970="Troy",+All!S970,IF(+All!$H970="Troy",+All!S970,0))</f>
        <v>0</v>
      </c>
      <c r="T115" s="706">
        <f>IF(+All!$F970="Troy",+All!T970,IF(+All!$H970="Troy",+All!T970,0))</f>
        <v>0</v>
      </c>
      <c r="U115" s="707">
        <f>IF(+All!$F970="Troy",+All!U970,IF(+All!$H970="Troy",+All!U970,0))</f>
        <v>0</v>
      </c>
      <c r="V115" s="706" t="e">
        <f>IF(+All!#REF!="Troy",+All!#REF!,IF(+All!#REF!="Troy",+All!#REF!,0))</f>
        <v>#REF!</v>
      </c>
      <c r="W115" s="707" t="e">
        <f>IF(+All!#REF!="Troy",+All!#REF!,IF(+All!#REF!="Troy",+All!#REF!,0))</f>
        <v>#REF!</v>
      </c>
      <c r="X115" s="706" t="e">
        <f>IF(+All!#REF!="Troy",+All!#REF!,IF(+All!#REF!="Troy",+All!#REF!,0))</f>
        <v>#REF!</v>
      </c>
      <c r="Y115" s="707" t="e">
        <f>IF(+All!#REF!="Troy",+All!#REF!,IF(+All!#REF!="Troy",+All!#REF!,0))</f>
        <v>#REF!</v>
      </c>
      <c r="Z115" s="706" t="e">
        <f>IF(+All!#REF!="Troy",+All!#REF!,IF(+All!#REF!="Troy",+All!#REF!,0))</f>
        <v>#REF!</v>
      </c>
      <c r="AA115" s="707" t="e">
        <f>IF(+All!#REF!="Troy",+All!#REF!,IF(+All!#REF!="Troy",+All!#REF!,0))</f>
        <v>#REF!</v>
      </c>
      <c r="AB115" s="706" t="e">
        <f>IF(+All!#REF!="Troy",+All!#REF!,IF(+All!#REF!="Troy",+All!#REF!,0))</f>
        <v>#REF!</v>
      </c>
      <c r="AC115" s="707" t="e">
        <f>IF(+All!#REF!="Troy",+All!#REF!,IF(+All!#REF!="Troy",+All!#REF!,0))</f>
        <v>#REF!</v>
      </c>
      <c r="AD115" s="706" t="e">
        <f>IF(+All!#REF!="Troy",+All!#REF!,IF(+All!#REF!="Troy",+All!#REF!,0))</f>
        <v>#REF!</v>
      </c>
      <c r="AE115" s="707" t="e">
        <f>IF(+All!#REF!="Troy",+All!#REF!,IF(+All!#REF!="Troy",+All!#REF!,0))</f>
        <v>#REF!</v>
      </c>
      <c r="AF115" s="706" t="e">
        <f>IF(+All!#REF!="Troy",+All!#REF!,IF(+All!#REF!="Troy",+All!#REF!,0))</f>
        <v>#REF!</v>
      </c>
      <c r="AG115" s="707" t="e">
        <f>IF(+All!#REF!="Troy",+All!#REF!,IF(+All!#REF!="Troy",+All!#REF!,0))</f>
        <v>#REF!</v>
      </c>
      <c r="AH115" s="706" t="e">
        <f>IF(+All!#REF!="Troy",+All!#REF!,IF(+All!#REF!="Troy",+All!#REF!,0))</f>
        <v>#REF!</v>
      </c>
      <c r="AI115" s="707" t="e">
        <f>IF(+All!#REF!="Troy",+All!#REF!,IF(+All!#REF!="Troy",+All!#REF!,0))</f>
        <v>#REF!</v>
      </c>
      <c r="AJ115" s="706" t="e">
        <f>IF(+All!#REF!="Troy",+All!#REF!,IF(+All!#REF!="Troy",+All!#REF!,0))</f>
        <v>#REF!</v>
      </c>
      <c r="AK115" s="707" t="e">
        <f>IF(+All!#REF!="Troy",+All!#REF!,IF(+All!#REF!="Troy",+All!#REF!,0))</f>
        <v>#REF!</v>
      </c>
      <c r="AL115" s="81" t="e">
        <f>IF(+All!#REF!="Troy",+All!#REF!,IF(+All!#REF!="Troy",+All!#REF!,0))</f>
        <v>#REF!</v>
      </c>
      <c r="AM115" s="82" t="e">
        <f>IF(+All!#REF!="Troy",+All!#REF!,IF(+All!#REF!="Troy",+All!#REF!,0))</f>
        <v>#REF!</v>
      </c>
      <c r="AN115" s="81" t="e">
        <f>IF(+All!#REF!="Troy",+All!#REF!,IF(+All!#REF!="Troy",+All!#REF!,0))</f>
        <v>#REF!</v>
      </c>
      <c r="AO115" s="83" t="e">
        <f>IF(+All!#REF!="Troy",+All!#REF!,IF(+All!#REF!="Troy",+All!#REF!,0))</f>
        <v>#REF!</v>
      </c>
      <c r="AP115" s="84" t="e">
        <f>IF(+All!#REF!="Troy",+All!#REF!,IF(+All!#REF!="Troy",+All!#REF!,0))</f>
        <v>#REF!</v>
      </c>
      <c r="AQ115" s="480" t="e">
        <f>IF(+All!#REF!="Troy",+All!#REF!,IF(+All!#REF!="Troy",+All!#REF!,0))</f>
        <v>#REF!</v>
      </c>
      <c r="AR115" s="482" t="e">
        <f>IF(+All!#REF!="Troy",+All!#REF!,IF(+All!#REF!="Troy",+All!#REF!,0))</f>
        <v>#REF!</v>
      </c>
      <c r="AS115" s="483" t="e">
        <f>IF(+All!#REF!="Troy",+All!#REF!,IF(+All!#REF!="Troy",+All!#REF!,0))</f>
        <v>#REF!</v>
      </c>
      <c r="AT115" s="483" t="e">
        <f>IF(+All!#REF!="Troy",+All!#REF!,IF(+All!#REF!="Troy",+All!#REF!,0))</f>
        <v>#REF!</v>
      </c>
      <c r="AU115" s="482" t="e">
        <f>IF(+All!#REF!="Troy",+All!#REF!,IF(+All!#REF!="Troy",+All!#REF!,0))</f>
        <v>#REF!</v>
      </c>
      <c r="AV115" s="483" t="e">
        <f>IF(+All!#REF!="Troy",+All!#REF!,IF(+All!#REF!="Troy",+All!#REF!,0))</f>
        <v>#REF!</v>
      </c>
      <c r="AW115" s="484" t="e">
        <f>IF(+All!#REF!="Troy",+All!#REF!,IF(+All!#REF!="Troy",+All!#REF!,0))</f>
        <v>#REF!</v>
      </c>
      <c r="AX115" s="483" t="e">
        <f>IF(+All!#REF!="Troy",+All!#REF!,IF(+All!#REF!="Troy",+All!#REF!,0))</f>
        <v>#REF!</v>
      </c>
      <c r="AY115" s="88" t="e">
        <f>IF(+All!#REF!="Troy",+All!#REF!,IF(+All!#REF!="Troy",+All!#REF!,0))</f>
        <v>#REF!</v>
      </c>
      <c r="AZ115" s="89" t="e">
        <f>IF(+All!#REF!="Troy",+All!#REF!,IF(+All!#REF!="Troy",+All!#REF!,0))</f>
        <v>#REF!</v>
      </c>
      <c r="BA115" s="90" t="e">
        <f>IF(+All!#REF!="Troy",+All!#REF!,IF(+All!#REF!="Troy",+All!#REF!,0))</f>
        <v>#REF!</v>
      </c>
      <c r="BB115" s="90" t="e">
        <f>IF(+All!#REF!="Troy",+All!#REF!,IF(+All!#REF!="Troy",+All!#REF!,0))</f>
        <v>#REF!</v>
      </c>
      <c r="BC115" s="91" t="e">
        <f>IF(+All!#REF!="Troy",+All!#REF!,IF(+All!#REF!="Troy",+All!#REF!,0))</f>
        <v>#REF!</v>
      </c>
      <c r="BD115" s="482" t="e">
        <f>IF(+All!#REF!="Troy",+All!#REF!,IF(+All!#REF!="Troy",+All!#REF!,0))</f>
        <v>#REF!</v>
      </c>
      <c r="BE115" s="483" t="e">
        <f>IF(+All!#REF!="Troy",+All!#REF!,IF(+All!#REF!="Troy",+All!#REF!,0))</f>
        <v>#REF!</v>
      </c>
      <c r="BF115" s="483" t="e">
        <f>IF(+All!#REF!="Troy",+All!#REF!,IF(+All!#REF!="Troy",+All!#REF!,0))</f>
        <v>#REF!</v>
      </c>
      <c r="BG115" s="482" t="e">
        <f>IF(+All!#REF!="Troy",+All!#REF!,IF(+All!#REF!="Troy",+All!#REF!,0))</f>
        <v>#REF!</v>
      </c>
      <c r="BH115" s="483" t="e">
        <f>IF(+All!#REF!="Troy",+All!#REF!,IF(+All!#REF!="Troy",+All!#REF!,0))</f>
        <v>#REF!</v>
      </c>
      <c r="BI115" s="484" t="e">
        <f>IF(+All!#REF!="Troy",+All!#REF!,IF(+All!#REF!="Troy",+All!#REF!,0))</f>
        <v>#REF!</v>
      </c>
      <c r="BJ115" s="92" t="e">
        <f>IF(+All!#REF!="Troy",+All!#REF!,IF(+All!#REF!="Troy",+All!#REF!,0))</f>
        <v>#REF!</v>
      </c>
      <c r="BK115" s="93" t="e">
        <f>IF(+All!#REF!="Troy",+All!#REF!,IF(+All!#REF!="Troy",+All!#REF!,0))</f>
        <v>#REF!</v>
      </c>
      <c r="BL115" s="817"/>
      <c r="BM115" s="817"/>
      <c r="BN115" s="817"/>
      <c r="BO115" s="817"/>
      <c r="BP115" s="817"/>
      <c r="BQ115" s="817"/>
    </row>
    <row r="116" spans="1:69" s="107" customFormat="1" x14ac:dyDescent="0.8">
      <c r="A116" s="70"/>
      <c r="B116" s="70"/>
      <c r="C116" s="94"/>
      <c r="D116" s="73"/>
      <c r="E116" s="707"/>
      <c r="F116" s="1219" t="str">
        <f>F117</f>
        <v>UL Lafayette</v>
      </c>
      <c r="G116" s="1261"/>
      <c r="H116" s="1261"/>
      <c r="I116" s="1262"/>
      <c r="J116" s="706"/>
      <c r="K116" s="707"/>
      <c r="L116" s="78"/>
      <c r="M116" s="79"/>
      <c r="N116" s="706"/>
      <c r="O116" s="708"/>
      <c r="P116" s="708"/>
      <c r="Q116" s="707"/>
      <c r="R116" s="706"/>
      <c r="S116" s="708"/>
      <c r="T116" s="706"/>
      <c r="U116" s="707"/>
      <c r="V116" s="706"/>
      <c r="W116" s="707"/>
      <c r="X116" s="706"/>
      <c r="Y116" s="707"/>
      <c r="Z116" s="706"/>
      <c r="AA116" s="707"/>
      <c r="AB116" s="706"/>
      <c r="AC116" s="707"/>
      <c r="AD116" s="706"/>
      <c r="AE116" s="707"/>
      <c r="AF116" s="706"/>
      <c r="AG116" s="707"/>
      <c r="AH116" s="706"/>
      <c r="AI116" s="707"/>
      <c r="AJ116" s="706"/>
      <c r="AK116" s="707"/>
      <c r="AL116" s="81"/>
      <c r="AM116" s="82"/>
      <c r="AN116" s="81"/>
      <c r="AO116" s="83"/>
      <c r="AP116" s="84"/>
      <c r="AQ116" s="480"/>
      <c r="AR116" s="482"/>
      <c r="AS116" s="483"/>
      <c r="AT116" s="483"/>
      <c r="AU116" s="482"/>
      <c r="AV116" s="483"/>
      <c r="AW116" s="484"/>
      <c r="AX116" s="483"/>
      <c r="AY116" s="88"/>
      <c r="AZ116" s="89"/>
      <c r="BA116" s="90"/>
      <c r="BB116" s="90"/>
      <c r="BC116" s="91"/>
      <c r="BD116" s="482"/>
      <c r="BE116" s="483"/>
      <c r="BF116" s="483"/>
      <c r="BG116" s="482"/>
      <c r="BH116" s="483"/>
      <c r="BI116" s="484"/>
      <c r="BJ116" s="92"/>
      <c r="BK116" s="93"/>
      <c r="BL116" s="817"/>
      <c r="BM116" s="817"/>
      <c r="BN116" s="817"/>
      <c r="BO116" s="817"/>
      <c r="BP116" s="817"/>
      <c r="BQ116" s="817"/>
    </row>
    <row r="117" spans="1:69" s="107" customFormat="1" x14ac:dyDescent="0.8">
      <c r="A117" s="70">
        <f>IF(+All!$F58="UL Lafayette",+All!A58,IF(+All!$H58="UL Lafayette",+All!A58,0))</f>
        <v>1</v>
      </c>
      <c r="B117" s="480" t="str">
        <f>IF(+All!$F58="UL Lafayette",+All!B58,IF(+All!$H58="UL Lafayette",+All!B58,0))</f>
        <v>Sat</v>
      </c>
      <c r="C117" s="72">
        <f>IF(+All!$F58="UL Lafayette",+All!C58,IF(+All!$H58="UL Lafayette",+All!C58,0))</f>
        <v>44443</v>
      </c>
      <c r="D117" s="73">
        <f>IF(+All!$F58="UL Lafayette",+All!D58,IF(+All!$H58="UL Lafayette",+All!D58,0))</f>
        <v>0.6875</v>
      </c>
      <c r="E117" s="707" t="str">
        <f>IF(+All!$F58="UL Lafayette",+All!E58,IF(+All!$H58="UL Lafayette",+All!E58,0))</f>
        <v>Fox</v>
      </c>
      <c r="F117" s="75" t="str">
        <f>IF(+All!$F58="UL Lafayette",+All!F58,IF(+All!$H58="UL Lafayette",+All!F58,0))</f>
        <v>UL Lafayette</v>
      </c>
      <c r="G117" s="76" t="str">
        <f>IF(+All!$F58="UL Lafayette",+All!G58,IF(+All!$H58="UL Lafayette",+All!G58,0))</f>
        <v>SB</v>
      </c>
      <c r="H117" s="75" t="str">
        <f>IF(+All!$F58="UL Lafayette",+All!H58,IF(+All!$H58="UL Lafayette",+All!H58,0))</f>
        <v>Texas</v>
      </c>
      <c r="I117" s="76" t="str">
        <f>IF(+All!$F58="UL Lafayette",+All!I58,IF(+All!$H58="UL Lafayette",+All!I58,0))</f>
        <v>B12</v>
      </c>
      <c r="J117" s="706" t="str">
        <f>IF(+All!$F58="UL Lafayette",+All!J58,IF(+All!$H58="UL Lafayette",+All!J58,0))</f>
        <v>Texas</v>
      </c>
      <c r="K117" s="707" t="str">
        <f>IF(+All!$F58="UL Lafayette",+All!K58,IF(+All!$H58="UL Lafayette",+All!K58,0))</f>
        <v>UL Lafayette</v>
      </c>
      <c r="L117" s="78">
        <f>IF(+All!$F58="UL Lafayette",+All!L58,IF(+All!$H58="UL Lafayette",+All!L58,0))</f>
        <v>8</v>
      </c>
      <c r="M117" s="79">
        <f>IF(+All!$F58="UL Lafayette",+All!M58,IF(+All!$H58="UL Lafayette",+All!M58,0))</f>
        <v>58</v>
      </c>
      <c r="N117" s="706" t="str">
        <f>IF(+All!$F58="UL Lafayette",+All!N58,IF(+All!$H58="UL Lafayette",+All!N58,0))</f>
        <v>Texas</v>
      </c>
      <c r="O117" s="708">
        <f>IF(+All!$F58="UL Lafayette",+All!O58,IF(+All!$H58="UL Lafayette",+All!O58,0))</f>
        <v>38</v>
      </c>
      <c r="P117" s="708" t="str">
        <f>IF(+All!$F58="UL Lafayette",+All!P58,IF(+All!$H58="UL Lafayette",+All!P58,0))</f>
        <v>UL Lafayette</v>
      </c>
      <c r="Q117" s="707">
        <f>IF(+All!$F58="UL Lafayette",+All!Q58,IF(+All!$H58="UL Lafayette",+All!Q58,0))</f>
        <v>18</v>
      </c>
      <c r="R117" s="706" t="str">
        <f>IF(+All!$F58="UL Lafayette",+All!R58,IF(+All!$H58="UL Lafayette",+All!R58,0))</f>
        <v>Texas</v>
      </c>
      <c r="S117" s="708" t="str">
        <f>IF(+All!$F58="UL Lafayette",+All!S58,IF(+All!$H58="UL Lafayette",+All!S58,0))</f>
        <v>UL Lafayette</v>
      </c>
      <c r="T117" s="706" t="str">
        <f>IF(+All!$F58="UL Lafayette",+All!T58,IF(+All!$H58="UL Lafayette",+All!T58,0))</f>
        <v>UL Lafayette</v>
      </c>
      <c r="U117" s="707" t="str">
        <f>IF(+All!$F58="UL Lafayette",+All!U58,IF(+All!$H58="UL Lafayette",+All!U58,0))</f>
        <v>L</v>
      </c>
      <c r="V117" s="706"/>
      <c r="W117" s="707"/>
      <c r="X117" s="706"/>
      <c r="Y117" s="707"/>
      <c r="Z117" s="706"/>
      <c r="AA117" s="707"/>
      <c r="AB117" s="706"/>
      <c r="AC117" s="707"/>
      <c r="AD117" s="706"/>
      <c r="AE117" s="707"/>
      <c r="AF117" s="706"/>
      <c r="AG117" s="707"/>
      <c r="AH117" s="706"/>
      <c r="AI117" s="707"/>
      <c r="AJ117" s="706"/>
      <c r="AK117" s="707"/>
      <c r="AL117" s="81"/>
      <c r="AM117" s="82"/>
      <c r="AN117" s="81"/>
      <c r="AO117" s="83"/>
      <c r="AP117" s="84"/>
      <c r="AQ117" s="480"/>
      <c r="AR117" s="482"/>
      <c r="AS117" s="483"/>
      <c r="AT117" s="483"/>
      <c r="AU117" s="482"/>
      <c r="AV117" s="483"/>
      <c r="AW117" s="484"/>
      <c r="AX117" s="483"/>
      <c r="AY117" s="88"/>
      <c r="AZ117" s="89"/>
      <c r="BA117" s="90"/>
      <c r="BB117" s="90"/>
      <c r="BC117" s="91"/>
      <c r="BD117" s="482"/>
      <c r="BE117" s="483"/>
      <c r="BF117" s="483"/>
      <c r="BG117" s="482"/>
      <c r="BH117" s="483"/>
      <c r="BI117" s="484"/>
      <c r="BJ117" s="92"/>
      <c r="BK117" s="93"/>
      <c r="BL117" s="817"/>
      <c r="BM117" s="817"/>
      <c r="BN117" s="817"/>
      <c r="BO117" s="817"/>
      <c r="BP117" s="817"/>
      <c r="BQ117" s="817"/>
    </row>
    <row r="118" spans="1:69" s="107" customFormat="1" x14ac:dyDescent="0.8">
      <c r="A118" s="70">
        <f>IF(+All!$F165="UL Lafayette",+All!A165,IF(+All!$H165="UL Lafayette",+All!A165,0))</f>
        <v>2</v>
      </c>
      <c r="B118" s="480" t="str">
        <f>IF(+All!$F165="UL Lafayette",+All!B165,IF(+All!$H165="UL Lafayette",+All!B165,0))</f>
        <v>Sat</v>
      </c>
      <c r="C118" s="72">
        <f>IF(+All!$F165="UL Lafayette",+All!C165,IF(+All!$H165="UL Lafayette",+All!C165,0))</f>
        <v>44450</v>
      </c>
      <c r="D118" s="73">
        <f>IF(+All!$F165="UL Lafayette",+All!D165,IF(+All!$H165="UL Lafayette",+All!D165,0))</f>
        <v>0.79166666666666663</v>
      </c>
      <c r="E118" s="707" t="str">
        <f>IF(+All!$F165="UL Lafayette",+All!E165,IF(+All!$H165="UL Lafayette",+All!E165,0))</f>
        <v>espn3</v>
      </c>
      <c r="F118" s="75" t="str">
        <f>IF(+All!$F165="UL Lafayette",+All!F165,IF(+All!$H165="UL Lafayette",+All!F165,0))</f>
        <v>1AA Nicholls State</v>
      </c>
      <c r="G118" s="76" t="str">
        <f>IF(+All!$F165="UL Lafayette",+All!G165,IF(+All!$H165="UL Lafayette",+All!G165,0))</f>
        <v>1AA</v>
      </c>
      <c r="H118" s="75" t="str">
        <f>IF(+All!$F165="UL Lafayette",+All!H165,IF(+All!$H165="UL Lafayette",+All!H165,0))</f>
        <v>UL Lafayette</v>
      </c>
      <c r="I118" s="76" t="str">
        <f>IF(+All!$F165="UL Lafayette",+All!I165,IF(+All!$H165="UL Lafayette",+All!I165,0))</f>
        <v>SB</v>
      </c>
      <c r="J118" s="706">
        <f>IF(+All!$F165="UL Lafayette",+All!J165,IF(+All!$H165="UL Lafayette",+All!J165,0))</f>
        <v>0</v>
      </c>
      <c r="K118" s="707">
        <f>IF(+All!$F165="UL Lafayette",+All!K165,IF(+All!$H165="UL Lafayette",+All!K165,0))</f>
        <v>0</v>
      </c>
      <c r="L118" s="78">
        <f>IF(+All!$F165="UL Lafayette",+All!L165,IF(+All!$H165="UL Lafayette",+All!L165,0))</f>
        <v>0</v>
      </c>
      <c r="M118" s="79">
        <f>IF(+All!$F165="UL Lafayette",+All!M165,IF(+All!$H165="UL Lafayette",+All!M165,0))</f>
        <v>0</v>
      </c>
      <c r="N118" s="706" t="str">
        <f>IF(+All!$F165="UL Lafayette",+All!N165,IF(+All!$H165="UL Lafayette",+All!N165,0))</f>
        <v>UL Lafayette</v>
      </c>
      <c r="O118" s="708">
        <f>IF(+All!$F165="UL Lafayette",+All!O165,IF(+All!$H165="UL Lafayette",+All!O165,0))</f>
        <v>27</v>
      </c>
      <c r="P118" s="708" t="str">
        <f>IF(+All!$F165="UL Lafayette",+All!P165,IF(+All!$H165="UL Lafayette",+All!P165,0))</f>
        <v>1AA Nicholls State</v>
      </c>
      <c r="Q118" s="707">
        <f>IF(+All!$F165="UL Lafayette",+All!Q165,IF(+All!$H165="UL Lafayette",+All!Q165,0))</f>
        <v>24</v>
      </c>
      <c r="R118" s="706">
        <f>IF(+All!$F165="UL Lafayette",+All!R165,IF(+All!$H165="UL Lafayette",+All!R165,0))</f>
        <v>0</v>
      </c>
      <c r="S118" s="708">
        <f>IF(+All!$F165="UL Lafayette",+All!S165,IF(+All!$H165="UL Lafayette",+All!S165,0))</f>
        <v>0</v>
      </c>
      <c r="T118" s="706">
        <f>IF(+All!$F165="UL Lafayette",+All!T165,IF(+All!$H165="UL Lafayette",+All!T165,0))</f>
        <v>0</v>
      </c>
      <c r="U118" s="707">
        <f>IF(+All!$F165="UL Lafayette",+All!U165,IF(+All!$H165="UL Lafayette",+All!U165,0))</f>
        <v>0</v>
      </c>
      <c r="V118" s="706" t="e">
        <f>IF(+All!#REF!="UL Lafayette",+All!#REF!,IF(+All!#REF!="UL Lafayette",+All!#REF!,0))</f>
        <v>#REF!</v>
      </c>
      <c r="W118" s="707" t="e">
        <f>IF(+All!#REF!="UL Lafayette",+All!#REF!,IF(+All!#REF!="UL Lafayette",+All!#REF!,0))</f>
        <v>#REF!</v>
      </c>
      <c r="X118" s="706" t="e">
        <f>IF(+All!#REF!="UL Lafayette",+All!#REF!,IF(+All!#REF!="UL Lafayette",+All!#REF!,0))</f>
        <v>#REF!</v>
      </c>
      <c r="Y118" s="707" t="e">
        <f>IF(+All!#REF!="UL Lafayette",+All!#REF!,IF(+All!#REF!="UL Lafayette",+All!#REF!,0))</f>
        <v>#REF!</v>
      </c>
      <c r="Z118" s="706" t="e">
        <f>IF(+All!#REF!="UL Lafayette",+All!#REF!,IF(+All!#REF!="UL Lafayette",+All!#REF!,0))</f>
        <v>#REF!</v>
      </c>
      <c r="AA118" s="707" t="e">
        <f>IF(+All!#REF!="UL Lafayette",+All!#REF!,IF(+All!#REF!="UL Lafayette",+All!#REF!,0))</f>
        <v>#REF!</v>
      </c>
      <c r="AB118" s="706" t="e">
        <f>IF(+All!#REF!="UL Lafayette",+All!#REF!,IF(+All!#REF!="UL Lafayette",+All!#REF!,0))</f>
        <v>#REF!</v>
      </c>
      <c r="AC118" s="707" t="e">
        <f>IF(+All!#REF!="UL Lafayette",+All!#REF!,IF(+All!#REF!="UL Lafayette",+All!#REF!,0))</f>
        <v>#REF!</v>
      </c>
      <c r="AD118" s="706" t="e">
        <f>IF(+All!#REF!="UL Lafayette",+All!#REF!,IF(+All!#REF!="UL Lafayette",+All!#REF!,0))</f>
        <v>#REF!</v>
      </c>
      <c r="AE118" s="707" t="e">
        <f>IF(+All!#REF!="UL Lafayette",+All!#REF!,IF(+All!#REF!="UL Lafayette",+All!#REF!,0))</f>
        <v>#REF!</v>
      </c>
      <c r="AF118" s="706" t="e">
        <f>IF(+All!#REF!="UL Lafayette",+All!#REF!,IF(+All!#REF!="UL Lafayette",+All!#REF!,0))</f>
        <v>#REF!</v>
      </c>
      <c r="AG118" s="707" t="e">
        <f>IF(+All!#REF!="UL Lafayette",+All!#REF!,IF(+All!#REF!="UL Lafayette",+All!#REF!,0))</f>
        <v>#REF!</v>
      </c>
      <c r="AH118" s="706" t="e">
        <f>IF(+All!#REF!="UL Lafayette",+All!#REF!,IF(+All!#REF!="UL Lafayette",+All!#REF!,0))</f>
        <v>#REF!</v>
      </c>
      <c r="AI118" s="707" t="e">
        <f>IF(+All!#REF!="UL Lafayette",+All!#REF!,IF(+All!#REF!="UL Lafayette",+All!#REF!,0))</f>
        <v>#REF!</v>
      </c>
      <c r="AJ118" s="706" t="e">
        <f>IF(+All!#REF!="UL Lafayette",+All!#REF!,IF(+All!#REF!="UL Lafayette",+All!#REF!,0))</f>
        <v>#REF!</v>
      </c>
      <c r="AK118" s="707" t="e">
        <f>IF(+All!#REF!="UL Lafayette",+All!#REF!,IF(+All!#REF!="UL Lafayette",+All!#REF!,0))</f>
        <v>#REF!</v>
      </c>
      <c r="AL118" s="81" t="e">
        <f>IF(+All!#REF!="UL Lafayette",+All!#REF!,IF(+All!#REF!="UL Lafayette",+All!#REF!,0))</f>
        <v>#REF!</v>
      </c>
      <c r="AM118" s="82" t="e">
        <f>IF(+All!#REF!="UL Lafayette",+All!#REF!,IF(+All!#REF!="UL Lafayette",+All!#REF!,0))</f>
        <v>#REF!</v>
      </c>
      <c r="AN118" s="81" t="e">
        <f>IF(+All!#REF!="UL Lafayette",+All!#REF!,IF(+All!#REF!="UL Lafayette",+All!#REF!,0))</f>
        <v>#REF!</v>
      </c>
      <c r="AO118" s="83" t="e">
        <f>IF(+All!#REF!="UL Lafayette",+All!#REF!,IF(+All!#REF!="UL Lafayette",+All!#REF!,0))</f>
        <v>#REF!</v>
      </c>
      <c r="AP118" s="84" t="e">
        <f>IF(+All!#REF!="UL Lafayette",+All!#REF!,IF(+All!#REF!="UL Lafayette",+All!#REF!,0))</f>
        <v>#REF!</v>
      </c>
      <c r="AQ118" s="480" t="e">
        <f>IF(+All!#REF!="UL Lafayette",+All!#REF!,IF(+All!#REF!="UL Lafayette",+All!#REF!,0))</f>
        <v>#REF!</v>
      </c>
      <c r="AR118" s="482" t="e">
        <f>IF(+All!#REF!="UL Lafayette",+All!#REF!,IF(+All!#REF!="UL Lafayette",+All!#REF!,0))</f>
        <v>#REF!</v>
      </c>
      <c r="AS118" s="483" t="e">
        <f>IF(+All!#REF!="UL Lafayette",+All!#REF!,IF(+All!#REF!="UL Lafayette",+All!#REF!,0))</f>
        <v>#REF!</v>
      </c>
      <c r="AT118" s="483" t="e">
        <f>IF(+All!#REF!="UL Lafayette",+All!#REF!,IF(+All!#REF!="UL Lafayette",+All!#REF!,0))</f>
        <v>#REF!</v>
      </c>
      <c r="AU118" s="482" t="e">
        <f>IF(+All!#REF!="UL Lafayette",+All!#REF!,IF(+All!#REF!="UL Lafayette",+All!#REF!,0))</f>
        <v>#REF!</v>
      </c>
      <c r="AV118" s="483" t="e">
        <f>IF(+All!#REF!="UL Lafayette",+All!#REF!,IF(+All!#REF!="UL Lafayette",+All!#REF!,0))</f>
        <v>#REF!</v>
      </c>
      <c r="AW118" s="484" t="e">
        <f>IF(+All!#REF!="UL Lafayette",+All!#REF!,IF(+All!#REF!="UL Lafayette",+All!#REF!,0))</f>
        <v>#REF!</v>
      </c>
      <c r="AX118" s="483" t="e">
        <f>IF(+All!#REF!="UL Lafayette",+All!#REF!,IF(+All!#REF!="UL Lafayette",+All!#REF!,0))</f>
        <v>#REF!</v>
      </c>
      <c r="AY118" s="88" t="e">
        <f>IF(+All!#REF!="UL Lafayette",+All!#REF!,IF(+All!#REF!="UL Lafayette",+All!#REF!,0))</f>
        <v>#REF!</v>
      </c>
      <c r="AZ118" s="89" t="e">
        <f>IF(+All!#REF!="UL Lafayette",+All!#REF!,IF(+All!#REF!="UL Lafayette",+All!#REF!,0))</f>
        <v>#REF!</v>
      </c>
      <c r="BA118" s="90" t="e">
        <f>IF(+All!#REF!="UL Lafayette",+All!#REF!,IF(+All!#REF!="UL Lafayette",+All!#REF!,0))</f>
        <v>#REF!</v>
      </c>
      <c r="BB118" s="90" t="e">
        <f>IF(+All!#REF!="UL Lafayette",+All!#REF!,IF(+All!#REF!="UL Lafayette",+All!#REF!,0))</f>
        <v>#REF!</v>
      </c>
      <c r="BC118" s="91" t="e">
        <f>IF(+All!#REF!="UL Lafayette",+All!#REF!,IF(+All!#REF!="UL Lafayette",+All!#REF!,0))</f>
        <v>#REF!</v>
      </c>
      <c r="BD118" s="482" t="e">
        <f>IF(+All!#REF!="UL Lafayette",+All!#REF!,IF(+All!#REF!="UL Lafayette",+All!#REF!,0))</f>
        <v>#REF!</v>
      </c>
      <c r="BE118" s="483" t="e">
        <f>IF(+All!#REF!="UL Lafayette",+All!#REF!,IF(+All!#REF!="UL Lafayette",+All!#REF!,0))</f>
        <v>#REF!</v>
      </c>
      <c r="BF118" s="483" t="e">
        <f>IF(+All!#REF!="UL Lafayette",+All!#REF!,IF(+All!#REF!="UL Lafayette",+All!#REF!,0))</f>
        <v>#REF!</v>
      </c>
      <c r="BG118" s="482" t="e">
        <f>IF(+All!#REF!="UL Lafayette",+All!#REF!,IF(+All!#REF!="UL Lafayette",+All!#REF!,0))</f>
        <v>#REF!</v>
      </c>
      <c r="BH118" s="483" t="e">
        <f>IF(+All!#REF!="UL Lafayette",+All!#REF!,IF(+All!#REF!="UL Lafayette",+All!#REF!,0))</f>
        <v>#REF!</v>
      </c>
      <c r="BI118" s="484" t="e">
        <f>IF(+All!#REF!="UL Lafayette",+All!#REF!,IF(+All!#REF!="UL Lafayette",+All!#REF!,0))</f>
        <v>#REF!</v>
      </c>
      <c r="BJ118" s="92" t="e">
        <f>IF(+All!#REF!="UL Lafayette",+All!#REF!,IF(+All!#REF!="UL Lafayette",+All!#REF!,0))</f>
        <v>#REF!</v>
      </c>
      <c r="BK118" s="93" t="e">
        <f>IF(+All!#REF!="UL Lafayette",+All!#REF!,IF(+All!#REF!="UL Lafayette",+All!#REF!,0))</f>
        <v>#REF!</v>
      </c>
      <c r="BL118" s="817"/>
      <c r="BM118" s="817"/>
      <c r="BN118" s="817"/>
      <c r="BO118" s="817"/>
      <c r="BP118" s="817"/>
      <c r="BQ118" s="817"/>
    </row>
    <row r="119" spans="1:69" s="107" customFormat="1" x14ac:dyDescent="0.8">
      <c r="A119" s="70">
        <f>IF(+All!$F178="UL Lafayette",+All!A178,IF(+All!$H178="UL Lafayette",+All!A178,0))</f>
        <v>3</v>
      </c>
      <c r="B119" s="480" t="str">
        <f>IF(+All!$F178="UL Lafayette",+All!B178,IF(+All!$H178="UL Lafayette",+All!B178,0))</f>
        <v>Thurs</v>
      </c>
      <c r="C119" s="72">
        <f>IF(+All!$F178="UL Lafayette",+All!C178,IF(+All!$H178="UL Lafayette",+All!C178,0))</f>
        <v>44455</v>
      </c>
      <c r="D119" s="73">
        <f>IF(+All!$F178="UL Lafayette",+All!D178,IF(+All!$H178="UL Lafayette",+All!D178,0))</f>
        <v>0.83333333333333337</v>
      </c>
      <c r="E119" s="707" t="str">
        <f>IF(+All!$F178="UL Lafayette",+All!E178,IF(+All!$H178="UL Lafayette",+All!E178,0))</f>
        <v>ESPN</v>
      </c>
      <c r="F119" s="75" t="str">
        <f>IF(+All!$F178="UL Lafayette",+All!F178,IF(+All!$H178="UL Lafayette",+All!F178,0))</f>
        <v>Ohio</v>
      </c>
      <c r="G119" s="76" t="str">
        <f>IF(+All!$F178="UL Lafayette",+All!G178,IF(+All!$H178="UL Lafayette",+All!G178,0))</f>
        <v>MAC</v>
      </c>
      <c r="H119" s="75" t="str">
        <f>IF(+All!$F178="UL Lafayette",+All!H178,IF(+All!$H178="UL Lafayette",+All!H178,0))</f>
        <v>UL Lafayette</v>
      </c>
      <c r="I119" s="76" t="str">
        <f>IF(+All!$F178="UL Lafayette",+All!I178,IF(+All!$H178="UL Lafayette",+All!I178,0))</f>
        <v>SB</v>
      </c>
      <c r="J119" s="706" t="str">
        <f>IF(+All!$F178="UL Lafayette",+All!J178,IF(+All!$H178="UL Lafayette",+All!J178,0))</f>
        <v>UL Lafayette</v>
      </c>
      <c r="K119" s="707" t="str">
        <f>IF(+All!$F178="UL Lafayette",+All!K178,IF(+All!$H178="UL Lafayette",+All!K178,0))</f>
        <v>Ohio</v>
      </c>
      <c r="L119" s="78">
        <f>IF(+All!$F178="UL Lafayette",+All!L178,IF(+All!$H178="UL Lafayette",+All!L178,0))</f>
        <v>20.5</v>
      </c>
      <c r="M119" s="79">
        <f>IF(+All!$F178="UL Lafayette",+All!M178,IF(+All!$H178="UL Lafayette",+All!M178,0))</f>
        <v>57</v>
      </c>
      <c r="N119" s="706" t="str">
        <f>IF(+All!$F178="UL Lafayette",+All!N178,IF(+All!$H178="UL Lafayette",+All!N178,0))</f>
        <v>UL Lafayette</v>
      </c>
      <c r="O119" s="708">
        <f>IF(+All!$F178="UL Lafayette",+All!O178,IF(+All!$H178="UL Lafayette",+All!O178,0))</f>
        <v>49</v>
      </c>
      <c r="P119" s="708" t="str">
        <f>IF(+All!$F178="UL Lafayette",+All!P178,IF(+All!$H178="UL Lafayette",+All!P178,0))</f>
        <v>Ohio</v>
      </c>
      <c r="Q119" s="707">
        <f>IF(+All!$F178="UL Lafayette",+All!Q178,IF(+All!$H178="UL Lafayette",+All!Q178,0))</f>
        <v>14</v>
      </c>
      <c r="R119" s="706" t="str">
        <f>IF(+All!$F178="UL Lafayette",+All!R178,IF(+All!$H178="UL Lafayette",+All!R178,0))</f>
        <v>UL Lafayette</v>
      </c>
      <c r="S119" s="708" t="str">
        <f>IF(+All!$F178="UL Lafayette",+All!S178,IF(+All!$H178="UL Lafayette",+All!S178,0))</f>
        <v>Ohio</v>
      </c>
      <c r="T119" s="706" t="str">
        <f>IF(+All!$F178="UL Lafayette",+All!T178,IF(+All!$H178="UL Lafayette",+All!T178,0))</f>
        <v>Ohio</v>
      </c>
      <c r="U119" s="707" t="str">
        <f>IF(+All!$F178="UL Lafayette",+All!U178,IF(+All!$H178="UL Lafayette",+All!U178,0))</f>
        <v>L</v>
      </c>
      <c r="V119" s="706">
        <f>IF(+All!$F635="UL Lafayette",+All!#REF!,IF(+All!$H635="UL Lafayette",+All!#REF!,0))</f>
        <v>0</v>
      </c>
      <c r="W119" s="707">
        <f>IF(+All!$F635="UL Lafayette",+All!#REF!,IF(+All!$H635="UL Lafayette",+All!#REF!,0))</f>
        <v>0</v>
      </c>
      <c r="X119" s="706">
        <f>IF(+All!$F635="UL Lafayette",+All!#REF!,IF(+All!$H635="UL Lafayette",+All!#REF!,0))</f>
        <v>0</v>
      </c>
      <c r="Y119" s="707">
        <f>IF(+All!$F635="UL Lafayette",+All!#REF!,IF(+All!$H635="UL Lafayette",+All!#REF!,0))</f>
        <v>0</v>
      </c>
      <c r="Z119" s="706">
        <f>IF(+All!$F635="UL Lafayette",+All!#REF!,IF(+All!$H635="UL Lafayette",+All!#REF!,0))</f>
        <v>0</v>
      </c>
      <c r="AA119" s="707">
        <f>IF(+All!$F635="UL Lafayette",+All!#REF!,IF(+All!$H635="UL Lafayette",+All!#REF!,0))</f>
        <v>0</v>
      </c>
      <c r="AB119" s="706">
        <f>IF(+All!$F635="UL Lafayette",+All!#REF!,IF(+All!$H635="UL Lafayette",+All!#REF!,0))</f>
        <v>0</v>
      </c>
      <c r="AC119" s="707">
        <f>IF(+All!$F635="UL Lafayette",+All!#REF!,IF(+All!$H635="UL Lafayette",+All!#REF!,0))</f>
        <v>0</v>
      </c>
      <c r="AD119" s="706">
        <f>IF(+All!$F635="UL Lafayette",+All!#REF!,IF(+All!$H635="UL Lafayette",+All!#REF!,0))</f>
        <v>0</v>
      </c>
      <c r="AE119" s="707">
        <f>IF(+All!$F635="UL Lafayette",+All!#REF!,IF(+All!$H635="UL Lafayette",+All!#REF!,0))</f>
        <v>0</v>
      </c>
      <c r="AF119" s="706">
        <f>IF(+All!$F635="UL Lafayette",+All!#REF!,IF(+All!$H635="UL Lafayette",+All!#REF!,0))</f>
        <v>0</v>
      </c>
      <c r="AG119" s="707">
        <f>IF(+All!$F635="UL Lafayette",+All!#REF!,IF(+All!$H635="UL Lafayette",+All!#REF!,0))</f>
        <v>0</v>
      </c>
      <c r="AH119" s="706">
        <f>IF(+All!$F635="UL Lafayette",+All!#REF!,IF(+All!$H635="UL Lafayette",+All!#REF!,0))</f>
        <v>0</v>
      </c>
      <c r="AI119" s="707">
        <f>IF(+All!$F635="UL Lafayette",+All!#REF!,IF(+All!$H635="UL Lafayette",+All!#REF!,0))</f>
        <v>0</v>
      </c>
      <c r="AJ119" s="706">
        <f>IF(+All!$F635="UL Lafayette",+All!#REF!,IF(+All!$H635="UL Lafayette",+All!#REF!,0))</f>
        <v>0</v>
      </c>
      <c r="AK119" s="707">
        <f>IF(+All!$F635="UL Lafayette",+All!#REF!,IF(+All!$H635="UL Lafayette",+All!#REF!,0))</f>
        <v>0</v>
      </c>
      <c r="AL119" s="81">
        <f>IF(+All!$F635="UL Lafayette",+All!V635,IF(+All!$H635="UL Lafayette",+All!V635,0))</f>
        <v>0</v>
      </c>
      <c r="AM119" s="82">
        <f>IF(+All!$F635="UL Lafayette",+All!W635,IF(+All!$H635="UL Lafayette",+All!W635,0))</f>
        <v>0</v>
      </c>
      <c r="AN119" s="81">
        <f>IF(+All!$F635="UL Lafayette",+All!X635,IF(+All!$H635="UL Lafayette",+All!X635,0))</f>
        <v>0</v>
      </c>
      <c r="AO119" s="83">
        <f>IF(+All!$F635="UL Lafayette",+All!Y635,IF(+All!$H635="UL Lafayette",+All!Y635,0))</f>
        <v>0</v>
      </c>
      <c r="AP119" s="84">
        <f>IF(+All!$F635="UL Lafayette",+All!Z635,IF(+All!$H635="UL Lafayette",+All!Z635,0))</f>
        <v>0</v>
      </c>
      <c r="AQ119" s="480">
        <f>IF(+All!$F635="UL Lafayette",+All!#REF!,IF(+All!$H635="UL Lafayette",+All!#REF!,0))</f>
        <v>0</v>
      </c>
      <c r="AR119" s="482">
        <f>IF(+All!$F635="UL Lafayette",+All!#REF!,IF(+All!$H635="UL Lafayette",+All!#REF!,0))</f>
        <v>0</v>
      </c>
      <c r="AS119" s="483">
        <f>IF(+All!$F635="UL Lafayette",+All!#REF!,IF(+All!$H635="UL Lafayette",+All!#REF!,0))</f>
        <v>0</v>
      </c>
      <c r="AT119" s="483">
        <f>IF(+All!$F635="UL Lafayette",+All!#REF!,IF(+All!$H635="UL Lafayette",+All!#REF!,0))</f>
        <v>0</v>
      </c>
      <c r="AU119" s="482">
        <f>IF(+All!$F635="UL Lafayette",+All!#REF!,IF(+All!$H635="UL Lafayette",+All!#REF!,0))</f>
        <v>0</v>
      </c>
      <c r="AV119" s="483">
        <f>IF(+All!$F635="UL Lafayette",+All!#REF!,IF(+All!$H635="UL Lafayette",+All!#REF!,0))</f>
        <v>0</v>
      </c>
      <c r="AW119" s="484">
        <f>IF(+All!$F635="UL Lafayette",+All!#REF!,IF(+All!$H635="UL Lafayette",+All!#REF!,0))</f>
        <v>0</v>
      </c>
      <c r="AX119" s="483">
        <f>IF(+All!$F635="UL Lafayette",+All!#REF!,IF(+All!$H635="UL Lafayette",+All!#REF!,0))</f>
        <v>0</v>
      </c>
      <c r="AY119" s="88">
        <f>IF(+All!$F635="UL Lafayette",+All!#REF!,IF(+All!$H635="UL Lafayette",+All!#REF!,0))</f>
        <v>0</v>
      </c>
      <c r="AZ119" s="89">
        <f>IF(+All!$F635="UL Lafayette",+All!#REF!,IF(+All!$H635="UL Lafayette",+All!#REF!,0))</f>
        <v>0</v>
      </c>
      <c r="BA119" s="90">
        <f>IF(+All!$F635="UL Lafayette",+All!#REF!,IF(+All!$H635="UL Lafayette",+All!#REF!,0))</f>
        <v>0</v>
      </c>
      <c r="BB119" s="90">
        <f>IF(+All!$F635="UL Lafayette",+All!#REF!,IF(+All!$H635="UL Lafayette",+All!#REF!,0))</f>
        <v>0</v>
      </c>
      <c r="BC119" s="91">
        <f>IF(+All!$F635="UL Lafayette",+All!#REF!,IF(+All!$H635="UL Lafayette",+All!#REF!,0))</f>
        <v>0</v>
      </c>
      <c r="BD119" s="482">
        <f>IF(+All!$F635="UL Lafayette",+All!#REF!,IF(+All!$H635="UL Lafayette",+All!#REF!,0))</f>
        <v>0</v>
      </c>
      <c r="BE119" s="483">
        <f>IF(+All!$F635="UL Lafayette",+All!#REF!,IF(+All!$H635="UL Lafayette",+All!#REF!,0))</f>
        <v>0</v>
      </c>
      <c r="BF119" s="483">
        <f>IF(+All!$F635="UL Lafayette",+All!#REF!,IF(+All!$H635="UL Lafayette",+All!#REF!,0))</f>
        <v>0</v>
      </c>
      <c r="BG119" s="482">
        <f>IF(+All!$F635="UL Lafayette",+All!#REF!,IF(+All!$H635="UL Lafayette",+All!#REF!,0))</f>
        <v>0</v>
      </c>
      <c r="BH119" s="483">
        <f>IF(+All!$F635="UL Lafayette",+All!#REF!,IF(+All!$H635="UL Lafayette",+All!#REF!,0))</f>
        <v>0</v>
      </c>
      <c r="BI119" s="484">
        <f>IF(+All!$F635="UL Lafayette",+All!#REF!,IF(+All!$H635="UL Lafayette",+All!#REF!,0))</f>
        <v>0</v>
      </c>
      <c r="BJ119" s="92">
        <f>IF(+All!$F635="UL Lafayette",+All!#REF!,IF(+All!$H635="UL Lafayette",+All!#REF!,0))</f>
        <v>0</v>
      </c>
      <c r="BK119" s="93">
        <f>IF(+All!$F635="UL Lafayette",+All!#REF!,IF(+All!$H635="UL Lafayette",+All!#REF!,0))</f>
        <v>0</v>
      </c>
      <c r="BL119" s="817"/>
      <c r="BM119" s="817"/>
      <c r="BN119" s="817"/>
      <c r="BO119" s="817"/>
      <c r="BP119" s="817"/>
      <c r="BQ119" s="817"/>
    </row>
    <row r="120" spans="1:69" s="107" customFormat="1" x14ac:dyDescent="0.8">
      <c r="A120" s="70">
        <f>IF(+All!$F314="UL Lafayette",+All!A314,IF(+All!$H314="UL Lafayette",+All!A314,0))</f>
        <v>4</v>
      </c>
      <c r="B120" s="480" t="str">
        <f>IF(+All!$F314="UL Lafayette",+All!B314,IF(+All!$H314="UL Lafayette",+All!B314,0))</f>
        <v>Sat</v>
      </c>
      <c r="C120" s="72">
        <f>IF(+All!$F314="UL Lafayette",+All!C314,IF(+All!$H314="UL Lafayette",+All!C314,0))</f>
        <v>44464</v>
      </c>
      <c r="D120" s="73">
        <f>IF(+All!$F314="UL Lafayette",+All!D314,IF(+All!$H314="UL Lafayette",+All!D314,0))</f>
        <v>0.75</v>
      </c>
      <c r="E120" s="707">
        <f>IF(+All!$F314="UL Lafayette",+All!E314,IF(+All!$H314="UL Lafayette",+All!E314,0))</f>
        <v>0</v>
      </c>
      <c r="F120" s="75" t="str">
        <f>IF(+All!$F314="UL Lafayette",+All!F314,IF(+All!$H314="UL Lafayette",+All!F314,0))</f>
        <v>UL Lafayette</v>
      </c>
      <c r="G120" s="76" t="str">
        <f>IF(+All!$F314="UL Lafayette",+All!G314,IF(+All!$H314="UL Lafayette",+All!G314,0))</f>
        <v>SB</v>
      </c>
      <c r="H120" s="75" t="str">
        <f>IF(+All!$F314="UL Lafayette",+All!H314,IF(+All!$H314="UL Lafayette",+All!H314,0))</f>
        <v>Georgia Southern</v>
      </c>
      <c r="I120" s="76" t="str">
        <f>IF(+All!$F314="UL Lafayette",+All!I314,IF(+All!$H314="UL Lafayette",+All!I314,0))</f>
        <v>SB</v>
      </c>
      <c r="J120" s="706" t="str">
        <f>IF(+All!$F314="UL Lafayette",+All!J314,IF(+All!$H314="UL Lafayette",+All!J314,0))</f>
        <v>UL Lafayette</v>
      </c>
      <c r="K120" s="707" t="str">
        <f>IF(+All!$F314="UL Lafayette",+All!K314,IF(+All!$H314="UL Lafayette",+All!K314,0))</f>
        <v>Georgia Southern</v>
      </c>
      <c r="L120" s="78">
        <f>IF(+All!$F314="UL Lafayette",+All!L314,IF(+All!$H314="UL Lafayette",+All!L314,0))</f>
        <v>13.5</v>
      </c>
      <c r="M120" s="79">
        <f>IF(+All!$F314="UL Lafayette",+All!M314,IF(+All!$H314="UL Lafayette",+All!M314,0))</f>
        <v>53.5</v>
      </c>
      <c r="N120" s="706" t="str">
        <f>IF(+All!$F314="UL Lafayette",+All!N314,IF(+All!$H314="UL Lafayette",+All!N314,0))</f>
        <v>UL Lafayette</v>
      </c>
      <c r="O120" s="708">
        <f>IF(+All!$F314="UL Lafayette",+All!O314,IF(+All!$H314="UL Lafayette",+All!O314,0))</f>
        <v>28</v>
      </c>
      <c r="P120" s="708" t="str">
        <f>IF(+All!$F314="UL Lafayette",+All!P314,IF(+All!$H314="UL Lafayette",+All!P314,0))</f>
        <v>Georgia Southern</v>
      </c>
      <c r="Q120" s="707">
        <f>IF(+All!$F314="UL Lafayette",+All!Q314,IF(+All!$H314="UL Lafayette",+All!Q314,0))</f>
        <v>20</v>
      </c>
      <c r="R120" s="706" t="str">
        <f>IF(+All!$F314="UL Lafayette",+All!R314,IF(+All!$H314="UL Lafayette",+All!R314,0))</f>
        <v>Georgia Southern</v>
      </c>
      <c r="S120" s="708" t="str">
        <f>IF(+All!$F314="UL Lafayette",+All!S314,IF(+All!$H314="UL Lafayette",+All!S314,0))</f>
        <v>UL Lafayette</v>
      </c>
      <c r="T120" s="706" t="str">
        <f>IF(+All!$F314="UL Lafayette",+All!T314,IF(+All!$H314="UL Lafayette",+All!T314,0))</f>
        <v>UL Lafayette</v>
      </c>
      <c r="U120" s="707" t="str">
        <f>IF(+All!$F314="UL Lafayette",+All!U314,IF(+All!$H314="UL Lafayette",+All!U314,0))</f>
        <v>L</v>
      </c>
      <c r="V120" s="706" t="e">
        <f>IF(+All!#REF!="UL Lafayette",+All!#REF!,IF(+All!#REF!="UL Lafayette",+All!#REF!,0))</f>
        <v>#REF!</v>
      </c>
      <c r="W120" s="707" t="e">
        <f>IF(+All!#REF!="UL Lafayette",+All!#REF!,IF(+All!#REF!="UL Lafayette",+All!#REF!,0))</f>
        <v>#REF!</v>
      </c>
      <c r="X120" s="706" t="e">
        <f>IF(+All!#REF!="UL Lafayette",+All!#REF!,IF(+All!#REF!="UL Lafayette",+All!#REF!,0))</f>
        <v>#REF!</v>
      </c>
      <c r="Y120" s="707" t="e">
        <f>IF(+All!#REF!="UL Lafayette",+All!#REF!,IF(+All!#REF!="UL Lafayette",+All!#REF!,0))</f>
        <v>#REF!</v>
      </c>
      <c r="Z120" s="706" t="e">
        <f>IF(+All!#REF!="UL Lafayette",+All!#REF!,IF(+All!#REF!="UL Lafayette",+All!#REF!,0))</f>
        <v>#REF!</v>
      </c>
      <c r="AA120" s="707" t="e">
        <f>IF(+All!#REF!="UL Lafayette",+All!#REF!,IF(+All!#REF!="UL Lafayette",+All!#REF!,0))</f>
        <v>#REF!</v>
      </c>
      <c r="AB120" s="706" t="e">
        <f>IF(+All!#REF!="UL Lafayette",+All!#REF!,IF(+All!#REF!="UL Lafayette",+All!#REF!,0))</f>
        <v>#REF!</v>
      </c>
      <c r="AC120" s="707" t="e">
        <f>IF(+All!#REF!="UL Lafayette",+All!#REF!,IF(+All!#REF!="UL Lafayette",+All!#REF!,0))</f>
        <v>#REF!</v>
      </c>
      <c r="AD120" s="706" t="e">
        <f>IF(+All!#REF!="UL Lafayette",+All!#REF!,IF(+All!#REF!="UL Lafayette",+All!#REF!,0))</f>
        <v>#REF!</v>
      </c>
      <c r="AE120" s="707" t="e">
        <f>IF(+All!#REF!="UL Lafayette",+All!#REF!,IF(+All!#REF!="UL Lafayette",+All!#REF!,0))</f>
        <v>#REF!</v>
      </c>
      <c r="AF120" s="706" t="e">
        <f>IF(+All!#REF!="UL Lafayette",+All!#REF!,IF(+All!#REF!="UL Lafayette",+All!#REF!,0))</f>
        <v>#REF!</v>
      </c>
      <c r="AG120" s="707" t="e">
        <f>IF(+All!#REF!="UL Lafayette",+All!#REF!,IF(+All!#REF!="UL Lafayette",+All!#REF!,0))</f>
        <v>#REF!</v>
      </c>
      <c r="AH120" s="706" t="e">
        <f>IF(+All!#REF!="UL Lafayette",+All!#REF!,IF(+All!#REF!="UL Lafayette",+All!#REF!,0))</f>
        <v>#REF!</v>
      </c>
      <c r="AI120" s="707" t="e">
        <f>IF(+All!#REF!="UL Lafayette",+All!#REF!,IF(+All!#REF!="UL Lafayette",+All!#REF!,0))</f>
        <v>#REF!</v>
      </c>
      <c r="AJ120" s="706" t="e">
        <f>IF(+All!#REF!="UL Lafayette",+All!#REF!,IF(+All!#REF!="UL Lafayette",+All!#REF!,0))</f>
        <v>#REF!</v>
      </c>
      <c r="AK120" s="707" t="e">
        <f>IF(+All!#REF!="UL Lafayette",+All!#REF!,IF(+All!#REF!="UL Lafayette",+All!#REF!,0))</f>
        <v>#REF!</v>
      </c>
      <c r="AL120" s="81" t="e">
        <f>IF(+All!#REF!="UL Lafayette",+All!#REF!,IF(+All!#REF!="UL Lafayette",+All!#REF!,0))</f>
        <v>#REF!</v>
      </c>
      <c r="AM120" s="82" t="e">
        <f>IF(+All!#REF!="UL Lafayette",+All!#REF!,IF(+All!#REF!="UL Lafayette",+All!#REF!,0))</f>
        <v>#REF!</v>
      </c>
      <c r="AN120" s="81" t="e">
        <f>IF(+All!#REF!="UL Lafayette",+All!#REF!,IF(+All!#REF!="UL Lafayette",+All!#REF!,0))</f>
        <v>#REF!</v>
      </c>
      <c r="AO120" s="83" t="e">
        <f>IF(+All!#REF!="UL Lafayette",+All!#REF!,IF(+All!#REF!="UL Lafayette",+All!#REF!,0))</f>
        <v>#REF!</v>
      </c>
      <c r="AP120" s="84" t="e">
        <f>IF(+All!#REF!="UL Lafayette",+All!#REF!,IF(+All!#REF!="UL Lafayette",+All!#REF!,0))</f>
        <v>#REF!</v>
      </c>
      <c r="AQ120" s="480" t="e">
        <f>IF(+All!#REF!="UL Lafayette",+All!#REF!,IF(+All!#REF!="UL Lafayette",+All!#REF!,0))</f>
        <v>#REF!</v>
      </c>
      <c r="AR120" s="482" t="e">
        <f>IF(+All!#REF!="UL Lafayette",+All!#REF!,IF(+All!#REF!="UL Lafayette",+All!#REF!,0))</f>
        <v>#REF!</v>
      </c>
      <c r="AS120" s="483" t="e">
        <f>IF(+All!#REF!="UL Lafayette",+All!#REF!,IF(+All!#REF!="UL Lafayette",+All!#REF!,0))</f>
        <v>#REF!</v>
      </c>
      <c r="AT120" s="483" t="e">
        <f>IF(+All!#REF!="UL Lafayette",+All!#REF!,IF(+All!#REF!="UL Lafayette",+All!#REF!,0))</f>
        <v>#REF!</v>
      </c>
      <c r="AU120" s="482" t="e">
        <f>IF(+All!#REF!="UL Lafayette",+All!#REF!,IF(+All!#REF!="UL Lafayette",+All!#REF!,0))</f>
        <v>#REF!</v>
      </c>
      <c r="AV120" s="483" t="e">
        <f>IF(+All!#REF!="UL Lafayette",+All!#REF!,IF(+All!#REF!="UL Lafayette",+All!#REF!,0))</f>
        <v>#REF!</v>
      </c>
      <c r="AW120" s="484" t="e">
        <f>IF(+All!#REF!="UL Lafayette",+All!#REF!,IF(+All!#REF!="UL Lafayette",+All!#REF!,0))</f>
        <v>#REF!</v>
      </c>
      <c r="AX120" s="483" t="e">
        <f>IF(+All!#REF!="UL Lafayette",+All!#REF!,IF(+All!#REF!="UL Lafayette",+All!#REF!,0))</f>
        <v>#REF!</v>
      </c>
      <c r="AY120" s="88" t="e">
        <f>IF(+All!#REF!="UL Lafayette",+All!#REF!,IF(+All!#REF!="UL Lafayette",+All!#REF!,0))</f>
        <v>#REF!</v>
      </c>
      <c r="AZ120" s="89" t="e">
        <f>IF(+All!#REF!="UL Lafayette",+All!#REF!,IF(+All!#REF!="UL Lafayette",+All!#REF!,0))</f>
        <v>#REF!</v>
      </c>
      <c r="BA120" s="90" t="e">
        <f>IF(+All!#REF!="UL Lafayette",+All!#REF!,IF(+All!#REF!="UL Lafayette",+All!#REF!,0))</f>
        <v>#REF!</v>
      </c>
      <c r="BB120" s="90" t="e">
        <f>IF(+All!#REF!="UL Lafayette",+All!#REF!,IF(+All!#REF!="UL Lafayette",+All!#REF!,0))</f>
        <v>#REF!</v>
      </c>
      <c r="BC120" s="91" t="e">
        <f>IF(+All!#REF!="UL Lafayette",+All!#REF!,IF(+All!#REF!="UL Lafayette",+All!#REF!,0))</f>
        <v>#REF!</v>
      </c>
      <c r="BD120" s="482" t="e">
        <f>IF(+All!#REF!="UL Lafayette",+All!#REF!,IF(+All!#REF!="UL Lafayette",+All!#REF!,0))</f>
        <v>#REF!</v>
      </c>
      <c r="BE120" s="483" t="e">
        <f>IF(+All!#REF!="UL Lafayette",+All!#REF!,IF(+All!#REF!="UL Lafayette",+All!#REF!,0))</f>
        <v>#REF!</v>
      </c>
      <c r="BF120" s="483" t="e">
        <f>IF(+All!#REF!="UL Lafayette",+All!#REF!,IF(+All!#REF!="UL Lafayette",+All!#REF!,0))</f>
        <v>#REF!</v>
      </c>
      <c r="BG120" s="482" t="e">
        <f>IF(+All!#REF!="UL Lafayette",+All!#REF!,IF(+All!#REF!="UL Lafayette",+All!#REF!,0))</f>
        <v>#REF!</v>
      </c>
      <c r="BH120" s="483" t="e">
        <f>IF(+All!#REF!="UL Lafayette",+All!#REF!,IF(+All!#REF!="UL Lafayette",+All!#REF!,0))</f>
        <v>#REF!</v>
      </c>
      <c r="BI120" s="484" t="e">
        <f>IF(+All!#REF!="UL Lafayette",+All!#REF!,IF(+All!#REF!="UL Lafayette",+All!#REF!,0))</f>
        <v>#REF!</v>
      </c>
      <c r="BJ120" s="92" t="e">
        <f>IF(+All!#REF!="UL Lafayette",+All!#REF!,IF(+All!#REF!="UL Lafayette",+All!#REF!,0))</f>
        <v>#REF!</v>
      </c>
      <c r="BK120" s="93" t="e">
        <f>IF(+All!#REF!="UL Lafayette",+All!#REF!,IF(+All!#REF!="UL Lafayette",+All!#REF!,0))</f>
        <v>#REF!</v>
      </c>
      <c r="BL120" s="817"/>
      <c r="BM120" s="817"/>
      <c r="BN120" s="817"/>
      <c r="BO120" s="817"/>
      <c r="BP120" s="817"/>
      <c r="BQ120" s="817"/>
    </row>
    <row r="121" spans="1:69" s="107" customFormat="1" x14ac:dyDescent="0.8">
      <c r="A121" s="70">
        <f>IF(+All!$F380="UL Lafayette",+All!A380,IF(+All!$H380="UL Lafayette",+All!A380,0))</f>
        <v>5</v>
      </c>
      <c r="B121" s="480" t="str">
        <f>IF(+All!$F380="UL Lafayette",+All!B380,IF(+All!$H380="UL Lafayette",+All!B380,0))</f>
        <v>Sat</v>
      </c>
      <c r="C121" s="72">
        <f>IF(+All!$F380="UL Lafayette",+All!C380,IF(+All!$H380="UL Lafayette",+All!C380,0))</f>
        <v>44471</v>
      </c>
      <c r="D121" s="73">
        <f>IF(+All!$F380="UL Lafayette",+All!D380,IF(+All!$H380="UL Lafayette",+All!D380,0))</f>
        <v>0.83333333333333337</v>
      </c>
      <c r="E121" s="707">
        <f>IF(+All!$F380="UL Lafayette",+All!E380,IF(+All!$H380="UL Lafayette",+All!E380,0))</f>
        <v>0</v>
      </c>
      <c r="F121" s="75" t="str">
        <f>IF(+All!$F380="UL Lafayette",+All!F380,IF(+All!$H380="UL Lafayette",+All!F380,0))</f>
        <v>UL Lafayette</v>
      </c>
      <c r="G121" s="76" t="str">
        <f>IF(+All!$F380="UL Lafayette",+All!G380,IF(+All!$H380="UL Lafayette",+All!G380,0))</f>
        <v>SB</v>
      </c>
      <c r="H121" s="75" t="str">
        <f>IF(+All!$F380="UL Lafayette",+All!H380,IF(+All!$H380="UL Lafayette",+All!H380,0))</f>
        <v>South Alabama</v>
      </c>
      <c r="I121" s="76" t="str">
        <f>IF(+All!$F380="UL Lafayette",+All!I380,IF(+All!$H380="UL Lafayette",+All!I380,0))</f>
        <v>SB</v>
      </c>
      <c r="J121" s="706" t="str">
        <f>IF(+All!$F380="UL Lafayette",+All!J380,IF(+All!$H380="UL Lafayette",+All!J380,0))</f>
        <v>UL Lafayette</v>
      </c>
      <c r="K121" s="707" t="str">
        <f>IF(+All!$F380="UL Lafayette",+All!K380,IF(+All!$H380="UL Lafayette",+All!K380,0))</f>
        <v>South Alabama</v>
      </c>
      <c r="L121" s="78">
        <f>IF(+All!$F380="UL Lafayette",+All!L380,IF(+All!$H380="UL Lafayette",+All!L380,0))</f>
        <v>12.5</v>
      </c>
      <c r="M121" s="79">
        <f>IF(+All!$F380="UL Lafayette",+All!M380,IF(+All!$H380="UL Lafayette",+All!M380,0))</f>
        <v>52.5</v>
      </c>
      <c r="N121" s="706" t="str">
        <f>IF(+All!$F380="UL Lafayette",+All!N380,IF(+All!$H380="UL Lafayette",+All!N380,0))</f>
        <v>UL Lafayette</v>
      </c>
      <c r="O121" s="708">
        <f>IF(+All!$F380="UL Lafayette",+All!O380,IF(+All!$H380="UL Lafayette",+All!O380,0))</f>
        <v>20</v>
      </c>
      <c r="P121" s="708" t="str">
        <f>IF(+All!$F380="UL Lafayette",+All!P380,IF(+All!$H380="UL Lafayette",+All!P380,0))</f>
        <v>South Alabama</v>
      </c>
      <c r="Q121" s="707">
        <f>IF(+All!$F380="UL Lafayette",+All!Q380,IF(+All!$H380="UL Lafayette",+All!Q380,0))</f>
        <v>18</v>
      </c>
      <c r="R121" s="706" t="str">
        <f>IF(+All!$F380="UL Lafayette",+All!R380,IF(+All!$H380="UL Lafayette",+All!R380,0))</f>
        <v>South Alabama</v>
      </c>
      <c r="S121" s="708" t="str">
        <f>IF(+All!$F380="UL Lafayette",+All!S380,IF(+All!$H380="UL Lafayette",+All!S380,0))</f>
        <v>UL Lafayette</v>
      </c>
      <c r="T121" s="706" t="str">
        <f>IF(+All!$F380="UL Lafayette",+All!T380,IF(+All!$H380="UL Lafayette",+All!T380,0))</f>
        <v>UL Lafayette</v>
      </c>
      <c r="U121" s="707" t="str">
        <f>IF(+All!$F380="UL Lafayette",+All!U380,IF(+All!$H380="UL Lafayette",+All!U380,0))</f>
        <v>L</v>
      </c>
      <c r="V121" s="706" t="e">
        <f>IF(+All!#REF!="UL Lafayette",+All!#REF!,IF(+All!#REF!="UL Lafayette",+All!#REF!,0))</f>
        <v>#REF!</v>
      </c>
      <c r="W121" s="707" t="e">
        <f>IF(+All!#REF!="UL Lafayette",+All!#REF!,IF(+All!#REF!="UL Lafayette",+All!#REF!,0))</f>
        <v>#REF!</v>
      </c>
      <c r="X121" s="706" t="e">
        <f>IF(+All!#REF!="UL Lafayette",+All!#REF!,IF(+All!#REF!="UL Lafayette",+All!#REF!,0))</f>
        <v>#REF!</v>
      </c>
      <c r="Y121" s="707" t="e">
        <f>IF(+All!#REF!="UL Lafayette",+All!#REF!,IF(+All!#REF!="UL Lafayette",+All!#REF!,0))</f>
        <v>#REF!</v>
      </c>
      <c r="Z121" s="706" t="e">
        <f>IF(+All!#REF!="UL Lafayette",+All!#REF!,IF(+All!#REF!="UL Lafayette",+All!#REF!,0))</f>
        <v>#REF!</v>
      </c>
      <c r="AA121" s="707" t="e">
        <f>IF(+All!#REF!="UL Lafayette",+All!#REF!,IF(+All!#REF!="UL Lafayette",+All!#REF!,0))</f>
        <v>#REF!</v>
      </c>
      <c r="AB121" s="706" t="e">
        <f>IF(+All!#REF!="UL Lafayette",+All!#REF!,IF(+All!#REF!="UL Lafayette",+All!#REF!,0))</f>
        <v>#REF!</v>
      </c>
      <c r="AC121" s="707" t="e">
        <f>IF(+All!#REF!="UL Lafayette",+All!#REF!,IF(+All!#REF!="UL Lafayette",+All!#REF!,0))</f>
        <v>#REF!</v>
      </c>
      <c r="AD121" s="706" t="e">
        <f>IF(+All!#REF!="UL Lafayette",+All!#REF!,IF(+All!#REF!="UL Lafayette",+All!#REF!,0))</f>
        <v>#REF!</v>
      </c>
      <c r="AE121" s="707" t="e">
        <f>IF(+All!#REF!="UL Lafayette",+All!#REF!,IF(+All!#REF!="UL Lafayette",+All!#REF!,0))</f>
        <v>#REF!</v>
      </c>
      <c r="AF121" s="706" t="e">
        <f>IF(+All!#REF!="UL Lafayette",+All!#REF!,IF(+All!#REF!="UL Lafayette",+All!#REF!,0))</f>
        <v>#REF!</v>
      </c>
      <c r="AG121" s="707" t="e">
        <f>IF(+All!#REF!="UL Lafayette",+All!#REF!,IF(+All!#REF!="UL Lafayette",+All!#REF!,0))</f>
        <v>#REF!</v>
      </c>
      <c r="AH121" s="706" t="e">
        <f>IF(+All!#REF!="UL Lafayette",+All!#REF!,IF(+All!#REF!="UL Lafayette",+All!#REF!,0))</f>
        <v>#REF!</v>
      </c>
      <c r="AI121" s="707" t="e">
        <f>IF(+All!#REF!="UL Lafayette",+All!#REF!,IF(+All!#REF!="UL Lafayette",+All!#REF!,0))</f>
        <v>#REF!</v>
      </c>
      <c r="AJ121" s="706" t="e">
        <f>IF(+All!#REF!="UL Lafayette",+All!#REF!,IF(+All!#REF!="UL Lafayette",+All!#REF!,0))</f>
        <v>#REF!</v>
      </c>
      <c r="AK121" s="707" t="e">
        <f>IF(+All!#REF!="UL Lafayette",+All!#REF!,IF(+All!#REF!="UL Lafayette",+All!#REF!,0))</f>
        <v>#REF!</v>
      </c>
      <c r="AL121" s="81" t="e">
        <f>IF(+All!#REF!="UL Lafayette",+All!#REF!,IF(+All!#REF!="UL Lafayette",+All!#REF!,0))</f>
        <v>#REF!</v>
      </c>
      <c r="AM121" s="82" t="e">
        <f>IF(+All!#REF!="UL Lafayette",+All!#REF!,IF(+All!#REF!="UL Lafayette",+All!#REF!,0))</f>
        <v>#REF!</v>
      </c>
      <c r="AN121" s="81" t="e">
        <f>IF(+All!#REF!="UL Lafayette",+All!#REF!,IF(+All!#REF!="UL Lafayette",+All!#REF!,0))</f>
        <v>#REF!</v>
      </c>
      <c r="AO121" s="83" t="e">
        <f>IF(+All!#REF!="UL Lafayette",+All!#REF!,IF(+All!#REF!="UL Lafayette",+All!#REF!,0))</f>
        <v>#REF!</v>
      </c>
      <c r="AP121" s="84" t="e">
        <f>IF(+All!#REF!="UL Lafayette",+All!#REF!,IF(+All!#REF!="UL Lafayette",+All!#REF!,0))</f>
        <v>#REF!</v>
      </c>
      <c r="AQ121" s="480" t="e">
        <f>IF(+All!#REF!="UL Lafayette",+All!#REF!,IF(+All!#REF!="UL Lafayette",+All!#REF!,0))</f>
        <v>#REF!</v>
      </c>
      <c r="AR121" s="482" t="e">
        <f>IF(+All!#REF!="UL Lafayette",+All!#REF!,IF(+All!#REF!="UL Lafayette",+All!#REF!,0))</f>
        <v>#REF!</v>
      </c>
      <c r="AS121" s="483" t="e">
        <f>IF(+All!#REF!="UL Lafayette",+All!#REF!,IF(+All!#REF!="UL Lafayette",+All!#REF!,0))</f>
        <v>#REF!</v>
      </c>
      <c r="AT121" s="483" t="e">
        <f>IF(+All!#REF!="UL Lafayette",+All!#REF!,IF(+All!#REF!="UL Lafayette",+All!#REF!,0))</f>
        <v>#REF!</v>
      </c>
      <c r="AU121" s="482" t="e">
        <f>IF(+All!#REF!="UL Lafayette",+All!#REF!,IF(+All!#REF!="UL Lafayette",+All!#REF!,0))</f>
        <v>#REF!</v>
      </c>
      <c r="AV121" s="483" t="e">
        <f>IF(+All!#REF!="UL Lafayette",+All!#REF!,IF(+All!#REF!="UL Lafayette",+All!#REF!,0))</f>
        <v>#REF!</v>
      </c>
      <c r="AW121" s="484" t="e">
        <f>IF(+All!#REF!="UL Lafayette",+All!#REF!,IF(+All!#REF!="UL Lafayette",+All!#REF!,0))</f>
        <v>#REF!</v>
      </c>
      <c r="AX121" s="483" t="e">
        <f>IF(+All!#REF!="UL Lafayette",+All!#REF!,IF(+All!#REF!="UL Lafayette",+All!#REF!,0))</f>
        <v>#REF!</v>
      </c>
      <c r="AY121" s="88" t="e">
        <f>IF(+All!#REF!="UL Lafayette",+All!#REF!,IF(+All!#REF!="UL Lafayette",+All!#REF!,0))</f>
        <v>#REF!</v>
      </c>
      <c r="AZ121" s="89" t="e">
        <f>IF(+All!#REF!="UL Lafayette",+All!#REF!,IF(+All!#REF!="UL Lafayette",+All!#REF!,0))</f>
        <v>#REF!</v>
      </c>
      <c r="BA121" s="90" t="e">
        <f>IF(+All!#REF!="UL Lafayette",+All!#REF!,IF(+All!#REF!="UL Lafayette",+All!#REF!,0))</f>
        <v>#REF!</v>
      </c>
      <c r="BB121" s="90" t="e">
        <f>IF(+All!#REF!="UL Lafayette",+All!#REF!,IF(+All!#REF!="UL Lafayette",+All!#REF!,0))</f>
        <v>#REF!</v>
      </c>
      <c r="BC121" s="91" t="e">
        <f>IF(+All!#REF!="UL Lafayette",+All!#REF!,IF(+All!#REF!="UL Lafayette",+All!#REF!,0))</f>
        <v>#REF!</v>
      </c>
      <c r="BD121" s="482" t="e">
        <f>IF(+All!#REF!="UL Lafayette",+All!#REF!,IF(+All!#REF!="UL Lafayette",+All!#REF!,0))</f>
        <v>#REF!</v>
      </c>
      <c r="BE121" s="483" t="e">
        <f>IF(+All!#REF!="UL Lafayette",+All!#REF!,IF(+All!#REF!="UL Lafayette",+All!#REF!,0))</f>
        <v>#REF!</v>
      </c>
      <c r="BF121" s="483" t="e">
        <f>IF(+All!#REF!="UL Lafayette",+All!#REF!,IF(+All!#REF!="UL Lafayette",+All!#REF!,0))</f>
        <v>#REF!</v>
      </c>
      <c r="BG121" s="482" t="e">
        <f>IF(+All!#REF!="UL Lafayette",+All!#REF!,IF(+All!#REF!="UL Lafayette",+All!#REF!,0))</f>
        <v>#REF!</v>
      </c>
      <c r="BH121" s="483" t="e">
        <f>IF(+All!#REF!="UL Lafayette",+All!#REF!,IF(+All!#REF!="UL Lafayette",+All!#REF!,0))</f>
        <v>#REF!</v>
      </c>
      <c r="BI121" s="484" t="e">
        <f>IF(+All!#REF!="UL Lafayette",+All!#REF!,IF(+All!#REF!="UL Lafayette",+All!#REF!,0))</f>
        <v>#REF!</v>
      </c>
      <c r="BJ121" s="92" t="e">
        <f>IF(+All!#REF!="UL Lafayette",+All!#REF!,IF(+All!#REF!="UL Lafayette",+All!#REF!,0))</f>
        <v>#REF!</v>
      </c>
      <c r="BK121" s="93" t="e">
        <f>IF(+All!#REF!="UL Lafayette",+All!#REF!,IF(+All!#REF!="UL Lafayette",+All!#REF!,0))</f>
        <v>#REF!</v>
      </c>
      <c r="BL121" s="817"/>
      <c r="BM121" s="817"/>
      <c r="BN121" s="817"/>
      <c r="BO121" s="817"/>
      <c r="BP121" s="817"/>
      <c r="BQ121" s="817"/>
    </row>
    <row r="122" spans="1:69" s="107" customFormat="1" x14ac:dyDescent="0.8">
      <c r="A122" s="70">
        <f>IF(+All!$F472="UL Lafayette",+All!A472,IF(+All!$H472="UL Lafayette",+All!A472,0))</f>
        <v>6</v>
      </c>
      <c r="B122" s="480" t="str">
        <f>IF(+All!$F472="UL Lafayette",+All!B472,IF(+All!$H472="UL Lafayette",+All!B472,0))</f>
        <v>Sat</v>
      </c>
      <c r="C122" s="72">
        <f>IF(+All!$F472="UL Lafayette",+All!C472,IF(+All!$H472="UL Lafayette",+All!C472,0))</f>
        <v>44478</v>
      </c>
      <c r="D122" s="73">
        <f>IF(+All!$F472="UL Lafayette",+All!D472,IF(+All!$H472="UL Lafayette",+All!D472,0))</f>
        <v>0</v>
      </c>
      <c r="E122" s="707">
        <f>IF(+All!$F472="UL Lafayette",+All!E472,IF(+All!$H472="UL Lafayette",+All!E472,0))</f>
        <v>0</v>
      </c>
      <c r="F122" s="75" t="str">
        <f>IF(+All!$F472="UL Lafayette",+All!F472,IF(+All!$H472="UL Lafayette",+All!F472,0))</f>
        <v>UL Lafayette</v>
      </c>
      <c r="G122" s="76" t="str">
        <f>IF(+All!$F472="UL Lafayette",+All!G472,IF(+All!$H472="UL Lafayette",+All!G472,0))</f>
        <v>SB</v>
      </c>
      <c r="H122" s="75" t="str">
        <f>IF(+All!$F472="UL Lafayette",+All!H472,IF(+All!$H472="UL Lafayette",+All!H472,0))</f>
        <v>Open</v>
      </c>
      <c r="I122" s="76" t="str">
        <f>IF(+All!$F472="UL Lafayette",+All!I472,IF(+All!$H472="UL Lafayette",+All!I472,0))</f>
        <v>ZZZ</v>
      </c>
      <c r="J122" s="706">
        <f>IF(+All!$F472="UL Lafayette",+All!J472,IF(+All!$H472="UL Lafayette",+All!J472,0))</f>
        <v>0</v>
      </c>
      <c r="K122" s="707" t="str">
        <f>IF(+All!$F472="UL Lafayette",+All!K472,IF(+All!$H472="UL Lafayette",+All!K472,0))</f>
        <v>UL Lafayette</v>
      </c>
      <c r="L122" s="78">
        <f>IF(+All!$F472="UL Lafayette",+All!L472,IF(+All!$H472="UL Lafayette",+All!L472,0))</f>
        <v>0</v>
      </c>
      <c r="M122" s="79">
        <f>IF(+All!$F472="UL Lafayette",+All!M472,IF(+All!$H472="UL Lafayette",+All!M472,0))</f>
        <v>0</v>
      </c>
      <c r="N122" s="706">
        <f>IF(+All!$F472="UL Lafayette",+All!N472,IF(+All!$H472="UL Lafayette",+All!N472,0))</f>
        <v>0</v>
      </c>
      <c r="O122" s="708">
        <f>IF(+All!$F472="UL Lafayette",+All!O472,IF(+All!$H472="UL Lafayette",+All!O472,0))</f>
        <v>0</v>
      </c>
      <c r="P122" s="708">
        <f>IF(+All!$F472="UL Lafayette",+All!P472,IF(+All!$H472="UL Lafayette",+All!P472,0))</f>
        <v>0</v>
      </c>
      <c r="Q122" s="707">
        <f>IF(+All!$F472="UL Lafayette",+All!Q472,IF(+All!$H472="UL Lafayette",+All!Q472,0))</f>
        <v>0</v>
      </c>
      <c r="R122" s="706">
        <f>IF(+All!$F472="UL Lafayette",+All!R472,IF(+All!$H472="UL Lafayette",+All!R472,0))</f>
        <v>0</v>
      </c>
      <c r="S122" s="708">
        <f>IF(+All!$F472="UL Lafayette",+All!S472,IF(+All!$H472="UL Lafayette",+All!S472,0))</f>
        <v>0</v>
      </c>
      <c r="T122" s="706">
        <f>IF(+All!$F472="UL Lafayette",+All!T472,IF(+All!$H472="UL Lafayette",+All!T472,0))</f>
        <v>0</v>
      </c>
      <c r="U122" s="707">
        <f>IF(+All!$F472="UL Lafayette",+All!U472,IF(+All!$H472="UL Lafayette",+All!U472,0))</f>
        <v>0</v>
      </c>
      <c r="V122" s="706" t="e">
        <f>IF(+All!#REF!="UL Lafayette",+All!#REF!,IF(+All!#REF!="UL Lafayette",+All!#REF!,0))</f>
        <v>#REF!</v>
      </c>
      <c r="W122" s="707" t="e">
        <f>IF(+All!#REF!="UL Lafayette",+All!#REF!,IF(+All!#REF!="UL Lafayette",+All!#REF!,0))</f>
        <v>#REF!</v>
      </c>
      <c r="X122" s="706" t="e">
        <f>IF(+All!#REF!="UL Lafayette",+All!#REF!,IF(+All!#REF!="UL Lafayette",+All!#REF!,0))</f>
        <v>#REF!</v>
      </c>
      <c r="Y122" s="707" t="e">
        <f>IF(+All!#REF!="UL Lafayette",+All!#REF!,IF(+All!#REF!="UL Lafayette",+All!#REF!,0))</f>
        <v>#REF!</v>
      </c>
      <c r="Z122" s="706" t="e">
        <f>IF(+All!#REF!="UL Lafayette",+All!#REF!,IF(+All!#REF!="UL Lafayette",+All!#REF!,0))</f>
        <v>#REF!</v>
      </c>
      <c r="AA122" s="707" t="e">
        <f>IF(+All!#REF!="UL Lafayette",+All!#REF!,IF(+All!#REF!="UL Lafayette",+All!#REF!,0))</f>
        <v>#REF!</v>
      </c>
      <c r="AB122" s="706" t="e">
        <f>IF(+All!#REF!="UL Lafayette",+All!#REF!,IF(+All!#REF!="UL Lafayette",+All!#REF!,0))</f>
        <v>#REF!</v>
      </c>
      <c r="AC122" s="707" t="e">
        <f>IF(+All!#REF!="UL Lafayette",+All!#REF!,IF(+All!#REF!="UL Lafayette",+All!#REF!,0))</f>
        <v>#REF!</v>
      </c>
      <c r="AD122" s="706" t="e">
        <f>IF(+All!#REF!="UL Lafayette",+All!#REF!,IF(+All!#REF!="UL Lafayette",+All!#REF!,0))</f>
        <v>#REF!</v>
      </c>
      <c r="AE122" s="707" t="e">
        <f>IF(+All!#REF!="UL Lafayette",+All!#REF!,IF(+All!#REF!="UL Lafayette",+All!#REF!,0))</f>
        <v>#REF!</v>
      </c>
      <c r="AF122" s="706" t="e">
        <f>IF(+All!#REF!="UL Lafayette",+All!#REF!,IF(+All!#REF!="UL Lafayette",+All!#REF!,0))</f>
        <v>#REF!</v>
      </c>
      <c r="AG122" s="707" t="e">
        <f>IF(+All!#REF!="UL Lafayette",+All!#REF!,IF(+All!#REF!="UL Lafayette",+All!#REF!,0))</f>
        <v>#REF!</v>
      </c>
      <c r="AH122" s="706" t="e">
        <f>IF(+All!#REF!="UL Lafayette",+All!#REF!,IF(+All!#REF!="UL Lafayette",+All!#REF!,0))</f>
        <v>#REF!</v>
      </c>
      <c r="AI122" s="707" t="e">
        <f>IF(+All!#REF!="UL Lafayette",+All!#REF!,IF(+All!#REF!="UL Lafayette",+All!#REF!,0))</f>
        <v>#REF!</v>
      </c>
      <c r="AJ122" s="706" t="e">
        <f>IF(+All!#REF!="UL Lafayette",+All!#REF!,IF(+All!#REF!="UL Lafayette",+All!#REF!,0))</f>
        <v>#REF!</v>
      </c>
      <c r="AK122" s="707" t="e">
        <f>IF(+All!#REF!="UL Lafayette",+All!#REF!,IF(+All!#REF!="UL Lafayette",+All!#REF!,0))</f>
        <v>#REF!</v>
      </c>
      <c r="AL122" s="81" t="e">
        <f>IF(+All!#REF!="UL Lafayette",+All!#REF!,IF(+All!#REF!="UL Lafayette",+All!#REF!,0))</f>
        <v>#REF!</v>
      </c>
      <c r="AM122" s="82" t="e">
        <f>IF(+All!#REF!="UL Lafayette",+All!#REF!,IF(+All!#REF!="UL Lafayette",+All!#REF!,0))</f>
        <v>#REF!</v>
      </c>
      <c r="AN122" s="81" t="e">
        <f>IF(+All!#REF!="UL Lafayette",+All!#REF!,IF(+All!#REF!="UL Lafayette",+All!#REF!,0))</f>
        <v>#REF!</v>
      </c>
      <c r="AO122" s="83" t="e">
        <f>IF(+All!#REF!="UL Lafayette",+All!#REF!,IF(+All!#REF!="UL Lafayette",+All!#REF!,0))</f>
        <v>#REF!</v>
      </c>
      <c r="AP122" s="84" t="e">
        <f>IF(+All!#REF!="UL Lafayette",+All!#REF!,IF(+All!#REF!="UL Lafayette",+All!#REF!,0))</f>
        <v>#REF!</v>
      </c>
      <c r="AQ122" s="480" t="e">
        <f>IF(+All!#REF!="UL Lafayette",+All!#REF!,IF(+All!#REF!="UL Lafayette",+All!#REF!,0))</f>
        <v>#REF!</v>
      </c>
      <c r="AR122" s="482" t="e">
        <f>IF(+All!#REF!="UL Lafayette",+All!#REF!,IF(+All!#REF!="UL Lafayette",+All!#REF!,0))</f>
        <v>#REF!</v>
      </c>
      <c r="AS122" s="483" t="e">
        <f>IF(+All!#REF!="UL Lafayette",+All!#REF!,IF(+All!#REF!="UL Lafayette",+All!#REF!,0))</f>
        <v>#REF!</v>
      </c>
      <c r="AT122" s="483" t="e">
        <f>IF(+All!#REF!="UL Lafayette",+All!#REF!,IF(+All!#REF!="UL Lafayette",+All!#REF!,0))</f>
        <v>#REF!</v>
      </c>
      <c r="AU122" s="482" t="e">
        <f>IF(+All!#REF!="UL Lafayette",+All!#REF!,IF(+All!#REF!="UL Lafayette",+All!#REF!,0))</f>
        <v>#REF!</v>
      </c>
      <c r="AV122" s="483" t="e">
        <f>IF(+All!#REF!="UL Lafayette",+All!#REF!,IF(+All!#REF!="UL Lafayette",+All!#REF!,0))</f>
        <v>#REF!</v>
      </c>
      <c r="AW122" s="484" t="e">
        <f>IF(+All!#REF!="UL Lafayette",+All!#REF!,IF(+All!#REF!="UL Lafayette",+All!#REF!,0))</f>
        <v>#REF!</v>
      </c>
      <c r="AX122" s="483" t="e">
        <f>IF(+All!#REF!="UL Lafayette",+All!#REF!,IF(+All!#REF!="UL Lafayette",+All!#REF!,0))</f>
        <v>#REF!</v>
      </c>
      <c r="AY122" s="88" t="e">
        <f>IF(+All!#REF!="UL Lafayette",+All!#REF!,IF(+All!#REF!="UL Lafayette",+All!#REF!,0))</f>
        <v>#REF!</v>
      </c>
      <c r="AZ122" s="89" t="e">
        <f>IF(+All!#REF!="UL Lafayette",+All!#REF!,IF(+All!#REF!="UL Lafayette",+All!#REF!,0))</f>
        <v>#REF!</v>
      </c>
      <c r="BA122" s="90" t="e">
        <f>IF(+All!#REF!="UL Lafayette",+All!#REF!,IF(+All!#REF!="UL Lafayette",+All!#REF!,0))</f>
        <v>#REF!</v>
      </c>
      <c r="BB122" s="90" t="e">
        <f>IF(+All!#REF!="UL Lafayette",+All!#REF!,IF(+All!#REF!="UL Lafayette",+All!#REF!,0))</f>
        <v>#REF!</v>
      </c>
      <c r="BC122" s="91" t="e">
        <f>IF(+All!#REF!="UL Lafayette",+All!#REF!,IF(+All!#REF!="UL Lafayette",+All!#REF!,0))</f>
        <v>#REF!</v>
      </c>
      <c r="BD122" s="482" t="e">
        <f>IF(+All!#REF!="UL Lafayette",+All!#REF!,IF(+All!#REF!="UL Lafayette",+All!#REF!,0))</f>
        <v>#REF!</v>
      </c>
      <c r="BE122" s="483" t="e">
        <f>IF(+All!#REF!="UL Lafayette",+All!#REF!,IF(+All!#REF!="UL Lafayette",+All!#REF!,0))</f>
        <v>#REF!</v>
      </c>
      <c r="BF122" s="483" t="e">
        <f>IF(+All!#REF!="UL Lafayette",+All!#REF!,IF(+All!#REF!="UL Lafayette",+All!#REF!,0))</f>
        <v>#REF!</v>
      </c>
      <c r="BG122" s="482" t="e">
        <f>IF(+All!#REF!="UL Lafayette",+All!#REF!,IF(+All!#REF!="UL Lafayette",+All!#REF!,0))</f>
        <v>#REF!</v>
      </c>
      <c r="BH122" s="483" t="e">
        <f>IF(+All!#REF!="UL Lafayette",+All!#REF!,IF(+All!#REF!="UL Lafayette",+All!#REF!,0))</f>
        <v>#REF!</v>
      </c>
      <c r="BI122" s="484" t="e">
        <f>IF(+All!#REF!="UL Lafayette",+All!#REF!,IF(+All!#REF!="UL Lafayette",+All!#REF!,0))</f>
        <v>#REF!</v>
      </c>
      <c r="BJ122" s="92" t="e">
        <f>IF(+All!#REF!="UL Lafayette",+All!#REF!,IF(+All!#REF!="UL Lafayette",+All!#REF!,0))</f>
        <v>#REF!</v>
      </c>
      <c r="BK122" s="93" t="e">
        <f>IF(+All!#REF!="UL Lafayette",+All!#REF!,IF(+All!#REF!="UL Lafayette",+All!#REF!,0))</f>
        <v>#REF!</v>
      </c>
      <c r="BL122" s="817"/>
      <c r="BM122" s="817"/>
      <c r="BN122" s="817"/>
      <c r="BO122" s="817"/>
      <c r="BP122" s="817"/>
      <c r="BQ122" s="817"/>
    </row>
    <row r="123" spans="1:69" s="107" customFormat="1" x14ac:dyDescent="0.8">
      <c r="A123" s="70">
        <f>IF(+All!$F476="UL Lafayette",+All!A476,IF(+All!$H476="UL Lafayette",+All!A476,0))</f>
        <v>7</v>
      </c>
      <c r="B123" s="480" t="str">
        <f>IF(+All!$F476="UL Lafayette",+All!B476,IF(+All!$H476="UL Lafayette",+All!B476,0))</f>
        <v>Tues</v>
      </c>
      <c r="C123" s="72">
        <f>IF(+All!$F476="UL Lafayette",+All!C476,IF(+All!$H476="UL Lafayette",+All!C476,0))</f>
        <v>44481</v>
      </c>
      <c r="D123" s="73">
        <f>IF(+All!$F476="UL Lafayette",+All!D476,IF(+All!$H476="UL Lafayette",+All!D476,0))</f>
        <v>0.8125</v>
      </c>
      <c r="E123" s="707" t="str">
        <f>IF(+All!$F476="UL Lafayette",+All!E476,IF(+All!$H476="UL Lafayette",+All!E476,0))</f>
        <v>ESPN2</v>
      </c>
      <c r="F123" s="75" t="str">
        <f>IF(+All!$F476="UL Lafayette",+All!F476,IF(+All!$H476="UL Lafayette",+All!F476,0))</f>
        <v>Appalachian State</v>
      </c>
      <c r="G123" s="76" t="str">
        <f>IF(+All!$F476="UL Lafayette",+All!G476,IF(+All!$H476="UL Lafayette",+All!G476,0))</f>
        <v>SB</v>
      </c>
      <c r="H123" s="75" t="str">
        <f>IF(+All!$F476="UL Lafayette",+All!H476,IF(+All!$H476="UL Lafayette",+All!H476,0))</f>
        <v>UL Lafayette</v>
      </c>
      <c r="I123" s="76" t="str">
        <f>IF(+All!$F476="UL Lafayette",+All!I476,IF(+All!$H476="UL Lafayette",+All!I476,0))</f>
        <v>SB</v>
      </c>
      <c r="J123" s="706" t="str">
        <f>IF(+All!$F476="UL Lafayette",+All!J476,IF(+All!$H476="UL Lafayette",+All!J476,0))</f>
        <v>Appalachian State</v>
      </c>
      <c r="K123" s="707" t="str">
        <f>IF(+All!$F476="UL Lafayette",+All!K476,IF(+All!$H476="UL Lafayette",+All!K476,0))</f>
        <v>UL Lafayette</v>
      </c>
      <c r="L123" s="78">
        <f>IF(+All!$F476="UL Lafayette",+All!L476,IF(+All!$H476="UL Lafayette",+All!L476,0))</f>
        <v>4</v>
      </c>
      <c r="M123" s="79">
        <f>IF(+All!$F476="UL Lafayette",+All!M476,IF(+All!$H476="UL Lafayette",+All!M476,0))</f>
        <v>57</v>
      </c>
      <c r="N123" s="706" t="str">
        <f>IF(+All!$F476="UL Lafayette",+All!N476,IF(+All!$H476="UL Lafayette",+All!N476,0))</f>
        <v>UL Lafayette</v>
      </c>
      <c r="O123" s="708">
        <f>IF(+All!$F476="UL Lafayette",+All!O476,IF(+All!$H476="UL Lafayette",+All!O476,0))</f>
        <v>41</v>
      </c>
      <c r="P123" s="708" t="str">
        <f>IF(+All!$F476="UL Lafayette",+All!P476,IF(+All!$H476="UL Lafayette",+All!P476,0))</f>
        <v>Appalachian State</v>
      </c>
      <c r="Q123" s="707">
        <f>IF(+All!$F476="UL Lafayette",+All!Q476,IF(+All!$H476="UL Lafayette",+All!Q476,0))</f>
        <v>13</v>
      </c>
      <c r="R123" s="706" t="str">
        <f>IF(+All!$F476="UL Lafayette",+All!R476,IF(+All!$H476="UL Lafayette",+All!R476,0))</f>
        <v>UL Lafayette</v>
      </c>
      <c r="S123" s="708" t="str">
        <f>IF(+All!$F476="UL Lafayette",+All!S476,IF(+All!$H476="UL Lafayette",+All!S476,0))</f>
        <v>Appalachian State</v>
      </c>
      <c r="T123" s="706" t="str">
        <f>IF(+All!$F476="UL Lafayette",+All!T476,IF(+All!$H476="UL Lafayette",+All!T476,0))</f>
        <v>Appalachian State</v>
      </c>
      <c r="U123" s="707" t="str">
        <f>IF(+All!$F476="UL Lafayette",+All!U476,IF(+All!$H476="UL Lafayette",+All!U476,0))</f>
        <v>L</v>
      </c>
      <c r="V123" s="706" t="e">
        <f>IF(+All!#REF!="UL Lafayette",+All!#REF!,IF(+All!#REF!="UL Lafayette",+All!#REF!,0))</f>
        <v>#REF!</v>
      </c>
      <c r="W123" s="707" t="e">
        <f>IF(+All!#REF!="UL Lafayette",+All!#REF!,IF(+All!#REF!="UL Lafayette",+All!#REF!,0))</f>
        <v>#REF!</v>
      </c>
      <c r="X123" s="706" t="e">
        <f>IF(+All!#REF!="UL Lafayette",+All!#REF!,IF(+All!#REF!="UL Lafayette",+All!#REF!,0))</f>
        <v>#REF!</v>
      </c>
      <c r="Y123" s="707" t="e">
        <f>IF(+All!#REF!="UL Lafayette",+All!#REF!,IF(+All!#REF!="UL Lafayette",+All!#REF!,0))</f>
        <v>#REF!</v>
      </c>
      <c r="Z123" s="706" t="e">
        <f>IF(+All!#REF!="UL Lafayette",+All!#REF!,IF(+All!#REF!="UL Lafayette",+All!#REF!,0))</f>
        <v>#REF!</v>
      </c>
      <c r="AA123" s="707" t="e">
        <f>IF(+All!#REF!="UL Lafayette",+All!#REF!,IF(+All!#REF!="UL Lafayette",+All!#REF!,0))</f>
        <v>#REF!</v>
      </c>
      <c r="AB123" s="706" t="e">
        <f>IF(+All!#REF!="UL Lafayette",+All!#REF!,IF(+All!#REF!="UL Lafayette",+All!#REF!,0))</f>
        <v>#REF!</v>
      </c>
      <c r="AC123" s="707" t="e">
        <f>IF(+All!#REF!="UL Lafayette",+All!#REF!,IF(+All!#REF!="UL Lafayette",+All!#REF!,0))</f>
        <v>#REF!</v>
      </c>
      <c r="AD123" s="706" t="e">
        <f>IF(+All!#REF!="UL Lafayette",+All!#REF!,IF(+All!#REF!="UL Lafayette",+All!#REF!,0))</f>
        <v>#REF!</v>
      </c>
      <c r="AE123" s="707" t="e">
        <f>IF(+All!#REF!="UL Lafayette",+All!#REF!,IF(+All!#REF!="UL Lafayette",+All!#REF!,0))</f>
        <v>#REF!</v>
      </c>
      <c r="AF123" s="706" t="e">
        <f>IF(+All!#REF!="UL Lafayette",+All!#REF!,IF(+All!#REF!="UL Lafayette",+All!#REF!,0))</f>
        <v>#REF!</v>
      </c>
      <c r="AG123" s="707" t="e">
        <f>IF(+All!#REF!="UL Lafayette",+All!#REF!,IF(+All!#REF!="UL Lafayette",+All!#REF!,0))</f>
        <v>#REF!</v>
      </c>
      <c r="AH123" s="706" t="e">
        <f>IF(+All!#REF!="UL Lafayette",+All!#REF!,IF(+All!#REF!="UL Lafayette",+All!#REF!,0))</f>
        <v>#REF!</v>
      </c>
      <c r="AI123" s="707" t="e">
        <f>IF(+All!#REF!="UL Lafayette",+All!#REF!,IF(+All!#REF!="UL Lafayette",+All!#REF!,0))</f>
        <v>#REF!</v>
      </c>
      <c r="AJ123" s="706" t="e">
        <f>IF(+All!#REF!="UL Lafayette",+All!#REF!,IF(+All!#REF!="UL Lafayette",+All!#REF!,0))</f>
        <v>#REF!</v>
      </c>
      <c r="AK123" s="707" t="e">
        <f>IF(+All!#REF!="UL Lafayette",+All!#REF!,IF(+All!#REF!="UL Lafayette",+All!#REF!,0))</f>
        <v>#REF!</v>
      </c>
      <c r="AL123" s="81" t="e">
        <f>IF(+All!#REF!="UL Lafayette",+All!#REF!,IF(+All!#REF!="UL Lafayette",+All!#REF!,0))</f>
        <v>#REF!</v>
      </c>
      <c r="AM123" s="82" t="e">
        <f>IF(+All!#REF!="UL Lafayette",+All!#REF!,IF(+All!#REF!="UL Lafayette",+All!#REF!,0))</f>
        <v>#REF!</v>
      </c>
      <c r="AN123" s="81" t="e">
        <f>IF(+All!#REF!="UL Lafayette",+All!#REF!,IF(+All!#REF!="UL Lafayette",+All!#REF!,0))</f>
        <v>#REF!</v>
      </c>
      <c r="AO123" s="83" t="e">
        <f>IF(+All!#REF!="UL Lafayette",+All!#REF!,IF(+All!#REF!="UL Lafayette",+All!#REF!,0))</f>
        <v>#REF!</v>
      </c>
      <c r="AP123" s="84" t="e">
        <f>IF(+All!#REF!="UL Lafayette",+All!#REF!,IF(+All!#REF!="UL Lafayette",+All!#REF!,0))</f>
        <v>#REF!</v>
      </c>
      <c r="AQ123" s="480" t="e">
        <f>IF(+All!#REF!="UL Lafayette",+All!#REF!,IF(+All!#REF!="UL Lafayette",+All!#REF!,0))</f>
        <v>#REF!</v>
      </c>
      <c r="AR123" s="482" t="e">
        <f>IF(+All!#REF!="UL Lafayette",+All!#REF!,IF(+All!#REF!="UL Lafayette",+All!#REF!,0))</f>
        <v>#REF!</v>
      </c>
      <c r="AS123" s="483" t="e">
        <f>IF(+All!#REF!="UL Lafayette",+All!#REF!,IF(+All!#REF!="UL Lafayette",+All!#REF!,0))</f>
        <v>#REF!</v>
      </c>
      <c r="AT123" s="483" t="e">
        <f>IF(+All!#REF!="UL Lafayette",+All!#REF!,IF(+All!#REF!="UL Lafayette",+All!#REF!,0))</f>
        <v>#REF!</v>
      </c>
      <c r="AU123" s="482" t="e">
        <f>IF(+All!#REF!="UL Lafayette",+All!#REF!,IF(+All!#REF!="UL Lafayette",+All!#REF!,0))</f>
        <v>#REF!</v>
      </c>
      <c r="AV123" s="483" t="e">
        <f>IF(+All!#REF!="UL Lafayette",+All!#REF!,IF(+All!#REF!="UL Lafayette",+All!#REF!,0))</f>
        <v>#REF!</v>
      </c>
      <c r="AW123" s="484" t="e">
        <f>IF(+All!#REF!="UL Lafayette",+All!#REF!,IF(+All!#REF!="UL Lafayette",+All!#REF!,0))</f>
        <v>#REF!</v>
      </c>
      <c r="AX123" s="483" t="e">
        <f>IF(+All!#REF!="UL Lafayette",+All!#REF!,IF(+All!#REF!="UL Lafayette",+All!#REF!,0))</f>
        <v>#REF!</v>
      </c>
      <c r="AY123" s="88" t="e">
        <f>IF(+All!#REF!="UL Lafayette",+All!#REF!,IF(+All!#REF!="UL Lafayette",+All!#REF!,0))</f>
        <v>#REF!</v>
      </c>
      <c r="AZ123" s="89" t="e">
        <f>IF(+All!#REF!="UL Lafayette",+All!#REF!,IF(+All!#REF!="UL Lafayette",+All!#REF!,0))</f>
        <v>#REF!</v>
      </c>
      <c r="BA123" s="90" t="e">
        <f>IF(+All!#REF!="UL Lafayette",+All!#REF!,IF(+All!#REF!="UL Lafayette",+All!#REF!,0))</f>
        <v>#REF!</v>
      </c>
      <c r="BB123" s="90" t="e">
        <f>IF(+All!#REF!="UL Lafayette",+All!#REF!,IF(+All!#REF!="UL Lafayette",+All!#REF!,0))</f>
        <v>#REF!</v>
      </c>
      <c r="BC123" s="91" t="e">
        <f>IF(+All!#REF!="UL Lafayette",+All!#REF!,IF(+All!#REF!="UL Lafayette",+All!#REF!,0))</f>
        <v>#REF!</v>
      </c>
      <c r="BD123" s="482" t="e">
        <f>IF(+All!#REF!="UL Lafayette",+All!#REF!,IF(+All!#REF!="UL Lafayette",+All!#REF!,0))</f>
        <v>#REF!</v>
      </c>
      <c r="BE123" s="483" t="e">
        <f>IF(+All!#REF!="UL Lafayette",+All!#REF!,IF(+All!#REF!="UL Lafayette",+All!#REF!,0))</f>
        <v>#REF!</v>
      </c>
      <c r="BF123" s="483" t="e">
        <f>IF(+All!#REF!="UL Lafayette",+All!#REF!,IF(+All!#REF!="UL Lafayette",+All!#REF!,0))</f>
        <v>#REF!</v>
      </c>
      <c r="BG123" s="482" t="e">
        <f>IF(+All!#REF!="UL Lafayette",+All!#REF!,IF(+All!#REF!="UL Lafayette",+All!#REF!,0))</f>
        <v>#REF!</v>
      </c>
      <c r="BH123" s="483" t="e">
        <f>IF(+All!#REF!="UL Lafayette",+All!#REF!,IF(+All!#REF!="UL Lafayette",+All!#REF!,0))</f>
        <v>#REF!</v>
      </c>
      <c r="BI123" s="484" t="e">
        <f>IF(+All!#REF!="UL Lafayette",+All!#REF!,IF(+All!#REF!="UL Lafayette",+All!#REF!,0))</f>
        <v>#REF!</v>
      </c>
      <c r="BJ123" s="92" t="e">
        <f>IF(+All!#REF!="UL Lafayette",+All!#REF!,IF(+All!#REF!="UL Lafayette",+All!#REF!,0))</f>
        <v>#REF!</v>
      </c>
      <c r="BK123" s="93" t="e">
        <f>IF(+All!#REF!="UL Lafayette",+All!#REF!,IF(+All!#REF!="UL Lafayette",+All!#REF!,0))</f>
        <v>#REF!</v>
      </c>
      <c r="BL123" s="817"/>
      <c r="BM123" s="817"/>
      <c r="BN123" s="817"/>
      <c r="BO123" s="817"/>
      <c r="BP123" s="817"/>
      <c r="BQ123" s="817"/>
    </row>
    <row r="124" spans="1:69" s="107" customFormat="1" x14ac:dyDescent="0.8">
      <c r="A124" s="70">
        <f>IF(+All!$F559="UL Lafayette",+All!A559,IF(+All!$H559="UL Lafayette",+All!A559,0))</f>
        <v>8</v>
      </c>
      <c r="B124" s="480" t="str">
        <f>IF(+All!$F559="UL Lafayette",+All!B559,IF(+All!$H559="UL Lafayette",+All!B559,0))</f>
        <v>Thurs</v>
      </c>
      <c r="C124" s="72">
        <f>IF(+All!$F559="UL Lafayette",+All!C559,IF(+All!$H559="UL Lafayette",+All!C559,0))</f>
        <v>44490</v>
      </c>
      <c r="D124" s="73">
        <f>IF(+All!$F559="UL Lafayette",+All!D559,IF(+All!$H559="UL Lafayette",+All!D559,0))</f>
        <v>0.8125</v>
      </c>
      <c r="E124" s="707" t="str">
        <f>IF(+All!$F559="UL Lafayette",+All!E559,IF(+All!$H559="UL Lafayette",+All!E559,0))</f>
        <v>ESPNU</v>
      </c>
      <c r="F124" s="75" t="str">
        <f>IF(+All!$F559="UL Lafayette",+All!F559,IF(+All!$H559="UL Lafayette",+All!F559,0))</f>
        <v>UL Lafayette</v>
      </c>
      <c r="G124" s="76" t="str">
        <f>IF(+All!$F559="UL Lafayette",+All!G559,IF(+All!$H559="UL Lafayette",+All!G559,0))</f>
        <v>SB</v>
      </c>
      <c r="H124" s="75" t="str">
        <f>IF(+All!$F559="UL Lafayette",+All!H559,IF(+All!$H559="UL Lafayette",+All!H559,0))</f>
        <v>Arkansas State</v>
      </c>
      <c r="I124" s="76" t="str">
        <f>IF(+All!$F559="UL Lafayette",+All!I559,IF(+All!$H559="UL Lafayette",+All!I559,0))</f>
        <v>SB</v>
      </c>
      <c r="J124" s="706" t="str">
        <f>IF(+All!$F559="UL Lafayette",+All!J559,IF(+All!$H559="UL Lafayette",+All!J559,0))</f>
        <v>UL Lafayette</v>
      </c>
      <c r="K124" s="707" t="str">
        <f>IF(+All!$F559="UL Lafayette",+All!K559,IF(+All!$H559="UL Lafayette",+All!K559,0))</f>
        <v>Arkansas State</v>
      </c>
      <c r="L124" s="78">
        <f>IF(+All!$F559="UL Lafayette",+All!L559,IF(+All!$H559="UL Lafayette",+All!L559,0))</f>
        <v>18</v>
      </c>
      <c r="M124" s="79">
        <f>IF(+All!$F559="UL Lafayette",+All!M559,IF(+All!$H559="UL Lafayette",+All!M559,0))</f>
        <v>70</v>
      </c>
      <c r="N124" s="706" t="str">
        <f>IF(+All!$F559="UL Lafayette",+All!N559,IF(+All!$H559="UL Lafayette",+All!N559,0))</f>
        <v>UL Lafayette</v>
      </c>
      <c r="O124" s="708">
        <f>IF(+All!$F559="UL Lafayette",+All!O559,IF(+All!$H559="UL Lafayette",+All!O559,0))</f>
        <v>28</v>
      </c>
      <c r="P124" s="708" t="str">
        <f>IF(+All!$F559="UL Lafayette",+All!P559,IF(+All!$H559="UL Lafayette",+All!P559,0))</f>
        <v>Arkansas State</v>
      </c>
      <c r="Q124" s="707">
        <f>IF(+All!$F559="UL Lafayette",+All!Q559,IF(+All!$H559="UL Lafayette",+All!Q559,0))</f>
        <v>27</v>
      </c>
      <c r="R124" s="706" t="str">
        <f>IF(+All!$F559="UL Lafayette",+All!R559,IF(+All!$H559="UL Lafayette",+All!R559,0))</f>
        <v>Arkansas State</v>
      </c>
      <c r="S124" s="708" t="str">
        <f>IF(+All!$F559="UL Lafayette",+All!S559,IF(+All!$H559="UL Lafayette",+All!S559,0))</f>
        <v>UL Lafayette</v>
      </c>
      <c r="T124" s="706" t="str">
        <f>IF(+All!$F559="UL Lafayette",+All!T559,IF(+All!$H559="UL Lafayette",+All!T559,0))</f>
        <v>UL Lafayette</v>
      </c>
      <c r="U124" s="707" t="str">
        <f>IF(+All!$F559="UL Lafayette",+All!U559,IF(+All!$H559="UL Lafayette",+All!U559,0))</f>
        <v>L</v>
      </c>
      <c r="V124" s="706" t="e">
        <f>IF(+All!#REF!="UL Lafayette",+All!#REF!,IF(+All!#REF!="UL Lafayette",+All!#REF!,0))</f>
        <v>#REF!</v>
      </c>
      <c r="W124" s="707" t="e">
        <f>IF(+All!#REF!="UL Lafayette",+All!#REF!,IF(+All!#REF!="UL Lafayette",+All!#REF!,0))</f>
        <v>#REF!</v>
      </c>
      <c r="X124" s="706" t="e">
        <f>IF(+All!#REF!="UL Lafayette",+All!#REF!,IF(+All!#REF!="UL Lafayette",+All!#REF!,0))</f>
        <v>#REF!</v>
      </c>
      <c r="Y124" s="707" t="e">
        <f>IF(+All!#REF!="UL Lafayette",+All!#REF!,IF(+All!#REF!="UL Lafayette",+All!#REF!,0))</f>
        <v>#REF!</v>
      </c>
      <c r="Z124" s="706" t="e">
        <f>IF(+All!#REF!="UL Lafayette",+All!#REF!,IF(+All!#REF!="UL Lafayette",+All!#REF!,0))</f>
        <v>#REF!</v>
      </c>
      <c r="AA124" s="707" t="e">
        <f>IF(+All!#REF!="UL Lafayette",+All!#REF!,IF(+All!#REF!="UL Lafayette",+All!#REF!,0))</f>
        <v>#REF!</v>
      </c>
      <c r="AB124" s="706" t="e">
        <f>IF(+All!#REF!="UL Lafayette",+All!#REF!,IF(+All!#REF!="UL Lafayette",+All!#REF!,0))</f>
        <v>#REF!</v>
      </c>
      <c r="AC124" s="707" t="e">
        <f>IF(+All!#REF!="UL Lafayette",+All!#REF!,IF(+All!#REF!="UL Lafayette",+All!#REF!,0))</f>
        <v>#REF!</v>
      </c>
      <c r="AD124" s="706" t="e">
        <f>IF(+All!#REF!="UL Lafayette",+All!#REF!,IF(+All!#REF!="UL Lafayette",+All!#REF!,0))</f>
        <v>#REF!</v>
      </c>
      <c r="AE124" s="707" t="e">
        <f>IF(+All!#REF!="UL Lafayette",+All!#REF!,IF(+All!#REF!="UL Lafayette",+All!#REF!,0))</f>
        <v>#REF!</v>
      </c>
      <c r="AF124" s="706" t="e">
        <f>IF(+All!#REF!="UL Lafayette",+All!#REF!,IF(+All!#REF!="UL Lafayette",+All!#REF!,0))</f>
        <v>#REF!</v>
      </c>
      <c r="AG124" s="707" t="e">
        <f>IF(+All!#REF!="UL Lafayette",+All!#REF!,IF(+All!#REF!="UL Lafayette",+All!#REF!,0))</f>
        <v>#REF!</v>
      </c>
      <c r="AH124" s="706" t="e">
        <f>IF(+All!#REF!="UL Lafayette",+All!#REF!,IF(+All!#REF!="UL Lafayette",+All!#REF!,0))</f>
        <v>#REF!</v>
      </c>
      <c r="AI124" s="707" t="e">
        <f>IF(+All!#REF!="UL Lafayette",+All!#REF!,IF(+All!#REF!="UL Lafayette",+All!#REF!,0))</f>
        <v>#REF!</v>
      </c>
      <c r="AJ124" s="706" t="e">
        <f>IF(+All!#REF!="UL Lafayette",+All!#REF!,IF(+All!#REF!="UL Lafayette",+All!#REF!,0))</f>
        <v>#REF!</v>
      </c>
      <c r="AK124" s="707" t="e">
        <f>IF(+All!#REF!="UL Lafayette",+All!#REF!,IF(+All!#REF!="UL Lafayette",+All!#REF!,0))</f>
        <v>#REF!</v>
      </c>
      <c r="AL124" s="81" t="e">
        <f>IF(+All!#REF!="UL Lafayette",+All!#REF!,IF(+All!#REF!="UL Lafayette",+All!#REF!,0))</f>
        <v>#REF!</v>
      </c>
      <c r="AM124" s="82" t="e">
        <f>IF(+All!#REF!="UL Lafayette",+All!#REF!,IF(+All!#REF!="UL Lafayette",+All!#REF!,0))</f>
        <v>#REF!</v>
      </c>
      <c r="AN124" s="81" t="e">
        <f>IF(+All!#REF!="UL Lafayette",+All!#REF!,IF(+All!#REF!="UL Lafayette",+All!#REF!,0))</f>
        <v>#REF!</v>
      </c>
      <c r="AO124" s="83" t="e">
        <f>IF(+All!#REF!="UL Lafayette",+All!#REF!,IF(+All!#REF!="UL Lafayette",+All!#REF!,0))</f>
        <v>#REF!</v>
      </c>
      <c r="AP124" s="84" t="e">
        <f>IF(+All!#REF!="UL Lafayette",+All!#REF!,IF(+All!#REF!="UL Lafayette",+All!#REF!,0))</f>
        <v>#REF!</v>
      </c>
      <c r="AQ124" s="480" t="e">
        <f>IF(+All!#REF!="UL Lafayette",+All!#REF!,IF(+All!#REF!="UL Lafayette",+All!#REF!,0))</f>
        <v>#REF!</v>
      </c>
      <c r="AR124" s="482" t="e">
        <f>IF(+All!#REF!="UL Lafayette",+All!#REF!,IF(+All!#REF!="UL Lafayette",+All!#REF!,0))</f>
        <v>#REF!</v>
      </c>
      <c r="AS124" s="483" t="e">
        <f>IF(+All!#REF!="UL Lafayette",+All!#REF!,IF(+All!#REF!="UL Lafayette",+All!#REF!,0))</f>
        <v>#REF!</v>
      </c>
      <c r="AT124" s="483" t="e">
        <f>IF(+All!#REF!="UL Lafayette",+All!#REF!,IF(+All!#REF!="UL Lafayette",+All!#REF!,0))</f>
        <v>#REF!</v>
      </c>
      <c r="AU124" s="482" t="e">
        <f>IF(+All!#REF!="UL Lafayette",+All!#REF!,IF(+All!#REF!="UL Lafayette",+All!#REF!,0))</f>
        <v>#REF!</v>
      </c>
      <c r="AV124" s="483" t="e">
        <f>IF(+All!#REF!="UL Lafayette",+All!#REF!,IF(+All!#REF!="UL Lafayette",+All!#REF!,0))</f>
        <v>#REF!</v>
      </c>
      <c r="AW124" s="484" t="e">
        <f>IF(+All!#REF!="UL Lafayette",+All!#REF!,IF(+All!#REF!="UL Lafayette",+All!#REF!,0))</f>
        <v>#REF!</v>
      </c>
      <c r="AX124" s="483" t="e">
        <f>IF(+All!#REF!="UL Lafayette",+All!#REF!,IF(+All!#REF!="UL Lafayette",+All!#REF!,0))</f>
        <v>#REF!</v>
      </c>
      <c r="AY124" s="88" t="e">
        <f>IF(+All!#REF!="UL Lafayette",+All!#REF!,IF(+All!#REF!="UL Lafayette",+All!#REF!,0))</f>
        <v>#REF!</v>
      </c>
      <c r="AZ124" s="89" t="e">
        <f>IF(+All!#REF!="UL Lafayette",+All!#REF!,IF(+All!#REF!="UL Lafayette",+All!#REF!,0))</f>
        <v>#REF!</v>
      </c>
      <c r="BA124" s="90" t="e">
        <f>IF(+All!#REF!="UL Lafayette",+All!#REF!,IF(+All!#REF!="UL Lafayette",+All!#REF!,0))</f>
        <v>#REF!</v>
      </c>
      <c r="BB124" s="90" t="e">
        <f>IF(+All!#REF!="UL Lafayette",+All!#REF!,IF(+All!#REF!="UL Lafayette",+All!#REF!,0))</f>
        <v>#REF!</v>
      </c>
      <c r="BC124" s="91" t="e">
        <f>IF(+All!#REF!="UL Lafayette",+All!#REF!,IF(+All!#REF!="UL Lafayette",+All!#REF!,0))</f>
        <v>#REF!</v>
      </c>
      <c r="BD124" s="482" t="e">
        <f>IF(+All!#REF!="UL Lafayette",+All!#REF!,IF(+All!#REF!="UL Lafayette",+All!#REF!,0))</f>
        <v>#REF!</v>
      </c>
      <c r="BE124" s="483" t="e">
        <f>IF(+All!#REF!="UL Lafayette",+All!#REF!,IF(+All!#REF!="UL Lafayette",+All!#REF!,0))</f>
        <v>#REF!</v>
      </c>
      <c r="BF124" s="483" t="e">
        <f>IF(+All!#REF!="UL Lafayette",+All!#REF!,IF(+All!#REF!="UL Lafayette",+All!#REF!,0))</f>
        <v>#REF!</v>
      </c>
      <c r="BG124" s="482" t="e">
        <f>IF(+All!#REF!="UL Lafayette",+All!#REF!,IF(+All!#REF!="UL Lafayette",+All!#REF!,0))</f>
        <v>#REF!</v>
      </c>
      <c r="BH124" s="483" t="e">
        <f>IF(+All!#REF!="UL Lafayette",+All!#REF!,IF(+All!#REF!="UL Lafayette",+All!#REF!,0))</f>
        <v>#REF!</v>
      </c>
      <c r="BI124" s="484" t="e">
        <f>IF(+All!#REF!="UL Lafayette",+All!#REF!,IF(+All!#REF!="UL Lafayette",+All!#REF!,0))</f>
        <v>#REF!</v>
      </c>
      <c r="BJ124" s="92" t="e">
        <f>IF(+All!#REF!="UL Lafayette",+All!#REF!,IF(+All!#REF!="UL Lafayette",+All!#REF!,0))</f>
        <v>#REF!</v>
      </c>
      <c r="BK124" s="93" t="e">
        <f>IF(+All!#REF!="UL Lafayette",+All!#REF!,IF(+All!#REF!="UL Lafayette",+All!#REF!,0))</f>
        <v>#REF!</v>
      </c>
      <c r="BL124" s="817"/>
      <c r="BM124" s="817"/>
      <c r="BN124" s="817"/>
      <c r="BO124" s="817"/>
      <c r="BP124" s="817"/>
      <c r="BQ124" s="817"/>
    </row>
    <row r="125" spans="1:69" s="107" customFormat="1" x14ac:dyDescent="0.8">
      <c r="A125" s="70">
        <f>IF(+All!$F680="UL Lafayette",+All!A680,IF(+All!$H680="UL Lafayette",+All!A680,0))</f>
        <v>9</v>
      </c>
      <c r="B125" s="480" t="str">
        <f>IF(+All!$F680="UL Lafayette",+All!B680,IF(+All!$H680="UL Lafayette",+All!B680,0))</f>
        <v>Sat</v>
      </c>
      <c r="C125" s="72">
        <f>IF(+All!$F680="UL Lafayette",+All!C680,IF(+All!$H680="UL Lafayette",+All!C680,0))</f>
        <v>44499</v>
      </c>
      <c r="D125" s="73">
        <f>IF(+All!$F680="UL Lafayette",+All!D680,IF(+All!$H680="UL Lafayette",+All!D680,0))</f>
        <v>0.5</v>
      </c>
      <c r="E125" s="707" t="str">
        <f>IF(+All!$F680="UL Lafayette",+All!E680,IF(+All!$H680="UL Lafayette",+All!E680,0))</f>
        <v>ESPNU</v>
      </c>
      <c r="F125" s="75" t="str">
        <f>IF(+All!$F680="UL Lafayette",+All!F680,IF(+All!$H680="UL Lafayette",+All!F680,0))</f>
        <v>Texas State</v>
      </c>
      <c r="G125" s="76" t="str">
        <f>IF(+All!$F680="UL Lafayette",+All!G680,IF(+All!$H680="UL Lafayette",+All!G680,0))</f>
        <v>SB</v>
      </c>
      <c r="H125" s="75" t="str">
        <f>IF(+All!$F680="UL Lafayette",+All!H680,IF(+All!$H680="UL Lafayette",+All!H680,0))</f>
        <v>UL Lafayette</v>
      </c>
      <c r="I125" s="76" t="str">
        <f>IF(+All!$F680="UL Lafayette",+All!I680,IF(+All!$H680="UL Lafayette",+All!I680,0))</f>
        <v>SB</v>
      </c>
      <c r="J125" s="706" t="str">
        <f>IF(+All!$F680="UL Lafayette",+All!J680,IF(+All!$H680="UL Lafayette",+All!J680,0))</f>
        <v>UL Lafayette</v>
      </c>
      <c r="K125" s="707" t="str">
        <f>IF(+All!$F680="UL Lafayette",+All!K680,IF(+All!$H680="UL Lafayette",+All!K680,0))</f>
        <v>Texas State</v>
      </c>
      <c r="L125" s="78">
        <f>IF(+All!$F680="UL Lafayette",+All!L680,IF(+All!$H680="UL Lafayette",+All!L680,0))</f>
        <v>21</v>
      </c>
      <c r="M125" s="79">
        <f>IF(+All!$F680="UL Lafayette",+All!M680,IF(+All!$H680="UL Lafayette",+All!M680,0))</f>
        <v>58.5</v>
      </c>
      <c r="N125" s="706" t="str">
        <f>IF(+All!$F680="UL Lafayette",+All!N680,IF(+All!$H680="UL Lafayette",+All!N680,0))</f>
        <v>UL Lafayette</v>
      </c>
      <c r="O125" s="708">
        <f>IF(+All!$F680="UL Lafayette",+All!O680,IF(+All!$H680="UL Lafayette",+All!O680,0))</f>
        <v>45</v>
      </c>
      <c r="P125" s="708" t="str">
        <f>IF(+All!$F680="UL Lafayette",+All!P680,IF(+All!$H680="UL Lafayette",+All!P680,0))</f>
        <v>Texas State</v>
      </c>
      <c r="Q125" s="707">
        <f>IF(+All!$F680="UL Lafayette",+All!Q680,IF(+All!$H680="UL Lafayette",+All!Q680,0))</f>
        <v>0</v>
      </c>
      <c r="R125" s="706" t="str">
        <f>IF(+All!$F680="UL Lafayette",+All!R680,IF(+All!$H680="UL Lafayette",+All!R680,0))</f>
        <v>UL Lafayette</v>
      </c>
      <c r="S125" s="708" t="str">
        <f>IF(+All!$F680="UL Lafayette",+All!S680,IF(+All!$H680="UL Lafayette",+All!S680,0))</f>
        <v>Texas State</v>
      </c>
      <c r="T125" s="706" t="str">
        <f>IF(+All!$F680="UL Lafayette",+All!T680,IF(+All!$H680="UL Lafayette",+All!T680,0))</f>
        <v>UL Lafayette</v>
      </c>
      <c r="U125" s="707" t="str">
        <f>IF(+All!$F680="UL Lafayette",+All!U680,IF(+All!$H680="UL Lafayette",+All!U680,0))</f>
        <v>W</v>
      </c>
      <c r="V125" s="706" t="e">
        <f>IF(+All!#REF!="UL Lafayette",+All!#REF!,IF(+All!#REF!="UL Lafayette",+All!#REF!,0))</f>
        <v>#REF!</v>
      </c>
      <c r="W125" s="707" t="e">
        <f>IF(+All!#REF!="UL Lafayette",+All!#REF!,IF(+All!#REF!="UL Lafayette",+All!#REF!,0))</f>
        <v>#REF!</v>
      </c>
      <c r="X125" s="706" t="e">
        <f>IF(+All!#REF!="UL Lafayette",+All!#REF!,IF(+All!#REF!="UL Lafayette",+All!#REF!,0))</f>
        <v>#REF!</v>
      </c>
      <c r="Y125" s="707" t="e">
        <f>IF(+All!#REF!="UL Lafayette",+All!#REF!,IF(+All!#REF!="UL Lafayette",+All!#REF!,0))</f>
        <v>#REF!</v>
      </c>
      <c r="Z125" s="706" t="e">
        <f>IF(+All!#REF!="UL Lafayette",+All!#REF!,IF(+All!#REF!="UL Lafayette",+All!#REF!,0))</f>
        <v>#REF!</v>
      </c>
      <c r="AA125" s="707" t="e">
        <f>IF(+All!#REF!="UL Lafayette",+All!#REF!,IF(+All!#REF!="UL Lafayette",+All!#REF!,0))</f>
        <v>#REF!</v>
      </c>
      <c r="AB125" s="706" t="e">
        <f>IF(+All!#REF!="UL Lafayette",+All!#REF!,IF(+All!#REF!="UL Lafayette",+All!#REF!,0))</f>
        <v>#REF!</v>
      </c>
      <c r="AC125" s="707" t="e">
        <f>IF(+All!#REF!="UL Lafayette",+All!#REF!,IF(+All!#REF!="UL Lafayette",+All!#REF!,0))</f>
        <v>#REF!</v>
      </c>
      <c r="AD125" s="706" t="e">
        <f>IF(+All!#REF!="UL Lafayette",+All!#REF!,IF(+All!#REF!="UL Lafayette",+All!#REF!,0))</f>
        <v>#REF!</v>
      </c>
      <c r="AE125" s="707" t="e">
        <f>IF(+All!#REF!="UL Lafayette",+All!#REF!,IF(+All!#REF!="UL Lafayette",+All!#REF!,0))</f>
        <v>#REF!</v>
      </c>
      <c r="AF125" s="706" t="e">
        <f>IF(+All!#REF!="UL Lafayette",+All!#REF!,IF(+All!#REF!="UL Lafayette",+All!#REF!,0))</f>
        <v>#REF!</v>
      </c>
      <c r="AG125" s="707" t="e">
        <f>IF(+All!#REF!="UL Lafayette",+All!#REF!,IF(+All!#REF!="UL Lafayette",+All!#REF!,0))</f>
        <v>#REF!</v>
      </c>
      <c r="AH125" s="706" t="e">
        <f>IF(+All!#REF!="UL Lafayette",+All!#REF!,IF(+All!#REF!="UL Lafayette",+All!#REF!,0))</f>
        <v>#REF!</v>
      </c>
      <c r="AI125" s="707" t="e">
        <f>IF(+All!#REF!="UL Lafayette",+All!#REF!,IF(+All!#REF!="UL Lafayette",+All!#REF!,0))</f>
        <v>#REF!</v>
      </c>
      <c r="AJ125" s="706" t="e">
        <f>IF(+All!#REF!="UL Lafayette",+All!#REF!,IF(+All!#REF!="UL Lafayette",+All!#REF!,0))</f>
        <v>#REF!</v>
      </c>
      <c r="AK125" s="707" t="e">
        <f>IF(+All!#REF!="UL Lafayette",+All!#REF!,IF(+All!#REF!="UL Lafayette",+All!#REF!,0))</f>
        <v>#REF!</v>
      </c>
      <c r="AL125" s="81" t="e">
        <f>IF(+All!#REF!="UL Lafayette",+All!#REF!,IF(+All!#REF!="UL Lafayette",+All!#REF!,0))</f>
        <v>#REF!</v>
      </c>
      <c r="AM125" s="82" t="e">
        <f>IF(+All!#REF!="UL Lafayette",+All!#REF!,IF(+All!#REF!="UL Lafayette",+All!#REF!,0))</f>
        <v>#REF!</v>
      </c>
      <c r="AN125" s="81" t="e">
        <f>IF(+All!#REF!="UL Lafayette",+All!#REF!,IF(+All!#REF!="UL Lafayette",+All!#REF!,0))</f>
        <v>#REF!</v>
      </c>
      <c r="AO125" s="83" t="e">
        <f>IF(+All!#REF!="UL Lafayette",+All!#REF!,IF(+All!#REF!="UL Lafayette",+All!#REF!,0))</f>
        <v>#REF!</v>
      </c>
      <c r="AP125" s="84" t="e">
        <f>IF(+All!#REF!="UL Lafayette",+All!#REF!,IF(+All!#REF!="UL Lafayette",+All!#REF!,0))</f>
        <v>#REF!</v>
      </c>
      <c r="AQ125" s="480" t="e">
        <f>IF(+All!#REF!="UL Lafayette",+All!#REF!,IF(+All!#REF!="UL Lafayette",+All!#REF!,0))</f>
        <v>#REF!</v>
      </c>
      <c r="AR125" s="482" t="e">
        <f>IF(+All!#REF!="UL Lafayette",+All!#REF!,IF(+All!#REF!="UL Lafayette",+All!#REF!,0))</f>
        <v>#REF!</v>
      </c>
      <c r="AS125" s="483" t="e">
        <f>IF(+All!#REF!="UL Lafayette",+All!#REF!,IF(+All!#REF!="UL Lafayette",+All!#REF!,0))</f>
        <v>#REF!</v>
      </c>
      <c r="AT125" s="483" t="e">
        <f>IF(+All!#REF!="UL Lafayette",+All!#REF!,IF(+All!#REF!="UL Lafayette",+All!#REF!,0))</f>
        <v>#REF!</v>
      </c>
      <c r="AU125" s="482" t="e">
        <f>IF(+All!#REF!="UL Lafayette",+All!#REF!,IF(+All!#REF!="UL Lafayette",+All!#REF!,0))</f>
        <v>#REF!</v>
      </c>
      <c r="AV125" s="483" t="e">
        <f>IF(+All!#REF!="UL Lafayette",+All!#REF!,IF(+All!#REF!="UL Lafayette",+All!#REF!,0))</f>
        <v>#REF!</v>
      </c>
      <c r="AW125" s="484" t="e">
        <f>IF(+All!#REF!="UL Lafayette",+All!#REF!,IF(+All!#REF!="UL Lafayette",+All!#REF!,0))</f>
        <v>#REF!</v>
      </c>
      <c r="AX125" s="483" t="e">
        <f>IF(+All!#REF!="UL Lafayette",+All!#REF!,IF(+All!#REF!="UL Lafayette",+All!#REF!,0))</f>
        <v>#REF!</v>
      </c>
      <c r="AY125" s="88" t="e">
        <f>IF(+All!#REF!="UL Lafayette",+All!#REF!,IF(+All!#REF!="UL Lafayette",+All!#REF!,0))</f>
        <v>#REF!</v>
      </c>
      <c r="AZ125" s="89" t="e">
        <f>IF(+All!#REF!="UL Lafayette",+All!#REF!,IF(+All!#REF!="UL Lafayette",+All!#REF!,0))</f>
        <v>#REF!</v>
      </c>
      <c r="BA125" s="90" t="e">
        <f>IF(+All!#REF!="UL Lafayette",+All!#REF!,IF(+All!#REF!="UL Lafayette",+All!#REF!,0))</f>
        <v>#REF!</v>
      </c>
      <c r="BB125" s="90" t="e">
        <f>IF(+All!#REF!="UL Lafayette",+All!#REF!,IF(+All!#REF!="UL Lafayette",+All!#REF!,0))</f>
        <v>#REF!</v>
      </c>
      <c r="BC125" s="91" t="e">
        <f>IF(+All!#REF!="UL Lafayette",+All!#REF!,IF(+All!#REF!="UL Lafayette",+All!#REF!,0))</f>
        <v>#REF!</v>
      </c>
      <c r="BD125" s="482" t="e">
        <f>IF(+All!#REF!="UL Lafayette",+All!#REF!,IF(+All!#REF!="UL Lafayette",+All!#REF!,0))</f>
        <v>#REF!</v>
      </c>
      <c r="BE125" s="483" t="e">
        <f>IF(+All!#REF!="UL Lafayette",+All!#REF!,IF(+All!#REF!="UL Lafayette",+All!#REF!,0))</f>
        <v>#REF!</v>
      </c>
      <c r="BF125" s="483" t="e">
        <f>IF(+All!#REF!="UL Lafayette",+All!#REF!,IF(+All!#REF!="UL Lafayette",+All!#REF!,0))</f>
        <v>#REF!</v>
      </c>
      <c r="BG125" s="482" t="e">
        <f>IF(+All!#REF!="UL Lafayette",+All!#REF!,IF(+All!#REF!="UL Lafayette",+All!#REF!,0))</f>
        <v>#REF!</v>
      </c>
      <c r="BH125" s="483" t="e">
        <f>IF(+All!#REF!="UL Lafayette",+All!#REF!,IF(+All!#REF!="UL Lafayette",+All!#REF!,0))</f>
        <v>#REF!</v>
      </c>
      <c r="BI125" s="484" t="e">
        <f>IF(+All!#REF!="UL Lafayette",+All!#REF!,IF(+All!#REF!="UL Lafayette",+All!#REF!,0))</f>
        <v>#REF!</v>
      </c>
      <c r="BJ125" s="92" t="e">
        <f>IF(+All!#REF!="UL Lafayette",+All!#REF!,IF(+All!#REF!="UL Lafayette",+All!#REF!,0))</f>
        <v>#REF!</v>
      </c>
      <c r="BK125" s="93" t="e">
        <f>IF(+All!#REF!="UL Lafayette",+All!#REF!,IF(+All!#REF!="UL Lafayette",+All!#REF!,0))</f>
        <v>#REF!</v>
      </c>
      <c r="BL125" s="817"/>
      <c r="BM125" s="817"/>
      <c r="BN125" s="817"/>
      <c r="BO125" s="817"/>
      <c r="BP125" s="817"/>
      <c r="BQ125" s="817"/>
    </row>
    <row r="126" spans="1:69" s="107" customFormat="1" x14ac:dyDescent="0.8">
      <c r="A126" s="70">
        <f>IF(+All!$F713="UL Lafayette",+All!A713,IF(+All!$H713="UL Lafayette",+All!A713,0))</f>
        <v>10</v>
      </c>
      <c r="B126" s="480" t="str">
        <f>IF(+All!$F713="UL Lafayette",+All!B713,IF(+All!$H713="UL Lafayette",+All!B713,0))</f>
        <v>Thurs</v>
      </c>
      <c r="C126" s="72">
        <f>IF(+All!$F713="UL Lafayette",+All!C713,IF(+All!$H713="UL Lafayette",+All!C713,0))</f>
        <v>44504</v>
      </c>
      <c r="D126" s="73">
        <f>IF(+All!$F713="UL Lafayette",+All!D713,IF(+All!$H713="UL Lafayette",+All!D713,0))</f>
        <v>0.8125</v>
      </c>
      <c r="E126" s="707" t="str">
        <f>IF(+All!$F713="UL Lafayette",+All!E713,IF(+All!$H713="UL Lafayette",+All!E713,0))</f>
        <v>ESPN</v>
      </c>
      <c r="F126" s="75" t="str">
        <f>IF(+All!$F713="UL Lafayette",+All!F713,IF(+All!$H713="UL Lafayette",+All!F713,0))</f>
        <v>Georgia State</v>
      </c>
      <c r="G126" s="76" t="str">
        <f>IF(+All!$F713="UL Lafayette",+All!G713,IF(+All!$H713="UL Lafayette",+All!G713,0))</f>
        <v>SB</v>
      </c>
      <c r="H126" s="75" t="str">
        <f>IF(+All!$F713="UL Lafayette",+All!H713,IF(+All!$H713="UL Lafayette",+All!H713,0))</f>
        <v>UL Lafayette</v>
      </c>
      <c r="I126" s="76" t="str">
        <f>IF(+All!$F713="UL Lafayette",+All!I713,IF(+All!$H713="UL Lafayette",+All!I713,0))</f>
        <v>SB</v>
      </c>
      <c r="J126" s="706" t="str">
        <f>IF(+All!$F713="UL Lafayette",+All!J713,IF(+All!$H713="UL Lafayette",+All!J713,0))</f>
        <v>UL Lafayette</v>
      </c>
      <c r="K126" s="707" t="str">
        <f>IF(+All!$F713="UL Lafayette",+All!K713,IF(+All!$H713="UL Lafayette",+All!K713,0))</f>
        <v>Georgia State</v>
      </c>
      <c r="L126" s="78">
        <f>IF(+All!$F713="UL Lafayette",+All!L713,IF(+All!$H713="UL Lafayette",+All!L713,0))</f>
        <v>12</v>
      </c>
      <c r="M126" s="79">
        <f>IF(+All!$F713="UL Lafayette",+All!M713,IF(+All!$H713="UL Lafayette",+All!M713,0))</f>
        <v>53.5</v>
      </c>
      <c r="N126" s="706" t="str">
        <f>IF(+All!$F713="UL Lafayette",+All!N713,IF(+All!$H713="UL Lafayette",+All!N713,0))</f>
        <v>UL Lafayette</v>
      </c>
      <c r="O126" s="708">
        <f>IF(+All!$F713="UL Lafayette",+All!O713,IF(+All!$H713="UL Lafayette",+All!O713,0))</f>
        <v>21</v>
      </c>
      <c r="P126" s="708" t="str">
        <f>IF(+All!$F713="UL Lafayette",+All!P713,IF(+All!$H713="UL Lafayette",+All!P713,0))</f>
        <v>Georgia State</v>
      </c>
      <c r="Q126" s="707">
        <f>IF(+All!$F713="UL Lafayette",+All!Q713,IF(+All!$H713="UL Lafayette",+All!Q713,0))</f>
        <v>17</v>
      </c>
      <c r="R126" s="706" t="str">
        <f>IF(+All!$F713="UL Lafayette",+All!R713,IF(+All!$H713="UL Lafayette",+All!R713,0))</f>
        <v>Georgia State</v>
      </c>
      <c r="S126" s="708" t="str">
        <f>IF(+All!$F713="UL Lafayette",+All!S713,IF(+All!$H713="UL Lafayette",+All!S713,0))</f>
        <v>UL Lafayette</v>
      </c>
      <c r="T126" s="706" t="str">
        <f>IF(+All!$F713="UL Lafayette",+All!T713,IF(+All!$H713="UL Lafayette",+All!T713,0))</f>
        <v>Georgia State</v>
      </c>
      <c r="U126" s="707" t="str">
        <f>IF(+All!$F713="UL Lafayette",+All!U713,IF(+All!$H713="UL Lafayette",+All!U713,0))</f>
        <v>W</v>
      </c>
      <c r="V126" s="706" t="e">
        <f>IF(+All!#REF!="UL Lafayette",+All!#REF!,IF(+All!#REF!="UL Lafayette",+All!#REF!,0))</f>
        <v>#REF!</v>
      </c>
      <c r="W126" s="707" t="e">
        <f>IF(+All!#REF!="UL Lafayette",+All!#REF!,IF(+All!#REF!="UL Lafayette",+All!#REF!,0))</f>
        <v>#REF!</v>
      </c>
      <c r="X126" s="706" t="e">
        <f>IF(+All!#REF!="UL Lafayette",+All!#REF!,IF(+All!#REF!="UL Lafayette",+All!#REF!,0))</f>
        <v>#REF!</v>
      </c>
      <c r="Y126" s="707" t="e">
        <f>IF(+All!#REF!="UL Lafayette",+All!#REF!,IF(+All!#REF!="UL Lafayette",+All!#REF!,0))</f>
        <v>#REF!</v>
      </c>
      <c r="Z126" s="706" t="e">
        <f>IF(+All!#REF!="UL Lafayette",+All!#REF!,IF(+All!#REF!="UL Lafayette",+All!#REF!,0))</f>
        <v>#REF!</v>
      </c>
      <c r="AA126" s="707" t="e">
        <f>IF(+All!#REF!="UL Lafayette",+All!#REF!,IF(+All!#REF!="UL Lafayette",+All!#REF!,0))</f>
        <v>#REF!</v>
      </c>
      <c r="AB126" s="706" t="e">
        <f>IF(+All!#REF!="UL Lafayette",+All!#REF!,IF(+All!#REF!="UL Lafayette",+All!#REF!,0))</f>
        <v>#REF!</v>
      </c>
      <c r="AC126" s="707" t="e">
        <f>IF(+All!#REF!="UL Lafayette",+All!#REF!,IF(+All!#REF!="UL Lafayette",+All!#REF!,0))</f>
        <v>#REF!</v>
      </c>
      <c r="AD126" s="706" t="e">
        <f>IF(+All!#REF!="UL Lafayette",+All!#REF!,IF(+All!#REF!="UL Lafayette",+All!#REF!,0))</f>
        <v>#REF!</v>
      </c>
      <c r="AE126" s="707" t="e">
        <f>IF(+All!#REF!="UL Lafayette",+All!#REF!,IF(+All!#REF!="UL Lafayette",+All!#REF!,0))</f>
        <v>#REF!</v>
      </c>
      <c r="AF126" s="706" t="e">
        <f>IF(+All!#REF!="UL Lafayette",+All!#REF!,IF(+All!#REF!="UL Lafayette",+All!#REF!,0))</f>
        <v>#REF!</v>
      </c>
      <c r="AG126" s="707" t="e">
        <f>IF(+All!#REF!="UL Lafayette",+All!#REF!,IF(+All!#REF!="UL Lafayette",+All!#REF!,0))</f>
        <v>#REF!</v>
      </c>
      <c r="AH126" s="706" t="e">
        <f>IF(+All!#REF!="UL Lafayette",+All!#REF!,IF(+All!#REF!="UL Lafayette",+All!#REF!,0))</f>
        <v>#REF!</v>
      </c>
      <c r="AI126" s="707" t="e">
        <f>IF(+All!#REF!="UL Lafayette",+All!#REF!,IF(+All!#REF!="UL Lafayette",+All!#REF!,0))</f>
        <v>#REF!</v>
      </c>
      <c r="AJ126" s="706" t="e">
        <f>IF(+All!#REF!="UL Lafayette",+All!#REF!,IF(+All!#REF!="UL Lafayette",+All!#REF!,0))</f>
        <v>#REF!</v>
      </c>
      <c r="AK126" s="707" t="e">
        <f>IF(+All!#REF!="UL Lafayette",+All!#REF!,IF(+All!#REF!="UL Lafayette",+All!#REF!,0))</f>
        <v>#REF!</v>
      </c>
      <c r="AL126" s="81" t="e">
        <f>IF(+All!#REF!="UL Lafayette",+All!#REF!,IF(+All!#REF!="UL Lafayette",+All!#REF!,0))</f>
        <v>#REF!</v>
      </c>
      <c r="AM126" s="82" t="e">
        <f>IF(+All!#REF!="UL Lafayette",+All!#REF!,IF(+All!#REF!="UL Lafayette",+All!#REF!,0))</f>
        <v>#REF!</v>
      </c>
      <c r="AN126" s="81" t="e">
        <f>IF(+All!#REF!="UL Lafayette",+All!#REF!,IF(+All!#REF!="UL Lafayette",+All!#REF!,0))</f>
        <v>#REF!</v>
      </c>
      <c r="AO126" s="83" t="e">
        <f>IF(+All!#REF!="UL Lafayette",+All!#REF!,IF(+All!#REF!="UL Lafayette",+All!#REF!,0))</f>
        <v>#REF!</v>
      </c>
      <c r="AP126" s="84" t="e">
        <f>IF(+All!#REF!="UL Lafayette",+All!#REF!,IF(+All!#REF!="UL Lafayette",+All!#REF!,0))</f>
        <v>#REF!</v>
      </c>
      <c r="AQ126" s="480" t="e">
        <f>IF(+All!#REF!="UL Lafayette",+All!#REF!,IF(+All!#REF!="UL Lafayette",+All!#REF!,0))</f>
        <v>#REF!</v>
      </c>
      <c r="AR126" s="482" t="e">
        <f>IF(+All!#REF!="UL Lafayette",+All!#REF!,IF(+All!#REF!="UL Lafayette",+All!#REF!,0))</f>
        <v>#REF!</v>
      </c>
      <c r="AS126" s="483" t="e">
        <f>IF(+All!#REF!="UL Lafayette",+All!#REF!,IF(+All!#REF!="UL Lafayette",+All!#REF!,0))</f>
        <v>#REF!</v>
      </c>
      <c r="AT126" s="483" t="e">
        <f>IF(+All!#REF!="UL Lafayette",+All!#REF!,IF(+All!#REF!="UL Lafayette",+All!#REF!,0))</f>
        <v>#REF!</v>
      </c>
      <c r="AU126" s="482" t="e">
        <f>IF(+All!#REF!="UL Lafayette",+All!#REF!,IF(+All!#REF!="UL Lafayette",+All!#REF!,0))</f>
        <v>#REF!</v>
      </c>
      <c r="AV126" s="483" t="e">
        <f>IF(+All!#REF!="UL Lafayette",+All!#REF!,IF(+All!#REF!="UL Lafayette",+All!#REF!,0))</f>
        <v>#REF!</v>
      </c>
      <c r="AW126" s="484" t="e">
        <f>IF(+All!#REF!="UL Lafayette",+All!#REF!,IF(+All!#REF!="UL Lafayette",+All!#REF!,0))</f>
        <v>#REF!</v>
      </c>
      <c r="AX126" s="483" t="e">
        <f>IF(+All!#REF!="UL Lafayette",+All!#REF!,IF(+All!#REF!="UL Lafayette",+All!#REF!,0))</f>
        <v>#REF!</v>
      </c>
      <c r="AY126" s="88" t="e">
        <f>IF(+All!#REF!="UL Lafayette",+All!#REF!,IF(+All!#REF!="UL Lafayette",+All!#REF!,0))</f>
        <v>#REF!</v>
      </c>
      <c r="AZ126" s="89" t="e">
        <f>IF(+All!#REF!="UL Lafayette",+All!#REF!,IF(+All!#REF!="UL Lafayette",+All!#REF!,0))</f>
        <v>#REF!</v>
      </c>
      <c r="BA126" s="90" t="e">
        <f>IF(+All!#REF!="UL Lafayette",+All!#REF!,IF(+All!#REF!="UL Lafayette",+All!#REF!,0))</f>
        <v>#REF!</v>
      </c>
      <c r="BB126" s="90" t="e">
        <f>IF(+All!#REF!="UL Lafayette",+All!#REF!,IF(+All!#REF!="UL Lafayette",+All!#REF!,0))</f>
        <v>#REF!</v>
      </c>
      <c r="BC126" s="91" t="e">
        <f>IF(+All!#REF!="UL Lafayette",+All!#REF!,IF(+All!#REF!="UL Lafayette",+All!#REF!,0))</f>
        <v>#REF!</v>
      </c>
      <c r="BD126" s="482" t="e">
        <f>IF(+All!#REF!="UL Lafayette",+All!#REF!,IF(+All!#REF!="UL Lafayette",+All!#REF!,0))</f>
        <v>#REF!</v>
      </c>
      <c r="BE126" s="483" t="e">
        <f>IF(+All!#REF!="UL Lafayette",+All!#REF!,IF(+All!#REF!="UL Lafayette",+All!#REF!,0))</f>
        <v>#REF!</v>
      </c>
      <c r="BF126" s="483" t="e">
        <f>IF(+All!#REF!="UL Lafayette",+All!#REF!,IF(+All!#REF!="UL Lafayette",+All!#REF!,0))</f>
        <v>#REF!</v>
      </c>
      <c r="BG126" s="482" t="e">
        <f>IF(+All!#REF!="UL Lafayette",+All!#REF!,IF(+All!#REF!="UL Lafayette",+All!#REF!,0))</f>
        <v>#REF!</v>
      </c>
      <c r="BH126" s="483" t="e">
        <f>IF(+All!#REF!="UL Lafayette",+All!#REF!,IF(+All!#REF!="UL Lafayette",+All!#REF!,0))</f>
        <v>#REF!</v>
      </c>
      <c r="BI126" s="484" t="e">
        <f>IF(+All!#REF!="UL Lafayette",+All!#REF!,IF(+All!#REF!="UL Lafayette",+All!#REF!,0))</f>
        <v>#REF!</v>
      </c>
      <c r="BJ126" s="92" t="e">
        <f>IF(+All!#REF!="UL Lafayette",+All!#REF!,IF(+All!#REF!="UL Lafayette",+All!#REF!,0))</f>
        <v>#REF!</v>
      </c>
      <c r="BK126" s="93" t="e">
        <f>IF(+All!#REF!="UL Lafayette",+All!#REF!,IF(+All!#REF!="UL Lafayette",+All!#REF!,0))</f>
        <v>#REF!</v>
      </c>
      <c r="BL126" s="817"/>
      <c r="BM126" s="817"/>
      <c r="BN126" s="817"/>
      <c r="BO126" s="817"/>
      <c r="BP126" s="817"/>
      <c r="BQ126" s="817"/>
    </row>
    <row r="127" spans="1:69" s="107" customFormat="1" x14ac:dyDescent="0.8">
      <c r="A127" s="70">
        <f>IF(+All!$F833="UL Lafayette",+All!A833,IF(+All!$H833="UL Lafayette",+All!A833,0))</f>
        <v>11</v>
      </c>
      <c r="B127" s="480" t="str">
        <f>IF(+All!$F833="UL Lafayette",+All!B833,IF(+All!$H833="UL Lafayette",+All!B833,0))</f>
        <v>Sat</v>
      </c>
      <c r="C127" s="72">
        <f>IF(+All!$F833="UL Lafayette",+All!C833,IF(+All!$H833="UL Lafayette",+All!C833,0))</f>
        <v>44513</v>
      </c>
      <c r="D127" s="73">
        <f>IF(+All!$F833="UL Lafayette",+All!D833,IF(+All!$H833="UL Lafayette",+All!D833,0))</f>
        <v>0.64583333333333337</v>
      </c>
      <c r="E127" s="707">
        <f>IF(+All!$F833="UL Lafayette",+All!E833,IF(+All!$H833="UL Lafayette",+All!E833,0))</f>
        <v>0</v>
      </c>
      <c r="F127" s="75" t="str">
        <f>IF(+All!$F833="UL Lafayette",+All!F833,IF(+All!$H833="UL Lafayette",+All!F833,0))</f>
        <v>UL Lafayette</v>
      </c>
      <c r="G127" s="76" t="str">
        <f>IF(+All!$F833="UL Lafayette",+All!G833,IF(+All!$H833="UL Lafayette",+All!G833,0))</f>
        <v>SB</v>
      </c>
      <c r="H127" s="75" t="str">
        <f>IF(+All!$F833="UL Lafayette",+All!H833,IF(+All!$H833="UL Lafayette",+All!H833,0))</f>
        <v>Troy</v>
      </c>
      <c r="I127" s="76" t="str">
        <f>IF(+All!$F833="UL Lafayette",+All!I833,IF(+All!$H833="UL Lafayette",+All!I833,0))</f>
        <v>SB</v>
      </c>
      <c r="J127" s="706" t="str">
        <f>IF(+All!$F833="UL Lafayette",+All!J833,IF(+All!$H833="UL Lafayette",+All!J833,0))</f>
        <v>UL Lafayette</v>
      </c>
      <c r="K127" s="707" t="str">
        <f>IF(+All!$F833="UL Lafayette",+All!K833,IF(+All!$H833="UL Lafayette",+All!K833,0))</f>
        <v>Troy</v>
      </c>
      <c r="L127" s="78">
        <f>IF(+All!$F833="UL Lafayette",+All!L833,IF(+All!$H833="UL Lafayette",+All!L833,0))</f>
        <v>6</v>
      </c>
      <c r="M127" s="79">
        <f>IF(+All!$F833="UL Lafayette",+All!M833,IF(+All!$H833="UL Lafayette",+All!M833,0))</f>
        <v>49.5</v>
      </c>
      <c r="N127" s="706" t="str">
        <f>IF(+All!$F833="UL Lafayette",+All!N833,IF(+All!$H833="UL Lafayette",+All!N833,0))</f>
        <v>UL Lafayette</v>
      </c>
      <c r="O127" s="708">
        <f>IF(+All!$F833="UL Lafayette",+All!O833,IF(+All!$H833="UL Lafayette",+All!O833,0))</f>
        <v>35</v>
      </c>
      <c r="P127" s="708" t="str">
        <f>IF(+All!$F833="UL Lafayette",+All!P833,IF(+All!$H833="UL Lafayette",+All!P833,0))</f>
        <v>Troy</v>
      </c>
      <c r="Q127" s="707">
        <f>IF(+All!$F833="UL Lafayette",+All!Q833,IF(+All!$H833="UL Lafayette",+All!Q833,0))</f>
        <v>21</v>
      </c>
      <c r="R127" s="706" t="str">
        <f>IF(+All!$F833="UL Lafayette",+All!R833,IF(+All!$H833="UL Lafayette",+All!R833,0))</f>
        <v>UL Lafayette</v>
      </c>
      <c r="S127" s="708" t="str">
        <f>IF(+All!$F833="UL Lafayette",+All!S833,IF(+All!$H833="UL Lafayette",+All!S833,0))</f>
        <v>Troy</v>
      </c>
      <c r="T127" s="706" t="str">
        <f>IF(+All!$F833="UL Lafayette",+All!T833,IF(+All!$H833="UL Lafayette",+All!T833,0))</f>
        <v>UL Lafayette</v>
      </c>
      <c r="U127" s="707" t="str">
        <f>IF(+All!$F833="UL Lafayette",+All!U833,IF(+All!$H833="UL Lafayette",+All!U833,0))</f>
        <v>W</v>
      </c>
      <c r="V127" s="706" t="e">
        <f>IF(+All!#REF!="UL Lafayette",+All!#REF!,IF(+All!#REF!="UL Lafayette",+All!#REF!,0))</f>
        <v>#REF!</v>
      </c>
      <c r="W127" s="707" t="e">
        <f>IF(+All!#REF!="UL Lafayette",+All!#REF!,IF(+All!#REF!="UL Lafayette",+All!#REF!,0))</f>
        <v>#REF!</v>
      </c>
      <c r="X127" s="706" t="e">
        <f>IF(+All!#REF!="UL Lafayette",+All!#REF!,IF(+All!#REF!="UL Lafayette",+All!#REF!,0))</f>
        <v>#REF!</v>
      </c>
      <c r="Y127" s="707" t="e">
        <f>IF(+All!#REF!="UL Lafayette",+All!#REF!,IF(+All!#REF!="UL Lafayette",+All!#REF!,0))</f>
        <v>#REF!</v>
      </c>
      <c r="Z127" s="706" t="e">
        <f>IF(+All!#REF!="UL Lafayette",+All!#REF!,IF(+All!#REF!="UL Lafayette",+All!#REF!,0))</f>
        <v>#REF!</v>
      </c>
      <c r="AA127" s="707" t="e">
        <f>IF(+All!#REF!="UL Lafayette",+All!#REF!,IF(+All!#REF!="UL Lafayette",+All!#REF!,0))</f>
        <v>#REF!</v>
      </c>
      <c r="AB127" s="706" t="e">
        <f>IF(+All!#REF!="UL Lafayette",+All!#REF!,IF(+All!#REF!="UL Lafayette",+All!#REF!,0))</f>
        <v>#REF!</v>
      </c>
      <c r="AC127" s="707" t="e">
        <f>IF(+All!#REF!="UL Lafayette",+All!#REF!,IF(+All!#REF!="UL Lafayette",+All!#REF!,0))</f>
        <v>#REF!</v>
      </c>
      <c r="AD127" s="706" t="e">
        <f>IF(+All!#REF!="UL Lafayette",+All!#REF!,IF(+All!#REF!="UL Lafayette",+All!#REF!,0))</f>
        <v>#REF!</v>
      </c>
      <c r="AE127" s="707" t="e">
        <f>IF(+All!#REF!="UL Lafayette",+All!#REF!,IF(+All!#REF!="UL Lafayette",+All!#REF!,0))</f>
        <v>#REF!</v>
      </c>
      <c r="AF127" s="706" t="e">
        <f>IF(+All!#REF!="UL Lafayette",+All!#REF!,IF(+All!#REF!="UL Lafayette",+All!#REF!,0))</f>
        <v>#REF!</v>
      </c>
      <c r="AG127" s="707" t="e">
        <f>IF(+All!#REF!="UL Lafayette",+All!#REF!,IF(+All!#REF!="UL Lafayette",+All!#REF!,0))</f>
        <v>#REF!</v>
      </c>
      <c r="AH127" s="706" t="e">
        <f>IF(+All!#REF!="UL Lafayette",+All!#REF!,IF(+All!#REF!="UL Lafayette",+All!#REF!,0))</f>
        <v>#REF!</v>
      </c>
      <c r="AI127" s="707" t="e">
        <f>IF(+All!#REF!="UL Lafayette",+All!#REF!,IF(+All!#REF!="UL Lafayette",+All!#REF!,0))</f>
        <v>#REF!</v>
      </c>
      <c r="AJ127" s="706" t="e">
        <f>IF(+All!#REF!="UL Lafayette",+All!#REF!,IF(+All!#REF!="UL Lafayette",+All!#REF!,0))</f>
        <v>#REF!</v>
      </c>
      <c r="AK127" s="707" t="e">
        <f>IF(+All!#REF!="UL Lafayette",+All!#REF!,IF(+All!#REF!="UL Lafayette",+All!#REF!,0))</f>
        <v>#REF!</v>
      </c>
      <c r="AL127" s="81" t="e">
        <f>IF(+All!#REF!="UL Lafayette",+All!#REF!,IF(+All!#REF!="UL Lafayette",+All!#REF!,0))</f>
        <v>#REF!</v>
      </c>
      <c r="AM127" s="82" t="e">
        <f>IF(+All!#REF!="UL Lafayette",+All!#REF!,IF(+All!#REF!="UL Lafayette",+All!#REF!,0))</f>
        <v>#REF!</v>
      </c>
      <c r="AN127" s="81" t="e">
        <f>IF(+All!#REF!="UL Lafayette",+All!#REF!,IF(+All!#REF!="UL Lafayette",+All!#REF!,0))</f>
        <v>#REF!</v>
      </c>
      <c r="AO127" s="83" t="e">
        <f>IF(+All!#REF!="UL Lafayette",+All!#REF!,IF(+All!#REF!="UL Lafayette",+All!#REF!,0))</f>
        <v>#REF!</v>
      </c>
      <c r="AP127" s="84" t="e">
        <f>IF(+All!#REF!="UL Lafayette",+All!#REF!,IF(+All!#REF!="UL Lafayette",+All!#REF!,0))</f>
        <v>#REF!</v>
      </c>
      <c r="AQ127" s="480" t="e">
        <f>IF(+All!#REF!="UL Lafayette",+All!#REF!,IF(+All!#REF!="UL Lafayette",+All!#REF!,0))</f>
        <v>#REF!</v>
      </c>
      <c r="AR127" s="482" t="e">
        <f>IF(+All!#REF!="UL Lafayette",+All!#REF!,IF(+All!#REF!="UL Lafayette",+All!#REF!,0))</f>
        <v>#REF!</v>
      </c>
      <c r="AS127" s="483" t="e">
        <f>IF(+All!#REF!="UL Lafayette",+All!#REF!,IF(+All!#REF!="UL Lafayette",+All!#REF!,0))</f>
        <v>#REF!</v>
      </c>
      <c r="AT127" s="483" t="e">
        <f>IF(+All!#REF!="UL Lafayette",+All!#REF!,IF(+All!#REF!="UL Lafayette",+All!#REF!,0))</f>
        <v>#REF!</v>
      </c>
      <c r="AU127" s="482" t="e">
        <f>IF(+All!#REF!="UL Lafayette",+All!#REF!,IF(+All!#REF!="UL Lafayette",+All!#REF!,0))</f>
        <v>#REF!</v>
      </c>
      <c r="AV127" s="483" t="e">
        <f>IF(+All!#REF!="UL Lafayette",+All!#REF!,IF(+All!#REF!="UL Lafayette",+All!#REF!,0))</f>
        <v>#REF!</v>
      </c>
      <c r="AW127" s="484" t="e">
        <f>IF(+All!#REF!="UL Lafayette",+All!#REF!,IF(+All!#REF!="UL Lafayette",+All!#REF!,0))</f>
        <v>#REF!</v>
      </c>
      <c r="AX127" s="483" t="e">
        <f>IF(+All!#REF!="UL Lafayette",+All!#REF!,IF(+All!#REF!="UL Lafayette",+All!#REF!,0))</f>
        <v>#REF!</v>
      </c>
      <c r="AY127" s="88" t="e">
        <f>IF(+All!#REF!="UL Lafayette",+All!#REF!,IF(+All!#REF!="UL Lafayette",+All!#REF!,0))</f>
        <v>#REF!</v>
      </c>
      <c r="AZ127" s="89" t="e">
        <f>IF(+All!#REF!="UL Lafayette",+All!#REF!,IF(+All!#REF!="UL Lafayette",+All!#REF!,0))</f>
        <v>#REF!</v>
      </c>
      <c r="BA127" s="90" t="e">
        <f>IF(+All!#REF!="UL Lafayette",+All!#REF!,IF(+All!#REF!="UL Lafayette",+All!#REF!,0))</f>
        <v>#REF!</v>
      </c>
      <c r="BB127" s="90" t="e">
        <f>IF(+All!#REF!="UL Lafayette",+All!#REF!,IF(+All!#REF!="UL Lafayette",+All!#REF!,0))</f>
        <v>#REF!</v>
      </c>
      <c r="BC127" s="91" t="e">
        <f>IF(+All!#REF!="UL Lafayette",+All!#REF!,IF(+All!#REF!="UL Lafayette",+All!#REF!,0))</f>
        <v>#REF!</v>
      </c>
      <c r="BD127" s="482" t="e">
        <f>IF(+All!#REF!="UL Lafayette",+All!#REF!,IF(+All!#REF!="UL Lafayette",+All!#REF!,0))</f>
        <v>#REF!</v>
      </c>
      <c r="BE127" s="483" t="e">
        <f>IF(+All!#REF!="UL Lafayette",+All!#REF!,IF(+All!#REF!="UL Lafayette",+All!#REF!,0))</f>
        <v>#REF!</v>
      </c>
      <c r="BF127" s="483" t="e">
        <f>IF(+All!#REF!="UL Lafayette",+All!#REF!,IF(+All!#REF!="UL Lafayette",+All!#REF!,0))</f>
        <v>#REF!</v>
      </c>
      <c r="BG127" s="482" t="e">
        <f>IF(+All!#REF!="UL Lafayette",+All!#REF!,IF(+All!#REF!="UL Lafayette",+All!#REF!,0))</f>
        <v>#REF!</v>
      </c>
      <c r="BH127" s="483" t="e">
        <f>IF(+All!#REF!="UL Lafayette",+All!#REF!,IF(+All!#REF!="UL Lafayette",+All!#REF!,0))</f>
        <v>#REF!</v>
      </c>
      <c r="BI127" s="484" t="e">
        <f>IF(+All!#REF!="UL Lafayette",+All!#REF!,IF(+All!#REF!="UL Lafayette",+All!#REF!,0))</f>
        <v>#REF!</v>
      </c>
      <c r="BJ127" s="92" t="e">
        <f>IF(+All!#REF!="UL Lafayette",+All!#REF!,IF(+All!#REF!="UL Lafayette",+All!#REF!,0))</f>
        <v>#REF!</v>
      </c>
      <c r="BK127" s="93" t="e">
        <f>IF(+All!#REF!="UL Lafayette",+All!#REF!,IF(+All!#REF!="UL Lafayette",+All!#REF!,0))</f>
        <v>#REF!</v>
      </c>
      <c r="BL127" s="817"/>
      <c r="BM127" s="817"/>
      <c r="BN127" s="817"/>
      <c r="BO127" s="817"/>
      <c r="BP127" s="817"/>
      <c r="BQ127" s="817"/>
    </row>
    <row r="128" spans="1:69" s="107" customFormat="1" x14ac:dyDescent="0.8">
      <c r="A128" s="70">
        <f>IF(+All!$F888="UL Lafayette",+All!A888,IF(+All!$H888="UL Lafayette",+All!A888,0))</f>
        <v>12</v>
      </c>
      <c r="B128" s="480" t="str">
        <f>IF(+All!$F888="UL Lafayette",+All!B888,IF(+All!$H888="UL Lafayette",+All!B888,0))</f>
        <v>Sat</v>
      </c>
      <c r="C128" s="72">
        <f>IF(+All!$F888="UL Lafayette",+All!C888,IF(+All!$H888="UL Lafayette",+All!C888,0))</f>
        <v>44520</v>
      </c>
      <c r="D128" s="73">
        <f>IF(+All!$F888="UL Lafayette",+All!D888,IF(+All!$H888="UL Lafayette",+All!D888,0))</f>
        <v>0.66666666666666663</v>
      </c>
      <c r="E128" s="707" t="str">
        <f>IF(+All!$F888="UL Lafayette",+All!E888,IF(+All!$H888="UL Lafayette",+All!E888,0))</f>
        <v>ESPNU</v>
      </c>
      <c r="F128" s="75" t="str">
        <f>IF(+All!$F888="UL Lafayette",+All!F888,IF(+All!$H888="UL Lafayette",+All!F888,0))</f>
        <v>UL Lafayette</v>
      </c>
      <c r="G128" s="76" t="str">
        <f>IF(+All!$F888="UL Lafayette",+All!G888,IF(+All!$H888="UL Lafayette",+All!G888,0))</f>
        <v>SB</v>
      </c>
      <c r="H128" s="75" t="str">
        <f>IF(+All!$F888="UL Lafayette",+All!H888,IF(+All!$H888="UL Lafayette",+All!H888,0))</f>
        <v>Liberty</v>
      </c>
      <c r="I128" s="76" t="str">
        <f>IF(+All!$F888="UL Lafayette",+All!I888,IF(+All!$H888="UL Lafayette",+All!I888,0))</f>
        <v>Ind</v>
      </c>
      <c r="J128" s="706" t="str">
        <f>IF(+All!$F888="UL Lafayette",+All!J888,IF(+All!$H888="UL Lafayette",+All!J888,0))</f>
        <v>Liberty</v>
      </c>
      <c r="K128" s="707" t="str">
        <f>IF(+All!$F888="UL Lafayette",+All!K888,IF(+All!$H888="UL Lafayette",+All!K888,0))</f>
        <v>UL Lafayette</v>
      </c>
      <c r="L128" s="78">
        <f>IF(+All!$F888="UL Lafayette",+All!L888,IF(+All!$H888="UL Lafayette",+All!L888,0))</f>
        <v>4.5</v>
      </c>
      <c r="M128" s="79">
        <f>IF(+All!$F888="UL Lafayette",+All!M888,IF(+All!$H888="UL Lafayette",+All!M888,0))</f>
        <v>53</v>
      </c>
      <c r="N128" s="706" t="str">
        <f>IF(+All!$F888="UL Lafayette",+All!N888,IF(+All!$H888="UL Lafayette",+All!N888,0))</f>
        <v>UL Lafayette</v>
      </c>
      <c r="O128" s="708">
        <f>IF(+All!$F888="UL Lafayette",+All!O888,IF(+All!$H888="UL Lafayette",+All!O888,0))</f>
        <v>42</v>
      </c>
      <c r="P128" s="708" t="str">
        <f>IF(+All!$F888="UL Lafayette",+All!P888,IF(+All!$H888="UL Lafayette",+All!P888,0))</f>
        <v>Liberty</v>
      </c>
      <c r="Q128" s="707">
        <f>IF(+All!$F888="UL Lafayette",+All!Q888,IF(+All!$H888="UL Lafayette",+All!Q888,0))</f>
        <v>14</v>
      </c>
      <c r="R128" s="706" t="str">
        <f>IF(+All!$F888="UL Lafayette",+All!R888,IF(+All!$H888="UL Lafayette",+All!R888,0))</f>
        <v>UL Lafayette</v>
      </c>
      <c r="S128" s="708" t="str">
        <f>IF(+All!$F888="UL Lafayette",+All!S888,IF(+All!$H888="UL Lafayette",+All!S888,0))</f>
        <v>Liberty</v>
      </c>
      <c r="T128" s="706" t="str">
        <f>IF(+All!$F888="UL Lafayette",+All!T888,IF(+All!$H888="UL Lafayette",+All!T888,0))</f>
        <v>UL Lafayette</v>
      </c>
      <c r="U128" s="707" t="str">
        <f>IF(+All!$F888="UL Lafayette",+All!U888,IF(+All!$H888="UL Lafayette",+All!U888,0))</f>
        <v>W</v>
      </c>
      <c r="V128" s="706">
        <f>IF(+All!$F213="UL Lafayette",+All!#REF!,IF(+All!$H213="UL Lafayette",+All!#REF!,0))</f>
        <v>0</v>
      </c>
      <c r="W128" s="707">
        <f>IF(+All!$F213="UL Lafayette",+All!#REF!,IF(+All!$H213="UL Lafayette",+All!#REF!,0))</f>
        <v>0</v>
      </c>
      <c r="X128" s="706">
        <f>IF(+All!$F213="UL Lafayette",+All!#REF!,IF(+All!$H213="UL Lafayette",+All!#REF!,0))</f>
        <v>0</v>
      </c>
      <c r="Y128" s="707">
        <f>IF(+All!$F213="UL Lafayette",+All!#REF!,IF(+All!$H213="UL Lafayette",+All!#REF!,0))</f>
        <v>0</v>
      </c>
      <c r="Z128" s="706">
        <f>IF(+All!$F213="UL Lafayette",+All!#REF!,IF(+All!$H213="UL Lafayette",+All!#REF!,0))</f>
        <v>0</v>
      </c>
      <c r="AA128" s="707">
        <f>IF(+All!$F213="UL Lafayette",+All!#REF!,IF(+All!$H213="UL Lafayette",+All!#REF!,0))</f>
        <v>0</v>
      </c>
      <c r="AB128" s="706">
        <f>IF(+All!$F213="UL Lafayette",+All!#REF!,IF(+All!$H213="UL Lafayette",+All!#REF!,0))</f>
        <v>0</v>
      </c>
      <c r="AC128" s="707">
        <f>IF(+All!$F213="UL Lafayette",+All!#REF!,IF(+All!$H213="UL Lafayette",+All!#REF!,0))</f>
        <v>0</v>
      </c>
      <c r="AD128" s="706">
        <f>IF(+All!$F213="UL Lafayette",+All!#REF!,IF(+All!$H213="UL Lafayette",+All!#REF!,0))</f>
        <v>0</v>
      </c>
      <c r="AE128" s="707">
        <f>IF(+All!$F213="UL Lafayette",+All!#REF!,IF(+All!$H213="UL Lafayette",+All!#REF!,0))</f>
        <v>0</v>
      </c>
      <c r="AF128" s="706">
        <f>IF(+All!$F213="UL Lafayette",+All!#REF!,IF(+All!$H213="UL Lafayette",+All!#REF!,0))</f>
        <v>0</v>
      </c>
      <c r="AG128" s="707">
        <f>IF(+All!$F213="UL Lafayette",+All!#REF!,IF(+All!$H213="UL Lafayette",+All!#REF!,0))</f>
        <v>0</v>
      </c>
      <c r="AH128" s="706">
        <f>IF(+All!$F213="UL Lafayette",+All!#REF!,IF(+All!$H213="UL Lafayette",+All!#REF!,0))</f>
        <v>0</v>
      </c>
      <c r="AI128" s="707">
        <f>IF(+All!$F213="UL Lafayette",+All!#REF!,IF(+All!$H213="UL Lafayette",+All!#REF!,0))</f>
        <v>0</v>
      </c>
      <c r="AJ128" s="706">
        <f>IF(+All!$F213="UL Lafayette",+All!#REF!,IF(+All!$H213="UL Lafayette",+All!#REF!,0))</f>
        <v>0</v>
      </c>
      <c r="AK128" s="707">
        <f>IF(+All!$F213="UL Lafayette",+All!#REF!,IF(+All!$H213="UL Lafayette",+All!#REF!,0))</f>
        <v>0</v>
      </c>
      <c r="AL128" s="81">
        <f>IF(+All!$F213="UL Lafayette",+All!V213,IF(+All!$H213="UL Lafayette",+All!V213,0))</f>
        <v>0</v>
      </c>
      <c r="AM128" s="82">
        <f>IF(+All!$F213="UL Lafayette",+All!W213,IF(+All!$H213="UL Lafayette",+All!W213,0))</f>
        <v>0</v>
      </c>
      <c r="AN128" s="81">
        <f>IF(+All!$F213="UL Lafayette",+All!X213,IF(+All!$H213="UL Lafayette",+All!X213,0))</f>
        <v>0</v>
      </c>
      <c r="AO128" s="83">
        <f>IF(+All!$F213="UL Lafayette",+All!Y213,IF(+All!$H213="UL Lafayette",+All!Y213,0))</f>
        <v>0</v>
      </c>
      <c r="AP128" s="84">
        <f>IF(+All!$F213="UL Lafayette",+All!Z213,IF(+All!$H213="UL Lafayette",+All!Z213,0))</f>
        <v>0</v>
      </c>
      <c r="AQ128" s="480">
        <f>IF(+All!$F213="UL Lafayette",+All!#REF!,IF(+All!$H213="UL Lafayette",+All!#REF!,0))</f>
        <v>0</v>
      </c>
      <c r="AR128" s="482">
        <f>IF(+All!$F213="UL Lafayette",+All!#REF!,IF(+All!$H213="UL Lafayette",+All!#REF!,0))</f>
        <v>0</v>
      </c>
      <c r="AS128" s="483">
        <f>IF(+All!$F213="UL Lafayette",+All!#REF!,IF(+All!$H213="UL Lafayette",+All!#REF!,0))</f>
        <v>0</v>
      </c>
      <c r="AT128" s="483">
        <f>IF(+All!$F213="UL Lafayette",+All!#REF!,IF(+All!$H213="UL Lafayette",+All!#REF!,0))</f>
        <v>0</v>
      </c>
      <c r="AU128" s="482">
        <f>IF(+All!$F213="UL Lafayette",+All!#REF!,IF(+All!$H213="UL Lafayette",+All!#REF!,0))</f>
        <v>0</v>
      </c>
      <c r="AV128" s="483">
        <f>IF(+All!$F213="UL Lafayette",+All!#REF!,IF(+All!$H213="UL Lafayette",+All!#REF!,0))</f>
        <v>0</v>
      </c>
      <c r="AW128" s="484">
        <f>IF(+All!$F213="UL Lafayette",+All!#REF!,IF(+All!$H213="UL Lafayette",+All!#REF!,0))</f>
        <v>0</v>
      </c>
      <c r="AX128" s="483">
        <f>IF(+All!$F213="UL Lafayette",+All!#REF!,IF(+All!$H213="UL Lafayette",+All!#REF!,0))</f>
        <v>0</v>
      </c>
      <c r="AY128" s="88">
        <f>IF(+All!$F213="UL Lafayette",+All!#REF!,IF(+All!$H213="UL Lafayette",+All!#REF!,0))</f>
        <v>0</v>
      </c>
      <c r="AZ128" s="89">
        <f>IF(+All!$F213="UL Lafayette",+All!#REF!,IF(+All!$H213="UL Lafayette",+All!#REF!,0))</f>
        <v>0</v>
      </c>
      <c r="BA128" s="90">
        <f>IF(+All!$F213="UL Lafayette",+All!#REF!,IF(+All!$H213="UL Lafayette",+All!#REF!,0))</f>
        <v>0</v>
      </c>
      <c r="BB128" s="90">
        <f>IF(+All!$F213="UL Lafayette",+All!#REF!,IF(+All!$H213="UL Lafayette",+All!#REF!,0))</f>
        <v>0</v>
      </c>
      <c r="BC128" s="91">
        <f>IF(+All!$F213="UL Lafayette",+All!#REF!,IF(+All!$H213="UL Lafayette",+All!#REF!,0))</f>
        <v>0</v>
      </c>
      <c r="BD128" s="482">
        <f>IF(+All!$F213="UL Lafayette",+All!#REF!,IF(+All!$H213="UL Lafayette",+All!#REF!,0))</f>
        <v>0</v>
      </c>
      <c r="BE128" s="483">
        <f>IF(+All!$F213="UL Lafayette",+All!#REF!,IF(+All!$H213="UL Lafayette",+All!#REF!,0))</f>
        <v>0</v>
      </c>
      <c r="BF128" s="483">
        <f>IF(+All!$F213="UL Lafayette",+All!#REF!,IF(+All!$H213="UL Lafayette",+All!#REF!,0))</f>
        <v>0</v>
      </c>
      <c r="BG128" s="482">
        <f>IF(+All!$F213="UL Lafayette",+All!#REF!,IF(+All!$H213="UL Lafayette",+All!#REF!,0))</f>
        <v>0</v>
      </c>
      <c r="BH128" s="483">
        <f>IF(+All!$F213="UL Lafayette",+All!#REF!,IF(+All!$H213="UL Lafayette",+All!#REF!,0))</f>
        <v>0</v>
      </c>
      <c r="BI128" s="484">
        <f>IF(+All!$F213="UL Lafayette",+All!#REF!,IF(+All!$H213="UL Lafayette",+All!#REF!,0))</f>
        <v>0</v>
      </c>
      <c r="BJ128" s="92">
        <f>IF(+All!$F213="UL Lafayette",+All!#REF!,IF(+All!$H213="UL Lafayette",+All!#REF!,0))</f>
        <v>0</v>
      </c>
      <c r="BK128" s="93">
        <f>IF(+All!$F213="UL Lafayette",+All!#REF!,IF(+All!$H213="UL Lafayette",+All!#REF!,0))</f>
        <v>0</v>
      </c>
      <c r="BL128" s="817"/>
      <c r="BM128" s="817"/>
      <c r="BN128" s="817"/>
      <c r="BO128" s="817"/>
      <c r="BP128" s="817"/>
      <c r="BQ128" s="817"/>
    </row>
    <row r="129" spans="1:69" s="107" customFormat="1" x14ac:dyDescent="0.8">
      <c r="A129" s="70">
        <f>IF(+All!$F972="UL Lafayette",+All!A972,IF(+All!$H972="UL Lafayette",+All!A972,0))</f>
        <v>0</v>
      </c>
      <c r="B129" s="480">
        <f>IF(+All!$F972="UL Lafayette",+All!B972,IF(+All!$H972="UL Lafayette",+All!B972,0))</f>
        <v>0</v>
      </c>
      <c r="C129" s="72">
        <f>IF(+All!$F972="UL Lafayette",+All!C972,IF(+All!$H972="UL Lafayette",+All!C972,0))</f>
        <v>0</v>
      </c>
      <c r="D129" s="73">
        <f>IF(+All!$F972="UL Lafayette",+All!D972,IF(+All!$H972="UL Lafayette",+All!D972,0))</f>
        <v>0</v>
      </c>
      <c r="E129" s="707">
        <f>IF(+All!$F972="UL Lafayette",+All!E972,IF(+All!$H972="UL Lafayette",+All!E972,0))</f>
        <v>0</v>
      </c>
      <c r="F129" s="75">
        <f>IF(+All!$F972="UL Lafayette",+All!F972,IF(+All!$H972="UL Lafayette",+All!F972,0))</f>
        <v>0</v>
      </c>
      <c r="G129" s="76">
        <f>IF(+All!$F972="UL Lafayette",+All!G972,IF(+All!$H972="UL Lafayette",+All!G972,0))</f>
        <v>0</v>
      </c>
      <c r="H129" s="75">
        <f>IF(+All!$F972="UL Lafayette",+All!H972,IF(+All!$H972="UL Lafayette",+All!H972,0))</f>
        <v>0</v>
      </c>
      <c r="I129" s="76">
        <f>IF(+All!$F972="UL Lafayette",+All!I972,IF(+All!$H972="UL Lafayette",+All!I972,0))</f>
        <v>0</v>
      </c>
      <c r="J129" s="706">
        <f>IF(+All!$F972="UL Lafayette",+All!J972,IF(+All!$H972="UL Lafayette",+All!J972,0))</f>
        <v>0</v>
      </c>
      <c r="K129" s="707">
        <f>IF(+All!$F972="UL Lafayette",+All!K972,IF(+All!$H972="UL Lafayette",+All!K972,0))</f>
        <v>0</v>
      </c>
      <c r="L129" s="78">
        <f>IF(+All!$F972="UL Lafayette",+All!L972,IF(+All!$H972="UL Lafayette",+All!L972,0))</f>
        <v>0</v>
      </c>
      <c r="M129" s="79">
        <f>IF(+All!$F972="UL Lafayette",+All!M972,IF(+All!$H972="UL Lafayette",+All!M972,0))</f>
        <v>0</v>
      </c>
      <c r="N129" s="706">
        <f>IF(+All!$F972="UL Lafayette",+All!N972,IF(+All!$H972="UL Lafayette",+All!N972,0))</f>
        <v>0</v>
      </c>
      <c r="O129" s="708">
        <f>IF(+All!$F972="UL Lafayette",+All!O972,IF(+All!$H972="UL Lafayette",+All!O972,0))</f>
        <v>0</v>
      </c>
      <c r="P129" s="708">
        <f>IF(+All!$F972="UL Lafayette",+All!P972,IF(+All!$H972="UL Lafayette",+All!P972,0))</f>
        <v>0</v>
      </c>
      <c r="Q129" s="707">
        <f>IF(+All!$F972="UL Lafayette",+All!Q972,IF(+All!$H972="UL Lafayette",+All!Q972,0))</f>
        <v>0</v>
      </c>
      <c r="R129" s="706">
        <f>IF(+All!$F972="UL Lafayette",+All!R972,IF(+All!$H972="UL Lafayette",+All!R972,0))</f>
        <v>0</v>
      </c>
      <c r="S129" s="708">
        <f>IF(+All!$F972="UL Lafayette",+All!S972,IF(+All!$H972="UL Lafayette",+All!S972,0))</f>
        <v>0</v>
      </c>
      <c r="T129" s="706">
        <f>IF(+All!$F972="UL Lafayette",+All!T972,IF(+All!$H972="UL Lafayette",+All!T972,0))</f>
        <v>0</v>
      </c>
      <c r="U129" s="707">
        <f>IF(+All!$F972="UL Lafayette",+All!U972,IF(+All!$H972="UL Lafayette",+All!U972,0))</f>
        <v>0</v>
      </c>
      <c r="V129" s="706">
        <f>IF(+All!$F214="UL Lafayette",+All!#REF!,IF(+All!$H214="UL Lafayette",+All!#REF!,0))</f>
        <v>0</v>
      </c>
      <c r="W129" s="707">
        <f>IF(+All!$F214="UL Lafayette",+All!#REF!,IF(+All!$H214="UL Lafayette",+All!#REF!,0))</f>
        <v>0</v>
      </c>
      <c r="X129" s="706">
        <f>IF(+All!$F214="UL Lafayette",+All!#REF!,IF(+All!$H214="UL Lafayette",+All!#REF!,0))</f>
        <v>0</v>
      </c>
      <c r="Y129" s="707">
        <f>IF(+All!$F214="UL Lafayette",+All!#REF!,IF(+All!$H214="UL Lafayette",+All!#REF!,0))</f>
        <v>0</v>
      </c>
      <c r="Z129" s="706">
        <f>IF(+All!$F214="UL Lafayette",+All!#REF!,IF(+All!$H214="UL Lafayette",+All!#REF!,0))</f>
        <v>0</v>
      </c>
      <c r="AA129" s="707">
        <f>IF(+All!$F214="UL Lafayette",+All!#REF!,IF(+All!$H214="UL Lafayette",+All!#REF!,0))</f>
        <v>0</v>
      </c>
      <c r="AB129" s="706">
        <f>IF(+All!$F214="UL Lafayette",+All!#REF!,IF(+All!$H214="UL Lafayette",+All!#REF!,0))</f>
        <v>0</v>
      </c>
      <c r="AC129" s="707">
        <f>IF(+All!$F214="UL Lafayette",+All!#REF!,IF(+All!$H214="UL Lafayette",+All!#REF!,0))</f>
        <v>0</v>
      </c>
      <c r="AD129" s="706">
        <f>IF(+All!$F214="UL Lafayette",+All!#REF!,IF(+All!$H214="UL Lafayette",+All!#REF!,0))</f>
        <v>0</v>
      </c>
      <c r="AE129" s="707">
        <f>IF(+All!$F214="UL Lafayette",+All!#REF!,IF(+All!$H214="UL Lafayette",+All!#REF!,0))</f>
        <v>0</v>
      </c>
      <c r="AF129" s="706">
        <f>IF(+All!$F214="UL Lafayette",+All!#REF!,IF(+All!$H214="UL Lafayette",+All!#REF!,0))</f>
        <v>0</v>
      </c>
      <c r="AG129" s="707">
        <f>IF(+All!$F214="UL Lafayette",+All!#REF!,IF(+All!$H214="UL Lafayette",+All!#REF!,0))</f>
        <v>0</v>
      </c>
      <c r="AH129" s="706">
        <f>IF(+All!$F214="UL Lafayette",+All!#REF!,IF(+All!$H214="UL Lafayette",+All!#REF!,0))</f>
        <v>0</v>
      </c>
      <c r="AI129" s="707">
        <f>IF(+All!$F214="UL Lafayette",+All!#REF!,IF(+All!$H214="UL Lafayette",+All!#REF!,0))</f>
        <v>0</v>
      </c>
      <c r="AJ129" s="706">
        <f>IF(+All!$F214="UL Lafayette",+All!#REF!,IF(+All!$H214="UL Lafayette",+All!#REF!,0))</f>
        <v>0</v>
      </c>
      <c r="AK129" s="707">
        <f>IF(+All!$F214="UL Lafayette",+All!#REF!,IF(+All!$H214="UL Lafayette",+All!#REF!,0))</f>
        <v>0</v>
      </c>
      <c r="AL129" s="81">
        <f>IF(+All!$F214="UL Lafayette",+All!V214,IF(+All!$H214="UL Lafayette",+All!V214,0))</f>
        <v>0</v>
      </c>
      <c r="AM129" s="82">
        <f>IF(+All!$F214="UL Lafayette",+All!W214,IF(+All!$H214="UL Lafayette",+All!W214,0))</f>
        <v>0</v>
      </c>
      <c r="AN129" s="81">
        <f>IF(+All!$F214="UL Lafayette",+All!X214,IF(+All!$H214="UL Lafayette",+All!X214,0))</f>
        <v>0</v>
      </c>
      <c r="AO129" s="83">
        <f>IF(+All!$F214="UL Lafayette",+All!Y214,IF(+All!$H214="UL Lafayette",+All!Y214,0))</f>
        <v>0</v>
      </c>
      <c r="AP129" s="84">
        <f>IF(+All!$F214="UL Lafayette",+All!Z214,IF(+All!$H214="UL Lafayette",+All!Z214,0))</f>
        <v>0</v>
      </c>
      <c r="AQ129" s="480">
        <f>IF(+All!$F214="UL Lafayette",+All!#REF!,IF(+All!$H214="UL Lafayette",+All!#REF!,0))</f>
        <v>0</v>
      </c>
      <c r="AR129" s="482">
        <f>IF(+All!$F214="UL Lafayette",+All!#REF!,IF(+All!$H214="UL Lafayette",+All!#REF!,0))</f>
        <v>0</v>
      </c>
      <c r="AS129" s="483">
        <f>IF(+All!$F214="UL Lafayette",+All!#REF!,IF(+All!$H214="UL Lafayette",+All!#REF!,0))</f>
        <v>0</v>
      </c>
      <c r="AT129" s="483">
        <f>IF(+All!$F214="UL Lafayette",+All!#REF!,IF(+All!$H214="UL Lafayette",+All!#REF!,0))</f>
        <v>0</v>
      </c>
      <c r="AU129" s="482">
        <f>IF(+All!$F214="UL Lafayette",+All!#REF!,IF(+All!$H214="UL Lafayette",+All!#REF!,0))</f>
        <v>0</v>
      </c>
      <c r="AV129" s="483">
        <f>IF(+All!$F214="UL Lafayette",+All!#REF!,IF(+All!$H214="UL Lafayette",+All!#REF!,0))</f>
        <v>0</v>
      </c>
      <c r="AW129" s="484">
        <f>IF(+All!$F214="UL Lafayette",+All!#REF!,IF(+All!$H214="UL Lafayette",+All!#REF!,0))</f>
        <v>0</v>
      </c>
      <c r="AX129" s="483">
        <f>IF(+All!$F214="UL Lafayette",+All!#REF!,IF(+All!$H214="UL Lafayette",+All!#REF!,0))</f>
        <v>0</v>
      </c>
      <c r="AY129" s="88">
        <f>IF(+All!$F214="UL Lafayette",+All!#REF!,IF(+All!$H214="UL Lafayette",+All!#REF!,0))</f>
        <v>0</v>
      </c>
      <c r="AZ129" s="89">
        <f>IF(+All!$F214="UL Lafayette",+All!#REF!,IF(+All!$H214="UL Lafayette",+All!#REF!,0))</f>
        <v>0</v>
      </c>
      <c r="BA129" s="90">
        <f>IF(+All!$F214="UL Lafayette",+All!#REF!,IF(+All!$H214="UL Lafayette",+All!#REF!,0))</f>
        <v>0</v>
      </c>
      <c r="BB129" s="90">
        <f>IF(+All!$F214="UL Lafayette",+All!#REF!,IF(+All!$H214="UL Lafayette",+All!#REF!,0))</f>
        <v>0</v>
      </c>
      <c r="BC129" s="91">
        <f>IF(+All!$F214="UL Lafayette",+All!#REF!,IF(+All!$H214="UL Lafayette",+All!#REF!,0))</f>
        <v>0</v>
      </c>
      <c r="BD129" s="482">
        <f>IF(+All!$F214="UL Lafayette",+All!#REF!,IF(+All!$H214="UL Lafayette",+All!#REF!,0))</f>
        <v>0</v>
      </c>
      <c r="BE129" s="483">
        <f>IF(+All!$F214="UL Lafayette",+All!#REF!,IF(+All!$H214="UL Lafayette",+All!#REF!,0))</f>
        <v>0</v>
      </c>
      <c r="BF129" s="483">
        <f>IF(+All!$F214="UL Lafayette",+All!#REF!,IF(+All!$H214="UL Lafayette",+All!#REF!,0))</f>
        <v>0</v>
      </c>
      <c r="BG129" s="482">
        <f>IF(+All!$F214="UL Lafayette",+All!#REF!,IF(+All!$H214="UL Lafayette",+All!#REF!,0))</f>
        <v>0</v>
      </c>
      <c r="BH129" s="483">
        <f>IF(+All!$F214="UL Lafayette",+All!#REF!,IF(+All!$H214="UL Lafayette",+All!#REF!,0))</f>
        <v>0</v>
      </c>
      <c r="BI129" s="484">
        <f>IF(+All!$F214="UL Lafayette",+All!#REF!,IF(+All!$H214="UL Lafayette",+All!#REF!,0))</f>
        <v>0</v>
      </c>
      <c r="BJ129" s="92">
        <f>IF(+All!$F214="UL Lafayette",+All!#REF!,IF(+All!$H214="UL Lafayette",+All!#REF!,0))</f>
        <v>0</v>
      </c>
      <c r="BK129" s="93">
        <f>IF(+All!$F214="UL Lafayette",+All!#REF!,IF(+All!$H214="UL Lafayette",+All!#REF!,0))</f>
        <v>0</v>
      </c>
      <c r="BL129" s="817"/>
      <c r="BM129" s="817"/>
      <c r="BN129" s="817"/>
      <c r="BO129" s="817"/>
      <c r="BP129" s="817"/>
      <c r="BQ129" s="817"/>
    </row>
    <row r="130" spans="1:69" s="107" customFormat="1" x14ac:dyDescent="0.8">
      <c r="A130" s="70"/>
      <c r="B130" s="70"/>
      <c r="C130" s="94"/>
      <c r="D130" s="73"/>
      <c r="E130" s="707"/>
      <c r="F130" s="1219" t="str">
        <f>F131</f>
        <v>UL Monroe</v>
      </c>
      <c r="G130" s="1261"/>
      <c r="H130" s="1261"/>
      <c r="I130" s="1262"/>
      <c r="J130" s="706"/>
      <c r="K130" s="707"/>
      <c r="L130" s="78"/>
      <c r="M130" s="79"/>
      <c r="N130" s="706"/>
      <c r="O130" s="708"/>
      <c r="P130" s="708"/>
      <c r="Q130" s="707"/>
      <c r="R130" s="706"/>
      <c r="S130" s="708"/>
      <c r="T130" s="706"/>
      <c r="U130" s="707"/>
      <c r="V130" s="706"/>
      <c r="W130" s="707"/>
      <c r="X130" s="706"/>
      <c r="Y130" s="707"/>
      <c r="Z130" s="706"/>
      <c r="AA130" s="707"/>
      <c r="AB130" s="706"/>
      <c r="AC130" s="707"/>
      <c r="AD130" s="706"/>
      <c r="AE130" s="707"/>
      <c r="AF130" s="706"/>
      <c r="AG130" s="707"/>
      <c r="AH130" s="706"/>
      <c r="AI130" s="707"/>
      <c r="AJ130" s="706"/>
      <c r="AK130" s="707"/>
      <c r="AL130" s="81"/>
      <c r="AM130" s="82"/>
      <c r="AN130" s="81"/>
      <c r="AO130" s="83"/>
      <c r="AP130" s="84"/>
      <c r="AQ130" s="480"/>
      <c r="AR130" s="482"/>
      <c r="AS130" s="483"/>
      <c r="AT130" s="483"/>
      <c r="AU130" s="482"/>
      <c r="AV130" s="483"/>
      <c r="AW130" s="484"/>
      <c r="AX130" s="483"/>
      <c r="AY130" s="88"/>
      <c r="AZ130" s="89"/>
      <c r="BA130" s="90"/>
      <c r="BB130" s="90"/>
      <c r="BC130" s="91"/>
      <c r="BD130" s="482"/>
      <c r="BE130" s="483"/>
      <c r="BF130" s="483"/>
      <c r="BG130" s="482"/>
      <c r="BH130" s="483"/>
      <c r="BI130" s="484"/>
      <c r="BJ130" s="92"/>
      <c r="BK130" s="93"/>
      <c r="BL130" s="817"/>
      <c r="BM130" s="817"/>
      <c r="BN130" s="817"/>
      <c r="BO130" s="817"/>
      <c r="BP130" s="817"/>
      <c r="BQ130" s="817"/>
    </row>
    <row r="131" spans="1:69" x14ac:dyDescent="0.8">
      <c r="A131" s="70">
        <f>IF(+All!$F86="UL Monroe",+All!A86,IF(+All!$H86="UL Monroe",+All!A86,0))</f>
        <v>1</v>
      </c>
      <c r="B131" s="480" t="str">
        <f>IF(+All!$F86="UL Monroe",+All!B86,IF(+All!$H86="UL Monroe",+All!B86,0))</f>
        <v>Sat</v>
      </c>
      <c r="C131" s="72">
        <f>IF(+All!$F86="UL Monroe",+All!C86,IF(+All!$H86="UL Monroe",+All!C86,0))</f>
        <v>44443</v>
      </c>
      <c r="D131" s="73">
        <f>IF(+All!$F86="UL Monroe",+All!D86,IF(+All!$H86="UL Monroe",+All!D86,0))</f>
        <v>0.5</v>
      </c>
      <c r="E131" s="707" t="str">
        <f>IF(+All!$F86="UL Monroe",+All!E86,IF(+All!$H86="UL Monroe",+All!E86,0))</f>
        <v>SEC</v>
      </c>
      <c r="F131" s="75" t="str">
        <f>IF(+All!$F86="UL Monroe",+All!F86,IF(+All!$H86="UL Monroe",+All!F86,0))</f>
        <v>UL Monroe</v>
      </c>
      <c r="G131" s="76" t="str">
        <f>IF(+All!$F86="UL Monroe",+All!G86,IF(+All!$H86="UL Monroe",+All!G86,0))</f>
        <v>SB</v>
      </c>
      <c r="H131" s="75" t="str">
        <f>IF(+All!$F86="UL Monroe",+All!H86,IF(+All!$H86="UL Monroe",+All!H86,0))</f>
        <v>Kentucky</v>
      </c>
      <c r="I131" s="76" t="str">
        <f>IF(+All!$F86="UL Monroe",+All!I86,IF(+All!$H86="UL Monroe",+All!I86,0))</f>
        <v>SEC</v>
      </c>
      <c r="J131" s="706" t="str">
        <f>IF(+All!$F86="UL Monroe",+All!J86,IF(+All!$H86="UL Monroe",+All!J86,0))</f>
        <v>Kentucky</v>
      </c>
      <c r="K131" s="707" t="str">
        <f>IF(+All!$F86="UL Monroe",+All!K86,IF(+All!$H86="UL Monroe",+All!K86,0))</f>
        <v>UL Monroe</v>
      </c>
      <c r="L131" s="78">
        <f>IF(+All!$F86="UL Monroe",+All!L86,IF(+All!$H86="UL Monroe",+All!L86,0))</f>
        <v>31</v>
      </c>
      <c r="M131" s="79">
        <f>IF(+All!$F86="UL Monroe",+All!M86,IF(+All!$H86="UL Monroe",+All!M86,0))</f>
        <v>54</v>
      </c>
      <c r="N131" s="706" t="str">
        <f>IF(+All!$F86="UL Monroe",+All!N86,IF(+All!$H86="UL Monroe",+All!N86,0))</f>
        <v>Kentucky</v>
      </c>
      <c r="O131" s="708">
        <f>IF(+All!$F86="UL Monroe",+All!O86,IF(+All!$H86="UL Monroe",+All!O86,0))</f>
        <v>45</v>
      </c>
      <c r="P131" s="708" t="str">
        <f>IF(+All!$F86="UL Monroe",+All!P86,IF(+All!$H86="UL Monroe",+All!P86,0))</f>
        <v>UL Monroe</v>
      </c>
      <c r="Q131" s="707">
        <f>IF(+All!$F86="UL Monroe",+All!Q86,IF(+All!$H86="UL Monroe",+All!Q86,0))</f>
        <v>10</v>
      </c>
      <c r="R131" s="706" t="str">
        <f>IF(+All!$F86="UL Monroe",+All!R86,IF(+All!$H86="UL Monroe",+All!R86,0))</f>
        <v>Kentucky</v>
      </c>
      <c r="S131" s="708" t="str">
        <f>IF(+All!$F86="UL Monroe",+All!S86,IF(+All!$H86="UL Monroe",+All!S86,0))</f>
        <v>UL Monroe</v>
      </c>
      <c r="T131" s="706" t="str">
        <f>IF(+All!$F86="UL Monroe",+All!T86,IF(+All!$H86="UL Monroe",+All!T86,0))</f>
        <v>Kentucky</v>
      </c>
      <c r="U131" s="707" t="str">
        <f>IF(+All!$F86="UL Monroe",+All!U86,IF(+All!$H86="UL Monroe",+All!U86,0))</f>
        <v>W</v>
      </c>
      <c r="W131" s="707"/>
      <c r="AD131" s="706"/>
      <c r="AE131" s="707"/>
      <c r="AF131" s="706"/>
      <c r="AG131" s="707"/>
      <c r="AH131" s="706"/>
      <c r="AI131" s="707"/>
      <c r="AJ131" s="706"/>
      <c r="AK131" s="707"/>
      <c r="AR131" s="482"/>
      <c r="AS131" s="483"/>
      <c r="AT131" s="483"/>
      <c r="AU131" s="482"/>
      <c r="AV131" s="483"/>
      <c r="AW131" s="484"/>
      <c r="AX131" s="483"/>
      <c r="AY131" s="88"/>
      <c r="AZ131" s="89"/>
      <c r="BA131" s="90"/>
      <c r="BB131" s="90"/>
      <c r="BC131" s="91"/>
      <c r="BD131" s="482"/>
      <c r="BE131" s="483"/>
      <c r="BF131" s="483"/>
      <c r="BG131" s="482"/>
      <c r="BH131" s="483"/>
      <c r="BI131" s="484"/>
    </row>
    <row r="132" spans="1:69" x14ac:dyDescent="0.8">
      <c r="A132" s="70">
        <f>IF(+All!$F177="UL Monroe",+All!A177,IF(+All!$H177="UL Monroe",+All!A177,0))</f>
        <v>2</v>
      </c>
      <c r="B132" s="480" t="str">
        <f>IF(+All!$F177="UL Monroe",+All!B177,IF(+All!$H177="UL Monroe",+All!B177,0))</f>
        <v>Sat</v>
      </c>
      <c r="C132" s="72">
        <f>IF(+All!$F177="UL Monroe",+All!C177,IF(+All!$H177="UL Monroe",+All!C177,0))</f>
        <v>44450</v>
      </c>
      <c r="D132" s="73">
        <f>IF(+All!$F177="UL Monroe",+All!D177,IF(+All!$H177="UL Monroe",+All!D177,0))</f>
        <v>0</v>
      </c>
      <c r="E132" s="707">
        <f>IF(+All!$F177="UL Monroe",+All!E177,IF(+All!$H177="UL Monroe",+All!E177,0))</f>
        <v>0</v>
      </c>
      <c r="F132" s="75" t="str">
        <f>IF(+All!$F177="UL Monroe",+All!F177,IF(+All!$H177="UL Monroe",+All!F177,0))</f>
        <v>UL Monroe</v>
      </c>
      <c r="G132" s="76" t="str">
        <f>IF(+All!$F177="UL Monroe",+All!G177,IF(+All!$H177="UL Monroe",+All!G177,0))</f>
        <v>SB</v>
      </c>
      <c r="H132" s="75" t="str">
        <f>IF(+All!$F177="UL Monroe",+All!H177,IF(+All!$H177="UL Monroe",+All!H177,0))</f>
        <v>Open</v>
      </c>
      <c r="I132" s="76" t="str">
        <f>IF(+All!$F177="UL Monroe",+All!I177,IF(+All!$H177="UL Monroe",+All!I177,0))</f>
        <v>ZZZ</v>
      </c>
      <c r="J132" s="706">
        <f>IF(+All!$F177="UL Monroe",+All!J177,IF(+All!$H177="UL Monroe",+All!J177,0))</f>
        <v>0</v>
      </c>
      <c r="K132" s="707" t="str">
        <f>IF(+All!$F177="UL Monroe",+All!K177,IF(+All!$H177="UL Monroe",+All!K177,0))</f>
        <v>UL Monroe</v>
      </c>
      <c r="L132" s="78">
        <f>IF(+All!$F177="UL Monroe",+All!L177,IF(+All!$H177="UL Monroe",+All!L177,0))</f>
        <v>0</v>
      </c>
      <c r="M132" s="79">
        <f>IF(+All!$F177="UL Monroe",+All!M177,IF(+All!$H177="UL Monroe",+All!M177,0))</f>
        <v>0</v>
      </c>
      <c r="N132" s="706">
        <f>IF(+All!$F177="UL Monroe",+All!N177,IF(+All!$H177="UL Monroe",+All!N177,0))</f>
        <v>0</v>
      </c>
      <c r="O132" s="708">
        <f>IF(+All!$F177="UL Monroe",+All!O177,IF(+All!$H177="UL Monroe",+All!O177,0))</f>
        <v>0</v>
      </c>
      <c r="P132" s="708">
        <f>IF(+All!$F177="UL Monroe",+All!P177,IF(+All!$H177="UL Monroe",+All!P177,0))</f>
        <v>0</v>
      </c>
      <c r="Q132" s="707">
        <f>IF(+All!$F177="UL Monroe",+All!Q177,IF(+All!$H177="UL Monroe",+All!Q177,0))</f>
        <v>0</v>
      </c>
      <c r="R132" s="706">
        <f>IF(+All!$F177="UL Monroe",+All!R177,IF(+All!$H177="UL Monroe",+All!R177,0))</f>
        <v>0</v>
      </c>
      <c r="S132" s="708">
        <f>IF(+All!$F177="UL Monroe",+All!S177,IF(+All!$H177="UL Monroe",+All!S177,0))</f>
        <v>0</v>
      </c>
      <c r="T132" s="706">
        <f>IF(+All!$F177="UL Monroe",+All!T177,IF(+All!$H177="UL Monroe",+All!T177,0))</f>
        <v>0</v>
      </c>
      <c r="U132" s="707">
        <f>IF(+All!$F177="UL Monroe",+All!U177,IF(+All!$H177="UL Monroe",+All!U177,0))</f>
        <v>0</v>
      </c>
      <c r="V132" s="706" t="e">
        <f>IF(+All!#REF!="UL Monroe",+All!#REF!,IF(+All!#REF!="UL Monroe",+All!#REF!,0))</f>
        <v>#REF!</v>
      </c>
      <c r="W132" s="707" t="e">
        <f>IF(+All!#REF!="UL Monroe",+All!#REF!,IF(+All!#REF!="UL Monroe",+All!#REF!,0))</f>
        <v>#REF!</v>
      </c>
      <c r="X132" s="706" t="e">
        <f>IF(+All!#REF!="UL Monroe",+All!#REF!,IF(+All!#REF!="UL Monroe",+All!#REF!,0))</f>
        <v>#REF!</v>
      </c>
      <c r="Y132" s="707" t="e">
        <f>IF(+All!#REF!="UL Monroe",+All!#REF!,IF(+All!#REF!="UL Monroe",+All!#REF!,0))</f>
        <v>#REF!</v>
      </c>
      <c r="Z132" s="706" t="e">
        <f>IF(+All!#REF!="UL Monroe",+All!#REF!,IF(+All!#REF!="UL Monroe",+All!#REF!,0))</f>
        <v>#REF!</v>
      </c>
      <c r="AA132" s="707" t="e">
        <f>IF(+All!#REF!="UL Monroe",+All!#REF!,IF(+All!#REF!="UL Monroe",+All!#REF!,0))</f>
        <v>#REF!</v>
      </c>
      <c r="AB132" s="706" t="e">
        <f>IF(+All!#REF!="UL Monroe",+All!#REF!,IF(+All!#REF!="UL Monroe",+All!#REF!,0))</f>
        <v>#REF!</v>
      </c>
      <c r="AC132" s="707" t="e">
        <f>IF(+All!#REF!="UL Monroe",+All!#REF!,IF(+All!#REF!="UL Monroe",+All!#REF!,0))</f>
        <v>#REF!</v>
      </c>
      <c r="AD132" s="706" t="e">
        <f>IF(+All!#REF!="UL Monroe",+All!#REF!,IF(+All!#REF!="UL Monroe",+All!#REF!,0))</f>
        <v>#REF!</v>
      </c>
      <c r="AE132" s="707" t="e">
        <f>IF(+All!#REF!="UL Monroe",+All!#REF!,IF(+All!#REF!="UL Monroe",+All!#REF!,0))</f>
        <v>#REF!</v>
      </c>
      <c r="AF132" s="706" t="e">
        <f>IF(+All!#REF!="UL Monroe",+All!#REF!,IF(+All!#REF!="UL Monroe",+All!#REF!,0))</f>
        <v>#REF!</v>
      </c>
      <c r="AG132" s="707" t="e">
        <f>IF(+All!#REF!="UL Monroe",+All!#REF!,IF(+All!#REF!="UL Monroe",+All!#REF!,0))</f>
        <v>#REF!</v>
      </c>
      <c r="AH132" s="706" t="e">
        <f>IF(+All!#REF!="UL Monroe",+All!#REF!,IF(+All!#REF!="UL Monroe",+All!#REF!,0))</f>
        <v>#REF!</v>
      </c>
      <c r="AI132" s="707" t="e">
        <f>IF(+All!#REF!="UL Monroe",+All!#REF!,IF(+All!#REF!="UL Monroe",+All!#REF!,0))</f>
        <v>#REF!</v>
      </c>
      <c r="AJ132" s="706" t="e">
        <f>IF(+All!#REF!="UL Monroe",+All!#REF!,IF(+All!#REF!="UL Monroe",+All!#REF!,0))</f>
        <v>#REF!</v>
      </c>
      <c r="AK132" s="707" t="e">
        <f>IF(+All!#REF!="UL Monroe",+All!#REF!,IF(+All!#REF!="UL Monroe",+All!#REF!,0))</f>
        <v>#REF!</v>
      </c>
      <c r="AL132" s="81" t="e">
        <f>IF(+All!#REF!="UL Monroe",+All!#REF!,IF(+All!#REF!="UL Monroe",+All!#REF!,0))</f>
        <v>#REF!</v>
      </c>
      <c r="AM132" s="82" t="e">
        <f>IF(+All!#REF!="UL Monroe",+All!#REF!,IF(+All!#REF!="UL Monroe",+All!#REF!,0))</f>
        <v>#REF!</v>
      </c>
      <c r="AN132" s="81" t="e">
        <f>IF(+All!#REF!="UL Monroe",+All!#REF!,IF(+All!#REF!="UL Monroe",+All!#REF!,0))</f>
        <v>#REF!</v>
      </c>
      <c r="AO132" s="83" t="e">
        <f>IF(+All!#REF!="UL Monroe",+All!#REF!,IF(+All!#REF!="UL Monroe",+All!#REF!,0))</f>
        <v>#REF!</v>
      </c>
      <c r="AP132" s="84" t="e">
        <f>IF(+All!#REF!="UL Monroe",+All!#REF!,IF(+All!#REF!="UL Monroe",+All!#REF!,0))</f>
        <v>#REF!</v>
      </c>
      <c r="AQ132" s="480" t="e">
        <f>IF(+All!#REF!="UL Monroe",+All!#REF!,IF(+All!#REF!="UL Monroe",+All!#REF!,0))</f>
        <v>#REF!</v>
      </c>
      <c r="AR132" s="482" t="e">
        <f>IF(+All!#REF!="UL Monroe",+All!#REF!,IF(+All!#REF!="UL Monroe",+All!#REF!,0))</f>
        <v>#REF!</v>
      </c>
      <c r="AS132" s="483" t="e">
        <f>IF(+All!#REF!="UL Monroe",+All!#REF!,IF(+All!#REF!="UL Monroe",+All!#REF!,0))</f>
        <v>#REF!</v>
      </c>
      <c r="AT132" s="483" t="e">
        <f>IF(+All!#REF!="UL Monroe",+All!#REF!,IF(+All!#REF!="UL Monroe",+All!#REF!,0))</f>
        <v>#REF!</v>
      </c>
      <c r="AU132" s="482" t="e">
        <f>IF(+All!#REF!="UL Monroe",+All!#REF!,IF(+All!#REF!="UL Monroe",+All!#REF!,0))</f>
        <v>#REF!</v>
      </c>
      <c r="AV132" s="483" t="e">
        <f>IF(+All!#REF!="UL Monroe",+All!#REF!,IF(+All!#REF!="UL Monroe",+All!#REF!,0))</f>
        <v>#REF!</v>
      </c>
      <c r="AW132" s="484" t="e">
        <f>IF(+All!#REF!="UL Monroe",+All!#REF!,IF(+All!#REF!="UL Monroe",+All!#REF!,0))</f>
        <v>#REF!</v>
      </c>
      <c r="AX132" s="483" t="e">
        <f>IF(+All!#REF!="UL Monroe",+All!#REF!,IF(+All!#REF!="UL Monroe",+All!#REF!,0))</f>
        <v>#REF!</v>
      </c>
      <c r="AY132" s="88" t="e">
        <f>IF(+All!#REF!="UL Monroe",+All!#REF!,IF(+All!#REF!="UL Monroe",+All!#REF!,0))</f>
        <v>#REF!</v>
      </c>
      <c r="AZ132" s="89" t="e">
        <f>IF(+All!#REF!="UL Monroe",+All!#REF!,IF(+All!#REF!="UL Monroe",+All!#REF!,0))</f>
        <v>#REF!</v>
      </c>
      <c r="BA132" s="90" t="e">
        <f>IF(+All!#REF!="UL Monroe",+All!#REF!,IF(+All!#REF!="UL Monroe",+All!#REF!,0))</f>
        <v>#REF!</v>
      </c>
      <c r="BB132" s="90" t="e">
        <f>IF(+All!#REF!="UL Monroe",+All!#REF!,IF(+All!#REF!="UL Monroe",+All!#REF!,0))</f>
        <v>#REF!</v>
      </c>
      <c r="BC132" s="91" t="e">
        <f>IF(+All!#REF!="UL Monroe",+All!#REF!,IF(+All!#REF!="UL Monroe",+All!#REF!,0))</f>
        <v>#REF!</v>
      </c>
      <c r="BD132" s="482" t="e">
        <f>IF(+All!#REF!="UL Monroe",+All!#REF!,IF(+All!#REF!="UL Monroe",+All!#REF!,0))</f>
        <v>#REF!</v>
      </c>
      <c r="BE132" s="483" t="e">
        <f>IF(+All!#REF!="UL Monroe",+All!#REF!,IF(+All!#REF!="UL Monroe",+All!#REF!,0))</f>
        <v>#REF!</v>
      </c>
      <c r="BF132" s="483" t="e">
        <f>IF(+All!#REF!="UL Monroe",+All!#REF!,IF(+All!#REF!="UL Monroe",+All!#REF!,0))</f>
        <v>#REF!</v>
      </c>
      <c r="BG132" s="482" t="e">
        <f>IF(+All!#REF!="UL Monroe",+All!#REF!,IF(+All!#REF!="UL Monroe",+All!#REF!,0))</f>
        <v>#REF!</v>
      </c>
      <c r="BH132" s="483" t="e">
        <f>IF(+All!#REF!="UL Monroe",+All!#REF!,IF(+All!#REF!="UL Monroe",+All!#REF!,0))</f>
        <v>#REF!</v>
      </c>
      <c r="BI132" s="484" t="e">
        <f>IF(+All!#REF!="UL Monroe",+All!#REF!,IF(+All!#REF!="UL Monroe",+All!#REF!,0))</f>
        <v>#REF!</v>
      </c>
      <c r="BJ132" s="92" t="e">
        <f>IF(+All!#REF!="UL Monroe",+All!#REF!,IF(+All!#REF!="UL Monroe",+All!#REF!,0))</f>
        <v>#REF!</v>
      </c>
      <c r="BK132" s="93" t="e">
        <f>IF(+All!#REF!="UL Monroe",+All!#REF!,IF(+All!#REF!="UL Monroe",+All!#REF!,0))</f>
        <v>#REF!</v>
      </c>
    </row>
    <row r="133" spans="1:69" x14ac:dyDescent="0.8">
      <c r="A133" s="70">
        <f>IF(+All!$F239="UL Monroe",+All!A239,IF(+All!$H239="UL Monroe",+All!A239,0))</f>
        <v>3</v>
      </c>
      <c r="B133" s="480" t="str">
        <f>IF(+All!$F239="UL Monroe",+All!B239,IF(+All!$H239="UL Monroe",+All!B239,0))</f>
        <v>Sat</v>
      </c>
      <c r="C133" s="72">
        <f>IF(+All!$F239="UL Monroe",+All!C239,IF(+All!$H239="UL Monroe",+All!C239,0))</f>
        <v>44457</v>
      </c>
      <c r="D133" s="73">
        <f>IF(+All!$F239="UL Monroe",+All!D239,IF(+All!$H239="UL Monroe",+All!D239,0))</f>
        <v>0.83333333333333337</v>
      </c>
      <c r="E133" s="707" t="str">
        <f>IF(+All!$F239="UL Monroe",+All!E239,IF(+All!$H239="UL Monroe",+All!E239,0))</f>
        <v>espn3</v>
      </c>
      <c r="F133" s="75" t="str">
        <f>IF(+All!$F239="UL Monroe",+All!F239,IF(+All!$H239="UL Monroe",+All!F239,0))</f>
        <v>1AA Jackson State</v>
      </c>
      <c r="G133" s="76" t="str">
        <f>IF(+All!$F239="UL Monroe",+All!G239,IF(+All!$H239="UL Monroe",+All!G239,0))</f>
        <v>1AA</v>
      </c>
      <c r="H133" s="75" t="str">
        <f>IF(+All!$F239="UL Monroe",+All!H239,IF(+All!$H239="UL Monroe",+All!H239,0))</f>
        <v>UL Monroe</v>
      </c>
      <c r="I133" s="76" t="str">
        <f>IF(+All!$F239="UL Monroe",+All!I239,IF(+All!$H239="UL Monroe",+All!I239,0))</f>
        <v>SB</v>
      </c>
      <c r="J133" s="706">
        <f>IF(+All!$F239="UL Monroe",+All!J239,IF(+All!$H239="UL Monroe",+All!J239,0))</f>
        <v>0</v>
      </c>
      <c r="K133" s="707">
        <f>IF(+All!$F239="UL Monroe",+All!K239,IF(+All!$H239="UL Monroe",+All!K239,0))</f>
        <v>0</v>
      </c>
      <c r="L133" s="78">
        <f>IF(+All!$F239="UL Monroe",+All!L239,IF(+All!$H239="UL Monroe",+All!L239,0))</f>
        <v>0</v>
      </c>
      <c r="M133" s="79">
        <f>IF(+All!$F239="UL Monroe",+All!M239,IF(+All!$H239="UL Monroe",+All!M239,0))</f>
        <v>0</v>
      </c>
      <c r="N133" s="706" t="str">
        <f>IF(+All!$F239="UL Monroe",+All!N239,IF(+All!$H239="UL Monroe",+All!N239,0))</f>
        <v>UL Monroe</v>
      </c>
      <c r="O133" s="708">
        <f>IF(+All!$F239="UL Monroe",+All!O239,IF(+All!$H239="UL Monroe",+All!O239,0))</f>
        <v>12</v>
      </c>
      <c r="P133" s="708" t="str">
        <f>IF(+All!$F239="UL Monroe",+All!P239,IF(+All!$H239="UL Monroe",+All!P239,0))</f>
        <v>1AA Jackson State</v>
      </c>
      <c r="Q133" s="707">
        <f>IF(+All!$F239="UL Monroe",+All!Q239,IF(+All!$H239="UL Monroe",+All!Q239,0))</f>
        <v>7</v>
      </c>
      <c r="R133" s="706">
        <f>IF(+All!$F239="UL Monroe",+All!R239,IF(+All!$H239="UL Monroe",+All!R239,0))</f>
        <v>0</v>
      </c>
      <c r="S133" s="708">
        <f>IF(+All!$F239="UL Monroe",+All!S239,IF(+All!$H239="UL Monroe",+All!S239,0))</f>
        <v>0</v>
      </c>
      <c r="T133" s="706">
        <f>IF(+All!$F239="UL Monroe",+All!T239,IF(+All!$H239="UL Monroe",+All!T239,0))</f>
        <v>0</v>
      </c>
      <c r="U133" s="707">
        <f>IF(+All!$F239="UL Monroe",+All!U239,IF(+All!$H239="UL Monroe",+All!U239,0))</f>
        <v>0</v>
      </c>
      <c r="V133" s="706" t="e">
        <f>IF(+All!#REF!="UL Monroe",+All!#REF!,IF(+All!#REF!="UL Monroe",+All!#REF!,0))</f>
        <v>#REF!</v>
      </c>
      <c r="W133" s="707" t="e">
        <f>IF(+All!#REF!="UL Monroe",+All!#REF!,IF(+All!#REF!="UL Monroe",+All!#REF!,0))</f>
        <v>#REF!</v>
      </c>
      <c r="X133" s="706" t="e">
        <f>IF(+All!#REF!="UL Monroe",+All!#REF!,IF(+All!#REF!="UL Monroe",+All!#REF!,0))</f>
        <v>#REF!</v>
      </c>
      <c r="Y133" s="707" t="e">
        <f>IF(+All!#REF!="UL Monroe",+All!#REF!,IF(+All!#REF!="UL Monroe",+All!#REF!,0))</f>
        <v>#REF!</v>
      </c>
      <c r="Z133" s="706" t="e">
        <f>IF(+All!#REF!="UL Monroe",+All!#REF!,IF(+All!#REF!="UL Monroe",+All!#REF!,0))</f>
        <v>#REF!</v>
      </c>
      <c r="AA133" s="707" t="e">
        <f>IF(+All!#REF!="UL Monroe",+All!#REF!,IF(+All!#REF!="UL Monroe",+All!#REF!,0))</f>
        <v>#REF!</v>
      </c>
      <c r="AB133" s="706" t="e">
        <f>IF(+All!#REF!="UL Monroe",+All!#REF!,IF(+All!#REF!="UL Monroe",+All!#REF!,0))</f>
        <v>#REF!</v>
      </c>
      <c r="AC133" s="707" t="e">
        <f>IF(+All!#REF!="UL Monroe",+All!#REF!,IF(+All!#REF!="UL Monroe",+All!#REF!,0))</f>
        <v>#REF!</v>
      </c>
      <c r="AD133" s="706" t="e">
        <f>IF(+All!#REF!="UL Monroe",+All!#REF!,IF(+All!#REF!="UL Monroe",+All!#REF!,0))</f>
        <v>#REF!</v>
      </c>
      <c r="AE133" s="707" t="e">
        <f>IF(+All!#REF!="UL Monroe",+All!#REF!,IF(+All!#REF!="UL Monroe",+All!#REF!,0))</f>
        <v>#REF!</v>
      </c>
      <c r="AF133" s="706" t="e">
        <f>IF(+All!#REF!="UL Monroe",+All!#REF!,IF(+All!#REF!="UL Monroe",+All!#REF!,0))</f>
        <v>#REF!</v>
      </c>
      <c r="AG133" s="707" t="e">
        <f>IF(+All!#REF!="UL Monroe",+All!#REF!,IF(+All!#REF!="UL Monroe",+All!#REF!,0))</f>
        <v>#REF!</v>
      </c>
      <c r="AH133" s="706" t="e">
        <f>IF(+All!#REF!="UL Monroe",+All!#REF!,IF(+All!#REF!="UL Monroe",+All!#REF!,0))</f>
        <v>#REF!</v>
      </c>
      <c r="AI133" s="707" t="e">
        <f>IF(+All!#REF!="UL Monroe",+All!#REF!,IF(+All!#REF!="UL Monroe",+All!#REF!,0))</f>
        <v>#REF!</v>
      </c>
      <c r="AJ133" s="706" t="e">
        <f>IF(+All!#REF!="UL Monroe",+All!#REF!,IF(+All!#REF!="UL Monroe",+All!#REF!,0))</f>
        <v>#REF!</v>
      </c>
      <c r="AK133" s="707" t="e">
        <f>IF(+All!#REF!="UL Monroe",+All!#REF!,IF(+All!#REF!="UL Monroe",+All!#REF!,0))</f>
        <v>#REF!</v>
      </c>
      <c r="AL133" s="81" t="e">
        <f>IF(+All!#REF!="UL Monroe",+All!#REF!,IF(+All!#REF!="UL Monroe",+All!#REF!,0))</f>
        <v>#REF!</v>
      </c>
      <c r="AM133" s="82" t="e">
        <f>IF(+All!#REF!="UL Monroe",+All!#REF!,IF(+All!#REF!="UL Monroe",+All!#REF!,0))</f>
        <v>#REF!</v>
      </c>
      <c r="AN133" s="81" t="e">
        <f>IF(+All!#REF!="UL Monroe",+All!#REF!,IF(+All!#REF!="UL Monroe",+All!#REF!,0))</f>
        <v>#REF!</v>
      </c>
      <c r="AO133" s="83" t="e">
        <f>IF(+All!#REF!="UL Monroe",+All!#REF!,IF(+All!#REF!="UL Monroe",+All!#REF!,0))</f>
        <v>#REF!</v>
      </c>
      <c r="AP133" s="84" t="e">
        <f>IF(+All!#REF!="UL Monroe",+All!#REF!,IF(+All!#REF!="UL Monroe",+All!#REF!,0))</f>
        <v>#REF!</v>
      </c>
      <c r="AQ133" s="480" t="e">
        <f>IF(+All!#REF!="UL Monroe",+All!#REF!,IF(+All!#REF!="UL Monroe",+All!#REF!,0))</f>
        <v>#REF!</v>
      </c>
      <c r="AR133" s="482" t="e">
        <f>IF(+All!#REF!="UL Monroe",+All!#REF!,IF(+All!#REF!="UL Monroe",+All!#REF!,0))</f>
        <v>#REF!</v>
      </c>
      <c r="AS133" s="483" t="e">
        <f>IF(+All!#REF!="UL Monroe",+All!#REF!,IF(+All!#REF!="UL Monroe",+All!#REF!,0))</f>
        <v>#REF!</v>
      </c>
      <c r="AT133" s="483" t="e">
        <f>IF(+All!#REF!="UL Monroe",+All!#REF!,IF(+All!#REF!="UL Monroe",+All!#REF!,0))</f>
        <v>#REF!</v>
      </c>
      <c r="AU133" s="482" t="e">
        <f>IF(+All!#REF!="UL Monroe",+All!#REF!,IF(+All!#REF!="UL Monroe",+All!#REF!,0))</f>
        <v>#REF!</v>
      </c>
      <c r="AV133" s="483" t="e">
        <f>IF(+All!#REF!="UL Monroe",+All!#REF!,IF(+All!#REF!="UL Monroe",+All!#REF!,0))</f>
        <v>#REF!</v>
      </c>
      <c r="AW133" s="484" t="e">
        <f>IF(+All!#REF!="UL Monroe",+All!#REF!,IF(+All!#REF!="UL Monroe",+All!#REF!,0))</f>
        <v>#REF!</v>
      </c>
      <c r="AX133" s="483" t="e">
        <f>IF(+All!#REF!="UL Monroe",+All!#REF!,IF(+All!#REF!="UL Monroe",+All!#REF!,0))</f>
        <v>#REF!</v>
      </c>
      <c r="AY133" s="88" t="e">
        <f>IF(+All!#REF!="UL Monroe",+All!#REF!,IF(+All!#REF!="UL Monroe",+All!#REF!,0))</f>
        <v>#REF!</v>
      </c>
      <c r="AZ133" s="89" t="e">
        <f>IF(+All!#REF!="UL Monroe",+All!#REF!,IF(+All!#REF!="UL Monroe",+All!#REF!,0))</f>
        <v>#REF!</v>
      </c>
      <c r="BA133" s="90" t="e">
        <f>IF(+All!#REF!="UL Monroe",+All!#REF!,IF(+All!#REF!="UL Monroe",+All!#REF!,0))</f>
        <v>#REF!</v>
      </c>
      <c r="BB133" s="90" t="e">
        <f>IF(+All!#REF!="UL Monroe",+All!#REF!,IF(+All!#REF!="UL Monroe",+All!#REF!,0))</f>
        <v>#REF!</v>
      </c>
      <c r="BC133" s="91" t="e">
        <f>IF(+All!#REF!="UL Monroe",+All!#REF!,IF(+All!#REF!="UL Monroe",+All!#REF!,0))</f>
        <v>#REF!</v>
      </c>
      <c r="BD133" s="482" t="e">
        <f>IF(+All!#REF!="UL Monroe",+All!#REF!,IF(+All!#REF!="UL Monroe",+All!#REF!,0))</f>
        <v>#REF!</v>
      </c>
      <c r="BE133" s="483" t="e">
        <f>IF(+All!#REF!="UL Monroe",+All!#REF!,IF(+All!#REF!="UL Monroe",+All!#REF!,0))</f>
        <v>#REF!</v>
      </c>
      <c r="BF133" s="483" t="e">
        <f>IF(+All!#REF!="UL Monroe",+All!#REF!,IF(+All!#REF!="UL Monroe",+All!#REF!,0))</f>
        <v>#REF!</v>
      </c>
      <c r="BG133" s="482" t="e">
        <f>IF(+All!#REF!="UL Monroe",+All!#REF!,IF(+All!#REF!="UL Monroe",+All!#REF!,0))</f>
        <v>#REF!</v>
      </c>
      <c r="BH133" s="483" t="e">
        <f>IF(+All!#REF!="UL Monroe",+All!#REF!,IF(+All!#REF!="UL Monroe",+All!#REF!,0))</f>
        <v>#REF!</v>
      </c>
      <c r="BI133" s="484" t="e">
        <f>IF(+All!#REF!="UL Monroe",+All!#REF!,IF(+All!#REF!="UL Monroe",+All!#REF!,0))</f>
        <v>#REF!</v>
      </c>
      <c r="BJ133" s="92" t="e">
        <f>IF(+All!#REF!="UL Monroe",+All!#REF!,IF(+All!#REF!="UL Monroe",+All!#REF!,0))</f>
        <v>#REF!</v>
      </c>
      <c r="BK133" s="93" t="e">
        <f>IF(+All!#REF!="UL Monroe",+All!#REF!,IF(+All!#REF!="UL Monroe",+All!#REF!,0))</f>
        <v>#REF!</v>
      </c>
    </row>
    <row r="134" spans="1:69" x14ac:dyDescent="0.8">
      <c r="A134" s="70">
        <f>IF(+All!$F315="UL Monroe",+All!A315,IF(+All!$H315="UL Monroe",+All!A315,0))</f>
        <v>4</v>
      </c>
      <c r="B134" s="480" t="str">
        <f>IF(+All!$F315="UL Monroe",+All!B315,IF(+All!$H315="UL Monroe",+All!B315,0))</f>
        <v>Sat</v>
      </c>
      <c r="C134" s="72">
        <f>IF(+All!$F315="UL Monroe",+All!C315,IF(+All!$H315="UL Monroe",+All!C315,0))</f>
        <v>44464</v>
      </c>
      <c r="D134" s="73">
        <f>IF(+All!$F315="UL Monroe",+All!D315,IF(+All!$H315="UL Monroe",+All!D315,0))</f>
        <v>0.83333333333333337</v>
      </c>
      <c r="E134" s="707">
        <f>IF(+All!$F315="UL Monroe",+All!E315,IF(+All!$H315="UL Monroe",+All!E315,0))</f>
        <v>0</v>
      </c>
      <c r="F134" s="75" t="str">
        <f>IF(+All!$F315="UL Monroe",+All!F315,IF(+All!$H315="UL Monroe",+All!F315,0))</f>
        <v>Troy</v>
      </c>
      <c r="G134" s="76" t="str">
        <f>IF(+All!$F315="UL Monroe",+All!G315,IF(+All!$H315="UL Monroe",+All!G315,0))</f>
        <v>SB</v>
      </c>
      <c r="H134" s="75" t="str">
        <f>IF(+All!$F315="UL Monroe",+All!H315,IF(+All!$H315="UL Monroe",+All!H315,0))</f>
        <v>UL Monroe</v>
      </c>
      <c r="I134" s="76" t="str">
        <f>IF(+All!$F315="UL Monroe",+All!I315,IF(+All!$H315="UL Monroe",+All!I315,0))</f>
        <v>SB</v>
      </c>
      <c r="J134" s="706" t="str">
        <f>IF(+All!$F315="UL Monroe",+All!J315,IF(+All!$H315="UL Monroe",+All!J315,0))</f>
        <v>Troy</v>
      </c>
      <c r="K134" s="707" t="str">
        <f>IF(+All!$F315="UL Monroe",+All!K315,IF(+All!$H315="UL Monroe",+All!K315,0))</f>
        <v>UL Monroe</v>
      </c>
      <c r="L134" s="78">
        <f>IF(+All!$F315="UL Monroe",+All!L315,IF(+All!$H315="UL Monroe",+All!L315,0))</f>
        <v>24</v>
      </c>
      <c r="M134" s="79">
        <f>IF(+All!$F315="UL Monroe",+All!M315,IF(+All!$H315="UL Monroe",+All!M315,0))</f>
        <v>49.5</v>
      </c>
      <c r="N134" s="706" t="str">
        <f>IF(+All!$F315="UL Monroe",+All!N315,IF(+All!$H315="UL Monroe",+All!N315,0))</f>
        <v>UL Monroe</v>
      </c>
      <c r="O134" s="708">
        <f>IF(+All!$F315="UL Monroe",+All!O315,IF(+All!$H315="UL Monroe",+All!O315,0))</f>
        <v>29</v>
      </c>
      <c r="P134" s="708" t="str">
        <f>IF(+All!$F315="UL Monroe",+All!P315,IF(+All!$H315="UL Monroe",+All!P315,0))</f>
        <v>Troy</v>
      </c>
      <c r="Q134" s="707">
        <f>IF(+All!$F315="UL Monroe",+All!Q315,IF(+All!$H315="UL Monroe",+All!Q315,0))</f>
        <v>16</v>
      </c>
      <c r="R134" s="706" t="str">
        <f>IF(+All!$F315="UL Monroe",+All!R315,IF(+All!$H315="UL Monroe",+All!R315,0))</f>
        <v>UL Monroe</v>
      </c>
      <c r="S134" s="708" t="str">
        <f>IF(+All!$F315="UL Monroe",+All!S315,IF(+All!$H315="UL Monroe",+All!S315,0))</f>
        <v>Troy</v>
      </c>
      <c r="T134" s="706" t="str">
        <f>IF(+All!$F315="UL Monroe",+All!T315,IF(+All!$H315="UL Monroe",+All!T315,0))</f>
        <v>Troy</v>
      </c>
      <c r="U134" s="707" t="str">
        <f>IF(+All!$F315="UL Monroe",+All!U315,IF(+All!$H315="UL Monroe",+All!U315,0))</f>
        <v>L</v>
      </c>
      <c r="V134" s="706" t="e">
        <f>IF(+All!#REF!="UL Monroe",+All!#REF!,IF(+All!#REF!="UL Monroe",+All!#REF!,0))</f>
        <v>#REF!</v>
      </c>
      <c r="W134" s="707" t="e">
        <f>IF(+All!#REF!="UL Monroe",+All!#REF!,IF(+All!#REF!="UL Monroe",+All!#REF!,0))</f>
        <v>#REF!</v>
      </c>
      <c r="X134" s="706" t="e">
        <f>IF(+All!#REF!="UL Monroe",+All!#REF!,IF(+All!#REF!="UL Monroe",+All!#REF!,0))</f>
        <v>#REF!</v>
      </c>
      <c r="Y134" s="707" t="e">
        <f>IF(+All!#REF!="UL Monroe",+All!#REF!,IF(+All!#REF!="UL Monroe",+All!#REF!,0))</f>
        <v>#REF!</v>
      </c>
      <c r="Z134" s="706" t="e">
        <f>IF(+All!#REF!="UL Monroe",+All!#REF!,IF(+All!#REF!="UL Monroe",+All!#REF!,0))</f>
        <v>#REF!</v>
      </c>
      <c r="AA134" s="707" t="e">
        <f>IF(+All!#REF!="UL Monroe",+All!#REF!,IF(+All!#REF!="UL Monroe",+All!#REF!,0))</f>
        <v>#REF!</v>
      </c>
      <c r="AB134" s="706" t="e">
        <f>IF(+All!#REF!="UL Monroe",+All!#REF!,IF(+All!#REF!="UL Monroe",+All!#REF!,0))</f>
        <v>#REF!</v>
      </c>
      <c r="AC134" s="707" t="e">
        <f>IF(+All!#REF!="UL Monroe",+All!#REF!,IF(+All!#REF!="UL Monroe",+All!#REF!,0))</f>
        <v>#REF!</v>
      </c>
      <c r="AD134" s="706" t="e">
        <f>IF(+All!#REF!="UL Monroe",+All!#REF!,IF(+All!#REF!="UL Monroe",+All!#REF!,0))</f>
        <v>#REF!</v>
      </c>
      <c r="AE134" s="707" t="e">
        <f>IF(+All!#REF!="UL Monroe",+All!#REF!,IF(+All!#REF!="UL Monroe",+All!#REF!,0))</f>
        <v>#REF!</v>
      </c>
      <c r="AF134" s="706" t="e">
        <f>IF(+All!#REF!="UL Monroe",+All!#REF!,IF(+All!#REF!="UL Monroe",+All!#REF!,0))</f>
        <v>#REF!</v>
      </c>
      <c r="AG134" s="707" t="e">
        <f>IF(+All!#REF!="UL Monroe",+All!#REF!,IF(+All!#REF!="UL Monroe",+All!#REF!,0))</f>
        <v>#REF!</v>
      </c>
      <c r="AH134" s="706" t="e">
        <f>IF(+All!#REF!="UL Monroe",+All!#REF!,IF(+All!#REF!="UL Monroe",+All!#REF!,0))</f>
        <v>#REF!</v>
      </c>
      <c r="AI134" s="707" t="e">
        <f>IF(+All!#REF!="UL Monroe",+All!#REF!,IF(+All!#REF!="UL Monroe",+All!#REF!,0))</f>
        <v>#REF!</v>
      </c>
      <c r="AJ134" s="706" t="e">
        <f>IF(+All!#REF!="UL Monroe",+All!#REF!,IF(+All!#REF!="UL Monroe",+All!#REF!,0))</f>
        <v>#REF!</v>
      </c>
      <c r="AK134" s="707" t="e">
        <f>IF(+All!#REF!="UL Monroe",+All!#REF!,IF(+All!#REF!="UL Monroe",+All!#REF!,0))</f>
        <v>#REF!</v>
      </c>
      <c r="AL134" s="81" t="e">
        <f>IF(+All!#REF!="UL Monroe",+All!#REF!,IF(+All!#REF!="UL Monroe",+All!#REF!,0))</f>
        <v>#REF!</v>
      </c>
      <c r="AM134" s="82" t="e">
        <f>IF(+All!#REF!="UL Monroe",+All!#REF!,IF(+All!#REF!="UL Monroe",+All!#REF!,0))</f>
        <v>#REF!</v>
      </c>
      <c r="AN134" s="81" t="e">
        <f>IF(+All!#REF!="UL Monroe",+All!#REF!,IF(+All!#REF!="UL Monroe",+All!#REF!,0))</f>
        <v>#REF!</v>
      </c>
      <c r="AO134" s="83" t="e">
        <f>IF(+All!#REF!="UL Monroe",+All!#REF!,IF(+All!#REF!="UL Monroe",+All!#REF!,0))</f>
        <v>#REF!</v>
      </c>
      <c r="AP134" s="84" t="e">
        <f>IF(+All!#REF!="UL Monroe",+All!#REF!,IF(+All!#REF!="UL Monroe",+All!#REF!,0))</f>
        <v>#REF!</v>
      </c>
      <c r="AQ134" s="480" t="e">
        <f>IF(+All!#REF!="UL Monroe",+All!#REF!,IF(+All!#REF!="UL Monroe",+All!#REF!,0))</f>
        <v>#REF!</v>
      </c>
      <c r="AR134" s="482" t="e">
        <f>IF(+All!#REF!="UL Monroe",+All!#REF!,IF(+All!#REF!="UL Monroe",+All!#REF!,0))</f>
        <v>#REF!</v>
      </c>
      <c r="AS134" s="483" t="e">
        <f>IF(+All!#REF!="UL Monroe",+All!#REF!,IF(+All!#REF!="UL Monroe",+All!#REF!,0))</f>
        <v>#REF!</v>
      </c>
      <c r="AT134" s="483" t="e">
        <f>IF(+All!#REF!="UL Monroe",+All!#REF!,IF(+All!#REF!="UL Monroe",+All!#REF!,0))</f>
        <v>#REF!</v>
      </c>
      <c r="AU134" s="482" t="e">
        <f>IF(+All!#REF!="UL Monroe",+All!#REF!,IF(+All!#REF!="UL Monroe",+All!#REF!,0))</f>
        <v>#REF!</v>
      </c>
      <c r="AV134" s="483" t="e">
        <f>IF(+All!#REF!="UL Monroe",+All!#REF!,IF(+All!#REF!="UL Monroe",+All!#REF!,0))</f>
        <v>#REF!</v>
      </c>
      <c r="AW134" s="484" t="e">
        <f>IF(+All!#REF!="UL Monroe",+All!#REF!,IF(+All!#REF!="UL Monroe",+All!#REF!,0))</f>
        <v>#REF!</v>
      </c>
      <c r="AX134" s="483" t="e">
        <f>IF(+All!#REF!="UL Monroe",+All!#REF!,IF(+All!#REF!="UL Monroe",+All!#REF!,0))</f>
        <v>#REF!</v>
      </c>
      <c r="AY134" s="88" t="e">
        <f>IF(+All!#REF!="UL Monroe",+All!#REF!,IF(+All!#REF!="UL Monroe",+All!#REF!,0))</f>
        <v>#REF!</v>
      </c>
      <c r="AZ134" s="89" t="e">
        <f>IF(+All!#REF!="UL Monroe",+All!#REF!,IF(+All!#REF!="UL Monroe",+All!#REF!,0))</f>
        <v>#REF!</v>
      </c>
      <c r="BA134" s="90" t="e">
        <f>IF(+All!#REF!="UL Monroe",+All!#REF!,IF(+All!#REF!="UL Monroe",+All!#REF!,0))</f>
        <v>#REF!</v>
      </c>
      <c r="BB134" s="90" t="e">
        <f>IF(+All!#REF!="UL Monroe",+All!#REF!,IF(+All!#REF!="UL Monroe",+All!#REF!,0))</f>
        <v>#REF!</v>
      </c>
      <c r="BC134" s="91" t="e">
        <f>IF(+All!#REF!="UL Monroe",+All!#REF!,IF(+All!#REF!="UL Monroe",+All!#REF!,0))</f>
        <v>#REF!</v>
      </c>
      <c r="BD134" s="482" t="e">
        <f>IF(+All!#REF!="UL Monroe",+All!#REF!,IF(+All!#REF!="UL Monroe",+All!#REF!,0))</f>
        <v>#REF!</v>
      </c>
      <c r="BE134" s="483" t="e">
        <f>IF(+All!#REF!="UL Monroe",+All!#REF!,IF(+All!#REF!="UL Monroe",+All!#REF!,0))</f>
        <v>#REF!</v>
      </c>
      <c r="BF134" s="483" t="e">
        <f>IF(+All!#REF!="UL Monroe",+All!#REF!,IF(+All!#REF!="UL Monroe",+All!#REF!,0))</f>
        <v>#REF!</v>
      </c>
      <c r="BG134" s="482" t="e">
        <f>IF(+All!#REF!="UL Monroe",+All!#REF!,IF(+All!#REF!="UL Monroe",+All!#REF!,0))</f>
        <v>#REF!</v>
      </c>
      <c r="BH134" s="483" t="e">
        <f>IF(+All!#REF!="UL Monroe",+All!#REF!,IF(+All!#REF!="UL Monroe",+All!#REF!,0))</f>
        <v>#REF!</v>
      </c>
      <c r="BI134" s="484" t="e">
        <f>IF(+All!#REF!="UL Monroe",+All!#REF!,IF(+All!#REF!="UL Monroe",+All!#REF!,0))</f>
        <v>#REF!</v>
      </c>
      <c r="BJ134" s="92" t="e">
        <f>IF(+All!#REF!="UL Monroe",+All!#REF!,IF(+All!#REF!="UL Monroe",+All!#REF!,0))</f>
        <v>#REF!</v>
      </c>
      <c r="BK134" s="93" t="e">
        <f>IF(+All!#REF!="UL Monroe",+All!#REF!,IF(+All!#REF!="UL Monroe",+All!#REF!,0))</f>
        <v>#REF!</v>
      </c>
    </row>
    <row r="135" spans="1:69" x14ac:dyDescent="0.8">
      <c r="A135" s="70">
        <f>IF(+All!$F377="UL Monroe",+All!A377,IF(+All!$H377="UL Monroe",+All!A377,0))</f>
        <v>5</v>
      </c>
      <c r="B135" s="480" t="str">
        <f>IF(+All!$F377="UL Monroe",+All!B377,IF(+All!$H377="UL Monroe",+All!B377,0))</f>
        <v>Sat</v>
      </c>
      <c r="C135" s="72">
        <f>IF(+All!$F377="UL Monroe",+All!C377,IF(+All!$H377="UL Monroe",+All!C377,0))</f>
        <v>44471</v>
      </c>
      <c r="D135" s="73">
        <f>IF(+All!$F377="UL Monroe",+All!D377,IF(+All!$H377="UL Monroe",+All!D377,0))</f>
        <v>0.60416666666666663</v>
      </c>
      <c r="E135" s="707">
        <f>IF(+All!$F377="UL Monroe",+All!E377,IF(+All!$H377="UL Monroe",+All!E377,0))</f>
        <v>0</v>
      </c>
      <c r="F135" s="75" t="str">
        <f>IF(+All!$F377="UL Monroe",+All!F377,IF(+All!$H377="UL Monroe",+All!F377,0))</f>
        <v>UL Monroe</v>
      </c>
      <c r="G135" s="76" t="str">
        <f>IF(+All!$F377="UL Monroe",+All!G377,IF(+All!$H377="UL Monroe",+All!G377,0))</f>
        <v>SB</v>
      </c>
      <c r="H135" s="75" t="str">
        <f>IF(+All!$F377="UL Monroe",+All!H377,IF(+All!$H377="UL Monroe",+All!H377,0))</f>
        <v>Coastal Carolina</v>
      </c>
      <c r="I135" s="76" t="str">
        <f>IF(+All!$F377="UL Monroe",+All!I377,IF(+All!$H377="UL Monroe",+All!I377,0))</f>
        <v>SB</v>
      </c>
      <c r="J135" s="706" t="str">
        <f>IF(+All!$F377="UL Monroe",+All!J377,IF(+All!$H377="UL Monroe",+All!J377,0))</f>
        <v>Coastal Carolina</v>
      </c>
      <c r="K135" s="707" t="str">
        <f>IF(+All!$F377="UL Monroe",+All!K377,IF(+All!$H377="UL Monroe",+All!K377,0))</f>
        <v>UL Monroe</v>
      </c>
      <c r="L135" s="78">
        <f>IF(+All!$F377="UL Monroe",+All!L377,IF(+All!$H377="UL Monroe",+All!L377,0))</f>
        <v>34.5</v>
      </c>
      <c r="M135" s="79">
        <f>IF(+All!$F377="UL Monroe",+All!M377,IF(+All!$H377="UL Monroe",+All!M377,0))</f>
        <v>57</v>
      </c>
      <c r="N135" s="706" t="str">
        <f>IF(+All!$F377="UL Monroe",+All!N377,IF(+All!$H377="UL Monroe",+All!N377,0))</f>
        <v>Coastal Carolina</v>
      </c>
      <c r="O135" s="708">
        <f>IF(+All!$F377="UL Monroe",+All!O377,IF(+All!$H377="UL Monroe",+All!O377,0))</f>
        <v>59</v>
      </c>
      <c r="P135" s="708" t="str">
        <f>IF(+All!$F377="UL Monroe",+All!P377,IF(+All!$H377="UL Monroe",+All!P377,0))</f>
        <v>UL Monroe</v>
      </c>
      <c r="Q135" s="707">
        <f>IF(+All!$F377="UL Monroe",+All!Q377,IF(+All!$H377="UL Monroe",+All!Q377,0))</f>
        <v>6</v>
      </c>
      <c r="R135" s="706" t="str">
        <f>IF(+All!$F377="UL Monroe",+All!R377,IF(+All!$H377="UL Monroe",+All!R377,0))</f>
        <v>Coastal Carolina</v>
      </c>
      <c r="S135" s="708" t="str">
        <f>IF(+All!$F377="UL Monroe",+All!S377,IF(+All!$H377="UL Monroe",+All!S377,0))</f>
        <v>UL Monroe</v>
      </c>
      <c r="T135" s="706" t="str">
        <f>IF(+All!$F377="UL Monroe",+All!T377,IF(+All!$H377="UL Monroe",+All!T377,0))</f>
        <v>Coastal Carolina</v>
      </c>
      <c r="U135" s="707" t="str">
        <f>IF(+All!$F377="UL Monroe",+All!U377,IF(+All!$H377="UL Monroe",+All!U377,0))</f>
        <v>W</v>
      </c>
      <c r="V135" s="706" t="e">
        <f>IF(+All!#REF!="UL Monroe",+All!#REF!,IF(+All!#REF!="UL Monroe",+All!#REF!,0))</f>
        <v>#REF!</v>
      </c>
      <c r="W135" s="707" t="e">
        <f>IF(+All!#REF!="UL Monroe",+All!#REF!,IF(+All!#REF!="UL Monroe",+All!#REF!,0))</f>
        <v>#REF!</v>
      </c>
      <c r="X135" s="706" t="e">
        <f>IF(+All!#REF!="UL Monroe",+All!#REF!,IF(+All!#REF!="UL Monroe",+All!#REF!,0))</f>
        <v>#REF!</v>
      </c>
      <c r="Y135" s="707" t="e">
        <f>IF(+All!#REF!="UL Monroe",+All!#REF!,IF(+All!#REF!="UL Monroe",+All!#REF!,0))</f>
        <v>#REF!</v>
      </c>
      <c r="Z135" s="706" t="e">
        <f>IF(+All!#REF!="UL Monroe",+All!#REF!,IF(+All!#REF!="UL Monroe",+All!#REF!,0))</f>
        <v>#REF!</v>
      </c>
      <c r="AA135" s="707" t="e">
        <f>IF(+All!#REF!="UL Monroe",+All!#REF!,IF(+All!#REF!="UL Monroe",+All!#REF!,0))</f>
        <v>#REF!</v>
      </c>
      <c r="AB135" s="706" t="e">
        <f>IF(+All!#REF!="UL Monroe",+All!#REF!,IF(+All!#REF!="UL Monroe",+All!#REF!,0))</f>
        <v>#REF!</v>
      </c>
      <c r="AC135" s="707" t="e">
        <f>IF(+All!#REF!="UL Monroe",+All!#REF!,IF(+All!#REF!="UL Monroe",+All!#REF!,0))</f>
        <v>#REF!</v>
      </c>
      <c r="AD135" s="706" t="e">
        <f>IF(+All!#REF!="UL Monroe",+All!#REF!,IF(+All!#REF!="UL Monroe",+All!#REF!,0))</f>
        <v>#REF!</v>
      </c>
      <c r="AE135" s="707" t="e">
        <f>IF(+All!#REF!="UL Monroe",+All!#REF!,IF(+All!#REF!="UL Monroe",+All!#REF!,0))</f>
        <v>#REF!</v>
      </c>
      <c r="AF135" s="706" t="e">
        <f>IF(+All!#REF!="UL Monroe",+All!#REF!,IF(+All!#REF!="UL Monroe",+All!#REF!,0))</f>
        <v>#REF!</v>
      </c>
      <c r="AG135" s="707" t="e">
        <f>IF(+All!#REF!="UL Monroe",+All!#REF!,IF(+All!#REF!="UL Monroe",+All!#REF!,0))</f>
        <v>#REF!</v>
      </c>
      <c r="AH135" s="706" t="e">
        <f>IF(+All!#REF!="UL Monroe",+All!#REF!,IF(+All!#REF!="UL Monroe",+All!#REF!,0))</f>
        <v>#REF!</v>
      </c>
      <c r="AI135" s="707" t="e">
        <f>IF(+All!#REF!="UL Monroe",+All!#REF!,IF(+All!#REF!="UL Monroe",+All!#REF!,0))</f>
        <v>#REF!</v>
      </c>
      <c r="AJ135" s="706" t="e">
        <f>IF(+All!#REF!="UL Monroe",+All!#REF!,IF(+All!#REF!="UL Monroe",+All!#REF!,0))</f>
        <v>#REF!</v>
      </c>
      <c r="AK135" s="707" t="e">
        <f>IF(+All!#REF!="UL Monroe",+All!#REF!,IF(+All!#REF!="UL Monroe",+All!#REF!,0))</f>
        <v>#REF!</v>
      </c>
      <c r="AL135" s="81" t="e">
        <f>IF(+All!#REF!="UL Monroe",+All!#REF!,IF(+All!#REF!="UL Monroe",+All!#REF!,0))</f>
        <v>#REF!</v>
      </c>
      <c r="AM135" s="82" t="e">
        <f>IF(+All!#REF!="UL Monroe",+All!#REF!,IF(+All!#REF!="UL Monroe",+All!#REF!,0))</f>
        <v>#REF!</v>
      </c>
      <c r="AN135" s="81" t="e">
        <f>IF(+All!#REF!="UL Monroe",+All!#REF!,IF(+All!#REF!="UL Monroe",+All!#REF!,0))</f>
        <v>#REF!</v>
      </c>
      <c r="AO135" s="83" t="e">
        <f>IF(+All!#REF!="UL Monroe",+All!#REF!,IF(+All!#REF!="UL Monroe",+All!#REF!,0))</f>
        <v>#REF!</v>
      </c>
      <c r="AP135" s="84" t="e">
        <f>IF(+All!#REF!="UL Monroe",+All!#REF!,IF(+All!#REF!="UL Monroe",+All!#REF!,0))</f>
        <v>#REF!</v>
      </c>
      <c r="AQ135" s="480" t="e">
        <f>IF(+All!#REF!="UL Monroe",+All!#REF!,IF(+All!#REF!="UL Monroe",+All!#REF!,0))</f>
        <v>#REF!</v>
      </c>
      <c r="AR135" s="482" t="e">
        <f>IF(+All!#REF!="UL Monroe",+All!#REF!,IF(+All!#REF!="UL Monroe",+All!#REF!,0))</f>
        <v>#REF!</v>
      </c>
      <c r="AS135" s="483" t="e">
        <f>IF(+All!#REF!="UL Monroe",+All!#REF!,IF(+All!#REF!="UL Monroe",+All!#REF!,0))</f>
        <v>#REF!</v>
      </c>
      <c r="AT135" s="483" t="e">
        <f>IF(+All!#REF!="UL Monroe",+All!#REF!,IF(+All!#REF!="UL Monroe",+All!#REF!,0))</f>
        <v>#REF!</v>
      </c>
      <c r="AU135" s="482" t="e">
        <f>IF(+All!#REF!="UL Monroe",+All!#REF!,IF(+All!#REF!="UL Monroe",+All!#REF!,0))</f>
        <v>#REF!</v>
      </c>
      <c r="AV135" s="483" t="e">
        <f>IF(+All!#REF!="UL Monroe",+All!#REF!,IF(+All!#REF!="UL Monroe",+All!#REF!,0))</f>
        <v>#REF!</v>
      </c>
      <c r="AW135" s="484" t="e">
        <f>IF(+All!#REF!="UL Monroe",+All!#REF!,IF(+All!#REF!="UL Monroe",+All!#REF!,0))</f>
        <v>#REF!</v>
      </c>
      <c r="AX135" s="483" t="e">
        <f>IF(+All!#REF!="UL Monroe",+All!#REF!,IF(+All!#REF!="UL Monroe",+All!#REF!,0))</f>
        <v>#REF!</v>
      </c>
      <c r="AY135" s="88" t="e">
        <f>IF(+All!#REF!="UL Monroe",+All!#REF!,IF(+All!#REF!="UL Monroe",+All!#REF!,0))</f>
        <v>#REF!</v>
      </c>
      <c r="AZ135" s="89" t="e">
        <f>IF(+All!#REF!="UL Monroe",+All!#REF!,IF(+All!#REF!="UL Monroe",+All!#REF!,0))</f>
        <v>#REF!</v>
      </c>
      <c r="BA135" s="90" t="e">
        <f>IF(+All!#REF!="UL Monroe",+All!#REF!,IF(+All!#REF!="UL Monroe",+All!#REF!,0))</f>
        <v>#REF!</v>
      </c>
      <c r="BB135" s="90" t="e">
        <f>IF(+All!#REF!="UL Monroe",+All!#REF!,IF(+All!#REF!="UL Monroe",+All!#REF!,0))</f>
        <v>#REF!</v>
      </c>
      <c r="BC135" s="91" t="e">
        <f>IF(+All!#REF!="UL Monroe",+All!#REF!,IF(+All!#REF!="UL Monroe",+All!#REF!,0))</f>
        <v>#REF!</v>
      </c>
      <c r="BD135" s="482" t="e">
        <f>IF(+All!#REF!="UL Monroe",+All!#REF!,IF(+All!#REF!="UL Monroe",+All!#REF!,0))</f>
        <v>#REF!</v>
      </c>
      <c r="BE135" s="483" t="e">
        <f>IF(+All!#REF!="UL Monroe",+All!#REF!,IF(+All!#REF!="UL Monroe",+All!#REF!,0))</f>
        <v>#REF!</v>
      </c>
      <c r="BF135" s="483" t="e">
        <f>IF(+All!#REF!="UL Monroe",+All!#REF!,IF(+All!#REF!="UL Monroe",+All!#REF!,0))</f>
        <v>#REF!</v>
      </c>
      <c r="BG135" s="482" t="e">
        <f>IF(+All!#REF!="UL Monroe",+All!#REF!,IF(+All!#REF!="UL Monroe",+All!#REF!,0))</f>
        <v>#REF!</v>
      </c>
      <c r="BH135" s="483" t="e">
        <f>IF(+All!#REF!="UL Monroe",+All!#REF!,IF(+All!#REF!="UL Monroe",+All!#REF!,0))</f>
        <v>#REF!</v>
      </c>
      <c r="BI135" s="484" t="e">
        <f>IF(+All!#REF!="UL Monroe",+All!#REF!,IF(+All!#REF!="UL Monroe",+All!#REF!,0))</f>
        <v>#REF!</v>
      </c>
      <c r="BJ135" s="92" t="e">
        <f>IF(+All!#REF!="UL Monroe",+All!#REF!,IF(+All!#REF!="UL Monroe",+All!#REF!,0))</f>
        <v>#REF!</v>
      </c>
      <c r="BK135" s="93" t="e">
        <f>IF(+All!#REF!="UL Monroe",+All!#REF!,IF(+All!#REF!="UL Monroe",+All!#REF!,0))</f>
        <v>#REF!</v>
      </c>
    </row>
    <row r="136" spans="1:69" x14ac:dyDescent="0.8">
      <c r="A136" s="70">
        <f>IF(+All!$F440="UL Monroe",+All!A440,IF(+All!$H440="UL Monroe",+All!A440,0))</f>
        <v>6</v>
      </c>
      <c r="B136" s="480" t="str">
        <f>IF(+All!$F440="UL Monroe",+All!B440,IF(+All!$H440="UL Monroe",+All!B440,0))</f>
        <v>Sat</v>
      </c>
      <c r="C136" s="72">
        <f>IF(+All!$F440="UL Monroe",+All!C440,IF(+All!$H440="UL Monroe",+All!C440,0))</f>
        <v>44478</v>
      </c>
      <c r="D136" s="73">
        <f>IF(+All!$F440="UL Monroe",+All!D440,IF(+All!$H440="UL Monroe",+All!D440,0))</f>
        <v>0.83333333333333337</v>
      </c>
      <c r="E136" s="707" t="str">
        <f>IF(+All!$F440="UL Monroe",+All!E440,IF(+All!$H440="UL Monroe",+All!E440,0))</f>
        <v>espn3</v>
      </c>
      <c r="F136" s="75" t="str">
        <f>IF(+All!$F440="UL Monroe",+All!F440,IF(+All!$H440="UL Monroe",+All!F440,0))</f>
        <v>Georgia State</v>
      </c>
      <c r="G136" s="76" t="str">
        <f>IF(+All!$F440="UL Monroe",+All!G440,IF(+All!$H440="UL Monroe",+All!G440,0))</f>
        <v>SB</v>
      </c>
      <c r="H136" s="75" t="str">
        <f>IF(+All!$F440="UL Monroe",+All!H440,IF(+All!$H440="UL Monroe",+All!H440,0))</f>
        <v>UL Monroe</v>
      </c>
      <c r="I136" s="76" t="str">
        <f>IF(+All!$F440="UL Monroe",+All!I440,IF(+All!$H440="UL Monroe",+All!I440,0))</f>
        <v>SB</v>
      </c>
      <c r="J136" s="706" t="str">
        <f>IF(+All!$F440="UL Monroe",+All!J440,IF(+All!$H440="UL Monroe",+All!J440,0))</f>
        <v>Georgia State</v>
      </c>
      <c r="K136" s="707" t="str">
        <f>IF(+All!$F440="UL Monroe",+All!K440,IF(+All!$H440="UL Monroe",+All!K440,0))</f>
        <v>UL Monroe</v>
      </c>
      <c r="L136" s="78">
        <f>IF(+All!$F440="UL Monroe",+All!L440,IF(+All!$H440="UL Monroe",+All!L440,0))</f>
        <v>16</v>
      </c>
      <c r="M136" s="79">
        <f>IF(+All!$F440="UL Monroe",+All!M440,IF(+All!$H440="UL Monroe",+All!M440,0))</f>
        <v>51.5</v>
      </c>
      <c r="N136" s="706" t="str">
        <f>IF(+All!$F440="UL Monroe",+All!N440,IF(+All!$H440="UL Monroe",+All!N440,0))</f>
        <v>Georgia State</v>
      </c>
      <c r="O136" s="708">
        <f>IF(+All!$F440="UL Monroe",+All!O440,IF(+All!$H440="UL Monroe",+All!O440,0))</f>
        <v>55</v>
      </c>
      <c r="P136" s="708" t="str">
        <f>IF(+All!$F440="UL Monroe",+All!P440,IF(+All!$H440="UL Monroe",+All!P440,0))</f>
        <v>UL Monroe</v>
      </c>
      <c r="Q136" s="707">
        <f>IF(+All!$F440="UL Monroe",+All!Q440,IF(+All!$H440="UL Monroe",+All!Q440,0))</f>
        <v>21</v>
      </c>
      <c r="R136" s="706" t="str">
        <f>IF(+All!$F440="UL Monroe",+All!R440,IF(+All!$H440="UL Monroe",+All!R440,0))</f>
        <v>Georgia State</v>
      </c>
      <c r="S136" s="708" t="str">
        <f>IF(+All!$F440="UL Monroe",+All!S440,IF(+All!$H440="UL Monroe",+All!S440,0))</f>
        <v>UL Monroe</v>
      </c>
      <c r="T136" s="706" t="str">
        <f>IF(+All!$F440="UL Monroe",+All!T440,IF(+All!$H440="UL Monroe",+All!T440,0))</f>
        <v>Georgia State</v>
      </c>
      <c r="U136" s="707" t="str">
        <f>IF(+All!$F440="UL Monroe",+All!U440,IF(+All!$H440="UL Monroe",+All!U440,0))</f>
        <v>W</v>
      </c>
      <c r="V136" s="706" t="e">
        <f>IF(+All!#REF!="UL Monroe",+All!#REF!,IF(+All!#REF!="UL Monroe",+All!#REF!,0))</f>
        <v>#REF!</v>
      </c>
      <c r="W136" s="707" t="e">
        <f>IF(+All!#REF!="UL Monroe",+All!#REF!,IF(+All!#REF!="UL Monroe",+All!#REF!,0))</f>
        <v>#REF!</v>
      </c>
      <c r="X136" s="706" t="e">
        <f>IF(+All!#REF!="UL Monroe",+All!#REF!,IF(+All!#REF!="UL Monroe",+All!#REF!,0))</f>
        <v>#REF!</v>
      </c>
      <c r="Y136" s="707" t="e">
        <f>IF(+All!#REF!="UL Monroe",+All!#REF!,IF(+All!#REF!="UL Monroe",+All!#REF!,0))</f>
        <v>#REF!</v>
      </c>
      <c r="Z136" s="706" t="e">
        <f>IF(+All!#REF!="UL Monroe",+All!#REF!,IF(+All!#REF!="UL Monroe",+All!#REF!,0))</f>
        <v>#REF!</v>
      </c>
      <c r="AA136" s="707" t="e">
        <f>IF(+All!#REF!="UL Monroe",+All!#REF!,IF(+All!#REF!="UL Monroe",+All!#REF!,0))</f>
        <v>#REF!</v>
      </c>
      <c r="AB136" s="706" t="e">
        <f>IF(+All!#REF!="UL Monroe",+All!#REF!,IF(+All!#REF!="UL Monroe",+All!#REF!,0))</f>
        <v>#REF!</v>
      </c>
      <c r="AC136" s="707" t="e">
        <f>IF(+All!#REF!="UL Monroe",+All!#REF!,IF(+All!#REF!="UL Monroe",+All!#REF!,0))</f>
        <v>#REF!</v>
      </c>
      <c r="AD136" s="706" t="e">
        <f>IF(+All!#REF!="UL Monroe",+All!#REF!,IF(+All!#REF!="UL Monroe",+All!#REF!,0))</f>
        <v>#REF!</v>
      </c>
      <c r="AE136" s="707" t="e">
        <f>IF(+All!#REF!="UL Monroe",+All!#REF!,IF(+All!#REF!="UL Monroe",+All!#REF!,0))</f>
        <v>#REF!</v>
      </c>
      <c r="AF136" s="706" t="e">
        <f>IF(+All!#REF!="UL Monroe",+All!#REF!,IF(+All!#REF!="UL Monroe",+All!#REF!,0))</f>
        <v>#REF!</v>
      </c>
      <c r="AG136" s="707" t="e">
        <f>IF(+All!#REF!="UL Monroe",+All!#REF!,IF(+All!#REF!="UL Monroe",+All!#REF!,0))</f>
        <v>#REF!</v>
      </c>
      <c r="AH136" s="706" t="e">
        <f>IF(+All!#REF!="UL Monroe",+All!#REF!,IF(+All!#REF!="UL Monroe",+All!#REF!,0))</f>
        <v>#REF!</v>
      </c>
      <c r="AI136" s="707" t="e">
        <f>IF(+All!#REF!="UL Monroe",+All!#REF!,IF(+All!#REF!="UL Monroe",+All!#REF!,0))</f>
        <v>#REF!</v>
      </c>
      <c r="AJ136" s="706" t="e">
        <f>IF(+All!#REF!="UL Monroe",+All!#REF!,IF(+All!#REF!="UL Monroe",+All!#REF!,0))</f>
        <v>#REF!</v>
      </c>
      <c r="AK136" s="707" t="e">
        <f>IF(+All!#REF!="UL Monroe",+All!#REF!,IF(+All!#REF!="UL Monroe",+All!#REF!,0))</f>
        <v>#REF!</v>
      </c>
      <c r="AL136" s="81" t="e">
        <f>IF(+All!#REF!="UL Monroe",+All!#REF!,IF(+All!#REF!="UL Monroe",+All!#REF!,0))</f>
        <v>#REF!</v>
      </c>
      <c r="AM136" s="82" t="e">
        <f>IF(+All!#REF!="UL Monroe",+All!#REF!,IF(+All!#REF!="UL Monroe",+All!#REF!,0))</f>
        <v>#REF!</v>
      </c>
      <c r="AN136" s="81" t="e">
        <f>IF(+All!#REF!="UL Monroe",+All!#REF!,IF(+All!#REF!="UL Monroe",+All!#REF!,0))</f>
        <v>#REF!</v>
      </c>
      <c r="AO136" s="83" t="e">
        <f>IF(+All!#REF!="UL Monroe",+All!#REF!,IF(+All!#REF!="UL Monroe",+All!#REF!,0))</f>
        <v>#REF!</v>
      </c>
      <c r="AP136" s="84" t="e">
        <f>IF(+All!#REF!="UL Monroe",+All!#REF!,IF(+All!#REF!="UL Monroe",+All!#REF!,0))</f>
        <v>#REF!</v>
      </c>
      <c r="AQ136" s="480" t="e">
        <f>IF(+All!#REF!="UL Monroe",+All!#REF!,IF(+All!#REF!="UL Monroe",+All!#REF!,0))</f>
        <v>#REF!</v>
      </c>
      <c r="AR136" s="482" t="e">
        <f>IF(+All!#REF!="UL Monroe",+All!#REF!,IF(+All!#REF!="UL Monroe",+All!#REF!,0))</f>
        <v>#REF!</v>
      </c>
      <c r="AS136" s="483" t="e">
        <f>IF(+All!#REF!="UL Monroe",+All!#REF!,IF(+All!#REF!="UL Monroe",+All!#REF!,0))</f>
        <v>#REF!</v>
      </c>
      <c r="AT136" s="483" t="e">
        <f>IF(+All!#REF!="UL Monroe",+All!#REF!,IF(+All!#REF!="UL Monroe",+All!#REF!,0))</f>
        <v>#REF!</v>
      </c>
      <c r="AU136" s="482" t="e">
        <f>IF(+All!#REF!="UL Monroe",+All!#REF!,IF(+All!#REF!="UL Monroe",+All!#REF!,0))</f>
        <v>#REF!</v>
      </c>
      <c r="AV136" s="483" t="e">
        <f>IF(+All!#REF!="UL Monroe",+All!#REF!,IF(+All!#REF!="UL Monroe",+All!#REF!,0))</f>
        <v>#REF!</v>
      </c>
      <c r="AW136" s="484" t="e">
        <f>IF(+All!#REF!="UL Monroe",+All!#REF!,IF(+All!#REF!="UL Monroe",+All!#REF!,0))</f>
        <v>#REF!</v>
      </c>
      <c r="AX136" s="483" t="e">
        <f>IF(+All!#REF!="UL Monroe",+All!#REF!,IF(+All!#REF!="UL Monroe",+All!#REF!,0))</f>
        <v>#REF!</v>
      </c>
      <c r="AY136" s="88" t="e">
        <f>IF(+All!#REF!="UL Monroe",+All!#REF!,IF(+All!#REF!="UL Monroe",+All!#REF!,0))</f>
        <v>#REF!</v>
      </c>
      <c r="AZ136" s="89" t="e">
        <f>IF(+All!#REF!="UL Monroe",+All!#REF!,IF(+All!#REF!="UL Monroe",+All!#REF!,0))</f>
        <v>#REF!</v>
      </c>
      <c r="BA136" s="90" t="e">
        <f>IF(+All!#REF!="UL Monroe",+All!#REF!,IF(+All!#REF!="UL Monroe",+All!#REF!,0))</f>
        <v>#REF!</v>
      </c>
      <c r="BB136" s="90" t="e">
        <f>IF(+All!#REF!="UL Monroe",+All!#REF!,IF(+All!#REF!="UL Monroe",+All!#REF!,0))</f>
        <v>#REF!</v>
      </c>
      <c r="BC136" s="91" t="e">
        <f>IF(+All!#REF!="UL Monroe",+All!#REF!,IF(+All!#REF!="UL Monroe",+All!#REF!,0))</f>
        <v>#REF!</v>
      </c>
      <c r="BD136" s="482" t="e">
        <f>IF(+All!#REF!="UL Monroe",+All!#REF!,IF(+All!#REF!="UL Monroe",+All!#REF!,0))</f>
        <v>#REF!</v>
      </c>
      <c r="BE136" s="483" t="e">
        <f>IF(+All!#REF!="UL Monroe",+All!#REF!,IF(+All!#REF!="UL Monroe",+All!#REF!,0))</f>
        <v>#REF!</v>
      </c>
      <c r="BF136" s="483" t="e">
        <f>IF(+All!#REF!="UL Monroe",+All!#REF!,IF(+All!#REF!="UL Monroe",+All!#REF!,0))</f>
        <v>#REF!</v>
      </c>
      <c r="BG136" s="482" t="e">
        <f>IF(+All!#REF!="UL Monroe",+All!#REF!,IF(+All!#REF!="UL Monroe",+All!#REF!,0))</f>
        <v>#REF!</v>
      </c>
      <c r="BH136" s="483" t="e">
        <f>IF(+All!#REF!="UL Monroe",+All!#REF!,IF(+All!#REF!="UL Monroe",+All!#REF!,0))</f>
        <v>#REF!</v>
      </c>
      <c r="BI136" s="484" t="e">
        <f>IF(+All!#REF!="UL Monroe",+All!#REF!,IF(+All!#REF!="UL Monroe",+All!#REF!,0))</f>
        <v>#REF!</v>
      </c>
      <c r="BJ136" s="92" t="e">
        <f>IF(+All!#REF!="UL Monroe",+All!#REF!,IF(+All!#REF!="UL Monroe",+All!#REF!,0))</f>
        <v>#REF!</v>
      </c>
      <c r="BK136" s="93" t="e">
        <f>IF(+All!#REF!="UL Monroe",+All!#REF!,IF(+All!#REF!="UL Monroe",+All!#REF!,0))</f>
        <v>#REF!</v>
      </c>
    </row>
    <row r="137" spans="1:69" x14ac:dyDescent="0.8">
      <c r="A137" s="70">
        <f>IF(+All!$F520="UL Monroe",+All!A520,IF(+All!$H520="UL Monroe",+All!A520,0))</f>
        <v>7</v>
      </c>
      <c r="B137" s="480" t="str">
        <f>IF(+All!$F520="UL Monroe",+All!B520,IF(+All!$H520="UL Monroe",+All!B520,0))</f>
        <v>Sat</v>
      </c>
      <c r="C137" s="72">
        <f>IF(+All!$F520="UL Monroe",+All!C520,IF(+All!$H520="UL Monroe",+All!C520,0))</f>
        <v>44485</v>
      </c>
      <c r="D137" s="73">
        <f>IF(+All!$F520="UL Monroe",+All!D520,IF(+All!$H520="UL Monroe",+All!D520,0))</f>
        <v>0.79166666666666663</v>
      </c>
      <c r="E137" s="707">
        <f>IF(+All!$F520="UL Monroe",+All!E520,IF(+All!$H520="UL Monroe",+All!E520,0))</f>
        <v>0</v>
      </c>
      <c r="F137" s="75" t="str">
        <f>IF(+All!$F520="UL Monroe",+All!F520,IF(+All!$H520="UL Monroe",+All!F520,0))</f>
        <v>Liberty</v>
      </c>
      <c r="G137" s="76" t="str">
        <f>IF(+All!$F520="UL Monroe",+All!G520,IF(+All!$H520="UL Monroe",+All!G520,0))</f>
        <v>Ind</v>
      </c>
      <c r="H137" s="75" t="str">
        <f>IF(+All!$F520="UL Monroe",+All!H520,IF(+All!$H520="UL Monroe",+All!H520,0))</f>
        <v>UL Monroe</v>
      </c>
      <c r="I137" s="76" t="str">
        <f>IF(+All!$F520="UL Monroe",+All!I520,IF(+All!$H520="UL Monroe",+All!I520,0))</f>
        <v>SB</v>
      </c>
      <c r="J137" s="706" t="str">
        <f>IF(+All!$F520="UL Monroe",+All!J520,IF(+All!$H520="UL Monroe",+All!J520,0))</f>
        <v>Liberty</v>
      </c>
      <c r="K137" s="707" t="str">
        <f>IF(+All!$F520="UL Monroe",+All!K520,IF(+All!$H520="UL Monroe",+All!K520,0))</f>
        <v>UL Monroe</v>
      </c>
      <c r="L137" s="78">
        <f>IF(+All!$F520="UL Monroe",+All!L520,IF(+All!$H520="UL Monroe",+All!L520,0))</f>
        <v>33</v>
      </c>
      <c r="M137" s="79">
        <f>IF(+All!$F520="UL Monroe",+All!M520,IF(+All!$H520="UL Monroe",+All!M520,0))</f>
        <v>56.5</v>
      </c>
      <c r="N137" s="706" t="str">
        <f>IF(+All!$F520="UL Monroe",+All!N520,IF(+All!$H520="UL Monroe",+All!N520,0))</f>
        <v>UL Monroe</v>
      </c>
      <c r="O137" s="708">
        <f>IF(+All!$F520="UL Monroe",+All!O520,IF(+All!$H520="UL Monroe",+All!O520,0))</f>
        <v>31</v>
      </c>
      <c r="P137" s="708" t="str">
        <f>IF(+All!$F520="UL Monroe",+All!P520,IF(+All!$H520="UL Monroe",+All!P520,0))</f>
        <v>Liberty</v>
      </c>
      <c r="Q137" s="707">
        <f>IF(+All!$F520="UL Monroe",+All!Q520,IF(+All!$H520="UL Monroe",+All!Q520,0))</f>
        <v>28</v>
      </c>
      <c r="R137" s="706" t="str">
        <f>IF(+All!$F520="UL Monroe",+All!R520,IF(+All!$H520="UL Monroe",+All!R520,0))</f>
        <v>UL Monroe</v>
      </c>
      <c r="S137" s="708" t="str">
        <f>IF(+All!$F520="UL Monroe",+All!S520,IF(+All!$H520="UL Monroe",+All!S520,0))</f>
        <v>Liberty</v>
      </c>
      <c r="T137" s="706" t="str">
        <f>IF(+All!$F520="UL Monroe",+All!T520,IF(+All!$H520="UL Monroe",+All!T520,0))</f>
        <v>Liberty</v>
      </c>
      <c r="U137" s="707" t="str">
        <f>IF(+All!$F520="UL Monroe",+All!U520,IF(+All!$H520="UL Monroe",+All!U520,0))</f>
        <v>L</v>
      </c>
      <c r="V137" s="706">
        <f>IF(+All!$F524="UL Monroe",+All!#REF!,IF(+All!$H524="UL Monroe",+All!#REF!,0))</f>
        <v>0</v>
      </c>
      <c r="W137" s="707">
        <f>IF(+All!$F524="UL Monroe",+All!#REF!,IF(+All!$H524="UL Monroe",+All!#REF!,0))</f>
        <v>0</v>
      </c>
      <c r="X137" s="706">
        <f>IF(+All!$F524="UL Monroe",+All!#REF!,IF(+All!$H524="UL Monroe",+All!#REF!,0))</f>
        <v>0</v>
      </c>
      <c r="Y137" s="707">
        <f>IF(+All!$F524="UL Monroe",+All!#REF!,IF(+All!$H524="UL Monroe",+All!#REF!,0))</f>
        <v>0</v>
      </c>
      <c r="Z137" s="706">
        <f>IF(+All!$F524="UL Monroe",+All!#REF!,IF(+All!$H524="UL Monroe",+All!#REF!,0))</f>
        <v>0</v>
      </c>
      <c r="AA137" s="707">
        <f>IF(+All!$F524="UL Monroe",+All!#REF!,IF(+All!$H524="UL Monroe",+All!#REF!,0))</f>
        <v>0</v>
      </c>
      <c r="AB137" s="706">
        <f>IF(+All!$F524="UL Monroe",+All!#REF!,IF(+All!$H524="UL Monroe",+All!#REF!,0))</f>
        <v>0</v>
      </c>
      <c r="AC137" s="707">
        <f>IF(+All!$F524="UL Monroe",+All!#REF!,IF(+All!$H524="UL Monroe",+All!#REF!,0))</f>
        <v>0</v>
      </c>
      <c r="AD137" s="706">
        <f>IF(+All!$F524="UL Monroe",+All!#REF!,IF(+All!$H524="UL Monroe",+All!#REF!,0))</f>
        <v>0</v>
      </c>
      <c r="AE137" s="707">
        <f>IF(+All!$F524="UL Monroe",+All!#REF!,IF(+All!$H524="UL Monroe",+All!#REF!,0))</f>
        <v>0</v>
      </c>
      <c r="AF137" s="706">
        <f>IF(+All!$F524="UL Monroe",+All!#REF!,IF(+All!$H524="UL Monroe",+All!#REF!,0))</f>
        <v>0</v>
      </c>
      <c r="AG137" s="707">
        <f>IF(+All!$F524="UL Monroe",+All!#REF!,IF(+All!$H524="UL Monroe",+All!#REF!,0))</f>
        <v>0</v>
      </c>
      <c r="AH137" s="706">
        <f>IF(+All!$F524="UL Monroe",+All!#REF!,IF(+All!$H524="UL Monroe",+All!#REF!,0))</f>
        <v>0</v>
      </c>
      <c r="AI137" s="707">
        <f>IF(+All!$F524="UL Monroe",+All!#REF!,IF(+All!$H524="UL Monroe",+All!#REF!,0))</f>
        <v>0</v>
      </c>
      <c r="AJ137" s="706">
        <f>IF(+All!$F524="UL Monroe",+All!#REF!,IF(+All!$H524="UL Monroe",+All!#REF!,0))</f>
        <v>0</v>
      </c>
      <c r="AK137" s="707">
        <f>IF(+All!$F524="UL Monroe",+All!#REF!,IF(+All!$H524="UL Monroe",+All!#REF!,0))</f>
        <v>0</v>
      </c>
      <c r="AL137" s="81">
        <f>IF(+All!$F524="UL Monroe",+All!V524,IF(+All!$H524="UL Monroe",+All!V524,0))</f>
        <v>0</v>
      </c>
      <c r="AM137" s="82">
        <f>IF(+All!$F524="UL Monroe",+All!W524,IF(+All!$H524="UL Monroe",+All!W524,0))</f>
        <v>0</v>
      </c>
      <c r="AN137" s="81">
        <f>IF(+All!$F524="UL Monroe",+All!X524,IF(+All!$H524="UL Monroe",+All!X524,0))</f>
        <v>0</v>
      </c>
      <c r="AO137" s="83">
        <f>IF(+All!$F524="UL Monroe",+All!Y524,IF(+All!$H524="UL Monroe",+All!Y524,0))</f>
        <v>0</v>
      </c>
      <c r="AP137" s="84">
        <f>IF(+All!$F524="UL Monroe",+All!Z524,IF(+All!$H524="UL Monroe",+All!Z524,0))</f>
        <v>0</v>
      </c>
      <c r="AQ137" s="480">
        <f>IF(+All!$F524="UL Monroe",+All!#REF!,IF(+All!$H524="UL Monroe",+All!#REF!,0))</f>
        <v>0</v>
      </c>
      <c r="AR137" s="482">
        <f>IF(+All!$F524="UL Monroe",+All!#REF!,IF(+All!$H524="UL Monroe",+All!#REF!,0))</f>
        <v>0</v>
      </c>
      <c r="AS137" s="483">
        <f>IF(+All!$F524="UL Monroe",+All!#REF!,IF(+All!$H524="UL Monroe",+All!#REF!,0))</f>
        <v>0</v>
      </c>
      <c r="AT137" s="483">
        <f>IF(+All!$F524="UL Monroe",+All!#REF!,IF(+All!$H524="UL Monroe",+All!#REF!,0))</f>
        <v>0</v>
      </c>
      <c r="AU137" s="482">
        <f>IF(+All!$F524="UL Monroe",+All!#REF!,IF(+All!$H524="UL Monroe",+All!#REF!,0))</f>
        <v>0</v>
      </c>
      <c r="AV137" s="483">
        <f>IF(+All!$F524="UL Monroe",+All!#REF!,IF(+All!$H524="UL Monroe",+All!#REF!,0))</f>
        <v>0</v>
      </c>
      <c r="AW137" s="484">
        <f>IF(+All!$F524="UL Monroe",+All!#REF!,IF(+All!$H524="UL Monroe",+All!#REF!,0))</f>
        <v>0</v>
      </c>
      <c r="AX137" s="483">
        <f>IF(+All!$F524="UL Monroe",+All!#REF!,IF(+All!$H524="UL Monroe",+All!#REF!,0))</f>
        <v>0</v>
      </c>
      <c r="AY137" s="88">
        <f>IF(+All!$F524="UL Monroe",+All!#REF!,IF(+All!$H524="UL Monroe",+All!#REF!,0))</f>
        <v>0</v>
      </c>
      <c r="AZ137" s="89">
        <f>IF(+All!$F524="UL Monroe",+All!#REF!,IF(+All!$H524="UL Monroe",+All!#REF!,0))</f>
        <v>0</v>
      </c>
      <c r="BA137" s="90">
        <f>IF(+All!$F524="UL Monroe",+All!#REF!,IF(+All!$H524="UL Monroe",+All!#REF!,0))</f>
        <v>0</v>
      </c>
      <c r="BB137" s="90">
        <f>IF(+All!$F524="UL Monroe",+All!#REF!,IF(+All!$H524="UL Monroe",+All!#REF!,0))</f>
        <v>0</v>
      </c>
      <c r="BC137" s="91">
        <f>IF(+All!$F524="UL Monroe",+All!#REF!,IF(+All!$H524="UL Monroe",+All!#REF!,0))</f>
        <v>0</v>
      </c>
      <c r="BD137" s="482">
        <f>IF(+All!$F524="UL Monroe",+All!#REF!,IF(+All!$H524="UL Monroe",+All!#REF!,0))</f>
        <v>0</v>
      </c>
      <c r="BE137" s="483">
        <f>IF(+All!$F524="UL Monroe",+All!#REF!,IF(+All!$H524="UL Monroe",+All!#REF!,0))</f>
        <v>0</v>
      </c>
      <c r="BF137" s="483">
        <f>IF(+All!$F524="UL Monroe",+All!#REF!,IF(+All!$H524="UL Monroe",+All!#REF!,0))</f>
        <v>0</v>
      </c>
      <c r="BG137" s="482">
        <f>IF(+All!$F524="UL Monroe",+All!#REF!,IF(+All!$H524="UL Monroe",+All!#REF!,0))</f>
        <v>0</v>
      </c>
      <c r="BH137" s="483">
        <f>IF(+All!$F524="UL Monroe",+All!#REF!,IF(+All!$H524="UL Monroe",+All!#REF!,0))</f>
        <v>0</v>
      </c>
      <c r="BI137" s="484">
        <f>IF(+All!$F524="UL Monroe",+All!#REF!,IF(+All!$H524="UL Monroe",+All!#REF!,0))</f>
        <v>0</v>
      </c>
      <c r="BJ137" s="92">
        <f>IF(+All!$F524="UL Monroe",+All!#REF!,IF(+All!$H524="UL Monroe",+All!#REF!,0))</f>
        <v>0</v>
      </c>
      <c r="BK137" s="93">
        <f>IF(+All!$F524="UL Monroe",+All!#REF!,IF(+All!$H524="UL Monroe",+All!#REF!,0))</f>
        <v>0</v>
      </c>
    </row>
    <row r="138" spans="1:69" x14ac:dyDescent="0.8">
      <c r="A138" s="70">
        <f>IF(+All!$F603="UL Monroe",+All!A603,IF(+All!$H603="UL Monroe",+All!A603,0))</f>
        <v>8</v>
      </c>
      <c r="B138" s="480" t="str">
        <f>IF(+All!$F603="UL Monroe",+All!B603,IF(+All!$H603="UL Monroe",+All!B603,0))</f>
        <v>Sat</v>
      </c>
      <c r="C138" s="72">
        <f>IF(+All!$F603="UL Monroe",+All!C603,IF(+All!$H603="UL Monroe",+All!C603,0))</f>
        <v>44492</v>
      </c>
      <c r="D138" s="73">
        <f>IF(+All!$F603="UL Monroe",+All!D603,IF(+All!$H603="UL Monroe",+All!D603,0))</f>
        <v>0.79166666666666663</v>
      </c>
      <c r="E138" s="707" t="str">
        <f>IF(+All!$F603="UL Monroe",+All!E603,IF(+All!$H603="UL Monroe",+All!E603,0))</f>
        <v>espn3</v>
      </c>
      <c r="F138" s="75" t="str">
        <f>IF(+All!$F603="UL Monroe",+All!F603,IF(+All!$H603="UL Monroe",+All!F603,0))</f>
        <v>South Alabama</v>
      </c>
      <c r="G138" s="76" t="str">
        <f>IF(+All!$F603="UL Monroe",+All!G603,IF(+All!$H603="UL Monroe",+All!G603,0))</f>
        <v>SB</v>
      </c>
      <c r="H138" s="75" t="str">
        <f>IF(+All!$F603="UL Monroe",+All!H603,IF(+All!$H603="UL Monroe",+All!H603,0))</f>
        <v>UL Monroe</v>
      </c>
      <c r="I138" s="76" t="str">
        <f>IF(+All!$F603="UL Monroe",+All!I603,IF(+All!$H603="UL Monroe",+All!I603,0))</f>
        <v>SB</v>
      </c>
      <c r="J138" s="706" t="str">
        <f>IF(+All!$F603="UL Monroe",+All!J603,IF(+All!$H603="UL Monroe",+All!J603,0))</f>
        <v>South Alabama</v>
      </c>
      <c r="K138" s="707" t="str">
        <f>IF(+All!$F603="UL Monroe",+All!K603,IF(+All!$H603="UL Monroe",+All!K603,0))</f>
        <v>UL Monroe</v>
      </c>
      <c r="L138" s="78">
        <f>IF(+All!$F603="UL Monroe",+All!L603,IF(+All!$H603="UL Monroe",+All!L603,0))</f>
        <v>13.5</v>
      </c>
      <c r="M138" s="79">
        <f>IF(+All!$F603="UL Monroe",+All!M603,IF(+All!$H603="UL Monroe",+All!M603,0))</f>
        <v>50.5</v>
      </c>
      <c r="N138" s="706" t="str">
        <f>IF(+All!$F603="UL Monroe",+All!N603,IF(+All!$H603="UL Monroe",+All!N603,0))</f>
        <v>UL Monroe</v>
      </c>
      <c r="O138" s="708">
        <f>IF(+All!$F603="UL Monroe",+All!O603,IF(+All!$H603="UL Monroe",+All!O603,0))</f>
        <v>41</v>
      </c>
      <c r="P138" s="708" t="str">
        <f>IF(+All!$F603="UL Monroe",+All!P603,IF(+All!$H603="UL Monroe",+All!P603,0))</f>
        <v>South Alabama</v>
      </c>
      <c r="Q138" s="707">
        <f>IF(+All!$F603="UL Monroe",+All!Q603,IF(+All!$H603="UL Monroe",+All!Q603,0))</f>
        <v>31</v>
      </c>
      <c r="R138" s="706" t="str">
        <f>IF(+All!$F603="UL Monroe",+All!R603,IF(+All!$H603="UL Monroe",+All!R603,0))</f>
        <v>UL Monroe</v>
      </c>
      <c r="S138" s="708" t="str">
        <f>IF(+All!$F603="UL Monroe",+All!S603,IF(+All!$H603="UL Monroe",+All!S603,0))</f>
        <v>South Alabama</v>
      </c>
      <c r="T138" s="706" t="str">
        <f>IF(+All!$F603="UL Monroe",+All!T603,IF(+All!$H603="UL Monroe",+All!T603,0))</f>
        <v>UL Monroe</v>
      </c>
      <c r="U138" s="707" t="str">
        <f>IF(+All!$F603="UL Monroe",+All!U603,IF(+All!$H603="UL Monroe",+All!U603,0))</f>
        <v>W</v>
      </c>
      <c r="V138" s="706" t="e">
        <f>IF(+All!#REF!="UL Monroe",+All!#REF!,IF(+All!#REF!="UL Monroe",+All!#REF!,0))</f>
        <v>#REF!</v>
      </c>
      <c r="W138" s="707" t="e">
        <f>IF(+All!#REF!="UL Monroe",+All!#REF!,IF(+All!#REF!="UL Monroe",+All!#REF!,0))</f>
        <v>#REF!</v>
      </c>
      <c r="X138" s="706" t="e">
        <f>IF(+All!#REF!="UL Monroe",+All!#REF!,IF(+All!#REF!="UL Monroe",+All!#REF!,0))</f>
        <v>#REF!</v>
      </c>
      <c r="Y138" s="707" t="e">
        <f>IF(+All!#REF!="UL Monroe",+All!#REF!,IF(+All!#REF!="UL Monroe",+All!#REF!,0))</f>
        <v>#REF!</v>
      </c>
      <c r="Z138" s="706" t="e">
        <f>IF(+All!#REF!="UL Monroe",+All!#REF!,IF(+All!#REF!="UL Monroe",+All!#REF!,0))</f>
        <v>#REF!</v>
      </c>
      <c r="AA138" s="707" t="e">
        <f>IF(+All!#REF!="UL Monroe",+All!#REF!,IF(+All!#REF!="UL Monroe",+All!#REF!,0))</f>
        <v>#REF!</v>
      </c>
      <c r="AB138" s="706" t="e">
        <f>IF(+All!#REF!="UL Monroe",+All!#REF!,IF(+All!#REF!="UL Monroe",+All!#REF!,0))</f>
        <v>#REF!</v>
      </c>
      <c r="AC138" s="707" t="e">
        <f>IF(+All!#REF!="UL Monroe",+All!#REF!,IF(+All!#REF!="UL Monroe",+All!#REF!,0))</f>
        <v>#REF!</v>
      </c>
      <c r="AD138" s="706" t="e">
        <f>IF(+All!#REF!="UL Monroe",+All!#REF!,IF(+All!#REF!="UL Monroe",+All!#REF!,0))</f>
        <v>#REF!</v>
      </c>
      <c r="AE138" s="707" t="e">
        <f>IF(+All!#REF!="UL Monroe",+All!#REF!,IF(+All!#REF!="UL Monroe",+All!#REF!,0))</f>
        <v>#REF!</v>
      </c>
      <c r="AF138" s="706" t="e">
        <f>IF(+All!#REF!="UL Monroe",+All!#REF!,IF(+All!#REF!="UL Monroe",+All!#REF!,0))</f>
        <v>#REF!</v>
      </c>
      <c r="AG138" s="707" t="e">
        <f>IF(+All!#REF!="UL Monroe",+All!#REF!,IF(+All!#REF!="UL Monroe",+All!#REF!,0))</f>
        <v>#REF!</v>
      </c>
      <c r="AH138" s="706" t="e">
        <f>IF(+All!#REF!="UL Monroe",+All!#REF!,IF(+All!#REF!="UL Monroe",+All!#REF!,0))</f>
        <v>#REF!</v>
      </c>
      <c r="AI138" s="707" t="e">
        <f>IF(+All!#REF!="UL Monroe",+All!#REF!,IF(+All!#REF!="UL Monroe",+All!#REF!,0))</f>
        <v>#REF!</v>
      </c>
      <c r="AJ138" s="706" t="e">
        <f>IF(+All!#REF!="UL Monroe",+All!#REF!,IF(+All!#REF!="UL Monroe",+All!#REF!,0))</f>
        <v>#REF!</v>
      </c>
      <c r="AK138" s="707" t="e">
        <f>IF(+All!#REF!="UL Monroe",+All!#REF!,IF(+All!#REF!="UL Monroe",+All!#REF!,0))</f>
        <v>#REF!</v>
      </c>
      <c r="AL138" s="81" t="e">
        <f>IF(+All!#REF!="UL Monroe",+All!#REF!,IF(+All!#REF!="UL Monroe",+All!#REF!,0))</f>
        <v>#REF!</v>
      </c>
      <c r="AM138" s="82" t="e">
        <f>IF(+All!#REF!="UL Monroe",+All!#REF!,IF(+All!#REF!="UL Monroe",+All!#REF!,0))</f>
        <v>#REF!</v>
      </c>
      <c r="AN138" s="81" t="e">
        <f>IF(+All!#REF!="UL Monroe",+All!#REF!,IF(+All!#REF!="UL Monroe",+All!#REF!,0))</f>
        <v>#REF!</v>
      </c>
      <c r="AO138" s="83" t="e">
        <f>IF(+All!#REF!="UL Monroe",+All!#REF!,IF(+All!#REF!="UL Monroe",+All!#REF!,0))</f>
        <v>#REF!</v>
      </c>
      <c r="AP138" s="84" t="e">
        <f>IF(+All!#REF!="UL Monroe",+All!#REF!,IF(+All!#REF!="UL Monroe",+All!#REF!,0))</f>
        <v>#REF!</v>
      </c>
      <c r="AQ138" s="480" t="e">
        <f>IF(+All!#REF!="UL Monroe",+All!#REF!,IF(+All!#REF!="UL Monroe",+All!#REF!,0))</f>
        <v>#REF!</v>
      </c>
      <c r="AR138" s="482" t="e">
        <f>IF(+All!#REF!="UL Monroe",+All!#REF!,IF(+All!#REF!="UL Monroe",+All!#REF!,0))</f>
        <v>#REF!</v>
      </c>
      <c r="AS138" s="483" t="e">
        <f>IF(+All!#REF!="UL Monroe",+All!#REF!,IF(+All!#REF!="UL Monroe",+All!#REF!,0))</f>
        <v>#REF!</v>
      </c>
      <c r="AT138" s="483" t="e">
        <f>IF(+All!#REF!="UL Monroe",+All!#REF!,IF(+All!#REF!="UL Monroe",+All!#REF!,0))</f>
        <v>#REF!</v>
      </c>
      <c r="AU138" s="482" t="e">
        <f>IF(+All!#REF!="UL Monroe",+All!#REF!,IF(+All!#REF!="UL Monroe",+All!#REF!,0))</f>
        <v>#REF!</v>
      </c>
      <c r="AV138" s="483" t="e">
        <f>IF(+All!#REF!="UL Monroe",+All!#REF!,IF(+All!#REF!="UL Monroe",+All!#REF!,0))</f>
        <v>#REF!</v>
      </c>
      <c r="AW138" s="484" t="e">
        <f>IF(+All!#REF!="UL Monroe",+All!#REF!,IF(+All!#REF!="UL Monroe",+All!#REF!,0))</f>
        <v>#REF!</v>
      </c>
      <c r="AX138" s="483" t="e">
        <f>IF(+All!#REF!="UL Monroe",+All!#REF!,IF(+All!#REF!="UL Monroe",+All!#REF!,0))</f>
        <v>#REF!</v>
      </c>
      <c r="AY138" s="88" t="e">
        <f>IF(+All!#REF!="UL Monroe",+All!#REF!,IF(+All!#REF!="UL Monroe",+All!#REF!,0))</f>
        <v>#REF!</v>
      </c>
      <c r="AZ138" s="89" t="e">
        <f>IF(+All!#REF!="UL Monroe",+All!#REF!,IF(+All!#REF!="UL Monroe",+All!#REF!,0))</f>
        <v>#REF!</v>
      </c>
      <c r="BA138" s="90" t="e">
        <f>IF(+All!#REF!="UL Monroe",+All!#REF!,IF(+All!#REF!="UL Monroe",+All!#REF!,0))</f>
        <v>#REF!</v>
      </c>
      <c r="BB138" s="90" t="e">
        <f>IF(+All!#REF!="UL Monroe",+All!#REF!,IF(+All!#REF!="UL Monroe",+All!#REF!,0))</f>
        <v>#REF!</v>
      </c>
      <c r="BC138" s="91" t="e">
        <f>IF(+All!#REF!="UL Monroe",+All!#REF!,IF(+All!#REF!="UL Monroe",+All!#REF!,0))</f>
        <v>#REF!</v>
      </c>
      <c r="BD138" s="482" t="e">
        <f>IF(+All!#REF!="UL Monroe",+All!#REF!,IF(+All!#REF!="UL Monroe",+All!#REF!,0))</f>
        <v>#REF!</v>
      </c>
      <c r="BE138" s="483" t="e">
        <f>IF(+All!#REF!="UL Monroe",+All!#REF!,IF(+All!#REF!="UL Monroe",+All!#REF!,0))</f>
        <v>#REF!</v>
      </c>
      <c r="BF138" s="483" t="e">
        <f>IF(+All!#REF!="UL Monroe",+All!#REF!,IF(+All!#REF!="UL Monroe",+All!#REF!,0))</f>
        <v>#REF!</v>
      </c>
      <c r="BG138" s="482" t="e">
        <f>IF(+All!#REF!="UL Monroe",+All!#REF!,IF(+All!#REF!="UL Monroe",+All!#REF!,0))</f>
        <v>#REF!</v>
      </c>
      <c r="BH138" s="483" t="e">
        <f>IF(+All!#REF!="UL Monroe",+All!#REF!,IF(+All!#REF!="UL Monroe",+All!#REF!,0))</f>
        <v>#REF!</v>
      </c>
      <c r="BI138" s="484" t="e">
        <f>IF(+All!#REF!="UL Monroe",+All!#REF!,IF(+All!#REF!="UL Monroe",+All!#REF!,0))</f>
        <v>#REF!</v>
      </c>
      <c r="BJ138" s="92" t="e">
        <f>IF(+All!#REF!="UL Monroe",+All!#REF!,IF(+All!#REF!="UL Monroe",+All!#REF!,0))</f>
        <v>#REF!</v>
      </c>
      <c r="BK138" s="93" t="e">
        <f>IF(+All!#REF!="UL Monroe",+All!#REF!,IF(+All!#REF!="UL Monroe",+All!#REF!,0))</f>
        <v>#REF!</v>
      </c>
    </row>
    <row r="139" spans="1:69" x14ac:dyDescent="0.8">
      <c r="A139" s="70">
        <f>IF(+All!$F677="UL Monroe",+All!A677,IF(+All!$H677="UL Monroe",+All!A677,0))</f>
        <v>9</v>
      </c>
      <c r="B139" s="480" t="str">
        <f>IF(+All!$F677="UL Monroe",+All!B677,IF(+All!$H677="UL Monroe",+All!B677,0))</f>
        <v>Sat</v>
      </c>
      <c r="C139" s="72">
        <f>IF(+All!$F677="UL Monroe",+All!C677,IF(+All!$H677="UL Monroe",+All!C677,0))</f>
        <v>44499</v>
      </c>
      <c r="D139" s="73">
        <f>IF(+All!$F677="UL Monroe",+All!D677,IF(+All!$H677="UL Monroe",+All!D677,0))</f>
        <v>0.64583333333333337</v>
      </c>
      <c r="E139" s="707">
        <f>IF(+All!$F677="UL Monroe",+All!E677,IF(+All!$H677="UL Monroe",+All!E677,0))</f>
        <v>0</v>
      </c>
      <c r="F139" s="75" t="str">
        <f>IF(+All!$F677="UL Monroe",+All!F677,IF(+All!$H677="UL Monroe",+All!F677,0))</f>
        <v>UL Monroe</v>
      </c>
      <c r="G139" s="76" t="str">
        <f>IF(+All!$F677="UL Monroe",+All!G677,IF(+All!$H677="UL Monroe",+All!G677,0))</f>
        <v>SB</v>
      </c>
      <c r="H139" s="75" t="str">
        <f>IF(+All!$F677="UL Monroe",+All!H677,IF(+All!$H677="UL Monroe",+All!H677,0))</f>
        <v>Appalachian State</v>
      </c>
      <c r="I139" s="76" t="str">
        <f>IF(+All!$F677="UL Monroe",+All!I677,IF(+All!$H677="UL Monroe",+All!I677,0))</f>
        <v>SB</v>
      </c>
      <c r="J139" s="706" t="str">
        <f>IF(+All!$F677="UL Monroe",+All!J677,IF(+All!$H677="UL Monroe",+All!J677,0))</f>
        <v>Appalachian State</v>
      </c>
      <c r="K139" s="707" t="str">
        <f>IF(+All!$F677="UL Monroe",+All!K677,IF(+All!$H677="UL Monroe",+All!K677,0))</f>
        <v>UL Monroe</v>
      </c>
      <c r="L139" s="78">
        <f>IF(+All!$F677="UL Monroe",+All!L677,IF(+All!$H677="UL Monroe",+All!L677,0))</f>
        <v>27</v>
      </c>
      <c r="M139" s="79">
        <f>IF(+All!$F677="UL Monroe",+All!M677,IF(+All!$H677="UL Monroe",+All!M677,0))</f>
        <v>57.5</v>
      </c>
      <c r="N139" s="706" t="str">
        <f>IF(+All!$F677="UL Monroe",+All!N677,IF(+All!$H677="UL Monroe",+All!N677,0))</f>
        <v>Appalachian State</v>
      </c>
      <c r="O139" s="708">
        <f>IF(+All!$F677="UL Monroe",+All!O677,IF(+All!$H677="UL Monroe",+All!O677,0))</f>
        <v>59</v>
      </c>
      <c r="P139" s="708" t="str">
        <f>IF(+All!$F677="UL Monroe",+All!P677,IF(+All!$H677="UL Monroe",+All!P677,0))</f>
        <v>UL Monroe</v>
      </c>
      <c r="Q139" s="707">
        <f>IF(+All!$F677="UL Monroe",+All!Q677,IF(+All!$H677="UL Monroe",+All!Q677,0))</f>
        <v>28</v>
      </c>
      <c r="R139" s="706" t="str">
        <f>IF(+All!$F677="UL Monroe",+All!R677,IF(+All!$H677="UL Monroe",+All!R677,0))</f>
        <v>Appalachian State</v>
      </c>
      <c r="S139" s="708" t="str">
        <f>IF(+All!$F677="UL Monroe",+All!S677,IF(+All!$H677="UL Monroe",+All!S677,0))</f>
        <v>UL Monroe</v>
      </c>
      <c r="T139" s="706" t="str">
        <f>IF(+All!$F677="UL Monroe",+All!T677,IF(+All!$H677="UL Monroe",+All!T677,0))</f>
        <v>UL Monroe</v>
      </c>
      <c r="U139" s="707" t="str">
        <f>IF(+All!$F677="UL Monroe",+All!U677,IF(+All!$H677="UL Monroe",+All!U677,0))</f>
        <v>L</v>
      </c>
      <c r="V139" s="706" t="e">
        <f>IF(+All!#REF!="UL Monroe",+All!#REF!,IF(+All!#REF!="UL Monroe",+All!#REF!,0))</f>
        <v>#REF!</v>
      </c>
      <c r="W139" s="707" t="e">
        <f>IF(+All!#REF!="UL Monroe",+All!#REF!,IF(+All!#REF!="UL Monroe",+All!#REF!,0))</f>
        <v>#REF!</v>
      </c>
      <c r="X139" s="706" t="e">
        <f>IF(+All!#REF!="UL Monroe",+All!#REF!,IF(+All!#REF!="UL Monroe",+All!#REF!,0))</f>
        <v>#REF!</v>
      </c>
      <c r="Y139" s="707" t="e">
        <f>IF(+All!#REF!="UL Monroe",+All!#REF!,IF(+All!#REF!="UL Monroe",+All!#REF!,0))</f>
        <v>#REF!</v>
      </c>
      <c r="Z139" s="706" t="e">
        <f>IF(+All!#REF!="UL Monroe",+All!#REF!,IF(+All!#REF!="UL Monroe",+All!#REF!,0))</f>
        <v>#REF!</v>
      </c>
      <c r="AA139" s="707" t="e">
        <f>IF(+All!#REF!="UL Monroe",+All!#REF!,IF(+All!#REF!="UL Monroe",+All!#REF!,0))</f>
        <v>#REF!</v>
      </c>
      <c r="AB139" s="706" t="e">
        <f>IF(+All!#REF!="UL Monroe",+All!#REF!,IF(+All!#REF!="UL Monroe",+All!#REF!,0))</f>
        <v>#REF!</v>
      </c>
      <c r="AC139" s="707" t="e">
        <f>IF(+All!#REF!="UL Monroe",+All!#REF!,IF(+All!#REF!="UL Monroe",+All!#REF!,0))</f>
        <v>#REF!</v>
      </c>
      <c r="AD139" s="706" t="e">
        <f>IF(+All!#REF!="UL Monroe",+All!#REF!,IF(+All!#REF!="UL Monroe",+All!#REF!,0))</f>
        <v>#REF!</v>
      </c>
      <c r="AE139" s="707" t="e">
        <f>IF(+All!#REF!="UL Monroe",+All!#REF!,IF(+All!#REF!="UL Monroe",+All!#REF!,0))</f>
        <v>#REF!</v>
      </c>
      <c r="AF139" s="706" t="e">
        <f>IF(+All!#REF!="UL Monroe",+All!#REF!,IF(+All!#REF!="UL Monroe",+All!#REF!,0))</f>
        <v>#REF!</v>
      </c>
      <c r="AG139" s="707" t="e">
        <f>IF(+All!#REF!="UL Monroe",+All!#REF!,IF(+All!#REF!="UL Monroe",+All!#REF!,0))</f>
        <v>#REF!</v>
      </c>
      <c r="AH139" s="706" t="e">
        <f>IF(+All!#REF!="UL Monroe",+All!#REF!,IF(+All!#REF!="UL Monroe",+All!#REF!,0))</f>
        <v>#REF!</v>
      </c>
      <c r="AI139" s="707" t="e">
        <f>IF(+All!#REF!="UL Monroe",+All!#REF!,IF(+All!#REF!="UL Monroe",+All!#REF!,0))</f>
        <v>#REF!</v>
      </c>
      <c r="AJ139" s="706" t="e">
        <f>IF(+All!#REF!="UL Monroe",+All!#REF!,IF(+All!#REF!="UL Monroe",+All!#REF!,0))</f>
        <v>#REF!</v>
      </c>
      <c r="AK139" s="707" t="e">
        <f>IF(+All!#REF!="UL Monroe",+All!#REF!,IF(+All!#REF!="UL Monroe",+All!#REF!,0))</f>
        <v>#REF!</v>
      </c>
      <c r="AL139" s="81" t="e">
        <f>IF(+All!#REF!="UL Monroe",+All!#REF!,IF(+All!#REF!="UL Monroe",+All!#REF!,0))</f>
        <v>#REF!</v>
      </c>
      <c r="AM139" s="82" t="e">
        <f>IF(+All!#REF!="UL Monroe",+All!#REF!,IF(+All!#REF!="UL Monroe",+All!#REF!,0))</f>
        <v>#REF!</v>
      </c>
      <c r="AN139" s="81" t="e">
        <f>IF(+All!#REF!="UL Monroe",+All!#REF!,IF(+All!#REF!="UL Monroe",+All!#REF!,0))</f>
        <v>#REF!</v>
      </c>
      <c r="AO139" s="83" t="e">
        <f>IF(+All!#REF!="UL Monroe",+All!#REF!,IF(+All!#REF!="UL Monroe",+All!#REF!,0))</f>
        <v>#REF!</v>
      </c>
      <c r="AP139" s="84" t="e">
        <f>IF(+All!#REF!="UL Monroe",+All!#REF!,IF(+All!#REF!="UL Monroe",+All!#REF!,0))</f>
        <v>#REF!</v>
      </c>
      <c r="AQ139" s="480" t="e">
        <f>IF(+All!#REF!="UL Monroe",+All!#REF!,IF(+All!#REF!="UL Monroe",+All!#REF!,0))</f>
        <v>#REF!</v>
      </c>
      <c r="AR139" s="482" t="e">
        <f>IF(+All!#REF!="UL Monroe",+All!#REF!,IF(+All!#REF!="UL Monroe",+All!#REF!,0))</f>
        <v>#REF!</v>
      </c>
      <c r="AS139" s="483" t="e">
        <f>IF(+All!#REF!="UL Monroe",+All!#REF!,IF(+All!#REF!="UL Monroe",+All!#REF!,0))</f>
        <v>#REF!</v>
      </c>
      <c r="AT139" s="483" t="e">
        <f>IF(+All!#REF!="UL Monroe",+All!#REF!,IF(+All!#REF!="UL Monroe",+All!#REF!,0))</f>
        <v>#REF!</v>
      </c>
      <c r="AU139" s="482" t="e">
        <f>IF(+All!#REF!="UL Monroe",+All!#REF!,IF(+All!#REF!="UL Monroe",+All!#REF!,0))</f>
        <v>#REF!</v>
      </c>
      <c r="AV139" s="483" t="e">
        <f>IF(+All!#REF!="UL Monroe",+All!#REF!,IF(+All!#REF!="UL Monroe",+All!#REF!,0))</f>
        <v>#REF!</v>
      </c>
      <c r="AW139" s="484" t="e">
        <f>IF(+All!#REF!="UL Monroe",+All!#REF!,IF(+All!#REF!="UL Monroe",+All!#REF!,0))</f>
        <v>#REF!</v>
      </c>
      <c r="AX139" s="483" t="e">
        <f>IF(+All!#REF!="UL Monroe",+All!#REF!,IF(+All!#REF!="UL Monroe",+All!#REF!,0))</f>
        <v>#REF!</v>
      </c>
      <c r="AY139" s="88" t="e">
        <f>IF(+All!#REF!="UL Monroe",+All!#REF!,IF(+All!#REF!="UL Monroe",+All!#REF!,0))</f>
        <v>#REF!</v>
      </c>
      <c r="AZ139" s="89" t="e">
        <f>IF(+All!#REF!="UL Monroe",+All!#REF!,IF(+All!#REF!="UL Monroe",+All!#REF!,0))</f>
        <v>#REF!</v>
      </c>
      <c r="BA139" s="90" t="e">
        <f>IF(+All!#REF!="UL Monroe",+All!#REF!,IF(+All!#REF!="UL Monroe",+All!#REF!,0))</f>
        <v>#REF!</v>
      </c>
      <c r="BB139" s="90" t="e">
        <f>IF(+All!#REF!="UL Monroe",+All!#REF!,IF(+All!#REF!="UL Monroe",+All!#REF!,0))</f>
        <v>#REF!</v>
      </c>
      <c r="BC139" s="91" t="e">
        <f>IF(+All!#REF!="UL Monroe",+All!#REF!,IF(+All!#REF!="UL Monroe",+All!#REF!,0))</f>
        <v>#REF!</v>
      </c>
      <c r="BD139" s="482" t="e">
        <f>IF(+All!#REF!="UL Monroe",+All!#REF!,IF(+All!#REF!="UL Monroe",+All!#REF!,0))</f>
        <v>#REF!</v>
      </c>
      <c r="BE139" s="483" t="e">
        <f>IF(+All!#REF!="UL Monroe",+All!#REF!,IF(+All!#REF!="UL Monroe",+All!#REF!,0))</f>
        <v>#REF!</v>
      </c>
      <c r="BF139" s="483" t="e">
        <f>IF(+All!#REF!="UL Monroe",+All!#REF!,IF(+All!#REF!="UL Monroe",+All!#REF!,0))</f>
        <v>#REF!</v>
      </c>
      <c r="BG139" s="482" t="e">
        <f>IF(+All!#REF!="UL Monroe",+All!#REF!,IF(+All!#REF!="UL Monroe",+All!#REF!,0))</f>
        <v>#REF!</v>
      </c>
      <c r="BH139" s="483" t="e">
        <f>IF(+All!#REF!="UL Monroe",+All!#REF!,IF(+All!#REF!="UL Monroe",+All!#REF!,0))</f>
        <v>#REF!</v>
      </c>
      <c r="BI139" s="484" t="e">
        <f>IF(+All!#REF!="UL Monroe",+All!#REF!,IF(+All!#REF!="UL Monroe",+All!#REF!,0))</f>
        <v>#REF!</v>
      </c>
      <c r="BJ139" s="92" t="e">
        <f>IF(+All!#REF!="UL Monroe",+All!#REF!,IF(+All!#REF!="UL Monroe",+All!#REF!,0))</f>
        <v>#REF!</v>
      </c>
      <c r="BK139" s="93" t="e">
        <f>IF(+All!#REF!="UL Monroe",+All!#REF!,IF(+All!#REF!="UL Monroe",+All!#REF!,0))</f>
        <v>#REF!</v>
      </c>
    </row>
    <row r="140" spans="1:69" x14ac:dyDescent="0.8">
      <c r="A140" s="70">
        <f>IF(+All!$F760="UL Monroe",+All!A760,IF(+All!$H760="UL Monroe",+All!A760,0))</f>
        <v>10</v>
      </c>
      <c r="B140" s="480" t="str">
        <f>IF(+All!$F760="UL Monroe",+All!B760,IF(+All!$H760="UL Monroe",+All!B760,0))</f>
        <v>Sat</v>
      </c>
      <c r="C140" s="72">
        <f>IF(+All!$F760="UL Monroe",+All!C760,IF(+All!$H760="UL Monroe",+All!C760,0))</f>
        <v>44506</v>
      </c>
      <c r="D140" s="73">
        <f>IF(+All!$F760="UL Monroe",+All!D760,IF(+All!$H760="UL Monroe",+All!D760,0))</f>
        <v>0.625</v>
      </c>
      <c r="E140" s="707">
        <f>IF(+All!$F760="UL Monroe",+All!E760,IF(+All!$H760="UL Monroe",+All!E760,0))</f>
        <v>0</v>
      </c>
      <c r="F140" s="75" t="str">
        <f>IF(+All!$F760="UL Monroe",+All!F760,IF(+All!$H760="UL Monroe",+All!F760,0))</f>
        <v>UL Monroe</v>
      </c>
      <c r="G140" s="76" t="str">
        <f>IF(+All!$F760="UL Monroe",+All!G760,IF(+All!$H760="UL Monroe",+All!G760,0))</f>
        <v>SB</v>
      </c>
      <c r="H140" s="75" t="str">
        <f>IF(+All!$F760="UL Monroe",+All!H760,IF(+All!$H760="UL Monroe",+All!H760,0))</f>
        <v>Texas State</v>
      </c>
      <c r="I140" s="76" t="str">
        <f>IF(+All!$F760="UL Monroe",+All!I760,IF(+All!$H760="UL Monroe",+All!I760,0))</f>
        <v>SB</v>
      </c>
      <c r="J140" s="706" t="str">
        <f>IF(+All!$F760="UL Monroe",+All!J760,IF(+All!$H760="UL Monroe",+All!J760,0))</f>
        <v>Texas State</v>
      </c>
      <c r="K140" s="707" t="str">
        <f>IF(+All!$F760="UL Monroe",+All!K760,IF(+All!$H760="UL Monroe",+All!K760,0))</f>
        <v>UL Monroe</v>
      </c>
      <c r="L140" s="78">
        <f>IF(+All!$F760="UL Monroe",+All!L760,IF(+All!$H760="UL Monroe",+All!L760,0))</f>
        <v>3.5</v>
      </c>
      <c r="M140" s="79">
        <f>IF(+All!$F760="UL Monroe",+All!M760,IF(+All!$H760="UL Monroe",+All!M760,0))</f>
        <v>59.5</v>
      </c>
      <c r="N140" s="706" t="str">
        <f>IF(+All!$F760="UL Monroe",+All!N760,IF(+All!$H760="UL Monroe",+All!N760,0))</f>
        <v>Texas State</v>
      </c>
      <c r="O140" s="708">
        <f>IF(+All!$F760="UL Monroe",+All!O760,IF(+All!$H760="UL Monroe",+All!O760,0))</f>
        <v>27</v>
      </c>
      <c r="P140" s="708" t="str">
        <f>IF(+All!$F760="UL Monroe",+All!P760,IF(+All!$H760="UL Monroe",+All!P760,0))</f>
        <v>UL Monroe</v>
      </c>
      <c r="Q140" s="707">
        <f>IF(+All!$F760="UL Monroe",+All!Q760,IF(+All!$H760="UL Monroe",+All!Q760,0))</f>
        <v>19</v>
      </c>
      <c r="R140" s="706" t="str">
        <f>IF(+All!$F760="UL Monroe",+All!R760,IF(+All!$H760="UL Monroe",+All!R760,0))</f>
        <v>Texas State</v>
      </c>
      <c r="S140" s="708" t="str">
        <f>IF(+All!$F760="UL Monroe",+All!S760,IF(+All!$H760="UL Monroe",+All!S760,0))</f>
        <v>UL Monroe</v>
      </c>
      <c r="T140" s="706" t="str">
        <f>IF(+All!$F760="UL Monroe",+All!T760,IF(+All!$H760="UL Monroe",+All!T760,0))</f>
        <v>UL Monroe</v>
      </c>
      <c r="U140" s="707" t="str">
        <f>IF(+All!$F760="UL Monroe",+All!U760,IF(+All!$H760="UL Monroe",+All!U760,0))</f>
        <v>L</v>
      </c>
      <c r="V140" s="706" t="e">
        <f>IF(+All!#REF!="UL Monroe",+All!#REF!,IF(+All!#REF!="UL Monroe",+All!#REF!,0))</f>
        <v>#REF!</v>
      </c>
      <c r="W140" s="707" t="e">
        <f>IF(+All!#REF!="UL Monroe",+All!#REF!,IF(+All!#REF!="UL Monroe",+All!#REF!,0))</f>
        <v>#REF!</v>
      </c>
      <c r="X140" s="706" t="e">
        <f>IF(+All!#REF!="UL Monroe",+All!#REF!,IF(+All!#REF!="UL Monroe",+All!#REF!,0))</f>
        <v>#REF!</v>
      </c>
      <c r="Y140" s="707" t="e">
        <f>IF(+All!#REF!="UL Monroe",+All!#REF!,IF(+All!#REF!="UL Monroe",+All!#REF!,0))</f>
        <v>#REF!</v>
      </c>
      <c r="Z140" s="706" t="e">
        <f>IF(+All!#REF!="UL Monroe",+All!#REF!,IF(+All!#REF!="UL Monroe",+All!#REF!,0))</f>
        <v>#REF!</v>
      </c>
      <c r="AA140" s="707" t="e">
        <f>IF(+All!#REF!="UL Monroe",+All!#REF!,IF(+All!#REF!="UL Monroe",+All!#REF!,0))</f>
        <v>#REF!</v>
      </c>
      <c r="AB140" s="706" t="e">
        <f>IF(+All!#REF!="UL Monroe",+All!#REF!,IF(+All!#REF!="UL Monroe",+All!#REF!,0))</f>
        <v>#REF!</v>
      </c>
      <c r="AC140" s="707" t="e">
        <f>IF(+All!#REF!="UL Monroe",+All!#REF!,IF(+All!#REF!="UL Monroe",+All!#REF!,0))</f>
        <v>#REF!</v>
      </c>
      <c r="AD140" s="706" t="e">
        <f>IF(+All!#REF!="UL Monroe",+All!#REF!,IF(+All!#REF!="UL Monroe",+All!#REF!,0))</f>
        <v>#REF!</v>
      </c>
      <c r="AE140" s="707" t="e">
        <f>IF(+All!#REF!="UL Monroe",+All!#REF!,IF(+All!#REF!="UL Monroe",+All!#REF!,0))</f>
        <v>#REF!</v>
      </c>
      <c r="AF140" s="706" t="e">
        <f>IF(+All!#REF!="UL Monroe",+All!#REF!,IF(+All!#REF!="UL Monroe",+All!#REF!,0))</f>
        <v>#REF!</v>
      </c>
      <c r="AG140" s="707" t="e">
        <f>IF(+All!#REF!="UL Monroe",+All!#REF!,IF(+All!#REF!="UL Monroe",+All!#REF!,0))</f>
        <v>#REF!</v>
      </c>
      <c r="AH140" s="706" t="e">
        <f>IF(+All!#REF!="UL Monroe",+All!#REF!,IF(+All!#REF!="UL Monroe",+All!#REF!,0))</f>
        <v>#REF!</v>
      </c>
      <c r="AI140" s="707" t="e">
        <f>IF(+All!#REF!="UL Monroe",+All!#REF!,IF(+All!#REF!="UL Monroe",+All!#REF!,0))</f>
        <v>#REF!</v>
      </c>
      <c r="AJ140" s="706" t="e">
        <f>IF(+All!#REF!="UL Monroe",+All!#REF!,IF(+All!#REF!="UL Monroe",+All!#REF!,0))</f>
        <v>#REF!</v>
      </c>
      <c r="AK140" s="707" t="e">
        <f>IF(+All!#REF!="UL Monroe",+All!#REF!,IF(+All!#REF!="UL Monroe",+All!#REF!,0))</f>
        <v>#REF!</v>
      </c>
      <c r="AL140" s="81" t="e">
        <f>IF(+All!#REF!="UL Monroe",+All!#REF!,IF(+All!#REF!="UL Monroe",+All!#REF!,0))</f>
        <v>#REF!</v>
      </c>
      <c r="AM140" s="82" t="e">
        <f>IF(+All!#REF!="UL Monroe",+All!#REF!,IF(+All!#REF!="UL Monroe",+All!#REF!,0))</f>
        <v>#REF!</v>
      </c>
      <c r="AN140" s="81" t="e">
        <f>IF(+All!#REF!="UL Monroe",+All!#REF!,IF(+All!#REF!="UL Monroe",+All!#REF!,0))</f>
        <v>#REF!</v>
      </c>
      <c r="AO140" s="83" t="e">
        <f>IF(+All!#REF!="UL Monroe",+All!#REF!,IF(+All!#REF!="UL Monroe",+All!#REF!,0))</f>
        <v>#REF!</v>
      </c>
      <c r="AP140" s="84" t="e">
        <f>IF(+All!#REF!="UL Monroe",+All!#REF!,IF(+All!#REF!="UL Monroe",+All!#REF!,0))</f>
        <v>#REF!</v>
      </c>
      <c r="AQ140" s="480" t="e">
        <f>IF(+All!#REF!="UL Monroe",+All!#REF!,IF(+All!#REF!="UL Monroe",+All!#REF!,0))</f>
        <v>#REF!</v>
      </c>
      <c r="AR140" s="482" t="e">
        <f>IF(+All!#REF!="UL Monroe",+All!#REF!,IF(+All!#REF!="UL Monroe",+All!#REF!,0))</f>
        <v>#REF!</v>
      </c>
      <c r="AS140" s="483" t="e">
        <f>IF(+All!#REF!="UL Monroe",+All!#REF!,IF(+All!#REF!="UL Monroe",+All!#REF!,0))</f>
        <v>#REF!</v>
      </c>
      <c r="AT140" s="483" t="e">
        <f>IF(+All!#REF!="UL Monroe",+All!#REF!,IF(+All!#REF!="UL Monroe",+All!#REF!,0))</f>
        <v>#REF!</v>
      </c>
      <c r="AU140" s="482" t="e">
        <f>IF(+All!#REF!="UL Monroe",+All!#REF!,IF(+All!#REF!="UL Monroe",+All!#REF!,0))</f>
        <v>#REF!</v>
      </c>
      <c r="AV140" s="483" t="e">
        <f>IF(+All!#REF!="UL Monroe",+All!#REF!,IF(+All!#REF!="UL Monroe",+All!#REF!,0))</f>
        <v>#REF!</v>
      </c>
      <c r="AW140" s="484" t="e">
        <f>IF(+All!#REF!="UL Monroe",+All!#REF!,IF(+All!#REF!="UL Monroe",+All!#REF!,0))</f>
        <v>#REF!</v>
      </c>
      <c r="AX140" s="483" t="e">
        <f>IF(+All!#REF!="UL Monroe",+All!#REF!,IF(+All!#REF!="UL Monroe",+All!#REF!,0))</f>
        <v>#REF!</v>
      </c>
      <c r="AY140" s="88" t="e">
        <f>IF(+All!#REF!="UL Monroe",+All!#REF!,IF(+All!#REF!="UL Monroe",+All!#REF!,0))</f>
        <v>#REF!</v>
      </c>
      <c r="AZ140" s="89" t="e">
        <f>IF(+All!#REF!="UL Monroe",+All!#REF!,IF(+All!#REF!="UL Monroe",+All!#REF!,0))</f>
        <v>#REF!</v>
      </c>
      <c r="BA140" s="90" t="e">
        <f>IF(+All!#REF!="UL Monroe",+All!#REF!,IF(+All!#REF!="UL Monroe",+All!#REF!,0))</f>
        <v>#REF!</v>
      </c>
      <c r="BB140" s="90" t="e">
        <f>IF(+All!#REF!="UL Monroe",+All!#REF!,IF(+All!#REF!="UL Monroe",+All!#REF!,0))</f>
        <v>#REF!</v>
      </c>
      <c r="BC140" s="91" t="e">
        <f>IF(+All!#REF!="UL Monroe",+All!#REF!,IF(+All!#REF!="UL Monroe",+All!#REF!,0))</f>
        <v>#REF!</v>
      </c>
      <c r="BD140" s="482" t="e">
        <f>IF(+All!#REF!="UL Monroe",+All!#REF!,IF(+All!#REF!="UL Monroe",+All!#REF!,0))</f>
        <v>#REF!</v>
      </c>
      <c r="BE140" s="483" t="e">
        <f>IF(+All!#REF!="UL Monroe",+All!#REF!,IF(+All!#REF!="UL Monroe",+All!#REF!,0))</f>
        <v>#REF!</v>
      </c>
      <c r="BF140" s="483" t="e">
        <f>IF(+All!#REF!="UL Monroe",+All!#REF!,IF(+All!#REF!="UL Monroe",+All!#REF!,0))</f>
        <v>#REF!</v>
      </c>
      <c r="BG140" s="482" t="e">
        <f>IF(+All!#REF!="UL Monroe",+All!#REF!,IF(+All!#REF!="UL Monroe",+All!#REF!,0))</f>
        <v>#REF!</v>
      </c>
      <c r="BH140" s="483" t="e">
        <f>IF(+All!#REF!="UL Monroe",+All!#REF!,IF(+All!#REF!="UL Monroe",+All!#REF!,0))</f>
        <v>#REF!</v>
      </c>
      <c r="BI140" s="484" t="e">
        <f>IF(+All!#REF!="UL Monroe",+All!#REF!,IF(+All!#REF!="UL Monroe",+All!#REF!,0))</f>
        <v>#REF!</v>
      </c>
      <c r="BJ140" s="92" t="e">
        <f>IF(+All!#REF!="UL Monroe",+All!#REF!,IF(+All!#REF!="UL Monroe",+All!#REF!,0))</f>
        <v>#REF!</v>
      </c>
      <c r="BK140" s="93" t="e">
        <f>IF(+All!#REF!="UL Monroe",+All!#REF!,IF(+All!#REF!="UL Monroe",+All!#REF!,0))</f>
        <v>#REF!</v>
      </c>
    </row>
    <row r="141" spans="1:69" s="107" customFormat="1" x14ac:dyDescent="0.8">
      <c r="A141" s="70">
        <f>IF(+All!$F834="UL Monroe",+All!A834,IF(+All!$H834="UL Monroe",+All!A834,0))</f>
        <v>11</v>
      </c>
      <c r="B141" s="480" t="str">
        <f>IF(+All!$F834="UL Monroe",+All!B834,IF(+All!$H834="UL Monroe",+All!B834,0))</f>
        <v>Sat</v>
      </c>
      <c r="C141" s="72">
        <f>IF(+All!$F834="UL Monroe",+All!C834,IF(+All!$H834="UL Monroe",+All!C834,0))</f>
        <v>44513</v>
      </c>
      <c r="D141" s="73">
        <f>IF(+All!$F834="UL Monroe",+All!D834,IF(+All!$H834="UL Monroe",+All!D834,0))</f>
        <v>0.70833333333333337</v>
      </c>
      <c r="E141" s="707">
        <f>IF(+All!$F834="UL Monroe",+All!E834,IF(+All!$H834="UL Monroe",+All!E834,0))</f>
        <v>0</v>
      </c>
      <c r="F141" s="75" t="str">
        <f>IF(+All!$F834="UL Monroe",+All!F834,IF(+All!$H834="UL Monroe",+All!F834,0))</f>
        <v>Arkansas State</v>
      </c>
      <c r="G141" s="76" t="str">
        <f>IF(+All!$F834="UL Monroe",+All!G834,IF(+All!$H834="UL Monroe",+All!G834,0))</f>
        <v>SB</v>
      </c>
      <c r="H141" s="75" t="str">
        <f>IF(+All!$F834="UL Monroe",+All!H834,IF(+All!$H834="UL Monroe",+All!H834,0))</f>
        <v>UL Monroe</v>
      </c>
      <c r="I141" s="76" t="str">
        <f>IF(+All!$F834="UL Monroe",+All!I834,IF(+All!$H834="UL Monroe",+All!I834,0))</f>
        <v>SB</v>
      </c>
      <c r="J141" s="706" t="str">
        <f>IF(+All!$F834="UL Monroe",+All!J834,IF(+All!$H834="UL Monroe",+All!J834,0))</f>
        <v>UL Monroe</v>
      </c>
      <c r="K141" s="707" t="str">
        <f>IF(+All!$F834="UL Monroe",+All!K834,IF(+All!$H834="UL Monroe",+All!K834,0))</f>
        <v>Arkansas State</v>
      </c>
      <c r="L141" s="78">
        <f>IF(+All!$F834="UL Monroe",+All!L834,IF(+All!$H834="UL Monroe",+All!L834,0))</f>
        <v>3</v>
      </c>
      <c r="M141" s="79">
        <f>IF(+All!$F834="UL Monroe",+All!M834,IF(+All!$H834="UL Monroe",+All!M834,0))</f>
        <v>66.5</v>
      </c>
      <c r="N141" s="706" t="str">
        <f>IF(+All!$F834="UL Monroe",+All!N834,IF(+All!$H834="UL Monroe",+All!N834,0))</f>
        <v>Arkansas State</v>
      </c>
      <c r="O141" s="708">
        <f>IF(+All!$F834="UL Monroe",+All!O834,IF(+All!$H834="UL Monroe",+All!O834,0))</f>
        <v>31</v>
      </c>
      <c r="P141" s="708" t="str">
        <f>IF(+All!$F834="UL Monroe",+All!P834,IF(+All!$H834="UL Monroe",+All!P834,0))</f>
        <v>UL Monroe</v>
      </c>
      <c r="Q141" s="707">
        <f>IF(+All!$F834="UL Monroe",+All!Q834,IF(+All!$H834="UL Monroe",+All!Q834,0))</f>
        <v>7</v>
      </c>
      <c r="R141" s="706" t="str">
        <f>IF(+All!$F834="UL Monroe",+All!R834,IF(+All!$H834="UL Monroe",+All!R834,0))</f>
        <v>Arkansas State</v>
      </c>
      <c r="S141" s="708" t="str">
        <f>IF(+All!$F834="UL Monroe",+All!S834,IF(+All!$H834="UL Monroe",+All!S834,0))</f>
        <v>UL Monroe</v>
      </c>
      <c r="T141" s="706" t="str">
        <f>IF(+All!$F834="UL Monroe",+All!T834,IF(+All!$H834="UL Monroe",+All!T834,0))</f>
        <v>UL Monroe</v>
      </c>
      <c r="U141" s="707" t="str">
        <f>IF(+All!$F834="UL Monroe",+All!U834,IF(+All!$H834="UL Monroe",+All!U834,0))</f>
        <v>L</v>
      </c>
      <c r="V141" s="706" t="e">
        <f>IF(+All!#REF!="UL Monroe",+All!#REF!,IF(+All!#REF!="UL Monroe",+All!#REF!,0))</f>
        <v>#REF!</v>
      </c>
      <c r="W141" s="707" t="e">
        <f>IF(+All!#REF!="UL Monroe",+All!#REF!,IF(+All!#REF!="UL Monroe",+All!#REF!,0))</f>
        <v>#REF!</v>
      </c>
      <c r="X141" s="706" t="e">
        <f>IF(+All!#REF!="UL Monroe",+All!#REF!,IF(+All!#REF!="UL Monroe",+All!#REF!,0))</f>
        <v>#REF!</v>
      </c>
      <c r="Y141" s="707" t="e">
        <f>IF(+All!#REF!="UL Monroe",+All!#REF!,IF(+All!#REF!="UL Monroe",+All!#REF!,0))</f>
        <v>#REF!</v>
      </c>
      <c r="Z141" s="706" t="e">
        <f>IF(+All!#REF!="UL Monroe",+All!#REF!,IF(+All!#REF!="UL Monroe",+All!#REF!,0))</f>
        <v>#REF!</v>
      </c>
      <c r="AA141" s="707" t="e">
        <f>IF(+All!#REF!="UL Monroe",+All!#REF!,IF(+All!#REF!="UL Monroe",+All!#REF!,0))</f>
        <v>#REF!</v>
      </c>
      <c r="AB141" s="706" t="e">
        <f>IF(+All!#REF!="UL Monroe",+All!#REF!,IF(+All!#REF!="UL Monroe",+All!#REF!,0))</f>
        <v>#REF!</v>
      </c>
      <c r="AC141" s="707" t="e">
        <f>IF(+All!#REF!="UL Monroe",+All!#REF!,IF(+All!#REF!="UL Monroe",+All!#REF!,0))</f>
        <v>#REF!</v>
      </c>
      <c r="AD141" s="706" t="e">
        <f>IF(+All!#REF!="UL Monroe",+All!#REF!,IF(+All!#REF!="UL Monroe",+All!#REF!,0))</f>
        <v>#REF!</v>
      </c>
      <c r="AE141" s="707" t="e">
        <f>IF(+All!#REF!="UL Monroe",+All!#REF!,IF(+All!#REF!="UL Monroe",+All!#REF!,0))</f>
        <v>#REF!</v>
      </c>
      <c r="AF141" s="706" t="e">
        <f>IF(+All!#REF!="UL Monroe",+All!#REF!,IF(+All!#REF!="UL Monroe",+All!#REF!,0))</f>
        <v>#REF!</v>
      </c>
      <c r="AG141" s="707" t="e">
        <f>IF(+All!#REF!="UL Monroe",+All!#REF!,IF(+All!#REF!="UL Monroe",+All!#REF!,0))</f>
        <v>#REF!</v>
      </c>
      <c r="AH141" s="706" t="e">
        <f>IF(+All!#REF!="UL Monroe",+All!#REF!,IF(+All!#REF!="UL Monroe",+All!#REF!,0))</f>
        <v>#REF!</v>
      </c>
      <c r="AI141" s="707" t="e">
        <f>IF(+All!#REF!="UL Monroe",+All!#REF!,IF(+All!#REF!="UL Monroe",+All!#REF!,0))</f>
        <v>#REF!</v>
      </c>
      <c r="AJ141" s="706" t="e">
        <f>IF(+All!#REF!="UL Monroe",+All!#REF!,IF(+All!#REF!="UL Monroe",+All!#REF!,0))</f>
        <v>#REF!</v>
      </c>
      <c r="AK141" s="707" t="e">
        <f>IF(+All!#REF!="UL Monroe",+All!#REF!,IF(+All!#REF!="UL Monroe",+All!#REF!,0))</f>
        <v>#REF!</v>
      </c>
      <c r="AL141" s="81" t="e">
        <f>IF(+All!#REF!="UL Monroe",+All!#REF!,IF(+All!#REF!="UL Monroe",+All!#REF!,0))</f>
        <v>#REF!</v>
      </c>
      <c r="AM141" s="82" t="e">
        <f>IF(+All!#REF!="UL Monroe",+All!#REF!,IF(+All!#REF!="UL Monroe",+All!#REF!,0))</f>
        <v>#REF!</v>
      </c>
      <c r="AN141" s="81" t="e">
        <f>IF(+All!#REF!="UL Monroe",+All!#REF!,IF(+All!#REF!="UL Monroe",+All!#REF!,0))</f>
        <v>#REF!</v>
      </c>
      <c r="AO141" s="83" t="e">
        <f>IF(+All!#REF!="UL Monroe",+All!#REF!,IF(+All!#REF!="UL Monroe",+All!#REF!,0))</f>
        <v>#REF!</v>
      </c>
      <c r="AP141" s="84" t="e">
        <f>IF(+All!#REF!="UL Monroe",+All!#REF!,IF(+All!#REF!="UL Monroe",+All!#REF!,0))</f>
        <v>#REF!</v>
      </c>
      <c r="AQ141" s="480" t="e">
        <f>IF(+All!#REF!="UL Monroe",+All!#REF!,IF(+All!#REF!="UL Monroe",+All!#REF!,0))</f>
        <v>#REF!</v>
      </c>
      <c r="AR141" s="482" t="e">
        <f>IF(+All!#REF!="UL Monroe",+All!#REF!,IF(+All!#REF!="UL Monroe",+All!#REF!,0))</f>
        <v>#REF!</v>
      </c>
      <c r="AS141" s="483" t="e">
        <f>IF(+All!#REF!="UL Monroe",+All!#REF!,IF(+All!#REF!="UL Monroe",+All!#REF!,0))</f>
        <v>#REF!</v>
      </c>
      <c r="AT141" s="483" t="e">
        <f>IF(+All!#REF!="UL Monroe",+All!#REF!,IF(+All!#REF!="UL Monroe",+All!#REF!,0))</f>
        <v>#REF!</v>
      </c>
      <c r="AU141" s="482" t="e">
        <f>IF(+All!#REF!="UL Monroe",+All!#REF!,IF(+All!#REF!="UL Monroe",+All!#REF!,0))</f>
        <v>#REF!</v>
      </c>
      <c r="AV141" s="483" t="e">
        <f>IF(+All!#REF!="UL Monroe",+All!#REF!,IF(+All!#REF!="UL Monroe",+All!#REF!,0))</f>
        <v>#REF!</v>
      </c>
      <c r="AW141" s="484" t="e">
        <f>IF(+All!#REF!="UL Monroe",+All!#REF!,IF(+All!#REF!="UL Monroe",+All!#REF!,0))</f>
        <v>#REF!</v>
      </c>
      <c r="AX141" s="483" t="e">
        <f>IF(+All!#REF!="UL Monroe",+All!#REF!,IF(+All!#REF!="UL Monroe",+All!#REF!,0))</f>
        <v>#REF!</v>
      </c>
      <c r="AY141" s="88" t="e">
        <f>IF(+All!#REF!="UL Monroe",+All!#REF!,IF(+All!#REF!="UL Monroe",+All!#REF!,0))</f>
        <v>#REF!</v>
      </c>
      <c r="AZ141" s="89" t="e">
        <f>IF(+All!#REF!="UL Monroe",+All!#REF!,IF(+All!#REF!="UL Monroe",+All!#REF!,0))</f>
        <v>#REF!</v>
      </c>
      <c r="BA141" s="90" t="e">
        <f>IF(+All!#REF!="UL Monroe",+All!#REF!,IF(+All!#REF!="UL Monroe",+All!#REF!,0))</f>
        <v>#REF!</v>
      </c>
      <c r="BB141" s="90" t="e">
        <f>IF(+All!#REF!="UL Monroe",+All!#REF!,IF(+All!#REF!="UL Monroe",+All!#REF!,0))</f>
        <v>#REF!</v>
      </c>
      <c r="BC141" s="91" t="e">
        <f>IF(+All!#REF!="UL Monroe",+All!#REF!,IF(+All!#REF!="UL Monroe",+All!#REF!,0))</f>
        <v>#REF!</v>
      </c>
      <c r="BD141" s="482" t="e">
        <f>IF(+All!#REF!="UL Monroe",+All!#REF!,IF(+All!#REF!="UL Monroe",+All!#REF!,0))</f>
        <v>#REF!</v>
      </c>
      <c r="BE141" s="483" t="e">
        <f>IF(+All!#REF!="UL Monroe",+All!#REF!,IF(+All!#REF!="UL Monroe",+All!#REF!,0))</f>
        <v>#REF!</v>
      </c>
      <c r="BF141" s="483" t="e">
        <f>IF(+All!#REF!="UL Monroe",+All!#REF!,IF(+All!#REF!="UL Monroe",+All!#REF!,0))</f>
        <v>#REF!</v>
      </c>
      <c r="BG141" s="482" t="e">
        <f>IF(+All!#REF!="UL Monroe",+All!#REF!,IF(+All!#REF!="UL Monroe",+All!#REF!,0))</f>
        <v>#REF!</v>
      </c>
      <c r="BH141" s="483" t="e">
        <f>IF(+All!#REF!="UL Monroe",+All!#REF!,IF(+All!#REF!="UL Monroe",+All!#REF!,0))</f>
        <v>#REF!</v>
      </c>
      <c r="BI141" s="484" t="e">
        <f>IF(+All!#REF!="UL Monroe",+All!#REF!,IF(+All!#REF!="UL Monroe",+All!#REF!,0))</f>
        <v>#REF!</v>
      </c>
      <c r="BJ141" s="92" t="e">
        <f>IF(+All!#REF!="UL Monroe",+All!#REF!,IF(+All!#REF!="UL Monroe",+All!#REF!,0))</f>
        <v>#REF!</v>
      </c>
      <c r="BK141" s="93" t="e">
        <f>IF(+All!#REF!="UL Monroe",+All!#REF!,IF(+All!#REF!="UL Monroe",+All!#REF!,0))</f>
        <v>#REF!</v>
      </c>
      <c r="BL141" s="817"/>
      <c r="BM141" s="817"/>
      <c r="BN141" s="817"/>
      <c r="BO141" s="817"/>
      <c r="BP141" s="817"/>
      <c r="BQ141" s="817"/>
    </row>
    <row r="142" spans="1:69" x14ac:dyDescent="0.8">
      <c r="A142" s="70">
        <f>IF(+All!$F906="UL Monroe",+All!A906,IF(+All!$H906="UL Monroe",+All!A906,0))</f>
        <v>12</v>
      </c>
      <c r="B142" s="480" t="str">
        <f>IF(+All!$F906="UL Monroe",+All!B906,IF(+All!$H906="UL Monroe",+All!B906,0))</f>
        <v>Sat</v>
      </c>
      <c r="C142" s="72">
        <f>IF(+All!$F906="UL Monroe",+All!C906,IF(+All!$H906="UL Monroe",+All!C906,0))</f>
        <v>44520</v>
      </c>
      <c r="D142" s="73">
        <f>IF(+All!$F906="UL Monroe",+All!D906,IF(+All!$H906="UL Monroe",+All!D906,0))</f>
        <v>0.875</v>
      </c>
      <c r="E142" s="707" t="str">
        <f>IF(+All!$F906="UL Monroe",+All!E906,IF(+All!$H906="UL Monroe",+All!E906,0))</f>
        <v>ESPN2</v>
      </c>
      <c r="F142" s="75" t="str">
        <f>IF(+All!$F906="UL Monroe",+All!F906,IF(+All!$H906="UL Monroe",+All!F906,0))</f>
        <v>UL Monroe</v>
      </c>
      <c r="G142" s="76" t="str">
        <f>IF(+All!$F906="UL Monroe",+All!G906,IF(+All!$H906="UL Monroe",+All!G906,0))</f>
        <v>SB</v>
      </c>
      <c r="H142" s="75" t="str">
        <f>IF(+All!$F906="UL Monroe",+All!H906,IF(+All!$H906="UL Monroe",+All!H906,0))</f>
        <v>LSU</v>
      </c>
      <c r="I142" s="76" t="str">
        <f>IF(+All!$F906="UL Monroe",+All!I906,IF(+All!$H906="UL Monroe",+All!I906,0))</f>
        <v>SEC</v>
      </c>
      <c r="J142" s="706" t="str">
        <f>IF(+All!$F906="UL Monroe",+All!J906,IF(+All!$H906="UL Monroe",+All!J906,0))</f>
        <v>LSU</v>
      </c>
      <c r="K142" s="707" t="str">
        <f>IF(+All!$F906="UL Monroe",+All!K906,IF(+All!$H906="UL Monroe",+All!K906,0))</f>
        <v>UL Monroe</v>
      </c>
      <c r="L142" s="78">
        <f>IF(+All!$F906="UL Monroe",+All!L906,IF(+All!$H906="UL Monroe",+All!L906,0))</f>
        <v>28.5</v>
      </c>
      <c r="M142" s="79">
        <f>IF(+All!$F906="UL Monroe",+All!M906,IF(+All!$H906="UL Monroe",+All!M906,0))</f>
        <v>57.5</v>
      </c>
      <c r="N142" s="706" t="str">
        <f>IF(+All!$F906="UL Monroe",+All!N906,IF(+All!$H906="UL Monroe",+All!N906,0))</f>
        <v>LSU</v>
      </c>
      <c r="O142" s="708">
        <f>IF(+All!$F906="UL Monroe",+All!O906,IF(+All!$H906="UL Monroe",+All!O906,0))</f>
        <v>27</v>
      </c>
      <c r="P142" s="708" t="str">
        <f>IF(+All!$F906="UL Monroe",+All!P906,IF(+All!$H906="UL Monroe",+All!P906,0))</f>
        <v>UL Monroe</v>
      </c>
      <c r="Q142" s="707">
        <f>IF(+All!$F906="UL Monroe",+All!Q906,IF(+All!$H906="UL Monroe",+All!Q906,0))</f>
        <v>14</v>
      </c>
      <c r="R142" s="706" t="str">
        <f>IF(+All!$F906="UL Monroe",+All!R906,IF(+All!$H906="UL Monroe",+All!R906,0))</f>
        <v>UL Monroe</v>
      </c>
      <c r="S142" s="708" t="str">
        <f>IF(+All!$F906="UL Monroe",+All!S906,IF(+All!$H906="UL Monroe",+All!S906,0))</f>
        <v>LSU</v>
      </c>
      <c r="T142" s="706" t="str">
        <f>IF(+All!$F906="UL Monroe",+All!T906,IF(+All!$H906="UL Monroe",+All!T906,0))</f>
        <v>UL Monroe</v>
      </c>
      <c r="U142" s="707" t="str">
        <f>IF(+All!$F906="UL Monroe",+All!U906,IF(+All!$H906="UL Monroe",+All!U906,0))</f>
        <v>W</v>
      </c>
      <c r="V142" s="706">
        <f>IF(+All!$F227="UL Monroe",+All!#REF!,IF(+All!$H227="UL Monroe",+All!#REF!,0))</f>
        <v>0</v>
      </c>
      <c r="W142" s="707">
        <f>IF(+All!$F227="UL Monroe",+All!#REF!,IF(+All!$H227="UL Monroe",+All!#REF!,0))</f>
        <v>0</v>
      </c>
      <c r="X142" s="706">
        <f>IF(+All!$F227="UL Monroe",+All!#REF!,IF(+All!$H227="UL Monroe",+All!#REF!,0))</f>
        <v>0</v>
      </c>
      <c r="Y142" s="707">
        <f>IF(+All!$F227="UL Monroe",+All!#REF!,IF(+All!$H227="UL Monroe",+All!#REF!,0))</f>
        <v>0</v>
      </c>
      <c r="Z142" s="706">
        <f>IF(+All!$F227="UL Monroe",+All!#REF!,IF(+All!$H227="UL Monroe",+All!#REF!,0))</f>
        <v>0</v>
      </c>
      <c r="AA142" s="707">
        <f>IF(+All!$F227="UL Monroe",+All!#REF!,IF(+All!$H227="UL Monroe",+All!#REF!,0))</f>
        <v>0</v>
      </c>
      <c r="AB142" s="706">
        <f>IF(+All!$F227="UL Monroe",+All!#REF!,IF(+All!$H227="UL Monroe",+All!#REF!,0))</f>
        <v>0</v>
      </c>
      <c r="AC142" s="707">
        <f>IF(+All!$F227="UL Monroe",+All!#REF!,IF(+All!$H227="UL Monroe",+All!#REF!,0))</f>
        <v>0</v>
      </c>
      <c r="AD142" s="706">
        <f>IF(+All!$F227="UL Monroe",+All!#REF!,IF(+All!$H227="UL Monroe",+All!#REF!,0))</f>
        <v>0</v>
      </c>
      <c r="AE142" s="707">
        <f>IF(+All!$F227="UL Monroe",+All!#REF!,IF(+All!$H227="UL Monroe",+All!#REF!,0))</f>
        <v>0</v>
      </c>
      <c r="AF142" s="706">
        <f>IF(+All!$F227="UL Monroe",+All!#REF!,IF(+All!$H227="UL Monroe",+All!#REF!,0))</f>
        <v>0</v>
      </c>
      <c r="AG142" s="707">
        <f>IF(+All!$F227="UL Monroe",+All!#REF!,IF(+All!$H227="UL Monroe",+All!#REF!,0))</f>
        <v>0</v>
      </c>
      <c r="AH142" s="706">
        <f>IF(+All!$F227="UL Monroe",+All!#REF!,IF(+All!$H227="UL Monroe",+All!#REF!,0))</f>
        <v>0</v>
      </c>
      <c r="AI142" s="707">
        <f>IF(+All!$F227="UL Monroe",+All!#REF!,IF(+All!$H227="UL Monroe",+All!#REF!,0))</f>
        <v>0</v>
      </c>
      <c r="AJ142" s="706">
        <f>IF(+All!$F227="UL Monroe",+All!#REF!,IF(+All!$H227="UL Monroe",+All!#REF!,0))</f>
        <v>0</v>
      </c>
      <c r="AK142" s="707">
        <f>IF(+All!$F227="UL Monroe",+All!#REF!,IF(+All!$H227="UL Monroe",+All!#REF!,0))</f>
        <v>0</v>
      </c>
      <c r="AL142" s="81">
        <f>IF(+All!$F227="UL Monroe",+All!V227,IF(+All!$H227="UL Monroe",+All!V227,0))</f>
        <v>0</v>
      </c>
      <c r="AM142" s="82">
        <f>IF(+All!$F227="UL Monroe",+All!W227,IF(+All!$H227="UL Monroe",+All!W227,0))</f>
        <v>0</v>
      </c>
      <c r="AN142" s="81">
        <f>IF(+All!$F227="UL Monroe",+All!X227,IF(+All!$H227="UL Monroe",+All!X227,0))</f>
        <v>0</v>
      </c>
      <c r="AO142" s="83">
        <f>IF(+All!$F227="UL Monroe",+All!Y227,IF(+All!$H227="UL Monroe",+All!Y227,0))</f>
        <v>0</v>
      </c>
      <c r="AP142" s="84">
        <f>IF(+All!$F227="UL Monroe",+All!Z227,IF(+All!$H227="UL Monroe",+All!Z227,0))</f>
        <v>0</v>
      </c>
      <c r="AQ142" s="480">
        <f>IF(+All!$F227="UL Monroe",+All!#REF!,IF(+All!$H227="UL Monroe",+All!#REF!,0))</f>
        <v>0</v>
      </c>
      <c r="AR142" s="482">
        <f>IF(+All!$F227="UL Monroe",+All!#REF!,IF(+All!$H227="UL Monroe",+All!#REF!,0))</f>
        <v>0</v>
      </c>
      <c r="AS142" s="483">
        <f>IF(+All!$F227="UL Monroe",+All!#REF!,IF(+All!$H227="UL Monroe",+All!#REF!,0))</f>
        <v>0</v>
      </c>
      <c r="AT142" s="483">
        <f>IF(+All!$F227="UL Monroe",+All!#REF!,IF(+All!$H227="UL Monroe",+All!#REF!,0))</f>
        <v>0</v>
      </c>
      <c r="AU142" s="482">
        <f>IF(+All!$F227="UL Monroe",+All!#REF!,IF(+All!$H227="UL Monroe",+All!#REF!,0))</f>
        <v>0</v>
      </c>
      <c r="AV142" s="483">
        <f>IF(+All!$F227="UL Monroe",+All!#REF!,IF(+All!$H227="UL Monroe",+All!#REF!,0))</f>
        <v>0</v>
      </c>
      <c r="AW142" s="484">
        <f>IF(+All!$F227="UL Monroe",+All!#REF!,IF(+All!$H227="UL Monroe",+All!#REF!,0))</f>
        <v>0</v>
      </c>
      <c r="AX142" s="483">
        <f>IF(+All!$F227="UL Monroe",+All!#REF!,IF(+All!$H227="UL Monroe",+All!#REF!,0))</f>
        <v>0</v>
      </c>
      <c r="AY142" s="88">
        <f>IF(+All!$F227="UL Monroe",+All!#REF!,IF(+All!$H227="UL Monroe",+All!#REF!,0))</f>
        <v>0</v>
      </c>
      <c r="AZ142" s="89">
        <f>IF(+All!$F227="UL Monroe",+All!#REF!,IF(+All!$H227="UL Monroe",+All!#REF!,0))</f>
        <v>0</v>
      </c>
      <c r="BA142" s="90">
        <f>IF(+All!$F227="UL Monroe",+All!#REF!,IF(+All!$H227="UL Monroe",+All!#REF!,0))</f>
        <v>0</v>
      </c>
      <c r="BB142" s="90">
        <f>IF(+All!$F227="UL Monroe",+All!#REF!,IF(+All!$H227="UL Monroe",+All!#REF!,0))</f>
        <v>0</v>
      </c>
      <c r="BC142" s="91">
        <f>IF(+All!$F227="UL Monroe",+All!#REF!,IF(+All!$H227="UL Monroe",+All!#REF!,0))</f>
        <v>0</v>
      </c>
      <c r="BD142" s="482">
        <f>IF(+All!$F227="UL Monroe",+All!#REF!,IF(+All!$H227="UL Monroe",+All!#REF!,0))</f>
        <v>0</v>
      </c>
      <c r="BE142" s="483">
        <f>IF(+All!$F227="UL Monroe",+All!#REF!,IF(+All!$H227="UL Monroe",+All!#REF!,0))</f>
        <v>0</v>
      </c>
      <c r="BF142" s="483">
        <f>IF(+All!$F227="UL Monroe",+All!#REF!,IF(+All!$H227="UL Monroe",+All!#REF!,0))</f>
        <v>0</v>
      </c>
      <c r="BG142" s="482">
        <f>IF(+All!$F227="UL Monroe",+All!#REF!,IF(+All!$H227="UL Monroe",+All!#REF!,0))</f>
        <v>0</v>
      </c>
      <c r="BH142" s="483">
        <f>IF(+All!$F227="UL Monroe",+All!#REF!,IF(+All!$H227="UL Monroe",+All!#REF!,0))</f>
        <v>0</v>
      </c>
      <c r="BI142" s="484">
        <f>IF(+All!$F227="UL Monroe",+All!#REF!,IF(+All!$H227="UL Monroe",+All!#REF!,0))</f>
        <v>0</v>
      </c>
      <c r="BJ142" s="92">
        <f>IF(+All!$F227="UL Monroe",+All!#REF!,IF(+All!$H227="UL Monroe",+All!#REF!,0))</f>
        <v>0</v>
      </c>
      <c r="BK142" s="93">
        <f>IF(+All!$F227="UL Monroe",+All!#REF!,IF(+All!$H227="UL Monroe",+All!#REF!,0))</f>
        <v>0</v>
      </c>
    </row>
    <row r="143" spans="1:69" x14ac:dyDescent="0.8">
      <c r="A143" s="70">
        <f>IF(+All!$F972="UL Monroe",+All!A972,IF(+All!$H972="UL Monroe",+All!A972,0))</f>
        <v>0</v>
      </c>
      <c r="B143" s="480">
        <f>IF(+All!$F972="UL Monroe",+All!B972,IF(+All!$H972="UL Monroe",+All!B972,0))</f>
        <v>0</v>
      </c>
      <c r="C143" s="72">
        <f>IF(+All!$F972="UL Monroe",+All!C972,IF(+All!$H972="UL Monroe",+All!C972,0))</f>
        <v>0</v>
      </c>
      <c r="D143" s="73">
        <f>IF(+All!$F972="UL Monroe",+All!D972,IF(+All!$H972="UL Monroe",+All!D972,0))</f>
        <v>0</v>
      </c>
      <c r="E143" s="707">
        <f>IF(+All!$F972="UL Monroe",+All!E972,IF(+All!$H972="UL Monroe",+All!E972,0))</f>
        <v>0</v>
      </c>
      <c r="F143" s="75">
        <f>IF(+All!$F972="UL Monroe",+All!F972,IF(+All!$H972="UL Monroe",+All!F972,0))</f>
        <v>0</v>
      </c>
      <c r="G143" s="76">
        <f>IF(+All!$F972="UL Monroe",+All!G972,IF(+All!$H972="UL Monroe",+All!G972,0))</f>
        <v>0</v>
      </c>
      <c r="H143" s="75">
        <f>IF(+All!$F972="UL Monroe",+All!H972,IF(+All!$H972="UL Monroe",+All!H972,0))</f>
        <v>0</v>
      </c>
      <c r="I143" s="76">
        <f>IF(+All!$F972="UL Monroe",+All!I972,IF(+All!$H972="UL Monroe",+All!I972,0))</f>
        <v>0</v>
      </c>
      <c r="J143" s="706">
        <f>IF(+All!$F972="UL Monroe",+All!J972,IF(+All!$H972="UL Monroe",+All!J972,0))</f>
        <v>0</v>
      </c>
      <c r="K143" s="707">
        <f>IF(+All!$F972="UL Monroe",+All!K972,IF(+All!$H972="UL Monroe",+All!K972,0))</f>
        <v>0</v>
      </c>
      <c r="L143" s="78">
        <f>IF(+All!$F972="UL Monroe",+All!L972,IF(+All!$H972="UL Monroe",+All!L972,0))</f>
        <v>0</v>
      </c>
      <c r="M143" s="79">
        <f>IF(+All!$F972="UL Monroe",+All!M972,IF(+All!$H972="UL Monroe",+All!M972,0))</f>
        <v>0</v>
      </c>
      <c r="N143" s="706">
        <f>IF(+All!$F972="UL Monroe",+All!N972,IF(+All!$H972="UL Monroe",+All!N972,0))</f>
        <v>0</v>
      </c>
      <c r="O143" s="708">
        <f>IF(+All!$F972="UL Monroe",+All!O972,IF(+All!$H972="UL Monroe",+All!O972,0))</f>
        <v>0</v>
      </c>
      <c r="P143" s="708">
        <f>IF(+All!$F972="UL Monroe",+All!P972,IF(+All!$H972="UL Monroe",+All!P972,0))</f>
        <v>0</v>
      </c>
      <c r="Q143" s="707">
        <f>IF(+All!$F972="UL Monroe",+All!Q972,IF(+All!$H972="UL Monroe",+All!Q972,0))</f>
        <v>0</v>
      </c>
      <c r="R143" s="706">
        <f>IF(+All!$F972="UL Monroe",+All!R972,IF(+All!$H972="UL Monroe",+All!R972,0))</f>
        <v>0</v>
      </c>
      <c r="S143" s="708">
        <f>IF(+All!$F972="UL Monroe",+All!S972,IF(+All!$H972="UL Monroe",+All!S972,0))</f>
        <v>0</v>
      </c>
      <c r="T143" s="706">
        <f>IF(+All!$F972="UL Monroe",+All!T972,IF(+All!$H972="UL Monroe",+All!T972,0))</f>
        <v>0</v>
      </c>
      <c r="U143" s="707">
        <f>IF(+All!$F972="UL Monroe",+All!U972,IF(+All!$H972="UL Monroe",+All!U972,0))</f>
        <v>0</v>
      </c>
      <c r="V143" s="706" t="e">
        <f>IF(+All!#REF!="UL Monroe",+All!#REF!,IF(+All!#REF!="UL Monroe",+All!#REF!,0))</f>
        <v>#REF!</v>
      </c>
      <c r="W143" s="707" t="e">
        <f>IF(+All!#REF!="UL Monroe",+All!#REF!,IF(+All!#REF!="UL Monroe",+All!#REF!,0))</f>
        <v>#REF!</v>
      </c>
      <c r="X143" s="706" t="e">
        <f>IF(+All!#REF!="UL Monroe",+All!#REF!,IF(+All!#REF!="UL Monroe",+All!#REF!,0))</f>
        <v>#REF!</v>
      </c>
      <c r="Y143" s="707" t="e">
        <f>IF(+All!#REF!="UL Monroe",+All!#REF!,IF(+All!#REF!="UL Monroe",+All!#REF!,0))</f>
        <v>#REF!</v>
      </c>
      <c r="Z143" s="706" t="e">
        <f>IF(+All!#REF!="UL Monroe",+All!#REF!,IF(+All!#REF!="UL Monroe",+All!#REF!,0))</f>
        <v>#REF!</v>
      </c>
      <c r="AA143" s="707" t="e">
        <f>IF(+All!#REF!="UL Monroe",+All!#REF!,IF(+All!#REF!="UL Monroe",+All!#REF!,0))</f>
        <v>#REF!</v>
      </c>
      <c r="AB143" s="706" t="e">
        <f>IF(+All!#REF!="UL Monroe",+All!#REF!,IF(+All!#REF!="UL Monroe",+All!#REF!,0))</f>
        <v>#REF!</v>
      </c>
      <c r="AC143" s="707" t="e">
        <f>IF(+All!#REF!="UL Monroe",+All!#REF!,IF(+All!#REF!="UL Monroe",+All!#REF!,0))</f>
        <v>#REF!</v>
      </c>
      <c r="AD143" s="706" t="e">
        <f>IF(+All!#REF!="UL Monroe",+All!#REF!,IF(+All!#REF!="UL Monroe",+All!#REF!,0))</f>
        <v>#REF!</v>
      </c>
      <c r="AE143" s="707" t="e">
        <f>IF(+All!#REF!="UL Monroe",+All!#REF!,IF(+All!#REF!="UL Monroe",+All!#REF!,0))</f>
        <v>#REF!</v>
      </c>
      <c r="AF143" s="706" t="e">
        <f>IF(+All!#REF!="UL Monroe",+All!#REF!,IF(+All!#REF!="UL Monroe",+All!#REF!,0))</f>
        <v>#REF!</v>
      </c>
      <c r="AG143" s="707" t="e">
        <f>IF(+All!#REF!="UL Monroe",+All!#REF!,IF(+All!#REF!="UL Monroe",+All!#REF!,0))</f>
        <v>#REF!</v>
      </c>
      <c r="AH143" s="706" t="e">
        <f>IF(+All!#REF!="UL Monroe",+All!#REF!,IF(+All!#REF!="UL Monroe",+All!#REF!,0))</f>
        <v>#REF!</v>
      </c>
      <c r="AI143" s="707" t="e">
        <f>IF(+All!#REF!="UL Monroe",+All!#REF!,IF(+All!#REF!="UL Monroe",+All!#REF!,0))</f>
        <v>#REF!</v>
      </c>
      <c r="AJ143" s="706" t="e">
        <f>IF(+All!#REF!="UL Monroe",+All!#REF!,IF(+All!#REF!="UL Monroe",+All!#REF!,0))</f>
        <v>#REF!</v>
      </c>
      <c r="AK143" s="707" t="e">
        <f>IF(+All!#REF!="UL Monroe",+All!#REF!,IF(+All!#REF!="UL Monroe",+All!#REF!,0))</f>
        <v>#REF!</v>
      </c>
      <c r="AL143" s="81" t="e">
        <f>IF(+All!#REF!="UL Monroe",+All!#REF!,IF(+All!#REF!="UL Monroe",+All!#REF!,0))</f>
        <v>#REF!</v>
      </c>
      <c r="AM143" s="82" t="e">
        <f>IF(+All!#REF!="UL Monroe",+All!#REF!,IF(+All!#REF!="UL Monroe",+All!#REF!,0))</f>
        <v>#REF!</v>
      </c>
      <c r="AN143" s="81" t="e">
        <f>IF(+All!#REF!="UL Monroe",+All!#REF!,IF(+All!#REF!="UL Monroe",+All!#REF!,0))</f>
        <v>#REF!</v>
      </c>
      <c r="AO143" s="83" t="e">
        <f>IF(+All!#REF!="UL Monroe",+All!#REF!,IF(+All!#REF!="UL Monroe",+All!#REF!,0))</f>
        <v>#REF!</v>
      </c>
      <c r="AP143" s="84" t="e">
        <f>IF(+All!#REF!="UL Monroe",+All!#REF!,IF(+All!#REF!="UL Monroe",+All!#REF!,0))</f>
        <v>#REF!</v>
      </c>
      <c r="AQ143" s="480" t="e">
        <f>IF(+All!#REF!="UL Monroe",+All!#REF!,IF(+All!#REF!="UL Monroe",+All!#REF!,0))</f>
        <v>#REF!</v>
      </c>
      <c r="AR143" s="482" t="e">
        <f>IF(+All!#REF!="UL Monroe",+All!#REF!,IF(+All!#REF!="UL Monroe",+All!#REF!,0))</f>
        <v>#REF!</v>
      </c>
      <c r="AS143" s="483" t="e">
        <f>IF(+All!#REF!="UL Monroe",+All!#REF!,IF(+All!#REF!="UL Monroe",+All!#REF!,0))</f>
        <v>#REF!</v>
      </c>
      <c r="AT143" s="483" t="e">
        <f>IF(+All!#REF!="UL Monroe",+All!#REF!,IF(+All!#REF!="UL Monroe",+All!#REF!,0))</f>
        <v>#REF!</v>
      </c>
      <c r="AU143" s="482" t="e">
        <f>IF(+All!#REF!="UL Monroe",+All!#REF!,IF(+All!#REF!="UL Monroe",+All!#REF!,0))</f>
        <v>#REF!</v>
      </c>
      <c r="AV143" s="483" t="e">
        <f>IF(+All!#REF!="UL Monroe",+All!#REF!,IF(+All!#REF!="UL Monroe",+All!#REF!,0))</f>
        <v>#REF!</v>
      </c>
      <c r="AW143" s="484" t="e">
        <f>IF(+All!#REF!="UL Monroe",+All!#REF!,IF(+All!#REF!="UL Monroe",+All!#REF!,0))</f>
        <v>#REF!</v>
      </c>
      <c r="AX143" s="483" t="e">
        <f>IF(+All!#REF!="UL Monroe",+All!#REF!,IF(+All!#REF!="UL Monroe",+All!#REF!,0))</f>
        <v>#REF!</v>
      </c>
      <c r="AY143" s="88" t="e">
        <f>IF(+All!#REF!="UL Monroe",+All!#REF!,IF(+All!#REF!="UL Monroe",+All!#REF!,0))</f>
        <v>#REF!</v>
      </c>
      <c r="AZ143" s="89" t="e">
        <f>IF(+All!#REF!="UL Monroe",+All!#REF!,IF(+All!#REF!="UL Monroe",+All!#REF!,0))</f>
        <v>#REF!</v>
      </c>
      <c r="BA143" s="90" t="e">
        <f>IF(+All!#REF!="UL Monroe",+All!#REF!,IF(+All!#REF!="UL Monroe",+All!#REF!,0))</f>
        <v>#REF!</v>
      </c>
      <c r="BB143" s="90" t="e">
        <f>IF(+All!#REF!="UL Monroe",+All!#REF!,IF(+All!#REF!="UL Monroe",+All!#REF!,0))</f>
        <v>#REF!</v>
      </c>
      <c r="BC143" s="91" t="e">
        <f>IF(+All!#REF!="UL Monroe",+All!#REF!,IF(+All!#REF!="UL Monroe",+All!#REF!,0))</f>
        <v>#REF!</v>
      </c>
      <c r="BD143" s="482" t="e">
        <f>IF(+All!#REF!="UL Monroe",+All!#REF!,IF(+All!#REF!="UL Monroe",+All!#REF!,0))</f>
        <v>#REF!</v>
      </c>
      <c r="BE143" s="483" t="e">
        <f>IF(+All!#REF!="UL Monroe",+All!#REF!,IF(+All!#REF!="UL Monroe",+All!#REF!,0))</f>
        <v>#REF!</v>
      </c>
      <c r="BF143" s="483" t="e">
        <f>IF(+All!#REF!="UL Monroe",+All!#REF!,IF(+All!#REF!="UL Monroe",+All!#REF!,0))</f>
        <v>#REF!</v>
      </c>
      <c r="BG143" s="482" t="e">
        <f>IF(+All!#REF!="UL Monroe",+All!#REF!,IF(+All!#REF!="UL Monroe",+All!#REF!,0))</f>
        <v>#REF!</v>
      </c>
      <c r="BH143" s="483" t="e">
        <f>IF(+All!#REF!="UL Monroe",+All!#REF!,IF(+All!#REF!="UL Monroe",+All!#REF!,0))</f>
        <v>#REF!</v>
      </c>
      <c r="BI143" s="484" t="e">
        <f>IF(+All!#REF!="UL Monroe",+All!#REF!,IF(+All!#REF!="UL Monroe",+All!#REF!,0))</f>
        <v>#REF!</v>
      </c>
      <c r="BJ143" s="92" t="e">
        <f>IF(+All!#REF!="UL Monroe",+All!#REF!,IF(+All!#REF!="UL Monroe",+All!#REF!,0))</f>
        <v>#REF!</v>
      </c>
      <c r="BK143" s="93" t="e">
        <f>IF(+All!#REF!="UL Monroe",+All!#REF!,IF(+All!#REF!="UL Monroe",+All!#REF!,0))</f>
        <v>#REF!</v>
      </c>
    </row>
  </sheetData>
  <sortState xmlns:xlrd2="http://schemas.microsoft.com/office/spreadsheetml/2017/richdata2" ref="A131:U143">
    <sortCondition ref="A131:A143"/>
  </sortState>
  <mergeCells count="25">
    <mergeCell ref="F130:I130"/>
    <mergeCell ref="BJ2:BK2"/>
    <mergeCell ref="F4:I4"/>
    <mergeCell ref="F18:I18"/>
    <mergeCell ref="F32:I32"/>
    <mergeCell ref="F46:I46"/>
    <mergeCell ref="AL3:AO3"/>
    <mergeCell ref="F88:I88"/>
    <mergeCell ref="F116:I116"/>
    <mergeCell ref="F74:I74"/>
    <mergeCell ref="F102:I102"/>
    <mergeCell ref="F60:I60"/>
    <mergeCell ref="BC1:BI1"/>
    <mergeCell ref="F2:I2"/>
    <mergeCell ref="N2:Q2"/>
    <mergeCell ref="R2:S2"/>
    <mergeCell ref="X2:Y2"/>
    <mergeCell ref="AR2:AT2"/>
    <mergeCell ref="AY2:BA2"/>
    <mergeCell ref="BD2:BF2"/>
    <mergeCell ref="BG2:BI2"/>
    <mergeCell ref="Z1:AA2"/>
    <mergeCell ref="AP1:AP3"/>
    <mergeCell ref="AQ1:AW1"/>
    <mergeCell ref="AU2:AW2"/>
  </mergeCells>
  <pageMargins left="0.1" right="0.1" top="0.25" bottom="0.25" header="0" footer="0"/>
  <pageSetup scale="43" fitToHeight="0" orientation="landscape" r:id="rId1"/>
  <headerFooter alignWithMargins="0">
    <oddFooter>&amp;C&amp;36Sun Belt</oddFooter>
  </headerFooter>
  <rowBreaks count="2" manualBreakCount="2">
    <brk id="57" max="20" man="1"/>
    <brk id="99" max="20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pageSetUpPr fitToPage="1"/>
  </sheetPr>
  <dimension ref="A1:BS199"/>
  <sheetViews>
    <sheetView view="pageBreakPreview" topLeftCell="A19" zoomScale="60" zoomScaleNormal="75" workbookViewId="0">
      <selection activeCell="M47" sqref="M47"/>
    </sheetView>
  </sheetViews>
  <sheetFormatPr defaultColWidth="8.86328125" defaultRowHeight="16" x14ac:dyDescent="0.8"/>
  <cols>
    <col min="1" max="1" width="5.6796875" style="70" customWidth="1"/>
    <col min="2" max="2" width="5.6796875" style="71" customWidth="1"/>
    <col min="3" max="3" width="13" style="104" customWidth="1"/>
    <col min="4" max="4" width="11.6796875" style="105" hidden="1" customWidth="1"/>
    <col min="5" max="5" width="9.1328125" style="74" hidden="1" customWidth="1"/>
    <col min="6" max="6" width="24.453125" style="77" customWidth="1"/>
    <col min="7" max="7" width="8.6796875" style="74" customWidth="1"/>
    <col min="8" max="8" width="24.453125" style="77" customWidth="1"/>
    <col min="9" max="9" width="8.6796875" style="74" customWidth="1"/>
    <col min="10" max="10" width="24.453125" style="77" customWidth="1"/>
    <col min="11" max="11" width="24.453125" style="74" customWidth="1"/>
    <col min="12" max="12" width="8" style="92" customWidth="1"/>
    <col min="13" max="13" width="8" style="93" customWidth="1"/>
    <col min="14" max="14" width="24.453125" style="77" customWidth="1"/>
    <col min="15" max="15" width="5.6796875" style="80" customWidth="1"/>
    <col min="16" max="16" width="24.453125" style="80" customWidth="1"/>
    <col min="17" max="17" width="5.6796875" style="83" customWidth="1"/>
    <col min="18" max="18" width="24.453125" style="77" customWidth="1"/>
    <col min="19" max="19" width="24.453125" style="80" customWidth="1"/>
    <col min="20" max="20" width="27.6796875" style="77" customWidth="1"/>
    <col min="21" max="21" width="6.54296875" style="74" customWidth="1"/>
    <col min="22" max="22" width="27.6796875" style="77" customWidth="1"/>
    <col min="23" max="23" width="6.54296875" style="76" customWidth="1"/>
    <col min="24" max="24" width="9.54296875" style="77" customWidth="1"/>
    <col min="25" max="25" width="9.54296875" style="74" customWidth="1"/>
    <col min="26" max="26" width="8" style="77" customWidth="1"/>
    <col min="27" max="27" width="8" style="74" customWidth="1"/>
    <col min="28" max="28" width="12.453125" style="77" customWidth="1"/>
    <col min="29" max="29" width="12.453125" style="74" customWidth="1"/>
    <col min="30" max="30" width="27.6796875" style="75" customWidth="1"/>
    <col min="31" max="31" width="6.6796875" style="76" customWidth="1"/>
    <col min="32" max="32" width="27.6796875" style="75" customWidth="1"/>
    <col min="33" max="33" width="6.6796875" style="76" customWidth="1"/>
    <col min="34" max="34" width="27.6796875" style="75" customWidth="1"/>
    <col min="35" max="35" width="6.6796875" style="76" customWidth="1"/>
    <col min="36" max="36" width="27.6796875" style="75" customWidth="1"/>
    <col min="37" max="37" width="6.6796875" style="76" customWidth="1"/>
    <col min="38" max="38" width="27.6796875" style="81" customWidth="1"/>
    <col min="39" max="39" width="5.6796875" style="82" customWidth="1"/>
    <col min="40" max="40" width="27.6796875" style="81" customWidth="1"/>
    <col min="41" max="41" width="5.6796875" style="83" customWidth="1"/>
    <col min="42" max="42" width="3" style="84" customWidth="1"/>
    <col min="43" max="43" width="28.31640625" style="71" customWidth="1"/>
    <col min="44" max="44" width="5.31640625" style="81" customWidth="1"/>
    <col min="45" max="46" width="5.31640625" style="96" customWidth="1"/>
    <col min="47" max="47" width="5.31640625" style="81" customWidth="1"/>
    <col min="48" max="48" width="5.31640625" style="96" customWidth="1"/>
    <col min="49" max="49" width="5.31640625" style="70" customWidth="1"/>
    <col min="50" max="50" width="2.6796875" style="96" customWidth="1"/>
    <col min="51" max="51" width="5.31640625" style="103" customWidth="1"/>
    <col min="52" max="52" width="5.31640625" style="82" customWidth="1"/>
    <col min="53" max="53" width="5.31640625" style="83" customWidth="1"/>
    <col min="54" max="54" width="2.6796875" style="83" customWidth="1"/>
    <col min="55" max="55" width="25" style="71" customWidth="1"/>
    <col min="56" max="56" width="5.31640625" style="81" customWidth="1"/>
    <col min="57" max="58" width="5.31640625" style="96" customWidth="1"/>
    <col min="59" max="59" width="5.31640625" style="81" customWidth="1"/>
    <col min="60" max="60" width="5.31640625" style="96" customWidth="1"/>
    <col min="61" max="61" width="5.31640625" style="70" customWidth="1"/>
    <col min="62" max="62" width="9.31640625" style="113" customWidth="1"/>
    <col min="63" max="63" width="9.453125" style="114" customWidth="1"/>
    <col min="64" max="16384" width="8.86328125" style="16"/>
  </cols>
  <sheetData>
    <row r="1" spans="1:71" s="17" customFormat="1" ht="24.95" customHeight="1" x14ac:dyDescent="0.8">
      <c r="A1" s="1"/>
      <c r="B1" s="1"/>
      <c r="C1" s="2"/>
      <c r="D1" s="3"/>
      <c r="E1" s="4"/>
      <c r="F1" s="4"/>
      <c r="G1" s="4"/>
      <c r="H1" s="5"/>
      <c r="I1" s="4"/>
      <c r="J1" s="4"/>
      <c r="K1" s="4"/>
      <c r="L1" s="6"/>
      <c r="M1" s="7"/>
      <c r="N1" s="1236"/>
      <c r="O1" s="1237"/>
      <c r="P1" s="1237"/>
      <c r="Q1" s="1238"/>
      <c r="R1" s="8"/>
      <c r="S1" s="4"/>
      <c r="T1" s="4"/>
      <c r="U1" s="4"/>
      <c r="V1" s="4"/>
      <c r="W1" s="4"/>
      <c r="X1" s="4"/>
      <c r="Y1" s="4"/>
      <c r="Z1" s="1239" t="s">
        <v>0</v>
      </c>
      <c r="AA1" s="1240"/>
      <c r="AB1" s="9"/>
      <c r="AC1" s="9"/>
      <c r="AD1" s="4"/>
      <c r="AE1" s="4"/>
      <c r="AF1" s="4"/>
      <c r="AG1" s="4"/>
      <c r="AH1" s="4"/>
      <c r="AI1" s="4"/>
      <c r="AJ1" s="4"/>
      <c r="AK1" s="4"/>
      <c r="AL1" s="10"/>
      <c r="AM1" s="10"/>
      <c r="AN1" s="10"/>
      <c r="AO1" s="11"/>
      <c r="AP1" s="1243" t="s">
        <v>1</v>
      </c>
      <c r="AQ1" s="1222" t="s">
        <v>2</v>
      </c>
      <c r="AR1" s="1222"/>
      <c r="AS1" s="1222"/>
      <c r="AT1" s="1222"/>
      <c r="AU1" s="1222"/>
      <c r="AV1" s="1222"/>
      <c r="AW1" s="1222"/>
      <c r="AX1" s="12"/>
      <c r="AY1" s="13"/>
      <c r="AZ1" s="13"/>
      <c r="BA1" s="13"/>
      <c r="BB1" s="14"/>
      <c r="BC1" s="1222" t="s">
        <v>2</v>
      </c>
      <c r="BD1" s="1222"/>
      <c r="BE1" s="1222"/>
      <c r="BF1" s="1222"/>
      <c r="BG1" s="1222"/>
      <c r="BH1" s="1222"/>
      <c r="BI1" s="1222"/>
      <c r="BJ1" s="108"/>
      <c r="BK1" s="108"/>
      <c r="BL1" s="16"/>
      <c r="BM1" s="16"/>
      <c r="BN1" s="16"/>
      <c r="BO1" s="16"/>
      <c r="BP1" s="16"/>
      <c r="BQ1" s="16"/>
      <c r="BR1" s="16"/>
      <c r="BS1" s="16"/>
    </row>
    <row r="2" spans="1:71" s="31" customFormat="1" ht="24.95" customHeight="1" x14ac:dyDescent="0.8">
      <c r="A2" s="18"/>
      <c r="B2" s="18"/>
      <c r="C2" s="19"/>
      <c r="D2" s="20"/>
      <c r="E2" s="21"/>
      <c r="F2" s="1223" t="s">
        <v>3</v>
      </c>
      <c r="G2" s="1224"/>
      <c r="H2" s="1224"/>
      <c r="I2" s="1225"/>
      <c r="J2" s="22"/>
      <c r="K2" s="21"/>
      <c r="L2" s="23"/>
      <c r="M2" s="24"/>
      <c r="N2" s="1223" t="s">
        <v>4</v>
      </c>
      <c r="O2" s="1224"/>
      <c r="P2" s="1224"/>
      <c r="Q2" s="1225"/>
      <c r="R2" s="1223" t="s">
        <v>5</v>
      </c>
      <c r="S2" s="1225"/>
      <c r="T2" s="22"/>
      <c r="U2" s="21"/>
      <c r="V2" s="22"/>
      <c r="W2" s="21"/>
      <c r="X2" s="1226" t="s">
        <v>6</v>
      </c>
      <c r="Y2" s="1227"/>
      <c r="Z2" s="1241"/>
      <c r="AA2" s="1242"/>
      <c r="AB2" s="25"/>
      <c r="AC2" s="26"/>
      <c r="AD2" s="22" t="s">
        <v>321</v>
      </c>
      <c r="AE2" s="21"/>
      <c r="AF2" s="22"/>
      <c r="AG2" s="21"/>
      <c r="AH2" s="22"/>
      <c r="AI2" s="21"/>
      <c r="AJ2" s="22" t="s">
        <v>7</v>
      </c>
      <c r="AK2" s="21"/>
      <c r="AL2" s="27"/>
      <c r="AM2" s="28"/>
      <c r="AN2" s="28"/>
      <c r="AO2" s="29"/>
      <c r="AP2" s="1244"/>
      <c r="AQ2" s="30"/>
      <c r="AR2" s="1228" t="s">
        <v>8</v>
      </c>
      <c r="AS2" s="1229"/>
      <c r="AT2" s="1230"/>
      <c r="AU2" s="1228" t="s">
        <v>9</v>
      </c>
      <c r="AV2" s="1234"/>
      <c r="AW2" s="1235"/>
      <c r="AX2" s="12"/>
      <c r="AY2" s="1231" t="s">
        <v>10</v>
      </c>
      <c r="AZ2" s="1232"/>
      <c r="BA2" s="1233"/>
      <c r="BB2" s="14"/>
      <c r="BC2" s="30"/>
      <c r="BD2" s="1228" t="s">
        <v>11</v>
      </c>
      <c r="BE2" s="1229"/>
      <c r="BF2" s="1230"/>
      <c r="BG2" s="1228" t="s">
        <v>9</v>
      </c>
      <c r="BH2" s="1234"/>
      <c r="BI2" s="1235"/>
      <c r="BJ2" s="1265" t="s">
        <v>12</v>
      </c>
      <c r="BK2" s="1266"/>
      <c r="BL2" s="16"/>
      <c r="BM2" s="16"/>
      <c r="BN2" s="16"/>
      <c r="BO2" s="16"/>
      <c r="BP2" s="16"/>
      <c r="BQ2" s="16"/>
      <c r="BR2" s="16"/>
      <c r="BS2" s="16"/>
    </row>
    <row r="3" spans="1:71" s="31" customFormat="1" ht="24.95" customHeight="1" x14ac:dyDescent="0.8">
      <c r="A3" s="32" t="s">
        <v>13</v>
      </c>
      <c r="B3" s="33" t="s">
        <v>14</v>
      </c>
      <c r="C3" s="34" t="s">
        <v>15</v>
      </c>
      <c r="D3" s="35" t="s">
        <v>16</v>
      </c>
      <c r="E3" s="36" t="s">
        <v>17</v>
      </c>
      <c r="F3" s="37" t="s">
        <v>8</v>
      </c>
      <c r="G3" s="36" t="s">
        <v>18</v>
      </c>
      <c r="H3" s="37" t="s">
        <v>11</v>
      </c>
      <c r="I3" s="36" t="s">
        <v>18</v>
      </c>
      <c r="J3" s="37" t="s">
        <v>19</v>
      </c>
      <c r="K3" s="36" t="s">
        <v>20</v>
      </c>
      <c r="L3" s="38" t="s">
        <v>21</v>
      </c>
      <c r="M3" s="39" t="s">
        <v>22</v>
      </c>
      <c r="N3" s="37" t="s">
        <v>23</v>
      </c>
      <c r="O3" s="40"/>
      <c r="P3" s="40" t="s">
        <v>24</v>
      </c>
      <c r="Q3" s="170"/>
      <c r="R3" s="37" t="s">
        <v>23</v>
      </c>
      <c r="S3" s="40" t="s">
        <v>24</v>
      </c>
      <c r="T3" s="37" t="s">
        <v>25</v>
      </c>
      <c r="U3" s="36" t="s">
        <v>26</v>
      </c>
      <c r="V3" s="37" t="s">
        <v>27</v>
      </c>
      <c r="W3" s="36" t="s">
        <v>26</v>
      </c>
      <c r="X3" s="42" t="s">
        <v>28</v>
      </c>
      <c r="Y3" s="41" t="s">
        <v>27</v>
      </c>
      <c r="Z3" s="42" t="s">
        <v>29</v>
      </c>
      <c r="AA3" s="41" t="s">
        <v>26</v>
      </c>
      <c r="AB3" s="42" t="s">
        <v>30</v>
      </c>
      <c r="AC3" s="41" t="s">
        <v>31</v>
      </c>
      <c r="AD3" s="37" t="s">
        <v>322</v>
      </c>
      <c r="AE3" s="36" t="s">
        <v>26</v>
      </c>
      <c r="AF3" s="37" t="s">
        <v>323</v>
      </c>
      <c r="AG3" s="36" t="s">
        <v>26</v>
      </c>
      <c r="AH3" s="37" t="s">
        <v>32</v>
      </c>
      <c r="AI3" s="36" t="s">
        <v>26</v>
      </c>
      <c r="AJ3" s="43" t="s">
        <v>33</v>
      </c>
      <c r="AK3" s="36"/>
      <c r="AL3" s="1258" t="s">
        <v>34</v>
      </c>
      <c r="AM3" s="1259"/>
      <c r="AN3" s="1259"/>
      <c r="AO3" s="1260"/>
      <c r="AP3" s="1245"/>
      <c r="AQ3" s="44" t="s">
        <v>35</v>
      </c>
      <c r="AR3" s="45" t="s">
        <v>36</v>
      </c>
      <c r="AS3" s="46" t="s">
        <v>37</v>
      </c>
      <c r="AT3" s="47" t="s">
        <v>38</v>
      </c>
      <c r="AU3" s="45" t="s">
        <v>36</v>
      </c>
      <c r="AV3" s="46" t="s">
        <v>37</v>
      </c>
      <c r="AW3" s="47" t="s">
        <v>38</v>
      </c>
      <c r="AX3" s="48"/>
      <c r="AY3" s="45" t="s">
        <v>36</v>
      </c>
      <c r="AZ3" s="46" t="s">
        <v>37</v>
      </c>
      <c r="BA3" s="47" t="s">
        <v>38</v>
      </c>
      <c r="BB3" s="49"/>
      <c r="BC3" s="44" t="s">
        <v>11</v>
      </c>
      <c r="BD3" s="45" t="s">
        <v>36</v>
      </c>
      <c r="BE3" s="46" t="s">
        <v>37</v>
      </c>
      <c r="BF3" s="47" t="s">
        <v>38</v>
      </c>
      <c r="BG3" s="45" t="s">
        <v>36</v>
      </c>
      <c r="BH3" s="46" t="s">
        <v>37</v>
      </c>
      <c r="BI3" s="47" t="s">
        <v>38</v>
      </c>
      <c r="BJ3" s="109" t="s">
        <v>8</v>
      </c>
      <c r="BK3" s="110" t="s">
        <v>11</v>
      </c>
      <c r="BL3" s="16"/>
      <c r="BM3" s="16"/>
      <c r="BN3" s="16"/>
      <c r="BO3" s="16"/>
      <c r="BP3" s="16"/>
      <c r="BQ3" s="16"/>
      <c r="BR3" s="16"/>
      <c r="BS3" s="16"/>
    </row>
    <row r="4" spans="1:71" x14ac:dyDescent="0.8">
      <c r="A4" s="52"/>
      <c r="B4" s="53"/>
      <c r="C4" s="54"/>
      <c r="D4" s="55"/>
      <c r="E4" s="56"/>
      <c r="F4" s="1219" t="str">
        <f>F5</f>
        <v>Alabama</v>
      </c>
      <c r="G4" s="1253"/>
      <c r="H4" s="1253"/>
      <c r="I4" s="1254"/>
      <c r="J4" s="57"/>
      <c r="K4" s="56"/>
      <c r="L4" s="58"/>
      <c r="M4" s="59"/>
      <c r="N4" s="57"/>
      <c r="O4" s="9"/>
      <c r="P4" s="9"/>
      <c r="Q4" s="406"/>
      <c r="R4" s="57"/>
      <c r="S4" s="9"/>
      <c r="T4" s="57"/>
      <c r="U4" s="56"/>
      <c r="V4" s="57"/>
      <c r="W4" s="60"/>
      <c r="X4" s="57"/>
      <c r="Y4" s="56"/>
      <c r="Z4" s="57"/>
      <c r="AA4" s="56"/>
      <c r="AB4" s="57"/>
      <c r="AC4" s="56"/>
      <c r="AD4" s="8"/>
      <c r="AE4" s="60"/>
      <c r="AF4" s="8"/>
      <c r="AG4" s="60"/>
      <c r="AH4" s="8"/>
      <c r="AI4" s="60"/>
      <c r="AJ4" s="8"/>
      <c r="AK4" s="60"/>
      <c r="AL4" s="61"/>
      <c r="AM4" s="62"/>
      <c r="AN4" s="62"/>
      <c r="AO4" s="63"/>
      <c r="AP4" s="64"/>
      <c r="AQ4" s="65"/>
      <c r="AR4" s="66"/>
      <c r="AS4" s="67"/>
      <c r="AT4" s="67"/>
      <c r="AU4" s="66"/>
      <c r="AV4" s="67"/>
      <c r="AW4" s="49"/>
      <c r="AX4" s="48"/>
      <c r="AY4" s="66"/>
      <c r="AZ4" s="67"/>
      <c r="BA4" s="49"/>
      <c r="BB4" s="49"/>
      <c r="BC4" s="65"/>
      <c r="BD4" s="66"/>
      <c r="BE4" s="67"/>
      <c r="BF4" s="67"/>
      <c r="BG4" s="66"/>
      <c r="BH4" s="67"/>
      <c r="BI4" s="49"/>
      <c r="BJ4" s="111"/>
      <c r="BK4" s="112"/>
    </row>
    <row r="5" spans="1:71" ht="16.25" customHeight="1" x14ac:dyDescent="0.8">
      <c r="A5" s="70">
        <f>IF(+All!$F44="Alabama",+All!A44,IF(+All!$H44="Alabama",+All!A44,0))</f>
        <v>1</v>
      </c>
      <c r="B5" s="480" t="str">
        <f>IF(+All!$F44="Alabama",+All!B44,IF(+All!$H44="Alabama",+All!B44,0))</f>
        <v>Sat</v>
      </c>
      <c r="C5" s="72">
        <f>IF(+All!$F44="Alabama",+All!C44,IF(+All!$H44="Alabama",+All!C44,0))</f>
        <v>44443</v>
      </c>
      <c r="D5" s="73">
        <f>IF(+All!$F44="Alabama",+All!D44,IF(+All!$H44="Alabama",+All!D44,0))</f>
        <v>0.64583333333333337</v>
      </c>
      <c r="E5" s="707" t="str">
        <f>IF(+All!$F44="Alabama",+All!E44,IF(+All!$H44="Alabama",+All!E44,0))</f>
        <v>ABC</v>
      </c>
      <c r="F5" s="75" t="str">
        <f>IF(+All!$F44="Alabama",+All!F44,IF(+All!$H44="Alabama",+All!F44,0))</f>
        <v>Alabama</v>
      </c>
      <c r="G5" s="76" t="str">
        <f>IF(+All!$F44="Alabama",+All!G44,IF(+All!$H44="Alabama",+All!G44,0))</f>
        <v>SEC</v>
      </c>
      <c r="H5" s="75" t="str">
        <f>IF(+All!$F44="Alabama",+All!H44,IF(+All!$H44="Alabama",+All!H44,0))</f>
        <v>Miami (FL)</v>
      </c>
      <c r="I5" s="76" t="str">
        <f>IF(+All!$F44="Alabama",+All!I44,IF(+All!$H44="Alabama",+All!I44,0))</f>
        <v>ACC</v>
      </c>
      <c r="J5" s="706" t="str">
        <f>IF(+All!$F44="Alabama",+All!J44,IF(+All!$H44="Alabama",+All!J44,0))</f>
        <v>Alabama</v>
      </c>
      <c r="K5" s="707" t="str">
        <f>IF(+All!$F44="Alabama",+All!K44,IF(+All!$H44="Alabama",+All!K44,0))</f>
        <v>Miami (FL)</v>
      </c>
      <c r="L5" s="78">
        <f>IF(+All!$F44="Alabama",+All!L44,IF(+All!$H44="Alabama",+All!L44,0))</f>
        <v>19.5</v>
      </c>
      <c r="M5" s="79">
        <f>IF(+All!$F44="Alabama",+All!M44,IF(+All!$H44="Alabama",+All!M44,0))</f>
        <v>61.5</v>
      </c>
      <c r="N5" s="706" t="str">
        <f>IF(+All!$F44="Alabama",+All!N44,IF(+All!$H44="Alabama",+All!N44,0))</f>
        <v>Alabama</v>
      </c>
      <c r="O5" s="708">
        <f>IF(+All!$F44="Alabama",+All!O44,IF(+All!$H44="Alabama",+All!O44,0))</f>
        <v>44</v>
      </c>
      <c r="P5" s="708" t="str">
        <f>IF(+All!$F44="Alabama",+All!P44,IF(+All!$H44="Alabama",+All!P44,0))</f>
        <v>Miami (FL)</v>
      </c>
      <c r="Q5" s="706">
        <f>IF(+All!$F44="Alabama",+All!Q44,IF(+All!$H44="Alabama",+All!Q44,0))</f>
        <v>13</v>
      </c>
      <c r="R5" s="706" t="str">
        <f>IF(+All!$F44="Alabama",+All!R44,IF(+All!$H44="Alabama",+All!R44,0))</f>
        <v>Alabama</v>
      </c>
      <c r="S5" s="706" t="str">
        <f>IF(+All!$F44="Alabama",+All!S44,IF(+All!$H44="Alabama",+All!S44,0))</f>
        <v>Miami (FL)</v>
      </c>
      <c r="T5" s="706" t="str">
        <f>IF(+All!$F44="Alabama",+All!T44,IF(+All!$H44="Alabama",+All!T44,0))</f>
        <v>Alabama</v>
      </c>
      <c r="U5" s="707" t="str">
        <f>IF(+All!$F44="Alabama",+All!U44,IF(+All!$H44="Alabama",+All!U44,0))</f>
        <v>W</v>
      </c>
      <c r="V5" s="706"/>
      <c r="W5" s="707"/>
      <c r="X5" s="706"/>
      <c r="Y5" s="707"/>
      <c r="Z5" s="706"/>
      <c r="AA5" s="707"/>
      <c r="AB5" s="706"/>
      <c r="AC5" s="707"/>
      <c r="AD5" s="706"/>
      <c r="AE5" s="707"/>
      <c r="AF5" s="706"/>
      <c r="AG5" s="707"/>
      <c r="AH5" s="706"/>
      <c r="AI5" s="707"/>
      <c r="AJ5" s="706"/>
      <c r="AK5" s="707"/>
      <c r="AQ5" s="480"/>
      <c r="AR5" s="482"/>
      <c r="AS5" s="483"/>
      <c r="AT5" s="483"/>
      <c r="AU5" s="482"/>
      <c r="AV5" s="483"/>
      <c r="AW5" s="484"/>
      <c r="AX5" s="483"/>
      <c r="AY5" s="88"/>
      <c r="AZ5" s="89"/>
      <c r="BA5" s="90"/>
      <c r="BB5" s="90"/>
      <c r="BC5" s="91"/>
      <c r="BD5" s="482"/>
      <c r="BE5" s="483"/>
      <c r="BF5" s="483"/>
      <c r="BG5" s="482"/>
      <c r="BH5" s="483"/>
      <c r="BI5" s="484"/>
      <c r="BJ5" s="92"/>
      <c r="BK5" s="93"/>
    </row>
    <row r="6" spans="1:71" ht="16.25" customHeight="1" x14ac:dyDescent="0.8">
      <c r="A6" s="70">
        <f>IF(+All!$F166="Alabama",+All!A166,IF(+All!$H166="Alabama",+All!A166,0))</f>
        <v>2</v>
      </c>
      <c r="B6" s="480" t="str">
        <f>IF(+All!$F166="Alabama",+All!B166,IF(+All!$H166="Alabama",+All!B166,0))</f>
        <v>Sat</v>
      </c>
      <c r="C6" s="72">
        <f>IF(+All!$F166="Alabama",+All!C166,IF(+All!$H166="Alabama",+All!C166,0))</f>
        <v>44450</v>
      </c>
      <c r="D6" s="73">
        <f>IF(+All!$F166="Alabama",+All!D166,IF(+All!$H166="Alabama",+All!D166,0))</f>
        <v>0.66666666666666663</v>
      </c>
      <c r="E6" s="707" t="str">
        <f>IF(+All!$F166="Alabama",+All!E166,IF(+All!$H166="Alabama",+All!E166,0))</f>
        <v>SEC</v>
      </c>
      <c r="F6" s="75" t="str">
        <f>IF(+All!$F166="Alabama",+All!F166,IF(+All!$H166="Alabama",+All!F166,0))</f>
        <v>1AA Mercer</v>
      </c>
      <c r="G6" s="76" t="str">
        <f>IF(+All!$F166="Alabama",+All!G166,IF(+All!$H166="Alabama",+All!G166,0))</f>
        <v>1AA</v>
      </c>
      <c r="H6" s="75" t="str">
        <f>IF(+All!$F166="Alabama",+All!H166,IF(+All!$H166="Alabama",+All!H166,0))</f>
        <v>Alabama</v>
      </c>
      <c r="I6" s="76" t="str">
        <f>IF(+All!$F166="Alabama",+All!I166,IF(+All!$H166="Alabama",+All!I166,0))</f>
        <v>SEC</v>
      </c>
      <c r="J6" s="706">
        <f>IF(+All!$F166="Alabama",+All!J166,IF(+All!$H166="Alabama",+All!J166,0))</f>
        <v>0</v>
      </c>
      <c r="K6" s="707">
        <f>IF(+All!$F166="Alabama",+All!K166,IF(+All!$H166="Alabama",+All!K166,0))</f>
        <v>0</v>
      </c>
      <c r="L6" s="78">
        <f>IF(+All!$F166="Alabama",+All!L166,IF(+All!$H166="Alabama",+All!L166,0))</f>
        <v>0</v>
      </c>
      <c r="M6" s="79">
        <f>IF(+All!$F166="Alabama",+All!M166,IF(+All!$H166="Alabama",+All!M166,0))</f>
        <v>0</v>
      </c>
      <c r="N6" s="706" t="str">
        <f>IF(+All!$F166="Alabama",+All!N166,IF(+All!$H166="Alabama",+All!N166,0))</f>
        <v>Alabama</v>
      </c>
      <c r="O6" s="708">
        <f>IF(+All!$F166="Alabama",+All!O166,IF(+All!$H166="Alabama",+All!O166,0))</f>
        <v>48</v>
      </c>
      <c r="P6" s="708" t="str">
        <f>IF(+All!$F166="Alabama",+All!P166,IF(+All!$H166="Alabama",+All!P166,0))</f>
        <v>1AA Mercer</v>
      </c>
      <c r="Q6" s="707">
        <f>IF(+All!$F166="Alabama",+All!Q166,IF(+All!$H166="Alabama",+All!Q166,0))</f>
        <v>14</v>
      </c>
      <c r="R6" s="706">
        <f>IF(+All!$F166="Alabama",+All!R166,IF(+All!$H166="Alabama",+All!R166,0))</f>
        <v>0</v>
      </c>
      <c r="S6" s="708">
        <f>IF(+All!$F166="Alabama",+All!S166,IF(+All!$H166="Alabama",+All!S166,0))</f>
        <v>0</v>
      </c>
      <c r="T6" s="706">
        <f>IF(+All!$F166="Alabama",+All!T166,IF(+All!$H166="Alabama",+All!T166,0))</f>
        <v>0</v>
      </c>
      <c r="U6" s="707">
        <f>IF(+All!$F166="Alabama",+All!U166,IF(+All!$H166="Alabama",+All!U166,0))</f>
        <v>0</v>
      </c>
      <c r="V6" s="706"/>
      <c r="W6" s="707"/>
      <c r="X6" s="706"/>
      <c r="Y6" s="707"/>
      <c r="Z6" s="706"/>
      <c r="AA6" s="707"/>
      <c r="AB6" s="706"/>
      <c r="AC6" s="707"/>
      <c r="AD6" s="706"/>
      <c r="AE6" s="707"/>
      <c r="AF6" s="706"/>
      <c r="AG6" s="707"/>
      <c r="AH6" s="706"/>
      <c r="AI6" s="707"/>
      <c r="AJ6" s="706"/>
      <c r="AK6" s="707"/>
      <c r="AQ6" s="480"/>
      <c r="AR6" s="482"/>
      <c r="AS6" s="483"/>
      <c r="AT6" s="483"/>
      <c r="AU6" s="482"/>
      <c r="AV6" s="483"/>
      <c r="AW6" s="484"/>
      <c r="AX6" s="483"/>
      <c r="AY6" s="88"/>
      <c r="AZ6" s="89"/>
      <c r="BA6" s="90"/>
      <c r="BB6" s="90"/>
      <c r="BC6" s="91"/>
      <c r="BD6" s="482"/>
      <c r="BE6" s="483"/>
      <c r="BF6" s="483"/>
      <c r="BG6" s="482"/>
      <c r="BH6" s="483"/>
      <c r="BI6" s="484"/>
      <c r="BJ6" s="92"/>
      <c r="BK6" s="93"/>
    </row>
    <row r="7" spans="1:71" ht="16.25" customHeight="1" x14ac:dyDescent="0.8">
      <c r="A7" s="70">
        <f>IF(+All!$F241="Alabama",+All!A241,IF(+All!$H241="Alabama",+All!A241,0))</f>
        <v>3</v>
      </c>
      <c r="B7" s="480" t="str">
        <f>IF(+All!$F241="Alabama",+All!B241,IF(+All!$H241="Alabama",+All!B241,0))</f>
        <v>Sat</v>
      </c>
      <c r="C7" s="72">
        <f>IF(+All!$F241="Alabama",+All!C241,IF(+All!$H241="Alabama",+All!C241,0))</f>
        <v>44457</v>
      </c>
      <c r="D7" s="73">
        <f>IF(+All!$F241="Alabama",+All!D241,IF(+All!$H241="Alabama",+All!D241,0))</f>
        <v>0.64583333333333337</v>
      </c>
      <c r="E7" s="707" t="str">
        <f>IF(+All!$F241="Alabama",+All!E241,IF(+All!$H241="Alabama",+All!E241,0))</f>
        <v>CBS</v>
      </c>
      <c r="F7" s="75" t="str">
        <f>IF(+All!$F241="Alabama",+All!F241,IF(+All!$H241="Alabama",+All!F241,0))</f>
        <v>Alabama</v>
      </c>
      <c r="G7" s="76" t="str">
        <f>IF(+All!$F241="Alabama",+All!G241,IF(+All!$H241="Alabama",+All!G241,0))</f>
        <v>SEC</v>
      </c>
      <c r="H7" s="75" t="str">
        <f>IF(+All!$F241="Alabama",+All!H241,IF(+All!$H241="Alabama",+All!H241,0))</f>
        <v>Florida</v>
      </c>
      <c r="I7" s="76" t="str">
        <f>IF(+All!$F241="Alabama",+All!I241,IF(+All!$H241="Alabama",+All!I241,0))</f>
        <v>SEC</v>
      </c>
      <c r="J7" s="706" t="str">
        <f>IF(+All!$F241="Alabama",+All!J241,IF(+All!$H241="Alabama",+All!J241,0))</f>
        <v>Alabama</v>
      </c>
      <c r="K7" s="707" t="str">
        <f>IF(+All!$F241="Alabama",+All!K241,IF(+All!$H241="Alabama",+All!K241,0))</f>
        <v>Florida</v>
      </c>
      <c r="L7" s="78">
        <f>IF(+All!$F241="Alabama",+All!L241,IF(+All!$H241="Alabama",+All!L241,0))</f>
        <v>14.5</v>
      </c>
      <c r="M7" s="79">
        <f>IF(+All!$F241="Alabama",+All!M241,IF(+All!$H241="Alabama",+All!M241,0))</f>
        <v>59.5</v>
      </c>
      <c r="N7" s="706" t="str">
        <f>IF(+All!$F241="Alabama",+All!N241,IF(+All!$H241="Alabama",+All!N241,0))</f>
        <v>Alabama</v>
      </c>
      <c r="O7" s="708">
        <f>IF(+All!$F241="Alabama",+All!O241,IF(+All!$H241="Alabama",+All!O241,0))</f>
        <v>31</v>
      </c>
      <c r="P7" s="708" t="str">
        <f>IF(+All!$F241="Alabama",+All!P241,IF(+All!$H241="Alabama",+All!P241,0))</f>
        <v>Florida</v>
      </c>
      <c r="Q7" s="707">
        <f>IF(+All!$F241="Alabama",+All!Q241,IF(+All!$H241="Alabama",+All!Q241,0))</f>
        <v>29</v>
      </c>
      <c r="R7" s="706" t="str">
        <f>IF(+All!$F241="Alabama",+All!R241,IF(+All!$H241="Alabama",+All!R241,0))</f>
        <v>Florida</v>
      </c>
      <c r="S7" s="708" t="str">
        <f>IF(+All!$F241="Alabama",+All!S241,IF(+All!$H241="Alabama",+All!S241,0))</f>
        <v>Alabama</v>
      </c>
      <c r="T7" s="706" t="str">
        <f>IF(+All!$F241="Alabama",+All!T241,IF(+All!$H241="Alabama",+All!T241,0))</f>
        <v>Florida</v>
      </c>
      <c r="U7" s="707" t="str">
        <f>IF(+All!$F241="Alabama",+All!U241,IF(+All!$H241="Alabama",+All!U241,0))</f>
        <v>W</v>
      </c>
      <c r="V7" s="706"/>
      <c r="W7" s="707"/>
      <c r="X7" s="706"/>
      <c r="Y7" s="707"/>
      <c r="Z7" s="706"/>
      <c r="AA7" s="707"/>
      <c r="AB7" s="706"/>
      <c r="AC7" s="707"/>
      <c r="AD7" s="706"/>
      <c r="AE7" s="707"/>
      <c r="AF7" s="706"/>
      <c r="AG7" s="707"/>
      <c r="AH7" s="706"/>
      <c r="AI7" s="707"/>
      <c r="AJ7" s="706"/>
      <c r="AK7" s="707"/>
      <c r="AQ7" s="480"/>
      <c r="AR7" s="482"/>
      <c r="AS7" s="483"/>
      <c r="AT7" s="483"/>
      <c r="AU7" s="482"/>
      <c r="AV7" s="483"/>
      <c r="AW7" s="484"/>
      <c r="AX7" s="483"/>
      <c r="AY7" s="88"/>
      <c r="AZ7" s="89"/>
      <c r="BA7" s="90"/>
      <c r="BB7" s="90"/>
      <c r="BC7" s="91"/>
      <c r="BD7" s="482"/>
      <c r="BE7" s="483"/>
      <c r="BF7" s="483"/>
      <c r="BG7" s="482"/>
      <c r="BH7" s="483"/>
      <c r="BI7" s="484"/>
      <c r="BJ7" s="92"/>
      <c r="BK7" s="93"/>
    </row>
    <row r="8" spans="1:71" ht="16.25" customHeight="1" x14ac:dyDescent="0.8">
      <c r="A8" s="70">
        <f>IF(+All!$F316="Alabama",+All!A316,IF(+All!$H316="Alabama",+All!A316,0))</f>
        <v>4</v>
      </c>
      <c r="B8" s="480" t="str">
        <f>IF(+All!$F316="Alabama",+All!B316,IF(+All!$H316="Alabama",+All!B316,0))</f>
        <v>Sat</v>
      </c>
      <c r="C8" s="72">
        <f>IF(+All!$F316="Alabama",+All!C316,IF(+All!$H316="Alabama",+All!C316,0))</f>
        <v>44464</v>
      </c>
      <c r="D8" s="73">
        <f>IF(+All!$F316="Alabama",+All!D316,IF(+All!$H316="Alabama",+All!D316,0))</f>
        <v>0.8125</v>
      </c>
      <c r="E8" s="707" t="str">
        <f>IF(+All!$F316="Alabama",+All!E316,IF(+All!$H316="Alabama",+All!E316,0))</f>
        <v>SEC</v>
      </c>
      <c r="F8" s="75" t="str">
        <f>IF(+All!$F316="Alabama",+All!F316,IF(+All!$H316="Alabama",+All!F316,0))</f>
        <v>Southern Miss</v>
      </c>
      <c r="G8" s="76" t="str">
        <f>IF(+All!$F316="Alabama",+All!G316,IF(+All!$H316="Alabama",+All!G316,0))</f>
        <v>CUSA</v>
      </c>
      <c r="H8" s="75" t="str">
        <f>IF(+All!$F316="Alabama",+All!H316,IF(+All!$H316="Alabama",+All!H316,0))</f>
        <v>Alabama</v>
      </c>
      <c r="I8" s="76" t="str">
        <f>IF(+All!$F316="Alabama",+All!I316,IF(+All!$H316="Alabama",+All!I316,0))</f>
        <v>SEC</v>
      </c>
      <c r="J8" s="706" t="str">
        <f>IF(+All!$F316="Alabama",+All!J316,IF(+All!$H316="Alabama",+All!J316,0))</f>
        <v>Alabama</v>
      </c>
      <c r="K8" s="707" t="str">
        <f>IF(+All!$F316="Alabama",+All!K316,IF(+All!$H316="Alabama",+All!K316,0))</f>
        <v>Southern Miss</v>
      </c>
      <c r="L8" s="78">
        <f>IF(+All!$F316="Alabama",+All!L316,IF(+All!$H316="Alabama",+All!L316,0))</f>
        <v>45</v>
      </c>
      <c r="M8" s="79">
        <f>IF(+All!$F316="Alabama",+All!M316,IF(+All!$H316="Alabama",+All!M316,0))</f>
        <v>58</v>
      </c>
      <c r="N8" s="706" t="str">
        <f>IF(+All!$F316="Alabama",+All!N316,IF(+All!$H316="Alabama",+All!N316,0))</f>
        <v>Alabama</v>
      </c>
      <c r="O8" s="708">
        <f>IF(+All!$F316="Alabama",+All!O316,IF(+All!$H316="Alabama",+All!O316,0))</f>
        <v>63</v>
      </c>
      <c r="P8" s="708" t="str">
        <f>IF(+All!$F316="Alabama",+All!P316,IF(+All!$H316="Alabama",+All!P316,0))</f>
        <v>Southern Miss</v>
      </c>
      <c r="Q8" s="707">
        <f>IF(+All!$F316="Alabama",+All!Q316,IF(+All!$H316="Alabama",+All!Q316,0))</f>
        <v>14</v>
      </c>
      <c r="R8" s="706" t="str">
        <f>IF(+All!$F316="Alabama",+All!R316,IF(+All!$H316="Alabama",+All!R316,0))</f>
        <v>Alabama</v>
      </c>
      <c r="S8" s="708" t="str">
        <f>IF(+All!$F316="Alabama",+All!S316,IF(+All!$H316="Alabama",+All!S316,0))</f>
        <v>Southern Miss</v>
      </c>
      <c r="T8" s="706" t="str">
        <f>IF(+All!$F316="Alabama",+All!T316,IF(+All!$H316="Alabama",+All!T316,0))</f>
        <v>Alabama</v>
      </c>
      <c r="U8" s="707" t="str">
        <f>IF(+All!$F316="Alabama",+All!U316,IF(+All!$H316="Alabama",+All!U316,0))</f>
        <v>W</v>
      </c>
      <c r="V8" s="706"/>
      <c r="W8" s="707"/>
      <c r="X8" s="706"/>
      <c r="Y8" s="707"/>
      <c r="Z8" s="706"/>
      <c r="AA8" s="707"/>
      <c r="AB8" s="706"/>
      <c r="AC8" s="707"/>
      <c r="AD8" s="706"/>
      <c r="AE8" s="707"/>
      <c r="AF8" s="706"/>
      <c r="AG8" s="707"/>
      <c r="AH8" s="706"/>
      <c r="AI8" s="707"/>
      <c r="AJ8" s="706"/>
      <c r="AK8" s="707"/>
      <c r="AQ8" s="480"/>
      <c r="AR8" s="482"/>
      <c r="AS8" s="483"/>
      <c r="AT8" s="483"/>
      <c r="AU8" s="482"/>
      <c r="AV8" s="483"/>
      <c r="AW8" s="484"/>
      <c r="AX8" s="483"/>
      <c r="AY8" s="88"/>
      <c r="AZ8" s="89"/>
      <c r="BA8" s="90"/>
      <c r="BB8" s="90"/>
      <c r="BC8" s="91"/>
      <c r="BD8" s="482"/>
      <c r="BE8" s="483"/>
      <c r="BF8" s="483"/>
      <c r="BG8" s="482"/>
      <c r="BH8" s="483"/>
      <c r="BI8" s="484"/>
      <c r="BJ8" s="92"/>
      <c r="BK8" s="93"/>
    </row>
    <row r="9" spans="1:71" ht="16.25" customHeight="1" x14ac:dyDescent="0.8">
      <c r="A9" s="70">
        <f>IF(+All!$F381="Alabama",+All!A381,IF(+All!$H381="Alabama",+All!A381,0))</f>
        <v>5</v>
      </c>
      <c r="B9" s="480" t="str">
        <f>IF(+All!$F381="Alabama",+All!B381,IF(+All!$H381="Alabama",+All!B381,0))</f>
        <v>Sat</v>
      </c>
      <c r="C9" s="72">
        <f>IF(+All!$F381="Alabama",+All!C381,IF(+All!$H381="Alabama",+All!C381,0))</f>
        <v>44471</v>
      </c>
      <c r="D9" s="73">
        <f>IF(+All!$F381="Alabama",+All!D381,IF(+All!$H381="Alabama",+All!D381,0))</f>
        <v>0.64583333333333337</v>
      </c>
      <c r="E9" s="707" t="str">
        <f>IF(+All!$F381="Alabama",+All!E381,IF(+All!$H381="Alabama",+All!E381,0))</f>
        <v>ABC</v>
      </c>
      <c r="F9" s="75" t="str">
        <f>IF(+All!$F381="Alabama",+All!F381,IF(+All!$H381="Alabama",+All!F381,0))</f>
        <v>Mississippi</v>
      </c>
      <c r="G9" s="76" t="str">
        <f>IF(+All!$F381="Alabama",+All!G381,IF(+All!$H381="Alabama",+All!G381,0))</f>
        <v>SEC</v>
      </c>
      <c r="H9" s="75" t="str">
        <f>IF(+All!$F381="Alabama",+All!H381,IF(+All!$H381="Alabama",+All!H381,0))</f>
        <v>Alabama</v>
      </c>
      <c r="I9" s="76" t="str">
        <f>IF(+All!$F381="Alabama",+All!I381,IF(+All!$H381="Alabama",+All!I381,0))</f>
        <v>SEC</v>
      </c>
      <c r="J9" s="706" t="str">
        <f>IF(+All!$F381="Alabama",+All!J381,IF(+All!$H381="Alabama",+All!J381,0))</f>
        <v>Alabama</v>
      </c>
      <c r="K9" s="707" t="str">
        <f>IF(+All!$F381="Alabama",+All!K381,IF(+All!$H381="Alabama",+All!K381,0))</f>
        <v>Mississippi</v>
      </c>
      <c r="L9" s="78">
        <f>IF(+All!$F381="Alabama",+All!L381,IF(+All!$H381="Alabama",+All!L381,0))</f>
        <v>14.5</v>
      </c>
      <c r="M9" s="79">
        <f>IF(+All!$F381="Alabama",+All!M381,IF(+All!$H381="Alabama",+All!M381,0))</f>
        <v>79.5</v>
      </c>
      <c r="N9" s="706" t="str">
        <f>IF(+All!$F381="Alabama",+All!N381,IF(+All!$H381="Alabama",+All!N381,0))</f>
        <v>Alabama</v>
      </c>
      <c r="O9" s="708">
        <f>IF(+All!$F381="Alabama",+All!O381,IF(+All!$H381="Alabama",+All!O381,0))</f>
        <v>42</v>
      </c>
      <c r="P9" s="708" t="str">
        <f>IF(+All!$F381="Alabama",+All!P381,IF(+All!$H381="Alabama",+All!P381,0))</f>
        <v>Mississippi</v>
      </c>
      <c r="Q9" s="707">
        <f>IF(+All!$F381="Alabama",+All!Q381,IF(+All!$H381="Alabama",+All!Q381,0))</f>
        <v>21</v>
      </c>
      <c r="R9" s="706" t="str">
        <f>IF(+All!$F381="Alabama",+All!R381,IF(+All!$H381="Alabama",+All!R381,0))</f>
        <v>Alabama</v>
      </c>
      <c r="S9" s="708" t="str">
        <f>IF(+All!$F381="Alabama",+All!S381,IF(+All!$H381="Alabama",+All!S381,0))</f>
        <v>Mississippi</v>
      </c>
      <c r="T9" s="706" t="str">
        <f>IF(+All!$F381="Alabama",+All!T381,IF(+All!$H381="Alabama",+All!T381,0))</f>
        <v>Mississippi</v>
      </c>
      <c r="U9" s="707" t="str">
        <f>IF(+All!$F381="Alabama",+All!U381,IF(+All!$H381="Alabama",+All!U381,0))</f>
        <v>L</v>
      </c>
      <c r="V9" s="706"/>
      <c r="W9" s="707"/>
      <c r="X9" s="706"/>
      <c r="Y9" s="707"/>
      <c r="Z9" s="706"/>
      <c r="AA9" s="707"/>
      <c r="AB9" s="706"/>
      <c r="AC9" s="707"/>
      <c r="AD9" s="706"/>
      <c r="AE9" s="707"/>
      <c r="AF9" s="706"/>
      <c r="AG9" s="707"/>
      <c r="AH9" s="706"/>
      <c r="AI9" s="707"/>
      <c r="AJ9" s="706"/>
      <c r="AK9" s="707"/>
      <c r="AQ9" s="480"/>
      <c r="AR9" s="482"/>
      <c r="AS9" s="483"/>
      <c r="AT9" s="483"/>
      <c r="AU9" s="482"/>
      <c r="AV9" s="483"/>
      <c r="AW9" s="484"/>
      <c r="AX9" s="483"/>
      <c r="AY9" s="88"/>
      <c r="AZ9" s="89"/>
      <c r="BA9" s="90"/>
      <c r="BB9" s="90"/>
      <c r="BC9" s="91"/>
      <c r="BD9" s="482"/>
      <c r="BE9" s="483"/>
      <c r="BF9" s="483"/>
      <c r="BG9" s="482"/>
      <c r="BH9" s="483"/>
      <c r="BI9" s="484"/>
      <c r="BJ9" s="92"/>
      <c r="BK9" s="93"/>
    </row>
    <row r="10" spans="1:71" ht="16.25" customHeight="1" x14ac:dyDescent="0.8">
      <c r="A10" s="70">
        <f>IF(+All!$F447="Alabama",+All!A447,IF(+All!$H447="Alabama",+All!A447,0))</f>
        <v>6</v>
      </c>
      <c r="B10" s="480" t="str">
        <f>IF(+All!$F447="Alabama",+All!B447,IF(+All!$H447="Alabama",+All!B447,0))</f>
        <v>Sat</v>
      </c>
      <c r="C10" s="72">
        <f>IF(+All!$F447="Alabama",+All!C447,IF(+All!$H447="Alabama",+All!C447,0))</f>
        <v>44478</v>
      </c>
      <c r="D10" s="73">
        <f>IF(+All!$F447="Alabama",+All!D447,IF(+All!$H447="Alabama",+All!D447,0))</f>
        <v>0.83333333333333337</v>
      </c>
      <c r="E10" s="707" t="str">
        <f>IF(+All!$F447="Alabama",+All!E447,IF(+All!$H447="Alabama",+All!E447,0))</f>
        <v>CBSSN</v>
      </c>
      <c r="F10" s="75" t="str">
        <f>IF(+All!$F447="Alabama",+All!F447,IF(+All!$H447="Alabama",+All!F447,0))</f>
        <v>Alabama</v>
      </c>
      <c r="G10" s="76" t="str">
        <f>IF(+All!$F447="Alabama",+All!G447,IF(+All!$H447="Alabama",+All!G447,0))</f>
        <v>SEC</v>
      </c>
      <c r="H10" s="75" t="str">
        <f>IF(+All!$F447="Alabama",+All!H447,IF(+All!$H447="Alabama",+All!H447,0))</f>
        <v>Texas A&amp;M</v>
      </c>
      <c r="I10" s="76" t="str">
        <f>IF(+All!$F447="Alabama",+All!I447,IF(+All!$H447="Alabama",+All!I447,0))</f>
        <v>SEC</v>
      </c>
      <c r="J10" s="706" t="str">
        <f>IF(+All!$F447="Alabama",+All!J447,IF(+All!$H447="Alabama",+All!J447,0))</f>
        <v>Alabama</v>
      </c>
      <c r="K10" s="707" t="str">
        <f>IF(+All!$F447="Alabama",+All!K447,IF(+All!$H447="Alabama",+All!K447,0))</f>
        <v>Texas A&amp;M</v>
      </c>
      <c r="L10" s="78">
        <f>IF(+All!$F447="Alabama",+All!L447,IF(+All!$H447="Alabama",+All!L447,0))</f>
        <v>17.5</v>
      </c>
      <c r="M10" s="79">
        <f>IF(+All!$F447="Alabama",+All!M447,IF(+All!$H447="Alabama",+All!M447,0))</f>
        <v>51</v>
      </c>
      <c r="N10" s="706" t="str">
        <f>IF(+All!$F447="Alabama",+All!N447,IF(+All!$H447="Alabama",+All!N447,0))</f>
        <v>Texas A&amp;M</v>
      </c>
      <c r="O10" s="708">
        <f>IF(+All!$F447="Alabama",+All!O447,IF(+All!$H447="Alabama",+All!O447,0))</f>
        <v>41</v>
      </c>
      <c r="P10" s="708" t="str">
        <f>IF(+All!$F447="Alabama",+All!P447,IF(+All!$H447="Alabama",+All!P447,0))</f>
        <v>Alabama</v>
      </c>
      <c r="Q10" s="707">
        <f>IF(+All!$F447="Alabama",+All!Q447,IF(+All!$H447="Alabama",+All!Q447,0))</f>
        <v>38</v>
      </c>
      <c r="R10" s="706" t="str">
        <f>IF(+All!$F447="Alabama",+All!R447,IF(+All!$H447="Alabama",+All!R447,0))</f>
        <v>Texas A&amp;M</v>
      </c>
      <c r="S10" s="708" t="str">
        <f>IF(+All!$F447="Alabama",+All!S447,IF(+All!$H447="Alabama",+All!S447,0))</f>
        <v>Alabama</v>
      </c>
      <c r="T10" s="706" t="str">
        <f>IF(+All!$F447="Alabama",+All!T447,IF(+All!$H447="Alabama",+All!T447,0))</f>
        <v>Alabama</v>
      </c>
      <c r="U10" s="707" t="str">
        <f>IF(+All!$F447="Alabama",+All!U447,IF(+All!$H447="Alabama",+All!U447,0))</f>
        <v>L</v>
      </c>
      <c r="V10" s="706"/>
      <c r="W10" s="707"/>
      <c r="X10" s="706"/>
      <c r="Y10" s="707"/>
      <c r="Z10" s="706"/>
      <c r="AA10" s="707"/>
      <c r="AB10" s="706"/>
      <c r="AC10" s="707"/>
      <c r="AD10" s="706"/>
      <c r="AE10" s="707"/>
      <c r="AF10" s="706"/>
      <c r="AG10" s="707"/>
      <c r="AH10" s="706"/>
      <c r="AI10" s="707"/>
      <c r="AJ10" s="706"/>
      <c r="AK10" s="707"/>
      <c r="AQ10" s="480"/>
      <c r="AR10" s="482"/>
      <c r="AS10" s="483"/>
      <c r="AT10" s="483"/>
      <c r="AU10" s="482"/>
      <c r="AV10" s="483"/>
      <c r="AW10" s="484"/>
      <c r="AX10" s="483"/>
      <c r="AY10" s="88"/>
      <c r="AZ10" s="89"/>
      <c r="BA10" s="90"/>
      <c r="BB10" s="90"/>
      <c r="BC10" s="91"/>
      <c r="BD10" s="482"/>
      <c r="BE10" s="483"/>
      <c r="BF10" s="483"/>
      <c r="BG10" s="482"/>
      <c r="BH10" s="483"/>
      <c r="BI10" s="484"/>
      <c r="BJ10" s="92"/>
      <c r="BK10" s="93"/>
    </row>
    <row r="11" spans="1:71" ht="16.25" customHeight="1" x14ac:dyDescent="0.8">
      <c r="A11" s="70">
        <f>IF(+All!$F524="Alabama",+All!A524,IF(+All!$H524="Alabama",+All!A524,0))</f>
        <v>7</v>
      </c>
      <c r="B11" s="480" t="str">
        <f>IF(+All!$F524="Alabama",+All!B524,IF(+All!$H524="Alabama",+All!B524,0))</f>
        <v>Sat</v>
      </c>
      <c r="C11" s="72">
        <f>IF(+All!$F524="Alabama",+All!C524,IF(+All!$H524="Alabama",+All!C524,0))</f>
        <v>44485</v>
      </c>
      <c r="D11" s="73">
        <f>IF(+All!$F524="Alabama",+All!D524,IF(+All!$H524="Alabama",+All!D524,0))</f>
        <v>0.79166666666666663</v>
      </c>
      <c r="E11" s="707" t="str">
        <f>IF(+All!$F524="Alabama",+All!E524,IF(+All!$H524="Alabama",+All!E524,0))</f>
        <v>SEC</v>
      </c>
      <c r="F11" s="75" t="str">
        <f>IF(+All!$F524="Alabama",+All!F524,IF(+All!$H524="Alabama",+All!F524,0))</f>
        <v>Alabama</v>
      </c>
      <c r="G11" s="76" t="str">
        <f>IF(+All!$F524="Alabama",+All!G524,IF(+All!$H524="Alabama",+All!G524,0))</f>
        <v>SEC</v>
      </c>
      <c r="H11" s="75" t="str">
        <f>IF(+All!$F524="Alabama",+All!H524,IF(+All!$H524="Alabama",+All!H524,0))</f>
        <v>Mississippi State</v>
      </c>
      <c r="I11" s="76" t="str">
        <f>IF(+All!$F524="Alabama",+All!I524,IF(+All!$H524="Alabama",+All!I524,0))</f>
        <v>SEC</v>
      </c>
      <c r="J11" s="706" t="str">
        <f>IF(+All!$F524="Alabama",+All!J524,IF(+All!$H524="Alabama",+All!J524,0))</f>
        <v>Alabama</v>
      </c>
      <c r="K11" s="707" t="str">
        <f>IF(+All!$F524="Alabama",+All!K524,IF(+All!$H524="Alabama",+All!K524,0))</f>
        <v>Mississippi State</v>
      </c>
      <c r="L11" s="78">
        <f>IF(+All!$F524="Alabama",+All!L524,IF(+All!$H524="Alabama",+All!L524,0))</f>
        <v>17</v>
      </c>
      <c r="M11" s="79">
        <f>IF(+All!$F524="Alabama",+All!M524,IF(+All!$H524="Alabama",+All!M524,0))</f>
        <v>57.5</v>
      </c>
      <c r="N11" s="706" t="str">
        <f>IF(+All!$F524="Alabama",+All!N524,IF(+All!$H524="Alabama",+All!N524,0))</f>
        <v>Alabama</v>
      </c>
      <c r="O11" s="708">
        <f>IF(+All!$F524="Alabama",+All!O524,IF(+All!$H524="Alabama",+All!O524,0))</f>
        <v>49</v>
      </c>
      <c r="P11" s="708" t="str">
        <f>IF(+All!$F524="Alabama",+All!P524,IF(+All!$H524="Alabama",+All!P524,0))</f>
        <v>Mississippi State</v>
      </c>
      <c r="Q11" s="707">
        <f>IF(+All!$F524="Alabama",+All!Q524,IF(+All!$H524="Alabama",+All!Q524,0))</f>
        <v>9</v>
      </c>
      <c r="R11" s="706" t="str">
        <f>IF(+All!$F524="Alabama",+All!R524,IF(+All!$H524="Alabama",+All!R524,0))</f>
        <v>Alabama</v>
      </c>
      <c r="S11" s="708" t="str">
        <f>IF(+All!$F524="Alabama",+All!S524,IF(+All!$H524="Alabama",+All!S524,0))</f>
        <v>Mississippi State</v>
      </c>
      <c r="T11" s="706" t="str">
        <f>IF(+All!$F524="Alabama",+All!T524,IF(+All!$H524="Alabama",+All!T524,0))</f>
        <v>Alabama</v>
      </c>
      <c r="U11" s="707" t="str">
        <f>IF(+All!$F524="Alabama",+All!U524,IF(+All!$H524="Alabama",+All!U524,0))</f>
        <v>W</v>
      </c>
      <c r="V11" s="706"/>
      <c r="W11" s="707"/>
      <c r="X11" s="706"/>
      <c r="Y11" s="707"/>
      <c r="Z11" s="706"/>
      <c r="AA11" s="707"/>
      <c r="AB11" s="706"/>
      <c r="AC11" s="707"/>
      <c r="AD11" s="706"/>
      <c r="AE11" s="707"/>
      <c r="AF11" s="706"/>
      <c r="AG11" s="707"/>
      <c r="AH11" s="706"/>
      <c r="AI11" s="707"/>
      <c r="AJ11" s="706"/>
      <c r="AK11" s="707"/>
      <c r="AQ11" s="480"/>
      <c r="AR11" s="482"/>
      <c r="AS11" s="483"/>
      <c r="AT11" s="483"/>
      <c r="AU11" s="482"/>
      <c r="AV11" s="483"/>
      <c r="AW11" s="484"/>
      <c r="AX11" s="483"/>
      <c r="AY11" s="88"/>
      <c r="AZ11" s="89"/>
      <c r="BA11" s="90"/>
      <c r="BB11" s="90"/>
      <c r="BC11" s="91"/>
      <c r="BD11" s="482"/>
      <c r="BE11" s="483"/>
      <c r="BF11" s="483"/>
      <c r="BG11" s="482"/>
      <c r="BH11" s="483"/>
      <c r="BI11" s="484"/>
      <c r="BJ11" s="92"/>
      <c r="BK11" s="93"/>
    </row>
    <row r="12" spans="1:71" ht="16.25" customHeight="1" x14ac:dyDescent="0.8">
      <c r="A12" s="70">
        <f>IF(+All!$F604="Alabama",+All!A604,IF(+All!$H604="Alabama",+All!A604,0))</f>
        <v>8</v>
      </c>
      <c r="B12" s="480" t="str">
        <f>IF(+All!$F604="Alabama",+All!B604,IF(+All!$H604="Alabama",+All!B604,0))</f>
        <v>Sat</v>
      </c>
      <c r="C12" s="72">
        <f>IF(+All!$F604="Alabama",+All!C604,IF(+All!$H604="Alabama",+All!C604,0))</f>
        <v>44492</v>
      </c>
      <c r="D12" s="73">
        <f>IF(+All!$F604="Alabama",+All!D604,IF(+All!$H604="Alabama",+All!D604,0))</f>
        <v>0.79166666666666663</v>
      </c>
      <c r="E12" s="707" t="str">
        <f>IF(+All!$F604="Alabama",+All!E604,IF(+All!$H604="Alabama",+All!E604,0))</f>
        <v>ESPN</v>
      </c>
      <c r="F12" s="75" t="str">
        <f>IF(+All!$F604="Alabama",+All!F604,IF(+All!$H604="Alabama",+All!F604,0))</f>
        <v>Tennessee</v>
      </c>
      <c r="G12" s="76" t="str">
        <f>IF(+All!$F604="Alabama",+All!G604,IF(+All!$H604="Alabama",+All!G604,0))</f>
        <v>SEC</v>
      </c>
      <c r="H12" s="75" t="str">
        <f>IF(+All!$F604="Alabama",+All!H604,IF(+All!$H604="Alabama",+All!H604,0))</f>
        <v>Alabama</v>
      </c>
      <c r="I12" s="76" t="str">
        <f>IF(+All!$F604="Alabama",+All!I604,IF(+All!$H604="Alabama",+All!I604,0))</f>
        <v>SEC</v>
      </c>
      <c r="J12" s="706" t="str">
        <f>IF(+All!$F604="Alabama",+All!J604,IF(+All!$H604="Alabama",+All!J604,0))</f>
        <v>Alabama</v>
      </c>
      <c r="K12" s="707" t="str">
        <f>IF(+All!$F604="Alabama",+All!K604,IF(+All!$H604="Alabama",+All!K604,0))</f>
        <v>Tennessee</v>
      </c>
      <c r="L12" s="78">
        <f>IF(+All!$F604="Alabama",+All!L604,IF(+All!$H604="Alabama",+All!L604,0))</f>
        <v>25</v>
      </c>
      <c r="M12" s="79">
        <f>IF(+All!$F604="Alabama",+All!M604,IF(+All!$H604="Alabama",+All!M604,0))</f>
        <v>67</v>
      </c>
      <c r="N12" s="706" t="str">
        <f>IF(+All!$F604="Alabama",+All!N604,IF(+All!$H604="Alabama",+All!N604,0))</f>
        <v>Alabama</v>
      </c>
      <c r="O12" s="708">
        <f>IF(+All!$F604="Alabama",+All!O604,IF(+All!$H604="Alabama",+All!O604,0))</f>
        <v>52</v>
      </c>
      <c r="P12" s="708" t="str">
        <f>IF(+All!$F604="Alabama",+All!P604,IF(+All!$H604="Alabama",+All!P604,0))</f>
        <v>Tennessee</v>
      </c>
      <c r="Q12" s="707">
        <f>IF(+All!$F604="Alabama",+All!Q604,IF(+All!$H604="Alabama",+All!Q604,0))</f>
        <v>24</v>
      </c>
      <c r="R12" s="706" t="str">
        <f>IF(+All!$F604="Alabama",+All!R604,IF(+All!$H604="Alabama",+All!R604,0))</f>
        <v>Alabama</v>
      </c>
      <c r="S12" s="708" t="str">
        <f>IF(+All!$F604="Alabama",+All!S604,IF(+All!$H604="Alabama",+All!S604,0))</f>
        <v>Tennessee</v>
      </c>
      <c r="T12" s="706" t="str">
        <f>IF(+All!$F604="Alabama",+All!T604,IF(+All!$H604="Alabama",+All!T604,0))</f>
        <v>Alabama</v>
      </c>
      <c r="U12" s="707" t="str">
        <f>IF(+All!$F604="Alabama",+All!U604,IF(+All!$H604="Alabama",+All!U604,0))</f>
        <v>W</v>
      </c>
      <c r="V12" s="706"/>
      <c r="W12" s="707"/>
      <c r="X12" s="706"/>
      <c r="Y12" s="707"/>
      <c r="Z12" s="706"/>
      <c r="AA12" s="707"/>
      <c r="AB12" s="706"/>
      <c r="AC12" s="707"/>
      <c r="AD12" s="706"/>
      <c r="AE12" s="707"/>
      <c r="AF12" s="706"/>
      <c r="AG12" s="707"/>
      <c r="AH12" s="706"/>
      <c r="AI12" s="707"/>
      <c r="AJ12" s="706"/>
      <c r="AK12" s="707"/>
      <c r="AQ12" s="480"/>
      <c r="AR12" s="482"/>
      <c r="AS12" s="483"/>
      <c r="AT12" s="483"/>
      <c r="AU12" s="482"/>
      <c r="AV12" s="483"/>
      <c r="AW12" s="484"/>
      <c r="AX12" s="483"/>
      <c r="AY12" s="88"/>
      <c r="AZ12" s="89"/>
      <c r="BA12" s="90"/>
      <c r="BB12" s="90"/>
      <c r="BC12" s="91"/>
      <c r="BD12" s="482"/>
      <c r="BE12" s="483"/>
      <c r="BF12" s="483"/>
      <c r="BG12" s="482"/>
      <c r="BH12" s="483"/>
      <c r="BI12" s="484"/>
      <c r="BJ12" s="92"/>
      <c r="BK12" s="93"/>
    </row>
    <row r="13" spans="1:71" ht="16.25" customHeight="1" x14ac:dyDescent="0.8">
      <c r="A13" s="70">
        <f>IF(+All!$F687="Alabama",+All!A687,IF(+All!$H687="Alabama",+All!A687,0))</f>
        <v>9</v>
      </c>
      <c r="B13" s="480" t="str">
        <f>IF(+All!$F687="Alabama",+All!B687,IF(+All!$H687="Alabama",+All!B687,0))</f>
        <v>Sat</v>
      </c>
      <c r="C13" s="72">
        <f>IF(+All!$F687="Alabama",+All!C687,IF(+All!$H687="Alabama",+All!C687,0))</f>
        <v>44499</v>
      </c>
      <c r="D13" s="73">
        <f>IF(+All!$F687="Alabama",+All!D687,IF(+All!$H687="Alabama",+All!D687,0))</f>
        <v>0</v>
      </c>
      <c r="E13" s="707">
        <f>IF(+All!$F687="Alabama",+All!E687,IF(+All!$H687="Alabama",+All!E687,0))</f>
        <v>0</v>
      </c>
      <c r="F13" s="75" t="str">
        <f>IF(+All!$F687="Alabama",+All!F687,IF(+All!$H687="Alabama",+All!F687,0))</f>
        <v>Alabama</v>
      </c>
      <c r="G13" s="76" t="str">
        <f>IF(+All!$F687="Alabama",+All!G687,IF(+All!$H687="Alabama",+All!G687,0))</f>
        <v>SEC</v>
      </c>
      <c r="H13" s="75" t="str">
        <f>IF(+All!$F687="Alabama",+All!H687,IF(+All!$H687="Alabama",+All!H687,0))</f>
        <v>Open</v>
      </c>
      <c r="I13" s="76" t="str">
        <f>IF(+All!$F687="Alabama",+All!I687,IF(+All!$H687="Alabama",+All!I687,0))</f>
        <v>ZZZ</v>
      </c>
      <c r="J13" s="706">
        <f>IF(+All!$F687="Alabama",+All!J687,IF(+All!$H687="Alabama",+All!J687,0))</f>
        <v>0</v>
      </c>
      <c r="K13" s="707" t="str">
        <f>IF(+All!$F687="Alabama",+All!K687,IF(+All!$H687="Alabama",+All!K687,0))</f>
        <v>Alabama</v>
      </c>
      <c r="L13" s="78">
        <f>IF(+All!$F687="Alabama",+All!L687,IF(+All!$H687="Alabama",+All!L687,0))</f>
        <v>0</v>
      </c>
      <c r="M13" s="79">
        <f>IF(+All!$F687="Alabama",+All!M687,IF(+All!$H687="Alabama",+All!M687,0))</f>
        <v>0</v>
      </c>
      <c r="N13" s="706">
        <f>IF(+All!$F687="Alabama",+All!N687,IF(+All!$H687="Alabama",+All!N687,0))</f>
        <v>0</v>
      </c>
      <c r="O13" s="708">
        <f>IF(+All!$F687="Alabama",+All!O687,IF(+All!$H687="Alabama",+All!O687,0))</f>
        <v>0</v>
      </c>
      <c r="P13" s="708">
        <f>IF(+All!$F687="Alabama",+All!P687,IF(+All!$H687="Alabama",+All!P687,0))</f>
        <v>0</v>
      </c>
      <c r="Q13" s="707">
        <f>IF(+All!$F687="Alabama",+All!Q687,IF(+All!$H687="Alabama",+All!Q687,0))</f>
        <v>0</v>
      </c>
      <c r="R13" s="706">
        <f>IF(+All!$F687="Alabama",+All!R687,IF(+All!$H687="Alabama",+All!R687,0))</f>
        <v>0</v>
      </c>
      <c r="S13" s="708">
        <f>IF(+All!$F687="Alabama",+All!S687,IF(+All!$H687="Alabama",+All!S687,0))</f>
        <v>0</v>
      </c>
      <c r="T13" s="706">
        <f>IF(+All!$F687="Alabama",+All!T687,IF(+All!$H687="Alabama",+All!T687,0))</f>
        <v>0</v>
      </c>
      <c r="U13" s="707">
        <f>IF(+All!$F687="Alabama",+All!U687,IF(+All!$H687="Alabama",+All!U687,0))</f>
        <v>0</v>
      </c>
      <c r="V13" s="706"/>
      <c r="W13" s="707"/>
      <c r="X13" s="706"/>
      <c r="Y13" s="707"/>
      <c r="Z13" s="706"/>
      <c r="AA13" s="707"/>
      <c r="AB13" s="706"/>
      <c r="AC13" s="707"/>
      <c r="AD13" s="706"/>
      <c r="AE13" s="707"/>
      <c r="AF13" s="706"/>
      <c r="AG13" s="707"/>
      <c r="AH13" s="706"/>
      <c r="AI13" s="707"/>
      <c r="AJ13" s="706"/>
      <c r="AK13" s="707"/>
      <c r="AQ13" s="480"/>
      <c r="AR13" s="482"/>
      <c r="AS13" s="483"/>
      <c r="AT13" s="483"/>
      <c r="AU13" s="482"/>
      <c r="AV13" s="483"/>
      <c r="AW13" s="484"/>
      <c r="AX13" s="483"/>
      <c r="AY13" s="88"/>
      <c r="AZ13" s="89"/>
      <c r="BA13" s="90"/>
      <c r="BB13" s="90"/>
      <c r="BC13" s="91"/>
      <c r="BD13" s="482"/>
      <c r="BE13" s="483"/>
      <c r="BF13" s="483"/>
      <c r="BG13" s="482"/>
      <c r="BH13" s="483"/>
      <c r="BI13" s="484"/>
      <c r="BJ13" s="92"/>
      <c r="BK13" s="93"/>
    </row>
    <row r="14" spans="1:71" ht="16.25" customHeight="1" x14ac:dyDescent="0.8">
      <c r="A14" s="70">
        <f>IF(+All!$F762="Alabama",+All!A762,IF(+All!$H762="Alabama",+All!A762,0))</f>
        <v>10</v>
      </c>
      <c r="B14" s="480" t="str">
        <f>IF(+All!$F762="Alabama",+All!B762,IF(+All!$H762="Alabama",+All!B762,0))</f>
        <v>Sat</v>
      </c>
      <c r="C14" s="72">
        <f>IF(+All!$F762="Alabama",+All!C762,IF(+All!$H762="Alabama",+All!C762,0))</f>
        <v>44506</v>
      </c>
      <c r="D14" s="73">
        <f>IF(+All!$F762="Alabama",+All!D762,IF(+All!$H762="Alabama",+All!D762,0))</f>
        <v>0.79166666666666663</v>
      </c>
      <c r="E14" s="707" t="str">
        <f>IF(+All!$F762="Alabama",+All!E762,IF(+All!$H762="Alabama",+All!E762,0))</f>
        <v>ESPN</v>
      </c>
      <c r="F14" s="75" t="str">
        <f>IF(+All!$F762="Alabama",+All!F762,IF(+All!$H762="Alabama",+All!F762,0))</f>
        <v>LSU</v>
      </c>
      <c r="G14" s="76" t="str">
        <f>IF(+All!$F762="Alabama",+All!G762,IF(+All!$H762="Alabama",+All!G762,0))</f>
        <v>SEC</v>
      </c>
      <c r="H14" s="75" t="str">
        <f>IF(+All!$F762="Alabama",+All!H762,IF(+All!$H762="Alabama",+All!H762,0))</f>
        <v>Alabama</v>
      </c>
      <c r="I14" s="76" t="str">
        <f>IF(+All!$F762="Alabama",+All!I762,IF(+All!$H762="Alabama",+All!I762,0))</f>
        <v>SEC</v>
      </c>
      <c r="J14" s="706" t="str">
        <f>IF(+All!$F762="Alabama",+All!J762,IF(+All!$H762="Alabama",+All!J762,0))</f>
        <v>Alabama</v>
      </c>
      <c r="K14" s="707" t="str">
        <f>IF(+All!$F762="Alabama",+All!K762,IF(+All!$H762="Alabama",+All!K762,0))</f>
        <v>LSU</v>
      </c>
      <c r="L14" s="78">
        <f>IF(+All!$F762="Alabama",+All!L762,IF(+All!$H762="Alabama",+All!L762,0))</f>
        <v>28.5</v>
      </c>
      <c r="M14" s="79">
        <f>IF(+All!$F762="Alabama",+All!M762,IF(+All!$H762="Alabama",+All!M762,0))</f>
        <v>56</v>
      </c>
      <c r="N14" s="706" t="str">
        <f>IF(+All!$F762="Alabama",+All!N762,IF(+All!$H762="Alabama",+All!N762,0))</f>
        <v>Alabama</v>
      </c>
      <c r="O14" s="708">
        <f>IF(+All!$F762="Alabama",+All!O762,IF(+All!$H762="Alabama",+All!O762,0))</f>
        <v>20</v>
      </c>
      <c r="P14" s="708" t="str">
        <f>IF(+All!$F762="Alabama",+All!P762,IF(+All!$H762="Alabama",+All!P762,0))</f>
        <v>LSU</v>
      </c>
      <c r="Q14" s="707">
        <f>IF(+All!$F762="Alabama",+All!Q762,IF(+All!$H762="Alabama",+All!Q762,0))</f>
        <v>14</v>
      </c>
      <c r="R14" s="706" t="str">
        <f>IF(+All!$F762="Alabama",+All!R762,IF(+All!$H762="Alabama",+All!R762,0))</f>
        <v>LSU</v>
      </c>
      <c r="S14" s="708" t="str">
        <f>IF(+All!$F762="Alabama",+All!S762,IF(+All!$H762="Alabama",+All!S762,0))</f>
        <v>Alabama</v>
      </c>
      <c r="T14" s="706" t="str">
        <f>IF(+All!$F762="Alabama",+All!T762,IF(+All!$H762="Alabama",+All!T762,0))</f>
        <v>LSU</v>
      </c>
      <c r="U14" s="707" t="str">
        <f>IF(+All!$F762="Alabama",+All!U762,IF(+All!$H762="Alabama",+All!U762,0))</f>
        <v>W</v>
      </c>
      <c r="V14" s="706"/>
      <c r="W14" s="707"/>
      <c r="X14" s="706"/>
      <c r="Y14" s="707"/>
      <c r="Z14" s="706"/>
      <c r="AA14" s="707"/>
      <c r="AB14" s="706"/>
      <c r="AC14" s="707"/>
      <c r="AD14" s="706"/>
      <c r="AE14" s="707"/>
      <c r="AF14" s="706"/>
      <c r="AG14" s="707"/>
      <c r="AH14" s="706"/>
      <c r="AI14" s="707"/>
      <c r="AJ14" s="706"/>
      <c r="AK14" s="707"/>
      <c r="AQ14" s="480"/>
      <c r="AR14" s="482"/>
      <c r="AS14" s="483"/>
      <c r="AT14" s="483"/>
      <c r="AU14" s="482"/>
      <c r="AV14" s="483"/>
      <c r="AW14" s="484"/>
      <c r="AX14" s="483"/>
      <c r="AY14" s="88"/>
      <c r="AZ14" s="89"/>
      <c r="BA14" s="90"/>
      <c r="BB14" s="90"/>
      <c r="BC14" s="91"/>
      <c r="BD14" s="482"/>
      <c r="BE14" s="483"/>
      <c r="BF14" s="483"/>
      <c r="BG14" s="482"/>
      <c r="BH14" s="483"/>
      <c r="BI14" s="484"/>
      <c r="BJ14" s="92"/>
      <c r="BK14" s="93"/>
    </row>
    <row r="15" spans="1:71" ht="16.25" customHeight="1" x14ac:dyDescent="0.8">
      <c r="A15" s="70">
        <f>IF(+All!$F835="Alabama",+All!A835,IF(+All!$H835="Alabama",+All!A835,0))</f>
        <v>11</v>
      </c>
      <c r="B15" s="480" t="str">
        <f>IF(+All!$F835="Alabama",+All!B835,IF(+All!$H835="Alabama",+All!B835,0))</f>
        <v>Sat</v>
      </c>
      <c r="C15" s="72">
        <f>IF(+All!$F835="Alabama",+All!C835,IF(+All!$H835="Alabama",+All!C835,0))</f>
        <v>44513</v>
      </c>
      <c r="D15" s="73">
        <f>IF(+All!$F835="Alabama",+All!D835,IF(+All!$H835="Alabama",+All!D835,0))</f>
        <v>0.5</v>
      </c>
      <c r="E15" s="707" t="str">
        <f>IF(+All!$F835="Alabama",+All!E835,IF(+All!$H835="Alabama",+All!E835,0))</f>
        <v>SEC</v>
      </c>
      <c r="F15" s="75" t="str">
        <f>IF(+All!$F835="Alabama",+All!F835,IF(+All!$H835="Alabama",+All!F835,0))</f>
        <v>New Mexico State</v>
      </c>
      <c r="G15" s="76" t="str">
        <f>IF(+All!$F835="Alabama",+All!G835,IF(+All!$H835="Alabama",+All!G835,0))</f>
        <v>Ind</v>
      </c>
      <c r="H15" s="75" t="str">
        <f>IF(+All!$F835="Alabama",+All!H835,IF(+All!$H835="Alabama",+All!H835,0))</f>
        <v>Alabama</v>
      </c>
      <c r="I15" s="76" t="str">
        <f>IF(+All!$F835="Alabama",+All!I835,IF(+All!$H835="Alabama",+All!I835,0))</f>
        <v>SEC</v>
      </c>
      <c r="J15" s="706" t="str">
        <f>IF(+All!$F835="Alabama",+All!J835,IF(+All!$H835="Alabama",+All!J835,0))</f>
        <v>Alabama</v>
      </c>
      <c r="K15" s="707" t="str">
        <f>IF(+All!$F835="Alabama",+All!K835,IF(+All!$H835="Alabama",+All!K835,0))</f>
        <v>New Mexico State</v>
      </c>
      <c r="L15" s="78">
        <f>IF(+All!$F835="Alabama",+All!L835,IF(+All!$H835="Alabama",+All!L835,0))</f>
        <v>51.5</v>
      </c>
      <c r="M15" s="79">
        <f>IF(+All!$F835="Alabama",+All!M835,IF(+All!$H835="Alabama",+All!M835,0))</f>
        <v>67.5</v>
      </c>
      <c r="N15" s="706" t="str">
        <f>IF(+All!$F835="Alabama",+All!N835,IF(+All!$H835="Alabama",+All!N835,0))</f>
        <v>Alabama</v>
      </c>
      <c r="O15" s="708">
        <f>IF(+All!$F835="Alabama",+All!O835,IF(+All!$H835="Alabama",+All!O835,0))</f>
        <v>59</v>
      </c>
      <c r="P15" s="708" t="str">
        <f>IF(+All!$F835="Alabama",+All!P835,IF(+All!$H835="Alabama",+All!P835,0))</f>
        <v>New Mexico State</v>
      </c>
      <c r="Q15" s="707">
        <f>IF(+All!$F835="Alabama",+All!Q835,IF(+All!$H835="Alabama",+All!Q835,0))</f>
        <v>3</v>
      </c>
      <c r="R15" s="706" t="str">
        <f>IF(+All!$F835="Alabama",+All!R835,IF(+All!$H835="Alabama",+All!R835,0))</f>
        <v>Alabama</v>
      </c>
      <c r="S15" s="708" t="str">
        <f>IF(+All!$F835="Alabama",+All!S835,IF(+All!$H835="Alabama",+All!S835,0))</f>
        <v>New Mexico State</v>
      </c>
      <c r="T15" s="706" t="str">
        <f>IF(+All!$F835="Alabama",+All!T835,IF(+All!$H835="Alabama",+All!T835,0))</f>
        <v>New Mexico State</v>
      </c>
      <c r="U15" s="707" t="str">
        <f>IF(+All!$F835="Alabama",+All!U835,IF(+All!$H835="Alabama",+All!U835,0))</f>
        <v>L</v>
      </c>
      <c r="V15" s="706"/>
      <c r="W15" s="707"/>
      <c r="X15" s="706"/>
      <c r="Y15" s="707"/>
      <c r="Z15" s="706"/>
      <c r="AA15" s="707"/>
      <c r="AB15" s="706"/>
      <c r="AC15" s="707"/>
      <c r="AD15" s="706"/>
      <c r="AE15" s="707"/>
      <c r="AF15" s="706"/>
      <c r="AG15" s="707"/>
      <c r="AH15" s="706"/>
      <c r="AI15" s="707"/>
      <c r="AJ15" s="706"/>
      <c r="AK15" s="707"/>
      <c r="AQ15" s="480"/>
      <c r="AR15" s="482"/>
      <c r="AS15" s="483"/>
      <c r="AT15" s="483"/>
      <c r="AU15" s="482"/>
      <c r="AV15" s="483"/>
      <c r="AW15" s="484"/>
      <c r="AX15" s="483"/>
      <c r="AY15" s="88"/>
      <c r="AZ15" s="89"/>
      <c r="BA15" s="90"/>
      <c r="BB15" s="90"/>
      <c r="BC15" s="91"/>
      <c r="BD15" s="482"/>
      <c r="BE15" s="483"/>
      <c r="BF15" s="483"/>
      <c r="BG15" s="482"/>
      <c r="BH15" s="483"/>
      <c r="BI15" s="484"/>
      <c r="BJ15" s="92"/>
      <c r="BK15" s="93"/>
    </row>
    <row r="16" spans="1:71" ht="16.25" customHeight="1" x14ac:dyDescent="0.8">
      <c r="A16" s="70">
        <f>IF(+All!$F903="Alabama",+All!A903,IF(+All!$H903="Alabama",+All!A903,0))</f>
        <v>12</v>
      </c>
      <c r="B16" s="480" t="str">
        <f>IF(+All!$F903="Alabama",+All!B903,IF(+All!$H903="Alabama",+All!B903,0))</f>
        <v>Sat</v>
      </c>
      <c r="C16" s="72">
        <f>IF(+All!$F903="Alabama",+All!C903,IF(+All!$H903="Alabama",+All!C903,0))</f>
        <v>44520</v>
      </c>
      <c r="D16" s="73">
        <f>IF(+All!$F903="Alabama",+All!D903,IF(+All!$H903="Alabama",+All!D903,0))</f>
        <v>0.64583333333333337</v>
      </c>
      <c r="E16" s="707" t="str">
        <f>IF(+All!$F903="Alabama",+All!E903,IF(+All!$H903="Alabama",+All!E903,0))</f>
        <v>CBS</v>
      </c>
      <c r="F16" s="75" t="str">
        <f>IF(+All!$F903="Alabama",+All!F903,IF(+All!$H903="Alabama",+All!F903,0))</f>
        <v>Arkansas</v>
      </c>
      <c r="G16" s="76" t="str">
        <f>IF(+All!$F903="Alabama",+All!G903,IF(+All!$H903="Alabama",+All!G903,0))</f>
        <v>SEC</v>
      </c>
      <c r="H16" s="75" t="str">
        <f>IF(+All!$F903="Alabama",+All!H903,IF(+All!$H903="Alabama",+All!H903,0))</f>
        <v>Alabama</v>
      </c>
      <c r="I16" s="76" t="str">
        <f>IF(+All!$F903="Alabama",+All!I903,IF(+All!$H903="Alabama",+All!I903,0))</f>
        <v>SEC</v>
      </c>
      <c r="J16" s="706" t="str">
        <f>IF(+All!$F903="Alabama",+All!J903,IF(+All!$H903="Alabama",+All!J903,0))</f>
        <v>Alabama</v>
      </c>
      <c r="K16" s="707" t="str">
        <f>IF(+All!$F903="Alabama",+All!K903,IF(+All!$H903="Alabama",+All!K903,0))</f>
        <v>Arkansas</v>
      </c>
      <c r="L16" s="78">
        <f>IF(+All!$F903="Alabama",+All!L903,IF(+All!$H903="Alabama",+All!L903,0))</f>
        <v>21.5</v>
      </c>
      <c r="M16" s="79">
        <f>IF(+All!$F903="Alabama",+All!M903,IF(+All!$H903="Alabama",+All!M903,0))</f>
        <v>58.5</v>
      </c>
      <c r="N16" s="706" t="str">
        <f>IF(+All!$F903="Alabama",+All!N903,IF(+All!$H903="Alabama",+All!N903,0))</f>
        <v>Alabama</v>
      </c>
      <c r="O16" s="708">
        <f>IF(+All!$F903="Alabama",+All!O903,IF(+All!$H903="Alabama",+All!O903,0))</f>
        <v>42</v>
      </c>
      <c r="P16" s="708" t="str">
        <f>IF(+All!$F903="Alabama",+All!P903,IF(+All!$H903="Alabama",+All!P903,0))</f>
        <v>Arkansas</v>
      </c>
      <c r="Q16" s="707">
        <f>IF(+All!$F903="Alabama",+All!Q903,IF(+All!$H903="Alabama",+All!Q903,0))</f>
        <v>35</v>
      </c>
      <c r="R16" s="706" t="str">
        <f>IF(+All!$F903="Alabama",+All!R903,IF(+All!$H903="Alabama",+All!R903,0))</f>
        <v>Arkansas</v>
      </c>
      <c r="S16" s="708" t="str">
        <f>IF(+All!$F903="Alabama",+All!S903,IF(+All!$H903="Alabama",+All!S903,0))</f>
        <v>Alabama</v>
      </c>
      <c r="T16" s="706" t="str">
        <f>IF(+All!$F903="Alabama",+All!T903,IF(+All!$H903="Alabama",+All!T903,0))</f>
        <v>Arkansas</v>
      </c>
      <c r="U16" s="707" t="str">
        <f>IF(+All!$F903="Alabama",+All!U903,IF(+All!$H903="Alabama",+All!U903,0))</f>
        <v>W</v>
      </c>
      <c r="V16" s="706"/>
      <c r="W16" s="707"/>
      <c r="X16" s="706"/>
      <c r="Y16" s="707"/>
      <c r="Z16" s="706"/>
      <c r="AA16" s="707"/>
      <c r="AB16" s="706"/>
      <c r="AC16" s="707"/>
      <c r="AD16" s="706"/>
      <c r="AE16" s="707"/>
      <c r="AF16" s="706"/>
      <c r="AG16" s="707"/>
      <c r="AH16" s="706"/>
      <c r="AI16" s="707"/>
      <c r="AJ16" s="706"/>
      <c r="AK16" s="707"/>
      <c r="AQ16" s="480"/>
      <c r="AR16" s="482"/>
      <c r="AS16" s="483"/>
      <c r="AT16" s="483"/>
      <c r="AU16" s="482"/>
      <c r="AV16" s="483"/>
      <c r="AW16" s="484"/>
      <c r="AX16" s="483"/>
      <c r="AY16" s="88"/>
      <c r="AZ16" s="89"/>
      <c r="BA16" s="90"/>
      <c r="BB16" s="90"/>
      <c r="BC16" s="91"/>
      <c r="BD16" s="482"/>
      <c r="BE16" s="483"/>
      <c r="BF16" s="483"/>
      <c r="BG16" s="482"/>
      <c r="BH16" s="483"/>
      <c r="BI16" s="484"/>
      <c r="BJ16" s="92"/>
      <c r="BK16" s="93"/>
    </row>
    <row r="17" spans="1:63" ht="16.25" customHeight="1" x14ac:dyDescent="0.8">
      <c r="A17" s="70">
        <f>IF(+All!$F974="Alabama",+All!A974,IF(+All!$H974="Alabama",+All!A974,0))</f>
        <v>0</v>
      </c>
      <c r="B17" s="480">
        <f>IF(+All!$F974="Alabama",+All!B974,IF(+All!$H974="Alabama",+All!B974,0))</f>
        <v>0</v>
      </c>
      <c r="C17" s="72">
        <f>IF(+All!$F974="Alabama",+All!C974,IF(+All!$H974="Alabama",+All!C974,0))</f>
        <v>0</v>
      </c>
      <c r="D17" s="73">
        <f>IF(+All!$F974="Alabama",+All!D974,IF(+All!$H974="Alabama",+All!D974,0))</f>
        <v>0</v>
      </c>
      <c r="E17" s="707">
        <f>IF(+All!$F974="Alabama",+All!E974,IF(+All!$H974="Alabama",+All!E974,0))</f>
        <v>0</v>
      </c>
      <c r="F17" s="75">
        <f>IF(+All!$F974="Alabama",+All!F974,IF(+All!$H974="Alabama",+All!F974,0))</f>
        <v>0</v>
      </c>
      <c r="G17" s="76">
        <f>IF(+All!$F974="Alabama",+All!G974,IF(+All!$H974="Alabama",+All!G974,0))</f>
        <v>0</v>
      </c>
      <c r="H17" s="75">
        <f>IF(+All!$F974="Alabama",+All!H974,IF(+All!$H974="Alabama",+All!H974,0))</f>
        <v>0</v>
      </c>
      <c r="I17" s="76">
        <f>IF(+All!$F974="Alabama",+All!I974,IF(+All!$H974="Alabama",+All!I974,0))</f>
        <v>0</v>
      </c>
      <c r="J17" s="706">
        <f>IF(+All!$F974="Alabama",+All!J974,IF(+All!$H974="Alabama",+All!J974,0))</f>
        <v>0</v>
      </c>
      <c r="K17" s="707">
        <f>IF(+All!$F974="Alabama",+All!K974,IF(+All!$H974="Alabama",+All!K974,0))</f>
        <v>0</v>
      </c>
      <c r="L17" s="78">
        <f>IF(+All!$F974="Alabama",+All!L974,IF(+All!$H974="Alabama",+All!L974,0))</f>
        <v>0</v>
      </c>
      <c r="M17" s="79">
        <f>IF(+All!$F974="Alabama",+All!M974,IF(+All!$H974="Alabama",+All!M974,0))</f>
        <v>0</v>
      </c>
      <c r="N17" s="706">
        <f>IF(+All!$F974="Alabama",+All!N974,IF(+All!$H974="Alabama",+All!N974,0))</f>
        <v>0</v>
      </c>
      <c r="O17" s="708">
        <f>IF(+All!$F974="Alabama",+All!O974,IF(+All!$H974="Alabama",+All!O974,0))</f>
        <v>0</v>
      </c>
      <c r="P17" s="708">
        <f>IF(+All!$F974="Alabama",+All!P974,IF(+All!$H974="Alabama",+All!P974,0))</f>
        <v>0</v>
      </c>
      <c r="Q17" s="707">
        <f>IF(+All!$F974="Alabama",+All!Q974,IF(+All!$H974="Alabama",+All!Q974,0))</f>
        <v>0</v>
      </c>
      <c r="R17" s="706">
        <f>IF(+All!$F974="Alabama",+All!R974,IF(+All!$H974="Alabama",+All!R974,0))</f>
        <v>0</v>
      </c>
      <c r="S17" s="708">
        <f>IF(+All!$F974="Alabama",+All!S974,IF(+All!$H974="Alabama",+All!S974,0))</f>
        <v>0</v>
      </c>
      <c r="T17" s="706">
        <f>IF(+All!$F974="Alabama",+All!T974,IF(+All!$H974="Alabama",+All!T974,0))</f>
        <v>0</v>
      </c>
      <c r="U17" s="707">
        <f>IF(+All!$F974="Alabama",+All!U974,IF(+All!$H974="Alabama",+All!U974,0))</f>
        <v>0</v>
      </c>
      <c r="V17" s="706"/>
      <c r="W17" s="707"/>
      <c r="X17" s="706"/>
      <c r="Y17" s="707"/>
      <c r="Z17" s="706"/>
      <c r="AA17" s="707"/>
      <c r="AB17" s="706"/>
      <c r="AC17" s="707"/>
      <c r="AD17" s="706"/>
      <c r="AE17" s="707"/>
      <c r="AF17" s="706"/>
      <c r="AG17" s="707"/>
      <c r="AH17" s="706"/>
      <c r="AI17" s="707"/>
      <c r="AJ17" s="706"/>
      <c r="AK17" s="707"/>
      <c r="AQ17" s="480"/>
      <c r="AR17" s="482"/>
      <c r="AS17" s="483"/>
      <c r="AT17" s="483"/>
      <c r="AU17" s="482"/>
      <c r="AV17" s="483"/>
      <c r="AW17" s="484"/>
      <c r="AX17" s="483"/>
      <c r="AY17" s="88"/>
      <c r="AZ17" s="89"/>
      <c r="BA17" s="90"/>
      <c r="BB17" s="90"/>
      <c r="BC17" s="91"/>
      <c r="BD17" s="482"/>
      <c r="BE17" s="483"/>
      <c r="BF17" s="483"/>
      <c r="BG17" s="482"/>
      <c r="BH17" s="483"/>
      <c r="BI17" s="484"/>
      <c r="BJ17" s="92"/>
      <c r="BK17" s="93"/>
    </row>
    <row r="18" spans="1:63" x14ac:dyDescent="0.8">
      <c r="B18" s="70"/>
      <c r="C18" s="94"/>
      <c r="D18" s="73"/>
      <c r="E18" s="707"/>
      <c r="F18" s="1219" t="str">
        <f>H19</f>
        <v>Arkansas</v>
      </c>
      <c r="G18" s="1253"/>
      <c r="H18" s="1253"/>
      <c r="I18" s="1254"/>
      <c r="J18" s="706"/>
      <c r="K18" s="707"/>
      <c r="L18" s="78"/>
      <c r="M18" s="79"/>
      <c r="N18" s="706"/>
      <c r="O18" s="708"/>
      <c r="P18" s="708"/>
      <c r="R18" s="706"/>
      <c r="S18" s="708"/>
      <c r="T18" s="706"/>
      <c r="U18" s="707"/>
      <c r="V18" s="706"/>
      <c r="W18" s="707"/>
      <c r="X18" s="706"/>
      <c r="Y18" s="707"/>
      <c r="Z18" s="706"/>
      <c r="AA18" s="707"/>
      <c r="AB18" s="706"/>
      <c r="AC18" s="707"/>
      <c r="AD18" s="706"/>
      <c r="AE18" s="707"/>
      <c r="AF18" s="706"/>
      <c r="AG18" s="707"/>
      <c r="AH18" s="706"/>
      <c r="AI18" s="707"/>
      <c r="AJ18" s="706"/>
      <c r="AK18" s="707"/>
      <c r="AQ18" s="480"/>
      <c r="AR18" s="482"/>
      <c r="AS18" s="483"/>
      <c r="AT18" s="483"/>
      <c r="AU18" s="482"/>
      <c r="AV18" s="483"/>
      <c r="AW18" s="484"/>
      <c r="AX18" s="483"/>
      <c r="AY18" s="88"/>
      <c r="AZ18" s="89"/>
      <c r="BA18" s="90"/>
      <c r="BB18" s="90"/>
      <c r="BC18" s="91"/>
      <c r="BD18" s="482"/>
      <c r="BE18" s="483"/>
      <c r="BF18" s="483"/>
      <c r="BG18" s="482"/>
      <c r="BH18" s="483"/>
      <c r="BI18" s="484"/>
    </row>
    <row r="19" spans="1:63" x14ac:dyDescent="0.8">
      <c r="A19" s="70">
        <f>IF(+All!$F83="Arkansas",+All!A83,IF(+All!$H83="Arkansas",+All!A83,0))</f>
        <v>1</v>
      </c>
      <c r="B19" s="70" t="str">
        <f>IF(+All!$F83="Arkansas",+All!B83,IF(+All!$H83="Arkansas",+All!B83,0))</f>
        <v>Sat</v>
      </c>
      <c r="C19" s="94">
        <f>IF(+All!$F83="Arkansas",+All!C83,IF(+All!$H83="Arkansas",+All!C83,0))</f>
        <v>44443</v>
      </c>
      <c r="D19" s="73">
        <f>IF(+All!$F83="Arkansas",+All!D83,IF(+All!$H83="Arkansas",+All!D83,0))</f>
        <v>0.58333333333333337</v>
      </c>
      <c r="E19" s="707" t="str">
        <f>IF(+All!$F83="Arkansas",+All!E83,IF(+All!$H83="Arkansas",+All!E83,0))</f>
        <v>SEC</v>
      </c>
      <c r="F19" s="75" t="str">
        <f>IF(+All!$F83="Arkansas",+All!F83,IF(+All!$H83="Arkansas",+All!F83,0))</f>
        <v>Rice</v>
      </c>
      <c r="G19" s="95" t="str">
        <f>IF(+All!$F83="Arkansas",+All!G83,IF(+All!$H83="Arkansas",+All!G83,0))</f>
        <v>CUSA</v>
      </c>
      <c r="H19" s="95" t="str">
        <f>IF(+All!$F83="Arkansas",+All!H83,IF(+All!$H83="Arkansas",+All!H83,0))</f>
        <v>Arkansas</v>
      </c>
      <c r="I19" s="76" t="str">
        <f>IF(+All!$F83="Arkansas",+All!I83,IF(+All!$H83="Arkansas",+All!I83,0))</f>
        <v>SEC</v>
      </c>
      <c r="J19" s="706" t="str">
        <f>IF(+All!$F83="Arkansas",+All!J83,IF(+All!$H83="Arkansas",+All!J83,0))</f>
        <v>Arkansas</v>
      </c>
      <c r="K19" s="707" t="str">
        <f>IF(+All!$F83="Arkansas",+All!K83,IF(+All!$H83="Arkansas",+All!K83,0))</f>
        <v>Rice</v>
      </c>
      <c r="L19" s="78">
        <f>IF(+All!$F83="Arkansas",+All!L83,IF(+All!$H83="Arkansas",+All!L83,0))</f>
        <v>19.5</v>
      </c>
      <c r="M19" s="79">
        <f>IF(+All!$F83="Arkansas",+All!M83,IF(+All!$H83="Arkansas",+All!M83,0))</f>
        <v>50</v>
      </c>
      <c r="N19" s="706" t="str">
        <f>IF(+All!$F83="Arkansas",+All!N83,IF(+All!$H83="Arkansas",+All!N83,0))</f>
        <v>Arkansas</v>
      </c>
      <c r="O19" s="708">
        <f>IF(+All!$F83="Arkansas",+All!O83,IF(+All!$H83="Arkansas",+All!O83,0))</f>
        <v>38</v>
      </c>
      <c r="P19" s="708" t="str">
        <f>IF(+All!$F83="Arkansas",+All!P83,IF(+All!$H83="Arkansas",+All!P83,0))</f>
        <v>Rice</v>
      </c>
      <c r="Q19" s="707">
        <f>IF(+All!$F83="Arkansas",+All!Q83,IF(+All!$H83="Arkansas",+All!Q83,0))</f>
        <v>17</v>
      </c>
      <c r="R19" s="706" t="str">
        <f>IF(+All!$F83="Arkansas",+All!R83,IF(+All!$H83="Arkansas",+All!R83,0))</f>
        <v>Arkansas</v>
      </c>
      <c r="S19" s="708" t="str">
        <f>IF(+All!$F83="Arkansas",+All!S83,IF(+All!$H83="Arkansas",+All!S83,0))</f>
        <v>Rice</v>
      </c>
      <c r="T19" s="706" t="str">
        <f>IF(+All!$F83="Arkansas",+All!T83,IF(+All!$H83="Arkansas",+All!T83,0))</f>
        <v>Arkansas</v>
      </c>
      <c r="U19" s="707" t="str">
        <f>IF(+All!$F83="Arkansas",+All!U83,IF(+All!$H83="Arkansas",+All!U83,0))</f>
        <v>W</v>
      </c>
      <c r="V19" s="706"/>
      <c r="W19" s="707"/>
      <c r="X19" s="706"/>
      <c r="Y19" s="707"/>
      <c r="Z19" s="706"/>
      <c r="AA19" s="707"/>
      <c r="AB19" s="706"/>
      <c r="AC19" s="707"/>
      <c r="AD19" s="706"/>
      <c r="AE19" s="707"/>
      <c r="AF19" s="706"/>
      <c r="AG19" s="707"/>
      <c r="AH19" s="706"/>
      <c r="AI19" s="707"/>
      <c r="AJ19" s="706"/>
      <c r="AK19" s="707"/>
      <c r="AQ19" s="480"/>
      <c r="AR19" s="482"/>
      <c r="AS19" s="483"/>
      <c r="AT19" s="483"/>
      <c r="AU19" s="482"/>
      <c r="AV19" s="483"/>
      <c r="AW19" s="484"/>
      <c r="AX19" s="483"/>
      <c r="AY19" s="88"/>
      <c r="AZ19" s="89"/>
      <c r="BA19" s="90"/>
      <c r="BB19" s="90"/>
      <c r="BC19" s="91"/>
      <c r="BD19" s="482"/>
      <c r="BE19" s="483"/>
      <c r="BF19" s="483"/>
      <c r="BG19" s="482"/>
      <c r="BH19" s="483"/>
      <c r="BI19" s="484"/>
      <c r="BJ19" s="92"/>
      <c r="BK19" s="93"/>
    </row>
    <row r="20" spans="1:63" ht="16.25" customHeight="1" x14ac:dyDescent="0.8">
      <c r="A20" s="70">
        <f>IF(+All!$F167="Arkansas",+All!A167,IF(+All!$H167="Arkansas",+All!A167,0))</f>
        <v>2</v>
      </c>
      <c r="B20" s="70" t="str">
        <f>IF(+All!$F167="Arkansas",+All!B167,IF(+All!$H167="Arkansas",+All!B167,0))</f>
        <v>Sat</v>
      </c>
      <c r="C20" s="94">
        <f>IF(+All!$F167="Arkansas",+All!C167,IF(+All!$H167="Arkansas",+All!C167,0))</f>
        <v>44450</v>
      </c>
      <c r="D20" s="73">
        <f>IF(+All!$F167="Arkansas",+All!D167,IF(+All!$H167="Arkansas",+All!D167,0))</f>
        <v>0.79166666666666663</v>
      </c>
      <c r="E20" s="707" t="str">
        <f>IF(+All!$F167="Arkansas",+All!E167,IF(+All!$H167="Arkansas",+All!E167,0))</f>
        <v>ESPN</v>
      </c>
      <c r="F20" s="75" t="str">
        <f>IF(+All!$F167="Arkansas",+All!F167,IF(+All!$H167="Arkansas",+All!F167,0))</f>
        <v>Texas</v>
      </c>
      <c r="G20" s="95" t="str">
        <f>IF(+All!$F167="Arkansas",+All!G167,IF(+All!$H167="Arkansas",+All!G167,0))</f>
        <v>B12</v>
      </c>
      <c r="H20" s="95" t="str">
        <f>IF(+All!$F167="Arkansas",+All!H167,IF(+All!$H167="Arkansas",+All!H167,0))</f>
        <v>Arkansas</v>
      </c>
      <c r="I20" s="76" t="str">
        <f>IF(+All!$F167="Arkansas",+All!I167,IF(+All!$H167="Arkansas",+All!I167,0))</f>
        <v>SEC</v>
      </c>
      <c r="J20" s="706" t="str">
        <f>IF(+All!$F167="Arkansas",+All!J167,IF(+All!$H167="Arkansas",+All!J167,0))</f>
        <v>Texas</v>
      </c>
      <c r="K20" s="707" t="str">
        <f>IF(+All!$F167="Arkansas",+All!K167,IF(+All!$H167="Arkansas",+All!K167,0))</f>
        <v>Arkansas</v>
      </c>
      <c r="L20" s="78">
        <f>IF(+All!$F167="Arkansas",+All!L167,IF(+All!$H167="Arkansas",+All!L167,0))</f>
        <v>6.5</v>
      </c>
      <c r="M20" s="79">
        <f>IF(+All!$F167="Arkansas",+All!M167,IF(+All!$H167="Arkansas",+All!M167,0))</f>
        <v>56.5</v>
      </c>
      <c r="N20" s="706" t="str">
        <f>IF(+All!$F167="Arkansas",+All!N167,IF(+All!$H167="Arkansas",+All!N167,0))</f>
        <v>Arkansas</v>
      </c>
      <c r="O20" s="708">
        <f>IF(+All!$F167="Arkansas",+All!O167,IF(+All!$H167="Arkansas",+All!O167,0))</f>
        <v>40</v>
      </c>
      <c r="P20" s="708" t="str">
        <f>IF(+All!$F167="Arkansas",+All!P167,IF(+All!$H167="Arkansas",+All!P167,0))</f>
        <v>Texas</v>
      </c>
      <c r="Q20" s="707">
        <f>IF(+All!$F167="Arkansas",+All!Q167,IF(+All!$H167="Arkansas",+All!Q167,0))</f>
        <v>21</v>
      </c>
      <c r="R20" s="706" t="str">
        <f>IF(+All!$F167="Arkansas",+All!R167,IF(+All!$H167="Arkansas",+All!R167,0))</f>
        <v>Arkansas</v>
      </c>
      <c r="S20" s="708" t="str">
        <f>IF(+All!$F167="Arkansas",+All!S167,IF(+All!$H167="Arkansas",+All!S167,0))</f>
        <v>Texas</v>
      </c>
      <c r="T20" s="706" t="str">
        <f>IF(+All!$F167="Arkansas",+All!T167,IF(+All!$H167="Arkansas",+All!T167,0))</f>
        <v>Texas</v>
      </c>
      <c r="U20" s="707" t="str">
        <f>IF(+All!$F167="Arkansas",+All!U167,IF(+All!$H167="Arkansas",+All!U167,0))</f>
        <v>L</v>
      </c>
      <c r="V20" s="706"/>
      <c r="W20" s="707"/>
      <c r="X20" s="706"/>
      <c r="Y20" s="707"/>
      <c r="Z20" s="706"/>
      <c r="AA20" s="707"/>
      <c r="AB20" s="706"/>
      <c r="AC20" s="707"/>
      <c r="AD20" s="706"/>
      <c r="AE20" s="707"/>
      <c r="AF20" s="706"/>
      <c r="AG20" s="707"/>
      <c r="AH20" s="706"/>
      <c r="AI20" s="707"/>
      <c r="AJ20" s="706"/>
      <c r="AK20" s="707"/>
      <c r="AQ20" s="480"/>
      <c r="AR20" s="482"/>
      <c r="AS20" s="483"/>
      <c r="AT20" s="483"/>
      <c r="AU20" s="482"/>
      <c r="AV20" s="483"/>
      <c r="AW20" s="484"/>
      <c r="AX20" s="483"/>
      <c r="AY20" s="88"/>
      <c r="AZ20" s="89"/>
      <c r="BA20" s="90"/>
      <c r="BB20" s="90"/>
      <c r="BC20" s="91"/>
      <c r="BD20" s="482"/>
      <c r="BE20" s="483"/>
      <c r="BF20" s="483"/>
      <c r="BG20" s="482"/>
      <c r="BH20" s="483"/>
      <c r="BI20" s="484"/>
      <c r="BJ20" s="92"/>
      <c r="BK20" s="93"/>
    </row>
    <row r="21" spans="1:63" ht="16.25" customHeight="1" x14ac:dyDescent="0.8">
      <c r="A21" s="70">
        <f>IF(+All!$F240="Arkansas",+All!A240,IF(+All!$H240="Arkansas",+All!A240,0))</f>
        <v>3</v>
      </c>
      <c r="B21" s="70" t="str">
        <f>IF(+All!$F240="Arkansas",+All!B240,IF(+All!$H240="Arkansas",+All!B240,0))</f>
        <v>Sat</v>
      </c>
      <c r="C21" s="94">
        <f>IF(+All!$F240="Arkansas",+All!C240,IF(+All!$H240="Arkansas",+All!C240,0))</f>
        <v>44457</v>
      </c>
      <c r="D21" s="73">
        <f>IF(+All!$F240="Arkansas",+All!D240,IF(+All!$H240="Arkansas",+All!D240,0))</f>
        <v>0.66666666666666663</v>
      </c>
      <c r="E21" s="707" t="str">
        <f>IF(+All!$F240="Arkansas",+All!E240,IF(+All!$H240="Arkansas",+All!E240,0))</f>
        <v>SEC</v>
      </c>
      <c r="F21" s="75" t="str">
        <f>IF(+All!$F240="Arkansas",+All!F240,IF(+All!$H240="Arkansas",+All!F240,0))</f>
        <v>Georgia Southern</v>
      </c>
      <c r="G21" s="95" t="str">
        <f>IF(+All!$F240="Arkansas",+All!G240,IF(+All!$H240="Arkansas",+All!G240,0))</f>
        <v>SB</v>
      </c>
      <c r="H21" s="95" t="str">
        <f>IF(+All!$F240="Arkansas",+All!H240,IF(+All!$H240="Arkansas",+All!H240,0))</f>
        <v>Arkansas</v>
      </c>
      <c r="I21" s="76" t="str">
        <f>IF(+All!$F240="Arkansas",+All!I240,IF(+All!$H240="Arkansas",+All!I240,0))</f>
        <v>SEC</v>
      </c>
      <c r="J21" s="706" t="str">
        <f>IF(+All!$F240="Arkansas",+All!J240,IF(+All!$H240="Arkansas",+All!J240,0))</f>
        <v>Arkansas</v>
      </c>
      <c r="K21" s="707" t="str">
        <f>IF(+All!$F240="Arkansas",+All!K240,IF(+All!$H240="Arkansas",+All!K240,0))</f>
        <v>Georgia Southern</v>
      </c>
      <c r="L21" s="78">
        <f>IF(+All!$F240="Arkansas",+All!L240,IF(+All!$H240="Arkansas",+All!L240,0))</f>
        <v>24</v>
      </c>
      <c r="M21" s="79">
        <f>IF(+All!$F240="Arkansas",+All!M240,IF(+All!$H240="Arkansas",+All!M240,0))</f>
        <v>52.5</v>
      </c>
      <c r="N21" s="706" t="str">
        <f>IF(+All!$F240="Arkansas",+All!N240,IF(+All!$H240="Arkansas",+All!N240,0))</f>
        <v>Arkansas</v>
      </c>
      <c r="O21" s="708">
        <f>IF(+All!$F240="Arkansas",+All!O240,IF(+All!$H240="Arkansas",+All!O240,0))</f>
        <v>45</v>
      </c>
      <c r="P21" s="708" t="str">
        <f>IF(+All!$F240="Arkansas",+All!P240,IF(+All!$H240="Arkansas",+All!P240,0))</f>
        <v>Georgia Southern</v>
      </c>
      <c r="Q21" s="707">
        <f>IF(+All!$F240="Arkansas",+All!Q240,IF(+All!$H240="Arkansas",+All!Q240,0))</f>
        <v>10</v>
      </c>
      <c r="R21" s="706" t="str">
        <f>IF(+All!$F240="Arkansas",+All!R240,IF(+All!$H240="Arkansas",+All!R240,0))</f>
        <v>Arkansas</v>
      </c>
      <c r="S21" s="708" t="str">
        <f>IF(+All!$F240="Arkansas",+All!S240,IF(+All!$H240="Arkansas",+All!S240,0))</f>
        <v>Georgia Southern</v>
      </c>
      <c r="T21" s="706" t="str">
        <f>IF(+All!$F240="Arkansas",+All!T240,IF(+All!$H240="Arkansas",+All!T240,0))</f>
        <v>Arkansas</v>
      </c>
      <c r="U21" s="707" t="str">
        <f>IF(+All!$F240="Arkansas",+All!U240,IF(+All!$H240="Arkansas",+All!U240,0))</f>
        <v>W</v>
      </c>
      <c r="V21" s="706"/>
      <c r="W21" s="707"/>
      <c r="X21" s="706"/>
      <c r="Y21" s="707"/>
      <c r="Z21" s="706"/>
      <c r="AA21" s="707"/>
      <c r="AB21" s="706"/>
      <c r="AC21" s="707"/>
      <c r="AD21" s="706"/>
      <c r="AE21" s="707"/>
      <c r="AF21" s="706"/>
      <c r="AG21" s="707"/>
      <c r="AH21" s="706"/>
      <c r="AI21" s="707"/>
      <c r="AJ21" s="706"/>
      <c r="AK21" s="707"/>
      <c r="AQ21" s="480"/>
      <c r="AR21" s="482"/>
      <c r="AS21" s="483"/>
      <c r="AT21" s="483"/>
      <c r="AU21" s="482"/>
      <c r="AV21" s="483"/>
      <c r="AW21" s="484"/>
      <c r="AX21" s="483"/>
      <c r="AY21" s="88"/>
      <c r="AZ21" s="89"/>
      <c r="BA21" s="90"/>
      <c r="BB21" s="90"/>
      <c r="BC21" s="91"/>
      <c r="BD21" s="482"/>
      <c r="BE21" s="483"/>
      <c r="BF21" s="483"/>
      <c r="BG21" s="482"/>
      <c r="BH21" s="483"/>
      <c r="BI21" s="484"/>
      <c r="BJ21" s="92"/>
      <c r="BK21" s="93"/>
    </row>
    <row r="22" spans="1:63" ht="16.25" customHeight="1" x14ac:dyDescent="0.8">
      <c r="A22" s="70">
        <f>IF(+All!$F317="Arkansas",+All!A317,IF(+All!$H317="Arkansas",+All!A317,0))</f>
        <v>4</v>
      </c>
      <c r="B22" s="70" t="str">
        <f>IF(+All!$F317="Arkansas",+All!B317,IF(+All!$H317="Arkansas",+All!B317,0))</f>
        <v>Sat</v>
      </c>
      <c r="C22" s="94">
        <f>IF(+All!$F317="Arkansas",+All!C317,IF(+All!$H317="Arkansas",+All!C317,0))</f>
        <v>44464</v>
      </c>
      <c r="D22" s="73">
        <f>IF(+All!$F317="Arkansas",+All!D317,IF(+All!$H317="Arkansas",+All!D317,0))</f>
        <v>0.64583333333333337</v>
      </c>
      <c r="E22" s="707" t="str">
        <f>IF(+All!$F317="Arkansas",+All!E317,IF(+All!$H317="Arkansas",+All!E317,0))</f>
        <v>CBS</v>
      </c>
      <c r="F22" s="75" t="str">
        <f>IF(+All!$F317="Arkansas",+All!F317,IF(+All!$H317="Arkansas",+All!F317,0))</f>
        <v>Texas A&amp;M</v>
      </c>
      <c r="G22" s="95" t="str">
        <f>IF(+All!$F317="Arkansas",+All!G317,IF(+All!$H317="Arkansas",+All!G317,0))</f>
        <v>SEC</v>
      </c>
      <c r="H22" s="95" t="str">
        <f>IF(+All!$F317="Arkansas",+All!H317,IF(+All!$H317="Arkansas",+All!H317,0))</f>
        <v>Arkansas</v>
      </c>
      <c r="I22" s="76" t="str">
        <f>IF(+All!$F317="Arkansas",+All!I317,IF(+All!$H317="Arkansas",+All!I317,0))</f>
        <v>SEC</v>
      </c>
      <c r="J22" s="706" t="str">
        <f>IF(+All!$F317="Arkansas",+All!J317,IF(+All!$H317="Arkansas",+All!J317,0))</f>
        <v>Texas A&amp;M</v>
      </c>
      <c r="K22" s="707" t="str">
        <f>IF(+All!$F317="Arkansas",+All!K317,IF(+All!$H317="Arkansas",+All!K317,0))</f>
        <v>Arkansas</v>
      </c>
      <c r="L22" s="78">
        <f>IF(+All!$F317="Arkansas",+All!L317,IF(+All!$H317="Arkansas",+All!L317,0))</f>
        <v>5.5</v>
      </c>
      <c r="M22" s="79">
        <f>IF(+All!$F317="Arkansas",+All!M317,IF(+All!$H317="Arkansas",+All!M317,0))</f>
        <v>47.5</v>
      </c>
      <c r="N22" s="706" t="str">
        <f>IF(+All!$F317="Arkansas",+All!N317,IF(+All!$H317="Arkansas",+All!N317,0))</f>
        <v>Arkansas</v>
      </c>
      <c r="O22" s="708">
        <f>IF(+All!$F317="Arkansas",+All!O317,IF(+All!$H317="Arkansas",+All!O317,0))</f>
        <v>20</v>
      </c>
      <c r="P22" s="708" t="str">
        <f>IF(+All!$F317="Arkansas",+All!P317,IF(+All!$H317="Arkansas",+All!P317,0))</f>
        <v>Texas A&amp;M</v>
      </c>
      <c r="Q22" s="707">
        <f>IF(+All!$F317="Arkansas",+All!Q317,IF(+All!$H317="Arkansas",+All!Q317,0))</f>
        <v>10</v>
      </c>
      <c r="R22" s="706" t="str">
        <f>IF(+All!$F317="Arkansas",+All!R317,IF(+All!$H317="Arkansas",+All!R317,0))</f>
        <v>Arkansas</v>
      </c>
      <c r="S22" s="708" t="str">
        <f>IF(+All!$F317="Arkansas",+All!S317,IF(+All!$H317="Arkansas",+All!S317,0))</f>
        <v>Texas A&amp;M</v>
      </c>
      <c r="T22" s="706" t="str">
        <f>IF(+All!$F317="Arkansas",+All!T317,IF(+All!$H317="Arkansas",+All!T317,0))</f>
        <v>Arkansas</v>
      </c>
      <c r="U22" s="707" t="str">
        <f>IF(+All!$F317="Arkansas",+All!U317,IF(+All!$H317="Arkansas",+All!U317,0))</f>
        <v>W</v>
      </c>
      <c r="V22" s="706"/>
      <c r="W22" s="707"/>
      <c r="X22" s="706"/>
      <c r="Y22" s="707"/>
      <c r="Z22" s="706"/>
      <c r="AA22" s="707"/>
      <c r="AB22" s="706"/>
      <c r="AC22" s="707"/>
      <c r="AD22" s="706"/>
      <c r="AE22" s="707"/>
      <c r="AF22" s="706"/>
      <c r="AG22" s="707"/>
      <c r="AH22" s="706"/>
      <c r="AI22" s="707"/>
      <c r="AJ22" s="706"/>
      <c r="AK22" s="707"/>
      <c r="AQ22" s="480"/>
      <c r="AR22" s="482"/>
      <c r="AS22" s="483"/>
      <c r="AT22" s="483"/>
      <c r="AU22" s="482"/>
      <c r="AV22" s="483"/>
      <c r="AW22" s="484"/>
      <c r="AX22" s="483"/>
      <c r="AY22" s="88"/>
      <c r="AZ22" s="89"/>
      <c r="BA22" s="90"/>
      <c r="BB22" s="90"/>
      <c r="BC22" s="91"/>
      <c r="BD22" s="482"/>
      <c r="BE22" s="483"/>
      <c r="BF22" s="483"/>
      <c r="BG22" s="482"/>
      <c r="BH22" s="483"/>
      <c r="BI22" s="484"/>
      <c r="BJ22" s="92"/>
      <c r="BK22" s="93"/>
    </row>
    <row r="23" spans="1:63" ht="16.25" customHeight="1" x14ac:dyDescent="0.8">
      <c r="A23" s="70">
        <f>IF(+All!$F382="Arkansas",+All!A382,IF(+All!$H382="Arkansas",+All!A382,0))</f>
        <v>5</v>
      </c>
      <c r="B23" s="70" t="str">
        <f>IF(+All!$F382="Arkansas",+All!B382,IF(+All!$H382="Arkansas",+All!B382,0))</f>
        <v>Sat</v>
      </c>
      <c r="C23" s="94">
        <f>IF(+All!$F382="Arkansas",+All!C382,IF(+All!$H382="Arkansas",+All!C382,0))</f>
        <v>44471</v>
      </c>
      <c r="D23" s="73">
        <f>IF(+All!$F382="Arkansas",+All!D382,IF(+All!$H382="Arkansas",+All!D382,0))</f>
        <v>0.5</v>
      </c>
      <c r="E23" s="707" t="str">
        <f>IF(+All!$F382="Arkansas",+All!E382,IF(+All!$H382="Arkansas",+All!E382,0))</f>
        <v>ESPN</v>
      </c>
      <c r="F23" s="75" t="str">
        <f>IF(+All!$F382="Arkansas",+All!F382,IF(+All!$H382="Arkansas",+All!F382,0))</f>
        <v>Arkansas</v>
      </c>
      <c r="G23" s="95" t="str">
        <f>IF(+All!$F382="Arkansas",+All!G382,IF(+All!$H382="Arkansas",+All!G382,0))</f>
        <v>SEC</v>
      </c>
      <c r="H23" s="95" t="str">
        <f>IF(+All!$F382="Arkansas",+All!H382,IF(+All!$H382="Arkansas",+All!H382,0))</f>
        <v>Georgia</v>
      </c>
      <c r="I23" s="76" t="str">
        <f>IF(+All!$F382="Arkansas",+All!I382,IF(+All!$H382="Arkansas",+All!I382,0))</f>
        <v>SEC</v>
      </c>
      <c r="J23" s="706" t="str">
        <f>IF(+All!$F382="Arkansas",+All!J382,IF(+All!$H382="Arkansas",+All!J382,0))</f>
        <v>Georgia</v>
      </c>
      <c r="K23" s="707" t="str">
        <f>IF(+All!$F382="Arkansas",+All!K382,IF(+All!$H382="Arkansas",+All!K382,0))</f>
        <v>Arkansas</v>
      </c>
      <c r="L23" s="78">
        <f>IF(+All!$F382="Arkansas",+All!L382,IF(+All!$H382="Arkansas",+All!L382,0))</f>
        <v>18.5</v>
      </c>
      <c r="M23" s="79">
        <f>IF(+All!$F382="Arkansas",+All!M382,IF(+All!$H382="Arkansas",+All!M382,0))</f>
        <v>48.5</v>
      </c>
      <c r="N23" s="706" t="str">
        <f>IF(+All!$F382="Arkansas",+All!N382,IF(+All!$H382="Arkansas",+All!N382,0))</f>
        <v>Georgia</v>
      </c>
      <c r="O23" s="708">
        <f>IF(+All!$F382="Arkansas",+All!O382,IF(+All!$H382="Arkansas",+All!O382,0))</f>
        <v>37</v>
      </c>
      <c r="P23" s="708" t="str">
        <f>IF(+All!$F382="Arkansas",+All!P382,IF(+All!$H382="Arkansas",+All!P382,0))</f>
        <v>Arkansas</v>
      </c>
      <c r="Q23" s="707">
        <f>IF(+All!$F382="Arkansas",+All!Q382,IF(+All!$H382="Arkansas",+All!Q382,0))</f>
        <v>0</v>
      </c>
      <c r="R23" s="706" t="str">
        <f>IF(+All!$F382="Arkansas",+All!R382,IF(+All!$H382="Arkansas",+All!R382,0))</f>
        <v>Georgia</v>
      </c>
      <c r="S23" s="708" t="str">
        <f>IF(+All!$F382="Arkansas",+All!S382,IF(+All!$H382="Arkansas",+All!S382,0))</f>
        <v>Arkansas</v>
      </c>
      <c r="T23" s="706" t="str">
        <f>IF(+All!$F382="Arkansas",+All!T382,IF(+All!$H382="Arkansas",+All!T382,0))</f>
        <v>Arkansas</v>
      </c>
      <c r="U23" s="707" t="str">
        <f>IF(+All!$F382="Arkansas",+All!U382,IF(+All!$H382="Arkansas",+All!U382,0))</f>
        <v>L</v>
      </c>
      <c r="V23" s="706"/>
      <c r="W23" s="707"/>
      <c r="X23" s="706"/>
      <c r="Y23" s="707"/>
      <c r="Z23" s="706"/>
      <c r="AA23" s="707"/>
      <c r="AB23" s="706"/>
      <c r="AC23" s="707"/>
      <c r="AD23" s="706"/>
      <c r="AE23" s="707"/>
      <c r="AF23" s="706"/>
      <c r="AG23" s="707"/>
      <c r="AH23" s="706"/>
      <c r="AI23" s="707"/>
      <c r="AJ23" s="706"/>
      <c r="AK23" s="707"/>
      <c r="AQ23" s="480"/>
      <c r="AR23" s="482"/>
      <c r="AS23" s="483"/>
      <c r="AT23" s="483"/>
      <c r="AU23" s="482"/>
      <c r="AV23" s="483"/>
      <c r="AW23" s="484"/>
      <c r="AX23" s="483"/>
      <c r="AY23" s="88"/>
      <c r="AZ23" s="89"/>
      <c r="BA23" s="90"/>
      <c r="BB23" s="90"/>
      <c r="BC23" s="91"/>
      <c r="BD23" s="482"/>
      <c r="BE23" s="483"/>
      <c r="BF23" s="483"/>
      <c r="BG23" s="482"/>
      <c r="BH23" s="483"/>
      <c r="BI23" s="484"/>
      <c r="BJ23" s="92"/>
      <c r="BK23" s="93"/>
    </row>
    <row r="24" spans="1:63" ht="16.25" customHeight="1" x14ac:dyDescent="0.8">
      <c r="A24" s="70">
        <f>IF(+All!$F444="Arkansas",+All!A444,IF(+All!$H444="Arkansas",+All!A444,0))</f>
        <v>6</v>
      </c>
      <c r="B24" s="70" t="str">
        <f>IF(+All!$F444="Arkansas",+All!B444,IF(+All!$H444="Arkansas",+All!B444,0))</f>
        <v>Sat</v>
      </c>
      <c r="C24" s="94">
        <f>IF(+All!$F444="Arkansas",+All!C444,IF(+All!$H444="Arkansas",+All!C444,0))</f>
        <v>44478</v>
      </c>
      <c r="D24" s="73">
        <f>IF(+All!$F444="Arkansas",+All!D444,IF(+All!$H444="Arkansas",+All!D444,0))</f>
        <v>0.5</v>
      </c>
      <c r="E24" s="707" t="str">
        <f>IF(+All!$F444="Arkansas",+All!E444,IF(+All!$H444="Arkansas",+All!E444,0))</f>
        <v>ESPN</v>
      </c>
      <c r="F24" s="75" t="str">
        <f>IF(+All!$F444="Arkansas",+All!F444,IF(+All!$H444="Arkansas",+All!F444,0))</f>
        <v>Arkansas</v>
      </c>
      <c r="G24" s="95" t="str">
        <f>IF(+All!$F444="Arkansas",+All!G444,IF(+All!$H444="Arkansas",+All!G444,0))</f>
        <v>SEC</v>
      </c>
      <c r="H24" s="95" t="str">
        <f>IF(+All!$F444="Arkansas",+All!H444,IF(+All!$H444="Arkansas",+All!H444,0))</f>
        <v>Mississippi</v>
      </c>
      <c r="I24" s="76" t="str">
        <f>IF(+All!$F444="Arkansas",+All!I444,IF(+All!$H444="Arkansas",+All!I444,0))</f>
        <v>SEC</v>
      </c>
      <c r="J24" s="706" t="str">
        <f>IF(+All!$F444="Arkansas",+All!J444,IF(+All!$H444="Arkansas",+All!J444,0))</f>
        <v>Mississippi</v>
      </c>
      <c r="K24" s="707" t="str">
        <f>IF(+All!$F444="Arkansas",+All!K444,IF(+All!$H444="Arkansas",+All!K444,0))</f>
        <v>Arkansas</v>
      </c>
      <c r="L24" s="78">
        <f>IF(+All!$F444="Arkansas",+All!L444,IF(+All!$H444="Arkansas",+All!L444,0))</f>
        <v>6</v>
      </c>
      <c r="M24" s="79">
        <f>IF(+All!$F444="Arkansas",+All!M444,IF(+All!$H444="Arkansas",+All!M444,0))</f>
        <v>66.5</v>
      </c>
      <c r="N24" s="706" t="str">
        <f>IF(+All!$F444="Arkansas",+All!N444,IF(+All!$H444="Arkansas",+All!N444,0))</f>
        <v>Mississippi</v>
      </c>
      <c r="O24" s="708">
        <f>IF(+All!$F444="Arkansas",+All!O444,IF(+All!$H444="Arkansas",+All!O444,0))</f>
        <v>52</v>
      </c>
      <c r="P24" s="708" t="str">
        <f>IF(+All!$F444="Arkansas",+All!P444,IF(+All!$H444="Arkansas",+All!P444,0))</f>
        <v>Arkansas</v>
      </c>
      <c r="Q24" s="707">
        <f>IF(+All!$F444="Arkansas",+All!Q444,IF(+All!$H444="Arkansas",+All!Q444,0))</f>
        <v>51</v>
      </c>
      <c r="R24" s="706" t="str">
        <f>IF(+All!$F444="Arkansas",+All!R444,IF(+All!$H444="Arkansas",+All!R444,0))</f>
        <v>Arkansas</v>
      </c>
      <c r="S24" s="708" t="str">
        <f>IF(+All!$F444="Arkansas",+All!S444,IF(+All!$H444="Arkansas",+All!S444,0))</f>
        <v>Mississippi</v>
      </c>
      <c r="T24" s="706" t="str">
        <f>IF(+All!$F444="Arkansas",+All!T444,IF(+All!$H444="Arkansas",+All!T444,0))</f>
        <v>Arkansas</v>
      </c>
      <c r="U24" s="707" t="str">
        <f>IF(+All!$F444="Arkansas",+All!U444,IF(+All!$H444="Arkansas",+All!U444,0))</f>
        <v>W</v>
      </c>
      <c r="V24" s="706"/>
      <c r="W24" s="707"/>
      <c r="X24" s="706"/>
      <c r="Y24" s="707"/>
      <c r="Z24" s="706"/>
      <c r="AA24" s="707"/>
      <c r="AB24" s="706"/>
      <c r="AC24" s="707"/>
      <c r="AD24" s="706"/>
      <c r="AE24" s="707"/>
      <c r="AF24" s="706"/>
      <c r="AG24" s="707"/>
      <c r="AH24" s="706"/>
      <c r="AI24" s="707"/>
      <c r="AJ24" s="706"/>
      <c r="AK24" s="707"/>
      <c r="AQ24" s="480"/>
      <c r="AR24" s="482"/>
      <c r="AS24" s="483"/>
      <c r="AT24" s="483"/>
      <c r="AU24" s="482"/>
      <c r="AV24" s="483"/>
      <c r="AW24" s="484"/>
      <c r="AX24" s="483"/>
      <c r="AY24" s="88"/>
      <c r="AZ24" s="89"/>
      <c r="BA24" s="90"/>
      <c r="BB24" s="90"/>
      <c r="BC24" s="91"/>
      <c r="BD24" s="482"/>
      <c r="BE24" s="483"/>
      <c r="BF24" s="483"/>
      <c r="BG24" s="482"/>
      <c r="BH24" s="483"/>
      <c r="BI24" s="484"/>
      <c r="BJ24" s="92"/>
      <c r="BK24" s="93"/>
    </row>
    <row r="25" spans="1:63" ht="16.25" customHeight="1" x14ac:dyDescent="0.8">
      <c r="A25" s="70">
        <f>IF(+All!$F521="Arkansas",+All!A521,IF(+All!$H521="Arkansas",+All!A521,0))</f>
        <v>7</v>
      </c>
      <c r="B25" s="70" t="str">
        <f>IF(+All!$F521="Arkansas",+All!B521,IF(+All!$H521="Arkansas",+All!B521,0))</f>
        <v>Sat</v>
      </c>
      <c r="C25" s="94">
        <f>IF(+All!$F521="Arkansas",+All!C521,IF(+All!$H521="Arkansas",+All!C521,0))</f>
        <v>44485</v>
      </c>
      <c r="D25" s="73">
        <f>IF(+All!$F521="Arkansas",+All!D521,IF(+All!$H521="Arkansas",+All!D521,0))</f>
        <v>0.5</v>
      </c>
      <c r="E25" s="707" t="str">
        <f>IF(+All!$F521="Arkansas",+All!E521,IF(+All!$H521="Arkansas",+All!E521,0))</f>
        <v xml:space="preserve">CBS </v>
      </c>
      <c r="F25" s="75" t="str">
        <f>IF(+All!$F521="Arkansas",+All!F521,IF(+All!$H521="Arkansas",+All!F521,0))</f>
        <v>Auburn</v>
      </c>
      <c r="G25" s="95" t="str">
        <f>IF(+All!$F521="Arkansas",+All!G521,IF(+All!$H521="Arkansas",+All!G521,0))</f>
        <v>SEC</v>
      </c>
      <c r="H25" s="95" t="str">
        <f>IF(+All!$F521="Arkansas",+All!H521,IF(+All!$H521="Arkansas",+All!H521,0))</f>
        <v>Arkansas</v>
      </c>
      <c r="I25" s="76" t="str">
        <f>IF(+All!$F521="Arkansas",+All!I521,IF(+All!$H521="Arkansas",+All!I521,0))</f>
        <v>SEC</v>
      </c>
      <c r="J25" s="706" t="str">
        <f>IF(+All!$F521="Arkansas",+All!J521,IF(+All!$H521="Arkansas",+All!J521,0))</f>
        <v>Arkansas</v>
      </c>
      <c r="K25" s="707" t="str">
        <f>IF(+All!$F521="Arkansas",+All!K521,IF(+All!$H521="Arkansas",+All!K521,0))</f>
        <v>Auburn</v>
      </c>
      <c r="L25" s="78">
        <f>IF(+All!$F521="Arkansas",+All!L521,IF(+All!$H521="Arkansas",+All!L521,0))</f>
        <v>4</v>
      </c>
      <c r="M25" s="79">
        <f>IF(+All!$F521="Arkansas",+All!M521,IF(+All!$H521="Arkansas",+All!M521,0))</f>
        <v>53.5</v>
      </c>
      <c r="N25" s="706" t="str">
        <f>IF(+All!$F521="Arkansas",+All!N521,IF(+All!$H521="Arkansas",+All!N521,0))</f>
        <v>Auburn</v>
      </c>
      <c r="O25" s="708">
        <f>IF(+All!$F521="Arkansas",+All!O521,IF(+All!$H521="Arkansas",+All!O521,0))</f>
        <v>38</v>
      </c>
      <c r="P25" s="708" t="str">
        <f>IF(+All!$F521="Arkansas",+All!P521,IF(+All!$H521="Arkansas",+All!P521,0))</f>
        <v>Arkansas</v>
      </c>
      <c r="Q25" s="707">
        <f>IF(+All!$F521="Arkansas",+All!Q521,IF(+All!$H521="Arkansas",+All!Q521,0))</f>
        <v>23</v>
      </c>
      <c r="R25" s="706" t="str">
        <f>IF(+All!$F521="Arkansas",+All!R521,IF(+All!$H521="Arkansas",+All!R521,0))</f>
        <v>Auburn</v>
      </c>
      <c r="S25" s="708" t="str">
        <f>IF(+All!$F521="Arkansas",+All!S521,IF(+All!$H521="Arkansas",+All!S521,0))</f>
        <v>Arkansas</v>
      </c>
      <c r="T25" s="706" t="str">
        <f>IF(+All!$F521="Arkansas",+All!T521,IF(+All!$H521="Arkansas",+All!T521,0))</f>
        <v>Arkansas</v>
      </c>
      <c r="U25" s="707" t="str">
        <f>IF(+All!$F521="Arkansas",+All!U521,IF(+All!$H521="Arkansas",+All!U521,0))</f>
        <v>L</v>
      </c>
      <c r="V25" s="706"/>
      <c r="W25" s="707"/>
      <c r="X25" s="706"/>
      <c r="Y25" s="707"/>
      <c r="Z25" s="706"/>
      <c r="AA25" s="707"/>
      <c r="AB25" s="706"/>
      <c r="AC25" s="707"/>
      <c r="AD25" s="706"/>
      <c r="AE25" s="707"/>
      <c r="AF25" s="706"/>
      <c r="AG25" s="707"/>
      <c r="AH25" s="706"/>
      <c r="AI25" s="707"/>
      <c r="AJ25" s="706"/>
      <c r="AK25" s="707"/>
      <c r="AQ25" s="480"/>
      <c r="AR25" s="482"/>
      <c r="AS25" s="483"/>
      <c r="AT25" s="483"/>
      <c r="AU25" s="482"/>
      <c r="AV25" s="483"/>
      <c r="AW25" s="484"/>
      <c r="AX25" s="483"/>
      <c r="AY25" s="88"/>
      <c r="AZ25" s="89"/>
      <c r="BA25" s="90"/>
      <c r="BB25" s="90"/>
      <c r="BC25" s="91"/>
      <c r="BD25" s="482"/>
      <c r="BE25" s="483"/>
      <c r="BF25" s="483"/>
      <c r="BG25" s="482"/>
      <c r="BH25" s="483"/>
      <c r="BI25" s="484"/>
      <c r="BJ25" s="92"/>
      <c r="BK25" s="93"/>
    </row>
    <row r="26" spans="1:63" ht="16.25" customHeight="1" x14ac:dyDescent="0.8">
      <c r="A26" s="70">
        <f>IF(+All!$F605="Arkansas",+All!A605,IF(+All!$H605="Arkansas",+All!A605,0))</f>
        <v>8</v>
      </c>
      <c r="B26" s="70" t="str">
        <f>IF(+All!$F605="Arkansas",+All!B605,IF(+All!$H605="Arkansas",+All!B605,0))</f>
        <v>Sat</v>
      </c>
      <c r="C26" s="94">
        <f>IF(+All!$F605="Arkansas",+All!C605,IF(+All!$H605="Arkansas",+All!C605,0))</f>
        <v>44492</v>
      </c>
      <c r="D26" s="73">
        <f>IF(+All!$F605="Arkansas",+All!D605,IF(+All!$H605="Arkansas",+All!D605,0))</f>
        <v>0.5</v>
      </c>
      <c r="E26" s="707" t="str">
        <f>IF(+All!$F605="Arkansas",+All!E605,IF(+All!$H605="Arkansas",+All!E605,0))</f>
        <v>SEC</v>
      </c>
      <c r="F26" s="75" t="str">
        <f>IF(+All!$F605="Arkansas",+All!F605,IF(+All!$H605="Arkansas",+All!F605,0))</f>
        <v>1AA Arkansas Pine Bluff</v>
      </c>
      <c r="G26" s="95" t="str">
        <f>IF(+All!$F605="Arkansas",+All!G605,IF(+All!$H605="Arkansas",+All!G605,0))</f>
        <v>1AA</v>
      </c>
      <c r="H26" s="95" t="str">
        <f>IF(+All!$F605="Arkansas",+All!H605,IF(+All!$H605="Arkansas",+All!H605,0))</f>
        <v>Arkansas</v>
      </c>
      <c r="I26" s="76" t="str">
        <f>IF(+All!$F605="Arkansas",+All!I605,IF(+All!$H605="Arkansas",+All!I605,0))</f>
        <v>SEC</v>
      </c>
      <c r="J26" s="706">
        <f>IF(+All!$F605="Arkansas",+All!J605,IF(+All!$H605="Arkansas",+All!J605,0))</f>
        <v>0</v>
      </c>
      <c r="K26" s="707">
        <f>IF(+All!$F605="Arkansas",+All!K605,IF(+All!$H605="Arkansas",+All!K605,0))</f>
        <v>0</v>
      </c>
      <c r="L26" s="78">
        <f>IF(+All!$F605="Arkansas",+All!L605,IF(+All!$H605="Arkansas",+All!L605,0))</f>
        <v>0</v>
      </c>
      <c r="M26" s="79">
        <f>IF(+All!$F605="Arkansas",+All!M605,IF(+All!$H605="Arkansas",+All!M605,0))</f>
        <v>0</v>
      </c>
      <c r="N26" s="706" t="str">
        <f>IF(+All!$F605="Arkansas",+All!N605,IF(+All!$H605="Arkansas",+All!N605,0))</f>
        <v>Arkansas</v>
      </c>
      <c r="O26" s="708">
        <f>IF(+All!$F605="Arkansas",+All!O605,IF(+All!$H605="Arkansas",+All!O605,0))</f>
        <v>45</v>
      </c>
      <c r="P26" s="708" t="str">
        <f>IF(+All!$F605="Arkansas",+All!P605,IF(+All!$H605="Arkansas",+All!P605,0))</f>
        <v>1AA Arkansas Pine Bluff</v>
      </c>
      <c r="Q26" s="707">
        <f>IF(+All!$F605="Arkansas",+All!Q605,IF(+All!$H605="Arkansas",+All!Q605,0))</f>
        <v>3</v>
      </c>
      <c r="R26" s="706">
        <f>IF(+All!$F605="Arkansas",+All!R605,IF(+All!$H605="Arkansas",+All!R605,0))</f>
        <v>0</v>
      </c>
      <c r="S26" s="708">
        <f>IF(+All!$F605="Arkansas",+All!S605,IF(+All!$H605="Arkansas",+All!S605,0))</f>
        <v>0</v>
      </c>
      <c r="T26" s="706">
        <f>IF(+All!$F605="Arkansas",+All!T605,IF(+All!$H605="Arkansas",+All!T605,0))</f>
        <v>0</v>
      </c>
      <c r="U26" s="707">
        <f>IF(+All!$F605="Arkansas",+All!U605,IF(+All!$H605="Arkansas",+All!U605,0))</f>
        <v>0</v>
      </c>
      <c r="V26" s="706"/>
      <c r="W26" s="707"/>
      <c r="X26" s="706"/>
      <c r="Y26" s="707"/>
      <c r="Z26" s="706"/>
      <c r="AA26" s="707"/>
      <c r="AB26" s="706"/>
      <c r="AC26" s="707"/>
      <c r="AD26" s="706"/>
      <c r="AE26" s="707"/>
      <c r="AF26" s="706"/>
      <c r="AG26" s="707"/>
      <c r="AH26" s="706"/>
      <c r="AI26" s="707"/>
      <c r="AJ26" s="706"/>
      <c r="AK26" s="707"/>
      <c r="AQ26" s="480"/>
      <c r="AR26" s="482"/>
      <c r="AS26" s="483"/>
      <c r="AT26" s="483"/>
      <c r="AU26" s="482"/>
      <c r="AV26" s="483"/>
      <c r="AW26" s="484"/>
      <c r="AX26" s="483"/>
      <c r="AY26" s="88"/>
      <c r="AZ26" s="89"/>
      <c r="BA26" s="90"/>
      <c r="BB26" s="90"/>
      <c r="BC26" s="91"/>
      <c r="BD26" s="482"/>
      <c r="BE26" s="483"/>
      <c r="BF26" s="483"/>
      <c r="BG26" s="482"/>
      <c r="BH26" s="483"/>
      <c r="BI26" s="484"/>
      <c r="BJ26" s="92"/>
      <c r="BK26" s="93"/>
    </row>
    <row r="27" spans="1:63" ht="16.25" customHeight="1" x14ac:dyDescent="0.8">
      <c r="A27" s="70">
        <f>IF(+All!$F688="Arkansas",+All!A688,IF(+All!$H688="Arkansas",+All!A688,0))</f>
        <v>9</v>
      </c>
      <c r="B27" s="70" t="str">
        <f>IF(+All!$F688="Arkansas",+All!B688,IF(+All!$H688="Arkansas",+All!B688,0))</f>
        <v>Sat</v>
      </c>
      <c r="C27" s="94">
        <f>IF(+All!$F688="Arkansas",+All!C688,IF(+All!$H688="Arkansas",+All!C688,0))</f>
        <v>44499</v>
      </c>
      <c r="D27" s="73">
        <f>IF(+All!$F688="Arkansas",+All!D688,IF(+All!$H688="Arkansas",+All!D688,0))</f>
        <v>0</v>
      </c>
      <c r="E27" s="707">
        <f>IF(+All!$F688="Arkansas",+All!E688,IF(+All!$H688="Arkansas",+All!E688,0))</f>
        <v>0</v>
      </c>
      <c r="F27" s="75" t="str">
        <f>IF(+All!$F688="Arkansas",+All!F688,IF(+All!$H688="Arkansas",+All!F688,0))</f>
        <v>Arkansas</v>
      </c>
      <c r="G27" s="95" t="str">
        <f>IF(+All!$F688="Arkansas",+All!G688,IF(+All!$H688="Arkansas",+All!G688,0))</f>
        <v>SEC</v>
      </c>
      <c r="H27" s="95" t="str">
        <f>IF(+All!$F688="Arkansas",+All!H688,IF(+All!$H688="Arkansas",+All!H688,0))</f>
        <v>Open</v>
      </c>
      <c r="I27" s="76" t="str">
        <f>IF(+All!$F688="Arkansas",+All!I688,IF(+All!$H688="Arkansas",+All!I688,0))</f>
        <v>ZZZ</v>
      </c>
      <c r="J27" s="706">
        <f>IF(+All!$F688="Arkansas",+All!J688,IF(+All!$H688="Arkansas",+All!J688,0))</f>
        <v>0</v>
      </c>
      <c r="K27" s="707" t="str">
        <f>IF(+All!$F688="Arkansas",+All!K688,IF(+All!$H688="Arkansas",+All!K688,0))</f>
        <v>Arkansas</v>
      </c>
      <c r="L27" s="78">
        <f>IF(+All!$F688="Arkansas",+All!L688,IF(+All!$H688="Arkansas",+All!L688,0))</f>
        <v>0</v>
      </c>
      <c r="M27" s="79">
        <f>IF(+All!$F688="Arkansas",+All!M688,IF(+All!$H688="Arkansas",+All!M688,0))</f>
        <v>0</v>
      </c>
      <c r="N27" s="706">
        <f>IF(+All!$F688="Arkansas",+All!N688,IF(+All!$H688="Arkansas",+All!N688,0))</f>
        <v>0</v>
      </c>
      <c r="O27" s="708">
        <f>IF(+All!$F688="Arkansas",+All!O688,IF(+All!$H688="Arkansas",+All!O688,0))</f>
        <v>0</v>
      </c>
      <c r="P27" s="708">
        <f>IF(+All!$F688="Arkansas",+All!P688,IF(+All!$H688="Arkansas",+All!P688,0))</f>
        <v>0</v>
      </c>
      <c r="Q27" s="707">
        <f>IF(+All!$F688="Arkansas",+All!Q688,IF(+All!$H688="Arkansas",+All!Q688,0))</f>
        <v>0</v>
      </c>
      <c r="R27" s="706">
        <f>IF(+All!$F688="Arkansas",+All!R688,IF(+All!$H688="Arkansas",+All!R688,0))</f>
        <v>0</v>
      </c>
      <c r="S27" s="708">
        <f>IF(+All!$F688="Arkansas",+All!S688,IF(+All!$H688="Arkansas",+All!S688,0))</f>
        <v>0</v>
      </c>
      <c r="T27" s="706">
        <f>IF(+All!$F688="Arkansas",+All!T688,IF(+All!$H688="Arkansas",+All!T688,0))</f>
        <v>0</v>
      </c>
      <c r="U27" s="707">
        <f>IF(+All!$F688="Arkansas",+All!U688,IF(+All!$H688="Arkansas",+All!U688,0))</f>
        <v>0</v>
      </c>
      <c r="V27" s="706"/>
      <c r="W27" s="707"/>
      <c r="X27" s="706"/>
      <c r="Y27" s="707"/>
      <c r="Z27" s="706"/>
      <c r="AA27" s="707"/>
      <c r="AB27" s="706"/>
      <c r="AC27" s="707"/>
      <c r="AD27" s="706"/>
      <c r="AE27" s="707"/>
      <c r="AF27" s="706"/>
      <c r="AG27" s="707"/>
      <c r="AH27" s="706"/>
      <c r="AI27" s="707"/>
      <c r="AJ27" s="706"/>
      <c r="AK27" s="707"/>
      <c r="AQ27" s="480"/>
      <c r="AR27" s="482"/>
      <c r="AS27" s="483"/>
      <c r="AT27" s="483"/>
      <c r="AU27" s="482"/>
      <c r="AV27" s="483"/>
      <c r="AW27" s="484"/>
      <c r="AX27" s="483"/>
      <c r="AY27" s="88"/>
      <c r="AZ27" s="89"/>
      <c r="BA27" s="90"/>
      <c r="BB27" s="90"/>
      <c r="BC27" s="91"/>
      <c r="BD27" s="482"/>
      <c r="BE27" s="483"/>
      <c r="BF27" s="483"/>
      <c r="BG27" s="482"/>
      <c r="BH27" s="483"/>
      <c r="BI27" s="484"/>
      <c r="BJ27" s="92"/>
      <c r="BK27" s="93"/>
    </row>
    <row r="28" spans="1:63" ht="16.25" customHeight="1" x14ac:dyDescent="0.8">
      <c r="A28" s="70">
        <f>IF(+All!$F763="Arkansas",+All!A763,IF(+All!$H763="Arkansas",+All!A763,0))</f>
        <v>10</v>
      </c>
      <c r="B28" s="70" t="str">
        <f>IF(+All!$F763="Arkansas",+All!B763,IF(+All!$H763="Arkansas",+All!B763,0))</f>
        <v>Sat</v>
      </c>
      <c r="C28" s="94">
        <f>IF(+All!$F763="Arkansas",+All!C763,IF(+All!$H763="Arkansas",+All!C763,0))</f>
        <v>44506</v>
      </c>
      <c r="D28" s="73">
        <f>IF(+All!$F763="Arkansas",+All!D763,IF(+All!$H763="Arkansas",+All!D763,0))</f>
        <v>0.66666666666666663</v>
      </c>
      <c r="E28" s="707" t="str">
        <f>IF(+All!$F763="Arkansas",+All!E763,IF(+All!$H763="Arkansas",+All!E763,0))</f>
        <v>SEC</v>
      </c>
      <c r="F28" s="75" t="str">
        <f>IF(+All!$F763="Arkansas",+All!F763,IF(+All!$H763="Arkansas",+All!F763,0))</f>
        <v>Mississippi State</v>
      </c>
      <c r="G28" s="95" t="str">
        <f>IF(+All!$F763="Arkansas",+All!G763,IF(+All!$H763="Arkansas",+All!G763,0))</f>
        <v>SEC</v>
      </c>
      <c r="H28" s="95" t="str">
        <f>IF(+All!$F763="Arkansas",+All!H763,IF(+All!$H763="Arkansas",+All!H763,0))</f>
        <v>Arkansas</v>
      </c>
      <c r="I28" s="76" t="str">
        <f>IF(+All!$F763="Arkansas",+All!I763,IF(+All!$H763="Arkansas",+All!I763,0))</f>
        <v>SEC</v>
      </c>
      <c r="J28" s="706" t="str">
        <f>IF(+All!$F763="Arkansas",+All!J763,IF(+All!$H763="Arkansas",+All!J763,0))</f>
        <v>Arkansas</v>
      </c>
      <c r="K28" s="707" t="str">
        <f>IF(+All!$F763="Arkansas",+All!K763,IF(+All!$H763="Arkansas",+All!K763,0))</f>
        <v>Mississippi State</v>
      </c>
      <c r="L28" s="78">
        <f>IF(+All!$F763="Arkansas",+All!L763,IF(+All!$H763="Arkansas",+All!L763,0))</f>
        <v>5</v>
      </c>
      <c r="M28" s="79">
        <f>IF(+All!$F763="Arkansas",+All!M763,IF(+All!$H763="Arkansas",+All!M763,0))</f>
        <v>55.5</v>
      </c>
      <c r="N28" s="706" t="str">
        <f>IF(+All!$F763="Arkansas",+All!N763,IF(+All!$H763="Arkansas",+All!N763,0))</f>
        <v>Arkansas</v>
      </c>
      <c r="O28" s="708">
        <f>IF(+All!$F763="Arkansas",+All!O763,IF(+All!$H763="Arkansas",+All!O763,0))</f>
        <v>31</v>
      </c>
      <c r="P28" s="708" t="str">
        <f>IF(+All!$F763="Arkansas",+All!P763,IF(+All!$H763="Arkansas",+All!P763,0))</f>
        <v>Mississippi State</v>
      </c>
      <c r="Q28" s="707">
        <f>IF(+All!$F763="Arkansas",+All!Q763,IF(+All!$H763="Arkansas",+All!Q763,0))</f>
        <v>28</v>
      </c>
      <c r="R28" s="706" t="str">
        <f>IF(+All!$F763="Arkansas",+All!R763,IF(+All!$H763="Arkansas",+All!R763,0))</f>
        <v>Mississippi State</v>
      </c>
      <c r="S28" s="708" t="str">
        <f>IF(+All!$F763="Arkansas",+All!S763,IF(+All!$H763="Arkansas",+All!S763,0))</f>
        <v>Arkansas</v>
      </c>
      <c r="T28" s="706" t="str">
        <f>IF(+All!$F763="Arkansas",+All!T763,IF(+All!$H763="Arkansas",+All!T763,0))</f>
        <v>Mississippi State</v>
      </c>
      <c r="U28" s="707" t="str">
        <f>IF(+All!$F763="Arkansas",+All!U763,IF(+All!$H763="Arkansas",+All!U763,0))</f>
        <v>W</v>
      </c>
      <c r="V28" s="706"/>
      <c r="W28" s="707"/>
      <c r="X28" s="706"/>
      <c r="Y28" s="707"/>
      <c r="Z28" s="706"/>
      <c r="AA28" s="707"/>
      <c r="AB28" s="706"/>
      <c r="AC28" s="707"/>
      <c r="AD28" s="706"/>
      <c r="AE28" s="707"/>
      <c r="AF28" s="706"/>
      <c r="AG28" s="707"/>
      <c r="AH28" s="706"/>
      <c r="AI28" s="707"/>
      <c r="AJ28" s="706"/>
      <c r="AK28" s="707"/>
      <c r="AQ28" s="480"/>
      <c r="AR28" s="482"/>
      <c r="AS28" s="483"/>
      <c r="AT28" s="483"/>
      <c r="AU28" s="482"/>
      <c r="AV28" s="483"/>
      <c r="AW28" s="484"/>
      <c r="AX28" s="483"/>
      <c r="AY28" s="88"/>
      <c r="AZ28" s="89"/>
      <c r="BA28" s="90"/>
      <c r="BB28" s="90"/>
      <c r="BC28" s="91"/>
      <c r="BD28" s="482"/>
      <c r="BE28" s="483"/>
      <c r="BF28" s="483"/>
      <c r="BG28" s="482"/>
      <c r="BH28" s="483"/>
      <c r="BI28" s="484"/>
      <c r="BJ28" s="92"/>
      <c r="BK28" s="93"/>
    </row>
    <row r="29" spans="1:63" ht="16.25" customHeight="1" x14ac:dyDescent="0.8">
      <c r="A29" s="70">
        <f>IF(+All!$F838="Arkansas",+All!A838,IF(+All!$H838="Arkansas",+All!A838,0))</f>
        <v>11</v>
      </c>
      <c r="B29" s="70" t="str">
        <f>IF(+All!$F838="Arkansas",+All!B838,IF(+All!$H838="Arkansas",+All!B838,0))</f>
        <v>Sat</v>
      </c>
      <c r="C29" s="94">
        <f>IF(+All!$F838="Arkansas",+All!C838,IF(+All!$H838="Arkansas",+All!C838,0))</f>
        <v>44513</v>
      </c>
      <c r="D29" s="73">
        <f>IF(+All!$F838="Arkansas",+All!D838,IF(+All!$H838="Arkansas",+All!D838,0))</f>
        <v>0.8125</v>
      </c>
      <c r="E29" s="707" t="str">
        <f>IF(+All!$F838="Arkansas",+All!E838,IF(+All!$H838="Arkansas",+All!E838,0))</f>
        <v>SEC</v>
      </c>
      <c r="F29" s="75" t="str">
        <f>IF(+All!$F838="Arkansas",+All!F838,IF(+All!$H838="Arkansas",+All!F838,0))</f>
        <v>Arkansas</v>
      </c>
      <c r="G29" s="95" t="str">
        <f>IF(+All!$F838="Arkansas",+All!G838,IF(+All!$H838="Arkansas",+All!G838,0))</f>
        <v>SEC</v>
      </c>
      <c r="H29" s="95" t="str">
        <f>IF(+All!$F838="Arkansas",+All!H838,IF(+All!$H838="Arkansas",+All!H838,0))</f>
        <v>LSU</v>
      </c>
      <c r="I29" s="76" t="str">
        <f>IF(+All!$F838="Arkansas",+All!I838,IF(+All!$H838="Arkansas",+All!I838,0))</f>
        <v>SEC</v>
      </c>
      <c r="J29" s="706" t="str">
        <f>IF(+All!$F838="Arkansas",+All!J838,IF(+All!$H838="Arkansas",+All!J838,0))</f>
        <v>Arkansas</v>
      </c>
      <c r="K29" s="707" t="str">
        <f>IF(+All!$F838="Arkansas",+All!K838,IF(+All!$H838="Arkansas",+All!K838,0))</f>
        <v>LSU</v>
      </c>
      <c r="L29" s="78">
        <f>IF(+All!$F838="Arkansas",+All!L838,IF(+All!$H838="Arkansas",+All!L838,0))</f>
        <v>2.5</v>
      </c>
      <c r="M29" s="79">
        <f>IF(+All!$F838="Arkansas",+All!M838,IF(+All!$H838="Arkansas",+All!M838,0))</f>
        <v>59</v>
      </c>
      <c r="N29" s="706" t="str">
        <f>IF(+All!$F838="Arkansas",+All!N838,IF(+All!$H838="Arkansas",+All!N838,0))</f>
        <v>Arkansas</v>
      </c>
      <c r="O29" s="708">
        <f>IF(+All!$F838="Arkansas",+All!O838,IF(+All!$H838="Arkansas",+All!O838,0))</f>
        <v>16</v>
      </c>
      <c r="P29" s="708" t="str">
        <f>IF(+All!$F838="Arkansas",+All!P838,IF(+All!$H838="Arkansas",+All!P838,0))</f>
        <v>LSU</v>
      </c>
      <c r="Q29" s="707">
        <f>IF(+All!$F838="Arkansas",+All!Q838,IF(+All!$H838="Arkansas",+All!Q838,0))</f>
        <v>13</v>
      </c>
      <c r="R29" s="706" t="str">
        <f>IF(+All!$F838="Arkansas",+All!R838,IF(+All!$H838="Arkansas",+All!R838,0))</f>
        <v>Arkansas</v>
      </c>
      <c r="S29" s="708" t="str">
        <f>IF(+All!$F838="Arkansas",+All!S838,IF(+All!$H838="Arkansas",+All!S838,0))</f>
        <v>LSU</v>
      </c>
      <c r="T29" s="706" t="str">
        <f>IF(+All!$F838="Arkansas",+All!T838,IF(+All!$H838="Arkansas",+All!T838,0))</f>
        <v>Arkansas</v>
      </c>
      <c r="U29" s="707" t="str">
        <f>IF(+All!$F838="Arkansas",+All!U838,IF(+All!$H838="Arkansas",+All!U838,0))</f>
        <v>W</v>
      </c>
      <c r="V29" s="706"/>
      <c r="W29" s="707"/>
      <c r="X29" s="706"/>
      <c r="Y29" s="707"/>
      <c r="Z29" s="706"/>
      <c r="AA29" s="707"/>
      <c r="AB29" s="706"/>
      <c r="AC29" s="707"/>
      <c r="AD29" s="706"/>
      <c r="AE29" s="707"/>
      <c r="AF29" s="706"/>
      <c r="AG29" s="707"/>
      <c r="AH29" s="706"/>
      <c r="AI29" s="707"/>
      <c r="AJ29" s="706"/>
      <c r="AK29" s="707"/>
      <c r="AQ29" s="480"/>
      <c r="AR29" s="482"/>
      <c r="AS29" s="483"/>
      <c r="AT29" s="483"/>
      <c r="AU29" s="482"/>
      <c r="AV29" s="483"/>
      <c r="AW29" s="484"/>
      <c r="AX29" s="483"/>
      <c r="AY29" s="88"/>
      <c r="AZ29" s="89"/>
      <c r="BA29" s="90"/>
      <c r="BB29" s="90"/>
      <c r="BC29" s="91"/>
      <c r="BD29" s="482"/>
      <c r="BE29" s="483"/>
      <c r="BF29" s="483"/>
      <c r="BG29" s="482"/>
      <c r="BH29" s="483"/>
      <c r="BI29" s="484"/>
      <c r="BJ29" s="92"/>
      <c r="BK29" s="93"/>
    </row>
    <row r="30" spans="1:63" ht="16.25" customHeight="1" x14ac:dyDescent="0.8">
      <c r="A30" s="70">
        <f>IF(+All!$F903="Arkansas",+All!A903,IF(+All!$H903="Arkansas",+All!A903,0))</f>
        <v>12</v>
      </c>
      <c r="B30" s="70" t="str">
        <f>IF(+All!$F903="Arkansas",+All!B903,IF(+All!$H903="Arkansas",+All!B903,0))</f>
        <v>Sat</v>
      </c>
      <c r="C30" s="94">
        <f>IF(+All!$F903="Arkansas",+All!C903,IF(+All!$H903="Arkansas",+All!C903,0))</f>
        <v>44520</v>
      </c>
      <c r="D30" s="73">
        <f>IF(+All!$F903="Arkansas",+All!D903,IF(+All!$H903="Arkansas",+All!D903,0))</f>
        <v>0.64583333333333337</v>
      </c>
      <c r="E30" s="707" t="str">
        <f>IF(+All!$F903="Arkansas",+All!E903,IF(+All!$H903="Arkansas",+All!E903,0))</f>
        <v>CBS</v>
      </c>
      <c r="F30" s="75" t="str">
        <f>IF(+All!$F903="Arkansas",+All!F903,IF(+All!$H903="Arkansas",+All!F903,0))</f>
        <v>Arkansas</v>
      </c>
      <c r="G30" s="95" t="str">
        <f>IF(+All!$F903="Arkansas",+All!G903,IF(+All!$H903="Arkansas",+All!G903,0))</f>
        <v>SEC</v>
      </c>
      <c r="H30" s="95" t="str">
        <f>IF(+All!$F903="Arkansas",+All!H903,IF(+All!$H903="Arkansas",+All!H903,0))</f>
        <v>Alabama</v>
      </c>
      <c r="I30" s="76" t="str">
        <f>IF(+All!$F903="Arkansas",+All!I903,IF(+All!$H903="Arkansas",+All!I903,0))</f>
        <v>SEC</v>
      </c>
      <c r="J30" s="706" t="str">
        <f>IF(+All!$F903="Arkansas",+All!J903,IF(+All!$H903="Arkansas",+All!J903,0))</f>
        <v>Alabama</v>
      </c>
      <c r="K30" s="707" t="str">
        <f>IF(+All!$F903="Arkansas",+All!K903,IF(+All!$H903="Arkansas",+All!K903,0))</f>
        <v>Arkansas</v>
      </c>
      <c r="L30" s="78">
        <f>IF(+All!$F903="Arkansas",+All!L903,IF(+All!$H903="Arkansas",+All!L903,0))</f>
        <v>21.5</v>
      </c>
      <c r="M30" s="79">
        <f>IF(+All!$F903="Arkansas",+All!M903,IF(+All!$H903="Arkansas",+All!M903,0))</f>
        <v>58.5</v>
      </c>
      <c r="N30" s="706" t="str">
        <f>IF(+All!$F903="Arkansas",+All!N903,IF(+All!$H903="Arkansas",+All!N903,0))</f>
        <v>Alabama</v>
      </c>
      <c r="O30" s="708">
        <f>IF(+All!$F903="Arkansas",+All!O903,IF(+All!$H903="Arkansas",+All!O903,0))</f>
        <v>42</v>
      </c>
      <c r="P30" s="708" t="str">
        <f>IF(+All!$F903="Arkansas",+All!P903,IF(+All!$H903="Arkansas",+All!P903,0))</f>
        <v>Arkansas</v>
      </c>
      <c r="Q30" s="707">
        <f>IF(+All!$F903="Arkansas",+All!Q903,IF(+All!$H903="Arkansas",+All!Q903,0))</f>
        <v>35</v>
      </c>
      <c r="R30" s="706" t="str">
        <f>IF(+All!$F903="Arkansas",+All!R903,IF(+All!$H903="Arkansas",+All!R903,0))</f>
        <v>Arkansas</v>
      </c>
      <c r="S30" s="708" t="str">
        <f>IF(+All!$F903="Arkansas",+All!S903,IF(+All!$H903="Arkansas",+All!S903,0))</f>
        <v>Alabama</v>
      </c>
      <c r="T30" s="706" t="str">
        <f>IF(+All!$F903="Arkansas",+All!T903,IF(+All!$H903="Arkansas",+All!T903,0))</f>
        <v>Arkansas</v>
      </c>
      <c r="U30" s="707" t="str">
        <f>IF(+All!$F903="Arkansas",+All!U903,IF(+All!$H903="Arkansas",+All!U903,0))</f>
        <v>W</v>
      </c>
      <c r="V30" s="706"/>
      <c r="W30" s="707"/>
      <c r="X30" s="706"/>
      <c r="Y30" s="707"/>
      <c r="Z30" s="706"/>
      <c r="AA30" s="707"/>
      <c r="AB30" s="706"/>
      <c r="AC30" s="707"/>
      <c r="AD30" s="706"/>
      <c r="AE30" s="707"/>
      <c r="AF30" s="706"/>
      <c r="AG30" s="707"/>
      <c r="AH30" s="706"/>
      <c r="AI30" s="707"/>
      <c r="AJ30" s="706"/>
      <c r="AK30" s="707"/>
      <c r="AQ30" s="480"/>
      <c r="AR30" s="482"/>
      <c r="AS30" s="483"/>
      <c r="AT30" s="483"/>
      <c r="AU30" s="482"/>
      <c r="AV30" s="483"/>
      <c r="AW30" s="484"/>
      <c r="AX30" s="483"/>
      <c r="AY30" s="88"/>
      <c r="AZ30" s="89"/>
      <c r="BA30" s="90"/>
      <c r="BB30" s="90"/>
      <c r="BC30" s="91"/>
      <c r="BD30" s="482"/>
      <c r="BE30" s="483"/>
      <c r="BF30" s="483"/>
      <c r="BG30" s="482"/>
      <c r="BH30" s="483"/>
      <c r="BI30" s="484"/>
      <c r="BJ30" s="92"/>
      <c r="BK30" s="93"/>
    </row>
    <row r="31" spans="1:63" x14ac:dyDescent="0.8">
      <c r="A31" s="70">
        <f>IF(+All!$F973="Arkansas",+All!A973,IF(+All!$H973="Arkansas",+All!A973,0))</f>
        <v>0</v>
      </c>
      <c r="B31" s="70">
        <f>IF(+All!$F973="Arkansas",+All!B973,IF(+All!$H973="Arkansas",+All!B973,0))</f>
        <v>0</v>
      </c>
      <c r="C31" s="94">
        <f>IF(+All!$F973="Arkansas",+All!C973,IF(+All!$H973="Arkansas",+All!C973,0))</f>
        <v>0</v>
      </c>
      <c r="D31" s="73">
        <f>IF(+All!$F973="Arkansas",+All!D973,IF(+All!$H973="Arkansas",+All!D973,0))</f>
        <v>0</v>
      </c>
      <c r="E31" s="707">
        <f>IF(+All!$F973="Arkansas",+All!E973,IF(+All!$H973="Arkansas",+All!E973,0))</f>
        <v>0</v>
      </c>
      <c r="F31" s="75">
        <f>IF(+All!$F973="Arkansas",+All!F973,IF(+All!$H973="Arkansas",+All!F973,0))</f>
        <v>0</v>
      </c>
      <c r="G31" s="95">
        <f>IF(+All!$F973="Arkansas",+All!G973,IF(+All!$H973="Arkansas",+All!G973,0))</f>
        <v>0</v>
      </c>
      <c r="H31" s="95">
        <f>IF(+All!$F973="Arkansas",+All!H973,IF(+All!$H973="Arkansas",+All!H973,0))</f>
        <v>0</v>
      </c>
      <c r="I31" s="76">
        <f>IF(+All!$F973="Arkansas",+All!I973,IF(+All!$H973="Arkansas",+All!I973,0))</f>
        <v>0</v>
      </c>
      <c r="J31" s="706">
        <f>IF(+All!$F973="Arkansas",+All!J973,IF(+All!$H973="Arkansas",+All!J973,0))</f>
        <v>0</v>
      </c>
      <c r="K31" s="707">
        <f>IF(+All!$F973="Arkansas",+All!K973,IF(+All!$H973="Arkansas",+All!K973,0))</f>
        <v>0</v>
      </c>
      <c r="L31" s="78">
        <f>IF(+All!$F973="Arkansas",+All!L973,IF(+All!$H973="Arkansas",+All!L973,0))</f>
        <v>0</v>
      </c>
      <c r="M31" s="79">
        <f>IF(+All!$F973="Arkansas",+All!M973,IF(+All!$H973="Arkansas",+All!M973,0))</f>
        <v>0</v>
      </c>
      <c r="N31" s="706">
        <f>IF(+All!$F973="Arkansas",+All!N973,IF(+All!$H973="Arkansas",+All!N973,0))</f>
        <v>0</v>
      </c>
      <c r="O31" s="708">
        <f>IF(+All!$F973="Arkansas",+All!O973,IF(+All!$H973="Arkansas",+All!O973,0))</f>
        <v>0</v>
      </c>
      <c r="P31" s="708">
        <f>IF(+All!$F973="Arkansas",+All!P973,IF(+All!$H973="Arkansas",+All!P973,0))</f>
        <v>0</v>
      </c>
      <c r="Q31" s="707">
        <f>IF(+All!$F973="Arkansas",+All!Q973,IF(+All!$H973="Arkansas",+All!Q973,0))</f>
        <v>0</v>
      </c>
      <c r="R31" s="706">
        <f>IF(+All!$F973="Arkansas",+All!R973,IF(+All!$H973="Arkansas",+All!R973,0))</f>
        <v>0</v>
      </c>
      <c r="S31" s="708">
        <f>IF(+All!$F973="Arkansas",+All!S973,IF(+All!$H973="Arkansas",+All!S973,0))</f>
        <v>0</v>
      </c>
      <c r="T31" s="706">
        <f>IF(+All!$F973="Arkansas",+All!T973,IF(+All!$H973="Arkansas",+All!T973,0))</f>
        <v>0</v>
      </c>
      <c r="U31" s="707">
        <f>IF(+All!$F973="Arkansas",+All!U973,IF(+All!$H973="Arkansas",+All!U973,0))</f>
        <v>0</v>
      </c>
      <c r="V31" s="706"/>
      <c r="W31" s="707"/>
      <c r="X31" s="706"/>
      <c r="Y31" s="707"/>
      <c r="Z31" s="706"/>
      <c r="AA31" s="707"/>
      <c r="AB31" s="706"/>
      <c r="AC31" s="707"/>
      <c r="AD31" s="706"/>
      <c r="AE31" s="707"/>
      <c r="AF31" s="706"/>
      <c r="AG31" s="707"/>
      <c r="AH31" s="706"/>
      <c r="AI31" s="707"/>
      <c r="AJ31" s="706"/>
      <c r="AK31" s="707"/>
      <c r="AQ31" s="480"/>
      <c r="AR31" s="482"/>
      <c r="AS31" s="483"/>
      <c r="AT31" s="483"/>
      <c r="AU31" s="482"/>
      <c r="AV31" s="483"/>
      <c r="AW31" s="484"/>
      <c r="AX31" s="483"/>
      <c r="AY31" s="88"/>
      <c r="AZ31" s="89"/>
      <c r="BA31" s="90"/>
      <c r="BB31" s="90"/>
      <c r="BC31" s="91"/>
      <c r="BD31" s="482"/>
      <c r="BE31" s="483"/>
      <c r="BF31" s="483"/>
      <c r="BG31" s="482"/>
      <c r="BH31" s="483"/>
      <c r="BI31" s="484"/>
    </row>
    <row r="32" spans="1:63" x14ac:dyDescent="0.8">
      <c r="B32" s="70"/>
      <c r="C32" s="94"/>
      <c r="D32" s="73"/>
      <c r="E32" s="707"/>
      <c r="F32" s="1219" t="str">
        <f>H33</f>
        <v>Auburn</v>
      </c>
      <c r="G32" s="1253"/>
      <c r="H32" s="1253"/>
      <c r="I32" s="1254"/>
      <c r="J32" s="706"/>
      <c r="K32" s="707"/>
      <c r="L32" s="78"/>
      <c r="M32" s="79"/>
      <c r="N32" s="706"/>
      <c r="O32" s="708"/>
      <c r="P32" s="708"/>
      <c r="R32" s="706"/>
      <c r="S32" s="708"/>
      <c r="T32" s="706"/>
      <c r="U32" s="707"/>
      <c r="V32" s="706"/>
      <c r="W32" s="707"/>
      <c r="X32" s="706"/>
      <c r="Y32" s="707"/>
      <c r="Z32" s="706"/>
      <c r="AA32" s="707"/>
      <c r="AB32" s="706"/>
      <c r="AC32" s="707"/>
      <c r="AD32" s="706"/>
      <c r="AE32" s="707"/>
      <c r="AF32" s="706"/>
      <c r="AG32" s="707"/>
      <c r="AH32" s="706"/>
      <c r="AI32" s="707"/>
      <c r="AJ32" s="706"/>
      <c r="AK32" s="707"/>
      <c r="AQ32" s="480"/>
      <c r="AR32" s="482"/>
      <c r="AS32" s="483"/>
      <c r="AT32" s="483"/>
      <c r="AU32" s="482"/>
      <c r="AV32" s="483"/>
      <c r="AW32" s="484"/>
      <c r="AX32" s="483"/>
      <c r="AY32" s="88"/>
      <c r="AZ32" s="89"/>
      <c r="BA32" s="90"/>
      <c r="BB32" s="90"/>
      <c r="BC32" s="91"/>
      <c r="BD32" s="482"/>
      <c r="BE32" s="483"/>
      <c r="BF32" s="483"/>
      <c r="BG32" s="482"/>
      <c r="BH32" s="483"/>
      <c r="BI32" s="484"/>
    </row>
    <row r="33" spans="1:63" x14ac:dyDescent="0.8">
      <c r="A33" s="70">
        <f>IF(+All!$F84="Auburn",+All!A84,IF(+All!$H84="Auburn",+All!A84,0))</f>
        <v>1</v>
      </c>
      <c r="B33" s="70" t="str">
        <f>IF(+All!$F84="Auburn",+All!B84,IF(+All!$H84="Auburn",+All!B84,0))</f>
        <v>Sat</v>
      </c>
      <c r="C33" s="94">
        <f>IF(+All!$F84="Auburn",+All!C84,IF(+All!$H84="Auburn",+All!C84,0))</f>
        <v>44443</v>
      </c>
      <c r="D33" s="73">
        <f>IF(+All!$F84="Auburn",+All!D84,IF(+All!$H84="Auburn",+All!D84,0))</f>
        <v>0.79166666666666663</v>
      </c>
      <c r="E33" s="707" t="str">
        <f>IF(+All!$F84="Auburn",+All!E84,IF(+All!$H84="Auburn",+All!E84,0))</f>
        <v>SEC</v>
      </c>
      <c r="F33" s="75" t="str">
        <f>IF(+All!$F84="Auburn",+All!F84,IF(+All!$H84="Auburn",+All!F84,0))</f>
        <v>Akron</v>
      </c>
      <c r="G33" s="95" t="str">
        <f>IF(+All!$F84="Auburn",+All!G84,IF(+All!$H84="Auburn",+All!G84,0))</f>
        <v>MAC</v>
      </c>
      <c r="H33" s="95" t="str">
        <f>IF(+All!$F84="Auburn",+All!H84,IF(+All!$H84="Auburn",+All!H84,0))</f>
        <v>Auburn</v>
      </c>
      <c r="I33" s="76" t="str">
        <f>IF(+All!$F84="Auburn",+All!I84,IF(+All!$H84="Auburn",+All!I84,0))</f>
        <v>SEC</v>
      </c>
      <c r="J33" s="706" t="str">
        <f>IF(+All!$F84="Auburn",+All!J84,IF(+All!$H84="Auburn",+All!J84,0))</f>
        <v>Auburn</v>
      </c>
      <c r="K33" s="707" t="str">
        <f>IF(+All!$F84="Auburn",+All!K84,IF(+All!$H84="Auburn",+All!K84,0))</f>
        <v>Akron</v>
      </c>
      <c r="L33" s="78">
        <f>IF(+All!$F84="Auburn",+All!L84,IF(+All!$H84="Auburn",+All!L84,0))</f>
        <v>37</v>
      </c>
      <c r="M33" s="79">
        <f>IF(+All!$F84="Auburn",+All!M84,IF(+All!$H84="Auburn",+All!M84,0))</f>
        <v>55</v>
      </c>
      <c r="N33" s="706" t="str">
        <f>IF(+All!$F84="Auburn",+All!N84,IF(+All!$H84="Auburn",+All!N84,0))</f>
        <v>Auburn</v>
      </c>
      <c r="O33" s="708">
        <f>IF(+All!$F84="Auburn",+All!O84,IF(+All!$H84="Auburn",+All!O84,0))</f>
        <v>60</v>
      </c>
      <c r="P33" s="708" t="str">
        <f>IF(+All!$F84="Auburn",+All!P84,IF(+All!$H84="Auburn",+All!P84,0))</f>
        <v>Akron</v>
      </c>
      <c r="Q33" s="707">
        <f>IF(+All!$F84="Auburn",+All!Q84,IF(+All!$H84="Auburn",+All!Q84,0))</f>
        <v>10</v>
      </c>
      <c r="R33" s="706" t="str">
        <f>IF(+All!$F84="Auburn",+All!R84,IF(+All!$H84="Auburn",+All!R84,0))</f>
        <v>Auburn</v>
      </c>
      <c r="S33" s="708" t="str">
        <f>IF(+All!$F84="Auburn",+All!S84,IF(+All!$H84="Auburn",+All!S84,0))</f>
        <v>Akron</v>
      </c>
      <c r="T33" s="706" t="str">
        <f>IF(+All!$F84="Auburn",+All!T84,IF(+All!$H84="Auburn",+All!T84,0))</f>
        <v>Auburn</v>
      </c>
      <c r="U33" s="707" t="str">
        <f>IF(+All!$F84="Auburn",+All!U84,IF(+All!$H84="Auburn",+All!U84,0))</f>
        <v>W</v>
      </c>
      <c r="V33" s="706"/>
      <c r="W33" s="707"/>
      <c r="X33" s="706"/>
      <c r="Y33" s="707"/>
      <c r="Z33" s="706"/>
      <c r="AA33" s="707"/>
      <c r="AB33" s="706"/>
      <c r="AC33" s="707"/>
      <c r="AD33" s="706"/>
      <c r="AE33" s="707"/>
      <c r="AF33" s="706"/>
      <c r="AG33" s="707"/>
      <c r="AH33" s="706"/>
      <c r="AI33" s="707"/>
      <c r="AJ33" s="706"/>
      <c r="AK33" s="707"/>
      <c r="AQ33" s="480"/>
      <c r="AR33" s="482"/>
      <c r="AS33" s="483"/>
      <c r="AT33" s="483"/>
      <c r="AU33" s="482"/>
      <c r="AV33" s="483"/>
      <c r="AW33" s="484"/>
      <c r="AX33" s="483"/>
      <c r="AY33" s="88"/>
      <c r="AZ33" s="89"/>
      <c r="BA33" s="90"/>
      <c r="BB33" s="90"/>
      <c r="BC33" s="91"/>
      <c r="BD33" s="482"/>
      <c r="BE33" s="483"/>
      <c r="BF33" s="483"/>
      <c r="BG33" s="482"/>
      <c r="BH33" s="483"/>
      <c r="BI33" s="484"/>
      <c r="BJ33" s="92"/>
      <c r="BK33" s="93"/>
    </row>
    <row r="34" spans="1:63" x14ac:dyDescent="0.8">
      <c r="A34" s="70">
        <f>IF(+All!$F168="Auburn",+All!A168,IF(+All!$H168="Auburn",+All!A168,0))</f>
        <v>2</v>
      </c>
      <c r="B34" s="70" t="str">
        <f>IF(+All!$F168="Auburn",+All!B168,IF(+All!$H168="Auburn",+All!B168,0))</f>
        <v>Sat</v>
      </c>
      <c r="C34" s="94">
        <f>IF(+All!$F168="Auburn",+All!C168,IF(+All!$H168="Auburn",+All!C168,0))</f>
        <v>44450</v>
      </c>
      <c r="D34" s="73">
        <f>IF(+All!$F168="Auburn",+All!D168,IF(+All!$H168="Auburn",+All!D168,0))</f>
        <v>0.5</v>
      </c>
      <c r="E34" s="707" t="str">
        <f>IF(+All!$F168="Auburn",+All!E168,IF(+All!$H168="Auburn",+All!E168,0))</f>
        <v>SEC</v>
      </c>
      <c r="F34" s="75" t="str">
        <f>IF(+All!$F168="Auburn",+All!F168,IF(+All!$H168="Auburn",+All!F168,0))</f>
        <v>1AA Alabama State</v>
      </c>
      <c r="G34" s="95" t="str">
        <f>IF(+All!$F168="Auburn",+All!G168,IF(+All!$H168="Auburn",+All!G168,0))</f>
        <v>1AA</v>
      </c>
      <c r="H34" s="95" t="str">
        <f>IF(+All!$F168="Auburn",+All!H168,IF(+All!$H168="Auburn",+All!H168,0))</f>
        <v>Auburn</v>
      </c>
      <c r="I34" s="76" t="str">
        <f>IF(+All!$F168="Auburn",+All!I168,IF(+All!$H168="Auburn",+All!I168,0))</f>
        <v>SEC</v>
      </c>
      <c r="J34" s="706">
        <f>IF(+All!$F168="Auburn",+All!J168,IF(+All!$H168="Auburn",+All!J168,0))</f>
        <v>0</v>
      </c>
      <c r="K34" s="707">
        <f>IF(+All!$F168="Auburn",+All!K168,IF(+All!$H168="Auburn",+All!K168,0))</f>
        <v>0</v>
      </c>
      <c r="L34" s="78">
        <f>IF(+All!$F168="Auburn",+All!L168,IF(+All!$H168="Auburn",+All!L168,0))</f>
        <v>0</v>
      </c>
      <c r="M34" s="79">
        <f>IF(+All!$F168="Auburn",+All!M168,IF(+All!$H168="Auburn",+All!M168,0))</f>
        <v>0</v>
      </c>
      <c r="N34" s="706" t="str">
        <f>IF(+All!$F168="Auburn",+All!N168,IF(+All!$H168="Auburn",+All!N168,0))</f>
        <v>Auburn</v>
      </c>
      <c r="O34" s="708">
        <f>IF(+All!$F168="Auburn",+All!O168,IF(+All!$H168="Auburn",+All!O168,0))</f>
        <v>62</v>
      </c>
      <c r="P34" s="708" t="str">
        <f>IF(+All!$F168="Auburn",+All!P168,IF(+All!$H168="Auburn",+All!P168,0))</f>
        <v>1AA Alabama State</v>
      </c>
      <c r="Q34" s="707">
        <f>IF(+All!$F168="Auburn",+All!Q168,IF(+All!$H168="Auburn",+All!Q168,0))</f>
        <v>0</v>
      </c>
      <c r="R34" s="706">
        <f>IF(+All!$F168="Auburn",+All!R168,IF(+All!$H168="Auburn",+All!R168,0))</f>
        <v>0</v>
      </c>
      <c r="S34" s="708">
        <f>IF(+All!$F168="Auburn",+All!S168,IF(+All!$H168="Auburn",+All!S168,0))</f>
        <v>0</v>
      </c>
      <c r="T34" s="706">
        <f>IF(+All!$F168="Auburn",+All!T168,IF(+All!$H168="Auburn",+All!T168,0))</f>
        <v>0</v>
      </c>
      <c r="U34" s="707">
        <f>IF(+All!$F168="Auburn",+All!U168,IF(+All!$H168="Auburn",+All!U168,0))</f>
        <v>0</v>
      </c>
      <c r="V34" s="706" t="e">
        <f>IF(+All!#REF!="Florida",+All!#REF!,IF(+All!#REF!="Florida",+All!#REF!,0))</f>
        <v>#REF!</v>
      </c>
      <c r="W34" s="707" t="e">
        <f>IF(+All!#REF!="Florida",+All!#REF!,IF(+All!#REF!="Florida",+All!#REF!,0))</f>
        <v>#REF!</v>
      </c>
      <c r="X34" s="706" t="e">
        <f>IF(+All!#REF!="Florida",+All!#REF!,IF(+All!#REF!="Florida",+All!#REF!,0))</f>
        <v>#REF!</v>
      </c>
      <c r="Y34" s="707" t="e">
        <f>IF(+All!#REF!="Florida",+All!#REF!,IF(+All!#REF!="Florida",+All!#REF!,0))</f>
        <v>#REF!</v>
      </c>
      <c r="Z34" s="706" t="e">
        <f>IF(+All!#REF!="Florida",+All!#REF!,IF(+All!#REF!="Florida",+All!#REF!,0))</f>
        <v>#REF!</v>
      </c>
      <c r="AA34" s="707" t="e">
        <f>IF(+All!#REF!="Florida",+All!#REF!,IF(+All!#REF!="Florida",+All!#REF!,0))</f>
        <v>#REF!</v>
      </c>
      <c r="AB34" s="706" t="e">
        <f>IF(+All!#REF!="Florida",+All!#REF!,IF(+All!#REF!="Florida",+All!#REF!,0))</f>
        <v>#REF!</v>
      </c>
      <c r="AC34" s="707" t="e">
        <f>IF(+All!#REF!="Florida",+All!#REF!,IF(+All!#REF!="Florida",+All!#REF!,0))</f>
        <v>#REF!</v>
      </c>
      <c r="AD34" s="706" t="e">
        <f>IF(+All!#REF!="Florida",+All!#REF!,IF(+All!#REF!="Florida",+All!#REF!,0))</f>
        <v>#REF!</v>
      </c>
      <c r="AE34" s="707" t="e">
        <f>IF(+All!#REF!="Florida",+All!#REF!,IF(+All!#REF!="Florida",+All!#REF!,0))</f>
        <v>#REF!</v>
      </c>
      <c r="AF34" s="706" t="e">
        <f>IF(+All!#REF!="Florida",+All!#REF!,IF(+All!#REF!="Florida",+All!#REF!,0))</f>
        <v>#REF!</v>
      </c>
      <c r="AG34" s="707" t="e">
        <f>IF(+All!#REF!="Florida",+All!#REF!,IF(+All!#REF!="Florida",+All!#REF!,0))</f>
        <v>#REF!</v>
      </c>
      <c r="AH34" s="706" t="e">
        <f>IF(+All!#REF!="Florida",+All!#REF!,IF(+All!#REF!="Florida",+All!#REF!,0))</f>
        <v>#REF!</v>
      </c>
      <c r="AI34" s="707" t="e">
        <f>IF(+All!#REF!="Florida",+All!#REF!,IF(+All!#REF!="Florida",+All!#REF!,0))</f>
        <v>#REF!</v>
      </c>
      <c r="AJ34" s="706" t="e">
        <f>IF(+All!#REF!="Florida",+All!#REF!,IF(+All!#REF!="Florida",+All!#REF!,0))</f>
        <v>#REF!</v>
      </c>
      <c r="AK34" s="707" t="e">
        <f>IF(+All!#REF!="Florida",+All!#REF!,IF(+All!#REF!="Florida",+All!#REF!,0))</f>
        <v>#REF!</v>
      </c>
      <c r="AL34" s="81" t="e">
        <f>IF(+All!#REF!="Florida",+All!#REF!,IF(+All!#REF!="Florida",+All!#REF!,0))</f>
        <v>#REF!</v>
      </c>
      <c r="AM34" s="82" t="e">
        <f>IF(+All!#REF!="Florida",+All!#REF!,IF(+All!#REF!="Florida",+All!#REF!,0))</f>
        <v>#REF!</v>
      </c>
      <c r="AN34" s="81" t="e">
        <f>IF(+All!#REF!="Florida",+All!#REF!,IF(+All!#REF!="Florida",+All!#REF!,0))</f>
        <v>#REF!</v>
      </c>
      <c r="AO34" s="83" t="e">
        <f>IF(+All!#REF!="Florida",+All!#REF!,IF(+All!#REF!="Florida",+All!#REF!,0))</f>
        <v>#REF!</v>
      </c>
      <c r="AP34" s="84" t="e">
        <f>IF(+All!#REF!="Florida",+All!#REF!,IF(+All!#REF!="Florida",+All!#REF!,0))</f>
        <v>#REF!</v>
      </c>
      <c r="AQ34" s="480" t="e">
        <f>IF(+All!#REF!="Florida",+All!#REF!,IF(+All!#REF!="Florida",+All!#REF!,0))</f>
        <v>#REF!</v>
      </c>
      <c r="AR34" s="482" t="e">
        <f>IF(+All!#REF!="Florida",+All!#REF!,IF(+All!#REF!="Florida",+All!#REF!,0))</f>
        <v>#REF!</v>
      </c>
      <c r="AS34" s="483" t="e">
        <f>IF(+All!#REF!="Florida",+All!#REF!,IF(+All!#REF!="Florida",+All!#REF!,0))</f>
        <v>#REF!</v>
      </c>
      <c r="AT34" s="483" t="e">
        <f>IF(+All!#REF!="Florida",+All!#REF!,IF(+All!#REF!="Florida",+All!#REF!,0))</f>
        <v>#REF!</v>
      </c>
      <c r="AU34" s="482" t="e">
        <f>IF(+All!#REF!="Florida",+All!#REF!,IF(+All!#REF!="Florida",+All!#REF!,0))</f>
        <v>#REF!</v>
      </c>
      <c r="AV34" s="483" t="e">
        <f>IF(+All!#REF!="Florida",+All!#REF!,IF(+All!#REF!="Florida",+All!#REF!,0))</f>
        <v>#REF!</v>
      </c>
      <c r="AW34" s="484" t="e">
        <f>IF(+All!#REF!="Florida",+All!#REF!,IF(+All!#REF!="Florida",+All!#REF!,0))</f>
        <v>#REF!</v>
      </c>
      <c r="AX34" s="483" t="e">
        <f>IF(+All!#REF!="Florida",+All!#REF!,IF(+All!#REF!="Florida",+All!#REF!,0))</f>
        <v>#REF!</v>
      </c>
      <c r="AY34" s="88" t="e">
        <f>IF(+All!#REF!="Florida",+All!#REF!,IF(+All!#REF!="Florida",+All!#REF!,0))</f>
        <v>#REF!</v>
      </c>
      <c r="AZ34" s="89" t="e">
        <f>IF(+All!#REF!="Florida",+All!#REF!,IF(+All!#REF!="Florida",+All!#REF!,0))</f>
        <v>#REF!</v>
      </c>
      <c r="BA34" s="90" t="e">
        <f>IF(+All!#REF!="Florida",+All!#REF!,IF(+All!#REF!="Florida",+All!#REF!,0))</f>
        <v>#REF!</v>
      </c>
      <c r="BB34" s="90" t="e">
        <f>IF(+All!#REF!="Florida",+All!#REF!,IF(+All!#REF!="Florida",+All!#REF!,0))</f>
        <v>#REF!</v>
      </c>
      <c r="BC34" s="91" t="e">
        <f>IF(+All!#REF!="Florida",+All!#REF!,IF(+All!#REF!="Florida",+All!#REF!,0))</f>
        <v>#REF!</v>
      </c>
      <c r="BD34" s="482" t="e">
        <f>IF(+All!#REF!="Florida",+All!#REF!,IF(+All!#REF!="Florida",+All!#REF!,0))</f>
        <v>#REF!</v>
      </c>
      <c r="BE34" s="483" t="e">
        <f>IF(+All!#REF!="Florida",+All!#REF!,IF(+All!#REF!="Florida",+All!#REF!,0))</f>
        <v>#REF!</v>
      </c>
      <c r="BF34" s="483" t="e">
        <f>IF(+All!#REF!="Florida",+All!#REF!,IF(+All!#REF!="Florida",+All!#REF!,0))</f>
        <v>#REF!</v>
      </c>
      <c r="BG34" s="482" t="e">
        <f>IF(+All!#REF!="Florida",+All!#REF!,IF(+All!#REF!="Florida",+All!#REF!,0))</f>
        <v>#REF!</v>
      </c>
      <c r="BH34" s="483" t="e">
        <f>IF(+All!#REF!="Florida",+All!#REF!,IF(+All!#REF!="Florida",+All!#REF!,0))</f>
        <v>#REF!</v>
      </c>
      <c r="BI34" s="484" t="e">
        <f>IF(+All!#REF!="Florida",+All!#REF!,IF(+All!#REF!="Florida",+All!#REF!,0))</f>
        <v>#REF!</v>
      </c>
      <c r="BJ34" s="92" t="e">
        <f>IF(+All!#REF!="Florida",+All!#REF!,IF(+All!#REF!="Florida",+All!#REF!,0))</f>
        <v>#REF!</v>
      </c>
      <c r="BK34" s="93" t="e">
        <f>IF(+All!#REF!="Florida",+All!#REF!,IF(+All!#REF!="Florida",+All!#REF!,0))</f>
        <v>#REF!</v>
      </c>
    </row>
    <row r="35" spans="1:63" x14ac:dyDescent="0.8">
      <c r="A35" s="70">
        <f>IF(+All!$F197="Auburn",+All!A197,IF(+All!$H197="Auburn",+All!A197,0))</f>
        <v>3</v>
      </c>
      <c r="B35" s="70" t="str">
        <f>IF(+All!$F197="Auburn",+All!B197,IF(+All!$H197="Auburn",+All!B197,0))</f>
        <v>Sat</v>
      </c>
      <c r="C35" s="94">
        <f>IF(+All!$F197="Auburn",+All!C197,IF(+All!$H197="Auburn",+All!C197,0))</f>
        <v>44457</v>
      </c>
      <c r="D35" s="73">
        <f>IF(+All!$F197="Auburn",+All!D197,IF(+All!$H197="Auburn",+All!D197,0))</f>
        <v>0.8125</v>
      </c>
      <c r="E35" s="707" t="str">
        <f>IF(+All!$F197="Auburn",+All!E197,IF(+All!$H197="Auburn",+All!E197,0))</f>
        <v>ABC</v>
      </c>
      <c r="F35" s="75" t="str">
        <f>IF(+All!$F197="Auburn",+All!F197,IF(+All!$H197="Auburn",+All!F197,0))</f>
        <v>Auburn</v>
      </c>
      <c r="G35" s="95" t="str">
        <f>IF(+All!$F197="Auburn",+All!G197,IF(+All!$H197="Auburn",+All!G197,0))</f>
        <v>SEC</v>
      </c>
      <c r="H35" s="95" t="str">
        <f>IF(+All!$F197="Auburn",+All!H197,IF(+All!$H197="Auburn",+All!H197,0))</f>
        <v>Penn State</v>
      </c>
      <c r="I35" s="76" t="str">
        <f>IF(+All!$F197="Auburn",+All!I197,IF(+All!$H197="Auburn",+All!I197,0))</f>
        <v>B10</v>
      </c>
      <c r="J35" s="706" t="str">
        <f>IF(+All!$F197="Auburn",+All!J197,IF(+All!$H197="Auburn",+All!J197,0))</f>
        <v>Penn State</v>
      </c>
      <c r="K35" s="707" t="str">
        <f>IF(+All!$F197="Auburn",+All!K197,IF(+All!$H197="Auburn",+All!K197,0))</f>
        <v>Auburn</v>
      </c>
      <c r="L35" s="78">
        <f>IF(+All!$F197="Auburn",+All!L197,IF(+All!$H197="Auburn",+All!L197,0))</f>
        <v>5</v>
      </c>
      <c r="M35" s="79">
        <f>IF(+All!$F197="Auburn",+All!M197,IF(+All!$H197="Auburn",+All!M197,0))</f>
        <v>53</v>
      </c>
      <c r="N35" s="706" t="str">
        <f>IF(+All!$F197="Auburn",+All!N197,IF(+All!$H197="Auburn",+All!N197,0))</f>
        <v>Penn State</v>
      </c>
      <c r="O35" s="708">
        <f>IF(+All!$F197="Auburn",+All!O197,IF(+All!$H197="Auburn",+All!O197,0))</f>
        <v>28</v>
      </c>
      <c r="P35" s="708" t="str">
        <f>IF(+All!$F197="Auburn",+All!P197,IF(+All!$H197="Auburn",+All!P197,0))</f>
        <v>Auburn</v>
      </c>
      <c r="Q35" s="707">
        <f>IF(+All!$F197="Auburn",+All!Q197,IF(+All!$H197="Auburn",+All!Q197,0))</f>
        <v>20</v>
      </c>
      <c r="R35" s="706" t="str">
        <f>IF(+All!$F197="Auburn",+All!R197,IF(+All!$H197="Auburn",+All!R197,0))</f>
        <v>Penn State</v>
      </c>
      <c r="S35" s="708" t="str">
        <f>IF(+All!$F197="Auburn",+All!S197,IF(+All!$H197="Auburn",+All!S197,0))</f>
        <v>Auburn</v>
      </c>
      <c r="T35" s="706" t="str">
        <f>IF(+All!$F197="Auburn",+All!T197,IF(+All!$H197="Auburn",+All!T197,0))</f>
        <v>Auburn</v>
      </c>
      <c r="U35" s="707" t="str">
        <f>IF(+All!$F197="Auburn",+All!U197,IF(+All!$H197="Auburn",+All!U197,0))</f>
        <v>L</v>
      </c>
      <c r="V35" s="706" t="e">
        <f>IF(+All!#REF!="Florida",+All!#REF!,IF(+All!#REF!="Florida",+All!#REF!,0))</f>
        <v>#REF!</v>
      </c>
      <c r="W35" s="707" t="e">
        <f>IF(+All!#REF!="Florida",+All!#REF!,IF(+All!#REF!="Florida",+All!#REF!,0))</f>
        <v>#REF!</v>
      </c>
      <c r="X35" s="706" t="e">
        <f>IF(+All!#REF!="Florida",+All!#REF!,IF(+All!#REF!="Florida",+All!#REF!,0))</f>
        <v>#REF!</v>
      </c>
      <c r="Y35" s="707" t="e">
        <f>IF(+All!#REF!="Florida",+All!#REF!,IF(+All!#REF!="Florida",+All!#REF!,0))</f>
        <v>#REF!</v>
      </c>
      <c r="Z35" s="706" t="e">
        <f>IF(+All!#REF!="Florida",+All!#REF!,IF(+All!#REF!="Florida",+All!#REF!,0))</f>
        <v>#REF!</v>
      </c>
      <c r="AA35" s="707" t="e">
        <f>IF(+All!#REF!="Florida",+All!#REF!,IF(+All!#REF!="Florida",+All!#REF!,0))</f>
        <v>#REF!</v>
      </c>
      <c r="AB35" s="706" t="e">
        <f>IF(+All!#REF!="Florida",+All!#REF!,IF(+All!#REF!="Florida",+All!#REF!,0))</f>
        <v>#REF!</v>
      </c>
      <c r="AC35" s="707" t="e">
        <f>IF(+All!#REF!="Florida",+All!#REF!,IF(+All!#REF!="Florida",+All!#REF!,0))</f>
        <v>#REF!</v>
      </c>
      <c r="AD35" s="706" t="e">
        <f>IF(+All!#REF!="Florida",+All!#REF!,IF(+All!#REF!="Florida",+All!#REF!,0))</f>
        <v>#REF!</v>
      </c>
      <c r="AE35" s="707" t="e">
        <f>IF(+All!#REF!="Florida",+All!#REF!,IF(+All!#REF!="Florida",+All!#REF!,0))</f>
        <v>#REF!</v>
      </c>
      <c r="AF35" s="706" t="e">
        <f>IF(+All!#REF!="Florida",+All!#REF!,IF(+All!#REF!="Florida",+All!#REF!,0))</f>
        <v>#REF!</v>
      </c>
      <c r="AG35" s="707" t="e">
        <f>IF(+All!#REF!="Florida",+All!#REF!,IF(+All!#REF!="Florida",+All!#REF!,0))</f>
        <v>#REF!</v>
      </c>
      <c r="AH35" s="706" t="e">
        <f>IF(+All!#REF!="Florida",+All!#REF!,IF(+All!#REF!="Florida",+All!#REF!,0))</f>
        <v>#REF!</v>
      </c>
      <c r="AI35" s="707" t="e">
        <f>IF(+All!#REF!="Florida",+All!#REF!,IF(+All!#REF!="Florida",+All!#REF!,0))</f>
        <v>#REF!</v>
      </c>
      <c r="AJ35" s="706" t="e">
        <f>IF(+All!#REF!="Florida",+All!#REF!,IF(+All!#REF!="Florida",+All!#REF!,0))</f>
        <v>#REF!</v>
      </c>
      <c r="AK35" s="707" t="e">
        <f>IF(+All!#REF!="Florida",+All!#REF!,IF(+All!#REF!="Florida",+All!#REF!,0))</f>
        <v>#REF!</v>
      </c>
      <c r="AL35" s="81" t="e">
        <f>IF(+All!#REF!="Florida",+All!#REF!,IF(+All!#REF!="Florida",+All!#REF!,0))</f>
        <v>#REF!</v>
      </c>
      <c r="AM35" s="82" t="e">
        <f>IF(+All!#REF!="Florida",+All!#REF!,IF(+All!#REF!="Florida",+All!#REF!,0))</f>
        <v>#REF!</v>
      </c>
      <c r="AN35" s="81" t="e">
        <f>IF(+All!#REF!="Florida",+All!#REF!,IF(+All!#REF!="Florida",+All!#REF!,0))</f>
        <v>#REF!</v>
      </c>
      <c r="AO35" s="83" t="e">
        <f>IF(+All!#REF!="Florida",+All!#REF!,IF(+All!#REF!="Florida",+All!#REF!,0))</f>
        <v>#REF!</v>
      </c>
      <c r="AP35" s="84" t="e">
        <f>IF(+All!#REF!="Florida",+All!#REF!,IF(+All!#REF!="Florida",+All!#REF!,0))</f>
        <v>#REF!</v>
      </c>
      <c r="AQ35" s="480" t="e">
        <f>IF(+All!#REF!="Florida",+All!#REF!,IF(+All!#REF!="Florida",+All!#REF!,0))</f>
        <v>#REF!</v>
      </c>
      <c r="AR35" s="482" t="e">
        <f>IF(+All!#REF!="Florida",+All!#REF!,IF(+All!#REF!="Florida",+All!#REF!,0))</f>
        <v>#REF!</v>
      </c>
      <c r="AS35" s="483" t="e">
        <f>IF(+All!#REF!="Florida",+All!#REF!,IF(+All!#REF!="Florida",+All!#REF!,0))</f>
        <v>#REF!</v>
      </c>
      <c r="AT35" s="483" t="e">
        <f>IF(+All!#REF!="Florida",+All!#REF!,IF(+All!#REF!="Florida",+All!#REF!,0))</f>
        <v>#REF!</v>
      </c>
      <c r="AU35" s="482" t="e">
        <f>IF(+All!#REF!="Florida",+All!#REF!,IF(+All!#REF!="Florida",+All!#REF!,0))</f>
        <v>#REF!</v>
      </c>
      <c r="AV35" s="483" t="e">
        <f>IF(+All!#REF!="Florida",+All!#REF!,IF(+All!#REF!="Florida",+All!#REF!,0))</f>
        <v>#REF!</v>
      </c>
      <c r="AW35" s="484" t="e">
        <f>IF(+All!#REF!="Florida",+All!#REF!,IF(+All!#REF!="Florida",+All!#REF!,0))</f>
        <v>#REF!</v>
      </c>
      <c r="AX35" s="483" t="e">
        <f>IF(+All!#REF!="Florida",+All!#REF!,IF(+All!#REF!="Florida",+All!#REF!,0))</f>
        <v>#REF!</v>
      </c>
      <c r="AY35" s="88" t="e">
        <f>IF(+All!#REF!="Florida",+All!#REF!,IF(+All!#REF!="Florida",+All!#REF!,0))</f>
        <v>#REF!</v>
      </c>
      <c r="AZ35" s="89" t="e">
        <f>IF(+All!#REF!="Florida",+All!#REF!,IF(+All!#REF!="Florida",+All!#REF!,0))</f>
        <v>#REF!</v>
      </c>
      <c r="BA35" s="90" t="e">
        <f>IF(+All!#REF!="Florida",+All!#REF!,IF(+All!#REF!="Florida",+All!#REF!,0))</f>
        <v>#REF!</v>
      </c>
      <c r="BB35" s="90" t="e">
        <f>IF(+All!#REF!="Florida",+All!#REF!,IF(+All!#REF!="Florida",+All!#REF!,0))</f>
        <v>#REF!</v>
      </c>
      <c r="BC35" s="91" t="e">
        <f>IF(+All!#REF!="Florida",+All!#REF!,IF(+All!#REF!="Florida",+All!#REF!,0))</f>
        <v>#REF!</v>
      </c>
      <c r="BD35" s="482" t="e">
        <f>IF(+All!#REF!="Florida",+All!#REF!,IF(+All!#REF!="Florida",+All!#REF!,0))</f>
        <v>#REF!</v>
      </c>
      <c r="BE35" s="483" t="e">
        <f>IF(+All!#REF!="Florida",+All!#REF!,IF(+All!#REF!="Florida",+All!#REF!,0))</f>
        <v>#REF!</v>
      </c>
      <c r="BF35" s="483" t="e">
        <f>IF(+All!#REF!="Florida",+All!#REF!,IF(+All!#REF!="Florida",+All!#REF!,0))</f>
        <v>#REF!</v>
      </c>
      <c r="BG35" s="482" t="e">
        <f>IF(+All!#REF!="Florida",+All!#REF!,IF(+All!#REF!="Florida",+All!#REF!,0))</f>
        <v>#REF!</v>
      </c>
      <c r="BH35" s="483" t="e">
        <f>IF(+All!#REF!="Florida",+All!#REF!,IF(+All!#REF!="Florida",+All!#REF!,0))</f>
        <v>#REF!</v>
      </c>
      <c r="BI35" s="484" t="e">
        <f>IF(+All!#REF!="Florida",+All!#REF!,IF(+All!#REF!="Florida",+All!#REF!,0))</f>
        <v>#REF!</v>
      </c>
      <c r="BJ35" s="92" t="e">
        <f>IF(+All!#REF!="Florida",+All!#REF!,IF(+All!#REF!="Florida",+All!#REF!,0))</f>
        <v>#REF!</v>
      </c>
      <c r="BK35" s="93" t="e">
        <f>IF(+All!#REF!="Florida",+All!#REF!,IF(+All!#REF!="Florida",+All!#REF!,0))</f>
        <v>#REF!</v>
      </c>
    </row>
    <row r="36" spans="1:63" x14ac:dyDescent="0.8">
      <c r="A36" s="70">
        <f>IF(+All!$F318="Auburn",+All!A318,IF(+All!$H318="Auburn",+All!A318,0))</f>
        <v>4</v>
      </c>
      <c r="B36" s="70" t="str">
        <f>IF(+All!$F318="Auburn",+All!B318,IF(+All!$H318="Auburn",+All!B318,0))</f>
        <v>Sat</v>
      </c>
      <c r="C36" s="94">
        <f>IF(+All!$F318="Auburn",+All!C318,IF(+All!$H318="Auburn",+All!C318,0))</f>
        <v>44464</v>
      </c>
      <c r="D36" s="73">
        <f>IF(+All!$F318="Auburn",+All!D318,IF(+All!$H318="Auburn",+All!D318,0))</f>
        <v>0.66666666666666663</v>
      </c>
      <c r="E36" s="707" t="str">
        <f>IF(+All!$F318="Auburn",+All!E318,IF(+All!$H318="Auburn",+All!E318,0))</f>
        <v>SEC</v>
      </c>
      <c r="F36" s="75" t="str">
        <f>IF(+All!$F318="Auburn",+All!F318,IF(+All!$H318="Auburn",+All!F318,0))</f>
        <v>Georgia State</v>
      </c>
      <c r="G36" s="95" t="str">
        <f>IF(+All!$F318="Auburn",+All!G318,IF(+All!$H318="Auburn",+All!G318,0))</f>
        <v>SB</v>
      </c>
      <c r="H36" s="95" t="str">
        <f>IF(+All!$F318="Auburn",+All!H318,IF(+All!$H318="Auburn",+All!H318,0))</f>
        <v>Auburn</v>
      </c>
      <c r="I36" s="76" t="str">
        <f>IF(+All!$F318="Auburn",+All!I318,IF(+All!$H318="Auburn",+All!I318,0))</f>
        <v>SEC</v>
      </c>
      <c r="J36" s="706" t="str">
        <f>IF(+All!$F318="Auburn",+All!J318,IF(+All!$H318="Auburn",+All!J318,0))</f>
        <v>Auburn</v>
      </c>
      <c r="K36" s="707" t="str">
        <f>IF(+All!$F318="Auburn",+All!K318,IF(+All!$H318="Auburn",+All!K318,0))</f>
        <v>Georgia State</v>
      </c>
      <c r="L36" s="78">
        <f>IF(+All!$F318="Auburn",+All!L318,IF(+All!$H318="Auburn",+All!L318,0))</f>
        <v>27</v>
      </c>
      <c r="M36" s="79">
        <f>IF(+All!$F318="Auburn",+All!M318,IF(+All!$H318="Auburn",+All!M318,0))</f>
        <v>57</v>
      </c>
      <c r="N36" s="706" t="str">
        <f>IF(+All!$F318="Auburn",+All!N318,IF(+All!$H318="Auburn",+All!N318,0))</f>
        <v>Auburn</v>
      </c>
      <c r="O36" s="708">
        <f>IF(+All!$F318="Auburn",+All!O318,IF(+All!$H318="Auburn",+All!O318,0))</f>
        <v>34</v>
      </c>
      <c r="P36" s="708" t="str">
        <f>IF(+All!$F318="Auburn",+All!P318,IF(+All!$H318="Auburn",+All!P318,0))</f>
        <v>Georgia State</v>
      </c>
      <c r="Q36" s="707">
        <f>IF(+All!$F318="Auburn",+All!Q318,IF(+All!$H318="Auburn",+All!Q318,0))</f>
        <v>24</v>
      </c>
      <c r="R36" s="706" t="str">
        <f>IF(+All!$F318="Auburn",+All!R318,IF(+All!$H318="Auburn",+All!R318,0))</f>
        <v>Georgia State</v>
      </c>
      <c r="S36" s="708" t="str">
        <f>IF(+All!$F318="Auburn",+All!S318,IF(+All!$H318="Auburn",+All!S318,0))</f>
        <v>Auburn</v>
      </c>
      <c r="T36" s="706" t="str">
        <f>IF(+All!$F318="Auburn",+All!T318,IF(+All!$H318="Auburn",+All!T318,0))</f>
        <v>Georgia State</v>
      </c>
      <c r="U36" s="707" t="str">
        <f>IF(+All!$F318="Auburn",+All!U318,IF(+All!$H318="Auburn",+All!U318,0))</f>
        <v>W</v>
      </c>
      <c r="V36" s="706" t="e">
        <f>IF(+All!#REF!="Florida",+All!#REF!,IF(+All!#REF!="Florida",+All!#REF!,0))</f>
        <v>#REF!</v>
      </c>
      <c r="W36" s="707" t="e">
        <f>IF(+All!#REF!="Florida",+All!#REF!,IF(+All!#REF!="Florida",+All!#REF!,0))</f>
        <v>#REF!</v>
      </c>
      <c r="X36" s="706" t="e">
        <f>IF(+All!#REF!="Florida",+All!#REF!,IF(+All!#REF!="Florida",+All!#REF!,0))</f>
        <v>#REF!</v>
      </c>
      <c r="Y36" s="707" t="e">
        <f>IF(+All!#REF!="Florida",+All!#REF!,IF(+All!#REF!="Florida",+All!#REF!,0))</f>
        <v>#REF!</v>
      </c>
      <c r="Z36" s="706" t="e">
        <f>IF(+All!#REF!="Florida",+All!#REF!,IF(+All!#REF!="Florida",+All!#REF!,0))</f>
        <v>#REF!</v>
      </c>
      <c r="AA36" s="707" t="e">
        <f>IF(+All!#REF!="Florida",+All!#REF!,IF(+All!#REF!="Florida",+All!#REF!,0))</f>
        <v>#REF!</v>
      </c>
      <c r="AB36" s="706" t="e">
        <f>IF(+All!#REF!="Florida",+All!#REF!,IF(+All!#REF!="Florida",+All!#REF!,0))</f>
        <v>#REF!</v>
      </c>
      <c r="AC36" s="707" t="e">
        <f>IF(+All!#REF!="Florida",+All!#REF!,IF(+All!#REF!="Florida",+All!#REF!,0))</f>
        <v>#REF!</v>
      </c>
      <c r="AD36" s="706" t="e">
        <f>IF(+All!#REF!="Florida",+All!#REF!,IF(+All!#REF!="Florida",+All!#REF!,0))</f>
        <v>#REF!</v>
      </c>
      <c r="AE36" s="707" t="e">
        <f>IF(+All!#REF!="Florida",+All!#REF!,IF(+All!#REF!="Florida",+All!#REF!,0))</f>
        <v>#REF!</v>
      </c>
      <c r="AF36" s="706" t="e">
        <f>IF(+All!#REF!="Florida",+All!#REF!,IF(+All!#REF!="Florida",+All!#REF!,0))</f>
        <v>#REF!</v>
      </c>
      <c r="AG36" s="707" t="e">
        <f>IF(+All!#REF!="Florida",+All!#REF!,IF(+All!#REF!="Florida",+All!#REF!,0))</f>
        <v>#REF!</v>
      </c>
      <c r="AH36" s="706" t="e">
        <f>IF(+All!#REF!="Florida",+All!#REF!,IF(+All!#REF!="Florida",+All!#REF!,0))</f>
        <v>#REF!</v>
      </c>
      <c r="AI36" s="707" t="e">
        <f>IF(+All!#REF!="Florida",+All!#REF!,IF(+All!#REF!="Florida",+All!#REF!,0))</f>
        <v>#REF!</v>
      </c>
      <c r="AJ36" s="706" t="e">
        <f>IF(+All!#REF!="Florida",+All!#REF!,IF(+All!#REF!="Florida",+All!#REF!,0))</f>
        <v>#REF!</v>
      </c>
      <c r="AK36" s="707" t="e">
        <f>IF(+All!#REF!="Florida",+All!#REF!,IF(+All!#REF!="Florida",+All!#REF!,0))</f>
        <v>#REF!</v>
      </c>
      <c r="AL36" s="81" t="e">
        <f>IF(+All!#REF!="Florida",+All!#REF!,IF(+All!#REF!="Florida",+All!#REF!,0))</f>
        <v>#REF!</v>
      </c>
      <c r="AM36" s="82" t="e">
        <f>IF(+All!#REF!="Florida",+All!#REF!,IF(+All!#REF!="Florida",+All!#REF!,0))</f>
        <v>#REF!</v>
      </c>
      <c r="AN36" s="81" t="e">
        <f>IF(+All!#REF!="Florida",+All!#REF!,IF(+All!#REF!="Florida",+All!#REF!,0))</f>
        <v>#REF!</v>
      </c>
      <c r="AO36" s="83" t="e">
        <f>IF(+All!#REF!="Florida",+All!#REF!,IF(+All!#REF!="Florida",+All!#REF!,0))</f>
        <v>#REF!</v>
      </c>
      <c r="AP36" s="84" t="e">
        <f>IF(+All!#REF!="Florida",+All!#REF!,IF(+All!#REF!="Florida",+All!#REF!,0))</f>
        <v>#REF!</v>
      </c>
      <c r="AQ36" s="480" t="e">
        <f>IF(+All!#REF!="Florida",+All!#REF!,IF(+All!#REF!="Florida",+All!#REF!,0))</f>
        <v>#REF!</v>
      </c>
      <c r="AR36" s="482" t="e">
        <f>IF(+All!#REF!="Florida",+All!#REF!,IF(+All!#REF!="Florida",+All!#REF!,0))</f>
        <v>#REF!</v>
      </c>
      <c r="AS36" s="483" t="e">
        <f>IF(+All!#REF!="Florida",+All!#REF!,IF(+All!#REF!="Florida",+All!#REF!,0))</f>
        <v>#REF!</v>
      </c>
      <c r="AT36" s="483" t="e">
        <f>IF(+All!#REF!="Florida",+All!#REF!,IF(+All!#REF!="Florida",+All!#REF!,0))</f>
        <v>#REF!</v>
      </c>
      <c r="AU36" s="482" t="e">
        <f>IF(+All!#REF!="Florida",+All!#REF!,IF(+All!#REF!="Florida",+All!#REF!,0))</f>
        <v>#REF!</v>
      </c>
      <c r="AV36" s="483" t="e">
        <f>IF(+All!#REF!="Florida",+All!#REF!,IF(+All!#REF!="Florida",+All!#REF!,0))</f>
        <v>#REF!</v>
      </c>
      <c r="AW36" s="484" t="e">
        <f>IF(+All!#REF!="Florida",+All!#REF!,IF(+All!#REF!="Florida",+All!#REF!,0))</f>
        <v>#REF!</v>
      </c>
      <c r="AX36" s="483" t="e">
        <f>IF(+All!#REF!="Florida",+All!#REF!,IF(+All!#REF!="Florida",+All!#REF!,0))</f>
        <v>#REF!</v>
      </c>
      <c r="AY36" s="88" t="e">
        <f>IF(+All!#REF!="Florida",+All!#REF!,IF(+All!#REF!="Florida",+All!#REF!,0))</f>
        <v>#REF!</v>
      </c>
      <c r="AZ36" s="89" t="e">
        <f>IF(+All!#REF!="Florida",+All!#REF!,IF(+All!#REF!="Florida",+All!#REF!,0))</f>
        <v>#REF!</v>
      </c>
      <c r="BA36" s="90" t="e">
        <f>IF(+All!#REF!="Florida",+All!#REF!,IF(+All!#REF!="Florida",+All!#REF!,0))</f>
        <v>#REF!</v>
      </c>
      <c r="BB36" s="90" t="e">
        <f>IF(+All!#REF!="Florida",+All!#REF!,IF(+All!#REF!="Florida",+All!#REF!,0))</f>
        <v>#REF!</v>
      </c>
      <c r="BC36" s="91" t="e">
        <f>IF(+All!#REF!="Florida",+All!#REF!,IF(+All!#REF!="Florida",+All!#REF!,0))</f>
        <v>#REF!</v>
      </c>
      <c r="BD36" s="482" t="e">
        <f>IF(+All!#REF!="Florida",+All!#REF!,IF(+All!#REF!="Florida",+All!#REF!,0))</f>
        <v>#REF!</v>
      </c>
      <c r="BE36" s="483" t="e">
        <f>IF(+All!#REF!="Florida",+All!#REF!,IF(+All!#REF!="Florida",+All!#REF!,0))</f>
        <v>#REF!</v>
      </c>
      <c r="BF36" s="483" t="e">
        <f>IF(+All!#REF!="Florida",+All!#REF!,IF(+All!#REF!="Florida",+All!#REF!,0))</f>
        <v>#REF!</v>
      </c>
      <c r="BG36" s="482" t="e">
        <f>IF(+All!#REF!="Florida",+All!#REF!,IF(+All!#REF!="Florida",+All!#REF!,0))</f>
        <v>#REF!</v>
      </c>
      <c r="BH36" s="483" t="e">
        <f>IF(+All!#REF!="Florida",+All!#REF!,IF(+All!#REF!="Florida",+All!#REF!,0))</f>
        <v>#REF!</v>
      </c>
      <c r="BI36" s="484" t="e">
        <f>IF(+All!#REF!="Florida",+All!#REF!,IF(+All!#REF!="Florida",+All!#REF!,0))</f>
        <v>#REF!</v>
      </c>
      <c r="BJ36" s="92" t="e">
        <f>IF(+All!#REF!="Florida",+All!#REF!,IF(+All!#REF!="Florida",+All!#REF!,0))</f>
        <v>#REF!</v>
      </c>
      <c r="BK36" s="93" t="e">
        <f>IF(+All!#REF!="Florida",+All!#REF!,IF(+All!#REF!="Florida",+All!#REF!,0))</f>
        <v>#REF!</v>
      </c>
    </row>
    <row r="37" spans="1:63" x14ac:dyDescent="0.8">
      <c r="A37" s="70">
        <f>IF(+All!$F384="Auburn",+All!A384,IF(+All!$H384="Auburn",+All!A384,0))</f>
        <v>5</v>
      </c>
      <c r="B37" s="70" t="str">
        <f>IF(+All!$F384="Auburn",+All!B384,IF(+All!$H384="Auburn",+All!B384,0))</f>
        <v>Sat</v>
      </c>
      <c r="C37" s="94">
        <f>IF(+All!$F384="Auburn",+All!C384,IF(+All!$H384="Auburn",+All!C384,0))</f>
        <v>44471</v>
      </c>
      <c r="D37" s="73">
        <f>IF(+All!$F384="Auburn",+All!D384,IF(+All!$H384="Auburn",+All!D384,0))</f>
        <v>0.875</v>
      </c>
      <c r="E37" s="707" t="str">
        <f>IF(+All!$F384="Auburn",+All!E384,IF(+All!$H384="Auburn",+All!E384,0))</f>
        <v>ESPN</v>
      </c>
      <c r="F37" s="75" t="str">
        <f>IF(+All!$F384="Auburn",+All!F384,IF(+All!$H384="Auburn",+All!F384,0))</f>
        <v>Auburn</v>
      </c>
      <c r="G37" s="95" t="str">
        <f>IF(+All!$F384="Auburn",+All!G384,IF(+All!$H384="Auburn",+All!G384,0))</f>
        <v>SEC</v>
      </c>
      <c r="H37" s="95" t="str">
        <f>IF(+All!$F384="Auburn",+All!H384,IF(+All!$H384="Auburn",+All!H384,0))</f>
        <v>LSU</v>
      </c>
      <c r="I37" s="76" t="str">
        <f>IF(+All!$F384="Auburn",+All!I384,IF(+All!$H384="Auburn",+All!I384,0))</f>
        <v>SEC</v>
      </c>
      <c r="J37" s="706" t="str">
        <f>IF(+All!$F384="Auburn",+All!J384,IF(+All!$H384="Auburn",+All!J384,0))</f>
        <v>LSU</v>
      </c>
      <c r="K37" s="707" t="str">
        <f>IF(+All!$F384="Auburn",+All!K384,IF(+All!$H384="Auburn",+All!K384,0))</f>
        <v>Auburn</v>
      </c>
      <c r="L37" s="78">
        <f>IF(+All!$F384="Auburn",+All!L384,IF(+All!$H384="Auburn",+All!L384,0))</f>
        <v>3.5</v>
      </c>
      <c r="M37" s="79">
        <f>IF(+All!$F384="Auburn",+All!M384,IF(+All!$H384="Auburn",+All!M384,0))</f>
        <v>54.5</v>
      </c>
      <c r="N37" s="706" t="str">
        <f>IF(+All!$F384="Auburn",+All!N384,IF(+All!$H384="Auburn",+All!N384,0))</f>
        <v>Auburn</v>
      </c>
      <c r="O37" s="708">
        <f>IF(+All!$F384="Auburn",+All!O384,IF(+All!$H384="Auburn",+All!O384,0))</f>
        <v>24</v>
      </c>
      <c r="P37" s="708" t="str">
        <f>IF(+All!$F384="Auburn",+All!P384,IF(+All!$H384="Auburn",+All!P384,0))</f>
        <v>LSU</v>
      </c>
      <c r="Q37" s="707">
        <f>IF(+All!$F384="Auburn",+All!Q384,IF(+All!$H384="Auburn",+All!Q384,0))</f>
        <v>19</v>
      </c>
      <c r="R37" s="706" t="str">
        <f>IF(+All!$F384="Auburn",+All!R384,IF(+All!$H384="Auburn",+All!R384,0))</f>
        <v>Auburn</v>
      </c>
      <c r="S37" s="708" t="str">
        <f>IF(+All!$F384="Auburn",+All!S384,IF(+All!$H384="Auburn",+All!S384,0))</f>
        <v>LSU</v>
      </c>
      <c r="T37" s="706" t="str">
        <f>IF(+All!$F384="Auburn",+All!T384,IF(+All!$H384="Auburn",+All!T384,0))</f>
        <v>Auburn</v>
      </c>
      <c r="U37" s="707" t="str">
        <f>IF(+All!$F384="Auburn",+All!U384,IF(+All!$H384="Auburn",+All!U384,0))</f>
        <v>W</v>
      </c>
      <c r="V37" s="706" t="e">
        <f>IF(+All!#REF!="Florida",+All!#REF!,IF(+All!#REF!="Florida",+All!#REF!,0))</f>
        <v>#REF!</v>
      </c>
      <c r="W37" s="707" t="e">
        <f>IF(+All!#REF!="Florida",+All!#REF!,IF(+All!#REF!="Florida",+All!#REF!,0))</f>
        <v>#REF!</v>
      </c>
      <c r="X37" s="706" t="e">
        <f>IF(+All!#REF!="Florida",+All!#REF!,IF(+All!#REF!="Florida",+All!#REF!,0))</f>
        <v>#REF!</v>
      </c>
      <c r="Y37" s="707" t="e">
        <f>IF(+All!#REF!="Florida",+All!#REF!,IF(+All!#REF!="Florida",+All!#REF!,0))</f>
        <v>#REF!</v>
      </c>
      <c r="Z37" s="706" t="e">
        <f>IF(+All!#REF!="Florida",+All!#REF!,IF(+All!#REF!="Florida",+All!#REF!,0))</f>
        <v>#REF!</v>
      </c>
      <c r="AA37" s="707" t="e">
        <f>IF(+All!#REF!="Florida",+All!#REF!,IF(+All!#REF!="Florida",+All!#REF!,0))</f>
        <v>#REF!</v>
      </c>
      <c r="AB37" s="706" t="e">
        <f>IF(+All!#REF!="Florida",+All!#REF!,IF(+All!#REF!="Florida",+All!#REF!,0))</f>
        <v>#REF!</v>
      </c>
      <c r="AC37" s="707" t="e">
        <f>IF(+All!#REF!="Florida",+All!#REF!,IF(+All!#REF!="Florida",+All!#REF!,0))</f>
        <v>#REF!</v>
      </c>
      <c r="AD37" s="706" t="e">
        <f>IF(+All!#REF!="Florida",+All!#REF!,IF(+All!#REF!="Florida",+All!#REF!,0))</f>
        <v>#REF!</v>
      </c>
      <c r="AE37" s="707" t="e">
        <f>IF(+All!#REF!="Florida",+All!#REF!,IF(+All!#REF!="Florida",+All!#REF!,0))</f>
        <v>#REF!</v>
      </c>
      <c r="AF37" s="706" t="e">
        <f>IF(+All!#REF!="Florida",+All!#REF!,IF(+All!#REF!="Florida",+All!#REF!,0))</f>
        <v>#REF!</v>
      </c>
      <c r="AG37" s="707" t="e">
        <f>IF(+All!#REF!="Florida",+All!#REF!,IF(+All!#REF!="Florida",+All!#REF!,0))</f>
        <v>#REF!</v>
      </c>
      <c r="AH37" s="706" t="e">
        <f>IF(+All!#REF!="Florida",+All!#REF!,IF(+All!#REF!="Florida",+All!#REF!,0))</f>
        <v>#REF!</v>
      </c>
      <c r="AI37" s="707" t="e">
        <f>IF(+All!#REF!="Florida",+All!#REF!,IF(+All!#REF!="Florida",+All!#REF!,0))</f>
        <v>#REF!</v>
      </c>
      <c r="AJ37" s="706" t="e">
        <f>IF(+All!#REF!="Florida",+All!#REF!,IF(+All!#REF!="Florida",+All!#REF!,0))</f>
        <v>#REF!</v>
      </c>
      <c r="AK37" s="707" t="e">
        <f>IF(+All!#REF!="Florida",+All!#REF!,IF(+All!#REF!="Florida",+All!#REF!,0))</f>
        <v>#REF!</v>
      </c>
      <c r="AL37" s="81" t="e">
        <f>IF(+All!#REF!="Florida",+All!#REF!,IF(+All!#REF!="Florida",+All!#REF!,0))</f>
        <v>#REF!</v>
      </c>
      <c r="AM37" s="82" t="e">
        <f>IF(+All!#REF!="Florida",+All!#REF!,IF(+All!#REF!="Florida",+All!#REF!,0))</f>
        <v>#REF!</v>
      </c>
      <c r="AN37" s="81" t="e">
        <f>IF(+All!#REF!="Florida",+All!#REF!,IF(+All!#REF!="Florida",+All!#REF!,0))</f>
        <v>#REF!</v>
      </c>
      <c r="AO37" s="83" t="e">
        <f>IF(+All!#REF!="Florida",+All!#REF!,IF(+All!#REF!="Florida",+All!#REF!,0))</f>
        <v>#REF!</v>
      </c>
      <c r="AP37" s="84" t="e">
        <f>IF(+All!#REF!="Florida",+All!#REF!,IF(+All!#REF!="Florida",+All!#REF!,0))</f>
        <v>#REF!</v>
      </c>
      <c r="AQ37" s="480" t="e">
        <f>IF(+All!#REF!="Florida",+All!#REF!,IF(+All!#REF!="Florida",+All!#REF!,0))</f>
        <v>#REF!</v>
      </c>
      <c r="AR37" s="482" t="e">
        <f>IF(+All!#REF!="Florida",+All!#REF!,IF(+All!#REF!="Florida",+All!#REF!,0))</f>
        <v>#REF!</v>
      </c>
      <c r="AS37" s="483" t="e">
        <f>IF(+All!#REF!="Florida",+All!#REF!,IF(+All!#REF!="Florida",+All!#REF!,0))</f>
        <v>#REF!</v>
      </c>
      <c r="AT37" s="483" t="e">
        <f>IF(+All!#REF!="Florida",+All!#REF!,IF(+All!#REF!="Florida",+All!#REF!,0))</f>
        <v>#REF!</v>
      </c>
      <c r="AU37" s="482" t="e">
        <f>IF(+All!#REF!="Florida",+All!#REF!,IF(+All!#REF!="Florida",+All!#REF!,0))</f>
        <v>#REF!</v>
      </c>
      <c r="AV37" s="483" t="e">
        <f>IF(+All!#REF!="Florida",+All!#REF!,IF(+All!#REF!="Florida",+All!#REF!,0))</f>
        <v>#REF!</v>
      </c>
      <c r="AW37" s="484" t="e">
        <f>IF(+All!#REF!="Florida",+All!#REF!,IF(+All!#REF!="Florida",+All!#REF!,0))</f>
        <v>#REF!</v>
      </c>
      <c r="AX37" s="483" t="e">
        <f>IF(+All!#REF!="Florida",+All!#REF!,IF(+All!#REF!="Florida",+All!#REF!,0))</f>
        <v>#REF!</v>
      </c>
      <c r="AY37" s="88" t="e">
        <f>IF(+All!#REF!="Florida",+All!#REF!,IF(+All!#REF!="Florida",+All!#REF!,0))</f>
        <v>#REF!</v>
      </c>
      <c r="AZ37" s="89" t="e">
        <f>IF(+All!#REF!="Florida",+All!#REF!,IF(+All!#REF!="Florida",+All!#REF!,0))</f>
        <v>#REF!</v>
      </c>
      <c r="BA37" s="90" t="e">
        <f>IF(+All!#REF!="Florida",+All!#REF!,IF(+All!#REF!="Florida",+All!#REF!,0))</f>
        <v>#REF!</v>
      </c>
      <c r="BB37" s="90" t="e">
        <f>IF(+All!#REF!="Florida",+All!#REF!,IF(+All!#REF!="Florida",+All!#REF!,0))</f>
        <v>#REF!</v>
      </c>
      <c r="BC37" s="91" t="e">
        <f>IF(+All!#REF!="Florida",+All!#REF!,IF(+All!#REF!="Florida",+All!#REF!,0))</f>
        <v>#REF!</v>
      </c>
      <c r="BD37" s="482" t="e">
        <f>IF(+All!#REF!="Florida",+All!#REF!,IF(+All!#REF!="Florida",+All!#REF!,0))</f>
        <v>#REF!</v>
      </c>
      <c r="BE37" s="483" t="e">
        <f>IF(+All!#REF!="Florida",+All!#REF!,IF(+All!#REF!="Florida",+All!#REF!,0))</f>
        <v>#REF!</v>
      </c>
      <c r="BF37" s="483" t="e">
        <f>IF(+All!#REF!="Florida",+All!#REF!,IF(+All!#REF!="Florida",+All!#REF!,0))</f>
        <v>#REF!</v>
      </c>
      <c r="BG37" s="482" t="e">
        <f>IF(+All!#REF!="Florida",+All!#REF!,IF(+All!#REF!="Florida",+All!#REF!,0))</f>
        <v>#REF!</v>
      </c>
      <c r="BH37" s="483" t="e">
        <f>IF(+All!#REF!="Florida",+All!#REF!,IF(+All!#REF!="Florida",+All!#REF!,0))</f>
        <v>#REF!</v>
      </c>
      <c r="BI37" s="484" t="e">
        <f>IF(+All!#REF!="Florida",+All!#REF!,IF(+All!#REF!="Florida",+All!#REF!,0))</f>
        <v>#REF!</v>
      </c>
      <c r="BJ37" s="92" t="e">
        <f>IF(+All!#REF!="Florida",+All!#REF!,IF(+All!#REF!="Florida",+All!#REF!,0))</f>
        <v>#REF!</v>
      </c>
      <c r="BK37" s="93" t="e">
        <f>IF(+All!#REF!="Florida",+All!#REF!,IF(+All!#REF!="Florida",+All!#REF!,0))</f>
        <v>#REF!</v>
      </c>
    </row>
    <row r="38" spans="1:63" x14ac:dyDescent="0.8">
      <c r="A38" s="70">
        <f>IF(+All!$F441="Auburn",+All!A441,IF(+All!$H441="Auburn",+All!A441,0))</f>
        <v>6</v>
      </c>
      <c r="B38" s="70" t="str">
        <f>IF(+All!$F441="Auburn",+All!B441,IF(+All!$H441="Auburn",+All!B441,0))</f>
        <v>Sat</v>
      </c>
      <c r="C38" s="94">
        <f>IF(+All!$F441="Auburn",+All!C441,IF(+All!$H441="Auburn",+All!C441,0))</f>
        <v>44478</v>
      </c>
      <c r="D38" s="73">
        <f>IF(+All!$F441="Auburn",+All!D441,IF(+All!$H441="Auburn",+All!D441,0))</f>
        <v>0.64583333333333337</v>
      </c>
      <c r="E38" s="707" t="str">
        <f>IF(+All!$F441="Auburn",+All!E441,IF(+All!$H441="Auburn",+All!E441,0))</f>
        <v>CBSSN</v>
      </c>
      <c r="F38" s="75" t="str">
        <f>IF(+All!$F441="Auburn",+All!F441,IF(+All!$H441="Auburn",+All!F441,0))</f>
        <v>Georgia</v>
      </c>
      <c r="G38" s="95" t="str">
        <f>IF(+All!$F441="Auburn",+All!G441,IF(+All!$H441="Auburn",+All!G441,0))</f>
        <v>SEC</v>
      </c>
      <c r="H38" s="95" t="str">
        <f>IF(+All!$F441="Auburn",+All!H441,IF(+All!$H441="Auburn",+All!H441,0))</f>
        <v>Auburn</v>
      </c>
      <c r="I38" s="76" t="str">
        <f>IF(+All!$F441="Auburn",+All!I441,IF(+All!$H441="Auburn",+All!I441,0))</f>
        <v>SEC</v>
      </c>
      <c r="J38" s="706" t="str">
        <f>IF(+All!$F441="Auburn",+All!J441,IF(+All!$H441="Auburn",+All!J441,0))</f>
        <v>Georgia</v>
      </c>
      <c r="K38" s="707" t="str">
        <f>IF(+All!$F441="Auburn",+All!K441,IF(+All!$H441="Auburn",+All!K441,0))</f>
        <v>Auburn</v>
      </c>
      <c r="L38" s="78">
        <f>IF(+All!$F441="Auburn",+All!L441,IF(+All!$H441="Auburn",+All!L441,0))</f>
        <v>15</v>
      </c>
      <c r="M38" s="79">
        <f>IF(+All!$F441="Auburn",+All!M441,IF(+All!$H441="Auburn",+All!M441,0))</f>
        <v>46.5</v>
      </c>
      <c r="N38" s="706" t="str">
        <f>IF(+All!$F441="Auburn",+All!N441,IF(+All!$H441="Auburn",+All!N441,0))</f>
        <v>Georgia</v>
      </c>
      <c r="O38" s="708">
        <f>IF(+All!$F441="Auburn",+All!O441,IF(+All!$H441="Auburn",+All!O441,0))</f>
        <v>34</v>
      </c>
      <c r="P38" s="708" t="str">
        <f>IF(+All!$F441="Auburn",+All!P441,IF(+All!$H441="Auburn",+All!P441,0))</f>
        <v>Auburn</v>
      </c>
      <c r="Q38" s="707">
        <f>IF(+All!$F441="Auburn",+All!Q441,IF(+All!$H441="Auburn",+All!Q441,0))</f>
        <v>10</v>
      </c>
      <c r="R38" s="706" t="str">
        <f>IF(+All!$F441="Auburn",+All!R441,IF(+All!$H441="Auburn",+All!R441,0))</f>
        <v>Georgia</v>
      </c>
      <c r="S38" s="708" t="str">
        <f>IF(+All!$F441="Auburn",+All!S441,IF(+All!$H441="Auburn",+All!S441,0))</f>
        <v>Auburn</v>
      </c>
      <c r="T38" s="706" t="str">
        <f>IF(+All!$F441="Auburn",+All!T441,IF(+All!$H441="Auburn",+All!T441,0))</f>
        <v>Georgia</v>
      </c>
      <c r="U38" s="707" t="str">
        <f>IF(+All!$F441="Auburn",+All!U441,IF(+All!$H441="Auburn",+All!U441,0))</f>
        <v>W</v>
      </c>
      <c r="V38" s="706" t="e">
        <f>IF(+All!#REF!="Florida",+All!#REF!,IF(+All!#REF!="Florida",+All!#REF!,0))</f>
        <v>#REF!</v>
      </c>
      <c r="W38" s="707" t="e">
        <f>IF(+All!#REF!="Florida",+All!#REF!,IF(+All!#REF!="Florida",+All!#REF!,0))</f>
        <v>#REF!</v>
      </c>
      <c r="X38" s="706" t="e">
        <f>IF(+All!#REF!="Florida",+All!#REF!,IF(+All!#REF!="Florida",+All!#REF!,0))</f>
        <v>#REF!</v>
      </c>
      <c r="Y38" s="707" t="e">
        <f>IF(+All!#REF!="Florida",+All!#REF!,IF(+All!#REF!="Florida",+All!#REF!,0))</f>
        <v>#REF!</v>
      </c>
      <c r="Z38" s="706" t="e">
        <f>IF(+All!#REF!="Florida",+All!#REF!,IF(+All!#REF!="Florida",+All!#REF!,0))</f>
        <v>#REF!</v>
      </c>
      <c r="AA38" s="707" t="e">
        <f>IF(+All!#REF!="Florida",+All!#REF!,IF(+All!#REF!="Florida",+All!#REF!,0))</f>
        <v>#REF!</v>
      </c>
      <c r="AB38" s="706" t="e">
        <f>IF(+All!#REF!="Florida",+All!#REF!,IF(+All!#REF!="Florida",+All!#REF!,0))</f>
        <v>#REF!</v>
      </c>
      <c r="AC38" s="707" t="e">
        <f>IF(+All!#REF!="Florida",+All!#REF!,IF(+All!#REF!="Florida",+All!#REF!,0))</f>
        <v>#REF!</v>
      </c>
      <c r="AD38" s="706" t="e">
        <f>IF(+All!#REF!="Florida",+All!#REF!,IF(+All!#REF!="Florida",+All!#REF!,0))</f>
        <v>#REF!</v>
      </c>
      <c r="AE38" s="707" t="e">
        <f>IF(+All!#REF!="Florida",+All!#REF!,IF(+All!#REF!="Florida",+All!#REF!,0))</f>
        <v>#REF!</v>
      </c>
      <c r="AF38" s="706" t="e">
        <f>IF(+All!#REF!="Florida",+All!#REF!,IF(+All!#REF!="Florida",+All!#REF!,0))</f>
        <v>#REF!</v>
      </c>
      <c r="AG38" s="707" t="e">
        <f>IF(+All!#REF!="Florida",+All!#REF!,IF(+All!#REF!="Florida",+All!#REF!,0))</f>
        <v>#REF!</v>
      </c>
      <c r="AH38" s="706" t="e">
        <f>IF(+All!#REF!="Florida",+All!#REF!,IF(+All!#REF!="Florida",+All!#REF!,0))</f>
        <v>#REF!</v>
      </c>
      <c r="AI38" s="707" t="e">
        <f>IF(+All!#REF!="Florida",+All!#REF!,IF(+All!#REF!="Florida",+All!#REF!,0))</f>
        <v>#REF!</v>
      </c>
      <c r="AJ38" s="706" t="e">
        <f>IF(+All!#REF!="Florida",+All!#REF!,IF(+All!#REF!="Florida",+All!#REF!,0))</f>
        <v>#REF!</v>
      </c>
      <c r="AK38" s="707" t="e">
        <f>IF(+All!#REF!="Florida",+All!#REF!,IF(+All!#REF!="Florida",+All!#REF!,0))</f>
        <v>#REF!</v>
      </c>
      <c r="AL38" s="81" t="e">
        <f>IF(+All!#REF!="Florida",+All!#REF!,IF(+All!#REF!="Florida",+All!#REF!,0))</f>
        <v>#REF!</v>
      </c>
      <c r="AM38" s="82" t="e">
        <f>IF(+All!#REF!="Florida",+All!#REF!,IF(+All!#REF!="Florida",+All!#REF!,0))</f>
        <v>#REF!</v>
      </c>
      <c r="AN38" s="81" t="e">
        <f>IF(+All!#REF!="Florida",+All!#REF!,IF(+All!#REF!="Florida",+All!#REF!,0))</f>
        <v>#REF!</v>
      </c>
      <c r="AO38" s="83" t="e">
        <f>IF(+All!#REF!="Florida",+All!#REF!,IF(+All!#REF!="Florida",+All!#REF!,0))</f>
        <v>#REF!</v>
      </c>
      <c r="AP38" s="84" t="e">
        <f>IF(+All!#REF!="Florida",+All!#REF!,IF(+All!#REF!="Florida",+All!#REF!,0))</f>
        <v>#REF!</v>
      </c>
      <c r="AQ38" s="480" t="e">
        <f>IF(+All!#REF!="Florida",+All!#REF!,IF(+All!#REF!="Florida",+All!#REF!,0))</f>
        <v>#REF!</v>
      </c>
      <c r="AR38" s="482" t="e">
        <f>IF(+All!#REF!="Florida",+All!#REF!,IF(+All!#REF!="Florida",+All!#REF!,0))</f>
        <v>#REF!</v>
      </c>
      <c r="AS38" s="483" t="e">
        <f>IF(+All!#REF!="Florida",+All!#REF!,IF(+All!#REF!="Florida",+All!#REF!,0))</f>
        <v>#REF!</v>
      </c>
      <c r="AT38" s="483" t="e">
        <f>IF(+All!#REF!="Florida",+All!#REF!,IF(+All!#REF!="Florida",+All!#REF!,0))</f>
        <v>#REF!</v>
      </c>
      <c r="AU38" s="482" t="e">
        <f>IF(+All!#REF!="Florida",+All!#REF!,IF(+All!#REF!="Florida",+All!#REF!,0))</f>
        <v>#REF!</v>
      </c>
      <c r="AV38" s="483" t="e">
        <f>IF(+All!#REF!="Florida",+All!#REF!,IF(+All!#REF!="Florida",+All!#REF!,0))</f>
        <v>#REF!</v>
      </c>
      <c r="AW38" s="484" t="e">
        <f>IF(+All!#REF!="Florida",+All!#REF!,IF(+All!#REF!="Florida",+All!#REF!,0))</f>
        <v>#REF!</v>
      </c>
      <c r="AX38" s="483" t="e">
        <f>IF(+All!#REF!="Florida",+All!#REF!,IF(+All!#REF!="Florida",+All!#REF!,0))</f>
        <v>#REF!</v>
      </c>
      <c r="AY38" s="88" t="e">
        <f>IF(+All!#REF!="Florida",+All!#REF!,IF(+All!#REF!="Florida",+All!#REF!,0))</f>
        <v>#REF!</v>
      </c>
      <c r="AZ38" s="89" t="e">
        <f>IF(+All!#REF!="Florida",+All!#REF!,IF(+All!#REF!="Florida",+All!#REF!,0))</f>
        <v>#REF!</v>
      </c>
      <c r="BA38" s="90" t="e">
        <f>IF(+All!#REF!="Florida",+All!#REF!,IF(+All!#REF!="Florida",+All!#REF!,0))</f>
        <v>#REF!</v>
      </c>
      <c r="BB38" s="90" t="e">
        <f>IF(+All!#REF!="Florida",+All!#REF!,IF(+All!#REF!="Florida",+All!#REF!,0))</f>
        <v>#REF!</v>
      </c>
      <c r="BC38" s="91" t="e">
        <f>IF(+All!#REF!="Florida",+All!#REF!,IF(+All!#REF!="Florida",+All!#REF!,0))</f>
        <v>#REF!</v>
      </c>
      <c r="BD38" s="482" t="e">
        <f>IF(+All!#REF!="Florida",+All!#REF!,IF(+All!#REF!="Florida",+All!#REF!,0))</f>
        <v>#REF!</v>
      </c>
      <c r="BE38" s="483" t="e">
        <f>IF(+All!#REF!="Florida",+All!#REF!,IF(+All!#REF!="Florida",+All!#REF!,0))</f>
        <v>#REF!</v>
      </c>
      <c r="BF38" s="483" t="e">
        <f>IF(+All!#REF!="Florida",+All!#REF!,IF(+All!#REF!="Florida",+All!#REF!,0))</f>
        <v>#REF!</v>
      </c>
      <c r="BG38" s="482" t="e">
        <f>IF(+All!#REF!="Florida",+All!#REF!,IF(+All!#REF!="Florida",+All!#REF!,0))</f>
        <v>#REF!</v>
      </c>
      <c r="BH38" s="483" t="e">
        <f>IF(+All!#REF!="Florida",+All!#REF!,IF(+All!#REF!="Florida",+All!#REF!,0))</f>
        <v>#REF!</v>
      </c>
      <c r="BI38" s="484" t="e">
        <f>IF(+All!#REF!="Florida",+All!#REF!,IF(+All!#REF!="Florida",+All!#REF!,0))</f>
        <v>#REF!</v>
      </c>
      <c r="BJ38" s="92" t="e">
        <f>IF(+All!#REF!="Florida",+All!#REF!,IF(+All!#REF!="Florida",+All!#REF!,0))</f>
        <v>#REF!</v>
      </c>
      <c r="BK38" s="93" t="e">
        <f>IF(+All!#REF!="Florida",+All!#REF!,IF(+All!#REF!="Florida",+All!#REF!,0))</f>
        <v>#REF!</v>
      </c>
    </row>
    <row r="39" spans="1:63" x14ac:dyDescent="0.8">
      <c r="A39" s="70">
        <f>IF(+All!$F521="Auburn",+All!A521,IF(+All!$H521="Auburn",+All!A521,0))</f>
        <v>7</v>
      </c>
      <c r="B39" s="70" t="str">
        <f>IF(+All!$F521="Auburn",+All!B521,IF(+All!$H521="Auburn",+All!B521,0))</f>
        <v>Sat</v>
      </c>
      <c r="C39" s="94">
        <f>IF(+All!$F521="Auburn",+All!C521,IF(+All!$H521="Auburn",+All!C521,0))</f>
        <v>44485</v>
      </c>
      <c r="D39" s="73">
        <f>IF(+All!$F521="Auburn",+All!D521,IF(+All!$H521="Auburn",+All!D521,0))</f>
        <v>0.5</v>
      </c>
      <c r="E39" s="707" t="str">
        <f>IF(+All!$F521="Auburn",+All!E521,IF(+All!$H521="Auburn",+All!E521,0))</f>
        <v xml:space="preserve">CBS </v>
      </c>
      <c r="F39" s="75" t="str">
        <f>IF(+All!$F521="Auburn",+All!F521,IF(+All!$H521="Auburn",+All!F521,0))</f>
        <v>Auburn</v>
      </c>
      <c r="G39" s="95" t="str">
        <f>IF(+All!$F521="Auburn",+All!G521,IF(+All!$H521="Auburn",+All!G521,0))</f>
        <v>SEC</v>
      </c>
      <c r="H39" s="95" t="str">
        <f>IF(+All!$F521="Auburn",+All!H521,IF(+All!$H521="Auburn",+All!H521,0))</f>
        <v>Arkansas</v>
      </c>
      <c r="I39" s="76" t="str">
        <f>IF(+All!$F521="Auburn",+All!I521,IF(+All!$H521="Auburn",+All!I521,0))</f>
        <v>SEC</v>
      </c>
      <c r="J39" s="706" t="str">
        <f>IF(+All!$F521="Auburn",+All!J521,IF(+All!$H521="Auburn",+All!J521,0))</f>
        <v>Arkansas</v>
      </c>
      <c r="K39" s="707" t="str">
        <f>IF(+All!$F521="Auburn",+All!K521,IF(+All!$H521="Auburn",+All!K521,0))</f>
        <v>Auburn</v>
      </c>
      <c r="L39" s="78">
        <f>IF(+All!$F521="Auburn",+All!L521,IF(+All!$H521="Auburn",+All!L521,0))</f>
        <v>4</v>
      </c>
      <c r="M39" s="79">
        <f>IF(+All!$F521="Auburn",+All!M521,IF(+All!$H521="Auburn",+All!M521,0))</f>
        <v>53.5</v>
      </c>
      <c r="N39" s="706" t="str">
        <f>IF(+All!$F521="Auburn",+All!N521,IF(+All!$H521="Auburn",+All!N521,0))</f>
        <v>Auburn</v>
      </c>
      <c r="O39" s="708">
        <f>IF(+All!$F521="Auburn",+All!O521,IF(+All!$H521="Auburn",+All!O521,0))</f>
        <v>38</v>
      </c>
      <c r="P39" s="708" t="str">
        <f>IF(+All!$F521="Auburn",+All!P521,IF(+All!$H521="Auburn",+All!P521,0))</f>
        <v>Arkansas</v>
      </c>
      <c r="Q39" s="707">
        <f>IF(+All!$F521="Auburn",+All!Q521,IF(+All!$H521="Auburn",+All!Q521,0))</f>
        <v>23</v>
      </c>
      <c r="R39" s="706" t="str">
        <f>IF(+All!$F521="Auburn",+All!R521,IF(+All!$H521="Auburn",+All!R521,0))</f>
        <v>Auburn</v>
      </c>
      <c r="S39" s="708" t="str">
        <f>IF(+All!$F521="Auburn",+All!S521,IF(+All!$H521="Auburn",+All!S521,0))</f>
        <v>Arkansas</v>
      </c>
      <c r="T39" s="706" t="str">
        <f>IF(+All!$F521="Auburn",+All!T521,IF(+All!$H521="Auburn",+All!T521,0))</f>
        <v>Arkansas</v>
      </c>
      <c r="U39" s="707" t="str">
        <f>IF(+All!$F521="Auburn",+All!U521,IF(+All!$H521="Auburn",+All!U521,0))</f>
        <v>L</v>
      </c>
      <c r="V39" s="706" t="e">
        <f>IF(+All!#REF!="Florida",+All!#REF!,IF(+All!#REF!="Florida",+All!#REF!,0))</f>
        <v>#REF!</v>
      </c>
      <c r="W39" s="707" t="e">
        <f>IF(+All!#REF!="Florida",+All!#REF!,IF(+All!#REF!="Florida",+All!#REF!,0))</f>
        <v>#REF!</v>
      </c>
      <c r="X39" s="706" t="e">
        <f>IF(+All!#REF!="Florida",+All!#REF!,IF(+All!#REF!="Florida",+All!#REF!,0))</f>
        <v>#REF!</v>
      </c>
      <c r="Y39" s="707" t="e">
        <f>IF(+All!#REF!="Florida",+All!#REF!,IF(+All!#REF!="Florida",+All!#REF!,0))</f>
        <v>#REF!</v>
      </c>
      <c r="Z39" s="706" t="e">
        <f>IF(+All!#REF!="Florida",+All!#REF!,IF(+All!#REF!="Florida",+All!#REF!,0))</f>
        <v>#REF!</v>
      </c>
      <c r="AA39" s="707" t="e">
        <f>IF(+All!#REF!="Florida",+All!#REF!,IF(+All!#REF!="Florida",+All!#REF!,0))</f>
        <v>#REF!</v>
      </c>
      <c r="AB39" s="706" t="e">
        <f>IF(+All!#REF!="Florida",+All!#REF!,IF(+All!#REF!="Florida",+All!#REF!,0))</f>
        <v>#REF!</v>
      </c>
      <c r="AC39" s="707" t="e">
        <f>IF(+All!#REF!="Florida",+All!#REF!,IF(+All!#REF!="Florida",+All!#REF!,0))</f>
        <v>#REF!</v>
      </c>
      <c r="AD39" s="706" t="e">
        <f>IF(+All!#REF!="Florida",+All!#REF!,IF(+All!#REF!="Florida",+All!#REF!,0))</f>
        <v>#REF!</v>
      </c>
      <c r="AE39" s="707" t="e">
        <f>IF(+All!#REF!="Florida",+All!#REF!,IF(+All!#REF!="Florida",+All!#REF!,0))</f>
        <v>#REF!</v>
      </c>
      <c r="AF39" s="706" t="e">
        <f>IF(+All!#REF!="Florida",+All!#REF!,IF(+All!#REF!="Florida",+All!#REF!,0))</f>
        <v>#REF!</v>
      </c>
      <c r="AG39" s="707" t="e">
        <f>IF(+All!#REF!="Florida",+All!#REF!,IF(+All!#REF!="Florida",+All!#REF!,0))</f>
        <v>#REF!</v>
      </c>
      <c r="AH39" s="706" t="e">
        <f>IF(+All!#REF!="Florida",+All!#REF!,IF(+All!#REF!="Florida",+All!#REF!,0))</f>
        <v>#REF!</v>
      </c>
      <c r="AI39" s="707" t="e">
        <f>IF(+All!#REF!="Florida",+All!#REF!,IF(+All!#REF!="Florida",+All!#REF!,0))</f>
        <v>#REF!</v>
      </c>
      <c r="AJ39" s="706" t="e">
        <f>IF(+All!#REF!="Florida",+All!#REF!,IF(+All!#REF!="Florida",+All!#REF!,0))</f>
        <v>#REF!</v>
      </c>
      <c r="AK39" s="707" t="e">
        <f>IF(+All!#REF!="Florida",+All!#REF!,IF(+All!#REF!="Florida",+All!#REF!,0))</f>
        <v>#REF!</v>
      </c>
      <c r="AL39" s="81" t="e">
        <f>IF(+All!#REF!="Florida",+All!#REF!,IF(+All!#REF!="Florida",+All!#REF!,0))</f>
        <v>#REF!</v>
      </c>
      <c r="AM39" s="82" t="e">
        <f>IF(+All!#REF!="Florida",+All!#REF!,IF(+All!#REF!="Florida",+All!#REF!,0))</f>
        <v>#REF!</v>
      </c>
      <c r="AN39" s="81" t="e">
        <f>IF(+All!#REF!="Florida",+All!#REF!,IF(+All!#REF!="Florida",+All!#REF!,0))</f>
        <v>#REF!</v>
      </c>
      <c r="AO39" s="83" t="e">
        <f>IF(+All!#REF!="Florida",+All!#REF!,IF(+All!#REF!="Florida",+All!#REF!,0))</f>
        <v>#REF!</v>
      </c>
      <c r="AP39" s="84" t="e">
        <f>IF(+All!#REF!="Florida",+All!#REF!,IF(+All!#REF!="Florida",+All!#REF!,0))</f>
        <v>#REF!</v>
      </c>
      <c r="AQ39" s="480" t="e">
        <f>IF(+All!#REF!="Florida",+All!#REF!,IF(+All!#REF!="Florida",+All!#REF!,0))</f>
        <v>#REF!</v>
      </c>
      <c r="AR39" s="482" t="e">
        <f>IF(+All!#REF!="Florida",+All!#REF!,IF(+All!#REF!="Florida",+All!#REF!,0))</f>
        <v>#REF!</v>
      </c>
      <c r="AS39" s="483" t="e">
        <f>IF(+All!#REF!="Florida",+All!#REF!,IF(+All!#REF!="Florida",+All!#REF!,0))</f>
        <v>#REF!</v>
      </c>
      <c r="AT39" s="483" t="e">
        <f>IF(+All!#REF!="Florida",+All!#REF!,IF(+All!#REF!="Florida",+All!#REF!,0))</f>
        <v>#REF!</v>
      </c>
      <c r="AU39" s="482" t="e">
        <f>IF(+All!#REF!="Florida",+All!#REF!,IF(+All!#REF!="Florida",+All!#REF!,0))</f>
        <v>#REF!</v>
      </c>
      <c r="AV39" s="483" t="e">
        <f>IF(+All!#REF!="Florida",+All!#REF!,IF(+All!#REF!="Florida",+All!#REF!,0))</f>
        <v>#REF!</v>
      </c>
      <c r="AW39" s="484" t="e">
        <f>IF(+All!#REF!="Florida",+All!#REF!,IF(+All!#REF!="Florida",+All!#REF!,0))</f>
        <v>#REF!</v>
      </c>
      <c r="AX39" s="483" t="e">
        <f>IF(+All!#REF!="Florida",+All!#REF!,IF(+All!#REF!="Florida",+All!#REF!,0))</f>
        <v>#REF!</v>
      </c>
      <c r="AY39" s="88" t="e">
        <f>IF(+All!#REF!="Florida",+All!#REF!,IF(+All!#REF!="Florida",+All!#REF!,0))</f>
        <v>#REF!</v>
      </c>
      <c r="AZ39" s="89" t="e">
        <f>IF(+All!#REF!="Florida",+All!#REF!,IF(+All!#REF!="Florida",+All!#REF!,0))</f>
        <v>#REF!</v>
      </c>
      <c r="BA39" s="90" t="e">
        <f>IF(+All!#REF!="Florida",+All!#REF!,IF(+All!#REF!="Florida",+All!#REF!,0))</f>
        <v>#REF!</v>
      </c>
      <c r="BB39" s="90" t="e">
        <f>IF(+All!#REF!="Florida",+All!#REF!,IF(+All!#REF!="Florida",+All!#REF!,0))</f>
        <v>#REF!</v>
      </c>
      <c r="BC39" s="91" t="e">
        <f>IF(+All!#REF!="Florida",+All!#REF!,IF(+All!#REF!="Florida",+All!#REF!,0))</f>
        <v>#REF!</v>
      </c>
      <c r="BD39" s="482" t="e">
        <f>IF(+All!#REF!="Florida",+All!#REF!,IF(+All!#REF!="Florida",+All!#REF!,0))</f>
        <v>#REF!</v>
      </c>
      <c r="BE39" s="483" t="e">
        <f>IF(+All!#REF!="Florida",+All!#REF!,IF(+All!#REF!="Florida",+All!#REF!,0))</f>
        <v>#REF!</v>
      </c>
      <c r="BF39" s="483" t="e">
        <f>IF(+All!#REF!="Florida",+All!#REF!,IF(+All!#REF!="Florida",+All!#REF!,0))</f>
        <v>#REF!</v>
      </c>
      <c r="BG39" s="482" t="e">
        <f>IF(+All!#REF!="Florida",+All!#REF!,IF(+All!#REF!="Florida",+All!#REF!,0))</f>
        <v>#REF!</v>
      </c>
      <c r="BH39" s="483" t="e">
        <f>IF(+All!#REF!="Florida",+All!#REF!,IF(+All!#REF!="Florida",+All!#REF!,0))</f>
        <v>#REF!</v>
      </c>
      <c r="BI39" s="484" t="e">
        <f>IF(+All!#REF!="Florida",+All!#REF!,IF(+All!#REF!="Florida",+All!#REF!,0))</f>
        <v>#REF!</v>
      </c>
      <c r="BJ39" s="92" t="e">
        <f>IF(+All!#REF!="Florida",+All!#REF!,IF(+All!#REF!="Florida",+All!#REF!,0))</f>
        <v>#REF!</v>
      </c>
      <c r="BK39" s="93" t="e">
        <f>IF(+All!#REF!="Florida",+All!#REF!,IF(+All!#REF!="Florida",+All!#REF!,0))</f>
        <v>#REF!</v>
      </c>
    </row>
    <row r="40" spans="1:63" x14ac:dyDescent="0.8">
      <c r="A40" s="70">
        <f>IF(+All!$F610="Auburn",+All!A610,IF(+All!$H610="Auburn",+All!A610,0))</f>
        <v>8</v>
      </c>
      <c r="B40" s="70" t="str">
        <f>IF(+All!$F610="Auburn",+All!B610,IF(+All!$H610="Auburn",+All!B610,0))</f>
        <v>Sat</v>
      </c>
      <c r="C40" s="94">
        <f>IF(+All!$F610="Auburn",+All!C610,IF(+All!$H610="Auburn",+All!C610,0))</f>
        <v>44492</v>
      </c>
      <c r="D40" s="73">
        <f>IF(+All!$F610="Auburn",+All!D610,IF(+All!$H610="Auburn",+All!D610,0))</f>
        <v>0</v>
      </c>
      <c r="E40" s="707">
        <f>IF(+All!$F610="Auburn",+All!E610,IF(+All!$H610="Auburn",+All!E610,0))</f>
        <v>0</v>
      </c>
      <c r="F40" s="75" t="str">
        <f>IF(+All!$F610="Auburn",+All!F610,IF(+All!$H610="Auburn",+All!F610,0))</f>
        <v>Auburn</v>
      </c>
      <c r="G40" s="95" t="str">
        <f>IF(+All!$F610="Auburn",+All!G610,IF(+All!$H610="Auburn",+All!G610,0))</f>
        <v>SEC</v>
      </c>
      <c r="H40" s="95" t="str">
        <f>IF(+All!$F610="Auburn",+All!H610,IF(+All!$H610="Auburn",+All!H610,0))</f>
        <v>Open</v>
      </c>
      <c r="I40" s="76" t="str">
        <f>IF(+All!$F610="Auburn",+All!I610,IF(+All!$H610="Auburn",+All!I610,0))</f>
        <v>ZZZ</v>
      </c>
      <c r="J40" s="706">
        <f>IF(+All!$F610="Auburn",+All!J610,IF(+All!$H610="Auburn",+All!J610,0))</f>
        <v>0</v>
      </c>
      <c r="K40" s="707" t="str">
        <f>IF(+All!$F610="Auburn",+All!K610,IF(+All!$H610="Auburn",+All!K610,0))</f>
        <v>Auburn</v>
      </c>
      <c r="L40" s="78">
        <f>IF(+All!$F610="Auburn",+All!L610,IF(+All!$H610="Auburn",+All!L610,0))</f>
        <v>0</v>
      </c>
      <c r="M40" s="79">
        <f>IF(+All!$F610="Auburn",+All!M610,IF(+All!$H610="Auburn",+All!M610,0))</f>
        <v>0</v>
      </c>
      <c r="N40" s="706">
        <f>IF(+All!$F610="Auburn",+All!N610,IF(+All!$H610="Auburn",+All!N610,0))</f>
        <v>0</v>
      </c>
      <c r="O40" s="708">
        <f>IF(+All!$F610="Auburn",+All!O610,IF(+All!$H610="Auburn",+All!O610,0))</f>
        <v>0</v>
      </c>
      <c r="P40" s="708">
        <f>IF(+All!$F610="Auburn",+All!P610,IF(+All!$H610="Auburn",+All!P610,0))</f>
        <v>0</v>
      </c>
      <c r="Q40" s="707">
        <f>IF(+All!$F610="Auburn",+All!Q610,IF(+All!$H610="Auburn",+All!Q610,0))</f>
        <v>0</v>
      </c>
      <c r="R40" s="706">
        <f>IF(+All!$F610="Auburn",+All!R610,IF(+All!$H610="Auburn",+All!R610,0))</f>
        <v>0</v>
      </c>
      <c r="S40" s="708">
        <f>IF(+All!$F610="Auburn",+All!S610,IF(+All!$H610="Auburn",+All!S610,0))</f>
        <v>0</v>
      </c>
      <c r="T40" s="706">
        <f>IF(+All!$F610="Auburn",+All!T610,IF(+All!$H610="Auburn",+All!T610,0))</f>
        <v>0</v>
      </c>
      <c r="U40" s="707">
        <f>IF(+All!$F610="Auburn",+All!U610,IF(+All!$H610="Auburn",+All!U610,0))</f>
        <v>0</v>
      </c>
      <c r="V40" s="706" t="e">
        <f>IF(+All!#REF!="Florida",+All!#REF!,IF(+All!#REF!="Florida",+All!#REF!,0))</f>
        <v>#REF!</v>
      </c>
      <c r="W40" s="707" t="e">
        <f>IF(+All!#REF!="Florida",+All!#REF!,IF(+All!#REF!="Florida",+All!#REF!,0))</f>
        <v>#REF!</v>
      </c>
      <c r="X40" s="706" t="e">
        <f>IF(+All!#REF!="Florida",+All!#REF!,IF(+All!#REF!="Florida",+All!#REF!,0))</f>
        <v>#REF!</v>
      </c>
      <c r="Y40" s="707" t="e">
        <f>IF(+All!#REF!="Florida",+All!#REF!,IF(+All!#REF!="Florida",+All!#REF!,0))</f>
        <v>#REF!</v>
      </c>
      <c r="Z40" s="706" t="e">
        <f>IF(+All!#REF!="Florida",+All!#REF!,IF(+All!#REF!="Florida",+All!#REF!,0))</f>
        <v>#REF!</v>
      </c>
      <c r="AA40" s="707" t="e">
        <f>IF(+All!#REF!="Florida",+All!#REF!,IF(+All!#REF!="Florida",+All!#REF!,0))</f>
        <v>#REF!</v>
      </c>
      <c r="AB40" s="706" t="e">
        <f>IF(+All!#REF!="Florida",+All!#REF!,IF(+All!#REF!="Florida",+All!#REF!,0))</f>
        <v>#REF!</v>
      </c>
      <c r="AC40" s="707" t="e">
        <f>IF(+All!#REF!="Florida",+All!#REF!,IF(+All!#REF!="Florida",+All!#REF!,0))</f>
        <v>#REF!</v>
      </c>
      <c r="AD40" s="706" t="e">
        <f>IF(+All!#REF!="Florida",+All!#REF!,IF(+All!#REF!="Florida",+All!#REF!,0))</f>
        <v>#REF!</v>
      </c>
      <c r="AE40" s="707" t="e">
        <f>IF(+All!#REF!="Florida",+All!#REF!,IF(+All!#REF!="Florida",+All!#REF!,0))</f>
        <v>#REF!</v>
      </c>
      <c r="AF40" s="706" t="e">
        <f>IF(+All!#REF!="Florida",+All!#REF!,IF(+All!#REF!="Florida",+All!#REF!,0))</f>
        <v>#REF!</v>
      </c>
      <c r="AG40" s="707" t="e">
        <f>IF(+All!#REF!="Florida",+All!#REF!,IF(+All!#REF!="Florida",+All!#REF!,0))</f>
        <v>#REF!</v>
      </c>
      <c r="AH40" s="706" t="e">
        <f>IF(+All!#REF!="Florida",+All!#REF!,IF(+All!#REF!="Florida",+All!#REF!,0))</f>
        <v>#REF!</v>
      </c>
      <c r="AI40" s="707" t="e">
        <f>IF(+All!#REF!="Florida",+All!#REF!,IF(+All!#REF!="Florida",+All!#REF!,0))</f>
        <v>#REF!</v>
      </c>
      <c r="AJ40" s="706" t="e">
        <f>IF(+All!#REF!="Florida",+All!#REF!,IF(+All!#REF!="Florida",+All!#REF!,0))</f>
        <v>#REF!</v>
      </c>
      <c r="AK40" s="707" t="e">
        <f>IF(+All!#REF!="Florida",+All!#REF!,IF(+All!#REF!="Florida",+All!#REF!,0))</f>
        <v>#REF!</v>
      </c>
      <c r="AL40" s="81" t="e">
        <f>IF(+All!#REF!="Florida",+All!#REF!,IF(+All!#REF!="Florida",+All!#REF!,0))</f>
        <v>#REF!</v>
      </c>
      <c r="AM40" s="82" t="e">
        <f>IF(+All!#REF!="Florida",+All!#REF!,IF(+All!#REF!="Florida",+All!#REF!,0))</f>
        <v>#REF!</v>
      </c>
      <c r="AN40" s="81" t="e">
        <f>IF(+All!#REF!="Florida",+All!#REF!,IF(+All!#REF!="Florida",+All!#REF!,0))</f>
        <v>#REF!</v>
      </c>
      <c r="AO40" s="83" t="e">
        <f>IF(+All!#REF!="Florida",+All!#REF!,IF(+All!#REF!="Florida",+All!#REF!,0))</f>
        <v>#REF!</v>
      </c>
      <c r="AP40" s="84" t="e">
        <f>IF(+All!#REF!="Florida",+All!#REF!,IF(+All!#REF!="Florida",+All!#REF!,0))</f>
        <v>#REF!</v>
      </c>
      <c r="AQ40" s="480" t="e">
        <f>IF(+All!#REF!="Florida",+All!#REF!,IF(+All!#REF!="Florida",+All!#REF!,0))</f>
        <v>#REF!</v>
      </c>
      <c r="AR40" s="482" t="e">
        <f>IF(+All!#REF!="Florida",+All!#REF!,IF(+All!#REF!="Florida",+All!#REF!,0))</f>
        <v>#REF!</v>
      </c>
      <c r="AS40" s="483" t="e">
        <f>IF(+All!#REF!="Florida",+All!#REF!,IF(+All!#REF!="Florida",+All!#REF!,0))</f>
        <v>#REF!</v>
      </c>
      <c r="AT40" s="483" t="e">
        <f>IF(+All!#REF!="Florida",+All!#REF!,IF(+All!#REF!="Florida",+All!#REF!,0))</f>
        <v>#REF!</v>
      </c>
      <c r="AU40" s="482" t="e">
        <f>IF(+All!#REF!="Florida",+All!#REF!,IF(+All!#REF!="Florida",+All!#REF!,0))</f>
        <v>#REF!</v>
      </c>
      <c r="AV40" s="483" t="e">
        <f>IF(+All!#REF!="Florida",+All!#REF!,IF(+All!#REF!="Florida",+All!#REF!,0))</f>
        <v>#REF!</v>
      </c>
      <c r="AW40" s="484" t="e">
        <f>IF(+All!#REF!="Florida",+All!#REF!,IF(+All!#REF!="Florida",+All!#REF!,0))</f>
        <v>#REF!</v>
      </c>
      <c r="AX40" s="483" t="e">
        <f>IF(+All!#REF!="Florida",+All!#REF!,IF(+All!#REF!="Florida",+All!#REF!,0))</f>
        <v>#REF!</v>
      </c>
      <c r="AY40" s="88" t="e">
        <f>IF(+All!#REF!="Florida",+All!#REF!,IF(+All!#REF!="Florida",+All!#REF!,0))</f>
        <v>#REF!</v>
      </c>
      <c r="AZ40" s="89" t="e">
        <f>IF(+All!#REF!="Florida",+All!#REF!,IF(+All!#REF!="Florida",+All!#REF!,0))</f>
        <v>#REF!</v>
      </c>
      <c r="BA40" s="90" t="e">
        <f>IF(+All!#REF!="Florida",+All!#REF!,IF(+All!#REF!="Florida",+All!#REF!,0))</f>
        <v>#REF!</v>
      </c>
      <c r="BB40" s="90" t="e">
        <f>IF(+All!#REF!="Florida",+All!#REF!,IF(+All!#REF!="Florida",+All!#REF!,0))</f>
        <v>#REF!</v>
      </c>
      <c r="BC40" s="91" t="e">
        <f>IF(+All!#REF!="Florida",+All!#REF!,IF(+All!#REF!="Florida",+All!#REF!,0))</f>
        <v>#REF!</v>
      </c>
      <c r="BD40" s="482" t="e">
        <f>IF(+All!#REF!="Florida",+All!#REF!,IF(+All!#REF!="Florida",+All!#REF!,0))</f>
        <v>#REF!</v>
      </c>
      <c r="BE40" s="483" t="e">
        <f>IF(+All!#REF!="Florida",+All!#REF!,IF(+All!#REF!="Florida",+All!#REF!,0))</f>
        <v>#REF!</v>
      </c>
      <c r="BF40" s="483" t="e">
        <f>IF(+All!#REF!="Florida",+All!#REF!,IF(+All!#REF!="Florida",+All!#REF!,0))</f>
        <v>#REF!</v>
      </c>
      <c r="BG40" s="482" t="e">
        <f>IF(+All!#REF!="Florida",+All!#REF!,IF(+All!#REF!="Florida",+All!#REF!,0))</f>
        <v>#REF!</v>
      </c>
      <c r="BH40" s="483" t="e">
        <f>IF(+All!#REF!="Florida",+All!#REF!,IF(+All!#REF!="Florida",+All!#REF!,0))</f>
        <v>#REF!</v>
      </c>
      <c r="BI40" s="484" t="e">
        <f>IF(+All!#REF!="Florida",+All!#REF!,IF(+All!#REF!="Florida",+All!#REF!,0))</f>
        <v>#REF!</v>
      </c>
      <c r="BJ40" s="92" t="e">
        <f>IF(+All!#REF!="Florida",+All!#REF!,IF(+All!#REF!="Florida",+All!#REF!,0))</f>
        <v>#REF!</v>
      </c>
      <c r="BK40" s="93" t="e">
        <f>IF(+All!#REF!="Florida",+All!#REF!,IF(+All!#REF!="Florida",+All!#REF!,0))</f>
        <v>#REF!</v>
      </c>
    </row>
    <row r="41" spans="1:63" x14ac:dyDescent="0.8">
      <c r="A41" s="70">
        <f>IF(+All!$F681="Auburn",+All!A681,IF(+All!$H681="Auburn",+All!A681,0))</f>
        <v>9</v>
      </c>
      <c r="B41" s="70" t="str">
        <f>IF(+All!$F681="Auburn",+All!B681,IF(+All!$H681="Auburn",+All!B681,0))</f>
        <v>Sat</v>
      </c>
      <c r="C41" s="94">
        <f>IF(+All!$F681="Auburn",+All!C681,IF(+All!$H681="Auburn",+All!C681,0))</f>
        <v>44499</v>
      </c>
      <c r="D41" s="73">
        <f>IF(+All!$F681="Auburn",+All!D681,IF(+All!$H681="Auburn",+All!D681,0))</f>
        <v>0.79166666666666663</v>
      </c>
      <c r="E41" s="707" t="str">
        <f>IF(+All!$F681="Auburn",+All!E681,IF(+All!$H681="Auburn",+All!E681,0))</f>
        <v>ESPN</v>
      </c>
      <c r="F41" s="75" t="str">
        <f>IF(+All!$F681="Auburn",+All!F681,IF(+All!$H681="Auburn",+All!F681,0))</f>
        <v>Mississippi</v>
      </c>
      <c r="G41" s="95" t="str">
        <f>IF(+All!$F681="Auburn",+All!G681,IF(+All!$H681="Auburn",+All!G681,0))</f>
        <v>SEC</v>
      </c>
      <c r="H41" s="95" t="str">
        <f>IF(+All!$F681="Auburn",+All!H681,IF(+All!$H681="Auburn",+All!H681,0))</f>
        <v>Auburn</v>
      </c>
      <c r="I41" s="76" t="str">
        <f>IF(+All!$F681="Auburn",+All!I681,IF(+All!$H681="Auburn",+All!I681,0))</f>
        <v>SEC</v>
      </c>
      <c r="J41" s="706" t="str">
        <f>IF(+All!$F681="Auburn",+All!J681,IF(+All!$H681="Auburn",+All!J681,0))</f>
        <v>Auburn</v>
      </c>
      <c r="K41" s="707" t="str">
        <f>IF(+All!$F681="Auburn",+All!K681,IF(+All!$H681="Auburn",+All!K681,0))</f>
        <v>Mississippi</v>
      </c>
      <c r="L41" s="78">
        <f>IF(+All!$F681="Auburn",+All!L681,IF(+All!$H681="Auburn",+All!L681,0))</f>
        <v>2.5</v>
      </c>
      <c r="M41" s="79">
        <f>IF(+All!$F681="Auburn",+All!M681,IF(+All!$H681="Auburn",+All!M681,0))</f>
        <v>66.5</v>
      </c>
      <c r="N41" s="706" t="str">
        <f>IF(+All!$F681="Auburn",+All!N681,IF(+All!$H681="Auburn",+All!N681,0))</f>
        <v>Auburn</v>
      </c>
      <c r="O41" s="708">
        <f>IF(+All!$F681="Auburn",+All!O681,IF(+All!$H681="Auburn",+All!O681,0))</f>
        <v>31</v>
      </c>
      <c r="P41" s="708" t="str">
        <f>IF(+All!$F681="Auburn",+All!P681,IF(+All!$H681="Auburn",+All!P681,0))</f>
        <v>Mississippi</v>
      </c>
      <c r="Q41" s="707">
        <f>IF(+All!$F681="Auburn",+All!Q681,IF(+All!$H681="Auburn",+All!Q681,0))</f>
        <v>20</v>
      </c>
      <c r="R41" s="706" t="str">
        <f>IF(+All!$F681="Auburn",+All!R681,IF(+All!$H681="Auburn",+All!R681,0))</f>
        <v>Auburn</v>
      </c>
      <c r="S41" s="708" t="str">
        <f>IF(+All!$F681="Auburn",+All!S681,IF(+All!$H681="Auburn",+All!S681,0))</f>
        <v>Mississippi</v>
      </c>
      <c r="T41" s="706" t="str">
        <f>IF(+All!$F681="Auburn",+All!T681,IF(+All!$H681="Auburn",+All!T681,0))</f>
        <v>Mississippi</v>
      </c>
      <c r="U41" s="707" t="str">
        <f>IF(+All!$F681="Auburn",+All!U681,IF(+All!$H681="Auburn",+All!U681,0))</f>
        <v>L</v>
      </c>
      <c r="V41" s="706" t="e">
        <f>IF(+All!#REF!="Florida",+All!#REF!,IF(+All!#REF!="Florida",+All!#REF!,0))</f>
        <v>#REF!</v>
      </c>
      <c r="W41" s="707" t="e">
        <f>IF(+All!#REF!="Florida",+All!#REF!,IF(+All!#REF!="Florida",+All!#REF!,0))</f>
        <v>#REF!</v>
      </c>
      <c r="X41" s="706" t="e">
        <f>IF(+All!#REF!="Florida",+All!#REF!,IF(+All!#REF!="Florida",+All!#REF!,0))</f>
        <v>#REF!</v>
      </c>
      <c r="Y41" s="707" t="e">
        <f>IF(+All!#REF!="Florida",+All!#REF!,IF(+All!#REF!="Florida",+All!#REF!,0))</f>
        <v>#REF!</v>
      </c>
      <c r="Z41" s="706" t="e">
        <f>IF(+All!#REF!="Florida",+All!#REF!,IF(+All!#REF!="Florida",+All!#REF!,0))</f>
        <v>#REF!</v>
      </c>
      <c r="AA41" s="707" t="e">
        <f>IF(+All!#REF!="Florida",+All!#REF!,IF(+All!#REF!="Florida",+All!#REF!,0))</f>
        <v>#REF!</v>
      </c>
      <c r="AB41" s="706" t="e">
        <f>IF(+All!#REF!="Florida",+All!#REF!,IF(+All!#REF!="Florida",+All!#REF!,0))</f>
        <v>#REF!</v>
      </c>
      <c r="AC41" s="707" t="e">
        <f>IF(+All!#REF!="Florida",+All!#REF!,IF(+All!#REF!="Florida",+All!#REF!,0))</f>
        <v>#REF!</v>
      </c>
      <c r="AD41" s="706" t="e">
        <f>IF(+All!#REF!="Florida",+All!#REF!,IF(+All!#REF!="Florida",+All!#REF!,0))</f>
        <v>#REF!</v>
      </c>
      <c r="AE41" s="707" t="e">
        <f>IF(+All!#REF!="Florida",+All!#REF!,IF(+All!#REF!="Florida",+All!#REF!,0))</f>
        <v>#REF!</v>
      </c>
      <c r="AF41" s="706" t="e">
        <f>IF(+All!#REF!="Florida",+All!#REF!,IF(+All!#REF!="Florida",+All!#REF!,0))</f>
        <v>#REF!</v>
      </c>
      <c r="AG41" s="707" t="e">
        <f>IF(+All!#REF!="Florida",+All!#REF!,IF(+All!#REF!="Florida",+All!#REF!,0))</f>
        <v>#REF!</v>
      </c>
      <c r="AH41" s="706" t="e">
        <f>IF(+All!#REF!="Florida",+All!#REF!,IF(+All!#REF!="Florida",+All!#REF!,0))</f>
        <v>#REF!</v>
      </c>
      <c r="AI41" s="707" t="e">
        <f>IF(+All!#REF!="Florida",+All!#REF!,IF(+All!#REF!="Florida",+All!#REF!,0))</f>
        <v>#REF!</v>
      </c>
      <c r="AJ41" s="706" t="e">
        <f>IF(+All!#REF!="Florida",+All!#REF!,IF(+All!#REF!="Florida",+All!#REF!,0))</f>
        <v>#REF!</v>
      </c>
      <c r="AK41" s="707" t="e">
        <f>IF(+All!#REF!="Florida",+All!#REF!,IF(+All!#REF!="Florida",+All!#REF!,0))</f>
        <v>#REF!</v>
      </c>
      <c r="AL41" s="81" t="e">
        <f>IF(+All!#REF!="Florida",+All!#REF!,IF(+All!#REF!="Florida",+All!#REF!,0))</f>
        <v>#REF!</v>
      </c>
      <c r="AM41" s="82" t="e">
        <f>IF(+All!#REF!="Florida",+All!#REF!,IF(+All!#REF!="Florida",+All!#REF!,0))</f>
        <v>#REF!</v>
      </c>
      <c r="AN41" s="81" t="e">
        <f>IF(+All!#REF!="Florida",+All!#REF!,IF(+All!#REF!="Florida",+All!#REF!,0))</f>
        <v>#REF!</v>
      </c>
      <c r="AO41" s="83" t="e">
        <f>IF(+All!#REF!="Florida",+All!#REF!,IF(+All!#REF!="Florida",+All!#REF!,0))</f>
        <v>#REF!</v>
      </c>
      <c r="AP41" s="84" t="e">
        <f>IF(+All!#REF!="Florida",+All!#REF!,IF(+All!#REF!="Florida",+All!#REF!,0))</f>
        <v>#REF!</v>
      </c>
      <c r="AQ41" s="480" t="e">
        <f>IF(+All!#REF!="Florida",+All!#REF!,IF(+All!#REF!="Florida",+All!#REF!,0))</f>
        <v>#REF!</v>
      </c>
      <c r="AR41" s="482" t="e">
        <f>IF(+All!#REF!="Florida",+All!#REF!,IF(+All!#REF!="Florida",+All!#REF!,0))</f>
        <v>#REF!</v>
      </c>
      <c r="AS41" s="483" t="e">
        <f>IF(+All!#REF!="Florida",+All!#REF!,IF(+All!#REF!="Florida",+All!#REF!,0))</f>
        <v>#REF!</v>
      </c>
      <c r="AT41" s="483" t="e">
        <f>IF(+All!#REF!="Florida",+All!#REF!,IF(+All!#REF!="Florida",+All!#REF!,0))</f>
        <v>#REF!</v>
      </c>
      <c r="AU41" s="482" t="e">
        <f>IF(+All!#REF!="Florida",+All!#REF!,IF(+All!#REF!="Florida",+All!#REF!,0))</f>
        <v>#REF!</v>
      </c>
      <c r="AV41" s="483" t="e">
        <f>IF(+All!#REF!="Florida",+All!#REF!,IF(+All!#REF!="Florida",+All!#REF!,0))</f>
        <v>#REF!</v>
      </c>
      <c r="AW41" s="484" t="e">
        <f>IF(+All!#REF!="Florida",+All!#REF!,IF(+All!#REF!="Florida",+All!#REF!,0))</f>
        <v>#REF!</v>
      </c>
      <c r="AX41" s="483" t="e">
        <f>IF(+All!#REF!="Florida",+All!#REF!,IF(+All!#REF!="Florida",+All!#REF!,0))</f>
        <v>#REF!</v>
      </c>
      <c r="AY41" s="88" t="e">
        <f>IF(+All!#REF!="Florida",+All!#REF!,IF(+All!#REF!="Florida",+All!#REF!,0))</f>
        <v>#REF!</v>
      </c>
      <c r="AZ41" s="89" t="e">
        <f>IF(+All!#REF!="Florida",+All!#REF!,IF(+All!#REF!="Florida",+All!#REF!,0))</f>
        <v>#REF!</v>
      </c>
      <c r="BA41" s="90" t="e">
        <f>IF(+All!#REF!="Florida",+All!#REF!,IF(+All!#REF!="Florida",+All!#REF!,0))</f>
        <v>#REF!</v>
      </c>
      <c r="BB41" s="90" t="e">
        <f>IF(+All!#REF!="Florida",+All!#REF!,IF(+All!#REF!="Florida",+All!#REF!,0))</f>
        <v>#REF!</v>
      </c>
      <c r="BC41" s="91" t="e">
        <f>IF(+All!#REF!="Florida",+All!#REF!,IF(+All!#REF!="Florida",+All!#REF!,0))</f>
        <v>#REF!</v>
      </c>
      <c r="BD41" s="482" t="e">
        <f>IF(+All!#REF!="Florida",+All!#REF!,IF(+All!#REF!="Florida",+All!#REF!,0))</f>
        <v>#REF!</v>
      </c>
      <c r="BE41" s="483" t="e">
        <f>IF(+All!#REF!="Florida",+All!#REF!,IF(+All!#REF!="Florida",+All!#REF!,0))</f>
        <v>#REF!</v>
      </c>
      <c r="BF41" s="483" t="e">
        <f>IF(+All!#REF!="Florida",+All!#REF!,IF(+All!#REF!="Florida",+All!#REF!,0))</f>
        <v>#REF!</v>
      </c>
      <c r="BG41" s="482" t="e">
        <f>IF(+All!#REF!="Florida",+All!#REF!,IF(+All!#REF!="Florida",+All!#REF!,0))</f>
        <v>#REF!</v>
      </c>
      <c r="BH41" s="483" t="e">
        <f>IF(+All!#REF!="Florida",+All!#REF!,IF(+All!#REF!="Florida",+All!#REF!,0))</f>
        <v>#REF!</v>
      </c>
      <c r="BI41" s="484" t="e">
        <f>IF(+All!#REF!="Florida",+All!#REF!,IF(+All!#REF!="Florida",+All!#REF!,0))</f>
        <v>#REF!</v>
      </c>
      <c r="BJ41" s="92" t="e">
        <f>IF(+All!#REF!="Florida",+All!#REF!,IF(+All!#REF!="Florida",+All!#REF!,0))</f>
        <v>#REF!</v>
      </c>
      <c r="BK41" s="93" t="e">
        <f>IF(+All!#REF!="Florida",+All!#REF!,IF(+All!#REF!="Florida",+All!#REF!,0))</f>
        <v>#REF!</v>
      </c>
    </row>
    <row r="42" spans="1:63" x14ac:dyDescent="0.8">
      <c r="A42" s="70">
        <f>IF(+All!$F768="Auburn",+All!A768,IF(+All!$H768="Auburn",+All!A768,0))</f>
        <v>10</v>
      </c>
      <c r="B42" s="70" t="str">
        <f>IF(+All!$F768="Auburn",+All!B768,IF(+All!$H768="Auburn",+All!B768,0))</f>
        <v>Sat</v>
      </c>
      <c r="C42" s="94">
        <f>IF(+All!$F768="Auburn",+All!C768,IF(+All!$H768="Auburn",+All!C768,0))</f>
        <v>44506</v>
      </c>
      <c r="D42" s="73">
        <f>IF(+All!$F768="Auburn",+All!D768,IF(+All!$H768="Auburn",+All!D768,0))</f>
        <v>0.64583333333333337</v>
      </c>
      <c r="E42" s="707" t="str">
        <f>IF(+All!$F768="Auburn",+All!E768,IF(+All!$H768="Auburn",+All!E768,0))</f>
        <v>CBS</v>
      </c>
      <c r="F42" s="75" t="str">
        <f>IF(+All!$F768="Auburn",+All!F768,IF(+All!$H768="Auburn",+All!F768,0))</f>
        <v>Auburn</v>
      </c>
      <c r="G42" s="95" t="str">
        <f>IF(+All!$F768="Auburn",+All!G768,IF(+All!$H768="Auburn",+All!G768,0))</f>
        <v>SEC</v>
      </c>
      <c r="H42" s="95" t="str">
        <f>IF(+All!$F768="Auburn",+All!H768,IF(+All!$H768="Auburn",+All!H768,0))</f>
        <v>Texas A&amp;M</v>
      </c>
      <c r="I42" s="76" t="str">
        <f>IF(+All!$F768="Auburn",+All!I768,IF(+All!$H768="Auburn",+All!I768,0))</f>
        <v>SEC</v>
      </c>
      <c r="J42" s="706" t="str">
        <f>IF(+All!$F768="Auburn",+All!J768,IF(+All!$H768="Auburn",+All!J768,0))</f>
        <v>Texas A&amp;M</v>
      </c>
      <c r="K42" s="707" t="str">
        <f>IF(+All!$F768="Auburn",+All!K768,IF(+All!$H768="Auburn",+All!K768,0))</f>
        <v>Auburn</v>
      </c>
      <c r="L42" s="78">
        <f>IF(+All!$F768="Auburn",+All!L768,IF(+All!$H768="Auburn",+All!L768,0))</f>
        <v>3.5</v>
      </c>
      <c r="M42" s="79">
        <f>IF(+All!$F768="Auburn",+All!M768,IF(+All!$H768="Auburn",+All!M768,0))</f>
        <v>49</v>
      </c>
      <c r="N42" s="706" t="str">
        <f>IF(+All!$F768="Auburn",+All!N768,IF(+All!$H768="Auburn",+All!N768,0))</f>
        <v>Texas A&amp;M</v>
      </c>
      <c r="O42" s="708">
        <f>IF(+All!$F768="Auburn",+All!O768,IF(+All!$H768="Auburn",+All!O768,0))</f>
        <v>20</v>
      </c>
      <c r="P42" s="708" t="str">
        <f>IF(+All!$F768="Auburn",+All!P768,IF(+All!$H768="Auburn",+All!P768,0))</f>
        <v>Auburn</v>
      </c>
      <c r="Q42" s="707">
        <f>IF(+All!$F768="Auburn",+All!Q768,IF(+All!$H768="Auburn",+All!Q768,0))</f>
        <v>3</v>
      </c>
      <c r="R42" s="706" t="str">
        <f>IF(+All!$F768="Auburn",+All!R768,IF(+All!$H768="Auburn",+All!R768,0))</f>
        <v>Texas A&amp;M</v>
      </c>
      <c r="S42" s="708" t="str">
        <f>IF(+All!$F768="Auburn",+All!S768,IF(+All!$H768="Auburn",+All!S768,0))</f>
        <v>Auburn</v>
      </c>
      <c r="T42" s="706" t="str">
        <f>IF(+All!$F768="Auburn",+All!T768,IF(+All!$H768="Auburn",+All!T768,0))</f>
        <v>Auburn</v>
      </c>
      <c r="U42" s="707" t="str">
        <f>IF(+All!$F768="Auburn",+All!U768,IF(+All!$H768="Auburn",+All!U768,0))</f>
        <v>L</v>
      </c>
      <c r="V42" s="706" t="e">
        <f>IF(+All!#REF!="Florida",+All!#REF!,IF(+All!#REF!="Florida",+All!#REF!,0))</f>
        <v>#REF!</v>
      </c>
      <c r="W42" s="707" t="e">
        <f>IF(+All!#REF!="Florida",+All!#REF!,IF(+All!#REF!="Florida",+All!#REF!,0))</f>
        <v>#REF!</v>
      </c>
      <c r="X42" s="706" t="e">
        <f>IF(+All!#REF!="Florida",+All!#REF!,IF(+All!#REF!="Florida",+All!#REF!,0))</f>
        <v>#REF!</v>
      </c>
      <c r="Y42" s="707" t="e">
        <f>IF(+All!#REF!="Florida",+All!#REF!,IF(+All!#REF!="Florida",+All!#REF!,0))</f>
        <v>#REF!</v>
      </c>
      <c r="Z42" s="706" t="e">
        <f>IF(+All!#REF!="Florida",+All!#REF!,IF(+All!#REF!="Florida",+All!#REF!,0))</f>
        <v>#REF!</v>
      </c>
      <c r="AA42" s="707" t="e">
        <f>IF(+All!#REF!="Florida",+All!#REF!,IF(+All!#REF!="Florida",+All!#REF!,0))</f>
        <v>#REF!</v>
      </c>
      <c r="AB42" s="706" t="e">
        <f>IF(+All!#REF!="Florida",+All!#REF!,IF(+All!#REF!="Florida",+All!#REF!,0))</f>
        <v>#REF!</v>
      </c>
      <c r="AC42" s="707" t="e">
        <f>IF(+All!#REF!="Florida",+All!#REF!,IF(+All!#REF!="Florida",+All!#REF!,0))</f>
        <v>#REF!</v>
      </c>
      <c r="AD42" s="706" t="e">
        <f>IF(+All!#REF!="Florida",+All!#REF!,IF(+All!#REF!="Florida",+All!#REF!,0))</f>
        <v>#REF!</v>
      </c>
      <c r="AE42" s="707" t="e">
        <f>IF(+All!#REF!="Florida",+All!#REF!,IF(+All!#REF!="Florida",+All!#REF!,0))</f>
        <v>#REF!</v>
      </c>
      <c r="AF42" s="706" t="e">
        <f>IF(+All!#REF!="Florida",+All!#REF!,IF(+All!#REF!="Florida",+All!#REF!,0))</f>
        <v>#REF!</v>
      </c>
      <c r="AG42" s="707" t="e">
        <f>IF(+All!#REF!="Florida",+All!#REF!,IF(+All!#REF!="Florida",+All!#REF!,0))</f>
        <v>#REF!</v>
      </c>
      <c r="AH42" s="706" t="e">
        <f>IF(+All!#REF!="Florida",+All!#REF!,IF(+All!#REF!="Florida",+All!#REF!,0))</f>
        <v>#REF!</v>
      </c>
      <c r="AI42" s="707" t="e">
        <f>IF(+All!#REF!="Florida",+All!#REF!,IF(+All!#REF!="Florida",+All!#REF!,0))</f>
        <v>#REF!</v>
      </c>
      <c r="AJ42" s="706" t="e">
        <f>IF(+All!#REF!="Florida",+All!#REF!,IF(+All!#REF!="Florida",+All!#REF!,0))</f>
        <v>#REF!</v>
      </c>
      <c r="AK42" s="707" t="e">
        <f>IF(+All!#REF!="Florida",+All!#REF!,IF(+All!#REF!="Florida",+All!#REF!,0))</f>
        <v>#REF!</v>
      </c>
      <c r="AL42" s="81" t="e">
        <f>IF(+All!#REF!="Florida",+All!#REF!,IF(+All!#REF!="Florida",+All!#REF!,0))</f>
        <v>#REF!</v>
      </c>
      <c r="AM42" s="82" t="e">
        <f>IF(+All!#REF!="Florida",+All!#REF!,IF(+All!#REF!="Florida",+All!#REF!,0))</f>
        <v>#REF!</v>
      </c>
      <c r="AN42" s="81" t="e">
        <f>IF(+All!#REF!="Florida",+All!#REF!,IF(+All!#REF!="Florida",+All!#REF!,0))</f>
        <v>#REF!</v>
      </c>
      <c r="AO42" s="83" t="e">
        <f>IF(+All!#REF!="Florida",+All!#REF!,IF(+All!#REF!="Florida",+All!#REF!,0))</f>
        <v>#REF!</v>
      </c>
      <c r="AP42" s="84" t="e">
        <f>IF(+All!#REF!="Florida",+All!#REF!,IF(+All!#REF!="Florida",+All!#REF!,0))</f>
        <v>#REF!</v>
      </c>
      <c r="AQ42" s="480" t="e">
        <f>IF(+All!#REF!="Florida",+All!#REF!,IF(+All!#REF!="Florida",+All!#REF!,0))</f>
        <v>#REF!</v>
      </c>
      <c r="AR42" s="482" t="e">
        <f>IF(+All!#REF!="Florida",+All!#REF!,IF(+All!#REF!="Florida",+All!#REF!,0))</f>
        <v>#REF!</v>
      </c>
      <c r="AS42" s="483" t="e">
        <f>IF(+All!#REF!="Florida",+All!#REF!,IF(+All!#REF!="Florida",+All!#REF!,0))</f>
        <v>#REF!</v>
      </c>
      <c r="AT42" s="483" t="e">
        <f>IF(+All!#REF!="Florida",+All!#REF!,IF(+All!#REF!="Florida",+All!#REF!,0))</f>
        <v>#REF!</v>
      </c>
      <c r="AU42" s="482" t="e">
        <f>IF(+All!#REF!="Florida",+All!#REF!,IF(+All!#REF!="Florida",+All!#REF!,0))</f>
        <v>#REF!</v>
      </c>
      <c r="AV42" s="483" t="e">
        <f>IF(+All!#REF!="Florida",+All!#REF!,IF(+All!#REF!="Florida",+All!#REF!,0))</f>
        <v>#REF!</v>
      </c>
      <c r="AW42" s="484" t="e">
        <f>IF(+All!#REF!="Florida",+All!#REF!,IF(+All!#REF!="Florida",+All!#REF!,0))</f>
        <v>#REF!</v>
      </c>
      <c r="AX42" s="483" t="e">
        <f>IF(+All!#REF!="Florida",+All!#REF!,IF(+All!#REF!="Florida",+All!#REF!,0))</f>
        <v>#REF!</v>
      </c>
      <c r="AY42" s="88" t="e">
        <f>IF(+All!#REF!="Florida",+All!#REF!,IF(+All!#REF!="Florida",+All!#REF!,0))</f>
        <v>#REF!</v>
      </c>
      <c r="AZ42" s="89" t="e">
        <f>IF(+All!#REF!="Florida",+All!#REF!,IF(+All!#REF!="Florida",+All!#REF!,0))</f>
        <v>#REF!</v>
      </c>
      <c r="BA42" s="90" t="e">
        <f>IF(+All!#REF!="Florida",+All!#REF!,IF(+All!#REF!="Florida",+All!#REF!,0))</f>
        <v>#REF!</v>
      </c>
      <c r="BB42" s="90" t="e">
        <f>IF(+All!#REF!="Florida",+All!#REF!,IF(+All!#REF!="Florida",+All!#REF!,0))</f>
        <v>#REF!</v>
      </c>
      <c r="BC42" s="91" t="e">
        <f>IF(+All!#REF!="Florida",+All!#REF!,IF(+All!#REF!="Florida",+All!#REF!,0))</f>
        <v>#REF!</v>
      </c>
      <c r="BD42" s="482" t="e">
        <f>IF(+All!#REF!="Florida",+All!#REF!,IF(+All!#REF!="Florida",+All!#REF!,0))</f>
        <v>#REF!</v>
      </c>
      <c r="BE42" s="483" t="e">
        <f>IF(+All!#REF!="Florida",+All!#REF!,IF(+All!#REF!="Florida",+All!#REF!,0))</f>
        <v>#REF!</v>
      </c>
      <c r="BF42" s="483" t="e">
        <f>IF(+All!#REF!="Florida",+All!#REF!,IF(+All!#REF!="Florida",+All!#REF!,0))</f>
        <v>#REF!</v>
      </c>
      <c r="BG42" s="482" t="e">
        <f>IF(+All!#REF!="Florida",+All!#REF!,IF(+All!#REF!="Florida",+All!#REF!,0))</f>
        <v>#REF!</v>
      </c>
      <c r="BH42" s="483" t="e">
        <f>IF(+All!#REF!="Florida",+All!#REF!,IF(+All!#REF!="Florida",+All!#REF!,0))</f>
        <v>#REF!</v>
      </c>
      <c r="BI42" s="484" t="e">
        <f>IF(+All!#REF!="Florida",+All!#REF!,IF(+All!#REF!="Florida",+All!#REF!,0))</f>
        <v>#REF!</v>
      </c>
      <c r="BJ42" s="92" t="e">
        <f>IF(+All!#REF!="Florida",+All!#REF!,IF(+All!#REF!="Florida",+All!#REF!,0))</f>
        <v>#REF!</v>
      </c>
      <c r="BK42" s="93" t="e">
        <f>IF(+All!#REF!="Florida",+All!#REF!,IF(+All!#REF!="Florida",+All!#REF!,0))</f>
        <v>#REF!</v>
      </c>
    </row>
    <row r="43" spans="1:63" x14ac:dyDescent="0.8">
      <c r="A43" s="70">
        <f>IF(+All!$F836="Auburn",+All!A836,IF(+All!$H836="Auburn",+All!A836,0))</f>
        <v>11</v>
      </c>
      <c r="B43" s="70" t="str">
        <f>IF(+All!$F836="Auburn",+All!B836,IF(+All!$H836="Auburn",+All!B836,0))</f>
        <v>Sat</v>
      </c>
      <c r="C43" s="94">
        <f>IF(+All!$F836="Auburn",+All!C836,IF(+All!$H836="Auburn",+All!C836,0))</f>
        <v>44513</v>
      </c>
      <c r="D43" s="73">
        <f>IF(+All!$F836="Auburn",+All!D836,IF(+All!$H836="Auburn",+All!D836,0))</f>
        <v>0.5</v>
      </c>
      <c r="E43" s="707" t="str">
        <f>IF(+All!$F836="Auburn",+All!E836,IF(+All!$H836="Auburn",+All!E836,0))</f>
        <v>ESPN</v>
      </c>
      <c r="F43" s="75" t="str">
        <f>IF(+All!$F836="Auburn",+All!F836,IF(+All!$H836="Auburn",+All!F836,0))</f>
        <v>Mississippi State</v>
      </c>
      <c r="G43" s="95" t="str">
        <f>IF(+All!$F836="Auburn",+All!G836,IF(+All!$H836="Auburn",+All!G836,0))</f>
        <v>SEC</v>
      </c>
      <c r="H43" s="95" t="str">
        <f>IF(+All!$F836="Auburn",+All!H836,IF(+All!$H836="Auburn",+All!H836,0))</f>
        <v>Auburn</v>
      </c>
      <c r="I43" s="76" t="str">
        <f>IF(+All!$F836="Auburn",+All!I836,IF(+All!$H836="Auburn",+All!I836,0))</f>
        <v>SEC</v>
      </c>
      <c r="J43" s="706" t="str">
        <f>IF(+All!$F836="Auburn",+All!J836,IF(+All!$H836="Auburn",+All!J836,0))</f>
        <v>Auburn</v>
      </c>
      <c r="K43" s="707" t="str">
        <f>IF(+All!$F836="Auburn",+All!K836,IF(+All!$H836="Auburn",+All!K836,0))</f>
        <v>Mississippi State</v>
      </c>
      <c r="L43" s="78">
        <f>IF(+All!$F836="Auburn",+All!L836,IF(+All!$H836="Auburn",+All!L836,0))</f>
        <v>5.5</v>
      </c>
      <c r="M43" s="79">
        <f>IF(+All!$F836="Auburn",+All!M836,IF(+All!$H836="Auburn",+All!M836,0))</f>
        <v>50</v>
      </c>
      <c r="N43" s="706" t="str">
        <f>IF(+All!$F836="Auburn",+All!N836,IF(+All!$H836="Auburn",+All!N836,0))</f>
        <v>Mississippi State</v>
      </c>
      <c r="O43" s="708">
        <f>IF(+All!$F836="Auburn",+All!O836,IF(+All!$H836="Auburn",+All!O836,0))</f>
        <v>43</v>
      </c>
      <c r="P43" s="708" t="str">
        <f>IF(+All!$F836="Auburn",+All!P836,IF(+All!$H836="Auburn",+All!P836,0))</f>
        <v>Auburn</v>
      </c>
      <c r="Q43" s="707">
        <f>IF(+All!$F836="Auburn",+All!Q836,IF(+All!$H836="Auburn",+All!Q836,0))</f>
        <v>34</v>
      </c>
      <c r="R43" s="706" t="str">
        <f>IF(+All!$F836="Auburn",+All!R836,IF(+All!$H836="Auburn",+All!R836,0))</f>
        <v>Mississippi State</v>
      </c>
      <c r="S43" s="708" t="str">
        <f>IF(+All!$F836="Auburn",+All!S836,IF(+All!$H836="Auburn",+All!S836,0))</f>
        <v>Auburn</v>
      </c>
      <c r="T43" s="706" t="str">
        <f>IF(+All!$F836="Auburn",+All!T836,IF(+All!$H836="Auburn",+All!T836,0))</f>
        <v>Mississippi State</v>
      </c>
      <c r="U43" s="707" t="str">
        <f>IF(+All!$F836="Auburn",+All!U836,IF(+All!$H836="Auburn",+All!U836,0))</f>
        <v>W</v>
      </c>
      <c r="V43" s="706" t="e">
        <f>IF(+All!#REF!="Florida",+All!#REF!,IF(+All!#REF!="Florida",+All!#REF!,0))</f>
        <v>#REF!</v>
      </c>
      <c r="W43" s="707" t="e">
        <f>IF(+All!#REF!="Florida",+All!#REF!,IF(+All!#REF!="Florida",+All!#REF!,0))</f>
        <v>#REF!</v>
      </c>
      <c r="X43" s="706" t="e">
        <f>IF(+All!#REF!="Florida",+All!#REF!,IF(+All!#REF!="Florida",+All!#REF!,0))</f>
        <v>#REF!</v>
      </c>
      <c r="Y43" s="707" t="e">
        <f>IF(+All!#REF!="Florida",+All!#REF!,IF(+All!#REF!="Florida",+All!#REF!,0))</f>
        <v>#REF!</v>
      </c>
      <c r="Z43" s="706" t="e">
        <f>IF(+All!#REF!="Florida",+All!#REF!,IF(+All!#REF!="Florida",+All!#REF!,0))</f>
        <v>#REF!</v>
      </c>
      <c r="AA43" s="707" t="e">
        <f>IF(+All!#REF!="Florida",+All!#REF!,IF(+All!#REF!="Florida",+All!#REF!,0))</f>
        <v>#REF!</v>
      </c>
      <c r="AB43" s="706" t="e">
        <f>IF(+All!#REF!="Florida",+All!#REF!,IF(+All!#REF!="Florida",+All!#REF!,0))</f>
        <v>#REF!</v>
      </c>
      <c r="AC43" s="707" t="e">
        <f>IF(+All!#REF!="Florida",+All!#REF!,IF(+All!#REF!="Florida",+All!#REF!,0))</f>
        <v>#REF!</v>
      </c>
      <c r="AD43" s="706" t="e">
        <f>IF(+All!#REF!="Florida",+All!#REF!,IF(+All!#REF!="Florida",+All!#REF!,0))</f>
        <v>#REF!</v>
      </c>
      <c r="AE43" s="707" t="e">
        <f>IF(+All!#REF!="Florida",+All!#REF!,IF(+All!#REF!="Florida",+All!#REF!,0))</f>
        <v>#REF!</v>
      </c>
      <c r="AF43" s="706" t="e">
        <f>IF(+All!#REF!="Florida",+All!#REF!,IF(+All!#REF!="Florida",+All!#REF!,0))</f>
        <v>#REF!</v>
      </c>
      <c r="AG43" s="707" t="e">
        <f>IF(+All!#REF!="Florida",+All!#REF!,IF(+All!#REF!="Florida",+All!#REF!,0))</f>
        <v>#REF!</v>
      </c>
      <c r="AH43" s="706" t="e">
        <f>IF(+All!#REF!="Florida",+All!#REF!,IF(+All!#REF!="Florida",+All!#REF!,0))</f>
        <v>#REF!</v>
      </c>
      <c r="AI43" s="707" t="e">
        <f>IF(+All!#REF!="Florida",+All!#REF!,IF(+All!#REF!="Florida",+All!#REF!,0))</f>
        <v>#REF!</v>
      </c>
      <c r="AJ43" s="706" t="e">
        <f>IF(+All!#REF!="Florida",+All!#REF!,IF(+All!#REF!="Florida",+All!#REF!,0))</f>
        <v>#REF!</v>
      </c>
      <c r="AK43" s="707" t="e">
        <f>IF(+All!#REF!="Florida",+All!#REF!,IF(+All!#REF!="Florida",+All!#REF!,0))</f>
        <v>#REF!</v>
      </c>
      <c r="AL43" s="81" t="e">
        <f>IF(+All!#REF!="Florida",+All!#REF!,IF(+All!#REF!="Florida",+All!#REF!,0))</f>
        <v>#REF!</v>
      </c>
      <c r="AM43" s="82" t="e">
        <f>IF(+All!#REF!="Florida",+All!#REF!,IF(+All!#REF!="Florida",+All!#REF!,0))</f>
        <v>#REF!</v>
      </c>
      <c r="AN43" s="81" t="e">
        <f>IF(+All!#REF!="Florida",+All!#REF!,IF(+All!#REF!="Florida",+All!#REF!,0))</f>
        <v>#REF!</v>
      </c>
      <c r="AO43" s="83" t="e">
        <f>IF(+All!#REF!="Florida",+All!#REF!,IF(+All!#REF!="Florida",+All!#REF!,0))</f>
        <v>#REF!</v>
      </c>
      <c r="AP43" s="84" t="e">
        <f>IF(+All!#REF!="Florida",+All!#REF!,IF(+All!#REF!="Florida",+All!#REF!,0))</f>
        <v>#REF!</v>
      </c>
      <c r="AQ43" s="480" t="e">
        <f>IF(+All!#REF!="Florida",+All!#REF!,IF(+All!#REF!="Florida",+All!#REF!,0))</f>
        <v>#REF!</v>
      </c>
      <c r="AR43" s="482" t="e">
        <f>IF(+All!#REF!="Florida",+All!#REF!,IF(+All!#REF!="Florida",+All!#REF!,0))</f>
        <v>#REF!</v>
      </c>
      <c r="AS43" s="483" t="e">
        <f>IF(+All!#REF!="Florida",+All!#REF!,IF(+All!#REF!="Florida",+All!#REF!,0))</f>
        <v>#REF!</v>
      </c>
      <c r="AT43" s="483" t="e">
        <f>IF(+All!#REF!="Florida",+All!#REF!,IF(+All!#REF!="Florida",+All!#REF!,0))</f>
        <v>#REF!</v>
      </c>
      <c r="AU43" s="482" t="e">
        <f>IF(+All!#REF!="Florida",+All!#REF!,IF(+All!#REF!="Florida",+All!#REF!,0))</f>
        <v>#REF!</v>
      </c>
      <c r="AV43" s="483" t="e">
        <f>IF(+All!#REF!="Florida",+All!#REF!,IF(+All!#REF!="Florida",+All!#REF!,0))</f>
        <v>#REF!</v>
      </c>
      <c r="AW43" s="484" t="e">
        <f>IF(+All!#REF!="Florida",+All!#REF!,IF(+All!#REF!="Florida",+All!#REF!,0))</f>
        <v>#REF!</v>
      </c>
      <c r="AX43" s="483" t="e">
        <f>IF(+All!#REF!="Florida",+All!#REF!,IF(+All!#REF!="Florida",+All!#REF!,0))</f>
        <v>#REF!</v>
      </c>
      <c r="AY43" s="88" t="e">
        <f>IF(+All!#REF!="Florida",+All!#REF!,IF(+All!#REF!="Florida",+All!#REF!,0))</f>
        <v>#REF!</v>
      </c>
      <c r="AZ43" s="89" t="e">
        <f>IF(+All!#REF!="Florida",+All!#REF!,IF(+All!#REF!="Florida",+All!#REF!,0))</f>
        <v>#REF!</v>
      </c>
      <c r="BA43" s="90" t="e">
        <f>IF(+All!#REF!="Florida",+All!#REF!,IF(+All!#REF!="Florida",+All!#REF!,0))</f>
        <v>#REF!</v>
      </c>
      <c r="BB43" s="90" t="e">
        <f>IF(+All!#REF!="Florida",+All!#REF!,IF(+All!#REF!="Florida",+All!#REF!,0))</f>
        <v>#REF!</v>
      </c>
      <c r="BC43" s="91" t="e">
        <f>IF(+All!#REF!="Florida",+All!#REF!,IF(+All!#REF!="Florida",+All!#REF!,0))</f>
        <v>#REF!</v>
      </c>
      <c r="BD43" s="482" t="e">
        <f>IF(+All!#REF!="Florida",+All!#REF!,IF(+All!#REF!="Florida",+All!#REF!,0))</f>
        <v>#REF!</v>
      </c>
      <c r="BE43" s="483" t="e">
        <f>IF(+All!#REF!="Florida",+All!#REF!,IF(+All!#REF!="Florida",+All!#REF!,0))</f>
        <v>#REF!</v>
      </c>
      <c r="BF43" s="483" t="e">
        <f>IF(+All!#REF!="Florida",+All!#REF!,IF(+All!#REF!="Florida",+All!#REF!,0))</f>
        <v>#REF!</v>
      </c>
      <c r="BG43" s="482" t="e">
        <f>IF(+All!#REF!="Florida",+All!#REF!,IF(+All!#REF!="Florida",+All!#REF!,0))</f>
        <v>#REF!</v>
      </c>
      <c r="BH43" s="483" t="e">
        <f>IF(+All!#REF!="Florida",+All!#REF!,IF(+All!#REF!="Florida",+All!#REF!,0))</f>
        <v>#REF!</v>
      </c>
      <c r="BI43" s="484" t="e">
        <f>IF(+All!#REF!="Florida",+All!#REF!,IF(+All!#REF!="Florida",+All!#REF!,0))</f>
        <v>#REF!</v>
      </c>
      <c r="BJ43" s="92" t="e">
        <f>IF(+All!#REF!="Florida",+All!#REF!,IF(+All!#REF!="Florida",+All!#REF!,0))</f>
        <v>#REF!</v>
      </c>
      <c r="BK43" s="93" t="e">
        <f>IF(+All!#REF!="Florida",+All!#REF!,IF(+All!#REF!="Florida",+All!#REF!,0))</f>
        <v>#REF!</v>
      </c>
    </row>
    <row r="44" spans="1:63" x14ac:dyDescent="0.8">
      <c r="A44" s="70">
        <f>IF(+All!$F910="Auburn",+All!A910,IF(+All!$H910="Auburn",+All!A910,0))</f>
        <v>12</v>
      </c>
      <c r="B44" s="70" t="str">
        <f>IF(+All!$F910="Auburn",+All!B910,IF(+All!$H910="Auburn",+All!B910,0))</f>
        <v>Sat</v>
      </c>
      <c r="C44" s="94">
        <f>IF(+All!$F910="Auburn",+All!C910,IF(+All!$H910="Auburn",+All!C910,0))</f>
        <v>44520</v>
      </c>
      <c r="D44" s="73">
        <f>IF(+All!$F910="Auburn",+All!D910,IF(+All!$H910="Auburn",+All!D910,0))</f>
        <v>0.79166666666666663</v>
      </c>
      <c r="E44" s="707" t="str">
        <f>IF(+All!$F910="Auburn",+All!E910,IF(+All!$H910="Auburn",+All!E910,0))</f>
        <v>ESPN</v>
      </c>
      <c r="F44" s="75" t="str">
        <f>IF(+All!$F910="Auburn",+All!F910,IF(+All!$H910="Auburn",+All!F910,0))</f>
        <v>Auburn</v>
      </c>
      <c r="G44" s="95" t="str">
        <f>IF(+All!$F910="Auburn",+All!G910,IF(+All!$H910="Auburn",+All!G910,0))</f>
        <v>SEC</v>
      </c>
      <c r="H44" s="95" t="str">
        <f>IF(+All!$F910="Auburn",+All!H910,IF(+All!$H910="Auburn",+All!H910,0))</f>
        <v>South Carolina</v>
      </c>
      <c r="I44" s="76" t="str">
        <f>IF(+All!$F910="Auburn",+All!I910,IF(+All!$H910="Auburn",+All!I910,0))</f>
        <v>SEC</v>
      </c>
      <c r="J44" s="706" t="str">
        <f>IF(+All!$F910="Auburn",+All!J910,IF(+All!$H910="Auburn",+All!J910,0))</f>
        <v>Auburn</v>
      </c>
      <c r="K44" s="707" t="str">
        <f>IF(+All!$F910="Auburn",+All!K910,IF(+All!$H910="Auburn",+All!K910,0))</f>
        <v>South Carolina</v>
      </c>
      <c r="L44" s="78">
        <f>IF(+All!$F910="Auburn",+All!L910,IF(+All!$H910="Auburn",+All!L910,0))</f>
        <v>7.5</v>
      </c>
      <c r="M44" s="79">
        <f>IF(+All!$F910="Auburn",+All!M910,IF(+All!$H910="Auburn",+All!M910,0))</f>
        <v>44.5</v>
      </c>
      <c r="N44" s="706" t="str">
        <f>IF(+All!$F910="Auburn",+All!N910,IF(+All!$H910="Auburn",+All!N910,0))</f>
        <v>South Carolina</v>
      </c>
      <c r="O44" s="708">
        <f>IF(+All!$F910="Auburn",+All!O910,IF(+All!$H910="Auburn",+All!O910,0))</f>
        <v>21</v>
      </c>
      <c r="P44" s="708" t="str">
        <f>IF(+All!$F910="Auburn",+All!P910,IF(+All!$H910="Auburn",+All!P910,0))</f>
        <v>Auburn</v>
      </c>
      <c r="Q44" s="707">
        <f>IF(+All!$F910="Auburn",+All!Q910,IF(+All!$H910="Auburn",+All!Q910,0))</f>
        <v>17</v>
      </c>
      <c r="R44" s="706" t="str">
        <f>IF(+All!$F910="Auburn",+All!R910,IF(+All!$H910="Auburn",+All!R910,0))</f>
        <v>South Carolina</v>
      </c>
      <c r="S44" s="708" t="str">
        <f>IF(+All!$F910="Auburn",+All!S910,IF(+All!$H910="Auburn",+All!S910,0))</f>
        <v>Auburn</v>
      </c>
      <c r="T44" s="706" t="str">
        <f>IF(+All!$F910="Auburn",+All!T910,IF(+All!$H910="Auburn",+All!T910,0))</f>
        <v>Auburn</v>
      </c>
      <c r="U44" s="707" t="str">
        <f>IF(+All!$F910="Auburn",+All!U910,IF(+All!$H910="Auburn",+All!U910,0))</f>
        <v>L</v>
      </c>
      <c r="V44" s="706" t="e">
        <f>IF(+All!#REF!="Florida",+All!#REF!,IF(+All!#REF!="Florida",+All!#REF!,0))</f>
        <v>#REF!</v>
      </c>
      <c r="W44" s="707" t="e">
        <f>IF(+All!#REF!="Florida",+All!#REF!,IF(+All!#REF!="Florida",+All!#REF!,0))</f>
        <v>#REF!</v>
      </c>
      <c r="X44" s="706" t="e">
        <f>IF(+All!#REF!="Florida",+All!#REF!,IF(+All!#REF!="Florida",+All!#REF!,0))</f>
        <v>#REF!</v>
      </c>
      <c r="Y44" s="707" t="e">
        <f>IF(+All!#REF!="Florida",+All!#REF!,IF(+All!#REF!="Florida",+All!#REF!,0))</f>
        <v>#REF!</v>
      </c>
      <c r="Z44" s="706" t="e">
        <f>IF(+All!#REF!="Florida",+All!#REF!,IF(+All!#REF!="Florida",+All!#REF!,0))</f>
        <v>#REF!</v>
      </c>
      <c r="AA44" s="707" t="e">
        <f>IF(+All!#REF!="Florida",+All!#REF!,IF(+All!#REF!="Florida",+All!#REF!,0))</f>
        <v>#REF!</v>
      </c>
      <c r="AB44" s="706" t="e">
        <f>IF(+All!#REF!="Florida",+All!#REF!,IF(+All!#REF!="Florida",+All!#REF!,0))</f>
        <v>#REF!</v>
      </c>
      <c r="AC44" s="707" t="e">
        <f>IF(+All!#REF!="Florida",+All!#REF!,IF(+All!#REF!="Florida",+All!#REF!,0))</f>
        <v>#REF!</v>
      </c>
      <c r="AD44" s="706" t="e">
        <f>IF(+All!#REF!="Florida",+All!#REF!,IF(+All!#REF!="Florida",+All!#REF!,0))</f>
        <v>#REF!</v>
      </c>
      <c r="AE44" s="707" t="e">
        <f>IF(+All!#REF!="Florida",+All!#REF!,IF(+All!#REF!="Florida",+All!#REF!,0))</f>
        <v>#REF!</v>
      </c>
      <c r="AF44" s="706" t="e">
        <f>IF(+All!#REF!="Florida",+All!#REF!,IF(+All!#REF!="Florida",+All!#REF!,0))</f>
        <v>#REF!</v>
      </c>
      <c r="AG44" s="707" t="e">
        <f>IF(+All!#REF!="Florida",+All!#REF!,IF(+All!#REF!="Florida",+All!#REF!,0))</f>
        <v>#REF!</v>
      </c>
      <c r="AH44" s="706" t="e">
        <f>IF(+All!#REF!="Florida",+All!#REF!,IF(+All!#REF!="Florida",+All!#REF!,0))</f>
        <v>#REF!</v>
      </c>
      <c r="AI44" s="707" t="e">
        <f>IF(+All!#REF!="Florida",+All!#REF!,IF(+All!#REF!="Florida",+All!#REF!,0))</f>
        <v>#REF!</v>
      </c>
      <c r="AJ44" s="706" t="e">
        <f>IF(+All!#REF!="Florida",+All!#REF!,IF(+All!#REF!="Florida",+All!#REF!,0))</f>
        <v>#REF!</v>
      </c>
      <c r="AK44" s="707" t="e">
        <f>IF(+All!#REF!="Florida",+All!#REF!,IF(+All!#REF!="Florida",+All!#REF!,0))</f>
        <v>#REF!</v>
      </c>
      <c r="AL44" s="81" t="e">
        <f>IF(+All!#REF!="Florida",+All!#REF!,IF(+All!#REF!="Florida",+All!#REF!,0))</f>
        <v>#REF!</v>
      </c>
      <c r="AM44" s="82" t="e">
        <f>IF(+All!#REF!="Florida",+All!#REF!,IF(+All!#REF!="Florida",+All!#REF!,0))</f>
        <v>#REF!</v>
      </c>
      <c r="AN44" s="81" t="e">
        <f>IF(+All!#REF!="Florida",+All!#REF!,IF(+All!#REF!="Florida",+All!#REF!,0))</f>
        <v>#REF!</v>
      </c>
      <c r="AO44" s="83" t="e">
        <f>IF(+All!#REF!="Florida",+All!#REF!,IF(+All!#REF!="Florida",+All!#REF!,0))</f>
        <v>#REF!</v>
      </c>
      <c r="AP44" s="84" t="e">
        <f>IF(+All!#REF!="Florida",+All!#REF!,IF(+All!#REF!="Florida",+All!#REF!,0))</f>
        <v>#REF!</v>
      </c>
      <c r="AQ44" s="480" t="e">
        <f>IF(+All!#REF!="Florida",+All!#REF!,IF(+All!#REF!="Florida",+All!#REF!,0))</f>
        <v>#REF!</v>
      </c>
      <c r="AR44" s="482" t="e">
        <f>IF(+All!#REF!="Florida",+All!#REF!,IF(+All!#REF!="Florida",+All!#REF!,0))</f>
        <v>#REF!</v>
      </c>
      <c r="AS44" s="483" t="e">
        <f>IF(+All!#REF!="Florida",+All!#REF!,IF(+All!#REF!="Florida",+All!#REF!,0))</f>
        <v>#REF!</v>
      </c>
      <c r="AT44" s="483" t="e">
        <f>IF(+All!#REF!="Florida",+All!#REF!,IF(+All!#REF!="Florida",+All!#REF!,0))</f>
        <v>#REF!</v>
      </c>
      <c r="AU44" s="482" t="e">
        <f>IF(+All!#REF!="Florida",+All!#REF!,IF(+All!#REF!="Florida",+All!#REF!,0))</f>
        <v>#REF!</v>
      </c>
      <c r="AV44" s="483" t="e">
        <f>IF(+All!#REF!="Florida",+All!#REF!,IF(+All!#REF!="Florida",+All!#REF!,0))</f>
        <v>#REF!</v>
      </c>
      <c r="AW44" s="484" t="e">
        <f>IF(+All!#REF!="Florida",+All!#REF!,IF(+All!#REF!="Florida",+All!#REF!,0))</f>
        <v>#REF!</v>
      </c>
      <c r="AX44" s="483" t="e">
        <f>IF(+All!#REF!="Florida",+All!#REF!,IF(+All!#REF!="Florida",+All!#REF!,0))</f>
        <v>#REF!</v>
      </c>
      <c r="AY44" s="88" t="e">
        <f>IF(+All!#REF!="Florida",+All!#REF!,IF(+All!#REF!="Florida",+All!#REF!,0))</f>
        <v>#REF!</v>
      </c>
      <c r="AZ44" s="89" t="e">
        <f>IF(+All!#REF!="Florida",+All!#REF!,IF(+All!#REF!="Florida",+All!#REF!,0))</f>
        <v>#REF!</v>
      </c>
      <c r="BA44" s="90" t="e">
        <f>IF(+All!#REF!="Florida",+All!#REF!,IF(+All!#REF!="Florida",+All!#REF!,0))</f>
        <v>#REF!</v>
      </c>
      <c r="BB44" s="90" t="e">
        <f>IF(+All!#REF!="Florida",+All!#REF!,IF(+All!#REF!="Florida",+All!#REF!,0))</f>
        <v>#REF!</v>
      </c>
      <c r="BC44" s="91" t="e">
        <f>IF(+All!#REF!="Florida",+All!#REF!,IF(+All!#REF!="Florida",+All!#REF!,0))</f>
        <v>#REF!</v>
      </c>
      <c r="BD44" s="482" t="e">
        <f>IF(+All!#REF!="Florida",+All!#REF!,IF(+All!#REF!="Florida",+All!#REF!,0))</f>
        <v>#REF!</v>
      </c>
      <c r="BE44" s="483" t="e">
        <f>IF(+All!#REF!="Florida",+All!#REF!,IF(+All!#REF!="Florida",+All!#REF!,0))</f>
        <v>#REF!</v>
      </c>
      <c r="BF44" s="483" t="e">
        <f>IF(+All!#REF!="Florida",+All!#REF!,IF(+All!#REF!="Florida",+All!#REF!,0))</f>
        <v>#REF!</v>
      </c>
      <c r="BG44" s="482" t="e">
        <f>IF(+All!#REF!="Florida",+All!#REF!,IF(+All!#REF!="Florida",+All!#REF!,0))</f>
        <v>#REF!</v>
      </c>
      <c r="BH44" s="483" t="e">
        <f>IF(+All!#REF!="Florida",+All!#REF!,IF(+All!#REF!="Florida",+All!#REF!,0))</f>
        <v>#REF!</v>
      </c>
      <c r="BI44" s="484" t="e">
        <f>IF(+All!#REF!="Florida",+All!#REF!,IF(+All!#REF!="Florida",+All!#REF!,0))</f>
        <v>#REF!</v>
      </c>
      <c r="BJ44" s="92" t="e">
        <f>IF(+All!#REF!="Florida",+All!#REF!,IF(+All!#REF!="Florida",+All!#REF!,0))</f>
        <v>#REF!</v>
      </c>
      <c r="BK44" s="93" t="e">
        <f>IF(+All!#REF!="Florida",+All!#REF!,IF(+All!#REF!="Florida",+All!#REF!,0))</f>
        <v>#REF!</v>
      </c>
    </row>
    <row r="45" spans="1:63" x14ac:dyDescent="0.8">
      <c r="A45" s="70">
        <f>IF(+All!$F974="Auburn",+All!A974,IF(+All!$H974="Auburn",+All!A974,0))</f>
        <v>0</v>
      </c>
      <c r="B45" s="70">
        <f>IF(+All!$F974="Auburn",+All!B974,IF(+All!$H974="Auburn",+All!B974,0))</f>
        <v>0</v>
      </c>
      <c r="C45" s="94">
        <f>IF(+All!$F974="Auburn",+All!C974,IF(+All!$H974="Auburn",+All!C974,0))</f>
        <v>0</v>
      </c>
      <c r="D45" s="73">
        <f>IF(+All!$F974="Auburn",+All!D974,IF(+All!$H974="Auburn",+All!D974,0))</f>
        <v>0</v>
      </c>
      <c r="E45" s="707">
        <f>IF(+All!$F974="Auburn",+All!E974,IF(+All!$H974="Auburn",+All!E974,0))</f>
        <v>0</v>
      </c>
      <c r="F45" s="75">
        <f>IF(+All!$F974="Auburn",+All!F974,IF(+All!$H974="Auburn",+All!F974,0))</f>
        <v>0</v>
      </c>
      <c r="G45" s="95">
        <f>IF(+All!$F974="Auburn",+All!G974,IF(+All!$H974="Auburn",+All!G974,0))</f>
        <v>0</v>
      </c>
      <c r="H45" s="95">
        <f>IF(+All!$F974="Auburn",+All!H974,IF(+All!$H974="Auburn",+All!H974,0))</f>
        <v>0</v>
      </c>
      <c r="I45" s="76">
        <f>IF(+All!$F974="Auburn",+All!I974,IF(+All!$H974="Auburn",+All!I974,0))</f>
        <v>0</v>
      </c>
      <c r="J45" s="706">
        <f>IF(+All!$F974="Auburn",+All!J974,IF(+All!$H974="Auburn",+All!J974,0))</f>
        <v>0</v>
      </c>
      <c r="K45" s="707">
        <f>IF(+All!$F974="Auburn",+All!K974,IF(+All!$H974="Auburn",+All!K974,0))</f>
        <v>0</v>
      </c>
      <c r="L45" s="78">
        <f>IF(+All!$F974="Auburn",+All!L974,IF(+All!$H974="Auburn",+All!L974,0))</f>
        <v>0</v>
      </c>
      <c r="M45" s="79">
        <f>IF(+All!$F974="Auburn",+All!M974,IF(+All!$H974="Auburn",+All!M974,0))</f>
        <v>0</v>
      </c>
      <c r="N45" s="706">
        <f>IF(+All!$F974="Auburn",+All!N974,IF(+All!$H974="Auburn",+All!N974,0))</f>
        <v>0</v>
      </c>
      <c r="O45" s="708">
        <f>IF(+All!$F974="Auburn",+All!O974,IF(+All!$H974="Auburn",+All!O974,0))</f>
        <v>0</v>
      </c>
      <c r="P45" s="708">
        <f>IF(+All!$F974="Auburn",+All!P974,IF(+All!$H974="Auburn",+All!P974,0))</f>
        <v>0</v>
      </c>
      <c r="Q45" s="707">
        <f>IF(+All!$F974="Auburn",+All!Q974,IF(+All!$H974="Auburn",+All!Q974,0))</f>
        <v>0</v>
      </c>
      <c r="R45" s="706">
        <f>IF(+All!$F974="Auburn",+All!R974,IF(+All!$H974="Auburn",+All!R974,0))</f>
        <v>0</v>
      </c>
      <c r="S45" s="708">
        <f>IF(+All!$F974="Auburn",+All!S974,IF(+All!$H974="Auburn",+All!S974,0))</f>
        <v>0</v>
      </c>
      <c r="T45" s="706">
        <f>IF(+All!$F974="Auburn",+All!T974,IF(+All!$H974="Auburn",+All!T974,0))</f>
        <v>0</v>
      </c>
      <c r="U45" s="707">
        <f>IF(+All!$F974="Auburn",+All!U974,IF(+All!$H974="Auburn",+All!U974,0))</f>
        <v>0</v>
      </c>
      <c r="V45" s="706" t="e">
        <f>IF(+All!#REF!="Florida",+All!#REF!,IF(+All!#REF!="Florida",+All!#REF!,0))</f>
        <v>#REF!</v>
      </c>
      <c r="W45" s="707" t="e">
        <f>IF(+All!#REF!="Florida",+All!#REF!,IF(+All!#REF!="Florida",+All!#REF!,0))</f>
        <v>#REF!</v>
      </c>
      <c r="X45" s="706" t="e">
        <f>IF(+All!#REF!="Florida",+All!#REF!,IF(+All!#REF!="Florida",+All!#REF!,0))</f>
        <v>#REF!</v>
      </c>
      <c r="Y45" s="707" t="e">
        <f>IF(+All!#REF!="Florida",+All!#REF!,IF(+All!#REF!="Florida",+All!#REF!,0))</f>
        <v>#REF!</v>
      </c>
      <c r="Z45" s="706" t="e">
        <f>IF(+All!#REF!="Florida",+All!#REF!,IF(+All!#REF!="Florida",+All!#REF!,0))</f>
        <v>#REF!</v>
      </c>
      <c r="AA45" s="707" t="e">
        <f>IF(+All!#REF!="Florida",+All!#REF!,IF(+All!#REF!="Florida",+All!#REF!,0))</f>
        <v>#REF!</v>
      </c>
      <c r="AB45" s="706" t="e">
        <f>IF(+All!#REF!="Florida",+All!#REF!,IF(+All!#REF!="Florida",+All!#REF!,0))</f>
        <v>#REF!</v>
      </c>
      <c r="AC45" s="707" t="e">
        <f>IF(+All!#REF!="Florida",+All!#REF!,IF(+All!#REF!="Florida",+All!#REF!,0))</f>
        <v>#REF!</v>
      </c>
      <c r="AD45" s="706" t="e">
        <f>IF(+All!#REF!="Florida",+All!#REF!,IF(+All!#REF!="Florida",+All!#REF!,0))</f>
        <v>#REF!</v>
      </c>
      <c r="AE45" s="707" t="e">
        <f>IF(+All!#REF!="Florida",+All!#REF!,IF(+All!#REF!="Florida",+All!#REF!,0))</f>
        <v>#REF!</v>
      </c>
      <c r="AF45" s="706" t="e">
        <f>IF(+All!#REF!="Florida",+All!#REF!,IF(+All!#REF!="Florida",+All!#REF!,0))</f>
        <v>#REF!</v>
      </c>
      <c r="AG45" s="707" t="e">
        <f>IF(+All!#REF!="Florida",+All!#REF!,IF(+All!#REF!="Florida",+All!#REF!,0))</f>
        <v>#REF!</v>
      </c>
      <c r="AH45" s="706" t="e">
        <f>IF(+All!#REF!="Florida",+All!#REF!,IF(+All!#REF!="Florida",+All!#REF!,0))</f>
        <v>#REF!</v>
      </c>
      <c r="AI45" s="707" t="e">
        <f>IF(+All!#REF!="Florida",+All!#REF!,IF(+All!#REF!="Florida",+All!#REF!,0))</f>
        <v>#REF!</v>
      </c>
      <c r="AJ45" s="706" t="e">
        <f>IF(+All!#REF!="Florida",+All!#REF!,IF(+All!#REF!="Florida",+All!#REF!,0))</f>
        <v>#REF!</v>
      </c>
      <c r="AK45" s="707" t="e">
        <f>IF(+All!#REF!="Florida",+All!#REF!,IF(+All!#REF!="Florida",+All!#REF!,0))</f>
        <v>#REF!</v>
      </c>
      <c r="AL45" s="81" t="e">
        <f>IF(+All!#REF!="Florida",+All!#REF!,IF(+All!#REF!="Florida",+All!#REF!,0))</f>
        <v>#REF!</v>
      </c>
      <c r="AM45" s="82" t="e">
        <f>IF(+All!#REF!="Florida",+All!#REF!,IF(+All!#REF!="Florida",+All!#REF!,0))</f>
        <v>#REF!</v>
      </c>
      <c r="AN45" s="81" t="e">
        <f>IF(+All!#REF!="Florida",+All!#REF!,IF(+All!#REF!="Florida",+All!#REF!,0))</f>
        <v>#REF!</v>
      </c>
      <c r="AO45" s="83" t="e">
        <f>IF(+All!#REF!="Florida",+All!#REF!,IF(+All!#REF!="Florida",+All!#REF!,0))</f>
        <v>#REF!</v>
      </c>
      <c r="AP45" s="84" t="e">
        <f>IF(+All!#REF!="Florida",+All!#REF!,IF(+All!#REF!="Florida",+All!#REF!,0))</f>
        <v>#REF!</v>
      </c>
      <c r="AQ45" s="480" t="e">
        <f>IF(+All!#REF!="Florida",+All!#REF!,IF(+All!#REF!="Florida",+All!#REF!,0))</f>
        <v>#REF!</v>
      </c>
      <c r="AR45" s="482" t="e">
        <f>IF(+All!#REF!="Florida",+All!#REF!,IF(+All!#REF!="Florida",+All!#REF!,0))</f>
        <v>#REF!</v>
      </c>
      <c r="AS45" s="483" t="e">
        <f>IF(+All!#REF!="Florida",+All!#REF!,IF(+All!#REF!="Florida",+All!#REF!,0))</f>
        <v>#REF!</v>
      </c>
      <c r="AT45" s="483" t="e">
        <f>IF(+All!#REF!="Florida",+All!#REF!,IF(+All!#REF!="Florida",+All!#REF!,0))</f>
        <v>#REF!</v>
      </c>
      <c r="AU45" s="482" t="e">
        <f>IF(+All!#REF!="Florida",+All!#REF!,IF(+All!#REF!="Florida",+All!#REF!,0))</f>
        <v>#REF!</v>
      </c>
      <c r="AV45" s="483" t="e">
        <f>IF(+All!#REF!="Florida",+All!#REF!,IF(+All!#REF!="Florida",+All!#REF!,0))</f>
        <v>#REF!</v>
      </c>
      <c r="AW45" s="484" t="e">
        <f>IF(+All!#REF!="Florida",+All!#REF!,IF(+All!#REF!="Florida",+All!#REF!,0))</f>
        <v>#REF!</v>
      </c>
      <c r="AX45" s="483" t="e">
        <f>IF(+All!#REF!="Florida",+All!#REF!,IF(+All!#REF!="Florida",+All!#REF!,0))</f>
        <v>#REF!</v>
      </c>
      <c r="AY45" s="88" t="e">
        <f>IF(+All!#REF!="Florida",+All!#REF!,IF(+All!#REF!="Florida",+All!#REF!,0))</f>
        <v>#REF!</v>
      </c>
      <c r="AZ45" s="89" t="e">
        <f>IF(+All!#REF!="Florida",+All!#REF!,IF(+All!#REF!="Florida",+All!#REF!,0))</f>
        <v>#REF!</v>
      </c>
      <c r="BA45" s="90" t="e">
        <f>IF(+All!#REF!="Florida",+All!#REF!,IF(+All!#REF!="Florida",+All!#REF!,0))</f>
        <v>#REF!</v>
      </c>
      <c r="BB45" s="90" t="e">
        <f>IF(+All!#REF!="Florida",+All!#REF!,IF(+All!#REF!="Florida",+All!#REF!,0))</f>
        <v>#REF!</v>
      </c>
      <c r="BC45" s="91" t="e">
        <f>IF(+All!#REF!="Florida",+All!#REF!,IF(+All!#REF!="Florida",+All!#REF!,0))</f>
        <v>#REF!</v>
      </c>
      <c r="BD45" s="482" t="e">
        <f>IF(+All!#REF!="Florida",+All!#REF!,IF(+All!#REF!="Florida",+All!#REF!,0))</f>
        <v>#REF!</v>
      </c>
      <c r="BE45" s="483" t="e">
        <f>IF(+All!#REF!="Florida",+All!#REF!,IF(+All!#REF!="Florida",+All!#REF!,0))</f>
        <v>#REF!</v>
      </c>
      <c r="BF45" s="483" t="e">
        <f>IF(+All!#REF!="Florida",+All!#REF!,IF(+All!#REF!="Florida",+All!#REF!,0))</f>
        <v>#REF!</v>
      </c>
      <c r="BG45" s="482" t="e">
        <f>IF(+All!#REF!="Florida",+All!#REF!,IF(+All!#REF!="Florida",+All!#REF!,0))</f>
        <v>#REF!</v>
      </c>
      <c r="BH45" s="483" t="e">
        <f>IF(+All!#REF!="Florida",+All!#REF!,IF(+All!#REF!="Florida",+All!#REF!,0))</f>
        <v>#REF!</v>
      </c>
      <c r="BI45" s="484" t="e">
        <f>IF(+All!#REF!="Florida",+All!#REF!,IF(+All!#REF!="Florida",+All!#REF!,0))</f>
        <v>#REF!</v>
      </c>
      <c r="BJ45" s="92" t="e">
        <f>IF(+All!#REF!="Florida",+All!#REF!,IF(+All!#REF!="Florida",+All!#REF!,0))</f>
        <v>#REF!</v>
      </c>
      <c r="BK45" s="93" t="e">
        <f>IF(+All!#REF!="Florida",+All!#REF!,IF(+All!#REF!="Florida",+All!#REF!,0))</f>
        <v>#REF!</v>
      </c>
    </row>
    <row r="46" spans="1:63" x14ac:dyDescent="0.8">
      <c r="B46" s="70"/>
      <c r="C46" s="94"/>
      <c r="D46" s="73"/>
      <c r="E46" s="707"/>
      <c r="F46" s="1219" t="str">
        <f>H47</f>
        <v>Florida</v>
      </c>
      <c r="G46" s="1253"/>
      <c r="H46" s="1253"/>
      <c r="I46" s="1254"/>
      <c r="J46" s="706"/>
      <c r="K46" s="707"/>
      <c r="L46" s="78"/>
      <c r="M46" s="79"/>
      <c r="N46" s="706"/>
      <c r="O46" s="708"/>
      <c r="P46" s="708"/>
      <c r="R46" s="706"/>
      <c r="S46" s="708"/>
      <c r="T46" s="706"/>
      <c r="U46" s="707"/>
      <c r="V46" s="706"/>
      <c r="W46" s="707"/>
      <c r="X46" s="706"/>
      <c r="Y46" s="707"/>
      <c r="Z46" s="706"/>
      <c r="AA46" s="707"/>
      <c r="AB46" s="706"/>
      <c r="AC46" s="707"/>
      <c r="AD46" s="706"/>
      <c r="AE46" s="707"/>
      <c r="AF46" s="706"/>
      <c r="AG46" s="707"/>
      <c r="AH46" s="706"/>
      <c r="AI46" s="707"/>
      <c r="AJ46" s="706"/>
      <c r="AK46" s="707"/>
      <c r="AQ46" s="480"/>
      <c r="AR46" s="482"/>
      <c r="AS46" s="483"/>
      <c r="AT46" s="483"/>
      <c r="AU46" s="482"/>
      <c r="AV46" s="483"/>
      <c r="AW46" s="484"/>
      <c r="AX46" s="483"/>
      <c r="AY46" s="88"/>
      <c r="AZ46" s="89"/>
      <c r="BA46" s="90"/>
      <c r="BB46" s="90"/>
      <c r="BC46" s="91"/>
      <c r="BD46" s="482"/>
      <c r="BE46" s="483"/>
      <c r="BF46" s="483"/>
      <c r="BG46" s="482"/>
      <c r="BH46" s="483"/>
      <c r="BI46" s="484"/>
    </row>
    <row r="47" spans="1:63" x14ac:dyDescent="0.8">
      <c r="A47" s="70">
        <f>IF(+All!$F85="Florida",+All!A85,IF(+All!$H85="Florida",+All!A85,0))</f>
        <v>1</v>
      </c>
      <c r="B47" s="480" t="str">
        <f>IF(+All!$F85="Florida",+All!B85,IF(+All!$H85="Florida",+All!B85,0))</f>
        <v>Sat</v>
      </c>
      <c r="C47" s="72">
        <f>IF(+All!$F85="Florida",+All!C85,IF(+All!$H85="Florida",+All!C85,0))</f>
        <v>44443</v>
      </c>
      <c r="D47" s="73">
        <f>IF(+All!$F85="Florida",+All!D85,IF(+All!$H85="Florida",+All!D85,0))</f>
        <v>0.8125</v>
      </c>
      <c r="E47" s="707" t="str">
        <f>IF(+All!$F85="Florida",+All!E85,IF(+All!$H85="Florida",+All!E85,0))</f>
        <v>SEC</v>
      </c>
      <c r="F47" s="75" t="str">
        <f>IF(+All!$F85="Florida",+All!F85,IF(+All!$H85="Florida",+All!F85,0))</f>
        <v>Florida Atlantic</v>
      </c>
      <c r="G47" s="76" t="str">
        <f>IF(+All!$F85="Florida",+All!G85,IF(+All!$H85="Florida",+All!G85,0))</f>
        <v>CUSA</v>
      </c>
      <c r="H47" s="75" t="str">
        <f>IF(+All!$F85="Florida",+All!H85,IF(+All!$H85="Florida",+All!H85,0))</f>
        <v>Florida</v>
      </c>
      <c r="I47" s="76" t="str">
        <f>IF(+All!$F85="Florida",+All!I85,IF(+All!$H85="Florida",+All!I85,0))</f>
        <v>SEC</v>
      </c>
      <c r="J47" s="706" t="str">
        <f>IF(+All!$F85="Florida",+All!J85,IF(+All!$H85="Florida",+All!J85,0))</f>
        <v>Florida</v>
      </c>
      <c r="K47" s="707" t="str">
        <f>IF(+All!$F85="Florida",+All!K85,IF(+All!$H85="Florida",+All!K85,0))</f>
        <v>Florida Atlantic</v>
      </c>
      <c r="L47" s="78">
        <f>IF(+All!$F85="Florida",+All!L85,IF(+All!$H85="Florida",+All!L85,0))</f>
        <v>23.5</v>
      </c>
      <c r="M47" s="79">
        <f>IF(+All!$F85="Florida",+All!M85,IF(+All!$H85="Florida",+All!M85,0))</f>
        <v>52</v>
      </c>
      <c r="N47" s="706" t="str">
        <f>IF(+All!$F85="Florida",+All!N85,IF(+All!$H85="Florida",+All!N85,0))</f>
        <v>Florida</v>
      </c>
      <c r="O47" s="708">
        <f>IF(+All!$F85="Florida",+All!O85,IF(+All!$H85="Florida",+All!O85,0))</f>
        <v>35</v>
      </c>
      <c r="P47" s="708" t="str">
        <f>IF(+All!$F85="Florida",+All!P85,IF(+All!$H85="Florida",+All!P85,0))</f>
        <v>Florida Atlantic</v>
      </c>
      <c r="Q47" s="707">
        <f>IF(+All!$F85="Florida",+All!Q85,IF(+All!$H85="Florida",+All!Q85,0))</f>
        <v>14</v>
      </c>
      <c r="R47" s="706" t="str">
        <f>IF(+All!$F85="Florida",+All!R85,IF(+All!$H85="Florida",+All!R85,0))</f>
        <v>Florida Atlantic</v>
      </c>
      <c r="S47" s="708" t="str">
        <f>IF(+All!$F85="Florida",+All!S85,IF(+All!$H85="Florida",+All!S85,0))</f>
        <v>Florida</v>
      </c>
      <c r="T47" s="706" t="str">
        <f>IF(+All!$F85="Florida",+All!T85,IF(+All!$H85="Florida",+All!T85,0))</f>
        <v>Florida Atlantic</v>
      </c>
      <c r="U47" s="707" t="str">
        <f>IF(+All!$F85="Florida",+All!U85,IF(+All!$H85="Florida",+All!U85,0))</f>
        <v>W</v>
      </c>
      <c r="V47" s="706"/>
      <c r="W47" s="707"/>
      <c r="X47" s="706"/>
      <c r="Y47" s="707"/>
      <c r="Z47" s="706"/>
      <c r="AA47" s="707"/>
      <c r="AB47" s="706"/>
      <c r="AC47" s="707"/>
      <c r="AD47" s="706"/>
      <c r="AE47" s="707"/>
      <c r="AF47" s="706"/>
      <c r="AG47" s="707"/>
      <c r="AH47" s="706"/>
      <c r="AI47" s="707"/>
      <c r="AJ47" s="706"/>
      <c r="AK47" s="707"/>
      <c r="AQ47" s="480"/>
      <c r="AR47" s="482"/>
      <c r="AS47" s="483"/>
      <c r="AT47" s="483"/>
      <c r="AU47" s="482"/>
      <c r="AV47" s="483"/>
      <c r="AW47" s="484"/>
      <c r="AX47" s="483"/>
      <c r="AY47" s="88"/>
      <c r="AZ47" s="89"/>
      <c r="BA47" s="90"/>
      <c r="BB47" s="90"/>
      <c r="BC47" s="91"/>
      <c r="BD47" s="482"/>
      <c r="BE47" s="483"/>
      <c r="BF47" s="483"/>
      <c r="BG47" s="482"/>
      <c r="BH47" s="483"/>
      <c r="BI47" s="484"/>
      <c r="BJ47" s="92"/>
      <c r="BK47" s="93"/>
    </row>
    <row r="48" spans="1:63" x14ac:dyDescent="0.8">
      <c r="A48" s="70">
        <f>IF(+All!$F102="Florida",+All!A102,IF(+All!$H102="Florida",+All!A102,0))</f>
        <v>2</v>
      </c>
      <c r="B48" s="480" t="str">
        <f>IF(+All!$F102="Florida",+All!B102,IF(+All!$H102="Florida",+All!B102,0))</f>
        <v>Sat</v>
      </c>
      <c r="C48" s="72">
        <f>IF(+All!$F102="Florida",+All!C102,IF(+All!$H102="Florida",+All!C102,0))</f>
        <v>44450</v>
      </c>
      <c r="D48" s="73">
        <f>IF(+All!$F102="Florida",+All!D102,IF(+All!$H102="Florida",+All!D102,0))</f>
        <v>0.54166666666666663</v>
      </c>
      <c r="E48" s="707" t="str">
        <f>IF(+All!$F102="Florida",+All!E102,IF(+All!$H102="Florida",+All!E102,0))</f>
        <v>ABC</v>
      </c>
      <c r="F48" s="75" t="str">
        <f>IF(+All!$F102="Florida",+All!F102,IF(+All!$H102="Florida",+All!F102,0))</f>
        <v>Florida</v>
      </c>
      <c r="G48" s="76" t="str">
        <f>IF(+All!$F102="Florida",+All!G102,IF(+All!$H102="Florida",+All!G102,0))</f>
        <v>SEC</v>
      </c>
      <c r="H48" s="75" t="str">
        <f>IF(+All!$F102="Florida",+All!H102,IF(+All!$H102="Florida",+All!H102,0))</f>
        <v>South Florida</v>
      </c>
      <c r="I48" s="76" t="str">
        <f>IF(+All!$F102="Florida",+All!I102,IF(+All!$H102="Florida",+All!I102,0))</f>
        <v>AAC</v>
      </c>
      <c r="J48" s="706" t="str">
        <f>IF(+All!$F102="Florida",+All!J102,IF(+All!$H102="Florida",+All!J102,0))</f>
        <v>Florida</v>
      </c>
      <c r="K48" s="707" t="str">
        <f>IF(+All!$F102="Florida",+All!K102,IF(+All!$H102="Florida",+All!K102,0))</f>
        <v>South Florida</v>
      </c>
      <c r="L48" s="78">
        <f>IF(+All!$F102="Florida",+All!L102,IF(+All!$H102="Florida",+All!L102,0))</f>
        <v>28.5</v>
      </c>
      <c r="M48" s="79">
        <f>IF(+All!$F102="Florida",+All!M102,IF(+All!$H102="Florida",+All!M102,0))</f>
        <v>58</v>
      </c>
      <c r="N48" s="706" t="str">
        <f>IF(+All!$F102="Florida",+All!N102,IF(+All!$H102="Florida",+All!N102,0))</f>
        <v>Florida</v>
      </c>
      <c r="O48" s="708">
        <f>IF(+All!$F102="Florida",+All!O102,IF(+All!$H102="Florida",+All!O102,0))</f>
        <v>42</v>
      </c>
      <c r="P48" s="708" t="str">
        <f>IF(+All!$F102="Florida",+All!P102,IF(+All!$H102="Florida",+All!P102,0))</f>
        <v>South Florida</v>
      </c>
      <c r="Q48" s="707">
        <f>IF(+All!$F102="Florida",+All!Q102,IF(+All!$H102="Florida",+All!Q102,0))</f>
        <v>20</v>
      </c>
      <c r="R48" s="706" t="str">
        <f>IF(+All!$F102="Florida",+All!R102,IF(+All!$H102="Florida",+All!R102,0))</f>
        <v>South Florida</v>
      </c>
      <c r="S48" s="708" t="str">
        <f>IF(+All!$F102="Florida",+All!S102,IF(+All!$H102="Florida",+All!S102,0))</f>
        <v>Florida</v>
      </c>
      <c r="T48" s="706" t="str">
        <f>IF(+All!$F102="Florida",+All!T102,IF(+All!$H102="Florida",+All!T102,0))</f>
        <v>Florida</v>
      </c>
      <c r="U48" s="707" t="str">
        <f>IF(+All!$F102="Florida",+All!U102,IF(+All!$H102="Florida",+All!U102,0))</f>
        <v>L</v>
      </c>
      <c r="V48" s="706" t="e">
        <f>IF(+All!#REF!="Florida",+All!#REF!,IF(+All!#REF!="Florida",+All!#REF!,0))</f>
        <v>#REF!</v>
      </c>
      <c r="W48" s="707" t="e">
        <f>IF(+All!#REF!="Florida",+All!#REF!,IF(+All!#REF!="Florida",+All!#REF!,0))</f>
        <v>#REF!</v>
      </c>
      <c r="X48" s="706" t="e">
        <f>IF(+All!#REF!="Florida",+All!#REF!,IF(+All!#REF!="Florida",+All!#REF!,0))</f>
        <v>#REF!</v>
      </c>
      <c r="Y48" s="707" t="e">
        <f>IF(+All!#REF!="Florida",+All!#REF!,IF(+All!#REF!="Florida",+All!#REF!,0))</f>
        <v>#REF!</v>
      </c>
      <c r="Z48" s="706" t="e">
        <f>IF(+All!#REF!="Florida",+All!#REF!,IF(+All!#REF!="Florida",+All!#REF!,0))</f>
        <v>#REF!</v>
      </c>
      <c r="AA48" s="707" t="e">
        <f>IF(+All!#REF!="Florida",+All!#REF!,IF(+All!#REF!="Florida",+All!#REF!,0))</f>
        <v>#REF!</v>
      </c>
      <c r="AB48" s="706" t="e">
        <f>IF(+All!#REF!="Florida",+All!#REF!,IF(+All!#REF!="Florida",+All!#REF!,0))</f>
        <v>#REF!</v>
      </c>
      <c r="AC48" s="707" t="e">
        <f>IF(+All!#REF!="Florida",+All!#REF!,IF(+All!#REF!="Florida",+All!#REF!,0))</f>
        <v>#REF!</v>
      </c>
      <c r="AD48" s="706" t="e">
        <f>IF(+All!#REF!="Florida",+All!#REF!,IF(+All!#REF!="Florida",+All!#REF!,0))</f>
        <v>#REF!</v>
      </c>
      <c r="AE48" s="707" t="e">
        <f>IF(+All!#REF!="Florida",+All!#REF!,IF(+All!#REF!="Florida",+All!#REF!,0))</f>
        <v>#REF!</v>
      </c>
      <c r="AF48" s="706" t="e">
        <f>IF(+All!#REF!="Florida",+All!#REF!,IF(+All!#REF!="Florida",+All!#REF!,0))</f>
        <v>#REF!</v>
      </c>
      <c r="AG48" s="707" t="e">
        <f>IF(+All!#REF!="Florida",+All!#REF!,IF(+All!#REF!="Florida",+All!#REF!,0))</f>
        <v>#REF!</v>
      </c>
      <c r="AH48" s="706" t="e">
        <f>IF(+All!#REF!="Florida",+All!#REF!,IF(+All!#REF!="Florida",+All!#REF!,0))</f>
        <v>#REF!</v>
      </c>
      <c r="AI48" s="707" t="e">
        <f>IF(+All!#REF!="Florida",+All!#REF!,IF(+All!#REF!="Florida",+All!#REF!,0))</f>
        <v>#REF!</v>
      </c>
      <c r="AJ48" s="706" t="e">
        <f>IF(+All!#REF!="Florida",+All!#REF!,IF(+All!#REF!="Florida",+All!#REF!,0))</f>
        <v>#REF!</v>
      </c>
      <c r="AK48" s="707" t="e">
        <f>IF(+All!#REF!="Florida",+All!#REF!,IF(+All!#REF!="Florida",+All!#REF!,0))</f>
        <v>#REF!</v>
      </c>
      <c r="AL48" s="81" t="e">
        <f>IF(+All!#REF!="Florida",+All!#REF!,IF(+All!#REF!="Florida",+All!#REF!,0))</f>
        <v>#REF!</v>
      </c>
      <c r="AM48" s="82" t="e">
        <f>IF(+All!#REF!="Florida",+All!#REF!,IF(+All!#REF!="Florida",+All!#REF!,0))</f>
        <v>#REF!</v>
      </c>
      <c r="AN48" s="81" t="e">
        <f>IF(+All!#REF!="Florida",+All!#REF!,IF(+All!#REF!="Florida",+All!#REF!,0))</f>
        <v>#REF!</v>
      </c>
      <c r="AO48" s="83" t="e">
        <f>IF(+All!#REF!="Florida",+All!#REF!,IF(+All!#REF!="Florida",+All!#REF!,0))</f>
        <v>#REF!</v>
      </c>
      <c r="AP48" s="84" t="e">
        <f>IF(+All!#REF!="Florida",+All!#REF!,IF(+All!#REF!="Florida",+All!#REF!,0))</f>
        <v>#REF!</v>
      </c>
      <c r="AQ48" s="480" t="e">
        <f>IF(+All!#REF!="Florida",+All!#REF!,IF(+All!#REF!="Florida",+All!#REF!,0))</f>
        <v>#REF!</v>
      </c>
      <c r="AR48" s="482" t="e">
        <f>IF(+All!#REF!="Florida",+All!#REF!,IF(+All!#REF!="Florida",+All!#REF!,0))</f>
        <v>#REF!</v>
      </c>
      <c r="AS48" s="483" t="e">
        <f>IF(+All!#REF!="Florida",+All!#REF!,IF(+All!#REF!="Florida",+All!#REF!,0))</f>
        <v>#REF!</v>
      </c>
      <c r="AT48" s="483" t="e">
        <f>IF(+All!#REF!="Florida",+All!#REF!,IF(+All!#REF!="Florida",+All!#REF!,0))</f>
        <v>#REF!</v>
      </c>
      <c r="AU48" s="482" t="e">
        <f>IF(+All!#REF!="Florida",+All!#REF!,IF(+All!#REF!="Florida",+All!#REF!,0))</f>
        <v>#REF!</v>
      </c>
      <c r="AV48" s="483" t="e">
        <f>IF(+All!#REF!="Florida",+All!#REF!,IF(+All!#REF!="Florida",+All!#REF!,0))</f>
        <v>#REF!</v>
      </c>
      <c r="AW48" s="484" t="e">
        <f>IF(+All!#REF!="Florida",+All!#REF!,IF(+All!#REF!="Florida",+All!#REF!,0))</f>
        <v>#REF!</v>
      </c>
      <c r="AX48" s="483" t="e">
        <f>IF(+All!#REF!="Florida",+All!#REF!,IF(+All!#REF!="Florida",+All!#REF!,0))</f>
        <v>#REF!</v>
      </c>
      <c r="AY48" s="88" t="e">
        <f>IF(+All!#REF!="Florida",+All!#REF!,IF(+All!#REF!="Florida",+All!#REF!,0))</f>
        <v>#REF!</v>
      </c>
      <c r="AZ48" s="89" t="e">
        <f>IF(+All!#REF!="Florida",+All!#REF!,IF(+All!#REF!="Florida",+All!#REF!,0))</f>
        <v>#REF!</v>
      </c>
      <c r="BA48" s="90" t="e">
        <f>IF(+All!#REF!="Florida",+All!#REF!,IF(+All!#REF!="Florida",+All!#REF!,0))</f>
        <v>#REF!</v>
      </c>
      <c r="BB48" s="90" t="e">
        <f>IF(+All!#REF!="Florida",+All!#REF!,IF(+All!#REF!="Florida",+All!#REF!,0))</f>
        <v>#REF!</v>
      </c>
      <c r="BC48" s="91" t="e">
        <f>IF(+All!#REF!="Florida",+All!#REF!,IF(+All!#REF!="Florida",+All!#REF!,0))</f>
        <v>#REF!</v>
      </c>
      <c r="BD48" s="482" t="e">
        <f>IF(+All!#REF!="Florida",+All!#REF!,IF(+All!#REF!="Florida",+All!#REF!,0))</f>
        <v>#REF!</v>
      </c>
      <c r="BE48" s="483" t="e">
        <f>IF(+All!#REF!="Florida",+All!#REF!,IF(+All!#REF!="Florida",+All!#REF!,0))</f>
        <v>#REF!</v>
      </c>
      <c r="BF48" s="483" t="e">
        <f>IF(+All!#REF!="Florida",+All!#REF!,IF(+All!#REF!="Florida",+All!#REF!,0))</f>
        <v>#REF!</v>
      </c>
      <c r="BG48" s="482" t="e">
        <f>IF(+All!#REF!="Florida",+All!#REF!,IF(+All!#REF!="Florida",+All!#REF!,0))</f>
        <v>#REF!</v>
      </c>
      <c r="BH48" s="483" t="e">
        <f>IF(+All!#REF!="Florida",+All!#REF!,IF(+All!#REF!="Florida",+All!#REF!,0))</f>
        <v>#REF!</v>
      </c>
      <c r="BI48" s="484" t="e">
        <f>IF(+All!#REF!="Florida",+All!#REF!,IF(+All!#REF!="Florida",+All!#REF!,0))</f>
        <v>#REF!</v>
      </c>
      <c r="BJ48" s="92" t="e">
        <f>IF(+All!#REF!="Florida",+All!#REF!,IF(+All!#REF!="Florida",+All!#REF!,0))</f>
        <v>#REF!</v>
      </c>
      <c r="BK48" s="93" t="e">
        <f>IF(+All!#REF!="Florida",+All!#REF!,IF(+All!#REF!="Florida",+All!#REF!,0))</f>
        <v>#REF!</v>
      </c>
    </row>
    <row r="49" spans="1:63" x14ac:dyDescent="0.8">
      <c r="A49" s="70">
        <f>IF(+All!$F241="Florida",+All!A241,IF(+All!$H241="Florida",+All!A241,0))</f>
        <v>3</v>
      </c>
      <c r="B49" s="480" t="str">
        <f>IF(+All!$F241="Florida",+All!B241,IF(+All!$H241="Florida",+All!B241,0))</f>
        <v>Sat</v>
      </c>
      <c r="C49" s="72">
        <f>IF(+All!$F241="Florida",+All!C241,IF(+All!$H241="Florida",+All!C241,0))</f>
        <v>44457</v>
      </c>
      <c r="D49" s="73">
        <f>IF(+All!$F241="Florida",+All!D241,IF(+All!$H241="Florida",+All!D241,0))</f>
        <v>0.64583333333333337</v>
      </c>
      <c r="E49" s="707" t="str">
        <f>IF(+All!$F241="Florida",+All!E241,IF(+All!$H241="Florida",+All!E241,0))</f>
        <v>CBS</v>
      </c>
      <c r="F49" s="75" t="str">
        <f>IF(+All!$F241="Florida",+All!F241,IF(+All!$H241="Florida",+All!F241,0))</f>
        <v>Alabama</v>
      </c>
      <c r="G49" s="76" t="str">
        <f>IF(+All!$F241="Florida",+All!G241,IF(+All!$H241="Florida",+All!G241,0))</f>
        <v>SEC</v>
      </c>
      <c r="H49" s="75" t="str">
        <f>IF(+All!$F241="Florida",+All!H241,IF(+All!$H241="Florida",+All!H241,0))</f>
        <v>Florida</v>
      </c>
      <c r="I49" s="76" t="str">
        <f>IF(+All!$F241="Florida",+All!I241,IF(+All!$H241="Florida",+All!I241,0))</f>
        <v>SEC</v>
      </c>
      <c r="J49" s="706" t="str">
        <f>IF(+All!$F241="Florida",+All!J241,IF(+All!$H241="Florida",+All!J241,0))</f>
        <v>Alabama</v>
      </c>
      <c r="K49" s="707" t="str">
        <f>IF(+All!$F241="Florida",+All!K241,IF(+All!$H241="Florida",+All!K241,0))</f>
        <v>Florida</v>
      </c>
      <c r="L49" s="78">
        <f>IF(+All!$F241="Florida",+All!L241,IF(+All!$H241="Florida",+All!L241,0))</f>
        <v>14.5</v>
      </c>
      <c r="M49" s="79">
        <f>IF(+All!$F241="Florida",+All!M241,IF(+All!$H241="Florida",+All!M241,0))</f>
        <v>59.5</v>
      </c>
      <c r="N49" s="706" t="str">
        <f>IF(+All!$F241="Florida",+All!N241,IF(+All!$H241="Florida",+All!N241,0))</f>
        <v>Alabama</v>
      </c>
      <c r="O49" s="708">
        <f>IF(+All!$F241="Florida",+All!O241,IF(+All!$H241="Florida",+All!O241,0))</f>
        <v>31</v>
      </c>
      <c r="P49" s="708" t="str">
        <f>IF(+All!$F241="Florida",+All!P241,IF(+All!$H241="Florida",+All!P241,0))</f>
        <v>Florida</v>
      </c>
      <c r="Q49" s="707">
        <f>IF(+All!$F241="Florida",+All!Q241,IF(+All!$H241="Florida",+All!Q241,0))</f>
        <v>29</v>
      </c>
      <c r="R49" s="706" t="str">
        <f>IF(+All!$F241="Florida",+All!R241,IF(+All!$H241="Florida",+All!R241,0))</f>
        <v>Florida</v>
      </c>
      <c r="S49" s="708" t="str">
        <f>IF(+All!$F241="Florida",+All!S241,IF(+All!$H241="Florida",+All!S241,0))</f>
        <v>Alabama</v>
      </c>
      <c r="T49" s="706" t="str">
        <f>IF(+All!$F241="Florida",+All!T241,IF(+All!$H241="Florida",+All!T241,0))</f>
        <v>Florida</v>
      </c>
      <c r="U49" s="707" t="str">
        <f>IF(+All!$F241="Florida",+All!U241,IF(+All!$H241="Florida",+All!U241,0))</f>
        <v>W</v>
      </c>
      <c r="V49" s="706" t="e">
        <f>IF(+All!#REF!="Florida",+All!#REF!,IF(+All!#REF!="Florida",+All!#REF!,0))</f>
        <v>#REF!</v>
      </c>
      <c r="W49" s="707" t="e">
        <f>IF(+All!#REF!="Florida",+All!#REF!,IF(+All!#REF!="Florida",+All!#REF!,0))</f>
        <v>#REF!</v>
      </c>
      <c r="X49" s="706" t="e">
        <f>IF(+All!#REF!="Florida",+All!#REF!,IF(+All!#REF!="Florida",+All!#REF!,0))</f>
        <v>#REF!</v>
      </c>
      <c r="Y49" s="707" t="e">
        <f>IF(+All!#REF!="Florida",+All!#REF!,IF(+All!#REF!="Florida",+All!#REF!,0))</f>
        <v>#REF!</v>
      </c>
      <c r="Z49" s="706" t="e">
        <f>IF(+All!#REF!="Florida",+All!#REF!,IF(+All!#REF!="Florida",+All!#REF!,0))</f>
        <v>#REF!</v>
      </c>
      <c r="AA49" s="707" t="e">
        <f>IF(+All!#REF!="Florida",+All!#REF!,IF(+All!#REF!="Florida",+All!#REF!,0))</f>
        <v>#REF!</v>
      </c>
      <c r="AB49" s="706" t="e">
        <f>IF(+All!#REF!="Florida",+All!#REF!,IF(+All!#REF!="Florida",+All!#REF!,0))</f>
        <v>#REF!</v>
      </c>
      <c r="AC49" s="707" t="e">
        <f>IF(+All!#REF!="Florida",+All!#REF!,IF(+All!#REF!="Florida",+All!#REF!,0))</f>
        <v>#REF!</v>
      </c>
      <c r="AD49" s="706" t="e">
        <f>IF(+All!#REF!="Florida",+All!#REF!,IF(+All!#REF!="Florida",+All!#REF!,0))</f>
        <v>#REF!</v>
      </c>
      <c r="AE49" s="707" t="e">
        <f>IF(+All!#REF!="Florida",+All!#REF!,IF(+All!#REF!="Florida",+All!#REF!,0))</f>
        <v>#REF!</v>
      </c>
      <c r="AF49" s="706" t="e">
        <f>IF(+All!#REF!="Florida",+All!#REF!,IF(+All!#REF!="Florida",+All!#REF!,0))</f>
        <v>#REF!</v>
      </c>
      <c r="AG49" s="707" t="e">
        <f>IF(+All!#REF!="Florida",+All!#REF!,IF(+All!#REF!="Florida",+All!#REF!,0))</f>
        <v>#REF!</v>
      </c>
      <c r="AH49" s="706" t="e">
        <f>IF(+All!#REF!="Florida",+All!#REF!,IF(+All!#REF!="Florida",+All!#REF!,0))</f>
        <v>#REF!</v>
      </c>
      <c r="AI49" s="707" t="e">
        <f>IF(+All!#REF!="Florida",+All!#REF!,IF(+All!#REF!="Florida",+All!#REF!,0))</f>
        <v>#REF!</v>
      </c>
      <c r="AJ49" s="706" t="e">
        <f>IF(+All!#REF!="Florida",+All!#REF!,IF(+All!#REF!="Florida",+All!#REF!,0))</f>
        <v>#REF!</v>
      </c>
      <c r="AK49" s="707" t="e">
        <f>IF(+All!#REF!="Florida",+All!#REF!,IF(+All!#REF!="Florida",+All!#REF!,0))</f>
        <v>#REF!</v>
      </c>
      <c r="AL49" s="81" t="e">
        <f>IF(+All!#REF!="Florida",+All!#REF!,IF(+All!#REF!="Florida",+All!#REF!,0))</f>
        <v>#REF!</v>
      </c>
      <c r="AM49" s="82" t="e">
        <f>IF(+All!#REF!="Florida",+All!#REF!,IF(+All!#REF!="Florida",+All!#REF!,0))</f>
        <v>#REF!</v>
      </c>
      <c r="AN49" s="81" t="e">
        <f>IF(+All!#REF!="Florida",+All!#REF!,IF(+All!#REF!="Florida",+All!#REF!,0))</f>
        <v>#REF!</v>
      </c>
      <c r="AO49" s="83" t="e">
        <f>IF(+All!#REF!="Florida",+All!#REF!,IF(+All!#REF!="Florida",+All!#REF!,0))</f>
        <v>#REF!</v>
      </c>
      <c r="AP49" s="84" t="e">
        <f>IF(+All!#REF!="Florida",+All!#REF!,IF(+All!#REF!="Florida",+All!#REF!,0))</f>
        <v>#REF!</v>
      </c>
      <c r="AQ49" s="480" t="e">
        <f>IF(+All!#REF!="Florida",+All!#REF!,IF(+All!#REF!="Florida",+All!#REF!,0))</f>
        <v>#REF!</v>
      </c>
      <c r="AR49" s="482" t="e">
        <f>IF(+All!#REF!="Florida",+All!#REF!,IF(+All!#REF!="Florida",+All!#REF!,0))</f>
        <v>#REF!</v>
      </c>
      <c r="AS49" s="483" t="e">
        <f>IF(+All!#REF!="Florida",+All!#REF!,IF(+All!#REF!="Florida",+All!#REF!,0))</f>
        <v>#REF!</v>
      </c>
      <c r="AT49" s="483" t="e">
        <f>IF(+All!#REF!="Florida",+All!#REF!,IF(+All!#REF!="Florida",+All!#REF!,0))</f>
        <v>#REF!</v>
      </c>
      <c r="AU49" s="482" t="e">
        <f>IF(+All!#REF!="Florida",+All!#REF!,IF(+All!#REF!="Florida",+All!#REF!,0))</f>
        <v>#REF!</v>
      </c>
      <c r="AV49" s="483" t="e">
        <f>IF(+All!#REF!="Florida",+All!#REF!,IF(+All!#REF!="Florida",+All!#REF!,0))</f>
        <v>#REF!</v>
      </c>
      <c r="AW49" s="484" t="e">
        <f>IF(+All!#REF!="Florida",+All!#REF!,IF(+All!#REF!="Florida",+All!#REF!,0))</f>
        <v>#REF!</v>
      </c>
      <c r="AX49" s="483" t="e">
        <f>IF(+All!#REF!="Florida",+All!#REF!,IF(+All!#REF!="Florida",+All!#REF!,0))</f>
        <v>#REF!</v>
      </c>
      <c r="AY49" s="88" t="e">
        <f>IF(+All!#REF!="Florida",+All!#REF!,IF(+All!#REF!="Florida",+All!#REF!,0))</f>
        <v>#REF!</v>
      </c>
      <c r="AZ49" s="89" t="e">
        <f>IF(+All!#REF!="Florida",+All!#REF!,IF(+All!#REF!="Florida",+All!#REF!,0))</f>
        <v>#REF!</v>
      </c>
      <c r="BA49" s="90" t="e">
        <f>IF(+All!#REF!="Florida",+All!#REF!,IF(+All!#REF!="Florida",+All!#REF!,0))</f>
        <v>#REF!</v>
      </c>
      <c r="BB49" s="90" t="e">
        <f>IF(+All!#REF!="Florida",+All!#REF!,IF(+All!#REF!="Florida",+All!#REF!,0))</f>
        <v>#REF!</v>
      </c>
      <c r="BC49" s="91" t="e">
        <f>IF(+All!#REF!="Florida",+All!#REF!,IF(+All!#REF!="Florida",+All!#REF!,0))</f>
        <v>#REF!</v>
      </c>
      <c r="BD49" s="482" t="e">
        <f>IF(+All!#REF!="Florida",+All!#REF!,IF(+All!#REF!="Florida",+All!#REF!,0))</f>
        <v>#REF!</v>
      </c>
      <c r="BE49" s="483" t="e">
        <f>IF(+All!#REF!="Florida",+All!#REF!,IF(+All!#REF!="Florida",+All!#REF!,0))</f>
        <v>#REF!</v>
      </c>
      <c r="BF49" s="483" t="e">
        <f>IF(+All!#REF!="Florida",+All!#REF!,IF(+All!#REF!="Florida",+All!#REF!,0))</f>
        <v>#REF!</v>
      </c>
      <c r="BG49" s="482" t="e">
        <f>IF(+All!#REF!="Florida",+All!#REF!,IF(+All!#REF!="Florida",+All!#REF!,0))</f>
        <v>#REF!</v>
      </c>
      <c r="BH49" s="483" t="e">
        <f>IF(+All!#REF!="Florida",+All!#REF!,IF(+All!#REF!="Florida",+All!#REF!,0))</f>
        <v>#REF!</v>
      </c>
      <c r="BI49" s="484" t="e">
        <f>IF(+All!#REF!="Florida",+All!#REF!,IF(+All!#REF!="Florida",+All!#REF!,0))</f>
        <v>#REF!</v>
      </c>
      <c r="BJ49" s="92" t="e">
        <f>IF(+All!#REF!="Florida",+All!#REF!,IF(+All!#REF!="Florida",+All!#REF!,0))</f>
        <v>#REF!</v>
      </c>
      <c r="BK49" s="93" t="e">
        <f>IF(+All!#REF!="Florida",+All!#REF!,IF(+All!#REF!="Florida",+All!#REF!,0))</f>
        <v>#REF!</v>
      </c>
    </row>
    <row r="50" spans="1:63" x14ac:dyDescent="0.8">
      <c r="A50" s="70">
        <f>IF(+All!$F319="Florida",+All!A319,IF(+All!$H319="Florida",+All!A319,0))</f>
        <v>4</v>
      </c>
      <c r="B50" s="480" t="str">
        <f>IF(+All!$F319="Florida",+All!B319,IF(+All!$H319="Florida",+All!B319,0))</f>
        <v>Sat</v>
      </c>
      <c r="C50" s="72">
        <f>IF(+All!$F319="Florida",+All!C319,IF(+All!$H319="Florida",+All!C319,0))</f>
        <v>44464</v>
      </c>
      <c r="D50" s="73">
        <f>IF(+All!$F319="Florida",+All!D319,IF(+All!$H319="Florida",+All!D319,0))</f>
        <v>0.79166666666666663</v>
      </c>
      <c r="E50" s="707" t="str">
        <f>IF(+All!$F319="Florida",+All!E319,IF(+All!$H319="Florida",+All!E319,0))</f>
        <v>ESPN</v>
      </c>
      <c r="F50" s="75" t="str">
        <f>IF(+All!$F319="Florida",+All!F319,IF(+All!$H319="Florida",+All!F319,0))</f>
        <v>Tennessee</v>
      </c>
      <c r="G50" s="76" t="str">
        <f>IF(+All!$F319="Florida",+All!G319,IF(+All!$H319="Florida",+All!G319,0))</f>
        <v>SEC</v>
      </c>
      <c r="H50" s="75" t="str">
        <f>IF(+All!$F319="Florida",+All!H319,IF(+All!$H319="Florida",+All!H319,0))</f>
        <v>Florida</v>
      </c>
      <c r="I50" s="76" t="str">
        <f>IF(+All!$F319="Florida",+All!I319,IF(+All!$H319="Florida",+All!I319,0))</f>
        <v>SEC</v>
      </c>
      <c r="J50" s="706" t="str">
        <f>IF(+All!$F319="Florida",+All!J319,IF(+All!$H319="Florida",+All!J319,0))</f>
        <v>Florida</v>
      </c>
      <c r="K50" s="707" t="str">
        <f>IF(+All!$F319="Florida",+All!K319,IF(+All!$H319="Florida",+All!K319,0))</f>
        <v>Tennessee</v>
      </c>
      <c r="L50" s="78">
        <f>IF(+All!$F319="Florida",+All!L319,IF(+All!$H319="Florida",+All!L319,0))</f>
        <v>19</v>
      </c>
      <c r="M50" s="79">
        <f>IF(+All!$F319="Florida",+All!M319,IF(+All!$H319="Florida",+All!M319,0))</f>
        <v>63</v>
      </c>
      <c r="N50" s="706" t="str">
        <f>IF(+All!$F319="Florida",+All!N319,IF(+All!$H319="Florida",+All!N319,0))</f>
        <v>Florida</v>
      </c>
      <c r="O50" s="708">
        <f>IF(+All!$F319="Florida",+All!O319,IF(+All!$H319="Florida",+All!O319,0))</f>
        <v>38</v>
      </c>
      <c r="P50" s="708" t="str">
        <f>IF(+All!$F319="Florida",+All!P319,IF(+All!$H319="Florida",+All!P319,0))</f>
        <v>Tennessee</v>
      </c>
      <c r="Q50" s="707">
        <f>IF(+All!$F319="Florida",+All!Q319,IF(+All!$H319="Florida",+All!Q319,0))</f>
        <v>14</v>
      </c>
      <c r="R50" s="706" t="str">
        <f>IF(+All!$F319="Florida",+All!R319,IF(+All!$H319="Florida",+All!R319,0))</f>
        <v>Florida</v>
      </c>
      <c r="S50" s="708" t="str">
        <f>IF(+All!$F319="Florida",+All!S319,IF(+All!$H319="Florida",+All!S319,0))</f>
        <v>Tennessee</v>
      </c>
      <c r="T50" s="706" t="str">
        <f>IF(+All!$F319="Florida",+All!T319,IF(+All!$H319="Florida",+All!T319,0))</f>
        <v>Florida</v>
      </c>
      <c r="U50" s="707" t="str">
        <f>IF(+All!$F319="Florida",+All!U319,IF(+All!$H319="Florida",+All!U319,0))</f>
        <v>W</v>
      </c>
      <c r="V50" s="706">
        <f>IF(+All!$F151="Florida",+All!#REF!,IF(+All!$H151="Florida",+All!#REF!,0))</f>
        <v>0</v>
      </c>
      <c r="W50" s="707">
        <f>IF(+All!$F151="Florida",+All!#REF!,IF(+All!$H151="Florida",+All!#REF!,0))</f>
        <v>0</v>
      </c>
      <c r="X50" s="706">
        <f>IF(+All!$F151="Florida",+All!#REF!,IF(+All!$H151="Florida",+All!#REF!,0))</f>
        <v>0</v>
      </c>
      <c r="Y50" s="707">
        <f>IF(+All!$F151="Florida",+All!#REF!,IF(+All!$H151="Florida",+All!#REF!,0))</f>
        <v>0</v>
      </c>
      <c r="Z50" s="706">
        <f>IF(+All!$F151="Florida",+All!#REF!,IF(+All!$H151="Florida",+All!#REF!,0))</f>
        <v>0</v>
      </c>
      <c r="AA50" s="707">
        <f>IF(+All!$F151="Florida",+All!#REF!,IF(+All!$H151="Florida",+All!#REF!,0))</f>
        <v>0</v>
      </c>
      <c r="AB50" s="706">
        <f>IF(+All!$F151="Florida",+All!#REF!,IF(+All!$H151="Florida",+All!#REF!,0))</f>
        <v>0</v>
      </c>
      <c r="AC50" s="707">
        <f>IF(+All!$F151="Florida",+All!#REF!,IF(+All!$H151="Florida",+All!#REF!,0))</f>
        <v>0</v>
      </c>
      <c r="AD50" s="706">
        <f>IF(+All!$F151="Florida",+All!#REF!,IF(+All!$H151="Florida",+All!#REF!,0))</f>
        <v>0</v>
      </c>
      <c r="AE50" s="707">
        <f>IF(+All!$F151="Florida",+All!#REF!,IF(+All!$H151="Florida",+All!#REF!,0))</f>
        <v>0</v>
      </c>
      <c r="AF50" s="706">
        <f>IF(+All!$F151="Florida",+All!#REF!,IF(+All!$H151="Florida",+All!#REF!,0))</f>
        <v>0</v>
      </c>
      <c r="AG50" s="707">
        <f>IF(+All!$F151="Florida",+All!#REF!,IF(+All!$H151="Florida",+All!#REF!,0))</f>
        <v>0</v>
      </c>
      <c r="AH50" s="706">
        <f>IF(+All!$F151="Florida",+All!#REF!,IF(+All!$H151="Florida",+All!#REF!,0))</f>
        <v>0</v>
      </c>
      <c r="AI50" s="707">
        <f>IF(+All!$F151="Florida",+All!#REF!,IF(+All!$H151="Florida",+All!#REF!,0))</f>
        <v>0</v>
      </c>
      <c r="AJ50" s="706">
        <f>IF(+All!$F151="Florida",+All!#REF!,IF(+All!$H151="Florida",+All!#REF!,0))</f>
        <v>0</v>
      </c>
      <c r="AK50" s="707">
        <f>IF(+All!$F151="Florida",+All!#REF!,IF(+All!$H151="Florida",+All!#REF!,0))</f>
        <v>0</v>
      </c>
      <c r="AL50" s="81">
        <f>IF(+All!$F151="Florida",+All!V151,IF(+All!$H151="Florida",+All!V151,0))</f>
        <v>0</v>
      </c>
      <c r="AM50" s="82">
        <f>IF(+All!$F151="Florida",+All!W151,IF(+All!$H151="Florida",+All!W151,0))</f>
        <v>0</v>
      </c>
      <c r="AN50" s="81">
        <f>IF(+All!$F151="Florida",+All!X151,IF(+All!$H151="Florida",+All!X151,0))</f>
        <v>0</v>
      </c>
      <c r="AO50" s="83">
        <f>IF(+All!$F151="Florida",+All!Y151,IF(+All!$H151="Florida",+All!Y151,0))</f>
        <v>0</v>
      </c>
      <c r="AP50" s="84">
        <f>IF(+All!$F151="Florida",+All!Z151,IF(+All!$H151="Florida",+All!Z151,0))</f>
        <v>0</v>
      </c>
      <c r="AQ50" s="480">
        <f>IF(+All!$F151="Florida",+All!#REF!,IF(+All!$H151="Florida",+All!#REF!,0))</f>
        <v>0</v>
      </c>
      <c r="AR50" s="482">
        <f>IF(+All!$F151="Florida",+All!#REF!,IF(+All!$H151="Florida",+All!#REF!,0))</f>
        <v>0</v>
      </c>
      <c r="AS50" s="483">
        <f>IF(+All!$F151="Florida",+All!#REF!,IF(+All!$H151="Florida",+All!#REF!,0))</f>
        <v>0</v>
      </c>
      <c r="AT50" s="483">
        <f>IF(+All!$F151="Florida",+All!#REF!,IF(+All!$H151="Florida",+All!#REF!,0))</f>
        <v>0</v>
      </c>
      <c r="AU50" s="482">
        <f>IF(+All!$F151="Florida",+All!#REF!,IF(+All!$H151="Florida",+All!#REF!,0))</f>
        <v>0</v>
      </c>
      <c r="AV50" s="483">
        <f>IF(+All!$F151="Florida",+All!#REF!,IF(+All!$H151="Florida",+All!#REF!,0))</f>
        <v>0</v>
      </c>
      <c r="AW50" s="484">
        <f>IF(+All!$F151="Florida",+All!#REF!,IF(+All!$H151="Florida",+All!#REF!,0))</f>
        <v>0</v>
      </c>
      <c r="AX50" s="483">
        <f>IF(+All!$F151="Florida",+All!#REF!,IF(+All!$H151="Florida",+All!#REF!,0))</f>
        <v>0</v>
      </c>
      <c r="AY50" s="88">
        <f>IF(+All!$F151="Florida",+All!#REF!,IF(+All!$H151="Florida",+All!#REF!,0))</f>
        <v>0</v>
      </c>
      <c r="AZ50" s="89">
        <f>IF(+All!$F151="Florida",+All!#REF!,IF(+All!$H151="Florida",+All!#REF!,0))</f>
        <v>0</v>
      </c>
      <c r="BA50" s="90">
        <f>IF(+All!$F151="Florida",+All!#REF!,IF(+All!$H151="Florida",+All!#REF!,0))</f>
        <v>0</v>
      </c>
      <c r="BB50" s="90">
        <f>IF(+All!$F151="Florida",+All!#REF!,IF(+All!$H151="Florida",+All!#REF!,0))</f>
        <v>0</v>
      </c>
      <c r="BC50" s="91">
        <f>IF(+All!$F151="Florida",+All!#REF!,IF(+All!$H151="Florida",+All!#REF!,0))</f>
        <v>0</v>
      </c>
      <c r="BD50" s="482">
        <f>IF(+All!$F151="Florida",+All!#REF!,IF(+All!$H151="Florida",+All!#REF!,0))</f>
        <v>0</v>
      </c>
      <c r="BE50" s="483">
        <f>IF(+All!$F151="Florida",+All!#REF!,IF(+All!$H151="Florida",+All!#REF!,0))</f>
        <v>0</v>
      </c>
      <c r="BF50" s="483">
        <f>IF(+All!$F151="Florida",+All!#REF!,IF(+All!$H151="Florida",+All!#REF!,0))</f>
        <v>0</v>
      </c>
      <c r="BG50" s="482">
        <f>IF(+All!$F151="Florida",+All!#REF!,IF(+All!$H151="Florida",+All!#REF!,0))</f>
        <v>0</v>
      </c>
      <c r="BH50" s="483">
        <f>IF(+All!$F151="Florida",+All!#REF!,IF(+All!$H151="Florida",+All!#REF!,0))</f>
        <v>0</v>
      </c>
      <c r="BI50" s="484">
        <f>IF(+All!$F151="Florida",+All!#REF!,IF(+All!$H151="Florida",+All!#REF!,0))</f>
        <v>0</v>
      </c>
      <c r="BJ50" s="92">
        <f>IF(+All!$F151="Florida",+All!#REF!,IF(+All!$H151="Florida",+All!#REF!,0))</f>
        <v>0</v>
      </c>
      <c r="BK50" s="93">
        <f>IF(+All!$F151="Florida",+All!#REF!,IF(+All!$H151="Florida",+All!#REF!,0))</f>
        <v>0</v>
      </c>
    </row>
    <row r="51" spans="1:63" x14ac:dyDescent="0.8">
      <c r="A51" s="70">
        <f>IF(+All!$F383="Florida",+All!A383,IF(+All!$H383="Florida",+All!A383,0))</f>
        <v>5</v>
      </c>
      <c r="B51" s="480" t="str">
        <f>IF(+All!$F383="Florida",+All!B383,IF(+All!$H383="Florida",+All!B383,0))</f>
        <v>Sat</v>
      </c>
      <c r="C51" s="72">
        <f>IF(+All!$F383="Florida",+All!C383,IF(+All!$H383="Florida",+All!C383,0))</f>
        <v>44471</v>
      </c>
      <c r="D51" s="73">
        <f>IF(+All!$F383="Florida",+All!D383,IF(+All!$H383="Florida",+All!D383,0))</f>
        <v>0.75</v>
      </c>
      <c r="E51" s="707" t="str">
        <f>IF(+All!$F383="Florida",+All!E383,IF(+All!$H383="Florida",+All!E383,0))</f>
        <v>ESPN</v>
      </c>
      <c r="F51" s="75" t="str">
        <f>IF(+All!$F383="Florida",+All!F383,IF(+All!$H383="Florida",+All!F383,0))</f>
        <v>Florida</v>
      </c>
      <c r="G51" s="76" t="str">
        <f>IF(+All!$F383="Florida",+All!G383,IF(+All!$H383="Florida",+All!G383,0))</f>
        <v>SEC</v>
      </c>
      <c r="H51" s="75" t="str">
        <f>IF(+All!$F383="Florida",+All!H383,IF(+All!$H383="Florida",+All!H383,0))</f>
        <v>Kentucky</v>
      </c>
      <c r="I51" s="76" t="str">
        <f>IF(+All!$F383="Florida",+All!I383,IF(+All!$H383="Florida",+All!I383,0))</f>
        <v>SEC</v>
      </c>
      <c r="J51" s="706" t="str">
        <f>IF(+All!$F383="Florida",+All!J383,IF(+All!$H383="Florida",+All!J383,0))</f>
        <v>Florida</v>
      </c>
      <c r="K51" s="707" t="str">
        <f>IF(+All!$F383="Florida",+All!K383,IF(+All!$H383="Florida",+All!K383,0))</f>
        <v>Kentucky</v>
      </c>
      <c r="L51" s="78">
        <f>IF(+All!$F383="Florida",+All!L383,IF(+All!$H383="Florida",+All!L383,0))</f>
        <v>8.5</v>
      </c>
      <c r="M51" s="79">
        <f>IF(+All!$F383="Florida",+All!M383,IF(+All!$H383="Florida",+All!M383,0))</f>
        <v>55</v>
      </c>
      <c r="N51" s="706" t="str">
        <f>IF(+All!$F383="Florida",+All!N383,IF(+All!$H383="Florida",+All!N383,0))</f>
        <v>Kentucky</v>
      </c>
      <c r="O51" s="708">
        <f>IF(+All!$F383="Florida",+All!O383,IF(+All!$H383="Florida",+All!O383,0))</f>
        <v>20</v>
      </c>
      <c r="P51" s="708" t="str">
        <f>IF(+All!$F383="Florida",+All!P383,IF(+All!$H383="Florida",+All!P383,0))</f>
        <v>Florida</v>
      </c>
      <c r="Q51" s="707">
        <f>IF(+All!$F383="Florida",+All!Q383,IF(+All!$H383="Florida",+All!Q383,0))</f>
        <v>13</v>
      </c>
      <c r="R51" s="706" t="str">
        <f>IF(+All!$F383="Florida",+All!R383,IF(+All!$H383="Florida",+All!R383,0))</f>
        <v>Kentucky</v>
      </c>
      <c r="S51" s="708" t="str">
        <f>IF(+All!$F383="Florida",+All!S383,IF(+All!$H383="Florida",+All!S383,0))</f>
        <v>Florida</v>
      </c>
      <c r="T51" s="706" t="str">
        <f>IF(+All!$F383="Florida",+All!T383,IF(+All!$H383="Florida",+All!T383,0))</f>
        <v>Florida</v>
      </c>
      <c r="U51" s="707" t="str">
        <f>IF(+All!$F383="Florida",+All!U383,IF(+All!$H383="Florida",+All!U383,0))</f>
        <v>L</v>
      </c>
      <c r="V51" s="706">
        <f>IF(+All!$F202="Florida",+All!#REF!,IF(+All!$H202="Florida",+All!#REF!,0))</f>
        <v>0</v>
      </c>
      <c r="W51" s="707">
        <f>IF(+All!$F202="Florida",+All!#REF!,IF(+All!$H202="Florida",+All!#REF!,0))</f>
        <v>0</v>
      </c>
      <c r="X51" s="706">
        <f>IF(+All!$F202="Florida",+All!#REF!,IF(+All!$H202="Florida",+All!#REF!,0))</f>
        <v>0</v>
      </c>
      <c r="Y51" s="707">
        <f>IF(+All!$F202="Florida",+All!#REF!,IF(+All!$H202="Florida",+All!#REF!,0))</f>
        <v>0</v>
      </c>
      <c r="Z51" s="706">
        <f>IF(+All!$F202="Florida",+All!#REF!,IF(+All!$H202="Florida",+All!#REF!,0))</f>
        <v>0</v>
      </c>
      <c r="AA51" s="707">
        <f>IF(+All!$F202="Florida",+All!#REF!,IF(+All!$H202="Florida",+All!#REF!,0))</f>
        <v>0</v>
      </c>
      <c r="AB51" s="706">
        <f>IF(+All!$F202="Florida",+All!#REF!,IF(+All!$H202="Florida",+All!#REF!,0))</f>
        <v>0</v>
      </c>
      <c r="AC51" s="707">
        <f>IF(+All!$F202="Florida",+All!#REF!,IF(+All!$H202="Florida",+All!#REF!,0))</f>
        <v>0</v>
      </c>
      <c r="AD51" s="706">
        <f>IF(+All!$F202="Florida",+All!#REF!,IF(+All!$H202="Florida",+All!#REF!,0))</f>
        <v>0</v>
      </c>
      <c r="AE51" s="707">
        <f>IF(+All!$F202="Florida",+All!#REF!,IF(+All!$H202="Florida",+All!#REF!,0))</f>
        <v>0</v>
      </c>
      <c r="AF51" s="706">
        <f>IF(+All!$F202="Florida",+All!#REF!,IF(+All!$H202="Florida",+All!#REF!,0))</f>
        <v>0</v>
      </c>
      <c r="AG51" s="707">
        <f>IF(+All!$F202="Florida",+All!#REF!,IF(+All!$H202="Florida",+All!#REF!,0))</f>
        <v>0</v>
      </c>
      <c r="AH51" s="706">
        <f>IF(+All!$F202="Florida",+All!#REF!,IF(+All!$H202="Florida",+All!#REF!,0))</f>
        <v>0</v>
      </c>
      <c r="AI51" s="707">
        <f>IF(+All!$F202="Florida",+All!#REF!,IF(+All!$H202="Florida",+All!#REF!,0))</f>
        <v>0</v>
      </c>
      <c r="AJ51" s="706">
        <f>IF(+All!$F202="Florida",+All!#REF!,IF(+All!$H202="Florida",+All!#REF!,0))</f>
        <v>0</v>
      </c>
      <c r="AK51" s="707">
        <f>IF(+All!$F202="Florida",+All!#REF!,IF(+All!$H202="Florida",+All!#REF!,0))</f>
        <v>0</v>
      </c>
      <c r="AL51" s="81">
        <f>IF(+All!$F202="Florida",+All!V202,IF(+All!$H202="Florida",+All!V202,0))</f>
        <v>0</v>
      </c>
      <c r="AM51" s="82">
        <f>IF(+All!$F202="Florida",+All!W202,IF(+All!$H202="Florida",+All!W202,0))</f>
        <v>0</v>
      </c>
      <c r="AN51" s="81">
        <f>IF(+All!$F202="Florida",+All!X202,IF(+All!$H202="Florida",+All!X202,0))</f>
        <v>0</v>
      </c>
      <c r="AO51" s="83">
        <f>IF(+All!$F202="Florida",+All!Y202,IF(+All!$H202="Florida",+All!Y202,0))</f>
        <v>0</v>
      </c>
      <c r="AP51" s="84">
        <f>IF(+All!$F202="Florida",+All!Z202,IF(+All!$H202="Florida",+All!Z202,0))</f>
        <v>0</v>
      </c>
      <c r="AQ51" s="480">
        <f>IF(+All!$F202="Florida",+All!#REF!,IF(+All!$H202="Florida",+All!#REF!,0))</f>
        <v>0</v>
      </c>
      <c r="AR51" s="482">
        <f>IF(+All!$F202="Florida",+All!#REF!,IF(+All!$H202="Florida",+All!#REF!,0))</f>
        <v>0</v>
      </c>
      <c r="AS51" s="483">
        <f>IF(+All!$F202="Florida",+All!#REF!,IF(+All!$H202="Florida",+All!#REF!,0))</f>
        <v>0</v>
      </c>
      <c r="AT51" s="483">
        <f>IF(+All!$F202="Florida",+All!#REF!,IF(+All!$H202="Florida",+All!#REF!,0))</f>
        <v>0</v>
      </c>
      <c r="AU51" s="482">
        <f>IF(+All!$F202="Florida",+All!#REF!,IF(+All!$H202="Florida",+All!#REF!,0))</f>
        <v>0</v>
      </c>
      <c r="AV51" s="483">
        <f>IF(+All!$F202="Florida",+All!#REF!,IF(+All!$H202="Florida",+All!#REF!,0))</f>
        <v>0</v>
      </c>
      <c r="AW51" s="484">
        <f>IF(+All!$F202="Florida",+All!#REF!,IF(+All!$H202="Florida",+All!#REF!,0))</f>
        <v>0</v>
      </c>
      <c r="AX51" s="483">
        <f>IF(+All!$F202="Florida",+All!#REF!,IF(+All!$H202="Florida",+All!#REF!,0))</f>
        <v>0</v>
      </c>
      <c r="AY51" s="88">
        <f>IF(+All!$F202="Florida",+All!#REF!,IF(+All!$H202="Florida",+All!#REF!,0))</f>
        <v>0</v>
      </c>
      <c r="AZ51" s="89">
        <f>IF(+All!$F202="Florida",+All!#REF!,IF(+All!$H202="Florida",+All!#REF!,0))</f>
        <v>0</v>
      </c>
      <c r="BA51" s="90">
        <f>IF(+All!$F202="Florida",+All!#REF!,IF(+All!$H202="Florida",+All!#REF!,0))</f>
        <v>0</v>
      </c>
      <c r="BB51" s="90">
        <f>IF(+All!$F202="Florida",+All!#REF!,IF(+All!$H202="Florida",+All!#REF!,0))</f>
        <v>0</v>
      </c>
      <c r="BC51" s="91">
        <f>IF(+All!$F202="Florida",+All!#REF!,IF(+All!$H202="Florida",+All!#REF!,0))</f>
        <v>0</v>
      </c>
      <c r="BD51" s="482">
        <f>IF(+All!$F202="Florida",+All!#REF!,IF(+All!$H202="Florida",+All!#REF!,0))</f>
        <v>0</v>
      </c>
      <c r="BE51" s="483">
        <f>IF(+All!$F202="Florida",+All!#REF!,IF(+All!$H202="Florida",+All!#REF!,0))</f>
        <v>0</v>
      </c>
      <c r="BF51" s="483">
        <f>IF(+All!$F202="Florida",+All!#REF!,IF(+All!$H202="Florida",+All!#REF!,0))</f>
        <v>0</v>
      </c>
      <c r="BG51" s="482">
        <f>IF(+All!$F202="Florida",+All!#REF!,IF(+All!$H202="Florida",+All!#REF!,0))</f>
        <v>0</v>
      </c>
      <c r="BH51" s="483">
        <f>IF(+All!$F202="Florida",+All!#REF!,IF(+All!$H202="Florida",+All!#REF!,0))</f>
        <v>0</v>
      </c>
      <c r="BI51" s="484">
        <f>IF(+All!$F202="Florida",+All!#REF!,IF(+All!$H202="Florida",+All!#REF!,0))</f>
        <v>0</v>
      </c>
      <c r="BJ51" s="92">
        <f>IF(+All!$F202="Florida",+All!#REF!,IF(+All!$H202="Florida",+All!#REF!,0))</f>
        <v>0</v>
      </c>
      <c r="BK51" s="93">
        <f>IF(+All!$F202="Florida",+All!#REF!,IF(+All!$H202="Florida",+All!#REF!,0))</f>
        <v>0</v>
      </c>
    </row>
    <row r="52" spans="1:63" x14ac:dyDescent="0.8">
      <c r="A52" s="70">
        <f>IF(+All!$F442="Florida",+All!A442,IF(+All!$H442="Florida",+All!A442,0))</f>
        <v>6</v>
      </c>
      <c r="B52" s="480" t="str">
        <f>IF(+All!$F442="Florida",+All!B442,IF(+All!$H442="Florida",+All!B442,0))</f>
        <v>Sat</v>
      </c>
      <c r="C52" s="72">
        <f>IF(+All!$F442="Florida",+All!C442,IF(+All!$H442="Florida",+All!C442,0))</f>
        <v>44478</v>
      </c>
      <c r="D52" s="73">
        <f>IF(+All!$F442="Florida",+All!D442,IF(+All!$H442="Florida",+All!D442,0))</f>
        <v>0.5</v>
      </c>
      <c r="E52" s="707" t="str">
        <f>IF(+All!$F442="Florida",+All!E442,IF(+All!$H442="Florida",+All!E442,0))</f>
        <v>SEC</v>
      </c>
      <c r="F52" s="75" t="str">
        <f>IF(+All!$F442="Florida",+All!F442,IF(+All!$H442="Florida",+All!F442,0))</f>
        <v>Vanderbilt</v>
      </c>
      <c r="G52" s="76" t="str">
        <f>IF(+All!$F442="Florida",+All!G442,IF(+All!$H442="Florida",+All!G442,0))</f>
        <v>SEC</v>
      </c>
      <c r="H52" s="75" t="str">
        <f>IF(+All!$F442="Florida",+All!H442,IF(+All!$H442="Florida",+All!H442,0))</f>
        <v>Florida</v>
      </c>
      <c r="I52" s="76" t="str">
        <f>IF(+All!$F442="Florida",+All!I442,IF(+All!$H442="Florida",+All!I442,0))</f>
        <v>SEC</v>
      </c>
      <c r="J52" s="706" t="str">
        <f>IF(+All!$F442="Florida",+All!J442,IF(+All!$H442="Florida",+All!J442,0))</f>
        <v>Florida</v>
      </c>
      <c r="K52" s="707" t="str">
        <f>IF(+All!$F442="Florida",+All!K442,IF(+All!$H442="Florida",+All!K442,0))</f>
        <v>Vanderbilt</v>
      </c>
      <c r="L52" s="78">
        <f>IF(+All!$F442="Florida",+All!L442,IF(+All!$H442="Florida",+All!L442,0))</f>
        <v>38.5</v>
      </c>
      <c r="M52" s="79">
        <f>IF(+All!$F442="Florida",+All!M442,IF(+All!$H442="Florida",+All!M442,0))</f>
        <v>60</v>
      </c>
      <c r="N52" s="706" t="str">
        <f>IF(+All!$F442="Florida",+All!N442,IF(+All!$H442="Florida",+All!N442,0))</f>
        <v>Florida</v>
      </c>
      <c r="O52" s="708">
        <f>IF(+All!$F442="Florida",+All!O442,IF(+All!$H442="Florida",+All!O442,0))</f>
        <v>42</v>
      </c>
      <c r="P52" s="708" t="str">
        <f>IF(+All!$F442="Florida",+All!P442,IF(+All!$H442="Florida",+All!P442,0))</f>
        <v>Vanderbilt</v>
      </c>
      <c r="Q52" s="707">
        <f>IF(+All!$F442="Florida",+All!Q442,IF(+All!$H442="Florida",+All!Q442,0))</f>
        <v>0</v>
      </c>
      <c r="R52" s="706" t="str">
        <f>IF(+All!$F442="Florida",+All!R442,IF(+All!$H442="Florida",+All!R442,0))</f>
        <v>Florida</v>
      </c>
      <c r="S52" s="708" t="str">
        <f>IF(+All!$F442="Florida",+All!S442,IF(+All!$H442="Florida",+All!S442,0))</f>
        <v>Vanderbilt</v>
      </c>
      <c r="T52" s="706" t="str">
        <f>IF(+All!$F442="Florida",+All!T442,IF(+All!$H442="Florida",+All!T442,0))</f>
        <v>Florida</v>
      </c>
      <c r="U52" s="707" t="str">
        <f>IF(+All!$F442="Florida",+All!U442,IF(+All!$H442="Florida",+All!U442,0))</f>
        <v>W</v>
      </c>
      <c r="V52" s="706" t="e">
        <f>IF(+All!#REF!="Florida",+All!#REF!,IF(+All!#REF!="Florida",+All!#REF!,0))</f>
        <v>#REF!</v>
      </c>
      <c r="W52" s="707" t="e">
        <f>IF(+All!#REF!="Florida",+All!#REF!,IF(+All!#REF!="Florida",+All!#REF!,0))</f>
        <v>#REF!</v>
      </c>
      <c r="X52" s="706" t="e">
        <f>IF(+All!#REF!="Florida",+All!#REF!,IF(+All!#REF!="Florida",+All!#REF!,0))</f>
        <v>#REF!</v>
      </c>
      <c r="Y52" s="707" t="e">
        <f>IF(+All!#REF!="Florida",+All!#REF!,IF(+All!#REF!="Florida",+All!#REF!,0))</f>
        <v>#REF!</v>
      </c>
      <c r="Z52" s="706" t="e">
        <f>IF(+All!#REF!="Florida",+All!#REF!,IF(+All!#REF!="Florida",+All!#REF!,0))</f>
        <v>#REF!</v>
      </c>
      <c r="AA52" s="707" t="e">
        <f>IF(+All!#REF!="Florida",+All!#REF!,IF(+All!#REF!="Florida",+All!#REF!,0))</f>
        <v>#REF!</v>
      </c>
      <c r="AB52" s="706" t="e">
        <f>IF(+All!#REF!="Florida",+All!#REF!,IF(+All!#REF!="Florida",+All!#REF!,0))</f>
        <v>#REF!</v>
      </c>
      <c r="AC52" s="707" t="e">
        <f>IF(+All!#REF!="Florida",+All!#REF!,IF(+All!#REF!="Florida",+All!#REF!,0))</f>
        <v>#REF!</v>
      </c>
      <c r="AD52" s="706" t="e">
        <f>IF(+All!#REF!="Florida",+All!#REF!,IF(+All!#REF!="Florida",+All!#REF!,0))</f>
        <v>#REF!</v>
      </c>
      <c r="AE52" s="707" t="e">
        <f>IF(+All!#REF!="Florida",+All!#REF!,IF(+All!#REF!="Florida",+All!#REF!,0))</f>
        <v>#REF!</v>
      </c>
      <c r="AF52" s="706" t="e">
        <f>IF(+All!#REF!="Florida",+All!#REF!,IF(+All!#REF!="Florida",+All!#REF!,0))</f>
        <v>#REF!</v>
      </c>
      <c r="AG52" s="707" t="e">
        <f>IF(+All!#REF!="Florida",+All!#REF!,IF(+All!#REF!="Florida",+All!#REF!,0))</f>
        <v>#REF!</v>
      </c>
      <c r="AH52" s="706" t="e">
        <f>IF(+All!#REF!="Florida",+All!#REF!,IF(+All!#REF!="Florida",+All!#REF!,0))</f>
        <v>#REF!</v>
      </c>
      <c r="AI52" s="707" t="e">
        <f>IF(+All!#REF!="Florida",+All!#REF!,IF(+All!#REF!="Florida",+All!#REF!,0))</f>
        <v>#REF!</v>
      </c>
      <c r="AJ52" s="706" t="e">
        <f>IF(+All!#REF!="Florida",+All!#REF!,IF(+All!#REF!="Florida",+All!#REF!,0))</f>
        <v>#REF!</v>
      </c>
      <c r="AK52" s="707" t="e">
        <f>IF(+All!#REF!="Florida",+All!#REF!,IF(+All!#REF!="Florida",+All!#REF!,0))</f>
        <v>#REF!</v>
      </c>
      <c r="AL52" s="81" t="e">
        <f>IF(+All!#REF!="Florida",+All!#REF!,IF(+All!#REF!="Florida",+All!#REF!,0))</f>
        <v>#REF!</v>
      </c>
      <c r="AM52" s="82" t="e">
        <f>IF(+All!#REF!="Florida",+All!#REF!,IF(+All!#REF!="Florida",+All!#REF!,0))</f>
        <v>#REF!</v>
      </c>
      <c r="AN52" s="81" t="e">
        <f>IF(+All!#REF!="Florida",+All!#REF!,IF(+All!#REF!="Florida",+All!#REF!,0))</f>
        <v>#REF!</v>
      </c>
      <c r="AO52" s="83" t="e">
        <f>IF(+All!#REF!="Florida",+All!#REF!,IF(+All!#REF!="Florida",+All!#REF!,0))</f>
        <v>#REF!</v>
      </c>
      <c r="AP52" s="84" t="e">
        <f>IF(+All!#REF!="Florida",+All!#REF!,IF(+All!#REF!="Florida",+All!#REF!,0))</f>
        <v>#REF!</v>
      </c>
      <c r="AQ52" s="480" t="e">
        <f>IF(+All!#REF!="Florida",+All!#REF!,IF(+All!#REF!="Florida",+All!#REF!,0))</f>
        <v>#REF!</v>
      </c>
      <c r="AR52" s="482" t="e">
        <f>IF(+All!#REF!="Florida",+All!#REF!,IF(+All!#REF!="Florida",+All!#REF!,0))</f>
        <v>#REF!</v>
      </c>
      <c r="AS52" s="483" t="e">
        <f>IF(+All!#REF!="Florida",+All!#REF!,IF(+All!#REF!="Florida",+All!#REF!,0))</f>
        <v>#REF!</v>
      </c>
      <c r="AT52" s="483" t="e">
        <f>IF(+All!#REF!="Florida",+All!#REF!,IF(+All!#REF!="Florida",+All!#REF!,0))</f>
        <v>#REF!</v>
      </c>
      <c r="AU52" s="482" t="e">
        <f>IF(+All!#REF!="Florida",+All!#REF!,IF(+All!#REF!="Florida",+All!#REF!,0))</f>
        <v>#REF!</v>
      </c>
      <c r="AV52" s="483" t="e">
        <f>IF(+All!#REF!="Florida",+All!#REF!,IF(+All!#REF!="Florida",+All!#REF!,0))</f>
        <v>#REF!</v>
      </c>
      <c r="AW52" s="484" t="e">
        <f>IF(+All!#REF!="Florida",+All!#REF!,IF(+All!#REF!="Florida",+All!#REF!,0))</f>
        <v>#REF!</v>
      </c>
      <c r="AX52" s="483" t="e">
        <f>IF(+All!#REF!="Florida",+All!#REF!,IF(+All!#REF!="Florida",+All!#REF!,0))</f>
        <v>#REF!</v>
      </c>
      <c r="AY52" s="88" t="e">
        <f>IF(+All!#REF!="Florida",+All!#REF!,IF(+All!#REF!="Florida",+All!#REF!,0))</f>
        <v>#REF!</v>
      </c>
      <c r="AZ52" s="89" t="e">
        <f>IF(+All!#REF!="Florida",+All!#REF!,IF(+All!#REF!="Florida",+All!#REF!,0))</f>
        <v>#REF!</v>
      </c>
      <c r="BA52" s="90" t="e">
        <f>IF(+All!#REF!="Florida",+All!#REF!,IF(+All!#REF!="Florida",+All!#REF!,0))</f>
        <v>#REF!</v>
      </c>
      <c r="BB52" s="90" t="e">
        <f>IF(+All!#REF!="Florida",+All!#REF!,IF(+All!#REF!="Florida",+All!#REF!,0))</f>
        <v>#REF!</v>
      </c>
      <c r="BC52" s="91" t="e">
        <f>IF(+All!#REF!="Florida",+All!#REF!,IF(+All!#REF!="Florida",+All!#REF!,0))</f>
        <v>#REF!</v>
      </c>
      <c r="BD52" s="482" t="e">
        <f>IF(+All!#REF!="Florida",+All!#REF!,IF(+All!#REF!="Florida",+All!#REF!,0))</f>
        <v>#REF!</v>
      </c>
      <c r="BE52" s="483" t="e">
        <f>IF(+All!#REF!="Florida",+All!#REF!,IF(+All!#REF!="Florida",+All!#REF!,0))</f>
        <v>#REF!</v>
      </c>
      <c r="BF52" s="483" t="e">
        <f>IF(+All!#REF!="Florida",+All!#REF!,IF(+All!#REF!="Florida",+All!#REF!,0))</f>
        <v>#REF!</v>
      </c>
      <c r="BG52" s="482" t="e">
        <f>IF(+All!#REF!="Florida",+All!#REF!,IF(+All!#REF!="Florida",+All!#REF!,0))</f>
        <v>#REF!</v>
      </c>
      <c r="BH52" s="483" t="e">
        <f>IF(+All!#REF!="Florida",+All!#REF!,IF(+All!#REF!="Florida",+All!#REF!,0))</f>
        <v>#REF!</v>
      </c>
      <c r="BI52" s="484" t="e">
        <f>IF(+All!#REF!="Florida",+All!#REF!,IF(+All!#REF!="Florida",+All!#REF!,0))</f>
        <v>#REF!</v>
      </c>
      <c r="BJ52" s="92" t="e">
        <f>IF(+All!#REF!="Florida",+All!#REF!,IF(+All!#REF!="Florida",+All!#REF!,0))</f>
        <v>#REF!</v>
      </c>
      <c r="BK52" s="93" t="e">
        <f>IF(+All!#REF!="Florida",+All!#REF!,IF(+All!#REF!="Florida",+All!#REF!,0))</f>
        <v>#REF!</v>
      </c>
    </row>
    <row r="53" spans="1:63" x14ac:dyDescent="0.8">
      <c r="A53" s="70">
        <f>IF(+All!$F523="Florida",+All!A523,IF(+All!$H523="Florida",+All!A523,0))</f>
        <v>7</v>
      </c>
      <c r="B53" s="480" t="str">
        <f>IF(+All!$F523="Florida",+All!B523,IF(+All!$H523="Florida",+All!B523,0))</f>
        <v>Sat</v>
      </c>
      <c r="C53" s="72">
        <f>IF(+All!$F523="Florida",+All!C523,IF(+All!$H523="Florida",+All!C523,0))</f>
        <v>44485</v>
      </c>
      <c r="D53" s="73">
        <f>IF(+All!$F523="Florida",+All!D523,IF(+All!$H523="Florida",+All!D523,0))</f>
        <v>0.5</v>
      </c>
      <c r="E53" s="707" t="str">
        <f>IF(+All!$F523="Florida",+All!E523,IF(+All!$H523="Florida",+All!E523,0))</f>
        <v>ESPN</v>
      </c>
      <c r="F53" s="75" t="str">
        <f>IF(+All!$F523="Florida",+All!F523,IF(+All!$H523="Florida",+All!F523,0))</f>
        <v>Florida</v>
      </c>
      <c r="G53" s="76" t="str">
        <f>IF(+All!$F523="Florida",+All!G523,IF(+All!$H523="Florida",+All!G523,0))</f>
        <v>SEC</v>
      </c>
      <c r="H53" s="75" t="str">
        <f>IF(+All!$F523="Florida",+All!H523,IF(+All!$H523="Florida",+All!H523,0))</f>
        <v>LSU</v>
      </c>
      <c r="I53" s="76" t="str">
        <f>IF(+All!$F523="Florida",+All!I523,IF(+All!$H523="Florida",+All!I523,0))</f>
        <v>SEC</v>
      </c>
      <c r="J53" s="706" t="str">
        <f>IF(+All!$F523="Florida",+All!J523,IF(+All!$H523="Florida",+All!J523,0))</f>
        <v>Florida</v>
      </c>
      <c r="K53" s="707" t="str">
        <f>IF(+All!$F523="Florida",+All!K523,IF(+All!$H523="Florida",+All!K523,0))</f>
        <v>LSU</v>
      </c>
      <c r="L53" s="78">
        <f>IF(+All!$F523="Florida",+All!L523,IF(+All!$H523="Florida",+All!L523,0))</f>
        <v>11.5</v>
      </c>
      <c r="M53" s="79">
        <f>IF(+All!$F523="Florida",+All!M523,IF(+All!$H523="Florida",+All!M523,0))</f>
        <v>59</v>
      </c>
      <c r="N53" s="706" t="str">
        <f>IF(+All!$F523="Florida",+All!N523,IF(+All!$H523="Florida",+All!N523,0))</f>
        <v>LSU</v>
      </c>
      <c r="O53" s="708">
        <f>IF(+All!$F523="Florida",+All!O523,IF(+All!$H523="Florida",+All!O523,0))</f>
        <v>49</v>
      </c>
      <c r="P53" s="708" t="str">
        <f>IF(+All!$F523="Florida",+All!P523,IF(+All!$H523="Florida",+All!P523,0))</f>
        <v>Florida</v>
      </c>
      <c r="Q53" s="707">
        <f>IF(+All!$F523="Florida",+All!Q523,IF(+All!$H523="Florida",+All!Q523,0))</f>
        <v>42</v>
      </c>
      <c r="R53" s="706" t="str">
        <f>IF(+All!$F523="Florida",+All!R523,IF(+All!$H523="Florida",+All!R523,0))</f>
        <v>LSU</v>
      </c>
      <c r="S53" s="708" t="str">
        <f>IF(+All!$F523="Florida",+All!S523,IF(+All!$H523="Florida",+All!S523,0))</f>
        <v>Florida</v>
      </c>
      <c r="T53" s="706" t="str">
        <f>IF(+All!$F523="Florida",+All!T523,IF(+All!$H523="Florida",+All!T523,0))</f>
        <v>Florida</v>
      </c>
      <c r="U53" s="707" t="str">
        <f>IF(+All!$F523="Florida",+All!U523,IF(+All!$H523="Florida",+All!U523,0))</f>
        <v>L</v>
      </c>
      <c r="V53" s="706">
        <f>IF(+All!$F282="Florida",+All!#REF!,IF(+All!$H282="Florida",+All!#REF!,0))</f>
        <v>0</v>
      </c>
      <c r="W53" s="707">
        <f>IF(+All!$F282="Florida",+All!#REF!,IF(+All!$H282="Florida",+All!#REF!,0))</f>
        <v>0</v>
      </c>
      <c r="X53" s="706">
        <f>IF(+All!$F282="Florida",+All!#REF!,IF(+All!$H282="Florida",+All!#REF!,0))</f>
        <v>0</v>
      </c>
      <c r="Y53" s="707">
        <f>IF(+All!$F282="Florida",+All!#REF!,IF(+All!$H282="Florida",+All!#REF!,0))</f>
        <v>0</v>
      </c>
      <c r="Z53" s="706">
        <f>IF(+All!$F282="Florida",+All!#REF!,IF(+All!$H282="Florida",+All!#REF!,0))</f>
        <v>0</v>
      </c>
      <c r="AA53" s="707">
        <f>IF(+All!$F282="Florida",+All!#REF!,IF(+All!$H282="Florida",+All!#REF!,0))</f>
        <v>0</v>
      </c>
      <c r="AB53" s="706">
        <f>IF(+All!$F282="Florida",+All!#REF!,IF(+All!$H282="Florida",+All!#REF!,0))</f>
        <v>0</v>
      </c>
      <c r="AC53" s="707">
        <f>IF(+All!$F282="Florida",+All!#REF!,IF(+All!$H282="Florida",+All!#REF!,0))</f>
        <v>0</v>
      </c>
      <c r="AD53" s="706">
        <f>IF(+All!$F282="Florida",+All!#REF!,IF(+All!$H282="Florida",+All!#REF!,0))</f>
        <v>0</v>
      </c>
      <c r="AE53" s="707">
        <f>IF(+All!$F282="Florida",+All!#REF!,IF(+All!$H282="Florida",+All!#REF!,0))</f>
        <v>0</v>
      </c>
      <c r="AF53" s="706">
        <f>IF(+All!$F282="Florida",+All!#REF!,IF(+All!$H282="Florida",+All!#REF!,0))</f>
        <v>0</v>
      </c>
      <c r="AG53" s="707">
        <f>IF(+All!$F282="Florida",+All!#REF!,IF(+All!$H282="Florida",+All!#REF!,0))</f>
        <v>0</v>
      </c>
      <c r="AH53" s="706">
        <f>IF(+All!$F282="Florida",+All!#REF!,IF(+All!$H282="Florida",+All!#REF!,0))</f>
        <v>0</v>
      </c>
      <c r="AI53" s="707">
        <f>IF(+All!$F282="Florida",+All!#REF!,IF(+All!$H282="Florida",+All!#REF!,0))</f>
        <v>0</v>
      </c>
      <c r="AJ53" s="706">
        <f>IF(+All!$F282="Florida",+All!#REF!,IF(+All!$H282="Florida",+All!#REF!,0))</f>
        <v>0</v>
      </c>
      <c r="AK53" s="707">
        <f>IF(+All!$F282="Florida",+All!#REF!,IF(+All!$H282="Florida",+All!#REF!,0))</f>
        <v>0</v>
      </c>
      <c r="AL53" s="81">
        <f>IF(+All!$F282="Florida",+All!V282,IF(+All!$H282="Florida",+All!V282,0))</f>
        <v>0</v>
      </c>
      <c r="AM53" s="82">
        <f>IF(+All!$F282="Florida",+All!W282,IF(+All!$H282="Florida",+All!W282,0))</f>
        <v>0</v>
      </c>
      <c r="AN53" s="81">
        <f>IF(+All!$F282="Florida",+All!X282,IF(+All!$H282="Florida",+All!X282,0))</f>
        <v>0</v>
      </c>
      <c r="AO53" s="83">
        <f>IF(+All!$F282="Florida",+All!Y282,IF(+All!$H282="Florida",+All!Y282,0))</f>
        <v>0</v>
      </c>
      <c r="AP53" s="84">
        <f>IF(+All!$F282="Florida",+All!Z282,IF(+All!$H282="Florida",+All!Z282,0))</f>
        <v>0</v>
      </c>
      <c r="AQ53" s="480">
        <f>IF(+All!$F282="Florida",+All!#REF!,IF(+All!$H282="Florida",+All!#REF!,0))</f>
        <v>0</v>
      </c>
      <c r="AR53" s="482">
        <f>IF(+All!$F282="Florida",+All!#REF!,IF(+All!$H282="Florida",+All!#REF!,0))</f>
        <v>0</v>
      </c>
      <c r="AS53" s="483">
        <f>IF(+All!$F282="Florida",+All!#REF!,IF(+All!$H282="Florida",+All!#REF!,0))</f>
        <v>0</v>
      </c>
      <c r="AT53" s="483">
        <f>IF(+All!$F282="Florida",+All!#REF!,IF(+All!$H282="Florida",+All!#REF!,0))</f>
        <v>0</v>
      </c>
      <c r="AU53" s="482">
        <f>IF(+All!$F282="Florida",+All!#REF!,IF(+All!$H282="Florida",+All!#REF!,0))</f>
        <v>0</v>
      </c>
      <c r="AV53" s="483">
        <f>IF(+All!$F282="Florida",+All!#REF!,IF(+All!$H282="Florida",+All!#REF!,0))</f>
        <v>0</v>
      </c>
      <c r="AW53" s="484">
        <f>IF(+All!$F282="Florida",+All!#REF!,IF(+All!$H282="Florida",+All!#REF!,0))</f>
        <v>0</v>
      </c>
      <c r="AX53" s="483">
        <f>IF(+All!$F282="Florida",+All!#REF!,IF(+All!$H282="Florida",+All!#REF!,0))</f>
        <v>0</v>
      </c>
      <c r="AY53" s="88">
        <f>IF(+All!$F282="Florida",+All!#REF!,IF(+All!$H282="Florida",+All!#REF!,0))</f>
        <v>0</v>
      </c>
      <c r="AZ53" s="89">
        <f>IF(+All!$F282="Florida",+All!#REF!,IF(+All!$H282="Florida",+All!#REF!,0))</f>
        <v>0</v>
      </c>
      <c r="BA53" s="90">
        <f>IF(+All!$F282="Florida",+All!#REF!,IF(+All!$H282="Florida",+All!#REF!,0))</f>
        <v>0</v>
      </c>
      <c r="BB53" s="90">
        <f>IF(+All!$F282="Florida",+All!#REF!,IF(+All!$H282="Florida",+All!#REF!,0))</f>
        <v>0</v>
      </c>
      <c r="BC53" s="91">
        <f>IF(+All!$F282="Florida",+All!#REF!,IF(+All!$H282="Florida",+All!#REF!,0))</f>
        <v>0</v>
      </c>
      <c r="BD53" s="482">
        <f>IF(+All!$F282="Florida",+All!#REF!,IF(+All!$H282="Florida",+All!#REF!,0))</f>
        <v>0</v>
      </c>
      <c r="BE53" s="483">
        <f>IF(+All!$F282="Florida",+All!#REF!,IF(+All!$H282="Florida",+All!#REF!,0))</f>
        <v>0</v>
      </c>
      <c r="BF53" s="483">
        <f>IF(+All!$F282="Florida",+All!#REF!,IF(+All!$H282="Florida",+All!#REF!,0))</f>
        <v>0</v>
      </c>
      <c r="BG53" s="482">
        <f>IF(+All!$F282="Florida",+All!#REF!,IF(+All!$H282="Florida",+All!#REF!,0))</f>
        <v>0</v>
      </c>
      <c r="BH53" s="483">
        <f>IF(+All!$F282="Florida",+All!#REF!,IF(+All!$H282="Florida",+All!#REF!,0))</f>
        <v>0</v>
      </c>
      <c r="BI53" s="484">
        <f>IF(+All!$F282="Florida",+All!#REF!,IF(+All!$H282="Florida",+All!#REF!,0))</f>
        <v>0</v>
      </c>
      <c r="BJ53" s="92">
        <f>IF(+All!$F282="Florida",+All!#REF!,IF(+All!$H282="Florida",+All!#REF!,0))</f>
        <v>0</v>
      </c>
      <c r="BK53" s="93">
        <f>IF(+All!$F282="Florida",+All!#REF!,IF(+All!$H282="Florida",+All!#REF!,0))</f>
        <v>0</v>
      </c>
    </row>
    <row r="54" spans="1:63" x14ac:dyDescent="0.8">
      <c r="A54" s="70">
        <f>IF(+All!$F614="Florida",+All!A614,IF(+All!$H614="Florida",+All!A614,0))</f>
        <v>8</v>
      </c>
      <c r="B54" s="480" t="str">
        <f>IF(+All!$F614="Florida",+All!B614,IF(+All!$H614="Florida",+All!B614,0))</f>
        <v>Sat</v>
      </c>
      <c r="C54" s="72">
        <f>IF(+All!$F614="Florida",+All!C614,IF(+All!$H614="Florida",+All!C614,0))</f>
        <v>44492</v>
      </c>
      <c r="D54" s="73">
        <f>IF(+All!$F614="Florida",+All!D614,IF(+All!$H614="Florida",+All!D614,0))</f>
        <v>0</v>
      </c>
      <c r="E54" s="707">
        <f>IF(+All!$F614="Florida",+All!E614,IF(+All!$H614="Florida",+All!E614,0))</f>
        <v>0</v>
      </c>
      <c r="F54" s="75" t="str">
        <f>IF(+All!$F614="Florida",+All!F614,IF(+All!$H614="Florida",+All!F614,0))</f>
        <v>Florida</v>
      </c>
      <c r="G54" s="76" t="str">
        <f>IF(+All!$F614="Florida",+All!G614,IF(+All!$H614="Florida",+All!G614,0))</f>
        <v>SEC</v>
      </c>
      <c r="H54" s="75" t="str">
        <f>IF(+All!$F614="Florida",+All!H614,IF(+All!$H614="Florida",+All!H614,0))</f>
        <v>Open</v>
      </c>
      <c r="I54" s="76" t="str">
        <f>IF(+All!$F614="Florida",+All!I614,IF(+All!$H614="Florida",+All!I614,0))</f>
        <v>ZZZ</v>
      </c>
      <c r="J54" s="706">
        <f>IF(+All!$F614="Florida",+All!J614,IF(+All!$H614="Florida",+All!J614,0))</f>
        <v>0</v>
      </c>
      <c r="K54" s="707" t="str">
        <f>IF(+All!$F614="Florida",+All!K614,IF(+All!$H614="Florida",+All!K614,0))</f>
        <v>Florida</v>
      </c>
      <c r="L54" s="78">
        <f>IF(+All!$F614="Florida",+All!L614,IF(+All!$H614="Florida",+All!L614,0))</f>
        <v>0</v>
      </c>
      <c r="M54" s="79">
        <f>IF(+All!$F614="Florida",+All!M614,IF(+All!$H614="Florida",+All!M614,0))</f>
        <v>0</v>
      </c>
      <c r="N54" s="706">
        <f>IF(+All!$F614="Florida",+All!N614,IF(+All!$H614="Florida",+All!N614,0))</f>
        <v>0</v>
      </c>
      <c r="O54" s="708">
        <f>IF(+All!$F614="Florida",+All!O614,IF(+All!$H614="Florida",+All!O614,0))</f>
        <v>0</v>
      </c>
      <c r="P54" s="708">
        <f>IF(+All!$F614="Florida",+All!P614,IF(+All!$H614="Florida",+All!P614,0))</f>
        <v>0</v>
      </c>
      <c r="Q54" s="707">
        <f>IF(+All!$F614="Florida",+All!Q614,IF(+All!$H614="Florida",+All!Q614,0))</f>
        <v>0</v>
      </c>
      <c r="R54" s="706">
        <f>IF(+All!$F614="Florida",+All!R614,IF(+All!$H614="Florida",+All!R614,0))</f>
        <v>0</v>
      </c>
      <c r="S54" s="708">
        <f>IF(+All!$F614="Florida",+All!S614,IF(+All!$H614="Florida",+All!S614,0))</f>
        <v>0</v>
      </c>
      <c r="T54" s="706">
        <f>IF(+All!$F614="Florida",+All!T614,IF(+All!$H614="Florida",+All!T614,0))</f>
        <v>0</v>
      </c>
      <c r="U54" s="707">
        <f>IF(+All!$F614="Florida",+All!U614,IF(+All!$H614="Florida",+All!U614,0))</f>
        <v>0</v>
      </c>
      <c r="V54" s="706">
        <f>IF(+All!$F338="Florida",+All!#REF!,IF(+All!$H338="Florida",+All!#REF!,0))</f>
        <v>0</v>
      </c>
      <c r="W54" s="707">
        <f>IF(+All!$F338="Florida",+All!#REF!,IF(+All!$H338="Florida",+All!#REF!,0))</f>
        <v>0</v>
      </c>
      <c r="X54" s="706">
        <f>IF(+All!$F338="Florida",+All!#REF!,IF(+All!$H338="Florida",+All!#REF!,0))</f>
        <v>0</v>
      </c>
      <c r="Y54" s="707">
        <f>IF(+All!$F338="Florida",+All!#REF!,IF(+All!$H338="Florida",+All!#REF!,0))</f>
        <v>0</v>
      </c>
      <c r="Z54" s="706">
        <f>IF(+All!$F338="Florida",+All!#REF!,IF(+All!$H338="Florida",+All!#REF!,0))</f>
        <v>0</v>
      </c>
      <c r="AA54" s="707">
        <f>IF(+All!$F338="Florida",+All!#REF!,IF(+All!$H338="Florida",+All!#REF!,0))</f>
        <v>0</v>
      </c>
      <c r="AB54" s="706">
        <f>IF(+All!$F338="Florida",+All!#REF!,IF(+All!$H338="Florida",+All!#REF!,0))</f>
        <v>0</v>
      </c>
      <c r="AC54" s="707">
        <f>IF(+All!$F338="Florida",+All!#REF!,IF(+All!$H338="Florida",+All!#REF!,0))</f>
        <v>0</v>
      </c>
      <c r="AD54" s="706">
        <f>IF(+All!$F338="Florida",+All!#REF!,IF(+All!$H338="Florida",+All!#REF!,0))</f>
        <v>0</v>
      </c>
      <c r="AE54" s="707">
        <f>IF(+All!$F338="Florida",+All!#REF!,IF(+All!$H338="Florida",+All!#REF!,0))</f>
        <v>0</v>
      </c>
      <c r="AF54" s="706">
        <f>IF(+All!$F338="Florida",+All!#REF!,IF(+All!$H338="Florida",+All!#REF!,0))</f>
        <v>0</v>
      </c>
      <c r="AG54" s="707">
        <f>IF(+All!$F338="Florida",+All!#REF!,IF(+All!$H338="Florida",+All!#REF!,0))</f>
        <v>0</v>
      </c>
      <c r="AH54" s="706">
        <f>IF(+All!$F338="Florida",+All!#REF!,IF(+All!$H338="Florida",+All!#REF!,0))</f>
        <v>0</v>
      </c>
      <c r="AI54" s="707">
        <f>IF(+All!$F338="Florida",+All!#REF!,IF(+All!$H338="Florida",+All!#REF!,0))</f>
        <v>0</v>
      </c>
      <c r="AJ54" s="706">
        <f>IF(+All!$F338="Florida",+All!#REF!,IF(+All!$H338="Florida",+All!#REF!,0))</f>
        <v>0</v>
      </c>
      <c r="AK54" s="707">
        <f>IF(+All!$F338="Florida",+All!#REF!,IF(+All!$H338="Florida",+All!#REF!,0))</f>
        <v>0</v>
      </c>
      <c r="AL54" s="81">
        <f>IF(+All!$F338="Florida",+All!V338,IF(+All!$H338="Florida",+All!V338,0))</f>
        <v>0</v>
      </c>
      <c r="AM54" s="82">
        <f>IF(+All!$F338="Florida",+All!W338,IF(+All!$H338="Florida",+All!W338,0))</f>
        <v>0</v>
      </c>
      <c r="AN54" s="81">
        <f>IF(+All!$F338="Florida",+All!X338,IF(+All!$H338="Florida",+All!X338,0))</f>
        <v>0</v>
      </c>
      <c r="AO54" s="83">
        <f>IF(+All!$F338="Florida",+All!Y338,IF(+All!$H338="Florida",+All!Y338,0))</f>
        <v>0</v>
      </c>
      <c r="AP54" s="84">
        <f>IF(+All!$F338="Florida",+All!Z338,IF(+All!$H338="Florida",+All!Z338,0))</f>
        <v>0</v>
      </c>
      <c r="AQ54" s="480">
        <f>IF(+All!$F338="Florida",+All!#REF!,IF(+All!$H338="Florida",+All!#REF!,0))</f>
        <v>0</v>
      </c>
      <c r="AR54" s="482">
        <f>IF(+All!$F338="Florida",+All!#REF!,IF(+All!$H338="Florida",+All!#REF!,0))</f>
        <v>0</v>
      </c>
      <c r="AS54" s="483">
        <f>IF(+All!$F338="Florida",+All!#REF!,IF(+All!$H338="Florida",+All!#REF!,0))</f>
        <v>0</v>
      </c>
      <c r="AT54" s="483">
        <f>IF(+All!$F338="Florida",+All!#REF!,IF(+All!$H338="Florida",+All!#REF!,0))</f>
        <v>0</v>
      </c>
      <c r="AU54" s="482">
        <f>IF(+All!$F338="Florida",+All!#REF!,IF(+All!$H338="Florida",+All!#REF!,0))</f>
        <v>0</v>
      </c>
      <c r="AV54" s="483">
        <f>IF(+All!$F338="Florida",+All!#REF!,IF(+All!$H338="Florida",+All!#REF!,0))</f>
        <v>0</v>
      </c>
      <c r="AW54" s="484">
        <f>IF(+All!$F338="Florida",+All!#REF!,IF(+All!$H338="Florida",+All!#REF!,0))</f>
        <v>0</v>
      </c>
      <c r="AX54" s="483">
        <f>IF(+All!$F338="Florida",+All!#REF!,IF(+All!$H338="Florida",+All!#REF!,0))</f>
        <v>0</v>
      </c>
      <c r="AY54" s="88">
        <f>IF(+All!$F338="Florida",+All!#REF!,IF(+All!$H338="Florida",+All!#REF!,0))</f>
        <v>0</v>
      </c>
      <c r="AZ54" s="89">
        <f>IF(+All!$F338="Florida",+All!#REF!,IF(+All!$H338="Florida",+All!#REF!,0))</f>
        <v>0</v>
      </c>
      <c r="BA54" s="90">
        <f>IF(+All!$F338="Florida",+All!#REF!,IF(+All!$H338="Florida",+All!#REF!,0))</f>
        <v>0</v>
      </c>
      <c r="BB54" s="90">
        <f>IF(+All!$F338="Florida",+All!#REF!,IF(+All!$H338="Florida",+All!#REF!,0))</f>
        <v>0</v>
      </c>
      <c r="BC54" s="91">
        <f>IF(+All!$F338="Florida",+All!#REF!,IF(+All!$H338="Florida",+All!#REF!,0))</f>
        <v>0</v>
      </c>
      <c r="BD54" s="482">
        <f>IF(+All!$F338="Florida",+All!#REF!,IF(+All!$H338="Florida",+All!#REF!,0))</f>
        <v>0</v>
      </c>
      <c r="BE54" s="483">
        <f>IF(+All!$F338="Florida",+All!#REF!,IF(+All!$H338="Florida",+All!#REF!,0))</f>
        <v>0</v>
      </c>
      <c r="BF54" s="483">
        <f>IF(+All!$F338="Florida",+All!#REF!,IF(+All!$H338="Florida",+All!#REF!,0))</f>
        <v>0</v>
      </c>
      <c r="BG54" s="482">
        <f>IF(+All!$F338="Florida",+All!#REF!,IF(+All!$H338="Florida",+All!#REF!,0))</f>
        <v>0</v>
      </c>
      <c r="BH54" s="483">
        <f>IF(+All!$F338="Florida",+All!#REF!,IF(+All!$H338="Florida",+All!#REF!,0))</f>
        <v>0</v>
      </c>
      <c r="BI54" s="484">
        <f>IF(+All!$F338="Florida",+All!#REF!,IF(+All!$H338="Florida",+All!#REF!,0))</f>
        <v>0</v>
      </c>
      <c r="BJ54" s="92">
        <f>IF(+All!$F338="Florida",+All!#REF!,IF(+All!$H338="Florida",+All!#REF!,0))</f>
        <v>0</v>
      </c>
      <c r="BK54" s="93">
        <f>IF(+All!$F338="Florida",+All!#REF!,IF(+All!$H338="Florida",+All!#REF!,0))</f>
        <v>0</v>
      </c>
    </row>
    <row r="55" spans="1:63" x14ac:dyDescent="0.8">
      <c r="A55" s="70">
        <f>IF(+All!$F682="Florida",+All!A682,IF(+All!$H682="Florida",+All!A682,0))</f>
        <v>9</v>
      </c>
      <c r="B55" s="480" t="str">
        <f>IF(+All!$F682="Florida",+All!B682,IF(+All!$H682="Florida",+All!B682,0))</f>
        <v>Sat</v>
      </c>
      <c r="C55" s="72">
        <f>IF(+All!$F682="Florida",+All!C682,IF(+All!$H682="Florida",+All!C682,0))</f>
        <v>44499</v>
      </c>
      <c r="D55" s="73">
        <f>IF(+All!$F682="Florida",+All!D682,IF(+All!$H682="Florida",+All!D682,0))</f>
        <v>0.64583333333333337</v>
      </c>
      <c r="E55" s="707" t="str">
        <f>IF(+All!$F682="Florida",+All!E682,IF(+All!$H682="Florida",+All!E682,0))</f>
        <v>CBS</v>
      </c>
      <c r="F55" s="75" t="str">
        <f>IF(+All!$F682="Florida",+All!F682,IF(+All!$H682="Florida",+All!F682,0))</f>
        <v>Georgia</v>
      </c>
      <c r="G55" s="76" t="str">
        <f>IF(+All!$F682="Florida",+All!G682,IF(+All!$H682="Florida",+All!G682,0))</f>
        <v>SEC</v>
      </c>
      <c r="H55" s="75" t="str">
        <f>IF(+All!$F682="Florida",+All!H682,IF(+All!$H682="Florida",+All!H682,0))</f>
        <v>Florida</v>
      </c>
      <c r="I55" s="76" t="str">
        <f>IF(+All!$F682="Florida",+All!I682,IF(+All!$H682="Florida",+All!I682,0))</f>
        <v>SEC</v>
      </c>
      <c r="J55" s="706" t="str">
        <f>IF(+All!$F682="Florida",+All!J682,IF(+All!$H682="Florida",+All!J682,0))</f>
        <v>Georgia</v>
      </c>
      <c r="K55" s="707" t="str">
        <f>IF(+All!$F682="Florida",+All!K682,IF(+All!$H682="Florida",+All!K682,0))</f>
        <v>Florida</v>
      </c>
      <c r="L55" s="78">
        <f>IF(+All!$F682="Florida",+All!L682,IF(+All!$H682="Florida",+All!L682,0))</f>
        <v>14.5</v>
      </c>
      <c r="M55" s="79">
        <f>IF(+All!$F682="Florida",+All!M682,IF(+All!$H682="Florida",+All!M682,0))</f>
        <v>50.5</v>
      </c>
      <c r="N55" s="706" t="str">
        <f>IF(+All!$F682="Florida",+All!N682,IF(+All!$H682="Florida",+All!N682,0))</f>
        <v>Georgia</v>
      </c>
      <c r="O55" s="708">
        <f>IF(+All!$F682="Florida",+All!O682,IF(+All!$H682="Florida",+All!O682,0))</f>
        <v>34</v>
      </c>
      <c r="P55" s="708" t="str">
        <f>IF(+All!$F682="Florida",+All!P682,IF(+All!$H682="Florida",+All!P682,0))</f>
        <v>Florida</v>
      </c>
      <c r="Q55" s="707">
        <f>IF(+All!$F682="Florida",+All!Q682,IF(+All!$H682="Florida",+All!Q682,0))</f>
        <v>7</v>
      </c>
      <c r="R55" s="706" t="str">
        <f>IF(+All!$F682="Florida",+All!R682,IF(+All!$H682="Florida",+All!R682,0))</f>
        <v>Georgia</v>
      </c>
      <c r="S55" s="708" t="str">
        <f>IF(+All!$F682="Florida",+All!S682,IF(+All!$H682="Florida",+All!S682,0))</f>
        <v>Florida</v>
      </c>
      <c r="T55" s="706" t="str">
        <f>IF(+All!$F682="Florida",+All!T682,IF(+All!$H682="Florida",+All!T682,0))</f>
        <v>Georgia</v>
      </c>
      <c r="U55" s="707" t="str">
        <f>IF(+All!$F682="Florida",+All!U682,IF(+All!$H682="Florida",+All!U682,0))</f>
        <v>W</v>
      </c>
      <c r="V55" s="706" t="e">
        <f>IF(+All!#REF!="Florida",+All!#REF!,IF(+All!#REF!="Florida",+All!#REF!,0))</f>
        <v>#REF!</v>
      </c>
      <c r="W55" s="707" t="e">
        <f>IF(+All!#REF!="Florida",+All!#REF!,IF(+All!#REF!="Florida",+All!#REF!,0))</f>
        <v>#REF!</v>
      </c>
      <c r="X55" s="706" t="e">
        <f>IF(+All!#REF!="Florida",+All!#REF!,IF(+All!#REF!="Florida",+All!#REF!,0))</f>
        <v>#REF!</v>
      </c>
      <c r="Y55" s="707" t="e">
        <f>IF(+All!#REF!="Florida",+All!#REF!,IF(+All!#REF!="Florida",+All!#REF!,0))</f>
        <v>#REF!</v>
      </c>
      <c r="Z55" s="706" t="e">
        <f>IF(+All!#REF!="Florida",+All!#REF!,IF(+All!#REF!="Florida",+All!#REF!,0))</f>
        <v>#REF!</v>
      </c>
      <c r="AA55" s="707" t="e">
        <f>IF(+All!#REF!="Florida",+All!#REF!,IF(+All!#REF!="Florida",+All!#REF!,0))</f>
        <v>#REF!</v>
      </c>
      <c r="AB55" s="706" t="e">
        <f>IF(+All!#REF!="Florida",+All!#REF!,IF(+All!#REF!="Florida",+All!#REF!,0))</f>
        <v>#REF!</v>
      </c>
      <c r="AC55" s="707" t="e">
        <f>IF(+All!#REF!="Florida",+All!#REF!,IF(+All!#REF!="Florida",+All!#REF!,0))</f>
        <v>#REF!</v>
      </c>
      <c r="AD55" s="706" t="e">
        <f>IF(+All!#REF!="Florida",+All!#REF!,IF(+All!#REF!="Florida",+All!#REF!,0))</f>
        <v>#REF!</v>
      </c>
      <c r="AE55" s="707" t="e">
        <f>IF(+All!#REF!="Florida",+All!#REF!,IF(+All!#REF!="Florida",+All!#REF!,0))</f>
        <v>#REF!</v>
      </c>
      <c r="AF55" s="706" t="e">
        <f>IF(+All!#REF!="Florida",+All!#REF!,IF(+All!#REF!="Florida",+All!#REF!,0))</f>
        <v>#REF!</v>
      </c>
      <c r="AG55" s="707" t="e">
        <f>IF(+All!#REF!="Florida",+All!#REF!,IF(+All!#REF!="Florida",+All!#REF!,0))</f>
        <v>#REF!</v>
      </c>
      <c r="AH55" s="706" t="e">
        <f>IF(+All!#REF!="Florida",+All!#REF!,IF(+All!#REF!="Florida",+All!#REF!,0))</f>
        <v>#REF!</v>
      </c>
      <c r="AI55" s="707" t="e">
        <f>IF(+All!#REF!="Florida",+All!#REF!,IF(+All!#REF!="Florida",+All!#REF!,0))</f>
        <v>#REF!</v>
      </c>
      <c r="AJ55" s="706" t="e">
        <f>IF(+All!#REF!="Florida",+All!#REF!,IF(+All!#REF!="Florida",+All!#REF!,0))</f>
        <v>#REF!</v>
      </c>
      <c r="AK55" s="707" t="e">
        <f>IF(+All!#REF!="Florida",+All!#REF!,IF(+All!#REF!="Florida",+All!#REF!,0))</f>
        <v>#REF!</v>
      </c>
      <c r="AL55" s="81" t="e">
        <f>IF(+All!#REF!="Florida",+All!#REF!,IF(+All!#REF!="Florida",+All!#REF!,0))</f>
        <v>#REF!</v>
      </c>
      <c r="AM55" s="82" t="e">
        <f>IF(+All!#REF!="Florida",+All!#REF!,IF(+All!#REF!="Florida",+All!#REF!,0))</f>
        <v>#REF!</v>
      </c>
      <c r="AN55" s="81" t="e">
        <f>IF(+All!#REF!="Florida",+All!#REF!,IF(+All!#REF!="Florida",+All!#REF!,0))</f>
        <v>#REF!</v>
      </c>
      <c r="AO55" s="83" t="e">
        <f>IF(+All!#REF!="Florida",+All!#REF!,IF(+All!#REF!="Florida",+All!#REF!,0))</f>
        <v>#REF!</v>
      </c>
      <c r="AP55" s="84" t="e">
        <f>IF(+All!#REF!="Florida",+All!#REF!,IF(+All!#REF!="Florida",+All!#REF!,0))</f>
        <v>#REF!</v>
      </c>
      <c r="AQ55" s="480" t="e">
        <f>IF(+All!#REF!="Florida",+All!#REF!,IF(+All!#REF!="Florida",+All!#REF!,0))</f>
        <v>#REF!</v>
      </c>
      <c r="AR55" s="482" t="e">
        <f>IF(+All!#REF!="Florida",+All!#REF!,IF(+All!#REF!="Florida",+All!#REF!,0))</f>
        <v>#REF!</v>
      </c>
      <c r="AS55" s="483" t="e">
        <f>IF(+All!#REF!="Florida",+All!#REF!,IF(+All!#REF!="Florida",+All!#REF!,0))</f>
        <v>#REF!</v>
      </c>
      <c r="AT55" s="483" t="e">
        <f>IF(+All!#REF!="Florida",+All!#REF!,IF(+All!#REF!="Florida",+All!#REF!,0))</f>
        <v>#REF!</v>
      </c>
      <c r="AU55" s="482" t="e">
        <f>IF(+All!#REF!="Florida",+All!#REF!,IF(+All!#REF!="Florida",+All!#REF!,0))</f>
        <v>#REF!</v>
      </c>
      <c r="AV55" s="483" t="e">
        <f>IF(+All!#REF!="Florida",+All!#REF!,IF(+All!#REF!="Florida",+All!#REF!,0))</f>
        <v>#REF!</v>
      </c>
      <c r="AW55" s="484" t="e">
        <f>IF(+All!#REF!="Florida",+All!#REF!,IF(+All!#REF!="Florida",+All!#REF!,0))</f>
        <v>#REF!</v>
      </c>
      <c r="AX55" s="483" t="e">
        <f>IF(+All!#REF!="Florida",+All!#REF!,IF(+All!#REF!="Florida",+All!#REF!,0))</f>
        <v>#REF!</v>
      </c>
      <c r="AY55" s="88" t="e">
        <f>IF(+All!#REF!="Florida",+All!#REF!,IF(+All!#REF!="Florida",+All!#REF!,0))</f>
        <v>#REF!</v>
      </c>
      <c r="AZ55" s="89" t="e">
        <f>IF(+All!#REF!="Florida",+All!#REF!,IF(+All!#REF!="Florida",+All!#REF!,0))</f>
        <v>#REF!</v>
      </c>
      <c r="BA55" s="90" t="e">
        <f>IF(+All!#REF!="Florida",+All!#REF!,IF(+All!#REF!="Florida",+All!#REF!,0))</f>
        <v>#REF!</v>
      </c>
      <c r="BB55" s="90" t="e">
        <f>IF(+All!#REF!="Florida",+All!#REF!,IF(+All!#REF!="Florida",+All!#REF!,0))</f>
        <v>#REF!</v>
      </c>
      <c r="BC55" s="91" t="e">
        <f>IF(+All!#REF!="Florida",+All!#REF!,IF(+All!#REF!="Florida",+All!#REF!,0))</f>
        <v>#REF!</v>
      </c>
      <c r="BD55" s="482" t="e">
        <f>IF(+All!#REF!="Florida",+All!#REF!,IF(+All!#REF!="Florida",+All!#REF!,0))</f>
        <v>#REF!</v>
      </c>
      <c r="BE55" s="483" t="e">
        <f>IF(+All!#REF!="Florida",+All!#REF!,IF(+All!#REF!="Florida",+All!#REF!,0))</f>
        <v>#REF!</v>
      </c>
      <c r="BF55" s="483" t="e">
        <f>IF(+All!#REF!="Florida",+All!#REF!,IF(+All!#REF!="Florida",+All!#REF!,0))</f>
        <v>#REF!</v>
      </c>
      <c r="BG55" s="482" t="e">
        <f>IF(+All!#REF!="Florida",+All!#REF!,IF(+All!#REF!="Florida",+All!#REF!,0))</f>
        <v>#REF!</v>
      </c>
      <c r="BH55" s="483" t="e">
        <f>IF(+All!#REF!="Florida",+All!#REF!,IF(+All!#REF!="Florida",+All!#REF!,0))</f>
        <v>#REF!</v>
      </c>
      <c r="BI55" s="484" t="e">
        <f>IF(+All!#REF!="Florida",+All!#REF!,IF(+All!#REF!="Florida",+All!#REF!,0))</f>
        <v>#REF!</v>
      </c>
      <c r="BJ55" s="92" t="e">
        <f>IF(+All!#REF!="Florida",+All!#REF!,IF(+All!#REF!="Florida",+All!#REF!,0))</f>
        <v>#REF!</v>
      </c>
      <c r="BK55" s="93" t="e">
        <f>IF(+All!#REF!="Florida",+All!#REF!,IF(+All!#REF!="Florida",+All!#REF!,0))</f>
        <v>#REF!</v>
      </c>
    </row>
    <row r="56" spans="1:63" x14ac:dyDescent="0.8">
      <c r="A56" s="70">
        <f>IF(+All!$F767="Florida",+All!A767,IF(+All!$H767="Florida",+All!A767,0))</f>
        <v>10</v>
      </c>
      <c r="B56" s="480" t="str">
        <f>IF(+All!$F767="Florida",+All!B767,IF(+All!$H767="Florida",+All!B767,0))</f>
        <v>Sat</v>
      </c>
      <c r="C56" s="72">
        <f>IF(+All!$F767="Florida",+All!C767,IF(+All!$H767="Florida",+All!C767,0))</f>
        <v>44506</v>
      </c>
      <c r="D56" s="73">
        <f>IF(+All!$F767="Florida",+All!D767,IF(+All!$H767="Florida",+All!D767,0))</f>
        <v>0.8125</v>
      </c>
      <c r="E56" s="707" t="str">
        <f>IF(+All!$F767="Florida",+All!E767,IF(+All!$H767="Florida",+All!E767,0))</f>
        <v>SEC</v>
      </c>
      <c r="F56" s="75" t="str">
        <f>IF(+All!$F767="Florida",+All!F767,IF(+All!$H767="Florida",+All!F767,0))</f>
        <v>Florida</v>
      </c>
      <c r="G56" s="76" t="str">
        <f>IF(+All!$F767="Florida",+All!G767,IF(+All!$H767="Florida",+All!G767,0))</f>
        <v>SEC</v>
      </c>
      <c r="H56" s="75" t="str">
        <f>IF(+All!$F767="Florida",+All!H767,IF(+All!$H767="Florida",+All!H767,0))</f>
        <v>South Carolina</v>
      </c>
      <c r="I56" s="76" t="str">
        <f>IF(+All!$F767="Florida",+All!I767,IF(+All!$H767="Florida",+All!I767,0))</f>
        <v>SEC</v>
      </c>
      <c r="J56" s="706" t="str">
        <f>IF(+All!$F767="Florida",+All!J767,IF(+All!$H767="Florida",+All!J767,0))</f>
        <v>Florida</v>
      </c>
      <c r="K56" s="707" t="str">
        <f>IF(+All!$F767="Florida",+All!K767,IF(+All!$H767="Florida",+All!K767,0))</f>
        <v>South Carolina</v>
      </c>
      <c r="L56" s="78">
        <f>IF(+All!$F767="Florida",+All!L767,IF(+All!$H767="Florida",+All!L767,0))</f>
        <v>19</v>
      </c>
      <c r="M56" s="79">
        <f>IF(+All!$F767="Florida",+All!M767,IF(+All!$H767="Florida",+All!M767,0))</f>
        <v>52.5</v>
      </c>
      <c r="N56" s="706" t="str">
        <f>IF(+All!$F767="Florida",+All!N767,IF(+All!$H767="Florida",+All!N767,0))</f>
        <v>South Carolina</v>
      </c>
      <c r="O56" s="708">
        <f>IF(+All!$F767="Florida",+All!O767,IF(+All!$H767="Florida",+All!O767,0))</f>
        <v>40</v>
      </c>
      <c r="P56" s="708" t="str">
        <f>IF(+All!$F767="Florida",+All!P767,IF(+All!$H767="Florida",+All!P767,0))</f>
        <v>Florida</v>
      </c>
      <c r="Q56" s="707">
        <f>IF(+All!$F767="Florida",+All!Q767,IF(+All!$H767="Florida",+All!Q767,0))</f>
        <v>17</v>
      </c>
      <c r="R56" s="706" t="str">
        <f>IF(+All!$F767="Florida",+All!R767,IF(+All!$H767="Florida",+All!R767,0))</f>
        <v>South Carolina</v>
      </c>
      <c r="S56" s="708" t="str">
        <f>IF(+All!$F767="Florida",+All!S767,IF(+All!$H767="Florida",+All!S767,0))</f>
        <v>Florida</v>
      </c>
      <c r="T56" s="706" t="str">
        <f>IF(+All!$F767="Florida",+All!T767,IF(+All!$H767="Florida",+All!T767,0))</f>
        <v>South Carolina</v>
      </c>
      <c r="U56" s="707" t="str">
        <f>IF(+All!$F767="Florida",+All!U767,IF(+All!$H767="Florida",+All!U767,0))</f>
        <v>W</v>
      </c>
      <c r="V56" s="706" t="e">
        <f>IF(+All!#REF!="Florida",+All!#REF!,IF(+All!#REF!="Florida",+All!#REF!,0))</f>
        <v>#REF!</v>
      </c>
      <c r="W56" s="707" t="e">
        <f>IF(+All!#REF!="Florida",+All!#REF!,IF(+All!#REF!="Florida",+All!#REF!,0))</f>
        <v>#REF!</v>
      </c>
      <c r="X56" s="706" t="e">
        <f>IF(+All!#REF!="Florida",+All!#REF!,IF(+All!#REF!="Florida",+All!#REF!,0))</f>
        <v>#REF!</v>
      </c>
      <c r="Y56" s="707" t="e">
        <f>IF(+All!#REF!="Florida",+All!#REF!,IF(+All!#REF!="Florida",+All!#REF!,0))</f>
        <v>#REF!</v>
      </c>
      <c r="Z56" s="706" t="e">
        <f>IF(+All!#REF!="Florida",+All!#REF!,IF(+All!#REF!="Florida",+All!#REF!,0))</f>
        <v>#REF!</v>
      </c>
      <c r="AA56" s="707" t="e">
        <f>IF(+All!#REF!="Florida",+All!#REF!,IF(+All!#REF!="Florida",+All!#REF!,0))</f>
        <v>#REF!</v>
      </c>
      <c r="AB56" s="706" t="e">
        <f>IF(+All!#REF!="Florida",+All!#REF!,IF(+All!#REF!="Florida",+All!#REF!,0))</f>
        <v>#REF!</v>
      </c>
      <c r="AC56" s="707" t="e">
        <f>IF(+All!#REF!="Florida",+All!#REF!,IF(+All!#REF!="Florida",+All!#REF!,0))</f>
        <v>#REF!</v>
      </c>
      <c r="AD56" s="706" t="e">
        <f>IF(+All!#REF!="Florida",+All!#REF!,IF(+All!#REF!="Florida",+All!#REF!,0))</f>
        <v>#REF!</v>
      </c>
      <c r="AE56" s="707" t="e">
        <f>IF(+All!#REF!="Florida",+All!#REF!,IF(+All!#REF!="Florida",+All!#REF!,0))</f>
        <v>#REF!</v>
      </c>
      <c r="AF56" s="706" t="e">
        <f>IF(+All!#REF!="Florida",+All!#REF!,IF(+All!#REF!="Florida",+All!#REF!,0))</f>
        <v>#REF!</v>
      </c>
      <c r="AG56" s="707" t="e">
        <f>IF(+All!#REF!="Florida",+All!#REF!,IF(+All!#REF!="Florida",+All!#REF!,0))</f>
        <v>#REF!</v>
      </c>
      <c r="AH56" s="706" t="e">
        <f>IF(+All!#REF!="Florida",+All!#REF!,IF(+All!#REF!="Florida",+All!#REF!,0))</f>
        <v>#REF!</v>
      </c>
      <c r="AI56" s="707" t="e">
        <f>IF(+All!#REF!="Florida",+All!#REF!,IF(+All!#REF!="Florida",+All!#REF!,0))</f>
        <v>#REF!</v>
      </c>
      <c r="AJ56" s="706" t="e">
        <f>IF(+All!#REF!="Florida",+All!#REF!,IF(+All!#REF!="Florida",+All!#REF!,0))</f>
        <v>#REF!</v>
      </c>
      <c r="AK56" s="707" t="e">
        <f>IF(+All!#REF!="Florida",+All!#REF!,IF(+All!#REF!="Florida",+All!#REF!,0))</f>
        <v>#REF!</v>
      </c>
      <c r="AL56" s="81" t="e">
        <f>IF(+All!#REF!="Florida",+All!#REF!,IF(+All!#REF!="Florida",+All!#REF!,0))</f>
        <v>#REF!</v>
      </c>
      <c r="AM56" s="82" t="e">
        <f>IF(+All!#REF!="Florida",+All!#REF!,IF(+All!#REF!="Florida",+All!#REF!,0))</f>
        <v>#REF!</v>
      </c>
      <c r="AN56" s="81" t="e">
        <f>IF(+All!#REF!="Florida",+All!#REF!,IF(+All!#REF!="Florida",+All!#REF!,0))</f>
        <v>#REF!</v>
      </c>
      <c r="AO56" s="83" t="e">
        <f>IF(+All!#REF!="Florida",+All!#REF!,IF(+All!#REF!="Florida",+All!#REF!,0))</f>
        <v>#REF!</v>
      </c>
      <c r="AP56" s="84" t="e">
        <f>IF(+All!#REF!="Florida",+All!#REF!,IF(+All!#REF!="Florida",+All!#REF!,0))</f>
        <v>#REF!</v>
      </c>
      <c r="AQ56" s="480" t="e">
        <f>IF(+All!#REF!="Florida",+All!#REF!,IF(+All!#REF!="Florida",+All!#REF!,0))</f>
        <v>#REF!</v>
      </c>
      <c r="AR56" s="482" t="e">
        <f>IF(+All!#REF!="Florida",+All!#REF!,IF(+All!#REF!="Florida",+All!#REF!,0))</f>
        <v>#REF!</v>
      </c>
      <c r="AS56" s="483" t="e">
        <f>IF(+All!#REF!="Florida",+All!#REF!,IF(+All!#REF!="Florida",+All!#REF!,0))</f>
        <v>#REF!</v>
      </c>
      <c r="AT56" s="483" t="e">
        <f>IF(+All!#REF!="Florida",+All!#REF!,IF(+All!#REF!="Florida",+All!#REF!,0))</f>
        <v>#REF!</v>
      </c>
      <c r="AU56" s="482" t="e">
        <f>IF(+All!#REF!="Florida",+All!#REF!,IF(+All!#REF!="Florida",+All!#REF!,0))</f>
        <v>#REF!</v>
      </c>
      <c r="AV56" s="483" t="e">
        <f>IF(+All!#REF!="Florida",+All!#REF!,IF(+All!#REF!="Florida",+All!#REF!,0))</f>
        <v>#REF!</v>
      </c>
      <c r="AW56" s="484" t="e">
        <f>IF(+All!#REF!="Florida",+All!#REF!,IF(+All!#REF!="Florida",+All!#REF!,0))</f>
        <v>#REF!</v>
      </c>
      <c r="AX56" s="483" t="e">
        <f>IF(+All!#REF!="Florida",+All!#REF!,IF(+All!#REF!="Florida",+All!#REF!,0))</f>
        <v>#REF!</v>
      </c>
      <c r="AY56" s="88" t="e">
        <f>IF(+All!#REF!="Florida",+All!#REF!,IF(+All!#REF!="Florida",+All!#REF!,0))</f>
        <v>#REF!</v>
      </c>
      <c r="AZ56" s="89" t="e">
        <f>IF(+All!#REF!="Florida",+All!#REF!,IF(+All!#REF!="Florida",+All!#REF!,0))</f>
        <v>#REF!</v>
      </c>
      <c r="BA56" s="90" t="e">
        <f>IF(+All!#REF!="Florida",+All!#REF!,IF(+All!#REF!="Florida",+All!#REF!,0))</f>
        <v>#REF!</v>
      </c>
      <c r="BB56" s="90" t="e">
        <f>IF(+All!#REF!="Florida",+All!#REF!,IF(+All!#REF!="Florida",+All!#REF!,0))</f>
        <v>#REF!</v>
      </c>
      <c r="BC56" s="91" t="e">
        <f>IF(+All!#REF!="Florida",+All!#REF!,IF(+All!#REF!="Florida",+All!#REF!,0))</f>
        <v>#REF!</v>
      </c>
      <c r="BD56" s="482" t="e">
        <f>IF(+All!#REF!="Florida",+All!#REF!,IF(+All!#REF!="Florida",+All!#REF!,0))</f>
        <v>#REF!</v>
      </c>
      <c r="BE56" s="483" t="e">
        <f>IF(+All!#REF!="Florida",+All!#REF!,IF(+All!#REF!="Florida",+All!#REF!,0))</f>
        <v>#REF!</v>
      </c>
      <c r="BF56" s="483" t="e">
        <f>IF(+All!#REF!="Florida",+All!#REF!,IF(+All!#REF!="Florida",+All!#REF!,0))</f>
        <v>#REF!</v>
      </c>
      <c r="BG56" s="482" t="e">
        <f>IF(+All!#REF!="Florida",+All!#REF!,IF(+All!#REF!="Florida",+All!#REF!,0))</f>
        <v>#REF!</v>
      </c>
      <c r="BH56" s="483" t="e">
        <f>IF(+All!#REF!="Florida",+All!#REF!,IF(+All!#REF!="Florida",+All!#REF!,0))</f>
        <v>#REF!</v>
      </c>
      <c r="BI56" s="484" t="e">
        <f>IF(+All!#REF!="Florida",+All!#REF!,IF(+All!#REF!="Florida",+All!#REF!,0))</f>
        <v>#REF!</v>
      </c>
      <c r="BJ56" s="92" t="e">
        <f>IF(+All!#REF!="Florida",+All!#REF!,IF(+All!#REF!="Florida",+All!#REF!,0))</f>
        <v>#REF!</v>
      </c>
      <c r="BK56" s="93" t="e">
        <f>IF(+All!#REF!="Florida",+All!#REF!,IF(+All!#REF!="Florida",+All!#REF!,0))</f>
        <v>#REF!</v>
      </c>
    </row>
    <row r="57" spans="1:63" x14ac:dyDescent="0.8">
      <c r="A57" s="70">
        <f>IF(+All!$F837="Florida",+All!A837,IF(+All!$H837="Florida",+All!A837,0))</f>
        <v>11</v>
      </c>
      <c r="B57" s="480" t="str">
        <f>IF(+All!$F837="Florida",+All!B837,IF(+All!$H837="Florida",+All!B837,0))</f>
        <v>Sat</v>
      </c>
      <c r="C57" s="72">
        <f>IF(+All!$F837="Florida",+All!C837,IF(+All!$H837="Florida",+All!C837,0))</f>
        <v>44513</v>
      </c>
      <c r="D57" s="73">
        <f>IF(+All!$F837="Florida",+All!D837,IF(+All!$H837="Florida",+All!D837,0))</f>
        <v>0.5</v>
      </c>
      <c r="E57" s="707" t="str">
        <f>IF(+All!$F837="Florida",+All!E837,IF(+All!$H837="Florida",+All!E837,0))</f>
        <v>SEC</v>
      </c>
      <c r="F57" s="75" t="str">
        <f>IF(+All!$F837="Florida",+All!F837,IF(+All!$H837="Florida",+All!F837,0))</f>
        <v>1AA Samford</v>
      </c>
      <c r="G57" s="76" t="str">
        <f>IF(+All!$F837="Florida",+All!G837,IF(+All!$H837="Florida",+All!G837,0))</f>
        <v>1AA</v>
      </c>
      <c r="H57" s="75" t="str">
        <f>IF(+All!$F837="Florida",+All!H837,IF(+All!$H837="Florida",+All!H837,0))</f>
        <v>Florida</v>
      </c>
      <c r="I57" s="76" t="str">
        <f>IF(+All!$F837="Florida",+All!I837,IF(+All!$H837="Florida",+All!I837,0))</f>
        <v>SEC</v>
      </c>
      <c r="J57" s="706">
        <f>IF(+All!$F837="Florida",+All!J837,IF(+All!$H837="Florida",+All!J837,0))</f>
        <v>0</v>
      </c>
      <c r="K57" s="707" t="str">
        <f>IF(+All!$F837="Florida",+All!K837,IF(+All!$H837="Florida",+All!K837,0))</f>
        <v>1AA Samford</v>
      </c>
      <c r="L57" s="78">
        <f>IF(+All!$F837="Florida",+All!L837,IF(+All!$H837="Florida",+All!L837,0))</f>
        <v>0</v>
      </c>
      <c r="M57" s="79">
        <f>IF(+All!$F837="Florida",+All!M837,IF(+All!$H837="Florida",+All!M837,0))</f>
        <v>0</v>
      </c>
      <c r="N57" s="706" t="str">
        <f>IF(+All!$F837="Florida",+All!N837,IF(+All!$H837="Florida",+All!N837,0))</f>
        <v>Florida</v>
      </c>
      <c r="O57" s="708">
        <f>IF(+All!$F837="Florida",+All!O837,IF(+All!$H837="Florida",+All!O837,0))</f>
        <v>70</v>
      </c>
      <c r="P57" s="708" t="str">
        <f>IF(+All!$F837="Florida",+All!P837,IF(+All!$H837="Florida",+All!P837,0))</f>
        <v>1AA Samford</v>
      </c>
      <c r="Q57" s="707">
        <f>IF(+All!$F837="Florida",+All!Q837,IF(+All!$H837="Florida",+All!Q837,0))</f>
        <v>52</v>
      </c>
      <c r="R57" s="706">
        <f>IF(+All!$F837="Florida",+All!R837,IF(+All!$H837="Florida",+All!R837,0))</f>
        <v>0</v>
      </c>
      <c r="S57" s="708">
        <f>IF(+All!$F837="Florida",+All!S837,IF(+All!$H837="Florida",+All!S837,0))</f>
        <v>0</v>
      </c>
      <c r="T57" s="706">
        <f>IF(+All!$F837="Florida",+All!T837,IF(+All!$H837="Florida",+All!T837,0))</f>
        <v>0</v>
      </c>
      <c r="U57" s="707">
        <f>IF(+All!$F837="Florida",+All!U837,IF(+All!$H837="Florida",+All!U837,0))</f>
        <v>0</v>
      </c>
      <c r="V57" s="706" t="e">
        <f>IF(+All!#REF!="Florida",+All!#REF!,IF(+All!#REF!="Florida",+All!#REF!,0))</f>
        <v>#REF!</v>
      </c>
      <c r="W57" s="707" t="e">
        <f>IF(+All!#REF!="Florida",+All!#REF!,IF(+All!#REF!="Florida",+All!#REF!,0))</f>
        <v>#REF!</v>
      </c>
      <c r="X57" s="706" t="e">
        <f>IF(+All!#REF!="Florida",+All!#REF!,IF(+All!#REF!="Florida",+All!#REF!,0))</f>
        <v>#REF!</v>
      </c>
      <c r="Y57" s="707" t="e">
        <f>IF(+All!#REF!="Florida",+All!#REF!,IF(+All!#REF!="Florida",+All!#REF!,0))</f>
        <v>#REF!</v>
      </c>
      <c r="Z57" s="706" t="e">
        <f>IF(+All!#REF!="Florida",+All!#REF!,IF(+All!#REF!="Florida",+All!#REF!,0))</f>
        <v>#REF!</v>
      </c>
      <c r="AA57" s="707" t="e">
        <f>IF(+All!#REF!="Florida",+All!#REF!,IF(+All!#REF!="Florida",+All!#REF!,0))</f>
        <v>#REF!</v>
      </c>
      <c r="AB57" s="706" t="e">
        <f>IF(+All!#REF!="Florida",+All!#REF!,IF(+All!#REF!="Florida",+All!#REF!,0))</f>
        <v>#REF!</v>
      </c>
      <c r="AC57" s="707" t="e">
        <f>IF(+All!#REF!="Florida",+All!#REF!,IF(+All!#REF!="Florida",+All!#REF!,0))</f>
        <v>#REF!</v>
      </c>
      <c r="AD57" s="706" t="e">
        <f>IF(+All!#REF!="Florida",+All!#REF!,IF(+All!#REF!="Florida",+All!#REF!,0))</f>
        <v>#REF!</v>
      </c>
      <c r="AE57" s="707" t="e">
        <f>IF(+All!#REF!="Florida",+All!#REF!,IF(+All!#REF!="Florida",+All!#REF!,0))</f>
        <v>#REF!</v>
      </c>
      <c r="AF57" s="706" t="e">
        <f>IF(+All!#REF!="Florida",+All!#REF!,IF(+All!#REF!="Florida",+All!#REF!,0))</f>
        <v>#REF!</v>
      </c>
      <c r="AG57" s="707" t="e">
        <f>IF(+All!#REF!="Florida",+All!#REF!,IF(+All!#REF!="Florida",+All!#REF!,0))</f>
        <v>#REF!</v>
      </c>
      <c r="AH57" s="706" t="e">
        <f>IF(+All!#REF!="Florida",+All!#REF!,IF(+All!#REF!="Florida",+All!#REF!,0))</f>
        <v>#REF!</v>
      </c>
      <c r="AI57" s="707" t="e">
        <f>IF(+All!#REF!="Florida",+All!#REF!,IF(+All!#REF!="Florida",+All!#REF!,0))</f>
        <v>#REF!</v>
      </c>
      <c r="AJ57" s="706" t="e">
        <f>IF(+All!#REF!="Florida",+All!#REF!,IF(+All!#REF!="Florida",+All!#REF!,0))</f>
        <v>#REF!</v>
      </c>
      <c r="AK57" s="707" t="e">
        <f>IF(+All!#REF!="Florida",+All!#REF!,IF(+All!#REF!="Florida",+All!#REF!,0))</f>
        <v>#REF!</v>
      </c>
      <c r="AL57" s="81" t="e">
        <f>IF(+All!#REF!="Florida",+All!#REF!,IF(+All!#REF!="Florida",+All!#REF!,0))</f>
        <v>#REF!</v>
      </c>
      <c r="AM57" s="82" t="e">
        <f>IF(+All!#REF!="Florida",+All!#REF!,IF(+All!#REF!="Florida",+All!#REF!,0))</f>
        <v>#REF!</v>
      </c>
      <c r="AN57" s="81" t="e">
        <f>IF(+All!#REF!="Florida",+All!#REF!,IF(+All!#REF!="Florida",+All!#REF!,0))</f>
        <v>#REF!</v>
      </c>
      <c r="AO57" s="83" t="e">
        <f>IF(+All!#REF!="Florida",+All!#REF!,IF(+All!#REF!="Florida",+All!#REF!,0))</f>
        <v>#REF!</v>
      </c>
      <c r="AP57" s="84" t="e">
        <f>IF(+All!#REF!="Florida",+All!#REF!,IF(+All!#REF!="Florida",+All!#REF!,0))</f>
        <v>#REF!</v>
      </c>
      <c r="AQ57" s="480" t="e">
        <f>IF(+All!#REF!="Florida",+All!#REF!,IF(+All!#REF!="Florida",+All!#REF!,0))</f>
        <v>#REF!</v>
      </c>
      <c r="AR57" s="482" t="e">
        <f>IF(+All!#REF!="Florida",+All!#REF!,IF(+All!#REF!="Florida",+All!#REF!,0))</f>
        <v>#REF!</v>
      </c>
      <c r="AS57" s="483" t="e">
        <f>IF(+All!#REF!="Florida",+All!#REF!,IF(+All!#REF!="Florida",+All!#REF!,0))</f>
        <v>#REF!</v>
      </c>
      <c r="AT57" s="483" t="e">
        <f>IF(+All!#REF!="Florida",+All!#REF!,IF(+All!#REF!="Florida",+All!#REF!,0))</f>
        <v>#REF!</v>
      </c>
      <c r="AU57" s="482" t="e">
        <f>IF(+All!#REF!="Florida",+All!#REF!,IF(+All!#REF!="Florida",+All!#REF!,0))</f>
        <v>#REF!</v>
      </c>
      <c r="AV57" s="483" t="e">
        <f>IF(+All!#REF!="Florida",+All!#REF!,IF(+All!#REF!="Florida",+All!#REF!,0))</f>
        <v>#REF!</v>
      </c>
      <c r="AW57" s="484" t="e">
        <f>IF(+All!#REF!="Florida",+All!#REF!,IF(+All!#REF!="Florida",+All!#REF!,0))</f>
        <v>#REF!</v>
      </c>
      <c r="AX57" s="483" t="e">
        <f>IF(+All!#REF!="Florida",+All!#REF!,IF(+All!#REF!="Florida",+All!#REF!,0))</f>
        <v>#REF!</v>
      </c>
      <c r="AY57" s="88" t="e">
        <f>IF(+All!#REF!="Florida",+All!#REF!,IF(+All!#REF!="Florida",+All!#REF!,0))</f>
        <v>#REF!</v>
      </c>
      <c r="AZ57" s="89" t="e">
        <f>IF(+All!#REF!="Florida",+All!#REF!,IF(+All!#REF!="Florida",+All!#REF!,0))</f>
        <v>#REF!</v>
      </c>
      <c r="BA57" s="90" t="e">
        <f>IF(+All!#REF!="Florida",+All!#REF!,IF(+All!#REF!="Florida",+All!#REF!,0))</f>
        <v>#REF!</v>
      </c>
      <c r="BB57" s="90" t="e">
        <f>IF(+All!#REF!="Florida",+All!#REF!,IF(+All!#REF!="Florida",+All!#REF!,0))</f>
        <v>#REF!</v>
      </c>
      <c r="BC57" s="91" t="e">
        <f>IF(+All!#REF!="Florida",+All!#REF!,IF(+All!#REF!="Florida",+All!#REF!,0))</f>
        <v>#REF!</v>
      </c>
      <c r="BD57" s="482" t="e">
        <f>IF(+All!#REF!="Florida",+All!#REF!,IF(+All!#REF!="Florida",+All!#REF!,0))</f>
        <v>#REF!</v>
      </c>
      <c r="BE57" s="483" t="e">
        <f>IF(+All!#REF!="Florida",+All!#REF!,IF(+All!#REF!="Florida",+All!#REF!,0))</f>
        <v>#REF!</v>
      </c>
      <c r="BF57" s="483" t="e">
        <f>IF(+All!#REF!="Florida",+All!#REF!,IF(+All!#REF!="Florida",+All!#REF!,0))</f>
        <v>#REF!</v>
      </c>
      <c r="BG57" s="482" t="e">
        <f>IF(+All!#REF!="Florida",+All!#REF!,IF(+All!#REF!="Florida",+All!#REF!,0))</f>
        <v>#REF!</v>
      </c>
      <c r="BH57" s="483" t="e">
        <f>IF(+All!#REF!="Florida",+All!#REF!,IF(+All!#REF!="Florida",+All!#REF!,0))</f>
        <v>#REF!</v>
      </c>
      <c r="BI57" s="484" t="e">
        <f>IF(+All!#REF!="Florida",+All!#REF!,IF(+All!#REF!="Florida",+All!#REF!,0))</f>
        <v>#REF!</v>
      </c>
      <c r="BJ57" s="92" t="e">
        <f>IF(+All!#REF!="Florida",+All!#REF!,IF(+All!#REF!="Florida",+All!#REF!,0))</f>
        <v>#REF!</v>
      </c>
      <c r="BK57" s="93" t="e">
        <f>IF(+All!#REF!="Florida",+All!#REF!,IF(+All!#REF!="Florida",+All!#REF!,0))</f>
        <v>#REF!</v>
      </c>
    </row>
    <row r="58" spans="1:63" x14ac:dyDescent="0.8">
      <c r="A58" s="70">
        <f>IF(+All!$F909="Florida",+All!A909,IF(+All!$H909="Florida",+All!A909,0))</f>
        <v>12</v>
      </c>
      <c r="B58" s="480" t="str">
        <f>IF(+All!$F909="Florida",+All!B909,IF(+All!$H909="Florida",+All!B909,0))</f>
        <v>Sat</v>
      </c>
      <c r="C58" s="72">
        <f>IF(+All!$F909="Florida",+All!C909,IF(+All!$H909="Florida",+All!C909,0))</f>
        <v>44520</v>
      </c>
      <c r="D58" s="73">
        <f>IF(+All!$F909="Florida",+All!D909,IF(+All!$H909="Florida",+All!D909,0))</f>
        <v>0.66666666666666663</v>
      </c>
      <c r="E58" s="707" t="str">
        <f>IF(+All!$F909="Florida",+All!E909,IF(+All!$H909="Florida",+All!E909,0))</f>
        <v>SEC</v>
      </c>
      <c r="F58" s="75" t="str">
        <f>IF(+All!$F909="Florida",+All!F909,IF(+All!$H909="Florida",+All!F909,0))</f>
        <v>Florida</v>
      </c>
      <c r="G58" s="76" t="str">
        <f>IF(+All!$F909="Florida",+All!G909,IF(+All!$H909="Florida",+All!G909,0))</f>
        <v>SEC</v>
      </c>
      <c r="H58" s="75" t="str">
        <f>IF(+All!$F909="Florida",+All!H909,IF(+All!$H909="Florida",+All!H909,0))</f>
        <v>Missouri</v>
      </c>
      <c r="I58" s="76" t="str">
        <f>IF(+All!$F909="Florida",+All!I909,IF(+All!$H909="Florida",+All!I909,0))</f>
        <v>SEC</v>
      </c>
      <c r="J58" s="706" t="str">
        <f>IF(+All!$F909="Florida",+All!J909,IF(+All!$H909="Florida",+All!J909,0))</f>
        <v>Florida</v>
      </c>
      <c r="K58" s="707" t="str">
        <f>IF(+All!$F909="Florida",+All!K909,IF(+All!$H909="Florida",+All!K909,0))</f>
        <v>Missouri</v>
      </c>
      <c r="L58" s="78">
        <f>IF(+All!$F909="Florida",+All!L909,IF(+All!$H909="Florida",+All!L909,0))</f>
        <v>8.5</v>
      </c>
      <c r="M58" s="79">
        <f>IF(+All!$F909="Florida",+All!M909,IF(+All!$H909="Florida",+All!M909,0))</f>
        <v>69.5</v>
      </c>
      <c r="N58" s="706" t="str">
        <f>IF(+All!$F909="Florida",+All!N909,IF(+All!$H909="Florida",+All!N909,0))</f>
        <v>Missouri</v>
      </c>
      <c r="O58" s="708">
        <f>IF(+All!$F909="Florida",+All!O909,IF(+All!$H909="Florida",+All!O909,0))</f>
        <v>24</v>
      </c>
      <c r="P58" s="708" t="str">
        <f>IF(+All!$F909="Florida",+All!P909,IF(+All!$H909="Florida",+All!P909,0))</f>
        <v>Florida</v>
      </c>
      <c r="Q58" s="707">
        <f>IF(+All!$F909="Florida",+All!Q909,IF(+All!$H909="Florida",+All!Q909,0))</f>
        <v>23</v>
      </c>
      <c r="R58" s="706" t="str">
        <f>IF(+All!$F909="Florida",+All!R909,IF(+All!$H909="Florida",+All!R909,0))</f>
        <v>Missouri</v>
      </c>
      <c r="S58" s="708" t="str">
        <f>IF(+All!$F909="Florida",+All!S909,IF(+All!$H909="Florida",+All!S909,0))</f>
        <v>Florida</v>
      </c>
      <c r="T58" s="706" t="str">
        <f>IF(+All!$F909="Florida",+All!T909,IF(+All!$H909="Florida",+All!T909,0))</f>
        <v>Missouri</v>
      </c>
      <c r="U58" s="707" t="str">
        <f>IF(+All!$F909="Florida",+All!U909,IF(+All!$H909="Florida",+All!U909,0))</f>
        <v>W</v>
      </c>
      <c r="V58" s="706" t="e">
        <f>IF(+All!#REF!="Florida",+All!#REF!,IF(+All!#REF!="Florida",+All!#REF!,0))</f>
        <v>#REF!</v>
      </c>
      <c r="W58" s="707" t="e">
        <f>IF(+All!#REF!="Florida",+All!#REF!,IF(+All!#REF!="Florida",+All!#REF!,0))</f>
        <v>#REF!</v>
      </c>
      <c r="X58" s="706" t="e">
        <f>IF(+All!#REF!="Florida",+All!#REF!,IF(+All!#REF!="Florida",+All!#REF!,0))</f>
        <v>#REF!</v>
      </c>
      <c r="Y58" s="707" t="e">
        <f>IF(+All!#REF!="Florida",+All!#REF!,IF(+All!#REF!="Florida",+All!#REF!,0))</f>
        <v>#REF!</v>
      </c>
      <c r="Z58" s="706" t="e">
        <f>IF(+All!#REF!="Florida",+All!#REF!,IF(+All!#REF!="Florida",+All!#REF!,0))</f>
        <v>#REF!</v>
      </c>
      <c r="AA58" s="707" t="e">
        <f>IF(+All!#REF!="Florida",+All!#REF!,IF(+All!#REF!="Florida",+All!#REF!,0))</f>
        <v>#REF!</v>
      </c>
      <c r="AB58" s="706" t="e">
        <f>IF(+All!#REF!="Florida",+All!#REF!,IF(+All!#REF!="Florida",+All!#REF!,0))</f>
        <v>#REF!</v>
      </c>
      <c r="AC58" s="707" t="e">
        <f>IF(+All!#REF!="Florida",+All!#REF!,IF(+All!#REF!="Florida",+All!#REF!,0))</f>
        <v>#REF!</v>
      </c>
      <c r="AD58" s="706" t="e">
        <f>IF(+All!#REF!="Florida",+All!#REF!,IF(+All!#REF!="Florida",+All!#REF!,0))</f>
        <v>#REF!</v>
      </c>
      <c r="AE58" s="707" t="e">
        <f>IF(+All!#REF!="Florida",+All!#REF!,IF(+All!#REF!="Florida",+All!#REF!,0))</f>
        <v>#REF!</v>
      </c>
      <c r="AF58" s="706" t="e">
        <f>IF(+All!#REF!="Florida",+All!#REF!,IF(+All!#REF!="Florida",+All!#REF!,0))</f>
        <v>#REF!</v>
      </c>
      <c r="AG58" s="707" t="e">
        <f>IF(+All!#REF!="Florida",+All!#REF!,IF(+All!#REF!="Florida",+All!#REF!,0))</f>
        <v>#REF!</v>
      </c>
      <c r="AH58" s="706" t="e">
        <f>IF(+All!#REF!="Florida",+All!#REF!,IF(+All!#REF!="Florida",+All!#REF!,0))</f>
        <v>#REF!</v>
      </c>
      <c r="AI58" s="707" t="e">
        <f>IF(+All!#REF!="Florida",+All!#REF!,IF(+All!#REF!="Florida",+All!#REF!,0))</f>
        <v>#REF!</v>
      </c>
      <c r="AJ58" s="706" t="e">
        <f>IF(+All!#REF!="Florida",+All!#REF!,IF(+All!#REF!="Florida",+All!#REF!,0))</f>
        <v>#REF!</v>
      </c>
      <c r="AK58" s="707" t="e">
        <f>IF(+All!#REF!="Florida",+All!#REF!,IF(+All!#REF!="Florida",+All!#REF!,0))</f>
        <v>#REF!</v>
      </c>
      <c r="AL58" s="81" t="e">
        <f>IF(+All!#REF!="Florida",+All!#REF!,IF(+All!#REF!="Florida",+All!#REF!,0))</f>
        <v>#REF!</v>
      </c>
      <c r="AM58" s="82" t="e">
        <f>IF(+All!#REF!="Florida",+All!#REF!,IF(+All!#REF!="Florida",+All!#REF!,0))</f>
        <v>#REF!</v>
      </c>
      <c r="AN58" s="81" t="e">
        <f>IF(+All!#REF!="Florida",+All!#REF!,IF(+All!#REF!="Florida",+All!#REF!,0))</f>
        <v>#REF!</v>
      </c>
      <c r="AO58" s="83" t="e">
        <f>IF(+All!#REF!="Florida",+All!#REF!,IF(+All!#REF!="Florida",+All!#REF!,0))</f>
        <v>#REF!</v>
      </c>
      <c r="AP58" s="84" t="e">
        <f>IF(+All!#REF!="Florida",+All!#REF!,IF(+All!#REF!="Florida",+All!#REF!,0))</f>
        <v>#REF!</v>
      </c>
      <c r="AQ58" s="480" t="e">
        <f>IF(+All!#REF!="Florida",+All!#REF!,IF(+All!#REF!="Florida",+All!#REF!,0))</f>
        <v>#REF!</v>
      </c>
      <c r="AR58" s="482" t="e">
        <f>IF(+All!#REF!="Florida",+All!#REF!,IF(+All!#REF!="Florida",+All!#REF!,0))</f>
        <v>#REF!</v>
      </c>
      <c r="AS58" s="483" t="e">
        <f>IF(+All!#REF!="Florida",+All!#REF!,IF(+All!#REF!="Florida",+All!#REF!,0))</f>
        <v>#REF!</v>
      </c>
      <c r="AT58" s="483" t="e">
        <f>IF(+All!#REF!="Florida",+All!#REF!,IF(+All!#REF!="Florida",+All!#REF!,0))</f>
        <v>#REF!</v>
      </c>
      <c r="AU58" s="482" t="e">
        <f>IF(+All!#REF!="Florida",+All!#REF!,IF(+All!#REF!="Florida",+All!#REF!,0))</f>
        <v>#REF!</v>
      </c>
      <c r="AV58" s="483" t="e">
        <f>IF(+All!#REF!="Florida",+All!#REF!,IF(+All!#REF!="Florida",+All!#REF!,0))</f>
        <v>#REF!</v>
      </c>
      <c r="AW58" s="484" t="e">
        <f>IF(+All!#REF!="Florida",+All!#REF!,IF(+All!#REF!="Florida",+All!#REF!,0))</f>
        <v>#REF!</v>
      </c>
      <c r="AX58" s="483" t="e">
        <f>IF(+All!#REF!="Florida",+All!#REF!,IF(+All!#REF!="Florida",+All!#REF!,0))</f>
        <v>#REF!</v>
      </c>
      <c r="AY58" s="88" t="e">
        <f>IF(+All!#REF!="Florida",+All!#REF!,IF(+All!#REF!="Florida",+All!#REF!,0))</f>
        <v>#REF!</v>
      </c>
      <c r="AZ58" s="89" t="e">
        <f>IF(+All!#REF!="Florida",+All!#REF!,IF(+All!#REF!="Florida",+All!#REF!,0))</f>
        <v>#REF!</v>
      </c>
      <c r="BA58" s="90" t="e">
        <f>IF(+All!#REF!="Florida",+All!#REF!,IF(+All!#REF!="Florida",+All!#REF!,0))</f>
        <v>#REF!</v>
      </c>
      <c r="BB58" s="90" t="e">
        <f>IF(+All!#REF!="Florida",+All!#REF!,IF(+All!#REF!="Florida",+All!#REF!,0))</f>
        <v>#REF!</v>
      </c>
      <c r="BC58" s="91" t="e">
        <f>IF(+All!#REF!="Florida",+All!#REF!,IF(+All!#REF!="Florida",+All!#REF!,0))</f>
        <v>#REF!</v>
      </c>
      <c r="BD58" s="482" t="e">
        <f>IF(+All!#REF!="Florida",+All!#REF!,IF(+All!#REF!="Florida",+All!#REF!,0))</f>
        <v>#REF!</v>
      </c>
      <c r="BE58" s="483" t="e">
        <f>IF(+All!#REF!="Florida",+All!#REF!,IF(+All!#REF!="Florida",+All!#REF!,0))</f>
        <v>#REF!</v>
      </c>
      <c r="BF58" s="483" t="e">
        <f>IF(+All!#REF!="Florida",+All!#REF!,IF(+All!#REF!="Florida",+All!#REF!,0))</f>
        <v>#REF!</v>
      </c>
      <c r="BG58" s="482" t="e">
        <f>IF(+All!#REF!="Florida",+All!#REF!,IF(+All!#REF!="Florida",+All!#REF!,0))</f>
        <v>#REF!</v>
      </c>
      <c r="BH58" s="483" t="e">
        <f>IF(+All!#REF!="Florida",+All!#REF!,IF(+All!#REF!="Florida",+All!#REF!,0))</f>
        <v>#REF!</v>
      </c>
      <c r="BI58" s="484" t="e">
        <f>IF(+All!#REF!="Florida",+All!#REF!,IF(+All!#REF!="Florida",+All!#REF!,0))</f>
        <v>#REF!</v>
      </c>
      <c r="BJ58" s="92" t="e">
        <f>IF(+All!#REF!="Florida",+All!#REF!,IF(+All!#REF!="Florida",+All!#REF!,0))</f>
        <v>#REF!</v>
      </c>
      <c r="BK58" s="93" t="e">
        <f>IF(+All!#REF!="Florida",+All!#REF!,IF(+All!#REF!="Florida",+All!#REF!,0))</f>
        <v>#REF!</v>
      </c>
    </row>
    <row r="59" spans="1:63" x14ac:dyDescent="0.8">
      <c r="A59" s="70">
        <f>IF(+All!$F975="Florida",+All!A975,IF(+All!$H975="Florida",+All!A975,0))</f>
        <v>0</v>
      </c>
      <c r="B59" s="480">
        <f>IF(+All!$F975="Florida",+All!B975,IF(+All!$H975="Florida",+All!B975,0))</f>
        <v>0</v>
      </c>
      <c r="C59" s="72">
        <f>IF(+All!$F975="Florida",+All!C975,IF(+All!$H975="Florida",+All!C975,0))</f>
        <v>0</v>
      </c>
      <c r="D59" s="73">
        <f>IF(+All!$F975="Florida",+All!D975,IF(+All!$H975="Florida",+All!D975,0))</f>
        <v>0</v>
      </c>
      <c r="E59" s="707">
        <f>IF(+All!$F975="Florida",+All!E975,IF(+All!$H975="Florida",+All!E975,0))</f>
        <v>0</v>
      </c>
      <c r="F59" s="75">
        <f>IF(+All!$F975="Florida",+All!F975,IF(+All!$H975="Florida",+All!F975,0))</f>
        <v>0</v>
      </c>
      <c r="G59" s="76">
        <f>IF(+All!$F975="Florida",+All!G975,IF(+All!$H975="Florida",+All!G975,0))</f>
        <v>0</v>
      </c>
      <c r="H59" s="75">
        <f>IF(+All!$F975="Florida",+All!H975,IF(+All!$H975="Florida",+All!H975,0))</f>
        <v>0</v>
      </c>
      <c r="I59" s="76">
        <f>IF(+All!$F975="Florida",+All!I975,IF(+All!$H975="Florida",+All!I975,0))</f>
        <v>0</v>
      </c>
      <c r="J59" s="706">
        <f>IF(+All!$F975="Florida",+All!J975,IF(+All!$H975="Florida",+All!J975,0))</f>
        <v>0</v>
      </c>
      <c r="K59" s="707">
        <f>IF(+All!$F975="Florida",+All!K975,IF(+All!$H975="Florida",+All!K975,0))</f>
        <v>0</v>
      </c>
      <c r="L59" s="78">
        <f>IF(+All!$F975="Florida",+All!L975,IF(+All!$H975="Florida",+All!L975,0))</f>
        <v>0</v>
      </c>
      <c r="M59" s="79">
        <f>IF(+All!$F975="Florida",+All!M975,IF(+All!$H975="Florida",+All!M975,0))</f>
        <v>0</v>
      </c>
      <c r="N59" s="706">
        <f>IF(+All!$F975="Florida",+All!N975,IF(+All!$H975="Florida",+All!N975,0))</f>
        <v>0</v>
      </c>
      <c r="O59" s="708">
        <f>IF(+All!$F975="Florida",+All!O975,IF(+All!$H975="Florida",+All!O975,0))</f>
        <v>0</v>
      </c>
      <c r="P59" s="708">
        <f>IF(+All!$F975="Florida",+All!P975,IF(+All!$H975="Florida",+All!P975,0))</f>
        <v>0</v>
      </c>
      <c r="Q59" s="707">
        <f>IF(+All!$F975="Florida",+All!Q975,IF(+All!$H975="Florida",+All!Q975,0))</f>
        <v>0</v>
      </c>
      <c r="R59" s="706">
        <f>IF(+All!$F975="Florida",+All!R975,IF(+All!$H975="Florida",+All!R975,0))</f>
        <v>0</v>
      </c>
      <c r="S59" s="708">
        <f>IF(+All!$F975="Florida",+All!S975,IF(+All!$H975="Florida",+All!S975,0))</f>
        <v>0</v>
      </c>
      <c r="T59" s="706">
        <f>IF(+All!$F975="Florida",+All!T975,IF(+All!$H975="Florida",+All!T975,0))</f>
        <v>0</v>
      </c>
      <c r="U59" s="707">
        <f>IF(+All!$F975="Florida",+All!U975,IF(+All!$H975="Florida",+All!U975,0))</f>
        <v>0</v>
      </c>
      <c r="V59" s="706">
        <f>IF(+All!$F592="Florida",+All!#REF!,IF(+All!$H592="Florida",+All!#REF!,0))</f>
        <v>0</v>
      </c>
      <c r="W59" s="707">
        <f>IF(+All!$F592="Florida",+All!#REF!,IF(+All!$H592="Florida",+All!#REF!,0))</f>
        <v>0</v>
      </c>
      <c r="X59" s="706">
        <f>IF(+All!$F592="Florida",+All!#REF!,IF(+All!$H592="Florida",+All!#REF!,0))</f>
        <v>0</v>
      </c>
      <c r="Y59" s="707">
        <f>IF(+All!$F592="Florida",+All!#REF!,IF(+All!$H592="Florida",+All!#REF!,0))</f>
        <v>0</v>
      </c>
      <c r="Z59" s="706">
        <f>IF(+All!$F592="Florida",+All!#REF!,IF(+All!$H592="Florida",+All!#REF!,0))</f>
        <v>0</v>
      </c>
      <c r="AA59" s="707">
        <f>IF(+All!$F592="Florida",+All!#REF!,IF(+All!$H592="Florida",+All!#REF!,0))</f>
        <v>0</v>
      </c>
      <c r="AB59" s="706">
        <f>IF(+All!$F592="Florida",+All!#REF!,IF(+All!$H592="Florida",+All!#REF!,0))</f>
        <v>0</v>
      </c>
      <c r="AC59" s="707">
        <f>IF(+All!$F592="Florida",+All!#REF!,IF(+All!$H592="Florida",+All!#REF!,0))</f>
        <v>0</v>
      </c>
      <c r="AD59" s="706">
        <f>IF(+All!$F592="Florida",+All!#REF!,IF(+All!$H592="Florida",+All!#REF!,0))</f>
        <v>0</v>
      </c>
      <c r="AE59" s="707">
        <f>IF(+All!$F592="Florida",+All!#REF!,IF(+All!$H592="Florida",+All!#REF!,0))</f>
        <v>0</v>
      </c>
      <c r="AF59" s="706">
        <f>IF(+All!$F592="Florida",+All!#REF!,IF(+All!$H592="Florida",+All!#REF!,0))</f>
        <v>0</v>
      </c>
      <c r="AG59" s="707">
        <f>IF(+All!$F592="Florida",+All!#REF!,IF(+All!$H592="Florida",+All!#REF!,0))</f>
        <v>0</v>
      </c>
      <c r="AH59" s="706">
        <f>IF(+All!$F592="Florida",+All!#REF!,IF(+All!$H592="Florida",+All!#REF!,0))</f>
        <v>0</v>
      </c>
      <c r="AI59" s="707">
        <f>IF(+All!$F592="Florida",+All!#REF!,IF(+All!$H592="Florida",+All!#REF!,0))</f>
        <v>0</v>
      </c>
      <c r="AJ59" s="706">
        <f>IF(+All!$F592="Florida",+All!#REF!,IF(+All!$H592="Florida",+All!#REF!,0))</f>
        <v>0</v>
      </c>
      <c r="AK59" s="707">
        <f>IF(+All!$F592="Florida",+All!#REF!,IF(+All!$H592="Florida",+All!#REF!,0))</f>
        <v>0</v>
      </c>
      <c r="AL59" s="81">
        <f>IF(+All!$F592="Florida",+All!V592,IF(+All!$H592="Florida",+All!V592,0))</f>
        <v>0</v>
      </c>
      <c r="AM59" s="82">
        <f>IF(+All!$F592="Florida",+All!W592,IF(+All!$H592="Florida",+All!W592,0))</f>
        <v>0</v>
      </c>
      <c r="AN59" s="81">
        <f>IF(+All!$F592="Florida",+All!X592,IF(+All!$H592="Florida",+All!X592,0))</f>
        <v>0</v>
      </c>
      <c r="AO59" s="83">
        <f>IF(+All!$F592="Florida",+All!Y592,IF(+All!$H592="Florida",+All!Y592,0))</f>
        <v>0</v>
      </c>
      <c r="AP59" s="84">
        <f>IF(+All!$F592="Florida",+All!Z592,IF(+All!$H592="Florida",+All!Z592,0))</f>
        <v>0</v>
      </c>
      <c r="AQ59" s="480">
        <f>IF(+All!$F592="Florida",+All!#REF!,IF(+All!$H592="Florida",+All!#REF!,0))</f>
        <v>0</v>
      </c>
      <c r="AR59" s="482">
        <f>IF(+All!$F592="Florida",+All!#REF!,IF(+All!$H592="Florida",+All!#REF!,0))</f>
        <v>0</v>
      </c>
      <c r="AS59" s="483">
        <f>IF(+All!$F592="Florida",+All!#REF!,IF(+All!$H592="Florida",+All!#REF!,0))</f>
        <v>0</v>
      </c>
      <c r="AT59" s="483">
        <f>IF(+All!$F592="Florida",+All!#REF!,IF(+All!$H592="Florida",+All!#REF!,0))</f>
        <v>0</v>
      </c>
      <c r="AU59" s="482">
        <f>IF(+All!$F592="Florida",+All!#REF!,IF(+All!$H592="Florida",+All!#REF!,0))</f>
        <v>0</v>
      </c>
      <c r="AV59" s="483">
        <f>IF(+All!$F592="Florida",+All!#REF!,IF(+All!$H592="Florida",+All!#REF!,0))</f>
        <v>0</v>
      </c>
      <c r="AW59" s="484">
        <f>IF(+All!$F592="Florida",+All!#REF!,IF(+All!$H592="Florida",+All!#REF!,0))</f>
        <v>0</v>
      </c>
      <c r="AX59" s="483">
        <f>IF(+All!$F592="Florida",+All!#REF!,IF(+All!$H592="Florida",+All!#REF!,0))</f>
        <v>0</v>
      </c>
      <c r="AY59" s="88">
        <f>IF(+All!$F592="Florida",+All!#REF!,IF(+All!$H592="Florida",+All!#REF!,0))</f>
        <v>0</v>
      </c>
      <c r="AZ59" s="89">
        <f>IF(+All!$F592="Florida",+All!#REF!,IF(+All!$H592="Florida",+All!#REF!,0))</f>
        <v>0</v>
      </c>
      <c r="BA59" s="90">
        <f>IF(+All!$F592="Florida",+All!#REF!,IF(+All!$H592="Florida",+All!#REF!,0))</f>
        <v>0</v>
      </c>
      <c r="BB59" s="90">
        <f>IF(+All!$F592="Florida",+All!#REF!,IF(+All!$H592="Florida",+All!#REF!,0))</f>
        <v>0</v>
      </c>
      <c r="BC59" s="91">
        <f>IF(+All!$F592="Florida",+All!#REF!,IF(+All!$H592="Florida",+All!#REF!,0))</f>
        <v>0</v>
      </c>
      <c r="BD59" s="482">
        <f>IF(+All!$F592="Florida",+All!#REF!,IF(+All!$H592="Florida",+All!#REF!,0))</f>
        <v>0</v>
      </c>
      <c r="BE59" s="483">
        <f>IF(+All!$F592="Florida",+All!#REF!,IF(+All!$H592="Florida",+All!#REF!,0))</f>
        <v>0</v>
      </c>
      <c r="BF59" s="483">
        <f>IF(+All!$F592="Florida",+All!#REF!,IF(+All!$H592="Florida",+All!#REF!,0))</f>
        <v>0</v>
      </c>
      <c r="BG59" s="482">
        <f>IF(+All!$F592="Florida",+All!#REF!,IF(+All!$H592="Florida",+All!#REF!,0))</f>
        <v>0</v>
      </c>
      <c r="BH59" s="483">
        <f>IF(+All!$F592="Florida",+All!#REF!,IF(+All!$H592="Florida",+All!#REF!,0))</f>
        <v>0</v>
      </c>
      <c r="BI59" s="484">
        <f>IF(+All!$F592="Florida",+All!#REF!,IF(+All!$H592="Florida",+All!#REF!,0))</f>
        <v>0</v>
      </c>
      <c r="BJ59" s="92">
        <f>IF(+All!$F592="Florida",+All!#REF!,IF(+All!$H592="Florida",+All!#REF!,0))</f>
        <v>0</v>
      </c>
      <c r="BK59" s="93">
        <f>IF(+All!$F592="Florida",+All!#REF!,IF(+All!$H592="Florida",+All!#REF!,0))</f>
        <v>0</v>
      </c>
    </row>
    <row r="60" spans="1:63" x14ac:dyDescent="0.8">
      <c r="B60" s="70"/>
      <c r="C60" s="94"/>
      <c r="D60" s="73"/>
      <c r="E60" s="707"/>
      <c r="F60" s="1219" t="str">
        <f>F61</f>
        <v>Georgia</v>
      </c>
      <c r="G60" s="1253"/>
      <c r="H60" s="1253"/>
      <c r="I60" s="1254"/>
      <c r="J60" s="706"/>
      <c r="K60" s="707"/>
      <c r="L60" s="78"/>
      <c r="M60" s="79"/>
      <c r="N60" s="706"/>
      <c r="O60" s="708"/>
      <c r="P60" s="708"/>
      <c r="R60" s="706"/>
      <c r="S60" s="708"/>
      <c r="T60" s="706"/>
      <c r="U60" s="707"/>
      <c r="V60" s="706"/>
      <c r="W60" s="707"/>
      <c r="X60" s="706"/>
      <c r="Y60" s="707"/>
      <c r="Z60" s="706"/>
      <c r="AA60" s="707"/>
      <c r="AB60" s="706"/>
      <c r="AC60" s="707"/>
      <c r="AD60" s="706"/>
      <c r="AE60" s="707"/>
      <c r="AF60" s="706"/>
      <c r="AG60" s="707"/>
      <c r="AH60" s="706"/>
      <c r="AI60" s="707"/>
      <c r="AJ60" s="706"/>
      <c r="AK60" s="707"/>
      <c r="AQ60" s="480"/>
      <c r="AR60" s="482"/>
      <c r="AS60" s="483"/>
      <c r="AT60" s="483"/>
      <c r="AU60" s="482"/>
      <c r="AV60" s="483"/>
      <c r="AW60" s="484"/>
      <c r="AX60" s="483"/>
      <c r="AY60" s="88"/>
      <c r="AZ60" s="89"/>
      <c r="BA60" s="90"/>
      <c r="BB60" s="90"/>
      <c r="BC60" s="91"/>
      <c r="BD60" s="482"/>
      <c r="BE60" s="483"/>
      <c r="BF60" s="483"/>
      <c r="BG60" s="482"/>
      <c r="BH60" s="483"/>
      <c r="BI60" s="484"/>
    </row>
    <row r="61" spans="1:63" x14ac:dyDescent="0.8">
      <c r="A61" s="70">
        <f>IF(+All!$F41="Georgia",+All!A41,IF(+All!$H41="Georgia",+All!A41,0))</f>
        <v>1</v>
      </c>
      <c r="B61" s="480" t="str">
        <f>IF(+All!$F41="Georgia",+All!B41,IF(+All!$H41="Georgia",+All!B41,0))</f>
        <v>Sat</v>
      </c>
      <c r="C61" s="72">
        <f>IF(+All!$F41="Georgia",+All!C41,IF(+All!$H41="Georgia",+All!C41,0))</f>
        <v>44443</v>
      </c>
      <c r="D61" s="73">
        <f>IF(+All!$F41="Georgia",+All!D41,IF(+All!$H41="Georgia",+All!D41,0))</f>
        <v>0.8125</v>
      </c>
      <c r="E61" s="707" t="str">
        <f>IF(+All!$F41="Georgia",+All!E41,IF(+All!$H41="Georgia",+All!E41,0))</f>
        <v>ABC</v>
      </c>
      <c r="F61" s="75" t="str">
        <f>IF(+All!$F41="Georgia",+All!F41,IF(+All!$H41="Georgia",+All!F41,0))</f>
        <v>Georgia</v>
      </c>
      <c r="G61" s="76" t="str">
        <f>IF(+All!$F41="Georgia",+All!G41,IF(+All!$H41="Georgia",+All!G41,0))</f>
        <v>SEC</v>
      </c>
      <c r="H61" s="75" t="str">
        <f>IF(+All!$F41="Georgia",+All!H41,IF(+All!$H41="Georgia",+All!H41,0))</f>
        <v>Clemson</v>
      </c>
      <c r="I61" s="76" t="str">
        <f>IF(+All!$F41="Georgia",+All!I41,IF(+All!$H41="Georgia",+All!I41,0))</f>
        <v>ACC</v>
      </c>
      <c r="J61" s="706" t="str">
        <f>IF(+All!$F41="Georgia",+All!J41,IF(+All!$H41="Georgia",+All!J41,0))</f>
        <v>Clemson</v>
      </c>
      <c r="K61" s="707" t="str">
        <f>IF(+All!$F41="Georgia",+All!K41,IF(+All!$H41="Georgia",+All!K41,0))</f>
        <v>Georgia</v>
      </c>
      <c r="L61" s="78">
        <f>IF(+All!$F41="Georgia",+All!L41,IF(+All!$H41="Georgia",+All!L41,0))</f>
        <v>3</v>
      </c>
      <c r="M61" s="79">
        <f>IF(+All!$F41="Georgia",+All!M41,IF(+All!$H41="Georgia",+All!M41,0))</f>
        <v>51.5</v>
      </c>
      <c r="N61" s="706" t="str">
        <f>IF(+All!$F41="Georgia",+All!N41,IF(+All!$H41="Georgia",+All!N41,0))</f>
        <v>Georgia</v>
      </c>
      <c r="O61" s="708">
        <f>IF(+All!$F41="Georgia",+All!O41,IF(+All!$H41="Georgia",+All!O41,0))</f>
        <v>10</v>
      </c>
      <c r="P61" s="708" t="str">
        <f>IF(+All!$F41="Georgia",+All!P41,IF(+All!$H41="Georgia",+All!P41,0))</f>
        <v>Clemson</v>
      </c>
      <c r="Q61" s="707">
        <f>IF(+All!$F41="Georgia",+All!Q41,IF(+All!$H41="Georgia",+All!Q41,0))</f>
        <v>3</v>
      </c>
      <c r="R61" s="706" t="str">
        <f>IF(+All!$F41="Georgia",+All!R41,IF(+All!$H41="Georgia",+All!R41,0))</f>
        <v>Georgia</v>
      </c>
      <c r="S61" s="708" t="str">
        <f>IF(+All!$F41="Georgia",+All!S41,IF(+All!$H41="Georgia",+All!S41,0))</f>
        <v>Clemson</v>
      </c>
      <c r="T61" s="706" t="str">
        <f>IF(+All!$F41="Georgia",+All!T41,IF(+All!$H41="Georgia",+All!T41,0))</f>
        <v>Georgia</v>
      </c>
      <c r="U61" s="707" t="str">
        <f>IF(+All!$F41="Georgia",+All!U41,IF(+All!$H41="Georgia",+All!U41,0))</f>
        <v>W</v>
      </c>
      <c r="V61" s="706"/>
      <c r="W61" s="707"/>
      <c r="X61" s="706"/>
      <c r="Y61" s="707"/>
      <c r="Z61" s="706"/>
      <c r="AA61" s="707"/>
      <c r="AB61" s="706"/>
      <c r="AC61" s="707"/>
      <c r="AD61" s="706"/>
      <c r="AE61" s="707"/>
      <c r="AF61" s="706"/>
      <c r="AG61" s="707"/>
      <c r="AH61" s="706"/>
      <c r="AI61" s="707"/>
      <c r="AJ61" s="706"/>
      <c r="AK61" s="707"/>
      <c r="AQ61" s="480"/>
      <c r="AR61" s="482"/>
      <c r="AS61" s="483"/>
      <c r="AT61" s="483"/>
      <c r="AU61" s="482"/>
      <c r="AV61" s="483"/>
      <c r="AW61" s="484"/>
      <c r="AX61" s="483"/>
      <c r="AY61" s="88"/>
      <c r="AZ61" s="89"/>
      <c r="BA61" s="90"/>
      <c r="BB61" s="90"/>
      <c r="BC61" s="91"/>
      <c r="BD61" s="482"/>
      <c r="BE61" s="483"/>
      <c r="BF61" s="483"/>
      <c r="BG61" s="482"/>
      <c r="BH61" s="483"/>
      <c r="BI61" s="484"/>
    </row>
    <row r="62" spans="1:63" x14ac:dyDescent="0.8">
      <c r="A62" s="70">
        <f>IF(+All!$F169="Georgia",+All!A169,IF(+All!$H169="Georgia",+All!A169,0))</f>
        <v>2</v>
      </c>
      <c r="B62" s="480" t="str">
        <f>IF(+All!$F169="Georgia",+All!B169,IF(+All!$H169="Georgia",+All!B169,0))</f>
        <v>Sat</v>
      </c>
      <c r="C62" s="72">
        <f>IF(+All!$F169="Georgia",+All!C169,IF(+All!$H169="Georgia",+All!C169,0))</f>
        <v>44450</v>
      </c>
      <c r="D62" s="73">
        <f>IF(+All!$F169="Georgia",+All!D169,IF(+All!$H169="Georgia",+All!D169,0))</f>
        <v>0.64583333333333337</v>
      </c>
      <c r="E62" s="707" t="str">
        <f>IF(+All!$F169="Georgia",+All!E169,IF(+All!$H169="Georgia",+All!E169,0))</f>
        <v>ESPN2</v>
      </c>
      <c r="F62" s="75" t="str">
        <f>IF(+All!$F169="Georgia",+All!F169,IF(+All!$H169="Georgia",+All!F169,0))</f>
        <v>UAB</v>
      </c>
      <c r="G62" s="76" t="str">
        <f>IF(+All!$F169="Georgia",+All!G169,IF(+All!$H169="Georgia",+All!G169,0))</f>
        <v>CUSA</v>
      </c>
      <c r="H62" s="75" t="str">
        <f>IF(+All!$F169="Georgia",+All!H169,IF(+All!$H169="Georgia",+All!H169,0))</f>
        <v>Georgia</v>
      </c>
      <c r="I62" s="76" t="str">
        <f>IF(+All!$F169="Georgia",+All!I169,IF(+All!$H169="Georgia",+All!I169,0))</f>
        <v>SEC</v>
      </c>
      <c r="J62" s="706" t="str">
        <f>IF(+All!$F169="Georgia",+All!J169,IF(+All!$H169="Georgia",+All!J169,0))</f>
        <v>Georgia</v>
      </c>
      <c r="K62" s="707" t="str">
        <f>IF(+All!$F169="Georgia",+All!K169,IF(+All!$H169="Georgia",+All!K169,0))</f>
        <v>UAB</v>
      </c>
      <c r="L62" s="78">
        <f>IF(+All!$F169="Georgia",+All!L169,IF(+All!$H169="Georgia",+All!L169,0))</f>
        <v>24.5</v>
      </c>
      <c r="M62" s="79">
        <f>IF(+All!$F169="Georgia",+All!M169,IF(+All!$H169="Georgia",+All!M169,0))</f>
        <v>45.5</v>
      </c>
      <c r="N62" s="706" t="str">
        <f>IF(+All!$F169="Georgia",+All!N169,IF(+All!$H169="Georgia",+All!N169,0))</f>
        <v>Georgia</v>
      </c>
      <c r="O62" s="708">
        <f>IF(+All!$F169="Georgia",+All!O169,IF(+All!$H169="Georgia",+All!O169,0))</f>
        <v>56</v>
      </c>
      <c r="P62" s="708" t="str">
        <f>IF(+All!$F169="Georgia",+All!P169,IF(+All!$H169="Georgia",+All!P169,0))</f>
        <v>UAB</v>
      </c>
      <c r="Q62" s="707">
        <f>IF(+All!$F169="Georgia",+All!Q169,IF(+All!$H169="Georgia",+All!Q169,0))</f>
        <v>7</v>
      </c>
      <c r="R62" s="706" t="str">
        <f>IF(+All!$F169="Georgia",+All!R169,IF(+All!$H169="Georgia",+All!R169,0))</f>
        <v>Georgia</v>
      </c>
      <c r="S62" s="708" t="str">
        <f>IF(+All!$F169="Georgia",+All!S169,IF(+All!$H169="Georgia",+All!S169,0))</f>
        <v>UAB</v>
      </c>
      <c r="T62" s="706" t="str">
        <f>IF(+All!$F169="Georgia",+All!T169,IF(+All!$H169="Georgia",+All!T169,0))</f>
        <v>UAB</v>
      </c>
      <c r="U62" s="707" t="str">
        <f>IF(+All!$F169="Georgia",+All!U169,IF(+All!$H169="Georgia",+All!U169,0))</f>
        <v>L</v>
      </c>
      <c r="V62" s="706"/>
      <c r="W62" s="707"/>
      <c r="X62" s="706"/>
      <c r="Y62" s="707"/>
      <c r="Z62" s="706"/>
      <c r="AA62" s="707"/>
      <c r="AB62" s="706"/>
      <c r="AC62" s="707"/>
      <c r="AD62" s="706"/>
      <c r="AE62" s="707"/>
      <c r="AF62" s="706"/>
      <c r="AG62" s="707"/>
      <c r="AH62" s="706"/>
      <c r="AI62" s="707"/>
      <c r="AJ62" s="706"/>
      <c r="AK62" s="707"/>
      <c r="AQ62" s="480"/>
      <c r="AR62" s="482"/>
      <c r="AS62" s="483"/>
      <c r="AT62" s="483"/>
      <c r="AU62" s="482"/>
      <c r="AV62" s="483"/>
      <c r="AW62" s="484"/>
      <c r="AX62" s="483"/>
      <c r="AY62" s="88"/>
      <c r="AZ62" s="89"/>
      <c r="BA62" s="90"/>
      <c r="BB62" s="90"/>
      <c r="BC62" s="91"/>
      <c r="BD62" s="482"/>
      <c r="BE62" s="483"/>
      <c r="BF62" s="483"/>
      <c r="BG62" s="482"/>
      <c r="BH62" s="483"/>
      <c r="BI62" s="484"/>
      <c r="BJ62" s="92"/>
      <c r="BK62" s="93"/>
    </row>
    <row r="63" spans="1:63" x14ac:dyDescent="0.8">
      <c r="A63" s="70">
        <f>IF(+All!$F242="Georgia",+All!A242,IF(+All!$H242="Georgia",+All!A242,0))</f>
        <v>3</v>
      </c>
      <c r="B63" s="480" t="str">
        <f>IF(+All!$F242="Georgia",+All!B242,IF(+All!$H242="Georgia",+All!B242,0))</f>
        <v>Sat</v>
      </c>
      <c r="C63" s="72">
        <f>IF(+All!$F242="Georgia",+All!C242,IF(+All!$H242="Georgia",+All!C242,0))</f>
        <v>44457</v>
      </c>
      <c r="D63" s="73">
        <f>IF(+All!$F242="Georgia",+All!D242,IF(+All!$H242="Georgia",+All!D242,0))</f>
        <v>0.79166666666666663</v>
      </c>
      <c r="E63" s="707" t="str">
        <f>IF(+All!$F242="Georgia",+All!E242,IF(+All!$H242="Georgia",+All!E242,0))</f>
        <v>ESPN</v>
      </c>
      <c r="F63" s="75" t="str">
        <f>IF(+All!$F242="Georgia",+All!F242,IF(+All!$H242="Georgia",+All!F242,0))</f>
        <v>South Carolina</v>
      </c>
      <c r="G63" s="76" t="str">
        <f>IF(+All!$F242="Georgia",+All!G242,IF(+All!$H242="Georgia",+All!G242,0))</f>
        <v>SEC</v>
      </c>
      <c r="H63" s="75" t="str">
        <f>IF(+All!$F242="Georgia",+All!H242,IF(+All!$H242="Georgia",+All!H242,0))</f>
        <v>Georgia</v>
      </c>
      <c r="I63" s="76" t="str">
        <f>IF(+All!$F242="Georgia",+All!I242,IF(+All!$H242="Georgia",+All!I242,0))</f>
        <v>SEC</v>
      </c>
      <c r="J63" s="706" t="str">
        <f>IF(+All!$F242="Georgia",+All!J242,IF(+All!$H242="Georgia",+All!J242,0))</f>
        <v>Georgia</v>
      </c>
      <c r="K63" s="707" t="str">
        <f>IF(+All!$F242="Georgia",+All!K242,IF(+All!$H242="Georgia",+All!K242,0))</f>
        <v>South Carolina</v>
      </c>
      <c r="L63" s="78">
        <f>IF(+All!$F242="Georgia",+All!L242,IF(+All!$H242="Georgia",+All!L242,0))</f>
        <v>32</v>
      </c>
      <c r="M63" s="79">
        <f>IF(+All!$F242="Georgia",+All!M242,IF(+All!$H242="Georgia",+All!M242,0))</f>
        <v>47</v>
      </c>
      <c r="N63" s="706" t="str">
        <f>IF(+All!$F242="Georgia",+All!N242,IF(+All!$H242="Georgia",+All!N242,0))</f>
        <v>Georgia</v>
      </c>
      <c r="O63" s="708">
        <f>IF(+All!$F242="Georgia",+All!O242,IF(+All!$H242="Georgia",+All!O242,0))</f>
        <v>40</v>
      </c>
      <c r="P63" s="708" t="str">
        <f>IF(+All!$F242="Georgia",+All!P242,IF(+All!$H242="Georgia",+All!P242,0))</f>
        <v>South Carolina</v>
      </c>
      <c r="Q63" s="707">
        <f>IF(+All!$F242="Georgia",+All!Q242,IF(+All!$H242="Georgia",+All!Q242,0))</f>
        <v>13</v>
      </c>
      <c r="R63" s="706" t="str">
        <f>IF(+All!$F242="Georgia",+All!R242,IF(+All!$H242="Georgia",+All!R242,0))</f>
        <v>South Carolina</v>
      </c>
      <c r="S63" s="708" t="str">
        <f>IF(+All!$F242="Georgia",+All!S242,IF(+All!$H242="Georgia",+All!S242,0))</f>
        <v>Georgia</v>
      </c>
      <c r="T63" s="706" t="str">
        <f>IF(+All!$F242="Georgia",+All!T242,IF(+All!$H242="Georgia",+All!T242,0))</f>
        <v>South Carolina</v>
      </c>
      <c r="U63" s="707" t="str">
        <f>IF(+All!$F242="Georgia",+All!U242,IF(+All!$H242="Georgia",+All!U242,0))</f>
        <v>W</v>
      </c>
      <c r="V63" s="706" t="e">
        <f>IF(+All!#REF!="Georgia",+All!#REF!,IF(+All!#REF!="Georgia",+All!#REF!,0))</f>
        <v>#REF!</v>
      </c>
      <c r="W63" s="707" t="e">
        <f>IF(+All!#REF!="Georgia",+All!#REF!,IF(+All!#REF!="Georgia",+All!#REF!,0))</f>
        <v>#REF!</v>
      </c>
      <c r="X63" s="706" t="e">
        <f>IF(+All!#REF!="Georgia",+All!#REF!,IF(+All!#REF!="Georgia",+All!#REF!,0))</f>
        <v>#REF!</v>
      </c>
      <c r="Y63" s="707" t="e">
        <f>IF(+All!#REF!="Georgia",+All!#REF!,IF(+All!#REF!="Georgia",+All!#REF!,0))</f>
        <v>#REF!</v>
      </c>
      <c r="Z63" s="706" t="e">
        <f>IF(+All!#REF!="Georgia",+All!#REF!,IF(+All!#REF!="Georgia",+All!#REF!,0))</f>
        <v>#REF!</v>
      </c>
      <c r="AA63" s="707" t="e">
        <f>IF(+All!#REF!="Georgia",+All!#REF!,IF(+All!#REF!="Georgia",+All!#REF!,0))</f>
        <v>#REF!</v>
      </c>
      <c r="AB63" s="706" t="e">
        <f>IF(+All!#REF!="Georgia",+All!#REF!,IF(+All!#REF!="Georgia",+All!#REF!,0))</f>
        <v>#REF!</v>
      </c>
      <c r="AC63" s="707" t="e">
        <f>IF(+All!#REF!="Georgia",+All!#REF!,IF(+All!#REF!="Georgia",+All!#REF!,0))</f>
        <v>#REF!</v>
      </c>
      <c r="AD63" s="706" t="e">
        <f>IF(+All!#REF!="Georgia",+All!#REF!,IF(+All!#REF!="Georgia",+All!#REF!,0))</f>
        <v>#REF!</v>
      </c>
      <c r="AE63" s="707" t="e">
        <f>IF(+All!#REF!="Georgia",+All!#REF!,IF(+All!#REF!="Georgia",+All!#REF!,0))</f>
        <v>#REF!</v>
      </c>
      <c r="AF63" s="706" t="e">
        <f>IF(+All!#REF!="Georgia",+All!#REF!,IF(+All!#REF!="Georgia",+All!#REF!,0))</f>
        <v>#REF!</v>
      </c>
      <c r="AG63" s="707" t="e">
        <f>IF(+All!#REF!="Georgia",+All!#REF!,IF(+All!#REF!="Georgia",+All!#REF!,0))</f>
        <v>#REF!</v>
      </c>
      <c r="AH63" s="706" t="e">
        <f>IF(+All!#REF!="Georgia",+All!#REF!,IF(+All!#REF!="Georgia",+All!#REF!,0))</f>
        <v>#REF!</v>
      </c>
      <c r="AI63" s="707" t="e">
        <f>IF(+All!#REF!="Georgia",+All!#REF!,IF(+All!#REF!="Georgia",+All!#REF!,0))</f>
        <v>#REF!</v>
      </c>
      <c r="AJ63" s="706" t="e">
        <f>IF(+All!#REF!="Georgia",+All!#REF!,IF(+All!#REF!="Georgia",+All!#REF!,0))</f>
        <v>#REF!</v>
      </c>
      <c r="AK63" s="707" t="e">
        <f>IF(+All!#REF!="Georgia",+All!#REF!,IF(+All!#REF!="Georgia",+All!#REF!,0))</f>
        <v>#REF!</v>
      </c>
      <c r="AL63" s="81" t="e">
        <f>IF(+All!#REF!="Georgia",+All!#REF!,IF(+All!#REF!="Georgia",+All!#REF!,0))</f>
        <v>#REF!</v>
      </c>
      <c r="AM63" s="82" t="e">
        <f>IF(+All!#REF!="Georgia",+All!#REF!,IF(+All!#REF!="Georgia",+All!#REF!,0))</f>
        <v>#REF!</v>
      </c>
      <c r="AN63" s="81" t="e">
        <f>IF(+All!#REF!="Georgia",+All!#REF!,IF(+All!#REF!="Georgia",+All!#REF!,0))</f>
        <v>#REF!</v>
      </c>
      <c r="AO63" s="83" t="e">
        <f>IF(+All!#REF!="Georgia",+All!#REF!,IF(+All!#REF!="Georgia",+All!#REF!,0))</f>
        <v>#REF!</v>
      </c>
      <c r="AP63" s="84" t="e">
        <f>IF(+All!#REF!="Georgia",+All!#REF!,IF(+All!#REF!="Georgia",+All!#REF!,0))</f>
        <v>#REF!</v>
      </c>
      <c r="AQ63" s="480" t="e">
        <f>IF(+All!#REF!="Georgia",+All!#REF!,IF(+All!#REF!="Georgia",+All!#REF!,0))</f>
        <v>#REF!</v>
      </c>
      <c r="AR63" s="482" t="e">
        <f>IF(+All!#REF!="Georgia",+All!#REF!,IF(+All!#REF!="Georgia",+All!#REF!,0))</f>
        <v>#REF!</v>
      </c>
      <c r="AS63" s="483" t="e">
        <f>IF(+All!#REF!="Georgia",+All!#REF!,IF(+All!#REF!="Georgia",+All!#REF!,0))</f>
        <v>#REF!</v>
      </c>
      <c r="AT63" s="483" t="e">
        <f>IF(+All!#REF!="Georgia",+All!#REF!,IF(+All!#REF!="Georgia",+All!#REF!,0))</f>
        <v>#REF!</v>
      </c>
      <c r="AU63" s="482" t="e">
        <f>IF(+All!#REF!="Georgia",+All!#REF!,IF(+All!#REF!="Georgia",+All!#REF!,0))</f>
        <v>#REF!</v>
      </c>
      <c r="AV63" s="483" t="e">
        <f>IF(+All!#REF!="Georgia",+All!#REF!,IF(+All!#REF!="Georgia",+All!#REF!,0))</f>
        <v>#REF!</v>
      </c>
      <c r="AW63" s="484" t="e">
        <f>IF(+All!#REF!="Georgia",+All!#REF!,IF(+All!#REF!="Georgia",+All!#REF!,0))</f>
        <v>#REF!</v>
      </c>
      <c r="AX63" s="483" t="e">
        <f>IF(+All!#REF!="Georgia",+All!#REF!,IF(+All!#REF!="Georgia",+All!#REF!,0))</f>
        <v>#REF!</v>
      </c>
      <c r="AY63" s="88" t="e">
        <f>IF(+All!#REF!="Georgia",+All!#REF!,IF(+All!#REF!="Georgia",+All!#REF!,0))</f>
        <v>#REF!</v>
      </c>
      <c r="AZ63" s="89" t="e">
        <f>IF(+All!#REF!="Georgia",+All!#REF!,IF(+All!#REF!="Georgia",+All!#REF!,0))</f>
        <v>#REF!</v>
      </c>
      <c r="BA63" s="90" t="e">
        <f>IF(+All!#REF!="Georgia",+All!#REF!,IF(+All!#REF!="Georgia",+All!#REF!,0))</f>
        <v>#REF!</v>
      </c>
      <c r="BB63" s="90" t="e">
        <f>IF(+All!#REF!="Georgia",+All!#REF!,IF(+All!#REF!="Georgia",+All!#REF!,0))</f>
        <v>#REF!</v>
      </c>
      <c r="BC63" s="91" t="e">
        <f>IF(+All!#REF!="Georgia",+All!#REF!,IF(+All!#REF!="Georgia",+All!#REF!,0))</f>
        <v>#REF!</v>
      </c>
      <c r="BD63" s="482" t="e">
        <f>IF(+All!#REF!="Georgia",+All!#REF!,IF(+All!#REF!="Georgia",+All!#REF!,0))</f>
        <v>#REF!</v>
      </c>
      <c r="BE63" s="483" t="e">
        <f>IF(+All!#REF!="Georgia",+All!#REF!,IF(+All!#REF!="Georgia",+All!#REF!,0))</f>
        <v>#REF!</v>
      </c>
      <c r="BF63" s="483" t="e">
        <f>IF(+All!#REF!="Georgia",+All!#REF!,IF(+All!#REF!="Georgia",+All!#REF!,0))</f>
        <v>#REF!</v>
      </c>
      <c r="BG63" s="482" t="e">
        <f>IF(+All!#REF!="Georgia",+All!#REF!,IF(+All!#REF!="Georgia",+All!#REF!,0))</f>
        <v>#REF!</v>
      </c>
      <c r="BH63" s="483" t="e">
        <f>IF(+All!#REF!="Georgia",+All!#REF!,IF(+All!#REF!="Georgia",+All!#REF!,0))</f>
        <v>#REF!</v>
      </c>
      <c r="BI63" s="484" t="e">
        <f>IF(+All!#REF!="Georgia",+All!#REF!,IF(+All!#REF!="Georgia",+All!#REF!,0))</f>
        <v>#REF!</v>
      </c>
      <c r="BJ63" s="92" t="e">
        <f>IF(+All!#REF!="Georgia",+All!#REF!,IF(+All!#REF!="Georgia",+All!#REF!,0))</f>
        <v>#REF!</v>
      </c>
      <c r="BK63" s="93" t="e">
        <f>IF(+All!#REF!="Georgia",+All!#REF!,IF(+All!#REF!="Georgia",+All!#REF!,0))</f>
        <v>#REF!</v>
      </c>
    </row>
    <row r="64" spans="1:63" x14ac:dyDescent="0.8">
      <c r="A64" s="70">
        <f>IF(+All!$F322="Georgia",+All!A322,IF(+All!$H322="Georgia",+All!A322,0))</f>
        <v>4</v>
      </c>
      <c r="B64" s="480" t="str">
        <f>IF(+All!$F322="Georgia",+All!B322,IF(+All!$H322="Georgia",+All!B322,0))</f>
        <v>Sat</v>
      </c>
      <c r="C64" s="72">
        <f>IF(+All!$F322="Georgia",+All!C322,IF(+All!$H322="Georgia",+All!C322,0))</f>
        <v>44464</v>
      </c>
      <c r="D64" s="73">
        <f>IF(+All!$F322="Georgia",+All!D322,IF(+All!$H322="Georgia",+All!D322,0))</f>
        <v>0.5</v>
      </c>
      <c r="E64" s="707" t="str">
        <f>IF(+All!$F322="Georgia",+All!E322,IF(+All!$H322="Georgia",+All!E322,0))</f>
        <v>SEC</v>
      </c>
      <c r="F64" s="75" t="str">
        <f>IF(+All!$F322="Georgia",+All!F322,IF(+All!$H322="Georgia",+All!F322,0))</f>
        <v>Georgia</v>
      </c>
      <c r="G64" s="76" t="str">
        <f>IF(+All!$F322="Georgia",+All!G322,IF(+All!$H322="Georgia",+All!G322,0))</f>
        <v>SEC</v>
      </c>
      <c r="H64" s="75" t="str">
        <f>IF(+All!$F322="Georgia",+All!H322,IF(+All!$H322="Georgia",+All!H322,0))</f>
        <v>Vanderbilt</v>
      </c>
      <c r="I64" s="76" t="str">
        <f>IF(+All!$F322="Georgia",+All!I322,IF(+All!$H322="Georgia",+All!I322,0))</f>
        <v>SEC</v>
      </c>
      <c r="J64" s="706" t="str">
        <f>IF(+All!$F322="Georgia",+All!J322,IF(+All!$H322="Georgia",+All!J322,0))</f>
        <v>Georgia</v>
      </c>
      <c r="K64" s="707" t="str">
        <f>IF(+All!$F322="Georgia",+All!K322,IF(+All!$H322="Georgia",+All!K322,0))</f>
        <v>Vanderbilt</v>
      </c>
      <c r="L64" s="78">
        <f>IF(+All!$F322="Georgia",+All!L322,IF(+All!$H322="Georgia",+All!L322,0))</f>
        <v>35.5</v>
      </c>
      <c r="M64" s="79">
        <f>IF(+All!$F322="Georgia",+All!M322,IF(+All!$H322="Georgia",+All!M322,0))</f>
        <v>52.5</v>
      </c>
      <c r="N64" s="706" t="str">
        <f>IF(+All!$F322="Georgia",+All!N322,IF(+All!$H322="Georgia",+All!N322,0))</f>
        <v>Georgia</v>
      </c>
      <c r="O64" s="708">
        <f>IF(+All!$F322="Georgia",+All!O322,IF(+All!$H322="Georgia",+All!O322,0))</f>
        <v>62</v>
      </c>
      <c r="P64" s="708" t="str">
        <f>IF(+All!$F322="Georgia",+All!P322,IF(+All!$H322="Georgia",+All!P322,0))</f>
        <v>Vanderbilt</v>
      </c>
      <c r="Q64" s="707">
        <f>IF(+All!$F322="Georgia",+All!Q322,IF(+All!$H322="Georgia",+All!Q322,0))</f>
        <v>0</v>
      </c>
      <c r="R64" s="706" t="str">
        <f>IF(+All!$F322="Georgia",+All!R322,IF(+All!$H322="Georgia",+All!R322,0))</f>
        <v>Georgia</v>
      </c>
      <c r="S64" s="708" t="str">
        <f>IF(+All!$F322="Georgia",+All!S322,IF(+All!$H322="Georgia",+All!S322,0))</f>
        <v>Vanderbilt</v>
      </c>
      <c r="T64" s="706" t="str">
        <f>IF(+All!$F322="Georgia",+All!T322,IF(+All!$H322="Georgia",+All!T322,0))</f>
        <v>Georgia</v>
      </c>
      <c r="U64" s="707" t="str">
        <f>IF(+All!$F322="Georgia",+All!U322,IF(+All!$H322="Georgia",+All!U322,0))</f>
        <v>W</v>
      </c>
      <c r="V64" s="706">
        <f>IF(+All!$F150="Georgia",+All!#REF!,IF(+All!$H150="Georgia",+All!#REF!,0))</f>
        <v>0</v>
      </c>
      <c r="W64" s="707">
        <f>IF(+All!$F150="Georgia",+All!#REF!,IF(+All!$H150="Georgia",+All!#REF!,0))</f>
        <v>0</v>
      </c>
      <c r="X64" s="706">
        <f>IF(+All!$F150="Georgia",+All!#REF!,IF(+All!$H150="Georgia",+All!#REF!,0))</f>
        <v>0</v>
      </c>
      <c r="Y64" s="707">
        <f>IF(+All!$F150="Georgia",+All!#REF!,IF(+All!$H150="Georgia",+All!#REF!,0))</f>
        <v>0</v>
      </c>
      <c r="Z64" s="706">
        <f>IF(+All!$F150="Georgia",+All!#REF!,IF(+All!$H150="Georgia",+All!#REF!,0))</f>
        <v>0</v>
      </c>
      <c r="AA64" s="707">
        <f>IF(+All!$F150="Georgia",+All!#REF!,IF(+All!$H150="Georgia",+All!#REF!,0))</f>
        <v>0</v>
      </c>
      <c r="AB64" s="706">
        <f>IF(+All!$F150="Georgia",+All!#REF!,IF(+All!$H150="Georgia",+All!#REF!,0))</f>
        <v>0</v>
      </c>
      <c r="AC64" s="707">
        <f>IF(+All!$F150="Georgia",+All!#REF!,IF(+All!$H150="Georgia",+All!#REF!,0))</f>
        <v>0</v>
      </c>
      <c r="AD64" s="706">
        <f>IF(+All!$F150="Georgia",+All!#REF!,IF(+All!$H150="Georgia",+All!#REF!,0))</f>
        <v>0</v>
      </c>
      <c r="AE64" s="707">
        <f>IF(+All!$F150="Georgia",+All!#REF!,IF(+All!$H150="Georgia",+All!#REF!,0))</f>
        <v>0</v>
      </c>
      <c r="AF64" s="706">
        <f>IF(+All!$F150="Georgia",+All!#REF!,IF(+All!$H150="Georgia",+All!#REF!,0))</f>
        <v>0</v>
      </c>
      <c r="AG64" s="707">
        <f>IF(+All!$F150="Georgia",+All!#REF!,IF(+All!$H150="Georgia",+All!#REF!,0))</f>
        <v>0</v>
      </c>
      <c r="AH64" s="706">
        <f>IF(+All!$F150="Georgia",+All!#REF!,IF(+All!$H150="Georgia",+All!#REF!,0))</f>
        <v>0</v>
      </c>
      <c r="AI64" s="707">
        <f>IF(+All!$F150="Georgia",+All!#REF!,IF(+All!$H150="Georgia",+All!#REF!,0))</f>
        <v>0</v>
      </c>
      <c r="AJ64" s="706">
        <f>IF(+All!$F150="Georgia",+All!#REF!,IF(+All!$H150="Georgia",+All!#REF!,0))</f>
        <v>0</v>
      </c>
      <c r="AK64" s="707">
        <f>IF(+All!$F150="Georgia",+All!#REF!,IF(+All!$H150="Georgia",+All!#REF!,0))</f>
        <v>0</v>
      </c>
      <c r="AL64" s="81">
        <f>IF(+All!$F150="Georgia",+All!V150,IF(+All!$H150="Georgia",+All!V150,0))</f>
        <v>0</v>
      </c>
      <c r="AM64" s="82">
        <f>IF(+All!$F150="Georgia",+All!W150,IF(+All!$H150="Georgia",+All!W150,0))</f>
        <v>0</v>
      </c>
      <c r="AN64" s="81">
        <f>IF(+All!$F150="Georgia",+All!X150,IF(+All!$H150="Georgia",+All!X150,0))</f>
        <v>0</v>
      </c>
      <c r="AO64" s="83">
        <f>IF(+All!$F150="Georgia",+All!Y150,IF(+All!$H150="Georgia",+All!Y150,0))</f>
        <v>0</v>
      </c>
      <c r="AP64" s="84">
        <f>IF(+All!$F150="Georgia",+All!Z150,IF(+All!$H150="Georgia",+All!Z150,0))</f>
        <v>0</v>
      </c>
      <c r="AQ64" s="480">
        <f>IF(+All!$F150="Georgia",+All!#REF!,IF(+All!$H150="Georgia",+All!#REF!,0))</f>
        <v>0</v>
      </c>
      <c r="AR64" s="482">
        <f>IF(+All!$F150="Georgia",+All!#REF!,IF(+All!$H150="Georgia",+All!#REF!,0))</f>
        <v>0</v>
      </c>
      <c r="AS64" s="483">
        <f>IF(+All!$F150="Georgia",+All!#REF!,IF(+All!$H150="Georgia",+All!#REF!,0))</f>
        <v>0</v>
      </c>
      <c r="AT64" s="483">
        <f>IF(+All!$F150="Georgia",+All!#REF!,IF(+All!$H150="Georgia",+All!#REF!,0))</f>
        <v>0</v>
      </c>
      <c r="AU64" s="482">
        <f>IF(+All!$F150="Georgia",+All!#REF!,IF(+All!$H150="Georgia",+All!#REF!,0))</f>
        <v>0</v>
      </c>
      <c r="AV64" s="483">
        <f>IF(+All!$F150="Georgia",+All!#REF!,IF(+All!$H150="Georgia",+All!#REF!,0))</f>
        <v>0</v>
      </c>
      <c r="AW64" s="484">
        <f>IF(+All!$F150="Georgia",+All!#REF!,IF(+All!$H150="Georgia",+All!#REF!,0))</f>
        <v>0</v>
      </c>
      <c r="AX64" s="483">
        <f>IF(+All!$F150="Georgia",+All!#REF!,IF(+All!$H150="Georgia",+All!#REF!,0))</f>
        <v>0</v>
      </c>
      <c r="AY64" s="88">
        <f>IF(+All!$F150="Georgia",+All!#REF!,IF(+All!$H150="Georgia",+All!#REF!,0))</f>
        <v>0</v>
      </c>
      <c r="AZ64" s="89">
        <f>IF(+All!$F150="Georgia",+All!#REF!,IF(+All!$H150="Georgia",+All!#REF!,0))</f>
        <v>0</v>
      </c>
      <c r="BA64" s="90">
        <f>IF(+All!$F150="Georgia",+All!#REF!,IF(+All!$H150="Georgia",+All!#REF!,0))</f>
        <v>0</v>
      </c>
      <c r="BB64" s="90">
        <f>IF(+All!$F150="Georgia",+All!#REF!,IF(+All!$H150="Georgia",+All!#REF!,0))</f>
        <v>0</v>
      </c>
      <c r="BC64" s="91">
        <f>IF(+All!$F150="Georgia",+All!#REF!,IF(+All!$H150="Georgia",+All!#REF!,0))</f>
        <v>0</v>
      </c>
      <c r="BD64" s="482">
        <f>IF(+All!$F150="Georgia",+All!#REF!,IF(+All!$H150="Georgia",+All!#REF!,0))</f>
        <v>0</v>
      </c>
      <c r="BE64" s="483">
        <f>IF(+All!$F150="Georgia",+All!#REF!,IF(+All!$H150="Georgia",+All!#REF!,0))</f>
        <v>0</v>
      </c>
      <c r="BF64" s="483">
        <f>IF(+All!$F150="Georgia",+All!#REF!,IF(+All!$H150="Georgia",+All!#REF!,0))</f>
        <v>0</v>
      </c>
      <c r="BG64" s="482">
        <f>IF(+All!$F150="Georgia",+All!#REF!,IF(+All!$H150="Georgia",+All!#REF!,0))</f>
        <v>0</v>
      </c>
      <c r="BH64" s="483">
        <f>IF(+All!$F150="Georgia",+All!#REF!,IF(+All!$H150="Georgia",+All!#REF!,0))</f>
        <v>0</v>
      </c>
      <c r="BI64" s="484">
        <f>IF(+All!$F150="Georgia",+All!#REF!,IF(+All!$H150="Georgia",+All!#REF!,0))</f>
        <v>0</v>
      </c>
      <c r="BJ64" s="92">
        <f>IF(+All!$F150="Georgia",+All!#REF!,IF(+All!$H150="Georgia",+All!#REF!,0))</f>
        <v>0</v>
      </c>
      <c r="BK64" s="93">
        <f>IF(+All!$F150="Georgia",+All!#REF!,IF(+All!$H150="Georgia",+All!#REF!,0))</f>
        <v>0</v>
      </c>
    </row>
    <row r="65" spans="1:63" x14ac:dyDescent="0.8">
      <c r="A65" s="70">
        <f>IF(+All!$F382="Georgia",+All!A382,IF(+All!$H382="Georgia",+All!A382,0))</f>
        <v>5</v>
      </c>
      <c r="B65" s="480" t="str">
        <f>IF(+All!$F382="Georgia",+All!B382,IF(+All!$H382="Georgia",+All!B382,0))</f>
        <v>Sat</v>
      </c>
      <c r="C65" s="72">
        <f>IF(+All!$F382="Georgia",+All!C382,IF(+All!$H382="Georgia",+All!C382,0))</f>
        <v>44471</v>
      </c>
      <c r="D65" s="73">
        <f>IF(+All!$F382="Georgia",+All!D382,IF(+All!$H382="Georgia",+All!D382,0))</f>
        <v>0.5</v>
      </c>
      <c r="E65" s="707" t="str">
        <f>IF(+All!$F382="Georgia",+All!E382,IF(+All!$H382="Georgia",+All!E382,0))</f>
        <v>ESPN</v>
      </c>
      <c r="F65" s="75" t="str">
        <f>IF(+All!$F382="Georgia",+All!F382,IF(+All!$H382="Georgia",+All!F382,0))</f>
        <v>Arkansas</v>
      </c>
      <c r="G65" s="76" t="str">
        <f>IF(+All!$F382="Georgia",+All!G382,IF(+All!$H382="Georgia",+All!G382,0))</f>
        <v>SEC</v>
      </c>
      <c r="H65" s="75" t="str">
        <f>IF(+All!$F382="Georgia",+All!H382,IF(+All!$H382="Georgia",+All!H382,0))</f>
        <v>Georgia</v>
      </c>
      <c r="I65" s="76" t="str">
        <f>IF(+All!$F382="Georgia",+All!I382,IF(+All!$H382="Georgia",+All!I382,0))</f>
        <v>SEC</v>
      </c>
      <c r="J65" s="706" t="str">
        <f>IF(+All!$F382="Georgia",+All!J382,IF(+All!$H382="Georgia",+All!J382,0))</f>
        <v>Georgia</v>
      </c>
      <c r="K65" s="707" t="str">
        <f>IF(+All!$F382="Georgia",+All!K382,IF(+All!$H382="Georgia",+All!K382,0))</f>
        <v>Arkansas</v>
      </c>
      <c r="L65" s="78">
        <f>IF(+All!$F382="Georgia",+All!L382,IF(+All!$H382="Georgia",+All!L382,0))</f>
        <v>18.5</v>
      </c>
      <c r="M65" s="79">
        <f>IF(+All!$F382="Georgia",+All!M382,IF(+All!$H382="Georgia",+All!M382,0))</f>
        <v>48.5</v>
      </c>
      <c r="N65" s="706" t="str">
        <f>IF(+All!$F382="Georgia",+All!N382,IF(+All!$H382="Georgia",+All!N382,0))</f>
        <v>Georgia</v>
      </c>
      <c r="O65" s="708">
        <f>IF(+All!$F382="Georgia",+All!O382,IF(+All!$H382="Georgia",+All!O382,0))</f>
        <v>37</v>
      </c>
      <c r="P65" s="708" t="str">
        <f>IF(+All!$F382="Georgia",+All!P382,IF(+All!$H382="Georgia",+All!P382,0))</f>
        <v>Arkansas</v>
      </c>
      <c r="Q65" s="707">
        <f>IF(+All!$F382="Georgia",+All!Q382,IF(+All!$H382="Georgia",+All!Q382,0))</f>
        <v>0</v>
      </c>
      <c r="R65" s="706" t="str">
        <f>IF(+All!$F382="Georgia",+All!R382,IF(+All!$H382="Georgia",+All!R382,0))</f>
        <v>Georgia</v>
      </c>
      <c r="S65" s="708" t="str">
        <f>IF(+All!$F382="Georgia",+All!S382,IF(+All!$H382="Georgia",+All!S382,0))</f>
        <v>Arkansas</v>
      </c>
      <c r="T65" s="706" t="str">
        <f>IF(+All!$F382="Georgia",+All!T382,IF(+All!$H382="Georgia",+All!T382,0))</f>
        <v>Arkansas</v>
      </c>
      <c r="U65" s="707" t="str">
        <f>IF(+All!$F382="Georgia",+All!U382,IF(+All!$H382="Georgia",+All!U382,0))</f>
        <v>L</v>
      </c>
      <c r="V65" s="706" t="e">
        <f>IF(+All!#REF!="Georgia",+All!#REF!,IF(+All!#REF!="Georgia",+All!#REF!,0))</f>
        <v>#REF!</v>
      </c>
      <c r="W65" s="707" t="e">
        <f>IF(+All!#REF!="Georgia",+All!#REF!,IF(+All!#REF!="Georgia",+All!#REF!,0))</f>
        <v>#REF!</v>
      </c>
      <c r="X65" s="706" t="e">
        <f>IF(+All!#REF!="Georgia",+All!#REF!,IF(+All!#REF!="Georgia",+All!#REF!,0))</f>
        <v>#REF!</v>
      </c>
      <c r="Y65" s="707" t="e">
        <f>IF(+All!#REF!="Georgia",+All!#REF!,IF(+All!#REF!="Georgia",+All!#REF!,0))</f>
        <v>#REF!</v>
      </c>
      <c r="Z65" s="706" t="e">
        <f>IF(+All!#REF!="Georgia",+All!#REF!,IF(+All!#REF!="Georgia",+All!#REF!,0))</f>
        <v>#REF!</v>
      </c>
      <c r="AA65" s="707" t="e">
        <f>IF(+All!#REF!="Georgia",+All!#REF!,IF(+All!#REF!="Georgia",+All!#REF!,0))</f>
        <v>#REF!</v>
      </c>
      <c r="AB65" s="706" t="e">
        <f>IF(+All!#REF!="Georgia",+All!#REF!,IF(+All!#REF!="Georgia",+All!#REF!,0))</f>
        <v>#REF!</v>
      </c>
      <c r="AC65" s="707" t="e">
        <f>IF(+All!#REF!="Georgia",+All!#REF!,IF(+All!#REF!="Georgia",+All!#REF!,0))</f>
        <v>#REF!</v>
      </c>
      <c r="AD65" s="706" t="e">
        <f>IF(+All!#REF!="Georgia",+All!#REF!,IF(+All!#REF!="Georgia",+All!#REF!,0))</f>
        <v>#REF!</v>
      </c>
      <c r="AE65" s="707" t="e">
        <f>IF(+All!#REF!="Georgia",+All!#REF!,IF(+All!#REF!="Georgia",+All!#REF!,0))</f>
        <v>#REF!</v>
      </c>
      <c r="AF65" s="706" t="e">
        <f>IF(+All!#REF!="Georgia",+All!#REF!,IF(+All!#REF!="Georgia",+All!#REF!,0))</f>
        <v>#REF!</v>
      </c>
      <c r="AG65" s="707" t="e">
        <f>IF(+All!#REF!="Georgia",+All!#REF!,IF(+All!#REF!="Georgia",+All!#REF!,0))</f>
        <v>#REF!</v>
      </c>
      <c r="AH65" s="706" t="e">
        <f>IF(+All!#REF!="Georgia",+All!#REF!,IF(+All!#REF!="Georgia",+All!#REF!,0))</f>
        <v>#REF!</v>
      </c>
      <c r="AI65" s="707" t="e">
        <f>IF(+All!#REF!="Georgia",+All!#REF!,IF(+All!#REF!="Georgia",+All!#REF!,0))</f>
        <v>#REF!</v>
      </c>
      <c r="AJ65" s="706" t="e">
        <f>IF(+All!#REF!="Georgia",+All!#REF!,IF(+All!#REF!="Georgia",+All!#REF!,0))</f>
        <v>#REF!</v>
      </c>
      <c r="AK65" s="707" t="e">
        <f>IF(+All!#REF!="Georgia",+All!#REF!,IF(+All!#REF!="Georgia",+All!#REF!,0))</f>
        <v>#REF!</v>
      </c>
      <c r="AL65" s="81" t="e">
        <f>IF(+All!#REF!="Georgia",+All!#REF!,IF(+All!#REF!="Georgia",+All!#REF!,0))</f>
        <v>#REF!</v>
      </c>
      <c r="AM65" s="82" t="e">
        <f>IF(+All!#REF!="Georgia",+All!#REF!,IF(+All!#REF!="Georgia",+All!#REF!,0))</f>
        <v>#REF!</v>
      </c>
      <c r="AN65" s="81" t="e">
        <f>IF(+All!#REF!="Georgia",+All!#REF!,IF(+All!#REF!="Georgia",+All!#REF!,0))</f>
        <v>#REF!</v>
      </c>
      <c r="AO65" s="83" t="e">
        <f>IF(+All!#REF!="Georgia",+All!#REF!,IF(+All!#REF!="Georgia",+All!#REF!,0))</f>
        <v>#REF!</v>
      </c>
      <c r="AP65" s="84" t="e">
        <f>IF(+All!#REF!="Georgia",+All!#REF!,IF(+All!#REF!="Georgia",+All!#REF!,0))</f>
        <v>#REF!</v>
      </c>
      <c r="AQ65" s="480" t="e">
        <f>IF(+All!#REF!="Georgia",+All!#REF!,IF(+All!#REF!="Georgia",+All!#REF!,0))</f>
        <v>#REF!</v>
      </c>
      <c r="AR65" s="482" t="e">
        <f>IF(+All!#REF!="Georgia",+All!#REF!,IF(+All!#REF!="Georgia",+All!#REF!,0))</f>
        <v>#REF!</v>
      </c>
      <c r="AS65" s="483" t="e">
        <f>IF(+All!#REF!="Georgia",+All!#REF!,IF(+All!#REF!="Georgia",+All!#REF!,0))</f>
        <v>#REF!</v>
      </c>
      <c r="AT65" s="483" t="e">
        <f>IF(+All!#REF!="Georgia",+All!#REF!,IF(+All!#REF!="Georgia",+All!#REF!,0))</f>
        <v>#REF!</v>
      </c>
      <c r="AU65" s="482" t="e">
        <f>IF(+All!#REF!="Georgia",+All!#REF!,IF(+All!#REF!="Georgia",+All!#REF!,0))</f>
        <v>#REF!</v>
      </c>
      <c r="AV65" s="483" t="e">
        <f>IF(+All!#REF!="Georgia",+All!#REF!,IF(+All!#REF!="Georgia",+All!#REF!,0))</f>
        <v>#REF!</v>
      </c>
      <c r="AW65" s="484" t="e">
        <f>IF(+All!#REF!="Georgia",+All!#REF!,IF(+All!#REF!="Georgia",+All!#REF!,0))</f>
        <v>#REF!</v>
      </c>
      <c r="AX65" s="483" t="e">
        <f>IF(+All!#REF!="Georgia",+All!#REF!,IF(+All!#REF!="Georgia",+All!#REF!,0))</f>
        <v>#REF!</v>
      </c>
      <c r="AY65" s="88" t="e">
        <f>IF(+All!#REF!="Georgia",+All!#REF!,IF(+All!#REF!="Georgia",+All!#REF!,0))</f>
        <v>#REF!</v>
      </c>
      <c r="AZ65" s="89" t="e">
        <f>IF(+All!#REF!="Georgia",+All!#REF!,IF(+All!#REF!="Georgia",+All!#REF!,0))</f>
        <v>#REF!</v>
      </c>
      <c r="BA65" s="90" t="e">
        <f>IF(+All!#REF!="Georgia",+All!#REF!,IF(+All!#REF!="Georgia",+All!#REF!,0))</f>
        <v>#REF!</v>
      </c>
      <c r="BB65" s="90" t="e">
        <f>IF(+All!#REF!="Georgia",+All!#REF!,IF(+All!#REF!="Georgia",+All!#REF!,0))</f>
        <v>#REF!</v>
      </c>
      <c r="BC65" s="91" t="e">
        <f>IF(+All!#REF!="Georgia",+All!#REF!,IF(+All!#REF!="Georgia",+All!#REF!,0))</f>
        <v>#REF!</v>
      </c>
      <c r="BD65" s="482" t="e">
        <f>IF(+All!#REF!="Georgia",+All!#REF!,IF(+All!#REF!="Georgia",+All!#REF!,0))</f>
        <v>#REF!</v>
      </c>
      <c r="BE65" s="483" t="e">
        <f>IF(+All!#REF!="Georgia",+All!#REF!,IF(+All!#REF!="Georgia",+All!#REF!,0))</f>
        <v>#REF!</v>
      </c>
      <c r="BF65" s="483" t="e">
        <f>IF(+All!#REF!="Georgia",+All!#REF!,IF(+All!#REF!="Georgia",+All!#REF!,0))</f>
        <v>#REF!</v>
      </c>
      <c r="BG65" s="482" t="e">
        <f>IF(+All!#REF!="Georgia",+All!#REF!,IF(+All!#REF!="Georgia",+All!#REF!,0))</f>
        <v>#REF!</v>
      </c>
      <c r="BH65" s="483" t="e">
        <f>IF(+All!#REF!="Georgia",+All!#REF!,IF(+All!#REF!="Georgia",+All!#REF!,0))</f>
        <v>#REF!</v>
      </c>
      <c r="BI65" s="484" t="e">
        <f>IF(+All!#REF!="Georgia",+All!#REF!,IF(+All!#REF!="Georgia",+All!#REF!,0))</f>
        <v>#REF!</v>
      </c>
      <c r="BJ65" s="92" t="e">
        <f>IF(+All!#REF!="Georgia",+All!#REF!,IF(+All!#REF!="Georgia",+All!#REF!,0))</f>
        <v>#REF!</v>
      </c>
      <c r="BK65" s="93" t="e">
        <f>IF(+All!#REF!="Georgia",+All!#REF!,IF(+All!#REF!="Georgia",+All!#REF!,0))</f>
        <v>#REF!</v>
      </c>
    </row>
    <row r="66" spans="1:63" x14ac:dyDescent="0.8">
      <c r="A66" s="70">
        <f>IF(+All!$F441="Georgia",+All!A441,IF(+All!$H441="Georgia",+All!A441,0))</f>
        <v>6</v>
      </c>
      <c r="B66" s="480" t="str">
        <f>IF(+All!$F441="Georgia",+All!B441,IF(+All!$H441="Georgia",+All!B441,0))</f>
        <v>Sat</v>
      </c>
      <c r="C66" s="72">
        <f>IF(+All!$F441="Georgia",+All!C441,IF(+All!$H441="Georgia",+All!C441,0))</f>
        <v>44478</v>
      </c>
      <c r="D66" s="73">
        <f>IF(+All!$F441="Georgia",+All!D441,IF(+All!$H441="Georgia",+All!D441,0))</f>
        <v>0.64583333333333337</v>
      </c>
      <c r="E66" s="707" t="str">
        <f>IF(+All!$F441="Georgia",+All!E441,IF(+All!$H441="Georgia",+All!E441,0))</f>
        <v>CBSSN</v>
      </c>
      <c r="F66" s="75" t="str">
        <f>IF(+All!$F441="Georgia",+All!F441,IF(+All!$H441="Georgia",+All!F441,0))</f>
        <v>Georgia</v>
      </c>
      <c r="G66" s="76" t="str">
        <f>IF(+All!$F441="Georgia",+All!G441,IF(+All!$H441="Georgia",+All!G441,0))</f>
        <v>SEC</v>
      </c>
      <c r="H66" s="75" t="str">
        <f>IF(+All!$F441="Georgia",+All!H441,IF(+All!$H441="Georgia",+All!H441,0))</f>
        <v>Auburn</v>
      </c>
      <c r="I66" s="76" t="str">
        <f>IF(+All!$F441="Georgia",+All!I441,IF(+All!$H441="Georgia",+All!I441,0))</f>
        <v>SEC</v>
      </c>
      <c r="J66" s="706" t="str">
        <f>IF(+All!$F441="Georgia",+All!J441,IF(+All!$H441="Georgia",+All!J441,0))</f>
        <v>Georgia</v>
      </c>
      <c r="K66" s="707" t="str">
        <f>IF(+All!$F441="Georgia",+All!K441,IF(+All!$H441="Georgia",+All!K441,0))</f>
        <v>Auburn</v>
      </c>
      <c r="L66" s="78">
        <f>IF(+All!$F441="Georgia",+All!L441,IF(+All!$H441="Georgia",+All!L441,0))</f>
        <v>15</v>
      </c>
      <c r="M66" s="79">
        <f>IF(+All!$F441="Georgia",+All!M441,IF(+All!$H441="Georgia",+All!M441,0))</f>
        <v>46.5</v>
      </c>
      <c r="N66" s="706" t="str">
        <f>IF(+All!$F441="Georgia",+All!N441,IF(+All!$H441="Georgia",+All!N441,0))</f>
        <v>Georgia</v>
      </c>
      <c r="O66" s="708">
        <f>IF(+All!$F441="Georgia",+All!O441,IF(+All!$H441="Georgia",+All!O441,0))</f>
        <v>34</v>
      </c>
      <c r="P66" s="708" t="str">
        <f>IF(+All!$F441="Georgia",+All!P441,IF(+All!$H441="Georgia",+All!P441,0))</f>
        <v>Auburn</v>
      </c>
      <c r="Q66" s="707">
        <f>IF(+All!$F441="Georgia",+All!Q441,IF(+All!$H441="Georgia",+All!Q441,0))</f>
        <v>10</v>
      </c>
      <c r="R66" s="706" t="str">
        <f>IF(+All!$F441="Georgia",+All!R441,IF(+All!$H441="Georgia",+All!R441,0))</f>
        <v>Georgia</v>
      </c>
      <c r="S66" s="708" t="str">
        <f>IF(+All!$F441="Georgia",+All!S441,IF(+All!$H441="Georgia",+All!S441,0))</f>
        <v>Auburn</v>
      </c>
      <c r="T66" s="706" t="str">
        <f>IF(+All!$F441="Georgia",+All!T441,IF(+All!$H441="Georgia",+All!T441,0))</f>
        <v>Georgia</v>
      </c>
      <c r="U66" s="707" t="str">
        <f>IF(+All!$F441="Georgia",+All!U441,IF(+All!$H441="Georgia",+All!U441,0))</f>
        <v>W</v>
      </c>
      <c r="V66" s="706" t="e">
        <f>IF(+All!#REF!="Georgia",+All!#REF!,IF(+All!#REF!="Georgia",+All!#REF!,0))</f>
        <v>#REF!</v>
      </c>
      <c r="W66" s="707" t="e">
        <f>IF(+All!#REF!="Georgia",+All!#REF!,IF(+All!#REF!="Georgia",+All!#REF!,0))</f>
        <v>#REF!</v>
      </c>
      <c r="X66" s="706" t="e">
        <f>IF(+All!#REF!="Georgia",+All!#REF!,IF(+All!#REF!="Georgia",+All!#REF!,0))</f>
        <v>#REF!</v>
      </c>
      <c r="Y66" s="707" t="e">
        <f>IF(+All!#REF!="Georgia",+All!#REF!,IF(+All!#REF!="Georgia",+All!#REF!,0))</f>
        <v>#REF!</v>
      </c>
      <c r="Z66" s="706" t="e">
        <f>IF(+All!#REF!="Georgia",+All!#REF!,IF(+All!#REF!="Georgia",+All!#REF!,0))</f>
        <v>#REF!</v>
      </c>
      <c r="AA66" s="707" t="e">
        <f>IF(+All!#REF!="Georgia",+All!#REF!,IF(+All!#REF!="Georgia",+All!#REF!,0))</f>
        <v>#REF!</v>
      </c>
      <c r="AB66" s="706" t="e">
        <f>IF(+All!#REF!="Georgia",+All!#REF!,IF(+All!#REF!="Georgia",+All!#REF!,0))</f>
        <v>#REF!</v>
      </c>
      <c r="AC66" s="707" t="e">
        <f>IF(+All!#REF!="Georgia",+All!#REF!,IF(+All!#REF!="Georgia",+All!#REF!,0))</f>
        <v>#REF!</v>
      </c>
      <c r="AD66" s="706" t="e">
        <f>IF(+All!#REF!="Georgia",+All!#REF!,IF(+All!#REF!="Georgia",+All!#REF!,0))</f>
        <v>#REF!</v>
      </c>
      <c r="AE66" s="707" t="e">
        <f>IF(+All!#REF!="Georgia",+All!#REF!,IF(+All!#REF!="Georgia",+All!#REF!,0))</f>
        <v>#REF!</v>
      </c>
      <c r="AF66" s="706" t="e">
        <f>IF(+All!#REF!="Georgia",+All!#REF!,IF(+All!#REF!="Georgia",+All!#REF!,0))</f>
        <v>#REF!</v>
      </c>
      <c r="AG66" s="707" t="e">
        <f>IF(+All!#REF!="Georgia",+All!#REF!,IF(+All!#REF!="Georgia",+All!#REF!,0))</f>
        <v>#REF!</v>
      </c>
      <c r="AH66" s="706" t="e">
        <f>IF(+All!#REF!="Georgia",+All!#REF!,IF(+All!#REF!="Georgia",+All!#REF!,0))</f>
        <v>#REF!</v>
      </c>
      <c r="AI66" s="707" t="e">
        <f>IF(+All!#REF!="Georgia",+All!#REF!,IF(+All!#REF!="Georgia",+All!#REF!,0))</f>
        <v>#REF!</v>
      </c>
      <c r="AJ66" s="706" t="e">
        <f>IF(+All!#REF!="Georgia",+All!#REF!,IF(+All!#REF!="Georgia",+All!#REF!,0))</f>
        <v>#REF!</v>
      </c>
      <c r="AK66" s="707" t="e">
        <f>IF(+All!#REF!="Georgia",+All!#REF!,IF(+All!#REF!="Georgia",+All!#REF!,0))</f>
        <v>#REF!</v>
      </c>
      <c r="AL66" s="81" t="e">
        <f>IF(+All!#REF!="Georgia",+All!#REF!,IF(+All!#REF!="Georgia",+All!#REF!,0))</f>
        <v>#REF!</v>
      </c>
      <c r="AM66" s="82" t="e">
        <f>IF(+All!#REF!="Georgia",+All!#REF!,IF(+All!#REF!="Georgia",+All!#REF!,0))</f>
        <v>#REF!</v>
      </c>
      <c r="AN66" s="81" t="e">
        <f>IF(+All!#REF!="Georgia",+All!#REF!,IF(+All!#REF!="Georgia",+All!#REF!,0))</f>
        <v>#REF!</v>
      </c>
      <c r="AO66" s="83" t="e">
        <f>IF(+All!#REF!="Georgia",+All!#REF!,IF(+All!#REF!="Georgia",+All!#REF!,0))</f>
        <v>#REF!</v>
      </c>
      <c r="AP66" s="84" t="e">
        <f>IF(+All!#REF!="Georgia",+All!#REF!,IF(+All!#REF!="Georgia",+All!#REF!,0))</f>
        <v>#REF!</v>
      </c>
      <c r="AQ66" s="480" t="e">
        <f>IF(+All!#REF!="Georgia",+All!#REF!,IF(+All!#REF!="Georgia",+All!#REF!,0))</f>
        <v>#REF!</v>
      </c>
      <c r="AR66" s="482" t="e">
        <f>IF(+All!#REF!="Georgia",+All!#REF!,IF(+All!#REF!="Georgia",+All!#REF!,0))</f>
        <v>#REF!</v>
      </c>
      <c r="AS66" s="483" t="e">
        <f>IF(+All!#REF!="Georgia",+All!#REF!,IF(+All!#REF!="Georgia",+All!#REF!,0))</f>
        <v>#REF!</v>
      </c>
      <c r="AT66" s="483" t="e">
        <f>IF(+All!#REF!="Georgia",+All!#REF!,IF(+All!#REF!="Georgia",+All!#REF!,0))</f>
        <v>#REF!</v>
      </c>
      <c r="AU66" s="482" t="e">
        <f>IF(+All!#REF!="Georgia",+All!#REF!,IF(+All!#REF!="Georgia",+All!#REF!,0))</f>
        <v>#REF!</v>
      </c>
      <c r="AV66" s="483" t="e">
        <f>IF(+All!#REF!="Georgia",+All!#REF!,IF(+All!#REF!="Georgia",+All!#REF!,0))</f>
        <v>#REF!</v>
      </c>
      <c r="AW66" s="484" t="e">
        <f>IF(+All!#REF!="Georgia",+All!#REF!,IF(+All!#REF!="Georgia",+All!#REF!,0))</f>
        <v>#REF!</v>
      </c>
      <c r="AX66" s="483" t="e">
        <f>IF(+All!#REF!="Georgia",+All!#REF!,IF(+All!#REF!="Georgia",+All!#REF!,0))</f>
        <v>#REF!</v>
      </c>
      <c r="AY66" s="88" t="e">
        <f>IF(+All!#REF!="Georgia",+All!#REF!,IF(+All!#REF!="Georgia",+All!#REF!,0))</f>
        <v>#REF!</v>
      </c>
      <c r="AZ66" s="89" t="e">
        <f>IF(+All!#REF!="Georgia",+All!#REF!,IF(+All!#REF!="Georgia",+All!#REF!,0))</f>
        <v>#REF!</v>
      </c>
      <c r="BA66" s="90" t="e">
        <f>IF(+All!#REF!="Georgia",+All!#REF!,IF(+All!#REF!="Georgia",+All!#REF!,0))</f>
        <v>#REF!</v>
      </c>
      <c r="BB66" s="90" t="e">
        <f>IF(+All!#REF!="Georgia",+All!#REF!,IF(+All!#REF!="Georgia",+All!#REF!,0))</f>
        <v>#REF!</v>
      </c>
      <c r="BC66" s="91" t="e">
        <f>IF(+All!#REF!="Georgia",+All!#REF!,IF(+All!#REF!="Georgia",+All!#REF!,0))</f>
        <v>#REF!</v>
      </c>
      <c r="BD66" s="482" t="e">
        <f>IF(+All!#REF!="Georgia",+All!#REF!,IF(+All!#REF!="Georgia",+All!#REF!,0))</f>
        <v>#REF!</v>
      </c>
      <c r="BE66" s="483" t="e">
        <f>IF(+All!#REF!="Georgia",+All!#REF!,IF(+All!#REF!="Georgia",+All!#REF!,0))</f>
        <v>#REF!</v>
      </c>
      <c r="BF66" s="483" t="e">
        <f>IF(+All!#REF!="Georgia",+All!#REF!,IF(+All!#REF!="Georgia",+All!#REF!,0))</f>
        <v>#REF!</v>
      </c>
      <c r="BG66" s="482" t="e">
        <f>IF(+All!#REF!="Georgia",+All!#REF!,IF(+All!#REF!="Georgia",+All!#REF!,0))</f>
        <v>#REF!</v>
      </c>
      <c r="BH66" s="483" t="e">
        <f>IF(+All!#REF!="Georgia",+All!#REF!,IF(+All!#REF!="Georgia",+All!#REF!,0))</f>
        <v>#REF!</v>
      </c>
      <c r="BI66" s="484" t="e">
        <f>IF(+All!#REF!="Georgia",+All!#REF!,IF(+All!#REF!="Georgia",+All!#REF!,0))</f>
        <v>#REF!</v>
      </c>
      <c r="BJ66" s="92" t="e">
        <f>IF(+All!#REF!="Georgia",+All!#REF!,IF(+All!#REF!="Georgia",+All!#REF!,0))</f>
        <v>#REF!</v>
      </c>
      <c r="BK66" s="93" t="e">
        <f>IF(+All!#REF!="Georgia",+All!#REF!,IF(+All!#REF!="Georgia",+All!#REF!,0))</f>
        <v>#REF!</v>
      </c>
    </row>
    <row r="67" spans="1:63" x14ac:dyDescent="0.8">
      <c r="A67" s="70">
        <f>IF(+All!$F522="Georgia",+All!A522,IF(+All!$H522="Georgia",+All!A522,0))</f>
        <v>7</v>
      </c>
      <c r="B67" s="480" t="str">
        <f>IF(+All!$F522="Georgia",+All!B522,IF(+All!$H522="Georgia",+All!B522,0))</f>
        <v>Sat</v>
      </c>
      <c r="C67" s="72">
        <f>IF(+All!$F522="Georgia",+All!C522,IF(+All!$H522="Georgia",+All!C522,0))</f>
        <v>44485</v>
      </c>
      <c r="D67" s="73">
        <f>IF(+All!$F522="Georgia",+All!D522,IF(+All!$H522="Georgia",+All!D522,0))</f>
        <v>0.64583333333333337</v>
      </c>
      <c r="E67" s="707" t="str">
        <f>IF(+All!$F522="Georgia",+All!E522,IF(+All!$H522="Georgia",+All!E522,0))</f>
        <v>CBS</v>
      </c>
      <c r="F67" s="75" t="str">
        <f>IF(+All!$F522="Georgia",+All!F522,IF(+All!$H522="Georgia",+All!F522,0))</f>
        <v>Kentucky</v>
      </c>
      <c r="G67" s="76" t="str">
        <f>IF(+All!$F522="Georgia",+All!G522,IF(+All!$H522="Georgia",+All!G522,0))</f>
        <v>SEC</v>
      </c>
      <c r="H67" s="75" t="str">
        <f>IF(+All!$F522="Georgia",+All!H522,IF(+All!$H522="Georgia",+All!H522,0))</f>
        <v>Georgia</v>
      </c>
      <c r="I67" s="76" t="str">
        <f>IF(+All!$F522="Georgia",+All!I522,IF(+All!$H522="Georgia",+All!I522,0))</f>
        <v>SEC</v>
      </c>
      <c r="J67" s="706" t="str">
        <f>IF(+All!$F522="Georgia",+All!J522,IF(+All!$H522="Georgia",+All!J522,0))</f>
        <v>Georgia</v>
      </c>
      <c r="K67" s="707" t="str">
        <f>IF(+All!$F522="Georgia",+All!K522,IF(+All!$H522="Georgia",+All!K522,0))</f>
        <v>Kentucky</v>
      </c>
      <c r="L67" s="78">
        <f>IF(+All!$F522="Georgia",+All!L522,IF(+All!$H522="Georgia",+All!L522,0))</f>
        <v>22.5</v>
      </c>
      <c r="M67" s="79">
        <f>IF(+All!$F522="Georgia",+All!M522,IF(+All!$H522="Georgia",+All!M522,0))</f>
        <v>44.5</v>
      </c>
      <c r="N67" s="706" t="str">
        <f>IF(+All!$F522="Georgia",+All!N522,IF(+All!$H522="Georgia",+All!N522,0))</f>
        <v>Georgia</v>
      </c>
      <c r="O67" s="708">
        <f>IF(+All!$F522="Georgia",+All!O522,IF(+All!$H522="Georgia",+All!O522,0))</f>
        <v>30</v>
      </c>
      <c r="P67" s="708" t="str">
        <f>IF(+All!$F522="Georgia",+All!P522,IF(+All!$H522="Georgia",+All!P522,0))</f>
        <v>Kentucky</v>
      </c>
      <c r="Q67" s="707">
        <f>IF(+All!$F522="Georgia",+All!Q522,IF(+All!$H522="Georgia",+All!Q522,0))</f>
        <v>13</v>
      </c>
      <c r="R67" s="706" t="str">
        <f>IF(+All!$F522="Georgia",+All!R522,IF(+All!$H522="Georgia",+All!R522,0))</f>
        <v>Kentucky</v>
      </c>
      <c r="S67" s="708" t="str">
        <f>IF(+All!$F522="Georgia",+All!S522,IF(+All!$H522="Georgia",+All!S522,0))</f>
        <v>Georgia</v>
      </c>
      <c r="T67" s="706" t="str">
        <f>IF(+All!$F522="Georgia",+All!T522,IF(+All!$H522="Georgia",+All!T522,0))</f>
        <v>Georgia</v>
      </c>
      <c r="U67" s="707" t="str">
        <f>IF(+All!$F522="Georgia",+All!U522,IF(+All!$H522="Georgia",+All!U522,0))</f>
        <v>L</v>
      </c>
      <c r="V67" s="706" t="e">
        <f>IF(+All!#REF!="Georgia",+All!#REF!,IF(+All!#REF!="Georgia",+All!#REF!,0))</f>
        <v>#REF!</v>
      </c>
      <c r="W67" s="707" t="e">
        <f>IF(+All!#REF!="Georgia",+All!#REF!,IF(+All!#REF!="Georgia",+All!#REF!,0))</f>
        <v>#REF!</v>
      </c>
      <c r="X67" s="706" t="e">
        <f>IF(+All!#REF!="Georgia",+All!#REF!,IF(+All!#REF!="Georgia",+All!#REF!,0))</f>
        <v>#REF!</v>
      </c>
      <c r="Y67" s="707" t="e">
        <f>IF(+All!#REF!="Georgia",+All!#REF!,IF(+All!#REF!="Georgia",+All!#REF!,0))</f>
        <v>#REF!</v>
      </c>
      <c r="Z67" s="706" t="e">
        <f>IF(+All!#REF!="Georgia",+All!#REF!,IF(+All!#REF!="Georgia",+All!#REF!,0))</f>
        <v>#REF!</v>
      </c>
      <c r="AA67" s="707" t="e">
        <f>IF(+All!#REF!="Georgia",+All!#REF!,IF(+All!#REF!="Georgia",+All!#REF!,0))</f>
        <v>#REF!</v>
      </c>
      <c r="AB67" s="706" t="e">
        <f>IF(+All!#REF!="Georgia",+All!#REF!,IF(+All!#REF!="Georgia",+All!#REF!,0))</f>
        <v>#REF!</v>
      </c>
      <c r="AC67" s="707" t="e">
        <f>IF(+All!#REF!="Georgia",+All!#REF!,IF(+All!#REF!="Georgia",+All!#REF!,0))</f>
        <v>#REF!</v>
      </c>
      <c r="AD67" s="706" t="e">
        <f>IF(+All!#REF!="Georgia",+All!#REF!,IF(+All!#REF!="Georgia",+All!#REF!,0))</f>
        <v>#REF!</v>
      </c>
      <c r="AE67" s="707" t="e">
        <f>IF(+All!#REF!="Georgia",+All!#REF!,IF(+All!#REF!="Georgia",+All!#REF!,0))</f>
        <v>#REF!</v>
      </c>
      <c r="AF67" s="706" t="e">
        <f>IF(+All!#REF!="Georgia",+All!#REF!,IF(+All!#REF!="Georgia",+All!#REF!,0))</f>
        <v>#REF!</v>
      </c>
      <c r="AG67" s="707" t="e">
        <f>IF(+All!#REF!="Georgia",+All!#REF!,IF(+All!#REF!="Georgia",+All!#REF!,0))</f>
        <v>#REF!</v>
      </c>
      <c r="AH67" s="706" t="e">
        <f>IF(+All!#REF!="Georgia",+All!#REF!,IF(+All!#REF!="Georgia",+All!#REF!,0))</f>
        <v>#REF!</v>
      </c>
      <c r="AI67" s="707" t="e">
        <f>IF(+All!#REF!="Georgia",+All!#REF!,IF(+All!#REF!="Georgia",+All!#REF!,0))</f>
        <v>#REF!</v>
      </c>
      <c r="AJ67" s="706" t="e">
        <f>IF(+All!#REF!="Georgia",+All!#REF!,IF(+All!#REF!="Georgia",+All!#REF!,0))</f>
        <v>#REF!</v>
      </c>
      <c r="AK67" s="707" t="e">
        <f>IF(+All!#REF!="Georgia",+All!#REF!,IF(+All!#REF!="Georgia",+All!#REF!,0))</f>
        <v>#REF!</v>
      </c>
      <c r="AL67" s="81" t="e">
        <f>IF(+All!#REF!="Georgia",+All!#REF!,IF(+All!#REF!="Georgia",+All!#REF!,0))</f>
        <v>#REF!</v>
      </c>
      <c r="AM67" s="82" t="e">
        <f>IF(+All!#REF!="Georgia",+All!#REF!,IF(+All!#REF!="Georgia",+All!#REF!,0))</f>
        <v>#REF!</v>
      </c>
      <c r="AN67" s="81" t="e">
        <f>IF(+All!#REF!="Georgia",+All!#REF!,IF(+All!#REF!="Georgia",+All!#REF!,0))</f>
        <v>#REF!</v>
      </c>
      <c r="AO67" s="83" t="e">
        <f>IF(+All!#REF!="Georgia",+All!#REF!,IF(+All!#REF!="Georgia",+All!#REF!,0))</f>
        <v>#REF!</v>
      </c>
      <c r="AP67" s="84" t="e">
        <f>IF(+All!#REF!="Georgia",+All!#REF!,IF(+All!#REF!="Georgia",+All!#REF!,0))</f>
        <v>#REF!</v>
      </c>
      <c r="AQ67" s="480" t="e">
        <f>IF(+All!#REF!="Georgia",+All!#REF!,IF(+All!#REF!="Georgia",+All!#REF!,0))</f>
        <v>#REF!</v>
      </c>
      <c r="AR67" s="482" t="e">
        <f>IF(+All!#REF!="Georgia",+All!#REF!,IF(+All!#REF!="Georgia",+All!#REF!,0))</f>
        <v>#REF!</v>
      </c>
      <c r="AS67" s="483" t="e">
        <f>IF(+All!#REF!="Georgia",+All!#REF!,IF(+All!#REF!="Georgia",+All!#REF!,0))</f>
        <v>#REF!</v>
      </c>
      <c r="AT67" s="483" t="e">
        <f>IF(+All!#REF!="Georgia",+All!#REF!,IF(+All!#REF!="Georgia",+All!#REF!,0))</f>
        <v>#REF!</v>
      </c>
      <c r="AU67" s="482" t="e">
        <f>IF(+All!#REF!="Georgia",+All!#REF!,IF(+All!#REF!="Georgia",+All!#REF!,0))</f>
        <v>#REF!</v>
      </c>
      <c r="AV67" s="483" t="e">
        <f>IF(+All!#REF!="Georgia",+All!#REF!,IF(+All!#REF!="Georgia",+All!#REF!,0))</f>
        <v>#REF!</v>
      </c>
      <c r="AW67" s="484" t="e">
        <f>IF(+All!#REF!="Georgia",+All!#REF!,IF(+All!#REF!="Georgia",+All!#REF!,0))</f>
        <v>#REF!</v>
      </c>
      <c r="AX67" s="483" t="e">
        <f>IF(+All!#REF!="Georgia",+All!#REF!,IF(+All!#REF!="Georgia",+All!#REF!,0))</f>
        <v>#REF!</v>
      </c>
      <c r="AY67" s="88" t="e">
        <f>IF(+All!#REF!="Georgia",+All!#REF!,IF(+All!#REF!="Georgia",+All!#REF!,0))</f>
        <v>#REF!</v>
      </c>
      <c r="AZ67" s="89" t="e">
        <f>IF(+All!#REF!="Georgia",+All!#REF!,IF(+All!#REF!="Georgia",+All!#REF!,0))</f>
        <v>#REF!</v>
      </c>
      <c r="BA67" s="90" t="e">
        <f>IF(+All!#REF!="Georgia",+All!#REF!,IF(+All!#REF!="Georgia",+All!#REF!,0))</f>
        <v>#REF!</v>
      </c>
      <c r="BB67" s="90" t="e">
        <f>IF(+All!#REF!="Georgia",+All!#REF!,IF(+All!#REF!="Georgia",+All!#REF!,0))</f>
        <v>#REF!</v>
      </c>
      <c r="BC67" s="91" t="e">
        <f>IF(+All!#REF!="Georgia",+All!#REF!,IF(+All!#REF!="Georgia",+All!#REF!,0))</f>
        <v>#REF!</v>
      </c>
      <c r="BD67" s="482" t="e">
        <f>IF(+All!#REF!="Georgia",+All!#REF!,IF(+All!#REF!="Georgia",+All!#REF!,0))</f>
        <v>#REF!</v>
      </c>
      <c r="BE67" s="483" t="e">
        <f>IF(+All!#REF!="Georgia",+All!#REF!,IF(+All!#REF!="Georgia",+All!#REF!,0))</f>
        <v>#REF!</v>
      </c>
      <c r="BF67" s="483" t="e">
        <f>IF(+All!#REF!="Georgia",+All!#REF!,IF(+All!#REF!="Georgia",+All!#REF!,0))</f>
        <v>#REF!</v>
      </c>
      <c r="BG67" s="482" t="e">
        <f>IF(+All!#REF!="Georgia",+All!#REF!,IF(+All!#REF!="Georgia",+All!#REF!,0))</f>
        <v>#REF!</v>
      </c>
      <c r="BH67" s="483" t="e">
        <f>IF(+All!#REF!="Georgia",+All!#REF!,IF(+All!#REF!="Georgia",+All!#REF!,0))</f>
        <v>#REF!</v>
      </c>
      <c r="BI67" s="484" t="e">
        <f>IF(+All!#REF!="Georgia",+All!#REF!,IF(+All!#REF!="Georgia",+All!#REF!,0))</f>
        <v>#REF!</v>
      </c>
      <c r="BJ67" s="92" t="e">
        <f>IF(+All!#REF!="Georgia",+All!#REF!,IF(+All!#REF!="Georgia",+All!#REF!,0))</f>
        <v>#REF!</v>
      </c>
      <c r="BK67" s="93" t="e">
        <f>IF(+All!#REF!="Georgia",+All!#REF!,IF(+All!#REF!="Georgia",+All!#REF!,0))</f>
        <v>#REF!</v>
      </c>
    </row>
    <row r="68" spans="1:63" x14ac:dyDescent="0.8">
      <c r="A68" s="70">
        <f>IF(+All!$F615="Georgia",+All!A615,IF(+All!$H615="Georgia",+All!A615,0))</f>
        <v>8</v>
      </c>
      <c r="B68" s="480" t="str">
        <f>IF(+All!$F615="Georgia",+All!B615,IF(+All!$H615="Georgia",+All!B615,0))</f>
        <v>Sat</v>
      </c>
      <c r="C68" s="72">
        <f>IF(+All!$F615="Georgia",+All!C615,IF(+All!$H615="Georgia",+All!C615,0))</f>
        <v>44492</v>
      </c>
      <c r="D68" s="73">
        <f>IF(+All!$F615="Georgia",+All!D615,IF(+All!$H615="Georgia",+All!D615,0))</f>
        <v>0</v>
      </c>
      <c r="E68" s="707">
        <f>IF(+All!$F615="Georgia",+All!E615,IF(+All!$H615="Georgia",+All!E615,0))</f>
        <v>0</v>
      </c>
      <c r="F68" s="75" t="str">
        <f>IF(+All!$F615="Georgia",+All!F615,IF(+All!$H615="Georgia",+All!F615,0))</f>
        <v>Georgia</v>
      </c>
      <c r="G68" s="76" t="str">
        <f>IF(+All!$F615="Georgia",+All!G615,IF(+All!$H615="Georgia",+All!G615,0))</f>
        <v>SEC</v>
      </c>
      <c r="H68" s="75" t="str">
        <f>IF(+All!$F615="Georgia",+All!H615,IF(+All!$H615="Georgia",+All!H615,0))</f>
        <v>Open</v>
      </c>
      <c r="I68" s="76" t="str">
        <f>IF(+All!$F615="Georgia",+All!I615,IF(+All!$H615="Georgia",+All!I615,0))</f>
        <v>ZZZ</v>
      </c>
      <c r="J68" s="706">
        <f>IF(+All!$F615="Georgia",+All!J615,IF(+All!$H615="Georgia",+All!J615,0))</f>
        <v>0</v>
      </c>
      <c r="K68" s="707" t="str">
        <f>IF(+All!$F615="Georgia",+All!K615,IF(+All!$H615="Georgia",+All!K615,0))</f>
        <v>Georgia</v>
      </c>
      <c r="L68" s="78">
        <f>IF(+All!$F615="Georgia",+All!L615,IF(+All!$H615="Georgia",+All!L615,0))</f>
        <v>0</v>
      </c>
      <c r="M68" s="79">
        <f>IF(+All!$F615="Georgia",+All!M615,IF(+All!$H615="Georgia",+All!M615,0))</f>
        <v>0</v>
      </c>
      <c r="N68" s="706">
        <f>IF(+All!$F615="Georgia",+All!N615,IF(+All!$H615="Georgia",+All!N615,0))</f>
        <v>0</v>
      </c>
      <c r="O68" s="708">
        <f>IF(+All!$F615="Georgia",+All!O615,IF(+All!$H615="Georgia",+All!O615,0))</f>
        <v>0</v>
      </c>
      <c r="P68" s="708">
        <f>IF(+All!$F615="Georgia",+All!P615,IF(+All!$H615="Georgia",+All!P615,0))</f>
        <v>0</v>
      </c>
      <c r="Q68" s="707">
        <f>IF(+All!$F615="Georgia",+All!Q615,IF(+All!$H615="Georgia",+All!Q615,0))</f>
        <v>0</v>
      </c>
      <c r="R68" s="706">
        <f>IF(+All!$F615="Georgia",+All!R615,IF(+All!$H615="Georgia",+All!R615,0))</f>
        <v>0</v>
      </c>
      <c r="S68" s="708">
        <f>IF(+All!$F615="Georgia",+All!S615,IF(+All!$H615="Georgia",+All!S615,0))</f>
        <v>0</v>
      </c>
      <c r="T68" s="706">
        <f>IF(+All!$F615="Georgia",+All!T615,IF(+All!$H615="Georgia",+All!T615,0))</f>
        <v>0</v>
      </c>
      <c r="U68" s="707">
        <f>IF(+All!$F615="Georgia",+All!U615,IF(+All!$H615="Georgia",+All!U615,0))</f>
        <v>0</v>
      </c>
      <c r="V68" s="706" t="e">
        <f>IF(+All!#REF!="Georgia",+All!#REF!,IF(+All!#REF!="Georgia",+All!#REF!,0))</f>
        <v>#REF!</v>
      </c>
      <c r="W68" s="707" t="e">
        <f>IF(+All!#REF!="Georgia",+All!#REF!,IF(+All!#REF!="Georgia",+All!#REF!,0))</f>
        <v>#REF!</v>
      </c>
      <c r="X68" s="706" t="e">
        <f>IF(+All!#REF!="Georgia",+All!#REF!,IF(+All!#REF!="Georgia",+All!#REF!,0))</f>
        <v>#REF!</v>
      </c>
      <c r="Y68" s="707" t="e">
        <f>IF(+All!#REF!="Georgia",+All!#REF!,IF(+All!#REF!="Georgia",+All!#REF!,0))</f>
        <v>#REF!</v>
      </c>
      <c r="Z68" s="706" t="e">
        <f>IF(+All!#REF!="Georgia",+All!#REF!,IF(+All!#REF!="Georgia",+All!#REF!,0))</f>
        <v>#REF!</v>
      </c>
      <c r="AA68" s="707" t="e">
        <f>IF(+All!#REF!="Georgia",+All!#REF!,IF(+All!#REF!="Georgia",+All!#REF!,0))</f>
        <v>#REF!</v>
      </c>
      <c r="AB68" s="706" t="e">
        <f>IF(+All!#REF!="Georgia",+All!#REF!,IF(+All!#REF!="Georgia",+All!#REF!,0))</f>
        <v>#REF!</v>
      </c>
      <c r="AC68" s="707" t="e">
        <f>IF(+All!#REF!="Georgia",+All!#REF!,IF(+All!#REF!="Georgia",+All!#REF!,0))</f>
        <v>#REF!</v>
      </c>
      <c r="AD68" s="706" t="e">
        <f>IF(+All!#REF!="Georgia",+All!#REF!,IF(+All!#REF!="Georgia",+All!#REF!,0))</f>
        <v>#REF!</v>
      </c>
      <c r="AE68" s="707" t="e">
        <f>IF(+All!#REF!="Georgia",+All!#REF!,IF(+All!#REF!="Georgia",+All!#REF!,0))</f>
        <v>#REF!</v>
      </c>
      <c r="AF68" s="706" t="e">
        <f>IF(+All!#REF!="Georgia",+All!#REF!,IF(+All!#REF!="Georgia",+All!#REF!,0))</f>
        <v>#REF!</v>
      </c>
      <c r="AG68" s="707" t="e">
        <f>IF(+All!#REF!="Georgia",+All!#REF!,IF(+All!#REF!="Georgia",+All!#REF!,0))</f>
        <v>#REF!</v>
      </c>
      <c r="AH68" s="706" t="e">
        <f>IF(+All!#REF!="Georgia",+All!#REF!,IF(+All!#REF!="Georgia",+All!#REF!,0))</f>
        <v>#REF!</v>
      </c>
      <c r="AI68" s="707" t="e">
        <f>IF(+All!#REF!="Georgia",+All!#REF!,IF(+All!#REF!="Georgia",+All!#REF!,0))</f>
        <v>#REF!</v>
      </c>
      <c r="AJ68" s="706" t="e">
        <f>IF(+All!#REF!="Georgia",+All!#REF!,IF(+All!#REF!="Georgia",+All!#REF!,0))</f>
        <v>#REF!</v>
      </c>
      <c r="AK68" s="707" t="e">
        <f>IF(+All!#REF!="Georgia",+All!#REF!,IF(+All!#REF!="Georgia",+All!#REF!,0))</f>
        <v>#REF!</v>
      </c>
      <c r="AL68" s="81" t="e">
        <f>IF(+All!#REF!="Georgia",+All!#REF!,IF(+All!#REF!="Georgia",+All!#REF!,0))</f>
        <v>#REF!</v>
      </c>
      <c r="AM68" s="82" t="e">
        <f>IF(+All!#REF!="Georgia",+All!#REF!,IF(+All!#REF!="Georgia",+All!#REF!,0))</f>
        <v>#REF!</v>
      </c>
      <c r="AN68" s="81" t="e">
        <f>IF(+All!#REF!="Georgia",+All!#REF!,IF(+All!#REF!="Georgia",+All!#REF!,0))</f>
        <v>#REF!</v>
      </c>
      <c r="AO68" s="83" t="e">
        <f>IF(+All!#REF!="Georgia",+All!#REF!,IF(+All!#REF!="Georgia",+All!#REF!,0))</f>
        <v>#REF!</v>
      </c>
      <c r="AP68" s="84" t="e">
        <f>IF(+All!#REF!="Georgia",+All!#REF!,IF(+All!#REF!="Georgia",+All!#REF!,0))</f>
        <v>#REF!</v>
      </c>
      <c r="AQ68" s="480" t="e">
        <f>IF(+All!#REF!="Georgia",+All!#REF!,IF(+All!#REF!="Georgia",+All!#REF!,0))</f>
        <v>#REF!</v>
      </c>
      <c r="AR68" s="482" t="e">
        <f>IF(+All!#REF!="Georgia",+All!#REF!,IF(+All!#REF!="Georgia",+All!#REF!,0))</f>
        <v>#REF!</v>
      </c>
      <c r="AS68" s="483" t="e">
        <f>IF(+All!#REF!="Georgia",+All!#REF!,IF(+All!#REF!="Georgia",+All!#REF!,0))</f>
        <v>#REF!</v>
      </c>
      <c r="AT68" s="483" t="e">
        <f>IF(+All!#REF!="Georgia",+All!#REF!,IF(+All!#REF!="Georgia",+All!#REF!,0))</f>
        <v>#REF!</v>
      </c>
      <c r="AU68" s="482" t="e">
        <f>IF(+All!#REF!="Georgia",+All!#REF!,IF(+All!#REF!="Georgia",+All!#REF!,0))</f>
        <v>#REF!</v>
      </c>
      <c r="AV68" s="483" t="e">
        <f>IF(+All!#REF!="Georgia",+All!#REF!,IF(+All!#REF!="Georgia",+All!#REF!,0))</f>
        <v>#REF!</v>
      </c>
      <c r="AW68" s="484" t="e">
        <f>IF(+All!#REF!="Georgia",+All!#REF!,IF(+All!#REF!="Georgia",+All!#REF!,0))</f>
        <v>#REF!</v>
      </c>
      <c r="AX68" s="483" t="e">
        <f>IF(+All!#REF!="Georgia",+All!#REF!,IF(+All!#REF!="Georgia",+All!#REF!,0))</f>
        <v>#REF!</v>
      </c>
      <c r="AY68" s="88" t="e">
        <f>IF(+All!#REF!="Georgia",+All!#REF!,IF(+All!#REF!="Georgia",+All!#REF!,0))</f>
        <v>#REF!</v>
      </c>
      <c r="AZ68" s="89" t="e">
        <f>IF(+All!#REF!="Georgia",+All!#REF!,IF(+All!#REF!="Georgia",+All!#REF!,0))</f>
        <v>#REF!</v>
      </c>
      <c r="BA68" s="90" t="e">
        <f>IF(+All!#REF!="Georgia",+All!#REF!,IF(+All!#REF!="Georgia",+All!#REF!,0))</f>
        <v>#REF!</v>
      </c>
      <c r="BB68" s="90" t="e">
        <f>IF(+All!#REF!="Georgia",+All!#REF!,IF(+All!#REF!="Georgia",+All!#REF!,0))</f>
        <v>#REF!</v>
      </c>
      <c r="BC68" s="91" t="e">
        <f>IF(+All!#REF!="Georgia",+All!#REF!,IF(+All!#REF!="Georgia",+All!#REF!,0))</f>
        <v>#REF!</v>
      </c>
      <c r="BD68" s="482" t="e">
        <f>IF(+All!#REF!="Georgia",+All!#REF!,IF(+All!#REF!="Georgia",+All!#REF!,0))</f>
        <v>#REF!</v>
      </c>
      <c r="BE68" s="483" t="e">
        <f>IF(+All!#REF!="Georgia",+All!#REF!,IF(+All!#REF!="Georgia",+All!#REF!,0))</f>
        <v>#REF!</v>
      </c>
      <c r="BF68" s="483" t="e">
        <f>IF(+All!#REF!="Georgia",+All!#REF!,IF(+All!#REF!="Georgia",+All!#REF!,0))</f>
        <v>#REF!</v>
      </c>
      <c r="BG68" s="482" t="e">
        <f>IF(+All!#REF!="Georgia",+All!#REF!,IF(+All!#REF!="Georgia",+All!#REF!,0))</f>
        <v>#REF!</v>
      </c>
      <c r="BH68" s="483" t="e">
        <f>IF(+All!#REF!="Georgia",+All!#REF!,IF(+All!#REF!="Georgia",+All!#REF!,0))</f>
        <v>#REF!</v>
      </c>
      <c r="BI68" s="484" t="e">
        <f>IF(+All!#REF!="Georgia",+All!#REF!,IF(+All!#REF!="Georgia",+All!#REF!,0))</f>
        <v>#REF!</v>
      </c>
      <c r="BJ68" s="92" t="e">
        <f>IF(+All!#REF!="Georgia",+All!#REF!,IF(+All!#REF!="Georgia",+All!#REF!,0))</f>
        <v>#REF!</v>
      </c>
      <c r="BK68" s="93" t="e">
        <f>IF(+All!#REF!="Georgia",+All!#REF!,IF(+All!#REF!="Georgia",+All!#REF!,0))</f>
        <v>#REF!</v>
      </c>
    </row>
    <row r="69" spans="1:63" x14ac:dyDescent="0.8">
      <c r="A69" s="70">
        <f>IF(+All!$F682="Georgia",+All!A682,IF(+All!$H682="Georgia",+All!A682,0))</f>
        <v>9</v>
      </c>
      <c r="B69" s="480" t="str">
        <f>IF(+All!$F682="Georgia",+All!B682,IF(+All!$H682="Georgia",+All!B682,0))</f>
        <v>Sat</v>
      </c>
      <c r="C69" s="72">
        <f>IF(+All!$F682="Georgia",+All!C682,IF(+All!$H682="Georgia",+All!C682,0))</f>
        <v>44499</v>
      </c>
      <c r="D69" s="73">
        <f>IF(+All!$F682="Georgia",+All!D682,IF(+All!$H682="Georgia",+All!D682,0))</f>
        <v>0.64583333333333337</v>
      </c>
      <c r="E69" s="707" t="str">
        <f>IF(+All!$F682="Georgia",+All!E682,IF(+All!$H682="Georgia",+All!E682,0))</f>
        <v>CBS</v>
      </c>
      <c r="F69" s="75" t="str">
        <f>IF(+All!$F682="Georgia",+All!F682,IF(+All!$H682="Georgia",+All!F682,0))</f>
        <v>Georgia</v>
      </c>
      <c r="G69" s="76" t="str">
        <f>IF(+All!$F682="Georgia",+All!G682,IF(+All!$H682="Georgia",+All!G682,0))</f>
        <v>SEC</v>
      </c>
      <c r="H69" s="75" t="str">
        <f>IF(+All!$F682="Georgia",+All!H682,IF(+All!$H682="Georgia",+All!H682,0))</f>
        <v>Florida</v>
      </c>
      <c r="I69" s="76" t="str">
        <f>IF(+All!$F682="Georgia",+All!I682,IF(+All!$H682="Georgia",+All!I682,0))</f>
        <v>SEC</v>
      </c>
      <c r="J69" s="706" t="str">
        <f>IF(+All!$F682="Georgia",+All!J682,IF(+All!$H682="Georgia",+All!J682,0))</f>
        <v>Georgia</v>
      </c>
      <c r="K69" s="707" t="str">
        <f>IF(+All!$F682="Georgia",+All!K682,IF(+All!$H682="Georgia",+All!K682,0))</f>
        <v>Florida</v>
      </c>
      <c r="L69" s="78">
        <f>IF(+All!$F682="Georgia",+All!L682,IF(+All!$H682="Georgia",+All!L682,0))</f>
        <v>14.5</v>
      </c>
      <c r="M69" s="79">
        <f>IF(+All!$F682="Georgia",+All!M682,IF(+All!$H682="Georgia",+All!M682,0))</f>
        <v>50.5</v>
      </c>
      <c r="N69" s="706" t="str">
        <f>IF(+All!$F682="Georgia",+All!N682,IF(+All!$H682="Georgia",+All!N682,0))</f>
        <v>Georgia</v>
      </c>
      <c r="O69" s="708">
        <f>IF(+All!$F682="Georgia",+All!O682,IF(+All!$H682="Georgia",+All!O682,0))</f>
        <v>34</v>
      </c>
      <c r="P69" s="708" t="str">
        <f>IF(+All!$F682="Georgia",+All!P682,IF(+All!$H682="Georgia",+All!P682,0))</f>
        <v>Florida</v>
      </c>
      <c r="Q69" s="707">
        <f>IF(+All!$F682="Georgia",+All!Q682,IF(+All!$H682="Georgia",+All!Q682,0))</f>
        <v>7</v>
      </c>
      <c r="R69" s="706" t="str">
        <f>IF(+All!$F682="Georgia",+All!R682,IF(+All!$H682="Georgia",+All!R682,0))</f>
        <v>Georgia</v>
      </c>
      <c r="S69" s="708" t="str">
        <f>IF(+All!$F682="Georgia",+All!S682,IF(+All!$H682="Georgia",+All!S682,0))</f>
        <v>Florida</v>
      </c>
      <c r="T69" s="706" t="str">
        <f>IF(+All!$F682="Georgia",+All!T682,IF(+All!$H682="Georgia",+All!T682,0))</f>
        <v>Georgia</v>
      </c>
      <c r="U69" s="707" t="str">
        <f>IF(+All!$F682="Georgia",+All!U682,IF(+All!$H682="Georgia",+All!U682,0))</f>
        <v>W</v>
      </c>
      <c r="V69" s="706" t="e">
        <f>IF(+All!#REF!="Georgia",+All!#REF!,IF(+All!#REF!="Georgia",+All!#REF!,0))</f>
        <v>#REF!</v>
      </c>
      <c r="W69" s="707" t="e">
        <f>IF(+All!#REF!="Georgia",+All!#REF!,IF(+All!#REF!="Georgia",+All!#REF!,0))</f>
        <v>#REF!</v>
      </c>
      <c r="X69" s="706" t="e">
        <f>IF(+All!#REF!="Georgia",+All!#REF!,IF(+All!#REF!="Georgia",+All!#REF!,0))</f>
        <v>#REF!</v>
      </c>
      <c r="Y69" s="707" t="e">
        <f>IF(+All!#REF!="Georgia",+All!#REF!,IF(+All!#REF!="Georgia",+All!#REF!,0))</f>
        <v>#REF!</v>
      </c>
      <c r="Z69" s="706" t="e">
        <f>IF(+All!#REF!="Georgia",+All!#REF!,IF(+All!#REF!="Georgia",+All!#REF!,0))</f>
        <v>#REF!</v>
      </c>
      <c r="AA69" s="707" t="e">
        <f>IF(+All!#REF!="Georgia",+All!#REF!,IF(+All!#REF!="Georgia",+All!#REF!,0))</f>
        <v>#REF!</v>
      </c>
      <c r="AB69" s="706" t="e">
        <f>IF(+All!#REF!="Georgia",+All!#REF!,IF(+All!#REF!="Georgia",+All!#REF!,0))</f>
        <v>#REF!</v>
      </c>
      <c r="AC69" s="707" t="e">
        <f>IF(+All!#REF!="Georgia",+All!#REF!,IF(+All!#REF!="Georgia",+All!#REF!,0))</f>
        <v>#REF!</v>
      </c>
      <c r="AD69" s="706" t="e">
        <f>IF(+All!#REF!="Georgia",+All!#REF!,IF(+All!#REF!="Georgia",+All!#REF!,0))</f>
        <v>#REF!</v>
      </c>
      <c r="AE69" s="707" t="e">
        <f>IF(+All!#REF!="Georgia",+All!#REF!,IF(+All!#REF!="Georgia",+All!#REF!,0))</f>
        <v>#REF!</v>
      </c>
      <c r="AF69" s="706" t="e">
        <f>IF(+All!#REF!="Georgia",+All!#REF!,IF(+All!#REF!="Georgia",+All!#REF!,0))</f>
        <v>#REF!</v>
      </c>
      <c r="AG69" s="707" t="e">
        <f>IF(+All!#REF!="Georgia",+All!#REF!,IF(+All!#REF!="Georgia",+All!#REF!,0))</f>
        <v>#REF!</v>
      </c>
      <c r="AH69" s="706" t="e">
        <f>IF(+All!#REF!="Georgia",+All!#REF!,IF(+All!#REF!="Georgia",+All!#REF!,0))</f>
        <v>#REF!</v>
      </c>
      <c r="AI69" s="707" t="e">
        <f>IF(+All!#REF!="Georgia",+All!#REF!,IF(+All!#REF!="Georgia",+All!#REF!,0))</f>
        <v>#REF!</v>
      </c>
      <c r="AJ69" s="706" t="e">
        <f>IF(+All!#REF!="Georgia",+All!#REF!,IF(+All!#REF!="Georgia",+All!#REF!,0))</f>
        <v>#REF!</v>
      </c>
      <c r="AK69" s="707" t="e">
        <f>IF(+All!#REF!="Georgia",+All!#REF!,IF(+All!#REF!="Georgia",+All!#REF!,0))</f>
        <v>#REF!</v>
      </c>
      <c r="AL69" s="81" t="e">
        <f>IF(+All!#REF!="Georgia",+All!#REF!,IF(+All!#REF!="Georgia",+All!#REF!,0))</f>
        <v>#REF!</v>
      </c>
      <c r="AM69" s="82" t="e">
        <f>IF(+All!#REF!="Georgia",+All!#REF!,IF(+All!#REF!="Georgia",+All!#REF!,0))</f>
        <v>#REF!</v>
      </c>
      <c r="AN69" s="81" t="e">
        <f>IF(+All!#REF!="Georgia",+All!#REF!,IF(+All!#REF!="Georgia",+All!#REF!,0))</f>
        <v>#REF!</v>
      </c>
      <c r="AO69" s="83" t="e">
        <f>IF(+All!#REF!="Georgia",+All!#REF!,IF(+All!#REF!="Georgia",+All!#REF!,0))</f>
        <v>#REF!</v>
      </c>
      <c r="AP69" s="84" t="e">
        <f>IF(+All!#REF!="Georgia",+All!#REF!,IF(+All!#REF!="Georgia",+All!#REF!,0))</f>
        <v>#REF!</v>
      </c>
      <c r="AQ69" s="480" t="e">
        <f>IF(+All!#REF!="Georgia",+All!#REF!,IF(+All!#REF!="Georgia",+All!#REF!,0))</f>
        <v>#REF!</v>
      </c>
      <c r="AR69" s="482" t="e">
        <f>IF(+All!#REF!="Georgia",+All!#REF!,IF(+All!#REF!="Georgia",+All!#REF!,0))</f>
        <v>#REF!</v>
      </c>
      <c r="AS69" s="483" t="e">
        <f>IF(+All!#REF!="Georgia",+All!#REF!,IF(+All!#REF!="Georgia",+All!#REF!,0))</f>
        <v>#REF!</v>
      </c>
      <c r="AT69" s="483" t="e">
        <f>IF(+All!#REF!="Georgia",+All!#REF!,IF(+All!#REF!="Georgia",+All!#REF!,0))</f>
        <v>#REF!</v>
      </c>
      <c r="AU69" s="482" t="e">
        <f>IF(+All!#REF!="Georgia",+All!#REF!,IF(+All!#REF!="Georgia",+All!#REF!,0))</f>
        <v>#REF!</v>
      </c>
      <c r="AV69" s="483" t="e">
        <f>IF(+All!#REF!="Georgia",+All!#REF!,IF(+All!#REF!="Georgia",+All!#REF!,0))</f>
        <v>#REF!</v>
      </c>
      <c r="AW69" s="484" t="e">
        <f>IF(+All!#REF!="Georgia",+All!#REF!,IF(+All!#REF!="Georgia",+All!#REF!,0))</f>
        <v>#REF!</v>
      </c>
      <c r="AX69" s="483" t="e">
        <f>IF(+All!#REF!="Georgia",+All!#REF!,IF(+All!#REF!="Georgia",+All!#REF!,0))</f>
        <v>#REF!</v>
      </c>
      <c r="AY69" s="88" t="e">
        <f>IF(+All!#REF!="Georgia",+All!#REF!,IF(+All!#REF!="Georgia",+All!#REF!,0))</f>
        <v>#REF!</v>
      </c>
      <c r="AZ69" s="89" t="e">
        <f>IF(+All!#REF!="Georgia",+All!#REF!,IF(+All!#REF!="Georgia",+All!#REF!,0))</f>
        <v>#REF!</v>
      </c>
      <c r="BA69" s="90" t="e">
        <f>IF(+All!#REF!="Georgia",+All!#REF!,IF(+All!#REF!="Georgia",+All!#REF!,0))</f>
        <v>#REF!</v>
      </c>
      <c r="BB69" s="90" t="e">
        <f>IF(+All!#REF!="Georgia",+All!#REF!,IF(+All!#REF!="Georgia",+All!#REF!,0))</f>
        <v>#REF!</v>
      </c>
      <c r="BC69" s="91" t="e">
        <f>IF(+All!#REF!="Georgia",+All!#REF!,IF(+All!#REF!="Georgia",+All!#REF!,0))</f>
        <v>#REF!</v>
      </c>
      <c r="BD69" s="482" t="e">
        <f>IF(+All!#REF!="Georgia",+All!#REF!,IF(+All!#REF!="Georgia",+All!#REF!,0))</f>
        <v>#REF!</v>
      </c>
      <c r="BE69" s="483" t="e">
        <f>IF(+All!#REF!="Georgia",+All!#REF!,IF(+All!#REF!="Georgia",+All!#REF!,0))</f>
        <v>#REF!</v>
      </c>
      <c r="BF69" s="483" t="e">
        <f>IF(+All!#REF!="Georgia",+All!#REF!,IF(+All!#REF!="Georgia",+All!#REF!,0))</f>
        <v>#REF!</v>
      </c>
      <c r="BG69" s="482" t="e">
        <f>IF(+All!#REF!="Georgia",+All!#REF!,IF(+All!#REF!="Georgia",+All!#REF!,0))</f>
        <v>#REF!</v>
      </c>
      <c r="BH69" s="483" t="e">
        <f>IF(+All!#REF!="Georgia",+All!#REF!,IF(+All!#REF!="Georgia",+All!#REF!,0))</f>
        <v>#REF!</v>
      </c>
      <c r="BI69" s="484" t="e">
        <f>IF(+All!#REF!="Georgia",+All!#REF!,IF(+All!#REF!="Georgia",+All!#REF!,0))</f>
        <v>#REF!</v>
      </c>
      <c r="BJ69" s="92" t="e">
        <f>IF(+All!#REF!="Georgia",+All!#REF!,IF(+All!#REF!="Georgia",+All!#REF!,0))</f>
        <v>#REF!</v>
      </c>
      <c r="BK69" s="93" t="e">
        <f>IF(+All!#REF!="Georgia",+All!#REF!,IF(+All!#REF!="Georgia",+All!#REF!,0))</f>
        <v>#REF!</v>
      </c>
    </row>
    <row r="70" spans="1:63" x14ac:dyDescent="0.8">
      <c r="A70" s="70">
        <f>IF(+All!$F764="Georgia",+All!A764,IF(+All!$H764="Georgia",+All!A764,0))</f>
        <v>10</v>
      </c>
      <c r="B70" s="480" t="str">
        <f>IF(+All!$F764="Georgia",+All!B764,IF(+All!$H764="Georgia",+All!B764,0))</f>
        <v>Sat</v>
      </c>
      <c r="C70" s="72">
        <f>IF(+All!$F764="Georgia",+All!C764,IF(+All!$H764="Georgia",+All!C764,0))</f>
        <v>44506</v>
      </c>
      <c r="D70" s="73">
        <f>IF(+All!$F764="Georgia",+All!D764,IF(+All!$H764="Georgia",+All!D764,0))</f>
        <v>0.5</v>
      </c>
      <c r="E70" s="707" t="str">
        <f>IF(+All!$F764="Georgia",+All!E764,IF(+All!$H764="Georgia",+All!E764,0))</f>
        <v>ESPN</v>
      </c>
      <c r="F70" s="75" t="str">
        <f>IF(+All!$F764="Georgia",+All!F764,IF(+All!$H764="Georgia",+All!F764,0))</f>
        <v>Missouri</v>
      </c>
      <c r="G70" s="76" t="str">
        <f>IF(+All!$F764="Georgia",+All!G764,IF(+All!$H764="Georgia",+All!G764,0))</f>
        <v>SEC</v>
      </c>
      <c r="H70" s="75" t="str">
        <f>IF(+All!$F764="Georgia",+All!H764,IF(+All!$H764="Georgia",+All!H764,0))</f>
        <v>Georgia</v>
      </c>
      <c r="I70" s="76" t="str">
        <f>IF(+All!$F764="Georgia",+All!I764,IF(+All!$H764="Georgia",+All!I764,0))</f>
        <v>SEC</v>
      </c>
      <c r="J70" s="706" t="str">
        <f>IF(+All!$F764="Georgia",+All!J764,IF(+All!$H764="Georgia",+All!J764,0))</f>
        <v>Georgia</v>
      </c>
      <c r="K70" s="707" t="str">
        <f>IF(+All!$F764="Georgia",+All!K764,IF(+All!$H764="Georgia",+All!K764,0))</f>
        <v>Missouri</v>
      </c>
      <c r="L70" s="78">
        <f>IF(+All!$F764="Georgia",+All!L764,IF(+All!$H764="Georgia",+All!L764,0))</f>
        <v>38.5</v>
      </c>
      <c r="M70" s="79">
        <f>IF(+All!$F764="Georgia",+All!M764,IF(+All!$H764="Georgia",+All!M764,0))</f>
        <v>59.5</v>
      </c>
      <c r="N70" s="706" t="str">
        <f>IF(+All!$F764="Georgia",+All!N764,IF(+All!$H764="Georgia",+All!N764,0))</f>
        <v>Georgia</v>
      </c>
      <c r="O70" s="708">
        <f>IF(+All!$F764="Georgia",+All!O764,IF(+All!$H764="Georgia",+All!O764,0))</f>
        <v>43</v>
      </c>
      <c r="P70" s="708" t="str">
        <f>IF(+All!$F764="Georgia",+All!P764,IF(+All!$H764="Georgia",+All!P764,0))</f>
        <v>Missouri</v>
      </c>
      <c r="Q70" s="707">
        <f>IF(+All!$F764="Georgia",+All!Q764,IF(+All!$H764="Georgia",+All!Q764,0))</f>
        <v>6</v>
      </c>
      <c r="R70" s="706" t="str">
        <f>IF(+All!$F764="Georgia",+All!R764,IF(+All!$H764="Georgia",+All!R764,0))</f>
        <v>Missouri</v>
      </c>
      <c r="S70" s="708" t="str">
        <f>IF(+All!$F764="Georgia",+All!S764,IF(+All!$H764="Georgia",+All!S764,0))</f>
        <v>Georgia</v>
      </c>
      <c r="T70" s="706" t="str">
        <f>IF(+All!$F764="Georgia",+All!T764,IF(+All!$H764="Georgia",+All!T764,0))</f>
        <v>Missouri</v>
      </c>
      <c r="U70" s="707" t="str">
        <f>IF(+All!$F764="Georgia",+All!U764,IF(+All!$H764="Georgia",+All!U764,0))</f>
        <v>W</v>
      </c>
      <c r="V70" s="706" t="e">
        <f>IF(+All!#REF!="Georgia",+All!#REF!,IF(+All!#REF!="Georgia",+All!#REF!,0))</f>
        <v>#REF!</v>
      </c>
      <c r="W70" s="707" t="e">
        <f>IF(+All!#REF!="Georgia",+All!#REF!,IF(+All!#REF!="Georgia",+All!#REF!,0))</f>
        <v>#REF!</v>
      </c>
      <c r="X70" s="706" t="e">
        <f>IF(+All!#REF!="Georgia",+All!#REF!,IF(+All!#REF!="Georgia",+All!#REF!,0))</f>
        <v>#REF!</v>
      </c>
      <c r="Y70" s="707" t="e">
        <f>IF(+All!#REF!="Georgia",+All!#REF!,IF(+All!#REF!="Georgia",+All!#REF!,0))</f>
        <v>#REF!</v>
      </c>
      <c r="Z70" s="706" t="e">
        <f>IF(+All!#REF!="Georgia",+All!#REF!,IF(+All!#REF!="Georgia",+All!#REF!,0))</f>
        <v>#REF!</v>
      </c>
      <c r="AA70" s="707" t="e">
        <f>IF(+All!#REF!="Georgia",+All!#REF!,IF(+All!#REF!="Georgia",+All!#REF!,0))</f>
        <v>#REF!</v>
      </c>
      <c r="AB70" s="706" t="e">
        <f>IF(+All!#REF!="Georgia",+All!#REF!,IF(+All!#REF!="Georgia",+All!#REF!,0))</f>
        <v>#REF!</v>
      </c>
      <c r="AC70" s="707" t="e">
        <f>IF(+All!#REF!="Georgia",+All!#REF!,IF(+All!#REF!="Georgia",+All!#REF!,0))</f>
        <v>#REF!</v>
      </c>
      <c r="AD70" s="706" t="e">
        <f>IF(+All!#REF!="Georgia",+All!#REF!,IF(+All!#REF!="Georgia",+All!#REF!,0))</f>
        <v>#REF!</v>
      </c>
      <c r="AE70" s="707" t="e">
        <f>IF(+All!#REF!="Georgia",+All!#REF!,IF(+All!#REF!="Georgia",+All!#REF!,0))</f>
        <v>#REF!</v>
      </c>
      <c r="AF70" s="706" t="e">
        <f>IF(+All!#REF!="Georgia",+All!#REF!,IF(+All!#REF!="Georgia",+All!#REF!,0))</f>
        <v>#REF!</v>
      </c>
      <c r="AG70" s="707" t="e">
        <f>IF(+All!#REF!="Georgia",+All!#REF!,IF(+All!#REF!="Georgia",+All!#REF!,0))</f>
        <v>#REF!</v>
      </c>
      <c r="AH70" s="706" t="e">
        <f>IF(+All!#REF!="Georgia",+All!#REF!,IF(+All!#REF!="Georgia",+All!#REF!,0))</f>
        <v>#REF!</v>
      </c>
      <c r="AI70" s="707" t="e">
        <f>IF(+All!#REF!="Georgia",+All!#REF!,IF(+All!#REF!="Georgia",+All!#REF!,0))</f>
        <v>#REF!</v>
      </c>
      <c r="AJ70" s="706" t="e">
        <f>IF(+All!#REF!="Georgia",+All!#REF!,IF(+All!#REF!="Georgia",+All!#REF!,0))</f>
        <v>#REF!</v>
      </c>
      <c r="AK70" s="707" t="e">
        <f>IF(+All!#REF!="Georgia",+All!#REF!,IF(+All!#REF!="Georgia",+All!#REF!,0))</f>
        <v>#REF!</v>
      </c>
      <c r="AL70" s="81" t="e">
        <f>IF(+All!#REF!="Georgia",+All!#REF!,IF(+All!#REF!="Georgia",+All!#REF!,0))</f>
        <v>#REF!</v>
      </c>
      <c r="AM70" s="82" t="e">
        <f>IF(+All!#REF!="Georgia",+All!#REF!,IF(+All!#REF!="Georgia",+All!#REF!,0))</f>
        <v>#REF!</v>
      </c>
      <c r="AN70" s="81" t="e">
        <f>IF(+All!#REF!="Georgia",+All!#REF!,IF(+All!#REF!="Georgia",+All!#REF!,0))</f>
        <v>#REF!</v>
      </c>
      <c r="AO70" s="83" t="e">
        <f>IF(+All!#REF!="Georgia",+All!#REF!,IF(+All!#REF!="Georgia",+All!#REF!,0))</f>
        <v>#REF!</v>
      </c>
      <c r="AP70" s="84" t="e">
        <f>IF(+All!#REF!="Georgia",+All!#REF!,IF(+All!#REF!="Georgia",+All!#REF!,0))</f>
        <v>#REF!</v>
      </c>
      <c r="AQ70" s="480" t="e">
        <f>IF(+All!#REF!="Georgia",+All!#REF!,IF(+All!#REF!="Georgia",+All!#REF!,0))</f>
        <v>#REF!</v>
      </c>
      <c r="AR70" s="482" t="e">
        <f>IF(+All!#REF!="Georgia",+All!#REF!,IF(+All!#REF!="Georgia",+All!#REF!,0))</f>
        <v>#REF!</v>
      </c>
      <c r="AS70" s="483" t="e">
        <f>IF(+All!#REF!="Georgia",+All!#REF!,IF(+All!#REF!="Georgia",+All!#REF!,0))</f>
        <v>#REF!</v>
      </c>
      <c r="AT70" s="483" t="e">
        <f>IF(+All!#REF!="Georgia",+All!#REF!,IF(+All!#REF!="Georgia",+All!#REF!,0))</f>
        <v>#REF!</v>
      </c>
      <c r="AU70" s="482" t="e">
        <f>IF(+All!#REF!="Georgia",+All!#REF!,IF(+All!#REF!="Georgia",+All!#REF!,0))</f>
        <v>#REF!</v>
      </c>
      <c r="AV70" s="483" t="e">
        <f>IF(+All!#REF!="Georgia",+All!#REF!,IF(+All!#REF!="Georgia",+All!#REF!,0))</f>
        <v>#REF!</v>
      </c>
      <c r="AW70" s="484" t="e">
        <f>IF(+All!#REF!="Georgia",+All!#REF!,IF(+All!#REF!="Georgia",+All!#REF!,0))</f>
        <v>#REF!</v>
      </c>
      <c r="AX70" s="483" t="e">
        <f>IF(+All!#REF!="Georgia",+All!#REF!,IF(+All!#REF!="Georgia",+All!#REF!,0))</f>
        <v>#REF!</v>
      </c>
      <c r="AY70" s="88" t="e">
        <f>IF(+All!#REF!="Georgia",+All!#REF!,IF(+All!#REF!="Georgia",+All!#REF!,0))</f>
        <v>#REF!</v>
      </c>
      <c r="AZ70" s="89" t="e">
        <f>IF(+All!#REF!="Georgia",+All!#REF!,IF(+All!#REF!="Georgia",+All!#REF!,0))</f>
        <v>#REF!</v>
      </c>
      <c r="BA70" s="90" t="e">
        <f>IF(+All!#REF!="Georgia",+All!#REF!,IF(+All!#REF!="Georgia",+All!#REF!,0))</f>
        <v>#REF!</v>
      </c>
      <c r="BB70" s="90" t="e">
        <f>IF(+All!#REF!="Georgia",+All!#REF!,IF(+All!#REF!="Georgia",+All!#REF!,0))</f>
        <v>#REF!</v>
      </c>
      <c r="BC70" s="91" t="e">
        <f>IF(+All!#REF!="Georgia",+All!#REF!,IF(+All!#REF!="Georgia",+All!#REF!,0))</f>
        <v>#REF!</v>
      </c>
      <c r="BD70" s="482" t="e">
        <f>IF(+All!#REF!="Georgia",+All!#REF!,IF(+All!#REF!="Georgia",+All!#REF!,0))</f>
        <v>#REF!</v>
      </c>
      <c r="BE70" s="483" t="e">
        <f>IF(+All!#REF!="Georgia",+All!#REF!,IF(+All!#REF!="Georgia",+All!#REF!,0))</f>
        <v>#REF!</v>
      </c>
      <c r="BF70" s="483" t="e">
        <f>IF(+All!#REF!="Georgia",+All!#REF!,IF(+All!#REF!="Georgia",+All!#REF!,0))</f>
        <v>#REF!</v>
      </c>
      <c r="BG70" s="482" t="e">
        <f>IF(+All!#REF!="Georgia",+All!#REF!,IF(+All!#REF!="Georgia",+All!#REF!,0))</f>
        <v>#REF!</v>
      </c>
      <c r="BH70" s="483" t="e">
        <f>IF(+All!#REF!="Georgia",+All!#REF!,IF(+All!#REF!="Georgia",+All!#REF!,0))</f>
        <v>#REF!</v>
      </c>
      <c r="BI70" s="484" t="e">
        <f>IF(+All!#REF!="Georgia",+All!#REF!,IF(+All!#REF!="Georgia",+All!#REF!,0))</f>
        <v>#REF!</v>
      </c>
      <c r="BJ70" s="92" t="e">
        <f>IF(+All!#REF!="Georgia",+All!#REF!,IF(+All!#REF!="Georgia",+All!#REF!,0))</f>
        <v>#REF!</v>
      </c>
      <c r="BK70" s="93" t="e">
        <f>IF(+All!#REF!="Georgia",+All!#REF!,IF(+All!#REF!="Georgia",+All!#REF!,0))</f>
        <v>#REF!</v>
      </c>
    </row>
    <row r="71" spans="1:63" x14ac:dyDescent="0.8">
      <c r="A71" s="70">
        <f>IF(+All!$F841="Georgia",+All!A841,IF(+All!$H841="Georgia",+All!A841,0))</f>
        <v>11</v>
      </c>
      <c r="B71" s="480" t="str">
        <f>IF(+All!$F841="Georgia",+All!B841,IF(+All!$H841="Georgia",+All!B841,0))</f>
        <v>Sat</v>
      </c>
      <c r="C71" s="72">
        <f>IF(+All!$F841="Georgia",+All!C841,IF(+All!$H841="Georgia",+All!C841,0))</f>
        <v>44513</v>
      </c>
      <c r="D71" s="73">
        <f>IF(+All!$F841="Georgia",+All!D841,IF(+All!$H841="Georgia",+All!D841,0))</f>
        <v>0.64583333333333337</v>
      </c>
      <c r="E71" s="707">
        <f>IF(+All!$F841="Georgia",+All!E841,IF(+All!$H841="Georgia",+All!E841,0))</f>
        <v>0</v>
      </c>
      <c r="F71" s="75" t="str">
        <f>IF(+All!$F841="Georgia",+All!F841,IF(+All!$H841="Georgia",+All!F841,0))</f>
        <v>Georgia</v>
      </c>
      <c r="G71" s="76" t="str">
        <f>IF(+All!$F841="Georgia",+All!G841,IF(+All!$H841="Georgia",+All!G841,0))</f>
        <v>SEC</v>
      </c>
      <c r="H71" s="75" t="str">
        <f>IF(+All!$F841="Georgia",+All!H841,IF(+All!$H841="Georgia",+All!H841,0))</f>
        <v>Tennessee</v>
      </c>
      <c r="I71" s="76" t="str">
        <f>IF(+All!$F841="Georgia",+All!I841,IF(+All!$H841="Georgia",+All!I841,0))</f>
        <v>SEC</v>
      </c>
      <c r="J71" s="706" t="str">
        <f>IF(+All!$F841="Georgia",+All!J841,IF(+All!$H841="Georgia",+All!J841,0))</f>
        <v>Georgia</v>
      </c>
      <c r="K71" s="707" t="str">
        <f>IF(+All!$F841="Georgia",+All!K841,IF(+All!$H841="Georgia",+All!K841,0))</f>
        <v>Tennessee</v>
      </c>
      <c r="L71" s="78">
        <f>IF(+All!$F841="Georgia",+All!L841,IF(+All!$H841="Georgia",+All!L841,0))</f>
        <v>20.5</v>
      </c>
      <c r="M71" s="79">
        <f>IF(+All!$F841="Georgia",+All!M841,IF(+All!$H841="Georgia",+All!M841,0))</f>
        <v>61.5</v>
      </c>
      <c r="N71" s="706" t="str">
        <f>IF(+All!$F841="Georgia",+All!N841,IF(+All!$H841="Georgia",+All!N841,0))</f>
        <v>Georgia</v>
      </c>
      <c r="O71" s="708">
        <f>IF(+All!$F841="Georgia",+All!O841,IF(+All!$H841="Georgia",+All!O841,0))</f>
        <v>41</v>
      </c>
      <c r="P71" s="708" t="str">
        <f>IF(+All!$F841="Georgia",+All!P841,IF(+All!$H841="Georgia",+All!P841,0))</f>
        <v>Tennessee</v>
      </c>
      <c r="Q71" s="707">
        <f>IF(+All!$F841="Georgia",+All!Q841,IF(+All!$H841="Georgia",+All!Q841,0))</f>
        <v>17</v>
      </c>
      <c r="R71" s="706" t="str">
        <f>IF(+All!$F841="Georgia",+All!R841,IF(+All!$H841="Georgia",+All!R841,0))</f>
        <v>Georgia</v>
      </c>
      <c r="S71" s="708" t="str">
        <f>IF(+All!$F841="Georgia",+All!S841,IF(+All!$H841="Georgia",+All!S841,0))</f>
        <v>Tennessee</v>
      </c>
      <c r="T71" s="706" t="str">
        <f>IF(+All!$F841="Georgia",+All!T841,IF(+All!$H841="Georgia",+All!T841,0))</f>
        <v>Georgia</v>
      </c>
      <c r="U71" s="707" t="str">
        <f>IF(+All!$F841="Georgia",+All!U841,IF(+All!$H841="Georgia",+All!U841,0))</f>
        <v>W</v>
      </c>
      <c r="V71" s="706" t="e">
        <f>IF(+All!#REF!="Georgia",+All!#REF!,IF(+All!#REF!="Georgia",+All!#REF!,0))</f>
        <v>#REF!</v>
      </c>
      <c r="W71" s="707" t="e">
        <f>IF(+All!#REF!="Georgia",+All!#REF!,IF(+All!#REF!="Georgia",+All!#REF!,0))</f>
        <v>#REF!</v>
      </c>
      <c r="X71" s="706" t="e">
        <f>IF(+All!#REF!="Georgia",+All!#REF!,IF(+All!#REF!="Georgia",+All!#REF!,0))</f>
        <v>#REF!</v>
      </c>
      <c r="Y71" s="707" t="e">
        <f>IF(+All!#REF!="Georgia",+All!#REF!,IF(+All!#REF!="Georgia",+All!#REF!,0))</f>
        <v>#REF!</v>
      </c>
      <c r="Z71" s="706" t="e">
        <f>IF(+All!#REF!="Georgia",+All!#REF!,IF(+All!#REF!="Georgia",+All!#REF!,0))</f>
        <v>#REF!</v>
      </c>
      <c r="AA71" s="707" t="e">
        <f>IF(+All!#REF!="Georgia",+All!#REF!,IF(+All!#REF!="Georgia",+All!#REF!,0))</f>
        <v>#REF!</v>
      </c>
      <c r="AB71" s="706" t="e">
        <f>IF(+All!#REF!="Georgia",+All!#REF!,IF(+All!#REF!="Georgia",+All!#REF!,0))</f>
        <v>#REF!</v>
      </c>
      <c r="AC71" s="707" t="e">
        <f>IF(+All!#REF!="Georgia",+All!#REF!,IF(+All!#REF!="Georgia",+All!#REF!,0))</f>
        <v>#REF!</v>
      </c>
      <c r="AD71" s="706" t="e">
        <f>IF(+All!#REF!="Georgia",+All!#REF!,IF(+All!#REF!="Georgia",+All!#REF!,0))</f>
        <v>#REF!</v>
      </c>
      <c r="AE71" s="707" t="e">
        <f>IF(+All!#REF!="Georgia",+All!#REF!,IF(+All!#REF!="Georgia",+All!#REF!,0))</f>
        <v>#REF!</v>
      </c>
      <c r="AF71" s="706" t="e">
        <f>IF(+All!#REF!="Georgia",+All!#REF!,IF(+All!#REF!="Georgia",+All!#REF!,0))</f>
        <v>#REF!</v>
      </c>
      <c r="AG71" s="707" t="e">
        <f>IF(+All!#REF!="Georgia",+All!#REF!,IF(+All!#REF!="Georgia",+All!#REF!,0))</f>
        <v>#REF!</v>
      </c>
      <c r="AH71" s="706" t="e">
        <f>IF(+All!#REF!="Georgia",+All!#REF!,IF(+All!#REF!="Georgia",+All!#REF!,0))</f>
        <v>#REF!</v>
      </c>
      <c r="AI71" s="707" t="e">
        <f>IF(+All!#REF!="Georgia",+All!#REF!,IF(+All!#REF!="Georgia",+All!#REF!,0))</f>
        <v>#REF!</v>
      </c>
      <c r="AJ71" s="706" t="e">
        <f>IF(+All!#REF!="Georgia",+All!#REF!,IF(+All!#REF!="Georgia",+All!#REF!,0))</f>
        <v>#REF!</v>
      </c>
      <c r="AK71" s="707" t="e">
        <f>IF(+All!#REF!="Georgia",+All!#REF!,IF(+All!#REF!="Georgia",+All!#REF!,0))</f>
        <v>#REF!</v>
      </c>
      <c r="AL71" s="81" t="e">
        <f>IF(+All!#REF!="Georgia",+All!#REF!,IF(+All!#REF!="Georgia",+All!#REF!,0))</f>
        <v>#REF!</v>
      </c>
      <c r="AM71" s="82" t="e">
        <f>IF(+All!#REF!="Georgia",+All!#REF!,IF(+All!#REF!="Georgia",+All!#REF!,0))</f>
        <v>#REF!</v>
      </c>
      <c r="AN71" s="81" t="e">
        <f>IF(+All!#REF!="Georgia",+All!#REF!,IF(+All!#REF!="Georgia",+All!#REF!,0))</f>
        <v>#REF!</v>
      </c>
      <c r="AO71" s="83" t="e">
        <f>IF(+All!#REF!="Georgia",+All!#REF!,IF(+All!#REF!="Georgia",+All!#REF!,0))</f>
        <v>#REF!</v>
      </c>
      <c r="AP71" s="84" t="e">
        <f>IF(+All!#REF!="Georgia",+All!#REF!,IF(+All!#REF!="Georgia",+All!#REF!,0))</f>
        <v>#REF!</v>
      </c>
      <c r="AQ71" s="480" t="e">
        <f>IF(+All!#REF!="Georgia",+All!#REF!,IF(+All!#REF!="Georgia",+All!#REF!,0))</f>
        <v>#REF!</v>
      </c>
      <c r="AR71" s="482" t="e">
        <f>IF(+All!#REF!="Georgia",+All!#REF!,IF(+All!#REF!="Georgia",+All!#REF!,0))</f>
        <v>#REF!</v>
      </c>
      <c r="AS71" s="483" t="e">
        <f>IF(+All!#REF!="Georgia",+All!#REF!,IF(+All!#REF!="Georgia",+All!#REF!,0))</f>
        <v>#REF!</v>
      </c>
      <c r="AT71" s="483" t="e">
        <f>IF(+All!#REF!="Georgia",+All!#REF!,IF(+All!#REF!="Georgia",+All!#REF!,0))</f>
        <v>#REF!</v>
      </c>
      <c r="AU71" s="482" t="e">
        <f>IF(+All!#REF!="Georgia",+All!#REF!,IF(+All!#REF!="Georgia",+All!#REF!,0))</f>
        <v>#REF!</v>
      </c>
      <c r="AV71" s="483" t="e">
        <f>IF(+All!#REF!="Georgia",+All!#REF!,IF(+All!#REF!="Georgia",+All!#REF!,0))</f>
        <v>#REF!</v>
      </c>
      <c r="AW71" s="484" t="e">
        <f>IF(+All!#REF!="Georgia",+All!#REF!,IF(+All!#REF!="Georgia",+All!#REF!,0))</f>
        <v>#REF!</v>
      </c>
      <c r="AX71" s="483" t="e">
        <f>IF(+All!#REF!="Georgia",+All!#REF!,IF(+All!#REF!="Georgia",+All!#REF!,0))</f>
        <v>#REF!</v>
      </c>
      <c r="AY71" s="88" t="e">
        <f>IF(+All!#REF!="Georgia",+All!#REF!,IF(+All!#REF!="Georgia",+All!#REF!,0))</f>
        <v>#REF!</v>
      </c>
      <c r="AZ71" s="89" t="e">
        <f>IF(+All!#REF!="Georgia",+All!#REF!,IF(+All!#REF!="Georgia",+All!#REF!,0))</f>
        <v>#REF!</v>
      </c>
      <c r="BA71" s="90" t="e">
        <f>IF(+All!#REF!="Georgia",+All!#REF!,IF(+All!#REF!="Georgia",+All!#REF!,0))</f>
        <v>#REF!</v>
      </c>
      <c r="BB71" s="90" t="e">
        <f>IF(+All!#REF!="Georgia",+All!#REF!,IF(+All!#REF!="Georgia",+All!#REF!,0))</f>
        <v>#REF!</v>
      </c>
      <c r="BC71" s="91" t="e">
        <f>IF(+All!#REF!="Georgia",+All!#REF!,IF(+All!#REF!="Georgia",+All!#REF!,0))</f>
        <v>#REF!</v>
      </c>
      <c r="BD71" s="482" t="e">
        <f>IF(+All!#REF!="Georgia",+All!#REF!,IF(+All!#REF!="Georgia",+All!#REF!,0))</f>
        <v>#REF!</v>
      </c>
      <c r="BE71" s="483" t="e">
        <f>IF(+All!#REF!="Georgia",+All!#REF!,IF(+All!#REF!="Georgia",+All!#REF!,0))</f>
        <v>#REF!</v>
      </c>
      <c r="BF71" s="483" t="e">
        <f>IF(+All!#REF!="Georgia",+All!#REF!,IF(+All!#REF!="Georgia",+All!#REF!,0))</f>
        <v>#REF!</v>
      </c>
      <c r="BG71" s="482" t="e">
        <f>IF(+All!#REF!="Georgia",+All!#REF!,IF(+All!#REF!="Georgia",+All!#REF!,0))</f>
        <v>#REF!</v>
      </c>
      <c r="BH71" s="483" t="e">
        <f>IF(+All!#REF!="Georgia",+All!#REF!,IF(+All!#REF!="Georgia",+All!#REF!,0))</f>
        <v>#REF!</v>
      </c>
      <c r="BI71" s="484" t="e">
        <f>IF(+All!#REF!="Georgia",+All!#REF!,IF(+All!#REF!="Georgia",+All!#REF!,0))</f>
        <v>#REF!</v>
      </c>
      <c r="BJ71" s="92" t="e">
        <f>IF(+All!#REF!="Georgia",+All!#REF!,IF(+All!#REF!="Georgia",+All!#REF!,0))</f>
        <v>#REF!</v>
      </c>
      <c r="BK71" s="93" t="e">
        <f>IF(+All!#REF!="Georgia",+All!#REF!,IF(+All!#REF!="Georgia",+All!#REF!,0))</f>
        <v>#REF!</v>
      </c>
    </row>
    <row r="72" spans="1:63" x14ac:dyDescent="0.8">
      <c r="A72" s="70">
        <f>IF(+All!$F904="Georgia",+All!A904,IF(+All!$H904="Georgia",+All!A904,0))</f>
        <v>12</v>
      </c>
      <c r="B72" s="480" t="str">
        <f>IF(+All!$F904="Georgia",+All!B904,IF(+All!$H904="Georgia",+All!B904,0))</f>
        <v>Sat</v>
      </c>
      <c r="C72" s="72">
        <f>IF(+All!$F904="Georgia",+All!C904,IF(+All!$H904="Georgia",+All!C904,0))</f>
        <v>44520</v>
      </c>
      <c r="D72" s="73">
        <f>IF(+All!$F904="Georgia",+All!D904,IF(+All!$H904="Georgia",+All!D904,0))</f>
        <v>0.5</v>
      </c>
      <c r="E72" s="707" t="str">
        <f>IF(+All!$F904="Georgia",+All!E904,IF(+All!$H904="Georgia",+All!E904,0))</f>
        <v>SEC</v>
      </c>
      <c r="F72" s="75" t="str">
        <f>IF(+All!$F904="Georgia",+All!F904,IF(+All!$H904="Georgia",+All!F904,0))</f>
        <v>1AA Charleston Southern</v>
      </c>
      <c r="G72" s="76" t="str">
        <f>IF(+All!$F904="Georgia",+All!G904,IF(+All!$H904="Georgia",+All!G904,0))</f>
        <v>1AA</v>
      </c>
      <c r="H72" s="75" t="str">
        <f>IF(+All!$F904="Georgia",+All!H904,IF(+All!$H904="Georgia",+All!H904,0))</f>
        <v>Georgia</v>
      </c>
      <c r="I72" s="76" t="str">
        <f>IF(+All!$F904="Georgia",+All!I904,IF(+All!$H904="Georgia",+All!I904,0))</f>
        <v>SEC</v>
      </c>
      <c r="J72" s="706">
        <f>IF(+All!$F904="Georgia",+All!J904,IF(+All!$H904="Georgia",+All!J904,0))</f>
        <v>0</v>
      </c>
      <c r="K72" s="707">
        <f>IF(+All!$F904="Georgia",+All!K904,IF(+All!$H904="Georgia",+All!K904,0))</f>
        <v>0</v>
      </c>
      <c r="L72" s="78">
        <f>IF(+All!$F904="Georgia",+All!L904,IF(+All!$H904="Georgia",+All!L904,0))</f>
        <v>0</v>
      </c>
      <c r="M72" s="79">
        <f>IF(+All!$F904="Georgia",+All!M904,IF(+All!$H904="Georgia",+All!M904,0))</f>
        <v>0</v>
      </c>
      <c r="N72" s="706" t="str">
        <f>IF(+All!$F904="Georgia",+All!N904,IF(+All!$H904="Georgia",+All!N904,0))</f>
        <v>Georgia</v>
      </c>
      <c r="O72" s="708">
        <f>IF(+All!$F904="Georgia",+All!O904,IF(+All!$H904="Georgia",+All!O904,0))</f>
        <v>56</v>
      </c>
      <c r="P72" s="708" t="str">
        <f>IF(+All!$F904="Georgia",+All!P904,IF(+All!$H904="Georgia",+All!P904,0))</f>
        <v>1AA Charleston Southern</v>
      </c>
      <c r="Q72" s="707">
        <f>IF(+All!$F904="Georgia",+All!Q904,IF(+All!$H904="Georgia",+All!Q904,0))</f>
        <v>7</v>
      </c>
      <c r="R72" s="706">
        <f>IF(+All!$F904="Georgia",+All!R904,IF(+All!$H904="Georgia",+All!R904,0))</f>
        <v>0</v>
      </c>
      <c r="S72" s="708">
        <f>IF(+All!$F904="Georgia",+All!S904,IF(+All!$H904="Georgia",+All!S904,0))</f>
        <v>0</v>
      </c>
      <c r="T72" s="706">
        <f>IF(+All!$F904="Georgia",+All!T904,IF(+All!$H904="Georgia",+All!T904,0))</f>
        <v>0</v>
      </c>
      <c r="U72" s="707">
        <f>IF(+All!$F904="Georgia",+All!U904,IF(+All!$H904="Georgia",+All!U904,0))</f>
        <v>0</v>
      </c>
      <c r="V72" s="706" t="e">
        <f>IF(+All!#REF!="Georgia",+All!#REF!,IF(+All!#REF!="Georgia",+All!#REF!,0))</f>
        <v>#REF!</v>
      </c>
      <c r="W72" s="707" t="e">
        <f>IF(+All!#REF!="Georgia",+All!#REF!,IF(+All!#REF!="Georgia",+All!#REF!,0))</f>
        <v>#REF!</v>
      </c>
      <c r="X72" s="706" t="e">
        <f>IF(+All!#REF!="Georgia",+All!#REF!,IF(+All!#REF!="Georgia",+All!#REF!,0))</f>
        <v>#REF!</v>
      </c>
      <c r="Y72" s="707" t="e">
        <f>IF(+All!#REF!="Georgia",+All!#REF!,IF(+All!#REF!="Georgia",+All!#REF!,0))</f>
        <v>#REF!</v>
      </c>
      <c r="Z72" s="706" t="e">
        <f>IF(+All!#REF!="Georgia",+All!#REF!,IF(+All!#REF!="Georgia",+All!#REF!,0))</f>
        <v>#REF!</v>
      </c>
      <c r="AA72" s="707" t="e">
        <f>IF(+All!#REF!="Georgia",+All!#REF!,IF(+All!#REF!="Georgia",+All!#REF!,0))</f>
        <v>#REF!</v>
      </c>
      <c r="AB72" s="706" t="e">
        <f>IF(+All!#REF!="Georgia",+All!#REF!,IF(+All!#REF!="Georgia",+All!#REF!,0))</f>
        <v>#REF!</v>
      </c>
      <c r="AC72" s="707" t="e">
        <f>IF(+All!#REF!="Georgia",+All!#REF!,IF(+All!#REF!="Georgia",+All!#REF!,0))</f>
        <v>#REF!</v>
      </c>
      <c r="AD72" s="706" t="e">
        <f>IF(+All!#REF!="Georgia",+All!#REF!,IF(+All!#REF!="Georgia",+All!#REF!,0))</f>
        <v>#REF!</v>
      </c>
      <c r="AE72" s="707" t="e">
        <f>IF(+All!#REF!="Georgia",+All!#REF!,IF(+All!#REF!="Georgia",+All!#REF!,0))</f>
        <v>#REF!</v>
      </c>
      <c r="AF72" s="706" t="e">
        <f>IF(+All!#REF!="Georgia",+All!#REF!,IF(+All!#REF!="Georgia",+All!#REF!,0))</f>
        <v>#REF!</v>
      </c>
      <c r="AG72" s="707" t="e">
        <f>IF(+All!#REF!="Georgia",+All!#REF!,IF(+All!#REF!="Georgia",+All!#REF!,0))</f>
        <v>#REF!</v>
      </c>
      <c r="AH72" s="706" t="e">
        <f>IF(+All!#REF!="Georgia",+All!#REF!,IF(+All!#REF!="Georgia",+All!#REF!,0))</f>
        <v>#REF!</v>
      </c>
      <c r="AI72" s="707" t="e">
        <f>IF(+All!#REF!="Georgia",+All!#REF!,IF(+All!#REF!="Georgia",+All!#REF!,0))</f>
        <v>#REF!</v>
      </c>
      <c r="AJ72" s="706" t="e">
        <f>IF(+All!#REF!="Georgia",+All!#REF!,IF(+All!#REF!="Georgia",+All!#REF!,0))</f>
        <v>#REF!</v>
      </c>
      <c r="AK72" s="707" t="e">
        <f>IF(+All!#REF!="Georgia",+All!#REF!,IF(+All!#REF!="Georgia",+All!#REF!,0))</f>
        <v>#REF!</v>
      </c>
      <c r="AL72" s="81" t="e">
        <f>IF(+All!#REF!="Georgia",+All!#REF!,IF(+All!#REF!="Georgia",+All!#REF!,0))</f>
        <v>#REF!</v>
      </c>
      <c r="AM72" s="82" t="e">
        <f>IF(+All!#REF!="Georgia",+All!#REF!,IF(+All!#REF!="Georgia",+All!#REF!,0))</f>
        <v>#REF!</v>
      </c>
      <c r="AN72" s="81" t="e">
        <f>IF(+All!#REF!="Georgia",+All!#REF!,IF(+All!#REF!="Georgia",+All!#REF!,0))</f>
        <v>#REF!</v>
      </c>
      <c r="AO72" s="83" t="e">
        <f>IF(+All!#REF!="Georgia",+All!#REF!,IF(+All!#REF!="Georgia",+All!#REF!,0))</f>
        <v>#REF!</v>
      </c>
      <c r="AP72" s="84" t="e">
        <f>IF(+All!#REF!="Georgia",+All!#REF!,IF(+All!#REF!="Georgia",+All!#REF!,0))</f>
        <v>#REF!</v>
      </c>
      <c r="AQ72" s="480" t="e">
        <f>IF(+All!#REF!="Georgia",+All!#REF!,IF(+All!#REF!="Georgia",+All!#REF!,0))</f>
        <v>#REF!</v>
      </c>
      <c r="AR72" s="482" t="e">
        <f>IF(+All!#REF!="Georgia",+All!#REF!,IF(+All!#REF!="Georgia",+All!#REF!,0))</f>
        <v>#REF!</v>
      </c>
      <c r="AS72" s="483" t="e">
        <f>IF(+All!#REF!="Georgia",+All!#REF!,IF(+All!#REF!="Georgia",+All!#REF!,0))</f>
        <v>#REF!</v>
      </c>
      <c r="AT72" s="483" t="e">
        <f>IF(+All!#REF!="Georgia",+All!#REF!,IF(+All!#REF!="Georgia",+All!#REF!,0))</f>
        <v>#REF!</v>
      </c>
      <c r="AU72" s="482" t="e">
        <f>IF(+All!#REF!="Georgia",+All!#REF!,IF(+All!#REF!="Georgia",+All!#REF!,0))</f>
        <v>#REF!</v>
      </c>
      <c r="AV72" s="483" t="e">
        <f>IF(+All!#REF!="Georgia",+All!#REF!,IF(+All!#REF!="Georgia",+All!#REF!,0))</f>
        <v>#REF!</v>
      </c>
      <c r="AW72" s="484" t="e">
        <f>IF(+All!#REF!="Georgia",+All!#REF!,IF(+All!#REF!="Georgia",+All!#REF!,0))</f>
        <v>#REF!</v>
      </c>
      <c r="AX72" s="483" t="e">
        <f>IF(+All!#REF!="Georgia",+All!#REF!,IF(+All!#REF!="Georgia",+All!#REF!,0))</f>
        <v>#REF!</v>
      </c>
      <c r="AY72" s="88" t="e">
        <f>IF(+All!#REF!="Georgia",+All!#REF!,IF(+All!#REF!="Georgia",+All!#REF!,0))</f>
        <v>#REF!</v>
      </c>
      <c r="AZ72" s="89" t="e">
        <f>IF(+All!#REF!="Georgia",+All!#REF!,IF(+All!#REF!="Georgia",+All!#REF!,0))</f>
        <v>#REF!</v>
      </c>
      <c r="BA72" s="90" t="e">
        <f>IF(+All!#REF!="Georgia",+All!#REF!,IF(+All!#REF!="Georgia",+All!#REF!,0))</f>
        <v>#REF!</v>
      </c>
      <c r="BB72" s="90" t="e">
        <f>IF(+All!#REF!="Georgia",+All!#REF!,IF(+All!#REF!="Georgia",+All!#REF!,0))</f>
        <v>#REF!</v>
      </c>
      <c r="BC72" s="91" t="e">
        <f>IF(+All!#REF!="Georgia",+All!#REF!,IF(+All!#REF!="Georgia",+All!#REF!,0))</f>
        <v>#REF!</v>
      </c>
      <c r="BD72" s="482" t="e">
        <f>IF(+All!#REF!="Georgia",+All!#REF!,IF(+All!#REF!="Georgia",+All!#REF!,0))</f>
        <v>#REF!</v>
      </c>
      <c r="BE72" s="483" t="e">
        <f>IF(+All!#REF!="Georgia",+All!#REF!,IF(+All!#REF!="Georgia",+All!#REF!,0))</f>
        <v>#REF!</v>
      </c>
      <c r="BF72" s="483" t="e">
        <f>IF(+All!#REF!="Georgia",+All!#REF!,IF(+All!#REF!="Georgia",+All!#REF!,0))</f>
        <v>#REF!</v>
      </c>
      <c r="BG72" s="482" t="e">
        <f>IF(+All!#REF!="Georgia",+All!#REF!,IF(+All!#REF!="Georgia",+All!#REF!,0))</f>
        <v>#REF!</v>
      </c>
      <c r="BH72" s="483" t="e">
        <f>IF(+All!#REF!="Georgia",+All!#REF!,IF(+All!#REF!="Georgia",+All!#REF!,0))</f>
        <v>#REF!</v>
      </c>
      <c r="BI72" s="484" t="e">
        <f>IF(+All!#REF!="Georgia",+All!#REF!,IF(+All!#REF!="Georgia",+All!#REF!,0))</f>
        <v>#REF!</v>
      </c>
      <c r="BJ72" s="92" t="e">
        <f>IF(+All!#REF!="Georgia",+All!#REF!,IF(+All!#REF!="Georgia",+All!#REF!,0))</f>
        <v>#REF!</v>
      </c>
      <c r="BK72" s="93" t="e">
        <f>IF(+All!#REF!="Georgia",+All!#REF!,IF(+All!#REF!="Georgia",+All!#REF!,0))</f>
        <v>#REF!</v>
      </c>
    </row>
    <row r="73" spans="1:63" x14ac:dyDescent="0.8">
      <c r="A73" s="70">
        <f>IF(+All!$F922="Georgia",+All!A922,IF(+All!$H922="Georgia",+All!A922,0))</f>
        <v>0</v>
      </c>
      <c r="B73" s="480">
        <f>IF(+All!$F922="Georgia",+All!B922,IF(+All!$H922="Georgia",+All!B922,0))</f>
        <v>0</v>
      </c>
      <c r="C73" s="72">
        <f>IF(+All!$F922="Georgia",+All!C922,IF(+All!$H922="Georgia",+All!C922,0))</f>
        <v>0</v>
      </c>
      <c r="D73" s="73">
        <f>IF(+All!$F922="Georgia",+All!D922,IF(+All!$H922="Georgia",+All!D922,0))</f>
        <v>0</v>
      </c>
      <c r="E73" s="707">
        <f>IF(+All!$F922="Georgia",+All!E922,IF(+All!$H922="Georgia",+All!E922,0))</f>
        <v>0</v>
      </c>
      <c r="F73" s="75">
        <f>IF(+All!$F922="Georgia",+All!F922,IF(+All!$H922="Georgia",+All!F922,0))</f>
        <v>0</v>
      </c>
      <c r="G73" s="76">
        <f>IF(+All!$F922="Georgia",+All!G922,IF(+All!$H922="Georgia",+All!G922,0))</f>
        <v>0</v>
      </c>
      <c r="H73" s="75">
        <f>IF(+All!$F922="Georgia",+All!H922,IF(+All!$H922="Georgia",+All!H922,0))</f>
        <v>0</v>
      </c>
      <c r="I73" s="76">
        <f>IF(+All!$F922="Georgia",+All!I922,IF(+All!$H922="Georgia",+All!I922,0))</f>
        <v>0</v>
      </c>
      <c r="J73" s="706">
        <f>IF(+All!$F922="Georgia",+All!J922,IF(+All!$H922="Georgia",+All!J922,0))</f>
        <v>0</v>
      </c>
      <c r="K73" s="707">
        <f>IF(+All!$F922="Georgia",+All!K922,IF(+All!$H922="Georgia",+All!K922,0))</f>
        <v>0</v>
      </c>
      <c r="L73" s="78">
        <f>IF(+All!$F922="Georgia",+All!L922,IF(+All!$H922="Georgia",+All!L922,0))</f>
        <v>0</v>
      </c>
      <c r="M73" s="79">
        <f>IF(+All!$F922="Georgia",+All!M922,IF(+All!$H922="Georgia",+All!M922,0))</f>
        <v>0</v>
      </c>
      <c r="N73" s="706">
        <f>IF(+All!$F922="Georgia",+All!N922,IF(+All!$H922="Georgia",+All!N922,0))</f>
        <v>0</v>
      </c>
      <c r="O73" s="708">
        <f>IF(+All!$F922="Georgia",+All!O922,IF(+All!$H922="Georgia",+All!O922,0))</f>
        <v>0</v>
      </c>
      <c r="P73" s="708">
        <f>IF(+All!$F922="Georgia",+All!P922,IF(+All!$H922="Georgia",+All!P922,0))</f>
        <v>0</v>
      </c>
      <c r="Q73" s="707">
        <f>IF(+All!$F922="Georgia",+All!Q922,IF(+All!$H922="Georgia",+All!Q922,0))</f>
        <v>0</v>
      </c>
      <c r="R73" s="706">
        <f>IF(+All!$F922="Georgia",+All!R922,IF(+All!$H922="Georgia",+All!R922,0))</f>
        <v>0</v>
      </c>
      <c r="S73" s="708">
        <f>IF(+All!$F922="Georgia",+All!S922,IF(+All!$H922="Georgia",+All!S922,0))</f>
        <v>0</v>
      </c>
      <c r="T73" s="706">
        <f>IF(+All!$F922="Georgia",+All!T922,IF(+All!$H922="Georgia",+All!T922,0))</f>
        <v>0</v>
      </c>
      <c r="U73" s="707">
        <f>IF(+All!$F922="Georgia",+All!U922,IF(+All!$H922="Georgia",+All!U922,0))</f>
        <v>0</v>
      </c>
      <c r="V73" s="706" t="e">
        <f>IF(+All!#REF!="Georgia",+All!#REF!,IF(+All!#REF!="Georgia",+All!#REF!,0))</f>
        <v>#REF!</v>
      </c>
      <c r="W73" s="707" t="e">
        <f>IF(+All!#REF!="Georgia",+All!#REF!,IF(+All!#REF!="Georgia",+All!#REF!,0))</f>
        <v>#REF!</v>
      </c>
      <c r="X73" s="706" t="e">
        <f>IF(+All!#REF!="Georgia",+All!#REF!,IF(+All!#REF!="Georgia",+All!#REF!,0))</f>
        <v>#REF!</v>
      </c>
      <c r="Y73" s="707" t="e">
        <f>IF(+All!#REF!="Georgia",+All!#REF!,IF(+All!#REF!="Georgia",+All!#REF!,0))</f>
        <v>#REF!</v>
      </c>
      <c r="Z73" s="706" t="e">
        <f>IF(+All!#REF!="Georgia",+All!#REF!,IF(+All!#REF!="Georgia",+All!#REF!,0))</f>
        <v>#REF!</v>
      </c>
      <c r="AA73" s="707" t="e">
        <f>IF(+All!#REF!="Georgia",+All!#REF!,IF(+All!#REF!="Georgia",+All!#REF!,0))</f>
        <v>#REF!</v>
      </c>
      <c r="AB73" s="706" t="e">
        <f>IF(+All!#REF!="Georgia",+All!#REF!,IF(+All!#REF!="Georgia",+All!#REF!,0))</f>
        <v>#REF!</v>
      </c>
      <c r="AC73" s="707" t="e">
        <f>IF(+All!#REF!="Georgia",+All!#REF!,IF(+All!#REF!="Georgia",+All!#REF!,0))</f>
        <v>#REF!</v>
      </c>
      <c r="AD73" s="706" t="e">
        <f>IF(+All!#REF!="Georgia",+All!#REF!,IF(+All!#REF!="Georgia",+All!#REF!,0))</f>
        <v>#REF!</v>
      </c>
      <c r="AE73" s="707" t="e">
        <f>IF(+All!#REF!="Georgia",+All!#REF!,IF(+All!#REF!="Georgia",+All!#REF!,0))</f>
        <v>#REF!</v>
      </c>
      <c r="AF73" s="706" t="e">
        <f>IF(+All!#REF!="Georgia",+All!#REF!,IF(+All!#REF!="Georgia",+All!#REF!,0))</f>
        <v>#REF!</v>
      </c>
      <c r="AG73" s="707" t="e">
        <f>IF(+All!#REF!="Georgia",+All!#REF!,IF(+All!#REF!="Georgia",+All!#REF!,0))</f>
        <v>#REF!</v>
      </c>
      <c r="AH73" s="706" t="e">
        <f>IF(+All!#REF!="Georgia",+All!#REF!,IF(+All!#REF!="Georgia",+All!#REF!,0))</f>
        <v>#REF!</v>
      </c>
      <c r="AI73" s="707" t="e">
        <f>IF(+All!#REF!="Georgia",+All!#REF!,IF(+All!#REF!="Georgia",+All!#REF!,0))</f>
        <v>#REF!</v>
      </c>
      <c r="AJ73" s="706" t="e">
        <f>IF(+All!#REF!="Georgia",+All!#REF!,IF(+All!#REF!="Georgia",+All!#REF!,0))</f>
        <v>#REF!</v>
      </c>
      <c r="AK73" s="707" t="e">
        <f>IF(+All!#REF!="Georgia",+All!#REF!,IF(+All!#REF!="Georgia",+All!#REF!,0))</f>
        <v>#REF!</v>
      </c>
      <c r="AL73" s="81" t="e">
        <f>IF(+All!#REF!="Georgia",+All!#REF!,IF(+All!#REF!="Georgia",+All!#REF!,0))</f>
        <v>#REF!</v>
      </c>
      <c r="AM73" s="82" t="e">
        <f>IF(+All!#REF!="Georgia",+All!#REF!,IF(+All!#REF!="Georgia",+All!#REF!,0))</f>
        <v>#REF!</v>
      </c>
      <c r="AN73" s="81" t="e">
        <f>IF(+All!#REF!="Georgia",+All!#REF!,IF(+All!#REF!="Georgia",+All!#REF!,0))</f>
        <v>#REF!</v>
      </c>
      <c r="AO73" s="83" t="e">
        <f>IF(+All!#REF!="Georgia",+All!#REF!,IF(+All!#REF!="Georgia",+All!#REF!,0))</f>
        <v>#REF!</v>
      </c>
      <c r="AP73" s="84" t="e">
        <f>IF(+All!#REF!="Georgia",+All!#REF!,IF(+All!#REF!="Georgia",+All!#REF!,0))</f>
        <v>#REF!</v>
      </c>
      <c r="AQ73" s="480" t="e">
        <f>IF(+All!#REF!="Georgia",+All!#REF!,IF(+All!#REF!="Georgia",+All!#REF!,0))</f>
        <v>#REF!</v>
      </c>
      <c r="AR73" s="482" t="e">
        <f>IF(+All!#REF!="Georgia",+All!#REF!,IF(+All!#REF!="Georgia",+All!#REF!,0))</f>
        <v>#REF!</v>
      </c>
      <c r="AS73" s="483" t="e">
        <f>IF(+All!#REF!="Georgia",+All!#REF!,IF(+All!#REF!="Georgia",+All!#REF!,0))</f>
        <v>#REF!</v>
      </c>
      <c r="AT73" s="483" t="e">
        <f>IF(+All!#REF!="Georgia",+All!#REF!,IF(+All!#REF!="Georgia",+All!#REF!,0))</f>
        <v>#REF!</v>
      </c>
      <c r="AU73" s="482" t="e">
        <f>IF(+All!#REF!="Georgia",+All!#REF!,IF(+All!#REF!="Georgia",+All!#REF!,0))</f>
        <v>#REF!</v>
      </c>
      <c r="AV73" s="483" t="e">
        <f>IF(+All!#REF!="Georgia",+All!#REF!,IF(+All!#REF!="Georgia",+All!#REF!,0))</f>
        <v>#REF!</v>
      </c>
      <c r="AW73" s="484" t="e">
        <f>IF(+All!#REF!="Georgia",+All!#REF!,IF(+All!#REF!="Georgia",+All!#REF!,0))</f>
        <v>#REF!</v>
      </c>
      <c r="AX73" s="483" t="e">
        <f>IF(+All!#REF!="Georgia",+All!#REF!,IF(+All!#REF!="Georgia",+All!#REF!,0))</f>
        <v>#REF!</v>
      </c>
      <c r="AY73" s="88" t="e">
        <f>IF(+All!#REF!="Georgia",+All!#REF!,IF(+All!#REF!="Georgia",+All!#REF!,0))</f>
        <v>#REF!</v>
      </c>
      <c r="AZ73" s="89" t="e">
        <f>IF(+All!#REF!="Georgia",+All!#REF!,IF(+All!#REF!="Georgia",+All!#REF!,0))</f>
        <v>#REF!</v>
      </c>
      <c r="BA73" s="90" t="e">
        <f>IF(+All!#REF!="Georgia",+All!#REF!,IF(+All!#REF!="Georgia",+All!#REF!,0))</f>
        <v>#REF!</v>
      </c>
      <c r="BB73" s="90" t="e">
        <f>IF(+All!#REF!="Georgia",+All!#REF!,IF(+All!#REF!="Georgia",+All!#REF!,0))</f>
        <v>#REF!</v>
      </c>
      <c r="BC73" s="91" t="e">
        <f>IF(+All!#REF!="Georgia",+All!#REF!,IF(+All!#REF!="Georgia",+All!#REF!,0))</f>
        <v>#REF!</v>
      </c>
      <c r="BD73" s="482" t="e">
        <f>IF(+All!#REF!="Georgia",+All!#REF!,IF(+All!#REF!="Georgia",+All!#REF!,0))</f>
        <v>#REF!</v>
      </c>
      <c r="BE73" s="483" t="e">
        <f>IF(+All!#REF!="Georgia",+All!#REF!,IF(+All!#REF!="Georgia",+All!#REF!,0))</f>
        <v>#REF!</v>
      </c>
      <c r="BF73" s="483" t="e">
        <f>IF(+All!#REF!="Georgia",+All!#REF!,IF(+All!#REF!="Georgia",+All!#REF!,0))</f>
        <v>#REF!</v>
      </c>
      <c r="BG73" s="482" t="e">
        <f>IF(+All!#REF!="Georgia",+All!#REF!,IF(+All!#REF!="Georgia",+All!#REF!,0))</f>
        <v>#REF!</v>
      </c>
      <c r="BH73" s="483" t="e">
        <f>IF(+All!#REF!="Georgia",+All!#REF!,IF(+All!#REF!="Georgia",+All!#REF!,0))</f>
        <v>#REF!</v>
      </c>
      <c r="BI73" s="484" t="e">
        <f>IF(+All!#REF!="Georgia",+All!#REF!,IF(+All!#REF!="Georgia",+All!#REF!,0))</f>
        <v>#REF!</v>
      </c>
      <c r="BJ73" s="92" t="e">
        <f>IF(+All!#REF!="Georgia",+All!#REF!,IF(+All!#REF!="Georgia",+All!#REF!,0))</f>
        <v>#REF!</v>
      </c>
      <c r="BK73" s="93" t="e">
        <f>IF(+All!#REF!="Georgia",+All!#REF!,IF(+All!#REF!="Georgia",+All!#REF!,0))</f>
        <v>#REF!</v>
      </c>
    </row>
    <row r="74" spans="1:63" x14ac:dyDescent="0.8">
      <c r="B74" s="70"/>
      <c r="C74" s="94"/>
      <c r="D74" s="73"/>
      <c r="E74" s="707"/>
      <c r="F74" s="1219" t="str">
        <f>H75</f>
        <v>Kentucky</v>
      </c>
      <c r="G74" s="1253"/>
      <c r="H74" s="1253"/>
      <c r="I74" s="1254"/>
      <c r="J74" s="706"/>
      <c r="K74" s="707"/>
      <c r="L74" s="78"/>
      <c r="M74" s="79"/>
      <c r="N74" s="706"/>
      <c r="O74" s="708"/>
      <c r="P74" s="708"/>
      <c r="R74" s="706"/>
      <c r="S74" s="708"/>
      <c r="T74" s="706"/>
      <c r="U74" s="707"/>
      <c r="V74" s="706"/>
      <c r="W74" s="707"/>
      <c r="X74" s="706"/>
      <c r="Y74" s="707"/>
      <c r="Z74" s="706"/>
      <c r="AA74" s="707"/>
      <c r="AB74" s="706"/>
      <c r="AC74" s="707"/>
      <c r="AD74" s="706"/>
      <c r="AE74" s="707"/>
      <c r="AF74" s="706"/>
      <c r="AG74" s="707"/>
      <c r="AH74" s="706"/>
      <c r="AI74" s="707"/>
      <c r="AJ74" s="706"/>
      <c r="AK74" s="707"/>
      <c r="AQ74" s="480"/>
      <c r="AR74" s="482"/>
      <c r="AS74" s="483"/>
      <c r="AT74" s="483"/>
      <c r="AU74" s="482"/>
      <c r="AV74" s="483"/>
      <c r="AW74" s="484"/>
      <c r="AX74" s="483"/>
      <c r="AY74" s="88"/>
      <c r="AZ74" s="89"/>
      <c r="BA74" s="90"/>
      <c r="BB74" s="90"/>
      <c r="BC74" s="91"/>
      <c r="BD74" s="482"/>
      <c r="BE74" s="483"/>
      <c r="BF74" s="483"/>
      <c r="BG74" s="482"/>
      <c r="BH74" s="483"/>
      <c r="BI74" s="484"/>
    </row>
    <row r="75" spans="1:63" x14ac:dyDescent="0.8">
      <c r="A75" s="70">
        <f>IF(+All!$F86="Kentucky",+All!A86,IF(+All!$H86="Kentucky",+All!A86,0))</f>
        <v>1</v>
      </c>
      <c r="B75" s="480" t="str">
        <f>IF(+All!$F86="Kentucky",+All!B86,IF(+All!$H86="Kentucky",+All!B86,0))</f>
        <v>Sat</v>
      </c>
      <c r="C75" s="104">
        <f>IF(+All!$F86="Kentucky",+All!C86,IF(+All!$H86="Kentucky",+All!C86,0))</f>
        <v>44443</v>
      </c>
      <c r="D75" s="105">
        <f>IF(+All!$F86="Kentucky",+All!D86,IF(+All!$H86="Kentucky",+All!D86,0))</f>
        <v>0.5</v>
      </c>
      <c r="E75" s="707" t="str">
        <f>IF(+All!$F86="Kentucky",+All!E86,IF(+All!$H86="Kentucky",+All!E86,0))</f>
        <v>SEC</v>
      </c>
      <c r="F75" s="706" t="str">
        <f>IF(+All!$F86="Kentucky",+All!F86,IF(+All!$H86="Kentucky",+All!F86,0))</f>
        <v>UL Monroe</v>
      </c>
      <c r="G75" s="707" t="str">
        <f>IF(+All!$F86="Kentucky",+All!G86,IF(+All!$H86="Kentucky",+All!G86,0))</f>
        <v>SB</v>
      </c>
      <c r="H75" s="706" t="str">
        <f>IF(+All!$F86="Kentucky",+All!H86,IF(+All!$H86="Kentucky",+All!H86,0))</f>
        <v>Kentucky</v>
      </c>
      <c r="I75" s="707" t="str">
        <f>IF(+All!$F86="Kentucky",+All!I86,IF(+All!$H86="Kentucky",+All!I86,0))</f>
        <v>SEC</v>
      </c>
      <c r="J75" s="706" t="str">
        <f>IF(+All!$F86="Kentucky",+All!J86,IF(+All!$H86="Kentucky",+All!J86,0))</f>
        <v>Kentucky</v>
      </c>
      <c r="K75" s="707" t="str">
        <f>IF(+All!$F86="Kentucky",+All!K86,IF(+All!$H86="Kentucky",+All!K86,0))</f>
        <v>UL Monroe</v>
      </c>
      <c r="L75" s="92">
        <f>IF(+All!$F86="Kentucky",+All!L86,IF(+All!$H86="Kentucky",+All!L86,0))</f>
        <v>31</v>
      </c>
      <c r="M75" s="93">
        <f>IF(+All!$F86="Kentucky",+All!M86,IF(+All!$H86="Kentucky",+All!M86,0))</f>
        <v>54</v>
      </c>
      <c r="N75" s="706" t="str">
        <f>IF(+All!$F86="Kentucky",+All!N86,IF(+All!$H86="Kentucky",+All!N86,0))</f>
        <v>Kentucky</v>
      </c>
      <c r="O75" s="708">
        <f>IF(+All!$F86="Kentucky",+All!O86,IF(+All!$H86="Kentucky",+All!O86,0))</f>
        <v>45</v>
      </c>
      <c r="P75" s="708" t="str">
        <f>IF(+All!$F86="Kentucky",+All!P86,IF(+All!$H86="Kentucky",+All!P86,0))</f>
        <v>UL Monroe</v>
      </c>
      <c r="Q75" s="83">
        <f>IF(+All!$F86="Kentucky",+All!Q86,IF(+All!$H86="Kentucky",+All!Q86,0))</f>
        <v>10</v>
      </c>
      <c r="R75" s="706" t="str">
        <f>IF(+All!$F86="Kentucky",+All!R86,IF(+All!$H86="Kentucky",+All!R86,0))</f>
        <v>Kentucky</v>
      </c>
      <c r="S75" s="708" t="str">
        <f>IF(+All!$F86="Kentucky",+All!S86,IF(+All!$H86="Kentucky",+All!S86,0))</f>
        <v>UL Monroe</v>
      </c>
      <c r="T75" s="706" t="str">
        <f>IF(+All!$F86="Kentucky",+All!T86,IF(+All!$H86="Kentucky",+All!T86,0))</f>
        <v>Kentucky</v>
      </c>
      <c r="U75" s="707" t="str">
        <f>IF(+All!$F86="Kentucky",+All!U86,IF(+All!$H86="Kentucky",+All!U86,0))</f>
        <v>W</v>
      </c>
      <c r="V75" s="706"/>
      <c r="X75" s="706"/>
      <c r="Y75" s="707"/>
      <c r="Z75" s="706"/>
      <c r="AA75" s="707"/>
      <c r="AB75" s="706"/>
      <c r="AC75" s="707"/>
      <c r="AQ75" s="480"/>
      <c r="BC75" s="480"/>
    </row>
    <row r="76" spans="1:63" x14ac:dyDescent="0.8">
      <c r="A76" s="70">
        <f>IF(+All!$F170="Kentucky",+All!A170,IF(+All!$H170="Kentucky",+All!A170,0))</f>
        <v>2</v>
      </c>
      <c r="B76" s="480" t="str">
        <f>IF(+All!$F170="Kentucky",+All!B170,IF(+All!$H170="Kentucky",+All!B170,0))</f>
        <v>Sat</v>
      </c>
      <c r="C76" s="104">
        <f>IF(+All!$F170="Kentucky",+All!C170,IF(+All!$H170="Kentucky",+All!C170,0))</f>
        <v>44450</v>
      </c>
      <c r="D76" s="105">
        <f>IF(+All!$F170="Kentucky",+All!D170,IF(+All!$H170="Kentucky",+All!D170,0))</f>
        <v>0.8125</v>
      </c>
      <c r="E76" s="707" t="str">
        <f>IF(+All!$F170="Kentucky",+All!E170,IF(+All!$H170="Kentucky",+All!E170,0))</f>
        <v>SEC</v>
      </c>
      <c r="F76" s="706" t="str">
        <f>IF(+All!$F170="Kentucky",+All!F170,IF(+All!$H170="Kentucky",+All!F170,0))</f>
        <v>Missouri</v>
      </c>
      <c r="G76" s="707" t="str">
        <f>IF(+All!$F170="Kentucky",+All!G170,IF(+All!$H170="Kentucky",+All!G170,0))</f>
        <v>SEC</v>
      </c>
      <c r="H76" s="706" t="str">
        <f>IF(+All!$F170="Kentucky",+All!H170,IF(+All!$H170="Kentucky",+All!H170,0))</f>
        <v>Kentucky</v>
      </c>
      <c r="I76" s="707" t="str">
        <f>IF(+All!$F170="Kentucky",+All!I170,IF(+All!$H170="Kentucky",+All!I170,0))</f>
        <v>SEC</v>
      </c>
      <c r="J76" s="706" t="str">
        <f>IF(+All!$F170="Kentucky",+All!J170,IF(+All!$H170="Kentucky",+All!J170,0))</f>
        <v>Kentucky</v>
      </c>
      <c r="K76" s="707" t="str">
        <f>IF(+All!$F170="Kentucky",+All!K170,IF(+All!$H170="Kentucky",+All!K170,0))</f>
        <v>Missouri</v>
      </c>
      <c r="L76" s="92">
        <f>IF(+All!$F170="Kentucky",+All!L170,IF(+All!$H170="Kentucky",+All!L170,0))</f>
        <v>5</v>
      </c>
      <c r="M76" s="93">
        <f>IF(+All!$F170="Kentucky",+All!M170,IF(+All!$H170="Kentucky",+All!M170,0))</f>
        <v>57</v>
      </c>
      <c r="N76" s="706" t="str">
        <f>IF(+All!$F170="Kentucky",+All!N170,IF(+All!$H170="Kentucky",+All!N170,0))</f>
        <v>Kentucky</v>
      </c>
      <c r="O76" s="708">
        <f>IF(+All!$F170="Kentucky",+All!O170,IF(+All!$H170="Kentucky",+All!O170,0))</f>
        <v>35</v>
      </c>
      <c r="P76" s="708" t="str">
        <f>IF(+All!$F170="Kentucky",+All!P170,IF(+All!$H170="Kentucky",+All!P170,0))</f>
        <v>Missouri</v>
      </c>
      <c r="Q76" s="83">
        <f>IF(+All!$F170="Kentucky",+All!Q170,IF(+All!$H170="Kentucky",+All!Q170,0))</f>
        <v>28</v>
      </c>
      <c r="R76" s="706" t="str">
        <f>IF(+All!$F170="Kentucky",+All!R170,IF(+All!$H170="Kentucky",+All!R170,0))</f>
        <v>Kentucky</v>
      </c>
      <c r="S76" s="708" t="str">
        <f>IF(+All!$F170="Kentucky",+All!S170,IF(+All!$H170="Kentucky",+All!S170,0))</f>
        <v>Missouri</v>
      </c>
      <c r="T76" s="706" t="str">
        <f>IF(+All!$F170="Kentucky",+All!T170,IF(+All!$H170="Kentucky",+All!T170,0))</f>
        <v>Kentucky</v>
      </c>
      <c r="U76" s="707" t="str">
        <f>IF(+All!$F170="Kentucky",+All!U170,IF(+All!$H170="Kentucky",+All!U170,0))</f>
        <v>W</v>
      </c>
      <c r="V76" s="706"/>
      <c r="X76" s="706"/>
      <c r="Y76" s="707"/>
      <c r="Z76" s="706"/>
      <c r="AA76" s="707"/>
      <c r="AB76" s="706"/>
      <c r="AC76" s="707"/>
      <c r="AQ76" s="480"/>
      <c r="BC76" s="480"/>
    </row>
    <row r="77" spans="1:63" x14ac:dyDescent="0.8">
      <c r="A77" s="70">
        <f>IF(+All!$F243="Kentucky",+All!A243,IF(+All!$H243="Kentucky",+All!A243,0))</f>
        <v>3</v>
      </c>
      <c r="B77" s="480" t="str">
        <f>IF(+All!$F243="Kentucky",+All!B243,IF(+All!$H243="Kentucky",+All!B243,0))</f>
        <v>Sat</v>
      </c>
      <c r="C77" s="104">
        <f>IF(+All!$F243="Kentucky",+All!C243,IF(+All!$H243="Kentucky",+All!C243,0))</f>
        <v>44457</v>
      </c>
      <c r="D77" s="105">
        <f>IF(+All!$F243="Kentucky",+All!D243,IF(+All!$H243="Kentucky",+All!D243,0))</f>
        <v>0.5</v>
      </c>
      <c r="E77" s="707" t="str">
        <f>IF(+All!$F243="Kentucky",+All!E243,IF(+All!$H243="Kentucky",+All!E243,0))</f>
        <v>SEC</v>
      </c>
      <c r="F77" s="706" t="str">
        <f>IF(+All!$F243="Kentucky",+All!F243,IF(+All!$H243="Kentucky",+All!F243,0))</f>
        <v>1AA Chattanooga</v>
      </c>
      <c r="G77" s="707" t="str">
        <f>IF(+All!$F243="Kentucky",+All!G243,IF(+All!$H243="Kentucky",+All!G243,0))</f>
        <v>1AA</v>
      </c>
      <c r="H77" s="706" t="str">
        <f>IF(+All!$F243="Kentucky",+All!H243,IF(+All!$H243="Kentucky",+All!H243,0))</f>
        <v>Kentucky</v>
      </c>
      <c r="I77" s="707" t="str">
        <f>IF(+All!$F243="Kentucky",+All!I243,IF(+All!$H243="Kentucky",+All!I243,0))</f>
        <v>SEC</v>
      </c>
      <c r="J77" s="706">
        <f>IF(+All!$F243="Kentucky",+All!J243,IF(+All!$H243="Kentucky",+All!J243,0))</f>
        <v>0</v>
      </c>
      <c r="K77" s="707">
        <f>IF(+All!$F243="Kentucky",+All!K243,IF(+All!$H243="Kentucky",+All!K243,0))</f>
        <v>0</v>
      </c>
      <c r="L77" s="92">
        <f>IF(+All!$F243="Kentucky",+All!L243,IF(+All!$H243="Kentucky",+All!L243,0))</f>
        <v>0</v>
      </c>
      <c r="M77" s="93">
        <f>IF(+All!$F243="Kentucky",+All!M243,IF(+All!$H243="Kentucky",+All!M243,0))</f>
        <v>0</v>
      </c>
      <c r="N77" s="706" t="str">
        <f>IF(+All!$F243="Kentucky",+All!N243,IF(+All!$H243="Kentucky",+All!N243,0))</f>
        <v>Kentucky</v>
      </c>
      <c r="O77" s="708">
        <f>IF(+All!$F243="Kentucky",+All!O243,IF(+All!$H243="Kentucky",+All!O243,0))</f>
        <v>28</v>
      </c>
      <c r="P77" s="708" t="str">
        <f>IF(+All!$F243="Kentucky",+All!P243,IF(+All!$H243="Kentucky",+All!P243,0))</f>
        <v>1AA Chattanooga</v>
      </c>
      <c r="Q77" s="83">
        <f>IF(+All!$F243="Kentucky",+All!Q243,IF(+All!$H243="Kentucky",+All!Q243,0))</f>
        <v>23</v>
      </c>
      <c r="R77" s="706">
        <f>IF(+All!$F243="Kentucky",+All!R243,IF(+All!$H243="Kentucky",+All!R243,0))</f>
        <v>0</v>
      </c>
      <c r="S77" s="708">
        <f>IF(+All!$F243="Kentucky",+All!S243,IF(+All!$H243="Kentucky",+All!S243,0))</f>
        <v>0</v>
      </c>
      <c r="T77" s="706">
        <f>IF(+All!$F243="Kentucky",+All!T243,IF(+All!$H243="Kentucky",+All!T243,0))</f>
        <v>0</v>
      </c>
      <c r="U77" s="707">
        <f>IF(+All!$F243="Kentucky",+All!U243,IF(+All!$H243="Kentucky",+All!U243,0))</f>
        <v>0</v>
      </c>
      <c r="V77" s="706"/>
      <c r="X77" s="706"/>
      <c r="Y77" s="707"/>
      <c r="Z77" s="706"/>
      <c r="AA77" s="707"/>
      <c r="AB77" s="706"/>
      <c r="AC77" s="707"/>
      <c r="AQ77" s="480"/>
      <c r="BC77" s="480"/>
    </row>
    <row r="78" spans="1:63" x14ac:dyDescent="0.8">
      <c r="A78" s="70">
        <f>IF(+All!$F321="Kentucky",+All!A321,IF(+All!$H321="Kentucky",+All!A321,0))</f>
        <v>4</v>
      </c>
      <c r="B78" s="480" t="str">
        <f>IF(+All!$F321="Kentucky",+All!B321,IF(+All!$H321="Kentucky",+All!B321,0))</f>
        <v>Sat</v>
      </c>
      <c r="C78" s="104">
        <f>IF(+All!$F321="Kentucky",+All!C321,IF(+All!$H321="Kentucky",+All!C321,0))</f>
        <v>44464</v>
      </c>
      <c r="D78" s="105">
        <f>IF(+All!$F321="Kentucky",+All!D321,IF(+All!$H321="Kentucky",+All!D321,0))</f>
        <v>0.79166666666666663</v>
      </c>
      <c r="E78" s="707" t="str">
        <f>IF(+All!$F321="Kentucky",+All!E321,IF(+All!$H321="Kentucky",+All!E321,0))</f>
        <v>ESPN2</v>
      </c>
      <c r="F78" s="706" t="str">
        <f>IF(+All!$F321="Kentucky",+All!F321,IF(+All!$H321="Kentucky",+All!F321,0))</f>
        <v>Kentucky</v>
      </c>
      <c r="G78" s="707" t="str">
        <f>IF(+All!$F321="Kentucky",+All!G321,IF(+All!$H321="Kentucky",+All!G321,0))</f>
        <v>SEC</v>
      </c>
      <c r="H78" s="706" t="str">
        <f>IF(+All!$F321="Kentucky",+All!H321,IF(+All!$H321="Kentucky",+All!H321,0))</f>
        <v>South Carolina</v>
      </c>
      <c r="I78" s="707" t="str">
        <f>IF(+All!$F321="Kentucky",+All!I321,IF(+All!$H321="Kentucky",+All!I321,0))</f>
        <v>SEC</v>
      </c>
      <c r="J78" s="706" t="str">
        <f>IF(+All!$F321="Kentucky",+All!J321,IF(+All!$H321="Kentucky",+All!J321,0))</f>
        <v>Kentucky</v>
      </c>
      <c r="K78" s="707" t="str">
        <f>IF(+All!$F321="Kentucky",+All!K321,IF(+All!$H321="Kentucky",+All!K321,0))</f>
        <v>South Carolina</v>
      </c>
      <c r="L78" s="92">
        <f>IF(+All!$F321="Kentucky",+All!L321,IF(+All!$H321="Kentucky",+All!L321,0))</f>
        <v>5</v>
      </c>
      <c r="M78" s="93">
        <f>IF(+All!$F321="Kentucky",+All!M321,IF(+All!$H321="Kentucky",+All!M321,0))</f>
        <v>48.5</v>
      </c>
      <c r="N78" s="706" t="str">
        <f>IF(+All!$F321="Kentucky",+All!N321,IF(+All!$H321="Kentucky",+All!N321,0))</f>
        <v>Kentucky</v>
      </c>
      <c r="O78" s="708">
        <f>IF(+All!$F321="Kentucky",+All!O321,IF(+All!$H321="Kentucky",+All!O321,0))</f>
        <v>16</v>
      </c>
      <c r="P78" s="708" t="str">
        <f>IF(+All!$F321="Kentucky",+All!P321,IF(+All!$H321="Kentucky",+All!P321,0))</f>
        <v>South Carolina</v>
      </c>
      <c r="Q78" s="83">
        <f>IF(+All!$F321="Kentucky",+All!Q321,IF(+All!$H321="Kentucky",+All!Q321,0))</f>
        <v>10</v>
      </c>
      <c r="R78" s="706" t="str">
        <f>IF(+All!$F321="Kentucky",+All!R321,IF(+All!$H321="Kentucky",+All!R321,0))</f>
        <v>Kentucky</v>
      </c>
      <c r="S78" s="708" t="str">
        <f>IF(+All!$F321="Kentucky",+All!S321,IF(+All!$H321="Kentucky",+All!S321,0))</f>
        <v>South Carolina</v>
      </c>
      <c r="T78" s="706" t="str">
        <f>IF(+All!$F321="Kentucky",+All!T321,IF(+All!$H321="Kentucky",+All!T321,0))</f>
        <v>Kentucky</v>
      </c>
      <c r="U78" s="707" t="str">
        <f>IF(+All!$F321="Kentucky",+All!U321,IF(+All!$H321="Kentucky",+All!U321,0))</f>
        <v>W</v>
      </c>
      <c r="V78" s="706"/>
      <c r="X78" s="706"/>
      <c r="Y78" s="707"/>
      <c r="Z78" s="706"/>
      <c r="AA78" s="707"/>
      <c r="AB78" s="706"/>
      <c r="AC78" s="707"/>
      <c r="AQ78" s="480"/>
      <c r="BC78" s="480"/>
    </row>
    <row r="79" spans="1:63" x14ac:dyDescent="0.8">
      <c r="A79" s="70">
        <f>IF(+All!$F383="Kentucky",+All!A383,IF(+All!$H383="Kentucky",+All!A383,0))</f>
        <v>5</v>
      </c>
      <c r="B79" s="480" t="str">
        <f>IF(+All!$F383="Kentucky",+All!B383,IF(+All!$H383="Kentucky",+All!B383,0))</f>
        <v>Sat</v>
      </c>
      <c r="C79" s="104">
        <f>IF(+All!$F383="Kentucky",+All!C383,IF(+All!$H383="Kentucky",+All!C383,0))</f>
        <v>44471</v>
      </c>
      <c r="D79" s="105">
        <f>IF(+All!$F383="Kentucky",+All!D383,IF(+All!$H383="Kentucky",+All!D383,0))</f>
        <v>0.75</v>
      </c>
      <c r="E79" s="707" t="str">
        <f>IF(+All!$F383="Kentucky",+All!E383,IF(+All!$H383="Kentucky",+All!E383,0))</f>
        <v>ESPN</v>
      </c>
      <c r="F79" s="706" t="str">
        <f>IF(+All!$F383="Kentucky",+All!F383,IF(+All!$H383="Kentucky",+All!F383,0))</f>
        <v>Florida</v>
      </c>
      <c r="G79" s="707" t="str">
        <f>IF(+All!$F383="Kentucky",+All!G383,IF(+All!$H383="Kentucky",+All!G383,0))</f>
        <v>SEC</v>
      </c>
      <c r="H79" s="706" t="str">
        <f>IF(+All!$F383="Kentucky",+All!H383,IF(+All!$H383="Kentucky",+All!H383,0))</f>
        <v>Kentucky</v>
      </c>
      <c r="I79" s="707" t="str">
        <f>IF(+All!$F383="Kentucky",+All!I383,IF(+All!$H383="Kentucky",+All!I383,0))</f>
        <v>SEC</v>
      </c>
      <c r="J79" s="706" t="str">
        <f>IF(+All!$F383="Kentucky",+All!J383,IF(+All!$H383="Kentucky",+All!J383,0))</f>
        <v>Florida</v>
      </c>
      <c r="K79" s="707" t="str">
        <f>IF(+All!$F383="Kentucky",+All!K383,IF(+All!$H383="Kentucky",+All!K383,0))</f>
        <v>Kentucky</v>
      </c>
      <c r="L79" s="92">
        <f>IF(+All!$F383="Kentucky",+All!L383,IF(+All!$H383="Kentucky",+All!L383,0))</f>
        <v>8.5</v>
      </c>
      <c r="M79" s="93">
        <f>IF(+All!$F383="Kentucky",+All!M383,IF(+All!$H383="Kentucky",+All!M383,0))</f>
        <v>55</v>
      </c>
      <c r="N79" s="706" t="str">
        <f>IF(+All!$F383="Kentucky",+All!N383,IF(+All!$H383="Kentucky",+All!N383,0))</f>
        <v>Kentucky</v>
      </c>
      <c r="O79" s="708">
        <f>IF(+All!$F383="Kentucky",+All!O383,IF(+All!$H383="Kentucky",+All!O383,0))</f>
        <v>20</v>
      </c>
      <c r="P79" s="708" t="str">
        <f>IF(+All!$F383="Kentucky",+All!P383,IF(+All!$H383="Kentucky",+All!P383,0))</f>
        <v>Florida</v>
      </c>
      <c r="Q79" s="83">
        <f>IF(+All!$F383="Kentucky",+All!Q383,IF(+All!$H383="Kentucky",+All!Q383,0))</f>
        <v>13</v>
      </c>
      <c r="R79" s="706" t="str">
        <f>IF(+All!$F383="Kentucky",+All!R383,IF(+All!$H383="Kentucky",+All!R383,0))</f>
        <v>Kentucky</v>
      </c>
      <c r="S79" s="708" t="str">
        <f>IF(+All!$F383="Kentucky",+All!S383,IF(+All!$H383="Kentucky",+All!S383,0))</f>
        <v>Florida</v>
      </c>
      <c r="T79" s="706" t="str">
        <f>IF(+All!$F383="Kentucky",+All!T383,IF(+All!$H383="Kentucky",+All!T383,0))</f>
        <v>Florida</v>
      </c>
      <c r="U79" s="707" t="str">
        <f>IF(+All!$F383="Kentucky",+All!U383,IF(+All!$H383="Kentucky",+All!U383,0))</f>
        <v>L</v>
      </c>
      <c r="V79" s="706"/>
      <c r="X79" s="706"/>
      <c r="Y79" s="707"/>
      <c r="Z79" s="706"/>
      <c r="AA79" s="707"/>
      <c r="AB79" s="706"/>
      <c r="AC79" s="707"/>
      <c r="AQ79" s="480"/>
      <c r="BC79" s="480"/>
    </row>
    <row r="80" spans="1:63" x14ac:dyDescent="0.8">
      <c r="A80" s="70">
        <f>IF(+All!$F443="Kentucky",+All!A443,IF(+All!$H443="Kentucky",+All!A443,0))</f>
        <v>6</v>
      </c>
      <c r="B80" s="480" t="str">
        <f>IF(+All!$F443="Kentucky",+All!B443,IF(+All!$H443="Kentucky",+All!B443,0))</f>
        <v>Sat</v>
      </c>
      <c r="C80" s="104">
        <f>IF(+All!$F443="Kentucky",+All!C443,IF(+All!$H443="Kentucky",+All!C443,0))</f>
        <v>44478</v>
      </c>
      <c r="D80" s="105">
        <f>IF(+All!$F443="Kentucky",+All!D443,IF(+All!$H443="Kentucky",+All!D443,0))</f>
        <v>0.8125</v>
      </c>
      <c r="E80" s="707" t="str">
        <f>IF(+All!$F443="Kentucky",+All!E443,IF(+All!$H443="Kentucky",+All!E443,0))</f>
        <v>SEC</v>
      </c>
      <c r="F80" s="706" t="str">
        <f>IF(+All!$F443="Kentucky",+All!F443,IF(+All!$H443="Kentucky",+All!F443,0))</f>
        <v>LSU</v>
      </c>
      <c r="G80" s="707" t="str">
        <f>IF(+All!$F443="Kentucky",+All!G443,IF(+All!$H443="Kentucky",+All!G443,0))</f>
        <v>SEC</v>
      </c>
      <c r="H80" s="706" t="str">
        <f>IF(+All!$F443="Kentucky",+All!H443,IF(+All!$H443="Kentucky",+All!H443,0))</f>
        <v>Kentucky</v>
      </c>
      <c r="I80" s="707" t="str">
        <f>IF(+All!$F443="Kentucky",+All!I443,IF(+All!$H443="Kentucky",+All!I443,0))</f>
        <v>SEC</v>
      </c>
      <c r="J80" s="706" t="str">
        <f>IF(+All!$F443="Kentucky",+All!J443,IF(+All!$H443="Kentucky",+All!J443,0))</f>
        <v>Kentucky</v>
      </c>
      <c r="K80" s="707" t="str">
        <f>IF(+All!$F443="Kentucky",+All!K443,IF(+All!$H443="Kentucky",+All!K443,0))</f>
        <v>LSU</v>
      </c>
      <c r="L80" s="92">
        <f>IF(+All!$F443="Kentucky",+All!L443,IF(+All!$H443="Kentucky",+All!L443,0))</f>
        <v>3</v>
      </c>
      <c r="M80" s="93">
        <f>IF(+All!$F443="Kentucky",+All!M443,IF(+All!$H443="Kentucky",+All!M443,0))</f>
        <v>50.5</v>
      </c>
      <c r="N80" s="706" t="str">
        <f>IF(+All!$F443="Kentucky",+All!N443,IF(+All!$H443="Kentucky",+All!N443,0))</f>
        <v>Kentucky</v>
      </c>
      <c r="O80" s="708">
        <f>IF(+All!$F443="Kentucky",+All!O443,IF(+All!$H443="Kentucky",+All!O443,0))</f>
        <v>42</v>
      </c>
      <c r="P80" s="708" t="str">
        <f>IF(+All!$F443="Kentucky",+All!P443,IF(+All!$H443="Kentucky",+All!P443,0))</f>
        <v>LSU</v>
      </c>
      <c r="Q80" s="83">
        <f>IF(+All!$F443="Kentucky",+All!Q443,IF(+All!$H443="Kentucky",+All!Q443,0))</f>
        <v>21</v>
      </c>
      <c r="R80" s="706" t="str">
        <f>IF(+All!$F443="Kentucky",+All!R443,IF(+All!$H443="Kentucky",+All!R443,0))</f>
        <v>Kentucky</v>
      </c>
      <c r="S80" s="708" t="str">
        <f>IF(+All!$F443="Kentucky",+All!S443,IF(+All!$H443="Kentucky",+All!S443,0))</f>
        <v>LSU</v>
      </c>
      <c r="T80" s="706" t="str">
        <f>IF(+All!$F443="Kentucky",+All!T443,IF(+All!$H443="Kentucky",+All!T443,0))</f>
        <v>Kentucky</v>
      </c>
      <c r="U80" s="707" t="str">
        <f>IF(+All!$F443="Kentucky",+All!U443,IF(+All!$H443="Kentucky",+All!U443,0))</f>
        <v>W</v>
      </c>
      <c r="V80" s="706"/>
      <c r="X80" s="706"/>
      <c r="Y80" s="707"/>
      <c r="Z80" s="706"/>
      <c r="AA80" s="707"/>
      <c r="AB80" s="706"/>
      <c r="AC80" s="707"/>
      <c r="AQ80" s="480"/>
      <c r="BC80" s="480"/>
    </row>
    <row r="81" spans="1:63" x14ac:dyDescent="0.8">
      <c r="A81" s="70">
        <f>IF(+All!$F522="Kentucky",+All!A522,IF(+All!$H522="Kentucky",+All!A522,0))</f>
        <v>7</v>
      </c>
      <c r="B81" s="480" t="str">
        <f>IF(+All!$F522="Kentucky",+All!B522,IF(+All!$H522="Kentucky",+All!B522,0))</f>
        <v>Sat</v>
      </c>
      <c r="C81" s="104">
        <f>IF(+All!$F522="Kentucky",+All!C522,IF(+All!$H522="Kentucky",+All!C522,0))</f>
        <v>44485</v>
      </c>
      <c r="D81" s="105">
        <f>IF(+All!$F522="Kentucky",+All!D522,IF(+All!$H522="Kentucky",+All!D522,0))</f>
        <v>0.64583333333333337</v>
      </c>
      <c r="E81" s="707" t="str">
        <f>IF(+All!$F522="Kentucky",+All!E522,IF(+All!$H522="Kentucky",+All!E522,0))</f>
        <v>CBS</v>
      </c>
      <c r="F81" s="706" t="str">
        <f>IF(+All!$F522="Kentucky",+All!F522,IF(+All!$H522="Kentucky",+All!F522,0))</f>
        <v>Kentucky</v>
      </c>
      <c r="G81" s="707" t="str">
        <f>IF(+All!$F522="Kentucky",+All!G522,IF(+All!$H522="Kentucky",+All!G522,0))</f>
        <v>SEC</v>
      </c>
      <c r="H81" s="706" t="str">
        <f>IF(+All!$F522="Kentucky",+All!H522,IF(+All!$H522="Kentucky",+All!H522,0))</f>
        <v>Georgia</v>
      </c>
      <c r="I81" s="707" t="str">
        <f>IF(+All!$F522="Kentucky",+All!I522,IF(+All!$H522="Kentucky",+All!I522,0))</f>
        <v>SEC</v>
      </c>
      <c r="J81" s="706" t="str">
        <f>IF(+All!$F522="Kentucky",+All!J522,IF(+All!$H522="Kentucky",+All!J522,0))</f>
        <v>Georgia</v>
      </c>
      <c r="K81" s="707" t="str">
        <f>IF(+All!$F522="Kentucky",+All!K522,IF(+All!$H522="Kentucky",+All!K522,0))</f>
        <v>Kentucky</v>
      </c>
      <c r="L81" s="92">
        <f>IF(+All!$F522="Kentucky",+All!L522,IF(+All!$H522="Kentucky",+All!L522,0))</f>
        <v>22.5</v>
      </c>
      <c r="M81" s="93">
        <f>IF(+All!$F522="Kentucky",+All!M522,IF(+All!$H522="Kentucky",+All!M522,0))</f>
        <v>44.5</v>
      </c>
      <c r="N81" s="706" t="str">
        <f>IF(+All!$F522="Kentucky",+All!N522,IF(+All!$H522="Kentucky",+All!N522,0))</f>
        <v>Georgia</v>
      </c>
      <c r="O81" s="708">
        <f>IF(+All!$F522="Kentucky",+All!O522,IF(+All!$H522="Kentucky",+All!O522,0))</f>
        <v>30</v>
      </c>
      <c r="P81" s="708" t="str">
        <f>IF(+All!$F522="Kentucky",+All!P522,IF(+All!$H522="Kentucky",+All!P522,0))</f>
        <v>Kentucky</v>
      </c>
      <c r="Q81" s="83">
        <f>IF(+All!$F522="Kentucky",+All!Q522,IF(+All!$H522="Kentucky",+All!Q522,0))</f>
        <v>13</v>
      </c>
      <c r="R81" s="706" t="str">
        <f>IF(+All!$F522="Kentucky",+All!R522,IF(+All!$H522="Kentucky",+All!R522,0))</f>
        <v>Kentucky</v>
      </c>
      <c r="S81" s="708" t="str">
        <f>IF(+All!$F522="Kentucky",+All!S522,IF(+All!$H522="Kentucky",+All!S522,0))</f>
        <v>Georgia</v>
      </c>
      <c r="T81" s="706" t="str">
        <f>IF(+All!$F522="Kentucky",+All!T522,IF(+All!$H522="Kentucky",+All!T522,0))</f>
        <v>Georgia</v>
      </c>
      <c r="U81" s="707" t="str">
        <f>IF(+All!$F522="Kentucky",+All!U522,IF(+All!$H522="Kentucky",+All!U522,0))</f>
        <v>L</v>
      </c>
      <c r="V81" s="706"/>
      <c r="X81" s="706"/>
      <c r="Y81" s="707"/>
      <c r="Z81" s="706"/>
      <c r="AA81" s="707"/>
      <c r="AB81" s="706"/>
      <c r="AC81" s="707"/>
      <c r="AQ81" s="480"/>
      <c r="BC81" s="480"/>
    </row>
    <row r="82" spans="1:63" x14ac:dyDescent="0.8">
      <c r="A82" s="70">
        <f>IF(+All!$F618="Kentucky",+All!A618,IF(+All!$H618="Kentucky",+All!A618,0))</f>
        <v>8</v>
      </c>
      <c r="B82" s="480" t="str">
        <f>IF(+All!$F618="Kentucky",+All!B618,IF(+All!$H618="Kentucky",+All!B618,0))</f>
        <v>Sat</v>
      </c>
      <c r="C82" s="104">
        <f>IF(+All!$F618="Kentucky",+All!C618,IF(+All!$H618="Kentucky",+All!C618,0))</f>
        <v>44492</v>
      </c>
      <c r="D82" s="105">
        <f>IF(+All!$F618="Kentucky",+All!D618,IF(+All!$H618="Kentucky",+All!D618,0))</f>
        <v>0</v>
      </c>
      <c r="E82" s="707">
        <f>IF(+All!$F618="Kentucky",+All!E618,IF(+All!$H618="Kentucky",+All!E618,0))</f>
        <v>0</v>
      </c>
      <c r="F82" s="706" t="str">
        <f>IF(+All!$F618="Kentucky",+All!F618,IF(+All!$H618="Kentucky",+All!F618,0))</f>
        <v>Kentucky</v>
      </c>
      <c r="G82" s="707" t="str">
        <f>IF(+All!$F618="Kentucky",+All!G618,IF(+All!$H618="Kentucky",+All!G618,0))</f>
        <v>SEC</v>
      </c>
      <c r="H82" s="706" t="str">
        <f>IF(+All!$F618="Kentucky",+All!H618,IF(+All!$H618="Kentucky",+All!H618,0))</f>
        <v>Open</v>
      </c>
      <c r="I82" s="707" t="str">
        <f>IF(+All!$F618="Kentucky",+All!I618,IF(+All!$H618="Kentucky",+All!I618,0))</f>
        <v>ZZZ</v>
      </c>
      <c r="J82" s="706">
        <f>IF(+All!$F618="Kentucky",+All!J618,IF(+All!$H618="Kentucky",+All!J618,0))</f>
        <v>0</v>
      </c>
      <c r="K82" s="707" t="str">
        <f>IF(+All!$F618="Kentucky",+All!K618,IF(+All!$H618="Kentucky",+All!K618,0))</f>
        <v>Kentucky</v>
      </c>
      <c r="L82" s="92">
        <f>IF(+All!$F618="Kentucky",+All!L618,IF(+All!$H618="Kentucky",+All!L618,0))</f>
        <v>0</v>
      </c>
      <c r="M82" s="93">
        <f>IF(+All!$F618="Kentucky",+All!M618,IF(+All!$H618="Kentucky",+All!M618,0))</f>
        <v>0</v>
      </c>
      <c r="N82" s="706">
        <f>IF(+All!$F618="Kentucky",+All!N618,IF(+All!$H618="Kentucky",+All!N618,0))</f>
        <v>0</v>
      </c>
      <c r="O82" s="708">
        <f>IF(+All!$F618="Kentucky",+All!O618,IF(+All!$H618="Kentucky",+All!O618,0))</f>
        <v>0</v>
      </c>
      <c r="P82" s="708">
        <f>IF(+All!$F618="Kentucky",+All!P618,IF(+All!$H618="Kentucky",+All!P618,0))</f>
        <v>0</v>
      </c>
      <c r="Q82" s="83">
        <f>IF(+All!$F618="Kentucky",+All!Q618,IF(+All!$H618="Kentucky",+All!Q618,0))</f>
        <v>0</v>
      </c>
      <c r="R82" s="706">
        <f>IF(+All!$F618="Kentucky",+All!R618,IF(+All!$H618="Kentucky",+All!R618,0))</f>
        <v>0</v>
      </c>
      <c r="S82" s="708">
        <f>IF(+All!$F618="Kentucky",+All!S618,IF(+All!$H618="Kentucky",+All!S618,0))</f>
        <v>0</v>
      </c>
      <c r="T82" s="706">
        <f>IF(+All!$F618="Kentucky",+All!T618,IF(+All!$H618="Kentucky",+All!T618,0))</f>
        <v>0</v>
      </c>
      <c r="U82" s="707">
        <f>IF(+All!$F618="Kentucky",+All!U618,IF(+All!$H618="Kentucky",+All!U618,0))</f>
        <v>0</v>
      </c>
      <c r="V82" s="706"/>
      <c r="X82" s="706"/>
      <c r="Y82" s="707"/>
      <c r="Z82" s="706"/>
      <c r="AA82" s="707"/>
      <c r="AB82" s="706"/>
      <c r="AC82" s="707"/>
      <c r="AQ82" s="480"/>
      <c r="BC82" s="480"/>
    </row>
    <row r="83" spans="1:63" x14ac:dyDescent="0.8">
      <c r="A83" s="70">
        <f>IF(+All!$F683="Kentucky",+All!A683,IF(+All!$H683="Kentucky",+All!A683,0))</f>
        <v>9</v>
      </c>
      <c r="B83" s="480" t="str">
        <f>IF(+All!$F683="Kentucky",+All!B683,IF(+All!$H683="Kentucky",+All!B683,0))</f>
        <v>Sat</v>
      </c>
      <c r="C83" s="104">
        <f>IF(+All!$F683="Kentucky",+All!C683,IF(+All!$H683="Kentucky",+All!C683,0))</f>
        <v>44499</v>
      </c>
      <c r="D83" s="105">
        <f>IF(+All!$F683="Kentucky",+All!D683,IF(+All!$H683="Kentucky",+All!D683,0))</f>
        <v>0.79166666666666663</v>
      </c>
      <c r="E83" s="707" t="str">
        <f>IF(+All!$F683="Kentucky",+All!E683,IF(+All!$H683="Kentucky",+All!E683,0))</f>
        <v>SEC</v>
      </c>
      <c r="F83" s="706" t="str">
        <f>IF(+All!$F683="Kentucky",+All!F683,IF(+All!$H683="Kentucky",+All!F683,0))</f>
        <v>Kentucky</v>
      </c>
      <c r="G83" s="707" t="str">
        <f>IF(+All!$F683="Kentucky",+All!G683,IF(+All!$H683="Kentucky",+All!G683,0))</f>
        <v>SEC</v>
      </c>
      <c r="H83" s="706" t="str">
        <f>IF(+All!$F683="Kentucky",+All!H683,IF(+All!$H683="Kentucky",+All!H683,0))</f>
        <v>Mississippi State</v>
      </c>
      <c r="I83" s="707" t="str">
        <f>IF(+All!$F683="Kentucky",+All!I683,IF(+All!$H683="Kentucky",+All!I683,0))</f>
        <v>SEC</v>
      </c>
      <c r="J83" s="706" t="str">
        <f>IF(+All!$F683="Kentucky",+All!J683,IF(+All!$H683="Kentucky",+All!J683,0))</f>
        <v>Kentucky</v>
      </c>
      <c r="K83" s="707" t="str">
        <f>IF(+All!$F683="Kentucky",+All!K683,IF(+All!$H683="Kentucky",+All!K683,0))</f>
        <v>Mississippi State</v>
      </c>
      <c r="L83" s="92">
        <f>IF(+All!$F683="Kentucky",+All!L683,IF(+All!$H683="Kentucky",+All!L683,0))</f>
        <v>1.5</v>
      </c>
      <c r="M83" s="93">
        <f>IF(+All!$F683="Kentucky",+All!M683,IF(+All!$H683="Kentucky",+All!M683,0))</f>
        <v>47</v>
      </c>
      <c r="N83" s="706" t="str">
        <f>IF(+All!$F683="Kentucky",+All!N683,IF(+All!$H683="Kentucky",+All!N683,0))</f>
        <v>Mississippi State</v>
      </c>
      <c r="O83" s="708">
        <f>IF(+All!$F683="Kentucky",+All!O683,IF(+All!$H683="Kentucky",+All!O683,0))</f>
        <v>31</v>
      </c>
      <c r="P83" s="708" t="str">
        <f>IF(+All!$F683="Kentucky",+All!P683,IF(+All!$H683="Kentucky",+All!P683,0))</f>
        <v>Kentucky</v>
      </c>
      <c r="Q83" s="83">
        <f>IF(+All!$F683="Kentucky",+All!Q683,IF(+All!$H683="Kentucky",+All!Q683,0))</f>
        <v>17</v>
      </c>
      <c r="R83" s="706" t="str">
        <f>IF(+All!$F683="Kentucky",+All!R683,IF(+All!$H683="Kentucky",+All!R683,0))</f>
        <v>Mississippi State</v>
      </c>
      <c r="S83" s="708" t="str">
        <f>IF(+All!$F683="Kentucky",+All!S683,IF(+All!$H683="Kentucky",+All!S683,0))</f>
        <v>Kentucky</v>
      </c>
      <c r="T83" s="706" t="str">
        <f>IF(+All!$F683="Kentucky",+All!T683,IF(+All!$H683="Kentucky",+All!T683,0))</f>
        <v>Kentucky</v>
      </c>
      <c r="U83" s="707" t="str">
        <f>IF(+All!$F683="Kentucky",+All!U683,IF(+All!$H683="Kentucky",+All!U683,0))</f>
        <v>L</v>
      </c>
      <c r="V83" s="706"/>
      <c r="X83" s="706"/>
      <c r="Y83" s="707"/>
      <c r="Z83" s="706"/>
      <c r="AA83" s="707"/>
      <c r="AB83" s="706"/>
      <c r="AC83" s="707"/>
      <c r="AQ83" s="480"/>
      <c r="BC83" s="480"/>
    </row>
    <row r="84" spans="1:63" x14ac:dyDescent="0.8">
      <c r="A84" s="70">
        <f>IF(+All!$F765="Kentucky",+All!A765,IF(+All!$H765="Kentucky",+All!A765,0))</f>
        <v>10</v>
      </c>
      <c r="B84" s="480" t="str">
        <f>IF(+All!$F765="Kentucky",+All!B765,IF(+All!$H765="Kentucky",+All!B765,0))</f>
        <v>Sat</v>
      </c>
      <c r="C84" s="104">
        <f>IF(+All!$F765="Kentucky",+All!C765,IF(+All!$H765="Kentucky",+All!C765,0))</f>
        <v>44506</v>
      </c>
      <c r="D84" s="105">
        <f>IF(+All!$F765="Kentucky",+All!D765,IF(+All!$H765="Kentucky",+All!D765,0))</f>
        <v>0.79166666666666663</v>
      </c>
      <c r="E84" s="707" t="str">
        <f>IF(+All!$F765="Kentucky",+All!E765,IF(+All!$H765="Kentucky",+All!E765,0))</f>
        <v>ESPN2</v>
      </c>
      <c r="F84" s="706" t="str">
        <f>IF(+All!$F765="Kentucky",+All!F765,IF(+All!$H765="Kentucky",+All!F765,0))</f>
        <v>Tennessee</v>
      </c>
      <c r="G84" s="707" t="str">
        <f>IF(+All!$F765="Kentucky",+All!G765,IF(+All!$H765="Kentucky",+All!G765,0))</f>
        <v>SEC</v>
      </c>
      <c r="H84" s="706" t="str">
        <f>IF(+All!$F765="Kentucky",+All!H765,IF(+All!$H765="Kentucky",+All!H765,0))</f>
        <v>Kentucky</v>
      </c>
      <c r="I84" s="707" t="str">
        <f>IF(+All!$F765="Kentucky",+All!I765,IF(+All!$H765="Kentucky",+All!I765,0))</f>
        <v>SEC</v>
      </c>
      <c r="J84" s="706" t="str">
        <f>IF(+All!$F765="Kentucky",+All!J765,IF(+All!$H765="Kentucky",+All!J765,0))</f>
        <v>Kentucky</v>
      </c>
      <c r="K84" s="707" t="str">
        <f>IF(+All!$F765="Kentucky",+All!K765,IF(+All!$H765="Kentucky",+All!K765,0))</f>
        <v>Tennessee</v>
      </c>
      <c r="L84" s="92">
        <f>IF(+All!$F765="Kentucky",+All!L765,IF(+All!$H765="Kentucky",+All!L765,0))</f>
        <v>1.5</v>
      </c>
      <c r="M84" s="93">
        <f>IF(+All!$F765="Kentucky",+All!M765,IF(+All!$H765="Kentucky",+All!M765,0))</f>
        <v>57</v>
      </c>
      <c r="N84" s="706" t="str">
        <f>IF(+All!$F765="Kentucky",+All!N765,IF(+All!$H765="Kentucky",+All!N765,0))</f>
        <v>Tennessee</v>
      </c>
      <c r="O84" s="708">
        <f>IF(+All!$F765="Kentucky",+All!O765,IF(+All!$H765="Kentucky",+All!O765,0))</f>
        <v>45</v>
      </c>
      <c r="P84" s="708" t="str">
        <f>IF(+All!$F765="Kentucky",+All!P765,IF(+All!$H765="Kentucky",+All!P765,0))</f>
        <v>Kentucky</v>
      </c>
      <c r="Q84" s="83">
        <f>IF(+All!$F765="Kentucky",+All!Q765,IF(+All!$H765="Kentucky",+All!Q765,0))</f>
        <v>42</v>
      </c>
      <c r="R84" s="706" t="str">
        <f>IF(+All!$F765="Kentucky",+All!R765,IF(+All!$H765="Kentucky",+All!R765,0))</f>
        <v>Tennessee</v>
      </c>
      <c r="S84" s="708" t="str">
        <f>IF(+All!$F765="Kentucky",+All!S765,IF(+All!$H765="Kentucky",+All!S765,0))</f>
        <v>Kentucky</v>
      </c>
      <c r="T84" s="706" t="str">
        <f>IF(+All!$F765="Kentucky",+All!T765,IF(+All!$H765="Kentucky",+All!T765,0))</f>
        <v>Kentucky</v>
      </c>
      <c r="U84" s="707" t="str">
        <f>IF(+All!$F765="Kentucky",+All!U765,IF(+All!$H765="Kentucky",+All!U765,0))</f>
        <v>L</v>
      </c>
      <c r="V84" s="706"/>
      <c r="X84" s="706"/>
      <c r="Y84" s="707"/>
      <c r="Z84" s="706"/>
      <c r="AA84" s="707"/>
      <c r="AB84" s="706"/>
      <c r="AC84" s="707"/>
      <c r="AQ84" s="480"/>
      <c r="BC84" s="480"/>
    </row>
    <row r="85" spans="1:63" x14ac:dyDescent="0.8">
      <c r="A85" s="70">
        <f>IF(+All!$F842="Kentucky",+All!A842,IF(+All!$H842="Kentucky",+All!A842,0))</f>
        <v>11</v>
      </c>
      <c r="B85" s="480" t="str">
        <f>IF(+All!$F842="Kentucky",+All!B842,IF(+All!$H842="Kentucky",+All!B842,0))</f>
        <v>Sat</v>
      </c>
      <c r="C85" s="104">
        <f>IF(+All!$F842="Kentucky",+All!C842,IF(+All!$H842="Kentucky",+All!C842,0))</f>
        <v>44513</v>
      </c>
      <c r="D85" s="105">
        <f>IF(+All!$F842="Kentucky",+All!D842,IF(+All!$H842="Kentucky",+All!D842,0))</f>
        <v>0.79166666666666663</v>
      </c>
      <c r="E85" s="707" t="str">
        <f>IF(+All!$F842="Kentucky",+All!E842,IF(+All!$H842="Kentucky",+All!E842,0))</f>
        <v>ESPN2</v>
      </c>
      <c r="F85" s="706" t="str">
        <f>IF(+All!$F842="Kentucky",+All!F842,IF(+All!$H842="Kentucky",+All!F842,0))</f>
        <v>Kentucky</v>
      </c>
      <c r="G85" s="707" t="str">
        <f>IF(+All!$F842="Kentucky",+All!G842,IF(+All!$H842="Kentucky",+All!G842,0))</f>
        <v>SEC</v>
      </c>
      <c r="H85" s="706" t="str">
        <f>IF(+All!$F842="Kentucky",+All!H842,IF(+All!$H842="Kentucky",+All!H842,0))</f>
        <v>Vanderbilt</v>
      </c>
      <c r="I85" s="707" t="str">
        <f>IF(+All!$F842="Kentucky",+All!I842,IF(+All!$H842="Kentucky",+All!I842,0))</f>
        <v>SEC</v>
      </c>
      <c r="J85" s="706" t="str">
        <f>IF(+All!$F842="Kentucky",+All!J842,IF(+All!$H842="Kentucky",+All!J842,0))</f>
        <v>Kentucky</v>
      </c>
      <c r="K85" s="707" t="str">
        <f>IF(+All!$F842="Kentucky",+All!K842,IF(+All!$H842="Kentucky",+All!K842,0))</f>
        <v>Vanderbilt</v>
      </c>
      <c r="L85" s="92">
        <f>IF(+All!$F842="Kentucky",+All!L842,IF(+All!$H842="Kentucky",+All!L842,0))</f>
        <v>21</v>
      </c>
      <c r="M85" s="93">
        <f>IF(+All!$F842="Kentucky",+All!M842,IF(+All!$H842="Kentucky",+All!M842,0))</f>
        <v>52</v>
      </c>
      <c r="N85" s="706" t="str">
        <f>IF(+All!$F842="Kentucky",+All!N842,IF(+All!$H842="Kentucky",+All!N842,0))</f>
        <v>Kentucky</v>
      </c>
      <c r="O85" s="708">
        <f>IF(+All!$F842="Kentucky",+All!O842,IF(+All!$H842="Kentucky",+All!O842,0))</f>
        <v>34</v>
      </c>
      <c r="P85" s="708" t="str">
        <f>IF(+All!$F842="Kentucky",+All!P842,IF(+All!$H842="Kentucky",+All!P842,0))</f>
        <v>Vanderbilt</v>
      </c>
      <c r="Q85" s="83">
        <f>IF(+All!$F842="Kentucky",+All!Q842,IF(+All!$H842="Kentucky",+All!Q842,0))</f>
        <v>17</v>
      </c>
      <c r="R85" s="706" t="str">
        <f>IF(+All!$F842="Kentucky",+All!R842,IF(+All!$H842="Kentucky",+All!R842,0))</f>
        <v>Vanderbilt</v>
      </c>
      <c r="S85" s="708" t="str">
        <f>IF(+All!$F842="Kentucky",+All!S842,IF(+All!$H842="Kentucky",+All!S842,0))</f>
        <v>Kentucky</v>
      </c>
      <c r="T85" s="706" t="str">
        <f>IF(+All!$F842="Kentucky",+All!T842,IF(+All!$H842="Kentucky",+All!T842,0))</f>
        <v>Kentucky</v>
      </c>
      <c r="U85" s="707" t="str">
        <f>IF(+All!$F842="Kentucky",+All!U842,IF(+All!$H842="Kentucky",+All!U842,0))</f>
        <v>L</v>
      </c>
      <c r="V85" s="706"/>
      <c r="X85" s="706"/>
      <c r="Y85" s="707"/>
      <c r="Z85" s="706"/>
      <c r="AA85" s="707"/>
      <c r="AB85" s="706"/>
      <c r="AC85" s="707"/>
      <c r="AQ85" s="480"/>
      <c r="BC85" s="480"/>
    </row>
    <row r="86" spans="1:63" x14ac:dyDescent="0.8">
      <c r="A86" s="70">
        <f>IF(+All!$F905="Kentucky",+All!A905,IF(+All!$H905="Kentucky",+All!A905,0))</f>
        <v>12</v>
      </c>
      <c r="B86" s="480" t="str">
        <f>IF(+All!$F905="Kentucky",+All!B905,IF(+All!$H905="Kentucky",+All!B905,0))</f>
        <v>Sat</v>
      </c>
      <c r="C86" s="104">
        <f>IF(+All!$F905="Kentucky",+All!C905,IF(+All!$H905="Kentucky",+All!C905,0))</f>
        <v>44520</v>
      </c>
      <c r="D86" s="105">
        <f>IF(+All!$F905="Kentucky",+All!D905,IF(+All!$H905="Kentucky",+All!D905,0))</f>
        <v>0.5</v>
      </c>
      <c r="E86" s="707" t="str">
        <f>IF(+All!$F905="Kentucky",+All!E905,IF(+All!$H905="Kentucky",+All!E905,0))</f>
        <v>SEC</v>
      </c>
      <c r="F86" s="706" t="str">
        <f>IF(+All!$F905="Kentucky",+All!F905,IF(+All!$H905="Kentucky",+All!F905,0))</f>
        <v>New Mexico State</v>
      </c>
      <c r="G86" s="707" t="str">
        <f>IF(+All!$F905="Kentucky",+All!G905,IF(+All!$H905="Kentucky",+All!G905,0))</f>
        <v>Ind</v>
      </c>
      <c r="H86" s="706" t="str">
        <f>IF(+All!$F905="Kentucky",+All!H905,IF(+All!$H905="Kentucky",+All!H905,0))</f>
        <v>Kentucky</v>
      </c>
      <c r="I86" s="707" t="str">
        <f>IF(+All!$F905="Kentucky",+All!I905,IF(+All!$H905="Kentucky",+All!I905,0))</f>
        <v>SEC</v>
      </c>
      <c r="J86" s="706" t="str">
        <f>IF(+All!$F905="Kentucky",+All!J905,IF(+All!$H905="Kentucky",+All!J905,0))</f>
        <v>Kentucky</v>
      </c>
      <c r="K86" s="707" t="str">
        <f>IF(+All!$F905="Kentucky",+All!K905,IF(+All!$H905="Kentucky",+All!K905,0))</f>
        <v>New Mexico State</v>
      </c>
      <c r="L86" s="92">
        <f>IF(+All!$F905="Kentucky",+All!L905,IF(+All!$H905="Kentucky",+All!L905,0))</f>
        <v>36</v>
      </c>
      <c r="M86" s="93">
        <f>IF(+All!$F905="Kentucky",+All!M905,IF(+All!$H905="Kentucky",+All!M905,0))</f>
        <v>59.5</v>
      </c>
      <c r="N86" s="706" t="str">
        <f>IF(+All!$F905="Kentucky",+All!N905,IF(+All!$H905="Kentucky",+All!N905,0))</f>
        <v>Kentucky</v>
      </c>
      <c r="O86" s="708">
        <f>IF(+All!$F905="Kentucky",+All!O905,IF(+All!$H905="Kentucky",+All!O905,0))</f>
        <v>56</v>
      </c>
      <c r="P86" s="708" t="str">
        <f>IF(+All!$F905="Kentucky",+All!P905,IF(+All!$H905="Kentucky",+All!P905,0))</f>
        <v>New Mexico State</v>
      </c>
      <c r="Q86" s="83">
        <f>IF(+All!$F905="Kentucky",+All!Q905,IF(+All!$H905="Kentucky",+All!Q905,0))</f>
        <v>26</v>
      </c>
      <c r="R86" s="706" t="str">
        <f>IF(+All!$F905="Kentucky",+All!R905,IF(+All!$H905="Kentucky",+All!R905,0))</f>
        <v>New Mexico State</v>
      </c>
      <c r="S86" s="708" t="str">
        <f>IF(+All!$F905="Kentucky",+All!S905,IF(+All!$H905="Kentucky",+All!S905,0))</f>
        <v>Kentucky</v>
      </c>
      <c r="T86" s="706" t="str">
        <f>IF(+All!$F905="Kentucky",+All!T905,IF(+All!$H905="Kentucky",+All!T905,0))</f>
        <v>New Mexico State</v>
      </c>
      <c r="U86" s="707" t="str">
        <f>IF(+All!$F905="Kentucky",+All!U905,IF(+All!$H905="Kentucky",+All!U905,0))</f>
        <v>W</v>
      </c>
      <c r="V86" s="706"/>
      <c r="X86" s="706"/>
      <c r="Y86" s="707"/>
      <c r="Z86" s="706"/>
      <c r="AA86" s="707"/>
      <c r="AB86" s="706"/>
      <c r="AC86" s="707"/>
      <c r="AQ86" s="480"/>
      <c r="BC86" s="480"/>
    </row>
    <row r="87" spans="1:63" x14ac:dyDescent="0.8">
      <c r="A87" s="70">
        <f>IF(+All!$F923="Kentucky",+All!A923,IF(+All!$H923="Kentucky",+All!A923,0))</f>
        <v>0</v>
      </c>
      <c r="B87" s="480">
        <f>IF(+All!$F923="Kentucky",+All!B923,IF(+All!$H923="Kentucky",+All!B923,0))</f>
        <v>0</v>
      </c>
      <c r="C87" s="104">
        <f>IF(+All!$F923="Kentucky",+All!C923,IF(+All!$H923="Kentucky",+All!C923,0))</f>
        <v>0</v>
      </c>
      <c r="D87" s="105">
        <f>IF(+All!$F923="Kentucky",+All!D923,IF(+All!$H923="Kentucky",+All!D923,0))</f>
        <v>0</v>
      </c>
      <c r="E87" s="707">
        <f>IF(+All!$F923="Kentucky",+All!E923,IF(+All!$H923="Kentucky",+All!E923,0))</f>
        <v>0</v>
      </c>
      <c r="F87" s="706">
        <f>IF(+All!$F923="Kentucky",+All!F923,IF(+All!$H923="Kentucky",+All!F923,0))</f>
        <v>0</v>
      </c>
      <c r="G87" s="707">
        <f>IF(+All!$F923="Kentucky",+All!G923,IF(+All!$H923="Kentucky",+All!G923,0))</f>
        <v>0</v>
      </c>
      <c r="H87" s="706">
        <f>IF(+All!$F923="Kentucky",+All!H923,IF(+All!$H923="Kentucky",+All!H923,0))</f>
        <v>0</v>
      </c>
      <c r="I87" s="707">
        <f>IF(+All!$F923="Kentucky",+All!I923,IF(+All!$H923="Kentucky",+All!I923,0))</f>
        <v>0</v>
      </c>
      <c r="J87" s="706">
        <f>IF(+All!$F923="Kentucky",+All!J923,IF(+All!$H923="Kentucky",+All!J923,0))</f>
        <v>0</v>
      </c>
      <c r="K87" s="707">
        <f>IF(+All!$F923="Kentucky",+All!K923,IF(+All!$H923="Kentucky",+All!K923,0))</f>
        <v>0</v>
      </c>
      <c r="L87" s="92">
        <f>IF(+All!$F923="Kentucky",+All!L923,IF(+All!$H923="Kentucky",+All!L923,0))</f>
        <v>0</v>
      </c>
      <c r="M87" s="93">
        <f>IF(+All!$F923="Kentucky",+All!M923,IF(+All!$H923="Kentucky",+All!M923,0))</f>
        <v>0</v>
      </c>
      <c r="N87" s="706">
        <f>IF(+All!$F923="Kentucky",+All!N923,IF(+All!$H923="Kentucky",+All!N923,0))</f>
        <v>0</v>
      </c>
      <c r="O87" s="708">
        <f>IF(+All!$F923="Kentucky",+All!O923,IF(+All!$H923="Kentucky",+All!O923,0))</f>
        <v>0</v>
      </c>
      <c r="P87" s="708">
        <f>IF(+All!$F923="Kentucky",+All!P923,IF(+All!$H923="Kentucky",+All!P923,0))</f>
        <v>0</v>
      </c>
      <c r="Q87" s="83">
        <f>IF(+All!$F923="Kentucky",+All!Q923,IF(+All!$H923="Kentucky",+All!Q923,0))</f>
        <v>0</v>
      </c>
      <c r="R87" s="706">
        <f>IF(+All!$F923="Kentucky",+All!R923,IF(+All!$H923="Kentucky",+All!R923,0))</f>
        <v>0</v>
      </c>
      <c r="S87" s="708">
        <f>IF(+All!$F923="Kentucky",+All!S923,IF(+All!$H923="Kentucky",+All!S923,0))</f>
        <v>0</v>
      </c>
      <c r="T87" s="706">
        <f>IF(+All!$F923="Kentucky",+All!T923,IF(+All!$H923="Kentucky",+All!T923,0))</f>
        <v>0</v>
      </c>
      <c r="U87" s="707">
        <f>IF(+All!$F923="Kentucky",+All!U923,IF(+All!$H923="Kentucky",+All!U923,0))</f>
        <v>0</v>
      </c>
      <c r="V87" s="706"/>
      <c r="X87" s="706"/>
      <c r="Y87" s="707"/>
      <c r="Z87" s="706"/>
      <c r="AA87" s="707"/>
      <c r="AB87" s="706"/>
      <c r="AC87" s="707"/>
      <c r="AQ87" s="480"/>
      <c r="BC87" s="480"/>
    </row>
    <row r="88" spans="1:63" x14ac:dyDescent="0.8">
      <c r="B88" s="70"/>
      <c r="C88" s="94"/>
      <c r="D88" s="73"/>
      <c r="E88" s="707"/>
      <c r="F88" s="1219" t="str">
        <f>F89</f>
        <v>LSU</v>
      </c>
      <c r="G88" s="1253"/>
      <c r="H88" s="1253"/>
      <c r="I88" s="1254"/>
      <c r="J88" s="706"/>
      <c r="K88" s="707"/>
      <c r="L88" s="78"/>
      <c r="M88" s="79"/>
      <c r="N88" s="706"/>
      <c r="O88" s="708"/>
      <c r="P88" s="708"/>
      <c r="R88" s="706"/>
      <c r="S88" s="708"/>
      <c r="T88" s="706"/>
      <c r="U88" s="707"/>
      <c r="V88" s="706"/>
      <c r="W88" s="707"/>
      <c r="X88" s="706"/>
      <c r="Y88" s="707"/>
      <c r="Z88" s="706"/>
      <c r="AA88" s="707"/>
      <c r="AB88" s="706"/>
      <c r="AC88" s="707"/>
      <c r="AD88" s="706"/>
      <c r="AE88" s="707"/>
      <c r="AF88" s="706"/>
      <c r="AG88" s="707"/>
      <c r="AH88" s="706"/>
      <c r="AI88" s="707"/>
      <c r="AJ88" s="706"/>
      <c r="AK88" s="707"/>
      <c r="AQ88" s="480"/>
      <c r="AR88" s="482"/>
      <c r="AS88" s="483"/>
      <c r="AT88" s="483"/>
      <c r="AU88" s="482"/>
      <c r="AV88" s="483"/>
      <c r="AW88" s="484"/>
      <c r="AX88" s="483"/>
      <c r="AY88" s="88"/>
      <c r="AZ88" s="89"/>
      <c r="BA88" s="90"/>
      <c r="BB88" s="90"/>
      <c r="BC88" s="91"/>
      <c r="BD88" s="482"/>
      <c r="BE88" s="483"/>
      <c r="BF88" s="483"/>
      <c r="BG88" s="482"/>
      <c r="BH88" s="483"/>
      <c r="BI88" s="484"/>
    </row>
    <row r="89" spans="1:63" x14ac:dyDescent="0.8">
      <c r="A89" s="70">
        <f>IF(+All!$F74="LSU",+All!A74,IF(+All!$H74="LSU",+All!A74,0))</f>
        <v>1</v>
      </c>
      <c r="B89" s="480" t="str">
        <f>IF(+All!$F74="LSU",+All!B74,IF(+All!$H74="LSU",+All!B74,0))</f>
        <v>Sat</v>
      </c>
      <c r="C89" s="72">
        <f>IF(+All!$F74="LSU",+All!C74,IF(+All!$H74="LSU",+All!C74,0))</f>
        <v>44443</v>
      </c>
      <c r="D89" s="73">
        <f>IF(+All!$F74="LSU",+All!D74,IF(+All!$H74="LSU",+All!D74,0))</f>
        <v>0.85416666666666663</v>
      </c>
      <c r="E89" s="707" t="str">
        <f>IF(+All!$F74="LSU",+All!E74,IF(+All!$H74="LSU",+All!E74,0))</f>
        <v>Fox</v>
      </c>
      <c r="F89" s="75" t="str">
        <f>IF(+All!$F74="LSU",+All!F74,IF(+All!$H74="LSU",+All!F74,0))</f>
        <v>LSU</v>
      </c>
      <c r="G89" s="76" t="str">
        <f>IF(+All!$F74="LSU",+All!G74,IF(+All!$H74="LSU",+All!G74,0))</f>
        <v>SEC</v>
      </c>
      <c r="H89" s="75" t="str">
        <f>IF(+All!$F74="LSU",+All!H74,IF(+All!$H74="LSU",+All!H74,0))</f>
        <v>UCLA</v>
      </c>
      <c r="I89" s="76" t="str">
        <f>IF(+All!$F74="LSU",+All!I74,IF(+All!$H74="LSU",+All!I74,0))</f>
        <v>P12</v>
      </c>
      <c r="J89" s="706" t="str">
        <f>IF(+All!$F74="LSU",+All!J74,IF(+All!$H74="LSU",+All!J74,0))</f>
        <v>LSU</v>
      </c>
      <c r="K89" s="707" t="str">
        <f>IF(+All!$F74="LSU",+All!K74,IF(+All!$H74="LSU",+All!K74,0))</f>
        <v>UCLA</v>
      </c>
      <c r="L89" s="78">
        <f>IF(+All!$F74="LSU",+All!L74,IF(+All!$H74="LSU",+All!L74,0))</f>
        <v>3</v>
      </c>
      <c r="M89" s="79">
        <f>IF(+All!$F74="LSU",+All!M74,IF(+All!$H74="LSU",+All!M74,0))</f>
        <v>66</v>
      </c>
      <c r="N89" s="706" t="str">
        <f>IF(+All!$F74="LSU",+All!N74,IF(+All!$H74="LSU",+All!N74,0))</f>
        <v>UCLA</v>
      </c>
      <c r="O89" s="708">
        <f>IF(+All!$F74="LSU",+All!O74,IF(+All!$H74="LSU",+All!O74,0))</f>
        <v>38</v>
      </c>
      <c r="P89" s="708" t="str">
        <f>IF(+All!$F74="LSU",+All!P74,IF(+All!$H74="LSU",+All!P74,0))</f>
        <v>LSU</v>
      </c>
      <c r="Q89" s="707">
        <f>IF(+All!$F74="LSU",+All!Q74,IF(+All!$H74="LSU",+All!Q74,0))</f>
        <v>27</v>
      </c>
      <c r="R89" s="706" t="str">
        <f>IF(+All!$F74="LSU",+All!R74,IF(+All!$H74="LSU",+All!R74,0))</f>
        <v>UCLA</v>
      </c>
      <c r="S89" s="708" t="str">
        <f>IF(+All!$F74="LSU",+All!S74,IF(+All!$H74="LSU",+All!S74,0))</f>
        <v>LSU</v>
      </c>
      <c r="T89" s="706" t="str">
        <f>IF(+All!$F74="LSU",+All!T74,IF(+All!$H74="LSU",+All!T74,0))</f>
        <v>LSU</v>
      </c>
      <c r="U89" s="707" t="str">
        <f>IF(+All!$F74="LSU",+All!U74,IF(+All!$H74="LSU",+All!U74,0))</f>
        <v>L</v>
      </c>
      <c r="V89" s="706"/>
      <c r="W89" s="707"/>
      <c r="X89" s="706"/>
      <c r="Y89" s="707"/>
      <c r="Z89" s="706"/>
      <c r="AA89" s="707"/>
      <c r="AB89" s="706"/>
      <c r="AC89" s="707"/>
      <c r="AD89" s="706"/>
      <c r="AE89" s="707"/>
      <c r="AF89" s="706"/>
      <c r="AG89" s="707"/>
      <c r="AH89" s="706"/>
      <c r="AI89" s="707"/>
      <c r="AJ89" s="706"/>
      <c r="AK89" s="707"/>
      <c r="AQ89" s="480"/>
      <c r="AR89" s="482"/>
      <c r="AS89" s="483"/>
      <c r="AT89" s="483"/>
      <c r="AU89" s="482"/>
      <c r="AV89" s="483"/>
      <c r="AW89" s="484"/>
      <c r="AX89" s="483"/>
      <c r="AY89" s="88"/>
      <c r="AZ89" s="89"/>
      <c r="BA89" s="90"/>
      <c r="BB89" s="90"/>
      <c r="BC89" s="91"/>
      <c r="BD89" s="482"/>
      <c r="BE89" s="483"/>
      <c r="BF89" s="483"/>
      <c r="BG89" s="482"/>
      <c r="BH89" s="483"/>
      <c r="BI89" s="484"/>
      <c r="BJ89" s="92"/>
      <c r="BK89" s="93"/>
    </row>
    <row r="90" spans="1:63" x14ac:dyDescent="0.8">
      <c r="A90" s="70">
        <f>IF(+All!$F171="LSU",+All!A171,IF(+All!$H171="LSU",+All!A171,0))</f>
        <v>2</v>
      </c>
      <c r="B90" s="480" t="str">
        <f>IF(+All!$F171="LSU",+All!B171,IF(+All!$H171="LSU",+All!B171,0))</f>
        <v>Sat</v>
      </c>
      <c r="C90" s="72">
        <f>IF(+All!$F171="LSU",+All!C171,IF(+All!$H171="LSU",+All!C171,0))</f>
        <v>44450</v>
      </c>
      <c r="D90" s="73">
        <f>IF(+All!$F171="LSU",+All!D171,IF(+All!$H171="LSU",+All!D171,0))</f>
        <v>0.83333333333333337</v>
      </c>
      <c r="E90" s="707" t="str">
        <f>IF(+All!$F171="LSU",+All!E171,IF(+All!$H171="LSU",+All!E171,0))</f>
        <v>SEC</v>
      </c>
      <c r="F90" s="75" t="str">
        <f>IF(+All!$F171="LSU",+All!F171,IF(+All!$H171="LSU",+All!F171,0))</f>
        <v>1AA McNeese St</v>
      </c>
      <c r="G90" s="76" t="str">
        <f>IF(+All!$F171="LSU",+All!G171,IF(+All!$H171="LSU",+All!G171,0))</f>
        <v>1AA</v>
      </c>
      <c r="H90" s="75" t="str">
        <f>IF(+All!$F171="LSU",+All!H171,IF(+All!$H171="LSU",+All!H171,0))</f>
        <v>LSU</v>
      </c>
      <c r="I90" s="76" t="str">
        <f>IF(+All!$F171="LSU",+All!I171,IF(+All!$H171="LSU",+All!I171,0))</f>
        <v>SEC</v>
      </c>
      <c r="J90" s="706">
        <f>IF(+All!$F171="LSU",+All!J171,IF(+All!$H171="LSU",+All!J171,0))</f>
        <v>0</v>
      </c>
      <c r="K90" s="707">
        <f>IF(+All!$F171="LSU",+All!K171,IF(+All!$H171="LSU",+All!K171,0))</f>
        <v>0</v>
      </c>
      <c r="L90" s="78">
        <f>IF(+All!$F171="LSU",+All!L171,IF(+All!$H171="LSU",+All!L171,0))</f>
        <v>0</v>
      </c>
      <c r="M90" s="79">
        <f>IF(+All!$F171="LSU",+All!M171,IF(+All!$H171="LSU",+All!M171,0))</f>
        <v>0</v>
      </c>
      <c r="N90" s="706" t="str">
        <f>IF(+All!$F171="LSU",+All!N171,IF(+All!$H171="LSU",+All!N171,0))</f>
        <v>LSU</v>
      </c>
      <c r="O90" s="708">
        <f>IF(+All!$F171="LSU",+All!O171,IF(+All!$H171="LSU",+All!O171,0))</f>
        <v>34</v>
      </c>
      <c r="P90" s="708" t="str">
        <f>IF(+All!$F171="LSU",+All!P171,IF(+All!$H171="LSU",+All!P171,0))</f>
        <v>1AA McNeese St</v>
      </c>
      <c r="Q90" s="707">
        <f>IF(+All!$F171="LSU",+All!Q171,IF(+All!$H171="LSU",+All!Q171,0))</f>
        <v>7</v>
      </c>
      <c r="R90" s="706">
        <f>IF(+All!$F171="LSU",+All!R171,IF(+All!$H171="LSU",+All!R171,0))</f>
        <v>0</v>
      </c>
      <c r="S90" s="708">
        <f>IF(+All!$F171="LSU",+All!S171,IF(+All!$H171="LSU",+All!S171,0))</f>
        <v>0</v>
      </c>
      <c r="T90" s="706">
        <f>IF(+All!$F171="LSU",+All!T171,IF(+All!$H171="LSU",+All!T171,0))</f>
        <v>0</v>
      </c>
      <c r="U90" s="707">
        <f>IF(+All!$F171="LSU",+All!U171,IF(+All!$H171="LSU",+All!U171,0))</f>
        <v>0</v>
      </c>
      <c r="V90" s="706"/>
      <c r="W90" s="707"/>
      <c r="X90" s="706"/>
      <c r="Y90" s="707"/>
      <c r="Z90" s="706"/>
      <c r="AA90" s="707"/>
      <c r="AB90" s="706"/>
      <c r="AC90" s="707"/>
      <c r="AD90" s="706"/>
      <c r="AE90" s="707"/>
      <c r="AF90" s="706"/>
      <c r="AG90" s="707"/>
      <c r="AH90" s="706"/>
      <c r="AI90" s="707"/>
      <c r="AJ90" s="706"/>
      <c r="AK90" s="707"/>
      <c r="AQ90" s="480"/>
      <c r="AR90" s="482"/>
      <c r="AS90" s="483"/>
      <c r="AT90" s="483"/>
      <c r="AU90" s="482"/>
      <c r="AV90" s="483"/>
      <c r="AW90" s="484"/>
      <c r="AX90" s="483"/>
      <c r="AY90" s="88"/>
      <c r="AZ90" s="89"/>
      <c r="BA90" s="90"/>
      <c r="BB90" s="90"/>
      <c r="BC90" s="91"/>
      <c r="BD90" s="482"/>
      <c r="BE90" s="483"/>
      <c r="BF90" s="483"/>
      <c r="BG90" s="482"/>
      <c r="BH90" s="483"/>
      <c r="BI90" s="484"/>
      <c r="BJ90" s="92"/>
      <c r="BK90" s="93"/>
    </row>
    <row r="91" spans="1:63" x14ac:dyDescent="0.8">
      <c r="A91" s="70">
        <f>IF(+All!$F244="LSU",+All!A244,IF(+All!$H244="LSU",+All!A244,0))</f>
        <v>3</v>
      </c>
      <c r="B91" s="480" t="str">
        <f>IF(+All!$F244="LSU",+All!B244,IF(+All!$H244="LSU",+All!B244,0))</f>
        <v>Sat</v>
      </c>
      <c r="C91" s="72">
        <f>IF(+All!$F244="LSU",+All!C244,IF(+All!$H244="LSU",+All!C244,0))</f>
        <v>44457</v>
      </c>
      <c r="D91" s="73">
        <f>IF(+All!$F244="LSU",+All!D244,IF(+All!$H244="LSU",+All!D244,0))</f>
        <v>0.8125</v>
      </c>
      <c r="E91" s="707" t="str">
        <f>IF(+All!$F244="LSU",+All!E244,IF(+All!$H244="LSU",+All!E244,0))</f>
        <v>SEC</v>
      </c>
      <c r="F91" s="75" t="str">
        <f>IF(+All!$F244="LSU",+All!F244,IF(+All!$H244="LSU",+All!F244,0))</f>
        <v>Central Michigan</v>
      </c>
      <c r="G91" s="76" t="str">
        <f>IF(+All!$F244="LSU",+All!G244,IF(+All!$H244="LSU",+All!G244,0))</f>
        <v>MAC</v>
      </c>
      <c r="H91" s="75" t="str">
        <f>IF(+All!$F244="LSU",+All!H244,IF(+All!$H244="LSU",+All!H244,0))</f>
        <v>LSU</v>
      </c>
      <c r="I91" s="76" t="str">
        <f>IF(+All!$F244="LSU",+All!I244,IF(+All!$H244="LSU",+All!I244,0))</f>
        <v>SEC</v>
      </c>
      <c r="J91" s="706" t="str">
        <f>IF(+All!$F244="LSU",+All!J244,IF(+All!$H244="LSU",+All!J244,0))</f>
        <v>LSU</v>
      </c>
      <c r="K91" s="707" t="str">
        <f>IF(+All!$F244="LSU",+All!K244,IF(+All!$H244="LSU",+All!K244,0))</f>
        <v>Central Michigan</v>
      </c>
      <c r="L91" s="78">
        <f>IF(+All!$F244="LSU",+All!L244,IF(+All!$H244="LSU",+All!L244,0))</f>
        <v>19.5</v>
      </c>
      <c r="M91" s="79">
        <f>IF(+All!$F244="LSU",+All!M244,IF(+All!$H244="LSU",+All!M244,0))</f>
        <v>61</v>
      </c>
      <c r="N91" s="706" t="str">
        <f>IF(+All!$F244="LSU",+All!N244,IF(+All!$H244="LSU",+All!N244,0))</f>
        <v>LSU</v>
      </c>
      <c r="O91" s="708">
        <f>IF(+All!$F244="LSU",+All!O244,IF(+All!$H244="LSU",+All!O244,0))</f>
        <v>49</v>
      </c>
      <c r="P91" s="708" t="str">
        <f>IF(+All!$F244="LSU",+All!P244,IF(+All!$H244="LSU",+All!P244,0))</f>
        <v>Central Michigan</v>
      </c>
      <c r="Q91" s="707">
        <f>IF(+All!$F244="LSU",+All!Q244,IF(+All!$H244="LSU",+All!Q244,0))</f>
        <v>21</v>
      </c>
      <c r="R91" s="706" t="str">
        <f>IF(+All!$F244="LSU",+All!R244,IF(+All!$H244="LSU",+All!R244,0))</f>
        <v>LSU</v>
      </c>
      <c r="S91" s="708" t="str">
        <f>IF(+All!$F244="LSU",+All!S244,IF(+All!$H244="LSU",+All!S244,0))</f>
        <v>Central Michigan</v>
      </c>
      <c r="T91" s="706" t="str">
        <f>IF(+All!$F244="LSU",+All!T244,IF(+All!$H244="LSU",+All!T244,0))</f>
        <v>Central Michigan</v>
      </c>
      <c r="U91" s="707" t="str">
        <f>IF(+All!$F244="LSU",+All!U244,IF(+All!$H244="LSU",+All!U244,0))</f>
        <v>L</v>
      </c>
      <c r="V91" s="706"/>
      <c r="W91" s="707"/>
      <c r="X91" s="706"/>
      <c r="Y91" s="707"/>
      <c r="Z91" s="706"/>
      <c r="AA91" s="707"/>
      <c r="AB91" s="706"/>
      <c r="AC91" s="707"/>
      <c r="AD91" s="706"/>
      <c r="AE91" s="707"/>
      <c r="AF91" s="706"/>
      <c r="AG91" s="707"/>
      <c r="AH91" s="706"/>
      <c r="AI91" s="707"/>
      <c r="AJ91" s="706"/>
      <c r="AK91" s="707"/>
      <c r="AQ91" s="480"/>
      <c r="AR91" s="482"/>
      <c r="AS91" s="483"/>
      <c r="AT91" s="483"/>
      <c r="AU91" s="482"/>
      <c r="AV91" s="483"/>
      <c r="AW91" s="484"/>
      <c r="AX91" s="483"/>
      <c r="AY91" s="88"/>
      <c r="AZ91" s="89"/>
      <c r="BA91" s="90"/>
      <c r="BB91" s="90"/>
      <c r="BC91" s="91"/>
      <c r="BD91" s="482"/>
      <c r="BE91" s="483"/>
      <c r="BF91" s="483"/>
      <c r="BG91" s="482"/>
      <c r="BH91" s="483"/>
      <c r="BI91" s="484"/>
      <c r="BJ91" s="92"/>
      <c r="BK91" s="93"/>
    </row>
    <row r="92" spans="1:63" x14ac:dyDescent="0.8">
      <c r="A92" s="70">
        <f>IF(+All!$F320="LSU",+All!A320,IF(+All!$H320="LSU",+All!A320,0))</f>
        <v>4</v>
      </c>
      <c r="B92" s="480" t="str">
        <f>IF(+All!$F320="LSU",+All!B320,IF(+All!$H320="LSU",+All!B320,0))</f>
        <v>Sat</v>
      </c>
      <c r="C92" s="72">
        <f>IF(+All!$F320="LSU",+All!C320,IF(+All!$H320="LSU",+All!C320,0))</f>
        <v>44464</v>
      </c>
      <c r="D92" s="73">
        <f>IF(+All!$F320="LSU",+All!D320,IF(+All!$H320="LSU",+All!D320,0))</f>
        <v>0.5</v>
      </c>
      <c r="E92" s="707" t="str">
        <f>IF(+All!$F320="LSU",+All!E320,IF(+All!$H320="LSU",+All!E320,0))</f>
        <v>ESPN</v>
      </c>
      <c r="F92" s="75" t="str">
        <f>IF(+All!$F320="LSU",+All!F320,IF(+All!$H320="LSU",+All!F320,0))</f>
        <v>LSU</v>
      </c>
      <c r="G92" s="76" t="str">
        <f>IF(+All!$F320="LSU",+All!G320,IF(+All!$H320="LSU",+All!G320,0))</f>
        <v>SEC</v>
      </c>
      <c r="H92" s="75" t="str">
        <f>IF(+All!$F320="LSU",+All!H320,IF(+All!$H320="LSU",+All!H320,0))</f>
        <v>Mississippi State</v>
      </c>
      <c r="I92" s="76" t="str">
        <f>IF(+All!$F320="LSU",+All!I320,IF(+All!$H320="LSU",+All!I320,0))</f>
        <v>SEC</v>
      </c>
      <c r="J92" s="706" t="str">
        <f>IF(+All!$F320="LSU",+All!J320,IF(+All!$H320="LSU",+All!J320,0))</f>
        <v>LSU</v>
      </c>
      <c r="K92" s="707" t="str">
        <f>IF(+All!$F320="LSU",+All!K320,IF(+All!$H320="LSU",+All!K320,0))</f>
        <v>Mississippi State</v>
      </c>
      <c r="L92" s="78">
        <f>IF(+All!$F320="LSU",+All!L320,IF(+All!$H320="LSU",+All!L320,0))</f>
        <v>2</v>
      </c>
      <c r="M92" s="79">
        <f>IF(+All!$F320="LSU",+All!M320,IF(+All!$H320="LSU",+All!M320,0))</f>
        <v>56</v>
      </c>
      <c r="N92" s="706" t="str">
        <f>IF(+All!$F320="LSU",+All!N320,IF(+All!$H320="LSU",+All!N320,0))</f>
        <v>LSU</v>
      </c>
      <c r="O92" s="708">
        <f>IF(+All!$F320="LSU",+All!O320,IF(+All!$H320="LSU",+All!O320,0))</f>
        <v>28</v>
      </c>
      <c r="P92" s="708" t="str">
        <f>IF(+All!$F320="LSU",+All!P320,IF(+All!$H320="LSU",+All!P320,0))</f>
        <v>Mississippi State</v>
      </c>
      <c r="Q92" s="707">
        <f>IF(+All!$F320="LSU",+All!Q320,IF(+All!$H320="LSU",+All!Q320,0))</f>
        <v>25</v>
      </c>
      <c r="R92" s="706" t="str">
        <f>IF(+All!$F320="LSU",+All!R320,IF(+All!$H320="LSU",+All!R320,0))</f>
        <v>LSU</v>
      </c>
      <c r="S92" s="708" t="str">
        <f>IF(+All!$F320="LSU",+All!S320,IF(+All!$H320="LSU",+All!S320,0))</f>
        <v>Mississippi State</v>
      </c>
      <c r="T92" s="706" t="str">
        <f>IF(+All!$F320="LSU",+All!T320,IF(+All!$H320="LSU",+All!T320,0))</f>
        <v>LSU</v>
      </c>
      <c r="U92" s="707" t="str">
        <f>IF(+All!$F320="LSU",+All!U320,IF(+All!$H320="LSU",+All!U320,0))</f>
        <v>W</v>
      </c>
      <c r="V92" s="706">
        <f>IF(+All!$F152="LSU",+All!#REF!,IF(+All!$H152="LSU",+All!#REF!,0))</f>
        <v>0</v>
      </c>
      <c r="W92" s="707">
        <f>IF(+All!$F152="LSU",+All!#REF!,IF(+All!$H152="LSU",+All!#REF!,0))</f>
        <v>0</v>
      </c>
      <c r="X92" s="706">
        <f>IF(+All!$F152="LSU",+All!#REF!,IF(+All!$H152="LSU",+All!#REF!,0))</f>
        <v>0</v>
      </c>
      <c r="Y92" s="707">
        <f>IF(+All!$F152="LSU",+All!#REF!,IF(+All!$H152="LSU",+All!#REF!,0))</f>
        <v>0</v>
      </c>
      <c r="Z92" s="706">
        <f>IF(+All!$F152="LSU",+All!#REF!,IF(+All!$H152="LSU",+All!#REF!,0))</f>
        <v>0</v>
      </c>
      <c r="AA92" s="707">
        <f>IF(+All!$F152="LSU",+All!#REF!,IF(+All!$H152="LSU",+All!#REF!,0))</f>
        <v>0</v>
      </c>
      <c r="AB92" s="706">
        <f>IF(+All!$F152="LSU",+All!#REF!,IF(+All!$H152="LSU",+All!#REF!,0))</f>
        <v>0</v>
      </c>
      <c r="AC92" s="707">
        <f>IF(+All!$F152="LSU",+All!#REF!,IF(+All!$H152="LSU",+All!#REF!,0))</f>
        <v>0</v>
      </c>
      <c r="AD92" s="706">
        <f>IF(+All!$F152="LSU",+All!#REF!,IF(+All!$H152="LSU",+All!#REF!,0))</f>
        <v>0</v>
      </c>
      <c r="AE92" s="707">
        <f>IF(+All!$F152="LSU",+All!#REF!,IF(+All!$H152="LSU",+All!#REF!,0))</f>
        <v>0</v>
      </c>
      <c r="AF92" s="706">
        <f>IF(+All!$F152="LSU",+All!#REF!,IF(+All!$H152="LSU",+All!#REF!,0))</f>
        <v>0</v>
      </c>
      <c r="AG92" s="707">
        <f>IF(+All!$F152="LSU",+All!#REF!,IF(+All!$H152="LSU",+All!#REF!,0))</f>
        <v>0</v>
      </c>
      <c r="AH92" s="706">
        <f>IF(+All!$F152="LSU",+All!#REF!,IF(+All!$H152="LSU",+All!#REF!,0))</f>
        <v>0</v>
      </c>
      <c r="AI92" s="707">
        <f>IF(+All!$F152="LSU",+All!#REF!,IF(+All!$H152="LSU",+All!#REF!,0))</f>
        <v>0</v>
      </c>
      <c r="AJ92" s="706">
        <f>IF(+All!$F152="LSU",+All!#REF!,IF(+All!$H152="LSU",+All!#REF!,0))</f>
        <v>0</v>
      </c>
      <c r="AK92" s="707">
        <f>IF(+All!$F152="LSU",+All!#REF!,IF(+All!$H152="LSU",+All!#REF!,0))</f>
        <v>0</v>
      </c>
      <c r="AL92" s="81">
        <f>IF(+All!$F152="LSU",+All!V152,IF(+All!$H152="LSU",+All!V152,0))</f>
        <v>0</v>
      </c>
      <c r="AM92" s="82">
        <f>IF(+All!$F152="LSU",+All!W152,IF(+All!$H152="LSU",+All!W152,0))</f>
        <v>0</v>
      </c>
      <c r="AN92" s="81">
        <f>IF(+All!$F152="LSU",+All!X152,IF(+All!$H152="LSU",+All!X152,0))</f>
        <v>0</v>
      </c>
      <c r="AO92" s="83">
        <f>IF(+All!$F152="LSU",+All!Y152,IF(+All!$H152="LSU",+All!Y152,0))</f>
        <v>0</v>
      </c>
      <c r="AP92" s="84">
        <f>IF(+All!$F152="LSU",+All!Z152,IF(+All!$H152="LSU",+All!Z152,0))</f>
        <v>0</v>
      </c>
      <c r="AQ92" s="480">
        <f>IF(+All!$F152="LSU",+All!#REF!,IF(+All!$H152="LSU",+All!#REF!,0))</f>
        <v>0</v>
      </c>
      <c r="AR92" s="482">
        <f>IF(+All!$F152="LSU",+All!#REF!,IF(+All!$H152="LSU",+All!#REF!,0))</f>
        <v>0</v>
      </c>
      <c r="AS92" s="483">
        <f>IF(+All!$F152="LSU",+All!#REF!,IF(+All!$H152="LSU",+All!#REF!,0))</f>
        <v>0</v>
      </c>
      <c r="AT92" s="483">
        <f>IF(+All!$F152="LSU",+All!#REF!,IF(+All!$H152="LSU",+All!#REF!,0))</f>
        <v>0</v>
      </c>
      <c r="AU92" s="482">
        <f>IF(+All!$F152="LSU",+All!#REF!,IF(+All!$H152="LSU",+All!#REF!,0))</f>
        <v>0</v>
      </c>
      <c r="AV92" s="483">
        <f>IF(+All!$F152="LSU",+All!#REF!,IF(+All!$H152="LSU",+All!#REF!,0))</f>
        <v>0</v>
      </c>
      <c r="AW92" s="484">
        <f>IF(+All!$F152="LSU",+All!#REF!,IF(+All!$H152="LSU",+All!#REF!,0))</f>
        <v>0</v>
      </c>
      <c r="AX92" s="483">
        <f>IF(+All!$F152="LSU",+All!#REF!,IF(+All!$H152="LSU",+All!#REF!,0))</f>
        <v>0</v>
      </c>
      <c r="AY92" s="88">
        <f>IF(+All!$F152="LSU",+All!#REF!,IF(+All!$H152="LSU",+All!#REF!,0))</f>
        <v>0</v>
      </c>
      <c r="AZ92" s="89">
        <f>IF(+All!$F152="LSU",+All!#REF!,IF(+All!$H152="LSU",+All!#REF!,0))</f>
        <v>0</v>
      </c>
      <c r="BA92" s="90">
        <f>IF(+All!$F152="LSU",+All!#REF!,IF(+All!$H152="LSU",+All!#REF!,0))</f>
        <v>0</v>
      </c>
      <c r="BB92" s="90">
        <f>IF(+All!$F152="LSU",+All!#REF!,IF(+All!$H152="LSU",+All!#REF!,0))</f>
        <v>0</v>
      </c>
      <c r="BC92" s="91">
        <f>IF(+All!$F152="LSU",+All!#REF!,IF(+All!$H152="LSU",+All!#REF!,0))</f>
        <v>0</v>
      </c>
      <c r="BD92" s="482">
        <f>IF(+All!$F152="LSU",+All!#REF!,IF(+All!$H152="LSU",+All!#REF!,0))</f>
        <v>0</v>
      </c>
      <c r="BE92" s="483">
        <f>IF(+All!$F152="LSU",+All!#REF!,IF(+All!$H152="LSU",+All!#REF!,0))</f>
        <v>0</v>
      </c>
      <c r="BF92" s="483">
        <f>IF(+All!$F152="LSU",+All!#REF!,IF(+All!$H152="LSU",+All!#REF!,0))</f>
        <v>0</v>
      </c>
      <c r="BG92" s="482">
        <f>IF(+All!$F152="LSU",+All!#REF!,IF(+All!$H152="LSU",+All!#REF!,0))</f>
        <v>0</v>
      </c>
      <c r="BH92" s="483">
        <f>IF(+All!$F152="LSU",+All!#REF!,IF(+All!$H152="LSU",+All!#REF!,0))</f>
        <v>0</v>
      </c>
      <c r="BI92" s="484">
        <f>IF(+All!$F152="LSU",+All!#REF!,IF(+All!$H152="LSU",+All!#REF!,0))</f>
        <v>0</v>
      </c>
      <c r="BJ92" s="92">
        <f>IF(+All!$F152="LSU",+All!#REF!,IF(+All!$H152="LSU",+All!#REF!,0))</f>
        <v>0</v>
      </c>
      <c r="BK92" s="93">
        <f>IF(+All!$F152="LSU",+All!#REF!,IF(+All!$H152="LSU",+All!#REF!,0))</f>
        <v>0</v>
      </c>
    </row>
    <row r="93" spans="1:63" x14ac:dyDescent="0.8">
      <c r="A93" s="70">
        <f>IF(+All!$F384="LSU",+All!A384,IF(+All!$H384="LSU",+All!A384,0))</f>
        <v>5</v>
      </c>
      <c r="B93" s="480" t="str">
        <f>IF(+All!$F384="LSU",+All!B384,IF(+All!$H384="LSU",+All!B384,0))</f>
        <v>Sat</v>
      </c>
      <c r="C93" s="72">
        <f>IF(+All!$F384="LSU",+All!C384,IF(+All!$H384="LSU",+All!C384,0))</f>
        <v>44471</v>
      </c>
      <c r="D93" s="73">
        <f>IF(+All!$F384="LSU",+All!D384,IF(+All!$H384="LSU",+All!D384,0))</f>
        <v>0.875</v>
      </c>
      <c r="E93" s="707" t="str">
        <f>IF(+All!$F384="LSU",+All!E384,IF(+All!$H384="LSU",+All!E384,0))</f>
        <v>ESPN</v>
      </c>
      <c r="F93" s="75" t="str">
        <f>IF(+All!$F384="LSU",+All!F384,IF(+All!$H384="LSU",+All!F384,0))</f>
        <v>Auburn</v>
      </c>
      <c r="G93" s="76" t="str">
        <f>IF(+All!$F384="LSU",+All!G384,IF(+All!$H384="LSU",+All!G384,0))</f>
        <v>SEC</v>
      </c>
      <c r="H93" s="75" t="str">
        <f>IF(+All!$F384="LSU",+All!H384,IF(+All!$H384="LSU",+All!H384,0))</f>
        <v>LSU</v>
      </c>
      <c r="I93" s="76" t="str">
        <f>IF(+All!$F384="LSU",+All!I384,IF(+All!$H384="LSU",+All!I384,0))</f>
        <v>SEC</v>
      </c>
      <c r="J93" s="706" t="str">
        <f>IF(+All!$F384="LSU",+All!J384,IF(+All!$H384="LSU",+All!J384,0))</f>
        <v>LSU</v>
      </c>
      <c r="K93" s="707" t="str">
        <f>IF(+All!$F384="LSU",+All!K384,IF(+All!$H384="LSU",+All!K384,0))</f>
        <v>Auburn</v>
      </c>
      <c r="L93" s="78">
        <f>IF(+All!$F384="LSU",+All!L384,IF(+All!$H384="LSU",+All!L384,0))</f>
        <v>3.5</v>
      </c>
      <c r="M93" s="79">
        <f>IF(+All!$F384="LSU",+All!M384,IF(+All!$H384="LSU",+All!M384,0))</f>
        <v>54.5</v>
      </c>
      <c r="N93" s="706" t="str">
        <f>IF(+All!$F384="LSU",+All!N384,IF(+All!$H384="LSU",+All!N384,0))</f>
        <v>Auburn</v>
      </c>
      <c r="O93" s="708">
        <f>IF(+All!$F384="LSU",+All!O384,IF(+All!$H384="LSU",+All!O384,0))</f>
        <v>24</v>
      </c>
      <c r="P93" s="708" t="str">
        <f>IF(+All!$F384="LSU",+All!P384,IF(+All!$H384="LSU",+All!P384,0))</f>
        <v>LSU</v>
      </c>
      <c r="Q93" s="707">
        <f>IF(+All!$F384="LSU",+All!Q384,IF(+All!$H384="LSU",+All!Q384,0))</f>
        <v>19</v>
      </c>
      <c r="R93" s="706" t="str">
        <f>IF(+All!$F384="LSU",+All!R384,IF(+All!$H384="LSU",+All!R384,0))</f>
        <v>Auburn</v>
      </c>
      <c r="S93" s="708" t="str">
        <f>IF(+All!$F384="LSU",+All!S384,IF(+All!$H384="LSU",+All!S384,0))</f>
        <v>LSU</v>
      </c>
      <c r="T93" s="706" t="str">
        <f>IF(+All!$F384="LSU",+All!T384,IF(+All!$H384="LSU",+All!T384,0))</f>
        <v>Auburn</v>
      </c>
      <c r="U93" s="707" t="str">
        <f>IF(+All!$F384="LSU",+All!U384,IF(+All!$H384="LSU",+All!U384,0))</f>
        <v>W</v>
      </c>
      <c r="V93" s="706">
        <f>IF(+All!$F204="LSU",+All!#REF!,IF(+All!$H204="LSU",+All!#REF!,0))</f>
        <v>0</v>
      </c>
      <c r="W93" s="707">
        <f>IF(+All!$F204="LSU",+All!#REF!,IF(+All!$H204="LSU",+All!#REF!,0))</f>
        <v>0</v>
      </c>
      <c r="X93" s="706">
        <f>IF(+All!$F204="LSU",+All!#REF!,IF(+All!$H204="LSU",+All!#REF!,0))</f>
        <v>0</v>
      </c>
      <c r="Y93" s="707">
        <f>IF(+All!$F204="LSU",+All!#REF!,IF(+All!$H204="LSU",+All!#REF!,0))</f>
        <v>0</v>
      </c>
      <c r="Z93" s="706">
        <f>IF(+All!$F204="LSU",+All!#REF!,IF(+All!$H204="LSU",+All!#REF!,0))</f>
        <v>0</v>
      </c>
      <c r="AA93" s="707">
        <f>IF(+All!$F204="LSU",+All!#REF!,IF(+All!$H204="LSU",+All!#REF!,0))</f>
        <v>0</v>
      </c>
      <c r="AB93" s="706">
        <f>IF(+All!$F204="LSU",+All!#REF!,IF(+All!$H204="LSU",+All!#REF!,0))</f>
        <v>0</v>
      </c>
      <c r="AC93" s="707">
        <f>IF(+All!$F204="LSU",+All!#REF!,IF(+All!$H204="LSU",+All!#REF!,0))</f>
        <v>0</v>
      </c>
      <c r="AD93" s="706">
        <f>IF(+All!$F204="LSU",+All!#REF!,IF(+All!$H204="LSU",+All!#REF!,0))</f>
        <v>0</v>
      </c>
      <c r="AE93" s="707">
        <f>IF(+All!$F204="LSU",+All!#REF!,IF(+All!$H204="LSU",+All!#REF!,0))</f>
        <v>0</v>
      </c>
      <c r="AF93" s="706">
        <f>IF(+All!$F204="LSU",+All!#REF!,IF(+All!$H204="LSU",+All!#REF!,0))</f>
        <v>0</v>
      </c>
      <c r="AG93" s="707">
        <f>IF(+All!$F204="LSU",+All!#REF!,IF(+All!$H204="LSU",+All!#REF!,0))</f>
        <v>0</v>
      </c>
      <c r="AH93" s="706">
        <f>IF(+All!$F204="LSU",+All!#REF!,IF(+All!$H204="LSU",+All!#REF!,0))</f>
        <v>0</v>
      </c>
      <c r="AI93" s="707">
        <f>IF(+All!$F204="LSU",+All!#REF!,IF(+All!$H204="LSU",+All!#REF!,0))</f>
        <v>0</v>
      </c>
      <c r="AJ93" s="706">
        <f>IF(+All!$F204="LSU",+All!#REF!,IF(+All!$H204="LSU",+All!#REF!,0))</f>
        <v>0</v>
      </c>
      <c r="AK93" s="707">
        <f>IF(+All!$F204="LSU",+All!#REF!,IF(+All!$H204="LSU",+All!#REF!,0))</f>
        <v>0</v>
      </c>
      <c r="AL93" s="81">
        <f>IF(+All!$F204="LSU",+All!V204,IF(+All!$H204="LSU",+All!V204,0))</f>
        <v>0</v>
      </c>
      <c r="AM93" s="82">
        <f>IF(+All!$F204="LSU",+All!W204,IF(+All!$H204="LSU",+All!W204,0))</f>
        <v>0</v>
      </c>
      <c r="AN93" s="81">
        <f>IF(+All!$F204="LSU",+All!X204,IF(+All!$H204="LSU",+All!X204,0))</f>
        <v>0</v>
      </c>
      <c r="AO93" s="83">
        <f>IF(+All!$F204="LSU",+All!Y204,IF(+All!$H204="LSU",+All!Y204,0))</f>
        <v>0</v>
      </c>
      <c r="AP93" s="84">
        <f>IF(+All!$F204="LSU",+All!Z204,IF(+All!$H204="LSU",+All!Z204,0))</f>
        <v>0</v>
      </c>
      <c r="AQ93" s="480">
        <f>IF(+All!$F204="LSU",+All!#REF!,IF(+All!$H204="LSU",+All!#REF!,0))</f>
        <v>0</v>
      </c>
      <c r="AR93" s="482">
        <f>IF(+All!$F204="LSU",+All!#REF!,IF(+All!$H204="LSU",+All!#REF!,0))</f>
        <v>0</v>
      </c>
      <c r="AS93" s="483">
        <f>IF(+All!$F204="LSU",+All!#REF!,IF(+All!$H204="LSU",+All!#REF!,0))</f>
        <v>0</v>
      </c>
      <c r="AT93" s="483">
        <f>IF(+All!$F204="LSU",+All!#REF!,IF(+All!$H204="LSU",+All!#REF!,0))</f>
        <v>0</v>
      </c>
      <c r="AU93" s="482">
        <f>IF(+All!$F204="LSU",+All!#REF!,IF(+All!$H204="LSU",+All!#REF!,0))</f>
        <v>0</v>
      </c>
      <c r="AV93" s="483">
        <f>IF(+All!$F204="LSU",+All!#REF!,IF(+All!$H204="LSU",+All!#REF!,0))</f>
        <v>0</v>
      </c>
      <c r="AW93" s="484">
        <f>IF(+All!$F204="LSU",+All!#REF!,IF(+All!$H204="LSU",+All!#REF!,0))</f>
        <v>0</v>
      </c>
      <c r="AX93" s="483">
        <f>IF(+All!$F204="LSU",+All!#REF!,IF(+All!$H204="LSU",+All!#REF!,0))</f>
        <v>0</v>
      </c>
      <c r="AY93" s="88">
        <f>IF(+All!$F204="LSU",+All!#REF!,IF(+All!$H204="LSU",+All!#REF!,0))</f>
        <v>0</v>
      </c>
      <c r="AZ93" s="89">
        <f>IF(+All!$F204="LSU",+All!#REF!,IF(+All!$H204="LSU",+All!#REF!,0))</f>
        <v>0</v>
      </c>
      <c r="BA93" s="90">
        <f>IF(+All!$F204="LSU",+All!#REF!,IF(+All!$H204="LSU",+All!#REF!,0))</f>
        <v>0</v>
      </c>
      <c r="BB93" s="90">
        <f>IF(+All!$F204="LSU",+All!#REF!,IF(+All!$H204="LSU",+All!#REF!,0))</f>
        <v>0</v>
      </c>
      <c r="BC93" s="91">
        <f>IF(+All!$F204="LSU",+All!#REF!,IF(+All!$H204="LSU",+All!#REF!,0))</f>
        <v>0</v>
      </c>
      <c r="BD93" s="482">
        <f>IF(+All!$F204="LSU",+All!#REF!,IF(+All!$H204="LSU",+All!#REF!,0))</f>
        <v>0</v>
      </c>
      <c r="BE93" s="483">
        <f>IF(+All!$F204="LSU",+All!#REF!,IF(+All!$H204="LSU",+All!#REF!,0))</f>
        <v>0</v>
      </c>
      <c r="BF93" s="483">
        <f>IF(+All!$F204="LSU",+All!#REF!,IF(+All!$H204="LSU",+All!#REF!,0))</f>
        <v>0</v>
      </c>
      <c r="BG93" s="482">
        <f>IF(+All!$F204="LSU",+All!#REF!,IF(+All!$H204="LSU",+All!#REF!,0))</f>
        <v>0</v>
      </c>
      <c r="BH93" s="483">
        <f>IF(+All!$F204="LSU",+All!#REF!,IF(+All!$H204="LSU",+All!#REF!,0))</f>
        <v>0</v>
      </c>
      <c r="BI93" s="484">
        <f>IF(+All!$F204="LSU",+All!#REF!,IF(+All!$H204="LSU",+All!#REF!,0))</f>
        <v>0</v>
      </c>
      <c r="BJ93" s="92">
        <f>IF(+All!$F204="LSU",+All!#REF!,IF(+All!$H204="LSU",+All!#REF!,0))</f>
        <v>0</v>
      </c>
      <c r="BK93" s="93">
        <f>IF(+All!$F204="LSU",+All!#REF!,IF(+All!$H204="LSU",+All!#REF!,0))</f>
        <v>0</v>
      </c>
    </row>
    <row r="94" spans="1:63" x14ac:dyDescent="0.8">
      <c r="A94" s="70">
        <f>IF(+All!$F443="LSU",+All!A443,IF(+All!$H443="LSU",+All!A443,0))</f>
        <v>6</v>
      </c>
      <c r="B94" s="480" t="str">
        <f>IF(+All!$F443="LSU",+All!B443,IF(+All!$H443="LSU",+All!B443,0))</f>
        <v>Sat</v>
      </c>
      <c r="C94" s="72">
        <f>IF(+All!$F443="LSU",+All!C443,IF(+All!$H443="LSU",+All!C443,0))</f>
        <v>44478</v>
      </c>
      <c r="D94" s="73">
        <f>IF(+All!$F443="LSU",+All!D443,IF(+All!$H443="LSU",+All!D443,0))</f>
        <v>0.8125</v>
      </c>
      <c r="E94" s="707" t="str">
        <f>IF(+All!$F443="LSU",+All!E443,IF(+All!$H443="LSU",+All!E443,0))</f>
        <v>SEC</v>
      </c>
      <c r="F94" s="75" t="str">
        <f>IF(+All!$F443="LSU",+All!F443,IF(+All!$H443="LSU",+All!F443,0))</f>
        <v>LSU</v>
      </c>
      <c r="G94" s="76" t="str">
        <f>IF(+All!$F443="LSU",+All!G443,IF(+All!$H443="LSU",+All!G443,0))</f>
        <v>SEC</v>
      </c>
      <c r="H94" s="75" t="str">
        <f>IF(+All!$F443="LSU",+All!H443,IF(+All!$H443="LSU",+All!H443,0))</f>
        <v>Kentucky</v>
      </c>
      <c r="I94" s="76" t="str">
        <f>IF(+All!$F443="LSU",+All!I443,IF(+All!$H443="LSU",+All!I443,0))</f>
        <v>SEC</v>
      </c>
      <c r="J94" s="706" t="str">
        <f>IF(+All!$F443="LSU",+All!J443,IF(+All!$H443="LSU",+All!J443,0))</f>
        <v>Kentucky</v>
      </c>
      <c r="K94" s="707" t="str">
        <f>IF(+All!$F443="LSU",+All!K443,IF(+All!$H443="LSU",+All!K443,0))</f>
        <v>LSU</v>
      </c>
      <c r="L94" s="78">
        <f>IF(+All!$F443="LSU",+All!L443,IF(+All!$H443="LSU",+All!L443,0))</f>
        <v>3</v>
      </c>
      <c r="M94" s="79">
        <f>IF(+All!$F443="LSU",+All!M443,IF(+All!$H443="LSU",+All!M443,0))</f>
        <v>50.5</v>
      </c>
      <c r="N94" s="706" t="str">
        <f>IF(+All!$F443="LSU",+All!N443,IF(+All!$H443="LSU",+All!N443,0))</f>
        <v>Kentucky</v>
      </c>
      <c r="O94" s="708">
        <f>IF(+All!$F443="LSU",+All!O443,IF(+All!$H443="LSU",+All!O443,0))</f>
        <v>42</v>
      </c>
      <c r="P94" s="708" t="str">
        <f>IF(+All!$F443="LSU",+All!P443,IF(+All!$H443="LSU",+All!P443,0))</f>
        <v>LSU</v>
      </c>
      <c r="Q94" s="707">
        <f>IF(+All!$F443="LSU",+All!Q443,IF(+All!$H443="LSU",+All!Q443,0))</f>
        <v>21</v>
      </c>
      <c r="R94" s="706" t="str">
        <f>IF(+All!$F443="LSU",+All!R443,IF(+All!$H443="LSU",+All!R443,0))</f>
        <v>Kentucky</v>
      </c>
      <c r="S94" s="708" t="str">
        <f>IF(+All!$F443="LSU",+All!S443,IF(+All!$H443="LSU",+All!S443,0))</f>
        <v>LSU</v>
      </c>
      <c r="T94" s="706" t="str">
        <f>IF(+All!$F443="LSU",+All!T443,IF(+All!$H443="LSU",+All!T443,0))</f>
        <v>Kentucky</v>
      </c>
      <c r="U94" s="707" t="str">
        <f>IF(+All!$F443="LSU",+All!U443,IF(+All!$H443="LSU",+All!U443,0))</f>
        <v>W</v>
      </c>
      <c r="V94" s="706" t="e">
        <f>IF(+All!#REF!="LSU",+All!#REF!,IF(+All!#REF!="LSU",+All!#REF!,0))</f>
        <v>#REF!</v>
      </c>
      <c r="W94" s="707" t="e">
        <f>IF(+All!#REF!="LSU",+All!#REF!,IF(+All!#REF!="LSU",+All!#REF!,0))</f>
        <v>#REF!</v>
      </c>
      <c r="X94" s="706" t="e">
        <f>IF(+All!#REF!="LSU",+All!#REF!,IF(+All!#REF!="LSU",+All!#REF!,0))</f>
        <v>#REF!</v>
      </c>
      <c r="Y94" s="707" t="e">
        <f>IF(+All!#REF!="LSU",+All!#REF!,IF(+All!#REF!="LSU",+All!#REF!,0))</f>
        <v>#REF!</v>
      </c>
      <c r="Z94" s="706" t="e">
        <f>IF(+All!#REF!="LSU",+All!#REF!,IF(+All!#REF!="LSU",+All!#REF!,0))</f>
        <v>#REF!</v>
      </c>
      <c r="AA94" s="707" t="e">
        <f>IF(+All!#REF!="LSU",+All!#REF!,IF(+All!#REF!="LSU",+All!#REF!,0))</f>
        <v>#REF!</v>
      </c>
      <c r="AB94" s="706" t="e">
        <f>IF(+All!#REF!="LSU",+All!#REF!,IF(+All!#REF!="LSU",+All!#REF!,0))</f>
        <v>#REF!</v>
      </c>
      <c r="AC94" s="707" t="e">
        <f>IF(+All!#REF!="LSU",+All!#REF!,IF(+All!#REF!="LSU",+All!#REF!,0))</f>
        <v>#REF!</v>
      </c>
      <c r="AD94" s="706" t="e">
        <f>IF(+All!#REF!="LSU",+All!#REF!,IF(+All!#REF!="LSU",+All!#REF!,0))</f>
        <v>#REF!</v>
      </c>
      <c r="AE94" s="707" t="e">
        <f>IF(+All!#REF!="LSU",+All!#REF!,IF(+All!#REF!="LSU",+All!#REF!,0))</f>
        <v>#REF!</v>
      </c>
      <c r="AF94" s="706" t="e">
        <f>IF(+All!#REF!="LSU",+All!#REF!,IF(+All!#REF!="LSU",+All!#REF!,0))</f>
        <v>#REF!</v>
      </c>
      <c r="AG94" s="707" t="e">
        <f>IF(+All!#REF!="LSU",+All!#REF!,IF(+All!#REF!="LSU",+All!#REF!,0))</f>
        <v>#REF!</v>
      </c>
      <c r="AH94" s="706" t="e">
        <f>IF(+All!#REF!="LSU",+All!#REF!,IF(+All!#REF!="LSU",+All!#REF!,0))</f>
        <v>#REF!</v>
      </c>
      <c r="AI94" s="707" t="e">
        <f>IF(+All!#REF!="LSU",+All!#REF!,IF(+All!#REF!="LSU",+All!#REF!,0))</f>
        <v>#REF!</v>
      </c>
      <c r="AJ94" s="706" t="e">
        <f>IF(+All!#REF!="LSU",+All!#REF!,IF(+All!#REF!="LSU",+All!#REF!,0))</f>
        <v>#REF!</v>
      </c>
      <c r="AK94" s="707" t="e">
        <f>IF(+All!#REF!="LSU",+All!#REF!,IF(+All!#REF!="LSU",+All!#REF!,0))</f>
        <v>#REF!</v>
      </c>
      <c r="AL94" s="81" t="e">
        <f>IF(+All!#REF!="LSU",+All!#REF!,IF(+All!#REF!="LSU",+All!#REF!,0))</f>
        <v>#REF!</v>
      </c>
      <c r="AM94" s="82" t="e">
        <f>IF(+All!#REF!="LSU",+All!#REF!,IF(+All!#REF!="LSU",+All!#REF!,0))</f>
        <v>#REF!</v>
      </c>
      <c r="AN94" s="81" t="e">
        <f>IF(+All!#REF!="LSU",+All!#REF!,IF(+All!#REF!="LSU",+All!#REF!,0))</f>
        <v>#REF!</v>
      </c>
      <c r="AO94" s="83" t="e">
        <f>IF(+All!#REF!="LSU",+All!#REF!,IF(+All!#REF!="LSU",+All!#REF!,0))</f>
        <v>#REF!</v>
      </c>
      <c r="AP94" s="84" t="e">
        <f>IF(+All!#REF!="LSU",+All!#REF!,IF(+All!#REF!="LSU",+All!#REF!,0))</f>
        <v>#REF!</v>
      </c>
      <c r="AQ94" s="480" t="e">
        <f>IF(+All!#REF!="LSU",+All!#REF!,IF(+All!#REF!="LSU",+All!#REF!,0))</f>
        <v>#REF!</v>
      </c>
      <c r="AR94" s="482" t="e">
        <f>IF(+All!#REF!="LSU",+All!#REF!,IF(+All!#REF!="LSU",+All!#REF!,0))</f>
        <v>#REF!</v>
      </c>
      <c r="AS94" s="483" t="e">
        <f>IF(+All!#REF!="LSU",+All!#REF!,IF(+All!#REF!="LSU",+All!#REF!,0))</f>
        <v>#REF!</v>
      </c>
      <c r="AT94" s="483" t="e">
        <f>IF(+All!#REF!="LSU",+All!#REF!,IF(+All!#REF!="LSU",+All!#REF!,0))</f>
        <v>#REF!</v>
      </c>
      <c r="AU94" s="482" t="e">
        <f>IF(+All!#REF!="LSU",+All!#REF!,IF(+All!#REF!="LSU",+All!#REF!,0))</f>
        <v>#REF!</v>
      </c>
      <c r="AV94" s="483" t="e">
        <f>IF(+All!#REF!="LSU",+All!#REF!,IF(+All!#REF!="LSU",+All!#REF!,0))</f>
        <v>#REF!</v>
      </c>
      <c r="AW94" s="484" t="e">
        <f>IF(+All!#REF!="LSU",+All!#REF!,IF(+All!#REF!="LSU",+All!#REF!,0))</f>
        <v>#REF!</v>
      </c>
      <c r="AX94" s="483" t="e">
        <f>IF(+All!#REF!="LSU",+All!#REF!,IF(+All!#REF!="LSU",+All!#REF!,0))</f>
        <v>#REF!</v>
      </c>
      <c r="AY94" s="88" t="e">
        <f>IF(+All!#REF!="LSU",+All!#REF!,IF(+All!#REF!="LSU",+All!#REF!,0))</f>
        <v>#REF!</v>
      </c>
      <c r="AZ94" s="89" t="e">
        <f>IF(+All!#REF!="LSU",+All!#REF!,IF(+All!#REF!="LSU",+All!#REF!,0))</f>
        <v>#REF!</v>
      </c>
      <c r="BA94" s="90" t="e">
        <f>IF(+All!#REF!="LSU",+All!#REF!,IF(+All!#REF!="LSU",+All!#REF!,0))</f>
        <v>#REF!</v>
      </c>
      <c r="BB94" s="90" t="e">
        <f>IF(+All!#REF!="LSU",+All!#REF!,IF(+All!#REF!="LSU",+All!#REF!,0))</f>
        <v>#REF!</v>
      </c>
      <c r="BC94" s="91" t="e">
        <f>IF(+All!#REF!="LSU",+All!#REF!,IF(+All!#REF!="LSU",+All!#REF!,0))</f>
        <v>#REF!</v>
      </c>
      <c r="BD94" s="482" t="e">
        <f>IF(+All!#REF!="LSU",+All!#REF!,IF(+All!#REF!="LSU",+All!#REF!,0))</f>
        <v>#REF!</v>
      </c>
      <c r="BE94" s="483" t="e">
        <f>IF(+All!#REF!="LSU",+All!#REF!,IF(+All!#REF!="LSU",+All!#REF!,0))</f>
        <v>#REF!</v>
      </c>
      <c r="BF94" s="483" t="e">
        <f>IF(+All!#REF!="LSU",+All!#REF!,IF(+All!#REF!="LSU",+All!#REF!,0))</f>
        <v>#REF!</v>
      </c>
      <c r="BG94" s="482" t="e">
        <f>IF(+All!#REF!="LSU",+All!#REF!,IF(+All!#REF!="LSU",+All!#REF!,0))</f>
        <v>#REF!</v>
      </c>
      <c r="BH94" s="483" t="e">
        <f>IF(+All!#REF!="LSU",+All!#REF!,IF(+All!#REF!="LSU",+All!#REF!,0))</f>
        <v>#REF!</v>
      </c>
      <c r="BI94" s="484" t="e">
        <f>IF(+All!#REF!="LSU",+All!#REF!,IF(+All!#REF!="LSU",+All!#REF!,0))</f>
        <v>#REF!</v>
      </c>
      <c r="BJ94" s="92" t="e">
        <f>IF(+All!#REF!="LSU",+All!#REF!,IF(+All!#REF!="LSU",+All!#REF!,0))</f>
        <v>#REF!</v>
      </c>
      <c r="BK94" s="93" t="e">
        <f>IF(+All!#REF!="LSU",+All!#REF!,IF(+All!#REF!="LSU",+All!#REF!,0))</f>
        <v>#REF!</v>
      </c>
    </row>
    <row r="95" spans="1:63" x14ac:dyDescent="0.8">
      <c r="A95" s="70">
        <f>IF(+All!$F523="LSU",+All!A523,IF(+All!$H523="LSU",+All!A523,0))</f>
        <v>7</v>
      </c>
      <c r="B95" s="480" t="str">
        <f>IF(+All!$F523="LSU",+All!B523,IF(+All!$H523="LSU",+All!B523,0))</f>
        <v>Sat</v>
      </c>
      <c r="C95" s="72">
        <f>IF(+All!$F523="LSU",+All!C523,IF(+All!$H523="LSU",+All!C523,0))</f>
        <v>44485</v>
      </c>
      <c r="D95" s="73">
        <f>IF(+All!$F523="LSU",+All!D523,IF(+All!$H523="LSU",+All!D523,0))</f>
        <v>0.5</v>
      </c>
      <c r="E95" s="707" t="str">
        <f>IF(+All!$F523="LSU",+All!E523,IF(+All!$H523="LSU",+All!E523,0))</f>
        <v>ESPN</v>
      </c>
      <c r="F95" s="75" t="str">
        <f>IF(+All!$F523="LSU",+All!F523,IF(+All!$H523="LSU",+All!F523,0))</f>
        <v>Florida</v>
      </c>
      <c r="G95" s="76" t="str">
        <f>IF(+All!$F523="LSU",+All!G523,IF(+All!$H523="LSU",+All!G523,0))</f>
        <v>SEC</v>
      </c>
      <c r="H95" s="75" t="str">
        <f>IF(+All!$F523="LSU",+All!H523,IF(+All!$H523="LSU",+All!H523,0))</f>
        <v>LSU</v>
      </c>
      <c r="I95" s="76" t="str">
        <f>IF(+All!$F523="LSU",+All!I523,IF(+All!$H523="LSU",+All!I523,0))</f>
        <v>SEC</v>
      </c>
      <c r="J95" s="706" t="str">
        <f>IF(+All!$F523="LSU",+All!J523,IF(+All!$H523="LSU",+All!J523,0))</f>
        <v>Florida</v>
      </c>
      <c r="K95" s="707" t="str">
        <f>IF(+All!$F523="LSU",+All!K523,IF(+All!$H523="LSU",+All!K523,0))</f>
        <v>LSU</v>
      </c>
      <c r="L95" s="78">
        <f>IF(+All!$F523="LSU",+All!L523,IF(+All!$H523="LSU",+All!L523,0))</f>
        <v>11.5</v>
      </c>
      <c r="M95" s="79">
        <f>IF(+All!$F523="LSU",+All!M523,IF(+All!$H523="LSU",+All!M523,0))</f>
        <v>59</v>
      </c>
      <c r="N95" s="706" t="str">
        <f>IF(+All!$F523="LSU",+All!N523,IF(+All!$H523="LSU",+All!N523,0))</f>
        <v>LSU</v>
      </c>
      <c r="O95" s="708">
        <f>IF(+All!$F523="LSU",+All!O523,IF(+All!$H523="LSU",+All!O523,0))</f>
        <v>49</v>
      </c>
      <c r="P95" s="708" t="str">
        <f>IF(+All!$F523="LSU",+All!P523,IF(+All!$H523="LSU",+All!P523,0))</f>
        <v>Florida</v>
      </c>
      <c r="Q95" s="707">
        <f>IF(+All!$F523="LSU",+All!Q523,IF(+All!$H523="LSU",+All!Q523,0))</f>
        <v>42</v>
      </c>
      <c r="R95" s="706" t="str">
        <f>IF(+All!$F523="LSU",+All!R523,IF(+All!$H523="LSU",+All!R523,0))</f>
        <v>LSU</v>
      </c>
      <c r="S95" s="708" t="str">
        <f>IF(+All!$F523="LSU",+All!S523,IF(+All!$H523="LSU",+All!S523,0))</f>
        <v>Florida</v>
      </c>
      <c r="T95" s="706" t="str">
        <f>IF(+All!$F523="LSU",+All!T523,IF(+All!$H523="LSU",+All!T523,0))</f>
        <v>Florida</v>
      </c>
      <c r="U95" s="707" t="str">
        <f>IF(+All!$F523="LSU",+All!U523,IF(+All!$H523="LSU",+All!U523,0))</f>
        <v>L</v>
      </c>
      <c r="V95" s="706">
        <f>IF(+All!$F281="LSU",+All!#REF!,IF(+All!$H281="LSU",+All!#REF!,0))</f>
        <v>0</v>
      </c>
      <c r="W95" s="707">
        <f>IF(+All!$F281="LSU",+All!#REF!,IF(+All!$H281="LSU",+All!#REF!,0))</f>
        <v>0</v>
      </c>
      <c r="X95" s="706">
        <f>IF(+All!$F281="LSU",+All!#REF!,IF(+All!$H281="LSU",+All!#REF!,0))</f>
        <v>0</v>
      </c>
      <c r="Y95" s="707">
        <f>IF(+All!$F281="LSU",+All!#REF!,IF(+All!$H281="LSU",+All!#REF!,0))</f>
        <v>0</v>
      </c>
      <c r="Z95" s="706">
        <f>IF(+All!$F281="LSU",+All!#REF!,IF(+All!$H281="LSU",+All!#REF!,0))</f>
        <v>0</v>
      </c>
      <c r="AA95" s="707">
        <f>IF(+All!$F281="LSU",+All!#REF!,IF(+All!$H281="LSU",+All!#REF!,0))</f>
        <v>0</v>
      </c>
      <c r="AB95" s="706">
        <f>IF(+All!$F281="LSU",+All!#REF!,IF(+All!$H281="LSU",+All!#REF!,0))</f>
        <v>0</v>
      </c>
      <c r="AC95" s="707">
        <f>IF(+All!$F281="LSU",+All!#REF!,IF(+All!$H281="LSU",+All!#REF!,0))</f>
        <v>0</v>
      </c>
      <c r="AD95" s="706">
        <f>IF(+All!$F281="LSU",+All!#REF!,IF(+All!$H281="LSU",+All!#REF!,0))</f>
        <v>0</v>
      </c>
      <c r="AE95" s="707">
        <f>IF(+All!$F281="LSU",+All!#REF!,IF(+All!$H281="LSU",+All!#REF!,0))</f>
        <v>0</v>
      </c>
      <c r="AF95" s="706">
        <f>IF(+All!$F281="LSU",+All!#REF!,IF(+All!$H281="LSU",+All!#REF!,0))</f>
        <v>0</v>
      </c>
      <c r="AG95" s="707">
        <f>IF(+All!$F281="LSU",+All!#REF!,IF(+All!$H281="LSU",+All!#REF!,0))</f>
        <v>0</v>
      </c>
      <c r="AH95" s="706">
        <f>IF(+All!$F281="LSU",+All!#REF!,IF(+All!$H281="LSU",+All!#REF!,0))</f>
        <v>0</v>
      </c>
      <c r="AI95" s="707">
        <f>IF(+All!$F281="LSU",+All!#REF!,IF(+All!$H281="LSU",+All!#REF!,0))</f>
        <v>0</v>
      </c>
      <c r="AJ95" s="706">
        <f>IF(+All!$F281="LSU",+All!#REF!,IF(+All!$H281="LSU",+All!#REF!,0))</f>
        <v>0</v>
      </c>
      <c r="AK95" s="707">
        <f>IF(+All!$F281="LSU",+All!#REF!,IF(+All!$H281="LSU",+All!#REF!,0))</f>
        <v>0</v>
      </c>
      <c r="AL95" s="81">
        <f>IF(+All!$F281="LSU",+All!V281,IF(+All!$H281="LSU",+All!V281,0))</f>
        <v>0</v>
      </c>
      <c r="AM95" s="82">
        <f>IF(+All!$F281="LSU",+All!W281,IF(+All!$H281="LSU",+All!W281,0))</f>
        <v>0</v>
      </c>
      <c r="AN95" s="81">
        <f>IF(+All!$F281="LSU",+All!X281,IF(+All!$H281="LSU",+All!X281,0))</f>
        <v>0</v>
      </c>
      <c r="AO95" s="83">
        <f>IF(+All!$F281="LSU",+All!Y281,IF(+All!$H281="LSU",+All!Y281,0))</f>
        <v>0</v>
      </c>
      <c r="AP95" s="84">
        <f>IF(+All!$F281="LSU",+All!Z281,IF(+All!$H281="LSU",+All!Z281,0))</f>
        <v>0</v>
      </c>
      <c r="AQ95" s="480">
        <f>IF(+All!$F281="LSU",+All!#REF!,IF(+All!$H281="LSU",+All!#REF!,0))</f>
        <v>0</v>
      </c>
      <c r="AR95" s="482">
        <f>IF(+All!$F281="LSU",+All!#REF!,IF(+All!$H281="LSU",+All!#REF!,0))</f>
        <v>0</v>
      </c>
      <c r="AS95" s="483">
        <f>IF(+All!$F281="LSU",+All!#REF!,IF(+All!$H281="LSU",+All!#REF!,0))</f>
        <v>0</v>
      </c>
      <c r="AT95" s="483">
        <f>IF(+All!$F281="LSU",+All!#REF!,IF(+All!$H281="LSU",+All!#REF!,0))</f>
        <v>0</v>
      </c>
      <c r="AU95" s="482">
        <f>IF(+All!$F281="LSU",+All!#REF!,IF(+All!$H281="LSU",+All!#REF!,0))</f>
        <v>0</v>
      </c>
      <c r="AV95" s="483">
        <f>IF(+All!$F281="LSU",+All!#REF!,IF(+All!$H281="LSU",+All!#REF!,0))</f>
        <v>0</v>
      </c>
      <c r="AW95" s="484">
        <f>IF(+All!$F281="LSU",+All!#REF!,IF(+All!$H281="LSU",+All!#REF!,0))</f>
        <v>0</v>
      </c>
      <c r="AX95" s="483">
        <f>IF(+All!$F281="LSU",+All!#REF!,IF(+All!$H281="LSU",+All!#REF!,0))</f>
        <v>0</v>
      </c>
      <c r="AY95" s="88">
        <f>IF(+All!$F281="LSU",+All!#REF!,IF(+All!$H281="LSU",+All!#REF!,0))</f>
        <v>0</v>
      </c>
      <c r="AZ95" s="89">
        <f>IF(+All!$F281="LSU",+All!#REF!,IF(+All!$H281="LSU",+All!#REF!,0))</f>
        <v>0</v>
      </c>
      <c r="BA95" s="90">
        <f>IF(+All!$F281="LSU",+All!#REF!,IF(+All!$H281="LSU",+All!#REF!,0))</f>
        <v>0</v>
      </c>
      <c r="BB95" s="90">
        <f>IF(+All!$F281="LSU",+All!#REF!,IF(+All!$H281="LSU",+All!#REF!,0))</f>
        <v>0</v>
      </c>
      <c r="BC95" s="91">
        <f>IF(+All!$F281="LSU",+All!#REF!,IF(+All!$H281="LSU",+All!#REF!,0))</f>
        <v>0</v>
      </c>
      <c r="BD95" s="482">
        <f>IF(+All!$F281="LSU",+All!#REF!,IF(+All!$H281="LSU",+All!#REF!,0))</f>
        <v>0</v>
      </c>
      <c r="BE95" s="483">
        <f>IF(+All!$F281="LSU",+All!#REF!,IF(+All!$H281="LSU",+All!#REF!,0))</f>
        <v>0</v>
      </c>
      <c r="BF95" s="483">
        <f>IF(+All!$F281="LSU",+All!#REF!,IF(+All!$H281="LSU",+All!#REF!,0))</f>
        <v>0</v>
      </c>
      <c r="BG95" s="482">
        <f>IF(+All!$F281="LSU",+All!#REF!,IF(+All!$H281="LSU",+All!#REF!,0))</f>
        <v>0</v>
      </c>
      <c r="BH95" s="483">
        <f>IF(+All!$F281="LSU",+All!#REF!,IF(+All!$H281="LSU",+All!#REF!,0))</f>
        <v>0</v>
      </c>
      <c r="BI95" s="484">
        <f>IF(+All!$F281="LSU",+All!#REF!,IF(+All!$H281="LSU",+All!#REF!,0))</f>
        <v>0</v>
      </c>
      <c r="BJ95" s="92">
        <f>IF(+All!$F281="LSU",+All!#REF!,IF(+All!$H281="LSU",+All!#REF!,0))</f>
        <v>0</v>
      </c>
      <c r="BK95" s="93">
        <f>IF(+All!$F281="LSU",+All!#REF!,IF(+All!$H281="LSU",+All!#REF!,0))</f>
        <v>0</v>
      </c>
    </row>
    <row r="96" spans="1:63" x14ac:dyDescent="0.8">
      <c r="A96" s="70">
        <f>IF(+All!$F606="LSU",+All!A606,IF(+All!$H606="LSU",+All!A606,0))</f>
        <v>8</v>
      </c>
      <c r="B96" s="480" t="str">
        <f>IF(+All!$F606="LSU",+All!B606,IF(+All!$H606="LSU",+All!B606,0))</f>
        <v>Sat</v>
      </c>
      <c r="C96" s="72">
        <f>IF(+All!$F606="LSU",+All!C606,IF(+All!$H606="LSU",+All!C606,0))</f>
        <v>44492</v>
      </c>
      <c r="D96" s="73">
        <f>IF(+All!$F606="LSU",+All!D606,IF(+All!$H606="LSU",+All!D606,0))</f>
        <v>0.64583333333333337</v>
      </c>
      <c r="E96" s="707" t="str">
        <f>IF(+All!$F606="LSU",+All!E606,IF(+All!$H606="LSU",+All!E606,0))</f>
        <v>CBS</v>
      </c>
      <c r="F96" s="75" t="str">
        <f>IF(+All!$F606="LSU",+All!F606,IF(+All!$H606="LSU",+All!F606,0))</f>
        <v>LSU</v>
      </c>
      <c r="G96" s="76" t="str">
        <f>IF(+All!$F606="LSU",+All!G606,IF(+All!$H606="LSU",+All!G606,0))</f>
        <v>SEC</v>
      </c>
      <c r="H96" s="75" t="str">
        <f>IF(+All!$F606="LSU",+All!H606,IF(+All!$H606="LSU",+All!H606,0))</f>
        <v>Mississippi</v>
      </c>
      <c r="I96" s="76" t="str">
        <f>IF(+All!$F606="LSU",+All!I606,IF(+All!$H606="LSU",+All!I606,0))</f>
        <v>SEC</v>
      </c>
      <c r="J96" s="706" t="str">
        <f>IF(+All!$F606="LSU",+All!J606,IF(+All!$H606="LSU",+All!J606,0))</f>
        <v>Mississippi</v>
      </c>
      <c r="K96" s="707" t="str">
        <f>IF(+All!$F606="LSU",+All!K606,IF(+All!$H606="LSU",+All!K606,0))</f>
        <v>LSU</v>
      </c>
      <c r="L96" s="78">
        <f>IF(+All!$F606="LSU",+All!L606,IF(+All!$H606="LSU",+All!L606,0))</f>
        <v>9.5</v>
      </c>
      <c r="M96" s="79">
        <f>IF(+All!$F606="LSU",+All!M606,IF(+All!$H606="LSU",+All!M606,0))</f>
        <v>76</v>
      </c>
      <c r="N96" s="706" t="str">
        <f>IF(+All!$F606="LSU",+All!N606,IF(+All!$H606="LSU",+All!N606,0))</f>
        <v>Mississippi</v>
      </c>
      <c r="O96" s="708">
        <f>IF(+All!$F606="LSU",+All!O606,IF(+All!$H606="LSU",+All!O606,0))</f>
        <v>31</v>
      </c>
      <c r="P96" s="708" t="str">
        <f>IF(+All!$F606="LSU",+All!P606,IF(+All!$H606="LSU",+All!P606,0))</f>
        <v>LSU</v>
      </c>
      <c r="Q96" s="707">
        <f>IF(+All!$F606="LSU",+All!Q606,IF(+All!$H606="LSU",+All!Q606,0))</f>
        <v>17</v>
      </c>
      <c r="R96" s="706" t="str">
        <f>IF(+All!$F606="LSU",+All!R606,IF(+All!$H606="LSU",+All!R606,0))</f>
        <v>Mississippi</v>
      </c>
      <c r="S96" s="708" t="str">
        <f>IF(+All!$F606="LSU",+All!S606,IF(+All!$H606="LSU",+All!S606,0))</f>
        <v>LSU</v>
      </c>
      <c r="T96" s="706" t="str">
        <f>IF(+All!$F606="LSU",+All!T606,IF(+All!$H606="LSU",+All!T606,0))</f>
        <v>Mississippi</v>
      </c>
      <c r="U96" s="707" t="str">
        <f>IF(+All!$F606="LSU",+All!U606,IF(+All!$H606="LSU",+All!U606,0))</f>
        <v>W</v>
      </c>
      <c r="V96" s="706" t="e">
        <f>IF(+All!#REF!="LSU",+All!#REF!,IF(+All!#REF!="LSU",+All!#REF!,0))</f>
        <v>#REF!</v>
      </c>
      <c r="W96" s="707" t="e">
        <f>IF(+All!#REF!="LSU",+All!#REF!,IF(+All!#REF!="LSU",+All!#REF!,0))</f>
        <v>#REF!</v>
      </c>
      <c r="X96" s="706" t="e">
        <f>IF(+All!#REF!="LSU",+All!#REF!,IF(+All!#REF!="LSU",+All!#REF!,0))</f>
        <v>#REF!</v>
      </c>
      <c r="Y96" s="707" t="e">
        <f>IF(+All!#REF!="LSU",+All!#REF!,IF(+All!#REF!="LSU",+All!#REF!,0))</f>
        <v>#REF!</v>
      </c>
      <c r="Z96" s="706" t="e">
        <f>IF(+All!#REF!="LSU",+All!#REF!,IF(+All!#REF!="LSU",+All!#REF!,0))</f>
        <v>#REF!</v>
      </c>
      <c r="AA96" s="707" t="e">
        <f>IF(+All!#REF!="LSU",+All!#REF!,IF(+All!#REF!="LSU",+All!#REF!,0))</f>
        <v>#REF!</v>
      </c>
      <c r="AB96" s="706" t="e">
        <f>IF(+All!#REF!="LSU",+All!#REF!,IF(+All!#REF!="LSU",+All!#REF!,0))</f>
        <v>#REF!</v>
      </c>
      <c r="AC96" s="707" t="e">
        <f>IF(+All!#REF!="LSU",+All!#REF!,IF(+All!#REF!="LSU",+All!#REF!,0))</f>
        <v>#REF!</v>
      </c>
      <c r="AD96" s="706" t="e">
        <f>IF(+All!#REF!="LSU",+All!#REF!,IF(+All!#REF!="LSU",+All!#REF!,0))</f>
        <v>#REF!</v>
      </c>
      <c r="AE96" s="707" t="e">
        <f>IF(+All!#REF!="LSU",+All!#REF!,IF(+All!#REF!="LSU",+All!#REF!,0))</f>
        <v>#REF!</v>
      </c>
      <c r="AF96" s="706" t="e">
        <f>IF(+All!#REF!="LSU",+All!#REF!,IF(+All!#REF!="LSU",+All!#REF!,0))</f>
        <v>#REF!</v>
      </c>
      <c r="AG96" s="707" t="e">
        <f>IF(+All!#REF!="LSU",+All!#REF!,IF(+All!#REF!="LSU",+All!#REF!,0))</f>
        <v>#REF!</v>
      </c>
      <c r="AH96" s="706" t="e">
        <f>IF(+All!#REF!="LSU",+All!#REF!,IF(+All!#REF!="LSU",+All!#REF!,0))</f>
        <v>#REF!</v>
      </c>
      <c r="AI96" s="707" t="e">
        <f>IF(+All!#REF!="LSU",+All!#REF!,IF(+All!#REF!="LSU",+All!#REF!,0))</f>
        <v>#REF!</v>
      </c>
      <c r="AJ96" s="706" t="e">
        <f>IF(+All!#REF!="LSU",+All!#REF!,IF(+All!#REF!="LSU",+All!#REF!,0))</f>
        <v>#REF!</v>
      </c>
      <c r="AK96" s="707" t="e">
        <f>IF(+All!#REF!="LSU",+All!#REF!,IF(+All!#REF!="LSU",+All!#REF!,0))</f>
        <v>#REF!</v>
      </c>
      <c r="AL96" s="81" t="e">
        <f>IF(+All!#REF!="LSU",+All!#REF!,IF(+All!#REF!="LSU",+All!#REF!,0))</f>
        <v>#REF!</v>
      </c>
      <c r="AM96" s="82" t="e">
        <f>IF(+All!#REF!="LSU",+All!#REF!,IF(+All!#REF!="LSU",+All!#REF!,0))</f>
        <v>#REF!</v>
      </c>
      <c r="AN96" s="81" t="e">
        <f>IF(+All!#REF!="LSU",+All!#REF!,IF(+All!#REF!="LSU",+All!#REF!,0))</f>
        <v>#REF!</v>
      </c>
      <c r="AO96" s="83" t="e">
        <f>IF(+All!#REF!="LSU",+All!#REF!,IF(+All!#REF!="LSU",+All!#REF!,0))</f>
        <v>#REF!</v>
      </c>
      <c r="AP96" s="84" t="e">
        <f>IF(+All!#REF!="LSU",+All!#REF!,IF(+All!#REF!="LSU",+All!#REF!,0))</f>
        <v>#REF!</v>
      </c>
      <c r="AQ96" s="480" t="e">
        <f>IF(+All!#REF!="LSU",+All!#REF!,IF(+All!#REF!="LSU",+All!#REF!,0))</f>
        <v>#REF!</v>
      </c>
      <c r="AR96" s="482" t="e">
        <f>IF(+All!#REF!="LSU",+All!#REF!,IF(+All!#REF!="LSU",+All!#REF!,0))</f>
        <v>#REF!</v>
      </c>
      <c r="AS96" s="483" t="e">
        <f>IF(+All!#REF!="LSU",+All!#REF!,IF(+All!#REF!="LSU",+All!#REF!,0))</f>
        <v>#REF!</v>
      </c>
      <c r="AT96" s="483" t="e">
        <f>IF(+All!#REF!="LSU",+All!#REF!,IF(+All!#REF!="LSU",+All!#REF!,0))</f>
        <v>#REF!</v>
      </c>
      <c r="AU96" s="482" t="e">
        <f>IF(+All!#REF!="LSU",+All!#REF!,IF(+All!#REF!="LSU",+All!#REF!,0))</f>
        <v>#REF!</v>
      </c>
      <c r="AV96" s="483" t="e">
        <f>IF(+All!#REF!="LSU",+All!#REF!,IF(+All!#REF!="LSU",+All!#REF!,0))</f>
        <v>#REF!</v>
      </c>
      <c r="AW96" s="484" t="e">
        <f>IF(+All!#REF!="LSU",+All!#REF!,IF(+All!#REF!="LSU",+All!#REF!,0))</f>
        <v>#REF!</v>
      </c>
      <c r="AX96" s="483" t="e">
        <f>IF(+All!#REF!="LSU",+All!#REF!,IF(+All!#REF!="LSU",+All!#REF!,0))</f>
        <v>#REF!</v>
      </c>
      <c r="AY96" s="88" t="e">
        <f>IF(+All!#REF!="LSU",+All!#REF!,IF(+All!#REF!="LSU",+All!#REF!,0))</f>
        <v>#REF!</v>
      </c>
      <c r="AZ96" s="89" t="e">
        <f>IF(+All!#REF!="LSU",+All!#REF!,IF(+All!#REF!="LSU",+All!#REF!,0))</f>
        <v>#REF!</v>
      </c>
      <c r="BA96" s="90" t="e">
        <f>IF(+All!#REF!="LSU",+All!#REF!,IF(+All!#REF!="LSU",+All!#REF!,0))</f>
        <v>#REF!</v>
      </c>
      <c r="BB96" s="90" t="e">
        <f>IF(+All!#REF!="LSU",+All!#REF!,IF(+All!#REF!="LSU",+All!#REF!,0))</f>
        <v>#REF!</v>
      </c>
      <c r="BC96" s="91" t="e">
        <f>IF(+All!#REF!="LSU",+All!#REF!,IF(+All!#REF!="LSU",+All!#REF!,0))</f>
        <v>#REF!</v>
      </c>
      <c r="BD96" s="482" t="e">
        <f>IF(+All!#REF!="LSU",+All!#REF!,IF(+All!#REF!="LSU",+All!#REF!,0))</f>
        <v>#REF!</v>
      </c>
      <c r="BE96" s="483" t="e">
        <f>IF(+All!#REF!="LSU",+All!#REF!,IF(+All!#REF!="LSU",+All!#REF!,0))</f>
        <v>#REF!</v>
      </c>
      <c r="BF96" s="483" t="e">
        <f>IF(+All!#REF!="LSU",+All!#REF!,IF(+All!#REF!="LSU",+All!#REF!,0))</f>
        <v>#REF!</v>
      </c>
      <c r="BG96" s="482" t="e">
        <f>IF(+All!#REF!="LSU",+All!#REF!,IF(+All!#REF!="LSU",+All!#REF!,0))</f>
        <v>#REF!</v>
      </c>
      <c r="BH96" s="483" t="e">
        <f>IF(+All!#REF!="LSU",+All!#REF!,IF(+All!#REF!="LSU",+All!#REF!,0))</f>
        <v>#REF!</v>
      </c>
      <c r="BI96" s="484" t="e">
        <f>IF(+All!#REF!="LSU",+All!#REF!,IF(+All!#REF!="LSU",+All!#REF!,0))</f>
        <v>#REF!</v>
      </c>
      <c r="BJ96" s="92" t="e">
        <f>IF(+All!#REF!="LSU",+All!#REF!,IF(+All!#REF!="LSU",+All!#REF!,0))</f>
        <v>#REF!</v>
      </c>
      <c r="BK96" s="93" t="e">
        <f>IF(+All!#REF!="LSU",+All!#REF!,IF(+All!#REF!="LSU",+All!#REF!,0))</f>
        <v>#REF!</v>
      </c>
    </row>
    <row r="97" spans="1:63" x14ac:dyDescent="0.8">
      <c r="A97" s="70">
        <f>IF(+All!$F695="LSU",+All!A695,IF(+All!$H695="LSU",+All!A695,0))</f>
        <v>9</v>
      </c>
      <c r="B97" s="480" t="str">
        <f>IF(+All!$F695="LSU",+All!B695,IF(+All!$H695="LSU",+All!B695,0))</f>
        <v>Sat</v>
      </c>
      <c r="C97" s="72">
        <f>IF(+All!$F695="LSU",+All!C695,IF(+All!$H695="LSU",+All!C695,0))</f>
        <v>44499</v>
      </c>
      <c r="D97" s="73">
        <f>IF(+All!$F695="LSU",+All!D695,IF(+All!$H695="LSU",+All!D695,0))</f>
        <v>0</v>
      </c>
      <c r="E97" s="707">
        <f>IF(+All!$F695="LSU",+All!E695,IF(+All!$H695="LSU",+All!E695,0))</f>
        <v>0</v>
      </c>
      <c r="F97" s="75" t="str">
        <f>IF(+All!$F695="LSU",+All!F695,IF(+All!$H695="LSU",+All!F695,0))</f>
        <v>LSU</v>
      </c>
      <c r="G97" s="76" t="str">
        <f>IF(+All!$F695="LSU",+All!G695,IF(+All!$H695="LSU",+All!G695,0))</f>
        <v>SEC</v>
      </c>
      <c r="H97" s="75" t="str">
        <f>IF(+All!$F695="LSU",+All!H695,IF(+All!$H695="LSU",+All!H695,0))</f>
        <v>Open</v>
      </c>
      <c r="I97" s="76" t="str">
        <f>IF(+All!$F695="LSU",+All!I695,IF(+All!$H695="LSU",+All!I695,0))</f>
        <v>ZZZ</v>
      </c>
      <c r="J97" s="706">
        <f>IF(+All!$F695="LSU",+All!J695,IF(+All!$H695="LSU",+All!J695,0))</f>
        <v>0</v>
      </c>
      <c r="K97" s="707" t="str">
        <f>IF(+All!$F695="LSU",+All!K695,IF(+All!$H695="LSU",+All!K695,0))</f>
        <v>LSU</v>
      </c>
      <c r="L97" s="78">
        <f>IF(+All!$F695="LSU",+All!L695,IF(+All!$H695="LSU",+All!L695,0))</f>
        <v>0</v>
      </c>
      <c r="M97" s="79">
        <f>IF(+All!$F695="LSU",+All!M695,IF(+All!$H695="LSU",+All!M695,0))</f>
        <v>0</v>
      </c>
      <c r="N97" s="706">
        <f>IF(+All!$F695="LSU",+All!N695,IF(+All!$H695="LSU",+All!N695,0))</f>
        <v>0</v>
      </c>
      <c r="O97" s="708">
        <f>IF(+All!$F695="LSU",+All!O695,IF(+All!$H695="LSU",+All!O695,0))</f>
        <v>0</v>
      </c>
      <c r="P97" s="708">
        <f>IF(+All!$F695="LSU",+All!P695,IF(+All!$H695="LSU",+All!P695,0))</f>
        <v>0</v>
      </c>
      <c r="Q97" s="707">
        <f>IF(+All!$F695="LSU",+All!Q695,IF(+All!$H695="LSU",+All!Q695,0))</f>
        <v>0</v>
      </c>
      <c r="R97" s="706">
        <f>IF(+All!$F695="LSU",+All!R695,IF(+All!$H695="LSU",+All!R695,0))</f>
        <v>0</v>
      </c>
      <c r="S97" s="708">
        <f>IF(+All!$F695="LSU",+All!S695,IF(+All!$H695="LSU",+All!S695,0))</f>
        <v>0</v>
      </c>
      <c r="T97" s="706">
        <f>IF(+All!$F695="LSU",+All!T695,IF(+All!$H695="LSU",+All!T695,0))</f>
        <v>0</v>
      </c>
      <c r="U97" s="707">
        <f>IF(+All!$F695="LSU",+All!U695,IF(+All!$H695="LSU",+All!U695,0))</f>
        <v>0</v>
      </c>
      <c r="V97" s="706">
        <f>IF(+All!$F331="LSU",+All!#REF!,IF(+All!$H331="LSU",+All!#REF!,0))</f>
        <v>0</v>
      </c>
      <c r="W97" s="707">
        <f>IF(+All!$F331="LSU",+All!#REF!,IF(+All!$H331="LSU",+All!#REF!,0))</f>
        <v>0</v>
      </c>
      <c r="X97" s="706">
        <f>IF(+All!$F331="LSU",+All!#REF!,IF(+All!$H331="LSU",+All!#REF!,0))</f>
        <v>0</v>
      </c>
      <c r="Y97" s="707">
        <f>IF(+All!$F331="LSU",+All!#REF!,IF(+All!$H331="LSU",+All!#REF!,0))</f>
        <v>0</v>
      </c>
      <c r="Z97" s="706">
        <f>IF(+All!$F331="LSU",+All!#REF!,IF(+All!$H331="LSU",+All!#REF!,0))</f>
        <v>0</v>
      </c>
      <c r="AA97" s="707">
        <f>IF(+All!$F331="LSU",+All!#REF!,IF(+All!$H331="LSU",+All!#REF!,0))</f>
        <v>0</v>
      </c>
      <c r="AB97" s="706">
        <f>IF(+All!$F331="LSU",+All!#REF!,IF(+All!$H331="LSU",+All!#REF!,0))</f>
        <v>0</v>
      </c>
      <c r="AC97" s="707">
        <f>IF(+All!$F331="LSU",+All!#REF!,IF(+All!$H331="LSU",+All!#REF!,0))</f>
        <v>0</v>
      </c>
      <c r="AD97" s="706">
        <f>IF(+All!$F331="LSU",+All!#REF!,IF(+All!$H331="LSU",+All!#REF!,0))</f>
        <v>0</v>
      </c>
      <c r="AE97" s="707">
        <f>IF(+All!$F331="LSU",+All!#REF!,IF(+All!$H331="LSU",+All!#REF!,0))</f>
        <v>0</v>
      </c>
      <c r="AF97" s="706">
        <f>IF(+All!$F331="LSU",+All!#REF!,IF(+All!$H331="LSU",+All!#REF!,0))</f>
        <v>0</v>
      </c>
      <c r="AG97" s="707">
        <f>IF(+All!$F331="LSU",+All!#REF!,IF(+All!$H331="LSU",+All!#REF!,0))</f>
        <v>0</v>
      </c>
      <c r="AH97" s="706">
        <f>IF(+All!$F331="LSU",+All!#REF!,IF(+All!$H331="LSU",+All!#REF!,0))</f>
        <v>0</v>
      </c>
      <c r="AI97" s="707">
        <f>IF(+All!$F331="LSU",+All!#REF!,IF(+All!$H331="LSU",+All!#REF!,0))</f>
        <v>0</v>
      </c>
      <c r="AJ97" s="706">
        <f>IF(+All!$F331="LSU",+All!#REF!,IF(+All!$H331="LSU",+All!#REF!,0))</f>
        <v>0</v>
      </c>
      <c r="AK97" s="707">
        <f>IF(+All!$F331="LSU",+All!#REF!,IF(+All!$H331="LSU",+All!#REF!,0))</f>
        <v>0</v>
      </c>
      <c r="AL97" s="81">
        <f>IF(+All!$F331="LSU",+All!V331,IF(+All!$H331="LSU",+All!V331,0))</f>
        <v>0</v>
      </c>
      <c r="AM97" s="82">
        <f>IF(+All!$F331="LSU",+All!W331,IF(+All!$H331="LSU",+All!W331,0))</f>
        <v>0</v>
      </c>
      <c r="AN97" s="81">
        <f>IF(+All!$F331="LSU",+All!X331,IF(+All!$H331="LSU",+All!X331,0))</f>
        <v>0</v>
      </c>
      <c r="AO97" s="83">
        <f>IF(+All!$F331="LSU",+All!Y331,IF(+All!$H331="LSU",+All!Y331,0))</f>
        <v>0</v>
      </c>
      <c r="AP97" s="84">
        <f>IF(+All!$F331="LSU",+All!Z331,IF(+All!$H331="LSU",+All!Z331,0))</f>
        <v>0</v>
      </c>
      <c r="AQ97" s="480">
        <f>IF(+All!$F331="LSU",+All!#REF!,IF(+All!$H331="LSU",+All!#REF!,0))</f>
        <v>0</v>
      </c>
      <c r="AR97" s="482">
        <f>IF(+All!$F331="LSU",+All!#REF!,IF(+All!$H331="LSU",+All!#REF!,0))</f>
        <v>0</v>
      </c>
      <c r="AS97" s="483">
        <f>IF(+All!$F331="LSU",+All!#REF!,IF(+All!$H331="LSU",+All!#REF!,0))</f>
        <v>0</v>
      </c>
      <c r="AT97" s="483">
        <f>IF(+All!$F331="LSU",+All!#REF!,IF(+All!$H331="LSU",+All!#REF!,0))</f>
        <v>0</v>
      </c>
      <c r="AU97" s="482">
        <f>IF(+All!$F331="LSU",+All!#REF!,IF(+All!$H331="LSU",+All!#REF!,0))</f>
        <v>0</v>
      </c>
      <c r="AV97" s="483">
        <f>IF(+All!$F331="LSU",+All!#REF!,IF(+All!$H331="LSU",+All!#REF!,0))</f>
        <v>0</v>
      </c>
      <c r="AW97" s="484">
        <f>IF(+All!$F331="LSU",+All!#REF!,IF(+All!$H331="LSU",+All!#REF!,0))</f>
        <v>0</v>
      </c>
      <c r="AX97" s="483">
        <f>IF(+All!$F331="LSU",+All!#REF!,IF(+All!$H331="LSU",+All!#REF!,0))</f>
        <v>0</v>
      </c>
      <c r="AY97" s="88">
        <f>IF(+All!$F331="LSU",+All!#REF!,IF(+All!$H331="LSU",+All!#REF!,0))</f>
        <v>0</v>
      </c>
      <c r="AZ97" s="89">
        <f>IF(+All!$F331="LSU",+All!#REF!,IF(+All!$H331="LSU",+All!#REF!,0))</f>
        <v>0</v>
      </c>
      <c r="BA97" s="90">
        <f>IF(+All!$F331="LSU",+All!#REF!,IF(+All!$H331="LSU",+All!#REF!,0))</f>
        <v>0</v>
      </c>
      <c r="BB97" s="90">
        <f>IF(+All!$F331="LSU",+All!#REF!,IF(+All!$H331="LSU",+All!#REF!,0))</f>
        <v>0</v>
      </c>
      <c r="BC97" s="91">
        <f>IF(+All!$F331="LSU",+All!#REF!,IF(+All!$H331="LSU",+All!#REF!,0))</f>
        <v>0</v>
      </c>
      <c r="BD97" s="482">
        <f>IF(+All!$F331="LSU",+All!#REF!,IF(+All!$H331="LSU",+All!#REF!,0))</f>
        <v>0</v>
      </c>
      <c r="BE97" s="483">
        <f>IF(+All!$F331="LSU",+All!#REF!,IF(+All!$H331="LSU",+All!#REF!,0))</f>
        <v>0</v>
      </c>
      <c r="BF97" s="483">
        <f>IF(+All!$F331="LSU",+All!#REF!,IF(+All!$H331="LSU",+All!#REF!,0))</f>
        <v>0</v>
      </c>
      <c r="BG97" s="482">
        <f>IF(+All!$F331="LSU",+All!#REF!,IF(+All!$H331="LSU",+All!#REF!,0))</f>
        <v>0</v>
      </c>
      <c r="BH97" s="483">
        <f>IF(+All!$F331="LSU",+All!#REF!,IF(+All!$H331="LSU",+All!#REF!,0))</f>
        <v>0</v>
      </c>
      <c r="BI97" s="484">
        <f>IF(+All!$F331="LSU",+All!#REF!,IF(+All!$H331="LSU",+All!#REF!,0))</f>
        <v>0</v>
      </c>
      <c r="BJ97" s="92">
        <f>IF(+All!$F331="LSU",+All!#REF!,IF(+All!$H331="LSU",+All!#REF!,0))</f>
        <v>0</v>
      </c>
      <c r="BK97" s="93">
        <f>IF(+All!$F331="LSU",+All!#REF!,IF(+All!$H331="LSU",+All!#REF!,0))</f>
        <v>0</v>
      </c>
    </row>
    <row r="98" spans="1:63" x14ac:dyDescent="0.8">
      <c r="A98" s="70">
        <f>IF(+All!$F762="LSU",+All!A762,IF(+All!$H762="LSU",+All!A762,0))</f>
        <v>10</v>
      </c>
      <c r="B98" s="480" t="str">
        <f>IF(+All!$F762="LSU",+All!B762,IF(+All!$H762="LSU",+All!B762,0))</f>
        <v>Sat</v>
      </c>
      <c r="C98" s="72">
        <f>IF(+All!$F762="LSU",+All!C762,IF(+All!$H762="LSU",+All!C762,0))</f>
        <v>44506</v>
      </c>
      <c r="D98" s="73">
        <f>IF(+All!$F762="LSU",+All!D762,IF(+All!$H762="LSU",+All!D762,0))</f>
        <v>0.79166666666666663</v>
      </c>
      <c r="E98" s="707" t="str">
        <f>IF(+All!$F762="LSU",+All!E762,IF(+All!$H762="LSU",+All!E762,0))</f>
        <v>ESPN</v>
      </c>
      <c r="F98" s="75" t="str">
        <f>IF(+All!$F762="LSU",+All!F762,IF(+All!$H762="LSU",+All!F762,0))</f>
        <v>LSU</v>
      </c>
      <c r="G98" s="76" t="str">
        <f>IF(+All!$F762="LSU",+All!G762,IF(+All!$H762="LSU",+All!G762,0))</f>
        <v>SEC</v>
      </c>
      <c r="H98" s="75" t="str">
        <f>IF(+All!$F762="LSU",+All!H762,IF(+All!$H762="LSU",+All!H762,0))</f>
        <v>Alabama</v>
      </c>
      <c r="I98" s="76" t="str">
        <f>IF(+All!$F762="LSU",+All!I762,IF(+All!$H762="LSU",+All!I762,0))</f>
        <v>SEC</v>
      </c>
      <c r="J98" s="706" t="str">
        <f>IF(+All!$F762="LSU",+All!J762,IF(+All!$H762="LSU",+All!J762,0))</f>
        <v>Alabama</v>
      </c>
      <c r="K98" s="707" t="str">
        <f>IF(+All!$F762="LSU",+All!K762,IF(+All!$H762="LSU",+All!K762,0))</f>
        <v>LSU</v>
      </c>
      <c r="L98" s="78">
        <f>IF(+All!$F762="LSU",+All!L762,IF(+All!$H762="LSU",+All!L762,0))</f>
        <v>28.5</v>
      </c>
      <c r="M98" s="79">
        <f>IF(+All!$F762="LSU",+All!M762,IF(+All!$H762="LSU",+All!M762,0))</f>
        <v>56</v>
      </c>
      <c r="N98" s="706" t="str">
        <f>IF(+All!$F762="LSU",+All!N762,IF(+All!$H762="LSU",+All!N762,0))</f>
        <v>Alabama</v>
      </c>
      <c r="O98" s="708">
        <f>IF(+All!$F762="LSU",+All!O762,IF(+All!$H762="LSU",+All!O762,0))</f>
        <v>20</v>
      </c>
      <c r="P98" s="708" t="str">
        <f>IF(+All!$F762="LSU",+All!P762,IF(+All!$H762="LSU",+All!P762,0))</f>
        <v>LSU</v>
      </c>
      <c r="Q98" s="707">
        <f>IF(+All!$F762="LSU",+All!Q762,IF(+All!$H762="LSU",+All!Q762,0))</f>
        <v>14</v>
      </c>
      <c r="R98" s="706" t="str">
        <f>IF(+All!$F762="LSU",+All!R762,IF(+All!$H762="LSU",+All!R762,0))</f>
        <v>LSU</v>
      </c>
      <c r="S98" s="708" t="str">
        <f>IF(+All!$F762="LSU",+All!S762,IF(+All!$H762="LSU",+All!S762,0))</f>
        <v>Alabama</v>
      </c>
      <c r="T98" s="706" t="str">
        <f>IF(+All!$F762="LSU",+All!T762,IF(+All!$H762="LSU",+All!T762,0))</f>
        <v>LSU</v>
      </c>
      <c r="U98" s="707" t="str">
        <f>IF(+All!$F762="LSU",+All!U762,IF(+All!$H762="LSU",+All!U762,0))</f>
        <v>W</v>
      </c>
      <c r="V98" s="706">
        <f>IF(+All!$F412="LSU",+All!#REF!,IF(+All!$H412="LSU",+All!#REF!,0))</f>
        <v>0</v>
      </c>
      <c r="W98" s="707">
        <f>IF(+All!$F412="LSU",+All!#REF!,IF(+All!$H412="LSU",+All!#REF!,0))</f>
        <v>0</v>
      </c>
      <c r="X98" s="706">
        <f>IF(+All!$F412="LSU",+All!#REF!,IF(+All!$H412="LSU",+All!#REF!,0))</f>
        <v>0</v>
      </c>
      <c r="Y98" s="707">
        <f>IF(+All!$F412="LSU",+All!#REF!,IF(+All!$H412="LSU",+All!#REF!,0))</f>
        <v>0</v>
      </c>
      <c r="Z98" s="706">
        <f>IF(+All!$F412="LSU",+All!#REF!,IF(+All!$H412="LSU",+All!#REF!,0))</f>
        <v>0</v>
      </c>
      <c r="AA98" s="707">
        <f>IF(+All!$F412="LSU",+All!#REF!,IF(+All!$H412="LSU",+All!#REF!,0))</f>
        <v>0</v>
      </c>
      <c r="AB98" s="706">
        <f>IF(+All!$F412="LSU",+All!#REF!,IF(+All!$H412="LSU",+All!#REF!,0))</f>
        <v>0</v>
      </c>
      <c r="AC98" s="707">
        <f>IF(+All!$F412="LSU",+All!#REF!,IF(+All!$H412="LSU",+All!#REF!,0))</f>
        <v>0</v>
      </c>
      <c r="AD98" s="706">
        <f>IF(+All!$F412="LSU",+All!#REF!,IF(+All!$H412="LSU",+All!#REF!,0))</f>
        <v>0</v>
      </c>
      <c r="AE98" s="707">
        <f>IF(+All!$F412="LSU",+All!#REF!,IF(+All!$H412="LSU",+All!#REF!,0))</f>
        <v>0</v>
      </c>
      <c r="AF98" s="706">
        <f>IF(+All!$F412="LSU",+All!#REF!,IF(+All!$H412="LSU",+All!#REF!,0))</f>
        <v>0</v>
      </c>
      <c r="AG98" s="707">
        <f>IF(+All!$F412="LSU",+All!#REF!,IF(+All!$H412="LSU",+All!#REF!,0))</f>
        <v>0</v>
      </c>
      <c r="AH98" s="706">
        <f>IF(+All!$F412="LSU",+All!#REF!,IF(+All!$H412="LSU",+All!#REF!,0))</f>
        <v>0</v>
      </c>
      <c r="AI98" s="707">
        <f>IF(+All!$F412="LSU",+All!#REF!,IF(+All!$H412="LSU",+All!#REF!,0))</f>
        <v>0</v>
      </c>
      <c r="AJ98" s="706">
        <f>IF(+All!$F412="LSU",+All!#REF!,IF(+All!$H412="LSU",+All!#REF!,0))</f>
        <v>0</v>
      </c>
      <c r="AK98" s="707">
        <f>IF(+All!$F412="LSU",+All!#REF!,IF(+All!$H412="LSU",+All!#REF!,0))</f>
        <v>0</v>
      </c>
      <c r="AL98" s="81">
        <f>IF(+All!$F412="LSU",+All!V412,IF(+All!$H412="LSU",+All!V412,0))</f>
        <v>0</v>
      </c>
      <c r="AM98" s="82">
        <f>IF(+All!$F412="LSU",+All!W412,IF(+All!$H412="LSU",+All!W412,0))</f>
        <v>0</v>
      </c>
      <c r="AN98" s="81">
        <f>IF(+All!$F412="LSU",+All!X412,IF(+All!$H412="LSU",+All!X412,0))</f>
        <v>0</v>
      </c>
      <c r="AO98" s="83">
        <f>IF(+All!$F412="LSU",+All!Y412,IF(+All!$H412="LSU",+All!Y412,0))</f>
        <v>0</v>
      </c>
      <c r="AP98" s="84">
        <f>IF(+All!$F412="LSU",+All!Z412,IF(+All!$H412="LSU",+All!Z412,0))</f>
        <v>0</v>
      </c>
      <c r="AQ98" s="480">
        <f>IF(+All!$F412="LSU",+All!#REF!,IF(+All!$H412="LSU",+All!#REF!,0))</f>
        <v>0</v>
      </c>
      <c r="AR98" s="482">
        <f>IF(+All!$F412="LSU",+All!#REF!,IF(+All!$H412="LSU",+All!#REF!,0))</f>
        <v>0</v>
      </c>
      <c r="AS98" s="483">
        <f>IF(+All!$F412="LSU",+All!#REF!,IF(+All!$H412="LSU",+All!#REF!,0))</f>
        <v>0</v>
      </c>
      <c r="AT98" s="483">
        <f>IF(+All!$F412="LSU",+All!#REF!,IF(+All!$H412="LSU",+All!#REF!,0))</f>
        <v>0</v>
      </c>
      <c r="AU98" s="482">
        <f>IF(+All!$F412="LSU",+All!#REF!,IF(+All!$H412="LSU",+All!#REF!,0))</f>
        <v>0</v>
      </c>
      <c r="AV98" s="483">
        <f>IF(+All!$F412="LSU",+All!#REF!,IF(+All!$H412="LSU",+All!#REF!,0))</f>
        <v>0</v>
      </c>
      <c r="AW98" s="484">
        <f>IF(+All!$F412="LSU",+All!#REF!,IF(+All!$H412="LSU",+All!#REF!,0))</f>
        <v>0</v>
      </c>
      <c r="AX98" s="483">
        <f>IF(+All!$F412="LSU",+All!#REF!,IF(+All!$H412="LSU",+All!#REF!,0))</f>
        <v>0</v>
      </c>
      <c r="AY98" s="88">
        <f>IF(+All!$F412="LSU",+All!#REF!,IF(+All!$H412="LSU",+All!#REF!,0))</f>
        <v>0</v>
      </c>
      <c r="AZ98" s="89">
        <f>IF(+All!$F412="LSU",+All!#REF!,IF(+All!$H412="LSU",+All!#REF!,0))</f>
        <v>0</v>
      </c>
      <c r="BA98" s="90">
        <f>IF(+All!$F412="LSU",+All!#REF!,IF(+All!$H412="LSU",+All!#REF!,0))</f>
        <v>0</v>
      </c>
      <c r="BB98" s="90">
        <f>IF(+All!$F412="LSU",+All!#REF!,IF(+All!$H412="LSU",+All!#REF!,0))</f>
        <v>0</v>
      </c>
      <c r="BC98" s="91">
        <f>IF(+All!$F412="LSU",+All!#REF!,IF(+All!$H412="LSU",+All!#REF!,0))</f>
        <v>0</v>
      </c>
      <c r="BD98" s="482">
        <f>IF(+All!$F412="LSU",+All!#REF!,IF(+All!$H412="LSU",+All!#REF!,0))</f>
        <v>0</v>
      </c>
      <c r="BE98" s="483">
        <f>IF(+All!$F412="LSU",+All!#REF!,IF(+All!$H412="LSU",+All!#REF!,0))</f>
        <v>0</v>
      </c>
      <c r="BF98" s="483">
        <f>IF(+All!$F412="LSU",+All!#REF!,IF(+All!$H412="LSU",+All!#REF!,0))</f>
        <v>0</v>
      </c>
      <c r="BG98" s="482">
        <f>IF(+All!$F412="LSU",+All!#REF!,IF(+All!$H412="LSU",+All!#REF!,0))</f>
        <v>0</v>
      </c>
      <c r="BH98" s="483">
        <f>IF(+All!$F412="LSU",+All!#REF!,IF(+All!$H412="LSU",+All!#REF!,0))</f>
        <v>0</v>
      </c>
      <c r="BI98" s="484">
        <f>IF(+All!$F412="LSU",+All!#REF!,IF(+All!$H412="LSU",+All!#REF!,0))</f>
        <v>0</v>
      </c>
      <c r="BJ98" s="92">
        <f>IF(+All!$F412="LSU",+All!#REF!,IF(+All!$H412="LSU",+All!#REF!,0))</f>
        <v>0</v>
      </c>
      <c r="BK98" s="93">
        <f>IF(+All!$F412="LSU",+All!#REF!,IF(+All!$H412="LSU",+All!#REF!,0))</f>
        <v>0</v>
      </c>
    </row>
    <row r="99" spans="1:63" x14ac:dyDescent="0.8">
      <c r="A99" s="70">
        <f>IF(+All!$F838="LSU",+All!A838,IF(+All!$H838="LSU",+All!A838,0))</f>
        <v>11</v>
      </c>
      <c r="B99" s="480" t="str">
        <f>IF(+All!$F838="LSU",+All!B838,IF(+All!$H838="LSU",+All!B838,0))</f>
        <v>Sat</v>
      </c>
      <c r="C99" s="72">
        <f>IF(+All!$F838="LSU",+All!C838,IF(+All!$H838="LSU",+All!C838,0))</f>
        <v>44513</v>
      </c>
      <c r="D99" s="73">
        <f>IF(+All!$F838="LSU",+All!D838,IF(+All!$H838="LSU",+All!D838,0))</f>
        <v>0.8125</v>
      </c>
      <c r="E99" s="707" t="str">
        <f>IF(+All!$F838="LSU",+All!E838,IF(+All!$H838="LSU",+All!E838,0))</f>
        <v>SEC</v>
      </c>
      <c r="F99" s="75" t="str">
        <f>IF(+All!$F838="LSU",+All!F838,IF(+All!$H838="LSU",+All!F838,0))</f>
        <v>Arkansas</v>
      </c>
      <c r="G99" s="76" t="str">
        <f>IF(+All!$F838="LSU",+All!G838,IF(+All!$H838="LSU",+All!G838,0))</f>
        <v>SEC</v>
      </c>
      <c r="H99" s="75" t="str">
        <f>IF(+All!$F838="LSU",+All!H838,IF(+All!$H838="LSU",+All!H838,0))</f>
        <v>LSU</v>
      </c>
      <c r="I99" s="76" t="str">
        <f>IF(+All!$F838="LSU",+All!I838,IF(+All!$H838="LSU",+All!I838,0))</f>
        <v>SEC</v>
      </c>
      <c r="J99" s="706" t="str">
        <f>IF(+All!$F838="LSU",+All!J838,IF(+All!$H838="LSU",+All!J838,0))</f>
        <v>Arkansas</v>
      </c>
      <c r="K99" s="707" t="str">
        <f>IF(+All!$F838="LSU",+All!K838,IF(+All!$H838="LSU",+All!K838,0))</f>
        <v>LSU</v>
      </c>
      <c r="L99" s="78">
        <f>IF(+All!$F838="LSU",+All!L838,IF(+All!$H838="LSU",+All!L838,0))</f>
        <v>2.5</v>
      </c>
      <c r="M99" s="79">
        <f>IF(+All!$F838="LSU",+All!M838,IF(+All!$H838="LSU",+All!M838,0))</f>
        <v>59</v>
      </c>
      <c r="N99" s="706" t="str">
        <f>IF(+All!$F838="LSU",+All!N838,IF(+All!$H838="LSU",+All!N838,0))</f>
        <v>Arkansas</v>
      </c>
      <c r="O99" s="708">
        <f>IF(+All!$F838="LSU",+All!O838,IF(+All!$H838="LSU",+All!O838,0))</f>
        <v>16</v>
      </c>
      <c r="P99" s="708" t="str">
        <f>IF(+All!$F838="LSU",+All!P838,IF(+All!$H838="LSU",+All!P838,0))</f>
        <v>LSU</v>
      </c>
      <c r="Q99" s="707">
        <f>IF(+All!$F838="LSU",+All!Q838,IF(+All!$H838="LSU",+All!Q838,0))</f>
        <v>13</v>
      </c>
      <c r="R99" s="706" t="str">
        <f>IF(+All!$F838="LSU",+All!R838,IF(+All!$H838="LSU",+All!R838,0))</f>
        <v>Arkansas</v>
      </c>
      <c r="S99" s="708" t="str">
        <f>IF(+All!$F838="LSU",+All!S838,IF(+All!$H838="LSU",+All!S838,0))</f>
        <v>LSU</v>
      </c>
      <c r="T99" s="706" t="str">
        <f>IF(+All!$F838="LSU",+All!T838,IF(+All!$H838="LSU",+All!T838,0))</f>
        <v>Arkansas</v>
      </c>
      <c r="U99" s="707" t="str">
        <f>IF(+All!$F838="LSU",+All!U838,IF(+All!$H838="LSU",+All!U838,0))</f>
        <v>W</v>
      </c>
      <c r="V99" s="706" t="e">
        <f>IF(+All!#REF!="LSU",+All!#REF!,IF(+All!#REF!="LSU",+All!#REF!,0))</f>
        <v>#REF!</v>
      </c>
      <c r="W99" s="707" t="e">
        <f>IF(+All!#REF!="LSU",+All!#REF!,IF(+All!#REF!="LSU",+All!#REF!,0))</f>
        <v>#REF!</v>
      </c>
      <c r="X99" s="706" t="e">
        <f>IF(+All!#REF!="LSU",+All!#REF!,IF(+All!#REF!="LSU",+All!#REF!,0))</f>
        <v>#REF!</v>
      </c>
      <c r="Y99" s="707" t="e">
        <f>IF(+All!#REF!="LSU",+All!#REF!,IF(+All!#REF!="LSU",+All!#REF!,0))</f>
        <v>#REF!</v>
      </c>
      <c r="Z99" s="706" t="e">
        <f>IF(+All!#REF!="LSU",+All!#REF!,IF(+All!#REF!="LSU",+All!#REF!,0))</f>
        <v>#REF!</v>
      </c>
      <c r="AA99" s="707" t="e">
        <f>IF(+All!#REF!="LSU",+All!#REF!,IF(+All!#REF!="LSU",+All!#REF!,0))</f>
        <v>#REF!</v>
      </c>
      <c r="AB99" s="706" t="e">
        <f>IF(+All!#REF!="LSU",+All!#REF!,IF(+All!#REF!="LSU",+All!#REF!,0))</f>
        <v>#REF!</v>
      </c>
      <c r="AC99" s="707" t="e">
        <f>IF(+All!#REF!="LSU",+All!#REF!,IF(+All!#REF!="LSU",+All!#REF!,0))</f>
        <v>#REF!</v>
      </c>
      <c r="AD99" s="706" t="e">
        <f>IF(+All!#REF!="LSU",+All!#REF!,IF(+All!#REF!="LSU",+All!#REF!,0))</f>
        <v>#REF!</v>
      </c>
      <c r="AE99" s="707" t="e">
        <f>IF(+All!#REF!="LSU",+All!#REF!,IF(+All!#REF!="LSU",+All!#REF!,0))</f>
        <v>#REF!</v>
      </c>
      <c r="AF99" s="706" t="e">
        <f>IF(+All!#REF!="LSU",+All!#REF!,IF(+All!#REF!="LSU",+All!#REF!,0))</f>
        <v>#REF!</v>
      </c>
      <c r="AG99" s="707" t="e">
        <f>IF(+All!#REF!="LSU",+All!#REF!,IF(+All!#REF!="LSU",+All!#REF!,0))</f>
        <v>#REF!</v>
      </c>
      <c r="AH99" s="706" t="e">
        <f>IF(+All!#REF!="LSU",+All!#REF!,IF(+All!#REF!="LSU",+All!#REF!,0))</f>
        <v>#REF!</v>
      </c>
      <c r="AI99" s="707" t="e">
        <f>IF(+All!#REF!="LSU",+All!#REF!,IF(+All!#REF!="LSU",+All!#REF!,0))</f>
        <v>#REF!</v>
      </c>
      <c r="AJ99" s="706" t="e">
        <f>IF(+All!#REF!="LSU",+All!#REF!,IF(+All!#REF!="LSU",+All!#REF!,0))</f>
        <v>#REF!</v>
      </c>
      <c r="AK99" s="707" t="e">
        <f>IF(+All!#REF!="LSU",+All!#REF!,IF(+All!#REF!="LSU",+All!#REF!,0))</f>
        <v>#REF!</v>
      </c>
      <c r="AL99" s="81" t="e">
        <f>IF(+All!#REF!="LSU",+All!#REF!,IF(+All!#REF!="LSU",+All!#REF!,0))</f>
        <v>#REF!</v>
      </c>
      <c r="AM99" s="82" t="e">
        <f>IF(+All!#REF!="LSU",+All!#REF!,IF(+All!#REF!="LSU",+All!#REF!,0))</f>
        <v>#REF!</v>
      </c>
      <c r="AN99" s="81" t="e">
        <f>IF(+All!#REF!="LSU",+All!#REF!,IF(+All!#REF!="LSU",+All!#REF!,0))</f>
        <v>#REF!</v>
      </c>
      <c r="AO99" s="83" t="e">
        <f>IF(+All!#REF!="LSU",+All!#REF!,IF(+All!#REF!="LSU",+All!#REF!,0))</f>
        <v>#REF!</v>
      </c>
      <c r="AP99" s="84" t="e">
        <f>IF(+All!#REF!="LSU",+All!#REF!,IF(+All!#REF!="LSU",+All!#REF!,0))</f>
        <v>#REF!</v>
      </c>
      <c r="AQ99" s="480" t="e">
        <f>IF(+All!#REF!="LSU",+All!#REF!,IF(+All!#REF!="LSU",+All!#REF!,0))</f>
        <v>#REF!</v>
      </c>
      <c r="AR99" s="482" t="e">
        <f>IF(+All!#REF!="LSU",+All!#REF!,IF(+All!#REF!="LSU",+All!#REF!,0))</f>
        <v>#REF!</v>
      </c>
      <c r="AS99" s="483" t="e">
        <f>IF(+All!#REF!="LSU",+All!#REF!,IF(+All!#REF!="LSU",+All!#REF!,0))</f>
        <v>#REF!</v>
      </c>
      <c r="AT99" s="483" t="e">
        <f>IF(+All!#REF!="LSU",+All!#REF!,IF(+All!#REF!="LSU",+All!#REF!,0))</f>
        <v>#REF!</v>
      </c>
      <c r="AU99" s="482" t="e">
        <f>IF(+All!#REF!="LSU",+All!#REF!,IF(+All!#REF!="LSU",+All!#REF!,0))</f>
        <v>#REF!</v>
      </c>
      <c r="AV99" s="483" t="e">
        <f>IF(+All!#REF!="LSU",+All!#REF!,IF(+All!#REF!="LSU",+All!#REF!,0))</f>
        <v>#REF!</v>
      </c>
      <c r="AW99" s="484" t="e">
        <f>IF(+All!#REF!="LSU",+All!#REF!,IF(+All!#REF!="LSU",+All!#REF!,0))</f>
        <v>#REF!</v>
      </c>
      <c r="AX99" s="483" t="e">
        <f>IF(+All!#REF!="LSU",+All!#REF!,IF(+All!#REF!="LSU",+All!#REF!,0))</f>
        <v>#REF!</v>
      </c>
      <c r="AY99" s="88" t="e">
        <f>IF(+All!#REF!="LSU",+All!#REF!,IF(+All!#REF!="LSU",+All!#REF!,0))</f>
        <v>#REF!</v>
      </c>
      <c r="AZ99" s="89" t="e">
        <f>IF(+All!#REF!="LSU",+All!#REF!,IF(+All!#REF!="LSU",+All!#REF!,0))</f>
        <v>#REF!</v>
      </c>
      <c r="BA99" s="90" t="e">
        <f>IF(+All!#REF!="LSU",+All!#REF!,IF(+All!#REF!="LSU",+All!#REF!,0))</f>
        <v>#REF!</v>
      </c>
      <c r="BB99" s="90" t="e">
        <f>IF(+All!#REF!="LSU",+All!#REF!,IF(+All!#REF!="LSU",+All!#REF!,0))</f>
        <v>#REF!</v>
      </c>
      <c r="BC99" s="91" t="e">
        <f>IF(+All!#REF!="LSU",+All!#REF!,IF(+All!#REF!="LSU",+All!#REF!,0))</f>
        <v>#REF!</v>
      </c>
      <c r="BD99" s="482" t="e">
        <f>IF(+All!#REF!="LSU",+All!#REF!,IF(+All!#REF!="LSU",+All!#REF!,0))</f>
        <v>#REF!</v>
      </c>
      <c r="BE99" s="483" t="e">
        <f>IF(+All!#REF!="LSU",+All!#REF!,IF(+All!#REF!="LSU",+All!#REF!,0))</f>
        <v>#REF!</v>
      </c>
      <c r="BF99" s="483" t="e">
        <f>IF(+All!#REF!="LSU",+All!#REF!,IF(+All!#REF!="LSU",+All!#REF!,0))</f>
        <v>#REF!</v>
      </c>
      <c r="BG99" s="482" t="e">
        <f>IF(+All!#REF!="LSU",+All!#REF!,IF(+All!#REF!="LSU",+All!#REF!,0))</f>
        <v>#REF!</v>
      </c>
      <c r="BH99" s="483" t="e">
        <f>IF(+All!#REF!="LSU",+All!#REF!,IF(+All!#REF!="LSU",+All!#REF!,0))</f>
        <v>#REF!</v>
      </c>
      <c r="BI99" s="484" t="e">
        <f>IF(+All!#REF!="LSU",+All!#REF!,IF(+All!#REF!="LSU",+All!#REF!,0))</f>
        <v>#REF!</v>
      </c>
      <c r="BJ99" s="92" t="e">
        <f>IF(+All!#REF!="LSU",+All!#REF!,IF(+All!#REF!="LSU",+All!#REF!,0))</f>
        <v>#REF!</v>
      </c>
      <c r="BK99" s="93" t="e">
        <f>IF(+All!#REF!="LSU",+All!#REF!,IF(+All!#REF!="LSU",+All!#REF!,0))</f>
        <v>#REF!</v>
      </c>
    </row>
    <row r="100" spans="1:63" x14ac:dyDescent="0.8">
      <c r="A100" s="70">
        <f>IF(+All!$F906="LSU",+All!A906,IF(+All!$H906="LSU",+All!A906,0))</f>
        <v>12</v>
      </c>
      <c r="B100" s="480" t="str">
        <f>IF(+All!$F906="LSU",+All!B906,IF(+All!$H906="LSU",+All!B906,0))</f>
        <v>Sat</v>
      </c>
      <c r="C100" s="72">
        <f>IF(+All!$F906="LSU",+All!C906,IF(+All!$H906="LSU",+All!C906,0))</f>
        <v>44520</v>
      </c>
      <c r="D100" s="73">
        <f>IF(+All!$F906="LSU",+All!D906,IF(+All!$H906="LSU",+All!D906,0))</f>
        <v>0.875</v>
      </c>
      <c r="E100" s="707" t="str">
        <f>IF(+All!$F906="LSU",+All!E906,IF(+All!$H906="LSU",+All!E906,0))</f>
        <v>ESPN2</v>
      </c>
      <c r="F100" s="75" t="str">
        <f>IF(+All!$F906="LSU",+All!F906,IF(+All!$H906="LSU",+All!F906,0))</f>
        <v>UL Monroe</v>
      </c>
      <c r="G100" s="76" t="str">
        <f>IF(+All!$F906="LSU",+All!G906,IF(+All!$H906="LSU",+All!G906,0))</f>
        <v>SB</v>
      </c>
      <c r="H100" s="75" t="str">
        <f>IF(+All!$F906="LSU",+All!H906,IF(+All!$H906="LSU",+All!H906,0))</f>
        <v>LSU</v>
      </c>
      <c r="I100" s="76" t="str">
        <f>IF(+All!$F906="LSU",+All!I906,IF(+All!$H906="LSU",+All!I906,0))</f>
        <v>SEC</v>
      </c>
      <c r="J100" s="706" t="str">
        <f>IF(+All!$F906="LSU",+All!J906,IF(+All!$H906="LSU",+All!J906,0))</f>
        <v>LSU</v>
      </c>
      <c r="K100" s="707" t="str">
        <f>IF(+All!$F906="LSU",+All!K906,IF(+All!$H906="LSU",+All!K906,0))</f>
        <v>UL Monroe</v>
      </c>
      <c r="L100" s="78">
        <f>IF(+All!$F906="LSU",+All!L906,IF(+All!$H906="LSU",+All!L906,0))</f>
        <v>28.5</v>
      </c>
      <c r="M100" s="79">
        <f>IF(+All!$F906="LSU",+All!M906,IF(+All!$H906="LSU",+All!M906,0))</f>
        <v>57.5</v>
      </c>
      <c r="N100" s="706" t="str">
        <f>IF(+All!$F906="LSU",+All!N906,IF(+All!$H906="LSU",+All!N906,0))</f>
        <v>LSU</v>
      </c>
      <c r="O100" s="708">
        <f>IF(+All!$F906="LSU",+All!O906,IF(+All!$H906="LSU",+All!O906,0))</f>
        <v>27</v>
      </c>
      <c r="P100" s="708" t="str">
        <f>IF(+All!$F906="LSU",+All!P906,IF(+All!$H906="LSU",+All!P906,0))</f>
        <v>UL Monroe</v>
      </c>
      <c r="Q100" s="707">
        <f>IF(+All!$F906="LSU",+All!Q906,IF(+All!$H906="LSU",+All!Q906,0))</f>
        <v>14</v>
      </c>
      <c r="R100" s="706" t="str">
        <f>IF(+All!$F906="LSU",+All!R906,IF(+All!$H906="LSU",+All!R906,0))</f>
        <v>UL Monroe</v>
      </c>
      <c r="S100" s="708" t="str">
        <f>IF(+All!$F906="LSU",+All!S906,IF(+All!$H906="LSU",+All!S906,0))</f>
        <v>LSU</v>
      </c>
      <c r="T100" s="706" t="str">
        <f>IF(+All!$F906="LSU",+All!T906,IF(+All!$H906="LSU",+All!T906,0))</f>
        <v>UL Monroe</v>
      </c>
      <c r="U100" s="707" t="str">
        <f>IF(+All!$F906="LSU",+All!U906,IF(+All!$H906="LSU",+All!U906,0))</f>
        <v>W</v>
      </c>
      <c r="V100" s="706">
        <f>IF(+All!$F501="LSU",+All!#REF!,IF(+All!$H501="LSU",+All!#REF!,0))</f>
        <v>0</v>
      </c>
      <c r="W100" s="707">
        <f>IF(+All!$F501="LSU",+All!#REF!,IF(+All!$H501="LSU",+All!#REF!,0))</f>
        <v>0</v>
      </c>
      <c r="X100" s="706">
        <f>IF(+All!$F501="LSU",+All!#REF!,IF(+All!$H501="LSU",+All!#REF!,0))</f>
        <v>0</v>
      </c>
      <c r="Y100" s="707">
        <f>IF(+All!$F501="LSU",+All!#REF!,IF(+All!$H501="LSU",+All!#REF!,0))</f>
        <v>0</v>
      </c>
      <c r="Z100" s="706">
        <f>IF(+All!$F501="LSU",+All!#REF!,IF(+All!$H501="LSU",+All!#REF!,0))</f>
        <v>0</v>
      </c>
      <c r="AA100" s="707">
        <f>IF(+All!$F501="LSU",+All!#REF!,IF(+All!$H501="LSU",+All!#REF!,0))</f>
        <v>0</v>
      </c>
      <c r="AB100" s="706">
        <f>IF(+All!$F501="LSU",+All!#REF!,IF(+All!$H501="LSU",+All!#REF!,0))</f>
        <v>0</v>
      </c>
      <c r="AC100" s="707">
        <f>IF(+All!$F501="LSU",+All!#REF!,IF(+All!$H501="LSU",+All!#REF!,0))</f>
        <v>0</v>
      </c>
      <c r="AD100" s="706">
        <f>IF(+All!$F501="LSU",+All!#REF!,IF(+All!$H501="LSU",+All!#REF!,0))</f>
        <v>0</v>
      </c>
      <c r="AE100" s="707">
        <f>IF(+All!$F501="LSU",+All!#REF!,IF(+All!$H501="LSU",+All!#REF!,0))</f>
        <v>0</v>
      </c>
      <c r="AF100" s="706">
        <f>IF(+All!$F501="LSU",+All!#REF!,IF(+All!$H501="LSU",+All!#REF!,0))</f>
        <v>0</v>
      </c>
      <c r="AG100" s="707">
        <f>IF(+All!$F501="LSU",+All!#REF!,IF(+All!$H501="LSU",+All!#REF!,0))</f>
        <v>0</v>
      </c>
      <c r="AH100" s="706">
        <f>IF(+All!$F501="LSU",+All!#REF!,IF(+All!$H501="LSU",+All!#REF!,0))</f>
        <v>0</v>
      </c>
      <c r="AI100" s="707">
        <f>IF(+All!$F501="LSU",+All!#REF!,IF(+All!$H501="LSU",+All!#REF!,0))</f>
        <v>0</v>
      </c>
      <c r="AJ100" s="706">
        <f>IF(+All!$F501="LSU",+All!#REF!,IF(+All!$H501="LSU",+All!#REF!,0))</f>
        <v>0</v>
      </c>
      <c r="AK100" s="707">
        <f>IF(+All!$F501="LSU",+All!#REF!,IF(+All!$H501="LSU",+All!#REF!,0))</f>
        <v>0</v>
      </c>
      <c r="AL100" s="81">
        <f>IF(+All!$F501="LSU",+All!V501,IF(+All!$H501="LSU",+All!V501,0))</f>
        <v>0</v>
      </c>
      <c r="AM100" s="82">
        <f>IF(+All!$F501="LSU",+All!W501,IF(+All!$H501="LSU",+All!W501,0))</f>
        <v>0</v>
      </c>
      <c r="AN100" s="81">
        <f>IF(+All!$F501="LSU",+All!X501,IF(+All!$H501="LSU",+All!X501,0))</f>
        <v>0</v>
      </c>
      <c r="AO100" s="83">
        <f>IF(+All!$F501="LSU",+All!Y501,IF(+All!$H501="LSU",+All!Y501,0))</f>
        <v>0</v>
      </c>
      <c r="AP100" s="84">
        <f>IF(+All!$F501="LSU",+All!Z501,IF(+All!$H501="LSU",+All!Z501,0))</f>
        <v>0</v>
      </c>
      <c r="AQ100" s="480">
        <f>IF(+All!$F501="LSU",+All!#REF!,IF(+All!$H501="LSU",+All!#REF!,0))</f>
        <v>0</v>
      </c>
      <c r="AR100" s="482">
        <f>IF(+All!$F501="LSU",+All!#REF!,IF(+All!$H501="LSU",+All!#REF!,0))</f>
        <v>0</v>
      </c>
      <c r="AS100" s="483">
        <f>IF(+All!$F501="LSU",+All!#REF!,IF(+All!$H501="LSU",+All!#REF!,0))</f>
        <v>0</v>
      </c>
      <c r="AT100" s="483">
        <f>IF(+All!$F501="LSU",+All!#REF!,IF(+All!$H501="LSU",+All!#REF!,0))</f>
        <v>0</v>
      </c>
      <c r="AU100" s="482">
        <f>IF(+All!$F501="LSU",+All!#REF!,IF(+All!$H501="LSU",+All!#REF!,0))</f>
        <v>0</v>
      </c>
      <c r="AV100" s="483">
        <f>IF(+All!$F501="LSU",+All!#REF!,IF(+All!$H501="LSU",+All!#REF!,0))</f>
        <v>0</v>
      </c>
      <c r="AW100" s="484">
        <f>IF(+All!$F501="LSU",+All!#REF!,IF(+All!$H501="LSU",+All!#REF!,0))</f>
        <v>0</v>
      </c>
      <c r="AX100" s="483">
        <f>IF(+All!$F501="LSU",+All!#REF!,IF(+All!$H501="LSU",+All!#REF!,0))</f>
        <v>0</v>
      </c>
      <c r="AY100" s="88">
        <f>IF(+All!$F501="LSU",+All!#REF!,IF(+All!$H501="LSU",+All!#REF!,0))</f>
        <v>0</v>
      </c>
      <c r="AZ100" s="89">
        <f>IF(+All!$F501="LSU",+All!#REF!,IF(+All!$H501="LSU",+All!#REF!,0))</f>
        <v>0</v>
      </c>
      <c r="BA100" s="90">
        <f>IF(+All!$F501="LSU",+All!#REF!,IF(+All!$H501="LSU",+All!#REF!,0))</f>
        <v>0</v>
      </c>
      <c r="BB100" s="90">
        <f>IF(+All!$F501="LSU",+All!#REF!,IF(+All!$H501="LSU",+All!#REF!,0))</f>
        <v>0</v>
      </c>
      <c r="BC100" s="91">
        <f>IF(+All!$F501="LSU",+All!#REF!,IF(+All!$H501="LSU",+All!#REF!,0))</f>
        <v>0</v>
      </c>
      <c r="BD100" s="482">
        <f>IF(+All!$F501="LSU",+All!#REF!,IF(+All!$H501="LSU",+All!#REF!,0))</f>
        <v>0</v>
      </c>
      <c r="BE100" s="483">
        <f>IF(+All!$F501="LSU",+All!#REF!,IF(+All!$H501="LSU",+All!#REF!,0))</f>
        <v>0</v>
      </c>
      <c r="BF100" s="483">
        <f>IF(+All!$F501="LSU",+All!#REF!,IF(+All!$H501="LSU",+All!#REF!,0))</f>
        <v>0</v>
      </c>
      <c r="BG100" s="482">
        <f>IF(+All!$F501="LSU",+All!#REF!,IF(+All!$H501="LSU",+All!#REF!,0))</f>
        <v>0</v>
      </c>
      <c r="BH100" s="483">
        <f>IF(+All!$F501="LSU",+All!#REF!,IF(+All!$H501="LSU",+All!#REF!,0))</f>
        <v>0</v>
      </c>
      <c r="BI100" s="484">
        <f>IF(+All!$F501="LSU",+All!#REF!,IF(+All!$H501="LSU",+All!#REF!,0))</f>
        <v>0</v>
      </c>
      <c r="BJ100" s="92">
        <f>IF(+All!$F501="LSU",+All!#REF!,IF(+All!$H501="LSU",+All!#REF!,0))</f>
        <v>0</v>
      </c>
      <c r="BK100" s="93">
        <f>IF(+All!$F501="LSU",+All!#REF!,IF(+All!$H501="LSU",+All!#REF!,0))</f>
        <v>0</v>
      </c>
    </row>
    <row r="101" spans="1:63" x14ac:dyDescent="0.8">
      <c r="A101" s="70">
        <f>IF(+All!$F979="LSU",+All!A979,IF(+All!$H979="LSU",+All!A979,0))</f>
        <v>13</v>
      </c>
      <c r="B101" s="480" t="str">
        <f>IF(+All!$F979="LSU",+All!B979,IF(+All!$H979="LSU",+All!B979,0))</f>
        <v>Sat</v>
      </c>
      <c r="C101" s="72">
        <f>IF(+All!$F979="LSU",+All!C979,IF(+All!$H979="LSU",+All!C979,0))</f>
        <v>44527</v>
      </c>
      <c r="D101" s="73">
        <f>IF(+All!$F979="LSU",+All!D979,IF(+All!$H979="LSU",+All!D979,0))</f>
        <v>0.79166666666666663</v>
      </c>
      <c r="E101" s="707" t="str">
        <f>IF(+All!$F979="LSU",+All!E979,IF(+All!$H979="LSU",+All!E979,0))</f>
        <v>ESPN</v>
      </c>
      <c r="F101" s="75" t="str">
        <f>IF(+All!$F979="LSU",+All!F979,IF(+All!$H979="LSU",+All!F979,0))</f>
        <v>LSU</v>
      </c>
      <c r="G101" s="76" t="str">
        <f>IF(+All!$F979="LSU",+All!G979,IF(+All!$H979="LSU",+All!G979,0))</f>
        <v>SEC</v>
      </c>
      <c r="H101" s="75" t="str">
        <f>IF(+All!$F979="LSU",+All!H979,IF(+All!$H979="LSU",+All!H979,0))</f>
        <v>Texas A&amp;M</v>
      </c>
      <c r="I101" s="76" t="str">
        <f>IF(+All!$F979="LSU",+All!I979,IF(+All!$H979="LSU",+All!I979,0))</f>
        <v>SEC</v>
      </c>
      <c r="J101" s="706" t="str">
        <f>IF(+All!$F979="LSU",+All!J979,IF(+All!$H979="LSU",+All!J979,0))</f>
        <v>Texas A&amp;M</v>
      </c>
      <c r="K101" s="707" t="str">
        <f>IF(+All!$F979="LSU",+All!K979,IF(+All!$H979="LSU",+All!K979,0))</f>
        <v>LSU</v>
      </c>
      <c r="L101" s="78">
        <f>IF(+All!$F979="LSU",+All!L979,IF(+All!$H979="LSU",+All!L979,0))</f>
        <v>6.5</v>
      </c>
      <c r="M101" s="79">
        <f>IF(+All!$F979="LSU",+All!M979,IF(+All!$H979="LSU",+All!M979,0))</f>
        <v>45.5</v>
      </c>
      <c r="N101" s="706" t="str">
        <f>IF(+All!$F979="LSU",+All!N979,IF(+All!$H979="LSU",+All!N979,0))</f>
        <v>LSU</v>
      </c>
      <c r="O101" s="708">
        <f>IF(+All!$F979="LSU",+All!O979,IF(+All!$H979="LSU",+All!O979,0))</f>
        <v>27</v>
      </c>
      <c r="P101" s="708" t="str">
        <f>IF(+All!$F979="LSU",+All!P979,IF(+All!$H979="LSU",+All!P979,0))</f>
        <v>Texas A&amp;M</v>
      </c>
      <c r="Q101" s="707">
        <f>IF(+All!$F979="LSU",+All!Q979,IF(+All!$H979="LSU",+All!Q979,0))</f>
        <v>24</v>
      </c>
      <c r="R101" s="706" t="str">
        <f>IF(+All!$F979="LSU",+All!R979,IF(+All!$H979="LSU",+All!R979,0))</f>
        <v>LSU</v>
      </c>
      <c r="S101" s="708" t="str">
        <f>IF(+All!$F979="LSU",+All!S979,IF(+All!$H979="LSU",+All!S979,0))</f>
        <v>Texas A&amp;M</v>
      </c>
      <c r="T101" s="706" t="str">
        <f>IF(+All!$F979="LSU",+All!T979,IF(+All!$H979="LSU",+All!T979,0))</f>
        <v>Texas A&amp;M</v>
      </c>
      <c r="U101" s="707" t="str">
        <f>IF(+All!$F979="LSU",+All!U979,IF(+All!$H979="LSU",+All!U979,0))</f>
        <v>L</v>
      </c>
      <c r="V101" s="706">
        <f>IF(+All!$F532="LSU",+All!#REF!,IF(+All!$H532="LSU",+All!#REF!,0))</f>
        <v>0</v>
      </c>
      <c r="W101" s="707">
        <f>IF(+All!$F532="LSU",+All!#REF!,IF(+All!$H532="LSU",+All!#REF!,0))</f>
        <v>0</v>
      </c>
      <c r="X101" s="706">
        <f>IF(+All!$F532="LSU",+All!#REF!,IF(+All!$H532="LSU",+All!#REF!,0))</f>
        <v>0</v>
      </c>
      <c r="Y101" s="707">
        <f>IF(+All!$F532="LSU",+All!#REF!,IF(+All!$H532="LSU",+All!#REF!,0))</f>
        <v>0</v>
      </c>
      <c r="Z101" s="706">
        <f>IF(+All!$F532="LSU",+All!#REF!,IF(+All!$H532="LSU",+All!#REF!,0))</f>
        <v>0</v>
      </c>
      <c r="AA101" s="707">
        <f>IF(+All!$F532="LSU",+All!#REF!,IF(+All!$H532="LSU",+All!#REF!,0))</f>
        <v>0</v>
      </c>
      <c r="AB101" s="706">
        <f>IF(+All!$F532="LSU",+All!#REF!,IF(+All!$H532="LSU",+All!#REF!,0))</f>
        <v>0</v>
      </c>
      <c r="AC101" s="707">
        <f>IF(+All!$F532="LSU",+All!#REF!,IF(+All!$H532="LSU",+All!#REF!,0))</f>
        <v>0</v>
      </c>
      <c r="AD101" s="706">
        <f>IF(+All!$F532="LSU",+All!#REF!,IF(+All!$H532="LSU",+All!#REF!,0))</f>
        <v>0</v>
      </c>
      <c r="AE101" s="707">
        <f>IF(+All!$F532="LSU",+All!#REF!,IF(+All!$H532="LSU",+All!#REF!,0))</f>
        <v>0</v>
      </c>
      <c r="AF101" s="706">
        <f>IF(+All!$F532="LSU",+All!#REF!,IF(+All!$H532="LSU",+All!#REF!,0))</f>
        <v>0</v>
      </c>
      <c r="AG101" s="707">
        <f>IF(+All!$F532="LSU",+All!#REF!,IF(+All!$H532="LSU",+All!#REF!,0))</f>
        <v>0</v>
      </c>
      <c r="AH101" s="706">
        <f>IF(+All!$F532="LSU",+All!#REF!,IF(+All!$H532="LSU",+All!#REF!,0))</f>
        <v>0</v>
      </c>
      <c r="AI101" s="707">
        <f>IF(+All!$F532="LSU",+All!#REF!,IF(+All!$H532="LSU",+All!#REF!,0))</f>
        <v>0</v>
      </c>
      <c r="AJ101" s="706">
        <f>IF(+All!$F532="LSU",+All!#REF!,IF(+All!$H532="LSU",+All!#REF!,0))</f>
        <v>0</v>
      </c>
      <c r="AK101" s="707">
        <f>IF(+All!$F532="LSU",+All!#REF!,IF(+All!$H532="LSU",+All!#REF!,0))</f>
        <v>0</v>
      </c>
      <c r="AL101" s="81">
        <f>IF(+All!$F532="LSU",+All!V532,IF(+All!$H532="LSU",+All!V532,0))</f>
        <v>0</v>
      </c>
      <c r="AM101" s="82">
        <f>IF(+All!$F532="LSU",+All!W532,IF(+All!$H532="LSU",+All!W532,0))</f>
        <v>0</v>
      </c>
      <c r="AN101" s="81">
        <f>IF(+All!$F532="LSU",+All!X532,IF(+All!$H532="LSU",+All!X532,0))</f>
        <v>0</v>
      </c>
      <c r="AO101" s="83">
        <f>IF(+All!$F532="LSU",+All!Y532,IF(+All!$H532="LSU",+All!Y532,0))</f>
        <v>0</v>
      </c>
      <c r="AP101" s="84">
        <f>IF(+All!$F532="LSU",+All!Z532,IF(+All!$H532="LSU",+All!Z532,0))</f>
        <v>0</v>
      </c>
      <c r="AQ101" s="480">
        <f>IF(+All!$F532="LSU",+All!#REF!,IF(+All!$H532="LSU",+All!#REF!,0))</f>
        <v>0</v>
      </c>
      <c r="AR101" s="482">
        <f>IF(+All!$F532="LSU",+All!#REF!,IF(+All!$H532="LSU",+All!#REF!,0))</f>
        <v>0</v>
      </c>
      <c r="AS101" s="483">
        <f>IF(+All!$F532="LSU",+All!#REF!,IF(+All!$H532="LSU",+All!#REF!,0))</f>
        <v>0</v>
      </c>
      <c r="AT101" s="483">
        <f>IF(+All!$F532="LSU",+All!#REF!,IF(+All!$H532="LSU",+All!#REF!,0))</f>
        <v>0</v>
      </c>
      <c r="AU101" s="482">
        <f>IF(+All!$F532="LSU",+All!#REF!,IF(+All!$H532="LSU",+All!#REF!,0))</f>
        <v>0</v>
      </c>
      <c r="AV101" s="483">
        <f>IF(+All!$F532="LSU",+All!#REF!,IF(+All!$H532="LSU",+All!#REF!,0))</f>
        <v>0</v>
      </c>
      <c r="AW101" s="484">
        <f>IF(+All!$F532="LSU",+All!#REF!,IF(+All!$H532="LSU",+All!#REF!,0))</f>
        <v>0</v>
      </c>
      <c r="AX101" s="483">
        <f>IF(+All!$F532="LSU",+All!#REF!,IF(+All!$H532="LSU",+All!#REF!,0))</f>
        <v>0</v>
      </c>
      <c r="AY101" s="88">
        <f>IF(+All!$F532="LSU",+All!#REF!,IF(+All!$H532="LSU",+All!#REF!,0))</f>
        <v>0</v>
      </c>
      <c r="AZ101" s="89">
        <f>IF(+All!$F532="LSU",+All!#REF!,IF(+All!$H532="LSU",+All!#REF!,0))</f>
        <v>0</v>
      </c>
      <c r="BA101" s="90">
        <f>IF(+All!$F532="LSU",+All!#REF!,IF(+All!$H532="LSU",+All!#REF!,0))</f>
        <v>0</v>
      </c>
      <c r="BB101" s="90">
        <f>IF(+All!$F532="LSU",+All!#REF!,IF(+All!$H532="LSU",+All!#REF!,0))</f>
        <v>0</v>
      </c>
      <c r="BC101" s="91">
        <f>IF(+All!$F532="LSU",+All!#REF!,IF(+All!$H532="LSU",+All!#REF!,0))</f>
        <v>0</v>
      </c>
      <c r="BD101" s="482">
        <f>IF(+All!$F532="LSU",+All!#REF!,IF(+All!$H532="LSU",+All!#REF!,0))</f>
        <v>0</v>
      </c>
      <c r="BE101" s="483">
        <f>IF(+All!$F532="LSU",+All!#REF!,IF(+All!$H532="LSU",+All!#REF!,0))</f>
        <v>0</v>
      </c>
      <c r="BF101" s="483">
        <f>IF(+All!$F532="LSU",+All!#REF!,IF(+All!$H532="LSU",+All!#REF!,0))</f>
        <v>0</v>
      </c>
      <c r="BG101" s="482">
        <f>IF(+All!$F532="LSU",+All!#REF!,IF(+All!$H532="LSU",+All!#REF!,0))</f>
        <v>0</v>
      </c>
      <c r="BH101" s="483">
        <f>IF(+All!$F532="LSU",+All!#REF!,IF(+All!$H532="LSU",+All!#REF!,0))</f>
        <v>0</v>
      </c>
      <c r="BI101" s="484">
        <f>IF(+All!$F532="LSU",+All!#REF!,IF(+All!$H532="LSU",+All!#REF!,0))</f>
        <v>0</v>
      </c>
      <c r="BJ101" s="92">
        <f>IF(+All!$F532="LSU",+All!#REF!,IF(+All!$H532="LSU",+All!#REF!,0))</f>
        <v>0</v>
      </c>
      <c r="BK101" s="93">
        <f>IF(+All!$F532="LSU",+All!#REF!,IF(+All!$H532="LSU",+All!#REF!,0))</f>
        <v>0</v>
      </c>
    </row>
    <row r="102" spans="1:63" x14ac:dyDescent="0.8">
      <c r="B102" s="70"/>
      <c r="C102" s="94"/>
      <c r="D102" s="73"/>
      <c r="E102" s="707"/>
      <c r="F102" s="1219" t="str">
        <f>F103</f>
        <v>Mississippi</v>
      </c>
      <c r="G102" s="1253"/>
      <c r="H102" s="1253"/>
      <c r="I102" s="1254"/>
      <c r="J102" s="706"/>
      <c r="K102" s="707"/>
      <c r="L102" s="78"/>
      <c r="M102" s="79"/>
      <c r="N102" s="706"/>
      <c r="O102" s="708"/>
      <c r="P102" s="708"/>
      <c r="R102" s="706"/>
      <c r="S102" s="708"/>
      <c r="T102" s="706"/>
      <c r="U102" s="707"/>
      <c r="V102" s="706"/>
      <c r="W102" s="707"/>
      <c r="X102" s="706"/>
      <c r="Y102" s="707"/>
      <c r="Z102" s="706"/>
      <c r="AA102" s="707"/>
      <c r="AB102" s="706"/>
      <c r="AC102" s="707"/>
      <c r="AD102" s="706"/>
      <c r="AE102" s="707"/>
      <c r="AF102" s="706"/>
      <c r="AG102" s="707"/>
      <c r="AH102" s="706"/>
      <c r="AI102" s="707"/>
      <c r="AJ102" s="706"/>
      <c r="AK102" s="707"/>
      <c r="AQ102" s="480"/>
      <c r="AR102" s="482"/>
      <c r="AS102" s="483"/>
      <c r="AT102" s="483"/>
      <c r="AU102" s="482"/>
      <c r="AV102" s="483"/>
      <c r="AW102" s="484"/>
      <c r="AX102" s="483"/>
      <c r="AY102" s="88"/>
      <c r="AZ102" s="89"/>
      <c r="BA102" s="90"/>
      <c r="BB102" s="90"/>
      <c r="BC102" s="91"/>
      <c r="BD102" s="482"/>
      <c r="BE102" s="483"/>
      <c r="BF102" s="483"/>
      <c r="BG102" s="482"/>
      <c r="BH102" s="483"/>
      <c r="BI102" s="484"/>
    </row>
    <row r="103" spans="1:63" x14ac:dyDescent="0.8">
      <c r="A103" s="153">
        <f>IF(+All!$F43="Mississippi",+All!A43,IF(+All!$H43="Mississippi",+All!A43,0))</f>
        <v>1</v>
      </c>
      <c r="B103" s="480" t="str">
        <f>IF(+All!$F43="Mississippi",+All!B43,IF(+All!$H43="Mississippi",+All!B43,0))</f>
        <v>Mon</v>
      </c>
      <c r="C103" s="72">
        <f>IF(+All!$F43="Mississippi",+All!C43,IF(+All!$H43="Mississippi",+All!C43,0))</f>
        <v>44445</v>
      </c>
      <c r="D103" s="73">
        <f>IF(+All!$F43="Mississippi",+All!D43,IF(+All!$H43="Mississippi",+All!D43,0))</f>
        <v>0.83333333333333337</v>
      </c>
      <c r="E103" s="707" t="str">
        <f>IF(+All!$F43="Mississippi",+All!E43,IF(+All!$H43="Mississippi",+All!E43,0))</f>
        <v>ESPN</v>
      </c>
      <c r="F103" s="75" t="str">
        <f>IF(+All!$F43="Mississippi",+All!F43,IF(+All!$H43="Mississippi",+All!F43,0))</f>
        <v>Mississippi</v>
      </c>
      <c r="G103" s="76" t="str">
        <f>IF(+All!$F43="Mississippi",+All!G43,IF(+All!$H43="Mississippi",+All!G43,0))</f>
        <v>SEC</v>
      </c>
      <c r="H103" s="75" t="str">
        <f>IF(+All!$F43="Mississippi",+All!H43,IF(+All!$H43="Mississippi",+All!H43,0))</f>
        <v>Louisville</v>
      </c>
      <c r="I103" s="76" t="str">
        <f>IF(+All!$F43="Mississippi",+All!I43,IF(+All!$H43="Mississippi",+All!I43,0))</f>
        <v>ACC</v>
      </c>
      <c r="J103" s="706" t="str">
        <f>IF(+All!$F43="Mississippi",+All!J43,IF(+All!$H43="Mississippi",+All!J43,0))</f>
        <v>Mississippi</v>
      </c>
      <c r="K103" s="707" t="str">
        <f>IF(+All!$F43="Mississippi",+All!K43,IF(+All!$H43="Mississippi",+All!K43,0))</f>
        <v>Louisville</v>
      </c>
      <c r="L103" s="78">
        <f>IF(+All!$F43="Mississippi",+All!L43,IF(+All!$H43="Mississippi",+All!L43,0))</f>
        <v>10.5</v>
      </c>
      <c r="M103" s="79">
        <f>IF(+All!$F43="Mississippi",+All!M43,IF(+All!$H43="Mississippi",+All!M43,0))</f>
        <v>75.5</v>
      </c>
      <c r="N103" s="706" t="str">
        <f>IF(+All!$F43="Mississippi",+All!N43,IF(+All!$H43="Mississippi",+All!N43,0))</f>
        <v>Mississippi</v>
      </c>
      <c r="O103" s="708">
        <f>IF(+All!$F43="Mississippi",+All!O43,IF(+All!$H43="Mississippi",+All!O43,0))</f>
        <v>43</v>
      </c>
      <c r="P103" s="708" t="str">
        <f>IF(+All!$F43="Mississippi",+All!P43,IF(+All!$H43="Mississippi",+All!P43,0))</f>
        <v>Louisville</v>
      </c>
      <c r="Q103" s="707">
        <f>IF(+All!$F43="Mississippi",+All!Q43,IF(+All!$H43="Mississippi",+All!Q43,0))</f>
        <v>24</v>
      </c>
      <c r="R103" s="706" t="str">
        <f>IF(+All!$F43="Mississippi",+All!R43,IF(+All!$H43="Mississippi",+All!R43,0))</f>
        <v>Mississippi</v>
      </c>
      <c r="S103" s="708" t="str">
        <f>IF(+All!$F43="Mississippi",+All!S43,IF(+All!$H43="Mississippi",+All!S43,0))</f>
        <v>Louisville</v>
      </c>
      <c r="T103" s="706" t="str">
        <f>IF(+All!$F43="Mississippi",+All!T43,IF(+All!$H43="Mississippi",+All!T43,0))</f>
        <v>Louisville</v>
      </c>
      <c r="U103" s="707" t="str">
        <f>IF(+All!$F43="Mississippi",+All!U43,IF(+All!$H43="Mississippi",+All!U43,0))</f>
        <v>L</v>
      </c>
      <c r="V103" s="706"/>
      <c r="W103" s="707"/>
      <c r="X103" s="706"/>
      <c r="Y103" s="707"/>
      <c r="Z103" s="706"/>
      <c r="AA103" s="707"/>
      <c r="AB103" s="706"/>
      <c r="AC103" s="707"/>
      <c r="AD103" s="706"/>
      <c r="AE103" s="707"/>
      <c r="AF103" s="706"/>
      <c r="AG103" s="707"/>
      <c r="AH103" s="706"/>
      <c r="AI103" s="707"/>
      <c r="AJ103" s="706"/>
      <c r="AK103" s="707"/>
      <c r="AQ103" s="480"/>
      <c r="AR103" s="482"/>
      <c r="AS103" s="483"/>
      <c r="AT103" s="483"/>
      <c r="AU103" s="482"/>
      <c r="AV103" s="483"/>
      <c r="AW103" s="484"/>
      <c r="AX103" s="483"/>
      <c r="AY103" s="88"/>
      <c r="AZ103" s="89"/>
      <c r="BA103" s="90"/>
      <c r="BB103" s="90"/>
      <c r="BC103" s="91"/>
      <c r="BD103" s="482"/>
      <c r="BE103" s="483"/>
      <c r="BF103" s="483"/>
      <c r="BG103" s="482"/>
      <c r="BH103" s="483"/>
      <c r="BI103" s="484"/>
      <c r="BJ103" s="92"/>
      <c r="BK103" s="93"/>
    </row>
    <row r="104" spans="1:63" x14ac:dyDescent="0.8">
      <c r="A104" s="153">
        <f>IF(+All!$F172="Mississippi",+All!A172,IF(+All!$H172="Mississippi",+All!A172,0))</f>
        <v>2</v>
      </c>
      <c r="B104" s="480" t="str">
        <f>IF(+All!$F172="Mississippi",+All!B172,IF(+All!$H172="Mississippi",+All!B172,0))</f>
        <v>Sat</v>
      </c>
      <c r="C104" s="72">
        <f>IF(+All!$F172="Mississippi",+All!C172,IF(+All!$H172="Mississippi",+All!C172,0))</f>
        <v>44450</v>
      </c>
      <c r="D104" s="73">
        <f>IF(+All!$F172="Mississippi",+All!D172,IF(+All!$H172="Mississippi",+All!D172,0))</f>
        <v>0.8125</v>
      </c>
      <c r="E104" s="707" t="str">
        <f>IF(+All!$F172="Mississippi",+All!E172,IF(+All!$H172="Mississippi",+All!E172,0))</f>
        <v>SEC</v>
      </c>
      <c r="F104" s="75" t="str">
        <f>IF(+All!$F172="Mississippi",+All!F172,IF(+All!$H172="Mississippi",+All!F172,0))</f>
        <v>1AA Austin Peay</v>
      </c>
      <c r="G104" s="76" t="str">
        <f>IF(+All!$F172="Mississippi",+All!G172,IF(+All!$H172="Mississippi",+All!G172,0))</f>
        <v>1AA</v>
      </c>
      <c r="H104" s="75" t="str">
        <f>IF(+All!$F172="Mississippi",+All!H172,IF(+All!$H172="Mississippi",+All!H172,0))</f>
        <v>Mississippi</v>
      </c>
      <c r="I104" s="76" t="str">
        <f>IF(+All!$F172="Mississippi",+All!I172,IF(+All!$H172="Mississippi",+All!I172,0))</f>
        <v>SEC</v>
      </c>
      <c r="J104" s="706">
        <f>IF(+All!$F172="Mississippi",+All!J172,IF(+All!$H172="Mississippi",+All!J172,0))</f>
        <v>0</v>
      </c>
      <c r="K104" s="707">
        <f>IF(+All!$F172="Mississippi",+All!K172,IF(+All!$H172="Mississippi",+All!K172,0))</f>
        <v>0</v>
      </c>
      <c r="L104" s="78">
        <f>IF(+All!$F172="Mississippi",+All!L172,IF(+All!$H172="Mississippi",+All!L172,0))</f>
        <v>0</v>
      </c>
      <c r="M104" s="79">
        <f>IF(+All!$F172="Mississippi",+All!M172,IF(+All!$H172="Mississippi",+All!M172,0))</f>
        <v>0</v>
      </c>
      <c r="N104" s="706" t="str">
        <f>IF(+All!$F172="Mississippi",+All!N172,IF(+All!$H172="Mississippi",+All!N172,0))</f>
        <v>Mississippi</v>
      </c>
      <c r="O104" s="708">
        <f>IF(+All!$F172="Mississippi",+All!O172,IF(+All!$H172="Mississippi",+All!O172,0))</f>
        <v>54</v>
      </c>
      <c r="P104" s="708" t="str">
        <f>IF(+All!$F172="Mississippi",+All!P172,IF(+All!$H172="Mississippi",+All!P172,0))</f>
        <v>1AA Austin Peay</v>
      </c>
      <c r="Q104" s="707">
        <f>IF(+All!$F172="Mississippi",+All!Q172,IF(+All!$H172="Mississippi",+All!Q172,0))</f>
        <v>17</v>
      </c>
      <c r="R104" s="706">
        <f>IF(+All!$F172="Mississippi",+All!R172,IF(+All!$H172="Mississippi",+All!R172,0))</f>
        <v>0</v>
      </c>
      <c r="S104" s="708">
        <f>IF(+All!$F172="Mississippi",+All!S172,IF(+All!$H172="Mississippi",+All!S172,0))</f>
        <v>0</v>
      </c>
      <c r="T104" s="706">
        <f>IF(+All!$F172="Mississippi",+All!T172,IF(+All!$H172="Mississippi",+All!T172,0))</f>
        <v>0</v>
      </c>
      <c r="U104" s="707">
        <f>IF(+All!$F172="Mississippi",+All!U172,IF(+All!$H172="Mississippi",+All!U172,0))</f>
        <v>0</v>
      </c>
      <c r="V104" s="706">
        <f>IF(+All!$F111="Mississippi",+All!#REF!,IF(+All!$H111="Mississippi",+All!#REF!,0))</f>
        <v>0</v>
      </c>
      <c r="W104" s="707">
        <f>IF(+All!$F111="Mississippi",+All!#REF!,IF(+All!$H111="Mississippi",+All!#REF!,0))</f>
        <v>0</v>
      </c>
      <c r="X104" s="706">
        <f>IF(+All!$F111="Mississippi",+All!#REF!,IF(+All!$H111="Mississippi",+All!#REF!,0))</f>
        <v>0</v>
      </c>
      <c r="Y104" s="707">
        <f>IF(+All!$F111="Mississippi",+All!#REF!,IF(+All!$H111="Mississippi",+All!#REF!,0))</f>
        <v>0</v>
      </c>
      <c r="Z104" s="706">
        <f>IF(+All!$F111="Mississippi",+All!#REF!,IF(+All!$H111="Mississippi",+All!#REF!,0))</f>
        <v>0</v>
      </c>
      <c r="AA104" s="707">
        <f>IF(+All!$F111="Mississippi",+All!#REF!,IF(+All!$H111="Mississippi",+All!#REF!,0))</f>
        <v>0</v>
      </c>
      <c r="AB104" s="706">
        <f>IF(+All!$F111="Mississippi",+All!#REF!,IF(+All!$H111="Mississippi",+All!#REF!,0))</f>
        <v>0</v>
      </c>
      <c r="AC104" s="707">
        <f>IF(+All!$F111="Mississippi",+All!#REF!,IF(+All!$H111="Mississippi",+All!#REF!,0))</f>
        <v>0</v>
      </c>
      <c r="AD104" s="706">
        <f>IF(+All!$F111="Mississippi",+All!#REF!,IF(+All!$H111="Mississippi",+All!#REF!,0))</f>
        <v>0</v>
      </c>
      <c r="AE104" s="707">
        <f>IF(+All!$F111="Mississippi",+All!#REF!,IF(+All!$H111="Mississippi",+All!#REF!,0))</f>
        <v>0</v>
      </c>
      <c r="AF104" s="706">
        <f>IF(+All!$F111="Mississippi",+All!#REF!,IF(+All!$H111="Mississippi",+All!#REF!,0))</f>
        <v>0</v>
      </c>
      <c r="AG104" s="707">
        <f>IF(+All!$F111="Mississippi",+All!#REF!,IF(+All!$H111="Mississippi",+All!#REF!,0))</f>
        <v>0</v>
      </c>
      <c r="AH104" s="706">
        <f>IF(+All!$F111="Mississippi",+All!#REF!,IF(+All!$H111="Mississippi",+All!#REF!,0))</f>
        <v>0</v>
      </c>
      <c r="AI104" s="707">
        <f>IF(+All!$F111="Mississippi",+All!#REF!,IF(+All!$H111="Mississippi",+All!#REF!,0))</f>
        <v>0</v>
      </c>
      <c r="AJ104" s="706">
        <f>IF(+All!$F111="Mississippi",+All!#REF!,IF(+All!$H111="Mississippi",+All!#REF!,0))</f>
        <v>0</v>
      </c>
      <c r="AK104" s="707">
        <f>IF(+All!$F111="Mississippi",+All!#REF!,IF(+All!$H111="Mississippi",+All!#REF!,0))</f>
        <v>0</v>
      </c>
      <c r="AL104" s="81">
        <f>IF(+All!$F111="Mississippi",+All!V111,IF(+All!$H111="Mississippi",+All!V111,0))</f>
        <v>0</v>
      </c>
      <c r="AM104" s="82">
        <f>IF(+All!$F111="Mississippi",+All!W111,IF(+All!$H111="Mississippi",+All!W111,0))</f>
        <v>0</v>
      </c>
      <c r="AN104" s="81">
        <f>IF(+All!$F111="Mississippi",+All!X111,IF(+All!$H111="Mississippi",+All!X111,0))</f>
        <v>0</v>
      </c>
      <c r="AO104" s="83">
        <f>IF(+All!$F111="Mississippi",+All!Y111,IF(+All!$H111="Mississippi",+All!Y111,0))</f>
        <v>0</v>
      </c>
      <c r="AP104" s="84">
        <f>IF(+All!$F111="Mississippi",+All!Z111,IF(+All!$H111="Mississippi",+All!Z111,0))</f>
        <v>0</v>
      </c>
      <c r="AQ104" s="480">
        <f>IF(+All!$F111="Mississippi",+All!#REF!,IF(+All!$H111="Mississippi",+All!#REF!,0))</f>
        <v>0</v>
      </c>
      <c r="AR104" s="482">
        <f>IF(+All!$F111="Mississippi",+All!#REF!,IF(+All!$H111="Mississippi",+All!#REF!,0))</f>
        <v>0</v>
      </c>
      <c r="AS104" s="483">
        <f>IF(+All!$F111="Mississippi",+All!#REF!,IF(+All!$H111="Mississippi",+All!#REF!,0))</f>
        <v>0</v>
      </c>
      <c r="AT104" s="483">
        <f>IF(+All!$F111="Mississippi",+All!#REF!,IF(+All!$H111="Mississippi",+All!#REF!,0))</f>
        <v>0</v>
      </c>
      <c r="AU104" s="482">
        <f>IF(+All!$F111="Mississippi",+All!#REF!,IF(+All!$H111="Mississippi",+All!#REF!,0))</f>
        <v>0</v>
      </c>
      <c r="AV104" s="483">
        <f>IF(+All!$F111="Mississippi",+All!#REF!,IF(+All!$H111="Mississippi",+All!#REF!,0))</f>
        <v>0</v>
      </c>
      <c r="AW104" s="484">
        <f>IF(+All!$F111="Mississippi",+All!#REF!,IF(+All!$H111="Mississippi",+All!#REF!,0))</f>
        <v>0</v>
      </c>
      <c r="AX104" s="483">
        <f>IF(+All!$F111="Mississippi",+All!#REF!,IF(+All!$H111="Mississippi",+All!#REF!,0))</f>
        <v>0</v>
      </c>
      <c r="AY104" s="88">
        <f>IF(+All!$F111="Mississippi",+All!#REF!,IF(+All!$H111="Mississippi",+All!#REF!,0))</f>
        <v>0</v>
      </c>
      <c r="AZ104" s="89">
        <f>IF(+All!$F111="Mississippi",+All!#REF!,IF(+All!$H111="Mississippi",+All!#REF!,0))</f>
        <v>0</v>
      </c>
      <c r="BA104" s="90">
        <f>IF(+All!$F111="Mississippi",+All!#REF!,IF(+All!$H111="Mississippi",+All!#REF!,0))</f>
        <v>0</v>
      </c>
      <c r="BB104" s="90">
        <f>IF(+All!$F111="Mississippi",+All!#REF!,IF(+All!$H111="Mississippi",+All!#REF!,0))</f>
        <v>0</v>
      </c>
      <c r="BC104" s="91">
        <f>IF(+All!$F111="Mississippi",+All!#REF!,IF(+All!$H111="Mississippi",+All!#REF!,0))</f>
        <v>0</v>
      </c>
      <c r="BD104" s="482">
        <f>IF(+All!$F111="Mississippi",+All!#REF!,IF(+All!$H111="Mississippi",+All!#REF!,0))</f>
        <v>0</v>
      </c>
      <c r="BE104" s="483">
        <f>IF(+All!$F111="Mississippi",+All!#REF!,IF(+All!$H111="Mississippi",+All!#REF!,0))</f>
        <v>0</v>
      </c>
      <c r="BF104" s="483">
        <f>IF(+All!$F111="Mississippi",+All!#REF!,IF(+All!$H111="Mississippi",+All!#REF!,0))</f>
        <v>0</v>
      </c>
      <c r="BG104" s="482">
        <f>IF(+All!$F111="Mississippi",+All!#REF!,IF(+All!$H111="Mississippi",+All!#REF!,0))</f>
        <v>0</v>
      </c>
      <c r="BH104" s="483">
        <f>IF(+All!$F111="Mississippi",+All!#REF!,IF(+All!$H111="Mississippi",+All!#REF!,0))</f>
        <v>0</v>
      </c>
      <c r="BI104" s="484">
        <f>IF(+All!$F111="Mississippi",+All!#REF!,IF(+All!$H111="Mississippi",+All!#REF!,0))</f>
        <v>0</v>
      </c>
      <c r="BJ104" s="92">
        <f>IF(+All!$F111="Mississippi",+All!#REF!,IF(+All!$H111="Mississippi",+All!#REF!,0))</f>
        <v>0</v>
      </c>
      <c r="BK104" s="93">
        <f>IF(+All!$F111="Mississippi",+All!#REF!,IF(+All!$H111="Mississippi",+All!#REF!,0))</f>
        <v>0</v>
      </c>
    </row>
    <row r="105" spans="1:63" x14ac:dyDescent="0.8">
      <c r="A105" s="153">
        <f>IF(+All!$F245="Mississippi",+All!A245,IF(+All!$H245="Mississippi",+All!A245,0))</f>
        <v>3</v>
      </c>
      <c r="B105" s="480" t="str">
        <f>IF(+All!$F245="Mississippi",+All!B245,IF(+All!$H245="Mississippi",+All!B245,0))</f>
        <v>Sat</v>
      </c>
      <c r="C105" s="72">
        <f>IF(+All!$F245="Mississippi",+All!C245,IF(+All!$H245="Mississippi",+All!C245,0))</f>
        <v>44457</v>
      </c>
      <c r="D105" s="73">
        <f>IF(+All!$F245="Mississippi",+All!D245,IF(+All!$H245="Mississippi",+All!D245,0))</f>
        <v>0.83333333333333337</v>
      </c>
      <c r="E105" s="707" t="str">
        <f>IF(+All!$F245="Mississippi",+All!E245,IF(+All!$H245="Mississippi",+All!E245,0))</f>
        <v>ESPN2</v>
      </c>
      <c r="F105" s="75" t="str">
        <f>IF(+All!$F245="Mississippi",+All!F245,IF(+All!$H245="Mississippi",+All!F245,0))</f>
        <v>Tulane</v>
      </c>
      <c r="G105" s="76" t="str">
        <f>IF(+All!$F245="Mississippi",+All!G245,IF(+All!$H245="Mississippi",+All!G245,0))</f>
        <v>AAC</v>
      </c>
      <c r="H105" s="75" t="str">
        <f>IF(+All!$F245="Mississippi",+All!H245,IF(+All!$H245="Mississippi",+All!H245,0))</f>
        <v>Mississippi</v>
      </c>
      <c r="I105" s="76" t="str">
        <f>IF(+All!$F245="Mississippi",+All!I245,IF(+All!$H245="Mississippi",+All!I245,0))</f>
        <v>SEC</v>
      </c>
      <c r="J105" s="706" t="str">
        <f>IF(+All!$F245="Mississippi",+All!J245,IF(+All!$H245="Mississippi",+All!J245,0))</f>
        <v>Mississippi</v>
      </c>
      <c r="K105" s="707" t="str">
        <f>IF(+All!$F245="Mississippi",+All!K245,IF(+All!$H245="Mississippi",+All!K245,0))</f>
        <v>Tulane</v>
      </c>
      <c r="L105" s="78">
        <f>IF(+All!$F245="Mississippi",+All!L245,IF(+All!$H245="Mississippi",+All!L245,0))</f>
        <v>14.5</v>
      </c>
      <c r="M105" s="79">
        <f>IF(+All!$F245="Mississippi",+All!M245,IF(+All!$H245="Mississippi",+All!M245,0))</f>
        <v>76</v>
      </c>
      <c r="N105" s="706" t="str">
        <f>IF(+All!$F245="Mississippi",+All!N245,IF(+All!$H245="Mississippi",+All!N245,0))</f>
        <v>Mississippi</v>
      </c>
      <c r="O105" s="708">
        <f>IF(+All!$F245="Mississippi",+All!O245,IF(+All!$H245="Mississippi",+All!O245,0))</f>
        <v>61</v>
      </c>
      <c r="P105" s="708" t="str">
        <f>IF(+All!$F245="Mississippi",+All!P245,IF(+All!$H245="Mississippi",+All!P245,0))</f>
        <v>Tulane</v>
      </c>
      <c r="Q105" s="707">
        <f>IF(+All!$F245="Mississippi",+All!Q245,IF(+All!$H245="Mississippi",+All!Q245,0))</f>
        <v>21</v>
      </c>
      <c r="R105" s="706" t="str">
        <f>IF(+All!$F245="Mississippi",+All!R245,IF(+All!$H245="Mississippi",+All!R245,0))</f>
        <v>Mississippi</v>
      </c>
      <c r="S105" s="708" t="str">
        <f>IF(+All!$F245="Mississippi",+All!S245,IF(+All!$H245="Mississippi",+All!S245,0))</f>
        <v>Tulane</v>
      </c>
      <c r="T105" s="706" t="str">
        <f>IF(+All!$F245="Mississippi",+All!T245,IF(+All!$H245="Mississippi",+All!T245,0))</f>
        <v>Tulane</v>
      </c>
      <c r="U105" s="707" t="str">
        <f>IF(+All!$F245="Mississippi",+All!U245,IF(+All!$H245="Mississippi",+All!U245,0))</f>
        <v>L</v>
      </c>
      <c r="V105" s="706">
        <f>IF(+All!$F112="Mississippi",+All!#REF!,IF(+All!$H112="Mississippi",+All!#REF!,0))</f>
        <v>0</v>
      </c>
      <c r="W105" s="707">
        <f>IF(+All!$F112="Mississippi",+All!#REF!,IF(+All!$H112="Mississippi",+All!#REF!,0))</f>
        <v>0</v>
      </c>
      <c r="X105" s="706">
        <f>IF(+All!$F112="Mississippi",+All!#REF!,IF(+All!$H112="Mississippi",+All!#REF!,0))</f>
        <v>0</v>
      </c>
      <c r="Y105" s="707">
        <f>IF(+All!$F112="Mississippi",+All!#REF!,IF(+All!$H112="Mississippi",+All!#REF!,0))</f>
        <v>0</v>
      </c>
      <c r="Z105" s="706">
        <f>IF(+All!$F112="Mississippi",+All!#REF!,IF(+All!$H112="Mississippi",+All!#REF!,0))</f>
        <v>0</v>
      </c>
      <c r="AA105" s="707">
        <f>IF(+All!$F112="Mississippi",+All!#REF!,IF(+All!$H112="Mississippi",+All!#REF!,0))</f>
        <v>0</v>
      </c>
      <c r="AB105" s="706">
        <f>IF(+All!$F112="Mississippi",+All!#REF!,IF(+All!$H112="Mississippi",+All!#REF!,0))</f>
        <v>0</v>
      </c>
      <c r="AC105" s="707">
        <f>IF(+All!$F112="Mississippi",+All!#REF!,IF(+All!$H112="Mississippi",+All!#REF!,0))</f>
        <v>0</v>
      </c>
      <c r="AD105" s="706">
        <f>IF(+All!$F112="Mississippi",+All!#REF!,IF(+All!$H112="Mississippi",+All!#REF!,0))</f>
        <v>0</v>
      </c>
      <c r="AE105" s="707">
        <f>IF(+All!$F112="Mississippi",+All!#REF!,IF(+All!$H112="Mississippi",+All!#REF!,0))</f>
        <v>0</v>
      </c>
      <c r="AF105" s="706">
        <f>IF(+All!$F112="Mississippi",+All!#REF!,IF(+All!$H112="Mississippi",+All!#REF!,0))</f>
        <v>0</v>
      </c>
      <c r="AG105" s="707">
        <f>IF(+All!$F112="Mississippi",+All!#REF!,IF(+All!$H112="Mississippi",+All!#REF!,0))</f>
        <v>0</v>
      </c>
      <c r="AH105" s="706">
        <f>IF(+All!$F112="Mississippi",+All!#REF!,IF(+All!$H112="Mississippi",+All!#REF!,0))</f>
        <v>0</v>
      </c>
      <c r="AI105" s="707">
        <f>IF(+All!$F112="Mississippi",+All!#REF!,IF(+All!$H112="Mississippi",+All!#REF!,0))</f>
        <v>0</v>
      </c>
      <c r="AJ105" s="706">
        <f>IF(+All!$F112="Mississippi",+All!#REF!,IF(+All!$H112="Mississippi",+All!#REF!,0))</f>
        <v>0</v>
      </c>
      <c r="AK105" s="707">
        <f>IF(+All!$F112="Mississippi",+All!#REF!,IF(+All!$H112="Mississippi",+All!#REF!,0))</f>
        <v>0</v>
      </c>
      <c r="AL105" s="81">
        <f>IF(+All!$F112="Mississippi",+All!V112,IF(+All!$H112="Mississippi",+All!V112,0))</f>
        <v>0</v>
      </c>
      <c r="AM105" s="82">
        <f>IF(+All!$F112="Mississippi",+All!W112,IF(+All!$H112="Mississippi",+All!W112,0))</f>
        <v>0</v>
      </c>
      <c r="AN105" s="81">
        <f>IF(+All!$F112="Mississippi",+All!X112,IF(+All!$H112="Mississippi",+All!X112,0))</f>
        <v>0</v>
      </c>
      <c r="AO105" s="83">
        <f>IF(+All!$F112="Mississippi",+All!Y112,IF(+All!$H112="Mississippi",+All!Y112,0))</f>
        <v>0</v>
      </c>
      <c r="AP105" s="84">
        <f>IF(+All!$F112="Mississippi",+All!Z112,IF(+All!$H112="Mississippi",+All!Z112,0))</f>
        <v>0</v>
      </c>
      <c r="AQ105" s="480">
        <f>IF(+All!$F112="Mississippi",+All!#REF!,IF(+All!$H112="Mississippi",+All!#REF!,0))</f>
        <v>0</v>
      </c>
      <c r="AR105" s="482">
        <f>IF(+All!$F112="Mississippi",+All!#REF!,IF(+All!$H112="Mississippi",+All!#REF!,0))</f>
        <v>0</v>
      </c>
      <c r="AS105" s="483">
        <f>IF(+All!$F112="Mississippi",+All!#REF!,IF(+All!$H112="Mississippi",+All!#REF!,0))</f>
        <v>0</v>
      </c>
      <c r="AT105" s="483">
        <f>IF(+All!$F112="Mississippi",+All!#REF!,IF(+All!$H112="Mississippi",+All!#REF!,0))</f>
        <v>0</v>
      </c>
      <c r="AU105" s="482">
        <f>IF(+All!$F112="Mississippi",+All!#REF!,IF(+All!$H112="Mississippi",+All!#REF!,0))</f>
        <v>0</v>
      </c>
      <c r="AV105" s="483">
        <f>IF(+All!$F112="Mississippi",+All!#REF!,IF(+All!$H112="Mississippi",+All!#REF!,0))</f>
        <v>0</v>
      </c>
      <c r="AW105" s="484">
        <f>IF(+All!$F112="Mississippi",+All!#REF!,IF(+All!$H112="Mississippi",+All!#REF!,0))</f>
        <v>0</v>
      </c>
      <c r="AX105" s="483">
        <f>IF(+All!$F112="Mississippi",+All!#REF!,IF(+All!$H112="Mississippi",+All!#REF!,0))</f>
        <v>0</v>
      </c>
      <c r="AY105" s="88">
        <f>IF(+All!$F112="Mississippi",+All!#REF!,IF(+All!$H112="Mississippi",+All!#REF!,0))</f>
        <v>0</v>
      </c>
      <c r="AZ105" s="89">
        <f>IF(+All!$F112="Mississippi",+All!#REF!,IF(+All!$H112="Mississippi",+All!#REF!,0))</f>
        <v>0</v>
      </c>
      <c r="BA105" s="90">
        <f>IF(+All!$F112="Mississippi",+All!#REF!,IF(+All!$H112="Mississippi",+All!#REF!,0))</f>
        <v>0</v>
      </c>
      <c r="BB105" s="90">
        <f>IF(+All!$F112="Mississippi",+All!#REF!,IF(+All!$H112="Mississippi",+All!#REF!,0))</f>
        <v>0</v>
      </c>
      <c r="BC105" s="91">
        <f>IF(+All!$F112="Mississippi",+All!#REF!,IF(+All!$H112="Mississippi",+All!#REF!,0))</f>
        <v>0</v>
      </c>
      <c r="BD105" s="482">
        <f>IF(+All!$F112="Mississippi",+All!#REF!,IF(+All!$H112="Mississippi",+All!#REF!,0))</f>
        <v>0</v>
      </c>
      <c r="BE105" s="483">
        <f>IF(+All!$F112="Mississippi",+All!#REF!,IF(+All!$H112="Mississippi",+All!#REF!,0))</f>
        <v>0</v>
      </c>
      <c r="BF105" s="483">
        <f>IF(+All!$F112="Mississippi",+All!#REF!,IF(+All!$H112="Mississippi",+All!#REF!,0))</f>
        <v>0</v>
      </c>
      <c r="BG105" s="482">
        <f>IF(+All!$F112="Mississippi",+All!#REF!,IF(+All!$H112="Mississippi",+All!#REF!,0))</f>
        <v>0</v>
      </c>
      <c r="BH105" s="483">
        <f>IF(+All!$F112="Mississippi",+All!#REF!,IF(+All!$H112="Mississippi",+All!#REF!,0))</f>
        <v>0</v>
      </c>
      <c r="BI105" s="484">
        <f>IF(+All!$F112="Mississippi",+All!#REF!,IF(+All!$H112="Mississippi",+All!#REF!,0))</f>
        <v>0</v>
      </c>
      <c r="BJ105" s="92">
        <f>IF(+All!$F112="Mississippi",+All!#REF!,IF(+All!$H112="Mississippi",+All!#REF!,0))</f>
        <v>0</v>
      </c>
      <c r="BK105" s="93">
        <f>IF(+All!$F112="Mississippi",+All!#REF!,IF(+All!$H112="Mississippi",+All!#REF!,0))</f>
        <v>0</v>
      </c>
    </row>
    <row r="106" spans="1:63" x14ac:dyDescent="0.8">
      <c r="A106" s="153">
        <f>IF(+All!$F325="Mississippi",+All!A325,IF(+All!$H325="Mississippi",+All!A325,0))</f>
        <v>4</v>
      </c>
      <c r="B106" s="480" t="str">
        <f>IF(+All!$F325="Mississippi",+All!B325,IF(+All!$H325="Mississippi",+All!B325,0))</f>
        <v>Sat</v>
      </c>
      <c r="C106" s="72">
        <f>IF(+All!$F325="Mississippi",+All!C325,IF(+All!$H325="Mississippi",+All!C325,0))</f>
        <v>44464</v>
      </c>
      <c r="D106" s="73">
        <f>IF(+All!$F325="Mississippi",+All!D325,IF(+All!$H325="Mississippi",+All!D325,0))</f>
        <v>0</v>
      </c>
      <c r="E106" s="707">
        <f>IF(+All!$F325="Mississippi",+All!E325,IF(+All!$H325="Mississippi",+All!E325,0))</f>
        <v>0</v>
      </c>
      <c r="F106" s="75" t="str">
        <f>IF(+All!$F325="Mississippi",+All!F325,IF(+All!$H325="Mississippi",+All!F325,0))</f>
        <v>Mississippi</v>
      </c>
      <c r="G106" s="76" t="str">
        <f>IF(+All!$F325="Mississippi",+All!G325,IF(+All!$H325="Mississippi",+All!G325,0))</f>
        <v>SEC</v>
      </c>
      <c r="H106" s="75" t="str">
        <f>IF(+All!$F325="Mississippi",+All!H325,IF(+All!$H325="Mississippi",+All!H325,0))</f>
        <v>Open</v>
      </c>
      <c r="I106" s="76" t="str">
        <f>IF(+All!$F325="Mississippi",+All!I325,IF(+All!$H325="Mississippi",+All!I325,0))</f>
        <v>ZZZ</v>
      </c>
      <c r="J106" s="706">
        <f>IF(+All!$F325="Mississippi",+All!J325,IF(+All!$H325="Mississippi",+All!J325,0))</f>
        <v>0</v>
      </c>
      <c r="K106" s="707" t="str">
        <f>IF(+All!$F325="Mississippi",+All!K325,IF(+All!$H325="Mississippi",+All!K325,0))</f>
        <v>Mississippi</v>
      </c>
      <c r="L106" s="78">
        <f>IF(+All!$F325="Mississippi",+All!L325,IF(+All!$H325="Mississippi",+All!L325,0))</f>
        <v>0</v>
      </c>
      <c r="M106" s="79">
        <f>IF(+All!$F325="Mississippi",+All!M325,IF(+All!$H325="Mississippi",+All!M325,0))</f>
        <v>0</v>
      </c>
      <c r="N106" s="706">
        <f>IF(+All!$F325="Mississippi",+All!N325,IF(+All!$H325="Mississippi",+All!N325,0))</f>
        <v>0</v>
      </c>
      <c r="O106" s="708">
        <f>IF(+All!$F325="Mississippi",+All!O325,IF(+All!$H325="Mississippi",+All!O325,0))</f>
        <v>0</v>
      </c>
      <c r="P106" s="708">
        <f>IF(+All!$F325="Mississippi",+All!P325,IF(+All!$H325="Mississippi",+All!P325,0))</f>
        <v>0</v>
      </c>
      <c r="Q106" s="707">
        <f>IF(+All!$F325="Mississippi",+All!Q325,IF(+All!$H325="Mississippi",+All!Q325,0))</f>
        <v>0</v>
      </c>
      <c r="R106" s="706">
        <f>IF(+All!$F325="Mississippi",+All!R325,IF(+All!$H325="Mississippi",+All!R325,0))</f>
        <v>0</v>
      </c>
      <c r="S106" s="708">
        <f>IF(+All!$F325="Mississippi",+All!S325,IF(+All!$H325="Mississippi",+All!S325,0))</f>
        <v>0</v>
      </c>
      <c r="T106" s="706">
        <f>IF(+All!$F325="Mississippi",+All!T325,IF(+All!$H325="Mississippi",+All!T325,0))</f>
        <v>0</v>
      </c>
      <c r="U106" s="707">
        <f>IF(+All!$F325="Mississippi",+All!U325,IF(+All!$H325="Mississippi",+All!U325,0))</f>
        <v>0</v>
      </c>
      <c r="V106" s="706">
        <f>IF(+All!$F93="Mississippi",+All!#REF!,IF(+All!$H93="Mississippi",+All!#REF!,0))</f>
        <v>0</v>
      </c>
      <c r="W106" s="707">
        <f>IF(+All!$F93="Mississippi",+All!#REF!,IF(+All!$H93="Mississippi",+All!#REF!,0))</f>
        <v>0</v>
      </c>
      <c r="X106" s="706">
        <f>IF(+All!$F93="Mississippi",+All!#REF!,IF(+All!$H93="Mississippi",+All!#REF!,0))</f>
        <v>0</v>
      </c>
      <c r="Y106" s="707">
        <f>IF(+All!$F93="Mississippi",+All!#REF!,IF(+All!$H93="Mississippi",+All!#REF!,0))</f>
        <v>0</v>
      </c>
      <c r="Z106" s="706">
        <f>IF(+All!$F93="Mississippi",+All!#REF!,IF(+All!$H93="Mississippi",+All!#REF!,0))</f>
        <v>0</v>
      </c>
      <c r="AA106" s="707">
        <f>IF(+All!$F93="Mississippi",+All!#REF!,IF(+All!$H93="Mississippi",+All!#REF!,0))</f>
        <v>0</v>
      </c>
      <c r="AB106" s="706">
        <f>IF(+All!$F93="Mississippi",+All!#REF!,IF(+All!$H93="Mississippi",+All!#REF!,0))</f>
        <v>0</v>
      </c>
      <c r="AC106" s="707">
        <f>IF(+All!$F93="Mississippi",+All!#REF!,IF(+All!$H93="Mississippi",+All!#REF!,0))</f>
        <v>0</v>
      </c>
      <c r="AD106" s="706">
        <f>IF(+All!$F93="Mississippi",+All!#REF!,IF(+All!$H93="Mississippi",+All!#REF!,0))</f>
        <v>0</v>
      </c>
      <c r="AE106" s="707">
        <f>IF(+All!$F93="Mississippi",+All!#REF!,IF(+All!$H93="Mississippi",+All!#REF!,0))</f>
        <v>0</v>
      </c>
      <c r="AF106" s="706">
        <f>IF(+All!$F93="Mississippi",+All!#REF!,IF(+All!$H93="Mississippi",+All!#REF!,0))</f>
        <v>0</v>
      </c>
      <c r="AG106" s="707">
        <f>IF(+All!$F93="Mississippi",+All!#REF!,IF(+All!$H93="Mississippi",+All!#REF!,0))</f>
        <v>0</v>
      </c>
      <c r="AH106" s="706">
        <f>IF(+All!$F93="Mississippi",+All!#REF!,IF(+All!$H93="Mississippi",+All!#REF!,0))</f>
        <v>0</v>
      </c>
      <c r="AI106" s="707">
        <f>IF(+All!$F93="Mississippi",+All!#REF!,IF(+All!$H93="Mississippi",+All!#REF!,0))</f>
        <v>0</v>
      </c>
      <c r="AJ106" s="706">
        <f>IF(+All!$F93="Mississippi",+All!#REF!,IF(+All!$H93="Mississippi",+All!#REF!,0))</f>
        <v>0</v>
      </c>
      <c r="AK106" s="707">
        <f>IF(+All!$F93="Mississippi",+All!#REF!,IF(+All!$H93="Mississippi",+All!#REF!,0))</f>
        <v>0</v>
      </c>
      <c r="AL106" s="81">
        <f>IF(+All!$F93="Mississippi",+All!V93,IF(+All!$H93="Mississippi",+All!V93,0))</f>
        <v>0</v>
      </c>
      <c r="AM106" s="82">
        <f>IF(+All!$F93="Mississippi",+All!W93,IF(+All!$H93="Mississippi",+All!W93,0))</f>
        <v>0</v>
      </c>
      <c r="AN106" s="81">
        <f>IF(+All!$F93="Mississippi",+All!X93,IF(+All!$H93="Mississippi",+All!X93,0))</f>
        <v>0</v>
      </c>
      <c r="AO106" s="83">
        <f>IF(+All!$F93="Mississippi",+All!Y93,IF(+All!$H93="Mississippi",+All!Y93,0))</f>
        <v>0</v>
      </c>
      <c r="AP106" s="84">
        <f>IF(+All!$F93="Mississippi",+All!Z93,IF(+All!$H93="Mississippi",+All!Z93,0))</f>
        <v>0</v>
      </c>
      <c r="AQ106" s="480">
        <f>IF(+All!$F93="Mississippi",+All!#REF!,IF(+All!$H93="Mississippi",+All!#REF!,0))</f>
        <v>0</v>
      </c>
      <c r="AR106" s="482">
        <f>IF(+All!$F93="Mississippi",+All!#REF!,IF(+All!$H93="Mississippi",+All!#REF!,0))</f>
        <v>0</v>
      </c>
      <c r="AS106" s="483">
        <f>IF(+All!$F93="Mississippi",+All!#REF!,IF(+All!$H93="Mississippi",+All!#REF!,0))</f>
        <v>0</v>
      </c>
      <c r="AT106" s="483">
        <f>IF(+All!$F93="Mississippi",+All!#REF!,IF(+All!$H93="Mississippi",+All!#REF!,0))</f>
        <v>0</v>
      </c>
      <c r="AU106" s="482">
        <f>IF(+All!$F93="Mississippi",+All!#REF!,IF(+All!$H93="Mississippi",+All!#REF!,0))</f>
        <v>0</v>
      </c>
      <c r="AV106" s="483">
        <f>IF(+All!$F93="Mississippi",+All!#REF!,IF(+All!$H93="Mississippi",+All!#REF!,0))</f>
        <v>0</v>
      </c>
      <c r="AW106" s="484">
        <f>IF(+All!$F93="Mississippi",+All!#REF!,IF(+All!$H93="Mississippi",+All!#REF!,0))</f>
        <v>0</v>
      </c>
      <c r="AX106" s="483">
        <f>IF(+All!$F93="Mississippi",+All!#REF!,IF(+All!$H93="Mississippi",+All!#REF!,0))</f>
        <v>0</v>
      </c>
      <c r="AY106" s="88">
        <f>IF(+All!$F93="Mississippi",+All!#REF!,IF(+All!$H93="Mississippi",+All!#REF!,0))</f>
        <v>0</v>
      </c>
      <c r="AZ106" s="89">
        <f>IF(+All!$F93="Mississippi",+All!#REF!,IF(+All!$H93="Mississippi",+All!#REF!,0))</f>
        <v>0</v>
      </c>
      <c r="BA106" s="90">
        <f>IF(+All!$F93="Mississippi",+All!#REF!,IF(+All!$H93="Mississippi",+All!#REF!,0))</f>
        <v>0</v>
      </c>
      <c r="BB106" s="90">
        <f>IF(+All!$F93="Mississippi",+All!#REF!,IF(+All!$H93="Mississippi",+All!#REF!,0))</f>
        <v>0</v>
      </c>
      <c r="BC106" s="91">
        <f>IF(+All!$F93="Mississippi",+All!#REF!,IF(+All!$H93="Mississippi",+All!#REF!,0))</f>
        <v>0</v>
      </c>
      <c r="BD106" s="482">
        <f>IF(+All!$F93="Mississippi",+All!#REF!,IF(+All!$H93="Mississippi",+All!#REF!,0))</f>
        <v>0</v>
      </c>
      <c r="BE106" s="483">
        <f>IF(+All!$F93="Mississippi",+All!#REF!,IF(+All!$H93="Mississippi",+All!#REF!,0))</f>
        <v>0</v>
      </c>
      <c r="BF106" s="483">
        <f>IF(+All!$F93="Mississippi",+All!#REF!,IF(+All!$H93="Mississippi",+All!#REF!,0))</f>
        <v>0</v>
      </c>
      <c r="BG106" s="482">
        <f>IF(+All!$F93="Mississippi",+All!#REF!,IF(+All!$H93="Mississippi",+All!#REF!,0))</f>
        <v>0</v>
      </c>
      <c r="BH106" s="483">
        <f>IF(+All!$F93="Mississippi",+All!#REF!,IF(+All!$H93="Mississippi",+All!#REF!,0))</f>
        <v>0</v>
      </c>
      <c r="BI106" s="484">
        <f>IF(+All!$F93="Mississippi",+All!#REF!,IF(+All!$H93="Mississippi",+All!#REF!,0))</f>
        <v>0</v>
      </c>
      <c r="BJ106" s="92">
        <f>IF(+All!$F93="Mississippi",+All!#REF!,IF(+All!$H93="Mississippi",+All!#REF!,0))</f>
        <v>0</v>
      </c>
      <c r="BK106" s="93">
        <f>IF(+All!$F93="Mississippi",+All!#REF!,IF(+All!$H93="Mississippi",+All!#REF!,0))</f>
        <v>0</v>
      </c>
    </row>
    <row r="107" spans="1:63" x14ac:dyDescent="0.8">
      <c r="A107" s="153">
        <f>IF(+All!$F381="Mississippi",+All!A381,IF(+All!$H381="Mississippi",+All!A381,0))</f>
        <v>5</v>
      </c>
      <c r="B107" s="480" t="str">
        <f>IF(+All!$F381="Mississippi",+All!B381,IF(+All!$H381="Mississippi",+All!B381,0))</f>
        <v>Sat</v>
      </c>
      <c r="C107" s="72">
        <f>IF(+All!$F381="Mississippi",+All!C381,IF(+All!$H381="Mississippi",+All!C381,0))</f>
        <v>44471</v>
      </c>
      <c r="D107" s="73">
        <f>IF(+All!$F381="Mississippi",+All!D381,IF(+All!$H381="Mississippi",+All!D381,0))</f>
        <v>0.64583333333333337</v>
      </c>
      <c r="E107" s="707" t="str">
        <f>IF(+All!$F381="Mississippi",+All!E381,IF(+All!$H381="Mississippi",+All!E381,0))</f>
        <v>ABC</v>
      </c>
      <c r="F107" s="75" t="str">
        <f>IF(+All!$F381="Mississippi",+All!F381,IF(+All!$H381="Mississippi",+All!F381,0))</f>
        <v>Mississippi</v>
      </c>
      <c r="G107" s="76" t="str">
        <f>IF(+All!$F381="Mississippi",+All!G381,IF(+All!$H381="Mississippi",+All!G381,0))</f>
        <v>SEC</v>
      </c>
      <c r="H107" s="75" t="str">
        <f>IF(+All!$F381="Mississippi",+All!H381,IF(+All!$H381="Mississippi",+All!H381,0))</f>
        <v>Alabama</v>
      </c>
      <c r="I107" s="76" t="str">
        <f>IF(+All!$F381="Mississippi",+All!I381,IF(+All!$H381="Mississippi",+All!I381,0))</f>
        <v>SEC</v>
      </c>
      <c r="J107" s="706" t="str">
        <f>IF(+All!$F381="Mississippi",+All!J381,IF(+All!$H381="Mississippi",+All!J381,0))</f>
        <v>Alabama</v>
      </c>
      <c r="K107" s="707" t="str">
        <f>IF(+All!$F381="Mississippi",+All!K381,IF(+All!$H381="Mississippi",+All!K381,0))</f>
        <v>Mississippi</v>
      </c>
      <c r="L107" s="78">
        <f>IF(+All!$F381="Mississippi",+All!L381,IF(+All!$H381="Mississippi",+All!L381,0))</f>
        <v>14.5</v>
      </c>
      <c r="M107" s="79">
        <f>IF(+All!$F381="Mississippi",+All!M381,IF(+All!$H381="Mississippi",+All!M381,0))</f>
        <v>79.5</v>
      </c>
      <c r="N107" s="706" t="str">
        <f>IF(+All!$F381="Mississippi",+All!N381,IF(+All!$H381="Mississippi",+All!N381,0))</f>
        <v>Alabama</v>
      </c>
      <c r="O107" s="708">
        <f>IF(+All!$F381="Mississippi",+All!O381,IF(+All!$H381="Mississippi",+All!O381,0))</f>
        <v>42</v>
      </c>
      <c r="P107" s="708" t="str">
        <f>IF(+All!$F381="Mississippi",+All!P381,IF(+All!$H381="Mississippi",+All!P381,0))</f>
        <v>Mississippi</v>
      </c>
      <c r="Q107" s="707">
        <f>IF(+All!$F381="Mississippi",+All!Q381,IF(+All!$H381="Mississippi",+All!Q381,0))</f>
        <v>21</v>
      </c>
      <c r="R107" s="706" t="str">
        <f>IF(+All!$F381="Mississippi",+All!R381,IF(+All!$H381="Mississippi",+All!R381,0))</f>
        <v>Alabama</v>
      </c>
      <c r="S107" s="708" t="str">
        <f>IF(+All!$F381="Mississippi",+All!S381,IF(+All!$H381="Mississippi",+All!S381,0))</f>
        <v>Mississippi</v>
      </c>
      <c r="T107" s="706" t="str">
        <f>IF(+All!$F381="Mississippi",+All!T381,IF(+All!$H381="Mississippi",+All!T381,0))</f>
        <v>Mississippi</v>
      </c>
      <c r="U107" s="707" t="str">
        <f>IF(+All!$F381="Mississippi",+All!U381,IF(+All!$H381="Mississippi",+All!U381,0))</f>
        <v>L</v>
      </c>
      <c r="V107" s="706" t="e">
        <f>IF(+All!#REF!="Mississippi",+All!#REF!,IF(+All!#REF!="Mississippi",+All!#REF!,0))</f>
        <v>#REF!</v>
      </c>
      <c r="W107" s="707" t="e">
        <f>IF(+All!#REF!="Mississippi",+All!#REF!,IF(+All!#REF!="Mississippi",+All!#REF!,0))</f>
        <v>#REF!</v>
      </c>
      <c r="X107" s="706" t="e">
        <f>IF(+All!#REF!="Mississippi",+All!#REF!,IF(+All!#REF!="Mississippi",+All!#REF!,0))</f>
        <v>#REF!</v>
      </c>
      <c r="Y107" s="707" t="e">
        <f>IF(+All!#REF!="Mississippi",+All!#REF!,IF(+All!#REF!="Mississippi",+All!#REF!,0))</f>
        <v>#REF!</v>
      </c>
      <c r="Z107" s="706" t="e">
        <f>IF(+All!#REF!="Mississippi",+All!#REF!,IF(+All!#REF!="Mississippi",+All!#REF!,0))</f>
        <v>#REF!</v>
      </c>
      <c r="AA107" s="707" t="e">
        <f>IF(+All!#REF!="Mississippi",+All!#REF!,IF(+All!#REF!="Mississippi",+All!#REF!,0))</f>
        <v>#REF!</v>
      </c>
      <c r="AB107" s="706" t="e">
        <f>IF(+All!#REF!="Mississippi",+All!#REF!,IF(+All!#REF!="Mississippi",+All!#REF!,0))</f>
        <v>#REF!</v>
      </c>
      <c r="AC107" s="707" t="e">
        <f>IF(+All!#REF!="Mississippi",+All!#REF!,IF(+All!#REF!="Mississippi",+All!#REF!,0))</f>
        <v>#REF!</v>
      </c>
      <c r="AD107" s="706" t="e">
        <f>IF(+All!#REF!="Mississippi",+All!#REF!,IF(+All!#REF!="Mississippi",+All!#REF!,0))</f>
        <v>#REF!</v>
      </c>
      <c r="AE107" s="707" t="e">
        <f>IF(+All!#REF!="Mississippi",+All!#REF!,IF(+All!#REF!="Mississippi",+All!#REF!,0))</f>
        <v>#REF!</v>
      </c>
      <c r="AF107" s="706" t="e">
        <f>IF(+All!#REF!="Mississippi",+All!#REF!,IF(+All!#REF!="Mississippi",+All!#REF!,0))</f>
        <v>#REF!</v>
      </c>
      <c r="AG107" s="707" t="e">
        <f>IF(+All!#REF!="Mississippi",+All!#REF!,IF(+All!#REF!="Mississippi",+All!#REF!,0))</f>
        <v>#REF!</v>
      </c>
      <c r="AH107" s="706" t="e">
        <f>IF(+All!#REF!="Mississippi",+All!#REF!,IF(+All!#REF!="Mississippi",+All!#REF!,0))</f>
        <v>#REF!</v>
      </c>
      <c r="AI107" s="707" t="e">
        <f>IF(+All!#REF!="Mississippi",+All!#REF!,IF(+All!#REF!="Mississippi",+All!#REF!,0))</f>
        <v>#REF!</v>
      </c>
      <c r="AJ107" s="706" t="e">
        <f>IF(+All!#REF!="Mississippi",+All!#REF!,IF(+All!#REF!="Mississippi",+All!#REF!,0))</f>
        <v>#REF!</v>
      </c>
      <c r="AK107" s="707" t="e">
        <f>IF(+All!#REF!="Mississippi",+All!#REF!,IF(+All!#REF!="Mississippi",+All!#REF!,0))</f>
        <v>#REF!</v>
      </c>
      <c r="AL107" s="81" t="e">
        <f>IF(+All!#REF!="Mississippi",+All!#REF!,IF(+All!#REF!="Mississippi",+All!#REF!,0))</f>
        <v>#REF!</v>
      </c>
      <c r="AM107" s="82" t="e">
        <f>IF(+All!#REF!="Mississippi",+All!#REF!,IF(+All!#REF!="Mississippi",+All!#REF!,0))</f>
        <v>#REF!</v>
      </c>
      <c r="AN107" s="81" t="e">
        <f>IF(+All!#REF!="Mississippi",+All!#REF!,IF(+All!#REF!="Mississippi",+All!#REF!,0))</f>
        <v>#REF!</v>
      </c>
      <c r="AO107" s="83" t="e">
        <f>IF(+All!#REF!="Mississippi",+All!#REF!,IF(+All!#REF!="Mississippi",+All!#REF!,0))</f>
        <v>#REF!</v>
      </c>
      <c r="AP107" s="84" t="e">
        <f>IF(+All!#REF!="Mississippi",+All!#REF!,IF(+All!#REF!="Mississippi",+All!#REF!,0))</f>
        <v>#REF!</v>
      </c>
      <c r="AQ107" s="480" t="e">
        <f>IF(+All!#REF!="Mississippi",+All!#REF!,IF(+All!#REF!="Mississippi",+All!#REF!,0))</f>
        <v>#REF!</v>
      </c>
      <c r="AR107" s="482" t="e">
        <f>IF(+All!#REF!="Mississippi",+All!#REF!,IF(+All!#REF!="Mississippi",+All!#REF!,0))</f>
        <v>#REF!</v>
      </c>
      <c r="AS107" s="483" t="e">
        <f>IF(+All!#REF!="Mississippi",+All!#REF!,IF(+All!#REF!="Mississippi",+All!#REF!,0))</f>
        <v>#REF!</v>
      </c>
      <c r="AT107" s="483" t="e">
        <f>IF(+All!#REF!="Mississippi",+All!#REF!,IF(+All!#REF!="Mississippi",+All!#REF!,0))</f>
        <v>#REF!</v>
      </c>
      <c r="AU107" s="482" t="e">
        <f>IF(+All!#REF!="Mississippi",+All!#REF!,IF(+All!#REF!="Mississippi",+All!#REF!,0))</f>
        <v>#REF!</v>
      </c>
      <c r="AV107" s="483" t="e">
        <f>IF(+All!#REF!="Mississippi",+All!#REF!,IF(+All!#REF!="Mississippi",+All!#REF!,0))</f>
        <v>#REF!</v>
      </c>
      <c r="AW107" s="484" t="e">
        <f>IF(+All!#REF!="Mississippi",+All!#REF!,IF(+All!#REF!="Mississippi",+All!#REF!,0))</f>
        <v>#REF!</v>
      </c>
      <c r="AX107" s="483" t="e">
        <f>IF(+All!#REF!="Mississippi",+All!#REF!,IF(+All!#REF!="Mississippi",+All!#REF!,0))</f>
        <v>#REF!</v>
      </c>
      <c r="AY107" s="88" t="e">
        <f>IF(+All!#REF!="Mississippi",+All!#REF!,IF(+All!#REF!="Mississippi",+All!#REF!,0))</f>
        <v>#REF!</v>
      </c>
      <c r="AZ107" s="89" t="e">
        <f>IF(+All!#REF!="Mississippi",+All!#REF!,IF(+All!#REF!="Mississippi",+All!#REF!,0))</f>
        <v>#REF!</v>
      </c>
      <c r="BA107" s="90" t="e">
        <f>IF(+All!#REF!="Mississippi",+All!#REF!,IF(+All!#REF!="Mississippi",+All!#REF!,0))</f>
        <v>#REF!</v>
      </c>
      <c r="BB107" s="90" t="e">
        <f>IF(+All!#REF!="Mississippi",+All!#REF!,IF(+All!#REF!="Mississippi",+All!#REF!,0))</f>
        <v>#REF!</v>
      </c>
      <c r="BC107" s="91" t="e">
        <f>IF(+All!#REF!="Mississippi",+All!#REF!,IF(+All!#REF!="Mississippi",+All!#REF!,0))</f>
        <v>#REF!</v>
      </c>
      <c r="BD107" s="482" t="e">
        <f>IF(+All!#REF!="Mississippi",+All!#REF!,IF(+All!#REF!="Mississippi",+All!#REF!,0))</f>
        <v>#REF!</v>
      </c>
      <c r="BE107" s="483" t="e">
        <f>IF(+All!#REF!="Mississippi",+All!#REF!,IF(+All!#REF!="Mississippi",+All!#REF!,0))</f>
        <v>#REF!</v>
      </c>
      <c r="BF107" s="483" t="e">
        <f>IF(+All!#REF!="Mississippi",+All!#REF!,IF(+All!#REF!="Mississippi",+All!#REF!,0))</f>
        <v>#REF!</v>
      </c>
      <c r="BG107" s="482" t="e">
        <f>IF(+All!#REF!="Mississippi",+All!#REF!,IF(+All!#REF!="Mississippi",+All!#REF!,0))</f>
        <v>#REF!</v>
      </c>
      <c r="BH107" s="483" t="e">
        <f>IF(+All!#REF!="Mississippi",+All!#REF!,IF(+All!#REF!="Mississippi",+All!#REF!,0))</f>
        <v>#REF!</v>
      </c>
      <c r="BI107" s="484" t="e">
        <f>IF(+All!#REF!="Mississippi",+All!#REF!,IF(+All!#REF!="Mississippi",+All!#REF!,0))</f>
        <v>#REF!</v>
      </c>
      <c r="BJ107" s="92" t="e">
        <f>IF(+All!#REF!="Mississippi",+All!#REF!,IF(+All!#REF!="Mississippi",+All!#REF!,0))</f>
        <v>#REF!</v>
      </c>
      <c r="BK107" s="93" t="e">
        <f>IF(+All!#REF!="Mississippi",+All!#REF!,IF(+All!#REF!="Mississippi",+All!#REF!,0))</f>
        <v>#REF!</v>
      </c>
    </row>
    <row r="108" spans="1:63" x14ac:dyDescent="0.8">
      <c r="A108" s="153">
        <f>IF(+All!$F444="Mississippi",+All!A444,IF(+All!$H444="Mississippi",+All!A444,0))</f>
        <v>6</v>
      </c>
      <c r="B108" s="480" t="str">
        <f>IF(+All!$F444="Mississippi",+All!B444,IF(+All!$H444="Mississippi",+All!B444,0))</f>
        <v>Sat</v>
      </c>
      <c r="C108" s="72">
        <f>IF(+All!$F444="Mississippi",+All!C444,IF(+All!$H444="Mississippi",+All!C444,0))</f>
        <v>44478</v>
      </c>
      <c r="D108" s="73">
        <f>IF(+All!$F444="Mississippi",+All!D444,IF(+All!$H444="Mississippi",+All!D444,0))</f>
        <v>0.5</v>
      </c>
      <c r="E108" s="707" t="str">
        <f>IF(+All!$F444="Mississippi",+All!E444,IF(+All!$H444="Mississippi",+All!E444,0))</f>
        <v>ESPN</v>
      </c>
      <c r="F108" s="75" t="str">
        <f>IF(+All!$F444="Mississippi",+All!F444,IF(+All!$H444="Mississippi",+All!F444,0))</f>
        <v>Arkansas</v>
      </c>
      <c r="G108" s="76" t="str">
        <f>IF(+All!$F444="Mississippi",+All!G444,IF(+All!$H444="Mississippi",+All!G444,0))</f>
        <v>SEC</v>
      </c>
      <c r="H108" s="75" t="str">
        <f>IF(+All!$F444="Mississippi",+All!H444,IF(+All!$H444="Mississippi",+All!H444,0))</f>
        <v>Mississippi</v>
      </c>
      <c r="I108" s="76" t="str">
        <f>IF(+All!$F444="Mississippi",+All!I444,IF(+All!$H444="Mississippi",+All!I444,0))</f>
        <v>SEC</v>
      </c>
      <c r="J108" s="706" t="str">
        <f>IF(+All!$F444="Mississippi",+All!J444,IF(+All!$H444="Mississippi",+All!J444,0))</f>
        <v>Mississippi</v>
      </c>
      <c r="K108" s="707" t="str">
        <f>IF(+All!$F444="Mississippi",+All!K444,IF(+All!$H444="Mississippi",+All!K444,0))</f>
        <v>Arkansas</v>
      </c>
      <c r="L108" s="78">
        <f>IF(+All!$F444="Mississippi",+All!L444,IF(+All!$H444="Mississippi",+All!L444,0))</f>
        <v>6</v>
      </c>
      <c r="M108" s="79">
        <f>IF(+All!$F444="Mississippi",+All!M444,IF(+All!$H444="Mississippi",+All!M444,0))</f>
        <v>66.5</v>
      </c>
      <c r="N108" s="706" t="str">
        <f>IF(+All!$F444="Mississippi",+All!N444,IF(+All!$H444="Mississippi",+All!N444,0))</f>
        <v>Mississippi</v>
      </c>
      <c r="O108" s="708">
        <f>IF(+All!$F444="Mississippi",+All!O444,IF(+All!$H444="Mississippi",+All!O444,0))</f>
        <v>52</v>
      </c>
      <c r="P108" s="708" t="str">
        <f>IF(+All!$F444="Mississippi",+All!P444,IF(+All!$H444="Mississippi",+All!P444,0))</f>
        <v>Arkansas</v>
      </c>
      <c r="Q108" s="707">
        <f>IF(+All!$F444="Mississippi",+All!Q444,IF(+All!$H444="Mississippi",+All!Q444,0))</f>
        <v>51</v>
      </c>
      <c r="R108" s="706" t="str">
        <f>IF(+All!$F444="Mississippi",+All!R444,IF(+All!$H444="Mississippi",+All!R444,0))</f>
        <v>Arkansas</v>
      </c>
      <c r="S108" s="708" t="str">
        <f>IF(+All!$F444="Mississippi",+All!S444,IF(+All!$H444="Mississippi",+All!S444,0))</f>
        <v>Mississippi</v>
      </c>
      <c r="T108" s="706" t="str">
        <f>IF(+All!$F444="Mississippi",+All!T444,IF(+All!$H444="Mississippi",+All!T444,0))</f>
        <v>Arkansas</v>
      </c>
      <c r="U108" s="707" t="str">
        <f>IF(+All!$F444="Mississippi",+All!U444,IF(+All!$H444="Mississippi",+All!U444,0))</f>
        <v>W</v>
      </c>
      <c r="V108" s="706" t="e">
        <f>IF(+All!#REF!="Mississippi",+All!#REF!,IF(+All!#REF!="Mississippi",+All!#REF!,0))</f>
        <v>#REF!</v>
      </c>
      <c r="W108" s="707" t="e">
        <f>IF(+All!#REF!="Mississippi",+All!#REF!,IF(+All!#REF!="Mississippi",+All!#REF!,0))</f>
        <v>#REF!</v>
      </c>
      <c r="X108" s="706" t="e">
        <f>IF(+All!#REF!="Mississippi",+All!#REF!,IF(+All!#REF!="Mississippi",+All!#REF!,0))</f>
        <v>#REF!</v>
      </c>
      <c r="Y108" s="707" t="e">
        <f>IF(+All!#REF!="Mississippi",+All!#REF!,IF(+All!#REF!="Mississippi",+All!#REF!,0))</f>
        <v>#REF!</v>
      </c>
      <c r="Z108" s="706" t="e">
        <f>IF(+All!#REF!="Mississippi",+All!#REF!,IF(+All!#REF!="Mississippi",+All!#REF!,0))</f>
        <v>#REF!</v>
      </c>
      <c r="AA108" s="707" t="e">
        <f>IF(+All!#REF!="Mississippi",+All!#REF!,IF(+All!#REF!="Mississippi",+All!#REF!,0))</f>
        <v>#REF!</v>
      </c>
      <c r="AB108" s="706" t="e">
        <f>IF(+All!#REF!="Mississippi",+All!#REF!,IF(+All!#REF!="Mississippi",+All!#REF!,0))</f>
        <v>#REF!</v>
      </c>
      <c r="AC108" s="707" t="e">
        <f>IF(+All!#REF!="Mississippi",+All!#REF!,IF(+All!#REF!="Mississippi",+All!#REF!,0))</f>
        <v>#REF!</v>
      </c>
      <c r="AD108" s="706" t="e">
        <f>IF(+All!#REF!="Mississippi",+All!#REF!,IF(+All!#REF!="Mississippi",+All!#REF!,0))</f>
        <v>#REF!</v>
      </c>
      <c r="AE108" s="707" t="e">
        <f>IF(+All!#REF!="Mississippi",+All!#REF!,IF(+All!#REF!="Mississippi",+All!#REF!,0))</f>
        <v>#REF!</v>
      </c>
      <c r="AF108" s="706" t="e">
        <f>IF(+All!#REF!="Mississippi",+All!#REF!,IF(+All!#REF!="Mississippi",+All!#REF!,0))</f>
        <v>#REF!</v>
      </c>
      <c r="AG108" s="707" t="e">
        <f>IF(+All!#REF!="Mississippi",+All!#REF!,IF(+All!#REF!="Mississippi",+All!#REF!,0))</f>
        <v>#REF!</v>
      </c>
      <c r="AH108" s="706" t="e">
        <f>IF(+All!#REF!="Mississippi",+All!#REF!,IF(+All!#REF!="Mississippi",+All!#REF!,0))</f>
        <v>#REF!</v>
      </c>
      <c r="AI108" s="707" t="e">
        <f>IF(+All!#REF!="Mississippi",+All!#REF!,IF(+All!#REF!="Mississippi",+All!#REF!,0))</f>
        <v>#REF!</v>
      </c>
      <c r="AJ108" s="706" t="e">
        <f>IF(+All!#REF!="Mississippi",+All!#REF!,IF(+All!#REF!="Mississippi",+All!#REF!,0))</f>
        <v>#REF!</v>
      </c>
      <c r="AK108" s="707" t="e">
        <f>IF(+All!#REF!="Mississippi",+All!#REF!,IF(+All!#REF!="Mississippi",+All!#REF!,0))</f>
        <v>#REF!</v>
      </c>
      <c r="AL108" s="81" t="e">
        <f>IF(+All!#REF!="Mississippi",+All!#REF!,IF(+All!#REF!="Mississippi",+All!#REF!,0))</f>
        <v>#REF!</v>
      </c>
      <c r="AM108" s="82" t="e">
        <f>IF(+All!#REF!="Mississippi",+All!#REF!,IF(+All!#REF!="Mississippi",+All!#REF!,0))</f>
        <v>#REF!</v>
      </c>
      <c r="AN108" s="81" t="e">
        <f>IF(+All!#REF!="Mississippi",+All!#REF!,IF(+All!#REF!="Mississippi",+All!#REF!,0))</f>
        <v>#REF!</v>
      </c>
      <c r="AO108" s="83" t="e">
        <f>IF(+All!#REF!="Mississippi",+All!#REF!,IF(+All!#REF!="Mississippi",+All!#REF!,0))</f>
        <v>#REF!</v>
      </c>
      <c r="AP108" s="84" t="e">
        <f>IF(+All!#REF!="Mississippi",+All!#REF!,IF(+All!#REF!="Mississippi",+All!#REF!,0))</f>
        <v>#REF!</v>
      </c>
      <c r="AQ108" s="480" t="e">
        <f>IF(+All!#REF!="Mississippi",+All!#REF!,IF(+All!#REF!="Mississippi",+All!#REF!,0))</f>
        <v>#REF!</v>
      </c>
      <c r="AR108" s="482" t="e">
        <f>IF(+All!#REF!="Mississippi",+All!#REF!,IF(+All!#REF!="Mississippi",+All!#REF!,0))</f>
        <v>#REF!</v>
      </c>
      <c r="AS108" s="483" t="e">
        <f>IF(+All!#REF!="Mississippi",+All!#REF!,IF(+All!#REF!="Mississippi",+All!#REF!,0))</f>
        <v>#REF!</v>
      </c>
      <c r="AT108" s="483" t="e">
        <f>IF(+All!#REF!="Mississippi",+All!#REF!,IF(+All!#REF!="Mississippi",+All!#REF!,0))</f>
        <v>#REF!</v>
      </c>
      <c r="AU108" s="482" t="e">
        <f>IF(+All!#REF!="Mississippi",+All!#REF!,IF(+All!#REF!="Mississippi",+All!#REF!,0))</f>
        <v>#REF!</v>
      </c>
      <c r="AV108" s="483" t="e">
        <f>IF(+All!#REF!="Mississippi",+All!#REF!,IF(+All!#REF!="Mississippi",+All!#REF!,0))</f>
        <v>#REF!</v>
      </c>
      <c r="AW108" s="484" t="e">
        <f>IF(+All!#REF!="Mississippi",+All!#REF!,IF(+All!#REF!="Mississippi",+All!#REF!,0))</f>
        <v>#REF!</v>
      </c>
      <c r="AX108" s="483" t="e">
        <f>IF(+All!#REF!="Mississippi",+All!#REF!,IF(+All!#REF!="Mississippi",+All!#REF!,0))</f>
        <v>#REF!</v>
      </c>
      <c r="AY108" s="88" t="e">
        <f>IF(+All!#REF!="Mississippi",+All!#REF!,IF(+All!#REF!="Mississippi",+All!#REF!,0))</f>
        <v>#REF!</v>
      </c>
      <c r="AZ108" s="89" t="e">
        <f>IF(+All!#REF!="Mississippi",+All!#REF!,IF(+All!#REF!="Mississippi",+All!#REF!,0))</f>
        <v>#REF!</v>
      </c>
      <c r="BA108" s="90" t="e">
        <f>IF(+All!#REF!="Mississippi",+All!#REF!,IF(+All!#REF!="Mississippi",+All!#REF!,0))</f>
        <v>#REF!</v>
      </c>
      <c r="BB108" s="90" t="e">
        <f>IF(+All!#REF!="Mississippi",+All!#REF!,IF(+All!#REF!="Mississippi",+All!#REF!,0))</f>
        <v>#REF!</v>
      </c>
      <c r="BC108" s="91" t="e">
        <f>IF(+All!#REF!="Mississippi",+All!#REF!,IF(+All!#REF!="Mississippi",+All!#REF!,0))</f>
        <v>#REF!</v>
      </c>
      <c r="BD108" s="482" t="e">
        <f>IF(+All!#REF!="Mississippi",+All!#REF!,IF(+All!#REF!="Mississippi",+All!#REF!,0))</f>
        <v>#REF!</v>
      </c>
      <c r="BE108" s="483" t="e">
        <f>IF(+All!#REF!="Mississippi",+All!#REF!,IF(+All!#REF!="Mississippi",+All!#REF!,0))</f>
        <v>#REF!</v>
      </c>
      <c r="BF108" s="483" t="e">
        <f>IF(+All!#REF!="Mississippi",+All!#REF!,IF(+All!#REF!="Mississippi",+All!#REF!,0))</f>
        <v>#REF!</v>
      </c>
      <c r="BG108" s="482" t="e">
        <f>IF(+All!#REF!="Mississippi",+All!#REF!,IF(+All!#REF!="Mississippi",+All!#REF!,0))</f>
        <v>#REF!</v>
      </c>
      <c r="BH108" s="483" t="e">
        <f>IF(+All!#REF!="Mississippi",+All!#REF!,IF(+All!#REF!="Mississippi",+All!#REF!,0))</f>
        <v>#REF!</v>
      </c>
      <c r="BI108" s="484" t="e">
        <f>IF(+All!#REF!="Mississippi",+All!#REF!,IF(+All!#REF!="Mississippi",+All!#REF!,0))</f>
        <v>#REF!</v>
      </c>
      <c r="BJ108" s="92" t="e">
        <f>IF(+All!#REF!="Mississippi",+All!#REF!,IF(+All!#REF!="Mississippi",+All!#REF!,0))</f>
        <v>#REF!</v>
      </c>
      <c r="BK108" s="93" t="e">
        <f>IF(+All!#REF!="Mississippi",+All!#REF!,IF(+All!#REF!="Mississippi",+All!#REF!,0))</f>
        <v>#REF!</v>
      </c>
    </row>
    <row r="109" spans="1:63" x14ac:dyDescent="0.8">
      <c r="A109" s="153">
        <f>IF(+All!$F527="Mississippi",+All!A527,IF(+All!$H527="Mississippi",+All!A527,0))</f>
        <v>7</v>
      </c>
      <c r="B109" s="480" t="str">
        <f>IF(+All!$F527="Mississippi",+All!B527,IF(+All!$H527="Mississippi",+All!B527,0))</f>
        <v>Sat</v>
      </c>
      <c r="C109" s="72">
        <f>IF(+All!$F527="Mississippi",+All!C527,IF(+All!$H527="Mississippi",+All!C527,0))</f>
        <v>44485</v>
      </c>
      <c r="D109" s="73">
        <f>IF(+All!$F527="Mississippi",+All!D527,IF(+All!$H527="Mississippi",+All!D527,0))</f>
        <v>0.8125</v>
      </c>
      <c r="E109" s="707" t="str">
        <f>IF(+All!$F527="Mississippi",+All!E527,IF(+All!$H527="Mississippi",+All!E527,0))</f>
        <v>SEC</v>
      </c>
      <c r="F109" s="75" t="str">
        <f>IF(+All!$F527="Mississippi",+All!F527,IF(+All!$H527="Mississippi",+All!F527,0))</f>
        <v>Mississippi</v>
      </c>
      <c r="G109" s="76" t="str">
        <f>IF(+All!$F527="Mississippi",+All!G527,IF(+All!$H527="Mississippi",+All!G527,0))</f>
        <v>SEC</v>
      </c>
      <c r="H109" s="75" t="str">
        <f>IF(+All!$F527="Mississippi",+All!H527,IF(+All!$H527="Mississippi",+All!H527,0))</f>
        <v>Tennessee</v>
      </c>
      <c r="I109" s="76" t="str">
        <f>IF(+All!$F527="Mississippi",+All!I527,IF(+All!$H527="Mississippi",+All!I527,0))</f>
        <v>SEC</v>
      </c>
      <c r="J109" s="706" t="str">
        <f>IF(+All!$F527="Mississippi",+All!J527,IF(+All!$H527="Mississippi",+All!J527,0))</f>
        <v>Mississippi</v>
      </c>
      <c r="K109" s="707" t="str">
        <f>IF(+All!$F527="Mississippi",+All!K527,IF(+All!$H527="Mississippi",+All!K527,0))</f>
        <v>Tennessee</v>
      </c>
      <c r="L109" s="78">
        <f>IF(+All!$F527="Mississippi",+All!L527,IF(+All!$H527="Mississippi",+All!L527,0))</f>
        <v>2.5</v>
      </c>
      <c r="M109" s="79">
        <f>IF(+All!$F527="Mississippi",+All!M527,IF(+All!$H527="Mississippi",+All!M527,0))</f>
        <v>84</v>
      </c>
      <c r="N109" s="706" t="str">
        <f>IF(+All!$F527="Mississippi",+All!N527,IF(+All!$H527="Mississippi",+All!N527,0))</f>
        <v>Mississippi</v>
      </c>
      <c r="O109" s="708">
        <f>IF(+All!$F527="Mississippi",+All!O527,IF(+All!$H527="Mississippi",+All!O527,0))</f>
        <v>31</v>
      </c>
      <c r="P109" s="708" t="str">
        <f>IF(+All!$F527="Mississippi",+All!P527,IF(+All!$H527="Mississippi",+All!P527,0))</f>
        <v>Tennessee</v>
      </c>
      <c r="Q109" s="707">
        <f>IF(+All!$F527="Mississippi",+All!Q527,IF(+All!$H527="Mississippi",+All!Q527,0))</f>
        <v>26</v>
      </c>
      <c r="R109" s="706" t="str">
        <f>IF(+All!$F527="Mississippi",+All!R527,IF(+All!$H527="Mississippi",+All!R527,0))</f>
        <v>Mississippi</v>
      </c>
      <c r="S109" s="708" t="str">
        <f>IF(+All!$F527="Mississippi",+All!S527,IF(+All!$H527="Mississippi",+All!S527,0))</f>
        <v>Tennessee</v>
      </c>
      <c r="T109" s="706" t="str">
        <f>IF(+All!$F527="Mississippi",+All!T527,IF(+All!$H527="Mississippi",+All!T527,0))</f>
        <v>Mississippi</v>
      </c>
      <c r="U109" s="707" t="str">
        <f>IF(+All!$F527="Mississippi",+All!U527,IF(+All!$H527="Mississippi",+All!U527,0))</f>
        <v>W</v>
      </c>
      <c r="V109" s="706">
        <f>IF(+All!$F282="Mississippi",+All!#REF!,IF(+All!$H282="Mississippi",+All!#REF!,0))</f>
        <v>0</v>
      </c>
      <c r="W109" s="707">
        <f>IF(+All!$F282="Mississippi",+All!#REF!,IF(+All!$H282="Mississippi",+All!#REF!,0))</f>
        <v>0</v>
      </c>
      <c r="X109" s="706">
        <f>IF(+All!$F282="Mississippi",+All!#REF!,IF(+All!$H282="Mississippi",+All!#REF!,0))</f>
        <v>0</v>
      </c>
      <c r="Y109" s="707">
        <f>IF(+All!$F282="Mississippi",+All!#REF!,IF(+All!$H282="Mississippi",+All!#REF!,0))</f>
        <v>0</v>
      </c>
      <c r="Z109" s="706">
        <f>IF(+All!$F282="Mississippi",+All!#REF!,IF(+All!$H282="Mississippi",+All!#REF!,0))</f>
        <v>0</v>
      </c>
      <c r="AA109" s="707">
        <f>IF(+All!$F282="Mississippi",+All!#REF!,IF(+All!$H282="Mississippi",+All!#REF!,0))</f>
        <v>0</v>
      </c>
      <c r="AB109" s="706">
        <f>IF(+All!$F282="Mississippi",+All!#REF!,IF(+All!$H282="Mississippi",+All!#REF!,0))</f>
        <v>0</v>
      </c>
      <c r="AC109" s="707">
        <f>IF(+All!$F282="Mississippi",+All!#REF!,IF(+All!$H282="Mississippi",+All!#REF!,0))</f>
        <v>0</v>
      </c>
      <c r="AD109" s="706">
        <f>IF(+All!$F282="Mississippi",+All!#REF!,IF(+All!$H282="Mississippi",+All!#REF!,0))</f>
        <v>0</v>
      </c>
      <c r="AE109" s="707">
        <f>IF(+All!$F282="Mississippi",+All!#REF!,IF(+All!$H282="Mississippi",+All!#REF!,0))</f>
        <v>0</v>
      </c>
      <c r="AF109" s="706">
        <f>IF(+All!$F282="Mississippi",+All!#REF!,IF(+All!$H282="Mississippi",+All!#REF!,0))</f>
        <v>0</v>
      </c>
      <c r="AG109" s="707">
        <f>IF(+All!$F282="Mississippi",+All!#REF!,IF(+All!$H282="Mississippi",+All!#REF!,0))</f>
        <v>0</v>
      </c>
      <c r="AH109" s="706">
        <f>IF(+All!$F282="Mississippi",+All!#REF!,IF(+All!$H282="Mississippi",+All!#REF!,0))</f>
        <v>0</v>
      </c>
      <c r="AI109" s="707">
        <f>IF(+All!$F282="Mississippi",+All!#REF!,IF(+All!$H282="Mississippi",+All!#REF!,0))</f>
        <v>0</v>
      </c>
      <c r="AJ109" s="706">
        <f>IF(+All!$F282="Mississippi",+All!#REF!,IF(+All!$H282="Mississippi",+All!#REF!,0))</f>
        <v>0</v>
      </c>
      <c r="AK109" s="707">
        <f>IF(+All!$F282="Mississippi",+All!#REF!,IF(+All!$H282="Mississippi",+All!#REF!,0))</f>
        <v>0</v>
      </c>
      <c r="AL109" s="81">
        <f>IF(+All!$F282="Mississippi",+All!V282,IF(+All!$H282="Mississippi",+All!V282,0))</f>
        <v>0</v>
      </c>
      <c r="AM109" s="82">
        <f>IF(+All!$F282="Mississippi",+All!W282,IF(+All!$H282="Mississippi",+All!W282,0))</f>
        <v>0</v>
      </c>
      <c r="AN109" s="81">
        <f>IF(+All!$F282="Mississippi",+All!X282,IF(+All!$H282="Mississippi",+All!X282,0))</f>
        <v>0</v>
      </c>
      <c r="AO109" s="83">
        <f>IF(+All!$F282="Mississippi",+All!Y282,IF(+All!$H282="Mississippi",+All!Y282,0))</f>
        <v>0</v>
      </c>
      <c r="AP109" s="84">
        <f>IF(+All!$F282="Mississippi",+All!Z282,IF(+All!$H282="Mississippi",+All!Z282,0))</f>
        <v>0</v>
      </c>
      <c r="AQ109" s="480">
        <f>IF(+All!$F282="Mississippi",+All!#REF!,IF(+All!$H282="Mississippi",+All!#REF!,0))</f>
        <v>0</v>
      </c>
      <c r="AR109" s="482">
        <f>IF(+All!$F282="Mississippi",+All!#REF!,IF(+All!$H282="Mississippi",+All!#REF!,0))</f>
        <v>0</v>
      </c>
      <c r="AS109" s="483">
        <f>IF(+All!$F282="Mississippi",+All!#REF!,IF(+All!$H282="Mississippi",+All!#REF!,0))</f>
        <v>0</v>
      </c>
      <c r="AT109" s="483">
        <f>IF(+All!$F282="Mississippi",+All!#REF!,IF(+All!$H282="Mississippi",+All!#REF!,0))</f>
        <v>0</v>
      </c>
      <c r="AU109" s="482">
        <f>IF(+All!$F282="Mississippi",+All!#REF!,IF(+All!$H282="Mississippi",+All!#REF!,0))</f>
        <v>0</v>
      </c>
      <c r="AV109" s="483">
        <f>IF(+All!$F282="Mississippi",+All!#REF!,IF(+All!$H282="Mississippi",+All!#REF!,0))</f>
        <v>0</v>
      </c>
      <c r="AW109" s="484">
        <f>IF(+All!$F282="Mississippi",+All!#REF!,IF(+All!$H282="Mississippi",+All!#REF!,0))</f>
        <v>0</v>
      </c>
      <c r="AX109" s="483">
        <f>IF(+All!$F282="Mississippi",+All!#REF!,IF(+All!$H282="Mississippi",+All!#REF!,0))</f>
        <v>0</v>
      </c>
      <c r="AY109" s="88">
        <f>IF(+All!$F282="Mississippi",+All!#REF!,IF(+All!$H282="Mississippi",+All!#REF!,0))</f>
        <v>0</v>
      </c>
      <c r="AZ109" s="89">
        <f>IF(+All!$F282="Mississippi",+All!#REF!,IF(+All!$H282="Mississippi",+All!#REF!,0))</f>
        <v>0</v>
      </c>
      <c r="BA109" s="90">
        <f>IF(+All!$F282="Mississippi",+All!#REF!,IF(+All!$H282="Mississippi",+All!#REF!,0))</f>
        <v>0</v>
      </c>
      <c r="BB109" s="90">
        <f>IF(+All!$F282="Mississippi",+All!#REF!,IF(+All!$H282="Mississippi",+All!#REF!,0))</f>
        <v>0</v>
      </c>
      <c r="BC109" s="91">
        <f>IF(+All!$F282="Mississippi",+All!#REF!,IF(+All!$H282="Mississippi",+All!#REF!,0))</f>
        <v>0</v>
      </c>
      <c r="BD109" s="482">
        <f>IF(+All!$F282="Mississippi",+All!#REF!,IF(+All!$H282="Mississippi",+All!#REF!,0))</f>
        <v>0</v>
      </c>
      <c r="BE109" s="483">
        <f>IF(+All!$F282="Mississippi",+All!#REF!,IF(+All!$H282="Mississippi",+All!#REF!,0))</f>
        <v>0</v>
      </c>
      <c r="BF109" s="483">
        <f>IF(+All!$F282="Mississippi",+All!#REF!,IF(+All!$H282="Mississippi",+All!#REF!,0))</f>
        <v>0</v>
      </c>
      <c r="BG109" s="482">
        <f>IF(+All!$F282="Mississippi",+All!#REF!,IF(+All!$H282="Mississippi",+All!#REF!,0))</f>
        <v>0</v>
      </c>
      <c r="BH109" s="483">
        <f>IF(+All!$F282="Mississippi",+All!#REF!,IF(+All!$H282="Mississippi",+All!#REF!,0))</f>
        <v>0</v>
      </c>
      <c r="BI109" s="484">
        <f>IF(+All!$F282="Mississippi",+All!#REF!,IF(+All!$H282="Mississippi",+All!#REF!,0))</f>
        <v>0</v>
      </c>
      <c r="BJ109" s="92">
        <f>IF(+All!$F282="Mississippi",+All!#REF!,IF(+All!$H282="Mississippi",+All!#REF!,0))</f>
        <v>0</v>
      </c>
      <c r="BK109" s="93">
        <f>IF(+All!$F282="Mississippi",+All!#REF!,IF(+All!$H282="Mississippi",+All!#REF!,0))</f>
        <v>0</v>
      </c>
    </row>
    <row r="110" spans="1:63" x14ac:dyDescent="0.8">
      <c r="A110" s="153">
        <f>IF(+All!$F606="Mississippi",+All!A606,IF(+All!$H606="Mississippi",+All!A606,0))</f>
        <v>8</v>
      </c>
      <c r="B110" s="480" t="str">
        <f>IF(+All!$F606="Mississippi",+All!B606,IF(+All!$H606="Mississippi",+All!B606,0))</f>
        <v>Sat</v>
      </c>
      <c r="C110" s="72">
        <f>IF(+All!$F606="Mississippi",+All!C606,IF(+All!$H606="Mississippi",+All!C606,0))</f>
        <v>44492</v>
      </c>
      <c r="D110" s="73">
        <f>IF(+All!$F606="Mississippi",+All!D606,IF(+All!$H606="Mississippi",+All!D606,0))</f>
        <v>0.64583333333333337</v>
      </c>
      <c r="E110" s="707" t="str">
        <f>IF(+All!$F606="Mississippi",+All!E606,IF(+All!$H606="Mississippi",+All!E606,0))</f>
        <v>CBS</v>
      </c>
      <c r="F110" s="75" t="str">
        <f>IF(+All!$F606="Mississippi",+All!F606,IF(+All!$H606="Mississippi",+All!F606,0))</f>
        <v>LSU</v>
      </c>
      <c r="G110" s="76" t="str">
        <f>IF(+All!$F606="Mississippi",+All!G606,IF(+All!$H606="Mississippi",+All!G606,0))</f>
        <v>SEC</v>
      </c>
      <c r="H110" s="75" t="str">
        <f>IF(+All!$F606="Mississippi",+All!H606,IF(+All!$H606="Mississippi",+All!H606,0))</f>
        <v>Mississippi</v>
      </c>
      <c r="I110" s="76" t="str">
        <f>IF(+All!$F606="Mississippi",+All!I606,IF(+All!$H606="Mississippi",+All!I606,0))</f>
        <v>SEC</v>
      </c>
      <c r="J110" s="706" t="str">
        <f>IF(+All!$F606="Mississippi",+All!J606,IF(+All!$H606="Mississippi",+All!J606,0))</f>
        <v>Mississippi</v>
      </c>
      <c r="K110" s="707" t="str">
        <f>IF(+All!$F606="Mississippi",+All!K606,IF(+All!$H606="Mississippi",+All!K606,0))</f>
        <v>LSU</v>
      </c>
      <c r="L110" s="78">
        <f>IF(+All!$F606="Mississippi",+All!L606,IF(+All!$H606="Mississippi",+All!L606,0))</f>
        <v>9.5</v>
      </c>
      <c r="M110" s="79">
        <f>IF(+All!$F606="Mississippi",+All!M606,IF(+All!$H606="Mississippi",+All!M606,0))</f>
        <v>76</v>
      </c>
      <c r="N110" s="706" t="str">
        <f>IF(+All!$F606="Mississippi",+All!N606,IF(+All!$H606="Mississippi",+All!N606,0))</f>
        <v>Mississippi</v>
      </c>
      <c r="O110" s="708">
        <f>IF(+All!$F606="Mississippi",+All!O606,IF(+All!$H606="Mississippi",+All!O606,0))</f>
        <v>31</v>
      </c>
      <c r="P110" s="708" t="str">
        <f>IF(+All!$F606="Mississippi",+All!P606,IF(+All!$H606="Mississippi",+All!P606,0))</f>
        <v>LSU</v>
      </c>
      <c r="Q110" s="707">
        <f>IF(+All!$F606="Mississippi",+All!Q606,IF(+All!$H606="Mississippi",+All!Q606,0))</f>
        <v>17</v>
      </c>
      <c r="R110" s="706" t="str">
        <f>IF(+All!$F606="Mississippi",+All!R606,IF(+All!$H606="Mississippi",+All!R606,0))</f>
        <v>Mississippi</v>
      </c>
      <c r="S110" s="708" t="str">
        <f>IF(+All!$F606="Mississippi",+All!S606,IF(+All!$H606="Mississippi",+All!S606,0))</f>
        <v>LSU</v>
      </c>
      <c r="T110" s="706" t="str">
        <f>IF(+All!$F606="Mississippi",+All!T606,IF(+All!$H606="Mississippi",+All!T606,0))</f>
        <v>Mississippi</v>
      </c>
      <c r="U110" s="707" t="str">
        <f>IF(+All!$F606="Mississippi",+All!U606,IF(+All!$H606="Mississippi",+All!U606,0))</f>
        <v>W</v>
      </c>
      <c r="V110" s="706" t="e">
        <f>IF(+All!#REF!="Mississippi",+All!#REF!,IF(+All!#REF!="Mississippi",+All!#REF!,0))</f>
        <v>#REF!</v>
      </c>
      <c r="W110" s="707" t="e">
        <f>IF(+All!#REF!="Mississippi",+All!#REF!,IF(+All!#REF!="Mississippi",+All!#REF!,0))</f>
        <v>#REF!</v>
      </c>
      <c r="X110" s="706" t="e">
        <f>IF(+All!#REF!="Mississippi",+All!#REF!,IF(+All!#REF!="Mississippi",+All!#REF!,0))</f>
        <v>#REF!</v>
      </c>
      <c r="Y110" s="707" t="e">
        <f>IF(+All!#REF!="Mississippi",+All!#REF!,IF(+All!#REF!="Mississippi",+All!#REF!,0))</f>
        <v>#REF!</v>
      </c>
      <c r="Z110" s="706" t="e">
        <f>IF(+All!#REF!="Mississippi",+All!#REF!,IF(+All!#REF!="Mississippi",+All!#REF!,0))</f>
        <v>#REF!</v>
      </c>
      <c r="AA110" s="707" t="e">
        <f>IF(+All!#REF!="Mississippi",+All!#REF!,IF(+All!#REF!="Mississippi",+All!#REF!,0))</f>
        <v>#REF!</v>
      </c>
      <c r="AB110" s="706" t="e">
        <f>IF(+All!#REF!="Mississippi",+All!#REF!,IF(+All!#REF!="Mississippi",+All!#REF!,0))</f>
        <v>#REF!</v>
      </c>
      <c r="AC110" s="707" t="e">
        <f>IF(+All!#REF!="Mississippi",+All!#REF!,IF(+All!#REF!="Mississippi",+All!#REF!,0))</f>
        <v>#REF!</v>
      </c>
      <c r="AD110" s="706" t="e">
        <f>IF(+All!#REF!="Mississippi",+All!#REF!,IF(+All!#REF!="Mississippi",+All!#REF!,0))</f>
        <v>#REF!</v>
      </c>
      <c r="AE110" s="707" t="e">
        <f>IF(+All!#REF!="Mississippi",+All!#REF!,IF(+All!#REF!="Mississippi",+All!#REF!,0))</f>
        <v>#REF!</v>
      </c>
      <c r="AF110" s="706" t="e">
        <f>IF(+All!#REF!="Mississippi",+All!#REF!,IF(+All!#REF!="Mississippi",+All!#REF!,0))</f>
        <v>#REF!</v>
      </c>
      <c r="AG110" s="707" t="e">
        <f>IF(+All!#REF!="Mississippi",+All!#REF!,IF(+All!#REF!="Mississippi",+All!#REF!,0))</f>
        <v>#REF!</v>
      </c>
      <c r="AH110" s="706" t="e">
        <f>IF(+All!#REF!="Mississippi",+All!#REF!,IF(+All!#REF!="Mississippi",+All!#REF!,0))</f>
        <v>#REF!</v>
      </c>
      <c r="AI110" s="707" t="e">
        <f>IF(+All!#REF!="Mississippi",+All!#REF!,IF(+All!#REF!="Mississippi",+All!#REF!,0))</f>
        <v>#REF!</v>
      </c>
      <c r="AJ110" s="706" t="e">
        <f>IF(+All!#REF!="Mississippi",+All!#REF!,IF(+All!#REF!="Mississippi",+All!#REF!,0))</f>
        <v>#REF!</v>
      </c>
      <c r="AK110" s="707" t="e">
        <f>IF(+All!#REF!="Mississippi",+All!#REF!,IF(+All!#REF!="Mississippi",+All!#REF!,0))</f>
        <v>#REF!</v>
      </c>
      <c r="AL110" s="81" t="e">
        <f>IF(+All!#REF!="Mississippi",+All!#REF!,IF(+All!#REF!="Mississippi",+All!#REF!,0))</f>
        <v>#REF!</v>
      </c>
      <c r="AM110" s="82" t="e">
        <f>IF(+All!#REF!="Mississippi",+All!#REF!,IF(+All!#REF!="Mississippi",+All!#REF!,0))</f>
        <v>#REF!</v>
      </c>
      <c r="AN110" s="81" t="e">
        <f>IF(+All!#REF!="Mississippi",+All!#REF!,IF(+All!#REF!="Mississippi",+All!#REF!,0))</f>
        <v>#REF!</v>
      </c>
      <c r="AO110" s="83" t="e">
        <f>IF(+All!#REF!="Mississippi",+All!#REF!,IF(+All!#REF!="Mississippi",+All!#REF!,0))</f>
        <v>#REF!</v>
      </c>
      <c r="AP110" s="84" t="e">
        <f>IF(+All!#REF!="Mississippi",+All!#REF!,IF(+All!#REF!="Mississippi",+All!#REF!,0))</f>
        <v>#REF!</v>
      </c>
      <c r="AQ110" s="480" t="e">
        <f>IF(+All!#REF!="Mississippi",+All!#REF!,IF(+All!#REF!="Mississippi",+All!#REF!,0))</f>
        <v>#REF!</v>
      </c>
      <c r="AR110" s="482" t="e">
        <f>IF(+All!#REF!="Mississippi",+All!#REF!,IF(+All!#REF!="Mississippi",+All!#REF!,0))</f>
        <v>#REF!</v>
      </c>
      <c r="AS110" s="483" t="e">
        <f>IF(+All!#REF!="Mississippi",+All!#REF!,IF(+All!#REF!="Mississippi",+All!#REF!,0))</f>
        <v>#REF!</v>
      </c>
      <c r="AT110" s="483" t="e">
        <f>IF(+All!#REF!="Mississippi",+All!#REF!,IF(+All!#REF!="Mississippi",+All!#REF!,0))</f>
        <v>#REF!</v>
      </c>
      <c r="AU110" s="482" t="e">
        <f>IF(+All!#REF!="Mississippi",+All!#REF!,IF(+All!#REF!="Mississippi",+All!#REF!,0))</f>
        <v>#REF!</v>
      </c>
      <c r="AV110" s="483" t="e">
        <f>IF(+All!#REF!="Mississippi",+All!#REF!,IF(+All!#REF!="Mississippi",+All!#REF!,0))</f>
        <v>#REF!</v>
      </c>
      <c r="AW110" s="484" t="e">
        <f>IF(+All!#REF!="Mississippi",+All!#REF!,IF(+All!#REF!="Mississippi",+All!#REF!,0))</f>
        <v>#REF!</v>
      </c>
      <c r="AX110" s="483" t="e">
        <f>IF(+All!#REF!="Mississippi",+All!#REF!,IF(+All!#REF!="Mississippi",+All!#REF!,0))</f>
        <v>#REF!</v>
      </c>
      <c r="AY110" s="88" t="e">
        <f>IF(+All!#REF!="Mississippi",+All!#REF!,IF(+All!#REF!="Mississippi",+All!#REF!,0))</f>
        <v>#REF!</v>
      </c>
      <c r="AZ110" s="89" t="e">
        <f>IF(+All!#REF!="Mississippi",+All!#REF!,IF(+All!#REF!="Mississippi",+All!#REF!,0))</f>
        <v>#REF!</v>
      </c>
      <c r="BA110" s="90" t="e">
        <f>IF(+All!#REF!="Mississippi",+All!#REF!,IF(+All!#REF!="Mississippi",+All!#REF!,0))</f>
        <v>#REF!</v>
      </c>
      <c r="BB110" s="90" t="e">
        <f>IF(+All!#REF!="Mississippi",+All!#REF!,IF(+All!#REF!="Mississippi",+All!#REF!,0))</f>
        <v>#REF!</v>
      </c>
      <c r="BC110" s="91" t="e">
        <f>IF(+All!#REF!="Mississippi",+All!#REF!,IF(+All!#REF!="Mississippi",+All!#REF!,0))</f>
        <v>#REF!</v>
      </c>
      <c r="BD110" s="482" t="e">
        <f>IF(+All!#REF!="Mississippi",+All!#REF!,IF(+All!#REF!="Mississippi",+All!#REF!,0))</f>
        <v>#REF!</v>
      </c>
      <c r="BE110" s="483" t="e">
        <f>IF(+All!#REF!="Mississippi",+All!#REF!,IF(+All!#REF!="Mississippi",+All!#REF!,0))</f>
        <v>#REF!</v>
      </c>
      <c r="BF110" s="483" t="e">
        <f>IF(+All!#REF!="Mississippi",+All!#REF!,IF(+All!#REF!="Mississippi",+All!#REF!,0))</f>
        <v>#REF!</v>
      </c>
      <c r="BG110" s="482" t="e">
        <f>IF(+All!#REF!="Mississippi",+All!#REF!,IF(+All!#REF!="Mississippi",+All!#REF!,0))</f>
        <v>#REF!</v>
      </c>
      <c r="BH110" s="483" t="e">
        <f>IF(+All!#REF!="Mississippi",+All!#REF!,IF(+All!#REF!="Mississippi",+All!#REF!,0))</f>
        <v>#REF!</v>
      </c>
      <c r="BI110" s="484" t="e">
        <f>IF(+All!#REF!="Mississippi",+All!#REF!,IF(+All!#REF!="Mississippi",+All!#REF!,0))</f>
        <v>#REF!</v>
      </c>
      <c r="BJ110" s="92" t="e">
        <f>IF(+All!#REF!="Mississippi",+All!#REF!,IF(+All!#REF!="Mississippi",+All!#REF!,0))</f>
        <v>#REF!</v>
      </c>
      <c r="BK110" s="93" t="e">
        <f>IF(+All!#REF!="Mississippi",+All!#REF!,IF(+All!#REF!="Mississippi",+All!#REF!,0))</f>
        <v>#REF!</v>
      </c>
    </row>
    <row r="111" spans="1:63" x14ac:dyDescent="0.8">
      <c r="A111" s="153">
        <f>IF(+All!$F681="Mississippi",+All!A681,IF(+All!$H681="Mississippi",+All!A681,0))</f>
        <v>9</v>
      </c>
      <c r="B111" s="480" t="str">
        <f>IF(+All!$F681="Mississippi",+All!B681,IF(+All!$H681="Mississippi",+All!B681,0))</f>
        <v>Sat</v>
      </c>
      <c r="C111" s="72">
        <f>IF(+All!$F681="Mississippi",+All!C681,IF(+All!$H681="Mississippi",+All!C681,0))</f>
        <v>44499</v>
      </c>
      <c r="D111" s="73">
        <f>IF(+All!$F681="Mississippi",+All!D681,IF(+All!$H681="Mississippi",+All!D681,0))</f>
        <v>0.79166666666666663</v>
      </c>
      <c r="E111" s="707" t="str">
        <f>IF(+All!$F681="Mississippi",+All!E681,IF(+All!$H681="Mississippi",+All!E681,0))</f>
        <v>ESPN</v>
      </c>
      <c r="F111" s="75" t="str">
        <f>IF(+All!$F681="Mississippi",+All!F681,IF(+All!$H681="Mississippi",+All!F681,0))</f>
        <v>Mississippi</v>
      </c>
      <c r="G111" s="76" t="str">
        <f>IF(+All!$F681="Mississippi",+All!G681,IF(+All!$H681="Mississippi",+All!G681,0))</f>
        <v>SEC</v>
      </c>
      <c r="H111" s="75" t="str">
        <f>IF(+All!$F681="Mississippi",+All!H681,IF(+All!$H681="Mississippi",+All!H681,0))</f>
        <v>Auburn</v>
      </c>
      <c r="I111" s="76" t="str">
        <f>IF(+All!$F681="Mississippi",+All!I681,IF(+All!$H681="Mississippi",+All!I681,0))</f>
        <v>SEC</v>
      </c>
      <c r="J111" s="706" t="str">
        <f>IF(+All!$F681="Mississippi",+All!J681,IF(+All!$H681="Mississippi",+All!J681,0))</f>
        <v>Auburn</v>
      </c>
      <c r="K111" s="707" t="str">
        <f>IF(+All!$F681="Mississippi",+All!K681,IF(+All!$H681="Mississippi",+All!K681,0))</f>
        <v>Mississippi</v>
      </c>
      <c r="L111" s="78">
        <f>IF(+All!$F681="Mississippi",+All!L681,IF(+All!$H681="Mississippi",+All!L681,0))</f>
        <v>2.5</v>
      </c>
      <c r="M111" s="79">
        <f>IF(+All!$F681="Mississippi",+All!M681,IF(+All!$H681="Mississippi",+All!M681,0))</f>
        <v>66.5</v>
      </c>
      <c r="N111" s="706" t="str">
        <f>IF(+All!$F681="Mississippi",+All!N681,IF(+All!$H681="Mississippi",+All!N681,0))</f>
        <v>Auburn</v>
      </c>
      <c r="O111" s="708">
        <f>IF(+All!$F681="Mississippi",+All!O681,IF(+All!$H681="Mississippi",+All!O681,0))</f>
        <v>31</v>
      </c>
      <c r="P111" s="708" t="str">
        <f>IF(+All!$F681="Mississippi",+All!P681,IF(+All!$H681="Mississippi",+All!P681,0))</f>
        <v>Mississippi</v>
      </c>
      <c r="Q111" s="707">
        <f>IF(+All!$F681="Mississippi",+All!Q681,IF(+All!$H681="Mississippi",+All!Q681,0))</f>
        <v>20</v>
      </c>
      <c r="R111" s="706" t="str">
        <f>IF(+All!$F681="Mississippi",+All!R681,IF(+All!$H681="Mississippi",+All!R681,0))</f>
        <v>Auburn</v>
      </c>
      <c r="S111" s="708" t="str">
        <f>IF(+All!$F681="Mississippi",+All!S681,IF(+All!$H681="Mississippi",+All!S681,0))</f>
        <v>Mississippi</v>
      </c>
      <c r="T111" s="706" t="str">
        <f>IF(+All!$F681="Mississippi",+All!T681,IF(+All!$H681="Mississippi",+All!T681,0))</f>
        <v>Mississippi</v>
      </c>
      <c r="U111" s="707" t="str">
        <f>IF(+All!$F681="Mississippi",+All!U681,IF(+All!$H681="Mississippi",+All!U681,0))</f>
        <v>L</v>
      </c>
      <c r="V111" s="706">
        <f>IF(+All!$F371="Mississippi",+All!#REF!,IF(+All!$H371="Mississippi",+All!#REF!,0))</f>
        <v>0</v>
      </c>
      <c r="W111" s="707">
        <f>IF(+All!$F371="Mississippi",+All!#REF!,IF(+All!$H371="Mississippi",+All!#REF!,0))</f>
        <v>0</v>
      </c>
      <c r="X111" s="706">
        <f>IF(+All!$F371="Mississippi",+All!#REF!,IF(+All!$H371="Mississippi",+All!#REF!,0))</f>
        <v>0</v>
      </c>
      <c r="Y111" s="707">
        <f>IF(+All!$F371="Mississippi",+All!#REF!,IF(+All!$H371="Mississippi",+All!#REF!,0))</f>
        <v>0</v>
      </c>
      <c r="Z111" s="706">
        <f>IF(+All!$F371="Mississippi",+All!#REF!,IF(+All!$H371="Mississippi",+All!#REF!,0))</f>
        <v>0</v>
      </c>
      <c r="AA111" s="707">
        <f>IF(+All!$F371="Mississippi",+All!#REF!,IF(+All!$H371="Mississippi",+All!#REF!,0))</f>
        <v>0</v>
      </c>
      <c r="AB111" s="706">
        <f>IF(+All!$F371="Mississippi",+All!#REF!,IF(+All!$H371="Mississippi",+All!#REF!,0))</f>
        <v>0</v>
      </c>
      <c r="AC111" s="707">
        <f>IF(+All!$F371="Mississippi",+All!#REF!,IF(+All!$H371="Mississippi",+All!#REF!,0))</f>
        <v>0</v>
      </c>
      <c r="AD111" s="706">
        <f>IF(+All!$F371="Mississippi",+All!#REF!,IF(+All!$H371="Mississippi",+All!#REF!,0))</f>
        <v>0</v>
      </c>
      <c r="AE111" s="707">
        <f>IF(+All!$F371="Mississippi",+All!#REF!,IF(+All!$H371="Mississippi",+All!#REF!,0))</f>
        <v>0</v>
      </c>
      <c r="AF111" s="706">
        <f>IF(+All!$F371="Mississippi",+All!#REF!,IF(+All!$H371="Mississippi",+All!#REF!,0))</f>
        <v>0</v>
      </c>
      <c r="AG111" s="707">
        <f>IF(+All!$F371="Mississippi",+All!#REF!,IF(+All!$H371="Mississippi",+All!#REF!,0))</f>
        <v>0</v>
      </c>
      <c r="AH111" s="706">
        <f>IF(+All!$F371="Mississippi",+All!#REF!,IF(+All!$H371="Mississippi",+All!#REF!,0))</f>
        <v>0</v>
      </c>
      <c r="AI111" s="707">
        <f>IF(+All!$F371="Mississippi",+All!#REF!,IF(+All!$H371="Mississippi",+All!#REF!,0))</f>
        <v>0</v>
      </c>
      <c r="AJ111" s="706">
        <f>IF(+All!$F371="Mississippi",+All!#REF!,IF(+All!$H371="Mississippi",+All!#REF!,0))</f>
        <v>0</v>
      </c>
      <c r="AK111" s="707">
        <f>IF(+All!$F371="Mississippi",+All!#REF!,IF(+All!$H371="Mississippi",+All!#REF!,0))</f>
        <v>0</v>
      </c>
      <c r="AL111" s="81">
        <f>IF(+All!$F371="Mississippi",+All!V371,IF(+All!$H371="Mississippi",+All!V371,0))</f>
        <v>0</v>
      </c>
      <c r="AM111" s="82">
        <f>IF(+All!$F371="Mississippi",+All!W371,IF(+All!$H371="Mississippi",+All!W371,0))</f>
        <v>0</v>
      </c>
      <c r="AN111" s="81">
        <f>IF(+All!$F371="Mississippi",+All!X371,IF(+All!$H371="Mississippi",+All!X371,0))</f>
        <v>0</v>
      </c>
      <c r="AO111" s="83">
        <f>IF(+All!$F371="Mississippi",+All!Y371,IF(+All!$H371="Mississippi",+All!Y371,0))</f>
        <v>0</v>
      </c>
      <c r="AP111" s="84">
        <f>IF(+All!$F371="Mississippi",+All!Z371,IF(+All!$H371="Mississippi",+All!Z371,0))</f>
        <v>0</v>
      </c>
      <c r="AQ111" s="480">
        <f>IF(+All!$F371="Mississippi",+All!#REF!,IF(+All!$H371="Mississippi",+All!#REF!,0))</f>
        <v>0</v>
      </c>
      <c r="AR111" s="482">
        <f>IF(+All!$F371="Mississippi",+All!#REF!,IF(+All!$H371="Mississippi",+All!#REF!,0))</f>
        <v>0</v>
      </c>
      <c r="AS111" s="483">
        <f>IF(+All!$F371="Mississippi",+All!#REF!,IF(+All!$H371="Mississippi",+All!#REF!,0))</f>
        <v>0</v>
      </c>
      <c r="AT111" s="483">
        <f>IF(+All!$F371="Mississippi",+All!#REF!,IF(+All!$H371="Mississippi",+All!#REF!,0))</f>
        <v>0</v>
      </c>
      <c r="AU111" s="482">
        <f>IF(+All!$F371="Mississippi",+All!#REF!,IF(+All!$H371="Mississippi",+All!#REF!,0))</f>
        <v>0</v>
      </c>
      <c r="AV111" s="483">
        <f>IF(+All!$F371="Mississippi",+All!#REF!,IF(+All!$H371="Mississippi",+All!#REF!,0))</f>
        <v>0</v>
      </c>
      <c r="AW111" s="484">
        <f>IF(+All!$F371="Mississippi",+All!#REF!,IF(+All!$H371="Mississippi",+All!#REF!,0))</f>
        <v>0</v>
      </c>
      <c r="AX111" s="483">
        <f>IF(+All!$F371="Mississippi",+All!#REF!,IF(+All!$H371="Mississippi",+All!#REF!,0))</f>
        <v>0</v>
      </c>
      <c r="AY111" s="88">
        <f>IF(+All!$F371="Mississippi",+All!#REF!,IF(+All!$H371="Mississippi",+All!#REF!,0))</f>
        <v>0</v>
      </c>
      <c r="AZ111" s="89">
        <f>IF(+All!$F371="Mississippi",+All!#REF!,IF(+All!$H371="Mississippi",+All!#REF!,0))</f>
        <v>0</v>
      </c>
      <c r="BA111" s="90">
        <f>IF(+All!$F371="Mississippi",+All!#REF!,IF(+All!$H371="Mississippi",+All!#REF!,0))</f>
        <v>0</v>
      </c>
      <c r="BB111" s="90">
        <f>IF(+All!$F371="Mississippi",+All!#REF!,IF(+All!$H371="Mississippi",+All!#REF!,0))</f>
        <v>0</v>
      </c>
      <c r="BC111" s="91">
        <f>IF(+All!$F371="Mississippi",+All!#REF!,IF(+All!$H371="Mississippi",+All!#REF!,0))</f>
        <v>0</v>
      </c>
      <c r="BD111" s="482">
        <f>IF(+All!$F371="Mississippi",+All!#REF!,IF(+All!$H371="Mississippi",+All!#REF!,0))</f>
        <v>0</v>
      </c>
      <c r="BE111" s="483">
        <f>IF(+All!$F371="Mississippi",+All!#REF!,IF(+All!$H371="Mississippi",+All!#REF!,0))</f>
        <v>0</v>
      </c>
      <c r="BF111" s="483">
        <f>IF(+All!$F371="Mississippi",+All!#REF!,IF(+All!$H371="Mississippi",+All!#REF!,0))</f>
        <v>0</v>
      </c>
      <c r="BG111" s="482">
        <f>IF(+All!$F371="Mississippi",+All!#REF!,IF(+All!$H371="Mississippi",+All!#REF!,0))</f>
        <v>0</v>
      </c>
      <c r="BH111" s="483">
        <f>IF(+All!$F371="Mississippi",+All!#REF!,IF(+All!$H371="Mississippi",+All!#REF!,0))</f>
        <v>0</v>
      </c>
      <c r="BI111" s="484">
        <f>IF(+All!$F371="Mississippi",+All!#REF!,IF(+All!$H371="Mississippi",+All!#REF!,0))</f>
        <v>0</v>
      </c>
      <c r="BJ111" s="92">
        <f>IF(+All!$F371="Mississippi",+All!#REF!,IF(+All!$H371="Mississippi",+All!#REF!,0))</f>
        <v>0</v>
      </c>
      <c r="BK111" s="93">
        <f>IF(+All!$F371="Mississippi",+All!#REF!,IF(+All!$H371="Mississippi",+All!#REF!,0))</f>
        <v>0</v>
      </c>
    </row>
    <row r="112" spans="1:63" x14ac:dyDescent="0.8">
      <c r="A112" s="153">
        <f>IF(+All!$F766="Mississippi",+All!A766,IF(+All!$H766="Mississippi",+All!A766,0))</f>
        <v>10</v>
      </c>
      <c r="B112" s="480" t="str">
        <f>IF(+All!$F766="Mississippi",+All!B766,IF(+All!$H766="Mississippi",+All!B766,0))</f>
        <v>Sat</v>
      </c>
      <c r="C112" s="72">
        <f>IF(+All!$F766="Mississippi",+All!C766,IF(+All!$H766="Mississippi",+All!C766,0))</f>
        <v>44506</v>
      </c>
      <c r="D112" s="73">
        <f>IF(+All!$F766="Mississippi",+All!D766,IF(+All!$H766="Mississippi",+All!D766,0))</f>
        <v>0.5</v>
      </c>
      <c r="E112" s="707" t="str">
        <f>IF(+All!$F766="Mississippi",+All!E766,IF(+All!$H766="Mississippi",+All!E766,0))</f>
        <v>SEC</v>
      </c>
      <c r="F112" s="75" t="str">
        <f>IF(+All!$F766="Mississippi",+All!F766,IF(+All!$H766="Mississippi",+All!F766,0))</f>
        <v>Liberty</v>
      </c>
      <c r="G112" s="76" t="str">
        <f>IF(+All!$F766="Mississippi",+All!G766,IF(+All!$H766="Mississippi",+All!G766,0))</f>
        <v>Ind</v>
      </c>
      <c r="H112" s="75" t="str">
        <f>IF(+All!$F766="Mississippi",+All!H766,IF(+All!$H766="Mississippi",+All!H766,0))</f>
        <v>Mississippi</v>
      </c>
      <c r="I112" s="76" t="str">
        <f>IF(+All!$F766="Mississippi",+All!I766,IF(+All!$H766="Mississippi",+All!I766,0))</f>
        <v>SEC</v>
      </c>
      <c r="J112" s="706" t="str">
        <f>IF(+All!$F766="Mississippi",+All!J766,IF(+All!$H766="Mississippi",+All!J766,0))</f>
        <v>Mississippi</v>
      </c>
      <c r="K112" s="707" t="str">
        <f>IF(+All!$F766="Mississippi",+All!K766,IF(+All!$H766="Mississippi",+All!K766,0))</f>
        <v>Liberty</v>
      </c>
      <c r="L112" s="78">
        <f>IF(+All!$F766="Mississippi",+All!L766,IF(+All!$H766="Mississippi",+All!L766,0))</f>
        <v>10</v>
      </c>
      <c r="M112" s="79">
        <f>IF(+All!$F766="Mississippi",+All!M766,IF(+All!$H766="Mississippi",+All!M766,0))</f>
        <v>67.5</v>
      </c>
      <c r="N112" s="706" t="str">
        <f>IF(+All!$F766="Mississippi",+All!N766,IF(+All!$H766="Mississippi",+All!N766,0))</f>
        <v>Mississippi</v>
      </c>
      <c r="O112" s="708">
        <f>IF(+All!$F766="Mississippi",+All!O766,IF(+All!$H766="Mississippi",+All!O766,0))</f>
        <v>27</v>
      </c>
      <c r="P112" s="708" t="str">
        <f>IF(+All!$F766="Mississippi",+All!P766,IF(+All!$H766="Mississippi",+All!P766,0))</f>
        <v>Liberty</v>
      </c>
      <c r="Q112" s="707">
        <f>IF(+All!$F766="Mississippi",+All!Q766,IF(+All!$H766="Mississippi",+All!Q766,0))</f>
        <v>14</v>
      </c>
      <c r="R112" s="706" t="str">
        <f>IF(+All!$F766="Mississippi",+All!R766,IF(+All!$H766="Mississippi",+All!R766,0))</f>
        <v>Mississippi</v>
      </c>
      <c r="S112" s="708" t="str">
        <f>IF(+All!$F766="Mississippi",+All!S766,IF(+All!$H766="Mississippi",+All!S766,0))</f>
        <v>Liberty</v>
      </c>
      <c r="T112" s="706" t="str">
        <f>IF(+All!$F766="Mississippi",+All!T766,IF(+All!$H766="Mississippi",+All!T766,0))</f>
        <v>Mississippi</v>
      </c>
      <c r="U112" s="707" t="str">
        <f>IF(+All!$F766="Mississippi",+All!U766,IF(+All!$H766="Mississippi",+All!U766,0))</f>
        <v>W</v>
      </c>
      <c r="V112" s="706" t="e">
        <f>IF(+All!#REF!="Mississippi",+All!#REF!,IF(+All!#REF!="Mississippi",+All!#REF!,0))</f>
        <v>#REF!</v>
      </c>
      <c r="W112" s="707" t="e">
        <f>IF(+All!#REF!="Mississippi",+All!#REF!,IF(+All!#REF!="Mississippi",+All!#REF!,0))</f>
        <v>#REF!</v>
      </c>
      <c r="X112" s="706" t="e">
        <f>IF(+All!#REF!="Mississippi",+All!#REF!,IF(+All!#REF!="Mississippi",+All!#REF!,0))</f>
        <v>#REF!</v>
      </c>
      <c r="Y112" s="707" t="e">
        <f>IF(+All!#REF!="Mississippi",+All!#REF!,IF(+All!#REF!="Mississippi",+All!#REF!,0))</f>
        <v>#REF!</v>
      </c>
      <c r="Z112" s="706" t="e">
        <f>IF(+All!#REF!="Mississippi",+All!#REF!,IF(+All!#REF!="Mississippi",+All!#REF!,0))</f>
        <v>#REF!</v>
      </c>
      <c r="AA112" s="707" t="e">
        <f>IF(+All!#REF!="Mississippi",+All!#REF!,IF(+All!#REF!="Mississippi",+All!#REF!,0))</f>
        <v>#REF!</v>
      </c>
      <c r="AB112" s="706" t="e">
        <f>IF(+All!#REF!="Mississippi",+All!#REF!,IF(+All!#REF!="Mississippi",+All!#REF!,0))</f>
        <v>#REF!</v>
      </c>
      <c r="AC112" s="707" t="e">
        <f>IF(+All!#REF!="Mississippi",+All!#REF!,IF(+All!#REF!="Mississippi",+All!#REF!,0))</f>
        <v>#REF!</v>
      </c>
      <c r="AD112" s="706" t="e">
        <f>IF(+All!#REF!="Mississippi",+All!#REF!,IF(+All!#REF!="Mississippi",+All!#REF!,0))</f>
        <v>#REF!</v>
      </c>
      <c r="AE112" s="707" t="e">
        <f>IF(+All!#REF!="Mississippi",+All!#REF!,IF(+All!#REF!="Mississippi",+All!#REF!,0))</f>
        <v>#REF!</v>
      </c>
      <c r="AF112" s="706" t="e">
        <f>IF(+All!#REF!="Mississippi",+All!#REF!,IF(+All!#REF!="Mississippi",+All!#REF!,0))</f>
        <v>#REF!</v>
      </c>
      <c r="AG112" s="707" t="e">
        <f>IF(+All!#REF!="Mississippi",+All!#REF!,IF(+All!#REF!="Mississippi",+All!#REF!,0))</f>
        <v>#REF!</v>
      </c>
      <c r="AH112" s="706" t="e">
        <f>IF(+All!#REF!="Mississippi",+All!#REF!,IF(+All!#REF!="Mississippi",+All!#REF!,0))</f>
        <v>#REF!</v>
      </c>
      <c r="AI112" s="707" t="e">
        <f>IF(+All!#REF!="Mississippi",+All!#REF!,IF(+All!#REF!="Mississippi",+All!#REF!,0))</f>
        <v>#REF!</v>
      </c>
      <c r="AJ112" s="706" t="e">
        <f>IF(+All!#REF!="Mississippi",+All!#REF!,IF(+All!#REF!="Mississippi",+All!#REF!,0))</f>
        <v>#REF!</v>
      </c>
      <c r="AK112" s="707" t="e">
        <f>IF(+All!#REF!="Mississippi",+All!#REF!,IF(+All!#REF!="Mississippi",+All!#REF!,0))</f>
        <v>#REF!</v>
      </c>
      <c r="AL112" s="81" t="e">
        <f>IF(+All!#REF!="Mississippi",+All!#REF!,IF(+All!#REF!="Mississippi",+All!#REF!,0))</f>
        <v>#REF!</v>
      </c>
      <c r="AM112" s="82" t="e">
        <f>IF(+All!#REF!="Mississippi",+All!#REF!,IF(+All!#REF!="Mississippi",+All!#REF!,0))</f>
        <v>#REF!</v>
      </c>
      <c r="AN112" s="81" t="e">
        <f>IF(+All!#REF!="Mississippi",+All!#REF!,IF(+All!#REF!="Mississippi",+All!#REF!,0))</f>
        <v>#REF!</v>
      </c>
      <c r="AO112" s="83" t="e">
        <f>IF(+All!#REF!="Mississippi",+All!#REF!,IF(+All!#REF!="Mississippi",+All!#REF!,0))</f>
        <v>#REF!</v>
      </c>
      <c r="AP112" s="84" t="e">
        <f>IF(+All!#REF!="Mississippi",+All!#REF!,IF(+All!#REF!="Mississippi",+All!#REF!,0))</f>
        <v>#REF!</v>
      </c>
      <c r="AQ112" s="480" t="e">
        <f>IF(+All!#REF!="Mississippi",+All!#REF!,IF(+All!#REF!="Mississippi",+All!#REF!,0))</f>
        <v>#REF!</v>
      </c>
      <c r="AR112" s="482" t="e">
        <f>IF(+All!#REF!="Mississippi",+All!#REF!,IF(+All!#REF!="Mississippi",+All!#REF!,0))</f>
        <v>#REF!</v>
      </c>
      <c r="AS112" s="483" t="e">
        <f>IF(+All!#REF!="Mississippi",+All!#REF!,IF(+All!#REF!="Mississippi",+All!#REF!,0))</f>
        <v>#REF!</v>
      </c>
      <c r="AT112" s="483" t="e">
        <f>IF(+All!#REF!="Mississippi",+All!#REF!,IF(+All!#REF!="Mississippi",+All!#REF!,0))</f>
        <v>#REF!</v>
      </c>
      <c r="AU112" s="482" t="e">
        <f>IF(+All!#REF!="Mississippi",+All!#REF!,IF(+All!#REF!="Mississippi",+All!#REF!,0))</f>
        <v>#REF!</v>
      </c>
      <c r="AV112" s="483" t="e">
        <f>IF(+All!#REF!="Mississippi",+All!#REF!,IF(+All!#REF!="Mississippi",+All!#REF!,0))</f>
        <v>#REF!</v>
      </c>
      <c r="AW112" s="484" t="e">
        <f>IF(+All!#REF!="Mississippi",+All!#REF!,IF(+All!#REF!="Mississippi",+All!#REF!,0))</f>
        <v>#REF!</v>
      </c>
      <c r="AX112" s="483" t="e">
        <f>IF(+All!#REF!="Mississippi",+All!#REF!,IF(+All!#REF!="Mississippi",+All!#REF!,0))</f>
        <v>#REF!</v>
      </c>
      <c r="AY112" s="88" t="e">
        <f>IF(+All!#REF!="Mississippi",+All!#REF!,IF(+All!#REF!="Mississippi",+All!#REF!,0))</f>
        <v>#REF!</v>
      </c>
      <c r="AZ112" s="89" t="e">
        <f>IF(+All!#REF!="Mississippi",+All!#REF!,IF(+All!#REF!="Mississippi",+All!#REF!,0))</f>
        <v>#REF!</v>
      </c>
      <c r="BA112" s="90" t="e">
        <f>IF(+All!#REF!="Mississippi",+All!#REF!,IF(+All!#REF!="Mississippi",+All!#REF!,0))</f>
        <v>#REF!</v>
      </c>
      <c r="BB112" s="90" t="e">
        <f>IF(+All!#REF!="Mississippi",+All!#REF!,IF(+All!#REF!="Mississippi",+All!#REF!,0))</f>
        <v>#REF!</v>
      </c>
      <c r="BC112" s="91" t="e">
        <f>IF(+All!#REF!="Mississippi",+All!#REF!,IF(+All!#REF!="Mississippi",+All!#REF!,0))</f>
        <v>#REF!</v>
      </c>
      <c r="BD112" s="482" t="e">
        <f>IF(+All!#REF!="Mississippi",+All!#REF!,IF(+All!#REF!="Mississippi",+All!#REF!,0))</f>
        <v>#REF!</v>
      </c>
      <c r="BE112" s="483" t="e">
        <f>IF(+All!#REF!="Mississippi",+All!#REF!,IF(+All!#REF!="Mississippi",+All!#REF!,0))</f>
        <v>#REF!</v>
      </c>
      <c r="BF112" s="483" t="e">
        <f>IF(+All!#REF!="Mississippi",+All!#REF!,IF(+All!#REF!="Mississippi",+All!#REF!,0))</f>
        <v>#REF!</v>
      </c>
      <c r="BG112" s="482" t="e">
        <f>IF(+All!#REF!="Mississippi",+All!#REF!,IF(+All!#REF!="Mississippi",+All!#REF!,0))</f>
        <v>#REF!</v>
      </c>
      <c r="BH112" s="483" t="e">
        <f>IF(+All!#REF!="Mississippi",+All!#REF!,IF(+All!#REF!="Mississippi",+All!#REF!,0))</f>
        <v>#REF!</v>
      </c>
      <c r="BI112" s="484" t="e">
        <f>IF(+All!#REF!="Mississippi",+All!#REF!,IF(+All!#REF!="Mississippi",+All!#REF!,0))</f>
        <v>#REF!</v>
      </c>
      <c r="BJ112" s="92" t="e">
        <f>IF(+All!#REF!="Mississippi",+All!#REF!,IF(+All!#REF!="Mississippi",+All!#REF!,0))</f>
        <v>#REF!</v>
      </c>
      <c r="BK112" s="93" t="e">
        <f>IF(+All!#REF!="Mississippi",+All!#REF!,IF(+All!#REF!="Mississippi",+All!#REF!,0))</f>
        <v>#REF!</v>
      </c>
    </row>
    <row r="113" spans="1:63" x14ac:dyDescent="0.8">
      <c r="A113" s="153">
        <f>IF(+All!$F839="Mississippi",+All!A839,IF(+All!$H839="Mississippi",+All!A839,0))</f>
        <v>11</v>
      </c>
      <c r="B113" s="480" t="str">
        <f>IF(+All!$F839="Mississippi",+All!B839,IF(+All!$H839="Mississippi",+All!B839,0))</f>
        <v>Sat</v>
      </c>
      <c r="C113" s="72">
        <f>IF(+All!$F839="Mississippi",+All!C839,IF(+All!$H839="Mississippi",+All!C839,0))</f>
        <v>44513</v>
      </c>
      <c r="D113" s="73">
        <f>IF(+All!$F839="Mississippi",+All!D839,IF(+All!$H839="Mississippi",+All!D839,0))</f>
        <v>0.79166666666666663</v>
      </c>
      <c r="E113" s="707" t="str">
        <f>IF(+All!$F839="Mississippi",+All!E839,IF(+All!$H839="Mississippi",+All!E839,0))</f>
        <v>ESPN</v>
      </c>
      <c r="F113" s="75" t="str">
        <f>IF(+All!$F839="Mississippi",+All!F839,IF(+All!$H839="Mississippi",+All!F839,0))</f>
        <v>Texas A&amp;M</v>
      </c>
      <c r="G113" s="76" t="str">
        <f>IF(+All!$F839="Mississippi",+All!G839,IF(+All!$H839="Mississippi",+All!G839,0))</f>
        <v>SEC</v>
      </c>
      <c r="H113" s="75" t="str">
        <f>IF(+All!$F839="Mississippi",+All!H839,IF(+All!$H839="Mississippi",+All!H839,0))</f>
        <v>Mississippi</v>
      </c>
      <c r="I113" s="76" t="str">
        <f>IF(+All!$F839="Mississippi",+All!I839,IF(+All!$H839="Mississippi",+All!I839,0))</f>
        <v>SEC</v>
      </c>
      <c r="J113" s="706" t="str">
        <f>IF(+All!$F839="Mississippi",+All!J839,IF(+All!$H839="Mississippi",+All!J839,0))</f>
        <v>Texas A&amp;M</v>
      </c>
      <c r="K113" s="707" t="str">
        <f>IF(+All!$F839="Mississippi",+All!K839,IF(+All!$H839="Mississippi",+All!K839,0))</f>
        <v>Mississippi</v>
      </c>
      <c r="L113" s="78">
        <f>IF(+All!$F839="Mississippi",+All!L839,IF(+All!$H839="Mississippi",+All!L839,0))</f>
        <v>2.5</v>
      </c>
      <c r="M113" s="79">
        <f>IF(+All!$F839="Mississippi",+All!M839,IF(+All!$H839="Mississippi",+All!M839,0))</f>
        <v>50.5</v>
      </c>
      <c r="N113" s="706" t="str">
        <f>IF(+All!$F839="Mississippi",+All!N839,IF(+All!$H839="Mississippi",+All!N839,0))</f>
        <v>Mississippi</v>
      </c>
      <c r="O113" s="708">
        <f>IF(+All!$F839="Mississippi",+All!O839,IF(+All!$H839="Mississippi",+All!O839,0))</f>
        <v>29</v>
      </c>
      <c r="P113" s="708" t="str">
        <f>IF(+All!$F839="Mississippi",+All!P839,IF(+All!$H839="Mississippi",+All!P839,0))</f>
        <v>Texas A&amp;M</v>
      </c>
      <c r="Q113" s="707">
        <f>IF(+All!$F839="Mississippi",+All!Q839,IF(+All!$H839="Mississippi",+All!Q839,0))</f>
        <v>10</v>
      </c>
      <c r="R113" s="706" t="str">
        <f>IF(+All!$F839="Mississippi",+All!R839,IF(+All!$H839="Mississippi",+All!R839,0))</f>
        <v>Mississippi</v>
      </c>
      <c r="S113" s="708" t="str">
        <f>IF(+All!$F839="Mississippi",+All!S839,IF(+All!$H839="Mississippi",+All!S839,0))</f>
        <v>Texas A&amp;M</v>
      </c>
      <c r="T113" s="706" t="str">
        <f>IF(+All!$F839="Mississippi",+All!T839,IF(+All!$H839="Mississippi",+All!T839,0))</f>
        <v>Texas A&amp;M</v>
      </c>
      <c r="U113" s="707" t="str">
        <f>IF(+All!$F839="Mississippi",+All!U839,IF(+All!$H839="Mississippi",+All!U839,0))</f>
        <v>L</v>
      </c>
      <c r="V113" s="706">
        <f>IF(+All!$F450="Mississippi",+All!#REF!,IF(+All!$H450="Mississippi",+All!#REF!,0))</f>
        <v>0</v>
      </c>
      <c r="W113" s="707">
        <f>IF(+All!$F450="Mississippi",+All!#REF!,IF(+All!$H450="Mississippi",+All!#REF!,0))</f>
        <v>0</v>
      </c>
      <c r="X113" s="706">
        <f>IF(+All!$F450="Mississippi",+All!#REF!,IF(+All!$H450="Mississippi",+All!#REF!,0))</f>
        <v>0</v>
      </c>
      <c r="Y113" s="707">
        <f>IF(+All!$F450="Mississippi",+All!#REF!,IF(+All!$H450="Mississippi",+All!#REF!,0))</f>
        <v>0</v>
      </c>
      <c r="Z113" s="706">
        <f>IF(+All!$F450="Mississippi",+All!#REF!,IF(+All!$H450="Mississippi",+All!#REF!,0))</f>
        <v>0</v>
      </c>
      <c r="AA113" s="707">
        <f>IF(+All!$F450="Mississippi",+All!#REF!,IF(+All!$H450="Mississippi",+All!#REF!,0))</f>
        <v>0</v>
      </c>
      <c r="AB113" s="706">
        <f>IF(+All!$F450="Mississippi",+All!#REF!,IF(+All!$H450="Mississippi",+All!#REF!,0))</f>
        <v>0</v>
      </c>
      <c r="AC113" s="707">
        <f>IF(+All!$F450="Mississippi",+All!#REF!,IF(+All!$H450="Mississippi",+All!#REF!,0))</f>
        <v>0</v>
      </c>
      <c r="AD113" s="706">
        <f>IF(+All!$F450="Mississippi",+All!#REF!,IF(+All!$H450="Mississippi",+All!#REF!,0))</f>
        <v>0</v>
      </c>
      <c r="AE113" s="707">
        <f>IF(+All!$F450="Mississippi",+All!#REF!,IF(+All!$H450="Mississippi",+All!#REF!,0))</f>
        <v>0</v>
      </c>
      <c r="AF113" s="706">
        <f>IF(+All!$F450="Mississippi",+All!#REF!,IF(+All!$H450="Mississippi",+All!#REF!,0))</f>
        <v>0</v>
      </c>
      <c r="AG113" s="707">
        <f>IF(+All!$F450="Mississippi",+All!#REF!,IF(+All!$H450="Mississippi",+All!#REF!,0))</f>
        <v>0</v>
      </c>
      <c r="AH113" s="706">
        <f>IF(+All!$F450="Mississippi",+All!#REF!,IF(+All!$H450="Mississippi",+All!#REF!,0))</f>
        <v>0</v>
      </c>
      <c r="AI113" s="707">
        <f>IF(+All!$F450="Mississippi",+All!#REF!,IF(+All!$H450="Mississippi",+All!#REF!,0))</f>
        <v>0</v>
      </c>
      <c r="AJ113" s="706">
        <f>IF(+All!$F450="Mississippi",+All!#REF!,IF(+All!$H450="Mississippi",+All!#REF!,0))</f>
        <v>0</v>
      </c>
      <c r="AK113" s="707">
        <f>IF(+All!$F450="Mississippi",+All!#REF!,IF(+All!$H450="Mississippi",+All!#REF!,0))</f>
        <v>0</v>
      </c>
      <c r="AL113" s="81">
        <f>IF(+All!$F450="Mississippi",+All!V450,IF(+All!$H450="Mississippi",+All!V450,0))</f>
        <v>0</v>
      </c>
      <c r="AM113" s="82">
        <f>IF(+All!$F450="Mississippi",+All!W450,IF(+All!$H450="Mississippi",+All!W450,0))</f>
        <v>0</v>
      </c>
      <c r="AN113" s="81">
        <f>IF(+All!$F450="Mississippi",+All!X450,IF(+All!$H450="Mississippi",+All!X450,0))</f>
        <v>0</v>
      </c>
      <c r="AO113" s="83">
        <f>IF(+All!$F450="Mississippi",+All!Y450,IF(+All!$H450="Mississippi",+All!Y450,0))</f>
        <v>0</v>
      </c>
      <c r="AP113" s="84">
        <f>IF(+All!$F450="Mississippi",+All!Z450,IF(+All!$H450="Mississippi",+All!Z450,0))</f>
        <v>0</v>
      </c>
      <c r="AQ113" s="480">
        <f>IF(+All!$F450="Mississippi",+All!#REF!,IF(+All!$H450="Mississippi",+All!#REF!,0))</f>
        <v>0</v>
      </c>
      <c r="AR113" s="482">
        <f>IF(+All!$F450="Mississippi",+All!#REF!,IF(+All!$H450="Mississippi",+All!#REF!,0))</f>
        <v>0</v>
      </c>
      <c r="AS113" s="483">
        <f>IF(+All!$F450="Mississippi",+All!#REF!,IF(+All!$H450="Mississippi",+All!#REF!,0))</f>
        <v>0</v>
      </c>
      <c r="AT113" s="483">
        <f>IF(+All!$F450="Mississippi",+All!#REF!,IF(+All!$H450="Mississippi",+All!#REF!,0))</f>
        <v>0</v>
      </c>
      <c r="AU113" s="482">
        <f>IF(+All!$F450="Mississippi",+All!#REF!,IF(+All!$H450="Mississippi",+All!#REF!,0))</f>
        <v>0</v>
      </c>
      <c r="AV113" s="483">
        <f>IF(+All!$F450="Mississippi",+All!#REF!,IF(+All!$H450="Mississippi",+All!#REF!,0))</f>
        <v>0</v>
      </c>
      <c r="AW113" s="484">
        <f>IF(+All!$F450="Mississippi",+All!#REF!,IF(+All!$H450="Mississippi",+All!#REF!,0))</f>
        <v>0</v>
      </c>
      <c r="AX113" s="483">
        <f>IF(+All!$F450="Mississippi",+All!#REF!,IF(+All!$H450="Mississippi",+All!#REF!,0))</f>
        <v>0</v>
      </c>
      <c r="AY113" s="88">
        <f>IF(+All!$F450="Mississippi",+All!#REF!,IF(+All!$H450="Mississippi",+All!#REF!,0))</f>
        <v>0</v>
      </c>
      <c r="AZ113" s="89">
        <f>IF(+All!$F450="Mississippi",+All!#REF!,IF(+All!$H450="Mississippi",+All!#REF!,0))</f>
        <v>0</v>
      </c>
      <c r="BA113" s="90">
        <f>IF(+All!$F450="Mississippi",+All!#REF!,IF(+All!$H450="Mississippi",+All!#REF!,0))</f>
        <v>0</v>
      </c>
      <c r="BB113" s="90">
        <f>IF(+All!$F450="Mississippi",+All!#REF!,IF(+All!$H450="Mississippi",+All!#REF!,0))</f>
        <v>0</v>
      </c>
      <c r="BC113" s="91">
        <f>IF(+All!$F450="Mississippi",+All!#REF!,IF(+All!$H450="Mississippi",+All!#REF!,0))</f>
        <v>0</v>
      </c>
      <c r="BD113" s="482">
        <f>IF(+All!$F450="Mississippi",+All!#REF!,IF(+All!$H450="Mississippi",+All!#REF!,0))</f>
        <v>0</v>
      </c>
      <c r="BE113" s="483">
        <f>IF(+All!$F450="Mississippi",+All!#REF!,IF(+All!$H450="Mississippi",+All!#REF!,0))</f>
        <v>0</v>
      </c>
      <c r="BF113" s="483">
        <f>IF(+All!$F450="Mississippi",+All!#REF!,IF(+All!$H450="Mississippi",+All!#REF!,0))</f>
        <v>0</v>
      </c>
      <c r="BG113" s="482">
        <f>IF(+All!$F450="Mississippi",+All!#REF!,IF(+All!$H450="Mississippi",+All!#REF!,0))</f>
        <v>0</v>
      </c>
      <c r="BH113" s="483">
        <f>IF(+All!$F450="Mississippi",+All!#REF!,IF(+All!$H450="Mississippi",+All!#REF!,0))</f>
        <v>0</v>
      </c>
      <c r="BI113" s="484">
        <f>IF(+All!$F450="Mississippi",+All!#REF!,IF(+All!$H450="Mississippi",+All!#REF!,0))</f>
        <v>0</v>
      </c>
      <c r="BJ113" s="92">
        <f>IF(+All!$F450="Mississippi",+All!#REF!,IF(+All!$H450="Mississippi",+All!#REF!,0))</f>
        <v>0</v>
      </c>
      <c r="BK113" s="93">
        <f>IF(+All!$F450="Mississippi",+All!#REF!,IF(+All!$H450="Mississippi",+All!#REF!,0))</f>
        <v>0</v>
      </c>
    </row>
    <row r="114" spans="1:63" x14ac:dyDescent="0.8">
      <c r="A114" s="153">
        <f>IF(+All!$F907="Mississippi",+All!A907,IF(+All!$H907="Mississippi",+All!A907,0))</f>
        <v>12</v>
      </c>
      <c r="B114" s="480" t="str">
        <f>IF(+All!$F907="Mississippi",+All!B907,IF(+All!$H907="Mississippi",+All!B907,0))</f>
        <v>Sat</v>
      </c>
      <c r="C114" s="72">
        <f>IF(+All!$F907="Mississippi",+All!C907,IF(+All!$H907="Mississippi",+All!C907,0))</f>
        <v>44520</v>
      </c>
      <c r="D114" s="73">
        <f>IF(+All!$F907="Mississippi",+All!D907,IF(+All!$H907="Mississippi",+All!D907,0))</f>
        <v>0.8125</v>
      </c>
      <c r="E114" s="707" t="str">
        <f>IF(+All!$F907="Mississippi",+All!E907,IF(+All!$H907="Mississippi",+All!E907,0))</f>
        <v>SEC</v>
      </c>
      <c r="F114" s="75" t="str">
        <f>IF(+All!$F907="Mississippi",+All!F907,IF(+All!$H907="Mississippi",+All!F907,0))</f>
        <v>Vanderbilt</v>
      </c>
      <c r="G114" s="76" t="str">
        <f>IF(+All!$F907="Mississippi",+All!G907,IF(+All!$H907="Mississippi",+All!G907,0))</f>
        <v>SEC</v>
      </c>
      <c r="H114" s="75" t="str">
        <f>IF(+All!$F907="Mississippi",+All!H907,IF(+All!$H907="Mississippi",+All!H907,0))</f>
        <v>Mississippi</v>
      </c>
      <c r="I114" s="76" t="str">
        <f>IF(+All!$F907="Mississippi",+All!I907,IF(+All!$H907="Mississippi",+All!I907,0))</f>
        <v>SEC</v>
      </c>
      <c r="J114" s="706" t="str">
        <f>IF(+All!$F907="Mississippi",+All!J907,IF(+All!$H907="Mississippi",+All!J907,0))</f>
        <v>Mississippi</v>
      </c>
      <c r="K114" s="707" t="str">
        <f>IF(+All!$F907="Mississippi",+All!K907,IF(+All!$H907="Mississippi",+All!K907,0))</f>
        <v>Vanderbilt</v>
      </c>
      <c r="L114" s="78">
        <f>IF(+All!$F907="Mississippi",+All!L907,IF(+All!$H907="Mississippi",+All!L907,0))</f>
        <v>36.5</v>
      </c>
      <c r="M114" s="79">
        <f>IF(+All!$F907="Mississippi",+All!M907,IF(+All!$H907="Mississippi",+All!M907,0))</f>
        <v>64.5</v>
      </c>
      <c r="N114" s="706" t="str">
        <f>IF(+All!$F907="Mississippi",+All!N907,IF(+All!$H907="Mississippi",+All!N907,0))</f>
        <v>Mississippi</v>
      </c>
      <c r="O114" s="708">
        <f>IF(+All!$F907="Mississippi",+All!O907,IF(+All!$H907="Mississippi",+All!O907,0))</f>
        <v>31</v>
      </c>
      <c r="P114" s="708" t="str">
        <f>IF(+All!$F907="Mississippi",+All!P907,IF(+All!$H907="Mississippi",+All!P907,0))</f>
        <v>Vanderbilt</v>
      </c>
      <c r="Q114" s="707">
        <f>IF(+All!$F907="Mississippi",+All!Q907,IF(+All!$H907="Mississippi",+All!Q907,0))</f>
        <v>17</v>
      </c>
      <c r="R114" s="706" t="str">
        <f>IF(+All!$F907="Mississippi",+All!R907,IF(+All!$H907="Mississippi",+All!R907,0))</f>
        <v>Vanderbilt</v>
      </c>
      <c r="S114" s="708" t="str">
        <f>IF(+All!$F907="Mississippi",+All!S907,IF(+All!$H907="Mississippi",+All!S907,0))</f>
        <v>Mississippi</v>
      </c>
      <c r="T114" s="706" t="str">
        <f>IF(+All!$F907="Mississippi",+All!T907,IF(+All!$H907="Mississippi",+All!T907,0))</f>
        <v>Mississippi</v>
      </c>
      <c r="U114" s="707" t="str">
        <f>IF(+All!$F907="Mississippi",+All!U907,IF(+All!$H907="Mississippi",+All!U907,0))</f>
        <v>L</v>
      </c>
      <c r="V114" s="706" t="e">
        <f>IF(+All!#REF!="Mississippi",+All!#REF!,IF(+All!#REF!="Mississippi",+All!#REF!,0))</f>
        <v>#REF!</v>
      </c>
      <c r="W114" s="707" t="e">
        <f>IF(+All!#REF!="Mississippi",+All!#REF!,IF(+All!#REF!="Mississippi",+All!#REF!,0))</f>
        <v>#REF!</v>
      </c>
      <c r="X114" s="706" t="e">
        <f>IF(+All!#REF!="Mississippi",+All!#REF!,IF(+All!#REF!="Mississippi",+All!#REF!,0))</f>
        <v>#REF!</v>
      </c>
      <c r="Y114" s="707" t="e">
        <f>IF(+All!#REF!="Mississippi",+All!#REF!,IF(+All!#REF!="Mississippi",+All!#REF!,0))</f>
        <v>#REF!</v>
      </c>
      <c r="Z114" s="706" t="e">
        <f>IF(+All!#REF!="Mississippi",+All!#REF!,IF(+All!#REF!="Mississippi",+All!#REF!,0))</f>
        <v>#REF!</v>
      </c>
      <c r="AA114" s="707" t="e">
        <f>IF(+All!#REF!="Mississippi",+All!#REF!,IF(+All!#REF!="Mississippi",+All!#REF!,0))</f>
        <v>#REF!</v>
      </c>
      <c r="AB114" s="706" t="e">
        <f>IF(+All!#REF!="Mississippi",+All!#REF!,IF(+All!#REF!="Mississippi",+All!#REF!,0))</f>
        <v>#REF!</v>
      </c>
      <c r="AC114" s="707" t="e">
        <f>IF(+All!#REF!="Mississippi",+All!#REF!,IF(+All!#REF!="Mississippi",+All!#REF!,0))</f>
        <v>#REF!</v>
      </c>
      <c r="AD114" s="706" t="e">
        <f>IF(+All!#REF!="Mississippi",+All!#REF!,IF(+All!#REF!="Mississippi",+All!#REF!,0))</f>
        <v>#REF!</v>
      </c>
      <c r="AE114" s="707" t="e">
        <f>IF(+All!#REF!="Mississippi",+All!#REF!,IF(+All!#REF!="Mississippi",+All!#REF!,0))</f>
        <v>#REF!</v>
      </c>
      <c r="AF114" s="706" t="e">
        <f>IF(+All!#REF!="Mississippi",+All!#REF!,IF(+All!#REF!="Mississippi",+All!#REF!,0))</f>
        <v>#REF!</v>
      </c>
      <c r="AG114" s="707" t="e">
        <f>IF(+All!#REF!="Mississippi",+All!#REF!,IF(+All!#REF!="Mississippi",+All!#REF!,0))</f>
        <v>#REF!</v>
      </c>
      <c r="AH114" s="706" t="e">
        <f>IF(+All!#REF!="Mississippi",+All!#REF!,IF(+All!#REF!="Mississippi",+All!#REF!,0))</f>
        <v>#REF!</v>
      </c>
      <c r="AI114" s="707" t="e">
        <f>IF(+All!#REF!="Mississippi",+All!#REF!,IF(+All!#REF!="Mississippi",+All!#REF!,0))</f>
        <v>#REF!</v>
      </c>
      <c r="AJ114" s="706" t="e">
        <f>IF(+All!#REF!="Mississippi",+All!#REF!,IF(+All!#REF!="Mississippi",+All!#REF!,0))</f>
        <v>#REF!</v>
      </c>
      <c r="AK114" s="707" t="e">
        <f>IF(+All!#REF!="Mississippi",+All!#REF!,IF(+All!#REF!="Mississippi",+All!#REF!,0))</f>
        <v>#REF!</v>
      </c>
      <c r="AL114" s="81" t="e">
        <f>IF(+All!#REF!="Mississippi",+All!#REF!,IF(+All!#REF!="Mississippi",+All!#REF!,0))</f>
        <v>#REF!</v>
      </c>
      <c r="AM114" s="82" t="e">
        <f>IF(+All!#REF!="Mississippi",+All!#REF!,IF(+All!#REF!="Mississippi",+All!#REF!,0))</f>
        <v>#REF!</v>
      </c>
      <c r="AN114" s="81" t="e">
        <f>IF(+All!#REF!="Mississippi",+All!#REF!,IF(+All!#REF!="Mississippi",+All!#REF!,0))</f>
        <v>#REF!</v>
      </c>
      <c r="AO114" s="83" t="e">
        <f>IF(+All!#REF!="Mississippi",+All!#REF!,IF(+All!#REF!="Mississippi",+All!#REF!,0))</f>
        <v>#REF!</v>
      </c>
      <c r="AP114" s="84" t="e">
        <f>IF(+All!#REF!="Mississippi",+All!#REF!,IF(+All!#REF!="Mississippi",+All!#REF!,0))</f>
        <v>#REF!</v>
      </c>
      <c r="AQ114" s="480" t="e">
        <f>IF(+All!#REF!="Mississippi",+All!#REF!,IF(+All!#REF!="Mississippi",+All!#REF!,0))</f>
        <v>#REF!</v>
      </c>
      <c r="AR114" s="482" t="e">
        <f>IF(+All!#REF!="Mississippi",+All!#REF!,IF(+All!#REF!="Mississippi",+All!#REF!,0))</f>
        <v>#REF!</v>
      </c>
      <c r="AS114" s="483" t="e">
        <f>IF(+All!#REF!="Mississippi",+All!#REF!,IF(+All!#REF!="Mississippi",+All!#REF!,0))</f>
        <v>#REF!</v>
      </c>
      <c r="AT114" s="483" t="e">
        <f>IF(+All!#REF!="Mississippi",+All!#REF!,IF(+All!#REF!="Mississippi",+All!#REF!,0))</f>
        <v>#REF!</v>
      </c>
      <c r="AU114" s="482" t="e">
        <f>IF(+All!#REF!="Mississippi",+All!#REF!,IF(+All!#REF!="Mississippi",+All!#REF!,0))</f>
        <v>#REF!</v>
      </c>
      <c r="AV114" s="483" t="e">
        <f>IF(+All!#REF!="Mississippi",+All!#REF!,IF(+All!#REF!="Mississippi",+All!#REF!,0))</f>
        <v>#REF!</v>
      </c>
      <c r="AW114" s="484" t="e">
        <f>IF(+All!#REF!="Mississippi",+All!#REF!,IF(+All!#REF!="Mississippi",+All!#REF!,0))</f>
        <v>#REF!</v>
      </c>
      <c r="AX114" s="483" t="e">
        <f>IF(+All!#REF!="Mississippi",+All!#REF!,IF(+All!#REF!="Mississippi",+All!#REF!,0))</f>
        <v>#REF!</v>
      </c>
      <c r="AY114" s="88" t="e">
        <f>IF(+All!#REF!="Mississippi",+All!#REF!,IF(+All!#REF!="Mississippi",+All!#REF!,0))</f>
        <v>#REF!</v>
      </c>
      <c r="AZ114" s="89" t="e">
        <f>IF(+All!#REF!="Mississippi",+All!#REF!,IF(+All!#REF!="Mississippi",+All!#REF!,0))</f>
        <v>#REF!</v>
      </c>
      <c r="BA114" s="90" t="e">
        <f>IF(+All!#REF!="Mississippi",+All!#REF!,IF(+All!#REF!="Mississippi",+All!#REF!,0))</f>
        <v>#REF!</v>
      </c>
      <c r="BB114" s="90" t="e">
        <f>IF(+All!#REF!="Mississippi",+All!#REF!,IF(+All!#REF!="Mississippi",+All!#REF!,0))</f>
        <v>#REF!</v>
      </c>
      <c r="BC114" s="91" t="e">
        <f>IF(+All!#REF!="Mississippi",+All!#REF!,IF(+All!#REF!="Mississippi",+All!#REF!,0))</f>
        <v>#REF!</v>
      </c>
      <c r="BD114" s="482" t="e">
        <f>IF(+All!#REF!="Mississippi",+All!#REF!,IF(+All!#REF!="Mississippi",+All!#REF!,0))</f>
        <v>#REF!</v>
      </c>
      <c r="BE114" s="483" t="e">
        <f>IF(+All!#REF!="Mississippi",+All!#REF!,IF(+All!#REF!="Mississippi",+All!#REF!,0))</f>
        <v>#REF!</v>
      </c>
      <c r="BF114" s="483" t="e">
        <f>IF(+All!#REF!="Mississippi",+All!#REF!,IF(+All!#REF!="Mississippi",+All!#REF!,0))</f>
        <v>#REF!</v>
      </c>
      <c r="BG114" s="482" t="e">
        <f>IF(+All!#REF!="Mississippi",+All!#REF!,IF(+All!#REF!="Mississippi",+All!#REF!,0))</f>
        <v>#REF!</v>
      </c>
      <c r="BH114" s="483" t="e">
        <f>IF(+All!#REF!="Mississippi",+All!#REF!,IF(+All!#REF!="Mississippi",+All!#REF!,0))</f>
        <v>#REF!</v>
      </c>
      <c r="BI114" s="484" t="e">
        <f>IF(+All!#REF!="Mississippi",+All!#REF!,IF(+All!#REF!="Mississippi",+All!#REF!,0))</f>
        <v>#REF!</v>
      </c>
      <c r="BJ114" s="92" t="e">
        <f>IF(+All!#REF!="Mississippi",+All!#REF!,IF(+All!#REF!="Mississippi",+All!#REF!,0))</f>
        <v>#REF!</v>
      </c>
      <c r="BK114" s="93" t="e">
        <f>IF(+All!#REF!="Mississippi",+All!#REF!,IF(+All!#REF!="Mississippi",+All!#REF!,0))</f>
        <v>#REF!</v>
      </c>
    </row>
    <row r="115" spans="1:63" x14ac:dyDescent="0.8">
      <c r="A115" s="153">
        <f>IF(+All!$F976="Mississippi",+All!A976,IF(+All!$H976="Mississippi",+All!A976,0))</f>
        <v>0</v>
      </c>
      <c r="B115" s="480">
        <f>IF(+All!$F976="Mississippi",+All!B976,IF(+All!$H976="Mississippi",+All!B976,0))</f>
        <v>0</v>
      </c>
      <c r="C115" s="72">
        <f>IF(+All!$F976="Mississippi",+All!C976,IF(+All!$H976="Mississippi",+All!C976,0))</f>
        <v>0</v>
      </c>
      <c r="D115" s="73">
        <f>IF(+All!$F976="Mississippi",+All!D976,IF(+All!$H976="Mississippi",+All!D976,0))</f>
        <v>0</v>
      </c>
      <c r="E115" s="707">
        <f>IF(+All!$F976="Mississippi",+All!E976,IF(+All!$H976="Mississippi",+All!E976,0))</f>
        <v>0</v>
      </c>
      <c r="F115" s="75">
        <f>IF(+All!$F976="Mississippi",+All!F976,IF(+All!$H976="Mississippi",+All!F976,0))</f>
        <v>0</v>
      </c>
      <c r="G115" s="76">
        <f>IF(+All!$F976="Mississippi",+All!G976,IF(+All!$H976="Mississippi",+All!G976,0))</f>
        <v>0</v>
      </c>
      <c r="H115" s="75">
        <f>IF(+All!$F976="Mississippi",+All!H976,IF(+All!$H976="Mississippi",+All!H976,0))</f>
        <v>0</v>
      </c>
      <c r="I115" s="76">
        <f>IF(+All!$F976="Mississippi",+All!I976,IF(+All!$H976="Mississippi",+All!I976,0))</f>
        <v>0</v>
      </c>
      <c r="J115" s="706">
        <f>IF(+All!$F976="Mississippi",+All!J976,IF(+All!$H976="Mississippi",+All!J976,0))</f>
        <v>0</v>
      </c>
      <c r="K115" s="707">
        <f>IF(+All!$F976="Mississippi",+All!K976,IF(+All!$H976="Mississippi",+All!K976,0))</f>
        <v>0</v>
      </c>
      <c r="L115" s="78">
        <f>IF(+All!$F976="Mississippi",+All!L976,IF(+All!$H976="Mississippi",+All!L976,0))</f>
        <v>0</v>
      </c>
      <c r="M115" s="79">
        <f>IF(+All!$F976="Mississippi",+All!M976,IF(+All!$H976="Mississippi",+All!M976,0))</f>
        <v>0</v>
      </c>
      <c r="N115" s="706">
        <f>IF(+All!$F976="Mississippi",+All!N976,IF(+All!$H976="Mississippi",+All!N976,0))</f>
        <v>0</v>
      </c>
      <c r="O115" s="708">
        <f>IF(+All!$F976="Mississippi",+All!O976,IF(+All!$H976="Mississippi",+All!O976,0))</f>
        <v>0</v>
      </c>
      <c r="P115" s="708">
        <f>IF(+All!$F976="Mississippi",+All!P976,IF(+All!$H976="Mississippi",+All!P976,0))</f>
        <v>0</v>
      </c>
      <c r="Q115" s="707">
        <f>IF(+All!$F976="Mississippi",+All!Q976,IF(+All!$H976="Mississippi",+All!Q976,0))</f>
        <v>0</v>
      </c>
      <c r="R115" s="706">
        <f>IF(+All!$F976="Mississippi",+All!R976,IF(+All!$H976="Mississippi",+All!R976,0))</f>
        <v>0</v>
      </c>
      <c r="S115" s="708">
        <f>IF(+All!$F976="Mississippi",+All!S976,IF(+All!$H976="Mississippi",+All!S976,0))</f>
        <v>0</v>
      </c>
      <c r="T115" s="706">
        <f>IF(+All!$F976="Mississippi",+All!T976,IF(+All!$H976="Mississippi",+All!T976,0))</f>
        <v>0</v>
      </c>
      <c r="U115" s="707">
        <f>IF(+All!$F976="Mississippi",+All!U976,IF(+All!$H976="Mississippi",+All!U976,0))</f>
        <v>0</v>
      </c>
      <c r="V115" s="706">
        <f>IF(+All!$F532="Mississippi",+All!#REF!,IF(+All!$H532="Mississippi",+All!#REF!,0))</f>
        <v>0</v>
      </c>
      <c r="W115" s="707">
        <f>IF(+All!$F532="Mississippi",+All!#REF!,IF(+All!$H532="Mississippi",+All!#REF!,0))</f>
        <v>0</v>
      </c>
      <c r="X115" s="706">
        <f>IF(+All!$F532="Mississippi",+All!#REF!,IF(+All!$H532="Mississippi",+All!#REF!,0))</f>
        <v>0</v>
      </c>
      <c r="Y115" s="707">
        <f>IF(+All!$F532="Mississippi",+All!#REF!,IF(+All!$H532="Mississippi",+All!#REF!,0))</f>
        <v>0</v>
      </c>
      <c r="Z115" s="706">
        <f>IF(+All!$F532="Mississippi",+All!#REF!,IF(+All!$H532="Mississippi",+All!#REF!,0))</f>
        <v>0</v>
      </c>
      <c r="AA115" s="707">
        <f>IF(+All!$F532="Mississippi",+All!#REF!,IF(+All!$H532="Mississippi",+All!#REF!,0))</f>
        <v>0</v>
      </c>
      <c r="AB115" s="706">
        <f>IF(+All!$F532="Mississippi",+All!#REF!,IF(+All!$H532="Mississippi",+All!#REF!,0))</f>
        <v>0</v>
      </c>
      <c r="AC115" s="707">
        <f>IF(+All!$F532="Mississippi",+All!#REF!,IF(+All!$H532="Mississippi",+All!#REF!,0))</f>
        <v>0</v>
      </c>
      <c r="AD115" s="706">
        <f>IF(+All!$F532="Mississippi",+All!#REF!,IF(+All!$H532="Mississippi",+All!#REF!,0))</f>
        <v>0</v>
      </c>
      <c r="AE115" s="707">
        <f>IF(+All!$F532="Mississippi",+All!#REF!,IF(+All!$H532="Mississippi",+All!#REF!,0))</f>
        <v>0</v>
      </c>
      <c r="AF115" s="706">
        <f>IF(+All!$F532="Mississippi",+All!#REF!,IF(+All!$H532="Mississippi",+All!#REF!,0))</f>
        <v>0</v>
      </c>
      <c r="AG115" s="707">
        <f>IF(+All!$F532="Mississippi",+All!#REF!,IF(+All!$H532="Mississippi",+All!#REF!,0))</f>
        <v>0</v>
      </c>
      <c r="AH115" s="706">
        <f>IF(+All!$F532="Mississippi",+All!#REF!,IF(+All!$H532="Mississippi",+All!#REF!,0))</f>
        <v>0</v>
      </c>
      <c r="AI115" s="707">
        <f>IF(+All!$F532="Mississippi",+All!#REF!,IF(+All!$H532="Mississippi",+All!#REF!,0))</f>
        <v>0</v>
      </c>
      <c r="AJ115" s="706">
        <f>IF(+All!$F532="Mississippi",+All!#REF!,IF(+All!$H532="Mississippi",+All!#REF!,0))</f>
        <v>0</v>
      </c>
      <c r="AK115" s="707">
        <f>IF(+All!$F532="Mississippi",+All!#REF!,IF(+All!$H532="Mississippi",+All!#REF!,0))</f>
        <v>0</v>
      </c>
      <c r="AL115" s="81">
        <f>IF(+All!$F532="Mississippi",+All!V532,IF(+All!$H532="Mississippi",+All!V532,0))</f>
        <v>0</v>
      </c>
      <c r="AM115" s="82">
        <f>IF(+All!$F532="Mississippi",+All!W532,IF(+All!$H532="Mississippi",+All!W532,0))</f>
        <v>0</v>
      </c>
      <c r="AN115" s="81">
        <f>IF(+All!$F532="Mississippi",+All!X532,IF(+All!$H532="Mississippi",+All!X532,0))</f>
        <v>0</v>
      </c>
      <c r="AO115" s="83">
        <f>IF(+All!$F532="Mississippi",+All!Y532,IF(+All!$H532="Mississippi",+All!Y532,0))</f>
        <v>0</v>
      </c>
      <c r="AP115" s="84">
        <f>IF(+All!$F532="Mississippi",+All!Z532,IF(+All!$H532="Mississippi",+All!Z532,0))</f>
        <v>0</v>
      </c>
      <c r="AQ115" s="480">
        <f>IF(+All!$F532="Mississippi",+All!#REF!,IF(+All!$H532="Mississippi",+All!#REF!,0))</f>
        <v>0</v>
      </c>
      <c r="AR115" s="482">
        <f>IF(+All!$F532="Mississippi",+All!#REF!,IF(+All!$H532="Mississippi",+All!#REF!,0))</f>
        <v>0</v>
      </c>
      <c r="AS115" s="483">
        <f>IF(+All!$F532="Mississippi",+All!#REF!,IF(+All!$H532="Mississippi",+All!#REF!,0))</f>
        <v>0</v>
      </c>
      <c r="AT115" s="483">
        <f>IF(+All!$F532="Mississippi",+All!#REF!,IF(+All!$H532="Mississippi",+All!#REF!,0))</f>
        <v>0</v>
      </c>
      <c r="AU115" s="482">
        <f>IF(+All!$F532="Mississippi",+All!#REF!,IF(+All!$H532="Mississippi",+All!#REF!,0))</f>
        <v>0</v>
      </c>
      <c r="AV115" s="483">
        <f>IF(+All!$F532="Mississippi",+All!#REF!,IF(+All!$H532="Mississippi",+All!#REF!,0))</f>
        <v>0</v>
      </c>
      <c r="AW115" s="484">
        <f>IF(+All!$F532="Mississippi",+All!#REF!,IF(+All!$H532="Mississippi",+All!#REF!,0))</f>
        <v>0</v>
      </c>
      <c r="AX115" s="483">
        <f>IF(+All!$F532="Mississippi",+All!#REF!,IF(+All!$H532="Mississippi",+All!#REF!,0))</f>
        <v>0</v>
      </c>
      <c r="AY115" s="88">
        <f>IF(+All!$F532="Mississippi",+All!#REF!,IF(+All!$H532="Mississippi",+All!#REF!,0))</f>
        <v>0</v>
      </c>
      <c r="AZ115" s="89">
        <f>IF(+All!$F532="Mississippi",+All!#REF!,IF(+All!$H532="Mississippi",+All!#REF!,0))</f>
        <v>0</v>
      </c>
      <c r="BA115" s="90">
        <f>IF(+All!$F532="Mississippi",+All!#REF!,IF(+All!$H532="Mississippi",+All!#REF!,0))</f>
        <v>0</v>
      </c>
      <c r="BB115" s="90">
        <f>IF(+All!$F532="Mississippi",+All!#REF!,IF(+All!$H532="Mississippi",+All!#REF!,0))</f>
        <v>0</v>
      </c>
      <c r="BC115" s="91">
        <f>IF(+All!$F532="Mississippi",+All!#REF!,IF(+All!$H532="Mississippi",+All!#REF!,0))</f>
        <v>0</v>
      </c>
      <c r="BD115" s="482">
        <f>IF(+All!$F532="Mississippi",+All!#REF!,IF(+All!$H532="Mississippi",+All!#REF!,0))</f>
        <v>0</v>
      </c>
      <c r="BE115" s="483">
        <f>IF(+All!$F532="Mississippi",+All!#REF!,IF(+All!$H532="Mississippi",+All!#REF!,0))</f>
        <v>0</v>
      </c>
      <c r="BF115" s="483">
        <f>IF(+All!$F532="Mississippi",+All!#REF!,IF(+All!$H532="Mississippi",+All!#REF!,0))</f>
        <v>0</v>
      </c>
      <c r="BG115" s="482">
        <f>IF(+All!$F532="Mississippi",+All!#REF!,IF(+All!$H532="Mississippi",+All!#REF!,0))</f>
        <v>0</v>
      </c>
      <c r="BH115" s="483">
        <f>IF(+All!$F532="Mississippi",+All!#REF!,IF(+All!$H532="Mississippi",+All!#REF!,0))</f>
        <v>0</v>
      </c>
      <c r="BI115" s="484">
        <f>IF(+All!$F532="Mississippi",+All!#REF!,IF(+All!$H532="Mississippi",+All!#REF!,0))</f>
        <v>0</v>
      </c>
      <c r="BJ115" s="92">
        <f>IF(+All!$F532="Mississippi",+All!#REF!,IF(+All!$H532="Mississippi",+All!#REF!,0))</f>
        <v>0</v>
      </c>
      <c r="BK115" s="93">
        <f>IF(+All!$F532="Mississippi",+All!#REF!,IF(+All!$H532="Mississippi",+All!#REF!,0))</f>
        <v>0</v>
      </c>
    </row>
    <row r="116" spans="1:63" x14ac:dyDescent="0.8">
      <c r="B116" s="70"/>
      <c r="C116" s="94"/>
      <c r="D116" s="73"/>
      <c r="E116" s="707"/>
      <c r="F116" s="1219" t="str">
        <f>H117</f>
        <v>Mississippi State</v>
      </c>
      <c r="G116" s="1253"/>
      <c r="H116" s="1253"/>
      <c r="I116" s="1254"/>
      <c r="J116" s="706"/>
      <c r="K116" s="707"/>
      <c r="L116" s="78"/>
      <c r="M116" s="79"/>
      <c r="N116" s="706"/>
      <c r="O116" s="708"/>
      <c r="P116" s="708"/>
      <c r="R116" s="706"/>
      <c r="S116" s="708"/>
      <c r="T116" s="706"/>
      <c r="U116" s="707"/>
      <c r="V116" s="706"/>
      <c r="W116" s="707"/>
      <c r="X116" s="706"/>
      <c r="Y116" s="707"/>
      <c r="Z116" s="706"/>
      <c r="AA116" s="707"/>
      <c r="AB116" s="706"/>
      <c r="AC116" s="707"/>
      <c r="AD116" s="706"/>
      <c r="AE116" s="707"/>
      <c r="AF116" s="706"/>
      <c r="AG116" s="707"/>
      <c r="AH116" s="706"/>
      <c r="AI116" s="707"/>
      <c r="AJ116" s="706"/>
      <c r="AK116" s="707"/>
      <c r="AQ116" s="480"/>
      <c r="AR116" s="482"/>
      <c r="AS116" s="483"/>
      <c r="AT116" s="483"/>
      <c r="AU116" s="482"/>
      <c r="AV116" s="483"/>
      <c r="AW116" s="484"/>
      <c r="AX116" s="483"/>
      <c r="AY116" s="88"/>
      <c r="AZ116" s="89"/>
      <c r="BA116" s="90"/>
      <c r="BB116" s="90"/>
      <c r="BC116" s="91"/>
      <c r="BD116" s="482"/>
      <c r="BE116" s="483"/>
      <c r="BF116" s="483"/>
      <c r="BG116" s="482"/>
      <c r="BH116" s="483"/>
      <c r="BI116" s="484"/>
    </row>
    <row r="117" spans="1:63" x14ac:dyDescent="0.8">
      <c r="A117" s="153">
        <f>IF(+All!$F87="Mississippi State",+All!A87,IF(+All!$H87="Mississippi State",+All!A87,0))</f>
        <v>1</v>
      </c>
      <c r="B117" s="480" t="str">
        <f>IF(+All!$F87="Mississippi State",+All!B87,IF(+All!$H87="Mississippi State",+All!B87,0))</f>
        <v>Sat</v>
      </c>
      <c r="C117" s="72">
        <f>IF(+All!$F87="Mississippi State",+All!C87,IF(+All!$H87="Mississippi State",+All!C87,0))</f>
        <v>44443</v>
      </c>
      <c r="D117" s="73">
        <f>IF(+All!$F87="Mississippi State",+All!D87,IF(+All!$H87="Mississippi State",+All!D87,0))</f>
        <v>0.66666666666666663</v>
      </c>
      <c r="E117" s="707" t="str">
        <f>IF(+All!$F87="Mississippi State",+All!E87,IF(+All!$H87="Mississippi State",+All!E87,0))</f>
        <v>ESPNU</v>
      </c>
      <c r="F117" s="75" t="str">
        <f>IF(+All!$F87="Mississippi State",+All!F87,IF(+All!$H87="Mississippi State",+All!F87,0))</f>
        <v>Louisiana Tech</v>
      </c>
      <c r="G117" s="76" t="str">
        <f>IF(+All!$F87="Mississippi State",+All!G87,IF(+All!$H87="Mississippi State",+All!G87,0))</f>
        <v>CUSA</v>
      </c>
      <c r="H117" s="75" t="str">
        <f>IF(+All!$F87="Mississippi State",+All!H87,IF(+All!$H87="Mississippi State",+All!H87,0))</f>
        <v>Mississippi State</v>
      </c>
      <c r="I117" s="76" t="str">
        <f>IF(+All!$F87="Mississippi State",+All!I87,IF(+All!$H87="Mississippi State",+All!I87,0))</f>
        <v>SEC</v>
      </c>
      <c r="J117" s="706" t="str">
        <f>IF(+All!$F87="Mississippi State",+All!J87,IF(+All!$H87="Mississippi State",+All!J87,0))</f>
        <v>Mississippi State</v>
      </c>
      <c r="K117" s="707" t="str">
        <f>IF(+All!$F87="Mississippi State",+All!K87,IF(+All!$H87="Mississippi State",+All!K87,0))</f>
        <v>Louisiana Tech</v>
      </c>
      <c r="L117" s="78">
        <f>IF(+All!$F87="Mississippi State",+All!L87,IF(+All!$H87="Mississippi State",+All!L87,0))</f>
        <v>22.5</v>
      </c>
      <c r="M117" s="79">
        <f>IF(+All!$F87="Mississippi State",+All!M87,IF(+All!$H87="Mississippi State",+All!M87,0))</f>
        <v>54</v>
      </c>
      <c r="N117" s="706" t="str">
        <f>IF(+All!$F87="Mississippi State",+All!N87,IF(+All!$H87="Mississippi State",+All!N87,0))</f>
        <v>Mississippi State</v>
      </c>
      <c r="O117" s="708">
        <f>IF(+All!$F87="Mississippi State",+All!O87,IF(+All!$H87="Mississippi State",+All!O87,0))</f>
        <v>35</v>
      </c>
      <c r="P117" s="708" t="str">
        <f>IF(+All!$F87="Mississippi State",+All!P87,IF(+All!$H87="Mississippi State",+All!P87,0))</f>
        <v>Louisiana Tech</v>
      </c>
      <c r="Q117" s="707">
        <f>IF(+All!$F87="Mississippi State",+All!Q87,IF(+All!$H87="Mississippi State",+All!Q87,0))</f>
        <v>34</v>
      </c>
      <c r="R117" s="706" t="str">
        <f>IF(+All!$F87="Mississippi State",+All!R87,IF(+All!$H87="Mississippi State",+All!R87,0))</f>
        <v>Louisiana Tech</v>
      </c>
      <c r="S117" s="708" t="str">
        <f>IF(+All!$F87="Mississippi State",+All!S87,IF(+All!$H87="Mississippi State",+All!S87,0))</f>
        <v>Mississippi State</v>
      </c>
      <c r="T117" s="706" t="str">
        <f>IF(+All!$F87="Mississippi State",+All!T87,IF(+All!$H87="Mississippi State",+All!T87,0))</f>
        <v>Louisiana Tech</v>
      </c>
      <c r="U117" s="707" t="str">
        <f>IF(+All!$F87="Mississippi State",+All!U87,IF(+All!$H87="Mississippi State",+All!U87,0))</f>
        <v>W</v>
      </c>
      <c r="V117" s="706"/>
      <c r="W117" s="707"/>
      <c r="X117" s="706"/>
      <c r="Y117" s="707"/>
      <c r="Z117" s="706"/>
      <c r="AA117" s="707"/>
      <c r="AB117" s="706"/>
      <c r="AC117" s="707"/>
      <c r="AD117" s="706"/>
      <c r="AE117" s="707"/>
      <c r="AF117" s="706"/>
      <c r="AG117" s="707"/>
      <c r="AH117" s="706"/>
      <c r="AI117" s="707"/>
      <c r="AJ117" s="706"/>
      <c r="AK117" s="707"/>
      <c r="AQ117" s="480"/>
      <c r="AR117" s="482"/>
      <c r="AS117" s="483"/>
      <c r="AT117" s="483"/>
      <c r="AU117" s="482"/>
      <c r="AV117" s="483"/>
      <c r="AW117" s="484"/>
      <c r="AX117" s="483"/>
      <c r="AY117" s="88"/>
      <c r="AZ117" s="89"/>
      <c r="BA117" s="90"/>
      <c r="BB117" s="90"/>
      <c r="BC117" s="91"/>
      <c r="BD117" s="482"/>
      <c r="BE117" s="483"/>
      <c r="BF117" s="483"/>
      <c r="BG117" s="482"/>
      <c r="BH117" s="483"/>
      <c r="BI117" s="484"/>
    </row>
    <row r="118" spans="1:63" x14ac:dyDescent="0.8">
      <c r="A118" s="153">
        <f>IF(+All!$F173="Mississippi State",+All!A173,IF(+All!$H173="Mississippi State",+All!A173,0))</f>
        <v>2</v>
      </c>
      <c r="B118" s="480" t="str">
        <f>IF(+All!$F173="Mississippi State",+All!B173,IF(+All!$H173="Mississippi State",+All!B173,0))</f>
        <v>Sat</v>
      </c>
      <c r="C118" s="72">
        <f>IF(+All!$F173="Mississippi State",+All!C173,IF(+All!$H173="Mississippi State",+All!C173,0))</f>
        <v>44450</v>
      </c>
      <c r="D118" s="73">
        <f>IF(+All!$F173="Mississippi State",+All!D173,IF(+All!$H173="Mississippi State",+All!D173,0))</f>
        <v>0.79166666666666663</v>
      </c>
      <c r="E118" s="707" t="str">
        <f>IF(+All!$F173="Mississippi State",+All!E173,IF(+All!$H173="Mississippi State",+All!E173,0))</f>
        <v>ESPN2</v>
      </c>
      <c r="F118" s="75" t="str">
        <f>IF(+All!$F173="Mississippi State",+All!F173,IF(+All!$H173="Mississippi State",+All!F173,0))</f>
        <v>North Carolina St</v>
      </c>
      <c r="G118" s="76" t="str">
        <f>IF(+All!$F173="Mississippi State",+All!G173,IF(+All!$H173="Mississippi State",+All!G173,0))</f>
        <v>ACC</v>
      </c>
      <c r="H118" s="75" t="str">
        <f>IF(+All!$F173="Mississippi State",+All!H173,IF(+All!$H173="Mississippi State",+All!H173,0))</f>
        <v>Mississippi State</v>
      </c>
      <c r="I118" s="76" t="str">
        <f>IF(+All!$F173="Mississippi State",+All!I173,IF(+All!$H173="Mississippi State",+All!I173,0))</f>
        <v>SEC</v>
      </c>
      <c r="J118" s="706" t="str">
        <f>IF(+All!$F173="Mississippi State",+All!J173,IF(+All!$H173="Mississippi State",+All!J173,0))</f>
        <v>North Carolina St</v>
      </c>
      <c r="K118" s="707" t="str">
        <f>IF(+All!$F173="Mississippi State",+All!K173,IF(+All!$H173="Mississippi State",+All!K173,0))</f>
        <v>Mississippi State</v>
      </c>
      <c r="L118" s="78">
        <f>IF(+All!$F173="Mississippi State",+All!L173,IF(+All!$H173="Mississippi State",+All!L173,0))</f>
        <v>2.5</v>
      </c>
      <c r="M118" s="79">
        <f>IF(+All!$F173="Mississippi State",+All!M173,IF(+All!$H173="Mississippi State",+All!M173,0))</f>
        <v>55.5</v>
      </c>
      <c r="N118" s="706" t="str">
        <f>IF(+All!$F173="Mississippi State",+All!N173,IF(+All!$H173="Mississippi State",+All!N173,0))</f>
        <v>Mississippi State</v>
      </c>
      <c r="O118" s="708">
        <f>IF(+All!$F173="Mississippi State",+All!O173,IF(+All!$H173="Mississippi State",+All!O173,0))</f>
        <v>24</v>
      </c>
      <c r="P118" s="708" t="str">
        <f>IF(+All!$F173="Mississippi State",+All!P173,IF(+All!$H173="Mississippi State",+All!P173,0))</f>
        <v>North Carolina St</v>
      </c>
      <c r="Q118" s="707">
        <f>IF(+All!$F173="Mississippi State",+All!Q173,IF(+All!$H173="Mississippi State",+All!Q173,0))</f>
        <v>10</v>
      </c>
      <c r="R118" s="706" t="str">
        <f>IF(+All!$F173="Mississippi State",+All!R173,IF(+All!$H173="Mississippi State",+All!R173,0))</f>
        <v>Mississippi State</v>
      </c>
      <c r="S118" s="708" t="str">
        <f>IF(+All!$F173="Mississippi State",+All!S173,IF(+All!$H173="Mississippi State",+All!S173,0))</f>
        <v>North Carolina St</v>
      </c>
      <c r="T118" s="706" t="str">
        <f>IF(+All!$F173="Mississippi State",+All!T173,IF(+All!$H173="Mississippi State",+All!T173,0))</f>
        <v>North Carolina St</v>
      </c>
      <c r="U118" s="707" t="str">
        <f>IF(+All!$F173="Mississippi State",+All!U173,IF(+All!$H173="Mississippi State",+All!U173,0))</f>
        <v>L</v>
      </c>
      <c r="V118" s="706"/>
      <c r="W118" s="707"/>
      <c r="X118" s="706"/>
      <c r="Y118" s="707"/>
      <c r="Z118" s="706"/>
      <c r="AA118" s="707"/>
      <c r="AB118" s="706"/>
      <c r="AC118" s="707"/>
      <c r="AD118" s="706"/>
      <c r="AE118" s="707"/>
      <c r="AF118" s="706"/>
      <c r="AG118" s="707"/>
      <c r="AH118" s="706"/>
      <c r="AI118" s="707"/>
      <c r="AJ118" s="706"/>
      <c r="AK118" s="707"/>
      <c r="AQ118" s="480"/>
      <c r="AR118" s="482"/>
      <c r="AS118" s="483"/>
      <c r="AT118" s="483"/>
      <c r="AU118" s="482"/>
      <c r="AV118" s="483"/>
      <c r="AW118" s="484"/>
      <c r="AX118" s="483"/>
      <c r="AY118" s="88"/>
      <c r="AZ118" s="89"/>
      <c r="BA118" s="90"/>
      <c r="BB118" s="90"/>
      <c r="BC118" s="91"/>
      <c r="BD118" s="482"/>
      <c r="BE118" s="483"/>
      <c r="BF118" s="483"/>
      <c r="BG118" s="482"/>
      <c r="BH118" s="483"/>
      <c r="BI118" s="484"/>
      <c r="BJ118" s="92"/>
      <c r="BK118" s="93"/>
    </row>
    <row r="119" spans="1:63" x14ac:dyDescent="0.8">
      <c r="A119" s="153">
        <f>IF(+All!$F182="Mississippi State",+All!A182,IF(+All!$H182="Mississippi State",+All!A182,0))</f>
        <v>3</v>
      </c>
      <c r="B119" s="480" t="str">
        <f>IF(+All!$F182="Mississippi State",+All!B182,IF(+All!$H182="Mississippi State",+All!B182,0))</f>
        <v>Sat</v>
      </c>
      <c r="C119" s="72">
        <f>IF(+All!$F182="Mississippi State",+All!C182,IF(+All!$H182="Mississippi State",+All!C182,0))</f>
        <v>44457</v>
      </c>
      <c r="D119" s="73">
        <f>IF(+All!$F182="Mississippi State",+All!D182,IF(+All!$H182="Mississippi State",+All!D182,0))</f>
        <v>0.66666666666666663</v>
      </c>
      <c r="E119" s="707" t="str">
        <f>IF(+All!$F182="Mississippi State",+All!E182,IF(+All!$H182="Mississippi State",+All!E182,0))</f>
        <v>ESPN2</v>
      </c>
      <c r="F119" s="75" t="str">
        <f>IF(+All!$F182="Mississippi State",+All!F182,IF(+All!$H182="Mississippi State",+All!F182,0))</f>
        <v>Mississippi State</v>
      </c>
      <c r="G119" s="76" t="str">
        <f>IF(+All!$F182="Mississippi State",+All!G182,IF(+All!$H182="Mississippi State",+All!G182,0))</f>
        <v>SEC</v>
      </c>
      <c r="H119" s="75" t="str">
        <f>IF(+All!$F182="Mississippi State",+All!H182,IF(+All!$H182="Mississippi State",+All!H182,0))</f>
        <v>Memphis</v>
      </c>
      <c r="I119" s="76" t="str">
        <f>IF(+All!$F182="Mississippi State",+All!I182,IF(+All!$H182="Mississippi State",+All!I182,0))</f>
        <v>AAC</v>
      </c>
      <c r="J119" s="706" t="str">
        <f>IF(+All!$F182="Mississippi State",+All!J182,IF(+All!$H182="Mississippi State",+All!J182,0))</f>
        <v>Mississippi State</v>
      </c>
      <c r="K119" s="707" t="str">
        <f>IF(+All!$F182="Mississippi State",+All!K182,IF(+All!$H182="Mississippi State",+All!K182,0))</f>
        <v>Memphis</v>
      </c>
      <c r="L119" s="78">
        <f>IF(+All!$F182="Mississippi State",+All!L182,IF(+All!$H182="Mississippi State",+All!L182,0))</f>
        <v>3.5</v>
      </c>
      <c r="M119" s="79">
        <f>IF(+All!$F182="Mississippi State",+All!M182,IF(+All!$H182="Mississippi State",+All!M182,0))</f>
        <v>64</v>
      </c>
      <c r="N119" s="706" t="str">
        <f>IF(+All!$F182="Mississippi State",+All!N182,IF(+All!$H182="Mississippi State",+All!N182,0))</f>
        <v>Memphis</v>
      </c>
      <c r="O119" s="708">
        <f>IF(+All!$F182="Mississippi State",+All!O182,IF(+All!$H182="Mississippi State",+All!O182,0))</f>
        <v>31</v>
      </c>
      <c r="P119" s="708" t="str">
        <f>IF(+All!$F182="Mississippi State",+All!P182,IF(+All!$H182="Mississippi State",+All!P182,0))</f>
        <v>Mississippi State</v>
      </c>
      <c r="Q119" s="707">
        <f>IF(+All!$F182="Mississippi State",+All!Q182,IF(+All!$H182="Mississippi State",+All!Q182,0))</f>
        <v>29</v>
      </c>
      <c r="R119" s="706" t="str">
        <f>IF(+All!$F182="Mississippi State",+All!R182,IF(+All!$H182="Mississippi State",+All!R182,0))</f>
        <v>Memphis</v>
      </c>
      <c r="S119" s="708" t="str">
        <f>IF(+All!$F182="Mississippi State",+All!S182,IF(+All!$H182="Mississippi State",+All!S182,0))</f>
        <v>Mississippi State</v>
      </c>
      <c r="T119" s="706" t="str">
        <f>IF(+All!$F182="Mississippi State",+All!T182,IF(+All!$H182="Mississippi State",+All!T182,0))</f>
        <v>Memphis</v>
      </c>
      <c r="U119" s="707" t="str">
        <f>IF(+All!$F182="Mississippi State",+All!U182,IF(+All!$H182="Mississippi State",+All!U182,0))</f>
        <v>W</v>
      </c>
      <c r="V119" s="706" t="e">
        <f>IF(+All!#REF!="Mississippi State",+All!#REF!,IF(+All!#REF!="Mississippi State",+All!#REF!,0))</f>
        <v>#REF!</v>
      </c>
      <c r="W119" s="707" t="e">
        <f>IF(+All!#REF!="Mississippi State",+All!#REF!,IF(+All!#REF!="Mississippi State",+All!#REF!,0))</f>
        <v>#REF!</v>
      </c>
      <c r="X119" s="706" t="e">
        <f>IF(+All!#REF!="Mississippi State",+All!#REF!,IF(+All!#REF!="Mississippi State",+All!#REF!,0))</f>
        <v>#REF!</v>
      </c>
      <c r="Y119" s="707" t="e">
        <f>IF(+All!#REF!="Mississippi State",+All!#REF!,IF(+All!#REF!="Mississippi State",+All!#REF!,0))</f>
        <v>#REF!</v>
      </c>
      <c r="Z119" s="706" t="e">
        <f>IF(+All!#REF!="Mississippi State",+All!#REF!,IF(+All!#REF!="Mississippi State",+All!#REF!,0))</f>
        <v>#REF!</v>
      </c>
      <c r="AA119" s="707" t="e">
        <f>IF(+All!#REF!="Mississippi State",+All!#REF!,IF(+All!#REF!="Mississippi State",+All!#REF!,0))</f>
        <v>#REF!</v>
      </c>
      <c r="AB119" s="706" t="e">
        <f>IF(+All!#REF!="Mississippi State",+All!#REF!,IF(+All!#REF!="Mississippi State",+All!#REF!,0))</f>
        <v>#REF!</v>
      </c>
      <c r="AC119" s="707" t="e">
        <f>IF(+All!#REF!="Mississippi State",+All!#REF!,IF(+All!#REF!="Mississippi State",+All!#REF!,0))</f>
        <v>#REF!</v>
      </c>
      <c r="AD119" s="706" t="e">
        <f>IF(+All!#REF!="Mississippi State",+All!#REF!,IF(+All!#REF!="Mississippi State",+All!#REF!,0))</f>
        <v>#REF!</v>
      </c>
      <c r="AE119" s="707" t="e">
        <f>IF(+All!#REF!="Mississippi State",+All!#REF!,IF(+All!#REF!="Mississippi State",+All!#REF!,0))</f>
        <v>#REF!</v>
      </c>
      <c r="AF119" s="706" t="e">
        <f>IF(+All!#REF!="Mississippi State",+All!#REF!,IF(+All!#REF!="Mississippi State",+All!#REF!,0))</f>
        <v>#REF!</v>
      </c>
      <c r="AG119" s="707" t="e">
        <f>IF(+All!#REF!="Mississippi State",+All!#REF!,IF(+All!#REF!="Mississippi State",+All!#REF!,0))</f>
        <v>#REF!</v>
      </c>
      <c r="AH119" s="706" t="e">
        <f>IF(+All!#REF!="Mississippi State",+All!#REF!,IF(+All!#REF!="Mississippi State",+All!#REF!,0))</f>
        <v>#REF!</v>
      </c>
      <c r="AI119" s="707" t="e">
        <f>IF(+All!#REF!="Mississippi State",+All!#REF!,IF(+All!#REF!="Mississippi State",+All!#REF!,0))</f>
        <v>#REF!</v>
      </c>
      <c r="AJ119" s="706" t="e">
        <f>IF(+All!#REF!="Mississippi State",+All!#REF!,IF(+All!#REF!="Mississippi State",+All!#REF!,0))</f>
        <v>#REF!</v>
      </c>
      <c r="AK119" s="707" t="e">
        <f>IF(+All!#REF!="Mississippi State",+All!#REF!,IF(+All!#REF!="Mississippi State",+All!#REF!,0))</f>
        <v>#REF!</v>
      </c>
      <c r="AL119" s="81" t="e">
        <f>IF(+All!#REF!="Mississippi State",+All!#REF!,IF(+All!#REF!="Mississippi State",+All!#REF!,0))</f>
        <v>#REF!</v>
      </c>
      <c r="AM119" s="82" t="e">
        <f>IF(+All!#REF!="Mississippi State",+All!#REF!,IF(+All!#REF!="Mississippi State",+All!#REF!,0))</f>
        <v>#REF!</v>
      </c>
      <c r="AN119" s="81" t="e">
        <f>IF(+All!#REF!="Mississippi State",+All!#REF!,IF(+All!#REF!="Mississippi State",+All!#REF!,0))</f>
        <v>#REF!</v>
      </c>
      <c r="AO119" s="83" t="e">
        <f>IF(+All!#REF!="Mississippi State",+All!#REF!,IF(+All!#REF!="Mississippi State",+All!#REF!,0))</f>
        <v>#REF!</v>
      </c>
      <c r="AP119" s="84" t="e">
        <f>IF(+All!#REF!="Mississippi State",+All!#REF!,IF(+All!#REF!="Mississippi State",+All!#REF!,0))</f>
        <v>#REF!</v>
      </c>
      <c r="AQ119" s="480" t="e">
        <f>IF(+All!#REF!="Mississippi State",+All!#REF!,IF(+All!#REF!="Mississippi State",+All!#REF!,0))</f>
        <v>#REF!</v>
      </c>
      <c r="AR119" s="482" t="e">
        <f>IF(+All!#REF!="Mississippi State",+All!#REF!,IF(+All!#REF!="Mississippi State",+All!#REF!,0))</f>
        <v>#REF!</v>
      </c>
      <c r="AS119" s="483" t="e">
        <f>IF(+All!#REF!="Mississippi State",+All!#REF!,IF(+All!#REF!="Mississippi State",+All!#REF!,0))</f>
        <v>#REF!</v>
      </c>
      <c r="AT119" s="483" t="e">
        <f>IF(+All!#REF!="Mississippi State",+All!#REF!,IF(+All!#REF!="Mississippi State",+All!#REF!,0))</f>
        <v>#REF!</v>
      </c>
      <c r="AU119" s="482" t="e">
        <f>IF(+All!#REF!="Mississippi State",+All!#REF!,IF(+All!#REF!="Mississippi State",+All!#REF!,0))</f>
        <v>#REF!</v>
      </c>
      <c r="AV119" s="483" t="e">
        <f>IF(+All!#REF!="Mississippi State",+All!#REF!,IF(+All!#REF!="Mississippi State",+All!#REF!,0))</f>
        <v>#REF!</v>
      </c>
      <c r="AW119" s="484" t="e">
        <f>IF(+All!#REF!="Mississippi State",+All!#REF!,IF(+All!#REF!="Mississippi State",+All!#REF!,0))</f>
        <v>#REF!</v>
      </c>
      <c r="AX119" s="483" t="e">
        <f>IF(+All!#REF!="Mississippi State",+All!#REF!,IF(+All!#REF!="Mississippi State",+All!#REF!,0))</f>
        <v>#REF!</v>
      </c>
      <c r="AY119" s="88" t="e">
        <f>IF(+All!#REF!="Mississippi State",+All!#REF!,IF(+All!#REF!="Mississippi State",+All!#REF!,0))</f>
        <v>#REF!</v>
      </c>
      <c r="AZ119" s="89" t="e">
        <f>IF(+All!#REF!="Mississippi State",+All!#REF!,IF(+All!#REF!="Mississippi State",+All!#REF!,0))</f>
        <v>#REF!</v>
      </c>
      <c r="BA119" s="90" t="e">
        <f>IF(+All!#REF!="Mississippi State",+All!#REF!,IF(+All!#REF!="Mississippi State",+All!#REF!,0))</f>
        <v>#REF!</v>
      </c>
      <c r="BB119" s="90" t="e">
        <f>IF(+All!#REF!="Mississippi State",+All!#REF!,IF(+All!#REF!="Mississippi State",+All!#REF!,0))</f>
        <v>#REF!</v>
      </c>
      <c r="BC119" s="91" t="e">
        <f>IF(+All!#REF!="Mississippi State",+All!#REF!,IF(+All!#REF!="Mississippi State",+All!#REF!,0))</f>
        <v>#REF!</v>
      </c>
      <c r="BD119" s="482" t="e">
        <f>IF(+All!#REF!="Mississippi State",+All!#REF!,IF(+All!#REF!="Mississippi State",+All!#REF!,0))</f>
        <v>#REF!</v>
      </c>
      <c r="BE119" s="483" t="e">
        <f>IF(+All!#REF!="Mississippi State",+All!#REF!,IF(+All!#REF!="Mississippi State",+All!#REF!,0))</f>
        <v>#REF!</v>
      </c>
      <c r="BF119" s="483" t="e">
        <f>IF(+All!#REF!="Mississippi State",+All!#REF!,IF(+All!#REF!="Mississippi State",+All!#REF!,0))</f>
        <v>#REF!</v>
      </c>
      <c r="BG119" s="482" t="e">
        <f>IF(+All!#REF!="Mississippi State",+All!#REF!,IF(+All!#REF!="Mississippi State",+All!#REF!,0))</f>
        <v>#REF!</v>
      </c>
      <c r="BH119" s="483" t="e">
        <f>IF(+All!#REF!="Mississippi State",+All!#REF!,IF(+All!#REF!="Mississippi State",+All!#REF!,0))</f>
        <v>#REF!</v>
      </c>
      <c r="BI119" s="484" t="e">
        <f>IF(+All!#REF!="Mississippi State",+All!#REF!,IF(+All!#REF!="Mississippi State",+All!#REF!,0))</f>
        <v>#REF!</v>
      </c>
      <c r="BJ119" s="92" t="e">
        <f>IF(+All!#REF!="Mississippi State",+All!#REF!,IF(+All!#REF!="Mississippi State",+All!#REF!,0))</f>
        <v>#REF!</v>
      </c>
      <c r="BK119" s="93" t="e">
        <f>IF(+All!#REF!="Mississippi State",+All!#REF!,IF(+All!#REF!="Mississippi State",+All!#REF!,0))</f>
        <v>#REF!</v>
      </c>
    </row>
    <row r="120" spans="1:63" x14ac:dyDescent="0.8">
      <c r="A120" s="153">
        <f>IF(+All!$F320="Mississippi State",+All!A320,IF(+All!$H320="Mississippi State",+All!A320,0))</f>
        <v>4</v>
      </c>
      <c r="B120" s="480" t="str">
        <f>IF(+All!$F320="Mississippi State",+All!B320,IF(+All!$H320="Mississippi State",+All!B320,0))</f>
        <v>Sat</v>
      </c>
      <c r="C120" s="72">
        <f>IF(+All!$F320="Mississippi State",+All!C320,IF(+All!$H320="Mississippi State",+All!C320,0))</f>
        <v>44464</v>
      </c>
      <c r="D120" s="73">
        <f>IF(+All!$F320="Mississippi State",+All!D320,IF(+All!$H320="Mississippi State",+All!D320,0))</f>
        <v>0.5</v>
      </c>
      <c r="E120" s="707" t="str">
        <f>IF(+All!$F320="Mississippi State",+All!E320,IF(+All!$H320="Mississippi State",+All!E320,0))</f>
        <v>ESPN</v>
      </c>
      <c r="F120" s="75" t="str">
        <f>IF(+All!$F320="Mississippi State",+All!F320,IF(+All!$H320="Mississippi State",+All!F320,0))</f>
        <v>LSU</v>
      </c>
      <c r="G120" s="76" t="str">
        <f>IF(+All!$F320="Mississippi State",+All!G320,IF(+All!$H320="Mississippi State",+All!G320,0))</f>
        <v>SEC</v>
      </c>
      <c r="H120" s="75" t="str">
        <f>IF(+All!$F320="Mississippi State",+All!H320,IF(+All!$H320="Mississippi State",+All!H320,0))</f>
        <v>Mississippi State</v>
      </c>
      <c r="I120" s="76" t="str">
        <f>IF(+All!$F320="Mississippi State",+All!I320,IF(+All!$H320="Mississippi State",+All!I320,0))</f>
        <v>SEC</v>
      </c>
      <c r="J120" s="706" t="str">
        <f>IF(+All!$F320="Mississippi State",+All!J320,IF(+All!$H320="Mississippi State",+All!J320,0))</f>
        <v>LSU</v>
      </c>
      <c r="K120" s="707" t="str">
        <f>IF(+All!$F320="Mississippi State",+All!K320,IF(+All!$H320="Mississippi State",+All!K320,0))</f>
        <v>Mississippi State</v>
      </c>
      <c r="L120" s="78">
        <f>IF(+All!$F320="Mississippi State",+All!L320,IF(+All!$H320="Mississippi State",+All!L320,0))</f>
        <v>2</v>
      </c>
      <c r="M120" s="79">
        <f>IF(+All!$F320="Mississippi State",+All!M320,IF(+All!$H320="Mississippi State",+All!M320,0))</f>
        <v>56</v>
      </c>
      <c r="N120" s="706" t="str">
        <f>IF(+All!$F320="Mississippi State",+All!N320,IF(+All!$H320="Mississippi State",+All!N320,0))</f>
        <v>LSU</v>
      </c>
      <c r="O120" s="708">
        <f>IF(+All!$F320="Mississippi State",+All!O320,IF(+All!$H320="Mississippi State",+All!O320,0))</f>
        <v>28</v>
      </c>
      <c r="P120" s="708" t="str">
        <f>IF(+All!$F320="Mississippi State",+All!P320,IF(+All!$H320="Mississippi State",+All!P320,0))</f>
        <v>Mississippi State</v>
      </c>
      <c r="Q120" s="707">
        <f>IF(+All!$F320="Mississippi State",+All!Q320,IF(+All!$H320="Mississippi State",+All!Q320,0))</f>
        <v>25</v>
      </c>
      <c r="R120" s="706" t="str">
        <f>IF(+All!$F320="Mississippi State",+All!R320,IF(+All!$H320="Mississippi State",+All!R320,0))</f>
        <v>LSU</v>
      </c>
      <c r="S120" s="708" t="str">
        <f>IF(+All!$F320="Mississippi State",+All!S320,IF(+All!$H320="Mississippi State",+All!S320,0))</f>
        <v>Mississippi State</v>
      </c>
      <c r="T120" s="706" t="str">
        <f>IF(+All!$F320="Mississippi State",+All!T320,IF(+All!$H320="Mississippi State",+All!T320,0))</f>
        <v>LSU</v>
      </c>
      <c r="U120" s="707" t="str">
        <f>IF(+All!$F320="Mississippi State",+All!U320,IF(+All!$H320="Mississippi State",+All!U320,0))</f>
        <v>W</v>
      </c>
      <c r="V120" s="706">
        <f>IF(+All!$F153="Mississippi State",+All!#REF!,IF(+All!$H153="Mississippi State",+All!#REF!,0))</f>
        <v>0</v>
      </c>
      <c r="W120" s="707">
        <f>IF(+All!$F153="Mississippi State",+All!#REF!,IF(+All!$H153="Mississippi State",+All!#REF!,0))</f>
        <v>0</v>
      </c>
      <c r="X120" s="706">
        <f>IF(+All!$F153="Mississippi State",+All!#REF!,IF(+All!$H153="Mississippi State",+All!#REF!,0))</f>
        <v>0</v>
      </c>
      <c r="Y120" s="707">
        <f>IF(+All!$F153="Mississippi State",+All!#REF!,IF(+All!$H153="Mississippi State",+All!#REF!,0))</f>
        <v>0</v>
      </c>
      <c r="Z120" s="706">
        <f>IF(+All!$F153="Mississippi State",+All!#REF!,IF(+All!$H153="Mississippi State",+All!#REF!,0))</f>
        <v>0</v>
      </c>
      <c r="AA120" s="707">
        <f>IF(+All!$F153="Mississippi State",+All!#REF!,IF(+All!$H153="Mississippi State",+All!#REF!,0))</f>
        <v>0</v>
      </c>
      <c r="AB120" s="706">
        <f>IF(+All!$F153="Mississippi State",+All!#REF!,IF(+All!$H153="Mississippi State",+All!#REF!,0))</f>
        <v>0</v>
      </c>
      <c r="AC120" s="707">
        <f>IF(+All!$F153="Mississippi State",+All!#REF!,IF(+All!$H153="Mississippi State",+All!#REF!,0))</f>
        <v>0</v>
      </c>
      <c r="AD120" s="706">
        <f>IF(+All!$F153="Mississippi State",+All!#REF!,IF(+All!$H153="Mississippi State",+All!#REF!,0))</f>
        <v>0</v>
      </c>
      <c r="AE120" s="707">
        <f>IF(+All!$F153="Mississippi State",+All!#REF!,IF(+All!$H153="Mississippi State",+All!#REF!,0))</f>
        <v>0</v>
      </c>
      <c r="AF120" s="706">
        <f>IF(+All!$F153="Mississippi State",+All!#REF!,IF(+All!$H153="Mississippi State",+All!#REF!,0))</f>
        <v>0</v>
      </c>
      <c r="AG120" s="707">
        <f>IF(+All!$F153="Mississippi State",+All!#REF!,IF(+All!$H153="Mississippi State",+All!#REF!,0))</f>
        <v>0</v>
      </c>
      <c r="AH120" s="706">
        <f>IF(+All!$F153="Mississippi State",+All!#REF!,IF(+All!$H153="Mississippi State",+All!#REF!,0))</f>
        <v>0</v>
      </c>
      <c r="AI120" s="707">
        <f>IF(+All!$F153="Mississippi State",+All!#REF!,IF(+All!$H153="Mississippi State",+All!#REF!,0))</f>
        <v>0</v>
      </c>
      <c r="AJ120" s="706">
        <f>IF(+All!$F153="Mississippi State",+All!#REF!,IF(+All!$H153="Mississippi State",+All!#REF!,0))</f>
        <v>0</v>
      </c>
      <c r="AK120" s="707">
        <f>IF(+All!$F153="Mississippi State",+All!#REF!,IF(+All!$H153="Mississippi State",+All!#REF!,0))</f>
        <v>0</v>
      </c>
      <c r="AL120" s="81">
        <f>IF(+All!$F153="Mississippi State",+All!V153,IF(+All!$H153="Mississippi State",+All!V153,0))</f>
        <v>0</v>
      </c>
      <c r="AM120" s="82">
        <f>IF(+All!$F153="Mississippi State",+All!W153,IF(+All!$H153="Mississippi State",+All!W153,0))</f>
        <v>0</v>
      </c>
      <c r="AN120" s="81">
        <f>IF(+All!$F153="Mississippi State",+All!X153,IF(+All!$H153="Mississippi State",+All!X153,0))</f>
        <v>0</v>
      </c>
      <c r="AO120" s="83">
        <f>IF(+All!$F153="Mississippi State",+All!Y153,IF(+All!$H153="Mississippi State",+All!Y153,0))</f>
        <v>0</v>
      </c>
      <c r="AP120" s="84">
        <f>IF(+All!$F153="Mississippi State",+All!Z153,IF(+All!$H153="Mississippi State",+All!Z153,0))</f>
        <v>0</v>
      </c>
      <c r="AQ120" s="480">
        <f>IF(+All!$F153="Mississippi State",+All!#REF!,IF(+All!$H153="Mississippi State",+All!#REF!,0))</f>
        <v>0</v>
      </c>
      <c r="AR120" s="482">
        <f>IF(+All!$F153="Mississippi State",+All!#REF!,IF(+All!$H153="Mississippi State",+All!#REF!,0))</f>
        <v>0</v>
      </c>
      <c r="AS120" s="483">
        <f>IF(+All!$F153="Mississippi State",+All!#REF!,IF(+All!$H153="Mississippi State",+All!#REF!,0))</f>
        <v>0</v>
      </c>
      <c r="AT120" s="483">
        <f>IF(+All!$F153="Mississippi State",+All!#REF!,IF(+All!$H153="Mississippi State",+All!#REF!,0))</f>
        <v>0</v>
      </c>
      <c r="AU120" s="482">
        <f>IF(+All!$F153="Mississippi State",+All!#REF!,IF(+All!$H153="Mississippi State",+All!#REF!,0))</f>
        <v>0</v>
      </c>
      <c r="AV120" s="483">
        <f>IF(+All!$F153="Mississippi State",+All!#REF!,IF(+All!$H153="Mississippi State",+All!#REF!,0))</f>
        <v>0</v>
      </c>
      <c r="AW120" s="484">
        <f>IF(+All!$F153="Mississippi State",+All!#REF!,IF(+All!$H153="Mississippi State",+All!#REF!,0))</f>
        <v>0</v>
      </c>
      <c r="AX120" s="483">
        <f>IF(+All!$F153="Mississippi State",+All!#REF!,IF(+All!$H153="Mississippi State",+All!#REF!,0))</f>
        <v>0</v>
      </c>
      <c r="AY120" s="88">
        <f>IF(+All!$F153="Mississippi State",+All!#REF!,IF(+All!$H153="Mississippi State",+All!#REF!,0))</f>
        <v>0</v>
      </c>
      <c r="AZ120" s="89">
        <f>IF(+All!$F153="Mississippi State",+All!#REF!,IF(+All!$H153="Mississippi State",+All!#REF!,0))</f>
        <v>0</v>
      </c>
      <c r="BA120" s="90">
        <f>IF(+All!$F153="Mississippi State",+All!#REF!,IF(+All!$H153="Mississippi State",+All!#REF!,0))</f>
        <v>0</v>
      </c>
      <c r="BB120" s="90">
        <f>IF(+All!$F153="Mississippi State",+All!#REF!,IF(+All!$H153="Mississippi State",+All!#REF!,0))</f>
        <v>0</v>
      </c>
      <c r="BC120" s="91">
        <f>IF(+All!$F153="Mississippi State",+All!#REF!,IF(+All!$H153="Mississippi State",+All!#REF!,0))</f>
        <v>0</v>
      </c>
      <c r="BD120" s="482">
        <f>IF(+All!$F153="Mississippi State",+All!#REF!,IF(+All!$H153="Mississippi State",+All!#REF!,0))</f>
        <v>0</v>
      </c>
      <c r="BE120" s="483">
        <f>IF(+All!$F153="Mississippi State",+All!#REF!,IF(+All!$H153="Mississippi State",+All!#REF!,0))</f>
        <v>0</v>
      </c>
      <c r="BF120" s="483">
        <f>IF(+All!$F153="Mississippi State",+All!#REF!,IF(+All!$H153="Mississippi State",+All!#REF!,0))</f>
        <v>0</v>
      </c>
      <c r="BG120" s="482">
        <f>IF(+All!$F153="Mississippi State",+All!#REF!,IF(+All!$H153="Mississippi State",+All!#REF!,0))</f>
        <v>0</v>
      </c>
      <c r="BH120" s="483">
        <f>IF(+All!$F153="Mississippi State",+All!#REF!,IF(+All!$H153="Mississippi State",+All!#REF!,0))</f>
        <v>0</v>
      </c>
      <c r="BI120" s="484">
        <f>IF(+All!$F153="Mississippi State",+All!#REF!,IF(+All!$H153="Mississippi State",+All!#REF!,0))</f>
        <v>0</v>
      </c>
      <c r="BJ120" s="92">
        <f>IF(+All!$F153="Mississippi State",+All!#REF!,IF(+All!$H153="Mississippi State",+All!#REF!,0))</f>
        <v>0</v>
      </c>
      <c r="BK120" s="93">
        <f>IF(+All!$F153="Mississippi State",+All!#REF!,IF(+All!$H153="Mississippi State",+All!#REF!,0))</f>
        <v>0</v>
      </c>
    </row>
    <row r="121" spans="1:63" x14ac:dyDescent="0.8">
      <c r="A121" s="153">
        <f>IF(+All!$F387="Mississippi State",+All!A387,IF(+All!$H387="Mississippi State",+All!A387,0))</f>
        <v>5</v>
      </c>
      <c r="B121" s="480" t="str">
        <f>IF(+All!$F387="Mississippi State",+All!B387,IF(+All!$H387="Mississippi State",+All!B387,0))</f>
        <v>Sat</v>
      </c>
      <c r="C121" s="72">
        <f>IF(+All!$F387="Mississippi State",+All!C387,IF(+All!$H387="Mississippi State",+All!C387,0))</f>
        <v>44471</v>
      </c>
      <c r="D121" s="73">
        <f>IF(+All!$F387="Mississippi State",+All!D387,IF(+All!$H387="Mississippi State",+All!D387,0))</f>
        <v>0.79166666666666663</v>
      </c>
      <c r="E121" s="707" t="str">
        <f>IF(+All!$F387="Mississippi State",+All!E387,IF(+All!$H387="Mississippi State",+All!E387,0))</f>
        <v>SEC</v>
      </c>
      <c r="F121" s="75" t="str">
        <f>IF(+All!$F387="Mississippi State",+All!F387,IF(+All!$H387="Mississippi State",+All!F387,0))</f>
        <v>Mississippi State</v>
      </c>
      <c r="G121" s="76" t="str">
        <f>IF(+All!$F387="Mississippi State",+All!G387,IF(+All!$H387="Mississippi State",+All!G387,0))</f>
        <v>SEC</v>
      </c>
      <c r="H121" s="75" t="str">
        <f>IF(+All!$F387="Mississippi State",+All!H387,IF(+All!$H387="Mississippi State",+All!H387,0))</f>
        <v>Texas A&amp;M</v>
      </c>
      <c r="I121" s="76" t="str">
        <f>IF(+All!$F387="Mississippi State",+All!I387,IF(+All!$H387="Mississippi State",+All!I387,0))</f>
        <v>SEC</v>
      </c>
      <c r="J121" s="706" t="str">
        <f>IF(+All!$F387="Mississippi State",+All!J387,IF(+All!$H387="Mississippi State",+All!J387,0))</f>
        <v>Texas A&amp;M</v>
      </c>
      <c r="K121" s="707" t="str">
        <f>IF(+All!$F387="Mississippi State",+All!K387,IF(+All!$H387="Mississippi State",+All!K387,0))</f>
        <v>Mississippi State</v>
      </c>
      <c r="L121" s="78">
        <f>IF(+All!$F387="Mississippi State",+All!L387,IF(+All!$H387="Mississippi State",+All!L387,0))</f>
        <v>7</v>
      </c>
      <c r="M121" s="79">
        <f>IF(+All!$F387="Mississippi State",+All!M387,IF(+All!$H387="Mississippi State",+All!M387,0))</f>
        <v>45.5</v>
      </c>
      <c r="N121" s="706" t="str">
        <f>IF(+All!$F387="Mississippi State",+All!N387,IF(+All!$H387="Mississippi State",+All!N387,0))</f>
        <v>Mississippi State</v>
      </c>
      <c r="O121" s="708">
        <f>IF(+All!$F387="Mississippi State",+All!O387,IF(+All!$H387="Mississippi State",+All!O387,0))</f>
        <v>26</v>
      </c>
      <c r="P121" s="708" t="str">
        <f>IF(+All!$F387="Mississippi State",+All!P387,IF(+All!$H387="Mississippi State",+All!P387,0))</f>
        <v>Texas A&amp;M</v>
      </c>
      <c r="Q121" s="707">
        <f>IF(+All!$F387="Mississippi State",+All!Q387,IF(+All!$H387="Mississippi State",+All!Q387,0))</f>
        <v>22</v>
      </c>
      <c r="R121" s="706" t="str">
        <f>IF(+All!$F387="Mississippi State",+All!R387,IF(+All!$H387="Mississippi State",+All!R387,0))</f>
        <v>Mississippi State</v>
      </c>
      <c r="S121" s="708" t="str">
        <f>IF(+All!$F387="Mississippi State",+All!S387,IF(+All!$H387="Mississippi State",+All!S387,0))</f>
        <v>Texas A&amp;M</v>
      </c>
      <c r="T121" s="706" t="str">
        <f>IF(+All!$F387="Mississippi State",+All!T387,IF(+All!$H387="Mississippi State",+All!T387,0))</f>
        <v>Mississippi State</v>
      </c>
      <c r="U121" s="707" t="str">
        <f>IF(+All!$F387="Mississippi State",+All!U387,IF(+All!$H387="Mississippi State",+All!U387,0))</f>
        <v>W</v>
      </c>
      <c r="V121" s="706">
        <f>IF(+All!$F203="Mississippi State",+All!#REF!,IF(+All!$H203="Mississippi State",+All!#REF!,0))</f>
        <v>0</v>
      </c>
      <c r="W121" s="707">
        <f>IF(+All!$F203="Mississippi State",+All!#REF!,IF(+All!$H203="Mississippi State",+All!#REF!,0))</f>
        <v>0</v>
      </c>
      <c r="X121" s="706">
        <f>IF(+All!$F203="Mississippi State",+All!#REF!,IF(+All!$H203="Mississippi State",+All!#REF!,0))</f>
        <v>0</v>
      </c>
      <c r="Y121" s="707">
        <f>IF(+All!$F203="Mississippi State",+All!#REF!,IF(+All!$H203="Mississippi State",+All!#REF!,0))</f>
        <v>0</v>
      </c>
      <c r="Z121" s="706">
        <f>IF(+All!$F203="Mississippi State",+All!#REF!,IF(+All!$H203="Mississippi State",+All!#REF!,0))</f>
        <v>0</v>
      </c>
      <c r="AA121" s="707">
        <f>IF(+All!$F203="Mississippi State",+All!#REF!,IF(+All!$H203="Mississippi State",+All!#REF!,0))</f>
        <v>0</v>
      </c>
      <c r="AB121" s="706">
        <f>IF(+All!$F203="Mississippi State",+All!#REF!,IF(+All!$H203="Mississippi State",+All!#REF!,0))</f>
        <v>0</v>
      </c>
      <c r="AC121" s="707">
        <f>IF(+All!$F203="Mississippi State",+All!#REF!,IF(+All!$H203="Mississippi State",+All!#REF!,0))</f>
        <v>0</v>
      </c>
      <c r="AD121" s="706">
        <f>IF(+All!$F203="Mississippi State",+All!#REF!,IF(+All!$H203="Mississippi State",+All!#REF!,0))</f>
        <v>0</v>
      </c>
      <c r="AE121" s="707">
        <f>IF(+All!$F203="Mississippi State",+All!#REF!,IF(+All!$H203="Mississippi State",+All!#REF!,0))</f>
        <v>0</v>
      </c>
      <c r="AF121" s="706">
        <f>IF(+All!$F203="Mississippi State",+All!#REF!,IF(+All!$H203="Mississippi State",+All!#REF!,0))</f>
        <v>0</v>
      </c>
      <c r="AG121" s="707">
        <f>IF(+All!$F203="Mississippi State",+All!#REF!,IF(+All!$H203="Mississippi State",+All!#REF!,0))</f>
        <v>0</v>
      </c>
      <c r="AH121" s="706">
        <f>IF(+All!$F203="Mississippi State",+All!#REF!,IF(+All!$H203="Mississippi State",+All!#REF!,0))</f>
        <v>0</v>
      </c>
      <c r="AI121" s="707">
        <f>IF(+All!$F203="Mississippi State",+All!#REF!,IF(+All!$H203="Mississippi State",+All!#REF!,0))</f>
        <v>0</v>
      </c>
      <c r="AJ121" s="706">
        <f>IF(+All!$F203="Mississippi State",+All!#REF!,IF(+All!$H203="Mississippi State",+All!#REF!,0))</f>
        <v>0</v>
      </c>
      <c r="AK121" s="707">
        <f>IF(+All!$F203="Mississippi State",+All!#REF!,IF(+All!$H203="Mississippi State",+All!#REF!,0))</f>
        <v>0</v>
      </c>
      <c r="AL121" s="81">
        <f>IF(+All!$F203="Mississippi State",+All!V203,IF(+All!$H203="Mississippi State",+All!V203,0))</f>
        <v>0</v>
      </c>
      <c r="AM121" s="82">
        <f>IF(+All!$F203="Mississippi State",+All!W203,IF(+All!$H203="Mississippi State",+All!W203,0))</f>
        <v>0</v>
      </c>
      <c r="AN121" s="81">
        <f>IF(+All!$F203="Mississippi State",+All!X203,IF(+All!$H203="Mississippi State",+All!X203,0))</f>
        <v>0</v>
      </c>
      <c r="AO121" s="83">
        <f>IF(+All!$F203="Mississippi State",+All!Y203,IF(+All!$H203="Mississippi State",+All!Y203,0))</f>
        <v>0</v>
      </c>
      <c r="AP121" s="84">
        <f>IF(+All!$F203="Mississippi State",+All!Z203,IF(+All!$H203="Mississippi State",+All!Z203,0))</f>
        <v>0</v>
      </c>
      <c r="AQ121" s="480">
        <f>IF(+All!$F203="Mississippi State",+All!#REF!,IF(+All!$H203="Mississippi State",+All!#REF!,0))</f>
        <v>0</v>
      </c>
      <c r="AR121" s="482">
        <f>IF(+All!$F203="Mississippi State",+All!#REF!,IF(+All!$H203="Mississippi State",+All!#REF!,0))</f>
        <v>0</v>
      </c>
      <c r="AS121" s="483">
        <f>IF(+All!$F203="Mississippi State",+All!#REF!,IF(+All!$H203="Mississippi State",+All!#REF!,0))</f>
        <v>0</v>
      </c>
      <c r="AT121" s="483">
        <f>IF(+All!$F203="Mississippi State",+All!#REF!,IF(+All!$H203="Mississippi State",+All!#REF!,0))</f>
        <v>0</v>
      </c>
      <c r="AU121" s="482">
        <f>IF(+All!$F203="Mississippi State",+All!#REF!,IF(+All!$H203="Mississippi State",+All!#REF!,0))</f>
        <v>0</v>
      </c>
      <c r="AV121" s="483">
        <f>IF(+All!$F203="Mississippi State",+All!#REF!,IF(+All!$H203="Mississippi State",+All!#REF!,0))</f>
        <v>0</v>
      </c>
      <c r="AW121" s="484">
        <f>IF(+All!$F203="Mississippi State",+All!#REF!,IF(+All!$H203="Mississippi State",+All!#REF!,0))</f>
        <v>0</v>
      </c>
      <c r="AX121" s="483">
        <f>IF(+All!$F203="Mississippi State",+All!#REF!,IF(+All!$H203="Mississippi State",+All!#REF!,0))</f>
        <v>0</v>
      </c>
      <c r="AY121" s="88">
        <f>IF(+All!$F203="Mississippi State",+All!#REF!,IF(+All!$H203="Mississippi State",+All!#REF!,0))</f>
        <v>0</v>
      </c>
      <c r="AZ121" s="89">
        <f>IF(+All!$F203="Mississippi State",+All!#REF!,IF(+All!$H203="Mississippi State",+All!#REF!,0))</f>
        <v>0</v>
      </c>
      <c r="BA121" s="90">
        <f>IF(+All!$F203="Mississippi State",+All!#REF!,IF(+All!$H203="Mississippi State",+All!#REF!,0))</f>
        <v>0</v>
      </c>
      <c r="BB121" s="90">
        <f>IF(+All!$F203="Mississippi State",+All!#REF!,IF(+All!$H203="Mississippi State",+All!#REF!,0))</f>
        <v>0</v>
      </c>
      <c r="BC121" s="91">
        <f>IF(+All!$F203="Mississippi State",+All!#REF!,IF(+All!$H203="Mississippi State",+All!#REF!,0))</f>
        <v>0</v>
      </c>
      <c r="BD121" s="482">
        <f>IF(+All!$F203="Mississippi State",+All!#REF!,IF(+All!$H203="Mississippi State",+All!#REF!,0))</f>
        <v>0</v>
      </c>
      <c r="BE121" s="483">
        <f>IF(+All!$F203="Mississippi State",+All!#REF!,IF(+All!$H203="Mississippi State",+All!#REF!,0))</f>
        <v>0</v>
      </c>
      <c r="BF121" s="483">
        <f>IF(+All!$F203="Mississippi State",+All!#REF!,IF(+All!$H203="Mississippi State",+All!#REF!,0))</f>
        <v>0</v>
      </c>
      <c r="BG121" s="482">
        <f>IF(+All!$F203="Mississippi State",+All!#REF!,IF(+All!$H203="Mississippi State",+All!#REF!,0))</f>
        <v>0</v>
      </c>
      <c r="BH121" s="483">
        <f>IF(+All!$F203="Mississippi State",+All!#REF!,IF(+All!$H203="Mississippi State",+All!#REF!,0))</f>
        <v>0</v>
      </c>
      <c r="BI121" s="484">
        <f>IF(+All!$F203="Mississippi State",+All!#REF!,IF(+All!$H203="Mississippi State",+All!#REF!,0))</f>
        <v>0</v>
      </c>
      <c r="BJ121" s="92">
        <f>IF(+All!$F203="Mississippi State",+All!#REF!,IF(+All!$H203="Mississippi State",+All!#REF!,0))</f>
        <v>0</v>
      </c>
      <c r="BK121" s="93">
        <f>IF(+All!$F203="Mississippi State",+All!#REF!,IF(+All!$H203="Mississippi State",+All!#REF!,0))</f>
        <v>0</v>
      </c>
    </row>
    <row r="122" spans="1:63" x14ac:dyDescent="0.8">
      <c r="A122" s="153">
        <f>IF(+All!$F463="Mississippi State",+All!A463,IF(+All!$H463="Mississippi State",+All!A463,0))</f>
        <v>6</v>
      </c>
      <c r="B122" s="480" t="str">
        <f>IF(+All!$F463="Mississippi State",+All!B463,IF(+All!$H463="Mississippi State",+All!B463,0))</f>
        <v>Sat</v>
      </c>
      <c r="C122" s="72">
        <f>IF(+All!$F463="Mississippi State",+All!C463,IF(+All!$H463="Mississippi State",+All!C463,0))</f>
        <v>44478</v>
      </c>
      <c r="D122" s="73">
        <f>IF(+All!$F463="Mississippi State",+All!D463,IF(+All!$H463="Mississippi State",+All!D463,0))</f>
        <v>0</v>
      </c>
      <c r="E122" s="707">
        <f>IF(+All!$F463="Mississippi State",+All!E463,IF(+All!$H463="Mississippi State",+All!E463,0))</f>
        <v>0</v>
      </c>
      <c r="F122" s="75" t="str">
        <f>IF(+All!$F463="Mississippi State",+All!F463,IF(+All!$H463="Mississippi State",+All!F463,0))</f>
        <v>Mississippi State</v>
      </c>
      <c r="G122" s="76" t="str">
        <f>IF(+All!$F463="Mississippi State",+All!G463,IF(+All!$H463="Mississippi State",+All!G463,0))</f>
        <v>SEC</v>
      </c>
      <c r="H122" s="75" t="str">
        <f>IF(+All!$F463="Mississippi State",+All!H463,IF(+All!$H463="Mississippi State",+All!H463,0))</f>
        <v>Open</v>
      </c>
      <c r="I122" s="76" t="str">
        <f>IF(+All!$F463="Mississippi State",+All!I463,IF(+All!$H463="Mississippi State",+All!I463,0))</f>
        <v>ZZZ</v>
      </c>
      <c r="J122" s="706">
        <f>IF(+All!$F463="Mississippi State",+All!J463,IF(+All!$H463="Mississippi State",+All!J463,0))</f>
        <v>0</v>
      </c>
      <c r="K122" s="707" t="str">
        <f>IF(+All!$F463="Mississippi State",+All!K463,IF(+All!$H463="Mississippi State",+All!K463,0))</f>
        <v>Mississippi State</v>
      </c>
      <c r="L122" s="78">
        <f>IF(+All!$F463="Mississippi State",+All!L463,IF(+All!$H463="Mississippi State",+All!L463,0))</f>
        <v>0</v>
      </c>
      <c r="M122" s="79">
        <f>IF(+All!$F463="Mississippi State",+All!M463,IF(+All!$H463="Mississippi State",+All!M463,0))</f>
        <v>0</v>
      </c>
      <c r="N122" s="706">
        <f>IF(+All!$F463="Mississippi State",+All!N463,IF(+All!$H463="Mississippi State",+All!N463,0))</f>
        <v>0</v>
      </c>
      <c r="O122" s="708">
        <f>IF(+All!$F463="Mississippi State",+All!O463,IF(+All!$H463="Mississippi State",+All!O463,0))</f>
        <v>0</v>
      </c>
      <c r="P122" s="708">
        <f>IF(+All!$F463="Mississippi State",+All!P463,IF(+All!$H463="Mississippi State",+All!P463,0))</f>
        <v>0</v>
      </c>
      <c r="Q122" s="707">
        <f>IF(+All!$F463="Mississippi State",+All!Q463,IF(+All!$H463="Mississippi State",+All!Q463,0))</f>
        <v>0</v>
      </c>
      <c r="R122" s="706">
        <f>IF(+All!$F463="Mississippi State",+All!R463,IF(+All!$H463="Mississippi State",+All!R463,0))</f>
        <v>0</v>
      </c>
      <c r="S122" s="708">
        <f>IF(+All!$F463="Mississippi State",+All!S463,IF(+All!$H463="Mississippi State",+All!S463,0))</f>
        <v>0</v>
      </c>
      <c r="T122" s="706">
        <f>IF(+All!$F463="Mississippi State",+All!T463,IF(+All!$H463="Mississippi State",+All!T463,0))</f>
        <v>0</v>
      </c>
      <c r="U122" s="707">
        <f>IF(+All!$F463="Mississippi State",+All!U463,IF(+All!$H463="Mississippi State",+All!U463,0))</f>
        <v>0</v>
      </c>
      <c r="V122" s="706" t="e">
        <f>IF(+All!#REF!="Mississippi State",+All!#REF!,IF(+All!#REF!="Mississippi State",+All!#REF!,0))</f>
        <v>#REF!</v>
      </c>
      <c r="W122" s="707" t="e">
        <f>IF(+All!#REF!="Mississippi State",+All!#REF!,IF(+All!#REF!="Mississippi State",+All!#REF!,0))</f>
        <v>#REF!</v>
      </c>
      <c r="X122" s="706" t="e">
        <f>IF(+All!#REF!="Mississippi State",+All!#REF!,IF(+All!#REF!="Mississippi State",+All!#REF!,0))</f>
        <v>#REF!</v>
      </c>
      <c r="Y122" s="707" t="e">
        <f>IF(+All!#REF!="Mississippi State",+All!#REF!,IF(+All!#REF!="Mississippi State",+All!#REF!,0))</f>
        <v>#REF!</v>
      </c>
      <c r="Z122" s="706" t="e">
        <f>IF(+All!#REF!="Mississippi State",+All!#REF!,IF(+All!#REF!="Mississippi State",+All!#REF!,0))</f>
        <v>#REF!</v>
      </c>
      <c r="AA122" s="707" t="e">
        <f>IF(+All!#REF!="Mississippi State",+All!#REF!,IF(+All!#REF!="Mississippi State",+All!#REF!,0))</f>
        <v>#REF!</v>
      </c>
      <c r="AB122" s="706" t="e">
        <f>IF(+All!#REF!="Mississippi State",+All!#REF!,IF(+All!#REF!="Mississippi State",+All!#REF!,0))</f>
        <v>#REF!</v>
      </c>
      <c r="AC122" s="707" t="e">
        <f>IF(+All!#REF!="Mississippi State",+All!#REF!,IF(+All!#REF!="Mississippi State",+All!#REF!,0))</f>
        <v>#REF!</v>
      </c>
      <c r="AD122" s="706" t="e">
        <f>IF(+All!#REF!="Mississippi State",+All!#REF!,IF(+All!#REF!="Mississippi State",+All!#REF!,0))</f>
        <v>#REF!</v>
      </c>
      <c r="AE122" s="707" t="e">
        <f>IF(+All!#REF!="Mississippi State",+All!#REF!,IF(+All!#REF!="Mississippi State",+All!#REF!,0))</f>
        <v>#REF!</v>
      </c>
      <c r="AF122" s="706" t="e">
        <f>IF(+All!#REF!="Mississippi State",+All!#REF!,IF(+All!#REF!="Mississippi State",+All!#REF!,0))</f>
        <v>#REF!</v>
      </c>
      <c r="AG122" s="707" t="e">
        <f>IF(+All!#REF!="Mississippi State",+All!#REF!,IF(+All!#REF!="Mississippi State",+All!#REF!,0))</f>
        <v>#REF!</v>
      </c>
      <c r="AH122" s="706" t="e">
        <f>IF(+All!#REF!="Mississippi State",+All!#REF!,IF(+All!#REF!="Mississippi State",+All!#REF!,0))</f>
        <v>#REF!</v>
      </c>
      <c r="AI122" s="707" t="e">
        <f>IF(+All!#REF!="Mississippi State",+All!#REF!,IF(+All!#REF!="Mississippi State",+All!#REF!,0))</f>
        <v>#REF!</v>
      </c>
      <c r="AJ122" s="706" t="e">
        <f>IF(+All!#REF!="Mississippi State",+All!#REF!,IF(+All!#REF!="Mississippi State",+All!#REF!,0))</f>
        <v>#REF!</v>
      </c>
      <c r="AK122" s="707" t="e">
        <f>IF(+All!#REF!="Mississippi State",+All!#REF!,IF(+All!#REF!="Mississippi State",+All!#REF!,0))</f>
        <v>#REF!</v>
      </c>
      <c r="AL122" s="81" t="e">
        <f>IF(+All!#REF!="Mississippi State",+All!#REF!,IF(+All!#REF!="Mississippi State",+All!#REF!,0))</f>
        <v>#REF!</v>
      </c>
      <c r="AM122" s="82" t="e">
        <f>IF(+All!#REF!="Mississippi State",+All!#REF!,IF(+All!#REF!="Mississippi State",+All!#REF!,0))</f>
        <v>#REF!</v>
      </c>
      <c r="AN122" s="81" t="e">
        <f>IF(+All!#REF!="Mississippi State",+All!#REF!,IF(+All!#REF!="Mississippi State",+All!#REF!,0))</f>
        <v>#REF!</v>
      </c>
      <c r="AO122" s="83" t="e">
        <f>IF(+All!#REF!="Mississippi State",+All!#REF!,IF(+All!#REF!="Mississippi State",+All!#REF!,0))</f>
        <v>#REF!</v>
      </c>
      <c r="AP122" s="84" t="e">
        <f>IF(+All!#REF!="Mississippi State",+All!#REF!,IF(+All!#REF!="Mississippi State",+All!#REF!,0))</f>
        <v>#REF!</v>
      </c>
      <c r="AQ122" s="480" t="e">
        <f>IF(+All!#REF!="Mississippi State",+All!#REF!,IF(+All!#REF!="Mississippi State",+All!#REF!,0))</f>
        <v>#REF!</v>
      </c>
      <c r="AR122" s="482" t="e">
        <f>IF(+All!#REF!="Mississippi State",+All!#REF!,IF(+All!#REF!="Mississippi State",+All!#REF!,0))</f>
        <v>#REF!</v>
      </c>
      <c r="AS122" s="483" t="e">
        <f>IF(+All!#REF!="Mississippi State",+All!#REF!,IF(+All!#REF!="Mississippi State",+All!#REF!,0))</f>
        <v>#REF!</v>
      </c>
      <c r="AT122" s="483" t="e">
        <f>IF(+All!#REF!="Mississippi State",+All!#REF!,IF(+All!#REF!="Mississippi State",+All!#REF!,0))</f>
        <v>#REF!</v>
      </c>
      <c r="AU122" s="482" t="e">
        <f>IF(+All!#REF!="Mississippi State",+All!#REF!,IF(+All!#REF!="Mississippi State",+All!#REF!,0))</f>
        <v>#REF!</v>
      </c>
      <c r="AV122" s="483" t="e">
        <f>IF(+All!#REF!="Mississippi State",+All!#REF!,IF(+All!#REF!="Mississippi State",+All!#REF!,0))</f>
        <v>#REF!</v>
      </c>
      <c r="AW122" s="484" t="e">
        <f>IF(+All!#REF!="Mississippi State",+All!#REF!,IF(+All!#REF!="Mississippi State",+All!#REF!,0))</f>
        <v>#REF!</v>
      </c>
      <c r="AX122" s="483" t="e">
        <f>IF(+All!#REF!="Mississippi State",+All!#REF!,IF(+All!#REF!="Mississippi State",+All!#REF!,0))</f>
        <v>#REF!</v>
      </c>
      <c r="AY122" s="88" t="e">
        <f>IF(+All!#REF!="Mississippi State",+All!#REF!,IF(+All!#REF!="Mississippi State",+All!#REF!,0))</f>
        <v>#REF!</v>
      </c>
      <c r="AZ122" s="89" t="e">
        <f>IF(+All!#REF!="Mississippi State",+All!#REF!,IF(+All!#REF!="Mississippi State",+All!#REF!,0))</f>
        <v>#REF!</v>
      </c>
      <c r="BA122" s="90" t="e">
        <f>IF(+All!#REF!="Mississippi State",+All!#REF!,IF(+All!#REF!="Mississippi State",+All!#REF!,0))</f>
        <v>#REF!</v>
      </c>
      <c r="BB122" s="90" t="e">
        <f>IF(+All!#REF!="Mississippi State",+All!#REF!,IF(+All!#REF!="Mississippi State",+All!#REF!,0))</f>
        <v>#REF!</v>
      </c>
      <c r="BC122" s="91" t="e">
        <f>IF(+All!#REF!="Mississippi State",+All!#REF!,IF(+All!#REF!="Mississippi State",+All!#REF!,0))</f>
        <v>#REF!</v>
      </c>
      <c r="BD122" s="482" t="e">
        <f>IF(+All!#REF!="Mississippi State",+All!#REF!,IF(+All!#REF!="Mississippi State",+All!#REF!,0))</f>
        <v>#REF!</v>
      </c>
      <c r="BE122" s="483" t="e">
        <f>IF(+All!#REF!="Mississippi State",+All!#REF!,IF(+All!#REF!="Mississippi State",+All!#REF!,0))</f>
        <v>#REF!</v>
      </c>
      <c r="BF122" s="483" t="e">
        <f>IF(+All!#REF!="Mississippi State",+All!#REF!,IF(+All!#REF!="Mississippi State",+All!#REF!,0))</f>
        <v>#REF!</v>
      </c>
      <c r="BG122" s="482" t="e">
        <f>IF(+All!#REF!="Mississippi State",+All!#REF!,IF(+All!#REF!="Mississippi State",+All!#REF!,0))</f>
        <v>#REF!</v>
      </c>
      <c r="BH122" s="483" t="e">
        <f>IF(+All!#REF!="Mississippi State",+All!#REF!,IF(+All!#REF!="Mississippi State",+All!#REF!,0))</f>
        <v>#REF!</v>
      </c>
      <c r="BI122" s="484" t="e">
        <f>IF(+All!#REF!="Mississippi State",+All!#REF!,IF(+All!#REF!="Mississippi State",+All!#REF!,0))</f>
        <v>#REF!</v>
      </c>
      <c r="BJ122" s="92" t="e">
        <f>IF(+All!#REF!="Mississippi State",+All!#REF!,IF(+All!#REF!="Mississippi State",+All!#REF!,0))</f>
        <v>#REF!</v>
      </c>
      <c r="BK122" s="93" t="e">
        <f>IF(+All!#REF!="Mississippi State",+All!#REF!,IF(+All!#REF!="Mississippi State",+All!#REF!,0))</f>
        <v>#REF!</v>
      </c>
    </row>
    <row r="123" spans="1:63" x14ac:dyDescent="0.8">
      <c r="A123" s="153">
        <f>IF(+All!$F524="Mississippi State",+All!A524,IF(+All!$H524="Mississippi State",+All!A524,0))</f>
        <v>7</v>
      </c>
      <c r="B123" s="480" t="str">
        <f>IF(+All!$F524="Mississippi State",+All!B524,IF(+All!$H524="Mississippi State",+All!B524,0))</f>
        <v>Sat</v>
      </c>
      <c r="C123" s="72">
        <f>IF(+All!$F524="Mississippi State",+All!C524,IF(+All!$H524="Mississippi State",+All!C524,0))</f>
        <v>44485</v>
      </c>
      <c r="D123" s="73">
        <f>IF(+All!$F524="Mississippi State",+All!D524,IF(+All!$H524="Mississippi State",+All!D524,0))</f>
        <v>0.79166666666666663</v>
      </c>
      <c r="E123" s="707" t="str">
        <f>IF(+All!$F524="Mississippi State",+All!E524,IF(+All!$H524="Mississippi State",+All!E524,0))</f>
        <v>SEC</v>
      </c>
      <c r="F123" s="75" t="str">
        <f>IF(+All!$F524="Mississippi State",+All!F524,IF(+All!$H524="Mississippi State",+All!F524,0))</f>
        <v>Alabama</v>
      </c>
      <c r="G123" s="76" t="str">
        <f>IF(+All!$F524="Mississippi State",+All!G524,IF(+All!$H524="Mississippi State",+All!G524,0))</f>
        <v>SEC</v>
      </c>
      <c r="H123" s="75" t="str">
        <f>IF(+All!$F524="Mississippi State",+All!H524,IF(+All!$H524="Mississippi State",+All!H524,0))</f>
        <v>Mississippi State</v>
      </c>
      <c r="I123" s="76" t="str">
        <f>IF(+All!$F524="Mississippi State",+All!I524,IF(+All!$H524="Mississippi State",+All!I524,0))</f>
        <v>SEC</v>
      </c>
      <c r="J123" s="706" t="str">
        <f>IF(+All!$F524="Mississippi State",+All!J524,IF(+All!$H524="Mississippi State",+All!J524,0))</f>
        <v>Alabama</v>
      </c>
      <c r="K123" s="707" t="str">
        <f>IF(+All!$F524="Mississippi State",+All!K524,IF(+All!$H524="Mississippi State",+All!K524,0))</f>
        <v>Mississippi State</v>
      </c>
      <c r="L123" s="78">
        <f>IF(+All!$F524="Mississippi State",+All!L524,IF(+All!$H524="Mississippi State",+All!L524,0))</f>
        <v>17</v>
      </c>
      <c r="M123" s="79">
        <f>IF(+All!$F524="Mississippi State",+All!M524,IF(+All!$H524="Mississippi State",+All!M524,0))</f>
        <v>57.5</v>
      </c>
      <c r="N123" s="706" t="str">
        <f>IF(+All!$F524="Mississippi State",+All!N524,IF(+All!$H524="Mississippi State",+All!N524,0))</f>
        <v>Alabama</v>
      </c>
      <c r="O123" s="708">
        <f>IF(+All!$F524="Mississippi State",+All!O524,IF(+All!$H524="Mississippi State",+All!O524,0))</f>
        <v>49</v>
      </c>
      <c r="P123" s="708" t="str">
        <f>IF(+All!$F524="Mississippi State",+All!P524,IF(+All!$H524="Mississippi State",+All!P524,0))</f>
        <v>Mississippi State</v>
      </c>
      <c r="Q123" s="707">
        <f>IF(+All!$F524="Mississippi State",+All!Q524,IF(+All!$H524="Mississippi State",+All!Q524,0))</f>
        <v>9</v>
      </c>
      <c r="R123" s="706" t="str">
        <f>IF(+All!$F524="Mississippi State",+All!R524,IF(+All!$H524="Mississippi State",+All!R524,0))</f>
        <v>Alabama</v>
      </c>
      <c r="S123" s="708" t="str">
        <f>IF(+All!$F524="Mississippi State",+All!S524,IF(+All!$H524="Mississippi State",+All!S524,0))</f>
        <v>Mississippi State</v>
      </c>
      <c r="T123" s="706" t="str">
        <f>IF(+All!$F524="Mississippi State",+All!T524,IF(+All!$H524="Mississippi State",+All!T524,0))</f>
        <v>Alabama</v>
      </c>
      <c r="U123" s="707" t="str">
        <f>IF(+All!$F524="Mississippi State",+All!U524,IF(+All!$H524="Mississippi State",+All!U524,0))</f>
        <v>W</v>
      </c>
      <c r="V123" s="706">
        <f>IF(+All!$F295="Mississippi State",+All!#REF!,IF(+All!$H295="Mississippi State",+All!#REF!,0))</f>
        <v>0</v>
      </c>
      <c r="W123" s="707">
        <f>IF(+All!$F295="Mississippi State",+All!#REF!,IF(+All!$H295="Mississippi State",+All!#REF!,0))</f>
        <v>0</v>
      </c>
      <c r="X123" s="706">
        <f>IF(+All!$F295="Mississippi State",+All!#REF!,IF(+All!$H295="Mississippi State",+All!#REF!,0))</f>
        <v>0</v>
      </c>
      <c r="Y123" s="707">
        <f>IF(+All!$F295="Mississippi State",+All!#REF!,IF(+All!$H295="Mississippi State",+All!#REF!,0))</f>
        <v>0</v>
      </c>
      <c r="Z123" s="706">
        <f>IF(+All!$F295="Mississippi State",+All!#REF!,IF(+All!$H295="Mississippi State",+All!#REF!,0))</f>
        <v>0</v>
      </c>
      <c r="AA123" s="707">
        <f>IF(+All!$F295="Mississippi State",+All!#REF!,IF(+All!$H295="Mississippi State",+All!#REF!,0))</f>
        <v>0</v>
      </c>
      <c r="AB123" s="706">
        <f>IF(+All!$F295="Mississippi State",+All!#REF!,IF(+All!$H295="Mississippi State",+All!#REF!,0))</f>
        <v>0</v>
      </c>
      <c r="AC123" s="707">
        <f>IF(+All!$F295="Mississippi State",+All!#REF!,IF(+All!$H295="Mississippi State",+All!#REF!,0))</f>
        <v>0</v>
      </c>
      <c r="AD123" s="706">
        <f>IF(+All!$F295="Mississippi State",+All!#REF!,IF(+All!$H295="Mississippi State",+All!#REF!,0))</f>
        <v>0</v>
      </c>
      <c r="AE123" s="707">
        <f>IF(+All!$F295="Mississippi State",+All!#REF!,IF(+All!$H295="Mississippi State",+All!#REF!,0))</f>
        <v>0</v>
      </c>
      <c r="AF123" s="706">
        <f>IF(+All!$F295="Mississippi State",+All!#REF!,IF(+All!$H295="Mississippi State",+All!#REF!,0))</f>
        <v>0</v>
      </c>
      <c r="AG123" s="707">
        <f>IF(+All!$F295="Mississippi State",+All!#REF!,IF(+All!$H295="Mississippi State",+All!#REF!,0))</f>
        <v>0</v>
      </c>
      <c r="AH123" s="706">
        <f>IF(+All!$F295="Mississippi State",+All!#REF!,IF(+All!$H295="Mississippi State",+All!#REF!,0))</f>
        <v>0</v>
      </c>
      <c r="AI123" s="707">
        <f>IF(+All!$F295="Mississippi State",+All!#REF!,IF(+All!$H295="Mississippi State",+All!#REF!,0))</f>
        <v>0</v>
      </c>
      <c r="AJ123" s="706">
        <f>IF(+All!$F295="Mississippi State",+All!#REF!,IF(+All!$H295="Mississippi State",+All!#REF!,0))</f>
        <v>0</v>
      </c>
      <c r="AK123" s="707">
        <f>IF(+All!$F295="Mississippi State",+All!#REF!,IF(+All!$H295="Mississippi State",+All!#REF!,0))</f>
        <v>0</v>
      </c>
      <c r="AL123" s="81">
        <f>IF(+All!$F295="Mississippi State",+All!V295,IF(+All!$H295="Mississippi State",+All!V295,0))</f>
        <v>0</v>
      </c>
      <c r="AM123" s="82">
        <f>IF(+All!$F295="Mississippi State",+All!W295,IF(+All!$H295="Mississippi State",+All!W295,0))</f>
        <v>0</v>
      </c>
      <c r="AN123" s="81">
        <f>IF(+All!$F295="Mississippi State",+All!X295,IF(+All!$H295="Mississippi State",+All!X295,0))</f>
        <v>0</v>
      </c>
      <c r="AO123" s="83">
        <f>IF(+All!$F295="Mississippi State",+All!Y295,IF(+All!$H295="Mississippi State",+All!Y295,0))</f>
        <v>0</v>
      </c>
      <c r="AP123" s="84">
        <f>IF(+All!$F295="Mississippi State",+All!Z295,IF(+All!$H295="Mississippi State",+All!Z295,0))</f>
        <v>0</v>
      </c>
      <c r="AQ123" s="480">
        <f>IF(+All!$F295="Mississippi State",+All!#REF!,IF(+All!$H295="Mississippi State",+All!#REF!,0))</f>
        <v>0</v>
      </c>
      <c r="AR123" s="482">
        <f>IF(+All!$F295="Mississippi State",+All!#REF!,IF(+All!$H295="Mississippi State",+All!#REF!,0))</f>
        <v>0</v>
      </c>
      <c r="AS123" s="483">
        <f>IF(+All!$F295="Mississippi State",+All!#REF!,IF(+All!$H295="Mississippi State",+All!#REF!,0))</f>
        <v>0</v>
      </c>
      <c r="AT123" s="483">
        <f>IF(+All!$F295="Mississippi State",+All!#REF!,IF(+All!$H295="Mississippi State",+All!#REF!,0))</f>
        <v>0</v>
      </c>
      <c r="AU123" s="482">
        <f>IF(+All!$F295="Mississippi State",+All!#REF!,IF(+All!$H295="Mississippi State",+All!#REF!,0))</f>
        <v>0</v>
      </c>
      <c r="AV123" s="483">
        <f>IF(+All!$F295="Mississippi State",+All!#REF!,IF(+All!$H295="Mississippi State",+All!#REF!,0))</f>
        <v>0</v>
      </c>
      <c r="AW123" s="484">
        <f>IF(+All!$F295="Mississippi State",+All!#REF!,IF(+All!$H295="Mississippi State",+All!#REF!,0))</f>
        <v>0</v>
      </c>
      <c r="AX123" s="483">
        <f>IF(+All!$F295="Mississippi State",+All!#REF!,IF(+All!$H295="Mississippi State",+All!#REF!,0))</f>
        <v>0</v>
      </c>
      <c r="AY123" s="88">
        <f>IF(+All!$F295="Mississippi State",+All!#REF!,IF(+All!$H295="Mississippi State",+All!#REF!,0))</f>
        <v>0</v>
      </c>
      <c r="AZ123" s="89">
        <f>IF(+All!$F295="Mississippi State",+All!#REF!,IF(+All!$H295="Mississippi State",+All!#REF!,0))</f>
        <v>0</v>
      </c>
      <c r="BA123" s="90">
        <f>IF(+All!$F295="Mississippi State",+All!#REF!,IF(+All!$H295="Mississippi State",+All!#REF!,0))</f>
        <v>0</v>
      </c>
      <c r="BB123" s="90">
        <f>IF(+All!$F295="Mississippi State",+All!#REF!,IF(+All!$H295="Mississippi State",+All!#REF!,0))</f>
        <v>0</v>
      </c>
      <c r="BC123" s="91">
        <f>IF(+All!$F295="Mississippi State",+All!#REF!,IF(+All!$H295="Mississippi State",+All!#REF!,0))</f>
        <v>0</v>
      </c>
      <c r="BD123" s="482">
        <f>IF(+All!$F295="Mississippi State",+All!#REF!,IF(+All!$H295="Mississippi State",+All!#REF!,0))</f>
        <v>0</v>
      </c>
      <c r="BE123" s="483">
        <f>IF(+All!$F295="Mississippi State",+All!#REF!,IF(+All!$H295="Mississippi State",+All!#REF!,0))</f>
        <v>0</v>
      </c>
      <c r="BF123" s="483">
        <f>IF(+All!$F295="Mississippi State",+All!#REF!,IF(+All!$H295="Mississippi State",+All!#REF!,0))</f>
        <v>0</v>
      </c>
      <c r="BG123" s="482">
        <f>IF(+All!$F295="Mississippi State",+All!#REF!,IF(+All!$H295="Mississippi State",+All!#REF!,0))</f>
        <v>0</v>
      </c>
      <c r="BH123" s="483">
        <f>IF(+All!$F295="Mississippi State",+All!#REF!,IF(+All!$H295="Mississippi State",+All!#REF!,0))</f>
        <v>0</v>
      </c>
      <c r="BI123" s="484">
        <f>IF(+All!$F295="Mississippi State",+All!#REF!,IF(+All!$H295="Mississippi State",+All!#REF!,0))</f>
        <v>0</v>
      </c>
      <c r="BJ123" s="92">
        <f>IF(+All!$F295="Mississippi State",+All!#REF!,IF(+All!$H295="Mississippi State",+All!#REF!,0))</f>
        <v>0</v>
      </c>
      <c r="BK123" s="93">
        <f>IF(+All!$F295="Mississippi State",+All!#REF!,IF(+All!$H295="Mississippi State",+All!#REF!,0))</f>
        <v>0</v>
      </c>
    </row>
    <row r="124" spans="1:63" x14ac:dyDescent="0.8">
      <c r="A124" s="153">
        <f>IF(+All!$F608="Mississippi State",+All!A608,IF(+All!$H608="Mississippi State",+All!A608,0))</f>
        <v>8</v>
      </c>
      <c r="B124" s="480" t="str">
        <f>IF(+All!$F608="Mississippi State",+All!B608,IF(+All!$H608="Mississippi State",+All!B608,0))</f>
        <v>Sat</v>
      </c>
      <c r="C124" s="72">
        <f>IF(+All!$F608="Mississippi State",+All!C608,IF(+All!$H608="Mississippi State",+All!C608,0))</f>
        <v>44492</v>
      </c>
      <c r="D124" s="73">
        <f>IF(+All!$F608="Mississippi State",+All!D608,IF(+All!$H608="Mississippi State",+All!D608,0))</f>
        <v>0.66666666666666663</v>
      </c>
      <c r="E124" s="707" t="str">
        <f>IF(+All!$F608="Mississippi State",+All!E608,IF(+All!$H608="Mississippi State",+All!E608,0))</f>
        <v>SEC</v>
      </c>
      <c r="F124" s="75" t="str">
        <f>IF(+All!$F608="Mississippi State",+All!F608,IF(+All!$H608="Mississippi State",+All!F608,0))</f>
        <v>Mississippi State</v>
      </c>
      <c r="G124" s="76" t="str">
        <f>IF(+All!$F608="Mississippi State",+All!G608,IF(+All!$H608="Mississippi State",+All!G608,0))</f>
        <v>SEC</v>
      </c>
      <c r="H124" s="75" t="str">
        <f>IF(+All!$F608="Mississippi State",+All!H608,IF(+All!$H608="Mississippi State",+All!H608,0))</f>
        <v>Vanderbilt</v>
      </c>
      <c r="I124" s="76" t="str">
        <f>IF(+All!$F608="Mississippi State",+All!I608,IF(+All!$H608="Mississippi State",+All!I608,0))</f>
        <v>SEC</v>
      </c>
      <c r="J124" s="706" t="str">
        <f>IF(+All!$F608="Mississippi State",+All!J608,IF(+All!$H608="Mississippi State",+All!J608,0))</f>
        <v>Mississippi State</v>
      </c>
      <c r="K124" s="707" t="str">
        <f>IF(+All!$F608="Mississippi State",+All!K608,IF(+All!$H608="Mississippi State",+All!K608,0))</f>
        <v>Vanderbilt</v>
      </c>
      <c r="L124" s="78">
        <f>IF(+All!$F608="Mississippi State",+All!L608,IF(+All!$H608="Mississippi State",+All!L608,0))</f>
        <v>20.5</v>
      </c>
      <c r="M124" s="79">
        <f>IF(+All!$F608="Mississippi State",+All!M608,IF(+All!$H608="Mississippi State",+All!M608,0))</f>
        <v>51</v>
      </c>
      <c r="N124" s="706" t="str">
        <f>IF(+All!$F608="Mississippi State",+All!N608,IF(+All!$H608="Mississippi State",+All!N608,0))</f>
        <v>Mississippi State</v>
      </c>
      <c r="O124" s="708">
        <f>IF(+All!$F608="Mississippi State",+All!O608,IF(+All!$H608="Mississippi State",+All!O608,0))</f>
        <v>45</v>
      </c>
      <c r="P124" s="708" t="str">
        <f>IF(+All!$F608="Mississippi State",+All!P608,IF(+All!$H608="Mississippi State",+All!P608,0))</f>
        <v>Vanderbilt</v>
      </c>
      <c r="Q124" s="707">
        <f>IF(+All!$F608="Mississippi State",+All!Q608,IF(+All!$H608="Mississippi State",+All!Q608,0))</f>
        <v>6</v>
      </c>
      <c r="R124" s="706" t="str">
        <f>IF(+All!$F608="Mississippi State",+All!R608,IF(+All!$H608="Mississippi State",+All!R608,0))</f>
        <v>Mississippi State</v>
      </c>
      <c r="S124" s="708" t="str">
        <f>IF(+All!$F608="Mississippi State",+All!S608,IF(+All!$H608="Mississippi State",+All!S608,0))</f>
        <v>Vanderbilt</v>
      </c>
      <c r="T124" s="706" t="str">
        <f>IF(+All!$F608="Mississippi State",+All!T608,IF(+All!$H608="Mississippi State",+All!T608,0))</f>
        <v>Vanderbilt</v>
      </c>
      <c r="U124" s="707" t="str">
        <f>IF(+All!$F608="Mississippi State",+All!U608,IF(+All!$H608="Mississippi State",+All!U608,0))</f>
        <v>L</v>
      </c>
      <c r="V124" s="706" t="e">
        <f>IF(+All!#REF!="Mississippi State",+All!#REF!,IF(+All!#REF!="Mississippi State",+All!#REF!,0))</f>
        <v>#REF!</v>
      </c>
      <c r="W124" s="707" t="e">
        <f>IF(+All!#REF!="Mississippi State",+All!#REF!,IF(+All!#REF!="Mississippi State",+All!#REF!,0))</f>
        <v>#REF!</v>
      </c>
      <c r="X124" s="706" t="e">
        <f>IF(+All!#REF!="Mississippi State",+All!#REF!,IF(+All!#REF!="Mississippi State",+All!#REF!,0))</f>
        <v>#REF!</v>
      </c>
      <c r="Y124" s="707" t="e">
        <f>IF(+All!#REF!="Mississippi State",+All!#REF!,IF(+All!#REF!="Mississippi State",+All!#REF!,0))</f>
        <v>#REF!</v>
      </c>
      <c r="Z124" s="706" t="e">
        <f>IF(+All!#REF!="Mississippi State",+All!#REF!,IF(+All!#REF!="Mississippi State",+All!#REF!,0))</f>
        <v>#REF!</v>
      </c>
      <c r="AA124" s="707" t="e">
        <f>IF(+All!#REF!="Mississippi State",+All!#REF!,IF(+All!#REF!="Mississippi State",+All!#REF!,0))</f>
        <v>#REF!</v>
      </c>
      <c r="AB124" s="706" t="e">
        <f>IF(+All!#REF!="Mississippi State",+All!#REF!,IF(+All!#REF!="Mississippi State",+All!#REF!,0))</f>
        <v>#REF!</v>
      </c>
      <c r="AC124" s="707" t="e">
        <f>IF(+All!#REF!="Mississippi State",+All!#REF!,IF(+All!#REF!="Mississippi State",+All!#REF!,0))</f>
        <v>#REF!</v>
      </c>
      <c r="AD124" s="706" t="e">
        <f>IF(+All!#REF!="Mississippi State",+All!#REF!,IF(+All!#REF!="Mississippi State",+All!#REF!,0))</f>
        <v>#REF!</v>
      </c>
      <c r="AE124" s="707" t="e">
        <f>IF(+All!#REF!="Mississippi State",+All!#REF!,IF(+All!#REF!="Mississippi State",+All!#REF!,0))</f>
        <v>#REF!</v>
      </c>
      <c r="AF124" s="706" t="e">
        <f>IF(+All!#REF!="Mississippi State",+All!#REF!,IF(+All!#REF!="Mississippi State",+All!#REF!,0))</f>
        <v>#REF!</v>
      </c>
      <c r="AG124" s="707" t="e">
        <f>IF(+All!#REF!="Mississippi State",+All!#REF!,IF(+All!#REF!="Mississippi State",+All!#REF!,0))</f>
        <v>#REF!</v>
      </c>
      <c r="AH124" s="706" t="e">
        <f>IF(+All!#REF!="Mississippi State",+All!#REF!,IF(+All!#REF!="Mississippi State",+All!#REF!,0))</f>
        <v>#REF!</v>
      </c>
      <c r="AI124" s="707" t="e">
        <f>IF(+All!#REF!="Mississippi State",+All!#REF!,IF(+All!#REF!="Mississippi State",+All!#REF!,0))</f>
        <v>#REF!</v>
      </c>
      <c r="AJ124" s="706" t="e">
        <f>IF(+All!#REF!="Mississippi State",+All!#REF!,IF(+All!#REF!="Mississippi State",+All!#REF!,0))</f>
        <v>#REF!</v>
      </c>
      <c r="AK124" s="707" t="e">
        <f>IF(+All!#REF!="Mississippi State",+All!#REF!,IF(+All!#REF!="Mississippi State",+All!#REF!,0))</f>
        <v>#REF!</v>
      </c>
      <c r="AL124" s="81" t="e">
        <f>IF(+All!#REF!="Mississippi State",+All!#REF!,IF(+All!#REF!="Mississippi State",+All!#REF!,0))</f>
        <v>#REF!</v>
      </c>
      <c r="AM124" s="82" t="e">
        <f>IF(+All!#REF!="Mississippi State",+All!#REF!,IF(+All!#REF!="Mississippi State",+All!#REF!,0))</f>
        <v>#REF!</v>
      </c>
      <c r="AN124" s="81" t="e">
        <f>IF(+All!#REF!="Mississippi State",+All!#REF!,IF(+All!#REF!="Mississippi State",+All!#REF!,0))</f>
        <v>#REF!</v>
      </c>
      <c r="AO124" s="83" t="e">
        <f>IF(+All!#REF!="Mississippi State",+All!#REF!,IF(+All!#REF!="Mississippi State",+All!#REF!,0))</f>
        <v>#REF!</v>
      </c>
      <c r="AP124" s="84" t="e">
        <f>IF(+All!#REF!="Mississippi State",+All!#REF!,IF(+All!#REF!="Mississippi State",+All!#REF!,0))</f>
        <v>#REF!</v>
      </c>
      <c r="AQ124" s="480" t="e">
        <f>IF(+All!#REF!="Mississippi State",+All!#REF!,IF(+All!#REF!="Mississippi State",+All!#REF!,0))</f>
        <v>#REF!</v>
      </c>
      <c r="AR124" s="482" t="e">
        <f>IF(+All!#REF!="Mississippi State",+All!#REF!,IF(+All!#REF!="Mississippi State",+All!#REF!,0))</f>
        <v>#REF!</v>
      </c>
      <c r="AS124" s="483" t="e">
        <f>IF(+All!#REF!="Mississippi State",+All!#REF!,IF(+All!#REF!="Mississippi State",+All!#REF!,0))</f>
        <v>#REF!</v>
      </c>
      <c r="AT124" s="483" t="e">
        <f>IF(+All!#REF!="Mississippi State",+All!#REF!,IF(+All!#REF!="Mississippi State",+All!#REF!,0))</f>
        <v>#REF!</v>
      </c>
      <c r="AU124" s="482" t="e">
        <f>IF(+All!#REF!="Mississippi State",+All!#REF!,IF(+All!#REF!="Mississippi State",+All!#REF!,0))</f>
        <v>#REF!</v>
      </c>
      <c r="AV124" s="483" t="e">
        <f>IF(+All!#REF!="Mississippi State",+All!#REF!,IF(+All!#REF!="Mississippi State",+All!#REF!,0))</f>
        <v>#REF!</v>
      </c>
      <c r="AW124" s="484" t="e">
        <f>IF(+All!#REF!="Mississippi State",+All!#REF!,IF(+All!#REF!="Mississippi State",+All!#REF!,0))</f>
        <v>#REF!</v>
      </c>
      <c r="AX124" s="483" t="e">
        <f>IF(+All!#REF!="Mississippi State",+All!#REF!,IF(+All!#REF!="Mississippi State",+All!#REF!,0))</f>
        <v>#REF!</v>
      </c>
      <c r="AY124" s="88" t="e">
        <f>IF(+All!#REF!="Mississippi State",+All!#REF!,IF(+All!#REF!="Mississippi State",+All!#REF!,0))</f>
        <v>#REF!</v>
      </c>
      <c r="AZ124" s="89" t="e">
        <f>IF(+All!#REF!="Mississippi State",+All!#REF!,IF(+All!#REF!="Mississippi State",+All!#REF!,0))</f>
        <v>#REF!</v>
      </c>
      <c r="BA124" s="90" t="e">
        <f>IF(+All!#REF!="Mississippi State",+All!#REF!,IF(+All!#REF!="Mississippi State",+All!#REF!,0))</f>
        <v>#REF!</v>
      </c>
      <c r="BB124" s="90" t="e">
        <f>IF(+All!#REF!="Mississippi State",+All!#REF!,IF(+All!#REF!="Mississippi State",+All!#REF!,0))</f>
        <v>#REF!</v>
      </c>
      <c r="BC124" s="91" t="e">
        <f>IF(+All!#REF!="Mississippi State",+All!#REF!,IF(+All!#REF!="Mississippi State",+All!#REF!,0))</f>
        <v>#REF!</v>
      </c>
      <c r="BD124" s="482" t="e">
        <f>IF(+All!#REF!="Mississippi State",+All!#REF!,IF(+All!#REF!="Mississippi State",+All!#REF!,0))</f>
        <v>#REF!</v>
      </c>
      <c r="BE124" s="483" t="e">
        <f>IF(+All!#REF!="Mississippi State",+All!#REF!,IF(+All!#REF!="Mississippi State",+All!#REF!,0))</f>
        <v>#REF!</v>
      </c>
      <c r="BF124" s="483" t="e">
        <f>IF(+All!#REF!="Mississippi State",+All!#REF!,IF(+All!#REF!="Mississippi State",+All!#REF!,0))</f>
        <v>#REF!</v>
      </c>
      <c r="BG124" s="482" t="e">
        <f>IF(+All!#REF!="Mississippi State",+All!#REF!,IF(+All!#REF!="Mississippi State",+All!#REF!,0))</f>
        <v>#REF!</v>
      </c>
      <c r="BH124" s="483" t="e">
        <f>IF(+All!#REF!="Mississippi State",+All!#REF!,IF(+All!#REF!="Mississippi State",+All!#REF!,0))</f>
        <v>#REF!</v>
      </c>
      <c r="BI124" s="484" t="e">
        <f>IF(+All!#REF!="Mississippi State",+All!#REF!,IF(+All!#REF!="Mississippi State",+All!#REF!,0))</f>
        <v>#REF!</v>
      </c>
      <c r="BJ124" s="92" t="e">
        <f>IF(+All!#REF!="Mississippi State",+All!#REF!,IF(+All!#REF!="Mississippi State",+All!#REF!,0))</f>
        <v>#REF!</v>
      </c>
      <c r="BK124" s="93" t="e">
        <f>IF(+All!#REF!="Mississippi State",+All!#REF!,IF(+All!#REF!="Mississippi State",+All!#REF!,0))</f>
        <v>#REF!</v>
      </c>
    </row>
    <row r="125" spans="1:63" x14ac:dyDescent="0.8">
      <c r="A125" s="153">
        <f>IF(+All!$F683="Mississippi State",+All!A683,IF(+All!$H683="Mississippi State",+All!A683,0))</f>
        <v>9</v>
      </c>
      <c r="B125" s="480" t="str">
        <f>IF(+All!$F683="Mississippi State",+All!B683,IF(+All!$H683="Mississippi State",+All!B683,0))</f>
        <v>Sat</v>
      </c>
      <c r="C125" s="72">
        <f>IF(+All!$F683="Mississippi State",+All!C683,IF(+All!$H683="Mississippi State",+All!C683,0))</f>
        <v>44499</v>
      </c>
      <c r="D125" s="73">
        <f>IF(+All!$F683="Mississippi State",+All!D683,IF(+All!$H683="Mississippi State",+All!D683,0))</f>
        <v>0.79166666666666663</v>
      </c>
      <c r="E125" s="707" t="str">
        <f>IF(+All!$F683="Mississippi State",+All!E683,IF(+All!$H683="Mississippi State",+All!E683,0))</f>
        <v>SEC</v>
      </c>
      <c r="F125" s="75" t="str">
        <f>IF(+All!$F683="Mississippi State",+All!F683,IF(+All!$H683="Mississippi State",+All!F683,0))</f>
        <v>Kentucky</v>
      </c>
      <c r="G125" s="76" t="str">
        <f>IF(+All!$F683="Mississippi State",+All!G683,IF(+All!$H683="Mississippi State",+All!G683,0))</f>
        <v>SEC</v>
      </c>
      <c r="H125" s="75" t="str">
        <f>IF(+All!$F683="Mississippi State",+All!H683,IF(+All!$H683="Mississippi State",+All!H683,0))</f>
        <v>Mississippi State</v>
      </c>
      <c r="I125" s="76" t="str">
        <f>IF(+All!$F683="Mississippi State",+All!I683,IF(+All!$H683="Mississippi State",+All!I683,0))</f>
        <v>SEC</v>
      </c>
      <c r="J125" s="706" t="str">
        <f>IF(+All!$F683="Mississippi State",+All!J683,IF(+All!$H683="Mississippi State",+All!J683,0))</f>
        <v>Kentucky</v>
      </c>
      <c r="K125" s="707" t="str">
        <f>IF(+All!$F683="Mississippi State",+All!K683,IF(+All!$H683="Mississippi State",+All!K683,0))</f>
        <v>Mississippi State</v>
      </c>
      <c r="L125" s="78">
        <f>IF(+All!$F683="Mississippi State",+All!L683,IF(+All!$H683="Mississippi State",+All!L683,0))</f>
        <v>1.5</v>
      </c>
      <c r="M125" s="79">
        <f>IF(+All!$F683="Mississippi State",+All!M683,IF(+All!$H683="Mississippi State",+All!M683,0))</f>
        <v>47</v>
      </c>
      <c r="N125" s="706" t="str">
        <f>IF(+All!$F683="Mississippi State",+All!N683,IF(+All!$H683="Mississippi State",+All!N683,0))</f>
        <v>Mississippi State</v>
      </c>
      <c r="O125" s="708">
        <f>IF(+All!$F683="Mississippi State",+All!O683,IF(+All!$H683="Mississippi State",+All!O683,0))</f>
        <v>31</v>
      </c>
      <c r="P125" s="708" t="str">
        <f>IF(+All!$F683="Mississippi State",+All!P683,IF(+All!$H683="Mississippi State",+All!P683,0))</f>
        <v>Kentucky</v>
      </c>
      <c r="Q125" s="707">
        <f>IF(+All!$F683="Mississippi State",+All!Q683,IF(+All!$H683="Mississippi State",+All!Q683,0))</f>
        <v>17</v>
      </c>
      <c r="R125" s="706" t="str">
        <f>IF(+All!$F683="Mississippi State",+All!R683,IF(+All!$H683="Mississippi State",+All!R683,0))</f>
        <v>Mississippi State</v>
      </c>
      <c r="S125" s="708" t="str">
        <f>IF(+All!$F683="Mississippi State",+All!S683,IF(+All!$H683="Mississippi State",+All!S683,0))</f>
        <v>Kentucky</v>
      </c>
      <c r="T125" s="706" t="str">
        <f>IF(+All!$F683="Mississippi State",+All!T683,IF(+All!$H683="Mississippi State",+All!T683,0))</f>
        <v>Kentucky</v>
      </c>
      <c r="U125" s="707" t="str">
        <f>IF(+All!$F683="Mississippi State",+All!U683,IF(+All!$H683="Mississippi State",+All!U683,0))</f>
        <v>L</v>
      </c>
      <c r="V125" s="706">
        <f>IF(+All!$F331="Mississippi State",+All!#REF!,IF(+All!$H331="Mississippi State",+All!#REF!,0))</f>
        <v>0</v>
      </c>
      <c r="W125" s="707">
        <f>IF(+All!$F331="Mississippi State",+All!#REF!,IF(+All!$H331="Mississippi State",+All!#REF!,0))</f>
        <v>0</v>
      </c>
      <c r="X125" s="706">
        <f>IF(+All!$F331="Mississippi State",+All!#REF!,IF(+All!$H331="Mississippi State",+All!#REF!,0))</f>
        <v>0</v>
      </c>
      <c r="Y125" s="707">
        <f>IF(+All!$F331="Mississippi State",+All!#REF!,IF(+All!$H331="Mississippi State",+All!#REF!,0))</f>
        <v>0</v>
      </c>
      <c r="Z125" s="706">
        <f>IF(+All!$F331="Mississippi State",+All!#REF!,IF(+All!$H331="Mississippi State",+All!#REF!,0))</f>
        <v>0</v>
      </c>
      <c r="AA125" s="707">
        <f>IF(+All!$F331="Mississippi State",+All!#REF!,IF(+All!$H331="Mississippi State",+All!#REF!,0))</f>
        <v>0</v>
      </c>
      <c r="AB125" s="706">
        <f>IF(+All!$F331="Mississippi State",+All!#REF!,IF(+All!$H331="Mississippi State",+All!#REF!,0))</f>
        <v>0</v>
      </c>
      <c r="AC125" s="707">
        <f>IF(+All!$F331="Mississippi State",+All!#REF!,IF(+All!$H331="Mississippi State",+All!#REF!,0))</f>
        <v>0</v>
      </c>
      <c r="AD125" s="706">
        <f>IF(+All!$F331="Mississippi State",+All!#REF!,IF(+All!$H331="Mississippi State",+All!#REF!,0))</f>
        <v>0</v>
      </c>
      <c r="AE125" s="707">
        <f>IF(+All!$F331="Mississippi State",+All!#REF!,IF(+All!$H331="Mississippi State",+All!#REF!,0))</f>
        <v>0</v>
      </c>
      <c r="AF125" s="706">
        <f>IF(+All!$F331="Mississippi State",+All!#REF!,IF(+All!$H331="Mississippi State",+All!#REF!,0))</f>
        <v>0</v>
      </c>
      <c r="AG125" s="707">
        <f>IF(+All!$F331="Mississippi State",+All!#REF!,IF(+All!$H331="Mississippi State",+All!#REF!,0))</f>
        <v>0</v>
      </c>
      <c r="AH125" s="706">
        <f>IF(+All!$F331="Mississippi State",+All!#REF!,IF(+All!$H331="Mississippi State",+All!#REF!,0))</f>
        <v>0</v>
      </c>
      <c r="AI125" s="707">
        <f>IF(+All!$F331="Mississippi State",+All!#REF!,IF(+All!$H331="Mississippi State",+All!#REF!,0))</f>
        <v>0</v>
      </c>
      <c r="AJ125" s="706">
        <f>IF(+All!$F331="Mississippi State",+All!#REF!,IF(+All!$H331="Mississippi State",+All!#REF!,0))</f>
        <v>0</v>
      </c>
      <c r="AK125" s="707">
        <f>IF(+All!$F331="Mississippi State",+All!#REF!,IF(+All!$H331="Mississippi State",+All!#REF!,0))</f>
        <v>0</v>
      </c>
      <c r="AL125" s="81">
        <f>IF(+All!$F331="Mississippi State",+All!V331,IF(+All!$H331="Mississippi State",+All!V331,0))</f>
        <v>0</v>
      </c>
      <c r="AM125" s="82">
        <f>IF(+All!$F331="Mississippi State",+All!W331,IF(+All!$H331="Mississippi State",+All!W331,0))</f>
        <v>0</v>
      </c>
      <c r="AN125" s="81">
        <f>IF(+All!$F331="Mississippi State",+All!X331,IF(+All!$H331="Mississippi State",+All!X331,0))</f>
        <v>0</v>
      </c>
      <c r="AO125" s="83">
        <f>IF(+All!$F331="Mississippi State",+All!Y331,IF(+All!$H331="Mississippi State",+All!Y331,0))</f>
        <v>0</v>
      </c>
      <c r="AP125" s="84">
        <f>IF(+All!$F331="Mississippi State",+All!Z331,IF(+All!$H331="Mississippi State",+All!Z331,0))</f>
        <v>0</v>
      </c>
      <c r="AQ125" s="480">
        <f>IF(+All!$F331="Mississippi State",+All!#REF!,IF(+All!$H331="Mississippi State",+All!#REF!,0))</f>
        <v>0</v>
      </c>
      <c r="AR125" s="482">
        <f>IF(+All!$F331="Mississippi State",+All!#REF!,IF(+All!$H331="Mississippi State",+All!#REF!,0))</f>
        <v>0</v>
      </c>
      <c r="AS125" s="483">
        <f>IF(+All!$F331="Mississippi State",+All!#REF!,IF(+All!$H331="Mississippi State",+All!#REF!,0))</f>
        <v>0</v>
      </c>
      <c r="AT125" s="483">
        <f>IF(+All!$F331="Mississippi State",+All!#REF!,IF(+All!$H331="Mississippi State",+All!#REF!,0))</f>
        <v>0</v>
      </c>
      <c r="AU125" s="482">
        <f>IF(+All!$F331="Mississippi State",+All!#REF!,IF(+All!$H331="Mississippi State",+All!#REF!,0))</f>
        <v>0</v>
      </c>
      <c r="AV125" s="483">
        <f>IF(+All!$F331="Mississippi State",+All!#REF!,IF(+All!$H331="Mississippi State",+All!#REF!,0))</f>
        <v>0</v>
      </c>
      <c r="AW125" s="484">
        <f>IF(+All!$F331="Mississippi State",+All!#REF!,IF(+All!$H331="Mississippi State",+All!#REF!,0))</f>
        <v>0</v>
      </c>
      <c r="AX125" s="483">
        <f>IF(+All!$F331="Mississippi State",+All!#REF!,IF(+All!$H331="Mississippi State",+All!#REF!,0))</f>
        <v>0</v>
      </c>
      <c r="AY125" s="88">
        <f>IF(+All!$F331="Mississippi State",+All!#REF!,IF(+All!$H331="Mississippi State",+All!#REF!,0))</f>
        <v>0</v>
      </c>
      <c r="AZ125" s="89">
        <f>IF(+All!$F331="Mississippi State",+All!#REF!,IF(+All!$H331="Mississippi State",+All!#REF!,0))</f>
        <v>0</v>
      </c>
      <c r="BA125" s="90">
        <f>IF(+All!$F331="Mississippi State",+All!#REF!,IF(+All!$H331="Mississippi State",+All!#REF!,0))</f>
        <v>0</v>
      </c>
      <c r="BB125" s="90">
        <f>IF(+All!$F331="Mississippi State",+All!#REF!,IF(+All!$H331="Mississippi State",+All!#REF!,0))</f>
        <v>0</v>
      </c>
      <c r="BC125" s="91">
        <f>IF(+All!$F331="Mississippi State",+All!#REF!,IF(+All!$H331="Mississippi State",+All!#REF!,0))</f>
        <v>0</v>
      </c>
      <c r="BD125" s="482">
        <f>IF(+All!$F331="Mississippi State",+All!#REF!,IF(+All!$H331="Mississippi State",+All!#REF!,0))</f>
        <v>0</v>
      </c>
      <c r="BE125" s="483">
        <f>IF(+All!$F331="Mississippi State",+All!#REF!,IF(+All!$H331="Mississippi State",+All!#REF!,0))</f>
        <v>0</v>
      </c>
      <c r="BF125" s="483">
        <f>IF(+All!$F331="Mississippi State",+All!#REF!,IF(+All!$H331="Mississippi State",+All!#REF!,0))</f>
        <v>0</v>
      </c>
      <c r="BG125" s="482">
        <f>IF(+All!$F331="Mississippi State",+All!#REF!,IF(+All!$H331="Mississippi State",+All!#REF!,0))</f>
        <v>0</v>
      </c>
      <c r="BH125" s="483">
        <f>IF(+All!$F331="Mississippi State",+All!#REF!,IF(+All!$H331="Mississippi State",+All!#REF!,0))</f>
        <v>0</v>
      </c>
      <c r="BI125" s="484">
        <f>IF(+All!$F331="Mississippi State",+All!#REF!,IF(+All!$H331="Mississippi State",+All!#REF!,0))</f>
        <v>0</v>
      </c>
      <c r="BJ125" s="92">
        <f>IF(+All!$F331="Mississippi State",+All!#REF!,IF(+All!$H331="Mississippi State",+All!#REF!,0))</f>
        <v>0</v>
      </c>
      <c r="BK125" s="93">
        <f>IF(+All!$F331="Mississippi State",+All!#REF!,IF(+All!$H331="Mississippi State",+All!#REF!,0))</f>
        <v>0</v>
      </c>
    </row>
    <row r="126" spans="1:63" x14ac:dyDescent="0.8">
      <c r="A126" s="153">
        <f>IF(+All!$F763="Mississippi State",+All!A763,IF(+All!$H763="Mississippi State",+All!A763,0))</f>
        <v>10</v>
      </c>
      <c r="B126" s="480" t="str">
        <f>IF(+All!$F763="Mississippi State",+All!B763,IF(+All!$H763="Mississippi State",+All!B763,0))</f>
        <v>Sat</v>
      </c>
      <c r="C126" s="72">
        <f>IF(+All!$F763="Mississippi State",+All!C763,IF(+All!$H763="Mississippi State",+All!C763,0))</f>
        <v>44506</v>
      </c>
      <c r="D126" s="73">
        <f>IF(+All!$F763="Mississippi State",+All!D763,IF(+All!$H763="Mississippi State",+All!D763,0))</f>
        <v>0.66666666666666663</v>
      </c>
      <c r="E126" s="707" t="str">
        <f>IF(+All!$F763="Mississippi State",+All!E763,IF(+All!$H763="Mississippi State",+All!E763,0))</f>
        <v>SEC</v>
      </c>
      <c r="F126" s="75" t="str">
        <f>IF(+All!$F763="Mississippi State",+All!F763,IF(+All!$H763="Mississippi State",+All!F763,0))</f>
        <v>Mississippi State</v>
      </c>
      <c r="G126" s="76" t="str">
        <f>IF(+All!$F763="Mississippi State",+All!G763,IF(+All!$H763="Mississippi State",+All!G763,0))</f>
        <v>SEC</v>
      </c>
      <c r="H126" s="75" t="str">
        <f>IF(+All!$F763="Mississippi State",+All!H763,IF(+All!$H763="Mississippi State",+All!H763,0))</f>
        <v>Arkansas</v>
      </c>
      <c r="I126" s="76" t="str">
        <f>IF(+All!$F763="Mississippi State",+All!I763,IF(+All!$H763="Mississippi State",+All!I763,0))</f>
        <v>SEC</v>
      </c>
      <c r="J126" s="706" t="str">
        <f>IF(+All!$F763="Mississippi State",+All!J763,IF(+All!$H763="Mississippi State",+All!J763,0))</f>
        <v>Arkansas</v>
      </c>
      <c r="K126" s="707" t="str">
        <f>IF(+All!$F763="Mississippi State",+All!K763,IF(+All!$H763="Mississippi State",+All!K763,0))</f>
        <v>Mississippi State</v>
      </c>
      <c r="L126" s="78">
        <f>IF(+All!$F763="Mississippi State",+All!L763,IF(+All!$H763="Mississippi State",+All!L763,0))</f>
        <v>5</v>
      </c>
      <c r="M126" s="79">
        <f>IF(+All!$F763="Mississippi State",+All!M763,IF(+All!$H763="Mississippi State",+All!M763,0))</f>
        <v>55.5</v>
      </c>
      <c r="N126" s="706" t="str">
        <f>IF(+All!$F763="Mississippi State",+All!N763,IF(+All!$H763="Mississippi State",+All!N763,0))</f>
        <v>Arkansas</v>
      </c>
      <c r="O126" s="708">
        <f>IF(+All!$F763="Mississippi State",+All!O763,IF(+All!$H763="Mississippi State",+All!O763,0))</f>
        <v>31</v>
      </c>
      <c r="P126" s="708" t="str">
        <f>IF(+All!$F763="Mississippi State",+All!P763,IF(+All!$H763="Mississippi State",+All!P763,0))</f>
        <v>Mississippi State</v>
      </c>
      <c r="Q126" s="707">
        <f>IF(+All!$F763="Mississippi State",+All!Q763,IF(+All!$H763="Mississippi State",+All!Q763,0))</f>
        <v>28</v>
      </c>
      <c r="R126" s="706" t="str">
        <f>IF(+All!$F763="Mississippi State",+All!R763,IF(+All!$H763="Mississippi State",+All!R763,0))</f>
        <v>Mississippi State</v>
      </c>
      <c r="S126" s="708" t="str">
        <f>IF(+All!$F763="Mississippi State",+All!S763,IF(+All!$H763="Mississippi State",+All!S763,0))</f>
        <v>Arkansas</v>
      </c>
      <c r="T126" s="706" t="str">
        <f>IF(+All!$F763="Mississippi State",+All!T763,IF(+All!$H763="Mississippi State",+All!T763,0))</f>
        <v>Mississippi State</v>
      </c>
      <c r="U126" s="707" t="str">
        <f>IF(+All!$F763="Mississippi State",+All!U763,IF(+All!$H763="Mississippi State",+All!U763,0))</f>
        <v>W</v>
      </c>
      <c r="V126" s="706">
        <f>IF(+All!$F414="Mississippi State",+All!#REF!,IF(+All!$H414="Mississippi State",+All!#REF!,0))</f>
        <v>0</v>
      </c>
      <c r="W126" s="707">
        <f>IF(+All!$F414="Mississippi State",+All!#REF!,IF(+All!$H414="Mississippi State",+All!#REF!,0))</f>
        <v>0</v>
      </c>
      <c r="X126" s="706">
        <f>IF(+All!$F414="Mississippi State",+All!#REF!,IF(+All!$H414="Mississippi State",+All!#REF!,0))</f>
        <v>0</v>
      </c>
      <c r="Y126" s="707">
        <f>IF(+All!$F414="Mississippi State",+All!#REF!,IF(+All!$H414="Mississippi State",+All!#REF!,0))</f>
        <v>0</v>
      </c>
      <c r="Z126" s="706">
        <f>IF(+All!$F414="Mississippi State",+All!#REF!,IF(+All!$H414="Mississippi State",+All!#REF!,0))</f>
        <v>0</v>
      </c>
      <c r="AA126" s="707">
        <f>IF(+All!$F414="Mississippi State",+All!#REF!,IF(+All!$H414="Mississippi State",+All!#REF!,0))</f>
        <v>0</v>
      </c>
      <c r="AB126" s="706">
        <f>IF(+All!$F414="Mississippi State",+All!#REF!,IF(+All!$H414="Mississippi State",+All!#REF!,0))</f>
        <v>0</v>
      </c>
      <c r="AC126" s="707">
        <f>IF(+All!$F414="Mississippi State",+All!#REF!,IF(+All!$H414="Mississippi State",+All!#REF!,0))</f>
        <v>0</v>
      </c>
      <c r="AD126" s="706">
        <f>IF(+All!$F414="Mississippi State",+All!#REF!,IF(+All!$H414="Mississippi State",+All!#REF!,0))</f>
        <v>0</v>
      </c>
      <c r="AE126" s="707">
        <f>IF(+All!$F414="Mississippi State",+All!#REF!,IF(+All!$H414="Mississippi State",+All!#REF!,0))</f>
        <v>0</v>
      </c>
      <c r="AF126" s="706">
        <f>IF(+All!$F414="Mississippi State",+All!#REF!,IF(+All!$H414="Mississippi State",+All!#REF!,0))</f>
        <v>0</v>
      </c>
      <c r="AG126" s="707">
        <f>IF(+All!$F414="Mississippi State",+All!#REF!,IF(+All!$H414="Mississippi State",+All!#REF!,0))</f>
        <v>0</v>
      </c>
      <c r="AH126" s="706">
        <f>IF(+All!$F414="Mississippi State",+All!#REF!,IF(+All!$H414="Mississippi State",+All!#REF!,0))</f>
        <v>0</v>
      </c>
      <c r="AI126" s="707">
        <f>IF(+All!$F414="Mississippi State",+All!#REF!,IF(+All!$H414="Mississippi State",+All!#REF!,0))</f>
        <v>0</v>
      </c>
      <c r="AJ126" s="706">
        <f>IF(+All!$F414="Mississippi State",+All!#REF!,IF(+All!$H414="Mississippi State",+All!#REF!,0))</f>
        <v>0</v>
      </c>
      <c r="AK126" s="707">
        <f>IF(+All!$F414="Mississippi State",+All!#REF!,IF(+All!$H414="Mississippi State",+All!#REF!,0))</f>
        <v>0</v>
      </c>
      <c r="AL126" s="81">
        <f>IF(+All!$F414="Mississippi State",+All!V414,IF(+All!$H414="Mississippi State",+All!V414,0))</f>
        <v>0</v>
      </c>
      <c r="AM126" s="82">
        <f>IF(+All!$F414="Mississippi State",+All!W414,IF(+All!$H414="Mississippi State",+All!W414,0))</f>
        <v>0</v>
      </c>
      <c r="AN126" s="81">
        <f>IF(+All!$F414="Mississippi State",+All!X414,IF(+All!$H414="Mississippi State",+All!X414,0))</f>
        <v>0</v>
      </c>
      <c r="AO126" s="83">
        <f>IF(+All!$F414="Mississippi State",+All!Y414,IF(+All!$H414="Mississippi State",+All!Y414,0))</f>
        <v>0</v>
      </c>
      <c r="AP126" s="84">
        <f>IF(+All!$F414="Mississippi State",+All!Z414,IF(+All!$H414="Mississippi State",+All!Z414,0))</f>
        <v>0</v>
      </c>
      <c r="AQ126" s="480">
        <f>IF(+All!$F414="Mississippi State",+All!#REF!,IF(+All!$H414="Mississippi State",+All!#REF!,0))</f>
        <v>0</v>
      </c>
      <c r="AR126" s="482">
        <f>IF(+All!$F414="Mississippi State",+All!#REF!,IF(+All!$H414="Mississippi State",+All!#REF!,0))</f>
        <v>0</v>
      </c>
      <c r="AS126" s="483">
        <f>IF(+All!$F414="Mississippi State",+All!#REF!,IF(+All!$H414="Mississippi State",+All!#REF!,0))</f>
        <v>0</v>
      </c>
      <c r="AT126" s="483">
        <f>IF(+All!$F414="Mississippi State",+All!#REF!,IF(+All!$H414="Mississippi State",+All!#REF!,0))</f>
        <v>0</v>
      </c>
      <c r="AU126" s="482">
        <f>IF(+All!$F414="Mississippi State",+All!#REF!,IF(+All!$H414="Mississippi State",+All!#REF!,0))</f>
        <v>0</v>
      </c>
      <c r="AV126" s="483">
        <f>IF(+All!$F414="Mississippi State",+All!#REF!,IF(+All!$H414="Mississippi State",+All!#REF!,0))</f>
        <v>0</v>
      </c>
      <c r="AW126" s="484">
        <f>IF(+All!$F414="Mississippi State",+All!#REF!,IF(+All!$H414="Mississippi State",+All!#REF!,0))</f>
        <v>0</v>
      </c>
      <c r="AX126" s="483">
        <f>IF(+All!$F414="Mississippi State",+All!#REF!,IF(+All!$H414="Mississippi State",+All!#REF!,0))</f>
        <v>0</v>
      </c>
      <c r="AY126" s="88">
        <f>IF(+All!$F414="Mississippi State",+All!#REF!,IF(+All!$H414="Mississippi State",+All!#REF!,0))</f>
        <v>0</v>
      </c>
      <c r="AZ126" s="89">
        <f>IF(+All!$F414="Mississippi State",+All!#REF!,IF(+All!$H414="Mississippi State",+All!#REF!,0))</f>
        <v>0</v>
      </c>
      <c r="BA126" s="90">
        <f>IF(+All!$F414="Mississippi State",+All!#REF!,IF(+All!$H414="Mississippi State",+All!#REF!,0))</f>
        <v>0</v>
      </c>
      <c r="BB126" s="90">
        <f>IF(+All!$F414="Mississippi State",+All!#REF!,IF(+All!$H414="Mississippi State",+All!#REF!,0))</f>
        <v>0</v>
      </c>
      <c r="BC126" s="91">
        <f>IF(+All!$F414="Mississippi State",+All!#REF!,IF(+All!$H414="Mississippi State",+All!#REF!,0))</f>
        <v>0</v>
      </c>
      <c r="BD126" s="482">
        <f>IF(+All!$F414="Mississippi State",+All!#REF!,IF(+All!$H414="Mississippi State",+All!#REF!,0))</f>
        <v>0</v>
      </c>
      <c r="BE126" s="483">
        <f>IF(+All!$F414="Mississippi State",+All!#REF!,IF(+All!$H414="Mississippi State",+All!#REF!,0))</f>
        <v>0</v>
      </c>
      <c r="BF126" s="483">
        <f>IF(+All!$F414="Mississippi State",+All!#REF!,IF(+All!$H414="Mississippi State",+All!#REF!,0))</f>
        <v>0</v>
      </c>
      <c r="BG126" s="482">
        <f>IF(+All!$F414="Mississippi State",+All!#REF!,IF(+All!$H414="Mississippi State",+All!#REF!,0))</f>
        <v>0</v>
      </c>
      <c r="BH126" s="483">
        <f>IF(+All!$F414="Mississippi State",+All!#REF!,IF(+All!$H414="Mississippi State",+All!#REF!,0))</f>
        <v>0</v>
      </c>
      <c r="BI126" s="484">
        <f>IF(+All!$F414="Mississippi State",+All!#REF!,IF(+All!$H414="Mississippi State",+All!#REF!,0))</f>
        <v>0</v>
      </c>
      <c r="BJ126" s="92">
        <f>IF(+All!$F414="Mississippi State",+All!#REF!,IF(+All!$H414="Mississippi State",+All!#REF!,0))</f>
        <v>0</v>
      </c>
      <c r="BK126" s="93">
        <f>IF(+All!$F414="Mississippi State",+All!#REF!,IF(+All!$H414="Mississippi State",+All!#REF!,0))</f>
        <v>0</v>
      </c>
    </row>
    <row r="127" spans="1:63" x14ac:dyDescent="0.8">
      <c r="A127" s="153">
        <f>IF(+All!$F836="Mississippi State",+All!A836,IF(+All!$H836="Mississippi State",+All!A836,0))</f>
        <v>11</v>
      </c>
      <c r="B127" s="480" t="str">
        <f>IF(+All!$F836="Mississippi State",+All!B836,IF(+All!$H836="Mississippi State",+All!B836,0))</f>
        <v>Sat</v>
      </c>
      <c r="C127" s="72">
        <f>IF(+All!$F836="Mississippi State",+All!C836,IF(+All!$H836="Mississippi State",+All!C836,0))</f>
        <v>44513</v>
      </c>
      <c r="D127" s="73">
        <f>IF(+All!$F836="Mississippi State",+All!D836,IF(+All!$H836="Mississippi State",+All!D836,0))</f>
        <v>0.5</v>
      </c>
      <c r="E127" s="707" t="str">
        <f>IF(+All!$F836="Mississippi State",+All!E836,IF(+All!$H836="Mississippi State",+All!E836,0))</f>
        <v>ESPN</v>
      </c>
      <c r="F127" s="75" t="str">
        <f>IF(+All!$F836="Mississippi State",+All!F836,IF(+All!$H836="Mississippi State",+All!F836,0))</f>
        <v>Mississippi State</v>
      </c>
      <c r="G127" s="76" t="str">
        <f>IF(+All!$F836="Mississippi State",+All!G836,IF(+All!$H836="Mississippi State",+All!G836,0))</f>
        <v>SEC</v>
      </c>
      <c r="H127" s="75" t="str">
        <f>IF(+All!$F836="Mississippi State",+All!H836,IF(+All!$H836="Mississippi State",+All!H836,0))</f>
        <v>Auburn</v>
      </c>
      <c r="I127" s="76" t="str">
        <f>IF(+All!$F836="Mississippi State",+All!I836,IF(+All!$H836="Mississippi State",+All!I836,0))</f>
        <v>SEC</v>
      </c>
      <c r="J127" s="706" t="str">
        <f>IF(+All!$F836="Mississippi State",+All!J836,IF(+All!$H836="Mississippi State",+All!J836,0))</f>
        <v>Auburn</v>
      </c>
      <c r="K127" s="707" t="str">
        <f>IF(+All!$F836="Mississippi State",+All!K836,IF(+All!$H836="Mississippi State",+All!K836,0))</f>
        <v>Mississippi State</v>
      </c>
      <c r="L127" s="78">
        <f>IF(+All!$F836="Mississippi State",+All!L836,IF(+All!$H836="Mississippi State",+All!L836,0))</f>
        <v>5.5</v>
      </c>
      <c r="M127" s="79">
        <f>IF(+All!$F836="Mississippi State",+All!M836,IF(+All!$H836="Mississippi State",+All!M836,0))</f>
        <v>50</v>
      </c>
      <c r="N127" s="706" t="str">
        <f>IF(+All!$F836="Mississippi State",+All!N836,IF(+All!$H836="Mississippi State",+All!N836,0))</f>
        <v>Mississippi State</v>
      </c>
      <c r="O127" s="708">
        <f>IF(+All!$F836="Mississippi State",+All!O836,IF(+All!$H836="Mississippi State",+All!O836,0))</f>
        <v>43</v>
      </c>
      <c r="P127" s="708" t="str">
        <f>IF(+All!$F836="Mississippi State",+All!P836,IF(+All!$H836="Mississippi State",+All!P836,0))</f>
        <v>Auburn</v>
      </c>
      <c r="Q127" s="707">
        <f>IF(+All!$F836="Mississippi State",+All!Q836,IF(+All!$H836="Mississippi State",+All!Q836,0))</f>
        <v>34</v>
      </c>
      <c r="R127" s="706" t="str">
        <f>IF(+All!$F836="Mississippi State",+All!R836,IF(+All!$H836="Mississippi State",+All!R836,0))</f>
        <v>Mississippi State</v>
      </c>
      <c r="S127" s="708" t="str">
        <f>IF(+All!$F836="Mississippi State",+All!S836,IF(+All!$H836="Mississippi State",+All!S836,0))</f>
        <v>Auburn</v>
      </c>
      <c r="T127" s="706" t="str">
        <f>IF(+All!$F836="Mississippi State",+All!T836,IF(+All!$H836="Mississippi State",+All!T836,0))</f>
        <v>Mississippi State</v>
      </c>
      <c r="U127" s="707" t="str">
        <f>IF(+All!$F836="Mississippi State",+All!U836,IF(+All!$H836="Mississippi State",+All!U836,0))</f>
        <v>W</v>
      </c>
      <c r="V127" s="706" t="e">
        <f>IF(+All!#REF!="Mississippi State",+All!#REF!,IF(+All!#REF!="Mississippi State",+All!#REF!,0))</f>
        <v>#REF!</v>
      </c>
      <c r="W127" s="707" t="e">
        <f>IF(+All!#REF!="Mississippi State",+All!#REF!,IF(+All!#REF!="Mississippi State",+All!#REF!,0))</f>
        <v>#REF!</v>
      </c>
      <c r="X127" s="706" t="e">
        <f>IF(+All!#REF!="Mississippi State",+All!#REF!,IF(+All!#REF!="Mississippi State",+All!#REF!,0))</f>
        <v>#REF!</v>
      </c>
      <c r="Y127" s="707" t="e">
        <f>IF(+All!#REF!="Mississippi State",+All!#REF!,IF(+All!#REF!="Mississippi State",+All!#REF!,0))</f>
        <v>#REF!</v>
      </c>
      <c r="Z127" s="706" t="e">
        <f>IF(+All!#REF!="Mississippi State",+All!#REF!,IF(+All!#REF!="Mississippi State",+All!#REF!,0))</f>
        <v>#REF!</v>
      </c>
      <c r="AA127" s="707" t="e">
        <f>IF(+All!#REF!="Mississippi State",+All!#REF!,IF(+All!#REF!="Mississippi State",+All!#REF!,0))</f>
        <v>#REF!</v>
      </c>
      <c r="AB127" s="706" t="e">
        <f>IF(+All!#REF!="Mississippi State",+All!#REF!,IF(+All!#REF!="Mississippi State",+All!#REF!,0))</f>
        <v>#REF!</v>
      </c>
      <c r="AC127" s="707" t="e">
        <f>IF(+All!#REF!="Mississippi State",+All!#REF!,IF(+All!#REF!="Mississippi State",+All!#REF!,0))</f>
        <v>#REF!</v>
      </c>
      <c r="AD127" s="706" t="e">
        <f>IF(+All!#REF!="Mississippi State",+All!#REF!,IF(+All!#REF!="Mississippi State",+All!#REF!,0))</f>
        <v>#REF!</v>
      </c>
      <c r="AE127" s="707" t="e">
        <f>IF(+All!#REF!="Mississippi State",+All!#REF!,IF(+All!#REF!="Mississippi State",+All!#REF!,0))</f>
        <v>#REF!</v>
      </c>
      <c r="AF127" s="706" t="e">
        <f>IF(+All!#REF!="Mississippi State",+All!#REF!,IF(+All!#REF!="Mississippi State",+All!#REF!,0))</f>
        <v>#REF!</v>
      </c>
      <c r="AG127" s="707" t="e">
        <f>IF(+All!#REF!="Mississippi State",+All!#REF!,IF(+All!#REF!="Mississippi State",+All!#REF!,0))</f>
        <v>#REF!</v>
      </c>
      <c r="AH127" s="706" t="e">
        <f>IF(+All!#REF!="Mississippi State",+All!#REF!,IF(+All!#REF!="Mississippi State",+All!#REF!,0))</f>
        <v>#REF!</v>
      </c>
      <c r="AI127" s="707" t="e">
        <f>IF(+All!#REF!="Mississippi State",+All!#REF!,IF(+All!#REF!="Mississippi State",+All!#REF!,0))</f>
        <v>#REF!</v>
      </c>
      <c r="AJ127" s="706" t="e">
        <f>IF(+All!#REF!="Mississippi State",+All!#REF!,IF(+All!#REF!="Mississippi State",+All!#REF!,0))</f>
        <v>#REF!</v>
      </c>
      <c r="AK127" s="707" t="e">
        <f>IF(+All!#REF!="Mississippi State",+All!#REF!,IF(+All!#REF!="Mississippi State",+All!#REF!,0))</f>
        <v>#REF!</v>
      </c>
      <c r="AL127" s="81" t="e">
        <f>IF(+All!#REF!="Mississippi State",+All!#REF!,IF(+All!#REF!="Mississippi State",+All!#REF!,0))</f>
        <v>#REF!</v>
      </c>
      <c r="AM127" s="82" t="e">
        <f>IF(+All!#REF!="Mississippi State",+All!#REF!,IF(+All!#REF!="Mississippi State",+All!#REF!,0))</f>
        <v>#REF!</v>
      </c>
      <c r="AN127" s="81" t="e">
        <f>IF(+All!#REF!="Mississippi State",+All!#REF!,IF(+All!#REF!="Mississippi State",+All!#REF!,0))</f>
        <v>#REF!</v>
      </c>
      <c r="AO127" s="83" t="e">
        <f>IF(+All!#REF!="Mississippi State",+All!#REF!,IF(+All!#REF!="Mississippi State",+All!#REF!,0))</f>
        <v>#REF!</v>
      </c>
      <c r="AP127" s="84" t="e">
        <f>IF(+All!#REF!="Mississippi State",+All!#REF!,IF(+All!#REF!="Mississippi State",+All!#REF!,0))</f>
        <v>#REF!</v>
      </c>
      <c r="AQ127" s="480" t="e">
        <f>IF(+All!#REF!="Mississippi State",+All!#REF!,IF(+All!#REF!="Mississippi State",+All!#REF!,0))</f>
        <v>#REF!</v>
      </c>
      <c r="AR127" s="482" t="e">
        <f>IF(+All!#REF!="Mississippi State",+All!#REF!,IF(+All!#REF!="Mississippi State",+All!#REF!,0))</f>
        <v>#REF!</v>
      </c>
      <c r="AS127" s="483" t="e">
        <f>IF(+All!#REF!="Mississippi State",+All!#REF!,IF(+All!#REF!="Mississippi State",+All!#REF!,0))</f>
        <v>#REF!</v>
      </c>
      <c r="AT127" s="483" t="e">
        <f>IF(+All!#REF!="Mississippi State",+All!#REF!,IF(+All!#REF!="Mississippi State",+All!#REF!,0))</f>
        <v>#REF!</v>
      </c>
      <c r="AU127" s="482" t="e">
        <f>IF(+All!#REF!="Mississippi State",+All!#REF!,IF(+All!#REF!="Mississippi State",+All!#REF!,0))</f>
        <v>#REF!</v>
      </c>
      <c r="AV127" s="483" t="e">
        <f>IF(+All!#REF!="Mississippi State",+All!#REF!,IF(+All!#REF!="Mississippi State",+All!#REF!,0))</f>
        <v>#REF!</v>
      </c>
      <c r="AW127" s="484" t="e">
        <f>IF(+All!#REF!="Mississippi State",+All!#REF!,IF(+All!#REF!="Mississippi State",+All!#REF!,0))</f>
        <v>#REF!</v>
      </c>
      <c r="AX127" s="483" t="e">
        <f>IF(+All!#REF!="Mississippi State",+All!#REF!,IF(+All!#REF!="Mississippi State",+All!#REF!,0))</f>
        <v>#REF!</v>
      </c>
      <c r="AY127" s="88" t="e">
        <f>IF(+All!#REF!="Mississippi State",+All!#REF!,IF(+All!#REF!="Mississippi State",+All!#REF!,0))</f>
        <v>#REF!</v>
      </c>
      <c r="AZ127" s="89" t="e">
        <f>IF(+All!#REF!="Mississippi State",+All!#REF!,IF(+All!#REF!="Mississippi State",+All!#REF!,0))</f>
        <v>#REF!</v>
      </c>
      <c r="BA127" s="90" t="e">
        <f>IF(+All!#REF!="Mississippi State",+All!#REF!,IF(+All!#REF!="Mississippi State",+All!#REF!,0))</f>
        <v>#REF!</v>
      </c>
      <c r="BB127" s="90" t="e">
        <f>IF(+All!#REF!="Mississippi State",+All!#REF!,IF(+All!#REF!="Mississippi State",+All!#REF!,0))</f>
        <v>#REF!</v>
      </c>
      <c r="BC127" s="91" t="e">
        <f>IF(+All!#REF!="Mississippi State",+All!#REF!,IF(+All!#REF!="Mississippi State",+All!#REF!,0))</f>
        <v>#REF!</v>
      </c>
      <c r="BD127" s="482" t="e">
        <f>IF(+All!#REF!="Mississippi State",+All!#REF!,IF(+All!#REF!="Mississippi State",+All!#REF!,0))</f>
        <v>#REF!</v>
      </c>
      <c r="BE127" s="483" t="e">
        <f>IF(+All!#REF!="Mississippi State",+All!#REF!,IF(+All!#REF!="Mississippi State",+All!#REF!,0))</f>
        <v>#REF!</v>
      </c>
      <c r="BF127" s="483" t="e">
        <f>IF(+All!#REF!="Mississippi State",+All!#REF!,IF(+All!#REF!="Mississippi State",+All!#REF!,0))</f>
        <v>#REF!</v>
      </c>
      <c r="BG127" s="482" t="e">
        <f>IF(+All!#REF!="Mississippi State",+All!#REF!,IF(+All!#REF!="Mississippi State",+All!#REF!,0))</f>
        <v>#REF!</v>
      </c>
      <c r="BH127" s="483" t="e">
        <f>IF(+All!#REF!="Mississippi State",+All!#REF!,IF(+All!#REF!="Mississippi State",+All!#REF!,0))</f>
        <v>#REF!</v>
      </c>
      <c r="BI127" s="484" t="e">
        <f>IF(+All!#REF!="Mississippi State",+All!#REF!,IF(+All!#REF!="Mississippi State",+All!#REF!,0))</f>
        <v>#REF!</v>
      </c>
      <c r="BJ127" s="92" t="e">
        <f>IF(+All!#REF!="Mississippi State",+All!#REF!,IF(+All!#REF!="Mississippi State",+All!#REF!,0))</f>
        <v>#REF!</v>
      </c>
      <c r="BK127" s="93" t="e">
        <f>IF(+All!#REF!="Mississippi State",+All!#REF!,IF(+All!#REF!="Mississippi State",+All!#REF!,0))</f>
        <v>#REF!</v>
      </c>
    </row>
    <row r="128" spans="1:63" x14ac:dyDescent="0.8">
      <c r="A128" s="153">
        <f>IF(+All!$F908="Mississippi State",+All!A908,IF(+All!$H908="Mississippi State",+All!A908,0))</f>
        <v>12</v>
      </c>
      <c r="B128" s="480" t="str">
        <f>IF(+All!$F908="Mississippi State",+All!B908,IF(+All!$H908="Mississippi State",+All!B908,0))</f>
        <v>Sat</v>
      </c>
      <c r="C128" s="72">
        <f>IF(+All!$F908="Mississippi State",+All!C908,IF(+All!$H908="Mississippi State",+All!C908,0))</f>
        <v>44520</v>
      </c>
      <c r="D128" s="73">
        <f>IF(+All!$F908="Mississippi State",+All!D908,IF(+All!$H908="Mississippi State",+All!D908,0))</f>
        <v>0.5</v>
      </c>
      <c r="E128" s="707" t="str">
        <f>IF(+All!$F908="Mississippi State",+All!E908,IF(+All!$H908="Mississippi State",+All!E908,0))</f>
        <v>SEC</v>
      </c>
      <c r="F128" s="75" t="str">
        <f>IF(+All!$F908="Mississippi State",+All!F908,IF(+All!$H908="Mississippi State",+All!F908,0))</f>
        <v>1AA Tennessee State</v>
      </c>
      <c r="G128" s="76" t="str">
        <f>IF(+All!$F908="Mississippi State",+All!G908,IF(+All!$H908="Mississippi State",+All!G908,0))</f>
        <v>1AA</v>
      </c>
      <c r="H128" s="75" t="str">
        <f>IF(+All!$F908="Mississippi State",+All!H908,IF(+All!$H908="Mississippi State",+All!H908,0))</f>
        <v>Mississippi State</v>
      </c>
      <c r="I128" s="76" t="str">
        <f>IF(+All!$F908="Mississippi State",+All!I908,IF(+All!$H908="Mississippi State",+All!I908,0))</f>
        <v>SEC</v>
      </c>
      <c r="J128" s="706">
        <f>IF(+All!$F908="Mississippi State",+All!J908,IF(+All!$H908="Mississippi State",+All!J908,0))</f>
        <v>0</v>
      </c>
      <c r="K128" s="707">
        <f>IF(+All!$F908="Mississippi State",+All!K908,IF(+All!$H908="Mississippi State",+All!K908,0))</f>
        <v>0</v>
      </c>
      <c r="L128" s="78">
        <f>IF(+All!$F908="Mississippi State",+All!L908,IF(+All!$H908="Mississippi State",+All!L908,0))</f>
        <v>0</v>
      </c>
      <c r="M128" s="79">
        <f>IF(+All!$F908="Mississippi State",+All!M908,IF(+All!$H908="Mississippi State",+All!M908,0))</f>
        <v>0</v>
      </c>
      <c r="N128" s="706" t="str">
        <f>IF(+All!$F908="Mississippi State",+All!N908,IF(+All!$H908="Mississippi State",+All!N908,0))</f>
        <v>Mississippi State</v>
      </c>
      <c r="O128" s="708">
        <f>IF(+All!$F908="Mississippi State",+All!O908,IF(+All!$H908="Mississippi State",+All!O908,0))</f>
        <v>55</v>
      </c>
      <c r="P128" s="708" t="str">
        <f>IF(+All!$F908="Mississippi State",+All!P908,IF(+All!$H908="Mississippi State",+All!P908,0))</f>
        <v>1AA Tennessee State</v>
      </c>
      <c r="Q128" s="707">
        <f>IF(+All!$F908="Mississippi State",+All!Q908,IF(+All!$H908="Mississippi State",+All!Q908,0))</f>
        <v>10</v>
      </c>
      <c r="R128" s="706">
        <f>IF(+All!$F908="Mississippi State",+All!R908,IF(+All!$H908="Mississippi State",+All!R908,0))</f>
        <v>0</v>
      </c>
      <c r="S128" s="708">
        <f>IF(+All!$F908="Mississippi State",+All!S908,IF(+All!$H908="Mississippi State",+All!S908,0))</f>
        <v>0</v>
      </c>
      <c r="T128" s="706">
        <f>IF(+All!$F908="Mississippi State",+All!T908,IF(+All!$H908="Mississippi State",+All!T908,0))</f>
        <v>0</v>
      </c>
      <c r="U128" s="707">
        <f>IF(+All!$F908="Mississippi State",+All!U908,IF(+All!$H908="Mississippi State",+All!U908,0))</f>
        <v>0</v>
      </c>
      <c r="V128" s="706" t="e">
        <f>IF(+All!#REF!="Mississippi State",+All!#REF!,IF(+All!#REF!="Mississippi State",+All!#REF!,0))</f>
        <v>#REF!</v>
      </c>
      <c r="W128" s="707" t="e">
        <f>IF(+All!#REF!="Mississippi State",+All!#REF!,IF(+All!#REF!="Mississippi State",+All!#REF!,0))</f>
        <v>#REF!</v>
      </c>
      <c r="X128" s="706" t="e">
        <f>IF(+All!#REF!="Mississippi State",+All!#REF!,IF(+All!#REF!="Mississippi State",+All!#REF!,0))</f>
        <v>#REF!</v>
      </c>
      <c r="Y128" s="707" t="e">
        <f>IF(+All!#REF!="Mississippi State",+All!#REF!,IF(+All!#REF!="Mississippi State",+All!#REF!,0))</f>
        <v>#REF!</v>
      </c>
      <c r="Z128" s="706" t="e">
        <f>IF(+All!#REF!="Mississippi State",+All!#REF!,IF(+All!#REF!="Mississippi State",+All!#REF!,0))</f>
        <v>#REF!</v>
      </c>
      <c r="AA128" s="707" t="e">
        <f>IF(+All!#REF!="Mississippi State",+All!#REF!,IF(+All!#REF!="Mississippi State",+All!#REF!,0))</f>
        <v>#REF!</v>
      </c>
      <c r="AB128" s="706" t="e">
        <f>IF(+All!#REF!="Mississippi State",+All!#REF!,IF(+All!#REF!="Mississippi State",+All!#REF!,0))</f>
        <v>#REF!</v>
      </c>
      <c r="AC128" s="707" t="e">
        <f>IF(+All!#REF!="Mississippi State",+All!#REF!,IF(+All!#REF!="Mississippi State",+All!#REF!,0))</f>
        <v>#REF!</v>
      </c>
      <c r="AD128" s="706" t="e">
        <f>IF(+All!#REF!="Mississippi State",+All!#REF!,IF(+All!#REF!="Mississippi State",+All!#REF!,0))</f>
        <v>#REF!</v>
      </c>
      <c r="AE128" s="707" t="e">
        <f>IF(+All!#REF!="Mississippi State",+All!#REF!,IF(+All!#REF!="Mississippi State",+All!#REF!,0))</f>
        <v>#REF!</v>
      </c>
      <c r="AF128" s="706" t="e">
        <f>IF(+All!#REF!="Mississippi State",+All!#REF!,IF(+All!#REF!="Mississippi State",+All!#REF!,0))</f>
        <v>#REF!</v>
      </c>
      <c r="AG128" s="707" t="e">
        <f>IF(+All!#REF!="Mississippi State",+All!#REF!,IF(+All!#REF!="Mississippi State",+All!#REF!,0))</f>
        <v>#REF!</v>
      </c>
      <c r="AH128" s="706" t="e">
        <f>IF(+All!#REF!="Mississippi State",+All!#REF!,IF(+All!#REF!="Mississippi State",+All!#REF!,0))</f>
        <v>#REF!</v>
      </c>
      <c r="AI128" s="707" t="e">
        <f>IF(+All!#REF!="Mississippi State",+All!#REF!,IF(+All!#REF!="Mississippi State",+All!#REF!,0))</f>
        <v>#REF!</v>
      </c>
      <c r="AJ128" s="706" t="e">
        <f>IF(+All!#REF!="Mississippi State",+All!#REF!,IF(+All!#REF!="Mississippi State",+All!#REF!,0))</f>
        <v>#REF!</v>
      </c>
      <c r="AK128" s="707" t="e">
        <f>IF(+All!#REF!="Mississippi State",+All!#REF!,IF(+All!#REF!="Mississippi State",+All!#REF!,0))</f>
        <v>#REF!</v>
      </c>
      <c r="AL128" s="81" t="e">
        <f>IF(+All!#REF!="Mississippi State",+All!#REF!,IF(+All!#REF!="Mississippi State",+All!#REF!,0))</f>
        <v>#REF!</v>
      </c>
      <c r="AM128" s="82" t="e">
        <f>IF(+All!#REF!="Mississippi State",+All!#REF!,IF(+All!#REF!="Mississippi State",+All!#REF!,0))</f>
        <v>#REF!</v>
      </c>
      <c r="AN128" s="81" t="e">
        <f>IF(+All!#REF!="Mississippi State",+All!#REF!,IF(+All!#REF!="Mississippi State",+All!#REF!,0))</f>
        <v>#REF!</v>
      </c>
      <c r="AO128" s="83" t="e">
        <f>IF(+All!#REF!="Mississippi State",+All!#REF!,IF(+All!#REF!="Mississippi State",+All!#REF!,0))</f>
        <v>#REF!</v>
      </c>
      <c r="AP128" s="84" t="e">
        <f>IF(+All!#REF!="Mississippi State",+All!#REF!,IF(+All!#REF!="Mississippi State",+All!#REF!,0))</f>
        <v>#REF!</v>
      </c>
      <c r="AQ128" s="480" t="e">
        <f>IF(+All!#REF!="Mississippi State",+All!#REF!,IF(+All!#REF!="Mississippi State",+All!#REF!,0))</f>
        <v>#REF!</v>
      </c>
      <c r="AR128" s="482" t="e">
        <f>IF(+All!#REF!="Mississippi State",+All!#REF!,IF(+All!#REF!="Mississippi State",+All!#REF!,0))</f>
        <v>#REF!</v>
      </c>
      <c r="AS128" s="483" t="e">
        <f>IF(+All!#REF!="Mississippi State",+All!#REF!,IF(+All!#REF!="Mississippi State",+All!#REF!,0))</f>
        <v>#REF!</v>
      </c>
      <c r="AT128" s="483" t="e">
        <f>IF(+All!#REF!="Mississippi State",+All!#REF!,IF(+All!#REF!="Mississippi State",+All!#REF!,0))</f>
        <v>#REF!</v>
      </c>
      <c r="AU128" s="482" t="e">
        <f>IF(+All!#REF!="Mississippi State",+All!#REF!,IF(+All!#REF!="Mississippi State",+All!#REF!,0))</f>
        <v>#REF!</v>
      </c>
      <c r="AV128" s="483" t="e">
        <f>IF(+All!#REF!="Mississippi State",+All!#REF!,IF(+All!#REF!="Mississippi State",+All!#REF!,0))</f>
        <v>#REF!</v>
      </c>
      <c r="AW128" s="484" t="e">
        <f>IF(+All!#REF!="Mississippi State",+All!#REF!,IF(+All!#REF!="Mississippi State",+All!#REF!,0))</f>
        <v>#REF!</v>
      </c>
      <c r="AX128" s="483" t="e">
        <f>IF(+All!#REF!="Mississippi State",+All!#REF!,IF(+All!#REF!="Mississippi State",+All!#REF!,0))</f>
        <v>#REF!</v>
      </c>
      <c r="AY128" s="88" t="e">
        <f>IF(+All!#REF!="Mississippi State",+All!#REF!,IF(+All!#REF!="Mississippi State",+All!#REF!,0))</f>
        <v>#REF!</v>
      </c>
      <c r="AZ128" s="89" t="e">
        <f>IF(+All!#REF!="Mississippi State",+All!#REF!,IF(+All!#REF!="Mississippi State",+All!#REF!,0))</f>
        <v>#REF!</v>
      </c>
      <c r="BA128" s="90" t="e">
        <f>IF(+All!#REF!="Mississippi State",+All!#REF!,IF(+All!#REF!="Mississippi State",+All!#REF!,0))</f>
        <v>#REF!</v>
      </c>
      <c r="BB128" s="90" t="e">
        <f>IF(+All!#REF!="Mississippi State",+All!#REF!,IF(+All!#REF!="Mississippi State",+All!#REF!,0))</f>
        <v>#REF!</v>
      </c>
      <c r="BC128" s="91" t="e">
        <f>IF(+All!#REF!="Mississippi State",+All!#REF!,IF(+All!#REF!="Mississippi State",+All!#REF!,0))</f>
        <v>#REF!</v>
      </c>
      <c r="BD128" s="482" t="e">
        <f>IF(+All!#REF!="Mississippi State",+All!#REF!,IF(+All!#REF!="Mississippi State",+All!#REF!,0))</f>
        <v>#REF!</v>
      </c>
      <c r="BE128" s="483" t="e">
        <f>IF(+All!#REF!="Mississippi State",+All!#REF!,IF(+All!#REF!="Mississippi State",+All!#REF!,0))</f>
        <v>#REF!</v>
      </c>
      <c r="BF128" s="483" t="e">
        <f>IF(+All!#REF!="Mississippi State",+All!#REF!,IF(+All!#REF!="Mississippi State",+All!#REF!,0))</f>
        <v>#REF!</v>
      </c>
      <c r="BG128" s="482" t="e">
        <f>IF(+All!#REF!="Mississippi State",+All!#REF!,IF(+All!#REF!="Mississippi State",+All!#REF!,0))</f>
        <v>#REF!</v>
      </c>
      <c r="BH128" s="483" t="e">
        <f>IF(+All!#REF!="Mississippi State",+All!#REF!,IF(+All!#REF!="Mississippi State",+All!#REF!,0))</f>
        <v>#REF!</v>
      </c>
      <c r="BI128" s="484" t="e">
        <f>IF(+All!#REF!="Mississippi State",+All!#REF!,IF(+All!#REF!="Mississippi State",+All!#REF!,0))</f>
        <v>#REF!</v>
      </c>
      <c r="BJ128" s="92" t="e">
        <f>IF(+All!#REF!="Mississippi State",+All!#REF!,IF(+All!#REF!="Mississippi State",+All!#REF!,0))</f>
        <v>#REF!</v>
      </c>
      <c r="BK128" s="93" t="e">
        <f>IF(+All!#REF!="Mississippi State",+All!#REF!,IF(+All!#REF!="Mississippi State",+All!#REF!,0))</f>
        <v>#REF!</v>
      </c>
    </row>
    <row r="129" spans="1:63" x14ac:dyDescent="0.8">
      <c r="A129" s="153">
        <f>IF(+All!$F976="Mississippi State",+All!A976,IF(+All!$H976="Mississippi State",+All!A976,0))</f>
        <v>0</v>
      </c>
      <c r="B129" s="480">
        <f>IF(+All!$F976="Mississippi State",+All!B976,IF(+All!$H976="Mississippi State",+All!B976,0))</f>
        <v>0</v>
      </c>
      <c r="C129" s="72">
        <f>IF(+All!$F976="Mississippi State",+All!C976,IF(+All!$H976="Mississippi State",+All!C976,0))</f>
        <v>0</v>
      </c>
      <c r="D129" s="73">
        <f>IF(+All!$F976="Mississippi State",+All!D976,IF(+All!$H976="Mississippi State",+All!D976,0))</f>
        <v>0</v>
      </c>
      <c r="E129" s="707">
        <f>IF(+All!$F976="Mississippi State",+All!E976,IF(+All!$H976="Mississippi State",+All!E976,0))</f>
        <v>0</v>
      </c>
      <c r="F129" s="75">
        <f>IF(+All!$F976="Mississippi State",+All!F976,IF(+All!$H976="Mississippi State",+All!F976,0))</f>
        <v>0</v>
      </c>
      <c r="G129" s="76">
        <f>IF(+All!$F976="Mississippi State",+All!G976,IF(+All!$H976="Mississippi State",+All!G976,0))</f>
        <v>0</v>
      </c>
      <c r="H129" s="75">
        <f>IF(+All!$F976="Mississippi State",+All!H976,IF(+All!$H976="Mississippi State",+All!H976,0))</f>
        <v>0</v>
      </c>
      <c r="I129" s="76">
        <f>IF(+All!$F976="Mississippi State",+All!I976,IF(+All!$H976="Mississippi State",+All!I976,0))</f>
        <v>0</v>
      </c>
      <c r="J129" s="706">
        <f>IF(+All!$F976="Mississippi State",+All!J976,IF(+All!$H976="Mississippi State",+All!J976,0))</f>
        <v>0</v>
      </c>
      <c r="K129" s="707">
        <f>IF(+All!$F976="Mississippi State",+All!K976,IF(+All!$H976="Mississippi State",+All!K976,0))</f>
        <v>0</v>
      </c>
      <c r="L129" s="78">
        <f>IF(+All!$F976="Mississippi State",+All!L976,IF(+All!$H976="Mississippi State",+All!L976,0))</f>
        <v>0</v>
      </c>
      <c r="M129" s="79">
        <f>IF(+All!$F976="Mississippi State",+All!M976,IF(+All!$H976="Mississippi State",+All!M976,0))</f>
        <v>0</v>
      </c>
      <c r="N129" s="706">
        <f>IF(+All!$F976="Mississippi State",+All!N976,IF(+All!$H976="Mississippi State",+All!N976,0))</f>
        <v>0</v>
      </c>
      <c r="O129" s="708">
        <f>IF(+All!$F976="Mississippi State",+All!O976,IF(+All!$H976="Mississippi State",+All!O976,0))</f>
        <v>0</v>
      </c>
      <c r="P129" s="708">
        <f>IF(+All!$F976="Mississippi State",+All!P976,IF(+All!$H976="Mississippi State",+All!P976,0))</f>
        <v>0</v>
      </c>
      <c r="Q129" s="707">
        <f>IF(+All!$F976="Mississippi State",+All!Q976,IF(+All!$H976="Mississippi State",+All!Q976,0))</f>
        <v>0</v>
      </c>
      <c r="R129" s="706">
        <f>IF(+All!$F976="Mississippi State",+All!R976,IF(+All!$H976="Mississippi State",+All!R976,0))</f>
        <v>0</v>
      </c>
      <c r="S129" s="708">
        <f>IF(+All!$F976="Mississippi State",+All!S976,IF(+All!$H976="Mississippi State",+All!S976,0))</f>
        <v>0</v>
      </c>
      <c r="T129" s="706">
        <f>IF(+All!$F976="Mississippi State",+All!T976,IF(+All!$H976="Mississippi State",+All!T976,0))</f>
        <v>0</v>
      </c>
      <c r="U129" s="707">
        <f>IF(+All!$F976="Mississippi State",+All!U976,IF(+All!$H976="Mississippi State",+All!U976,0))</f>
        <v>0</v>
      </c>
      <c r="V129" s="706" t="e">
        <f>IF(+All!#REF!="Mississippi State",+All!#REF!,IF(+All!#REF!="Mississippi State",+All!#REF!,0))</f>
        <v>#REF!</v>
      </c>
      <c r="W129" s="707" t="e">
        <f>IF(+All!#REF!="Mississippi State",+All!#REF!,IF(+All!#REF!="Mississippi State",+All!#REF!,0))</f>
        <v>#REF!</v>
      </c>
      <c r="X129" s="706" t="e">
        <f>IF(+All!#REF!="Mississippi State",+All!#REF!,IF(+All!#REF!="Mississippi State",+All!#REF!,0))</f>
        <v>#REF!</v>
      </c>
      <c r="Y129" s="707" t="e">
        <f>IF(+All!#REF!="Mississippi State",+All!#REF!,IF(+All!#REF!="Mississippi State",+All!#REF!,0))</f>
        <v>#REF!</v>
      </c>
      <c r="Z129" s="706" t="e">
        <f>IF(+All!#REF!="Mississippi State",+All!#REF!,IF(+All!#REF!="Mississippi State",+All!#REF!,0))</f>
        <v>#REF!</v>
      </c>
      <c r="AA129" s="707" t="e">
        <f>IF(+All!#REF!="Mississippi State",+All!#REF!,IF(+All!#REF!="Mississippi State",+All!#REF!,0))</f>
        <v>#REF!</v>
      </c>
      <c r="AB129" s="706" t="e">
        <f>IF(+All!#REF!="Mississippi State",+All!#REF!,IF(+All!#REF!="Mississippi State",+All!#REF!,0))</f>
        <v>#REF!</v>
      </c>
      <c r="AC129" s="707" t="e">
        <f>IF(+All!#REF!="Mississippi State",+All!#REF!,IF(+All!#REF!="Mississippi State",+All!#REF!,0))</f>
        <v>#REF!</v>
      </c>
      <c r="AD129" s="706" t="e">
        <f>IF(+All!#REF!="Mississippi State",+All!#REF!,IF(+All!#REF!="Mississippi State",+All!#REF!,0))</f>
        <v>#REF!</v>
      </c>
      <c r="AE129" s="707" t="e">
        <f>IF(+All!#REF!="Mississippi State",+All!#REF!,IF(+All!#REF!="Mississippi State",+All!#REF!,0))</f>
        <v>#REF!</v>
      </c>
      <c r="AF129" s="706" t="e">
        <f>IF(+All!#REF!="Mississippi State",+All!#REF!,IF(+All!#REF!="Mississippi State",+All!#REF!,0))</f>
        <v>#REF!</v>
      </c>
      <c r="AG129" s="707" t="e">
        <f>IF(+All!#REF!="Mississippi State",+All!#REF!,IF(+All!#REF!="Mississippi State",+All!#REF!,0))</f>
        <v>#REF!</v>
      </c>
      <c r="AH129" s="706" t="e">
        <f>IF(+All!#REF!="Mississippi State",+All!#REF!,IF(+All!#REF!="Mississippi State",+All!#REF!,0))</f>
        <v>#REF!</v>
      </c>
      <c r="AI129" s="707" t="e">
        <f>IF(+All!#REF!="Mississippi State",+All!#REF!,IF(+All!#REF!="Mississippi State",+All!#REF!,0))</f>
        <v>#REF!</v>
      </c>
      <c r="AJ129" s="706" t="e">
        <f>IF(+All!#REF!="Mississippi State",+All!#REF!,IF(+All!#REF!="Mississippi State",+All!#REF!,0))</f>
        <v>#REF!</v>
      </c>
      <c r="AK129" s="707" t="e">
        <f>IF(+All!#REF!="Mississippi State",+All!#REF!,IF(+All!#REF!="Mississippi State",+All!#REF!,0))</f>
        <v>#REF!</v>
      </c>
      <c r="AL129" s="81" t="e">
        <f>IF(+All!#REF!="Mississippi State",+All!#REF!,IF(+All!#REF!="Mississippi State",+All!#REF!,0))</f>
        <v>#REF!</v>
      </c>
      <c r="AM129" s="82" t="e">
        <f>IF(+All!#REF!="Mississippi State",+All!#REF!,IF(+All!#REF!="Mississippi State",+All!#REF!,0))</f>
        <v>#REF!</v>
      </c>
      <c r="AN129" s="81" t="e">
        <f>IF(+All!#REF!="Mississippi State",+All!#REF!,IF(+All!#REF!="Mississippi State",+All!#REF!,0))</f>
        <v>#REF!</v>
      </c>
      <c r="AO129" s="83" t="e">
        <f>IF(+All!#REF!="Mississippi State",+All!#REF!,IF(+All!#REF!="Mississippi State",+All!#REF!,0))</f>
        <v>#REF!</v>
      </c>
      <c r="AP129" s="84" t="e">
        <f>IF(+All!#REF!="Mississippi State",+All!#REF!,IF(+All!#REF!="Mississippi State",+All!#REF!,0))</f>
        <v>#REF!</v>
      </c>
      <c r="AQ129" s="480" t="e">
        <f>IF(+All!#REF!="Mississippi State",+All!#REF!,IF(+All!#REF!="Mississippi State",+All!#REF!,0))</f>
        <v>#REF!</v>
      </c>
      <c r="AR129" s="482" t="e">
        <f>IF(+All!#REF!="Mississippi State",+All!#REF!,IF(+All!#REF!="Mississippi State",+All!#REF!,0))</f>
        <v>#REF!</v>
      </c>
      <c r="AS129" s="483" t="e">
        <f>IF(+All!#REF!="Mississippi State",+All!#REF!,IF(+All!#REF!="Mississippi State",+All!#REF!,0))</f>
        <v>#REF!</v>
      </c>
      <c r="AT129" s="483" t="e">
        <f>IF(+All!#REF!="Mississippi State",+All!#REF!,IF(+All!#REF!="Mississippi State",+All!#REF!,0))</f>
        <v>#REF!</v>
      </c>
      <c r="AU129" s="482" t="e">
        <f>IF(+All!#REF!="Mississippi State",+All!#REF!,IF(+All!#REF!="Mississippi State",+All!#REF!,0))</f>
        <v>#REF!</v>
      </c>
      <c r="AV129" s="483" t="e">
        <f>IF(+All!#REF!="Mississippi State",+All!#REF!,IF(+All!#REF!="Mississippi State",+All!#REF!,0))</f>
        <v>#REF!</v>
      </c>
      <c r="AW129" s="484" t="e">
        <f>IF(+All!#REF!="Mississippi State",+All!#REF!,IF(+All!#REF!="Mississippi State",+All!#REF!,0))</f>
        <v>#REF!</v>
      </c>
      <c r="AX129" s="483" t="e">
        <f>IF(+All!#REF!="Mississippi State",+All!#REF!,IF(+All!#REF!="Mississippi State",+All!#REF!,0))</f>
        <v>#REF!</v>
      </c>
      <c r="AY129" s="88" t="e">
        <f>IF(+All!#REF!="Mississippi State",+All!#REF!,IF(+All!#REF!="Mississippi State",+All!#REF!,0))</f>
        <v>#REF!</v>
      </c>
      <c r="AZ129" s="89" t="e">
        <f>IF(+All!#REF!="Mississippi State",+All!#REF!,IF(+All!#REF!="Mississippi State",+All!#REF!,0))</f>
        <v>#REF!</v>
      </c>
      <c r="BA129" s="90" t="e">
        <f>IF(+All!#REF!="Mississippi State",+All!#REF!,IF(+All!#REF!="Mississippi State",+All!#REF!,0))</f>
        <v>#REF!</v>
      </c>
      <c r="BB129" s="90" t="e">
        <f>IF(+All!#REF!="Mississippi State",+All!#REF!,IF(+All!#REF!="Mississippi State",+All!#REF!,0))</f>
        <v>#REF!</v>
      </c>
      <c r="BC129" s="91" t="e">
        <f>IF(+All!#REF!="Mississippi State",+All!#REF!,IF(+All!#REF!="Mississippi State",+All!#REF!,0))</f>
        <v>#REF!</v>
      </c>
      <c r="BD129" s="482" t="e">
        <f>IF(+All!#REF!="Mississippi State",+All!#REF!,IF(+All!#REF!="Mississippi State",+All!#REF!,0))</f>
        <v>#REF!</v>
      </c>
      <c r="BE129" s="483" t="e">
        <f>IF(+All!#REF!="Mississippi State",+All!#REF!,IF(+All!#REF!="Mississippi State",+All!#REF!,0))</f>
        <v>#REF!</v>
      </c>
      <c r="BF129" s="483" t="e">
        <f>IF(+All!#REF!="Mississippi State",+All!#REF!,IF(+All!#REF!="Mississippi State",+All!#REF!,0))</f>
        <v>#REF!</v>
      </c>
      <c r="BG129" s="482" t="e">
        <f>IF(+All!#REF!="Mississippi State",+All!#REF!,IF(+All!#REF!="Mississippi State",+All!#REF!,0))</f>
        <v>#REF!</v>
      </c>
      <c r="BH129" s="483" t="e">
        <f>IF(+All!#REF!="Mississippi State",+All!#REF!,IF(+All!#REF!="Mississippi State",+All!#REF!,0))</f>
        <v>#REF!</v>
      </c>
      <c r="BI129" s="484" t="e">
        <f>IF(+All!#REF!="Mississippi State",+All!#REF!,IF(+All!#REF!="Mississippi State",+All!#REF!,0))</f>
        <v>#REF!</v>
      </c>
      <c r="BJ129" s="92" t="e">
        <f>IF(+All!#REF!="Mississippi State",+All!#REF!,IF(+All!#REF!="Mississippi State",+All!#REF!,0))</f>
        <v>#REF!</v>
      </c>
      <c r="BK129" s="93" t="e">
        <f>IF(+All!#REF!="Mississippi State",+All!#REF!,IF(+All!#REF!="Mississippi State",+All!#REF!,0))</f>
        <v>#REF!</v>
      </c>
    </row>
    <row r="130" spans="1:63" x14ac:dyDescent="0.8">
      <c r="B130" s="70"/>
      <c r="C130" s="94"/>
      <c r="D130" s="73"/>
      <c r="E130" s="707"/>
      <c r="F130" s="1219" t="str">
        <f>H131</f>
        <v>Missouri</v>
      </c>
      <c r="G130" s="1253"/>
      <c r="H130" s="1253"/>
      <c r="I130" s="1254"/>
      <c r="J130" s="706"/>
      <c r="K130" s="707"/>
      <c r="L130" s="78"/>
      <c r="M130" s="79"/>
      <c r="N130" s="706"/>
      <c r="O130" s="708"/>
      <c r="P130" s="708"/>
      <c r="R130" s="706"/>
      <c r="S130" s="708"/>
      <c r="T130" s="706"/>
      <c r="U130" s="707"/>
      <c r="V130" s="706"/>
      <c r="W130" s="707"/>
      <c r="X130" s="706"/>
      <c r="Y130" s="707"/>
      <c r="Z130" s="706"/>
      <c r="AA130" s="707"/>
      <c r="AB130" s="706"/>
      <c r="AC130" s="707"/>
      <c r="AD130" s="706"/>
      <c r="AE130" s="707"/>
      <c r="AF130" s="706"/>
      <c r="AG130" s="707"/>
      <c r="AH130" s="706"/>
      <c r="AI130" s="707"/>
      <c r="AJ130" s="706"/>
      <c r="AK130" s="707"/>
      <c r="AQ130" s="480"/>
      <c r="AR130" s="482"/>
      <c r="AS130" s="483"/>
      <c r="AT130" s="483"/>
      <c r="AU130" s="482"/>
      <c r="AV130" s="483"/>
      <c r="AW130" s="484"/>
      <c r="AX130" s="483"/>
      <c r="AY130" s="88"/>
      <c r="AZ130" s="89"/>
      <c r="BA130" s="90"/>
      <c r="BB130" s="90"/>
      <c r="BC130" s="91"/>
      <c r="BD130" s="482"/>
      <c r="BE130" s="483"/>
      <c r="BF130" s="483"/>
      <c r="BG130" s="482"/>
      <c r="BH130" s="483"/>
      <c r="BI130" s="484"/>
    </row>
    <row r="131" spans="1:63" x14ac:dyDescent="0.8">
      <c r="A131" s="153">
        <f>IF(+All!$F88="Missouri",+All!A88,IF(+All!$H88="Missouri",+All!A88,0))</f>
        <v>1</v>
      </c>
      <c r="B131" s="480" t="str">
        <f>IF(+All!$F88="Missouri",+All!B88,IF(+All!$H88="Missouri",+All!B88,0))</f>
        <v>Sat</v>
      </c>
      <c r="C131" s="72">
        <f>IF(+All!$F88="Missouri",+All!C88,IF(+All!$H88="Missouri",+All!C88,0))</f>
        <v>44443</v>
      </c>
      <c r="D131" s="73">
        <f>IF(+All!$F88="Missouri",+All!D88,IF(+All!$H88="Missouri",+All!D88,0))</f>
        <v>0.66666666666666663</v>
      </c>
      <c r="E131" s="707" t="str">
        <f>IF(+All!$F88="Missouri",+All!E88,IF(+All!$H88="Missouri",+All!E88,0))</f>
        <v>SEC</v>
      </c>
      <c r="F131" s="75" t="str">
        <f>IF(+All!$F88="Missouri",+All!F88,IF(+All!$H88="Missouri",+All!F88,0))</f>
        <v>Central Michigan</v>
      </c>
      <c r="G131" s="76" t="str">
        <f>IF(+All!$F88="Missouri",+All!G88,IF(+All!$H88="Missouri",+All!G88,0))</f>
        <v>MAC</v>
      </c>
      <c r="H131" s="75" t="str">
        <f>IF(+All!$F88="Missouri",+All!H88,IF(+All!$H88="Missouri",+All!H88,0))</f>
        <v>Missouri</v>
      </c>
      <c r="I131" s="76" t="str">
        <f>IF(+All!$F88="Missouri",+All!I88,IF(+All!$H88="Missouri",+All!I88,0))</f>
        <v>SEC</v>
      </c>
      <c r="J131" s="706" t="str">
        <f>IF(+All!$F88="Missouri",+All!J88,IF(+All!$H88="Missouri",+All!J88,0))</f>
        <v>Missouri</v>
      </c>
      <c r="K131" s="707" t="str">
        <f>IF(+All!$F88="Missouri",+All!K88,IF(+All!$H88="Missouri",+All!K88,0))</f>
        <v>Central Michigan</v>
      </c>
      <c r="L131" s="78">
        <f>IF(+All!$F88="Missouri",+All!L88,IF(+All!$H88="Missouri",+All!L88,0))</f>
        <v>14.5</v>
      </c>
      <c r="M131" s="79">
        <f>IF(+All!$F88="Missouri",+All!M88,IF(+All!$H88="Missouri",+All!M88,0))</f>
        <v>60.5</v>
      </c>
      <c r="N131" s="706" t="str">
        <f>IF(+All!$F88="Missouri",+All!N88,IF(+All!$H88="Missouri",+All!N88,0))</f>
        <v>Missouri</v>
      </c>
      <c r="O131" s="708">
        <f>IF(+All!$F88="Missouri",+All!O88,IF(+All!$H88="Missouri",+All!O88,0))</f>
        <v>34</v>
      </c>
      <c r="P131" s="708" t="str">
        <f>IF(+All!$F88="Missouri",+All!P88,IF(+All!$H88="Missouri",+All!P88,0))</f>
        <v>Central Michigan</v>
      </c>
      <c r="Q131" s="707">
        <f>IF(+All!$F88="Missouri",+All!Q88,IF(+All!$H88="Missouri",+All!Q88,0))</f>
        <v>24</v>
      </c>
      <c r="R131" s="706" t="str">
        <f>IF(+All!$F88="Missouri",+All!R88,IF(+All!$H88="Missouri",+All!R88,0))</f>
        <v>Central Michigan</v>
      </c>
      <c r="S131" s="708" t="str">
        <f>IF(+All!$F88="Missouri",+All!S88,IF(+All!$H88="Missouri",+All!S88,0))</f>
        <v>Missouri</v>
      </c>
      <c r="T131" s="706" t="str">
        <f>IF(+All!$F88="Missouri",+All!T88,IF(+All!$H88="Missouri",+All!T88,0))</f>
        <v>Missouri</v>
      </c>
      <c r="U131" s="707" t="str">
        <f>IF(+All!$F88="Missouri",+All!U88,IF(+All!$H88="Missouri",+All!U88,0))</f>
        <v>L</v>
      </c>
      <c r="V131" s="706"/>
      <c r="W131" s="707"/>
      <c r="X131" s="706"/>
      <c r="Y131" s="707"/>
      <c r="Z131" s="706"/>
      <c r="AA131" s="707"/>
      <c r="AB131" s="706"/>
      <c r="AC131" s="707"/>
      <c r="AD131" s="706"/>
      <c r="AE131" s="707"/>
      <c r="AF131" s="706"/>
      <c r="AG131" s="707"/>
      <c r="AH131" s="706"/>
      <c r="AI131" s="707"/>
      <c r="AJ131" s="706"/>
      <c r="AK131" s="707"/>
      <c r="AQ131" s="480"/>
      <c r="AR131" s="482"/>
      <c r="AS131" s="483"/>
      <c r="AT131" s="483"/>
      <c r="AU131" s="482"/>
      <c r="AV131" s="483"/>
      <c r="AW131" s="484"/>
      <c r="AX131" s="483"/>
      <c r="AY131" s="88"/>
      <c r="AZ131" s="89"/>
      <c r="BA131" s="90"/>
      <c r="BB131" s="90"/>
      <c r="BC131" s="91"/>
      <c r="BD131" s="482"/>
      <c r="BE131" s="483"/>
      <c r="BF131" s="483"/>
      <c r="BG131" s="482"/>
      <c r="BH131" s="483"/>
      <c r="BI131" s="484"/>
      <c r="BJ131" s="92"/>
      <c r="BK131" s="93"/>
    </row>
    <row r="132" spans="1:63" x14ac:dyDescent="0.8">
      <c r="A132" s="153">
        <f>IF(+All!$F170="Missouri",+All!A170,IF(+All!$H170="Missouri",+All!A170,0))</f>
        <v>2</v>
      </c>
      <c r="B132" s="480" t="str">
        <f>IF(+All!$F170="Missouri",+All!B170,IF(+All!$H170="Missouri",+All!B170,0))</f>
        <v>Sat</v>
      </c>
      <c r="C132" s="72">
        <f>IF(+All!$F170="Missouri",+All!C170,IF(+All!$H170="Missouri",+All!C170,0))</f>
        <v>44450</v>
      </c>
      <c r="D132" s="73">
        <f>IF(+All!$F170="Missouri",+All!D170,IF(+All!$H170="Missouri",+All!D170,0))</f>
        <v>0.8125</v>
      </c>
      <c r="E132" s="707" t="str">
        <f>IF(+All!$F170="Missouri",+All!E170,IF(+All!$H170="Missouri",+All!E170,0))</f>
        <v>SEC</v>
      </c>
      <c r="F132" s="75" t="str">
        <f>IF(+All!$F170="Missouri",+All!F170,IF(+All!$H170="Missouri",+All!F170,0))</f>
        <v>Missouri</v>
      </c>
      <c r="G132" s="76" t="str">
        <f>IF(+All!$F170="Missouri",+All!G170,IF(+All!$H170="Missouri",+All!G170,0))</f>
        <v>SEC</v>
      </c>
      <c r="H132" s="75" t="str">
        <f>IF(+All!$F170="Missouri",+All!H170,IF(+All!$H170="Missouri",+All!H170,0))</f>
        <v>Kentucky</v>
      </c>
      <c r="I132" s="76" t="str">
        <f>IF(+All!$F170="Missouri",+All!I170,IF(+All!$H170="Missouri",+All!I170,0))</f>
        <v>SEC</v>
      </c>
      <c r="J132" s="706" t="str">
        <f>IF(+All!$F170="Missouri",+All!J170,IF(+All!$H170="Missouri",+All!J170,0))</f>
        <v>Kentucky</v>
      </c>
      <c r="K132" s="707" t="str">
        <f>IF(+All!$F170="Missouri",+All!K170,IF(+All!$H170="Missouri",+All!K170,0))</f>
        <v>Missouri</v>
      </c>
      <c r="L132" s="78">
        <f>IF(+All!$F170="Missouri",+All!L170,IF(+All!$H170="Missouri",+All!L170,0))</f>
        <v>5</v>
      </c>
      <c r="M132" s="79">
        <f>IF(+All!$F170="Missouri",+All!M170,IF(+All!$H170="Missouri",+All!M170,0))</f>
        <v>57</v>
      </c>
      <c r="N132" s="706" t="str">
        <f>IF(+All!$F170="Missouri",+All!N170,IF(+All!$H170="Missouri",+All!N170,0))</f>
        <v>Kentucky</v>
      </c>
      <c r="O132" s="708">
        <f>IF(+All!$F170="Missouri",+All!O170,IF(+All!$H170="Missouri",+All!O170,0))</f>
        <v>35</v>
      </c>
      <c r="P132" s="708" t="str">
        <f>IF(+All!$F170="Missouri",+All!P170,IF(+All!$H170="Missouri",+All!P170,0))</f>
        <v>Missouri</v>
      </c>
      <c r="Q132" s="707">
        <f>IF(+All!$F170="Missouri",+All!Q170,IF(+All!$H170="Missouri",+All!Q170,0))</f>
        <v>28</v>
      </c>
      <c r="R132" s="706" t="str">
        <f>IF(+All!$F170="Missouri",+All!R170,IF(+All!$H170="Missouri",+All!R170,0))</f>
        <v>Kentucky</v>
      </c>
      <c r="S132" s="708" t="str">
        <f>IF(+All!$F170="Missouri",+All!S170,IF(+All!$H170="Missouri",+All!S170,0))</f>
        <v>Missouri</v>
      </c>
      <c r="T132" s="706" t="str">
        <f>IF(+All!$F170="Missouri",+All!T170,IF(+All!$H170="Missouri",+All!T170,0))</f>
        <v>Kentucky</v>
      </c>
      <c r="U132" s="707" t="str">
        <f>IF(+All!$F170="Missouri",+All!U170,IF(+All!$H170="Missouri",+All!U170,0))</f>
        <v>W</v>
      </c>
      <c r="V132" s="706">
        <f>IF(+All!$F112="Missouri",+All!#REF!,IF(+All!$H112="Missouri",+All!#REF!,0))</f>
        <v>0</v>
      </c>
      <c r="W132" s="707">
        <f>IF(+All!$F112="Missouri",+All!#REF!,IF(+All!$H112="Missouri",+All!#REF!,0))</f>
        <v>0</v>
      </c>
      <c r="X132" s="706">
        <f>IF(+All!$F112="Missouri",+All!#REF!,IF(+All!$H112="Missouri",+All!#REF!,0))</f>
        <v>0</v>
      </c>
      <c r="Y132" s="707">
        <f>IF(+All!$F112="Missouri",+All!#REF!,IF(+All!$H112="Missouri",+All!#REF!,0))</f>
        <v>0</v>
      </c>
      <c r="Z132" s="706">
        <f>IF(+All!$F112="Missouri",+All!#REF!,IF(+All!$H112="Missouri",+All!#REF!,0))</f>
        <v>0</v>
      </c>
      <c r="AA132" s="707">
        <f>IF(+All!$F112="Missouri",+All!#REF!,IF(+All!$H112="Missouri",+All!#REF!,0))</f>
        <v>0</v>
      </c>
      <c r="AB132" s="706">
        <f>IF(+All!$F112="Missouri",+All!#REF!,IF(+All!$H112="Missouri",+All!#REF!,0))</f>
        <v>0</v>
      </c>
      <c r="AC132" s="707">
        <f>IF(+All!$F112="Missouri",+All!#REF!,IF(+All!$H112="Missouri",+All!#REF!,0))</f>
        <v>0</v>
      </c>
      <c r="AD132" s="706">
        <f>IF(+All!$F112="Missouri",+All!#REF!,IF(+All!$H112="Missouri",+All!#REF!,0))</f>
        <v>0</v>
      </c>
      <c r="AE132" s="707">
        <f>IF(+All!$F112="Missouri",+All!#REF!,IF(+All!$H112="Missouri",+All!#REF!,0))</f>
        <v>0</v>
      </c>
      <c r="AF132" s="706">
        <f>IF(+All!$F112="Missouri",+All!#REF!,IF(+All!$H112="Missouri",+All!#REF!,0))</f>
        <v>0</v>
      </c>
      <c r="AG132" s="707">
        <f>IF(+All!$F112="Missouri",+All!#REF!,IF(+All!$H112="Missouri",+All!#REF!,0))</f>
        <v>0</v>
      </c>
      <c r="AH132" s="706">
        <f>IF(+All!$F112="Missouri",+All!#REF!,IF(+All!$H112="Missouri",+All!#REF!,0))</f>
        <v>0</v>
      </c>
      <c r="AI132" s="707">
        <f>IF(+All!$F112="Missouri",+All!#REF!,IF(+All!$H112="Missouri",+All!#REF!,0))</f>
        <v>0</v>
      </c>
      <c r="AJ132" s="706">
        <f>IF(+All!$F112="Missouri",+All!#REF!,IF(+All!$H112="Missouri",+All!#REF!,0))</f>
        <v>0</v>
      </c>
      <c r="AK132" s="707">
        <f>IF(+All!$F112="Missouri",+All!#REF!,IF(+All!$H112="Missouri",+All!#REF!,0))</f>
        <v>0</v>
      </c>
      <c r="AL132" s="81">
        <f>IF(+All!$F112="Missouri",+All!V112,IF(+All!$H112="Missouri",+All!V112,0))</f>
        <v>0</v>
      </c>
      <c r="AM132" s="82">
        <f>IF(+All!$F112="Missouri",+All!W112,IF(+All!$H112="Missouri",+All!W112,0))</f>
        <v>0</v>
      </c>
      <c r="AN132" s="81">
        <f>IF(+All!$F112="Missouri",+All!X112,IF(+All!$H112="Missouri",+All!X112,0))</f>
        <v>0</v>
      </c>
      <c r="AO132" s="83">
        <f>IF(+All!$F112="Missouri",+All!Y112,IF(+All!$H112="Missouri",+All!Y112,0))</f>
        <v>0</v>
      </c>
      <c r="AP132" s="84">
        <f>IF(+All!$F112="Missouri",+All!Z112,IF(+All!$H112="Missouri",+All!Z112,0))</f>
        <v>0</v>
      </c>
      <c r="AQ132" s="480">
        <f>IF(+All!$F112="Missouri",+All!#REF!,IF(+All!$H112="Missouri",+All!#REF!,0))</f>
        <v>0</v>
      </c>
      <c r="AR132" s="482">
        <f>IF(+All!$F112="Missouri",+All!#REF!,IF(+All!$H112="Missouri",+All!#REF!,0))</f>
        <v>0</v>
      </c>
      <c r="AS132" s="483">
        <f>IF(+All!$F112="Missouri",+All!#REF!,IF(+All!$H112="Missouri",+All!#REF!,0))</f>
        <v>0</v>
      </c>
      <c r="AT132" s="483">
        <f>IF(+All!$F112="Missouri",+All!#REF!,IF(+All!$H112="Missouri",+All!#REF!,0))</f>
        <v>0</v>
      </c>
      <c r="AU132" s="482">
        <f>IF(+All!$F112="Missouri",+All!#REF!,IF(+All!$H112="Missouri",+All!#REF!,0))</f>
        <v>0</v>
      </c>
      <c r="AV132" s="483">
        <f>IF(+All!$F112="Missouri",+All!#REF!,IF(+All!$H112="Missouri",+All!#REF!,0))</f>
        <v>0</v>
      </c>
      <c r="AW132" s="484">
        <f>IF(+All!$F112="Missouri",+All!#REF!,IF(+All!$H112="Missouri",+All!#REF!,0))</f>
        <v>0</v>
      </c>
      <c r="AX132" s="483">
        <f>IF(+All!$F112="Missouri",+All!#REF!,IF(+All!$H112="Missouri",+All!#REF!,0))</f>
        <v>0</v>
      </c>
      <c r="AY132" s="88">
        <f>IF(+All!$F112="Missouri",+All!#REF!,IF(+All!$H112="Missouri",+All!#REF!,0))</f>
        <v>0</v>
      </c>
      <c r="AZ132" s="89">
        <f>IF(+All!$F112="Missouri",+All!#REF!,IF(+All!$H112="Missouri",+All!#REF!,0))</f>
        <v>0</v>
      </c>
      <c r="BA132" s="90">
        <f>IF(+All!$F112="Missouri",+All!#REF!,IF(+All!$H112="Missouri",+All!#REF!,0))</f>
        <v>0</v>
      </c>
      <c r="BB132" s="90">
        <f>IF(+All!$F112="Missouri",+All!#REF!,IF(+All!$H112="Missouri",+All!#REF!,0))</f>
        <v>0</v>
      </c>
      <c r="BC132" s="91">
        <f>IF(+All!$F112="Missouri",+All!#REF!,IF(+All!$H112="Missouri",+All!#REF!,0))</f>
        <v>0</v>
      </c>
      <c r="BD132" s="482">
        <f>IF(+All!$F112="Missouri",+All!#REF!,IF(+All!$H112="Missouri",+All!#REF!,0))</f>
        <v>0</v>
      </c>
      <c r="BE132" s="483">
        <f>IF(+All!$F112="Missouri",+All!#REF!,IF(+All!$H112="Missouri",+All!#REF!,0))</f>
        <v>0</v>
      </c>
      <c r="BF132" s="483">
        <f>IF(+All!$F112="Missouri",+All!#REF!,IF(+All!$H112="Missouri",+All!#REF!,0))</f>
        <v>0</v>
      </c>
      <c r="BG132" s="482">
        <f>IF(+All!$F112="Missouri",+All!#REF!,IF(+All!$H112="Missouri",+All!#REF!,0))</f>
        <v>0</v>
      </c>
      <c r="BH132" s="483">
        <f>IF(+All!$F112="Missouri",+All!#REF!,IF(+All!$H112="Missouri",+All!#REF!,0))</f>
        <v>0</v>
      </c>
      <c r="BI132" s="484">
        <f>IF(+All!$F112="Missouri",+All!#REF!,IF(+All!$H112="Missouri",+All!#REF!,0))</f>
        <v>0</v>
      </c>
      <c r="BJ132" s="92">
        <f>IF(+All!$F112="Missouri",+All!#REF!,IF(+All!$H112="Missouri",+All!#REF!,0))</f>
        <v>0</v>
      </c>
      <c r="BK132" s="93">
        <f>IF(+All!$F112="Missouri",+All!#REF!,IF(+All!$H112="Missouri",+All!#REF!,0))</f>
        <v>0</v>
      </c>
    </row>
    <row r="133" spans="1:63" x14ac:dyDescent="0.8">
      <c r="A133" s="153">
        <f>IF(+All!$F246="Missouri",+All!A246,IF(+All!$H246="Missouri",+All!A246,0))</f>
        <v>3</v>
      </c>
      <c r="B133" s="480" t="str">
        <f>IF(+All!$F246="Missouri",+All!B246,IF(+All!$H246="Missouri",+All!B246,0))</f>
        <v>Sat</v>
      </c>
      <c r="C133" s="72">
        <f>IF(+All!$F246="Missouri",+All!C246,IF(+All!$H246="Missouri",+All!C246,0))</f>
        <v>44457</v>
      </c>
      <c r="D133" s="73">
        <f>IF(+All!$F246="Missouri",+All!D246,IF(+All!$H246="Missouri",+All!D246,0))</f>
        <v>0.5</v>
      </c>
      <c r="E133" s="707" t="str">
        <f>IF(+All!$F246="Missouri",+All!E246,IF(+All!$H246="Missouri",+All!E246,0))</f>
        <v>SEC</v>
      </c>
      <c r="F133" s="75" t="str">
        <f>IF(+All!$F246="Missouri",+All!F246,IF(+All!$H246="Missouri",+All!F246,0))</f>
        <v>1AA Southeast Missouri St</v>
      </c>
      <c r="G133" s="76" t="str">
        <f>IF(+All!$F246="Missouri",+All!G246,IF(+All!$H246="Missouri",+All!G246,0))</f>
        <v>1AA</v>
      </c>
      <c r="H133" s="75" t="str">
        <f>IF(+All!$F246="Missouri",+All!H246,IF(+All!$H246="Missouri",+All!H246,0))</f>
        <v>Missouri</v>
      </c>
      <c r="I133" s="76" t="str">
        <f>IF(+All!$F246="Missouri",+All!I246,IF(+All!$H246="Missouri",+All!I246,0))</f>
        <v>SEC</v>
      </c>
      <c r="J133" s="706">
        <f>IF(+All!$F246="Missouri",+All!J246,IF(+All!$H246="Missouri",+All!J246,0))</f>
        <v>0</v>
      </c>
      <c r="K133" s="707">
        <f>IF(+All!$F246="Missouri",+All!K246,IF(+All!$H246="Missouri",+All!K246,0))</f>
        <v>0</v>
      </c>
      <c r="L133" s="78">
        <f>IF(+All!$F246="Missouri",+All!L246,IF(+All!$H246="Missouri",+All!L246,0))</f>
        <v>0</v>
      </c>
      <c r="M133" s="79">
        <f>IF(+All!$F246="Missouri",+All!M246,IF(+All!$H246="Missouri",+All!M246,0))</f>
        <v>0</v>
      </c>
      <c r="N133" s="706" t="str">
        <f>IF(+All!$F246="Missouri",+All!N246,IF(+All!$H246="Missouri",+All!N246,0))</f>
        <v>Missouri</v>
      </c>
      <c r="O133" s="708">
        <f>IF(+All!$F246="Missouri",+All!O246,IF(+All!$H246="Missouri",+All!O246,0))</f>
        <v>59</v>
      </c>
      <c r="P133" s="708" t="str">
        <f>IF(+All!$F246="Missouri",+All!P246,IF(+All!$H246="Missouri",+All!P246,0))</f>
        <v>1AA Southeast Missouri St</v>
      </c>
      <c r="Q133" s="707">
        <f>IF(+All!$F246="Missouri",+All!Q246,IF(+All!$H246="Missouri",+All!Q246,0))</f>
        <v>28</v>
      </c>
      <c r="R133" s="706">
        <f>IF(+All!$F246="Missouri",+All!R246,IF(+All!$H246="Missouri",+All!R246,0))</f>
        <v>0</v>
      </c>
      <c r="S133" s="708">
        <f>IF(+All!$F246="Missouri",+All!S246,IF(+All!$H246="Missouri",+All!S246,0))</f>
        <v>0</v>
      </c>
      <c r="T133" s="706">
        <f>IF(+All!$F246="Missouri",+All!T246,IF(+All!$H246="Missouri",+All!T246,0))</f>
        <v>0</v>
      </c>
      <c r="U133" s="707">
        <f>IF(+All!$F246="Missouri",+All!U246,IF(+All!$H246="Missouri",+All!U246,0))</f>
        <v>0</v>
      </c>
      <c r="V133" s="706">
        <f>IF(+All!$F154="Missouri",+All!#REF!,IF(+All!$H154="Missouri",+All!#REF!,0))</f>
        <v>0</v>
      </c>
      <c r="W133" s="707">
        <f>IF(+All!$F154="Missouri",+All!#REF!,IF(+All!$H154="Missouri",+All!#REF!,0))</f>
        <v>0</v>
      </c>
      <c r="X133" s="706">
        <f>IF(+All!$F154="Missouri",+All!#REF!,IF(+All!$H154="Missouri",+All!#REF!,0))</f>
        <v>0</v>
      </c>
      <c r="Y133" s="707">
        <f>IF(+All!$F154="Missouri",+All!#REF!,IF(+All!$H154="Missouri",+All!#REF!,0))</f>
        <v>0</v>
      </c>
      <c r="Z133" s="706">
        <f>IF(+All!$F154="Missouri",+All!#REF!,IF(+All!$H154="Missouri",+All!#REF!,0))</f>
        <v>0</v>
      </c>
      <c r="AA133" s="707">
        <f>IF(+All!$F154="Missouri",+All!#REF!,IF(+All!$H154="Missouri",+All!#REF!,0))</f>
        <v>0</v>
      </c>
      <c r="AB133" s="706">
        <f>IF(+All!$F154="Missouri",+All!#REF!,IF(+All!$H154="Missouri",+All!#REF!,0))</f>
        <v>0</v>
      </c>
      <c r="AC133" s="707">
        <f>IF(+All!$F154="Missouri",+All!#REF!,IF(+All!$H154="Missouri",+All!#REF!,0))</f>
        <v>0</v>
      </c>
      <c r="AD133" s="706">
        <f>IF(+All!$F154="Missouri",+All!#REF!,IF(+All!$H154="Missouri",+All!#REF!,0))</f>
        <v>0</v>
      </c>
      <c r="AE133" s="707">
        <f>IF(+All!$F154="Missouri",+All!#REF!,IF(+All!$H154="Missouri",+All!#REF!,0))</f>
        <v>0</v>
      </c>
      <c r="AF133" s="706">
        <f>IF(+All!$F154="Missouri",+All!#REF!,IF(+All!$H154="Missouri",+All!#REF!,0))</f>
        <v>0</v>
      </c>
      <c r="AG133" s="707">
        <f>IF(+All!$F154="Missouri",+All!#REF!,IF(+All!$H154="Missouri",+All!#REF!,0))</f>
        <v>0</v>
      </c>
      <c r="AH133" s="706">
        <f>IF(+All!$F154="Missouri",+All!#REF!,IF(+All!$H154="Missouri",+All!#REF!,0))</f>
        <v>0</v>
      </c>
      <c r="AI133" s="707">
        <f>IF(+All!$F154="Missouri",+All!#REF!,IF(+All!$H154="Missouri",+All!#REF!,0))</f>
        <v>0</v>
      </c>
      <c r="AJ133" s="706">
        <f>IF(+All!$F154="Missouri",+All!#REF!,IF(+All!$H154="Missouri",+All!#REF!,0))</f>
        <v>0</v>
      </c>
      <c r="AK133" s="707">
        <f>IF(+All!$F154="Missouri",+All!#REF!,IF(+All!$H154="Missouri",+All!#REF!,0))</f>
        <v>0</v>
      </c>
      <c r="AL133" s="81">
        <f>IF(+All!$F154="Missouri",+All!V154,IF(+All!$H154="Missouri",+All!V154,0))</f>
        <v>0</v>
      </c>
      <c r="AM133" s="82">
        <f>IF(+All!$F154="Missouri",+All!W154,IF(+All!$H154="Missouri",+All!W154,0))</f>
        <v>0</v>
      </c>
      <c r="AN133" s="81">
        <f>IF(+All!$F154="Missouri",+All!X154,IF(+All!$H154="Missouri",+All!X154,0))</f>
        <v>0</v>
      </c>
      <c r="AO133" s="83">
        <f>IF(+All!$F154="Missouri",+All!Y154,IF(+All!$H154="Missouri",+All!Y154,0))</f>
        <v>0</v>
      </c>
      <c r="AP133" s="84">
        <f>IF(+All!$F154="Missouri",+All!Z154,IF(+All!$H154="Missouri",+All!Z154,0))</f>
        <v>0</v>
      </c>
      <c r="AQ133" s="480">
        <f>IF(+All!$F154="Missouri",+All!#REF!,IF(+All!$H154="Missouri",+All!#REF!,0))</f>
        <v>0</v>
      </c>
      <c r="AR133" s="482">
        <f>IF(+All!$F154="Missouri",+All!#REF!,IF(+All!$H154="Missouri",+All!#REF!,0))</f>
        <v>0</v>
      </c>
      <c r="AS133" s="483">
        <f>IF(+All!$F154="Missouri",+All!#REF!,IF(+All!$H154="Missouri",+All!#REF!,0))</f>
        <v>0</v>
      </c>
      <c r="AT133" s="483">
        <f>IF(+All!$F154="Missouri",+All!#REF!,IF(+All!$H154="Missouri",+All!#REF!,0))</f>
        <v>0</v>
      </c>
      <c r="AU133" s="482">
        <f>IF(+All!$F154="Missouri",+All!#REF!,IF(+All!$H154="Missouri",+All!#REF!,0))</f>
        <v>0</v>
      </c>
      <c r="AV133" s="483">
        <f>IF(+All!$F154="Missouri",+All!#REF!,IF(+All!$H154="Missouri",+All!#REF!,0))</f>
        <v>0</v>
      </c>
      <c r="AW133" s="484">
        <f>IF(+All!$F154="Missouri",+All!#REF!,IF(+All!$H154="Missouri",+All!#REF!,0))</f>
        <v>0</v>
      </c>
      <c r="AX133" s="483">
        <f>IF(+All!$F154="Missouri",+All!#REF!,IF(+All!$H154="Missouri",+All!#REF!,0))</f>
        <v>0</v>
      </c>
      <c r="AY133" s="88">
        <f>IF(+All!$F154="Missouri",+All!#REF!,IF(+All!$H154="Missouri",+All!#REF!,0))</f>
        <v>0</v>
      </c>
      <c r="AZ133" s="89">
        <f>IF(+All!$F154="Missouri",+All!#REF!,IF(+All!$H154="Missouri",+All!#REF!,0))</f>
        <v>0</v>
      </c>
      <c r="BA133" s="90">
        <f>IF(+All!$F154="Missouri",+All!#REF!,IF(+All!$H154="Missouri",+All!#REF!,0))</f>
        <v>0</v>
      </c>
      <c r="BB133" s="90">
        <f>IF(+All!$F154="Missouri",+All!#REF!,IF(+All!$H154="Missouri",+All!#REF!,0))</f>
        <v>0</v>
      </c>
      <c r="BC133" s="91">
        <f>IF(+All!$F154="Missouri",+All!#REF!,IF(+All!$H154="Missouri",+All!#REF!,0))</f>
        <v>0</v>
      </c>
      <c r="BD133" s="482">
        <f>IF(+All!$F154="Missouri",+All!#REF!,IF(+All!$H154="Missouri",+All!#REF!,0))</f>
        <v>0</v>
      </c>
      <c r="BE133" s="483">
        <f>IF(+All!$F154="Missouri",+All!#REF!,IF(+All!$H154="Missouri",+All!#REF!,0))</f>
        <v>0</v>
      </c>
      <c r="BF133" s="483">
        <f>IF(+All!$F154="Missouri",+All!#REF!,IF(+All!$H154="Missouri",+All!#REF!,0))</f>
        <v>0</v>
      </c>
      <c r="BG133" s="482">
        <f>IF(+All!$F154="Missouri",+All!#REF!,IF(+All!$H154="Missouri",+All!#REF!,0))</f>
        <v>0</v>
      </c>
      <c r="BH133" s="483">
        <f>IF(+All!$F154="Missouri",+All!#REF!,IF(+All!$H154="Missouri",+All!#REF!,0))</f>
        <v>0</v>
      </c>
      <c r="BI133" s="484">
        <f>IF(+All!$F154="Missouri",+All!#REF!,IF(+All!$H154="Missouri",+All!#REF!,0))</f>
        <v>0</v>
      </c>
      <c r="BJ133" s="92">
        <f>IF(+All!$F154="Missouri",+All!#REF!,IF(+All!$H154="Missouri",+All!#REF!,0))</f>
        <v>0</v>
      </c>
      <c r="BK133" s="93">
        <f>IF(+All!$F154="Missouri",+All!#REF!,IF(+All!$H154="Missouri",+All!#REF!,0))</f>
        <v>0</v>
      </c>
    </row>
    <row r="134" spans="1:63" x14ac:dyDescent="0.8">
      <c r="A134" s="153">
        <f>IF(+All!$F267="Missouri",+All!A267,IF(+All!$H267="Missouri",+All!A267,0))</f>
        <v>4</v>
      </c>
      <c r="B134" s="480" t="str">
        <f>IF(+All!$F267="Missouri",+All!B267,IF(+All!$H267="Missouri",+All!B267,0))</f>
        <v>Sat</v>
      </c>
      <c r="C134" s="72">
        <f>IF(+All!$F267="Missouri",+All!C267,IF(+All!$H267="Missouri",+All!C267,0))</f>
        <v>44464</v>
      </c>
      <c r="D134" s="73">
        <f>IF(+All!$F267="Missouri",+All!D267,IF(+All!$H267="Missouri",+All!D267,0))</f>
        <v>0.5</v>
      </c>
      <c r="E134" s="707" t="str">
        <f>IF(+All!$F267="Missouri",+All!E267,IF(+All!$H267="Missouri",+All!E267,0))</f>
        <v>ESPN2</v>
      </c>
      <c r="F134" s="75" t="str">
        <f>IF(+All!$F267="Missouri",+All!F267,IF(+All!$H267="Missouri",+All!F267,0))</f>
        <v>Missouri</v>
      </c>
      <c r="G134" s="76" t="str">
        <f>IF(+All!$F267="Missouri",+All!G267,IF(+All!$H267="Missouri",+All!G267,0))</f>
        <v>SEC</v>
      </c>
      <c r="H134" s="75" t="str">
        <f>IF(+All!$F267="Missouri",+All!H267,IF(+All!$H267="Missouri",+All!H267,0))</f>
        <v>Boston College</v>
      </c>
      <c r="I134" s="76" t="str">
        <f>IF(+All!$F267="Missouri",+All!I267,IF(+All!$H267="Missouri",+All!I267,0))</f>
        <v>ACC</v>
      </c>
      <c r="J134" s="706" t="str">
        <f>IF(+All!$F267="Missouri",+All!J267,IF(+All!$H267="Missouri",+All!J267,0))</f>
        <v>Missouri</v>
      </c>
      <c r="K134" s="707" t="str">
        <f>IF(+All!$F267="Missouri",+All!K267,IF(+All!$H267="Missouri",+All!K267,0))</f>
        <v>Boston College</v>
      </c>
      <c r="L134" s="78">
        <f>IF(+All!$F267="Missouri",+All!L267,IF(+All!$H267="Missouri",+All!L267,0))</f>
        <v>2</v>
      </c>
      <c r="M134" s="79">
        <f>IF(+All!$F267="Missouri",+All!M267,IF(+All!$H267="Missouri",+All!M267,0))</f>
        <v>58.5</v>
      </c>
      <c r="N134" s="706" t="str">
        <f>IF(+All!$F267="Missouri",+All!N267,IF(+All!$H267="Missouri",+All!N267,0))</f>
        <v>Boston College</v>
      </c>
      <c r="O134" s="708">
        <f>IF(+All!$F267="Missouri",+All!O267,IF(+All!$H267="Missouri",+All!O267,0))</f>
        <v>41</v>
      </c>
      <c r="P134" s="708" t="str">
        <f>IF(+All!$F267="Missouri",+All!P267,IF(+All!$H267="Missouri",+All!P267,0))</f>
        <v>Missouri</v>
      </c>
      <c r="Q134" s="707">
        <f>IF(+All!$F267="Missouri",+All!Q267,IF(+All!$H267="Missouri",+All!Q267,0))</f>
        <v>34</v>
      </c>
      <c r="R134" s="706" t="str">
        <f>IF(+All!$F267="Missouri",+All!R267,IF(+All!$H267="Missouri",+All!R267,0))</f>
        <v>Boston College</v>
      </c>
      <c r="S134" s="708" t="str">
        <f>IF(+All!$F267="Missouri",+All!S267,IF(+All!$H267="Missouri",+All!S267,0))</f>
        <v>Missouri</v>
      </c>
      <c r="T134" s="706" t="str">
        <f>IF(+All!$F267="Missouri",+All!T267,IF(+All!$H267="Missouri",+All!T267,0))</f>
        <v>Missouri</v>
      </c>
      <c r="U134" s="707" t="str">
        <f>IF(+All!$F267="Missouri",+All!U267,IF(+All!$H267="Missouri",+All!U267,0))</f>
        <v>L</v>
      </c>
      <c r="V134" s="706"/>
      <c r="W134" s="707"/>
      <c r="X134" s="706"/>
      <c r="Y134" s="707"/>
      <c r="Z134" s="706"/>
      <c r="AA134" s="707"/>
      <c r="AB134" s="706"/>
      <c r="AC134" s="707"/>
      <c r="AD134" s="706"/>
      <c r="AE134" s="707"/>
      <c r="AF134" s="706"/>
      <c r="AG134" s="707"/>
      <c r="AH134" s="706"/>
      <c r="AI134" s="707"/>
      <c r="AJ134" s="706"/>
      <c r="AK134" s="707"/>
      <c r="AQ134" s="480"/>
      <c r="AR134" s="482"/>
      <c r="AS134" s="483"/>
      <c r="AT134" s="483"/>
      <c r="AU134" s="482"/>
      <c r="AV134" s="483"/>
      <c r="AW134" s="484"/>
      <c r="AX134" s="483"/>
      <c r="AY134" s="88"/>
      <c r="AZ134" s="89"/>
      <c r="BA134" s="90"/>
      <c r="BB134" s="90"/>
      <c r="BC134" s="91"/>
      <c r="BD134" s="482"/>
      <c r="BE134" s="483"/>
      <c r="BF134" s="483"/>
      <c r="BG134" s="482"/>
      <c r="BH134" s="483"/>
      <c r="BI134" s="484"/>
      <c r="BJ134" s="92"/>
      <c r="BK134" s="93"/>
    </row>
    <row r="135" spans="1:63" x14ac:dyDescent="0.8">
      <c r="A135" s="153">
        <f>IF(+All!$F385="Missouri",+All!A385,IF(+All!$H385="Missouri",+All!A385,0))</f>
        <v>5</v>
      </c>
      <c r="B135" s="480" t="str">
        <f>IF(+All!$F385="Missouri",+All!B385,IF(+All!$H385="Missouri",+All!B385,0))</f>
        <v>Sat</v>
      </c>
      <c r="C135" s="72">
        <f>IF(+All!$F385="Missouri",+All!C385,IF(+All!$H385="Missouri",+All!C385,0))</f>
        <v>44471</v>
      </c>
      <c r="D135" s="73">
        <f>IF(+All!$F385="Missouri",+All!D385,IF(+All!$H385="Missouri",+All!D385,0))</f>
        <v>0.5</v>
      </c>
      <c r="E135" s="707" t="str">
        <f>IF(+All!$F385="Missouri",+All!E385,IF(+All!$H385="Missouri",+All!E385,0))</f>
        <v>SEC</v>
      </c>
      <c r="F135" s="75" t="str">
        <f>IF(+All!$F385="Missouri",+All!F385,IF(+All!$H385="Missouri",+All!F385,0))</f>
        <v>Tennessee</v>
      </c>
      <c r="G135" s="76" t="str">
        <f>IF(+All!$F385="Missouri",+All!G385,IF(+All!$H385="Missouri",+All!G385,0))</f>
        <v>SEC</v>
      </c>
      <c r="H135" s="75" t="str">
        <f>IF(+All!$F385="Missouri",+All!H385,IF(+All!$H385="Missouri",+All!H385,0))</f>
        <v>Missouri</v>
      </c>
      <c r="I135" s="76" t="str">
        <f>IF(+All!$F385="Missouri",+All!I385,IF(+All!$H385="Missouri",+All!I385,0))</f>
        <v>SEC</v>
      </c>
      <c r="J135" s="706" t="str">
        <f>IF(+All!$F385="Missouri",+All!J385,IF(+All!$H385="Missouri",+All!J385,0))</f>
        <v>Missouri</v>
      </c>
      <c r="K135" s="707" t="str">
        <f>IF(+All!$F385="Missouri",+All!K385,IF(+All!$H385="Missouri",+All!K385,0))</f>
        <v>Tennessee</v>
      </c>
      <c r="L135" s="78">
        <f>IF(+All!$F385="Missouri",+All!L385,IF(+All!$H385="Missouri",+All!L385,0))</f>
        <v>2.5</v>
      </c>
      <c r="M135" s="79">
        <f>IF(+All!$F385="Missouri",+All!M385,IF(+All!$H385="Missouri",+All!M385,0))</f>
        <v>65</v>
      </c>
      <c r="N135" s="706" t="str">
        <f>IF(+All!$F385="Missouri",+All!N385,IF(+All!$H385="Missouri",+All!N385,0))</f>
        <v>Tennessee</v>
      </c>
      <c r="O135" s="708">
        <f>IF(+All!$F385="Missouri",+All!O385,IF(+All!$H385="Missouri",+All!O385,0))</f>
        <v>62</v>
      </c>
      <c r="P135" s="708" t="str">
        <f>IF(+All!$F385="Missouri",+All!P385,IF(+All!$H385="Missouri",+All!P385,0))</f>
        <v>Missouri</v>
      </c>
      <c r="Q135" s="707">
        <f>IF(+All!$F385="Missouri",+All!Q385,IF(+All!$H385="Missouri",+All!Q385,0))</f>
        <v>24</v>
      </c>
      <c r="R135" s="706" t="str">
        <f>IF(+All!$F385="Missouri",+All!R385,IF(+All!$H385="Missouri",+All!R385,0))</f>
        <v>Tennessee</v>
      </c>
      <c r="S135" s="708" t="str">
        <f>IF(+All!$F385="Missouri",+All!S385,IF(+All!$H385="Missouri",+All!S385,0))</f>
        <v>Missouri</v>
      </c>
      <c r="T135" s="706" t="str">
        <f>IF(+All!$F385="Missouri",+All!T385,IF(+All!$H385="Missouri",+All!T385,0))</f>
        <v>Missouri</v>
      </c>
      <c r="U135" s="707" t="str">
        <f>IF(+All!$F385="Missouri",+All!U385,IF(+All!$H385="Missouri",+All!U385,0))</f>
        <v>L</v>
      </c>
      <c r="V135" s="706" t="e">
        <f>IF(+All!#REF!="Missouri",+All!#REF!,IF(+All!#REF!="Missouri",+All!#REF!,0))</f>
        <v>#REF!</v>
      </c>
      <c r="W135" s="707" t="e">
        <f>IF(+All!#REF!="Missouri",+All!#REF!,IF(+All!#REF!="Missouri",+All!#REF!,0))</f>
        <v>#REF!</v>
      </c>
      <c r="X135" s="706" t="e">
        <f>IF(+All!#REF!="Missouri",+All!#REF!,IF(+All!#REF!="Missouri",+All!#REF!,0))</f>
        <v>#REF!</v>
      </c>
      <c r="Y135" s="707" t="e">
        <f>IF(+All!#REF!="Missouri",+All!#REF!,IF(+All!#REF!="Missouri",+All!#REF!,0))</f>
        <v>#REF!</v>
      </c>
      <c r="Z135" s="706" t="e">
        <f>IF(+All!#REF!="Missouri",+All!#REF!,IF(+All!#REF!="Missouri",+All!#REF!,0))</f>
        <v>#REF!</v>
      </c>
      <c r="AA135" s="707" t="e">
        <f>IF(+All!#REF!="Missouri",+All!#REF!,IF(+All!#REF!="Missouri",+All!#REF!,0))</f>
        <v>#REF!</v>
      </c>
      <c r="AB135" s="706" t="e">
        <f>IF(+All!#REF!="Missouri",+All!#REF!,IF(+All!#REF!="Missouri",+All!#REF!,0))</f>
        <v>#REF!</v>
      </c>
      <c r="AC135" s="707" t="e">
        <f>IF(+All!#REF!="Missouri",+All!#REF!,IF(+All!#REF!="Missouri",+All!#REF!,0))</f>
        <v>#REF!</v>
      </c>
      <c r="AD135" s="706" t="e">
        <f>IF(+All!#REF!="Missouri",+All!#REF!,IF(+All!#REF!="Missouri",+All!#REF!,0))</f>
        <v>#REF!</v>
      </c>
      <c r="AE135" s="707" t="e">
        <f>IF(+All!#REF!="Missouri",+All!#REF!,IF(+All!#REF!="Missouri",+All!#REF!,0))</f>
        <v>#REF!</v>
      </c>
      <c r="AF135" s="706" t="e">
        <f>IF(+All!#REF!="Missouri",+All!#REF!,IF(+All!#REF!="Missouri",+All!#REF!,0))</f>
        <v>#REF!</v>
      </c>
      <c r="AG135" s="707" t="e">
        <f>IF(+All!#REF!="Missouri",+All!#REF!,IF(+All!#REF!="Missouri",+All!#REF!,0))</f>
        <v>#REF!</v>
      </c>
      <c r="AH135" s="706" t="e">
        <f>IF(+All!#REF!="Missouri",+All!#REF!,IF(+All!#REF!="Missouri",+All!#REF!,0))</f>
        <v>#REF!</v>
      </c>
      <c r="AI135" s="707" t="e">
        <f>IF(+All!#REF!="Missouri",+All!#REF!,IF(+All!#REF!="Missouri",+All!#REF!,0))</f>
        <v>#REF!</v>
      </c>
      <c r="AJ135" s="706" t="e">
        <f>IF(+All!#REF!="Missouri",+All!#REF!,IF(+All!#REF!="Missouri",+All!#REF!,0))</f>
        <v>#REF!</v>
      </c>
      <c r="AK135" s="707" t="e">
        <f>IF(+All!#REF!="Missouri",+All!#REF!,IF(+All!#REF!="Missouri",+All!#REF!,0))</f>
        <v>#REF!</v>
      </c>
      <c r="AL135" s="81" t="e">
        <f>IF(+All!#REF!="Missouri",+All!#REF!,IF(+All!#REF!="Missouri",+All!#REF!,0))</f>
        <v>#REF!</v>
      </c>
      <c r="AM135" s="82" t="e">
        <f>IF(+All!#REF!="Missouri",+All!#REF!,IF(+All!#REF!="Missouri",+All!#REF!,0))</f>
        <v>#REF!</v>
      </c>
      <c r="AN135" s="81" t="e">
        <f>IF(+All!#REF!="Missouri",+All!#REF!,IF(+All!#REF!="Missouri",+All!#REF!,0))</f>
        <v>#REF!</v>
      </c>
      <c r="AO135" s="83" t="e">
        <f>IF(+All!#REF!="Missouri",+All!#REF!,IF(+All!#REF!="Missouri",+All!#REF!,0))</f>
        <v>#REF!</v>
      </c>
      <c r="AP135" s="84" t="e">
        <f>IF(+All!#REF!="Missouri",+All!#REF!,IF(+All!#REF!="Missouri",+All!#REF!,0))</f>
        <v>#REF!</v>
      </c>
      <c r="AQ135" s="480" t="e">
        <f>IF(+All!#REF!="Missouri",+All!#REF!,IF(+All!#REF!="Missouri",+All!#REF!,0))</f>
        <v>#REF!</v>
      </c>
      <c r="AR135" s="482" t="e">
        <f>IF(+All!#REF!="Missouri",+All!#REF!,IF(+All!#REF!="Missouri",+All!#REF!,0))</f>
        <v>#REF!</v>
      </c>
      <c r="AS135" s="483" t="e">
        <f>IF(+All!#REF!="Missouri",+All!#REF!,IF(+All!#REF!="Missouri",+All!#REF!,0))</f>
        <v>#REF!</v>
      </c>
      <c r="AT135" s="483" t="e">
        <f>IF(+All!#REF!="Missouri",+All!#REF!,IF(+All!#REF!="Missouri",+All!#REF!,0))</f>
        <v>#REF!</v>
      </c>
      <c r="AU135" s="482" t="e">
        <f>IF(+All!#REF!="Missouri",+All!#REF!,IF(+All!#REF!="Missouri",+All!#REF!,0))</f>
        <v>#REF!</v>
      </c>
      <c r="AV135" s="483" t="e">
        <f>IF(+All!#REF!="Missouri",+All!#REF!,IF(+All!#REF!="Missouri",+All!#REF!,0))</f>
        <v>#REF!</v>
      </c>
      <c r="AW135" s="484" t="e">
        <f>IF(+All!#REF!="Missouri",+All!#REF!,IF(+All!#REF!="Missouri",+All!#REF!,0))</f>
        <v>#REF!</v>
      </c>
      <c r="AX135" s="483" t="e">
        <f>IF(+All!#REF!="Missouri",+All!#REF!,IF(+All!#REF!="Missouri",+All!#REF!,0))</f>
        <v>#REF!</v>
      </c>
      <c r="AY135" s="88" t="e">
        <f>IF(+All!#REF!="Missouri",+All!#REF!,IF(+All!#REF!="Missouri",+All!#REF!,0))</f>
        <v>#REF!</v>
      </c>
      <c r="AZ135" s="89" t="e">
        <f>IF(+All!#REF!="Missouri",+All!#REF!,IF(+All!#REF!="Missouri",+All!#REF!,0))</f>
        <v>#REF!</v>
      </c>
      <c r="BA135" s="90" t="e">
        <f>IF(+All!#REF!="Missouri",+All!#REF!,IF(+All!#REF!="Missouri",+All!#REF!,0))</f>
        <v>#REF!</v>
      </c>
      <c r="BB135" s="90" t="e">
        <f>IF(+All!#REF!="Missouri",+All!#REF!,IF(+All!#REF!="Missouri",+All!#REF!,0))</f>
        <v>#REF!</v>
      </c>
      <c r="BC135" s="91" t="e">
        <f>IF(+All!#REF!="Missouri",+All!#REF!,IF(+All!#REF!="Missouri",+All!#REF!,0))</f>
        <v>#REF!</v>
      </c>
      <c r="BD135" s="482" t="e">
        <f>IF(+All!#REF!="Missouri",+All!#REF!,IF(+All!#REF!="Missouri",+All!#REF!,0))</f>
        <v>#REF!</v>
      </c>
      <c r="BE135" s="483" t="e">
        <f>IF(+All!#REF!="Missouri",+All!#REF!,IF(+All!#REF!="Missouri",+All!#REF!,0))</f>
        <v>#REF!</v>
      </c>
      <c r="BF135" s="483" t="e">
        <f>IF(+All!#REF!="Missouri",+All!#REF!,IF(+All!#REF!="Missouri",+All!#REF!,0))</f>
        <v>#REF!</v>
      </c>
      <c r="BG135" s="482" t="e">
        <f>IF(+All!#REF!="Missouri",+All!#REF!,IF(+All!#REF!="Missouri",+All!#REF!,0))</f>
        <v>#REF!</v>
      </c>
      <c r="BH135" s="483" t="e">
        <f>IF(+All!#REF!="Missouri",+All!#REF!,IF(+All!#REF!="Missouri",+All!#REF!,0))</f>
        <v>#REF!</v>
      </c>
      <c r="BI135" s="484" t="e">
        <f>IF(+All!#REF!="Missouri",+All!#REF!,IF(+All!#REF!="Missouri",+All!#REF!,0))</f>
        <v>#REF!</v>
      </c>
      <c r="BJ135" s="92" t="e">
        <f>IF(+All!#REF!="Missouri",+All!#REF!,IF(+All!#REF!="Missouri",+All!#REF!,0))</f>
        <v>#REF!</v>
      </c>
      <c r="BK135" s="93" t="e">
        <f>IF(+All!#REF!="Missouri",+All!#REF!,IF(+All!#REF!="Missouri",+All!#REF!,0))</f>
        <v>#REF!</v>
      </c>
    </row>
    <row r="136" spans="1:63" x14ac:dyDescent="0.8">
      <c r="A136" s="153">
        <f>IF(+All!$F445="Missouri",+All!A445,IF(+All!$H445="Missouri",+All!A445,0))</f>
        <v>6</v>
      </c>
      <c r="B136" s="480" t="str">
        <f>IF(+All!$F445="Missouri",+All!B445,IF(+All!$H445="Missouri",+All!B445,0))</f>
        <v>Sat</v>
      </c>
      <c r="C136" s="72">
        <f>IF(+All!$F445="Missouri",+All!C445,IF(+All!$H445="Missouri",+All!C445,0))</f>
        <v>44478</v>
      </c>
      <c r="D136" s="73">
        <f>IF(+All!$F445="Missouri",+All!D445,IF(+All!$H445="Missouri",+All!D445,0))</f>
        <v>0.66666666666666663</v>
      </c>
      <c r="E136" s="707" t="str">
        <f>IF(+All!$F445="Missouri",+All!E445,IF(+All!$H445="Missouri",+All!E445,0))</f>
        <v>SEC</v>
      </c>
      <c r="F136" s="75" t="str">
        <f>IF(+All!$F445="Missouri",+All!F445,IF(+All!$H445="Missouri",+All!F445,0))</f>
        <v>North Texas</v>
      </c>
      <c r="G136" s="76" t="str">
        <f>IF(+All!$F445="Missouri",+All!G445,IF(+All!$H445="Missouri",+All!G445,0))</f>
        <v>CUSA</v>
      </c>
      <c r="H136" s="75" t="str">
        <f>IF(+All!$F445="Missouri",+All!H445,IF(+All!$H445="Missouri",+All!H445,0))</f>
        <v>Missouri</v>
      </c>
      <c r="I136" s="76" t="str">
        <f>IF(+All!$F445="Missouri",+All!I445,IF(+All!$H445="Missouri",+All!I445,0))</f>
        <v>SEC</v>
      </c>
      <c r="J136" s="706" t="str">
        <f>IF(+All!$F445="Missouri",+All!J445,IF(+All!$H445="Missouri",+All!J445,0))</f>
        <v>Missouri</v>
      </c>
      <c r="K136" s="707" t="str">
        <f>IF(+All!$F445="Missouri",+All!K445,IF(+All!$H445="Missouri",+All!K445,0))</f>
        <v>North Texas</v>
      </c>
      <c r="L136" s="78">
        <f>IF(+All!$F445="Missouri",+All!L445,IF(+All!$H445="Missouri",+All!L445,0))</f>
        <v>19</v>
      </c>
      <c r="M136" s="79">
        <f>IF(+All!$F445="Missouri",+All!M445,IF(+All!$H445="Missouri",+All!M445,0))</f>
        <v>69.5</v>
      </c>
      <c r="N136" s="706" t="str">
        <f>IF(+All!$F445="Missouri",+All!N445,IF(+All!$H445="Missouri",+All!N445,0))</f>
        <v>Missouri</v>
      </c>
      <c r="O136" s="708">
        <f>IF(+All!$F445="Missouri",+All!O445,IF(+All!$H445="Missouri",+All!O445,0))</f>
        <v>48</v>
      </c>
      <c r="P136" s="708" t="str">
        <f>IF(+All!$F445="Missouri",+All!P445,IF(+All!$H445="Missouri",+All!P445,0))</f>
        <v>North Texas</v>
      </c>
      <c r="Q136" s="707">
        <f>IF(+All!$F445="Missouri",+All!Q445,IF(+All!$H445="Missouri",+All!Q445,0))</f>
        <v>35</v>
      </c>
      <c r="R136" s="706" t="str">
        <f>IF(+All!$F445="Missouri",+All!R445,IF(+All!$H445="Missouri",+All!R445,0))</f>
        <v>North Texas</v>
      </c>
      <c r="S136" s="708" t="str">
        <f>IF(+All!$F445="Missouri",+All!S445,IF(+All!$H445="Missouri",+All!S445,0))</f>
        <v>Missouri</v>
      </c>
      <c r="T136" s="706" t="str">
        <f>IF(+All!$F445="Missouri",+All!T445,IF(+All!$H445="Missouri",+All!T445,0))</f>
        <v>Missouri</v>
      </c>
      <c r="U136" s="707" t="str">
        <f>IF(+All!$F445="Missouri",+All!U445,IF(+All!$H445="Missouri",+All!U445,0))</f>
        <v>L</v>
      </c>
      <c r="V136" s="706" t="e">
        <f>IF(+All!#REF!="Missouri",+All!#REF!,IF(+All!#REF!="Missouri",+All!#REF!,0))</f>
        <v>#REF!</v>
      </c>
      <c r="W136" s="707" t="e">
        <f>IF(+All!#REF!="Missouri",+All!#REF!,IF(+All!#REF!="Missouri",+All!#REF!,0))</f>
        <v>#REF!</v>
      </c>
      <c r="X136" s="706" t="e">
        <f>IF(+All!#REF!="Missouri",+All!#REF!,IF(+All!#REF!="Missouri",+All!#REF!,0))</f>
        <v>#REF!</v>
      </c>
      <c r="Y136" s="707" t="e">
        <f>IF(+All!#REF!="Missouri",+All!#REF!,IF(+All!#REF!="Missouri",+All!#REF!,0))</f>
        <v>#REF!</v>
      </c>
      <c r="Z136" s="706" t="e">
        <f>IF(+All!#REF!="Missouri",+All!#REF!,IF(+All!#REF!="Missouri",+All!#REF!,0))</f>
        <v>#REF!</v>
      </c>
      <c r="AA136" s="707" t="e">
        <f>IF(+All!#REF!="Missouri",+All!#REF!,IF(+All!#REF!="Missouri",+All!#REF!,0))</f>
        <v>#REF!</v>
      </c>
      <c r="AB136" s="706" t="e">
        <f>IF(+All!#REF!="Missouri",+All!#REF!,IF(+All!#REF!="Missouri",+All!#REF!,0))</f>
        <v>#REF!</v>
      </c>
      <c r="AC136" s="707" t="e">
        <f>IF(+All!#REF!="Missouri",+All!#REF!,IF(+All!#REF!="Missouri",+All!#REF!,0))</f>
        <v>#REF!</v>
      </c>
      <c r="AD136" s="706" t="e">
        <f>IF(+All!#REF!="Missouri",+All!#REF!,IF(+All!#REF!="Missouri",+All!#REF!,0))</f>
        <v>#REF!</v>
      </c>
      <c r="AE136" s="707" t="e">
        <f>IF(+All!#REF!="Missouri",+All!#REF!,IF(+All!#REF!="Missouri",+All!#REF!,0))</f>
        <v>#REF!</v>
      </c>
      <c r="AF136" s="706" t="e">
        <f>IF(+All!#REF!="Missouri",+All!#REF!,IF(+All!#REF!="Missouri",+All!#REF!,0))</f>
        <v>#REF!</v>
      </c>
      <c r="AG136" s="707" t="e">
        <f>IF(+All!#REF!="Missouri",+All!#REF!,IF(+All!#REF!="Missouri",+All!#REF!,0))</f>
        <v>#REF!</v>
      </c>
      <c r="AH136" s="706" t="e">
        <f>IF(+All!#REF!="Missouri",+All!#REF!,IF(+All!#REF!="Missouri",+All!#REF!,0))</f>
        <v>#REF!</v>
      </c>
      <c r="AI136" s="707" t="e">
        <f>IF(+All!#REF!="Missouri",+All!#REF!,IF(+All!#REF!="Missouri",+All!#REF!,0))</f>
        <v>#REF!</v>
      </c>
      <c r="AJ136" s="706" t="e">
        <f>IF(+All!#REF!="Missouri",+All!#REF!,IF(+All!#REF!="Missouri",+All!#REF!,0))</f>
        <v>#REF!</v>
      </c>
      <c r="AK136" s="707" t="e">
        <f>IF(+All!#REF!="Missouri",+All!#REF!,IF(+All!#REF!="Missouri",+All!#REF!,0))</f>
        <v>#REF!</v>
      </c>
      <c r="AL136" s="81" t="e">
        <f>IF(+All!#REF!="Missouri",+All!#REF!,IF(+All!#REF!="Missouri",+All!#REF!,0))</f>
        <v>#REF!</v>
      </c>
      <c r="AM136" s="82" t="e">
        <f>IF(+All!#REF!="Missouri",+All!#REF!,IF(+All!#REF!="Missouri",+All!#REF!,0))</f>
        <v>#REF!</v>
      </c>
      <c r="AN136" s="81" t="e">
        <f>IF(+All!#REF!="Missouri",+All!#REF!,IF(+All!#REF!="Missouri",+All!#REF!,0))</f>
        <v>#REF!</v>
      </c>
      <c r="AO136" s="83" t="e">
        <f>IF(+All!#REF!="Missouri",+All!#REF!,IF(+All!#REF!="Missouri",+All!#REF!,0))</f>
        <v>#REF!</v>
      </c>
      <c r="AP136" s="84" t="e">
        <f>IF(+All!#REF!="Missouri",+All!#REF!,IF(+All!#REF!="Missouri",+All!#REF!,0))</f>
        <v>#REF!</v>
      </c>
      <c r="AQ136" s="480" t="e">
        <f>IF(+All!#REF!="Missouri",+All!#REF!,IF(+All!#REF!="Missouri",+All!#REF!,0))</f>
        <v>#REF!</v>
      </c>
      <c r="AR136" s="482" t="e">
        <f>IF(+All!#REF!="Missouri",+All!#REF!,IF(+All!#REF!="Missouri",+All!#REF!,0))</f>
        <v>#REF!</v>
      </c>
      <c r="AS136" s="483" t="e">
        <f>IF(+All!#REF!="Missouri",+All!#REF!,IF(+All!#REF!="Missouri",+All!#REF!,0))</f>
        <v>#REF!</v>
      </c>
      <c r="AT136" s="483" t="e">
        <f>IF(+All!#REF!="Missouri",+All!#REF!,IF(+All!#REF!="Missouri",+All!#REF!,0))</f>
        <v>#REF!</v>
      </c>
      <c r="AU136" s="482" t="e">
        <f>IF(+All!#REF!="Missouri",+All!#REF!,IF(+All!#REF!="Missouri",+All!#REF!,0))</f>
        <v>#REF!</v>
      </c>
      <c r="AV136" s="483" t="e">
        <f>IF(+All!#REF!="Missouri",+All!#REF!,IF(+All!#REF!="Missouri",+All!#REF!,0))</f>
        <v>#REF!</v>
      </c>
      <c r="AW136" s="484" t="e">
        <f>IF(+All!#REF!="Missouri",+All!#REF!,IF(+All!#REF!="Missouri",+All!#REF!,0))</f>
        <v>#REF!</v>
      </c>
      <c r="AX136" s="483" t="e">
        <f>IF(+All!#REF!="Missouri",+All!#REF!,IF(+All!#REF!="Missouri",+All!#REF!,0))</f>
        <v>#REF!</v>
      </c>
      <c r="AY136" s="88" t="e">
        <f>IF(+All!#REF!="Missouri",+All!#REF!,IF(+All!#REF!="Missouri",+All!#REF!,0))</f>
        <v>#REF!</v>
      </c>
      <c r="AZ136" s="89" t="e">
        <f>IF(+All!#REF!="Missouri",+All!#REF!,IF(+All!#REF!="Missouri",+All!#REF!,0))</f>
        <v>#REF!</v>
      </c>
      <c r="BA136" s="90" t="e">
        <f>IF(+All!#REF!="Missouri",+All!#REF!,IF(+All!#REF!="Missouri",+All!#REF!,0))</f>
        <v>#REF!</v>
      </c>
      <c r="BB136" s="90" t="e">
        <f>IF(+All!#REF!="Missouri",+All!#REF!,IF(+All!#REF!="Missouri",+All!#REF!,0))</f>
        <v>#REF!</v>
      </c>
      <c r="BC136" s="91" t="e">
        <f>IF(+All!#REF!="Missouri",+All!#REF!,IF(+All!#REF!="Missouri",+All!#REF!,0))</f>
        <v>#REF!</v>
      </c>
      <c r="BD136" s="482" t="e">
        <f>IF(+All!#REF!="Missouri",+All!#REF!,IF(+All!#REF!="Missouri",+All!#REF!,0))</f>
        <v>#REF!</v>
      </c>
      <c r="BE136" s="483" t="e">
        <f>IF(+All!#REF!="Missouri",+All!#REF!,IF(+All!#REF!="Missouri",+All!#REF!,0))</f>
        <v>#REF!</v>
      </c>
      <c r="BF136" s="483" t="e">
        <f>IF(+All!#REF!="Missouri",+All!#REF!,IF(+All!#REF!="Missouri",+All!#REF!,0))</f>
        <v>#REF!</v>
      </c>
      <c r="BG136" s="482" t="e">
        <f>IF(+All!#REF!="Missouri",+All!#REF!,IF(+All!#REF!="Missouri",+All!#REF!,0))</f>
        <v>#REF!</v>
      </c>
      <c r="BH136" s="483" t="e">
        <f>IF(+All!#REF!="Missouri",+All!#REF!,IF(+All!#REF!="Missouri",+All!#REF!,0))</f>
        <v>#REF!</v>
      </c>
      <c r="BI136" s="484" t="e">
        <f>IF(+All!#REF!="Missouri",+All!#REF!,IF(+All!#REF!="Missouri",+All!#REF!,0))</f>
        <v>#REF!</v>
      </c>
      <c r="BJ136" s="92" t="e">
        <f>IF(+All!#REF!="Missouri",+All!#REF!,IF(+All!#REF!="Missouri",+All!#REF!,0))</f>
        <v>#REF!</v>
      </c>
      <c r="BK136" s="93" t="e">
        <f>IF(+All!#REF!="Missouri",+All!#REF!,IF(+All!#REF!="Missouri",+All!#REF!,0))</f>
        <v>#REF!</v>
      </c>
    </row>
    <row r="137" spans="1:63" x14ac:dyDescent="0.8">
      <c r="A137" s="153">
        <f>IF(+All!$F525="Missouri",+All!A525,IF(+All!$H525="Missouri",+All!A525,0))</f>
        <v>7</v>
      </c>
      <c r="B137" s="480" t="str">
        <f>IF(+All!$F525="Missouri",+All!B525,IF(+All!$H525="Missouri",+All!B525,0))</f>
        <v>Sat</v>
      </c>
      <c r="C137" s="72">
        <f>IF(+All!$F525="Missouri",+All!C525,IF(+All!$H525="Missouri",+All!C525,0))</f>
        <v>44485</v>
      </c>
      <c r="D137" s="73">
        <f>IF(+All!$F525="Missouri",+All!D525,IF(+All!$H525="Missouri",+All!D525,0))</f>
        <v>0.5</v>
      </c>
      <c r="E137" s="707" t="str">
        <f>IF(+All!$F525="Missouri",+All!E525,IF(+All!$H525="Missouri",+All!E525,0))</f>
        <v>SEC</v>
      </c>
      <c r="F137" s="75" t="str">
        <f>IF(+All!$F525="Missouri",+All!F525,IF(+All!$H525="Missouri",+All!F525,0))</f>
        <v>Texas A&amp;M</v>
      </c>
      <c r="G137" s="76" t="str">
        <f>IF(+All!$F525="Missouri",+All!G525,IF(+All!$H525="Missouri",+All!G525,0))</f>
        <v>SEC</v>
      </c>
      <c r="H137" s="75" t="str">
        <f>IF(+All!$F525="Missouri",+All!H525,IF(+All!$H525="Missouri",+All!H525,0))</f>
        <v>Missouri</v>
      </c>
      <c r="I137" s="76" t="str">
        <f>IF(+All!$F525="Missouri",+All!I525,IF(+All!$H525="Missouri",+All!I525,0))</f>
        <v>SEC</v>
      </c>
      <c r="J137" s="706" t="str">
        <f>IF(+All!$F525="Missouri",+All!J525,IF(+All!$H525="Missouri",+All!J525,0))</f>
        <v>Texas A&amp;M</v>
      </c>
      <c r="K137" s="707" t="str">
        <f>IF(+All!$F525="Missouri",+All!K525,IF(+All!$H525="Missouri",+All!K525,0))</f>
        <v>Missouri</v>
      </c>
      <c r="L137" s="78">
        <f>IF(+All!$F525="Missouri",+All!L525,IF(+All!$H525="Missouri",+All!L525,0))</f>
        <v>9</v>
      </c>
      <c r="M137" s="79">
        <f>IF(+All!$F525="Missouri",+All!M525,IF(+All!$H525="Missouri",+All!M525,0))</f>
        <v>60</v>
      </c>
      <c r="N137" s="706" t="str">
        <f>IF(+All!$F525="Missouri",+All!N525,IF(+All!$H525="Missouri",+All!N525,0))</f>
        <v>Texas A&amp;M</v>
      </c>
      <c r="O137" s="708">
        <f>IF(+All!$F525="Missouri",+All!O525,IF(+All!$H525="Missouri",+All!O525,0))</f>
        <v>35</v>
      </c>
      <c r="P137" s="708" t="str">
        <f>IF(+All!$F525="Missouri",+All!P525,IF(+All!$H525="Missouri",+All!P525,0))</f>
        <v>Missouri</v>
      </c>
      <c r="Q137" s="707">
        <f>IF(+All!$F525="Missouri",+All!Q525,IF(+All!$H525="Missouri",+All!Q525,0))</f>
        <v>14</v>
      </c>
      <c r="R137" s="706" t="str">
        <f>IF(+All!$F525="Missouri",+All!R525,IF(+All!$H525="Missouri",+All!R525,0))</f>
        <v>Texas A&amp;M</v>
      </c>
      <c r="S137" s="708" t="str">
        <f>IF(+All!$F525="Missouri",+All!S525,IF(+All!$H525="Missouri",+All!S525,0))</f>
        <v>Missouri</v>
      </c>
      <c r="T137" s="706" t="str">
        <f>IF(+All!$F525="Missouri",+All!T525,IF(+All!$H525="Missouri",+All!T525,0))</f>
        <v>Texas A&amp;M</v>
      </c>
      <c r="U137" s="707" t="str">
        <f>IF(+All!$F525="Missouri",+All!U525,IF(+All!$H525="Missouri",+All!U525,0))</f>
        <v>W</v>
      </c>
      <c r="V137" s="706">
        <f>IF(+All!$F283="Missouri",+All!#REF!,IF(+All!$H283="Missouri",+All!#REF!,0))</f>
        <v>0</v>
      </c>
      <c r="W137" s="707">
        <f>IF(+All!$F283="Missouri",+All!#REF!,IF(+All!$H283="Missouri",+All!#REF!,0))</f>
        <v>0</v>
      </c>
      <c r="X137" s="706">
        <f>IF(+All!$F283="Missouri",+All!#REF!,IF(+All!$H283="Missouri",+All!#REF!,0))</f>
        <v>0</v>
      </c>
      <c r="Y137" s="707">
        <f>IF(+All!$F283="Missouri",+All!#REF!,IF(+All!$H283="Missouri",+All!#REF!,0))</f>
        <v>0</v>
      </c>
      <c r="Z137" s="706">
        <f>IF(+All!$F283="Missouri",+All!#REF!,IF(+All!$H283="Missouri",+All!#REF!,0))</f>
        <v>0</v>
      </c>
      <c r="AA137" s="707">
        <f>IF(+All!$F283="Missouri",+All!#REF!,IF(+All!$H283="Missouri",+All!#REF!,0))</f>
        <v>0</v>
      </c>
      <c r="AB137" s="706">
        <f>IF(+All!$F283="Missouri",+All!#REF!,IF(+All!$H283="Missouri",+All!#REF!,0))</f>
        <v>0</v>
      </c>
      <c r="AC137" s="707">
        <f>IF(+All!$F283="Missouri",+All!#REF!,IF(+All!$H283="Missouri",+All!#REF!,0))</f>
        <v>0</v>
      </c>
      <c r="AD137" s="706">
        <f>IF(+All!$F283="Missouri",+All!#REF!,IF(+All!$H283="Missouri",+All!#REF!,0))</f>
        <v>0</v>
      </c>
      <c r="AE137" s="707">
        <f>IF(+All!$F283="Missouri",+All!#REF!,IF(+All!$H283="Missouri",+All!#REF!,0))</f>
        <v>0</v>
      </c>
      <c r="AF137" s="706">
        <f>IF(+All!$F283="Missouri",+All!#REF!,IF(+All!$H283="Missouri",+All!#REF!,0))</f>
        <v>0</v>
      </c>
      <c r="AG137" s="707">
        <f>IF(+All!$F283="Missouri",+All!#REF!,IF(+All!$H283="Missouri",+All!#REF!,0))</f>
        <v>0</v>
      </c>
      <c r="AH137" s="706">
        <f>IF(+All!$F283="Missouri",+All!#REF!,IF(+All!$H283="Missouri",+All!#REF!,0))</f>
        <v>0</v>
      </c>
      <c r="AI137" s="707">
        <f>IF(+All!$F283="Missouri",+All!#REF!,IF(+All!$H283="Missouri",+All!#REF!,0))</f>
        <v>0</v>
      </c>
      <c r="AJ137" s="706">
        <f>IF(+All!$F283="Missouri",+All!#REF!,IF(+All!$H283="Missouri",+All!#REF!,0))</f>
        <v>0</v>
      </c>
      <c r="AK137" s="707">
        <f>IF(+All!$F283="Missouri",+All!#REF!,IF(+All!$H283="Missouri",+All!#REF!,0))</f>
        <v>0</v>
      </c>
      <c r="AL137" s="81">
        <f>IF(+All!$F283="Missouri",+All!V283,IF(+All!$H283="Missouri",+All!V283,0))</f>
        <v>0</v>
      </c>
      <c r="AM137" s="82">
        <f>IF(+All!$F283="Missouri",+All!W283,IF(+All!$H283="Missouri",+All!W283,0))</f>
        <v>0</v>
      </c>
      <c r="AN137" s="81">
        <f>IF(+All!$F283="Missouri",+All!X283,IF(+All!$H283="Missouri",+All!X283,0))</f>
        <v>0</v>
      </c>
      <c r="AO137" s="83">
        <f>IF(+All!$F283="Missouri",+All!Y283,IF(+All!$H283="Missouri",+All!Y283,0))</f>
        <v>0</v>
      </c>
      <c r="AP137" s="84">
        <f>IF(+All!$F283="Missouri",+All!Z283,IF(+All!$H283="Missouri",+All!Z283,0))</f>
        <v>0</v>
      </c>
      <c r="AQ137" s="480">
        <f>IF(+All!$F283="Missouri",+All!#REF!,IF(+All!$H283="Missouri",+All!#REF!,0))</f>
        <v>0</v>
      </c>
      <c r="AR137" s="482">
        <f>IF(+All!$F283="Missouri",+All!#REF!,IF(+All!$H283="Missouri",+All!#REF!,0))</f>
        <v>0</v>
      </c>
      <c r="AS137" s="483">
        <f>IF(+All!$F283="Missouri",+All!#REF!,IF(+All!$H283="Missouri",+All!#REF!,0))</f>
        <v>0</v>
      </c>
      <c r="AT137" s="483">
        <f>IF(+All!$F283="Missouri",+All!#REF!,IF(+All!$H283="Missouri",+All!#REF!,0))</f>
        <v>0</v>
      </c>
      <c r="AU137" s="482">
        <f>IF(+All!$F283="Missouri",+All!#REF!,IF(+All!$H283="Missouri",+All!#REF!,0))</f>
        <v>0</v>
      </c>
      <c r="AV137" s="483">
        <f>IF(+All!$F283="Missouri",+All!#REF!,IF(+All!$H283="Missouri",+All!#REF!,0))</f>
        <v>0</v>
      </c>
      <c r="AW137" s="484">
        <f>IF(+All!$F283="Missouri",+All!#REF!,IF(+All!$H283="Missouri",+All!#REF!,0))</f>
        <v>0</v>
      </c>
      <c r="AX137" s="483">
        <f>IF(+All!$F283="Missouri",+All!#REF!,IF(+All!$H283="Missouri",+All!#REF!,0))</f>
        <v>0</v>
      </c>
      <c r="AY137" s="88">
        <f>IF(+All!$F283="Missouri",+All!#REF!,IF(+All!$H283="Missouri",+All!#REF!,0))</f>
        <v>0</v>
      </c>
      <c r="AZ137" s="89">
        <f>IF(+All!$F283="Missouri",+All!#REF!,IF(+All!$H283="Missouri",+All!#REF!,0))</f>
        <v>0</v>
      </c>
      <c r="BA137" s="90">
        <f>IF(+All!$F283="Missouri",+All!#REF!,IF(+All!$H283="Missouri",+All!#REF!,0))</f>
        <v>0</v>
      </c>
      <c r="BB137" s="90">
        <f>IF(+All!$F283="Missouri",+All!#REF!,IF(+All!$H283="Missouri",+All!#REF!,0))</f>
        <v>0</v>
      </c>
      <c r="BC137" s="91">
        <f>IF(+All!$F283="Missouri",+All!#REF!,IF(+All!$H283="Missouri",+All!#REF!,0))</f>
        <v>0</v>
      </c>
      <c r="BD137" s="482">
        <f>IF(+All!$F283="Missouri",+All!#REF!,IF(+All!$H283="Missouri",+All!#REF!,0))</f>
        <v>0</v>
      </c>
      <c r="BE137" s="483">
        <f>IF(+All!$F283="Missouri",+All!#REF!,IF(+All!$H283="Missouri",+All!#REF!,0))</f>
        <v>0</v>
      </c>
      <c r="BF137" s="483">
        <f>IF(+All!$F283="Missouri",+All!#REF!,IF(+All!$H283="Missouri",+All!#REF!,0))</f>
        <v>0</v>
      </c>
      <c r="BG137" s="482">
        <f>IF(+All!$F283="Missouri",+All!#REF!,IF(+All!$H283="Missouri",+All!#REF!,0))</f>
        <v>0</v>
      </c>
      <c r="BH137" s="483">
        <f>IF(+All!$F283="Missouri",+All!#REF!,IF(+All!$H283="Missouri",+All!#REF!,0))</f>
        <v>0</v>
      </c>
      <c r="BI137" s="484">
        <f>IF(+All!$F283="Missouri",+All!#REF!,IF(+All!$H283="Missouri",+All!#REF!,0))</f>
        <v>0</v>
      </c>
      <c r="BJ137" s="92">
        <f>IF(+All!$F283="Missouri",+All!#REF!,IF(+All!$H283="Missouri",+All!#REF!,0))</f>
        <v>0</v>
      </c>
      <c r="BK137" s="93">
        <f>IF(+All!$F283="Missouri",+All!#REF!,IF(+All!$H283="Missouri",+All!#REF!,0))</f>
        <v>0</v>
      </c>
    </row>
    <row r="138" spans="1:63" x14ac:dyDescent="0.8">
      <c r="A138" s="153">
        <f>IF(+All!$F621="Missouri",+All!A621,IF(+All!$H621="Missouri",+All!A621,0))</f>
        <v>8</v>
      </c>
      <c r="B138" s="480" t="str">
        <f>IF(+All!$F621="Missouri",+All!B621,IF(+All!$H621="Missouri",+All!B621,0))</f>
        <v>Sat</v>
      </c>
      <c r="C138" s="72">
        <f>IF(+All!$F621="Missouri",+All!C621,IF(+All!$H621="Missouri",+All!C621,0))</f>
        <v>44492</v>
      </c>
      <c r="D138" s="73">
        <f>IF(+All!$F621="Missouri",+All!D621,IF(+All!$H621="Missouri",+All!D621,0))</f>
        <v>0</v>
      </c>
      <c r="E138" s="707">
        <f>IF(+All!$F621="Missouri",+All!E621,IF(+All!$H621="Missouri",+All!E621,0))</f>
        <v>0</v>
      </c>
      <c r="F138" s="75" t="str">
        <f>IF(+All!$F621="Missouri",+All!F621,IF(+All!$H621="Missouri",+All!F621,0))</f>
        <v>Missouri</v>
      </c>
      <c r="G138" s="76" t="str">
        <f>IF(+All!$F621="Missouri",+All!G621,IF(+All!$H621="Missouri",+All!G621,0))</f>
        <v>SEC</v>
      </c>
      <c r="H138" s="75" t="str">
        <f>IF(+All!$F621="Missouri",+All!H621,IF(+All!$H621="Missouri",+All!H621,0))</f>
        <v>Open</v>
      </c>
      <c r="I138" s="76" t="str">
        <f>IF(+All!$F621="Missouri",+All!I621,IF(+All!$H621="Missouri",+All!I621,0))</f>
        <v>ZZZ</v>
      </c>
      <c r="J138" s="706">
        <f>IF(+All!$F621="Missouri",+All!J621,IF(+All!$H621="Missouri",+All!J621,0))</f>
        <v>0</v>
      </c>
      <c r="K138" s="707" t="str">
        <f>IF(+All!$F621="Missouri",+All!K621,IF(+All!$H621="Missouri",+All!K621,0))</f>
        <v>Missouri</v>
      </c>
      <c r="L138" s="78">
        <f>IF(+All!$F621="Missouri",+All!L621,IF(+All!$H621="Missouri",+All!L621,0))</f>
        <v>0</v>
      </c>
      <c r="M138" s="79">
        <f>IF(+All!$F621="Missouri",+All!M621,IF(+All!$H621="Missouri",+All!M621,0))</f>
        <v>0</v>
      </c>
      <c r="N138" s="706">
        <f>IF(+All!$F621="Missouri",+All!N621,IF(+All!$H621="Missouri",+All!N621,0))</f>
        <v>0</v>
      </c>
      <c r="O138" s="708">
        <f>IF(+All!$F621="Missouri",+All!O621,IF(+All!$H621="Missouri",+All!O621,0))</f>
        <v>0</v>
      </c>
      <c r="P138" s="708">
        <f>IF(+All!$F621="Missouri",+All!P621,IF(+All!$H621="Missouri",+All!P621,0))</f>
        <v>0</v>
      </c>
      <c r="Q138" s="707">
        <f>IF(+All!$F621="Missouri",+All!Q621,IF(+All!$H621="Missouri",+All!Q621,0))</f>
        <v>0</v>
      </c>
      <c r="R138" s="706">
        <f>IF(+All!$F621="Missouri",+All!R621,IF(+All!$H621="Missouri",+All!R621,0))</f>
        <v>0</v>
      </c>
      <c r="S138" s="708">
        <f>IF(+All!$F621="Missouri",+All!S621,IF(+All!$H621="Missouri",+All!S621,0))</f>
        <v>0</v>
      </c>
      <c r="T138" s="706">
        <f>IF(+All!$F621="Missouri",+All!T621,IF(+All!$H621="Missouri",+All!T621,0))</f>
        <v>0</v>
      </c>
      <c r="U138" s="707">
        <f>IF(+All!$F621="Missouri",+All!U621,IF(+All!$H621="Missouri",+All!U621,0))</f>
        <v>0</v>
      </c>
      <c r="V138" s="706" t="e">
        <f>IF(+All!#REF!="Missouri",+All!#REF!,IF(+All!#REF!="Missouri",+All!#REF!,0))</f>
        <v>#REF!</v>
      </c>
      <c r="W138" s="707" t="e">
        <f>IF(+All!#REF!="Missouri",+All!#REF!,IF(+All!#REF!="Missouri",+All!#REF!,0))</f>
        <v>#REF!</v>
      </c>
      <c r="X138" s="706" t="e">
        <f>IF(+All!#REF!="Missouri",+All!#REF!,IF(+All!#REF!="Missouri",+All!#REF!,0))</f>
        <v>#REF!</v>
      </c>
      <c r="Y138" s="707" t="e">
        <f>IF(+All!#REF!="Missouri",+All!#REF!,IF(+All!#REF!="Missouri",+All!#REF!,0))</f>
        <v>#REF!</v>
      </c>
      <c r="Z138" s="706" t="e">
        <f>IF(+All!#REF!="Missouri",+All!#REF!,IF(+All!#REF!="Missouri",+All!#REF!,0))</f>
        <v>#REF!</v>
      </c>
      <c r="AA138" s="707" t="e">
        <f>IF(+All!#REF!="Missouri",+All!#REF!,IF(+All!#REF!="Missouri",+All!#REF!,0))</f>
        <v>#REF!</v>
      </c>
      <c r="AB138" s="706" t="e">
        <f>IF(+All!#REF!="Missouri",+All!#REF!,IF(+All!#REF!="Missouri",+All!#REF!,0))</f>
        <v>#REF!</v>
      </c>
      <c r="AC138" s="707" t="e">
        <f>IF(+All!#REF!="Missouri",+All!#REF!,IF(+All!#REF!="Missouri",+All!#REF!,0))</f>
        <v>#REF!</v>
      </c>
      <c r="AD138" s="706" t="e">
        <f>IF(+All!#REF!="Missouri",+All!#REF!,IF(+All!#REF!="Missouri",+All!#REF!,0))</f>
        <v>#REF!</v>
      </c>
      <c r="AE138" s="707" t="e">
        <f>IF(+All!#REF!="Missouri",+All!#REF!,IF(+All!#REF!="Missouri",+All!#REF!,0))</f>
        <v>#REF!</v>
      </c>
      <c r="AF138" s="706" t="e">
        <f>IF(+All!#REF!="Missouri",+All!#REF!,IF(+All!#REF!="Missouri",+All!#REF!,0))</f>
        <v>#REF!</v>
      </c>
      <c r="AG138" s="707" t="e">
        <f>IF(+All!#REF!="Missouri",+All!#REF!,IF(+All!#REF!="Missouri",+All!#REF!,0))</f>
        <v>#REF!</v>
      </c>
      <c r="AH138" s="706" t="e">
        <f>IF(+All!#REF!="Missouri",+All!#REF!,IF(+All!#REF!="Missouri",+All!#REF!,0))</f>
        <v>#REF!</v>
      </c>
      <c r="AI138" s="707" t="e">
        <f>IF(+All!#REF!="Missouri",+All!#REF!,IF(+All!#REF!="Missouri",+All!#REF!,0))</f>
        <v>#REF!</v>
      </c>
      <c r="AJ138" s="706" t="e">
        <f>IF(+All!#REF!="Missouri",+All!#REF!,IF(+All!#REF!="Missouri",+All!#REF!,0))</f>
        <v>#REF!</v>
      </c>
      <c r="AK138" s="707" t="e">
        <f>IF(+All!#REF!="Missouri",+All!#REF!,IF(+All!#REF!="Missouri",+All!#REF!,0))</f>
        <v>#REF!</v>
      </c>
      <c r="AL138" s="81" t="e">
        <f>IF(+All!#REF!="Missouri",+All!#REF!,IF(+All!#REF!="Missouri",+All!#REF!,0))</f>
        <v>#REF!</v>
      </c>
      <c r="AM138" s="82" t="e">
        <f>IF(+All!#REF!="Missouri",+All!#REF!,IF(+All!#REF!="Missouri",+All!#REF!,0))</f>
        <v>#REF!</v>
      </c>
      <c r="AN138" s="81" t="e">
        <f>IF(+All!#REF!="Missouri",+All!#REF!,IF(+All!#REF!="Missouri",+All!#REF!,0))</f>
        <v>#REF!</v>
      </c>
      <c r="AO138" s="83" t="e">
        <f>IF(+All!#REF!="Missouri",+All!#REF!,IF(+All!#REF!="Missouri",+All!#REF!,0))</f>
        <v>#REF!</v>
      </c>
      <c r="AP138" s="84" t="e">
        <f>IF(+All!#REF!="Missouri",+All!#REF!,IF(+All!#REF!="Missouri",+All!#REF!,0))</f>
        <v>#REF!</v>
      </c>
      <c r="AQ138" s="480" t="e">
        <f>IF(+All!#REF!="Missouri",+All!#REF!,IF(+All!#REF!="Missouri",+All!#REF!,0))</f>
        <v>#REF!</v>
      </c>
      <c r="AR138" s="482" t="e">
        <f>IF(+All!#REF!="Missouri",+All!#REF!,IF(+All!#REF!="Missouri",+All!#REF!,0))</f>
        <v>#REF!</v>
      </c>
      <c r="AS138" s="483" t="e">
        <f>IF(+All!#REF!="Missouri",+All!#REF!,IF(+All!#REF!="Missouri",+All!#REF!,0))</f>
        <v>#REF!</v>
      </c>
      <c r="AT138" s="483" t="e">
        <f>IF(+All!#REF!="Missouri",+All!#REF!,IF(+All!#REF!="Missouri",+All!#REF!,0))</f>
        <v>#REF!</v>
      </c>
      <c r="AU138" s="482" t="e">
        <f>IF(+All!#REF!="Missouri",+All!#REF!,IF(+All!#REF!="Missouri",+All!#REF!,0))</f>
        <v>#REF!</v>
      </c>
      <c r="AV138" s="483" t="e">
        <f>IF(+All!#REF!="Missouri",+All!#REF!,IF(+All!#REF!="Missouri",+All!#REF!,0))</f>
        <v>#REF!</v>
      </c>
      <c r="AW138" s="484" t="e">
        <f>IF(+All!#REF!="Missouri",+All!#REF!,IF(+All!#REF!="Missouri",+All!#REF!,0))</f>
        <v>#REF!</v>
      </c>
      <c r="AX138" s="483" t="e">
        <f>IF(+All!#REF!="Missouri",+All!#REF!,IF(+All!#REF!="Missouri",+All!#REF!,0))</f>
        <v>#REF!</v>
      </c>
      <c r="AY138" s="88" t="e">
        <f>IF(+All!#REF!="Missouri",+All!#REF!,IF(+All!#REF!="Missouri",+All!#REF!,0))</f>
        <v>#REF!</v>
      </c>
      <c r="AZ138" s="89" t="e">
        <f>IF(+All!#REF!="Missouri",+All!#REF!,IF(+All!#REF!="Missouri",+All!#REF!,0))</f>
        <v>#REF!</v>
      </c>
      <c r="BA138" s="90" t="e">
        <f>IF(+All!#REF!="Missouri",+All!#REF!,IF(+All!#REF!="Missouri",+All!#REF!,0))</f>
        <v>#REF!</v>
      </c>
      <c r="BB138" s="90" t="e">
        <f>IF(+All!#REF!="Missouri",+All!#REF!,IF(+All!#REF!="Missouri",+All!#REF!,0))</f>
        <v>#REF!</v>
      </c>
      <c r="BC138" s="91" t="e">
        <f>IF(+All!#REF!="Missouri",+All!#REF!,IF(+All!#REF!="Missouri",+All!#REF!,0))</f>
        <v>#REF!</v>
      </c>
      <c r="BD138" s="482" t="e">
        <f>IF(+All!#REF!="Missouri",+All!#REF!,IF(+All!#REF!="Missouri",+All!#REF!,0))</f>
        <v>#REF!</v>
      </c>
      <c r="BE138" s="483" t="e">
        <f>IF(+All!#REF!="Missouri",+All!#REF!,IF(+All!#REF!="Missouri",+All!#REF!,0))</f>
        <v>#REF!</v>
      </c>
      <c r="BF138" s="483" t="e">
        <f>IF(+All!#REF!="Missouri",+All!#REF!,IF(+All!#REF!="Missouri",+All!#REF!,0))</f>
        <v>#REF!</v>
      </c>
      <c r="BG138" s="482" t="e">
        <f>IF(+All!#REF!="Missouri",+All!#REF!,IF(+All!#REF!="Missouri",+All!#REF!,0))</f>
        <v>#REF!</v>
      </c>
      <c r="BH138" s="483" t="e">
        <f>IF(+All!#REF!="Missouri",+All!#REF!,IF(+All!#REF!="Missouri",+All!#REF!,0))</f>
        <v>#REF!</v>
      </c>
      <c r="BI138" s="484" t="e">
        <f>IF(+All!#REF!="Missouri",+All!#REF!,IF(+All!#REF!="Missouri",+All!#REF!,0))</f>
        <v>#REF!</v>
      </c>
      <c r="BJ138" s="92" t="e">
        <f>IF(+All!#REF!="Missouri",+All!#REF!,IF(+All!#REF!="Missouri",+All!#REF!,0))</f>
        <v>#REF!</v>
      </c>
      <c r="BK138" s="93" t="e">
        <f>IF(+All!#REF!="Missouri",+All!#REF!,IF(+All!#REF!="Missouri",+All!#REF!,0))</f>
        <v>#REF!</v>
      </c>
    </row>
    <row r="139" spans="1:63" x14ac:dyDescent="0.8">
      <c r="A139" s="153">
        <f>IF(+All!$F684="Missouri",+All!A684,IF(+All!$H684="Missouri",+All!A684,0))</f>
        <v>9</v>
      </c>
      <c r="B139" s="480" t="str">
        <f>IF(+All!$F684="Missouri",+All!B684,IF(+All!$H684="Missouri",+All!B684,0))</f>
        <v>Sat</v>
      </c>
      <c r="C139" s="72">
        <f>IF(+All!$F684="Missouri",+All!C684,IF(+All!$H684="Missouri",+All!C684,0))</f>
        <v>44499</v>
      </c>
      <c r="D139" s="73">
        <f>IF(+All!$F684="Missouri",+All!D684,IF(+All!$H684="Missouri",+All!D684,0))</f>
        <v>0.625</v>
      </c>
      <c r="E139" s="707" t="str">
        <f>IF(+All!$F684="Missouri",+All!E684,IF(+All!$H684="Missouri",+All!E684,0))</f>
        <v>SEC</v>
      </c>
      <c r="F139" s="75" t="str">
        <f>IF(+All!$F684="Missouri",+All!F684,IF(+All!$H684="Missouri",+All!F684,0))</f>
        <v>Missouri</v>
      </c>
      <c r="G139" s="76" t="str">
        <f>IF(+All!$F684="Missouri",+All!G684,IF(+All!$H684="Missouri",+All!G684,0))</f>
        <v>SEC</v>
      </c>
      <c r="H139" s="75" t="str">
        <f>IF(+All!$F684="Missouri",+All!H684,IF(+All!$H684="Missouri",+All!H684,0))</f>
        <v>Vanderbilt</v>
      </c>
      <c r="I139" s="76" t="str">
        <f>IF(+All!$F684="Missouri",+All!I684,IF(+All!$H684="Missouri",+All!I684,0))</f>
        <v>SEC</v>
      </c>
      <c r="J139" s="706" t="str">
        <f>IF(+All!$F684="Missouri",+All!J684,IF(+All!$H684="Missouri",+All!J684,0))</f>
        <v>Missouri</v>
      </c>
      <c r="K139" s="707" t="str">
        <f>IF(+All!$F684="Missouri",+All!K684,IF(+All!$H684="Missouri",+All!K684,0))</f>
        <v>Vanderbilt</v>
      </c>
      <c r="L139" s="78">
        <f>IF(+All!$F684="Missouri",+All!L684,IF(+All!$H684="Missouri",+All!L684,0))</f>
        <v>16</v>
      </c>
      <c r="M139" s="79">
        <f>IF(+All!$F684="Missouri",+All!M684,IF(+All!$H684="Missouri",+All!M684,0))</f>
        <v>62.5</v>
      </c>
      <c r="N139" s="706" t="str">
        <f>IF(+All!$F684="Missouri",+All!N684,IF(+All!$H684="Missouri",+All!N684,0))</f>
        <v>Missouri</v>
      </c>
      <c r="O139" s="708">
        <f>IF(+All!$F684="Missouri",+All!O684,IF(+All!$H684="Missouri",+All!O684,0))</f>
        <v>37</v>
      </c>
      <c r="P139" s="708" t="str">
        <f>IF(+All!$F684="Missouri",+All!P684,IF(+All!$H684="Missouri",+All!P684,0))</f>
        <v>Vanderbilt</v>
      </c>
      <c r="Q139" s="707">
        <f>IF(+All!$F684="Missouri",+All!Q684,IF(+All!$H684="Missouri",+All!Q684,0))</f>
        <v>28</v>
      </c>
      <c r="R139" s="706" t="str">
        <f>IF(+All!$F684="Missouri",+All!R684,IF(+All!$H684="Missouri",+All!R684,0))</f>
        <v>Vanderbilt</v>
      </c>
      <c r="S139" s="708" t="str">
        <f>IF(+All!$F684="Missouri",+All!S684,IF(+All!$H684="Missouri",+All!S684,0))</f>
        <v>Missouri</v>
      </c>
      <c r="T139" s="706" t="str">
        <f>IF(+All!$F684="Missouri",+All!T684,IF(+All!$H684="Missouri",+All!T684,0))</f>
        <v>Missouri</v>
      </c>
      <c r="U139" s="707" t="str">
        <f>IF(+All!$F684="Missouri",+All!U684,IF(+All!$H684="Missouri",+All!U684,0))</f>
        <v>L</v>
      </c>
      <c r="V139" s="706">
        <f>IF(+All!$F321="Missouri",+All!#REF!,IF(+All!$H321="Missouri",+All!#REF!,0))</f>
        <v>0</v>
      </c>
      <c r="W139" s="707">
        <f>IF(+All!$F321="Missouri",+All!#REF!,IF(+All!$H321="Missouri",+All!#REF!,0))</f>
        <v>0</v>
      </c>
      <c r="X139" s="706">
        <f>IF(+All!$F321="Missouri",+All!#REF!,IF(+All!$H321="Missouri",+All!#REF!,0))</f>
        <v>0</v>
      </c>
      <c r="Y139" s="707">
        <f>IF(+All!$F321="Missouri",+All!#REF!,IF(+All!$H321="Missouri",+All!#REF!,0))</f>
        <v>0</v>
      </c>
      <c r="Z139" s="706">
        <f>IF(+All!$F321="Missouri",+All!#REF!,IF(+All!$H321="Missouri",+All!#REF!,0))</f>
        <v>0</v>
      </c>
      <c r="AA139" s="707">
        <f>IF(+All!$F321="Missouri",+All!#REF!,IF(+All!$H321="Missouri",+All!#REF!,0))</f>
        <v>0</v>
      </c>
      <c r="AB139" s="706">
        <f>IF(+All!$F321="Missouri",+All!#REF!,IF(+All!$H321="Missouri",+All!#REF!,0))</f>
        <v>0</v>
      </c>
      <c r="AC139" s="707">
        <f>IF(+All!$F321="Missouri",+All!#REF!,IF(+All!$H321="Missouri",+All!#REF!,0))</f>
        <v>0</v>
      </c>
      <c r="AD139" s="706">
        <f>IF(+All!$F321="Missouri",+All!#REF!,IF(+All!$H321="Missouri",+All!#REF!,0))</f>
        <v>0</v>
      </c>
      <c r="AE139" s="707">
        <f>IF(+All!$F321="Missouri",+All!#REF!,IF(+All!$H321="Missouri",+All!#REF!,0))</f>
        <v>0</v>
      </c>
      <c r="AF139" s="706">
        <f>IF(+All!$F321="Missouri",+All!#REF!,IF(+All!$H321="Missouri",+All!#REF!,0))</f>
        <v>0</v>
      </c>
      <c r="AG139" s="707">
        <f>IF(+All!$F321="Missouri",+All!#REF!,IF(+All!$H321="Missouri",+All!#REF!,0))</f>
        <v>0</v>
      </c>
      <c r="AH139" s="706">
        <f>IF(+All!$F321="Missouri",+All!#REF!,IF(+All!$H321="Missouri",+All!#REF!,0))</f>
        <v>0</v>
      </c>
      <c r="AI139" s="707">
        <f>IF(+All!$F321="Missouri",+All!#REF!,IF(+All!$H321="Missouri",+All!#REF!,0))</f>
        <v>0</v>
      </c>
      <c r="AJ139" s="706">
        <f>IF(+All!$F321="Missouri",+All!#REF!,IF(+All!$H321="Missouri",+All!#REF!,0))</f>
        <v>0</v>
      </c>
      <c r="AK139" s="707">
        <f>IF(+All!$F321="Missouri",+All!#REF!,IF(+All!$H321="Missouri",+All!#REF!,0))</f>
        <v>0</v>
      </c>
      <c r="AL139" s="81">
        <f>IF(+All!$F321="Missouri",+All!V321,IF(+All!$H321="Missouri",+All!V321,0))</f>
        <v>0</v>
      </c>
      <c r="AM139" s="82">
        <f>IF(+All!$F321="Missouri",+All!W321,IF(+All!$H321="Missouri",+All!W321,0))</f>
        <v>0</v>
      </c>
      <c r="AN139" s="81">
        <f>IF(+All!$F321="Missouri",+All!X321,IF(+All!$H321="Missouri",+All!X321,0))</f>
        <v>0</v>
      </c>
      <c r="AO139" s="83">
        <f>IF(+All!$F321="Missouri",+All!Y321,IF(+All!$H321="Missouri",+All!Y321,0))</f>
        <v>0</v>
      </c>
      <c r="AP139" s="84">
        <f>IF(+All!$F321="Missouri",+All!Z321,IF(+All!$H321="Missouri",+All!Z321,0))</f>
        <v>0</v>
      </c>
      <c r="AQ139" s="480">
        <f>IF(+All!$F321="Missouri",+All!#REF!,IF(+All!$H321="Missouri",+All!#REF!,0))</f>
        <v>0</v>
      </c>
      <c r="AR139" s="482">
        <f>IF(+All!$F321="Missouri",+All!#REF!,IF(+All!$H321="Missouri",+All!#REF!,0))</f>
        <v>0</v>
      </c>
      <c r="AS139" s="483">
        <f>IF(+All!$F321="Missouri",+All!#REF!,IF(+All!$H321="Missouri",+All!#REF!,0))</f>
        <v>0</v>
      </c>
      <c r="AT139" s="483">
        <f>IF(+All!$F321="Missouri",+All!#REF!,IF(+All!$H321="Missouri",+All!#REF!,0))</f>
        <v>0</v>
      </c>
      <c r="AU139" s="482">
        <f>IF(+All!$F321="Missouri",+All!#REF!,IF(+All!$H321="Missouri",+All!#REF!,0))</f>
        <v>0</v>
      </c>
      <c r="AV139" s="483">
        <f>IF(+All!$F321="Missouri",+All!#REF!,IF(+All!$H321="Missouri",+All!#REF!,0))</f>
        <v>0</v>
      </c>
      <c r="AW139" s="484">
        <f>IF(+All!$F321="Missouri",+All!#REF!,IF(+All!$H321="Missouri",+All!#REF!,0))</f>
        <v>0</v>
      </c>
      <c r="AX139" s="483">
        <f>IF(+All!$F321="Missouri",+All!#REF!,IF(+All!$H321="Missouri",+All!#REF!,0))</f>
        <v>0</v>
      </c>
      <c r="AY139" s="88">
        <f>IF(+All!$F321="Missouri",+All!#REF!,IF(+All!$H321="Missouri",+All!#REF!,0))</f>
        <v>0</v>
      </c>
      <c r="AZ139" s="89">
        <f>IF(+All!$F321="Missouri",+All!#REF!,IF(+All!$H321="Missouri",+All!#REF!,0))</f>
        <v>0</v>
      </c>
      <c r="BA139" s="90">
        <f>IF(+All!$F321="Missouri",+All!#REF!,IF(+All!$H321="Missouri",+All!#REF!,0))</f>
        <v>0</v>
      </c>
      <c r="BB139" s="90">
        <f>IF(+All!$F321="Missouri",+All!#REF!,IF(+All!$H321="Missouri",+All!#REF!,0))</f>
        <v>0</v>
      </c>
      <c r="BC139" s="91">
        <f>IF(+All!$F321="Missouri",+All!#REF!,IF(+All!$H321="Missouri",+All!#REF!,0))</f>
        <v>0</v>
      </c>
      <c r="BD139" s="482">
        <f>IF(+All!$F321="Missouri",+All!#REF!,IF(+All!$H321="Missouri",+All!#REF!,0))</f>
        <v>0</v>
      </c>
      <c r="BE139" s="483">
        <f>IF(+All!$F321="Missouri",+All!#REF!,IF(+All!$H321="Missouri",+All!#REF!,0))</f>
        <v>0</v>
      </c>
      <c r="BF139" s="483">
        <f>IF(+All!$F321="Missouri",+All!#REF!,IF(+All!$H321="Missouri",+All!#REF!,0))</f>
        <v>0</v>
      </c>
      <c r="BG139" s="482">
        <f>IF(+All!$F321="Missouri",+All!#REF!,IF(+All!$H321="Missouri",+All!#REF!,0))</f>
        <v>0</v>
      </c>
      <c r="BH139" s="483">
        <f>IF(+All!$F321="Missouri",+All!#REF!,IF(+All!$H321="Missouri",+All!#REF!,0))</f>
        <v>0</v>
      </c>
      <c r="BI139" s="484">
        <f>IF(+All!$F321="Missouri",+All!#REF!,IF(+All!$H321="Missouri",+All!#REF!,0))</f>
        <v>0</v>
      </c>
      <c r="BJ139" s="92">
        <f>IF(+All!$F321="Missouri",+All!#REF!,IF(+All!$H321="Missouri",+All!#REF!,0))</f>
        <v>0</v>
      </c>
      <c r="BK139" s="93">
        <f>IF(+All!$F321="Missouri",+All!#REF!,IF(+All!$H321="Missouri",+All!#REF!,0))</f>
        <v>0</v>
      </c>
    </row>
    <row r="140" spans="1:63" x14ac:dyDescent="0.8">
      <c r="A140" s="153">
        <f>IF(+All!$F764="Missouri",+All!A764,IF(+All!$H764="Missouri",+All!A764,0))</f>
        <v>10</v>
      </c>
      <c r="B140" s="480" t="str">
        <f>IF(+All!$F764="Missouri",+All!B764,IF(+All!$H764="Missouri",+All!B764,0))</f>
        <v>Sat</v>
      </c>
      <c r="C140" s="72">
        <f>IF(+All!$F764="Missouri",+All!C764,IF(+All!$H764="Missouri",+All!C764,0))</f>
        <v>44506</v>
      </c>
      <c r="D140" s="73">
        <f>IF(+All!$F764="Missouri",+All!D764,IF(+All!$H764="Missouri",+All!D764,0))</f>
        <v>0.5</v>
      </c>
      <c r="E140" s="707" t="str">
        <f>IF(+All!$F764="Missouri",+All!E764,IF(+All!$H764="Missouri",+All!E764,0))</f>
        <v>ESPN</v>
      </c>
      <c r="F140" s="75" t="str">
        <f>IF(+All!$F764="Missouri",+All!F764,IF(+All!$H764="Missouri",+All!F764,0))</f>
        <v>Missouri</v>
      </c>
      <c r="G140" s="76" t="str">
        <f>IF(+All!$F764="Missouri",+All!G764,IF(+All!$H764="Missouri",+All!G764,0))</f>
        <v>SEC</v>
      </c>
      <c r="H140" s="75" t="str">
        <f>IF(+All!$F764="Missouri",+All!H764,IF(+All!$H764="Missouri",+All!H764,0))</f>
        <v>Georgia</v>
      </c>
      <c r="I140" s="76" t="str">
        <f>IF(+All!$F764="Missouri",+All!I764,IF(+All!$H764="Missouri",+All!I764,0))</f>
        <v>SEC</v>
      </c>
      <c r="J140" s="706" t="str">
        <f>IF(+All!$F764="Missouri",+All!J764,IF(+All!$H764="Missouri",+All!J764,0))</f>
        <v>Georgia</v>
      </c>
      <c r="K140" s="707" t="str">
        <f>IF(+All!$F764="Missouri",+All!K764,IF(+All!$H764="Missouri",+All!K764,0))</f>
        <v>Missouri</v>
      </c>
      <c r="L140" s="78">
        <f>IF(+All!$F764="Missouri",+All!L764,IF(+All!$H764="Missouri",+All!L764,0))</f>
        <v>38.5</v>
      </c>
      <c r="M140" s="79">
        <f>IF(+All!$F764="Missouri",+All!M764,IF(+All!$H764="Missouri",+All!M764,0))</f>
        <v>59.5</v>
      </c>
      <c r="N140" s="706" t="str">
        <f>IF(+All!$F764="Missouri",+All!N764,IF(+All!$H764="Missouri",+All!N764,0))</f>
        <v>Georgia</v>
      </c>
      <c r="O140" s="708">
        <f>IF(+All!$F764="Missouri",+All!O764,IF(+All!$H764="Missouri",+All!O764,0))</f>
        <v>43</v>
      </c>
      <c r="P140" s="708" t="str">
        <f>IF(+All!$F764="Missouri",+All!P764,IF(+All!$H764="Missouri",+All!P764,0))</f>
        <v>Missouri</v>
      </c>
      <c r="Q140" s="707">
        <f>IF(+All!$F764="Missouri",+All!Q764,IF(+All!$H764="Missouri",+All!Q764,0))</f>
        <v>6</v>
      </c>
      <c r="R140" s="706" t="str">
        <f>IF(+All!$F764="Missouri",+All!R764,IF(+All!$H764="Missouri",+All!R764,0))</f>
        <v>Missouri</v>
      </c>
      <c r="S140" s="708" t="str">
        <f>IF(+All!$F764="Missouri",+All!S764,IF(+All!$H764="Missouri",+All!S764,0))</f>
        <v>Georgia</v>
      </c>
      <c r="T140" s="706" t="str">
        <f>IF(+All!$F764="Missouri",+All!T764,IF(+All!$H764="Missouri",+All!T764,0))</f>
        <v>Missouri</v>
      </c>
      <c r="U140" s="707" t="str">
        <f>IF(+All!$F764="Missouri",+All!U764,IF(+All!$H764="Missouri",+All!U764,0))</f>
        <v>W</v>
      </c>
      <c r="V140" s="706">
        <f>IF(+All!$F411="Missouri",+All!#REF!,IF(+All!$H411="Missouri",+All!#REF!,0))</f>
        <v>0</v>
      </c>
      <c r="W140" s="707">
        <f>IF(+All!$F411="Missouri",+All!#REF!,IF(+All!$H411="Missouri",+All!#REF!,0))</f>
        <v>0</v>
      </c>
      <c r="X140" s="706">
        <f>IF(+All!$F411="Missouri",+All!#REF!,IF(+All!$H411="Missouri",+All!#REF!,0))</f>
        <v>0</v>
      </c>
      <c r="Y140" s="707">
        <f>IF(+All!$F411="Missouri",+All!#REF!,IF(+All!$H411="Missouri",+All!#REF!,0))</f>
        <v>0</v>
      </c>
      <c r="Z140" s="706">
        <f>IF(+All!$F411="Missouri",+All!#REF!,IF(+All!$H411="Missouri",+All!#REF!,0))</f>
        <v>0</v>
      </c>
      <c r="AA140" s="707">
        <f>IF(+All!$F411="Missouri",+All!#REF!,IF(+All!$H411="Missouri",+All!#REF!,0))</f>
        <v>0</v>
      </c>
      <c r="AB140" s="706">
        <f>IF(+All!$F411="Missouri",+All!#REF!,IF(+All!$H411="Missouri",+All!#REF!,0))</f>
        <v>0</v>
      </c>
      <c r="AC140" s="707">
        <f>IF(+All!$F411="Missouri",+All!#REF!,IF(+All!$H411="Missouri",+All!#REF!,0))</f>
        <v>0</v>
      </c>
      <c r="AD140" s="706">
        <f>IF(+All!$F411="Missouri",+All!#REF!,IF(+All!$H411="Missouri",+All!#REF!,0))</f>
        <v>0</v>
      </c>
      <c r="AE140" s="707">
        <f>IF(+All!$F411="Missouri",+All!#REF!,IF(+All!$H411="Missouri",+All!#REF!,0))</f>
        <v>0</v>
      </c>
      <c r="AF140" s="706">
        <f>IF(+All!$F411="Missouri",+All!#REF!,IF(+All!$H411="Missouri",+All!#REF!,0))</f>
        <v>0</v>
      </c>
      <c r="AG140" s="707">
        <f>IF(+All!$F411="Missouri",+All!#REF!,IF(+All!$H411="Missouri",+All!#REF!,0))</f>
        <v>0</v>
      </c>
      <c r="AH140" s="706">
        <f>IF(+All!$F411="Missouri",+All!#REF!,IF(+All!$H411="Missouri",+All!#REF!,0))</f>
        <v>0</v>
      </c>
      <c r="AI140" s="707">
        <f>IF(+All!$F411="Missouri",+All!#REF!,IF(+All!$H411="Missouri",+All!#REF!,0))</f>
        <v>0</v>
      </c>
      <c r="AJ140" s="706">
        <f>IF(+All!$F411="Missouri",+All!#REF!,IF(+All!$H411="Missouri",+All!#REF!,0))</f>
        <v>0</v>
      </c>
      <c r="AK140" s="707">
        <f>IF(+All!$F411="Missouri",+All!#REF!,IF(+All!$H411="Missouri",+All!#REF!,0))</f>
        <v>0</v>
      </c>
      <c r="AL140" s="81">
        <f>IF(+All!$F411="Missouri",+All!V411,IF(+All!$H411="Missouri",+All!V411,0))</f>
        <v>0</v>
      </c>
      <c r="AM140" s="82">
        <f>IF(+All!$F411="Missouri",+All!W411,IF(+All!$H411="Missouri",+All!W411,0))</f>
        <v>0</v>
      </c>
      <c r="AN140" s="81">
        <f>IF(+All!$F411="Missouri",+All!X411,IF(+All!$H411="Missouri",+All!X411,0))</f>
        <v>0</v>
      </c>
      <c r="AO140" s="83">
        <f>IF(+All!$F411="Missouri",+All!Y411,IF(+All!$H411="Missouri",+All!Y411,0))</f>
        <v>0</v>
      </c>
      <c r="AP140" s="84">
        <f>IF(+All!$F411="Missouri",+All!Z411,IF(+All!$H411="Missouri",+All!Z411,0))</f>
        <v>0</v>
      </c>
      <c r="AQ140" s="480">
        <f>IF(+All!$F411="Missouri",+All!#REF!,IF(+All!$H411="Missouri",+All!#REF!,0))</f>
        <v>0</v>
      </c>
      <c r="AR140" s="482">
        <f>IF(+All!$F411="Missouri",+All!#REF!,IF(+All!$H411="Missouri",+All!#REF!,0))</f>
        <v>0</v>
      </c>
      <c r="AS140" s="483">
        <f>IF(+All!$F411="Missouri",+All!#REF!,IF(+All!$H411="Missouri",+All!#REF!,0))</f>
        <v>0</v>
      </c>
      <c r="AT140" s="483">
        <f>IF(+All!$F411="Missouri",+All!#REF!,IF(+All!$H411="Missouri",+All!#REF!,0))</f>
        <v>0</v>
      </c>
      <c r="AU140" s="482">
        <f>IF(+All!$F411="Missouri",+All!#REF!,IF(+All!$H411="Missouri",+All!#REF!,0))</f>
        <v>0</v>
      </c>
      <c r="AV140" s="483">
        <f>IF(+All!$F411="Missouri",+All!#REF!,IF(+All!$H411="Missouri",+All!#REF!,0))</f>
        <v>0</v>
      </c>
      <c r="AW140" s="484">
        <f>IF(+All!$F411="Missouri",+All!#REF!,IF(+All!$H411="Missouri",+All!#REF!,0))</f>
        <v>0</v>
      </c>
      <c r="AX140" s="483">
        <f>IF(+All!$F411="Missouri",+All!#REF!,IF(+All!$H411="Missouri",+All!#REF!,0))</f>
        <v>0</v>
      </c>
      <c r="AY140" s="88">
        <f>IF(+All!$F411="Missouri",+All!#REF!,IF(+All!$H411="Missouri",+All!#REF!,0))</f>
        <v>0</v>
      </c>
      <c r="AZ140" s="89">
        <f>IF(+All!$F411="Missouri",+All!#REF!,IF(+All!$H411="Missouri",+All!#REF!,0))</f>
        <v>0</v>
      </c>
      <c r="BA140" s="90">
        <f>IF(+All!$F411="Missouri",+All!#REF!,IF(+All!$H411="Missouri",+All!#REF!,0))</f>
        <v>0</v>
      </c>
      <c r="BB140" s="90">
        <f>IF(+All!$F411="Missouri",+All!#REF!,IF(+All!$H411="Missouri",+All!#REF!,0))</f>
        <v>0</v>
      </c>
      <c r="BC140" s="91">
        <f>IF(+All!$F411="Missouri",+All!#REF!,IF(+All!$H411="Missouri",+All!#REF!,0))</f>
        <v>0</v>
      </c>
      <c r="BD140" s="482">
        <f>IF(+All!$F411="Missouri",+All!#REF!,IF(+All!$H411="Missouri",+All!#REF!,0))</f>
        <v>0</v>
      </c>
      <c r="BE140" s="483">
        <f>IF(+All!$F411="Missouri",+All!#REF!,IF(+All!$H411="Missouri",+All!#REF!,0))</f>
        <v>0</v>
      </c>
      <c r="BF140" s="483">
        <f>IF(+All!$F411="Missouri",+All!#REF!,IF(+All!$H411="Missouri",+All!#REF!,0))</f>
        <v>0</v>
      </c>
      <c r="BG140" s="482">
        <f>IF(+All!$F411="Missouri",+All!#REF!,IF(+All!$H411="Missouri",+All!#REF!,0))</f>
        <v>0</v>
      </c>
      <c r="BH140" s="483">
        <f>IF(+All!$F411="Missouri",+All!#REF!,IF(+All!$H411="Missouri",+All!#REF!,0))</f>
        <v>0</v>
      </c>
      <c r="BI140" s="484">
        <f>IF(+All!$F411="Missouri",+All!#REF!,IF(+All!$H411="Missouri",+All!#REF!,0))</f>
        <v>0</v>
      </c>
      <c r="BJ140" s="92">
        <f>IF(+All!$F411="Missouri",+All!#REF!,IF(+All!$H411="Missouri",+All!#REF!,0))</f>
        <v>0</v>
      </c>
      <c r="BK140" s="93">
        <f>IF(+All!$F411="Missouri",+All!#REF!,IF(+All!$H411="Missouri",+All!#REF!,0))</f>
        <v>0</v>
      </c>
    </row>
    <row r="141" spans="1:63" x14ac:dyDescent="0.8">
      <c r="A141" s="153">
        <f>IF(+All!$F840="Missouri",+All!A840,IF(+All!$H840="Missouri",+All!A840,0))</f>
        <v>11</v>
      </c>
      <c r="B141" s="480" t="str">
        <f>IF(+All!$F840="Missouri",+All!B840,IF(+All!$H840="Missouri",+All!B840,0))</f>
        <v>Sat</v>
      </c>
      <c r="C141" s="72">
        <f>IF(+All!$F840="Missouri",+All!C840,IF(+All!$H840="Missouri",+All!C840,0))</f>
        <v>44513</v>
      </c>
      <c r="D141" s="73">
        <f>IF(+All!$F840="Missouri",+All!D840,IF(+All!$H840="Missouri",+All!D840,0))</f>
        <v>0.66666666666666663</v>
      </c>
      <c r="E141" s="707" t="str">
        <f>IF(+All!$F840="Missouri",+All!E840,IF(+All!$H840="Missouri",+All!E840,0))</f>
        <v>SEC</v>
      </c>
      <c r="F141" s="75" t="str">
        <f>IF(+All!$F840="Missouri",+All!F840,IF(+All!$H840="Missouri",+All!F840,0))</f>
        <v>South Carolina</v>
      </c>
      <c r="G141" s="76" t="str">
        <f>IF(+All!$F840="Missouri",+All!G840,IF(+All!$H840="Missouri",+All!G840,0))</f>
        <v>SEC</v>
      </c>
      <c r="H141" s="75" t="str">
        <f>IF(+All!$F840="Missouri",+All!H840,IF(+All!$H840="Missouri",+All!H840,0))</f>
        <v>Missouri</v>
      </c>
      <c r="I141" s="76" t="str">
        <f>IF(+All!$F840="Missouri",+All!I840,IF(+All!$H840="Missouri",+All!I840,0))</f>
        <v>SEC</v>
      </c>
      <c r="J141" s="706" t="str">
        <f>IF(+All!$F840="Missouri",+All!J840,IF(+All!$H840="Missouri",+All!J840,0))</f>
        <v>South Carolina</v>
      </c>
      <c r="K141" s="707" t="str">
        <f>IF(+All!$F840="Missouri",+All!K840,IF(+All!$H840="Missouri",+All!K840,0))</f>
        <v>Missouri</v>
      </c>
      <c r="L141" s="78">
        <f>IF(+All!$F840="Missouri",+All!L840,IF(+All!$H840="Missouri",+All!L840,0))</f>
        <v>1</v>
      </c>
      <c r="M141" s="79">
        <f>IF(+All!$F840="Missouri",+All!M840,IF(+All!$H840="Missouri",+All!M840,0))</f>
        <v>54.5</v>
      </c>
      <c r="N141" s="706" t="str">
        <f>IF(+All!$F840="Missouri",+All!N840,IF(+All!$H840="Missouri",+All!N840,0))</f>
        <v>Missouri</v>
      </c>
      <c r="O141" s="708">
        <f>IF(+All!$F840="Missouri",+All!O840,IF(+All!$H840="Missouri",+All!O840,0))</f>
        <v>31</v>
      </c>
      <c r="P141" s="708" t="str">
        <f>IF(+All!$F840="Missouri",+All!P840,IF(+All!$H840="Missouri",+All!P840,0))</f>
        <v>South Carolina</v>
      </c>
      <c r="Q141" s="707">
        <f>IF(+All!$F840="Missouri",+All!Q840,IF(+All!$H840="Missouri",+All!Q840,0))</f>
        <v>28</v>
      </c>
      <c r="R141" s="706" t="str">
        <f>IF(+All!$F840="Missouri",+All!R840,IF(+All!$H840="Missouri",+All!R840,0))</f>
        <v>Missouri</v>
      </c>
      <c r="S141" s="708" t="str">
        <f>IF(+All!$F840="Missouri",+All!S840,IF(+All!$H840="Missouri",+All!S840,0))</f>
        <v>South Carolina</v>
      </c>
      <c r="T141" s="706" t="str">
        <f>IF(+All!$F840="Missouri",+All!T840,IF(+All!$H840="Missouri",+All!T840,0))</f>
        <v>Missouri</v>
      </c>
      <c r="U141" s="707" t="str">
        <f>IF(+All!$F840="Missouri",+All!U840,IF(+All!$H840="Missouri",+All!U840,0))</f>
        <v>W</v>
      </c>
      <c r="V141" s="706">
        <f>IF(+All!$F462="Missouri",+All!#REF!,IF(+All!$H462="Missouri",+All!#REF!,0))</f>
        <v>0</v>
      </c>
      <c r="W141" s="707">
        <f>IF(+All!$F462="Missouri",+All!#REF!,IF(+All!$H462="Missouri",+All!#REF!,0))</f>
        <v>0</v>
      </c>
      <c r="X141" s="706">
        <f>IF(+All!$F462="Missouri",+All!#REF!,IF(+All!$H462="Missouri",+All!#REF!,0))</f>
        <v>0</v>
      </c>
      <c r="Y141" s="707">
        <f>IF(+All!$F462="Missouri",+All!#REF!,IF(+All!$H462="Missouri",+All!#REF!,0))</f>
        <v>0</v>
      </c>
      <c r="Z141" s="706">
        <f>IF(+All!$F462="Missouri",+All!#REF!,IF(+All!$H462="Missouri",+All!#REF!,0))</f>
        <v>0</v>
      </c>
      <c r="AA141" s="707">
        <f>IF(+All!$F462="Missouri",+All!#REF!,IF(+All!$H462="Missouri",+All!#REF!,0))</f>
        <v>0</v>
      </c>
      <c r="AB141" s="706">
        <f>IF(+All!$F462="Missouri",+All!#REF!,IF(+All!$H462="Missouri",+All!#REF!,0))</f>
        <v>0</v>
      </c>
      <c r="AC141" s="707">
        <f>IF(+All!$F462="Missouri",+All!#REF!,IF(+All!$H462="Missouri",+All!#REF!,0))</f>
        <v>0</v>
      </c>
      <c r="AD141" s="706">
        <f>IF(+All!$F462="Missouri",+All!#REF!,IF(+All!$H462="Missouri",+All!#REF!,0))</f>
        <v>0</v>
      </c>
      <c r="AE141" s="707">
        <f>IF(+All!$F462="Missouri",+All!#REF!,IF(+All!$H462="Missouri",+All!#REF!,0))</f>
        <v>0</v>
      </c>
      <c r="AF141" s="706">
        <f>IF(+All!$F462="Missouri",+All!#REF!,IF(+All!$H462="Missouri",+All!#REF!,0))</f>
        <v>0</v>
      </c>
      <c r="AG141" s="707">
        <f>IF(+All!$F462="Missouri",+All!#REF!,IF(+All!$H462="Missouri",+All!#REF!,0))</f>
        <v>0</v>
      </c>
      <c r="AH141" s="706">
        <f>IF(+All!$F462="Missouri",+All!#REF!,IF(+All!$H462="Missouri",+All!#REF!,0))</f>
        <v>0</v>
      </c>
      <c r="AI141" s="707">
        <f>IF(+All!$F462="Missouri",+All!#REF!,IF(+All!$H462="Missouri",+All!#REF!,0))</f>
        <v>0</v>
      </c>
      <c r="AJ141" s="706">
        <f>IF(+All!$F462="Missouri",+All!#REF!,IF(+All!$H462="Missouri",+All!#REF!,0))</f>
        <v>0</v>
      </c>
      <c r="AK141" s="707">
        <f>IF(+All!$F462="Missouri",+All!#REF!,IF(+All!$H462="Missouri",+All!#REF!,0))</f>
        <v>0</v>
      </c>
      <c r="AL141" s="81">
        <f>IF(+All!$F462="Missouri",+All!V462,IF(+All!$H462="Missouri",+All!V462,0))</f>
        <v>0</v>
      </c>
      <c r="AM141" s="82">
        <f>IF(+All!$F462="Missouri",+All!W462,IF(+All!$H462="Missouri",+All!W462,0))</f>
        <v>0</v>
      </c>
      <c r="AN141" s="81">
        <f>IF(+All!$F462="Missouri",+All!X462,IF(+All!$H462="Missouri",+All!X462,0))</f>
        <v>0</v>
      </c>
      <c r="AO141" s="83">
        <f>IF(+All!$F462="Missouri",+All!Y462,IF(+All!$H462="Missouri",+All!Y462,0))</f>
        <v>0</v>
      </c>
      <c r="AP141" s="84">
        <f>IF(+All!$F462="Missouri",+All!Z462,IF(+All!$H462="Missouri",+All!Z462,0))</f>
        <v>0</v>
      </c>
      <c r="AQ141" s="480">
        <f>IF(+All!$F462="Missouri",+All!#REF!,IF(+All!$H462="Missouri",+All!#REF!,0))</f>
        <v>0</v>
      </c>
      <c r="AR141" s="482">
        <f>IF(+All!$F462="Missouri",+All!#REF!,IF(+All!$H462="Missouri",+All!#REF!,0))</f>
        <v>0</v>
      </c>
      <c r="AS141" s="483">
        <f>IF(+All!$F462="Missouri",+All!#REF!,IF(+All!$H462="Missouri",+All!#REF!,0))</f>
        <v>0</v>
      </c>
      <c r="AT141" s="483">
        <f>IF(+All!$F462="Missouri",+All!#REF!,IF(+All!$H462="Missouri",+All!#REF!,0))</f>
        <v>0</v>
      </c>
      <c r="AU141" s="482">
        <f>IF(+All!$F462="Missouri",+All!#REF!,IF(+All!$H462="Missouri",+All!#REF!,0))</f>
        <v>0</v>
      </c>
      <c r="AV141" s="483">
        <f>IF(+All!$F462="Missouri",+All!#REF!,IF(+All!$H462="Missouri",+All!#REF!,0))</f>
        <v>0</v>
      </c>
      <c r="AW141" s="484">
        <f>IF(+All!$F462="Missouri",+All!#REF!,IF(+All!$H462="Missouri",+All!#REF!,0))</f>
        <v>0</v>
      </c>
      <c r="AX141" s="483">
        <f>IF(+All!$F462="Missouri",+All!#REF!,IF(+All!$H462="Missouri",+All!#REF!,0))</f>
        <v>0</v>
      </c>
      <c r="AY141" s="88">
        <f>IF(+All!$F462="Missouri",+All!#REF!,IF(+All!$H462="Missouri",+All!#REF!,0))</f>
        <v>0</v>
      </c>
      <c r="AZ141" s="89">
        <f>IF(+All!$F462="Missouri",+All!#REF!,IF(+All!$H462="Missouri",+All!#REF!,0))</f>
        <v>0</v>
      </c>
      <c r="BA141" s="90">
        <f>IF(+All!$F462="Missouri",+All!#REF!,IF(+All!$H462="Missouri",+All!#REF!,0))</f>
        <v>0</v>
      </c>
      <c r="BB141" s="90">
        <f>IF(+All!$F462="Missouri",+All!#REF!,IF(+All!$H462="Missouri",+All!#REF!,0))</f>
        <v>0</v>
      </c>
      <c r="BC141" s="91">
        <f>IF(+All!$F462="Missouri",+All!#REF!,IF(+All!$H462="Missouri",+All!#REF!,0))</f>
        <v>0</v>
      </c>
      <c r="BD141" s="482">
        <f>IF(+All!$F462="Missouri",+All!#REF!,IF(+All!$H462="Missouri",+All!#REF!,0))</f>
        <v>0</v>
      </c>
      <c r="BE141" s="483">
        <f>IF(+All!$F462="Missouri",+All!#REF!,IF(+All!$H462="Missouri",+All!#REF!,0))</f>
        <v>0</v>
      </c>
      <c r="BF141" s="483">
        <f>IF(+All!$F462="Missouri",+All!#REF!,IF(+All!$H462="Missouri",+All!#REF!,0))</f>
        <v>0</v>
      </c>
      <c r="BG141" s="482">
        <f>IF(+All!$F462="Missouri",+All!#REF!,IF(+All!$H462="Missouri",+All!#REF!,0))</f>
        <v>0</v>
      </c>
      <c r="BH141" s="483">
        <f>IF(+All!$F462="Missouri",+All!#REF!,IF(+All!$H462="Missouri",+All!#REF!,0))</f>
        <v>0</v>
      </c>
      <c r="BI141" s="484">
        <f>IF(+All!$F462="Missouri",+All!#REF!,IF(+All!$H462="Missouri",+All!#REF!,0))</f>
        <v>0</v>
      </c>
      <c r="BJ141" s="92">
        <f>IF(+All!$F462="Missouri",+All!#REF!,IF(+All!$H462="Missouri",+All!#REF!,0))</f>
        <v>0</v>
      </c>
      <c r="BK141" s="93">
        <f>IF(+All!$F462="Missouri",+All!#REF!,IF(+All!$H462="Missouri",+All!#REF!,0))</f>
        <v>0</v>
      </c>
    </row>
    <row r="142" spans="1:63" x14ac:dyDescent="0.8">
      <c r="A142" s="153">
        <f>IF(+All!$F909="Missouri",+All!A909,IF(+All!$H909="Missouri",+All!A909,0))</f>
        <v>12</v>
      </c>
      <c r="B142" s="480" t="str">
        <f>IF(+All!$F909="Missouri",+All!B909,IF(+All!$H909="Missouri",+All!B909,0))</f>
        <v>Sat</v>
      </c>
      <c r="C142" s="72">
        <f>IF(+All!$F909="Missouri",+All!C909,IF(+All!$H909="Missouri",+All!C909,0))</f>
        <v>44520</v>
      </c>
      <c r="D142" s="73">
        <f>IF(+All!$F909="Missouri",+All!D909,IF(+All!$H909="Missouri",+All!D909,0))</f>
        <v>0.66666666666666663</v>
      </c>
      <c r="E142" s="707" t="str">
        <f>IF(+All!$F909="Missouri",+All!E909,IF(+All!$H909="Missouri",+All!E909,0))</f>
        <v>SEC</v>
      </c>
      <c r="F142" s="75" t="str">
        <f>IF(+All!$F909="Missouri",+All!F909,IF(+All!$H909="Missouri",+All!F909,0))</f>
        <v>Florida</v>
      </c>
      <c r="G142" s="76" t="str">
        <f>IF(+All!$F909="Missouri",+All!G909,IF(+All!$H909="Missouri",+All!G909,0))</f>
        <v>SEC</v>
      </c>
      <c r="H142" s="75" t="str">
        <f>IF(+All!$F909="Missouri",+All!H909,IF(+All!$H909="Missouri",+All!H909,0))</f>
        <v>Missouri</v>
      </c>
      <c r="I142" s="76" t="str">
        <f>IF(+All!$F909="Missouri",+All!I909,IF(+All!$H909="Missouri",+All!I909,0))</f>
        <v>SEC</v>
      </c>
      <c r="J142" s="706" t="str">
        <f>IF(+All!$F909="Missouri",+All!J909,IF(+All!$H909="Missouri",+All!J909,0))</f>
        <v>Florida</v>
      </c>
      <c r="K142" s="707" t="str">
        <f>IF(+All!$F909="Missouri",+All!K909,IF(+All!$H909="Missouri",+All!K909,0))</f>
        <v>Missouri</v>
      </c>
      <c r="L142" s="78">
        <f>IF(+All!$F909="Missouri",+All!L909,IF(+All!$H909="Missouri",+All!L909,0))</f>
        <v>8.5</v>
      </c>
      <c r="M142" s="79">
        <f>IF(+All!$F909="Missouri",+All!M909,IF(+All!$H909="Missouri",+All!M909,0))</f>
        <v>69.5</v>
      </c>
      <c r="N142" s="706" t="str">
        <f>IF(+All!$F909="Missouri",+All!N909,IF(+All!$H909="Missouri",+All!N909,0))</f>
        <v>Missouri</v>
      </c>
      <c r="O142" s="708">
        <f>IF(+All!$F909="Missouri",+All!O909,IF(+All!$H909="Missouri",+All!O909,0))</f>
        <v>24</v>
      </c>
      <c r="P142" s="708" t="str">
        <f>IF(+All!$F909="Missouri",+All!P909,IF(+All!$H909="Missouri",+All!P909,0))</f>
        <v>Florida</v>
      </c>
      <c r="Q142" s="707">
        <f>IF(+All!$F909="Missouri",+All!Q909,IF(+All!$H909="Missouri",+All!Q909,0))</f>
        <v>23</v>
      </c>
      <c r="R142" s="706" t="str">
        <f>IF(+All!$F909="Missouri",+All!R909,IF(+All!$H909="Missouri",+All!R909,0))</f>
        <v>Missouri</v>
      </c>
      <c r="S142" s="708" t="str">
        <f>IF(+All!$F909="Missouri",+All!S909,IF(+All!$H909="Missouri",+All!S909,0))</f>
        <v>Florida</v>
      </c>
      <c r="T142" s="706" t="str">
        <f>IF(+All!$F909="Missouri",+All!T909,IF(+All!$H909="Missouri",+All!T909,0))</f>
        <v>Missouri</v>
      </c>
      <c r="U142" s="707" t="str">
        <f>IF(+All!$F909="Missouri",+All!U909,IF(+All!$H909="Missouri",+All!U909,0))</f>
        <v>W</v>
      </c>
      <c r="V142" s="706">
        <f>IF(+All!$F502="Missouri",+All!#REF!,IF(+All!$H502="Missouri",+All!#REF!,0))</f>
        <v>0</v>
      </c>
      <c r="W142" s="707">
        <f>IF(+All!$F502="Missouri",+All!#REF!,IF(+All!$H502="Missouri",+All!#REF!,0))</f>
        <v>0</v>
      </c>
      <c r="X142" s="706">
        <f>IF(+All!$F502="Missouri",+All!#REF!,IF(+All!$H502="Missouri",+All!#REF!,0))</f>
        <v>0</v>
      </c>
      <c r="Y142" s="707">
        <f>IF(+All!$F502="Missouri",+All!#REF!,IF(+All!$H502="Missouri",+All!#REF!,0))</f>
        <v>0</v>
      </c>
      <c r="Z142" s="706">
        <f>IF(+All!$F502="Missouri",+All!#REF!,IF(+All!$H502="Missouri",+All!#REF!,0))</f>
        <v>0</v>
      </c>
      <c r="AA142" s="707">
        <f>IF(+All!$F502="Missouri",+All!#REF!,IF(+All!$H502="Missouri",+All!#REF!,0))</f>
        <v>0</v>
      </c>
      <c r="AB142" s="706">
        <f>IF(+All!$F502="Missouri",+All!#REF!,IF(+All!$H502="Missouri",+All!#REF!,0))</f>
        <v>0</v>
      </c>
      <c r="AC142" s="707">
        <f>IF(+All!$F502="Missouri",+All!#REF!,IF(+All!$H502="Missouri",+All!#REF!,0))</f>
        <v>0</v>
      </c>
      <c r="AD142" s="706">
        <f>IF(+All!$F502="Missouri",+All!#REF!,IF(+All!$H502="Missouri",+All!#REF!,0))</f>
        <v>0</v>
      </c>
      <c r="AE142" s="707">
        <f>IF(+All!$F502="Missouri",+All!#REF!,IF(+All!$H502="Missouri",+All!#REF!,0))</f>
        <v>0</v>
      </c>
      <c r="AF142" s="706">
        <f>IF(+All!$F502="Missouri",+All!#REF!,IF(+All!$H502="Missouri",+All!#REF!,0))</f>
        <v>0</v>
      </c>
      <c r="AG142" s="707">
        <f>IF(+All!$F502="Missouri",+All!#REF!,IF(+All!$H502="Missouri",+All!#REF!,0))</f>
        <v>0</v>
      </c>
      <c r="AH142" s="706">
        <f>IF(+All!$F502="Missouri",+All!#REF!,IF(+All!$H502="Missouri",+All!#REF!,0))</f>
        <v>0</v>
      </c>
      <c r="AI142" s="707">
        <f>IF(+All!$F502="Missouri",+All!#REF!,IF(+All!$H502="Missouri",+All!#REF!,0))</f>
        <v>0</v>
      </c>
      <c r="AJ142" s="706">
        <f>IF(+All!$F502="Missouri",+All!#REF!,IF(+All!$H502="Missouri",+All!#REF!,0))</f>
        <v>0</v>
      </c>
      <c r="AK142" s="707">
        <f>IF(+All!$F502="Missouri",+All!#REF!,IF(+All!$H502="Missouri",+All!#REF!,0))</f>
        <v>0</v>
      </c>
      <c r="AL142" s="81">
        <f>IF(+All!$F502="Missouri",+All!V502,IF(+All!$H502="Missouri",+All!V502,0))</f>
        <v>0</v>
      </c>
      <c r="AM142" s="82">
        <f>IF(+All!$F502="Missouri",+All!W502,IF(+All!$H502="Missouri",+All!W502,0))</f>
        <v>0</v>
      </c>
      <c r="AN142" s="81">
        <f>IF(+All!$F502="Missouri",+All!X502,IF(+All!$H502="Missouri",+All!X502,0))</f>
        <v>0</v>
      </c>
      <c r="AO142" s="83">
        <f>IF(+All!$F502="Missouri",+All!Y502,IF(+All!$H502="Missouri",+All!Y502,0))</f>
        <v>0</v>
      </c>
      <c r="AP142" s="84">
        <f>IF(+All!$F502="Missouri",+All!Z502,IF(+All!$H502="Missouri",+All!Z502,0))</f>
        <v>0</v>
      </c>
      <c r="AQ142" s="480">
        <f>IF(+All!$F502="Missouri",+All!#REF!,IF(+All!$H502="Missouri",+All!#REF!,0))</f>
        <v>0</v>
      </c>
      <c r="AR142" s="482">
        <f>IF(+All!$F502="Missouri",+All!#REF!,IF(+All!$H502="Missouri",+All!#REF!,0))</f>
        <v>0</v>
      </c>
      <c r="AS142" s="483">
        <f>IF(+All!$F502="Missouri",+All!#REF!,IF(+All!$H502="Missouri",+All!#REF!,0))</f>
        <v>0</v>
      </c>
      <c r="AT142" s="483">
        <f>IF(+All!$F502="Missouri",+All!#REF!,IF(+All!$H502="Missouri",+All!#REF!,0))</f>
        <v>0</v>
      </c>
      <c r="AU142" s="482">
        <f>IF(+All!$F502="Missouri",+All!#REF!,IF(+All!$H502="Missouri",+All!#REF!,0))</f>
        <v>0</v>
      </c>
      <c r="AV142" s="483">
        <f>IF(+All!$F502="Missouri",+All!#REF!,IF(+All!$H502="Missouri",+All!#REF!,0))</f>
        <v>0</v>
      </c>
      <c r="AW142" s="484">
        <f>IF(+All!$F502="Missouri",+All!#REF!,IF(+All!$H502="Missouri",+All!#REF!,0))</f>
        <v>0</v>
      </c>
      <c r="AX142" s="483">
        <f>IF(+All!$F502="Missouri",+All!#REF!,IF(+All!$H502="Missouri",+All!#REF!,0))</f>
        <v>0</v>
      </c>
      <c r="AY142" s="88">
        <f>IF(+All!$F502="Missouri",+All!#REF!,IF(+All!$H502="Missouri",+All!#REF!,0))</f>
        <v>0</v>
      </c>
      <c r="AZ142" s="89">
        <f>IF(+All!$F502="Missouri",+All!#REF!,IF(+All!$H502="Missouri",+All!#REF!,0))</f>
        <v>0</v>
      </c>
      <c r="BA142" s="90">
        <f>IF(+All!$F502="Missouri",+All!#REF!,IF(+All!$H502="Missouri",+All!#REF!,0))</f>
        <v>0</v>
      </c>
      <c r="BB142" s="90">
        <f>IF(+All!$F502="Missouri",+All!#REF!,IF(+All!$H502="Missouri",+All!#REF!,0))</f>
        <v>0</v>
      </c>
      <c r="BC142" s="91">
        <f>IF(+All!$F502="Missouri",+All!#REF!,IF(+All!$H502="Missouri",+All!#REF!,0))</f>
        <v>0</v>
      </c>
      <c r="BD142" s="482">
        <f>IF(+All!$F502="Missouri",+All!#REF!,IF(+All!$H502="Missouri",+All!#REF!,0))</f>
        <v>0</v>
      </c>
      <c r="BE142" s="483">
        <f>IF(+All!$F502="Missouri",+All!#REF!,IF(+All!$H502="Missouri",+All!#REF!,0))</f>
        <v>0</v>
      </c>
      <c r="BF142" s="483">
        <f>IF(+All!$F502="Missouri",+All!#REF!,IF(+All!$H502="Missouri",+All!#REF!,0))</f>
        <v>0</v>
      </c>
      <c r="BG142" s="482">
        <f>IF(+All!$F502="Missouri",+All!#REF!,IF(+All!$H502="Missouri",+All!#REF!,0))</f>
        <v>0</v>
      </c>
      <c r="BH142" s="483">
        <f>IF(+All!$F502="Missouri",+All!#REF!,IF(+All!$H502="Missouri",+All!#REF!,0))</f>
        <v>0</v>
      </c>
      <c r="BI142" s="484">
        <f>IF(+All!$F502="Missouri",+All!#REF!,IF(+All!$H502="Missouri",+All!#REF!,0))</f>
        <v>0</v>
      </c>
      <c r="BJ142" s="92">
        <f>IF(+All!$F502="Missouri",+All!#REF!,IF(+All!$H502="Missouri",+All!#REF!,0))</f>
        <v>0</v>
      </c>
      <c r="BK142" s="93">
        <f>IF(+All!$F502="Missouri",+All!#REF!,IF(+All!$H502="Missouri",+All!#REF!,0))</f>
        <v>0</v>
      </c>
    </row>
    <row r="143" spans="1:63" x14ac:dyDescent="0.8">
      <c r="A143" s="153">
        <f>IF(+All!$F973="Missouri",+All!A973,IF(+All!$H973="Missouri",+All!A973,0))</f>
        <v>0</v>
      </c>
      <c r="B143" s="480">
        <f>IF(+All!$F973="Missouri",+All!B973,IF(+All!$H973="Missouri",+All!B973,0))</f>
        <v>0</v>
      </c>
      <c r="C143" s="72">
        <f>IF(+All!$F973="Missouri",+All!C973,IF(+All!$H973="Missouri",+All!C973,0))</f>
        <v>0</v>
      </c>
      <c r="D143" s="73">
        <f>IF(+All!$F973="Missouri",+All!D973,IF(+All!$H973="Missouri",+All!D973,0))</f>
        <v>0</v>
      </c>
      <c r="E143" s="707">
        <f>IF(+All!$F973="Missouri",+All!E973,IF(+All!$H973="Missouri",+All!E973,0))</f>
        <v>0</v>
      </c>
      <c r="F143" s="75">
        <f>IF(+All!$F973="Missouri",+All!F973,IF(+All!$H973="Missouri",+All!F973,0))</f>
        <v>0</v>
      </c>
      <c r="G143" s="76">
        <f>IF(+All!$F973="Missouri",+All!G973,IF(+All!$H973="Missouri",+All!G973,0))</f>
        <v>0</v>
      </c>
      <c r="H143" s="75">
        <f>IF(+All!$F973="Missouri",+All!H973,IF(+All!$H973="Missouri",+All!H973,0))</f>
        <v>0</v>
      </c>
      <c r="I143" s="76">
        <f>IF(+All!$F973="Missouri",+All!I973,IF(+All!$H973="Missouri",+All!I973,0))</f>
        <v>0</v>
      </c>
      <c r="J143" s="706">
        <f>IF(+All!$F973="Missouri",+All!J973,IF(+All!$H973="Missouri",+All!J973,0))</f>
        <v>0</v>
      </c>
      <c r="K143" s="707">
        <f>IF(+All!$F973="Missouri",+All!K973,IF(+All!$H973="Missouri",+All!K973,0))</f>
        <v>0</v>
      </c>
      <c r="L143" s="78">
        <f>IF(+All!$F973="Missouri",+All!L973,IF(+All!$H973="Missouri",+All!L973,0))</f>
        <v>0</v>
      </c>
      <c r="M143" s="79">
        <f>IF(+All!$F973="Missouri",+All!M973,IF(+All!$H973="Missouri",+All!M973,0))</f>
        <v>0</v>
      </c>
      <c r="N143" s="706">
        <f>IF(+All!$F973="Missouri",+All!N973,IF(+All!$H973="Missouri",+All!N973,0))</f>
        <v>0</v>
      </c>
      <c r="O143" s="708">
        <f>IF(+All!$F973="Missouri",+All!O973,IF(+All!$H973="Missouri",+All!O973,0))</f>
        <v>0</v>
      </c>
      <c r="P143" s="708">
        <f>IF(+All!$F973="Missouri",+All!P973,IF(+All!$H973="Missouri",+All!P973,0))</f>
        <v>0</v>
      </c>
      <c r="Q143" s="707">
        <f>IF(+All!$F973="Missouri",+All!Q973,IF(+All!$H973="Missouri",+All!Q973,0))</f>
        <v>0</v>
      </c>
      <c r="R143" s="706">
        <f>IF(+All!$F973="Missouri",+All!R973,IF(+All!$H973="Missouri",+All!R973,0))</f>
        <v>0</v>
      </c>
      <c r="S143" s="708">
        <f>IF(+All!$F973="Missouri",+All!S973,IF(+All!$H973="Missouri",+All!S973,0))</f>
        <v>0</v>
      </c>
      <c r="T143" s="706">
        <f>IF(+All!$F973="Missouri",+All!T973,IF(+All!$H973="Missouri",+All!T973,0))</f>
        <v>0</v>
      </c>
      <c r="U143" s="707">
        <f>IF(+All!$F973="Missouri",+All!U973,IF(+All!$H973="Missouri",+All!U973,0))</f>
        <v>0</v>
      </c>
      <c r="V143" s="706" t="e">
        <f>IF(+All!#REF!="Missouri",+All!#REF!,IF(+All!#REF!="Missouri",+All!#REF!,0))</f>
        <v>#REF!</v>
      </c>
      <c r="W143" s="707" t="e">
        <f>IF(+All!#REF!="Missouri",+All!#REF!,IF(+All!#REF!="Missouri",+All!#REF!,0))</f>
        <v>#REF!</v>
      </c>
      <c r="X143" s="706" t="e">
        <f>IF(+All!#REF!="Missouri",+All!#REF!,IF(+All!#REF!="Missouri",+All!#REF!,0))</f>
        <v>#REF!</v>
      </c>
      <c r="Y143" s="707" t="e">
        <f>IF(+All!#REF!="Missouri",+All!#REF!,IF(+All!#REF!="Missouri",+All!#REF!,0))</f>
        <v>#REF!</v>
      </c>
      <c r="Z143" s="706" t="e">
        <f>IF(+All!#REF!="Missouri",+All!#REF!,IF(+All!#REF!="Missouri",+All!#REF!,0))</f>
        <v>#REF!</v>
      </c>
      <c r="AA143" s="707" t="e">
        <f>IF(+All!#REF!="Missouri",+All!#REF!,IF(+All!#REF!="Missouri",+All!#REF!,0))</f>
        <v>#REF!</v>
      </c>
      <c r="AB143" s="706" t="e">
        <f>IF(+All!#REF!="Missouri",+All!#REF!,IF(+All!#REF!="Missouri",+All!#REF!,0))</f>
        <v>#REF!</v>
      </c>
      <c r="AC143" s="707" t="e">
        <f>IF(+All!#REF!="Missouri",+All!#REF!,IF(+All!#REF!="Missouri",+All!#REF!,0))</f>
        <v>#REF!</v>
      </c>
      <c r="AD143" s="706" t="e">
        <f>IF(+All!#REF!="Missouri",+All!#REF!,IF(+All!#REF!="Missouri",+All!#REF!,0))</f>
        <v>#REF!</v>
      </c>
      <c r="AE143" s="707" t="e">
        <f>IF(+All!#REF!="Missouri",+All!#REF!,IF(+All!#REF!="Missouri",+All!#REF!,0))</f>
        <v>#REF!</v>
      </c>
      <c r="AF143" s="706" t="e">
        <f>IF(+All!#REF!="Missouri",+All!#REF!,IF(+All!#REF!="Missouri",+All!#REF!,0))</f>
        <v>#REF!</v>
      </c>
      <c r="AG143" s="707" t="e">
        <f>IF(+All!#REF!="Missouri",+All!#REF!,IF(+All!#REF!="Missouri",+All!#REF!,0))</f>
        <v>#REF!</v>
      </c>
      <c r="AH143" s="706" t="e">
        <f>IF(+All!#REF!="Missouri",+All!#REF!,IF(+All!#REF!="Missouri",+All!#REF!,0))</f>
        <v>#REF!</v>
      </c>
      <c r="AI143" s="707" t="e">
        <f>IF(+All!#REF!="Missouri",+All!#REF!,IF(+All!#REF!="Missouri",+All!#REF!,0))</f>
        <v>#REF!</v>
      </c>
      <c r="AJ143" s="706" t="e">
        <f>IF(+All!#REF!="Missouri",+All!#REF!,IF(+All!#REF!="Missouri",+All!#REF!,0))</f>
        <v>#REF!</v>
      </c>
      <c r="AK143" s="707" t="e">
        <f>IF(+All!#REF!="Missouri",+All!#REF!,IF(+All!#REF!="Missouri",+All!#REF!,0))</f>
        <v>#REF!</v>
      </c>
      <c r="AL143" s="81" t="e">
        <f>IF(+All!#REF!="Missouri",+All!#REF!,IF(+All!#REF!="Missouri",+All!#REF!,0))</f>
        <v>#REF!</v>
      </c>
      <c r="AM143" s="82" t="e">
        <f>IF(+All!#REF!="Missouri",+All!#REF!,IF(+All!#REF!="Missouri",+All!#REF!,0))</f>
        <v>#REF!</v>
      </c>
      <c r="AN143" s="81" t="e">
        <f>IF(+All!#REF!="Missouri",+All!#REF!,IF(+All!#REF!="Missouri",+All!#REF!,0))</f>
        <v>#REF!</v>
      </c>
      <c r="AO143" s="83" t="e">
        <f>IF(+All!#REF!="Missouri",+All!#REF!,IF(+All!#REF!="Missouri",+All!#REF!,0))</f>
        <v>#REF!</v>
      </c>
      <c r="AP143" s="84" t="e">
        <f>IF(+All!#REF!="Missouri",+All!#REF!,IF(+All!#REF!="Missouri",+All!#REF!,0))</f>
        <v>#REF!</v>
      </c>
      <c r="AQ143" s="480" t="e">
        <f>IF(+All!#REF!="Missouri",+All!#REF!,IF(+All!#REF!="Missouri",+All!#REF!,0))</f>
        <v>#REF!</v>
      </c>
      <c r="AR143" s="482" t="e">
        <f>IF(+All!#REF!="Missouri",+All!#REF!,IF(+All!#REF!="Missouri",+All!#REF!,0))</f>
        <v>#REF!</v>
      </c>
      <c r="AS143" s="483" t="e">
        <f>IF(+All!#REF!="Missouri",+All!#REF!,IF(+All!#REF!="Missouri",+All!#REF!,0))</f>
        <v>#REF!</v>
      </c>
      <c r="AT143" s="483" t="e">
        <f>IF(+All!#REF!="Missouri",+All!#REF!,IF(+All!#REF!="Missouri",+All!#REF!,0))</f>
        <v>#REF!</v>
      </c>
      <c r="AU143" s="482" t="e">
        <f>IF(+All!#REF!="Missouri",+All!#REF!,IF(+All!#REF!="Missouri",+All!#REF!,0))</f>
        <v>#REF!</v>
      </c>
      <c r="AV143" s="483" t="e">
        <f>IF(+All!#REF!="Missouri",+All!#REF!,IF(+All!#REF!="Missouri",+All!#REF!,0))</f>
        <v>#REF!</v>
      </c>
      <c r="AW143" s="484" t="e">
        <f>IF(+All!#REF!="Missouri",+All!#REF!,IF(+All!#REF!="Missouri",+All!#REF!,0))</f>
        <v>#REF!</v>
      </c>
      <c r="AX143" s="483" t="e">
        <f>IF(+All!#REF!="Missouri",+All!#REF!,IF(+All!#REF!="Missouri",+All!#REF!,0))</f>
        <v>#REF!</v>
      </c>
      <c r="AY143" s="88" t="e">
        <f>IF(+All!#REF!="Missouri",+All!#REF!,IF(+All!#REF!="Missouri",+All!#REF!,0))</f>
        <v>#REF!</v>
      </c>
      <c r="AZ143" s="89" t="e">
        <f>IF(+All!#REF!="Missouri",+All!#REF!,IF(+All!#REF!="Missouri",+All!#REF!,0))</f>
        <v>#REF!</v>
      </c>
      <c r="BA143" s="90" t="e">
        <f>IF(+All!#REF!="Missouri",+All!#REF!,IF(+All!#REF!="Missouri",+All!#REF!,0))</f>
        <v>#REF!</v>
      </c>
      <c r="BB143" s="90" t="e">
        <f>IF(+All!#REF!="Missouri",+All!#REF!,IF(+All!#REF!="Missouri",+All!#REF!,0))</f>
        <v>#REF!</v>
      </c>
      <c r="BC143" s="91" t="e">
        <f>IF(+All!#REF!="Missouri",+All!#REF!,IF(+All!#REF!="Missouri",+All!#REF!,0))</f>
        <v>#REF!</v>
      </c>
      <c r="BD143" s="482" t="e">
        <f>IF(+All!#REF!="Missouri",+All!#REF!,IF(+All!#REF!="Missouri",+All!#REF!,0))</f>
        <v>#REF!</v>
      </c>
      <c r="BE143" s="483" t="e">
        <f>IF(+All!#REF!="Missouri",+All!#REF!,IF(+All!#REF!="Missouri",+All!#REF!,0))</f>
        <v>#REF!</v>
      </c>
      <c r="BF143" s="483" t="e">
        <f>IF(+All!#REF!="Missouri",+All!#REF!,IF(+All!#REF!="Missouri",+All!#REF!,0))</f>
        <v>#REF!</v>
      </c>
      <c r="BG143" s="482" t="e">
        <f>IF(+All!#REF!="Missouri",+All!#REF!,IF(+All!#REF!="Missouri",+All!#REF!,0))</f>
        <v>#REF!</v>
      </c>
      <c r="BH143" s="483" t="e">
        <f>IF(+All!#REF!="Missouri",+All!#REF!,IF(+All!#REF!="Missouri",+All!#REF!,0))</f>
        <v>#REF!</v>
      </c>
      <c r="BI143" s="484" t="e">
        <f>IF(+All!#REF!="Missouri",+All!#REF!,IF(+All!#REF!="Missouri",+All!#REF!,0))</f>
        <v>#REF!</v>
      </c>
      <c r="BJ143" s="92" t="e">
        <f>IF(+All!#REF!="Missouri",+All!#REF!,IF(+All!#REF!="Missouri",+All!#REF!,0))</f>
        <v>#REF!</v>
      </c>
      <c r="BK143" s="93" t="e">
        <f>IF(+All!#REF!="Missouri",+All!#REF!,IF(+All!#REF!="Missouri",+All!#REF!,0))</f>
        <v>#REF!</v>
      </c>
    </row>
    <row r="144" spans="1:63" x14ac:dyDescent="0.8">
      <c r="B144" s="70"/>
      <c r="C144" s="94"/>
      <c r="D144" s="73"/>
      <c r="E144" s="707"/>
      <c r="F144" s="1219" t="str">
        <f>H145</f>
        <v>South Carolina</v>
      </c>
      <c r="G144" s="1253"/>
      <c r="H144" s="1253"/>
      <c r="I144" s="1254"/>
      <c r="J144" s="706"/>
      <c r="K144" s="707"/>
      <c r="L144" s="78"/>
      <c r="M144" s="79"/>
      <c r="N144" s="706"/>
      <c r="O144" s="708"/>
      <c r="P144" s="708"/>
      <c r="R144" s="706"/>
      <c r="S144" s="708"/>
      <c r="T144" s="706"/>
      <c r="U144" s="707"/>
      <c r="V144" s="706"/>
      <c r="W144" s="707"/>
      <c r="X144" s="706"/>
      <c r="Y144" s="707"/>
      <c r="Z144" s="706"/>
      <c r="AA144" s="707"/>
      <c r="AB144" s="706"/>
      <c r="AC144" s="707"/>
      <c r="AD144" s="706"/>
      <c r="AE144" s="707"/>
      <c r="AF144" s="706"/>
      <c r="AG144" s="707"/>
      <c r="AH144" s="706"/>
      <c r="AI144" s="707"/>
      <c r="AJ144" s="706"/>
      <c r="AK144" s="707"/>
      <c r="AQ144" s="480"/>
      <c r="AR144" s="482"/>
      <c r="AS144" s="483"/>
      <c r="AT144" s="483"/>
      <c r="AU144" s="482"/>
      <c r="AV144" s="483"/>
      <c r="AW144" s="484"/>
      <c r="AX144" s="483"/>
      <c r="AY144" s="88"/>
      <c r="AZ144" s="89"/>
      <c r="BA144" s="90"/>
      <c r="BB144" s="90"/>
      <c r="BC144" s="91"/>
      <c r="BD144" s="482"/>
      <c r="BE144" s="483"/>
      <c r="BF144" s="483"/>
      <c r="BG144" s="482"/>
      <c r="BH144" s="483"/>
      <c r="BI144" s="484"/>
    </row>
    <row r="145" spans="1:63" x14ac:dyDescent="0.8">
      <c r="A145" s="827">
        <f>IF(+All!$F89="South Carolina",+All!A89,IF(+All!$H89="South Carolina",+All!A89,0))</f>
        <v>1</v>
      </c>
      <c r="B145" s="480" t="str">
        <f>IF(+All!$F89="South Carolina",+All!B89,IF(+All!$H89="South Carolina",+All!B89,0))</f>
        <v>Sat</v>
      </c>
      <c r="C145" s="72">
        <f>IF(+All!$F89="South Carolina",+All!C89,IF(+All!$H89="South Carolina",+All!C89,0))</f>
        <v>44443</v>
      </c>
      <c r="D145" s="73">
        <f>IF(+All!$F89="South Carolina",+All!D89,IF(+All!$H89="South Carolina",+All!D89,0))</f>
        <v>0.79166666666666663</v>
      </c>
      <c r="E145" s="707" t="str">
        <f>IF(+All!$F89="South Carolina",+All!E89,IF(+All!$H89="South Carolina",+All!E89,0))</f>
        <v>SEC</v>
      </c>
      <c r="F145" s="75" t="str">
        <f>IF(+All!$F89="South Carolina",+All!F89,IF(+All!$H89="South Carolina",+All!F89,0))</f>
        <v>1AA Eastern Illinois</v>
      </c>
      <c r="G145" s="76" t="str">
        <f>IF(+All!$F89="South Carolina",+All!G89,IF(+All!$H89="South Carolina",+All!G89,0))</f>
        <v>1AA</v>
      </c>
      <c r="H145" s="75" t="str">
        <f>IF(+All!$F89="South Carolina",+All!H89,IF(+All!$H89="South Carolina",+All!H89,0))</f>
        <v>South Carolina</v>
      </c>
      <c r="I145" s="76" t="str">
        <f>IF(+All!$F89="South Carolina",+All!I89,IF(+All!$H89="South Carolina",+All!I89,0))</f>
        <v>SEC</v>
      </c>
      <c r="J145" s="706">
        <f>IF(+All!$F89="South Carolina",+All!J89,IF(+All!$H89="South Carolina",+All!J89,0))</f>
        <v>0</v>
      </c>
      <c r="K145" s="707">
        <f>IF(+All!$F89="South Carolina",+All!K89,IF(+All!$H89="South Carolina",+All!K89,0))</f>
        <v>0</v>
      </c>
      <c r="L145" s="78">
        <f>IF(+All!$F89="South Carolina",+All!L89,IF(+All!$H89="South Carolina",+All!L89,0))</f>
        <v>0</v>
      </c>
      <c r="M145" s="79">
        <f>IF(+All!$F89="South Carolina",+All!M89,IF(+All!$H89="South Carolina",+All!M89,0))</f>
        <v>0</v>
      </c>
      <c r="N145" s="706" t="str">
        <f>IF(+All!$F89="South Carolina",+All!N89,IF(+All!$H89="South Carolina",+All!N89,0))</f>
        <v>South Carolina</v>
      </c>
      <c r="O145" s="708">
        <f>IF(+All!$F89="South Carolina",+All!O89,IF(+All!$H89="South Carolina",+All!O89,0))</f>
        <v>46</v>
      </c>
      <c r="P145" s="708" t="str">
        <f>IF(+All!$F89="South Carolina",+All!P89,IF(+All!$H89="South Carolina",+All!P89,0))</f>
        <v>1AA Eastern Illinois</v>
      </c>
      <c r="Q145" s="707">
        <f>IF(+All!$F89="South Carolina",+All!Q89,IF(+All!$H89="South Carolina",+All!Q89,0))</f>
        <v>0</v>
      </c>
      <c r="R145" s="706">
        <f>IF(+All!$F89="South Carolina",+All!R89,IF(+All!$H89="South Carolina",+All!R89,0))</f>
        <v>0</v>
      </c>
      <c r="S145" s="708">
        <f>IF(+All!$F89="South Carolina",+All!S89,IF(+All!$H89="South Carolina",+All!S89,0))</f>
        <v>0</v>
      </c>
      <c r="T145" s="706">
        <f>IF(+All!$F89="South Carolina",+All!T89,IF(+All!$H89="South Carolina",+All!T89,0))</f>
        <v>0</v>
      </c>
      <c r="U145" s="707">
        <f>IF(+All!$F89="South Carolina",+All!U89,IF(+All!$H89="South Carolina",+All!U89,0))</f>
        <v>0</v>
      </c>
      <c r="V145" s="706"/>
      <c r="W145" s="707"/>
      <c r="X145" s="706"/>
      <c r="Y145" s="707"/>
      <c r="Z145" s="706"/>
      <c r="AA145" s="707"/>
      <c r="AB145" s="706"/>
      <c r="AC145" s="707"/>
      <c r="AD145" s="706"/>
      <c r="AE145" s="707"/>
      <c r="AF145" s="706"/>
      <c r="AG145" s="707"/>
      <c r="AH145" s="706"/>
      <c r="AI145" s="707"/>
      <c r="AJ145" s="706"/>
      <c r="AK145" s="707"/>
      <c r="AQ145" s="480"/>
      <c r="AR145" s="482"/>
      <c r="AS145" s="483"/>
      <c r="AT145" s="483"/>
      <c r="AU145" s="482"/>
      <c r="AV145" s="483"/>
      <c r="AW145" s="484"/>
      <c r="AX145" s="483"/>
      <c r="AY145" s="88"/>
      <c r="AZ145" s="89"/>
      <c r="BA145" s="90"/>
      <c r="BB145" s="90"/>
      <c r="BC145" s="91"/>
      <c r="BD145" s="482"/>
      <c r="BE145" s="483"/>
      <c r="BF145" s="483"/>
      <c r="BG145" s="482"/>
      <c r="BH145" s="483"/>
      <c r="BI145" s="484"/>
      <c r="BJ145" s="92"/>
      <c r="BK145" s="93"/>
    </row>
    <row r="146" spans="1:63" x14ac:dyDescent="0.8">
      <c r="A146" s="827">
        <f>IF(+All!$F99="South Carolina",+All!A99,IF(+All!$H99="South Carolina",+All!A99,0))</f>
        <v>2</v>
      </c>
      <c r="B146" s="480" t="str">
        <f>IF(+All!$F99="South Carolina",+All!B99,IF(+All!$H99="South Carolina",+All!B99,0))</f>
        <v>Sat</v>
      </c>
      <c r="C146" s="72">
        <f>IF(+All!$F99="South Carolina",+All!C99,IF(+All!$H99="South Carolina",+All!C99,0))</f>
        <v>44450</v>
      </c>
      <c r="D146" s="73">
        <f>IF(+All!$F99="South Carolina",+All!D99,IF(+All!$H99="South Carolina",+All!D99,0))</f>
        <v>0.5</v>
      </c>
      <c r="E146" s="707" t="str">
        <f>IF(+All!$F99="South Carolina",+All!E99,IF(+All!$H99="South Carolina",+All!E99,0))</f>
        <v>ESPN2</v>
      </c>
      <c r="F146" s="75" t="str">
        <f>IF(+All!$F99="South Carolina",+All!F99,IF(+All!$H99="South Carolina",+All!F99,0))</f>
        <v>South Carolina</v>
      </c>
      <c r="G146" s="76" t="str">
        <f>IF(+All!$F99="South Carolina",+All!G99,IF(+All!$H99="South Carolina",+All!G99,0))</f>
        <v>SEC</v>
      </c>
      <c r="H146" s="75" t="str">
        <f>IF(+All!$F99="South Carolina",+All!H99,IF(+All!$H99="South Carolina",+All!H99,0))</f>
        <v>East Carolina</v>
      </c>
      <c r="I146" s="76" t="str">
        <f>IF(+All!$F99="South Carolina",+All!I99,IF(+All!$H99="South Carolina",+All!I99,0))</f>
        <v>AAC</v>
      </c>
      <c r="J146" s="706" t="str">
        <f>IF(+All!$F99="South Carolina",+All!J99,IF(+All!$H99="South Carolina",+All!J99,0))</f>
        <v>South Carolina</v>
      </c>
      <c r="K146" s="707" t="str">
        <f>IF(+All!$F99="South Carolina",+All!K99,IF(+All!$H99="South Carolina",+All!K99,0))</f>
        <v>East Carolina</v>
      </c>
      <c r="L146" s="78">
        <f>IF(+All!$F99="South Carolina",+All!L99,IF(+All!$H99="South Carolina",+All!L99,0))</f>
        <v>2</v>
      </c>
      <c r="M146" s="79">
        <f>IF(+All!$F99="South Carolina",+All!M99,IF(+All!$H99="South Carolina",+All!M99,0))</f>
        <v>56</v>
      </c>
      <c r="N146" s="706" t="str">
        <f>IF(+All!$F99="South Carolina",+All!N99,IF(+All!$H99="South Carolina",+All!N99,0))</f>
        <v>South Carolina</v>
      </c>
      <c r="O146" s="708">
        <f>IF(+All!$F99="South Carolina",+All!O99,IF(+All!$H99="South Carolina",+All!O99,0))</f>
        <v>20</v>
      </c>
      <c r="P146" s="708" t="str">
        <f>IF(+All!$F99="South Carolina",+All!P99,IF(+All!$H99="South Carolina",+All!P99,0))</f>
        <v>East Carolina</v>
      </c>
      <c r="Q146" s="707">
        <f>IF(+All!$F99="South Carolina",+All!Q99,IF(+All!$H99="South Carolina",+All!Q99,0))</f>
        <v>17</v>
      </c>
      <c r="R146" s="706" t="str">
        <f>IF(+All!$F99="South Carolina",+All!R99,IF(+All!$H99="South Carolina",+All!R99,0))</f>
        <v>South Carolina</v>
      </c>
      <c r="S146" s="708" t="str">
        <f>IF(+All!$F99="South Carolina",+All!S99,IF(+All!$H99="South Carolina",+All!S99,0))</f>
        <v>East Carolina</v>
      </c>
      <c r="T146" s="706" t="str">
        <f>IF(+All!$F99="South Carolina",+All!T99,IF(+All!$H99="South Carolina",+All!T99,0))</f>
        <v>South Carolina</v>
      </c>
      <c r="U146" s="707" t="str">
        <f>IF(+All!$F99="South Carolina",+All!U99,IF(+All!$H99="South Carolina",+All!U99,0))</f>
        <v>W</v>
      </c>
      <c r="V146" s="706"/>
      <c r="W146" s="707"/>
      <c r="X146" s="706"/>
      <c r="Y146" s="707"/>
      <c r="Z146" s="706"/>
      <c r="AA146" s="707"/>
      <c r="AB146" s="706"/>
      <c r="AC146" s="707"/>
      <c r="AD146" s="706"/>
      <c r="AE146" s="707"/>
      <c r="AF146" s="706"/>
      <c r="AG146" s="707"/>
      <c r="AH146" s="706"/>
      <c r="AI146" s="707"/>
      <c r="AJ146" s="706"/>
      <c r="AK146" s="707"/>
      <c r="AQ146" s="480"/>
      <c r="AR146" s="482"/>
      <c r="AS146" s="483"/>
      <c r="AT146" s="483"/>
      <c r="AU146" s="482"/>
      <c r="AV146" s="483"/>
      <c r="AW146" s="484"/>
      <c r="AX146" s="483"/>
      <c r="AY146" s="88"/>
      <c r="AZ146" s="89"/>
      <c r="BA146" s="90"/>
      <c r="BB146" s="90"/>
      <c r="BC146" s="91"/>
      <c r="BD146" s="482"/>
      <c r="BE146" s="483"/>
      <c r="BF146" s="483"/>
      <c r="BG146" s="482"/>
      <c r="BH146" s="483"/>
      <c r="BI146" s="484"/>
      <c r="BJ146" s="92"/>
      <c r="BK146" s="93"/>
    </row>
    <row r="147" spans="1:63" x14ac:dyDescent="0.8">
      <c r="A147" s="827">
        <f>IF(+All!$F242="South Carolina",+All!A242,IF(+All!$H242="South Carolina",+All!A242,0))</f>
        <v>3</v>
      </c>
      <c r="B147" s="480" t="str">
        <f>IF(+All!$F242="South Carolina",+All!B242,IF(+All!$H242="South Carolina",+All!B242,0))</f>
        <v>Sat</v>
      </c>
      <c r="C147" s="72">
        <f>IF(+All!$F242="South Carolina",+All!C242,IF(+All!$H242="South Carolina",+All!C242,0))</f>
        <v>44457</v>
      </c>
      <c r="D147" s="73">
        <f>IF(+All!$F242="South Carolina",+All!D242,IF(+All!$H242="South Carolina",+All!D242,0))</f>
        <v>0.79166666666666663</v>
      </c>
      <c r="E147" s="707" t="str">
        <f>IF(+All!$F242="South Carolina",+All!E242,IF(+All!$H242="South Carolina",+All!E242,0))</f>
        <v>ESPN</v>
      </c>
      <c r="F147" s="75" t="str">
        <f>IF(+All!$F242="South Carolina",+All!F242,IF(+All!$H242="South Carolina",+All!F242,0))</f>
        <v>South Carolina</v>
      </c>
      <c r="G147" s="76" t="str">
        <f>IF(+All!$F242="South Carolina",+All!G242,IF(+All!$H242="South Carolina",+All!G242,0))</f>
        <v>SEC</v>
      </c>
      <c r="H147" s="75" t="str">
        <f>IF(+All!$F242="South Carolina",+All!H242,IF(+All!$H242="South Carolina",+All!H242,0))</f>
        <v>Georgia</v>
      </c>
      <c r="I147" s="76" t="str">
        <f>IF(+All!$F242="South Carolina",+All!I242,IF(+All!$H242="South Carolina",+All!I242,0))</f>
        <v>SEC</v>
      </c>
      <c r="J147" s="706" t="str">
        <f>IF(+All!$F242="South Carolina",+All!J242,IF(+All!$H242="South Carolina",+All!J242,0))</f>
        <v>Georgia</v>
      </c>
      <c r="K147" s="707" t="str">
        <f>IF(+All!$F242="South Carolina",+All!K242,IF(+All!$H242="South Carolina",+All!K242,0))</f>
        <v>South Carolina</v>
      </c>
      <c r="L147" s="78">
        <f>IF(+All!$F242="South Carolina",+All!L242,IF(+All!$H242="South Carolina",+All!L242,0))</f>
        <v>32</v>
      </c>
      <c r="M147" s="79">
        <f>IF(+All!$F242="South Carolina",+All!M242,IF(+All!$H242="South Carolina",+All!M242,0))</f>
        <v>47</v>
      </c>
      <c r="N147" s="706" t="str">
        <f>IF(+All!$F242="South Carolina",+All!N242,IF(+All!$H242="South Carolina",+All!N242,0))</f>
        <v>Georgia</v>
      </c>
      <c r="O147" s="708">
        <f>IF(+All!$F242="South Carolina",+All!O242,IF(+All!$H242="South Carolina",+All!O242,0))</f>
        <v>40</v>
      </c>
      <c r="P147" s="708" t="str">
        <f>IF(+All!$F242="South Carolina",+All!P242,IF(+All!$H242="South Carolina",+All!P242,0))</f>
        <v>South Carolina</v>
      </c>
      <c r="Q147" s="707">
        <f>IF(+All!$F242="South Carolina",+All!Q242,IF(+All!$H242="South Carolina",+All!Q242,0))</f>
        <v>13</v>
      </c>
      <c r="R147" s="706" t="str">
        <f>IF(+All!$F242="South Carolina",+All!R242,IF(+All!$H242="South Carolina",+All!R242,0))</f>
        <v>South Carolina</v>
      </c>
      <c r="S147" s="708" t="str">
        <f>IF(+All!$F242="South Carolina",+All!S242,IF(+All!$H242="South Carolina",+All!S242,0))</f>
        <v>Georgia</v>
      </c>
      <c r="T147" s="706" t="str">
        <f>IF(+All!$F242="South Carolina",+All!T242,IF(+All!$H242="South Carolina",+All!T242,0))</f>
        <v>South Carolina</v>
      </c>
      <c r="U147" s="707" t="str">
        <f>IF(+All!$F242="South Carolina",+All!U242,IF(+All!$H242="South Carolina",+All!U242,0))</f>
        <v>W</v>
      </c>
      <c r="V147" s="706">
        <f>IF(+All!$F113="South Carolina",+All!#REF!,IF(+All!$H113="South Carolina",+All!#REF!,0))</f>
        <v>0</v>
      </c>
      <c r="W147" s="707">
        <f>IF(+All!$F113="South Carolina",+All!#REF!,IF(+All!$H113="South Carolina",+All!#REF!,0))</f>
        <v>0</v>
      </c>
      <c r="X147" s="706">
        <f>IF(+All!$F113="South Carolina",+All!#REF!,IF(+All!$H113="South Carolina",+All!#REF!,0))</f>
        <v>0</v>
      </c>
      <c r="Y147" s="707">
        <f>IF(+All!$F113="South Carolina",+All!#REF!,IF(+All!$H113="South Carolina",+All!#REF!,0))</f>
        <v>0</v>
      </c>
      <c r="Z147" s="706">
        <f>IF(+All!$F113="South Carolina",+All!#REF!,IF(+All!$H113="South Carolina",+All!#REF!,0))</f>
        <v>0</v>
      </c>
      <c r="AA147" s="707">
        <f>IF(+All!$F113="South Carolina",+All!#REF!,IF(+All!$H113="South Carolina",+All!#REF!,0))</f>
        <v>0</v>
      </c>
      <c r="AB147" s="706">
        <f>IF(+All!$F113="South Carolina",+All!#REF!,IF(+All!$H113="South Carolina",+All!#REF!,0))</f>
        <v>0</v>
      </c>
      <c r="AC147" s="707">
        <f>IF(+All!$F113="South Carolina",+All!#REF!,IF(+All!$H113="South Carolina",+All!#REF!,0))</f>
        <v>0</v>
      </c>
      <c r="AD147" s="706">
        <f>IF(+All!$F113="South Carolina",+All!#REF!,IF(+All!$H113="South Carolina",+All!#REF!,0))</f>
        <v>0</v>
      </c>
      <c r="AE147" s="707">
        <f>IF(+All!$F113="South Carolina",+All!#REF!,IF(+All!$H113="South Carolina",+All!#REF!,0))</f>
        <v>0</v>
      </c>
      <c r="AF147" s="706">
        <f>IF(+All!$F113="South Carolina",+All!#REF!,IF(+All!$H113="South Carolina",+All!#REF!,0))</f>
        <v>0</v>
      </c>
      <c r="AG147" s="707">
        <f>IF(+All!$F113="South Carolina",+All!#REF!,IF(+All!$H113="South Carolina",+All!#REF!,0))</f>
        <v>0</v>
      </c>
      <c r="AH147" s="706">
        <f>IF(+All!$F113="South Carolina",+All!#REF!,IF(+All!$H113="South Carolina",+All!#REF!,0))</f>
        <v>0</v>
      </c>
      <c r="AI147" s="707">
        <f>IF(+All!$F113="South Carolina",+All!#REF!,IF(+All!$H113="South Carolina",+All!#REF!,0))</f>
        <v>0</v>
      </c>
      <c r="AJ147" s="706">
        <f>IF(+All!$F113="South Carolina",+All!#REF!,IF(+All!$H113="South Carolina",+All!#REF!,0))</f>
        <v>0</v>
      </c>
      <c r="AK147" s="707">
        <f>IF(+All!$F113="South Carolina",+All!#REF!,IF(+All!$H113="South Carolina",+All!#REF!,0))</f>
        <v>0</v>
      </c>
      <c r="AL147" s="81">
        <f>IF(+All!$F113="South Carolina",+All!V113,IF(+All!$H113="South Carolina",+All!V113,0))</f>
        <v>0</v>
      </c>
      <c r="AM147" s="82">
        <f>IF(+All!$F113="South Carolina",+All!W113,IF(+All!$H113="South Carolina",+All!W113,0))</f>
        <v>0</v>
      </c>
      <c r="AN147" s="81">
        <f>IF(+All!$F113="South Carolina",+All!X113,IF(+All!$H113="South Carolina",+All!X113,0))</f>
        <v>0</v>
      </c>
      <c r="AO147" s="83">
        <f>IF(+All!$F113="South Carolina",+All!Y113,IF(+All!$H113="South Carolina",+All!Y113,0))</f>
        <v>0</v>
      </c>
      <c r="AP147" s="84">
        <f>IF(+All!$F113="South Carolina",+All!Z113,IF(+All!$H113="South Carolina",+All!Z113,0))</f>
        <v>0</v>
      </c>
      <c r="AQ147" s="480">
        <f>IF(+All!$F113="South Carolina",+All!#REF!,IF(+All!$H113="South Carolina",+All!#REF!,0))</f>
        <v>0</v>
      </c>
      <c r="AR147" s="482">
        <f>IF(+All!$F113="South Carolina",+All!#REF!,IF(+All!$H113="South Carolina",+All!#REF!,0))</f>
        <v>0</v>
      </c>
      <c r="AS147" s="483">
        <f>IF(+All!$F113="South Carolina",+All!#REF!,IF(+All!$H113="South Carolina",+All!#REF!,0))</f>
        <v>0</v>
      </c>
      <c r="AT147" s="483">
        <f>IF(+All!$F113="South Carolina",+All!#REF!,IF(+All!$H113="South Carolina",+All!#REF!,0))</f>
        <v>0</v>
      </c>
      <c r="AU147" s="482">
        <f>IF(+All!$F113="South Carolina",+All!#REF!,IF(+All!$H113="South Carolina",+All!#REF!,0))</f>
        <v>0</v>
      </c>
      <c r="AV147" s="483">
        <f>IF(+All!$F113="South Carolina",+All!#REF!,IF(+All!$H113="South Carolina",+All!#REF!,0))</f>
        <v>0</v>
      </c>
      <c r="AW147" s="484">
        <f>IF(+All!$F113="South Carolina",+All!#REF!,IF(+All!$H113="South Carolina",+All!#REF!,0))</f>
        <v>0</v>
      </c>
      <c r="AX147" s="483">
        <f>IF(+All!$F113="South Carolina",+All!#REF!,IF(+All!$H113="South Carolina",+All!#REF!,0))</f>
        <v>0</v>
      </c>
      <c r="AY147" s="88">
        <f>IF(+All!$F113="South Carolina",+All!#REF!,IF(+All!$H113="South Carolina",+All!#REF!,0))</f>
        <v>0</v>
      </c>
      <c r="AZ147" s="89">
        <f>IF(+All!$F113="South Carolina",+All!#REF!,IF(+All!$H113="South Carolina",+All!#REF!,0))</f>
        <v>0</v>
      </c>
      <c r="BA147" s="90">
        <f>IF(+All!$F113="South Carolina",+All!#REF!,IF(+All!$H113="South Carolina",+All!#REF!,0))</f>
        <v>0</v>
      </c>
      <c r="BB147" s="90">
        <f>IF(+All!$F113="South Carolina",+All!#REF!,IF(+All!$H113="South Carolina",+All!#REF!,0))</f>
        <v>0</v>
      </c>
      <c r="BC147" s="91">
        <f>IF(+All!$F113="South Carolina",+All!#REF!,IF(+All!$H113="South Carolina",+All!#REF!,0))</f>
        <v>0</v>
      </c>
      <c r="BD147" s="482">
        <f>IF(+All!$F113="South Carolina",+All!#REF!,IF(+All!$H113="South Carolina",+All!#REF!,0))</f>
        <v>0</v>
      </c>
      <c r="BE147" s="483">
        <f>IF(+All!$F113="South Carolina",+All!#REF!,IF(+All!$H113="South Carolina",+All!#REF!,0))</f>
        <v>0</v>
      </c>
      <c r="BF147" s="483">
        <f>IF(+All!$F113="South Carolina",+All!#REF!,IF(+All!$H113="South Carolina",+All!#REF!,0))</f>
        <v>0</v>
      </c>
      <c r="BG147" s="482">
        <f>IF(+All!$F113="South Carolina",+All!#REF!,IF(+All!$H113="South Carolina",+All!#REF!,0))</f>
        <v>0</v>
      </c>
      <c r="BH147" s="483">
        <f>IF(+All!$F113="South Carolina",+All!#REF!,IF(+All!$H113="South Carolina",+All!#REF!,0))</f>
        <v>0</v>
      </c>
      <c r="BI147" s="484">
        <f>IF(+All!$F113="South Carolina",+All!#REF!,IF(+All!$H113="South Carolina",+All!#REF!,0))</f>
        <v>0</v>
      </c>
      <c r="BJ147" s="92">
        <f>IF(+All!$F113="South Carolina",+All!#REF!,IF(+All!$H113="South Carolina",+All!#REF!,0))</f>
        <v>0</v>
      </c>
      <c r="BK147" s="93">
        <f>IF(+All!$F113="South Carolina",+All!#REF!,IF(+All!$H113="South Carolina",+All!#REF!,0))</f>
        <v>0</v>
      </c>
    </row>
    <row r="148" spans="1:63" x14ac:dyDescent="0.8">
      <c r="A148" s="827">
        <f>IF(+All!$F321="South Carolina",+All!A321,IF(+All!$H321="South Carolina",+All!A321,0))</f>
        <v>4</v>
      </c>
      <c r="B148" s="480" t="str">
        <f>IF(+All!$F321="South Carolina",+All!B321,IF(+All!$H321="South Carolina",+All!B321,0))</f>
        <v>Sat</v>
      </c>
      <c r="C148" s="72">
        <f>IF(+All!$F321="South Carolina",+All!C321,IF(+All!$H321="South Carolina",+All!C321,0))</f>
        <v>44464</v>
      </c>
      <c r="D148" s="73">
        <f>IF(+All!$F321="South Carolina",+All!D321,IF(+All!$H321="South Carolina",+All!D321,0))</f>
        <v>0.79166666666666663</v>
      </c>
      <c r="E148" s="707" t="str">
        <f>IF(+All!$F321="South Carolina",+All!E321,IF(+All!$H321="South Carolina",+All!E321,0))</f>
        <v>ESPN2</v>
      </c>
      <c r="F148" s="75" t="str">
        <f>IF(+All!$F321="South Carolina",+All!F321,IF(+All!$H321="South Carolina",+All!F321,0))</f>
        <v>Kentucky</v>
      </c>
      <c r="G148" s="76" t="str">
        <f>IF(+All!$F321="South Carolina",+All!G321,IF(+All!$H321="South Carolina",+All!G321,0))</f>
        <v>SEC</v>
      </c>
      <c r="H148" s="75" t="str">
        <f>IF(+All!$F321="South Carolina",+All!H321,IF(+All!$H321="South Carolina",+All!H321,0))</f>
        <v>South Carolina</v>
      </c>
      <c r="I148" s="76" t="str">
        <f>IF(+All!$F321="South Carolina",+All!I321,IF(+All!$H321="South Carolina",+All!I321,0))</f>
        <v>SEC</v>
      </c>
      <c r="J148" s="706" t="str">
        <f>IF(+All!$F321="South Carolina",+All!J321,IF(+All!$H321="South Carolina",+All!J321,0))</f>
        <v>Kentucky</v>
      </c>
      <c r="K148" s="707" t="str">
        <f>IF(+All!$F321="South Carolina",+All!K321,IF(+All!$H321="South Carolina",+All!K321,0))</f>
        <v>South Carolina</v>
      </c>
      <c r="L148" s="78">
        <f>IF(+All!$F321="South Carolina",+All!L321,IF(+All!$H321="South Carolina",+All!L321,0))</f>
        <v>5</v>
      </c>
      <c r="M148" s="79">
        <f>IF(+All!$F321="South Carolina",+All!M321,IF(+All!$H321="South Carolina",+All!M321,0))</f>
        <v>48.5</v>
      </c>
      <c r="N148" s="706" t="str">
        <f>IF(+All!$F321="South Carolina",+All!N321,IF(+All!$H321="South Carolina",+All!N321,0))</f>
        <v>Kentucky</v>
      </c>
      <c r="O148" s="708">
        <f>IF(+All!$F321="South Carolina",+All!O321,IF(+All!$H321="South Carolina",+All!O321,0))</f>
        <v>16</v>
      </c>
      <c r="P148" s="708" t="str">
        <f>IF(+All!$F321="South Carolina",+All!P321,IF(+All!$H321="South Carolina",+All!P321,0))</f>
        <v>South Carolina</v>
      </c>
      <c r="Q148" s="707">
        <f>IF(+All!$F321="South Carolina",+All!Q321,IF(+All!$H321="South Carolina",+All!Q321,0))</f>
        <v>10</v>
      </c>
      <c r="R148" s="706" t="str">
        <f>IF(+All!$F321="South Carolina",+All!R321,IF(+All!$H321="South Carolina",+All!R321,0))</f>
        <v>Kentucky</v>
      </c>
      <c r="S148" s="708" t="str">
        <f>IF(+All!$F321="South Carolina",+All!S321,IF(+All!$H321="South Carolina",+All!S321,0))</f>
        <v>South Carolina</v>
      </c>
      <c r="T148" s="706" t="str">
        <f>IF(+All!$F321="South Carolina",+All!T321,IF(+All!$H321="South Carolina",+All!T321,0))</f>
        <v>Kentucky</v>
      </c>
      <c r="U148" s="707" t="str">
        <f>IF(+All!$F321="South Carolina",+All!U321,IF(+All!$H321="South Carolina",+All!U321,0))</f>
        <v>W</v>
      </c>
      <c r="V148" s="706" t="e">
        <f>IF(+All!#REF!="South Carolina",+All!#REF!,IF(+All!#REF!="South Carolina",+All!#REF!,0))</f>
        <v>#REF!</v>
      </c>
      <c r="W148" s="707" t="e">
        <f>IF(+All!#REF!="South Carolina",+All!#REF!,IF(+All!#REF!="South Carolina",+All!#REF!,0))</f>
        <v>#REF!</v>
      </c>
      <c r="X148" s="706" t="e">
        <f>IF(+All!#REF!="South Carolina",+All!#REF!,IF(+All!#REF!="South Carolina",+All!#REF!,0))</f>
        <v>#REF!</v>
      </c>
      <c r="Y148" s="707" t="e">
        <f>IF(+All!#REF!="South Carolina",+All!#REF!,IF(+All!#REF!="South Carolina",+All!#REF!,0))</f>
        <v>#REF!</v>
      </c>
      <c r="Z148" s="706" t="e">
        <f>IF(+All!#REF!="South Carolina",+All!#REF!,IF(+All!#REF!="South Carolina",+All!#REF!,0))</f>
        <v>#REF!</v>
      </c>
      <c r="AA148" s="707" t="e">
        <f>IF(+All!#REF!="South Carolina",+All!#REF!,IF(+All!#REF!="South Carolina",+All!#REF!,0))</f>
        <v>#REF!</v>
      </c>
      <c r="AB148" s="706" t="e">
        <f>IF(+All!#REF!="South Carolina",+All!#REF!,IF(+All!#REF!="South Carolina",+All!#REF!,0))</f>
        <v>#REF!</v>
      </c>
      <c r="AC148" s="707" t="e">
        <f>IF(+All!#REF!="South Carolina",+All!#REF!,IF(+All!#REF!="South Carolina",+All!#REF!,0))</f>
        <v>#REF!</v>
      </c>
      <c r="AD148" s="706" t="e">
        <f>IF(+All!#REF!="South Carolina",+All!#REF!,IF(+All!#REF!="South Carolina",+All!#REF!,0))</f>
        <v>#REF!</v>
      </c>
      <c r="AE148" s="707" t="e">
        <f>IF(+All!#REF!="South Carolina",+All!#REF!,IF(+All!#REF!="South Carolina",+All!#REF!,0))</f>
        <v>#REF!</v>
      </c>
      <c r="AF148" s="706" t="e">
        <f>IF(+All!#REF!="South Carolina",+All!#REF!,IF(+All!#REF!="South Carolina",+All!#REF!,0))</f>
        <v>#REF!</v>
      </c>
      <c r="AG148" s="707" t="e">
        <f>IF(+All!#REF!="South Carolina",+All!#REF!,IF(+All!#REF!="South Carolina",+All!#REF!,0))</f>
        <v>#REF!</v>
      </c>
      <c r="AH148" s="706" t="e">
        <f>IF(+All!#REF!="South Carolina",+All!#REF!,IF(+All!#REF!="South Carolina",+All!#REF!,0))</f>
        <v>#REF!</v>
      </c>
      <c r="AI148" s="707" t="e">
        <f>IF(+All!#REF!="South Carolina",+All!#REF!,IF(+All!#REF!="South Carolina",+All!#REF!,0))</f>
        <v>#REF!</v>
      </c>
      <c r="AJ148" s="706" t="e">
        <f>IF(+All!#REF!="South Carolina",+All!#REF!,IF(+All!#REF!="South Carolina",+All!#REF!,0))</f>
        <v>#REF!</v>
      </c>
      <c r="AK148" s="707" t="e">
        <f>IF(+All!#REF!="South Carolina",+All!#REF!,IF(+All!#REF!="South Carolina",+All!#REF!,0))</f>
        <v>#REF!</v>
      </c>
      <c r="AL148" s="81" t="e">
        <f>IF(+All!#REF!="South Carolina",+All!#REF!,IF(+All!#REF!="South Carolina",+All!#REF!,0))</f>
        <v>#REF!</v>
      </c>
      <c r="AM148" s="82" t="e">
        <f>IF(+All!#REF!="South Carolina",+All!#REF!,IF(+All!#REF!="South Carolina",+All!#REF!,0))</f>
        <v>#REF!</v>
      </c>
      <c r="AN148" s="81" t="e">
        <f>IF(+All!#REF!="South Carolina",+All!#REF!,IF(+All!#REF!="South Carolina",+All!#REF!,0))</f>
        <v>#REF!</v>
      </c>
      <c r="AO148" s="83" t="e">
        <f>IF(+All!#REF!="South Carolina",+All!#REF!,IF(+All!#REF!="South Carolina",+All!#REF!,0))</f>
        <v>#REF!</v>
      </c>
      <c r="AP148" s="84" t="e">
        <f>IF(+All!#REF!="South Carolina",+All!#REF!,IF(+All!#REF!="South Carolina",+All!#REF!,0))</f>
        <v>#REF!</v>
      </c>
      <c r="AQ148" s="480" t="e">
        <f>IF(+All!#REF!="South Carolina",+All!#REF!,IF(+All!#REF!="South Carolina",+All!#REF!,0))</f>
        <v>#REF!</v>
      </c>
      <c r="AR148" s="482" t="e">
        <f>IF(+All!#REF!="South Carolina",+All!#REF!,IF(+All!#REF!="South Carolina",+All!#REF!,0))</f>
        <v>#REF!</v>
      </c>
      <c r="AS148" s="483" t="e">
        <f>IF(+All!#REF!="South Carolina",+All!#REF!,IF(+All!#REF!="South Carolina",+All!#REF!,0))</f>
        <v>#REF!</v>
      </c>
      <c r="AT148" s="483" t="e">
        <f>IF(+All!#REF!="South Carolina",+All!#REF!,IF(+All!#REF!="South Carolina",+All!#REF!,0))</f>
        <v>#REF!</v>
      </c>
      <c r="AU148" s="482" t="e">
        <f>IF(+All!#REF!="South Carolina",+All!#REF!,IF(+All!#REF!="South Carolina",+All!#REF!,0))</f>
        <v>#REF!</v>
      </c>
      <c r="AV148" s="483" t="e">
        <f>IF(+All!#REF!="South Carolina",+All!#REF!,IF(+All!#REF!="South Carolina",+All!#REF!,0))</f>
        <v>#REF!</v>
      </c>
      <c r="AW148" s="484" t="e">
        <f>IF(+All!#REF!="South Carolina",+All!#REF!,IF(+All!#REF!="South Carolina",+All!#REF!,0))</f>
        <v>#REF!</v>
      </c>
      <c r="AX148" s="483" t="e">
        <f>IF(+All!#REF!="South Carolina",+All!#REF!,IF(+All!#REF!="South Carolina",+All!#REF!,0))</f>
        <v>#REF!</v>
      </c>
      <c r="AY148" s="88" t="e">
        <f>IF(+All!#REF!="South Carolina",+All!#REF!,IF(+All!#REF!="South Carolina",+All!#REF!,0))</f>
        <v>#REF!</v>
      </c>
      <c r="AZ148" s="89" t="e">
        <f>IF(+All!#REF!="South Carolina",+All!#REF!,IF(+All!#REF!="South Carolina",+All!#REF!,0))</f>
        <v>#REF!</v>
      </c>
      <c r="BA148" s="90" t="e">
        <f>IF(+All!#REF!="South Carolina",+All!#REF!,IF(+All!#REF!="South Carolina",+All!#REF!,0))</f>
        <v>#REF!</v>
      </c>
      <c r="BB148" s="90" t="e">
        <f>IF(+All!#REF!="South Carolina",+All!#REF!,IF(+All!#REF!="South Carolina",+All!#REF!,0))</f>
        <v>#REF!</v>
      </c>
      <c r="BC148" s="91" t="e">
        <f>IF(+All!#REF!="South Carolina",+All!#REF!,IF(+All!#REF!="South Carolina",+All!#REF!,0))</f>
        <v>#REF!</v>
      </c>
      <c r="BD148" s="482" t="e">
        <f>IF(+All!#REF!="South Carolina",+All!#REF!,IF(+All!#REF!="South Carolina",+All!#REF!,0))</f>
        <v>#REF!</v>
      </c>
      <c r="BE148" s="483" t="e">
        <f>IF(+All!#REF!="South Carolina",+All!#REF!,IF(+All!#REF!="South Carolina",+All!#REF!,0))</f>
        <v>#REF!</v>
      </c>
      <c r="BF148" s="483" t="e">
        <f>IF(+All!#REF!="South Carolina",+All!#REF!,IF(+All!#REF!="South Carolina",+All!#REF!,0))</f>
        <v>#REF!</v>
      </c>
      <c r="BG148" s="482" t="e">
        <f>IF(+All!#REF!="South Carolina",+All!#REF!,IF(+All!#REF!="South Carolina",+All!#REF!,0))</f>
        <v>#REF!</v>
      </c>
      <c r="BH148" s="483" t="e">
        <f>IF(+All!#REF!="South Carolina",+All!#REF!,IF(+All!#REF!="South Carolina",+All!#REF!,0))</f>
        <v>#REF!</v>
      </c>
      <c r="BI148" s="484" t="e">
        <f>IF(+All!#REF!="South Carolina",+All!#REF!,IF(+All!#REF!="South Carolina",+All!#REF!,0))</f>
        <v>#REF!</v>
      </c>
      <c r="BJ148" s="92" t="e">
        <f>IF(+All!#REF!="South Carolina",+All!#REF!,IF(+All!#REF!="South Carolina",+All!#REF!,0))</f>
        <v>#REF!</v>
      </c>
      <c r="BK148" s="93" t="e">
        <f>IF(+All!#REF!="South Carolina",+All!#REF!,IF(+All!#REF!="South Carolina",+All!#REF!,0))</f>
        <v>#REF!</v>
      </c>
    </row>
    <row r="149" spans="1:63" x14ac:dyDescent="0.8">
      <c r="A149" s="827">
        <f>IF(+All!$F386="South Carolina",+All!A386,IF(+All!$H386="South Carolina",+All!A386,0))</f>
        <v>5</v>
      </c>
      <c r="B149" s="480" t="str">
        <f>IF(+All!$F386="South Carolina",+All!B386,IF(+All!$H386="South Carolina",+All!B386,0))</f>
        <v>Sat</v>
      </c>
      <c r="C149" s="72">
        <f>IF(+All!$F386="South Carolina",+All!C386,IF(+All!$H386="South Carolina",+All!C386,0))</f>
        <v>44471</v>
      </c>
      <c r="D149" s="73">
        <f>IF(+All!$F386="South Carolina",+All!D386,IF(+All!$H386="South Carolina",+All!D386,0))</f>
        <v>0.64583333333333337</v>
      </c>
      <c r="E149" s="707" t="str">
        <f>IF(+All!$F386="South Carolina",+All!E386,IF(+All!$H386="South Carolina",+All!E386,0))</f>
        <v>SEC</v>
      </c>
      <c r="F149" s="75" t="str">
        <f>IF(+All!$F386="South Carolina",+All!F386,IF(+All!$H386="South Carolina",+All!F386,0))</f>
        <v>Troy</v>
      </c>
      <c r="G149" s="76" t="str">
        <f>IF(+All!$F386="South Carolina",+All!G386,IF(+All!$H386="South Carolina",+All!G386,0))</f>
        <v>SB</v>
      </c>
      <c r="H149" s="75" t="str">
        <f>IF(+All!$F386="South Carolina",+All!H386,IF(+All!$H386="South Carolina",+All!H386,0))</f>
        <v>South Carolina</v>
      </c>
      <c r="I149" s="76" t="str">
        <f>IF(+All!$F386="South Carolina",+All!I386,IF(+All!$H386="South Carolina",+All!I386,0))</f>
        <v>SEC</v>
      </c>
      <c r="J149" s="706" t="str">
        <f>IF(+All!$F386="South Carolina",+All!J386,IF(+All!$H386="South Carolina",+All!J386,0))</f>
        <v>South Carolina</v>
      </c>
      <c r="K149" s="707" t="str">
        <f>IF(+All!$F386="South Carolina",+All!K386,IF(+All!$H386="South Carolina",+All!K386,0))</f>
        <v>Troy</v>
      </c>
      <c r="L149" s="78">
        <f>IF(+All!$F386="South Carolina",+All!L386,IF(+All!$H386="South Carolina",+All!L386,0))</f>
        <v>7</v>
      </c>
      <c r="M149" s="79">
        <f>IF(+All!$F386="South Carolina",+All!M386,IF(+All!$H386="South Carolina",+All!M386,0))</f>
        <v>43.5</v>
      </c>
      <c r="N149" s="706" t="str">
        <f>IF(+All!$F386="South Carolina",+All!N386,IF(+All!$H386="South Carolina",+All!N386,0))</f>
        <v>South Carolina</v>
      </c>
      <c r="O149" s="708">
        <f>IF(+All!$F386="South Carolina",+All!O386,IF(+All!$H386="South Carolina",+All!O386,0))</f>
        <v>23</v>
      </c>
      <c r="P149" s="708" t="str">
        <f>IF(+All!$F386="South Carolina",+All!P386,IF(+All!$H386="South Carolina",+All!P386,0))</f>
        <v>Troy</v>
      </c>
      <c r="Q149" s="707">
        <f>IF(+All!$F386="South Carolina",+All!Q386,IF(+All!$H386="South Carolina",+All!Q386,0))</f>
        <v>14</v>
      </c>
      <c r="R149" s="706" t="str">
        <f>IF(+All!$F386="South Carolina",+All!R386,IF(+All!$H386="South Carolina",+All!R386,0))</f>
        <v>South Carolina</v>
      </c>
      <c r="S149" s="708" t="str">
        <f>IF(+All!$F386="South Carolina",+All!S386,IF(+All!$H386="South Carolina",+All!S386,0))</f>
        <v>Troy</v>
      </c>
      <c r="T149" s="706" t="str">
        <f>IF(+All!$F386="South Carolina",+All!T386,IF(+All!$H386="South Carolina",+All!T386,0))</f>
        <v>Troy</v>
      </c>
      <c r="U149" s="707" t="str">
        <f>IF(+All!$F386="South Carolina",+All!U386,IF(+All!$H386="South Carolina",+All!U386,0))</f>
        <v>L</v>
      </c>
      <c r="V149" s="706" t="e">
        <f>IF(+All!#REF!="South Carolina",+All!#REF!,IF(+All!#REF!="South Carolina",+All!#REF!,0))</f>
        <v>#REF!</v>
      </c>
      <c r="W149" s="707" t="e">
        <f>IF(+All!#REF!="South Carolina",+All!#REF!,IF(+All!#REF!="South Carolina",+All!#REF!,0))</f>
        <v>#REF!</v>
      </c>
      <c r="X149" s="706" t="e">
        <f>IF(+All!#REF!="South Carolina",+All!#REF!,IF(+All!#REF!="South Carolina",+All!#REF!,0))</f>
        <v>#REF!</v>
      </c>
      <c r="Y149" s="707" t="e">
        <f>IF(+All!#REF!="South Carolina",+All!#REF!,IF(+All!#REF!="South Carolina",+All!#REF!,0))</f>
        <v>#REF!</v>
      </c>
      <c r="Z149" s="706" t="e">
        <f>IF(+All!#REF!="South Carolina",+All!#REF!,IF(+All!#REF!="South Carolina",+All!#REF!,0))</f>
        <v>#REF!</v>
      </c>
      <c r="AA149" s="707" t="e">
        <f>IF(+All!#REF!="South Carolina",+All!#REF!,IF(+All!#REF!="South Carolina",+All!#REF!,0))</f>
        <v>#REF!</v>
      </c>
      <c r="AB149" s="706" t="e">
        <f>IF(+All!#REF!="South Carolina",+All!#REF!,IF(+All!#REF!="South Carolina",+All!#REF!,0))</f>
        <v>#REF!</v>
      </c>
      <c r="AC149" s="707" t="e">
        <f>IF(+All!#REF!="South Carolina",+All!#REF!,IF(+All!#REF!="South Carolina",+All!#REF!,0))</f>
        <v>#REF!</v>
      </c>
      <c r="AD149" s="706" t="e">
        <f>IF(+All!#REF!="South Carolina",+All!#REF!,IF(+All!#REF!="South Carolina",+All!#REF!,0))</f>
        <v>#REF!</v>
      </c>
      <c r="AE149" s="707" t="e">
        <f>IF(+All!#REF!="South Carolina",+All!#REF!,IF(+All!#REF!="South Carolina",+All!#REF!,0))</f>
        <v>#REF!</v>
      </c>
      <c r="AF149" s="706" t="e">
        <f>IF(+All!#REF!="South Carolina",+All!#REF!,IF(+All!#REF!="South Carolina",+All!#REF!,0))</f>
        <v>#REF!</v>
      </c>
      <c r="AG149" s="707" t="e">
        <f>IF(+All!#REF!="South Carolina",+All!#REF!,IF(+All!#REF!="South Carolina",+All!#REF!,0))</f>
        <v>#REF!</v>
      </c>
      <c r="AH149" s="706" t="e">
        <f>IF(+All!#REF!="South Carolina",+All!#REF!,IF(+All!#REF!="South Carolina",+All!#REF!,0))</f>
        <v>#REF!</v>
      </c>
      <c r="AI149" s="707" t="e">
        <f>IF(+All!#REF!="South Carolina",+All!#REF!,IF(+All!#REF!="South Carolina",+All!#REF!,0))</f>
        <v>#REF!</v>
      </c>
      <c r="AJ149" s="706" t="e">
        <f>IF(+All!#REF!="South Carolina",+All!#REF!,IF(+All!#REF!="South Carolina",+All!#REF!,0))</f>
        <v>#REF!</v>
      </c>
      <c r="AK149" s="707" t="e">
        <f>IF(+All!#REF!="South Carolina",+All!#REF!,IF(+All!#REF!="South Carolina",+All!#REF!,0))</f>
        <v>#REF!</v>
      </c>
      <c r="AL149" s="81" t="e">
        <f>IF(+All!#REF!="South Carolina",+All!#REF!,IF(+All!#REF!="South Carolina",+All!#REF!,0))</f>
        <v>#REF!</v>
      </c>
      <c r="AM149" s="82" t="e">
        <f>IF(+All!#REF!="South Carolina",+All!#REF!,IF(+All!#REF!="South Carolina",+All!#REF!,0))</f>
        <v>#REF!</v>
      </c>
      <c r="AN149" s="81" t="e">
        <f>IF(+All!#REF!="South Carolina",+All!#REF!,IF(+All!#REF!="South Carolina",+All!#REF!,0))</f>
        <v>#REF!</v>
      </c>
      <c r="AO149" s="83" t="e">
        <f>IF(+All!#REF!="South Carolina",+All!#REF!,IF(+All!#REF!="South Carolina",+All!#REF!,0))</f>
        <v>#REF!</v>
      </c>
      <c r="AP149" s="84" t="e">
        <f>IF(+All!#REF!="South Carolina",+All!#REF!,IF(+All!#REF!="South Carolina",+All!#REF!,0))</f>
        <v>#REF!</v>
      </c>
      <c r="AQ149" s="480" t="e">
        <f>IF(+All!#REF!="South Carolina",+All!#REF!,IF(+All!#REF!="South Carolina",+All!#REF!,0))</f>
        <v>#REF!</v>
      </c>
      <c r="AR149" s="482" t="e">
        <f>IF(+All!#REF!="South Carolina",+All!#REF!,IF(+All!#REF!="South Carolina",+All!#REF!,0))</f>
        <v>#REF!</v>
      </c>
      <c r="AS149" s="483" t="e">
        <f>IF(+All!#REF!="South Carolina",+All!#REF!,IF(+All!#REF!="South Carolina",+All!#REF!,0))</f>
        <v>#REF!</v>
      </c>
      <c r="AT149" s="483" t="e">
        <f>IF(+All!#REF!="South Carolina",+All!#REF!,IF(+All!#REF!="South Carolina",+All!#REF!,0))</f>
        <v>#REF!</v>
      </c>
      <c r="AU149" s="482" t="e">
        <f>IF(+All!#REF!="South Carolina",+All!#REF!,IF(+All!#REF!="South Carolina",+All!#REF!,0))</f>
        <v>#REF!</v>
      </c>
      <c r="AV149" s="483" t="e">
        <f>IF(+All!#REF!="South Carolina",+All!#REF!,IF(+All!#REF!="South Carolina",+All!#REF!,0))</f>
        <v>#REF!</v>
      </c>
      <c r="AW149" s="484" t="e">
        <f>IF(+All!#REF!="South Carolina",+All!#REF!,IF(+All!#REF!="South Carolina",+All!#REF!,0))</f>
        <v>#REF!</v>
      </c>
      <c r="AX149" s="483" t="e">
        <f>IF(+All!#REF!="South Carolina",+All!#REF!,IF(+All!#REF!="South Carolina",+All!#REF!,0))</f>
        <v>#REF!</v>
      </c>
      <c r="AY149" s="88" t="e">
        <f>IF(+All!#REF!="South Carolina",+All!#REF!,IF(+All!#REF!="South Carolina",+All!#REF!,0))</f>
        <v>#REF!</v>
      </c>
      <c r="AZ149" s="89" t="e">
        <f>IF(+All!#REF!="South Carolina",+All!#REF!,IF(+All!#REF!="South Carolina",+All!#REF!,0))</f>
        <v>#REF!</v>
      </c>
      <c r="BA149" s="90" t="e">
        <f>IF(+All!#REF!="South Carolina",+All!#REF!,IF(+All!#REF!="South Carolina",+All!#REF!,0))</f>
        <v>#REF!</v>
      </c>
      <c r="BB149" s="90" t="e">
        <f>IF(+All!#REF!="South Carolina",+All!#REF!,IF(+All!#REF!="South Carolina",+All!#REF!,0))</f>
        <v>#REF!</v>
      </c>
      <c r="BC149" s="91" t="e">
        <f>IF(+All!#REF!="South Carolina",+All!#REF!,IF(+All!#REF!="South Carolina",+All!#REF!,0))</f>
        <v>#REF!</v>
      </c>
      <c r="BD149" s="482" t="e">
        <f>IF(+All!#REF!="South Carolina",+All!#REF!,IF(+All!#REF!="South Carolina",+All!#REF!,0))</f>
        <v>#REF!</v>
      </c>
      <c r="BE149" s="483" t="e">
        <f>IF(+All!#REF!="South Carolina",+All!#REF!,IF(+All!#REF!="South Carolina",+All!#REF!,0))</f>
        <v>#REF!</v>
      </c>
      <c r="BF149" s="483" t="e">
        <f>IF(+All!#REF!="South Carolina",+All!#REF!,IF(+All!#REF!="South Carolina",+All!#REF!,0))</f>
        <v>#REF!</v>
      </c>
      <c r="BG149" s="482" t="e">
        <f>IF(+All!#REF!="South Carolina",+All!#REF!,IF(+All!#REF!="South Carolina",+All!#REF!,0))</f>
        <v>#REF!</v>
      </c>
      <c r="BH149" s="483" t="e">
        <f>IF(+All!#REF!="South Carolina",+All!#REF!,IF(+All!#REF!="South Carolina",+All!#REF!,0))</f>
        <v>#REF!</v>
      </c>
      <c r="BI149" s="484" t="e">
        <f>IF(+All!#REF!="South Carolina",+All!#REF!,IF(+All!#REF!="South Carolina",+All!#REF!,0))</f>
        <v>#REF!</v>
      </c>
      <c r="BJ149" s="92" t="e">
        <f>IF(+All!#REF!="South Carolina",+All!#REF!,IF(+All!#REF!="South Carolina",+All!#REF!,0))</f>
        <v>#REF!</v>
      </c>
      <c r="BK149" s="93" t="e">
        <f>IF(+All!#REF!="South Carolina",+All!#REF!,IF(+All!#REF!="South Carolina",+All!#REF!,0))</f>
        <v>#REF!</v>
      </c>
    </row>
    <row r="150" spans="1:63" x14ac:dyDescent="0.8">
      <c r="A150" s="827">
        <f>IF(+All!$F446="South Carolina",+All!A446,IF(+All!$H446="South Carolina",+All!A446,0))</f>
        <v>6</v>
      </c>
      <c r="B150" s="480" t="str">
        <f>IF(+All!$F446="South Carolina",+All!B446,IF(+All!$H446="South Carolina",+All!B446,0))</f>
        <v>Sat</v>
      </c>
      <c r="C150" s="72">
        <f>IF(+All!$F446="South Carolina",+All!C446,IF(+All!$H446="South Carolina",+All!C446,0))</f>
        <v>44478</v>
      </c>
      <c r="D150" s="73">
        <f>IF(+All!$F446="South Carolina",+All!D446,IF(+All!$H446="South Carolina",+All!D446,0))</f>
        <v>0.5</v>
      </c>
      <c r="E150" s="707" t="str">
        <f>IF(+All!$F446="South Carolina",+All!E446,IF(+All!$H446="South Carolina",+All!E446,0))</f>
        <v>ESPN2</v>
      </c>
      <c r="F150" s="75" t="str">
        <f>IF(+All!$F446="South Carolina",+All!F446,IF(+All!$H446="South Carolina",+All!F446,0))</f>
        <v>South Carolina</v>
      </c>
      <c r="G150" s="76" t="str">
        <f>IF(+All!$F446="South Carolina",+All!G446,IF(+All!$H446="South Carolina",+All!G446,0))</f>
        <v>SEC</v>
      </c>
      <c r="H150" s="75" t="str">
        <f>IF(+All!$F446="South Carolina",+All!H446,IF(+All!$H446="South Carolina",+All!H446,0))</f>
        <v>Tennessee</v>
      </c>
      <c r="I150" s="76" t="str">
        <f>IF(+All!$F446="South Carolina",+All!I446,IF(+All!$H446="South Carolina",+All!I446,0))</f>
        <v>SEC</v>
      </c>
      <c r="J150" s="706" t="str">
        <f>IF(+All!$F446="South Carolina",+All!J446,IF(+All!$H446="South Carolina",+All!J446,0))</f>
        <v>Tennessee</v>
      </c>
      <c r="K150" s="707" t="str">
        <f>IF(+All!$F446="South Carolina",+All!K446,IF(+All!$H446="South Carolina",+All!K446,0))</f>
        <v>South Carolina</v>
      </c>
      <c r="L150" s="78">
        <f>IF(+All!$F446="South Carolina",+All!L446,IF(+All!$H446="South Carolina",+All!L446,0))</f>
        <v>10.5</v>
      </c>
      <c r="M150" s="79">
        <f>IF(+All!$F446="South Carolina",+All!M446,IF(+All!$H446="South Carolina",+All!M446,0))</f>
        <v>56</v>
      </c>
      <c r="N150" s="706" t="str">
        <f>IF(+All!$F446="South Carolina",+All!N446,IF(+All!$H446="South Carolina",+All!N446,0))</f>
        <v>Tennessee</v>
      </c>
      <c r="O150" s="708">
        <f>IF(+All!$F446="South Carolina",+All!O446,IF(+All!$H446="South Carolina",+All!O446,0))</f>
        <v>45</v>
      </c>
      <c r="P150" s="708" t="str">
        <f>IF(+All!$F446="South Carolina",+All!P446,IF(+All!$H446="South Carolina",+All!P446,0))</f>
        <v>South Carolina</v>
      </c>
      <c r="Q150" s="707">
        <f>IF(+All!$F446="South Carolina",+All!Q446,IF(+All!$H446="South Carolina",+All!Q446,0))</f>
        <v>20</v>
      </c>
      <c r="R150" s="706" t="str">
        <f>IF(+All!$F446="South Carolina",+All!R446,IF(+All!$H446="South Carolina",+All!R446,0))</f>
        <v>Tennessee</v>
      </c>
      <c r="S150" s="708" t="str">
        <f>IF(+All!$F446="South Carolina",+All!S446,IF(+All!$H446="South Carolina",+All!S446,0))</f>
        <v>South Carolina</v>
      </c>
      <c r="T150" s="706" t="str">
        <f>IF(+All!$F446="South Carolina",+All!T446,IF(+All!$H446="South Carolina",+All!T446,0))</f>
        <v>South Carolina</v>
      </c>
      <c r="U150" s="707" t="str">
        <f>IF(+All!$F446="South Carolina",+All!U446,IF(+All!$H446="South Carolina",+All!U446,0))</f>
        <v>L</v>
      </c>
      <c r="V150" s="706" t="e">
        <f>IF(+All!#REF!="South Carolina",+All!#REF!,IF(+All!#REF!="South Carolina",+All!#REF!,0))</f>
        <v>#REF!</v>
      </c>
      <c r="W150" s="707" t="e">
        <f>IF(+All!#REF!="South Carolina",+All!#REF!,IF(+All!#REF!="South Carolina",+All!#REF!,0))</f>
        <v>#REF!</v>
      </c>
      <c r="X150" s="706" t="e">
        <f>IF(+All!#REF!="South Carolina",+All!#REF!,IF(+All!#REF!="South Carolina",+All!#REF!,0))</f>
        <v>#REF!</v>
      </c>
      <c r="Y150" s="707" t="e">
        <f>IF(+All!#REF!="South Carolina",+All!#REF!,IF(+All!#REF!="South Carolina",+All!#REF!,0))</f>
        <v>#REF!</v>
      </c>
      <c r="Z150" s="706" t="e">
        <f>IF(+All!#REF!="South Carolina",+All!#REF!,IF(+All!#REF!="South Carolina",+All!#REF!,0))</f>
        <v>#REF!</v>
      </c>
      <c r="AA150" s="707" t="e">
        <f>IF(+All!#REF!="South Carolina",+All!#REF!,IF(+All!#REF!="South Carolina",+All!#REF!,0))</f>
        <v>#REF!</v>
      </c>
      <c r="AB150" s="706" t="e">
        <f>IF(+All!#REF!="South Carolina",+All!#REF!,IF(+All!#REF!="South Carolina",+All!#REF!,0))</f>
        <v>#REF!</v>
      </c>
      <c r="AC150" s="707" t="e">
        <f>IF(+All!#REF!="South Carolina",+All!#REF!,IF(+All!#REF!="South Carolina",+All!#REF!,0))</f>
        <v>#REF!</v>
      </c>
      <c r="AD150" s="706" t="e">
        <f>IF(+All!#REF!="South Carolina",+All!#REF!,IF(+All!#REF!="South Carolina",+All!#REF!,0))</f>
        <v>#REF!</v>
      </c>
      <c r="AE150" s="707" t="e">
        <f>IF(+All!#REF!="South Carolina",+All!#REF!,IF(+All!#REF!="South Carolina",+All!#REF!,0))</f>
        <v>#REF!</v>
      </c>
      <c r="AF150" s="706" t="e">
        <f>IF(+All!#REF!="South Carolina",+All!#REF!,IF(+All!#REF!="South Carolina",+All!#REF!,0))</f>
        <v>#REF!</v>
      </c>
      <c r="AG150" s="707" t="e">
        <f>IF(+All!#REF!="South Carolina",+All!#REF!,IF(+All!#REF!="South Carolina",+All!#REF!,0))</f>
        <v>#REF!</v>
      </c>
      <c r="AH150" s="706" t="e">
        <f>IF(+All!#REF!="South Carolina",+All!#REF!,IF(+All!#REF!="South Carolina",+All!#REF!,0))</f>
        <v>#REF!</v>
      </c>
      <c r="AI150" s="707" t="e">
        <f>IF(+All!#REF!="South Carolina",+All!#REF!,IF(+All!#REF!="South Carolina",+All!#REF!,0))</f>
        <v>#REF!</v>
      </c>
      <c r="AJ150" s="706" t="e">
        <f>IF(+All!#REF!="South Carolina",+All!#REF!,IF(+All!#REF!="South Carolina",+All!#REF!,0))</f>
        <v>#REF!</v>
      </c>
      <c r="AK150" s="707" t="e">
        <f>IF(+All!#REF!="South Carolina",+All!#REF!,IF(+All!#REF!="South Carolina",+All!#REF!,0))</f>
        <v>#REF!</v>
      </c>
      <c r="AL150" s="81" t="e">
        <f>IF(+All!#REF!="South Carolina",+All!#REF!,IF(+All!#REF!="South Carolina",+All!#REF!,0))</f>
        <v>#REF!</v>
      </c>
      <c r="AM150" s="82" t="e">
        <f>IF(+All!#REF!="South Carolina",+All!#REF!,IF(+All!#REF!="South Carolina",+All!#REF!,0))</f>
        <v>#REF!</v>
      </c>
      <c r="AN150" s="81" t="e">
        <f>IF(+All!#REF!="South Carolina",+All!#REF!,IF(+All!#REF!="South Carolina",+All!#REF!,0))</f>
        <v>#REF!</v>
      </c>
      <c r="AO150" s="83" t="e">
        <f>IF(+All!#REF!="South Carolina",+All!#REF!,IF(+All!#REF!="South Carolina",+All!#REF!,0))</f>
        <v>#REF!</v>
      </c>
      <c r="AP150" s="84" t="e">
        <f>IF(+All!#REF!="South Carolina",+All!#REF!,IF(+All!#REF!="South Carolina",+All!#REF!,0))</f>
        <v>#REF!</v>
      </c>
      <c r="AQ150" s="480" t="e">
        <f>IF(+All!#REF!="South Carolina",+All!#REF!,IF(+All!#REF!="South Carolina",+All!#REF!,0))</f>
        <v>#REF!</v>
      </c>
      <c r="AR150" s="482" t="e">
        <f>IF(+All!#REF!="South Carolina",+All!#REF!,IF(+All!#REF!="South Carolina",+All!#REF!,0))</f>
        <v>#REF!</v>
      </c>
      <c r="AS150" s="483" t="e">
        <f>IF(+All!#REF!="South Carolina",+All!#REF!,IF(+All!#REF!="South Carolina",+All!#REF!,0))</f>
        <v>#REF!</v>
      </c>
      <c r="AT150" s="483" t="e">
        <f>IF(+All!#REF!="South Carolina",+All!#REF!,IF(+All!#REF!="South Carolina",+All!#REF!,0))</f>
        <v>#REF!</v>
      </c>
      <c r="AU150" s="482" t="e">
        <f>IF(+All!#REF!="South Carolina",+All!#REF!,IF(+All!#REF!="South Carolina",+All!#REF!,0))</f>
        <v>#REF!</v>
      </c>
      <c r="AV150" s="483" t="e">
        <f>IF(+All!#REF!="South Carolina",+All!#REF!,IF(+All!#REF!="South Carolina",+All!#REF!,0))</f>
        <v>#REF!</v>
      </c>
      <c r="AW150" s="484" t="e">
        <f>IF(+All!#REF!="South Carolina",+All!#REF!,IF(+All!#REF!="South Carolina",+All!#REF!,0))</f>
        <v>#REF!</v>
      </c>
      <c r="AX150" s="483" t="e">
        <f>IF(+All!#REF!="South Carolina",+All!#REF!,IF(+All!#REF!="South Carolina",+All!#REF!,0))</f>
        <v>#REF!</v>
      </c>
      <c r="AY150" s="88" t="e">
        <f>IF(+All!#REF!="South Carolina",+All!#REF!,IF(+All!#REF!="South Carolina",+All!#REF!,0))</f>
        <v>#REF!</v>
      </c>
      <c r="AZ150" s="89" t="e">
        <f>IF(+All!#REF!="South Carolina",+All!#REF!,IF(+All!#REF!="South Carolina",+All!#REF!,0))</f>
        <v>#REF!</v>
      </c>
      <c r="BA150" s="90" t="e">
        <f>IF(+All!#REF!="South Carolina",+All!#REF!,IF(+All!#REF!="South Carolina",+All!#REF!,0))</f>
        <v>#REF!</v>
      </c>
      <c r="BB150" s="90" t="e">
        <f>IF(+All!#REF!="South Carolina",+All!#REF!,IF(+All!#REF!="South Carolina",+All!#REF!,0))</f>
        <v>#REF!</v>
      </c>
      <c r="BC150" s="91" t="e">
        <f>IF(+All!#REF!="South Carolina",+All!#REF!,IF(+All!#REF!="South Carolina",+All!#REF!,0))</f>
        <v>#REF!</v>
      </c>
      <c r="BD150" s="482" t="e">
        <f>IF(+All!#REF!="South Carolina",+All!#REF!,IF(+All!#REF!="South Carolina",+All!#REF!,0))</f>
        <v>#REF!</v>
      </c>
      <c r="BE150" s="483" t="e">
        <f>IF(+All!#REF!="South Carolina",+All!#REF!,IF(+All!#REF!="South Carolina",+All!#REF!,0))</f>
        <v>#REF!</v>
      </c>
      <c r="BF150" s="483" t="e">
        <f>IF(+All!#REF!="South Carolina",+All!#REF!,IF(+All!#REF!="South Carolina",+All!#REF!,0))</f>
        <v>#REF!</v>
      </c>
      <c r="BG150" s="482" t="e">
        <f>IF(+All!#REF!="South Carolina",+All!#REF!,IF(+All!#REF!="South Carolina",+All!#REF!,0))</f>
        <v>#REF!</v>
      </c>
      <c r="BH150" s="483" t="e">
        <f>IF(+All!#REF!="South Carolina",+All!#REF!,IF(+All!#REF!="South Carolina",+All!#REF!,0))</f>
        <v>#REF!</v>
      </c>
      <c r="BI150" s="484" t="e">
        <f>IF(+All!#REF!="South Carolina",+All!#REF!,IF(+All!#REF!="South Carolina",+All!#REF!,0))</f>
        <v>#REF!</v>
      </c>
      <c r="BJ150" s="92" t="e">
        <f>IF(+All!#REF!="South Carolina",+All!#REF!,IF(+All!#REF!="South Carolina",+All!#REF!,0))</f>
        <v>#REF!</v>
      </c>
      <c r="BK150" s="93" t="e">
        <f>IF(+All!#REF!="South Carolina",+All!#REF!,IF(+All!#REF!="South Carolina",+All!#REF!,0))</f>
        <v>#REF!</v>
      </c>
    </row>
    <row r="151" spans="1:63" x14ac:dyDescent="0.8">
      <c r="A151" s="827">
        <f>IF(+All!$F526="South Carolina",+All!A526,IF(+All!$H526="South Carolina",+All!A526,0))</f>
        <v>7</v>
      </c>
      <c r="B151" s="480" t="str">
        <f>IF(+All!$F526="South Carolina",+All!B526,IF(+All!$H526="South Carolina",+All!B526,0))</f>
        <v>Sat</v>
      </c>
      <c r="C151" s="72">
        <f>IF(+All!$F526="South Carolina",+All!C526,IF(+All!$H526="South Carolina",+All!C526,0))</f>
        <v>44485</v>
      </c>
      <c r="D151" s="73">
        <f>IF(+All!$F526="South Carolina",+All!D526,IF(+All!$H526="South Carolina",+All!D526,0))</f>
        <v>0.66666666666666663</v>
      </c>
      <c r="E151" s="707" t="str">
        <f>IF(+All!$F526="South Carolina",+All!E526,IF(+All!$H526="South Carolina",+All!E526,0))</f>
        <v>SEC</v>
      </c>
      <c r="F151" s="75" t="str">
        <f>IF(+All!$F526="South Carolina",+All!F526,IF(+All!$H526="South Carolina",+All!F526,0))</f>
        <v>Vanderbilt</v>
      </c>
      <c r="G151" s="76" t="str">
        <f>IF(+All!$F526="South Carolina",+All!G526,IF(+All!$H526="South Carolina",+All!G526,0))</f>
        <v>SEC</v>
      </c>
      <c r="H151" s="75" t="str">
        <f>IF(+All!$F526="South Carolina",+All!H526,IF(+All!$H526="South Carolina",+All!H526,0))</f>
        <v>South Carolina</v>
      </c>
      <c r="I151" s="76" t="str">
        <f>IF(+All!$F526="South Carolina",+All!I526,IF(+All!$H526="South Carolina",+All!I526,0))</f>
        <v>SEC</v>
      </c>
      <c r="J151" s="706" t="str">
        <f>IF(+All!$F526="South Carolina",+All!J526,IF(+All!$H526="South Carolina",+All!J526,0))</f>
        <v>South Carolina</v>
      </c>
      <c r="K151" s="707" t="str">
        <f>IF(+All!$F526="South Carolina",+All!K526,IF(+All!$H526="South Carolina",+All!K526,0))</f>
        <v>Vanderbilt</v>
      </c>
      <c r="L151" s="78">
        <f>IF(+All!$F526="South Carolina",+All!L526,IF(+All!$H526="South Carolina",+All!L526,0))</f>
        <v>18.5</v>
      </c>
      <c r="M151" s="79">
        <f>IF(+All!$F526="South Carolina",+All!M526,IF(+All!$H526="South Carolina",+All!M526,0))</f>
        <v>50.5</v>
      </c>
      <c r="N151" s="706" t="str">
        <f>IF(+All!$F526="South Carolina",+All!N526,IF(+All!$H526="South Carolina",+All!N526,0))</f>
        <v>South Carolina</v>
      </c>
      <c r="O151" s="708">
        <f>IF(+All!$F526="South Carolina",+All!O526,IF(+All!$H526="South Carolina",+All!O526,0))</f>
        <v>21</v>
      </c>
      <c r="P151" s="708" t="str">
        <f>IF(+All!$F526="South Carolina",+All!P526,IF(+All!$H526="South Carolina",+All!P526,0))</f>
        <v>Vanderbilt</v>
      </c>
      <c r="Q151" s="707">
        <f>IF(+All!$F526="South Carolina",+All!Q526,IF(+All!$H526="South Carolina",+All!Q526,0))</f>
        <v>20</v>
      </c>
      <c r="R151" s="706" t="str">
        <f>IF(+All!$F526="South Carolina",+All!R526,IF(+All!$H526="South Carolina",+All!R526,0))</f>
        <v>Vanderbilt</v>
      </c>
      <c r="S151" s="708" t="str">
        <f>IF(+All!$F526="South Carolina",+All!S526,IF(+All!$H526="South Carolina",+All!S526,0))</f>
        <v>South Carolina</v>
      </c>
      <c r="T151" s="706" t="str">
        <f>IF(+All!$F526="South Carolina",+All!T526,IF(+All!$H526="South Carolina",+All!T526,0))</f>
        <v>Vanderbilt</v>
      </c>
      <c r="U151" s="707" t="str">
        <f>IF(+All!$F526="South Carolina",+All!U526,IF(+All!$H526="South Carolina",+All!U526,0))</f>
        <v>W</v>
      </c>
      <c r="V151" s="706">
        <f>IF(+All!$F298="South Carolina",+All!#REF!,IF(+All!$H298="South Carolina",+All!#REF!,0))</f>
        <v>0</v>
      </c>
      <c r="W151" s="707">
        <f>IF(+All!$F298="South Carolina",+All!#REF!,IF(+All!$H298="South Carolina",+All!#REF!,0))</f>
        <v>0</v>
      </c>
      <c r="X151" s="706">
        <f>IF(+All!$F298="South Carolina",+All!#REF!,IF(+All!$H298="South Carolina",+All!#REF!,0))</f>
        <v>0</v>
      </c>
      <c r="Y151" s="707">
        <f>IF(+All!$F298="South Carolina",+All!#REF!,IF(+All!$H298="South Carolina",+All!#REF!,0))</f>
        <v>0</v>
      </c>
      <c r="Z151" s="706">
        <f>IF(+All!$F298="South Carolina",+All!#REF!,IF(+All!$H298="South Carolina",+All!#REF!,0))</f>
        <v>0</v>
      </c>
      <c r="AA151" s="707">
        <f>IF(+All!$F298="South Carolina",+All!#REF!,IF(+All!$H298="South Carolina",+All!#REF!,0))</f>
        <v>0</v>
      </c>
      <c r="AB151" s="706">
        <f>IF(+All!$F298="South Carolina",+All!#REF!,IF(+All!$H298="South Carolina",+All!#REF!,0))</f>
        <v>0</v>
      </c>
      <c r="AC151" s="707">
        <f>IF(+All!$F298="South Carolina",+All!#REF!,IF(+All!$H298="South Carolina",+All!#REF!,0))</f>
        <v>0</v>
      </c>
      <c r="AD151" s="706">
        <f>IF(+All!$F298="South Carolina",+All!#REF!,IF(+All!$H298="South Carolina",+All!#REF!,0))</f>
        <v>0</v>
      </c>
      <c r="AE151" s="707">
        <f>IF(+All!$F298="South Carolina",+All!#REF!,IF(+All!$H298="South Carolina",+All!#REF!,0))</f>
        <v>0</v>
      </c>
      <c r="AF151" s="706">
        <f>IF(+All!$F298="South Carolina",+All!#REF!,IF(+All!$H298="South Carolina",+All!#REF!,0))</f>
        <v>0</v>
      </c>
      <c r="AG151" s="707">
        <f>IF(+All!$F298="South Carolina",+All!#REF!,IF(+All!$H298="South Carolina",+All!#REF!,0))</f>
        <v>0</v>
      </c>
      <c r="AH151" s="706">
        <f>IF(+All!$F298="South Carolina",+All!#REF!,IF(+All!$H298="South Carolina",+All!#REF!,0))</f>
        <v>0</v>
      </c>
      <c r="AI151" s="707">
        <f>IF(+All!$F298="South Carolina",+All!#REF!,IF(+All!$H298="South Carolina",+All!#REF!,0))</f>
        <v>0</v>
      </c>
      <c r="AJ151" s="706">
        <f>IF(+All!$F298="South Carolina",+All!#REF!,IF(+All!$H298="South Carolina",+All!#REF!,0))</f>
        <v>0</v>
      </c>
      <c r="AK151" s="707">
        <f>IF(+All!$F298="South Carolina",+All!#REF!,IF(+All!$H298="South Carolina",+All!#REF!,0))</f>
        <v>0</v>
      </c>
      <c r="AL151" s="81">
        <f>IF(+All!$F298="South Carolina",+All!V298,IF(+All!$H298="South Carolina",+All!V298,0))</f>
        <v>0</v>
      </c>
      <c r="AM151" s="82">
        <f>IF(+All!$F298="South Carolina",+All!W298,IF(+All!$H298="South Carolina",+All!W298,0))</f>
        <v>0</v>
      </c>
      <c r="AN151" s="81">
        <f>IF(+All!$F298="South Carolina",+All!X298,IF(+All!$H298="South Carolina",+All!X298,0))</f>
        <v>0</v>
      </c>
      <c r="AO151" s="83">
        <f>IF(+All!$F298="South Carolina",+All!Y298,IF(+All!$H298="South Carolina",+All!Y298,0))</f>
        <v>0</v>
      </c>
      <c r="AP151" s="84">
        <f>IF(+All!$F298="South Carolina",+All!Z298,IF(+All!$H298="South Carolina",+All!Z298,0))</f>
        <v>0</v>
      </c>
      <c r="AQ151" s="480">
        <f>IF(+All!$F298="South Carolina",+All!#REF!,IF(+All!$H298="South Carolina",+All!#REF!,0))</f>
        <v>0</v>
      </c>
      <c r="AR151" s="482">
        <f>IF(+All!$F298="South Carolina",+All!#REF!,IF(+All!$H298="South Carolina",+All!#REF!,0))</f>
        <v>0</v>
      </c>
      <c r="AS151" s="483">
        <f>IF(+All!$F298="South Carolina",+All!#REF!,IF(+All!$H298="South Carolina",+All!#REF!,0))</f>
        <v>0</v>
      </c>
      <c r="AT151" s="483">
        <f>IF(+All!$F298="South Carolina",+All!#REF!,IF(+All!$H298="South Carolina",+All!#REF!,0))</f>
        <v>0</v>
      </c>
      <c r="AU151" s="482">
        <f>IF(+All!$F298="South Carolina",+All!#REF!,IF(+All!$H298="South Carolina",+All!#REF!,0))</f>
        <v>0</v>
      </c>
      <c r="AV151" s="483">
        <f>IF(+All!$F298="South Carolina",+All!#REF!,IF(+All!$H298="South Carolina",+All!#REF!,0))</f>
        <v>0</v>
      </c>
      <c r="AW151" s="484">
        <f>IF(+All!$F298="South Carolina",+All!#REF!,IF(+All!$H298="South Carolina",+All!#REF!,0))</f>
        <v>0</v>
      </c>
      <c r="AX151" s="483">
        <f>IF(+All!$F298="South Carolina",+All!#REF!,IF(+All!$H298="South Carolina",+All!#REF!,0))</f>
        <v>0</v>
      </c>
      <c r="AY151" s="88">
        <f>IF(+All!$F298="South Carolina",+All!#REF!,IF(+All!$H298="South Carolina",+All!#REF!,0))</f>
        <v>0</v>
      </c>
      <c r="AZ151" s="89">
        <f>IF(+All!$F298="South Carolina",+All!#REF!,IF(+All!$H298="South Carolina",+All!#REF!,0))</f>
        <v>0</v>
      </c>
      <c r="BA151" s="90">
        <f>IF(+All!$F298="South Carolina",+All!#REF!,IF(+All!$H298="South Carolina",+All!#REF!,0))</f>
        <v>0</v>
      </c>
      <c r="BB151" s="90">
        <f>IF(+All!$F298="South Carolina",+All!#REF!,IF(+All!$H298="South Carolina",+All!#REF!,0))</f>
        <v>0</v>
      </c>
      <c r="BC151" s="91">
        <f>IF(+All!$F298="South Carolina",+All!#REF!,IF(+All!$H298="South Carolina",+All!#REF!,0))</f>
        <v>0</v>
      </c>
      <c r="BD151" s="482">
        <f>IF(+All!$F298="South Carolina",+All!#REF!,IF(+All!$H298="South Carolina",+All!#REF!,0))</f>
        <v>0</v>
      </c>
      <c r="BE151" s="483">
        <f>IF(+All!$F298="South Carolina",+All!#REF!,IF(+All!$H298="South Carolina",+All!#REF!,0))</f>
        <v>0</v>
      </c>
      <c r="BF151" s="483">
        <f>IF(+All!$F298="South Carolina",+All!#REF!,IF(+All!$H298="South Carolina",+All!#REF!,0))</f>
        <v>0</v>
      </c>
      <c r="BG151" s="482">
        <f>IF(+All!$F298="South Carolina",+All!#REF!,IF(+All!$H298="South Carolina",+All!#REF!,0))</f>
        <v>0</v>
      </c>
      <c r="BH151" s="483">
        <f>IF(+All!$F298="South Carolina",+All!#REF!,IF(+All!$H298="South Carolina",+All!#REF!,0))</f>
        <v>0</v>
      </c>
      <c r="BI151" s="484">
        <f>IF(+All!$F298="South Carolina",+All!#REF!,IF(+All!$H298="South Carolina",+All!#REF!,0))</f>
        <v>0</v>
      </c>
      <c r="BJ151" s="92">
        <f>IF(+All!$F298="South Carolina",+All!#REF!,IF(+All!$H298="South Carolina",+All!#REF!,0))</f>
        <v>0</v>
      </c>
      <c r="BK151" s="93">
        <f>IF(+All!$F298="South Carolina",+All!#REF!,IF(+All!$H298="South Carolina",+All!#REF!,0))</f>
        <v>0</v>
      </c>
    </row>
    <row r="152" spans="1:63" x14ac:dyDescent="0.8">
      <c r="A152" s="827">
        <f>IF(+All!$F607="South Carolina",+All!A607,IF(+All!$H607="South Carolina",+All!A607,0))</f>
        <v>8</v>
      </c>
      <c r="B152" s="480" t="str">
        <f>IF(+All!$F607="South Carolina",+All!B607,IF(+All!$H607="South Carolina",+All!B607,0))</f>
        <v>Sat</v>
      </c>
      <c r="C152" s="72">
        <f>IF(+All!$F607="South Carolina",+All!C607,IF(+All!$H607="South Carolina",+All!C607,0))</f>
        <v>44492</v>
      </c>
      <c r="D152" s="73">
        <f>IF(+All!$F607="South Carolina",+All!D607,IF(+All!$H607="South Carolina",+All!D607,0))</f>
        <v>0.8125</v>
      </c>
      <c r="E152" s="707" t="str">
        <f>IF(+All!$F607="South Carolina",+All!E607,IF(+All!$H607="South Carolina",+All!E607,0))</f>
        <v>SEC</v>
      </c>
      <c r="F152" s="75" t="str">
        <f>IF(+All!$F607="South Carolina",+All!F607,IF(+All!$H607="South Carolina",+All!F607,0))</f>
        <v>South Carolina</v>
      </c>
      <c r="G152" s="76" t="str">
        <f>IF(+All!$F607="South Carolina",+All!G607,IF(+All!$H607="South Carolina",+All!G607,0))</f>
        <v>SEC</v>
      </c>
      <c r="H152" s="75" t="str">
        <f>IF(+All!$F607="South Carolina",+All!H607,IF(+All!$H607="South Carolina",+All!H607,0))</f>
        <v>Texas A&amp;M</v>
      </c>
      <c r="I152" s="76" t="str">
        <f>IF(+All!$F607="South Carolina",+All!I607,IF(+All!$H607="South Carolina",+All!I607,0))</f>
        <v>SEC</v>
      </c>
      <c r="J152" s="706" t="str">
        <f>IF(+All!$F607="South Carolina",+All!J607,IF(+All!$H607="South Carolina",+All!J607,0))</f>
        <v>Texas A&amp;M</v>
      </c>
      <c r="K152" s="707" t="str">
        <f>IF(+All!$F607="South Carolina",+All!K607,IF(+All!$H607="South Carolina",+All!K607,0))</f>
        <v>South Carolina</v>
      </c>
      <c r="L152" s="78">
        <f>IF(+All!$F607="South Carolina",+All!L607,IF(+All!$H607="South Carolina",+All!L607,0))</f>
        <v>21</v>
      </c>
      <c r="M152" s="79">
        <f>IF(+All!$F607="South Carolina",+All!M607,IF(+All!$H607="South Carolina",+All!M607,0))</f>
        <v>45</v>
      </c>
      <c r="N152" s="706" t="str">
        <f>IF(+All!$F607="South Carolina",+All!N607,IF(+All!$H607="South Carolina",+All!N607,0))</f>
        <v>Texas A&amp;M</v>
      </c>
      <c r="O152" s="708">
        <f>IF(+All!$F607="South Carolina",+All!O607,IF(+All!$H607="South Carolina",+All!O607,0))</f>
        <v>44</v>
      </c>
      <c r="P152" s="708" t="str">
        <f>IF(+All!$F607="South Carolina",+All!P607,IF(+All!$H607="South Carolina",+All!P607,0))</f>
        <v>South Carolina</v>
      </c>
      <c r="Q152" s="707">
        <f>IF(+All!$F607="South Carolina",+All!Q607,IF(+All!$H607="South Carolina",+All!Q607,0))</f>
        <v>14</v>
      </c>
      <c r="R152" s="706" t="str">
        <f>IF(+All!$F607="South Carolina",+All!R607,IF(+All!$H607="South Carolina",+All!R607,0))</f>
        <v>Texas A&amp;M</v>
      </c>
      <c r="S152" s="708" t="str">
        <f>IF(+All!$F607="South Carolina",+All!S607,IF(+All!$H607="South Carolina",+All!S607,0))</f>
        <v>South Carolina</v>
      </c>
      <c r="T152" s="706" t="str">
        <f>IF(+All!$F607="South Carolina",+All!T607,IF(+All!$H607="South Carolina",+All!T607,0))</f>
        <v>Texas A&amp;M</v>
      </c>
      <c r="U152" s="707" t="str">
        <f>IF(+All!$F607="South Carolina",+All!U607,IF(+All!$H607="South Carolina",+All!U607,0))</f>
        <v>W</v>
      </c>
      <c r="V152" s="706" t="e">
        <f>IF(+All!#REF!="South Carolina",+All!#REF!,IF(+All!#REF!="South Carolina",+All!#REF!,0))</f>
        <v>#REF!</v>
      </c>
      <c r="W152" s="707" t="e">
        <f>IF(+All!#REF!="South Carolina",+All!#REF!,IF(+All!#REF!="South Carolina",+All!#REF!,0))</f>
        <v>#REF!</v>
      </c>
      <c r="X152" s="706" t="e">
        <f>IF(+All!#REF!="South Carolina",+All!#REF!,IF(+All!#REF!="South Carolina",+All!#REF!,0))</f>
        <v>#REF!</v>
      </c>
      <c r="Y152" s="707" t="e">
        <f>IF(+All!#REF!="South Carolina",+All!#REF!,IF(+All!#REF!="South Carolina",+All!#REF!,0))</f>
        <v>#REF!</v>
      </c>
      <c r="Z152" s="706" t="e">
        <f>IF(+All!#REF!="South Carolina",+All!#REF!,IF(+All!#REF!="South Carolina",+All!#REF!,0))</f>
        <v>#REF!</v>
      </c>
      <c r="AA152" s="707" t="e">
        <f>IF(+All!#REF!="South Carolina",+All!#REF!,IF(+All!#REF!="South Carolina",+All!#REF!,0))</f>
        <v>#REF!</v>
      </c>
      <c r="AB152" s="706" t="e">
        <f>IF(+All!#REF!="South Carolina",+All!#REF!,IF(+All!#REF!="South Carolina",+All!#REF!,0))</f>
        <v>#REF!</v>
      </c>
      <c r="AC152" s="707" t="e">
        <f>IF(+All!#REF!="South Carolina",+All!#REF!,IF(+All!#REF!="South Carolina",+All!#REF!,0))</f>
        <v>#REF!</v>
      </c>
      <c r="AD152" s="706" t="e">
        <f>IF(+All!#REF!="South Carolina",+All!#REF!,IF(+All!#REF!="South Carolina",+All!#REF!,0))</f>
        <v>#REF!</v>
      </c>
      <c r="AE152" s="707" t="e">
        <f>IF(+All!#REF!="South Carolina",+All!#REF!,IF(+All!#REF!="South Carolina",+All!#REF!,0))</f>
        <v>#REF!</v>
      </c>
      <c r="AF152" s="706" t="e">
        <f>IF(+All!#REF!="South Carolina",+All!#REF!,IF(+All!#REF!="South Carolina",+All!#REF!,0))</f>
        <v>#REF!</v>
      </c>
      <c r="AG152" s="707" t="e">
        <f>IF(+All!#REF!="South Carolina",+All!#REF!,IF(+All!#REF!="South Carolina",+All!#REF!,0))</f>
        <v>#REF!</v>
      </c>
      <c r="AH152" s="706" t="e">
        <f>IF(+All!#REF!="South Carolina",+All!#REF!,IF(+All!#REF!="South Carolina",+All!#REF!,0))</f>
        <v>#REF!</v>
      </c>
      <c r="AI152" s="707" t="e">
        <f>IF(+All!#REF!="South Carolina",+All!#REF!,IF(+All!#REF!="South Carolina",+All!#REF!,0))</f>
        <v>#REF!</v>
      </c>
      <c r="AJ152" s="706" t="e">
        <f>IF(+All!#REF!="South Carolina",+All!#REF!,IF(+All!#REF!="South Carolina",+All!#REF!,0))</f>
        <v>#REF!</v>
      </c>
      <c r="AK152" s="707" t="e">
        <f>IF(+All!#REF!="South Carolina",+All!#REF!,IF(+All!#REF!="South Carolina",+All!#REF!,0))</f>
        <v>#REF!</v>
      </c>
      <c r="AL152" s="81" t="e">
        <f>IF(+All!#REF!="South Carolina",+All!#REF!,IF(+All!#REF!="South Carolina",+All!#REF!,0))</f>
        <v>#REF!</v>
      </c>
      <c r="AM152" s="82" t="e">
        <f>IF(+All!#REF!="South Carolina",+All!#REF!,IF(+All!#REF!="South Carolina",+All!#REF!,0))</f>
        <v>#REF!</v>
      </c>
      <c r="AN152" s="81" t="e">
        <f>IF(+All!#REF!="South Carolina",+All!#REF!,IF(+All!#REF!="South Carolina",+All!#REF!,0))</f>
        <v>#REF!</v>
      </c>
      <c r="AO152" s="83" t="e">
        <f>IF(+All!#REF!="South Carolina",+All!#REF!,IF(+All!#REF!="South Carolina",+All!#REF!,0))</f>
        <v>#REF!</v>
      </c>
      <c r="AP152" s="84" t="e">
        <f>IF(+All!#REF!="South Carolina",+All!#REF!,IF(+All!#REF!="South Carolina",+All!#REF!,0))</f>
        <v>#REF!</v>
      </c>
      <c r="AQ152" s="480" t="e">
        <f>IF(+All!#REF!="South Carolina",+All!#REF!,IF(+All!#REF!="South Carolina",+All!#REF!,0))</f>
        <v>#REF!</v>
      </c>
      <c r="AR152" s="482" t="e">
        <f>IF(+All!#REF!="South Carolina",+All!#REF!,IF(+All!#REF!="South Carolina",+All!#REF!,0))</f>
        <v>#REF!</v>
      </c>
      <c r="AS152" s="483" t="e">
        <f>IF(+All!#REF!="South Carolina",+All!#REF!,IF(+All!#REF!="South Carolina",+All!#REF!,0))</f>
        <v>#REF!</v>
      </c>
      <c r="AT152" s="483" t="e">
        <f>IF(+All!#REF!="South Carolina",+All!#REF!,IF(+All!#REF!="South Carolina",+All!#REF!,0))</f>
        <v>#REF!</v>
      </c>
      <c r="AU152" s="482" t="e">
        <f>IF(+All!#REF!="South Carolina",+All!#REF!,IF(+All!#REF!="South Carolina",+All!#REF!,0))</f>
        <v>#REF!</v>
      </c>
      <c r="AV152" s="483" t="e">
        <f>IF(+All!#REF!="South Carolina",+All!#REF!,IF(+All!#REF!="South Carolina",+All!#REF!,0))</f>
        <v>#REF!</v>
      </c>
      <c r="AW152" s="484" t="e">
        <f>IF(+All!#REF!="South Carolina",+All!#REF!,IF(+All!#REF!="South Carolina",+All!#REF!,0))</f>
        <v>#REF!</v>
      </c>
      <c r="AX152" s="483" t="e">
        <f>IF(+All!#REF!="South Carolina",+All!#REF!,IF(+All!#REF!="South Carolina",+All!#REF!,0))</f>
        <v>#REF!</v>
      </c>
      <c r="AY152" s="88" t="e">
        <f>IF(+All!#REF!="South Carolina",+All!#REF!,IF(+All!#REF!="South Carolina",+All!#REF!,0))</f>
        <v>#REF!</v>
      </c>
      <c r="AZ152" s="89" t="e">
        <f>IF(+All!#REF!="South Carolina",+All!#REF!,IF(+All!#REF!="South Carolina",+All!#REF!,0))</f>
        <v>#REF!</v>
      </c>
      <c r="BA152" s="90" t="e">
        <f>IF(+All!#REF!="South Carolina",+All!#REF!,IF(+All!#REF!="South Carolina",+All!#REF!,0))</f>
        <v>#REF!</v>
      </c>
      <c r="BB152" s="90" t="e">
        <f>IF(+All!#REF!="South Carolina",+All!#REF!,IF(+All!#REF!="South Carolina",+All!#REF!,0))</f>
        <v>#REF!</v>
      </c>
      <c r="BC152" s="91" t="e">
        <f>IF(+All!#REF!="South Carolina",+All!#REF!,IF(+All!#REF!="South Carolina",+All!#REF!,0))</f>
        <v>#REF!</v>
      </c>
      <c r="BD152" s="482" t="e">
        <f>IF(+All!#REF!="South Carolina",+All!#REF!,IF(+All!#REF!="South Carolina",+All!#REF!,0))</f>
        <v>#REF!</v>
      </c>
      <c r="BE152" s="483" t="e">
        <f>IF(+All!#REF!="South Carolina",+All!#REF!,IF(+All!#REF!="South Carolina",+All!#REF!,0))</f>
        <v>#REF!</v>
      </c>
      <c r="BF152" s="483" t="e">
        <f>IF(+All!#REF!="South Carolina",+All!#REF!,IF(+All!#REF!="South Carolina",+All!#REF!,0))</f>
        <v>#REF!</v>
      </c>
      <c r="BG152" s="482" t="e">
        <f>IF(+All!#REF!="South Carolina",+All!#REF!,IF(+All!#REF!="South Carolina",+All!#REF!,0))</f>
        <v>#REF!</v>
      </c>
      <c r="BH152" s="483" t="e">
        <f>IF(+All!#REF!="South Carolina",+All!#REF!,IF(+All!#REF!="South Carolina",+All!#REF!,0))</f>
        <v>#REF!</v>
      </c>
      <c r="BI152" s="484" t="e">
        <f>IF(+All!#REF!="South Carolina",+All!#REF!,IF(+All!#REF!="South Carolina",+All!#REF!,0))</f>
        <v>#REF!</v>
      </c>
      <c r="BJ152" s="92" t="e">
        <f>IF(+All!#REF!="South Carolina",+All!#REF!,IF(+All!#REF!="South Carolina",+All!#REF!,0))</f>
        <v>#REF!</v>
      </c>
      <c r="BK152" s="93" t="e">
        <f>IF(+All!#REF!="South Carolina",+All!#REF!,IF(+All!#REF!="South Carolina",+All!#REF!,0))</f>
        <v>#REF!</v>
      </c>
    </row>
    <row r="153" spans="1:63" x14ac:dyDescent="0.8">
      <c r="A153" s="827">
        <f>IF(+All!$F702="South Carolina",+All!A702,IF(+All!$H702="South Carolina",+All!A702,0))</f>
        <v>9</v>
      </c>
      <c r="B153" s="480" t="str">
        <f>IF(+All!$F702="South Carolina",+All!B702,IF(+All!$H702="South Carolina",+All!B702,0))</f>
        <v>Sat</v>
      </c>
      <c r="C153" s="72">
        <f>IF(+All!$F702="South Carolina",+All!C702,IF(+All!$H702="South Carolina",+All!C702,0))</f>
        <v>44499</v>
      </c>
      <c r="D153" s="73">
        <f>IF(+All!$F702="South Carolina",+All!D702,IF(+All!$H702="South Carolina",+All!D702,0))</f>
        <v>0</v>
      </c>
      <c r="E153" s="707">
        <f>IF(+All!$F702="South Carolina",+All!E702,IF(+All!$H702="South Carolina",+All!E702,0))</f>
        <v>0</v>
      </c>
      <c r="F153" s="75" t="str">
        <f>IF(+All!$F702="South Carolina",+All!F702,IF(+All!$H702="South Carolina",+All!F702,0))</f>
        <v>South Carolina</v>
      </c>
      <c r="G153" s="76" t="str">
        <f>IF(+All!$F702="South Carolina",+All!G702,IF(+All!$H702="South Carolina",+All!G702,0))</f>
        <v>SEC</v>
      </c>
      <c r="H153" s="75" t="str">
        <f>IF(+All!$F702="South Carolina",+All!H702,IF(+All!$H702="South Carolina",+All!H702,0))</f>
        <v>Open</v>
      </c>
      <c r="I153" s="76" t="str">
        <f>IF(+All!$F702="South Carolina",+All!I702,IF(+All!$H702="South Carolina",+All!I702,0))</f>
        <v>ZZZ</v>
      </c>
      <c r="J153" s="706">
        <f>IF(+All!$F702="South Carolina",+All!J702,IF(+All!$H702="South Carolina",+All!J702,0))</f>
        <v>0</v>
      </c>
      <c r="K153" s="707" t="str">
        <f>IF(+All!$F702="South Carolina",+All!K702,IF(+All!$H702="South Carolina",+All!K702,0))</f>
        <v>South Carolina</v>
      </c>
      <c r="L153" s="78">
        <f>IF(+All!$F702="South Carolina",+All!L702,IF(+All!$H702="South Carolina",+All!L702,0))</f>
        <v>0</v>
      </c>
      <c r="M153" s="79">
        <f>IF(+All!$F702="South Carolina",+All!M702,IF(+All!$H702="South Carolina",+All!M702,0))</f>
        <v>0</v>
      </c>
      <c r="N153" s="706">
        <f>IF(+All!$F702="South Carolina",+All!N702,IF(+All!$H702="South Carolina",+All!N702,0))</f>
        <v>0</v>
      </c>
      <c r="O153" s="708">
        <f>IF(+All!$F702="South Carolina",+All!O702,IF(+All!$H702="South Carolina",+All!O702,0))</f>
        <v>0</v>
      </c>
      <c r="P153" s="708">
        <f>IF(+All!$F702="South Carolina",+All!P702,IF(+All!$H702="South Carolina",+All!P702,0))</f>
        <v>0</v>
      </c>
      <c r="Q153" s="707">
        <f>IF(+All!$F702="South Carolina",+All!Q702,IF(+All!$H702="South Carolina",+All!Q702,0))</f>
        <v>0</v>
      </c>
      <c r="R153" s="706">
        <f>IF(+All!$F702="South Carolina",+All!R702,IF(+All!$H702="South Carolina",+All!R702,0))</f>
        <v>0</v>
      </c>
      <c r="S153" s="708">
        <f>IF(+All!$F702="South Carolina",+All!S702,IF(+All!$H702="South Carolina",+All!S702,0))</f>
        <v>0</v>
      </c>
      <c r="T153" s="706">
        <f>IF(+All!$F702="South Carolina",+All!T702,IF(+All!$H702="South Carolina",+All!T702,0))</f>
        <v>0</v>
      </c>
      <c r="U153" s="707">
        <f>IF(+All!$F702="South Carolina",+All!U702,IF(+All!$H702="South Carolina",+All!U702,0))</f>
        <v>0</v>
      </c>
      <c r="V153" s="706">
        <f>IF(+All!$F314="South Carolina",+All!#REF!,IF(+All!$H314="South Carolina",+All!#REF!,0))</f>
        <v>0</v>
      </c>
      <c r="W153" s="707">
        <f>IF(+All!$F314="South Carolina",+All!#REF!,IF(+All!$H314="South Carolina",+All!#REF!,0))</f>
        <v>0</v>
      </c>
      <c r="X153" s="706">
        <f>IF(+All!$F314="South Carolina",+All!#REF!,IF(+All!$H314="South Carolina",+All!#REF!,0))</f>
        <v>0</v>
      </c>
      <c r="Y153" s="707">
        <f>IF(+All!$F314="South Carolina",+All!#REF!,IF(+All!$H314="South Carolina",+All!#REF!,0))</f>
        <v>0</v>
      </c>
      <c r="Z153" s="706">
        <f>IF(+All!$F314="South Carolina",+All!#REF!,IF(+All!$H314="South Carolina",+All!#REF!,0))</f>
        <v>0</v>
      </c>
      <c r="AA153" s="707">
        <f>IF(+All!$F314="South Carolina",+All!#REF!,IF(+All!$H314="South Carolina",+All!#REF!,0))</f>
        <v>0</v>
      </c>
      <c r="AB153" s="706">
        <f>IF(+All!$F314="South Carolina",+All!#REF!,IF(+All!$H314="South Carolina",+All!#REF!,0))</f>
        <v>0</v>
      </c>
      <c r="AC153" s="707">
        <f>IF(+All!$F314="South Carolina",+All!#REF!,IF(+All!$H314="South Carolina",+All!#REF!,0))</f>
        <v>0</v>
      </c>
      <c r="AD153" s="706">
        <f>IF(+All!$F314="South Carolina",+All!#REF!,IF(+All!$H314="South Carolina",+All!#REF!,0))</f>
        <v>0</v>
      </c>
      <c r="AE153" s="707">
        <f>IF(+All!$F314="South Carolina",+All!#REF!,IF(+All!$H314="South Carolina",+All!#REF!,0))</f>
        <v>0</v>
      </c>
      <c r="AF153" s="706">
        <f>IF(+All!$F314="South Carolina",+All!#REF!,IF(+All!$H314="South Carolina",+All!#REF!,0))</f>
        <v>0</v>
      </c>
      <c r="AG153" s="707">
        <f>IF(+All!$F314="South Carolina",+All!#REF!,IF(+All!$H314="South Carolina",+All!#REF!,0))</f>
        <v>0</v>
      </c>
      <c r="AH153" s="706">
        <f>IF(+All!$F314="South Carolina",+All!#REF!,IF(+All!$H314="South Carolina",+All!#REF!,0))</f>
        <v>0</v>
      </c>
      <c r="AI153" s="707">
        <f>IF(+All!$F314="South Carolina",+All!#REF!,IF(+All!$H314="South Carolina",+All!#REF!,0))</f>
        <v>0</v>
      </c>
      <c r="AJ153" s="706">
        <f>IF(+All!$F314="South Carolina",+All!#REF!,IF(+All!$H314="South Carolina",+All!#REF!,0))</f>
        <v>0</v>
      </c>
      <c r="AK153" s="707">
        <f>IF(+All!$F314="South Carolina",+All!#REF!,IF(+All!$H314="South Carolina",+All!#REF!,0))</f>
        <v>0</v>
      </c>
      <c r="AL153" s="81">
        <f>IF(+All!$F314="South Carolina",+All!V314,IF(+All!$H314="South Carolina",+All!V314,0))</f>
        <v>0</v>
      </c>
      <c r="AM153" s="82">
        <f>IF(+All!$F314="South Carolina",+All!W314,IF(+All!$H314="South Carolina",+All!W314,0))</f>
        <v>0</v>
      </c>
      <c r="AN153" s="81">
        <f>IF(+All!$F314="South Carolina",+All!X314,IF(+All!$H314="South Carolina",+All!X314,0))</f>
        <v>0</v>
      </c>
      <c r="AO153" s="83">
        <f>IF(+All!$F314="South Carolina",+All!Y314,IF(+All!$H314="South Carolina",+All!Y314,0))</f>
        <v>0</v>
      </c>
      <c r="AP153" s="84">
        <f>IF(+All!$F314="South Carolina",+All!Z314,IF(+All!$H314="South Carolina",+All!Z314,0))</f>
        <v>0</v>
      </c>
      <c r="AQ153" s="480">
        <f>IF(+All!$F314="South Carolina",+All!#REF!,IF(+All!$H314="South Carolina",+All!#REF!,0))</f>
        <v>0</v>
      </c>
      <c r="AR153" s="482">
        <f>IF(+All!$F314="South Carolina",+All!#REF!,IF(+All!$H314="South Carolina",+All!#REF!,0))</f>
        <v>0</v>
      </c>
      <c r="AS153" s="483">
        <f>IF(+All!$F314="South Carolina",+All!#REF!,IF(+All!$H314="South Carolina",+All!#REF!,0))</f>
        <v>0</v>
      </c>
      <c r="AT153" s="483">
        <f>IF(+All!$F314="South Carolina",+All!#REF!,IF(+All!$H314="South Carolina",+All!#REF!,0))</f>
        <v>0</v>
      </c>
      <c r="AU153" s="482">
        <f>IF(+All!$F314="South Carolina",+All!#REF!,IF(+All!$H314="South Carolina",+All!#REF!,0))</f>
        <v>0</v>
      </c>
      <c r="AV153" s="483">
        <f>IF(+All!$F314="South Carolina",+All!#REF!,IF(+All!$H314="South Carolina",+All!#REF!,0))</f>
        <v>0</v>
      </c>
      <c r="AW153" s="484">
        <f>IF(+All!$F314="South Carolina",+All!#REF!,IF(+All!$H314="South Carolina",+All!#REF!,0))</f>
        <v>0</v>
      </c>
      <c r="AX153" s="483">
        <f>IF(+All!$F314="South Carolina",+All!#REF!,IF(+All!$H314="South Carolina",+All!#REF!,0))</f>
        <v>0</v>
      </c>
      <c r="AY153" s="88">
        <f>IF(+All!$F314="South Carolina",+All!#REF!,IF(+All!$H314="South Carolina",+All!#REF!,0))</f>
        <v>0</v>
      </c>
      <c r="AZ153" s="89">
        <f>IF(+All!$F314="South Carolina",+All!#REF!,IF(+All!$H314="South Carolina",+All!#REF!,0))</f>
        <v>0</v>
      </c>
      <c r="BA153" s="90">
        <f>IF(+All!$F314="South Carolina",+All!#REF!,IF(+All!$H314="South Carolina",+All!#REF!,0))</f>
        <v>0</v>
      </c>
      <c r="BB153" s="90">
        <f>IF(+All!$F314="South Carolina",+All!#REF!,IF(+All!$H314="South Carolina",+All!#REF!,0))</f>
        <v>0</v>
      </c>
      <c r="BC153" s="91">
        <f>IF(+All!$F314="South Carolina",+All!#REF!,IF(+All!$H314="South Carolina",+All!#REF!,0))</f>
        <v>0</v>
      </c>
      <c r="BD153" s="482">
        <f>IF(+All!$F314="South Carolina",+All!#REF!,IF(+All!$H314="South Carolina",+All!#REF!,0))</f>
        <v>0</v>
      </c>
      <c r="BE153" s="483">
        <f>IF(+All!$F314="South Carolina",+All!#REF!,IF(+All!$H314="South Carolina",+All!#REF!,0))</f>
        <v>0</v>
      </c>
      <c r="BF153" s="483">
        <f>IF(+All!$F314="South Carolina",+All!#REF!,IF(+All!$H314="South Carolina",+All!#REF!,0))</f>
        <v>0</v>
      </c>
      <c r="BG153" s="482">
        <f>IF(+All!$F314="South Carolina",+All!#REF!,IF(+All!$H314="South Carolina",+All!#REF!,0))</f>
        <v>0</v>
      </c>
      <c r="BH153" s="483">
        <f>IF(+All!$F314="South Carolina",+All!#REF!,IF(+All!$H314="South Carolina",+All!#REF!,0))</f>
        <v>0</v>
      </c>
      <c r="BI153" s="484">
        <f>IF(+All!$F314="South Carolina",+All!#REF!,IF(+All!$H314="South Carolina",+All!#REF!,0))</f>
        <v>0</v>
      </c>
      <c r="BJ153" s="92">
        <f>IF(+All!$F314="South Carolina",+All!#REF!,IF(+All!$H314="South Carolina",+All!#REF!,0))</f>
        <v>0</v>
      </c>
      <c r="BK153" s="93">
        <f>IF(+All!$F314="South Carolina",+All!#REF!,IF(+All!$H314="South Carolina",+All!#REF!,0))</f>
        <v>0</v>
      </c>
    </row>
    <row r="154" spans="1:63" x14ac:dyDescent="0.8">
      <c r="A154" s="827">
        <f>IF(+All!$F767="South Carolina",+All!A767,IF(+All!$H767="South Carolina",+All!A767,0))</f>
        <v>10</v>
      </c>
      <c r="B154" s="480" t="str">
        <f>IF(+All!$F767="South Carolina",+All!B767,IF(+All!$H767="South Carolina",+All!B767,0))</f>
        <v>Sat</v>
      </c>
      <c r="C154" s="72">
        <f>IF(+All!$F767="South Carolina",+All!C767,IF(+All!$H767="South Carolina",+All!C767,0))</f>
        <v>44506</v>
      </c>
      <c r="D154" s="73">
        <f>IF(+All!$F767="South Carolina",+All!D767,IF(+All!$H767="South Carolina",+All!D767,0))</f>
        <v>0.8125</v>
      </c>
      <c r="E154" s="707" t="str">
        <f>IF(+All!$F767="South Carolina",+All!E767,IF(+All!$H767="South Carolina",+All!E767,0))</f>
        <v>SEC</v>
      </c>
      <c r="F154" s="75" t="str">
        <f>IF(+All!$F767="South Carolina",+All!F767,IF(+All!$H767="South Carolina",+All!F767,0))</f>
        <v>Florida</v>
      </c>
      <c r="G154" s="76" t="str">
        <f>IF(+All!$F767="South Carolina",+All!G767,IF(+All!$H767="South Carolina",+All!G767,0))</f>
        <v>SEC</v>
      </c>
      <c r="H154" s="75" t="str">
        <f>IF(+All!$F767="South Carolina",+All!H767,IF(+All!$H767="South Carolina",+All!H767,0))</f>
        <v>South Carolina</v>
      </c>
      <c r="I154" s="76" t="str">
        <f>IF(+All!$F767="South Carolina",+All!I767,IF(+All!$H767="South Carolina",+All!I767,0))</f>
        <v>SEC</v>
      </c>
      <c r="J154" s="706" t="str">
        <f>IF(+All!$F767="South Carolina",+All!J767,IF(+All!$H767="South Carolina",+All!J767,0))</f>
        <v>Florida</v>
      </c>
      <c r="K154" s="707" t="str">
        <f>IF(+All!$F767="South Carolina",+All!K767,IF(+All!$H767="South Carolina",+All!K767,0))</f>
        <v>South Carolina</v>
      </c>
      <c r="L154" s="78">
        <f>IF(+All!$F767="South Carolina",+All!L767,IF(+All!$H767="South Carolina",+All!L767,0))</f>
        <v>19</v>
      </c>
      <c r="M154" s="79">
        <f>IF(+All!$F767="South Carolina",+All!M767,IF(+All!$H767="South Carolina",+All!M767,0))</f>
        <v>52.5</v>
      </c>
      <c r="N154" s="706" t="str">
        <f>IF(+All!$F767="South Carolina",+All!N767,IF(+All!$H767="South Carolina",+All!N767,0))</f>
        <v>South Carolina</v>
      </c>
      <c r="O154" s="708">
        <f>IF(+All!$F767="South Carolina",+All!O767,IF(+All!$H767="South Carolina",+All!O767,0))</f>
        <v>40</v>
      </c>
      <c r="P154" s="708" t="str">
        <f>IF(+All!$F767="South Carolina",+All!P767,IF(+All!$H767="South Carolina",+All!P767,0))</f>
        <v>Florida</v>
      </c>
      <c r="Q154" s="707">
        <f>IF(+All!$F767="South Carolina",+All!Q767,IF(+All!$H767="South Carolina",+All!Q767,0))</f>
        <v>17</v>
      </c>
      <c r="R154" s="706" t="str">
        <f>IF(+All!$F767="South Carolina",+All!R767,IF(+All!$H767="South Carolina",+All!R767,0))</f>
        <v>South Carolina</v>
      </c>
      <c r="S154" s="708" t="str">
        <f>IF(+All!$F767="South Carolina",+All!S767,IF(+All!$H767="South Carolina",+All!S767,0))</f>
        <v>Florida</v>
      </c>
      <c r="T154" s="706" t="str">
        <f>IF(+All!$F767="South Carolina",+All!T767,IF(+All!$H767="South Carolina",+All!T767,0))</f>
        <v>South Carolina</v>
      </c>
      <c r="U154" s="707" t="str">
        <f>IF(+All!$F767="South Carolina",+All!U767,IF(+All!$H767="South Carolina",+All!U767,0))</f>
        <v>W</v>
      </c>
      <c r="V154" s="706">
        <f>IF(+All!$F413="South Carolina",+All!#REF!,IF(+All!$H413="South Carolina",+All!#REF!,0))</f>
        <v>0</v>
      </c>
      <c r="W154" s="707">
        <f>IF(+All!$F413="South Carolina",+All!#REF!,IF(+All!$H413="South Carolina",+All!#REF!,0))</f>
        <v>0</v>
      </c>
      <c r="X154" s="706">
        <f>IF(+All!$F413="South Carolina",+All!#REF!,IF(+All!$H413="South Carolina",+All!#REF!,0))</f>
        <v>0</v>
      </c>
      <c r="Y154" s="707">
        <f>IF(+All!$F413="South Carolina",+All!#REF!,IF(+All!$H413="South Carolina",+All!#REF!,0))</f>
        <v>0</v>
      </c>
      <c r="Z154" s="706">
        <f>IF(+All!$F413="South Carolina",+All!#REF!,IF(+All!$H413="South Carolina",+All!#REF!,0))</f>
        <v>0</v>
      </c>
      <c r="AA154" s="707">
        <f>IF(+All!$F413="South Carolina",+All!#REF!,IF(+All!$H413="South Carolina",+All!#REF!,0))</f>
        <v>0</v>
      </c>
      <c r="AB154" s="706">
        <f>IF(+All!$F413="South Carolina",+All!#REF!,IF(+All!$H413="South Carolina",+All!#REF!,0))</f>
        <v>0</v>
      </c>
      <c r="AC154" s="707">
        <f>IF(+All!$F413="South Carolina",+All!#REF!,IF(+All!$H413="South Carolina",+All!#REF!,0))</f>
        <v>0</v>
      </c>
      <c r="AD154" s="706">
        <f>IF(+All!$F413="South Carolina",+All!#REF!,IF(+All!$H413="South Carolina",+All!#REF!,0))</f>
        <v>0</v>
      </c>
      <c r="AE154" s="707">
        <f>IF(+All!$F413="South Carolina",+All!#REF!,IF(+All!$H413="South Carolina",+All!#REF!,0))</f>
        <v>0</v>
      </c>
      <c r="AF154" s="706">
        <f>IF(+All!$F413="South Carolina",+All!#REF!,IF(+All!$H413="South Carolina",+All!#REF!,0))</f>
        <v>0</v>
      </c>
      <c r="AG154" s="707">
        <f>IF(+All!$F413="South Carolina",+All!#REF!,IF(+All!$H413="South Carolina",+All!#REF!,0))</f>
        <v>0</v>
      </c>
      <c r="AH154" s="706">
        <f>IF(+All!$F413="South Carolina",+All!#REF!,IF(+All!$H413="South Carolina",+All!#REF!,0))</f>
        <v>0</v>
      </c>
      <c r="AI154" s="707">
        <f>IF(+All!$F413="South Carolina",+All!#REF!,IF(+All!$H413="South Carolina",+All!#REF!,0))</f>
        <v>0</v>
      </c>
      <c r="AJ154" s="706">
        <f>IF(+All!$F413="South Carolina",+All!#REF!,IF(+All!$H413="South Carolina",+All!#REF!,0))</f>
        <v>0</v>
      </c>
      <c r="AK154" s="707">
        <f>IF(+All!$F413="South Carolina",+All!#REF!,IF(+All!$H413="South Carolina",+All!#REF!,0))</f>
        <v>0</v>
      </c>
      <c r="AL154" s="81">
        <f>IF(+All!$F413="South Carolina",+All!V413,IF(+All!$H413="South Carolina",+All!V413,0))</f>
        <v>0</v>
      </c>
      <c r="AM154" s="82">
        <f>IF(+All!$F413="South Carolina",+All!W413,IF(+All!$H413="South Carolina",+All!W413,0))</f>
        <v>0</v>
      </c>
      <c r="AN154" s="81">
        <f>IF(+All!$F413="South Carolina",+All!X413,IF(+All!$H413="South Carolina",+All!X413,0))</f>
        <v>0</v>
      </c>
      <c r="AO154" s="83">
        <f>IF(+All!$F413="South Carolina",+All!Y413,IF(+All!$H413="South Carolina",+All!Y413,0))</f>
        <v>0</v>
      </c>
      <c r="AP154" s="84">
        <f>IF(+All!$F413="South Carolina",+All!Z413,IF(+All!$H413="South Carolina",+All!Z413,0))</f>
        <v>0</v>
      </c>
      <c r="AQ154" s="480">
        <f>IF(+All!$F413="South Carolina",+All!#REF!,IF(+All!$H413="South Carolina",+All!#REF!,0))</f>
        <v>0</v>
      </c>
      <c r="AR154" s="482">
        <f>IF(+All!$F413="South Carolina",+All!#REF!,IF(+All!$H413="South Carolina",+All!#REF!,0))</f>
        <v>0</v>
      </c>
      <c r="AS154" s="483">
        <f>IF(+All!$F413="South Carolina",+All!#REF!,IF(+All!$H413="South Carolina",+All!#REF!,0))</f>
        <v>0</v>
      </c>
      <c r="AT154" s="483">
        <f>IF(+All!$F413="South Carolina",+All!#REF!,IF(+All!$H413="South Carolina",+All!#REF!,0))</f>
        <v>0</v>
      </c>
      <c r="AU154" s="482">
        <f>IF(+All!$F413="South Carolina",+All!#REF!,IF(+All!$H413="South Carolina",+All!#REF!,0))</f>
        <v>0</v>
      </c>
      <c r="AV154" s="483">
        <f>IF(+All!$F413="South Carolina",+All!#REF!,IF(+All!$H413="South Carolina",+All!#REF!,0))</f>
        <v>0</v>
      </c>
      <c r="AW154" s="484">
        <f>IF(+All!$F413="South Carolina",+All!#REF!,IF(+All!$H413="South Carolina",+All!#REF!,0))</f>
        <v>0</v>
      </c>
      <c r="AX154" s="483">
        <f>IF(+All!$F413="South Carolina",+All!#REF!,IF(+All!$H413="South Carolina",+All!#REF!,0))</f>
        <v>0</v>
      </c>
      <c r="AY154" s="88">
        <f>IF(+All!$F413="South Carolina",+All!#REF!,IF(+All!$H413="South Carolina",+All!#REF!,0))</f>
        <v>0</v>
      </c>
      <c r="AZ154" s="89">
        <f>IF(+All!$F413="South Carolina",+All!#REF!,IF(+All!$H413="South Carolina",+All!#REF!,0))</f>
        <v>0</v>
      </c>
      <c r="BA154" s="90">
        <f>IF(+All!$F413="South Carolina",+All!#REF!,IF(+All!$H413="South Carolina",+All!#REF!,0))</f>
        <v>0</v>
      </c>
      <c r="BB154" s="90">
        <f>IF(+All!$F413="South Carolina",+All!#REF!,IF(+All!$H413="South Carolina",+All!#REF!,0))</f>
        <v>0</v>
      </c>
      <c r="BC154" s="91">
        <f>IF(+All!$F413="South Carolina",+All!#REF!,IF(+All!$H413="South Carolina",+All!#REF!,0))</f>
        <v>0</v>
      </c>
      <c r="BD154" s="482">
        <f>IF(+All!$F413="South Carolina",+All!#REF!,IF(+All!$H413="South Carolina",+All!#REF!,0))</f>
        <v>0</v>
      </c>
      <c r="BE154" s="483">
        <f>IF(+All!$F413="South Carolina",+All!#REF!,IF(+All!$H413="South Carolina",+All!#REF!,0))</f>
        <v>0</v>
      </c>
      <c r="BF154" s="483">
        <f>IF(+All!$F413="South Carolina",+All!#REF!,IF(+All!$H413="South Carolina",+All!#REF!,0))</f>
        <v>0</v>
      </c>
      <c r="BG154" s="482">
        <f>IF(+All!$F413="South Carolina",+All!#REF!,IF(+All!$H413="South Carolina",+All!#REF!,0))</f>
        <v>0</v>
      </c>
      <c r="BH154" s="483">
        <f>IF(+All!$F413="South Carolina",+All!#REF!,IF(+All!$H413="South Carolina",+All!#REF!,0))</f>
        <v>0</v>
      </c>
      <c r="BI154" s="484">
        <f>IF(+All!$F413="South Carolina",+All!#REF!,IF(+All!$H413="South Carolina",+All!#REF!,0))</f>
        <v>0</v>
      </c>
      <c r="BJ154" s="92">
        <f>IF(+All!$F413="South Carolina",+All!#REF!,IF(+All!$H413="South Carolina",+All!#REF!,0))</f>
        <v>0</v>
      </c>
      <c r="BK154" s="93">
        <f>IF(+All!$F413="South Carolina",+All!#REF!,IF(+All!$H413="South Carolina",+All!#REF!,0))</f>
        <v>0</v>
      </c>
    </row>
    <row r="155" spans="1:63" x14ac:dyDescent="0.8">
      <c r="A155" s="827">
        <f>IF(+All!$F840="South Carolina",+All!A840,IF(+All!$H840="South Carolina",+All!A840,0))</f>
        <v>11</v>
      </c>
      <c r="B155" s="480" t="str">
        <f>IF(+All!$F840="South Carolina",+All!B840,IF(+All!$H840="South Carolina",+All!B840,0))</f>
        <v>Sat</v>
      </c>
      <c r="C155" s="72">
        <f>IF(+All!$F840="South Carolina",+All!C840,IF(+All!$H840="South Carolina",+All!C840,0))</f>
        <v>44513</v>
      </c>
      <c r="D155" s="73">
        <f>IF(+All!$F840="South Carolina",+All!D840,IF(+All!$H840="South Carolina",+All!D840,0))</f>
        <v>0.66666666666666663</v>
      </c>
      <c r="E155" s="707" t="str">
        <f>IF(+All!$F840="South Carolina",+All!E840,IF(+All!$H840="South Carolina",+All!E840,0))</f>
        <v>SEC</v>
      </c>
      <c r="F155" s="75" t="str">
        <f>IF(+All!$F840="South Carolina",+All!F840,IF(+All!$H840="South Carolina",+All!F840,0))</f>
        <v>South Carolina</v>
      </c>
      <c r="G155" s="76" t="str">
        <f>IF(+All!$F840="South Carolina",+All!G840,IF(+All!$H840="South Carolina",+All!G840,0))</f>
        <v>SEC</v>
      </c>
      <c r="H155" s="75" t="str">
        <f>IF(+All!$F840="South Carolina",+All!H840,IF(+All!$H840="South Carolina",+All!H840,0))</f>
        <v>Missouri</v>
      </c>
      <c r="I155" s="76" t="str">
        <f>IF(+All!$F840="South Carolina",+All!I840,IF(+All!$H840="South Carolina",+All!I840,0))</f>
        <v>SEC</v>
      </c>
      <c r="J155" s="706" t="str">
        <f>IF(+All!$F840="South Carolina",+All!J840,IF(+All!$H840="South Carolina",+All!J840,0))</f>
        <v>South Carolina</v>
      </c>
      <c r="K155" s="707" t="str">
        <f>IF(+All!$F840="South Carolina",+All!K840,IF(+All!$H840="South Carolina",+All!K840,0))</f>
        <v>Missouri</v>
      </c>
      <c r="L155" s="78">
        <f>IF(+All!$F840="South Carolina",+All!L840,IF(+All!$H840="South Carolina",+All!L840,0))</f>
        <v>1</v>
      </c>
      <c r="M155" s="79">
        <f>IF(+All!$F840="South Carolina",+All!M840,IF(+All!$H840="South Carolina",+All!M840,0))</f>
        <v>54.5</v>
      </c>
      <c r="N155" s="706" t="str">
        <f>IF(+All!$F840="South Carolina",+All!N840,IF(+All!$H840="South Carolina",+All!N840,0))</f>
        <v>Missouri</v>
      </c>
      <c r="O155" s="708">
        <f>IF(+All!$F840="South Carolina",+All!O840,IF(+All!$H840="South Carolina",+All!O840,0))</f>
        <v>31</v>
      </c>
      <c r="P155" s="708" t="str">
        <f>IF(+All!$F840="South Carolina",+All!P840,IF(+All!$H840="South Carolina",+All!P840,0))</f>
        <v>South Carolina</v>
      </c>
      <c r="Q155" s="707">
        <f>IF(+All!$F840="South Carolina",+All!Q840,IF(+All!$H840="South Carolina",+All!Q840,0))</f>
        <v>28</v>
      </c>
      <c r="R155" s="706" t="str">
        <f>IF(+All!$F840="South Carolina",+All!R840,IF(+All!$H840="South Carolina",+All!R840,0))</f>
        <v>Missouri</v>
      </c>
      <c r="S155" s="708" t="str">
        <f>IF(+All!$F840="South Carolina",+All!S840,IF(+All!$H840="South Carolina",+All!S840,0))</f>
        <v>South Carolina</v>
      </c>
      <c r="T155" s="706" t="str">
        <f>IF(+All!$F840="South Carolina",+All!T840,IF(+All!$H840="South Carolina",+All!T840,0))</f>
        <v>Missouri</v>
      </c>
      <c r="U155" s="707" t="str">
        <f>IF(+All!$F840="South Carolina",+All!U840,IF(+All!$H840="South Carolina",+All!U840,0))</f>
        <v>W</v>
      </c>
      <c r="V155" s="706" t="e">
        <f>IF(+All!#REF!="South Carolina",+All!#REF!,IF(+All!#REF!="South Carolina",+All!#REF!,0))</f>
        <v>#REF!</v>
      </c>
      <c r="W155" s="707" t="e">
        <f>IF(+All!#REF!="South Carolina",+All!#REF!,IF(+All!#REF!="South Carolina",+All!#REF!,0))</f>
        <v>#REF!</v>
      </c>
      <c r="X155" s="706" t="e">
        <f>IF(+All!#REF!="South Carolina",+All!#REF!,IF(+All!#REF!="South Carolina",+All!#REF!,0))</f>
        <v>#REF!</v>
      </c>
      <c r="Y155" s="707" t="e">
        <f>IF(+All!#REF!="South Carolina",+All!#REF!,IF(+All!#REF!="South Carolina",+All!#REF!,0))</f>
        <v>#REF!</v>
      </c>
      <c r="Z155" s="706" t="e">
        <f>IF(+All!#REF!="South Carolina",+All!#REF!,IF(+All!#REF!="South Carolina",+All!#REF!,0))</f>
        <v>#REF!</v>
      </c>
      <c r="AA155" s="707" t="e">
        <f>IF(+All!#REF!="South Carolina",+All!#REF!,IF(+All!#REF!="South Carolina",+All!#REF!,0))</f>
        <v>#REF!</v>
      </c>
      <c r="AB155" s="706" t="e">
        <f>IF(+All!#REF!="South Carolina",+All!#REF!,IF(+All!#REF!="South Carolina",+All!#REF!,0))</f>
        <v>#REF!</v>
      </c>
      <c r="AC155" s="707" t="e">
        <f>IF(+All!#REF!="South Carolina",+All!#REF!,IF(+All!#REF!="South Carolina",+All!#REF!,0))</f>
        <v>#REF!</v>
      </c>
      <c r="AD155" s="706" t="e">
        <f>IF(+All!#REF!="South Carolina",+All!#REF!,IF(+All!#REF!="South Carolina",+All!#REF!,0))</f>
        <v>#REF!</v>
      </c>
      <c r="AE155" s="707" t="e">
        <f>IF(+All!#REF!="South Carolina",+All!#REF!,IF(+All!#REF!="South Carolina",+All!#REF!,0))</f>
        <v>#REF!</v>
      </c>
      <c r="AF155" s="706" t="e">
        <f>IF(+All!#REF!="South Carolina",+All!#REF!,IF(+All!#REF!="South Carolina",+All!#REF!,0))</f>
        <v>#REF!</v>
      </c>
      <c r="AG155" s="707" t="e">
        <f>IF(+All!#REF!="South Carolina",+All!#REF!,IF(+All!#REF!="South Carolina",+All!#REF!,0))</f>
        <v>#REF!</v>
      </c>
      <c r="AH155" s="706" t="e">
        <f>IF(+All!#REF!="South Carolina",+All!#REF!,IF(+All!#REF!="South Carolina",+All!#REF!,0))</f>
        <v>#REF!</v>
      </c>
      <c r="AI155" s="707" t="e">
        <f>IF(+All!#REF!="South Carolina",+All!#REF!,IF(+All!#REF!="South Carolina",+All!#REF!,0))</f>
        <v>#REF!</v>
      </c>
      <c r="AJ155" s="706" t="e">
        <f>IF(+All!#REF!="South Carolina",+All!#REF!,IF(+All!#REF!="South Carolina",+All!#REF!,0))</f>
        <v>#REF!</v>
      </c>
      <c r="AK155" s="707" t="e">
        <f>IF(+All!#REF!="South Carolina",+All!#REF!,IF(+All!#REF!="South Carolina",+All!#REF!,0))</f>
        <v>#REF!</v>
      </c>
      <c r="AL155" s="81" t="e">
        <f>IF(+All!#REF!="South Carolina",+All!#REF!,IF(+All!#REF!="South Carolina",+All!#REF!,0))</f>
        <v>#REF!</v>
      </c>
      <c r="AM155" s="82" t="e">
        <f>IF(+All!#REF!="South Carolina",+All!#REF!,IF(+All!#REF!="South Carolina",+All!#REF!,0))</f>
        <v>#REF!</v>
      </c>
      <c r="AN155" s="81" t="e">
        <f>IF(+All!#REF!="South Carolina",+All!#REF!,IF(+All!#REF!="South Carolina",+All!#REF!,0))</f>
        <v>#REF!</v>
      </c>
      <c r="AO155" s="83" t="e">
        <f>IF(+All!#REF!="South Carolina",+All!#REF!,IF(+All!#REF!="South Carolina",+All!#REF!,0))</f>
        <v>#REF!</v>
      </c>
      <c r="AP155" s="84" t="e">
        <f>IF(+All!#REF!="South Carolina",+All!#REF!,IF(+All!#REF!="South Carolina",+All!#REF!,0))</f>
        <v>#REF!</v>
      </c>
      <c r="AQ155" s="480" t="e">
        <f>IF(+All!#REF!="South Carolina",+All!#REF!,IF(+All!#REF!="South Carolina",+All!#REF!,0))</f>
        <v>#REF!</v>
      </c>
      <c r="AR155" s="482" t="e">
        <f>IF(+All!#REF!="South Carolina",+All!#REF!,IF(+All!#REF!="South Carolina",+All!#REF!,0))</f>
        <v>#REF!</v>
      </c>
      <c r="AS155" s="483" t="e">
        <f>IF(+All!#REF!="South Carolina",+All!#REF!,IF(+All!#REF!="South Carolina",+All!#REF!,0))</f>
        <v>#REF!</v>
      </c>
      <c r="AT155" s="483" t="e">
        <f>IF(+All!#REF!="South Carolina",+All!#REF!,IF(+All!#REF!="South Carolina",+All!#REF!,0))</f>
        <v>#REF!</v>
      </c>
      <c r="AU155" s="482" t="e">
        <f>IF(+All!#REF!="South Carolina",+All!#REF!,IF(+All!#REF!="South Carolina",+All!#REF!,0))</f>
        <v>#REF!</v>
      </c>
      <c r="AV155" s="483" t="e">
        <f>IF(+All!#REF!="South Carolina",+All!#REF!,IF(+All!#REF!="South Carolina",+All!#REF!,0))</f>
        <v>#REF!</v>
      </c>
      <c r="AW155" s="484" t="e">
        <f>IF(+All!#REF!="South Carolina",+All!#REF!,IF(+All!#REF!="South Carolina",+All!#REF!,0))</f>
        <v>#REF!</v>
      </c>
      <c r="AX155" s="483" t="e">
        <f>IF(+All!#REF!="South Carolina",+All!#REF!,IF(+All!#REF!="South Carolina",+All!#REF!,0))</f>
        <v>#REF!</v>
      </c>
      <c r="AY155" s="88" t="e">
        <f>IF(+All!#REF!="South Carolina",+All!#REF!,IF(+All!#REF!="South Carolina",+All!#REF!,0))</f>
        <v>#REF!</v>
      </c>
      <c r="AZ155" s="89" t="e">
        <f>IF(+All!#REF!="South Carolina",+All!#REF!,IF(+All!#REF!="South Carolina",+All!#REF!,0))</f>
        <v>#REF!</v>
      </c>
      <c r="BA155" s="90" t="e">
        <f>IF(+All!#REF!="South Carolina",+All!#REF!,IF(+All!#REF!="South Carolina",+All!#REF!,0))</f>
        <v>#REF!</v>
      </c>
      <c r="BB155" s="90" t="e">
        <f>IF(+All!#REF!="South Carolina",+All!#REF!,IF(+All!#REF!="South Carolina",+All!#REF!,0))</f>
        <v>#REF!</v>
      </c>
      <c r="BC155" s="91" t="e">
        <f>IF(+All!#REF!="South Carolina",+All!#REF!,IF(+All!#REF!="South Carolina",+All!#REF!,0))</f>
        <v>#REF!</v>
      </c>
      <c r="BD155" s="482" t="e">
        <f>IF(+All!#REF!="South Carolina",+All!#REF!,IF(+All!#REF!="South Carolina",+All!#REF!,0))</f>
        <v>#REF!</v>
      </c>
      <c r="BE155" s="483" t="e">
        <f>IF(+All!#REF!="South Carolina",+All!#REF!,IF(+All!#REF!="South Carolina",+All!#REF!,0))</f>
        <v>#REF!</v>
      </c>
      <c r="BF155" s="483" t="e">
        <f>IF(+All!#REF!="South Carolina",+All!#REF!,IF(+All!#REF!="South Carolina",+All!#REF!,0))</f>
        <v>#REF!</v>
      </c>
      <c r="BG155" s="482" t="e">
        <f>IF(+All!#REF!="South Carolina",+All!#REF!,IF(+All!#REF!="South Carolina",+All!#REF!,0))</f>
        <v>#REF!</v>
      </c>
      <c r="BH155" s="483" t="e">
        <f>IF(+All!#REF!="South Carolina",+All!#REF!,IF(+All!#REF!="South Carolina",+All!#REF!,0))</f>
        <v>#REF!</v>
      </c>
      <c r="BI155" s="484" t="e">
        <f>IF(+All!#REF!="South Carolina",+All!#REF!,IF(+All!#REF!="South Carolina",+All!#REF!,0))</f>
        <v>#REF!</v>
      </c>
      <c r="BJ155" s="92" t="e">
        <f>IF(+All!#REF!="South Carolina",+All!#REF!,IF(+All!#REF!="South Carolina",+All!#REF!,0))</f>
        <v>#REF!</v>
      </c>
      <c r="BK155" s="93" t="e">
        <f>IF(+All!#REF!="South Carolina",+All!#REF!,IF(+All!#REF!="South Carolina",+All!#REF!,0))</f>
        <v>#REF!</v>
      </c>
    </row>
    <row r="156" spans="1:63" x14ac:dyDescent="0.8">
      <c r="A156" s="827">
        <f>IF(+All!$F910="South Carolina",+All!A910,IF(+All!$H910="South Carolina",+All!A910,0))</f>
        <v>12</v>
      </c>
      <c r="B156" s="480" t="str">
        <f>IF(+All!$F910="South Carolina",+All!B910,IF(+All!$H910="South Carolina",+All!B910,0))</f>
        <v>Sat</v>
      </c>
      <c r="C156" s="72">
        <f>IF(+All!$F910="South Carolina",+All!C910,IF(+All!$H910="South Carolina",+All!C910,0))</f>
        <v>44520</v>
      </c>
      <c r="D156" s="73">
        <f>IF(+All!$F910="South Carolina",+All!D910,IF(+All!$H910="South Carolina",+All!D910,0))</f>
        <v>0.79166666666666663</v>
      </c>
      <c r="E156" s="707" t="str">
        <f>IF(+All!$F910="South Carolina",+All!E910,IF(+All!$H910="South Carolina",+All!E910,0))</f>
        <v>ESPN</v>
      </c>
      <c r="F156" s="75" t="str">
        <f>IF(+All!$F910="South Carolina",+All!F910,IF(+All!$H910="South Carolina",+All!F910,0))</f>
        <v>Auburn</v>
      </c>
      <c r="G156" s="76" t="str">
        <f>IF(+All!$F910="South Carolina",+All!G910,IF(+All!$H910="South Carolina",+All!G910,0))</f>
        <v>SEC</v>
      </c>
      <c r="H156" s="75" t="str">
        <f>IF(+All!$F910="South Carolina",+All!H910,IF(+All!$H910="South Carolina",+All!H910,0))</f>
        <v>South Carolina</v>
      </c>
      <c r="I156" s="76" t="str">
        <f>IF(+All!$F910="South Carolina",+All!I910,IF(+All!$H910="South Carolina",+All!I910,0))</f>
        <v>SEC</v>
      </c>
      <c r="J156" s="706" t="str">
        <f>IF(+All!$F910="South Carolina",+All!J910,IF(+All!$H910="South Carolina",+All!J910,0))</f>
        <v>Auburn</v>
      </c>
      <c r="K156" s="707" t="str">
        <f>IF(+All!$F910="South Carolina",+All!K910,IF(+All!$H910="South Carolina",+All!K910,0))</f>
        <v>South Carolina</v>
      </c>
      <c r="L156" s="78">
        <f>IF(+All!$F910="South Carolina",+All!L910,IF(+All!$H910="South Carolina",+All!L910,0))</f>
        <v>7.5</v>
      </c>
      <c r="M156" s="79">
        <f>IF(+All!$F910="South Carolina",+All!M910,IF(+All!$H910="South Carolina",+All!M910,0))</f>
        <v>44.5</v>
      </c>
      <c r="N156" s="706" t="str">
        <f>IF(+All!$F910="South Carolina",+All!N910,IF(+All!$H910="South Carolina",+All!N910,0))</f>
        <v>South Carolina</v>
      </c>
      <c r="O156" s="708">
        <f>IF(+All!$F910="South Carolina",+All!O910,IF(+All!$H910="South Carolina",+All!O910,0))</f>
        <v>21</v>
      </c>
      <c r="P156" s="708" t="str">
        <f>IF(+All!$F910="South Carolina",+All!P910,IF(+All!$H910="South Carolina",+All!P910,0))</f>
        <v>Auburn</v>
      </c>
      <c r="Q156" s="707">
        <f>IF(+All!$F910="South Carolina",+All!Q910,IF(+All!$H910="South Carolina",+All!Q910,0))</f>
        <v>17</v>
      </c>
      <c r="R156" s="706" t="str">
        <f>IF(+All!$F910="South Carolina",+All!R910,IF(+All!$H910="South Carolina",+All!R910,0))</f>
        <v>South Carolina</v>
      </c>
      <c r="S156" s="708" t="str">
        <f>IF(+All!$F910="South Carolina",+All!S910,IF(+All!$H910="South Carolina",+All!S910,0))</f>
        <v>Auburn</v>
      </c>
      <c r="T156" s="706" t="str">
        <f>IF(+All!$F910="South Carolina",+All!T910,IF(+All!$H910="South Carolina",+All!T910,0))</f>
        <v>Auburn</v>
      </c>
      <c r="U156" s="707" t="str">
        <f>IF(+All!$F910="South Carolina",+All!U910,IF(+All!$H910="South Carolina",+All!U910,0))</f>
        <v>L</v>
      </c>
      <c r="V156" s="706" t="e">
        <f>IF(+All!#REF!="South Carolina",+All!#REF!,IF(+All!#REF!="South Carolina",+All!#REF!,0))</f>
        <v>#REF!</v>
      </c>
      <c r="W156" s="707" t="e">
        <f>IF(+All!#REF!="South Carolina",+All!#REF!,IF(+All!#REF!="South Carolina",+All!#REF!,0))</f>
        <v>#REF!</v>
      </c>
      <c r="X156" s="706" t="e">
        <f>IF(+All!#REF!="South Carolina",+All!#REF!,IF(+All!#REF!="South Carolina",+All!#REF!,0))</f>
        <v>#REF!</v>
      </c>
      <c r="Y156" s="707" t="e">
        <f>IF(+All!#REF!="South Carolina",+All!#REF!,IF(+All!#REF!="South Carolina",+All!#REF!,0))</f>
        <v>#REF!</v>
      </c>
      <c r="Z156" s="706" t="e">
        <f>IF(+All!#REF!="South Carolina",+All!#REF!,IF(+All!#REF!="South Carolina",+All!#REF!,0))</f>
        <v>#REF!</v>
      </c>
      <c r="AA156" s="707" t="e">
        <f>IF(+All!#REF!="South Carolina",+All!#REF!,IF(+All!#REF!="South Carolina",+All!#REF!,0))</f>
        <v>#REF!</v>
      </c>
      <c r="AB156" s="706" t="e">
        <f>IF(+All!#REF!="South Carolina",+All!#REF!,IF(+All!#REF!="South Carolina",+All!#REF!,0))</f>
        <v>#REF!</v>
      </c>
      <c r="AC156" s="707" t="e">
        <f>IF(+All!#REF!="South Carolina",+All!#REF!,IF(+All!#REF!="South Carolina",+All!#REF!,0))</f>
        <v>#REF!</v>
      </c>
      <c r="AD156" s="706" t="e">
        <f>IF(+All!#REF!="South Carolina",+All!#REF!,IF(+All!#REF!="South Carolina",+All!#REF!,0))</f>
        <v>#REF!</v>
      </c>
      <c r="AE156" s="707" t="e">
        <f>IF(+All!#REF!="South Carolina",+All!#REF!,IF(+All!#REF!="South Carolina",+All!#REF!,0))</f>
        <v>#REF!</v>
      </c>
      <c r="AF156" s="706" t="e">
        <f>IF(+All!#REF!="South Carolina",+All!#REF!,IF(+All!#REF!="South Carolina",+All!#REF!,0))</f>
        <v>#REF!</v>
      </c>
      <c r="AG156" s="707" t="e">
        <f>IF(+All!#REF!="South Carolina",+All!#REF!,IF(+All!#REF!="South Carolina",+All!#REF!,0))</f>
        <v>#REF!</v>
      </c>
      <c r="AH156" s="706" t="e">
        <f>IF(+All!#REF!="South Carolina",+All!#REF!,IF(+All!#REF!="South Carolina",+All!#REF!,0))</f>
        <v>#REF!</v>
      </c>
      <c r="AI156" s="707" t="e">
        <f>IF(+All!#REF!="South Carolina",+All!#REF!,IF(+All!#REF!="South Carolina",+All!#REF!,0))</f>
        <v>#REF!</v>
      </c>
      <c r="AJ156" s="706" t="e">
        <f>IF(+All!#REF!="South Carolina",+All!#REF!,IF(+All!#REF!="South Carolina",+All!#REF!,0))</f>
        <v>#REF!</v>
      </c>
      <c r="AK156" s="707" t="e">
        <f>IF(+All!#REF!="South Carolina",+All!#REF!,IF(+All!#REF!="South Carolina",+All!#REF!,0))</f>
        <v>#REF!</v>
      </c>
      <c r="AL156" s="81" t="e">
        <f>IF(+All!#REF!="South Carolina",+All!#REF!,IF(+All!#REF!="South Carolina",+All!#REF!,0))</f>
        <v>#REF!</v>
      </c>
      <c r="AM156" s="82" t="e">
        <f>IF(+All!#REF!="South Carolina",+All!#REF!,IF(+All!#REF!="South Carolina",+All!#REF!,0))</f>
        <v>#REF!</v>
      </c>
      <c r="AN156" s="81" t="e">
        <f>IF(+All!#REF!="South Carolina",+All!#REF!,IF(+All!#REF!="South Carolina",+All!#REF!,0))</f>
        <v>#REF!</v>
      </c>
      <c r="AO156" s="83" t="e">
        <f>IF(+All!#REF!="South Carolina",+All!#REF!,IF(+All!#REF!="South Carolina",+All!#REF!,0))</f>
        <v>#REF!</v>
      </c>
      <c r="AP156" s="84" t="e">
        <f>IF(+All!#REF!="South Carolina",+All!#REF!,IF(+All!#REF!="South Carolina",+All!#REF!,0))</f>
        <v>#REF!</v>
      </c>
      <c r="AQ156" s="480" t="e">
        <f>IF(+All!#REF!="South Carolina",+All!#REF!,IF(+All!#REF!="South Carolina",+All!#REF!,0))</f>
        <v>#REF!</v>
      </c>
      <c r="AR156" s="482" t="e">
        <f>IF(+All!#REF!="South Carolina",+All!#REF!,IF(+All!#REF!="South Carolina",+All!#REF!,0))</f>
        <v>#REF!</v>
      </c>
      <c r="AS156" s="483" t="e">
        <f>IF(+All!#REF!="South Carolina",+All!#REF!,IF(+All!#REF!="South Carolina",+All!#REF!,0))</f>
        <v>#REF!</v>
      </c>
      <c r="AT156" s="483" t="e">
        <f>IF(+All!#REF!="South Carolina",+All!#REF!,IF(+All!#REF!="South Carolina",+All!#REF!,0))</f>
        <v>#REF!</v>
      </c>
      <c r="AU156" s="482" t="e">
        <f>IF(+All!#REF!="South Carolina",+All!#REF!,IF(+All!#REF!="South Carolina",+All!#REF!,0))</f>
        <v>#REF!</v>
      </c>
      <c r="AV156" s="483" t="e">
        <f>IF(+All!#REF!="South Carolina",+All!#REF!,IF(+All!#REF!="South Carolina",+All!#REF!,0))</f>
        <v>#REF!</v>
      </c>
      <c r="AW156" s="484" t="e">
        <f>IF(+All!#REF!="South Carolina",+All!#REF!,IF(+All!#REF!="South Carolina",+All!#REF!,0))</f>
        <v>#REF!</v>
      </c>
      <c r="AX156" s="483" t="e">
        <f>IF(+All!#REF!="South Carolina",+All!#REF!,IF(+All!#REF!="South Carolina",+All!#REF!,0))</f>
        <v>#REF!</v>
      </c>
      <c r="AY156" s="88" t="e">
        <f>IF(+All!#REF!="South Carolina",+All!#REF!,IF(+All!#REF!="South Carolina",+All!#REF!,0))</f>
        <v>#REF!</v>
      </c>
      <c r="AZ156" s="89" t="e">
        <f>IF(+All!#REF!="South Carolina",+All!#REF!,IF(+All!#REF!="South Carolina",+All!#REF!,0))</f>
        <v>#REF!</v>
      </c>
      <c r="BA156" s="90" t="e">
        <f>IF(+All!#REF!="South Carolina",+All!#REF!,IF(+All!#REF!="South Carolina",+All!#REF!,0))</f>
        <v>#REF!</v>
      </c>
      <c r="BB156" s="90" t="e">
        <f>IF(+All!#REF!="South Carolina",+All!#REF!,IF(+All!#REF!="South Carolina",+All!#REF!,0))</f>
        <v>#REF!</v>
      </c>
      <c r="BC156" s="91" t="e">
        <f>IF(+All!#REF!="South Carolina",+All!#REF!,IF(+All!#REF!="South Carolina",+All!#REF!,0))</f>
        <v>#REF!</v>
      </c>
      <c r="BD156" s="482" t="e">
        <f>IF(+All!#REF!="South Carolina",+All!#REF!,IF(+All!#REF!="South Carolina",+All!#REF!,0))</f>
        <v>#REF!</v>
      </c>
      <c r="BE156" s="483" t="e">
        <f>IF(+All!#REF!="South Carolina",+All!#REF!,IF(+All!#REF!="South Carolina",+All!#REF!,0))</f>
        <v>#REF!</v>
      </c>
      <c r="BF156" s="483" t="e">
        <f>IF(+All!#REF!="South Carolina",+All!#REF!,IF(+All!#REF!="South Carolina",+All!#REF!,0))</f>
        <v>#REF!</v>
      </c>
      <c r="BG156" s="482" t="e">
        <f>IF(+All!#REF!="South Carolina",+All!#REF!,IF(+All!#REF!="South Carolina",+All!#REF!,0))</f>
        <v>#REF!</v>
      </c>
      <c r="BH156" s="483" t="e">
        <f>IF(+All!#REF!="South Carolina",+All!#REF!,IF(+All!#REF!="South Carolina",+All!#REF!,0))</f>
        <v>#REF!</v>
      </c>
      <c r="BI156" s="484" t="e">
        <f>IF(+All!#REF!="South Carolina",+All!#REF!,IF(+All!#REF!="South Carolina",+All!#REF!,0))</f>
        <v>#REF!</v>
      </c>
      <c r="BJ156" s="92" t="e">
        <f>IF(+All!#REF!="South Carolina",+All!#REF!,IF(+All!#REF!="South Carolina",+All!#REF!,0))</f>
        <v>#REF!</v>
      </c>
      <c r="BK156" s="93" t="e">
        <f>IF(+All!#REF!="South Carolina",+All!#REF!,IF(+All!#REF!="South Carolina",+All!#REF!,0))</f>
        <v>#REF!</v>
      </c>
    </row>
    <row r="157" spans="1:63" x14ac:dyDescent="0.8">
      <c r="A157" s="827">
        <f>IF(+All!$F977="South Carolina",+All!A977,IF(+All!$H977="South Carolina",+All!A977,0))</f>
        <v>13</v>
      </c>
      <c r="B157" s="480" t="str">
        <f>IF(+All!$F977="South Carolina",+All!B977,IF(+All!$H977="South Carolina",+All!B977,0))</f>
        <v>Sat</v>
      </c>
      <c r="C157" s="72">
        <f>IF(+All!$F977="South Carolina",+All!C977,IF(+All!$H977="South Carolina",+All!C977,0))</f>
        <v>44527</v>
      </c>
      <c r="D157" s="73">
        <f>IF(+All!$F977="South Carolina",+All!D977,IF(+All!$H977="South Carolina",+All!D977,0))</f>
        <v>0.8125</v>
      </c>
      <c r="E157" s="707" t="str">
        <f>IF(+All!$F977="South Carolina",+All!E977,IF(+All!$H977="South Carolina",+All!E977,0))</f>
        <v>SEC</v>
      </c>
      <c r="F157" s="75" t="str">
        <f>IF(+All!$F977="South Carolina",+All!F977,IF(+All!$H977="South Carolina",+All!F977,0))</f>
        <v>Clemson</v>
      </c>
      <c r="G157" s="76" t="str">
        <f>IF(+All!$F977="South Carolina",+All!G977,IF(+All!$H977="South Carolina",+All!G977,0))</f>
        <v>ACC</v>
      </c>
      <c r="H157" s="75" t="str">
        <f>IF(+All!$F977="South Carolina",+All!H977,IF(+All!$H977="South Carolina",+All!H977,0))</f>
        <v>South Carolina</v>
      </c>
      <c r="I157" s="76" t="str">
        <f>IF(+All!$F977="South Carolina",+All!I977,IF(+All!$H977="South Carolina",+All!I977,0))</f>
        <v>SEC</v>
      </c>
      <c r="J157" s="706" t="str">
        <f>IF(+All!$F977="South Carolina",+All!J977,IF(+All!$H977="South Carolina",+All!J977,0))</f>
        <v>Clemson</v>
      </c>
      <c r="K157" s="707" t="str">
        <f>IF(+All!$F977="South Carolina",+All!K977,IF(+All!$H977="South Carolina",+All!K977,0))</f>
        <v>South Carolina</v>
      </c>
      <c r="L157" s="78">
        <f>IF(+All!$F977="South Carolina",+All!L977,IF(+All!$H977="South Carolina",+All!L977,0))</f>
        <v>11.5</v>
      </c>
      <c r="M157" s="79">
        <f>IF(+All!$F977="South Carolina",+All!M977,IF(+All!$H977="South Carolina",+All!M977,0))</f>
        <v>52.5</v>
      </c>
      <c r="N157" s="706" t="str">
        <f>IF(+All!$F977="South Carolina",+All!N977,IF(+All!$H977="South Carolina",+All!N977,0))</f>
        <v>Clemson</v>
      </c>
      <c r="O157" s="708">
        <f>IF(+All!$F977="South Carolina",+All!O977,IF(+All!$H977="South Carolina",+All!O977,0))</f>
        <v>30</v>
      </c>
      <c r="P157" s="708" t="str">
        <f>IF(+All!$F977="South Carolina",+All!P977,IF(+All!$H977="South Carolina",+All!P977,0))</f>
        <v>South Carolina</v>
      </c>
      <c r="Q157" s="707">
        <f>IF(+All!$F977="South Carolina",+All!Q977,IF(+All!$H977="South Carolina",+All!Q977,0))</f>
        <v>0</v>
      </c>
      <c r="R157" s="706" t="str">
        <f>IF(+All!$F977="South Carolina",+All!R977,IF(+All!$H977="South Carolina",+All!R977,0))</f>
        <v>Clemson</v>
      </c>
      <c r="S157" s="708" t="str">
        <f>IF(+All!$F977="South Carolina",+All!S977,IF(+All!$H977="South Carolina",+All!S977,0))</f>
        <v>South Carolina</v>
      </c>
      <c r="T157" s="706" t="str">
        <f>IF(+All!$F977="South Carolina",+All!T977,IF(+All!$H977="South Carolina",+All!T977,0))</f>
        <v>Clemson</v>
      </c>
      <c r="U157" s="707" t="str">
        <f>IF(+All!$F977="South Carolina",+All!U977,IF(+All!$H977="South Carolina",+All!U977,0))</f>
        <v>W</v>
      </c>
      <c r="V157" s="706" t="e">
        <f>IF(+All!#REF!="South Carolina",+All!#REF!,IF(+All!#REF!="South Carolina",+All!#REF!,0))</f>
        <v>#REF!</v>
      </c>
      <c r="W157" s="707" t="e">
        <f>IF(+All!#REF!="South Carolina",+All!#REF!,IF(+All!#REF!="South Carolina",+All!#REF!,0))</f>
        <v>#REF!</v>
      </c>
      <c r="X157" s="706" t="e">
        <f>IF(+All!#REF!="South Carolina",+All!#REF!,IF(+All!#REF!="South Carolina",+All!#REF!,0))</f>
        <v>#REF!</v>
      </c>
      <c r="Y157" s="707" t="e">
        <f>IF(+All!#REF!="South Carolina",+All!#REF!,IF(+All!#REF!="South Carolina",+All!#REF!,0))</f>
        <v>#REF!</v>
      </c>
      <c r="Z157" s="706" t="e">
        <f>IF(+All!#REF!="South Carolina",+All!#REF!,IF(+All!#REF!="South Carolina",+All!#REF!,0))</f>
        <v>#REF!</v>
      </c>
      <c r="AA157" s="707" t="e">
        <f>IF(+All!#REF!="South Carolina",+All!#REF!,IF(+All!#REF!="South Carolina",+All!#REF!,0))</f>
        <v>#REF!</v>
      </c>
      <c r="AB157" s="706" t="e">
        <f>IF(+All!#REF!="South Carolina",+All!#REF!,IF(+All!#REF!="South Carolina",+All!#REF!,0))</f>
        <v>#REF!</v>
      </c>
      <c r="AC157" s="707" t="e">
        <f>IF(+All!#REF!="South Carolina",+All!#REF!,IF(+All!#REF!="South Carolina",+All!#REF!,0))</f>
        <v>#REF!</v>
      </c>
      <c r="AD157" s="706" t="e">
        <f>IF(+All!#REF!="South Carolina",+All!#REF!,IF(+All!#REF!="South Carolina",+All!#REF!,0))</f>
        <v>#REF!</v>
      </c>
      <c r="AE157" s="707" t="e">
        <f>IF(+All!#REF!="South Carolina",+All!#REF!,IF(+All!#REF!="South Carolina",+All!#REF!,0))</f>
        <v>#REF!</v>
      </c>
      <c r="AF157" s="706" t="e">
        <f>IF(+All!#REF!="South Carolina",+All!#REF!,IF(+All!#REF!="South Carolina",+All!#REF!,0))</f>
        <v>#REF!</v>
      </c>
      <c r="AG157" s="707" t="e">
        <f>IF(+All!#REF!="South Carolina",+All!#REF!,IF(+All!#REF!="South Carolina",+All!#REF!,0))</f>
        <v>#REF!</v>
      </c>
      <c r="AH157" s="706" t="e">
        <f>IF(+All!#REF!="South Carolina",+All!#REF!,IF(+All!#REF!="South Carolina",+All!#REF!,0))</f>
        <v>#REF!</v>
      </c>
      <c r="AI157" s="707" t="e">
        <f>IF(+All!#REF!="South Carolina",+All!#REF!,IF(+All!#REF!="South Carolina",+All!#REF!,0))</f>
        <v>#REF!</v>
      </c>
      <c r="AJ157" s="706" t="e">
        <f>IF(+All!#REF!="South Carolina",+All!#REF!,IF(+All!#REF!="South Carolina",+All!#REF!,0))</f>
        <v>#REF!</v>
      </c>
      <c r="AK157" s="707" t="e">
        <f>IF(+All!#REF!="South Carolina",+All!#REF!,IF(+All!#REF!="South Carolina",+All!#REF!,0))</f>
        <v>#REF!</v>
      </c>
      <c r="AL157" s="81" t="e">
        <f>IF(+All!#REF!="South Carolina",+All!#REF!,IF(+All!#REF!="South Carolina",+All!#REF!,0))</f>
        <v>#REF!</v>
      </c>
      <c r="AM157" s="82" t="e">
        <f>IF(+All!#REF!="South Carolina",+All!#REF!,IF(+All!#REF!="South Carolina",+All!#REF!,0))</f>
        <v>#REF!</v>
      </c>
      <c r="AN157" s="81" t="e">
        <f>IF(+All!#REF!="South Carolina",+All!#REF!,IF(+All!#REF!="South Carolina",+All!#REF!,0))</f>
        <v>#REF!</v>
      </c>
      <c r="AO157" s="83" t="e">
        <f>IF(+All!#REF!="South Carolina",+All!#REF!,IF(+All!#REF!="South Carolina",+All!#REF!,0))</f>
        <v>#REF!</v>
      </c>
      <c r="AP157" s="84" t="e">
        <f>IF(+All!#REF!="South Carolina",+All!#REF!,IF(+All!#REF!="South Carolina",+All!#REF!,0))</f>
        <v>#REF!</v>
      </c>
      <c r="AQ157" s="480" t="e">
        <f>IF(+All!#REF!="South Carolina",+All!#REF!,IF(+All!#REF!="South Carolina",+All!#REF!,0))</f>
        <v>#REF!</v>
      </c>
      <c r="AR157" s="482" t="e">
        <f>IF(+All!#REF!="South Carolina",+All!#REF!,IF(+All!#REF!="South Carolina",+All!#REF!,0))</f>
        <v>#REF!</v>
      </c>
      <c r="AS157" s="483" t="e">
        <f>IF(+All!#REF!="South Carolina",+All!#REF!,IF(+All!#REF!="South Carolina",+All!#REF!,0))</f>
        <v>#REF!</v>
      </c>
      <c r="AT157" s="483" t="e">
        <f>IF(+All!#REF!="South Carolina",+All!#REF!,IF(+All!#REF!="South Carolina",+All!#REF!,0))</f>
        <v>#REF!</v>
      </c>
      <c r="AU157" s="482" t="e">
        <f>IF(+All!#REF!="South Carolina",+All!#REF!,IF(+All!#REF!="South Carolina",+All!#REF!,0))</f>
        <v>#REF!</v>
      </c>
      <c r="AV157" s="483" t="e">
        <f>IF(+All!#REF!="South Carolina",+All!#REF!,IF(+All!#REF!="South Carolina",+All!#REF!,0))</f>
        <v>#REF!</v>
      </c>
      <c r="AW157" s="484" t="e">
        <f>IF(+All!#REF!="South Carolina",+All!#REF!,IF(+All!#REF!="South Carolina",+All!#REF!,0))</f>
        <v>#REF!</v>
      </c>
      <c r="AX157" s="483" t="e">
        <f>IF(+All!#REF!="South Carolina",+All!#REF!,IF(+All!#REF!="South Carolina",+All!#REF!,0))</f>
        <v>#REF!</v>
      </c>
      <c r="AY157" s="88" t="e">
        <f>IF(+All!#REF!="South Carolina",+All!#REF!,IF(+All!#REF!="South Carolina",+All!#REF!,0))</f>
        <v>#REF!</v>
      </c>
      <c r="AZ157" s="89" t="e">
        <f>IF(+All!#REF!="South Carolina",+All!#REF!,IF(+All!#REF!="South Carolina",+All!#REF!,0))</f>
        <v>#REF!</v>
      </c>
      <c r="BA157" s="90" t="e">
        <f>IF(+All!#REF!="South Carolina",+All!#REF!,IF(+All!#REF!="South Carolina",+All!#REF!,0))</f>
        <v>#REF!</v>
      </c>
      <c r="BB157" s="90" t="e">
        <f>IF(+All!#REF!="South Carolina",+All!#REF!,IF(+All!#REF!="South Carolina",+All!#REF!,0))</f>
        <v>#REF!</v>
      </c>
      <c r="BC157" s="91" t="e">
        <f>IF(+All!#REF!="South Carolina",+All!#REF!,IF(+All!#REF!="South Carolina",+All!#REF!,0))</f>
        <v>#REF!</v>
      </c>
      <c r="BD157" s="482" t="e">
        <f>IF(+All!#REF!="South Carolina",+All!#REF!,IF(+All!#REF!="South Carolina",+All!#REF!,0))</f>
        <v>#REF!</v>
      </c>
      <c r="BE157" s="483" t="e">
        <f>IF(+All!#REF!="South Carolina",+All!#REF!,IF(+All!#REF!="South Carolina",+All!#REF!,0))</f>
        <v>#REF!</v>
      </c>
      <c r="BF157" s="483" t="e">
        <f>IF(+All!#REF!="South Carolina",+All!#REF!,IF(+All!#REF!="South Carolina",+All!#REF!,0))</f>
        <v>#REF!</v>
      </c>
      <c r="BG157" s="482" t="e">
        <f>IF(+All!#REF!="South Carolina",+All!#REF!,IF(+All!#REF!="South Carolina",+All!#REF!,0))</f>
        <v>#REF!</v>
      </c>
      <c r="BH157" s="483" t="e">
        <f>IF(+All!#REF!="South Carolina",+All!#REF!,IF(+All!#REF!="South Carolina",+All!#REF!,0))</f>
        <v>#REF!</v>
      </c>
      <c r="BI157" s="484" t="e">
        <f>IF(+All!#REF!="South Carolina",+All!#REF!,IF(+All!#REF!="South Carolina",+All!#REF!,0))</f>
        <v>#REF!</v>
      </c>
      <c r="BJ157" s="92" t="e">
        <f>IF(+All!#REF!="South Carolina",+All!#REF!,IF(+All!#REF!="South Carolina",+All!#REF!,0))</f>
        <v>#REF!</v>
      </c>
      <c r="BK157" s="93" t="e">
        <f>IF(+All!#REF!="South Carolina",+All!#REF!,IF(+All!#REF!="South Carolina",+All!#REF!,0))</f>
        <v>#REF!</v>
      </c>
    </row>
    <row r="158" spans="1:63" x14ac:dyDescent="0.8">
      <c r="B158" s="70"/>
      <c r="C158" s="94"/>
      <c r="D158" s="73"/>
      <c r="E158" s="707"/>
      <c r="F158" s="1219" t="str">
        <f>H159</f>
        <v>Tennessee</v>
      </c>
      <c r="G158" s="1253"/>
      <c r="H158" s="1253"/>
      <c r="I158" s="1254"/>
      <c r="J158" s="706"/>
      <c r="K158" s="707"/>
      <c r="L158" s="78"/>
      <c r="M158" s="79"/>
      <c r="N158" s="706"/>
      <c r="O158" s="708"/>
      <c r="P158" s="708"/>
      <c r="R158" s="706"/>
      <c r="S158" s="708"/>
      <c r="T158" s="706"/>
      <c r="U158" s="707"/>
      <c r="V158" s="706"/>
      <c r="W158" s="707"/>
      <c r="X158" s="706"/>
      <c r="Y158" s="707"/>
      <c r="Z158" s="706"/>
      <c r="AA158" s="707"/>
      <c r="AB158" s="706"/>
      <c r="AC158" s="707"/>
      <c r="AD158" s="706"/>
      <c r="AE158" s="707"/>
      <c r="AF158" s="706"/>
      <c r="AG158" s="707"/>
      <c r="AH158" s="706"/>
      <c r="AI158" s="707"/>
      <c r="AJ158" s="706"/>
      <c r="AK158" s="707"/>
      <c r="AQ158" s="480"/>
      <c r="AR158" s="482"/>
      <c r="AS158" s="483"/>
      <c r="AT158" s="483"/>
      <c r="AU158" s="482"/>
      <c r="AV158" s="483"/>
      <c r="AW158" s="484"/>
      <c r="AX158" s="483"/>
      <c r="AY158" s="88"/>
      <c r="AZ158" s="89"/>
      <c r="BA158" s="90"/>
      <c r="BB158" s="90"/>
      <c r="BC158" s="91"/>
      <c r="BD158" s="482"/>
      <c r="BE158" s="483"/>
      <c r="BF158" s="483"/>
      <c r="BG158" s="482"/>
      <c r="BH158" s="483"/>
      <c r="BI158" s="484"/>
    </row>
    <row r="159" spans="1:63" x14ac:dyDescent="0.8">
      <c r="A159" s="150">
        <f>IF(+All!$F25="Tennessee",+All!A25,IF(+All!$H25="Tennessee",+All!A25,0))</f>
        <v>1</v>
      </c>
      <c r="B159" s="480" t="str">
        <f>IF(+All!$F25="Tennessee",+All!B25,IF(+All!$H25="Tennessee",+All!B25,0))</f>
        <v>Thurs</v>
      </c>
      <c r="C159" s="72">
        <f>IF(+All!$F25="Tennessee",+All!C25,IF(+All!$H25="Tennessee",+All!C25,0))</f>
        <v>44441</v>
      </c>
      <c r="D159" s="73">
        <f>IF(+All!$F25="Tennessee",+All!D25,IF(+All!$H25="Tennessee",+All!D25,0))</f>
        <v>0.83333333333333337</v>
      </c>
      <c r="E159" s="707" t="str">
        <f>IF(+All!$F25="Tennessee",+All!E25,IF(+All!$H25="Tennessee",+All!E25,0))</f>
        <v>SEC</v>
      </c>
      <c r="F159" s="706" t="str">
        <f>IF(+All!$F25="Tennessee",+All!F25,IF(+All!$H25="Tennessee",+All!F25,0))</f>
        <v>Bowling Green</v>
      </c>
      <c r="G159" s="707" t="str">
        <f>IF(+All!$F25="Tennessee",+All!G25,IF(+All!$H25="Tennessee",+All!G25,0))</f>
        <v>MAC</v>
      </c>
      <c r="H159" s="706" t="str">
        <f>IF(+All!$F25="Tennessee",+All!H25,IF(+All!$H25="Tennessee",+All!H25,0))</f>
        <v>Tennessee</v>
      </c>
      <c r="I159" s="707" t="str">
        <f>IF(+All!$F25="Tennessee",+All!I25,IF(+All!$H25="Tennessee",+All!I25,0))</f>
        <v>SEC</v>
      </c>
      <c r="J159" s="706" t="str">
        <f>IF(+All!$F25="Tennessee",+All!J25,IF(+All!$H25="Tennessee",+All!J25,0))</f>
        <v>Tennessee</v>
      </c>
      <c r="K159" s="707" t="str">
        <f>IF(+All!$F25="Tennessee",+All!K25,IF(+All!$H25="Tennessee",+All!K25,0))</f>
        <v>Bowling Green</v>
      </c>
      <c r="L159" s="97">
        <f>IF(+All!$F25="Tennessee",+All!L25,IF(+All!$H25="Tennessee",+All!L25,0))</f>
        <v>35.5</v>
      </c>
      <c r="M159" s="98">
        <f>IF(+All!$F25="Tennessee",+All!M25,IF(+All!$H25="Tennessee",+All!M25,0))</f>
        <v>61</v>
      </c>
      <c r="N159" s="706" t="str">
        <f>IF(+All!$F25="Tennessee",+All!N25,IF(+All!$H25="Tennessee",+All!N25,0))</f>
        <v>Tennessee</v>
      </c>
      <c r="O159" s="708">
        <f>IF(+All!$F25="Tennessee",+All!O25,IF(+All!$H25="Tennessee",+All!O25,0))</f>
        <v>38</v>
      </c>
      <c r="P159" s="708" t="str">
        <f>IF(+All!$F25="Tennessee",+All!P25,IF(+All!$H25="Tennessee",+All!P25,0))</f>
        <v>Bowling Green</v>
      </c>
      <c r="Q159" s="83">
        <f>IF(+All!$F25="Tennessee",+All!Q25,IF(+All!$H25="Tennessee",+All!Q25,0))</f>
        <v>6</v>
      </c>
      <c r="R159" s="706" t="str">
        <f>IF(+All!$F25="Tennessee",+All!R25,IF(+All!$H25="Tennessee",+All!R25,0))</f>
        <v>Bowling Green</v>
      </c>
      <c r="S159" s="708" t="str">
        <f>IF(+All!$F25="Tennessee",+All!S25,IF(+All!$H25="Tennessee",+All!S25,0))</f>
        <v>Tennessee</v>
      </c>
      <c r="T159" s="706" t="str">
        <f>IF(+All!$F25="Tennessee",+All!T25,IF(+All!$H25="Tennessee",+All!T25,0))</f>
        <v>Bowling Green</v>
      </c>
      <c r="U159" s="707" t="str">
        <f>IF(+All!$F25="Tennessee",+All!U25,IF(+All!$H25="Tennessee",+All!U25,0))</f>
        <v>W</v>
      </c>
      <c r="V159" s="706"/>
      <c r="W159" s="707"/>
      <c r="X159" s="706"/>
      <c r="Y159" s="707"/>
      <c r="Z159" s="706"/>
      <c r="AA159" s="707"/>
      <c r="AB159" s="706"/>
      <c r="AC159" s="707"/>
      <c r="AD159" s="706"/>
      <c r="AE159" s="707"/>
      <c r="AF159" s="706"/>
      <c r="AG159" s="707"/>
      <c r="AH159" s="706"/>
      <c r="AI159" s="707"/>
      <c r="AJ159" s="706"/>
      <c r="AK159" s="707"/>
      <c r="AO159" s="70"/>
      <c r="AQ159" s="99"/>
      <c r="AR159" s="482"/>
      <c r="AS159" s="483"/>
      <c r="AT159" s="483"/>
      <c r="AU159" s="482"/>
      <c r="AV159" s="483"/>
      <c r="AW159" s="484"/>
      <c r="AX159" s="483"/>
      <c r="AY159" s="482"/>
      <c r="AZ159" s="483"/>
      <c r="BA159" s="484"/>
      <c r="BB159" s="484"/>
      <c r="BC159" s="91"/>
      <c r="BD159" s="482"/>
      <c r="BE159" s="483"/>
      <c r="BF159" s="483"/>
      <c r="BG159" s="482"/>
      <c r="BH159" s="483"/>
      <c r="BI159" s="484"/>
    </row>
    <row r="160" spans="1:63" x14ac:dyDescent="0.8">
      <c r="A160" s="150">
        <f>IF(+All!$F174="Tennessee",+All!A174,IF(+All!$H174="Tennessee",+All!A174,0))</f>
        <v>2</v>
      </c>
      <c r="B160" s="480" t="str">
        <f>IF(+All!$F174="Tennessee",+All!B174,IF(+All!$H174="Tennessee",+All!B174,0))</f>
        <v>Sat</v>
      </c>
      <c r="C160" s="72">
        <f>IF(+All!$F174="Tennessee",+All!C174,IF(+All!$H174="Tennessee",+All!C174,0))</f>
        <v>44450</v>
      </c>
      <c r="D160" s="73">
        <f>IF(+All!$F174="Tennessee",+All!D174,IF(+All!$H174="Tennessee",+All!D174,0))</f>
        <v>0.5</v>
      </c>
      <c r="E160" s="707" t="str">
        <f>IF(+All!$F174="Tennessee",+All!E174,IF(+All!$H174="Tennessee",+All!E174,0))</f>
        <v>ESPN</v>
      </c>
      <c r="F160" s="706" t="str">
        <f>IF(+All!$F174="Tennessee",+All!F174,IF(+All!$H174="Tennessee",+All!F174,0))</f>
        <v>Pittsburgh</v>
      </c>
      <c r="G160" s="707" t="str">
        <f>IF(+All!$F174="Tennessee",+All!G174,IF(+All!$H174="Tennessee",+All!G174,0))</f>
        <v>ACC</v>
      </c>
      <c r="H160" s="706" t="str">
        <f>IF(+All!$F174="Tennessee",+All!H174,IF(+All!$H174="Tennessee",+All!H174,0))</f>
        <v>Tennessee</v>
      </c>
      <c r="I160" s="707" t="str">
        <f>IF(+All!$F174="Tennessee",+All!I174,IF(+All!$H174="Tennessee",+All!I174,0))</f>
        <v>SEC</v>
      </c>
      <c r="J160" s="706" t="str">
        <f>IF(+All!$F174="Tennessee",+All!J174,IF(+All!$H174="Tennessee",+All!J174,0))</f>
        <v>Pittsburgh</v>
      </c>
      <c r="K160" s="707" t="str">
        <f>IF(+All!$F174="Tennessee",+All!K174,IF(+All!$H174="Tennessee",+All!K174,0))</f>
        <v>Tennessee</v>
      </c>
      <c r="L160" s="97">
        <f>IF(+All!$F174="Tennessee",+All!L174,IF(+All!$H174="Tennessee",+All!L174,0))</f>
        <v>3</v>
      </c>
      <c r="M160" s="98">
        <f>IF(+All!$F174="Tennessee",+All!M174,IF(+All!$H174="Tennessee",+All!M174,0))</f>
        <v>56.5</v>
      </c>
      <c r="N160" s="706" t="str">
        <f>IF(+All!$F174="Tennessee",+All!N174,IF(+All!$H174="Tennessee",+All!N174,0))</f>
        <v>Pittsburgh</v>
      </c>
      <c r="O160" s="708">
        <f>IF(+All!$F174="Tennessee",+All!O174,IF(+All!$H174="Tennessee",+All!O174,0))</f>
        <v>41</v>
      </c>
      <c r="P160" s="708" t="str">
        <f>IF(+All!$F174="Tennessee",+All!P174,IF(+All!$H174="Tennessee",+All!P174,0))</f>
        <v>Tennessee</v>
      </c>
      <c r="Q160" s="83">
        <f>IF(+All!$F174="Tennessee",+All!Q174,IF(+All!$H174="Tennessee",+All!Q174,0))</f>
        <v>34</v>
      </c>
      <c r="R160" s="706" t="str">
        <f>IF(+All!$F174="Tennessee",+All!R174,IF(+All!$H174="Tennessee",+All!R174,0))</f>
        <v>Pittsburgh</v>
      </c>
      <c r="S160" s="708" t="str">
        <f>IF(+All!$F174="Tennessee",+All!S174,IF(+All!$H174="Tennessee",+All!S174,0))</f>
        <v>Tennessee</v>
      </c>
      <c r="T160" s="706" t="str">
        <f>IF(+All!$F174="Tennessee",+All!T174,IF(+All!$H174="Tennessee",+All!T174,0))</f>
        <v>Tennessee</v>
      </c>
      <c r="U160" s="707" t="str">
        <f>IF(+All!$F174="Tennessee",+All!U174,IF(+All!$H174="Tennessee",+All!U174,0))</f>
        <v>L</v>
      </c>
      <c r="V160" s="706"/>
      <c r="W160" s="707"/>
      <c r="X160" s="706"/>
      <c r="Y160" s="707"/>
      <c r="Z160" s="706"/>
      <c r="AA160" s="707"/>
      <c r="AB160" s="706"/>
      <c r="AC160" s="707"/>
      <c r="AD160" s="706"/>
      <c r="AE160" s="707"/>
      <c r="AF160" s="706"/>
      <c r="AG160" s="707"/>
      <c r="AH160" s="706"/>
      <c r="AI160" s="707"/>
      <c r="AJ160" s="706"/>
      <c r="AK160" s="707"/>
      <c r="AO160" s="70"/>
      <c r="AQ160" s="99"/>
      <c r="AR160" s="482"/>
      <c r="AS160" s="483"/>
      <c r="AT160" s="483"/>
      <c r="AU160" s="482"/>
      <c r="AV160" s="483"/>
      <c r="AW160" s="484"/>
      <c r="AX160" s="483"/>
      <c r="AY160" s="482"/>
      <c r="AZ160" s="483"/>
      <c r="BA160" s="484"/>
      <c r="BB160" s="484"/>
      <c r="BC160" s="91"/>
      <c r="BD160" s="482"/>
      <c r="BE160" s="483"/>
      <c r="BF160" s="483"/>
      <c r="BG160" s="482"/>
      <c r="BH160" s="483"/>
      <c r="BI160" s="484"/>
    </row>
    <row r="161" spans="1:63" x14ac:dyDescent="0.8">
      <c r="A161" s="150">
        <f>IF(+All!$F247="Tennessee",+All!A247,IF(+All!$H247="Tennessee",+All!A247,0))</f>
        <v>3</v>
      </c>
      <c r="B161" s="480" t="str">
        <f>IF(+All!$F247="Tennessee",+All!B247,IF(+All!$H247="Tennessee",+All!B247,0))</f>
        <v>Sat</v>
      </c>
      <c r="C161" s="72">
        <f>IF(+All!$F247="Tennessee",+All!C247,IF(+All!$H247="Tennessee",+All!C247,0))</f>
        <v>44457</v>
      </c>
      <c r="D161" s="73">
        <f>IF(+All!$F247="Tennessee",+All!D247,IF(+All!$H247="Tennessee",+All!D247,0))</f>
        <v>0.5</v>
      </c>
      <c r="E161" s="707" t="str">
        <f>IF(+All!$F247="Tennessee",+All!E247,IF(+All!$H247="Tennessee",+All!E247,0))</f>
        <v>SEC</v>
      </c>
      <c r="F161" s="706" t="str">
        <f>IF(+All!$F247="Tennessee",+All!F247,IF(+All!$H247="Tennessee",+All!F247,0))</f>
        <v>1AA Tennessee Tech</v>
      </c>
      <c r="G161" s="707" t="str">
        <f>IF(+All!$F247="Tennessee",+All!G247,IF(+All!$H247="Tennessee",+All!G247,0))</f>
        <v>1AA</v>
      </c>
      <c r="H161" s="706" t="str">
        <f>IF(+All!$F247="Tennessee",+All!H247,IF(+All!$H247="Tennessee",+All!H247,0))</f>
        <v>Tennessee</v>
      </c>
      <c r="I161" s="707" t="str">
        <f>IF(+All!$F247="Tennessee",+All!I247,IF(+All!$H247="Tennessee",+All!I247,0))</f>
        <v>SEC</v>
      </c>
      <c r="J161" s="706">
        <f>IF(+All!$F247="Tennessee",+All!J247,IF(+All!$H247="Tennessee",+All!J247,0))</f>
        <v>0</v>
      </c>
      <c r="K161" s="707">
        <f>IF(+All!$F247="Tennessee",+All!K247,IF(+All!$H247="Tennessee",+All!K247,0))</f>
        <v>0</v>
      </c>
      <c r="L161" s="97">
        <f>IF(+All!$F247="Tennessee",+All!L247,IF(+All!$H247="Tennessee",+All!L247,0))</f>
        <v>0</v>
      </c>
      <c r="M161" s="98">
        <f>IF(+All!$F247="Tennessee",+All!M247,IF(+All!$H247="Tennessee",+All!M247,0))</f>
        <v>0</v>
      </c>
      <c r="N161" s="706" t="str">
        <f>IF(+All!$F247="Tennessee",+All!N247,IF(+All!$H247="Tennessee",+All!N247,0))</f>
        <v>Tennessee</v>
      </c>
      <c r="O161" s="708">
        <f>IF(+All!$F247="Tennessee",+All!O247,IF(+All!$H247="Tennessee",+All!O247,0))</f>
        <v>56</v>
      </c>
      <c r="P161" s="708" t="str">
        <f>IF(+All!$F247="Tennessee",+All!P247,IF(+All!$H247="Tennessee",+All!P247,0))</f>
        <v>1AA Tennessee Tech</v>
      </c>
      <c r="Q161" s="83">
        <f>IF(+All!$F247="Tennessee",+All!Q247,IF(+All!$H247="Tennessee",+All!Q247,0))</f>
        <v>0</v>
      </c>
      <c r="R161" s="706">
        <f>IF(+All!$F247="Tennessee",+All!R247,IF(+All!$H247="Tennessee",+All!R247,0))</f>
        <v>0</v>
      </c>
      <c r="S161" s="708">
        <f>IF(+All!$F247="Tennessee",+All!S247,IF(+All!$H247="Tennessee",+All!S247,0))</f>
        <v>0</v>
      </c>
      <c r="T161" s="706">
        <f>IF(+All!$F247="Tennessee",+All!T247,IF(+All!$H247="Tennessee",+All!T247,0))</f>
        <v>0</v>
      </c>
      <c r="U161" s="707">
        <f>IF(+All!$F247="Tennessee",+All!U247,IF(+All!$H247="Tennessee",+All!U247,0))</f>
        <v>0</v>
      </c>
      <c r="V161" s="706" t="e">
        <f>IF(+All!#REF!="Tennessee",+All!#REF!,IF(+All!#REF!="Tennessee",+All!#REF!,0))</f>
        <v>#REF!</v>
      </c>
      <c r="W161" s="707" t="e">
        <f>IF(+All!#REF!="Tennessee",+All!#REF!,IF(+All!#REF!="Tennessee",+All!#REF!,0))</f>
        <v>#REF!</v>
      </c>
      <c r="X161" s="706" t="e">
        <f>IF(+All!#REF!="Tennessee",+All!#REF!,IF(+All!#REF!="Tennessee",+All!#REF!,0))</f>
        <v>#REF!</v>
      </c>
      <c r="Y161" s="707" t="e">
        <f>IF(+All!#REF!="Tennessee",+All!#REF!,IF(+All!#REF!="Tennessee",+All!#REF!,0))</f>
        <v>#REF!</v>
      </c>
      <c r="Z161" s="706" t="e">
        <f>IF(+All!#REF!="Tennessee",+All!#REF!,IF(+All!#REF!="Tennessee",+All!#REF!,0))</f>
        <v>#REF!</v>
      </c>
      <c r="AA161" s="707" t="e">
        <f>IF(+All!#REF!="Tennessee",+All!#REF!,IF(+All!#REF!="Tennessee",+All!#REF!,0))</f>
        <v>#REF!</v>
      </c>
      <c r="AB161" s="706" t="e">
        <f>IF(+All!#REF!="Tennessee",+All!#REF!,IF(+All!#REF!="Tennessee",+All!#REF!,0))</f>
        <v>#REF!</v>
      </c>
      <c r="AC161" s="707" t="e">
        <f>IF(+All!#REF!="Tennessee",+All!#REF!,IF(+All!#REF!="Tennessee",+All!#REF!,0))</f>
        <v>#REF!</v>
      </c>
      <c r="AD161" s="706" t="e">
        <f>IF(+All!#REF!="Tennessee",+All!#REF!,IF(+All!#REF!="Tennessee",+All!#REF!,0))</f>
        <v>#REF!</v>
      </c>
      <c r="AE161" s="707" t="e">
        <f>IF(+All!#REF!="Tennessee",+All!#REF!,IF(+All!#REF!="Tennessee",+All!#REF!,0))</f>
        <v>#REF!</v>
      </c>
      <c r="AF161" s="706" t="e">
        <f>IF(+All!#REF!="Tennessee",+All!#REF!,IF(+All!#REF!="Tennessee",+All!#REF!,0))</f>
        <v>#REF!</v>
      </c>
      <c r="AG161" s="707" t="e">
        <f>IF(+All!#REF!="Tennessee",+All!#REF!,IF(+All!#REF!="Tennessee",+All!#REF!,0))</f>
        <v>#REF!</v>
      </c>
      <c r="AH161" s="706" t="e">
        <f>IF(+All!#REF!="Tennessee",+All!#REF!,IF(+All!#REF!="Tennessee",+All!#REF!,0))</f>
        <v>#REF!</v>
      </c>
      <c r="AI161" s="707" t="e">
        <f>IF(+All!#REF!="Tennessee",+All!#REF!,IF(+All!#REF!="Tennessee",+All!#REF!,0))</f>
        <v>#REF!</v>
      </c>
      <c r="AJ161" s="706" t="e">
        <f>IF(+All!#REF!="Tennessee",+All!#REF!,IF(+All!#REF!="Tennessee",+All!#REF!,0))</f>
        <v>#REF!</v>
      </c>
      <c r="AK161" s="707" t="e">
        <f>IF(+All!#REF!="Tennessee",+All!#REF!,IF(+All!#REF!="Tennessee",+All!#REF!,0))</f>
        <v>#REF!</v>
      </c>
      <c r="AL161" s="81" t="e">
        <f>IF(+All!#REF!="Tennessee",+All!#REF!,IF(+All!#REF!="Tennessee",+All!#REF!,0))</f>
        <v>#REF!</v>
      </c>
      <c r="AM161" s="82" t="e">
        <f>IF(+All!#REF!="Tennessee",+All!#REF!,IF(+All!#REF!="Tennessee",+All!#REF!,0))</f>
        <v>#REF!</v>
      </c>
      <c r="AN161" s="81" t="e">
        <f>IF(+All!#REF!="Tennessee",+All!#REF!,IF(+All!#REF!="Tennessee",+All!#REF!,0))</f>
        <v>#REF!</v>
      </c>
      <c r="AO161" s="70" t="e">
        <f>IF(+All!#REF!="Tennessee",+All!#REF!,IF(+All!#REF!="Tennessee",+All!#REF!,0))</f>
        <v>#REF!</v>
      </c>
      <c r="AP161" s="84" t="e">
        <f>IF(+All!#REF!="Tennessee",+All!#REF!,IF(+All!#REF!="Tennessee",+All!#REF!,0))</f>
        <v>#REF!</v>
      </c>
      <c r="AQ161" s="99" t="e">
        <f>IF(+All!#REF!="Tennessee",+All!#REF!,IF(+All!#REF!="Tennessee",+All!#REF!,0))</f>
        <v>#REF!</v>
      </c>
      <c r="AR161" s="482" t="e">
        <f>IF(+All!#REF!="Tennessee",+All!#REF!,IF(+All!#REF!="Tennessee",+All!#REF!,0))</f>
        <v>#REF!</v>
      </c>
      <c r="AS161" s="483" t="e">
        <f>IF(+All!#REF!="Tennessee",+All!#REF!,IF(+All!#REF!="Tennessee",+All!#REF!,0))</f>
        <v>#REF!</v>
      </c>
      <c r="AT161" s="483" t="e">
        <f>IF(+All!#REF!="Tennessee",+All!#REF!,IF(+All!#REF!="Tennessee",+All!#REF!,0))</f>
        <v>#REF!</v>
      </c>
      <c r="AU161" s="482" t="e">
        <f>IF(+All!#REF!="Tennessee",+All!#REF!,IF(+All!#REF!="Tennessee",+All!#REF!,0))</f>
        <v>#REF!</v>
      </c>
      <c r="AV161" s="483" t="e">
        <f>IF(+All!#REF!="Tennessee",+All!#REF!,IF(+All!#REF!="Tennessee",+All!#REF!,0))</f>
        <v>#REF!</v>
      </c>
      <c r="AW161" s="484" t="e">
        <f>IF(+All!#REF!="Tennessee",+All!#REF!,IF(+All!#REF!="Tennessee",+All!#REF!,0))</f>
        <v>#REF!</v>
      </c>
      <c r="AX161" s="483" t="e">
        <f>IF(+All!#REF!="Tennessee",+All!#REF!,IF(+All!#REF!="Tennessee",+All!#REF!,0))</f>
        <v>#REF!</v>
      </c>
      <c r="AY161" s="482" t="e">
        <f>IF(+All!#REF!="Tennessee",+All!#REF!,IF(+All!#REF!="Tennessee",+All!#REF!,0))</f>
        <v>#REF!</v>
      </c>
      <c r="AZ161" s="483" t="e">
        <f>IF(+All!#REF!="Tennessee",+All!#REF!,IF(+All!#REF!="Tennessee",+All!#REF!,0))</f>
        <v>#REF!</v>
      </c>
      <c r="BA161" s="484" t="e">
        <f>IF(+All!#REF!="Tennessee",+All!#REF!,IF(+All!#REF!="Tennessee",+All!#REF!,0))</f>
        <v>#REF!</v>
      </c>
      <c r="BB161" s="484" t="e">
        <f>IF(+All!#REF!="Tennessee",+All!#REF!,IF(+All!#REF!="Tennessee",+All!#REF!,0))</f>
        <v>#REF!</v>
      </c>
      <c r="BC161" s="91" t="e">
        <f>IF(+All!#REF!="Tennessee",+All!#REF!,IF(+All!#REF!="Tennessee",+All!#REF!,0))</f>
        <v>#REF!</v>
      </c>
      <c r="BD161" s="482" t="e">
        <f>IF(+All!#REF!="Tennessee",+All!#REF!,IF(+All!#REF!="Tennessee",+All!#REF!,0))</f>
        <v>#REF!</v>
      </c>
      <c r="BE161" s="483" t="e">
        <f>IF(+All!#REF!="Tennessee",+All!#REF!,IF(+All!#REF!="Tennessee",+All!#REF!,0))</f>
        <v>#REF!</v>
      </c>
      <c r="BF161" s="483" t="e">
        <f>IF(+All!#REF!="Tennessee",+All!#REF!,IF(+All!#REF!="Tennessee",+All!#REF!,0))</f>
        <v>#REF!</v>
      </c>
      <c r="BG161" s="482" t="e">
        <f>IF(+All!#REF!="Tennessee",+All!#REF!,IF(+All!#REF!="Tennessee",+All!#REF!,0))</f>
        <v>#REF!</v>
      </c>
      <c r="BH161" s="483" t="e">
        <f>IF(+All!#REF!="Tennessee",+All!#REF!,IF(+All!#REF!="Tennessee",+All!#REF!,0))</f>
        <v>#REF!</v>
      </c>
      <c r="BI161" s="484" t="e">
        <f>IF(+All!#REF!="Tennessee",+All!#REF!,IF(+All!#REF!="Tennessee",+All!#REF!,0))</f>
        <v>#REF!</v>
      </c>
      <c r="BJ161" s="113" t="e">
        <f>IF(+All!#REF!="Tennessee",+All!#REF!,IF(+All!#REF!="Tennessee",+All!#REF!,0))</f>
        <v>#REF!</v>
      </c>
      <c r="BK161" s="114" t="e">
        <f>IF(+All!#REF!="Tennessee",+All!#REF!,IF(+All!#REF!="Tennessee",+All!#REF!,0))</f>
        <v>#REF!</v>
      </c>
    </row>
    <row r="162" spans="1:63" x14ac:dyDescent="0.8">
      <c r="A162" s="150">
        <f>IF(+All!$F319="Tennessee",+All!A319,IF(+All!$H319="Tennessee",+All!A319,0))</f>
        <v>4</v>
      </c>
      <c r="B162" s="480" t="str">
        <f>IF(+All!$F319="Tennessee",+All!B319,IF(+All!$H319="Tennessee",+All!B319,0))</f>
        <v>Sat</v>
      </c>
      <c r="C162" s="72">
        <f>IF(+All!$F319="Tennessee",+All!C319,IF(+All!$H319="Tennessee",+All!C319,0))</f>
        <v>44464</v>
      </c>
      <c r="D162" s="73">
        <f>IF(+All!$F319="Tennessee",+All!D319,IF(+All!$H319="Tennessee",+All!D319,0))</f>
        <v>0.79166666666666663</v>
      </c>
      <c r="E162" s="707" t="str">
        <f>IF(+All!$F319="Tennessee",+All!E319,IF(+All!$H319="Tennessee",+All!E319,0))</f>
        <v>ESPN</v>
      </c>
      <c r="F162" s="706" t="str">
        <f>IF(+All!$F319="Tennessee",+All!F319,IF(+All!$H319="Tennessee",+All!F319,0))</f>
        <v>Tennessee</v>
      </c>
      <c r="G162" s="707" t="str">
        <f>IF(+All!$F319="Tennessee",+All!G319,IF(+All!$H319="Tennessee",+All!G319,0))</f>
        <v>SEC</v>
      </c>
      <c r="H162" s="706" t="str">
        <f>IF(+All!$F319="Tennessee",+All!H319,IF(+All!$H319="Tennessee",+All!H319,0))</f>
        <v>Florida</v>
      </c>
      <c r="I162" s="707" t="str">
        <f>IF(+All!$F319="Tennessee",+All!I319,IF(+All!$H319="Tennessee",+All!I319,0))</f>
        <v>SEC</v>
      </c>
      <c r="J162" s="706" t="str">
        <f>IF(+All!$F319="Tennessee",+All!J319,IF(+All!$H319="Tennessee",+All!J319,0))</f>
        <v>Florida</v>
      </c>
      <c r="K162" s="707" t="str">
        <f>IF(+All!$F319="Tennessee",+All!K319,IF(+All!$H319="Tennessee",+All!K319,0))</f>
        <v>Tennessee</v>
      </c>
      <c r="L162" s="97">
        <f>IF(+All!$F319="Tennessee",+All!L319,IF(+All!$H319="Tennessee",+All!L319,0))</f>
        <v>19</v>
      </c>
      <c r="M162" s="98">
        <f>IF(+All!$F319="Tennessee",+All!M319,IF(+All!$H319="Tennessee",+All!M319,0))</f>
        <v>63</v>
      </c>
      <c r="N162" s="706" t="str">
        <f>IF(+All!$F319="Tennessee",+All!N319,IF(+All!$H319="Tennessee",+All!N319,0))</f>
        <v>Florida</v>
      </c>
      <c r="O162" s="708">
        <f>IF(+All!$F319="Tennessee",+All!O319,IF(+All!$H319="Tennessee",+All!O319,0))</f>
        <v>38</v>
      </c>
      <c r="P162" s="708" t="str">
        <f>IF(+All!$F319="Tennessee",+All!P319,IF(+All!$H319="Tennessee",+All!P319,0))</f>
        <v>Tennessee</v>
      </c>
      <c r="Q162" s="83">
        <f>IF(+All!$F319="Tennessee",+All!Q319,IF(+All!$H319="Tennessee",+All!Q319,0))</f>
        <v>14</v>
      </c>
      <c r="R162" s="706" t="str">
        <f>IF(+All!$F319="Tennessee",+All!R319,IF(+All!$H319="Tennessee",+All!R319,0))</f>
        <v>Florida</v>
      </c>
      <c r="S162" s="708" t="str">
        <f>IF(+All!$F319="Tennessee",+All!S319,IF(+All!$H319="Tennessee",+All!S319,0))</f>
        <v>Tennessee</v>
      </c>
      <c r="T162" s="706" t="str">
        <f>IF(+All!$F319="Tennessee",+All!T319,IF(+All!$H319="Tennessee",+All!T319,0))</f>
        <v>Florida</v>
      </c>
      <c r="U162" s="707" t="str">
        <f>IF(+All!$F319="Tennessee",+All!U319,IF(+All!$H319="Tennessee",+All!U319,0))</f>
        <v>W</v>
      </c>
      <c r="V162" s="706" t="e">
        <f>IF(+All!#REF!="Tennessee",+All!#REF!,IF(+All!#REF!="Tennessee",+All!#REF!,0))</f>
        <v>#REF!</v>
      </c>
      <c r="W162" s="707" t="e">
        <f>IF(+All!#REF!="Tennessee",+All!#REF!,IF(+All!#REF!="Tennessee",+All!#REF!,0))</f>
        <v>#REF!</v>
      </c>
      <c r="X162" s="706" t="e">
        <f>IF(+All!#REF!="Tennessee",+All!#REF!,IF(+All!#REF!="Tennessee",+All!#REF!,0))</f>
        <v>#REF!</v>
      </c>
      <c r="Y162" s="707" t="e">
        <f>IF(+All!#REF!="Tennessee",+All!#REF!,IF(+All!#REF!="Tennessee",+All!#REF!,0))</f>
        <v>#REF!</v>
      </c>
      <c r="Z162" s="706" t="e">
        <f>IF(+All!#REF!="Tennessee",+All!#REF!,IF(+All!#REF!="Tennessee",+All!#REF!,0))</f>
        <v>#REF!</v>
      </c>
      <c r="AA162" s="707" t="e">
        <f>IF(+All!#REF!="Tennessee",+All!#REF!,IF(+All!#REF!="Tennessee",+All!#REF!,0))</f>
        <v>#REF!</v>
      </c>
      <c r="AB162" s="706" t="e">
        <f>IF(+All!#REF!="Tennessee",+All!#REF!,IF(+All!#REF!="Tennessee",+All!#REF!,0))</f>
        <v>#REF!</v>
      </c>
      <c r="AC162" s="707" t="e">
        <f>IF(+All!#REF!="Tennessee",+All!#REF!,IF(+All!#REF!="Tennessee",+All!#REF!,0))</f>
        <v>#REF!</v>
      </c>
      <c r="AD162" s="706" t="e">
        <f>IF(+All!#REF!="Tennessee",+All!#REF!,IF(+All!#REF!="Tennessee",+All!#REF!,0))</f>
        <v>#REF!</v>
      </c>
      <c r="AE162" s="707" t="e">
        <f>IF(+All!#REF!="Tennessee",+All!#REF!,IF(+All!#REF!="Tennessee",+All!#REF!,0))</f>
        <v>#REF!</v>
      </c>
      <c r="AF162" s="706" t="e">
        <f>IF(+All!#REF!="Tennessee",+All!#REF!,IF(+All!#REF!="Tennessee",+All!#REF!,0))</f>
        <v>#REF!</v>
      </c>
      <c r="AG162" s="707" t="e">
        <f>IF(+All!#REF!="Tennessee",+All!#REF!,IF(+All!#REF!="Tennessee",+All!#REF!,0))</f>
        <v>#REF!</v>
      </c>
      <c r="AH162" s="706" t="e">
        <f>IF(+All!#REF!="Tennessee",+All!#REF!,IF(+All!#REF!="Tennessee",+All!#REF!,0))</f>
        <v>#REF!</v>
      </c>
      <c r="AI162" s="707" t="e">
        <f>IF(+All!#REF!="Tennessee",+All!#REF!,IF(+All!#REF!="Tennessee",+All!#REF!,0))</f>
        <v>#REF!</v>
      </c>
      <c r="AJ162" s="706" t="e">
        <f>IF(+All!#REF!="Tennessee",+All!#REF!,IF(+All!#REF!="Tennessee",+All!#REF!,0))</f>
        <v>#REF!</v>
      </c>
      <c r="AK162" s="707" t="e">
        <f>IF(+All!#REF!="Tennessee",+All!#REF!,IF(+All!#REF!="Tennessee",+All!#REF!,0))</f>
        <v>#REF!</v>
      </c>
      <c r="AL162" s="81" t="e">
        <f>IF(+All!#REF!="Tennessee",+All!#REF!,IF(+All!#REF!="Tennessee",+All!#REF!,0))</f>
        <v>#REF!</v>
      </c>
      <c r="AM162" s="82" t="e">
        <f>IF(+All!#REF!="Tennessee",+All!#REF!,IF(+All!#REF!="Tennessee",+All!#REF!,0))</f>
        <v>#REF!</v>
      </c>
      <c r="AN162" s="81" t="e">
        <f>IF(+All!#REF!="Tennessee",+All!#REF!,IF(+All!#REF!="Tennessee",+All!#REF!,0))</f>
        <v>#REF!</v>
      </c>
      <c r="AO162" s="70" t="e">
        <f>IF(+All!#REF!="Tennessee",+All!#REF!,IF(+All!#REF!="Tennessee",+All!#REF!,0))</f>
        <v>#REF!</v>
      </c>
      <c r="AP162" s="84" t="e">
        <f>IF(+All!#REF!="Tennessee",+All!#REF!,IF(+All!#REF!="Tennessee",+All!#REF!,0))</f>
        <v>#REF!</v>
      </c>
      <c r="AQ162" s="99" t="e">
        <f>IF(+All!#REF!="Tennessee",+All!#REF!,IF(+All!#REF!="Tennessee",+All!#REF!,0))</f>
        <v>#REF!</v>
      </c>
      <c r="AR162" s="482" t="e">
        <f>IF(+All!#REF!="Tennessee",+All!#REF!,IF(+All!#REF!="Tennessee",+All!#REF!,0))</f>
        <v>#REF!</v>
      </c>
      <c r="AS162" s="483" t="e">
        <f>IF(+All!#REF!="Tennessee",+All!#REF!,IF(+All!#REF!="Tennessee",+All!#REF!,0))</f>
        <v>#REF!</v>
      </c>
      <c r="AT162" s="483" t="e">
        <f>IF(+All!#REF!="Tennessee",+All!#REF!,IF(+All!#REF!="Tennessee",+All!#REF!,0))</f>
        <v>#REF!</v>
      </c>
      <c r="AU162" s="482" t="e">
        <f>IF(+All!#REF!="Tennessee",+All!#REF!,IF(+All!#REF!="Tennessee",+All!#REF!,0))</f>
        <v>#REF!</v>
      </c>
      <c r="AV162" s="483" t="e">
        <f>IF(+All!#REF!="Tennessee",+All!#REF!,IF(+All!#REF!="Tennessee",+All!#REF!,0))</f>
        <v>#REF!</v>
      </c>
      <c r="AW162" s="484" t="e">
        <f>IF(+All!#REF!="Tennessee",+All!#REF!,IF(+All!#REF!="Tennessee",+All!#REF!,0))</f>
        <v>#REF!</v>
      </c>
      <c r="AX162" s="483" t="e">
        <f>IF(+All!#REF!="Tennessee",+All!#REF!,IF(+All!#REF!="Tennessee",+All!#REF!,0))</f>
        <v>#REF!</v>
      </c>
      <c r="AY162" s="482" t="e">
        <f>IF(+All!#REF!="Tennessee",+All!#REF!,IF(+All!#REF!="Tennessee",+All!#REF!,0))</f>
        <v>#REF!</v>
      </c>
      <c r="AZ162" s="483" t="e">
        <f>IF(+All!#REF!="Tennessee",+All!#REF!,IF(+All!#REF!="Tennessee",+All!#REF!,0))</f>
        <v>#REF!</v>
      </c>
      <c r="BA162" s="484" t="e">
        <f>IF(+All!#REF!="Tennessee",+All!#REF!,IF(+All!#REF!="Tennessee",+All!#REF!,0))</f>
        <v>#REF!</v>
      </c>
      <c r="BB162" s="484" t="e">
        <f>IF(+All!#REF!="Tennessee",+All!#REF!,IF(+All!#REF!="Tennessee",+All!#REF!,0))</f>
        <v>#REF!</v>
      </c>
      <c r="BC162" s="91" t="e">
        <f>IF(+All!#REF!="Tennessee",+All!#REF!,IF(+All!#REF!="Tennessee",+All!#REF!,0))</f>
        <v>#REF!</v>
      </c>
      <c r="BD162" s="482" t="e">
        <f>IF(+All!#REF!="Tennessee",+All!#REF!,IF(+All!#REF!="Tennessee",+All!#REF!,0))</f>
        <v>#REF!</v>
      </c>
      <c r="BE162" s="483" t="e">
        <f>IF(+All!#REF!="Tennessee",+All!#REF!,IF(+All!#REF!="Tennessee",+All!#REF!,0))</f>
        <v>#REF!</v>
      </c>
      <c r="BF162" s="483" t="e">
        <f>IF(+All!#REF!="Tennessee",+All!#REF!,IF(+All!#REF!="Tennessee",+All!#REF!,0))</f>
        <v>#REF!</v>
      </c>
      <c r="BG162" s="482" t="e">
        <f>IF(+All!#REF!="Tennessee",+All!#REF!,IF(+All!#REF!="Tennessee",+All!#REF!,0))</f>
        <v>#REF!</v>
      </c>
      <c r="BH162" s="483" t="e">
        <f>IF(+All!#REF!="Tennessee",+All!#REF!,IF(+All!#REF!="Tennessee",+All!#REF!,0))</f>
        <v>#REF!</v>
      </c>
      <c r="BI162" s="484" t="e">
        <f>IF(+All!#REF!="Tennessee",+All!#REF!,IF(+All!#REF!="Tennessee",+All!#REF!,0))</f>
        <v>#REF!</v>
      </c>
      <c r="BJ162" s="113" t="e">
        <f>IF(+All!#REF!="Tennessee",+All!#REF!,IF(+All!#REF!="Tennessee",+All!#REF!,0))</f>
        <v>#REF!</v>
      </c>
      <c r="BK162" s="114" t="e">
        <f>IF(+All!#REF!="Tennessee",+All!#REF!,IF(+All!#REF!="Tennessee",+All!#REF!,0))</f>
        <v>#REF!</v>
      </c>
    </row>
    <row r="163" spans="1:63" x14ac:dyDescent="0.8">
      <c r="A163" s="150">
        <f>IF(+All!$F385="Tennessee",+All!A385,IF(+All!$H385="Tennessee",+All!A385,0))</f>
        <v>5</v>
      </c>
      <c r="B163" s="480" t="str">
        <f>IF(+All!$F385="Tennessee",+All!B385,IF(+All!$H385="Tennessee",+All!B385,0))</f>
        <v>Sat</v>
      </c>
      <c r="C163" s="72">
        <f>IF(+All!$F385="Tennessee",+All!C385,IF(+All!$H385="Tennessee",+All!C385,0))</f>
        <v>44471</v>
      </c>
      <c r="D163" s="73">
        <f>IF(+All!$F385="Tennessee",+All!D385,IF(+All!$H385="Tennessee",+All!D385,0))</f>
        <v>0.5</v>
      </c>
      <c r="E163" s="707" t="str">
        <f>IF(+All!$F385="Tennessee",+All!E385,IF(+All!$H385="Tennessee",+All!E385,0))</f>
        <v>SEC</v>
      </c>
      <c r="F163" s="706" t="str">
        <f>IF(+All!$F385="Tennessee",+All!F385,IF(+All!$H385="Tennessee",+All!F385,0))</f>
        <v>Tennessee</v>
      </c>
      <c r="G163" s="707" t="str">
        <f>IF(+All!$F385="Tennessee",+All!G385,IF(+All!$H385="Tennessee",+All!G385,0))</f>
        <v>SEC</v>
      </c>
      <c r="H163" s="706" t="str">
        <f>IF(+All!$F385="Tennessee",+All!H385,IF(+All!$H385="Tennessee",+All!H385,0))</f>
        <v>Missouri</v>
      </c>
      <c r="I163" s="707" t="str">
        <f>IF(+All!$F385="Tennessee",+All!I385,IF(+All!$H385="Tennessee",+All!I385,0))</f>
        <v>SEC</v>
      </c>
      <c r="J163" s="706" t="str">
        <f>IF(+All!$F385="Tennessee",+All!J385,IF(+All!$H385="Tennessee",+All!J385,0))</f>
        <v>Missouri</v>
      </c>
      <c r="K163" s="707" t="str">
        <f>IF(+All!$F385="Tennessee",+All!K385,IF(+All!$H385="Tennessee",+All!K385,0))</f>
        <v>Tennessee</v>
      </c>
      <c r="L163" s="97">
        <f>IF(+All!$F385="Tennessee",+All!L385,IF(+All!$H385="Tennessee",+All!L385,0))</f>
        <v>2.5</v>
      </c>
      <c r="M163" s="98">
        <f>IF(+All!$F385="Tennessee",+All!M385,IF(+All!$H385="Tennessee",+All!M385,0))</f>
        <v>65</v>
      </c>
      <c r="N163" s="706" t="str">
        <f>IF(+All!$F385="Tennessee",+All!N385,IF(+All!$H385="Tennessee",+All!N385,0))</f>
        <v>Tennessee</v>
      </c>
      <c r="O163" s="708">
        <f>IF(+All!$F385="Tennessee",+All!O385,IF(+All!$H385="Tennessee",+All!O385,0))</f>
        <v>62</v>
      </c>
      <c r="P163" s="708" t="str">
        <f>IF(+All!$F385="Tennessee",+All!P385,IF(+All!$H385="Tennessee",+All!P385,0))</f>
        <v>Missouri</v>
      </c>
      <c r="Q163" s="83">
        <f>IF(+All!$F385="Tennessee",+All!Q385,IF(+All!$H385="Tennessee",+All!Q385,0))</f>
        <v>24</v>
      </c>
      <c r="R163" s="706" t="str">
        <f>IF(+All!$F385="Tennessee",+All!R385,IF(+All!$H385="Tennessee",+All!R385,0))</f>
        <v>Tennessee</v>
      </c>
      <c r="S163" s="708" t="str">
        <f>IF(+All!$F385="Tennessee",+All!S385,IF(+All!$H385="Tennessee",+All!S385,0))</f>
        <v>Missouri</v>
      </c>
      <c r="T163" s="706" t="str">
        <f>IF(+All!$F385="Tennessee",+All!T385,IF(+All!$H385="Tennessee",+All!T385,0))</f>
        <v>Missouri</v>
      </c>
      <c r="U163" s="707" t="str">
        <f>IF(+All!$F385="Tennessee",+All!U385,IF(+All!$H385="Tennessee",+All!U385,0))</f>
        <v>L</v>
      </c>
      <c r="V163" s="706">
        <f>IF(+All!$F202="Tennessee",+All!#REF!,IF(+All!$H202="Tennessee",+All!#REF!,0))</f>
        <v>0</v>
      </c>
      <c r="W163" s="707">
        <f>IF(+All!$F202="Tennessee",+All!#REF!,IF(+All!$H202="Tennessee",+All!#REF!,0))</f>
        <v>0</v>
      </c>
      <c r="X163" s="706">
        <f>IF(+All!$F202="Tennessee",+All!#REF!,IF(+All!$H202="Tennessee",+All!#REF!,0))</f>
        <v>0</v>
      </c>
      <c r="Y163" s="707">
        <f>IF(+All!$F202="Tennessee",+All!#REF!,IF(+All!$H202="Tennessee",+All!#REF!,0))</f>
        <v>0</v>
      </c>
      <c r="Z163" s="706">
        <f>IF(+All!$F202="Tennessee",+All!#REF!,IF(+All!$H202="Tennessee",+All!#REF!,0))</f>
        <v>0</v>
      </c>
      <c r="AA163" s="707">
        <f>IF(+All!$F202="Tennessee",+All!#REF!,IF(+All!$H202="Tennessee",+All!#REF!,0))</f>
        <v>0</v>
      </c>
      <c r="AB163" s="706">
        <f>IF(+All!$F202="Tennessee",+All!#REF!,IF(+All!$H202="Tennessee",+All!#REF!,0))</f>
        <v>0</v>
      </c>
      <c r="AC163" s="707">
        <f>IF(+All!$F202="Tennessee",+All!#REF!,IF(+All!$H202="Tennessee",+All!#REF!,0))</f>
        <v>0</v>
      </c>
      <c r="AD163" s="706">
        <f>IF(+All!$F202="Tennessee",+All!#REF!,IF(+All!$H202="Tennessee",+All!#REF!,0))</f>
        <v>0</v>
      </c>
      <c r="AE163" s="707">
        <f>IF(+All!$F202="Tennessee",+All!#REF!,IF(+All!$H202="Tennessee",+All!#REF!,0))</f>
        <v>0</v>
      </c>
      <c r="AF163" s="706">
        <f>IF(+All!$F202="Tennessee",+All!#REF!,IF(+All!$H202="Tennessee",+All!#REF!,0))</f>
        <v>0</v>
      </c>
      <c r="AG163" s="707">
        <f>IF(+All!$F202="Tennessee",+All!#REF!,IF(+All!$H202="Tennessee",+All!#REF!,0))</f>
        <v>0</v>
      </c>
      <c r="AH163" s="706">
        <f>IF(+All!$F202="Tennessee",+All!#REF!,IF(+All!$H202="Tennessee",+All!#REF!,0))</f>
        <v>0</v>
      </c>
      <c r="AI163" s="707">
        <f>IF(+All!$F202="Tennessee",+All!#REF!,IF(+All!$H202="Tennessee",+All!#REF!,0))</f>
        <v>0</v>
      </c>
      <c r="AJ163" s="706">
        <f>IF(+All!$F202="Tennessee",+All!#REF!,IF(+All!$H202="Tennessee",+All!#REF!,0))</f>
        <v>0</v>
      </c>
      <c r="AK163" s="707">
        <f>IF(+All!$F202="Tennessee",+All!#REF!,IF(+All!$H202="Tennessee",+All!#REF!,0))</f>
        <v>0</v>
      </c>
      <c r="AL163" s="81">
        <f>IF(+All!$F202="Tennessee",+All!V202,IF(+All!$H202="Tennessee",+All!V202,0))</f>
        <v>0</v>
      </c>
      <c r="AM163" s="82">
        <f>IF(+All!$F202="Tennessee",+All!W202,IF(+All!$H202="Tennessee",+All!W202,0))</f>
        <v>0</v>
      </c>
      <c r="AN163" s="81">
        <f>IF(+All!$F202="Tennessee",+All!X202,IF(+All!$H202="Tennessee",+All!X202,0))</f>
        <v>0</v>
      </c>
      <c r="AO163" s="70">
        <f>IF(+All!$F202="Tennessee",+All!Y202,IF(+All!$H202="Tennessee",+All!Y202,0))</f>
        <v>0</v>
      </c>
      <c r="AP163" s="84">
        <f>IF(+All!$F202="Tennessee",+All!Z202,IF(+All!$H202="Tennessee",+All!Z202,0))</f>
        <v>0</v>
      </c>
      <c r="AQ163" s="99">
        <f>IF(+All!$F202="Tennessee",+All!#REF!,IF(+All!$H202="Tennessee",+All!#REF!,0))</f>
        <v>0</v>
      </c>
      <c r="AR163" s="482">
        <f>IF(+All!$F202="Tennessee",+All!#REF!,IF(+All!$H202="Tennessee",+All!#REF!,0))</f>
        <v>0</v>
      </c>
      <c r="AS163" s="483">
        <f>IF(+All!$F202="Tennessee",+All!#REF!,IF(+All!$H202="Tennessee",+All!#REF!,0))</f>
        <v>0</v>
      </c>
      <c r="AT163" s="483">
        <f>IF(+All!$F202="Tennessee",+All!#REF!,IF(+All!$H202="Tennessee",+All!#REF!,0))</f>
        <v>0</v>
      </c>
      <c r="AU163" s="482">
        <f>IF(+All!$F202="Tennessee",+All!#REF!,IF(+All!$H202="Tennessee",+All!#REF!,0))</f>
        <v>0</v>
      </c>
      <c r="AV163" s="483">
        <f>IF(+All!$F202="Tennessee",+All!#REF!,IF(+All!$H202="Tennessee",+All!#REF!,0))</f>
        <v>0</v>
      </c>
      <c r="AW163" s="484">
        <f>IF(+All!$F202="Tennessee",+All!#REF!,IF(+All!$H202="Tennessee",+All!#REF!,0))</f>
        <v>0</v>
      </c>
      <c r="AX163" s="483">
        <f>IF(+All!$F202="Tennessee",+All!#REF!,IF(+All!$H202="Tennessee",+All!#REF!,0))</f>
        <v>0</v>
      </c>
      <c r="AY163" s="482">
        <f>IF(+All!$F202="Tennessee",+All!#REF!,IF(+All!$H202="Tennessee",+All!#REF!,0))</f>
        <v>0</v>
      </c>
      <c r="AZ163" s="483">
        <f>IF(+All!$F202="Tennessee",+All!#REF!,IF(+All!$H202="Tennessee",+All!#REF!,0))</f>
        <v>0</v>
      </c>
      <c r="BA163" s="484">
        <f>IF(+All!$F202="Tennessee",+All!#REF!,IF(+All!$H202="Tennessee",+All!#REF!,0))</f>
        <v>0</v>
      </c>
      <c r="BB163" s="484">
        <f>IF(+All!$F202="Tennessee",+All!#REF!,IF(+All!$H202="Tennessee",+All!#REF!,0))</f>
        <v>0</v>
      </c>
      <c r="BC163" s="91">
        <f>IF(+All!$F202="Tennessee",+All!#REF!,IF(+All!$H202="Tennessee",+All!#REF!,0))</f>
        <v>0</v>
      </c>
      <c r="BD163" s="482">
        <f>IF(+All!$F202="Tennessee",+All!#REF!,IF(+All!$H202="Tennessee",+All!#REF!,0))</f>
        <v>0</v>
      </c>
      <c r="BE163" s="483">
        <f>IF(+All!$F202="Tennessee",+All!#REF!,IF(+All!$H202="Tennessee",+All!#REF!,0))</f>
        <v>0</v>
      </c>
      <c r="BF163" s="483">
        <f>IF(+All!$F202="Tennessee",+All!#REF!,IF(+All!$H202="Tennessee",+All!#REF!,0))</f>
        <v>0</v>
      </c>
      <c r="BG163" s="482">
        <f>IF(+All!$F202="Tennessee",+All!#REF!,IF(+All!$H202="Tennessee",+All!#REF!,0))</f>
        <v>0</v>
      </c>
      <c r="BH163" s="483">
        <f>IF(+All!$F202="Tennessee",+All!#REF!,IF(+All!$H202="Tennessee",+All!#REF!,0))</f>
        <v>0</v>
      </c>
      <c r="BI163" s="484">
        <f>IF(+All!$F202="Tennessee",+All!#REF!,IF(+All!$H202="Tennessee",+All!#REF!,0))</f>
        <v>0</v>
      </c>
      <c r="BJ163" s="113">
        <f>IF(+All!$F202="Tennessee",+All!#REF!,IF(+All!$H202="Tennessee",+All!#REF!,0))</f>
        <v>0</v>
      </c>
      <c r="BK163" s="114">
        <f>IF(+All!$F202="Tennessee",+All!#REF!,IF(+All!$H202="Tennessee",+All!#REF!,0))</f>
        <v>0</v>
      </c>
    </row>
    <row r="164" spans="1:63" x14ac:dyDescent="0.8">
      <c r="A164" s="150">
        <f>IF(+All!$F446="Tennessee",+All!A446,IF(+All!$H446="Tennessee",+All!A446,0))</f>
        <v>6</v>
      </c>
      <c r="B164" s="480" t="str">
        <f>IF(+All!$F446="Tennessee",+All!B446,IF(+All!$H446="Tennessee",+All!B446,0))</f>
        <v>Sat</v>
      </c>
      <c r="C164" s="72">
        <f>IF(+All!$F446="Tennessee",+All!C446,IF(+All!$H446="Tennessee",+All!C446,0))</f>
        <v>44478</v>
      </c>
      <c r="D164" s="73">
        <f>IF(+All!$F446="Tennessee",+All!D446,IF(+All!$H446="Tennessee",+All!D446,0))</f>
        <v>0.5</v>
      </c>
      <c r="E164" s="707" t="str">
        <f>IF(+All!$F446="Tennessee",+All!E446,IF(+All!$H446="Tennessee",+All!E446,0))</f>
        <v>ESPN2</v>
      </c>
      <c r="F164" s="706" t="str">
        <f>IF(+All!$F446="Tennessee",+All!F446,IF(+All!$H446="Tennessee",+All!F446,0))</f>
        <v>South Carolina</v>
      </c>
      <c r="G164" s="707" t="str">
        <f>IF(+All!$F446="Tennessee",+All!G446,IF(+All!$H446="Tennessee",+All!G446,0))</f>
        <v>SEC</v>
      </c>
      <c r="H164" s="706" t="str">
        <f>IF(+All!$F446="Tennessee",+All!H446,IF(+All!$H446="Tennessee",+All!H446,0))</f>
        <v>Tennessee</v>
      </c>
      <c r="I164" s="707" t="str">
        <f>IF(+All!$F446="Tennessee",+All!I446,IF(+All!$H446="Tennessee",+All!I446,0))</f>
        <v>SEC</v>
      </c>
      <c r="J164" s="706" t="str">
        <f>IF(+All!$F446="Tennessee",+All!J446,IF(+All!$H446="Tennessee",+All!J446,0))</f>
        <v>Tennessee</v>
      </c>
      <c r="K164" s="707" t="str">
        <f>IF(+All!$F446="Tennessee",+All!K446,IF(+All!$H446="Tennessee",+All!K446,0))</f>
        <v>South Carolina</v>
      </c>
      <c r="L164" s="97">
        <f>IF(+All!$F446="Tennessee",+All!L446,IF(+All!$H446="Tennessee",+All!L446,0))</f>
        <v>10.5</v>
      </c>
      <c r="M164" s="98">
        <f>IF(+All!$F446="Tennessee",+All!M446,IF(+All!$H446="Tennessee",+All!M446,0))</f>
        <v>56</v>
      </c>
      <c r="N164" s="706" t="str">
        <f>IF(+All!$F446="Tennessee",+All!N446,IF(+All!$H446="Tennessee",+All!N446,0))</f>
        <v>Tennessee</v>
      </c>
      <c r="O164" s="708">
        <f>IF(+All!$F446="Tennessee",+All!O446,IF(+All!$H446="Tennessee",+All!O446,0))</f>
        <v>45</v>
      </c>
      <c r="P164" s="708" t="str">
        <f>IF(+All!$F446="Tennessee",+All!P446,IF(+All!$H446="Tennessee",+All!P446,0))</f>
        <v>South Carolina</v>
      </c>
      <c r="Q164" s="83">
        <f>IF(+All!$F446="Tennessee",+All!Q446,IF(+All!$H446="Tennessee",+All!Q446,0))</f>
        <v>20</v>
      </c>
      <c r="R164" s="706" t="str">
        <f>IF(+All!$F446="Tennessee",+All!R446,IF(+All!$H446="Tennessee",+All!R446,0))</f>
        <v>Tennessee</v>
      </c>
      <c r="S164" s="708" t="str">
        <f>IF(+All!$F446="Tennessee",+All!S446,IF(+All!$H446="Tennessee",+All!S446,0))</f>
        <v>South Carolina</v>
      </c>
      <c r="T164" s="706" t="str">
        <f>IF(+All!$F446="Tennessee",+All!T446,IF(+All!$H446="Tennessee",+All!T446,0))</f>
        <v>South Carolina</v>
      </c>
      <c r="U164" s="707" t="str">
        <f>IF(+All!$F446="Tennessee",+All!U446,IF(+All!$H446="Tennessee",+All!U446,0))</f>
        <v>L</v>
      </c>
      <c r="V164" s="706" t="e">
        <f>IF(+All!#REF!="Tennessee",+All!#REF!,IF(+All!#REF!="Tennessee",+All!#REF!,0))</f>
        <v>#REF!</v>
      </c>
      <c r="W164" s="707" t="e">
        <f>IF(+All!#REF!="Tennessee",+All!#REF!,IF(+All!#REF!="Tennessee",+All!#REF!,0))</f>
        <v>#REF!</v>
      </c>
      <c r="X164" s="706" t="e">
        <f>IF(+All!#REF!="Tennessee",+All!#REF!,IF(+All!#REF!="Tennessee",+All!#REF!,0))</f>
        <v>#REF!</v>
      </c>
      <c r="Y164" s="707" t="e">
        <f>IF(+All!#REF!="Tennessee",+All!#REF!,IF(+All!#REF!="Tennessee",+All!#REF!,0))</f>
        <v>#REF!</v>
      </c>
      <c r="Z164" s="706" t="e">
        <f>IF(+All!#REF!="Tennessee",+All!#REF!,IF(+All!#REF!="Tennessee",+All!#REF!,0))</f>
        <v>#REF!</v>
      </c>
      <c r="AA164" s="707" t="e">
        <f>IF(+All!#REF!="Tennessee",+All!#REF!,IF(+All!#REF!="Tennessee",+All!#REF!,0))</f>
        <v>#REF!</v>
      </c>
      <c r="AB164" s="706" t="e">
        <f>IF(+All!#REF!="Tennessee",+All!#REF!,IF(+All!#REF!="Tennessee",+All!#REF!,0))</f>
        <v>#REF!</v>
      </c>
      <c r="AC164" s="707" t="e">
        <f>IF(+All!#REF!="Tennessee",+All!#REF!,IF(+All!#REF!="Tennessee",+All!#REF!,0))</f>
        <v>#REF!</v>
      </c>
      <c r="AD164" s="706" t="e">
        <f>IF(+All!#REF!="Tennessee",+All!#REF!,IF(+All!#REF!="Tennessee",+All!#REF!,0))</f>
        <v>#REF!</v>
      </c>
      <c r="AE164" s="707" t="e">
        <f>IF(+All!#REF!="Tennessee",+All!#REF!,IF(+All!#REF!="Tennessee",+All!#REF!,0))</f>
        <v>#REF!</v>
      </c>
      <c r="AF164" s="706" t="e">
        <f>IF(+All!#REF!="Tennessee",+All!#REF!,IF(+All!#REF!="Tennessee",+All!#REF!,0))</f>
        <v>#REF!</v>
      </c>
      <c r="AG164" s="707" t="e">
        <f>IF(+All!#REF!="Tennessee",+All!#REF!,IF(+All!#REF!="Tennessee",+All!#REF!,0))</f>
        <v>#REF!</v>
      </c>
      <c r="AH164" s="706" t="e">
        <f>IF(+All!#REF!="Tennessee",+All!#REF!,IF(+All!#REF!="Tennessee",+All!#REF!,0))</f>
        <v>#REF!</v>
      </c>
      <c r="AI164" s="707" t="e">
        <f>IF(+All!#REF!="Tennessee",+All!#REF!,IF(+All!#REF!="Tennessee",+All!#REF!,0))</f>
        <v>#REF!</v>
      </c>
      <c r="AJ164" s="706" t="e">
        <f>IF(+All!#REF!="Tennessee",+All!#REF!,IF(+All!#REF!="Tennessee",+All!#REF!,0))</f>
        <v>#REF!</v>
      </c>
      <c r="AK164" s="707" t="e">
        <f>IF(+All!#REF!="Tennessee",+All!#REF!,IF(+All!#REF!="Tennessee",+All!#REF!,0))</f>
        <v>#REF!</v>
      </c>
      <c r="AL164" s="81" t="e">
        <f>IF(+All!#REF!="Tennessee",+All!#REF!,IF(+All!#REF!="Tennessee",+All!#REF!,0))</f>
        <v>#REF!</v>
      </c>
      <c r="AM164" s="82" t="e">
        <f>IF(+All!#REF!="Tennessee",+All!#REF!,IF(+All!#REF!="Tennessee",+All!#REF!,0))</f>
        <v>#REF!</v>
      </c>
      <c r="AN164" s="81" t="e">
        <f>IF(+All!#REF!="Tennessee",+All!#REF!,IF(+All!#REF!="Tennessee",+All!#REF!,0))</f>
        <v>#REF!</v>
      </c>
      <c r="AO164" s="70" t="e">
        <f>IF(+All!#REF!="Tennessee",+All!#REF!,IF(+All!#REF!="Tennessee",+All!#REF!,0))</f>
        <v>#REF!</v>
      </c>
      <c r="AP164" s="84" t="e">
        <f>IF(+All!#REF!="Tennessee",+All!#REF!,IF(+All!#REF!="Tennessee",+All!#REF!,0))</f>
        <v>#REF!</v>
      </c>
      <c r="AQ164" s="99" t="e">
        <f>IF(+All!#REF!="Tennessee",+All!#REF!,IF(+All!#REF!="Tennessee",+All!#REF!,0))</f>
        <v>#REF!</v>
      </c>
      <c r="AR164" s="482" t="e">
        <f>IF(+All!#REF!="Tennessee",+All!#REF!,IF(+All!#REF!="Tennessee",+All!#REF!,0))</f>
        <v>#REF!</v>
      </c>
      <c r="AS164" s="483" t="e">
        <f>IF(+All!#REF!="Tennessee",+All!#REF!,IF(+All!#REF!="Tennessee",+All!#REF!,0))</f>
        <v>#REF!</v>
      </c>
      <c r="AT164" s="483" t="e">
        <f>IF(+All!#REF!="Tennessee",+All!#REF!,IF(+All!#REF!="Tennessee",+All!#REF!,0))</f>
        <v>#REF!</v>
      </c>
      <c r="AU164" s="482" t="e">
        <f>IF(+All!#REF!="Tennessee",+All!#REF!,IF(+All!#REF!="Tennessee",+All!#REF!,0))</f>
        <v>#REF!</v>
      </c>
      <c r="AV164" s="483" t="e">
        <f>IF(+All!#REF!="Tennessee",+All!#REF!,IF(+All!#REF!="Tennessee",+All!#REF!,0))</f>
        <v>#REF!</v>
      </c>
      <c r="AW164" s="484" t="e">
        <f>IF(+All!#REF!="Tennessee",+All!#REF!,IF(+All!#REF!="Tennessee",+All!#REF!,0))</f>
        <v>#REF!</v>
      </c>
      <c r="AX164" s="483" t="e">
        <f>IF(+All!#REF!="Tennessee",+All!#REF!,IF(+All!#REF!="Tennessee",+All!#REF!,0))</f>
        <v>#REF!</v>
      </c>
      <c r="AY164" s="482" t="e">
        <f>IF(+All!#REF!="Tennessee",+All!#REF!,IF(+All!#REF!="Tennessee",+All!#REF!,0))</f>
        <v>#REF!</v>
      </c>
      <c r="AZ164" s="483" t="e">
        <f>IF(+All!#REF!="Tennessee",+All!#REF!,IF(+All!#REF!="Tennessee",+All!#REF!,0))</f>
        <v>#REF!</v>
      </c>
      <c r="BA164" s="484" t="e">
        <f>IF(+All!#REF!="Tennessee",+All!#REF!,IF(+All!#REF!="Tennessee",+All!#REF!,0))</f>
        <v>#REF!</v>
      </c>
      <c r="BB164" s="484" t="e">
        <f>IF(+All!#REF!="Tennessee",+All!#REF!,IF(+All!#REF!="Tennessee",+All!#REF!,0))</f>
        <v>#REF!</v>
      </c>
      <c r="BC164" s="91" t="e">
        <f>IF(+All!#REF!="Tennessee",+All!#REF!,IF(+All!#REF!="Tennessee",+All!#REF!,0))</f>
        <v>#REF!</v>
      </c>
      <c r="BD164" s="482" t="e">
        <f>IF(+All!#REF!="Tennessee",+All!#REF!,IF(+All!#REF!="Tennessee",+All!#REF!,0))</f>
        <v>#REF!</v>
      </c>
      <c r="BE164" s="483" t="e">
        <f>IF(+All!#REF!="Tennessee",+All!#REF!,IF(+All!#REF!="Tennessee",+All!#REF!,0))</f>
        <v>#REF!</v>
      </c>
      <c r="BF164" s="483" t="e">
        <f>IF(+All!#REF!="Tennessee",+All!#REF!,IF(+All!#REF!="Tennessee",+All!#REF!,0))</f>
        <v>#REF!</v>
      </c>
      <c r="BG164" s="482" t="e">
        <f>IF(+All!#REF!="Tennessee",+All!#REF!,IF(+All!#REF!="Tennessee",+All!#REF!,0))</f>
        <v>#REF!</v>
      </c>
      <c r="BH164" s="483" t="e">
        <f>IF(+All!#REF!="Tennessee",+All!#REF!,IF(+All!#REF!="Tennessee",+All!#REF!,0))</f>
        <v>#REF!</v>
      </c>
      <c r="BI164" s="484" t="e">
        <f>IF(+All!#REF!="Tennessee",+All!#REF!,IF(+All!#REF!="Tennessee",+All!#REF!,0))</f>
        <v>#REF!</v>
      </c>
      <c r="BJ164" s="113" t="e">
        <f>IF(+All!#REF!="Tennessee",+All!#REF!,IF(+All!#REF!="Tennessee",+All!#REF!,0))</f>
        <v>#REF!</v>
      </c>
      <c r="BK164" s="114" t="e">
        <f>IF(+All!#REF!="Tennessee",+All!#REF!,IF(+All!#REF!="Tennessee",+All!#REF!,0))</f>
        <v>#REF!</v>
      </c>
    </row>
    <row r="165" spans="1:63" x14ac:dyDescent="0.8">
      <c r="A165" s="150">
        <f>IF(+All!$F527="Tennessee",+All!A527,IF(+All!$H527="Tennessee",+All!A527,0))</f>
        <v>7</v>
      </c>
      <c r="B165" s="480" t="str">
        <f>IF(+All!$F527="Tennessee",+All!B527,IF(+All!$H527="Tennessee",+All!B527,0))</f>
        <v>Sat</v>
      </c>
      <c r="C165" s="72">
        <f>IF(+All!$F527="Tennessee",+All!C527,IF(+All!$H527="Tennessee",+All!C527,0))</f>
        <v>44485</v>
      </c>
      <c r="D165" s="73">
        <f>IF(+All!$F527="Tennessee",+All!D527,IF(+All!$H527="Tennessee",+All!D527,0))</f>
        <v>0.8125</v>
      </c>
      <c r="E165" s="707" t="str">
        <f>IF(+All!$F527="Tennessee",+All!E527,IF(+All!$H527="Tennessee",+All!E527,0))</f>
        <v>SEC</v>
      </c>
      <c r="F165" s="706" t="str">
        <f>IF(+All!$F527="Tennessee",+All!F527,IF(+All!$H527="Tennessee",+All!F527,0))</f>
        <v>Mississippi</v>
      </c>
      <c r="G165" s="707" t="str">
        <f>IF(+All!$F527="Tennessee",+All!G527,IF(+All!$H527="Tennessee",+All!G527,0))</f>
        <v>SEC</v>
      </c>
      <c r="H165" s="706" t="str">
        <f>IF(+All!$F527="Tennessee",+All!H527,IF(+All!$H527="Tennessee",+All!H527,0))</f>
        <v>Tennessee</v>
      </c>
      <c r="I165" s="707" t="str">
        <f>IF(+All!$F527="Tennessee",+All!I527,IF(+All!$H527="Tennessee",+All!I527,0))</f>
        <v>SEC</v>
      </c>
      <c r="J165" s="706" t="str">
        <f>IF(+All!$F527="Tennessee",+All!J527,IF(+All!$H527="Tennessee",+All!J527,0))</f>
        <v>Mississippi</v>
      </c>
      <c r="K165" s="707" t="str">
        <f>IF(+All!$F527="Tennessee",+All!K527,IF(+All!$H527="Tennessee",+All!K527,0))</f>
        <v>Tennessee</v>
      </c>
      <c r="L165" s="97">
        <f>IF(+All!$F527="Tennessee",+All!L527,IF(+All!$H527="Tennessee",+All!L527,0))</f>
        <v>2.5</v>
      </c>
      <c r="M165" s="98">
        <f>IF(+All!$F527="Tennessee",+All!M527,IF(+All!$H527="Tennessee",+All!M527,0))</f>
        <v>84</v>
      </c>
      <c r="N165" s="706" t="str">
        <f>IF(+All!$F527="Tennessee",+All!N527,IF(+All!$H527="Tennessee",+All!N527,0))</f>
        <v>Mississippi</v>
      </c>
      <c r="O165" s="708">
        <f>IF(+All!$F527="Tennessee",+All!O527,IF(+All!$H527="Tennessee",+All!O527,0))</f>
        <v>31</v>
      </c>
      <c r="P165" s="708" t="str">
        <f>IF(+All!$F527="Tennessee",+All!P527,IF(+All!$H527="Tennessee",+All!P527,0))</f>
        <v>Tennessee</v>
      </c>
      <c r="Q165" s="83">
        <f>IF(+All!$F527="Tennessee",+All!Q527,IF(+All!$H527="Tennessee",+All!Q527,0))</f>
        <v>26</v>
      </c>
      <c r="R165" s="706" t="str">
        <f>IF(+All!$F527="Tennessee",+All!R527,IF(+All!$H527="Tennessee",+All!R527,0))</f>
        <v>Mississippi</v>
      </c>
      <c r="S165" s="708" t="str">
        <f>IF(+All!$F527="Tennessee",+All!S527,IF(+All!$H527="Tennessee",+All!S527,0))</f>
        <v>Tennessee</v>
      </c>
      <c r="T165" s="706" t="str">
        <f>IF(+All!$F527="Tennessee",+All!T527,IF(+All!$H527="Tennessee",+All!T527,0))</f>
        <v>Mississippi</v>
      </c>
      <c r="U165" s="707" t="str">
        <f>IF(+All!$F527="Tennessee",+All!U527,IF(+All!$H527="Tennessee",+All!U527,0))</f>
        <v>W</v>
      </c>
      <c r="V165" s="706">
        <f>IF(+All!$F284="Tennessee",+All!#REF!,IF(+All!$H284="Tennessee",+All!#REF!,0))</f>
        <v>0</v>
      </c>
      <c r="W165" s="707">
        <f>IF(+All!$F284="Tennessee",+All!#REF!,IF(+All!$H284="Tennessee",+All!#REF!,0))</f>
        <v>0</v>
      </c>
      <c r="X165" s="706">
        <f>IF(+All!$F284="Tennessee",+All!#REF!,IF(+All!$H284="Tennessee",+All!#REF!,0))</f>
        <v>0</v>
      </c>
      <c r="Y165" s="707">
        <f>IF(+All!$F284="Tennessee",+All!#REF!,IF(+All!$H284="Tennessee",+All!#REF!,0))</f>
        <v>0</v>
      </c>
      <c r="Z165" s="706">
        <f>IF(+All!$F284="Tennessee",+All!#REF!,IF(+All!$H284="Tennessee",+All!#REF!,0))</f>
        <v>0</v>
      </c>
      <c r="AA165" s="707">
        <f>IF(+All!$F284="Tennessee",+All!#REF!,IF(+All!$H284="Tennessee",+All!#REF!,0))</f>
        <v>0</v>
      </c>
      <c r="AB165" s="706">
        <f>IF(+All!$F284="Tennessee",+All!#REF!,IF(+All!$H284="Tennessee",+All!#REF!,0))</f>
        <v>0</v>
      </c>
      <c r="AC165" s="707">
        <f>IF(+All!$F284="Tennessee",+All!#REF!,IF(+All!$H284="Tennessee",+All!#REF!,0))</f>
        <v>0</v>
      </c>
      <c r="AD165" s="706">
        <f>IF(+All!$F284="Tennessee",+All!#REF!,IF(+All!$H284="Tennessee",+All!#REF!,0))</f>
        <v>0</v>
      </c>
      <c r="AE165" s="707">
        <f>IF(+All!$F284="Tennessee",+All!#REF!,IF(+All!$H284="Tennessee",+All!#REF!,0))</f>
        <v>0</v>
      </c>
      <c r="AF165" s="706">
        <f>IF(+All!$F284="Tennessee",+All!#REF!,IF(+All!$H284="Tennessee",+All!#REF!,0))</f>
        <v>0</v>
      </c>
      <c r="AG165" s="707">
        <f>IF(+All!$F284="Tennessee",+All!#REF!,IF(+All!$H284="Tennessee",+All!#REF!,0))</f>
        <v>0</v>
      </c>
      <c r="AH165" s="706">
        <f>IF(+All!$F284="Tennessee",+All!#REF!,IF(+All!$H284="Tennessee",+All!#REF!,0))</f>
        <v>0</v>
      </c>
      <c r="AI165" s="707">
        <f>IF(+All!$F284="Tennessee",+All!#REF!,IF(+All!$H284="Tennessee",+All!#REF!,0))</f>
        <v>0</v>
      </c>
      <c r="AJ165" s="706">
        <f>IF(+All!$F284="Tennessee",+All!#REF!,IF(+All!$H284="Tennessee",+All!#REF!,0))</f>
        <v>0</v>
      </c>
      <c r="AK165" s="707">
        <f>IF(+All!$F284="Tennessee",+All!#REF!,IF(+All!$H284="Tennessee",+All!#REF!,0))</f>
        <v>0</v>
      </c>
      <c r="AL165" s="81">
        <f>IF(+All!$F284="Tennessee",+All!V284,IF(+All!$H284="Tennessee",+All!V284,0))</f>
        <v>0</v>
      </c>
      <c r="AM165" s="82">
        <f>IF(+All!$F284="Tennessee",+All!W284,IF(+All!$H284="Tennessee",+All!W284,0))</f>
        <v>0</v>
      </c>
      <c r="AN165" s="81">
        <f>IF(+All!$F284="Tennessee",+All!X284,IF(+All!$H284="Tennessee",+All!X284,0))</f>
        <v>0</v>
      </c>
      <c r="AO165" s="70">
        <f>IF(+All!$F284="Tennessee",+All!Y284,IF(+All!$H284="Tennessee",+All!Y284,0))</f>
        <v>0</v>
      </c>
      <c r="AP165" s="84">
        <f>IF(+All!$F284="Tennessee",+All!Z284,IF(+All!$H284="Tennessee",+All!Z284,0))</f>
        <v>0</v>
      </c>
      <c r="AQ165" s="99">
        <f>IF(+All!$F284="Tennessee",+All!#REF!,IF(+All!$H284="Tennessee",+All!#REF!,0))</f>
        <v>0</v>
      </c>
      <c r="AR165" s="482">
        <f>IF(+All!$F284="Tennessee",+All!#REF!,IF(+All!$H284="Tennessee",+All!#REF!,0))</f>
        <v>0</v>
      </c>
      <c r="AS165" s="483">
        <f>IF(+All!$F284="Tennessee",+All!#REF!,IF(+All!$H284="Tennessee",+All!#REF!,0))</f>
        <v>0</v>
      </c>
      <c r="AT165" s="483">
        <f>IF(+All!$F284="Tennessee",+All!#REF!,IF(+All!$H284="Tennessee",+All!#REF!,0))</f>
        <v>0</v>
      </c>
      <c r="AU165" s="482">
        <f>IF(+All!$F284="Tennessee",+All!#REF!,IF(+All!$H284="Tennessee",+All!#REF!,0))</f>
        <v>0</v>
      </c>
      <c r="AV165" s="483">
        <f>IF(+All!$F284="Tennessee",+All!#REF!,IF(+All!$H284="Tennessee",+All!#REF!,0))</f>
        <v>0</v>
      </c>
      <c r="AW165" s="484">
        <f>IF(+All!$F284="Tennessee",+All!#REF!,IF(+All!$H284="Tennessee",+All!#REF!,0))</f>
        <v>0</v>
      </c>
      <c r="AX165" s="483">
        <f>IF(+All!$F284="Tennessee",+All!#REF!,IF(+All!$H284="Tennessee",+All!#REF!,0))</f>
        <v>0</v>
      </c>
      <c r="AY165" s="482">
        <f>IF(+All!$F284="Tennessee",+All!#REF!,IF(+All!$H284="Tennessee",+All!#REF!,0))</f>
        <v>0</v>
      </c>
      <c r="AZ165" s="483">
        <f>IF(+All!$F284="Tennessee",+All!#REF!,IF(+All!$H284="Tennessee",+All!#REF!,0))</f>
        <v>0</v>
      </c>
      <c r="BA165" s="484">
        <f>IF(+All!$F284="Tennessee",+All!#REF!,IF(+All!$H284="Tennessee",+All!#REF!,0))</f>
        <v>0</v>
      </c>
      <c r="BB165" s="484">
        <f>IF(+All!$F284="Tennessee",+All!#REF!,IF(+All!$H284="Tennessee",+All!#REF!,0))</f>
        <v>0</v>
      </c>
      <c r="BC165" s="91">
        <f>IF(+All!$F284="Tennessee",+All!#REF!,IF(+All!$H284="Tennessee",+All!#REF!,0))</f>
        <v>0</v>
      </c>
      <c r="BD165" s="482">
        <f>IF(+All!$F284="Tennessee",+All!#REF!,IF(+All!$H284="Tennessee",+All!#REF!,0))</f>
        <v>0</v>
      </c>
      <c r="BE165" s="483">
        <f>IF(+All!$F284="Tennessee",+All!#REF!,IF(+All!$H284="Tennessee",+All!#REF!,0))</f>
        <v>0</v>
      </c>
      <c r="BF165" s="483">
        <f>IF(+All!$F284="Tennessee",+All!#REF!,IF(+All!$H284="Tennessee",+All!#REF!,0))</f>
        <v>0</v>
      </c>
      <c r="BG165" s="482">
        <f>IF(+All!$F284="Tennessee",+All!#REF!,IF(+All!$H284="Tennessee",+All!#REF!,0))</f>
        <v>0</v>
      </c>
      <c r="BH165" s="483">
        <f>IF(+All!$F284="Tennessee",+All!#REF!,IF(+All!$H284="Tennessee",+All!#REF!,0))</f>
        <v>0</v>
      </c>
      <c r="BI165" s="484">
        <f>IF(+All!$F284="Tennessee",+All!#REF!,IF(+All!$H284="Tennessee",+All!#REF!,0))</f>
        <v>0</v>
      </c>
      <c r="BJ165" s="113">
        <f>IF(+All!$F284="Tennessee",+All!#REF!,IF(+All!$H284="Tennessee",+All!#REF!,0))</f>
        <v>0</v>
      </c>
      <c r="BK165" s="114">
        <f>IF(+All!$F284="Tennessee",+All!#REF!,IF(+All!$H284="Tennessee",+All!#REF!,0))</f>
        <v>0</v>
      </c>
    </row>
    <row r="166" spans="1:63" x14ac:dyDescent="0.8">
      <c r="A166" s="150">
        <f>IF(+All!$F604="Tennessee",+All!A604,IF(+All!$H604="Tennessee",+All!A604,0))</f>
        <v>8</v>
      </c>
      <c r="B166" s="480" t="str">
        <f>IF(+All!$F604="Tennessee",+All!B604,IF(+All!$H604="Tennessee",+All!B604,0))</f>
        <v>Sat</v>
      </c>
      <c r="C166" s="72">
        <f>IF(+All!$F604="Tennessee",+All!C604,IF(+All!$H604="Tennessee",+All!C604,0))</f>
        <v>44492</v>
      </c>
      <c r="D166" s="73">
        <f>IF(+All!$F604="Tennessee",+All!D604,IF(+All!$H604="Tennessee",+All!D604,0))</f>
        <v>0.79166666666666663</v>
      </c>
      <c r="E166" s="707" t="str">
        <f>IF(+All!$F604="Tennessee",+All!E604,IF(+All!$H604="Tennessee",+All!E604,0))</f>
        <v>ESPN</v>
      </c>
      <c r="F166" s="706" t="str">
        <f>IF(+All!$F604="Tennessee",+All!F604,IF(+All!$H604="Tennessee",+All!F604,0))</f>
        <v>Tennessee</v>
      </c>
      <c r="G166" s="707" t="str">
        <f>IF(+All!$F604="Tennessee",+All!G604,IF(+All!$H604="Tennessee",+All!G604,0))</f>
        <v>SEC</v>
      </c>
      <c r="H166" s="706" t="str">
        <f>IF(+All!$F604="Tennessee",+All!H604,IF(+All!$H604="Tennessee",+All!H604,0))</f>
        <v>Alabama</v>
      </c>
      <c r="I166" s="707" t="str">
        <f>IF(+All!$F604="Tennessee",+All!I604,IF(+All!$H604="Tennessee",+All!I604,0))</f>
        <v>SEC</v>
      </c>
      <c r="J166" s="706" t="str">
        <f>IF(+All!$F604="Tennessee",+All!J604,IF(+All!$H604="Tennessee",+All!J604,0))</f>
        <v>Alabama</v>
      </c>
      <c r="K166" s="707" t="str">
        <f>IF(+All!$F604="Tennessee",+All!K604,IF(+All!$H604="Tennessee",+All!K604,0))</f>
        <v>Tennessee</v>
      </c>
      <c r="L166" s="97">
        <f>IF(+All!$F604="Tennessee",+All!L604,IF(+All!$H604="Tennessee",+All!L604,0))</f>
        <v>25</v>
      </c>
      <c r="M166" s="98">
        <f>IF(+All!$F604="Tennessee",+All!M604,IF(+All!$H604="Tennessee",+All!M604,0))</f>
        <v>67</v>
      </c>
      <c r="N166" s="706" t="str">
        <f>IF(+All!$F604="Tennessee",+All!N604,IF(+All!$H604="Tennessee",+All!N604,0))</f>
        <v>Alabama</v>
      </c>
      <c r="O166" s="708">
        <f>IF(+All!$F604="Tennessee",+All!O604,IF(+All!$H604="Tennessee",+All!O604,0))</f>
        <v>52</v>
      </c>
      <c r="P166" s="708" t="str">
        <f>IF(+All!$F604="Tennessee",+All!P604,IF(+All!$H604="Tennessee",+All!P604,0))</f>
        <v>Tennessee</v>
      </c>
      <c r="Q166" s="83">
        <f>IF(+All!$F604="Tennessee",+All!Q604,IF(+All!$H604="Tennessee",+All!Q604,0))</f>
        <v>24</v>
      </c>
      <c r="R166" s="706" t="str">
        <f>IF(+All!$F604="Tennessee",+All!R604,IF(+All!$H604="Tennessee",+All!R604,0))</f>
        <v>Alabama</v>
      </c>
      <c r="S166" s="708" t="str">
        <f>IF(+All!$F604="Tennessee",+All!S604,IF(+All!$H604="Tennessee",+All!S604,0))</f>
        <v>Tennessee</v>
      </c>
      <c r="T166" s="706" t="str">
        <f>IF(+All!$F604="Tennessee",+All!T604,IF(+All!$H604="Tennessee",+All!T604,0))</f>
        <v>Alabama</v>
      </c>
      <c r="U166" s="707" t="str">
        <f>IF(+All!$F604="Tennessee",+All!U604,IF(+All!$H604="Tennessee",+All!U604,0))</f>
        <v>W</v>
      </c>
      <c r="V166" s="706" t="e">
        <f>IF(+All!#REF!="Tennessee",+All!#REF!,IF(+All!#REF!="Tennessee",+All!#REF!,0))</f>
        <v>#REF!</v>
      </c>
      <c r="W166" s="707" t="e">
        <f>IF(+All!#REF!="Tennessee",+All!#REF!,IF(+All!#REF!="Tennessee",+All!#REF!,0))</f>
        <v>#REF!</v>
      </c>
      <c r="X166" s="706" t="e">
        <f>IF(+All!#REF!="Tennessee",+All!#REF!,IF(+All!#REF!="Tennessee",+All!#REF!,0))</f>
        <v>#REF!</v>
      </c>
      <c r="Y166" s="707" t="e">
        <f>IF(+All!#REF!="Tennessee",+All!#REF!,IF(+All!#REF!="Tennessee",+All!#REF!,0))</f>
        <v>#REF!</v>
      </c>
      <c r="Z166" s="706" t="e">
        <f>IF(+All!#REF!="Tennessee",+All!#REF!,IF(+All!#REF!="Tennessee",+All!#REF!,0))</f>
        <v>#REF!</v>
      </c>
      <c r="AA166" s="707" t="e">
        <f>IF(+All!#REF!="Tennessee",+All!#REF!,IF(+All!#REF!="Tennessee",+All!#REF!,0))</f>
        <v>#REF!</v>
      </c>
      <c r="AB166" s="706" t="e">
        <f>IF(+All!#REF!="Tennessee",+All!#REF!,IF(+All!#REF!="Tennessee",+All!#REF!,0))</f>
        <v>#REF!</v>
      </c>
      <c r="AC166" s="707" t="e">
        <f>IF(+All!#REF!="Tennessee",+All!#REF!,IF(+All!#REF!="Tennessee",+All!#REF!,0))</f>
        <v>#REF!</v>
      </c>
      <c r="AD166" s="706" t="e">
        <f>IF(+All!#REF!="Tennessee",+All!#REF!,IF(+All!#REF!="Tennessee",+All!#REF!,0))</f>
        <v>#REF!</v>
      </c>
      <c r="AE166" s="707" t="e">
        <f>IF(+All!#REF!="Tennessee",+All!#REF!,IF(+All!#REF!="Tennessee",+All!#REF!,0))</f>
        <v>#REF!</v>
      </c>
      <c r="AF166" s="706" t="e">
        <f>IF(+All!#REF!="Tennessee",+All!#REF!,IF(+All!#REF!="Tennessee",+All!#REF!,0))</f>
        <v>#REF!</v>
      </c>
      <c r="AG166" s="707" t="e">
        <f>IF(+All!#REF!="Tennessee",+All!#REF!,IF(+All!#REF!="Tennessee",+All!#REF!,0))</f>
        <v>#REF!</v>
      </c>
      <c r="AH166" s="706" t="e">
        <f>IF(+All!#REF!="Tennessee",+All!#REF!,IF(+All!#REF!="Tennessee",+All!#REF!,0))</f>
        <v>#REF!</v>
      </c>
      <c r="AI166" s="707" t="e">
        <f>IF(+All!#REF!="Tennessee",+All!#REF!,IF(+All!#REF!="Tennessee",+All!#REF!,0))</f>
        <v>#REF!</v>
      </c>
      <c r="AJ166" s="706" t="e">
        <f>IF(+All!#REF!="Tennessee",+All!#REF!,IF(+All!#REF!="Tennessee",+All!#REF!,0))</f>
        <v>#REF!</v>
      </c>
      <c r="AK166" s="707" t="e">
        <f>IF(+All!#REF!="Tennessee",+All!#REF!,IF(+All!#REF!="Tennessee",+All!#REF!,0))</f>
        <v>#REF!</v>
      </c>
      <c r="AL166" s="81" t="e">
        <f>IF(+All!#REF!="Tennessee",+All!#REF!,IF(+All!#REF!="Tennessee",+All!#REF!,0))</f>
        <v>#REF!</v>
      </c>
      <c r="AM166" s="82" t="e">
        <f>IF(+All!#REF!="Tennessee",+All!#REF!,IF(+All!#REF!="Tennessee",+All!#REF!,0))</f>
        <v>#REF!</v>
      </c>
      <c r="AN166" s="81" t="e">
        <f>IF(+All!#REF!="Tennessee",+All!#REF!,IF(+All!#REF!="Tennessee",+All!#REF!,0))</f>
        <v>#REF!</v>
      </c>
      <c r="AO166" s="70" t="e">
        <f>IF(+All!#REF!="Tennessee",+All!#REF!,IF(+All!#REF!="Tennessee",+All!#REF!,0))</f>
        <v>#REF!</v>
      </c>
      <c r="AP166" s="84" t="e">
        <f>IF(+All!#REF!="Tennessee",+All!#REF!,IF(+All!#REF!="Tennessee",+All!#REF!,0))</f>
        <v>#REF!</v>
      </c>
      <c r="AQ166" s="99" t="e">
        <f>IF(+All!#REF!="Tennessee",+All!#REF!,IF(+All!#REF!="Tennessee",+All!#REF!,0))</f>
        <v>#REF!</v>
      </c>
      <c r="AR166" s="482" t="e">
        <f>IF(+All!#REF!="Tennessee",+All!#REF!,IF(+All!#REF!="Tennessee",+All!#REF!,0))</f>
        <v>#REF!</v>
      </c>
      <c r="AS166" s="483" t="e">
        <f>IF(+All!#REF!="Tennessee",+All!#REF!,IF(+All!#REF!="Tennessee",+All!#REF!,0))</f>
        <v>#REF!</v>
      </c>
      <c r="AT166" s="483" t="e">
        <f>IF(+All!#REF!="Tennessee",+All!#REF!,IF(+All!#REF!="Tennessee",+All!#REF!,0))</f>
        <v>#REF!</v>
      </c>
      <c r="AU166" s="482" t="e">
        <f>IF(+All!#REF!="Tennessee",+All!#REF!,IF(+All!#REF!="Tennessee",+All!#REF!,0))</f>
        <v>#REF!</v>
      </c>
      <c r="AV166" s="483" t="e">
        <f>IF(+All!#REF!="Tennessee",+All!#REF!,IF(+All!#REF!="Tennessee",+All!#REF!,0))</f>
        <v>#REF!</v>
      </c>
      <c r="AW166" s="484" t="e">
        <f>IF(+All!#REF!="Tennessee",+All!#REF!,IF(+All!#REF!="Tennessee",+All!#REF!,0))</f>
        <v>#REF!</v>
      </c>
      <c r="AX166" s="483" t="e">
        <f>IF(+All!#REF!="Tennessee",+All!#REF!,IF(+All!#REF!="Tennessee",+All!#REF!,0))</f>
        <v>#REF!</v>
      </c>
      <c r="AY166" s="482" t="e">
        <f>IF(+All!#REF!="Tennessee",+All!#REF!,IF(+All!#REF!="Tennessee",+All!#REF!,0))</f>
        <v>#REF!</v>
      </c>
      <c r="AZ166" s="483" t="e">
        <f>IF(+All!#REF!="Tennessee",+All!#REF!,IF(+All!#REF!="Tennessee",+All!#REF!,0))</f>
        <v>#REF!</v>
      </c>
      <c r="BA166" s="484" t="e">
        <f>IF(+All!#REF!="Tennessee",+All!#REF!,IF(+All!#REF!="Tennessee",+All!#REF!,0))</f>
        <v>#REF!</v>
      </c>
      <c r="BB166" s="484" t="e">
        <f>IF(+All!#REF!="Tennessee",+All!#REF!,IF(+All!#REF!="Tennessee",+All!#REF!,0))</f>
        <v>#REF!</v>
      </c>
      <c r="BC166" s="91" t="e">
        <f>IF(+All!#REF!="Tennessee",+All!#REF!,IF(+All!#REF!="Tennessee",+All!#REF!,0))</f>
        <v>#REF!</v>
      </c>
      <c r="BD166" s="482" t="e">
        <f>IF(+All!#REF!="Tennessee",+All!#REF!,IF(+All!#REF!="Tennessee",+All!#REF!,0))</f>
        <v>#REF!</v>
      </c>
      <c r="BE166" s="483" t="e">
        <f>IF(+All!#REF!="Tennessee",+All!#REF!,IF(+All!#REF!="Tennessee",+All!#REF!,0))</f>
        <v>#REF!</v>
      </c>
      <c r="BF166" s="483" t="e">
        <f>IF(+All!#REF!="Tennessee",+All!#REF!,IF(+All!#REF!="Tennessee",+All!#REF!,0))</f>
        <v>#REF!</v>
      </c>
      <c r="BG166" s="482" t="e">
        <f>IF(+All!#REF!="Tennessee",+All!#REF!,IF(+All!#REF!="Tennessee",+All!#REF!,0))</f>
        <v>#REF!</v>
      </c>
      <c r="BH166" s="483" t="e">
        <f>IF(+All!#REF!="Tennessee",+All!#REF!,IF(+All!#REF!="Tennessee",+All!#REF!,0))</f>
        <v>#REF!</v>
      </c>
      <c r="BI166" s="484" t="e">
        <f>IF(+All!#REF!="Tennessee",+All!#REF!,IF(+All!#REF!="Tennessee",+All!#REF!,0))</f>
        <v>#REF!</v>
      </c>
      <c r="BJ166" s="113" t="e">
        <f>IF(+All!#REF!="Tennessee",+All!#REF!,IF(+All!#REF!="Tennessee",+All!#REF!,0))</f>
        <v>#REF!</v>
      </c>
      <c r="BK166" s="114" t="e">
        <f>IF(+All!#REF!="Tennessee",+All!#REF!,IF(+All!#REF!="Tennessee",+All!#REF!,0))</f>
        <v>#REF!</v>
      </c>
    </row>
    <row r="167" spans="1:63" x14ac:dyDescent="0.8">
      <c r="A167" s="150">
        <f>IF(+All!$F703="Tennessee",+All!A703,IF(+All!$H703="Tennessee",+All!A703,0))</f>
        <v>9</v>
      </c>
      <c r="B167" s="480" t="str">
        <f>IF(+All!$F703="Tennessee",+All!B703,IF(+All!$H703="Tennessee",+All!B703,0))</f>
        <v>Sat</v>
      </c>
      <c r="C167" s="72">
        <f>IF(+All!$F703="Tennessee",+All!C703,IF(+All!$H703="Tennessee",+All!C703,0))</f>
        <v>44499</v>
      </c>
      <c r="D167" s="73">
        <f>IF(+All!$F703="Tennessee",+All!D703,IF(+All!$H703="Tennessee",+All!D703,0))</f>
        <v>0</v>
      </c>
      <c r="E167" s="707">
        <f>IF(+All!$F703="Tennessee",+All!E703,IF(+All!$H703="Tennessee",+All!E703,0))</f>
        <v>0</v>
      </c>
      <c r="F167" s="706" t="str">
        <f>IF(+All!$F703="Tennessee",+All!F703,IF(+All!$H703="Tennessee",+All!F703,0))</f>
        <v>Tennessee</v>
      </c>
      <c r="G167" s="707" t="str">
        <f>IF(+All!$F703="Tennessee",+All!G703,IF(+All!$H703="Tennessee",+All!G703,0))</f>
        <v>SEC</v>
      </c>
      <c r="H167" s="706" t="str">
        <f>IF(+All!$F703="Tennessee",+All!H703,IF(+All!$H703="Tennessee",+All!H703,0))</f>
        <v>Open</v>
      </c>
      <c r="I167" s="707" t="str">
        <f>IF(+All!$F703="Tennessee",+All!I703,IF(+All!$H703="Tennessee",+All!I703,0))</f>
        <v>ZZZ</v>
      </c>
      <c r="J167" s="706">
        <f>IF(+All!$F703="Tennessee",+All!J703,IF(+All!$H703="Tennessee",+All!J703,0))</f>
        <v>0</v>
      </c>
      <c r="K167" s="707" t="str">
        <f>IF(+All!$F703="Tennessee",+All!K703,IF(+All!$H703="Tennessee",+All!K703,0))</f>
        <v>Tennessee</v>
      </c>
      <c r="L167" s="97">
        <f>IF(+All!$F703="Tennessee",+All!L703,IF(+All!$H703="Tennessee",+All!L703,0))</f>
        <v>0</v>
      </c>
      <c r="M167" s="98">
        <f>IF(+All!$F703="Tennessee",+All!M703,IF(+All!$H703="Tennessee",+All!M703,0))</f>
        <v>0</v>
      </c>
      <c r="N167" s="706">
        <f>IF(+All!$F703="Tennessee",+All!N703,IF(+All!$H703="Tennessee",+All!N703,0))</f>
        <v>0</v>
      </c>
      <c r="O167" s="708">
        <f>IF(+All!$F703="Tennessee",+All!O703,IF(+All!$H703="Tennessee",+All!O703,0))</f>
        <v>0</v>
      </c>
      <c r="P167" s="708">
        <f>IF(+All!$F703="Tennessee",+All!P703,IF(+All!$H703="Tennessee",+All!P703,0))</f>
        <v>0</v>
      </c>
      <c r="Q167" s="83">
        <f>IF(+All!$F703="Tennessee",+All!Q703,IF(+All!$H703="Tennessee",+All!Q703,0))</f>
        <v>0</v>
      </c>
      <c r="R167" s="706">
        <f>IF(+All!$F703="Tennessee",+All!R703,IF(+All!$H703="Tennessee",+All!R703,0))</f>
        <v>0</v>
      </c>
      <c r="S167" s="708">
        <f>IF(+All!$F703="Tennessee",+All!S703,IF(+All!$H703="Tennessee",+All!S703,0))</f>
        <v>0</v>
      </c>
      <c r="T167" s="706">
        <f>IF(+All!$F703="Tennessee",+All!T703,IF(+All!$H703="Tennessee",+All!T703,0))</f>
        <v>0</v>
      </c>
      <c r="U167" s="707">
        <f>IF(+All!$F703="Tennessee",+All!U703,IF(+All!$H703="Tennessee",+All!U703,0))</f>
        <v>0</v>
      </c>
      <c r="V167" s="706" t="e">
        <f>IF(+All!#REF!="Tennessee",+All!#REF!,IF(+All!#REF!="Tennessee",+All!#REF!,0))</f>
        <v>#REF!</v>
      </c>
      <c r="W167" s="707" t="e">
        <f>IF(+All!#REF!="Tennessee",+All!#REF!,IF(+All!#REF!="Tennessee",+All!#REF!,0))</f>
        <v>#REF!</v>
      </c>
      <c r="X167" s="706" t="e">
        <f>IF(+All!#REF!="Tennessee",+All!#REF!,IF(+All!#REF!="Tennessee",+All!#REF!,0))</f>
        <v>#REF!</v>
      </c>
      <c r="Y167" s="707" t="e">
        <f>IF(+All!#REF!="Tennessee",+All!#REF!,IF(+All!#REF!="Tennessee",+All!#REF!,0))</f>
        <v>#REF!</v>
      </c>
      <c r="Z167" s="706" t="e">
        <f>IF(+All!#REF!="Tennessee",+All!#REF!,IF(+All!#REF!="Tennessee",+All!#REF!,0))</f>
        <v>#REF!</v>
      </c>
      <c r="AA167" s="707" t="e">
        <f>IF(+All!#REF!="Tennessee",+All!#REF!,IF(+All!#REF!="Tennessee",+All!#REF!,0))</f>
        <v>#REF!</v>
      </c>
      <c r="AB167" s="706" t="e">
        <f>IF(+All!#REF!="Tennessee",+All!#REF!,IF(+All!#REF!="Tennessee",+All!#REF!,0))</f>
        <v>#REF!</v>
      </c>
      <c r="AC167" s="707" t="e">
        <f>IF(+All!#REF!="Tennessee",+All!#REF!,IF(+All!#REF!="Tennessee",+All!#REF!,0))</f>
        <v>#REF!</v>
      </c>
      <c r="AD167" s="706" t="e">
        <f>IF(+All!#REF!="Tennessee",+All!#REF!,IF(+All!#REF!="Tennessee",+All!#REF!,0))</f>
        <v>#REF!</v>
      </c>
      <c r="AE167" s="707" t="e">
        <f>IF(+All!#REF!="Tennessee",+All!#REF!,IF(+All!#REF!="Tennessee",+All!#REF!,0))</f>
        <v>#REF!</v>
      </c>
      <c r="AF167" s="706" t="e">
        <f>IF(+All!#REF!="Tennessee",+All!#REF!,IF(+All!#REF!="Tennessee",+All!#REF!,0))</f>
        <v>#REF!</v>
      </c>
      <c r="AG167" s="707" t="e">
        <f>IF(+All!#REF!="Tennessee",+All!#REF!,IF(+All!#REF!="Tennessee",+All!#REF!,0))</f>
        <v>#REF!</v>
      </c>
      <c r="AH167" s="706" t="e">
        <f>IF(+All!#REF!="Tennessee",+All!#REF!,IF(+All!#REF!="Tennessee",+All!#REF!,0))</f>
        <v>#REF!</v>
      </c>
      <c r="AI167" s="707" t="e">
        <f>IF(+All!#REF!="Tennessee",+All!#REF!,IF(+All!#REF!="Tennessee",+All!#REF!,0))</f>
        <v>#REF!</v>
      </c>
      <c r="AJ167" s="706" t="e">
        <f>IF(+All!#REF!="Tennessee",+All!#REF!,IF(+All!#REF!="Tennessee",+All!#REF!,0))</f>
        <v>#REF!</v>
      </c>
      <c r="AK167" s="707" t="e">
        <f>IF(+All!#REF!="Tennessee",+All!#REF!,IF(+All!#REF!="Tennessee",+All!#REF!,0))</f>
        <v>#REF!</v>
      </c>
      <c r="AL167" s="81" t="e">
        <f>IF(+All!#REF!="Tennessee",+All!#REF!,IF(+All!#REF!="Tennessee",+All!#REF!,0))</f>
        <v>#REF!</v>
      </c>
      <c r="AM167" s="82" t="e">
        <f>IF(+All!#REF!="Tennessee",+All!#REF!,IF(+All!#REF!="Tennessee",+All!#REF!,0))</f>
        <v>#REF!</v>
      </c>
      <c r="AN167" s="81" t="e">
        <f>IF(+All!#REF!="Tennessee",+All!#REF!,IF(+All!#REF!="Tennessee",+All!#REF!,0))</f>
        <v>#REF!</v>
      </c>
      <c r="AO167" s="70" t="e">
        <f>IF(+All!#REF!="Tennessee",+All!#REF!,IF(+All!#REF!="Tennessee",+All!#REF!,0))</f>
        <v>#REF!</v>
      </c>
      <c r="AP167" s="84" t="e">
        <f>IF(+All!#REF!="Tennessee",+All!#REF!,IF(+All!#REF!="Tennessee",+All!#REF!,0))</f>
        <v>#REF!</v>
      </c>
      <c r="AQ167" s="99" t="e">
        <f>IF(+All!#REF!="Tennessee",+All!#REF!,IF(+All!#REF!="Tennessee",+All!#REF!,0))</f>
        <v>#REF!</v>
      </c>
      <c r="AR167" s="482" t="e">
        <f>IF(+All!#REF!="Tennessee",+All!#REF!,IF(+All!#REF!="Tennessee",+All!#REF!,0))</f>
        <v>#REF!</v>
      </c>
      <c r="AS167" s="483" t="e">
        <f>IF(+All!#REF!="Tennessee",+All!#REF!,IF(+All!#REF!="Tennessee",+All!#REF!,0))</f>
        <v>#REF!</v>
      </c>
      <c r="AT167" s="483" t="e">
        <f>IF(+All!#REF!="Tennessee",+All!#REF!,IF(+All!#REF!="Tennessee",+All!#REF!,0))</f>
        <v>#REF!</v>
      </c>
      <c r="AU167" s="482" t="e">
        <f>IF(+All!#REF!="Tennessee",+All!#REF!,IF(+All!#REF!="Tennessee",+All!#REF!,0))</f>
        <v>#REF!</v>
      </c>
      <c r="AV167" s="483" t="e">
        <f>IF(+All!#REF!="Tennessee",+All!#REF!,IF(+All!#REF!="Tennessee",+All!#REF!,0))</f>
        <v>#REF!</v>
      </c>
      <c r="AW167" s="484" t="e">
        <f>IF(+All!#REF!="Tennessee",+All!#REF!,IF(+All!#REF!="Tennessee",+All!#REF!,0))</f>
        <v>#REF!</v>
      </c>
      <c r="AX167" s="483" t="e">
        <f>IF(+All!#REF!="Tennessee",+All!#REF!,IF(+All!#REF!="Tennessee",+All!#REF!,0))</f>
        <v>#REF!</v>
      </c>
      <c r="AY167" s="482" t="e">
        <f>IF(+All!#REF!="Tennessee",+All!#REF!,IF(+All!#REF!="Tennessee",+All!#REF!,0))</f>
        <v>#REF!</v>
      </c>
      <c r="AZ167" s="483" t="e">
        <f>IF(+All!#REF!="Tennessee",+All!#REF!,IF(+All!#REF!="Tennessee",+All!#REF!,0))</f>
        <v>#REF!</v>
      </c>
      <c r="BA167" s="484" t="e">
        <f>IF(+All!#REF!="Tennessee",+All!#REF!,IF(+All!#REF!="Tennessee",+All!#REF!,0))</f>
        <v>#REF!</v>
      </c>
      <c r="BB167" s="484" t="e">
        <f>IF(+All!#REF!="Tennessee",+All!#REF!,IF(+All!#REF!="Tennessee",+All!#REF!,0))</f>
        <v>#REF!</v>
      </c>
      <c r="BC167" s="91" t="e">
        <f>IF(+All!#REF!="Tennessee",+All!#REF!,IF(+All!#REF!="Tennessee",+All!#REF!,0))</f>
        <v>#REF!</v>
      </c>
      <c r="BD167" s="482" t="e">
        <f>IF(+All!#REF!="Tennessee",+All!#REF!,IF(+All!#REF!="Tennessee",+All!#REF!,0))</f>
        <v>#REF!</v>
      </c>
      <c r="BE167" s="483" t="e">
        <f>IF(+All!#REF!="Tennessee",+All!#REF!,IF(+All!#REF!="Tennessee",+All!#REF!,0))</f>
        <v>#REF!</v>
      </c>
      <c r="BF167" s="483" t="e">
        <f>IF(+All!#REF!="Tennessee",+All!#REF!,IF(+All!#REF!="Tennessee",+All!#REF!,0))</f>
        <v>#REF!</v>
      </c>
      <c r="BG167" s="482" t="e">
        <f>IF(+All!#REF!="Tennessee",+All!#REF!,IF(+All!#REF!="Tennessee",+All!#REF!,0))</f>
        <v>#REF!</v>
      </c>
      <c r="BH167" s="483" t="e">
        <f>IF(+All!#REF!="Tennessee",+All!#REF!,IF(+All!#REF!="Tennessee",+All!#REF!,0))</f>
        <v>#REF!</v>
      </c>
      <c r="BI167" s="484" t="e">
        <f>IF(+All!#REF!="Tennessee",+All!#REF!,IF(+All!#REF!="Tennessee",+All!#REF!,0))</f>
        <v>#REF!</v>
      </c>
      <c r="BJ167" s="113" t="e">
        <f>IF(+All!#REF!="Tennessee",+All!#REF!,IF(+All!#REF!="Tennessee",+All!#REF!,0))</f>
        <v>#REF!</v>
      </c>
      <c r="BK167" s="114" t="e">
        <f>IF(+All!#REF!="Tennessee",+All!#REF!,IF(+All!#REF!="Tennessee",+All!#REF!,0))</f>
        <v>#REF!</v>
      </c>
    </row>
    <row r="168" spans="1:63" x14ac:dyDescent="0.8">
      <c r="A168" s="150">
        <f>IF(+All!$F765="Tennessee",+All!A765,IF(+All!$H765="Tennessee",+All!A765,0))</f>
        <v>10</v>
      </c>
      <c r="B168" s="480" t="str">
        <f>IF(+All!$F765="Tennessee",+All!B765,IF(+All!$H765="Tennessee",+All!B765,0))</f>
        <v>Sat</v>
      </c>
      <c r="C168" s="72">
        <f>IF(+All!$F765="Tennessee",+All!C765,IF(+All!$H765="Tennessee",+All!C765,0))</f>
        <v>44506</v>
      </c>
      <c r="D168" s="73">
        <f>IF(+All!$F765="Tennessee",+All!D765,IF(+All!$H765="Tennessee",+All!D765,0))</f>
        <v>0.79166666666666663</v>
      </c>
      <c r="E168" s="707" t="str">
        <f>IF(+All!$F765="Tennessee",+All!E765,IF(+All!$H765="Tennessee",+All!E765,0))</f>
        <v>ESPN2</v>
      </c>
      <c r="F168" s="706" t="str">
        <f>IF(+All!$F765="Tennessee",+All!F765,IF(+All!$H765="Tennessee",+All!F765,0))</f>
        <v>Tennessee</v>
      </c>
      <c r="G168" s="707" t="str">
        <f>IF(+All!$F765="Tennessee",+All!G765,IF(+All!$H765="Tennessee",+All!G765,0))</f>
        <v>SEC</v>
      </c>
      <c r="H168" s="706" t="str">
        <f>IF(+All!$F765="Tennessee",+All!H765,IF(+All!$H765="Tennessee",+All!H765,0))</f>
        <v>Kentucky</v>
      </c>
      <c r="I168" s="707" t="str">
        <f>IF(+All!$F765="Tennessee",+All!I765,IF(+All!$H765="Tennessee",+All!I765,0))</f>
        <v>SEC</v>
      </c>
      <c r="J168" s="706" t="str">
        <f>IF(+All!$F765="Tennessee",+All!J765,IF(+All!$H765="Tennessee",+All!J765,0))</f>
        <v>Kentucky</v>
      </c>
      <c r="K168" s="707" t="str">
        <f>IF(+All!$F765="Tennessee",+All!K765,IF(+All!$H765="Tennessee",+All!K765,0))</f>
        <v>Tennessee</v>
      </c>
      <c r="L168" s="97">
        <f>IF(+All!$F765="Tennessee",+All!L765,IF(+All!$H765="Tennessee",+All!L765,0))</f>
        <v>1.5</v>
      </c>
      <c r="M168" s="98">
        <f>IF(+All!$F765="Tennessee",+All!M765,IF(+All!$H765="Tennessee",+All!M765,0))</f>
        <v>57</v>
      </c>
      <c r="N168" s="706" t="str">
        <f>IF(+All!$F765="Tennessee",+All!N765,IF(+All!$H765="Tennessee",+All!N765,0))</f>
        <v>Tennessee</v>
      </c>
      <c r="O168" s="708">
        <f>IF(+All!$F765="Tennessee",+All!O765,IF(+All!$H765="Tennessee",+All!O765,0))</f>
        <v>45</v>
      </c>
      <c r="P168" s="708" t="str">
        <f>IF(+All!$F765="Tennessee",+All!P765,IF(+All!$H765="Tennessee",+All!P765,0))</f>
        <v>Kentucky</v>
      </c>
      <c r="Q168" s="83">
        <f>IF(+All!$F765="Tennessee",+All!Q765,IF(+All!$H765="Tennessee",+All!Q765,0))</f>
        <v>42</v>
      </c>
      <c r="R168" s="706" t="str">
        <f>IF(+All!$F765="Tennessee",+All!R765,IF(+All!$H765="Tennessee",+All!R765,0))</f>
        <v>Tennessee</v>
      </c>
      <c r="S168" s="708" t="str">
        <f>IF(+All!$F765="Tennessee",+All!S765,IF(+All!$H765="Tennessee",+All!S765,0))</f>
        <v>Kentucky</v>
      </c>
      <c r="T168" s="706" t="str">
        <f>IF(+All!$F765="Tennessee",+All!T765,IF(+All!$H765="Tennessee",+All!T765,0))</f>
        <v>Kentucky</v>
      </c>
      <c r="U168" s="707" t="str">
        <f>IF(+All!$F765="Tennessee",+All!U765,IF(+All!$H765="Tennessee",+All!U765,0))</f>
        <v>L</v>
      </c>
      <c r="V168" s="706">
        <f>IF(+All!$F413="Tennessee",+All!#REF!,IF(+All!$H413="Tennessee",+All!#REF!,0))</f>
        <v>0</v>
      </c>
      <c r="W168" s="707">
        <f>IF(+All!$F413="Tennessee",+All!#REF!,IF(+All!$H413="Tennessee",+All!#REF!,0))</f>
        <v>0</v>
      </c>
      <c r="X168" s="706">
        <f>IF(+All!$F413="Tennessee",+All!#REF!,IF(+All!$H413="Tennessee",+All!#REF!,0))</f>
        <v>0</v>
      </c>
      <c r="Y168" s="707">
        <f>IF(+All!$F413="Tennessee",+All!#REF!,IF(+All!$H413="Tennessee",+All!#REF!,0))</f>
        <v>0</v>
      </c>
      <c r="Z168" s="706">
        <f>IF(+All!$F413="Tennessee",+All!#REF!,IF(+All!$H413="Tennessee",+All!#REF!,0))</f>
        <v>0</v>
      </c>
      <c r="AA168" s="707">
        <f>IF(+All!$F413="Tennessee",+All!#REF!,IF(+All!$H413="Tennessee",+All!#REF!,0))</f>
        <v>0</v>
      </c>
      <c r="AB168" s="706">
        <f>IF(+All!$F413="Tennessee",+All!#REF!,IF(+All!$H413="Tennessee",+All!#REF!,0))</f>
        <v>0</v>
      </c>
      <c r="AC168" s="707">
        <f>IF(+All!$F413="Tennessee",+All!#REF!,IF(+All!$H413="Tennessee",+All!#REF!,0))</f>
        <v>0</v>
      </c>
      <c r="AD168" s="706">
        <f>IF(+All!$F413="Tennessee",+All!#REF!,IF(+All!$H413="Tennessee",+All!#REF!,0))</f>
        <v>0</v>
      </c>
      <c r="AE168" s="707">
        <f>IF(+All!$F413="Tennessee",+All!#REF!,IF(+All!$H413="Tennessee",+All!#REF!,0))</f>
        <v>0</v>
      </c>
      <c r="AF168" s="706">
        <f>IF(+All!$F413="Tennessee",+All!#REF!,IF(+All!$H413="Tennessee",+All!#REF!,0))</f>
        <v>0</v>
      </c>
      <c r="AG168" s="707">
        <f>IF(+All!$F413="Tennessee",+All!#REF!,IF(+All!$H413="Tennessee",+All!#REF!,0))</f>
        <v>0</v>
      </c>
      <c r="AH168" s="706">
        <f>IF(+All!$F413="Tennessee",+All!#REF!,IF(+All!$H413="Tennessee",+All!#REF!,0))</f>
        <v>0</v>
      </c>
      <c r="AI168" s="707">
        <f>IF(+All!$F413="Tennessee",+All!#REF!,IF(+All!$H413="Tennessee",+All!#REF!,0))</f>
        <v>0</v>
      </c>
      <c r="AJ168" s="706">
        <f>IF(+All!$F413="Tennessee",+All!#REF!,IF(+All!$H413="Tennessee",+All!#REF!,0))</f>
        <v>0</v>
      </c>
      <c r="AK168" s="707">
        <f>IF(+All!$F413="Tennessee",+All!#REF!,IF(+All!$H413="Tennessee",+All!#REF!,0))</f>
        <v>0</v>
      </c>
      <c r="AL168" s="81">
        <f>IF(+All!$F413="Tennessee",+All!V413,IF(+All!$H413="Tennessee",+All!V413,0))</f>
        <v>0</v>
      </c>
      <c r="AM168" s="82">
        <f>IF(+All!$F413="Tennessee",+All!W413,IF(+All!$H413="Tennessee",+All!W413,0))</f>
        <v>0</v>
      </c>
      <c r="AN168" s="81">
        <f>IF(+All!$F413="Tennessee",+All!X413,IF(+All!$H413="Tennessee",+All!X413,0))</f>
        <v>0</v>
      </c>
      <c r="AO168" s="70">
        <f>IF(+All!$F413="Tennessee",+All!Y413,IF(+All!$H413="Tennessee",+All!Y413,0))</f>
        <v>0</v>
      </c>
      <c r="AP168" s="84">
        <f>IF(+All!$F413="Tennessee",+All!Z413,IF(+All!$H413="Tennessee",+All!Z413,0))</f>
        <v>0</v>
      </c>
      <c r="AQ168" s="99">
        <f>IF(+All!$F413="Tennessee",+All!#REF!,IF(+All!$H413="Tennessee",+All!#REF!,0))</f>
        <v>0</v>
      </c>
      <c r="AR168" s="482">
        <f>IF(+All!$F413="Tennessee",+All!#REF!,IF(+All!$H413="Tennessee",+All!#REF!,0))</f>
        <v>0</v>
      </c>
      <c r="AS168" s="483">
        <f>IF(+All!$F413="Tennessee",+All!#REF!,IF(+All!$H413="Tennessee",+All!#REF!,0))</f>
        <v>0</v>
      </c>
      <c r="AT168" s="483">
        <f>IF(+All!$F413="Tennessee",+All!#REF!,IF(+All!$H413="Tennessee",+All!#REF!,0))</f>
        <v>0</v>
      </c>
      <c r="AU168" s="482">
        <f>IF(+All!$F413="Tennessee",+All!#REF!,IF(+All!$H413="Tennessee",+All!#REF!,0))</f>
        <v>0</v>
      </c>
      <c r="AV168" s="483">
        <f>IF(+All!$F413="Tennessee",+All!#REF!,IF(+All!$H413="Tennessee",+All!#REF!,0))</f>
        <v>0</v>
      </c>
      <c r="AW168" s="484">
        <f>IF(+All!$F413="Tennessee",+All!#REF!,IF(+All!$H413="Tennessee",+All!#REF!,0))</f>
        <v>0</v>
      </c>
      <c r="AX168" s="483">
        <f>IF(+All!$F413="Tennessee",+All!#REF!,IF(+All!$H413="Tennessee",+All!#REF!,0))</f>
        <v>0</v>
      </c>
      <c r="AY168" s="482">
        <f>IF(+All!$F413="Tennessee",+All!#REF!,IF(+All!$H413="Tennessee",+All!#REF!,0))</f>
        <v>0</v>
      </c>
      <c r="AZ168" s="483">
        <f>IF(+All!$F413="Tennessee",+All!#REF!,IF(+All!$H413="Tennessee",+All!#REF!,0))</f>
        <v>0</v>
      </c>
      <c r="BA168" s="484">
        <f>IF(+All!$F413="Tennessee",+All!#REF!,IF(+All!$H413="Tennessee",+All!#REF!,0))</f>
        <v>0</v>
      </c>
      <c r="BB168" s="484">
        <f>IF(+All!$F413="Tennessee",+All!#REF!,IF(+All!$H413="Tennessee",+All!#REF!,0))</f>
        <v>0</v>
      </c>
      <c r="BC168" s="91">
        <f>IF(+All!$F413="Tennessee",+All!#REF!,IF(+All!$H413="Tennessee",+All!#REF!,0))</f>
        <v>0</v>
      </c>
      <c r="BD168" s="482">
        <f>IF(+All!$F413="Tennessee",+All!#REF!,IF(+All!$H413="Tennessee",+All!#REF!,0))</f>
        <v>0</v>
      </c>
      <c r="BE168" s="483">
        <f>IF(+All!$F413="Tennessee",+All!#REF!,IF(+All!$H413="Tennessee",+All!#REF!,0))</f>
        <v>0</v>
      </c>
      <c r="BF168" s="483">
        <f>IF(+All!$F413="Tennessee",+All!#REF!,IF(+All!$H413="Tennessee",+All!#REF!,0))</f>
        <v>0</v>
      </c>
      <c r="BG168" s="482">
        <f>IF(+All!$F413="Tennessee",+All!#REF!,IF(+All!$H413="Tennessee",+All!#REF!,0))</f>
        <v>0</v>
      </c>
      <c r="BH168" s="483">
        <f>IF(+All!$F413="Tennessee",+All!#REF!,IF(+All!$H413="Tennessee",+All!#REF!,0))</f>
        <v>0</v>
      </c>
      <c r="BI168" s="484">
        <f>IF(+All!$F413="Tennessee",+All!#REF!,IF(+All!$H413="Tennessee",+All!#REF!,0))</f>
        <v>0</v>
      </c>
      <c r="BJ168" s="113">
        <f>IF(+All!$F413="Tennessee",+All!#REF!,IF(+All!$H413="Tennessee",+All!#REF!,0))</f>
        <v>0</v>
      </c>
      <c r="BK168" s="114">
        <f>IF(+All!$F413="Tennessee",+All!#REF!,IF(+All!$H413="Tennessee",+All!#REF!,0))</f>
        <v>0</v>
      </c>
    </row>
    <row r="169" spans="1:63" x14ac:dyDescent="0.8">
      <c r="A169" s="150">
        <f>IF(+All!$F841="Tennessee",+All!A841,IF(+All!$H841="Tennessee",+All!A841,0))</f>
        <v>11</v>
      </c>
      <c r="B169" s="480" t="str">
        <f>IF(+All!$F841="Tennessee",+All!B841,IF(+All!$H841="Tennessee",+All!B841,0))</f>
        <v>Sat</v>
      </c>
      <c r="C169" s="72">
        <f>IF(+All!$F841="Tennessee",+All!C841,IF(+All!$H841="Tennessee",+All!C841,0))</f>
        <v>44513</v>
      </c>
      <c r="D169" s="73">
        <f>IF(+All!$F841="Tennessee",+All!D841,IF(+All!$H841="Tennessee",+All!D841,0))</f>
        <v>0.64583333333333337</v>
      </c>
      <c r="E169" s="707">
        <f>IF(+All!$F841="Tennessee",+All!E841,IF(+All!$H841="Tennessee",+All!E841,0))</f>
        <v>0</v>
      </c>
      <c r="F169" s="706" t="str">
        <f>IF(+All!$F841="Tennessee",+All!F841,IF(+All!$H841="Tennessee",+All!F841,0))</f>
        <v>Georgia</v>
      </c>
      <c r="G169" s="707" t="str">
        <f>IF(+All!$F841="Tennessee",+All!G841,IF(+All!$H841="Tennessee",+All!G841,0))</f>
        <v>SEC</v>
      </c>
      <c r="H169" s="706" t="str">
        <f>IF(+All!$F841="Tennessee",+All!H841,IF(+All!$H841="Tennessee",+All!H841,0))</f>
        <v>Tennessee</v>
      </c>
      <c r="I169" s="707" t="str">
        <f>IF(+All!$F841="Tennessee",+All!I841,IF(+All!$H841="Tennessee",+All!I841,0))</f>
        <v>SEC</v>
      </c>
      <c r="J169" s="706" t="str">
        <f>IF(+All!$F841="Tennessee",+All!J841,IF(+All!$H841="Tennessee",+All!J841,0))</f>
        <v>Georgia</v>
      </c>
      <c r="K169" s="707" t="str">
        <f>IF(+All!$F841="Tennessee",+All!K841,IF(+All!$H841="Tennessee",+All!K841,0))</f>
        <v>Tennessee</v>
      </c>
      <c r="L169" s="97">
        <f>IF(+All!$F841="Tennessee",+All!L841,IF(+All!$H841="Tennessee",+All!L841,0))</f>
        <v>20.5</v>
      </c>
      <c r="M169" s="98">
        <f>IF(+All!$F841="Tennessee",+All!M841,IF(+All!$H841="Tennessee",+All!M841,0))</f>
        <v>61.5</v>
      </c>
      <c r="N169" s="706" t="str">
        <f>IF(+All!$F841="Tennessee",+All!N841,IF(+All!$H841="Tennessee",+All!N841,0))</f>
        <v>Georgia</v>
      </c>
      <c r="O169" s="708">
        <f>IF(+All!$F841="Tennessee",+All!O841,IF(+All!$H841="Tennessee",+All!O841,0))</f>
        <v>41</v>
      </c>
      <c r="P169" s="708" t="str">
        <f>IF(+All!$F841="Tennessee",+All!P841,IF(+All!$H841="Tennessee",+All!P841,0))</f>
        <v>Tennessee</v>
      </c>
      <c r="Q169" s="83">
        <f>IF(+All!$F841="Tennessee",+All!Q841,IF(+All!$H841="Tennessee",+All!Q841,0))</f>
        <v>17</v>
      </c>
      <c r="R169" s="706" t="str">
        <f>IF(+All!$F841="Tennessee",+All!R841,IF(+All!$H841="Tennessee",+All!R841,0))</f>
        <v>Georgia</v>
      </c>
      <c r="S169" s="708" t="str">
        <f>IF(+All!$F841="Tennessee",+All!S841,IF(+All!$H841="Tennessee",+All!S841,0))</f>
        <v>Tennessee</v>
      </c>
      <c r="T169" s="706" t="str">
        <f>IF(+All!$F841="Tennessee",+All!T841,IF(+All!$H841="Tennessee",+All!T841,0))</f>
        <v>Georgia</v>
      </c>
      <c r="U169" s="707" t="str">
        <f>IF(+All!$F841="Tennessee",+All!U841,IF(+All!$H841="Tennessee",+All!U841,0))</f>
        <v>W</v>
      </c>
      <c r="V169" s="706">
        <f>IF(+All!$F451="Tennessee",+All!#REF!,IF(+All!$H451="Tennessee",+All!#REF!,0))</f>
        <v>0</v>
      </c>
      <c r="W169" s="707">
        <f>IF(+All!$F451="Tennessee",+All!#REF!,IF(+All!$H451="Tennessee",+All!#REF!,0))</f>
        <v>0</v>
      </c>
      <c r="X169" s="706">
        <f>IF(+All!$F451="Tennessee",+All!#REF!,IF(+All!$H451="Tennessee",+All!#REF!,0))</f>
        <v>0</v>
      </c>
      <c r="Y169" s="707">
        <f>IF(+All!$F451="Tennessee",+All!#REF!,IF(+All!$H451="Tennessee",+All!#REF!,0))</f>
        <v>0</v>
      </c>
      <c r="Z169" s="706">
        <f>IF(+All!$F451="Tennessee",+All!#REF!,IF(+All!$H451="Tennessee",+All!#REF!,0))</f>
        <v>0</v>
      </c>
      <c r="AA169" s="707">
        <f>IF(+All!$F451="Tennessee",+All!#REF!,IF(+All!$H451="Tennessee",+All!#REF!,0))</f>
        <v>0</v>
      </c>
      <c r="AB169" s="706">
        <f>IF(+All!$F451="Tennessee",+All!#REF!,IF(+All!$H451="Tennessee",+All!#REF!,0))</f>
        <v>0</v>
      </c>
      <c r="AC169" s="707">
        <f>IF(+All!$F451="Tennessee",+All!#REF!,IF(+All!$H451="Tennessee",+All!#REF!,0))</f>
        <v>0</v>
      </c>
      <c r="AD169" s="706">
        <f>IF(+All!$F451="Tennessee",+All!#REF!,IF(+All!$H451="Tennessee",+All!#REF!,0))</f>
        <v>0</v>
      </c>
      <c r="AE169" s="707">
        <f>IF(+All!$F451="Tennessee",+All!#REF!,IF(+All!$H451="Tennessee",+All!#REF!,0))</f>
        <v>0</v>
      </c>
      <c r="AF169" s="706">
        <f>IF(+All!$F451="Tennessee",+All!#REF!,IF(+All!$H451="Tennessee",+All!#REF!,0))</f>
        <v>0</v>
      </c>
      <c r="AG169" s="707">
        <f>IF(+All!$F451="Tennessee",+All!#REF!,IF(+All!$H451="Tennessee",+All!#REF!,0))</f>
        <v>0</v>
      </c>
      <c r="AH169" s="706">
        <f>IF(+All!$F451="Tennessee",+All!#REF!,IF(+All!$H451="Tennessee",+All!#REF!,0))</f>
        <v>0</v>
      </c>
      <c r="AI169" s="707">
        <f>IF(+All!$F451="Tennessee",+All!#REF!,IF(+All!$H451="Tennessee",+All!#REF!,0))</f>
        <v>0</v>
      </c>
      <c r="AJ169" s="706">
        <f>IF(+All!$F451="Tennessee",+All!#REF!,IF(+All!$H451="Tennessee",+All!#REF!,0))</f>
        <v>0</v>
      </c>
      <c r="AK169" s="707">
        <f>IF(+All!$F451="Tennessee",+All!#REF!,IF(+All!$H451="Tennessee",+All!#REF!,0))</f>
        <v>0</v>
      </c>
      <c r="AL169" s="81">
        <f>IF(+All!$F451="Tennessee",+All!V451,IF(+All!$H451="Tennessee",+All!V451,0))</f>
        <v>0</v>
      </c>
      <c r="AM169" s="82">
        <f>IF(+All!$F451="Tennessee",+All!W451,IF(+All!$H451="Tennessee",+All!W451,0))</f>
        <v>0</v>
      </c>
      <c r="AN169" s="81">
        <f>IF(+All!$F451="Tennessee",+All!X451,IF(+All!$H451="Tennessee",+All!X451,0))</f>
        <v>0</v>
      </c>
      <c r="AO169" s="70">
        <f>IF(+All!$F451="Tennessee",+All!Y451,IF(+All!$H451="Tennessee",+All!Y451,0))</f>
        <v>0</v>
      </c>
      <c r="AP169" s="84">
        <f>IF(+All!$F451="Tennessee",+All!Z451,IF(+All!$H451="Tennessee",+All!Z451,0))</f>
        <v>0</v>
      </c>
      <c r="AQ169" s="99">
        <f>IF(+All!$F451="Tennessee",+All!#REF!,IF(+All!$H451="Tennessee",+All!#REF!,0))</f>
        <v>0</v>
      </c>
      <c r="AR169" s="482">
        <f>IF(+All!$F451="Tennessee",+All!#REF!,IF(+All!$H451="Tennessee",+All!#REF!,0))</f>
        <v>0</v>
      </c>
      <c r="AS169" s="483">
        <f>IF(+All!$F451="Tennessee",+All!#REF!,IF(+All!$H451="Tennessee",+All!#REF!,0))</f>
        <v>0</v>
      </c>
      <c r="AT169" s="483">
        <f>IF(+All!$F451="Tennessee",+All!#REF!,IF(+All!$H451="Tennessee",+All!#REF!,0))</f>
        <v>0</v>
      </c>
      <c r="AU169" s="482">
        <f>IF(+All!$F451="Tennessee",+All!#REF!,IF(+All!$H451="Tennessee",+All!#REF!,0))</f>
        <v>0</v>
      </c>
      <c r="AV169" s="483">
        <f>IF(+All!$F451="Tennessee",+All!#REF!,IF(+All!$H451="Tennessee",+All!#REF!,0))</f>
        <v>0</v>
      </c>
      <c r="AW169" s="484">
        <f>IF(+All!$F451="Tennessee",+All!#REF!,IF(+All!$H451="Tennessee",+All!#REF!,0))</f>
        <v>0</v>
      </c>
      <c r="AX169" s="483">
        <f>IF(+All!$F451="Tennessee",+All!#REF!,IF(+All!$H451="Tennessee",+All!#REF!,0))</f>
        <v>0</v>
      </c>
      <c r="AY169" s="482">
        <f>IF(+All!$F451="Tennessee",+All!#REF!,IF(+All!$H451="Tennessee",+All!#REF!,0))</f>
        <v>0</v>
      </c>
      <c r="AZ169" s="483">
        <f>IF(+All!$F451="Tennessee",+All!#REF!,IF(+All!$H451="Tennessee",+All!#REF!,0))</f>
        <v>0</v>
      </c>
      <c r="BA169" s="484">
        <f>IF(+All!$F451="Tennessee",+All!#REF!,IF(+All!$H451="Tennessee",+All!#REF!,0))</f>
        <v>0</v>
      </c>
      <c r="BB169" s="484">
        <f>IF(+All!$F451="Tennessee",+All!#REF!,IF(+All!$H451="Tennessee",+All!#REF!,0))</f>
        <v>0</v>
      </c>
      <c r="BC169" s="91">
        <f>IF(+All!$F451="Tennessee",+All!#REF!,IF(+All!$H451="Tennessee",+All!#REF!,0))</f>
        <v>0</v>
      </c>
      <c r="BD169" s="482">
        <f>IF(+All!$F451="Tennessee",+All!#REF!,IF(+All!$H451="Tennessee",+All!#REF!,0))</f>
        <v>0</v>
      </c>
      <c r="BE169" s="483">
        <f>IF(+All!$F451="Tennessee",+All!#REF!,IF(+All!$H451="Tennessee",+All!#REF!,0))</f>
        <v>0</v>
      </c>
      <c r="BF169" s="483">
        <f>IF(+All!$F451="Tennessee",+All!#REF!,IF(+All!$H451="Tennessee",+All!#REF!,0))</f>
        <v>0</v>
      </c>
      <c r="BG169" s="482">
        <f>IF(+All!$F451="Tennessee",+All!#REF!,IF(+All!$H451="Tennessee",+All!#REF!,0))</f>
        <v>0</v>
      </c>
      <c r="BH169" s="483">
        <f>IF(+All!$F451="Tennessee",+All!#REF!,IF(+All!$H451="Tennessee",+All!#REF!,0))</f>
        <v>0</v>
      </c>
      <c r="BI169" s="484">
        <f>IF(+All!$F451="Tennessee",+All!#REF!,IF(+All!$H451="Tennessee",+All!#REF!,0))</f>
        <v>0</v>
      </c>
      <c r="BJ169" s="113">
        <f>IF(+All!$F451="Tennessee",+All!#REF!,IF(+All!$H451="Tennessee",+All!#REF!,0))</f>
        <v>0</v>
      </c>
      <c r="BK169" s="114">
        <f>IF(+All!$F451="Tennessee",+All!#REF!,IF(+All!$H451="Tennessee",+All!#REF!,0))</f>
        <v>0</v>
      </c>
    </row>
    <row r="170" spans="1:63" x14ac:dyDescent="0.8">
      <c r="A170" s="150">
        <f>IF(+All!$F911="Tennessee",+All!A911,IF(+All!$H911="Tennessee",+All!A911,0))</f>
        <v>12</v>
      </c>
      <c r="B170" s="480" t="str">
        <f>IF(+All!$F911="Tennessee",+All!B911,IF(+All!$H911="Tennessee",+All!B911,0))</f>
        <v>Sat</v>
      </c>
      <c r="C170" s="72">
        <f>IF(+All!$F911="Tennessee",+All!C911,IF(+All!$H911="Tennessee",+All!C911,0))</f>
        <v>44520</v>
      </c>
      <c r="D170" s="73">
        <f>IF(+All!$F911="Tennessee",+All!D911,IF(+All!$H911="Tennessee",+All!D911,0))</f>
        <v>0.8125</v>
      </c>
      <c r="E170" s="707" t="str">
        <f>IF(+All!$F911="Tennessee",+All!E911,IF(+All!$H911="Tennessee",+All!E911,0))</f>
        <v>ESPNU</v>
      </c>
      <c r="F170" s="706" t="str">
        <f>IF(+All!$F911="Tennessee",+All!F911,IF(+All!$H911="Tennessee",+All!F911,0))</f>
        <v>South Alabama</v>
      </c>
      <c r="G170" s="707" t="str">
        <f>IF(+All!$F911="Tennessee",+All!G911,IF(+All!$H911="Tennessee",+All!G911,0))</f>
        <v>SB</v>
      </c>
      <c r="H170" s="706" t="str">
        <f>IF(+All!$F911="Tennessee",+All!H911,IF(+All!$H911="Tennessee",+All!H911,0))</f>
        <v>Tennessee</v>
      </c>
      <c r="I170" s="707" t="str">
        <f>IF(+All!$F911="Tennessee",+All!I911,IF(+All!$H911="Tennessee",+All!I911,0))</f>
        <v>SEC</v>
      </c>
      <c r="J170" s="706" t="str">
        <f>IF(+All!$F911="Tennessee",+All!J911,IF(+All!$H911="Tennessee",+All!J911,0))</f>
        <v>Tennessee</v>
      </c>
      <c r="K170" s="707" t="str">
        <f>IF(+All!$F911="Tennessee",+All!K911,IF(+All!$H911="Tennessee",+All!K911,0))</f>
        <v>South Alabama</v>
      </c>
      <c r="L170" s="97">
        <f>IF(+All!$F911="Tennessee",+All!L911,IF(+All!$H911="Tennessee",+All!L911,0))</f>
        <v>28</v>
      </c>
      <c r="M170" s="98">
        <f>IF(+All!$F911="Tennessee",+All!M911,IF(+All!$H911="Tennessee",+All!M911,0))</f>
        <v>61.5</v>
      </c>
      <c r="N170" s="706" t="str">
        <f>IF(+All!$F911="Tennessee",+All!N911,IF(+All!$H911="Tennessee",+All!N911,0))</f>
        <v>Tennessee</v>
      </c>
      <c r="O170" s="708">
        <f>IF(+All!$F911="Tennessee",+All!O911,IF(+All!$H911="Tennessee",+All!O911,0))</f>
        <v>60</v>
      </c>
      <c r="P170" s="708" t="str">
        <f>IF(+All!$F911="Tennessee",+All!P911,IF(+All!$H911="Tennessee",+All!P911,0))</f>
        <v>South Alabama</v>
      </c>
      <c r="Q170" s="83">
        <f>IF(+All!$F911="Tennessee",+All!Q911,IF(+All!$H911="Tennessee",+All!Q911,0))</f>
        <v>14</v>
      </c>
      <c r="R170" s="706" t="str">
        <f>IF(+All!$F911="Tennessee",+All!R911,IF(+All!$H911="Tennessee",+All!R911,0))</f>
        <v>Tennessee</v>
      </c>
      <c r="S170" s="708" t="str">
        <f>IF(+All!$F911="Tennessee",+All!S911,IF(+All!$H911="Tennessee",+All!S911,0))</f>
        <v>South Alabama</v>
      </c>
      <c r="T170" s="706" t="str">
        <f>IF(+All!$F911="Tennessee",+All!T911,IF(+All!$H911="Tennessee",+All!T911,0))</f>
        <v>Tennessee</v>
      </c>
      <c r="U170" s="707" t="str">
        <f>IF(+All!$F911="Tennessee",+All!U911,IF(+All!$H911="Tennessee",+All!U911,0))</f>
        <v>W</v>
      </c>
      <c r="V170" s="706" t="e">
        <f>IF(+All!#REF!="Tennessee",+All!#REF!,IF(+All!#REF!="Tennessee",+All!#REF!,0))</f>
        <v>#REF!</v>
      </c>
      <c r="W170" s="707" t="e">
        <f>IF(+All!#REF!="Tennessee",+All!#REF!,IF(+All!#REF!="Tennessee",+All!#REF!,0))</f>
        <v>#REF!</v>
      </c>
      <c r="X170" s="706" t="e">
        <f>IF(+All!#REF!="Tennessee",+All!#REF!,IF(+All!#REF!="Tennessee",+All!#REF!,0))</f>
        <v>#REF!</v>
      </c>
      <c r="Y170" s="707" t="e">
        <f>IF(+All!#REF!="Tennessee",+All!#REF!,IF(+All!#REF!="Tennessee",+All!#REF!,0))</f>
        <v>#REF!</v>
      </c>
      <c r="Z170" s="706" t="e">
        <f>IF(+All!#REF!="Tennessee",+All!#REF!,IF(+All!#REF!="Tennessee",+All!#REF!,0))</f>
        <v>#REF!</v>
      </c>
      <c r="AA170" s="707" t="e">
        <f>IF(+All!#REF!="Tennessee",+All!#REF!,IF(+All!#REF!="Tennessee",+All!#REF!,0))</f>
        <v>#REF!</v>
      </c>
      <c r="AB170" s="706" t="e">
        <f>IF(+All!#REF!="Tennessee",+All!#REF!,IF(+All!#REF!="Tennessee",+All!#REF!,0))</f>
        <v>#REF!</v>
      </c>
      <c r="AC170" s="707" t="e">
        <f>IF(+All!#REF!="Tennessee",+All!#REF!,IF(+All!#REF!="Tennessee",+All!#REF!,0))</f>
        <v>#REF!</v>
      </c>
      <c r="AD170" s="706" t="e">
        <f>IF(+All!#REF!="Tennessee",+All!#REF!,IF(+All!#REF!="Tennessee",+All!#REF!,0))</f>
        <v>#REF!</v>
      </c>
      <c r="AE170" s="707" t="e">
        <f>IF(+All!#REF!="Tennessee",+All!#REF!,IF(+All!#REF!="Tennessee",+All!#REF!,0))</f>
        <v>#REF!</v>
      </c>
      <c r="AF170" s="706" t="e">
        <f>IF(+All!#REF!="Tennessee",+All!#REF!,IF(+All!#REF!="Tennessee",+All!#REF!,0))</f>
        <v>#REF!</v>
      </c>
      <c r="AG170" s="707" t="e">
        <f>IF(+All!#REF!="Tennessee",+All!#REF!,IF(+All!#REF!="Tennessee",+All!#REF!,0))</f>
        <v>#REF!</v>
      </c>
      <c r="AH170" s="706" t="e">
        <f>IF(+All!#REF!="Tennessee",+All!#REF!,IF(+All!#REF!="Tennessee",+All!#REF!,0))</f>
        <v>#REF!</v>
      </c>
      <c r="AI170" s="707" t="e">
        <f>IF(+All!#REF!="Tennessee",+All!#REF!,IF(+All!#REF!="Tennessee",+All!#REF!,0))</f>
        <v>#REF!</v>
      </c>
      <c r="AJ170" s="706" t="e">
        <f>IF(+All!#REF!="Tennessee",+All!#REF!,IF(+All!#REF!="Tennessee",+All!#REF!,0))</f>
        <v>#REF!</v>
      </c>
      <c r="AK170" s="707" t="e">
        <f>IF(+All!#REF!="Tennessee",+All!#REF!,IF(+All!#REF!="Tennessee",+All!#REF!,0))</f>
        <v>#REF!</v>
      </c>
      <c r="AL170" s="81" t="e">
        <f>IF(+All!#REF!="Tennessee",+All!#REF!,IF(+All!#REF!="Tennessee",+All!#REF!,0))</f>
        <v>#REF!</v>
      </c>
      <c r="AM170" s="82" t="e">
        <f>IF(+All!#REF!="Tennessee",+All!#REF!,IF(+All!#REF!="Tennessee",+All!#REF!,0))</f>
        <v>#REF!</v>
      </c>
      <c r="AN170" s="81" t="e">
        <f>IF(+All!#REF!="Tennessee",+All!#REF!,IF(+All!#REF!="Tennessee",+All!#REF!,0))</f>
        <v>#REF!</v>
      </c>
      <c r="AO170" s="70" t="e">
        <f>IF(+All!#REF!="Tennessee",+All!#REF!,IF(+All!#REF!="Tennessee",+All!#REF!,0))</f>
        <v>#REF!</v>
      </c>
      <c r="AP170" s="84" t="e">
        <f>IF(+All!#REF!="Tennessee",+All!#REF!,IF(+All!#REF!="Tennessee",+All!#REF!,0))</f>
        <v>#REF!</v>
      </c>
      <c r="AQ170" s="99" t="e">
        <f>IF(+All!#REF!="Tennessee",+All!#REF!,IF(+All!#REF!="Tennessee",+All!#REF!,0))</f>
        <v>#REF!</v>
      </c>
      <c r="AR170" s="482" t="e">
        <f>IF(+All!#REF!="Tennessee",+All!#REF!,IF(+All!#REF!="Tennessee",+All!#REF!,0))</f>
        <v>#REF!</v>
      </c>
      <c r="AS170" s="483" t="e">
        <f>IF(+All!#REF!="Tennessee",+All!#REF!,IF(+All!#REF!="Tennessee",+All!#REF!,0))</f>
        <v>#REF!</v>
      </c>
      <c r="AT170" s="483" t="e">
        <f>IF(+All!#REF!="Tennessee",+All!#REF!,IF(+All!#REF!="Tennessee",+All!#REF!,0))</f>
        <v>#REF!</v>
      </c>
      <c r="AU170" s="482" t="e">
        <f>IF(+All!#REF!="Tennessee",+All!#REF!,IF(+All!#REF!="Tennessee",+All!#REF!,0))</f>
        <v>#REF!</v>
      </c>
      <c r="AV170" s="483" t="e">
        <f>IF(+All!#REF!="Tennessee",+All!#REF!,IF(+All!#REF!="Tennessee",+All!#REF!,0))</f>
        <v>#REF!</v>
      </c>
      <c r="AW170" s="484" t="e">
        <f>IF(+All!#REF!="Tennessee",+All!#REF!,IF(+All!#REF!="Tennessee",+All!#REF!,0))</f>
        <v>#REF!</v>
      </c>
      <c r="AX170" s="483" t="e">
        <f>IF(+All!#REF!="Tennessee",+All!#REF!,IF(+All!#REF!="Tennessee",+All!#REF!,0))</f>
        <v>#REF!</v>
      </c>
      <c r="AY170" s="482" t="e">
        <f>IF(+All!#REF!="Tennessee",+All!#REF!,IF(+All!#REF!="Tennessee",+All!#REF!,0))</f>
        <v>#REF!</v>
      </c>
      <c r="AZ170" s="483" t="e">
        <f>IF(+All!#REF!="Tennessee",+All!#REF!,IF(+All!#REF!="Tennessee",+All!#REF!,0))</f>
        <v>#REF!</v>
      </c>
      <c r="BA170" s="484" t="e">
        <f>IF(+All!#REF!="Tennessee",+All!#REF!,IF(+All!#REF!="Tennessee",+All!#REF!,0))</f>
        <v>#REF!</v>
      </c>
      <c r="BB170" s="484" t="e">
        <f>IF(+All!#REF!="Tennessee",+All!#REF!,IF(+All!#REF!="Tennessee",+All!#REF!,0))</f>
        <v>#REF!</v>
      </c>
      <c r="BC170" s="91" t="e">
        <f>IF(+All!#REF!="Tennessee",+All!#REF!,IF(+All!#REF!="Tennessee",+All!#REF!,0))</f>
        <v>#REF!</v>
      </c>
      <c r="BD170" s="482" t="e">
        <f>IF(+All!#REF!="Tennessee",+All!#REF!,IF(+All!#REF!="Tennessee",+All!#REF!,0))</f>
        <v>#REF!</v>
      </c>
      <c r="BE170" s="483" t="e">
        <f>IF(+All!#REF!="Tennessee",+All!#REF!,IF(+All!#REF!="Tennessee",+All!#REF!,0))</f>
        <v>#REF!</v>
      </c>
      <c r="BF170" s="483" t="e">
        <f>IF(+All!#REF!="Tennessee",+All!#REF!,IF(+All!#REF!="Tennessee",+All!#REF!,0))</f>
        <v>#REF!</v>
      </c>
      <c r="BG170" s="482" t="e">
        <f>IF(+All!#REF!="Tennessee",+All!#REF!,IF(+All!#REF!="Tennessee",+All!#REF!,0))</f>
        <v>#REF!</v>
      </c>
      <c r="BH170" s="483" t="e">
        <f>IF(+All!#REF!="Tennessee",+All!#REF!,IF(+All!#REF!="Tennessee",+All!#REF!,0))</f>
        <v>#REF!</v>
      </c>
      <c r="BI170" s="484" t="e">
        <f>IF(+All!#REF!="Tennessee",+All!#REF!,IF(+All!#REF!="Tennessee",+All!#REF!,0))</f>
        <v>#REF!</v>
      </c>
      <c r="BJ170" s="113" t="e">
        <f>IF(+All!#REF!="Tennessee",+All!#REF!,IF(+All!#REF!="Tennessee",+All!#REF!,0))</f>
        <v>#REF!</v>
      </c>
      <c r="BK170" s="114" t="e">
        <f>IF(+All!#REF!="Tennessee",+All!#REF!,IF(+All!#REF!="Tennessee",+All!#REF!,0))</f>
        <v>#REF!</v>
      </c>
    </row>
    <row r="171" spans="1:63" x14ac:dyDescent="0.8">
      <c r="A171" s="150">
        <f>IF(+All!$F978="Tennessee",+All!A978,IF(+All!$H978="Tennessee",+All!A978,0))</f>
        <v>13</v>
      </c>
      <c r="B171" s="480" t="str">
        <f>IF(+All!$F978="Tennessee",+All!B978,IF(+All!$H978="Tennessee",+All!B978,0))</f>
        <v>Sat</v>
      </c>
      <c r="C171" s="72">
        <f>IF(+All!$F978="Tennessee",+All!C978,IF(+All!$H978="Tennessee",+All!C978,0))</f>
        <v>44527</v>
      </c>
      <c r="D171" s="73">
        <f>IF(+All!$F978="Tennessee",+All!D978,IF(+All!$H978="Tennessee",+All!D978,0))</f>
        <v>0.65625</v>
      </c>
      <c r="E171" s="707" t="str">
        <f>IF(+All!$F978="Tennessee",+All!E978,IF(+All!$H978="Tennessee",+All!E978,0))</f>
        <v>SEC</v>
      </c>
      <c r="F171" s="706" t="str">
        <f>IF(+All!$F978="Tennessee",+All!F978,IF(+All!$H978="Tennessee",+All!F978,0))</f>
        <v>Vanderbilt</v>
      </c>
      <c r="G171" s="707" t="str">
        <f>IF(+All!$F978="Tennessee",+All!G978,IF(+All!$H978="Tennessee",+All!G978,0))</f>
        <v>SEC</v>
      </c>
      <c r="H171" s="706" t="str">
        <f>IF(+All!$F978="Tennessee",+All!H978,IF(+All!$H978="Tennessee",+All!H978,0))</f>
        <v>Tennessee</v>
      </c>
      <c r="I171" s="707" t="str">
        <f>IF(+All!$F978="Tennessee",+All!I978,IF(+All!$H978="Tennessee",+All!I978,0))</f>
        <v>SEC</v>
      </c>
      <c r="J171" s="706" t="str">
        <f>IF(+All!$F978="Tennessee",+All!J978,IF(+All!$H978="Tennessee",+All!J978,0))</f>
        <v>Tennessee</v>
      </c>
      <c r="K171" s="707" t="str">
        <f>IF(+All!$F978="Tennessee",+All!K978,IF(+All!$H978="Tennessee",+All!K978,0))</f>
        <v>Vanderbilt</v>
      </c>
      <c r="L171" s="97">
        <f>IF(+All!$F978="Tennessee",+All!L978,IF(+All!$H978="Tennessee",+All!L978,0))</f>
        <v>31.5</v>
      </c>
      <c r="M171" s="98">
        <f>IF(+All!$F978="Tennessee",+All!M978,IF(+All!$H978="Tennessee",+All!M978,0))</f>
        <v>62.5</v>
      </c>
      <c r="N171" s="706" t="str">
        <f>IF(+All!$F978="Tennessee",+All!N978,IF(+All!$H978="Tennessee",+All!N978,0))</f>
        <v>Tennessee</v>
      </c>
      <c r="O171" s="708">
        <f>IF(+All!$F978="Tennessee",+All!O978,IF(+All!$H978="Tennessee",+All!O978,0))</f>
        <v>45</v>
      </c>
      <c r="P171" s="708" t="str">
        <f>IF(+All!$F978="Tennessee",+All!P978,IF(+All!$H978="Tennessee",+All!P978,0))</f>
        <v>Vanderbilt</v>
      </c>
      <c r="Q171" s="83">
        <f>IF(+All!$F978="Tennessee",+All!Q978,IF(+All!$H978="Tennessee",+All!Q978,0))</f>
        <v>21</v>
      </c>
      <c r="R171" s="706" t="str">
        <f>IF(+All!$F978="Tennessee",+All!R978,IF(+All!$H978="Tennessee",+All!R978,0))</f>
        <v>Vanderbilt</v>
      </c>
      <c r="S171" s="708" t="str">
        <f>IF(+All!$F978="Tennessee",+All!S978,IF(+All!$H978="Tennessee",+All!S978,0))</f>
        <v>Tennessee</v>
      </c>
      <c r="T171" s="706" t="str">
        <f>IF(+All!$F978="Tennessee",+All!T978,IF(+All!$H978="Tennessee",+All!T978,0))</f>
        <v>Tennessee</v>
      </c>
      <c r="U171" s="707" t="str">
        <f>IF(+All!$F978="Tennessee",+All!U978,IF(+All!$H978="Tennessee",+All!U978,0))</f>
        <v>L</v>
      </c>
      <c r="V171" s="706">
        <f>IF(+All!$F543="Tennessee",+All!#REF!,IF(+All!$H543="Tennessee",+All!#REF!,0))</f>
        <v>0</v>
      </c>
      <c r="W171" s="707">
        <f>IF(+All!$F543="Tennessee",+All!#REF!,IF(+All!$H543="Tennessee",+All!#REF!,0))</f>
        <v>0</v>
      </c>
      <c r="X171" s="706">
        <f>IF(+All!$F543="Tennessee",+All!#REF!,IF(+All!$H543="Tennessee",+All!#REF!,0))</f>
        <v>0</v>
      </c>
      <c r="Y171" s="707">
        <f>IF(+All!$F543="Tennessee",+All!#REF!,IF(+All!$H543="Tennessee",+All!#REF!,0))</f>
        <v>0</v>
      </c>
      <c r="Z171" s="706">
        <f>IF(+All!$F543="Tennessee",+All!#REF!,IF(+All!$H543="Tennessee",+All!#REF!,0))</f>
        <v>0</v>
      </c>
      <c r="AA171" s="707">
        <f>IF(+All!$F543="Tennessee",+All!#REF!,IF(+All!$H543="Tennessee",+All!#REF!,0))</f>
        <v>0</v>
      </c>
      <c r="AB171" s="706">
        <f>IF(+All!$F543="Tennessee",+All!#REF!,IF(+All!$H543="Tennessee",+All!#REF!,0))</f>
        <v>0</v>
      </c>
      <c r="AC171" s="707">
        <f>IF(+All!$F543="Tennessee",+All!#REF!,IF(+All!$H543="Tennessee",+All!#REF!,0))</f>
        <v>0</v>
      </c>
      <c r="AD171" s="706">
        <f>IF(+All!$F543="Tennessee",+All!#REF!,IF(+All!$H543="Tennessee",+All!#REF!,0))</f>
        <v>0</v>
      </c>
      <c r="AE171" s="707">
        <f>IF(+All!$F543="Tennessee",+All!#REF!,IF(+All!$H543="Tennessee",+All!#REF!,0))</f>
        <v>0</v>
      </c>
      <c r="AF171" s="706">
        <f>IF(+All!$F543="Tennessee",+All!#REF!,IF(+All!$H543="Tennessee",+All!#REF!,0))</f>
        <v>0</v>
      </c>
      <c r="AG171" s="707">
        <f>IF(+All!$F543="Tennessee",+All!#REF!,IF(+All!$H543="Tennessee",+All!#REF!,0))</f>
        <v>0</v>
      </c>
      <c r="AH171" s="706">
        <f>IF(+All!$F543="Tennessee",+All!#REF!,IF(+All!$H543="Tennessee",+All!#REF!,0))</f>
        <v>0</v>
      </c>
      <c r="AI171" s="707">
        <f>IF(+All!$F543="Tennessee",+All!#REF!,IF(+All!$H543="Tennessee",+All!#REF!,0))</f>
        <v>0</v>
      </c>
      <c r="AJ171" s="706">
        <f>IF(+All!$F543="Tennessee",+All!#REF!,IF(+All!$H543="Tennessee",+All!#REF!,0))</f>
        <v>0</v>
      </c>
      <c r="AK171" s="707">
        <f>IF(+All!$F543="Tennessee",+All!#REF!,IF(+All!$H543="Tennessee",+All!#REF!,0))</f>
        <v>0</v>
      </c>
      <c r="AL171" s="81">
        <f>IF(+All!$F543="Tennessee",+All!V543,IF(+All!$H543="Tennessee",+All!V543,0))</f>
        <v>0</v>
      </c>
      <c r="AM171" s="82">
        <f>IF(+All!$F543="Tennessee",+All!W543,IF(+All!$H543="Tennessee",+All!W543,0))</f>
        <v>0</v>
      </c>
      <c r="AN171" s="81">
        <f>IF(+All!$F543="Tennessee",+All!X543,IF(+All!$H543="Tennessee",+All!X543,0))</f>
        <v>0</v>
      </c>
      <c r="AO171" s="70">
        <f>IF(+All!$F543="Tennessee",+All!Y543,IF(+All!$H543="Tennessee",+All!Y543,0))</f>
        <v>0</v>
      </c>
      <c r="AP171" s="84">
        <f>IF(+All!$F543="Tennessee",+All!Z543,IF(+All!$H543="Tennessee",+All!Z543,0))</f>
        <v>0</v>
      </c>
      <c r="AQ171" s="99">
        <f>IF(+All!$F543="Tennessee",+All!#REF!,IF(+All!$H543="Tennessee",+All!#REF!,0))</f>
        <v>0</v>
      </c>
      <c r="AR171" s="482">
        <f>IF(+All!$F543="Tennessee",+All!#REF!,IF(+All!$H543="Tennessee",+All!#REF!,0))</f>
        <v>0</v>
      </c>
      <c r="AS171" s="483">
        <f>IF(+All!$F543="Tennessee",+All!#REF!,IF(+All!$H543="Tennessee",+All!#REF!,0))</f>
        <v>0</v>
      </c>
      <c r="AT171" s="483">
        <f>IF(+All!$F543="Tennessee",+All!#REF!,IF(+All!$H543="Tennessee",+All!#REF!,0))</f>
        <v>0</v>
      </c>
      <c r="AU171" s="482">
        <f>IF(+All!$F543="Tennessee",+All!#REF!,IF(+All!$H543="Tennessee",+All!#REF!,0))</f>
        <v>0</v>
      </c>
      <c r="AV171" s="483">
        <f>IF(+All!$F543="Tennessee",+All!#REF!,IF(+All!$H543="Tennessee",+All!#REF!,0))</f>
        <v>0</v>
      </c>
      <c r="AW171" s="484">
        <f>IF(+All!$F543="Tennessee",+All!#REF!,IF(+All!$H543="Tennessee",+All!#REF!,0))</f>
        <v>0</v>
      </c>
      <c r="AX171" s="483">
        <f>IF(+All!$F543="Tennessee",+All!#REF!,IF(+All!$H543="Tennessee",+All!#REF!,0))</f>
        <v>0</v>
      </c>
      <c r="AY171" s="482">
        <f>IF(+All!$F543="Tennessee",+All!#REF!,IF(+All!$H543="Tennessee",+All!#REF!,0))</f>
        <v>0</v>
      </c>
      <c r="AZ171" s="483">
        <f>IF(+All!$F543="Tennessee",+All!#REF!,IF(+All!$H543="Tennessee",+All!#REF!,0))</f>
        <v>0</v>
      </c>
      <c r="BA171" s="484">
        <f>IF(+All!$F543="Tennessee",+All!#REF!,IF(+All!$H543="Tennessee",+All!#REF!,0))</f>
        <v>0</v>
      </c>
      <c r="BB171" s="484">
        <f>IF(+All!$F543="Tennessee",+All!#REF!,IF(+All!$H543="Tennessee",+All!#REF!,0))</f>
        <v>0</v>
      </c>
      <c r="BC171" s="91">
        <f>IF(+All!$F543="Tennessee",+All!#REF!,IF(+All!$H543="Tennessee",+All!#REF!,0))</f>
        <v>0</v>
      </c>
      <c r="BD171" s="482">
        <f>IF(+All!$F543="Tennessee",+All!#REF!,IF(+All!$H543="Tennessee",+All!#REF!,0))</f>
        <v>0</v>
      </c>
      <c r="BE171" s="483">
        <f>IF(+All!$F543="Tennessee",+All!#REF!,IF(+All!$H543="Tennessee",+All!#REF!,0))</f>
        <v>0</v>
      </c>
      <c r="BF171" s="483">
        <f>IF(+All!$F543="Tennessee",+All!#REF!,IF(+All!$H543="Tennessee",+All!#REF!,0))</f>
        <v>0</v>
      </c>
      <c r="BG171" s="482">
        <f>IF(+All!$F543="Tennessee",+All!#REF!,IF(+All!$H543="Tennessee",+All!#REF!,0))</f>
        <v>0</v>
      </c>
      <c r="BH171" s="483">
        <f>IF(+All!$F543="Tennessee",+All!#REF!,IF(+All!$H543="Tennessee",+All!#REF!,0))</f>
        <v>0</v>
      </c>
      <c r="BI171" s="484">
        <f>IF(+All!$F543="Tennessee",+All!#REF!,IF(+All!$H543="Tennessee",+All!#REF!,0))</f>
        <v>0</v>
      </c>
      <c r="BJ171" s="113">
        <f>IF(+All!$F543="Tennessee",+All!#REF!,IF(+All!$H543="Tennessee",+All!#REF!,0))</f>
        <v>0</v>
      </c>
      <c r="BK171" s="114">
        <f>IF(+All!$F543="Tennessee",+All!#REF!,IF(+All!$H543="Tennessee",+All!#REF!,0))</f>
        <v>0</v>
      </c>
    </row>
    <row r="172" spans="1:63" x14ac:dyDescent="0.8">
      <c r="B172" s="70"/>
      <c r="C172" s="94"/>
      <c r="D172" s="73"/>
      <c r="E172" s="707"/>
      <c r="F172" s="1219" t="str">
        <f>H173</f>
        <v>Texas A&amp;M</v>
      </c>
      <c r="G172" s="1253"/>
      <c r="H172" s="1253"/>
      <c r="I172" s="1254"/>
      <c r="J172" s="706"/>
      <c r="K172" s="707"/>
      <c r="L172" s="78"/>
      <c r="M172" s="79"/>
      <c r="N172" s="706"/>
      <c r="O172" s="708"/>
      <c r="P172" s="708"/>
      <c r="R172" s="706"/>
      <c r="S172" s="708"/>
      <c r="T172" s="706"/>
      <c r="U172" s="707"/>
      <c r="V172" s="706"/>
      <c r="W172" s="707"/>
      <c r="X172" s="706"/>
      <c r="Y172" s="707"/>
      <c r="Z172" s="706"/>
      <c r="AA172" s="707"/>
      <c r="AB172" s="706"/>
      <c r="AC172" s="707"/>
      <c r="AD172" s="706"/>
      <c r="AE172" s="707"/>
      <c r="AF172" s="706"/>
      <c r="AG172" s="707"/>
      <c r="AH172" s="706"/>
      <c r="AI172" s="707"/>
      <c r="AJ172" s="706"/>
      <c r="AK172" s="707"/>
      <c r="AQ172" s="480"/>
      <c r="AR172" s="482"/>
      <c r="AS172" s="483"/>
      <c r="AT172" s="483"/>
      <c r="AU172" s="482"/>
      <c r="AV172" s="483"/>
      <c r="AW172" s="484"/>
      <c r="AX172" s="483"/>
      <c r="AY172" s="88"/>
      <c r="AZ172" s="89"/>
      <c r="BA172" s="90"/>
      <c r="BB172" s="90"/>
      <c r="BC172" s="91"/>
      <c r="BD172" s="482"/>
      <c r="BE172" s="483"/>
      <c r="BF172" s="483"/>
      <c r="BG172" s="482"/>
      <c r="BH172" s="483"/>
      <c r="BI172" s="484"/>
    </row>
    <row r="173" spans="1:63" x14ac:dyDescent="0.8">
      <c r="A173" s="150">
        <f>IF(+All!$F90="Texas A&amp;M",+All!A90,IF(+All!$H90="Texas A&amp;M",+All!A90,0))</f>
        <v>1</v>
      </c>
      <c r="B173" s="480" t="str">
        <f>IF(+All!$F90="Texas A&amp;M",+All!B90,IF(+All!$H90="Texas A&amp;M",+All!B90,0))</f>
        <v>Sat</v>
      </c>
      <c r="C173" s="72">
        <f>IF(+All!$F90="Texas A&amp;M",+All!C90,IF(+All!$H90="Texas A&amp;M",+All!C90,0))</f>
        <v>44443</v>
      </c>
      <c r="D173" s="73">
        <f>IF(+All!$F90="Texas A&amp;M",+All!D90,IF(+All!$H90="Texas A&amp;M",+All!D90,0))</f>
        <v>0.83333333333333337</v>
      </c>
      <c r="E173" s="707" t="str">
        <f>IF(+All!$F90="Texas A&amp;M",+All!E90,IF(+All!$H90="Texas A&amp;M",+All!E90,0))</f>
        <v>ESPNU</v>
      </c>
      <c r="F173" s="706" t="str">
        <f>IF(+All!$F90="Texas A&amp;M",+All!F90,IF(+All!$H90="Texas A&amp;M",+All!F90,0))</f>
        <v>Kent State</v>
      </c>
      <c r="G173" s="707" t="str">
        <f>IF(+All!$F90="Texas A&amp;M",+All!G90,IF(+All!$H90="Texas A&amp;M",+All!G90,0))</f>
        <v>MAC</v>
      </c>
      <c r="H173" s="706" t="str">
        <f>IF(+All!$F90="Texas A&amp;M",+All!H90,IF(+All!$H90="Texas A&amp;M",+All!H90,0))</f>
        <v>Texas A&amp;M</v>
      </c>
      <c r="I173" s="707" t="str">
        <f>IF(+All!$F90="Texas A&amp;M",+All!I90,IF(+All!$H90="Texas A&amp;M",+All!I90,0))</f>
        <v>SEC</v>
      </c>
      <c r="J173" s="706" t="str">
        <f>IF(+All!$F90="Texas A&amp;M",+All!J90,IF(+All!$H90="Texas A&amp;M",+All!J90,0))</f>
        <v>Texas A&amp;M</v>
      </c>
      <c r="K173" s="707" t="str">
        <f>IF(+All!$F90="Texas A&amp;M",+All!K90,IF(+All!$H90="Texas A&amp;M",+All!K90,0))</f>
        <v>Kent State</v>
      </c>
      <c r="L173" s="97">
        <f>IF(+All!$F90="Texas A&amp;M",+All!L90,IF(+All!$H90="Texas A&amp;M",+All!L90,0))</f>
        <v>28.5</v>
      </c>
      <c r="M173" s="98">
        <f>IF(+All!$F90="Texas A&amp;M",+All!M90,IF(+All!$H90="Texas A&amp;M",+All!M90,0))</f>
        <v>67.5</v>
      </c>
      <c r="N173" s="706" t="str">
        <f>IF(+All!$F90="Texas A&amp;M",+All!N90,IF(+All!$H90="Texas A&amp;M",+All!N90,0))</f>
        <v>Texas A&amp;M</v>
      </c>
      <c r="O173" s="708">
        <f>IF(+All!$F90="Texas A&amp;M",+All!O90,IF(+All!$H90="Texas A&amp;M",+All!O90,0))</f>
        <v>41</v>
      </c>
      <c r="P173" s="708" t="str">
        <f>IF(+All!$F90="Texas A&amp;M",+All!P90,IF(+All!$H90="Texas A&amp;M",+All!P90,0))</f>
        <v>Kent State</v>
      </c>
      <c r="Q173" s="83">
        <f>IF(+All!$F90="Texas A&amp;M",+All!Q90,IF(+All!$H90="Texas A&amp;M",+All!Q90,0))</f>
        <v>10</v>
      </c>
      <c r="R173" s="706" t="str">
        <f>IF(+All!$F90="Texas A&amp;M",+All!R90,IF(+All!$H90="Texas A&amp;M",+All!R90,0))</f>
        <v>Texas A&amp;M</v>
      </c>
      <c r="S173" s="708" t="str">
        <f>IF(+All!$F90="Texas A&amp;M",+All!S90,IF(+All!$H90="Texas A&amp;M",+All!S90,0))</f>
        <v>Kent State</v>
      </c>
      <c r="T173" s="706" t="str">
        <f>IF(+All!$F90="Texas A&amp;M",+All!T90,IF(+All!$H90="Texas A&amp;M",+All!T90,0))</f>
        <v>Texas A&amp;M</v>
      </c>
      <c r="U173" s="707" t="str">
        <f>IF(+All!$F90="Texas A&amp;M",+All!U90,IF(+All!$H90="Texas A&amp;M",+All!U90,0))</f>
        <v>W</v>
      </c>
      <c r="V173" s="706"/>
      <c r="W173" s="707"/>
      <c r="X173" s="706"/>
      <c r="Y173" s="707"/>
      <c r="Z173" s="706"/>
      <c r="AA173" s="707"/>
      <c r="AB173" s="706"/>
      <c r="AC173" s="707"/>
      <c r="AD173" s="706"/>
      <c r="AE173" s="707"/>
      <c r="AF173" s="706"/>
      <c r="AG173" s="707"/>
      <c r="AH173" s="706"/>
      <c r="AI173" s="707"/>
      <c r="AJ173" s="706"/>
      <c r="AK173" s="707"/>
      <c r="AQ173" s="480"/>
      <c r="AR173" s="482"/>
      <c r="AS173" s="483"/>
      <c r="AT173" s="483"/>
      <c r="AU173" s="482"/>
      <c r="AV173" s="483"/>
      <c r="AW173" s="484"/>
      <c r="AX173" s="483"/>
      <c r="AY173" s="88"/>
      <c r="AZ173" s="89"/>
      <c r="BA173" s="90"/>
      <c r="BB173" s="90"/>
      <c r="BC173" s="91"/>
      <c r="BD173" s="482"/>
      <c r="BE173" s="483"/>
      <c r="BF173" s="483"/>
      <c r="BG173" s="482"/>
      <c r="BH173" s="483"/>
      <c r="BI173" s="484"/>
    </row>
    <row r="174" spans="1:63" x14ac:dyDescent="0.8">
      <c r="A174" s="150">
        <f>IF(+All!$F159="Texas A&amp;M",+All!A159,IF(+All!$H159="Texas A&amp;M",+All!A159,0))</f>
        <v>2</v>
      </c>
      <c r="B174" s="480" t="str">
        <f>IF(+All!$F159="Texas A&amp;M",+All!B159,IF(+All!$H159="Texas A&amp;M",+All!B159,0))</f>
        <v>Sat</v>
      </c>
      <c r="C174" s="72">
        <f>IF(+All!$F159="Texas A&amp;M",+All!C159,IF(+All!$H159="Texas A&amp;M",+All!C159,0))</f>
        <v>44450</v>
      </c>
      <c r="D174" s="73">
        <f>IF(+All!$F159="Texas A&amp;M",+All!D159,IF(+All!$H159="Texas A&amp;M",+All!D159,0))</f>
        <v>0.64583333333333337</v>
      </c>
      <c r="E174" s="707" t="str">
        <f>IF(+All!$F159="Texas A&amp;M",+All!E159,IF(+All!$H159="Texas A&amp;M",+All!E159,0))</f>
        <v>Fox</v>
      </c>
      <c r="F174" s="706" t="str">
        <f>IF(+All!$F159="Texas A&amp;M",+All!F159,IF(+All!$H159="Texas A&amp;M",+All!F159,0))</f>
        <v>Texas A&amp;M</v>
      </c>
      <c r="G174" s="707" t="str">
        <f>IF(+All!$F159="Texas A&amp;M",+All!G159,IF(+All!$H159="Texas A&amp;M",+All!G159,0))</f>
        <v>SEC</v>
      </c>
      <c r="H174" s="706" t="str">
        <f>IF(+All!$F159="Texas A&amp;M",+All!H159,IF(+All!$H159="Texas A&amp;M",+All!H159,0))</f>
        <v>Colorado</v>
      </c>
      <c r="I174" s="707" t="str">
        <f>IF(+All!$F159="Texas A&amp;M",+All!I159,IF(+All!$H159="Texas A&amp;M",+All!I159,0))</f>
        <v>P12</v>
      </c>
      <c r="J174" s="706" t="str">
        <f>IF(+All!$F159="Texas A&amp;M",+All!J159,IF(+All!$H159="Texas A&amp;M",+All!J159,0))</f>
        <v>Texas A&amp;M</v>
      </c>
      <c r="K174" s="707" t="str">
        <f>IF(+All!$F159="Texas A&amp;M",+All!K159,IF(+All!$H159="Texas A&amp;M",+All!K159,0))</f>
        <v>Colorado</v>
      </c>
      <c r="L174" s="97">
        <f>IF(+All!$F159="Texas A&amp;M",+All!L159,IF(+All!$H159="Texas A&amp;M",+All!L159,0))</f>
        <v>17</v>
      </c>
      <c r="M174" s="98">
        <f>IF(+All!$F159="Texas A&amp;M",+All!M159,IF(+All!$H159="Texas A&amp;M",+All!M159,0))</f>
        <v>50.5</v>
      </c>
      <c r="N174" s="706" t="str">
        <f>IF(+All!$F159="Texas A&amp;M",+All!N159,IF(+All!$H159="Texas A&amp;M",+All!N159,0))</f>
        <v>Texas A&amp;M</v>
      </c>
      <c r="O174" s="708">
        <f>IF(+All!$F159="Texas A&amp;M",+All!O159,IF(+All!$H159="Texas A&amp;M",+All!O159,0))</f>
        <v>10</v>
      </c>
      <c r="P174" s="708" t="str">
        <f>IF(+All!$F159="Texas A&amp;M",+All!P159,IF(+All!$H159="Texas A&amp;M",+All!P159,0))</f>
        <v>Colorado</v>
      </c>
      <c r="Q174" s="83">
        <f>IF(+All!$F159="Texas A&amp;M",+All!Q159,IF(+All!$H159="Texas A&amp;M",+All!Q159,0))</f>
        <v>7</v>
      </c>
      <c r="R174" s="706" t="str">
        <f>IF(+All!$F159="Texas A&amp;M",+All!R159,IF(+All!$H159="Texas A&amp;M",+All!R159,0))</f>
        <v>Colorado</v>
      </c>
      <c r="S174" s="708" t="str">
        <f>IF(+All!$F159="Texas A&amp;M",+All!S159,IF(+All!$H159="Texas A&amp;M",+All!S159,0))</f>
        <v>Texas A&amp;M</v>
      </c>
      <c r="T174" s="706" t="str">
        <f>IF(+All!$F159="Texas A&amp;M",+All!T159,IF(+All!$H159="Texas A&amp;M",+All!T159,0))</f>
        <v>Colorado</v>
      </c>
      <c r="U174" s="707" t="str">
        <f>IF(+All!$F159="Texas A&amp;M",+All!U159,IF(+All!$H159="Texas A&amp;M",+All!U159,0))</f>
        <v>W</v>
      </c>
      <c r="V174" s="706"/>
      <c r="W174" s="707"/>
      <c r="X174" s="706"/>
      <c r="Y174" s="707"/>
      <c r="Z174" s="706"/>
      <c r="AA174" s="707"/>
      <c r="AB174" s="706"/>
      <c r="AC174" s="707"/>
      <c r="AD174" s="706"/>
      <c r="AE174" s="707"/>
      <c r="AF174" s="706"/>
      <c r="AG174" s="707"/>
      <c r="AH174" s="706"/>
      <c r="AI174" s="707"/>
      <c r="AJ174" s="706"/>
      <c r="AK174" s="707"/>
      <c r="AO174" s="70"/>
      <c r="AQ174" s="99"/>
      <c r="AR174" s="482"/>
      <c r="AS174" s="483"/>
      <c r="AT174" s="483"/>
      <c r="AU174" s="482"/>
      <c r="AV174" s="483"/>
      <c r="AW174" s="484"/>
      <c r="AX174" s="483"/>
      <c r="AY174" s="482"/>
      <c r="AZ174" s="483"/>
      <c r="BA174" s="484"/>
      <c r="BB174" s="484"/>
      <c r="BC174" s="91"/>
      <c r="BD174" s="482"/>
      <c r="BE174" s="483"/>
      <c r="BF174" s="483"/>
      <c r="BG174" s="482"/>
      <c r="BH174" s="483"/>
      <c r="BI174" s="484"/>
    </row>
    <row r="175" spans="1:63" x14ac:dyDescent="0.8">
      <c r="A175" s="150">
        <f>IF(+All!$F248="Texas A&amp;M",+All!A248,IF(+All!$H248="Texas A&amp;M",+All!A248,0))</f>
        <v>3</v>
      </c>
      <c r="B175" s="480" t="str">
        <f>IF(+All!$F248="Texas A&amp;M",+All!B248,IF(+All!$H248="Texas A&amp;M",+All!B248,0))</f>
        <v>Sat</v>
      </c>
      <c r="C175" s="72">
        <f>IF(+All!$F248="Texas A&amp;M",+All!C248,IF(+All!$H248="Texas A&amp;M",+All!C248,0))</f>
        <v>44457</v>
      </c>
      <c r="D175" s="73">
        <f>IF(+All!$F248="Texas A&amp;M",+All!D248,IF(+All!$H248="Texas A&amp;M",+All!D248,0))</f>
        <v>0.5</v>
      </c>
      <c r="E175" s="707" t="str">
        <f>IF(+All!$F248="Texas A&amp;M",+All!E248,IF(+All!$H248="Texas A&amp;M",+All!E248,0))</f>
        <v>SEC</v>
      </c>
      <c r="F175" s="706" t="str">
        <f>IF(+All!$F248="Texas A&amp;M",+All!F248,IF(+All!$H248="Texas A&amp;M",+All!F248,0))</f>
        <v>New Mexico</v>
      </c>
      <c r="G175" s="707" t="str">
        <f>IF(+All!$F248="Texas A&amp;M",+All!G248,IF(+All!$H248="Texas A&amp;M",+All!G248,0))</f>
        <v>MWC</v>
      </c>
      <c r="H175" s="706" t="str">
        <f>IF(+All!$F248="Texas A&amp;M",+All!H248,IF(+All!$H248="Texas A&amp;M",+All!H248,0))</f>
        <v>Texas A&amp;M</v>
      </c>
      <c r="I175" s="707" t="str">
        <f>IF(+All!$F248="Texas A&amp;M",+All!I248,IF(+All!$H248="Texas A&amp;M",+All!I248,0))</f>
        <v>SEC</v>
      </c>
      <c r="J175" s="706" t="str">
        <f>IF(+All!$F248="Texas A&amp;M",+All!J248,IF(+All!$H248="Texas A&amp;M",+All!J248,0))</f>
        <v>Texas A&amp;M</v>
      </c>
      <c r="K175" s="707" t="str">
        <f>IF(+All!$F248="Texas A&amp;M",+All!K248,IF(+All!$H248="Texas A&amp;M",+All!K248,0))</f>
        <v>New Mexico</v>
      </c>
      <c r="L175" s="97">
        <f>IF(+All!$F248="Texas A&amp;M",+All!L248,IF(+All!$H248="Texas A&amp;M",+All!L248,0))</f>
        <v>30</v>
      </c>
      <c r="M175" s="98">
        <f>IF(+All!$F248="Texas A&amp;M",+All!M248,IF(+All!$H248="Texas A&amp;M",+All!M248,0))</f>
        <v>50.5</v>
      </c>
      <c r="N175" s="706" t="str">
        <f>IF(+All!$F248="Texas A&amp;M",+All!N248,IF(+All!$H248="Texas A&amp;M",+All!N248,0))</f>
        <v>Texas A&amp;M</v>
      </c>
      <c r="O175" s="708">
        <f>IF(+All!$F248="Texas A&amp;M",+All!O248,IF(+All!$H248="Texas A&amp;M",+All!O248,0))</f>
        <v>34</v>
      </c>
      <c r="P175" s="708" t="str">
        <f>IF(+All!$F248="Texas A&amp;M",+All!P248,IF(+All!$H248="Texas A&amp;M",+All!P248,0))</f>
        <v>New Mexico</v>
      </c>
      <c r="Q175" s="83">
        <f>IF(+All!$F248="Texas A&amp;M",+All!Q248,IF(+All!$H248="Texas A&amp;M",+All!Q248,0))</f>
        <v>0</v>
      </c>
      <c r="R175" s="706" t="str">
        <f>IF(+All!$F248="Texas A&amp;M",+All!R248,IF(+All!$H248="Texas A&amp;M",+All!R248,0))</f>
        <v>Texas A&amp;M</v>
      </c>
      <c r="S175" s="708" t="str">
        <f>IF(+All!$F248="Texas A&amp;M",+All!S248,IF(+All!$H248="Texas A&amp;M",+All!S248,0))</f>
        <v>New Mexico</v>
      </c>
      <c r="T175" s="706" t="str">
        <f>IF(+All!$F248="Texas A&amp;M",+All!T248,IF(+All!$H248="Texas A&amp;M",+All!T248,0))</f>
        <v>Texas A&amp;M</v>
      </c>
      <c r="U175" s="707" t="str">
        <f>IF(+All!$F248="Texas A&amp;M",+All!U248,IF(+All!$H248="Texas A&amp;M",+All!U248,0))</f>
        <v>W</v>
      </c>
      <c r="V175" s="706">
        <f>IF(+All!$F75="Texas A&amp;M",+All!#REF!,IF(+All!$H75="Texas A&amp;M",+All!#REF!,0))</f>
        <v>0</v>
      </c>
      <c r="W175" s="707">
        <f>IF(+All!$F75="Texas A&amp;M",+All!#REF!,IF(+All!$H75="Texas A&amp;M",+All!#REF!,0))</f>
        <v>0</v>
      </c>
      <c r="X175" s="706">
        <f>IF(+All!$F75="Texas A&amp;M",+All!#REF!,IF(+All!$H75="Texas A&amp;M",+All!#REF!,0))</f>
        <v>0</v>
      </c>
      <c r="Y175" s="707">
        <f>IF(+All!$F75="Texas A&amp;M",+All!#REF!,IF(+All!$H75="Texas A&amp;M",+All!#REF!,0))</f>
        <v>0</v>
      </c>
      <c r="Z175" s="706">
        <f>IF(+All!$F75="Texas A&amp;M",+All!#REF!,IF(+All!$H75="Texas A&amp;M",+All!#REF!,0))</f>
        <v>0</v>
      </c>
      <c r="AA175" s="707">
        <f>IF(+All!$F75="Texas A&amp;M",+All!#REF!,IF(+All!$H75="Texas A&amp;M",+All!#REF!,0))</f>
        <v>0</v>
      </c>
      <c r="AB175" s="706">
        <f>IF(+All!$F75="Texas A&amp;M",+All!#REF!,IF(+All!$H75="Texas A&amp;M",+All!#REF!,0))</f>
        <v>0</v>
      </c>
      <c r="AC175" s="707">
        <f>IF(+All!$F75="Texas A&amp;M",+All!#REF!,IF(+All!$H75="Texas A&amp;M",+All!#REF!,0))</f>
        <v>0</v>
      </c>
      <c r="AD175" s="706">
        <f>IF(+All!$F75="Texas A&amp;M",+All!#REF!,IF(+All!$H75="Texas A&amp;M",+All!#REF!,0))</f>
        <v>0</v>
      </c>
      <c r="AE175" s="707">
        <f>IF(+All!$F75="Texas A&amp;M",+All!#REF!,IF(+All!$H75="Texas A&amp;M",+All!#REF!,0))</f>
        <v>0</v>
      </c>
      <c r="AF175" s="706">
        <f>IF(+All!$F75="Texas A&amp;M",+All!#REF!,IF(+All!$H75="Texas A&amp;M",+All!#REF!,0))</f>
        <v>0</v>
      </c>
      <c r="AG175" s="707">
        <f>IF(+All!$F75="Texas A&amp;M",+All!#REF!,IF(+All!$H75="Texas A&amp;M",+All!#REF!,0))</f>
        <v>0</v>
      </c>
      <c r="AH175" s="706">
        <f>IF(+All!$F75="Texas A&amp;M",+All!#REF!,IF(+All!$H75="Texas A&amp;M",+All!#REF!,0))</f>
        <v>0</v>
      </c>
      <c r="AI175" s="707">
        <f>IF(+All!$F75="Texas A&amp;M",+All!#REF!,IF(+All!$H75="Texas A&amp;M",+All!#REF!,0))</f>
        <v>0</v>
      </c>
      <c r="AJ175" s="706">
        <f>IF(+All!$F75="Texas A&amp;M",+All!#REF!,IF(+All!$H75="Texas A&amp;M",+All!#REF!,0))</f>
        <v>0</v>
      </c>
      <c r="AK175" s="707">
        <f>IF(+All!$F75="Texas A&amp;M",+All!#REF!,IF(+All!$H75="Texas A&amp;M",+All!#REF!,0))</f>
        <v>0</v>
      </c>
      <c r="AL175" s="81">
        <f>IF(+All!$F75="Texas A&amp;M",+All!V75,IF(+All!$H75="Texas A&amp;M",+All!V75,0))</f>
        <v>0</v>
      </c>
      <c r="AM175" s="82">
        <f>IF(+All!$F75="Texas A&amp;M",+All!W75,IF(+All!$H75="Texas A&amp;M",+All!W75,0))</f>
        <v>0</v>
      </c>
      <c r="AN175" s="81">
        <f>IF(+All!$F75="Texas A&amp;M",+All!X75,IF(+All!$H75="Texas A&amp;M",+All!X75,0))</f>
        <v>0</v>
      </c>
      <c r="AO175" s="70">
        <f>IF(+All!$F75="Texas A&amp;M",+All!Y75,IF(+All!$H75="Texas A&amp;M",+All!Y75,0))</f>
        <v>0</v>
      </c>
      <c r="AP175" s="84">
        <f>IF(+All!$F75="Texas A&amp;M",+All!Z75,IF(+All!$H75="Texas A&amp;M",+All!Z75,0))</f>
        <v>0</v>
      </c>
      <c r="AQ175" s="99">
        <f>IF(+All!$F75="Texas A&amp;M",+All!#REF!,IF(+All!$H75="Texas A&amp;M",+All!#REF!,0))</f>
        <v>0</v>
      </c>
      <c r="AR175" s="482">
        <f>IF(+All!$F75="Texas A&amp;M",+All!#REF!,IF(+All!$H75="Texas A&amp;M",+All!#REF!,0))</f>
        <v>0</v>
      </c>
      <c r="AS175" s="483">
        <f>IF(+All!$F75="Texas A&amp;M",+All!#REF!,IF(+All!$H75="Texas A&amp;M",+All!#REF!,0))</f>
        <v>0</v>
      </c>
      <c r="AT175" s="483">
        <f>IF(+All!$F75="Texas A&amp;M",+All!#REF!,IF(+All!$H75="Texas A&amp;M",+All!#REF!,0))</f>
        <v>0</v>
      </c>
      <c r="AU175" s="482">
        <f>IF(+All!$F75="Texas A&amp;M",+All!#REF!,IF(+All!$H75="Texas A&amp;M",+All!#REF!,0))</f>
        <v>0</v>
      </c>
      <c r="AV175" s="483">
        <f>IF(+All!$F75="Texas A&amp;M",+All!#REF!,IF(+All!$H75="Texas A&amp;M",+All!#REF!,0))</f>
        <v>0</v>
      </c>
      <c r="AW175" s="484">
        <f>IF(+All!$F75="Texas A&amp;M",+All!#REF!,IF(+All!$H75="Texas A&amp;M",+All!#REF!,0))</f>
        <v>0</v>
      </c>
      <c r="AX175" s="483">
        <f>IF(+All!$F75="Texas A&amp;M",+All!#REF!,IF(+All!$H75="Texas A&amp;M",+All!#REF!,0))</f>
        <v>0</v>
      </c>
      <c r="AY175" s="482">
        <f>IF(+All!$F75="Texas A&amp;M",+All!#REF!,IF(+All!$H75="Texas A&amp;M",+All!#REF!,0))</f>
        <v>0</v>
      </c>
      <c r="AZ175" s="483">
        <f>IF(+All!$F75="Texas A&amp;M",+All!#REF!,IF(+All!$H75="Texas A&amp;M",+All!#REF!,0))</f>
        <v>0</v>
      </c>
      <c r="BA175" s="484">
        <f>IF(+All!$F75="Texas A&amp;M",+All!#REF!,IF(+All!$H75="Texas A&amp;M",+All!#REF!,0))</f>
        <v>0</v>
      </c>
      <c r="BB175" s="484">
        <f>IF(+All!$F75="Texas A&amp;M",+All!#REF!,IF(+All!$H75="Texas A&amp;M",+All!#REF!,0))</f>
        <v>0</v>
      </c>
      <c r="BC175" s="91">
        <f>IF(+All!$F75="Texas A&amp;M",+All!#REF!,IF(+All!$H75="Texas A&amp;M",+All!#REF!,0))</f>
        <v>0</v>
      </c>
      <c r="BD175" s="482">
        <f>IF(+All!$F75="Texas A&amp;M",+All!#REF!,IF(+All!$H75="Texas A&amp;M",+All!#REF!,0))</f>
        <v>0</v>
      </c>
      <c r="BE175" s="483">
        <f>IF(+All!$F75="Texas A&amp;M",+All!#REF!,IF(+All!$H75="Texas A&amp;M",+All!#REF!,0))</f>
        <v>0</v>
      </c>
      <c r="BF175" s="483">
        <f>IF(+All!$F75="Texas A&amp;M",+All!#REF!,IF(+All!$H75="Texas A&amp;M",+All!#REF!,0))</f>
        <v>0</v>
      </c>
      <c r="BG175" s="482">
        <f>IF(+All!$F75="Texas A&amp;M",+All!#REF!,IF(+All!$H75="Texas A&amp;M",+All!#REF!,0))</f>
        <v>0</v>
      </c>
      <c r="BH175" s="483">
        <f>IF(+All!$F75="Texas A&amp;M",+All!#REF!,IF(+All!$H75="Texas A&amp;M",+All!#REF!,0))</f>
        <v>0</v>
      </c>
      <c r="BI175" s="484">
        <f>IF(+All!$F75="Texas A&amp;M",+All!#REF!,IF(+All!$H75="Texas A&amp;M",+All!#REF!,0))</f>
        <v>0</v>
      </c>
      <c r="BJ175" s="113">
        <f>IF(+All!$F75="Texas A&amp;M",+All!#REF!,IF(+All!$H75="Texas A&amp;M",+All!#REF!,0))</f>
        <v>0</v>
      </c>
      <c r="BK175" s="114">
        <f>IF(+All!$F75="Texas A&amp;M",+All!#REF!,IF(+All!$H75="Texas A&amp;M",+All!#REF!,0))</f>
        <v>0</v>
      </c>
    </row>
    <row r="176" spans="1:63" x14ac:dyDescent="0.8">
      <c r="A176" s="150">
        <f>IF(+All!$F317="Texas A&amp;M",+All!A317,IF(+All!$H317="Texas A&amp;M",+All!A317,0))</f>
        <v>4</v>
      </c>
      <c r="B176" s="480" t="str">
        <f>IF(+All!$F317="Texas A&amp;M",+All!B317,IF(+All!$H317="Texas A&amp;M",+All!B317,0))</f>
        <v>Sat</v>
      </c>
      <c r="C176" s="72">
        <f>IF(+All!$F317="Texas A&amp;M",+All!C317,IF(+All!$H317="Texas A&amp;M",+All!C317,0))</f>
        <v>44464</v>
      </c>
      <c r="D176" s="73">
        <f>IF(+All!$F317="Texas A&amp;M",+All!D317,IF(+All!$H317="Texas A&amp;M",+All!D317,0))</f>
        <v>0.64583333333333337</v>
      </c>
      <c r="E176" s="707" t="str">
        <f>IF(+All!$F317="Texas A&amp;M",+All!E317,IF(+All!$H317="Texas A&amp;M",+All!E317,0))</f>
        <v>CBS</v>
      </c>
      <c r="F176" s="706" t="str">
        <f>IF(+All!$F317="Texas A&amp;M",+All!F317,IF(+All!$H317="Texas A&amp;M",+All!F317,0))</f>
        <v>Texas A&amp;M</v>
      </c>
      <c r="G176" s="707" t="str">
        <f>IF(+All!$F317="Texas A&amp;M",+All!G317,IF(+All!$H317="Texas A&amp;M",+All!G317,0))</f>
        <v>SEC</v>
      </c>
      <c r="H176" s="706" t="str">
        <f>IF(+All!$F317="Texas A&amp;M",+All!H317,IF(+All!$H317="Texas A&amp;M",+All!H317,0))</f>
        <v>Arkansas</v>
      </c>
      <c r="I176" s="707" t="str">
        <f>IF(+All!$F317="Texas A&amp;M",+All!I317,IF(+All!$H317="Texas A&amp;M",+All!I317,0))</f>
        <v>SEC</v>
      </c>
      <c r="J176" s="706" t="str">
        <f>IF(+All!$F317="Texas A&amp;M",+All!J317,IF(+All!$H317="Texas A&amp;M",+All!J317,0))</f>
        <v>Texas A&amp;M</v>
      </c>
      <c r="K176" s="707" t="str">
        <f>IF(+All!$F317="Texas A&amp;M",+All!K317,IF(+All!$H317="Texas A&amp;M",+All!K317,0))</f>
        <v>Arkansas</v>
      </c>
      <c r="L176" s="97">
        <f>IF(+All!$F317="Texas A&amp;M",+All!L317,IF(+All!$H317="Texas A&amp;M",+All!L317,0))</f>
        <v>5.5</v>
      </c>
      <c r="M176" s="98">
        <f>IF(+All!$F317="Texas A&amp;M",+All!M317,IF(+All!$H317="Texas A&amp;M",+All!M317,0))</f>
        <v>47.5</v>
      </c>
      <c r="N176" s="706" t="str">
        <f>IF(+All!$F317="Texas A&amp;M",+All!N317,IF(+All!$H317="Texas A&amp;M",+All!N317,0))</f>
        <v>Arkansas</v>
      </c>
      <c r="O176" s="708">
        <f>IF(+All!$F317="Texas A&amp;M",+All!O317,IF(+All!$H317="Texas A&amp;M",+All!O317,0))</f>
        <v>20</v>
      </c>
      <c r="P176" s="708" t="str">
        <f>IF(+All!$F317="Texas A&amp;M",+All!P317,IF(+All!$H317="Texas A&amp;M",+All!P317,0))</f>
        <v>Texas A&amp;M</v>
      </c>
      <c r="Q176" s="83">
        <f>IF(+All!$F317="Texas A&amp;M",+All!Q317,IF(+All!$H317="Texas A&amp;M",+All!Q317,0))</f>
        <v>10</v>
      </c>
      <c r="R176" s="706" t="str">
        <f>IF(+All!$F317="Texas A&amp;M",+All!R317,IF(+All!$H317="Texas A&amp;M",+All!R317,0))</f>
        <v>Arkansas</v>
      </c>
      <c r="S176" s="708" t="str">
        <f>IF(+All!$F317="Texas A&amp;M",+All!S317,IF(+All!$H317="Texas A&amp;M",+All!S317,0))</f>
        <v>Texas A&amp;M</v>
      </c>
      <c r="T176" s="706" t="str">
        <f>IF(+All!$F317="Texas A&amp;M",+All!T317,IF(+All!$H317="Texas A&amp;M",+All!T317,0))</f>
        <v>Arkansas</v>
      </c>
      <c r="U176" s="707" t="str">
        <f>IF(+All!$F317="Texas A&amp;M",+All!U317,IF(+All!$H317="Texas A&amp;M",+All!U317,0))</f>
        <v>W</v>
      </c>
      <c r="V176" s="706" t="e">
        <f>IF(+All!#REF!="Texas A&amp;M",+All!#REF!,IF(+All!#REF!="Texas A&amp;M",+All!#REF!,0))</f>
        <v>#REF!</v>
      </c>
      <c r="W176" s="707" t="e">
        <f>IF(+All!#REF!="Texas A&amp;M",+All!#REF!,IF(+All!#REF!="Texas A&amp;M",+All!#REF!,0))</f>
        <v>#REF!</v>
      </c>
      <c r="X176" s="706" t="e">
        <f>IF(+All!#REF!="Texas A&amp;M",+All!#REF!,IF(+All!#REF!="Texas A&amp;M",+All!#REF!,0))</f>
        <v>#REF!</v>
      </c>
      <c r="Y176" s="707" t="e">
        <f>IF(+All!#REF!="Texas A&amp;M",+All!#REF!,IF(+All!#REF!="Texas A&amp;M",+All!#REF!,0))</f>
        <v>#REF!</v>
      </c>
      <c r="Z176" s="706" t="e">
        <f>IF(+All!#REF!="Texas A&amp;M",+All!#REF!,IF(+All!#REF!="Texas A&amp;M",+All!#REF!,0))</f>
        <v>#REF!</v>
      </c>
      <c r="AA176" s="707" t="e">
        <f>IF(+All!#REF!="Texas A&amp;M",+All!#REF!,IF(+All!#REF!="Texas A&amp;M",+All!#REF!,0))</f>
        <v>#REF!</v>
      </c>
      <c r="AB176" s="706" t="e">
        <f>IF(+All!#REF!="Texas A&amp;M",+All!#REF!,IF(+All!#REF!="Texas A&amp;M",+All!#REF!,0))</f>
        <v>#REF!</v>
      </c>
      <c r="AC176" s="707" t="e">
        <f>IF(+All!#REF!="Texas A&amp;M",+All!#REF!,IF(+All!#REF!="Texas A&amp;M",+All!#REF!,0))</f>
        <v>#REF!</v>
      </c>
      <c r="AD176" s="706" t="e">
        <f>IF(+All!#REF!="Texas A&amp;M",+All!#REF!,IF(+All!#REF!="Texas A&amp;M",+All!#REF!,0))</f>
        <v>#REF!</v>
      </c>
      <c r="AE176" s="707" t="e">
        <f>IF(+All!#REF!="Texas A&amp;M",+All!#REF!,IF(+All!#REF!="Texas A&amp;M",+All!#REF!,0))</f>
        <v>#REF!</v>
      </c>
      <c r="AF176" s="706" t="e">
        <f>IF(+All!#REF!="Texas A&amp;M",+All!#REF!,IF(+All!#REF!="Texas A&amp;M",+All!#REF!,0))</f>
        <v>#REF!</v>
      </c>
      <c r="AG176" s="707" t="e">
        <f>IF(+All!#REF!="Texas A&amp;M",+All!#REF!,IF(+All!#REF!="Texas A&amp;M",+All!#REF!,0))</f>
        <v>#REF!</v>
      </c>
      <c r="AH176" s="706" t="e">
        <f>IF(+All!#REF!="Texas A&amp;M",+All!#REF!,IF(+All!#REF!="Texas A&amp;M",+All!#REF!,0))</f>
        <v>#REF!</v>
      </c>
      <c r="AI176" s="707" t="e">
        <f>IF(+All!#REF!="Texas A&amp;M",+All!#REF!,IF(+All!#REF!="Texas A&amp;M",+All!#REF!,0))</f>
        <v>#REF!</v>
      </c>
      <c r="AJ176" s="706" t="e">
        <f>IF(+All!#REF!="Texas A&amp;M",+All!#REF!,IF(+All!#REF!="Texas A&amp;M",+All!#REF!,0))</f>
        <v>#REF!</v>
      </c>
      <c r="AK176" s="707" t="e">
        <f>IF(+All!#REF!="Texas A&amp;M",+All!#REF!,IF(+All!#REF!="Texas A&amp;M",+All!#REF!,0))</f>
        <v>#REF!</v>
      </c>
      <c r="AL176" s="81" t="e">
        <f>IF(+All!#REF!="Texas A&amp;M",+All!#REF!,IF(+All!#REF!="Texas A&amp;M",+All!#REF!,0))</f>
        <v>#REF!</v>
      </c>
      <c r="AM176" s="82" t="e">
        <f>IF(+All!#REF!="Texas A&amp;M",+All!#REF!,IF(+All!#REF!="Texas A&amp;M",+All!#REF!,0))</f>
        <v>#REF!</v>
      </c>
      <c r="AN176" s="81" t="e">
        <f>IF(+All!#REF!="Texas A&amp;M",+All!#REF!,IF(+All!#REF!="Texas A&amp;M",+All!#REF!,0))</f>
        <v>#REF!</v>
      </c>
      <c r="AO176" s="70" t="e">
        <f>IF(+All!#REF!="Texas A&amp;M",+All!#REF!,IF(+All!#REF!="Texas A&amp;M",+All!#REF!,0))</f>
        <v>#REF!</v>
      </c>
      <c r="AP176" s="84" t="e">
        <f>IF(+All!#REF!="Texas A&amp;M",+All!#REF!,IF(+All!#REF!="Texas A&amp;M",+All!#REF!,0))</f>
        <v>#REF!</v>
      </c>
      <c r="AQ176" s="99" t="e">
        <f>IF(+All!#REF!="Texas A&amp;M",+All!#REF!,IF(+All!#REF!="Texas A&amp;M",+All!#REF!,0))</f>
        <v>#REF!</v>
      </c>
      <c r="AR176" s="482" t="e">
        <f>IF(+All!#REF!="Texas A&amp;M",+All!#REF!,IF(+All!#REF!="Texas A&amp;M",+All!#REF!,0))</f>
        <v>#REF!</v>
      </c>
      <c r="AS176" s="483" t="e">
        <f>IF(+All!#REF!="Texas A&amp;M",+All!#REF!,IF(+All!#REF!="Texas A&amp;M",+All!#REF!,0))</f>
        <v>#REF!</v>
      </c>
      <c r="AT176" s="483" t="e">
        <f>IF(+All!#REF!="Texas A&amp;M",+All!#REF!,IF(+All!#REF!="Texas A&amp;M",+All!#REF!,0))</f>
        <v>#REF!</v>
      </c>
      <c r="AU176" s="482" t="e">
        <f>IF(+All!#REF!="Texas A&amp;M",+All!#REF!,IF(+All!#REF!="Texas A&amp;M",+All!#REF!,0))</f>
        <v>#REF!</v>
      </c>
      <c r="AV176" s="483" t="e">
        <f>IF(+All!#REF!="Texas A&amp;M",+All!#REF!,IF(+All!#REF!="Texas A&amp;M",+All!#REF!,0))</f>
        <v>#REF!</v>
      </c>
      <c r="AW176" s="484" t="e">
        <f>IF(+All!#REF!="Texas A&amp;M",+All!#REF!,IF(+All!#REF!="Texas A&amp;M",+All!#REF!,0))</f>
        <v>#REF!</v>
      </c>
      <c r="AX176" s="483" t="e">
        <f>IF(+All!#REF!="Texas A&amp;M",+All!#REF!,IF(+All!#REF!="Texas A&amp;M",+All!#REF!,0))</f>
        <v>#REF!</v>
      </c>
      <c r="AY176" s="482" t="e">
        <f>IF(+All!#REF!="Texas A&amp;M",+All!#REF!,IF(+All!#REF!="Texas A&amp;M",+All!#REF!,0))</f>
        <v>#REF!</v>
      </c>
      <c r="AZ176" s="483" t="e">
        <f>IF(+All!#REF!="Texas A&amp;M",+All!#REF!,IF(+All!#REF!="Texas A&amp;M",+All!#REF!,0))</f>
        <v>#REF!</v>
      </c>
      <c r="BA176" s="484" t="e">
        <f>IF(+All!#REF!="Texas A&amp;M",+All!#REF!,IF(+All!#REF!="Texas A&amp;M",+All!#REF!,0))</f>
        <v>#REF!</v>
      </c>
      <c r="BB176" s="484" t="e">
        <f>IF(+All!#REF!="Texas A&amp;M",+All!#REF!,IF(+All!#REF!="Texas A&amp;M",+All!#REF!,0))</f>
        <v>#REF!</v>
      </c>
      <c r="BC176" s="91" t="e">
        <f>IF(+All!#REF!="Texas A&amp;M",+All!#REF!,IF(+All!#REF!="Texas A&amp;M",+All!#REF!,0))</f>
        <v>#REF!</v>
      </c>
      <c r="BD176" s="482" t="e">
        <f>IF(+All!#REF!="Texas A&amp;M",+All!#REF!,IF(+All!#REF!="Texas A&amp;M",+All!#REF!,0))</f>
        <v>#REF!</v>
      </c>
      <c r="BE176" s="483" t="e">
        <f>IF(+All!#REF!="Texas A&amp;M",+All!#REF!,IF(+All!#REF!="Texas A&amp;M",+All!#REF!,0))</f>
        <v>#REF!</v>
      </c>
      <c r="BF176" s="483" t="e">
        <f>IF(+All!#REF!="Texas A&amp;M",+All!#REF!,IF(+All!#REF!="Texas A&amp;M",+All!#REF!,0))</f>
        <v>#REF!</v>
      </c>
      <c r="BG176" s="482" t="e">
        <f>IF(+All!#REF!="Texas A&amp;M",+All!#REF!,IF(+All!#REF!="Texas A&amp;M",+All!#REF!,0))</f>
        <v>#REF!</v>
      </c>
      <c r="BH176" s="483" t="e">
        <f>IF(+All!#REF!="Texas A&amp;M",+All!#REF!,IF(+All!#REF!="Texas A&amp;M",+All!#REF!,0))</f>
        <v>#REF!</v>
      </c>
      <c r="BI176" s="484" t="e">
        <f>IF(+All!#REF!="Texas A&amp;M",+All!#REF!,IF(+All!#REF!="Texas A&amp;M",+All!#REF!,0))</f>
        <v>#REF!</v>
      </c>
      <c r="BJ176" s="113" t="e">
        <f>IF(+All!#REF!="Texas A&amp;M",+All!#REF!,IF(+All!#REF!="Texas A&amp;M",+All!#REF!,0))</f>
        <v>#REF!</v>
      </c>
      <c r="BK176" s="114" t="e">
        <f>IF(+All!#REF!="Texas A&amp;M",+All!#REF!,IF(+All!#REF!="Texas A&amp;M",+All!#REF!,0))</f>
        <v>#REF!</v>
      </c>
    </row>
    <row r="177" spans="1:63" x14ac:dyDescent="0.8">
      <c r="A177" s="150">
        <f>IF(+All!$F387="Texas A&amp;M",+All!A387,IF(+All!$H387="Texas A&amp;M",+All!A387,0))</f>
        <v>5</v>
      </c>
      <c r="B177" s="480" t="str">
        <f>IF(+All!$F387="Texas A&amp;M",+All!B387,IF(+All!$H387="Texas A&amp;M",+All!B387,0))</f>
        <v>Sat</v>
      </c>
      <c r="C177" s="72">
        <f>IF(+All!$F387="Texas A&amp;M",+All!C387,IF(+All!$H387="Texas A&amp;M",+All!C387,0))</f>
        <v>44471</v>
      </c>
      <c r="D177" s="73">
        <f>IF(+All!$F387="Texas A&amp;M",+All!D387,IF(+All!$H387="Texas A&amp;M",+All!D387,0))</f>
        <v>0.79166666666666663</v>
      </c>
      <c r="E177" s="707" t="str">
        <f>IF(+All!$F387="Texas A&amp;M",+All!E387,IF(+All!$H387="Texas A&amp;M",+All!E387,0))</f>
        <v>SEC</v>
      </c>
      <c r="F177" s="706" t="str">
        <f>IF(+All!$F387="Texas A&amp;M",+All!F387,IF(+All!$H387="Texas A&amp;M",+All!F387,0))</f>
        <v>Mississippi State</v>
      </c>
      <c r="G177" s="707" t="str">
        <f>IF(+All!$F387="Texas A&amp;M",+All!G387,IF(+All!$H387="Texas A&amp;M",+All!G387,0))</f>
        <v>SEC</v>
      </c>
      <c r="H177" s="706" t="str">
        <f>IF(+All!$F387="Texas A&amp;M",+All!H387,IF(+All!$H387="Texas A&amp;M",+All!H387,0))</f>
        <v>Texas A&amp;M</v>
      </c>
      <c r="I177" s="707" t="str">
        <f>IF(+All!$F387="Texas A&amp;M",+All!I387,IF(+All!$H387="Texas A&amp;M",+All!I387,0))</f>
        <v>SEC</v>
      </c>
      <c r="J177" s="706" t="str">
        <f>IF(+All!$F387="Texas A&amp;M",+All!J387,IF(+All!$H387="Texas A&amp;M",+All!J387,0))</f>
        <v>Texas A&amp;M</v>
      </c>
      <c r="K177" s="707" t="str">
        <f>IF(+All!$F387="Texas A&amp;M",+All!K387,IF(+All!$H387="Texas A&amp;M",+All!K387,0))</f>
        <v>Mississippi State</v>
      </c>
      <c r="L177" s="97">
        <f>IF(+All!$F387="Texas A&amp;M",+All!L387,IF(+All!$H387="Texas A&amp;M",+All!L387,0))</f>
        <v>7</v>
      </c>
      <c r="M177" s="98">
        <f>IF(+All!$F387="Texas A&amp;M",+All!M387,IF(+All!$H387="Texas A&amp;M",+All!M387,0))</f>
        <v>45.5</v>
      </c>
      <c r="N177" s="706" t="str">
        <f>IF(+All!$F387="Texas A&amp;M",+All!N387,IF(+All!$H387="Texas A&amp;M",+All!N387,0))</f>
        <v>Mississippi State</v>
      </c>
      <c r="O177" s="708">
        <f>IF(+All!$F387="Texas A&amp;M",+All!O387,IF(+All!$H387="Texas A&amp;M",+All!O387,0))</f>
        <v>26</v>
      </c>
      <c r="P177" s="708" t="str">
        <f>IF(+All!$F387="Texas A&amp;M",+All!P387,IF(+All!$H387="Texas A&amp;M",+All!P387,0))</f>
        <v>Texas A&amp;M</v>
      </c>
      <c r="Q177" s="83">
        <f>IF(+All!$F387="Texas A&amp;M",+All!Q387,IF(+All!$H387="Texas A&amp;M",+All!Q387,0))</f>
        <v>22</v>
      </c>
      <c r="R177" s="706" t="str">
        <f>IF(+All!$F387="Texas A&amp;M",+All!R387,IF(+All!$H387="Texas A&amp;M",+All!R387,0))</f>
        <v>Mississippi State</v>
      </c>
      <c r="S177" s="708" t="str">
        <f>IF(+All!$F387="Texas A&amp;M",+All!S387,IF(+All!$H387="Texas A&amp;M",+All!S387,0))</f>
        <v>Texas A&amp;M</v>
      </c>
      <c r="T177" s="706" t="str">
        <f>IF(+All!$F387="Texas A&amp;M",+All!T387,IF(+All!$H387="Texas A&amp;M",+All!T387,0))</f>
        <v>Mississippi State</v>
      </c>
      <c r="U177" s="707" t="str">
        <f>IF(+All!$F387="Texas A&amp;M",+All!U387,IF(+All!$H387="Texas A&amp;M",+All!U387,0))</f>
        <v>W</v>
      </c>
      <c r="V177" s="706" t="e">
        <f>IF(+All!#REF!="Texas A&amp;M",+All!#REF!,IF(+All!#REF!="Texas A&amp;M",+All!#REF!,0))</f>
        <v>#REF!</v>
      </c>
      <c r="W177" s="707" t="e">
        <f>IF(+All!#REF!="Texas A&amp;M",+All!#REF!,IF(+All!#REF!="Texas A&amp;M",+All!#REF!,0))</f>
        <v>#REF!</v>
      </c>
      <c r="X177" s="706" t="e">
        <f>IF(+All!#REF!="Texas A&amp;M",+All!#REF!,IF(+All!#REF!="Texas A&amp;M",+All!#REF!,0))</f>
        <v>#REF!</v>
      </c>
      <c r="Y177" s="707" t="e">
        <f>IF(+All!#REF!="Texas A&amp;M",+All!#REF!,IF(+All!#REF!="Texas A&amp;M",+All!#REF!,0))</f>
        <v>#REF!</v>
      </c>
      <c r="Z177" s="706" t="e">
        <f>IF(+All!#REF!="Texas A&amp;M",+All!#REF!,IF(+All!#REF!="Texas A&amp;M",+All!#REF!,0))</f>
        <v>#REF!</v>
      </c>
      <c r="AA177" s="707" t="e">
        <f>IF(+All!#REF!="Texas A&amp;M",+All!#REF!,IF(+All!#REF!="Texas A&amp;M",+All!#REF!,0))</f>
        <v>#REF!</v>
      </c>
      <c r="AB177" s="706" t="e">
        <f>IF(+All!#REF!="Texas A&amp;M",+All!#REF!,IF(+All!#REF!="Texas A&amp;M",+All!#REF!,0))</f>
        <v>#REF!</v>
      </c>
      <c r="AC177" s="707" t="e">
        <f>IF(+All!#REF!="Texas A&amp;M",+All!#REF!,IF(+All!#REF!="Texas A&amp;M",+All!#REF!,0))</f>
        <v>#REF!</v>
      </c>
      <c r="AD177" s="706" t="e">
        <f>IF(+All!#REF!="Texas A&amp;M",+All!#REF!,IF(+All!#REF!="Texas A&amp;M",+All!#REF!,0))</f>
        <v>#REF!</v>
      </c>
      <c r="AE177" s="707" t="e">
        <f>IF(+All!#REF!="Texas A&amp;M",+All!#REF!,IF(+All!#REF!="Texas A&amp;M",+All!#REF!,0))</f>
        <v>#REF!</v>
      </c>
      <c r="AF177" s="706" t="e">
        <f>IF(+All!#REF!="Texas A&amp;M",+All!#REF!,IF(+All!#REF!="Texas A&amp;M",+All!#REF!,0))</f>
        <v>#REF!</v>
      </c>
      <c r="AG177" s="707" t="e">
        <f>IF(+All!#REF!="Texas A&amp;M",+All!#REF!,IF(+All!#REF!="Texas A&amp;M",+All!#REF!,0))</f>
        <v>#REF!</v>
      </c>
      <c r="AH177" s="706" t="e">
        <f>IF(+All!#REF!="Texas A&amp;M",+All!#REF!,IF(+All!#REF!="Texas A&amp;M",+All!#REF!,0))</f>
        <v>#REF!</v>
      </c>
      <c r="AI177" s="707" t="e">
        <f>IF(+All!#REF!="Texas A&amp;M",+All!#REF!,IF(+All!#REF!="Texas A&amp;M",+All!#REF!,0))</f>
        <v>#REF!</v>
      </c>
      <c r="AJ177" s="706" t="e">
        <f>IF(+All!#REF!="Texas A&amp;M",+All!#REF!,IF(+All!#REF!="Texas A&amp;M",+All!#REF!,0))</f>
        <v>#REF!</v>
      </c>
      <c r="AK177" s="707" t="e">
        <f>IF(+All!#REF!="Texas A&amp;M",+All!#REF!,IF(+All!#REF!="Texas A&amp;M",+All!#REF!,0))</f>
        <v>#REF!</v>
      </c>
      <c r="AL177" s="81" t="e">
        <f>IF(+All!#REF!="Texas A&amp;M",+All!#REF!,IF(+All!#REF!="Texas A&amp;M",+All!#REF!,0))</f>
        <v>#REF!</v>
      </c>
      <c r="AM177" s="82" t="e">
        <f>IF(+All!#REF!="Texas A&amp;M",+All!#REF!,IF(+All!#REF!="Texas A&amp;M",+All!#REF!,0))</f>
        <v>#REF!</v>
      </c>
      <c r="AN177" s="81" t="e">
        <f>IF(+All!#REF!="Texas A&amp;M",+All!#REF!,IF(+All!#REF!="Texas A&amp;M",+All!#REF!,0))</f>
        <v>#REF!</v>
      </c>
      <c r="AO177" s="70" t="e">
        <f>IF(+All!#REF!="Texas A&amp;M",+All!#REF!,IF(+All!#REF!="Texas A&amp;M",+All!#REF!,0))</f>
        <v>#REF!</v>
      </c>
      <c r="AP177" s="84" t="e">
        <f>IF(+All!#REF!="Texas A&amp;M",+All!#REF!,IF(+All!#REF!="Texas A&amp;M",+All!#REF!,0))</f>
        <v>#REF!</v>
      </c>
      <c r="AQ177" s="99" t="e">
        <f>IF(+All!#REF!="Texas A&amp;M",+All!#REF!,IF(+All!#REF!="Texas A&amp;M",+All!#REF!,0))</f>
        <v>#REF!</v>
      </c>
      <c r="AR177" s="482" t="e">
        <f>IF(+All!#REF!="Texas A&amp;M",+All!#REF!,IF(+All!#REF!="Texas A&amp;M",+All!#REF!,0))</f>
        <v>#REF!</v>
      </c>
      <c r="AS177" s="483" t="e">
        <f>IF(+All!#REF!="Texas A&amp;M",+All!#REF!,IF(+All!#REF!="Texas A&amp;M",+All!#REF!,0))</f>
        <v>#REF!</v>
      </c>
      <c r="AT177" s="483" t="e">
        <f>IF(+All!#REF!="Texas A&amp;M",+All!#REF!,IF(+All!#REF!="Texas A&amp;M",+All!#REF!,0))</f>
        <v>#REF!</v>
      </c>
      <c r="AU177" s="482" t="e">
        <f>IF(+All!#REF!="Texas A&amp;M",+All!#REF!,IF(+All!#REF!="Texas A&amp;M",+All!#REF!,0))</f>
        <v>#REF!</v>
      </c>
      <c r="AV177" s="483" t="e">
        <f>IF(+All!#REF!="Texas A&amp;M",+All!#REF!,IF(+All!#REF!="Texas A&amp;M",+All!#REF!,0))</f>
        <v>#REF!</v>
      </c>
      <c r="AW177" s="484" t="e">
        <f>IF(+All!#REF!="Texas A&amp;M",+All!#REF!,IF(+All!#REF!="Texas A&amp;M",+All!#REF!,0))</f>
        <v>#REF!</v>
      </c>
      <c r="AX177" s="483" t="e">
        <f>IF(+All!#REF!="Texas A&amp;M",+All!#REF!,IF(+All!#REF!="Texas A&amp;M",+All!#REF!,0))</f>
        <v>#REF!</v>
      </c>
      <c r="AY177" s="482" t="e">
        <f>IF(+All!#REF!="Texas A&amp;M",+All!#REF!,IF(+All!#REF!="Texas A&amp;M",+All!#REF!,0))</f>
        <v>#REF!</v>
      </c>
      <c r="AZ177" s="483" t="e">
        <f>IF(+All!#REF!="Texas A&amp;M",+All!#REF!,IF(+All!#REF!="Texas A&amp;M",+All!#REF!,0))</f>
        <v>#REF!</v>
      </c>
      <c r="BA177" s="484" t="e">
        <f>IF(+All!#REF!="Texas A&amp;M",+All!#REF!,IF(+All!#REF!="Texas A&amp;M",+All!#REF!,0))</f>
        <v>#REF!</v>
      </c>
      <c r="BB177" s="484" t="e">
        <f>IF(+All!#REF!="Texas A&amp;M",+All!#REF!,IF(+All!#REF!="Texas A&amp;M",+All!#REF!,0))</f>
        <v>#REF!</v>
      </c>
      <c r="BC177" s="91" t="e">
        <f>IF(+All!#REF!="Texas A&amp;M",+All!#REF!,IF(+All!#REF!="Texas A&amp;M",+All!#REF!,0))</f>
        <v>#REF!</v>
      </c>
      <c r="BD177" s="482" t="e">
        <f>IF(+All!#REF!="Texas A&amp;M",+All!#REF!,IF(+All!#REF!="Texas A&amp;M",+All!#REF!,0))</f>
        <v>#REF!</v>
      </c>
      <c r="BE177" s="483" t="e">
        <f>IF(+All!#REF!="Texas A&amp;M",+All!#REF!,IF(+All!#REF!="Texas A&amp;M",+All!#REF!,0))</f>
        <v>#REF!</v>
      </c>
      <c r="BF177" s="483" t="e">
        <f>IF(+All!#REF!="Texas A&amp;M",+All!#REF!,IF(+All!#REF!="Texas A&amp;M",+All!#REF!,0))</f>
        <v>#REF!</v>
      </c>
      <c r="BG177" s="482" t="e">
        <f>IF(+All!#REF!="Texas A&amp;M",+All!#REF!,IF(+All!#REF!="Texas A&amp;M",+All!#REF!,0))</f>
        <v>#REF!</v>
      </c>
      <c r="BH177" s="483" t="e">
        <f>IF(+All!#REF!="Texas A&amp;M",+All!#REF!,IF(+All!#REF!="Texas A&amp;M",+All!#REF!,0))</f>
        <v>#REF!</v>
      </c>
      <c r="BI177" s="484" t="e">
        <f>IF(+All!#REF!="Texas A&amp;M",+All!#REF!,IF(+All!#REF!="Texas A&amp;M",+All!#REF!,0))</f>
        <v>#REF!</v>
      </c>
      <c r="BJ177" s="113" t="e">
        <f>IF(+All!#REF!="Texas A&amp;M",+All!#REF!,IF(+All!#REF!="Texas A&amp;M",+All!#REF!,0))</f>
        <v>#REF!</v>
      </c>
      <c r="BK177" s="114" t="e">
        <f>IF(+All!#REF!="Texas A&amp;M",+All!#REF!,IF(+All!#REF!="Texas A&amp;M",+All!#REF!,0))</f>
        <v>#REF!</v>
      </c>
    </row>
    <row r="178" spans="1:63" x14ac:dyDescent="0.8">
      <c r="A178" s="150">
        <f>IF(+All!$F447="Texas A&amp;M",+All!A447,IF(+All!$H447="Texas A&amp;M",+All!A447,0))</f>
        <v>6</v>
      </c>
      <c r="B178" s="480" t="str">
        <f>IF(+All!$F447="Texas A&amp;M",+All!B447,IF(+All!$H447="Texas A&amp;M",+All!B447,0))</f>
        <v>Sat</v>
      </c>
      <c r="C178" s="72">
        <f>IF(+All!$F447="Texas A&amp;M",+All!C447,IF(+All!$H447="Texas A&amp;M",+All!C447,0))</f>
        <v>44478</v>
      </c>
      <c r="D178" s="73">
        <f>IF(+All!$F447="Texas A&amp;M",+All!D447,IF(+All!$H447="Texas A&amp;M",+All!D447,0))</f>
        <v>0.83333333333333337</v>
      </c>
      <c r="E178" s="707" t="str">
        <f>IF(+All!$F447="Texas A&amp;M",+All!E447,IF(+All!$H447="Texas A&amp;M",+All!E447,0))</f>
        <v>CBSSN</v>
      </c>
      <c r="F178" s="706" t="str">
        <f>IF(+All!$F447="Texas A&amp;M",+All!F447,IF(+All!$H447="Texas A&amp;M",+All!F447,0))</f>
        <v>Alabama</v>
      </c>
      <c r="G178" s="707" t="str">
        <f>IF(+All!$F447="Texas A&amp;M",+All!G447,IF(+All!$H447="Texas A&amp;M",+All!G447,0))</f>
        <v>SEC</v>
      </c>
      <c r="H178" s="706" t="str">
        <f>IF(+All!$F447="Texas A&amp;M",+All!H447,IF(+All!$H447="Texas A&amp;M",+All!H447,0))</f>
        <v>Texas A&amp;M</v>
      </c>
      <c r="I178" s="707" t="str">
        <f>IF(+All!$F447="Texas A&amp;M",+All!I447,IF(+All!$H447="Texas A&amp;M",+All!I447,0))</f>
        <v>SEC</v>
      </c>
      <c r="J178" s="706" t="str">
        <f>IF(+All!$F447="Texas A&amp;M",+All!J447,IF(+All!$H447="Texas A&amp;M",+All!J447,0))</f>
        <v>Alabama</v>
      </c>
      <c r="K178" s="707" t="str">
        <f>IF(+All!$F447="Texas A&amp;M",+All!K447,IF(+All!$H447="Texas A&amp;M",+All!K447,0))</f>
        <v>Texas A&amp;M</v>
      </c>
      <c r="L178" s="97">
        <f>IF(+All!$F447="Texas A&amp;M",+All!L447,IF(+All!$H447="Texas A&amp;M",+All!L447,0))</f>
        <v>17.5</v>
      </c>
      <c r="M178" s="98">
        <f>IF(+All!$F447="Texas A&amp;M",+All!M447,IF(+All!$H447="Texas A&amp;M",+All!M447,0))</f>
        <v>51</v>
      </c>
      <c r="N178" s="706" t="str">
        <f>IF(+All!$F447="Texas A&amp;M",+All!N447,IF(+All!$H447="Texas A&amp;M",+All!N447,0))</f>
        <v>Texas A&amp;M</v>
      </c>
      <c r="O178" s="708">
        <f>IF(+All!$F447="Texas A&amp;M",+All!O447,IF(+All!$H447="Texas A&amp;M",+All!O447,0))</f>
        <v>41</v>
      </c>
      <c r="P178" s="708" t="str">
        <f>IF(+All!$F447="Texas A&amp;M",+All!P447,IF(+All!$H447="Texas A&amp;M",+All!P447,0))</f>
        <v>Alabama</v>
      </c>
      <c r="Q178" s="83">
        <f>IF(+All!$F447="Texas A&amp;M",+All!Q447,IF(+All!$H447="Texas A&amp;M",+All!Q447,0))</f>
        <v>38</v>
      </c>
      <c r="R178" s="706" t="str">
        <f>IF(+All!$F447="Texas A&amp;M",+All!R447,IF(+All!$H447="Texas A&amp;M",+All!R447,0))</f>
        <v>Texas A&amp;M</v>
      </c>
      <c r="S178" s="708" t="str">
        <f>IF(+All!$F447="Texas A&amp;M",+All!S447,IF(+All!$H447="Texas A&amp;M",+All!S447,0))</f>
        <v>Alabama</v>
      </c>
      <c r="T178" s="706" t="str">
        <f>IF(+All!$F447="Texas A&amp;M",+All!T447,IF(+All!$H447="Texas A&amp;M",+All!T447,0))</f>
        <v>Alabama</v>
      </c>
      <c r="U178" s="707" t="str">
        <f>IF(+All!$F447="Texas A&amp;M",+All!U447,IF(+All!$H447="Texas A&amp;M",+All!U447,0))</f>
        <v>L</v>
      </c>
      <c r="V178" s="706" t="e">
        <f>IF(+All!#REF!="Texas A&amp;M",+All!#REF!,IF(+All!#REF!="Texas A&amp;M",+All!#REF!,0))</f>
        <v>#REF!</v>
      </c>
      <c r="W178" s="707" t="e">
        <f>IF(+All!#REF!="Texas A&amp;M",+All!#REF!,IF(+All!#REF!="Texas A&amp;M",+All!#REF!,0))</f>
        <v>#REF!</v>
      </c>
      <c r="X178" s="706" t="e">
        <f>IF(+All!#REF!="Texas A&amp;M",+All!#REF!,IF(+All!#REF!="Texas A&amp;M",+All!#REF!,0))</f>
        <v>#REF!</v>
      </c>
      <c r="Y178" s="707" t="e">
        <f>IF(+All!#REF!="Texas A&amp;M",+All!#REF!,IF(+All!#REF!="Texas A&amp;M",+All!#REF!,0))</f>
        <v>#REF!</v>
      </c>
      <c r="Z178" s="706" t="e">
        <f>IF(+All!#REF!="Texas A&amp;M",+All!#REF!,IF(+All!#REF!="Texas A&amp;M",+All!#REF!,0))</f>
        <v>#REF!</v>
      </c>
      <c r="AA178" s="707" t="e">
        <f>IF(+All!#REF!="Texas A&amp;M",+All!#REF!,IF(+All!#REF!="Texas A&amp;M",+All!#REF!,0))</f>
        <v>#REF!</v>
      </c>
      <c r="AB178" s="706" t="e">
        <f>IF(+All!#REF!="Texas A&amp;M",+All!#REF!,IF(+All!#REF!="Texas A&amp;M",+All!#REF!,0))</f>
        <v>#REF!</v>
      </c>
      <c r="AC178" s="707" t="e">
        <f>IF(+All!#REF!="Texas A&amp;M",+All!#REF!,IF(+All!#REF!="Texas A&amp;M",+All!#REF!,0))</f>
        <v>#REF!</v>
      </c>
      <c r="AD178" s="706" t="e">
        <f>IF(+All!#REF!="Texas A&amp;M",+All!#REF!,IF(+All!#REF!="Texas A&amp;M",+All!#REF!,0))</f>
        <v>#REF!</v>
      </c>
      <c r="AE178" s="707" t="e">
        <f>IF(+All!#REF!="Texas A&amp;M",+All!#REF!,IF(+All!#REF!="Texas A&amp;M",+All!#REF!,0))</f>
        <v>#REF!</v>
      </c>
      <c r="AF178" s="706" t="e">
        <f>IF(+All!#REF!="Texas A&amp;M",+All!#REF!,IF(+All!#REF!="Texas A&amp;M",+All!#REF!,0))</f>
        <v>#REF!</v>
      </c>
      <c r="AG178" s="707" t="e">
        <f>IF(+All!#REF!="Texas A&amp;M",+All!#REF!,IF(+All!#REF!="Texas A&amp;M",+All!#REF!,0))</f>
        <v>#REF!</v>
      </c>
      <c r="AH178" s="706" t="e">
        <f>IF(+All!#REF!="Texas A&amp;M",+All!#REF!,IF(+All!#REF!="Texas A&amp;M",+All!#REF!,0))</f>
        <v>#REF!</v>
      </c>
      <c r="AI178" s="707" t="e">
        <f>IF(+All!#REF!="Texas A&amp;M",+All!#REF!,IF(+All!#REF!="Texas A&amp;M",+All!#REF!,0))</f>
        <v>#REF!</v>
      </c>
      <c r="AJ178" s="706" t="e">
        <f>IF(+All!#REF!="Texas A&amp;M",+All!#REF!,IF(+All!#REF!="Texas A&amp;M",+All!#REF!,0))</f>
        <v>#REF!</v>
      </c>
      <c r="AK178" s="707" t="e">
        <f>IF(+All!#REF!="Texas A&amp;M",+All!#REF!,IF(+All!#REF!="Texas A&amp;M",+All!#REF!,0))</f>
        <v>#REF!</v>
      </c>
      <c r="AL178" s="81" t="e">
        <f>IF(+All!#REF!="Texas A&amp;M",+All!#REF!,IF(+All!#REF!="Texas A&amp;M",+All!#REF!,0))</f>
        <v>#REF!</v>
      </c>
      <c r="AM178" s="82" t="e">
        <f>IF(+All!#REF!="Texas A&amp;M",+All!#REF!,IF(+All!#REF!="Texas A&amp;M",+All!#REF!,0))</f>
        <v>#REF!</v>
      </c>
      <c r="AN178" s="81" t="e">
        <f>IF(+All!#REF!="Texas A&amp;M",+All!#REF!,IF(+All!#REF!="Texas A&amp;M",+All!#REF!,0))</f>
        <v>#REF!</v>
      </c>
      <c r="AO178" s="70" t="e">
        <f>IF(+All!#REF!="Texas A&amp;M",+All!#REF!,IF(+All!#REF!="Texas A&amp;M",+All!#REF!,0))</f>
        <v>#REF!</v>
      </c>
      <c r="AP178" s="84" t="e">
        <f>IF(+All!#REF!="Texas A&amp;M",+All!#REF!,IF(+All!#REF!="Texas A&amp;M",+All!#REF!,0))</f>
        <v>#REF!</v>
      </c>
      <c r="AQ178" s="99" t="e">
        <f>IF(+All!#REF!="Texas A&amp;M",+All!#REF!,IF(+All!#REF!="Texas A&amp;M",+All!#REF!,0))</f>
        <v>#REF!</v>
      </c>
      <c r="AR178" s="482" t="e">
        <f>IF(+All!#REF!="Texas A&amp;M",+All!#REF!,IF(+All!#REF!="Texas A&amp;M",+All!#REF!,0))</f>
        <v>#REF!</v>
      </c>
      <c r="AS178" s="483" t="e">
        <f>IF(+All!#REF!="Texas A&amp;M",+All!#REF!,IF(+All!#REF!="Texas A&amp;M",+All!#REF!,0))</f>
        <v>#REF!</v>
      </c>
      <c r="AT178" s="483" t="e">
        <f>IF(+All!#REF!="Texas A&amp;M",+All!#REF!,IF(+All!#REF!="Texas A&amp;M",+All!#REF!,0))</f>
        <v>#REF!</v>
      </c>
      <c r="AU178" s="482" t="e">
        <f>IF(+All!#REF!="Texas A&amp;M",+All!#REF!,IF(+All!#REF!="Texas A&amp;M",+All!#REF!,0))</f>
        <v>#REF!</v>
      </c>
      <c r="AV178" s="483" t="e">
        <f>IF(+All!#REF!="Texas A&amp;M",+All!#REF!,IF(+All!#REF!="Texas A&amp;M",+All!#REF!,0))</f>
        <v>#REF!</v>
      </c>
      <c r="AW178" s="484" t="e">
        <f>IF(+All!#REF!="Texas A&amp;M",+All!#REF!,IF(+All!#REF!="Texas A&amp;M",+All!#REF!,0))</f>
        <v>#REF!</v>
      </c>
      <c r="AX178" s="483" t="e">
        <f>IF(+All!#REF!="Texas A&amp;M",+All!#REF!,IF(+All!#REF!="Texas A&amp;M",+All!#REF!,0))</f>
        <v>#REF!</v>
      </c>
      <c r="AY178" s="482" t="e">
        <f>IF(+All!#REF!="Texas A&amp;M",+All!#REF!,IF(+All!#REF!="Texas A&amp;M",+All!#REF!,0))</f>
        <v>#REF!</v>
      </c>
      <c r="AZ178" s="483" t="e">
        <f>IF(+All!#REF!="Texas A&amp;M",+All!#REF!,IF(+All!#REF!="Texas A&amp;M",+All!#REF!,0))</f>
        <v>#REF!</v>
      </c>
      <c r="BA178" s="484" t="e">
        <f>IF(+All!#REF!="Texas A&amp;M",+All!#REF!,IF(+All!#REF!="Texas A&amp;M",+All!#REF!,0))</f>
        <v>#REF!</v>
      </c>
      <c r="BB178" s="484" t="e">
        <f>IF(+All!#REF!="Texas A&amp;M",+All!#REF!,IF(+All!#REF!="Texas A&amp;M",+All!#REF!,0))</f>
        <v>#REF!</v>
      </c>
      <c r="BC178" s="91" t="e">
        <f>IF(+All!#REF!="Texas A&amp;M",+All!#REF!,IF(+All!#REF!="Texas A&amp;M",+All!#REF!,0))</f>
        <v>#REF!</v>
      </c>
      <c r="BD178" s="482" t="e">
        <f>IF(+All!#REF!="Texas A&amp;M",+All!#REF!,IF(+All!#REF!="Texas A&amp;M",+All!#REF!,0))</f>
        <v>#REF!</v>
      </c>
      <c r="BE178" s="483" t="e">
        <f>IF(+All!#REF!="Texas A&amp;M",+All!#REF!,IF(+All!#REF!="Texas A&amp;M",+All!#REF!,0))</f>
        <v>#REF!</v>
      </c>
      <c r="BF178" s="483" t="e">
        <f>IF(+All!#REF!="Texas A&amp;M",+All!#REF!,IF(+All!#REF!="Texas A&amp;M",+All!#REF!,0))</f>
        <v>#REF!</v>
      </c>
      <c r="BG178" s="482" t="e">
        <f>IF(+All!#REF!="Texas A&amp;M",+All!#REF!,IF(+All!#REF!="Texas A&amp;M",+All!#REF!,0))</f>
        <v>#REF!</v>
      </c>
      <c r="BH178" s="483" t="e">
        <f>IF(+All!#REF!="Texas A&amp;M",+All!#REF!,IF(+All!#REF!="Texas A&amp;M",+All!#REF!,0))</f>
        <v>#REF!</v>
      </c>
      <c r="BI178" s="484" t="e">
        <f>IF(+All!#REF!="Texas A&amp;M",+All!#REF!,IF(+All!#REF!="Texas A&amp;M",+All!#REF!,0))</f>
        <v>#REF!</v>
      </c>
      <c r="BJ178" s="113" t="e">
        <f>IF(+All!#REF!="Texas A&amp;M",+All!#REF!,IF(+All!#REF!="Texas A&amp;M",+All!#REF!,0))</f>
        <v>#REF!</v>
      </c>
      <c r="BK178" s="114" t="e">
        <f>IF(+All!#REF!="Texas A&amp;M",+All!#REF!,IF(+All!#REF!="Texas A&amp;M",+All!#REF!,0))</f>
        <v>#REF!</v>
      </c>
    </row>
    <row r="179" spans="1:63" x14ac:dyDescent="0.8">
      <c r="A179" s="150">
        <f>IF(+All!$F525="Texas A&amp;M",+All!A525,IF(+All!$H525="Texas A&amp;M",+All!A525,0))</f>
        <v>7</v>
      </c>
      <c r="B179" s="480" t="str">
        <f>IF(+All!$F525="Texas A&amp;M",+All!B525,IF(+All!$H525="Texas A&amp;M",+All!B525,0))</f>
        <v>Sat</v>
      </c>
      <c r="C179" s="72">
        <f>IF(+All!$F525="Texas A&amp;M",+All!C525,IF(+All!$H525="Texas A&amp;M",+All!C525,0))</f>
        <v>44485</v>
      </c>
      <c r="D179" s="73">
        <f>IF(+All!$F525="Texas A&amp;M",+All!D525,IF(+All!$H525="Texas A&amp;M",+All!D525,0))</f>
        <v>0.5</v>
      </c>
      <c r="E179" s="707" t="str">
        <f>IF(+All!$F525="Texas A&amp;M",+All!E525,IF(+All!$H525="Texas A&amp;M",+All!E525,0))</f>
        <v>SEC</v>
      </c>
      <c r="F179" s="706" t="str">
        <f>IF(+All!$F525="Texas A&amp;M",+All!F525,IF(+All!$H525="Texas A&amp;M",+All!F525,0))</f>
        <v>Texas A&amp;M</v>
      </c>
      <c r="G179" s="707" t="str">
        <f>IF(+All!$F525="Texas A&amp;M",+All!G525,IF(+All!$H525="Texas A&amp;M",+All!G525,0))</f>
        <v>SEC</v>
      </c>
      <c r="H179" s="706" t="str">
        <f>IF(+All!$F525="Texas A&amp;M",+All!H525,IF(+All!$H525="Texas A&amp;M",+All!H525,0))</f>
        <v>Missouri</v>
      </c>
      <c r="I179" s="707" t="str">
        <f>IF(+All!$F525="Texas A&amp;M",+All!I525,IF(+All!$H525="Texas A&amp;M",+All!I525,0))</f>
        <v>SEC</v>
      </c>
      <c r="J179" s="706" t="str">
        <f>IF(+All!$F525="Texas A&amp;M",+All!J525,IF(+All!$H525="Texas A&amp;M",+All!J525,0))</f>
        <v>Texas A&amp;M</v>
      </c>
      <c r="K179" s="707" t="str">
        <f>IF(+All!$F525="Texas A&amp;M",+All!K525,IF(+All!$H525="Texas A&amp;M",+All!K525,0))</f>
        <v>Missouri</v>
      </c>
      <c r="L179" s="97">
        <f>IF(+All!$F525="Texas A&amp;M",+All!L525,IF(+All!$H525="Texas A&amp;M",+All!L525,0))</f>
        <v>9</v>
      </c>
      <c r="M179" s="98">
        <f>IF(+All!$F525="Texas A&amp;M",+All!M525,IF(+All!$H525="Texas A&amp;M",+All!M525,0))</f>
        <v>60</v>
      </c>
      <c r="N179" s="706" t="str">
        <f>IF(+All!$F525="Texas A&amp;M",+All!N525,IF(+All!$H525="Texas A&amp;M",+All!N525,0))</f>
        <v>Texas A&amp;M</v>
      </c>
      <c r="O179" s="708">
        <f>IF(+All!$F525="Texas A&amp;M",+All!O525,IF(+All!$H525="Texas A&amp;M",+All!O525,0))</f>
        <v>35</v>
      </c>
      <c r="P179" s="708" t="str">
        <f>IF(+All!$F525="Texas A&amp;M",+All!P525,IF(+All!$H525="Texas A&amp;M",+All!P525,0))</f>
        <v>Missouri</v>
      </c>
      <c r="Q179" s="83">
        <f>IF(+All!$F525="Texas A&amp;M",+All!Q525,IF(+All!$H525="Texas A&amp;M",+All!Q525,0))</f>
        <v>14</v>
      </c>
      <c r="R179" s="706" t="str">
        <f>IF(+All!$F525="Texas A&amp;M",+All!R525,IF(+All!$H525="Texas A&amp;M",+All!R525,0))</f>
        <v>Texas A&amp;M</v>
      </c>
      <c r="S179" s="708" t="str">
        <f>IF(+All!$F525="Texas A&amp;M",+All!S525,IF(+All!$H525="Texas A&amp;M",+All!S525,0))</f>
        <v>Missouri</v>
      </c>
      <c r="T179" s="706" t="str">
        <f>IF(+All!$F525="Texas A&amp;M",+All!T525,IF(+All!$H525="Texas A&amp;M",+All!T525,0))</f>
        <v>Texas A&amp;M</v>
      </c>
      <c r="U179" s="707" t="str">
        <f>IF(+All!$F525="Texas A&amp;M",+All!U525,IF(+All!$H525="Texas A&amp;M",+All!U525,0))</f>
        <v>W</v>
      </c>
      <c r="V179" s="706">
        <f>IF(+All!$F301="Texas A&amp;M",+All!#REF!,IF(+All!$H301="Texas A&amp;M",+All!#REF!,0))</f>
        <v>0</v>
      </c>
      <c r="W179" s="707">
        <f>IF(+All!$F301="Texas A&amp;M",+All!#REF!,IF(+All!$H301="Texas A&amp;M",+All!#REF!,0))</f>
        <v>0</v>
      </c>
      <c r="X179" s="706">
        <f>IF(+All!$F301="Texas A&amp;M",+All!#REF!,IF(+All!$H301="Texas A&amp;M",+All!#REF!,0))</f>
        <v>0</v>
      </c>
      <c r="Y179" s="707">
        <f>IF(+All!$F301="Texas A&amp;M",+All!#REF!,IF(+All!$H301="Texas A&amp;M",+All!#REF!,0))</f>
        <v>0</v>
      </c>
      <c r="Z179" s="706">
        <f>IF(+All!$F301="Texas A&amp;M",+All!#REF!,IF(+All!$H301="Texas A&amp;M",+All!#REF!,0))</f>
        <v>0</v>
      </c>
      <c r="AA179" s="707">
        <f>IF(+All!$F301="Texas A&amp;M",+All!#REF!,IF(+All!$H301="Texas A&amp;M",+All!#REF!,0))</f>
        <v>0</v>
      </c>
      <c r="AB179" s="706">
        <f>IF(+All!$F301="Texas A&amp;M",+All!#REF!,IF(+All!$H301="Texas A&amp;M",+All!#REF!,0))</f>
        <v>0</v>
      </c>
      <c r="AC179" s="707">
        <f>IF(+All!$F301="Texas A&amp;M",+All!#REF!,IF(+All!$H301="Texas A&amp;M",+All!#REF!,0))</f>
        <v>0</v>
      </c>
      <c r="AD179" s="706">
        <f>IF(+All!$F301="Texas A&amp;M",+All!#REF!,IF(+All!$H301="Texas A&amp;M",+All!#REF!,0))</f>
        <v>0</v>
      </c>
      <c r="AE179" s="707">
        <f>IF(+All!$F301="Texas A&amp;M",+All!#REF!,IF(+All!$H301="Texas A&amp;M",+All!#REF!,0))</f>
        <v>0</v>
      </c>
      <c r="AF179" s="706">
        <f>IF(+All!$F301="Texas A&amp;M",+All!#REF!,IF(+All!$H301="Texas A&amp;M",+All!#REF!,0))</f>
        <v>0</v>
      </c>
      <c r="AG179" s="707">
        <f>IF(+All!$F301="Texas A&amp;M",+All!#REF!,IF(+All!$H301="Texas A&amp;M",+All!#REF!,0))</f>
        <v>0</v>
      </c>
      <c r="AH179" s="706">
        <f>IF(+All!$F301="Texas A&amp;M",+All!#REF!,IF(+All!$H301="Texas A&amp;M",+All!#REF!,0))</f>
        <v>0</v>
      </c>
      <c r="AI179" s="707">
        <f>IF(+All!$F301="Texas A&amp;M",+All!#REF!,IF(+All!$H301="Texas A&amp;M",+All!#REF!,0))</f>
        <v>0</v>
      </c>
      <c r="AJ179" s="706">
        <f>IF(+All!$F301="Texas A&amp;M",+All!#REF!,IF(+All!$H301="Texas A&amp;M",+All!#REF!,0))</f>
        <v>0</v>
      </c>
      <c r="AK179" s="707">
        <f>IF(+All!$F301="Texas A&amp;M",+All!#REF!,IF(+All!$H301="Texas A&amp;M",+All!#REF!,0))</f>
        <v>0</v>
      </c>
      <c r="AL179" s="81">
        <f>IF(+All!$F301="Texas A&amp;M",+All!V301,IF(+All!$H301="Texas A&amp;M",+All!V301,0))</f>
        <v>0</v>
      </c>
      <c r="AM179" s="82">
        <f>IF(+All!$F301="Texas A&amp;M",+All!W301,IF(+All!$H301="Texas A&amp;M",+All!W301,0))</f>
        <v>0</v>
      </c>
      <c r="AN179" s="81">
        <f>IF(+All!$F301="Texas A&amp;M",+All!X301,IF(+All!$H301="Texas A&amp;M",+All!X301,0))</f>
        <v>0</v>
      </c>
      <c r="AO179" s="70">
        <f>IF(+All!$F301="Texas A&amp;M",+All!Y301,IF(+All!$H301="Texas A&amp;M",+All!Y301,0))</f>
        <v>0</v>
      </c>
      <c r="AP179" s="84">
        <f>IF(+All!$F301="Texas A&amp;M",+All!Z301,IF(+All!$H301="Texas A&amp;M",+All!Z301,0))</f>
        <v>0</v>
      </c>
      <c r="AQ179" s="99">
        <f>IF(+All!$F301="Texas A&amp;M",+All!#REF!,IF(+All!$H301="Texas A&amp;M",+All!#REF!,0))</f>
        <v>0</v>
      </c>
      <c r="AR179" s="482">
        <f>IF(+All!$F301="Texas A&amp;M",+All!#REF!,IF(+All!$H301="Texas A&amp;M",+All!#REF!,0))</f>
        <v>0</v>
      </c>
      <c r="AS179" s="483">
        <f>IF(+All!$F301="Texas A&amp;M",+All!#REF!,IF(+All!$H301="Texas A&amp;M",+All!#REF!,0))</f>
        <v>0</v>
      </c>
      <c r="AT179" s="483">
        <f>IF(+All!$F301="Texas A&amp;M",+All!#REF!,IF(+All!$H301="Texas A&amp;M",+All!#REF!,0))</f>
        <v>0</v>
      </c>
      <c r="AU179" s="482">
        <f>IF(+All!$F301="Texas A&amp;M",+All!#REF!,IF(+All!$H301="Texas A&amp;M",+All!#REF!,0))</f>
        <v>0</v>
      </c>
      <c r="AV179" s="483">
        <f>IF(+All!$F301="Texas A&amp;M",+All!#REF!,IF(+All!$H301="Texas A&amp;M",+All!#REF!,0))</f>
        <v>0</v>
      </c>
      <c r="AW179" s="484">
        <f>IF(+All!$F301="Texas A&amp;M",+All!#REF!,IF(+All!$H301="Texas A&amp;M",+All!#REF!,0))</f>
        <v>0</v>
      </c>
      <c r="AX179" s="483">
        <f>IF(+All!$F301="Texas A&amp;M",+All!#REF!,IF(+All!$H301="Texas A&amp;M",+All!#REF!,0))</f>
        <v>0</v>
      </c>
      <c r="AY179" s="482">
        <f>IF(+All!$F301="Texas A&amp;M",+All!#REF!,IF(+All!$H301="Texas A&amp;M",+All!#REF!,0))</f>
        <v>0</v>
      </c>
      <c r="AZ179" s="483">
        <f>IF(+All!$F301="Texas A&amp;M",+All!#REF!,IF(+All!$H301="Texas A&amp;M",+All!#REF!,0))</f>
        <v>0</v>
      </c>
      <c r="BA179" s="484">
        <f>IF(+All!$F301="Texas A&amp;M",+All!#REF!,IF(+All!$H301="Texas A&amp;M",+All!#REF!,0))</f>
        <v>0</v>
      </c>
      <c r="BB179" s="484">
        <f>IF(+All!$F301="Texas A&amp;M",+All!#REF!,IF(+All!$H301="Texas A&amp;M",+All!#REF!,0))</f>
        <v>0</v>
      </c>
      <c r="BC179" s="91">
        <f>IF(+All!$F301="Texas A&amp;M",+All!#REF!,IF(+All!$H301="Texas A&amp;M",+All!#REF!,0))</f>
        <v>0</v>
      </c>
      <c r="BD179" s="482">
        <f>IF(+All!$F301="Texas A&amp;M",+All!#REF!,IF(+All!$H301="Texas A&amp;M",+All!#REF!,0))</f>
        <v>0</v>
      </c>
      <c r="BE179" s="483">
        <f>IF(+All!$F301="Texas A&amp;M",+All!#REF!,IF(+All!$H301="Texas A&amp;M",+All!#REF!,0))</f>
        <v>0</v>
      </c>
      <c r="BF179" s="483">
        <f>IF(+All!$F301="Texas A&amp;M",+All!#REF!,IF(+All!$H301="Texas A&amp;M",+All!#REF!,0))</f>
        <v>0</v>
      </c>
      <c r="BG179" s="482">
        <f>IF(+All!$F301="Texas A&amp;M",+All!#REF!,IF(+All!$H301="Texas A&amp;M",+All!#REF!,0))</f>
        <v>0</v>
      </c>
      <c r="BH179" s="483">
        <f>IF(+All!$F301="Texas A&amp;M",+All!#REF!,IF(+All!$H301="Texas A&amp;M",+All!#REF!,0))</f>
        <v>0</v>
      </c>
      <c r="BI179" s="484">
        <f>IF(+All!$F301="Texas A&amp;M",+All!#REF!,IF(+All!$H301="Texas A&amp;M",+All!#REF!,0))</f>
        <v>0</v>
      </c>
      <c r="BJ179" s="113">
        <f>IF(+All!$F301="Texas A&amp;M",+All!#REF!,IF(+All!$H301="Texas A&amp;M",+All!#REF!,0))</f>
        <v>0</v>
      </c>
      <c r="BK179" s="114">
        <f>IF(+All!$F301="Texas A&amp;M",+All!#REF!,IF(+All!$H301="Texas A&amp;M",+All!#REF!,0))</f>
        <v>0</v>
      </c>
    </row>
    <row r="180" spans="1:63" x14ac:dyDescent="0.8">
      <c r="A180" s="150">
        <f>IF(+All!$F607="Texas A&amp;M",+All!A607,IF(+All!$H607="Texas A&amp;M",+All!A607,0))</f>
        <v>8</v>
      </c>
      <c r="B180" s="480" t="str">
        <f>IF(+All!$F607="Texas A&amp;M",+All!B607,IF(+All!$H607="Texas A&amp;M",+All!B607,0))</f>
        <v>Sat</v>
      </c>
      <c r="C180" s="72">
        <f>IF(+All!$F607="Texas A&amp;M",+All!C607,IF(+All!$H607="Texas A&amp;M",+All!C607,0))</f>
        <v>44492</v>
      </c>
      <c r="D180" s="73">
        <f>IF(+All!$F607="Texas A&amp;M",+All!D607,IF(+All!$H607="Texas A&amp;M",+All!D607,0))</f>
        <v>0.8125</v>
      </c>
      <c r="E180" s="707" t="str">
        <f>IF(+All!$F607="Texas A&amp;M",+All!E607,IF(+All!$H607="Texas A&amp;M",+All!E607,0))</f>
        <v>SEC</v>
      </c>
      <c r="F180" s="706" t="str">
        <f>IF(+All!$F607="Texas A&amp;M",+All!F607,IF(+All!$H607="Texas A&amp;M",+All!F607,0))</f>
        <v>South Carolina</v>
      </c>
      <c r="G180" s="707" t="str">
        <f>IF(+All!$F607="Texas A&amp;M",+All!G607,IF(+All!$H607="Texas A&amp;M",+All!G607,0))</f>
        <v>SEC</v>
      </c>
      <c r="H180" s="706" t="str">
        <f>IF(+All!$F607="Texas A&amp;M",+All!H607,IF(+All!$H607="Texas A&amp;M",+All!H607,0))</f>
        <v>Texas A&amp;M</v>
      </c>
      <c r="I180" s="707" t="str">
        <f>IF(+All!$F607="Texas A&amp;M",+All!I607,IF(+All!$H607="Texas A&amp;M",+All!I607,0))</f>
        <v>SEC</v>
      </c>
      <c r="J180" s="706" t="str">
        <f>IF(+All!$F607="Texas A&amp;M",+All!J607,IF(+All!$H607="Texas A&amp;M",+All!J607,0))</f>
        <v>Texas A&amp;M</v>
      </c>
      <c r="K180" s="707" t="str">
        <f>IF(+All!$F607="Texas A&amp;M",+All!K607,IF(+All!$H607="Texas A&amp;M",+All!K607,0))</f>
        <v>South Carolina</v>
      </c>
      <c r="L180" s="97">
        <f>IF(+All!$F607="Texas A&amp;M",+All!L607,IF(+All!$H607="Texas A&amp;M",+All!L607,0))</f>
        <v>21</v>
      </c>
      <c r="M180" s="98">
        <f>IF(+All!$F607="Texas A&amp;M",+All!M607,IF(+All!$H607="Texas A&amp;M",+All!M607,0))</f>
        <v>45</v>
      </c>
      <c r="N180" s="706" t="str">
        <f>IF(+All!$F607="Texas A&amp;M",+All!N607,IF(+All!$H607="Texas A&amp;M",+All!N607,0))</f>
        <v>Texas A&amp;M</v>
      </c>
      <c r="O180" s="708">
        <f>IF(+All!$F607="Texas A&amp;M",+All!O607,IF(+All!$H607="Texas A&amp;M",+All!O607,0))</f>
        <v>44</v>
      </c>
      <c r="P180" s="708" t="str">
        <f>IF(+All!$F607="Texas A&amp;M",+All!P607,IF(+All!$H607="Texas A&amp;M",+All!P607,0))</f>
        <v>South Carolina</v>
      </c>
      <c r="Q180" s="83">
        <f>IF(+All!$F607="Texas A&amp;M",+All!Q607,IF(+All!$H607="Texas A&amp;M",+All!Q607,0))</f>
        <v>14</v>
      </c>
      <c r="R180" s="706" t="str">
        <f>IF(+All!$F607="Texas A&amp;M",+All!R607,IF(+All!$H607="Texas A&amp;M",+All!R607,0))</f>
        <v>Texas A&amp;M</v>
      </c>
      <c r="S180" s="708" t="str">
        <f>IF(+All!$F607="Texas A&amp;M",+All!S607,IF(+All!$H607="Texas A&amp;M",+All!S607,0))</f>
        <v>South Carolina</v>
      </c>
      <c r="T180" s="706" t="str">
        <f>IF(+All!$F607="Texas A&amp;M",+All!T607,IF(+All!$H607="Texas A&amp;M",+All!T607,0))</f>
        <v>Texas A&amp;M</v>
      </c>
      <c r="U180" s="707" t="str">
        <f>IF(+All!$F607="Texas A&amp;M",+All!U607,IF(+All!$H607="Texas A&amp;M",+All!U607,0))</f>
        <v>W</v>
      </c>
      <c r="V180" s="706" t="e">
        <f>IF(+All!#REF!="Texas A&amp;M",+All!#REF!,IF(+All!#REF!="Texas A&amp;M",+All!#REF!,0))</f>
        <v>#REF!</v>
      </c>
      <c r="W180" s="707" t="e">
        <f>IF(+All!#REF!="Texas A&amp;M",+All!#REF!,IF(+All!#REF!="Texas A&amp;M",+All!#REF!,0))</f>
        <v>#REF!</v>
      </c>
      <c r="X180" s="706" t="e">
        <f>IF(+All!#REF!="Texas A&amp;M",+All!#REF!,IF(+All!#REF!="Texas A&amp;M",+All!#REF!,0))</f>
        <v>#REF!</v>
      </c>
      <c r="Y180" s="707" t="e">
        <f>IF(+All!#REF!="Texas A&amp;M",+All!#REF!,IF(+All!#REF!="Texas A&amp;M",+All!#REF!,0))</f>
        <v>#REF!</v>
      </c>
      <c r="Z180" s="706" t="e">
        <f>IF(+All!#REF!="Texas A&amp;M",+All!#REF!,IF(+All!#REF!="Texas A&amp;M",+All!#REF!,0))</f>
        <v>#REF!</v>
      </c>
      <c r="AA180" s="707" t="e">
        <f>IF(+All!#REF!="Texas A&amp;M",+All!#REF!,IF(+All!#REF!="Texas A&amp;M",+All!#REF!,0))</f>
        <v>#REF!</v>
      </c>
      <c r="AB180" s="706" t="e">
        <f>IF(+All!#REF!="Texas A&amp;M",+All!#REF!,IF(+All!#REF!="Texas A&amp;M",+All!#REF!,0))</f>
        <v>#REF!</v>
      </c>
      <c r="AC180" s="707" t="e">
        <f>IF(+All!#REF!="Texas A&amp;M",+All!#REF!,IF(+All!#REF!="Texas A&amp;M",+All!#REF!,0))</f>
        <v>#REF!</v>
      </c>
      <c r="AD180" s="706" t="e">
        <f>IF(+All!#REF!="Texas A&amp;M",+All!#REF!,IF(+All!#REF!="Texas A&amp;M",+All!#REF!,0))</f>
        <v>#REF!</v>
      </c>
      <c r="AE180" s="707" t="e">
        <f>IF(+All!#REF!="Texas A&amp;M",+All!#REF!,IF(+All!#REF!="Texas A&amp;M",+All!#REF!,0))</f>
        <v>#REF!</v>
      </c>
      <c r="AF180" s="706" t="e">
        <f>IF(+All!#REF!="Texas A&amp;M",+All!#REF!,IF(+All!#REF!="Texas A&amp;M",+All!#REF!,0))</f>
        <v>#REF!</v>
      </c>
      <c r="AG180" s="707" t="e">
        <f>IF(+All!#REF!="Texas A&amp;M",+All!#REF!,IF(+All!#REF!="Texas A&amp;M",+All!#REF!,0))</f>
        <v>#REF!</v>
      </c>
      <c r="AH180" s="706" t="e">
        <f>IF(+All!#REF!="Texas A&amp;M",+All!#REF!,IF(+All!#REF!="Texas A&amp;M",+All!#REF!,0))</f>
        <v>#REF!</v>
      </c>
      <c r="AI180" s="707" t="e">
        <f>IF(+All!#REF!="Texas A&amp;M",+All!#REF!,IF(+All!#REF!="Texas A&amp;M",+All!#REF!,0))</f>
        <v>#REF!</v>
      </c>
      <c r="AJ180" s="706" t="e">
        <f>IF(+All!#REF!="Texas A&amp;M",+All!#REF!,IF(+All!#REF!="Texas A&amp;M",+All!#REF!,0))</f>
        <v>#REF!</v>
      </c>
      <c r="AK180" s="707" t="e">
        <f>IF(+All!#REF!="Texas A&amp;M",+All!#REF!,IF(+All!#REF!="Texas A&amp;M",+All!#REF!,0))</f>
        <v>#REF!</v>
      </c>
      <c r="AL180" s="81" t="e">
        <f>IF(+All!#REF!="Texas A&amp;M",+All!#REF!,IF(+All!#REF!="Texas A&amp;M",+All!#REF!,0))</f>
        <v>#REF!</v>
      </c>
      <c r="AM180" s="82" t="e">
        <f>IF(+All!#REF!="Texas A&amp;M",+All!#REF!,IF(+All!#REF!="Texas A&amp;M",+All!#REF!,0))</f>
        <v>#REF!</v>
      </c>
      <c r="AN180" s="81" t="e">
        <f>IF(+All!#REF!="Texas A&amp;M",+All!#REF!,IF(+All!#REF!="Texas A&amp;M",+All!#REF!,0))</f>
        <v>#REF!</v>
      </c>
      <c r="AO180" s="70" t="e">
        <f>IF(+All!#REF!="Texas A&amp;M",+All!#REF!,IF(+All!#REF!="Texas A&amp;M",+All!#REF!,0))</f>
        <v>#REF!</v>
      </c>
      <c r="AP180" s="84" t="e">
        <f>IF(+All!#REF!="Texas A&amp;M",+All!#REF!,IF(+All!#REF!="Texas A&amp;M",+All!#REF!,0))</f>
        <v>#REF!</v>
      </c>
      <c r="AQ180" s="99" t="e">
        <f>IF(+All!#REF!="Texas A&amp;M",+All!#REF!,IF(+All!#REF!="Texas A&amp;M",+All!#REF!,0))</f>
        <v>#REF!</v>
      </c>
      <c r="AR180" s="482" t="e">
        <f>IF(+All!#REF!="Texas A&amp;M",+All!#REF!,IF(+All!#REF!="Texas A&amp;M",+All!#REF!,0))</f>
        <v>#REF!</v>
      </c>
      <c r="AS180" s="483" t="e">
        <f>IF(+All!#REF!="Texas A&amp;M",+All!#REF!,IF(+All!#REF!="Texas A&amp;M",+All!#REF!,0))</f>
        <v>#REF!</v>
      </c>
      <c r="AT180" s="483" t="e">
        <f>IF(+All!#REF!="Texas A&amp;M",+All!#REF!,IF(+All!#REF!="Texas A&amp;M",+All!#REF!,0))</f>
        <v>#REF!</v>
      </c>
      <c r="AU180" s="482" t="e">
        <f>IF(+All!#REF!="Texas A&amp;M",+All!#REF!,IF(+All!#REF!="Texas A&amp;M",+All!#REF!,0))</f>
        <v>#REF!</v>
      </c>
      <c r="AV180" s="483" t="e">
        <f>IF(+All!#REF!="Texas A&amp;M",+All!#REF!,IF(+All!#REF!="Texas A&amp;M",+All!#REF!,0))</f>
        <v>#REF!</v>
      </c>
      <c r="AW180" s="484" t="e">
        <f>IF(+All!#REF!="Texas A&amp;M",+All!#REF!,IF(+All!#REF!="Texas A&amp;M",+All!#REF!,0))</f>
        <v>#REF!</v>
      </c>
      <c r="AX180" s="483" t="e">
        <f>IF(+All!#REF!="Texas A&amp;M",+All!#REF!,IF(+All!#REF!="Texas A&amp;M",+All!#REF!,0))</f>
        <v>#REF!</v>
      </c>
      <c r="AY180" s="482" t="e">
        <f>IF(+All!#REF!="Texas A&amp;M",+All!#REF!,IF(+All!#REF!="Texas A&amp;M",+All!#REF!,0))</f>
        <v>#REF!</v>
      </c>
      <c r="AZ180" s="483" t="e">
        <f>IF(+All!#REF!="Texas A&amp;M",+All!#REF!,IF(+All!#REF!="Texas A&amp;M",+All!#REF!,0))</f>
        <v>#REF!</v>
      </c>
      <c r="BA180" s="484" t="e">
        <f>IF(+All!#REF!="Texas A&amp;M",+All!#REF!,IF(+All!#REF!="Texas A&amp;M",+All!#REF!,0))</f>
        <v>#REF!</v>
      </c>
      <c r="BB180" s="484" t="e">
        <f>IF(+All!#REF!="Texas A&amp;M",+All!#REF!,IF(+All!#REF!="Texas A&amp;M",+All!#REF!,0))</f>
        <v>#REF!</v>
      </c>
      <c r="BC180" s="91" t="e">
        <f>IF(+All!#REF!="Texas A&amp;M",+All!#REF!,IF(+All!#REF!="Texas A&amp;M",+All!#REF!,0))</f>
        <v>#REF!</v>
      </c>
      <c r="BD180" s="482" t="e">
        <f>IF(+All!#REF!="Texas A&amp;M",+All!#REF!,IF(+All!#REF!="Texas A&amp;M",+All!#REF!,0))</f>
        <v>#REF!</v>
      </c>
      <c r="BE180" s="483" t="e">
        <f>IF(+All!#REF!="Texas A&amp;M",+All!#REF!,IF(+All!#REF!="Texas A&amp;M",+All!#REF!,0))</f>
        <v>#REF!</v>
      </c>
      <c r="BF180" s="483" t="e">
        <f>IF(+All!#REF!="Texas A&amp;M",+All!#REF!,IF(+All!#REF!="Texas A&amp;M",+All!#REF!,0))</f>
        <v>#REF!</v>
      </c>
      <c r="BG180" s="482" t="e">
        <f>IF(+All!#REF!="Texas A&amp;M",+All!#REF!,IF(+All!#REF!="Texas A&amp;M",+All!#REF!,0))</f>
        <v>#REF!</v>
      </c>
      <c r="BH180" s="483" t="e">
        <f>IF(+All!#REF!="Texas A&amp;M",+All!#REF!,IF(+All!#REF!="Texas A&amp;M",+All!#REF!,0))</f>
        <v>#REF!</v>
      </c>
      <c r="BI180" s="484" t="e">
        <f>IF(+All!#REF!="Texas A&amp;M",+All!#REF!,IF(+All!#REF!="Texas A&amp;M",+All!#REF!,0))</f>
        <v>#REF!</v>
      </c>
      <c r="BJ180" s="113" t="e">
        <f>IF(+All!#REF!="Texas A&amp;M",+All!#REF!,IF(+All!#REF!="Texas A&amp;M",+All!#REF!,0))</f>
        <v>#REF!</v>
      </c>
      <c r="BK180" s="114" t="e">
        <f>IF(+All!#REF!="Texas A&amp;M",+All!#REF!,IF(+All!#REF!="Texas A&amp;M",+All!#REF!,0))</f>
        <v>#REF!</v>
      </c>
    </row>
    <row r="181" spans="1:63" x14ac:dyDescent="0.8">
      <c r="A181" s="150">
        <f>IF(+All!$F704="Texas A&amp;M",+All!A704,IF(+All!$H704="Texas A&amp;M",+All!A704,0))</f>
        <v>9</v>
      </c>
      <c r="B181" s="480" t="str">
        <f>IF(+All!$F704="Texas A&amp;M",+All!B704,IF(+All!$H704="Texas A&amp;M",+All!B704,0))</f>
        <v>Sat</v>
      </c>
      <c r="C181" s="72">
        <f>IF(+All!$F704="Texas A&amp;M",+All!C704,IF(+All!$H704="Texas A&amp;M",+All!C704,0))</f>
        <v>44499</v>
      </c>
      <c r="D181" s="73">
        <f>IF(+All!$F704="Texas A&amp;M",+All!D704,IF(+All!$H704="Texas A&amp;M",+All!D704,0))</f>
        <v>0</v>
      </c>
      <c r="E181" s="707">
        <f>IF(+All!$F704="Texas A&amp;M",+All!E704,IF(+All!$H704="Texas A&amp;M",+All!E704,0))</f>
        <v>0</v>
      </c>
      <c r="F181" s="706" t="str">
        <f>IF(+All!$F704="Texas A&amp;M",+All!F704,IF(+All!$H704="Texas A&amp;M",+All!F704,0))</f>
        <v>Texas A&amp;M</v>
      </c>
      <c r="G181" s="707" t="str">
        <f>IF(+All!$F704="Texas A&amp;M",+All!G704,IF(+All!$H704="Texas A&amp;M",+All!G704,0))</f>
        <v>SEC</v>
      </c>
      <c r="H181" s="706" t="str">
        <f>IF(+All!$F704="Texas A&amp;M",+All!H704,IF(+All!$H704="Texas A&amp;M",+All!H704,0))</f>
        <v>Open</v>
      </c>
      <c r="I181" s="707" t="str">
        <f>IF(+All!$F704="Texas A&amp;M",+All!I704,IF(+All!$H704="Texas A&amp;M",+All!I704,0))</f>
        <v>ZZZ</v>
      </c>
      <c r="J181" s="706">
        <f>IF(+All!$F704="Texas A&amp;M",+All!J704,IF(+All!$H704="Texas A&amp;M",+All!J704,0))</f>
        <v>0</v>
      </c>
      <c r="K181" s="707" t="str">
        <f>IF(+All!$F704="Texas A&amp;M",+All!K704,IF(+All!$H704="Texas A&amp;M",+All!K704,0))</f>
        <v>Texas A&amp;M</v>
      </c>
      <c r="L181" s="97">
        <f>IF(+All!$F704="Texas A&amp;M",+All!L704,IF(+All!$H704="Texas A&amp;M",+All!L704,0))</f>
        <v>0</v>
      </c>
      <c r="M181" s="98">
        <f>IF(+All!$F704="Texas A&amp;M",+All!M704,IF(+All!$H704="Texas A&amp;M",+All!M704,0))</f>
        <v>0</v>
      </c>
      <c r="N181" s="706">
        <f>IF(+All!$F704="Texas A&amp;M",+All!N704,IF(+All!$H704="Texas A&amp;M",+All!N704,0))</f>
        <v>0</v>
      </c>
      <c r="O181" s="708">
        <f>IF(+All!$F704="Texas A&amp;M",+All!O704,IF(+All!$H704="Texas A&amp;M",+All!O704,0))</f>
        <v>0</v>
      </c>
      <c r="P181" s="708">
        <f>IF(+All!$F704="Texas A&amp;M",+All!P704,IF(+All!$H704="Texas A&amp;M",+All!P704,0))</f>
        <v>0</v>
      </c>
      <c r="Q181" s="83">
        <f>IF(+All!$F704="Texas A&amp;M",+All!Q704,IF(+All!$H704="Texas A&amp;M",+All!Q704,0))</f>
        <v>0</v>
      </c>
      <c r="R181" s="706">
        <f>IF(+All!$F704="Texas A&amp;M",+All!R704,IF(+All!$H704="Texas A&amp;M",+All!R704,0))</f>
        <v>0</v>
      </c>
      <c r="S181" s="708">
        <f>IF(+All!$F704="Texas A&amp;M",+All!S704,IF(+All!$H704="Texas A&amp;M",+All!S704,0))</f>
        <v>0</v>
      </c>
      <c r="T181" s="706">
        <f>IF(+All!$F704="Texas A&amp;M",+All!T704,IF(+All!$H704="Texas A&amp;M",+All!T704,0))</f>
        <v>0</v>
      </c>
      <c r="U181" s="707">
        <f>IF(+All!$F704="Texas A&amp;M",+All!U704,IF(+All!$H704="Texas A&amp;M",+All!U704,0))</f>
        <v>0</v>
      </c>
      <c r="V181" s="706">
        <f>IF(+All!$F371="Texas A&amp;M",+All!#REF!,IF(+All!$H371="Texas A&amp;M",+All!#REF!,0))</f>
        <v>0</v>
      </c>
      <c r="W181" s="707">
        <f>IF(+All!$F371="Texas A&amp;M",+All!#REF!,IF(+All!$H371="Texas A&amp;M",+All!#REF!,0))</f>
        <v>0</v>
      </c>
      <c r="X181" s="706">
        <f>IF(+All!$F371="Texas A&amp;M",+All!#REF!,IF(+All!$H371="Texas A&amp;M",+All!#REF!,0))</f>
        <v>0</v>
      </c>
      <c r="Y181" s="707">
        <f>IF(+All!$F371="Texas A&amp;M",+All!#REF!,IF(+All!$H371="Texas A&amp;M",+All!#REF!,0))</f>
        <v>0</v>
      </c>
      <c r="Z181" s="706">
        <f>IF(+All!$F371="Texas A&amp;M",+All!#REF!,IF(+All!$H371="Texas A&amp;M",+All!#REF!,0))</f>
        <v>0</v>
      </c>
      <c r="AA181" s="707">
        <f>IF(+All!$F371="Texas A&amp;M",+All!#REF!,IF(+All!$H371="Texas A&amp;M",+All!#REF!,0))</f>
        <v>0</v>
      </c>
      <c r="AB181" s="706">
        <f>IF(+All!$F371="Texas A&amp;M",+All!#REF!,IF(+All!$H371="Texas A&amp;M",+All!#REF!,0))</f>
        <v>0</v>
      </c>
      <c r="AC181" s="707">
        <f>IF(+All!$F371="Texas A&amp;M",+All!#REF!,IF(+All!$H371="Texas A&amp;M",+All!#REF!,0))</f>
        <v>0</v>
      </c>
      <c r="AD181" s="706">
        <f>IF(+All!$F371="Texas A&amp;M",+All!#REF!,IF(+All!$H371="Texas A&amp;M",+All!#REF!,0))</f>
        <v>0</v>
      </c>
      <c r="AE181" s="707">
        <f>IF(+All!$F371="Texas A&amp;M",+All!#REF!,IF(+All!$H371="Texas A&amp;M",+All!#REF!,0))</f>
        <v>0</v>
      </c>
      <c r="AF181" s="706">
        <f>IF(+All!$F371="Texas A&amp;M",+All!#REF!,IF(+All!$H371="Texas A&amp;M",+All!#REF!,0))</f>
        <v>0</v>
      </c>
      <c r="AG181" s="707">
        <f>IF(+All!$F371="Texas A&amp;M",+All!#REF!,IF(+All!$H371="Texas A&amp;M",+All!#REF!,0))</f>
        <v>0</v>
      </c>
      <c r="AH181" s="706">
        <f>IF(+All!$F371="Texas A&amp;M",+All!#REF!,IF(+All!$H371="Texas A&amp;M",+All!#REF!,0))</f>
        <v>0</v>
      </c>
      <c r="AI181" s="707">
        <f>IF(+All!$F371="Texas A&amp;M",+All!#REF!,IF(+All!$H371="Texas A&amp;M",+All!#REF!,0))</f>
        <v>0</v>
      </c>
      <c r="AJ181" s="706">
        <f>IF(+All!$F371="Texas A&amp;M",+All!#REF!,IF(+All!$H371="Texas A&amp;M",+All!#REF!,0))</f>
        <v>0</v>
      </c>
      <c r="AK181" s="707">
        <f>IF(+All!$F371="Texas A&amp;M",+All!#REF!,IF(+All!$H371="Texas A&amp;M",+All!#REF!,0))</f>
        <v>0</v>
      </c>
      <c r="AL181" s="81">
        <f>IF(+All!$F371="Texas A&amp;M",+All!V371,IF(+All!$H371="Texas A&amp;M",+All!V371,0))</f>
        <v>0</v>
      </c>
      <c r="AM181" s="82">
        <f>IF(+All!$F371="Texas A&amp;M",+All!W371,IF(+All!$H371="Texas A&amp;M",+All!W371,0))</f>
        <v>0</v>
      </c>
      <c r="AN181" s="81">
        <f>IF(+All!$F371="Texas A&amp;M",+All!X371,IF(+All!$H371="Texas A&amp;M",+All!X371,0))</f>
        <v>0</v>
      </c>
      <c r="AO181" s="70">
        <f>IF(+All!$F371="Texas A&amp;M",+All!Y371,IF(+All!$H371="Texas A&amp;M",+All!Y371,0))</f>
        <v>0</v>
      </c>
      <c r="AP181" s="84">
        <f>IF(+All!$F371="Texas A&amp;M",+All!Z371,IF(+All!$H371="Texas A&amp;M",+All!Z371,0))</f>
        <v>0</v>
      </c>
      <c r="AQ181" s="99">
        <f>IF(+All!$F371="Texas A&amp;M",+All!#REF!,IF(+All!$H371="Texas A&amp;M",+All!#REF!,0))</f>
        <v>0</v>
      </c>
      <c r="AR181" s="482">
        <f>IF(+All!$F371="Texas A&amp;M",+All!#REF!,IF(+All!$H371="Texas A&amp;M",+All!#REF!,0))</f>
        <v>0</v>
      </c>
      <c r="AS181" s="483">
        <f>IF(+All!$F371="Texas A&amp;M",+All!#REF!,IF(+All!$H371="Texas A&amp;M",+All!#REF!,0))</f>
        <v>0</v>
      </c>
      <c r="AT181" s="483">
        <f>IF(+All!$F371="Texas A&amp;M",+All!#REF!,IF(+All!$H371="Texas A&amp;M",+All!#REF!,0))</f>
        <v>0</v>
      </c>
      <c r="AU181" s="482">
        <f>IF(+All!$F371="Texas A&amp;M",+All!#REF!,IF(+All!$H371="Texas A&amp;M",+All!#REF!,0))</f>
        <v>0</v>
      </c>
      <c r="AV181" s="483">
        <f>IF(+All!$F371="Texas A&amp;M",+All!#REF!,IF(+All!$H371="Texas A&amp;M",+All!#REF!,0))</f>
        <v>0</v>
      </c>
      <c r="AW181" s="484">
        <f>IF(+All!$F371="Texas A&amp;M",+All!#REF!,IF(+All!$H371="Texas A&amp;M",+All!#REF!,0))</f>
        <v>0</v>
      </c>
      <c r="AX181" s="483">
        <f>IF(+All!$F371="Texas A&amp;M",+All!#REF!,IF(+All!$H371="Texas A&amp;M",+All!#REF!,0))</f>
        <v>0</v>
      </c>
      <c r="AY181" s="482">
        <f>IF(+All!$F371="Texas A&amp;M",+All!#REF!,IF(+All!$H371="Texas A&amp;M",+All!#REF!,0))</f>
        <v>0</v>
      </c>
      <c r="AZ181" s="483">
        <f>IF(+All!$F371="Texas A&amp;M",+All!#REF!,IF(+All!$H371="Texas A&amp;M",+All!#REF!,0))</f>
        <v>0</v>
      </c>
      <c r="BA181" s="484">
        <f>IF(+All!$F371="Texas A&amp;M",+All!#REF!,IF(+All!$H371="Texas A&amp;M",+All!#REF!,0))</f>
        <v>0</v>
      </c>
      <c r="BB181" s="484">
        <f>IF(+All!$F371="Texas A&amp;M",+All!#REF!,IF(+All!$H371="Texas A&amp;M",+All!#REF!,0))</f>
        <v>0</v>
      </c>
      <c r="BC181" s="91">
        <f>IF(+All!$F371="Texas A&amp;M",+All!#REF!,IF(+All!$H371="Texas A&amp;M",+All!#REF!,0))</f>
        <v>0</v>
      </c>
      <c r="BD181" s="482">
        <f>IF(+All!$F371="Texas A&amp;M",+All!#REF!,IF(+All!$H371="Texas A&amp;M",+All!#REF!,0))</f>
        <v>0</v>
      </c>
      <c r="BE181" s="483">
        <f>IF(+All!$F371="Texas A&amp;M",+All!#REF!,IF(+All!$H371="Texas A&amp;M",+All!#REF!,0))</f>
        <v>0</v>
      </c>
      <c r="BF181" s="483">
        <f>IF(+All!$F371="Texas A&amp;M",+All!#REF!,IF(+All!$H371="Texas A&amp;M",+All!#REF!,0))</f>
        <v>0</v>
      </c>
      <c r="BG181" s="482">
        <f>IF(+All!$F371="Texas A&amp;M",+All!#REF!,IF(+All!$H371="Texas A&amp;M",+All!#REF!,0))</f>
        <v>0</v>
      </c>
      <c r="BH181" s="483">
        <f>IF(+All!$F371="Texas A&amp;M",+All!#REF!,IF(+All!$H371="Texas A&amp;M",+All!#REF!,0))</f>
        <v>0</v>
      </c>
      <c r="BI181" s="484">
        <f>IF(+All!$F371="Texas A&amp;M",+All!#REF!,IF(+All!$H371="Texas A&amp;M",+All!#REF!,0))</f>
        <v>0</v>
      </c>
      <c r="BJ181" s="113">
        <f>IF(+All!$F371="Texas A&amp;M",+All!#REF!,IF(+All!$H371="Texas A&amp;M",+All!#REF!,0))</f>
        <v>0</v>
      </c>
      <c r="BK181" s="114">
        <f>IF(+All!$F371="Texas A&amp;M",+All!#REF!,IF(+All!$H371="Texas A&amp;M",+All!#REF!,0))</f>
        <v>0</v>
      </c>
    </row>
    <row r="182" spans="1:63" x14ac:dyDescent="0.8">
      <c r="A182" s="150">
        <f>IF(+All!$F768="Texas A&amp;M",+All!A768,IF(+All!$H768="Texas A&amp;M",+All!A768,0))</f>
        <v>10</v>
      </c>
      <c r="B182" s="480" t="str">
        <f>IF(+All!$F768="Texas A&amp;M",+All!B768,IF(+All!$H768="Texas A&amp;M",+All!B768,0))</f>
        <v>Sat</v>
      </c>
      <c r="C182" s="72">
        <f>IF(+All!$F768="Texas A&amp;M",+All!C768,IF(+All!$H768="Texas A&amp;M",+All!C768,0))</f>
        <v>44506</v>
      </c>
      <c r="D182" s="73">
        <f>IF(+All!$F768="Texas A&amp;M",+All!D768,IF(+All!$H768="Texas A&amp;M",+All!D768,0))</f>
        <v>0.64583333333333337</v>
      </c>
      <c r="E182" s="707" t="str">
        <f>IF(+All!$F768="Texas A&amp;M",+All!E768,IF(+All!$H768="Texas A&amp;M",+All!E768,0))</f>
        <v>CBS</v>
      </c>
      <c r="F182" s="706" t="str">
        <f>IF(+All!$F768="Texas A&amp;M",+All!F768,IF(+All!$H768="Texas A&amp;M",+All!F768,0))</f>
        <v>Auburn</v>
      </c>
      <c r="G182" s="707" t="str">
        <f>IF(+All!$F768="Texas A&amp;M",+All!G768,IF(+All!$H768="Texas A&amp;M",+All!G768,0))</f>
        <v>SEC</v>
      </c>
      <c r="H182" s="706" t="str">
        <f>IF(+All!$F768="Texas A&amp;M",+All!H768,IF(+All!$H768="Texas A&amp;M",+All!H768,0))</f>
        <v>Texas A&amp;M</v>
      </c>
      <c r="I182" s="707" t="str">
        <f>IF(+All!$F768="Texas A&amp;M",+All!I768,IF(+All!$H768="Texas A&amp;M",+All!I768,0))</f>
        <v>SEC</v>
      </c>
      <c r="J182" s="706" t="str">
        <f>IF(+All!$F768="Texas A&amp;M",+All!J768,IF(+All!$H768="Texas A&amp;M",+All!J768,0))</f>
        <v>Texas A&amp;M</v>
      </c>
      <c r="K182" s="707" t="str">
        <f>IF(+All!$F768="Texas A&amp;M",+All!K768,IF(+All!$H768="Texas A&amp;M",+All!K768,0))</f>
        <v>Auburn</v>
      </c>
      <c r="L182" s="97">
        <f>IF(+All!$F768="Texas A&amp;M",+All!L768,IF(+All!$H768="Texas A&amp;M",+All!L768,0))</f>
        <v>3.5</v>
      </c>
      <c r="M182" s="98">
        <f>IF(+All!$F768="Texas A&amp;M",+All!M768,IF(+All!$H768="Texas A&amp;M",+All!M768,0))</f>
        <v>49</v>
      </c>
      <c r="N182" s="706" t="str">
        <f>IF(+All!$F768="Texas A&amp;M",+All!N768,IF(+All!$H768="Texas A&amp;M",+All!N768,0))</f>
        <v>Texas A&amp;M</v>
      </c>
      <c r="O182" s="708">
        <f>IF(+All!$F768="Texas A&amp;M",+All!O768,IF(+All!$H768="Texas A&amp;M",+All!O768,0))</f>
        <v>20</v>
      </c>
      <c r="P182" s="708" t="str">
        <f>IF(+All!$F768="Texas A&amp;M",+All!P768,IF(+All!$H768="Texas A&amp;M",+All!P768,0))</f>
        <v>Auburn</v>
      </c>
      <c r="Q182" s="83">
        <f>IF(+All!$F768="Texas A&amp;M",+All!Q768,IF(+All!$H768="Texas A&amp;M",+All!Q768,0))</f>
        <v>3</v>
      </c>
      <c r="R182" s="706" t="str">
        <f>IF(+All!$F768="Texas A&amp;M",+All!R768,IF(+All!$H768="Texas A&amp;M",+All!R768,0))</f>
        <v>Texas A&amp;M</v>
      </c>
      <c r="S182" s="708" t="str">
        <f>IF(+All!$F768="Texas A&amp;M",+All!S768,IF(+All!$H768="Texas A&amp;M",+All!S768,0))</f>
        <v>Auburn</v>
      </c>
      <c r="T182" s="706" t="str">
        <f>IF(+All!$F768="Texas A&amp;M",+All!T768,IF(+All!$H768="Texas A&amp;M",+All!T768,0))</f>
        <v>Auburn</v>
      </c>
      <c r="U182" s="707" t="str">
        <f>IF(+All!$F768="Texas A&amp;M",+All!U768,IF(+All!$H768="Texas A&amp;M",+All!U768,0))</f>
        <v>L</v>
      </c>
      <c r="V182" s="706">
        <f>IF(+All!$F414="Texas A&amp;M",+All!#REF!,IF(+All!$H414="Texas A&amp;M",+All!#REF!,0))</f>
        <v>0</v>
      </c>
      <c r="W182" s="707">
        <f>IF(+All!$F414="Texas A&amp;M",+All!#REF!,IF(+All!$H414="Texas A&amp;M",+All!#REF!,0))</f>
        <v>0</v>
      </c>
      <c r="X182" s="706">
        <f>IF(+All!$F414="Texas A&amp;M",+All!#REF!,IF(+All!$H414="Texas A&amp;M",+All!#REF!,0))</f>
        <v>0</v>
      </c>
      <c r="Y182" s="707">
        <f>IF(+All!$F414="Texas A&amp;M",+All!#REF!,IF(+All!$H414="Texas A&amp;M",+All!#REF!,0))</f>
        <v>0</v>
      </c>
      <c r="Z182" s="706">
        <f>IF(+All!$F414="Texas A&amp;M",+All!#REF!,IF(+All!$H414="Texas A&amp;M",+All!#REF!,0))</f>
        <v>0</v>
      </c>
      <c r="AA182" s="707">
        <f>IF(+All!$F414="Texas A&amp;M",+All!#REF!,IF(+All!$H414="Texas A&amp;M",+All!#REF!,0))</f>
        <v>0</v>
      </c>
      <c r="AB182" s="706">
        <f>IF(+All!$F414="Texas A&amp;M",+All!#REF!,IF(+All!$H414="Texas A&amp;M",+All!#REF!,0))</f>
        <v>0</v>
      </c>
      <c r="AC182" s="707">
        <f>IF(+All!$F414="Texas A&amp;M",+All!#REF!,IF(+All!$H414="Texas A&amp;M",+All!#REF!,0))</f>
        <v>0</v>
      </c>
      <c r="AD182" s="706">
        <f>IF(+All!$F414="Texas A&amp;M",+All!#REF!,IF(+All!$H414="Texas A&amp;M",+All!#REF!,0))</f>
        <v>0</v>
      </c>
      <c r="AE182" s="707">
        <f>IF(+All!$F414="Texas A&amp;M",+All!#REF!,IF(+All!$H414="Texas A&amp;M",+All!#REF!,0))</f>
        <v>0</v>
      </c>
      <c r="AF182" s="706">
        <f>IF(+All!$F414="Texas A&amp;M",+All!#REF!,IF(+All!$H414="Texas A&amp;M",+All!#REF!,0))</f>
        <v>0</v>
      </c>
      <c r="AG182" s="707">
        <f>IF(+All!$F414="Texas A&amp;M",+All!#REF!,IF(+All!$H414="Texas A&amp;M",+All!#REF!,0))</f>
        <v>0</v>
      </c>
      <c r="AH182" s="706">
        <f>IF(+All!$F414="Texas A&amp;M",+All!#REF!,IF(+All!$H414="Texas A&amp;M",+All!#REF!,0))</f>
        <v>0</v>
      </c>
      <c r="AI182" s="707">
        <f>IF(+All!$F414="Texas A&amp;M",+All!#REF!,IF(+All!$H414="Texas A&amp;M",+All!#REF!,0))</f>
        <v>0</v>
      </c>
      <c r="AJ182" s="706">
        <f>IF(+All!$F414="Texas A&amp;M",+All!#REF!,IF(+All!$H414="Texas A&amp;M",+All!#REF!,0))</f>
        <v>0</v>
      </c>
      <c r="AK182" s="707">
        <f>IF(+All!$F414="Texas A&amp;M",+All!#REF!,IF(+All!$H414="Texas A&amp;M",+All!#REF!,0))</f>
        <v>0</v>
      </c>
      <c r="AL182" s="81">
        <f>IF(+All!$F414="Texas A&amp;M",+All!V414,IF(+All!$H414="Texas A&amp;M",+All!V414,0))</f>
        <v>0</v>
      </c>
      <c r="AM182" s="82">
        <f>IF(+All!$F414="Texas A&amp;M",+All!W414,IF(+All!$H414="Texas A&amp;M",+All!W414,0))</f>
        <v>0</v>
      </c>
      <c r="AN182" s="81">
        <f>IF(+All!$F414="Texas A&amp;M",+All!X414,IF(+All!$H414="Texas A&amp;M",+All!X414,0))</f>
        <v>0</v>
      </c>
      <c r="AO182" s="70">
        <f>IF(+All!$F414="Texas A&amp;M",+All!Y414,IF(+All!$H414="Texas A&amp;M",+All!Y414,0))</f>
        <v>0</v>
      </c>
      <c r="AP182" s="84">
        <f>IF(+All!$F414="Texas A&amp;M",+All!Z414,IF(+All!$H414="Texas A&amp;M",+All!Z414,0))</f>
        <v>0</v>
      </c>
      <c r="AQ182" s="99">
        <f>IF(+All!$F414="Texas A&amp;M",+All!#REF!,IF(+All!$H414="Texas A&amp;M",+All!#REF!,0))</f>
        <v>0</v>
      </c>
      <c r="AR182" s="482">
        <f>IF(+All!$F414="Texas A&amp;M",+All!#REF!,IF(+All!$H414="Texas A&amp;M",+All!#REF!,0))</f>
        <v>0</v>
      </c>
      <c r="AS182" s="483">
        <f>IF(+All!$F414="Texas A&amp;M",+All!#REF!,IF(+All!$H414="Texas A&amp;M",+All!#REF!,0))</f>
        <v>0</v>
      </c>
      <c r="AT182" s="483">
        <f>IF(+All!$F414="Texas A&amp;M",+All!#REF!,IF(+All!$H414="Texas A&amp;M",+All!#REF!,0))</f>
        <v>0</v>
      </c>
      <c r="AU182" s="482">
        <f>IF(+All!$F414="Texas A&amp;M",+All!#REF!,IF(+All!$H414="Texas A&amp;M",+All!#REF!,0))</f>
        <v>0</v>
      </c>
      <c r="AV182" s="483">
        <f>IF(+All!$F414="Texas A&amp;M",+All!#REF!,IF(+All!$H414="Texas A&amp;M",+All!#REF!,0))</f>
        <v>0</v>
      </c>
      <c r="AW182" s="484">
        <f>IF(+All!$F414="Texas A&amp;M",+All!#REF!,IF(+All!$H414="Texas A&amp;M",+All!#REF!,0))</f>
        <v>0</v>
      </c>
      <c r="AX182" s="483">
        <f>IF(+All!$F414="Texas A&amp;M",+All!#REF!,IF(+All!$H414="Texas A&amp;M",+All!#REF!,0))</f>
        <v>0</v>
      </c>
      <c r="AY182" s="482">
        <f>IF(+All!$F414="Texas A&amp;M",+All!#REF!,IF(+All!$H414="Texas A&amp;M",+All!#REF!,0))</f>
        <v>0</v>
      </c>
      <c r="AZ182" s="483">
        <f>IF(+All!$F414="Texas A&amp;M",+All!#REF!,IF(+All!$H414="Texas A&amp;M",+All!#REF!,0))</f>
        <v>0</v>
      </c>
      <c r="BA182" s="484">
        <f>IF(+All!$F414="Texas A&amp;M",+All!#REF!,IF(+All!$H414="Texas A&amp;M",+All!#REF!,0))</f>
        <v>0</v>
      </c>
      <c r="BB182" s="484">
        <f>IF(+All!$F414="Texas A&amp;M",+All!#REF!,IF(+All!$H414="Texas A&amp;M",+All!#REF!,0))</f>
        <v>0</v>
      </c>
      <c r="BC182" s="91">
        <f>IF(+All!$F414="Texas A&amp;M",+All!#REF!,IF(+All!$H414="Texas A&amp;M",+All!#REF!,0))</f>
        <v>0</v>
      </c>
      <c r="BD182" s="482">
        <f>IF(+All!$F414="Texas A&amp;M",+All!#REF!,IF(+All!$H414="Texas A&amp;M",+All!#REF!,0))</f>
        <v>0</v>
      </c>
      <c r="BE182" s="483">
        <f>IF(+All!$F414="Texas A&amp;M",+All!#REF!,IF(+All!$H414="Texas A&amp;M",+All!#REF!,0))</f>
        <v>0</v>
      </c>
      <c r="BF182" s="483">
        <f>IF(+All!$F414="Texas A&amp;M",+All!#REF!,IF(+All!$H414="Texas A&amp;M",+All!#REF!,0))</f>
        <v>0</v>
      </c>
      <c r="BG182" s="482">
        <f>IF(+All!$F414="Texas A&amp;M",+All!#REF!,IF(+All!$H414="Texas A&amp;M",+All!#REF!,0))</f>
        <v>0</v>
      </c>
      <c r="BH182" s="483">
        <f>IF(+All!$F414="Texas A&amp;M",+All!#REF!,IF(+All!$H414="Texas A&amp;M",+All!#REF!,0))</f>
        <v>0</v>
      </c>
      <c r="BI182" s="484">
        <f>IF(+All!$F414="Texas A&amp;M",+All!#REF!,IF(+All!$H414="Texas A&amp;M",+All!#REF!,0))</f>
        <v>0</v>
      </c>
      <c r="BJ182" s="113">
        <f>IF(+All!$F414="Texas A&amp;M",+All!#REF!,IF(+All!$H414="Texas A&amp;M",+All!#REF!,0))</f>
        <v>0</v>
      </c>
      <c r="BK182" s="114">
        <f>IF(+All!$F414="Texas A&amp;M",+All!#REF!,IF(+All!$H414="Texas A&amp;M",+All!#REF!,0))</f>
        <v>0</v>
      </c>
    </row>
    <row r="183" spans="1:63" x14ac:dyDescent="0.8">
      <c r="A183" s="150">
        <f>IF(+All!$F839="Texas A&amp;M",+All!A839,IF(+All!$H839="Texas A&amp;M",+All!A839,0))</f>
        <v>11</v>
      </c>
      <c r="B183" s="480" t="str">
        <f>IF(+All!$F839="Texas A&amp;M",+All!B839,IF(+All!$H839="Texas A&amp;M",+All!B839,0))</f>
        <v>Sat</v>
      </c>
      <c r="C183" s="72">
        <f>IF(+All!$F839="Texas A&amp;M",+All!C839,IF(+All!$H839="Texas A&amp;M",+All!C839,0))</f>
        <v>44513</v>
      </c>
      <c r="D183" s="73">
        <f>IF(+All!$F839="Texas A&amp;M",+All!D839,IF(+All!$H839="Texas A&amp;M",+All!D839,0))</f>
        <v>0.79166666666666663</v>
      </c>
      <c r="E183" s="707" t="str">
        <f>IF(+All!$F839="Texas A&amp;M",+All!E839,IF(+All!$H839="Texas A&amp;M",+All!E839,0))</f>
        <v>ESPN</v>
      </c>
      <c r="F183" s="706" t="str">
        <f>IF(+All!$F839="Texas A&amp;M",+All!F839,IF(+All!$H839="Texas A&amp;M",+All!F839,0))</f>
        <v>Texas A&amp;M</v>
      </c>
      <c r="G183" s="707" t="str">
        <f>IF(+All!$F839="Texas A&amp;M",+All!G839,IF(+All!$H839="Texas A&amp;M",+All!G839,0))</f>
        <v>SEC</v>
      </c>
      <c r="H183" s="706" t="str">
        <f>IF(+All!$F839="Texas A&amp;M",+All!H839,IF(+All!$H839="Texas A&amp;M",+All!H839,0))</f>
        <v>Mississippi</v>
      </c>
      <c r="I183" s="707" t="str">
        <f>IF(+All!$F839="Texas A&amp;M",+All!I839,IF(+All!$H839="Texas A&amp;M",+All!I839,0))</f>
        <v>SEC</v>
      </c>
      <c r="J183" s="706" t="str">
        <f>IF(+All!$F839="Texas A&amp;M",+All!J839,IF(+All!$H839="Texas A&amp;M",+All!J839,0))</f>
        <v>Texas A&amp;M</v>
      </c>
      <c r="K183" s="707" t="str">
        <f>IF(+All!$F839="Texas A&amp;M",+All!K839,IF(+All!$H839="Texas A&amp;M",+All!K839,0))</f>
        <v>Mississippi</v>
      </c>
      <c r="L183" s="97">
        <f>IF(+All!$F839="Texas A&amp;M",+All!L839,IF(+All!$H839="Texas A&amp;M",+All!L839,0))</f>
        <v>2.5</v>
      </c>
      <c r="M183" s="98">
        <f>IF(+All!$F839="Texas A&amp;M",+All!M839,IF(+All!$H839="Texas A&amp;M",+All!M839,0))</f>
        <v>50.5</v>
      </c>
      <c r="N183" s="706" t="str">
        <f>IF(+All!$F839="Texas A&amp;M",+All!N839,IF(+All!$H839="Texas A&amp;M",+All!N839,0))</f>
        <v>Mississippi</v>
      </c>
      <c r="O183" s="708">
        <f>IF(+All!$F839="Texas A&amp;M",+All!O839,IF(+All!$H839="Texas A&amp;M",+All!O839,0))</f>
        <v>29</v>
      </c>
      <c r="P183" s="708" t="str">
        <f>IF(+All!$F839="Texas A&amp;M",+All!P839,IF(+All!$H839="Texas A&amp;M",+All!P839,0))</f>
        <v>Texas A&amp;M</v>
      </c>
      <c r="Q183" s="83">
        <f>IF(+All!$F839="Texas A&amp;M",+All!Q839,IF(+All!$H839="Texas A&amp;M",+All!Q839,0))</f>
        <v>10</v>
      </c>
      <c r="R183" s="706" t="str">
        <f>IF(+All!$F839="Texas A&amp;M",+All!R839,IF(+All!$H839="Texas A&amp;M",+All!R839,0))</f>
        <v>Mississippi</v>
      </c>
      <c r="S183" s="708" t="str">
        <f>IF(+All!$F839="Texas A&amp;M",+All!S839,IF(+All!$H839="Texas A&amp;M",+All!S839,0))</f>
        <v>Texas A&amp;M</v>
      </c>
      <c r="T183" s="706" t="str">
        <f>IF(+All!$F839="Texas A&amp;M",+All!T839,IF(+All!$H839="Texas A&amp;M",+All!T839,0))</f>
        <v>Texas A&amp;M</v>
      </c>
      <c r="U183" s="707" t="str">
        <f>IF(+All!$F839="Texas A&amp;M",+All!U839,IF(+All!$H839="Texas A&amp;M",+All!U839,0))</f>
        <v>L</v>
      </c>
      <c r="V183" s="706">
        <f>IF(+All!$F452="Texas A&amp;M",+All!#REF!,IF(+All!$H452="Texas A&amp;M",+All!#REF!,0))</f>
        <v>0</v>
      </c>
      <c r="W183" s="707">
        <f>IF(+All!$F452="Texas A&amp;M",+All!#REF!,IF(+All!$H452="Texas A&amp;M",+All!#REF!,0))</f>
        <v>0</v>
      </c>
      <c r="X183" s="706">
        <f>IF(+All!$F452="Texas A&amp;M",+All!#REF!,IF(+All!$H452="Texas A&amp;M",+All!#REF!,0))</f>
        <v>0</v>
      </c>
      <c r="Y183" s="707">
        <f>IF(+All!$F452="Texas A&amp;M",+All!#REF!,IF(+All!$H452="Texas A&amp;M",+All!#REF!,0))</f>
        <v>0</v>
      </c>
      <c r="Z183" s="706">
        <f>IF(+All!$F452="Texas A&amp;M",+All!#REF!,IF(+All!$H452="Texas A&amp;M",+All!#REF!,0))</f>
        <v>0</v>
      </c>
      <c r="AA183" s="707">
        <f>IF(+All!$F452="Texas A&amp;M",+All!#REF!,IF(+All!$H452="Texas A&amp;M",+All!#REF!,0))</f>
        <v>0</v>
      </c>
      <c r="AB183" s="706">
        <f>IF(+All!$F452="Texas A&amp;M",+All!#REF!,IF(+All!$H452="Texas A&amp;M",+All!#REF!,0))</f>
        <v>0</v>
      </c>
      <c r="AC183" s="707">
        <f>IF(+All!$F452="Texas A&amp;M",+All!#REF!,IF(+All!$H452="Texas A&amp;M",+All!#REF!,0))</f>
        <v>0</v>
      </c>
      <c r="AD183" s="706">
        <f>IF(+All!$F452="Texas A&amp;M",+All!#REF!,IF(+All!$H452="Texas A&amp;M",+All!#REF!,0))</f>
        <v>0</v>
      </c>
      <c r="AE183" s="707">
        <f>IF(+All!$F452="Texas A&amp;M",+All!#REF!,IF(+All!$H452="Texas A&amp;M",+All!#REF!,0))</f>
        <v>0</v>
      </c>
      <c r="AF183" s="706">
        <f>IF(+All!$F452="Texas A&amp;M",+All!#REF!,IF(+All!$H452="Texas A&amp;M",+All!#REF!,0))</f>
        <v>0</v>
      </c>
      <c r="AG183" s="707">
        <f>IF(+All!$F452="Texas A&amp;M",+All!#REF!,IF(+All!$H452="Texas A&amp;M",+All!#REF!,0))</f>
        <v>0</v>
      </c>
      <c r="AH183" s="706">
        <f>IF(+All!$F452="Texas A&amp;M",+All!#REF!,IF(+All!$H452="Texas A&amp;M",+All!#REF!,0))</f>
        <v>0</v>
      </c>
      <c r="AI183" s="707">
        <f>IF(+All!$F452="Texas A&amp;M",+All!#REF!,IF(+All!$H452="Texas A&amp;M",+All!#REF!,0))</f>
        <v>0</v>
      </c>
      <c r="AJ183" s="706">
        <f>IF(+All!$F452="Texas A&amp;M",+All!#REF!,IF(+All!$H452="Texas A&amp;M",+All!#REF!,0))</f>
        <v>0</v>
      </c>
      <c r="AK183" s="707">
        <f>IF(+All!$F452="Texas A&amp;M",+All!#REF!,IF(+All!$H452="Texas A&amp;M",+All!#REF!,0))</f>
        <v>0</v>
      </c>
      <c r="AL183" s="81">
        <f>IF(+All!$F452="Texas A&amp;M",+All!V452,IF(+All!$H452="Texas A&amp;M",+All!V452,0))</f>
        <v>0</v>
      </c>
      <c r="AM183" s="82">
        <f>IF(+All!$F452="Texas A&amp;M",+All!W452,IF(+All!$H452="Texas A&amp;M",+All!W452,0))</f>
        <v>0</v>
      </c>
      <c r="AN183" s="81">
        <f>IF(+All!$F452="Texas A&amp;M",+All!X452,IF(+All!$H452="Texas A&amp;M",+All!X452,0))</f>
        <v>0</v>
      </c>
      <c r="AO183" s="70">
        <f>IF(+All!$F452="Texas A&amp;M",+All!Y452,IF(+All!$H452="Texas A&amp;M",+All!Y452,0))</f>
        <v>0</v>
      </c>
      <c r="AP183" s="84">
        <f>IF(+All!$F452="Texas A&amp;M",+All!Z452,IF(+All!$H452="Texas A&amp;M",+All!Z452,0))</f>
        <v>0</v>
      </c>
      <c r="AQ183" s="99">
        <f>IF(+All!$F452="Texas A&amp;M",+All!#REF!,IF(+All!$H452="Texas A&amp;M",+All!#REF!,0))</f>
        <v>0</v>
      </c>
      <c r="AR183" s="482">
        <f>IF(+All!$F452="Texas A&amp;M",+All!#REF!,IF(+All!$H452="Texas A&amp;M",+All!#REF!,0))</f>
        <v>0</v>
      </c>
      <c r="AS183" s="483">
        <f>IF(+All!$F452="Texas A&amp;M",+All!#REF!,IF(+All!$H452="Texas A&amp;M",+All!#REF!,0))</f>
        <v>0</v>
      </c>
      <c r="AT183" s="483">
        <f>IF(+All!$F452="Texas A&amp;M",+All!#REF!,IF(+All!$H452="Texas A&amp;M",+All!#REF!,0))</f>
        <v>0</v>
      </c>
      <c r="AU183" s="482">
        <f>IF(+All!$F452="Texas A&amp;M",+All!#REF!,IF(+All!$H452="Texas A&amp;M",+All!#REF!,0))</f>
        <v>0</v>
      </c>
      <c r="AV183" s="483">
        <f>IF(+All!$F452="Texas A&amp;M",+All!#REF!,IF(+All!$H452="Texas A&amp;M",+All!#REF!,0))</f>
        <v>0</v>
      </c>
      <c r="AW183" s="484">
        <f>IF(+All!$F452="Texas A&amp;M",+All!#REF!,IF(+All!$H452="Texas A&amp;M",+All!#REF!,0))</f>
        <v>0</v>
      </c>
      <c r="AX183" s="483">
        <f>IF(+All!$F452="Texas A&amp;M",+All!#REF!,IF(+All!$H452="Texas A&amp;M",+All!#REF!,0))</f>
        <v>0</v>
      </c>
      <c r="AY183" s="482">
        <f>IF(+All!$F452="Texas A&amp;M",+All!#REF!,IF(+All!$H452="Texas A&amp;M",+All!#REF!,0))</f>
        <v>0</v>
      </c>
      <c r="AZ183" s="483">
        <f>IF(+All!$F452="Texas A&amp;M",+All!#REF!,IF(+All!$H452="Texas A&amp;M",+All!#REF!,0))</f>
        <v>0</v>
      </c>
      <c r="BA183" s="484">
        <f>IF(+All!$F452="Texas A&amp;M",+All!#REF!,IF(+All!$H452="Texas A&amp;M",+All!#REF!,0))</f>
        <v>0</v>
      </c>
      <c r="BB183" s="484">
        <f>IF(+All!$F452="Texas A&amp;M",+All!#REF!,IF(+All!$H452="Texas A&amp;M",+All!#REF!,0))</f>
        <v>0</v>
      </c>
      <c r="BC183" s="91">
        <f>IF(+All!$F452="Texas A&amp;M",+All!#REF!,IF(+All!$H452="Texas A&amp;M",+All!#REF!,0))</f>
        <v>0</v>
      </c>
      <c r="BD183" s="482">
        <f>IF(+All!$F452="Texas A&amp;M",+All!#REF!,IF(+All!$H452="Texas A&amp;M",+All!#REF!,0))</f>
        <v>0</v>
      </c>
      <c r="BE183" s="483">
        <f>IF(+All!$F452="Texas A&amp;M",+All!#REF!,IF(+All!$H452="Texas A&amp;M",+All!#REF!,0))</f>
        <v>0</v>
      </c>
      <c r="BF183" s="483">
        <f>IF(+All!$F452="Texas A&amp;M",+All!#REF!,IF(+All!$H452="Texas A&amp;M",+All!#REF!,0))</f>
        <v>0</v>
      </c>
      <c r="BG183" s="482">
        <f>IF(+All!$F452="Texas A&amp;M",+All!#REF!,IF(+All!$H452="Texas A&amp;M",+All!#REF!,0))</f>
        <v>0</v>
      </c>
      <c r="BH183" s="483">
        <f>IF(+All!$F452="Texas A&amp;M",+All!#REF!,IF(+All!$H452="Texas A&amp;M",+All!#REF!,0))</f>
        <v>0</v>
      </c>
      <c r="BI183" s="484">
        <f>IF(+All!$F452="Texas A&amp;M",+All!#REF!,IF(+All!$H452="Texas A&amp;M",+All!#REF!,0))</f>
        <v>0</v>
      </c>
      <c r="BJ183" s="113">
        <f>IF(+All!$F452="Texas A&amp;M",+All!#REF!,IF(+All!$H452="Texas A&amp;M",+All!#REF!,0))</f>
        <v>0</v>
      </c>
      <c r="BK183" s="114">
        <f>IF(+All!$F452="Texas A&amp;M",+All!#REF!,IF(+All!$H452="Texas A&amp;M",+All!#REF!,0))</f>
        <v>0</v>
      </c>
    </row>
    <row r="184" spans="1:63" x14ac:dyDescent="0.8">
      <c r="A184" s="150">
        <f>IF(+All!$F912="Texas A&amp;M",+All!A912,IF(+All!$H912="Texas A&amp;M",+All!A912,0))</f>
        <v>12</v>
      </c>
      <c r="B184" s="480" t="str">
        <f>IF(+All!$F912="Texas A&amp;M",+All!B912,IF(+All!$H912="Texas A&amp;M",+All!B912,0))</f>
        <v>Sat</v>
      </c>
      <c r="C184" s="72">
        <f>IF(+All!$F912="Texas A&amp;M",+All!C912,IF(+All!$H912="Texas A&amp;M",+All!C912,0))</f>
        <v>44520</v>
      </c>
      <c r="D184" s="73">
        <f>IF(+All!$F912="Texas A&amp;M",+All!D912,IF(+All!$H912="Texas A&amp;M",+All!D912,0))</f>
        <v>0.5</v>
      </c>
      <c r="E184" s="707" t="str">
        <f>IF(+All!$F912="Texas A&amp;M",+All!E912,IF(+All!$H912="Texas A&amp;M",+All!E912,0))</f>
        <v>SEC</v>
      </c>
      <c r="F184" s="706" t="str">
        <f>IF(+All!$F912="Texas A&amp;M",+All!F912,IF(+All!$H912="Texas A&amp;M",+All!F912,0))</f>
        <v>1AA Prairie View A&amp;M</v>
      </c>
      <c r="G184" s="707" t="str">
        <f>IF(+All!$F912="Texas A&amp;M",+All!G912,IF(+All!$H912="Texas A&amp;M",+All!G912,0))</f>
        <v>1AA</v>
      </c>
      <c r="H184" s="706" t="str">
        <f>IF(+All!$F912="Texas A&amp;M",+All!H912,IF(+All!$H912="Texas A&amp;M",+All!H912,0))</f>
        <v>Texas A&amp;M</v>
      </c>
      <c r="I184" s="707" t="str">
        <f>IF(+All!$F912="Texas A&amp;M",+All!I912,IF(+All!$H912="Texas A&amp;M",+All!I912,0))</f>
        <v>SEC</v>
      </c>
      <c r="J184" s="706">
        <f>IF(+All!$F912="Texas A&amp;M",+All!J912,IF(+All!$H912="Texas A&amp;M",+All!J912,0))</f>
        <v>0</v>
      </c>
      <c r="K184" s="707">
        <f>IF(+All!$F912="Texas A&amp;M",+All!K912,IF(+All!$H912="Texas A&amp;M",+All!K912,0))</f>
        <v>0</v>
      </c>
      <c r="L184" s="97">
        <f>IF(+All!$F912="Texas A&amp;M",+All!L912,IF(+All!$H912="Texas A&amp;M",+All!L912,0))</f>
        <v>0</v>
      </c>
      <c r="M184" s="98">
        <f>IF(+All!$F912="Texas A&amp;M",+All!M912,IF(+All!$H912="Texas A&amp;M",+All!M912,0))</f>
        <v>0</v>
      </c>
      <c r="N184" s="706" t="str">
        <f>IF(+All!$F912="Texas A&amp;M",+All!N912,IF(+All!$H912="Texas A&amp;M",+All!N912,0))</f>
        <v>Texas A&amp;M</v>
      </c>
      <c r="O184" s="708">
        <f>IF(+All!$F912="Texas A&amp;M",+All!O912,IF(+All!$H912="Texas A&amp;M",+All!O912,0))</f>
        <v>52</v>
      </c>
      <c r="P184" s="708" t="str">
        <f>IF(+All!$F912="Texas A&amp;M",+All!P912,IF(+All!$H912="Texas A&amp;M",+All!P912,0))</f>
        <v>1AA Prairie View A&amp;M</v>
      </c>
      <c r="Q184" s="83">
        <f>IF(+All!$F912="Texas A&amp;M",+All!Q912,IF(+All!$H912="Texas A&amp;M",+All!Q912,0))</f>
        <v>3</v>
      </c>
      <c r="R184" s="706">
        <f>IF(+All!$F912="Texas A&amp;M",+All!R912,IF(+All!$H912="Texas A&amp;M",+All!R912,0))</f>
        <v>0</v>
      </c>
      <c r="S184" s="708">
        <f>IF(+All!$F912="Texas A&amp;M",+All!S912,IF(+All!$H912="Texas A&amp;M",+All!S912,0))</f>
        <v>0</v>
      </c>
      <c r="T184" s="706">
        <f>IF(+All!$F912="Texas A&amp;M",+All!T912,IF(+All!$H912="Texas A&amp;M",+All!T912,0))</f>
        <v>0</v>
      </c>
      <c r="U184" s="707">
        <f>IF(+All!$F912="Texas A&amp;M",+All!U912,IF(+All!$H912="Texas A&amp;M",+All!U912,0))</f>
        <v>0</v>
      </c>
      <c r="V184" s="706">
        <f>IF(+All!$F513="Texas A&amp;M",+All!#REF!,IF(+All!$H513="Texas A&amp;M",+All!#REF!,0))</f>
        <v>0</v>
      </c>
      <c r="W184" s="707">
        <f>IF(+All!$F513="Texas A&amp;M",+All!#REF!,IF(+All!$H513="Texas A&amp;M",+All!#REF!,0))</f>
        <v>0</v>
      </c>
      <c r="X184" s="706">
        <f>IF(+All!$F513="Texas A&amp;M",+All!#REF!,IF(+All!$H513="Texas A&amp;M",+All!#REF!,0))</f>
        <v>0</v>
      </c>
      <c r="Y184" s="707">
        <f>IF(+All!$F513="Texas A&amp;M",+All!#REF!,IF(+All!$H513="Texas A&amp;M",+All!#REF!,0))</f>
        <v>0</v>
      </c>
      <c r="Z184" s="706">
        <f>IF(+All!$F513="Texas A&amp;M",+All!#REF!,IF(+All!$H513="Texas A&amp;M",+All!#REF!,0))</f>
        <v>0</v>
      </c>
      <c r="AA184" s="707">
        <f>IF(+All!$F513="Texas A&amp;M",+All!#REF!,IF(+All!$H513="Texas A&amp;M",+All!#REF!,0))</f>
        <v>0</v>
      </c>
      <c r="AB184" s="706">
        <f>IF(+All!$F513="Texas A&amp;M",+All!#REF!,IF(+All!$H513="Texas A&amp;M",+All!#REF!,0))</f>
        <v>0</v>
      </c>
      <c r="AC184" s="707">
        <f>IF(+All!$F513="Texas A&amp;M",+All!#REF!,IF(+All!$H513="Texas A&amp;M",+All!#REF!,0))</f>
        <v>0</v>
      </c>
      <c r="AD184" s="706">
        <f>IF(+All!$F513="Texas A&amp;M",+All!#REF!,IF(+All!$H513="Texas A&amp;M",+All!#REF!,0))</f>
        <v>0</v>
      </c>
      <c r="AE184" s="707">
        <f>IF(+All!$F513="Texas A&amp;M",+All!#REF!,IF(+All!$H513="Texas A&amp;M",+All!#REF!,0))</f>
        <v>0</v>
      </c>
      <c r="AF184" s="706">
        <f>IF(+All!$F513="Texas A&amp;M",+All!#REF!,IF(+All!$H513="Texas A&amp;M",+All!#REF!,0))</f>
        <v>0</v>
      </c>
      <c r="AG184" s="707">
        <f>IF(+All!$F513="Texas A&amp;M",+All!#REF!,IF(+All!$H513="Texas A&amp;M",+All!#REF!,0))</f>
        <v>0</v>
      </c>
      <c r="AH184" s="706">
        <f>IF(+All!$F513="Texas A&amp;M",+All!#REF!,IF(+All!$H513="Texas A&amp;M",+All!#REF!,0))</f>
        <v>0</v>
      </c>
      <c r="AI184" s="707">
        <f>IF(+All!$F513="Texas A&amp;M",+All!#REF!,IF(+All!$H513="Texas A&amp;M",+All!#REF!,0))</f>
        <v>0</v>
      </c>
      <c r="AJ184" s="706">
        <f>IF(+All!$F513="Texas A&amp;M",+All!#REF!,IF(+All!$H513="Texas A&amp;M",+All!#REF!,0))</f>
        <v>0</v>
      </c>
      <c r="AK184" s="707">
        <f>IF(+All!$F513="Texas A&amp;M",+All!#REF!,IF(+All!$H513="Texas A&amp;M",+All!#REF!,0))</f>
        <v>0</v>
      </c>
      <c r="AL184" s="81">
        <f>IF(+All!$F513="Texas A&amp;M",+All!V513,IF(+All!$H513="Texas A&amp;M",+All!V513,0))</f>
        <v>0</v>
      </c>
      <c r="AM184" s="82">
        <f>IF(+All!$F513="Texas A&amp;M",+All!W513,IF(+All!$H513="Texas A&amp;M",+All!W513,0))</f>
        <v>0</v>
      </c>
      <c r="AN184" s="81">
        <f>IF(+All!$F513="Texas A&amp;M",+All!X513,IF(+All!$H513="Texas A&amp;M",+All!X513,0))</f>
        <v>0</v>
      </c>
      <c r="AO184" s="70">
        <f>IF(+All!$F513="Texas A&amp;M",+All!Y513,IF(+All!$H513="Texas A&amp;M",+All!Y513,0))</f>
        <v>0</v>
      </c>
      <c r="AP184" s="84">
        <f>IF(+All!$F513="Texas A&amp;M",+All!Z513,IF(+All!$H513="Texas A&amp;M",+All!Z513,0))</f>
        <v>0</v>
      </c>
      <c r="AQ184" s="99">
        <f>IF(+All!$F513="Texas A&amp;M",+All!#REF!,IF(+All!$H513="Texas A&amp;M",+All!#REF!,0))</f>
        <v>0</v>
      </c>
      <c r="AR184" s="482">
        <f>IF(+All!$F513="Texas A&amp;M",+All!#REF!,IF(+All!$H513="Texas A&amp;M",+All!#REF!,0))</f>
        <v>0</v>
      </c>
      <c r="AS184" s="483">
        <f>IF(+All!$F513="Texas A&amp;M",+All!#REF!,IF(+All!$H513="Texas A&amp;M",+All!#REF!,0))</f>
        <v>0</v>
      </c>
      <c r="AT184" s="483">
        <f>IF(+All!$F513="Texas A&amp;M",+All!#REF!,IF(+All!$H513="Texas A&amp;M",+All!#REF!,0))</f>
        <v>0</v>
      </c>
      <c r="AU184" s="482">
        <f>IF(+All!$F513="Texas A&amp;M",+All!#REF!,IF(+All!$H513="Texas A&amp;M",+All!#REF!,0))</f>
        <v>0</v>
      </c>
      <c r="AV184" s="483">
        <f>IF(+All!$F513="Texas A&amp;M",+All!#REF!,IF(+All!$H513="Texas A&amp;M",+All!#REF!,0))</f>
        <v>0</v>
      </c>
      <c r="AW184" s="484">
        <f>IF(+All!$F513="Texas A&amp;M",+All!#REF!,IF(+All!$H513="Texas A&amp;M",+All!#REF!,0))</f>
        <v>0</v>
      </c>
      <c r="AX184" s="483">
        <f>IF(+All!$F513="Texas A&amp;M",+All!#REF!,IF(+All!$H513="Texas A&amp;M",+All!#REF!,0))</f>
        <v>0</v>
      </c>
      <c r="AY184" s="482">
        <f>IF(+All!$F513="Texas A&amp;M",+All!#REF!,IF(+All!$H513="Texas A&amp;M",+All!#REF!,0))</f>
        <v>0</v>
      </c>
      <c r="AZ184" s="483">
        <f>IF(+All!$F513="Texas A&amp;M",+All!#REF!,IF(+All!$H513="Texas A&amp;M",+All!#REF!,0))</f>
        <v>0</v>
      </c>
      <c r="BA184" s="484">
        <f>IF(+All!$F513="Texas A&amp;M",+All!#REF!,IF(+All!$H513="Texas A&amp;M",+All!#REF!,0))</f>
        <v>0</v>
      </c>
      <c r="BB184" s="484">
        <f>IF(+All!$F513="Texas A&amp;M",+All!#REF!,IF(+All!$H513="Texas A&amp;M",+All!#REF!,0))</f>
        <v>0</v>
      </c>
      <c r="BC184" s="91">
        <f>IF(+All!$F513="Texas A&amp;M",+All!#REF!,IF(+All!$H513="Texas A&amp;M",+All!#REF!,0))</f>
        <v>0</v>
      </c>
      <c r="BD184" s="482">
        <f>IF(+All!$F513="Texas A&amp;M",+All!#REF!,IF(+All!$H513="Texas A&amp;M",+All!#REF!,0))</f>
        <v>0</v>
      </c>
      <c r="BE184" s="483">
        <f>IF(+All!$F513="Texas A&amp;M",+All!#REF!,IF(+All!$H513="Texas A&amp;M",+All!#REF!,0))</f>
        <v>0</v>
      </c>
      <c r="BF184" s="483">
        <f>IF(+All!$F513="Texas A&amp;M",+All!#REF!,IF(+All!$H513="Texas A&amp;M",+All!#REF!,0))</f>
        <v>0</v>
      </c>
      <c r="BG184" s="482">
        <f>IF(+All!$F513="Texas A&amp;M",+All!#REF!,IF(+All!$H513="Texas A&amp;M",+All!#REF!,0))</f>
        <v>0</v>
      </c>
      <c r="BH184" s="483">
        <f>IF(+All!$F513="Texas A&amp;M",+All!#REF!,IF(+All!$H513="Texas A&amp;M",+All!#REF!,0))</f>
        <v>0</v>
      </c>
      <c r="BI184" s="484">
        <f>IF(+All!$F513="Texas A&amp;M",+All!#REF!,IF(+All!$H513="Texas A&amp;M",+All!#REF!,0))</f>
        <v>0</v>
      </c>
      <c r="BJ184" s="113">
        <f>IF(+All!$F513="Texas A&amp;M",+All!#REF!,IF(+All!$H513="Texas A&amp;M",+All!#REF!,0))</f>
        <v>0</v>
      </c>
      <c r="BK184" s="114">
        <f>IF(+All!$F513="Texas A&amp;M",+All!#REF!,IF(+All!$H513="Texas A&amp;M",+All!#REF!,0))</f>
        <v>0</v>
      </c>
    </row>
    <row r="185" spans="1:63" x14ac:dyDescent="0.8">
      <c r="A185" s="150">
        <f>IF(+All!$F979="Texas A&amp;M",+All!A979,IF(+All!$H979="Texas A&amp;M",+All!A979,0))</f>
        <v>13</v>
      </c>
      <c r="B185" s="480" t="str">
        <f>IF(+All!$F979="Texas A&amp;M",+All!B979,IF(+All!$H979="Texas A&amp;M",+All!B979,0))</f>
        <v>Sat</v>
      </c>
      <c r="C185" s="72">
        <f>IF(+All!$F979="Texas A&amp;M",+All!C979,IF(+All!$H979="Texas A&amp;M",+All!C979,0))</f>
        <v>44527</v>
      </c>
      <c r="D185" s="73">
        <f>IF(+All!$F979="Texas A&amp;M",+All!D979,IF(+All!$H979="Texas A&amp;M",+All!D979,0))</f>
        <v>0.79166666666666663</v>
      </c>
      <c r="E185" s="707" t="str">
        <f>IF(+All!$F979="Texas A&amp;M",+All!E979,IF(+All!$H979="Texas A&amp;M",+All!E979,0))</f>
        <v>ESPN</v>
      </c>
      <c r="F185" s="706" t="str">
        <f>IF(+All!$F979="Texas A&amp;M",+All!F979,IF(+All!$H979="Texas A&amp;M",+All!F979,0))</f>
        <v>LSU</v>
      </c>
      <c r="G185" s="707" t="str">
        <f>IF(+All!$F979="Texas A&amp;M",+All!G979,IF(+All!$H979="Texas A&amp;M",+All!G979,0))</f>
        <v>SEC</v>
      </c>
      <c r="H185" s="706" t="str">
        <f>IF(+All!$F979="Texas A&amp;M",+All!H979,IF(+All!$H979="Texas A&amp;M",+All!H979,0))</f>
        <v>Texas A&amp;M</v>
      </c>
      <c r="I185" s="707" t="str">
        <f>IF(+All!$F979="Texas A&amp;M",+All!I979,IF(+All!$H979="Texas A&amp;M",+All!I979,0))</f>
        <v>SEC</v>
      </c>
      <c r="J185" s="706" t="str">
        <f>IF(+All!$F979="Texas A&amp;M",+All!J979,IF(+All!$H979="Texas A&amp;M",+All!J979,0))</f>
        <v>Texas A&amp;M</v>
      </c>
      <c r="K185" s="707" t="str">
        <f>IF(+All!$F979="Texas A&amp;M",+All!K979,IF(+All!$H979="Texas A&amp;M",+All!K979,0))</f>
        <v>LSU</v>
      </c>
      <c r="L185" s="97">
        <f>IF(+All!$F979="Texas A&amp;M",+All!L979,IF(+All!$H979="Texas A&amp;M",+All!L979,0))</f>
        <v>6.5</v>
      </c>
      <c r="M185" s="98">
        <f>IF(+All!$F979="Texas A&amp;M",+All!M979,IF(+All!$H979="Texas A&amp;M",+All!M979,0))</f>
        <v>45.5</v>
      </c>
      <c r="N185" s="706" t="str">
        <f>IF(+All!$F979="Texas A&amp;M",+All!N979,IF(+All!$H979="Texas A&amp;M",+All!N979,0))</f>
        <v>LSU</v>
      </c>
      <c r="O185" s="708">
        <f>IF(+All!$F979="Texas A&amp;M",+All!O979,IF(+All!$H979="Texas A&amp;M",+All!O979,0))</f>
        <v>27</v>
      </c>
      <c r="P185" s="708" t="str">
        <f>IF(+All!$F979="Texas A&amp;M",+All!P979,IF(+All!$H979="Texas A&amp;M",+All!P979,0))</f>
        <v>Texas A&amp;M</v>
      </c>
      <c r="Q185" s="83">
        <f>IF(+All!$F979="Texas A&amp;M",+All!Q979,IF(+All!$H979="Texas A&amp;M",+All!Q979,0))</f>
        <v>24</v>
      </c>
      <c r="R185" s="706" t="str">
        <f>IF(+All!$F979="Texas A&amp;M",+All!R979,IF(+All!$H979="Texas A&amp;M",+All!R979,0))</f>
        <v>LSU</v>
      </c>
      <c r="S185" s="708" t="str">
        <f>IF(+All!$F979="Texas A&amp;M",+All!S979,IF(+All!$H979="Texas A&amp;M",+All!S979,0))</f>
        <v>Texas A&amp;M</v>
      </c>
      <c r="T185" s="706" t="str">
        <f>IF(+All!$F979="Texas A&amp;M",+All!T979,IF(+All!$H979="Texas A&amp;M",+All!T979,0))</f>
        <v>Texas A&amp;M</v>
      </c>
      <c r="U185" s="707" t="str">
        <f>IF(+All!$F979="Texas A&amp;M",+All!U979,IF(+All!$H979="Texas A&amp;M",+All!U979,0))</f>
        <v>L</v>
      </c>
      <c r="V185" s="706" t="e">
        <f>IF(+All!#REF!="Texas A&amp;M",+All!#REF!,IF(+All!#REF!="Texas A&amp;M",+All!#REF!,0))</f>
        <v>#REF!</v>
      </c>
      <c r="W185" s="707" t="e">
        <f>IF(+All!#REF!="Texas A&amp;M",+All!#REF!,IF(+All!#REF!="Texas A&amp;M",+All!#REF!,0))</f>
        <v>#REF!</v>
      </c>
      <c r="X185" s="706" t="e">
        <f>IF(+All!#REF!="Texas A&amp;M",+All!#REF!,IF(+All!#REF!="Texas A&amp;M",+All!#REF!,0))</f>
        <v>#REF!</v>
      </c>
      <c r="Y185" s="707" t="e">
        <f>IF(+All!#REF!="Texas A&amp;M",+All!#REF!,IF(+All!#REF!="Texas A&amp;M",+All!#REF!,0))</f>
        <v>#REF!</v>
      </c>
      <c r="Z185" s="706" t="e">
        <f>IF(+All!#REF!="Texas A&amp;M",+All!#REF!,IF(+All!#REF!="Texas A&amp;M",+All!#REF!,0))</f>
        <v>#REF!</v>
      </c>
      <c r="AA185" s="707" t="e">
        <f>IF(+All!#REF!="Texas A&amp;M",+All!#REF!,IF(+All!#REF!="Texas A&amp;M",+All!#REF!,0))</f>
        <v>#REF!</v>
      </c>
      <c r="AB185" s="706" t="e">
        <f>IF(+All!#REF!="Texas A&amp;M",+All!#REF!,IF(+All!#REF!="Texas A&amp;M",+All!#REF!,0))</f>
        <v>#REF!</v>
      </c>
      <c r="AC185" s="707" t="e">
        <f>IF(+All!#REF!="Texas A&amp;M",+All!#REF!,IF(+All!#REF!="Texas A&amp;M",+All!#REF!,0))</f>
        <v>#REF!</v>
      </c>
      <c r="AD185" s="706" t="e">
        <f>IF(+All!#REF!="Texas A&amp;M",+All!#REF!,IF(+All!#REF!="Texas A&amp;M",+All!#REF!,0))</f>
        <v>#REF!</v>
      </c>
      <c r="AE185" s="707" t="e">
        <f>IF(+All!#REF!="Texas A&amp;M",+All!#REF!,IF(+All!#REF!="Texas A&amp;M",+All!#REF!,0))</f>
        <v>#REF!</v>
      </c>
      <c r="AF185" s="706" t="e">
        <f>IF(+All!#REF!="Texas A&amp;M",+All!#REF!,IF(+All!#REF!="Texas A&amp;M",+All!#REF!,0))</f>
        <v>#REF!</v>
      </c>
      <c r="AG185" s="707" t="e">
        <f>IF(+All!#REF!="Texas A&amp;M",+All!#REF!,IF(+All!#REF!="Texas A&amp;M",+All!#REF!,0))</f>
        <v>#REF!</v>
      </c>
      <c r="AH185" s="706" t="e">
        <f>IF(+All!#REF!="Texas A&amp;M",+All!#REF!,IF(+All!#REF!="Texas A&amp;M",+All!#REF!,0))</f>
        <v>#REF!</v>
      </c>
      <c r="AI185" s="707" t="e">
        <f>IF(+All!#REF!="Texas A&amp;M",+All!#REF!,IF(+All!#REF!="Texas A&amp;M",+All!#REF!,0))</f>
        <v>#REF!</v>
      </c>
      <c r="AJ185" s="706" t="e">
        <f>IF(+All!#REF!="Texas A&amp;M",+All!#REF!,IF(+All!#REF!="Texas A&amp;M",+All!#REF!,0))</f>
        <v>#REF!</v>
      </c>
      <c r="AK185" s="707" t="e">
        <f>IF(+All!#REF!="Texas A&amp;M",+All!#REF!,IF(+All!#REF!="Texas A&amp;M",+All!#REF!,0))</f>
        <v>#REF!</v>
      </c>
      <c r="AL185" s="81" t="e">
        <f>IF(+All!#REF!="Texas A&amp;M",+All!#REF!,IF(+All!#REF!="Texas A&amp;M",+All!#REF!,0))</f>
        <v>#REF!</v>
      </c>
      <c r="AM185" s="82" t="e">
        <f>IF(+All!#REF!="Texas A&amp;M",+All!#REF!,IF(+All!#REF!="Texas A&amp;M",+All!#REF!,0))</f>
        <v>#REF!</v>
      </c>
      <c r="AN185" s="81" t="e">
        <f>IF(+All!#REF!="Texas A&amp;M",+All!#REF!,IF(+All!#REF!="Texas A&amp;M",+All!#REF!,0))</f>
        <v>#REF!</v>
      </c>
      <c r="AO185" s="70" t="e">
        <f>IF(+All!#REF!="Texas A&amp;M",+All!#REF!,IF(+All!#REF!="Texas A&amp;M",+All!#REF!,0))</f>
        <v>#REF!</v>
      </c>
      <c r="AP185" s="84" t="e">
        <f>IF(+All!#REF!="Texas A&amp;M",+All!#REF!,IF(+All!#REF!="Texas A&amp;M",+All!#REF!,0))</f>
        <v>#REF!</v>
      </c>
      <c r="AQ185" s="99" t="e">
        <f>IF(+All!#REF!="Texas A&amp;M",+All!#REF!,IF(+All!#REF!="Texas A&amp;M",+All!#REF!,0))</f>
        <v>#REF!</v>
      </c>
      <c r="AR185" s="482" t="e">
        <f>IF(+All!#REF!="Texas A&amp;M",+All!#REF!,IF(+All!#REF!="Texas A&amp;M",+All!#REF!,0))</f>
        <v>#REF!</v>
      </c>
      <c r="AS185" s="483" t="e">
        <f>IF(+All!#REF!="Texas A&amp;M",+All!#REF!,IF(+All!#REF!="Texas A&amp;M",+All!#REF!,0))</f>
        <v>#REF!</v>
      </c>
      <c r="AT185" s="483" t="e">
        <f>IF(+All!#REF!="Texas A&amp;M",+All!#REF!,IF(+All!#REF!="Texas A&amp;M",+All!#REF!,0))</f>
        <v>#REF!</v>
      </c>
      <c r="AU185" s="482" t="e">
        <f>IF(+All!#REF!="Texas A&amp;M",+All!#REF!,IF(+All!#REF!="Texas A&amp;M",+All!#REF!,0))</f>
        <v>#REF!</v>
      </c>
      <c r="AV185" s="483" t="e">
        <f>IF(+All!#REF!="Texas A&amp;M",+All!#REF!,IF(+All!#REF!="Texas A&amp;M",+All!#REF!,0))</f>
        <v>#REF!</v>
      </c>
      <c r="AW185" s="484" t="e">
        <f>IF(+All!#REF!="Texas A&amp;M",+All!#REF!,IF(+All!#REF!="Texas A&amp;M",+All!#REF!,0))</f>
        <v>#REF!</v>
      </c>
      <c r="AX185" s="483" t="e">
        <f>IF(+All!#REF!="Texas A&amp;M",+All!#REF!,IF(+All!#REF!="Texas A&amp;M",+All!#REF!,0))</f>
        <v>#REF!</v>
      </c>
      <c r="AY185" s="482" t="e">
        <f>IF(+All!#REF!="Texas A&amp;M",+All!#REF!,IF(+All!#REF!="Texas A&amp;M",+All!#REF!,0))</f>
        <v>#REF!</v>
      </c>
      <c r="AZ185" s="483" t="e">
        <f>IF(+All!#REF!="Texas A&amp;M",+All!#REF!,IF(+All!#REF!="Texas A&amp;M",+All!#REF!,0))</f>
        <v>#REF!</v>
      </c>
      <c r="BA185" s="484" t="e">
        <f>IF(+All!#REF!="Texas A&amp;M",+All!#REF!,IF(+All!#REF!="Texas A&amp;M",+All!#REF!,0))</f>
        <v>#REF!</v>
      </c>
      <c r="BB185" s="484" t="e">
        <f>IF(+All!#REF!="Texas A&amp;M",+All!#REF!,IF(+All!#REF!="Texas A&amp;M",+All!#REF!,0))</f>
        <v>#REF!</v>
      </c>
      <c r="BC185" s="91" t="e">
        <f>IF(+All!#REF!="Texas A&amp;M",+All!#REF!,IF(+All!#REF!="Texas A&amp;M",+All!#REF!,0))</f>
        <v>#REF!</v>
      </c>
      <c r="BD185" s="482" t="e">
        <f>IF(+All!#REF!="Texas A&amp;M",+All!#REF!,IF(+All!#REF!="Texas A&amp;M",+All!#REF!,0))</f>
        <v>#REF!</v>
      </c>
      <c r="BE185" s="483" t="e">
        <f>IF(+All!#REF!="Texas A&amp;M",+All!#REF!,IF(+All!#REF!="Texas A&amp;M",+All!#REF!,0))</f>
        <v>#REF!</v>
      </c>
      <c r="BF185" s="483" t="e">
        <f>IF(+All!#REF!="Texas A&amp;M",+All!#REF!,IF(+All!#REF!="Texas A&amp;M",+All!#REF!,0))</f>
        <v>#REF!</v>
      </c>
      <c r="BG185" s="482" t="e">
        <f>IF(+All!#REF!="Texas A&amp;M",+All!#REF!,IF(+All!#REF!="Texas A&amp;M",+All!#REF!,0))</f>
        <v>#REF!</v>
      </c>
      <c r="BH185" s="483" t="e">
        <f>IF(+All!#REF!="Texas A&amp;M",+All!#REF!,IF(+All!#REF!="Texas A&amp;M",+All!#REF!,0))</f>
        <v>#REF!</v>
      </c>
      <c r="BI185" s="484" t="e">
        <f>IF(+All!#REF!="Texas A&amp;M",+All!#REF!,IF(+All!#REF!="Texas A&amp;M",+All!#REF!,0))</f>
        <v>#REF!</v>
      </c>
      <c r="BJ185" s="113" t="e">
        <f>IF(+All!#REF!="Texas A&amp;M",+All!#REF!,IF(+All!#REF!="Texas A&amp;M",+All!#REF!,0))</f>
        <v>#REF!</v>
      </c>
      <c r="BK185" s="114" t="e">
        <f>IF(+All!#REF!="Texas A&amp;M",+All!#REF!,IF(+All!#REF!="Texas A&amp;M",+All!#REF!,0))</f>
        <v>#REF!</v>
      </c>
    </row>
    <row r="186" spans="1:63" x14ac:dyDescent="0.8">
      <c r="B186" s="70"/>
      <c r="C186" s="94"/>
      <c r="D186" s="73"/>
      <c r="F186" s="1219" t="str">
        <f>H187</f>
        <v>Vanderbilt</v>
      </c>
      <c r="G186" s="1251"/>
      <c r="H186" s="1251"/>
      <c r="I186" s="1252"/>
      <c r="L186" s="97"/>
      <c r="M186" s="98"/>
      <c r="W186" s="74"/>
      <c r="AD186" s="77"/>
      <c r="AE186" s="74"/>
      <c r="AF186" s="77"/>
      <c r="AG186" s="74"/>
      <c r="AH186" s="77"/>
      <c r="AI186" s="74"/>
      <c r="AJ186" s="77"/>
      <c r="AK186" s="74"/>
      <c r="AL186" s="101"/>
      <c r="AN186" s="102"/>
      <c r="AQ186" s="99"/>
      <c r="AR186" s="85"/>
      <c r="AS186" s="86"/>
      <c r="AT186" s="86"/>
      <c r="AU186" s="85"/>
      <c r="AV186" s="86"/>
      <c r="AW186" s="87"/>
      <c r="AX186" s="86"/>
      <c r="AY186" s="85"/>
      <c r="AZ186" s="86"/>
      <c r="BA186" s="87"/>
      <c r="BB186" s="87"/>
      <c r="BC186" s="91"/>
      <c r="BD186" s="85"/>
      <c r="BE186" s="86"/>
      <c r="BF186" s="86"/>
      <c r="BG186" s="85"/>
      <c r="BH186" s="86"/>
      <c r="BI186" s="87"/>
    </row>
    <row r="187" spans="1:63" x14ac:dyDescent="0.8">
      <c r="A187" s="96">
        <f>IF(+All!$F91="Vanderbilt",+All!A91,IF(+All!$H91="Vanderbilt",+All!A91,0))</f>
        <v>1</v>
      </c>
      <c r="B187" s="480" t="str">
        <f>IF(+All!$F91="Vanderbilt",+All!B91,IF(+All!$H91="Vanderbilt",+All!B91,0))</f>
        <v>Sat</v>
      </c>
      <c r="C187" s="72">
        <f>IF(+All!$F91="Vanderbilt",+All!C91,IF(+All!$H91="Vanderbilt",+All!C91,0))</f>
        <v>44443</v>
      </c>
      <c r="D187" s="73">
        <f>IF(+All!$F91="Vanderbilt",+All!D91,IF(+All!$H91="Vanderbilt",+All!D91,0))</f>
        <v>0.83333333333333337</v>
      </c>
      <c r="E187" s="707" t="str">
        <f>IF(+All!$F91="Vanderbilt",+All!E91,IF(+All!$H91="Vanderbilt",+All!E91,0))</f>
        <v>SEC</v>
      </c>
      <c r="F187" s="706" t="str">
        <f>IF(+All!$F91="Vanderbilt",+All!F91,IF(+All!$H91="Vanderbilt",+All!F91,0))</f>
        <v>1AA East Tenn State</v>
      </c>
      <c r="G187" s="707" t="str">
        <f>IF(+All!$F91="Vanderbilt",+All!G91,IF(+All!$H91="Vanderbilt",+All!G91,0))</f>
        <v>1AA</v>
      </c>
      <c r="H187" s="706" t="str">
        <f>IF(+All!$F91="Vanderbilt",+All!H91,IF(+All!$H91="Vanderbilt",+All!H91,0))</f>
        <v>Vanderbilt</v>
      </c>
      <c r="I187" s="707" t="str">
        <f>IF(+All!$F91="Vanderbilt",+All!I91,IF(+All!$H91="Vanderbilt",+All!I91,0))</f>
        <v>SEC</v>
      </c>
      <c r="J187" s="706">
        <f>IF(+All!$F91="Vanderbilt",+All!J91,IF(+All!$H91="Vanderbilt",+All!J91,0))</f>
        <v>0</v>
      </c>
      <c r="K187" s="707">
        <f>IF(+All!$F91="Vanderbilt",+All!K91,IF(+All!$H91="Vanderbilt",+All!K91,0))</f>
        <v>0</v>
      </c>
      <c r="L187" s="97">
        <f>IF(+All!$F91="Vanderbilt",+All!L91,IF(+All!$H91="Vanderbilt",+All!L91,0))</f>
        <v>0</v>
      </c>
      <c r="M187" s="98">
        <f>IF(+All!$F91="Vanderbilt",+All!M91,IF(+All!$H91="Vanderbilt",+All!M91,0))</f>
        <v>0</v>
      </c>
      <c r="N187" s="706" t="str">
        <f>IF(+All!$F91="Vanderbilt",+All!N91,IF(+All!$H91="Vanderbilt",+All!N91,0))</f>
        <v>1AA East Tenn State</v>
      </c>
      <c r="O187" s="708">
        <f>IF(+All!$F91="Vanderbilt",+All!O91,IF(+All!$H91="Vanderbilt",+All!O91,0))</f>
        <v>23</v>
      </c>
      <c r="P187" s="708" t="str">
        <f>IF(+All!$F91="Vanderbilt",+All!P91,IF(+All!$H91="Vanderbilt",+All!P91,0))</f>
        <v>Vanderbilt</v>
      </c>
      <c r="Q187" s="83">
        <f>IF(+All!$F91="Vanderbilt",+All!Q91,IF(+All!$H91="Vanderbilt",+All!Q91,0))</f>
        <v>3</v>
      </c>
      <c r="R187" s="706">
        <f>IF(+All!$F91="Vanderbilt",+All!R91,IF(+All!$H91="Vanderbilt",+All!R91,0))</f>
        <v>0</v>
      </c>
      <c r="S187" s="708">
        <f>IF(+All!$F91="Vanderbilt",+All!S91,IF(+All!$H91="Vanderbilt",+All!S91,0))</f>
        <v>0</v>
      </c>
      <c r="T187" s="706">
        <f>IF(+All!$F91="Vanderbilt",+All!T91,IF(+All!$H91="Vanderbilt",+All!T91,0))</f>
        <v>0</v>
      </c>
      <c r="U187" s="707">
        <f>IF(+All!$F91="Vanderbilt",+All!U91,IF(+All!$H91="Vanderbilt",+All!U91,0))</f>
        <v>0</v>
      </c>
      <c r="V187" s="706"/>
      <c r="W187" s="707"/>
      <c r="X187" s="706"/>
      <c r="Y187" s="707"/>
      <c r="Z187" s="706"/>
      <c r="AA187" s="707"/>
      <c r="AB187" s="706"/>
      <c r="AC187" s="707"/>
      <c r="AD187" s="706"/>
      <c r="AE187" s="707"/>
      <c r="AF187" s="706"/>
      <c r="AG187" s="707"/>
      <c r="AH187" s="706"/>
      <c r="AI187" s="707"/>
      <c r="AJ187" s="706"/>
      <c r="AK187" s="707"/>
      <c r="AL187" s="101"/>
      <c r="AN187" s="102"/>
      <c r="AQ187" s="99"/>
      <c r="AR187" s="482"/>
      <c r="AS187" s="483"/>
      <c r="AT187" s="483"/>
      <c r="AU187" s="482"/>
      <c r="AV187" s="483"/>
      <c r="AW187" s="484"/>
      <c r="AX187" s="483"/>
      <c r="AY187" s="482"/>
      <c r="AZ187" s="483"/>
      <c r="BA187" s="484"/>
      <c r="BB187" s="484"/>
      <c r="BC187" s="91"/>
      <c r="BD187" s="482"/>
      <c r="BE187" s="483"/>
      <c r="BF187" s="483"/>
      <c r="BG187" s="482"/>
      <c r="BH187" s="483"/>
      <c r="BI187" s="484"/>
    </row>
    <row r="188" spans="1:63" x14ac:dyDescent="0.8">
      <c r="A188" s="96">
        <f>IF(+All!$F153="Vanderbilt",+All!A153,IF(+All!$H153="Vanderbilt",+All!A153,0))</f>
        <v>2</v>
      </c>
      <c r="B188" s="480" t="str">
        <f>IF(+All!$F153="Vanderbilt",+All!B153,IF(+All!$H153="Vanderbilt",+All!B153,0))</f>
        <v>Sat</v>
      </c>
      <c r="C188" s="72">
        <f>IF(+All!$F153="Vanderbilt",+All!C153,IF(+All!$H153="Vanderbilt",+All!C153,0))</f>
        <v>44450</v>
      </c>
      <c r="D188" s="73">
        <f>IF(+All!$F153="Vanderbilt",+All!D153,IF(+All!$H153="Vanderbilt",+All!D153,0))</f>
        <v>0.91666666666666663</v>
      </c>
      <c r="E188" s="707" t="str">
        <f>IF(+All!$F153="Vanderbilt",+All!E153,IF(+All!$H153="Vanderbilt",+All!E153,0))</f>
        <v>CBSSN</v>
      </c>
      <c r="F188" s="706" t="str">
        <f>IF(+All!$F153="Vanderbilt",+All!F153,IF(+All!$H153="Vanderbilt",+All!F153,0))</f>
        <v>Vanderbilt</v>
      </c>
      <c r="G188" s="707" t="str">
        <f>IF(+All!$F153="Vanderbilt",+All!G153,IF(+All!$H153="Vanderbilt",+All!G153,0))</f>
        <v>SEC</v>
      </c>
      <c r="H188" s="706" t="str">
        <f>IF(+All!$F153="Vanderbilt",+All!H153,IF(+All!$H153="Vanderbilt",+All!H153,0))</f>
        <v>Colorado State</v>
      </c>
      <c r="I188" s="707" t="str">
        <f>IF(+All!$F153="Vanderbilt",+All!I153,IF(+All!$H153="Vanderbilt",+All!I153,0))</f>
        <v>MWC</v>
      </c>
      <c r="J188" s="706" t="str">
        <f>IF(+All!$F153="Vanderbilt",+All!J153,IF(+All!$H153="Vanderbilt",+All!J153,0))</f>
        <v>Colorado State</v>
      </c>
      <c r="K188" s="707" t="str">
        <f>IF(+All!$F153="Vanderbilt",+All!K153,IF(+All!$H153="Vanderbilt",+All!K153,0))</f>
        <v>Vanderbilt</v>
      </c>
      <c r="L188" s="97">
        <f>IF(+All!$F153="Vanderbilt",+All!L153,IF(+All!$H153="Vanderbilt",+All!L153,0))</f>
        <v>6.5</v>
      </c>
      <c r="M188" s="98">
        <f>IF(+All!$F153="Vanderbilt",+All!M153,IF(+All!$H153="Vanderbilt",+All!M153,0))</f>
        <v>51</v>
      </c>
      <c r="N188" s="706" t="str">
        <f>IF(+All!$F153="Vanderbilt",+All!N153,IF(+All!$H153="Vanderbilt",+All!N153,0))</f>
        <v>Vanderbilt</v>
      </c>
      <c r="O188" s="708">
        <f>IF(+All!$F153="Vanderbilt",+All!O153,IF(+All!$H153="Vanderbilt",+All!O153,0))</f>
        <v>24</v>
      </c>
      <c r="P188" s="708" t="str">
        <f>IF(+All!$F153="Vanderbilt",+All!P153,IF(+All!$H153="Vanderbilt",+All!P153,0))</f>
        <v>Colorado State</v>
      </c>
      <c r="Q188" s="83">
        <f>IF(+All!$F153="Vanderbilt",+All!Q153,IF(+All!$H153="Vanderbilt",+All!Q153,0))</f>
        <v>21</v>
      </c>
      <c r="R188" s="706" t="str">
        <f>IF(+All!$F153="Vanderbilt",+All!R153,IF(+All!$H153="Vanderbilt",+All!R153,0))</f>
        <v>Vanderbilt</v>
      </c>
      <c r="S188" s="708" t="str">
        <f>IF(+All!$F153="Vanderbilt",+All!S153,IF(+All!$H153="Vanderbilt",+All!S153,0))</f>
        <v>Colorado State</v>
      </c>
      <c r="T188" s="706" t="str">
        <f>IF(+All!$F153="Vanderbilt",+All!T153,IF(+All!$H153="Vanderbilt",+All!T153,0))</f>
        <v>Colorado State</v>
      </c>
      <c r="U188" s="707" t="str">
        <f>IF(+All!$F153="Vanderbilt",+All!U153,IF(+All!$H153="Vanderbilt",+All!U153,0))</f>
        <v>L</v>
      </c>
      <c r="V188" s="706"/>
      <c r="W188" s="707"/>
      <c r="X188" s="706"/>
      <c r="Y188" s="707"/>
      <c r="Z188" s="706"/>
      <c r="AA188" s="707"/>
      <c r="AB188" s="706"/>
      <c r="AC188" s="707"/>
      <c r="AD188" s="706"/>
      <c r="AE188" s="707"/>
      <c r="AF188" s="706"/>
      <c r="AG188" s="707"/>
      <c r="AH188" s="706"/>
      <c r="AI188" s="707"/>
      <c r="AJ188" s="706"/>
      <c r="AK188" s="707"/>
      <c r="AL188" s="103"/>
      <c r="AN188" s="103"/>
      <c r="AQ188" s="99"/>
      <c r="AR188" s="482"/>
      <c r="AS188" s="483"/>
      <c r="AT188" s="483"/>
      <c r="AU188" s="482"/>
      <c r="AV188" s="483"/>
      <c r="AW188" s="484"/>
      <c r="AX188" s="483"/>
      <c r="AY188" s="482"/>
      <c r="AZ188" s="483"/>
      <c r="BA188" s="484"/>
      <c r="BB188" s="484"/>
      <c r="BC188" s="91"/>
      <c r="BD188" s="482"/>
      <c r="BE188" s="483"/>
      <c r="BF188" s="483"/>
      <c r="BG188" s="482"/>
      <c r="BH188" s="483"/>
      <c r="BI188" s="484"/>
    </row>
    <row r="189" spans="1:63" x14ac:dyDescent="0.8">
      <c r="A189" s="96">
        <f>IF(+All!$F249="Vanderbilt",+All!A249,IF(+All!$H249="Vanderbilt",+All!A249,0))</f>
        <v>3</v>
      </c>
      <c r="B189" s="480" t="str">
        <f>IF(+All!$F249="Vanderbilt",+All!B249,IF(+All!$H249="Vanderbilt",+All!B249,0))</f>
        <v>Sat</v>
      </c>
      <c r="C189" s="72">
        <f>IF(+All!$F249="Vanderbilt",+All!C249,IF(+All!$H249="Vanderbilt",+All!C249,0))</f>
        <v>44457</v>
      </c>
      <c r="D189" s="73">
        <f>IF(+All!$F249="Vanderbilt",+All!D249,IF(+All!$H249="Vanderbilt",+All!D249,0))</f>
        <v>0.83333333333333337</v>
      </c>
      <c r="E189" s="707" t="str">
        <f>IF(+All!$F249="Vanderbilt",+All!E249,IF(+All!$H249="Vanderbilt",+All!E249,0))</f>
        <v>ESPNU</v>
      </c>
      <c r="F189" s="706" t="str">
        <f>IF(+All!$F249="Vanderbilt",+All!F249,IF(+All!$H249="Vanderbilt",+All!F249,0))</f>
        <v>Stanford</v>
      </c>
      <c r="G189" s="707" t="str">
        <f>IF(+All!$F249="Vanderbilt",+All!G249,IF(+All!$H249="Vanderbilt",+All!G249,0))</f>
        <v>P12</v>
      </c>
      <c r="H189" s="706" t="str">
        <f>IF(+All!$F249="Vanderbilt",+All!H249,IF(+All!$H249="Vanderbilt",+All!H249,0))</f>
        <v>Vanderbilt</v>
      </c>
      <c r="I189" s="707" t="str">
        <f>IF(+All!$F249="Vanderbilt",+All!I249,IF(+All!$H249="Vanderbilt",+All!I249,0))</f>
        <v>SEC</v>
      </c>
      <c r="J189" s="706" t="str">
        <f>IF(+All!$F249="Vanderbilt",+All!J249,IF(+All!$H249="Vanderbilt",+All!J249,0))</f>
        <v>Stanford</v>
      </c>
      <c r="K189" s="707" t="str">
        <f>IF(+All!$F249="Vanderbilt",+All!K249,IF(+All!$H249="Vanderbilt",+All!K249,0))</f>
        <v>Vanderbilt</v>
      </c>
      <c r="L189" s="97">
        <f>IF(+All!$F249="Vanderbilt",+All!L249,IF(+All!$H249="Vanderbilt",+All!L249,0))</f>
        <v>12</v>
      </c>
      <c r="M189" s="98">
        <f>IF(+All!$F249="Vanderbilt",+All!M249,IF(+All!$H249="Vanderbilt",+All!M249,0))</f>
        <v>49</v>
      </c>
      <c r="N189" s="706" t="str">
        <f>IF(+All!$F249="Vanderbilt",+All!N249,IF(+All!$H249="Vanderbilt",+All!N249,0))</f>
        <v>Stanford</v>
      </c>
      <c r="O189" s="708">
        <f>IF(+All!$F249="Vanderbilt",+All!O249,IF(+All!$H249="Vanderbilt",+All!O249,0))</f>
        <v>41</v>
      </c>
      <c r="P189" s="708" t="str">
        <f>IF(+All!$F249="Vanderbilt",+All!P249,IF(+All!$H249="Vanderbilt",+All!P249,0))</f>
        <v>Vanderbilt</v>
      </c>
      <c r="Q189" s="83">
        <f>IF(+All!$F249="Vanderbilt",+All!Q249,IF(+All!$H249="Vanderbilt",+All!Q249,0))</f>
        <v>23</v>
      </c>
      <c r="R189" s="706" t="str">
        <f>IF(+All!$F249="Vanderbilt",+All!R249,IF(+All!$H249="Vanderbilt",+All!R249,0))</f>
        <v>Stanford</v>
      </c>
      <c r="S189" s="708" t="str">
        <f>IF(+All!$F249="Vanderbilt",+All!S249,IF(+All!$H249="Vanderbilt",+All!S249,0))</f>
        <v>Vanderbilt</v>
      </c>
      <c r="T189" s="706" t="str">
        <f>IF(+All!$F249="Vanderbilt",+All!T249,IF(+All!$H249="Vanderbilt",+All!T249,0))</f>
        <v>Stanford</v>
      </c>
      <c r="U189" s="707" t="str">
        <f>IF(+All!$F249="Vanderbilt",+All!U249,IF(+All!$H249="Vanderbilt",+All!U249,0))</f>
        <v>W</v>
      </c>
      <c r="V189" s="706" t="e">
        <f>IF(+All!#REF!="Vanderbilt",+All!#REF!,IF(+All!#REF!="Vanderbilt",+All!#REF!,0))</f>
        <v>#REF!</v>
      </c>
      <c r="W189" s="707" t="e">
        <f>IF(+All!#REF!="Vanderbilt",+All!#REF!,IF(+All!#REF!="Vanderbilt",+All!#REF!,0))</f>
        <v>#REF!</v>
      </c>
      <c r="X189" s="706" t="e">
        <f>IF(+All!#REF!="Vanderbilt",+All!#REF!,IF(+All!#REF!="Vanderbilt",+All!#REF!,0))</f>
        <v>#REF!</v>
      </c>
      <c r="Y189" s="707" t="e">
        <f>IF(+All!#REF!="Vanderbilt",+All!#REF!,IF(+All!#REF!="Vanderbilt",+All!#REF!,0))</f>
        <v>#REF!</v>
      </c>
      <c r="Z189" s="706" t="e">
        <f>IF(+All!#REF!="Vanderbilt",+All!#REF!,IF(+All!#REF!="Vanderbilt",+All!#REF!,0))</f>
        <v>#REF!</v>
      </c>
      <c r="AA189" s="707" t="e">
        <f>IF(+All!#REF!="Vanderbilt",+All!#REF!,IF(+All!#REF!="Vanderbilt",+All!#REF!,0))</f>
        <v>#REF!</v>
      </c>
      <c r="AB189" s="706" t="e">
        <f>IF(+All!#REF!="Vanderbilt",+All!#REF!,IF(+All!#REF!="Vanderbilt",+All!#REF!,0))</f>
        <v>#REF!</v>
      </c>
      <c r="AC189" s="707" t="e">
        <f>IF(+All!#REF!="Vanderbilt",+All!#REF!,IF(+All!#REF!="Vanderbilt",+All!#REF!,0))</f>
        <v>#REF!</v>
      </c>
      <c r="AD189" s="706" t="e">
        <f>IF(+All!#REF!="Vanderbilt",+All!#REF!,IF(+All!#REF!="Vanderbilt",+All!#REF!,0))</f>
        <v>#REF!</v>
      </c>
      <c r="AE189" s="707" t="e">
        <f>IF(+All!#REF!="Vanderbilt",+All!#REF!,IF(+All!#REF!="Vanderbilt",+All!#REF!,0))</f>
        <v>#REF!</v>
      </c>
      <c r="AF189" s="706" t="e">
        <f>IF(+All!#REF!="Vanderbilt",+All!#REF!,IF(+All!#REF!="Vanderbilt",+All!#REF!,0))</f>
        <v>#REF!</v>
      </c>
      <c r="AG189" s="707" t="e">
        <f>IF(+All!#REF!="Vanderbilt",+All!#REF!,IF(+All!#REF!="Vanderbilt",+All!#REF!,0))</f>
        <v>#REF!</v>
      </c>
      <c r="AH189" s="706" t="e">
        <f>IF(+All!#REF!="Vanderbilt",+All!#REF!,IF(+All!#REF!="Vanderbilt",+All!#REF!,0))</f>
        <v>#REF!</v>
      </c>
      <c r="AI189" s="707" t="e">
        <f>IF(+All!#REF!="Vanderbilt",+All!#REF!,IF(+All!#REF!="Vanderbilt",+All!#REF!,0))</f>
        <v>#REF!</v>
      </c>
      <c r="AJ189" s="706" t="e">
        <f>IF(+All!#REF!="Vanderbilt",+All!#REF!,IF(+All!#REF!="Vanderbilt",+All!#REF!,0))</f>
        <v>#REF!</v>
      </c>
      <c r="AK189" s="707" t="e">
        <f>IF(+All!#REF!="Vanderbilt",+All!#REF!,IF(+All!#REF!="Vanderbilt",+All!#REF!,0))</f>
        <v>#REF!</v>
      </c>
      <c r="AL189" s="103" t="e">
        <f>IF(+All!#REF!="Vanderbilt",+All!#REF!,IF(+All!#REF!="Vanderbilt",+All!#REF!,0))</f>
        <v>#REF!</v>
      </c>
      <c r="AM189" s="82" t="e">
        <f>IF(+All!#REF!="Vanderbilt",+All!#REF!,IF(+All!#REF!="Vanderbilt",+All!#REF!,0))</f>
        <v>#REF!</v>
      </c>
      <c r="AN189" s="103" t="e">
        <f>IF(+All!#REF!="Vanderbilt",+All!#REF!,IF(+All!#REF!="Vanderbilt",+All!#REF!,0))</f>
        <v>#REF!</v>
      </c>
      <c r="AO189" s="83" t="e">
        <f>IF(+All!#REF!="Vanderbilt",+All!#REF!,IF(+All!#REF!="Vanderbilt",+All!#REF!,0))</f>
        <v>#REF!</v>
      </c>
      <c r="AP189" s="84" t="e">
        <f>IF(+All!#REF!="Vanderbilt",+All!#REF!,IF(+All!#REF!="Vanderbilt",+All!#REF!,0))</f>
        <v>#REF!</v>
      </c>
      <c r="AQ189" s="99" t="e">
        <f>IF(+All!#REF!="Vanderbilt",+All!#REF!,IF(+All!#REF!="Vanderbilt",+All!#REF!,0))</f>
        <v>#REF!</v>
      </c>
      <c r="AR189" s="482" t="e">
        <f>IF(+All!#REF!="Vanderbilt",+All!#REF!,IF(+All!#REF!="Vanderbilt",+All!#REF!,0))</f>
        <v>#REF!</v>
      </c>
      <c r="AS189" s="483" t="e">
        <f>IF(+All!#REF!="Vanderbilt",+All!#REF!,IF(+All!#REF!="Vanderbilt",+All!#REF!,0))</f>
        <v>#REF!</v>
      </c>
      <c r="AT189" s="483" t="e">
        <f>IF(+All!#REF!="Vanderbilt",+All!#REF!,IF(+All!#REF!="Vanderbilt",+All!#REF!,0))</f>
        <v>#REF!</v>
      </c>
      <c r="AU189" s="482" t="e">
        <f>IF(+All!#REF!="Vanderbilt",+All!#REF!,IF(+All!#REF!="Vanderbilt",+All!#REF!,0))</f>
        <v>#REF!</v>
      </c>
      <c r="AV189" s="483" t="e">
        <f>IF(+All!#REF!="Vanderbilt",+All!#REF!,IF(+All!#REF!="Vanderbilt",+All!#REF!,0))</f>
        <v>#REF!</v>
      </c>
      <c r="AW189" s="484" t="e">
        <f>IF(+All!#REF!="Vanderbilt",+All!#REF!,IF(+All!#REF!="Vanderbilt",+All!#REF!,0))</f>
        <v>#REF!</v>
      </c>
      <c r="AX189" s="483" t="e">
        <f>IF(+All!#REF!="Vanderbilt",+All!#REF!,IF(+All!#REF!="Vanderbilt",+All!#REF!,0))</f>
        <v>#REF!</v>
      </c>
      <c r="AY189" s="482" t="e">
        <f>IF(+All!#REF!="Vanderbilt",+All!#REF!,IF(+All!#REF!="Vanderbilt",+All!#REF!,0))</f>
        <v>#REF!</v>
      </c>
      <c r="AZ189" s="483" t="e">
        <f>IF(+All!#REF!="Vanderbilt",+All!#REF!,IF(+All!#REF!="Vanderbilt",+All!#REF!,0))</f>
        <v>#REF!</v>
      </c>
      <c r="BA189" s="484" t="e">
        <f>IF(+All!#REF!="Vanderbilt",+All!#REF!,IF(+All!#REF!="Vanderbilt",+All!#REF!,0))</f>
        <v>#REF!</v>
      </c>
      <c r="BB189" s="484" t="e">
        <f>IF(+All!#REF!="Vanderbilt",+All!#REF!,IF(+All!#REF!="Vanderbilt",+All!#REF!,0))</f>
        <v>#REF!</v>
      </c>
      <c r="BC189" s="91" t="e">
        <f>IF(+All!#REF!="Vanderbilt",+All!#REF!,IF(+All!#REF!="Vanderbilt",+All!#REF!,0))</f>
        <v>#REF!</v>
      </c>
      <c r="BD189" s="482" t="e">
        <f>IF(+All!#REF!="Vanderbilt",+All!#REF!,IF(+All!#REF!="Vanderbilt",+All!#REF!,0))</f>
        <v>#REF!</v>
      </c>
      <c r="BE189" s="483" t="e">
        <f>IF(+All!#REF!="Vanderbilt",+All!#REF!,IF(+All!#REF!="Vanderbilt",+All!#REF!,0))</f>
        <v>#REF!</v>
      </c>
      <c r="BF189" s="483" t="e">
        <f>IF(+All!#REF!="Vanderbilt",+All!#REF!,IF(+All!#REF!="Vanderbilt",+All!#REF!,0))</f>
        <v>#REF!</v>
      </c>
      <c r="BG189" s="482" t="e">
        <f>IF(+All!#REF!="Vanderbilt",+All!#REF!,IF(+All!#REF!="Vanderbilt",+All!#REF!,0))</f>
        <v>#REF!</v>
      </c>
      <c r="BH189" s="483" t="e">
        <f>IF(+All!#REF!="Vanderbilt",+All!#REF!,IF(+All!#REF!="Vanderbilt",+All!#REF!,0))</f>
        <v>#REF!</v>
      </c>
      <c r="BI189" s="484" t="e">
        <f>IF(+All!#REF!="Vanderbilt",+All!#REF!,IF(+All!#REF!="Vanderbilt",+All!#REF!,0))</f>
        <v>#REF!</v>
      </c>
      <c r="BJ189" s="113" t="e">
        <f>IF(+All!#REF!="Vanderbilt",+All!#REF!,IF(+All!#REF!="Vanderbilt",+All!#REF!,0))</f>
        <v>#REF!</v>
      </c>
      <c r="BK189" s="114" t="e">
        <f>IF(+All!#REF!="Vanderbilt",+All!#REF!,IF(+All!#REF!="Vanderbilt",+All!#REF!,0))</f>
        <v>#REF!</v>
      </c>
    </row>
    <row r="190" spans="1:63" x14ac:dyDescent="0.8">
      <c r="A190" s="96">
        <f>IF(+All!$F322="Vanderbilt",+All!A322,IF(+All!$H322="Vanderbilt",+All!A322,0))</f>
        <v>4</v>
      </c>
      <c r="B190" s="480" t="str">
        <f>IF(+All!$F322="Vanderbilt",+All!B322,IF(+All!$H322="Vanderbilt",+All!B322,0))</f>
        <v>Sat</v>
      </c>
      <c r="C190" s="72">
        <f>IF(+All!$F322="Vanderbilt",+All!C322,IF(+All!$H322="Vanderbilt",+All!C322,0))</f>
        <v>44464</v>
      </c>
      <c r="D190" s="73">
        <f>IF(+All!$F322="Vanderbilt",+All!D322,IF(+All!$H322="Vanderbilt",+All!D322,0))</f>
        <v>0.5</v>
      </c>
      <c r="E190" s="707" t="str">
        <f>IF(+All!$F322="Vanderbilt",+All!E322,IF(+All!$H322="Vanderbilt",+All!E322,0))</f>
        <v>SEC</v>
      </c>
      <c r="F190" s="706" t="str">
        <f>IF(+All!$F322="Vanderbilt",+All!F322,IF(+All!$H322="Vanderbilt",+All!F322,0))</f>
        <v>Georgia</v>
      </c>
      <c r="G190" s="707" t="str">
        <f>IF(+All!$F322="Vanderbilt",+All!G322,IF(+All!$H322="Vanderbilt",+All!G322,0))</f>
        <v>SEC</v>
      </c>
      <c r="H190" s="706" t="str">
        <f>IF(+All!$F322="Vanderbilt",+All!H322,IF(+All!$H322="Vanderbilt",+All!H322,0))</f>
        <v>Vanderbilt</v>
      </c>
      <c r="I190" s="707" t="str">
        <f>IF(+All!$F322="Vanderbilt",+All!I322,IF(+All!$H322="Vanderbilt",+All!I322,0))</f>
        <v>SEC</v>
      </c>
      <c r="J190" s="706" t="str">
        <f>IF(+All!$F322="Vanderbilt",+All!J322,IF(+All!$H322="Vanderbilt",+All!J322,0))</f>
        <v>Georgia</v>
      </c>
      <c r="K190" s="707" t="str">
        <f>IF(+All!$F322="Vanderbilt",+All!K322,IF(+All!$H322="Vanderbilt",+All!K322,0))</f>
        <v>Vanderbilt</v>
      </c>
      <c r="L190" s="97">
        <f>IF(+All!$F322="Vanderbilt",+All!L322,IF(+All!$H322="Vanderbilt",+All!L322,0))</f>
        <v>35.5</v>
      </c>
      <c r="M190" s="98">
        <f>IF(+All!$F322="Vanderbilt",+All!M322,IF(+All!$H322="Vanderbilt",+All!M322,0))</f>
        <v>52.5</v>
      </c>
      <c r="N190" s="706" t="str">
        <f>IF(+All!$F322="Vanderbilt",+All!N322,IF(+All!$H322="Vanderbilt",+All!N322,0))</f>
        <v>Georgia</v>
      </c>
      <c r="O190" s="708">
        <f>IF(+All!$F322="Vanderbilt",+All!O322,IF(+All!$H322="Vanderbilt",+All!O322,0))</f>
        <v>62</v>
      </c>
      <c r="P190" s="708" t="str">
        <f>IF(+All!$F322="Vanderbilt",+All!P322,IF(+All!$H322="Vanderbilt",+All!P322,0))</f>
        <v>Vanderbilt</v>
      </c>
      <c r="Q190" s="83">
        <f>IF(+All!$F322="Vanderbilt",+All!Q322,IF(+All!$H322="Vanderbilt",+All!Q322,0))</f>
        <v>0</v>
      </c>
      <c r="R190" s="706" t="str">
        <f>IF(+All!$F322="Vanderbilt",+All!R322,IF(+All!$H322="Vanderbilt",+All!R322,0))</f>
        <v>Georgia</v>
      </c>
      <c r="S190" s="708" t="str">
        <f>IF(+All!$F322="Vanderbilt",+All!S322,IF(+All!$H322="Vanderbilt",+All!S322,0))</f>
        <v>Vanderbilt</v>
      </c>
      <c r="T190" s="706" t="str">
        <f>IF(+All!$F322="Vanderbilt",+All!T322,IF(+All!$H322="Vanderbilt",+All!T322,0))</f>
        <v>Georgia</v>
      </c>
      <c r="U190" s="707" t="str">
        <f>IF(+All!$F322="Vanderbilt",+All!U322,IF(+All!$H322="Vanderbilt",+All!U322,0))</f>
        <v>W</v>
      </c>
      <c r="V190" s="706" t="e">
        <f>IF(+All!#REF!="Vanderbilt",+All!#REF!,IF(+All!#REF!="Vanderbilt",+All!#REF!,0))</f>
        <v>#REF!</v>
      </c>
      <c r="W190" s="707" t="e">
        <f>IF(+All!#REF!="Vanderbilt",+All!#REF!,IF(+All!#REF!="Vanderbilt",+All!#REF!,0))</f>
        <v>#REF!</v>
      </c>
      <c r="X190" s="706" t="e">
        <f>IF(+All!#REF!="Vanderbilt",+All!#REF!,IF(+All!#REF!="Vanderbilt",+All!#REF!,0))</f>
        <v>#REF!</v>
      </c>
      <c r="Y190" s="707" t="e">
        <f>IF(+All!#REF!="Vanderbilt",+All!#REF!,IF(+All!#REF!="Vanderbilt",+All!#REF!,0))</f>
        <v>#REF!</v>
      </c>
      <c r="Z190" s="706" t="e">
        <f>IF(+All!#REF!="Vanderbilt",+All!#REF!,IF(+All!#REF!="Vanderbilt",+All!#REF!,0))</f>
        <v>#REF!</v>
      </c>
      <c r="AA190" s="707" t="e">
        <f>IF(+All!#REF!="Vanderbilt",+All!#REF!,IF(+All!#REF!="Vanderbilt",+All!#REF!,0))</f>
        <v>#REF!</v>
      </c>
      <c r="AB190" s="706" t="e">
        <f>IF(+All!#REF!="Vanderbilt",+All!#REF!,IF(+All!#REF!="Vanderbilt",+All!#REF!,0))</f>
        <v>#REF!</v>
      </c>
      <c r="AC190" s="707" t="e">
        <f>IF(+All!#REF!="Vanderbilt",+All!#REF!,IF(+All!#REF!="Vanderbilt",+All!#REF!,0))</f>
        <v>#REF!</v>
      </c>
      <c r="AD190" s="706" t="e">
        <f>IF(+All!#REF!="Vanderbilt",+All!#REF!,IF(+All!#REF!="Vanderbilt",+All!#REF!,0))</f>
        <v>#REF!</v>
      </c>
      <c r="AE190" s="707" t="e">
        <f>IF(+All!#REF!="Vanderbilt",+All!#REF!,IF(+All!#REF!="Vanderbilt",+All!#REF!,0))</f>
        <v>#REF!</v>
      </c>
      <c r="AF190" s="706" t="e">
        <f>IF(+All!#REF!="Vanderbilt",+All!#REF!,IF(+All!#REF!="Vanderbilt",+All!#REF!,0))</f>
        <v>#REF!</v>
      </c>
      <c r="AG190" s="707" t="e">
        <f>IF(+All!#REF!="Vanderbilt",+All!#REF!,IF(+All!#REF!="Vanderbilt",+All!#REF!,0))</f>
        <v>#REF!</v>
      </c>
      <c r="AH190" s="706" t="e">
        <f>IF(+All!#REF!="Vanderbilt",+All!#REF!,IF(+All!#REF!="Vanderbilt",+All!#REF!,0))</f>
        <v>#REF!</v>
      </c>
      <c r="AI190" s="707" t="e">
        <f>IF(+All!#REF!="Vanderbilt",+All!#REF!,IF(+All!#REF!="Vanderbilt",+All!#REF!,0))</f>
        <v>#REF!</v>
      </c>
      <c r="AJ190" s="706" t="e">
        <f>IF(+All!#REF!="Vanderbilt",+All!#REF!,IF(+All!#REF!="Vanderbilt",+All!#REF!,0))</f>
        <v>#REF!</v>
      </c>
      <c r="AK190" s="707" t="e">
        <f>IF(+All!#REF!="Vanderbilt",+All!#REF!,IF(+All!#REF!="Vanderbilt",+All!#REF!,0))</f>
        <v>#REF!</v>
      </c>
      <c r="AL190" s="103" t="e">
        <f>IF(+All!#REF!="Vanderbilt",+All!#REF!,IF(+All!#REF!="Vanderbilt",+All!#REF!,0))</f>
        <v>#REF!</v>
      </c>
      <c r="AM190" s="82" t="e">
        <f>IF(+All!#REF!="Vanderbilt",+All!#REF!,IF(+All!#REF!="Vanderbilt",+All!#REF!,0))</f>
        <v>#REF!</v>
      </c>
      <c r="AN190" s="103" t="e">
        <f>IF(+All!#REF!="Vanderbilt",+All!#REF!,IF(+All!#REF!="Vanderbilt",+All!#REF!,0))</f>
        <v>#REF!</v>
      </c>
      <c r="AO190" s="83" t="e">
        <f>IF(+All!#REF!="Vanderbilt",+All!#REF!,IF(+All!#REF!="Vanderbilt",+All!#REF!,0))</f>
        <v>#REF!</v>
      </c>
      <c r="AP190" s="84" t="e">
        <f>IF(+All!#REF!="Vanderbilt",+All!#REF!,IF(+All!#REF!="Vanderbilt",+All!#REF!,0))</f>
        <v>#REF!</v>
      </c>
      <c r="AQ190" s="99" t="e">
        <f>IF(+All!#REF!="Vanderbilt",+All!#REF!,IF(+All!#REF!="Vanderbilt",+All!#REF!,0))</f>
        <v>#REF!</v>
      </c>
      <c r="AR190" s="482" t="e">
        <f>IF(+All!#REF!="Vanderbilt",+All!#REF!,IF(+All!#REF!="Vanderbilt",+All!#REF!,0))</f>
        <v>#REF!</v>
      </c>
      <c r="AS190" s="483" t="e">
        <f>IF(+All!#REF!="Vanderbilt",+All!#REF!,IF(+All!#REF!="Vanderbilt",+All!#REF!,0))</f>
        <v>#REF!</v>
      </c>
      <c r="AT190" s="483" t="e">
        <f>IF(+All!#REF!="Vanderbilt",+All!#REF!,IF(+All!#REF!="Vanderbilt",+All!#REF!,0))</f>
        <v>#REF!</v>
      </c>
      <c r="AU190" s="482" t="e">
        <f>IF(+All!#REF!="Vanderbilt",+All!#REF!,IF(+All!#REF!="Vanderbilt",+All!#REF!,0))</f>
        <v>#REF!</v>
      </c>
      <c r="AV190" s="483" t="e">
        <f>IF(+All!#REF!="Vanderbilt",+All!#REF!,IF(+All!#REF!="Vanderbilt",+All!#REF!,0))</f>
        <v>#REF!</v>
      </c>
      <c r="AW190" s="484" t="e">
        <f>IF(+All!#REF!="Vanderbilt",+All!#REF!,IF(+All!#REF!="Vanderbilt",+All!#REF!,0))</f>
        <v>#REF!</v>
      </c>
      <c r="AX190" s="483" t="e">
        <f>IF(+All!#REF!="Vanderbilt",+All!#REF!,IF(+All!#REF!="Vanderbilt",+All!#REF!,0))</f>
        <v>#REF!</v>
      </c>
      <c r="AY190" s="482" t="e">
        <f>IF(+All!#REF!="Vanderbilt",+All!#REF!,IF(+All!#REF!="Vanderbilt",+All!#REF!,0))</f>
        <v>#REF!</v>
      </c>
      <c r="AZ190" s="483" t="e">
        <f>IF(+All!#REF!="Vanderbilt",+All!#REF!,IF(+All!#REF!="Vanderbilt",+All!#REF!,0))</f>
        <v>#REF!</v>
      </c>
      <c r="BA190" s="484" t="e">
        <f>IF(+All!#REF!="Vanderbilt",+All!#REF!,IF(+All!#REF!="Vanderbilt",+All!#REF!,0))</f>
        <v>#REF!</v>
      </c>
      <c r="BB190" s="484" t="e">
        <f>IF(+All!#REF!="Vanderbilt",+All!#REF!,IF(+All!#REF!="Vanderbilt",+All!#REF!,0))</f>
        <v>#REF!</v>
      </c>
      <c r="BC190" s="91" t="e">
        <f>IF(+All!#REF!="Vanderbilt",+All!#REF!,IF(+All!#REF!="Vanderbilt",+All!#REF!,0))</f>
        <v>#REF!</v>
      </c>
      <c r="BD190" s="482" t="e">
        <f>IF(+All!#REF!="Vanderbilt",+All!#REF!,IF(+All!#REF!="Vanderbilt",+All!#REF!,0))</f>
        <v>#REF!</v>
      </c>
      <c r="BE190" s="483" t="e">
        <f>IF(+All!#REF!="Vanderbilt",+All!#REF!,IF(+All!#REF!="Vanderbilt",+All!#REF!,0))</f>
        <v>#REF!</v>
      </c>
      <c r="BF190" s="483" t="e">
        <f>IF(+All!#REF!="Vanderbilt",+All!#REF!,IF(+All!#REF!="Vanderbilt",+All!#REF!,0))</f>
        <v>#REF!</v>
      </c>
      <c r="BG190" s="482" t="e">
        <f>IF(+All!#REF!="Vanderbilt",+All!#REF!,IF(+All!#REF!="Vanderbilt",+All!#REF!,0))</f>
        <v>#REF!</v>
      </c>
      <c r="BH190" s="483" t="e">
        <f>IF(+All!#REF!="Vanderbilt",+All!#REF!,IF(+All!#REF!="Vanderbilt",+All!#REF!,0))</f>
        <v>#REF!</v>
      </c>
      <c r="BI190" s="484" t="e">
        <f>IF(+All!#REF!="Vanderbilt",+All!#REF!,IF(+All!#REF!="Vanderbilt",+All!#REF!,0))</f>
        <v>#REF!</v>
      </c>
      <c r="BJ190" s="113" t="e">
        <f>IF(+All!#REF!="Vanderbilt",+All!#REF!,IF(+All!#REF!="Vanderbilt",+All!#REF!,0))</f>
        <v>#REF!</v>
      </c>
      <c r="BK190" s="114" t="e">
        <f>IF(+All!#REF!="Vanderbilt",+All!#REF!,IF(+All!#REF!="Vanderbilt",+All!#REF!,0))</f>
        <v>#REF!</v>
      </c>
    </row>
    <row r="191" spans="1:63" x14ac:dyDescent="0.8">
      <c r="A191" s="96">
        <f>IF(+All!$F388="Vanderbilt",+All!A388,IF(+All!$H388="Vanderbilt",+All!A388,0))</f>
        <v>5</v>
      </c>
      <c r="B191" s="480" t="str">
        <f>IF(+All!$F388="Vanderbilt",+All!B388,IF(+All!$H388="Vanderbilt",+All!B388,0))</f>
        <v>Sat</v>
      </c>
      <c r="C191" s="72">
        <f>IF(+All!$F388="Vanderbilt",+All!C388,IF(+All!$H388="Vanderbilt",+All!C388,0))</f>
        <v>44471</v>
      </c>
      <c r="D191" s="73">
        <f>IF(+All!$F388="Vanderbilt",+All!D388,IF(+All!$H388="Vanderbilt",+All!D388,0))</f>
        <v>0.8125</v>
      </c>
      <c r="E191" s="707" t="str">
        <f>IF(+All!$F388="Vanderbilt",+All!E388,IF(+All!$H388="Vanderbilt",+All!E388,0))</f>
        <v>ESPNU</v>
      </c>
      <c r="F191" s="706" t="str">
        <f>IF(+All!$F388="Vanderbilt",+All!F388,IF(+All!$H388="Vanderbilt",+All!F388,0))</f>
        <v>Connecticut</v>
      </c>
      <c r="G191" s="707" t="str">
        <f>IF(+All!$F388="Vanderbilt",+All!G388,IF(+All!$H388="Vanderbilt",+All!G388,0))</f>
        <v>Ind</v>
      </c>
      <c r="H191" s="706" t="str">
        <f>IF(+All!$F388="Vanderbilt",+All!H388,IF(+All!$H388="Vanderbilt",+All!H388,0))</f>
        <v>Vanderbilt</v>
      </c>
      <c r="I191" s="707" t="str">
        <f>IF(+All!$F388="Vanderbilt",+All!I388,IF(+All!$H388="Vanderbilt",+All!I388,0))</f>
        <v>SEC</v>
      </c>
      <c r="J191" s="706" t="str">
        <f>IF(+All!$F388="Vanderbilt",+All!J388,IF(+All!$H388="Vanderbilt",+All!J388,0))</f>
        <v>Vanderbilt</v>
      </c>
      <c r="K191" s="707" t="str">
        <f>IF(+All!$F388="Vanderbilt",+All!K388,IF(+All!$H388="Vanderbilt",+All!K388,0))</f>
        <v>Connecticut</v>
      </c>
      <c r="L191" s="97">
        <f>IF(+All!$F388="Vanderbilt",+All!L388,IF(+All!$H388="Vanderbilt",+All!L388,0))</f>
        <v>14.5</v>
      </c>
      <c r="M191" s="98">
        <f>IF(+All!$F388="Vanderbilt",+All!M388,IF(+All!$H388="Vanderbilt",+All!M388,0))</f>
        <v>51.5</v>
      </c>
      <c r="N191" s="706" t="str">
        <f>IF(+All!$F388="Vanderbilt",+All!N388,IF(+All!$H388="Vanderbilt",+All!N388,0))</f>
        <v>Vanderbilt</v>
      </c>
      <c r="O191" s="708">
        <f>IF(+All!$F388="Vanderbilt",+All!O388,IF(+All!$H388="Vanderbilt",+All!O388,0))</f>
        <v>30</v>
      </c>
      <c r="P191" s="708" t="str">
        <f>IF(+All!$F388="Vanderbilt",+All!P388,IF(+All!$H388="Vanderbilt",+All!P388,0))</f>
        <v>Connecticut</v>
      </c>
      <c r="Q191" s="83">
        <f>IF(+All!$F388="Vanderbilt",+All!Q388,IF(+All!$H388="Vanderbilt",+All!Q388,0))</f>
        <v>28</v>
      </c>
      <c r="R191" s="706" t="str">
        <f>IF(+All!$F388="Vanderbilt",+All!R388,IF(+All!$H388="Vanderbilt",+All!R388,0))</f>
        <v>Connecticut</v>
      </c>
      <c r="S191" s="708" t="str">
        <f>IF(+All!$F388="Vanderbilt",+All!S388,IF(+All!$H388="Vanderbilt",+All!S388,0))</f>
        <v>Vanderbilt</v>
      </c>
      <c r="T191" s="706" t="str">
        <f>IF(+All!$F388="Vanderbilt",+All!T388,IF(+All!$H388="Vanderbilt",+All!T388,0))</f>
        <v>Connecticut</v>
      </c>
      <c r="U191" s="707" t="str">
        <f>IF(+All!$F388="Vanderbilt",+All!U388,IF(+All!$H388="Vanderbilt",+All!U388,0))</f>
        <v>W</v>
      </c>
      <c r="V191" s="706">
        <f>IF(+All!$F204="Vanderbilt",+All!#REF!,IF(+All!$H204="Vanderbilt",+All!#REF!,0))</f>
        <v>0</v>
      </c>
      <c r="W191" s="707">
        <f>IF(+All!$F204="Vanderbilt",+All!#REF!,IF(+All!$H204="Vanderbilt",+All!#REF!,0))</f>
        <v>0</v>
      </c>
      <c r="X191" s="706">
        <f>IF(+All!$F204="Vanderbilt",+All!#REF!,IF(+All!$H204="Vanderbilt",+All!#REF!,0))</f>
        <v>0</v>
      </c>
      <c r="Y191" s="707">
        <f>IF(+All!$F204="Vanderbilt",+All!#REF!,IF(+All!$H204="Vanderbilt",+All!#REF!,0))</f>
        <v>0</v>
      </c>
      <c r="Z191" s="706">
        <f>IF(+All!$F204="Vanderbilt",+All!#REF!,IF(+All!$H204="Vanderbilt",+All!#REF!,0))</f>
        <v>0</v>
      </c>
      <c r="AA191" s="707">
        <f>IF(+All!$F204="Vanderbilt",+All!#REF!,IF(+All!$H204="Vanderbilt",+All!#REF!,0))</f>
        <v>0</v>
      </c>
      <c r="AB191" s="706">
        <f>IF(+All!$F204="Vanderbilt",+All!#REF!,IF(+All!$H204="Vanderbilt",+All!#REF!,0))</f>
        <v>0</v>
      </c>
      <c r="AC191" s="707">
        <f>IF(+All!$F204="Vanderbilt",+All!#REF!,IF(+All!$H204="Vanderbilt",+All!#REF!,0))</f>
        <v>0</v>
      </c>
      <c r="AD191" s="706">
        <f>IF(+All!$F204="Vanderbilt",+All!#REF!,IF(+All!$H204="Vanderbilt",+All!#REF!,0))</f>
        <v>0</v>
      </c>
      <c r="AE191" s="707">
        <f>IF(+All!$F204="Vanderbilt",+All!#REF!,IF(+All!$H204="Vanderbilt",+All!#REF!,0))</f>
        <v>0</v>
      </c>
      <c r="AF191" s="706">
        <f>IF(+All!$F204="Vanderbilt",+All!#REF!,IF(+All!$H204="Vanderbilt",+All!#REF!,0))</f>
        <v>0</v>
      </c>
      <c r="AG191" s="707">
        <f>IF(+All!$F204="Vanderbilt",+All!#REF!,IF(+All!$H204="Vanderbilt",+All!#REF!,0))</f>
        <v>0</v>
      </c>
      <c r="AH191" s="706">
        <f>IF(+All!$F204="Vanderbilt",+All!#REF!,IF(+All!$H204="Vanderbilt",+All!#REF!,0))</f>
        <v>0</v>
      </c>
      <c r="AI191" s="707">
        <f>IF(+All!$F204="Vanderbilt",+All!#REF!,IF(+All!$H204="Vanderbilt",+All!#REF!,0))</f>
        <v>0</v>
      </c>
      <c r="AJ191" s="706">
        <f>IF(+All!$F204="Vanderbilt",+All!#REF!,IF(+All!$H204="Vanderbilt",+All!#REF!,0))</f>
        <v>0</v>
      </c>
      <c r="AK191" s="707">
        <f>IF(+All!$F204="Vanderbilt",+All!#REF!,IF(+All!$H204="Vanderbilt",+All!#REF!,0))</f>
        <v>0</v>
      </c>
      <c r="AL191" s="103">
        <f>IF(+All!$F204="Vanderbilt",+All!V204,IF(+All!$H204="Vanderbilt",+All!V204,0))</f>
        <v>0</v>
      </c>
      <c r="AM191" s="82">
        <f>IF(+All!$F204="Vanderbilt",+All!W204,IF(+All!$H204="Vanderbilt",+All!W204,0))</f>
        <v>0</v>
      </c>
      <c r="AN191" s="103">
        <f>IF(+All!$F204="Vanderbilt",+All!X204,IF(+All!$H204="Vanderbilt",+All!X204,0))</f>
        <v>0</v>
      </c>
      <c r="AO191" s="83">
        <f>IF(+All!$F204="Vanderbilt",+All!Y204,IF(+All!$H204="Vanderbilt",+All!Y204,0))</f>
        <v>0</v>
      </c>
      <c r="AP191" s="84">
        <f>IF(+All!$F204="Vanderbilt",+All!Z204,IF(+All!$H204="Vanderbilt",+All!Z204,0))</f>
        <v>0</v>
      </c>
      <c r="AQ191" s="99">
        <f>IF(+All!$F204="Vanderbilt",+All!#REF!,IF(+All!$H204="Vanderbilt",+All!#REF!,0))</f>
        <v>0</v>
      </c>
      <c r="AR191" s="482">
        <f>IF(+All!$F204="Vanderbilt",+All!#REF!,IF(+All!$H204="Vanderbilt",+All!#REF!,0))</f>
        <v>0</v>
      </c>
      <c r="AS191" s="483">
        <f>IF(+All!$F204="Vanderbilt",+All!#REF!,IF(+All!$H204="Vanderbilt",+All!#REF!,0))</f>
        <v>0</v>
      </c>
      <c r="AT191" s="483">
        <f>IF(+All!$F204="Vanderbilt",+All!#REF!,IF(+All!$H204="Vanderbilt",+All!#REF!,0))</f>
        <v>0</v>
      </c>
      <c r="AU191" s="482">
        <f>IF(+All!$F204="Vanderbilt",+All!#REF!,IF(+All!$H204="Vanderbilt",+All!#REF!,0))</f>
        <v>0</v>
      </c>
      <c r="AV191" s="483">
        <f>IF(+All!$F204="Vanderbilt",+All!#REF!,IF(+All!$H204="Vanderbilt",+All!#REF!,0))</f>
        <v>0</v>
      </c>
      <c r="AW191" s="484">
        <f>IF(+All!$F204="Vanderbilt",+All!#REF!,IF(+All!$H204="Vanderbilt",+All!#REF!,0))</f>
        <v>0</v>
      </c>
      <c r="AX191" s="483">
        <f>IF(+All!$F204="Vanderbilt",+All!#REF!,IF(+All!$H204="Vanderbilt",+All!#REF!,0))</f>
        <v>0</v>
      </c>
      <c r="AY191" s="482">
        <f>IF(+All!$F204="Vanderbilt",+All!#REF!,IF(+All!$H204="Vanderbilt",+All!#REF!,0))</f>
        <v>0</v>
      </c>
      <c r="AZ191" s="483">
        <f>IF(+All!$F204="Vanderbilt",+All!#REF!,IF(+All!$H204="Vanderbilt",+All!#REF!,0))</f>
        <v>0</v>
      </c>
      <c r="BA191" s="484">
        <f>IF(+All!$F204="Vanderbilt",+All!#REF!,IF(+All!$H204="Vanderbilt",+All!#REF!,0))</f>
        <v>0</v>
      </c>
      <c r="BB191" s="484">
        <f>IF(+All!$F204="Vanderbilt",+All!#REF!,IF(+All!$H204="Vanderbilt",+All!#REF!,0))</f>
        <v>0</v>
      </c>
      <c r="BC191" s="91">
        <f>IF(+All!$F204="Vanderbilt",+All!#REF!,IF(+All!$H204="Vanderbilt",+All!#REF!,0))</f>
        <v>0</v>
      </c>
      <c r="BD191" s="482">
        <f>IF(+All!$F204="Vanderbilt",+All!#REF!,IF(+All!$H204="Vanderbilt",+All!#REF!,0))</f>
        <v>0</v>
      </c>
      <c r="BE191" s="483">
        <f>IF(+All!$F204="Vanderbilt",+All!#REF!,IF(+All!$H204="Vanderbilt",+All!#REF!,0))</f>
        <v>0</v>
      </c>
      <c r="BF191" s="483">
        <f>IF(+All!$F204="Vanderbilt",+All!#REF!,IF(+All!$H204="Vanderbilt",+All!#REF!,0))</f>
        <v>0</v>
      </c>
      <c r="BG191" s="482">
        <f>IF(+All!$F204="Vanderbilt",+All!#REF!,IF(+All!$H204="Vanderbilt",+All!#REF!,0))</f>
        <v>0</v>
      </c>
      <c r="BH191" s="483">
        <f>IF(+All!$F204="Vanderbilt",+All!#REF!,IF(+All!$H204="Vanderbilt",+All!#REF!,0))</f>
        <v>0</v>
      </c>
      <c r="BI191" s="484">
        <f>IF(+All!$F204="Vanderbilt",+All!#REF!,IF(+All!$H204="Vanderbilt",+All!#REF!,0))</f>
        <v>0</v>
      </c>
      <c r="BJ191" s="113">
        <f>IF(+All!$F204="Vanderbilt",+All!#REF!,IF(+All!$H204="Vanderbilt",+All!#REF!,0))</f>
        <v>0</v>
      </c>
      <c r="BK191" s="114">
        <f>IF(+All!$F204="Vanderbilt",+All!#REF!,IF(+All!$H204="Vanderbilt",+All!#REF!,0))</f>
        <v>0</v>
      </c>
    </row>
    <row r="192" spans="1:63" x14ac:dyDescent="0.8">
      <c r="A192" s="96">
        <f>IF(+All!$F442="Vanderbilt",+All!A442,IF(+All!$H442="Vanderbilt",+All!A442,0))</f>
        <v>6</v>
      </c>
      <c r="B192" s="480" t="str">
        <f>IF(+All!$F442="Vanderbilt",+All!B442,IF(+All!$H442="Vanderbilt",+All!B442,0))</f>
        <v>Sat</v>
      </c>
      <c r="C192" s="72">
        <f>IF(+All!$F442="Vanderbilt",+All!C442,IF(+All!$H442="Vanderbilt",+All!C442,0))</f>
        <v>44478</v>
      </c>
      <c r="D192" s="73">
        <f>IF(+All!$F442="Vanderbilt",+All!D442,IF(+All!$H442="Vanderbilt",+All!D442,0))</f>
        <v>0.5</v>
      </c>
      <c r="E192" s="707" t="str">
        <f>IF(+All!$F442="Vanderbilt",+All!E442,IF(+All!$H442="Vanderbilt",+All!E442,0))</f>
        <v>SEC</v>
      </c>
      <c r="F192" s="706" t="str">
        <f>IF(+All!$F442="Vanderbilt",+All!F442,IF(+All!$H442="Vanderbilt",+All!F442,0))</f>
        <v>Vanderbilt</v>
      </c>
      <c r="G192" s="707" t="str">
        <f>IF(+All!$F442="Vanderbilt",+All!G442,IF(+All!$H442="Vanderbilt",+All!G442,0))</f>
        <v>SEC</v>
      </c>
      <c r="H192" s="706" t="str">
        <f>IF(+All!$F442="Vanderbilt",+All!H442,IF(+All!$H442="Vanderbilt",+All!H442,0))</f>
        <v>Florida</v>
      </c>
      <c r="I192" s="707" t="str">
        <f>IF(+All!$F442="Vanderbilt",+All!I442,IF(+All!$H442="Vanderbilt",+All!I442,0))</f>
        <v>SEC</v>
      </c>
      <c r="J192" s="706" t="str">
        <f>IF(+All!$F442="Vanderbilt",+All!J442,IF(+All!$H442="Vanderbilt",+All!J442,0))</f>
        <v>Florida</v>
      </c>
      <c r="K192" s="707" t="str">
        <f>IF(+All!$F442="Vanderbilt",+All!K442,IF(+All!$H442="Vanderbilt",+All!K442,0))</f>
        <v>Vanderbilt</v>
      </c>
      <c r="L192" s="97">
        <f>IF(+All!$F442="Vanderbilt",+All!L442,IF(+All!$H442="Vanderbilt",+All!L442,0))</f>
        <v>38.5</v>
      </c>
      <c r="M192" s="98">
        <f>IF(+All!$F442="Vanderbilt",+All!M442,IF(+All!$H442="Vanderbilt",+All!M442,0))</f>
        <v>60</v>
      </c>
      <c r="N192" s="706" t="str">
        <f>IF(+All!$F442="Vanderbilt",+All!N442,IF(+All!$H442="Vanderbilt",+All!N442,0))</f>
        <v>Florida</v>
      </c>
      <c r="O192" s="708">
        <f>IF(+All!$F442="Vanderbilt",+All!O442,IF(+All!$H442="Vanderbilt",+All!O442,0))</f>
        <v>42</v>
      </c>
      <c r="P192" s="708" t="str">
        <f>IF(+All!$F442="Vanderbilt",+All!P442,IF(+All!$H442="Vanderbilt",+All!P442,0))</f>
        <v>Vanderbilt</v>
      </c>
      <c r="Q192" s="83">
        <f>IF(+All!$F442="Vanderbilt",+All!Q442,IF(+All!$H442="Vanderbilt",+All!Q442,0))</f>
        <v>0</v>
      </c>
      <c r="R192" s="706" t="str">
        <f>IF(+All!$F442="Vanderbilt",+All!R442,IF(+All!$H442="Vanderbilt",+All!R442,0))</f>
        <v>Florida</v>
      </c>
      <c r="S192" s="708" t="str">
        <f>IF(+All!$F442="Vanderbilt",+All!S442,IF(+All!$H442="Vanderbilt",+All!S442,0))</f>
        <v>Vanderbilt</v>
      </c>
      <c r="T192" s="706" t="str">
        <f>IF(+All!$F442="Vanderbilt",+All!T442,IF(+All!$H442="Vanderbilt",+All!T442,0))</f>
        <v>Florida</v>
      </c>
      <c r="U192" s="707" t="str">
        <f>IF(+All!$F442="Vanderbilt",+All!U442,IF(+All!$H442="Vanderbilt",+All!U442,0))</f>
        <v>W</v>
      </c>
      <c r="V192" s="706">
        <f>IF(+All!$F238="Vanderbilt",+All!#REF!,IF(+All!$H238="Vanderbilt",+All!#REF!,0))</f>
        <v>0</v>
      </c>
      <c r="W192" s="707">
        <f>IF(+All!$F238="Vanderbilt",+All!#REF!,IF(+All!$H238="Vanderbilt",+All!#REF!,0))</f>
        <v>0</v>
      </c>
      <c r="X192" s="706">
        <f>IF(+All!$F238="Vanderbilt",+All!#REF!,IF(+All!$H238="Vanderbilt",+All!#REF!,0))</f>
        <v>0</v>
      </c>
      <c r="Y192" s="707">
        <f>IF(+All!$F238="Vanderbilt",+All!#REF!,IF(+All!$H238="Vanderbilt",+All!#REF!,0))</f>
        <v>0</v>
      </c>
      <c r="Z192" s="706">
        <f>IF(+All!$F238="Vanderbilt",+All!#REF!,IF(+All!$H238="Vanderbilt",+All!#REF!,0))</f>
        <v>0</v>
      </c>
      <c r="AA192" s="707">
        <f>IF(+All!$F238="Vanderbilt",+All!#REF!,IF(+All!$H238="Vanderbilt",+All!#REF!,0))</f>
        <v>0</v>
      </c>
      <c r="AB192" s="706">
        <f>IF(+All!$F238="Vanderbilt",+All!#REF!,IF(+All!$H238="Vanderbilt",+All!#REF!,0))</f>
        <v>0</v>
      </c>
      <c r="AC192" s="707">
        <f>IF(+All!$F238="Vanderbilt",+All!#REF!,IF(+All!$H238="Vanderbilt",+All!#REF!,0))</f>
        <v>0</v>
      </c>
      <c r="AD192" s="706">
        <f>IF(+All!$F238="Vanderbilt",+All!#REF!,IF(+All!$H238="Vanderbilt",+All!#REF!,0))</f>
        <v>0</v>
      </c>
      <c r="AE192" s="707">
        <f>IF(+All!$F238="Vanderbilt",+All!#REF!,IF(+All!$H238="Vanderbilt",+All!#REF!,0))</f>
        <v>0</v>
      </c>
      <c r="AF192" s="706">
        <f>IF(+All!$F238="Vanderbilt",+All!#REF!,IF(+All!$H238="Vanderbilt",+All!#REF!,0))</f>
        <v>0</v>
      </c>
      <c r="AG192" s="707">
        <f>IF(+All!$F238="Vanderbilt",+All!#REF!,IF(+All!$H238="Vanderbilt",+All!#REF!,0))</f>
        <v>0</v>
      </c>
      <c r="AH192" s="706">
        <f>IF(+All!$F238="Vanderbilt",+All!#REF!,IF(+All!$H238="Vanderbilt",+All!#REF!,0))</f>
        <v>0</v>
      </c>
      <c r="AI192" s="707">
        <f>IF(+All!$F238="Vanderbilt",+All!#REF!,IF(+All!$H238="Vanderbilt",+All!#REF!,0))</f>
        <v>0</v>
      </c>
      <c r="AJ192" s="706">
        <f>IF(+All!$F238="Vanderbilt",+All!#REF!,IF(+All!$H238="Vanderbilt",+All!#REF!,0))</f>
        <v>0</v>
      </c>
      <c r="AK192" s="707">
        <f>IF(+All!$F238="Vanderbilt",+All!#REF!,IF(+All!$H238="Vanderbilt",+All!#REF!,0))</f>
        <v>0</v>
      </c>
      <c r="AL192" s="103">
        <f>IF(+All!$F238="Vanderbilt",+All!V238,IF(+All!$H238="Vanderbilt",+All!V238,0))</f>
        <v>0</v>
      </c>
      <c r="AM192" s="82">
        <f>IF(+All!$F238="Vanderbilt",+All!W238,IF(+All!$H238="Vanderbilt",+All!W238,0))</f>
        <v>0</v>
      </c>
      <c r="AN192" s="103">
        <f>IF(+All!$F238="Vanderbilt",+All!X238,IF(+All!$H238="Vanderbilt",+All!X238,0))</f>
        <v>0</v>
      </c>
      <c r="AO192" s="83">
        <f>IF(+All!$F238="Vanderbilt",+All!Y238,IF(+All!$H238="Vanderbilt",+All!Y238,0))</f>
        <v>0</v>
      </c>
      <c r="AP192" s="84">
        <f>IF(+All!$F238="Vanderbilt",+All!Z238,IF(+All!$H238="Vanderbilt",+All!Z238,0))</f>
        <v>0</v>
      </c>
      <c r="AQ192" s="99">
        <f>IF(+All!$F238="Vanderbilt",+All!#REF!,IF(+All!$H238="Vanderbilt",+All!#REF!,0))</f>
        <v>0</v>
      </c>
      <c r="AR192" s="482">
        <f>IF(+All!$F238="Vanderbilt",+All!#REF!,IF(+All!$H238="Vanderbilt",+All!#REF!,0))</f>
        <v>0</v>
      </c>
      <c r="AS192" s="483">
        <f>IF(+All!$F238="Vanderbilt",+All!#REF!,IF(+All!$H238="Vanderbilt",+All!#REF!,0))</f>
        <v>0</v>
      </c>
      <c r="AT192" s="483">
        <f>IF(+All!$F238="Vanderbilt",+All!#REF!,IF(+All!$H238="Vanderbilt",+All!#REF!,0))</f>
        <v>0</v>
      </c>
      <c r="AU192" s="482">
        <f>IF(+All!$F238="Vanderbilt",+All!#REF!,IF(+All!$H238="Vanderbilt",+All!#REF!,0))</f>
        <v>0</v>
      </c>
      <c r="AV192" s="483">
        <f>IF(+All!$F238="Vanderbilt",+All!#REF!,IF(+All!$H238="Vanderbilt",+All!#REF!,0))</f>
        <v>0</v>
      </c>
      <c r="AW192" s="484">
        <f>IF(+All!$F238="Vanderbilt",+All!#REF!,IF(+All!$H238="Vanderbilt",+All!#REF!,0))</f>
        <v>0</v>
      </c>
      <c r="AX192" s="483">
        <f>IF(+All!$F238="Vanderbilt",+All!#REF!,IF(+All!$H238="Vanderbilt",+All!#REF!,0))</f>
        <v>0</v>
      </c>
      <c r="AY192" s="482">
        <f>IF(+All!$F238="Vanderbilt",+All!#REF!,IF(+All!$H238="Vanderbilt",+All!#REF!,0))</f>
        <v>0</v>
      </c>
      <c r="AZ192" s="483">
        <f>IF(+All!$F238="Vanderbilt",+All!#REF!,IF(+All!$H238="Vanderbilt",+All!#REF!,0))</f>
        <v>0</v>
      </c>
      <c r="BA192" s="484">
        <f>IF(+All!$F238="Vanderbilt",+All!#REF!,IF(+All!$H238="Vanderbilt",+All!#REF!,0))</f>
        <v>0</v>
      </c>
      <c r="BB192" s="484">
        <f>IF(+All!$F238="Vanderbilt",+All!#REF!,IF(+All!$H238="Vanderbilt",+All!#REF!,0))</f>
        <v>0</v>
      </c>
      <c r="BC192" s="91">
        <f>IF(+All!$F238="Vanderbilt",+All!#REF!,IF(+All!$H238="Vanderbilt",+All!#REF!,0))</f>
        <v>0</v>
      </c>
      <c r="BD192" s="482">
        <f>IF(+All!$F238="Vanderbilt",+All!#REF!,IF(+All!$H238="Vanderbilt",+All!#REF!,0))</f>
        <v>0</v>
      </c>
      <c r="BE192" s="483">
        <f>IF(+All!$F238="Vanderbilt",+All!#REF!,IF(+All!$H238="Vanderbilt",+All!#REF!,0))</f>
        <v>0</v>
      </c>
      <c r="BF192" s="483">
        <f>IF(+All!$F238="Vanderbilt",+All!#REF!,IF(+All!$H238="Vanderbilt",+All!#REF!,0))</f>
        <v>0</v>
      </c>
      <c r="BG192" s="482">
        <f>IF(+All!$F238="Vanderbilt",+All!#REF!,IF(+All!$H238="Vanderbilt",+All!#REF!,0))</f>
        <v>0</v>
      </c>
      <c r="BH192" s="483">
        <f>IF(+All!$F238="Vanderbilt",+All!#REF!,IF(+All!$H238="Vanderbilt",+All!#REF!,0))</f>
        <v>0</v>
      </c>
      <c r="BI192" s="484">
        <f>IF(+All!$F238="Vanderbilt",+All!#REF!,IF(+All!$H238="Vanderbilt",+All!#REF!,0))</f>
        <v>0</v>
      </c>
      <c r="BJ192" s="113">
        <f>IF(+All!$F238="Vanderbilt",+All!#REF!,IF(+All!$H238="Vanderbilt",+All!#REF!,0))</f>
        <v>0</v>
      </c>
      <c r="BK192" s="114">
        <f>IF(+All!$F238="Vanderbilt",+All!#REF!,IF(+All!$H238="Vanderbilt",+All!#REF!,0))</f>
        <v>0</v>
      </c>
    </row>
    <row r="193" spans="1:63" x14ac:dyDescent="0.8">
      <c r="A193" s="96">
        <f>IF(+All!$F526="Vanderbilt",+All!A526,IF(+All!$H526="Vanderbilt",+All!A526,0))</f>
        <v>7</v>
      </c>
      <c r="B193" s="480" t="str">
        <f>IF(+All!$F526="Vanderbilt",+All!B526,IF(+All!$H526="Vanderbilt",+All!B526,0))</f>
        <v>Sat</v>
      </c>
      <c r="C193" s="72">
        <f>IF(+All!$F526="Vanderbilt",+All!C526,IF(+All!$H526="Vanderbilt",+All!C526,0))</f>
        <v>44485</v>
      </c>
      <c r="D193" s="73">
        <f>IF(+All!$F526="Vanderbilt",+All!D526,IF(+All!$H526="Vanderbilt",+All!D526,0))</f>
        <v>0.66666666666666663</v>
      </c>
      <c r="E193" s="707" t="str">
        <f>IF(+All!$F526="Vanderbilt",+All!E526,IF(+All!$H526="Vanderbilt",+All!E526,0))</f>
        <v>SEC</v>
      </c>
      <c r="F193" s="706" t="str">
        <f>IF(+All!$F526="Vanderbilt",+All!F526,IF(+All!$H526="Vanderbilt",+All!F526,0))</f>
        <v>Vanderbilt</v>
      </c>
      <c r="G193" s="707" t="str">
        <f>IF(+All!$F526="Vanderbilt",+All!G526,IF(+All!$H526="Vanderbilt",+All!G526,0))</f>
        <v>SEC</v>
      </c>
      <c r="H193" s="706" t="str">
        <f>IF(+All!$F526="Vanderbilt",+All!H526,IF(+All!$H526="Vanderbilt",+All!H526,0))</f>
        <v>South Carolina</v>
      </c>
      <c r="I193" s="707" t="str">
        <f>IF(+All!$F526="Vanderbilt",+All!I526,IF(+All!$H526="Vanderbilt",+All!I526,0))</f>
        <v>SEC</v>
      </c>
      <c r="J193" s="706" t="str">
        <f>IF(+All!$F526="Vanderbilt",+All!J526,IF(+All!$H526="Vanderbilt",+All!J526,0))</f>
        <v>South Carolina</v>
      </c>
      <c r="K193" s="707" t="str">
        <f>IF(+All!$F526="Vanderbilt",+All!K526,IF(+All!$H526="Vanderbilt",+All!K526,0))</f>
        <v>Vanderbilt</v>
      </c>
      <c r="L193" s="97">
        <f>IF(+All!$F526="Vanderbilt",+All!L526,IF(+All!$H526="Vanderbilt",+All!L526,0))</f>
        <v>18.5</v>
      </c>
      <c r="M193" s="98">
        <f>IF(+All!$F526="Vanderbilt",+All!M526,IF(+All!$H526="Vanderbilt",+All!M526,0))</f>
        <v>50.5</v>
      </c>
      <c r="N193" s="706" t="str">
        <f>IF(+All!$F526="Vanderbilt",+All!N526,IF(+All!$H526="Vanderbilt",+All!N526,0))</f>
        <v>South Carolina</v>
      </c>
      <c r="O193" s="708">
        <f>IF(+All!$F526="Vanderbilt",+All!O526,IF(+All!$H526="Vanderbilt",+All!O526,0))</f>
        <v>21</v>
      </c>
      <c r="P193" s="708" t="str">
        <f>IF(+All!$F526="Vanderbilt",+All!P526,IF(+All!$H526="Vanderbilt",+All!P526,0))</f>
        <v>Vanderbilt</v>
      </c>
      <c r="Q193" s="83">
        <f>IF(+All!$F526="Vanderbilt",+All!Q526,IF(+All!$H526="Vanderbilt",+All!Q526,0))</f>
        <v>20</v>
      </c>
      <c r="R193" s="706" t="str">
        <f>IF(+All!$F526="Vanderbilt",+All!R526,IF(+All!$H526="Vanderbilt",+All!R526,0))</f>
        <v>Vanderbilt</v>
      </c>
      <c r="S193" s="708" t="str">
        <f>IF(+All!$F526="Vanderbilt",+All!S526,IF(+All!$H526="Vanderbilt",+All!S526,0))</f>
        <v>South Carolina</v>
      </c>
      <c r="T193" s="706" t="str">
        <f>IF(+All!$F526="Vanderbilt",+All!T526,IF(+All!$H526="Vanderbilt",+All!T526,0))</f>
        <v>Vanderbilt</v>
      </c>
      <c r="U193" s="707" t="str">
        <f>IF(+All!$F526="Vanderbilt",+All!U526,IF(+All!$H526="Vanderbilt",+All!U526,0))</f>
        <v>W</v>
      </c>
      <c r="V193" s="706">
        <f>IF(+All!$F282="Vanderbilt",+All!#REF!,IF(+All!$H282="Vanderbilt",+All!#REF!,0))</f>
        <v>0</v>
      </c>
      <c r="W193" s="707">
        <f>IF(+All!$F282="Vanderbilt",+All!#REF!,IF(+All!$H282="Vanderbilt",+All!#REF!,0))</f>
        <v>0</v>
      </c>
      <c r="X193" s="706">
        <f>IF(+All!$F282="Vanderbilt",+All!#REF!,IF(+All!$H282="Vanderbilt",+All!#REF!,0))</f>
        <v>0</v>
      </c>
      <c r="Y193" s="707">
        <f>IF(+All!$F282="Vanderbilt",+All!#REF!,IF(+All!$H282="Vanderbilt",+All!#REF!,0))</f>
        <v>0</v>
      </c>
      <c r="Z193" s="706">
        <f>IF(+All!$F282="Vanderbilt",+All!#REF!,IF(+All!$H282="Vanderbilt",+All!#REF!,0))</f>
        <v>0</v>
      </c>
      <c r="AA193" s="707">
        <f>IF(+All!$F282="Vanderbilt",+All!#REF!,IF(+All!$H282="Vanderbilt",+All!#REF!,0))</f>
        <v>0</v>
      </c>
      <c r="AB193" s="706">
        <f>IF(+All!$F282="Vanderbilt",+All!#REF!,IF(+All!$H282="Vanderbilt",+All!#REF!,0))</f>
        <v>0</v>
      </c>
      <c r="AC193" s="707">
        <f>IF(+All!$F282="Vanderbilt",+All!#REF!,IF(+All!$H282="Vanderbilt",+All!#REF!,0))</f>
        <v>0</v>
      </c>
      <c r="AD193" s="706">
        <f>IF(+All!$F282="Vanderbilt",+All!#REF!,IF(+All!$H282="Vanderbilt",+All!#REF!,0))</f>
        <v>0</v>
      </c>
      <c r="AE193" s="707">
        <f>IF(+All!$F282="Vanderbilt",+All!#REF!,IF(+All!$H282="Vanderbilt",+All!#REF!,0))</f>
        <v>0</v>
      </c>
      <c r="AF193" s="706">
        <f>IF(+All!$F282="Vanderbilt",+All!#REF!,IF(+All!$H282="Vanderbilt",+All!#REF!,0))</f>
        <v>0</v>
      </c>
      <c r="AG193" s="707">
        <f>IF(+All!$F282="Vanderbilt",+All!#REF!,IF(+All!$H282="Vanderbilt",+All!#REF!,0))</f>
        <v>0</v>
      </c>
      <c r="AH193" s="706">
        <f>IF(+All!$F282="Vanderbilt",+All!#REF!,IF(+All!$H282="Vanderbilt",+All!#REF!,0))</f>
        <v>0</v>
      </c>
      <c r="AI193" s="707">
        <f>IF(+All!$F282="Vanderbilt",+All!#REF!,IF(+All!$H282="Vanderbilt",+All!#REF!,0))</f>
        <v>0</v>
      </c>
      <c r="AJ193" s="706">
        <f>IF(+All!$F282="Vanderbilt",+All!#REF!,IF(+All!$H282="Vanderbilt",+All!#REF!,0))</f>
        <v>0</v>
      </c>
      <c r="AK193" s="707">
        <f>IF(+All!$F282="Vanderbilt",+All!#REF!,IF(+All!$H282="Vanderbilt",+All!#REF!,0))</f>
        <v>0</v>
      </c>
      <c r="AL193" s="103">
        <f>IF(+All!$F282="Vanderbilt",+All!V282,IF(+All!$H282="Vanderbilt",+All!V282,0))</f>
        <v>0</v>
      </c>
      <c r="AM193" s="82">
        <f>IF(+All!$F282="Vanderbilt",+All!W282,IF(+All!$H282="Vanderbilt",+All!W282,0))</f>
        <v>0</v>
      </c>
      <c r="AN193" s="103">
        <f>IF(+All!$F282="Vanderbilt",+All!X282,IF(+All!$H282="Vanderbilt",+All!X282,0))</f>
        <v>0</v>
      </c>
      <c r="AO193" s="83">
        <f>IF(+All!$F282="Vanderbilt",+All!Y282,IF(+All!$H282="Vanderbilt",+All!Y282,0))</f>
        <v>0</v>
      </c>
      <c r="AP193" s="84">
        <f>IF(+All!$F282="Vanderbilt",+All!Z282,IF(+All!$H282="Vanderbilt",+All!Z282,0))</f>
        <v>0</v>
      </c>
      <c r="AQ193" s="99">
        <f>IF(+All!$F282="Vanderbilt",+All!#REF!,IF(+All!$H282="Vanderbilt",+All!#REF!,0))</f>
        <v>0</v>
      </c>
      <c r="AR193" s="482">
        <f>IF(+All!$F282="Vanderbilt",+All!#REF!,IF(+All!$H282="Vanderbilt",+All!#REF!,0))</f>
        <v>0</v>
      </c>
      <c r="AS193" s="483">
        <f>IF(+All!$F282="Vanderbilt",+All!#REF!,IF(+All!$H282="Vanderbilt",+All!#REF!,0))</f>
        <v>0</v>
      </c>
      <c r="AT193" s="483">
        <f>IF(+All!$F282="Vanderbilt",+All!#REF!,IF(+All!$H282="Vanderbilt",+All!#REF!,0))</f>
        <v>0</v>
      </c>
      <c r="AU193" s="482">
        <f>IF(+All!$F282="Vanderbilt",+All!#REF!,IF(+All!$H282="Vanderbilt",+All!#REF!,0))</f>
        <v>0</v>
      </c>
      <c r="AV193" s="483">
        <f>IF(+All!$F282="Vanderbilt",+All!#REF!,IF(+All!$H282="Vanderbilt",+All!#REF!,0))</f>
        <v>0</v>
      </c>
      <c r="AW193" s="484">
        <f>IF(+All!$F282="Vanderbilt",+All!#REF!,IF(+All!$H282="Vanderbilt",+All!#REF!,0))</f>
        <v>0</v>
      </c>
      <c r="AX193" s="483">
        <f>IF(+All!$F282="Vanderbilt",+All!#REF!,IF(+All!$H282="Vanderbilt",+All!#REF!,0))</f>
        <v>0</v>
      </c>
      <c r="AY193" s="482">
        <f>IF(+All!$F282="Vanderbilt",+All!#REF!,IF(+All!$H282="Vanderbilt",+All!#REF!,0))</f>
        <v>0</v>
      </c>
      <c r="AZ193" s="483">
        <f>IF(+All!$F282="Vanderbilt",+All!#REF!,IF(+All!$H282="Vanderbilt",+All!#REF!,0))</f>
        <v>0</v>
      </c>
      <c r="BA193" s="484">
        <f>IF(+All!$F282="Vanderbilt",+All!#REF!,IF(+All!$H282="Vanderbilt",+All!#REF!,0))</f>
        <v>0</v>
      </c>
      <c r="BB193" s="484">
        <f>IF(+All!$F282="Vanderbilt",+All!#REF!,IF(+All!$H282="Vanderbilt",+All!#REF!,0))</f>
        <v>0</v>
      </c>
      <c r="BC193" s="91">
        <f>IF(+All!$F282="Vanderbilt",+All!#REF!,IF(+All!$H282="Vanderbilt",+All!#REF!,0))</f>
        <v>0</v>
      </c>
      <c r="BD193" s="482">
        <f>IF(+All!$F282="Vanderbilt",+All!#REF!,IF(+All!$H282="Vanderbilt",+All!#REF!,0))</f>
        <v>0</v>
      </c>
      <c r="BE193" s="483">
        <f>IF(+All!$F282="Vanderbilt",+All!#REF!,IF(+All!$H282="Vanderbilt",+All!#REF!,0))</f>
        <v>0</v>
      </c>
      <c r="BF193" s="483">
        <f>IF(+All!$F282="Vanderbilt",+All!#REF!,IF(+All!$H282="Vanderbilt",+All!#REF!,0))</f>
        <v>0</v>
      </c>
      <c r="BG193" s="482">
        <f>IF(+All!$F282="Vanderbilt",+All!#REF!,IF(+All!$H282="Vanderbilt",+All!#REF!,0))</f>
        <v>0</v>
      </c>
      <c r="BH193" s="483">
        <f>IF(+All!$F282="Vanderbilt",+All!#REF!,IF(+All!$H282="Vanderbilt",+All!#REF!,0))</f>
        <v>0</v>
      </c>
      <c r="BI193" s="484">
        <f>IF(+All!$F282="Vanderbilt",+All!#REF!,IF(+All!$H282="Vanderbilt",+All!#REF!,0))</f>
        <v>0</v>
      </c>
      <c r="BJ193" s="113">
        <f>IF(+All!$F282="Vanderbilt",+All!#REF!,IF(+All!$H282="Vanderbilt",+All!#REF!,0))</f>
        <v>0</v>
      </c>
      <c r="BK193" s="114">
        <f>IF(+All!$F282="Vanderbilt",+All!#REF!,IF(+All!$H282="Vanderbilt",+All!#REF!,0))</f>
        <v>0</v>
      </c>
    </row>
    <row r="194" spans="1:63" x14ac:dyDescent="0.8">
      <c r="A194" s="96">
        <f>IF(+All!$F608="Vanderbilt",+All!A608,IF(+All!$H608="Vanderbilt",+All!A608,0))</f>
        <v>8</v>
      </c>
      <c r="B194" s="480" t="str">
        <f>IF(+All!$F608="Vanderbilt",+All!B608,IF(+All!$H608="Vanderbilt",+All!B608,0))</f>
        <v>Sat</v>
      </c>
      <c r="C194" s="72">
        <f>IF(+All!$F608="Vanderbilt",+All!C608,IF(+All!$H608="Vanderbilt",+All!C608,0))</f>
        <v>44492</v>
      </c>
      <c r="D194" s="73">
        <f>IF(+All!$F608="Vanderbilt",+All!D608,IF(+All!$H608="Vanderbilt",+All!D608,0))</f>
        <v>0.66666666666666663</v>
      </c>
      <c r="E194" s="707" t="str">
        <f>IF(+All!$F608="Vanderbilt",+All!E608,IF(+All!$H608="Vanderbilt",+All!E608,0))</f>
        <v>SEC</v>
      </c>
      <c r="F194" s="706" t="str">
        <f>IF(+All!$F608="Vanderbilt",+All!F608,IF(+All!$H608="Vanderbilt",+All!F608,0))</f>
        <v>Mississippi State</v>
      </c>
      <c r="G194" s="707" t="str">
        <f>IF(+All!$F608="Vanderbilt",+All!G608,IF(+All!$H608="Vanderbilt",+All!G608,0))</f>
        <v>SEC</v>
      </c>
      <c r="H194" s="706" t="str">
        <f>IF(+All!$F608="Vanderbilt",+All!H608,IF(+All!$H608="Vanderbilt",+All!H608,0))</f>
        <v>Vanderbilt</v>
      </c>
      <c r="I194" s="707" t="str">
        <f>IF(+All!$F608="Vanderbilt",+All!I608,IF(+All!$H608="Vanderbilt",+All!I608,0))</f>
        <v>SEC</v>
      </c>
      <c r="J194" s="706" t="str">
        <f>IF(+All!$F608="Vanderbilt",+All!J608,IF(+All!$H608="Vanderbilt",+All!J608,0))</f>
        <v>Mississippi State</v>
      </c>
      <c r="K194" s="707" t="str">
        <f>IF(+All!$F608="Vanderbilt",+All!K608,IF(+All!$H608="Vanderbilt",+All!K608,0))</f>
        <v>Vanderbilt</v>
      </c>
      <c r="L194" s="97">
        <f>IF(+All!$F608="Vanderbilt",+All!L608,IF(+All!$H608="Vanderbilt",+All!L608,0))</f>
        <v>20.5</v>
      </c>
      <c r="M194" s="98">
        <f>IF(+All!$F608="Vanderbilt",+All!M608,IF(+All!$H608="Vanderbilt",+All!M608,0))</f>
        <v>51</v>
      </c>
      <c r="N194" s="706" t="str">
        <f>IF(+All!$F608="Vanderbilt",+All!N608,IF(+All!$H608="Vanderbilt",+All!N608,0))</f>
        <v>Mississippi State</v>
      </c>
      <c r="O194" s="708">
        <f>IF(+All!$F608="Vanderbilt",+All!O608,IF(+All!$H608="Vanderbilt",+All!O608,0))</f>
        <v>45</v>
      </c>
      <c r="P194" s="708" t="str">
        <f>IF(+All!$F608="Vanderbilt",+All!P608,IF(+All!$H608="Vanderbilt",+All!P608,0))</f>
        <v>Vanderbilt</v>
      </c>
      <c r="Q194" s="83">
        <f>IF(+All!$F608="Vanderbilt",+All!Q608,IF(+All!$H608="Vanderbilt",+All!Q608,0))</f>
        <v>6</v>
      </c>
      <c r="R194" s="706" t="str">
        <f>IF(+All!$F608="Vanderbilt",+All!R608,IF(+All!$H608="Vanderbilt",+All!R608,0))</f>
        <v>Mississippi State</v>
      </c>
      <c r="S194" s="708" t="str">
        <f>IF(+All!$F608="Vanderbilt",+All!S608,IF(+All!$H608="Vanderbilt",+All!S608,0))</f>
        <v>Vanderbilt</v>
      </c>
      <c r="T194" s="706" t="str">
        <f>IF(+All!$F608="Vanderbilt",+All!T608,IF(+All!$H608="Vanderbilt",+All!T608,0))</f>
        <v>Vanderbilt</v>
      </c>
      <c r="U194" s="707" t="str">
        <f>IF(+All!$F608="Vanderbilt",+All!U608,IF(+All!$H608="Vanderbilt",+All!U608,0))</f>
        <v>L</v>
      </c>
      <c r="V194" s="706">
        <f>IF(+All!$F340="Vanderbilt",+All!#REF!,IF(+All!$H340="Vanderbilt",+All!#REF!,0))</f>
        <v>0</v>
      </c>
      <c r="W194" s="707">
        <f>IF(+All!$F340="Vanderbilt",+All!#REF!,IF(+All!$H340="Vanderbilt",+All!#REF!,0))</f>
        <v>0</v>
      </c>
      <c r="X194" s="706">
        <f>IF(+All!$F340="Vanderbilt",+All!#REF!,IF(+All!$H340="Vanderbilt",+All!#REF!,0))</f>
        <v>0</v>
      </c>
      <c r="Y194" s="707">
        <f>IF(+All!$F340="Vanderbilt",+All!#REF!,IF(+All!$H340="Vanderbilt",+All!#REF!,0))</f>
        <v>0</v>
      </c>
      <c r="Z194" s="706">
        <f>IF(+All!$F340="Vanderbilt",+All!#REF!,IF(+All!$H340="Vanderbilt",+All!#REF!,0))</f>
        <v>0</v>
      </c>
      <c r="AA194" s="707">
        <f>IF(+All!$F340="Vanderbilt",+All!#REF!,IF(+All!$H340="Vanderbilt",+All!#REF!,0))</f>
        <v>0</v>
      </c>
      <c r="AB194" s="706">
        <f>IF(+All!$F340="Vanderbilt",+All!#REF!,IF(+All!$H340="Vanderbilt",+All!#REF!,0))</f>
        <v>0</v>
      </c>
      <c r="AC194" s="707">
        <f>IF(+All!$F340="Vanderbilt",+All!#REF!,IF(+All!$H340="Vanderbilt",+All!#REF!,0))</f>
        <v>0</v>
      </c>
      <c r="AD194" s="706">
        <f>IF(+All!$F340="Vanderbilt",+All!#REF!,IF(+All!$H340="Vanderbilt",+All!#REF!,0))</f>
        <v>0</v>
      </c>
      <c r="AE194" s="707">
        <f>IF(+All!$F340="Vanderbilt",+All!#REF!,IF(+All!$H340="Vanderbilt",+All!#REF!,0))</f>
        <v>0</v>
      </c>
      <c r="AF194" s="706">
        <f>IF(+All!$F340="Vanderbilt",+All!#REF!,IF(+All!$H340="Vanderbilt",+All!#REF!,0))</f>
        <v>0</v>
      </c>
      <c r="AG194" s="707">
        <f>IF(+All!$F340="Vanderbilt",+All!#REF!,IF(+All!$H340="Vanderbilt",+All!#REF!,0))</f>
        <v>0</v>
      </c>
      <c r="AH194" s="706">
        <f>IF(+All!$F340="Vanderbilt",+All!#REF!,IF(+All!$H340="Vanderbilt",+All!#REF!,0))</f>
        <v>0</v>
      </c>
      <c r="AI194" s="707">
        <f>IF(+All!$F340="Vanderbilt",+All!#REF!,IF(+All!$H340="Vanderbilt",+All!#REF!,0))</f>
        <v>0</v>
      </c>
      <c r="AJ194" s="706">
        <f>IF(+All!$F340="Vanderbilt",+All!#REF!,IF(+All!$H340="Vanderbilt",+All!#REF!,0))</f>
        <v>0</v>
      </c>
      <c r="AK194" s="707">
        <f>IF(+All!$F340="Vanderbilt",+All!#REF!,IF(+All!$H340="Vanderbilt",+All!#REF!,0))</f>
        <v>0</v>
      </c>
      <c r="AL194" s="103">
        <f>IF(+All!$F340="Vanderbilt",+All!V340,IF(+All!$H340="Vanderbilt",+All!V340,0))</f>
        <v>0</v>
      </c>
      <c r="AM194" s="82">
        <f>IF(+All!$F340="Vanderbilt",+All!W340,IF(+All!$H340="Vanderbilt",+All!W340,0))</f>
        <v>0</v>
      </c>
      <c r="AN194" s="103">
        <f>IF(+All!$F340="Vanderbilt",+All!X340,IF(+All!$H340="Vanderbilt",+All!X340,0))</f>
        <v>0</v>
      </c>
      <c r="AO194" s="83">
        <f>IF(+All!$F340="Vanderbilt",+All!Y340,IF(+All!$H340="Vanderbilt",+All!Y340,0))</f>
        <v>0</v>
      </c>
      <c r="AP194" s="84">
        <f>IF(+All!$F340="Vanderbilt",+All!Z340,IF(+All!$H340="Vanderbilt",+All!Z340,0))</f>
        <v>0</v>
      </c>
      <c r="AQ194" s="99">
        <f>IF(+All!$F340="Vanderbilt",+All!#REF!,IF(+All!$H340="Vanderbilt",+All!#REF!,0))</f>
        <v>0</v>
      </c>
      <c r="AR194" s="482">
        <f>IF(+All!$F340="Vanderbilt",+All!#REF!,IF(+All!$H340="Vanderbilt",+All!#REF!,0))</f>
        <v>0</v>
      </c>
      <c r="AS194" s="483">
        <f>IF(+All!$F340="Vanderbilt",+All!#REF!,IF(+All!$H340="Vanderbilt",+All!#REF!,0))</f>
        <v>0</v>
      </c>
      <c r="AT194" s="483">
        <f>IF(+All!$F340="Vanderbilt",+All!#REF!,IF(+All!$H340="Vanderbilt",+All!#REF!,0))</f>
        <v>0</v>
      </c>
      <c r="AU194" s="482">
        <f>IF(+All!$F340="Vanderbilt",+All!#REF!,IF(+All!$H340="Vanderbilt",+All!#REF!,0))</f>
        <v>0</v>
      </c>
      <c r="AV194" s="483">
        <f>IF(+All!$F340="Vanderbilt",+All!#REF!,IF(+All!$H340="Vanderbilt",+All!#REF!,0))</f>
        <v>0</v>
      </c>
      <c r="AW194" s="484">
        <f>IF(+All!$F340="Vanderbilt",+All!#REF!,IF(+All!$H340="Vanderbilt",+All!#REF!,0))</f>
        <v>0</v>
      </c>
      <c r="AX194" s="483">
        <f>IF(+All!$F340="Vanderbilt",+All!#REF!,IF(+All!$H340="Vanderbilt",+All!#REF!,0))</f>
        <v>0</v>
      </c>
      <c r="AY194" s="482">
        <f>IF(+All!$F340="Vanderbilt",+All!#REF!,IF(+All!$H340="Vanderbilt",+All!#REF!,0))</f>
        <v>0</v>
      </c>
      <c r="AZ194" s="483">
        <f>IF(+All!$F340="Vanderbilt",+All!#REF!,IF(+All!$H340="Vanderbilt",+All!#REF!,0))</f>
        <v>0</v>
      </c>
      <c r="BA194" s="484">
        <f>IF(+All!$F340="Vanderbilt",+All!#REF!,IF(+All!$H340="Vanderbilt",+All!#REF!,0))</f>
        <v>0</v>
      </c>
      <c r="BB194" s="484">
        <f>IF(+All!$F340="Vanderbilt",+All!#REF!,IF(+All!$H340="Vanderbilt",+All!#REF!,0))</f>
        <v>0</v>
      </c>
      <c r="BC194" s="91">
        <f>IF(+All!$F340="Vanderbilt",+All!#REF!,IF(+All!$H340="Vanderbilt",+All!#REF!,0))</f>
        <v>0</v>
      </c>
      <c r="BD194" s="482">
        <f>IF(+All!$F340="Vanderbilt",+All!#REF!,IF(+All!$H340="Vanderbilt",+All!#REF!,0))</f>
        <v>0</v>
      </c>
      <c r="BE194" s="483">
        <f>IF(+All!$F340="Vanderbilt",+All!#REF!,IF(+All!$H340="Vanderbilt",+All!#REF!,0))</f>
        <v>0</v>
      </c>
      <c r="BF194" s="483">
        <f>IF(+All!$F340="Vanderbilt",+All!#REF!,IF(+All!$H340="Vanderbilt",+All!#REF!,0))</f>
        <v>0</v>
      </c>
      <c r="BG194" s="482">
        <f>IF(+All!$F340="Vanderbilt",+All!#REF!,IF(+All!$H340="Vanderbilt",+All!#REF!,0))</f>
        <v>0</v>
      </c>
      <c r="BH194" s="483">
        <f>IF(+All!$F340="Vanderbilt",+All!#REF!,IF(+All!$H340="Vanderbilt",+All!#REF!,0))</f>
        <v>0</v>
      </c>
      <c r="BI194" s="484">
        <f>IF(+All!$F340="Vanderbilt",+All!#REF!,IF(+All!$H340="Vanderbilt",+All!#REF!,0))</f>
        <v>0</v>
      </c>
      <c r="BJ194" s="113">
        <f>IF(+All!$F340="Vanderbilt",+All!#REF!,IF(+All!$H340="Vanderbilt",+All!#REF!,0))</f>
        <v>0</v>
      </c>
      <c r="BK194" s="114">
        <f>IF(+All!$F340="Vanderbilt",+All!#REF!,IF(+All!$H340="Vanderbilt",+All!#REF!,0))</f>
        <v>0</v>
      </c>
    </row>
    <row r="195" spans="1:63" x14ac:dyDescent="0.8">
      <c r="A195" s="96">
        <f>IF(+All!$F684="Vanderbilt",+All!A684,IF(+All!$H684="Vanderbilt",+All!A684,0))</f>
        <v>9</v>
      </c>
      <c r="B195" s="480" t="str">
        <f>IF(+All!$F684="Vanderbilt",+All!B684,IF(+All!$H684="Vanderbilt",+All!B684,0))</f>
        <v>Sat</v>
      </c>
      <c r="C195" s="72">
        <f>IF(+All!$F684="Vanderbilt",+All!C684,IF(+All!$H684="Vanderbilt",+All!C684,0))</f>
        <v>44499</v>
      </c>
      <c r="D195" s="73">
        <f>IF(+All!$F684="Vanderbilt",+All!D684,IF(+All!$H684="Vanderbilt",+All!D684,0))</f>
        <v>0.625</v>
      </c>
      <c r="E195" s="707" t="str">
        <f>IF(+All!$F684="Vanderbilt",+All!E684,IF(+All!$H684="Vanderbilt",+All!E684,0))</f>
        <v>SEC</v>
      </c>
      <c r="F195" s="706" t="str">
        <f>IF(+All!$F684="Vanderbilt",+All!F684,IF(+All!$H684="Vanderbilt",+All!F684,0))</f>
        <v>Missouri</v>
      </c>
      <c r="G195" s="707" t="str">
        <f>IF(+All!$F684="Vanderbilt",+All!G684,IF(+All!$H684="Vanderbilt",+All!G684,0))</f>
        <v>SEC</v>
      </c>
      <c r="H195" s="706" t="str">
        <f>IF(+All!$F684="Vanderbilt",+All!H684,IF(+All!$H684="Vanderbilt",+All!H684,0))</f>
        <v>Vanderbilt</v>
      </c>
      <c r="I195" s="707" t="str">
        <f>IF(+All!$F684="Vanderbilt",+All!I684,IF(+All!$H684="Vanderbilt",+All!I684,0))</f>
        <v>SEC</v>
      </c>
      <c r="J195" s="706" t="str">
        <f>IF(+All!$F684="Vanderbilt",+All!J684,IF(+All!$H684="Vanderbilt",+All!J684,0))</f>
        <v>Missouri</v>
      </c>
      <c r="K195" s="707" t="str">
        <f>IF(+All!$F684="Vanderbilt",+All!K684,IF(+All!$H684="Vanderbilt",+All!K684,0))</f>
        <v>Vanderbilt</v>
      </c>
      <c r="L195" s="97">
        <f>IF(+All!$F684="Vanderbilt",+All!L684,IF(+All!$H684="Vanderbilt",+All!L684,0))</f>
        <v>16</v>
      </c>
      <c r="M195" s="98">
        <f>IF(+All!$F684="Vanderbilt",+All!M684,IF(+All!$H684="Vanderbilt",+All!M684,0))</f>
        <v>62.5</v>
      </c>
      <c r="N195" s="706" t="str">
        <f>IF(+All!$F684="Vanderbilt",+All!N684,IF(+All!$H684="Vanderbilt",+All!N684,0))</f>
        <v>Missouri</v>
      </c>
      <c r="O195" s="708">
        <f>IF(+All!$F684="Vanderbilt",+All!O684,IF(+All!$H684="Vanderbilt",+All!O684,0))</f>
        <v>37</v>
      </c>
      <c r="P195" s="708" t="str">
        <f>IF(+All!$F684="Vanderbilt",+All!P684,IF(+All!$H684="Vanderbilt",+All!P684,0))</f>
        <v>Vanderbilt</v>
      </c>
      <c r="Q195" s="83">
        <f>IF(+All!$F684="Vanderbilt",+All!Q684,IF(+All!$H684="Vanderbilt",+All!Q684,0))</f>
        <v>28</v>
      </c>
      <c r="R195" s="706" t="str">
        <f>IF(+All!$F684="Vanderbilt",+All!R684,IF(+All!$H684="Vanderbilt",+All!R684,0))</f>
        <v>Vanderbilt</v>
      </c>
      <c r="S195" s="708" t="str">
        <f>IF(+All!$F684="Vanderbilt",+All!S684,IF(+All!$H684="Vanderbilt",+All!S684,0))</f>
        <v>Missouri</v>
      </c>
      <c r="T195" s="706" t="str">
        <f>IF(+All!$F684="Vanderbilt",+All!T684,IF(+All!$H684="Vanderbilt",+All!T684,0))</f>
        <v>Missouri</v>
      </c>
      <c r="U195" s="707" t="str">
        <f>IF(+All!$F684="Vanderbilt",+All!U684,IF(+All!$H684="Vanderbilt",+All!U684,0))</f>
        <v>L</v>
      </c>
      <c r="V195" s="706">
        <f>IF(+All!$F321="Vanderbilt",+All!#REF!,IF(+All!$H321="Vanderbilt",+All!#REF!,0))</f>
        <v>0</v>
      </c>
      <c r="W195" s="707">
        <f>IF(+All!$F321="Vanderbilt",+All!#REF!,IF(+All!$H321="Vanderbilt",+All!#REF!,0))</f>
        <v>0</v>
      </c>
      <c r="X195" s="706">
        <f>IF(+All!$F321="Vanderbilt",+All!#REF!,IF(+All!$H321="Vanderbilt",+All!#REF!,0))</f>
        <v>0</v>
      </c>
      <c r="Y195" s="707">
        <f>IF(+All!$F321="Vanderbilt",+All!#REF!,IF(+All!$H321="Vanderbilt",+All!#REF!,0))</f>
        <v>0</v>
      </c>
      <c r="Z195" s="706">
        <f>IF(+All!$F321="Vanderbilt",+All!#REF!,IF(+All!$H321="Vanderbilt",+All!#REF!,0))</f>
        <v>0</v>
      </c>
      <c r="AA195" s="707">
        <f>IF(+All!$F321="Vanderbilt",+All!#REF!,IF(+All!$H321="Vanderbilt",+All!#REF!,0))</f>
        <v>0</v>
      </c>
      <c r="AB195" s="706">
        <f>IF(+All!$F321="Vanderbilt",+All!#REF!,IF(+All!$H321="Vanderbilt",+All!#REF!,0))</f>
        <v>0</v>
      </c>
      <c r="AC195" s="707">
        <f>IF(+All!$F321="Vanderbilt",+All!#REF!,IF(+All!$H321="Vanderbilt",+All!#REF!,0))</f>
        <v>0</v>
      </c>
      <c r="AD195" s="706">
        <f>IF(+All!$F321="Vanderbilt",+All!#REF!,IF(+All!$H321="Vanderbilt",+All!#REF!,0))</f>
        <v>0</v>
      </c>
      <c r="AE195" s="707">
        <f>IF(+All!$F321="Vanderbilt",+All!#REF!,IF(+All!$H321="Vanderbilt",+All!#REF!,0))</f>
        <v>0</v>
      </c>
      <c r="AF195" s="706">
        <f>IF(+All!$F321="Vanderbilt",+All!#REF!,IF(+All!$H321="Vanderbilt",+All!#REF!,0))</f>
        <v>0</v>
      </c>
      <c r="AG195" s="707">
        <f>IF(+All!$F321="Vanderbilt",+All!#REF!,IF(+All!$H321="Vanderbilt",+All!#REF!,0))</f>
        <v>0</v>
      </c>
      <c r="AH195" s="706">
        <f>IF(+All!$F321="Vanderbilt",+All!#REF!,IF(+All!$H321="Vanderbilt",+All!#REF!,0))</f>
        <v>0</v>
      </c>
      <c r="AI195" s="707">
        <f>IF(+All!$F321="Vanderbilt",+All!#REF!,IF(+All!$H321="Vanderbilt",+All!#REF!,0))</f>
        <v>0</v>
      </c>
      <c r="AJ195" s="706">
        <f>IF(+All!$F321="Vanderbilt",+All!#REF!,IF(+All!$H321="Vanderbilt",+All!#REF!,0))</f>
        <v>0</v>
      </c>
      <c r="AK195" s="707">
        <f>IF(+All!$F321="Vanderbilt",+All!#REF!,IF(+All!$H321="Vanderbilt",+All!#REF!,0))</f>
        <v>0</v>
      </c>
      <c r="AL195" s="103">
        <f>IF(+All!$F321="Vanderbilt",+All!V321,IF(+All!$H321="Vanderbilt",+All!V321,0))</f>
        <v>0</v>
      </c>
      <c r="AM195" s="82">
        <f>IF(+All!$F321="Vanderbilt",+All!W321,IF(+All!$H321="Vanderbilt",+All!W321,0))</f>
        <v>0</v>
      </c>
      <c r="AN195" s="103">
        <f>IF(+All!$F321="Vanderbilt",+All!X321,IF(+All!$H321="Vanderbilt",+All!X321,0))</f>
        <v>0</v>
      </c>
      <c r="AO195" s="83">
        <f>IF(+All!$F321="Vanderbilt",+All!Y321,IF(+All!$H321="Vanderbilt",+All!Y321,0))</f>
        <v>0</v>
      </c>
      <c r="AP195" s="84">
        <f>IF(+All!$F321="Vanderbilt",+All!Z321,IF(+All!$H321="Vanderbilt",+All!Z321,0))</f>
        <v>0</v>
      </c>
      <c r="AQ195" s="99">
        <f>IF(+All!$F321="Vanderbilt",+All!#REF!,IF(+All!$H321="Vanderbilt",+All!#REF!,0))</f>
        <v>0</v>
      </c>
      <c r="AR195" s="482">
        <f>IF(+All!$F321="Vanderbilt",+All!#REF!,IF(+All!$H321="Vanderbilt",+All!#REF!,0))</f>
        <v>0</v>
      </c>
      <c r="AS195" s="483">
        <f>IF(+All!$F321="Vanderbilt",+All!#REF!,IF(+All!$H321="Vanderbilt",+All!#REF!,0))</f>
        <v>0</v>
      </c>
      <c r="AT195" s="483">
        <f>IF(+All!$F321="Vanderbilt",+All!#REF!,IF(+All!$H321="Vanderbilt",+All!#REF!,0))</f>
        <v>0</v>
      </c>
      <c r="AU195" s="482">
        <f>IF(+All!$F321="Vanderbilt",+All!#REF!,IF(+All!$H321="Vanderbilt",+All!#REF!,0))</f>
        <v>0</v>
      </c>
      <c r="AV195" s="483">
        <f>IF(+All!$F321="Vanderbilt",+All!#REF!,IF(+All!$H321="Vanderbilt",+All!#REF!,0))</f>
        <v>0</v>
      </c>
      <c r="AW195" s="484">
        <f>IF(+All!$F321="Vanderbilt",+All!#REF!,IF(+All!$H321="Vanderbilt",+All!#REF!,0))</f>
        <v>0</v>
      </c>
      <c r="AX195" s="483">
        <f>IF(+All!$F321="Vanderbilt",+All!#REF!,IF(+All!$H321="Vanderbilt",+All!#REF!,0))</f>
        <v>0</v>
      </c>
      <c r="AY195" s="482">
        <f>IF(+All!$F321="Vanderbilt",+All!#REF!,IF(+All!$H321="Vanderbilt",+All!#REF!,0))</f>
        <v>0</v>
      </c>
      <c r="AZ195" s="483">
        <f>IF(+All!$F321="Vanderbilt",+All!#REF!,IF(+All!$H321="Vanderbilt",+All!#REF!,0))</f>
        <v>0</v>
      </c>
      <c r="BA195" s="484">
        <f>IF(+All!$F321="Vanderbilt",+All!#REF!,IF(+All!$H321="Vanderbilt",+All!#REF!,0))</f>
        <v>0</v>
      </c>
      <c r="BB195" s="484">
        <f>IF(+All!$F321="Vanderbilt",+All!#REF!,IF(+All!$H321="Vanderbilt",+All!#REF!,0))</f>
        <v>0</v>
      </c>
      <c r="BC195" s="91">
        <f>IF(+All!$F321="Vanderbilt",+All!#REF!,IF(+All!$H321="Vanderbilt",+All!#REF!,0))</f>
        <v>0</v>
      </c>
      <c r="BD195" s="482">
        <f>IF(+All!$F321="Vanderbilt",+All!#REF!,IF(+All!$H321="Vanderbilt",+All!#REF!,0))</f>
        <v>0</v>
      </c>
      <c r="BE195" s="483">
        <f>IF(+All!$F321="Vanderbilt",+All!#REF!,IF(+All!$H321="Vanderbilt",+All!#REF!,0))</f>
        <v>0</v>
      </c>
      <c r="BF195" s="483">
        <f>IF(+All!$F321="Vanderbilt",+All!#REF!,IF(+All!$H321="Vanderbilt",+All!#REF!,0))</f>
        <v>0</v>
      </c>
      <c r="BG195" s="482">
        <f>IF(+All!$F321="Vanderbilt",+All!#REF!,IF(+All!$H321="Vanderbilt",+All!#REF!,0))</f>
        <v>0</v>
      </c>
      <c r="BH195" s="483">
        <f>IF(+All!$F321="Vanderbilt",+All!#REF!,IF(+All!$H321="Vanderbilt",+All!#REF!,0))</f>
        <v>0</v>
      </c>
      <c r="BI195" s="484">
        <f>IF(+All!$F321="Vanderbilt",+All!#REF!,IF(+All!$H321="Vanderbilt",+All!#REF!,0))</f>
        <v>0</v>
      </c>
      <c r="BJ195" s="113">
        <f>IF(+All!$F321="Vanderbilt",+All!#REF!,IF(+All!$H321="Vanderbilt",+All!#REF!,0))</f>
        <v>0</v>
      </c>
      <c r="BK195" s="114">
        <f>IF(+All!$F321="Vanderbilt",+All!#REF!,IF(+All!$H321="Vanderbilt",+All!#REF!,0))</f>
        <v>0</v>
      </c>
    </row>
    <row r="196" spans="1:63" x14ac:dyDescent="0.8">
      <c r="A196" s="96">
        <f>IF(+All!$F777="Vanderbilt",+All!A777,IF(+All!$H777="Vanderbilt",+All!A777,0))</f>
        <v>10</v>
      </c>
      <c r="B196" s="480" t="str">
        <f>IF(+All!$F777="Vanderbilt",+All!B777,IF(+All!$H777="Vanderbilt",+All!B777,0))</f>
        <v>Sat</v>
      </c>
      <c r="C196" s="72">
        <f>IF(+All!$F777="Vanderbilt",+All!C777,IF(+All!$H777="Vanderbilt",+All!C777,0))</f>
        <v>44506</v>
      </c>
      <c r="D196" s="73">
        <f>IF(+All!$F777="Vanderbilt",+All!D777,IF(+All!$H777="Vanderbilt",+All!D777,0))</f>
        <v>0</v>
      </c>
      <c r="E196" s="707">
        <f>IF(+All!$F777="Vanderbilt",+All!E777,IF(+All!$H777="Vanderbilt",+All!E777,0))</f>
        <v>0</v>
      </c>
      <c r="F196" s="706" t="str">
        <f>IF(+All!$F777="Vanderbilt",+All!F777,IF(+All!$H777="Vanderbilt",+All!F777,0))</f>
        <v>Vanderbilt</v>
      </c>
      <c r="G196" s="707" t="str">
        <f>IF(+All!$F777="Vanderbilt",+All!G777,IF(+All!$H777="Vanderbilt",+All!G777,0))</f>
        <v>SEC</v>
      </c>
      <c r="H196" s="706" t="str">
        <f>IF(+All!$F777="Vanderbilt",+All!H777,IF(+All!$H777="Vanderbilt",+All!H777,0))</f>
        <v>Open</v>
      </c>
      <c r="I196" s="707" t="str">
        <f>IF(+All!$F777="Vanderbilt",+All!I777,IF(+All!$H777="Vanderbilt",+All!I777,0))</f>
        <v>ZZZ</v>
      </c>
      <c r="J196" s="706">
        <f>IF(+All!$F777="Vanderbilt",+All!J777,IF(+All!$H777="Vanderbilt",+All!J777,0))</f>
        <v>0</v>
      </c>
      <c r="K196" s="707" t="str">
        <f>IF(+All!$F777="Vanderbilt",+All!K777,IF(+All!$H777="Vanderbilt",+All!K777,0))</f>
        <v>Vanderbilt</v>
      </c>
      <c r="L196" s="97">
        <f>IF(+All!$F777="Vanderbilt",+All!L777,IF(+All!$H777="Vanderbilt",+All!L777,0))</f>
        <v>0</v>
      </c>
      <c r="M196" s="98">
        <f>IF(+All!$F777="Vanderbilt",+All!M777,IF(+All!$H777="Vanderbilt",+All!M777,0))</f>
        <v>0</v>
      </c>
      <c r="N196" s="706">
        <f>IF(+All!$F777="Vanderbilt",+All!N777,IF(+All!$H777="Vanderbilt",+All!N777,0))</f>
        <v>0</v>
      </c>
      <c r="O196" s="708">
        <f>IF(+All!$F777="Vanderbilt",+All!O777,IF(+All!$H777="Vanderbilt",+All!O777,0))</f>
        <v>0</v>
      </c>
      <c r="P196" s="708">
        <f>IF(+All!$F777="Vanderbilt",+All!P777,IF(+All!$H777="Vanderbilt",+All!P777,0))</f>
        <v>0</v>
      </c>
      <c r="Q196" s="83">
        <f>IF(+All!$F777="Vanderbilt",+All!Q777,IF(+All!$H777="Vanderbilt",+All!Q777,0))</f>
        <v>0</v>
      </c>
      <c r="R196" s="706">
        <f>IF(+All!$F777="Vanderbilt",+All!R777,IF(+All!$H777="Vanderbilt",+All!R777,0))</f>
        <v>0</v>
      </c>
      <c r="S196" s="708">
        <f>IF(+All!$F777="Vanderbilt",+All!S777,IF(+All!$H777="Vanderbilt",+All!S777,0))</f>
        <v>0</v>
      </c>
      <c r="T196" s="706">
        <f>IF(+All!$F777="Vanderbilt",+All!T777,IF(+All!$H777="Vanderbilt",+All!T777,0))</f>
        <v>0</v>
      </c>
      <c r="U196" s="707">
        <f>IF(+All!$F777="Vanderbilt",+All!U777,IF(+All!$H777="Vanderbilt",+All!U777,0))</f>
        <v>0</v>
      </c>
      <c r="V196" s="706" t="e">
        <f>IF(+All!#REF!="Vanderbilt",+All!#REF!,IF(+All!#REF!="Vanderbilt",+All!#REF!,0))</f>
        <v>#REF!</v>
      </c>
      <c r="W196" s="707" t="e">
        <f>IF(+All!#REF!="Vanderbilt",+All!#REF!,IF(+All!#REF!="Vanderbilt",+All!#REF!,0))</f>
        <v>#REF!</v>
      </c>
      <c r="X196" s="706" t="e">
        <f>IF(+All!#REF!="Vanderbilt",+All!#REF!,IF(+All!#REF!="Vanderbilt",+All!#REF!,0))</f>
        <v>#REF!</v>
      </c>
      <c r="Y196" s="707" t="e">
        <f>IF(+All!#REF!="Vanderbilt",+All!#REF!,IF(+All!#REF!="Vanderbilt",+All!#REF!,0))</f>
        <v>#REF!</v>
      </c>
      <c r="Z196" s="706" t="e">
        <f>IF(+All!#REF!="Vanderbilt",+All!#REF!,IF(+All!#REF!="Vanderbilt",+All!#REF!,0))</f>
        <v>#REF!</v>
      </c>
      <c r="AA196" s="707" t="e">
        <f>IF(+All!#REF!="Vanderbilt",+All!#REF!,IF(+All!#REF!="Vanderbilt",+All!#REF!,0))</f>
        <v>#REF!</v>
      </c>
      <c r="AB196" s="706" t="e">
        <f>IF(+All!#REF!="Vanderbilt",+All!#REF!,IF(+All!#REF!="Vanderbilt",+All!#REF!,0))</f>
        <v>#REF!</v>
      </c>
      <c r="AC196" s="707" t="e">
        <f>IF(+All!#REF!="Vanderbilt",+All!#REF!,IF(+All!#REF!="Vanderbilt",+All!#REF!,0))</f>
        <v>#REF!</v>
      </c>
      <c r="AD196" s="706" t="e">
        <f>IF(+All!#REF!="Vanderbilt",+All!#REF!,IF(+All!#REF!="Vanderbilt",+All!#REF!,0))</f>
        <v>#REF!</v>
      </c>
      <c r="AE196" s="707" t="e">
        <f>IF(+All!#REF!="Vanderbilt",+All!#REF!,IF(+All!#REF!="Vanderbilt",+All!#REF!,0))</f>
        <v>#REF!</v>
      </c>
      <c r="AF196" s="706" t="e">
        <f>IF(+All!#REF!="Vanderbilt",+All!#REF!,IF(+All!#REF!="Vanderbilt",+All!#REF!,0))</f>
        <v>#REF!</v>
      </c>
      <c r="AG196" s="707" t="e">
        <f>IF(+All!#REF!="Vanderbilt",+All!#REF!,IF(+All!#REF!="Vanderbilt",+All!#REF!,0))</f>
        <v>#REF!</v>
      </c>
      <c r="AH196" s="706" t="e">
        <f>IF(+All!#REF!="Vanderbilt",+All!#REF!,IF(+All!#REF!="Vanderbilt",+All!#REF!,0))</f>
        <v>#REF!</v>
      </c>
      <c r="AI196" s="707" t="e">
        <f>IF(+All!#REF!="Vanderbilt",+All!#REF!,IF(+All!#REF!="Vanderbilt",+All!#REF!,0))</f>
        <v>#REF!</v>
      </c>
      <c r="AJ196" s="706" t="e">
        <f>IF(+All!#REF!="Vanderbilt",+All!#REF!,IF(+All!#REF!="Vanderbilt",+All!#REF!,0))</f>
        <v>#REF!</v>
      </c>
      <c r="AK196" s="707" t="e">
        <f>IF(+All!#REF!="Vanderbilt",+All!#REF!,IF(+All!#REF!="Vanderbilt",+All!#REF!,0))</f>
        <v>#REF!</v>
      </c>
      <c r="AL196" s="103" t="e">
        <f>IF(+All!#REF!="Vanderbilt",+All!#REF!,IF(+All!#REF!="Vanderbilt",+All!#REF!,0))</f>
        <v>#REF!</v>
      </c>
      <c r="AM196" s="82" t="e">
        <f>IF(+All!#REF!="Vanderbilt",+All!#REF!,IF(+All!#REF!="Vanderbilt",+All!#REF!,0))</f>
        <v>#REF!</v>
      </c>
      <c r="AN196" s="103" t="e">
        <f>IF(+All!#REF!="Vanderbilt",+All!#REF!,IF(+All!#REF!="Vanderbilt",+All!#REF!,0))</f>
        <v>#REF!</v>
      </c>
      <c r="AO196" s="83" t="e">
        <f>IF(+All!#REF!="Vanderbilt",+All!#REF!,IF(+All!#REF!="Vanderbilt",+All!#REF!,0))</f>
        <v>#REF!</v>
      </c>
      <c r="AP196" s="84" t="e">
        <f>IF(+All!#REF!="Vanderbilt",+All!#REF!,IF(+All!#REF!="Vanderbilt",+All!#REF!,0))</f>
        <v>#REF!</v>
      </c>
      <c r="AQ196" s="99" t="e">
        <f>IF(+All!#REF!="Vanderbilt",+All!#REF!,IF(+All!#REF!="Vanderbilt",+All!#REF!,0))</f>
        <v>#REF!</v>
      </c>
      <c r="AR196" s="482" t="e">
        <f>IF(+All!#REF!="Vanderbilt",+All!#REF!,IF(+All!#REF!="Vanderbilt",+All!#REF!,0))</f>
        <v>#REF!</v>
      </c>
      <c r="AS196" s="483" t="e">
        <f>IF(+All!#REF!="Vanderbilt",+All!#REF!,IF(+All!#REF!="Vanderbilt",+All!#REF!,0))</f>
        <v>#REF!</v>
      </c>
      <c r="AT196" s="483" t="e">
        <f>IF(+All!#REF!="Vanderbilt",+All!#REF!,IF(+All!#REF!="Vanderbilt",+All!#REF!,0))</f>
        <v>#REF!</v>
      </c>
      <c r="AU196" s="482" t="e">
        <f>IF(+All!#REF!="Vanderbilt",+All!#REF!,IF(+All!#REF!="Vanderbilt",+All!#REF!,0))</f>
        <v>#REF!</v>
      </c>
      <c r="AV196" s="483" t="e">
        <f>IF(+All!#REF!="Vanderbilt",+All!#REF!,IF(+All!#REF!="Vanderbilt",+All!#REF!,0))</f>
        <v>#REF!</v>
      </c>
      <c r="AW196" s="484" t="e">
        <f>IF(+All!#REF!="Vanderbilt",+All!#REF!,IF(+All!#REF!="Vanderbilt",+All!#REF!,0))</f>
        <v>#REF!</v>
      </c>
      <c r="AX196" s="483" t="e">
        <f>IF(+All!#REF!="Vanderbilt",+All!#REF!,IF(+All!#REF!="Vanderbilt",+All!#REF!,0))</f>
        <v>#REF!</v>
      </c>
      <c r="AY196" s="482" t="e">
        <f>IF(+All!#REF!="Vanderbilt",+All!#REF!,IF(+All!#REF!="Vanderbilt",+All!#REF!,0))</f>
        <v>#REF!</v>
      </c>
      <c r="AZ196" s="483" t="e">
        <f>IF(+All!#REF!="Vanderbilt",+All!#REF!,IF(+All!#REF!="Vanderbilt",+All!#REF!,0))</f>
        <v>#REF!</v>
      </c>
      <c r="BA196" s="484" t="e">
        <f>IF(+All!#REF!="Vanderbilt",+All!#REF!,IF(+All!#REF!="Vanderbilt",+All!#REF!,0))</f>
        <v>#REF!</v>
      </c>
      <c r="BB196" s="484" t="e">
        <f>IF(+All!#REF!="Vanderbilt",+All!#REF!,IF(+All!#REF!="Vanderbilt",+All!#REF!,0))</f>
        <v>#REF!</v>
      </c>
      <c r="BC196" s="91" t="e">
        <f>IF(+All!#REF!="Vanderbilt",+All!#REF!,IF(+All!#REF!="Vanderbilt",+All!#REF!,0))</f>
        <v>#REF!</v>
      </c>
      <c r="BD196" s="482" t="e">
        <f>IF(+All!#REF!="Vanderbilt",+All!#REF!,IF(+All!#REF!="Vanderbilt",+All!#REF!,0))</f>
        <v>#REF!</v>
      </c>
      <c r="BE196" s="483" t="e">
        <f>IF(+All!#REF!="Vanderbilt",+All!#REF!,IF(+All!#REF!="Vanderbilt",+All!#REF!,0))</f>
        <v>#REF!</v>
      </c>
      <c r="BF196" s="483" t="e">
        <f>IF(+All!#REF!="Vanderbilt",+All!#REF!,IF(+All!#REF!="Vanderbilt",+All!#REF!,0))</f>
        <v>#REF!</v>
      </c>
      <c r="BG196" s="482" t="e">
        <f>IF(+All!#REF!="Vanderbilt",+All!#REF!,IF(+All!#REF!="Vanderbilt",+All!#REF!,0))</f>
        <v>#REF!</v>
      </c>
      <c r="BH196" s="483" t="e">
        <f>IF(+All!#REF!="Vanderbilt",+All!#REF!,IF(+All!#REF!="Vanderbilt",+All!#REF!,0))</f>
        <v>#REF!</v>
      </c>
      <c r="BI196" s="484" t="e">
        <f>IF(+All!#REF!="Vanderbilt",+All!#REF!,IF(+All!#REF!="Vanderbilt",+All!#REF!,0))</f>
        <v>#REF!</v>
      </c>
      <c r="BJ196" s="113" t="e">
        <f>IF(+All!#REF!="Vanderbilt",+All!#REF!,IF(+All!#REF!="Vanderbilt",+All!#REF!,0))</f>
        <v>#REF!</v>
      </c>
      <c r="BK196" s="114" t="e">
        <f>IF(+All!#REF!="Vanderbilt",+All!#REF!,IF(+All!#REF!="Vanderbilt",+All!#REF!,0))</f>
        <v>#REF!</v>
      </c>
    </row>
    <row r="197" spans="1:63" x14ac:dyDescent="0.8">
      <c r="A197" s="96">
        <f>IF(+All!$F842="Vanderbilt",+All!A842,IF(+All!$H842="Vanderbilt",+All!A842,0))</f>
        <v>11</v>
      </c>
      <c r="B197" s="480" t="str">
        <f>IF(+All!$F842="Vanderbilt",+All!B842,IF(+All!$H842="Vanderbilt",+All!B842,0))</f>
        <v>Sat</v>
      </c>
      <c r="C197" s="72">
        <f>IF(+All!$F842="Vanderbilt",+All!C842,IF(+All!$H842="Vanderbilt",+All!C842,0))</f>
        <v>44513</v>
      </c>
      <c r="D197" s="73">
        <f>IF(+All!$F842="Vanderbilt",+All!D842,IF(+All!$H842="Vanderbilt",+All!D842,0))</f>
        <v>0.79166666666666663</v>
      </c>
      <c r="E197" s="707" t="str">
        <f>IF(+All!$F842="Vanderbilt",+All!E842,IF(+All!$H842="Vanderbilt",+All!E842,0))</f>
        <v>ESPN2</v>
      </c>
      <c r="F197" s="706" t="str">
        <f>IF(+All!$F842="Vanderbilt",+All!F842,IF(+All!$H842="Vanderbilt",+All!F842,0))</f>
        <v>Kentucky</v>
      </c>
      <c r="G197" s="707" t="str">
        <f>IF(+All!$F842="Vanderbilt",+All!G842,IF(+All!$H842="Vanderbilt",+All!G842,0))</f>
        <v>SEC</v>
      </c>
      <c r="H197" s="706" t="str">
        <f>IF(+All!$F842="Vanderbilt",+All!H842,IF(+All!$H842="Vanderbilt",+All!H842,0))</f>
        <v>Vanderbilt</v>
      </c>
      <c r="I197" s="707" t="str">
        <f>IF(+All!$F842="Vanderbilt",+All!I842,IF(+All!$H842="Vanderbilt",+All!I842,0))</f>
        <v>SEC</v>
      </c>
      <c r="J197" s="706" t="str">
        <f>IF(+All!$F842="Vanderbilt",+All!J842,IF(+All!$H842="Vanderbilt",+All!J842,0))</f>
        <v>Kentucky</v>
      </c>
      <c r="K197" s="707" t="str">
        <f>IF(+All!$F842="Vanderbilt",+All!K842,IF(+All!$H842="Vanderbilt",+All!K842,0))</f>
        <v>Vanderbilt</v>
      </c>
      <c r="L197" s="97">
        <f>IF(+All!$F842="Vanderbilt",+All!L842,IF(+All!$H842="Vanderbilt",+All!L842,0))</f>
        <v>21</v>
      </c>
      <c r="M197" s="98">
        <f>IF(+All!$F842="Vanderbilt",+All!M842,IF(+All!$H842="Vanderbilt",+All!M842,0))</f>
        <v>52</v>
      </c>
      <c r="N197" s="706" t="str">
        <f>IF(+All!$F842="Vanderbilt",+All!N842,IF(+All!$H842="Vanderbilt",+All!N842,0))</f>
        <v>Kentucky</v>
      </c>
      <c r="O197" s="708">
        <f>IF(+All!$F842="Vanderbilt",+All!O842,IF(+All!$H842="Vanderbilt",+All!O842,0))</f>
        <v>34</v>
      </c>
      <c r="P197" s="708" t="str">
        <f>IF(+All!$F842="Vanderbilt",+All!P842,IF(+All!$H842="Vanderbilt",+All!P842,0))</f>
        <v>Vanderbilt</v>
      </c>
      <c r="Q197" s="83">
        <f>IF(+All!$F842="Vanderbilt",+All!Q842,IF(+All!$H842="Vanderbilt",+All!Q842,0))</f>
        <v>17</v>
      </c>
      <c r="R197" s="706" t="str">
        <f>IF(+All!$F842="Vanderbilt",+All!R842,IF(+All!$H842="Vanderbilt",+All!R842,0))</f>
        <v>Vanderbilt</v>
      </c>
      <c r="S197" s="708" t="str">
        <f>IF(+All!$F842="Vanderbilt",+All!S842,IF(+All!$H842="Vanderbilt",+All!S842,0))</f>
        <v>Kentucky</v>
      </c>
      <c r="T197" s="706" t="str">
        <f>IF(+All!$F842="Vanderbilt",+All!T842,IF(+All!$H842="Vanderbilt",+All!T842,0))</f>
        <v>Kentucky</v>
      </c>
      <c r="U197" s="707" t="str">
        <f>IF(+All!$F842="Vanderbilt",+All!U842,IF(+All!$H842="Vanderbilt",+All!U842,0))</f>
        <v>L</v>
      </c>
      <c r="V197" s="706" t="e">
        <f>IF(+All!#REF!="Vanderbilt",+All!#REF!,IF(+All!#REF!="Vanderbilt",+All!#REF!,0))</f>
        <v>#REF!</v>
      </c>
      <c r="W197" s="707" t="e">
        <f>IF(+All!#REF!="Vanderbilt",+All!#REF!,IF(+All!#REF!="Vanderbilt",+All!#REF!,0))</f>
        <v>#REF!</v>
      </c>
      <c r="X197" s="706" t="e">
        <f>IF(+All!#REF!="Vanderbilt",+All!#REF!,IF(+All!#REF!="Vanderbilt",+All!#REF!,0))</f>
        <v>#REF!</v>
      </c>
      <c r="Y197" s="707" t="e">
        <f>IF(+All!#REF!="Vanderbilt",+All!#REF!,IF(+All!#REF!="Vanderbilt",+All!#REF!,0))</f>
        <v>#REF!</v>
      </c>
      <c r="Z197" s="706" t="e">
        <f>IF(+All!#REF!="Vanderbilt",+All!#REF!,IF(+All!#REF!="Vanderbilt",+All!#REF!,0))</f>
        <v>#REF!</v>
      </c>
      <c r="AA197" s="707" t="e">
        <f>IF(+All!#REF!="Vanderbilt",+All!#REF!,IF(+All!#REF!="Vanderbilt",+All!#REF!,0))</f>
        <v>#REF!</v>
      </c>
      <c r="AB197" s="706" t="e">
        <f>IF(+All!#REF!="Vanderbilt",+All!#REF!,IF(+All!#REF!="Vanderbilt",+All!#REF!,0))</f>
        <v>#REF!</v>
      </c>
      <c r="AC197" s="707" t="e">
        <f>IF(+All!#REF!="Vanderbilt",+All!#REF!,IF(+All!#REF!="Vanderbilt",+All!#REF!,0))</f>
        <v>#REF!</v>
      </c>
      <c r="AD197" s="706" t="e">
        <f>IF(+All!#REF!="Vanderbilt",+All!#REF!,IF(+All!#REF!="Vanderbilt",+All!#REF!,0))</f>
        <v>#REF!</v>
      </c>
      <c r="AE197" s="707" t="e">
        <f>IF(+All!#REF!="Vanderbilt",+All!#REF!,IF(+All!#REF!="Vanderbilt",+All!#REF!,0))</f>
        <v>#REF!</v>
      </c>
      <c r="AF197" s="706" t="e">
        <f>IF(+All!#REF!="Vanderbilt",+All!#REF!,IF(+All!#REF!="Vanderbilt",+All!#REF!,0))</f>
        <v>#REF!</v>
      </c>
      <c r="AG197" s="707" t="e">
        <f>IF(+All!#REF!="Vanderbilt",+All!#REF!,IF(+All!#REF!="Vanderbilt",+All!#REF!,0))</f>
        <v>#REF!</v>
      </c>
      <c r="AH197" s="706" t="e">
        <f>IF(+All!#REF!="Vanderbilt",+All!#REF!,IF(+All!#REF!="Vanderbilt",+All!#REF!,0))</f>
        <v>#REF!</v>
      </c>
      <c r="AI197" s="707" t="e">
        <f>IF(+All!#REF!="Vanderbilt",+All!#REF!,IF(+All!#REF!="Vanderbilt",+All!#REF!,0))</f>
        <v>#REF!</v>
      </c>
      <c r="AJ197" s="706" t="e">
        <f>IF(+All!#REF!="Vanderbilt",+All!#REF!,IF(+All!#REF!="Vanderbilt",+All!#REF!,0))</f>
        <v>#REF!</v>
      </c>
      <c r="AK197" s="707" t="e">
        <f>IF(+All!#REF!="Vanderbilt",+All!#REF!,IF(+All!#REF!="Vanderbilt",+All!#REF!,0))</f>
        <v>#REF!</v>
      </c>
      <c r="AL197" s="103" t="e">
        <f>IF(+All!#REF!="Vanderbilt",+All!#REF!,IF(+All!#REF!="Vanderbilt",+All!#REF!,0))</f>
        <v>#REF!</v>
      </c>
      <c r="AM197" s="82" t="e">
        <f>IF(+All!#REF!="Vanderbilt",+All!#REF!,IF(+All!#REF!="Vanderbilt",+All!#REF!,0))</f>
        <v>#REF!</v>
      </c>
      <c r="AN197" s="103" t="e">
        <f>IF(+All!#REF!="Vanderbilt",+All!#REF!,IF(+All!#REF!="Vanderbilt",+All!#REF!,0))</f>
        <v>#REF!</v>
      </c>
      <c r="AO197" s="83" t="e">
        <f>IF(+All!#REF!="Vanderbilt",+All!#REF!,IF(+All!#REF!="Vanderbilt",+All!#REF!,0))</f>
        <v>#REF!</v>
      </c>
      <c r="AP197" s="84" t="e">
        <f>IF(+All!#REF!="Vanderbilt",+All!#REF!,IF(+All!#REF!="Vanderbilt",+All!#REF!,0))</f>
        <v>#REF!</v>
      </c>
      <c r="AQ197" s="99" t="e">
        <f>IF(+All!#REF!="Vanderbilt",+All!#REF!,IF(+All!#REF!="Vanderbilt",+All!#REF!,0))</f>
        <v>#REF!</v>
      </c>
      <c r="AR197" s="482" t="e">
        <f>IF(+All!#REF!="Vanderbilt",+All!#REF!,IF(+All!#REF!="Vanderbilt",+All!#REF!,0))</f>
        <v>#REF!</v>
      </c>
      <c r="AS197" s="483" t="e">
        <f>IF(+All!#REF!="Vanderbilt",+All!#REF!,IF(+All!#REF!="Vanderbilt",+All!#REF!,0))</f>
        <v>#REF!</v>
      </c>
      <c r="AT197" s="483" t="e">
        <f>IF(+All!#REF!="Vanderbilt",+All!#REF!,IF(+All!#REF!="Vanderbilt",+All!#REF!,0))</f>
        <v>#REF!</v>
      </c>
      <c r="AU197" s="482" t="e">
        <f>IF(+All!#REF!="Vanderbilt",+All!#REF!,IF(+All!#REF!="Vanderbilt",+All!#REF!,0))</f>
        <v>#REF!</v>
      </c>
      <c r="AV197" s="483" t="e">
        <f>IF(+All!#REF!="Vanderbilt",+All!#REF!,IF(+All!#REF!="Vanderbilt",+All!#REF!,0))</f>
        <v>#REF!</v>
      </c>
      <c r="AW197" s="484" t="e">
        <f>IF(+All!#REF!="Vanderbilt",+All!#REF!,IF(+All!#REF!="Vanderbilt",+All!#REF!,0))</f>
        <v>#REF!</v>
      </c>
      <c r="AX197" s="483" t="e">
        <f>IF(+All!#REF!="Vanderbilt",+All!#REF!,IF(+All!#REF!="Vanderbilt",+All!#REF!,0))</f>
        <v>#REF!</v>
      </c>
      <c r="AY197" s="482" t="e">
        <f>IF(+All!#REF!="Vanderbilt",+All!#REF!,IF(+All!#REF!="Vanderbilt",+All!#REF!,0))</f>
        <v>#REF!</v>
      </c>
      <c r="AZ197" s="483" t="e">
        <f>IF(+All!#REF!="Vanderbilt",+All!#REF!,IF(+All!#REF!="Vanderbilt",+All!#REF!,0))</f>
        <v>#REF!</v>
      </c>
      <c r="BA197" s="484" t="e">
        <f>IF(+All!#REF!="Vanderbilt",+All!#REF!,IF(+All!#REF!="Vanderbilt",+All!#REF!,0))</f>
        <v>#REF!</v>
      </c>
      <c r="BB197" s="484" t="e">
        <f>IF(+All!#REF!="Vanderbilt",+All!#REF!,IF(+All!#REF!="Vanderbilt",+All!#REF!,0))</f>
        <v>#REF!</v>
      </c>
      <c r="BC197" s="91" t="e">
        <f>IF(+All!#REF!="Vanderbilt",+All!#REF!,IF(+All!#REF!="Vanderbilt",+All!#REF!,0))</f>
        <v>#REF!</v>
      </c>
      <c r="BD197" s="482" t="e">
        <f>IF(+All!#REF!="Vanderbilt",+All!#REF!,IF(+All!#REF!="Vanderbilt",+All!#REF!,0))</f>
        <v>#REF!</v>
      </c>
      <c r="BE197" s="483" t="e">
        <f>IF(+All!#REF!="Vanderbilt",+All!#REF!,IF(+All!#REF!="Vanderbilt",+All!#REF!,0))</f>
        <v>#REF!</v>
      </c>
      <c r="BF197" s="483" t="e">
        <f>IF(+All!#REF!="Vanderbilt",+All!#REF!,IF(+All!#REF!="Vanderbilt",+All!#REF!,0))</f>
        <v>#REF!</v>
      </c>
      <c r="BG197" s="482" t="e">
        <f>IF(+All!#REF!="Vanderbilt",+All!#REF!,IF(+All!#REF!="Vanderbilt",+All!#REF!,0))</f>
        <v>#REF!</v>
      </c>
      <c r="BH197" s="483" t="e">
        <f>IF(+All!#REF!="Vanderbilt",+All!#REF!,IF(+All!#REF!="Vanderbilt",+All!#REF!,0))</f>
        <v>#REF!</v>
      </c>
      <c r="BI197" s="484" t="e">
        <f>IF(+All!#REF!="Vanderbilt",+All!#REF!,IF(+All!#REF!="Vanderbilt",+All!#REF!,0))</f>
        <v>#REF!</v>
      </c>
      <c r="BJ197" s="113" t="e">
        <f>IF(+All!#REF!="Vanderbilt",+All!#REF!,IF(+All!#REF!="Vanderbilt",+All!#REF!,0))</f>
        <v>#REF!</v>
      </c>
      <c r="BK197" s="114" t="e">
        <f>IF(+All!#REF!="Vanderbilt",+All!#REF!,IF(+All!#REF!="Vanderbilt",+All!#REF!,0))</f>
        <v>#REF!</v>
      </c>
    </row>
    <row r="198" spans="1:63" x14ac:dyDescent="0.8">
      <c r="A198" s="96">
        <f>IF(+All!$F907="Vanderbilt",+All!A907,IF(+All!$H907="Vanderbilt",+All!A907,0))</f>
        <v>12</v>
      </c>
      <c r="B198" s="480" t="str">
        <f>IF(+All!$F907="Vanderbilt",+All!B907,IF(+All!$H907="Vanderbilt",+All!B907,0))</f>
        <v>Sat</v>
      </c>
      <c r="C198" s="72">
        <f>IF(+All!$F907="Vanderbilt",+All!C907,IF(+All!$H907="Vanderbilt",+All!C907,0))</f>
        <v>44520</v>
      </c>
      <c r="D198" s="73">
        <f>IF(+All!$F907="Vanderbilt",+All!D907,IF(+All!$H907="Vanderbilt",+All!D907,0))</f>
        <v>0.8125</v>
      </c>
      <c r="E198" s="707" t="str">
        <f>IF(+All!$F907="Vanderbilt",+All!E907,IF(+All!$H907="Vanderbilt",+All!E907,0))</f>
        <v>SEC</v>
      </c>
      <c r="F198" s="706" t="str">
        <f>IF(+All!$F907="Vanderbilt",+All!F907,IF(+All!$H907="Vanderbilt",+All!F907,0))</f>
        <v>Vanderbilt</v>
      </c>
      <c r="G198" s="707" t="str">
        <f>IF(+All!$F907="Vanderbilt",+All!G907,IF(+All!$H907="Vanderbilt",+All!G907,0))</f>
        <v>SEC</v>
      </c>
      <c r="H198" s="706" t="str">
        <f>IF(+All!$F907="Vanderbilt",+All!H907,IF(+All!$H907="Vanderbilt",+All!H907,0))</f>
        <v>Mississippi</v>
      </c>
      <c r="I198" s="707" t="str">
        <f>IF(+All!$F907="Vanderbilt",+All!I907,IF(+All!$H907="Vanderbilt",+All!I907,0))</f>
        <v>SEC</v>
      </c>
      <c r="J198" s="706" t="str">
        <f>IF(+All!$F907="Vanderbilt",+All!J907,IF(+All!$H907="Vanderbilt",+All!J907,0))</f>
        <v>Mississippi</v>
      </c>
      <c r="K198" s="707" t="str">
        <f>IF(+All!$F907="Vanderbilt",+All!K907,IF(+All!$H907="Vanderbilt",+All!K907,0))</f>
        <v>Vanderbilt</v>
      </c>
      <c r="L198" s="97">
        <f>IF(+All!$F907="Vanderbilt",+All!L907,IF(+All!$H907="Vanderbilt",+All!L907,0))</f>
        <v>36.5</v>
      </c>
      <c r="M198" s="98">
        <f>IF(+All!$F907="Vanderbilt",+All!M907,IF(+All!$H907="Vanderbilt",+All!M907,0))</f>
        <v>64.5</v>
      </c>
      <c r="N198" s="706" t="str">
        <f>IF(+All!$F907="Vanderbilt",+All!N907,IF(+All!$H907="Vanderbilt",+All!N907,0))</f>
        <v>Mississippi</v>
      </c>
      <c r="O198" s="708">
        <f>IF(+All!$F907="Vanderbilt",+All!O907,IF(+All!$H907="Vanderbilt",+All!O907,0))</f>
        <v>31</v>
      </c>
      <c r="P198" s="708" t="str">
        <f>IF(+All!$F907="Vanderbilt",+All!P907,IF(+All!$H907="Vanderbilt",+All!P907,0))</f>
        <v>Vanderbilt</v>
      </c>
      <c r="Q198" s="83">
        <f>IF(+All!$F907="Vanderbilt",+All!Q907,IF(+All!$H907="Vanderbilt",+All!Q907,0))</f>
        <v>17</v>
      </c>
      <c r="R198" s="706" t="str">
        <f>IF(+All!$F907="Vanderbilt",+All!R907,IF(+All!$H907="Vanderbilt",+All!R907,0))</f>
        <v>Vanderbilt</v>
      </c>
      <c r="S198" s="708" t="str">
        <f>IF(+All!$F907="Vanderbilt",+All!S907,IF(+All!$H907="Vanderbilt",+All!S907,0))</f>
        <v>Mississippi</v>
      </c>
      <c r="T198" s="706" t="str">
        <f>IF(+All!$F907="Vanderbilt",+All!T907,IF(+All!$H907="Vanderbilt",+All!T907,0))</f>
        <v>Mississippi</v>
      </c>
      <c r="U198" s="707" t="str">
        <f>IF(+All!$F907="Vanderbilt",+All!U907,IF(+All!$H907="Vanderbilt",+All!U907,0))</f>
        <v>L</v>
      </c>
      <c r="V198" s="706" t="e">
        <f>IF(+All!#REF!="Vanderbilt",+All!#REF!,IF(+All!#REF!="Vanderbilt",+All!#REF!,0))</f>
        <v>#REF!</v>
      </c>
      <c r="W198" s="707" t="e">
        <f>IF(+All!#REF!="Vanderbilt",+All!#REF!,IF(+All!#REF!="Vanderbilt",+All!#REF!,0))</f>
        <v>#REF!</v>
      </c>
      <c r="X198" s="706" t="e">
        <f>IF(+All!#REF!="Vanderbilt",+All!#REF!,IF(+All!#REF!="Vanderbilt",+All!#REF!,0))</f>
        <v>#REF!</v>
      </c>
      <c r="Y198" s="707" t="e">
        <f>IF(+All!#REF!="Vanderbilt",+All!#REF!,IF(+All!#REF!="Vanderbilt",+All!#REF!,0))</f>
        <v>#REF!</v>
      </c>
      <c r="Z198" s="706" t="e">
        <f>IF(+All!#REF!="Vanderbilt",+All!#REF!,IF(+All!#REF!="Vanderbilt",+All!#REF!,0))</f>
        <v>#REF!</v>
      </c>
      <c r="AA198" s="707" t="e">
        <f>IF(+All!#REF!="Vanderbilt",+All!#REF!,IF(+All!#REF!="Vanderbilt",+All!#REF!,0))</f>
        <v>#REF!</v>
      </c>
      <c r="AB198" s="706" t="e">
        <f>IF(+All!#REF!="Vanderbilt",+All!#REF!,IF(+All!#REF!="Vanderbilt",+All!#REF!,0))</f>
        <v>#REF!</v>
      </c>
      <c r="AC198" s="707" t="e">
        <f>IF(+All!#REF!="Vanderbilt",+All!#REF!,IF(+All!#REF!="Vanderbilt",+All!#REF!,0))</f>
        <v>#REF!</v>
      </c>
      <c r="AD198" s="706" t="e">
        <f>IF(+All!#REF!="Vanderbilt",+All!#REF!,IF(+All!#REF!="Vanderbilt",+All!#REF!,0))</f>
        <v>#REF!</v>
      </c>
      <c r="AE198" s="707" t="e">
        <f>IF(+All!#REF!="Vanderbilt",+All!#REF!,IF(+All!#REF!="Vanderbilt",+All!#REF!,0))</f>
        <v>#REF!</v>
      </c>
      <c r="AF198" s="706" t="e">
        <f>IF(+All!#REF!="Vanderbilt",+All!#REF!,IF(+All!#REF!="Vanderbilt",+All!#REF!,0))</f>
        <v>#REF!</v>
      </c>
      <c r="AG198" s="707" t="e">
        <f>IF(+All!#REF!="Vanderbilt",+All!#REF!,IF(+All!#REF!="Vanderbilt",+All!#REF!,0))</f>
        <v>#REF!</v>
      </c>
      <c r="AH198" s="706" t="e">
        <f>IF(+All!#REF!="Vanderbilt",+All!#REF!,IF(+All!#REF!="Vanderbilt",+All!#REF!,0))</f>
        <v>#REF!</v>
      </c>
      <c r="AI198" s="707" t="e">
        <f>IF(+All!#REF!="Vanderbilt",+All!#REF!,IF(+All!#REF!="Vanderbilt",+All!#REF!,0))</f>
        <v>#REF!</v>
      </c>
      <c r="AJ198" s="706" t="e">
        <f>IF(+All!#REF!="Vanderbilt",+All!#REF!,IF(+All!#REF!="Vanderbilt",+All!#REF!,0))</f>
        <v>#REF!</v>
      </c>
      <c r="AK198" s="707" t="e">
        <f>IF(+All!#REF!="Vanderbilt",+All!#REF!,IF(+All!#REF!="Vanderbilt",+All!#REF!,0))</f>
        <v>#REF!</v>
      </c>
      <c r="AL198" s="103" t="e">
        <f>IF(+All!#REF!="Vanderbilt",+All!#REF!,IF(+All!#REF!="Vanderbilt",+All!#REF!,0))</f>
        <v>#REF!</v>
      </c>
      <c r="AM198" s="82" t="e">
        <f>IF(+All!#REF!="Vanderbilt",+All!#REF!,IF(+All!#REF!="Vanderbilt",+All!#REF!,0))</f>
        <v>#REF!</v>
      </c>
      <c r="AN198" s="103" t="e">
        <f>IF(+All!#REF!="Vanderbilt",+All!#REF!,IF(+All!#REF!="Vanderbilt",+All!#REF!,0))</f>
        <v>#REF!</v>
      </c>
      <c r="AO198" s="83" t="e">
        <f>IF(+All!#REF!="Vanderbilt",+All!#REF!,IF(+All!#REF!="Vanderbilt",+All!#REF!,0))</f>
        <v>#REF!</v>
      </c>
      <c r="AP198" s="84" t="e">
        <f>IF(+All!#REF!="Vanderbilt",+All!#REF!,IF(+All!#REF!="Vanderbilt",+All!#REF!,0))</f>
        <v>#REF!</v>
      </c>
      <c r="AQ198" s="99" t="e">
        <f>IF(+All!#REF!="Vanderbilt",+All!#REF!,IF(+All!#REF!="Vanderbilt",+All!#REF!,0))</f>
        <v>#REF!</v>
      </c>
      <c r="AR198" s="482" t="e">
        <f>IF(+All!#REF!="Vanderbilt",+All!#REF!,IF(+All!#REF!="Vanderbilt",+All!#REF!,0))</f>
        <v>#REF!</v>
      </c>
      <c r="AS198" s="483" t="e">
        <f>IF(+All!#REF!="Vanderbilt",+All!#REF!,IF(+All!#REF!="Vanderbilt",+All!#REF!,0))</f>
        <v>#REF!</v>
      </c>
      <c r="AT198" s="483" t="e">
        <f>IF(+All!#REF!="Vanderbilt",+All!#REF!,IF(+All!#REF!="Vanderbilt",+All!#REF!,0))</f>
        <v>#REF!</v>
      </c>
      <c r="AU198" s="482" t="e">
        <f>IF(+All!#REF!="Vanderbilt",+All!#REF!,IF(+All!#REF!="Vanderbilt",+All!#REF!,0))</f>
        <v>#REF!</v>
      </c>
      <c r="AV198" s="483" t="e">
        <f>IF(+All!#REF!="Vanderbilt",+All!#REF!,IF(+All!#REF!="Vanderbilt",+All!#REF!,0))</f>
        <v>#REF!</v>
      </c>
      <c r="AW198" s="484" t="e">
        <f>IF(+All!#REF!="Vanderbilt",+All!#REF!,IF(+All!#REF!="Vanderbilt",+All!#REF!,0))</f>
        <v>#REF!</v>
      </c>
      <c r="AX198" s="483" t="e">
        <f>IF(+All!#REF!="Vanderbilt",+All!#REF!,IF(+All!#REF!="Vanderbilt",+All!#REF!,0))</f>
        <v>#REF!</v>
      </c>
      <c r="AY198" s="482" t="e">
        <f>IF(+All!#REF!="Vanderbilt",+All!#REF!,IF(+All!#REF!="Vanderbilt",+All!#REF!,0))</f>
        <v>#REF!</v>
      </c>
      <c r="AZ198" s="483" t="e">
        <f>IF(+All!#REF!="Vanderbilt",+All!#REF!,IF(+All!#REF!="Vanderbilt",+All!#REF!,0))</f>
        <v>#REF!</v>
      </c>
      <c r="BA198" s="484" t="e">
        <f>IF(+All!#REF!="Vanderbilt",+All!#REF!,IF(+All!#REF!="Vanderbilt",+All!#REF!,0))</f>
        <v>#REF!</v>
      </c>
      <c r="BB198" s="484" t="e">
        <f>IF(+All!#REF!="Vanderbilt",+All!#REF!,IF(+All!#REF!="Vanderbilt",+All!#REF!,0))</f>
        <v>#REF!</v>
      </c>
      <c r="BC198" s="91" t="e">
        <f>IF(+All!#REF!="Vanderbilt",+All!#REF!,IF(+All!#REF!="Vanderbilt",+All!#REF!,0))</f>
        <v>#REF!</v>
      </c>
      <c r="BD198" s="482" t="e">
        <f>IF(+All!#REF!="Vanderbilt",+All!#REF!,IF(+All!#REF!="Vanderbilt",+All!#REF!,0))</f>
        <v>#REF!</v>
      </c>
      <c r="BE198" s="483" t="e">
        <f>IF(+All!#REF!="Vanderbilt",+All!#REF!,IF(+All!#REF!="Vanderbilt",+All!#REF!,0))</f>
        <v>#REF!</v>
      </c>
      <c r="BF198" s="483" t="e">
        <f>IF(+All!#REF!="Vanderbilt",+All!#REF!,IF(+All!#REF!="Vanderbilt",+All!#REF!,0))</f>
        <v>#REF!</v>
      </c>
      <c r="BG198" s="482" t="e">
        <f>IF(+All!#REF!="Vanderbilt",+All!#REF!,IF(+All!#REF!="Vanderbilt",+All!#REF!,0))</f>
        <v>#REF!</v>
      </c>
      <c r="BH198" s="483" t="e">
        <f>IF(+All!#REF!="Vanderbilt",+All!#REF!,IF(+All!#REF!="Vanderbilt",+All!#REF!,0))</f>
        <v>#REF!</v>
      </c>
      <c r="BI198" s="484" t="e">
        <f>IF(+All!#REF!="Vanderbilt",+All!#REF!,IF(+All!#REF!="Vanderbilt",+All!#REF!,0))</f>
        <v>#REF!</v>
      </c>
      <c r="BJ198" s="113" t="e">
        <f>IF(+All!#REF!="Vanderbilt",+All!#REF!,IF(+All!#REF!="Vanderbilt",+All!#REF!,0))</f>
        <v>#REF!</v>
      </c>
      <c r="BK198" s="114" t="e">
        <f>IF(+All!#REF!="Vanderbilt",+All!#REF!,IF(+All!#REF!="Vanderbilt",+All!#REF!,0))</f>
        <v>#REF!</v>
      </c>
    </row>
    <row r="199" spans="1:63" x14ac:dyDescent="0.8">
      <c r="A199" s="96">
        <f>IF(+All!$F978="Vanderbilt",+All!A978,IF(+All!$H978="Vanderbilt",+All!A978,0))</f>
        <v>13</v>
      </c>
      <c r="B199" s="480" t="str">
        <f>IF(+All!$F978="Vanderbilt",+All!B978,IF(+All!$H978="Vanderbilt",+All!B978,0))</f>
        <v>Sat</v>
      </c>
      <c r="C199" s="72">
        <f>IF(+All!$F978="Vanderbilt",+All!C978,IF(+All!$H978="Vanderbilt",+All!C978,0))</f>
        <v>44527</v>
      </c>
      <c r="D199" s="73">
        <f>IF(+All!$F978="Vanderbilt",+All!D978,IF(+All!$H978="Vanderbilt",+All!D978,0))</f>
        <v>0.65625</v>
      </c>
      <c r="E199" s="707" t="str">
        <f>IF(+All!$F978="Vanderbilt",+All!E978,IF(+All!$H978="Vanderbilt",+All!E978,0))</f>
        <v>SEC</v>
      </c>
      <c r="F199" s="706" t="str">
        <f>IF(+All!$F978="Vanderbilt",+All!F978,IF(+All!$H978="Vanderbilt",+All!F978,0))</f>
        <v>Vanderbilt</v>
      </c>
      <c r="G199" s="707" t="str">
        <f>IF(+All!$F978="Vanderbilt",+All!G978,IF(+All!$H978="Vanderbilt",+All!G978,0))</f>
        <v>SEC</v>
      </c>
      <c r="H199" s="706" t="str">
        <f>IF(+All!$F978="Vanderbilt",+All!H978,IF(+All!$H978="Vanderbilt",+All!H978,0))</f>
        <v>Tennessee</v>
      </c>
      <c r="I199" s="707" t="str">
        <f>IF(+All!$F978="Vanderbilt",+All!I978,IF(+All!$H978="Vanderbilt",+All!I978,0))</f>
        <v>SEC</v>
      </c>
      <c r="J199" s="706" t="str">
        <f>IF(+All!$F978="Vanderbilt",+All!J978,IF(+All!$H978="Vanderbilt",+All!J978,0))</f>
        <v>Tennessee</v>
      </c>
      <c r="K199" s="707" t="str">
        <f>IF(+All!$F978="Vanderbilt",+All!K978,IF(+All!$H978="Vanderbilt",+All!K978,0))</f>
        <v>Vanderbilt</v>
      </c>
      <c r="L199" s="97">
        <f>IF(+All!$F978="Vanderbilt",+All!L978,IF(+All!$H978="Vanderbilt",+All!L978,0))</f>
        <v>31.5</v>
      </c>
      <c r="M199" s="98">
        <f>IF(+All!$F978="Vanderbilt",+All!M978,IF(+All!$H978="Vanderbilt",+All!M978,0))</f>
        <v>62.5</v>
      </c>
      <c r="N199" s="706" t="str">
        <f>IF(+All!$F978="Vanderbilt",+All!N978,IF(+All!$H978="Vanderbilt",+All!N978,0))</f>
        <v>Tennessee</v>
      </c>
      <c r="O199" s="708">
        <f>IF(+All!$F978="Vanderbilt",+All!O978,IF(+All!$H978="Vanderbilt",+All!O978,0))</f>
        <v>45</v>
      </c>
      <c r="P199" s="708" t="str">
        <f>IF(+All!$F978="Vanderbilt",+All!P978,IF(+All!$H978="Vanderbilt",+All!P978,0))</f>
        <v>Vanderbilt</v>
      </c>
      <c r="Q199" s="83">
        <f>IF(+All!$F978="Vanderbilt",+All!Q978,IF(+All!$H978="Vanderbilt",+All!Q978,0))</f>
        <v>21</v>
      </c>
      <c r="R199" s="706" t="str">
        <f>IF(+All!$F978="Vanderbilt",+All!R978,IF(+All!$H978="Vanderbilt",+All!R978,0))</f>
        <v>Vanderbilt</v>
      </c>
      <c r="S199" s="708" t="str">
        <f>IF(+All!$F978="Vanderbilt",+All!S978,IF(+All!$H978="Vanderbilt",+All!S978,0))</f>
        <v>Tennessee</v>
      </c>
      <c r="T199" s="706" t="str">
        <f>IF(+All!$F978="Vanderbilt",+All!T978,IF(+All!$H978="Vanderbilt",+All!T978,0))</f>
        <v>Tennessee</v>
      </c>
      <c r="U199" s="707" t="str">
        <f>IF(+All!$F978="Vanderbilt",+All!U978,IF(+All!$H978="Vanderbilt",+All!U978,0))</f>
        <v>L</v>
      </c>
      <c r="V199" s="706" t="e">
        <f>IF(+All!#REF!="Vanderbilt",+All!#REF!,IF(+All!#REF!="Vanderbilt",+All!#REF!,0))</f>
        <v>#REF!</v>
      </c>
      <c r="W199" s="707" t="e">
        <f>IF(+All!#REF!="Vanderbilt",+All!#REF!,IF(+All!#REF!="Vanderbilt",+All!#REF!,0))</f>
        <v>#REF!</v>
      </c>
      <c r="X199" s="706" t="e">
        <f>IF(+All!#REF!="Vanderbilt",+All!#REF!,IF(+All!#REF!="Vanderbilt",+All!#REF!,0))</f>
        <v>#REF!</v>
      </c>
      <c r="Y199" s="707" t="e">
        <f>IF(+All!#REF!="Vanderbilt",+All!#REF!,IF(+All!#REF!="Vanderbilt",+All!#REF!,0))</f>
        <v>#REF!</v>
      </c>
      <c r="Z199" s="706" t="e">
        <f>IF(+All!#REF!="Vanderbilt",+All!#REF!,IF(+All!#REF!="Vanderbilt",+All!#REF!,0))</f>
        <v>#REF!</v>
      </c>
      <c r="AA199" s="707" t="e">
        <f>IF(+All!#REF!="Vanderbilt",+All!#REF!,IF(+All!#REF!="Vanderbilt",+All!#REF!,0))</f>
        <v>#REF!</v>
      </c>
      <c r="AB199" s="706" t="e">
        <f>IF(+All!#REF!="Vanderbilt",+All!#REF!,IF(+All!#REF!="Vanderbilt",+All!#REF!,0))</f>
        <v>#REF!</v>
      </c>
      <c r="AC199" s="707" t="e">
        <f>IF(+All!#REF!="Vanderbilt",+All!#REF!,IF(+All!#REF!="Vanderbilt",+All!#REF!,0))</f>
        <v>#REF!</v>
      </c>
      <c r="AD199" s="706" t="e">
        <f>IF(+All!#REF!="Vanderbilt",+All!#REF!,IF(+All!#REF!="Vanderbilt",+All!#REF!,0))</f>
        <v>#REF!</v>
      </c>
      <c r="AE199" s="707" t="e">
        <f>IF(+All!#REF!="Vanderbilt",+All!#REF!,IF(+All!#REF!="Vanderbilt",+All!#REF!,0))</f>
        <v>#REF!</v>
      </c>
      <c r="AF199" s="706" t="e">
        <f>IF(+All!#REF!="Vanderbilt",+All!#REF!,IF(+All!#REF!="Vanderbilt",+All!#REF!,0))</f>
        <v>#REF!</v>
      </c>
      <c r="AG199" s="707" t="e">
        <f>IF(+All!#REF!="Vanderbilt",+All!#REF!,IF(+All!#REF!="Vanderbilt",+All!#REF!,0))</f>
        <v>#REF!</v>
      </c>
      <c r="AH199" s="706" t="e">
        <f>IF(+All!#REF!="Vanderbilt",+All!#REF!,IF(+All!#REF!="Vanderbilt",+All!#REF!,0))</f>
        <v>#REF!</v>
      </c>
      <c r="AI199" s="707" t="e">
        <f>IF(+All!#REF!="Vanderbilt",+All!#REF!,IF(+All!#REF!="Vanderbilt",+All!#REF!,0))</f>
        <v>#REF!</v>
      </c>
      <c r="AJ199" s="706" t="e">
        <f>IF(+All!#REF!="Vanderbilt",+All!#REF!,IF(+All!#REF!="Vanderbilt",+All!#REF!,0))</f>
        <v>#REF!</v>
      </c>
      <c r="AK199" s="707" t="e">
        <f>IF(+All!#REF!="Vanderbilt",+All!#REF!,IF(+All!#REF!="Vanderbilt",+All!#REF!,0))</f>
        <v>#REF!</v>
      </c>
      <c r="AL199" s="103" t="e">
        <f>IF(+All!#REF!="Vanderbilt",+All!#REF!,IF(+All!#REF!="Vanderbilt",+All!#REF!,0))</f>
        <v>#REF!</v>
      </c>
      <c r="AM199" s="82" t="e">
        <f>IF(+All!#REF!="Vanderbilt",+All!#REF!,IF(+All!#REF!="Vanderbilt",+All!#REF!,0))</f>
        <v>#REF!</v>
      </c>
      <c r="AN199" s="103" t="e">
        <f>IF(+All!#REF!="Vanderbilt",+All!#REF!,IF(+All!#REF!="Vanderbilt",+All!#REF!,0))</f>
        <v>#REF!</v>
      </c>
      <c r="AO199" s="83" t="e">
        <f>IF(+All!#REF!="Vanderbilt",+All!#REF!,IF(+All!#REF!="Vanderbilt",+All!#REF!,0))</f>
        <v>#REF!</v>
      </c>
      <c r="AP199" s="84" t="e">
        <f>IF(+All!#REF!="Vanderbilt",+All!#REF!,IF(+All!#REF!="Vanderbilt",+All!#REF!,0))</f>
        <v>#REF!</v>
      </c>
      <c r="AQ199" s="99" t="e">
        <f>IF(+All!#REF!="Vanderbilt",+All!#REF!,IF(+All!#REF!="Vanderbilt",+All!#REF!,0))</f>
        <v>#REF!</v>
      </c>
      <c r="AR199" s="482" t="e">
        <f>IF(+All!#REF!="Vanderbilt",+All!#REF!,IF(+All!#REF!="Vanderbilt",+All!#REF!,0))</f>
        <v>#REF!</v>
      </c>
      <c r="AS199" s="483" t="e">
        <f>IF(+All!#REF!="Vanderbilt",+All!#REF!,IF(+All!#REF!="Vanderbilt",+All!#REF!,0))</f>
        <v>#REF!</v>
      </c>
      <c r="AT199" s="483" t="e">
        <f>IF(+All!#REF!="Vanderbilt",+All!#REF!,IF(+All!#REF!="Vanderbilt",+All!#REF!,0))</f>
        <v>#REF!</v>
      </c>
      <c r="AU199" s="482" t="e">
        <f>IF(+All!#REF!="Vanderbilt",+All!#REF!,IF(+All!#REF!="Vanderbilt",+All!#REF!,0))</f>
        <v>#REF!</v>
      </c>
      <c r="AV199" s="483" t="e">
        <f>IF(+All!#REF!="Vanderbilt",+All!#REF!,IF(+All!#REF!="Vanderbilt",+All!#REF!,0))</f>
        <v>#REF!</v>
      </c>
      <c r="AW199" s="484" t="e">
        <f>IF(+All!#REF!="Vanderbilt",+All!#REF!,IF(+All!#REF!="Vanderbilt",+All!#REF!,0))</f>
        <v>#REF!</v>
      </c>
      <c r="AX199" s="483" t="e">
        <f>IF(+All!#REF!="Vanderbilt",+All!#REF!,IF(+All!#REF!="Vanderbilt",+All!#REF!,0))</f>
        <v>#REF!</v>
      </c>
      <c r="AY199" s="482" t="e">
        <f>IF(+All!#REF!="Vanderbilt",+All!#REF!,IF(+All!#REF!="Vanderbilt",+All!#REF!,0))</f>
        <v>#REF!</v>
      </c>
      <c r="AZ199" s="483" t="e">
        <f>IF(+All!#REF!="Vanderbilt",+All!#REF!,IF(+All!#REF!="Vanderbilt",+All!#REF!,0))</f>
        <v>#REF!</v>
      </c>
      <c r="BA199" s="484" t="e">
        <f>IF(+All!#REF!="Vanderbilt",+All!#REF!,IF(+All!#REF!="Vanderbilt",+All!#REF!,0))</f>
        <v>#REF!</v>
      </c>
      <c r="BB199" s="484" t="e">
        <f>IF(+All!#REF!="Vanderbilt",+All!#REF!,IF(+All!#REF!="Vanderbilt",+All!#REF!,0))</f>
        <v>#REF!</v>
      </c>
      <c r="BC199" s="91" t="e">
        <f>IF(+All!#REF!="Vanderbilt",+All!#REF!,IF(+All!#REF!="Vanderbilt",+All!#REF!,0))</f>
        <v>#REF!</v>
      </c>
      <c r="BD199" s="482" t="e">
        <f>IF(+All!#REF!="Vanderbilt",+All!#REF!,IF(+All!#REF!="Vanderbilt",+All!#REF!,0))</f>
        <v>#REF!</v>
      </c>
      <c r="BE199" s="483" t="e">
        <f>IF(+All!#REF!="Vanderbilt",+All!#REF!,IF(+All!#REF!="Vanderbilt",+All!#REF!,0))</f>
        <v>#REF!</v>
      </c>
      <c r="BF199" s="483" t="e">
        <f>IF(+All!#REF!="Vanderbilt",+All!#REF!,IF(+All!#REF!="Vanderbilt",+All!#REF!,0))</f>
        <v>#REF!</v>
      </c>
      <c r="BG199" s="482" t="e">
        <f>IF(+All!#REF!="Vanderbilt",+All!#REF!,IF(+All!#REF!="Vanderbilt",+All!#REF!,0))</f>
        <v>#REF!</v>
      </c>
      <c r="BH199" s="483" t="e">
        <f>IF(+All!#REF!="Vanderbilt",+All!#REF!,IF(+All!#REF!="Vanderbilt",+All!#REF!,0))</f>
        <v>#REF!</v>
      </c>
      <c r="BI199" s="484" t="e">
        <f>IF(+All!#REF!="Vanderbilt",+All!#REF!,IF(+All!#REF!="Vanderbilt",+All!#REF!,0))</f>
        <v>#REF!</v>
      </c>
      <c r="BJ199" s="113" t="e">
        <f>IF(+All!#REF!="Vanderbilt",+All!#REF!,IF(+All!#REF!="Vanderbilt",+All!#REF!,0))</f>
        <v>#REF!</v>
      </c>
      <c r="BK199" s="114" t="e">
        <f>IF(+All!#REF!="Vanderbilt",+All!#REF!,IF(+All!#REF!="Vanderbilt",+All!#REF!,0))</f>
        <v>#REF!</v>
      </c>
    </row>
  </sheetData>
  <sortState xmlns:xlrd2="http://schemas.microsoft.com/office/spreadsheetml/2017/richdata2" ref="A187:U199">
    <sortCondition ref="A187:A199"/>
  </sortState>
  <mergeCells count="30">
    <mergeCell ref="F88:I88"/>
    <mergeCell ref="F172:I172"/>
    <mergeCell ref="F186:I186"/>
    <mergeCell ref="F74:I74"/>
    <mergeCell ref="F102:I102"/>
    <mergeCell ref="F116:I116"/>
    <mergeCell ref="F130:I130"/>
    <mergeCell ref="F144:I144"/>
    <mergeCell ref="F158:I158"/>
    <mergeCell ref="F60:I60"/>
    <mergeCell ref="F4:I4"/>
    <mergeCell ref="F46:I46"/>
    <mergeCell ref="BJ2:BK2"/>
    <mergeCell ref="AL3:AO3"/>
    <mergeCell ref="AU2:AW2"/>
    <mergeCell ref="AY2:BA2"/>
    <mergeCell ref="BD2:BF2"/>
    <mergeCell ref="BG2:BI2"/>
    <mergeCell ref="F2:I2"/>
    <mergeCell ref="F18:I18"/>
    <mergeCell ref="F32:I32"/>
    <mergeCell ref="N1:Q1"/>
    <mergeCell ref="Z1:AA2"/>
    <mergeCell ref="AP1:AP3"/>
    <mergeCell ref="AQ1:AW1"/>
    <mergeCell ref="BC1:BI1"/>
    <mergeCell ref="N2:Q2"/>
    <mergeCell ref="R2:S2"/>
    <mergeCell ref="X2:Y2"/>
    <mergeCell ref="AR2:AT2"/>
  </mergeCells>
  <pageMargins left="0.1" right="0.1" top="0.25" bottom="0.25" header="0" footer="0"/>
  <pageSetup scale="46" fitToHeight="0" orientation="landscape" r:id="rId1"/>
  <headerFooter alignWithMargins="0">
    <oddFooter>&amp;C&amp;36SEC</oddFooter>
  </headerFooter>
  <rowBreaks count="2" manualBreakCount="2">
    <brk id="73" max="20" man="1"/>
    <brk id="143" max="20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>
    <pageSetUpPr fitToPage="1"/>
  </sheetPr>
  <dimension ref="A1:EI282"/>
  <sheetViews>
    <sheetView zoomScale="80" zoomScaleNormal="80" workbookViewId="0">
      <selection activeCell="A9" sqref="A9"/>
    </sheetView>
  </sheetViews>
  <sheetFormatPr defaultColWidth="8.86328125" defaultRowHeight="24" customHeight="1" x14ac:dyDescent="0.9"/>
  <cols>
    <col min="1" max="1" width="20.6328125" style="964" customWidth="1"/>
    <col min="2" max="2" width="8.40625" style="126" customWidth="1"/>
    <col min="3" max="3" width="8.40625" style="127" customWidth="1"/>
    <col min="4" max="4" width="11.1796875" style="128" customWidth="1"/>
    <col min="5" max="5" width="9.2265625" style="778" customWidth="1"/>
    <col min="6" max="6" width="24.6796875" style="129" customWidth="1"/>
    <col min="7" max="7" width="7.6796875" style="130" customWidth="1"/>
    <col min="8" max="8" width="24.6796875" style="130" customWidth="1"/>
    <col min="9" max="9" width="7.6796875" style="131" customWidth="1"/>
    <col min="10" max="10" width="24.6796875" style="132" customWidth="1"/>
    <col min="11" max="11" width="24.6796875" style="133" customWidth="1"/>
    <col min="12" max="12" width="7.31640625" style="1082" customWidth="1"/>
    <col min="13" max="13" width="7.31640625" style="781" customWidth="1"/>
    <col min="14" max="14" width="22.76953125" style="135" customWidth="1"/>
    <col min="15" max="15" width="5.31640625" style="145" customWidth="1"/>
    <col min="16" max="16" width="22.76953125" style="135" customWidth="1"/>
    <col min="17" max="17" width="5.31640625" style="145" customWidth="1"/>
    <col min="18" max="18" width="22.76953125" style="136" customWidth="1"/>
    <col min="19" max="19" width="22.76953125" style="137" customWidth="1"/>
    <col min="20" max="20" width="22.76953125" style="134" customWidth="1"/>
    <col min="21" max="21" width="6.6796875" style="138" customWidth="1"/>
    <col min="22" max="22" width="22.76953125" style="136" customWidth="1"/>
    <col min="23" max="23" width="6.6796875" style="494" customWidth="1"/>
    <col min="24" max="24" width="8.1796875" style="141" customWidth="1"/>
    <col min="25" max="25" width="8.1796875" style="142" customWidth="1"/>
    <col min="26" max="26" width="8.1796875" style="136" customWidth="1"/>
    <col min="27" max="27" width="8.1796875" style="137" customWidth="1"/>
    <col min="28" max="29" width="8.1796875" style="495" customWidth="1"/>
    <col min="30" max="30" width="22.76953125" style="307" customWidth="1"/>
    <col min="31" max="31" width="7.31640625" style="1165" customWidth="1"/>
    <col min="32" max="32" width="22.76953125" style="1166" customWidth="1"/>
    <col min="33" max="33" width="7.31640625" style="1165" customWidth="1"/>
    <col min="34" max="34" width="22.76953125" style="1166" customWidth="1"/>
    <col min="35" max="35" width="7.31640625" style="1165" customWidth="1"/>
    <col min="36" max="36" width="22.76953125" style="1166" customWidth="1"/>
    <col min="37" max="37" width="7.31640625" style="1165" customWidth="1"/>
    <col min="38" max="38" width="22.76953125" style="1166" customWidth="1"/>
    <col min="39" max="39" width="7.31640625" style="1165" customWidth="1"/>
    <col min="40" max="40" width="22.76953125" style="1166" customWidth="1"/>
    <col min="41" max="41" width="7.31640625" style="1165" customWidth="1"/>
    <col min="42" max="42" width="22.76953125" style="1166" hidden="1" customWidth="1"/>
    <col min="43" max="43" width="7.31640625" style="1165" hidden="1" customWidth="1"/>
    <col min="44" max="44" width="22.76953125" style="1166" hidden="1" customWidth="1"/>
    <col min="45" max="45" width="7.31640625" style="1165" hidden="1" customWidth="1"/>
    <col min="46" max="46" width="22.76953125" style="1166" hidden="1" customWidth="1"/>
    <col min="47" max="47" width="7.31640625" style="1165" hidden="1" customWidth="1"/>
    <col min="48" max="48" width="22.76953125" style="1166" hidden="1" customWidth="1"/>
    <col min="49" max="49" width="7.31640625" style="1165" hidden="1" customWidth="1"/>
    <col min="50" max="50" width="22.76953125" style="1166" hidden="1" customWidth="1"/>
    <col min="51" max="51" width="7.31640625" style="1165" hidden="1" customWidth="1"/>
    <col min="52" max="52" width="6.54296875" style="476" customWidth="1"/>
    <col min="53" max="53" width="6.54296875" style="309" customWidth="1"/>
    <col min="54" max="54" width="6.54296875" style="772" customWidth="1"/>
    <col min="55" max="55" width="5.1328125" style="476" hidden="1" customWidth="1"/>
    <col min="56" max="56" width="5.1328125" style="309" hidden="1" customWidth="1"/>
    <col min="57" max="57" width="5.1328125" style="772" hidden="1" customWidth="1"/>
    <col min="58" max="58" width="5.1328125" style="476" hidden="1" customWidth="1"/>
    <col min="59" max="59" width="5.1328125" style="309" hidden="1" customWidth="1"/>
    <col min="60" max="60" width="5.1328125" style="772" hidden="1" customWidth="1"/>
    <col min="61" max="61" width="5.1328125" style="476" hidden="1" customWidth="1"/>
    <col min="62" max="62" width="5.1328125" style="309" hidden="1" customWidth="1"/>
    <col min="63" max="63" width="5.1328125" style="139" hidden="1" customWidth="1"/>
    <col min="64" max="64" width="20.6796875" style="16" hidden="1" customWidth="1"/>
    <col min="65" max="65" width="3.6796875" style="144" hidden="1" customWidth="1"/>
    <col min="66" max="66" width="3.6796875" style="145" hidden="1" customWidth="1"/>
    <col min="67" max="67" width="3.6796875" style="146" hidden="1" customWidth="1"/>
    <col min="68" max="70" width="3.6796875" style="147" hidden="1" customWidth="1"/>
    <col min="71" max="71" width="20.6796875" style="141" hidden="1" customWidth="1"/>
    <col min="72" max="72" width="3.6796875" style="144" hidden="1" customWidth="1"/>
    <col min="73" max="73" width="3.6796875" style="145" hidden="1" customWidth="1"/>
    <col min="74" max="74" width="3.6796875" style="146" hidden="1" customWidth="1"/>
    <col min="75" max="77" width="3.6796875" style="147" hidden="1" customWidth="1"/>
    <col min="78" max="78" width="20.6796875" style="129" hidden="1" customWidth="1"/>
    <col min="79" max="79" width="7.31640625" style="140" hidden="1" customWidth="1"/>
    <col min="80" max="80" width="20.6796875" style="130" hidden="1" customWidth="1"/>
    <col min="81" max="81" width="7.31640625" style="139" hidden="1" customWidth="1"/>
    <col min="82" max="82" width="20.6796875" style="129" hidden="1" customWidth="1"/>
    <col min="83" max="83" width="7.31640625" style="1088" hidden="1" customWidth="1"/>
    <col min="84" max="84" width="20.6796875" style="130" hidden="1" customWidth="1"/>
    <col min="85" max="85" width="7.31640625" style="139" hidden="1" customWidth="1"/>
    <col min="86" max="86" width="20.58984375" style="785" hidden="1" customWidth="1"/>
    <col min="87" max="88" width="7.31640625" style="786" hidden="1" customWidth="1"/>
    <col min="89" max="89" width="20.58984375" style="783" hidden="1" customWidth="1"/>
    <col min="90" max="91" width="7.31640625" style="780" hidden="1" customWidth="1"/>
    <col min="92" max="92" width="20.58984375" style="783" hidden="1" customWidth="1"/>
    <col min="93" max="93" width="7.31640625" style="1099" hidden="1" customWidth="1"/>
    <col min="94" max="94" width="7.31640625" style="1102" hidden="1" customWidth="1"/>
    <col min="95" max="95" width="20.58984375" style="783" hidden="1" customWidth="1"/>
    <col min="96" max="96" width="7.31640625" style="784" hidden="1" customWidth="1"/>
    <col min="97" max="97" width="7.31640625" style="787" hidden="1" customWidth="1"/>
    <col min="98" max="98" width="20.6796875" style="783" hidden="1" customWidth="1"/>
    <col min="99" max="99" width="7.31640625" style="1104" hidden="1" customWidth="1"/>
    <col min="100" max="100" width="7.31640625" style="787" hidden="1" customWidth="1"/>
    <col min="101" max="101" width="18.54296875" style="1144" hidden="1" customWidth="1"/>
    <col min="102" max="102" width="18.58984375" style="623" hidden="1" customWidth="1"/>
    <col min="103" max="103" width="4.58984375" style="777" hidden="1" customWidth="1"/>
    <col min="104" max="104" width="18.58984375" style="624" hidden="1" customWidth="1"/>
    <col min="105" max="105" width="20.6796875" style="148" hidden="1" customWidth="1"/>
    <col min="106" max="106" width="27.6796875" style="148" hidden="1" customWidth="1"/>
    <col min="107" max="107" width="12.86328125" style="788" customWidth="1"/>
    <col min="108" max="108" width="8.86328125" style="779"/>
    <col min="109" max="139" width="8.86328125" style="149"/>
    <col min="140" max="16384" width="8.86328125" style="16"/>
  </cols>
  <sheetData>
    <row r="1" spans="1:139" s="979" customFormat="1" ht="24" customHeight="1" x14ac:dyDescent="0.9">
      <c r="A1" s="965"/>
      <c r="B1" s="969"/>
      <c r="C1" s="970"/>
      <c r="D1" s="971"/>
      <c r="E1" s="972"/>
      <c r="F1" s="1284"/>
      <c r="G1" s="1285"/>
      <c r="H1" s="1285"/>
      <c r="I1" s="1285"/>
      <c r="J1" s="973"/>
      <c r="K1" s="974"/>
      <c r="L1" s="975"/>
      <c r="M1" s="975"/>
      <c r="N1" s="1286" t="s">
        <v>324</v>
      </c>
      <c r="O1" s="1287"/>
      <c r="P1" s="1287"/>
      <c r="Q1" s="1287"/>
      <c r="R1" s="1029" t="s">
        <v>5</v>
      </c>
      <c r="S1" s="1146"/>
      <c r="T1" s="1286" t="s">
        <v>325</v>
      </c>
      <c r="U1" s="1279"/>
      <c r="V1" s="1279"/>
      <c r="W1" s="1279"/>
      <c r="X1" s="1286" t="s">
        <v>648</v>
      </c>
      <c r="Y1" s="1286"/>
      <c r="Z1" s="1286" t="s">
        <v>22</v>
      </c>
      <c r="AA1" s="1286"/>
      <c r="AB1" s="1286" t="s">
        <v>649</v>
      </c>
      <c r="AC1" s="1286"/>
      <c r="AD1" s="1288" t="s">
        <v>655</v>
      </c>
      <c r="AE1" s="1289"/>
      <c r="AF1" s="1270" t="s">
        <v>664</v>
      </c>
      <c r="AG1" s="1271"/>
      <c r="AH1" s="1270" t="s">
        <v>557</v>
      </c>
      <c r="AI1" s="1271"/>
      <c r="AJ1" s="1270" t="s">
        <v>661</v>
      </c>
      <c r="AK1" s="1271"/>
      <c r="AL1" s="1270" t="s">
        <v>662</v>
      </c>
      <c r="AM1" s="1271"/>
      <c r="AN1" s="1270" t="s">
        <v>663</v>
      </c>
      <c r="AO1" s="1271"/>
      <c r="AP1" s="1270" t="s">
        <v>557</v>
      </c>
      <c r="AQ1" s="1271"/>
      <c r="AR1" s="1270" t="s">
        <v>557</v>
      </c>
      <c r="AS1" s="1271"/>
      <c r="AT1" s="1270" t="s">
        <v>557</v>
      </c>
      <c r="AU1" s="1271"/>
      <c r="AV1" s="1270" t="s">
        <v>557</v>
      </c>
      <c r="AW1" s="1271"/>
      <c r="AX1" s="1270" t="s">
        <v>557</v>
      </c>
      <c r="AY1" s="1271"/>
      <c r="AZ1" s="1272" t="s">
        <v>326</v>
      </c>
      <c r="BA1" s="1272"/>
      <c r="BB1" s="1273"/>
      <c r="BC1" s="1272" t="s">
        <v>326</v>
      </c>
      <c r="BD1" s="1272"/>
      <c r="BE1" s="1273"/>
      <c r="BF1" s="1272" t="s">
        <v>326</v>
      </c>
      <c r="BG1" s="1272"/>
      <c r="BH1" s="1273"/>
      <c r="BI1" s="1286" t="s">
        <v>326</v>
      </c>
      <c r="BJ1" s="1286"/>
      <c r="BK1" s="1291"/>
      <c r="BL1" s="976"/>
      <c r="BM1" s="1275" t="s">
        <v>555</v>
      </c>
      <c r="BN1" s="1276"/>
      <c r="BO1" s="1276"/>
      <c r="BP1" s="1277"/>
      <c r="BQ1" s="1277"/>
      <c r="BR1" s="1277"/>
      <c r="BS1" s="977"/>
      <c r="BT1" s="1275" t="s">
        <v>555</v>
      </c>
      <c r="BU1" s="1276"/>
      <c r="BV1" s="1276"/>
      <c r="BW1" s="1277"/>
      <c r="BX1" s="1277"/>
      <c r="BY1" s="1277"/>
      <c r="BZ1" s="1278" t="s">
        <v>515</v>
      </c>
      <c r="CA1" s="1279"/>
      <c r="CB1" s="1279"/>
      <c r="CC1" s="1279"/>
      <c r="CD1" s="1278" t="s">
        <v>640</v>
      </c>
      <c r="CE1" s="1279"/>
      <c r="CF1" s="1279"/>
      <c r="CG1" s="1279"/>
      <c r="CH1" s="1169" t="s">
        <v>641</v>
      </c>
      <c r="CI1" s="1170"/>
      <c r="CJ1" s="1171"/>
      <c r="CK1" s="1169" t="s">
        <v>514</v>
      </c>
      <c r="CL1" s="1170" t="s">
        <v>455</v>
      </c>
      <c r="CM1" s="1172"/>
      <c r="CN1" s="1169" t="s">
        <v>514</v>
      </c>
      <c r="CO1" s="1173" t="str">
        <f>+CD1</f>
        <v>FPI Ratings</v>
      </c>
      <c r="CP1" s="1174"/>
      <c r="CQ1" s="789" t="s">
        <v>514</v>
      </c>
      <c r="CR1" s="1274" t="s">
        <v>513</v>
      </c>
      <c r="CS1" s="1274"/>
      <c r="CT1" s="789" t="s">
        <v>514</v>
      </c>
      <c r="CU1" s="1274" t="s">
        <v>513</v>
      </c>
      <c r="CV1" s="1274"/>
      <c r="CW1" s="1100" t="s">
        <v>645</v>
      </c>
      <c r="DB1" s="1131"/>
      <c r="DC1" s="978"/>
      <c r="DD1" s="1132" t="s">
        <v>651</v>
      </c>
      <c r="DE1" s="1196"/>
      <c r="DF1" s="1197" t="s">
        <v>668</v>
      </c>
      <c r="DG1" s="1196"/>
      <c r="DH1" s="1196">
        <v>19</v>
      </c>
      <c r="DI1" s="1197">
        <v>27</v>
      </c>
      <c r="DJ1" s="1196">
        <v>6</v>
      </c>
      <c r="DK1" s="1196"/>
      <c r="DL1" s="1196"/>
      <c r="DM1" s="1196"/>
      <c r="DN1" s="1196"/>
      <c r="DO1" s="1196"/>
      <c r="DP1" s="1196"/>
      <c r="DQ1" s="1196"/>
      <c r="DR1" s="1196"/>
      <c r="DS1" s="1196"/>
      <c r="DT1" s="1196"/>
      <c r="DU1" s="1196"/>
      <c r="DV1" s="1196"/>
      <c r="DW1" s="1196"/>
      <c r="DX1" s="1196"/>
      <c r="DY1" s="1196"/>
      <c r="DZ1" s="1196"/>
      <c r="EA1" s="1196"/>
      <c r="EB1" s="1196"/>
      <c r="EC1" s="1196"/>
      <c r="ED1" s="1196"/>
      <c r="EE1" s="1196"/>
      <c r="EF1" s="1196"/>
      <c r="EG1" s="1196"/>
      <c r="EH1" s="1196"/>
      <c r="EI1" s="1196"/>
    </row>
    <row r="2" spans="1:139" s="987" customFormat="1" ht="24" customHeight="1" x14ac:dyDescent="0.9">
      <c r="A2" s="980" t="s">
        <v>328</v>
      </c>
      <c r="B2" s="981" t="s">
        <v>14</v>
      </c>
      <c r="C2" s="982" t="s">
        <v>15</v>
      </c>
      <c r="D2" s="983" t="s">
        <v>16</v>
      </c>
      <c r="E2" s="984" t="s">
        <v>17</v>
      </c>
      <c r="F2" s="1108" t="s">
        <v>8</v>
      </c>
      <c r="G2" s="1109" t="s">
        <v>329</v>
      </c>
      <c r="H2" s="1108" t="s">
        <v>11</v>
      </c>
      <c r="I2" s="1110" t="s">
        <v>329</v>
      </c>
      <c r="J2" s="1105" t="s">
        <v>19</v>
      </c>
      <c r="K2" s="1106" t="s">
        <v>20</v>
      </c>
      <c r="L2" s="1111" t="s">
        <v>21</v>
      </c>
      <c r="M2" s="1107" t="s">
        <v>22</v>
      </c>
      <c r="N2" s="1118" t="s">
        <v>23</v>
      </c>
      <c r="O2" s="1186"/>
      <c r="P2" s="1119" t="s">
        <v>24</v>
      </c>
      <c r="Q2" s="1120"/>
      <c r="R2" s="1118" t="s">
        <v>23</v>
      </c>
      <c r="S2" s="1121" t="s">
        <v>24</v>
      </c>
      <c r="T2" s="1122" t="s">
        <v>28</v>
      </c>
      <c r="U2" s="1123" t="s">
        <v>26</v>
      </c>
      <c r="V2" s="1122" t="s">
        <v>27</v>
      </c>
      <c r="W2" s="1123" t="s">
        <v>26</v>
      </c>
      <c r="X2" s="1118" t="s">
        <v>456</v>
      </c>
      <c r="Y2" s="1121" t="s">
        <v>461</v>
      </c>
      <c r="Z2" s="1118" t="s">
        <v>29</v>
      </c>
      <c r="AA2" s="1121" t="s">
        <v>26</v>
      </c>
      <c r="AB2" s="1118" t="s">
        <v>456</v>
      </c>
      <c r="AC2" s="1121" t="s">
        <v>657</v>
      </c>
      <c r="AD2" s="985" t="s">
        <v>330</v>
      </c>
      <c r="AE2" s="1151" t="s">
        <v>326</v>
      </c>
      <c r="AF2" s="1152" t="s">
        <v>330</v>
      </c>
      <c r="AG2" s="1151" t="s">
        <v>326</v>
      </c>
      <c r="AH2" s="1187" t="s">
        <v>330</v>
      </c>
      <c r="AI2" s="1188" t="s">
        <v>326</v>
      </c>
      <c r="AJ2" s="1152" t="s">
        <v>330</v>
      </c>
      <c r="AK2" s="1151" t="s">
        <v>326</v>
      </c>
      <c r="AL2" s="1152" t="s">
        <v>330</v>
      </c>
      <c r="AM2" s="1151" t="s">
        <v>326</v>
      </c>
      <c r="AN2" s="1152" t="s">
        <v>330</v>
      </c>
      <c r="AO2" s="1151" t="s">
        <v>326</v>
      </c>
      <c r="AP2" s="1152" t="s">
        <v>330</v>
      </c>
      <c r="AQ2" s="1151" t="s">
        <v>326</v>
      </c>
      <c r="AR2" s="1152" t="s">
        <v>330</v>
      </c>
      <c r="AS2" s="1151" t="s">
        <v>326</v>
      </c>
      <c r="AT2" s="1152" t="s">
        <v>330</v>
      </c>
      <c r="AU2" s="1151" t="s">
        <v>326</v>
      </c>
      <c r="AV2" s="1152" t="s">
        <v>330</v>
      </c>
      <c r="AW2" s="1151" t="s">
        <v>326</v>
      </c>
      <c r="AX2" s="1152" t="s">
        <v>330</v>
      </c>
      <c r="AY2" s="1151" t="s">
        <v>326</v>
      </c>
      <c r="AZ2" s="1153">
        <v>1</v>
      </c>
      <c r="BA2" s="1154">
        <v>2</v>
      </c>
      <c r="BB2" s="1155">
        <v>3</v>
      </c>
      <c r="BC2" s="1153" t="s">
        <v>462</v>
      </c>
      <c r="BD2" s="1154" t="s">
        <v>451</v>
      </c>
      <c r="BE2" s="1155" t="s">
        <v>463</v>
      </c>
      <c r="BF2" s="1153" t="s">
        <v>464</v>
      </c>
      <c r="BG2" s="1154" t="s">
        <v>27</v>
      </c>
      <c r="BH2" s="1155" t="s">
        <v>465</v>
      </c>
      <c r="BI2" s="1153" t="s">
        <v>498</v>
      </c>
      <c r="BJ2" s="1154" t="s">
        <v>466</v>
      </c>
      <c r="BK2" s="986" t="s">
        <v>499</v>
      </c>
      <c r="BL2" s="790" t="s">
        <v>35</v>
      </c>
      <c r="BM2" s="1280" t="s">
        <v>554</v>
      </c>
      <c r="BN2" s="1281"/>
      <c r="BO2" s="1281"/>
      <c r="BP2" s="1282" t="s">
        <v>459</v>
      </c>
      <c r="BQ2" s="1281"/>
      <c r="BR2" s="1283"/>
      <c r="BS2" s="791" t="s">
        <v>11</v>
      </c>
      <c r="BT2" s="1280" t="s">
        <v>554</v>
      </c>
      <c r="BU2" s="1281"/>
      <c r="BV2" s="1281"/>
      <c r="BW2" s="1282" t="s">
        <v>459</v>
      </c>
      <c r="BX2" s="1281"/>
      <c r="BY2" s="1283"/>
      <c r="BZ2" s="1290" t="s">
        <v>8</v>
      </c>
      <c r="CA2" s="1290"/>
      <c r="CB2" s="1290" t="s">
        <v>11</v>
      </c>
      <c r="CC2" s="1290"/>
      <c r="CD2" s="1290" t="s">
        <v>8</v>
      </c>
      <c r="CE2" s="1290"/>
      <c r="CF2" s="1290" t="s">
        <v>11</v>
      </c>
      <c r="CG2" s="1292"/>
      <c r="CH2" s="1175" t="s">
        <v>642</v>
      </c>
      <c r="CI2" s="1176" t="s">
        <v>331</v>
      </c>
      <c r="CJ2" s="1177" t="s">
        <v>326</v>
      </c>
      <c r="CK2" s="1175" t="s">
        <v>332</v>
      </c>
      <c r="CL2" s="1176" t="s">
        <v>331</v>
      </c>
      <c r="CM2" s="1177" t="s">
        <v>326</v>
      </c>
      <c r="CN2" s="1175" t="s">
        <v>460</v>
      </c>
      <c r="CO2" s="1178" t="s">
        <v>331</v>
      </c>
      <c r="CP2" s="1179" t="s">
        <v>326</v>
      </c>
      <c r="CQ2" s="1095" t="s">
        <v>646</v>
      </c>
      <c r="CR2" s="792" t="s">
        <v>643</v>
      </c>
      <c r="CS2" s="793" t="s">
        <v>326</v>
      </c>
      <c r="CT2" s="1095" t="s">
        <v>647</v>
      </c>
      <c r="CU2" s="1103" t="s">
        <v>643</v>
      </c>
      <c r="CV2" s="793" t="s">
        <v>326</v>
      </c>
      <c r="CW2" s="794" t="s">
        <v>644</v>
      </c>
      <c r="CX2" s="1267" t="s">
        <v>497</v>
      </c>
      <c r="CY2" s="1268"/>
      <c r="CZ2" s="1269"/>
      <c r="DA2" s="1129" t="s">
        <v>327</v>
      </c>
      <c r="DB2" s="1128" t="s">
        <v>333</v>
      </c>
      <c r="DC2" s="1130" t="s">
        <v>516</v>
      </c>
      <c r="DD2" s="1133" t="s">
        <v>650</v>
      </c>
      <c r="DE2" s="1197" t="s">
        <v>669</v>
      </c>
      <c r="DF2" s="1197" t="s">
        <v>670</v>
      </c>
      <c r="DG2" s="1197" t="s">
        <v>671</v>
      </c>
      <c r="DH2" s="1197" t="s">
        <v>669</v>
      </c>
      <c r="DI2" s="1197" t="s">
        <v>670</v>
      </c>
      <c r="DJ2" s="1197" t="s">
        <v>671</v>
      </c>
      <c r="DK2" s="1197"/>
      <c r="DL2" s="1197"/>
      <c r="DM2" s="1197"/>
      <c r="DN2" s="1197"/>
      <c r="DO2" s="1197"/>
      <c r="DP2" s="1197"/>
      <c r="DQ2" s="1197"/>
      <c r="DR2" s="1197"/>
      <c r="DS2" s="1197"/>
      <c r="DT2" s="1197"/>
      <c r="DU2" s="1197"/>
      <c r="DV2" s="1197"/>
      <c r="DW2" s="1197"/>
      <c r="DX2" s="1197"/>
      <c r="DY2" s="1197"/>
      <c r="DZ2" s="1197"/>
      <c r="EA2" s="1197"/>
      <c r="EB2" s="1197"/>
      <c r="EC2" s="1197"/>
      <c r="ED2" s="1197"/>
      <c r="EE2" s="1197"/>
      <c r="EF2" s="1197"/>
      <c r="EG2" s="1197"/>
      <c r="EH2" s="1197"/>
      <c r="EI2" s="1197"/>
    </row>
    <row r="3" spans="1:139" s="1141" customFormat="1" ht="24" customHeight="1" x14ac:dyDescent="0.75">
      <c r="A3" s="966" t="s">
        <v>339</v>
      </c>
      <c r="B3" s="988" t="s">
        <v>95</v>
      </c>
      <c r="C3" s="989">
        <v>44547</v>
      </c>
      <c r="D3" s="990">
        <v>0.5</v>
      </c>
      <c r="E3" s="991" t="s">
        <v>40</v>
      </c>
      <c r="F3" s="997" t="s">
        <v>176</v>
      </c>
      <c r="G3" s="1056" t="str">
        <f>VLOOKUP(+F3,All!$F$995:$G$1290,2,FALSE)</f>
        <v>CUSA</v>
      </c>
      <c r="H3" s="997" t="s">
        <v>84</v>
      </c>
      <c r="I3" s="1056" t="str">
        <f>VLOOKUP(+H3,All!$F$995:$G$1290,2,FALSE)</f>
        <v>MAC</v>
      </c>
      <c r="J3" s="997" t="str">
        <f t="shared" ref="J3:J10" si="0">H3</f>
        <v>Toledo</v>
      </c>
      <c r="K3" s="991" t="str">
        <f t="shared" ref="K3:K45" si="1">IF(+J3=F3,H3,F3)</f>
        <v>Middle Tenn St</v>
      </c>
      <c r="L3" s="1112">
        <v>10.5</v>
      </c>
      <c r="M3" s="1115">
        <v>52.5</v>
      </c>
      <c r="N3" s="1124" t="str">
        <f>K3</f>
        <v>Middle Tenn St</v>
      </c>
      <c r="O3" s="1031">
        <v>31</v>
      </c>
      <c r="P3" s="1185" t="str">
        <f t="shared" ref="P3:P17" si="2">IF(+N3=K3,J3,K3)</f>
        <v>Toledo</v>
      </c>
      <c r="Q3" s="1032">
        <v>24</v>
      </c>
      <c r="R3" s="1147" t="str">
        <f t="shared" ref="R3:R45" si="3">IF(+N3=K3,+N3,IF(+O3-Q3&lt;L3,+K3,+J3))</f>
        <v>Middle Tenn St</v>
      </c>
      <c r="S3" s="1147" t="str">
        <f t="shared" ref="S3:S45" si="4">IF(+R3=J3,+K3,+J3)</f>
        <v>Toledo</v>
      </c>
      <c r="T3" s="988" t="str">
        <f>K3</f>
        <v>Middle Tenn St</v>
      </c>
      <c r="U3" s="1148" t="str">
        <f>IF($N3=$J3,IF($O3-$Q3=$L3,"T",IF($R3=T3,"W","L")),IF($R3=T3,"W","L"))</f>
        <v>W</v>
      </c>
      <c r="V3" s="988" t="str">
        <f>J3</f>
        <v>Toledo</v>
      </c>
      <c r="W3" s="1148" t="str">
        <f>IF($N3=$J3,IF($O3-$Q3=$L3,"T",IF($R3=V3,"W","L")),IF($R3=V3,"W","L"))</f>
        <v>L</v>
      </c>
      <c r="X3" s="995"/>
      <c r="Y3" s="996"/>
      <c r="Z3" s="1124"/>
      <c r="AA3" s="1125"/>
      <c r="AB3" s="1124"/>
      <c r="AC3" s="1125"/>
      <c r="AD3" s="1143" t="str">
        <f>J3</f>
        <v>Toledo</v>
      </c>
      <c r="AE3" s="1032">
        <v>41</v>
      </c>
      <c r="AF3" s="1030" t="str">
        <f>J3</f>
        <v>Toledo</v>
      </c>
      <c r="AG3" s="1032">
        <v>31</v>
      </c>
      <c r="AH3" s="997"/>
      <c r="AI3" s="1004"/>
      <c r="AJ3" s="1200" t="s">
        <v>84</v>
      </c>
      <c r="AK3" s="1032">
        <v>30</v>
      </c>
      <c r="AL3" s="1200" t="s">
        <v>84</v>
      </c>
      <c r="AM3" s="1032">
        <v>39</v>
      </c>
      <c r="AN3" s="1200" t="s">
        <v>84</v>
      </c>
      <c r="AO3" s="1032">
        <v>33</v>
      </c>
      <c r="AP3" s="1030"/>
      <c r="AQ3" s="1032">
        <v>29</v>
      </c>
      <c r="AR3" s="1030"/>
      <c r="AS3" s="1032"/>
      <c r="AT3" s="1030"/>
      <c r="AU3" s="1032"/>
      <c r="AV3" s="1030"/>
      <c r="AW3" s="1032"/>
      <c r="AX3" s="1030"/>
      <c r="AY3" s="1032"/>
      <c r="AZ3" s="1156">
        <f t="shared" ref="AZ3:AZ46" si="5">IF(+AJ3=N3,AK3,0)</f>
        <v>0</v>
      </c>
      <c r="BA3" s="1157">
        <f t="shared" ref="BA3:BA46" si="6">IF(+AL3=N3,+AM3,0)</f>
        <v>0</v>
      </c>
      <c r="BB3" s="1158">
        <f t="shared" ref="BB3:BB46" si="7">IF(+AN3=N3,AO3,0)</f>
        <v>0</v>
      </c>
      <c r="BC3" s="1156"/>
      <c r="BD3" s="1157"/>
      <c r="BE3" s="1158"/>
      <c r="BF3" s="1156"/>
      <c r="BG3" s="1157"/>
      <c r="BH3" s="1158"/>
      <c r="BI3" s="1156"/>
      <c r="BJ3" s="1157"/>
      <c r="BK3" s="996"/>
      <c r="BL3" s="992" t="str">
        <f t="shared" ref="BL3:BL46" si="8">F3</f>
        <v>Middle Tenn St</v>
      </c>
      <c r="BM3" s="1030">
        <v>6</v>
      </c>
      <c r="BN3" s="1031">
        <v>6</v>
      </c>
      <c r="BO3" s="1032">
        <v>0</v>
      </c>
      <c r="BP3" s="1030">
        <v>6</v>
      </c>
      <c r="BQ3" s="1031">
        <v>6</v>
      </c>
      <c r="BR3" s="1032">
        <v>0</v>
      </c>
      <c r="BS3" s="1135" t="str">
        <f t="shared" ref="BS3:BS46" si="9">H3</f>
        <v>Toledo</v>
      </c>
      <c r="BT3" s="1030">
        <v>7</v>
      </c>
      <c r="BU3" s="1031">
        <v>5</v>
      </c>
      <c r="BV3" s="1032">
        <v>0</v>
      </c>
      <c r="BW3" s="1030">
        <v>8</v>
      </c>
      <c r="BX3" s="1031">
        <v>4</v>
      </c>
      <c r="BY3" s="1032">
        <v>0</v>
      </c>
      <c r="BZ3" s="1058" t="str">
        <f t="shared" ref="BZ3:BZ46" si="10">BL3</f>
        <v>Middle Tenn St</v>
      </c>
      <c r="CA3" s="1059">
        <f>VLOOKUP(+BZ3,All!$F$1112:$K$1259,6,FALSE)</f>
        <v>61.95</v>
      </c>
      <c r="CB3" s="1058" t="str">
        <f t="shared" ref="CB3:CB46" si="11">BS3</f>
        <v>Toledo</v>
      </c>
      <c r="CC3" s="1059">
        <f>VLOOKUP(+CB3,All!$F$1112:$K$1259,6,FALSE)</f>
        <v>70.55</v>
      </c>
      <c r="CD3" s="1058" t="str">
        <f t="shared" ref="CD3:CD46" si="12">BZ3</f>
        <v>Middle Tenn St</v>
      </c>
      <c r="CE3" s="1089">
        <f>VLOOKUP(+CD3,All!$F$1258:$K$1387,6,FALSE)</f>
        <v>-5.5</v>
      </c>
      <c r="CF3" s="1058" t="str">
        <f t="shared" ref="CF3:CF46" si="13">CB3</f>
        <v>Toledo</v>
      </c>
      <c r="CG3" s="1091">
        <f>VLOOKUP(+CF3,All!$F$1258:$K$1387,6,FALSE)</f>
        <v>2</v>
      </c>
      <c r="CH3" s="1058" t="str">
        <f t="shared" ref="CH3:CH46" si="14">J3</f>
        <v>Toledo</v>
      </c>
      <c r="CI3" s="1136">
        <f t="shared" ref="CI3:CI46" si="15">L3</f>
        <v>10.5</v>
      </c>
      <c r="CJ3" s="1032">
        <v>42</v>
      </c>
      <c r="CK3" s="1058" t="str">
        <f>IF(+CA3&gt;CC3,BL3,BS3)</f>
        <v>Toledo</v>
      </c>
      <c r="CL3" s="1137">
        <f t="shared" ref="CL3:CL45" si="16">ABS(+CA3-CC3)</f>
        <v>8.5999999999999943</v>
      </c>
      <c r="CM3" s="1138">
        <v>37</v>
      </c>
      <c r="CN3" s="1058" t="str">
        <f>IF(+CE3&gt;CG3,CD3,CF3)</f>
        <v>Toledo</v>
      </c>
      <c r="CO3" s="1139">
        <f>ABS(+CE3-CG3)</f>
        <v>7.5</v>
      </c>
      <c r="CP3" s="1004">
        <v>32</v>
      </c>
      <c r="CQ3" s="997" t="str">
        <f>CN3</f>
        <v>Toledo</v>
      </c>
      <c r="CR3" s="1000">
        <f>(CO3+CL3)/2</f>
        <v>8.0499999999999972</v>
      </c>
      <c r="CS3" s="999">
        <v>36</v>
      </c>
      <c r="CT3" s="997" t="str">
        <f>CQ3</f>
        <v>Toledo</v>
      </c>
      <c r="CU3" s="1000">
        <f>(+CP3+CM3)/2</f>
        <v>34.5</v>
      </c>
      <c r="CV3" s="999">
        <v>36</v>
      </c>
      <c r="CW3" s="994">
        <f>IF(+CK3=CN3,0,"Y")</f>
        <v>0</v>
      </c>
      <c r="CX3" s="1127"/>
      <c r="CY3" s="1006"/>
      <c r="CZ3" s="991"/>
      <c r="DA3" s="993"/>
      <c r="DB3" s="992"/>
      <c r="DC3" s="1007"/>
      <c r="DD3" s="1140">
        <v>1</v>
      </c>
      <c r="DE3" s="1195">
        <f t="shared" ref="DE3:DE15" si="17">IF(+AK3&lt;AK$35,+AK3+1,+AK3)</f>
        <v>30</v>
      </c>
      <c r="DF3" s="1195">
        <f t="shared" ref="DF3:DF15" si="18">IF(+AM3&lt;AM$35,+AM3+1,+AM3)</f>
        <v>39</v>
      </c>
      <c r="DG3" s="1195">
        <f t="shared" ref="DG3:DG15" si="19">IF(+AO3&lt;AO$35,+AO3+1,+AO3)</f>
        <v>33</v>
      </c>
      <c r="DH3" s="1195">
        <f t="shared" ref="DH3:DH15" si="20">IF(+AK3&lt;DH$1,+DE3+1,+DE3)</f>
        <v>30</v>
      </c>
      <c r="DI3" s="1195">
        <f t="shared" ref="DI3:DI15" si="21">IF(+AM3&lt;DI$1,+DF3+1,+DF3)</f>
        <v>39</v>
      </c>
      <c r="DJ3" s="1195">
        <f t="shared" ref="DJ3:DJ15" si="22">IF(+AO3&lt;DJ$1,+DG3+1,+DG3)</f>
        <v>33</v>
      </c>
      <c r="DK3" s="1195">
        <f t="shared" ref="DK3:DK17" si="23">+DE3-DH3</f>
        <v>0</v>
      </c>
      <c r="DL3" s="1195">
        <f t="shared" ref="DL3:DL17" si="24">+DF3-DI3</f>
        <v>0</v>
      </c>
      <c r="DM3" s="1195">
        <f t="shared" ref="DM3:DM17" si="25">+DG3-DJ3</f>
        <v>0</v>
      </c>
      <c r="DN3" s="1195"/>
      <c r="DO3" s="1195"/>
      <c r="DP3" s="1195"/>
      <c r="DQ3" s="1195"/>
      <c r="DR3" s="1195"/>
      <c r="DS3" s="1195"/>
      <c r="DT3" s="1195"/>
      <c r="DU3" s="1195"/>
      <c r="DV3" s="1195"/>
      <c r="DW3" s="1195"/>
      <c r="DX3" s="1195"/>
      <c r="DY3" s="1195"/>
      <c r="DZ3" s="1195"/>
      <c r="EA3" s="1195"/>
      <c r="EB3" s="1195"/>
      <c r="EC3" s="1195"/>
      <c r="ED3" s="1195"/>
      <c r="EE3" s="1195"/>
      <c r="EF3" s="1195"/>
      <c r="EG3" s="1195"/>
      <c r="EH3" s="1195"/>
      <c r="EI3" s="1195"/>
    </row>
    <row r="4" spans="1:139" s="1141" customFormat="1" ht="24" customHeight="1" x14ac:dyDescent="0.75">
      <c r="A4" s="966" t="s">
        <v>335</v>
      </c>
      <c r="B4" s="988" t="s">
        <v>95</v>
      </c>
      <c r="C4" s="989">
        <v>44547</v>
      </c>
      <c r="D4" s="990">
        <v>0.75</v>
      </c>
      <c r="E4" s="991" t="s">
        <v>272</v>
      </c>
      <c r="F4" s="997" t="s">
        <v>110</v>
      </c>
      <c r="G4" s="1056" t="str">
        <f>VLOOKUP(+F4,All!$F$995:$G$1290,2,FALSE)</f>
        <v>MAC</v>
      </c>
      <c r="H4" s="997" t="s">
        <v>218</v>
      </c>
      <c r="I4" s="1056" t="str">
        <f>VLOOKUP(+H4,All!$F$995:$G$1290,2,FALSE)</f>
        <v>SB</v>
      </c>
      <c r="J4" s="997" t="str">
        <f t="shared" si="0"/>
        <v>Coastal Carolina</v>
      </c>
      <c r="K4" s="991" t="str">
        <f t="shared" si="1"/>
        <v>Northern Illinois</v>
      </c>
      <c r="L4" s="1112">
        <v>10.5</v>
      </c>
      <c r="M4" s="1115">
        <v>63.5</v>
      </c>
      <c r="N4" s="998" t="str">
        <f>J4</f>
        <v>Coastal Carolina</v>
      </c>
      <c r="O4" s="1003">
        <v>47</v>
      </c>
      <c r="P4" s="1001" t="str">
        <f t="shared" si="2"/>
        <v>Northern Illinois</v>
      </c>
      <c r="Q4" s="1004">
        <v>41</v>
      </c>
      <c r="R4" s="1147" t="str">
        <f t="shared" si="3"/>
        <v>Northern Illinois</v>
      </c>
      <c r="S4" s="1147" t="str">
        <f t="shared" si="4"/>
        <v>Coastal Carolina</v>
      </c>
      <c r="T4" s="988" t="str">
        <f>S4</f>
        <v>Coastal Carolina</v>
      </c>
      <c r="U4" s="991"/>
      <c r="V4" s="988"/>
      <c r="W4" s="991" t="str">
        <f>IF($N4=$J4,IF($O4-$Q4=$L4,"T",IF($R4=V4,"W","L")),IF($R4=V4,"W","L"))</f>
        <v>L</v>
      </c>
      <c r="X4" s="995"/>
      <c r="Y4" s="996"/>
      <c r="Z4" s="998"/>
      <c r="AA4" s="996"/>
      <c r="AB4" s="998"/>
      <c r="AC4" s="996"/>
      <c r="AD4" s="988" t="str">
        <f>H4</f>
        <v>Coastal Carolina</v>
      </c>
      <c r="AE4" s="1004">
        <v>17</v>
      </c>
      <c r="AF4" s="997" t="str">
        <f>CH4</f>
        <v>Coastal Carolina</v>
      </c>
      <c r="AG4" s="1004">
        <v>38</v>
      </c>
      <c r="AH4" s="997"/>
      <c r="AI4" s="1004"/>
      <c r="AJ4" s="1201" t="s">
        <v>218</v>
      </c>
      <c r="AK4" s="1004">
        <v>43</v>
      </c>
      <c r="AL4" s="1201" t="s">
        <v>218</v>
      </c>
      <c r="AM4" s="1004">
        <v>41</v>
      </c>
      <c r="AN4" s="1201" t="s">
        <v>218</v>
      </c>
      <c r="AO4" s="1004">
        <v>39</v>
      </c>
      <c r="AP4" s="1002"/>
      <c r="AQ4" s="1032">
        <v>43</v>
      </c>
      <c r="AR4" s="1002"/>
      <c r="AS4" s="1004"/>
      <c r="AT4" s="1002"/>
      <c r="AU4" s="1004"/>
      <c r="AV4" s="1002"/>
      <c r="AW4" s="1004"/>
      <c r="AX4" s="1002"/>
      <c r="AY4" s="1004"/>
      <c r="AZ4" s="1156">
        <f t="shared" si="5"/>
        <v>43</v>
      </c>
      <c r="BA4" s="1157">
        <f t="shared" si="6"/>
        <v>41</v>
      </c>
      <c r="BB4" s="1158">
        <f t="shared" si="7"/>
        <v>39</v>
      </c>
      <c r="BC4" s="1156"/>
      <c r="BD4" s="1157"/>
      <c r="BE4" s="1158"/>
      <c r="BF4" s="1156"/>
      <c r="BG4" s="1157"/>
      <c r="BH4" s="1158"/>
      <c r="BI4" s="1156"/>
      <c r="BJ4" s="1157"/>
      <c r="BK4" s="996"/>
      <c r="BL4" s="992" t="str">
        <f t="shared" si="8"/>
        <v>Northern Illinois</v>
      </c>
      <c r="BM4" s="1002">
        <v>9</v>
      </c>
      <c r="BN4" s="1003">
        <v>4</v>
      </c>
      <c r="BO4" s="1004">
        <v>0</v>
      </c>
      <c r="BP4" s="1002">
        <v>8</v>
      </c>
      <c r="BQ4" s="1003">
        <v>4</v>
      </c>
      <c r="BR4" s="1004">
        <v>1</v>
      </c>
      <c r="BS4" s="992" t="str">
        <f t="shared" si="9"/>
        <v>Coastal Carolina</v>
      </c>
      <c r="BT4" s="1002">
        <v>10</v>
      </c>
      <c r="BU4" s="1003">
        <v>2</v>
      </c>
      <c r="BV4" s="1004">
        <v>0</v>
      </c>
      <c r="BW4" s="1002">
        <v>6</v>
      </c>
      <c r="BX4" s="1003">
        <v>6</v>
      </c>
      <c r="BY4" s="1004">
        <v>0</v>
      </c>
      <c r="BZ4" s="997" t="str">
        <f t="shared" si="10"/>
        <v>Northern Illinois</v>
      </c>
      <c r="CA4" s="1056">
        <f>VLOOKUP(+BZ4,All!$F$1112:$K$1259,6,FALSE)</f>
        <v>65.7</v>
      </c>
      <c r="CB4" s="997" t="str">
        <f t="shared" si="11"/>
        <v>Coastal Carolina</v>
      </c>
      <c r="CC4" s="1056">
        <f>VLOOKUP(+CB4,All!$F$1112:$K$1259,6,FALSE)</f>
        <v>72.41</v>
      </c>
      <c r="CD4" s="997" t="str">
        <f t="shared" si="12"/>
        <v>Northern Illinois</v>
      </c>
      <c r="CE4" s="1085">
        <f>VLOOKUP(+CD4,All!$F$1258:$K$1387,6,FALSE)</f>
        <v>-7.5</v>
      </c>
      <c r="CF4" s="997" t="str">
        <f t="shared" si="13"/>
        <v>Coastal Carolina</v>
      </c>
      <c r="CG4" s="1092">
        <f>VLOOKUP(+CF4,All!$F$1258:$K$1387,6,FALSE)</f>
        <v>5.4</v>
      </c>
      <c r="CH4" s="997" t="str">
        <f t="shared" si="14"/>
        <v>Coastal Carolina</v>
      </c>
      <c r="CI4" s="1000">
        <f t="shared" si="15"/>
        <v>10.5</v>
      </c>
      <c r="CJ4" s="1004">
        <v>40</v>
      </c>
      <c r="CK4" s="997" t="str">
        <f>IF(+CA4&gt;CC4,BL4,BS4)</f>
        <v>Coastal Carolina</v>
      </c>
      <c r="CL4" s="1005">
        <f t="shared" si="16"/>
        <v>6.7099999999999937</v>
      </c>
      <c r="CM4" s="1126">
        <v>32</v>
      </c>
      <c r="CN4" s="997" t="str">
        <f>IF(+CE4&gt;CG4,CD4,CF4)</f>
        <v>Coastal Carolina</v>
      </c>
      <c r="CO4" s="1096">
        <f>ABS(+CE4-CG4)</f>
        <v>12.9</v>
      </c>
      <c r="CP4" s="1004">
        <v>42</v>
      </c>
      <c r="CQ4" s="997" t="str">
        <f>CN4</f>
        <v>Coastal Carolina</v>
      </c>
      <c r="CR4" s="1000">
        <f>(CO4+CL4)/2</f>
        <v>9.8049999999999962</v>
      </c>
      <c r="CS4" s="999">
        <v>41</v>
      </c>
      <c r="CT4" s="997" t="str">
        <f>CQ4</f>
        <v>Coastal Carolina</v>
      </c>
      <c r="CU4" s="1000">
        <f>(+CP4+CM4)/2</f>
        <v>37</v>
      </c>
      <c r="CV4" s="999">
        <v>37</v>
      </c>
      <c r="CW4" s="994">
        <f>IF(+CK4=CN4,0,"Y")</f>
        <v>0</v>
      </c>
      <c r="CX4" s="998"/>
      <c r="CY4" s="1001"/>
      <c r="CZ4" s="991"/>
      <c r="DA4" s="993"/>
      <c r="DB4" s="992"/>
      <c r="DC4" s="1007"/>
      <c r="DD4" s="1140">
        <v>2</v>
      </c>
      <c r="DE4" s="1195">
        <f t="shared" si="17"/>
        <v>43</v>
      </c>
      <c r="DF4" s="1195">
        <f t="shared" si="18"/>
        <v>41</v>
      </c>
      <c r="DG4" s="1195">
        <f t="shared" si="19"/>
        <v>39</v>
      </c>
      <c r="DH4" s="1195">
        <f t="shared" si="20"/>
        <v>43</v>
      </c>
      <c r="DI4" s="1195">
        <f t="shared" si="21"/>
        <v>41</v>
      </c>
      <c r="DJ4" s="1195">
        <f t="shared" si="22"/>
        <v>39</v>
      </c>
      <c r="DK4" s="1195">
        <f t="shared" si="23"/>
        <v>0</v>
      </c>
      <c r="DL4" s="1195">
        <f t="shared" si="24"/>
        <v>0</v>
      </c>
      <c r="DM4" s="1195">
        <f t="shared" si="25"/>
        <v>0</v>
      </c>
      <c r="DN4" s="1195"/>
      <c r="DO4" s="1195"/>
      <c r="DP4" s="1195"/>
      <c r="DQ4" s="1195"/>
      <c r="DR4" s="1195"/>
      <c r="DS4" s="1195"/>
      <c r="DT4" s="1195"/>
      <c r="DU4" s="1195"/>
      <c r="DV4" s="1195"/>
      <c r="DW4" s="1195"/>
      <c r="DX4" s="1195"/>
      <c r="DY4" s="1195"/>
      <c r="DZ4" s="1195"/>
      <c r="EA4" s="1195"/>
      <c r="EB4" s="1195"/>
      <c r="EC4" s="1195"/>
      <c r="ED4" s="1195"/>
      <c r="EE4" s="1195"/>
      <c r="EF4" s="1195"/>
      <c r="EG4" s="1195"/>
      <c r="EH4" s="1195"/>
      <c r="EI4" s="1195"/>
    </row>
    <row r="5" spans="1:139" s="1141" customFormat="1" ht="24" customHeight="1" x14ac:dyDescent="0.75">
      <c r="A5" s="966" t="s">
        <v>338</v>
      </c>
      <c r="B5" s="988" t="s">
        <v>39</v>
      </c>
      <c r="C5" s="989">
        <v>44548</v>
      </c>
      <c r="D5" s="990">
        <v>0.45833333333333331</v>
      </c>
      <c r="E5" s="991" t="s">
        <v>40</v>
      </c>
      <c r="F5" s="997" t="s">
        <v>189</v>
      </c>
      <c r="G5" s="1056" t="str">
        <f>VLOOKUP(+F5,All!$F$995:$G$1290,2,FALSE)</f>
        <v>CUSA</v>
      </c>
      <c r="H5" s="997" t="s">
        <v>225</v>
      </c>
      <c r="I5" s="1056" t="str">
        <f>VLOOKUP(+H5,All!$F$995:$G$1290,2,FALSE)</f>
        <v>SB</v>
      </c>
      <c r="J5" s="997" t="str">
        <f t="shared" si="0"/>
        <v>Appalachian State</v>
      </c>
      <c r="K5" s="991" t="str">
        <f t="shared" si="1"/>
        <v>Western Kentucky</v>
      </c>
      <c r="L5" s="1112">
        <v>2.5</v>
      </c>
      <c r="M5" s="1115">
        <v>68.5</v>
      </c>
      <c r="N5" s="998" t="str">
        <f>K5</f>
        <v>Western Kentucky</v>
      </c>
      <c r="O5" s="1003">
        <v>59</v>
      </c>
      <c r="P5" s="1001" t="str">
        <f t="shared" si="2"/>
        <v>Appalachian State</v>
      </c>
      <c r="Q5" s="1004">
        <v>38</v>
      </c>
      <c r="R5" s="1147" t="str">
        <f t="shared" si="3"/>
        <v>Western Kentucky</v>
      </c>
      <c r="S5" s="1147" t="str">
        <f t="shared" si="4"/>
        <v>Appalachian State</v>
      </c>
      <c r="T5" s="988" t="str">
        <f>K5</f>
        <v>Western Kentucky</v>
      </c>
      <c r="U5" s="991" t="str">
        <f>IF($N5=$J5,IF($O5-$Q5=$L5,"T",IF($R5=T5,"W","L")),IF($R5=T5,"W","L"))</f>
        <v>W</v>
      </c>
      <c r="V5" s="988"/>
      <c r="W5" s="991" t="str">
        <f>IF($N5=$J5,IF($O5-$Q5=$L5,"T",IF($R5=V5,"W","L")),IF($R5=V5,"W","L"))</f>
        <v>L</v>
      </c>
      <c r="X5" s="995"/>
      <c r="Y5" s="996"/>
      <c r="Z5" s="998"/>
      <c r="AA5" s="996"/>
      <c r="AB5" s="998"/>
      <c r="AC5" s="996"/>
      <c r="AD5" s="988" t="str">
        <f>H5</f>
        <v>Appalachian State</v>
      </c>
      <c r="AE5" s="1004">
        <v>12</v>
      </c>
      <c r="AF5" s="1168" t="str">
        <f>K5</f>
        <v>Western Kentucky</v>
      </c>
      <c r="AG5" s="1004">
        <v>17</v>
      </c>
      <c r="AH5" s="997"/>
      <c r="AI5" s="1004"/>
      <c r="AJ5" s="1201" t="s">
        <v>225</v>
      </c>
      <c r="AK5" s="1004">
        <v>14</v>
      </c>
      <c r="AL5" s="1201" t="s">
        <v>189</v>
      </c>
      <c r="AM5" s="1004">
        <v>23</v>
      </c>
      <c r="AN5" s="1201" t="s">
        <v>189</v>
      </c>
      <c r="AO5" s="1004">
        <v>20</v>
      </c>
      <c r="AP5" s="1002"/>
      <c r="AQ5" s="1032">
        <v>11</v>
      </c>
      <c r="AR5" s="1002"/>
      <c r="AS5" s="1004"/>
      <c r="AT5" s="1002"/>
      <c r="AU5" s="1004"/>
      <c r="AV5" s="1002"/>
      <c r="AW5" s="1004"/>
      <c r="AX5" s="1002"/>
      <c r="AY5" s="1004"/>
      <c r="AZ5" s="1156">
        <f t="shared" si="5"/>
        <v>0</v>
      </c>
      <c r="BA5" s="1157">
        <f t="shared" si="6"/>
        <v>23</v>
      </c>
      <c r="BB5" s="1158">
        <f t="shared" si="7"/>
        <v>20</v>
      </c>
      <c r="BC5" s="1156"/>
      <c r="BD5" s="1157"/>
      <c r="BE5" s="1158"/>
      <c r="BF5" s="1156"/>
      <c r="BG5" s="1157"/>
      <c r="BH5" s="1158"/>
      <c r="BI5" s="1156"/>
      <c r="BJ5" s="1157"/>
      <c r="BK5" s="996"/>
      <c r="BL5" s="992" t="str">
        <f t="shared" si="8"/>
        <v>Western Kentucky</v>
      </c>
      <c r="BM5" s="1002">
        <v>8</v>
      </c>
      <c r="BN5" s="1003">
        <v>5</v>
      </c>
      <c r="BO5" s="1004">
        <v>0</v>
      </c>
      <c r="BP5" s="1002">
        <v>9</v>
      </c>
      <c r="BQ5" s="1003">
        <v>4</v>
      </c>
      <c r="BR5" s="1004">
        <v>0</v>
      </c>
      <c r="BS5" s="992" t="str">
        <f t="shared" si="9"/>
        <v>Appalachian State</v>
      </c>
      <c r="BT5" s="1002">
        <v>10</v>
      </c>
      <c r="BU5" s="1003">
        <v>3</v>
      </c>
      <c r="BV5" s="1004">
        <v>0</v>
      </c>
      <c r="BW5" s="1002">
        <v>8</v>
      </c>
      <c r="BX5" s="1003">
        <v>5</v>
      </c>
      <c r="BY5" s="1004">
        <v>0</v>
      </c>
      <c r="BZ5" s="997" t="str">
        <f t="shared" si="10"/>
        <v>Western Kentucky</v>
      </c>
      <c r="CA5" s="1056">
        <f>VLOOKUP(+BZ5,All!$F$1112:$K$1259,6,FALSE)</f>
        <v>72.180000000000007</v>
      </c>
      <c r="CB5" s="997" t="str">
        <f t="shared" si="11"/>
        <v>Appalachian State</v>
      </c>
      <c r="CC5" s="1056">
        <f>VLOOKUP(+CB5,All!$F$1112:$K$1259,6,FALSE)</f>
        <v>75.92</v>
      </c>
      <c r="CD5" s="997" t="str">
        <f t="shared" si="12"/>
        <v>Western Kentucky</v>
      </c>
      <c r="CE5" s="1085">
        <f>VLOOKUP(+CD5,All!$F$1258:$K$1387,6,FALSE)</f>
        <v>4.8</v>
      </c>
      <c r="CF5" s="997" t="str">
        <f t="shared" si="13"/>
        <v>Appalachian State</v>
      </c>
      <c r="CG5" s="1092">
        <f>VLOOKUP(+CF5,All!$F$1258:$K$1387,6,FALSE)</f>
        <v>9.1999999999999993</v>
      </c>
      <c r="CH5" s="997" t="str">
        <f t="shared" si="14"/>
        <v>Appalachian State</v>
      </c>
      <c r="CI5" s="1000">
        <f t="shared" si="15"/>
        <v>2.5</v>
      </c>
      <c r="CJ5" s="1004">
        <v>14</v>
      </c>
      <c r="CK5" s="997" t="str">
        <f>IF(+CA5&gt;CC5,BL5,BS5)</f>
        <v>Appalachian State</v>
      </c>
      <c r="CL5" s="1005">
        <f t="shared" si="16"/>
        <v>3.7399999999999949</v>
      </c>
      <c r="CM5" s="1126">
        <v>20</v>
      </c>
      <c r="CN5" s="997" t="str">
        <f>IF(+CE5&gt;CG5,CD5,CF5)</f>
        <v>Appalachian State</v>
      </c>
      <c r="CO5" s="1096">
        <f>ABS(+CE5-CG5)</f>
        <v>4.3999999999999995</v>
      </c>
      <c r="CP5" s="1004">
        <v>20</v>
      </c>
      <c r="CQ5" s="997" t="str">
        <f>CN5</f>
        <v>Appalachian State</v>
      </c>
      <c r="CR5" s="1000">
        <f>(CO5+CL5)/2</f>
        <v>4.0699999999999967</v>
      </c>
      <c r="CS5" s="999">
        <v>19</v>
      </c>
      <c r="CT5" s="997" t="str">
        <f>CQ5</f>
        <v>Appalachian State</v>
      </c>
      <c r="CU5" s="1000">
        <f>(+CP5+CM5)/2</f>
        <v>20</v>
      </c>
      <c r="CV5" s="999">
        <v>21</v>
      </c>
      <c r="CW5" s="994">
        <f>IF(+CK5=CN5,0,"Y")</f>
        <v>0</v>
      </c>
      <c r="CX5" s="998"/>
      <c r="CY5" s="1001"/>
      <c r="CZ5" s="996"/>
      <c r="DA5" s="992"/>
      <c r="DB5" s="992"/>
      <c r="DC5" s="1007"/>
      <c r="DD5" s="1140">
        <v>3</v>
      </c>
      <c r="DE5" s="1195">
        <f t="shared" si="17"/>
        <v>14</v>
      </c>
      <c r="DF5" s="1195">
        <f t="shared" si="18"/>
        <v>23</v>
      </c>
      <c r="DG5" s="1195">
        <f t="shared" si="19"/>
        <v>20</v>
      </c>
      <c r="DH5" s="1195">
        <f t="shared" si="20"/>
        <v>15</v>
      </c>
      <c r="DI5" s="1195">
        <f t="shared" si="21"/>
        <v>24</v>
      </c>
      <c r="DJ5" s="1195">
        <f t="shared" si="22"/>
        <v>20</v>
      </c>
      <c r="DK5" s="1195">
        <f t="shared" si="23"/>
        <v>-1</v>
      </c>
      <c r="DL5" s="1195">
        <f t="shared" si="24"/>
        <v>-1</v>
      </c>
      <c r="DM5" s="1195">
        <f t="shared" si="25"/>
        <v>0</v>
      </c>
      <c r="DN5" s="1195"/>
      <c r="DO5" s="1195"/>
      <c r="DP5" s="1195"/>
      <c r="DQ5" s="1195"/>
      <c r="DR5" s="1195"/>
      <c r="DS5" s="1195"/>
      <c r="DT5" s="1195"/>
      <c r="DU5" s="1195"/>
      <c r="DV5" s="1195"/>
      <c r="DW5" s="1195"/>
      <c r="DX5" s="1195"/>
      <c r="DY5" s="1195"/>
      <c r="DZ5" s="1195"/>
      <c r="EA5" s="1195"/>
      <c r="EB5" s="1195"/>
      <c r="EC5" s="1195"/>
      <c r="ED5" s="1195"/>
      <c r="EE5" s="1195"/>
      <c r="EF5" s="1195"/>
      <c r="EG5" s="1195"/>
      <c r="EH5" s="1195"/>
      <c r="EI5" s="1195"/>
    </row>
    <row r="6" spans="1:139" s="1141" customFormat="1" ht="24" customHeight="1" x14ac:dyDescent="0.75">
      <c r="A6" s="966" t="s">
        <v>660</v>
      </c>
      <c r="B6" s="988" t="s">
        <v>39</v>
      </c>
      <c r="C6" s="989">
        <v>44548</v>
      </c>
      <c r="D6" s="990">
        <v>44554</v>
      </c>
      <c r="E6" s="991" t="s">
        <v>145</v>
      </c>
      <c r="F6" s="997" t="s">
        <v>658</v>
      </c>
      <c r="G6" s="1056" t="s">
        <v>46</v>
      </c>
      <c r="H6" s="997" t="s">
        <v>659</v>
      </c>
      <c r="I6" s="1056" t="s">
        <v>46</v>
      </c>
      <c r="J6" s="997" t="str">
        <f t="shared" si="0"/>
        <v>Jackson State</v>
      </c>
      <c r="K6" s="991" t="str">
        <f t="shared" si="1"/>
        <v>South Carolina State</v>
      </c>
      <c r="L6" s="1112">
        <v>10</v>
      </c>
      <c r="M6" s="1115">
        <v>42.5</v>
      </c>
      <c r="N6" s="998" t="str">
        <f>K6</f>
        <v>South Carolina State</v>
      </c>
      <c r="O6" s="1003">
        <v>31</v>
      </c>
      <c r="P6" s="1001" t="str">
        <f t="shared" si="2"/>
        <v>Jackson State</v>
      </c>
      <c r="Q6" s="1004">
        <v>10</v>
      </c>
      <c r="R6" s="1147" t="str">
        <f t="shared" si="3"/>
        <v>South Carolina State</v>
      </c>
      <c r="S6" s="1147" t="str">
        <f t="shared" si="4"/>
        <v>Jackson State</v>
      </c>
      <c r="T6" s="988"/>
      <c r="U6" s="991"/>
      <c r="V6" s="988"/>
      <c r="W6" s="991"/>
      <c r="X6" s="995"/>
      <c r="Y6" s="996"/>
      <c r="Z6" s="998"/>
      <c r="AA6" s="996"/>
      <c r="AB6" s="998"/>
      <c r="AC6" s="996"/>
      <c r="AD6" s="988"/>
      <c r="AE6" s="1004"/>
      <c r="AF6" s="997" t="str">
        <f>J6</f>
        <v>Jackson State</v>
      </c>
      <c r="AG6" s="1004">
        <v>30</v>
      </c>
      <c r="AH6" s="997"/>
      <c r="AI6" s="1004"/>
      <c r="AJ6" s="1201" t="s">
        <v>659</v>
      </c>
      <c r="AK6" s="1004">
        <v>40</v>
      </c>
      <c r="AL6" s="1201" t="s">
        <v>659</v>
      </c>
      <c r="AM6" s="1004">
        <v>34</v>
      </c>
      <c r="AN6" s="1201" t="s">
        <v>659</v>
      </c>
      <c r="AO6" s="1004">
        <v>32</v>
      </c>
      <c r="AP6" s="1002"/>
      <c r="AQ6" s="1032">
        <v>40</v>
      </c>
      <c r="AR6" s="1002"/>
      <c r="AS6" s="1004"/>
      <c r="AT6" s="1002"/>
      <c r="AU6" s="1004"/>
      <c r="AV6" s="1002"/>
      <c r="AW6" s="1004"/>
      <c r="AX6" s="1002"/>
      <c r="AY6" s="1004"/>
      <c r="AZ6" s="1156">
        <f t="shared" si="5"/>
        <v>0</v>
      </c>
      <c r="BA6" s="1157">
        <f t="shared" si="6"/>
        <v>0</v>
      </c>
      <c r="BB6" s="1158">
        <f t="shared" si="7"/>
        <v>0</v>
      </c>
      <c r="BC6" s="1156"/>
      <c r="BD6" s="1157"/>
      <c r="BE6" s="1158"/>
      <c r="BF6" s="1156"/>
      <c r="BG6" s="1157"/>
      <c r="BH6" s="1158"/>
      <c r="BI6" s="1156"/>
      <c r="BJ6" s="1157"/>
      <c r="BK6" s="996"/>
      <c r="BL6" s="992" t="str">
        <f t="shared" si="8"/>
        <v>South Carolina State</v>
      </c>
      <c r="BM6" s="1002">
        <v>11</v>
      </c>
      <c r="BN6" s="1003">
        <v>1</v>
      </c>
      <c r="BO6" s="1004">
        <v>0</v>
      </c>
      <c r="BP6" s="1002">
        <v>0</v>
      </c>
      <c r="BQ6" s="1003">
        <v>0</v>
      </c>
      <c r="BR6" s="1004">
        <v>0</v>
      </c>
      <c r="BS6" s="992" t="str">
        <f t="shared" si="9"/>
        <v>Jackson State</v>
      </c>
      <c r="BT6" s="1002">
        <v>6</v>
      </c>
      <c r="BU6" s="1003">
        <v>5</v>
      </c>
      <c r="BV6" s="1004">
        <v>0</v>
      </c>
      <c r="BW6" s="1002">
        <v>0</v>
      </c>
      <c r="BX6" s="1003">
        <v>0</v>
      </c>
      <c r="BY6" s="1004">
        <v>0</v>
      </c>
      <c r="BZ6" s="997" t="str">
        <f t="shared" si="10"/>
        <v>South Carolina State</v>
      </c>
      <c r="CA6" s="1056">
        <v>48.21</v>
      </c>
      <c r="CB6" s="997" t="str">
        <f t="shared" si="11"/>
        <v>Jackson State</v>
      </c>
      <c r="CC6" s="1056">
        <v>37.549999999999997</v>
      </c>
      <c r="CD6" s="997" t="str">
        <f t="shared" si="12"/>
        <v>South Carolina State</v>
      </c>
      <c r="CE6" s="1085"/>
      <c r="CF6" s="997" t="str">
        <f t="shared" si="13"/>
        <v>Jackson State</v>
      </c>
      <c r="CG6" s="1092"/>
      <c r="CH6" s="997" t="str">
        <f t="shared" si="14"/>
        <v>Jackson State</v>
      </c>
      <c r="CI6" s="1000">
        <f t="shared" si="15"/>
        <v>10</v>
      </c>
      <c r="CJ6" s="1004">
        <v>39</v>
      </c>
      <c r="CK6" s="997" t="str">
        <f>CH6</f>
        <v>Jackson State</v>
      </c>
      <c r="CL6" s="1005">
        <f t="shared" si="16"/>
        <v>10.660000000000004</v>
      </c>
      <c r="CM6" s="1126">
        <v>42</v>
      </c>
      <c r="CN6" s="997" t="str">
        <f>CH6</f>
        <v>Jackson State</v>
      </c>
      <c r="CO6" s="1096">
        <v>10.7</v>
      </c>
      <c r="CP6" s="1004">
        <v>41</v>
      </c>
      <c r="CQ6" s="997"/>
      <c r="CR6" s="1000"/>
      <c r="CS6" s="999"/>
      <c r="CT6" s="997"/>
      <c r="CU6" s="1000"/>
      <c r="CV6" s="999"/>
      <c r="CW6" s="994"/>
      <c r="CX6" s="998"/>
      <c r="CY6" s="1001"/>
      <c r="CZ6" s="996"/>
      <c r="DA6" s="992"/>
      <c r="DB6" s="992"/>
      <c r="DC6" s="1007"/>
      <c r="DD6" s="1140">
        <v>3.5</v>
      </c>
      <c r="DE6" s="1195">
        <f t="shared" si="17"/>
        <v>40</v>
      </c>
      <c r="DF6" s="1195">
        <f t="shared" si="18"/>
        <v>34</v>
      </c>
      <c r="DG6" s="1195">
        <f t="shared" si="19"/>
        <v>32</v>
      </c>
      <c r="DH6" s="1195">
        <f t="shared" si="20"/>
        <v>40</v>
      </c>
      <c r="DI6" s="1195">
        <f t="shared" si="21"/>
        <v>34</v>
      </c>
      <c r="DJ6" s="1195">
        <f t="shared" si="22"/>
        <v>32</v>
      </c>
      <c r="DK6" s="1195">
        <f t="shared" si="23"/>
        <v>0</v>
      </c>
      <c r="DL6" s="1195">
        <f t="shared" si="24"/>
        <v>0</v>
      </c>
      <c r="DM6" s="1195">
        <f t="shared" si="25"/>
        <v>0</v>
      </c>
      <c r="DN6" s="1195"/>
      <c r="DO6" s="1195"/>
      <c r="DP6" s="1195"/>
      <c r="DQ6" s="1195"/>
      <c r="DR6" s="1195"/>
      <c r="DS6" s="1195"/>
      <c r="DT6" s="1195"/>
      <c r="DU6" s="1195"/>
      <c r="DV6" s="1195"/>
      <c r="DW6" s="1195"/>
      <c r="DX6" s="1195"/>
      <c r="DY6" s="1195"/>
      <c r="DZ6" s="1195"/>
      <c r="EA6" s="1195"/>
      <c r="EB6" s="1195"/>
      <c r="EC6" s="1195"/>
      <c r="ED6" s="1195"/>
      <c r="EE6" s="1195"/>
      <c r="EF6" s="1195"/>
      <c r="EG6" s="1195"/>
      <c r="EH6" s="1195"/>
      <c r="EI6" s="1195"/>
    </row>
    <row r="7" spans="1:139" s="1027" customFormat="1" ht="24" customHeight="1" x14ac:dyDescent="0.75">
      <c r="A7" s="967" t="s">
        <v>204</v>
      </c>
      <c r="B7" s="1008" t="s">
        <v>39</v>
      </c>
      <c r="C7" s="1009">
        <v>44548</v>
      </c>
      <c r="D7" s="1010">
        <v>0.58333333333333337</v>
      </c>
      <c r="E7" s="1011" t="s">
        <v>40</v>
      </c>
      <c r="F7" s="1018" t="s">
        <v>163</v>
      </c>
      <c r="G7" s="1028" t="str">
        <f>VLOOKUP(+F7,All!$F$995:$G$1290,2,FALSE)</f>
        <v>CUSA</v>
      </c>
      <c r="H7" s="1018" t="s">
        <v>201</v>
      </c>
      <c r="I7" s="1028" t="str">
        <f>VLOOKUP(+H7,All!$F$995:$G$1290,2,FALSE)</f>
        <v>MWC</v>
      </c>
      <c r="J7" s="1018" t="str">
        <f t="shared" si="0"/>
        <v>Fresno State</v>
      </c>
      <c r="K7" s="1011" t="str">
        <f t="shared" si="1"/>
        <v>UTEP</v>
      </c>
      <c r="L7" s="1113">
        <v>10.5</v>
      </c>
      <c r="M7" s="1116">
        <v>50.5</v>
      </c>
      <c r="N7" s="1017" t="str">
        <f>J7</f>
        <v>Fresno State</v>
      </c>
      <c r="O7" s="1023">
        <v>31</v>
      </c>
      <c r="P7" s="1021" t="str">
        <f t="shared" si="2"/>
        <v>UTEP</v>
      </c>
      <c r="Q7" s="1024">
        <v>24</v>
      </c>
      <c r="R7" s="1145" t="str">
        <f t="shared" si="3"/>
        <v>UTEP</v>
      </c>
      <c r="S7" s="1145" t="str">
        <f t="shared" si="4"/>
        <v>Fresno State</v>
      </c>
      <c r="T7" s="1008" t="str">
        <f>S7</f>
        <v>Fresno State</v>
      </c>
      <c r="U7" s="1011"/>
      <c r="V7" s="1008"/>
      <c r="W7" s="1011" t="str">
        <f t="shared" ref="W7:W46" si="26">IF($N7=$J7,IF($O7-$Q7=$L7,"T",IF($R7=V7,"W","L")),IF($R7=V7,"W","L"))</f>
        <v>L</v>
      </c>
      <c r="X7" s="1015"/>
      <c r="Y7" s="1016"/>
      <c r="Z7" s="1017"/>
      <c r="AA7" s="1016"/>
      <c r="AB7" s="1017"/>
      <c r="AC7" s="1016"/>
      <c r="AD7" s="1008" t="str">
        <f>F7</f>
        <v>UTEP</v>
      </c>
      <c r="AE7" s="1024">
        <v>42</v>
      </c>
      <c r="AF7" s="1018" t="str">
        <f>CH7</f>
        <v>Fresno State</v>
      </c>
      <c r="AG7" s="1024">
        <v>33</v>
      </c>
      <c r="AH7" s="997"/>
      <c r="AI7" s="1024"/>
      <c r="AJ7" s="1202" t="s">
        <v>201</v>
      </c>
      <c r="AK7" s="1203">
        <v>41</v>
      </c>
      <c r="AL7" s="1202" t="s">
        <v>201</v>
      </c>
      <c r="AM7" s="1203">
        <v>40</v>
      </c>
      <c r="AN7" s="1202" t="s">
        <v>201</v>
      </c>
      <c r="AO7" s="1203">
        <v>35</v>
      </c>
      <c r="AP7" s="1022"/>
      <c r="AQ7" s="1032">
        <v>41</v>
      </c>
      <c r="AR7" s="1022"/>
      <c r="AS7" s="1024"/>
      <c r="AT7" s="1022"/>
      <c r="AU7" s="1024"/>
      <c r="AV7" s="1022"/>
      <c r="AW7" s="1024"/>
      <c r="AX7" s="1022"/>
      <c r="AY7" s="1024"/>
      <c r="AZ7" s="1159">
        <f t="shared" si="5"/>
        <v>41</v>
      </c>
      <c r="BA7" s="1160">
        <f t="shared" si="6"/>
        <v>40</v>
      </c>
      <c r="BB7" s="1161">
        <f t="shared" si="7"/>
        <v>35</v>
      </c>
      <c r="BC7" s="1159"/>
      <c r="BD7" s="1160"/>
      <c r="BE7" s="1161"/>
      <c r="BF7" s="1159"/>
      <c r="BG7" s="1160"/>
      <c r="BH7" s="1161"/>
      <c r="BI7" s="1159"/>
      <c r="BJ7" s="1160"/>
      <c r="BK7" s="1016"/>
      <c r="BL7" s="1012" t="str">
        <f t="shared" si="8"/>
        <v>UTEP</v>
      </c>
      <c r="BM7" s="1022">
        <v>7</v>
      </c>
      <c r="BN7" s="1023">
        <v>5</v>
      </c>
      <c r="BO7" s="1024">
        <v>0</v>
      </c>
      <c r="BP7" s="1022">
        <v>7</v>
      </c>
      <c r="BQ7" s="1023">
        <v>5</v>
      </c>
      <c r="BR7" s="1024">
        <v>0</v>
      </c>
      <c r="BS7" s="1012" t="str">
        <f t="shared" si="9"/>
        <v>Fresno State</v>
      </c>
      <c r="BT7" s="1022">
        <v>9</v>
      </c>
      <c r="BU7" s="1023">
        <v>3</v>
      </c>
      <c r="BV7" s="1024">
        <v>0</v>
      </c>
      <c r="BW7" s="1022">
        <v>8</v>
      </c>
      <c r="BX7" s="1023">
        <v>4</v>
      </c>
      <c r="BY7" s="1024">
        <v>0</v>
      </c>
      <c r="BZ7" s="1018" t="str">
        <f t="shared" si="10"/>
        <v>UTEP</v>
      </c>
      <c r="CA7" s="1028">
        <f>VLOOKUP(+BZ7,All!$F$1112:$K$1259,6,FALSE)</f>
        <v>56.97</v>
      </c>
      <c r="CB7" s="1018" t="str">
        <f t="shared" si="11"/>
        <v>Fresno State</v>
      </c>
      <c r="CC7" s="1028">
        <f>VLOOKUP(+CB7,All!$F$1112:$K$1259,6,FALSE)</f>
        <v>74.91</v>
      </c>
      <c r="CD7" s="1018" t="str">
        <f t="shared" si="12"/>
        <v>UTEP</v>
      </c>
      <c r="CE7" s="1086">
        <f>VLOOKUP(+CD7,All!$F$1258:$K$1387,6,FALSE)</f>
        <v>-12.6</v>
      </c>
      <c r="CF7" s="1018" t="str">
        <f t="shared" si="13"/>
        <v>Fresno State</v>
      </c>
      <c r="CG7" s="1093">
        <f>VLOOKUP(+CF7,All!$F$1258:$K$1387,6,FALSE)</f>
        <v>3.3</v>
      </c>
      <c r="CH7" s="1018" t="str">
        <f t="shared" si="14"/>
        <v>Fresno State</v>
      </c>
      <c r="CI7" s="1020">
        <f t="shared" si="15"/>
        <v>10.5</v>
      </c>
      <c r="CJ7" s="1004">
        <v>41</v>
      </c>
      <c r="CK7" s="1018" t="str">
        <f t="shared" ref="CK7:CK46" si="27">IF(+CA7&gt;CC7,BL7,BS7)</f>
        <v>Fresno State</v>
      </c>
      <c r="CL7" s="1025">
        <f t="shared" si="16"/>
        <v>17.939999999999998</v>
      </c>
      <c r="CM7" s="1101">
        <v>43</v>
      </c>
      <c r="CN7" s="1018" t="str">
        <f t="shared" ref="CN7:CN46" si="28">IF(+CE7&gt;CG7,CD7,CF7)</f>
        <v>Fresno State</v>
      </c>
      <c r="CO7" s="1097">
        <f t="shared" ref="CO7:CO46" si="29">ABS(+CE7-CG7)</f>
        <v>15.899999999999999</v>
      </c>
      <c r="CP7" s="1024">
        <v>43</v>
      </c>
      <c r="CQ7" s="1018" t="str">
        <f t="shared" ref="CQ7:CQ26" si="30">CN7</f>
        <v>Fresno State</v>
      </c>
      <c r="CR7" s="1020">
        <f t="shared" ref="CR7:CR18" si="31">(CO7+CL7)/2</f>
        <v>16.919999999999998</v>
      </c>
      <c r="CS7" s="1019">
        <v>42</v>
      </c>
      <c r="CT7" s="1018" t="str">
        <f t="shared" ref="CT7:CT45" si="32">CQ7</f>
        <v>Fresno State</v>
      </c>
      <c r="CU7" s="1020">
        <f t="shared" ref="CU7:CU18" si="33">(+CP7+CM7)/2</f>
        <v>43</v>
      </c>
      <c r="CV7" s="1019">
        <v>42</v>
      </c>
      <c r="CW7" s="1014">
        <f t="shared" ref="CW7:CW45" si="34">IF(+CK7=CN7,0,"Y")</f>
        <v>0</v>
      </c>
      <c r="CX7" s="1017"/>
      <c r="CY7" s="1021"/>
      <c r="CZ7" s="1011"/>
      <c r="DA7" s="1013"/>
      <c r="DB7" s="1012" t="str">
        <f>J7</f>
        <v>Fresno State</v>
      </c>
      <c r="DC7" s="1026"/>
      <c r="DD7" s="1142">
        <v>4</v>
      </c>
      <c r="DE7" s="1195">
        <f t="shared" si="17"/>
        <v>41</v>
      </c>
      <c r="DF7" s="1195">
        <f t="shared" si="18"/>
        <v>40</v>
      </c>
      <c r="DG7" s="1195">
        <f t="shared" si="19"/>
        <v>35</v>
      </c>
      <c r="DH7" s="1195">
        <f t="shared" si="20"/>
        <v>41</v>
      </c>
      <c r="DI7" s="1195">
        <f t="shared" si="21"/>
        <v>40</v>
      </c>
      <c r="DJ7" s="1195">
        <f t="shared" si="22"/>
        <v>35</v>
      </c>
      <c r="DK7" s="1195">
        <f t="shared" si="23"/>
        <v>0</v>
      </c>
      <c r="DL7" s="1195">
        <f t="shared" si="24"/>
        <v>0</v>
      </c>
      <c r="DM7" s="1195">
        <f t="shared" si="25"/>
        <v>0</v>
      </c>
      <c r="DN7" s="1198"/>
      <c r="DO7" s="1198"/>
      <c r="DP7" s="1198"/>
      <c r="DQ7" s="1198"/>
      <c r="DR7" s="1198"/>
      <c r="DS7" s="1198"/>
      <c r="DT7" s="1198"/>
      <c r="DU7" s="1198"/>
      <c r="DV7" s="1198"/>
      <c r="DW7" s="1198"/>
      <c r="DX7" s="1198"/>
      <c r="DY7" s="1198"/>
      <c r="DZ7" s="1198"/>
      <c r="EA7" s="1198"/>
      <c r="EB7" s="1198"/>
      <c r="EC7" s="1198"/>
      <c r="ED7" s="1198"/>
      <c r="EE7" s="1198"/>
      <c r="EF7" s="1198"/>
      <c r="EG7" s="1198"/>
      <c r="EH7" s="1198"/>
      <c r="EI7" s="1198"/>
    </row>
    <row r="8" spans="1:139" s="1027" customFormat="1" ht="24" customHeight="1" x14ac:dyDescent="0.75">
      <c r="A8" s="967" t="s">
        <v>342</v>
      </c>
      <c r="B8" s="1008" t="s">
        <v>39</v>
      </c>
      <c r="C8" s="1009">
        <v>44548</v>
      </c>
      <c r="D8" s="1010">
        <v>0.64583333333333337</v>
      </c>
      <c r="E8" s="1011" t="s">
        <v>145</v>
      </c>
      <c r="F8" s="1018" t="s">
        <v>185</v>
      </c>
      <c r="G8" s="1028" t="str">
        <f>VLOOKUP(+F8,All!$F$995:$G$1290,2,FALSE)</f>
        <v>CUSA</v>
      </c>
      <c r="H8" s="1018" t="s">
        <v>47</v>
      </c>
      <c r="I8" s="1028" t="str">
        <f>VLOOKUP(+H8,All!$F$995:$G$1290,2,FALSE)</f>
        <v>Ind</v>
      </c>
      <c r="J8" s="1018" t="str">
        <f t="shared" si="0"/>
        <v>BYU</v>
      </c>
      <c r="K8" s="1011" t="str">
        <f t="shared" si="1"/>
        <v>UAB</v>
      </c>
      <c r="L8" s="1113">
        <v>6.5</v>
      </c>
      <c r="M8" s="1116">
        <v>54.5</v>
      </c>
      <c r="N8" s="1017" t="str">
        <f>K8</f>
        <v>UAB</v>
      </c>
      <c r="O8" s="1023">
        <v>31</v>
      </c>
      <c r="P8" s="1021" t="str">
        <f t="shared" si="2"/>
        <v>BYU</v>
      </c>
      <c r="Q8" s="1024">
        <v>28</v>
      </c>
      <c r="R8" s="1145" t="str">
        <f t="shared" si="3"/>
        <v>UAB</v>
      </c>
      <c r="S8" s="1145" t="str">
        <f t="shared" si="4"/>
        <v>BYU</v>
      </c>
      <c r="T8" s="1008" t="str">
        <f>S8</f>
        <v>BYU</v>
      </c>
      <c r="U8" s="1011"/>
      <c r="V8" s="1008"/>
      <c r="W8" s="1011" t="str">
        <f t="shared" si="26"/>
        <v>L</v>
      </c>
      <c r="X8" s="1015"/>
      <c r="Y8" s="1016"/>
      <c r="Z8" s="1017"/>
      <c r="AA8" s="1016"/>
      <c r="AB8" s="1017"/>
      <c r="AC8" s="1016"/>
      <c r="AD8" s="1008" t="str">
        <f>H8</f>
        <v>BYU</v>
      </c>
      <c r="AE8" s="1024">
        <v>36</v>
      </c>
      <c r="AF8" s="1018" t="str">
        <f>J8</f>
        <v>BYU</v>
      </c>
      <c r="AG8" s="1024">
        <v>26</v>
      </c>
      <c r="AH8" s="997"/>
      <c r="AI8" s="1024"/>
      <c r="AJ8" s="1202" t="s">
        <v>47</v>
      </c>
      <c r="AK8" s="1203">
        <v>36</v>
      </c>
      <c r="AL8" s="1202" t="s">
        <v>47</v>
      </c>
      <c r="AM8" s="1203">
        <v>29</v>
      </c>
      <c r="AN8" s="1202" t="s">
        <v>47</v>
      </c>
      <c r="AO8" s="1203">
        <v>28</v>
      </c>
      <c r="AP8" s="1022"/>
      <c r="AQ8" s="1032">
        <v>36</v>
      </c>
      <c r="AR8" s="1022"/>
      <c r="AS8" s="1024"/>
      <c r="AT8" s="1022"/>
      <c r="AU8" s="1024"/>
      <c r="AV8" s="1022"/>
      <c r="AW8" s="1024"/>
      <c r="AX8" s="1022"/>
      <c r="AY8" s="1024"/>
      <c r="AZ8" s="1159">
        <f t="shared" si="5"/>
        <v>0</v>
      </c>
      <c r="BA8" s="1160">
        <f t="shared" si="6"/>
        <v>0</v>
      </c>
      <c r="BB8" s="1161">
        <f t="shared" si="7"/>
        <v>0</v>
      </c>
      <c r="BC8" s="1159"/>
      <c r="BD8" s="1160"/>
      <c r="BE8" s="1161"/>
      <c r="BF8" s="1159"/>
      <c r="BG8" s="1160"/>
      <c r="BH8" s="1161"/>
      <c r="BI8" s="1159"/>
      <c r="BJ8" s="1160"/>
      <c r="BK8" s="1016"/>
      <c r="BL8" s="1012" t="str">
        <f t="shared" si="8"/>
        <v>UAB</v>
      </c>
      <c r="BM8" s="1022">
        <v>8</v>
      </c>
      <c r="BN8" s="1023">
        <v>4</v>
      </c>
      <c r="BO8" s="1024">
        <v>0</v>
      </c>
      <c r="BP8" s="1022">
        <v>8</v>
      </c>
      <c r="BQ8" s="1023">
        <v>3</v>
      </c>
      <c r="BR8" s="1024">
        <v>1</v>
      </c>
      <c r="BS8" s="1012" t="str">
        <f t="shared" si="9"/>
        <v>BYU</v>
      </c>
      <c r="BT8" s="1022">
        <v>10</v>
      </c>
      <c r="BU8" s="1023">
        <v>2</v>
      </c>
      <c r="BV8" s="1024">
        <v>0</v>
      </c>
      <c r="BW8" s="1022">
        <v>5</v>
      </c>
      <c r="BX8" s="1023">
        <v>7</v>
      </c>
      <c r="BY8" s="1024">
        <v>0</v>
      </c>
      <c r="BZ8" s="1018" t="str">
        <f t="shared" si="10"/>
        <v>UAB</v>
      </c>
      <c r="CA8" s="1028">
        <f>VLOOKUP(+BZ8,All!$F$1112:$K$1259,6,FALSE)</f>
        <v>69.66</v>
      </c>
      <c r="CB8" s="1018" t="str">
        <f t="shared" si="11"/>
        <v>BYU</v>
      </c>
      <c r="CC8" s="1028">
        <f>VLOOKUP(+CB8,All!$F$1112:$K$1259,6,FALSE)</f>
        <v>78.81</v>
      </c>
      <c r="CD8" s="1018" t="str">
        <f t="shared" si="12"/>
        <v>UAB</v>
      </c>
      <c r="CE8" s="1086">
        <f>VLOOKUP(+CD8,All!$F$1258:$K$1387,6,FALSE)</f>
        <v>0.5</v>
      </c>
      <c r="CF8" s="1018" t="str">
        <f t="shared" si="13"/>
        <v>BYU</v>
      </c>
      <c r="CG8" s="1093">
        <f>VLOOKUP(+CF8,All!$F$1258:$K$1387,6,FALSE)</f>
        <v>6.6</v>
      </c>
      <c r="CH8" s="1018" t="str">
        <f t="shared" si="14"/>
        <v>BYU</v>
      </c>
      <c r="CI8" s="1020">
        <f t="shared" si="15"/>
        <v>6.5</v>
      </c>
      <c r="CJ8" s="1004">
        <v>28</v>
      </c>
      <c r="CK8" s="1018" t="str">
        <f t="shared" si="27"/>
        <v>BYU</v>
      </c>
      <c r="CL8" s="1025">
        <f t="shared" si="16"/>
        <v>9.1500000000000057</v>
      </c>
      <c r="CM8" s="1126">
        <v>40</v>
      </c>
      <c r="CN8" s="1018" t="str">
        <f t="shared" si="28"/>
        <v>BYU</v>
      </c>
      <c r="CO8" s="1097">
        <f t="shared" si="29"/>
        <v>6.1</v>
      </c>
      <c r="CP8" s="1004">
        <v>24</v>
      </c>
      <c r="CQ8" s="1018" t="str">
        <f t="shared" si="30"/>
        <v>BYU</v>
      </c>
      <c r="CR8" s="1020">
        <f t="shared" si="31"/>
        <v>7.6250000000000027</v>
      </c>
      <c r="CS8" s="1019">
        <v>34</v>
      </c>
      <c r="CT8" s="1018" t="str">
        <f t="shared" si="32"/>
        <v>BYU</v>
      </c>
      <c r="CU8" s="1020">
        <f t="shared" si="33"/>
        <v>32</v>
      </c>
      <c r="CV8" s="1019">
        <v>34</v>
      </c>
      <c r="CW8" s="1014">
        <f t="shared" si="34"/>
        <v>0</v>
      </c>
      <c r="CX8" s="1017"/>
      <c r="CY8" s="1021"/>
      <c r="CZ8" s="1011"/>
      <c r="DA8" s="1013"/>
      <c r="DB8" s="1012"/>
      <c r="DC8" s="1026"/>
      <c r="DD8" s="1142">
        <v>5</v>
      </c>
      <c r="DE8" s="1195">
        <f t="shared" si="17"/>
        <v>36</v>
      </c>
      <c r="DF8" s="1195">
        <f t="shared" si="18"/>
        <v>29</v>
      </c>
      <c r="DG8" s="1195">
        <f t="shared" si="19"/>
        <v>28</v>
      </c>
      <c r="DH8" s="1195">
        <f t="shared" si="20"/>
        <v>36</v>
      </c>
      <c r="DI8" s="1195">
        <f t="shared" si="21"/>
        <v>29</v>
      </c>
      <c r="DJ8" s="1195">
        <f t="shared" si="22"/>
        <v>28</v>
      </c>
      <c r="DK8" s="1195">
        <f t="shared" si="23"/>
        <v>0</v>
      </c>
      <c r="DL8" s="1195">
        <f t="shared" si="24"/>
        <v>0</v>
      </c>
      <c r="DM8" s="1195">
        <f t="shared" si="25"/>
        <v>0</v>
      </c>
      <c r="DN8" s="1198"/>
      <c r="DO8" s="1198"/>
      <c r="DP8" s="1198"/>
      <c r="DQ8" s="1198"/>
      <c r="DR8" s="1198"/>
      <c r="DS8" s="1198"/>
      <c r="DT8" s="1198"/>
      <c r="DU8" s="1198"/>
      <c r="DV8" s="1198"/>
      <c r="DW8" s="1198"/>
      <c r="DX8" s="1198"/>
      <c r="DY8" s="1198"/>
      <c r="DZ8" s="1198"/>
      <c r="EA8" s="1198"/>
      <c r="EB8" s="1198"/>
      <c r="EC8" s="1198"/>
      <c r="ED8" s="1198"/>
      <c r="EE8" s="1198"/>
      <c r="EF8" s="1198"/>
      <c r="EG8" s="1198"/>
      <c r="EH8" s="1198"/>
      <c r="EI8" s="1198"/>
    </row>
    <row r="9" spans="1:139" s="1027" customFormat="1" ht="24" customHeight="1" x14ac:dyDescent="0.75">
      <c r="A9" s="967" t="s">
        <v>511</v>
      </c>
      <c r="B9" s="1008" t="s">
        <v>39</v>
      </c>
      <c r="C9" s="1009">
        <v>44548</v>
      </c>
      <c r="D9" s="1010">
        <v>0.72916666666666663</v>
      </c>
      <c r="E9" s="1011" t="s">
        <v>40</v>
      </c>
      <c r="F9" s="1018" t="s">
        <v>108</v>
      </c>
      <c r="G9" s="1028" t="str">
        <f>VLOOKUP(+F9,All!$F$995:$G$1290,2,FALSE)</f>
        <v>MAC</v>
      </c>
      <c r="H9" s="1018" t="s">
        <v>348</v>
      </c>
      <c r="I9" s="1028" t="str">
        <f>VLOOKUP(+H9,All!$F$995:$G$1290,2,FALSE)</f>
        <v>Ind</v>
      </c>
      <c r="J9" s="1018" t="str">
        <f t="shared" si="0"/>
        <v>Liberty</v>
      </c>
      <c r="K9" s="1011" t="str">
        <f t="shared" si="1"/>
        <v>Eastern Michigan</v>
      </c>
      <c r="L9" s="1113">
        <v>9</v>
      </c>
      <c r="M9" s="1116">
        <v>57.5</v>
      </c>
      <c r="N9" s="1017" t="str">
        <f>J9</f>
        <v>Liberty</v>
      </c>
      <c r="O9" s="1023">
        <v>56</v>
      </c>
      <c r="P9" s="1021" t="str">
        <f t="shared" si="2"/>
        <v>Eastern Michigan</v>
      </c>
      <c r="Q9" s="1024">
        <v>20</v>
      </c>
      <c r="R9" s="1145" t="str">
        <f t="shared" si="3"/>
        <v>Liberty</v>
      </c>
      <c r="S9" s="1145" t="str">
        <f t="shared" si="4"/>
        <v>Eastern Michigan</v>
      </c>
      <c r="T9" s="1008" t="str">
        <f>R9</f>
        <v>Liberty</v>
      </c>
      <c r="U9" s="1011"/>
      <c r="V9" s="1008"/>
      <c r="W9" s="1011" t="str">
        <f t="shared" si="26"/>
        <v>L</v>
      </c>
      <c r="X9" s="1015"/>
      <c r="Y9" s="1016"/>
      <c r="Z9" s="1017"/>
      <c r="AA9" s="1016"/>
      <c r="AB9" s="1017"/>
      <c r="AC9" s="1016"/>
      <c r="AD9" s="1008" t="str">
        <f>H9</f>
        <v>Liberty</v>
      </c>
      <c r="AE9" s="1024">
        <v>21</v>
      </c>
      <c r="AF9" s="1018" t="str">
        <f>J9</f>
        <v>Liberty</v>
      </c>
      <c r="AG9" s="1024">
        <v>29</v>
      </c>
      <c r="AH9" s="997"/>
      <c r="AI9" s="1024"/>
      <c r="AJ9" s="1202" t="s">
        <v>348</v>
      </c>
      <c r="AK9" s="1203">
        <v>29</v>
      </c>
      <c r="AL9" s="1202" t="s">
        <v>108</v>
      </c>
      <c r="AM9" s="1203">
        <v>21</v>
      </c>
      <c r="AN9" s="1202" t="s">
        <v>348</v>
      </c>
      <c r="AO9" s="1203">
        <v>31</v>
      </c>
      <c r="AP9" s="1022"/>
      <c r="AQ9" s="1032">
        <v>28</v>
      </c>
      <c r="AR9" s="1022"/>
      <c r="AS9" s="1024"/>
      <c r="AT9" s="1022"/>
      <c r="AU9" s="1024"/>
      <c r="AV9" s="1022"/>
      <c r="AW9" s="1024"/>
      <c r="AX9" s="1022"/>
      <c r="AY9" s="1024"/>
      <c r="AZ9" s="1159">
        <f t="shared" si="5"/>
        <v>29</v>
      </c>
      <c r="BA9" s="1160">
        <f t="shared" si="6"/>
        <v>0</v>
      </c>
      <c r="BB9" s="1161">
        <f t="shared" si="7"/>
        <v>31</v>
      </c>
      <c r="BC9" s="1159"/>
      <c r="BD9" s="1160"/>
      <c r="BE9" s="1161"/>
      <c r="BF9" s="1159"/>
      <c r="BG9" s="1160"/>
      <c r="BH9" s="1161"/>
      <c r="BI9" s="1159"/>
      <c r="BJ9" s="1160"/>
      <c r="BK9" s="1016"/>
      <c r="BL9" s="1012" t="str">
        <f t="shared" si="8"/>
        <v>Eastern Michigan</v>
      </c>
      <c r="BM9" s="1022">
        <v>7</v>
      </c>
      <c r="BN9" s="1023">
        <v>5</v>
      </c>
      <c r="BO9" s="1024">
        <v>0</v>
      </c>
      <c r="BP9" s="1022">
        <v>5</v>
      </c>
      <c r="BQ9" s="1023">
        <v>7</v>
      </c>
      <c r="BR9" s="1024">
        <v>0</v>
      </c>
      <c r="BS9" s="1012" t="str">
        <f t="shared" si="9"/>
        <v>Liberty</v>
      </c>
      <c r="BT9" s="1022">
        <v>7</v>
      </c>
      <c r="BU9" s="1023">
        <v>5</v>
      </c>
      <c r="BV9" s="1024">
        <v>0</v>
      </c>
      <c r="BW9" s="1022">
        <v>6</v>
      </c>
      <c r="BX9" s="1023">
        <v>6</v>
      </c>
      <c r="BY9" s="1024">
        <v>0</v>
      </c>
      <c r="BZ9" s="1018" t="str">
        <f t="shared" si="10"/>
        <v>Eastern Michigan</v>
      </c>
      <c r="CA9" s="1028">
        <f>VLOOKUP(+BZ9,All!$F$1112:$K$1259,6,FALSE)</f>
        <v>63.35</v>
      </c>
      <c r="CB9" s="1018" t="str">
        <f t="shared" si="11"/>
        <v>Liberty</v>
      </c>
      <c r="CC9" s="1028">
        <f>VLOOKUP(+CB9,All!$F$1112:$K$1259,6,FALSE)</f>
        <v>69.989999999999995</v>
      </c>
      <c r="CD9" s="1018" t="str">
        <f t="shared" si="12"/>
        <v>Eastern Michigan</v>
      </c>
      <c r="CE9" s="1086">
        <f>VLOOKUP(+CD9,All!$F$1258:$K$1387,6,FALSE)</f>
        <v>-6.1</v>
      </c>
      <c r="CF9" s="1018" t="str">
        <f t="shared" si="13"/>
        <v>Liberty</v>
      </c>
      <c r="CG9" s="1093">
        <f>VLOOKUP(+CF9,All!$F$1258:$K$1387,6,FALSE)</f>
        <v>0.3</v>
      </c>
      <c r="CH9" s="1018" t="str">
        <f t="shared" si="14"/>
        <v>Liberty</v>
      </c>
      <c r="CI9" s="1020">
        <f t="shared" si="15"/>
        <v>9</v>
      </c>
      <c r="CJ9" s="1004">
        <v>36</v>
      </c>
      <c r="CK9" s="1018" t="str">
        <f t="shared" si="27"/>
        <v>Liberty</v>
      </c>
      <c r="CL9" s="1025">
        <f t="shared" si="16"/>
        <v>6.6399999999999935</v>
      </c>
      <c r="CM9" s="1126">
        <v>31</v>
      </c>
      <c r="CN9" s="1018" t="str">
        <f t="shared" si="28"/>
        <v>Liberty</v>
      </c>
      <c r="CO9" s="1097">
        <f t="shared" si="29"/>
        <v>6.3999999999999995</v>
      </c>
      <c r="CP9" s="1004">
        <v>27</v>
      </c>
      <c r="CQ9" s="1018" t="str">
        <f t="shared" si="30"/>
        <v>Liberty</v>
      </c>
      <c r="CR9" s="1020">
        <f t="shared" si="31"/>
        <v>6.519999999999996</v>
      </c>
      <c r="CS9" s="1019">
        <v>30</v>
      </c>
      <c r="CT9" s="1018" t="str">
        <f t="shared" si="32"/>
        <v>Liberty</v>
      </c>
      <c r="CU9" s="1020">
        <f t="shared" si="33"/>
        <v>29</v>
      </c>
      <c r="CV9" s="1019">
        <v>29</v>
      </c>
      <c r="CW9" s="1014">
        <f t="shared" si="34"/>
        <v>0</v>
      </c>
      <c r="CX9" s="1017"/>
      <c r="CY9" s="1021"/>
      <c r="CZ9" s="1011"/>
      <c r="DA9" s="1013"/>
      <c r="DB9" s="1012"/>
      <c r="DC9" s="1026"/>
      <c r="DD9" s="1142">
        <v>6</v>
      </c>
      <c r="DE9" s="1195">
        <f t="shared" si="17"/>
        <v>29</v>
      </c>
      <c r="DF9" s="1195">
        <f t="shared" si="18"/>
        <v>21</v>
      </c>
      <c r="DG9" s="1195">
        <f t="shared" si="19"/>
        <v>31</v>
      </c>
      <c r="DH9" s="1195">
        <f t="shared" si="20"/>
        <v>29</v>
      </c>
      <c r="DI9" s="1195">
        <f t="shared" si="21"/>
        <v>22</v>
      </c>
      <c r="DJ9" s="1195">
        <f t="shared" si="22"/>
        <v>31</v>
      </c>
      <c r="DK9" s="1195">
        <f t="shared" si="23"/>
        <v>0</v>
      </c>
      <c r="DL9" s="1195">
        <f t="shared" si="24"/>
        <v>-1</v>
      </c>
      <c r="DM9" s="1195">
        <f t="shared" si="25"/>
        <v>0</v>
      </c>
      <c r="DN9" s="1198"/>
      <c r="DO9" s="1198"/>
      <c r="DP9" s="1198"/>
      <c r="DQ9" s="1198"/>
      <c r="DR9" s="1198"/>
      <c r="DS9" s="1198"/>
      <c r="DT9" s="1198"/>
      <c r="DU9" s="1198"/>
      <c r="DV9" s="1198"/>
      <c r="DW9" s="1198"/>
      <c r="DX9" s="1198"/>
      <c r="DY9" s="1198"/>
      <c r="DZ9" s="1198"/>
      <c r="EA9" s="1198"/>
      <c r="EB9" s="1198"/>
      <c r="EC9" s="1198"/>
      <c r="ED9" s="1198"/>
      <c r="EE9" s="1198"/>
      <c r="EF9" s="1198"/>
      <c r="EG9" s="1198"/>
      <c r="EH9" s="1198"/>
      <c r="EI9" s="1198"/>
    </row>
    <row r="10" spans="1:139" s="1141" customFormat="1" ht="24" customHeight="1" x14ac:dyDescent="0.75">
      <c r="A10" s="966" t="s">
        <v>541</v>
      </c>
      <c r="B10" s="988" t="s">
        <v>39</v>
      </c>
      <c r="C10" s="989">
        <v>44548</v>
      </c>
      <c r="D10" s="990">
        <v>0.8125</v>
      </c>
      <c r="E10" s="991" t="s">
        <v>145</v>
      </c>
      <c r="F10" s="997" t="s">
        <v>100</v>
      </c>
      <c r="G10" s="1056" t="str">
        <f>VLOOKUP(+F10,All!$F$995:$G$1290,2,FALSE)</f>
        <v>MWC</v>
      </c>
      <c r="H10" s="997" t="s">
        <v>53</v>
      </c>
      <c r="I10" s="1056" t="str">
        <f>VLOOKUP(+H10,All!$F$995:$G$1290,2,FALSE)</f>
        <v>P12</v>
      </c>
      <c r="J10" s="997" t="str">
        <f t="shared" si="0"/>
        <v>Oregon State</v>
      </c>
      <c r="K10" s="991" t="str">
        <f t="shared" si="1"/>
        <v>Utah State</v>
      </c>
      <c r="L10" s="1112">
        <v>7</v>
      </c>
      <c r="M10" s="1115">
        <v>66</v>
      </c>
      <c r="N10" s="998" t="str">
        <f>K10</f>
        <v>Utah State</v>
      </c>
      <c r="O10" s="1003">
        <v>24</v>
      </c>
      <c r="P10" s="1001" t="str">
        <f t="shared" si="2"/>
        <v>Oregon State</v>
      </c>
      <c r="Q10" s="1004">
        <v>13</v>
      </c>
      <c r="R10" s="1147" t="str">
        <f t="shared" si="3"/>
        <v>Utah State</v>
      </c>
      <c r="S10" s="1147" t="str">
        <f t="shared" si="4"/>
        <v>Oregon State</v>
      </c>
      <c r="T10" s="988" t="str">
        <f>K10</f>
        <v>Utah State</v>
      </c>
      <c r="U10" s="991" t="str">
        <f>IF($N10=$J10,IF($O10-$Q10=$L10,"T",IF($R10=T10,"W","L")),IF($R10=T10,"W","L"))</f>
        <v>W</v>
      </c>
      <c r="V10" s="988"/>
      <c r="W10" s="991" t="str">
        <f t="shared" si="26"/>
        <v>L</v>
      </c>
      <c r="X10" s="995"/>
      <c r="Y10" s="996"/>
      <c r="Z10" s="998"/>
      <c r="AA10" s="996"/>
      <c r="AB10" s="998"/>
      <c r="AC10" s="996"/>
      <c r="AD10" s="988" t="str">
        <f>H10</f>
        <v>Oregon State</v>
      </c>
      <c r="AE10" s="1004">
        <v>28</v>
      </c>
      <c r="AF10" s="1168" t="str">
        <f>K10</f>
        <v>Utah State</v>
      </c>
      <c r="AG10" s="1004">
        <v>9</v>
      </c>
      <c r="AH10" s="997"/>
      <c r="AI10" s="1004"/>
      <c r="AJ10" s="1201" t="s">
        <v>53</v>
      </c>
      <c r="AK10" s="1004">
        <v>31</v>
      </c>
      <c r="AL10" s="1201" t="s">
        <v>53</v>
      </c>
      <c r="AM10" s="1004">
        <v>31</v>
      </c>
      <c r="AN10" s="1201" t="s">
        <v>100</v>
      </c>
      <c r="AO10" s="1004">
        <v>13</v>
      </c>
      <c r="AP10" s="1002"/>
      <c r="AQ10" s="1032">
        <v>30</v>
      </c>
      <c r="AR10" s="1002"/>
      <c r="AS10" s="1004"/>
      <c r="AT10" s="1002"/>
      <c r="AU10" s="1004"/>
      <c r="AV10" s="1002"/>
      <c r="AW10" s="1004"/>
      <c r="AX10" s="1002"/>
      <c r="AY10" s="1004"/>
      <c r="AZ10" s="1156">
        <f t="shared" si="5"/>
        <v>0</v>
      </c>
      <c r="BA10" s="1157">
        <f t="shared" si="6"/>
        <v>0</v>
      </c>
      <c r="BB10" s="1158">
        <f t="shared" si="7"/>
        <v>13</v>
      </c>
      <c r="BC10" s="1156"/>
      <c r="BD10" s="1157"/>
      <c r="BE10" s="1158"/>
      <c r="BF10" s="1156"/>
      <c r="BG10" s="1157"/>
      <c r="BH10" s="1158"/>
      <c r="BI10" s="1156"/>
      <c r="BJ10" s="1157"/>
      <c r="BK10" s="996"/>
      <c r="BL10" s="992" t="str">
        <f t="shared" si="8"/>
        <v>Utah State</v>
      </c>
      <c r="BM10" s="1002">
        <v>10</v>
      </c>
      <c r="BN10" s="1003">
        <v>3</v>
      </c>
      <c r="BO10" s="1004">
        <v>0</v>
      </c>
      <c r="BP10" s="1002">
        <v>9</v>
      </c>
      <c r="BQ10" s="1003">
        <v>4</v>
      </c>
      <c r="BR10" s="1004">
        <v>0</v>
      </c>
      <c r="BS10" s="992" t="str">
        <f t="shared" si="9"/>
        <v>Oregon State</v>
      </c>
      <c r="BT10" s="1002">
        <v>7</v>
      </c>
      <c r="BU10" s="1003">
        <v>5</v>
      </c>
      <c r="BV10" s="1004">
        <v>0</v>
      </c>
      <c r="BW10" s="1002">
        <v>7</v>
      </c>
      <c r="BX10" s="1003">
        <v>5</v>
      </c>
      <c r="BY10" s="1004">
        <v>0</v>
      </c>
      <c r="BZ10" s="997" t="str">
        <f t="shared" si="10"/>
        <v>Utah State</v>
      </c>
      <c r="CA10" s="1056">
        <f>VLOOKUP(+BZ10,All!$F$1112:$K$1259,6,FALSE)</f>
        <v>72.23</v>
      </c>
      <c r="CB10" s="997" t="str">
        <f t="shared" si="11"/>
        <v>Oregon State</v>
      </c>
      <c r="CC10" s="1056">
        <f>VLOOKUP(+CB10,All!$F$1112:$K$1259,6,FALSE)</f>
        <v>76.510000000000005</v>
      </c>
      <c r="CD10" s="997" t="str">
        <f t="shared" si="12"/>
        <v>Utah State</v>
      </c>
      <c r="CE10" s="1085">
        <f>VLOOKUP(+CD10,All!$F$1258:$K$1387,6,FALSE)</f>
        <v>-2</v>
      </c>
      <c r="CF10" s="997" t="str">
        <f t="shared" si="13"/>
        <v>Oregon State</v>
      </c>
      <c r="CG10" s="1092">
        <f>VLOOKUP(+CF10,All!$F$1258:$K$1387,6,FALSE)</f>
        <v>4.7</v>
      </c>
      <c r="CH10" s="997" t="str">
        <f t="shared" si="14"/>
        <v>Oregon State</v>
      </c>
      <c r="CI10" s="1000">
        <f t="shared" si="15"/>
        <v>7</v>
      </c>
      <c r="CJ10" s="1004">
        <v>30</v>
      </c>
      <c r="CK10" s="997" t="str">
        <f t="shared" si="27"/>
        <v>Oregon State</v>
      </c>
      <c r="CL10" s="1005">
        <f t="shared" si="16"/>
        <v>4.2800000000000011</v>
      </c>
      <c r="CM10" s="1126">
        <v>22</v>
      </c>
      <c r="CN10" s="997" t="str">
        <f t="shared" si="28"/>
        <v>Oregon State</v>
      </c>
      <c r="CO10" s="1096">
        <f t="shared" si="29"/>
        <v>6.7</v>
      </c>
      <c r="CP10" s="1004">
        <v>30</v>
      </c>
      <c r="CQ10" s="997" t="str">
        <f t="shared" si="30"/>
        <v>Oregon State</v>
      </c>
      <c r="CR10" s="1000">
        <f t="shared" si="31"/>
        <v>5.49</v>
      </c>
      <c r="CS10" s="999">
        <v>26</v>
      </c>
      <c r="CT10" s="997" t="str">
        <f t="shared" si="32"/>
        <v>Oregon State</v>
      </c>
      <c r="CU10" s="1000">
        <f t="shared" si="33"/>
        <v>26</v>
      </c>
      <c r="CV10" s="999">
        <v>26</v>
      </c>
      <c r="CW10" s="994">
        <f t="shared" si="34"/>
        <v>0</v>
      </c>
      <c r="CX10" s="1127"/>
      <c r="CY10" s="1006"/>
      <c r="CZ10" s="991"/>
      <c r="DA10" s="993"/>
      <c r="DB10" s="992"/>
      <c r="DC10" s="1007"/>
      <c r="DD10" s="1140">
        <v>7</v>
      </c>
      <c r="DE10" s="1195">
        <f t="shared" si="17"/>
        <v>31</v>
      </c>
      <c r="DF10" s="1195">
        <f t="shared" si="18"/>
        <v>31</v>
      </c>
      <c r="DG10" s="1195">
        <f t="shared" si="19"/>
        <v>13</v>
      </c>
      <c r="DH10" s="1195">
        <f t="shared" si="20"/>
        <v>31</v>
      </c>
      <c r="DI10" s="1195">
        <f t="shared" si="21"/>
        <v>31</v>
      </c>
      <c r="DJ10" s="1195">
        <f t="shared" si="22"/>
        <v>13</v>
      </c>
      <c r="DK10" s="1195">
        <f t="shared" si="23"/>
        <v>0</v>
      </c>
      <c r="DL10" s="1195">
        <f t="shared" si="24"/>
        <v>0</v>
      </c>
      <c r="DM10" s="1195">
        <f t="shared" si="25"/>
        <v>0</v>
      </c>
      <c r="DN10" s="1195"/>
      <c r="DO10" s="1195"/>
      <c r="DP10" s="1195"/>
      <c r="DQ10" s="1195"/>
      <c r="DR10" s="1195"/>
      <c r="DS10" s="1195"/>
      <c r="DT10" s="1195"/>
      <c r="DU10" s="1195"/>
      <c r="DV10" s="1195"/>
      <c r="DW10" s="1195"/>
      <c r="DX10" s="1195"/>
      <c r="DY10" s="1195"/>
      <c r="DZ10" s="1195"/>
      <c r="EA10" s="1195"/>
      <c r="EB10" s="1195"/>
      <c r="EC10" s="1195"/>
      <c r="ED10" s="1195"/>
      <c r="EE10" s="1195"/>
      <c r="EF10" s="1195"/>
      <c r="EG10" s="1195"/>
      <c r="EH10" s="1195"/>
      <c r="EI10" s="1195"/>
    </row>
    <row r="11" spans="1:139" s="1141" customFormat="1" ht="24" customHeight="1" x14ac:dyDescent="0.75">
      <c r="A11" s="966" t="s">
        <v>517</v>
      </c>
      <c r="B11" s="988" t="s">
        <v>39</v>
      </c>
      <c r="C11" s="989">
        <v>44548</v>
      </c>
      <c r="D11" s="990">
        <v>0.875</v>
      </c>
      <c r="E11" s="991" t="s">
        <v>40</v>
      </c>
      <c r="F11" s="997" t="s">
        <v>222</v>
      </c>
      <c r="G11" s="1056" t="str">
        <f>VLOOKUP(+F11,All!$F$995:$G$1290,2,FALSE)</f>
        <v>SB</v>
      </c>
      <c r="H11" s="997" t="s">
        <v>174</v>
      </c>
      <c r="I11" s="1056" t="str">
        <f>VLOOKUP(+H11,All!$F$995:$G$1290,2,FALSE)</f>
        <v>CUSA</v>
      </c>
      <c r="J11" s="997" t="str">
        <f>F11</f>
        <v>UL Lafayette</v>
      </c>
      <c r="K11" s="991" t="str">
        <f t="shared" si="1"/>
        <v>Marshall</v>
      </c>
      <c r="L11" s="1112">
        <v>5.5</v>
      </c>
      <c r="M11" s="1115">
        <v>52.5</v>
      </c>
      <c r="N11" s="998" t="str">
        <f>J11</f>
        <v>UL Lafayette</v>
      </c>
      <c r="O11" s="1003">
        <v>36</v>
      </c>
      <c r="P11" s="1001" t="str">
        <f t="shared" si="2"/>
        <v>Marshall</v>
      </c>
      <c r="Q11" s="1004">
        <v>21</v>
      </c>
      <c r="R11" s="1147" t="str">
        <f t="shared" si="3"/>
        <v>UL Lafayette</v>
      </c>
      <c r="S11" s="1147" t="str">
        <f t="shared" si="4"/>
        <v>Marshall</v>
      </c>
      <c r="T11" s="988" t="str">
        <f>R11</f>
        <v>UL Lafayette</v>
      </c>
      <c r="U11" s="991"/>
      <c r="V11" s="988"/>
      <c r="W11" s="991" t="str">
        <f t="shared" si="26"/>
        <v>L</v>
      </c>
      <c r="X11" s="995"/>
      <c r="Y11" s="996"/>
      <c r="Z11" s="998"/>
      <c r="AA11" s="996"/>
      <c r="AB11" s="998"/>
      <c r="AC11" s="996"/>
      <c r="AD11" s="988" t="str">
        <f>F11</f>
        <v>UL Lafayette</v>
      </c>
      <c r="AE11" s="1004">
        <v>16</v>
      </c>
      <c r="AF11" s="997" t="str">
        <f>CH11</f>
        <v>UL Lafayette</v>
      </c>
      <c r="AG11" s="1004">
        <v>21</v>
      </c>
      <c r="AH11" s="997"/>
      <c r="AI11" s="1004"/>
      <c r="AJ11" s="1201" t="s">
        <v>222</v>
      </c>
      <c r="AK11" s="1004">
        <v>28</v>
      </c>
      <c r="AL11" s="1201" t="s">
        <v>222</v>
      </c>
      <c r="AM11" s="1004">
        <v>26</v>
      </c>
      <c r="AN11" s="1201" t="s">
        <v>222</v>
      </c>
      <c r="AO11" s="1004">
        <v>23</v>
      </c>
      <c r="AP11" s="1002"/>
      <c r="AQ11" s="1032">
        <v>27</v>
      </c>
      <c r="AR11" s="1002"/>
      <c r="AS11" s="1004"/>
      <c r="AT11" s="1002"/>
      <c r="AU11" s="1004"/>
      <c r="AV11" s="1002"/>
      <c r="AW11" s="1004"/>
      <c r="AX11" s="1002"/>
      <c r="AY11" s="1004"/>
      <c r="AZ11" s="1156">
        <f t="shared" si="5"/>
        <v>28</v>
      </c>
      <c r="BA11" s="1157">
        <f t="shared" si="6"/>
        <v>26</v>
      </c>
      <c r="BB11" s="1158">
        <f t="shared" si="7"/>
        <v>23</v>
      </c>
      <c r="BC11" s="1156"/>
      <c r="BD11" s="1157"/>
      <c r="BE11" s="1158"/>
      <c r="BF11" s="1156"/>
      <c r="BG11" s="1157"/>
      <c r="BH11" s="1158"/>
      <c r="BI11" s="1156"/>
      <c r="BJ11" s="1157"/>
      <c r="BK11" s="996"/>
      <c r="BL11" s="992" t="str">
        <f t="shared" si="8"/>
        <v>UL Lafayette</v>
      </c>
      <c r="BM11" s="1002">
        <v>12</v>
      </c>
      <c r="BN11" s="1003">
        <v>1</v>
      </c>
      <c r="BO11" s="1004">
        <v>0</v>
      </c>
      <c r="BP11" s="1002">
        <v>6</v>
      </c>
      <c r="BQ11" s="1003">
        <v>7</v>
      </c>
      <c r="BR11" s="1004">
        <v>0</v>
      </c>
      <c r="BS11" s="992" t="str">
        <f t="shared" si="9"/>
        <v>Marshall</v>
      </c>
      <c r="BT11" s="1002">
        <v>7</v>
      </c>
      <c r="BU11" s="1003">
        <v>5</v>
      </c>
      <c r="BV11" s="1004">
        <v>0</v>
      </c>
      <c r="BW11" s="1002">
        <v>6</v>
      </c>
      <c r="BX11" s="1003">
        <v>6</v>
      </c>
      <c r="BY11" s="1004">
        <v>0</v>
      </c>
      <c r="BZ11" s="997" t="str">
        <f t="shared" si="10"/>
        <v>UL Lafayette</v>
      </c>
      <c r="CA11" s="1056">
        <f>VLOOKUP(+BZ11,All!$F$1112:$K$1259,6,FALSE)</f>
        <v>74.87</v>
      </c>
      <c r="CB11" s="997" t="str">
        <f t="shared" si="11"/>
        <v>Marshall</v>
      </c>
      <c r="CC11" s="1056">
        <f>VLOOKUP(+CB11,All!$F$1112:$K$1259,6,FALSE)</f>
        <v>68</v>
      </c>
      <c r="CD11" s="997" t="str">
        <f t="shared" si="12"/>
        <v>UL Lafayette</v>
      </c>
      <c r="CE11" s="1085">
        <f>VLOOKUP(+CD11,All!$F$1258:$K$1387,6,FALSE)</f>
        <v>4.0999999999999996</v>
      </c>
      <c r="CF11" s="997" t="str">
        <f t="shared" si="13"/>
        <v>Marshall</v>
      </c>
      <c r="CG11" s="1092">
        <f>VLOOKUP(+CF11,All!$F$1258:$K$1387,6,FALSE)</f>
        <v>0.5</v>
      </c>
      <c r="CH11" s="997" t="str">
        <f t="shared" si="14"/>
        <v>UL Lafayette</v>
      </c>
      <c r="CI11" s="1000">
        <f t="shared" si="15"/>
        <v>5.5</v>
      </c>
      <c r="CJ11" s="1004">
        <v>25</v>
      </c>
      <c r="CK11" s="997" t="str">
        <f t="shared" si="27"/>
        <v>UL Lafayette</v>
      </c>
      <c r="CL11" s="1005">
        <f t="shared" si="16"/>
        <v>6.8700000000000045</v>
      </c>
      <c r="CM11" s="1126">
        <v>33</v>
      </c>
      <c r="CN11" s="997" t="str">
        <f t="shared" si="28"/>
        <v>UL Lafayette</v>
      </c>
      <c r="CO11" s="1096">
        <f t="shared" si="29"/>
        <v>3.5999999999999996</v>
      </c>
      <c r="CP11" s="1004">
        <v>13</v>
      </c>
      <c r="CQ11" s="997" t="str">
        <f t="shared" si="30"/>
        <v>UL Lafayette</v>
      </c>
      <c r="CR11" s="1000">
        <f t="shared" si="31"/>
        <v>5.2350000000000021</v>
      </c>
      <c r="CS11" s="999">
        <v>25</v>
      </c>
      <c r="CT11" s="997" t="str">
        <f t="shared" si="32"/>
        <v>UL Lafayette</v>
      </c>
      <c r="CU11" s="1000">
        <f t="shared" si="33"/>
        <v>23</v>
      </c>
      <c r="CV11" s="999">
        <v>23</v>
      </c>
      <c r="CW11" s="994">
        <f t="shared" si="34"/>
        <v>0</v>
      </c>
      <c r="CX11" s="998"/>
      <c r="CY11" s="1001"/>
      <c r="CZ11" s="991"/>
      <c r="DA11" s="993" t="str">
        <f>F11</f>
        <v>UL Lafayette</v>
      </c>
      <c r="DB11" s="992" t="str">
        <f>J11</f>
        <v>UL Lafayette</v>
      </c>
      <c r="DC11" s="1007"/>
      <c r="DD11" s="1140">
        <v>8</v>
      </c>
      <c r="DE11" s="1195">
        <f t="shared" si="17"/>
        <v>28</v>
      </c>
      <c r="DF11" s="1195">
        <f t="shared" si="18"/>
        <v>26</v>
      </c>
      <c r="DG11" s="1195">
        <f t="shared" si="19"/>
        <v>23</v>
      </c>
      <c r="DH11" s="1195">
        <f t="shared" si="20"/>
        <v>28</v>
      </c>
      <c r="DI11" s="1195">
        <f t="shared" si="21"/>
        <v>27</v>
      </c>
      <c r="DJ11" s="1195">
        <f t="shared" si="22"/>
        <v>23</v>
      </c>
      <c r="DK11" s="1195">
        <f t="shared" si="23"/>
        <v>0</v>
      </c>
      <c r="DL11" s="1195">
        <f t="shared" si="24"/>
        <v>-1</v>
      </c>
      <c r="DM11" s="1195">
        <f t="shared" si="25"/>
        <v>0</v>
      </c>
      <c r="DN11" s="1195"/>
      <c r="DO11" s="1195"/>
      <c r="DP11" s="1195"/>
      <c r="DQ11" s="1195"/>
      <c r="DR11" s="1195"/>
      <c r="DS11" s="1195"/>
      <c r="DT11" s="1195"/>
      <c r="DU11" s="1195"/>
      <c r="DV11" s="1195"/>
      <c r="DW11" s="1195"/>
      <c r="DX11" s="1195"/>
      <c r="DY11" s="1195"/>
      <c r="DZ11" s="1195"/>
      <c r="EA11" s="1195"/>
      <c r="EB11" s="1195"/>
      <c r="EC11" s="1195"/>
      <c r="ED11" s="1195"/>
      <c r="EE11" s="1195"/>
      <c r="EF11" s="1195"/>
      <c r="EG11" s="1195"/>
      <c r="EH11" s="1195"/>
      <c r="EI11" s="1195"/>
    </row>
    <row r="12" spans="1:139" s="1141" customFormat="1" ht="24" customHeight="1" x14ac:dyDescent="0.75">
      <c r="A12" s="966" t="s">
        <v>542</v>
      </c>
      <c r="B12" s="988" t="s">
        <v>238</v>
      </c>
      <c r="C12" s="989">
        <v>44550</v>
      </c>
      <c r="D12" s="990">
        <v>0.60416666666666663</v>
      </c>
      <c r="E12" s="991" t="s">
        <v>40</v>
      </c>
      <c r="F12" s="997" t="s">
        <v>180</v>
      </c>
      <c r="G12" s="1056" t="str">
        <f>VLOOKUP(+F12,All!$F$995:$G$1290,2,FALSE)</f>
        <v>CUSA</v>
      </c>
      <c r="H12" s="997" t="s">
        <v>78</v>
      </c>
      <c r="I12" s="1056" t="str">
        <f>VLOOKUP(+H12,All!$F$995:$G$1290,2,FALSE)</f>
        <v>AAC</v>
      </c>
      <c r="J12" s="997" t="str">
        <f>H12</f>
        <v>Tulsa</v>
      </c>
      <c r="K12" s="991" t="str">
        <f t="shared" si="1"/>
        <v>Old Dominion</v>
      </c>
      <c r="L12" s="1112">
        <v>9.5</v>
      </c>
      <c r="M12" s="1115">
        <v>52.5</v>
      </c>
      <c r="N12" s="998" t="str">
        <f>J12</f>
        <v>Tulsa</v>
      </c>
      <c r="O12" s="1003">
        <v>30</v>
      </c>
      <c r="P12" s="1001" t="str">
        <f t="shared" si="2"/>
        <v>Old Dominion</v>
      </c>
      <c r="Q12" s="1004">
        <v>17</v>
      </c>
      <c r="R12" s="1147" t="str">
        <f t="shared" si="3"/>
        <v>Tulsa</v>
      </c>
      <c r="S12" s="1147" t="str">
        <f t="shared" si="4"/>
        <v>Old Dominion</v>
      </c>
      <c r="T12" s="988" t="str">
        <f>R12</f>
        <v>Tulsa</v>
      </c>
      <c r="U12" s="991"/>
      <c r="V12" s="988"/>
      <c r="W12" s="991" t="str">
        <f t="shared" si="26"/>
        <v>L</v>
      </c>
      <c r="X12" s="995"/>
      <c r="Y12" s="996"/>
      <c r="Z12" s="998"/>
      <c r="AA12" s="996"/>
      <c r="AB12" s="998"/>
      <c r="AC12" s="996"/>
      <c r="AD12" s="988" t="str">
        <f>H12</f>
        <v>Tulsa</v>
      </c>
      <c r="AE12" s="1004">
        <v>24</v>
      </c>
      <c r="AF12" s="997" t="str">
        <f>CH12</f>
        <v>Tulsa</v>
      </c>
      <c r="AG12" s="1004">
        <v>22</v>
      </c>
      <c r="AH12" s="997"/>
      <c r="AI12" s="1004"/>
      <c r="AJ12" s="1201" t="s">
        <v>78</v>
      </c>
      <c r="AK12" s="1004">
        <v>37</v>
      </c>
      <c r="AL12" s="1201" t="s">
        <v>78</v>
      </c>
      <c r="AM12" s="1004">
        <v>38</v>
      </c>
      <c r="AN12" s="1201" t="s">
        <v>78</v>
      </c>
      <c r="AO12" s="1004">
        <v>24</v>
      </c>
      <c r="AP12" s="1002"/>
      <c r="AQ12" s="1032">
        <v>37</v>
      </c>
      <c r="AR12" s="1002"/>
      <c r="AS12" s="1004"/>
      <c r="AT12" s="1002"/>
      <c r="AU12" s="1004"/>
      <c r="AV12" s="1002"/>
      <c r="AW12" s="1004"/>
      <c r="AX12" s="1002"/>
      <c r="AY12" s="1004"/>
      <c r="AZ12" s="1156">
        <f t="shared" si="5"/>
        <v>37</v>
      </c>
      <c r="BA12" s="1157">
        <f t="shared" si="6"/>
        <v>38</v>
      </c>
      <c r="BB12" s="1158">
        <f t="shared" si="7"/>
        <v>24</v>
      </c>
      <c r="BC12" s="1156"/>
      <c r="BD12" s="1157"/>
      <c r="BE12" s="1158"/>
      <c r="BF12" s="1156"/>
      <c r="BG12" s="1157"/>
      <c r="BH12" s="1158"/>
      <c r="BI12" s="1156"/>
      <c r="BJ12" s="1157"/>
      <c r="BK12" s="996"/>
      <c r="BL12" s="992" t="str">
        <f t="shared" si="8"/>
        <v>Old Dominion</v>
      </c>
      <c r="BM12" s="1002">
        <v>6</v>
      </c>
      <c r="BN12" s="1003">
        <v>6</v>
      </c>
      <c r="BO12" s="1004">
        <v>0</v>
      </c>
      <c r="BP12" s="1002">
        <v>9</v>
      </c>
      <c r="BQ12" s="1003">
        <v>3</v>
      </c>
      <c r="BR12" s="1004">
        <v>0</v>
      </c>
      <c r="BS12" s="992" t="str">
        <f t="shared" si="9"/>
        <v>Tulsa</v>
      </c>
      <c r="BT12" s="1002">
        <v>6</v>
      </c>
      <c r="BU12" s="1003">
        <v>6</v>
      </c>
      <c r="BV12" s="1004">
        <v>0</v>
      </c>
      <c r="BW12" s="1002">
        <v>7</v>
      </c>
      <c r="BX12" s="1003">
        <v>5</v>
      </c>
      <c r="BY12" s="1004">
        <v>0</v>
      </c>
      <c r="BZ12" s="997" t="str">
        <f t="shared" si="10"/>
        <v>Old Dominion</v>
      </c>
      <c r="CA12" s="1056">
        <f>VLOOKUP(+BZ12,All!$F$1112:$K$1259,6,FALSE)</f>
        <v>59.38</v>
      </c>
      <c r="CB12" s="997" t="str">
        <f t="shared" si="11"/>
        <v>Tulsa</v>
      </c>
      <c r="CC12" s="1056">
        <f>VLOOKUP(+CB12,All!$F$1112:$K$1259,6,FALSE)</f>
        <v>68.290000000000006</v>
      </c>
      <c r="CD12" s="997" t="str">
        <f t="shared" si="12"/>
        <v>Old Dominion</v>
      </c>
      <c r="CE12" s="1085">
        <f>VLOOKUP(+CD12,All!$F$1258:$K$1387,6,FALSE)</f>
        <v>-10.5</v>
      </c>
      <c r="CF12" s="997" t="str">
        <f t="shared" si="13"/>
        <v>Tulsa</v>
      </c>
      <c r="CG12" s="1092">
        <f>VLOOKUP(+CF12,All!$F$1258:$K$1387,6,FALSE)</f>
        <v>-1.7</v>
      </c>
      <c r="CH12" s="997" t="str">
        <f t="shared" si="14"/>
        <v>Tulsa</v>
      </c>
      <c r="CI12" s="1000">
        <f t="shared" si="15"/>
        <v>9.5</v>
      </c>
      <c r="CJ12" s="1004">
        <v>37</v>
      </c>
      <c r="CK12" s="997" t="str">
        <f t="shared" si="27"/>
        <v>Tulsa</v>
      </c>
      <c r="CL12" s="1005">
        <f t="shared" si="16"/>
        <v>8.9100000000000037</v>
      </c>
      <c r="CM12" s="1126">
        <v>39</v>
      </c>
      <c r="CN12" s="997" t="str">
        <f t="shared" si="28"/>
        <v>Tulsa</v>
      </c>
      <c r="CO12" s="1096">
        <f t="shared" si="29"/>
        <v>8.8000000000000007</v>
      </c>
      <c r="CP12" s="1004">
        <v>36</v>
      </c>
      <c r="CQ12" s="997" t="str">
        <f t="shared" si="30"/>
        <v>Tulsa</v>
      </c>
      <c r="CR12" s="1000">
        <f t="shared" si="31"/>
        <v>8.8550000000000022</v>
      </c>
      <c r="CS12" s="999">
        <v>39</v>
      </c>
      <c r="CT12" s="997" t="str">
        <f t="shared" si="32"/>
        <v>Tulsa</v>
      </c>
      <c r="CU12" s="1000">
        <f t="shared" si="33"/>
        <v>37.5</v>
      </c>
      <c r="CV12" s="999">
        <v>39</v>
      </c>
      <c r="CW12" s="994">
        <f t="shared" si="34"/>
        <v>0</v>
      </c>
      <c r="CX12" s="998"/>
      <c r="CY12" s="1001"/>
      <c r="CZ12" s="996"/>
      <c r="DA12" s="992"/>
      <c r="DB12" s="992"/>
      <c r="DC12" s="1007"/>
      <c r="DD12" s="1140">
        <v>9</v>
      </c>
      <c r="DE12" s="1195">
        <f t="shared" si="17"/>
        <v>37</v>
      </c>
      <c r="DF12" s="1195">
        <f t="shared" si="18"/>
        <v>38</v>
      </c>
      <c r="DG12" s="1195">
        <f t="shared" si="19"/>
        <v>24</v>
      </c>
      <c r="DH12" s="1195">
        <f t="shared" si="20"/>
        <v>37</v>
      </c>
      <c r="DI12" s="1195">
        <f t="shared" si="21"/>
        <v>38</v>
      </c>
      <c r="DJ12" s="1195">
        <f t="shared" si="22"/>
        <v>24</v>
      </c>
      <c r="DK12" s="1195">
        <f t="shared" si="23"/>
        <v>0</v>
      </c>
      <c r="DL12" s="1195">
        <f t="shared" si="24"/>
        <v>0</v>
      </c>
      <c r="DM12" s="1195">
        <f t="shared" si="25"/>
        <v>0</v>
      </c>
      <c r="DN12" s="1195"/>
      <c r="DO12" s="1195"/>
      <c r="DP12" s="1195"/>
      <c r="DQ12" s="1195"/>
      <c r="DR12" s="1195"/>
      <c r="DS12" s="1195"/>
      <c r="DT12" s="1195"/>
      <c r="DU12" s="1195"/>
      <c r="DV12" s="1195"/>
      <c r="DW12" s="1195"/>
      <c r="DX12" s="1195"/>
      <c r="DY12" s="1195"/>
      <c r="DZ12" s="1195"/>
      <c r="EA12" s="1195"/>
      <c r="EB12" s="1195"/>
      <c r="EC12" s="1195"/>
      <c r="ED12" s="1195"/>
      <c r="EE12" s="1195"/>
      <c r="EF12" s="1195"/>
      <c r="EG12" s="1195"/>
      <c r="EH12" s="1195"/>
      <c r="EI12" s="1195"/>
    </row>
    <row r="13" spans="1:139" s="1027" customFormat="1" ht="24" customHeight="1" x14ac:dyDescent="0.75">
      <c r="A13" s="967" t="s">
        <v>544</v>
      </c>
      <c r="B13" s="1008" t="s">
        <v>472</v>
      </c>
      <c r="C13" s="1009">
        <v>44551</v>
      </c>
      <c r="D13" s="1010">
        <v>0.64583333333333337</v>
      </c>
      <c r="E13" s="1011" t="s">
        <v>40</v>
      </c>
      <c r="F13" s="1018" t="s">
        <v>121</v>
      </c>
      <c r="G13" s="1028" t="str">
        <f>VLOOKUP(+F13,All!$F$995:$G$1290,2,FALSE)</f>
        <v>MAC</v>
      </c>
      <c r="H13" s="1018" t="s">
        <v>143</v>
      </c>
      <c r="I13" s="1028" t="str">
        <f>VLOOKUP(+H13,All!$F$995:$G$1290,2,FALSE)</f>
        <v>MWC</v>
      </c>
      <c r="J13" s="1018" t="str">
        <f>H13</f>
        <v>Wyoming</v>
      </c>
      <c r="K13" s="1011" t="str">
        <f t="shared" si="1"/>
        <v>Kent State</v>
      </c>
      <c r="L13" s="1113">
        <v>3</v>
      </c>
      <c r="M13" s="1116">
        <v>59.5</v>
      </c>
      <c r="N13" s="1017" t="str">
        <f>J13</f>
        <v>Wyoming</v>
      </c>
      <c r="O13" s="1023">
        <v>52</v>
      </c>
      <c r="P13" s="1021" t="str">
        <f t="shared" si="2"/>
        <v>Kent State</v>
      </c>
      <c r="Q13" s="1024">
        <v>38</v>
      </c>
      <c r="R13" s="1145" t="str">
        <f t="shared" si="3"/>
        <v>Wyoming</v>
      </c>
      <c r="S13" s="1145" t="str">
        <f t="shared" si="4"/>
        <v>Kent State</v>
      </c>
      <c r="T13" s="1008" t="str">
        <f>R13</f>
        <v>Wyoming</v>
      </c>
      <c r="U13" s="1011" t="str">
        <f t="shared" ref="U13:U46" si="35">IF($N13=$J13,IF($O13-$Q13=$L13,"T",IF($R13=T13,"W","L")),IF($R13=T13,"W","L"))</f>
        <v>W</v>
      </c>
      <c r="V13" s="1008"/>
      <c r="W13" s="1011" t="str">
        <f t="shared" si="26"/>
        <v>L</v>
      </c>
      <c r="X13" s="1015"/>
      <c r="Y13" s="1016"/>
      <c r="Z13" s="1017"/>
      <c r="AA13" s="1016"/>
      <c r="AB13" s="1017"/>
      <c r="AC13" s="1016"/>
      <c r="AD13" s="1008" t="str">
        <f>F13</f>
        <v>Kent State</v>
      </c>
      <c r="AE13" s="1024">
        <v>3</v>
      </c>
      <c r="AF13" s="1167" t="str">
        <f>K13</f>
        <v>Kent State</v>
      </c>
      <c r="AG13" s="1024">
        <v>10</v>
      </c>
      <c r="AH13" s="997"/>
      <c r="AI13" s="1024"/>
      <c r="AJ13" s="1202" t="s">
        <v>143</v>
      </c>
      <c r="AK13" s="1203">
        <v>16</v>
      </c>
      <c r="AL13" s="1202" t="s">
        <v>121</v>
      </c>
      <c r="AM13" s="1203">
        <v>18</v>
      </c>
      <c r="AN13" s="1202" t="s">
        <v>121</v>
      </c>
      <c r="AO13" s="1203">
        <v>14</v>
      </c>
      <c r="AP13" s="1022"/>
      <c r="AQ13" s="1032">
        <v>13</v>
      </c>
      <c r="AR13" s="1022"/>
      <c r="AS13" s="1024"/>
      <c r="AT13" s="1022"/>
      <c r="AU13" s="1024"/>
      <c r="AV13" s="1022"/>
      <c r="AW13" s="1024"/>
      <c r="AX13" s="1022"/>
      <c r="AY13" s="1024"/>
      <c r="AZ13" s="1159">
        <f t="shared" si="5"/>
        <v>16</v>
      </c>
      <c r="BA13" s="1160">
        <f t="shared" si="6"/>
        <v>0</v>
      </c>
      <c r="BB13" s="1161">
        <f t="shared" si="7"/>
        <v>0</v>
      </c>
      <c r="BC13" s="1159"/>
      <c r="BD13" s="1160"/>
      <c r="BE13" s="1161"/>
      <c r="BF13" s="1159"/>
      <c r="BG13" s="1160"/>
      <c r="BH13" s="1161"/>
      <c r="BI13" s="1159"/>
      <c r="BJ13" s="1160"/>
      <c r="BK13" s="1016"/>
      <c r="BL13" s="1012" t="str">
        <f t="shared" si="8"/>
        <v>Kent State</v>
      </c>
      <c r="BM13" s="1022">
        <v>7</v>
      </c>
      <c r="BN13" s="1023">
        <v>6</v>
      </c>
      <c r="BO13" s="1024">
        <v>0</v>
      </c>
      <c r="BP13" s="1022">
        <v>6</v>
      </c>
      <c r="BQ13" s="1023">
        <v>7</v>
      </c>
      <c r="BR13" s="1024">
        <v>0</v>
      </c>
      <c r="BS13" s="1012" t="str">
        <f t="shared" si="9"/>
        <v>Wyoming</v>
      </c>
      <c r="BT13" s="1022">
        <v>6</v>
      </c>
      <c r="BU13" s="1023">
        <v>6</v>
      </c>
      <c r="BV13" s="1024">
        <v>0</v>
      </c>
      <c r="BW13" s="1022">
        <v>4</v>
      </c>
      <c r="BX13" s="1023">
        <v>7</v>
      </c>
      <c r="BY13" s="1024">
        <v>1</v>
      </c>
      <c r="BZ13" s="1018" t="str">
        <f t="shared" si="10"/>
        <v>Kent State</v>
      </c>
      <c r="CA13" s="1028">
        <f>VLOOKUP(+BZ13,All!$F$1112:$K$1259,6,FALSE)</f>
        <v>62.19</v>
      </c>
      <c r="CB13" s="1018" t="str">
        <f t="shared" si="11"/>
        <v>Wyoming</v>
      </c>
      <c r="CC13" s="1028">
        <f>VLOOKUP(+CB13,All!$F$1112:$K$1259,6,FALSE)</f>
        <v>65.91</v>
      </c>
      <c r="CD13" s="1018" t="str">
        <f t="shared" si="12"/>
        <v>Kent State</v>
      </c>
      <c r="CE13" s="1086">
        <f>VLOOKUP(+CD13,All!$F$1258:$K$1387,6,FALSE)</f>
        <v>-8.9</v>
      </c>
      <c r="CF13" s="1018" t="str">
        <f t="shared" si="13"/>
        <v>Wyoming</v>
      </c>
      <c r="CG13" s="1093">
        <f>VLOOKUP(+CF13,All!$F$1258:$K$1387,6,FALSE)</f>
        <v>-6.3</v>
      </c>
      <c r="CH13" s="1018" t="str">
        <f t="shared" si="14"/>
        <v>Wyoming</v>
      </c>
      <c r="CI13" s="1020">
        <f t="shared" si="15"/>
        <v>3</v>
      </c>
      <c r="CJ13" s="1004">
        <v>16</v>
      </c>
      <c r="CK13" s="1018" t="str">
        <f t="shared" si="27"/>
        <v>Wyoming</v>
      </c>
      <c r="CL13" s="1025">
        <f t="shared" si="16"/>
        <v>3.7199999999999989</v>
      </c>
      <c r="CM13" s="1126">
        <v>19</v>
      </c>
      <c r="CN13" s="1018" t="str">
        <f t="shared" si="28"/>
        <v>Wyoming</v>
      </c>
      <c r="CO13" s="1097">
        <f t="shared" si="29"/>
        <v>2.6000000000000005</v>
      </c>
      <c r="CP13" s="1004">
        <v>9</v>
      </c>
      <c r="CQ13" s="1018" t="str">
        <f t="shared" si="30"/>
        <v>Wyoming</v>
      </c>
      <c r="CR13" s="1020">
        <f t="shared" si="31"/>
        <v>3.1599999999999997</v>
      </c>
      <c r="CS13" s="1019">
        <v>13</v>
      </c>
      <c r="CT13" s="1018" t="str">
        <f t="shared" si="32"/>
        <v>Wyoming</v>
      </c>
      <c r="CU13" s="1020">
        <f t="shared" si="33"/>
        <v>14</v>
      </c>
      <c r="CV13" s="1019">
        <v>12</v>
      </c>
      <c r="CW13" s="1014">
        <f t="shared" si="34"/>
        <v>0</v>
      </c>
      <c r="CX13" s="1017"/>
      <c r="CY13" s="1021"/>
      <c r="CZ13" s="1011"/>
      <c r="DA13" s="1013"/>
      <c r="DB13" s="1012"/>
      <c r="DC13" s="1026"/>
      <c r="DD13" s="1142">
        <v>10</v>
      </c>
      <c r="DE13" s="1195">
        <f t="shared" si="17"/>
        <v>16</v>
      </c>
      <c r="DF13" s="1195">
        <f t="shared" si="18"/>
        <v>18</v>
      </c>
      <c r="DG13" s="1195">
        <f t="shared" si="19"/>
        <v>14</v>
      </c>
      <c r="DH13" s="1195">
        <f t="shared" si="20"/>
        <v>17</v>
      </c>
      <c r="DI13" s="1195">
        <f t="shared" si="21"/>
        <v>19</v>
      </c>
      <c r="DJ13" s="1195">
        <f t="shared" si="22"/>
        <v>14</v>
      </c>
      <c r="DK13" s="1195">
        <f t="shared" si="23"/>
        <v>-1</v>
      </c>
      <c r="DL13" s="1195">
        <f t="shared" si="24"/>
        <v>-1</v>
      </c>
      <c r="DM13" s="1195">
        <f t="shared" si="25"/>
        <v>0</v>
      </c>
      <c r="DN13" s="1198"/>
      <c r="DO13" s="1198"/>
      <c r="DP13" s="1198"/>
      <c r="DQ13" s="1198"/>
      <c r="DR13" s="1198"/>
      <c r="DS13" s="1198"/>
      <c r="DT13" s="1198"/>
      <c r="DU13" s="1198"/>
      <c r="DV13" s="1198"/>
      <c r="DW13" s="1198"/>
      <c r="DX13" s="1198"/>
      <c r="DY13" s="1198"/>
      <c r="DZ13" s="1198"/>
      <c r="EA13" s="1198"/>
      <c r="EB13" s="1198"/>
      <c r="EC13" s="1198"/>
      <c r="ED13" s="1198"/>
      <c r="EE13" s="1198"/>
      <c r="EF13" s="1198"/>
      <c r="EG13" s="1198"/>
      <c r="EH13" s="1198"/>
      <c r="EI13" s="1198"/>
    </row>
    <row r="14" spans="1:139" s="1027" customFormat="1" ht="24" customHeight="1" x14ac:dyDescent="0.75">
      <c r="A14" s="967" t="s">
        <v>546</v>
      </c>
      <c r="B14" s="1008" t="s">
        <v>472</v>
      </c>
      <c r="C14" s="1009">
        <v>44551</v>
      </c>
      <c r="D14" s="1010">
        <v>0.8125</v>
      </c>
      <c r="E14" s="1011" t="s">
        <v>40</v>
      </c>
      <c r="F14" s="1018" t="s">
        <v>187</v>
      </c>
      <c r="G14" s="1028" t="str">
        <f>VLOOKUP(+F14,All!$F$995:$G$1290,2,FALSE)</f>
        <v>CUSA</v>
      </c>
      <c r="H14" s="1018" t="s">
        <v>206</v>
      </c>
      <c r="I14" s="1028" t="str">
        <f>VLOOKUP(+H14,All!$F$995:$G$1290,2,FALSE)</f>
        <v>MWC</v>
      </c>
      <c r="J14" s="1018" t="str">
        <f>F14</f>
        <v>UT San Antonio</v>
      </c>
      <c r="K14" s="1011" t="str">
        <f t="shared" si="1"/>
        <v>San Diego State</v>
      </c>
      <c r="L14" s="1113">
        <v>2.5</v>
      </c>
      <c r="M14" s="1116">
        <v>50</v>
      </c>
      <c r="N14" s="1017" t="str">
        <f>K14</f>
        <v>San Diego State</v>
      </c>
      <c r="O14" s="1023">
        <v>38</v>
      </c>
      <c r="P14" s="1021" t="str">
        <f t="shared" si="2"/>
        <v>UT San Antonio</v>
      </c>
      <c r="Q14" s="1024">
        <v>24</v>
      </c>
      <c r="R14" s="1145" t="str">
        <f t="shared" si="3"/>
        <v>San Diego State</v>
      </c>
      <c r="S14" s="1145" t="str">
        <f t="shared" si="4"/>
        <v>UT San Antonio</v>
      </c>
      <c r="T14" s="1008" t="str">
        <f>R14</f>
        <v>San Diego State</v>
      </c>
      <c r="U14" s="1011" t="str">
        <f t="shared" si="35"/>
        <v>W</v>
      </c>
      <c r="V14" s="1008"/>
      <c r="W14" s="1011" t="str">
        <f t="shared" si="26"/>
        <v>L</v>
      </c>
      <c r="X14" s="1015"/>
      <c r="Y14" s="1016"/>
      <c r="Z14" s="1017"/>
      <c r="AA14" s="1016"/>
      <c r="AB14" s="1017"/>
      <c r="AC14" s="1016"/>
      <c r="AD14" s="1008" t="str">
        <f>H14</f>
        <v>San Diego State</v>
      </c>
      <c r="AE14" s="1024">
        <v>23</v>
      </c>
      <c r="AF14" s="1167" t="str">
        <f>K14</f>
        <v>San Diego State</v>
      </c>
      <c r="AG14" s="1024">
        <v>11</v>
      </c>
      <c r="AH14" s="997"/>
      <c r="AI14" s="1024"/>
      <c r="AJ14" s="1202" t="s">
        <v>187</v>
      </c>
      <c r="AK14" s="1203">
        <v>27</v>
      </c>
      <c r="AL14" s="1202" t="s">
        <v>187</v>
      </c>
      <c r="AM14" s="1203">
        <v>20</v>
      </c>
      <c r="AN14" s="1202" t="s">
        <v>206</v>
      </c>
      <c r="AO14" s="1203">
        <v>15</v>
      </c>
      <c r="AP14" s="1022"/>
      <c r="AQ14" s="1032">
        <v>26</v>
      </c>
      <c r="AR14" s="1022"/>
      <c r="AS14" s="1024"/>
      <c r="AT14" s="1022"/>
      <c r="AU14" s="1024"/>
      <c r="AV14" s="1022"/>
      <c r="AW14" s="1024"/>
      <c r="AX14" s="1022"/>
      <c r="AY14" s="1024"/>
      <c r="AZ14" s="1159">
        <f t="shared" si="5"/>
        <v>0</v>
      </c>
      <c r="BA14" s="1160">
        <f t="shared" si="6"/>
        <v>0</v>
      </c>
      <c r="BB14" s="1161">
        <f t="shared" si="7"/>
        <v>15</v>
      </c>
      <c r="BC14" s="1159"/>
      <c r="BD14" s="1160"/>
      <c r="BE14" s="1161"/>
      <c r="BF14" s="1159"/>
      <c r="BG14" s="1160"/>
      <c r="BH14" s="1161"/>
      <c r="BI14" s="1159"/>
      <c r="BJ14" s="1160"/>
      <c r="BK14" s="1016"/>
      <c r="BL14" s="1012" t="str">
        <f t="shared" si="8"/>
        <v>UT San Antonio</v>
      </c>
      <c r="BM14" s="1022">
        <v>12</v>
      </c>
      <c r="BN14" s="1023">
        <v>1</v>
      </c>
      <c r="BO14" s="1024">
        <v>0</v>
      </c>
      <c r="BP14" s="1022">
        <v>9</v>
      </c>
      <c r="BQ14" s="1023">
        <v>4</v>
      </c>
      <c r="BR14" s="1024">
        <v>0</v>
      </c>
      <c r="BS14" s="1012" t="str">
        <f t="shared" si="9"/>
        <v>San Diego State</v>
      </c>
      <c r="BT14" s="1022">
        <v>11</v>
      </c>
      <c r="BU14" s="1023">
        <v>2</v>
      </c>
      <c r="BV14" s="1024">
        <v>0</v>
      </c>
      <c r="BW14" s="1022">
        <v>6</v>
      </c>
      <c r="BX14" s="1023">
        <v>6</v>
      </c>
      <c r="BY14" s="1024">
        <v>1</v>
      </c>
      <c r="BZ14" s="1018" t="str">
        <f t="shared" si="10"/>
        <v>UT San Antonio</v>
      </c>
      <c r="CA14" s="1028">
        <f>VLOOKUP(+BZ14,All!$F$1112:$K$1259,6,FALSE)</f>
        <v>73.02</v>
      </c>
      <c r="CB14" s="1018" t="str">
        <f t="shared" si="11"/>
        <v>San Diego State</v>
      </c>
      <c r="CC14" s="1028">
        <f>VLOOKUP(+CB14,All!$F$1112:$K$1259,6,FALSE)</f>
        <v>72.77</v>
      </c>
      <c r="CD14" s="1018" t="str">
        <f t="shared" si="12"/>
        <v>UT San Antonio</v>
      </c>
      <c r="CE14" s="1086">
        <f>VLOOKUP(+CD14,All!$F$1258:$K$1387,6,FALSE)</f>
        <v>2.5</v>
      </c>
      <c r="CF14" s="1018" t="str">
        <f t="shared" si="13"/>
        <v>San Diego State</v>
      </c>
      <c r="CG14" s="1093">
        <f>VLOOKUP(+CF14,All!$F$1258:$K$1387,6,FALSE)</f>
        <v>-1</v>
      </c>
      <c r="CH14" s="1018" t="str">
        <f t="shared" si="14"/>
        <v>UT San Antonio</v>
      </c>
      <c r="CI14" s="1020">
        <f t="shared" si="15"/>
        <v>2.5</v>
      </c>
      <c r="CJ14" s="1004">
        <v>10</v>
      </c>
      <c r="CK14" s="1018" t="str">
        <f t="shared" si="27"/>
        <v>UT San Antonio</v>
      </c>
      <c r="CL14" s="1025">
        <f t="shared" si="16"/>
        <v>0.25</v>
      </c>
      <c r="CM14" s="1126">
        <v>3</v>
      </c>
      <c r="CN14" s="1018" t="str">
        <f t="shared" si="28"/>
        <v>UT San Antonio</v>
      </c>
      <c r="CO14" s="1097">
        <f t="shared" si="29"/>
        <v>3.5</v>
      </c>
      <c r="CP14" s="1004">
        <v>12</v>
      </c>
      <c r="CQ14" s="1018" t="str">
        <f t="shared" si="30"/>
        <v>UT San Antonio</v>
      </c>
      <c r="CR14" s="1020">
        <f t="shared" si="31"/>
        <v>1.875</v>
      </c>
      <c r="CS14" s="1019">
        <v>8</v>
      </c>
      <c r="CT14" s="1018" t="str">
        <f t="shared" si="32"/>
        <v>UT San Antonio</v>
      </c>
      <c r="CU14" s="1020">
        <f t="shared" si="33"/>
        <v>7.5</v>
      </c>
      <c r="CV14" s="1019">
        <v>9</v>
      </c>
      <c r="CW14" s="1014">
        <f t="shared" si="34"/>
        <v>0</v>
      </c>
      <c r="CX14" s="1017"/>
      <c r="CY14" s="1021"/>
      <c r="CZ14" s="1011"/>
      <c r="DA14" s="1013" t="str">
        <f>F14</f>
        <v>UT San Antonio</v>
      </c>
      <c r="DB14" s="1012"/>
      <c r="DC14" s="1026"/>
      <c r="DD14" s="1142">
        <v>11</v>
      </c>
      <c r="DE14" s="1195">
        <f t="shared" si="17"/>
        <v>27</v>
      </c>
      <c r="DF14" s="1195">
        <f t="shared" si="18"/>
        <v>20</v>
      </c>
      <c r="DG14" s="1195">
        <f t="shared" si="19"/>
        <v>15</v>
      </c>
      <c r="DH14" s="1195">
        <f t="shared" si="20"/>
        <v>27</v>
      </c>
      <c r="DI14" s="1195">
        <f t="shared" si="21"/>
        <v>21</v>
      </c>
      <c r="DJ14" s="1195">
        <f t="shared" si="22"/>
        <v>15</v>
      </c>
      <c r="DK14" s="1195">
        <f t="shared" si="23"/>
        <v>0</v>
      </c>
      <c r="DL14" s="1195">
        <f t="shared" si="24"/>
        <v>-1</v>
      </c>
      <c r="DM14" s="1195">
        <f t="shared" si="25"/>
        <v>0</v>
      </c>
      <c r="DN14" s="1198"/>
      <c r="DO14" s="1198"/>
      <c r="DP14" s="1198"/>
      <c r="DQ14" s="1198"/>
      <c r="DR14" s="1198"/>
      <c r="DS14" s="1198"/>
      <c r="DT14" s="1198"/>
      <c r="DU14" s="1198"/>
      <c r="DV14" s="1198"/>
      <c r="DW14" s="1198"/>
      <c r="DX14" s="1198"/>
      <c r="DY14" s="1198"/>
      <c r="DZ14" s="1198"/>
      <c r="EA14" s="1198"/>
      <c r="EB14" s="1198"/>
      <c r="EC14" s="1198"/>
      <c r="ED14" s="1198"/>
      <c r="EE14" s="1198"/>
      <c r="EF14" s="1198"/>
      <c r="EG14" s="1198"/>
      <c r="EH14" s="1198"/>
      <c r="EI14" s="1198"/>
    </row>
    <row r="15" spans="1:139" s="1027" customFormat="1" ht="24" customHeight="1" x14ac:dyDescent="0.75">
      <c r="A15" s="967" t="s">
        <v>341</v>
      </c>
      <c r="B15" s="1008" t="s">
        <v>473</v>
      </c>
      <c r="C15" s="1009">
        <v>44552</v>
      </c>
      <c r="D15" s="1010">
        <v>0.83333333333333337</v>
      </c>
      <c r="E15" s="1011" t="s">
        <v>40</v>
      </c>
      <c r="F15" s="1018" t="s">
        <v>232</v>
      </c>
      <c r="G15" s="1028" t="str">
        <f>VLOOKUP(+F15,All!$F$995:$G$1290,2,FALSE)</f>
        <v>SEC</v>
      </c>
      <c r="H15" s="1018" t="s">
        <v>106</v>
      </c>
      <c r="I15" s="1028" t="str">
        <f>VLOOKUP(+H15,All!$F$995:$G$1290,2,FALSE)</f>
        <v>Ind</v>
      </c>
      <c r="J15" s="1018" t="str">
        <f>H15</f>
        <v>Army</v>
      </c>
      <c r="K15" s="1011" t="str">
        <f t="shared" si="1"/>
        <v>Missouri</v>
      </c>
      <c r="L15" s="1113">
        <v>3.5</v>
      </c>
      <c r="M15" s="1116">
        <v>59.5</v>
      </c>
      <c r="N15" s="1017" t="str">
        <f>J15</f>
        <v>Army</v>
      </c>
      <c r="O15" s="1023">
        <v>24</v>
      </c>
      <c r="P15" s="1021" t="str">
        <f t="shared" si="2"/>
        <v>Missouri</v>
      </c>
      <c r="Q15" s="1024">
        <v>22</v>
      </c>
      <c r="R15" s="1145" t="str">
        <f t="shared" si="3"/>
        <v>Missouri</v>
      </c>
      <c r="S15" s="1145" t="str">
        <f t="shared" si="4"/>
        <v>Army</v>
      </c>
      <c r="T15" s="1008" t="str">
        <f>J15</f>
        <v>Army</v>
      </c>
      <c r="U15" s="1011" t="str">
        <f t="shared" si="35"/>
        <v>L</v>
      </c>
      <c r="V15" s="1008"/>
      <c r="W15" s="1011" t="str">
        <f t="shared" si="26"/>
        <v>L</v>
      </c>
      <c r="X15" s="1015"/>
      <c r="Y15" s="1016"/>
      <c r="Z15" s="1017"/>
      <c r="AA15" s="1016"/>
      <c r="AB15" s="1017"/>
      <c r="AC15" s="1016"/>
      <c r="AD15" s="1008" t="str">
        <f>F15</f>
        <v>Missouri</v>
      </c>
      <c r="AE15" s="1024">
        <v>22</v>
      </c>
      <c r="AF15" s="1018" t="str">
        <f>CH15</f>
        <v>Army</v>
      </c>
      <c r="AG15" s="1024">
        <v>28</v>
      </c>
      <c r="AH15" s="997"/>
      <c r="AI15" s="1024"/>
      <c r="AJ15" s="1202" t="s">
        <v>106</v>
      </c>
      <c r="AK15" s="1203">
        <v>18</v>
      </c>
      <c r="AL15" s="1202" t="s">
        <v>106</v>
      </c>
      <c r="AM15" s="1203">
        <v>17</v>
      </c>
      <c r="AN15" s="1202" t="s">
        <v>106</v>
      </c>
      <c r="AO15" s="1203">
        <v>30</v>
      </c>
      <c r="AP15" s="1022"/>
      <c r="AQ15" s="1032">
        <v>15</v>
      </c>
      <c r="AR15" s="1022"/>
      <c r="AS15" s="1024"/>
      <c r="AT15" s="1022"/>
      <c r="AU15" s="1024"/>
      <c r="AV15" s="1022"/>
      <c r="AW15" s="1024"/>
      <c r="AX15" s="1022"/>
      <c r="AY15" s="1024"/>
      <c r="AZ15" s="1159">
        <f t="shared" si="5"/>
        <v>18</v>
      </c>
      <c r="BA15" s="1160">
        <f t="shared" si="6"/>
        <v>17</v>
      </c>
      <c r="BB15" s="1161">
        <f t="shared" si="7"/>
        <v>30</v>
      </c>
      <c r="BC15" s="1159"/>
      <c r="BD15" s="1160"/>
      <c r="BE15" s="1161"/>
      <c r="BF15" s="1159"/>
      <c r="BG15" s="1160"/>
      <c r="BH15" s="1161"/>
      <c r="BI15" s="1159"/>
      <c r="BJ15" s="1160"/>
      <c r="BK15" s="1016"/>
      <c r="BL15" s="1012" t="str">
        <f t="shared" si="8"/>
        <v>Missouri</v>
      </c>
      <c r="BM15" s="1022">
        <v>6</v>
      </c>
      <c r="BN15" s="1023">
        <v>6</v>
      </c>
      <c r="BO15" s="1024">
        <v>0</v>
      </c>
      <c r="BP15" s="1022">
        <v>3</v>
      </c>
      <c r="BQ15" s="1023">
        <v>9</v>
      </c>
      <c r="BR15" s="1024">
        <v>0</v>
      </c>
      <c r="BS15" s="1012" t="str">
        <f t="shared" si="9"/>
        <v>Army</v>
      </c>
      <c r="BT15" s="1022">
        <v>8</v>
      </c>
      <c r="BU15" s="1023">
        <v>3</v>
      </c>
      <c r="BV15" s="1024">
        <v>0</v>
      </c>
      <c r="BW15" s="1022">
        <v>6</v>
      </c>
      <c r="BX15" s="1023">
        <v>5</v>
      </c>
      <c r="BY15" s="1024">
        <v>0</v>
      </c>
      <c r="BZ15" s="1018" t="str">
        <f t="shared" si="10"/>
        <v>Missouri</v>
      </c>
      <c r="CA15" s="1028">
        <f>VLOOKUP(+BZ15,All!$F$1112:$K$1259,6,FALSE)</f>
        <v>69.66</v>
      </c>
      <c r="CB15" s="1018" t="str">
        <f t="shared" si="11"/>
        <v>Army</v>
      </c>
      <c r="CC15" s="1028">
        <f>VLOOKUP(+CB15,All!$F$1112:$K$1259,6,FALSE)</f>
        <v>72.34</v>
      </c>
      <c r="CD15" s="1018" t="str">
        <f t="shared" si="12"/>
        <v>Missouri</v>
      </c>
      <c r="CE15" s="1086">
        <f>VLOOKUP(+CD15,All!$F$1258:$K$1387,6,FALSE)</f>
        <v>-1.9</v>
      </c>
      <c r="CF15" s="1018" t="str">
        <f t="shared" si="13"/>
        <v>Army</v>
      </c>
      <c r="CG15" s="1093">
        <f>VLOOKUP(+CF15,All!$F$1258:$K$1387,6,FALSE)</f>
        <v>2.2000000000000002</v>
      </c>
      <c r="CH15" s="1018" t="str">
        <f t="shared" si="14"/>
        <v>Army</v>
      </c>
      <c r="CI15" s="1020">
        <f t="shared" si="15"/>
        <v>3.5</v>
      </c>
      <c r="CJ15" s="1004">
        <v>18</v>
      </c>
      <c r="CK15" s="1018" t="str">
        <f t="shared" si="27"/>
        <v>Army</v>
      </c>
      <c r="CL15" s="1025">
        <f t="shared" si="16"/>
        <v>2.6800000000000068</v>
      </c>
      <c r="CM15" s="1126">
        <v>15</v>
      </c>
      <c r="CN15" s="1018" t="str">
        <f t="shared" si="28"/>
        <v>Army</v>
      </c>
      <c r="CO15" s="1097">
        <f t="shared" si="29"/>
        <v>4.0999999999999996</v>
      </c>
      <c r="CP15" s="1004">
        <v>17</v>
      </c>
      <c r="CQ15" s="1018" t="str">
        <f t="shared" si="30"/>
        <v>Army</v>
      </c>
      <c r="CR15" s="1020">
        <f t="shared" si="31"/>
        <v>3.3900000000000032</v>
      </c>
      <c r="CS15" s="1019">
        <v>15</v>
      </c>
      <c r="CT15" s="1018" t="str">
        <f t="shared" si="32"/>
        <v>Army</v>
      </c>
      <c r="CU15" s="1020">
        <f t="shared" si="33"/>
        <v>16</v>
      </c>
      <c r="CV15" s="1019">
        <v>16</v>
      </c>
      <c r="CW15" s="1014">
        <f t="shared" si="34"/>
        <v>0</v>
      </c>
      <c r="CX15" s="1017"/>
      <c r="CY15" s="1021"/>
      <c r="CZ15" s="1011"/>
      <c r="DA15" s="1013"/>
      <c r="DB15" s="1012"/>
      <c r="DC15" s="1026"/>
      <c r="DD15" s="1142">
        <v>12</v>
      </c>
      <c r="DE15" s="1195">
        <f t="shared" si="17"/>
        <v>18</v>
      </c>
      <c r="DF15" s="1195">
        <f t="shared" si="18"/>
        <v>17</v>
      </c>
      <c r="DG15" s="1195">
        <f t="shared" si="19"/>
        <v>30</v>
      </c>
      <c r="DH15" s="1195">
        <f t="shared" si="20"/>
        <v>19</v>
      </c>
      <c r="DI15" s="1195">
        <f t="shared" si="21"/>
        <v>18</v>
      </c>
      <c r="DJ15" s="1195">
        <f t="shared" si="22"/>
        <v>30</v>
      </c>
      <c r="DK15" s="1195">
        <f t="shared" si="23"/>
        <v>-1</v>
      </c>
      <c r="DL15" s="1195">
        <f t="shared" si="24"/>
        <v>-1</v>
      </c>
      <c r="DM15" s="1195">
        <f t="shared" si="25"/>
        <v>0</v>
      </c>
      <c r="DN15" s="1198"/>
      <c r="DO15" s="1198"/>
      <c r="DP15" s="1198"/>
      <c r="DQ15" s="1198"/>
      <c r="DR15" s="1198"/>
      <c r="DS15" s="1198"/>
      <c r="DT15" s="1198"/>
      <c r="DU15" s="1198"/>
      <c r="DV15" s="1198"/>
      <c r="DW15" s="1198"/>
      <c r="DX15" s="1198"/>
      <c r="DY15" s="1198"/>
      <c r="DZ15" s="1198"/>
      <c r="EA15" s="1198"/>
      <c r="EB15" s="1198"/>
      <c r="EC15" s="1198"/>
      <c r="ED15" s="1198"/>
      <c r="EE15" s="1198"/>
      <c r="EF15" s="1198"/>
      <c r="EG15" s="1198"/>
      <c r="EH15" s="1198"/>
      <c r="EI15" s="1198"/>
    </row>
    <row r="16" spans="1:139" s="1141" customFormat="1" ht="24" customHeight="1" x14ac:dyDescent="0.75">
      <c r="A16" s="966" t="s">
        <v>543</v>
      </c>
      <c r="B16" s="988" t="s">
        <v>58</v>
      </c>
      <c r="C16" s="989">
        <v>44553</v>
      </c>
      <c r="D16" s="990">
        <v>0.64583333333333337</v>
      </c>
      <c r="E16" s="991" t="s">
        <v>40</v>
      </c>
      <c r="F16" s="997" t="s">
        <v>178</v>
      </c>
      <c r="G16" s="1056" t="str">
        <f>VLOOKUP(+F16,All!$F$995:$G$1290,2,FALSE)</f>
        <v>CUSA</v>
      </c>
      <c r="H16" s="997" t="s">
        <v>173</v>
      </c>
      <c r="I16" s="1056" t="str">
        <f>VLOOKUP(+H16,All!$F$995:$G$1290,2,FALSE)</f>
        <v>MAC</v>
      </c>
      <c r="J16" s="997" t="str">
        <f>H16</f>
        <v>Miami (OH)</v>
      </c>
      <c r="K16" s="991" t="str">
        <f t="shared" si="1"/>
        <v>North Texas</v>
      </c>
      <c r="L16" s="1112">
        <v>3.5</v>
      </c>
      <c r="M16" s="1115">
        <v>53</v>
      </c>
      <c r="N16" s="998" t="str">
        <f>J16</f>
        <v>Miami (OH)</v>
      </c>
      <c r="O16" s="1003">
        <v>27</v>
      </c>
      <c r="P16" s="1001" t="str">
        <f t="shared" si="2"/>
        <v>North Texas</v>
      </c>
      <c r="Q16" s="1004">
        <v>14</v>
      </c>
      <c r="R16" s="1147" t="str">
        <f t="shared" si="3"/>
        <v>Miami (OH)</v>
      </c>
      <c r="S16" s="1147" t="str">
        <f t="shared" si="4"/>
        <v>North Texas</v>
      </c>
      <c r="T16" s="988" t="str">
        <f>R16</f>
        <v>Miami (OH)</v>
      </c>
      <c r="U16" s="991" t="str">
        <f t="shared" si="35"/>
        <v>W</v>
      </c>
      <c r="V16" s="988"/>
      <c r="W16" s="991" t="str">
        <f t="shared" si="26"/>
        <v>L</v>
      </c>
      <c r="X16" s="995"/>
      <c r="Y16" s="996"/>
      <c r="Z16" s="998"/>
      <c r="AA16" s="996"/>
      <c r="AB16" s="998"/>
      <c r="AC16" s="996"/>
      <c r="AD16" s="988" t="str">
        <f>H16</f>
        <v>Miami (OH)</v>
      </c>
      <c r="AE16" s="1004">
        <v>6</v>
      </c>
      <c r="AF16" s="1168" t="str">
        <f>K16</f>
        <v>North Texas</v>
      </c>
      <c r="AG16" s="1004">
        <v>8</v>
      </c>
      <c r="AH16" s="997"/>
      <c r="AI16" s="1004"/>
      <c r="AJ16" s="1201">
        <v>0</v>
      </c>
      <c r="AK16" s="1004">
        <v>0</v>
      </c>
      <c r="AL16" s="1201">
        <v>0</v>
      </c>
      <c r="AM16" s="1004">
        <v>0</v>
      </c>
      <c r="AN16" s="1201">
        <v>0</v>
      </c>
      <c r="AO16" s="1004">
        <v>0</v>
      </c>
      <c r="AP16" s="1002"/>
      <c r="AQ16" s="1032">
        <v>3</v>
      </c>
      <c r="AR16" s="1002"/>
      <c r="AS16" s="1004"/>
      <c r="AT16" s="1002"/>
      <c r="AU16" s="1004"/>
      <c r="AV16" s="1002"/>
      <c r="AW16" s="1004"/>
      <c r="AX16" s="1002"/>
      <c r="AY16" s="1004"/>
      <c r="AZ16" s="1156">
        <f t="shared" si="5"/>
        <v>0</v>
      </c>
      <c r="BA16" s="1157">
        <f t="shared" si="6"/>
        <v>0</v>
      </c>
      <c r="BB16" s="1158">
        <f t="shared" si="7"/>
        <v>0</v>
      </c>
      <c r="BC16" s="1156"/>
      <c r="BD16" s="1157"/>
      <c r="BE16" s="1158"/>
      <c r="BF16" s="1156"/>
      <c r="BG16" s="1157"/>
      <c r="BH16" s="1158"/>
      <c r="BI16" s="1156"/>
      <c r="BJ16" s="1157"/>
      <c r="BK16" s="996"/>
      <c r="BL16" s="992" t="str">
        <f t="shared" si="8"/>
        <v>North Texas</v>
      </c>
      <c r="BM16" s="1002">
        <v>6</v>
      </c>
      <c r="BN16" s="1003">
        <v>6</v>
      </c>
      <c r="BO16" s="1004">
        <v>0</v>
      </c>
      <c r="BP16" s="1002">
        <v>9</v>
      </c>
      <c r="BQ16" s="1003">
        <v>3</v>
      </c>
      <c r="BR16" s="1004">
        <v>0</v>
      </c>
      <c r="BS16" s="992" t="str">
        <f t="shared" si="9"/>
        <v>Miami (OH)</v>
      </c>
      <c r="BT16" s="1002">
        <v>6</v>
      </c>
      <c r="BU16" s="1003">
        <v>6</v>
      </c>
      <c r="BV16" s="1004">
        <v>0</v>
      </c>
      <c r="BW16" s="1002">
        <v>5</v>
      </c>
      <c r="BX16" s="1003">
        <v>7</v>
      </c>
      <c r="BY16" s="1004">
        <v>0</v>
      </c>
      <c r="BZ16" s="997" t="str">
        <f t="shared" si="10"/>
        <v>North Texas</v>
      </c>
      <c r="CA16" s="1056">
        <f>VLOOKUP(+BZ16,All!$F$1112:$K$1259,6,FALSE)</f>
        <v>60.59</v>
      </c>
      <c r="CB16" s="997" t="str">
        <f t="shared" si="11"/>
        <v>Miami (OH)</v>
      </c>
      <c r="CC16" s="1056">
        <f>VLOOKUP(+CB16,All!$F$1112:$K$1259,6,FALSE)</f>
        <v>65.77</v>
      </c>
      <c r="CD16" s="997" t="str">
        <f t="shared" si="12"/>
        <v>North Texas</v>
      </c>
      <c r="CE16" s="1085">
        <f>VLOOKUP(+CD16,All!$F$1258:$K$1387,6,FALSE)</f>
        <v>-7.5</v>
      </c>
      <c r="CF16" s="997" t="str">
        <f t="shared" si="13"/>
        <v>Miami (OH)</v>
      </c>
      <c r="CG16" s="1092">
        <f>VLOOKUP(+CF16,All!$F$1258:$K$1387,6,FALSE)</f>
        <v>-4.5</v>
      </c>
      <c r="CH16" s="997" t="str">
        <f t="shared" si="14"/>
        <v>Miami (OH)</v>
      </c>
      <c r="CI16" s="1000">
        <f t="shared" si="15"/>
        <v>3.5</v>
      </c>
      <c r="CJ16" s="1004">
        <v>19</v>
      </c>
      <c r="CK16" s="997" t="str">
        <f t="shared" si="27"/>
        <v>Miami (OH)</v>
      </c>
      <c r="CL16" s="1005">
        <f t="shared" si="16"/>
        <v>5.1799999999999926</v>
      </c>
      <c r="CM16" s="1126">
        <v>28</v>
      </c>
      <c r="CN16" s="997" t="str">
        <f t="shared" si="28"/>
        <v>Miami (OH)</v>
      </c>
      <c r="CO16" s="1096">
        <f t="shared" si="29"/>
        <v>3</v>
      </c>
      <c r="CP16" s="1004">
        <v>10</v>
      </c>
      <c r="CQ16" s="997" t="str">
        <f t="shared" si="30"/>
        <v>Miami (OH)</v>
      </c>
      <c r="CR16" s="1000">
        <f t="shared" si="31"/>
        <v>4.0899999999999963</v>
      </c>
      <c r="CS16" s="999">
        <v>20</v>
      </c>
      <c r="CT16" s="997" t="str">
        <f t="shared" si="32"/>
        <v>Miami (OH)</v>
      </c>
      <c r="CU16" s="1000">
        <f t="shared" si="33"/>
        <v>19</v>
      </c>
      <c r="CV16" s="999">
        <v>19</v>
      </c>
      <c r="CW16" s="994">
        <f t="shared" si="34"/>
        <v>0</v>
      </c>
      <c r="CX16" s="1127"/>
      <c r="CY16" s="1006"/>
      <c r="CZ16" s="991"/>
      <c r="DA16" s="993" t="str">
        <f>F16</f>
        <v>North Texas</v>
      </c>
      <c r="DB16" s="992"/>
      <c r="DC16" s="1007"/>
      <c r="DD16" s="1140">
        <v>13</v>
      </c>
      <c r="DE16" s="1195"/>
      <c r="DF16" s="1195"/>
      <c r="DG16" s="1195"/>
      <c r="DH16" s="1195"/>
      <c r="DI16" s="1195"/>
      <c r="DJ16" s="1195"/>
      <c r="DK16" s="1195">
        <f t="shared" si="23"/>
        <v>0</v>
      </c>
      <c r="DL16" s="1195">
        <f t="shared" si="24"/>
        <v>0</v>
      </c>
      <c r="DM16" s="1195">
        <f t="shared" si="25"/>
        <v>0</v>
      </c>
      <c r="DN16" s="1195"/>
      <c r="DO16" s="1195"/>
      <c r="DP16" s="1195"/>
      <c r="DQ16" s="1195"/>
      <c r="DR16" s="1195"/>
      <c r="DS16" s="1195"/>
      <c r="DT16" s="1195"/>
      <c r="DU16" s="1195"/>
      <c r="DV16" s="1195"/>
      <c r="DW16" s="1195"/>
      <c r="DX16" s="1195"/>
      <c r="DY16" s="1195"/>
      <c r="DZ16" s="1195"/>
      <c r="EA16" s="1195"/>
      <c r="EB16" s="1195"/>
      <c r="EC16" s="1195"/>
      <c r="ED16" s="1195"/>
      <c r="EE16" s="1195"/>
      <c r="EF16" s="1195"/>
      <c r="EG16" s="1195"/>
      <c r="EH16" s="1195"/>
      <c r="EI16" s="1195"/>
    </row>
    <row r="17" spans="1:139" s="1141" customFormat="1" ht="24" customHeight="1" x14ac:dyDescent="0.75">
      <c r="A17" s="966" t="s">
        <v>545</v>
      </c>
      <c r="B17" s="988" t="s">
        <v>95</v>
      </c>
      <c r="C17" s="989">
        <v>44553</v>
      </c>
      <c r="D17" s="990">
        <v>0.79166666666666663</v>
      </c>
      <c r="E17" s="991" t="s">
        <v>40</v>
      </c>
      <c r="F17" s="997" t="s">
        <v>113</v>
      </c>
      <c r="G17" s="1056" t="str">
        <f>VLOOKUP(+F17,All!$F$995:$G$1290,2,FALSE)</f>
        <v>AAC</v>
      </c>
      <c r="H17" s="997" t="s">
        <v>146</v>
      </c>
      <c r="I17" s="1056" t="str">
        <f>VLOOKUP(+H17,All!$F$995:$G$1290,2,FALSE)</f>
        <v>SEC</v>
      </c>
      <c r="J17" s="997" t="str">
        <f>H17</f>
        <v>Florida</v>
      </c>
      <c r="K17" s="991" t="str">
        <f t="shared" si="1"/>
        <v>Central Florida</v>
      </c>
      <c r="L17" s="1112">
        <v>7.5</v>
      </c>
      <c r="M17" s="1115">
        <v>56.5</v>
      </c>
      <c r="N17" s="998" t="str">
        <f>K17</f>
        <v>Central Florida</v>
      </c>
      <c r="O17" s="1003">
        <v>29</v>
      </c>
      <c r="P17" s="1001" t="str">
        <f t="shared" si="2"/>
        <v>Florida</v>
      </c>
      <c r="Q17" s="1004">
        <v>17</v>
      </c>
      <c r="R17" s="1147" t="str">
        <f t="shared" si="3"/>
        <v>Central Florida</v>
      </c>
      <c r="S17" s="1147" t="str">
        <f t="shared" si="4"/>
        <v>Florida</v>
      </c>
      <c r="T17" s="988"/>
      <c r="U17" s="991" t="str">
        <f t="shared" si="35"/>
        <v>L</v>
      </c>
      <c r="V17" s="988"/>
      <c r="W17" s="991" t="str">
        <f t="shared" si="26"/>
        <v>L</v>
      </c>
      <c r="X17" s="995"/>
      <c r="Y17" s="996"/>
      <c r="Z17" s="998"/>
      <c r="AA17" s="996"/>
      <c r="AB17" s="998"/>
      <c r="AC17" s="996"/>
      <c r="AD17" s="988" t="str">
        <f>H17</f>
        <v>Florida</v>
      </c>
      <c r="AE17" s="1004">
        <v>34</v>
      </c>
      <c r="AF17" s="1168" t="str">
        <f>K17</f>
        <v>Central Florida</v>
      </c>
      <c r="AG17" s="1004">
        <v>7</v>
      </c>
      <c r="AH17" s="997"/>
      <c r="AI17" s="1004"/>
      <c r="AJ17" s="1201" t="s">
        <v>146</v>
      </c>
      <c r="AK17" s="1004">
        <v>15</v>
      </c>
      <c r="AL17" s="1201" t="s">
        <v>146</v>
      </c>
      <c r="AM17" s="1004">
        <v>30</v>
      </c>
      <c r="AN17" s="1201" t="s">
        <v>113</v>
      </c>
      <c r="AO17" s="1004">
        <v>11</v>
      </c>
      <c r="AP17" s="1002"/>
      <c r="AQ17" s="1032">
        <v>12</v>
      </c>
      <c r="AR17" s="1002"/>
      <c r="AS17" s="1004"/>
      <c r="AT17" s="1002"/>
      <c r="AU17" s="1004"/>
      <c r="AV17" s="1002"/>
      <c r="AW17" s="1004"/>
      <c r="AX17" s="1002"/>
      <c r="AY17" s="1004" t="s">
        <v>657</v>
      </c>
      <c r="AZ17" s="1156">
        <f t="shared" si="5"/>
        <v>0</v>
      </c>
      <c r="BA17" s="1157">
        <f t="shared" si="6"/>
        <v>0</v>
      </c>
      <c r="BB17" s="1158">
        <f t="shared" si="7"/>
        <v>11</v>
      </c>
      <c r="BC17" s="1156"/>
      <c r="BD17" s="1157"/>
      <c r="BE17" s="1158"/>
      <c r="BF17" s="1156"/>
      <c r="BG17" s="1157"/>
      <c r="BH17" s="1158"/>
      <c r="BI17" s="1156"/>
      <c r="BJ17" s="1157"/>
      <c r="BK17" s="996"/>
      <c r="BL17" s="992" t="str">
        <f t="shared" si="8"/>
        <v>Central Florida</v>
      </c>
      <c r="BM17" s="1002">
        <v>8</v>
      </c>
      <c r="BN17" s="1003">
        <v>4</v>
      </c>
      <c r="BO17" s="1004">
        <v>0</v>
      </c>
      <c r="BP17" s="1002">
        <v>4</v>
      </c>
      <c r="BQ17" s="1003">
        <v>8</v>
      </c>
      <c r="BR17" s="1004">
        <v>0</v>
      </c>
      <c r="BS17" s="992" t="str">
        <f t="shared" si="9"/>
        <v>Florida</v>
      </c>
      <c r="BT17" s="1002">
        <v>6</v>
      </c>
      <c r="BU17" s="1003">
        <v>6</v>
      </c>
      <c r="BV17" s="1004">
        <v>0</v>
      </c>
      <c r="BW17" s="1002">
        <v>3</v>
      </c>
      <c r="BX17" s="1003">
        <v>9</v>
      </c>
      <c r="BY17" s="1004">
        <v>0</v>
      </c>
      <c r="BZ17" s="997" t="str">
        <f t="shared" si="10"/>
        <v>Central Florida</v>
      </c>
      <c r="CA17" s="1056">
        <f>VLOOKUP(+BZ17,All!$F$1112:$K$1259,6,FALSE)</f>
        <v>71.39</v>
      </c>
      <c r="CB17" s="997" t="str">
        <f t="shared" si="11"/>
        <v>Florida</v>
      </c>
      <c r="CC17" s="1056">
        <f>VLOOKUP(+CB17,All!$F$1112:$K$1259,6,FALSE)</f>
        <v>76.400000000000006</v>
      </c>
      <c r="CD17" s="997" t="str">
        <f t="shared" si="12"/>
        <v>Central Florida</v>
      </c>
      <c r="CE17" s="1085">
        <f>VLOOKUP(+CD17,All!$F$1258:$K$1387,6,FALSE)</f>
        <v>0.9</v>
      </c>
      <c r="CF17" s="997" t="str">
        <f t="shared" si="13"/>
        <v>Florida</v>
      </c>
      <c r="CG17" s="1092">
        <f>VLOOKUP(+CF17,All!$F$1258:$K$1387,6,FALSE)</f>
        <v>8.6999999999999993</v>
      </c>
      <c r="CH17" s="997" t="str">
        <f t="shared" si="14"/>
        <v>Florida</v>
      </c>
      <c r="CI17" s="1000">
        <f t="shared" si="15"/>
        <v>7.5</v>
      </c>
      <c r="CJ17" s="1004">
        <v>34</v>
      </c>
      <c r="CK17" s="997" t="str">
        <f t="shared" si="27"/>
        <v>Florida</v>
      </c>
      <c r="CL17" s="1005">
        <f t="shared" si="16"/>
        <v>5.0100000000000051</v>
      </c>
      <c r="CM17" s="1126">
        <v>25</v>
      </c>
      <c r="CN17" s="997" t="str">
        <f t="shared" si="28"/>
        <v>Florida</v>
      </c>
      <c r="CO17" s="1096">
        <f t="shared" si="29"/>
        <v>7.7999999999999989</v>
      </c>
      <c r="CP17" s="1004">
        <v>35</v>
      </c>
      <c r="CQ17" s="997" t="str">
        <f t="shared" si="30"/>
        <v>Florida</v>
      </c>
      <c r="CR17" s="1000">
        <f t="shared" si="31"/>
        <v>6.405000000000002</v>
      </c>
      <c r="CS17" s="999">
        <v>29</v>
      </c>
      <c r="CT17" s="997" t="str">
        <f t="shared" si="32"/>
        <v>Florida</v>
      </c>
      <c r="CU17" s="1000">
        <f t="shared" si="33"/>
        <v>30</v>
      </c>
      <c r="CV17" s="999">
        <v>31</v>
      </c>
      <c r="CW17" s="994">
        <f t="shared" si="34"/>
        <v>0</v>
      </c>
      <c r="CX17" s="998"/>
      <c r="CY17" s="1001"/>
      <c r="CZ17" s="991"/>
      <c r="DA17" s="993" t="s">
        <v>656</v>
      </c>
      <c r="DB17" s="992" t="str">
        <f>J17</f>
        <v>Florida</v>
      </c>
      <c r="DC17" s="1007"/>
      <c r="DD17" s="1140">
        <v>14</v>
      </c>
      <c r="DE17" s="1195">
        <f t="shared" ref="DE17:DE34" si="36">IF(+AK17&lt;AK$35,+AK17+1,+AK17)</f>
        <v>15</v>
      </c>
      <c r="DF17" s="1195">
        <f t="shared" ref="DF17:DF34" si="37">IF(+AM17&lt;AM$35,+AM17+1,+AM17)</f>
        <v>30</v>
      </c>
      <c r="DG17" s="1195">
        <f t="shared" ref="DG17:DG34" si="38">IF(+AO17&lt;AO$35,+AO17+1,+AO17)</f>
        <v>11</v>
      </c>
      <c r="DH17" s="1195">
        <f>IF(+AK17&lt;DH$1,+DE17+1,+DE17)</f>
        <v>16</v>
      </c>
      <c r="DI17" s="1195">
        <f>IF(+AM17&lt;DI$1,+DF17+1,+DF17)</f>
        <v>30</v>
      </c>
      <c r="DJ17" s="1195">
        <f>IF(+AO17&lt;DJ$1,+DG17+1,+DG17)</f>
        <v>11</v>
      </c>
      <c r="DK17" s="1195">
        <f t="shared" si="23"/>
        <v>-1</v>
      </c>
      <c r="DL17" s="1195">
        <f t="shared" si="24"/>
        <v>0</v>
      </c>
      <c r="DM17" s="1195">
        <f t="shared" si="25"/>
        <v>0</v>
      </c>
      <c r="DN17" s="1195"/>
      <c r="DO17" s="1195"/>
      <c r="DP17" s="1195"/>
      <c r="DQ17" s="1195"/>
      <c r="DR17" s="1195"/>
      <c r="DS17" s="1195"/>
      <c r="DT17" s="1195"/>
      <c r="DU17" s="1195"/>
      <c r="DV17" s="1195"/>
      <c r="DW17" s="1195"/>
      <c r="DX17" s="1195"/>
      <c r="DY17" s="1195"/>
      <c r="DZ17" s="1195"/>
      <c r="EA17" s="1195"/>
      <c r="EB17" s="1195"/>
      <c r="EC17" s="1195"/>
      <c r="ED17" s="1195"/>
      <c r="EE17" s="1195"/>
      <c r="EF17" s="1195"/>
      <c r="EG17" s="1195"/>
      <c r="EH17" s="1195"/>
      <c r="EI17" s="1195"/>
    </row>
    <row r="18" spans="1:139" s="1141" customFormat="1" ht="24" customHeight="1" x14ac:dyDescent="0.75">
      <c r="A18" s="966" t="s">
        <v>49</v>
      </c>
      <c r="B18" s="988" t="s">
        <v>95</v>
      </c>
      <c r="C18" s="989">
        <v>44554</v>
      </c>
      <c r="D18" s="990">
        <v>0.83333333333333337</v>
      </c>
      <c r="E18" s="991" t="s">
        <v>40</v>
      </c>
      <c r="F18" s="997" t="s">
        <v>66</v>
      </c>
      <c r="G18" s="1056" t="str">
        <f>VLOOKUP(+F18,All!$F$995:$G$1290,2,FALSE)</f>
        <v>AAC</v>
      </c>
      <c r="H18" s="997" t="s">
        <v>49</v>
      </c>
      <c r="I18" s="1056" t="str">
        <f>VLOOKUP(+H18,All!$F$995:$G$1290,2,FALSE)</f>
        <v>MWC</v>
      </c>
      <c r="J18" s="997" t="str">
        <f>F18</f>
        <v>Memphis</v>
      </c>
      <c r="K18" s="991" t="str">
        <f t="shared" si="1"/>
        <v>Hawaii</v>
      </c>
      <c r="L18" s="1112">
        <v>6.5</v>
      </c>
      <c r="M18" s="1115">
        <v>59.5</v>
      </c>
      <c r="N18" s="1201"/>
      <c r="O18" s="1205"/>
      <c r="P18" s="1206"/>
      <c r="Q18" s="1004"/>
      <c r="R18" s="1147" t="str">
        <f t="shared" si="3"/>
        <v>Hawaii</v>
      </c>
      <c r="S18" s="1147" t="str">
        <f t="shared" si="4"/>
        <v>Memphis</v>
      </c>
      <c r="T18" s="988"/>
      <c r="U18" s="991" t="str">
        <f t="shared" si="35"/>
        <v>L</v>
      </c>
      <c r="V18" s="988"/>
      <c r="W18" s="991" t="str">
        <f t="shared" si="26"/>
        <v>L</v>
      </c>
      <c r="X18" s="995"/>
      <c r="Y18" s="996"/>
      <c r="Z18" s="998"/>
      <c r="AA18" s="996"/>
      <c r="AB18" s="998"/>
      <c r="AC18" s="996"/>
      <c r="AD18" s="988" t="str">
        <f>H18</f>
        <v>Hawaii</v>
      </c>
      <c r="AE18" s="1004">
        <v>15</v>
      </c>
      <c r="AF18" s="997" t="str">
        <f>J18</f>
        <v>Memphis</v>
      </c>
      <c r="AG18" s="1004">
        <v>6</v>
      </c>
      <c r="AH18" s="997"/>
      <c r="AI18" s="1004"/>
      <c r="AJ18" s="1201">
        <v>0</v>
      </c>
      <c r="AK18" s="1004">
        <v>0</v>
      </c>
      <c r="AL18" s="1201">
        <v>0</v>
      </c>
      <c r="AM18" s="1004">
        <v>0</v>
      </c>
      <c r="AN18" s="1201">
        <v>0</v>
      </c>
      <c r="AO18" s="1004">
        <v>0</v>
      </c>
      <c r="AP18" s="1002"/>
      <c r="AQ18" s="1032">
        <v>19</v>
      </c>
      <c r="AR18" s="1002"/>
      <c r="AS18" s="1004"/>
      <c r="AT18" s="1002"/>
      <c r="AU18" s="1004"/>
      <c r="AV18" s="1002"/>
      <c r="AW18" s="1004"/>
      <c r="AX18" s="1002"/>
      <c r="AY18" s="1004"/>
      <c r="AZ18" s="1156">
        <f t="shared" si="5"/>
        <v>0</v>
      </c>
      <c r="BA18" s="1157">
        <f t="shared" si="6"/>
        <v>0</v>
      </c>
      <c r="BB18" s="1158">
        <f t="shared" si="7"/>
        <v>0</v>
      </c>
      <c r="BC18" s="1156"/>
      <c r="BD18" s="1157"/>
      <c r="BE18" s="1158"/>
      <c r="BF18" s="1156"/>
      <c r="BG18" s="1157"/>
      <c r="BH18" s="1158"/>
      <c r="BI18" s="1156"/>
      <c r="BJ18" s="1157"/>
      <c r="BK18" s="996"/>
      <c r="BL18" s="992" t="str">
        <f t="shared" si="8"/>
        <v>Memphis</v>
      </c>
      <c r="BM18" s="1002">
        <v>6</v>
      </c>
      <c r="BN18" s="1003">
        <v>6</v>
      </c>
      <c r="BO18" s="1004">
        <v>0</v>
      </c>
      <c r="BP18" s="1002">
        <v>4</v>
      </c>
      <c r="BQ18" s="1003">
        <v>8</v>
      </c>
      <c r="BR18" s="1004">
        <v>0</v>
      </c>
      <c r="BS18" s="992" t="str">
        <f t="shared" si="9"/>
        <v>Hawaii</v>
      </c>
      <c r="BT18" s="1002">
        <v>6</v>
      </c>
      <c r="BU18" s="1003">
        <v>7</v>
      </c>
      <c r="BV18" s="1004">
        <v>0</v>
      </c>
      <c r="BW18" s="1002">
        <v>5</v>
      </c>
      <c r="BX18" s="1003">
        <v>7</v>
      </c>
      <c r="BY18" s="1004">
        <v>1</v>
      </c>
      <c r="BZ18" s="997" t="str">
        <f t="shared" si="10"/>
        <v>Memphis</v>
      </c>
      <c r="CA18" s="1056">
        <f>VLOOKUP(+BZ18,All!$F$1112:$K$1259,6,FALSE)</f>
        <v>67.010000000000005</v>
      </c>
      <c r="CB18" s="997" t="str">
        <f t="shared" si="11"/>
        <v>Hawaii</v>
      </c>
      <c r="CC18" s="1056">
        <f>VLOOKUP(+CB18,All!$F$1112:$K$1259,6,FALSE)</f>
        <v>63.8</v>
      </c>
      <c r="CD18" s="997" t="str">
        <f t="shared" si="12"/>
        <v>Memphis</v>
      </c>
      <c r="CE18" s="1085">
        <f>VLOOKUP(+CD18,All!$F$1258:$K$1387,6,FALSE)</f>
        <v>-2.9</v>
      </c>
      <c r="CF18" s="997" t="str">
        <f t="shared" si="13"/>
        <v>Hawaii</v>
      </c>
      <c r="CG18" s="1092">
        <f>VLOOKUP(+CF18,All!$F$1258:$K$1387,6,FALSE)</f>
        <v>-9.1</v>
      </c>
      <c r="CH18" s="997" t="str">
        <f t="shared" si="14"/>
        <v>Memphis</v>
      </c>
      <c r="CI18" s="1000">
        <f t="shared" si="15"/>
        <v>6.5</v>
      </c>
      <c r="CJ18" s="1004">
        <v>26</v>
      </c>
      <c r="CK18" s="997" t="str">
        <f t="shared" si="27"/>
        <v>Memphis</v>
      </c>
      <c r="CL18" s="1005">
        <f t="shared" si="16"/>
        <v>3.210000000000008</v>
      </c>
      <c r="CM18" s="1126">
        <v>16</v>
      </c>
      <c r="CN18" s="997" t="str">
        <f t="shared" si="28"/>
        <v>Memphis</v>
      </c>
      <c r="CO18" s="1096">
        <f t="shared" si="29"/>
        <v>6.1999999999999993</v>
      </c>
      <c r="CP18" s="1004">
        <v>26</v>
      </c>
      <c r="CQ18" s="997" t="str">
        <f t="shared" si="30"/>
        <v>Memphis</v>
      </c>
      <c r="CR18" s="1000">
        <f t="shared" si="31"/>
        <v>4.7050000000000036</v>
      </c>
      <c r="CS18" s="999">
        <v>22</v>
      </c>
      <c r="CT18" s="997" t="str">
        <f t="shared" si="32"/>
        <v>Memphis</v>
      </c>
      <c r="CU18" s="1000">
        <f t="shared" si="33"/>
        <v>21</v>
      </c>
      <c r="CV18" s="999">
        <v>22</v>
      </c>
      <c r="CW18" s="994">
        <f t="shared" si="34"/>
        <v>0</v>
      </c>
      <c r="CX18" s="998"/>
      <c r="CY18" s="1001"/>
      <c r="CZ18" s="996"/>
      <c r="DA18" s="992" t="str">
        <f>H18</f>
        <v>Hawaii</v>
      </c>
      <c r="DB18" s="992"/>
      <c r="DC18" s="1007"/>
      <c r="DD18" s="1140">
        <v>15</v>
      </c>
      <c r="DE18" s="1195">
        <f t="shared" si="36"/>
        <v>0</v>
      </c>
      <c r="DF18" s="1195">
        <f t="shared" si="37"/>
        <v>0</v>
      </c>
      <c r="DG18" s="1195">
        <f t="shared" si="38"/>
        <v>0</v>
      </c>
      <c r="DH18" s="1195"/>
      <c r="DI18" s="1195"/>
      <c r="DJ18" s="1195"/>
      <c r="DK18" s="1195"/>
      <c r="DL18" s="1195"/>
      <c r="DM18" s="1195"/>
      <c r="DN18" s="1195"/>
      <c r="DO18" s="1195"/>
      <c r="DP18" s="1195"/>
      <c r="DQ18" s="1195"/>
      <c r="DR18" s="1195"/>
      <c r="DS18" s="1195"/>
      <c r="DT18" s="1195"/>
      <c r="DU18" s="1195"/>
      <c r="DV18" s="1195"/>
      <c r="DW18" s="1195"/>
      <c r="DX18" s="1195"/>
      <c r="DY18" s="1195"/>
      <c r="DZ18" s="1195"/>
      <c r="EA18" s="1195"/>
      <c r="EB18" s="1195"/>
      <c r="EC18" s="1195"/>
      <c r="ED18" s="1195"/>
      <c r="EE18" s="1195"/>
      <c r="EF18" s="1195"/>
      <c r="EG18" s="1195"/>
      <c r="EH18" s="1195"/>
      <c r="EI18" s="1195"/>
    </row>
    <row r="19" spans="1:139" s="1027" customFormat="1" ht="24" customHeight="1" x14ac:dyDescent="0.75">
      <c r="A19" s="967" t="s">
        <v>337</v>
      </c>
      <c r="B19" s="1008" t="s">
        <v>39</v>
      </c>
      <c r="C19" s="1009">
        <v>44555</v>
      </c>
      <c r="D19" s="1010">
        <v>0.60416666666666663</v>
      </c>
      <c r="E19" s="1011" t="s">
        <v>40</v>
      </c>
      <c r="F19" s="1018" t="s">
        <v>91</v>
      </c>
      <c r="G19" s="1028" t="str">
        <f>VLOOKUP(+F19,All!$F$995:$G$1290,2,FALSE)</f>
        <v>SB</v>
      </c>
      <c r="H19" s="1018" t="s">
        <v>141</v>
      </c>
      <c r="I19" s="1028" t="str">
        <f>VLOOKUP(+H19,All!$F$995:$G$1290,2,FALSE)</f>
        <v>MAC</v>
      </c>
      <c r="J19" s="1018" t="str">
        <f>F19</f>
        <v>Georgia State</v>
      </c>
      <c r="K19" s="1011" t="str">
        <f t="shared" si="1"/>
        <v>Ball State</v>
      </c>
      <c r="L19" s="1113">
        <v>4.5</v>
      </c>
      <c r="M19" s="1116">
        <v>49.5</v>
      </c>
      <c r="N19" s="1202" t="str">
        <f>J19</f>
        <v>Georgia State</v>
      </c>
      <c r="O19" s="1207">
        <v>51</v>
      </c>
      <c r="P19" s="1208" t="str">
        <f t="shared" ref="P19:P46" si="39">IF(+N19=K19,J19,K19)</f>
        <v>Ball State</v>
      </c>
      <c r="Q19" s="1203">
        <v>20</v>
      </c>
      <c r="R19" s="1145" t="str">
        <f t="shared" si="3"/>
        <v>Georgia State</v>
      </c>
      <c r="S19" s="1145" t="str">
        <f t="shared" si="4"/>
        <v>Ball State</v>
      </c>
      <c r="T19" s="1008" t="str">
        <f>J19</f>
        <v>Georgia State</v>
      </c>
      <c r="U19" s="1011" t="str">
        <f t="shared" si="35"/>
        <v>W</v>
      </c>
      <c r="V19" s="1008"/>
      <c r="W19" s="1011" t="str">
        <f t="shared" si="26"/>
        <v>L</v>
      </c>
      <c r="X19" s="1015"/>
      <c r="Y19" s="1016"/>
      <c r="Z19" s="1017"/>
      <c r="AA19" s="1016"/>
      <c r="AB19" s="1017"/>
      <c r="AC19" s="1016"/>
      <c r="AD19" s="1008" t="str">
        <f>F19</f>
        <v>Georgia State</v>
      </c>
      <c r="AE19" s="1024">
        <v>20</v>
      </c>
      <c r="AF19" s="1018" t="str">
        <f>CH19</f>
        <v>Georgia State</v>
      </c>
      <c r="AG19" s="1024">
        <v>18</v>
      </c>
      <c r="AH19" s="997"/>
      <c r="AI19" s="1024"/>
      <c r="AJ19" s="1202" t="s">
        <v>141</v>
      </c>
      <c r="AK19" s="1203">
        <v>11</v>
      </c>
      <c r="AL19" s="1202" t="s">
        <v>141</v>
      </c>
      <c r="AM19" s="1203">
        <v>11</v>
      </c>
      <c r="AN19" s="1202" t="s">
        <v>91</v>
      </c>
      <c r="AO19" s="1203">
        <v>21</v>
      </c>
      <c r="AP19" s="1022"/>
      <c r="AQ19" s="1032">
        <v>6</v>
      </c>
      <c r="AR19" s="1022"/>
      <c r="AS19" s="1024"/>
      <c r="AT19" s="1022"/>
      <c r="AU19" s="1024"/>
      <c r="AV19" s="1022"/>
      <c r="AW19" s="1024"/>
      <c r="AX19" s="1022"/>
      <c r="AY19" s="1024"/>
      <c r="AZ19" s="1159">
        <f t="shared" si="5"/>
        <v>0</v>
      </c>
      <c r="BA19" s="1160">
        <f t="shared" si="6"/>
        <v>0</v>
      </c>
      <c r="BB19" s="1161">
        <f t="shared" si="7"/>
        <v>21</v>
      </c>
      <c r="BC19" s="1159"/>
      <c r="BD19" s="1160"/>
      <c r="BE19" s="1161"/>
      <c r="BF19" s="1159"/>
      <c r="BG19" s="1160"/>
      <c r="BH19" s="1161"/>
      <c r="BI19" s="1159"/>
      <c r="BJ19" s="1160"/>
      <c r="BK19" s="1016"/>
      <c r="BL19" s="1012" t="str">
        <f t="shared" si="8"/>
        <v>Georgia State</v>
      </c>
      <c r="BM19" s="1022">
        <v>7</v>
      </c>
      <c r="BN19" s="1023">
        <v>5</v>
      </c>
      <c r="BO19" s="1024">
        <v>0</v>
      </c>
      <c r="BP19" s="1022">
        <v>8</v>
      </c>
      <c r="BQ19" s="1023">
        <v>4</v>
      </c>
      <c r="BR19" s="1024">
        <v>0</v>
      </c>
      <c r="BS19" s="1012" t="str">
        <f t="shared" si="9"/>
        <v>Ball State</v>
      </c>
      <c r="BT19" s="1022">
        <v>6</v>
      </c>
      <c r="BU19" s="1023">
        <v>6</v>
      </c>
      <c r="BV19" s="1024">
        <v>0</v>
      </c>
      <c r="BW19" s="1022">
        <v>4</v>
      </c>
      <c r="BX19" s="1023">
        <v>8</v>
      </c>
      <c r="BY19" s="1024">
        <v>0</v>
      </c>
      <c r="BZ19" s="1018" t="str">
        <f t="shared" si="10"/>
        <v>Georgia State</v>
      </c>
      <c r="CA19" s="1028">
        <f>VLOOKUP(+BZ19,All!$F$1112:$K$1259,6,FALSE)</f>
        <v>65.209999999999994</v>
      </c>
      <c r="CB19" s="1018" t="str">
        <f t="shared" si="11"/>
        <v>Ball State</v>
      </c>
      <c r="CC19" s="1028">
        <f>VLOOKUP(+CB19,All!$F$1112:$K$1259,6,FALSE)</f>
        <v>65.260000000000005</v>
      </c>
      <c r="CD19" s="1018" t="str">
        <f t="shared" si="12"/>
        <v>Georgia State</v>
      </c>
      <c r="CE19" s="1086">
        <f>VLOOKUP(+CD19,All!$F$1258:$K$1387,6,FALSE)</f>
        <v>-5.3</v>
      </c>
      <c r="CF19" s="1018" t="str">
        <f t="shared" si="13"/>
        <v>Ball State</v>
      </c>
      <c r="CG19" s="1093">
        <f>VLOOKUP(+CF19,All!$F$1258:$K$1387,6,FALSE)</f>
        <v>-7.4</v>
      </c>
      <c r="CH19" s="1018" t="str">
        <f t="shared" si="14"/>
        <v>Georgia State</v>
      </c>
      <c r="CI19" s="1020">
        <f t="shared" si="15"/>
        <v>4.5</v>
      </c>
      <c r="CJ19" s="1004">
        <v>24</v>
      </c>
      <c r="CK19" s="1018" t="str">
        <f t="shared" si="27"/>
        <v>Ball State</v>
      </c>
      <c r="CL19" s="1025">
        <f t="shared" si="16"/>
        <v>5.0000000000011369E-2</v>
      </c>
      <c r="CM19" s="1126">
        <v>1</v>
      </c>
      <c r="CN19" s="1018" t="str">
        <f t="shared" si="28"/>
        <v>Georgia State</v>
      </c>
      <c r="CO19" s="1097">
        <f t="shared" si="29"/>
        <v>2.1000000000000005</v>
      </c>
      <c r="CP19" s="1004">
        <v>8</v>
      </c>
      <c r="CQ19" s="1018" t="str">
        <f t="shared" si="30"/>
        <v>Georgia State</v>
      </c>
      <c r="CR19" s="1020">
        <f>ABS(CO19-CL19)/2</f>
        <v>1.0249999999999946</v>
      </c>
      <c r="CS19" s="1019">
        <v>6</v>
      </c>
      <c r="CT19" s="1018" t="str">
        <f t="shared" si="32"/>
        <v>Georgia State</v>
      </c>
      <c r="CU19" s="1020">
        <f>ABS(+CP19-CM19)/2</f>
        <v>3.5</v>
      </c>
      <c r="CV19" s="1019">
        <v>5</v>
      </c>
      <c r="CW19" s="1014" t="str">
        <f t="shared" si="34"/>
        <v>Y</v>
      </c>
      <c r="CX19" s="1017"/>
      <c r="CY19" s="1021"/>
      <c r="CZ19" s="1011"/>
      <c r="DA19" s="1013"/>
      <c r="DB19" s="1012"/>
      <c r="DC19" s="1026"/>
      <c r="DD19" s="1142">
        <v>16</v>
      </c>
      <c r="DE19" s="1195">
        <f t="shared" si="36"/>
        <v>11</v>
      </c>
      <c r="DF19" s="1195">
        <f t="shared" si="37"/>
        <v>11</v>
      </c>
      <c r="DG19" s="1195">
        <f t="shared" si="38"/>
        <v>21</v>
      </c>
      <c r="DH19" s="1195">
        <f t="shared" ref="DH19:DH34" si="40">IF(+AK19&lt;DH$1,+DE19+1,+DE19)</f>
        <v>12</v>
      </c>
      <c r="DI19" s="1195">
        <f t="shared" ref="DI19:DI34" si="41">IF(+AM19&lt;DI$1,+DF19+1,+DF19)</f>
        <v>12</v>
      </c>
      <c r="DJ19" s="1195">
        <f t="shared" ref="DJ19:DJ34" si="42">IF(+AO19&lt;DJ$1,+DG19+1,+DG19)</f>
        <v>21</v>
      </c>
      <c r="DK19" s="1195">
        <f t="shared" ref="DK19:DK46" si="43">+DE19-DH19</f>
        <v>-1</v>
      </c>
      <c r="DL19" s="1195">
        <f t="shared" ref="DL19:DL46" si="44">+DF19-DI19</f>
        <v>-1</v>
      </c>
      <c r="DM19" s="1195">
        <f t="shared" ref="DM19:DM46" si="45">+DG19-DJ19</f>
        <v>0</v>
      </c>
      <c r="DN19" s="1198"/>
      <c r="DO19" s="1198"/>
      <c r="DP19" s="1198"/>
      <c r="DQ19" s="1198"/>
      <c r="DR19" s="1198"/>
      <c r="DS19" s="1198"/>
      <c r="DT19" s="1198"/>
      <c r="DU19" s="1198"/>
      <c r="DV19" s="1198"/>
      <c r="DW19" s="1198"/>
      <c r="DX19" s="1198"/>
      <c r="DY19" s="1198"/>
      <c r="DZ19" s="1198"/>
      <c r="EA19" s="1198"/>
      <c r="EB19" s="1198"/>
      <c r="EC19" s="1198"/>
      <c r="ED19" s="1198"/>
      <c r="EE19" s="1198"/>
      <c r="EF19" s="1198"/>
      <c r="EG19" s="1198"/>
      <c r="EH19" s="1198"/>
      <c r="EI19" s="1198"/>
    </row>
    <row r="20" spans="1:139" s="1027" customFormat="1" ht="24" customHeight="1" x14ac:dyDescent="0.75">
      <c r="A20" s="967" t="s">
        <v>547</v>
      </c>
      <c r="B20" s="1008" t="s">
        <v>238</v>
      </c>
      <c r="C20" s="1009">
        <v>43826</v>
      </c>
      <c r="D20" s="1010">
        <v>0.45833333333333331</v>
      </c>
      <c r="E20" s="1011" t="s">
        <v>40</v>
      </c>
      <c r="F20" s="1018" t="s">
        <v>214</v>
      </c>
      <c r="G20" s="1028" t="str">
        <f>VLOOKUP(+F20,All!$F$995:$G$1290,2,FALSE)</f>
        <v>MAC</v>
      </c>
      <c r="H20" s="1018" t="s">
        <v>152</v>
      </c>
      <c r="I20" s="1028" t="str">
        <f>VLOOKUP(+H20,All!$F$995:$G$1290,2,FALSE)</f>
        <v>MWC</v>
      </c>
      <c r="J20" s="1018" t="str">
        <f>H20</f>
        <v>Nevada</v>
      </c>
      <c r="K20" s="1011" t="str">
        <f t="shared" si="1"/>
        <v>Western Michigan</v>
      </c>
      <c r="L20" s="1113">
        <v>1.5</v>
      </c>
      <c r="M20" s="1116">
        <v>61</v>
      </c>
      <c r="N20" s="1202" t="str">
        <f>K20</f>
        <v>Western Michigan</v>
      </c>
      <c r="O20" s="1207">
        <v>52</v>
      </c>
      <c r="P20" s="1208" t="str">
        <f t="shared" si="39"/>
        <v>Nevada</v>
      </c>
      <c r="Q20" s="1203">
        <v>24</v>
      </c>
      <c r="R20" s="1145" t="str">
        <f t="shared" si="3"/>
        <v>Western Michigan</v>
      </c>
      <c r="S20" s="1145" t="str">
        <f t="shared" si="4"/>
        <v>Nevada</v>
      </c>
      <c r="T20" s="1008" t="str">
        <f>J20</f>
        <v>Nevada</v>
      </c>
      <c r="U20" s="1011" t="str">
        <f t="shared" si="35"/>
        <v>L</v>
      </c>
      <c r="V20" s="1008"/>
      <c r="W20" s="1011" t="str">
        <f t="shared" si="26"/>
        <v>L</v>
      </c>
      <c r="X20" s="1015"/>
      <c r="Y20" s="1016"/>
      <c r="Z20" s="1017"/>
      <c r="AA20" s="1016"/>
      <c r="AB20" s="1017"/>
      <c r="AC20" s="1016"/>
      <c r="AD20" s="1008" t="str">
        <f>F20</f>
        <v>Western Michigan</v>
      </c>
      <c r="AE20" s="1024">
        <v>13</v>
      </c>
      <c r="AF20" s="1018" t="str">
        <f>CH20</f>
        <v>Nevada</v>
      </c>
      <c r="AG20" s="1024">
        <v>13</v>
      </c>
      <c r="AH20" s="997"/>
      <c r="AI20" s="1024"/>
      <c r="AJ20" s="1202" t="s">
        <v>214</v>
      </c>
      <c r="AK20" s="1203">
        <v>13</v>
      </c>
      <c r="AL20" s="1202" t="s">
        <v>214</v>
      </c>
      <c r="AM20" s="1203">
        <v>25</v>
      </c>
      <c r="AN20" s="1202" t="s">
        <v>152</v>
      </c>
      <c r="AO20" s="1203">
        <v>16</v>
      </c>
      <c r="AP20" s="1022"/>
      <c r="AQ20" s="1032">
        <v>8</v>
      </c>
      <c r="AR20" s="1022"/>
      <c r="AS20" s="1024"/>
      <c r="AT20" s="1022"/>
      <c r="AU20" s="1024"/>
      <c r="AV20" s="1022"/>
      <c r="AW20" s="1024"/>
      <c r="AX20" s="1022"/>
      <c r="AY20" s="1024"/>
      <c r="AZ20" s="1159">
        <f t="shared" si="5"/>
        <v>13</v>
      </c>
      <c r="BA20" s="1160">
        <f t="shared" si="6"/>
        <v>25</v>
      </c>
      <c r="BB20" s="1161">
        <f t="shared" si="7"/>
        <v>0</v>
      </c>
      <c r="BC20" s="1159"/>
      <c r="BD20" s="1160"/>
      <c r="BE20" s="1161"/>
      <c r="BF20" s="1159"/>
      <c r="BG20" s="1160"/>
      <c r="BH20" s="1161"/>
      <c r="BI20" s="1159"/>
      <c r="BJ20" s="1160"/>
      <c r="BK20" s="1016"/>
      <c r="BL20" s="1012" t="str">
        <f t="shared" si="8"/>
        <v>Western Michigan</v>
      </c>
      <c r="BM20" s="1022">
        <v>7</v>
      </c>
      <c r="BN20" s="1023">
        <v>5</v>
      </c>
      <c r="BO20" s="1024">
        <v>0</v>
      </c>
      <c r="BP20" s="1022">
        <v>5</v>
      </c>
      <c r="BQ20" s="1023">
        <v>6</v>
      </c>
      <c r="BR20" s="1024">
        <v>1</v>
      </c>
      <c r="BS20" s="1012" t="str">
        <f t="shared" si="9"/>
        <v>Nevada</v>
      </c>
      <c r="BT20" s="1022">
        <v>8</v>
      </c>
      <c r="BU20" s="1023">
        <v>4</v>
      </c>
      <c r="BV20" s="1024">
        <v>0</v>
      </c>
      <c r="BW20" s="1022">
        <v>8</v>
      </c>
      <c r="BX20" s="1023">
        <v>4</v>
      </c>
      <c r="BY20" s="1024">
        <v>0</v>
      </c>
      <c r="BZ20" s="1018" t="str">
        <f t="shared" si="10"/>
        <v>Western Michigan</v>
      </c>
      <c r="CA20" s="1028">
        <f>VLOOKUP(+BZ20,All!$F$1112:$K$1259,6,FALSE)</f>
        <v>68.36</v>
      </c>
      <c r="CB20" s="1018" t="str">
        <f t="shared" si="11"/>
        <v>Nevada</v>
      </c>
      <c r="CC20" s="1028">
        <f>VLOOKUP(+CB20,All!$F$1112:$K$1259,6,FALSE)</f>
        <v>75.47</v>
      </c>
      <c r="CD20" s="1018" t="str">
        <f t="shared" si="12"/>
        <v>Western Michigan</v>
      </c>
      <c r="CE20" s="1086">
        <f>VLOOKUP(+CD20,All!$F$1258:$K$1387,6,FALSE)</f>
        <v>-2.8</v>
      </c>
      <c r="CF20" s="1018" t="str">
        <f t="shared" si="13"/>
        <v>Nevada</v>
      </c>
      <c r="CG20" s="1093">
        <f>VLOOKUP(+CF20,All!$F$1258:$K$1387,6,FALSE)</f>
        <v>3.3</v>
      </c>
      <c r="CH20" s="1018" t="str">
        <f t="shared" si="14"/>
        <v>Nevada</v>
      </c>
      <c r="CI20" s="1020">
        <f t="shared" si="15"/>
        <v>1.5</v>
      </c>
      <c r="CJ20" s="1004">
        <v>9</v>
      </c>
      <c r="CK20" s="1018" t="str">
        <f t="shared" si="27"/>
        <v>Nevada</v>
      </c>
      <c r="CL20" s="1025">
        <f t="shared" si="16"/>
        <v>7.1099999999999994</v>
      </c>
      <c r="CM20" s="1126">
        <v>35</v>
      </c>
      <c r="CN20" s="1018" t="str">
        <f t="shared" si="28"/>
        <v>Nevada</v>
      </c>
      <c r="CO20" s="1097">
        <f t="shared" si="29"/>
        <v>6.1</v>
      </c>
      <c r="CP20" s="1004">
        <v>25</v>
      </c>
      <c r="CQ20" s="1018" t="str">
        <f t="shared" si="30"/>
        <v>Nevada</v>
      </c>
      <c r="CR20" s="1020">
        <f>(CO20+CL20)/2</f>
        <v>6.6049999999999995</v>
      </c>
      <c r="CS20" s="1019">
        <v>31</v>
      </c>
      <c r="CT20" s="1018" t="str">
        <f t="shared" si="32"/>
        <v>Nevada</v>
      </c>
      <c r="CU20" s="1020">
        <f>(+CP20+CM20)/2</f>
        <v>30</v>
      </c>
      <c r="CV20" s="1019">
        <v>32</v>
      </c>
      <c r="CW20" s="1014">
        <f t="shared" si="34"/>
        <v>0</v>
      </c>
      <c r="CX20" s="1017"/>
      <c r="CY20" s="1021"/>
      <c r="CZ20" s="1011"/>
      <c r="DA20" s="1013" t="str">
        <f>F20</f>
        <v>Western Michigan</v>
      </c>
      <c r="DB20" s="1012" t="str">
        <f>J20</f>
        <v>Nevada</v>
      </c>
      <c r="DC20" s="1026"/>
      <c r="DD20" s="1142">
        <v>17</v>
      </c>
      <c r="DE20" s="1195">
        <f t="shared" si="36"/>
        <v>13</v>
      </c>
      <c r="DF20" s="1195">
        <f t="shared" si="37"/>
        <v>25</v>
      </c>
      <c r="DG20" s="1195">
        <f t="shared" si="38"/>
        <v>16</v>
      </c>
      <c r="DH20" s="1195">
        <f t="shared" si="40"/>
        <v>14</v>
      </c>
      <c r="DI20" s="1195">
        <f t="shared" si="41"/>
        <v>26</v>
      </c>
      <c r="DJ20" s="1195">
        <f t="shared" si="42"/>
        <v>16</v>
      </c>
      <c r="DK20" s="1195">
        <f t="shared" si="43"/>
        <v>-1</v>
      </c>
      <c r="DL20" s="1195">
        <f t="shared" si="44"/>
        <v>-1</v>
      </c>
      <c r="DM20" s="1195">
        <f t="shared" si="45"/>
        <v>0</v>
      </c>
      <c r="DN20" s="1198"/>
      <c r="DO20" s="1198"/>
      <c r="DP20" s="1198"/>
      <c r="DQ20" s="1198"/>
      <c r="DR20" s="1198"/>
      <c r="DS20" s="1198"/>
      <c r="DT20" s="1198"/>
      <c r="DU20" s="1198"/>
      <c r="DV20" s="1198"/>
      <c r="DW20" s="1198"/>
      <c r="DX20" s="1198"/>
      <c r="DY20" s="1198"/>
      <c r="DZ20" s="1198"/>
      <c r="EA20" s="1198"/>
      <c r="EB20" s="1198"/>
      <c r="EC20" s="1198"/>
      <c r="ED20" s="1198"/>
      <c r="EE20" s="1198"/>
      <c r="EF20" s="1198"/>
      <c r="EG20" s="1198"/>
      <c r="EH20" s="1198"/>
      <c r="EI20" s="1198"/>
    </row>
    <row r="21" spans="1:139" s="1027" customFormat="1" ht="24" customHeight="1" x14ac:dyDescent="0.75">
      <c r="A21" s="967" t="s">
        <v>343</v>
      </c>
      <c r="B21" s="1008" t="s">
        <v>238</v>
      </c>
      <c r="C21" s="1009">
        <v>43826</v>
      </c>
      <c r="D21" s="1010">
        <v>0.60416666666666663</v>
      </c>
      <c r="E21" s="1011" t="s">
        <v>40</v>
      </c>
      <c r="F21" s="1018" t="s">
        <v>109</v>
      </c>
      <c r="G21" s="1028" t="str">
        <f>VLOOKUP(+F21,All!$F$995:$G$1290,2,FALSE)</f>
        <v>ACC</v>
      </c>
      <c r="H21" s="1018" t="s">
        <v>115</v>
      </c>
      <c r="I21" s="1028" t="str">
        <f>VLOOKUP(+H21,All!$F$995:$G$1290,2,FALSE)</f>
        <v>AAC</v>
      </c>
      <c r="J21" s="1018" t="str">
        <f>F21</f>
        <v>Boston College</v>
      </c>
      <c r="K21" s="1011" t="str">
        <f t="shared" si="1"/>
        <v>East Carolina</v>
      </c>
      <c r="L21" s="1113">
        <v>3.5</v>
      </c>
      <c r="M21" s="1116">
        <v>50.5</v>
      </c>
      <c r="N21" s="1202"/>
      <c r="O21" s="1207"/>
      <c r="P21" s="1208" t="str">
        <f t="shared" si="39"/>
        <v>East Carolina</v>
      </c>
      <c r="Q21" s="1203"/>
      <c r="R21" s="1145" t="str">
        <f t="shared" si="3"/>
        <v>East Carolina</v>
      </c>
      <c r="S21" s="1145" t="str">
        <f t="shared" si="4"/>
        <v>Boston College</v>
      </c>
      <c r="T21" s="1008"/>
      <c r="U21" s="1011" t="str">
        <f t="shared" si="35"/>
        <v>L</v>
      </c>
      <c r="V21" s="1008"/>
      <c r="W21" s="1011" t="str">
        <f t="shared" si="26"/>
        <v>L</v>
      </c>
      <c r="X21" s="1015"/>
      <c r="Y21" s="1016"/>
      <c r="Z21" s="1017"/>
      <c r="AA21" s="1016"/>
      <c r="AB21" s="1017"/>
      <c r="AC21" s="1016"/>
      <c r="AD21" s="1008" t="str">
        <f>F21</f>
        <v>Boston College</v>
      </c>
      <c r="AE21" s="1024">
        <v>27</v>
      </c>
      <c r="AF21" s="1167" t="str">
        <f>K21</f>
        <v>East Carolina</v>
      </c>
      <c r="AG21" s="1024">
        <v>12</v>
      </c>
      <c r="AH21" s="997"/>
      <c r="AI21" s="1024"/>
      <c r="AJ21" s="1202" t="s">
        <v>115</v>
      </c>
      <c r="AK21" s="1203">
        <v>0</v>
      </c>
      <c r="AL21" s="1202" t="s">
        <v>109</v>
      </c>
      <c r="AM21" s="1203">
        <v>0</v>
      </c>
      <c r="AN21" s="1202" t="s">
        <v>115</v>
      </c>
      <c r="AO21" s="1203">
        <v>0</v>
      </c>
      <c r="AP21" s="1022"/>
      <c r="AQ21" s="1032">
        <v>9</v>
      </c>
      <c r="AR21" s="1022"/>
      <c r="AS21" s="1024"/>
      <c r="AT21" s="1022"/>
      <c r="AU21" s="1024"/>
      <c r="AV21" s="1022"/>
      <c r="AW21" s="1024"/>
      <c r="AX21" s="1022"/>
      <c r="AY21" s="1024"/>
      <c r="AZ21" s="1159">
        <f t="shared" si="5"/>
        <v>0</v>
      </c>
      <c r="BA21" s="1160">
        <f t="shared" si="6"/>
        <v>0</v>
      </c>
      <c r="BB21" s="1161">
        <f t="shared" si="7"/>
        <v>0</v>
      </c>
      <c r="BC21" s="1159"/>
      <c r="BD21" s="1160"/>
      <c r="BE21" s="1161"/>
      <c r="BF21" s="1159"/>
      <c r="BG21" s="1160"/>
      <c r="BH21" s="1161"/>
      <c r="BI21" s="1159"/>
      <c r="BJ21" s="1160"/>
      <c r="BK21" s="1016"/>
      <c r="BL21" s="1012" t="str">
        <f t="shared" si="8"/>
        <v>Boston College</v>
      </c>
      <c r="BM21" s="1022">
        <v>6</v>
      </c>
      <c r="BN21" s="1023">
        <v>6</v>
      </c>
      <c r="BO21" s="1024">
        <v>0</v>
      </c>
      <c r="BP21" s="1022">
        <v>6</v>
      </c>
      <c r="BQ21" s="1023">
        <v>6</v>
      </c>
      <c r="BR21" s="1024">
        <v>0</v>
      </c>
      <c r="BS21" s="1012" t="str">
        <f t="shared" si="9"/>
        <v>East Carolina</v>
      </c>
      <c r="BT21" s="1022">
        <v>7</v>
      </c>
      <c r="BU21" s="1023">
        <v>5</v>
      </c>
      <c r="BV21" s="1024">
        <v>0</v>
      </c>
      <c r="BW21" s="1022">
        <v>7</v>
      </c>
      <c r="BX21" s="1023">
        <v>4</v>
      </c>
      <c r="BY21" s="1024">
        <v>1</v>
      </c>
      <c r="BZ21" s="1018" t="str">
        <f t="shared" si="10"/>
        <v>Boston College</v>
      </c>
      <c r="CA21" s="1028">
        <f>VLOOKUP(+BZ21,All!$F$1112:$K$1259,6,FALSE)</f>
        <v>69.31</v>
      </c>
      <c r="CB21" s="1018" t="str">
        <f t="shared" si="11"/>
        <v>East Carolina</v>
      </c>
      <c r="CC21" s="1028">
        <f>VLOOKUP(+CB21,All!$F$1112:$K$1259,6,FALSE)</f>
        <v>67.900000000000006</v>
      </c>
      <c r="CD21" s="1018" t="str">
        <f t="shared" si="12"/>
        <v>Boston College</v>
      </c>
      <c r="CE21" s="1086">
        <f>VLOOKUP(+CD21,All!$F$1258:$K$1387,6,FALSE)</f>
        <v>0.2</v>
      </c>
      <c r="CF21" s="1018" t="str">
        <f t="shared" si="13"/>
        <v>East Carolina</v>
      </c>
      <c r="CG21" s="1093">
        <f>VLOOKUP(+CF21,All!$F$1258:$K$1387,6,FALSE)</f>
        <v>-3</v>
      </c>
      <c r="CH21" s="1018" t="str">
        <f t="shared" si="14"/>
        <v>Boston College</v>
      </c>
      <c r="CI21" s="1020">
        <f t="shared" si="15"/>
        <v>3.5</v>
      </c>
      <c r="CJ21" s="1004">
        <v>20</v>
      </c>
      <c r="CK21" s="1018" t="str">
        <f t="shared" si="27"/>
        <v>Boston College</v>
      </c>
      <c r="CL21" s="1025">
        <f t="shared" si="16"/>
        <v>1.4099999999999966</v>
      </c>
      <c r="CM21" s="1126">
        <v>8</v>
      </c>
      <c r="CN21" s="1018" t="str">
        <f t="shared" si="28"/>
        <v>Boston College</v>
      </c>
      <c r="CO21" s="1097">
        <f t="shared" si="29"/>
        <v>3.2</v>
      </c>
      <c r="CP21" s="1004">
        <v>11</v>
      </c>
      <c r="CQ21" s="1018" t="str">
        <f t="shared" si="30"/>
        <v>Boston College</v>
      </c>
      <c r="CR21" s="1020">
        <f>(CO21+CL21)/2</f>
        <v>2.3049999999999984</v>
      </c>
      <c r="CS21" s="1019">
        <v>11</v>
      </c>
      <c r="CT21" s="1018" t="str">
        <f t="shared" si="32"/>
        <v>Boston College</v>
      </c>
      <c r="CU21" s="1020">
        <f>(+CP21+CM21)/2</f>
        <v>9.5</v>
      </c>
      <c r="CV21" s="1019">
        <v>10</v>
      </c>
      <c r="CW21" s="1014">
        <f t="shared" si="34"/>
        <v>0</v>
      </c>
      <c r="CX21" s="1017"/>
      <c r="CY21" s="1021"/>
      <c r="CZ21" s="1011"/>
      <c r="DA21" s="1013"/>
      <c r="DB21" s="1012"/>
      <c r="DC21" s="1026"/>
      <c r="DD21" s="1142">
        <v>18</v>
      </c>
      <c r="DE21" s="1195">
        <f t="shared" si="36"/>
        <v>0</v>
      </c>
      <c r="DF21" s="1195">
        <f t="shared" si="37"/>
        <v>0</v>
      </c>
      <c r="DG21" s="1195">
        <f t="shared" si="38"/>
        <v>0</v>
      </c>
      <c r="DH21" s="1195">
        <f t="shared" si="40"/>
        <v>1</v>
      </c>
      <c r="DI21" s="1195">
        <f t="shared" si="41"/>
        <v>1</v>
      </c>
      <c r="DJ21" s="1195">
        <f t="shared" si="42"/>
        <v>1</v>
      </c>
      <c r="DK21" s="1195">
        <f t="shared" si="43"/>
        <v>-1</v>
      </c>
      <c r="DL21" s="1195">
        <f t="shared" si="44"/>
        <v>-1</v>
      </c>
      <c r="DM21" s="1195">
        <f t="shared" si="45"/>
        <v>-1</v>
      </c>
      <c r="DN21" s="1198"/>
      <c r="DO21" s="1198"/>
      <c r="DP21" s="1198"/>
      <c r="DQ21" s="1198"/>
      <c r="DR21" s="1198"/>
      <c r="DS21" s="1198"/>
      <c r="DT21" s="1198"/>
      <c r="DU21" s="1198"/>
      <c r="DV21" s="1198"/>
      <c r="DW21" s="1198"/>
      <c r="DX21" s="1198"/>
      <c r="DY21" s="1198"/>
      <c r="DZ21" s="1198"/>
      <c r="EA21" s="1198"/>
      <c r="EB21" s="1198"/>
      <c r="EC21" s="1198"/>
      <c r="ED21" s="1198"/>
      <c r="EE21" s="1198"/>
      <c r="EF21" s="1198"/>
      <c r="EG21" s="1198"/>
      <c r="EH21" s="1198"/>
      <c r="EI21" s="1198"/>
    </row>
    <row r="22" spans="1:139" s="1141" customFormat="1" ht="24" customHeight="1" x14ac:dyDescent="0.75">
      <c r="A22" s="966" t="s">
        <v>340</v>
      </c>
      <c r="B22" s="988" t="s">
        <v>472</v>
      </c>
      <c r="C22" s="989">
        <v>43827</v>
      </c>
      <c r="D22" s="990">
        <v>0.5</v>
      </c>
      <c r="E22" s="991" t="s">
        <v>40</v>
      </c>
      <c r="F22" s="997" t="s">
        <v>186</v>
      </c>
      <c r="G22" s="1056" t="str">
        <f>VLOOKUP(+F22,All!$F$995:$G$1290,2,FALSE)</f>
        <v>AAC</v>
      </c>
      <c r="H22" s="997" t="s">
        <v>224</v>
      </c>
      <c r="I22" s="1056" t="str">
        <f>VLOOKUP(+H22,All!$F$995:$G$1290,2,FALSE)</f>
        <v>SEC</v>
      </c>
      <c r="J22" s="997" t="str">
        <f>H22</f>
        <v>Auburn</v>
      </c>
      <c r="K22" s="991" t="str">
        <f t="shared" si="1"/>
        <v>Houston</v>
      </c>
      <c r="L22" s="1112">
        <v>3.5</v>
      </c>
      <c r="M22" s="1115">
        <v>52.5</v>
      </c>
      <c r="N22" s="1201" t="str">
        <f>K22</f>
        <v>Houston</v>
      </c>
      <c r="O22" s="1205">
        <v>17</v>
      </c>
      <c r="P22" s="1206" t="str">
        <f t="shared" si="39"/>
        <v>Auburn</v>
      </c>
      <c r="Q22" s="1004">
        <v>13</v>
      </c>
      <c r="R22" s="1147" t="str">
        <f t="shared" si="3"/>
        <v>Houston</v>
      </c>
      <c r="S22" s="1147" t="str">
        <f t="shared" si="4"/>
        <v>Auburn</v>
      </c>
      <c r="T22" s="988" t="str">
        <f>K22</f>
        <v>Houston</v>
      </c>
      <c r="U22" s="991" t="str">
        <f t="shared" si="35"/>
        <v>W</v>
      </c>
      <c r="V22" s="988"/>
      <c r="W22" s="991" t="str">
        <f t="shared" si="26"/>
        <v>L</v>
      </c>
      <c r="X22" s="995"/>
      <c r="Y22" s="996"/>
      <c r="Z22" s="998"/>
      <c r="AA22" s="996"/>
      <c r="AB22" s="998"/>
      <c r="AC22" s="996"/>
      <c r="AD22" s="988" t="str">
        <f>H22</f>
        <v>Auburn</v>
      </c>
      <c r="AE22" s="1004">
        <v>31</v>
      </c>
      <c r="AF22" s="1168" t="str">
        <f>K22</f>
        <v>Houston</v>
      </c>
      <c r="AG22" s="1004">
        <v>23</v>
      </c>
      <c r="AH22" s="997"/>
      <c r="AI22" s="1004"/>
      <c r="AJ22" s="1201" t="s">
        <v>186</v>
      </c>
      <c r="AK22" s="1004">
        <v>17</v>
      </c>
      <c r="AL22" s="1201" t="s">
        <v>186</v>
      </c>
      <c r="AM22" s="1004">
        <v>24</v>
      </c>
      <c r="AN22" s="1201" t="s">
        <v>186</v>
      </c>
      <c r="AO22" s="1004">
        <v>25</v>
      </c>
      <c r="AP22" s="1002"/>
      <c r="AQ22" s="1032">
        <v>14</v>
      </c>
      <c r="AR22" s="1002"/>
      <c r="AS22" s="1004"/>
      <c r="AT22" s="1002"/>
      <c r="AU22" s="1004"/>
      <c r="AV22" s="1002"/>
      <c r="AW22" s="1004"/>
      <c r="AX22" s="1002"/>
      <c r="AY22" s="1004"/>
      <c r="AZ22" s="1156">
        <f t="shared" si="5"/>
        <v>17</v>
      </c>
      <c r="BA22" s="1157">
        <f t="shared" si="6"/>
        <v>24</v>
      </c>
      <c r="BB22" s="1158">
        <f t="shared" si="7"/>
        <v>25</v>
      </c>
      <c r="BC22" s="1156"/>
      <c r="BD22" s="1157"/>
      <c r="BE22" s="1158"/>
      <c r="BF22" s="1156"/>
      <c r="BG22" s="1157"/>
      <c r="BH22" s="1158"/>
      <c r="BI22" s="1156"/>
      <c r="BJ22" s="1157"/>
      <c r="BK22" s="996"/>
      <c r="BL22" s="992" t="str">
        <f t="shared" si="8"/>
        <v>Houston</v>
      </c>
      <c r="BM22" s="1002">
        <v>11</v>
      </c>
      <c r="BN22" s="1003">
        <v>2</v>
      </c>
      <c r="BO22" s="1004">
        <v>0</v>
      </c>
      <c r="BP22" s="1002">
        <v>7</v>
      </c>
      <c r="BQ22" s="1003">
        <v>6</v>
      </c>
      <c r="BR22" s="1004">
        <v>0</v>
      </c>
      <c r="BS22" s="992" t="str">
        <f t="shared" si="9"/>
        <v>Auburn</v>
      </c>
      <c r="BT22" s="1002">
        <v>6</v>
      </c>
      <c r="BU22" s="1003">
        <v>6</v>
      </c>
      <c r="BV22" s="1004">
        <v>0</v>
      </c>
      <c r="BW22" s="1002">
        <v>6</v>
      </c>
      <c r="BX22" s="1003">
        <v>6</v>
      </c>
      <c r="BY22" s="1004">
        <v>0</v>
      </c>
      <c r="BZ22" s="997" t="str">
        <f t="shared" si="10"/>
        <v>Houston</v>
      </c>
      <c r="CA22" s="1056">
        <f>VLOOKUP(+BZ22,All!$F$1112:$K$1259,6,FALSE)</f>
        <v>75.89</v>
      </c>
      <c r="CB22" s="997" t="str">
        <f t="shared" si="11"/>
        <v>Auburn</v>
      </c>
      <c r="CC22" s="1056">
        <f>VLOOKUP(+CB22,All!$F$1112:$K$1259,6,FALSE)</f>
        <v>79.56</v>
      </c>
      <c r="CD22" s="997" t="str">
        <f t="shared" si="12"/>
        <v>Houston</v>
      </c>
      <c r="CE22" s="1085">
        <f>VLOOKUP(+CD22,All!$F$1258:$K$1387,6,FALSE)</f>
        <v>6.1</v>
      </c>
      <c r="CF22" s="997" t="str">
        <f t="shared" si="13"/>
        <v>Auburn</v>
      </c>
      <c r="CG22" s="1092">
        <f>VLOOKUP(+CF22,All!$F$1258:$K$1387,6,FALSE)</f>
        <v>10.4</v>
      </c>
      <c r="CH22" s="997" t="str">
        <f t="shared" si="14"/>
        <v>Auburn</v>
      </c>
      <c r="CI22" s="1000">
        <f t="shared" si="15"/>
        <v>3.5</v>
      </c>
      <c r="CJ22" s="1004">
        <v>21</v>
      </c>
      <c r="CK22" s="997" t="str">
        <f t="shared" si="27"/>
        <v>Auburn</v>
      </c>
      <c r="CL22" s="1005">
        <f t="shared" si="16"/>
        <v>3.6700000000000017</v>
      </c>
      <c r="CM22" s="1126">
        <v>18</v>
      </c>
      <c r="CN22" s="997" t="str">
        <f t="shared" si="28"/>
        <v>Auburn</v>
      </c>
      <c r="CO22" s="1096">
        <f t="shared" si="29"/>
        <v>4.3000000000000007</v>
      </c>
      <c r="CP22" s="1004">
        <v>19</v>
      </c>
      <c r="CQ22" s="997" t="str">
        <f t="shared" si="30"/>
        <v>Auburn</v>
      </c>
      <c r="CR22" s="1000">
        <f>(CO22+CL22)/2</f>
        <v>3.9850000000000012</v>
      </c>
      <c r="CS22" s="999">
        <v>17</v>
      </c>
      <c r="CT22" s="997" t="str">
        <f t="shared" si="32"/>
        <v>Auburn</v>
      </c>
      <c r="CU22" s="1000">
        <f>(+CP22+CM22)/2</f>
        <v>18.5</v>
      </c>
      <c r="CV22" s="999">
        <v>18</v>
      </c>
      <c r="CW22" s="994">
        <f t="shared" si="34"/>
        <v>0</v>
      </c>
      <c r="CX22" s="1127"/>
      <c r="CY22" s="1006"/>
      <c r="CZ22" s="991"/>
      <c r="DA22" s="993" t="str">
        <f>H22</f>
        <v>Auburn</v>
      </c>
      <c r="DB22" s="992"/>
      <c r="DC22" s="1007"/>
      <c r="DD22" s="1140">
        <v>19</v>
      </c>
      <c r="DE22" s="1195">
        <f t="shared" si="36"/>
        <v>17</v>
      </c>
      <c r="DF22" s="1195">
        <f t="shared" si="37"/>
        <v>24</v>
      </c>
      <c r="DG22" s="1195">
        <f t="shared" si="38"/>
        <v>25</v>
      </c>
      <c r="DH22" s="1195">
        <f t="shared" si="40"/>
        <v>18</v>
      </c>
      <c r="DI22" s="1195">
        <f t="shared" si="41"/>
        <v>25</v>
      </c>
      <c r="DJ22" s="1195">
        <f t="shared" si="42"/>
        <v>25</v>
      </c>
      <c r="DK22" s="1195">
        <f t="shared" si="43"/>
        <v>-1</v>
      </c>
      <c r="DL22" s="1195">
        <f t="shared" si="44"/>
        <v>-1</v>
      </c>
      <c r="DM22" s="1195">
        <f t="shared" si="45"/>
        <v>0</v>
      </c>
      <c r="DN22" s="1195"/>
      <c r="DO22" s="1195"/>
      <c r="DP22" s="1195"/>
      <c r="DQ22" s="1195"/>
      <c r="DR22" s="1195"/>
      <c r="DS22" s="1195"/>
      <c r="DT22" s="1195"/>
      <c r="DU22" s="1195"/>
      <c r="DV22" s="1195"/>
      <c r="DW22" s="1195"/>
      <c r="DX22" s="1195"/>
      <c r="DY22" s="1195"/>
      <c r="DZ22" s="1195"/>
      <c r="EA22" s="1195"/>
      <c r="EB22" s="1195"/>
      <c r="EC22" s="1195"/>
      <c r="ED22" s="1195"/>
      <c r="EE22" s="1195"/>
      <c r="EF22" s="1195"/>
      <c r="EG22" s="1195"/>
      <c r="EH22" s="1195"/>
      <c r="EI22" s="1195"/>
    </row>
    <row r="23" spans="1:139" s="1141" customFormat="1" ht="24" customHeight="1" x14ac:dyDescent="0.75">
      <c r="A23" s="966" t="s">
        <v>495</v>
      </c>
      <c r="B23" s="988" t="s">
        <v>472</v>
      </c>
      <c r="C23" s="989">
        <v>43827</v>
      </c>
      <c r="D23" s="990">
        <v>0.625</v>
      </c>
      <c r="E23" s="991" t="s">
        <v>40</v>
      </c>
      <c r="F23" s="997" t="s">
        <v>197</v>
      </c>
      <c r="G23" s="1056" t="str">
        <f>VLOOKUP(+F23,All!$F$995:$G$1290,2,FALSE)</f>
        <v>MWC</v>
      </c>
      <c r="H23" s="997" t="s">
        <v>129</v>
      </c>
      <c r="I23" s="1056" t="str">
        <f>VLOOKUP(+H23,All!$F$995:$G$1290,2,FALSE)</f>
        <v>ACC</v>
      </c>
      <c r="J23" s="997" t="str">
        <f>H23</f>
        <v>Louisville</v>
      </c>
      <c r="K23" s="991" t="str">
        <f t="shared" si="1"/>
        <v>Air Force</v>
      </c>
      <c r="L23" s="1112">
        <v>1.5</v>
      </c>
      <c r="M23" s="1115">
        <v>55.5</v>
      </c>
      <c r="N23" s="1201" t="str">
        <f>K23</f>
        <v>Air Force</v>
      </c>
      <c r="O23" s="1205">
        <v>31</v>
      </c>
      <c r="P23" s="1206" t="str">
        <f t="shared" si="39"/>
        <v>Louisville</v>
      </c>
      <c r="Q23" s="1004">
        <v>28</v>
      </c>
      <c r="R23" s="1147" t="str">
        <f t="shared" si="3"/>
        <v>Air Force</v>
      </c>
      <c r="S23" s="1147" t="str">
        <f t="shared" si="4"/>
        <v>Louisville</v>
      </c>
      <c r="T23" s="988" t="str">
        <f>K23</f>
        <v>Air Force</v>
      </c>
      <c r="U23" s="991" t="str">
        <f t="shared" si="35"/>
        <v>W</v>
      </c>
      <c r="V23" s="988"/>
      <c r="W23" s="991" t="str">
        <f t="shared" si="26"/>
        <v>L</v>
      </c>
      <c r="X23" s="995"/>
      <c r="Y23" s="996"/>
      <c r="Z23" s="998"/>
      <c r="AA23" s="996"/>
      <c r="AB23" s="998"/>
      <c r="AC23" s="996"/>
      <c r="AD23" s="988" t="str">
        <f>H23</f>
        <v>Louisville</v>
      </c>
      <c r="AE23" s="1004">
        <v>14</v>
      </c>
      <c r="AF23" s="1168" t="str">
        <f>K23</f>
        <v>Air Force</v>
      </c>
      <c r="AG23" s="1004">
        <v>16</v>
      </c>
      <c r="AH23" s="997"/>
      <c r="AI23" s="1004"/>
      <c r="AJ23" s="1201" t="s">
        <v>197</v>
      </c>
      <c r="AK23" s="1004">
        <v>12</v>
      </c>
      <c r="AL23" s="1201" t="s">
        <v>129</v>
      </c>
      <c r="AM23" s="1004">
        <v>19</v>
      </c>
      <c r="AN23" s="1201" t="s">
        <v>197</v>
      </c>
      <c r="AO23" s="1004">
        <v>19</v>
      </c>
      <c r="AP23" s="1002"/>
      <c r="AQ23" s="1032">
        <v>7</v>
      </c>
      <c r="AR23" s="1002"/>
      <c r="AS23" s="1004"/>
      <c r="AT23" s="1002"/>
      <c r="AU23" s="1004"/>
      <c r="AV23" s="1002"/>
      <c r="AW23" s="1004"/>
      <c r="AX23" s="1002"/>
      <c r="AY23" s="1004"/>
      <c r="AZ23" s="1156">
        <f t="shared" si="5"/>
        <v>12</v>
      </c>
      <c r="BA23" s="1157">
        <f t="shared" si="6"/>
        <v>0</v>
      </c>
      <c r="BB23" s="1158">
        <f t="shared" si="7"/>
        <v>19</v>
      </c>
      <c r="BC23" s="1156"/>
      <c r="BD23" s="1157"/>
      <c r="BE23" s="1158"/>
      <c r="BF23" s="1156"/>
      <c r="BG23" s="1157"/>
      <c r="BH23" s="1158"/>
      <c r="BI23" s="1156"/>
      <c r="BJ23" s="1157"/>
      <c r="BK23" s="996"/>
      <c r="BL23" s="992" t="str">
        <f t="shared" si="8"/>
        <v>Air Force</v>
      </c>
      <c r="BM23" s="1002">
        <v>9</v>
      </c>
      <c r="BN23" s="1003">
        <v>3</v>
      </c>
      <c r="BO23" s="1004">
        <v>0</v>
      </c>
      <c r="BP23" s="1002">
        <v>8</v>
      </c>
      <c r="BQ23" s="1003">
        <v>4</v>
      </c>
      <c r="BR23" s="1004">
        <v>0</v>
      </c>
      <c r="BS23" s="992" t="str">
        <f t="shared" si="9"/>
        <v>Louisville</v>
      </c>
      <c r="BT23" s="1002">
        <v>6</v>
      </c>
      <c r="BU23" s="1003">
        <v>6</v>
      </c>
      <c r="BV23" s="1004">
        <v>0</v>
      </c>
      <c r="BW23" s="1002">
        <v>6</v>
      </c>
      <c r="BX23" s="1003">
        <v>6</v>
      </c>
      <c r="BY23" s="1004">
        <v>0</v>
      </c>
      <c r="BZ23" s="997" t="str">
        <f t="shared" si="10"/>
        <v>Air Force</v>
      </c>
      <c r="CA23" s="1056">
        <f>VLOOKUP(+BZ23,All!$F$1112:$K$1259,6,FALSE)</f>
        <v>75.36</v>
      </c>
      <c r="CB23" s="997" t="str">
        <f t="shared" si="11"/>
        <v>Louisville</v>
      </c>
      <c r="CC23" s="1056">
        <f>VLOOKUP(+CB23,All!$F$1112:$K$1259,6,FALSE)</f>
        <v>74.12</v>
      </c>
      <c r="CD23" s="997" t="str">
        <f t="shared" si="12"/>
        <v>Air Force</v>
      </c>
      <c r="CE23" s="1085">
        <f>VLOOKUP(+CD23,All!$F$1258:$K$1387,6,FALSE)</f>
        <v>0.2</v>
      </c>
      <c r="CF23" s="997" t="str">
        <f t="shared" si="13"/>
        <v>Louisville</v>
      </c>
      <c r="CG23" s="1092">
        <f>VLOOKUP(+CF23,All!$F$1258:$K$1387,6,FALSE)</f>
        <v>5.2</v>
      </c>
      <c r="CH23" s="997" t="str">
        <f t="shared" si="14"/>
        <v>Louisville</v>
      </c>
      <c r="CI23" s="1000">
        <f t="shared" si="15"/>
        <v>1.5</v>
      </c>
      <c r="CJ23" s="1004">
        <v>6</v>
      </c>
      <c r="CK23" s="997" t="str">
        <f t="shared" si="27"/>
        <v>Air Force</v>
      </c>
      <c r="CL23" s="1005">
        <f t="shared" si="16"/>
        <v>1.2399999999999949</v>
      </c>
      <c r="CM23" s="1126">
        <v>7</v>
      </c>
      <c r="CN23" s="997" t="str">
        <f t="shared" si="28"/>
        <v>Louisville</v>
      </c>
      <c r="CO23" s="1096">
        <f t="shared" si="29"/>
        <v>5</v>
      </c>
      <c r="CP23" s="1004">
        <v>21</v>
      </c>
      <c r="CQ23" s="997" t="str">
        <f t="shared" si="30"/>
        <v>Louisville</v>
      </c>
      <c r="CR23" s="1000">
        <f>ABS(CO23-CL23)/2</f>
        <v>1.8800000000000026</v>
      </c>
      <c r="CS23" s="999">
        <v>9</v>
      </c>
      <c r="CT23" s="997" t="str">
        <f t="shared" si="32"/>
        <v>Louisville</v>
      </c>
      <c r="CU23" s="1000">
        <f>ABS(+CP23-CM23)/2</f>
        <v>7</v>
      </c>
      <c r="CV23" s="999">
        <v>7</v>
      </c>
      <c r="CW23" s="994" t="str">
        <f t="shared" si="34"/>
        <v>Y</v>
      </c>
      <c r="CX23" s="998"/>
      <c r="CY23" s="1001"/>
      <c r="CZ23" s="991"/>
      <c r="DA23" s="993"/>
      <c r="DB23" s="992"/>
      <c r="DC23" s="1007"/>
      <c r="DD23" s="1140">
        <v>20</v>
      </c>
      <c r="DE23" s="1195">
        <f t="shared" si="36"/>
        <v>12</v>
      </c>
      <c r="DF23" s="1195">
        <f t="shared" si="37"/>
        <v>19</v>
      </c>
      <c r="DG23" s="1195">
        <f t="shared" si="38"/>
        <v>19</v>
      </c>
      <c r="DH23" s="1195">
        <f t="shared" si="40"/>
        <v>13</v>
      </c>
      <c r="DI23" s="1195">
        <f t="shared" si="41"/>
        <v>20</v>
      </c>
      <c r="DJ23" s="1195">
        <f t="shared" si="42"/>
        <v>19</v>
      </c>
      <c r="DK23" s="1195">
        <f t="shared" si="43"/>
        <v>-1</v>
      </c>
      <c r="DL23" s="1195">
        <f t="shared" si="44"/>
        <v>-1</v>
      </c>
      <c r="DM23" s="1195">
        <f t="shared" si="45"/>
        <v>0</v>
      </c>
      <c r="DN23" s="1195"/>
      <c r="DO23" s="1195"/>
      <c r="DP23" s="1195"/>
      <c r="DQ23" s="1195"/>
      <c r="DR23" s="1195"/>
      <c r="DS23" s="1195"/>
      <c r="DT23" s="1195"/>
      <c r="DU23" s="1195"/>
      <c r="DV23" s="1195"/>
      <c r="DW23" s="1195"/>
      <c r="DX23" s="1195"/>
      <c r="DY23" s="1195"/>
      <c r="DZ23" s="1195"/>
      <c r="EA23" s="1195"/>
      <c r="EB23" s="1195"/>
      <c r="EC23" s="1195"/>
      <c r="ED23" s="1195"/>
      <c r="EE23" s="1195"/>
      <c r="EF23" s="1195"/>
      <c r="EG23" s="1195"/>
      <c r="EH23" s="1195"/>
      <c r="EI23" s="1195"/>
    </row>
    <row r="24" spans="1:139" s="1141" customFormat="1" ht="24" customHeight="1" x14ac:dyDescent="0.75">
      <c r="A24" s="966" t="s">
        <v>348</v>
      </c>
      <c r="B24" s="988" t="s">
        <v>472</v>
      </c>
      <c r="C24" s="989">
        <v>43827</v>
      </c>
      <c r="D24" s="990">
        <v>0.77083333333333337</v>
      </c>
      <c r="E24" s="991" t="s">
        <v>40</v>
      </c>
      <c r="F24" s="997" t="s">
        <v>230</v>
      </c>
      <c r="G24" s="1056" t="str">
        <f>VLOOKUP(+F24,All!$F$995:$G$1290,2,FALSE)</f>
        <v>SEC</v>
      </c>
      <c r="H24" s="997" t="s">
        <v>170</v>
      </c>
      <c r="I24" s="1056" t="str">
        <f>VLOOKUP(+H24,All!$F$995:$G$1290,2,FALSE)</f>
        <v>B12</v>
      </c>
      <c r="J24" s="997" t="str">
        <f>F24</f>
        <v>Mississippi State</v>
      </c>
      <c r="K24" s="991" t="str">
        <f t="shared" si="1"/>
        <v>Texas Tech</v>
      </c>
      <c r="L24" s="1112">
        <v>8.5</v>
      </c>
      <c r="M24" s="1115">
        <v>60.5</v>
      </c>
      <c r="N24" s="1201" t="str">
        <f>K24</f>
        <v>Texas Tech</v>
      </c>
      <c r="O24" s="1205">
        <v>34</v>
      </c>
      <c r="P24" s="1206" t="str">
        <f t="shared" si="39"/>
        <v>Mississippi State</v>
      </c>
      <c r="Q24" s="1004">
        <v>7</v>
      </c>
      <c r="R24" s="1147" t="str">
        <f t="shared" si="3"/>
        <v>Texas Tech</v>
      </c>
      <c r="S24" s="1147" t="str">
        <f t="shared" si="4"/>
        <v>Mississippi State</v>
      </c>
      <c r="T24" s="988"/>
      <c r="U24" s="991" t="str">
        <f t="shared" si="35"/>
        <v>L</v>
      </c>
      <c r="V24" s="988"/>
      <c r="W24" s="991" t="str">
        <f t="shared" si="26"/>
        <v>L</v>
      </c>
      <c r="X24" s="995"/>
      <c r="Y24" s="996"/>
      <c r="Z24" s="998"/>
      <c r="AA24" s="996"/>
      <c r="AB24" s="998"/>
      <c r="AC24" s="996"/>
      <c r="AD24" s="988" t="str">
        <f>F24</f>
        <v>Mississippi State</v>
      </c>
      <c r="AE24" s="1004">
        <v>40</v>
      </c>
      <c r="AF24" s="997" t="str">
        <f>CH24</f>
        <v>Mississippi State</v>
      </c>
      <c r="AG24" s="1004">
        <v>27</v>
      </c>
      <c r="AH24" s="997"/>
      <c r="AI24" s="1004"/>
      <c r="AJ24" s="1201" t="s">
        <v>230</v>
      </c>
      <c r="AK24" s="1004">
        <v>38</v>
      </c>
      <c r="AL24" s="1201" t="s">
        <v>230</v>
      </c>
      <c r="AM24" s="1004">
        <v>37</v>
      </c>
      <c r="AN24" s="1201" t="s">
        <v>230</v>
      </c>
      <c r="AO24" s="1004">
        <v>29</v>
      </c>
      <c r="AP24" s="1002"/>
      <c r="AQ24" s="1032">
        <v>38</v>
      </c>
      <c r="AR24" s="1002"/>
      <c r="AS24" s="1004"/>
      <c r="AT24" s="1002"/>
      <c r="AU24" s="1004"/>
      <c r="AV24" s="1002"/>
      <c r="AW24" s="1004"/>
      <c r="AX24" s="1002"/>
      <c r="AY24" s="1004"/>
      <c r="AZ24" s="1156">
        <f t="shared" si="5"/>
        <v>0</v>
      </c>
      <c r="BA24" s="1157">
        <f t="shared" si="6"/>
        <v>0</v>
      </c>
      <c r="BB24" s="1158">
        <f t="shared" si="7"/>
        <v>0</v>
      </c>
      <c r="BC24" s="1156"/>
      <c r="BD24" s="1157"/>
      <c r="BE24" s="1158"/>
      <c r="BF24" s="1156"/>
      <c r="BG24" s="1157"/>
      <c r="BH24" s="1158"/>
      <c r="BI24" s="1156"/>
      <c r="BJ24" s="1157"/>
      <c r="BK24" s="996"/>
      <c r="BL24" s="992" t="str">
        <f t="shared" si="8"/>
        <v>Mississippi State</v>
      </c>
      <c r="BM24" s="1002">
        <v>7</v>
      </c>
      <c r="BN24" s="1003">
        <v>5</v>
      </c>
      <c r="BO24" s="1004">
        <v>0</v>
      </c>
      <c r="BP24" s="1002">
        <v>7</v>
      </c>
      <c r="BQ24" s="1003">
        <v>5</v>
      </c>
      <c r="BR24" s="1004">
        <v>0</v>
      </c>
      <c r="BS24" s="992" t="str">
        <f t="shared" si="9"/>
        <v>Texas Tech</v>
      </c>
      <c r="BT24" s="1002">
        <v>6</v>
      </c>
      <c r="BU24" s="1003">
        <v>6</v>
      </c>
      <c r="BV24" s="1004">
        <v>0</v>
      </c>
      <c r="BW24" s="1002">
        <v>6</v>
      </c>
      <c r="BX24" s="1003">
        <v>5</v>
      </c>
      <c r="BY24" s="1004">
        <v>1</v>
      </c>
      <c r="BZ24" s="997" t="str">
        <f t="shared" si="10"/>
        <v>Mississippi State</v>
      </c>
      <c r="CA24" s="1056">
        <f>VLOOKUP(+BZ24,All!$F$1112:$K$1259,6,FALSE)</f>
        <v>78.55</v>
      </c>
      <c r="CB24" s="997" t="str">
        <f t="shared" si="11"/>
        <v>Texas Tech</v>
      </c>
      <c r="CC24" s="1056">
        <f>VLOOKUP(+CB24,All!$F$1112:$K$1259,6,FALSE)</f>
        <v>70.66</v>
      </c>
      <c r="CD24" s="997" t="str">
        <f t="shared" si="12"/>
        <v>Mississippi State</v>
      </c>
      <c r="CE24" s="1085">
        <f>VLOOKUP(+CD24,All!$F$1258:$K$1387,6,FALSE)</f>
        <v>9.3000000000000007</v>
      </c>
      <c r="CF24" s="997" t="str">
        <f t="shared" si="13"/>
        <v>Texas Tech</v>
      </c>
      <c r="CG24" s="1092">
        <f>VLOOKUP(+CF24,All!$F$1258:$K$1387,6,FALSE)</f>
        <v>1.7</v>
      </c>
      <c r="CH24" s="997" t="str">
        <f t="shared" si="14"/>
        <v>Mississippi State</v>
      </c>
      <c r="CI24" s="1000">
        <f t="shared" si="15"/>
        <v>8.5</v>
      </c>
      <c r="CJ24" s="1004">
        <v>35</v>
      </c>
      <c r="CK24" s="997" t="str">
        <f t="shared" si="27"/>
        <v>Mississippi State</v>
      </c>
      <c r="CL24" s="1005">
        <f t="shared" si="16"/>
        <v>7.8900000000000006</v>
      </c>
      <c r="CM24" s="1126">
        <v>36</v>
      </c>
      <c r="CN24" s="997" t="str">
        <f t="shared" si="28"/>
        <v>Mississippi State</v>
      </c>
      <c r="CO24" s="1096">
        <f t="shared" si="29"/>
        <v>7.6000000000000005</v>
      </c>
      <c r="CP24" s="1004">
        <v>33</v>
      </c>
      <c r="CQ24" s="997" t="str">
        <f t="shared" si="30"/>
        <v>Mississippi State</v>
      </c>
      <c r="CR24" s="1000">
        <f>(CO24+CL24)/2</f>
        <v>7.745000000000001</v>
      </c>
      <c r="CS24" s="999">
        <v>35</v>
      </c>
      <c r="CT24" s="997" t="str">
        <f t="shared" si="32"/>
        <v>Mississippi State</v>
      </c>
      <c r="CU24" s="1000">
        <f>(+CP24+CM24)/2</f>
        <v>34.5</v>
      </c>
      <c r="CV24" s="999">
        <v>35</v>
      </c>
      <c r="CW24" s="994">
        <f t="shared" si="34"/>
        <v>0</v>
      </c>
      <c r="CX24" s="998"/>
      <c r="CY24" s="1001"/>
      <c r="CZ24" s="996"/>
      <c r="DA24" s="992"/>
      <c r="DB24" s="992" t="str">
        <f>K24</f>
        <v>Texas Tech</v>
      </c>
      <c r="DC24" s="1007"/>
      <c r="DD24" s="1140">
        <v>21</v>
      </c>
      <c r="DE24" s="1195">
        <f t="shared" si="36"/>
        <v>38</v>
      </c>
      <c r="DF24" s="1195">
        <f t="shared" si="37"/>
        <v>37</v>
      </c>
      <c r="DG24" s="1195">
        <f t="shared" si="38"/>
        <v>29</v>
      </c>
      <c r="DH24" s="1195">
        <f t="shared" si="40"/>
        <v>38</v>
      </c>
      <c r="DI24" s="1195">
        <f t="shared" si="41"/>
        <v>37</v>
      </c>
      <c r="DJ24" s="1195">
        <f t="shared" si="42"/>
        <v>29</v>
      </c>
      <c r="DK24" s="1195">
        <f t="shared" si="43"/>
        <v>0</v>
      </c>
      <c r="DL24" s="1195">
        <f t="shared" si="44"/>
        <v>0</v>
      </c>
      <c r="DM24" s="1195">
        <f t="shared" si="45"/>
        <v>0</v>
      </c>
      <c r="DN24" s="1195"/>
      <c r="DO24" s="1195"/>
      <c r="DP24" s="1195"/>
      <c r="DQ24" s="1195"/>
      <c r="DR24" s="1195"/>
      <c r="DS24" s="1195"/>
      <c r="DT24" s="1195"/>
      <c r="DU24" s="1195"/>
      <c r="DV24" s="1195"/>
      <c r="DW24" s="1195"/>
      <c r="DX24" s="1195"/>
      <c r="DY24" s="1195"/>
      <c r="DZ24" s="1195"/>
      <c r="EA24" s="1195"/>
      <c r="EB24" s="1195"/>
      <c r="EC24" s="1195"/>
      <c r="ED24" s="1195"/>
      <c r="EE24" s="1195"/>
      <c r="EF24" s="1195"/>
      <c r="EG24" s="1195"/>
      <c r="EH24" s="1195"/>
      <c r="EI24" s="1195"/>
    </row>
    <row r="25" spans="1:139" s="1027" customFormat="1" ht="24" customHeight="1" x14ac:dyDescent="0.75">
      <c r="A25" s="967" t="s">
        <v>457</v>
      </c>
      <c r="B25" s="1008" t="s">
        <v>472</v>
      </c>
      <c r="C25" s="1009">
        <v>43827</v>
      </c>
      <c r="D25" s="1010">
        <v>0.83333333333333337</v>
      </c>
      <c r="E25" s="1011" t="s">
        <v>127</v>
      </c>
      <c r="F25" s="1018" t="s">
        <v>237</v>
      </c>
      <c r="G25" s="1028" t="str">
        <f>VLOOKUP(+F25,All!$F$995:$G$1290,2,FALSE)</f>
        <v>P12</v>
      </c>
      <c r="H25" s="1018" t="s">
        <v>136</v>
      </c>
      <c r="I25" s="1028" t="str">
        <f>VLOOKUP(+H25,All!$F$995:$G$1290,2,FALSE)</f>
        <v>ACC</v>
      </c>
      <c r="J25" s="1018" t="str">
        <f t="shared" ref="J25:J30" si="46">H25</f>
        <v>North Carolina St</v>
      </c>
      <c r="K25" s="1011" t="str">
        <f t="shared" si="1"/>
        <v>UCLA</v>
      </c>
      <c r="L25" s="1113">
        <v>1</v>
      </c>
      <c r="M25" s="1116">
        <v>59.5</v>
      </c>
      <c r="N25" s="1202"/>
      <c r="O25" s="1207"/>
      <c r="P25" s="1208" t="str">
        <f t="shared" si="39"/>
        <v>UCLA</v>
      </c>
      <c r="Q25" s="1203"/>
      <c r="R25" s="1145" t="str">
        <f t="shared" si="3"/>
        <v>UCLA</v>
      </c>
      <c r="S25" s="1145" t="str">
        <f t="shared" si="4"/>
        <v>North Carolina St</v>
      </c>
      <c r="T25" s="1008" t="str">
        <f>J25</f>
        <v>North Carolina St</v>
      </c>
      <c r="U25" s="1011" t="str">
        <f t="shared" si="35"/>
        <v>L</v>
      </c>
      <c r="V25" s="1008"/>
      <c r="W25" s="1011" t="str">
        <f t="shared" si="26"/>
        <v>L</v>
      </c>
      <c r="X25" s="1015"/>
      <c r="Y25" s="1016"/>
      <c r="Z25" s="1017"/>
      <c r="AA25" s="1016"/>
      <c r="AB25" s="1017"/>
      <c r="AC25" s="1016"/>
      <c r="AD25" s="1008" t="str">
        <f>F25</f>
        <v>UCLA</v>
      </c>
      <c r="AE25" s="1024">
        <v>11</v>
      </c>
      <c r="AF25" s="1018" t="str">
        <f>J25</f>
        <v>North Carolina St</v>
      </c>
      <c r="AG25" s="1024">
        <v>5</v>
      </c>
      <c r="AH25" s="997"/>
      <c r="AI25" s="1024"/>
      <c r="AJ25" s="1202" t="s">
        <v>237</v>
      </c>
      <c r="AK25" s="1203">
        <v>0</v>
      </c>
      <c r="AL25" s="1202" t="s">
        <v>237</v>
      </c>
      <c r="AM25" s="1203">
        <v>0</v>
      </c>
      <c r="AN25" s="1202" t="s">
        <v>136</v>
      </c>
      <c r="AO25" s="1203">
        <v>0</v>
      </c>
      <c r="AP25" s="1022"/>
      <c r="AQ25" s="1032">
        <v>4</v>
      </c>
      <c r="AR25" s="1022"/>
      <c r="AS25" s="1024"/>
      <c r="AT25" s="1022"/>
      <c r="AU25" s="1024"/>
      <c r="AV25" s="1022"/>
      <c r="AW25" s="1024"/>
      <c r="AX25" s="1022"/>
      <c r="AY25" s="1024"/>
      <c r="AZ25" s="1159">
        <f t="shared" si="5"/>
        <v>0</v>
      </c>
      <c r="BA25" s="1160">
        <f t="shared" si="6"/>
        <v>0</v>
      </c>
      <c r="BB25" s="1161">
        <f t="shared" si="7"/>
        <v>0</v>
      </c>
      <c r="BC25" s="1159"/>
      <c r="BD25" s="1160"/>
      <c r="BE25" s="1161"/>
      <c r="BF25" s="1159"/>
      <c r="BG25" s="1160"/>
      <c r="BH25" s="1161"/>
      <c r="BI25" s="1159"/>
      <c r="BJ25" s="1160"/>
      <c r="BK25" s="1016"/>
      <c r="BL25" s="1012" t="str">
        <f t="shared" si="8"/>
        <v>UCLA</v>
      </c>
      <c r="BM25" s="1022">
        <v>8</v>
      </c>
      <c r="BN25" s="1023">
        <v>4</v>
      </c>
      <c r="BO25" s="1024">
        <v>0</v>
      </c>
      <c r="BP25" s="1022">
        <v>8</v>
      </c>
      <c r="BQ25" s="1023">
        <v>4</v>
      </c>
      <c r="BR25" s="1024">
        <v>0</v>
      </c>
      <c r="BS25" s="1012" t="str">
        <f t="shared" si="9"/>
        <v>North Carolina St</v>
      </c>
      <c r="BT25" s="1022">
        <v>9</v>
      </c>
      <c r="BU25" s="1023">
        <v>3</v>
      </c>
      <c r="BV25" s="1024">
        <v>0</v>
      </c>
      <c r="BW25" s="1022">
        <v>7</v>
      </c>
      <c r="BX25" s="1023">
        <v>5</v>
      </c>
      <c r="BY25" s="1024">
        <v>0</v>
      </c>
      <c r="BZ25" s="1018" t="str">
        <f t="shared" si="10"/>
        <v>UCLA</v>
      </c>
      <c r="CA25" s="1028">
        <f>VLOOKUP(+BZ25,All!$F$1112:$K$1259,6,FALSE)</f>
        <v>79.849999999999994</v>
      </c>
      <c r="CB25" s="1018" t="str">
        <f t="shared" si="11"/>
        <v>North Carolina St</v>
      </c>
      <c r="CC25" s="1028">
        <f>VLOOKUP(+CB25,All!$F$1112:$K$1259,6,FALSE)</f>
        <v>82.35</v>
      </c>
      <c r="CD25" s="1018" t="str">
        <f t="shared" si="12"/>
        <v>UCLA</v>
      </c>
      <c r="CE25" s="1086">
        <f>VLOOKUP(+CD25,All!$F$1258:$K$1387,6,FALSE)</f>
        <v>8.6999999999999993</v>
      </c>
      <c r="CF25" s="1018" t="str">
        <f t="shared" si="13"/>
        <v>North Carolina St</v>
      </c>
      <c r="CG25" s="1093">
        <f>VLOOKUP(+CF25,All!$F$1258:$K$1387,6,FALSE)</f>
        <v>12.3</v>
      </c>
      <c r="CH25" s="1018" t="str">
        <f t="shared" si="14"/>
        <v>North Carolina St</v>
      </c>
      <c r="CI25" s="1020">
        <f t="shared" si="15"/>
        <v>1</v>
      </c>
      <c r="CJ25" s="1004">
        <v>2</v>
      </c>
      <c r="CK25" s="1018" t="str">
        <f t="shared" si="27"/>
        <v>North Carolina St</v>
      </c>
      <c r="CL25" s="1025">
        <f t="shared" si="16"/>
        <v>2.5</v>
      </c>
      <c r="CM25" s="1126">
        <v>14</v>
      </c>
      <c r="CN25" s="1018" t="str">
        <f t="shared" si="28"/>
        <v>North Carolina St</v>
      </c>
      <c r="CO25" s="1097">
        <f t="shared" si="29"/>
        <v>3.6000000000000014</v>
      </c>
      <c r="CP25" s="1004">
        <v>15</v>
      </c>
      <c r="CQ25" s="1018" t="str">
        <f t="shared" si="30"/>
        <v>North Carolina St</v>
      </c>
      <c r="CR25" s="1020">
        <f>(CO25+CL25)/2</f>
        <v>3.0500000000000007</v>
      </c>
      <c r="CS25" s="1019">
        <v>12</v>
      </c>
      <c r="CT25" s="1018" t="str">
        <f t="shared" si="32"/>
        <v>North Carolina St</v>
      </c>
      <c r="CU25" s="1020">
        <f>(+CP25+CM25)/2</f>
        <v>14.5</v>
      </c>
      <c r="CV25" s="1019">
        <v>13</v>
      </c>
      <c r="CW25" s="1014">
        <f t="shared" si="34"/>
        <v>0</v>
      </c>
      <c r="CX25" s="1017"/>
      <c r="CY25" s="1021"/>
      <c r="CZ25" s="1011"/>
      <c r="DA25" s="1013" t="str">
        <f>F25</f>
        <v>UCLA</v>
      </c>
      <c r="DB25" s="1012"/>
      <c r="DC25" s="1026"/>
      <c r="DD25" s="1142">
        <v>22</v>
      </c>
      <c r="DE25" s="1195">
        <f t="shared" si="36"/>
        <v>0</v>
      </c>
      <c r="DF25" s="1195">
        <f t="shared" si="37"/>
        <v>0</v>
      </c>
      <c r="DG25" s="1195">
        <f t="shared" si="38"/>
        <v>0</v>
      </c>
      <c r="DH25" s="1195">
        <f t="shared" si="40"/>
        <v>1</v>
      </c>
      <c r="DI25" s="1195">
        <f t="shared" si="41"/>
        <v>1</v>
      </c>
      <c r="DJ25" s="1195">
        <f t="shared" si="42"/>
        <v>1</v>
      </c>
      <c r="DK25" s="1195">
        <f t="shared" si="43"/>
        <v>-1</v>
      </c>
      <c r="DL25" s="1195">
        <f t="shared" si="44"/>
        <v>-1</v>
      </c>
      <c r="DM25" s="1195">
        <f t="shared" si="45"/>
        <v>-1</v>
      </c>
      <c r="DN25" s="1198"/>
      <c r="DO25" s="1198"/>
      <c r="DP25" s="1198"/>
      <c r="DQ25" s="1198"/>
      <c r="DR25" s="1198"/>
      <c r="DS25" s="1198"/>
      <c r="DT25" s="1198"/>
      <c r="DU25" s="1198"/>
      <c r="DV25" s="1198"/>
      <c r="DW25" s="1198"/>
      <c r="DX25" s="1198"/>
      <c r="DY25" s="1198"/>
      <c r="DZ25" s="1198"/>
      <c r="EA25" s="1198"/>
      <c r="EB25" s="1198"/>
      <c r="EC25" s="1198"/>
      <c r="ED25" s="1198"/>
      <c r="EE25" s="1198"/>
      <c r="EF25" s="1198"/>
      <c r="EG25" s="1198"/>
      <c r="EH25" s="1198"/>
      <c r="EI25" s="1198"/>
    </row>
    <row r="26" spans="1:139" s="1027" customFormat="1" ht="24" customHeight="1" x14ac:dyDescent="0.75">
      <c r="A26" s="967" t="s">
        <v>548</v>
      </c>
      <c r="B26" s="1008" t="s">
        <v>472</v>
      </c>
      <c r="C26" s="1009">
        <v>43827</v>
      </c>
      <c r="D26" s="1010">
        <v>0.91666666666666663</v>
      </c>
      <c r="E26" s="1011" t="s">
        <v>40</v>
      </c>
      <c r="F26" s="1018" t="s">
        <v>235</v>
      </c>
      <c r="G26" s="1028" t="str">
        <f>VLOOKUP(+F26,All!$F$995:$G$1290,2,FALSE)</f>
        <v>B12</v>
      </c>
      <c r="H26" s="1018" t="s">
        <v>76</v>
      </c>
      <c r="I26" s="1028" t="str">
        <f>VLOOKUP(+H26,All!$F$995:$G$1290,2,FALSE)</f>
        <v>B10</v>
      </c>
      <c r="J26" s="1018" t="str">
        <f t="shared" si="46"/>
        <v>Minnesota</v>
      </c>
      <c r="K26" s="1011" t="str">
        <f t="shared" si="1"/>
        <v>West Virginia</v>
      </c>
      <c r="L26" s="1113">
        <v>4</v>
      </c>
      <c r="M26" s="1116">
        <v>45</v>
      </c>
      <c r="N26" s="1202" t="str">
        <f>J26</f>
        <v>Minnesota</v>
      </c>
      <c r="O26" s="1207">
        <v>18</v>
      </c>
      <c r="P26" s="1208" t="str">
        <f t="shared" si="39"/>
        <v>West Virginia</v>
      </c>
      <c r="Q26" s="1203">
        <v>6</v>
      </c>
      <c r="R26" s="1145" t="str">
        <f t="shared" si="3"/>
        <v>Minnesota</v>
      </c>
      <c r="S26" s="1145" t="str">
        <f t="shared" si="4"/>
        <v>West Virginia</v>
      </c>
      <c r="T26" s="1008"/>
      <c r="U26" s="1011" t="str">
        <f t="shared" si="35"/>
        <v>L</v>
      </c>
      <c r="V26" s="1008"/>
      <c r="W26" s="1011" t="str">
        <f t="shared" si="26"/>
        <v>L</v>
      </c>
      <c r="X26" s="1015"/>
      <c r="Y26" s="1016"/>
      <c r="Z26" s="1017"/>
      <c r="AA26" s="1016"/>
      <c r="AB26" s="1017"/>
      <c r="AC26" s="1016"/>
      <c r="AD26" s="1008" t="str">
        <f>H26</f>
        <v>Minnesota</v>
      </c>
      <c r="AE26" s="1024">
        <v>35</v>
      </c>
      <c r="AF26" s="1167" t="str">
        <f>K26</f>
        <v>West Virginia</v>
      </c>
      <c r="AG26" s="1024">
        <v>14</v>
      </c>
      <c r="AH26" s="997"/>
      <c r="AI26" s="1024"/>
      <c r="AJ26" s="1202" t="s">
        <v>76</v>
      </c>
      <c r="AK26" s="1203">
        <v>32</v>
      </c>
      <c r="AL26" s="1202" t="s">
        <v>76</v>
      </c>
      <c r="AM26" s="1203">
        <v>28</v>
      </c>
      <c r="AN26" s="1202" t="s">
        <v>235</v>
      </c>
      <c r="AO26" s="1203">
        <v>17</v>
      </c>
      <c r="AP26" s="1022"/>
      <c r="AQ26" s="1032">
        <v>31</v>
      </c>
      <c r="AR26" s="1022"/>
      <c r="AS26" s="1024"/>
      <c r="AT26" s="1022"/>
      <c r="AU26" s="1024"/>
      <c r="AV26" s="1022"/>
      <c r="AW26" s="1024"/>
      <c r="AX26" s="1022"/>
      <c r="AY26" s="1024"/>
      <c r="AZ26" s="1159">
        <f t="shared" si="5"/>
        <v>32</v>
      </c>
      <c r="BA26" s="1160">
        <f t="shared" si="6"/>
        <v>28</v>
      </c>
      <c r="BB26" s="1161">
        <f t="shared" si="7"/>
        <v>0</v>
      </c>
      <c r="BC26" s="1159"/>
      <c r="BD26" s="1160"/>
      <c r="BE26" s="1161"/>
      <c r="BF26" s="1159"/>
      <c r="BG26" s="1160"/>
      <c r="BH26" s="1161"/>
      <c r="BI26" s="1159"/>
      <c r="BJ26" s="1160"/>
      <c r="BK26" s="1016"/>
      <c r="BL26" s="1012" t="str">
        <f t="shared" si="8"/>
        <v>West Virginia</v>
      </c>
      <c r="BM26" s="1022">
        <v>6</v>
      </c>
      <c r="BN26" s="1023">
        <v>6</v>
      </c>
      <c r="BO26" s="1024">
        <v>0</v>
      </c>
      <c r="BP26" s="1022">
        <v>6</v>
      </c>
      <c r="BQ26" s="1023">
        <v>6</v>
      </c>
      <c r="BR26" s="1024">
        <v>0</v>
      </c>
      <c r="BS26" s="1012" t="str">
        <f t="shared" si="9"/>
        <v>Minnesota</v>
      </c>
      <c r="BT26" s="1022">
        <v>8</v>
      </c>
      <c r="BU26" s="1023">
        <v>4</v>
      </c>
      <c r="BV26" s="1024">
        <v>0</v>
      </c>
      <c r="BW26" s="1022">
        <v>7</v>
      </c>
      <c r="BX26" s="1023">
        <v>4</v>
      </c>
      <c r="BY26" s="1024">
        <v>1</v>
      </c>
      <c r="BZ26" s="1018" t="str">
        <f t="shared" si="10"/>
        <v>West Virginia</v>
      </c>
      <c r="CA26" s="1028">
        <f>VLOOKUP(+BZ26,All!$F$1112:$K$1259,6,FALSE)</f>
        <v>73.8</v>
      </c>
      <c r="CB26" s="1018" t="str">
        <f t="shared" si="11"/>
        <v>Minnesota</v>
      </c>
      <c r="CC26" s="1028">
        <f>VLOOKUP(+CB26,All!$F$1112:$K$1259,6,FALSE)</f>
        <v>79.430000000000007</v>
      </c>
      <c r="CD26" s="1018" t="str">
        <f t="shared" si="12"/>
        <v>West Virginia</v>
      </c>
      <c r="CE26" s="1086">
        <f>VLOOKUP(+CD26,All!$F$1258:$K$1387,6,FALSE)</f>
        <v>4.2</v>
      </c>
      <c r="CF26" s="1018" t="str">
        <f t="shared" si="13"/>
        <v>Minnesota</v>
      </c>
      <c r="CG26" s="1093">
        <f>VLOOKUP(+CF26,All!$F$1258:$K$1387,6,FALSE)</f>
        <v>8.5</v>
      </c>
      <c r="CH26" s="1018" t="str">
        <f t="shared" si="14"/>
        <v>Minnesota</v>
      </c>
      <c r="CI26" s="1020">
        <f t="shared" si="15"/>
        <v>4</v>
      </c>
      <c r="CJ26" s="1004">
        <v>22</v>
      </c>
      <c r="CK26" s="1018" t="str">
        <f t="shared" si="27"/>
        <v>Minnesota</v>
      </c>
      <c r="CL26" s="1025">
        <f t="shared" si="16"/>
        <v>5.6300000000000097</v>
      </c>
      <c r="CM26" s="1126">
        <v>29</v>
      </c>
      <c r="CN26" s="1018" t="str">
        <f t="shared" si="28"/>
        <v>Minnesota</v>
      </c>
      <c r="CO26" s="1097">
        <f t="shared" si="29"/>
        <v>4.3</v>
      </c>
      <c r="CP26" s="1004">
        <v>18</v>
      </c>
      <c r="CQ26" s="1018" t="str">
        <f t="shared" si="30"/>
        <v>Minnesota</v>
      </c>
      <c r="CR26" s="1020">
        <f>(CO26+CL26)/2</f>
        <v>4.9650000000000052</v>
      </c>
      <c r="CS26" s="1019">
        <v>23</v>
      </c>
      <c r="CT26" s="1018" t="str">
        <f t="shared" si="32"/>
        <v>Minnesota</v>
      </c>
      <c r="CU26" s="1020">
        <f>(+CP26+CM26)/2</f>
        <v>23.5</v>
      </c>
      <c r="CV26" s="1019">
        <v>24</v>
      </c>
      <c r="CW26" s="1014">
        <f t="shared" si="34"/>
        <v>0</v>
      </c>
      <c r="CX26" s="1017"/>
      <c r="CY26" s="1021"/>
      <c r="CZ26" s="1011"/>
      <c r="DA26" s="1013"/>
      <c r="DB26" s="1012"/>
      <c r="DC26" s="1026"/>
      <c r="DD26" s="1142">
        <v>23</v>
      </c>
      <c r="DE26" s="1195">
        <f t="shared" si="36"/>
        <v>32</v>
      </c>
      <c r="DF26" s="1195">
        <f t="shared" si="37"/>
        <v>28</v>
      </c>
      <c r="DG26" s="1195">
        <f t="shared" si="38"/>
        <v>17</v>
      </c>
      <c r="DH26" s="1195">
        <f t="shared" si="40"/>
        <v>32</v>
      </c>
      <c r="DI26" s="1195">
        <f t="shared" si="41"/>
        <v>28</v>
      </c>
      <c r="DJ26" s="1195">
        <f t="shared" si="42"/>
        <v>17</v>
      </c>
      <c r="DK26" s="1195">
        <f t="shared" si="43"/>
        <v>0</v>
      </c>
      <c r="DL26" s="1195">
        <f t="shared" si="44"/>
        <v>0</v>
      </c>
      <c r="DM26" s="1195">
        <f t="shared" si="45"/>
        <v>0</v>
      </c>
      <c r="DN26" s="1198"/>
      <c r="DO26" s="1198"/>
      <c r="DP26" s="1198"/>
      <c r="DQ26" s="1198"/>
      <c r="DR26" s="1198"/>
      <c r="DS26" s="1198"/>
      <c r="DT26" s="1198"/>
      <c r="DU26" s="1198"/>
      <c r="DV26" s="1198"/>
      <c r="DW26" s="1198"/>
      <c r="DX26" s="1198"/>
      <c r="DY26" s="1198"/>
      <c r="DZ26" s="1198"/>
      <c r="EA26" s="1198"/>
      <c r="EB26" s="1198"/>
      <c r="EC26" s="1198"/>
      <c r="ED26" s="1198"/>
      <c r="EE26" s="1198"/>
      <c r="EF26" s="1198"/>
      <c r="EG26" s="1198"/>
      <c r="EH26" s="1198"/>
      <c r="EI26" s="1198"/>
    </row>
    <row r="27" spans="1:139" s="1027" customFormat="1" ht="24" customHeight="1" x14ac:dyDescent="0.75">
      <c r="A27" s="967" t="s">
        <v>549</v>
      </c>
      <c r="B27" s="1008" t="s">
        <v>473</v>
      </c>
      <c r="C27" s="1009">
        <v>43828</v>
      </c>
      <c r="D27" s="1010">
        <v>0.45833333333333331</v>
      </c>
      <c r="E27" s="1011" t="s">
        <v>40</v>
      </c>
      <c r="F27" s="1018" t="s">
        <v>117</v>
      </c>
      <c r="G27" s="1028" t="str">
        <f>VLOOKUP(+F27,All!$F$995:$G$1290,2,FALSE)</f>
        <v>AAC</v>
      </c>
      <c r="H27" s="1018" t="s">
        <v>140</v>
      </c>
      <c r="I27" s="1028" t="str">
        <f>VLOOKUP(+H27,All!$F$995:$G$1290,2,FALSE)</f>
        <v>ACC</v>
      </c>
      <c r="J27" s="1018" t="str">
        <f t="shared" si="46"/>
        <v>Virginia</v>
      </c>
      <c r="K27" s="1011" t="str">
        <f t="shared" si="1"/>
        <v>SMU</v>
      </c>
      <c r="L27" s="1113">
        <v>1.5</v>
      </c>
      <c r="M27" s="1116">
        <v>72</v>
      </c>
      <c r="N27" s="1202"/>
      <c r="O27" s="1207"/>
      <c r="P27" s="1208" t="str">
        <f t="shared" si="39"/>
        <v>SMU</v>
      </c>
      <c r="Q27" s="1203"/>
      <c r="R27" s="1145" t="str">
        <f t="shared" si="3"/>
        <v>SMU</v>
      </c>
      <c r="S27" s="1145" t="str">
        <f t="shared" si="4"/>
        <v>Virginia</v>
      </c>
      <c r="T27" s="1008"/>
      <c r="U27" s="1011" t="str">
        <f t="shared" si="35"/>
        <v>L</v>
      </c>
      <c r="V27" s="1008"/>
      <c r="W27" s="1011" t="str">
        <f t="shared" si="26"/>
        <v>L</v>
      </c>
      <c r="X27" s="1015"/>
      <c r="Y27" s="1016"/>
      <c r="Z27" s="1017"/>
      <c r="AA27" s="1016"/>
      <c r="AB27" s="1017"/>
      <c r="AC27" s="1016"/>
      <c r="AD27" s="1008" t="str">
        <f>H27</f>
        <v>Virginia</v>
      </c>
      <c r="AE27" s="1024">
        <v>37</v>
      </c>
      <c r="AF27" s="1167" t="str">
        <f>K27</f>
        <v>SMU</v>
      </c>
      <c r="AG27" s="1024">
        <v>20</v>
      </c>
      <c r="AH27" s="997"/>
      <c r="AI27" s="1024"/>
      <c r="AJ27" s="1202" t="s">
        <v>117</v>
      </c>
      <c r="AK27" s="1203">
        <v>0</v>
      </c>
      <c r="AL27" s="1202" t="s">
        <v>117</v>
      </c>
      <c r="AM27" s="1203">
        <v>0</v>
      </c>
      <c r="AN27" s="1202" t="s">
        <v>117</v>
      </c>
      <c r="AO27" s="1203">
        <v>0</v>
      </c>
      <c r="AP27" s="1022"/>
      <c r="AQ27" s="1032">
        <v>0</v>
      </c>
      <c r="AR27" s="1022"/>
      <c r="AS27" s="1024"/>
      <c r="AT27" s="1022"/>
      <c r="AU27" s="1024"/>
      <c r="AV27" s="1022"/>
      <c r="AW27" s="1024"/>
      <c r="AX27" s="1022"/>
      <c r="AY27" s="1024"/>
      <c r="AZ27" s="1159">
        <f t="shared" si="5"/>
        <v>0</v>
      </c>
      <c r="BA27" s="1160">
        <f t="shared" si="6"/>
        <v>0</v>
      </c>
      <c r="BB27" s="1161">
        <f t="shared" si="7"/>
        <v>0</v>
      </c>
      <c r="BC27" s="1159"/>
      <c r="BD27" s="1160"/>
      <c r="BE27" s="1161"/>
      <c r="BF27" s="1159"/>
      <c r="BG27" s="1160"/>
      <c r="BH27" s="1161"/>
      <c r="BI27" s="1159"/>
      <c r="BJ27" s="1160"/>
      <c r="BK27" s="1016"/>
      <c r="BL27" s="1012" t="str">
        <f t="shared" si="8"/>
        <v>SMU</v>
      </c>
      <c r="BM27" s="1022">
        <v>8</v>
      </c>
      <c r="BN27" s="1023">
        <v>4</v>
      </c>
      <c r="BO27" s="1024">
        <v>0</v>
      </c>
      <c r="BP27" s="1022">
        <v>6</v>
      </c>
      <c r="BQ27" s="1023">
        <v>6</v>
      </c>
      <c r="BR27" s="1024">
        <v>0</v>
      </c>
      <c r="BS27" s="1012" t="str">
        <f t="shared" si="9"/>
        <v>Virginia</v>
      </c>
      <c r="BT27" s="1022">
        <v>6</v>
      </c>
      <c r="BU27" s="1023">
        <v>6</v>
      </c>
      <c r="BV27" s="1024">
        <v>0</v>
      </c>
      <c r="BW27" s="1022">
        <v>7</v>
      </c>
      <c r="BX27" s="1023">
        <v>5</v>
      </c>
      <c r="BY27" s="1024">
        <v>0</v>
      </c>
      <c r="BZ27" s="1018" t="str">
        <f t="shared" si="10"/>
        <v>SMU</v>
      </c>
      <c r="CA27" s="1028">
        <f>VLOOKUP(+BZ27,All!$F$1112:$K$1259,6,FALSE)</f>
        <v>73.36</v>
      </c>
      <c r="CB27" s="1018" t="str">
        <f t="shared" si="11"/>
        <v>Virginia</v>
      </c>
      <c r="CC27" s="1028">
        <f>VLOOKUP(+CB27,All!$F$1112:$K$1259,6,FALSE)</f>
        <v>72.22</v>
      </c>
      <c r="CD27" s="1018" t="str">
        <f t="shared" si="12"/>
        <v>SMU</v>
      </c>
      <c r="CE27" s="1086">
        <f>VLOOKUP(+CD27,All!$F$1258:$K$1387,6,FALSE)</f>
        <v>4.9000000000000004</v>
      </c>
      <c r="CF27" s="1018" t="str">
        <f t="shared" si="13"/>
        <v>Virginia</v>
      </c>
      <c r="CG27" s="1093">
        <f>VLOOKUP(+CF27,All!$F$1258:$K$1387,6,FALSE)</f>
        <v>5.3</v>
      </c>
      <c r="CH27" s="1018" t="str">
        <f t="shared" si="14"/>
        <v>Virginia</v>
      </c>
      <c r="CI27" s="1020">
        <f t="shared" si="15"/>
        <v>1.5</v>
      </c>
      <c r="CJ27" s="1004">
        <v>8</v>
      </c>
      <c r="CK27" s="1018" t="str">
        <f t="shared" si="27"/>
        <v>SMU</v>
      </c>
      <c r="CL27" s="1025">
        <f t="shared" si="16"/>
        <v>1.1400000000000006</v>
      </c>
      <c r="CM27" s="1126">
        <v>6</v>
      </c>
      <c r="CN27" s="1018" t="str">
        <f t="shared" si="28"/>
        <v>Virginia</v>
      </c>
      <c r="CO27" s="1097">
        <f t="shared" si="29"/>
        <v>0.39999999999999947</v>
      </c>
      <c r="CP27" s="1004">
        <v>3</v>
      </c>
      <c r="CQ27" s="1018" t="str">
        <f>CK27</f>
        <v>SMU</v>
      </c>
      <c r="CR27" s="1020">
        <f>ABS(CO27-CL27)/2</f>
        <v>0.37000000000000055</v>
      </c>
      <c r="CS27" s="1019">
        <v>2</v>
      </c>
      <c r="CT27" s="1018" t="str">
        <f t="shared" si="32"/>
        <v>SMU</v>
      </c>
      <c r="CU27" s="1020">
        <f>ABS(+CP27-CM27)/2</f>
        <v>1.5</v>
      </c>
      <c r="CV27" s="1019">
        <v>2</v>
      </c>
      <c r="CW27" s="1014" t="str">
        <f t="shared" si="34"/>
        <v>Y</v>
      </c>
      <c r="CX27" s="1017"/>
      <c r="CY27" s="1021"/>
      <c r="CZ27" s="1011"/>
      <c r="DA27" s="1013"/>
      <c r="DB27" s="1012" t="s">
        <v>652</v>
      </c>
      <c r="DC27" s="1026"/>
      <c r="DD27" s="1142">
        <v>24</v>
      </c>
      <c r="DE27" s="1195">
        <f t="shared" si="36"/>
        <v>0</v>
      </c>
      <c r="DF27" s="1195">
        <f t="shared" si="37"/>
        <v>0</v>
      </c>
      <c r="DG27" s="1195">
        <f t="shared" si="38"/>
        <v>0</v>
      </c>
      <c r="DH27" s="1195">
        <f t="shared" si="40"/>
        <v>1</v>
      </c>
      <c r="DI27" s="1195">
        <f t="shared" si="41"/>
        <v>1</v>
      </c>
      <c r="DJ27" s="1195">
        <f t="shared" si="42"/>
        <v>1</v>
      </c>
      <c r="DK27" s="1195">
        <f t="shared" si="43"/>
        <v>-1</v>
      </c>
      <c r="DL27" s="1195">
        <f t="shared" si="44"/>
        <v>-1</v>
      </c>
      <c r="DM27" s="1195">
        <f t="shared" si="45"/>
        <v>-1</v>
      </c>
      <c r="DN27" s="1198"/>
      <c r="DO27" s="1198"/>
      <c r="DP27" s="1198"/>
      <c r="DQ27" s="1198"/>
      <c r="DR27" s="1198"/>
      <c r="DS27" s="1198"/>
      <c r="DT27" s="1198"/>
      <c r="DU27" s="1198"/>
      <c r="DV27" s="1198"/>
      <c r="DW27" s="1198"/>
      <c r="DX27" s="1198"/>
      <c r="DY27" s="1198"/>
      <c r="DZ27" s="1198"/>
      <c r="EA27" s="1198"/>
      <c r="EB27" s="1198"/>
      <c r="EC27" s="1198"/>
      <c r="ED27" s="1198"/>
      <c r="EE27" s="1198"/>
      <c r="EF27" s="1198"/>
      <c r="EG27" s="1198"/>
      <c r="EH27" s="1198"/>
      <c r="EI27" s="1198"/>
    </row>
    <row r="28" spans="1:139" s="1141" customFormat="1" ht="24" customHeight="1" x14ac:dyDescent="0.75">
      <c r="A28" s="966" t="s">
        <v>518</v>
      </c>
      <c r="B28" s="988" t="s">
        <v>473</v>
      </c>
      <c r="C28" s="989">
        <v>43828</v>
      </c>
      <c r="D28" s="990">
        <v>0.58333333333333337</v>
      </c>
      <c r="E28" s="991" t="s">
        <v>40</v>
      </c>
      <c r="F28" s="997" t="s">
        <v>167</v>
      </c>
      <c r="G28" s="1056" t="str">
        <f>VLOOKUP(+F28,All!$F$995:$G$1290,2,FALSE)</f>
        <v>B10</v>
      </c>
      <c r="H28" s="997" t="s">
        <v>234</v>
      </c>
      <c r="I28" s="1056" t="str">
        <f>VLOOKUP(+H28,All!$F$995:$G$1290,2,FALSE)</f>
        <v>ACC</v>
      </c>
      <c r="J28" s="997" t="str">
        <f t="shared" si="46"/>
        <v>Virginia Tech</v>
      </c>
      <c r="K28" s="991" t="str">
        <f t="shared" si="1"/>
        <v>Maryland</v>
      </c>
      <c r="L28" s="1112">
        <v>1</v>
      </c>
      <c r="M28" s="1115">
        <v>55</v>
      </c>
      <c r="N28" s="1201" t="str">
        <f>K28</f>
        <v>Maryland</v>
      </c>
      <c r="O28" s="1205">
        <v>54</v>
      </c>
      <c r="P28" s="1206" t="str">
        <f t="shared" si="39"/>
        <v>Virginia Tech</v>
      </c>
      <c r="Q28" s="1004">
        <v>10</v>
      </c>
      <c r="R28" s="1147" t="str">
        <f t="shared" si="3"/>
        <v>Maryland</v>
      </c>
      <c r="S28" s="1147" t="str">
        <f t="shared" si="4"/>
        <v>Virginia Tech</v>
      </c>
      <c r="T28" s="988"/>
      <c r="U28" s="991" t="str">
        <f t="shared" si="35"/>
        <v>L</v>
      </c>
      <c r="V28" s="988"/>
      <c r="W28" s="991" t="str">
        <f t="shared" si="26"/>
        <v>L</v>
      </c>
      <c r="X28" s="995"/>
      <c r="Y28" s="996"/>
      <c r="Z28" s="998"/>
      <c r="AA28" s="996"/>
      <c r="AB28" s="998"/>
      <c r="AC28" s="996"/>
      <c r="AD28" s="988" t="str">
        <f>F28</f>
        <v>Maryland</v>
      </c>
      <c r="AE28" s="1004">
        <v>10</v>
      </c>
      <c r="AF28" s="1168" t="str">
        <f>K28</f>
        <v>Maryland</v>
      </c>
      <c r="AG28" s="1004">
        <v>4</v>
      </c>
      <c r="AH28" s="997"/>
      <c r="AI28" s="1004"/>
      <c r="AJ28" s="1201" t="s">
        <v>167</v>
      </c>
      <c r="AK28" s="1004">
        <v>10</v>
      </c>
      <c r="AL28" s="1201" t="s">
        <v>234</v>
      </c>
      <c r="AM28" s="1004">
        <v>16</v>
      </c>
      <c r="AN28" s="1201" t="s">
        <v>167</v>
      </c>
      <c r="AO28" s="1004">
        <v>10</v>
      </c>
      <c r="AP28" s="1002"/>
      <c r="AQ28" s="1032">
        <v>5</v>
      </c>
      <c r="AR28" s="1002"/>
      <c r="AS28" s="1004"/>
      <c r="AT28" s="1002"/>
      <c r="AU28" s="1004"/>
      <c r="AV28" s="1002"/>
      <c r="AW28" s="1004"/>
      <c r="AX28" s="1002"/>
      <c r="AY28" s="1004"/>
      <c r="AZ28" s="1156">
        <f t="shared" si="5"/>
        <v>10</v>
      </c>
      <c r="BA28" s="1157">
        <f t="shared" si="6"/>
        <v>0</v>
      </c>
      <c r="BB28" s="1158">
        <f t="shared" si="7"/>
        <v>10</v>
      </c>
      <c r="BC28" s="1156"/>
      <c r="BD28" s="1157"/>
      <c r="BE28" s="1158"/>
      <c r="BF28" s="1156"/>
      <c r="BG28" s="1157"/>
      <c r="BH28" s="1158"/>
      <c r="BI28" s="1156"/>
      <c r="BJ28" s="1157"/>
      <c r="BK28" s="996"/>
      <c r="BL28" s="992" t="str">
        <f t="shared" si="8"/>
        <v>Maryland</v>
      </c>
      <c r="BM28" s="1002">
        <v>6</v>
      </c>
      <c r="BN28" s="1003">
        <v>6</v>
      </c>
      <c r="BO28" s="1004">
        <v>0</v>
      </c>
      <c r="BP28" s="1002">
        <v>4</v>
      </c>
      <c r="BQ28" s="1003">
        <v>8</v>
      </c>
      <c r="BR28" s="1004">
        <v>0</v>
      </c>
      <c r="BS28" s="992" t="str">
        <f t="shared" si="9"/>
        <v>Virginia Tech</v>
      </c>
      <c r="BT28" s="1002">
        <v>6</v>
      </c>
      <c r="BU28" s="1003">
        <v>6</v>
      </c>
      <c r="BV28" s="1004">
        <v>0</v>
      </c>
      <c r="BW28" s="1002">
        <v>5</v>
      </c>
      <c r="BX28" s="1003">
        <v>7</v>
      </c>
      <c r="BY28" s="1004">
        <v>0</v>
      </c>
      <c r="BZ28" s="997" t="str">
        <f t="shared" si="10"/>
        <v>Maryland</v>
      </c>
      <c r="CA28" s="1056">
        <f>VLOOKUP(+BZ28,All!$F$1112:$K$1259,6,FALSE)</f>
        <v>69.650000000000006</v>
      </c>
      <c r="CB28" s="997" t="str">
        <f t="shared" si="11"/>
        <v>Virginia Tech</v>
      </c>
      <c r="CC28" s="1056">
        <f>VLOOKUP(+CB28,All!$F$1112:$K$1259,6,FALSE)</f>
        <v>71.69</v>
      </c>
      <c r="CD28" s="997" t="str">
        <f t="shared" si="12"/>
        <v>Maryland</v>
      </c>
      <c r="CE28" s="1085">
        <f>VLOOKUP(+CD28,All!$F$1258:$K$1387,6,FALSE)</f>
        <v>-1.8</v>
      </c>
      <c r="CF28" s="997" t="str">
        <f t="shared" si="13"/>
        <v>Virginia Tech</v>
      </c>
      <c r="CG28" s="1092">
        <f>VLOOKUP(+CF28,All!$F$1258:$K$1387,6,FALSE)</f>
        <v>4.2</v>
      </c>
      <c r="CH28" s="997" t="str">
        <f t="shared" si="14"/>
        <v>Virginia Tech</v>
      </c>
      <c r="CI28" s="1000">
        <f t="shared" si="15"/>
        <v>1</v>
      </c>
      <c r="CJ28" s="1004">
        <v>4</v>
      </c>
      <c r="CK28" s="997" t="str">
        <f t="shared" si="27"/>
        <v>Virginia Tech</v>
      </c>
      <c r="CL28" s="1005">
        <f t="shared" si="16"/>
        <v>2.039999999999992</v>
      </c>
      <c r="CM28" s="1126">
        <v>10</v>
      </c>
      <c r="CN28" s="997" t="str">
        <f t="shared" si="28"/>
        <v>Virginia Tech</v>
      </c>
      <c r="CO28" s="1096">
        <f t="shared" si="29"/>
        <v>6</v>
      </c>
      <c r="CP28" s="1004">
        <v>23</v>
      </c>
      <c r="CQ28" s="997" t="str">
        <f>CN28</f>
        <v>Virginia Tech</v>
      </c>
      <c r="CR28" s="1000">
        <f>(CO28+CL28)/2</f>
        <v>4.019999999999996</v>
      </c>
      <c r="CS28" s="999">
        <v>18</v>
      </c>
      <c r="CT28" s="997" t="str">
        <f t="shared" si="32"/>
        <v>Virginia Tech</v>
      </c>
      <c r="CU28" s="1000">
        <f>(+CP28+CM28)/2</f>
        <v>16.5</v>
      </c>
      <c r="CV28" s="999">
        <v>17</v>
      </c>
      <c r="CW28" s="994">
        <f t="shared" si="34"/>
        <v>0</v>
      </c>
      <c r="CX28" s="1127"/>
      <c r="CY28" s="1006"/>
      <c r="CZ28" s="991"/>
      <c r="DA28" s="993"/>
      <c r="DB28" s="992" t="str">
        <f>J28</f>
        <v>Virginia Tech</v>
      </c>
      <c r="DC28" s="1007"/>
      <c r="DD28" s="1140">
        <v>25</v>
      </c>
      <c r="DE28" s="1195">
        <f t="shared" si="36"/>
        <v>10</v>
      </c>
      <c r="DF28" s="1195">
        <f t="shared" si="37"/>
        <v>16</v>
      </c>
      <c r="DG28" s="1195">
        <f t="shared" si="38"/>
        <v>10</v>
      </c>
      <c r="DH28" s="1195">
        <f t="shared" si="40"/>
        <v>11</v>
      </c>
      <c r="DI28" s="1195">
        <f t="shared" si="41"/>
        <v>17</v>
      </c>
      <c r="DJ28" s="1195">
        <f t="shared" si="42"/>
        <v>10</v>
      </c>
      <c r="DK28" s="1195">
        <f t="shared" si="43"/>
        <v>-1</v>
      </c>
      <c r="DL28" s="1195">
        <f t="shared" si="44"/>
        <v>-1</v>
      </c>
      <c r="DM28" s="1195">
        <f t="shared" si="45"/>
        <v>0</v>
      </c>
      <c r="DN28" s="1195"/>
      <c r="DO28" s="1195"/>
      <c r="DP28" s="1195"/>
      <c r="DQ28" s="1195"/>
      <c r="DR28" s="1195"/>
      <c r="DS28" s="1195"/>
      <c r="DT28" s="1195"/>
      <c r="DU28" s="1195"/>
      <c r="DV28" s="1195"/>
      <c r="DW28" s="1195"/>
      <c r="DX28" s="1195"/>
      <c r="DY28" s="1195"/>
      <c r="DZ28" s="1195"/>
      <c r="EA28" s="1195"/>
      <c r="EB28" s="1195"/>
      <c r="EC28" s="1195"/>
      <c r="ED28" s="1195"/>
      <c r="EE28" s="1195"/>
      <c r="EF28" s="1195"/>
      <c r="EG28" s="1195"/>
      <c r="EH28" s="1195"/>
      <c r="EI28" s="1195"/>
    </row>
    <row r="29" spans="1:139" s="1141" customFormat="1" ht="24" customHeight="1" x14ac:dyDescent="0.75">
      <c r="A29" s="966" t="s">
        <v>550</v>
      </c>
      <c r="B29" s="988" t="s">
        <v>473</v>
      </c>
      <c r="C29" s="989">
        <v>43828</v>
      </c>
      <c r="D29" s="990">
        <v>0.72916666666666663</v>
      </c>
      <c r="E29" s="991" t="s">
        <v>40</v>
      </c>
      <c r="F29" s="997" t="s">
        <v>122</v>
      </c>
      <c r="G29" s="1056" t="str">
        <f>VLOOKUP(+F29,All!$F$995:$G$1290,2,FALSE)</f>
        <v>ACC</v>
      </c>
      <c r="H29" s="997" t="s">
        <v>158</v>
      </c>
      <c r="I29" s="1056" t="str">
        <f>VLOOKUP(+H29,All!$F$995:$G$1290,2,FALSE)</f>
        <v>B12</v>
      </c>
      <c r="J29" s="997" t="str">
        <f t="shared" si="46"/>
        <v>Iowa State</v>
      </c>
      <c r="K29" s="991" t="str">
        <f t="shared" si="1"/>
        <v>Clemson</v>
      </c>
      <c r="L29" s="1112">
        <v>1</v>
      </c>
      <c r="M29" s="1115">
        <v>55</v>
      </c>
      <c r="N29" s="1201" t="str">
        <f>K29</f>
        <v>Clemson</v>
      </c>
      <c r="O29" s="1205">
        <v>20</v>
      </c>
      <c r="P29" s="1206" t="str">
        <f t="shared" si="39"/>
        <v>Iowa State</v>
      </c>
      <c r="Q29" s="1004">
        <v>13</v>
      </c>
      <c r="R29" s="1147" t="str">
        <f t="shared" si="3"/>
        <v>Clemson</v>
      </c>
      <c r="S29" s="1147" t="str">
        <f t="shared" si="4"/>
        <v>Iowa State</v>
      </c>
      <c r="T29" s="988" t="str">
        <f>K29</f>
        <v>Clemson</v>
      </c>
      <c r="U29" s="991" t="str">
        <f t="shared" si="35"/>
        <v>W</v>
      </c>
      <c r="V29" s="988"/>
      <c r="W29" s="991" t="str">
        <f t="shared" si="26"/>
        <v>L</v>
      </c>
      <c r="X29" s="995"/>
      <c r="Y29" s="996"/>
      <c r="Z29" s="998"/>
      <c r="AA29" s="996"/>
      <c r="AB29" s="998"/>
      <c r="AC29" s="996"/>
      <c r="AD29" s="988" t="str">
        <f>H29</f>
        <v>Iowa State</v>
      </c>
      <c r="AE29" s="1004">
        <v>4</v>
      </c>
      <c r="AF29" s="1168" t="str">
        <f>K29</f>
        <v>Clemson</v>
      </c>
      <c r="AG29" s="1004">
        <v>24</v>
      </c>
      <c r="AH29" s="997"/>
      <c r="AI29" s="1004"/>
      <c r="AJ29" s="1201" t="s">
        <v>122</v>
      </c>
      <c r="AK29" s="1004">
        <v>26</v>
      </c>
      <c r="AL29" s="1201" t="s">
        <v>122</v>
      </c>
      <c r="AM29" s="1004">
        <v>15</v>
      </c>
      <c r="AN29" s="1201" t="s">
        <v>122</v>
      </c>
      <c r="AO29" s="1004">
        <v>26</v>
      </c>
      <c r="AP29" s="1002"/>
      <c r="AQ29" s="1032">
        <v>25</v>
      </c>
      <c r="AR29" s="1002"/>
      <c r="AS29" s="1004"/>
      <c r="AT29" s="1002"/>
      <c r="AU29" s="1004"/>
      <c r="AV29" s="1002"/>
      <c r="AW29" s="1004"/>
      <c r="AX29" s="1002"/>
      <c r="AY29" s="1004"/>
      <c r="AZ29" s="1156">
        <f t="shared" si="5"/>
        <v>26</v>
      </c>
      <c r="BA29" s="1157">
        <f t="shared" si="6"/>
        <v>15</v>
      </c>
      <c r="BB29" s="1158">
        <f t="shared" si="7"/>
        <v>26</v>
      </c>
      <c r="BC29" s="1156"/>
      <c r="BD29" s="1157"/>
      <c r="BE29" s="1158"/>
      <c r="BF29" s="1156"/>
      <c r="BG29" s="1157"/>
      <c r="BH29" s="1158"/>
      <c r="BI29" s="1156"/>
      <c r="BJ29" s="1157"/>
      <c r="BK29" s="996"/>
      <c r="BL29" s="992" t="str">
        <f t="shared" si="8"/>
        <v>Clemson</v>
      </c>
      <c r="BM29" s="1002">
        <v>9</v>
      </c>
      <c r="BN29" s="1003">
        <v>3</v>
      </c>
      <c r="BO29" s="1004">
        <v>0</v>
      </c>
      <c r="BP29" s="1002">
        <v>4</v>
      </c>
      <c r="BQ29" s="1003">
        <v>8</v>
      </c>
      <c r="BR29" s="1004">
        <v>0</v>
      </c>
      <c r="BS29" s="992" t="str">
        <f t="shared" si="9"/>
        <v>Iowa State</v>
      </c>
      <c r="BT29" s="1002">
        <v>7</v>
      </c>
      <c r="BU29" s="1003">
        <v>5</v>
      </c>
      <c r="BV29" s="1004">
        <v>0</v>
      </c>
      <c r="BW29" s="1002">
        <v>5</v>
      </c>
      <c r="BX29" s="1003">
        <v>7</v>
      </c>
      <c r="BY29" s="1004">
        <v>0</v>
      </c>
      <c r="BZ29" s="997" t="str">
        <f t="shared" si="10"/>
        <v>Clemson</v>
      </c>
      <c r="CA29" s="1056">
        <f>VLOOKUP(+BZ29,All!$F$1112:$K$1259,6,FALSE)</f>
        <v>85.39</v>
      </c>
      <c r="CB29" s="997" t="str">
        <f t="shared" si="11"/>
        <v>Iowa State</v>
      </c>
      <c r="CC29" s="1056">
        <f>VLOOKUP(+CB29,All!$F$1112:$K$1259,6,FALSE)</f>
        <v>83.19</v>
      </c>
      <c r="CD29" s="997" t="str">
        <f t="shared" si="12"/>
        <v>Clemson</v>
      </c>
      <c r="CE29" s="1085">
        <f>VLOOKUP(+CD29,All!$F$1258:$K$1387,6,FALSE)</f>
        <v>15.1</v>
      </c>
      <c r="CF29" s="997" t="str">
        <f t="shared" si="13"/>
        <v>Iowa State</v>
      </c>
      <c r="CG29" s="1092">
        <f>VLOOKUP(+CF29,All!$F$1258:$K$1387,6,FALSE)</f>
        <v>15.3</v>
      </c>
      <c r="CH29" s="997" t="str">
        <f t="shared" si="14"/>
        <v>Iowa State</v>
      </c>
      <c r="CI29" s="1000">
        <f t="shared" si="15"/>
        <v>1</v>
      </c>
      <c r="CJ29" s="1004">
        <v>3</v>
      </c>
      <c r="CK29" s="997" t="str">
        <f t="shared" si="27"/>
        <v>Clemson</v>
      </c>
      <c r="CL29" s="1005">
        <f t="shared" si="16"/>
        <v>2.2000000000000028</v>
      </c>
      <c r="CM29" s="1126">
        <v>12</v>
      </c>
      <c r="CN29" s="997" t="str">
        <f t="shared" si="28"/>
        <v>Iowa State</v>
      </c>
      <c r="CO29" s="1096">
        <f t="shared" si="29"/>
        <v>0.20000000000000107</v>
      </c>
      <c r="CP29" s="1004">
        <v>1</v>
      </c>
      <c r="CQ29" s="997" t="str">
        <f>CK29</f>
        <v>Clemson</v>
      </c>
      <c r="CR29" s="1000">
        <f>ABS(CO29-CL29)/2</f>
        <v>1.0000000000000009</v>
      </c>
      <c r="CS29" s="999">
        <v>5</v>
      </c>
      <c r="CT29" s="997" t="str">
        <f t="shared" si="32"/>
        <v>Clemson</v>
      </c>
      <c r="CU29" s="1000">
        <f>ABS(+CP29-CM29)/2</f>
        <v>5.5</v>
      </c>
      <c r="CV29" s="999">
        <v>6</v>
      </c>
      <c r="CW29" s="994" t="str">
        <f t="shared" si="34"/>
        <v>Y</v>
      </c>
      <c r="CX29" s="998"/>
      <c r="CY29" s="1001"/>
      <c r="CZ29" s="991"/>
      <c r="DA29" s="993"/>
      <c r="DB29" s="992"/>
      <c r="DC29" s="1007"/>
      <c r="DD29" s="1140">
        <v>26</v>
      </c>
      <c r="DE29" s="1195">
        <f t="shared" si="36"/>
        <v>26</v>
      </c>
      <c r="DF29" s="1195">
        <f t="shared" si="37"/>
        <v>15</v>
      </c>
      <c r="DG29" s="1195">
        <f t="shared" si="38"/>
        <v>26</v>
      </c>
      <c r="DH29" s="1195">
        <f t="shared" si="40"/>
        <v>26</v>
      </c>
      <c r="DI29" s="1195">
        <f t="shared" si="41"/>
        <v>16</v>
      </c>
      <c r="DJ29" s="1195">
        <f t="shared" si="42"/>
        <v>26</v>
      </c>
      <c r="DK29" s="1195">
        <f t="shared" si="43"/>
        <v>0</v>
      </c>
      <c r="DL29" s="1195">
        <f t="shared" si="44"/>
        <v>-1</v>
      </c>
      <c r="DM29" s="1195">
        <f t="shared" si="45"/>
        <v>0</v>
      </c>
      <c r="DN29" s="1195"/>
      <c r="DO29" s="1195"/>
      <c r="DP29" s="1195"/>
      <c r="DQ29" s="1195"/>
      <c r="DR29" s="1195"/>
      <c r="DS29" s="1195"/>
      <c r="DT29" s="1195"/>
      <c r="DU29" s="1195"/>
      <c r="DV29" s="1195"/>
      <c r="DW29" s="1195"/>
      <c r="DX29" s="1195"/>
      <c r="DY29" s="1195"/>
      <c r="DZ29" s="1195"/>
      <c r="EA29" s="1195"/>
      <c r="EB29" s="1195"/>
      <c r="EC29" s="1195"/>
      <c r="ED29" s="1195"/>
      <c r="EE29" s="1195"/>
      <c r="EF29" s="1195"/>
      <c r="EG29" s="1195"/>
      <c r="EH29" s="1195"/>
      <c r="EI29" s="1195"/>
    </row>
    <row r="30" spans="1:139" s="1141" customFormat="1" ht="24" customHeight="1" x14ac:dyDescent="0.75">
      <c r="A30" s="966" t="s">
        <v>344</v>
      </c>
      <c r="B30" s="988" t="s">
        <v>473</v>
      </c>
      <c r="C30" s="989">
        <v>43828</v>
      </c>
      <c r="D30" s="990">
        <v>0.875</v>
      </c>
      <c r="E30" s="991" t="s">
        <v>40</v>
      </c>
      <c r="F30" s="997" t="s">
        <v>213</v>
      </c>
      <c r="G30" s="1056" t="str">
        <f>VLOOKUP(+F30,All!$F$995:$G$1290,2,FALSE)</f>
        <v>P12</v>
      </c>
      <c r="H30" s="997" t="s">
        <v>164</v>
      </c>
      <c r="I30" s="1056" t="str">
        <f>VLOOKUP(+H30,All!$F$995:$G$1290,2,FALSE)</f>
        <v>B12</v>
      </c>
      <c r="J30" s="997" t="str">
        <f t="shared" si="46"/>
        <v>Oklahoma</v>
      </c>
      <c r="K30" s="991" t="str">
        <f t="shared" si="1"/>
        <v>Oregon</v>
      </c>
      <c r="L30" s="1112">
        <v>4</v>
      </c>
      <c r="M30" s="1115">
        <v>61.5</v>
      </c>
      <c r="N30" s="1201" t="str">
        <f>J30</f>
        <v>Oklahoma</v>
      </c>
      <c r="O30" s="1205">
        <v>47</v>
      </c>
      <c r="P30" s="1206" t="str">
        <f t="shared" si="39"/>
        <v>Oregon</v>
      </c>
      <c r="Q30" s="1004">
        <v>32</v>
      </c>
      <c r="R30" s="1147" t="str">
        <f t="shared" si="3"/>
        <v>Oklahoma</v>
      </c>
      <c r="S30" s="1147" t="str">
        <f t="shared" si="4"/>
        <v>Oregon</v>
      </c>
      <c r="T30" s="988"/>
      <c r="U30" s="991" t="str">
        <f t="shared" si="35"/>
        <v>L</v>
      </c>
      <c r="V30" s="988"/>
      <c r="W30" s="991" t="str">
        <f t="shared" si="26"/>
        <v>L</v>
      </c>
      <c r="X30" s="995"/>
      <c r="Y30" s="996"/>
      <c r="Z30" s="998"/>
      <c r="AA30" s="996"/>
      <c r="AB30" s="998"/>
      <c r="AC30" s="996"/>
      <c r="AD30" s="988" t="str">
        <f>H30</f>
        <v>Oklahoma</v>
      </c>
      <c r="AE30" s="1004">
        <v>2</v>
      </c>
      <c r="AF30" s="997" t="str">
        <f>CH30</f>
        <v>Oklahoma</v>
      </c>
      <c r="AG30" s="1004">
        <v>15</v>
      </c>
      <c r="AH30" s="997"/>
      <c r="AI30" s="1004"/>
      <c r="AJ30" s="1201" t="s">
        <v>164</v>
      </c>
      <c r="AK30" s="1004">
        <v>24</v>
      </c>
      <c r="AL30" s="1201" t="s">
        <v>164</v>
      </c>
      <c r="AM30" s="1004">
        <v>32</v>
      </c>
      <c r="AN30" s="1201" t="s">
        <v>164</v>
      </c>
      <c r="AO30" s="1004">
        <v>18</v>
      </c>
      <c r="AP30" s="1002"/>
      <c r="AQ30" s="1032">
        <v>23</v>
      </c>
      <c r="AR30" s="1002"/>
      <c r="AS30" s="1004"/>
      <c r="AT30" s="1002"/>
      <c r="AU30" s="1004"/>
      <c r="AV30" s="1002"/>
      <c r="AW30" s="1004"/>
      <c r="AX30" s="1002"/>
      <c r="AY30" s="1004"/>
      <c r="AZ30" s="1156">
        <f t="shared" si="5"/>
        <v>24</v>
      </c>
      <c r="BA30" s="1157">
        <f t="shared" si="6"/>
        <v>32</v>
      </c>
      <c r="BB30" s="1158">
        <f t="shared" si="7"/>
        <v>18</v>
      </c>
      <c r="BC30" s="1156"/>
      <c r="BD30" s="1157"/>
      <c r="BE30" s="1158"/>
      <c r="BF30" s="1156"/>
      <c r="BG30" s="1157"/>
      <c r="BH30" s="1158"/>
      <c r="BI30" s="1156"/>
      <c r="BJ30" s="1157"/>
      <c r="BK30" s="996"/>
      <c r="BL30" s="992" t="str">
        <f t="shared" si="8"/>
        <v>Oregon</v>
      </c>
      <c r="BM30" s="1002">
        <v>10</v>
      </c>
      <c r="BN30" s="1003">
        <v>3</v>
      </c>
      <c r="BO30" s="1004">
        <v>0</v>
      </c>
      <c r="BP30" s="1002">
        <v>5</v>
      </c>
      <c r="BQ30" s="1003">
        <v>8</v>
      </c>
      <c r="BR30" s="1004">
        <v>0</v>
      </c>
      <c r="BS30" s="992" t="str">
        <f t="shared" si="9"/>
        <v>Oklahoma</v>
      </c>
      <c r="BT30" s="1002">
        <v>10</v>
      </c>
      <c r="BU30" s="1003">
        <v>2</v>
      </c>
      <c r="BV30" s="1004">
        <v>0</v>
      </c>
      <c r="BW30" s="1002">
        <v>5</v>
      </c>
      <c r="BX30" s="1003">
        <v>6</v>
      </c>
      <c r="BY30" s="1004">
        <v>1</v>
      </c>
      <c r="BZ30" s="997" t="str">
        <f t="shared" si="10"/>
        <v>Oregon</v>
      </c>
      <c r="CA30" s="1056">
        <f>VLOOKUP(+BZ30,All!$F$1112:$K$1259,6,FALSE)</f>
        <v>82.06</v>
      </c>
      <c r="CB30" s="997" t="str">
        <f t="shared" si="11"/>
        <v>Oklahoma</v>
      </c>
      <c r="CC30" s="1056">
        <f>VLOOKUP(+CB30,All!$F$1112:$K$1259,6,FALSE)</f>
        <v>85.95</v>
      </c>
      <c r="CD30" s="997" t="str">
        <f t="shared" si="12"/>
        <v>Oregon</v>
      </c>
      <c r="CE30" s="1085">
        <f>VLOOKUP(+CD30,All!$F$1258:$K$1387,6,FALSE)</f>
        <v>9.1</v>
      </c>
      <c r="CF30" s="997" t="str">
        <f t="shared" si="13"/>
        <v>Oklahoma</v>
      </c>
      <c r="CG30" s="1092">
        <f>VLOOKUP(+CF30,All!$F$1258:$K$1387,6,FALSE)</f>
        <v>16.8</v>
      </c>
      <c r="CH30" s="997" t="str">
        <f t="shared" si="14"/>
        <v>Oklahoma</v>
      </c>
      <c r="CI30" s="1000">
        <f t="shared" si="15"/>
        <v>4</v>
      </c>
      <c r="CJ30" s="1004">
        <v>23</v>
      </c>
      <c r="CK30" s="997" t="str">
        <f t="shared" si="27"/>
        <v>Oklahoma</v>
      </c>
      <c r="CL30" s="1005">
        <f t="shared" si="16"/>
        <v>3.8900000000000006</v>
      </c>
      <c r="CM30" s="1126">
        <v>21</v>
      </c>
      <c r="CN30" s="997" t="str">
        <f t="shared" si="28"/>
        <v>Oklahoma</v>
      </c>
      <c r="CO30" s="1096">
        <f t="shared" si="29"/>
        <v>7.7000000000000011</v>
      </c>
      <c r="CP30" s="1004">
        <v>34</v>
      </c>
      <c r="CQ30" s="997" t="str">
        <f>CN30</f>
        <v>Oklahoma</v>
      </c>
      <c r="CR30" s="1000">
        <f>(CO30+CL30)/2</f>
        <v>5.7950000000000008</v>
      </c>
      <c r="CS30" s="999">
        <v>27</v>
      </c>
      <c r="CT30" s="997" t="str">
        <f t="shared" si="32"/>
        <v>Oklahoma</v>
      </c>
      <c r="CU30" s="1000">
        <f>(+CP30+CM30)/2</f>
        <v>27.5</v>
      </c>
      <c r="CV30" s="999">
        <v>27</v>
      </c>
      <c r="CW30" s="994">
        <f t="shared" si="34"/>
        <v>0</v>
      </c>
      <c r="CX30" s="998"/>
      <c r="CY30" s="1001"/>
      <c r="CZ30" s="996"/>
      <c r="DA30" s="992"/>
      <c r="DB30" s="992" t="s">
        <v>653</v>
      </c>
      <c r="DC30" s="1007"/>
      <c r="DD30" s="1140">
        <v>27</v>
      </c>
      <c r="DE30" s="1195">
        <f t="shared" si="36"/>
        <v>24</v>
      </c>
      <c r="DF30" s="1195">
        <f t="shared" si="37"/>
        <v>32</v>
      </c>
      <c r="DG30" s="1195">
        <f t="shared" si="38"/>
        <v>18</v>
      </c>
      <c r="DH30" s="1195">
        <f t="shared" si="40"/>
        <v>24</v>
      </c>
      <c r="DI30" s="1195">
        <f t="shared" si="41"/>
        <v>32</v>
      </c>
      <c r="DJ30" s="1195">
        <f t="shared" si="42"/>
        <v>18</v>
      </c>
      <c r="DK30" s="1195">
        <f t="shared" si="43"/>
        <v>0</v>
      </c>
      <c r="DL30" s="1195">
        <f t="shared" si="44"/>
        <v>0</v>
      </c>
      <c r="DM30" s="1195">
        <f t="shared" si="45"/>
        <v>0</v>
      </c>
      <c r="DN30" s="1195"/>
      <c r="DO30" s="1195"/>
      <c r="DP30" s="1195"/>
      <c r="DQ30" s="1195"/>
      <c r="DR30" s="1195"/>
      <c r="DS30" s="1195"/>
      <c r="DT30" s="1195"/>
      <c r="DU30" s="1195"/>
      <c r="DV30" s="1195"/>
      <c r="DW30" s="1195"/>
      <c r="DX30" s="1195"/>
      <c r="DY30" s="1195"/>
      <c r="DZ30" s="1195"/>
      <c r="EA30" s="1195"/>
      <c r="EB30" s="1195"/>
      <c r="EC30" s="1195"/>
      <c r="ED30" s="1195"/>
      <c r="EE30" s="1195"/>
      <c r="EF30" s="1195"/>
      <c r="EG30" s="1195"/>
      <c r="EH30" s="1195"/>
      <c r="EI30" s="1195"/>
    </row>
    <row r="31" spans="1:139" s="1027" customFormat="1" ht="24" customHeight="1" x14ac:dyDescent="0.75">
      <c r="A31" s="967" t="s">
        <v>551</v>
      </c>
      <c r="B31" s="1008" t="s">
        <v>58</v>
      </c>
      <c r="C31" s="1009">
        <v>44560</v>
      </c>
      <c r="D31" s="1010">
        <v>0.47916666666666669</v>
      </c>
      <c r="E31" s="1011" t="s">
        <v>40</v>
      </c>
      <c r="F31" s="1018" t="s">
        <v>134</v>
      </c>
      <c r="G31" s="1028" t="str">
        <f>VLOOKUP(+F31,All!$F$995:$G$1290,2,FALSE)</f>
        <v>ACC</v>
      </c>
      <c r="H31" s="1018" t="s">
        <v>135</v>
      </c>
      <c r="I31" s="1028" t="str">
        <f>VLOOKUP(+H31,All!$F$995:$G$1290,2,FALSE)</f>
        <v>SEC</v>
      </c>
      <c r="J31" s="1018" t="str">
        <f>F31</f>
        <v>North Carolina</v>
      </c>
      <c r="K31" s="1011" t="str">
        <f t="shared" si="1"/>
        <v>South Carolina</v>
      </c>
      <c r="L31" s="1113">
        <v>7</v>
      </c>
      <c r="M31" s="1116">
        <v>58</v>
      </c>
      <c r="N31" s="1202" t="str">
        <f>K31</f>
        <v>South Carolina</v>
      </c>
      <c r="O31" s="1207">
        <v>38</v>
      </c>
      <c r="P31" s="1208" t="str">
        <f t="shared" si="39"/>
        <v>North Carolina</v>
      </c>
      <c r="Q31" s="1203">
        <v>21</v>
      </c>
      <c r="R31" s="1145" t="str">
        <f t="shared" si="3"/>
        <v>South Carolina</v>
      </c>
      <c r="S31" s="1145" t="str">
        <f t="shared" si="4"/>
        <v>North Carolina</v>
      </c>
      <c r="T31" s="1008"/>
      <c r="U31" s="1011" t="str">
        <f t="shared" si="35"/>
        <v>L</v>
      </c>
      <c r="V31" s="1008"/>
      <c r="W31" s="1011" t="str">
        <f t="shared" si="26"/>
        <v>L</v>
      </c>
      <c r="X31" s="1015"/>
      <c r="Y31" s="1016"/>
      <c r="Z31" s="1017"/>
      <c r="AA31" s="1016"/>
      <c r="AB31" s="1017"/>
      <c r="AC31" s="1016"/>
      <c r="AD31" s="1008" t="str">
        <f>H31</f>
        <v>South Carolina</v>
      </c>
      <c r="AE31" s="1024">
        <v>1</v>
      </c>
      <c r="AF31" s="1018" t="str">
        <f>J31</f>
        <v>North Carolina</v>
      </c>
      <c r="AG31" s="1024">
        <v>39</v>
      </c>
      <c r="AH31" s="997"/>
      <c r="AI31" s="1024"/>
      <c r="AJ31" s="1202" t="s">
        <v>134</v>
      </c>
      <c r="AK31" s="1203">
        <v>21</v>
      </c>
      <c r="AL31" s="1202" t="s">
        <v>134</v>
      </c>
      <c r="AM31" s="1203">
        <v>35</v>
      </c>
      <c r="AN31" s="1202" t="s">
        <v>134</v>
      </c>
      <c r="AO31" s="1203">
        <v>40</v>
      </c>
      <c r="AP31" s="1022"/>
      <c r="AQ31" s="1032">
        <v>20</v>
      </c>
      <c r="AR31" s="1022"/>
      <c r="AS31" s="1024"/>
      <c r="AT31" s="1022"/>
      <c r="AU31" s="1024"/>
      <c r="AV31" s="1022"/>
      <c r="AW31" s="1024"/>
      <c r="AX31" s="1022"/>
      <c r="AY31" s="1024"/>
      <c r="AZ31" s="1159">
        <f t="shared" si="5"/>
        <v>0</v>
      </c>
      <c r="BA31" s="1160">
        <f t="shared" si="6"/>
        <v>0</v>
      </c>
      <c r="BB31" s="1161">
        <f t="shared" si="7"/>
        <v>0</v>
      </c>
      <c r="BC31" s="1159"/>
      <c r="BD31" s="1160"/>
      <c r="BE31" s="1161"/>
      <c r="BF31" s="1159"/>
      <c r="BG31" s="1160"/>
      <c r="BH31" s="1161"/>
      <c r="BI31" s="1159"/>
      <c r="BJ31" s="1160"/>
      <c r="BK31" s="1016"/>
      <c r="BL31" s="1012" t="str">
        <f t="shared" si="8"/>
        <v>North Carolina</v>
      </c>
      <c r="BM31" s="1022">
        <v>6</v>
      </c>
      <c r="BN31" s="1023">
        <v>6</v>
      </c>
      <c r="BO31" s="1024">
        <v>0</v>
      </c>
      <c r="BP31" s="1022">
        <v>5</v>
      </c>
      <c r="BQ31" s="1023">
        <v>7</v>
      </c>
      <c r="BR31" s="1024">
        <v>0</v>
      </c>
      <c r="BS31" s="1012" t="str">
        <f t="shared" si="9"/>
        <v>South Carolina</v>
      </c>
      <c r="BT31" s="1022">
        <v>6</v>
      </c>
      <c r="BU31" s="1023">
        <v>6</v>
      </c>
      <c r="BV31" s="1024">
        <v>0</v>
      </c>
      <c r="BW31" s="1022">
        <v>5</v>
      </c>
      <c r="BX31" s="1023">
        <v>6</v>
      </c>
      <c r="BY31" s="1024">
        <v>1</v>
      </c>
      <c r="BZ31" s="1018" t="str">
        <f t="shared" si="10"/>
        <v>North Carolina</v>
      </c>
      <c r="CA31" s="1028">
        <f>VLOOKUP(+BZ31,All!$F$1112:$K$1259,6,FALSE)</f>
        <v>74.75</v>
      </c>
      <c r="CB31" s="1018" t="str">
        <f t="shared" si="11"/>
        <v>South Carolina</v>
      </c>
      <c r="CC31" s="1028">
        <f>VLOOKUP(+CB31,All!$F$1112:$K$1259,6,FALSE)</f>
        <v>70.14</v>
      </c>
      <c r="CD31" s="1018" t="str">
        <f t="shared" si="12"/>
        <v>North Carolina</v>
      </c>
      <c r="CE31" s="1086">
        <f>VLOOKUP(+CD31,All!$F$1258:$K$1387,6,FALSE)</f>
        <v>7.6</v>
      </c>
      <c r="CF31" s="1018" t="str">
        <f t="shared" si="13"/>
        <v>South Carolina</v>
      </c>
      <c r="CG31" s="1093">
        <f>VLOOKUP(+CF31,All!$F$1258:$K$1387,6,FALSE)</f>
        <v>-1.4</v>
      </c>
      <c r="CH31" s="1018" t="str">
        <f t="shared" si="14"/>
        <v>North Carolina</v>
      </c>
      <c r="CI31" s="1020">
        <f t="shared" si="15"/>
        <v>7</v>
      </c>
      <c r="CJ31" s="1004">
        <v>31</v>
      </c>
      <c r="CK31" s="1018" t="str">
        <f t="shared" si="27"/>
        <v>North Carolina</v>
      </c>
      <c r="CL31" s="1025">
        <f t="shared" si="16"/>
        <v>4.6099999999999994</v>
      </c>
      <c r="CM31" s="1126">
        <v>24</v>
      </c>
      <c r="CN31" s="1018" t="str">
        <f t="shared" si="28"/>
        <v>North Carolina</v>
      </c>
      <c r="CO31" s="1097">
        <f t="shared" si="29"/>
        <v>9</v>
      </c>
      <c r="CP31" s="1004">
        <v>38</v>
      </c>
      <c r="CQ31" s="1018" t="str">
        <f>CN31</f>
        <v>North Carolina</v>
      </c>
      <c r="CR31" s="1020">
        <f>(CO31+CL31)/2</f>
        <v>6.8049999999999997</v>
      </c>
      <c r="CS31" s="1019">
        <v>33</v>
      </c>
      <c r="CT31" s="1018" t="str">
        <f t="shared" si="32"/>
        <v>North Carolina</v>
      </c>
      <c r="CU31" s="1020">
        <f>(+CP31+CM31)/2</f>
        <v>31</v>
      </c>
      <c r="CV31" s="1019">
        <v>33</v>
      </c>
      <c r="CW31" s="1014">
        <f t="shared" si="34"/>
        <v>0</v>
      </c>
      <c r="CX31" s="1017"/>
      <c r="CY31" s="1021"/>
      <c r="CZ31" s="1011"/>
      <c r="DA31" s="1013" t="str">
        <f>F31</f>
        <v>North Carolina</v>
      </c>
      <c r="DB31" s="1012"/>
      <c r="DC31" s="1026"/>
      <c r="DD31" s="1142">
        <v>28</v>
      </c>
      <c r="DE31" s="1195">
        <f t="shared" si="36"/>
        <v>21</v>
      </c>
      <c r="DF31" s="1195">
        <f t="shared" si="37"/>
        <v>35</v>
      </c>
      <c r="DG31" s="1195">
        <f t="shared" si="38"/>
        <v>40</v>
      </c>
      <c r="DH31" s="1195">
        <f t="shared" si="40"/>
        <v>21</v>
      </c>
      <c r="DI31" s="1195">
        <f t="shared" si="41"/>
        <v>35</v>
      </c>
      <c r="DJ31" s="1195">
        <f t="shared" si="42"/>
        <v>40</v>
      </c>
      <c r="DK31" s="1195">
        <f t="shared" si="43"/>
        <v>0</v>
      </c>
      <c r="DL31" s="1195">
        <f t="shared" si="44"/>
        <v>0</v>
      </c>
      <c r="DM31" s="1195">
        <f t="shared" si="45"/>
        <v>0</v>
      </c>
      <c r="DN31" s="1198"/>
      <c r="DO31" s="1198"/>
      <c r="DP31" s="1198"/>
      <c r="DQ31" s="1198"/>
      <c r="DR31" s="1198"/>
      <c r="DS31" s="1198"/>
      <c r="DT31" s="1198"/>
      <c r="DU31" s="1198"/>
      <c r="DV31" s="1198"/>
      <c r="DW31" s="1198"/>
      <c r="DX31" s="1198"/>
      <c r="DY31" s="1198"/>
      <c r="DZ31" s="1198"/>
      <c r="EA31" s="1198"/>
      <c r="EB31" s="1198"/>
      <c r="EC31" s="1198"/>
      <c r="ED31" s="1198"/>
      <c r="EE31" s="1198"/>
      <c r="EF31" s="1198"/>
      <c r="EG31" s="1198"/>
      <c r="EH31" s="1198"/>
      <c r="EI31" s="1198"/>
    </row>
    <row r="32" spans="1:139" s="1027" customFormat="1" ht="24" customHeight="1" x14ac:dyDescent="0.75">
      <c r="A32" s="967" t="s">
        <v>346</v>
      </c>
      <c r="B32" s="1008" t="s">
        <v>58</v>
      </c>
      <c r="C32" s="1009">
        <v>44560</v>
      </c>
      <c r="D32" s="1010">
        <v>0.625</v>
      </c>
      <c r="E32" s="1011" t="s">
        <v>40</v>
      </c>
      <c r="F32" s="1018" t="s">
        <v>239</v>
      </c>
      <c r="G32" s="1028" t="str">
        <f>VLOOKUP(+F32,All!$F$995:$G$1290,2,FALSE)</f>
        <v>SEC</v>
      </c>
      <c r="H32" s="1018" t="s">
        <v>128</v>
      </c>
      <c r="I32" s="1028" t="str">
        <f>VLOOKUP(+H32,All!$F$995:$G$1290,2,FALSE)</f>
        <v>B10</v>
      </c>
      <c r="J32" s="1018" t="str">
        <f>F32</f>
        <v>Tennessee</v>
      </c>
      <c r="K32" s="1011" t="str">
        <f t="shared" si="1"/>
        <v>Purdue</v>
      </c>
      <c r="L32" s="1113">
        <v>3</v>
      </c>
      <c r="M32" s="1116">
        <v>63</v>
      </c>
      <c r="N32" s="1202" t="str">
        <f>K32</f>
        <v>Purdue</v>
      </c>
      <c r="O32" s="1207">
        <v>48</v>
      </c>
      <c r="P32" s="1208" t="str">
        <f t="shared" si="39"/>
        <v>Tennessee</v>
      </c>
      <c r="Q32" s="1203">
        <v>45</v>
      </c>
      <c r="R32" s="1145" t="str">
        <f t="shared" si="3"/>
        <v>Purdue</v>
      </c>
      <c r="S32" s="1145" t="str">
        <f t="shared" si="4"/>
        <v>Tennessee</v>
      </c>
      <c r="T32" s="1008" t="str">
        <f>J32</f>
        <v>Tennessee</v>
      </c>
      <c r="U32" s="1011" t="str">
        <f t="shared" si="35"/>
        <v>L</v>
      </c>
      <c r="V32" s="1008"/>
      <c r="W32" s="1011" t="str">
        <f t="shared" si="26"/>
        <v>L</v>
      </c>
      <c r="X32" s="1015"/>
      <c r="Y32" s="1016"/>
      <c r="Z32" s="1017"/>
      <c r="AA32" s="1016"/>
      <c r="AB32" s="1017"/>
      <c r="AC32" s="1016"/>
      <c r="AD32" s="1008" t="str">
        <f>F32</f>
        <v>Tennessee</v>
      </c>
      <c r="AE32" s="1024">
        <v>19</v>
      </c>
      <c r="AF32" s="1018" t="str">
        <f>J32</f>
        <v>Tennessee</v>
      </c>
      <c r="AG32" s="1024">
        <v>19</v>
      </c>
      <c r="AH32" s="997"/>
      <c r="AI32" s="1024"/>
      <c r="AJ32" s="1202" t="s">
        <v>239</v>
      </c>
      <c r="AK32" s="1203">
        <v>9</v>
      </c>
      <c r="AL32" s="1202" t="s">
        <v>128</v>
      </c>
      <c r="AM32" s="1203">
        <v>33</v>
      </c>
      <c r="AN32" s="1202" t="s">
        <v>239</v>
      </c>
      <c r="AO32" s="1203">
        <v>22</v>
      </c>
      <c r="AP32" s="1022"/>
      <c r="AQ32" s="1032">
        <v>2</v>
      </c>
      <c r="AR32" s="1022"/>
      <c r="AS32" s="1024"/>
      <c r="AT32" s="1022"/>
      <c r="AU32" s="1024"/>
      <c r="AV32" s="1022"/>
      <c r="AW32" s="1024"/>
      <c r="AX32" s="1022"/>
      <c r="AY32" s="1024"/>
      <c r="AZ32" s="1159">
        <f t="shared" si="5"/>
        <v>0</v>
      </c>
      <c r="BA32" s="1160">
        <f t="shared" si="6"/>
        <v>33</v>
      </c>
      <c r="BB32" s="1161">
        <f t="shared" si="7"/>
        <v>0</v>
      </c>
      <c r="BC32" s="1159"/>
      <c r="BD32" s="1160"/>
      <c r="BE32" s="1161"/>
      <c r="BF32" s="1159"/>
      <c r="BG32" s="1160"/>
      <c r="BH32" s="1161"/>
      <c r="BI32" s="1159"/>
      <c r="BJ32" s="1160"/>
      <c r="BK32" s="1016"/>
      <c r="BL32" s="1012" t="str">
        <f t="shared" si="8"/>
        <v>Tennessee</v>
      </c>
      <c r="BM32" s="1022">
        <v>7</v>
      </c>
      <c r="BN32" s="1023">
        <v>5</v>
      </c>
      <c r="BO32" s="1024">
        <v>0</v>
      </c>
      <c r="BP32" s="1022">
        <v>5</v>
      </c>
      <c r="BQ32" s="1023">
        <v>7</v>
      </c>
      <c r="BR32" s="1024">
        <v>0</v>
      </c>
      <c r="BS32" s="1012" t="str">
        <f t="shared" si="9"/>
        <v>Purdue</v>
      </c>
      <c r="BT32" s="1022">
        <v>8</v>
      </c>
      <c r="BU32" s="1023">
        <v>4</v>
      </c>
      <c r="BV32" s="1024">
        <v>0</v>
      </c>
      <c r="BW32" s="1022">
        <v>7</v>
      </c>
      <c r="BX32" s="1023">
        <v>5</v>
      </c>
      <c r="BY32" s="1024">
        <v>0</v>
      </c>
      <c r="BZ32" s="1018" t="str">
        <f t="shared" si="10"/>
        <v>Tennessee</v>
      </c>
      <c r="CA32" s="1028">
        <f>VLOOKUP(+BZ32,All!$F$1112:$K$1259,6,FALSE)</f>
        <v>77.87</v>
      </c>
      <c r="CB32" s="1018" t="str">
        <f t="shared" si="11"/>
        <v>Purdue</v>
      </c>
      <c r="CC32" s="1028">
        <f>VLOOKUP(+CB32,All!$F$1112:$K$1259,6,FALSE)</f>
        <v>79.95</v>
      </c>
      <c r="CD32" s="1018" t="str">
        <f t="shared" si="12"/>
        <v>Tennessee</v>
      </c>
      <c r="CE32" s="1086">
        <f>VLOOKUP(+CD32,All!$F$1258:$K$1387,6,FALSE)</f>
        <v>9.6</v>
      </c>
      <c r="CF32" s="1018" t="str">
        <f t="shared" si="13"/>
        <v>Purdue</v>
      </c>
      <c r="CG32" s="1093">
        <f>VLOOKUP(+CF32,All!$F$1258:$K$1387,6,FALSE)</f>
        <v>9.1</v>
      </c>
      <c r="CH32" s="1018" t="str">
        <f t="shared" si="14"/>
        <v>Tennessee</v>
      </c>
      <c r="CI32" s="1020">
        <f t="shared" si="15"/>
        <v>3</v>
      </c>
      <c r="CJ32" s="1004">
        <v>17</v>
      </c>
      <c r="CK32" s="1018" t="str">
        <f t="shared" si="27"/>
        <v>Purdue</v>
      </c>
      <c r="CL32" s="1025">
        <f t="shared" si="16"/>
        <v>2.0799999999999983</v>
      </c>
      <c r="CM32" s="1126">
        <v>11</v>
      </c>
      <c r="CN32" s="1018" t="str">
        <f t="shared" si="28"/>
        <v>Tennessee</v>
      </c>
      <c r="CO32" s="1097">
        <f t="shared" si="29"/>
        <v>0.5</v>
      </c>
      <c r="CP32" s="1004">
        <v>4</v>
      </c>
      <c r="CQ32" s="1018" t="str">
        <f>CK32</f>
        <v>Purdue</v>
      </c>
      <c r="CR32" s="1020">
        <f>ABS(CO32-CL32)/2</f>
        <v>0.78999999999999915</v>
      </c>
      <c r="CS32" s="1019">
        <v>4</v>
      </c>
      <c r="CT32" s="1018" t="str">
        <f t="shared" si="32"/>
        <v>Purdue</v>
      </c>
      <c r="CU32" s="1020">
        <f>ABS(+CP32-CM32)/2</f>
        <v>3.5</v>
      </c>
      <c r="CV32" s="1019">
        <v>4</v>
      </c>
      <c r="CW32" s="1014" t="str">
        <f t="shared" si="34"/>
        <v>Y</v>
      </c>
      <c r="CX32" s="1017"/>
      <c r="CY32" s="1021"/>
      <c r="CZ32" s="1011"/>
      <c r="DA32" s="1013" t="str">
        <f>F32</f>
        <v>Tennessee</v>
      </c>
      <c r="DB32" s="1012"/>
      <c r="DC32" s="1026"/>
      <c r="DD32" s="1142">
        <v>29</v>
      </c>
      <c r="DE32" s="1195">
        <f t="shared" si="36"/>
        <v>9</v>
      </c>
      <c r="DF32" s="1195">
        <f t="shared" si="37"/>
        <v>33</v>
      </c>
      <c r="DG32" s="1195">
        <f t="shared" si="38"/>
        <v>22</v>
      </c>
      <c r="DH32" s="1195">
        <f t="shared" si="40"/>
        <v>10</v>
      </c>
      <c r="DI32" s="1195">
        <f t="shared" si="41"/>
        <v>33</v>
      </c>
      <c r="DJ32" s="1195">
        <f t="shared" si="42"/>
        <v>22</v>
      </c>
      <c r="DK32" s="1195">
        <f t="shared" si="43"/>
        <v>-1</v>
      </c>
      <c r="DL32" s="1195">
        <f t="shared" si="44"/>
        <v>0</v>
      </c>
      <c r="DM32" s="1195">
        <f t="shared" si="45"/>
        <v>0</v>
      </c>
      <c r="DN32" s="1198"/>
      <c r="DO32" s="1198"/>
      <c r="DP32" s="1198"/>
      <c r="DQ32" s="1198"/>
      <c r="DR32" s="1198"/>
      <c r="DS32" s="1198"/>
      <c r="DT32" s="1198"/>
      <c r="DU32" s="1198"/>
      <c r="DV32" s="1198"/>
      <c r="DW32" s="1198"/>
      <c r="DX32" s="1198"/>
      <c r="DY32" s="1198"/>
      <c r="DZ32" s="1198"/>
      <c r="EA32" s="1198"/>
      <c r="EB32" s="1198"/>
      <c r="EC32" s="1198"/>
      <c r="ED32" s="1198"/>
      <c r="EE32" s="1198"/>
      <c r="EF32" s="1198"/>
      <c r="EG32" s="1198"/>
      <c r="EH32" s="1198"/>
      <c r="EI32" s="1198"/>
    </row>
    <row r="33" spans="1:139" s="1027" customFormat="1" ht="24" customHeight="1" x14ac:dyDescent="0.75">
      <c r="A33" s="967" t="s">
        <v>552</v>
      </c>
      <c r="B33" s="1008" t="s">
        <v>58</v>
      </c>
      <c r="C33" s="1009">
        <v>44560</v>
      </c>
      <c r="D33" s="1010">
        <v>0.79166666666666663</v>
      </c>
      <c r="E33" s="1011" t="s">
        <v>40</v>
      </c>
      <c r="F33" s="1018" t="s">
        <v>149</v>
      </c>
      <c r="G33" s="1028" t="str">
        <f>VLOOKUP(+F33,All!$F$995:$G$1290,2,FALSE)</f>
        <v>B10</v>
      </c>
      <c r="H33" s="1018" t="s">
        <v>138</v>
      </c>
      <c r="I33" s="1028" t="str">
        <f>VLOOKUP(+H33,All!$F$995:$G$1290,2,FALSE)</f>
        <v>ACC</v>
      </c>
      <c r="J33" s="1018" t="str">
        <f>H33</f>
        <v>Pittsburgh</v>
      </c>
      <c r="K33" s="1011" t="str">
        <f t="shared" si="1"/>
        <v>Michigan State</v>
      </c>
      <c r="L33" s="1113">
        <v>3</v>
      </c>
      <c r="M33" s="1116">
        <v>63.5</v>
      </c>
      <c r="N33" s="1202" t="str">
        <f>K33</f>
        <v>Michigan State</v>
      </c>
      <c r="O33" s="1207">
        <v>31</v>
      </c>
      <c r="P33" s="1208" t="str">
        <f t="shared" si="39"/>
        <v>Pittsburgh</v>
      </c>
      <c r="Q33" s="1203">
        <v>21</v>
      </c>
      <c r="R33" s="1145" t="str">
        <f t="shared" si="3"/>
        <v>Michigan State</v>
      </c>
      <c r="S33" s="1145" t="str">
        <f t="shared" si="4"/>
        <v>Pittsburgh</v>
      </c>
      <c r="T33" s="1008" t="str">
        <f>K33</f>
        <v>Michigan State</v>
      </c>
      <c r="U33" s="1011" t="str">
        <f t="shared" si="35"/>
        <v>W</v>
      </c>
      <c r="V33" s="1008"/>
      <c r="W33" s="1011" t="str">
        <f t="shared" si="26"/>
        <v>L</v>
      </c>
      <c r="X33" s="1015"/>
      <c r="Y33" s="1016"/>
      <c r="Z33" s="1017"/>
      <c r="AA33" s="1016"/>
      <c r="AB33" s="1017"/>
      <c r="AC33" s="1016"/>
      <c r="AD33" s="1008" t="str">
        <f>F33</f>
        <v>Michigan State</v>
      </c>
      <c r="AE33" s="1024">
        <v>7</v>
      </c>
      <c r="AF33" s="1167" t="str">
        <f>AD33</f>
        <v>Michigan State</v>
      </c>
      <c r="AG33" s="1024">
        <v>1</v>
      </c>
      <c r="AH33" s="997"/>
      <c r="AI33" s="1024"/>
      <c r="AJ33" s="1202" t="s">
        <v>149</v>
      </c>
      <c r="AK33" s="1203">
        <v>20</v>
      </c>
      <c r="AL33" s="1202" t="s">
        <v>149</v>
      </c>
      <c r="AM33" s="1203">
        <v>12</v>
      </c>
      <c r="AN33" s="1202" t="s">
        <v>149</v>
      </c>
      <c r="AO33" s="1203">
        <v>8</v>
      </c>
      <c r="AP33" s="1022"/>
      <c r="AQ33" s="1032">
        <v>17</v>
      </c>
      <c r="AR33" s="1022"/>
      <c r="AS33" s="1024"/>
      <c r="AT33" s="1022"/>
      <c r="AU33" s="1024"/>
      <c r="AV33" s="1022"/>
      <c r="AW33" s="1024"/>
      <c r="AX33" s="1022"/>
      <c r="AY33" s="1024"/>
      <c r="AZ33" s="1159">
        <f t="shared" si="5"/>
        <v>20</v>
      </c>
      <c r="BA33" s="1160">
        <f t="shared" si="6"/>
        <v>12</v>
      </c>
      <c r="BB33" s="1161">
        <f t="shared" si="7"/>
        <v>8</v>
      </c>
      <c r="BC33" s="1159"/>
      <c r="BD33" s="1160"/>
      <c r="BE33" s="1161"/>
      <c r="BF33" s="1159"/>
      <c r="BG33" s="1160"/>
      <c r="BH33" s="1161"/>
      <c r="BI33" s="1159"/>
      <c r="BJ33" s="1160"/>
      <c r="BK33" s="1016"/>
      <c r="BL33" s="1012" t="str">
        <f t="shared" si="8"/>
        <v>Michigan State</v>
      </c>
      <c r="BM33" s="1022">
        <v>10</v>
      </c>
      <c r="BN33" s="1023">
        <v>2</v>
      </c>
      <c r="BO33" s="1024">
        <v>0</v>
      </c>
      <c r="BP33" s="1022">
        <v>8</v>
      </c>
      <c r="BQ33" s="1023">
        <v>2</v>
      </c>
      <c r="BR33" s="1024">
        <v>2</v>
      </c>
      <c r="BS33" s="1012" t="str">
        <f t="shared" si="9"/>
        <v>Pittsburgh</v>
      </c>
      <c r="BT33" s="1022">
        <v>11</v>
      </c>
      <c r="BU33" s="1023">
        <v>2</v>
      </c>
      <c r="BV33" s="1024">
        <v>0</v>
      </c>
      <c r="BW33" s="1022">
        <v>10</v>
      </c>
      <c r="BX33" s="1023">
        <v>3</v>
      </c>
      <c r="BY33" s="1024">
        <v>0</v>
      </c>
      <c r="BZ33" s="1018" t="str">
        <f t="shared" si="10"/>
        <v>Michigan State</v>
      </c>
      <c r="CA33" s="1028">
        <f>VLOOKUP(+BZ33,All!$F$1112:$K$1259,6,FALSE)</f>
        <v>79.290000000000006</v>
      </c>
      <c r="CB33" s="1018" t="str">
        <f t="shared" si="11"/>
        <v>Pittsburgh</v>
      </c>
      <c r="CC33" s="1028">
        <f>VLOOKUP(+CB33,All!$F$1112:$K$1259,6,FALSE)</f>
        <v>84.4</v>
      </c>
      <c r="CD33" s="1018" t="str">
        <f t="shared" si="12"/>
        <v>Michigan State</v>
      </c>
      <c r="CE33" s="1086">
        <f>VLOOKUP(+CD33,All!$F$1258:$K$1387,6,FALSE)</f>
        <v>9.9</v>
      </c>
      <c r="CF33" s="1018" t="str">
        <f t="shared" si="13"/>
        <v>Pittsburgh</v>
      </c>
      <c r="CG33" s="1093">
        <f>VLOOKUP(+CF33,All!$F$1258:$K$1387,6,FALSE)</f>
        <v>15.2</v>
      </c>
      <c r="CH33" s="1018" t="str">
        <f t="shared" si="14"/>
        <v>Pittsburgh</v>
      </c>
      <c r="CI33" s="1020">
        <f t="shared" si="15"/>
        <v>3</v>
      </c>
      <c r="CJ33" s="1004">
        <v>15</v>
      </c>
      <c r="CK33" s="1018" t="str">
        <f t="shared" si="27"/>
        <v>Pittsburgh</v>
      </c>
      <c r="CL33" s="1025">
        <f t="shared" si="16"/>
        <v>5.1099999999999994</v>
      </c>
      <c r="CM33" s="1126">
        <v>27</v>
      </c>
      <c r="CN33" s="1018" t="str">
        <f t="shared" si="28"/>
        <v>Pittsburgh</v>
      </c>
      <c r="CO33" s="1097">
        <f t="shared" si="29"/>
        <v>5.2999999999999989</v>
      </c>
      <c r="CP33" s="1004">
        <v>22</v>
      </c>
      <c r="CQ33" s="1018" t="str">
        <f t="shared" ref="CQ33:CQ40" si="47">CN33</f>
        <v>Pittsburgh</v>
      </c>
      <c r="CR33" s="1020">
        <f t="shared" ref="CR33:CR40" si="48">(CO33+CL33)/2</f>
        <v>5.2049999999999992</v>
      </c>
      <c r="CS33" s="1019">
        <v>24</v>
      </c>
      <c r="CT33" s="1018" t="str">
        <f t="shared" si="32"/>
        <v>Pittsburgh</v>
      </c>
      <c r="CU33" s="1020">
        <f t="shared" ref="CU33:CU40" si="49">(+CP33+CM33)/2</f>
        <v>24.5</v>
      </c>
      <c r="CV33" s="1019">
        <v>25</v>
      </c>
      <c r="CW33" s="1014">
        <f t="shared" si="34"/>
        <v>0</v>
      </c>
      <c r="CX33" s="1017"/>
      <c r="CY33" s="1021"/>
      <c r="CZ33" s="1011"/>
      <c r="DA33" s="1013"/>
      <c r="DB33" s="1012"/>
      <c r="DC33" s="1026"/>
      <c r="DD33" s="1142">
        <v>30</v>
      </c>
      <c r="DE33" s="1195">
        <f t="shared" si="36"/>
        <v>20</v>
      </c>
      <c r="DF33" s="1195">
        <f t="shared" si="37"/>
        <v>12</v>
      </c>
      <c r="DG33" s="1195">
        <f t="shared" si="38"/>
        <v>8</v>
      </c>
      <c r="DH33" s="1195">
        <f t="shared" si="40"/>
        <v>20</v>
      </c>
      <c r="DI33" s="1195">
        <f t="shared" si="41"/>
        <v>13</v>
      </c>
      <c r="DJ33" s="1195">
        <f t="shared" si="42"/>
        <v>8</v>
      </c>
      <c r="DK33" s="1195">
        <f t="shared" si="43"/>
        <v>0</v>
      </c>
      <c r="DL33" s="1195">
        <f t="shared" si="44"/>
        <v>-1</v>
      </c>
      <c r="DM33" s="1195">
        <f t="shared" si="45"/>
        <v>0</v>
      </c>
      <c r="DN33" s="1198"/>
      <c r="DO33" s="1198"/>
      <c r="DP33" s="1198"/>
      <c r="DQ33" s="1198"/>
      <c r="DR33" s="1198"/>
      <c r="DS33" s="1198"/>
      <c r="DT33" s="1198"/>
      <c r="DU33" s="1198"/>
      <c r="DV33" s="1198"/>
      <c r="DW33" s="1198"/>
      <c r="DX33" s="1198"/>
      <c r="DY33" s="1198"/>
      <c r="DZ33" s="1198"/>
      <c r="EA33" s="1198"/>
      <c r="EB33" s="1198"/>
      <c r="EC33" s="1198"/>
      <c r="ED33" s="1198"/>
      <c r="EE33" s="1198"/>
      <c r="EF33" s="1198"/>
      <c r="EG33" s="1198"/>
      <c r="EH33" s="1198"/>
      <c r="EI33" s="1198"/>
    </row>
    <row r="34" spans="1:139" s="1141" customFormat="1" ht="24" customHeight="1" x14ac:dyDescent="0.75">
      <c r="A34" s="966" t="s">
        <v>336</v>
      </c>
      <c r="B34" s="988" t="s">
        <v>58</v>
      </c>
      <c r="C34" s="989">
        <v>44560</v>
      </c>
      <c r="D34" s="990">
        <v>0.9375</v>
      </c>
      <c r="E34" s="991" t="s">
        <v>40</v>
      </c>
      <c r="F34" s="997" t="s">
        <v>101</v>
      </c>
      <c r="G34" s="1056" t="str">
        <f>VLOOKUP(+F34,All!$F$995:$G$1290,2,FALSE)</f>
        <v>B10</v>
      </c>
      <c r="H34" s="997" t="s">
        <v>86</v>
      </c>
      <c r="I34" s="1056" t="str">
        <f>VLOOKUP(+H34,All!$F$995:$G$1290,2,FALSE)</f>
        <v>P12</v>
      </c>
      <c r="J34" s="997" t="str">
        <f>F34</f>
        <v>Wisconsin</v>
      </c>
      <c r="K34" s="991" t="str">
        <f t="shared" si="1"/>
        <v>Arizona State</v>
      </c>
      <c r="L34" s="1112">
        <v>7</v>
      </c>
      <c r="M34" s="1115">
        <v>43</v>
      </c>
      <c r="N34" s="1201" t="str">
        <f>J34</f>
        <v>Wisconsin</v>
      </c>
      <c r="O34" s="1205">
        <v>20</v>
      </c>
      <c r="P34" s="1206" t="str">
        <f t="shared" si="39"/>
        <v>Arizona State</v>
      </c>
      <c r="Q34" s="1004">
        <v>13</v>
      </c>
      <c r="R34" s="1147" t="str">
        <f t="shared" si="3"/>
        <v>Wisconsin</v>
      </c>
      <c r="S34" s="1147" t="str">
        <f t="shared" si="4"/>
        <v>Arizona State</v>
      </c>
      <c r="T34" s="988"/>
      <c r="U34" s="991" t="str">
        <f t="shared" si="35"/>
        <v>T</v>
      </c>
      <c r="V34" s="988"/>
      <c r="W34" s="991" t="str">
        <f t="shared" si="26"/>
        <v>T</v>
      </c>
      <c r="X34" s="995"/>
      <c r="Y34" s="996"/>
      <c r="Z34" s="998"/>
      <c r="AA34" s="996"/>
      <c r="AB34" s="998"/>
      <c r="AC34" s="996"/>
      <c r="AD34" s="988" t="str">
        <f>F34</f>
        <v>Wisconsin</v>
      </c>
      <c r="AE34" s="1004">
        <v>39</v>
      </c>
      <c r="AF34" s="997" t="str">
        <f>J34</f>
        <v>Wisconsin</v>
      </c>
      <c r="AG34" s="1004">
        <v>25</v>
      </c>
      <c r="AH34" s="997"/>
      <c r="AI34" s="1004"/>
      <c r="AJ34" s="1201" t="s">
        <v>101</v>
      </c>
      <c r="AK34" s="1004">
        <v>35</v>
      </c>
      <c r="AL34" s="1201" t="s">
        <v>101</v>
      </c>
      <c r="AM34" s="1004">
        <v>27</v>
      </c>
      <c r="AN34" s="1201" t="s">
        <v>101</v>
      </c>
      <c r="AO34" s="1004">
        <v>27</v>
      </c>
      <c r="AP34" s="1002"/>
      <c r="AQ34" s="1032">
        <v>35</v>
      </c>
      <c r="AR34" s="1002"/>
      <c r="AS34" s="1004"/>
      <c r="AT34" s="1002"/>
      <c r="AU34" s="1004"/>
      <c r="AV34" s="1002"/>
      <c r="AW34" s="1004"/>
      <c r="AX34" s="1002"/>
      <c r="AY34" s="1004"/>
      <c r="AZ34" s="1156">
        <f t="shared" si="5"/>
        <v>35</v>
      </c>
      <c r="BA34" s="1157">
        <f t="shared" si="6"/>
        <v>27</v>
      </c>
      <c r="BB34" s="1158">
        <f t="shared" si="7"/>
        <v>27</v>
      </c>
      <c r="BC34" s="1156"/>
      <c r="BD34" s="1157"/>
      <c r="BE34" s="1158"/>
      <c r="BF34" s="1156"/>
      <c r="BG34" s="1157"/>
      <c r="BH34" s="1158"/>
      <c r="BI34" s="1156"/>
      <c r="BJ34" s="1157"/>
      <c r="BK34" s="996"/>
      <c r="BL34" s="992" t="str">
        <f t="shared" si="8"/>
        <v>Wisconsin</v>
      </c>
      <c r="BM34" s="1002">
        <v>8</v>
      </c>
      <c r="BN34" s="1003">
        <v>4</v>
      </c>
      <c r="BO34" s="1004">
        <v>0</v>
      </c>
      <c r="BP34" s="1002">
        <v>6</v>
      </c>
      <c r="BQ34" s="1003">
        <v>6</v>
      </c>
      <c r="BR34" s="1004">
        <v>0</v>
      </c>
      <c r="BS34" s="992" t="str">
        <f t="shared" si="9"/>
        <v>Arizona State</v>
      </c>
      <c r="BT34" s="1002">
        <v>8</v>
      </c>
      <c r="BU34" s="1003">
        <v>4</v>
      </c>
      <c r="BV34" s="1004">
        <v>0</v>
      </c>
      <c r="BW34" s="1002">
        <v>5</v>
      </c>
      <c r="BX34" s="1003">
        <v>7</v>
      </c>
      <c r="BY34" s="1004">
        <v>0</v>
      </c>
      <c r="BZ34" s="997" t="str">
        <f t="shared" si="10"/>
        <v>Wisconsin</v>
      </c>
      <c r="CA34" s="1056">
        <f>VLOOKUP(+BZ34,All!$F$1112:$K$1259,6,FALSE)</f>
        <v>84.46</v>
      </c>
      <c r="CB34" s="997" t="str">
        <f t="shared" si="11"/>
        <v>Arizona State</v>
      </c>
      <c r="CC34" s="1056">
        <f>VLOOKUP(+CB34,All!$F$1112:$K$1259,6,FALSE)</f>
        <v>77.84</v>
      </c>
      <c r="CD34" s="997" t="str">
        <f t="shared" si="12"/>
        <v>Wisconsin</v>
      </c>
      <c r="CE34" s="1085">
        <f>VLOOKUP(+CD34,All!$F$1258:$K$1387,6,FALSE)</f>
        <v>13.5</v>
      </c>
      <c r="CF34" s="997" t="str">
        <f t="shared" si="13"/>
        <v>Arizona State</v>
      </c>
      <c r="CG34" s="1092">
        <f>VLOOKUP(+CF34,All!$F$1258:$K$1387,6,FALSE)</f>
        <v>6.8</v>
      </c>
      <c r="CH34" s="997" t="str">
        <f t="shared" si="14"/>
        <v>Wisconsin</v>
      </c>
      <c r="CI34" s="1000">
        <f t="shared" si="15"/>
        <v>7</v>
      </c>
      <c r="CJ34" s="1004">
        <v>29</v>
      </c>
      <c r="CK34" s="997" t="str">
        <f t="shared" si="27"/>
        <v>Wisconsin</v>
      </c>
      <c r="CL34" s="1005">
        <f t="shared" si="16"/>
        <v>6.6199999999999903</v>
      </c>
      <c r="CM34" s="1126">
        <v>30</v>
      </c>
      <c r="CN34" s="997" t="str">
        <f t="shared" si="28"/>
        <v>Wisconsin</v>
      </c>
      <c r="CO34" s="1096">
        <f t="shared" si="29"/>
        <v>6.7</v>
      </c>
      <c r="CP34" s="1004">
        <v>29</v>
      </c>
      <c r="CQ34" s="997" t="str">
        <f t="shared" si="47"/>
        <v>Wisconsin</v>
      </c>
      <c r="CR34" s="1000">
        <f t="shared" si="48"/>
        <v>6.6599999999999948</v>
      </c>
      <c r="CS34" s="999">
        <v>32</v>
      </c>
      <c r="CT34" s="997" t="str">
        <f t="shared" si="32"/>
        <v>Wisconsin</v>
      </c>
      <c r="CU34" s="1000">
        <f t="shared" si="49"/>
        <v>29.5</v>
      </c>
      <c r="CV34" s="999">
        <v>30</v>
      </c>
      <c r="CW34" s="994">
        <f t="shared" si="34"/>
        <v>0</v>
      </c>
      <c r="CX34" s="1127"/>
      <c r="CY34" s="1006"/>
      <c r="CZ34" s="991"/>
      <c r="DA34" s="993"/>
      <c r="DB34" s="992"/>
      <c r="DC34" s="1007"/>
      <c r="DD34" s="1140">
        <v>31</v>
      </c>
      <c r="DE34" s="1195">
        <f t="shared" si="36"/>
        <v>35</v>
      </c>
      <c r="DF34" s="1195">
        <f t="shared" si="37"/>
        <v>27</v>
      </c>
      <c r="DG34" s="1195">
        <f t="shared" si="38"/>
        <v>27</v>
      </c>
      <c r="DH34" s="1195">
        <f t="shared" si="40"/>
        <v>35</v>
      </c>
      <c r="DI34" s="1195">
        <f t="shared" si="41"/>
        <v>27</v>
      </c>
      <c r="DJ34" s="1195">
        <f t="shared" si="42"/>
        <v>27</v>
      </c>
      <c r="DK34" s="1195">
        <f t="shared" si="43"/>
        <v>0</v>
      </c>
      <c r="DL34" s="1195">
        <f t="shared" si="44"/>
        <v>0</v>
      </c>
      <c r="DM34" s="1195">
        <f t="shared" si="45"/>
        <v>0</v>
      </c>
      <c r="DN34" s="1195"/>
      <c r="DO34" s="1195"/>
      <c r="DP34" s="1195"/>
      <c r="DQ34" s="1195"/>
      <c r="DR34" s="1195"/>
      <c r="DS34" s="1195"/>
      <c r="DT34" s="1195"/>
      <c r="DU34" s="1195"/>
      <c r="DV34" s="1195"/>
      <c r="DW34" s="1195"/>
      <c r="DX34" s="1195"/>
      <c r="DY34" s="1195"/>
      <c r="DZ34" s="1195"/>
      <c r="EA34" s="1195"/>
      <c r="EB34" s="1195"/>
      <c r="EC34" s="1195"/>
      <c r="ED34" s="1195"/>
      <c r="EE34" s="1195"/>
      <c r="EF34" s="1195"/>
      <c r="EG34" s="1195"/>
      <c r="EH34" s="1195"/>
      <c r="EI34" s="1195"/>
    </row>
    <row r="35" spans="1:139" s="1141" customFormat="1" ht="24" customHeight="1" x14ac:dyDescent="0.75">
      <c r="A35" s="966" t="s">
        <v>496</v>
      </c>
      <c r="B35" s="988" t="s">
        <v>95</v>
      </c>
      <c r="C35" s="989">
        <v>44561</v>
      </c>
      <c r="D35" s="990">
        <v>0.45833333333333331</v>
      </c>
      <c r="E35" s="991" t="s">
        <v>40</v>
      </c>
      <c r="F35" s="997" t="s">
        <v>69</v>
      </c>
      <c r="G35" s="1056" t="str">
        <f>VLOOKUP(+F35,All!$F$995:$G$1290,2,FALSE)</f>
        <v>ACC</v>
      </c>
      <c r="H35" s="997" t="s">
        <v>236</v>
      </c>
      <c r="I35" s="1056" t="str">
        <f>VLOOKUP(+H35,All!$F$995:$G$1290,2,FALSE)</f>
        <v>SEC</v>
      </c>
      <c r="J35" s="997" t="str">
        <f>H35</f>
        <v>Texas A&amp;M</v>
      </c>
      <c r="K35" s="991" t="str">
        <f t="shared" si="1"/>
        <v>Wake Forest</v>
      </c>
      <c r="L35" s="1112">
        <v>7</v>
      </c>
      <c r="M35" s="1115">
        <v>60</v>
      </c>
      <c r="N35" s="1201"/>
      <c r="O35" s="1205"/>
      <c r="P35" s="1206" t="str">
        <f t="shared" si="39"/>
        <v>Wake Forest</v>
      </c>
      <c r="Q35" s="1004"/>
      <c r="R35" s="1147" t="str">
        <f t="shared" si="3"/>
        <v>Wake Forest</v>
      </c>
      <c r="S35" s="1147" t="str">
        <f t="shared" si="4"/>
        <v>Texas A&amp;M</v>
      </c>
      <c r="T35" s="988" t="str">
        <f>J35</f>
        <v>Texas A&amp;M</v>
      </c>
      <c r="U35" s="991" t="str">
        <f t="shared" si="35"/>
        <v>L</v>
      </c>
      <c r="V35" s="988"/>
      <c r="W35" s="991" t="str">
        <f t="shared" si="26"/>
        <v>L</v>
      </c>
      <c r="X35" s="995"/>
      <c r="Y35" s="996"/>
      <c r="Z35" s="998"/>
      <c r="AA35" s="996"/>
      <c r="AB35" s="998"/>
      <c r="AC35" s="996"/>
      <c r="AD35" s="988" t="str">
        <f>H35</f>
        <v>Texas A&amp;M</v>
      </c>
      <c r="AE35" s="1004">
        <v>33</v>
      </c>
      <c r="AF35" s="997" t="str">
        <f>J35</f>
        <v>Texas A&amp;M</v>
      </c>
      <c r="AG35" s="1004">
        <v>37</v>
      </c>
      <c r="AH35" s="997"/>
      <c r="AI35" s="1004"/>
      <c r="AJ35" s="1201" t="s">
        <v>236</v>
      </c>
      <c r="AK35" s="1004">
        <v>0</v>
      </c>
      <c r="AL35" s="1201" t="s">
        <v>236</v>
      </c>
      <c r="AM35" s="1004">
        <v>0</v>
      </c>
      <c r="AN35" s="1201" t="s">
        <v>236</v>
      </c>
      <c r="AO35" s="1004">
        <v>0</v>
      </c>
      <c r="AP35" s="1002"/>
      <c r="AQ35" s="1032">
        <v>18</v>
      </c>
      <c r="AR35" s="1002"/>
      <c r="AS35" s="1004"/>
      <c r="AT35" s="1002"/>
      <c r="AU35" s="1004"/>
      <c r="AV35" s="1002"/>
      <c r="AW35" s="1004"/>
      <c r="AX35" s="1002"/>
      <c r="AY35" s="1004"/>
      <c r="AZ35" s="1156">
        <f t="shared" si="5"/>
        <v>0</v>
      </c>
      <c r="BA35" s="1157">
        <f t="shared" si="6"/>
        <v>0</v>
      </c>
      <c r="BB35" s="1158">
        <f t="shared" si="7"/>
        <v>0</v>
      </c>
      <c r="BC35" s="1156"/>
      <c r="BD35" s="1157"/>
      <c r="BE35" s="1158"/>
      <c r="BF35" s="1156"/>
      <c r="BG35" s="1157"/>
      <c r="BH35" s="1158"/>
      <c r="BI35" s="1156"/>
      <c r="BJ35" s="1157"/>
      <c r="BK35" s="996"/>
      <c r="BL35" s="992" t="str">
        <f t="shared" si="8"/>
        <v>Wake Forest</v>
      </c>
      <c r="BM35" s="1002">
        <v>10</v>
      </c>
      <c r="BN35" s="1003">
        <v>3</v>
      </c>
      <c r="BO35" s="1004">
        <v>0</v>
      </c>
      <c r="BP35" s="1002">
        <v>6</v>
      </c>
      <c r="BQ35" s="1003">
        <v>7</v>
      </c>
      <c r="BR35" s="1004">
        <v>0</v>
      </c>
      <c r="BS35" s="992" t="str">
        <f t="shared" si="9"/>
        <v>Texas A&amp;M</v>
      </c>
      <c r="BT35" s="1002">
        <v>8</v>
      </c>
      <c r="BU35" s="1003">
        <v>4</v>
      </c>
      <c r="BV35" s="1004">
        <v>0</v>
      </c>
      <c r="BW35" s="1002">
        <v>7</v>
      </c>
      <c r="BX35" s="1003">
        <v>5</v>
      </c>
      <c r="BY35" s="1004">
        <v>0</v>
      </c>
      <c r="BZ35" s="997" t="str">
        <f t="shared" si="10"/>
        <v>Wake Forest</v>
      </c>
      <c r="CA35" s="1056">
        <f>VLOOKUP(+BZ35,All!$F$1112:$K$1259,6,FALSE)</f>
        <v>80.12</v>
      </c>
      <c r="CB35" s="997" t="str">
        <f t="shared" si="11"/>
        <v>Texas A&amp;M</v>
      </c>
      <c r="CC35" s="1056">
        <f>VLOOKUP(+CB35,All!$F$1112:$K$1259,6,FALSE)</f>
        <v>83.335999999999999</v>
      </c>
      <c r="CD35" s="997" t="str">
        <f t="shared" si="12"/>
        <v>Wake Forest</v>
      </c>
      <c r="CE35" s="1085">
        <f>VLOOKUP(+CD35,All!$F$1258:$K$1387,6,FALSE)</f>
        <v>9</v>
      </c>
      <c r="CF35" s="997" t="str">
        <f t="shared" si="13"/>
        <v>Texas A&amp;M</v>
      </c>
      <c r="CG35" s="1092">
        <f>VLOOKUP(+CF35,All!$F$1258:$K$1387,6,FALSE)</f>
        <v>12.6</v>
      </c>
      <c r="CH35" s="997" t="str">
        <f t="shared" si="14"/>
        <v>Texas A&amp;M</v>
      </c>
      <c r="CI35" s="1000">
        <f t="shared" si="15"/>
        <v>7</v>
      </c>
      <c r="CJ35" s="1004">
        <v>32</v>
      </c>
      <c r="CK35" s="997" t="str">
        <f t="shared" si="27"/>
        <v>Texas A&amp;M</v>
      </c>
      <c r="CL35" s="1005">
        <f t="shared" si="16"/>
        <v>3.215999999999994</v>
      </c>
      <c r="CM35" s="1126">
        <v>17</v>
      </c>
      <c r="CN35" s="997" t="str">
        <f t="shared" si="28"/>
        <v>Texas A&amp;M</v>
      </c>
      <c r="CO35" s="1096">
        <f t="shared" si="29"/>
        <v>3.5999999999999996</v>
      </c>
      <c r="CP35" s="1004">
        <v>14</v>
      </c>
      <c r="CQ35" s="997" t="str">
        <f t="shared" si="47"/>
        <v>Texas A&amp;M</v>
      </c>
      <c r="CR35" s="1000">
        <f t="shared" si="48"/>
        <v>3.4079999999999968</v>
      </c>
      <c r="CS35" s="999">
        <v>16</v>
      </c>
      <c r="CT35" s="997" t="str">
        <f t="shared" si="32"/>
        <v>Texas A&amp;M</v>
      </c>
      <c r="CU35" s="1000">
        <f t="shared" si="49"/>
        <v>15.5</v>
      </c>
      <c r="CV35" s="999">
        <v>15</v>
      </c>
      <c r="CW35" s="994">
        <f t="shared" si="34"/>
        <v>0</v>
      </c>
      <c r="CX35" s="998"/>
      <c r="CY35" s="1001"/>
      <c r="CZ35" s="991"/>
      <c r="DA35" s="993"/>
      <c r="DB35" s="992"/>
      <c r="DC35" s="1007"/>
      <c r="DD35" s="1140">
        <v>32</v>
      </c>
      <c r="DE35" s="1195"/>
      <c r="DF35" s="1195"/>
      <c r="DG35" s="1195"/>
      <c r="DH35" s="1195"/>
      <c r="DI35" s="1195"/>
      <c r="DJ35" s="1195"/>
      <c r="DK35" s="1195">
        <f t="shared" si="43"/>
        <v>0</v>
      </c>
      <c r="DL35" s="1195">
        <f t="shared" si="44"/>
        <v>0</v>
      </c>
      <c r="DM35" s="1195">
        <f t="shared" si="45"/>
        <v>0</v>
      </c>
      <c r="DN35" s="1195"/>
      <c r="DO35" s="1195"/>
      <c r="DP35" s="1195"/>
      <c r="DQ35" s="1195"/>
      <c r="DR35" s="1195"/>
      <c r="DS35" s="1195"/>
      <c r="DT35" s="1195"/>
      <c r="DU35" s="1195"/>
      <c r="DV35" s="1195"/>
      <c r="DW35" s="1195"/>
      <c r="DX35" s="1195"/>
      <c r="DY35" s="1195"/>
      <c r="DZ35" s="1195"/>
      <c r="EA35" s="1195"/>
      <c r="EB35" s="1195"/>
      <c r="EC35" s="1195"/>
      <c r="ED35" s="1195"/>
      <c r="EE35" s="1195"/>
      <c r="EF35" s="1195"/>
      <c r="EG35" s="1195"/>
      <c r="EH35" s="1195"/>
      <c r="EI35" s="1195"/>
    </row>
    <row r="36" spans="1:139" s="1141" customFormat="1" ht="24" customHeight="1" x14ac:dyDescent="0.75">
      <c r="A36" s="966" t="s">
        <v>233</v>
      </c>
      <c r="B36" s="988" t="s">
        <v>95</v>
      </c>
      <c r="C36" s="989">
        <v>44561</v>
      </c>
      <c r="D36" s="990">
        <v>0.625</v>
      </c>
      <c r="E36" s="991" t="s">
        <v>345</v>
      </c>
      <c r="F36" s="997" t="s">
        <v>217</v>
      </c>
      <c r="G36" s="1056" t="str">
        <f>VLOOKUP(+F36,All!$F$995:$G$1290,2,FALSE)</f>
        <v>P12</v>
      </c>
      <c r="H36" s="997" t="s">
        <v>132</v>
      </c>
      <c r="I36" s="1056" t="str">
        <f>VLOOKUP(+H36,All!$F$995:$G$1290,2,FALSE)</f>
        <v>ACC</v>
      </c>
      <c r="J36" s="997" t="str">
        <f>H36</f>
        <v>Miami (FL)</v>
      </c>
      <c r="K36" s="991" t="str">
        <f t="shared" si="1"/>
        <v>Washington State</v>
      </c>
      <c r="L36" s="1112">
        <v>2.5</v>
      </c>
      <c r="M36" s="1115">
        <v>59.5</v>
      </c>
      <c r="N36" s="1201"/>
      <c r="O36" s="1205"/>
      <c r="P36" s="1206" t="str">
        <f t="shared" si="39"/>
        <v>Washington State</v>
      </c>
      <c r="Q36" s="1004"/>
      <c r="R36" s="1147" t="str">
        <f t="shared" si="3"/>
        <v>Washington State</v>
      </c>
      <c r="S36" s="1147" t="str">
        <f t="shared" si="4"/>
        <v>Miami (FL)</v>
      </c>
      <c r="T36" s="988"/>
      <c r="U36" s="991" t="str">
        <f t="shared" si="35"/>
        <v>L</v>
      </c>
      <c r="V36" s="988"/>
      <c r="W36" s="991" t="str">
        <f t="shared" si="26"/>
        <v>L</v>
      </c>
      <c r="X36" s="995"/>
      <c r="Y36" s="996"/>
      <c r="Z36" s="998"/>
      <c r="AA36" s="996"/>
      <c r="AB36" s="998"/>
      <c r="AC36" s="996"/>
      <c r="AD36" s="988" t="str">
        <f>F36</f>
        <v>Washington State</v>
      </c>
      <c r="AE36" s="1004">
        <v>9</v>
      </c>
      <c r="AF36" s="997" t="str">
        <f>J36</f>
        <v>Miami (FL)</v>
      </c>
      <c r="AG36" s="1004">
        <v>35</v>
      </c>
      <c r="AH36" s="997"/>
      <c r="AI36" s="1004"/>
      <c r="AJ36" s="1201" t="s">
        <v>132</v>
      </c>
      <c r="AK36" s="1004">
        <v>0</v>
      </c>
      <c r="AL36" s="1201" t="s">
        <v>217</v>
      </c>
      <c r="AM36" s="1004">
        <v>0</v>
      </c>
      <c r="AN36" s="1201" t="s">
        <v>132</v>
      </c>
      <c r="AO36" s="1004">
        <v>0</v>
      </c>
      <c r="AP36" s="1002"/>
      <c r="AQ36" s="1032">
        <v>10</v>
      </c>
      <c r="AR36" s="1002"/>
      <c r="AS36" s="1004"/>
      <c r="AT36" s="1002"/>
      <c r="AU36" s="1004"/>
      <c r="AV36" s="1002"/>
      <c r="AW36" s="1004"/>
      <c r="AX36" s="1002"/>
      <c r="AY36" s="1004"/>
      <c r="AZ36" s="1156">
        <f t="shared" si="5"/>
        <v>0</v>
      </c>
      <c r="BA36" s="1157">
        <f t="shared" si="6"/>
        <v>0</v>
      </c>
      <c r="BB36" s="1158">
        <f t="shared" si="7"/>
        <v>0</v>
      </c>
      <c r="BC36" s="1156"/>
      <c r="BD36" s="1157"/>
      <c r="BE36" s="1158"/>
      <c r="BF36" s="1156"/>
      <c r="BG36" s="1157"/>
      <c r="BH36" s="1158"/>
      <c r="BI36" s="1156"/>
      <c r="BJ36" s="1157"/>
      <c r="BK36" s="996"/>
      <c r="BL36" s="992" t="str">
        <f t="shared" si="8"/>
        <v>Washington State</v>
      </c>
      <c r="BM36" s="1002">
        <v>7</v>
      </c>
      <c r="BN36" s="1003">
        <v>5</v>
      </c>
      <c r="BO36" s="1004">
        <v>0</v>
      </c>
      <c r="BP36" s="1002">
        <v>8</v>
      </c>
      <c r="BQ36" s="1003">
        <v>4</v>
      </c>
      <c r="BR36" s="1004">
        <v>0</v>
      </c>
      <c r="BS36" s="992" t="str">
        <f t="shared" si="9"/>
        <v>Miami (FL)</v>
      </c>
      <c r="BT36" s="1002">
        <v>7</v>
      </c>
      <c r="BU36" s="1003">
        <v>5</v>
      </c>
      <c r="BV36" s="1004">
        <v>0</v>
      </c>
      <c r="BW36" s="1002">
        <v>6</v>
      </c>
      <c r="BX36" s="1003">
        <v>6</v>
      </c>
      <c r="BY36" s="1004">
        <v>0</v>
      </c>
      <c r="BZ36" s="997" t="str">
        <f t="shared" si="10"/>
        <v>Washington State</v>
      </c>
      <c r="CA36" s="1056">
        <f>VLOOKUP(+BZ36,All!$F$1112:$K$1259,6,FALSE)</f>
        <v>76.53</v>
      </c>
      <c r="CB36" s="997" t="str">
        <f t="shared" si="11"/>
        <v>Miami (FL)</v>
      </c>
      <c r="CC36" s="1056">
        <f>VLOOKUP(+CB36,All!$F$1112:$K$1259,6,FALSE)</f>
        <v>76.650000000000006</v>
      </c>
      <c r="CD36" s="997" t="str">
        <f t="shared" si="12"/>
        <v>Washington State</v>
      </c>
      <c r="CE36" s="1085">
        <f>VLOOKUP(+CD36,All!$F$1258:$K$1387,6,FALSE)</f>
        <v>3.5</v>
      </c>
      <c r="CF36" s="997" t="str">
        <f t="shared" si="13"/>
        <v>Miami (FL)</v>
      </c>
      <c r="CG36" s="1092">
        <f>VLOOKUP(+CF36,All!$F$1258:$K$1387,6,FALSE)</f>
        <v>10.1</v>
      </c>
      <c r="CH36" s="997" t="str">
        <f t="shared" si="14"/>
        <v>Miami (FL)</v>
      </c>
      <c r="CI36" s="1000">
        <f t="shared" si="15"/>
        <v>2.5</v>
      </c>
      <c r="CJ36" s="1004">
        <v>11</v>
      </c>
      <c r="CK36" s="997" t="str">
        <f t="shared" si="27"/>
        <v>Miami (FL)</v>
      </c>
      <c r="CL36" s="1005">
        <f t="shared" si="16"/>
        <v>0.12000000000000455</v>
      </c>
      <c r="CM36" s="1126">
        <v>2</v>
      </c>
      <c r="CN36" s="997" t="str">
        <f t="shared" si="28"/>
        <v>Miami (FL)</v>
      </c>
      <c r="CO36" s="1096">
        <f t="shared" si="29"/>
        <v>6.6</v>
      </c>
      <c r="CP36" s="1004">
        <v>28</v>
      </c>
      <c r="CQ36" s="997" t="str">
        <f t="shared" si="47"/>
        <v>Miami (FL)</v>
      </c>
      <c r="CR36" s="1000">
        <f t="shared" si="48"/>
        <v>3.3600000000000021</v>
      </c>
      <c r="CS36" s="999">
        <v>14</v>
      </c>
      <c r="CT36" s="997" t="str">
        <f t="shared" si="32"/>
        <v>Miami (FL)</v>
      </c>
      <c r="CU36" s="1000">
        <f t="shared" si="49"/>
        <v>15</v>
      </c>
      <c r="CV36" s="999">
        <v>14</v>
      </c>
      <c r="CW36" s="994">
        <f t="shared" si="34"/>
        <v>0</v>
      </c>
      <c r="CX36" s="998"/>
      <c r="CY36" s="1001"/>
      <c r="CZ36" s="996"/>
      <c r="DA36" s="992"/>
      <c r="DB36" s="992" t="s">
        <v>654</v>
      </c>
      <c r="DC36" s="1007"/>
      <c r="DD36" s="1140">
        <v>33</v>
      </c>
      <c r="DE36" s="1195">
        <f t="shared" ref="DE36:DE46" si="50">IF(+AK36&lt;AK$35,+AK36+1,+AK36)</f>
        <v>0</v>
      </c>
      <c r="DF36" s="1195">
        <f t="shared" ref="DF36:DF46" si="51">IF(+AM36&lt;AM$35,+AM36+1,+AM36)</f>
        <v>0</v>
      </c>
      <c r="DG36" s="1195">
        <f t="shared" ref="DG36:DG46" si="52">IF(+AO36&lt;AO$35,+AO36+1,+AO36)</f>
        <v>0</v>
      </c>
      <c r="DH36" s="1195">
        <f t="shared" ref="DH36:DH46" si="53">IF(+AK36&lt;DH$1,+DE36+1,+DE36)</f>
        <v>1</v>
      </c>
      <c r="DI36" s="1195">
        <f t="shared" ref="DI36:DI46" si="54">IF(+AM36&lt;DI$1,+DF36+1,+DF36)</f>
        <v>1</v>
      </c>
      <c r="DJ36" s="1195">
        <f t="shared" ref="DJ36:DJ46" si="55">IF(+AO36&lt;DJ$1,+DG36+1,+DG36)</f>
        <v>1</v>
      </c>
      <c r="DK36" s="1195">
        <f t="shared" si="43"/>
        <v>-1</v>
      </c>
      <c r="DL36" s="1195">
        <f t="shared" si="44"/>
        <v>-1</v>
      </c>
      <c r="DM36" s="1195">
        <f t="shared" si="45"/>
        <v>-1</v>
      </c>
      <c r="DN36" s="1195"/>
      <c r="DO36" s="1195"/>
      <c r="DP36" s="1195"/>
      <c r="DQ36" s="1195"/>
      <c r="DR36" s="1195"/>
      <c r="DS36" s="1195"/>
      <c r="DT36" s="1195"/>
      <c r="DU36" s="1195"/>
      <c r="DV36" s="1195"/>
      <c r="DW36" s="1195"/>
      <c r="DX36" s="1195"/>
      <c r="DY36" s="1195"/>
      <c r="DZ36" s="1195"/>
      <c r="EA36" s="1195"/>
      <c r="EB36" s="1195"/>
      <c r="EC36" s="1195"/>
      <c r="ED36" s="1195"/>
      <c r="EE36" s="1195"/>
      <c r="EF36" s="1195"/>
      <c r="EG36" s="1195"/>
      <c r="EH36" s="1195"/>
      <c r="EI36" s="1195"/>
    </row>
    <row r="37" spans="1:139" s="1027" customFormat="1" ht="24" customHeight="1" x14ac:dyDescent="0.75">
      <c r="A37" s="967" t="s">
        <v>211</v>
      </c>
      <c r="B37" s="1008" t="s">
        <v>95</v>
      </c>
      <c r="C37" s="1009">
        <v>44561</v>
      </c>
      <c r="D37" s="1010">
        <v>0.58333333333333337</v>
      </c>
      <c r="E37" s="1011" t="s">
        <v>553</v>
      </c>
      <c r="F37" s="1018" t="s">
        <v>82</v>
      </c>
      <c r="G37" s="1028" t="str">
        <f>VLOOKUP(+F37,All!$F$995:$G$1290,2,FALSE)</f>
        <v>MAC</v>
      </c>
      <c r="H37" s="1018" t="s">
        <v>199</v>
      </c>
      <c r="I37" s="1028" t="str">
        <f>VLOOKUP(+H37,All!$F$995:$G$1290,2,FALSE)</f>
        <v>MWC</v>
      </c>
      <c r="J37" s="1018" t="str">
        <f>H37</f>
        <v>Boise State</v>
      </c>
      <c r="K37" s="1011" t="str">
        <f t="shared" si="1"/>
        <v>Central Michigan</v>
      </c>
      <c r="L37" s="1113">
        <v>9.5</v>
      </c>
      <c r="M37" s="1116">
        <v>54</v>
      </c>
      <c r="N37" s="1202"/>
      <c r="O37" s="1207"/>
      <c r="P37" s="1208" t="str">
        <f t="shared" si="39"/>
        <v>Central Michigan</v>
      </c>
      <c r="Q37" s="1203"/>
      <c r="R37" s="1145" t="str">
        <f t="shared" si="3"/>
        <v>Central Michigan</v>
      </c>
      <c r="S37" s="1145" t="str">
        <f t="shared" si="4"/>
        <v>Boise State</v>
      </c>
      <c r="T37" s="1008"/>
      <c r="U37" s="1011" t="str">
        <f t="shared" si="35"/>
        <v>L</v>
      </c>
      <c r="V37" s="1008"/>
      <c r="W37" s="1011" t="str">
        <f t="shared" si="26"/>
        <v>L</v>
      </c>
      <c r="X37" s="1015"/>
      <c r="Y37" s="1016"/>
      <c r="Z37" s="1017"/>
      <c r="AA37" s="1016"/>
      <c r="AB37" s="1017"/>
      <c r="AC37" s="1016"/>
      <c r="AD37" s="1008" t="str">
        <f>H37</f>
        <v>Boise State</v>
      </c>
      <c r="AE37" s="1024">
        <v>29</v>
      </c>
      <c r="AF37" s="1018" t="str">
        <f>CH37</f>
        <v>Boise State</v>
      </c>
      <c r="AG37" s="1024">
        <v>41</v>
      </c>
      <c r="AH37" s="997"/>
      <c r="AI37" s="1024"/>
      <c r="AJ37" s="1202" t="s">
        <v>199</v>
      </c>
      <c r="AK37" s="1203">
        <v>0</v>
      </c>
      <c r="AL37" s="1202" t="s">
        <v>199</v>
      </c>
      <c r="AM37" s="1203">
        <v>0</v>
      </c>
      <c r="AN37" s="1202" t="s">
        <v>199</v>
      </c>
      <c r="AO37" s="1203">
        <v>0</v>
      </c>
      <c r="AP37" s="1022"/>
      <c r="AQ37" s="1032">
        <v>34</v>
      </c>
      <c r="AR37" s="1022"/>
      <c r="AS37" s="1024"/>
      <c r="AT37" s="1022"/>
      <c r="AU37" s="1024"/>
      <c r="AV37" s="1022"/>
      <c r="AW37" s="1024"/>
      <c r="AX37" s="1022"/>
      <c r="AY37" s="1024"/>
      <c r="AZ37" s="1159">
        <f t="shared" si="5"/>
        <v>0</v>
      </c>
      <c r="BA37" s="1160">
        <f t="shared" si="6"/>
        <v>0</v>
      </c>
      <c r="BB37" s="1161">
        <f t="shared" si="7"/>
        <v>0</v>
      </c>
      <c r="BC37" s="1159"/>
      <c r="BD37" s="1160"/>
      <c r="BE37" s="1161"/>
      <c r="BF37" s="1159"/>
      <c r="BG37" s="1160"/>
      <c r="BH37" s="1161"/>
      <c r="BI37" s="1159"/>
      <c r="BJ37" s="1160"/>
      <c r="BK37" s="1016"/>
      <c r="BL37" s="1012" t="str">
        <f t="shared" si="8"/>
        <v>Central Michigan</v>
      </c>
      <c r="BM37" s="1022">
        <v>8</v>
      </c>
      <c r="BN37" s="1023">
        <v>4</v>
      </c>
      <c r="BO37" s="1024">
        <v>0</v>
      </c>
      <c r="BP37" s="1022">
        <v>7</v>
      </c>
      <c r="BQ37" s="1023">
        <v>5</v>
      </c>
      <c r="BR37" s="1024">
        <v>0</v>
      </c>
      <c r="BS37" s="1012" t="str">
        <f t="shared" si="9"/>
        <v>Boise State</v>
      </c>
      <c r="BT37" s="1022">
        <v>7</v>
      </c>
      <c r="BU37" s="1023">
        <v>5</v>
      </c>
      <c r="BV37" s="1024">
        <v>0</v>
      </c>
      <c r="BW37" s="1022">
        <v>7</v>
      </c>
      <c r="BX37" s="1023">
        <v>5</v>
      </c>
      <c r="BY37" s="1024">
        <v>0</v>
      </c>
      <c r="BZ37" s="1018" t="str">
        <f t="shared" si="10"/>
        <v>Central Michigan</v>
      </c>
      <c r="CA37" s="1028">
        <f>VLOOKUP(+BZ37,All!$F$1112:$K$1259,6,FALSE)</f>
        <v>70.14</v>
      </c>
      <c r="CB37" s="1018" t="str">
        <f t="shared" si="11"/>
        <v>Boise State</v>
      </c>
      <c r="CC37" s="1028">
        <f>VLOOKUP(+CB37,All!$F$1112:$K$1259,6,FALSE)</f>
        <v>78.86</v>
      </c>
      <c r="CD37" s="1018" t="str">
        <f t="shared" si="12"/>
        <v>Central Michigan</v>
      </c>
      <c r="CE37" s="1086">
        <f>VLOOKUP(+CD37,All!$F$1258:$K$1387,6,FALSE)</f>
        <v>-2.6</v>
      </c>
      <c r="CF37" s="1018" t="str">
        <f t="shared" si="13"/>
        <v>Boise State</v>
      </c>
      <c r="CG37" s="1093">
        <f>VLOOKUP(+CF37,All!$F$1258:$K$1387,6,FALSE)</f>
        <v>6.3</v>
      </c>
      <c r="CH37" s="1018" t="str">
        <f t="shared" si="14"/>
        <v>Boise State</v>
      </c>
      <c r="CI37" s="1020">
        <f t="shared" si="15"/>
        <v>9.5</v>
      </c>
      <c r="CJ37" s="1004">
        <v>38</v>
      </c>
      <c r="CK37" s="1018" t="str">
        <f t="shared" si="27"/>
        <v>Boise State</v>
      </c>
      <c r="CL37" s="1025">
        <f t="shared" si="16"/>
        <v>8.7199999999999989</v>
      </c>
      <c r="CM37" s="1126">
        <v>38</v>
      </c>
      <c r="CN37" s="1018" t="str">
        <f t="shared" si="28"/>
        <v>Boise State</v>
      </c>
      <c r="CO37" s="1097">
        <f t="shared" si="29"/>
        <v>8.9</v>
      </c>
      <c r="CP37" s="1004">
        <v>37</v>
      </c>
      <c r="CQ37" s="1018" t="str">
        <f t="shared" si="47"/>
        <v>Boise State</v>
      </c>
      <c r="CR37" s="1020">
        <f t="shared" si="48"/>
        <v>8.8099999999999987</v>
      </c>
      <c r="CS37" s="1019">
        <v>38</v>
      </c>
      <c r="CT37" s="1018" t="str">
        <f t="shared" si="32"/>
        <v>Boise State</v>
      </c>
      <c r="CU37" s="1020">
        <f t="shared" si="49"/>
        <v>37.5</v>
      </c>
      <c r="CV37" s="1019">
        <v>40</v>
      </c>
      <c r="CW37" s="1014">
        <f t="shared" si="34"/>
        <v>0</v>
      </c>
      <c r="CX37" s="1017"/>
      <c r="CY37" s="1021"/>
      <c r="CZ37" s="1011"/>
      <c r="DA37" s="1013"/>
      <c r="DB37" s="1012"/>
      <c r="DC37" s="1026"/>
      <c r="DD37" s="1142">
        <v>34</v>
      </c>
      <c r="DE37" s="1195">
        <f t="shared" si="50"/>
        <v>0</v>
      </c>
      <c r="DF37" s="1195">
        <f t="shared" si="51"/>
        <v>0</v>
      </c>
      <c r="DG37" s="1195">
        <f t="shared" si="52"/>
        <v>0</v>
      </c>
      <c r="DH37" s="1195">
        <f t="shared" si="53"/>
        <v>1</v>
      </c>
      <c r="DI37" s="1195">
        <f t="shared" si="54"/>
        <v>1</v>
      </c>
      <c r="DJ37" s="1195">
        <f t="shared" si="55"/>
        <v>1</v>
      </c>
      <c r="DK37" s="1195">
        <f t="shared" si="43"/>
        <v>-1</v>
      </c>
      <c r="DL37" s="1195">
        <f t="shared" si="44"/>
        <v>-1</v>
      </c>
      <c r="DM37" s="1195">
        <f t="shared" si="45"/>
        <v>-1</v>
      </c>
      <c r="DN37" s="1198"/>
      <c r="DO37" s="1198"/>
      <c r="DP37" s="1198"/>
      <c r="DQ37" s="1198"/>
      <c r="DR37" s="1198"/>
      <c r="DS37" s="1198"/>
      <c r="DT37" s="1198"/>
      <c r="DU37" s="1198"/>
      <c r="DV37" s="1198"/>
      <c r="DW37" s="1198"/>
      <c r="DX37" s="1198"/>
      <c r="DY37" s="1198"/>
      <c r="DZ37" s="1198"/>
      <c r="EA37" s="1198"/>
      <c r="EB37" s="1198"/>
      <c r="EC37" s="1198"/>
      <c r="ED37" s="1198"/>
      <c r="EE37" s="1198"/>
      <c r="EF37" s="1198"/>
      <c r="EG37" s="1198"/>
      <c r="EH37" s="1198"/>
      <c r="EI37" s="1198"/>
    </row>
    <row r="38" spans="1:139" s="1027" customFormat="1" ht="24" customHeight="1" x14ac:dyDescent="0.75">
      <c r="A38" s="967" t="s">
        <v>347</v>
      </c>
      <c r="B38" s="1008" t="s">
        <v>95</v>
      </c>
      <c r="C38" s="1009">
        <v>44561</v>
      </c>
      <c r="D38" s="1010">
        <v>0.64583333333333337</v>
      </c>
      <c r="E38" s="1011" t="s">
        <v>40</v>
      </c>
      <c r="F38" s="1018" t="s">
        <v>61</v>
      </c>
      <c r="G38" s="1028" t="str">
        <f>VLOOKUP(+F38,All!$F$995:$G$1290,2,FALSE)</f>
        <v>AAC</v>
      </c>
      <c r="H38" s="1018" t="s">
        <v>125</v>
      </c>
      <c r="I38" s="1028" t="str">
        <f>VLOOKUP(+H38,All!$F$995:$G$1290,2,FALSE)</f>
        <v>SEC</v>
      </c>
      <c r="J38" s="1018" t="str">
        <f>H38</f>
        <v>Alabama</v>
      </c>
      <c r="K38" s="1011" t="str">
        <f t="shared" si="1"/>
        <v>Cincinnati</v>
      </c>
      <c r="L38" s="1113">
        <v>13.5</v>
      </c>
      <c r="M38" s="1116">
        <v>58.5</v>
      </c>
      <c r="N38" s="1202" t="str">
        <f>J38</f>
        <v>Alabama</v>
      </c>
      <c r="O38" s="1207">
        <v>27</v>
      </c>
      <c r="P38" s="1208" t="str">
        <f t="shared" si="39"/>
        <v>Cincinnati</v>
      </c>
      <c r="Q38" s="1203">
        <v>6</v>
      </c>
      <c r="R38" s="1145" t="str">
        <f t="shared" si="3"/>
        <v>Alabama</v>
      </c>
      <c r="S38" s="1145" t="str">
        <f t="shared" si="4"/>
        <v>Cincinnati</v>
      </c>
      <c r="T38" s="1008"/>
      <c r="U38" s="1011" t="str">
        <f t="shared" si="35"/>
        <v>L</v>
      </c>
      <c r="V38" s="1008"/>
      <c r="W38" s="1011" t="str">
        <f t="shared" si="26"/>
        <v>L</v>
      </c>
      <c r="X38" s="1015"/>
      <c r="Y38" s="1016"/>
      <c r="Z38" s="1017"/>
      <c r="AA38" s="1016"/>
      <c r="AB38" s="1017"/>
      <c r="AC38" s="1016"/>
      <c r="AD38" s="1008" t="str">
        <f>H38</f>
        <v>Alabama</v>
      </c>
      <c r="AE38" s="1024">
        <v>30</v>
      </c>
      <c r="AF38" s="1018" t="str">
        <f>CH38</f>
        <v>Alabama</v>
      </c>
      <c r="AG38" s="1024">
        <v>44</v>
      </c>
      <c r="AH38" s="997"/>
      <c r="AI38" s="1024"/>
      <c r="AJ38" s="1202" t="s">
        <v>125</v>
      </c>
      <c r="AK38" s="1203">
        <v>42</v>
      </c>
      <c r="AL38" s="1202" t="s">
        <v>125</v>
      </c>
      <c r="AM38" s="1203">
        <v>43</v>
      </c>
      <c r="AN38" s="1202" t="s">
        <v>125</v>
      </c>
      <c r="AO38" s="1203">
        <v>43</v>
      </c>
      <c r="AP38" s="1022"/>
      <c r="AQ38" s="1032">
        <v>42</v>
      </c>
      <c r="AR38" s="1022"/>
      <c r="AS38" s="1024"/>
      <c r="AT38" s="1022"/>
      <c r="AU38" s="1024"/>
      <c r="AV38" s="1022"/>
      <c r="AW38" s="1024"/>
      <c r="AX38" s="1022"/>
      <c r="AY38" s="1024"/>
      <c r="AZ38" s="1159">
        <f t="shared" si="5"/>
        <v>42</v>
      </c>
      <c r="BA38" s="1160">
        <f t="shared" si="6"/>
        <v>43</v>
      </c>
      <c r="BB38" s="1161">
        <f t="shared" si="7"/>
        <v>43</v>
      </c>
      <c r="BC38" s="1159"/>
      <c r="BD38" s="1160"/>
      <c r="BE38" s="1161"/>
      <c r="BF38" s="1159"/>
      <c r="BG38" s="1160"/>
      <c r="BH38" s="1161"/>
      <c r="BI38" s="1159"/>
      <c r="BJ38" s="1160"/>
      <c r="BK38" s="1016"/>
      <c r="BL38" s="1012" t="str">
        <f t="shared" si="8"/>
        <v>Cincinnati</v>
      </c>
      <c r="BM38" s="1022">
        <v>13</v>
      </c>
      <c r="BN38" s="1023">
        <v>0</v>
      </c>
      <c r="BO38" s="1024">
        <v>0</v>
      </c>
      <c r="BP38" s="1022">
        <v>8</v>
      </c>
      <c r="BQ38" s="1023">
        <v>5</v>
      </c>
      <c r="BR38" s="1024">
        <v>0</v>
      </c>
      <c r="BS38" s="1012" t="str">
        <f t="shared" si="9"/>
        <v>Alabama</v>
      </c>
      <c r="BT38" s="1022">
        <v>12</v>
      </c>
      <c r="BU38" s="1023">
        <v>1</v>
      </c>
      <c r="BV38" s="1024">
        <v>0</v>
      </c>
      <c r="BW38" s="1022">
        <v>7</v>
      </c>
      <c r="BX38" s="1023">
        <v>6</v>
      </c>
      <c r="BY38" s="1024">
        <v>0</v>
      </c>
      <c r="BZ38" s="1018" t="str">
        <f t="shared" si="10"/>
        <v>Cincinnati</v>
      </c>
      <c r="CA38" s="1028">
        <f>VLOOKUP(+BZ38,All!$F$1112:$K$1259,6,FALSE)</f>
        <v>87.06</v>
      </c>
      <c r="CB38" s="1018" t="str">
        <f t="shared" si="11"/>
        <v>Alabama</v>
      </c>
      <c r="CC38" s="1028">
        <f>VLOOKUP(+CB38,All!$F$1112:$K$1259,6,FALSE)</f>
        <v>96.44</v>
      </c>
      <c r="CD38" s="1018" t="str">
        <f t="shared" si="12"/>
        <v>Cincinnati</v>
      </c>
      <c r="CE38" s="1086">
        <f>VLOOKUP(+CD38,All!$F$1258:$K$1387,6,FALSE)</f>
        <v>15.7</v>
      </c>
      <c r="CF38" s="1018" t="str">
        <f t="shared" si="13"/>
        <v>Alabama</v>
      </c>
      <c r="CG38" s="1093">
        <f>VLOOKUP(+CF38,All!$F$1258:$K$1387,6,FALSE)</f>
        <v>25.5</v>
      </c>
      <c r="CH38" s="1018" t="str">
        <f t="shared" si="14"/>
        <v>Alabama</v>
      </c>
      <c r="CI38" s="1020">
        <f t="shared" si="15"/>
        <v>13.5</v>
      </c>
      <c r="CJ38" s="1024">
        <v>43</v>
      </c>
      <c r="CK38" s="1018" t="str">
        <f t="shared" si="27"/>
        <v>Alabama</v>
      </c>
      <c r="CL38" s="1025">
        <f t="shared" si="16"/>
        <v>9.3799999999999955</v>
      </c>
      <c r="CM38" s="1126">
        <v>41</v>
      </c>
      <c r="CN38" s="1018" t="str">
        <f t="shared" si="28"/>
        <v>Alabama</v>
      </c>
      <c r="CO38" s="1097">
        <f t="shared" si="29"/>
        <v>9.8000000000000007</v>
      </c>
      <c r="CP38" s="1004">
        <v>40</v>
      </c>
      <c r="CQ38" s="1018" t="str">
        <f t="shared" si="47"/>
        <v>Alabama</v>
      </c>
      <c r="CR38" s="1020">
        <f t="shared" si="48"/>
        <v>9.5899999999999981</v>
      </c>
      <c r="CS38" s="1019">
        <v>40</v>
      </c>
      <c r="CT38" s="1018" t="str">
        <f t="shared" si="32"/>
        <v>Alabama</v>
      </c>
      <c r="CU38" s="1020">
        <f t="shared" si="49"/>
        <v>40.5</v>
      </c>
      <c r="CV38" s="1019">
        <v>41</v>
      </c>
      <c r="CW38" s="1014">
        <f t="shared" si="34"/>
        <v>0</v>
      </c>
      <c r="CX38" s="1017"/>
      <c r="CY38" s="1021"/>
      <c r="CZ38" s="1011"/>
      <c r="DA38" s="1013"/>
      <c r="DB38" s="1012"/>
      <c r="DC38" s="1026"/>
      <c r="DD38" s="1142">
        <v>35</v>
      </c>
      <c r="DE38" s="1195">
        <f t="shared" si="50"/>
        <v>42</v>
      </c>
      <c r="DF38" s="1195">
        <f t="shared" si="51"/>
        <v>43</v>
      </c>
      <c r="DG38" s="1195">
        <f t="shared" si="52"/>
        <v>43</v>
      </c>
      <c r="DH38" s="1195">
        <f t="shared" si="53"/>
        <v>42</v>
      </c>
      <c r="DI38" s="1195">
        <f t="shared" si="54"/>
        <v>43</v>
      </c>
      <c r="DJ38" s="1195">
        <f t="shared" si="55"/>
        <v>43</v>
      </c>
      <c r="DK38" s="1195">
        <f t="shared" si="43"/>
        <v>0</v>
      </c>
      <c r="DL38" s="1195">
        <f t="shared" si="44"/>
        <v>0</v>
      </c>
      <c r="DM38" s="1195">
        <f t="shared" si="45"/>
        <v>0</v>
      </c>
      <c r="DN38" s="1198"/>
      <c r="DO38" s="1198"/>
      <c r="DP38" s="1198"/>
      <c r="DQ38" s="1198"/>
      <c r="DR38" s="1198"/>
      <c r="DS38" s="1198"/>
      <c r="DT38" s="1198"/>
      <c r="DU38" s="1198"/>
      <c r="DV38" s="1198"/>
      <c r="DW38" s="1198"/>
      <c r="DX38" s="1198"/>
      <c r="DY38" s="1198"/>
      <c r="DZ38" s="1198"/>
      <c r="EA38" s="1198"/>
      <c r="EB38" s="1198"/>
      <c r="EC38" s="1198"/>
      <c r="ED38" s="1198"/>
      <c r="EE38" s="1198"/>
      <c r="EF38" s="1198"/>
      <c r="EG38" s="1198"/>
      <c r="EH38" s="1198"/>
      <c r="EI38" s="1198"/>
    </row>
    <row r="39" spans="1:139" s="1027" customFormat="1" ht="24" customHeight="1" x14ac:dyDescent="0.75">
      <c r="A39" s="967" t="s">
        <v>350</v>
      </c>
      <c r="B39" s="1008" t="s">
        <v>95</v>
      </c>
      <c r="C39" s="1009">
        <v>44561</v>
      </c>
      <c r="D39" s="1010">
        <v>0.8125</v>
      </c>
      <c r="E39" s="1011" t="s">
        <v>40</v>
      </c>
      <c r="F39" s="1018" t="s">
        <v>226</v>
      </c>
      <c r="G39" s="1028" t="str">
        <f>VLOOKUP(+F39,All!$F$995:$G$1290,2,FALSE)</f>
        <v>SEC</v>
      </c>
      <c r="H39" s="1018" t="s">
        <v>147</v>
      </c>
      <c r="I39" s="1028" t="str">
        <f>VLOOKUP(+H39,All!$F$995:$G$1290,2,FALSE)</f>
        <v>B10</v>
      </c>
      <c r="J39" s="1018" t="str">
        <f>F39</f>
        <v>Georgia</v>
      </c>
      <c r="K39" s="1011" t="str">
        <f t="shared" si="1"/>
        <v>Michigan</v>
      </c>
      <c r="L39" s="1113">
        <v>7.5</v>
      </c>
      <c r="M39" s="1116">
        <v>44.5</v>
      </c>
      <c r="N39" s="1202" t="str">
        <f>J39</f>
        <v>Georgia</v>
      </c>
      <c r="O39" s="1207">
        <v>34</v>
      </c>
      <c r="P39" s="1208" t="str">
        <f t="shared" si="39"/>
        <v>Michigan</v>
      </c>
      <c r="Q39" s="1203">
        <v>11</v>
      </c>
      <c r="R39" s="1145" t="str">
        <f t="shared" si="3"/>
        <v>Georgia</v>
      </c>
      <c r="S39" s="1145" t="str">
        <f t="shared" si="4"/>
        <v>Michigan</v>
      </c>
      <c r="T39" s="1008" t="str">
        <f>J39</f>
        <v>Georgia</v>
      </c>
      <c r="U39" s="1011" t="str">
        <f t="shared" si="35"/>
        <v>W</v>
      </c>
      <c r="V39" s="1008"/>
      <c r="W39" s="1011" t="str">
        <f t="shared" si="26"/>
        <v>L</v>
      </c>
      <c r="X39" s="1015"/>
      <c r="Y39" s="1016"/>
      <c r="Z39" s="1017"/>
      <c r="AA39" s="1016"/>
      <c r="AB39" s="1017"/>
      <c r="AC39" s="1016"/>
      <c r="AD39" s="1008" t="str">
        <f>F39</f>
        <v>Georgia</v>
      </c>
      <c r="AE39" s="1024">
        <v>32</v>
      </c>
      <c r="AF39" s="1018" t="str">
        <f>CH39</f>
        <v>Georgia</v>
      </c>
      <c r="AG39" s="1024">
        <v>43</v>
      </c>
      <c r="AH39" s="997"/>
      <c r="AI39" s="1024"/>
      <c r="AJ39" s="1202" t="s">
        <v>226</v>
      </c>
      <c r="AK39" s="1203">
        <v>23</v>
      </c>
      <c r="AL39" s="1202" t="s">
        <v>226</v>
      </c>
      <c r="AM39" s="1203">
        <v>42</v>
      </c>
      <c r="AN39" s="1202" t="s">
        <v>226</v>
      </c>
      <c r="AO39" s="1203">
        <v>42</v>
      </c>
      <c r="AP39" s="1022"/>
      <c r="AQ39" s="1032">
        <v>22</v>
      </c>
      <c r="AR39" s="1022"/>
      <c r="AS39" s="1024"/>
      <c r="AT39" s="1022"/>
      <c r="AU39" s="1024"/>
      <c r="AV39" s="1022"/>
      <c r="AW39" s="1024"/>
      <c r="AX39" s="1022"/>
      <c r="AY39" s="1024"/>
      <c r="AZ39" s="1159">
        <f t="shared" si="5"/>
        <v>23</v>
      </c>
      <c r="BA39" s="1160">
        <f t="shared" si="6"/>
        <v>42</v>
      </c>
      <c r="BB39" s="1161">
        <f t="shared" si="7"/>
        <v>42</v>
      </c>
      <c r="BC39" s="1159"/>
      <c r="BD39" s="1160"/>
      <c r="BE39" s="1161"/>
      <c r="BF39" s="1159"/>
      <c r="BG39" s="1160"/>
      <c r="BH39" s="1161"/>
      <c r="BI39" s="1159"/>
      <c r="BJ39" s="1160"/>
      <c r="BK39" s="1016"/>
      <c r="BL39" s="1012" t="str">
        <f t="shared" si="8"/>
        <v>Georgia</v>
      </c>
      <c r="BM39" s="1022">
        <v>12</v>
      </c>
      <c r="BN39" s="1023">
        <v>1</v>
      </c>
      <c r="BO39" s="1024">
        <v>0</v>
      </c>
      <c r="BP39" s="1022">
        <v>8</v>
      </c>
      <c r="BQ39" s="1023">
        <v>5</v>
      </c>
      <c r="BR39" s="1024">
        <v>0</v>
      </c>
      <c r="BS39" s="1012" t="str">
        <f t="shared" si="9"/>
        <v>Michigan</v>
      </c>
      <c r="BT39" s="1022">
        <v>12</v>
      </c>
      <c r="BU39" s="1023">
        <v>1</v>
      </c>
      <c r="BV39" s="1024">
        <v>0</v>
      </c>
      <c r="BW39" s="1022">
        <v>11</v>
      </c>
      <c r="BX39" s="1023">
        <v>2</v>
      </c>
      <c r="BY39" s="1024">
        <v>0</v>
      </c>
      <c r="BZ39" s="1018" t="str">
        <f t="shared" si="10"/>
        <v>Georgia</v>
      </c>
      <c r="CA39" s="1028">
        <f>VLOOKUP(+BZ39,All!$F$1112:$K$1259,6,FALSE)</f>
        <v>96.33</v>
      </c>
      <c r="CB39" s="1018" t="str">
        <f t="shared" si="11"/>
        <v>Michigan</v>
      </c>
      <c r="CC39" s="1028">
        <f>VLOOKUP(+CB39,All!$F$1112:$K$1259,6,FALSE)</f>
        <v>91.24</v>
      </c>
      <c r="CD39" s="1018" t="str">
        <f t="shared" si="12"/>
        <v>Georgia</v>
      </c>
      <c r="CE39" s="1086">
        <f>VLOOKUP(+CD39,All!$F$1258:$K$1387,6,FALSE)</f>
        <v>28.5</v>
      </c>
      <c r="CF39" s="1018" t="str">
        <f t="shared" si="13"/>
        <v>Michigan</v>
      </c>
      <c r="CG39" s="1093">
        <f>VLOOKUP(+CF39,All!$F$1258:$K$1387,6,FALSE)</f>
        <v>21.3</v>
      </c>
      <c r="CH39" s="1018" t="str">
        <f t="shared" si="14"/>
        <v>Georgia</v>
      </c>
      <c r="CI39" s="1020">
        <f t="shared" si="15"/>
        <v>7.5</v>
      </c>
      <c r="CJ39" s="1004">
        <v>33</v>
      </c>
      <c r="CK39" s="1018" t="str">
        <f t="shared" si="27"/>
        <v>Georgia</v>
      </c>
      <c r="CL39" s="1025">
        <f t="shared" si="16"/>
        <v>5.0900000000000034</v>
      </c>
      <c r="CM39" s="1126">
        <v>26</v>
      </c>
      <c r="CN39" s="1018" t="str">
        <f t="shared" si="28"/>
        <v>Georgia</v>
      </c>
      <c r="CO39" s="1097">
        <f t="shared" si="29"/>
        <v>7.1999999999999993</v>
      </c>
      <c r="CP39" s="1004">
        <v>31</v>
      </c>
      <c r="CQ39" s="1018" t="str">
        <f t="shared" si="47"/>
        <v>Georgia</v>
      </c>
      <c r="CR39" s="1020">
        <f t="shared" si="48"/>
        <v>6.1450000000000014</v>
      </c>
      <c r="CS39" s="1019">
        <v>28</v>
      </c>
      <c r="CT39" s="1018" t="str">
        <f t="shared" si="32"/>
        <v>Georgia</v>
      </c>
      <c r="CU39" s="1020">
        <f t="shared" si="49"/>
        <v>28.5</v>
      </c>
      <c r="CV39" s="1019">
        <v>28</v>
      </c>
      <c r="CW39" s="1014">
        <f t="shared" si="34"/>
        <v>0</v>
      </c>
      <c r="CX39" s="1017"/>
      <c r="CY39" s="1021"/>
      <c r="CZ39" s="1011"/>
      <c r="DA39" s="1013"/>
      <c r="DB39" s="1012"/>
      <c r="DC39" s="1026"/>
      <c r="DD39" s="1142">
        <v>36</v>
      </c>
      <c r="DE39" s="1195">
        <f t="shared" si="50"/>
        <v>23</v>
      </c>
      <c r="DF39" s="1195">
        <f t="shared" si="51"/>
        <v>42</v>
      </c>
      <c r="DG39" s="1195">
        <f t="shared" si="52"/>
        <v>42</v>
      </c>
      <c r="DH39" s="1195">
        <f t="shared" si="53"/>
        <v>23</v>
      </c>
      <c r="DI39" s="1195">
        <f t="shared" si="54"/>
        <v>42</v>
      </c>
      <c r="DJ39" s="1195">
        <f t="shared" si="55"/>
        <v>42</v>
      </c>
      <c r="DK39" s="1195">
        <f t="shared" si="43"/>
        <v>0</v>
      </c>
      <c r="DL39" s="1195">
        <f t="shared" si="44"/>
        <v>0</v>
      </c>
      <c r="DM39" s="1195">
        <f t="shared" si="45"/>
        <v>0</v>
      </c>
      <c r="DN39" s="1198"/>
      <c r="DO39" s="1198"/>
      <c r="DP39" s="1198"/>
      <c r="DQ39" s="1198"/>
      <c r="DR39" s="1198"/>
      <c r="DS39" s="1198"/>
      <c r="DT39" s="1198"/>
      <c r="DU39" s="1198"/>
      <c r="DV39" s="1198"/>
      <c r="DW39" s="1198"/>
      <c r="DX39" s="1198"/>
      <c r="DY39" s="1198"/>
      <c r="DZ39" s="1198"/>
      <c r="EA39" s="1198"/>
      <c r="EB39" s="1198"/>
      <c r="EC39" s="1198"/>
      <c r="ED39" s="1198"/>
      <c r="EE39" s="1198"/>
      <c r="EF39" s="1198"/>
      <c r="EG39" s="1198"/>
      <c r="EH39" s="1198"/>
      <c r="EI39" s="1198"/>
    </row>
    <row r="40" spans="1:139" s="1141" customFormat="1" ht="24" customHeight="1" x14ac:dyDescent="0.75">
      <c r="A40" s="966" t="s">
        <v>351</v>
      </c>
      <c r="B40" s="988" t="s">
        <v>39</v>
      </c>
      <c r="C40" s="989">
        <v>44562</v>
      </c>
      <c r="D40" s="990">
        <v>0.5</v>
      </c>
      <c r="E40" s="991" t="s">
        <v>272</v>
      </c>
      <c r="F40" s="997" t="s">
        <v>155</v>
      </c>
      <c r="G40" s="1056" t="str">
        <f>VLOOKUP(+F40,All!$F$995:$G$1290,2,FALSE)</f>
        <v>B10</v>
      </c>
      <c r="H40" s="997" t="s">
        <v>94</v>
      </c>
      <c r="I40" s="1056" t="str">
        <f>VLOOKUP(+H40,All!$F$995:$G$1290,2,FALSE)</f>
        <v>SEC</v>
      </c>
      <c r="J40" s="997" t="str">
        <f>F40</f>
        <v>Penn State</v>
      </c>
      <c r="K40" s="991" t="str">
        <f t="shared" si="1"/>
        <v>Arkansas</v>
      </c>
      <c r="L40" s="1112">
        <v>2.5</v>
      </c>
      <c r="M40" s="1115">
        <v>46.5</v>
      </c>
      <c r="N40" s="1201" t="str">
        <f>K40</f>
        <v>Arkansas</v>
      </c>
      <c r="O40" s="1205">
        <v>24</v>
      </c>
      <c r="P40" s="1206" t="str">
        <f t="shared" si="39"/>
        <v>Penn State</v>
      </c>
      <c r="Q40" s="1004">
        <v>10</v>
      </c>
      <c r="R40" s="1147" t="str">
        <f t="shared" si="3"/>
        <v>Arkansas</v>
      </c>
      <c r="S40" s="1147" t="str">
        <f t="shared" si="4"/>
        <v>Penn State</v>
      </c>
      <c r="T40" s="988" t="str">
        <f>K40</f>
        <v>Arkansas</v>
      </c>
      <c r="U40" s="991" t="str">
        <f t="shared" si="35"/>
        <v>W</v>
      </c>
      <c r="V40" s="988"/>
      <c r="W40" s="991" t="str">
        <f t="shared" si="26"/>
        <v>L</v>
      </c>
      <c r="X40" s="995"/>
      <c r="Y40" s="996"/>
      <c r="Z40" s="998"/>
      <c r="AA40" s="996"/>
      <c r="AB40" s="998"/>
      <c r="AC40" s="996"/>
      <c r="AD40" s="988" t="str">
        <f>H40</f>
        <v>Arkansas</v>
      </c>
      <c r="AE40" s="1004">
        <v>8</v>
      </c>
      <c r="AF40" s="1168" t="str">
        <f>AD40</f>
        <v>Arkansas</v>
      </c>
      <c r="AG40" s="1004">
        <v>36</v>
      </c>
      <c r="AH40" s="997"/>
      <c r="AI40" s="1004"/>
      <c r="AJ40" s="1201" t="s">
        <v>94</v>
      </c>
      <c r="AK40" s="1004">
        <v>33</v>
      </c>
      <c r="AL40" s="1201" t="s">
        <v>94</v>
      </c>
      <c r="AM40" s="1004">
        <v>22</v>
      </c>
      <c r="AN40" s="1201" t="s">
        <v>94</v>
      </c>
      <c r="AO40" s="1004">
        <v>37</v>
      </c>
      <c r="AP40" s="1002"/>
      <c r="AQ40" s="1032">
        <v>32</v>
      </c>
      <c r="AR40" s="1002"/>
      <c r="AS40" s="1004"/>
      <c r="AT40" s="1002"/>
      <c r="AU40" s="1004"/>
      <c r="AV40" s="1002"/>
      <c r="AW40" s="1004"/>
      <c r="AX40" s="1002"/>
      <c r="AY40" s="1004"/>
      <c r="AZ40" s="1156">
        <f t="shared" si="5"/>
        <v>33</v>
      </c>
      <c r="BA40" s="1157">
        <f t="shared" si="6"/>
        <v>22</v>
      </c>
      <c r="BB40" s="1158">
        <f t="shared" si="7"/>
        <v>37</v>
      </c>
      <c r="BC40" s="1156"/>
      <c r="BD40" s="1157"/>
      <c r="BE40" s="1158"/>
      <c r="BF40" s="1156"/>
      <c r="BG40" s="1157"/>
      <c r="BH40" s="1158"/>
      <c r="BI40" s="1156"/>
      <c r="BJ40" s="1157"/>
      <c r="BK40" s="996"/>
      <c r="BL40" s="992" t="str">
        <f t="shared" si="8"/>
        <v>Penn State</v>
      </c>
      <c r="BM40" s="1002">
        <v>7</v>
      </c>
      <c r="BN40" s="1003">
        <v>5</v>
      </c>
      <c r="BO40" s="1004">
        <v>0</v>
      </c>
      <c r="BP40" s="1002">
        <v>7</v>
      </c>
      <c r="BQ40" s="1003">
        <v>5</v>
      </c>
      <c r="BR40" s="1004">
        <v>0</v>
      </c>
      <c r="BS40" s="992" t="str">
        <f t="shared" si="9"/>
        <v>Arkansas</v>
      </c>
      <c r="BT40" s="1002">
        <v>8</v>
      </c>
      <c r="BU40" s="1003">
        <v>4</v>
      </c>
      <c r="BV40" s="1004">
        <v>0</v>
      </c>
      <c r="BW40" s="1002">
        <v>7</v>
      </c>
      <c r="BX40" s="1003">
        <v>4</v>
      </c>
      <c r="BY40" s="1004">
        <v>1</v>
      </c>
      <c r="BZ40" s="997" t="str">
        <f t="shared" si="10"/>
        <v>Penn State</v>
      </c>
      <c r="CA40" s="1056">
        <f>VLOOKUP(+BZ40,All!$F$1112:$K$1259,6,FALSE)</f>
        <v>83.34</v>
      </c>
      <c r="CB40" s="997" t="str">
        <f t="shared" si="11"/>
        <v>Arkansas</v>
      </c>
      <c r="CC40" s="1056">
        <f>VLOOKUP(+CB40,All!$F$1112:$K$1259,6,FALSE)</f>
        <v>78.89</v>
      </c>
      <c r="CD40" s="997" t="str">
        <f t="shared" si="12"/>
        <v>Penn State</v>
      </c>
      <c r="CE40" s="1085">
        <f>VLOOKUP(+CD40,All!$F$1258:$K$1387,6,FALSE)</f>
        <v>13</v>
      </c>
      <c r="CF40" s="997" t="str">
        <f t="shared" si="13"/>
        <v>Arkansas</v>
      </c>
      <c r="CG40" s="1092">
        <f>VLOOKUP(+CF40,All!$F$1258:$K$1387,6,FALSE)</f>
        <v>9</v>
      </c>
      <c r="CH40" s="997" t="str">
        <f t="shared" si="14"/>
        <v>Penn State</v>
      </c>
      <c r="CI40" s="1000">
        <f t="shared" si="15"/>
        <v>2.5</v>
      </c>
      <c r="CJ40" s="1004">
        <v>13</v>
      </c>
      <c r="CK40" s="997" t="str">
        <f t="shared" si="27"/>
        <v>Penn State</v>
      </c>
      <c r="CL40" s="1005">
        <f t="shared" si="16"/>
        <v>4.4500000000000028</v>
      </c>
      <c r="CM40" s="1126">
        <v>23</v>
      </c>
      <c r="CN40" s="997" t="str">
        <f t="shared" si="28"/>
        <v>Penn State</v>
      </c>
      <c r="CO40" s="1096">
        <f t="shared" si="29"/>
        <v>4</v>
      </c>
      <c r="CP40" s="1004">
        <v>16</v>
      </c>
      <c r="CQ40" s="997" t="str">
        <f t="shared" si="47"/>
        <v>Penn State</v>
      </c>
      <c r="CR40" s="1000">
        <f t="shared" si="48"/>
        <v>4.2250000000000014</v>
      </c>
      <c r="CS40" s="999">
        <v>21</v>
      </c>
      <c r="CT40" s="997" t="str">
        <f t="shared" si="32"/>
        <v>Penn State</v>
      </c>
      <c r="CU40" s="1000">
        <f t="shared" si="49"/>
        <v>19.5</v>
      </c>
      <c r="CV40" s="999">
        <v>20</v>
      </c>
      <c r="CW40" s="994">
        <f t="shared" si="34"/>
        <v>0</v>
      </c>
      <c r="CX40" s="1127"/>
      <c r="CY40" s="1006"/>
      <c r="CZ40" s="991"/>
      <c r="DA40" s="993"/>
      <c r="DB40" s="992"/>
      <c r="DC40" s="1007"/>
      <c r="DD40" s="1140">
        <v>37</v>
      </c>
      <c r="DE40" s="1195">
        <f t="shared" si="50"/>
        <v>33</v>
      </c>
      <c r="DF40" s="1195">
        <f t="shared" si="51"/>
        <v>22</v>
      </c>
      <c r="DG40" s="1195">
        <f t="shared" si="52"/>
        <v>37</v>
      </c>
      <c r="DH40" s="1195">
        <f t="shared" si="53"/>
        <v>33</v>
      </c>
      <c r="DI40" s="1195">
        <f t="shared" si="54"/>
        <v>23</v>
      </c>
      <c r="DJ40" s="1195">
        <f t="shared" si="55"/>
        <v>37</v>
      </c>
      <c r="DK40" s="1195">
        <f t="shared" si="43"/>
        <v>0</v>
      </c>
      <c r="DL40" s="1195">
        <f t="shared" si="44"/>
        <v>-1</v>
      </c>
      <c r="DM40" s="1195">
        <f t="shared" si="45"/>
        <v>0</v>
      </c>
      <c r="DN40" s="1195"/>
      <c r="DO40" s="1195"/>
      <c r="DP40" s="1195"/>
      <c r="DQ40" s="1195"/>
      <c r="DR40" s="1195"/>
      <c r="DS40" s="1195"/>
      <c r="DT40" s="1195"/>
      <c r="DU40" s="1195"/>
      <c r="DV40" s="1195"/>
      <c r="DW40" s="1195"/>
      <c r="DX40" s="1195"/>
      <c r="DY40" s="1195"/>
      <c r="DZ40" s="1195"/>
      <c r="EA40" s="1195"/>
      <c r="EB40" s="1195"/>
      <c r="EC40" s="1195"/>
      <c r="ED40" s="1195"/>
      <c r="EE40" s="1195"/>
      <c r="EF40" s="1195"/>
      <c r="EG40" s="1195"/>
      <c r="EH40" s="1195"/>
      <c r="EI40" s="1195"/>
    </row>
    <row r="41" spans="1:139" s="1141" customFormat="1" ht="24" customHeight="1" x14ac:dyDescent="0.75">
      <c r="A41" s="966" t="s">
        <v>352</v>
      </c>
      <c r="B41" s="988" t="s">
        <v>39</v>
      </c>
      <c r="C41" s="989">
        <v>44562</v>
      </c>
      <c r="D41" s="990">
        <v>0.54166666666666663</v>
      </c>
      <c r="E41" s="991" t="s">
        <v>145</v>
      </c>
      <c r="F41" s="997" t="s">
        <v>144</v>
      </c>
      <c r="G41" s="1056" t="str">
        <f>VLOOKUP(+F41,All!$F$995:$G$1290,2,FALSE)</f>
        <v>B10</v>
      </c>
      <c r="H41" s="997" t="s">
        <v>181</v>
      </c>
      <c r="I41" s="1056" t="str">
        <f>VLOOKUP(+H41,All!$F$995:$G$1290,2,FALSE)</f>
        <v>SEC</v>
      </c>
      <c r="J41" s="997" t="str">
        <f>H41</f>
        <v>Kentucky</v>
      </c>
      <c r="K41" s="991" t="str">
        <f t="shared" si="1"/>
        <v>Iowa</v>
      </c>
      <c r="L41" s="1112">
        <v>2.5</v>
      </c>
      <c r="M41" s="1115">
        <v>45</v>
      </c>
      <c r="N41" s="1201" t="str">
        <f>J41</f>
        <v>Kentucky</v>
      </c>
      <c r="O41" s="1205">
        <v>20</v>
      </c>
      <c r="P41" s="1206" t="str">
        <f t="shared" si="39"/>
        <v>Iowa</v>
      </c>
      <c r="Q41" s="1004">
        <v>17</v>
      </c>
      <c r="R41" s="1147" t="str">
        <f t="shared" si="3"/>
        <v>Kentucky</v>
      </c>
      <c r="S41" s="1147" t="str">
        <f t="shared" si="4"/>
        <v>Iowa</v>
      </c>
      <c r="T41" s="988"/>
      <c r="U41" s="991" t="str">
        <f t="shared" si="35"/>
        <v>L</v>
      </c>
      <c r="V41" s="988"/>
      <c r="W41" s="991" t="str">
        <f t="shared" si="26"/>
        <v>L</v>
      </c>
      <c r="X41" s="995"/>
      <c r="Y41" s="996"/>
      <c r="Z41" s="998"/>
      <c r="AA41" s="996"/>
      <c r="AB41" s="998"/>
      <c r="AC41" s="996"/>
      <c r="AD41" s="988" t="str">
        <f>H41</f>
        <v>Kentucky</v>
      </c>
      <c r="AE41" s="1004">
        <v>26</v>
      </c>
      <c r="AF41" s="997" t="str">
        <f>CH41</f>
        <v>Kentucky</v>
      </c>
      <c r="AG41" s="1004">
        <v>40</v>
      </c>
      <c r="AH41" s="997"/>
      <c r="AI41" s="1004"/>
      <c r="AJ41" s="1201" t="s">
        <v>144</v>
      </c>
      <c r="AK41" s="1004">
        <v>8</v>
      </c>
      <c r="AL41" s="1201" t="s">
        <v>181</v>
      </c>
      <c r="AM41" s="1004">
        <v>14</v>
      </c>
      <c r="AN41" s="1201" t="s">
        <v>181</v>
      </c>
      <c r="AO41" s="1004">
        <v>41</v>
      </c>
      <c r="AP41" s="1002"/>
      <c r="AQ41" s="1032">
        <v>1</v>
      </c>
      <c r="AR41" s="1002"/>
      <c r="AS41" s="1004"/>
      <c r="AT41" s="1002"/>
      <c r="AU41" s="1004"/>
      <c r="AV41" s="1002"/>
      <c r="AW41" s="1004"/>
      <c r="AX41" s="1002"/>
      <c r="AY41" s="1004"/>
      <c r="AZ41" s="1156">
        <f t="shared" si="5"/>
        <v>0</v>
      </c>
      <c r="BA41" s="1157">
        <f t="shared" si="6"/>
        <v>14</v>
      </c>
      <c r="BB41" s="1158">
        <f t="shared" si="7"/>
        <v>41</v>
      </c>
      <c r="BC41" s="1156"/>
      <c r="BD41" s="1157"/>
      <c r="BE41" s="1158"/>
      <c r="BF41" s="1156"/>
      <c r="BG41" s="1157"/>
      <c r="BH41" s="1158"/>
      <c r="BI41" s="1156"/>
      <c r="BJ41" s="1157"/>
      <c r="BK41" s="996"/>
      <c r="BL41" s="992" t="str">
        <f t="shared" si="8"/>
        <v>Iowa</v>
      </c>
      <c r="BM41" s="1002">
        <v>10</v>
      </c>
      <c r="BN41" s="1003">
        <v>3</v>
      </c>
      <c r="BO41" s="1004">
        <v>0</v>
      </c>
      <c r="BP41" s="1002">
        <v>7</v>
      </c>
      <c r="BQ41" s="1003">
        <v>6</v>
      </c>
      <c r="BR41" s="1004">
        <v>0</v>
      </c>
      <c r="BS41" s="992" t="str">
        <f t="shared" si="9"/>
        <v>Kentucky</v>
      </c>
      <c r="BT41" s="1002">
        <v>9</v>
      </c>
      <c r="BU41" s="1003">
        <v>3</v>
      </c>
      <c r="BV41" s="1004">
        <v>0</v>
      </c>
      <c r="BW41" s="1002">
        <v>8</v>
      </c>
      <c r="BX41" s="1003">
        <v>4</v>
      </c>
      <c r="BY41" s="1004">
        <v>0</v>
      </c>
      <c r="BZ41" s="997" t="str">
        <f t="shared" si="10"/>
        <v>Iowa</v>
      </c>
      <c r="CA41" s="1056">
        <f>VLOOKUP(+BZ41,All!$F$1112:$K$1259,6,FALSE)</f>
        <v>81.03</v>
      </c>
      <c r="CB41" s="997" t="str">
        <f t="shared" si="11"/>
        <v>Kentucky</v>
      </c>
      <c r="CC41" s="1056">
        <f>VLOOKUP(+CB41,All!$F$1112:$K$1259,6,FALSE)</f>
        <v>80.2</v>
      </c>
      <c r="CD41" s="997" t="str">
        <f t="shared" si="12"/>
        <v>Iowa</v>
      </c>
      <c r="CE41" s="1085">
        <f>VLOOKUP(+CD41,All!$F$1258:$K$1387,6,FALSE)</f>
        <v>8.1999999999999993</v>
      </c>
      <c r="CF41" s="997" t="str">
        <f t="shared" si="13"/>
        <v>Kentucky</v>
      </c>
      <c r="CG41" s="1092">
        <f>VLOOKUP(+CF41,All!$F$1258:$K$1387,6,FALSE)</f>
        <v>8.9</v>
      </c>
      <c r="CH41" s="997" t="str">
        <f t="shared" si="14"/>
        <v>Kentucky</v>
      </c>
      <c r="CI41" s="1000">
        <f t="shared" si="15"/>
        <v>2.5</v>
      </c>
      <c r="CJ41" s="1004">
        <v>12</v>
      </c>
      <c r="CK41" s="997" t="str">
        <f t="shared" si="27"/>
        <v>Iowa</v>
      </c>
      <c r="CL41" s="1005">
        <f t="shared" si="16"/>
        <v>0.82999999999999829</v>
      </c>
      <c r="CM41" s="1126">
        <v>5</v>
      </c>
      <c r="CN41" s="997" t="str">
        <f t="shared" si="28"/>
        <v>Kentucky</v>
      </c>
      <c r="CO41" s="1096">
        <f t="shared" si="29"/>
        <v>0.70000000000000107</v>
      </c>
      <c r="CP41" s="1004">
        <v>5</v>
      </c>
      <c r="CQ41" s="997" t="str">
        <f>CK41</f>
        <v>Iowa</v>
      </c>
      <c r="CR41" s="1000">
        <f>ABS(CO41-CL41)/2</f>
        <v>6.4999999999998614E-2</v>
      </c>
      <c r="CS41" s="999">
        <v>1</v>
      </c>
      <c r="CT41" s="997" t="str">
        <f t="shared" si="32"/>
        <v>Iowa</v>
      </c>
      <c r="CU41" s="1000">
        <f>ABS(+CP41-CM41)/2</f>
        <v>0</v>
      </c>
      <c r="CV41" s="999">
        <v>1</v>
      </c>
      <c r="CW41" s="994" t="str">
        <f t="shared" si="34"/>
        <v>Y</v>
      </c>
      <c r="CX41" s="998"/>
      <c r="CY41" s="1001"/>
      <c r="CZ41" s="991"/>
      <c r="DA41" s="993"/>
      <c r="DB41" s="992"/>
      <c r="DC41" s="1007"/>
      <c r="DD41" s="1140">
        <v>38</v>
      </c>
      <c r="DE41" s="1195">
        <f t="shared" si="50"/>
        <v>8</v>
      </c>
      <c r="DF41" s="1195">
        <f t="shared" si="51"/>
        <v>14</v>
      </c>
      <c r="DG41" s="1195">
        <f t="shared" si="52"/>
        <v>41</v>
      </c>
      <c r="DH41" s="1195">
        <f t="shared" si="53"/>
        <v>9</v>
      </c>
      <c r="DI41" s="1195">
        <f t="shared" si="54"/>
        <v>15</v>
      </c>
      <c r="DJ41" s="1195">
        <f t="shared" si="55"/>
        <v>41</v>
      </c>
      <c r="DK41" s="1195">
        <f t="shared" si="43"/>
        <v>-1</v>
      </c>
      <c r="DL41" s="1195">
        <f t="shared" si="44"/>
        <v>-1</v>
      </c>
      <c r="DM41" s="1195">
        <f t="shared" si="45"/>
        <v>0</v>
      </c>
      <c r="DN41" s="1195"/>
      <c r="DO41" s="1195"/>
      <c r="DP41" s="1195"/>
      <c r="DQ41" s="1195"/>
      <c r="DR41" s="1195"/>
      <c r="DS41" s="1195"/>
      <c r="DT41" s="1195"/>
      <c r="DU41" s="1195"/>
      <c r="DV41" s="1195"/>
      <c r="DW41" s="1195"/>
      <c r="DX41" s="1195"/>
      <c r="DY41" s="1195"/>
      <c r="DZ41" s="1195"/>
      <c r="EA41" s="1195"/>
      <c r="EB41" s="1195"/>
      <c r="EC41" s="1195"/>
      <c r="ED41" s="1195"/>
      <c r="EE41" s="1195"/>
      <c r="EF41" s="1195"/>
      <c r="EG41" s="1195"/>
      <c r="EH41" s="1195"/>
      <c r="EI41" s="1195"/>
    </row>
    <row r="42" spans="1:139" s="1141" customFormat="1" ht="24" customHeight="1" x14ac:dyDescent="0.75">
      <c r="A42" s="966" t="s">
        <v>349</v>
      </c>
      <c r="B42" s="988" t="s">
        <v>39</v>
      </c>
      <c r="C42" s="989">
        <v>44562</v>
      </c>
      <c r="D42" s="990">
        <v>0.54166666666666663</v>
      </c>
      <c r="E42" s="991" t="s">
        <v>40</v>
      </c>
      <c r="F42" s="997" t="s">
        <v>193</v>
      </c>
      <c r="G42" s="1056" t="str">
        <f>VLOOKUP(+F42,All!$F$995:$G$1290,2,FALSE)</f>
        <v>Ind</v>
      </c>
      <c r="H42" s="997" t="s">
        <v>79</v>
      </c>
      <c r="I42" s="1056" t="str">
        <f>VLOOKUP(+H42,All!$F$995:$G$1290,2,FALSE)</f>
        <v>B12</v>
      </c>
      <c r="J42" s="997" t="str">
        <f>F42</f>
        <v>Notre Dame</v>
      </c>
      <c r="K42" s="991" t="str">
        <f t="shared" si="1"/>
        <v>Oklahoma State</v>
      </c>
      <c r="L42" s="1112">
        <v>1.5</v>
      </c>
      <c r="M42" s="1115">
        <v>45.5</v>
      </c>
      <c r="N42" s="1201" t="str">
        <f>K42</f>
        <v>Oklahoma State</v>
      </c>
      <c r="O42" s="1205">
        <v>37</v>
      </c>
      <c r="P42" s="1206" t="str">
        <f t="shared" si="39"/>
        <v>Notre Dame</v>
      </c>
      <c r="Q42" s="1004">
        <v>35</v>
      </c>
      <c r="R42" s="1147" t="str">
        <f t="shared" si="3"/>
        <v>Oklahoma State</v>
      </c>
      <c r="S42" s="1147" t="str">
        <f t="shared" si="4"/>
        <v>Notre Dame</v>
      </c>
      <c r="T42" s="988" t="str">
        <f>K42</f>
        <v>Oklahoma State</v>
      </c>
      <c r="U42" s="991" t="str">
        <f t="shared" si="35"/>
        <v>W</v>
      </c>
      <c r="V42" s="988"/>
      <c r="W42" s="991" t="str">
        <f t="shared" si="26"/>
        <v>L</v>
      </c>
      <c r="X42" s="995"/>
      <c r="Y42" s="996"/>
      <c r="Z42" s="998"/>
      <c r="AA42" s="996"/>
      <c r="AB42" s="998"/>
      <c r="AC42" s="996"/>
      <c r="AD42" s="988" t="str">
        <f>F42</f>
        <v>Notre Dame</v>
      </c>
      <c r="AE42" s="1004">
        <v>18</v>
      </c>
      <c r="AF42" s="997" t="str">
        <f>H42</f>
        <v>Oklahoma State</v>
      </c>
      <c r="AG42" s="1004">
        <v>34</v>
      </c>
      <c r="AH42" s="997"/>
      <c r="AI42" s="1004"/>
      <c r="AJ42" s="1201" t="s">
        <v>79</v>
      </c>
      <c r="AK42" s="1004">
        <v>22</v>
      </c>
      <c r="AL42" s="1201" t="s">
        <v>79</v>
      </c>
      <c r="AM42" s="1004">
        <v>9</v>
      </c>
      <c r="AN42" s="1201" t="s">
        <v>79</v>
      </c>
      <c r="AO42" s="1004">
        <v>36</v>
      </c>
      <c r="AP42" s="1002"/>
      <c r="AQ42" s="1032">
        <v>21</v>
      </c>
      <c r="AR42" s="1002"/>
      <c r="AS42" s="1004"/>
      <c r="AT42" s="1002"/>
      <c r="AU42" s="1004"/>
      <c r="AV42" s="1002"/>
      <c r="AW42" s="1004"/>
      <c r="AX42" s="1002"/>
      <c r="AY42" s="1004"/>
      <c r="AZ42" s="1156">
        <f t="shared" si="5"/>
        <v>22</v>
      </c>
      <c r="BA42" s="1157">
        <f t="shared" si="6"/>
        <v>9</v>
      </c>
      <c r="BB42" s="1158">
        <f t="shared" si="7"/>
        <v>36</v>
      </c>
      <c r="BC42" s="1156"/>
      <c r="BD42" s="1157"/>
      <c r="BE42" s="1158"/>
      <c r="BF42" s="1156"/>
      <c r="BG42" s="1157"/>
      <c r="BH42" s="1158"/>
      <c r="BI42" s="1156"/>
      <c r="BJ42" s="1157"/>
      <c r="BK42" s="996"/>
      <c r="BL42" s="992" t="str">
        <f t="shared" si="8"/>
        <v>Notre Dame</v>
      </c>
      <c r="BM42" s="1002">
        <v>11</v>
      </c>
      <c r="BN42" s="1003">
        <v>1</v>
      </c>
      <c r="BO42" s="1004">
        <v>0</v>
      </c>
      <c r="BP42" s="1002">
        <v>9</v>
      </c>
      <c r="BQ42" s="1003">
        <v>3</v>
      </c>
      <c r="BR42" s="1004">
        <v>0</v>
      </c>
      <c r="BS42" s="992" t="str">
        <f t="shared" si="9"/>
        <v>Oklahoma State</v>
      </c>
      <c r="BT42" s="1002">
        <v>11</v>
      </c>
      <c r="BU42" s="1003">
        <v>2</v>
      </c>
      <c r="BV42" s="1004">
        <v>0</v>
      </c>
      <c r="BW42" s="1002">
        <v>9</v>
      </c>
      <c r="BX42" s="1003">
        <v>3</v>
      </c>
      <c r="BY42" s="1004">
        <v>1</v>
      </c>
      <c r="BZ42" s="997" t="str">
        <f t="shared" si="10"/>
        <v>Notre Dame</v>
      </c>
      <c r="CA42" s="1056">
        <f>VLOOKUP(+BZ42,All!$F$1112:$K$1259,6,FALSE)</f>
        <v>89.03</v>
      </c>
      <c r="CB42" s="997" t="str">
        <f t="shared" si="11"/>
        <v>Oklahoma State</v>
      </c>
      <c r="CC42" s="1056">
        <f>VLOOKUP(+CB42,All!$F$1112:$K$1259,6,FALSE)</f>
        <v>86.8</v>
      </c>
      <c r="CD42" s="997" t="str">
        <f t="shared" si="12"/>
        <v>Notre Dame</v>
      </c>
      <c r="CE42" s="1085">
        <f>VLOOKUP(+CD42,All!$F$1258:$K$1387,6,FALSE)</f>
        <v>17.100000000000001</v>
      </c>
      <c r="CF42" s="997" t="str">
        <f t="shared" si="13"/>
        <v>Oklahoma State</v>
      </c>
      <c r="CG42" s="1092">
        <f>VLOOKUP(+CF42,All!$F$1258:$K$1387,6,FALSE)</f>
        <v>15.4</v>
      </c>
      <c r="CH42" s="997" t="str">
        <f t="shared" si="14"/>
        <v>Notre Dame</v>
      </c>
      <c r="CI42" s="1000">
        <f t="shared" si="15"/>
        <v>1.5</v>
      </c>
      <c r="CJ42" s="1004">
        <v>7</v>
      </c>
      <c r="CK42" s="997" t="str">
        <f t="shared" si="27"/>
        <v>Notre Dame</v>
      </c>
      <c r="CL42" s="1005">
        <f t="shared" si="16"/>
        <v>2.230000000000004</v>
      </c>
      <c r="CM42" s="1126">
        <v>13</v>
      </c>
      <c r="CN42" s="997" t="str">
        <f t="shared" si="28"/>
        <v>Notre Dame</v>
      </c>
      <c r="CO42" s="1096">
        <f t="shared" si="29"/>
        <v>1.7000000000000011</v>
      </c>
      <c r="CP42" s="1004">
        <v>7</v>
      </c>
      <c r="CQ42" s="997" t="str">
        <f>CN42</f>
        <v>Notre Dame</v>
      </c>
      <c r="CR42" s="1000">
        <f>(CO42+CL42)/2</f>
        <v>1.9650000000000025</v>
      </c>
      <c r="CS42" s="999">
        <v>10</v>
      </c>
      <c r="CT42" s="997" t="str">
        <f t="shared" si="32"/>
        <v>Notre Dame</v>
      </c>
      <c r="CU42" s="1000">
        <f>(+CP42+CM42)/2</f>
        <v>10</v>
      </c>
      <c r="CV42" s="999">
        <v>11</v>
      </c>
      <c r="CW42" s="994">
        <f t="shared" si="34"/>
        <v>0</v>
      </c>
      <c r="CX42" s="998"/>
      <c r="CY42" s="1001"/>
      <c r="CZ42" s="996"/>
      <c r="DA42" s="992"/>
      <c r="DB42" s="992" t="str">
        <f>J42</f>
        <v>Notre Dame</v>
      </c>
      <c r="DC42" s="1007"/>
      <c r="DD42" s="1140">
        <v>39</v>
      </c>
      <c r="DE42" s="1195">
        <f t="shared" si="50"/>
        <v>22</v>
      </c>
      <c r="DF42" s="1195">
        <f t="shared" si="51"/>
        <v>9</v>
      </c>
      <c r="DG42" s="1195">
        <f t="shared" si="52"/>
        <v>36</v>
      </c>
      <c r="DH42" s="1195">
        <f t="shared" si="53"/>
        <v>22</v>
      </c>
      <c r="DI42" s="1195">
        <f t="shared" si="54"/>
        <v>10</v>
      </c>
      <c r="DJ42" s="1195">
        <f t="shared" si="55"/>
        <v>36</v>
      </c>
      <c r="DK42" s="1195">
        <f t="shared" si="43"/>
        <v>0</v>
      </c>
      <c r="DL42" s="1195">
        <f t="shared" si="44"/>
        <v>-1</v>
      </c>
      <c r="DM42" s="1195">
        <f t="shared" si="45"/>
        <v>0</v>
      </c>
      <c r="DN42" s="1195"/>
      <c r="DO42" s="1195"/>
      <c r="DP42" s="1195"/>
      <c r="DQ42" s="1195"/>
      <c r="DR42" s="1195"/>
      <c r="DS42" s="1195"/>
      <c r="DT42" s="1195"/>
      <c r="DU42" s="1195"/>
      <c r="DV42" s="1195"/>
      <c r="DW42" s="1195"/>
      <c r="DX42" s="1195"/>
      <c r="DY42" s="1195"/>
      <c r="DZ42" s="1195"/>
      <c r="EA42" s="1195"/>
      <c r="EB42" s="1195"/>
      <c r="EC42" s="1195"/>
      <c r="ED42" s="1195"/>
      <c r="EE42" s="1195"/>
      <c r="EF42" s="1195"/>
      <c r="EG42" s="1195"/>
      <c r="EH42" s="1195"/>
      <c r="EI42" s="1195"/>
    </row>
    <row r="43" spans="1:139" s="1027" customFormat="1" ht="24" customHeight="1" x14ac:dyDescent="0.75">
      <c r="A43" s="967" t="s">
        <v>353</v>
      </c>
      <c r="B43" s="1008" t="s">
        <v>39</v>
      </c>
      <c r="C43" s="1009">
        <v>44562</v>
      </c>
      <c r="D43" s="1010">
        <v>0.70833333333333337</v>
      </c>
      <c r="E43" s="1011" t="s">
        <v>40</v>
      </c>
      <c r="F43" s="1018" t="s">
        <v>70</v>
      </c>
      <c r="G43" s="1028" t="str">
        <f>VLOOKUP(+F43,All!$F$995:$G$1290,2,FALSE)</f>
        <v>B10</v>
      </c>
      <c r="H43" s="1018" t="s">
        <v>88</v>
      </c>
      <c r="I43" s="1028" t="str">
        <f>VLOOKUP(+H43,All!$F$995:$G$1290,2,FALSE)</f>
        <v>P12</v>
      </c>
      <c r="J43" s="1018" t="str">
        <f>F43</f>
        <v>Ohio State</v>
      </c>
      <c r="K43" s="1011" t="str">
        <f t="shared" si="1"/>
        <v>Utah</v>
      </c>
      <c r="L43" s="1113">
        <v>6.5</v>
      </c>
      <c r="M43" s="1116">
        <v>67.5</v>
      </c>
      <c r="N43" s="1202" t="str">
        <f>J43</f>
        <v>Ohio State</v>
      </c>
      <c r="O43" s="1207">
        <v>48</v>
      </c>
      <c r="P43" s="1208" t="str">
        <f t="shared" si="39"/>
        <v>Utah</v>
      </c>
      <c r="Q43" s="1203">
        <v>45</v>
      </c>
      <c r="R43" s="1145" t="str">
        <f t="shared" si="3"/>
        <v>Utah</v>
      </c>
      <c r="S43" s="1145" t="str">
        <f t="shared" si="4"/>
        <v>Ohio State</v>
      </c>
      <c r="T43" s="1008"/>
      <c r="U43" s="1011" t="str">
        <f t="shared" si="35"/>
        <v>L</v>
      </c>
      <c r="V43" s="1008"/>
      <c r="W43" s="1011" t="str">
        <f t="shared" si="26"/>
        <v>L</v>
      </c>
      <c r="X43" s="1015"/>
      <c r="Y43" s="1016"/>
      <c r="Z43" s="1017"/>
      <c r="AA43" s="1016"/>
      <c r="AB43" s="1017"/>
      <c r="AC43" s="1016"/>
      <c r="AD43" s="1008" t="str">
        <f>F43</f>
        <v>Ohio State</v>
      </c>
      <c r="AE43" s="1024">
        <v>25</v>
      </c>
      <c r="AF43" s="1018" t="str">
        <f>H43</f>
        <v>Utah</v>
      </c>
      <c r="AG43" s="1024">
        <v>42</v>
      </c>
      <c r="AH43" s="997"/>
      <c r="AI43" s="1024"/>
      <c r="AJ43" s="1202" t="s">
        <v>70</v>
      </c>
      <c r="AK43" s="1203">
        <v>34</v>
      </c>
      <c r="AL43" s="1202" t="s">
        <v>70</v>
      </c>
      <c r="AM43" s="1203">
        <v>36</v>
      </c>
      <c r="AN43" s="1202" t="s">
        <v>88</v>
      </c>
      <c r="AO43" s="1203">
        <v>38</v>
      </c>
      <c r="AP43" s="1022"/>
      <c r="AQ43" s="1032">
        <v>33</v>
      </c>
      <c r="AR43" s="1022"/>
      <c r="AS43" s="1024"/>
      <c r="AT43" s="1022"/>
      <c r="AU43" s="1024"/>
      <c r="AV43" s="1022"/>
      <c r="AW43" s="1024"/>
      <c r="AX43" s="1022"/>
      <c r="AY43" s="1024"/>
      <c r="AZ43" s="1159">
        <f t="shared" si="5"/>
        <v>34</v>
      </c>
      <c r="BA43" s="1160">
        <f t="shared" si="6"/>
        <v>36</v>
      </c>
      <c r="BB43" s="1161">
        <f t="shared" si="7"/>
        <v>0</v>
      </c>
      <c r="BC43" s="1159"/>
      <c r="BD43" s="1160"/>
      <c r="BE43" s="1161"/>
      <c r="BF43" s="1159"/>
      <c r="BG43" s="1160"/>
      <c r="BH43" s="1161"/>
      <c r="BI43" s="1159"/>
      <c r="BJ43" s="1160"/>
      <c r="BK43" s="1016"/>
      <c r="BL43" s="1012" t="str">
        <f t="shared" si="8"/>
        <v>Ohio State</v>
      </c>
      <c r="BM43" s="1022">
        <v>10</v>
      </c>
      <c r="BN43" s="1023">
        <v>2</v>
      </c>
      <c r="BO43" s="1024">
        <v>0</v>
      </c>
      <c r="BP43" s="1022">
        <v>6</v>
      </c>
      <c r="BQ43" s="1023">
        <v>5</v>
      </c>
      <c r="BR43" s="1024">
        <v>1</v>
      </c>
      <c r="BS43" s="1012" t="str">
        <f t="shared" si="9"/>
        <v>Utah</v>
      </c>
      <c r="BT43" s="1022">
        <v>10</v>
      </c>
      <c r="BU43" s="1023">
        <v>3</v>
      </c>
      <c r="BV43" s="1024">
        <v>0</v>
      </c>
      <c r="BW43" s="1022">
        <v>6</v>
      </c>
      <c r="BX43" s="1023">
        <v>7</v>
      </c>
      <c r="BY43" s="1024">
        <v>0</v>
      </c>
      <c r="BZ43" s="1018" t="str">
        <f t="shared" si="10"/>
        <v>Ohio State</v>
      </c>
      <c r="CA43" s="1028">
        <f>VLOOKUP(+BZ43,All!$F$1112:$K$1259,6,FALSE)</f>
        <v>93.66</v>
      </c>
      <c r="CB43" s="1018" t="str">
        <f t="shared" si="11"/>
        <v>Utah</v>
      </c>
      <c r="CC43" s="1028">
        <f>VLOOKUP(+CB43,All!$F$1112:$K$1259,6,FALSE)</f>
        <v>86.55</v>
      </c>
      <c r="CD43" s="1018" t="str">
        <f t="shared" si="12"/>
        <v>Ohio State</v>
      </c>
      <c r="CE43" s="1086">
        <f>VLOOKUP(+CD43,All!$F$1258:$K$1387,6,FALSE)</f>
        <v>24.5</v>
      </c>
      <c r="CF43" s="1018" t="str">
        <f t="shared" si="13"/>
        <v>Utah</v>
      </c>
      <c r="CG43" s="1093">
        <f>VLOOKUP(+CF43,All!$F$1258:$K$1387,6,FALSE)</f>
        <v>14.7</v>
      </c>
      <c r="CH43" s="1018" t="str">
        <f t="shared" si="14"/>
        <v>Ohio State</v>
      </c>
      <c r="CI43" s="1020">
        <f t="shared" si="15"/>
        <v>6.5</v>
      </c>
      <c r="CJ43" s="1004">
        <v>27</v>
      </c>
      <c r="CK43" s="1018" t="str">
        <f t="shared" si="27"/>
        <v>Ohio State</v>
      </c>
      <c r="CL43" s="1025">
        <f t="shared" si="16"/>
        <v>7.1099999999999994</v>
      </c>
      <c r="CM43" s="1126">
        <v>34</v>
      </c>
      <c r="CN43" s="1018" t="str">
        <f t="shared" si="28"/>
        <v>Ohio State</v>
      </c>
      <c r="CO43" s="1097">
        <f t="shared" si="29"/>
        <v>9.8000000000000007</v>
      </c>
      <c r="CP43" s="1004">
        <v>39</v>
      </c>
      <c r="CQ43" s="1018" t="str">
        <f>CN43</f>
        <v>Ohio State</v>
      </c>
      <c r="CR43" s="1020">
        <f>(CO43+CL43)/2</f>
        <v>8.4550000000000001</v>
      </c>
      <c r="CS43" s="1019">
        <v>37</v>
      </c>
      <c r="CT43" s="1018" t="str">
        <f t="shared" si="32"/>
        <v>Ohio State</v>
      </c>
      <c r="CU43" s="1020">
        <f>(+CP43+CM43)/2</f>
        <v>36.5</v>
      </c>
      <c r="CV43" s="1019">
        <v>38</v>
      </c>
      <c r="CW43" s="1014">
        <f t="shared" si="34"/>
        <v>0</v>
      </c>
      <c r="CX43" s="1017"/>
      <c r="CY43" s="1021"/>
      <c r="CZ43" s="1011"/>
      <c r="DA43" s="1013"/>
      <c r="DB43" s="1012"/>
      <c r="DC43" s="1026"/>
      <c r="DD43" s="1142">
        <v>40</v>
      </c>
      <c r="DE43" s="1195">
        <f t="shared" si="50"/>
        <v>34</v>
      </c>
      <c r="DF43" s="1195">
        <f t="shared" si="51"/>
        <v>36</v>
      </c>
      <c r="DG43" s="1195">
        <f t="shared" si="52"/>
        <v>38</v>
      </c>
      <c r="DH43" s="1195">
        <f t="shared" si="53"/>
        <v>34</v>
      </c>
      <c r="DI43" s="1195">
        <f t="shared" si="54"/>
        <v>36</v>
      </c>
      <c r="DJ43" s="1195">
        <f t="shared" si="55"/>
        <v>38</v>
      </c>
      <c r="DK43" s="1195">
        <f t="shared" si="43"/>
        <v>0</v>
      </c>
      <c r="DL43" s="1195">
        <f t="shared" si="44"/>
        <v>0</v>
      </c>
      <c r="DM43" s="1195">
        <f t="shared" si="45"/>
        <v>0</v>
      </c>
      <c r="DN43" s="1198"/>
      <c r="DO43" s="1198"/>
      <c r="DP43" s="1198"/>
      <c r="DQ43" s="1198"/>
      <c r="DR43" s="1198"/>
      <c r="DS43" s="1198"/>
      <c r="DT43" s="1198"/>
      <c r="DU43" s="1198"/>
      <c r="DV43" s="1198"/>
      <c r="DW43" s="1198"/>
      <c r="DX43" s="1198"/>
      <c r="DY43" s="1198"/>
      <c r="DZ43" s="1198"/>
      <c r="EA43" s="1198"/>
      <c r="EB43" s="1198"/>
      <c r="EC43" s="1198"/>
      <c r="ED43" s="1198"/>
      <c r="EE43" s="1198"/>
      <c r="EF43" s="1198"/>
      <c r="EG43" s="1198"/>
      <c r="EH43" s="1198"/>
      <c r="EI43" s="1198"/>
    </row>
    <row r="44" spans="1:139" s="1027" customFormat="1" ht="24" customHeight="1" x14ac:dyDescent="0.75">
      <c r="A44" s="967" t="s">
        <v>353</v>
      </c>
      <c r="B44" s="1008" t="s">
        <v>39</v>
      </c>
      <c r="C44" s="1009">
        <v>44562</v>
      </c>
      <c r="D44" s="1010">
        <v>0.85416666666666663</v>
      </c>
      <c r="E44" s="1011" t="s">
        <v>40</v>
      </c>
      <c r="F44" s="1018" t="s">
        <v>156</v>
      </c>
      <c r="G44" s="1028" t="str">
        <f>VLOOKUP(+F44,All!$F$995:$G$1290,2,FALSE)</f>
        <v>B12</v>
      </c>
      <c r="H44" s="1018" t="s">
        <v>228</v>
      </c>
      <c r="I44" s="1028" t="str">
        <f>VLOOKUP(+H44,All!$F$995:$G$1290,2,FALSE)</f>
        <v>SEC</v>
      </c>
      <c r="J44" s="1018" t="str">
        <f>F44</f>
        <v>Baylor</v>
      </c>
      <c r="K44" s="1011" t="str">
        <f t="shared" si="1"/>
        <v>Mississippi</v>
      </c>
      <c r="L44" s="1113">
        <v>1.5</v>
      </c>
      <c r="M44" s="1116">
        <v>54</v>
      </c>
      <c r="N44" s="1202" t="str">
        <f>J44</f>
        <v>Baylor</v>
      </c>
      <c r="O44" s="1207">
        <v>21</v>
      </c>
      <c r="P44" s="1208" t="str">
        <f t="shared" si="39"/>
        <v>Mississippi</v>
      </c>
      <c r="Q44" s="1203">
        <v>7</v>
      </c>
      <c r="R44" s="1145" t="str">
        <f t="shared" si="3"/>
        <v>Baylor</v>
      </c>
      <c r="S44" s="1145" t="str">
        <f t="shared" si="4"/>
        <v>Mississippi</v>
      </c>
      <c r="T44" s="1008"/>
      <c r="U44" s="1011" t="str">
        <f t="shared" si="35"/>
        <v>L</v>
      </c>
      <c r="V44" s="1008"/>
      <c r="W44" s="1011" t="str">
        <f t="shared" si="26"/>
        <v>L</v>
      </c>
      <c r="X44" s="1015"/>
      <c r="Y44" s="1016"/>
      <c r="Z44" s="1017"/>
      <c r="AA44" s="1016"/>
      <c r="AB44" s="1017"/>
      <c r="AC44" s="1016"/>
      <c r="AD44" s="1008" t="str">
        <f>H44</f>
        <v>Mississippi</v>
      </c>
      <c r="AE44" s="1024">
        <v>38</v>
      </c>
      <c r="AF44" s="1167" t="str">
        <f>K44</f>
        <v>Mississippi</v>
      </c>
      <c r="AG44" s="1024">
        <v>32</v>
      </c>
      <c r="AH44" s="997"/>
      <c r="AI44" s="1024"/>
      <c r="AJ44" s="1202" t="s">
        <v>156</v>
      </c>
      <c r="AK44" s="1203">
        <v>39</v>
      </c>
      <c r="AL44" s="1202" t="s">
        <v>156</v>
      </c>
      <c r="AM44" s="1203">
        <v>10</v>
      </c>
      <c r="AN44" s="1202" t="s">
        <v>228</v>
      </c>
      <c r="AO44" s="1203">
        <v>34</v>
      </c>
      <c r="AP44" s="1022"/>
      <c r="AQ44" s="1032">
        <v>39</v>
      </c>
      <c r="AR44" s="1022"/>
      <c r="AS44" s="1024"/>
      <c r="AT44" s="1022"/>
      <c r="AU44" s="1024"/>
      <c r="AV44" s="1022"/>
      <c r="AW44" s="1024"/>
      <c r="AX44" s="1022"/>
      <c r="AY44" s="1024"/>
      <c r="AZ44" s="1159">
        <f t="shared" si="5"/>
        <v>39</v>
      </c>
      <c r="BA44" s="1160">
        <f t="shared" si="6"/>
        <v>10</v>
      </c>
      <c r="BB44" s="1161">
        <f t="shared" si="7"/>
        <v>0</v>
      </c>
      <c r="BC44" s="1159"/>
      <c r="BD44" s="1160"/>
      <c r="BE44" s="1161"/>
      <c r="BF44" s="1159"/>
      <c r="BG44" s="1160"/>
      <c r="BH44" s="1161"/>
      <c r="BI44" s="1159"/>
      <c r="BJ44" s="1160"/>
      <c r="BK44" s="1016"/>
      <c r="BL44" s="1012" t="str">
        <f t="shared" si="8"/>
        <v>Baylor</v>
      </c>
      <c r="BM44" s="1022">
        <v>11</v>
      </c>
      <c r="BN44" s="1023">
        <v>2</v>
      </c>
      <c r="BO44" s="1024">
        <v>0</v>
      </c>
      <c r="BP44" s="1022">
        <v>9</v>
      </c>
      <c r="BQ44" s="1023">
        <v>4</v>
      </c>
      <c r="BR44" s="1024">
        <v>0</v>
      </c>
      <c r="BS44" s="1012" t="str">
        <f t="shared" si="9"/>
        <v>Mississippi</v>
      </c>
      <c r="BT44" s="1022">
        <v>10</v>
      </c>
      <c r="BU44" s="1023">
        <v>2</v>
      </c>
      <c r="BV44" s="1024">
        <v>0</v>
      </c>
      <c r="BW44" s="1022">
        <v>7</v>
      </c>
      <c r="BX44" s="1023">
        <v>4</v>
      </c>
      <c r="BY44" s="1024">
        <v>1</v>
      </c>
      <c r="BZ44" s="1018" t="str">
        <f t="shared" si="10"/>
        <v>Baylor</v>
      </c>
      <c r="CA44" s="1028">
        <f>VLOOKUP(+BZ44,All!$F$1112:$K$1259,6,FALSE)</f>
        <v>84.39</v>
      </c>
      <c r="CB44" s="1018" t="str">
        <f t="shared" si="11"/>
        <v>Mississippi</v>
      </c>
      <c r="CC44" s="1028">
        <f>VLOOKUP(+CB44,All!$F$1112:$K$1259,6,FALSE)</f>
        <v>85.05</v>
      </c>
      <c r="CD44" s="1018" t="str">
        <f t="shared" si="12"/>
        <v>Baylor</v>
      </c>
      <c r="CE44" s="1086">
        <f>VLOOKUP(+CD44,All!$F$1258:$K$1387,6,FALSE)</f>
        <v>11.8</v>
      </c>
      <c r="CF44" s="1018" t="str">
        <f t="shared" si="13"/>
        <v>Mississippi</v>
      </c>
      <c r="CG44" s="1093">
        <f>VLOOKUP(+CF44,All!$F$1258:$K$1387,6,FALSE)</f>
        <v>12.1</v>
      </c>
      <c r="CH44" s="1018" t="str">
        <f t="shared" si="14"/>
        <v>Baylor</v>
      </c>
      <c r="CI44" s="1020">
        <f t="shared" si="15"/>
        <v>1.5</v>
      </c>
      <c r="CJ44" s="1004">
        <v>5</v>
      </c>
      <c r="CK44" s="1018" t="str">
        <f t="shared" si="27"/>
        <v>Mississippi</v>
      </c>
      <c r="CL44" s="1025">
        <f t="shared" si="16"/>
        <v>0.65999999999999659</v>
      </c>
      <c r="CM44" s="1126">
        <v>4</v>
      </c>
      <c r="CN44" s="1018" t="str">
        <f t="shared" si="28"/>
        <v>Mississippi</v>
      </c>
      <c r="CO44" s="1097">
        <f t="shared" si="29"/>
        <v>0.29999999999999893</v>
      </c>
      <c r="CP44" s="1004">
        <v>2</v>
      </c>
      <c r="CQ44" s="1018" t="str">
        <f>CN44</f>
        <v>Mississippi</v>
      </c>
      <c r="CR44" s="1020">
        <f>(CO44+CL44)/2</f>
        <v>0.47999999999999776</v>
      </c>
      <c r="CS44" s="1019">
        <v>3</v>
      </c>
      <c r="CT44" s="1018" t="str">
        <f t="shared" si="32"/>
        <v>Mississippi</v>
      </c>
      <c r="CU44" s="1020">
        <f>(+CP44+CM44)/2</f>
        <v>3</v>
      </c>
      <c r="CV44" s="1019">
        <v>3</v>
      </c>
      <c r="CW44" s="1014">
        <f t="shared" si="34"/>
        <v>0</v>
      </c>
      <c r="CX44" s="1017"/>
      <c r="CY44" s="1021"/>
      <c r="CZ44" s="1011"/>
      <c r="DA44" s="1013"/>
      <c r="DB44" s="1012"/>
      <c r="DC44" s="1026"/>
      <c r="DD44" s="1142">
        <v>41</v>
      </c>
      <c r="DE44" s="1195">
        <f t="shared" si="50"/>
        <v>39</v>
      </c>
      <c r="DF44" s="1195">
        <f t="shared" si="51"/>
        <v>10</v>
      </c>
      <c r="DG44" s="1195">
        <f t="shared" si="52"/>
        <v>34</v>
      </c>
      <c r="DH44" s="1195">
        <f t="shared" si="53"/>
        <v>39</v>
      </c>
      <c r="DI44" s="1195">
        <f t="shared" si="54"/>
        <v>11</v>
      </c>
      <c r="DJ44" s="1195">
        <f t="shared" si="55"/>
        <v>34</v>
      </c>
      <c r="DK44" s="1195">
        <f t="shared" si="43"/>
        <v>0</v>
      </c>
      <c r="DL44" s="1195">
        <f t="shared" si="44"/>
        <v>-1</v>
      </c>
      <c r="DM44" s="1195">
        <f t="shared" si="45"/>
        <v>0</v>
      </c>
      <c r="DN44" s="1198"/>
      <c r="DO44" s="1198"/>
      <c r="DP44" s="1198"/>
      <c r="DQ44" s="1198"/>
      <c r="DR44" s="1198"/>
      <c r="DS44" s="1198"/>
      <c r="DT44" s="1198"/>
      <c r="DU44" s="1198"/>
      <c r="DV44" s="1198"/>
      <c r="DW44" s="1198"/>
      <c r="DX44" s="1198"/>
      <c r="DY44" s="1198"/>
      <c r="DZ44" s="1198"/>
      <c r="EA44" s="1198"/>
      <c r="EB44" s="1198"/>
      <c r="EC44" s="1198"/>
      <c r="ED44" s="1198"/>
      <c r="EE44" s="1198"/>
      <c r="EF44" s="1198"/>
      <c r="EG44" s="1198"/>
      <c r="EH44" s="1198"/>
      <c r="EI44" s="1198"/>
    </row>
    <row r="45" spans="1:139" s="1027" customFormat="1" ht="24" customHeight="1" x14ac:dyDescent="0.75">
      <c r="A45" s="967" t="s">
        <v>168</v>
      </c>
      <c r="B45" s="1008" t="s">
        <v>472</v>
      </c>
      <c r="C45" s="1009">
        <v>44565</v>
      </c>
      <c r="D45" s="1010">
        <v>0.875</v>
      </c>
      <c r="E45" s="1011" t="s">
        <v>40</v>
      </c>
      <c r="F45" s="1018" t="s">
        <v>190</v>
      </c>
      <c r="G45" s="1028" t="str">
        <f>VLOOKUP(+F45,All!$F$995:$G$1290,2,FALSE)</f>
        <v>SEC</v>
      </c>
      <c r="H45" s="1018" t="s">
        <v>162</v>
      </c>
      <c r="I45" s="1028" t="str">
        <f>VLOOKUP(+H45,All!$F$995:$G$1290,2,FALSE)</f>
        <v>B12</v>
      </c>
      <c r="J45" s="1018" t="str">
        <f>F45</f>
        <v>LSU</v>
      </c>
      <c r="K45" s="1011" t="str">
        <f t="shared" si="1"/>
        <v>Kansas State</v>
      </c>
      <c r="L45" s="1113">
        <v>1</v>
      </c>
      <c r="M45" s="1116">
        <v>46.5</v>
      </c>
      <c r="N45" s="1202" t="str">
        <f>K45</f>
        <v>Kansas State</v>
      </c>
      <c r="O45" s="1207">
        <v>42</v>
      </c>
      <c r="P45" s="1208" t="str">
        <f t="shared" si="39"/>
        <v>LSU</v>
      </c>
      <c r="Q45" s="1203">
        <v>20</v>
      </c>
      <c r="R45" s="1145" t="str">
        <f t="shared" si="3"/>
        <v>Kansas State</v>
      </c>
      <c r="S45" s="1145" t="str">
        <f t="shared" si="4"/>
        <v>LSU</v>
      </c>
      <c r="T45" s="1008"/>
      <c r="U45" s="1011" t="str">
        <f t="shared" si="35"/>
        <v>L</v>
      </c>
      <c r="V45" s="1008"/>
      <c r="W45" s="1011" t="str">
        <f t="shared" si="26"/>
        <v>L</v>
      </c>
      <c r="X45" s="1015"/>
      <c r="Y45" s="1016"/>
      <c r="Z45" s="1017"/>
      <c r="AA45" s="1016"/>
      <c r="AB45" s="1017"/>
      <c r="AC45" s="1016"/>
      <c r="AD45" s="1008" t="str">
        <f>H45</f>
        <v>Kansas State</v>
      </c>
      <c r="AE45" s="1024">
        <v>5</v>
      </c>
      <c r="AF45" s="1167" t="str">
        <f>K45</f>
        <v>Kansas State</v>
      </c>
      <c r="AG45" s="1024">
        <v>2</v>
      </c>
      <c r="AH45" s="997"/>
      <c r="AI45" s="1024"/>
      <c r="AJ45" s="1202" t="s">
        <v>190</v>
      </c>
      <c r="AK45" s="1203">
        <v>19</v>
      </c>
      <c r="AL45" s="1202" t="s">
        <v>190</v>
      </c>
      <c r="AM45" s="1203">
        <v>13</v>
      </c>
      <c r="AN45" s="1202" t="s">
        <v>162</v>
      </c>
      <c r="AO45" s="1203">
        <v>9</v>
      </c>
      <c r="AP45" s="1022"/>
      <c r="AQ45" s="1032">
        <v>16</v>
      </c>
      <c r="AR45" s="1022"/>
      <c r="AS45" s="1024"/>
      <c r="AT45" s="1022"/>
      <c r="AU45" s="1024"/>
      <c r="AV45" s="1022"/>
      <c r="AW45" s="1024"/>
      <c r="AX45" s="1022"/>
      <c r="AY45" s="1024"/>
      <c r="AZ45" s="1159">
        <f t="shared" si="5"/>
        <v>0</v>
      </c>
      <c r="BA45" s="1160">
        <f t="shared" si="6"/>
        <v>0</v>
      </c>
      <c r="BB45" s="1161">
        <f t="shared" si="7"/>
        <v>9</v>
      </c>
      <c r="BC45" s="1159"/>
      <c r="BD45" s="1160"/>
      <c r="BE45" s="1161"/>
      <c r="BF45" s="1159"/>
      <c r="BG45" s="1160"/>
      <c r="BH45" s="1161"/>
      <c r="BI45" s="1159"/>
      <c r="BJ45" s="1160"/>
      <c r="BK45" s="1016"/>
      <c r="BL45" s="1012" t="str">
        <f t="shared" si="8"/>
        <v>LSU</v>
      </c>
      <c r="BM45" s="1022">
        <v>6</v>
      </c>
      <c r="BN45" s="1023">
        <v>6</v>
      </c>
      <c r="BO45" s="1024">
        <v>0</v>
      </c>
      <c r="BP45" s="1022">
        <v>5</v>
      </c>
      <c r="BQ45" s="1023">
        <v>6</v>
      </c>
      <c r="BR45" s="1024">
        <v>1</v>
      </c>
      <c r="BS45" s="1012" t="str">
        <f t="shared" si="9"/>
        <v>Kansas State</v>
      </c>
      <c r="BT45" s="1022">
        <v>7</v>
      </c>
      <c r="BU45" s="1023">
        <v>5</v>
      </c>
      <c r="BV45" s="1024">
        <v>0</v>
      </c>
      <c r="BW45" s="1022">
        <v>6</v>
      </c>
      <c r="BX45" s="1023">
        <v>5</v>
      </c>
      <c r="BY45" s="1024">
        <v>1</v>
      </c>
      <c r="BZ45" s="1018" t="str">
        <f t="shared" si="10"/>
        <v>LSU</v>
      </c>
      <c r="CA45" s="1028">
        <f>VLOOKUP(+BZ45,All!$F$1112:$K$1259,6,FALSE)</f>
        <v>78.72</v>
      </c>
      <c r="CB45" s="1018" t="str">
        <f t="shared" si="11"/>
        <v>Kansas State</v>
      </c>
      <c r="CC45" s="1028">
        <f>VLOOKUP(+CB45,All!$F$1112:$K$1259,6,FALSE)</f>
        <v>76.709999999999994</v>
      </c>
      <c r="CD45" s="1018" t="str">
        <f t="shared" si="12"/>
        <v>LSU</v>
      </c>
      <c r="CE45" s="1086">
        <f>VLOOKUP(+CD45,All!$F$1258:$K$1387,6,FALSE)</f>
        <v>7.3</v>
      </c>
      <c r="CF45" s="1018" t="str">
        <f t="shared" si="13"/>
        <v>Kansas State</v>
      </c>
      <c r="CG45" s="1093">
        <f>VLOOKUP(+CF45,All!$F$1258:$K$1387,6,FALSE)</f>
        <v>5.7</v>
      </c>
      <c r="CH45" s="1018" t="str">
        <f t="shared" si="14"/>
        <v>LSU</v>
      </c>
      <c r="CI45" s="1020">
        <f t="shared" si="15"/>
        <v>1</v>
      </c>
      <c r="CJ45" s="1004">
        <v>1</v>
      </c>
      <c r="CK45" s="1018" t="str">
        <f t="shared" si="27"/>
        <v>LSU</v>
      </c>
      <c r="CL45" s="1025">
        <f t="shared" si="16"/>
        <v>2.0100000000000051</v>
      </c>
      <c r="CM45" s="1126">
        <v>9</v>
      </c>
      <c r="CN45" s="1018" t="str">
        <f t="shared" si="28"/>
        <v>LSU</v>
      </c>
      <c r="CO45" s="1097">
        <f t="shared" si="29"/>
        <v>1.5999999999999996</v>
      </c>
      <c r="CP45" s="1004">
        <v>6</v>
      </c>
      <c r="CQ45" s="1018" t="str">
        <f>CN45</f>
        <v>LSU</v>
      </c>
      <c r="CR45" s="1020">
        <f>(CO45+CL45)/2</f>
        <v>1.8050000000000024</v>
      </c>
      <c r="CS45" s="1019">
        <v>7</v>
      </c>
      <c r="CT45" s="1018" t="str">
        <f t="shared" si="32"/>
        <v>LSU</v>
      </c>
      <c r="CU45" s="1020">
        <f>(+CP45+CM45)/2</f>
        <v>7.5</v>
      </c>
      <c r="CV45" s="1019">
        <v>8</v>
      </c>
      <c r="CW45" s="1014">
        <f t="shared" si="34"/>
        <v>0</v>
      </c>
      <c r="CX45" s="1017"/>
      <c r="CY45" s="1021"/>
      <c r="CZ45" s="1011"/>
      <c r="DA45" s="1013"/>
      <c r="DB45" s="1012" t="str">
        <f>J45</f>
        <v>LSU</v>
      </c>
      <c r="DC45" s="1026"/>
      <c r="DD45" s="1142">
        <v>42</v>
      </c>
      <c r="DE45" s="1195">
        <f t="shared" si="50"/>
        <v>19</v>
      </c>
      <c r="DF45" s="1195">
        <f t="shared" si="51"/>
        <v>13</v>
      </c>
      <c r="DG45" s="1195">
        <f t="shared" si="52"/>
        <v>9</v>
      </c>
      <c r="DH45" s="1195">
        <f t="shared" si="53"/>
        <v>19</v>
      </c>
      <c r="DI45" s="1195">
        <f t="shared" si="54"/>
        <v>14</v>
      </c>
      <c r="DJ45" s="1195">
        <f t="shared" si="55"/>
        <v>9</v>
      </c>
      <c r="DK45" s="1195">
        <f t="shared" si="43"/>
        <v>0</v>
      </c>
      <c r="DL45" s="1195">
        <f t="shared" si="44"/>
        <v>-1</v>
      </c>
      <c r="DM45" s="1195">
        <f t="shared" si="45"/>
        <v>0</v>
      </c>
      <c r="DN45" s="1198"/>
      <c r="DO45" s="1198"/>
      <c r="DP45" s="1198"/>
      <c r="DQ45" s="1198"/>
      <c r="DR45" s="1198"/>
      <c r="DS45" s="1198"/>
      <c r="DT45" s="1198"/>
      <c r="DU45" s="1198"/>
      <c r="DV45" s="1198"/>
      <c r="DW45" s="1198"/>
      <c r="DX45" s="1198"/>
      <c r="DY45" s="1198"/>
      <c r="DZ45" s="1198"/>
      <c r="EA45" s="1198"/>
      <c r="EB45" s="1198"/>
      <c r="EC45" s="1198"/>
      <c r="ED45" s="1198"/>
      <c r="EE45" s="1198"/>
      <c r="EF45" s="1198"/>
      <c r="EG45" s="1198"/>
      <c r="EH45" s="1198"/>
      <c r="EI45" s="1198"/>
    </row>
    <row r="46" spans="1:139" s="1054" customFormat="1" ht="24" customHeight="1" x14ac:dyDescent="0.75">
      <c r="A46" s="1034" t="s">
        <v>556</v>
      </c>
      <c r="B46" s="1035" t="s">
        <v>238</v>
      </c>
      <c r="C46" s="1036">
        <v>44571</v>
      </c>
      <c r="D46" s="1037">
        <v>0.83333333333333337</v>
      </c>
      <c r="E46" s="1038" t="s">
        <v>40</v>
      </c>
      <c r="F46" s="1050"/>
      <c r="G46" s="1057" t="e">
        <f>VLOOKUP(+F46,All!$F$995:$G$1290,2,FALSE)</f>
        <v>#N/A</v>
      </c>
      <c r="H46" s="1050"/>
      <c r="I46" s="1057" t="e">
        <f>VLOOKUP(+H46,All!$F$995:$G$1290,2,FALSE)</f>
        <v>#N/A</v>
      </c>
      <c r="J46" s="1050" t="s">
        <v>226</v>
      </c>
      <c r="K46" s="1038" t="s">
        <v>125</v>
      </c>
      <c r="L46" s="1114">
        <v>3</v>
      </c>
      <c r="M46" s="1117">
        <v>51</v>
      </c>
      <c r="N46" s="1204" t="str">
        <f>J46</f>
        <v>Georgia</v>
      </c>
      <c r="O46" s="1048">
        <v>33</v>
      </c>
      <c r="P46" s="1209" t="str">
        <f t="shared" si="39"/>
        <v>Alabama</v>
      </c>
      <c r="Q46" s="1049">
        <v>18</v>
      </c>
      <c r="R46" s="1041"/>
      <c r="S46" s="1042"/>
      <c r="T46" s="1035"/>
      <c r="U46" s="1038" t="str">
        <f t="shared" si="35"/>
        <v>W</v>
      </c>
      <c r="V46" s="1035"/>
      <c r="W46" s="1038" t="str">
        <f t="shared" si="26"/>
        <v>W</v>
      </c>
      <c r="X46" s="1043"/>
      <c r="Y46" s="1044"/>
      <c r="Z46" s="1045"/>
      <c r="AA46" s="1044"/>
      <c r="AB46" s="1045"/>
      <c r="AC46" s="1044"/>
      <c r="AD46" s="1035"/>
      <c r="AE46" s="1049">
        <v>43</v>
      </c>
      <c r="AF46" s="1050" t="s">
        <v>226</v>
      </c>
      <c r="AG46" s="1049">
        <v>3</v>
      </c>
      <c r="AH46" s="1050"/>
      <c r="AI46" s="1049"/>
      <c r="AJ46" s="1204" t="s">
        <v>125</v>
      </c>
      <c r="AK46" s="1049">
        <v>25</v>
      </c>
      <c r="AL46" s="1204" t="s">
        <v>226</v>
      </c>
      <c r="AM46" s="1049">
        <v>8</v>
      </c>
      <c r="AN46" s="1204" t="s">
        <v>125</v>
      </c>
      <c r="AO46" s="1049">
        <v>12</v>
      </c>
      <c r="AP46" s="1047"/>
      <c r="AQ46" s="1032">
        <v>24</v>
      </c>
      <c r="AR46" s="1047"/>
      <c r="AS46" s="1049"/>
      <c r="AT46" s="1047"/>
      <c r="AU46" s="1049"/>
      <c r="AV46" s="1047"/>
      <c r="AW46" s="1049"/>
      <c r="AX46" s="1047"/>
      <c r="AY46" s="1049"/>
      <c r="AZ46" s="1156">
        <f t="shared" si="5"/>
        <v>0</v>
      </c>
      <c r="BA46" s="1157">
        <f t="shared" si="6"/>
        <v>8</v>
      </c>
      <c r="BB46" s="1158">
        <f t="shared" si="7"/>
        <v>0</v>
      </c>
      <c r="BC46" s="1162"/>
      <c r="BD46" s="1163"/>
      <c r="BE46" s="1164"/>
      <c r="BF46" s="1162"/>
      <c r="BG46" s="1163"/>
      <c r="BH46" s="1164"/>
      <c r="BI46" s="1162"/>
      <c r="BJ46" s="1163"/>
      <c r="BK46" s="1044"/>
      <c r="BL46" s="1039">
        <f t="shared" si="8"/>
        <v>0</v>
      </c>
      <c r="BM46" s="1047"/>
      <c r="BN46" s="1048"/>
      <c r="BO46" s="1049"/>
      <c r="BP46" s="1047"/>
      <c r="BQ46" s="1048"/>
      <c r="BR46" s="1049"/>
      <c r="BS46" s="1039">
        <f t="shared" si="9"/>
        <v>0</v>
      </c>
      <c r="BT46" s="1047"/>
      <c r="BU46" s="1048"/>
      <c r="BV46" s="1049"/>
      <c r="BW46" s="1047"/>
      <c r="BX46" s="1048"/>
      <c r="BY46" s="1049"/>
      <c r="BZ46" s="1050">
        <f t="shared" si="10"/>
        <v>0</v>
      </c>
      <c r="CA46" s="1057" t="e">
        <f>VLOOKUP(+BZ46,All!$F$1112:$K$1259,6,FALSE)</f>
        <v>#N/A</v>
      </c>
      <c r="CB46" s="1050">
        <f t="shared" si="11"/>
        <v>0</v>
      </c>
      <c r="CC46" s="1057" t="e">
        <f>VLOOKUP(+CB46,All!$F$1112:$K$1259,6,FALSE)</f>
        <v>#N/A</v>
      </c>
      <c r="CD46" s="1050">
        <f t="shared" si="12"/>
        <v>0</v>
      </c>
      <c r="CE46" s="1087" t="e">
        <f>VLOOKUP(+CD46,All!$F$1258:$K$1387,6,FALSE)</f>
        <v>#N/A</v>
      </c>
      <c r="CF46" s="1050">
        <f t="shared" si="13"/>
        <v>0</v>
      </c>
      <c r="CG46" s="1094" t="e">
        <f>VLOOKUP(+CF46,All!$F$1258:$K$1387,6,FALSE)</f>
        <v>#N/A</v>
      </c>
      <c r="CH46" s="1050" t="str">
        <f t="shared" si="14"/>
        <v>Georgia</v>
      </c>
      <c r="CI46" s="1055">
        <f t="shared" si="15"/>
        <v>3</v>
      </c>
      <c r="CJ46" s="1057">
        <v>44</v>
      </c>
      <c r="CK46" s="1050" t="e">
        <f t="shared" si="27"/>
        <v>#N/A</v>
      </c>
      <c r="CL46" s="1051"/>
      <c r="CM46" s="1057">
        <v>44</v>
      </c>
      <c r="CN46" s="1050" t="e">
        <f t="shared" si="28"/>
        <v>#N/A</v>
      </c>
      <c r="CO46" s="1098" t="e">
        <f t="shared" si="29"/>
        <v>#N/A</v>
      </c>
      <c r="CP46" s="1049">
        <v>44</v>
      </c>
      <c r="CQ46" s="1050" t="e">
        <f>IF(+CH46&gt;CJ46,CG46,CI46)</f>
        <v>#N/A</v>
      </c>
      <c r="CR46" s="1050" t="e">
        <f>CO46+CL46</f>
        <v>#N/A</v>
      </c>
      <c r="CS46" s="1052">
        <v>44</v>
      </c>
      <c r="CT46" s="1050" t="e">
        <f>IF(+CK46&gt;CM46,CJ46,CL46)</f>
        <v>#N/A</v>
      </c>
      <c r="CU46" s="1050" t="e">
        <f>CR46+CO46</f>
        <v>#N/A</v>
      </c>
      <c r="CV46" s="1052">
        <v>43</v>
      </c>
      <c r="CW46" s="1041" t="e">
        <f>IF(+CK46=#REF!,CK46,0)</f>
        <v>#N/A</v>
      </c>
      <c r="CX46" s="1045"/>
      <c r="CY46" s="1046"/>
      <c r="CZ46" s="1038"/>
      <c r="DA46" s="1040"/>
      <c r="DB46" s="1039"/>
      <c r="DC46" s="1053"/>
      <c r="DD46" s="1140">
        <v>43</v>
      </c>
      <c r="DE46" s="1195">
        <f t="shared" si="50"/>
        <v>25</v>
      </c>
      <c r="DF46" s="1195">
        <f t="shared" si="51"/>
        <v>8</v>
      </c>
      <c r="DG46" s="1195">
        <f t="shared" si="52"/>
        <v>12</v>
      </c>
      <c r="DH46" s="1195">
        <f t="shared" si="53"/>
        <v>25</v>
      </c>
      <c r="DI46" s="1195">
        <f t="shared" si="54"/>
        <v>9</v>
      </c>
      <c r="DJ46" s="1195">
        <f t="shared" si="55"/>
        <v>12</v>
      </c>
      <c r="DK46" s="1195">
        <f t="shared" si="43"/>
        <v>0</v>
      </c>
      <c r="DL46" s="1195">
        <f t="shared" si="44"/>
        <v>-1</v>
      </c>
      <c r="DM46" s="1195">
        <f t="shared" si="45"/>
        <v>0</v>
      </c>
      <c r="DN46" s="1199"/>
      <c r="DO46" s="1199"/>
      <c r="DP46" s="1199"/>
      <c r="DQ46" s="1199"/>
      <c r="DR46" s="1199"/>
      <c r="DS46" s="1199"/>
      <c r="DT46" s="1199"/>
      <c r="DU46" s="1199"/>
      <c r="DV46" s="1199"/>
      <c r="DW46" s="1199"/>
      <c r="DX46" s="1199"/>
      <c r="DY46" s="1199"/>
      <c r="DZ46" s="1199"/>
      <c r="EA46" s="1199"/>
      <c r="EB46" s="1199"/>
      <c r="EC46" s="1199"/>
      <c r="ED46" s="1199"/>
      <c r="EE46" s="1199"/>
      <c r="EF46" s="1199"/>
      <c r="EG46" s="1199"/>
      <c r="EH46" s="1199"/>
      <c r="EI46" s="1199"/>
    </row>
    <row r="47" spans="1:139" customFormat="1" ht="24" customHeight="1" x14ac:dyDescent="0.9">
      <c r="A47" s="1191" t="s">
        <v>665</v>
      </c>
      <c r="B47" s="918"/>
      <c r="C47" s="918"/>
      <c r="D47" s="918"/>
      <c r="E47" s="918"/>
      <c r="F47" s="918"/>
      <c r="G47" s="918"/>
      <c r="H47" s="918"/>
      <c r="I47" s="918"/>
      <c r="J47" s="918"/>
      <c r="K47" s="918"/>
      <c r="L47" s="852"/>
      <c r="M47" s="852"/>
      <c r="N47" s="918"/>
      <c r="O47" s="1181"/>
      <c r="P47" s="918"/>
      <c r="Q47" s="1181"/>
      <c r="R47" s="874"/>
      <c r="S47" s="874"/>
      <c r="T47" s="918"/>
      <c r="U47" s="918"/>
      <c r="V47" s="918"/>
      <c r="W47" s="918"/>
      <c r="X47" s="918"/>
      <c r="Y47" s="918"/>
      <c r="Z47" s="918"/>
      <c r="AA47" s="1180"/>
      <c r="AB47" s="918"/>
      <c r="AC47" s="1180"/>
      <c r="AD47" s="918"/>
      <c r="AE47" s="1180">
        <f>SUM(AE45:AE46)</f>
        <v>48</v>
      </c>
      <c r="AF47" s="1181"/>
      <c r="AG47" s="1180">
        <f>SUM(AG3:AG46)</f>
        <v>990</v>
      </c>
      <c r="AH47" s="1181"/>
      <c r="AI47" s="1180">
        <f>SUM(AI3:AI46)</f>
        <v>0</v>
      </c>
      <c r="AJ47" s="1181"/>
      <c r="AK47" s="1180">
        <f>SUM(AK3:AK46)</f>
        <v>918</v>
      </c>
      <c r="AL47" s="1181"/>
      <c r="AM47" s="1180">
        <f>SUM(AM3:AM46)</f>
        <v>918</v>
      </c>
      <c r="AN47" s="1181"/>
      <c r="AO47" s="1180">
        <f>SUM(AO3:AO46)</f>
        <v>918</v>
      </c>
      <c r="AP47" s="1181"/>
      <c r="AQ47" s="1180">
        <f>SUM(AQ3:AQ46)</f>
        <v>946</v>
      </c>
      <c r="AR47" s="1181"/>
      <c r="AS47" s="1180">
        <f>SUM(AS45:AS46)</f>
        <v>0</v>
      </c>
      <c r="AT47" s="1181"/>
      <c r="AU47" s="1180">
        <f>SUM(AU45:AU46)</f>
        <v>0</v>
      </c>
      <c r="AV47" s="1181"/>
      <c r="AW47" s="1180">
        <f>SUM(AW45:AW46)</f>
        <v>0</v>
      </c>
      <c r="AX47" s="1181"/>
      <c r="AY47" s="1180">
        <f>SUM(AY45:AY46)</f>
        <v>0</v>
      </c>
      <c r="AZ47" s="1180">
        <f>SUM(AZ3:AZ46)</f>
        <v>594</v>
      </c>
      <c r="BA47" s="1180">
        <f>SUM(BA3:BA46)</f>
        <v>565</v>
      </c>
      <c r="BB47" s="1180">
        <f>SUM(BB3:BB46)</f>
        <v>603</v>
      </c>
      <c r="BC47" s="1181"/>
      <c r="BD47" s="1033"/>
      <c r="BE47" s="1181"/>
      <c r="BF47" s="1181"/>
      <c r="BG47" s="1033"/>
      <c r="BH47" s="1181"/>
      <c r="BI47" s="1181"/>
      <c r="BJ47" s="1033"/>
      <c r="BK47" s="918"/>
      <c r="BL47" s="918"/>
      <c r="BM47" s="1181"/>
      <c r="BN47" s="1181"/>
      <c r="BO47" s="1181"/>
      <c r="BP47" s="1181"/>
      <c r="BQ47" s="1181"/>
      <c r="BR47" s="1181"/>
      <c r="BS47" s="918"/>
      <c r="BT47" s="1181"/>
      <c r="BU47" s="1181"/>
      <c r="BV47" s="1181"/>
      <c r="BW47" s="1181"/>
      <c r="BX47" s="1181"/>
      <c r="BY47" s="1181"/>
      <c r="BZ47" s="918"/>
      <c r="CA47" s="918"/>
      <c r="CB47" s="918"/>
      <c r="CC47" s="918"/>
      <c r="CD47" s="918"/>
      <c r="CE47" s="913"/>
      <c r="CF47" s="918"/>
      <c r="CG47" s="918"/>
      <c r="CH47" s="918"/>
      <c r="CI47" s="918"/>
      <c r="CJ47" s="1180">
        <f>SUM(CJ45:CJ46)</f>
        <v>45</v>
      </c>
      <c r="CK47" s="918"/>
      <c r="CL47" s="918"/>
      <c r="CM47" s="1180">
        <f>SUM(CM45:CM46)</f>
        <v>53</v>
      </c>
      <c r="CN47" s="918"/>
      <c r="CO47" s="750"/>
      <c r="CP47" s="1180">
        <f>SUM(CP45:CP46)</f>
        <v>50</v>
      </c>
      <c r="CQ47" s="918"/>
      <c r="CR47" s="874"/>
      <c r="CS47" s="1180">
        <f>SUM(CS45:CS46)</f>
        <v>51</v>
      </c>
      <c r="CT47" s="918"/>
      <c r="CU47" s="1149" t="e">
        <f>SUM(CU45:CU46)</f>
        <v>#N/A</v>
      </c>
      <c r="CV47" s="1180">
        <f>SUM(CV45:CV46)</f>
        <v>51</v>
      </c>
      <c r="CW47" s="919"/>
      <c r="CX47" s="918"/>
      <c r="CY47" s="874"/>
      <c r="CZ47" s="918"/>
      <c r="DA47" s="918"/>
      <c r="DB47" s="918"/>
      <c r="DC47" s="918"/>
      <c r="DD47" s="1134"/>
      <c r="DE47" s="1189">
        <f t="shared" ref="DE47:DM47" si="56">SUM(DE3:DE46)</f>
        <v>918</v>
      </c>
      <c r="DF47" s="1189">
        <f t="shared" si="56"/>
        <v>918</v>
      </c>
      <c r="DG47" s="1189">
        <f t="shared" si="56"/>
        <v>918</v>
      </c>
      <c r="DH47" s="1189">
        <f t="shared" si="56"/>
        <v>934</v>
      </c>
      <c r="DI47" s="1189">
        <f t="shared" si="56"/>
        <v>942</v>
      </c>
      <c r="DJ47" s="1189">
        <f t="shared" si="56"/>
        <v>923</v>
      </c>
      <c r="DK47" s="1189">
        <f t="shared" si="56"/>
        <v>-16</v>
      </c>
      <c r="DL47" s="1189">
        <f t="shared" si="56"/>
        <v>-24</v>
      </c>
      <c r="DM47" s="1189">
        <f t="shared" si="56"/>
        <v>-5</v>
      </c>
      <c r="DN47" s="1033"/>
      <c r="DO47" s="1033"/>
      <c r="DP47" s="1033"/>
      <c r="DQ47" s="1033"/>
      <c r="DR47" s="1033"/>
      <c r="DS47" s="1033"/>
      <c r="DT47" s="1033"/>
      <c r="DU47" s="1033"/>
      <c r="DV47" s="1033"/>
      <c r="DW47" s="1033"/>
      <c r="DX47" s="1033"/>
      <c r="DY47" s="1033"/>
      <c r="DZ47" s="1033"/>
      <c r="EA47" s="1033"/>
      <c r="EB47" s="1033"/>
      <c r="EC47" s="1033"/>
      <c r="ED47" s="1033"/>
      <c r="EE47" s="1033"/>
      <c r="EF47" s="1033"/>
      <c r="EG47" s="1033"/>
      <c r="EH47" s="1033"/>
      <c r="EI47" s="1033"/>
    </row>
    <row r="48" spans="1:139" customFormat="1" ht="24" customHeight="1" x14ac:dyDescent="0.9">
      <c r="A48" s="1191" t="s">
        <v>667</v>
      </c>
      <c r="B48" s="918"/>
      <c r="C48" s="918"/>
      <c r="D48" s="918"/>
      <c r="E48" s="918"/>
      <c r="F48" s="918"/>
      <c r="G48" s="918"/>
      <c r="H48" s="918"/>
      <c r="I48" s="918"/>
      <c r="J48" s="918"/>
      <c r="K48" s="918"/>
      <c r="L48" s="852"/>
      <c r="M48" s="852"/>
      <c r="N48" s="918"/>
      <c r="O48" s="1181"/>
      <c r="P48" s="918"/>
      <c r="Q48" s="1181"/>
      <c r="R48" s="874"/>
      <c r="S48" s="874"/>
      <c r="T48" s="918"/>
      <c r="U48" s="918"/>
      <c r="V48" s="918"/>
      <c r="W48" s="918"/>
      <c r="X48" s="918"/>
      <c r="Y48" s="918"/>
      <c r="Z48" s="918"/>
      <c r="AA48" s="1099"/>
      <c r="AB48" s="918"/>
      <c r="AC48" s="1099"/>
      <c r="AD48" s="918"/>
      <c r="AE48" s="1099">
        <f>(44*45/2)</f>
        <v>990</v>
      </c>
      <c r="AF48" s="1181"/>
      <c r="AG48" s="1182">
        <f>(44*45/2)</f>
        <v>990</v>
      </c>
      <c r="AH48" s="1181"/>
      <c r="AI48" s="1099">
        <f>(43*44/2)</f>
        <v>946</v>
      </c>
      <c r="AJ48" s="1181"/>
      <c r="AK48" s="1099"/>
      <c r="AL48" s="1181"/>
      <c r="AM48" s="1099"/>
      <c r="AN48" s="1181"/>
      <c r="AO48" s="1099"/>
      <c r="AP48" s="1181"/>
      <c r="AQ48" s="1099">
        <f>(44*45/2)</f>
        <v>990</v>
      </c>
      <c r="AR48" s="1181"/>
      <c r="AS48" s="1099">
        <f>(44*45/2)</f>
        <v>990</v>
      </c>
      <c r="AT48" s="1181"/>
      <c r="AU48" s="1099">
        <f>(44*45/2)</f>
        <v>990</v>
      </c>
      <c r="AV48" s="1181"/>
      <c r="AW48" s="1099">
        <f>(44*45/2)</f>
        <v>990</v>
      </c>
      <c r="AX48" s="1181"/>
      <c r="AY48" s="1099">
        <f>(44*45/2)</f>
        <v>990</v>
      </c>
      <c r="AZ48" s="1189"/>
      <c r="BA48" s="1190"/>
      <c r="BB48" s="1189"/>
      <c r="BC48" s="1181"/>
      <c r="BD48" s="1033"/>
      <c r="BE48" s="1181"/>
      <c r="BF48" s="1181"/>
      <c r="BG48" s="1033"/>
      <c r="BH48" s="1181"/>
      <c r="BI48" s="1181"/>
      <c r="BJ48" s="1033"/>
      <c r="BK48" s="918"/>
      <c r="BL48" s="918"/>
      <c r="BM48" s="1181"/>
      <c r="BN48" s="1181"/>
      <c r="BO48" s="1181"/>
      <c r="BP48" s="1181"/>
      <c r="BQ48" s="1181"/>
      <c r="BR48" s="1181"/>
      <c r="BS48" s="918"/>
      <c r="BT48" s="1181"/>
      <c r="BU48" s="1181"/>
      <c r="BV48" s="1181"/>
      <c r="BW48" s="1181"/>
      <c r="BX48" s="1181"/>
      <c r="BY48" s="1181"/>
      <c r="BZ48" s="918"/>
      <c r="CA48" s="918"/>
      <c r="CB48" s="918"/>
      <c r="CC48" s="918"/>
      <c r="CD48" s="918"/>
      <c r="CE48" s="913"/>
      <c r="CF48" s="918"/>
      <c r="CG48" s="918"/>
      <c r="CH48" s="918"/>
      <c r="CI48" s="918"/>
      <c r="CJ48" s="1099">
        <f>(44*45/2)</f>
        <v>990</v>
      </c>
      <c r="CK48" s="918"/>
      <c r="CL48" s="918"/>
      <c r="CM48" s="1099">
        <f>(44*45/2)</f>
        <v>990</v>
      </c>
      <c r="CN48" s="918"/>
      <c r="CO48" s="750"/>
      <c r="CP48" s="1099">
        <f>(44*45/2)</f>
        <v>990</v>
      </c>
      <c r="CQ48" s="918"/>
      <c r="CR48" s="874"/>
      <c r="CS48" s="1099">
        <f>(44*45/2)</f>
        <v>990</v>
      </c>
      <c r="CT48" s="918"/>
      <c r="CU48" s="1150">
        <f>(44*45/2)</f>
        <v>990</v>
      </c>
      <c r="CV48" s="1099">
        <f>(44*45/2)</f>
        <v>990</v>
      </c>
      <c r="CW48" s="919"/>
      <c r="CX48" s="918"/>
      <c r="CY48" s="874"/>
      <c r="CZ48" s="918"/>
      <c r="DA48" s="918"/>
      <c r="DB48" s="918"/>
      <c r="DC48" s="918"/>
      <c r="DD48" s="1134"/>
      <c r="DE48" s="1195">
        <f>AK18</f>
        <v>0</v>
      </c>
      <c r="DF48" s="1195">
        <f>+AM18</f>
        <v>0</v>
      </c>
      <c r="DG48" s="1195">
        <f>+AO18</f>
        <v>0</v>
      </c>
      <c r="DH48" s="1195">
        <f t="shared" ref="DH48:DJ49" si="57">+DE48</f>
        <v>0</v>
      </c>
      <c r="DI48" s="1195">
        <f t="shared" si="57"/>
        <v>0</v>
      </c>
      <c r="DJ48" s="1195">
        <f t="shared" si="57"/>
        <v>0</v>
      </c>
      <c r="DK48" s="1195">
        <f>DE47-DH47</f>
        <v>-16</v>
      </c>
      <c r="DL48" s="1195">
        <f>DF47-DI47</f>
        <v>-24</v>
      </c>
      <c r="DM48" s="1195">
        <f>DG47-DJ47</f>
        <v>-5</v>
      </c>
      <c r="DN48" s="1033"/>
      <c r="DO48" s="1033"/>
      <c r="DP48" s="1033"/>
      <c r="DQ48" s="1033"/>
      <c r="DR48" s="1033"/>
      <c r="DS48" s="1033"/>
      <c r="DT48" s="1033"/>
      <c r="DU48" s="1033"/>
      <c r="DV48" s="1033"/>
      <c r="DW48" s="1033"/>
      <c r="DX48" s="1033"/>
      <c r="DY48" s="1033"/>
      <c r="DZ48" s="1033"/>
      <c r="EA48" s="1033"/>
      <c r="EB48" s="1033"/>
      <c r="EC48" s="1033"/>
      <c r="ED48" s="1033"/>
      <c r="EE48" s="1033"/>
      <c r="EF48" s="1033"/>
      <c r="EG48" s="1033"/>
      <c r="EH48" s="1033"/>
      <c r="EI48" s="1033"/>
    </row>
    <row r="49" spans="1:139" customFormat="1" ht="24" customHeight="1" x14ac:dyDescent="0.9">
      <c r="A49" s="1191" t="s">
        <v>666</v>
      </c>
      <c r="B49" s="918"/>
      <c r="C49" s="918"/>
      <c r="D49" s="918"/>
      <c r="E49" s="918"/>
      <c r="F49" s="918"/>
      <c r="G49" s="918"/>
      <c r="H49" s="918"/>
      <c r="I49" s="918"/>
      <c r="J49" s="918"/>
      <c r="K49" s="918"/>
      <c r="L49" s="852"/>
      <c r="M49" s="852"/>
      <c r="N49" s="918"/>
      <c r="O49" s="1181"/>
      <c r="P49" s="918"/>
      <c r="Q49" s="1181"/>
      <c r="R49" s="874"/>
      <c r="S49" s="874"/>
      <c r="T49" s="918"/>
      <c r="U49" s="918"/>
      <c r="V49" s="918"/>
      <c r="W49" s="918"/>
      <c r="X49" s="918"/>
      <c r="Y49" s="918"/>
      <c r="Z49" s="918"/>
      <c r="AA49" s="1184"/>
      <c r="AB49" s="918"/>
      <c r="AC49" s="1184"/>
      <c r="AD49" s="918"/>
      <c r="AE49" s="1181">
        <f>+AE47-AE48</f>
        <v>-942</v>
      </c>
      <c r="AF49" s="1181"/>
      <c r="AG49" s="1181">
        <f>+AG47-AG48</f>
        <v>0</v>
      </c>
      <c r="AH49" s="1181"/>
      <c r="AI49" s="1181">
        <f>+AI47-AI48</f>
        <v>-946</v>
      </c>
      <c r="AJ49" s="1181"/>
      <c r="AK49" s="1181"/>
      <c r="AL49" s="1181"/>
      <c r="AM49" s="1181"/>
      <c r="AN49" s="1181"/>
      <c r="AO49" s="1181"/>
      <c r="AP49" s="1181"/>
      <c r="AQ49" s="1181">
        <f>+AQ47-AQ48</f>
        <v>-44</v>
      </c>
      <c r="AR49" s="1181"/>
      <c r="AS49" s="1181">
        <f>+AS47-AS48</f>
        <v>-990</v>
      </c>
      <c r="AT49" s="1181"/>
      <c r="AU49" s="1181">
        <f>+AU47-AU48</f>
        <v>-990</v>
      </c>
      <c r="AV49" s="1181"/>
      <c r="AW49" s="1181">
        <f>+AW47-AW48</f>
        <v>-990</v>
      </c>
      <c r="AX49" s="1181"/>
      <c r="AY49" s="1181">
        <f>+AY47-AY48</f>
        <v>-990</v>
      </c>
      <c r="AZ49" s="1192">
        <f>+AZ47+AZ48</f>
        <v>594</v>
      </c>
      <c r="BA49" s="1193">
        <f>+BA47+BA48</f>
        <v>565</v>
      </c>
      <c r="BB49" s="1194">
        <f>+BB47+BB48</f>
        <v>603</v>
      </c>
      <c r="BC49" s="1181"/>
      <c r="BD49" s="1033"/>
      <c r="BE49" s="1181"/>
      <c r="BF49" s="1181"/>
      <c r="BG49" s="1033"/>
      <c r="BH49" s="1181"/>
      <c r="BI49" s="1181"/>
      <c r="BJ49" s="1033"/>
      <c r="BK49" s="918"/>
      <c r="BL49" s="918"/>
      <c r="BM49" s="1181"/>
      <c r="BN49" s="1181"/>
      <c r="BO49" s="1181"/>
      <c r="BP49" s="1181"/>
      <c r="BQ49" s="1181"/>
      <c r="BR49" s="1181"/>
      <c r="BS49" s="918"/>
      <c r="BT49" s="1181"/>
      <c r="BU49" s="1181"/>
      <c r="BV49" s="1181"/>
      <c r="BW49" s="1181"/>
      <c r="BX49" s="1181"/>
      <c r="BY49" s="1181"/>
      <c r="BZ49" s="918"/>
      <c r="CA49" s="918"/>
      <c r="CB49" s="918"/>
      <c r="CC49" s="918"/>
      <c r="CD49" s="918"/>
      <c r="CE49" s="913"/>
      <c r="CF49" s="918"/>
      <c r="CG49" s="918"/>
      <c r="CH49" s="918"/>
      <c r="CI49" s="918"/>
      <c r="CJ49" s="1184">
        <f>+CJ47-CJ48</f>
        <v>-945</v>
      </c>
      <c r="CK49" s="918"/>
      <c r="CL49" s="918"/>
      <c r="CM49" s="1184">
        <f>+CM47-CM48</f>
        <v>-937</v>
      </c>
      <c r="CN49" s="918"/>
      <c r="CO49" s="750"/>
      <c r="CP49" s="1184">
        <f>+CP47-CP48</f>
        <v>-940</v>
      </c>
      <c r="CQ49" s="918"/>
      <c r="CR49" s="874"/>
      <c r="CS49" s="1184">
        <f>+CS47-CS48</f>
        <v>-939</v>
      </c>
      <c r="CT49" s="918"/>
      <c r="CU49" s="910"/>
      <c r="CV49" s="1184">
        <f>+CV47-CV48</f>
        <v>-939</v>
      </c>
      <c r="CW49" s="919"/>
      <c r="CX49" s="918"/>
      <c r="CY49" s="874"/>
      <c r="CZ49" s="918"/>
      <c r="DA49" s="918"/>
      <c r="DB49" s="918"/>
      <c r="DC49" s="918"/>
      <c r="DD49" s="1134"/>
      <c r="DE49" s="1033">
        <f>+AK35</f>
        <v>0</v>
      </c>
      <c r="DF49" s="1033">
        <f>+AM35</f>
        <v>0</v>
      </c>
      <c r="DG49" s="1033">
        <f>+AO35</f>
        <v>0</v>
      </c>
      <c r="DH49" s="1033">
        <f t="shared" si="57"/>
        <v>0</v>
      </c>
      <c r="DI49" s="1033">
        <f t="shared" si="57"/>
        <v>0</v>
      </c>
      <c r="DJ49" s="1033">
        <f t="shared" si="57"/>
        <v>0</v>
      </c>
      <c r="DK49" s="1033">
        <f>+DK47-DK48</f>
        <v>0</v>
      </c>
      <c r="DL49" s="1033">
        <f>+DL47-DL48</f>
        <v>0</v>
      </c>
      <c r="DM49" s="1033">
        <f>+DM47-DM48</f>
        <v>0</v>
      </c>
      <c r="DN49" s="1033"/>
      <c r="DO49" s="1033"/>
      <c r="DP49" s="1033"/>
      <c r="DQ49" s="1033"/>
      <c r="DR49" s="1033"/>
      <c r="DS49" s="1033"/>
      <c r="DT49" s="1033"/>
      <c r="DU49" s="1033"/>
      <c r="DV49" s="1033"/>
      <c r="DW49" s="1033"/>
      <c r="DX49" s="1033"/>
      <c r="DY49" s="1033"/>
      <c r="DZ49" s="1033"/>
      <c r="EA49" s="1033"/>
      <c r="EB49" s="1033"/>
      <c r="EC49" s="1033"/>
      <c r="ED49" s="1033"/>
      <c r="EE49" s="1033"/>
      <c r="EF49" s="1033"/>
      <c r="EG49" s="1033"/>
      <c r="EH49" s="1033"/>
      <c r="EI49" s="1033"/>
    </row>
    <row r="50" spans="1:139" customFormat="1" ht="24" customHeight="1" x14ac:dyDescent="0.9">
      <c r="A50" s="963"/>
      <c r="L50" s="751"/>
      <c r="M50" s="751"/>
      <c r="O50" s="1033"/>
      <c r="Q50" s="1033"/>
      <c r="AE50" s="1033"/>
      <c r="AF50" s="1033"/>
      <c r="AG50" s="1033"/>
      <c r="AH50" s="1033"/>
      <c r="AI50" s="1033"/>
      <c r="AJ50" s="1033"/>
      <c r="AK50" s="1033"/>
      <c r="AL50" s="1033"/>
      <c r="AM50" s="1033"/>
      <c r="AN50" s="1033"/>
      <c r="AO50" s="1033"/>
      <c r="AP50" s="1033"/>
      <c r="AQ50" s="1033"/>
      <c r="AR50" s="1033"/>
      <c r="AS50" s="1033"/>
      <c r="AT50" s="1033"/>
      <c r="AU50" s="1033"/>
      <c r="AV50" s="1033"/>
      <c r="AW50" s="1033"/>
      <c r="AX50" s="1033"/>
      <c r="AY50" s="1033"/>
      <c r="AZ50" s="1033"/>
      <c r="BA50" s="1033"/>
      <c r="BB50" s="1033"/>
      <c r="BC50" s="1033"/>
      <c r="BD50" s="1033"/>
      <c r="BE50" s="1033"/>
      <c r="BF50" s="1033"/>
      <c r="BG50" s="1033"/>
      <c r="BH50" s="1033"/>
      <c r="BI50" s="1033"/>
      <c r="BJ50" s="1033"/>
      <c r="BM50" s="1033"/>
      <c r="BN50" s="1033"/>
      <c r="BO50" s="1033"/>
      <c r="BP50" s="1033"/>
      <c r="BQ50" s="1033"/>
      <c r="BR50" s="1033"/>
      <c r="BT50" s="1033"/>
      <c r="BU50" s="1033"/>
      <c r="BV50" s="1033"/>
      <c r="BW50" s="1033"/>
      <c r="BX50" s="1033"/>
      <c r="BY50" s="1033"/>
      <c r="CD50" s="874"/>
      <c r="CE50" s="767"/>
      <c r="CF50" s="874"/>
      <c r="CG50" s="874"/>
      <c r="CN50" s="874"/>
      <c r="CO50" s="740"/>
      <c r="CP50" s="1033"/>
      <c r="CQ50" s="874"/>
      <c r="CT50" s="874"/>
      <c r="CU50" s="910"/>
      <c r="CV50" s="874"/>
      <c r="CW50" s="492"/>
      <c r="DD50" s="1134"/>
      <c r="DE50" s="1033">
        <f t="shared" ref="DE50:DJ50" si="58">+SUM(DE47:DE49)</f>
        <v>918</v>
      </c>
      <c r="DF50" s="1033">
        <f t="shared" si="58"/>
        <v>918</v>
      </c>
      <c r="DG50" s="1033">
        <f t="shared" si="58"/>
        <v>918</v>
      </c>
      <c r="DH50" s="1033">
        <f t="shared" si="58"/>
        <v>934</v>
      </c>
      <c r="DI50" s="1033">
        <f t="shared" si="58"/>
        <v>942</v>
      </c>
      <c r="DJ50" s="1033">
        <f t="shared" si="58"/>
        <v>923</v>
      </c>
      <c r="DK50" s="1033"/>
      <c r="DL50" s="1033"/>
      <c r="DM50" s="1033"/>
      <c r="DN50" s="1033"/>
      <c r="DO50" s="1033"/>
      <c r="DP50" s="1033"/>
      <c r="DQ50" s="1033"/>
      <c r="DR50" s="1033"/>
      <c r="DS50" s="1033"/>
      <c r="DT50" s="1033"/>
      <c r="DU50" s="1033"/>
      <c r="DV50" s="1033"/>
      <c r="DW50" s="1033"/>
      <c r="DX50" s="1033"/>
      <c r="DY50" s="1033"/>
      <c r="DZ50" s="1033"/>
      <c r="EA50" s="1033"/>
      <c r="EB50" s="1033"/>
      <c r="EC50" s="1033"/>
      <c r="ED50" s="1033"/>
      <c r="EE50" s="1033"/>
      <c r="EF50" s="1033"/>
      <c r="EG50" s="1033"/>
      <c r="EH50" s="1033"/>
      <c r="EI50" s="1033"/>
    </row>
    <row r="51" spans="1:139" customFormat="1" ht="24" customHeight="1" x14ac:dyDescent="0.9">
      <c r="A51" s="963"/>
      <c r="L51" s="751"/>
      <c r="M51" s="751"/>
      <c r="O51" s="1033"/>
      <c r="Q51" s="1033"/>
      <c r="AE51" s="1033"/>
      <c r="AF51" s="1033"/>
      <c r="AG51" s="1033"/>
      <c r="AH51" s="1033"/>
      <c r="AI51" s="1033"/>
      <c r="AJ51" s="1033"/>
      <c r="AK51" s="1033"/>
      <c r="AL51" s="1033"/>
      <c r="AM51" s="1033"/>
      <c r="AN51" s="1033"/>
      <c r="AO51" s="1033"/>
      <c r="AP51" s="1033"/>
      <c r="AQ51" s="1033"/>
      <c r="AR51" s="1033"/>
      <c r="AS51" s="1033"/>
      <c r="AT51" s="1033"/>
      <c r="AU51" s="1033"/>
      <c r="AV51" s="1033"/>
      <c r="AW51" s="1033"/>
      <c r="AX51" s="1033"/>
      <c r="AY51" s="1033"/>
      <c r="AZ51" s="1033"/>
      <c r="BA51" s="1033"/>
      <c r="BB51" s="1033"/>
      <c r="BC51" s="1033"/>
      <c r="BD51" s="1033"/>
      <c r="BE51" s="1033"/>
      <c r="BF51" s="1033"/>
      <c r="BG51" s="1033"/>
      <c r="BH51" s="1033"/>
      <c r="BI51" s="1033"/>
      <c r="BJ51" s="1033"/>
      <c r="BM51" s="1033"/>
      <c r="BN51" s="1033"/>
      <c r="BO51" s="1033"/>
      <c r="BP51" s="1033"/>
      <c r="BQ51" s="1033"/>
      <c r="BR51" s="1033"/>
      <c r="BT51" s="1033"/>
      <c r="BU51" s="1033"/>
      <c r="BV51" s="1033"/>
      <c r="BW51" s="1033"/>
      <c r="BX51" s="1033"/>
      <c r="BY51" s="1033"/>
      <c r="CD51" s="874"/>
      <c r="CE51" s="767"/>
      <c r="CF51" s="874"/>
      <c r="CG51" s="874"/>
      <c r="CN51" s="874"/>
      <c r="CO51" s="740"/>
      <c r="CP51" s="1033"/>
      <c r="CQ51" s="874"/>
      <c r="CT51" s="874"/>
      <c r="CU51" s="910"/>
      <c r="CV51" s="874"/>
      <c r="CW51" s="492"/>
      <c r="DD51" s="1134"/>
      <c r="DE51" s="1033"/>
      <c r="DF51" s="1033"/>
      <c r="DG51" s="1033"/>
      <c r="DH51" s="1033"/>
      <c r="DI51" s="1033"/>
      <c r="DJ51" s="1033"/>
      <c r="DK51" s="1033"/>
      <c r="DL51" s="1033"/>
      <c r="DM51" s="1033"/>
      <c r="DN51" s="1033"/>
      <c r="DO51" s="1033"/>
      <c r="DP51" s="1033"/>
      <c r="DQ51" s="1033"/>
      <c r="DR51" s="1033"/>
      <c r="DS51" s="1033"/>
      <c r="DT51" s="1033"/>
      <c r="DU51" s="1033"/>
      <c r="DV51" s="1033"/>
      <c r="DW51" s="1033"/>
      <c r="DX51" s="1033"/>
      <c r="DY51" s="1033"/>
      <c r="DZ51" s="1033"/>
      <c r="EA51" s="1033"/>
      <c r="EB51" s="1033"/>
      <c r="EC51" s="1033"/>
      <c r="ED51" s="1033"/>
      <c r="EE51" s="1033"/>
      <c r="EF51" s="1033"/>
      <c r="EG51" s="1033"/>
      <c r="EH51" s="1033"/>
      <c r="EI51" s="1033"/>
    </row>
    <row r="52" spans="1:139" customFormat="1" ht="24" customHeight="1" x14ac:dyDescent="0.9">
      <c r="A52" s="963"/>
      <c r="L52" s="751"/>
      <c r="M52" s="751"/>
      <c r="O52" s="1033"/>
      <c r="Q52" s="1033"/>
      <c r="AE52" s="1033"/>
      <c r="AF52" s="1033"/>
      <c r="AG52" s="1033"/>
      <c r="AH52" s="1033"/>
      <c r="AI52" s="1033"/>
      <c r="AJ52" s="1033"/>
      <c r="AK52" s="1033"/>
      <c r="AL52" s="1033"/>
      <c r="AM52" s="1033"/>
      <c r="AN52" s="1033"/>
      <c r="AO52" s="1033"/>
      <c r="AP52" s="1033"/>
      <c r="AQ52" s="1033"/>
      <c r="AR52" s="1033"/>
      <c r="AS52" s="1033"/>
      <c r="AT52" s="1033"/>
      <c r="AU52" s="1033"/>
      <c r="AV52" s="1033"/>
      <c r="AW52" s="1033"/>
      <c r="AX52" s="1033"/>
      <c r="AY52" s="1033"/>
      <c r="AZ52" s="1033"/>
      <c r="BA52" s="1033"/>
      <c r="BB52" s="1033"/>
      <c r="BC52" s="1033"/>
      <c r="BD52" s="1033"/>
      <c r="BE52" s="1033"/>
      <c r="BF52" s="1033"/>
      <c r="BG52" s="1033"/>
      <c r="BH52" s="1033"/>
      <c r="BI52" s="1033"/>
      <c r="BJ52" s="1033"/>
      <c r="BM52" s="1033"/>
      <c r="BN52" s="1033"/>
      <c r="BO52" s="1033"/>
      <c r="BP52" s="1033"/>
      <c r="BQ52" s="1033"/>
      <c r="BR52" s="1033"/>
      <c r="BT52" s="1033"/>
      <c r="BU52" s="1033"/>
      <c r="BV52" s="1033"/>
      <c r="BW52" s="1033"/>
      <c r="BX52" s="1033"/>
      <c r="BY52" s="1033"/>
      <c r="CD52" s="874"/>
      <c r="CE52" s="767"/>
      <c r="CF52" s="874"/>
      <c r="CG52" s="874"/>
      <c r="CN52" s="874"/>
      <c r="CO52" s="740"/>
      <c r="CP52" s="1033"/>
      <c r="CQ52" s="874"/>
      <c r="CT52" s="874"/>
      <c r="CU52" s="910"/>
      <c r="CV52" s="874"/>
      <c r="CW52" s="492"/>
      <c r="DD52" s="1134"/>
      <c r="DE52" s="1033"/>
      <c r="DF52" s="1033"/>
      <c r="DG52" s="1033"/>
      <c r="DH52" s="1033"/>
      <c r="DI52" s="1033"/>
      <c r="DJ52" s="1033"/>
      <c r="DK52" s="1033"/>
      <c r="DL52" s="1033"/>
      <c r="DM52" s="1033"/>
      <c r="DN52" s="1033"/>
      <c r="DO52" s="1033"/>
      <c r="DP52" s="1033"/>
      <c r="DQ52" s="1033"/>
      <c r="DR52" s="1033"/>
      <c r="DS52" s="1033"/>
      <c r="DT52" s="1033"/>
      <c r="DU52" s="1033"/>
      <c r="DV52" s="1033"/>
      <c r="DW52" s="1033"/>
      <c r="DX52" s="1033"/>
      <c r="DY52" s="1033"/>
      <c r="DZ52" s="1033"/>
      <c r="EA52" s="1033"/>
      <c r="EB52" s="1033"/>
      <c r="EC52" s="1033"/>
      <c r="ED52" s="1033"/>
      <c r="EE52" s="1033"/>
      <c r="EF52" s="1033"/>
      <c r="EG52" s="1033"/>
      <c r="EH52" s="1033"/>
      <c r="EI52" s="1033"/>
    </row>
    <row r="53" spans="1:139" customFormat="1" ht="24" customHeight="1" x14ac:dyDescent="0.9">
      <c r="A53" s="963"/>
      <c r="L53" s="751"/>
      <c r="M53" s="751"/>
      <c r="O53" s="1033"/>
      <c r="Q53" s="1033"/>
      <c r="AE53" s="1033"/>
      <c r="AF53" s="1033"/>
      <c r="AG53" s="1033"/>
      <c r="AH53" s="1033"/>
      <c r="AI53" s="1033"/>
      <c r="AJ53" s="1033"/>
      <c r="AK53" s="1033"/>
      <c r="AL53" s="1033"/>
      <c r="AM53" s="1033"/>
      <c r="AN53" s="1033"/>
      <c r="AO53" s="1033"/>
      <c r="AP53" s="1033"/>
      <c r="AQ53" s="1033"/>
      <c r="AR53" s="1033"/>
      <c r="AS53" s="1033"/>
      <c r="AT53" s="1033"/>
      <c r="AU53" s="1033"/>
      <c r="AV53" s="1033"/>
      <c r="AW53" s="1033"/>
      <c r="AX53" s="1033"/>
      <c r="AY53" s="1033"/>
      <c r="AZ53" s="1033"/>
      <c r="BA53" s="1033"/>
      <c r="BB53" s="1033"/>
      <c r="BC53" s="1033"/>
      <c r="BD53" s="1033"/>
      <c r="BE53" s="1033"/>
      <c r="BF53" s="1033"/>
      <c r="BG53" s="1033"/>
      <c r="BH53" s="1033"/>
      <c r="BI53" s="1033"/>
      <c r="BJ53" s="1033"/>
      <c r="BM53" s="1033"/>
      <c r="BN53" s="1033"/>
      <c r="BO53" s="1033"/>
      <c r="BP53" s="1033"/>
      <c r="BQ53" s="1033"/>
      <c r="BR53" s="1033"/>
      <c r="BT53" s="1033"/>
      <c r="BU53" s="1033"/>
      <c r="BV53" s="1033"/>
      <c r="BW53" s="1033"/>
      <c r="BX53" s="1033"/>
      <c r="BY53" s="1033"/>
      <c r="CD53" s="874"/>
      <c r="CE53" s="767"/>
      <c r="CF53" s="874"/>
      <c r="CG53" s="874"/>
      <c r="CN53" s="874"/>
      <c r="CO53" s="740"/>
      <c r="CP53" s="1033"/>
      <c r="CQ53" s="874"/>
      <c r="CT53" s="874"/>
      <c r="CU53" s="910"/>
      <c r="CV53" s="874"/>
      <c r="CW53" s="492"/>
      <c r="DD53" s="1134"/>
      <c r="DE53" s="1033"/>
      <c r="DF53" s="1033"/>
      <c r="DG53" s="1033"/>
      <c r="DH53" s="1033"/>
      <c r="DI53" s="1033"/>
      <c r="DJ53" s="1033"/>
      <c r="DK53" s="1033"/>
      <c r="DL53" s="1033"/>
      <c r="DM53" s="1033"/>
      <c r="DN53" s="1033"/>
      <c r="DO53" s="1033"/>
      <c r="DP53" s="1033"/>
      <c r="DQ53" s="1033"/>
      <c r="DR53" s="1033"/>
      <c r="DS53" s="1033"/>
      <c r="DT53" s="1033"/>
      <c r="DU53" s="1033"/>
      <c r="DV53" s="1033"/>
      <c r="DW53" s="1033"/>
      <c r="DX53" s="1033"/>
      <c r="DY53" s="1033"/>
      <c r="DZ53" s="1033"/>
      <c r="EA53" s="1033"/>
      <c r="EB53" s="1033"/>
      <c r="EC53" s="1033"/>
      <c r="ED53" s="1033"/>
      <c r="EE53" s="1033"/>
      <c r="EF53" s="1033"/>
      <c r="EG53" s="1033"/>
      <c r="EH53" s="1033"/>
      <c r="EI53" s="1033"/>
    </row>
    <row r="54" spans="1:139" customFormat="1" ht="24" customHeight="1" x14ac:dyDescent="0.9">
      <c r="A54" s="963"/>
      <c r="L54" s="751"/>
      <c r="M54" s="751"/>
      <c r="O54" s="1033"/>
      <c r="Q54" s="1033"/>
      <c r="AE54" s="1033"/>
      <c r="AF54" s="1033"/>
      <c r="AG54" s="1033"/>
      <c r="AH54" s="1033"/>
      <c r="AI54" s="1033"/>
      <c r="AJ54" s="1033"/>
      <c r="AK54" s="1033"/>
      <c r="AL54" s="1033"/>
      <c r="AM54" s="1033"/>
      <c r="AN54" s="1033"/>
      <c r="AO54" s="1033"/>
      <c r="AP54" s="1033"/>
      <c r="AQ54" s="1033"/>
      <c r="AR54" s="1033"/>
      <c r="AS54" s="1033"/>
      <c r="AT54" s="1033"/>
      <c r="AU54" s="1033"/>
      <c r="AV54" s="1033"/>
      <c r="AW54" s="1033"/>
      <c r="AX54" s="1033"/>
      <c r="AY54" s="1033"/>
      <c r="AZ54" s="1033"/>
      <c r="BA54" s="1033"/>
      <c r="BB54" s="1033"/>
      <c r="BC54" s="1033"/>
      <c r="BD54" s="1033"/>
      <c r="BE54" s="1033"/>
      <c r="BF54" s="1033"/>
      <c r="BG54" s="1033"/>
      <c r="BH54" s="1033"/>
      <c r="BI54" s="1033"/>
      <c r="BJ54" s="1033"/>
      <c r="BM54" s="1033"/>
      <c r="BN54" s="1033"/>
      <c r="BO54" s="1033"/>
      <c r="BP54" s="1033"/>
      <c r="BQ54" s="1033"/>
      <c r="BR54" s="1033"/>
      <c r="BT54" s="1033"/>
      <c r="BU54" s="1033"/>
      <c r="BV54" s="1033"/>
      <c r="BW54" s="1033"/>
      <c r="BX54" s="1033"/>
      <c r="BY54" s="1033"/>
      <c r="CD54" s="874"/>
      <c r="CE54" s="767"/>
      <c r="CF54" s="874"/>
      <c r="CG54" s="874"/>
      <c r="CN54" s="874"/>
      <c r="CO54" s="740"/>
      <c r="CP54" s="1033"/>
      <c r="CQ54" s="874"/>
      <c r="CT54" s="874"/>
      <c r="CU54" s="910"/>
      <c r="CV54" s="874"/>
      <c r="CW54" s="492"/>
      <c r="DD54" s="1134"/>
      <c r="DE54" s="1033"/>
      <c r="DF54" s="1033"/>
      <c r="DG54" s="1033"/>
      <c r="DH54" s="1033"/>
      <c r="DI54" s="1033"/>
      <c r="DJ54" s="1033"/>
      <c r="DK54" s="1033"/>
      <c r="DL54" s="1033"/>
      <c r="DM54" s="1033"/>
      <c r="DN54" s="1033"/>
      <c r="DO54" s="1033"/>
      <c r="DP54" s="1033"/>
      <c r="DQ54" s="1033"/>
      <c r="DR54" s="1033"/>
      <c r="DS54" s="1033"/>
      <c r="DT54" s="1033"/>
      <c r="DU54" s="1033"/>
      <c r="DV54" s="1033"/>
      <c r="DW54" s="1033"/>
      <c r="DX54" s="1033"/>
      <c r="DY54" s="1033"/>
      <c r="DZ54" s="1033"/>
      <c r="EA54" s="1033"/>
      <c r="EB54" s="1033"/>
      <c r="EC54" s="1033"/>
      <c r="ED54" s="1033"/>
      <c r="EE54" s="1033"/>
      <c r="EF54" s="1033"/>
      <c r="EG54" s="1033"/>
      <c r="EH54" s="1033"/>
      <c r="EI54" s="1033"/>
    </row>
    <row r="55" spans="1:139" customFormat="1" ht="24" customHeight="1" x14ac:dyDescent="0.9">
      <c r="A55" s="963"/>
      <c r="L55" s="751"/>
      <c r="M55" s="751"/>
      <c r="O55" s="1033"/>
      <c r="Q55" s="1033"/>
      <c r="AE55" s="1033"/>
      <c r="AF55" s="1033"/>
      <c r="AG55" s="1033"/>
      <c r="AH55" s="1033"/>
      <c r="AI55" s="1033"/>
      <c r="AJ55" s="1033"/>
      <c r="AK55" s="1033"/>
      <c r="AL55" s="1033"/>
      <c r="AM55" s="1033"/>
      <c r="AN55" s="1033"/>
      <c r="AO55" s="1033"/>
      <c r="AP55" s="1033"/>
      <c r="AQ55" s="1033"/>
      <c r="AR55" s="1033"/>
      <c r="AS55" s="1033"/>
      <c r="AT55" s="1033"/>
      <c r="AU55" s="1033"/>
      <c r="AV55" s="1033"/>
      <c r="AW55" s="1033"/>
      <c r="AX55" s="1033"/>
      <c r="AY55" s="1033"/>
      <c r="AZ55" s="1033"/>
      <c r="BA55" s="1033"/>
      <c r="BB55" s="1033"/>
      <c r="BC55" s="1033"/>
      <c r="BD55" s="1033"/>
      <c r="BE55" s="1033"/>
      <c r="BF55" s="1033"/>
      <c r="BG55" s="1033"/>
      <c r="BH55" s="1033"/>
      <c r="BI55" s="1033"/>
      <c r="BJ55" s="1033"/>
      <c r="BM55" s="1033"/>
      <c r="BN55" s="1033"/>
      <c r="BO55" s="1033"/>
      <c r="BP55" s="1033"/>
      <c r="BQ55" s="1033"/>
      <c r="BR55" s="1033"/>
      <c r="BT55" s="1033"/>
      <c r="BU55" s="1033"/>
      <c r="BV55" s="1033"/>
      <c r="BW55" s="1033"/>
      <c r="BX55" s="1033"/>
      <c r="BY55" s="1033"/>
      <c r="CD55" s="874"/>
      <c r="CE55" s="767"/>
      <c r="CF55" s="874"/>
      <c r="CG55" s="874"/>
      <c r="CN55" s="874"/>
      <c r="CO55" s="740"/>
      <c r="CP55" s="1033"/>
      <c r="CQ55" s="874"/>
      <c r="CT55" s="874"/>
      <c r="CU55" s="910"/>
      <c r="CV55" s="874"/>
      <c r="CW55" s="492"/>
      <c r="DD55" s="1134"/>
      <c r="DE55" s="1033"/>
      <c r="DF55" s="1033"/>
      <c r="DG55" s="1033"/>
      <c r="DH55" s="1033"/>
      <c r="DI55" s="1033"/>
      <c r="DJ55" s="1033"/>
      <c r="DK55" s="1033"/>
      <c r="DL55" s="1033"/>
      <c r="DM55" s="1033"/>
      <c r="DN55" s="1033"/>
      <c r="DO55" s="1033"/>
      <c r="DP55" s="1033"/>
      <c r="DQ55" s="1033"/>
      <c r="DR55" s="1033"/>
      <c r="DS55" s="1033"/>
      <c r="DT55" s="1033"/>
      <c r="DU55" s="1033"/>
      <c r="DV55" s="1033"/>
      <c r="DW55" s="1033"/>
      <c r="DX55" s="1033"/>
      <c r="DY55" s="1033"/>
      <c r="DZ55" s="1033"/>
      <c r="EA55" s="1033"/>
      <c r="EB55" s="1033"/>
      <c r="EC55" s="1033"/>
      <c r="ED55" s="1033"/>
      <c r="EE55" s="1033"/>
      <c r="EF55" s="1033"/>
      <c r="EG55" s="1033"/>
      <c r="EH55" s="1033"/>
      <c r="EI55" s="1033"/>
    </row>
    <row r="56" spans="1:139" customFormat="1" ht="24" customHeight="1" x14ac:dyDescent="0.9">
      <c r="A56" s="963"/>
      <c r="L56" s="751"/>
      <c r="M56" s="751"/>
      <c r="O56" s="1033"/>
      <c r="Q56" s="1033"/>
      <c r="AE56" s="1033"/>
      <c r="AF56" s="1033"/>
      <c r="AG56" s="1033"/>
      <c r="AH56" s="1033"/>
      <c r="AI56" s="1033"/>
      <c r="AJ56" s="1033"/>
      <c r="AK56" s="1033"/>
      <c r="AL56" s="1033"/>
      <c r="AM56" s="1033"/>
      <c r="AN56" s="1033"/>
      <c r="AO56" s="1033"/>
      <c r="AP56" s="1033"/>
      <c r="AQ56" s="1033"/>
      <c r="AR56" s="1033"/>
      <c r="AS56" s="1033"/>
      <c r="AT56" s="1033"/>
      <c r="AU56" s="1033"/>
      <c r="AV56" s="1033"/>
      <c r="AW56" s="1033"/>
      <c r="AX56" s="1033"/>
      <c r="AY56" s="1033"/>
      <c r="AZ56" s="1033"/>
      <c r="BA56" s="1033"/>
      <c r="BB56" s="1033"/>
      <c r="BC56" s="1033"/>
      <c r="BD56" s="1033"/>
      <c r="BE56" s="1033"/>
      <c r="BF56" s="1033"/>
      <c r="BG56" s="1033"/>
      <c r="BH56" s="1033"/>
      <c r="BI56" s="1033"/>
      <c r="BJ56" s="1033"/>
      <c r="BM56" s="1033"/>
      <c r="BN56" s="1033"/>
      <c r="BO56" s="1033"/>
      <c r="BP56" s="1033"/>
      <c r="BQ56" s="1033"/>
      <c r="BR56" s="1033"/>
      <c r="BT56" s="1033"/>
      <c r="BU56" s="1033"/>
      <c r="BV56" s="1033"/>
      <c r="BW56" s="1033"/>
      <c r="BX56" s="1033"/>
      <c r="BY56" s="1033"/>
      <c r="CD56" s="874"/>
      <c r="CE56" s="767"/>
      <c r="CF56" s="874"/>
      <c r="CG56" s="874"/>
      <c r="CN56" s="874"/>
      <c r="CO56" s="740"/>
      <c r="CP56" s="1033"/>
      <c r="CQ56" s="874"/>
      <c r="CT56" s="874"/>
      <c r="CU56" s="910"/>
      <c r="CV56" s="874"/>
      <c r="CW56" s="492"/>
      <c r="DD56" s="1134"/>
      <c r="DE56" s="1033"/>
      <c r="DF56" s="1033"/>
      <c r="DG56" s="1033"/>
      <c r="DH56" s="1033"/>
      <c r="DI56" s="1033"/>
      <c r="DJ56" s="1033"/>
      <c r="DK56" s="1033"/>
      <c r="DL56" s="1033"/>
      <c r="DM56" s="1033"/>
      <c r="DN56" s="1033"/>
      <c r="DO56" s="1033"/>
      <c r="DP56" s="1033"/>
      <c r="DQ56" s="1033"/>
      <c r="DR56" s="1033"/>
      <c r="DS56" s="1033"/>
      <c r="DT56" s="1033"/>
      <c r="DU56" s="1033"/>
      <c r="DV56" s="1033"/>
      <c r="DW56" s="1033"/>
      <c r="DX56" s="1033"/>
      <c r="DY56" s="1033"/>
      <c r="DZ56" s="1033"/>
      <c r="EA56" s="1033"/>
      <c r="EB56" s="1033"/>
      <c r="EC56" s="1033"/>
      <c r="ED56" s="1033"/>
      <c r="EE56" s="1033"/>
      <c r="EF56" s="1033"/>
      <c r="EG56" s="1033"/>
      <c r="EH56" s="1033"/>
      <c r="EI56" s="1033"/>
    </row>
    <row r="57" spans="1:139" customFormat="1" ht="24" customHeight="1" x14ac:dyDescent="0.9">
      <c r="A57" s="963"/>
      <c r="L57" s="751"/>
      <c r="M57" s="751"/>
      <c r="O57" s="1033"/>
      <c r="Q57" s="1033"/>
      <c r="AE57" s="1033"/>
      <c r="AF57" s="1033"/>
      <c r="AG57" s="1033"/>
      <c r="AH57" s="1033"/>
      <c r="AI57" s="1033"/>
      <c r="AJ57" s="1033"/>
      <c r="AK57" s="1033"/>
      <c r="AL57" s="1033"/>
      <c r="AM57" s="1033"/>
      <c r="AN57" s="1033"/>
      <c r="AO57" s="1033"/>
      <c r="AP57" s="1033"/>
      <c r="AQ57" s="1033"/>
      <c r="AR57" s="1033"/>
      <c r="AS57" s="1033"/>
      <c r="AT57" s="1033"/>
      <c r="AU57" s="1033"/>
      <c r="AV57" s="1033"/>
      <c r="AW57" s="1033"/>
      <c r="AX57" s="1033"/>
      <c r="AY57" s="1033"/>
      <c r="AZ57" s="1033"/>
      <c r="BA57" s="1033"/>
      <c r="BB57" s="1033"/>
      <c r="BC57" s="1033"/>
      <c r="BD57" s="1033"/>
      <c r="BE57" s="1033"/>
      <c r="BF57" s="1033"/>
      <c r="BG57" s="1033"/>
      <c r="BH57" s="1033"/>
      <c r="BI57" s="1033"/>
      <c r="BJ57" s="1033"/>
      <c r="BM57" s="1033"/>
      <c r="BN57" s="1033"/>
      <c r="BO57" s="1033"/>
      <c r="BP57" s="1033"/>
      <c r="BQ57" s="1033"/>
      <c r="BR57" s="1033"/>
      <c r="BT57" s="1033"/>
      <c r="BU57" s="1033"/>
      <c r="BV57" s="1033"/>
      <c r="BW57" s="1033"/>
      <c r="BX57" s="1033"/>
      <c r="BY57" s="1033"/>
      <c r="CD57" s="874"/>
      <c r="CE57" s="767"/>
      <c r="CF57" s="874"/>
      <c r="CG57" s="874"/>
      <c r="CN57" s="874"/>
      <c r="CO57" s="740"/>
      <c r="CP57" s="1033"/>
      <c r="CQ57" s="874"/>
      <c r="CT57" s="874"/>
      <c r="CU57" s="910"/>
      <c r="CV57" s="874"/>
      <c r="CW57" s="492"/>
      <c r="DD57" s="1134"/>
      <c r="DE57" s="1033"/>
      <c r="DF57" s="1033"/>
      <c r="DG57" s="1033"/>
      <c r="DH57" s="1033"/>
      <c r="DI57" s="1033"/>
      <c r="DJ57" s="1033"/>
      <c r="DK57" s="1033"/>
      <c r="DL57" s="1033"/>
      <c r="DM57" s="1033"/>
      <c r="DN57" s="1033"/>
      <c r="DO57" s="1033"/>
      <c r="DP57" s="1033"/>
      <c r="DQ57" s="1033"/>
      <c r="DR57" s="1033"/>
      <c r="DS57" s="1033"/>
      <c r="DT57" s="1033"/>
      <c r="DU57" s="1033"/>
      <c r="DV57" s="1033"/>
      <c r="DW57" s="1033"/>
      <c r="DX57" s="1033"/>
      <c r="DY57" s="1033"/>
      <c r="DZ57" s="1033"/>
      <c r="EA57" s="1033"/>
      <c r="EB57" s="1033"/>
      <c r="EC57" s="1033"/>
      <c r="ED57" s="1033"/>
      <c r="EE57" s="1033"/>
      <c r="EF57" s="1033"/>
      <c r="EG57" s="1033"/>
      <c r="EH57" s="1033"/>
      <c r="EI57" s="1033"/>
    </row>
    <row r="58" spans="1:139" customFormat="1" ht="24" customHeight="1" x14ac:dyDescent="0.9">
      <c r="A58" s="963"/>
      <c r="L58" s="751"/>
      <c r="M58" s="751"/>
      <c r="O58" s="1033"/>
      <c r="Q58" s="1033"/>
      <c r="AE58" s="1033"/>
      <c r="AF58" s="1033"/>
      <c r="AG58" s="1033"/>
      <c r="AH58" s="1033"/>
      <c r="AI58" s="1033"/>
      <c r="AJ58" s="1033"/>
      <c r="AK58" s="1033"/>
      <c r="AL58" s="1033"/>
      <c r="AM58" s="1033"/>
      <c r="AN58" s="1033"/>
      <c r="AO58" s="1033"/>
      <c r="AP58" s="1033"/>
      <c r="AQ58" s="1033"/>
      <c r="AR58" s="1033"/>
      <c r="AS58" s="1033"/>
      <c r="AT58" s="1033"/>
      <c r="AU58" s="1033"/>
      <c r="AV58" s="1033"/>
      <c r="AW58" s="1033"/>
      <c r="AX58" s="1033"/>
      <c r="AY58" s="1033"/>
      <c r="AZ58" s="1033"/>
      <c r="BA58" s="1033"/>
      <c r="BB58" s="1033"/>
      <c r="BC58" s="1033"/>
      <c r="BD58" s="1033"/>
      <c r="BE58" s="1033"/>
      <c r="BF58" s="1033"/>
      <c r="BG58" s="1033"/>
      <c r="BH58" s="1033"/>
      <c r="BI58" s="1033"/>
      <c r="BJ58" s="1033"/>
      <c r="BM58" s="1033"/>
      <c r="BN58" s="1033"/>
      <c r="BO58" s="1033"/>
      <c r="BP58" s="1033"/>
      <c r="BQ58" s="1033"/>
      <c r="BR58" s="1033"/>
      <c r="BT58" s="1033"/>
      <c r="BU58" s="1033"/>
      <c r="BV58" s="1033"/>
      <c r="BW58" s="1033"/>
      <c r="BX58" s="1033"/>
      <c r="BY58" s="1033"/>
      <c r="CD58" s="874"/>
      <c r="CE58" s="767"/>
      <c r="CF58" s="874"/>
      <c r="CG58" s="874"/>
      <c r="CN58" s="874"/>
      <c r="CO58" s="740"/>
      <c r="CP58" s="1033"/>
      <c r="CQ58" s="874"/>
      <c r="CT58" s="874"/>
      <c r="CU58" s="910"/>
      <c r="CV58" s="874"/>
      <c r="CW58" s="492"/>
      <c r="DD58" s="1134"/>
      <c r="DE58" s="1033"/>
      <c r="DF58" s="1033"/>
      <c r="DG58" s="1033"/>
      <c r="DH58" s="1033"/>
      <c r="DI58" s="1033"/>
      <c r="DJ58" s="1033"/>
      <c r="DK58" s="1033"/>
      <c r="DL58" s="1033"/>
      <c r="DM58" s="1033"/>
      <c r="DN58" s="1033"/>
      <c r="DO58" s="1033"/>
      <c r="DP58" s="1033"/>
      <c r="DQ58" s="1033"/>
      <c r="DR58" s="1033"/>
      <c r="DS58" s="1033"/>
      <c r="DT58" s="1033"/>
      <c r="DU58" s="1033"/>
      <c r="DV58" s="1033"/>
      <c r="DW58" s="1033"/>
      <c r="DX58" s="1033"/>
      <c r="DY58" s="1033"/>
      <c r="DZ58" s="1033"/>
      <c r="EA58" s="1033"/>
      <c r="EB58" s="1033"/>
      <c r="EC58" s="1033"/>
      <c r="ED58" s="1033"/>
      <c r="EE58" s="1033"/>
      <c r="EF58" s="1033"/>
      <c r="EG58" s="1033"/>
      <c r="EH58" s="1033"/>
      <c r="EI58" s="1033"/>
    </row>
    <row r="59" spans="1:139" customFormat="1" ht="24" customHeight="1" x14ac:dyDescent="0.9">
      <c r="A59" s="963"/>
      <c r="L59" s="751"/>
      <c r="M59" s="751"/>
      <c r="O59" s="1033"/>
      <c r="Q59" s="1033"/>
      <c r="AE59" s="1033"/>
      <c r="AF59" s="1033"/>
      <c r="AG59" s="1033"/>
      <c r="AH59" s="1033"/>
      <c r="AI59" s="1033"/>
      <c r="AJ59" s="1033"/>
      <c r="AK59" s="1033"/>
      <c r="AL59" s="1033"/>
      <c r="AM59" s="1033"/>
      <c r="AN59" s="1033"/>
      <c r="AO59" s="1033"/>
      <c r="AP59" s="1033"/>
      <c r="AQ59" s="1033"/>
      <c r="AR59" s="1033"/>
      <c r="AS59" s="1033"/>
      <c r="AT59" s="1033"/>
      <c r="AU59" s="1033"/>
      <c r="AV59" s="1033"/>
      <c r="AW59" s="1033"/>
      <c r="AX59" s="1033"/>
      <c r="AY59" s="1033"/>
      <c r="AZ59" s="1033"/>
      <c r="BA59" s="1033"/>
      <c r="BB59" s="1033"/>
      <c r="BC59" s="1033"/>
      <c r="BD59" s="1033"/>
      <c r="BE59" s="1033"/>
      <c r="BF59" s="1033"/>
      <c r="BG59" s="1033"/>
      <c r="BH59" s="1033"/>
      <c r="BI59" s="1033"/>
      <c r="BJ59" s="1033"/>
      <c r="BM59" s="1033"/>
      <c r="BN59" s="1033"/>
      <c r="BO59" s="1033"/>
      <c r="BP59" s="1033"/>
      <c r="BQ59" s="1033"/>
      <c r="BR59" s="1033"/>
      <c r="BT59" s="1033"/>
      <c r="BU59" s="1033"/>
      <c r="BV59" s="1033"/>
      <c r="BW59" s="1033"/>
      <c r="BX59" s="1033"/>
      <c r="BY59" s="1033"/>
      <c r="CD59" s="874"/>
      <c r="CE59" s="767"/>
      <c r="CF59" s="874"/>
      <c r="CG59" s="874"/>
      <c r="CN59" s="874"/>
      <c r="CO59" s="740"/>
      <c r="CP59" s="1033"/>
      <c r="CQ59" s="874"/>
      <c r="CT59" s="874"/>
      <c r="CU59" s="910"/>
      <c r="CV59" s="874"/>
      <c r="CW59" s="492"/>
      <c r="DD59" s="1134"/>
      <c r="DE59" s="1033"/>
      <c r="DF59" s="1033"/>
      <c r="DG59" s="1033"/>
      <c r="DH59" s="1033"/>
      <c r="DI59" s="1033"/>
      <c r="DJ59" s="1033"/>
      <c r="DK59" s="1033"/>
      <c r="DL59" s="1033"/>
      <c r="DM59" s="1033"/>
      <c r="DN59" s="1033"/>
      <c r="DO59" s="1033"/>
      <c r="DP59" s="1033"/>
      <c r="DQ59" s="1033"/>
      <c r="DR59" s="1033"/>
      <c r="DS59" s="1033"/>
      <c r="DT59" s="1033"/>
      <c r="DU59" s="1033"/>
      <c r="DV59" s="1033"/>
      <c r="DW59" s="1033"/>
      <c r="DX59" s="1033"/>
      <c r="DY59" s="1033"/>
      <c r="DZ59" s="1033"/>
      <c r="EA59" s="1033"/>
      <c r="EB59" s="1033"/>
      <c r="EC59" s="1033"/>
      <c r="ED59" s="1033"/>
      <c r="EE59" s="1033"/>
      <c r="EF59" s="1033"/>
      <c r="EG59" s="1033"/>
      <c r="EH59" s="1033"/>
      <c r="EI59" s="1033"/>
    </row>
    <row r="60" spans="1:139" customFormat="1" ht="24" customHeight="1" x14ac:dyDescent="0.9">
      <c r="A60" s="963"/>
      <c r="L60" s="751"/>
      <c r="M60" s="751"/>
      <c r="O60" s="1033"/>
      <c r="Q60" s="1033"/>
      <c r="AE60" s="1033"/>
      <c r="AF60" s="1033"/>
      <c r="AG60" s="1033"/>
      <c r="AH60" s="1033"/>
      <c r="AI60" s="1033"/>
      <c r="AJ60" s="1033"/>
      <c r="AK60" s="1033"/>
      <c r="AL60" s="1033"/>
      <c r="AM60" s="1033"/>
      <c r="AN60" s="1033"/>
      <c r="AO60" s="1033"/>
      <c r="AP60" s="1033"/>
      <c r="AQ60" s="1033"/>
      <c r="AR60" s="1033"/>
      <c r="AS60" s="1033"/>
      <c r="AT60" s="1033"/>
      <c r="AU60" s="1033"/>
      <c r="AV60" s="1033"/>
      <c r="AW60" s="1033"/>
      <c r="AX60" s="1033"/>
      <c r="AY60" s="1033"/>
      <c r="AZ60" s="1033"/>
      <c r="BA60" s="1033"/>
      <c r="BB60" s="1033"/>
      <c r="BC60" s="1033"/>
      <c r="BD60" s="1033"/>
      <c r="BE60" s="1033"/>
      <c r="BF60" s="1033"/>
      <c r="BG60" s="1033"/>
      <c r="BH60" s="1033"/>
      <c r="BI60" s="1033"/>
      <c r="BJ60" s="1033"/>
      <c r="BM60" s="1033"/>
      <c r="BN60" s="1033"/>
      <c r="BO60" s="1033"/>
      <c r="BP60" s="1033"/>
      <c r="BQ60" s="1033"/>
      <c r="BR60" s="1033"/>
      <c r="BT60" s="1033"/>
      <c r="BU60" s="1033"/>
      <c r="BV60" s="1033"/>
      <c r="BW60" s="1033"/>
      <c r="BX60" s="1033"/>
      <c r="BY60" s="1033"/>
      <c r="CD60" s="874"/>
      <c r="CE60" s="767"/>
      <c r="CF60" s="874"/>
      <c r="CG60" s="874"/>
      <c r="CN60" s="874"/>
      <c r="CO60" s="740"/>
      <c r="CP60" s="1033"/>
      <c r="CQ60" s="874"/>
      <c r="CT60" s="874"/>
      <c r="CU60" s="910"/>
      <c r="CV60" s="874"/>
      <c r="CW60" s="492"/>
      <c r="DD60" s="1134"/>
      <c r="DE60" s="1033"/>
      <c r="DF60" s="1033"/>
      <c r="DG60" s="1033"/>
      <c r="DH60" s="1033"/>
      <c r="DI60" s="1033"/>
      <c r="DJ60" s="1033"/>
      <c r="DK60" s="1033"/>
      <c r="DL60" s="1033"/>
      <c r="DM60" s="1033"/>
      <c r="DN60" s="1033"/>
      <c r="DO60" s="1033"/>
      <c r="DP60" s="1033"/>
      <c r="DQ60" s="1033"/>
      <c r="DR60" s="1033"/>
      <c r="DS60" s="1033"/>
      <c r="DT60" s="1033"/>
      <c r="DU60" s="1033"/>
      <c r="DV60" s="1033"/>
      <c r="DW60" s="1033"/>
      <c r="DX60" s="1033"/>
      <c r="DY60" s="1033"/>
      <c r="DZ60" s="1033"/>
      <c r="EA60" s="1033"/>
      <c r="EB60" s="1033"/>
      <c r="EC60" s="1033"/>
      <c r="ED60" s="1033"/>
      <c r="EE60" s="1033"/>
      <c r="EF60" s="1033"/>
      <c r="EG60" s="1033"/>
      <c r="EH60" s="1033"/>
      <c r="EI60" s="1033"/>
    </row>
    <row r="61" spans="1:139" customFormat="1" ht="24" customHeight="1" x14ac:dyDescent="0.9">
      <c r="A61" s="963"/>
      <c r="L61" s="751"/>
      <c r="M61" s="751"/>
      <c r="O61" s="1033"/>
      <c r="Q61" s="1033"/>
      <c r="AE61" s="1033"/>
      <c r="AF61" s="1033"/>
      <c r="AG61" s="1033"/>
      <c r="AH61" s="1033"/>
      <c r="AI61" s="1033"/>
      <c r="AJ61" s="1033"/>
      <c r="AK61" s="1033"/>
      <c r="AL61" s="1033"/>
      <c r="AM61" s="1033"/>
      <c r="AN61" s="1033"/>
      <c r="AO61" s="1033"/>
      <c r="AP61" s="1033"/>
      <c r="AQ61" s="1033"/>
      <c r="AR61" s="1033"/>
      <c r="AS61" s="1033"/>
      <c r="AT61" s="1033"/>
      <c r="AU61" s="1033"/>
      <c r="AV61" s="1033"/>
      <c r="AW61" s="1033"/>
      <c r="AX61" s="1033"/>
      <c r="AY61" s="1033"/>
      <c r="AZ61" s="1033"/>
      <c r="BA61" s="1033"/>
      <c r="BB61" s="1033"/>
      <c r="BC61" s="1033"/>
      <c r="BD61" s="1033"/>
      <c r="BE61" s="1033"/>
      <c r="BF61" s="1033"/>
      <c r="BG61" s="1033"/>
      <c r="BH61" s="1033"/>
      <c r="BI61" s="1033"/>
      <c r="BJ61" s="1033"/>
      <c r="BM61" s="1033"/>
      <c r="BN61" s="1033"/>
      <c r="BO61" s="1033"/>
      <c r="BP61" s="1033"/>
      <c r="BQ61" s="1033"/>
      <c r="BR61" s="1033"/>
      <c r="BT61" s="1033"/>
      <c r="BU61" s="1033"/>
      <c r="BV61" s="1033"/>
      <c r="BW61" s="1033"/>
      <c r="BX61" s="1033"/>
      <c r="BY61" s="1033"/>
      <c r="CD61" s="874"/>
      <c r="CE61" s="767"/>
      <c r="CF61" s="874"/>
      <c r="CG61" s="874"/>
      <c r="CN61" s="874"/>
      <c r="CO61" s="740"/>
      <c r="CP61" s="1033"/>
      <c r="CQ61" s="874"/>
      <c r="CT61" s="874"/>
      <c r="CU61" s="910"/>
      <c r="CV61" s="874"/>
      <c r="CW61" s="492"/>
      <c r="DD61" s="1134"/>
      <c r="DE61" s="1033"/>
      <c r="DF61" s="1033"/>
      <c r="DG61" s="1033"/>
      <c r="DH61" s="1033"/>
      <c r="DI61" s="1033"/>
      <c r="DJ61" s="1033"/>
      <c r="DK61" s="1033"/>
      <c r="DL61" s="1033"/>
      <c r="DM61" s="1033"/>
      <c r="DN61" s="1033"/>
      <c r="DO61" s="1033"/>
      <c r="DP61" s="1033"/>
      <c r="DQ61" s="1033"/>
      <c r="DR61" s="1033"/>
      <c r="DS61" s="1033"/>
      <c r="DT61" s="1033"/>
      <c r="DU61" s="1033"/>
      <c r="DV61" s="1033"/>
      <c r="DW61" s="1033"/>
      <c r="DX61" s="1033"/>
      <c r="DY61" s="1033"/>
      <c r="DZ61" s="1033"/>
      <c r="EA61" s="1033"/>
      <c r="EB61" s="1033"/>
      <c r="EC61" s="1033"/>
      <c r="ED61" s="1033"/>
      <c r="EE61" s="1033"/>
      <c r="EF61" s="1033"/>
      <c r="EG61" s="1033"/>
      <c r="EH61" s="1033"/>
      <c r="EI61" s="1033"/>
    </row>
    <row r="62" spans="1:139" customFormat="1" ht="24" customHeight="1" x14ac:dyDescent="0.9">
      <c r="A62" s="963"/>
      <c r="L62" s="751"/>
      <c r="M62" s="751"/>
      <c r="O62" s="1033"/>
      <c r="Q62" s="1033"/>
      <c r="AE62" s="1033"/>
      <c r="AF62" s="1033"/>
      <c r="AG62" s="1033"/>
      <c r="AH62" s="1033"/>
      <c r="AI62" s="1033"/>
      <c r="AJ62" s="1033"/>
      <c r="AK62" s="1033"/>
      <c r="AL62" s="1033"/>
      <c r="AM62" s="1033"/>
      <c r="AN62" s="1033"/>
      <c r="AO62" s="1033"/>
      <c r="AP62" s="1033"/>
      <c r="AQ62" s="1033"/>
      <c r="AR62" s="1033"/>
      <c r="AS62" s="1033"/>
      <c r="AT62" s="1033"/>
      <c r="AU62" s="1033"/>
      <c r="AV62" s="1033"/>
      <c r="AW62" s="1033"/>
      <c r="AX62" s="1033"/>
      <c r="AY62" s="1033"/>
      <c r="AZ62" s="1033"/>
      <c r="BA62" s="1033"/>
      <c r="BB62" s="1033"/>
      <c r="BC62" s="1033"/>
      <c r="BD62" s="1033"/>
      <c r="BE62" s="1033"/>
      <c r="BF62" s="1033"/>
      <c r="BG62" s="1033"/>
      <c r="BH62" s="1033"/>
      <c r="BI62" s="1033"/>
      <c r="BJ62" s="1033"/>
      <c r="BM62" s="1033"/>
      <c r="BN62" s="1033"/>
      <c r="BO62" s="1033"/>
      <c r="BP62" s="1033"/>
      <c r="BQ62" s="1033"/>
      <c r="BR62" s="1033"/>
      <c r="BT62" s="1033"/>
      <c r="BU62" s="1033"/>
      <c r="BV62" s="1033"/>
      <c r="BW62" s="1033"/>
      <c r="BX62" s="1033"/>
      <c r="BY62" s="1033"/>
      <c r="CD62" s="874"/>
      <c r="CE62" s="767"/>
      <c r="CF62" s="874"/>
      <c r="CG62" s="874"/>
      <c r="CN62" s="874"/>
      <c r="CO62" s="740"/>
      <c r="CP62" s="1033"/>
      <c r="CQ62" s="874"/>
      <c r="CT62" s="874"/>
      <c r="CU62" s="910"/>
      <c r="CV62" s="874"/>
      <c r="CW62" s="492"/>
      <c r="DD62" s="1134"/>
      <c r="DE62" s="1033"/>
      <c r="DF62" s="1033"/>
      <c r="DG62" s="1033"/>
      <c r="DH62" s="1033"/>
      <c r="DI62" s="1033"/>
      <c r="DJ62" s="1033"/>
      <c r="DK62" s="1033"/>
      <c r="DL62" s="1033"/>
      <c r="DM62" s="1033"/>
      <c r="DN62" s="1033"/>
      <c r="DO62" s="1033"/>
      <c r="DP62" s="1033"/>
      <c r="DQ62" s="1033"/>
      <c r="DR62" s="1033"/>
      <c r="DS62" s="1033"/>
      <c r="DT62" s="1033"/>
      <c r="DU62" s="1033"/>
      <c r="DV62" s="1033"/>
      <c r="DW62" s="1033"/>
      <c r="DX62" s="1033"/>
      <c r="DY62" s="1033"/>
      <c r="DZ62" s="1033"/>
      <c r="EA62" s="1033"/>
      <c r="EB62" s="1033"/>
      <c r="EC62" s="1033"/>
      <c r="ED62" s="1033"/>
      <c r="EE62" s="1033"/>
      <c r="EF62" s="1033"/>
      <c r="EG62" s="1033"/>
      <c r="EH62" s="1033"/>
      <c r="EI62" s="1033"/>
    </row>
    <row r="63" spans="1:139" customFormat="1" ht="24" customHeight="1" x14ac:dyDescent="0.9">
      <c r="A63" s="963"/>
      <c r="L63" s="751"/>
      <c r="M63" s="751"/>
      <c r="O63" s="1033"/>
      <c r="Q63" s="1033"/>
      <c r="AE63" s="1033"/>
      <c r="AF63" s="1033"/>
      <c r="AG63" s="1033"/>
      <c r="AH63" s="1033"/>
      <c r="AI63" s="1033"/>
      <c r="AJ63" s="1033"/>
      <c r="AK63" s="1033"/>
      <c r="AL63" s="1033"/>
      <c r="AM63" s="1033"/>
      <c r="AN63" s="1033"/>
      <c r="AO63" s="1033"/>
      <c r="AP63" s="1033"/>
      <c r="AQ63" s="1033"/>
      <c r="AR63" s="1033"/>
      <c r="AS63" s="1033"/>
      <c r="AT63" s="1033"/>
      <c r="AU63" s="1033"/>
      <c r="AV63" s="1033"/>
      <c r="AW63" s="1033"/>
      <c r="AX63" s="1033"/>
      <c r="AY63" s="1033"/>
      <c r="AZ63" s="1033"/>
      <c r="BA63" s="1033"/>
      <c r="BB63" s="1033"/>
      <c r="BC63" s="1033"/>
      <c r="BD63" s="1033"/>
      <c r="BE63" s="1033"/>
      <c r="BF63" s="1033"/>
      <c r="BG63" s="1033"/>
      <c r="BH63" s="1033"/>
      <c r="BI63" s="1033"/>
      <c r="BJ63" s="1033"/>
      <c r="BM63" s="1033"/>
      <c r="BN63" s="1033"/>
      <c r="BO63" s="1033"/>
      <c r="BP63" s="1033"/>
      <c r="BQ63" s="1033"/>
      <c r="BR63" s="1033"/>
      <c r="BT63" s="1033"/>
      <c r="BU63" s="1033"/>
      <c r="BV63" s="1033"/>
      <c r="BW63" s="1033"/>
      <c r="BX63" s="1033"/>
      <c r="BY63" s="1033"/>
      <c r="CD63" s="874"/>
      <c r="CE63" s="767"/>
      <c r="CF63" s="874"/>
      <c r="CG63" s="874"/>
      <c r="CN63" s="874"/>
      <c r="CO63" s="740"/>
      <c r="CP63" s="1033"/>
      <c r="CQ63" s="874"/>
      <c r="CT63" s="874"/>
      <c r="CU63" s="910"/>
      <c r="CV63" s="874"/>
      <c r="CW63" s="492"/>
      <c r="DD63" s="1134"/>
      <c r="DE63" s="1033"/>
      <c r="DF63" s="1033"/>
      <c r="DG63" s="1033"/>
      <c r="DH63" s="1033"/>
      <c r="DI63" s="1033"/>
      <c r="DJ63" s="1033"/>
      <c r="DK63" s="1033"/>
      <c r="DL63" s="1033"/>
      <c r="DM63" s="1033"/>
      <c r="DN63" s="1033"/>
      <c r="DO63" s="1033"/>
      <c r="DP63" s="1033"/>
      <c r="DQ63" s="1033"/>
      <c r="DR63" s="1033"/>
      <c r="DS63" s="1033"/>
      <c r="DT63" s="1033"/>
      <c r="DU63" s="1033"/>
      <c r="DV63" s="1033"/>
      <c r="DW63" s="1033"/>
      <c r="DX63" s="1033"/>
      <c r="DY63" s="1033"/>
      <c r="DZ63" s="1033"/>
      <c r="EA63" s="1033"/>
      <c r="EB63" s="1033"/>
      <c r="EC63" s="1033"/>
      <c r="ED63" s="1033"/>
      <c r="EE63" s="1033"/>
      <c r="EF63" s="1033"/>
      <c r="EG63" s="1033"/>
      <c r="EH63" s="1033"/>
      <c r="EI63" s="1033"/>
    </row>
    <row r="64" spans="1:139" customFormat="1" ht="24" customHeight="1" x14ac:dyDescent="0.9">
      <c r="A64" s="963"/>
      <c r="L64" s="751"/>
      <c r="M64" s="751"/>
      <c r="O64" s="1033"/>
      <c r="Q64" s="1033"/>
      <c r="AE64" s="1033"/>
      <c r="AF64" s="1033"/>
      <c r="AG64" s="1033"/>
      <c r="AH64" s="1033"/>
      <c r="AI64" s="1033"/>
      <c r="AJ64" s="1033"/>
      <c r="AK64" s="1033"/>
      <c r="AL64" s="1033"/>
      <c r="AM64" s="1033"/>
      <c r="AN64" s="1033"/>
      <c r="AO64" s="1033"/>
      <c r="AP64" s="1033"/>
      <c r="AQ64" s="1033"/>
      <c r="AR64" s="1033"/>
      <c r="AS64" s="1033"/>
      <c r="AT64" s="1033"/>
      <c r="AU64" s="1033"/>
      <c r="AV64" s="1033"/>
      <c r="AW64" s="1033"/>
      <c r="AX64" s="1033"/>
      <c r="AY64" s="1033"/>
      <c r="AZ64" s="1033"/>
      <c r="BA64" s="1033"/>
      <c r="BB64" s="1033"/>
      <c r="BC64" s="1033"/>
      <c r="BD64" s="1033"/>
      <c r="BE64" s="1033"/>
      <c r="BF64" s="1033"/>
      <c r="BG64" s="1033"/>
      <c r="BH64" s="1033"/>
      <c r="BI64" s="1033"/>
      <c r="BJ64" s="1033"/>
      <c r="BM64" s="1033"/>
      <c r="BN64" s="1033"/>
      <c r="BO64" s="1033"/>
      <c r="BP64" s="1033"/>
      <c r="BQ64" s="1033"/>
      <c r="BR64" s="1033"/>
      <c r="BT64" s="1033"/>
      <c r="BU64" s="1033"/>
      <c r="BV64" s="1033"/>
      <c r="BW64" s="1033"/>
      <c r="BX64" s="1033"/>
      <c r="BY64" s="1033"/>
      <c r="CD64" s="874"/>
      <c r="CE64" s="767"/>
      <c r="CF64" s="874"/>
      <c r="CG64" s="874"/>
      <c r="CN64" s="874"/>
      <c r="CO64" s="740"/>
      <c r="CP64" s="1033"/>
      <c r="CQ64" s="874"/>
      <c r="CT64" s="874"/>
      <c r="CU64" s="910"/>
      <c r="CV64" s="874"/>
      <c r="CW64" s="492"/>
      <c r="DD64" s="1134"/>
      <c r="DE64" s="1033"/>
      <c r="DF64" s="1033"/>
      <c r="DG64" s="1033"/>
      <c r="DH64" s="1033"/>
      <c r="DI64" s="1033"/>
      <c r="DJ64" s="1033"/>
      <c r="DK64" s="1033"/>
      <c r="DL64" s="1033"/>
      <c r="DM64" s="1033"/>
      <c r="DN64" s="1033"/>
      <c r="DO64" s="1033"/>
      <c r="DP64" s="1033"/>
      <c r="DQ64" s="1033"/>
      <c r="DR64" s="1033"/>
      <c r="DS64" s="1033"/>
      <c r="DT64" s="1033"/>
      <c r="DU64" s="1033"/>
      <c r="DV64" s="1033"/>
      <c r="DW64" s="1033"/>
      <c r="DX64" s="1033"/>
      <c r="DY64" s="1033"/>
      <c r="DZ64" s="1033"/>
      <c r="EA64" s="1033"/>
      <c r="EB64" s="1033"/>
      <c r="EC64" s="1033"/>
      <c r="ED64" s="1033"/>
      <c r="EE64" s="1033"/>
      <c r="EF64" s="1033"/>
      <c r="EG64" s="1033"/>
      <c r="EH64" s="1033"/>
      <c r="EI64" s="1033"/>
    </row>
    <row r="65" spans="1:139" customFormat="1" ht="24" customHeight="1" x14ac:dyDescent="0.9">
      <c r="A65" s="963"/>
      <c r="L65" s="751"/>
      <c r="M65" s="751"/>
      <c r="O65" s="1033"/>
      <c r="Q65" s="1033"/>
      <c r="AE65" s="1033"/>
      <c r="AF65" s="1033"/>
      <c r="AG65" s="1033"/>
      <c r="AH65" s="1033"/>
      <c r="AI65" s="1033"/>
      <c r="AJ65" s="1033"/>
      <c r="AK65" s="1033"/>
      <c r="AL65" s="1033"/>
      <c r="AM65" s="1033"/>
      <c r="AN65" s="1033"/>
      <c r="AO65" s="1033"/>
      <c r="AP65" s="1033"/>
      <c r="AQ65" s="1033"/>
      <c r="AR65" s="1033"/>
      <c r="AS65" s="1033"/>
      <c r="AT65" s="1033"/>
      <c r="AU65" s="1033"/>
      <c r="AV65" s="1033"/>
      <c r="AW65" s="1033"/>
      <c r="AX65" s="1033"/>
      <c r="AY65" s="1033"/>
      <c r="AZ65" s="1033"/>
      <c r="BA65" s="1033"/>
      <c r="BB65" s="1033"/>
      <c r="BC65" s="1033"/>
      <c r="BD65" s="1033"/>
      <c r="BE65" s="1033"/>
      <c r="BF65" s="1033"/>
      <c r="BG65" s="1033"/>
      <c r="BH65" s="1033"/>
      <c r="BI65" s="1033"/>
      <c r="BJ65" s="1033"/>
      <c r="BM65" s="1033"/>
      <c r="BN65" s="1033"/>
      <c r="BO65" s="1033"/>
      <c r="BP65" s="1033"/>
      <c r="BQ65" s="1033"/>
      <c r="BR65" s="1033"/>
      <c r="BT65" s="1033"/>
      <c r="BU65" s="1033"/>
      <c r="BV65" s="1033"/>
      <c r="BW65" s="1033"/>
      <c r="BX65" s="1033"/>
      <c r="BY65" s="1033"/>
      <c r="CD65" s="874"/>
      <c r="CE65" s="767"/>
      <c r="CF65" s="874"/>
      <c r="CG65" s="874"/>
      <c r="CN65" s="874"/>
      <c r="CO65" s="740"/>
      <c r="CP65" s="1033"/>
      <c r="CQ65" s="874"/>
      <c r="CT65" s="874"/>
      <c r="CU65" s="910"/>
      <c r="CV65" s="874"/>
      <c r="CW65" s="492"/>
      <c r="DD65" s="1134"/>
      <c r="DE65" s="1033"/>
      <c r="DF65" s="1033"/>
      <c r="DG65" s="1033"/>
      <c r="DH65" s="1033"/>
      <c r="DI65" s="1033"/>
      <c r="DJ65" s="1033"/>
      <c r="DK65" s="1033"/>
      <c r="DL65" s="1033"/>
      <c r="DM65" s="1033"/>
      <c r="DN65" s="1033"/>
      <c r="DO65" s="1033"/>
      <c r="DP65" s="1033"/>
      <c r="DQ65" s="1033"/>
      <c r="DR65" s="1033"/>
      <c r="DS65" s="1033"/>
      <c r="DT65" s="1033"/>
      <c r="DU65" s="1033"/>
      <c r="DV65" s="1033"/>
      <c r="DW65" s="1033"/>
      <c r="DX65" s="1033"/>
      <c r="DY65" s="1033"/>
      <c r="DZ65" s="1033"/>
      <c r="EA65" s="1033"/>
      <c r="EB65" s="1033"/>
      <c r="EC65" s="1033"/>
      <c r="ED65" s="1033"/>
      <c r="EE65" s="1033"/>
      <c r="EF65" s="1033"/>
      <c r="EG65" s="1033"/>
      <c r="EH65" s="1033"/>
      <c r="EI65" s="1033"/>
    </row>
    <row r="66" spans="1:139" customFormat="1" ht="24" customHeight="1" x14ac:dyDescent="0.9">
      <c r="A66" s="963"/>
      <c r="L66" s="751"/>
      <c r="M66" s="751"/>
      <c r="O66" s="1033"/>
      <c r="Q66" s="1033"/>
      <c r="AE66" s="1033"/>
      <c r="AF66" s="1033"/>
      <c r="AG66" s="1033"/>
      <c r="AH66" s="1033"/>
      <c r="AI66" s="1033"/>
      <c r="AJ66" s="1033"/>
      <c r="AK66" s="1033"/>
      <c r="AL66" s="1033"/>
      <c r="AM66" s="1033"/>
      <c r="AN66" s="1033"/>
      <c r="AO66" s="1033"/>
      <c r="AP66" s="1033"/>
      <c r="AQ66" s="1033"/>
      <c r="AR66" s="1033"/>
      <c r="AS66" s="1033"/>
      <c r="AT66" s="1033"/>
      <c r="AU66" s="1033"/>
      <c r="AV66" s="1033"/>
      <c r="AW66" s="1033"/>
      <c r="AX66" s="1033"/>
      <c r="AY66" s="1033"/>
      <c r="AZ66" s="1033"/>
      <c r="BA66" s="1033"/>
      <c r="BB66" s="1033"/>
      <c r="BC66" s="1033"/>
      <c r="BD66" s="1033"/>
      <c r="BE66" s="1033"/>
      <c r="BF66" s="1033"/>
      <c r="BG66" s="1033"/>
      <c r="BH66" s="1033"/>
      <c r="BI66" s="1033"/>
      <c r="BJ66" s="1033"/>
      <c r="BM66" s="1033"/>
      <c r="BN66" s="1033"/>
      <c r="BO66" s="1033"/>
      <c r="BP66" s="1033"/>
      <c r="BQ66" s="1033"/>
      <c r="BR66" s="1033"/>
      <c r="BT66" s="1033"/>
      <c r="BU66" s="1033"/>
      <c r="BV66" s="1033"/>
      <c r="BW66" s="1033"/>
      <c r="BX66" s="1033"/>
      <c r="BY66" s="1033"/>
      <c r="CD66" s="874"/>
      <c r="CE66" s="767"/>
      <c r="CF66" s="874"/>
      <c r="CG66" s="874"/>
      <c r="CN66" s="874"/>
      <c r="CO66" s="740"/>
      <c r="CP66" s="1033"/>
      <c r="CQ66" s="874"/>
      <c r="CT66" s="874"/>
      <c r="CU66" s="910"/>
      <c r="CV66" s="874"/>
      <c r="CW66" s="492"/>
      <c r="DD66" s="1134"/>
      <c r="DE66" s="1033"/>
      <c r="DF66" s="1033"/>
      <c r="DG66" s="1033"/>
      <c r="DH66" s="1033"/>
      <c r="DI66" s="1033"/>
      <c r="DJ66" s="1033"/>
      <c r="DK66" s="1033"/>
      <c r="DL66" s="1033"/>
      <c r="DM66" s="1033"/>
      <c r="DN66" s="1033"/>
      <c r="DO66" s="1033"/>
      <c r="DP66" s="1033"/>
      <c r="DQ66" s="1033"/>
      <c r="DR66" s="1033"/>
      <c r="DS66" s="1033"/>
      <c r="DT66" s="1033"/>
      <c r="DU66" s="1033"/>
      <c r="DV66" s="1033"/>
      <c r="DW66" s="1033"/>
      <c r="DX66" s="1033"/>
      <c r="DY66" s="1033"/>
      <c r="DZ66" s="1033"/>
      <c r="EA66" s="1033"/>
      <c r="EB66" s="1033"/>
      <c r="EC66" s="1033"/>
      <c r="ED66" s="1033"/>
      <c r="EE66" s="1033"/>
      <c r="EF66" s="1033"/>
      <c r="EG66" s="1033"/>
      <c r="EH66" s="1033"/>
      <c r="EI66" s="1033"/>
    </row>
    <row r="67" spans="1:139" customFormat="1" ht="24" customHeight="1" x14ac:dyDescent="0.9">
      <c r="A67" s="963"/>
      <c r="L67" s="751"/>
      <c r="M67" s="751"/>
      <c r="O67" s="1033"/>
      <c r="Q67" s="1033"/>
      <c r="AE67" s="1033"/>
      <c r="AF67" s="1033"/>
      <c r="AG67" s="1033"/>
      <c r="AH67" s="1033"/>
      <c r="AI67" s="1033"/>
      <c r="AJ67" s="1033"/>
      <c r="AK67" s="1033"/>
      <c r="AL67" s="1033"/>
      <c r="AM67" s="1033"/>
      <c r="AN67" s="1033"/>
      <c r="AO67" s="1033"/>
      <c r="AP67" s="1033"/>
      <c r="AQ67" s="1033"/>
      <c r="AR67" s="1033"/>
      <c r="AS67" s="1033"/>
      <c r="AT67" s="1033"/>
      <c r="AU67" s="1033"/>
      <c r="AV67" s="1033"/>
      <c r="AW67" s="1033"/>
      <c r="AX67" s="1033"/>
      <c r="AY67" s="1033"/>
      <c r="AZ67" s="1033"/>
      <c r="BA67" s="1033"/>
      <c r="BB67" s="1033"/>
      <c r="BC67" s="1033"/>
      <c r="BD67" s="1033"/>
      <c r="BE67" s="1033"/>
      <c r="BF67" s="1033"/>
      <c r="BG67" s="1033"/>
      <c r="BH67" s="1033"/>
      <c r="BI67" s="1033"/>
      <c r="BJ67" s="1033"/>
      <c r="BM67" s="1033"/>
      <c r="BN67" s="1033"/>
      <c r="BO67" s="1033"/>
      <c r="BP67" s="1033"/>
      <c r="BQ67" s="1033"/>
      <c r="BR67" s="1033"/>
      <c r="BT67" s="1033"/>
      <c r="BU67" s="1033"/>
      <c r="BV67" s="1033"/>
      <c r="BW67" s="1033"/>
      <c r="BX67" s="1033"/>
      <c r="BY67" s="1033"/>
      <c r="CD67" s="874"/>
      <c r="CE67" s="767"/>
      <c r="CF67" s="874"/>
      <c r="CG67" s="874"/>
      <c r="CN67" s="874"/>
      <c r="CO67" s="740"/>
      <c r="CP67" s="1033"/>
      <c r="CQ67" s="874"/>
      <c r="CT67" s="874"/>
      <c r="CU67" s="910"/>
      <c r="CV67" s="874"/>
      <c r="CW67" s="492"/>
      <c r="DD67" s="1134"/>
      <c r="DE67" s="1033"/>
      <c r="DF67" s="1033"/>
      <c r="DG67" s="1033"/>
      <c r="DH67" s="1033"/>
      <c r="DI67" s="1033"/>
      <c r="DJ67" s="1033"/>
      <c r="DK67" s="1033"/>
      <c r="DL67" s="1033"/>
      <c r="DM67" s="1033"/>
      <c r="DN67" s="1033"/>
      <c r="DO67" s="1033"/>
      <c r="DP67" s="1033"/>
      <c r="DQ67" s="1033"/>
      <c r="DR67" s="1033"/>
      <c r="DS67" s="1033"/>
      <c r="DT67" s="1033"/>
      <c r="DU67" s="1033"/>
      <c r="DV67" s="1033"/>
      <c r="DW67" s="1033"/>
      <c r="DX67" s="1033"/>
      <c r="DY67" s="1033"/>
      <c r="DZ67" s="1033"/>
      <c r="EA67" s="1033"/>
      <c r="EB67" s="1033"/>
      <c r="EC67" s="1033"/>
      <c r="ED67" s="1033"/>
      <c r="EE67" s="1033"/>
      <c r="EF67" s="1033"/>
      <c r="EG67" s="1033"/>
      <c r="EH67" s="1033"/>
      <c r="EI67" s="1033"/>
    </row>
    <row r="68" spans="1:139" customFormat="1" ht="24" customHeight="1" x14ac:dyDescent="0.9">
      <c r="A68" s="963"/>
      <c r="L68" s="751"/>
      <c r="M68" s="751"/>
      <c r="O68" s="1033"/>
      <c r="Q68" s="1033"/>
      <c r="AE68" s="1033"/>
      <c r="AF68" s="1033"/>
      <c r="AG68" s="1033"/>
      <c r="AH68" s="1033"/>
      <c r="AI68" s="1033"/>
      <c r="AJ68" s="1033"/>
      <c r="AK68" s="1033"/>
      <c r="AL68" s="1033"/>
      <c r="AM68" s="1033"/>
      <c r="AN68" s="1033"/>
      <c r="AO68" s="1033"/>
      <c r="AP68" s="1033"/>
      <c r="AQ68" s="1033"/>
      <c r="AR68" s="1033"/>
      <c r="AS68" s="1033"/>
      <c r="AT68" s="1033"/>
      <c r="AU68" s="1033"/>
      <c r="AV68" s="1033"/>
      <c r="AW68" s="1033"/>
      <c r="AX68" s="1033"/>
      <c r="AY68" s="1033"/>
      <c r="AZ68" s="1033"/>
      <c r="BA68" s="1033"/>
      <c r="BB68" s="1033"/>
      <c r="BC68" s="1033"/>
      <c r="BD68" s="1033"/>
      <c r="BE68" s="1033"/>
      <c r="BF68" s="1033"/>
      <c r="BG68" s="1033"/>
      <c r="BH68" s="1033"/>
      <c r="BI68" s="1033"/>
      <c r="BJ68" s="1033"/>
      <c r="BM68" s="1033"/>
      <c r="BN68" s="1033"/>
      <c r="BO68" s="1033"/>
      <c r="BP68" s="1033"/>
      <c r="BQ68" s="1033"/>
      <c r="BR68" s="1033"/>
      <c r="BT68" s="1033"/>
      <c r="BU68" s="1033"/>
      <c r="BV68" s="1033"/>
      <c r="BW68" s="1033"/>
      <c r="BX68" s="1033"/>
      <c r="BY68" s="1033"/>
      <c r="CD68" s="874"/>
      <c r="CE68" s="767"/>
      <c r="CF68" s="874"/>
      <c r="CG68" s="874"/>
      <c r="CN68" s="874"/>
      <c r="CO68" s="740"/>
      <c r="CP68" s="1033"/>
      <c r="CQ68" s="874"/>
      <c r="CT68" s="874"/>
      <c r="CU68" s="910"/>
      <c r="CV68" s="874"/>
      <c r="CW68" s="492"/>
      <c r="DD68" s="1134"/>
      <c r="DE68" s="1033"/>
      <c r="DF68" s="1033"/>
      <c r="DG68" s="1033"/>
      <c r="DH68" s="1033"/>
      <c r="DI68" s="1033"/>
      <c r="DJ68" s="1033"/>
      <c r="DK68" s="1033"/>
      <c r="DL68" s="1033"/>
      <c r="DM68" s="1033"/>
      <c r="DN68" s="1033"/>
      <c r="DO68" s="1033"/>
      <c r="DP68" s="1033"/>
      <c r="DQ68" s="1033"/>
      <c r="DR68" s="1033"/>
      <c r="DS68" s="1033"/>
      <c r="DT68" s="1033"/>
      <c r="DU68" s="1033"/>
      <c r="DV68" s="1033"/>
      <c r="DW68" s="1033"/>
      <c r="DX68" s="1033"/>
      <c r="DY68" s="1033"/>
      <c r="DZ68" s="1033"/>
      <c r="EA68" s="1033"/>
      <c r="EB68" s="1033"/>
      <c r="EC68" s="1033"/>
      <c r="ED68" s="1033"/>
      <c r="EE68" s="1033"/>
      <c r="EF68" s="1033"/>
      <c r="EG68" s="1033"/>
      <c r="EH68" s="1033"/>
      <c r="EI68" s="1033"/>
    </row>
    <row r="69" spans="1:139" customFormat="1" ht="24" customHeight="1" x14ac:dyDescent="0.9">
      <c r="A69" s="963"/>
      <c r="L69" s="751"/>
      <c r="M69" s="751"/>
      <c r="O69" s="1033"/>
      <c r="Q69" s="1033"/>
      <c r="AE69" s="1033"/>
      <c r="AF69" s="1033"/>
      <c r="AG69" s="1033"/>
      <c r="AH69" s="1033"/>
      <c r="AI69" s="1033"/>
      <c r="AJ69" s="1033"/>
      <c r="AK69" s="1033"/>
      <c r="AL69" s="1033"/>
      <c r="AM69" s="1033"/>
      <c r="AN69" s="1033"/>
      <c r="AO69" s="1033"/>
      <c r="AP69" s="1033"/>
      <c r="AQ69" s="1033"/>
      <c r="AR69" s="1033"/>
      <c r="AS69" s="1033"/>
      <c r="AT69" s="1033"/>
      <c r="AU69" s="1033"/>
      <c r="AV69" s="1033"/>
      <c r="AW69" s="1033"/>
      <c r="AX69" s="1033"/>
      <c r="AY69" s="1033"/>
      <c r="AZ69" s="1033"/>
      <c r="BA69" s="1033"/>
      <c r="BB69" s="1033"/>
      <c r="BC69" s="1033"/>
      <c r="BD69" s="1033"/>
      <c r="BE69" s="1033"/>
      <c r="BF69" s="1033"/>
      <c r="BG69" s="1033"/>
      <c r="BH69" s="1033"/>
      <c r="BI69" s="1033"/>
      <c r="BJ69" s="1033"/>
      <c r="BM69" s="1033"/>
      <c r="BN69" s="1033"/>
      <c r="BO69" s="1033"/>
      <c r="BP69" s="1033"/>
      <c r="BQ69" s="1033"/>
      <c r="BR69" s="1033"/>
      <c r="BT69" s="1033"/>
      <c r="BU69" s="1033"/>
      <c r="BV69" s="1033"/>
      <c r="BW69" s="1033"/>
      <c r="BX69" s="1033"/>
      <c r="BY69" s="1033"/>
      <c r="CD69" s="874"/>
      <c r="CE69" s="767"/>
      <c r="CF69" s="874"/>
      <c r="CG69" s="874"/>
      <c r="CN69" s="874"/>
      <c r="CO69" s="740"/>
      <c r="CP69" s="1033"/>
      <c r="CQ69" s="874"/>
      <c r="CT69" s="874"/>
      <c r="CU69" s="910"/>
      <c r="CV69" s="874"/>
      <c r="CW69" s="492"/>
      <c r="DD69" s="1134"/>
      <c r="DE69" s="1033"/>
      <c r="DF69" s="1033"/>
      <c r="DG69" s="1033"/>
      <c r="DH69" s="1033"/>
      <c r="DI69" s="1033"/>
      <c r="DJ69" s="1033"/>
      <c r="DK69" s="1033"/>
      <c r="DL69" s="1033"/>
      <c r="DM69" s="1033"/>
      <c r="DN69" s="1033"/>
      <c r="DO69" s="1033"/>
      <c r="DP69" s="1033"/>
      <c r="DQ69" s="1033"/>
      <c r="DR69" s="1033"/>
      <c r="DS69" s="1033"/>
      <c r="DT69" s="1033"/>
      <c r="DU69" s="1033"/>
      <c r="DV69" s="1033"/>
      <c r="DW69" s="1033"/>
      <c r="DX69" s="1033"/>
      <c r="DY69" s="1033"/>
      <c r="DZ69" s="1033"/>
      <c r="EA69" s="1033"/>
      <c r="EB69" s="1033"/>
      <c r="EC69" s="1033"/>
      <c r="ED69" s="1033"/>
      <c r="EE69" s="1033"/>
      <c r="EF69" s="1033"/>
      <c r="EG69" s="1033"/>
      <c r="EH69" s="1033"/>
      <c r="EI69" s="1033"/>
    </row>
    <row r="70" spans="1:139" customFormat="1" ht="24" customHeight="1" x14ac:dyDescent="0.9">
      <c r="A70" s="963"/>
      <c r="L70" s="751"/>
      <c r="M70" s="751"/>
      <c r="O70" s="1033"/>
      <c r="Q70" s="1033"/>
      <c r="AE70" s="1033"/>
      <c r="AF70" s="1033"/>
      <c r="AG70" s="1033"/>
      <c r="AH70" s="1033"/>
      <c r="AI70" s="1033"/>
      <c r="AJ70" s="1033"/>
      <c r="AK70" s="1033"/>
      <c r="AL70" s="1033"/>
      <c r="AM70" s="1033"/>
      <c r="AN70" s="1033"/>
      <c r="AO70" s="1033"/>
      <c r="AP70" s="1033"/>
      <c r="AQ70" s="1033"/>
      <c r="AR70" s="1033"/>
      <c r="AS70" s="1033"/>
      <c r="AT70" s="1033"/>
      <c r="AU70" s="1033"/>
      <c r="AV70" s="1033"/>
      <c r="AW70" s="1033"/>
      <c r="AX70" s="1033"/>
      <c r="AY70" s="1033"/>
      <c r="AZ70" s="1033"/>
      <c r="BA70" s="1033"/>
      <c r="BB70" s="1033"/>
      <c r="BC70" s="1033"/>
      <c r="BD70" s="1033"/>
      <c r="BE70" s="1033"/>
      <c r="BF70" s="1033"/>
      <c r="BG70" s="1033"/>
      <c r="BH70" s="1033"/>
      <c r="BI70" s="1033"/>
      <c r="BJ70" s="1033"/>
      <c r="BM70" s="1033"/>
      <c r="BN70" s="1033"/>
      <c r="BO70" s="1033"/>
      <c r="BP70" s="1033"/>
      <c r="BQ70" s="1033"/>
      <c r="BR70" s="1033"/>
      <c r="BT70" s="1033"/>
      <c r="BU70" s="1033"/>
      <c r="BV70" s="1033"/>
      <c r="BW70" s="1033"/>
      <c r="BX70" s="1033"/>
      <c r="BY70" s="1033"/>
      <c r="CD70" s="874"/>
      <c r="CE70" s="767"/>
      <c r="CF70" s="874"/>
      <c r="CG70" s="874"/>
      <c r="CN70" s="874"/>
      <c r="CO70" s="740"/>
      <c r="CP70" s="1033"/>
      <c r="CQ70" s="874"/>
      <c r="CT70" s="874"/>
      <c r="CU70" s="910"/>
      <c r="CV70" s="874"/>
      <c r="CW70" s="492"/>
      <c r="DD70" s="1134"/>
      <c r="DE70" s="1033"/>
      <c r="DF70" s="1033"/>
      <c r="DG70" s="1033"/>
      <c r="DH70" s="1033"/>
      <c r="DI70" s="1033"/>
      <c r="DJ70" s="1033"/>
      <c r="DK70" s="1033"/>
      <c r="DL70" s="1033"/>
      <c r="DM70" s="1033"/>
      <c r="DN70" s="1033"/>
      <c r="DO70" s="1033"/>
      <c r="DP70" s="1033"/>
      <c r="DQ70" s="1033"/>
      <c r="DR70" s="1033"/>
      <c r="DS70" s="1033"/>
      <c r="DT70" s="1033"/>
      <c r="DU70" s="1033"/>
      <c r="DV70" s="1033"/>
      <c r="DW70" s="1033"/>
      <c r="DX70" s="1033"/>
      <c r="DY70" s="1033"/>
      <c r="DZ70" s="1033"/>
      <c r="EA70" s="1033"/>
      <c r="EB70" s="1033"/>
      <c r="EC70" s="1033"/>
      <c r="ED70" s="1033"/>
      <c r="EE70" s="1033"/>
      <c r="EF70" s="1033"/>
      <c r="EG70" s="1033"/>
      <c r="EH70" s="1033"/>
      <c r="EI70" s="1033"/>
    </row>
    <row r="71" spans="1:139" customFormat="1" ht="24" customHeight="1" x14ac:dyDescent="0.9">
      <c r="A71" s="963"/>
      <c r="L71" s="751"/>
      <c r="M71" s="751"/>
      <c r="O71" s="1033"/>
      <c r="Q71" s="1033"/>
      <c r="AE71" s="1033"/>
      <c r="AF71" s="1033"/>
      <c r="AG71" s="1033"/>
      <c r="AH71" s="1033"/>
      <c r="AI71" s="1033"/>
      <c r="AJ71" s="1033"/>
      <c r="AK71" s="1033"/>
      <c r="AL71" s="1033"/>
      <c r="AM71" s="1033"/>
      <c r="AN71" s="1033"/>
      <c r="AO71" s="1033"/>
      <c r="AP71" s="1033"/>
      <c r="AQ71" s="1033"/>
      <c r="AR71" s="1033"/>
      <c r="AS71" s="1033"/>
      <c r="AT71" s="1033"/>
      <c r="AU71" s="1033"/>
      <c r="AV71" s="1033"/>
      <c r="AW71" s="1033"/>
      <c r="AX71" s="1033"/>
      <c r="AY71" s="1033"/>
      <c r="AZ71" s="1033"/>
      <c r="BA71" s="1033"/>
      <c r="BB71" s="1033"/>
      <c r="BC71" s="1033"/>
      <c r="BD71" s="1033"/>
      <c r="BE71" s="1033"/>
      <c r="BF71" s="1033"/>
      <c r="BG71" s="1033"/>
      <c r="BH71" s="1033"/>
      <c r="BI71" s="1033"/>
      <c r="BJ71" s="1033"/>
      <c r="BM71" s="1033"/>
      <c r="BN71" s="1033"/>
      <c r="BO71" s="1033"/>
      <c r="BP71" s="1033"/>
      <c r="BQ71" s="1033"/>
      <c r="BR71" s="1033"/>
      <c r="BT71" s="1033"/>
      <c r="BU71" s="1033"/>
      <c r="BV71" s="1033"/>
      <c r="BW71" s="1033"/>
      <c r="BX71" s="1033"/>
      <c r="BY71" s="1033"/>
      <c r="CD71" s="874"/>
      <c r="CE71" s="767"/>
      <c r="CF71" s="874"/>
      <c r="CG71" s="874"/>
      <c r="CN71" s="874"/>
      <c r="CO71" s="740"/>
      <c r="CP71" s="1033"/>
      <c r="CQ71" s="874"/>
      <c r="CT71" s="874"/>
      <c r="CU71" s="910"/>
      <c r="CV71" s="874"/>
      <c r="CW71" s="492"/>
      <c r="DD71" s="1134"/>
      <c r="DE71" s="1033"/>
      <c r="DF71" s="1033"/>
      <c r="DG71" s="1033"/>
      <c r="DH71" s="1033"/>
      <c r="DI71" s="1033"/>
      <c r="DJ71" s="1033"/>
      <c r="DK71" s="1033"/>
      <c r="DL71" s="1033"/>
      <c r="DM71" s="1033"/>
      <c r="DN71" s="1033"/>
      <c r="DO71" s="1033"/>
      <c r="DP71" s="1033"/>
      <c r="DQ71" s="1033"/>
      <c r="DR71" s="1033"/>
      <c r="DS71" s="1033"/>
      <c r="DT71" s="1033"/>
      <c r="DU71" s="1033"/>
      <c r="DV71" s="1033"/>
      <c r="DW71" s="1033"/>
      <c r="DX71" s="1033"/>
      <c r="DY71" s="1033"/>
      <c r="DZ71" s="1033"/>
      <c r="EA71" s="1033"/>
      <c r="EB71" s="1033"/>
      <c r="EC71" s="1033"/>
      <c r="ED71" s="1033"/>
      <c r="EE71" s="1033"/>
      <c r="EF71" s="1033"/>
      <c r="EG71" s="1033"/>
      <c r="EH71" s="1033"/>
      <c r="EI71" s="1033"/>
    </row>
    <row r="72" spans="1:139" customFormat="1" ht="24" customHeight="1" x14ac:dyDescent="0.9">
      <c r="A72" s="963"/>
      <c r="L72" s="751"/>
      <c r="M72" s="751"/>
      <c r="O72" s="1033"/>
      <c r="Q72" s="1033"/>
      <c r="AE72" s="1033"/>
      <c r="AF72" s="1033"/>
      <c r="AG72" s="1033"/>
      <c r="AH72" s="1033"/>
      <c r="AI72" s="1033"/>
      <c r="AJ72" s="1033"/>
      <c r="AK72" s="1033"/>
      <c r="AL72" s="1033"/>
      <c r="AM72" s="1033"/>
      <c r="AN72" s="1033"/>
      <c r="AO72" s="1033"/>
      <c r="AP72" s="1033"/>
      <c r="AQ72" s="1033"/>
      <c r="AR72" s="1033"/>
      <c r="AS72" s="1033"/>
      <c r="AT72" s="1033"/>
      <c r="AU72" s="1033"/>
      <c r="AV72" s="1033"/>
      <c r="AW72" s="1033"/>
      <c r="AX72" s="1033"/>
      <c r="AY72" s="1033"/>
      <c r="AZ72" s="1033"/>
      <c r="BA72" s="1033"/>
      <c r="BB72" s="1033"/>
      <c r="BC72" s="1033"/>
      <c r="BD72" s="1033"/>
      <c r="BE72" s="1033"/>
      <c r="BF72" s="1033"/>
      <c r="BG72" s="1033"/>
      <c r="BH72" s="1033"/>
      <c r="BI72" s="1033"/>
      <c r="BJ72" s="1033"/>
      <c r="BM72" s="1033"/>
      <c r="BN72" s="1033"/>
      <c r="BO72" s="1033"/>
      <c r="BP72" s="1033"/>
      <c r="BQ72" s="1033"/>
      <c r="BR72" s="1033"/>
      <c r="BT72" s="1033"/>
      <c r="BU72" s="1033"/>
      <c r="BV72" s="1033"/>
      <c r="BW72" s="1033"/>
      <c r="BX72" s="1033"/>
      <c r="BY72" s="1033"/>
      <c r="CD72" s="874"/>
      <c r="CE72" s="767"/>
      <c r="CF72" s="874"/>
      <c r="CG72" s="874"/>
      <c r="CN72" s="874"/>
      <c r="CO72" s="740"/>
      <c r="CP72" s="1033"/>
      <c r="CQ72" s="874"/>
      <c r="CT72" s="874"/>
      <c r="CU72" s="910"/>
      <c r="CV72" s="874"/>
      <c r="CW72" s="492"/>
      <c r="DD72" s="1134"/>
      <c r="DE72" s="1033"/>
      <c r="DF72" s="1033"/>
      <c r="DG72" s="1033"/>
      <c r="DH72" s="1033"/>
      <c r="DI72" s="1033"/>
      <c r="DJ72" s="1033"/>
      <c r="DK72" s="1033"/>
      <c r="DL72" s="1033"/>
      <c r="DM72" s="1033"/>
      <c r="DN72" s="1033"/>
      <c r="DO72" s="1033"/>
      <c r="DP72" s="1033"/>
      <c r="DQ72" s="1033"/>
      <c r="DR72" s="1033"/>
      <c r="DS72" s="1033"/>
      <c r="DT72" s="1033"/>
      <c r="DU72" s="1033"/>
      <c r="DV72" s="1033"/>
      <c r="DW72" s="1033"/>
      <c r="DX72" s="1033"/>
      <c r="DY72" s="1033"/>
      <c r="DZ72" s="1033"/>
      <c r="EA72" s="1033"/>
      <c r="EB72" s="1033"/>
      <c r="EC72" s="1033"/>
      <c r="ED72" s="1033"/>
      <c r="EE72" s="1033"/>
      <c r="EF72" s="1033"/>
      <c r="EG72" s="1033"/>
      <c r="EH72" s="1033"/>
      <c r="EI72" s="1033"/>
    </row>
    <row r="73" spans="1:139" customFormat="1" ht="24" customHeight="1" x14ac:dyDescent="0.9">
      <c r="A73" s="963"/>
      <c r="L73" s="751"/>
      <c r="M73" s="751"/>
      <c r="O73" s="1033"/>
      <c r="Q73" s="1033"/>
      <c r="AE73" s="1033"/>
      <c r="AF73" s="1033"/>
      <c r="AG73" s="1033"/>
      <c r="AH73" s="1033"/>
      <c r="AI73" s="1033"/>
      <c r="AJ73" s="1033"/>
      <c r="AK73" s="1033"/>
      <c r="AL73" s="1033"/>
      <c r="AM73" s="1033"/>
      <c r="AN73" s="1033"/>
      <c r="AO73" s="1033"/>
      <c r="AP73" s="1033"/>
      <c r="AQ73" s="1033"/>
      <c r="AR73" s="1033"/>
      <c r="AS73" s="1033"/>
      <c r="AT73" s="1033"/>
      <c r="AU73" s="1033"/>
      <c r="AV73" s="1033"/>
      <c r="AW73" s="1033"/>
      <c r="AX73" s="1033"/>
      <c r="AY73" s="1033"/>
      <c r="AZ73" s="1033"/>
      <c r="BA73" s="1033"/>
      <c r="BB73" s="1033"/>
      <c r="BC73" s="1033"/>
      <c r="BD73" s="1033"/>
      <c r="BE73" s="1033"/>
      <c r="BF73" s="1033"/>
      <c r="BG73" s="1033"/>
      <c r="BH73" s="1033"/>
      <c r="BI73" s="1033"/>
      <c r="BJ73" s="1033"/>
      <c r="BM73" s="1033"/>
      <c r="BN73" s="1033"/>
      <c r="BO73" s="1033"/>
      <c r="BP73" s="1033"/>
      <c r="BQ73" s="1033"/>
      <c r="BR73" s="1033"/>
      <c r="BT73" s="1033"/>
      <c r="BU73" s="1033"/>
      <c r="BV73" s="1033"/>
      <c r="BW73" s="1033"/>
      <c r="BX73" s="1033"/>
      <c r="BY73" s="1033"/>
      <c r="CD73" s="874"/>
      <c r="CE73" s="767"/>
      <c r="CF73" s="874"/>
      <c r="CG73" s="874"/>
      <c r="CN73" s="874"/>
      <c r="CO73" s="740"/>
      <c r="CP73" s="1033"/>
      <c r="CQ73" s="874"/>
      <c r="CT73" s="874"/>
      <c r="CU73" s="910"/>
      <c r="CV73" s="874"/>
      <c r="CW73" s="492"/>
      <c r="DD73" s="1134"/>
      <c r="DE73" s="1033"/>
      <c r="DF73" s="1033"/>
      <c r="DG73" s="1033"/>
      <c r="DH73" s="1033"/>
      <c r="DI73" s="1033"/>
      <c r="DJ73" s="1033"/>
      <c r="DK73" s="1033"/>
      <c r="DL73" s="1033"/>
      <c r="DM73" s="1033"/>
      <c r="DN73" s="1033"/>
      <c r="DO73" s="1033"/>
      <c r="DP73" s="1033"/>
      <c r="DQ73" s="1033"/>
      <c r="DR73" s="1033"/>
      <c r="DS73" s="1033"/>
      <c r="DT73" s="1033"/>
      <c r="DU73" s="1033"/>
      <c r="DV73" s="1033"/>
      <c r="DW73" s="1033"/>
      <c r="DX73" s="1033"/>
      <c r="DY73" s="1033"/>
      <c r="DZ73" s="1033"/>
      <c r="EA73" s="1033"/>
      <c r="EB73" s="1033"/>
      <c r="EC73" s="1033"/>
      <c r="ED73" s="1033"/>
      <c r="EE73" s="1033"/>
      <c r="EF73" s="1033"/>
      <c r="EG73" s="1033"/>
      <c r="EH73" s="1033"/>
      <c r="EI73" s="1033"/>
    </row>
    <row r="74" spans="1:139" customFormat="1" ht="24" customHeight="1" x14ac:dyDescent="0.9">
      <c r="A74" s="963"/>
      <c r="L74" s="751"/>
      <c r="M74" s="751"/>
      <c r="O74" s="1033"/>
      <c r="Q74" s="1033"/>
      <c r="AE74" s="1033"/>
      <c r="AF74" s="1033"/>
      <c r="AG74" s="1033"/>
      <c r="AH74" s="1033"/>
      <c r="AI74" s="1033"/>
      <c r="AJ74" s="1033"/>
      <c r="AK74" s="1033"/>
      <c r="AL74" s="1033"/>
      <c r="AM74" s="1033"/>
      <c r="AN74" s="1033"/>
      <c r="AO74" s="1033"/>
      <c r="AP74" s="1033"/>
      <c r="AQ74" s="1033"/>
      <c r="AR74" s="1033"/>
      <c r="AS74" s="1033"/>
      <c r="AT74" s="1033"/>
      <c r="AU74" s="1033"/>
      <c r="AV74" s="1033"/>
      <c r="AW74" s="1033"/>
      <c r="AX74" s="1033"/>
      <c r="AY74" s="1033"/>
      <c r="AZ74" s="1033"/>
      <c r="BA74" s="1033"/>
      <c r="BB74" s="1033"/>
      <c r="BC74" s="1033"/>
      <c r="BD74" s="1033"/>
      <c r="BE74" s="1033"/>
      <c r="BF74" s="1033"/>
      <c r="BG74" s="1033"/>
      <c r="BH74" s="1033"/>
      <c r="BI74" s="1033"/>
      <c r="BJ74" s="1033"/>
      <c r="BM74" s="1033"/>
      <c r="BN74" s="1033"/>
      <c r="BO74" s="1033"/>
      <c r="BP74" s="1033"/>
      <c r="BQ74" s="1033"/>
      <c r="BR74" s="1033"/>
      <c r="BT74" s="1033"/>
      <c r="BU74" s="1033"/>
      <c r="BV74" s="1033"/>
      <c r="BW74" s="1033"/>
      <c r="BX74" s="1033"/>
      <c r="BY74" s="1033"/>
      <c r="CD74" s="874"/>
      <c r="CE74" s="767"/>
      <c r="CF74" s="874"/>
      <c r="CG74" s="874"/>
      <c r="CN74" s="874"/>
      <c r="CO74" s="740"/>
      <c r="CP74" s="1033"/>
      <c r="CQ74" s="874"/>
      <c r="CT74" s="874"/>
      <c r="CU74" s="910"/>
      <c r="CV74" s="874"/>
      <c r="CW74" s="492"/>
      <c r="DD74" s="1134"/>
      <c r="DE74" s="1033"/>
      <c r="DF74" s="1033"/>
      <c r="DG74" s="1033"/>
      <c r="DH74" s="1033"/>
      <c r="DI74" s="1033"/>
      <c r="DJ74" s="1033"/>
      <c r="DK74" s="1033"/>
      <c r="DL74" s="1033"/>
      <c r="DM74" s="1033"/>
      <c r="DN74" s="1033"/>
      <c r="DO74" s="1033"/>
      <c r="DP74" s="1033"/>
      <c r="DQ74" s="1033"/>
      <c r="DR74" s="1033"/>
      <c r="DS74" s="1033"/>
      <c r="DT74" s="1033"/>
      <c r="DU74" s="1033"/>
      <c r="DV74" s="1033"/>
      <c r="DW74" s="1033"/>
      <c r="DX74" s="1033"/>
      <c r="DY74" s="1033"/>
      <c r="DZ74" s="1033"/>
      <c r="EA74" s="1033"/>
      <c r="EB74" s="1033"/>
      <c r="EC74" s="1033"/>
      <c r="ED74" s="1033"/>
      <c r="EE74" s="1033"/>
      <c r="EF74" s="1033"/>
      <c r="EG74" s="1033"/>
      <c r="EH74" s="1033"/>
      <c r="EI74" s="1033"/>
    </row>
    <row r="75" spans="1:139" customFormat="1" ht="24" customHeight="1" x14ac:dyDescent="0.9">
      <c r="A75" s="963"/>
      <c r="L75" s="751"/>
      <c r="M75" s="751"/>
      <c r="O75" s="1033"/>
      <c r="Q75" s="1033"/>
      <c r="AE75" s="1033"/>
      <c r="AF75" s="1033"/>
      <c r="AG75" s="1033"/>
      <c r="AH75" s="1033"/>
      <c r="AI75" s="1033"/>
      <c r="AJ75" s="1033"/>
      <c r="AK75" s="1033"/>
      <c r="AL75" s="1033"/>
      <c r="AM75" s="1033"/>
      <c r="AN75" s="1033"/>
      <c r="AO75" s="1033"/>
      <c r="AP75" s="1033"/>
      <c r="AQ75" s="1033"/>
      <c r="AR75" s="1033"/>
      <c r="AS75" s="1033"/>
      <c r="AT75" s="1033"/>
      <c r="AU75" s="1033"/>
      <c r="AV75" s="1033"/>
      <c r="AW75" s="1033"/>
      <c r="AX75" s="1033"/>
      <c r="AY75" s="1033"/>
      <c r="AZ75" s="1033"/>
      <c r="BA75" s="1033"/>
      <c r="BB75" s="1033"/>
      <c r="BC75" s="1033"/>
      <c r="BD75" s="1033"/>
      <c r="BE75" s="1033"/>
      <c r="BF75" s="1033"/>
      <c r="BG75" s="1033"/>
      <c r="BH75" s="1033"/>
      <c r="BI75" s="1033"/>
      <c r="BJ75" s="1033"/>
      <c r="BM75" s="1033"/>
      <c r="BN75" s="1033"/>
      <c r="BO75" s="1033"/>
      <c r="BP75" s="1033"/>
      <c r="BQ75" s="1033"/>
      <c r="BR75" s="1033"/>
      <c r="BT75" s="1033"/>
      <c r="BU75" s="1033"/>
      <c r="BV75" s="1033"/>
      <c r="BW75" s="1033"/>
      <c r="BX75" s="1033"/>
      <c r="BY75" s="1033"/>
      <c r="CD75" s="874"/>
      <c r="CE75" s="767"/>
      <c r="CF75" s="874"/>
      <c r="CG75" s="874"/>
      <c r="CN75" s="874"/>
      <c r="CO75" s="740"/>
      <c r="CP75" s="1033"/>
      <c r="CQ75" s="874"/>
      <c r="CT75" s="874"/>
      <c r="CU75" s="910"/>
      <c r="CV75" s="874"/>
      <c r="CW75" s="492"/>
      <c r="DD75" s="1134"/>
      <c r="DE75" s="1033"/>
      <c r="DF75" s="1033"/>
      <c r="DG75" s="1033"/>
      <c r="DH75" s="1033"/>
      <c r="DI75" s="1033"/>
      <c r="DJ75" s="1033"/>
      <c r="DK75" s="1033"/>
      <c r="DL75" s="1033"/>
      <c r="DM75" s="1033"/>
      <c r="DN75" s="1033"/>
      <c r="DO75" s="1033"/>
      <c r="DP75" s="1033"/>
      <c r="DQ75" s="1033"/>
      <c r="DR75" s="1033"/>
      <c r="DS75" s="1033"/>
      <c r="DT75" s="1033"/>
      <c r="DU75" s="1033"/>
      <c r="DV75" s="1033"/>
      <c r="DW75" s="1033"/>
      <c r="DX75" s="1033"/>
      <c r="DY75" s="1033"/>
      <c r="DZ75" s="1033"/>
      <c r="EA75" s="1033"/>
      <c r="EB75" s="1033"/>
      <c r="EC75" s="1033"/>
      <c r="ED75" s="1033"/>
      <c r="EE75" s="1033"/>
      <c r="EF75" s="1033"/>
      <c r="EG75" s="1033"/>
      <c r="EH75" s="1033"/>
      <c r="EI75" s="1033"/>
    </row>
    <row r="76" spans="1:139" customFormat="1" ht="24" customHeight="1" x14ac:dyDescent="0.9">
      <c r="A76" s="963"/>
      <c r="L76" s="751"/>
      <c r="M76" s="751"/>
      <c r="O76" s="1033"/>
      <c r="Q76" s="1033"/>
      <c r="AE76" s="1033"/>
      <c r="AF76" s="1033"/>
      <c r="AG76" s="1033"/>
      <c r="AH76" s="1033"/>
      <c r="AI76" s="1033"/>
      <c r="AJ76" s="1033"/>
      <c r="AK76" s="1033"/>
      <c r="AL76" s="1033"/>
      <c r="AM76" s="1033"/>
      <c r="AN76" s="1033"/>
      <c r="AO76" s="1033"/>
      <c r="AP76" s="1033"/>
      <c r="AQ76" s="1033"/>
      <c r="AR76" s="1033"/>
      <c r="AS76" s="1033"/>
      <c r="AT76" s="1033"/>
      <c r="AU76" s="1033"/>
      <c r="AV76" s="1033"/>
      <c r="AW76" s="1033"/>
      <c r="AX76" s="1033"/>
      <c r="AY76" s="1033"/>
      <c r="AZ76" s="1033"/>
      <c r="BA76" s="1033"/>
      <c r="BB76" s="1033"/>
      <c r="BC76" s="1033"/>
      <c r="BD76" s="1033"/>
      <c r="BE76" s="1033"/>
      <c r="BF76" s="1033"/>
      <c r="BG76" s="1033"/>
      <c r="BH76" s="1033"/>
      <c r="BI76" s="1033"/>
      <c r="BJ76" s="1033"/>
      <c r="BM76" s="1033"/>
      <c r="BN76" s="1033"/>
      <c r="BO76" s="1033"/>
      <c r="BP76" s="1033"/>
      <c r="BQ76" s="1033"/>
      <c r="BR76" s="1033"/>
      <c r="BT76" s="1033"/>
      <c r="BU76" s="1033"/>
      <c r="BV76" s="1033"/>
      <c r="BW76" s="1033"/>
      <c r="BX76" s="1033"/>
      <c r="BY76" s="1033"/>
      <c r="CD76" s="874"/>
      <c r="CE76" s="767"/>
      <c r="CF76" s="874"/>
      <c r="CG76" s="874"/>
      <c r="CN76" s="874"/>
      <c r="CO76" s="740"/>
      <c r="CP76" s="1033"/>
      <c r="CQ76" s="874"/>
      <c r="CT76" s="874"/>
      <c r="CU76" s="910"/>
      <c r="CV76" s="874"/>
      <c r="CW76" s="492"/>
      <c r="DD76" s="1134"/>
      <c r="DE76" s="1033"/>
      <c r="DF76" s="1033"/>
      <c r="DG76" s="1033"/>
      <c r="DH76" s="1033"/>
      <c r="DI76" s="1033"/>
      <c r="DJ76" s="1033"/>
      <c r="DK76" s="1033"/>
      <c r="DL76" s="1033"/>
      <c r="DM76" s="1033"/>
      <c r="DN76" s="1033"/>
      <c r="DO76" s="1033"/>
      <c r="DP76" s="1033"/>
      <c r="DQ76" s="1033"/>
      <c r="DR76" s="1033"/>
      <c r="DS76" s="1033"/>
      <c r="DT76" s="1033"/>
      <c r="DU76" s="1033"/>
      <c r="DV76" s="1033"/>
      <c r="DW76" s="1033"/>
      <c r="DX76" s="1033"/>
      <c r="DY76" s="1033"/>
      <c r="DZ76" s="1033"/>
      <c r="EA76" s="1033"/>
      <c r="EB76" s="1033"/>
      <c r="EC76" s="1033"/>
      <c r="ED76" s="1033"/>
      <c r="EE76" s="1033"/>
      <c r="EF76" s="1033"/>
      <c r="EG76" s="1033"/>
      <c r="EH76" s="1033"/>
      <c r="EI76" s="1033"/>
    </row>
    <row r="77" spans="1:139" customFormat="1" ht="24" customHeight="1" x14ac:dyDescent="0.9">
      <c r="A77" s="963"/>
      <c r="L77" s="751"/>
      <c r="M77" s="751"/>
      <c r="O77" s="1033"/>
      <c r="Q77" s="1033"/>
      <c r="AE77" s="1033"/>
      <c r="AF77" s="1033"/>
      <c r="AG77" s="1033"/>
      <c r="AH77" s="1033"/>
      <c r="AI77" s="1033"/>
      <c r="AJ77" s="1033"/>
      <c r="AK77" s="1033"/>
      <c r="AL77" s="1033"/>
      <c r="AM77" s="1033"/>
      <c r="AN77" s="1033"/>
      <c r="AO77" s="1033"/>
      <c r="AP77" s="1033"/>
      <c r="AQ77" s="1033"/>
      <c r="AR77" s="1033"/>
      <c r="AS77" s="1033"/>
      <c r="AT77" s="1033"/>
      <c r="AU77" s="1033"/>
      <c r="AV77" s="1033"/>
      <c r="AW77" s="1033"/>
      <c r="AX77" s="1033"/>
      <c r="AY77" s="1033"/>
      <c r="AZ77" s="1033"/>
      <c r="BA77" s="1033"/>
      <c r="BB77" s="1033"/>
      <c r="BC77" s="1033"/>
      <c r="BD77" s="1033"/>
      <c r="BE77" s="1033"/>
      <c r="BF77" s="1033"/>
      <c r="BG77" s="1033"/>
      <c r="BH77" s="1033"/>
      <c r="BI77" s="1033"/>
      <c r="BJ77" s="1033"/>
      <c r="BM77" s="1033"/>
      <c r="BN77" s="1033"/>
      <c r="BO77" s="1033"/>
      <c r="BP77" s="1033"/>
      <c r="BQ77" s="1033"/>
      <c r="BR77" s="1033"/>
      <c r="BT77" s="1033"/>
      <c r="BU77" s="1033"/>
      <c r="BV77" s="1033"/>
      <c r="BW77" s="1033"/>
      <c r="BX77" s="1033"/>
      <c r="BY77" s="1033"/>
      <c r="CD77" s="874"/>
      <c r="CE77" s="767"/>
      <c r="CF77" s="874"/>
      <c r="CG77" s="874"/>
      <c r="CN77" s="874"/>
      <c r="CO77" s="740"/>
      <c r="CP77" s="1033"/>
      <c r="CQ77" s="874"/>
      <c r="CT77" s="874"/>
      <c r="CU77" s="910"/>
      <c r="CV77" s="874"/>
      <c r="CW77" s="492"/>
      <c r="DD77" s="1134"/>
      <c r="DE77" s="1033"/>
      <c r="DF77" s="1033"/>
      <c r="DG77" s="1033"/>
      <c r="DH77" s="1033"/>
      <c r="DI77" s="1033"/>
      <c r="DJ77" s="1033"/>
      <c r="DK77" s="1033"/>
      <c r="DL77" s="1033"/>
      <c r="DM77" s="1033"/>
      <c r="DN77" s="1033"/>
      <c r="DO77" s="1033"/>
      <c r="DP77" s="1033"/>
      <c r="DQ77" s="1033"/>
      <c r="DR77" s="1033"/>
      <c r="DS77" s="1033"/>
      <c r="DT77" s="1033"/>
      <c r="DU77" s="1033"/>
      <c r="DV77" s="1033"/>
      <c r="DW77" s="1033"/>
      <c r="DX77" s="1033"/>
      <c r="DY77" s="1033"/>
      <c r="DZ77" s="1033"/>
      <c r="EA77" s="1033"/>
      <c r="EB77" s="1033"/>
      <c r="EC77" s="1033"/>
      <c r="ED77" s="1033"/>
      <c r="EE77" s="1033"/>
      <c r="EF77" s="1033"/>
      <c r="EG77" s="1033"/>
      <c r="EH77" s="1033"/>
      <c r="EI77" s="1033"/>
    </row>
    <row r="78" spans="1:139" customFormat="1" ht="24" customHeight="1" x14ac:dyDescent="0.9">
      <c r="A78" s="963"/>
      <c r="L78" s="751"/>
      <c r="M78" s="751"/>
      <c r="O78" s="1033"/>
      <c r="Q78" s="1033"/>
      <c r="AE78" s="1033"/>
      <c r="AF78" s="1033"/>
      <c r="AG78" s="1033"/>
      <c r="AH78" s="1033"/>
      <c r="AI78" s="1033"/>
      <c r="AJ78" s="1033"/>
      <c r="AK78" s="1033"/>
      <c r="AL78" s="1033"/>
      <c r="AM78" s="1033"/>
      <c r="AN78" s="1033"/>
      <c r="AO78" s="1033"/>
      <c r="AP78" s="1033"/>
      <c r="AQ78" s="1033"/>
      <c r="AR78" s="1033"/>
      <c r="AS78" s="1033"/>
      <c r="AT78" s="1033"/>
      <c r="AU78" s="1033"/>
      <c r="AV78" s="1033"/>
      <c r="AW78" s="1033"/>
      <c r="AX78" s="1033"/>
      <c r="AY78" s="1033"/>
      <c r="AZ78" s="1033"/>
      <c r="BA78" s="1033"/>
      <c r="BB78" s="1033"/>
      <c r="BC78" s="1033"/>
      <c r="BD78" s="1033"/>
      <c r="BE78" s="1033"/>
      <c r="BF78" s="1033"/>
      <c r="BG78" s="1033"/>
      <c r="BH78" s="1033"/>
      <c r="BI78" s="1033"/>
      <c r="BJ78" s="1033"/>
      <c r="BM78" s="1033"/>
      <c r="BN78" s="1033"/>
      <c r="BO78" s="1033"/>
      <c r="BP78" s="1033"/>
      <c r="BQ78" s="1033"/>
      <c r="BR78" s="1033"/>
      <c r="BT78" s="1033"/>
      <c r="BU78" s="1033"/>
      <c r="BV78" s="1033"/>
      <c r="BW78" s="1033"/>
      <c r="BX78" s="1033"/>
      <c r="BY78" s="1033"/>
      <c r="CD78" s="874"/>
      <c r="CE78" s="767"/>
      <c r="CF78" s="874"/>
      <c r="CG78" s="874"/>
      <c r="CN78" s="874"/>
      <c r="CO78" s="740"/>
      <c r="CP78" s="1033"/>
      <c r="CQ78" s="874"/>
      <c r="CT78" s="874"/>
      <c r="CU78" s="910"/>
      <c r="CV78" s="874"/>
      <c r="CW78" s="492"/>
      <c r="DD78" s="1134"/>
      <c r="DE78" s="1033"/>
      <c r="DF78" s="1033"/>
      <c r="DG78" s="1033"/>
      <c r="DH78" s="1033"/>
      <c r="DI78" s="1033"/>
      <c r="DJ78" s="1033"/>
      <c r="DK78" s="1033"/>
      <c r="DL78" s="1033"/>
      <c r="DM78" s="1033"/>
      <c r="DN78" s="1033"/>
      <c r="DO78" s="1033"/>
      <c r="DP78" s="1033"/>
      <c r="DQ78" s="1033"/>
      <c r="DR78" s="1033"/>
      <c r="DS78" s="1033"/>
      <c r="DT78" s="1033"/>
      <c r="DU78" s="1033"/>
      <c r="DV78" s="1033"/>
      <c r="DW78" s="1033"/>
      <c r="DX78" s="1033"/>
      <c r="DY78" s="1033"/>
      <c r="DZ78" s="1033"/>
      <c r="EA78" s="1033"/>
      <c r="EB78" s="1033"/>
      <c r="EC78" s="1033"/>
      <c r="ED78" s="1033"/>
      <c r="EE78" s="1033"/>
      <c r="EF78" s="1033"/>
      <c r="EG78" s="1033"/>
      <c r="EH78" s="1033"/>
      <c r="EI78" s="1033"/>
    </row>
    <row r="79" spans="1:139" customFormat="1" ht="24" customHeight="1" x14ac:dyDescent="0.9">
      <c r="A79" s="963"/>
      <c r="L79" s="751"/>
      <c r="M79" s="751"/>
      <c r="O79" s="1033"/>
      <c r="Q79" s="1033"/>
      <c r="AE79" s="1033"/>
      <c r="AF79" s="1033"/>
      <c r="AG79" s="1033"/>
      <c r="AH79" s="1033"/>
      <c r="AI79" s="1033"/>
      <c r="AJ79" s="1033"/>
      <c r="AK79" s="1033"/>
      <c r="AL79" s="1033"/>
      <c r="AM79" s="1033"/>
      <c r="AN79" s="1033"/>
      <c r="AO79" s="1033"/>
      <c r="AP79" s="1033"/>
      <c r="AQ79" s="1033"/>
      <c r="AR79" s="1033"/>
      <c r="AS79" s="1033"/>
      <c r="AT79" s="1033"/>
      <c r="AU79" s="1033"/>
      <c r="AV79" s="1033"/>
      <c r="AW79" s="1033"/>
      <c r="AX79" s="1033"/>
      <c r="AY79" s="1033"/>
      <c r="AZ79" s="1033"/>
      <c r="BA79" s="1033"/>
      <c r="BB79" s="1033"/>
      <c r="BC79" s="1033"/>
      <c r="BD79" s="1033"/>
      <c r="BE79" s="1033"/>
      <c r="BF79" s="1033"/>
      <c r="BG79" s="1033"/>
      <c r="BH79" s="1033"/>
      <c r="BI79" s="1033"/>
      <c r="BJ79" s="1033"/>
      <c r="BM79" s="1033"/>
      <c r="BN79" s="1033"/>
      <c r="BO79" s="1033"/>
      <c r="BP79" s="1033"/>
      <c r="BQ79" s="1033"/>
      <c r="BR79" s="1033"/>
      <c r="BT79" s="1033"/>
      <c r="BU79" s="1033"/>
      <c r="BV79" s="1033"/>
      <c r="BW79" s="1033"/>
      <c r="BX79" s="1033"/>
      <c r="BY79" s="1033"/>
      <c r="CD79" s="874"/>
      <c r="CE79" s="767"/>
      <c r="CF79" s="874"/>
      <c r="CG79" s="874"/>
      <c r="CN79" s="874"/>
      <c r="CO79" s="740"/>
      <c r="CP79" s="1033"/>
      <c r="CQ79" s="874"/>
      <c r="CT79" s="874"/>
      <c r="CU79" s="910"/>
      <c r="CV79" s="874"/>
      <c r="CW79" s="492"/>
      <c r="DD79" s="1134"/>
      <c r="DE79" s="1033"/>
      <c r="DF79" s="1033"/>
      <c r="DG79" s="1033"/>
      <c r="DH79" s="1033"/>
      <c r="DI79" s="1033"/>
      <c r="DJ79" s="1033"/>
      <c r="DK79" s="1033"/>
      <c r="DL79" s="1033"/>
      <c r="DM79" s="1033"/>
      <c r="DN79" s="1033"/>
      <c r="DO79" s="1033"/>
      <c r="DP79" s="1033"/>
      <c r="DQ79" s="1033"/>
      <c r="DR79" s="1033"/>
      <c r="DS79" s="1033"/>
      <c r="DT79" s="1033"/>
      <c r="DU79" s="1033"/>
      <c r="DV79" s="1033"/>
      <c r="DW79" s="1033"/>
      <c r="DX79" s="1033"/>
      <c r="DY79" s="1033"/>
      <c r="DZ79" s="1033"/>
      <c r="EA79" s="1033"/>
      <c r="EB79" s="1033"/>
      <c r="EC79" s="1033"/>
      <c r="ED79" s="1033"/>
      <c r="EE79" s="1033"/>
      <c r="EF79" s="1033"/>
      <c r="EG79" s="1033"/>
      <c r="EH79" s="1033"/>
      <c r="EI79" s="1033"/>
    </row>
    <row r="80" spans="1:139" customFormat="1" ht="24" customHeight="1" x14ac:dyDescent="0.9">
      <c r="A80" s="963"/>
      <c r="L80" s="751"/>
      <c r="M80" s="751"/>
      <c r="O80" s="1033"/>
      <c r="Q80" s="1033"/>
      <c r="AE80" s="1033"/>
      <c r="AF80" s="1033"/>
      <c r="AG80" s="1033"/>
      <c r="AH80" s="1033"/>
      <c r="AI80" s="1033"/>
      <c r="AJ80" s="1033"/>
      <c r="AK80" s="1033"/>
      <c r="AL80" s="1033"/>
      <c r="AM80" s="1033"/>
      <c r="AN80" s="1033"/>
      <c r="AO80" s="1033"/>
      <c r="AP80" s="1033"/>
      <c r="AQ80" s="1033"/>
      <c r="AR80" s="1033"/>
      <c r="AS80" s="1033"/>
      <c r="AT80" s="1033"/>
      <c r="AU80" s="1033"/>
      <c r="AV80" s="1033"/>
      <c r="AW80" s="1033"/>
      <c r="AX80" s="1033"/>
      <c r="AY80" s="1033"/>
      <c r="AZ80" s="1033"/>
      <c r="BA80" s="1033"/>
      <c r="BB80" s="1033"/>
      <c r="BC80" s="1033"/>
      <c r="BD80" s="1033"/>
      <c r="BE80" s="1033"/>
      <c r="BF80" s="1033"/>
      <c r="BG80" s="1033"/>
      <c r="BH80" s="1033"/>
      <c r="BI80" s="1033"/>
      <c r="BJ80" s="1033"/>
      <c r="BM80" s="1033"/>
      <c r="BN80" s="1033"/>
      <c r="BO80" s="1033"/>
      <c r="BP80" s="1033"/>
      <c r="BQ80" s="1033"/>
      <c r="BR80" s="1033"/>
      <c r="BT80" s="1033"/>
      <c r="BU80" s="1033"/>
      <c r="BV80" s="1033"/>
      <c r="BW80" s="1033"/>
      <c r="BX80" s="1033"/>
      <c r="BY80" s="1033"/>
      <c r="CD80" s="874"/>
      <c r="CE80" s="767"/>
      <c r="CF80" s="874"/>
      <c r="CG80" s="874"/>
      <c r="CN80" s="874"/>
      <c r="CO80" s="740"/>
      <c r="CP80" s="1033"/>
      <c r="CQ80" s="874"/>
      <c r="CT80" s="874"/>
      <c r="CU80" s="910"/>
      <c r="CV80" s="874"/>
      <c r="CW80" s="492"/>
      <c r="DD80" s="1134"/>
      <c r="DE80" s="1033"/>
      <c r="DF80" s="1033"/>
      <c r="DG80" s="1033"/>
      <c r="DH80" s="1033"/>
      <c r="DI80" s="1033"/>
      <c r="DJ80" s="1033"/>
      <c r="DK80" s="1033"/>
      <c r="DL80" s="1033"/>
      <c r="DM80" s="1033"/>
      <c r="DN80" s="1033"/>
      <c r="DO80" s="1033"/>
      <c r="DP80" s="1033"/>
      <c r="DQ80" s="1033"/>
      <c r="DR80" s="1033"/>
      <c r="DS80" s="1033"/>
      <c r="DT80" s="1033"/>
      <c r="DU80" s="1033"/>
      <c r="DV80" s="1033"/>
      <c r="DW80" s="1033"/>
      <c r="DX80" s="1033"/>
      <c r="DY80" s="1033"/>
      <c r="DZ80" s="1033"/>
      <c r="EA80" s="1033"/>
      <c r="EB80" s="1033"/>
      <c r="EC80" s="1033"/>
      <c r="ED80" s="1033"/>
      <c r="EE80" s="1033"/>
      <c r="EF80" s="1033"/>
      <c r="EG80" s="1033"/>
      <c r="EH80" s="1033"/>
      <c r="EI80" s="1033"/>
    </row>
    <row r="81" spans="1:139" customFormat="1" ht="24" customHeight="1" x14ac:dyDescent="0.9">
      <c r="A81" s="963"/>
      <c r="L81" s="751"/>
      <c r="M81" s="751"/>
      <c r="O81" s="1033"/>
      <c r="Q81" s="1033"/>
      <c r="AE81" s="1033"/>
      <c r="AF81" s="1033"/>
      <c r="AG81" s="1033"/>
      <c r="AH81" s="1033"/>
      <c r="AI81" s="1033"/>
      <c r="AJ81" s="1033"/>
      <c r="AK81" s="1033"/>
      <c r="AL81" s="1033"/>
      <c r="AM81" s="1033"/>
      <c r="AN81" s="1033"/>
      <c r="AO81" s="1033"/>
      <c r="AP81" s="1033"/>
      <c r="AQ81" s="1033"/>
      <c r="AR81" s="1033"/>
      <c r="AS81" s="1033"/>
      <c r="AT81" s="1033"/>
      <c r="AU81" s="1033"/>
      <c r="AV81" s="1033"/>
      <c r="AW81" s="1033"/>
      <c r="AX81" s="1033"/>
      <c r="AY81" s="1033"/>
      <c r="AZ81" s="1033"/>
      <c r="BA81" s="1033"/>
      <c r="BB81" s="1033"/>
      <c r="BC81" s="1033"/>
      <c r="BD81" s="1033"/>
      <c r="BE81" s="1033"/>
      <c r="BF81" s="1033"/>
      <c r="BG81" s="1033"/>
      <c r="BH81" s="1033"/>
      <c r="BI81" s="1033"/>
      <c r="BJ81" s="1033"/>
      <c r="BM81" s="1033"/>
      <c r="BN81" s="1033"/>
      <c r="BO81" s="1033"/>
      <c r="BP81" s="1033"/>
      <c r="BQ81" s="1033"/>
      <c r="BR81" s="1033"/>
      <c r="BT81" s="1033"/>
      <c r="BU81" s="1033"/>
      <c r="BV81" s="1033"/>
      <c r="BW81" s="1033"/>
      <c r="BX81" s="1033"/>
      <c r="BY81" s="1033"/>
      <c r="CD81" s="874"/>
      <c r="CE81" s="767"/>
      <c r="CF81" s="874"/>
      <c r="CG81" s="874"/>
      <c r="CN81" s="874"/>
      <c r="CO81" s="740"/>
      <c r="CP81" s="1033"/>
      <c r="CQ81" s="874"/>
      <c r="CT81" s="874"/>
      <c r="CU81" s="910"/>
      <c r="CV81" s="874"/>
      <c r="CW81" s="492"/>
      <c r="DD81" s="1134"/>
      <c r="DE81" s="1033"/>
      <c r="DF81" s="1033"/>
      <c r="DG81" s="1033"/>
      <c r="DH81" s="1033"/>
      <c r="DI81" s="1033"/>
      <c r="DJ81" s="1033"/>
      <c r="DK81" s="1033"/>
      <c r="DL81" s="1033"/>
      <c r="DM81" s="1033"/>
      <c r="DN81" s="1033"/>
      <c r="DO81" s="1033"/>
      <c r="DP81" s="1033"/>
      <c r="DQ81" s="1033"/>
      <c r="DR81" s="1033"/>
      <c r="DS81" s="1033"/>
      <c r="DT81" s="1033"/>
      <c r="DU81" s="1033"/>
      <c r="DV81" s="1033"/>
      <c r="DW81" s="1033"/>
      <c r="DX81" s="1033"/>
      <c r="DY81" s="1033"/>
      <c r="DZ81" s="1033"/>
      <c r="EA81" s="1033"/>
      <c r="EB81" s="1033"/>
      <c r="EC81" s="1033"/>
      <c r="ED81" s="1033"/>
      <c r="EE81" s="1033"/>
      <c r="EF81" s="1033"/>
      <c r="EG81" s="1033"/>
      <c r="EH81" s="1033"/>
      <c r="EI81" s="1033"/>
    </row>
    <row r="82" spans="1:139" customFormat="1" ht="24" customHeight="1" x14ac:dyDescent="0.9">
      <c r="A82" s="963"/>
      <c r="L82" s="751"/>
      <c r="M82" s="751"/>
      <c r="O82" s="1033"/>
      <c r="Q82" s="1033"/>
      <c r="AE82" s="1033"/>
      <c r="AF82" s="1033"/>
      <c r="AG82" s="1033"/>
      <c r="AH82" s="1033"/>
      <c r="AI82" s="1033"/>
      <c r="AJ82" s="1033"/>
      <c r="AK82" s="1033"/>
      <c r="AL82" s="1033"/>
      <c r="AM82" s="1033"/>
      <c r="AN82" s="1033"/>
      <c r="AO82" s="1033"/>
      <c r="AP82" s="1033"/>
      <c r="AQ82" s="1033"/>
      <c r="AR82" s="1033"/>
      <c r="AS82" s="1033"/>
      <c r="AT82" s="1033"/>
      <c r="AU82" s="1033"/>
      <c r="AV82" s="1033"/>
      <c r="AW82" s="1033"/>
      <c r="AX82" s="1033"/>
      <c r="AY82" s="1033"/>
      <c r="AZ82" s="1033"/>
      <c r="BA82" s="1033"/>
      <c r="BB82" s="1033"/>
      <c r="BC82" s="1033"/>
      <c r="BD82" s="1033"/>
      <c r="BE82" s="1033"/>
      <c r="BF82" s="1033"/>
      <c r="BG82" s="1033"/>
      <c r="BH82" s="1033"/>
      <c r="BI82" s="1033"/>
      <c r="BJ82" s="1033"/>
      <c r="BM82" s="1033"/>
      <c r="BN82" s="1033"/>
      <c r="BO82" s="1033"/>
      <c r="BP82" s="1033"/>
      <c r="BQ82" s="1033"/>
      <c r="BR82" s="1033"/>
      <c r="BT82" s="1033"/>
      <c r="BU82" s="1033"/>
      <c r="BV82" s="1033"/>
      <c r="BW82" s="1033"/>
      <c r="BX82" s="1033"/>
      <c r="BY82" s="1033"/>
      <c r="CD82" s="874"/>
      <c r="CE82" s="767"/>
      <c r="CF82" s="874"/>
      <c r="CG82" s="874"/>
      <c r="CN82" s="874"/>
      <c r="CO82" s="740"/>
      <c r="CP82" s="1033"/>
      <c r="CQ82" s="874"/>
      <c r="CT82" s="874"/>
      <c r="CU82" s="910"/>
      <c r="CV82" s="874"/>
      <c r="CW82" s="492"/>
      <c r="DD82" s="1134"/>
      <c r="DE82" s="1033"/>
      <c r="DF82" s="1033"/>
      <c r="DG82" s="1033"/>
      <c r="DH82" s="1033"/>
      <c r="DI82" s="1033"/>
      <c r="DJ82" s="1033"/>
      <c r="DK82" s="1033"/>
      <c r="DL82" s="1033"/>
      <c r="DM82" s="1033"/>
      <c r="DN82" s="1033"/>
      <c r="DO82" s="1033"/>
      <c r="DP82" s="1033"/>
      <c r="DQ82" s="1033"/>
      <c r="DR82" s="1033"/>
      <c r="DS82" s="1033"/>
      <c r="DT82" s="1033"/>
      <c r="DU82" s="1033"/>
      <c r="DV82" s="1033"/>
      <c r="DW82" s="1033"/>
      <c r="DX82" s="1033"/>
      <c r="DY82" s="1033"/>
      <c r="DZ82" s="1033"/>
      <c r="EA82" s="1033"/>
      <c r="EB82" s="1033"/>
      <c r="EC82" s="1033"/>
      <c r="ED82" s="1033"/>
      <c r="EE82" s="1033"/>
      <c r="EF82" s="1033"/>
      <c r="EG82" s="1033"/>
      <c r="EH82" s="1033"/>
      <c r="EI82" s="1033"/>
    </row>
    <row r="83" spans="1:139" customFormat="1" ht="24" customHeight="1" x14ac:dyDescent="0.9">
      <c r="A83" s="963"/>
      <c r="L83" s="751"/>
      <c r="M83" s="751"/>
      <c r="O83" s="1033"/>
      <c r="Q83" s="1033"/>
      <c r="AE83" s="1033"/>
      <c r="AF83" s="1033"/>
      <c r="AG83" s="1033"/>
      <c r="AH83" s="1033"/>
      <c r="AI83" s="1033"/>
      <c r="AJ83" s="1033"/>
      <c r="AK83" s="1033"/>
      <c r="AL83" s="1033"/>
      <c r="AM83" s="1033"/>
      <c r="AN83" s="1033"/>
      <c r="AO83" s="1033"/>
      <c r="AP83" s="1033"/>
      <c r="AQ83" s="1033"/>
      <c r="AR83" s="1033"/>
      <c r="AS83" s="1033"/>
      <c r="AT83" s="1033"/>
      <c r="AU83" s="1033"/>
      <c r="AV83" s="1033"/>
      <c r="AW83" s="1033"/>
      <c r="AX83" s="1033"/>
      <c r="AY83" s="1033"/>
      <c r="AZ83" s="1033"/>
      <c r="BA83" s="1033"/>
      <c r="BB83" s="1033"/>
      <c r="BC83" s="1033"/>
      <c r="BD83" s="1033"/>
      <c r="BE83" s="1033"/>
      <c r="BF83" s="1033"/>
      <c r="BG83" s="1033"/>
      <c r="BH83" s="1033"/>
      <c r="BI83" s="1033"/>
      <c r="BJ83" s="1033"/>
      <c r="BM83" s="1033"/>
      <c r="BN83" s="1033"/>
      <c r="BO83" s="1033"/>
      <c r="BP83" s="1033"/>
      <c r="BQ83" s="1033"/>
      <c r="BR83" s="1033"/>
      <c r="BT83" s="1033"/>
      <c r="BU83" s="1033"/>
      <c r="BV83" s="1033"/>
      <c r="BW83" s="1033"/>
      <c r="BX83" s="1033"/>
      <c r="BY83" s="1033"/>
      <c r="CD83" s="874"/>
      <c r="CE83" s="767"/>
      <c r="CF83" s="874"/>
      <c r="CG83" s="874"/>
      <c r="CN83" s="874"/>
      <c r="CO83" s="740"/>
      <c r="CP83" s="1033"/>
      <c r="CQ83" s="874"/>
      <c r="CT83" s="874"/>
      <c r="CU83" s="910"/>
      <c r="CV83" s="874"/>
      <c r="CW83" s="492"/>
      <c r="DD83" s="1134"/>
      <c r="DE83" s="1033"/>
      <c r="DF83" s="1033"/>
      <c r="DG83" s="1033"/>
      <c r="DH83" s="1033"/>
      <c r="DI83" s="1033"/>
      <c r="DJ83" s="1033"/>
      <c r="DK83" s="1033"/>
      <c r="DL83" s="1033"/>
      <c r="DM83" s="1033"/>
      <c r="DN83" s="1033"/>
      <c r="DO83" s="1033"/>
      <c r="DP83" s="1033"/>
      <c r="DQ83" s="1033"/>
      <c r="DR83" s="1033"/>
      <c r="DS83" s="1033"/>
      <c r="DT83" s="1033"/>
      <c r="DU83" s="1033"/>
      <c r="DV83" s="1033"/>
      <c r="DW83" s="1033"/>
      <c r="DX83" s="1033"/>
      <c r="DY83" s="1033"/>
      <c r="DZ83" s="1033"/>
      <c r="EA83" s="1033"/>
      <c r="EB83" s="1033"/>
      <c r="EC83" s="1033"/>
      <c r="ED83" s="1033"/>
      <c r="EE83" s="1033"/>
      <c r="EF83" s="1033"/>
      <c r="EG83" s="1033"/>
      <c r="EH83" s="1033"/>
      <c r="EI83" s="1033"/>
    </row>
    <row r="84" spans="1:139" customFormat="1" ht="24" customHeight="1" x14ac:dyDescent="0.9">
      <c r="A84" s="963"/>
      <c r="L84" s="751"/>
      <c r="M84" s="751"/>
      <c r="O84" s="1033"/>
      <c r="Q84" s="1033"/>
      <c r="AE84" s="1033"/>
      <c r="AF84" s="1033"/>
      <c r="AG84" s="1033"/>
      <c r="AH84" s="1033"/>
      <c r="AI84" s="1033"/>
      <c r="AJ84" s="1033"/>
      <c r="AK84" s="1033"/>
      <c r="AL84" s="1033"/>
      <c r="AM84" s="1033"/>
      <c r="AN84" s="1033"/>
      <c r="AO84" s="1033"/>
      <c r="AP84" s="1033"/>
      <c r="AQ84" s="1033"/>
      <c r="AR84" s="1033"/>
      <c r="AS84" s="1033"/>
      <c r="AT84" s="1033"/>
      <c r="AU84" s="1033"/>
      <c r="AV84" s="1033"/>
      <c r="AW84" s="1033"/>
      <c r="AX84" s="1033"/>
      <c r="AY84" s="1033"/>
      <c r="AZ84" s="1033"/>
      <c r="BA84" s="1033"/>
      <c r="BB84" s="1033"/>
      <c r="BC84" s="1033"/>
      <c r="BD84" s="1033"/>
      <c r="BE84" s="1033"/>
      <c r="BF84" s="1033"/>
      <c r="BG84" s="1033"/>
      <c r="BH84" s="1033"/>
      <c r="BI84" s="1033"/>
      <c r="BJ84" s="1033"/>
      <c r="BM84" s="1033"/>
      <c r="BN84" s="1033"/>
      <c r="BO84" s="1033"/>
      <c r="BP84" s="1033"/>
      <c r="BQ84" s="1033"/>
      <c r="BR84" s="1033"/>
      <c r="BT84" s="1033"/>
      <c r="BU84" s="1033"/>
      <c r="BV84" s="1033"/>
      <c r="BW84" s="1033"/>
      <c r="BX84" s="1033"/>
      <c r="BY84" s="1033"/>
      <c r="CD84" s="874"/>
      <c r="CE84" s="767"/>
      <c r="CF84" s="874"/>
      <c r="CG84" s="874"/>
      <c r="CN84" s="874"/>
      <c r="CO84" s="740"/>
      <c r="CP84" s="1033"/>
      <c r="CQ84" s="874"/>
      <c r="CT84" s="874"/>
      <c r="CU84" s="910"/>
      <c r="CV84" s="874"/>
      <c r="CW84" s="492"/>
      <c r="DD84" s="1134"/>
      <c r="DE84" s="1033"/>
      <c r="DF84" s="1033"/>
      <c r="DG84" s="1033"/>
      <c r="DH84" s="1033"/>
      <c r="DI84" s="1033"/>
      <c r="DJ84" s="1033"/>
      <c r="DK84" s="1033"/>
      <c r="DL84" s="1033"/>
      <c r="DM84" s="1033"/>
      <c r="DN84" s="1033"/>
      <c r="DO84" s="1033"/>
      <c r="DP84" s="1033"/>
      <c r="DQ84" s="1033"/>
      <c r="DR84" s="1033"/>
      <c r="DS84" s="1033"/>
      <c r="DT84" s="1033"/>
      <c r="DU84" s="1033"/>
      <c r="DV84" s="1033"/>
      <c r="DW84" s="1033"/>
      <c r="DX84" s="1033"/>
      <c r="DY84" s="1033"/>
      <c r="DZ84" s="1033"/>
      <c r="EA84" s="1033"/>
      <c r="EB84" s="1033"/>
      <c r="EC84" s="1033"/>
      <c r="ED84" s="1033"/>
      <c r="EE84" s="1033"/>
      <c r="EF84" s="1033"/>
      <c r="EG84" s="1033"/>
      <c r="EH84" s="1033"/>
      <c r="EI84" s="1033"/>
    </row>
    <row r="85" spans="1:139" customFormat="1" ht="24" customHeight="1" x14ac:dyDescent="0.9">
      <c r="A85" s="963"/>
      <c r="L85" s="751"/>
      <c r="M85" s="751"/>
      <c r="O85" s="1033"/>
      <c r="Q85" s="1033"/>
      <c r="AE85" s="1033"/>
      <c r="AF85" s="1033"/>
      <c r="AG85" s="1033"/>
      <c r="AH85" s="1033"/>
      <c r="AI85" s="1033"/>
      <c r="AJ85" s="1033"/>
      <c r="AK85" s="1033"/>
      <c r="AL85" s="1033"/>
      <c r="AM85" s="1033"/>
      <c r="AN85" s="1033"/>
      <c r="AO85" s="1033"/>
      <c r="AP85" s="1033"/>
      <c r="AQ85" s="1033"/>
      <c r="AR85" s="1033"/>
      <c r="AS85" s="1033"/>
      <c r="AT85" s="1033"/>
      <c r="AU85" s="1033"/>
      <c r="AV85" s="1033"/>
      <c r="AW85" s="1033"/>
      <c r="AX85" s="1033"/>
      <c r="AY85" s="1033"/>
      <c r="AZ85" s="1033"/>
      <c r="BA85" s="1033"/>
      <c r="BB85" s="1033"/>
      <c r="BC85" s="1033"/>
      <c r="BD85" s="1033"/>
      <c r="BE85" s="1033"/>
      <c r="BF85" s="1033"/>
      <c r="BG85" s="1033"/>
      <c r="BH85" s="1033"/>
      <c r="BI85" s="1033"/>
      <c r="BJ85" s="1033"/>
      <c r="BM85" s="1033"/>
      <c r="BN85" s="1033"/>
      <c r="BO85" s="1033"/>
      <c r="BP85" s="1033"/>
      <c r="BQ85" s="1033"/>
      <c r="BR85" s="1033"/>
      <c r="BT85" s="1033"/>
      <c r="BU85" s="1033"/>
      <c r="BV85" s="1033"/>
      <c r="BW85" s="1033"/>
      <c r="BX85" s="1033"/>
      <c r="BY85" s="1033"/>
      <c r="CD85" s="874"/>
      <c r="CE85" s="767"/>
      <c r="CF85" s="874"/>
      <c r="CG85" s="874"/>
      <c r="CN85" s="874"/>
      <c r="CO85" s="740"/>
      <c r="CP85" s="1033"/>
      <c r="CQ85" s="874"/>
      <c r="CT85" s="874"/>
      <c r="CU85" s="910"/>
      <c r="CV85" s="874"/>
      <c r="CW85" s="492"/>
      <c r="DD85" s="1134"/>
      <c r="DE85" s="1033"/>
      <c r="DF85" s="1033"/>
      <c r="DG85" s="1033"/>
      <c r="DH85" s="1033"/>
      <c r="DI85" s="1033"/>
      <c r="DJ85" s="1033"/>
      <c r="DK85" s="1033"/>
      <c r="DL85" s="1033"/>
      <c r="DM85" s="1033"/>
      <c r="DN85" s="1033"/>
      <c r="DO85" s="1033"/>
      <c r="DP85" s="1033"/>
      <c r="DQ85" s="1033"/>
      <c r="DR85" s="1033"/>
      <c r="DS85" s="1033"/>
      <c r="DT85" s="1033"/>
      <c r="DU85" s="1033"/>
      <c r="DV85" s="1033"/>
      <c r="DW85" s="1033"/>
      <c r="DX85" s="1033"/>
      <c r="DY85" s="1033"/>
      <c r="DZ85" s="1033"/>
      <c r="EA85" s="1033"/>
      <c r="EB85" s="1033"/>
      <c r="EC85" s="1033"/>
      <c r="ED85" s="1033"/>
      <c r="EE85" s="1033"/>
      <c r="EF85" s="1033"/>
      <c r="EG85" s="1033"/>
      <c r="EH85" s="1033"/>
      <c r="EI85" s="1033"/>
    </row>
    <row r="86" spans="1:139" customFormat="1" ht="24" customHeight="1" x14ac:dyDescent="0.9">
      <c r="A86" s="963"/>
      <c r="L86" s="751"/>
      <c r="M86" s="751"/>
      <c r="O86" s="1033"/>
      <c r="Q86" s="1033"/>
      <c r="AE86" s="1033"/>
      <c r="AF86" s="1033"/>
      <c r="AG86" s="1033"/>
      <c r="AH86" s="1033"/>
      <c r="AI86" s="1033"/>
      <c r="AJ86" s="1033"/>
      <c r="AK86" s="1033"/>
      <c r="AL86" s="1033"/>
      <c r="AM86" s="1033"/>
      <c r="AN86" s="1033"/>
      <c r="AO86" s="1033"/>
      <c r="AP86" s="1033"/>
      <c r="AQ86" s="1033"/>
      <c r="AR86" s="1033"/>
      <c r="AS86" s="1033"/>
      <c r="AT86" s="1033"/>
      <c r="AU86" s="1033"/>
      <c r="AV86" s="1033"/>
      <c r="AW86" s="1033"/>
      <c r="AX86" s="1033"/>
      <c r="AY86" s="1033"/>
      <c r="AZ86" s="1033"/>
      <c r="BA86" s="1033"/>
      <c r="BB86" s="1033"/>
      <c r="BC86" s="1033"/>
      <c r="BD86" s="1033"/>
      <c r="BE86" s="1033"/>
      <c r="BF86" s="1033"/>
      <c r="BG86" s="1033"/>
      <c r="BH86" s="1033"/>
      <c r="BI86" s="1033"/>
      <c r="BJ86" s="1033"/>
      <c r="BM86" s="1033"/>
      <c r="BN86" s="1033"/>
      <c r="BO86" s="1033"/>
      <c r="BP86" s="1033"/>
      <c r="BQ86" s="1033"/>
      <c r="BR86" s="1033"/>
      <c r="BT86" s="1033"/>
      <c r="BU86" s="1033"/>
      <c r="BV86" s="1033"/>
      <c r="BW86" s="1033"/>
      <c r="BX86" s="1033"/>
      <c r="BY86" s="1033"/>
      <c r="CD86" s="874"/>
      <c r="CE86" s="767"/>
      <c r="CF86" s="874"/>
      <c r="CG86" s="874"/>
      <c r="CN86" s="874"/>
      <c r="CO86" s="740"/>
      <c r="CP86" s="1033"/>
      <c r="CQ86" s="874"/>
      <c r="CT86" s="874"/>
      <c r="CU86" s="910"/>
      <c r="CV86" s="874"/>
      <c r="CW86" s="492"/>
      <c r="DD86" s="1134"/>
      <c r="DE86" s="1033"/>
      <c r="DF86" s="1033"/>
      <c r="DG86" s="1033"/>
      <c r="DH86" s="1033"/>
      <c r="DI86" s="1033"/>
      <c r="DJ86" s="1033"/>
      <c r="DK86" s="1033"/>
      <c r="DL86" s="1033"/>
      <c r="DM86" s="1033"/>
      <c r="DN86" s="1033"/>
      <c r="DO86" s="1033"/>
      <c r="DP86" s="1033"/>
      <c r="DQ86" s="1033"/>
      <c r="DR86" s="1033"/>
      <c r="DS86" s="1033"/>
      <c r="DT86" s="1033"/>
      <c r="DU86" s="1033"/>
      <c r="DV86" s="1033"/>
      <c r="DW86" s="1033"/>
      <c r="DX86" s="1033"/>
      <c r="DY86" s="1033"/>
      <c r="DZ86" s="1033"/>
      <c r="EA86" s="1033"/>
      <c r="EB86" s="1033"/>
      <c r="EC86" s="1033"/>
      <c r="ED86" s="1033"/>
      <c r="EE86" s="1033"/>
      <c r="EF86" s="1033"/>
      <c r="EG86" s="1033"/>
      <c r="EH86" s="1033"/>
      <c r="EI86" s="1033"/>
    </row>
    <row r="87" spans="1:139" customFormat="1" ht="24" customHeight="1" x14ac:dyDescent="0.9">
      <c r="A87" s="963"/>
      <c r="L87" s="751"/>
      <c r="M87" s="751"/>
      <c r="O87" s="1033"/>
      <c r="Q87" s="1033"/>
      <c r="AE87" s="1033"/>
      <c r="AF87" s="1033"/>
      <c r="AG87" s="1033"/>
      <c r="AH87" s="1033"/>
      <c r="AI87" s="1033"/>
      <c r="AJ87" s="1033"/>
      <c r="AK87" s="1033"/>
      <c r="AL87" s="1033"/>
      <c r="AM87" s="1033"/>
      <c r="AN87" s="1033"/>
      <c r="AO87" s="1033"/>
      <c r="AP87" s="1033"/>
      <c r="AQ87" s="1033"/>
      <c r="AR87" s="1033"/>
      <c r="AS87" s="1033"/>
      <c r="AT87" s="1033"/>
      <c r="AU87" s="1033"/>
      <c r="AV87" s="1033"/>
      <c r="AW87" s="1033"/>
      <c r="AX87" s="1033"/>
      <c r="AY87" s="1033"/>
      <c r="AZ87" s="1033"/>
      <c r="BA87" s="1033"/>
      <c r="BB87" s="1033"/>
      <c r="BC87" s="1033"/>
      <c r="BD87" s="1033"/>
      <c r="BE87" s="1033"/>
      <c r="BF87" s="1033"/>
      <c r="BG87" s="1033"/>
      <c r="BH87" s="1033"/>
      <c r="BI87" s="1033"/>
      <c r="BJ87" s="1033"/>
      <c r="BM87" s="1033"/>
      <c r="BN87" s="1033"/>
      <c r="BO87" s="1033"/>
      <c r="BP87" s="1033"/>
      <c r="BQ87" s="1033"/>
      <c r="BR87" s="1033"/>
      <c r="BT87" s="1033"/>
      <c r="BU87" s="1033"/>
      <c r="BV87" s="1033"/>
      <c r="BW87" s="1033"/>
      <c r="BX87" s="1033"/>
      <c r="BY87" s="1033"/>
      <c r="CD87" s="874"/>
      <c r="CE87" s="767"/>
      <c r="CF87" s="874"/>
      <c r="CG87" s="874"/>
      <c r="CN87" s="874"/>
      <c r="CO87" s="740"/>
      <c r="CP87" s="1033"/>
      <c r="CQ87" s="874"/>
      <c r="CT87" s="874"/>
      <c r="CU87" s="910"/>
      <c r="CV87" s="874"/>
      <c r="CW87" s="492"/>
      <c r="DD87" s="1134"/>
      <c r="DE87" s="1033"/>
      <c r="DF87" s="1033"/>
      <c r="DG87" s="1033"/>
      <c r="DH87" s="1033"/>
      <c r="DI87" s="1033"/>
      <c r="DJ87" s="1033"/>
      <c r="DK87" s="1033"/>
      <c r="DL87" s="1033"/>
      <c r="DM87" s="1033"/>
      <c r="DN87" s="1033"/>
      <c r="DO87" s="1033"/>
      <c r="DP87" s="1033"/>
      <c r="DQ87" s="1033"/>
      <c r="DR87" s="1033"/>
      <c r="DS87" s="1033"/>
      <c r="DT87" s="1033"/>
      <c r="DU87" s="1033"/>
      <c r="DV87" s="1033"/>
      <c r="DW87" s="1033"/>
      <c r="DX87" s="1033"/>
      <c r="DY87" s="1033"/>
      <c r="DZ87" s="1033"/>
      <c r="EA87" s="1033"/>
      <c r="EB87" s="1033"/>
      <c r="EC87" s="1033"/>
      <c r="ED87" s="1033"/>
      <c r="EE87" s="1033"/>
      <c r="EF87" s="1033"/>
      <c r="EG87" s="1033"/>
      <c r="EH87" s="1033"/>
      <c r="EI87" s="1033"/>
    </row>
    <row r="88" spans="1:139" customFormat="1" ht="24" customHeight="1" x14ac:dyDescent="0.9">
      <c r="A88" s="963"/>
      <c r="L88" s="751"/>
      <c r="M88" s="751"/>
      <c r="O88" s="1033"/>
      <c r="Q88" s="1033"/>
      <c r="AE88" s="1033"/>
      <c r="AF88" s="1033"/>
      <c r="AG88" s="1033"/>
      <c r="AH88" s="1033"/>
      <c r="AI88" s="1033"/>
      <c r="AJ88" s="1033"/>
      <c r="AK88" s="1033"/>
      <c r="AL88" s="1033"/>
      <c r="AM88" s="1033"/>
      <c r="AN88" s="1033"/>
      <c r="AO88" s="1033"/>
      <c r="AP88" s="1033"/>
      <c r="AQ88" s="1033"/>
      <c r="AR88" s="1033"/>
      <c r="AS88" s="1033"/>
      <c r="AT88" s="1033"/>
      <c r="AU88" s="1033"/>
      <c r="AV88" s="1033"/>
      <c r="AW88" s="1033"/>
      <c r="AX88" s="1033"/>
      <c r="AY88" s="1033"/>
      <c r="AZ88" s="1033"/>
      <c r="BA88" s="1033"/>
      <c r="BB88" s="1033"/>
      <c r="BC88" s="1033"/>
      <c r="BD88" s="1033"/>
      <c r="BE88" s="1033"/>
      <c r="BF88" s="1033"/>
      <c r="BG88" s="1033"/>
      <c r="BH88" s="1033"/>
      <c r="BI88" s="1033"/>
      <c r="BJ88" s="1033"/>
      <c r="BM88" s="1033"/>
      <c r="BN88" s="1033"/>
      <c r="BO88" s="1033"/>
      <c r="BP88" s="1033"/>
      <c r="BQ88" s="1033"/>
      <c r="BR88" s="1033"/>
      <c r="BT88" s="1033"/>
      <c r="BU88" s="1033"/>
      <c r="BV88" s="1033"/>
      <c r="BW88" s="1033"/>
      <c r="BX88" s="1033"/>
      <c r="BY88" s="1033"/>
      <c r="CD88" s="874"/>
      <c r="CE88" s="767"/>
      <c r="CF88" s="874"/>
      <c r="CG88" s="874"/>
      <c r="CN88" s="874"/>
      <c r="CO88" s="740"/>
      <c r="CP88" s="1033"/>
      <c r="CQ88" s="874"/>
      <c r="CT88" s="874"/>
      <c r="CU88" s="910"/>
      <c r="CV88" s="874"/>
      <c r="CW88" s="492"/>
      <c r="DD88" s="1134"/>
      <c r="DE88" s="1033"/>
      <c r="DF88" s="1033"/>
      <c r="DG88" s="1033"/>
      <c r="DH88" s="1033"/>
      <c r="DI88" s="1033"/>
      <c r="DJ88" s="1033"/>
      <c r="DK88" s="1033"/>
      <c r="DL88" s="1033"/>
      <c r="DM88" s="1033"/>
      <c r="DN88" s="1033"/>
      <c r="DO88" s="1033"/>
      <c r="DP88" s="1033"/>
      <c r="DQ88" s="1033"/>
      <c r="DR88" s="1033"/>
      <c r="DS88" s="1033"/>
      <c r="DT88" s="1033"/>
      <c r="DU88" s="1033"/>
      <c r="DV88" s="1033"/>
      <c r="DW88" s="1033"/>
      <c r="DX88" s="1033"/>
      <c r="DY88" s="1033"/>
      <c r="DZ88" s="1033"/>
      <c r="EA88" s="1033"/>
      <c r="EB88" s="1033"/>
      <c r="EC88" s="1033"/>
      <c r="ED88" s="1033"/>
      <c r="EE88" s="1033"/>
      <c r="EF88" s="1033"/>
      <c r="EG88" s="1033"/>
      <c r="EH88" s="1033"/>
      <c r="EI88" s="1033"/>
    </row>
    <row r="89" spans="1:139" customFormat="1" ht="24" customHeight="1" x14ac:dyDescent="0.9">
      <c r="A89" s="963"/>
      <c r="L89" s="751"/>
      <c r="M89" s="751"/>
      <c r="O89" s="1033"/>
      <c r="Q89" s="1033"/>
      <c r="AE89" s="1033"/>
      <c r="AF89" s="1033"/>
      <c r="AG89" s="1033"/>
      <c r="AH89" s="1033"/>
      <c r="AI89" s="1033"/>
      <c r="AJ89" s="1033"/>
      <c r="AK89" s="1033"/>
      <c r="AL89" s="1033"/>
      <c r="AM89" s="1033"/>
      <c r="AN89" s="1033"/>
      <c r="AO89" s="1033"/>
      <c r="AP89" s="1033"/>
      <c r="AQ89" s="1033"/>
      <c r="AR89" s="1033"/>
      <c r="AS89" s="1033"/>
      <c r="AT89" s="1033"/>
      <c r="AU89" s="1033"/>
      <c r="AV89" s="1033"/>
      <c r="AW89" s="1033"/>
      <c r="AX89" s="1033"/>
      <c r="AY89" s="1033"/>
      <c r="AZ89" s="1033"/>
      <c r="BA89" s="1033"/>
      <c r="BB89" s="1033"/>
      <c r="BC89" s="1033"/>
      <c r="BD89" s="1033"/>
      <c r="BE89" s="1033"/>
      <c r="BF89" s="1033"/>
      <c r="BG89" s="1033"/>
      <c r="BH89" s="1033"/>
      <c r="BI89" s="1033"/>
      <c r="BJ89" s="1033"/>
      <c r="BM89" s="1033"/>
      <c r="BN89" s="1033"/>
      <c r="BO89" s="1033"/>
      <c r="BP89" s="1033"/>
      <c r="BQ89" s="1033"/>
      <c r="BR89" s="1033"/>
      <c r="BT89" s="1033"/>
      <c r="BU89" s="1033"/>
      <c r="BV89" s="1033"/>
      <c r="BW89" s="1033"/>
      <c r="BX89" s="1033"/>
      <c r="BY89" s="1033"/>
      <c r="CD89" s="874"/>
      <c r="CE89" s="767"/>
      <c r="CF89" s="874"/>
      <c r="CG89" s="874"/>
      <c r="CN89" s="874"/>
      <c r="CO89" s="740"/>
      <c r="CP89" s="1033"/>
      <c r="CQ89" s="874"/>
      <c r="CT89" s="874"/>
      <c r="CU89" s="910"/>
      <c r="CV89" s="874"/>
      <c r="CW89" s="492"/>
      <c r="DD89" s="1134"/>
      <c r="DE89" s="1033"/>
      <c r="DF89" s="1033"/>
      <c r="DG89" s="1033"/>
      <c r="DH89" s="1033"/>
      <c r="DI89" s="1033"/>
      <c r="DJ89" s="1033"/>
      <c r="DK89" s="1033"/>
      <c r="DL89" s="1033"/>
      <c r="DM89" s="1033"/>
      <c r="DN89" s="1033"/>
      <c r="DO89" s="1033"/>
      <c r="DP89" s="1033"/>
      <c r="DQ89" s="1033"/>
      <c r="DR89" s="1033"/>
      <c r="DS89" s="1033"/>
      <c r="DT89" s="1033"/>
      <c r="DU89" s="1033"/>
      <c r="DV89" s="1033"/>
      <c r="DW89" s="1033"/>
      <c r="DX89" s="1033"/>
      <c r="DY89" s="1033"/>
      <c r="DZ89" s="1033"/>
      <c r="EA89" s="1033"/>
      <c r="EB89" s="1033"/>
      <c r="EC89" s="1033"/>
      <c r="ED89" s="1033"/>
      <c r="EE89" s="1033"/>
      <c r="EF89" s="1033"/>
      <c r="EG89" s="1033"/>
      <c r="EH89" s="1033"/>
      <c r="EI89" s="1033"/>
    </row>
    <row r="90" spans="1:139" customFormat="1" ht="24" customHeight="1" x14ac:dyDescent="0.9">
      <c r="A90" s="963"/>
      <c r="L90" s="751"/>
      <c r="M90" s="751"/>
      <c r="O90" s="1033"/>
      <c r="Q90" s="1033"/>
      <c r="AE90" s="1033"/>
      <c r="AF90" s="1033"/>
      <c r="AG90" s="1033"/>
      <c r="AH90" s="1033"/>
      <c r="AI90" s="1033"/>
      <c r="AJ90" s="1033"/>
      <c r="AK90" s="1033"/>
      <c r="AL90" s="1033"/>
      <c r="AM90" s="1033"/>
      <c r="AN90" s="1033"/>
      <c r="AO90" s="1033"/>
      <c r="AP90" s="1033"/>
      <c r="AQ90" s="1033"/>
      <c r="AR90" s="1033"/>
      <c r="AS90" s="1033"/>
      <c r="AT90" s="1033"/>
      <c r="AU90" s="1033"/>
      <c r="AV90" s="1033"/>
      <c r="AW90" s="1033"/>
      <c r="AX90" s="1033"/>
      <c r="AY90" s="1033"/>
      <c r="AZ90" s="1033"/>
      <c r="BA90" s="1033"/>
      <c r="BB90" s="1033"/>
      <c r="BC90" s="1033"/>
      <c r="BD90" s="1033"/>
      <c r="BE90" s="1033"/>
      <c r="BF90" s="1033"/>
      <c r="BG90" s="1033"/>
      <c r="BH90" s="1033"/>
      <c r="BI90" s="1033"/>
      <c r="BJ90" s="1033"/>
      <c r="BM90" s="1033"/>
      <c r="BN90" s="1033"/>
      <c r="BO90" s="1033"/>
      <c r="BP90" s="1033"/>
      <c r="BQ90" s="1033"/>
      <c r="BR90" s="1033"/>
      <c r="BT90" s="1033"/>
      <c r="BU90" s="1033"/>
      <c r="BV90" s="1033"/>
      <c r="BW90" s="1033"/>
      <c r="BX90" s="1033"/>
      <c r="BY90" s="1033"/>
      <c r="CD90" s="874"/>
      <c r="CE90" s="767"/>
      <c r="CF90" s="874"/>
      <c r="CG90" s="874"/>
      <c r="CN90" s="874"/>
      <c r="CO90" s="740"/>
      <c r="CP90" s="1033"/>
      <c r="CQ90" s="874"/>
      <c r="CT90" s="874"/>
      <c r="CU90" s="910"/>
      <c r="CV90" s="874"/>
      <c r="CW90" s="492"/>
      <c r="DD90" s="1134"/>
      <c r="DE90" s="1033"/>
      <c r="DF90" s="1033"/>
      <c r="DG90" s="1033"/>
      <c r="DH90" s="1033"/>
      <c r="DI90" s="1033"/>
      <c r="DJ90" s="1033"/>
      <c r="DK90" s="1033"/>
      <c r="DL90" s="1033"/>
      <c r="DM90" s="1033"/>
      <c r="DN90" s="1033"/>
      <c r="DO90" s="1033"/>
      <c r="DP90" s="1033"/>
      <c r="DQ90" s="1033"/>
      <c r="DR90" s="1033"/>
      <c r="DS90" s="1033"/>
      <c r="DT90" s="1033"/>
      <c r="DU90" s="1033"/>
      <c r="DV90" s="1033"/>
      <c r="DW90" s="1033"/>
      <c r="DX90" s="1033"/>
      <c r="DY90" s="1033"/>
      <c r="DZ90" s="1033"/>
      <c r="EA90" s="1033"/>
      <c r="EB90" s="1033"/>
      <c r="EC90" s="1033"/>
      <c r="ED90" s="1033"/>
      <c r="EE90" s="1033"/>
      <c r="EF90" s="1033"/>
      <c r="EG90" s="1033"/>
      <c r="EH90" s="1033"/>
      <c r="EI90" s="1033"/>
    </row>
    <row r="91" spans="1:139" customFormat="1" ht="24" customHeight="1" x14ac:dyDescent="0.9">
      <c r="A91" s="963"/>
      <c r="L91" s="751"/>
      <c r="M91" s="751"/>
      <c r="O91" s="1033"/>
      <c r="Q91" s="1033"/>
      <c r="AE91" s="1033"/>
      <c r="AF91" s="1033"/>
      <c r="AG91" s="1033"/>
      <c r="AH91" s="1033"/>
      <c r="AI91" s="1033"/>
      <c r="AJ91" s="1033"/>
      <c r="AK91" s="1033"/>
      <c r="AL91" s="1033"/>
      <c r="AM91" s="1033"/>
      <c r="AN91" s="1033"/>
      <c r="AO91" s="1033"/>
      <c r="AP91" s="1033"/>
      <c r="AQ91" s="1033"/>
      <c r="AR91" s="1033"/>
      <c r="AS91" s="1033"/>
      <c r="AT91" s="1033"/>
      <c r="AU91" s="1033"/>
      <c r="AV91" s="1033"/>
      <c r="AW91" s="1033"/>
      <c r="AX91" s="1033"/>
      <c r="AY91" s="1033"/>
      <c r="AZ91" s="1033"/>
      <c r="BA91" s="1033"/>
      <c r="BB91" s="1033"/>
      <c r="BC91" s="1033"/>
      <c r="BD91" s="1033"/>
      <c r="BE91" s="1033"/>
      <c r="BF91" s="1033"/>
      <c r="BG91" s="1033"/>
      <c r="BH91" s="1033"/>
      <c r="BI91" s="1033"/>
      <c r="BJ91" s="1033"/>
      <c r="BM91" s="1033"/>
      <c r="BN91" s="1033"/>
      <c r="BO91" s="1033"/>
      <c r="BP91" s="1033"/>
      <c r="BQ91" s="1033"/>
      <c r="BR91" s="1033"/>
      <c r="BT91" s="1033"/>
      <c r="BU91" s="1033"/>
      <c r="BV91" s="1033"/>
      <c r="BW91" s="1033"/>
      <c r="BX91" s="1033"/>
      <c r="BY91" s="1033"/>
      <c r="CD91" s="874"/>
      <c r="CE91" s="767"/>
      <c r="CF91" s="874"/>
      <c r="CG91" s="874"/>
      <c r="CN91" s="874"/>
      <c r="CO91" s="740"/>
      <c r="CP91" s="1033"/>
      <c r="CQ91" s="874"/>
      <c r="CT91" s="874"/>
      <c r="CU91" s="910"/>
      <c r="CV91" s="874"/>
      <c r="CW91" s="492"/>
      <c r="DD91" s="1134"/>
      <c r="DE91" s="1033"/>
      <c r="DF91" s="1033"/>
      <c r="DG91" s="1033"/>
      <c r="DH91" s="1033"/>
      <c r="DI91" s="1033"/>
      <c r="DJ91" s="1033"/>
      <c r="DK91" s="1033"/>
      <c r="DL91" s="1033"/>
      <c r="DM91" s="1033"/>
      <c r="DN91" s="1033"/>
      <c r="DO91" s="1033"/>
      <c r="DP91" s="1033"/>
      <c r="DQ91" s="1033"/>
      <c r="DR91" s="1033"/>
      <c r="DS91" s="1033"/>
      <c r="DT91" s="1033"/>
      <c r="DU91" s="1033"/>
      <c r="DV91" s="1033"/>
      <c r="DW91" s="1033"/>
      <c r="DX91" s="1033"/>
      <c r="DY91" s="1033"/>
      <c r="DZ91" s="1033"/>
      <c r="EA91" s="1033"/>
      <c r="EB91" s="1033"/>
      <c r="EC91" s="1033"/>
      <c r="ED91" s="1033"/>
      <c r="EE91" s="1033"/>
      <c r="EF91" s="1033"/>
      <c r="EG91" s="1033"/>
      <c r="EH91" s="1033"/>
      <c r="EI91" s="1033"/>
    </row>
    <row r="92" spans="1:139" customFormat="1" ht="24" customHeight="1" x14ac:dyDescent="0.9">
      <c r="A92" s="963"/>
      <c r="L92" s="751"/>
      <c r="M92" s="751"/>
      <c r="O92" s="1033"/>
      <c r="Q92" s="1033"/>
      <c r="AE92" s="1033"/>
      <c r="AF92" s="1033"/>
      <c r="AG92" s="1033"/>
      <c r="AH92" s="1033"/>
      <c r="AI92" s="1033"/>
      <c r="AJ92" s="1033"/>
      <c r="AK92" s="1033"/>
      <c r="AL92" s="1033"/>
      <c r="AM92" s="1033"/>
      <c r="AN92" s="1033"/>
      <c r="AO92" s="1033"/>
      <c r="AP92" s="1033"/>
      <c r="AQ92" s="1033"/>
      <c r="AR92" s="1033"/>
      <c r="AS92" s="1033"/>
      <c r="AT92" s="1033"/>
      <c r="AU92" s="1033"/>
      <c r="AV92" s="1033"/>
      <c r="AW92" s="1033"/>
      <c r="AX92" s="1033"/>
      <c r="AY92" s="1033"/>
      <c r="AZ92" s="1033"/>
      <c r="BA92" s="1033"/>
      <c r="BB92" s="1033"/>
      <c r="BC92" s="1033"/>
      <c r="BD92" s="1033"/>
      <c r="BE92" s="1033"/>
      <c r="BF92" s="1033"/>
      <c r="BG92" s="1033"/>
      <c r="BH92" s="1033"/>
      <c r="BI92" s="1033"/>
      <c r="BJ92" s="1033"/>
      <c r="BM92" s="1033"/>
      <c r="BN92" s="1033"/>
      <c r="BO92" s="1033"/>
      <c r="BP92" s="1033"/>
      <c r="BQ92" s="1033"/>
      <c r="BR92" s="1033"/>
      <c r="BT92" s="1033"/>
      <c r="BU92" s="1033"/>
      <c r="BV92" s="1033"/>
      <c r="BW92" s="1033"/>
      <c r="BX92" s="1033"/>
      <c r="BY92" s="1033"/>
      <c r="CD92" s="874"/>
      <c r="CE92" s="767"/>
      <c r="CF92" s="874"/>
      <c r="CG92" s="874"/>
      <c r="CN92" s="874"/>
      <c r="CO92" s="740"/>
      <c r="CP92" s="1033"/>
      <c r="CQ92" s="874"/>
      <c r="CT92" s="874"/>
      <c r="CU92" s="910"/>
      <c r="CV92" s="874"/>
      <c r="CW92" s="492"/>
      <c r="DD92" s="1134"/>
      <c r="DE92" s="1033"/>
      <c r="DF92" s="1033"/>
      <c r="DG92" s="1033"/>
      <c r="DH92" s="1033"/>
      <c r="DI92" s="1033"/>
      <c r="DJ92" s="1033"/>
      <c r="DK92" s="1033"/>
      <c r="DL92" s="1033"/>
      <c r="DM92" s="1033"/>
      <c r="DN92" s="1033"/>
      <c r="DO92" s="1033"/>
      <c r="DP92" s="1033"/>
      <c r="DQ92" s="1033"/>
      <c r="DR92" s="1033"/>
      <c r="DS92" s="1033"/>
      <c r="DT92" s="1033"/>
      <c r="DU92" s="1033"/>
      <c r="DV92" s="1033"/>
      <c r="DW92" s="1033"/>
      <c r="DX92" s="1033"/>
      <c r="DY92" s="1033"/>
      <c r="DZ92" s="1033"/>
      <c r="EA92" s="1033"/>
      <c r="EB92" s="1033"/>
      <c r="EC92" s="1033"/>
      <c r="ED92" s="1033"/>
      <c r="EE92" s="1033"/>
      <c r="EF92" s="1033"/>
      <c r="EG92" s="1033"/>
      <c r="EH92" s="1033"/>
      <c r="EI92" s="1033"/>
    </row>
    <row r="93" spans="1:139" customFormat="1" ht="24" customHeight="1" x14ac:dyDescent="0.9">
      <c r="A93" s="963"/>
      <c r="L93" s="751"/>
      <c r="M93" s="751"/>
      <c r="O93" s="1033"/>
      <c r="Q93" s="1033"/>
      <c r="AE93" s="1033"/>
      <c r="AF93" s="1033"/>
      <c r="AG93" s="1033"/>
      <c r="AH93" s="1033"/>
      <c r="AI93" s="1033"/>
      <c r="AJ93" s="1033"/>
      <c r="AK93" s="1033"/>
      <c r="AL93" s="1033"/>
      <c r="AM93" s="1033"/>
      <c r="AN93" s="1033"/>
      <c r="AO93" s="1033"/>
      <c r="AP93" s="1033"/>
      <c r="AQ93" s="1033"/>
      <c r="AR93" s="1033"/>
      <c r="AS93" s="1033"/>
      <c r="AT93" s="1033"/>
      <c r="AU93" s="1033"/>
      <c r="AV93" s="1033"/>
      <c r="AW93" s="1033"/>
      <c r="AX93" s="1033"/>
      <c r="AY93" s="1033"/>
      <c r="AZ93" s="1033"/>
      <c r="BA93" s="1033"/>
      <c r="BB93" s="1033"/>
      <c r="BC93" s="1033"/>
      <c r="BD93" s="1033"/>
      <c r="BE93" s="1033"/>
      <c r="BF93" s="1033"/>
      <c r="BG93" s="1033"/>
      <c r="BH93" s="1033"/>
      <c r="BI93" s="1033"/>
      <c r="BJ93" s="1033"/>
      <c r="BM93" s="1033"/>
      <c r="BN93" s="1033"/>
      <c r="BO93" s="1033"/>
      <c r="BP93" s="1033"/>
      <c r="BQ93" s="1033"/>
      <c r="BR93" s="1033"/>
      <c r="BT93" s="1033"/>
      <c r="BU93" s="1033"/>
      <c r="BV93" s="1033"/>
      <c r="BW93" s="1033"/>
      <c r="BX93" s="1033"/>
      <c r="BY93" s="1033"/>
      <c r="CD93" s="874"/>
      <c r="CE93" s="767"/>
      <c r="CF93" s="874"/>
      <c r="CG93" s="874"/>
      <c r="CN93" s="874"/>
      <c r="CO93" s="740"/>
      <c r="CP93" s="1033"/>
      <c r="CQ93" s="874"/>
      <c r="CT93" s="874"/>
      <c r="CU93" s="910"/>
      <c r="CV93" s="874"/>
      <c r="CW93" s="492"/>
      <c r="DD93" s="1134"/>
      <c r="DE93" s="1033"/>
      <c r="DF93" s="1033"/>
      <c r="DG93" s="1033"/>
      <c r="DH93" s="1033"/>
      <c r="DI93" s="1033"/>
      <c r="DJ93" s="1033"/>
      <c r="DK93" s="1033"/>
      <c r="DL93" s="1033"/>
      <c r="DM93" s="1033"/>
      <c r="DN93" s="1033"/>
      <c r="DO93" s="1033"/>
      <c r="DP93" s="1033"/>
      <c r="DQ93" s="1033"/>
      <c r="DR93" s="1033"/>
      <c r="DS93" s="1033"/>
      <c r="DT93" s="1033"/>
      <c r="DU93" s="1033"/>
      <c r="DV93" s="1033"/>
      <c r="DW93" s="1033"/>
      <c r="DX93" s="1033"/>
      <c r="DY93" s="1033"/>
      <c r="DZ93" s="1033"/>
      <c r="EA93" s="1033"/>
      <c r="EB93" s="1033"/>
      <c r="EC93" s="1033"/>
      <c r="ED93" s="1033"/>
      <c r="EE93" s="1033"/>
      <c r="EF93" s="1033"/>
      <c r="EG93" s="1033"/>
      <c r="EH93" s="1033"/>
      <c r="EI93" s="1033"/>
    </row>
    <row r="94" spans="1:139" customFormat="1" ht="24" customHeight="1" x14ac:dyDescent="0.9">
      <c r="A94" s="963"/>
      <c r="L94" s="751"/>
      <c r="M94" s="751"/>
      <c r="O94" s="1033"/>
      <c r="Q94" s="1033"/>
      <c r="AE94" s="1033"/>
      <c r="AF94" s="1033"/>
      <c r="AG94" s="1033"/>
      <c r="AH94" s="1033"/>
      <c r="AI94" s="1033"/>
      <c r="AJ94" s="1033"/>
      <c r="AK94" s="1033"/>
      <c r="AL94" s="1033"/>
      <c r="AM94" s="1033"/>
      <c r="AN94" s="1033"/>
      <c r="AO94" s="1033"/>
      <c r="AP94" s="1033"/>
      <c r="AQ94" s="1033"/>
      <c r="AR94" s="1033"/>
      <c r="AS94" s="1033"/>
      <c r="AT94" s="1033"/>
      <c r="AU94" s="1033"/>
      <c r="AV94" s="1033"/>
      <c r="AW94" s="1033"/>
      <c r="AX94" s="1033"/>
      <c r="AY94" s="1033"/>
      <c r="AZ94" s="1033"/>
      <c r="BA94" s="1033"/>
      <c r="BB94" s="1033"/>
      <c r="BC94" s="1033"/>
      <c r="BD94" s="1033"/>
      <c r="BE94" s="1033"/>
      <c r="BF94" s="1033"/>
      <c r="BG94" s="1033"/>
      <c r="BH94" s="1033"/>
      <c r="BI94" s="1033"/>
      <c r="BJ94" s="1033"/>
      <c r="BM94" s="1033"/>
      <c r="BN94" s="1033"/>
      <c r="BO94" s="1033"/>
      <c r="BP94" s="1033"/>
      <c r="BQ94" s="1033"/>
      <c r="BR94" s="1033"/>
      <c r="BT94" s="1033"/>
      <c r="BU94" s="1033"/>
      <c r="BV94" s="1033"/>
      <c r="BW94" s="1033"/>
      <c r="BX94" s="1033"/>
      <c r="BY94" s="1033"/>
      <c r="CD94" s="874"/>
      <c r="CE94" s="767"/>
      <c r="CF94" s="874"/>
      <c r="CG94" s="874"/>
      <c r="CN94" s="874"/>
      <c r="CO94" s="740"/>
      <c r="CP94" s="1033"/>
      <c r="CQ94" s="874"/>
      <c r="CT94" s="874"/>
      <c r="CU94" s="910"/>
      <c r="CV94" s="874"/>
      <c r="CW94" s="492"/>
      <c r="DD94" s="1134"/>
      <c r="DE94" s="1033"/>
      <c r="DF94" s="1033"/>
      <c r="DG94" s="1033"/>
      <c r="DH94" s="1033"/>
      <c r="DI94" s="1033"/>
      <c r="DJ94" s="1033"/>
      <c r="DK94" s="1033"/>
      <c r="DL94" s="1033"/>
      <c r="DM94" s="1033"/>
      <c r="DN94" s="1033"/>
      <c r="DO94" s="1033"/>
      <c r="DP94" s="1033"/>
      <c r="DQ94" s="1033"/>
      <c r="DR94" s="1033"/>
      <c r="DS94" s="1033"/>
      <c r="DT94" s="1033"/>
      <c r="DU94" s="1033"/>
      <c r="DV94" s="1033"/>
      <c r="DW94" s="1033"/>
      <c r="DX94" s="1033"/>
      <c r="DY94" s="1033"/>
      <c r="DZ94" s="1033"/>
      <c r="EA94" s="1033"/>
      <c r="EB94" s="1033"/>
      <c r="EC94" s="1033"/>
      <c r="ED94" s="1033"/>
      <c r="EE94" s="1033"/>
      <c r="EF94" s="1033"/>
      <c r="EG94" s="1033"/>
      <c r="EH94" s="1033"/>
      <c r="EI94" s="1033"/>
    </row>
    <row r="95" spans="1:139" customFormat="1" ht="24" customHeight="1" x14ac:dyDescent="0.9">
      <c r="A95" s="963"/>
      <c r="L95" s="751"/>
      <c r="M95" s="751"/>
      <c r="O95" s="1033"/>
      <c r="Q95" s="1033"/>
      <c r="AE95" s="1033"/>
      <c r="AF95" s="1033"/>
      <c r="AG95" s="1033"/>
      <c r="AH95" s="1033"/>
      <c r="AI95" s="1033"/>
      <c r="AJ95" s="1033"/>
      <c r="AK95" s="1033"/>
      <c r="AL95" s="1033"/>
      <c r="AM95" s="1033"/>
      <c r="AN95" s="1033"/>
      <c r="AO95" s="1033"/>
      <c r="AP95" s="1033"/>
      <c r="AQ95" s="1033"/>
      <c r="AR95" s="1033"/>
      <c r="AS95" s="1033"/>
      <c r="AT95" s="1033"/>
      <c r="AU95" s="1033"/>
      <c r="AV95" s="1033"/>
      <c r="AW95" s="1033"/>
      <c r="AX95" s="1033"/>
      <c r="AY95" s="1033"/>
      <c r="AZ95" s="1033"/>
      <c r="BA95" s="1033"/>
      <c r="BB95" s="1033"/>
      <c r="BC95" s="1033"/>
      <c r="BD95" s="1033"/>
      <c r="BE95" s="1033"/>
      <c r="BF95" s="1033"/>
      <c r="BG95" s="1033"/>
      <c r="BH95" s="1033"/>
      <c r="BI95" s="1033"/>
      <c r="BJ95" s="1033"/>
      <c r="BM95" s="1033"/>
      <c r="BN95" s="1033"/>
      <c r="BO95" s="1033"/>
      <c r="BP95" s="1033"/>
      <c r="BQ95" s="1033"/>
      <c r="BR95" s="1033"/>
      <c r="BT95" s="1033"/>
      <c r="BU95" s="1033"/>
      <c r="BV95" s="1033"/>
      <c r="BW95" s="1033"/>
      <c r="BX95" s="1033"/>
      <c r="BY95" s="1033"/>
      <c r="CD95" s="874"/>
      <c r="CE95" s="767"/>
      <c r="CF95" s="874"/>
      <c r="CG95" s="874"/>
      <c r="CN95" s="874"/>
      <c r="CO95" s="740"/>
      <c r="CP95" s="1033"/>
      <c r="CQ95" s="874"/>
      <c r="CT95" s="874"/>
      <c r="CU95" s="910"/>
      <c r="CV95" s="874"/>
      <c r="CW95" s="492"/>
      <c r="DD95" s="1134"/>
      <c r="DE95" s="1033"/>
      <c r="DF95" s="1033"/>
      <c r="DG95" s="1033"/>
      <c r="DH95" s="1033"/>
      <c r="DI95" s="1033"/>
      <c r="DJ95" s="1033"/>
      <c r="DK95" s="1033"/>
      <c r="DL95" s="1033"/>
      <c r="DM95" s="1033"/>
      <c r="DN95" s="1033"/>
      <c r="DO95" s="1033"/>
      <c r="DP95" s="1033"/>
      <c r="DQ95" s="1033"/>
      <c r="DR95" s="1033"/>
      <c r="DS95" s="1033"/>
      <c r="DT95" s="1033"/>
      <c r="DU95" s="1033"/>
      <c r="DV95" s="1033"/>
      <c r="DW95" s="1033"/>
      <c r="DX95" s="1033"/>
      <c r="DY95" s="1033"/>
      <c r="DZ95" s="1033"/>
      <c r="EA95" s="1033"/>
      <c r="EB95" s="1033"/>
      <c r="EC95" s="1033"/>
      <c r="ED95" s="1033"/>
      <c r="EE95" s="1033"/>
      <c r="EF95" s="1033"/>
      <c r="EG95" s="1033"/>
      <c r="EH95" s="1033"/>
      <c r="EI95" s="1033"/>
    </row>
    <row r="96" spans="1:139" customFormat="1" ht="24" customHeight="1" x14ac:dyDescent="0.9">
      <c r="A96" s="963"/>
      <c r="L96" s="751"/>
      <c r="M96" s="751"/>
      <c r="O96" s="1033"/>
      <c r="Q96" s="1033"/>
      <c r="AE96" s="1033"/>
      <c r="AF96" s="1033"/>
      <c r="AG96" s="1033"/>
      <c r="AH96" s="1033"/>
      <c r="AI96" s="1033"/>
      <c r="AJ96" s="1033"/>
      <c r="AK96" s="1033"/>
      <c r="AL96" s="1033"/>
      <c r="AM96" s="1033"/>
      <c r="AN96" s="1033"/>
      <c r="AO96" s="1033"/>
      <c r="AP96" s="1033"/>
      <c r="AQ96" s="1033"/>
      <c r="AR96" s="1033"/>
      <c r="AS96" s="1033"/>
      <c r="AT96" s="1033"/>
      <c r="AU96" s="1033"/>
      <c r="AV96" s="1033"/>
      <c r="AW96" s="1033"/>
      <c r="AX96" s="1033"/>
      <c r="AY96" s="1033"/>
      <c r="AZ96" s="1033"/>
      <c r="BA96" s="1033"/>
      <c r="BB96" s="1033"/>
      <c r="BC96" s="1033"/>
      <c r="BD96" s="1033"/>
      <c r="BE96" s="1033"/>
      <c r="BF96" s="1033"/>
      <c r="BG96" s="1033"/>
      <c r="BH96" s="1033"/>
      <c r="BI96" s="1033"/>
      <c r="BJ96" s="1033"/>
      <c r="BM96" s="1033"/>
      <c r="BN96" s="1033"/>
      <c r="BO96" s="1033"/>
      <c r="BP96" s="1033"/>
      <c r="BQ96" s="1033"/>
      <c r="BR96" s="1033"/>
      <c r="BT96" s="1033"/>
      <c r="BU96" s="1033"/>
      <c r="BV96" s="1033"/>
      <c r="BW96" s="1033"/>
      <c r="BX96" s="1033"/>
      <c r="BY96" s="1033"/>
      <c r="CD96" s="874"/>
      <c r="CE96" s="767"/>
      <c r="CF96" s="874"/>
      <c r="CG96" s="874"/>
      <c r="CN96" s="874"/>
      <c r="CO96" s="740"/>
      <c r="CP96" s="1033"/>
      <c r="CQ96" s="874"/>
      <c r="CT96" s="874"/>
      <c r="CU96" s="910"/>
      <c r="CV96" s="874"/>
      <c r="CW96" s="492"/>
      <c r="DD96" s="1134"/>
      <c r="DE96" s="1033"/>
      <c r="DF96" s="1033"/>
      <c r="DG96" s="1033"/>
      <c r="DH96" s="1033"/>
      <c r="DI96" s="1033"/>
      <c r="DJ96" s="1033"/>
      <c r="DK96" s="1033"/>
      <c r="DL96" s="1033"/>
      <c r="DM96" s="1033"/>
      <c r="DN96" s="1033"/>
      <c r="DO96" s="1033"/>
      <c r="DP96" s="1033"/>
      <c r="DQ96" s="1033"/>
      <c r="DR96" s="1033"/>
      <c r="DS96" s="1033"/>
      <c r="DT96" s="1033"/>
      <c r="DU96" s="1033"/>
      <c r="DV96" s="1033"/>
      <c r="DW96" s="1033"/>
      <c r="DX96" s="1033"/>
      <c r="DY96" s="1033"/>
      <c r="DZ96" s="1033"/>
      <c r="EA96" s="1033"/>
      <c r="EB96" s="1033"/>
      <c r="EC96" s="1033"/>
      <c r="ED96" s="1033"/>
      <c r="EE96" s="1033"/>
      <c r="EF96" s="1033"/>
      <c r="EG96" s="1033"/>
      <c r="EH96" s="1033"/>
      <c r="EI96" s="1033"/>
    </row>
    <row r="97" spans="1:139" customFormat="1" ht="24" customHeight="1" x14ac:dyDescent="0.9">
      <c r="A97" s="963"/>
      <c r="L97" s="751"/>
      <c r="M97" s="751"/>
      <c r="O97" s="1033"/>
      <c r="Q97" s="1033"/>
      <c r="AE97" s="1033"/>
      <c r="AF97" s="1033"/>
      <c r="AG97" s="1033"/>
      <c r="AH97" s="1033"/>
      <c r="AI97" s="1033"/>
      <c r="AJ97" s="1033"/>
      <c r="AK97" s="1033"/>
      <c r="AL97" s="1033"/>
      <c r="AM97" s="1033"/>
      <c r="AN97" s="1033"/>
      <c r="AO97" s="1033"/>
      <c r="AP97" s="1033"/>
      <c r="AQ97" s="1033"/>
      <c r="AR97" s="1033"/>
      <c r="AS97" s="1033"/>
      <c r="AT97" s="1033"/>
      <c r="AU97" s="1033"/>
      <c r="AV97" s="1033"/>
      <c r="AW97" s="1033"/>
      <c r="AX97" s="1033"/>
      <c r="AY97" s="1033"/>
      <c r="AZ97" s="1033"/>
      <c r="BA97" s="1033"/>
      <c r="BB97" s="1033"/>
      <c r="BC97" s="1033"/>
      <c r="BD97" s="1033"/>
      <c r="BE97" s="1033"/>
      <c r="BF97" s="1033"/>
      <c r="BG97" s="1033"/>
      <c r="BH97" s="1033"/>
      <c r="BI97" s="1033"/>
      <c r="BJ97" s="1033"/>
      <c r="BM97" s="1033"/>
      <c r="BN97" s="1033"/>
      <c r="BO97" s="1033"/>
      <c r="BP97" s="1033"/>
      <c r="BQ97" s="1033"/>
      <c r="BR97" s="1033"/>
      <c r="BT97" s="1033"/>
      <c r="BU97" s="1033"/>
      <c r="BV97" s="1033"/>
      <c r="BW97" s="1033"/>
      <c r="BX97" s="1033"/>
      <c r="BY97" s="1033"/>
      <c r="CD97" s="874"/>
      <c r="CE97" s="767"/>
      <c r="CF97" s="874"/>
      <c r="CG97" s="874"/>
      <c r="CN97" s="874"/>
      <c r="CO97" s="740"/>
      <c r="CP97" s="1033"/>
      <c r="CQ97" s="874"/>
      <c r="CT97" s="874"/>
      <c r="CU97" s="910"/>
      <c r="CV97" s="874"/>
      <c r="CW97" s="492"/>
      <c r="DD97" s="1134"/>
      <c r="DE97" s="1033"/>
      <c r="DF97" s="1033"/>
      <c r="DG97" s="1033"/>
      <c r="DH97" s="1033"/>
      <c r="DI97" s="1033"/>
      <c r="DJ97" s="1033"/>
      <c r="DK97" s="1033"/>
      <c r="DL97" s="1033"/>
      <c r="DM97" s="1033"/>
      <c r="DN97" s="1033"/>
      <c r="DO97" s="1033"/>
      <c r="DP97" s="1033"/>
      <c r="DQ97" s="1033"/>
      <c r="DR97" s="1033"/>
      <c r="DS97" s="1033"/>
      <c r="DT97" s="1033"/>
      <c r="DU97" s="1033"/>
      <c r="DV97" s="1033"/>
      <c r="DW97" s="1033"/>
      <c r="DX97" s="1033"/>
      <c r="DY97" s="1033"/>
      <c r="DZ97" s="1033"/>
      <c r="EA97" s="1033"/>
      <c r="EB97" s="1033"/>
      <c r="EC97" s="1033"/>
      <c r="ED97" s="1033"/>
      <c r="EE97" s="1033"/>
      <c r="EF97" s="1033"/>
      <c r="EG97" s="1033"/>
      <c r="EH97" s="1033"/>
      <c r="EI97" s="1033"/>
    </row>
    <row r="98" spans="1:139" customFormat="1" ht="24" customHeight="1" x14ac:dyDescent="0.9">
      <c r="A98" s="963"/>
      <c r="L98" s="751"/>
      <c r="M98" s="751"/>
      <c r="O98" s="1033"/>
      <c r="Q98" s="1033"/>
      <c r="AE98" s="1033"/>
      <c r="AF98" s="1033"/>
      <c r="AG98" s="1033"/>
      <c r="AH98" s="1033"/>
      <c r="AI98" s="1033"/>
      <c r="AJ98" s="1033"/>
      <c r="AK98" s="1033"/>
      <c r="AL98" s="1033"/>
      <c r="AM98" s="1033"/>
      <c r="AN98" s="1033"/>
      <c r="AO98" s="1033"/>
      <c r="AP98" s="1033"/>
      <c r="AQ98" s="1033"/>
      <c r="AR98" s="1033"/>
      <c r="AS98" s="1033"/>
      <c r="AT98" s="1033"/>
      <c r="AU98" s="1033"/>
      <c r="AV98" s="1033"/>
      <c r="AW98" s="1033"/>
      <c r="AX98" s="1033"/>
      <c r="AY98" s="1033"/>
      <c r="AZ98" s="1033"/>
      <c r="BA98" s="1033"/>
      <c r="BB98" s="1033"/>
      <c r="BC98" s="1033"/>
      <c r="BD98" s="1033"/>
      <c r="BE98" s="1033"/>
      <c r="BF98" s="1033"/>
      <c r="BG98" s="1033"/>
      <c r="BH98" s="1033"/>
      <c r="BI98" s="1033"/>
      <c r="BJ98" s="1033"/>
      <c r="BM98" s="1033"/>
      <c r="BN98" s="1033"/>
      <c r="BO98" s="1033"/>
      <c r="BP98" s="1033"/>
      <c r="BQ98" s="1033"/>
      <c r="BR98" s="1033"/>
      <c r="BT98" s="1033"/>
      <c r="BU98" s="1033"/>
      <c r="BV98" s="1033"/>
      <c r="BW98" s="1033"/>
      <c r="BX98" s="1033"/>
      <c r="BY98" s="1033"/>
      <c r="CD98" s="874"/>
      <c r="CE98" s="767"/>
      <c r="CF98" s="874"/>
      <c r="CG98" s="874"/>
      <c r="CN98" s="874"/>
      <c r="CO98" s="740"/>
      <c r="CP98" s="1033"/>
      <c r="CQ98" s="874"/>
      <c r="CT98" s="874"/>
      <c r="CU98" s="910"/>
      <c r="CV98" s="874"/>
      <c r="CW98" s="492"/>
      <c r="DD98" s="1134"/>
      <c r="DE98" s="1033"/>
      <c r="DF98" s="1033"/>
      <c r="DG98" s="1033"/>
      <c r="DH98" s="1033"/>
      <c r="DI98" s="1033"/>
      <c r="DJ98" s="1033"/>
      <c r="DK98" s="1033"/>
      <c r="DL98" s="1033"/>
      <c r="DM98" s="1033"/>
      <c r="DN98" s="1033"/>
      <c r="DO98" s="1033"/>
      <c r="DP98" s="1033"/>
      <c r="DQ98" s="1033"/>
      <c r="DR98" s="1033"/>
      <c r="DS98" s="1033"/>
      <c r="DT98" s="1033"/>
      <c r="DU98" s="1033"/>
      <c r="DV98" s="1033"/>
      <c r="DW98" s="1033"/>
      <c r="DX98" s="1033"/>
      <c r="DY98" s="1033"/>
      <c r="DZ98" s="1033"/>
      <c r="EA98" s="1033"/>
      <c r="EB98" s="1033"/>
      <c r="EC98" s="1033"/>
      <c r="ED98" s="1033"/>
      <c r="EE98" s="1033"/>
      <c r="EF98" s="1033"/>
      <c r="EG98" s="1033"/>
      <c r="EH98" s="1033"/>
      <c r="EI98" s="1033"/>
    </row>
    <row r="99" spans="1:139" customFormat="1" ht="24" customHeight="1" x14ac:dyDescent="0.9">
      <c r="A99" s="963"/>
      <c r="L99" s="751"/>
      <c r="M99" s="751"/>
      <c r="O99" s="1033"/>
      <c r="Q99" s="1033"/>
      <c r="AE99" s="1033"/>
      <c r="AF99" s="1033"/>
      <c r="AG99" s="1033"/>
      <c r="AH99" s="1033"/>
      <c r="AI99" s="1033"/>
      <c r="AJ99" s="1033"/>
      <c r="AK99" s="1033"/>
      <c r="AL99" s="1033"/>
      <c r="AM99" s="1033"/>
      <c r="AN99" s="1033"/>
      <c r="AO99" s="1033"/>
      <c r="AP99" s="1033"/>
      <c r="AQ99" s="1033"/>
      <c r="AR99" s="1033"/>
      <c r="AS99" s="1033"/>
      <c r="AT99" s="1033"/>
      <c r="AU99" s="1033"/>
      <c r="AV99" s="1033"/>
      <c r="AW99" s="1033"/>
      <c r="AX99" s="1033"/>
      <c r="AY99" s="1033"/>
      <c r="AZ99" s="1033"/>
      <c r="BA99" s="1033"/>
      <c r="BB99" s="1033"/>
      <c r="BC99" s="1033"/>
      <c r="BD99" s="1033"/>
      <c r="BE99" s="1033"/>
      <c r="BF99" s="1033"/>
      <c r="BG99" s="1033"/>
      <c r="BH99" s="1033"/>
      <c r="BI99" s="1033"/>
      <c r="BJ99" s="1033"/>
      <c r="BM99" s="1033"/>
      <c r="BN99" s="1033"/>
      <c r="BO99" s="1033"/>
      <c r="BP99" s="1033"/>
      <c r="BQ99" s="1033"/>
      <c r="BR99" s="1033"/>
      <c r="BT99" s="1033"/>
      <c r="BU99" s="1033"/>
      <c r="BV99" s="1033"/>
      <c r="BW99" s="1033"/>
      <c r="BX99" s="1033"/>
      <c r="BY99" s="1033"/>
      <c r="CD99" s="874"/>
      <c r="CE99" s="767"/>
      <c r="CF99" s="874"/>
      <c r="CG99" s="874"/>
      <c r="CN99" s="874"/>
      <c r="CO99" s="740"/>
      <c r="CP99" s="1033"/>
      <c r="CQ99" s="874"/>
      <c r="CT99" s="874"/>
      <c r="CU99" s="910"/>
      <c r="CV99" s="874"/>
      <c r="CW99" s="492"/>
      <c r="DD99" s="1134"/>
      <c r="DE99" s="1033"/>
      <c r="DF99" s="1033"/>
      <c r="DG99" s="1033"/>
      <c r="DH99" s="1033"/>
      <c r="DI99" s="1033"/>
      <c r="DJ99" s="1033"/>
      <c r="DK99" s="1033"/>
      <c r="DL99" s="1033"/>
      <c r="DM99" s="1033"/>
      <c r="DN99" s="1033"/>
      <c r="DO99" s="1033"/>
      <c r="DP99" s="1033"/>
      <c r="DQ99" s="1033"/>
      <c r="DR99" s="1033"/>
      <c r="DS99" s="1033"/>
      <c r="DT99" s="1033"/>
      <c r="DU99" s="1033"/>
      <c r="DV99" s="1033"/>
      <c r="DW99" s="1033"/>
      <c r="DX99" s="1033"/>
      <c r="DY99" s="1033"/>
      <c r="DZ99" s="1033"/>
      <c r="EA99" s="1033"/>
      <c r="EB99" s="1033"/>
      <c r="EC99" s="1033"/>
      <c r="ED99" s="1033"/>
      <c r="EE99" s="1033"/>
      <c r="EF99" s="1033"/>
      <c r="EG99" s="1033"/>
      <c r="EH99" s="1033"/>
      <c r="EI99" s="1033"/>
    </row>
    <row r="100" spans="1:139" customFormat="1" ht="24" customHeight="1" x14ac:dyDescent="0.9">
      <c r="A100" s="963"/>
      <c r="L100" s="751"/>
      <c r="M100" s="751"/>
      <c r="O100" s="1033"/>
      <c r="Q100" s="1033"/>
      <c r="AE100" s="1033"/>
      <c r="AF100" s="1033"/>
      <c r="AG100" s="1033"/>
      <c r="AH100" s="1033"/>
      <c r="AI100" s="1033"/>
      <c r="AJ100" s="1033"/>
      <c r="AK100" s="1033"/>
      <c r="AL100" s="1033"/>
      <c r="AM100" s="1033"/>
      <c r="AN100" s="1033"/>
      <c r="AO100" s="1033"/>
      <c r="AP100" s="1033"/>
      <c r="AQ100" s="1033"/>
      <c r="AR100" s="1033"/>
      <c r="AS100" s="1033"/>
      <c r="AT100" s="1033"/>
      <c r="AU100" s="1033"/>
      <c r="AV100" s="1033"/>
      <c r="AW100" s="1033"/>
      <c r="AX100" s="1033"/>
      <c r="AY100" s="1033"/>
      <c r="AZ100" s="1033"/>
      <c r="BA100" s="1033"/>
      <c r="BB100" s="1033"/>
      <c r="BC100" s="1033"/>
      <c r="BD100" s="1033"/>
      <c r="BE100" s="1033"/>
      <c r="BF100" s="1033"/>
      <c r="BG100" s="1033"/>
      <c r="BH100" s="1033"/>
      <c r="BI100" s="1033"/>
      <c r="BJ100" s="1033"/>
      <c r="BM100" s="1033"/>
      <c r="BN100" s="1033"/>
      <c r="BO100" s="1033"/>
      <c r="BP100" s="1033"/>
      <c r="BQ100" s="1033"/>
      <c r="BR100" s="1033"/>
      <c r="BT100" s="1033"/>
      <c r="BU100" s="1033"/>
      <c r="BV100" s="1033"/>
      <c r="BW100" s="1033"/>
      <c r="BX100" s="1033"/>
      <c r="BY100" s="1033"/>
      <c r="CD100" s="874"/>
      <c r="CE100" s="767"/>
      <c r="CF100" s="874"/>
      <c r="CG100" s="874"/>
      <c r="CN100" s="874"/>
      <c r="CO100" s="740"/>
      <c r="CP100" s="1033"/>
      <c r="CQ100" s="874"/>
      <c r="CT100" s="874"/>
      <c r="CU100" s="910"/>
      <c r="CV100" s="874"/>
      <c r="CW100" s="492"/>
      <c r="DD100" s="1134"/>
      <c r="DE100" s="1033"/>
      <c r="DF100" s="1033"/>
      <c r="DG100" s="1033"/>
      <c r="DH100" s="1033"/>
      <c r="DI100" s="1033"/>
      <c r="DJ100" s="1033"/>
      <c r="DK100" s="1033"/>
      <c r="DL100" s="1033"/>
      <c r="DM100" s="1033"/>
      <c r="DN100" s="1033"/>
      <c r="DO100" s="1033"/>
      <c r="DP100" s="1033"/>
      <c r="DQ100" s="1033"/>
      <c r="DR100" s="1033"/>
      <c r="DS100" s="1033"/>
      <c r="DT100" s="1033"/>
      <c r="DU100" s="1033"/>
      <c r="DV100" s="1033"/>
      <c r="DW100" s="1033"/>
      <c r="DX100" s="1033"/>
      <c r="DY100" s="1033"/>
      <c r="DZ100" s="1033"/>
      <c r="EA100" s="1033"/>
      <c r="EB100" s="1033"/>
      <c r="EC100" s="1033"/>
      <c r="ED100" s="1033"/>
      <c r="EE100" s="1033"/>
      <c r="EF100" s="1033"/>
      <c r="EG100" s="1033"/>
      <c r="EH100" s="1033"/>
      <c r="EI100" s="1033"/>
    </row>
    <row r="101" spans="1:139" customFormat="1" ht="24" customHeight="1" x14ac:dyDescent="0.9">
      <c r="A101" s="963"/>
      <c r="L101" s="751"/>
      <c r="M101" s="751"/>
      <c r="O101" s="1033"/>
      <c r="Q101" s="1033"/>
      <c r="AE101" s="1033"/>
      <c r="AF101" s="1033"/>
      <c r="AG101" s="1033"/>
      <c r="AH101" s="1033"/>
      <c r="AI101" s="1033"/>
      <c r="AJ101" s="1033"/>
      <c r="AK101" s="1033"/>
      <c r="AL101" s="1033"/>
      <c r="AM101" s="1033"/>
      <c r="AN101" s="1033"/>
      <c r="AO101" s="1033"/>
      <c r="AP101" s="1033"/>
      <c r="AQ101" s="1033"/>
      <c r="AR101" s="1033"/>
      <c r="AS101" s="1033"/>
      <c r="AT101" s="1033"/>
      <c r="AU101" s="1033"/>
      <c r="AV101" s="1033"/>
      <c r="AW101" s="1033"/>
      <c r="AX101" s="1033"/>
      <c r="AY101" s="1033"/>
      <c r="AZ101" s="1033"/>
      <c r="BA101" s="1033"/>
      <c r="BB101" s="1033"/>
      <c r="BC101" s="1033"/>
      <c r="BD101" s="1033"/>
      <c r="BE101" s="1033"/>
      <c r="BF101" s="1033"/>
      <c r="BG101" s="1033"/>
      <c r="BH101" s="1033"/>
      <c r="BI101" s="1033"/>
      <c r="BJ101" s="1033"/>
      <c r="BM101" s="1033"/>
      <c r="BN101" s="1033"/>
      <c r="BO101" s="1033"/>
      <c r="BP101" s="1033"/>
      <c r="BQ101" s="1033"/>
      <c r="BR101" s="1033"/>
      <c r="BT101" s="1033"/>
      <c r="BU101" s="1033"/>
      <c r="BV101" s="1033"/>
      <c r="BW101" s="1033"/>
      <c r="BX101" s="1033"/>
      <c r="BY101" s="1033"/>
      <c r="CD101" s="874"/>
      <c r="CE101" s="767"/>
      <c r="CF101" s="874"/>
      <c r="CG101" s="874"/>
      <c r="CN101" s="874"/>
      <c r="CO101" s="740"/>
      <c r="CP101" s="1033"/>
      <c r="CQ101" s="874"/>
      <c r="CT101" s="874"/>
      <c r="CU101" s="910"/>
      <c r="CV101" s="874"/>
      <c r="CW101" s="492"/>
      <c r="DD101" s="1134"/>
      <c r="DE101" s="1033"/>
      <c r="DF101" s="1033"/>
      <c r="DG101" s="1033"/>
      <c r="DH101" s="1033"/>
      <c r="DI101" s="1033"/>
      <c r="DJ101" s="1033"/>
      <c r="DK101" s="1033"/>
      <c r="DL101" s="1033"/>
      <c r="DM101" s="1033"/>
      <c r="DN101" s="1033"/>
      <c r="DO101" s="1033"/>
      <c r="DP101" s="1033"/>
      <c r="DQ101" s="1033"/>
      <c r="DR101" s="1033"/>
      <c r="DS101" s="1033"/>
      <c r="DT101" s="1033"/>
      <c r="DU101" s="1033"/>
      <c r="DV101" s="1033"/>
      <c r="DW101" s="1033"/>
      <c r="DX101" s="1033"/>
      <c r="DY101" s="1033"/>
      <c r="DZ101" s="1033"/>
      <c r="EA101" s="1033"/>
      <c r="EB101" s="1033"/>
      <c r="EC101" s="1033"/>
      <c r="ED101" s="1033"/>
      <c r="EE101" s="1033"/>
      <c r="EF101" s="1033"/>
      <c r="EG101" s="1033"/>
      <c r="EH101" s="1033"/>
      <c r="EI101" s="1033"/>
    </row>
    <row r="102" spans="1:139" customFormat="1" ht="24" customHeight="1" x14ac:dyDescent="0.9">
      <c r="A102" s="963"/>
      <c r="L102" s="751"/>
      <c r="M102" s="751"/>
      <c r="O102" s="1033"/>
      <c r="Q102" s="1033"/>
      <c r="AE102" s="1033"/>
      <c r="AF102" s="1033"/>
      <c r="AG102" s="1033"/>
      <c r="AH102" s="1033"/>
      <c r="AI102" s="1033"/>
      <c r="AJ102" s="1033"/>
      <c r="AK102" s="1033"/>
      <c r="AL102" s="1033"/>
      <c r="AM102" s="1033"/>
      <c r="AN102" s="1033"/>
      <c r="AO102" s="1033"/>
      <c r="AP102" s="1033"/>
      <c r="AQ102" s="1033"/>
      <c r="AR102" s="1033"/>
      <c r="AS102" s="1033"/>
      <c r="AT102" s="1033"/>
      <c r="AU102" s="1033"/>
      <c r="AV102" s="1033"/>
      <c r="AW102" s="1033"/>
      <c r="AX102" s="1033"/>
      <c r="AY102" s="1033"/>
      <c r="AZ102" s="1033"/>
      <c r="BA102" s="1033"/>
      <c r="BB102" s="1033"/>
      <c r="BC102" s="1033"/>
      <c r="BD102" s="1033"/>
      <c r="BE102" s="1033"/>
      <c r="BF102" s="1033"/>
      <c r="BG102" s="1033"/>
      <c r="BH102" s="1033"/>
      <c r="BI102" s="1033"/>
      <c r="BJ102" s="1033"/>
      <c r="BM102" s="1033"/>
      <c r="BN102" s="1033"/>
      <c r="BO102" s="1033"/>
      <c r="BP102" s="1033"/>
      <c r="BQ102" s="1033"/>
      <c r="BR102" s="1033"/>
      <c r="BT102" s="1033"/>
      <c r="BU102" s="1033"/>
      <c r="BV102" s="1033"/>
      <c r="BW102" s="1033"/>
      <c r="BX102" s="1033"/>
      <c r="BY102" s="1033"/>
      <c r="CD102" s="874"/>
      <c r="CE102" s="767"/>
      <c r="CF102" s="874"/>
      <c r="CG102" s="874"/>
      <c r="CN102" s="874"/>
      <c r="CO102" s="740"/>
      <c r="CP102" s="1033"/>
      <c r="CQ102" s="874"/>
      <c r="CT102" s="874"/>
      <c r="CU102" s="910"/>
      <c r="CV102" s="874"/>
      <c r="CW102" s="492"/>
      <c r="DD102" s="1134"/>
      <c r="DE102" s="1033"/>
      <c r="DF102" s="1033"/>
      <c r="DG102" s="1033"/>
      <c r="DH102" s="1033"/>
      <c r="DI102" s="1033"/>
      <c r="DJ102" s="1033"/>
      <c r="DK102" s="1033"/>
      <c r="DL102" s="1033"/>
      <c r="DM102" s="1033"/>
      <c r="DN102" s="1033"/>
      <c r="DO102" s="1033"/>
      <c r="DP102" s="1033"/>
      <c r="DQ102" s="1033"/>
      <c r="DR102" s="1033"/>
      <c r="DS102" s="1033"/>
      <c r="DT102" s="1033"/>
      <c r="DU102" s="1033"/>
      <c r="DV102" s="1033"/>
      <c r="DW102" s="1033"/>
      <c r="DX102" s="1033"/>
      <c r="DY102" s="1033"/>
      <c r="DZ102" s="1033"/>
      <c r="EA102" s="1033"/>
      <c r="EB102" s="1033"/>
      <c r="EC102" s="1033"/>
      <c r="ED102" s="1033"/>
      <c r="EE102" s="1033"/>
      <c r="EF102" s="1033"/>
      <c r="EG102" s="1033"/>
      <c r="EH102" s="1033"/>
      <c r="EI102" s="1033"/>
    </row>
    <row r="103" spans="1:139" customFormat="1" ht="24" customHeight="1" x14ac:dyDescent="0.9">
      <c r="A103" s="963"/>
      <c r="L103" s="751"/>
      <c r="M103" s="751"/>
      <c r="O103" s="1033"/>
      <c r="Q103" s="1033"/>
      <c r="AE103" s="1033"/>
      <c r="AF103" s="1033"/>
      <c r="AG103" s="1033"/>
      <c r="AH103" s="1033"/>
      <c r="AI103" s="1033"/>
      <c r="AJ103" s="1033"/>
      <c r="AK103" s="1033"/>
      <c r="AL103" s="1033"/>
      <c r="AM103" s="1033"/>
      <c r="AN103" s="1033"/>
      <c r="AO103" s="1033"/>
      <c r="AP103" s="1033"/>
      <c r="AQ103" s="1033"/>
      <c r="AR103" s="1033"/>
      <c r="AS103" s="1033"/>
      <c r="AT103" s="1033"/>
      <c r="AU103" s="1033"/>
      <c r="AV103" s="1033"/>
      <c r="AW103" s="1033"/>
      <c r="AX103" s="1033"/>
      <c r="AY103" s="1033"/>
      <c r="AZ103" s="1033"/>
      <c r="BA103" s="1033"/>
      <c r="BB103" s="1033"/>
      <c r="BC103" s="1033"/>
      <c r="BD103" s="1033"/>
      <c r="BE103" s="1033"/>
      <c r="BF103" s="1033"/>
      <c r="BG103" s="1033"/>
      <c r="BH103" s="1033"/>
      <c r="BI103" s="1033"/>
      <c r="BJ103" s="1033"/>
      <c r="BM103" s="1033"/>
      <c r="BN103" s="1033"/>
      <c r="BO103" s="1033"/>
      <c r="BP103" s="1033"/>
      <c r="BQ103" s="1033"/>
      <c r="BR103" s="1033"/>
      <c r="BT103" s="1033"/>
      <c r="BU103" s="1033"/>
      <c r="BV103" s="1033"/>
      <c r="BW103" s="1033"/>
      <c r="BX103" s="1033"/>
      <c r="BY103" s="1033"/>
      <c r="CD103" s="874"/>
      <c r="CE103" s="767"/>
      <c r="CF103" s="874"/>
      <c r="CG103" s="874"/>
      <c r="CN103" s="874"/>
      <c r="CO103" s="740"/>
      <c r="CP103" s="1033"/>
      <c r="CQ103" s="874"/>
      <c r="CT103" s="874"/>
      <c r="CU103" s="910"/>
      <c r="CV103" s="874"/>
      <c r="CW103" s="492"/>
      <c r="DD103" s="1134"/>
      <c r="DE103" s="1033"/>
      <c r="DF103" s="1033"/>
      <c r="DG103" s="1033"/>
      <c r="DH103" s="1033"/>
      <c r="DI103" s="1033"/>
      <c r="DJ103" s="1033"/>
      <c r="DK103" s="1033"/>
      <c r="DL103" s="1033"/>
      <c r="DM103" s="1033"/>
      <c r="DN103" s="1033"/>
      <c r="DO103" s="1033"/>
      <c r="DP103" s="1033"/>
      <c r="DQ103" s="1033"/>
      <c r="DR103" s="1033"/>
      <c r="DS103" s="1033"/>
      <c r="DT103" s="1033"/>
      <c r="DU103" s="1033"/>
      <c r="DV103" s="1033"/>
      <c r="DW103" s="1033"/>
      <c r="DX103" s="1033"/>
      <c r="DY103" s="1033"/>
      <c r="DZ103" s="1033"/>
      <c r="EA103" s="1033"/>
      <c r="EB103" s="1033"/>
      <c r="EC103" s="1033"/>
      <c r="ED103" s="1033"/>
      <c r="EE103" s="1033"/>
      <c r="EF103" s="1033"/>
      <c r="EG103" s="1033"/>
      <c r="EH103" s="1033"/>
      <c r="EI103" s="1033"/>
    </row>
    <row r="104" spans="1:139" customFormat="1" ht="24" customHeight="1" x14ac:dyDescent="0.9">
      <c r="A104" s="963"/>
      <c r="L104" s="751"/>
      <c r="M104" s="751"/>
      <c r="O104" s="1033"/>
      <c r="Q104" s="1033"/>
      <c r="AE104" s="1033"/>
      <c r="AF104" s="1033"/>
      <c r="AG104" s="1033"/>
      <c r="AH104" s="1033"/>
      <c r="AI104" s="1033"/>
      <c r="AJ104" s="1033"/>
      <c r="AK104" s="1033"/>
      <c r="AL104" s="1033"/>
      <c r="AM104" s="1033"/>
      <c r="AN104" s="1033"/>
      <c r="AO104" s="1033"/>
      <c r="AP104" s="1033"/>
      <c r="AQ104" s="1033"/>
      <c r="AR104" s="1033"/>
      <c r="AS104" s="1033"/>
      <c r="AT104" s="1033"/>
      <c r="AU104" s="1033"/>
      <c r="AV104" s="1033"/>
      <c r="AW104" s="1033"/>
      <c r="AX104" s="1033"/>
      <c r="AY104" s="1033"/>
      <c r="AZ104" s="1033"/>
      <c r="BA104" s="1033"/>
      <c r="BB104" s="1033"/>
      <c r="BC104" s="1033"/>
      <c r="BD104" s="1033"/>
      <c r="BE104" s="1033"/>
      <c r="BF104" s="1033"/>
      <c r="BG104" s="1033"/>
      <c r="BH104" s="1033"/>
      <c r="BI104" s="1033"/>
      <c r="BJ104" s="1033"/>
      <c r="BM104" s="1033"/>
      <c r="BN104" s="1033"/>
      <c r="BO104" s="1033"/>
      <c r="BP104" s="1033"/>
      <c r="BQ104" s="1033"/>
      <c r="BR104" s="1033"/>
      <c r="BT104" s="1033"/>
      <c r="BU104" s="1033"/>
      <c r="BV104" s="1033"/>
      <c r="BW104" s="1033"/>
      <c r="BX104" s="1033"/>
      <c r="BY104" s="1033"/>
      <c r="CD104" s="874"/>
      <c r="CE104" s="767"/>
      <c r="CF104" s="874"/>
      <c r="CG104" s="874"/>
      <c r="CN104" s="874"/>
      <c r="CO104" s="740"/>
      <c r="CP104" s="1033"/>
      <c r="CQ104" s="874"/>
      <c r="CT104" s="874"/>
      <c r="CU104" s="910"/>
      <c r="CV104" s="874"/>
      <c r="CW104" s="492"/>
      <c r="DD104" s="1134"/>
      <c r="DE104" s="1033"/>
      <c r="DF104" s="1033"/>
      <c r="DG104" s="1033"/>
      <c r="DH104" s="1033"/>
      <c r="DI104" s="1033"/>
      <c r="DJ104" s="1033"/>
      <c r="DK104" s="1033"/>
      <c r="DL104" s="1033"/>
      <c r="DM104" s="1033"/>
      <c r="DN104" s="1033"/>
      <c r="DO104" s="1033"/>
      <c r="DP104" s="1033"/>
      <c r="DQ104" s="1033"/>
      <c r="DR104" s="1033"/>
      <c r="DS104" s="1033"/>
      <c r="DT104" s="1033"/>
      <c r="DU104" s="1033"/>
      <c r="DV104" s="1033"/>
      <c r="DW104" s="1033"/>
      <c r="DX104" s="1033"/>
      <c r="DY104" s="1033"/>
      <c r="DZ104" s="1033"/>
      <c r="EA104" s="1033"/>
      <c r="EB104" s="1033"/>
      <c r="EC104" s="1033"/>
      <c r="ED104" s="1033"/>
      <c r="EE104" s="1033"/>
      <c r="EF104" s="1033"/>
      <c r="EG104" s="1033"/>
      <c r="EH104" s="1033"/>
      <c r="EI104" s="1033"/>
    </row>
    <row r="105" spans="1:139" customFormat="1" ht="24" customHeight="1" x14ac:dyDescent="0.9">
      <c r="A105" s="963"/>
      <c r="L105" s="751"/>
      <c r="M105" s="751"/>
      <c r="O105" s="1033"/>
      <c r="Q105" s="1033"/>
      <c r="AE105" s="1033"/>
      <c r="AF105" s="1033"/>
      <c r="AG105" s="1033"/>
      <c r="AH105" s="1033"/>
      <c r="AI105" s="1033"/>
      <c r="AJ105" s="1033"/>
      <c r="AK105" s="1033"/>
      <c r="AL105" s="1033"/>
      <c r="AM105" s="1033"/>
      <c r="AN105" s="1033"/>
      <c r="AO105" s="1033"/>
      <c r="AP105" s="1033"/>
      <c r="AQ105" s="1033"/>
      <c r="AR105" s="1033"/>
      <c r="AS105" s="1033"/>
      <c r="AT105" s="1033"/>
      <c r="AU105" s="1033"/>
      <c r="AV105" s="1033"/>
      <c r="AW105" s="1033"/>
      <c r="AX105" s="1033"/>
      <c r="AY105" s="1033"/>
      <c r="AZ105" s="1033"/>
      <c r="BA105" s="1033"/>
      <c r="BB105" s="1033"/>
      <c r="BC105" s="1033"/>
      <c r="BD105" s="1033"/>
      <c r="BE105" s="1033"/>
      <c r="BF105" s="1033"/>
      <c r="BG105" s="1033"/>
      <c r="BH105" s="1033"/>
      <c r="BI105" s="1033"/>
      <c r="BJ105" s="1033"/>
      <c r="BM105" s="1033"/>
      <c r="BN105" s="1033"/>
      <c r="BO105" s="1033"/>
      <c r="BP105" s="1033"/>
      <c r="BQ105" s="1033"/>
      <c r="BR105" s="1033"/>
      <c r="BT105" s="1033"/>
      <c r="BU105" s="1033"/>
      <c r="BV105" s="1033"/>
      <c r="BW105" s="1033"/>
      <c r="BX105" s="1033"/>
      <c r="BY105" s="1033"/>
      <c r="CD105" s="874"/>
      <c r="CE105" s="767"/>
      <c r="CF105" s="874"/>
      <c r="CG105" s="874"/>
      <c r="CN105" s="874"/>
      <c r="CO105" s="740"/>
      <c r="CP105" s="1033"/>
      <c r="CQ105" s="874"/>
      <c r="CT105" s="874"/>
      <c r="CU105" s="910"/>
      <c r="CV105" s="874"/>
      <c r="CW105" s="492"/>
      <c r="DD105" s="1134"/>
      <c r="DE105" s="1033"/>
      <c r="DF105" s="1033"/>
      <c r="DG105" s="1033"/>
      <c r="DH105" s="1033"/>
      <c r="DI105" s="1033"/>
      <c r="DJ105" s="1033"/>
      <c r="DK105" s="1033"/>
      <c r="DL105" s="1033"/>
      <c r="DM105" s="1033"/>
      <c r="DN105" s="1033"/>
      <c r="DO105" s="1033"/>
      <c r="DP105" s="1033"/>
      <c r="DQ105" s="1033"/>
      <c r="DR105" s="1033"/>
      <c r="DS105" s="1033"/>
      <c r="DT105" s="1033"/>
      <c r="DU105" s="1033"/>
      <c r="DV105" s="1033"/>
      <c r="DW105" s="1033"/>
      <c r="DX105" s="1033"/>
      <c r="DY105" s="1033"/>
      <c r="DZ105" s="1033"/>
      <c r="EA105" s="1033"/>
      <c r="EB105" s="1033"/>
      <c r="EC105" s="1033"/>
      <c r="ED105" s="1033"/>
      <c r="EE105" s="1033"/>
      <c r="EF105" s="1033"/>
      <c r="EG105" s="1033"/>
      <c r="EH105" s="1033"/>
      <c r="EI105" s="1033"/>
    </row>
    <row r="106" spans="1:139" customFormat="1" ht="24" customHeight="1" x14ac:dyDescent="0.9">
      <c r="A106" s="963"/>
      <c r="L106" s="751"/>
      <c r="M106" s="751"/>
      <c r="O106" s="1033"/>
      <c r="Q106" s="1033"/>
      <c r="AE106" s="1033"/>
      <c r="AF106" s="1033"/>
      <c r="AG106" s="1033"/>
      <c r="AH106" s="1033"/>
      <c r="AI106" s="1033"/>
      <c r="AJ106" s="1033"/>
      <c r="AK106" s="1033"/>
      <c r="AL106" s="1033"/>
      <c r="AM106" s="1033"/>
      <c r="AN106" s="1033"/>
      <c r="AO106" s="1033"/>
      <c r="AP106" s="1033"/>
      <c r="AQ106" s="1033"/>
      <c r="AR106" s="1033"/>
      <c r="AS106" s="1033"/>
      <c r="AT106" s="1033"/>
      <c r="AU106" s="1033"/>
      <c r="AV106" s="1033"/>
      <c r="AW106" s="1033"/>
      <c r="AX106" s="1033"/>
      <c r="AY106" s="1033"/>
      <c r="AZ106" s="1033"/>
      <c r="BA106" s="1033"/>
      <c r="BB106" s="1033"/>
      <c r="BC106" s="1033"/>
      <c r="BD106" s="1033"/>
      <c r="BE106" s="1033"/>
      <c r="BF106" s="1033"/>
      <c r="BG106" s="1033"/>
      <c r="BH106" s="1033"/>
      <c r="BI106" s="1033"/>
      <c r="BJ106" s="1033"/>
      <c r="BM106" s="1033"/>
      <c r="BN106" s="1033"/>
      <c r="BO106" s="1033"/>
      <c r="BP106" s="1033"/>
      <c r="BQ106" s="1033"/>
      <c r="BR106" s="1033"/>
      <c r="BT106" s="1033"/>
      <c r="BU106" s="1033"/>
      <c r="BV106" s="1033"/>
      <c r="BW106" s="1033"/>
      <c r="BX106" s="1033"/>
      <c r="BY106" s="1033"/>
      <c r="CD106" s="874"/>
      <c r="CE106" s="767"/>
      <c r="CF106" s="874"/>
      <c r="CG106" s="874"/>
      <c r="CN106" s="874"/>
      <c r="CO106" s="740"/>
      <c r="CP106" s="1033"/>
      <c r="CQ106" s="874"/>
      <c r="CT106" s="874"/>
      <c r="CU106" s="910"/>
      <c r="CV106" s="874"/>
      <c r="CW106" s="492"/>
      <c r="DD106" s="1134"/>
      <c r="DE106" s="1033"/>
      <c r="DF106" s="1033"/>
      <c r="DG106" s="1033"/>
      <c r="DH106" s="1033"/>
      <c r="DI106" s="1033"/>
      <c r="DJ106" s="1033"/>
      <c r="DK106" s="1033"/>
      <c r="DL106" s="1033"/>
      <c r="DM106" s="1033"/>
      <c r="DN106" s="1033"/>
      <c r="DO106" s="1033"/>
      <c r="DP106" s="1033"/>
      <c r="DQ106" s="1033"/>
      <c r="DR106" s="1033"/>
      <c r="DS106" s="1033"/>
      <c r="DT106" s="1033"/>
      <c r="DU106" s="1033"/>
      <c r="DV106" s="1033"/>
      <c r="DW106" s="1033"/>
      <c r="DX106" s="1033"/>
      <c r="DY106" s="1033"/>
      <c r="DZ106" s="1033"/>
      <c r="EA106" s="1033"/>
      <c r="EB106" s="1033"/>
      <c r="EC106" s="1033"/>
      <c r="ED106" s="1033"/>
      <c r="EE106" s="1033"/>
      <c r="EF106" s="1033"/>
      <c r="EG106" s="1033"/>
      <c r="EH106" s="1033"/>
      <c r="EI106" s="1033"/>
    </row>
    <row r="107" spans="1:139" customFormat="1" ht="24" customHeight="1" x14ac:dyDescent="0.9">
      <c r="A107" s="963"/>
      <c r="L107" s="751"/>
      <c r="M107" s="751"/>
      <c r="O107" s="1033"/>
      <c r="Q107" s="1033"/>
      <c r="AE107" s="1033"/>
      <c r="AF107" s="1033"/>
      <c r="AG107" s="1033"/>
      <c r="AH107" s="1033"/>
      <c r="AI107" s="1033"/>
      <c r="AJ107" s="1033"/>
      <c r="AK107" s="1033"/>
      <c r="AL107" s="1033"/>
      <c r="AM107" s="1033"/>
      <c r="AN107" s="1033"/>
      <c r="AO107" s="1033"/>
      <c r="AP107" s="1033"/>
      <c r="AQ107" s="1033"/>
      <c r="AR107" s="1033"/>
      <c r="AS107" s="1033"/>
      <c r="AT107" s="1033"/>
      <c r="AU107" s="1033"/>
      <c r="AV107" s="1033"/>
      <c r="AW107" s="1033"/>
      <c r="AX107" s="1033"/>
      <c r="AY107" s="1033"/>
      <c r="AZ107" s="1033"/>
      <c r="BA107" s="1033"/>
      <c r="BB107" s="1033"/>
      <c r="BC107" s="1033"/>
      <c r="BD107" s="1033"/>
      <c r="BE107" s="1033"/>
      <c r="BF107" s="1033"/>
      <c r="BG107" s="1033"/>
      <c r="BH107" s="1033"/>
      <c r="BI107" s="1033"/>
      <c r="BJ107" s="1033"/>
      <c r="BM107" s="1033"/>
      <c r="BN107" s="1033"/>
      <c r="BO107" s="1033"/>
      <c r="BP107" s="1033"/>
      <c r="BQ107" s="1033"/>
      <c r="BR107" s="1033"/>
      <c r="BT107" s="1033"/>
      <c r="BU107" s="1033"/>
      <c r="BV107" s="1033"/>
      <c r="BW107" s="1033"/>
      <c r="BX107" s="1033"/>
      <c r="BY107" s="1033"/>
      <c r="CD107" s="874"/>
      <c r="CE107" s="767"/>
      <c r="CF107" s="874"/>
      <c r="CG107" s="874"/>
      <c r="CN107" s="874"/>
      <c r="CO107" s="740"/>
      <c r="CP107" s="1033"/>
      <c r="CQ107" s="874"/>
      <c r="CT107" s="874"/>
      <c r="CU107" s="910"/>
      <c r="CV107" s="874"/>
      <c r="CW107" s="492"/>
      <c r="DD107" s="1134"/>
      <c r="DE107" s="1033"/>
      <c r="DF107" s="1033"/>
      <c r="DG107" s="1033"/>
      <c r="DH107" s="1033"/>
      <c r="DI107" s="1033"/>
      <c r="DJ107" s="1033"/>
      <c r="DK107" s="1033"/>
      <c r="DL107" s="1033"/>
      <c r="DM107" s="1033"/>
      <c r="DN107" s="1033"/>
      <c r="DO107" s="1033"/>
      <c r="DP107" s="1033"/>
      <c r="DQ107" s="1033"/>
      <c r="DR107" s="1033"/>
      <c r="DS107" s="1033"/>
      <c r="DT107" s="1033"/>
      <c r="DU107" s="1033"/>
      <c r="DV107" s="1033"/>
      <c r="DW107" s="1033"/>
      <c r="DX107" s="1033"/>
      <c r="DY107" s="1033"/>
      <c r="DZ107" s="1033"/>
      <c r="EA107" s="1033"/>
      <c r="EB107" s="1033"/>
      <c r="EC107" s="1033"/>
      <c r="ED107" s="1033"/>
      <c r="EE107" s="1033"/>
      <c r="EF107" s="1033"/>
      <c r="EG107" s="1033"/>
      <c r="EH107" s="1033"/>
      <c r="EI107" s="1033"/>
    </row>
    <row r="108" spans="1:139" customFormat="1" ht="24" customHeight="1" x14ac:dyDescent="0.9">
      <c r="A108" s="963"/>
      <c r="L108" s="751"/>
      <c r="M108" s="751"/>
      <c r="O108" s="1033"/>
      <c r="Q108" s="1033"/>
      <c r="AE108" s="1033"/>
      <c r="AF108" s="1033"/>
      <c r="AG108" s="1033"/>
      <c r="AH108" s="1033"/>
      <c r="AI108" s="1033"/>
      <c r="AJ108" s="1033"/>
      <c r="AK108" s="1033"/>
      <c r="AL108" s="1033"/>
      <c r="AM108" s="1033"/>
      <c r="AN108" s="1033"/>
      <c r="AO108" s="1033"/>
      <c r="AP108" s="1033"/>
      <c r="AQ108" s="1033"/>
      <c r="AR108" s="1033"/>
      <c r="AS108" s="1033"/>
      <c r="AT108" s="1033"/>
      <c r="AU108" s="1033"/>
      <c r="AV108" s="1033"/>
      <c r="AW108" s="1033"/>
      <c r="AX108" s="1033"/>
      <c r="AY108" s="1033"/>
      <c r="AZ108" s="1033"/>
      <c r="BA108" s="1033"/>
      <c r="BB108" s="1033"/>
      <c r="BC108" s="1033"/>
      <c r="BD108" s="1033"/>
      <c r="BE108" s="1033"/>
      <c r="BF108" s="1033"/>
      <c r="BG108" s="1033"/>
      <c r="BH108" s="1033"/>
      <c r="BI108" s="1033"/>
      <c r="BJ108" s="1033"/>
      <c r="BM108" s="1033"/>
      <c r="BN108" s="1033"/>
      <c r="BO108" s="1033"/>
      <c r="BP108" s="1033"/>
      <c r="BQ108" s="1033"/>
      <c r="BR108" s="1033"/>
      <c r="BT108" s="1033"/>
      <c r="BU108" s="1033"/>
      <c r="BV108" s="1033"/>
      <c r="BW108" s="1033"/>
      <c r="BX108" s="1033"/>
      <c r="BY108" s="1033"/>
      <c r="CD108" s="874"/>
      <c r="CE108" s="767"/>
      <c r="CF108" s="874"/>
      <c r="CG108" s="874"/>
      <c r="CN108" s="874"/>
      <c r="CO108" s="740"/>
      <c r="CP108" s="1033"/>
      <c r="CQ108" s="874"/>
      <c r="CT108" s="874"/>
      <c r="CU108" s="910"/>
      <c r="CV108" s="874"/>
      <c r="CW108" s="492"/>
      <c r="DD108" s="1134"/>
      <c r="DE108" s="1033"/>
      <c r="DF108" s="1033"/>
      <c r="DG108" s="1033"/>
      <c r="DH108" s="1033"/>
      <c r="DI108" s="1033"/>
      <c r="DJ108" s="1033"/>
      <c r="DK108" s="1033"/>
      <c r="DL108" s="1033"/>
      <c r="DM108" s="1033"/>
      <c r="DN108" s="1033"/>
      <c r="DO108" s="1033"/>
      <c r="DP108" s="1033"/>
      <c r="DQ108" s="1033"/>
      <c r="DR108" s="1033"/>
      <c r="DS108" s="1033"/>
      <c r="DT108" s="1033"/>
      <c r="DU108" s="1033"/>
      <c r="DV108" s="1033"/>
      <c r="DW108" s="1033"/>
      <c r="DX108" s="1033"/>
      <c r="DY108" s="1033"/>
      <c r="DZ108" s="1033"/>
      <c r="EA108" s="1033"/>
      <c r="EB108" s="1033"/>
      <c r="EC108" s="1033"/>
      <c r="ED108" s="1033"/>
      <c r="EE108" s="1033"/>
      <c r="EF108" s="1033"/>
      <c r="EG108" s="1033"/>
      <c r="EH108" s="1033"/>
      <c r="EI108" s="1033"/>
    </row>
    <row r="109" spans="1:139" customFormat="1" ht="24" customHeight="1" x14ac:dyDescent="0.9">
      <c r="A109" s="963"/>
      <c r="L109" s="751"/>
      <c r="M109" s="751"/>
      <c r="O109" s="1033"/>
      <c r="Q109" s="1033"/>
      <c r="AE109" s="1033"/>
      <c r="AF109" s="1033"/>
      <c r="AG109" s="1033"/>
      <c r="AH109" s="1033"/>
      <c r="AI109" s="1033"/>
      <c r="AJ109" s="1033"/>
      <c r="AK109" s="1033"/>
      <c r="AL109" s="1033"/>
      <c r="AM109" s="1033"/>
      <c r="AN109" s="1033"/>
      <c r="AO109" s="1033"/>
      <c r="AP109" s="1033"/>
      <c r="AQ109" s="1033"/>
      <c r="AR109" s="1033"/>
      <c r="AS109" s="1033"/>
      <c r="AT109" s="1033"/>
      <c r="AU109" s="1033"/>
      <c r="AV109" s="1033"/>
      <c r="AW109" s="1033"/>
      <c r="AX109" s="1033"/>
      <c r="AY109" s="1033"/>
      <c r="AZ109" s="1033"/>
      <c r="BA109" s="1033"/>
      <c r="BB109" s="1033"/>
      <c r="BC109" s="1033"/>
      <c r="BD109" s="1033"/>
      <c r="BE109" s="1033"/>
      <c r="BF109" s="1033"/>
      <c r="BG109" s="1033"/>
      <c r="BH109" s="1033"/>
      <c r="BI109" s="1033"/>
      <c r="BJ109" s="1033"/>
      <c r="BM109" s="1033"/>
      <c r="BN109" s="1033"/>
      <c r="BO109" s="1033"/>
      <c r="BP109" s="1033"/>
      <c r="BQ109" s="1033"/>
      <c r="BR109" s="1033"/>
      <c r="BT109" s="1033"/>
      <c r="BU109" s="1033"/>
      <c r="BV109" s="1033"/>
      <c r="BW109" s="1033"/>
      <c r="BX109" s="1033"/>
      <c r="BY109" s="1033"/>
      <c r="CD109" s="874"/>
      <c r="CE109" s="767"/>
      <c r="CF109" s="874"/>
      <c r="CG109" s="874"/>
      <c r="CN109" s="874"/>
      <c r="CO109" s="740"/>
      <c r="CP109" s="1033"/>
      <c r="CQ109" s="874"/>
      <c r="CT109" s="874"/>
      <c r="CU109" s="910"/>
      <c r="CV109" s="874"/>
      <c r="CW109" s="492"/>
      <c r="DD109" s="1134"/>
      <c r="DE109" s="1033"/>
      <c r="DF109" s="1033"/>
      <c r="DG109" s="1033"/>
      <c r="DH109" s="1033"/>
      <c r="DI109" s="1033"/>
      <c r="DJ109" s="1033"/>
      <c r="DK109" s="1033"/>
      <c r="DL109" s="1033"/>
      <c r="DM109" s="1033"/>
      <c r="DN109" s="1033"/>
      <c r="DO109" s="1033"/>
      <c r="DP109" s="1033"/>
      <c r="DQ109" s="1033"/>
      <c r="DR109" s="1033"/>
      <c r="DS109" s="1033"/>
      <c r="DT109" s="1033"/>
      <c r="DU109" s="1033"/>
      <c r="DV109" s="1033"/>
      <c r="DW109" s="1033"/>
      <c r="DX109" s="1033"/>
      <c r="DY109" s="1033"/>
      <c r="DZ109" s="1033"/>
      <c r="EA109" s="1033"/>
      <c r="EB109" s="1033"/>
      <c r="EC109" s="1033"/>
      <c r="ED109" s="1033"/>
      <c r="EE109" s="1033"/>
      <c r="EF109" s="1033"/>
      <c r="EG109" s="1033"/>
      <c r="EH109" s="1033"/>
      <c r="EI109" s="1033"/>
    </row>
    <row r="110" spans="1:139" customFormat="1" ht="24" customHeight="1" x14ac:dyDescent="0.9">
      <c r="A110" s="963"/>
      <c r="L110" s="751"/>
      <c r="M110" s="751"/>
      <c r="O110" s="1033"/>
      <c r="Q110" s="1033"/>
      <c r="AE110" s="1033"/>
      <c r="AF110" s="1033"/>
      <c r="AG110" s="1033"/>
      <c r="AH110" s="1033"/>
      <c r="AI110" s="1033"/>
      <c r="AJ110" s="1033"/>
      <c r="AK110" s="1033"/>
      <c r="AL110" s="1033"/>
      <c r="AM110" s="1033"/>
      <c r="AN110" s="1033"/>
      <c r="AO110" s="1033"/>
      <c r="AP110" s="1033"/>
      <c r="AQ110" s="1033"/>
      <c r="AR110" s="1033"/>
      <c r="AS110" s="1033"/>
      <c r="AT110" s="1033"/>
      <c r="AU110" s="1033"/>
      <c r="AV110" s="1033"/>
      <c r="AW110" s="1033"/>
      <c r="AX110" s="1033"/>
      <c r="AY110" s="1033"/>
      <c r="AZ110" s="1033"/>
      <c r="BA110" s="1033"/>
      <c r="BB110" s="1033"/>
      <c r="BC110" s="1033"/>
      <c r="BD110" s="1033"/>
      <c r="BE110" s="1033"/>
      <c r="BF110" s="1033"/>
      <c r="BG110" s="1033"/>
      <c r="BH110" s="1033"/>
      <c r="BI110" s="1033"/>
      <c r="BJ110" s="1033"/>
      <c r="BM110" s="1033"/>
      <c r="BN110" s="1033"/>
      <c r="BO110" s="1033"/>
      <c r="BP110" s="1033"/>
      <c r="BQ110" s="1033"/>
      <c r="BR110" s="1033"/>
      <c r="BT110" s="1033"/>
      <c r="BU110" s="1033"/>
      <c r="BV110" s="1033"/>
      <c r="BW110" s="1033"/>
      <c r="BX110" s="1033"/>
      <c r="BY110" s="1033"/>
      <c r="CD110" s="874"/>
      <c r="CE110" s="767"/>
      <c r="CF110" s="874"/>
      <c r="CG110" s="874"/>
      <c r="CN110" s="874"/>
      <c r="CO110" s="740"/>
      <c r="CP110" s="1033"/>
      <c r="CQ110" s="874"/>
      <c r="CT110" s="874"/>
      <c r="CU110" s="910"/>
      <c r="CV110" s="874"/>
      <c r="CW110" s="492"/>
      <c r="DD110" s="1134"/>
      <c r="DE110" s="1033"/>
      <c r="DF110" s="1033"/>
      <c r="DG110" s="1033"/>
      <c r="DH110" s="1033"/>
      <c r="DI110" s="1033"/>
      <c r="DJ110" s="1033"/>
      <c r="DK110" s="1033"/>
      <c r="DL110" s="1033"/>
      <c r="DM110" s="1033"/>
      <c r="DN110" s="1033"/>
      <c r="DO110" s="1033"/>
      <c r="DP110" s="1033"/>
      <c r="DQ110" s="1033"/>
      <c r="DR110" s="1033"/>
      <c r="DS110" s="1033"/>
      <c r="DT110" s="1033"/>
      <c r="DU110" s="1033"/>
      <c r="DV110" s="1033"/>
      <c r="DW110" s="1033"/>
      <c r="DX110" s="1033"/>
      <c r="DY110" s="1033"/>
      <c r="DZ110" s="1033"/>
      <c r="EA110" s="1033"/>
      <c r="EB110" s="1033"/>
      <c r="EC110" s="1033"/>
      <c r="ED110" s="1033"/>
      <c r="EE110" s="1033"/>
      <c r="EF110" s="1033"/>
      <c r="EG110" s="1033"/>
      <c r="EH110" s="1033"/>
      <c r="EI110" s="1033"/>
    </row>
    <row r="111" spans="1:139" customFormat="1" ht="24" customHeight="1" x14ac:dyDescent="0.9">
      <c r="A111" s="963"/>
      <c r="L111" s="751"/>
      <c r="M111" s="751"/>
      <c r="O111" s="1033"/>
      <c r="Q111" s="1033"/>
      <c r="AE111" s="1033"/>
      <c r="AF111" s="1033"/>
      <c r="AG111" s="1033"/>
      <c r="AH111" s="1033"/>
      <c r="AI111" s="1033"/>
      <c r="AJ111" s="1033"/>
      <c r="AK111" s="1033"/>
      <c r="AL111" s="1033"/>
      <c r="AM111" s="1033"/>
      <c r="AN111" s="1033"/>
      <c r="AO111" s="1033"/>
      <c r="AP111" s="1033"/>
      <c r="AQ111" s="1033"/>
      <c r="AR111" s="1033"/>
      <c r="AS111" s="1033"/>
      <c r="AT111" s="1033"/>
      <c r="AU111" s="1033"/>
      <c r="AV111" s="1033"/>
      <c r="AW111" s="1033"/>
      <c r="AX111" s="1033"/>
      <c r="AY111" s="1033"/>
      <c r="AZ111" s="1033"/>
      <c r="BA111" s="1033"/>
      <c r="BB111" s="1033"/>
      <c r="BC111" s="1033"/>
      <c r="BD111" s="1033"/>
      <c r="BE111" s="1033"/>
      <c r="BF111" s="1033"/>
      <c r="BG111" s="1033"/>
      <c r="BH111" s="1033"/>
      <c r="BI111" s="1033"/>
      <c r="BJ111" s="1033"/>
      <c r="BM111" s="1033"/>
      <c r="BN111" s="1033"/>
      <c r="BO111" s="1033"/>
      <c r="BP111" s="1033"/>
      <c r="BQ111" s="1033"/>
      <c r="BR111" s="1033"/>
      <c r="BT111" s="1033"/>
      <c r="BU111" s="1033"/>
      <c r="BV111" s="1033"/>
      <c r="BW111" s="1033"/>
      <c r="BX111" s="1033"/>
      <c r="BY111" s="1033"/>
      <c r="CD111" s="874"/>
      <c r="CE111" s="767"/>
      <c r="CF111" s="874"/>
      <c r="CG111" s="874"/>
      <c r="CN111" s="874"/>
      <c r="CO111" s="740"/>
      <c r="CP111" s="1033"/>
      <c r="CQ111" s="874"/>
      <c r="CT111" s="874"/>
      <c r="CU111" s="910"/>
      <c r="CV111" s="874"/>
      <c r="CW111" s="492"/>
      <c r="DD111" s="1134"/>
      <c r="DE111" s="1033"/>
      <c r="DF111" s="1033"/>
      <c r="DG111" s="1033"/>
      <c r="DH111" s="1033"/>
      <c r="DI111" s="1033"/>
      <c r="DJ111" s="1033"/>
      <c r="DK111" s="1033"/>
      <c r="DL111" s="1033"/>
      <c r="DM111" s="1033"/>
      <c r="DN111" s="1033"/>
      <c r="DO111" s="1033"/>
      <c r="DP111" s="1033"/>
      <c r="DQ111" s="1033"/>
      <c r="DR111" s="1033"/>
      <c r="DS111" s="1033"/>
      <c r="DT111" s="1033"/>
      <c r="DU111" s="1033"/>
      <c r="DV111" s="1033"/>
      <c r="DW111" s="1033"/>
      <c r="DX111" s="1033"/>
      <c r="DY111" s="1033"/>
      <c r="DZ111" s="1033"/>
      <c r="EA111" s="1033"/>
      <c r="EB111" s="1033"/>
      <c r="EC111" s="1033"/>
      <c r="ED111" s="1033"/>
      <c r="EE111" s="1033"/>
      <c r="EF111" s="1033"/>
      <c r="EG111" s="1033"/>
      <c r="EH111" s="1033"/>
      <c r="EI111" s="1033"/>
    </row>
    <row r="112" spans="1:139" customFormat="1" ht="24" customHeight="1" x14ac:dyDescent="0.9">
      <c r="A112" s="963"/>
      <c r="L112" s="751"/>
      <c r="M112" s="751"/>
      <c r="O112" s="1033"/>
      <c r="Q112" s="1033"/>
      <c r="AE112" s="1033"/>
      <c r="AF112" s="1033"/>
      <c r="AG112" s="1033"/>
      <c r="AH112" s="1033"/>
      <c r="AI112" s="1033"/>
      <c r="AJ112" s="1033"/>
      <c r="AK112" s="1033"/>
      <c r="AL112" s="1033"/>
      <c r="AM112" s="1033"/>
      <c r="AN112" s="1033"/>
      <c r="AO112" s="1033"/>
      <c r="AP112" s="1033"/>
      <c r="AQ112" s="1033"/>
      <c r="AR112" s="1033"/>
      <c r="AS112" s="1033"/>
      <c r="AT112" s="1033"/>
      <c r="AU112" s="1033"/>
      <c r="AV112" s="1033"/>
      <c r="AW112" s="1033"/>
      <c r="AX112" s="1033"/>
      <c r="AY112" s="1033"/>
      <c r="AZ112" s="1033"/>
      <c r="BA112" s="1033"/>
      <c r="BB112" s="1033"/>
      <c r="BC112" s="1033"/>
      <c r="BD112" s="1033"/>
      <c r="BE112" s="1033"/>
      <c r="BF112" s="1033"/>
      <c r="BG112" s="1033"/>
      <c r="BH112" s="1033"/>
      <c r="BI112" s="1033"/>
      <c r="BJ112" s="1033"/>
      <c r="BM112" s="1033"/>
      <c r="BN112" s="1033"/>
      <c r="BO112" s="1033"/>
      <c r="BP112" s="1033"/>
      <c r="BQ112" s="1033"/>
      <c r="BR112" s="1033"/>
      <c r="BT112" s="1033"/>
      <c r="BU112" s="1033"/>
      <c r="BV112" s="1033"/>
      <c r="BW112" s="1033"/>
      <c r="BX112" s="1033"/>
      <c r="BY112" s="1033"/>
      <c r="CD112" s="874"/>
      <c r="CE112" s="767"/>
      <c r="CF112" s="874"/>
      <c r="CG112" s="874"/>
      <c r="CN112" s="874"/>
      <c r="CO112" s="740"/>
      <c r="CP112" s="1033"/>
      <c r="CQ112" s="874"/>
      <c r="CT112" s="874"/>
      <c r="CU112" s="910"/>
      <c r="CV112" s="874"/>
      <c r="CW112" s="492"/>
      <c r="DD112" s="1134"/>
      <c r="DE112" s="1033"/>
      <c r="DF112" s="1033"/>
      <c r="DG112" s="1033"/>
      <c r="DH112" s="1033"/>
      <c r="DI112" s="1033"/>
      <c r="DJ112" s="1033"/>
      <c r="DK112" s="1033"/>
      <c r="DL112" s="1033"/>
      <c r="DM112" s="1033"/>
      <c r="DN112" s="1033"/>
      <c r="DO112" s="1033"/>
      <c r="DP112" s="1033"/>
      <c r="DQ112" s="1033"/>
      <c r="DR112" s="1033"/>
      <c r="DS112" s="1033"/>
      <c r="DT112" s="1033"/>
      <c r="DU112" s="1033"/>
      <c r="DV112" s="1033"/>
      <c r="DW112" s="1033"/>
      <c r="DX112" s="1033"/>
      <c r="DY112" s="1033"/>
      <c r="DZ112" s="1033"/>
      <c r="EA112" s="1033"/>
      <c r="EB112" s="1033"/>
      <c r="EC112" s="1033"/>
      <c r="ED112" s="1033"/>
      <c r="EE112" s="1033"/>
      <c r="EF112" s="1033"/>
      <c r="EG112" s="1033"/>
      <c r="EH112" s="1033"/>
      <c r="EI112" s="1033"/>
    </row>
    <row r="113" spans="1:139" customFormat="1" ht="24" customHeight="1" x14ac:dyDescent="0.9">
      <c r="A113" s="963"/>
      <c r="L113" s="751"/>
      <c r="M113" s="751"/>
      <c r="O113" s="1033"/>
      <c r="Q113" s="1033"/>
      <c r="AE113" s="1033"/>
      <c r="AF113" s="1033"/>
      <c r="AG113" s="1033"/>
      <c r="AH113" s="1033"/>
      <c r="AI113" s="1033"/>
      <c r="AJ113" s="1033"/>
      <c r="AK113" s="1033"/>
      <c r="AL113" s="1033"/>
      <c r="AM113" s="1033"/>
      <c r="AN113" s="1033"/>
      <c r="AO113" s="1033"/>
      <c r="AP113" s="1033"/>
      <c r="AQ113" s="1033"/>
      <c r="AR113" s="1033"/>
      <c r="AS113" s="1033"/>
      <c r="AT113" s="1033"/>
      <c r="AU113" s="1033"/>
      <c r="AV113" s="1033"/>
      <c r="AW113" s="1033"/>
      <c r="AX113" s="1033"/>
      <c r="AY113" s="1033"/>
      <c r="AZ113" s="1033"/>
      <c r="BA113" s="1033"/>
      <c r="BB113" s="1033"/>
      <c r="BC113" s="1033"/>
      <c r="BD113" s="1033"/>
      <c r="BE113" s="1033"/>
      <c r="BF113" s="1033"/>
      <c r="BG113" s="1033"/>
      <c r="BH113" s="1033"/>
      <c r="BI113" s="1033"/>
      <c r="BJ113" s="1033"/>
      <c r="BM113" s="1033"/>
      <c r="BN113" s="1033"/>
      <c r="BO113" s="1033"/>
      <c r="BP113" s="1033"/>
      <c r="BQ113" s="1033"/>
      <c r="BR113" s="1033"/>
      <c r="BT113" s="1033"/>
      <c r="BU113" s="1033"/>
      <c r="BV113" s="1033"/>
      <c r="BW113" s="1033"/>
      <c r="BX113" s="1033"/>
      <c r="BY113" s="1033"/>
      <c r="CD113" s="874"/>
      <c r="CE113" s="767"/>
      <c r="CF113" s="874"/>
      <c r="CG113" s="874"/>
      <c r="CN113" s="874"/>
      <c r="CO113" s="740"/>
      <c r="CP113" s="1033"/>
      <c r="CQ113" s="874"/>
      <c r="CT113" s="874"/>
      <c r="CU113" s="910"/>
      <c r="CV113" s="874"/>
      <c r="CW113" s="492"/>
      <c r="DD113" s="1134"/>
      <c r="DE113" s="1033"/>
      <c r="DF113" s="1033"/>
      <c r="DG113" s="1033"/>
      <c r="DH113" s="1033"/>
      <c r="DI113" s="1033"/>
      <c r="DJ113" s="1033"/>
      <c r="DK113" s="1033"/>
      <c r="DL113" s="1033"/>
      <c r="DM113" s="1033"/>
      <c r="DN113" s="1033"/>
      <c r="DO113" s="1033"/>
      <c r="DP113" s="1033"/>
      <c r="DQ113" s="1033"/>
      <c r="DR113" s="1033"/>
      <c r="DS113" s="1033"/>
      <c r="DT113" s="1033"/>
      <c r="DU113" s="1033"/>
      <c r="DV113" s="1033"/>
      <c r="DW113" s="1033"/>
      <c r="DX113" s="1033"/>
      <c r="DY113" s="1033"/>
      <c r="DZ113" s="1033"/>
      <c r="EA113" s="1033"/>
      <c r="EB113" s="1033"/>
      <c r="EC113" s="1033"/>
      <c r="ED113" s="1033"/>
      <c r="EE113" s="1033"/>
      <c r="EF113" s="1033"/>
      <c r="EG113" s="1033"/>
      <c r="EH113" s="1033"/>
      <c r="EI113" s="1033"/>
    </row>
    <row r="114" spans="1:139" customFormat="1" ht="24" customHeight="1" x14ac:dyDescent="0.9">
      <c r="A114" s="963"/>
      <c r="L114" s="751"/>
      <c r="M114" s="751"/>
      <c r="O114" s="1033"/>
      <c r="Q114" s="1033"/>
      <c r="AE114" s="1033"/>
      <c r="AF114" s="1033"/>
      <c r="AG114" s="1033"/>
      <c r="AH114" s="1033"/>
      <c r="AI114" s="1033"/>
      <c r="AJ114" s="1033"/>
      <c r="AK114" s="1033"/>
      <c r="AL114" s="1033"/>
      <c r="AM114" s="1033"/>
      <c r="AN114" s="1033"/>
      <c r="AO114" s="1033"/>
      <c r="AP114" s="1033"/>
      <c r="AQ114" s="1033"/>
      <c r="AR114" s="1033"/>
      <c r="AS114" s="1033"/>
      <c r="AT114" s="1033"/>
      <c r="AU114" s="1033"/>
      <c r="AV114" s="1033"/>
      <c r="AW114" s="1033"/>
      <c r="AX114" s="1033"/>
      <c r="AY114" s="1033"/>
      <c r="AZ114" s="1033"/>
      <c r="BA114" s="1033"/>
      <c r="BB114" s="1033"/>
      <c r="BC114" s="1033"/>
      <c r="BD114" s="1033"/>
      <c r="BE114" s="1033"/>
      <c r="BF114" s="1033"/>
      <c r="BG114" s="1033"/>
      <c r="BH114" s="1033"/>
      <c r="BI114" s="1033"/>
      <c r="BJ114" s="1033"/>
      <c r="BM114" s="1033"/>
      <c r="BN114" s="1033"/>
      <c r="BO114" s="1033"/>
      <c r="BP114" s="1033"/>
      <c r="BQ114" s="1033"/>
      <c r="BR114" s="1033"/>
      <c r="BT114" s="1033"/>
      <c r="BU114" s="1033"/>
      <c r="BV114" s="1033"/>
      <c r="BW114" s="1033"/>
      <c r="BX114" s="1033"/>
      <c r="BY114" s="1033"/>
      <c r="CD114" s="874"/>
      <c r="CE114" s="767"/>
      <c r="CF114" s="874"/>
      <c r="CG114" s="874"/>
      <c r="CN114" s="874"/>
      <c r="CO114" s="740"/>
      <c r="CP114" s="1033"/>
      <c r="CQ114" s="874"/>
      <c r="CT114" s="874"/>
      <c r="CU114" s="910"/>
      <c r="CV114" s="874"/>
      <c r="CW114" s="492"/>
      <c r="DD114" s="1134"/>
      <c r="DE114" s="1033"/>
      <c r="DF114" s="1033"/>
      <c r="DG114" s="1033"/>
      <c r="DH114" s="1033"/>
      <c r="DI114" s="1033"/>
      <c r="DJ114" s="1033"/>
      <c r="DK114" s="1033"/>
      <c r="DL114" s="1033"/>
      <c r="DM114" s="1033"/>
      <c r="DN114" s="1033"/>
      <c r="DO114" s="1033"/>
      <c r="DP114" s="1033"/>
      <c r="DQ114" s="1033"/>
      <c r="DR114" s="1033"/>
      <c r="DS114" s="1033"/>
      <c r="DT114" s="1033"/>
      <c r="DU114" s="1033"/>
      <c r="DV114" s="1033"/>
      <c r="DW114" s="1033"/>
      <c r="DX114" s="1033"/>
      <c r="DY114" s="1033"/>
      <c r="DZ114" s="1033"/>
      <c r="EA114" s="1033"/>
      <c r="EB114" s="1033"/>
      <c r="EC114" s="1033"/>
      <c r="ED114" s="1033"/>
      <c r="EE114" s="1033"/>
      <c r="EF114" s="1033"/>
      <c r="EG114" s="1033"/>
      <c r="EH114" s="1033"/>
      <c r="EI114" s="1033"/>
    </row>
    <row r="115" spans="1:139" customFormat="1" ht="24" customHeight="1" x14ac:dyDescent="0.9">
      <c r="A115" s="963"/>
      <c r="L115" s="751"/>
      <c r="M115" s="751"/>
      <c r="O115" s="1033"/>
      <c r="Q115" s="1033"/>
      <c r="AE115" s="1033"/>
      <c r="AF115" s="1033"/>
      <c r="AG115" s="1033"/>
      <c r="AH115" s="1033"/>
      <c r="AI115" s="1033"/>
      <c r="AJ115" s="1033"/>
      <c r="AK115" s="1033"/>
      <c r="AL115" s="1033"/>
      <c r="AM115" s="1033"/>
      <c r="AN115" s="1033"/>
      <c r="AO115" s="1033"/>
      <c r="AP115" s="1033"/>
      <c r="AQ115" s="1033"/>
      <c r="AR115" s="1033"/>
      <c r="AS115" s="1033"/>
      <c r="AT115" s="1033"/>
      <c r="AU115" s="1033"/>
      <c r="AV115" s="1033"/>
      <c r="AW115" s="1033"/>
      <c r="AX115" s="1033"/>
      <c r="AY115" s="1033"/>
      <c r="AZ115" s="1033"/>
      <c r="BA115" s="1033"/>
      <c r="BB115" s="1033"/>
      <c r="BC115" s="1033"/>
      <c r="BD115" s="1033"/>
      <c r="BE115" s="1033"/>
      <c r="BF115" s="1033"/>
      <c r="BG115" s="1033"/>
      <c r="BH115" s="1033"/>
      <c r="BI115" s="1033"/>
      <c r="BJ115" s="1033"/>
      <c r="BM115" s="1033"/>
      <c r="BN115" s="1033"/>
      <c r="BO115" s="1033"/>
      <c r="BP115" s="1033"/>
      <c r="BQ115" s="1033"/>
      <c r="BR115" s="1033"/>
      <c r="BT115" s="1033"/>
      <c r="BU115" s="1033"/>
      <c r="BV115" s="1033"/>
      <c r="BW115" s="1033"/>
      <c r="BX115" s="1033"/>
      <c r="BY115" s="1033"/>
      <c r="CD115" s="874"/>
      <c r="CE115" s="767"/>
      <c r="CF115" s="874"/>
      <c r="CG115" s="874"/>
      <c r="CN115" s="874"/>
      <c r="CO115" s="740"/>
      <c r="CP115" s="1033"/>
      <c r="CQ115" s="874"/>
      <c r="CT115" s="874"/>
      <c r="CU115" s="910"/>
      <c r="CV115" s="874"/>
      <c r="CW115" s="492"/>
      <c r="DD115" s="1134"/>
      <c r="DE115" s="1033"/>
      <c r="DF115" s="1033"/>
      <c r="DG115" s="1033"/>
      <c r="DH115" s="1033"/>
      <c r="DI115" s="1033"/>
      <c r="DJ115" s="1033"/>
      <c r="DK115" s="1033"/>
      <c r="DL115" s="1033"/>
      <c r="DM115" s="1033"/>
      <c r="DN115" s="1033"/>
      <c r="DO115" s="1033"/>
      <c r="DP115" s="1033"/>
      <c r="DQ115" s="1033"/>
      <c r="DR115" s="1033"/>
      <c r="DS115" s="1033"/>
      <c r="DT115" s="1033"/>
      <c r="DU115" s="1033"/>
      <c r="DV115" s="1033"/>
      <c r="DW115" s="1033"/>
      <c r="DX115" s="1033"/>
      <c r="DY115" s="1033"/>
      <c r="DZ115" s="1033"/>
      <c r="EA115" s="1033"/>
      <c r="EB115" s="1033"/>
      <c r="EC115" s="1033"/>
      <c r="ED115" s="1033"/>
      <c r="EE115" s="1033"/>
      <c r="EF115" s="1033"/>
      <c r="EG115" s="1033"/>
      <c r="EH115" s="1033"/>
      <c r="EI115" s="1033"/>
    </row>
    <row r="116" spans="1:139" customFormat="1" ht="24" customHeight="1" x14ac:dyDescent="0.9">
      <c r="A116" s="963"/>
      <c r="L116" s="751"/>
      <c r="M116" s="751"/>
      <c r="O116" s="1033"/>
      <c r="Q116" s="1033"/>
      <c r="AE116" s="1033"/>
      <c r="AF116" s="1033"/>
      <c r="AG116" s="1033"/>
      <c r="AH116" s="1033"/>
      <c r="AI116" s="1033"/>
      <c r="AJ116" s="1033"/>
      <c r="AK116" s="1033"/>
      <c r="AL116" s="1033"/>
      <c r="AM116" s="1033"/>
      <c r="AN116" s="1033"/>
      <c r="AO116" s="1033"/>
      <c r="AP116" s="1033"/>
      <c r="AQ116" s="1033"/>
      <c r="AR116" s="1033"/>
      <c r="AS116" s="1033"/>
      <c r="AT116" s="1033"/>
      <c r="AU116" s="1033"/>
      <c r="AV116" s="1033"/>
      <c r="AW116" s="1033"/>
      <c r="AX116" s="1033"/>
      <c r="AY116" s="1033"/>
      <c r="AZ116" s="1033"/>
      <c r="BA116" s="1033"/>
      <c r="BB116" s="1033"/>
      <c r="BC116" s="1033"/>
      <c r="BD116" s="1033"/>
      <c r="BE116" s="1033"/>
      <c r="BF116" s="1033"/>
      <c r="BG116" s="1033"/>
      <c r="BH116" s="1033"/>
      <c r="BI116" s="1033"/>
      <c r="BJ116" s="1033"/>
      <c r="BM116" s="1033"/>
      <c r="BN116" s="1033"/>
      <c r="BO116" s="1033"/>
      <c r="BP116" s="1033"/>
      <c r="BQ116" s="1033"/>
      <c r="BR116" s="1033"/>
      <c r="BT116" s="1033"/>
      <c r="BU116" s="1033"/>
      <c r="BV116" s="1033"/>
      <c r="BW116" s="1033"/>
      <c r="BX116" s="1033"/>
      <c r="BY116" s="1033"/>
      <c r="CD116" s="874"/>
      <c r="CE116" s="767"/>
      <c r="CF116" s="874"/>
      <c r="CG116" s="874"/>
      <c r="CN116" s="874"/>
      <c r="CO116" s="740"/>
      <c r="CP116" s="1033"/>
      <c r="CQ116" s="874"/>
      <c r="CT116" s="874"/>
      <c r="CU116" s="910"/>
      <c r="CV116" s="874"/>
      <c r="CW116" s="492"/>
      <c r="DD116" s="1134"/>
      <c r="DE116" s="1033"/>
      <c r="DF116" s="1033"/>
      <c r="DG116" s="1033"/>
      <c r="DH116" s="1033"/>
      <c r="DI116" s="1033"/>
      <c r="DJ116" s="1033"/>
      <c r="DK116" s="1033"/>
      <c r="DL116" s="1033"/>
      <c r="DM116" s="1033"/>
      <c r="DN116" s="1033"/>
      <c r="DO116" s="1033"/>
      <c r="DP116" s="1033"/>
      <c r="DQ116" s="1033"/>
      <c r="DR116" s="1033"/>
      <c r="DS116" s="1033"/>
      <c r="DT116" s="1033"/>
      <c r="DU116" s="1033"/>
      <c r="DV116" s="1033"/>
      <c r="DW116" s="1033"/>
      <c r="DX116" s="1033"/>
      <c r="DY116" s="1033"/>
      <c r="DZ116" s="1033"/>
      <c r="EA116" s="1033"/>
      <c r="EB116" s="1033"/>
      <c r="EC116" s="1033"/>
      <c r="ED116" s="1033"/>
      <c r="EE116" s="1033"/>
      <c r="EF116" s="1033"/>
      <c r="EG116" s="1033"/>
      <c r="EH116" s="1033"/>
      <c r="EI116" s="1033"/>
    </row>
    <row r="117" spans="1:139" customFormat="1" ht="24" customHeight="1" x14ac:dyDescent="0.9">
      <c r="A117" s="963"/>
      <c r="L117" s="751"/>
      <c r="M117" s="751"/>
      <c r="O117" s="1033"/>
      <c r="Q117" s="1033"/>
      <c r="AE117" s="1033"/>
      <c r="AF117" s="1033"/>
      <c r="AG117" s="1033"/>
      <c r="AH117" s="1033"/>
      <c r="AI117" s="1033"/>
      <c r="AJ117" s="1033"/>
      <c r="AK117" s="1033"/>
      <c r="AL117" s="1033"/>
      <c r="AM117" s="1033"/>
      <c r="AN117" s="1033"/>
      <c r="AO117" s="1033"/>
      <c r="AP117" s="1033"/>
      <c r="AQ117" s="1033"/>
      <c r="AR117" s="1033"/>
      <c r="AS117" s="1033"/>
      <c r="AT117" s="1033"/>
      <c r="AU117" s="1033"/>
      <c r="AV117" s="1033"/>
      <c r="AW117" s="1033"/>
      <c r="AX117" s="1033"/>
      <c r="AY117" s="1033"/>
      <c r="AZ117" s="1033"/>
      <c r="BA117" s="1033"/>
      <c r="BB117" s="1033"/>
      <c r="BC117" s="1033"/>
      <c r="BD117" s="1033"/>
      <c r="BE117" s="1033"/>
      <c r="BF117" s="1033"/>
      <c r="BG117" s="1033"/>
      <c r="BH117" s="1033"/>
      <c r="BI117" s="1033"/>
      <c r="BJ117" s="1033"/>
      <c r="BM117" s="1033"/>
      <c r="BN117" s="1033"/>
      <c r="BO117" s="1033"/>
      <c r="BP117" s="1033"/>
      <c r="BQ117" s="1033"/>
      <c r="BR117" s="1033"/>
      <c r="BT117" s="1033"/>
      <c r="BU117" s="1033"/>
      <c r="BV117" s="1033"/>
      <c r="BW117" s="1033"/>
      <c r="BX117" s="1033"/>
      <c r="BY117" s="1033"/>
      <c r="CD117" s="874"/>
      <c r="CE117" s="767"/>
      <c r="CF117" s="874"/>
      <c r="CG117" s="874"/>
      <c r="CN117" s="874"/>
      <c r="CO117" s="740"/>
      <c r="CP117" s="1033"/>
      <c r="CQ117" s="874"/>
      <c r="CT117" s="874"/>
      <c r="CU117" s="910"/>
      <c r="CV117" s="874"/>
      <c r="CW117" s="492"/>
      <c r="DD117" s="1134"/>
      <c r="DE117" s="1033"/>
      <c r="DF117" s="1033"/>
      <c r="DG117" s="1033"/>
      <c r="DH117" s="1033"/>
      <c r="DI117" s="1033"/>
      <c r="DJ117" s="1033"/>
      <c r="DK117" s="1033"/>
      <c r="DL117" s="1033"/>
      <c r="DM117" s="1033"/>
      <c r="DN117" s="1033"/>
      <c r="DO117" s="1033"/>
      <c r="DP117" s="1033"/>
      <c r="DQ117" s="1033"/>
      <c r="DR117" s="1033"/>
      <c r="DS117" s="1033"/>
      <c r="DT117" s="1033"/>
      <c r="DU117" s="1033"/>
      <c r="DV117" s="1033"/>
      <c r="DW117" s="1033"/>
      <c r="DX117" s="1033"/>
      <c r="DY117" s="1033"/>
      <c r="DZ117" s="1033"/>
      <c r="EA117" s="1033"/>
      <c r="EB117" s="1033"/>
      <c r="EC117" s="1033"/>
      <c r="ED117" s="1033"/>
      <c r="EE117" s="1033"/>
      <c r="EF117" s="1033"/>
      <c r="EG117" s="1033"/>
      <c r="EH117" s="1033"/>
      <c r="EI117" s="1033"/>
    </row>
    <row r="118" spans="1:139" customFormat="1" ht="24" customHeight="1" x14ac:dyDescent="0.9">
      <c r="A118" s="963"/>
      <c r="L118" s="751"/>
      <c r="M118" s="751"/>
      <c r="O118" s="1033"/>
      <c r="Q118" s="1033"/>
      <c r="AE118" s="1033"/>
      <c r="AF118" s="1033"/>
      <c r="AG118" s="1033"/>
      <c r="AH118" s="1033"/>
      <c r="AI118" s="1033"/>
      <c r="AJ118" s="1033"/>
      <c r="AK118" s="1033"/>
      <c r="AL118" s="1033"/>
      <c r="AM118" s="1033"/>
      <c r="AN118" s="1033"/>
      <c r="AO118" s="1033"/>
      <c r="AP118" s="1033"/>
      <c r="AQ118" s="1033"/>
      <c r="AR118" s="1033"/>
      <c r="AS118" s="1033"/>
      <c r="AT118" s="1033"/>
      <c r="AU118" s="1033"/>
      <c r="AV118" s="1033"/>
      <c r="AW118" s="1033"/>
      <c r="AX118" s="1033"/>
      <c r="AY118" s="1033"/>
      <c r="AZ118" s="1033"/>
      <c r="BA118" s="1033"/>
      <c r="BB118" s="1033"/>
      <c r="BC118" s="1033"/>
      <c r="BD118" s="1033"/>
      <c r="BE118" s="1033"/>
      <c r="BF118" s="1033"/>
      <c r="BG118" s="1033"/>
      <c r="BH118" s="1033"/>
      <c r="BI118" s="1033"/>
      <c r="BJ118" s="1033"/>
      <c r="BM118" s="1033"/>
      <c r="BN118" s="1033"/>
      <c r="BO118" s="1033"/>
      <c r="BP118" s="1033"/>
      <c r="BQ118" s="1033"/>
      <c r="BR118" s="1033"/>
      <c r="BT118" s="1033"/>
      <c r="BU118" s="1033"/>
      <c r="BV118" s="1033"/>
      <c r="BW118" s="1033"/>
      <c r="BX118" s="1033"/>
      <c r="BY118" s="1033"/>
      <c r="CD118" s="874"/>
      <c r="CE118" s="767"/>
      <c r="CF118" s="874"/>
      <c r="CG118" s="874"/>
      <c r="CN118" s="874"/>
      <c r="CO118" s="740"/>
      <c r="CP118" s="1033"/>
      <c r="CQ118" s="874"/>
      <c r="CT118" s="874"/>
      <c r="CU118" s="910"/>
      <c r="CV118" s="874"/>
      <c r="CW118" s="492"/>
      <c r="DD118" s="1134"/>
      <c r="DE118" s="1033"/>
      <c r="DF118" s="1033"/>
      <c r="DG118" s="1033"/>
      <c r="DH118" s="1033"/>
      <c r="DI118" s="1033"/>
      <c r="DJ118" s="1033"/>
      <c r="DK118" s="1033"/>
      <c r="DL118" s="1033"/>
      <c r="DM118" s="1033"/>
      <c r="DN118" s="1033"/>
      <c r="DO118" s="1033"/>
      <c r="DP118" s="1033"/>
      <c r="DQ118" s="1033"/>
      <c r="DR118" s="1033"/>
      <c r="DS118" s="1033"/>
      <c r="DT118" s="1033"/>
      <c r="DU118" s="1033"/>
      <c r="DV118" s="1033"/>
      <c r="DW118" s="1033"/>
      <c r="DX118" s="1033"/>
      <c r="DY118" s="1033"/>
      <c r="DZ118" s="1033"/>
      <c r="EA118" s="1033"/>
      <c r="EB118" s="1033"/>
      <c r="EC118" s="1033"/>
      <c r="ED118" s="1033"/>
      <c r="EE118" s="1033"/>
      <c r="EF118" s="1033"/>
      <c r="EG118" s="1033"/>
      <c r="EH118" s="1033"/>
      <c r="EI118" s="1033"/>
    </row>
    <row r="119" spans="1:139" customFormat="1" ht="24" customHeight="1" x14ac:dyDescent="0.9">
      <c r="A119" s="963"/>
      <c r="L119" s="751"/>
      <c r="M119" s="751"/>
      <c r="O119" s="1033"/>
      <c r="Q119" s="1033"/>
      <c r="AE119" s="1033"/>
      <c r="AF119" s="1033"/>
      <c r="AG119" s="1033"/>
      <c r="AH119" s="1033"/>
      <c r="AI119" s="1033"/>
      <c r="AJ119" s="1033"/>
      <c r="AK119" s="1033"/>
      <c r="AL119" s="1033"/>
      <c r="AM119" s="1033"/>
      <c r="AN119" s="1033"/>
      <c r="AO119" s="1033"/>
      <c r="AP119" s="1033"/>
      <c r="AQ119" s="1033"/>
      <c r="AR119" s="1033"/>
      <c r="AS119" s="1033"/>
      <c r="AT119" s="1033"/>
      <c r="AU119" s="1033"/>
      <c r="AV119" s="1033"/>
      <c r="AW119" s="1033"/>
      <c r="AX119" s="1033"/>
      <c r="AY119" s="1033"/>
      <c r="AZ119" s="1033"/>
      <c r="BA119" s="1033"/>
      <c r="BB119" s="1033"/>
      <c r="BC119" s="1033"/>
      <c r="BD119" s="1033"/>
      <c r="BE119" s="1033"/>
      <c r="BF119" s="1033"/>
      <c r="BG119" s="1033"/>
      <c r="BH119" s="1033"/>
      <c r="BI119" s="1033"/>
      <c r="BJ119" s="1033"/>
      <c r="BM119" s="1033"/>
      <c r="BN119" s="1033"/>
      <c r="BO119" s="1033"/>
      <c r="BP119" s="1033"/>
      <c r="BQ119" s="1033"/>
      <c r="BR119" s="1033"/>
      <c r="BT119" s="1033"/>
      <c r="BU119" s="1033"/>
      <c r="BV119" s="1033"/>
      <c r="BW119" s="1033"/>
      <c r="BX119" s="1033"/>
      <c r="BY119" s="1033"/>
      <c r="CD119" s="874"/>
      <c r="CE119" s="767"/>
      <c r="CF119" s="874"/>
      <c r="CG119" s="874"/>
      <c r="CN119" s="874"/>
      <c r="CO119" s="740"/>
      <c r="CP119" s="1033"/>
      <c r="CQ119" s="874"/>
      <c r="CT119" s="874"/>
      <c r="CU119" s="910"/>
      <c r="CV119" s="874"/>
      <c r="CW119" s="492"/>
      <c r="DD119" s="1134"/>
      <c r="DE119" s="1033"/>
      <c r="DF119" s="1033"/>
      <c r="DG119" s="1033"/>
      <c r="DH119" s="1033"/>
      <c r="DI119" s="1033"/>
      <c r="DJ119" s="1033"/>
      <c r="DK119" s="1033"/>
      <c r="DL119" s="1033"/>
      <c r="DM119" s="1033"/>
      <c r="DN119" s="1033"/>
      <c r="DO119" s="1033"/>
      <c r="DP119" s="1033"/>
      <c r="DQ119" s="1033"/>
      <c r="DR119" s="1033"/>
      <c r="DS119" s="1033"/>
      <c r="DT119" s="1033"/>
      <c r="DU119" s="1033"/>
      <c r="DV119" s="1033"/>
      <c r="DW119" s="1033"/>
      <c r="DX119" s="1033"/>
      <c r="DY119" s="1033"/>
      <c r="DZ119" s="1033"/>
      <c r="EA119" s="1033"/>
      <c r="EB119" s="1033"/>
      <c r="EC119" s="1033"/>
      <c r="ED119" s="1033"/>
      <c r="EE119" s="1033"/>
      <c r="EF119" s="1033"/>
      <c r="EG119" s="1033"/>
      <c r="EH119" s="1033"/>
      <c r="EI119" s="1033"/>
    </row>
    <row r="120" spans="1:139" customFormat="1" ht="24" customHeight="1" x14ac:dyDescent="0.9">
      <c r="A120" s="963"/>
      <c r="L120" s="751"/>
      <c r="M120" s="751"/>
      <c r="O120" s="1033"/>
      <c r="Q120" s="1033"/>
      <c r="AE120" s="1033"/>
      <c r="AF120" s="1033"/>
      <c r="AG120" s="1033"/>
      <c r="AH120" s="1033"/>
      <c r="AI120" s="1033"/>
      <c r="AJ120" s="1033"/>
      <c r="AK120" s="1033"/>
      <c r="AL120" s="1033"/>
      <c r="AM120" s="1033"/>
      <c r="AN120" s="1033"/>
      <c r="AO120" s="1033"/>
      <c r="AP120" s="1033"/>
      <c r="AQ120" s="1033"/>
      <c r="AR120" s="1033"/>
      <c r="AS120" s="1033"/>
      <c r="AT120" s="1033"/>
      <c r="AU120" s="1033"/>
      <c r="AV120" s="1033"/>
      <c r="AW120" s="1033"/>
      <c r="AX120" s="1033"/>
      <c r="AY120" s="1033"/>
      <c r="AZ120" s="1033"/>
      <c r="BA120" s="1033"/>
      <c r="BB120" s="1033"/>
      <c r="BC120" s="1033"/>
      <c r="BD120" s="1033"/>
      <c r="BE120" s="1033"/>
      <c r="BF120" s="1033"/>
      <c r="BG120" s="1033"/>
      <c r="BH120" s="1033"/>
      <c r="BI120" s="1033"/>
      <c r="BJ120" s="1033"/>
      <c r="BM120" s="1033"/>
      <c r="BN120" s="1033"/>
      <c r="BO120" s="1033"/>
      <c r="BP120" s="1033"/>
      <c r="BQ120" s="1033"/>
      <c r="BR120" s="1033"/>
      <c r="BT120" s="1033"/>
      <c r="BU120" s="1033"/>
      <c r="BV120" s="1033"/>
      <c r="BW120" s="1033"/>
      <c r="BX120" s="1033"/>
      <c r="BY120" s="1033"/>
      <c r="CD120" s="874"/>
      <c r="CE120" s="767"/>
      <c r="CF120" s="874"/>
      <c r="CG120" s="874"/>
      <c r="CN120" s="874"/>
      <c r="CO120" s="740"/>
      <c r="CP120" s="1033"/>
      <c r="CQ120" s="874"/>
      <c r="CT120" s="874"/>
      <c r="CU120" s="910"/>
      <c r="CV120" s="874"/>
      <c r="CW120" s="492"/>
      <c r="DD120" s="1134"/>
      <c r="DE120" s="1033"/>
      <c r="DF120" s="1033"/>
      <c r="DG120" s="1033"/>
      <c r="DH120" s="1033"/>
      <c r="DI120" s="1033"/>
      <c r="DJ120" s="1033"/>
      <c r="DK120" s="1033"/>
      <c r="DL120" s="1033"/>
      <c r="DM120" s="1033"/>
      <c r="DN120" s="1033"/>
      <c r="DO120" s="1033"/>
      <c r="DP120" s="1033"/>
      <c r="DQ120" s="1033"/>
      <c r="DR120" s="1033"/>
      <c r="DS120" s="1033"/>
      <c r="DT120" s="1033"/>
      <c r="DU120" s="1033"/>
      <c r="DV120" s="1033"/>
      <c r="DW120" s="1033"/>
      <c r="DX120" s="1033"/>
      <c r="DY120" s="1033"/>
      <c r="DZ120" s="1033"/>
      <c r="EA120" s="1033"/>
      <c r="EB120" s="1033"/>
      <c r="EC120" s="1033"/>
      <c r="ED120" s="1033"/>
      <c r="EE120" s="1033"/>
      <c r="EF120" s="1033"/>
      <c r="EG120" s="1033"/>
      <c r="EH120" s="1033"/>
      <c r="EI120" s="1033"/>
    </row>
    <row r="121" spans="1:139" customFormat="1" ht="24" customHeight="1" x14ac:dyDescent="0.9">
      <c r="A121" s="963"/>
      <c r="L121" s="751"/>
      <c r="M121" s="751"/>
      <c r="O121" s="1033"/>
      <c r="Q121" s="1033"/>
      <c r="AE121" s="1033"/>
      <c r="AF121" s="1033"/>
      <c r="AG121" s="1033"/>
      <c r="AH121" s="1033"/>
      <c r="AI121" s="1033"/>
      <c r="AJ121" s="1033"/>
      <c r="AK121" s="1033"/>
      <c r="AL121" s="1033"/>
      <c r="AM121" s="1033"/>
      <c r="AN121" s="1033"/>
      <c r="AO121" s="1033"/>
      <c r="AP121" s="1033"/>
      <c r="AQ121" s="1033"/>
      <c r="AR121" s="1033"/>
      <c r="AS121" s="1033"/>
      <c r="AT121" s="1033"/>
      <c r="AU121" s="1033"/>
      <c r="AV121" s="1033"/>
      <c r="AW121" s="1033"/>
      <c r="AX121" s="1033"/>
      <c r="AY121" s="1033"/>
      <c r="AZ121" s="1033"/>
      <c r="BA121" s="1033"/>
      <c r="BB121" s="1033"/>
      <c r="BC121" s="1033"/>
      <c r="BD121" s="1033"/>
      <c r="BE121" s="1033"/>
      <c r="BF121" s="1033"/>
      <c r="BG121" s="1033"/>
      <c r="BH121" s="1033"/>
      <c r="BI121" s="1033"/>
      <c r="BJ121" s="1033"/>
      <c r="BM121" s="1033"/>
      <c r="BN121" s="1033"/>
      <c r="BO121" s="1033"/>
      <c r="BP121" s="1033"/>
      <c r="BQ121" s="1033"/>
      <c r="BR121" s="1033"/>
      <c r="BT121" s="1033"/>
      <c r="BU121" s="1033"/>
      <c r="BV121" s="1033"/>
      <c r="BW121" s="1033"/>
      <c r="BX121" s="1033"/>
      <c r="BY121" s="1033"/>
      <c r="CD121" s="874"/>
      <c r="CE121" s="767"/>
      <c r="CF121" s="874"/>
      <c r="CG121" s="874"/>
      <c r="CN121" s="874"/>
      <c r="CO121" s="740"/>
      <c r="CP121" s="1033"/>
      <c r="CQ121" s="874"/>
      <c r="CT121" s="874"/>
      <c r="CU121" s="910"/>
      <c r="CV121" s="874"/>
      <c r="CW121" s="492"/>
      <c r="DD121" s="1134"/>
      <c r="DE121" s="1033"/>
      <c r="DF121" s="1033"/>
      <c r="DG121" s="1033"/>
      <c r="DH121" s="1033"/>
      <c r="DI121" s="1033"/>
      <c r="DJ121" s="1033"/>
      <c r="DK121" s="1033"/>
      <c r="DL121" s="1033"/>
      <c r="DM121" s="1033"/>
      <c r="DN121" s="1033"/>
      <c r="DO121" s="1033"/>
      <c r="DP121" s="1033"/>
      <c r="DQ121" s="1033"/>
      <c r="DR121" s="1033"/>
      <c r="DS121" s="1033"/>
      <c r="DT121" s="1033"/>
      <c r="DU121" s="1033"/>
      <c r="DV121" s="1033"/>
      <c r="DW121" s="1033"/>
      <c r="DX121" s="1033"/>
      <c r="DY121" s="1033"/>
      <c r="DZ121" s="1033"/>
      <c r="EA121" s="1033"/>
      <c r="EB121" s="1033"/>
      <c r="EC121" s="1033"/>
      <c r="ED121" s="1033"/>
      <c r="EE121" s="1033"/>
      <c r="EF121" s="1033"/>
      <c r="EG121" s="1033"/>
      <c r="EH121" s="1033"/>
      <c r="EI121" s="1033"/>
    </row>
    <row r="122" spans="1:139" customFormat="1" ht="24" customHeight="1" x14ac:dyDescent="0.9">
      <c r="A122" s="963"/>
      <c r="L122" s="751"/>
      <c r="M122" s="751"/>
      <c r="O122" s="1033"/>
      <c r="Q122" s="1033"/>
      <c r="AE122" s="1033"/>
      <c r="AF122" s="1033"/>
      <c r="AG122" s="1033"/>
      <c r="AH122" s="1033"/>
      <c r="AI122" s="1033"/>
      <c r="AJ122" s="1033"/>
      <c r="AK122" s="1033"/>
      <c r="AL122" s="1033"/>
      <c r="AM122" s="1033"/>
      <c r="AN122" s="1033"/>
      <c r="AO122" s="1033"/>
      <c r="AP122" s="1033"/>
      <c r="AQ122" s="1033"/>
      <c r="AR122" s="1033"/>
      <c r="AS122" s="1033"/>
      <c r="AT122" s="1033"/>
      <c r="AU122" s="1033"/>
      <c r="AV122" s="1033"/>
      <c r="AW122" s="1033"/>
      <c r="AX122" s="1033"/>
      <c r="AY122" s="1033"/>
      <c r="AZ122" s="1033"/>
      <c r="BA122" s="1033"/>
      <c r="BB122" s="1033"/>
      <c r="BC122" s="1033"/>
      <c r="BD122" s="1033"/>
      <c r="BE122" s="1033"/>
      <c r="BF122" s="1033"/>
      <c r="BG122" s="1033"/>
      <c r="BH122" s="1033"/>
      <c r="BI122" s="1033"/>
      <c r="BJ122" s="1033"/>
      <c r="BM122" s="1033"/>
      <c r="BN122" s="1033"/>
      <c r="BO122" s="1033"/>
      <c r="BP122" s="1033"/>
      <c r="BQ122" s="1033"/>
      <c r="BR122" s="1033"/>
      <c r="BT122" s="1033"/>
      <c r="BU122" s="1033"/>
      <c r="BV122" s="1033"/>
      <c r="BW122" s="1033"/>
      <c r="BX122" s="1033"/>
      <c r="BY122" s="1033"/>
      <c r="CD122" s="874"/>
      <c r="CE122" s="767"/>
      <c r="CF122" s="874"/>
      <c r="CG122" s="874"/>
      <c r="CN122" s="874"/>
      <c r="CO122" s="740"/>
      <c r="CP122" s="1033"/>
      <c r="CQ122" s="874"/>
      <c r="CT122" s="874"/>
      <c r="CU122" s="910"/>
      <c r="CV122" s="874"/>
      <c r="CW122" s="492"/>
      <c r="DD122" s="1134"/>
      <c r="DE122" s="1033"/>
      <c r="DF122" s="1033"/>
      <c r="DG122" s="1033"/>
      <c r="DH122" s="1033"/>
      <c r="DI122" s="1033"/>
      <c r="DJ122" s="1033"/>
      <c r="DK122" s="1033"/>
      <c r="DL122" s="1033"/>
      <c r="DM122" s="1033"/>
      <c r="DN122" s="1033"/>
      <c r="DO122" s="1033"/>
      <c r="DP122" s="1033"/>
      <c r="DQ122" s="1033"/>
      <c r="DR122" s="1033"/>
      <c r="DS122" s="1033"/>
      <c r="DT122" s="1033"/>
      <c r="DU122" s="1033"/>
      <c r="DV122" s="1033"/>
      <c r="DW122" s="1033"/>
      <c r="DX122" s="1033"/>
      <c r="DY122" s="1033"/>
      <c r="DZ122" s="1033"/>
      <c r="EA122" s="1033"/>
      <c r="EB122" s="1033"/>
      <c r="EC122" s="1033"/>
      <c r="ED122" s="1033"/>
      <c r="EE122" s="1033"/>
      <c r="EF122" s="1033"/>
      <c r="EG122" s="1033"/>
      <c r="EH122" s="1033"/>
      <c r="EI122" s="1033"/>
    </row>
    <row r="123" spans="1:139" customFormat="1" ht="24" customHeight="1" x14ac:dyDescent="0.9">
      <c r="A123" s="963"/>
      <c r="L123" s="751"/>
      <c r="M123" s="751"/>
      <c r="O123" s="1033"/>
      <c r="Q123" s="1033"/>
      <c r="AE123" s="1033"/>
      <c r="AF123" s="1033"/>
      <c r="AG123" s="1033"/>
      <c r="AH123" s="1033"/>
      <c r="AI123" s="1033"/>
      <c r="AJ123" s="1033"/>
      <c r="AK123" s="1033"/>
      <c r="AL123" s="1033"/>
      <c r="AM123" s="1033"/>
      <c r="AN123" s="1033"/>
      <c r="AO123" s="1033"/>
      <c r="AP123" s="1033"/>
      <c r="AQ123" s="1033"/>
      <c r="AR123" s="1033"/>
      <c r="AS123" s="1033"/>
      <c r="AT123" s="1033"/>
      <c r="AU123" s="1033"/>
      <c r="AV123" s="1033"/>
      <c r="AW123" s="1033"/>
      <c r="AX123" s="1033"/>
      <c r="AY123" s="1033"/>
      <c r="AZ123" s="1033"/>
      <c r="BA123" s="1033"/>
      <c r="BB123" s="1033"/>
      <c r="BC123" s="1033"/>
      <c r="BD123" s="1033"/>
      <c r="BE123" s="1033"/>
      <c r="BF123" s="1033"/>
      <c r="BG123" s="1033"/>
      <c r="BH123" s="1033"/>
      <c r="BI123" s="1033"/>
      <c r="BJ123" s="1033"/>
      <c r="BM123" s="1033"/>
      <c r="BN123" s="1033"/>
      <c r="BO123" s="1033"/>
      <c r="BP123" s="1033"/>
      <c r="BQ123" s="1033"/>
      <c r="BR123" s="1033"/>
      <c r="BT123" s="1033"/>
      <c r="BU123" s="1033"/>
      <c r="BV123" s="1033"/>
      <c r="BW123" s="1033"/>
      <c r="BX123" s="1033"/>
      <c r="BY123" s="1033"/>
      <c r="CD123" s="874"/>
      <c r="CE123" s="767"/>
      <c r="CF123" s="874"/>
      <c r="CG123" s="874"/>
      <c r="CN123" s="874"/>
      <c r="CO123" s="740"/>
      <c r="CP123" s="1033"/>
      <c r="CQ123" s="874"/>
      <c r="CT123" s="874"/>
      <c r="CU123" s="910"/>
      <c r="CV123" s="874"/>
      <c r="CW123" s="492"/>
      <c r="DD123" s="1134"/>
      <c r="DE123" s="1033"/>
      <c r="DF123" s="1033"/>
      <c r="DG123" s="1033"/>
      <c r="DH123" s="1033"/>
      <c r="DI123" s="1033"/>
      <c r="DJ123" s="1033"/>
      <c r="DK123" s="1033"/>
      <c r="DL123" s="1033"/>
      <c r="DM123" s="1033"/>
      <c r="DN123" s="1033"/>
      <c r="DO123" s="1033"/>
      <c r="DP123" s="1033"/>
      <c r="DQ123" s="1033"/>
      <c r="DR123" s="1033"/>
      <c r="DS123" s="1033"/>
      <c r="DT123" s="1033"/>
      <c r="DU123" s="1033"/>
      <c r="DV123" s="1033"/>
      <c r="DW123" s="1033"/>
      <c r="DX123" s="1033"/>
      <c r="DY123" s="1033"/>
      <c r="DZ123" s="1033"/>
      <c r="EA123" s="1033"/>
      <c r="EB123" s="1033"/>
      <c r="EC123" s="1033"/>
      <c r="ED123" s="1033"/>
      <c r="EE123" s="1033"/>
      <c r="EF123" s="1033"/>
      <c r="EG123" s="1033"/>
      <c r="EH123" s="1033"/>
      <c r="EI123" s="1033"/>
    </row>
    <row r="124" spans="1:139" customFormat="1" ht="24" customHeight="1" x14ac:dyDescent="0.9">
      <c r="A124" s="963"/>
      <c r="L124" s="751"/>
      <c r="M124" s="751"/>
      <c r="O124" s="1033"/>
      <c r="Q124" s="1033"/>
      <c r="AE124" s="1033"/>
      <c r="AF124" s="1033"/>
      <c r="AG124" s="1033"/>
      <c r="AH124" s="1033"/>
      <c r="AI124" s="1033"/>
      <c r="AJ124" s="1033"/>
      <c r="AK124" s="1033"/>
      <c r="AL124" s="1033"/>
      <c r="AM124" s="1033"/>
      <c r="AN124" s="1033"/>
      <c r="AO124" s="1033"/>
      <c r="AP124" s="1033"/>
      <c r="AQ124" s="1033"/>
      <c r="AR124" s="1033"/>
      <c r="AS124" s="1033"/>
      <c r="AT124" s="1033"/>
      <c r="AU124" s="1033"/>
      <c r="AV124" s="1033"/>
      <c r="AW124" s="1033"/>
      <c r="AX124" s="1033"/>
      <c r="AY124" s="1033"/>
      <c r="AZ124" s="1033"/>
      <c r="BA124" s="1033"/>
      <c r="BB124" s="1033"/>
      <c r="BC124" s="1033"/>
      <c r="BD124" s="1033"/>
      <c r="BE124" s="1033"/>
      <c r="BF124" s="1033"/>
      <c r="BG124" s="1033"/>
      <c r="BH124" s="1033"/>
      <c r="BI124" s="1033"/>
      <c r="BJ124" s="1033"/>
      <c r="BM124" s="1033"/>
      <c r="BN124" s="1033"/>
      <c r="BO124" s="1033"/>
      <c r="BP124" s="1033"/>
      <c r="BQ124" s="1033"/>
      <c r="BR124" s="1033"/>
      <c r="BT124" s="1033"/>
      <c r="BU124" s="1033"/>
      <c r="BV124" s="1033"/>
      <c r="BW124" s="1033"/>
      <c r="BX124" s="1033"/>
      <c r="BY124" s="1033"/>
      <c r="CD124" s="874"/>
      <c r="CE124" s="767"/>
      <c r="CF124" s="874"/>
      <c r="CG124" s="874"/>
      <c r="CN124" s="874"/>
      <c r="CO124" s="740"/>
      <c r="CP124" s="1033"/>
      <c r="CQ124" s="874"/>
      <c r="CT124" s="874"/>
      <c r="CU124" s="910"/>
      <c r="CV124" s="874"/>
      <c r="CW124" s="492"/>
      <c r="DD124" s="1134"/>
      <c r="DE124" s="1033"/>
      <c r="DF124" s="1033"/>
      <c r="DG124" s="1033"/>
      <c r="DH124" s="1033"/>
      <c r="DI124" s="1033"/>
      <c r="DJ124" s="1033"/>
      <c r="DK124" s="1033"/>
      <c r="DL124" s="1033"/>
      <c r="DM124" s="1033"/>
      <c r="DN124" s="1033"/>
      <c r="DO124" s="1033"/>
      <c r="DP124" s="1033"/>
      <c r="DQ124" s="1033"/>
      <c r="DR124" s="1033"/>
      <c r="DS124" s="1033"/>
      <c r="DT124" s="1033"/>
      <c r="DU124" s="1033"/>
      <c r="DV124" s="1033"/>
      <c r="DW124" s="1033"/>
      <c r="DX124" s="1033"/>
      <c r="DY124" s="1033"/>
      <c r="DZ124" s="1033"/>
      <c r="EA124" s="1033"/>
      <c r="EB124" s="1033"/>
      <c r="EC124" s="1033"/>
      <c r="ED124" s="1033"/>
      <c r="EE124" s="1033"/>
      <c r="EF124" s="1033"/>
      <c r="EG124" s="1033"/>
      <c r="EH124" s="1033"/>
      <c r="EI124" s="1033"/>
    </row>
    <row r="125" spans="1:139" customFormat="1" ht="24" customHeight="1" x14ac:dyDescent="0.9">
      <c r="A125" s="963"/>
      <c r="L125" s="751"/>
      <c r="M125" s="751"/>
      <c r="O125" s="1033"/>
      <c r="Q125" s="1033"/>
      <c r="AE125" s="1033"/>
      <c r="AF125" s="1033"/>
      <c r="AG125" s="1033"/>
      <c r="AH125" s="1033"/>
      <c r="AI125" s="1033"/>
      <c r="AJ125" s="1033"/>
      <c r="AK125" s="1033"/>
      <c r="AL125" s="1033"/>
      <c r="AM125" s="1033"/>
      <c r="AN125" s="1033"/>
      <c r="AO125" s="1033"/>
      <c r="AP125" s="1033"/>
      <c r="AQ125" s="1033"/>
      <c r="AR125" s="1033"/>
      <c r="AS125" s="1033"/>
      <c r="AT125" s="1033"/>
      <c r="AU125" s="1033"/>
      <c r="AV125" s="1033"/>
      <c r="AW125" s="1033"/>
      <c r="AX125" s="1033"/>
      <c r="AY125" s="1033"/>
      <c r="AZ125" s="1033"/>
      <c r="BA125" s="1033"/>
      <c r="BB125" s="1033"/>
      <c r="BC125" s="1033"/>
      <c r="BD125" s="1033"/>
      <c r="BE125" s="1033"/>
      <c r="BF125" s="1033"/>
      <c r="BG125" s="1033"/>
      <c r="BH125" s="1033"/>
      <c r="BI125" s="1033"/>
      <c r="BJ125" s="1033"/>
      <c r="BM125" s="1033"/>
      <c r="BN125" s="1033"/>
      <c r="BO125" s="1033"/>
      <c r="BP125" s="1033"/>
      <c r="BQ125" s="1033"/>
      <c r="BR125" s="1033"/>
      <c r="BT125" s="1033"/>
      <c r="BU125" s="1033"/>
      <c r="BV125" s="1033"/>
      <c r="BW125" s="1033"/>
      <c r="BX125" s="1033"/>
      <c r="BY125" s="1033"/>
      <c r="CD125" s="874"/>
      <c r="CE125" s="767"/>
      <c r="CF125" s="874"/>
      <c r="CG125" s="874"/>
      <c r="CN125" s="874"/>
      <c r="CO125" s="740"/>
      <c r="CP125" s="1033"/>
      <c r="CQ125" s="874"/>
      <c r="CT125" s="874"/>
      <c r="CU125" s="910"/>
      <c r="CV125" s="874"/>
      <c r="CW125" s="492"/>
      <c r="DD125" s="1134"/>
      <c r="DE125" s="1033"/>
      <c r="DF125" s="1033"/>
      <c r="DG125" s="1033"/>
      <c r="DH125" s="1033"/>
      <c r="DI125" s="1033"/>
      <c r="DJ125" s="1033"/>
      <c r="DK125" s="1033"/>
      <c r="DL125" s="1033"/>
      <c r="DM125" s="1033"/>
      <c r="DN125" s="1033"/>
      <c r="DO125" s="1033"/>
      <c r="DP125" s="1033"/>
      <c r="DQ125" s="1033"/>
      <c r="DR125" s="1033"/>
      <c r="DS125" s="1033"/>
      <c r="DT125" s="1033"/>
      <c r="DU125" s="1033"/>
      <c r="DV125" s="1033"/>
      <c r="DW125" s="1033"/>
      <c r="DX125" s="1033"/>
      <c r="DY125" s="1033"/>
      <c r="DZ125" s="1033"/>
      <c r="EA125" s="1033"/>
      <c r="EB125" s="1033"/>
      <c r="EC125" s="1033"/>
      <c r="ED125" s="1033"/>
      <c r="EE125" s="1033"/>
      <c r="EF125" s="1033"/>
      <c r="EG125" s="1033"/>
      <c r="EH125" s="1033"/>
      <c r="EI125" s="1033"/>
    </row>
    <row r="126" spans="1:139" customFormat="1" ht="24" customHeight="1" x14ac:dyDescent="0.9">
      <c r="A126" s="963"/>
      <c r="L126" s="751"/>
      <c r="M126" s="751"/>
      <c r="O126" s="1033"/>
      <c r="Q126" s="1033"/>
      <c r="AE126" s="1033"/>
      <c r="AF126" s="1033"/>
      <c r="AG126" s="1033"/>
      <c r="AH126" s="1033"/>
      <c r="AI126" s="1033"/>
      <c r="AJ126" s="1033"/>
      <c r="AK126" s="1033"/>
      <c r="AL126" s="1033"/>
      <c r="AM126" s="1033"/>
      <c r="AN126" s="1033"/>
      <c r="AO126" s="1033"/>
      <c r="AP126" s="1033"/>
      <c r="AQ126" s="1033"/>
      <c r="AR126" s="1033"/>
      <c r="AS126" s="1033"/>
      <c r="AT126" s="1033"/>
      <c r="AU126" s="1033"/>
      <c r="AV126" s="1033"/>
      <c r="AW126" s="1033"/>
      <c r="AX126" s="1033"/>
      <c r="AY126" s="1033"/>
      <c r="AZ126" s="1033"/>
      <c r="BA126" s="1033"/>
      <c r="BB126" s="1033"/>
      <c r="BC126" s="1033"/>
      <c r="BD126" s="1033"/>
      <c r="BE126" s="1033"/>
      <c r="BF126" s="1033"/>
      <c r="BG126" s="1033"/>
      <c r="BH126" s="1033"/>
      <c r="BI126" s="1033"/>
      <c r="BJ126" s="1033"/>
      <c r="BM126" s="1033"/>
      <c r="BN126" s="1033"/>
      <c r="BO126" s="1033"/>
      <c r="BP126" s="1033"/>
      <c r="BQ126" s="1033"/>
      <c r="BR126" s="1033"/>
      <c r="BT126" s="1033"/>
      <c r="BU126" s="1033"/>
      <c r="BV126" s="1033"/>
      <c r="BW126" s="1033"/>
      <c r="BX126" s="1033"/>
      <c r="BY126" s="1033"/>
      <c r="CD126" s="874"/>
      <c r="CE126" s="767"/>
      <c r="CF126" s="874"/>
      <c r="CG126" s="874"/>
      <c r="CN126" s="874"/>
      <c r="CO126" s="740"/>
      <c r="CP126" s="1033"/>
      <c r="CQ126" s="874"/>
      <c r="CT126" s="874"/>
      <c r="CU126" s="910"/>
      <c r="CV126" s="874"/>
      <c r="CW126" s="492"/>
      <c r="DD126" s="1134"/>
      <c r="DE126" s="1033"/>
      <c r="DF126" s="1033"/>
      <c r="DG126" s="1033"/>
      <c r="DH126" s="1033"/>
      <c r="DI126" s="1033"/>
      <c r="DJ126" s="1033"/>
      <c r="DK126" s="1033"/>
      <c r="DL126" s="1033"/>
      <c r="DM126" s="1033"/>
      <c r="DN126" s="1033"/>
      <c r="DO126" s="1033"/>
      <c r="DP126" s="1033"/>
      <c r="DQ126" s="1033"/>
      <c r="DR126" s="1033"/>
      <c r="DS126" s="1033"/>
      <c r="DT126" s="1033"/>
      <c r="DU126" s="1033"/>
      <c r="DV126" s="1033"/>
      <c r="DW126" s="1033"/>
      <c r="DX126" s="1033"/>
      <c r="DY126" s="1033"/>
      <c r="DZ126" s="1033"/>
      <c r="EA126" s="1033"/>
      <c r="EB126" s="1033"/>
      <c r="EC126" s="1033"/>
      <c r="ED126" s="1033"/>
      <c r="EE126" s="1033"/>
      <c r="EF126" s="1033"/>
      <c r="EG126" s="1033"/>
      <c r="EH126" s="1033"/>
      <c r="EI126" s="1033"/>
    </row>
    <row r="127" spans="1:139" customFormat="1" ht="24" customHeight="1" x14ac:dyDescent="0.9">
      <c r="A127" s="963"/>
      <c r="L127" s="751"/>
      <c r="M127" s="751"/>
      <c r="O127" s="1033"/>
      <c r="Q127" s="1033"/>
      <c r="AE127" s="1033"/>
      <c r="AF127" s="1033"/>
      <c r="AG127" s="1033"/>
      <c r="AH127" s="1033"/>
      <c r="AI127" s="1033"/>
      <c r="AJ127" s="1033"/>
      <c r="AK127" s="1033"/>
      <c r="AL127" s="1033"/>
      <c r="AM127" s="1033"/>
      <c r="AN127" s="1033"/>
      <c r="AO127" s="1033"/>
      <c r="AP127" s="1033"/>
      <c r="AQ127" s="1033"/>
      <c r="AR127" s="1033"/>
      <c r="AS127" s="1033"/>
      <c r="AT127" s="1033"/>
      <c r="AU127" s="1033"/>
      <c r="AV127" s="1033"/>
      <c r="AW127" s="1033"/>
      <c r="AX127" s="1033"/>
      <c r="AY127" s="1033"/>
      <c r="AZ127" s="1033"/>
      <c r="BA127" s="1033"/>
      <c r="BB127" s="1033"/>
      <c r="BC127" s="1033"/>
      <c r="BD127" s="1033"/>
      <c r="BE127" s="1033"/>
      <c r="BF127" s="1033"/>
      <c r="BG127" s="1033"/>
      <c r="BH127" s="1033"/>
      <c r="BI127" s="1033"/>
      <c r="BJ127" s="1033"/>
      <c r="BM127" s="1033"/>
      <c r="BN127" s="1033"/>
      <c r="BO127" s="1033"/>
      <c r="BP127" s="1033"/>
      <c r="BQ127" s="1033"/>
      <c r="BR127" s="1033"/>
      <c r="BT127" s="1033"/>
      <c r="BU127" s="1033"/>
      <c r="BV127" s="1033"/>
      <c r="BW127" s="1033"/>
      <c r="BX127" s="1033"/>
      <c r="BY127" s="1033"/>
      <c r="CD127" s="874"/>
      <c r="CE127" s="767"/>
      <c r="CF127" s="874"/>
      <c r="CG127" s="874"/>
      <c r="CN127" s="874"/>
      <c r="CO127" s="740"/>
      <c r="CP127" s="1033"/>
      <c r="CQ127" s="874"/>
      <c r="CT127" s="874"/>
      <c r="CU127" s="910"/>
      <c r="CV127" s="874"/>
      <c r="CW127" s="492"/>
      <c r="DD127" s="1134"/>
      <c r="DE127" s="1033"/>
      <c r="DF127" s="1033"/>
      <c r="DG127" s="1033"/>
      <c r="DH127" s="1033"/>
      <c r="DI127" s="1033"/>
      <c r="DJ127" s="1033"/>
      <c r="DK127" s="1033"/>
      <c r="DL127" s="1033"/>
      <c r="DM127" s="1033"/>
      <c r="DN127" s="1033"/>
      <c r="DO127" s="1033"/>
      <c r="DP127" s="1033"/>
      <c r="DQ127" s="1033"/>
      <c r="DR127" s="1033"/>
      <c r="DS127" s="1033"/>
      <c r="DT127" s="1033"/>
      <c r="DU127" s="1033"/>
      <c r="DV127" s="1033"/>
      <c r="DW127" s="1033"/>
      <c r="DX127" s="1033"/>
      <c r="DY127" s="1033"/>
      <c r="DZ127" s="1033"/>
      <c r="EA127" s="1033"/>
      <c r="EB127" s="1033"/>
      <c r="EC127" s="1033"/>
      <c r="ED127" s="1033"/>
      <c r="EE127" s="1033"/>
      <c r="EF127" s="1033"/>
      <c r="EG127" s="1033"/>
      <c r="EH127" s="1033"/>
      <c r="EI127" s="1033"/>
    </row>
    <row r="128" spans="1:139" customFormat="1" ht="24" customHeight="1" x14ac:dyDescent="0.9">
      <c r="A128" s="963"/>
      <c r="L128" s="751"/>
      <c r="M128" s="751"/>
      <c r="O128" s="1033"/>
      <c r="Q128" s="1033"/>
      <c r="AE128" s="1033"/>
      <c r="AF128" s="1033"/>
      <c r="AG128" s="1033"/>
      <c r="AH128" s="1033"/>
      <c r="AI128" s="1033"/>
      <c r="AJ128" s="1033"/>
      <c r="AK128" s="1033"/>
      <c r="AL128" s="1033"/>
      <c r="AM128" s="1033"/>
      <c r="AN128" s="1033"/>
      <c r="AO128" s="1033"/>
      <c r="AP128" s="1033"/>
      <c r="AQ128" s="1033"/>
      <c r="AR128" s="1033"/>
      <c r="AS128" s="1033"/>
      <c r="AT128" s="1033"/>
      <c r="AU128" s="1033"/>
      <c r="AV128" s="1033"/>
      <c r="AW128" s="1033"/>
      <c r="AX128" s="1033"/>
      <c r="AY128" s="1033"/>
      <c r="AZ128" s="1033"/>
      <c r="BA128" s="1033"/>
      <c r="BB128" s="1033"/>
      <c r="BC128" s="1033"/>
      <c r="BD128" s="1033"/>
      <c r="BE128" s="1033"/>
      <c r="BF128" s="1033"/>
      <c r="BG128" s="1033"/>
      <c r="BH128" s="1033"/>
      <c r="BI128" s="1033"/>
      <c r="BJ128" s="1033"/>
      <c r="BM128" s="1033"/>
      <c r="BN128" s="1033"/>
      <c r="BO128" s="1033"/>
      <c r="BP128" s="1033"/>
      <c r="BQ128" s="1033"/>
      <c r="BR128" s="1033"/>
      <c r="BT128" s="1033"/>
      <c r="BU128" s="1033"/>
      <c r="BV128" s="1033"/>
      <c r="BW128" s="1033"/>
      <c r="BX128" s="1033"/>
      <c r="BY128" s="1033"/>
      <c r="CD128" s="874"/>
      <c r="CE128" s="767"/>
      <c r="CF128" s="874"/>
      <c r="CG128" s="874"/>
      <c r="CN128" s="874"/>
      <c r="CO128" s="740"/>
      <c r="CP128" s="1033"/>
      <c r="CQ128" s="874"/>
      <c r="CT128" s="874"/>
      <c r="CU128" s="910"/>
      <c r="CV128" s="874"/>
      <c r="CW128" s="492"/>
      <c r="DD128" s="1134"/>
      <c r="DE128" s="1033"/>
      <c r="DF128" s="1033"/>
      <c r="DG128" s="1033"/>
      <c r="DH128" s="1033"/>
      <c r="DI128" s="1033"/>
      <c r="DJ128" s="1033"/>
      <c r="DK128" s="1033"/>
      <c r="DL128" s="1033"/>
      <c r="DM128" s="1033"/>
      <c r="DN128" s="1033"/>
      <c r="DO128" s="1033"/>
      <c r="DP128" s="1033"/>
      <c r="DQ128" s="1033"/>
      <c r="DR128" s="1033"/>
      <c r="DS128" s="1033"/>
      <c r="DT128" s="1033"/>
      <c r="DU128" s="1033"/>
      <c r="DV128" s="1033"/>
      <c r="DW128" s="1033"/>
      <c r="DX128" s="1033"/>
      <c r="DY128" s="1033"/>
      <c r="DZ128" s="1033"/>
      <c r="EA128" s="1033"/>
      <c r="EB128" s="1033"/>
      <c r="EC128" s="1033"/>
      <c r="ED128" s="1033"/>
      <c r="EE128" s="1033"/>
      <c r="EF128" s="1033"/>
      <c r="EG128" s="1033"/>
      <c r="EH128" s="1033"/>
      <c r="EI128" s="1033"/>
    </row>
    <row r="129" spans="1:139" customFormat="1" ht="24" customHeight="1" x14ac:dyDescent="0.9">
      <c r="A129" s="963"/>
      <c r="L129" s="751"/>
      <c r="M129" s="751"/>
      <c r="O129" s="1033"/>
      <c r="Q129" s="1033"/>
      <c r="AE129" s="1033"/>
      <c r="AF129" s="1033"/>
      <c r="AG129" s="1033"/>
      <c r="AH129" s="1033"/>
      <c r="AI129" s="1033"/>
      <c r="AJ129" s="1033"/>
      <c r="AK129" s="1033"/>
      <c r="AL129" s="1033"/>
      <c r="AM129" s="1033"/>
      <c r="AN129" s="1033"/>
      <c r="AO129" s="1033"/>
      <c r="AP129" s="1033"/>
      <c r="AQ129" s="1033"/>
      <c r="AR129" s="1033"/>
      <c r="AS129" s="1033"/>
      <c r="AT129" s="1033"/>
      <c r="AU129" s="1033"/>
      <c r="AV129" s="1033"/>
      <c r="AW129" s="1033"/>
      <c r="AX129" s="1033"/>
      <c r="AY129" s="1033"/>
      <c r="AZ129" s="1033"/>
      <c r="BA129" s="1033"/>
      <c r="BB129" s="1033"/>
      <c r="BC129" s="1033"/>
      <c r="BD129" s="1033"/>
      <c r="BE129" s="1033"/>
      <c r="BF129" s="1033"/>
      <c r="BG129" s="1033"/>
      <c r="BH129" s="1033"/>
      <c r="BI129" s="1033"/>
      <c r="BJ129" s="1033"/>
      <c r="BM129" s="1033"/>
      <c r="BN129" s="1033"/>
      <c r="BO129" s="1033"/>
      <c r="BP129" s="1033"/>
      <c r="BQ129" s="1033"/>
      <c r="BR129" s="1033"/>
      <c r="BT129" s="1033"/>
      <c r="BU129" s="1033"/>
      <c r="BV129" s="1033"/>
      <c r="BW129" s="1033"/>
      <c r="BX129" s="1033"/>
      <c r="BY129" s="1033"/>
      <c r="CD129" s="874"/>
      <c r="CE129" s="767"/>
      <c r="CF129" s="874"/>
      <c r="CG129" s="874"/>
      <c r="CN129" s="874"/>
      <c r="CO129" s="740"/>
      <c r="CP129" s="1033"/>
      <c r="CQ129" s="874"/>
      <c r="CT129" s="874"/>
      <c r="CU129" s="910"/>
      <c r="CV129" s="874"/>
      <c r="CW129" s="492"/>
      <c r="DD129" s="1134"/>
      <c r="DE129" s="1033"/>
      <c r="DF129" s="1033"/>
      <c r="DG129" s="1033"/>
      <c r="DH129" s="1033"/>
      <c r="DI129" s="1033"/>
      <c r="DJ129" s="1033"/>
      <c r="DK129" s="1033"/>
      <c r="DL129" s="1033"/>
      <c r="DM129" s="1033"/>
      <c r="DN129" s="1033"/>
      <c r="DO129" s="1033"/>
      <c r="DP129" s="1033"/>
      <c r="DQ129" s="1033"/>
      <c r="DR129" s="1033"/>
      <c r="DS129" s="1033"/>
      <c r="DT129" s="1033"/>
      <c r="DU129" s="1033"/>
      <c r="DV129" s="1033"/>
      <c r="DW129" s="1033"/>
      <c r="DX129" s="1033"/>
      <c r="DY129" s="1033"/>
      <c r="DZ129" s="1033"/>
      <c r="EA129" s="1033"/>
      <c r="EB129" s="1033"/>
      <c r="EC129" s="1033"/>
      <c r="ED129" s="1033"/>
      <c r="EE129" s="1033"/>
      <c r="EF129" s="1033"/>
      <c r="EG129" s="1033"/>
      <c r="EH129" s="1033"/>
      <c r="EI129" s="1033"/>
    </row>
    <row r="130" spans="1:139" customFormat="1" ht="24" customHeight="1" x14ac:dyDescent="0.9">
      <c r="A130" s="963"/>
      <c r="L130" s="751"/>
      <c r="M130" s="751"/>
      <c r="O130" s="1033"/>
      <c r="Q130" s="1033"/>
      <c r="AE130" s="1033"/>
      <c r="AF130" s="1033"/>
      <c r="AG130" s="1033"/>
      <c r="AH130" s="1033"/>
      <c r="AI130" s="1033"/>
      <c r="AJ130" s="1033"/>
      <c r="AK130" s="1033"/>
      <c r="AL130" s="1033"/>
      <c r="AM130" s="1033"/>
      <c r="AN130" s="1033"/>
      <c r="AO130" s="1033"/>
      <c r="AP130" s="1033"/>
      <c r="AQ130" s="1033"/>
      <c r="AR130" s="1033"/>
      <c r="AS130" s="1033"/>
      <c r="AT130" s="1033"/>
      <c r="AU130" s="1033"/>
      <c r="AV130" s="1033"/>
      <c r="AW130" s="1033"/>
      <c r="AX130" s="1033"/>
      <c r="AY130" s="1033"/>
      <c r="AZ130" s="1033"/>
      <c r="BA130" s="1033"/>
      <c r="BB130" s="1033"/>
      <c r="BC130" s="1033"/>
      <c r="BD130" s="1033"/>
      <c r="BE130" s="1033"/>
      <c r="BF130" s="1033"/>
      <c r="BG130" s="1033"/>
      <c r="BH130" s="1033"/>
      <c r="BI130" s="1033"/>
      <c r="BJ130" s="1033"/>
      <c r="BM130" s="1033"/>
      <c r="BN130" s="1033"/>
      <c r="BO130" s="1033"/>
      <c r="BP130" s="1033"/>
      <c r="BQ130" s="1033"/>
      <c r="BR130" s="1033"/>
      <c r="BT130" s="1033"/>
      <c r="BU130" s="1033"/>
      <c r="BV130" s="1033"/>
      <c r="BW130" s="1033"/>
      <c r="BX130" s="1033"/>
      <c r="BY130" s="1033"/>
      <c r="CD130" s="874"/>
      <c r="CE130" s="767"/>
      <c r="CF130" s="874"/>
      <c r="CG130" s="874"/>
      <c r="CN130" s="874"/>
      <c r="CO130" s="740"/>
      <c r="CP130" s="1033"/>
      <c r="CQ130" s="874"/>
      <c r="CT130" s="874"/>
      <c r="CU130" s="910"/>
      <c r="CV130" s="874"/>
      <c r="CW130" s="492"/>
      <c r="DD130" s="1134"/>
      <c r="DE130" s="1033"/>
      <c r="DF130" s="1033"/>
      <c r="DG130" s="1033"/>
      <c r="DH130" s="1033"/>
      <c r="DI130" s="1033"/>
      <c r="DJ130" s="1033"/>
      <c r="DK130" s="1033"/>
      <c r="DL130" s="1033"/>
      <c r="DM130" s="1033"/>
      <c r="DN130" s="1033"/>
      <c r="DO130" s="1033"/>
      <c r="DP130" s="1033"/>
      <c r="DQ130" s="1033"/>
      <c r="DR130" s="1033"/>
      <c r="DS130" s="1033"/>
      <c r="DT130" s="1033"/>
      <c r="DU130" s="1033"/>
      <c r="DV130" s="1033"/>
      <c r="DW130" s="1033"/>
      <c r="DX130" s="1033"/>
      <c r="DY130" s="1033"/>
      <c r="DZ130" s="1033"/>
      <c r="EA130" s="1033"/>
      <c r="EB130" s="1033"/>
      <c r="EC130" s="1033"/>
      <c r="ED130" s="1033"/>
      <c r="EE130" s="1033"/>
      <c r="EF130" s="1033"/>
      <c r="EG130" s="1033"/>
      <c r="EH130" s="1033"/>
      <c r="EI130" s="1033"/>
    </row>
    <row r="131" spans="1:139" customFormat="1" ht="24" customHeight="1" x14ac:dyDescent="0.9">
      <c r="A131" s="963"/>
      <c r="L131" s="751"/>
      <c r="M131" s="751"/>
      <c r="O131" s="1033"/>
      <c r="Q131" s="1033"/>
      <c r="AE131" s="1033"/>
      <c r="AF131" s="1033"/>
      <c r="AG131" s="1033"/>
      <c r="AH131" s="1033"/>
      <c r="AI131" s="1033"/>
      <c r="AJ131" s="1033"/>
      <c r="AK131" s="1033"/>
      <c r="AL131" s="1033"/>
      <c r="AM131" s="1033"/>
      <c r="AN131" s="1033"/>
      <c r="AO131" s="1033"/>
      <c r="AP131" s="1033"/>
      <c r="AQ131" s="1033"/>
      <c r="AR131" s="1033"/>
      <c r="AS131" s="1033"/>
      <c r="AT131" s="1033"/>
      <c r="AU131" s="1033"/>
      <c r="AV131" s="1033"/>
      <c r="AW131" s="1033"/>
      <c r="AX131" s="1033"/>
      <c r="AY131" s="1033"/>
      <c r="AZ131" s="1033"/>
      <c r="BA131" s="1033"/>
      <c r="BB131" s="1033"/>
      <c r="BC131" s="1033"/>
      <c r="BD131" s="1033"/>
      <c r="BE131" s="1033"/>
      <c r="BF131" s="1033"/>
      <c r="BG131" s="1033"/>
      <c r="BH131" s="1033"/>
      <c r="BI131" s="1033"/>
      <c r="BJ131" s="1033"/>
      <c r="BM131" s="1033"/>
      <c r="BN131" s="1033"/>
      <c r="BO131" s="1033"/>
      <c r="BP131" s="1033"/>
      <c r="BQ131" s="1033"/>
      <c r="BR131" s="1033"/>
      <c r="BT131" s="1033"/>
      <c r="BU131" s="1033"/>
      <c r="BV131" s="1033"/>
      <c r="BW131" s="1033"/>
      <c r="BX131" s="1033"/>
      <c r="BY131" s="1033"/>
      <c r="CD131" s="874"/>
      <c r="CE131" s="767"/>
      <c r="CF131" s="874"/>
      <c r="CG131" s="874"/>
      <c r="CN131" s="874"/>
      <c r="CO131" s="740"/>
      <c r="CP131" s="1033"/>
      <c r="CQ131" s="874"/>
      <c r="CT131" s="874"/>
      <c r="CU131" s="910"/>
      <c r="CV131" s="874"/>
      <c r="CW131" s="492"/>
      <c r="DD131" s="1134"/>
      <c r="DE131" s="1033"/>
      <c r="DF131" s="1033"/>
      <c r="DG131" s="1033"/>
      <c r="DH131" s="1033"/>
      <c r="DI131" s="1033"/>
      <c r="DJ131" s="1033"/>
      <c r="DK131" s="1033"/>
      <c r="DL131" s="1033"/>
      <c r="DM131" s="1033"/>
      <c r="DN131" s="1033"/>
      <c r="DO131" s="1033"/>
      <c r="DP131" s="1033"/>
      <c r="DQ131" s="1033"/>
      <c r="DR131" s="1033"/>
      <c r="DS131" s="1033"/>
      <c r="DT131" s="1033"/>
      <c r="DU131" s="1033"/>
      <c r="DV131" s="1033"/>
      <c r="DW131" s="1033"/>
      <c r="DX131" s="1033"/>
      <c r="DY131" s="1033"/>
      <c r="DZ131" s="1033"/>
      <c r="EA131" s="1033"/>
      <c r="EB131" s="1033"/>
      <c r="EC131" s="1033"/>
      <c r="ED131" s="1033"/>
      <c r="EE131" s="1033"/>
      <c r="EF131" s="1033"/>
      <c r="EG131" s="1033"/>
      <c r="EH131" s="1033"/>
      <c r="EI131" s="1033"/>
    </row>
    <row r="132" spans="1:139" customFormat="1" ht="24" customHeight="1" x14ac:dyDescent="0.9">
      <c r="A132" s="963"/>
      <c r="L132" s="751"/>
      <c r="M132" s="751"/>
      <c r="O132" s="1033"/>
      <c r="Q132" s="1033"/>
      <c r="AE132" s="1033"/>
      <c r="AF132" s="1033"/>
      <c r="AG132" s="1033"/>
      <c r="AH132" s="1033"/>
      <c r="AI132" s="1033"/>
      <c r="AJ132" s="1033"/>
      <c r="AK132" s="1033"/>
      <c r="AL132" s="1033"/>
      <c r="AM132" s="1033"/>
      <c r="AN132" s="1033"/>
      <c r="AO132" s="1033"/>
      <c r="AP132" s="1033"/>
      <c r="AQ132" s="1033"/>
      <c r="AR132" s="1033"/>
      <c r="AS132" s="1033"/>
      <c r="AT132" s="1033"/>
      <c r="AU132" s="1033"/>
      <c r="AV132" s="1033"/>
      <c r="AW132" s="1033"/>
      <c r="AX132" s="1033"/>
      <c r="AY132" s="1033"/>
      <c r="AZ132" s="1033"/>
      <c r="BA132" s="1033"/>
      <c r="BB132" s="1033"/>
      <c r="BC132" s="1033"/>
      <c r="BD132" s="1033"/>
      <c r="BE132" s="1033"/>
      <c r="BF132" s="1033"/>
      <c r="BG132" s="1033"/>
      <c r="BH132" s="1033"/>
      <c r="BI132" s="1033"/>
      <c r="BJ132" s="1033"/>
      <c r="BM132" s="1033"/>
      <c r="BN132" s="1033"/>
      <c r="BO132" s="1033"/>
      <c r="BP132" s="1033"/>
      <c r="BQ132" s="1033"/>
      <c r="BR132" s="1033"/>
      <c r="BT132" s="1033"/>
      <c r="BU132" s="1033"/>
      <c r="BV132" s="1033"/>
      <c r="BW132" s="1033"/>
      <c r="BX132" s="1033"/>
      <c r="BY132" s="1033"/>
      <c r="CD132" s="874"/>
      <c r="CE132" s="767"/>
      <c r="CF132" s="874"/>
      <c r="CG132" s="874"/>
      <c r="CN132" s="874"/>
      <c r="CO132" s="740"/>
      <c r="CP132" s="1033"/>
      <c r="CQ132" s="874"/>
      <c r="CT132" s="874"/>
      <c r="CU132" s="910"/>
      <c r="CV132" s="874"/>
      <c r="CW132" s="492"/>
      <c r="DD132" s="1134"/>
      <c r="DE132" s="1033"/>
      <c r="DF132" s="1033"/>
      <c r="DG132" s="1033"/>
      <c r="DH132" s="1033"/>
      <c r="DI132" s="1033"/>
      <c r="DJ132" s="1033"/>
      <c r="DK132" s="1033"/>
      <c r="DL132" s="1033"/>
      <c r="DM132" s="1033"/>
      <c r="DN132" s="1033"/>
      <c r="DO132" s="1033"/>
      <c r="DP132" s="1033"/>
      <c r="DQ132" s="1033"/>
      <c r="DR132" s="1033"/>
      <c r="DS132" s="1033"/>
      <c r="DT132" s="1033"/>
      <c r="DU132" s="1033"/>
      <c r="DV132" s="1033"/>
      <c r="DW132" s="1033"/>
      <c r="DX132" s="1033"/>
      <c r="DY132" s="1033"/>
      <c r="DZ132" s="1033"/>
      <c r="EA132" s="1033"/>
      <c r="EB132" s="1033"/>
      <c r="EC132" s="1033"/>
      <c r="ED132" s="1033"/>
      <c r="EE132" s="1033"/>
      <c r="EF132" s="1033"/>
      <c r="EG132" s="1033"/>
      <c r="EH132" s="1033"/>
      <c r="EI132" s="1033"/>
    </row>
    <row r="133" spans="1:139" customFormat="1" ht="24" customHeight="1" x14ac:dyDescent="0.9">
      <c r="A133" s="963"/>
      <c r="L133" s="751"/>
      <c r="M133" s="751"/>
      <c r="O133" s="1033"/>
      <c r="Q133" s="1033"/>
      <c r="AE133" s="1033"/>
      <c r="AF133" s="1033"/>
      <c r="AG133" s="1033"/>
      <c r="AH133" s="1033"/>
      <c r="AI133" s="1033"/>
      <c r="AJ133" s="1033"/>
      <c r="AK133" s="1033"/>
      <c r="AL133" s="1033"/>
      <c r="AM133" s="1033"/>
      <c r="AN133" s="1033"/>
      <c r="AO133" s="1033"/>
      <c r="AP133" s="1033"/>
      <c r="AQ133" s="1033"/>
      <c r="AR133" s="1033"/>
      <c r="AS133" s="1033"/>
      <c r="AT133" s="1033"/>
      <c r="AU133" s="1033"/>
      <c r="AV133" s="1033"/>
      <c r="AW133" s="1033"/>
      <c r="AX133" s="1033"/>
      <c r="AY133" s="1033"/>
      <c r="AZ133" s="1033"/>
      <c r="BA133" s="1033"/>
      <c r="BB133" s="1033"/>
      <c r="BC133" s="1033"/>
      <c r="BD133" s="1033"/>
      <c r="BE133" s="1033"/>
      <c r="BF133" s="1033"/>
      <c r="BG133" s="1033"/>
      <c r="BH133" s="1033"/>
      <c r="BI133" s="1033"/>
      <c r="BJ133" s="1033"/>
      <c r="BM133" s="1033"/>
      <c r="BN133" s="1033"/>
      <c r="BO133" s="1033"/>
      <c r="BP133" s="1033"/>
      <c r="BQ133" s="1033"/>
      <c r="BR133" s="1033"/>
      <c r="BT133" s="1033"/>
      <c r="BU133" s="1033"/>
      <c r="BV133" s="1033"/>
      <c r="BW133" s="1033"/>
      <c r="BX133" s="1033"/>
      <c r="BY133" s="1033"/>
      <c r="CD133" s="874"/>
      <c r="CE133" s="767"/>
      <c r="CF133" s="874"/>
      <c r="CG133" s="874"/>
      <c r="CN133" s="874"/>
      <c r="CO133" s="740"/>
      <c r="CP133" s="1033"/>
      <c r="CQ133" s="874"/>
      <c r="CT133" s="874"/>
      <c r="CU133" s="910"/>
      <c r="CV133" s="874"/>
      <c r="CW133" s="492"/>
      <c r="DD133" s="1134"/>
      <c r="DE133" s="1033"/>
      <c r="DF133" s="1033"/>
      <c r="DG133" s="1033"/>
      <c r="DH133" s="1033"/>
      <c r="DI133" s="1033"/>
      <c r="DJ133" s="1033"/>
      <c r="DK133" s="1033"/>
      <c r="DL133" s="1033"/>
      <c r="DM133" s="1033"/>
      <c r="DN133" s="1033"/>
      <c r="DO133" s="1033"/>
      <c r="DP133" s="1033"/>
      <c r="DQ133" s="1033"/>
      <c r="DR133" s="1033"/>
      <c r="DS133" s="1033"/>
      <c r="DT133" s="1033"/>
      <c r="DU133" s="1033"/>
      <c r="DV133" s="1033"/>
      <c r="DW133" s="1033"/>
      <c r="DX133" s="1033"/>
      <c r="DY133" s="1033"/>
      <c r="DZ133" s="1033"/>
      <c r="EA133" s="1033"/>
      <c r="EB133" s="1033"/>
      <c r="EC133" s="1033"/>
      <c r="ED133" s="1033"/>
      <c r="EE133" s="1033"/>
      <c r="EF133" s="1033"/>
      <c r="EG133" s="1033"/>
      <c r="EH133" s="1033"/>
      <c r="EI133" s="1033"/>
    </row>
    <row r="134" spans="1:139" customFormat="1" ht="24" customHeight="1" x14ac:dyDescent="0.9">
      <c r="A134" s="963"/>
      <c r="L134" s="751"/>
      <c r="M134" s="751"/>
      <c r="O134" s="1033"/>
      <c r="Q134" s="1033"/>
      <c r="AE134" s="1033"/>
      <c r="AF134" s="1033"/>
      <c r="AG134" s="1033"/>
      <c r="AH134" s="1033"/>
      <c r="AI134" s="1033"/>
      <c r="AJ134" s="1033"/>
      <c r="AK134" s="1033"/>
      <c r="AL134" s="1033"/>
      <c r="AM134" s="1033"/>
      <c r="AN134" s="1033"/>
      <c r="AO134" s="1033"/>
      <c r="AP134" s="1033"/>
      <c r="AQ134" s="1033"/>
      <c r="AR134" s="1033"/>
      <c r="AS134" s="1033"/>
      <c r="AT134" s="1033"/>
      <c r="AU134" s="1033"/>
      <c r="AV134" s="1033"/>
      <c r="AW134" s="1033"/>
      <c r="AX134" s="1033"/>
      <c r="AY134" s="1033"/>
      <c r="AZ134" s="1033"/>
      <c r="BA134" s="1033"/>
      <c r="BB134" s="1033"/>
      <c r="BC134" s="1033"/>
      <c r="BD134" s="1033"/>
      <c r="BE134" s="1033"/>
      <c r="BF134" s="1033"/>
      <c r="BG134" s="1033"/>
      <c r="BH134" s="1033"/>
      <c r="BI134" s="1033"/>
      <c r="BJ134" s="1033"/>
      <c r="BM134" s="1033"/>
      <c r="BN134" s="1033"/>
      <c r="BO134" s="1033"/>
      <c r="BP134" s="1033"/>
      <c r="BQ134" s="1033"/>
      <c r="BR134" s="1033"/>
      <c r="BT134" s="1033"/>
      <c r="BU134" s="1033"/>
      <c r="BV134" s="1033"/>
      <c r="BW134" s="1033"/>
      <c r="BX134" s="1033"/>
      <c r="BY134" s="1033"/>
      <c r="CD134" s="874"/>
      <c r="CE134" s="767"/>
      <c r="CF134" s="874"/>
      <c r="CG134" s="874"/>
      <c r="CN134" s="874"/>
      <c r="CO134" s="740"/>
      <c r="CP134" s="1033"/>
      <c r="CQ134" s="874"/>
      <c r="CT134" s="874"/>
      <c r="CU134" s="910"/>
      <c r="CV134" s="874"/>
      <c r="CW134" s="492"/>
      <c r="DD134" s="1134"/>
      <c r="DE134" s="1033"/>
      <c r="DF134" s="1033"/>
      <c r="DG134" s="1033"/>
      <c r="DH134" s="1033"/>
      <c r="DI134" s="1033"/>
      <c r="DJ134" s="1033"/>
      <c r="DK134" s="1033"/>
      <c r="DL134" s="1033"/>
      <c r="DM134" s="1033"/>
      <c r="DN134" s="1033"/>
      <c r="DO134" s="1033"/>
      <c r="DP134" s="1033"/>
      <c r="DQ134" s="1033"/>
      <c r="DR134" s="1033"/>
      <c r="DS134" s="1033"/>
      <c r="DT134" s="1033"/>
      <c r="DU134" s="1033"/>
      <c r="DV134" s="1033"/>
      <c r="DW134" s="1033"/>
      <c r="DX134" s="1033"/>
      <c r="DY134" s="1033"/>
      <c r="DZ134" s="1033"/>
      <c r="EA134" s="1033"/>
      <c r="EB134" s="1033"/>
      <c r="EC134" s="1033"/>
      <c r="ED134" s="1033"/>
      <c r="EE134" s="1033"/>
      <c r="EF134" s="1033"/>
      <c r="EG134" s="1033"/>
      <c r="EH134" s="1033"/>
      <c r="EI134" s="1033"/>
    </row>
    <row r="135" spans="1:139" customFormat="1" ht="24" customHeight="1" x14ac:dyDescent="0.9">
      <c r="A135" s="963"/>
      <c r="L135" s="751"/>
      <c r="M135" s="751"/>
      <c r="O135" s="1033"/>
      <c r="Q135" s="1033"/>
      <c r="AE135" s="1033"/>
      <c r="AF135" s="1033"/>
      <c r="AG135" s="1033"/>
      <c r="AH135" s="1033"/>
      <c r="AI135" s="1033"/>
      <c r="AJ135" s="1033"/>
      <c r="AK135" s="1033"/>
      <c r="AL135" s="1033"/>
      <c r="AM135" s="1033"/>
      <c r="AN135" s="1033"/>
      <c r="AO135" s="1033"/>
      <c r="AP135" s="1033"/>
      <c r="AQ135" s="1033"/>
      <c r="AR135" s="1033"/>
      <c r="AS135" s="1033"/>
      <c r="AT135" s="1033"/>
      <c r="AU135" s="1033"/>
      <c r="AV135" s="1033"/>
      <c r="AW135" s="1033"/>
      <c r="AX135" s="1033"/>
      <c r="AY135" s="1033"/>
      <c r="AZ135" s="1033"/>
      <c r="BA135" s="1033"/>
      <c r="BB135" s="1033"/>
      <c r="BC135" s="1033"/>
      <c r="BD135" s="1033"/>
      <c r="BE135" s="1033"/>
      <c r="BF135" s="1033"/>
      <c r="BG135" s="1033"/>
      <c r="BH135" s="1033"/>
      <c r="BI135" s="1033"/>
      <c r="BJ135" s="1033"/>
      <c r="BM135" s="1033"/>
      <c r="BN135" s="1033"/>
      <c r="BO135" s="1033"/>
      <c r="BP135" s="1033"/>
      <c r="BQ135" s="1033"/>
      <c r="BR135" s="1033"/>
      <c r="BT135" s="1033"/>
      <c r="BU135" s="1033"/>
      <c r="BV135" s="1033"/>
      <c r="BW135" s="1033"/>
      <c r="BX135" s="1033"/>
      <c r="BY135" s="1033"/>
      <c r="CD135" s="874"/>
      <c r="CE135" s="767"/>
      <c r="CF135" s="874"/>
      <c r="CG135" s="874"/>
      <c r="CN135" s="874"/>
      <c r="CO135" s="740"/>
      <c r="CP135" s="1033"/>
      <c r="CQ135" s="874"/>
      <c r="CT135" s="874"/>
      <c r="CU135" s="910"/>
      <c r="CV135" s="874"/>
      <c r="CW135" s="492"/>
      <c r="DD135" s="1134"/>
      <c r="DE135" s="1033"/>
      <c r="DF135" s="1033"/>
      <c r="DG135" s="1033"/>
      <c r="DH135" s="1033"/>
      <c r="DI135" s="1033"/>
      <c r="DJ135" s="1033"/>
      <c r="DK135" s="1033"/>
      <c r="DL135" s="1033"/>
      <c r="DM135" s="1033"/>
      <c r="DN135" s="1033"/>
      <c r="DO135" s="1033"/>
      <c r="DP135" s="1033"/>
      <c r="DQ135" s="1033"/>
      <c r="DR135" s="1033"/>
      <c r="DS135" s="1033"/>
      <c r="DT135" s="1033"/>
      <c r="DU135" s="1033"/>
      <c r="DV135" s="1033"/>
      <c r="DW135" s="1033"/>
      <c r="DX135" s="1033"/>
      <c r="DY135" s="1033"/>
      <c r="DZ135" s="1033"/>
      <c r="EA135" s="1033"/>
      <c r="EB135" s="1033"/>
      <c r="EC135" s="1033"/>
      <c r="ED135" s="1033"/>
      <c r="EE135" s="1033"/>
      <c r="EF135" s="1033"/>
      <c r="EG135" s="1033"/>
      <c r="EH135" s="1033"/>
      <c r="EI135" s="1033"/>
    </row>
    <row r="136" spans="1:139" customFormat="1" ht="24" customHeight="1" x14ac:dyDescent="0.9">
      <c r="A136" s="963"/>
      <c r="L136" s="751"/>
      <c r="M136" s="751"/>
      <c r="O136" s="1033"/>
      <c r="Q136" s="1033"/>
      <c r="AE136" s="1033"/>
      <c r="AF136" s="1033"/>
      <c r="AG136" s="1033"/>
      <c r="AH136" s="1033"/>
      <c r="AI136" s="1033"/>
      <c r="AJ136" s="1033"/>
      <c r="AK136" s="1033"/>
      <c r="AL136" s="1033"/>
      <c r="AM136" s="1033"/>
      <c r="AN136" s="1033"/>
      <c r="AO136" s="1033"/>
      <c r="AP136" s="1033"/>
      <c r="AQ136" s="1033"/>
      <c r="AR136" s="1033"/>
      <c r="AS136" s="1033"/>
      <c r="AT136" s="1033"/>
      <c r="AU136" s="1033"/>
      <c r="AV136" s="1033"/>
      <c r="AW136" s="1033"/>
      <c r="AX136" s="1033"/>
      <c r="AY136" s="1033"/>
      <c r="AZ136" s="1033"/>
      <c r="BA136" s="1033"/>
      <c r="BB136" s="1033"/>
      <c r="BC136" s="1033"/>
      <c r="BD136" s="1033"/>
      <c r="BE136" s="1033"/>
      <c r="BF136" s="1033"/>
      <c r="BG136" s="1033"/>
      <c r="BH136" s="1033"/>
      <c r="BI136" s="1033"/>
      <c r="BJ136" s="1033"/>
      <c r="BM136" s="1033"/>
      <c r="BN136" s="1033"/>
      <c r="BO136" s="1033"/>
      <c r="BP136" s="1033"/>
      <c r="BQ136" s="1033"/>
      <c r="BR136" s="1033"/>
      <c r="BT136" s="1033"/>
      <c r="BU136" s="1033"/>
      <c r="BV136" s="1033"/>
      <c r="BW136" s="1033"/>
      <c r="BX136" s="1033"/>
      <c r="BY136" s="1033"/>
      <c r="CD136" s="874"/>
      <c r="CE136" s="767"/>
      <c r="CF136" s="874"/>
      <c r="CG136" s="874"/>
      <c r="CN136" s="874"/>
      <c r="CO136" s="740"/>
      <c r="CP136" s="1033"/>
      <c r="CQ136" s="874"/>
      <c r="CT136" s="874"/>
      <c r="CU136" s="910"/>
      <c r="CV136" s="874"/>
      <c r="CW136" s="492"/>
      <c r="DD136" s="1134"/>
      <c r="DE136" s="1033"/>
      <c r="DF136" s="1033"/>
      <c r="DG136" s="1033"/>
      <c r="DH136" s="1033"/>
      <c r="DI136" s="1033"/>
      <c r="DJ136" s="1033"/>
      <c r="DK136" s="1033"/>
      <c r="DL136" s="1033"/>
      <c r="DM136" s="1033"/>
      <c r="DN136" s="1033"/>
      <c r="DO136" s="1033"/>
      <c r="DP136" s="1033"/>
      <c r="DQ136" s="1033"/>
      <c r="DR136" s="1033"/>
      <c r="DS136" s="1033"/>
      <c r="DT136" s="1033"/>
      <c r="DU136" s="1033"/>
      <c r="DV136" s="1033"/>
      <c r="DW136" s="1033"/>
      <c r="DX136" s="1033"/>
      <c r="DY136" s="1033"/>
      <c r="DZ136" s="1033"/>
      <c r="EA136" s="1033"/>
      <c r="EB136" s="1033"/>
      <c r="EC136" s="1033"/>
      <c r="ED136" s="1033"/>
      <c r="EE136" s="1033"/>
      <c r="EF136" s="1033"/>
      <c r="EG136" s="1033"/>
      <c r="EH136" s="1033"/>
      <c r="EI136" s="1033"/>
    </row>
    <row r="137" spans="1:139" customFormat="1" ht="24" customHeight="1" x14ac:dyDescent="0.9">
      <c r="A137" s="963"/>
      <c r="L137" s="751"/>
      <c r="M137" s="751"/>
      <c r="O137" s="1033"/>
      <c r="Q137" s="1033"/>
      <c r="AE137" s="1033"/>
      <c r="AF137" s="1033"/>
      <c r="AG137" s="1033"/>
      <c r="AH137" s="1033"/>
      <c r="AI137" s="1033"/>
      <c r="AJ137" s="1033"/>
      <c r="AK137" s="1033"/>
      <c r="AL137" s="1033"/>
      <c r="AM137" s="1033"/>
      <c r="AN137" s="1033"/>
      <c r="AO137" s="1033"/>
      <c r="AP137" s="1033"/>
      <c r="AQ137" s="1033"/>
      <c r="AR137" s="1033"/>
      <c r="AS137" s="1033"/>
      <c r="AT137" s="1033"/>
      <c r="AU137" s="1033"/>
      <c r="AV137" s="1033"/>
      <c r="AW137" s="1033"/>
      <c r="AX137" s="1033"/>
      <c r="AY137" s="1033"/>
      <c r="AZ137" s="1033"/>
      <c r="BA137" s="1033"/>
      <c r="BB137" s="1033"/>
      <c r="BC137" s="1033"/>
      <c r="BD137" s="1033"/>
      <c r="BE137" s="1033"/>
      <c r="BF137" s="1033"/>
      <c r="BG137" s="1033"/>
      <c r="BH137" s="1033"/>
      <c r="BI137" s="1033"/>
      <c r="BJ137" s="1033"/>
      <c r="BM137" s="1033"/>
      <c r="BN137" s="1033"/>
      <c r="BO137" s="1033"/>
      <c r="BP137" s="1033"/>
      <c r="BQ137" s="1033"/>
      <c r="BR137" s="1033"/>
      <c r="BT137" s="1033"/>
      <c r="BU137" s="1033"/>
      <c r="BV137" s="1033"/>
      <c r="BW137" s="1033"/>
      <c r="BX137" s="1033"/>
      <c r="BY137" s="1033"/>
      <c r="CD137" s="874"/>
      <c r="CE137" s="767"/>
      <c r="CF137" s="874"/>
      <c r="CG137" s="874"/>
      <c r="CN137" s="874"/>
      <c r="CO137" s="740"/>
      <c r="CP137" s="1033"/>
      <c r="CQ137" s="874"/>
      <c r="CT137" s="874"/>
      <c r="CU137" s="910"/>
      <c r="CV137" s="874"/>
      <c r="CW137" s="492"/>
      <c r="DD137" s="1134"/>
      <c r="DE137" s="1033"/>
      <c r="DF137" s="1033"/>
      <c r="DG137" s="1033"/>
      <c r="DH137" s="1033"/>
      <c r="DI137" s="1033"/>
      <c r="DJ137" s="1033"/>
      <c r="DK137" s="1033"/>
      <c r="DL137" s="1033"/>
      <c r="DM137" s="1033"/>
      <c r="DN137" s="1033"/>
      <c r="DO137" s="1033"/>
      <c r="DP137" s="1033"/>
      <c r="DQ137" s="1033"/>
      <c r="DR137" s="1033"/>
      <c r="DS137" s="1033"/>
      <c r="DT137" s="1033"/>
      <c r="DU137" s="1033"/>
      <c r="DV137" s="1033"/>
      <c r="DW137" s="1033"/>
      <c r="DX137" s="1033"/>
      <c r="DY137" s="1033"/>
      <c r="DZ137" s="1033"/>
      <c r="EA137" s="1033"/>
      <c r="EB137" s="1033"/>
      <c r="EC137" s="1033"/>
      <c r="ED137" s="1033"/>
      <c r="EE137" s="1033"/>
      <c r="EF137" s="1033"/>
      <c r="EG137" s="1033"/>
      <c r="EH137" s="1033"/>
      <c r="EI137" s="1033"/>
    </row>
    <row r="138" spans="1:139" customFormat="1" ht="24" customHeight="1" x14ac:dyDescent="0.9">
      <c r="A138" s="963"/>
      <c r="L138" s="751"/>
      <c r="M138" s="751"/>
      <c r="O138" s="1033"/>
      <c r="Q138" s="1033"/>
      <c r="AE138" s="1033"/>
      <c r="AF138" s="1033"/>
      <c r="AG138" s="1033"/>
      <c r="AH138" s="1033"/>
      <c r="AI138" s="1033"/>
      <c r="AJ138" s="1033"/>
      <c r="AK138" s="1033"/>
      <c r="AL138" s="1033"/>
      <c r="AM138" s="1033"/>
      <c r="AN138" s="1033"/>
      <c r="AO138" s="1033"/>
      <c r="AP138" s="1033"/>
      <c r="AQ138" s="1033"/>
      <c r="AR138" s="1033"/>
      <c r="AS138" s="1033"/>
      <c r="AT138" s="1033"/>
      <c r="AU138" s="1033"/>
      <c r="AV138" s="1033"/>
      <c r="AW138" s="1033"/>
      <c r="AX138" s="1033"/>
      <c r="AY138" s="1033"/>
      <c r="AZ138" s="1033"/>
      <c r="BA138" s="1033"/>
      <c r="BB138" s="1033"/>
      <c r="BC138" s="1033"/>
      <c r="BD138" s="1033"/>
      <c r="BE138" s="1033"/>
      <c r="BF138" s="1033"/>
      <c r="BG138" s="1033"/>
      <c r="BH138" s="1033"/>
      <c r="BI138" s="1033"/>
      <c r="BJ138" s="1033"/>
      <c r="BM138" s="1033"/>
      <c r="BN138" s="1033"/>
      <c r="BO138" s="1033"/>
      <c r="BP138" s="1033"/>
      <c r="BQ138" s="1033"/>
      <c r="BR138" s="1033"/>
      <c r="BT138" s="1033"/>
      <c r="BU138" s="1033"/>
      <c r="BV138" s="1033"/>
      <c r="BW138" s="1033"/>
      <c r="BX138" s="1033"/>
      <c r="BY138" s="1033"/>
      <c r="CD138" s="874"/>
      <c r="CE138" s="767"/>
      <c r="CF138" s="874"/>
      <c r="CG138" s="874"/>
      <c r="CN138" s="874"/>
      <c r="CO138" s="740"/>
      <c r="CP138" s="1033"/>
      <c r="CQ138" s="874"/>
      <c r="CT138" s="874"/>
      <c r="CU138" s="910"/>
      <c r="CV138" s="874"/>
      <c r="CW138" s="492"/>
      <c r="DD138" s="1134"/>
      <c r="DE138" s="1033"/>
      <c r="DF138" s="1033"/>
      <c r="DG138" s="1033"/>
      <c r="DH138" s="1033"/>
      <c r="DI138" s="1033"/>
      <c r="DJ138" s="1033"/>
      <c r="DK138" s="1033"/>
      <c r="DL138" s="1033"/>
      <c r="DM138" s="1033"/>
      <c r="DN138" s="1033"/>
      <c r="DO138" s="1033"/>
      <c r="DP138" s="1033"/>
      <c r="DQ138" s="1033"/>
      <c r="DR138" s="1033"/>
      <c r="DS138" s="1033"/>
      <c r="DT138" s="1033"/>
      <c r="DU138" s="1033"/>
      <c r="DV138" s="1033"/>
      <c r="DW138" s="1033"/>
      <c r="DX138" s="1033"/>
      <c r="DY138" s="1033"/>
      <c r="DZ138" s="1033"/>
      <c r="EA138" s="1033"/>
      <c r="EB138" s="1033"/>
      <c r="EC138" s="1033"/>
      <c r="ED138" s="1033"/>
      <c r="EE138" s="1033"/>
      <c r="EF138" s="1033"/>
      <c r="EG138" s="1033"/>
      <c r="EH138" s="1033"/>
      <c r="EI138" s="1033"/>
    </row>
    <row r="139" spans="1:139" customFormat="1" ht="24" customHeight="1" x14ac:dyDescent="0.9">
      <c r="A139" s="963"/>
      <c r="L139" s="751"/>
      <c r="M139" s="751"/>
      <c r="O139" s="1033"/>
      <c r="Q139" s="1033"/>
      <c r="AE139" s="1033"/>
      <c r="AF139" s="1033"/>
      <c r="AG139" s="1033"/>
      <c r="AH139" s="1033"/>
      <c r="AI139" s="1033"/>
      <c r="AJ139" s="1033"/>
      <c r="AK139" s="1033"/>
      <c r="AL139" s="1033"/>
      <c r="AM139" s="1033"/>
      <c r="AN139" s="1033"/>
      <c r="AO139" s="1033"/>
      <c r="AP139" s="1033"/>
      <c r="AQ139" s="1033"/>
      <c r="AR139" s="1033"/>
      <c r="AS139" s="1033"/>
      <c r="AT139" s="1033"/>
      <c r="AU139" s="1033"/>
      <c r="AV139" s="1033"/>
      <c r="AW139" s="1033"/>
      <c r="AX139" s="1033"/>
      <c r="AY139" s="1033"/>
      <c r="AZ139" s="1033"/>
      <c r="BA139" s="1033"/>
      <c r="BB139" s="1033"/>
      <c r="BC139" s="1033"/>
      <c r="BD139" s="1033"/>
      <c r="BE139" s="1033"/>
      <c r="BF139" s="1033"/>
      <c r="BG139" s="1033"/>
      <c r="BH139" s="1033"/>
      <c r="BI139" s="1033"/>
      <c r="BJ139" s="1033"/>
      <c r="BM139" s="1033"/>
      <c r="BN139" s="1033"/>
      <c r="BO139" s="1033"/>
      <c r="BP139" s="1033"/>
      <c r="BQ139" s="1033"/>
      <c r="BR139" s="1033"/>
      <c r="BT139" s="1033"/>
      <c r="BU139" s="1033"/>
      <c r="BV139" s="1033"/>
      <c r="BW139" s="1033"/>
      <c r="BX139" s="1033"/>
      <c r="BY139" s="1033"/>
      <c r="CD139" s="874"/>
      <c r="CE139" s="767"/>
      <c r="CF139" s="874"/>
      <c r="CG139" s="874"/>
      <c r="CN139" s="874"/>
      <c r="CO139" s="740"/>
      <c r="CP139" s="1033"/>
      <c r="CQ139" s="874"/>
      <c r="CT139" s="874"/>
      <c r="CU139" s="910"/>
      <c r="CV139" s="874"/>
      <c r="CW139" s="492"/>
      <c r="DD139" s="1134"/>
      <c r="DE139" s="1033"/>
      <c r="DF139" s="1033"/>
      <c r="DG139" s="1033"/>
      <c r="DH139" s="1033"/>
      <c r="DI139" s="1033"/>
      <c r="DJ139" s="1033"/>
      <c r="DK139" s="1033"/>
      <c r="DL139" s="1033"/>
      <c r="DM139" s="1033"/>
      <c r="DN139" s="1033"/>
      <c r="DO139" s="1033"/>
      <c r="DP139" s="1033"/>
      <c r="DQ139" s="1033"/>
      <c r="DR139" s="1033"/>
      <c r="DS139" s="1033"/>
      <c r="DT139" s="1033"/>
      <c r="DU139" s="1033"/>
      <c r="DV139" s="1033"/>
      <c r="DW139" s="1033"/>
      <c r="DX139" s="1033"/>
      <c r="DY139" s="1033"/>
      <c r="DZ139" s="1033"/>
      <c r="EA139" s="1033"/>
      <c r="EB139" s="1033"/>
      <c r="EC139" s="1033"/>
      <c r="ED139" s="1033"/>
      <c r="EE139" s="1033"/>
      <c r="EF139" s="1033"/>
      <c r="EG139" s="1033"/>
      <c r="EH139" s="1033"/>
      <c r="EI139" s="1033"/>
    </row>
    <row r="140" spans="1:139" customFormat="1" ht="24" customHeight="1" x14ac:dyDescent="0.9">
      <c r="A140" s="963"/>
      <c r="L140" s="751"/>
      <c r="M140" s="751"/>
      <c r="O140" s="1033"/>
      <c r="Q140" s="1033"/>
      <c r="AE140" s="1033"/>
      <c r="AF140" s="1033"/>
      <c r="AG140" s="1033"/>
      <c r="AH140" s="1033"/>
      <c r="AI140" s="1033"/>
      <c r="AJ140" s="1033"/>
      <c r="AK140" s="1033"/>
      <c r="AL140" s="1033"/>
      <c r="AM140" s="1033"/>
      <c r="AN140" s="1033"/>
      <c r="AO140" s="1033"/>
      <c r="AP140" s="1033"/>
      <c r="AQ140" s="1033"/>
      <c r="AR140" s="1033"/>
      <c r="AS140" s="1033"/>
      <c r="AT140" s="1033"/>
      <c r="AU140" s="1033"/>
      <c r="AV140" s="1033"/>
      <c r="AW140" s="1033"/>
      <c r="AX140" s="1033"/>
      <c r="AY140" s="1033"/>
      <c r="AZ140" s="1033"/>
      <c r="BA140" s="1033"/>
      <c r="BB140" s="1033"/>
      <c r="BC140" s="1033"/>
      <c r="BD140" s="1033"/>
      <c r="BE140" s="1033"/>
      <c r="BF140" s="1033"/>
      <c r="BG140" s="1033"/>
      <c r="BH140" s="1033"/>
      <c r="BI140" s="1033"/>
      <c r="BJ140" s="1033"/>
      <c r="BM140" s="1033"/>
      <c r="BN140" s="1033"/>
      <c r="BO140" s="1033"/>
      <c r="BP140" s="1033"/>
      <c r="BQ140" s="1033"/>
      <c r="BR140" s="1033"/>
      <c r="BT140" s="1033"/>
      <c r="BU140" s="1033"/>
      <c r="BV140" s="1033"/>
      <c r="BW140" s="1033"/>
      <c r="BX140" s="1033"/>
      <c r="BY140" s="1033"/>
      <c r="CD140" s="874"/>
      <c r="CE140" s="767"/>
      <c r="CF140" s="874"/>
      <c r="CG140" s="874"/>
      <c r="CN140" s="874"/>
      <c r="CO140" s="740"/>
      <c r="CP140" s="1033"/>
      <c r="CQ140" s="874"/>
      <c r="CT140" s="874"/>
      <c r="CU140" s="910"/>
      <c r="CV140" s="874"/>
      <c r="CW140" s="492"/>
      <c r="DD140" s="1134"/>
      <c r="DE140" s="1033"/>
      <c r="DF140" s="1033"/>
      <c r="DG140" s="1033"/>
      <c r="DH140" s="1033"/>
      <c r="DI140" s="1033"/>
      <c r="DJ140" s="1033"/>
      <c r="DK140" s="1033"/>
      <c r="DL140" s="1033"/>
      <c r="DM140" s="1033"/>
      <c r="DN140" s="1033"/>
      <c r="DO140" s="1033"/>
      <c r="DP140" s="1033"/>
      <c r="DQ140" s="1033"/>
      <c r="DR140" s="1033"/>
      <c r="DS140" s="1033"/>
      <c r="DT140" s="1033"/>
      <c r="DU140" s="1033"/>
      <c r="DV140" s="1033"/>
      <c r="DW140" s="1033"/>
      <c r="DX140" s="1033"/>
      <c r="DY140" s="1033"/>
      <c r="DZ140" s="1033"/>
      <c r="EA140" s="1033"/>
      <c r="EB140" s="1033"/>
      <c r="EC140" s="1033"/>
      <c r="ED140" s="1033"/>
      <c r="EE140" s="1033"/>
      <c r="EF140" s="1033"/>
      <c r="EG140" s="1033"/>
      <c r="EH140" s="1033"/>
      <c r="EI140" s="1033"/>
    </row>
    <row r="141" spans="1:139" customFormat="1" ht="24" customHeight="1" x14ac:dyDescent="0.9">
      <c r="A141" s="963"/>
      <c r="L141" s="751"/>
      <c r="M141" s="751"/>
      <c r="O141" s="1033"/>
      <c r="Q141" s="1033"/>
      <c r="AE141" s="1033"/>
      <c r="AF141" s="1033"/>
      <c r="AG141" s="1033"/>
      <c r="AH141" s="1033"/>
      <c r="AI141" s="1033"/>
      <c r="AJ141" s="1033"/>
      <c r="AK141" s="1033"/>
      <c r="AL141" s="1033"/>
      <c r="AM141" s="1033"/>
      <c r="AN141" s="1033"/>
      <c r="AO141" s="1033"/>
      <c r="AP141" s="1033"/>
      <c r="AQ141" s="1033"/>
      <c r="AR141" s="1033"/>
      <c r="AS141" s="1033"/>
      <c r="AT141" s="1033"/>
      <c r="AU141" s="1033"/>
      <c r="AV141" s="1033"/>
      <c r="AW141" s="1033"/>
      <c r="AX141" s="1033"/>
      <c r="AY141" s="1033"/>
      <c r="AZ141" s="1033"/>
      <c r="BA141" s="1033"/>
      <c r="BB141" s="1033"/>
      <c r="BC141" s="1033"/>
      <c r="BD141" s="1033"/>
      <c r="BE141" s="1033"/>
      <c r="BF141" s="1033"/>
      <c r="BG141" s="1033"/>
      <c r="BH141" s="1033"/>
      <c r="BI141" s="1033"/>
      <c r="BJ141" s="1033"/>
      <c r="BM141" s="1033"/>
      <c r="BN141" s="1033"/>
      <c r="BO141" s="1033"/>
      <c r="BP141" s="1033"/>
      <c r="BQ141" s="1033"/>
      <c r="BR141" s="1033"/>
      <c r="BT141" s="1033"/>
      <c r="BU141" s="1033"/>
      <c r="BV141" s="1033"/>
      <c r="BW141" s="1033"/>
      <c r="BX141" s="1033"/>
      <c r="BY141" s="1033"/>
      <c r="CD141" s="874"/>
      <c r="CE141" s="767"/>
      <c r="CF141" s="874"/>
      <c r="CG141" s="874"/>
      <c r="CN141" s="874"/>
      <c r="CO141" s="740"/>
      <c r="CP141" s="1033"/>
      <c r="CQ141" s="874"/>
      <c r="CT141" s="874"/>
      <c r="CU141" s="910"/>
      <c r="CV141" s="874"/>
      <c r="CW141" s="492"/>
      <c r="DD141" s="1134"/>
      <c r="DE141" s="1033"/>
      <c r="DF141" s="1033"/>
      <c r="DG141" s="1033"/>
      <c r="DH141" s="1033"/>
      <c r="DI141" s="1033"/>
      <c r="DJ141" s="1033"/>
      <c r="DK141" s="1033"/>
      <c r="DL141" s="1033"/>
      <c r="DM141" s="1033"/>
      <c r="DN141" s="1033"/>
      <c r="DO141" s="1033"/>
      <c r="DP141" s="1033"/>
      <c r="DQ141" s="1033"/>
      <c r="DR141" s="1033"/>
      <c r="DS141" s="1033"/>
      <c r="DT141" s="1033"/>
      <c r="DU141" s="1033"/>
      <c r="DV141" s="1033"/>
      <c r="DW141" s="1033"/>
      <c r="DX141" s="1033"/>
      <c r="DY141" s="1033"/>
      <c r="DZ141" s="1033"/>
      <c r="EA141" s="1033"/>
      <c r="EB141" s="1033"/>
      <c r="EC141" s="1033"/>
      <c r="ED141" s="1033"/>
      <c r="EE141" s="1033"/>
      <c r="EF141" s="1033"/>
      <c r="EG141" s="1033"/>
      <c r="EH141" s="1033"/>
      <c r="EI141" s="1033"/>
    </row>
    <row r="142" spans="1:139" customFormat="1" ht="24" customHeight="1" x14ac:dyDescent="0.9">
      <c r="A142" s="963"/>
      <c r="L142" s="751"/>
      <c r="M142" s="751"/>
      <c r="O142" s="1033"/>
      <c r="Q142" s="1033"/>
      <c r="AE142" s="1033"/>
      <c r="AF142" s="1033"/>
      <c r="AG142" s="1033"/>
      <c r="AH142" s="1033"/>
      <c r="AI142" s="1033"/>
      <c r="AJ142" s="1033"/>
      <c r="AK142" s="1033"/>
      <c r="AL142" s="1033"/>
      <c r="AM142" s="1033"/>
      <c r="AN142" s="1033"/>
      <c r="AO142" s="1033"/>
      <c r="AP142" s="1033"/>
      <c r="AQ142" s="1033"/>
      <c r="AR142" s="1033"/>
      <c r="AS142" s="1033"/>
      <c r="AT142" s="1033"/>
      <c r="AU142" s="1033"/>
      <c r="AV142" s="1033"/>
      <c r="AW142" s="1033"/>
      <c r="AX142" s="1033"/>
      <c r="AY142" s="1033"/>
      <c r="AZ142" s="1033"/>
      <c r="BA142" s="1033"/>
      <c r="BB142" s="1033"/>
      <c r="BC142" s="1033"/>
      <c r="BD142" s="1033"/>
      <c r="BE142" s="1033"/>
      <c r="BF142" s="1033"/>
      <c r="BG142" s="1033"/>
      <c r="BH142" s="1033"/>
      <c r="BI142" s="1033"/>
      <c r="BJ142" s="1033"/>
      <c r="BM142" s="1033"/>
      <c r="BN142" s="1033"/>
      <c r="BO142" s="1033"/>
      <c r="BP142" s="1033"/>
      <c r="BQ142" s="1033"/>
      <c r="BR142" s="1033"/>
      <c r="BT142" s="1033"/>
      <c r="BU142" s="1033"/>
      <c r="BV142" s="1033"/>
      <c r="BW142" s="1033"/>
      <c r="BX142" s="1033"/>
      <c r="BY142" s="1033"/>
      <c r="CD142" s="874"/>
      <c r="CE142" s="767"/>
      <c r="CF142" s="874"/>
      <c r="CG142" s="874"/>
      <c r="CN142" s="874"/>
      <c r="CO142" s="740"/>
      <c r="CP142" s="1033"/>
      <c r="CQ142" s="874"/>
      <c r="CT142" s="874"/>
      <c r="CU142" s="910"/>
      <c r="CV142" s="874"/>
      <c r="CW142" s="492"/>
      <c r="DD142" s="1134"/>
      <c r="DE142" s="1033"/>
      <c r="DF142" s="1033"/>
      <c r="DG142" s="1033"/>
      <c r="DH142" s="1033"/>
      <c r="DI142" s="1033"/>
      <c r="DJ142" s="1033"/>
      <c r="DK142" s="1033"/>
      <c r="DL142" s="1033"/>
      <c r="DM142" s="1033"/>
      <c r="DN142" s="1033"/>
      <c r="DO142" s="1033"/>
      <c r="DP142" s="1033"/>
      <c r="DQ142" s="1033"/>
      <c r="DR142" s="1033"/>
      <c r="DS142" s="1033"/>
      <c r="DT142" s="1033"/>
      <c r="DU142" s="1033"/>
      <c r="DV142" s="1033"/>
      <c r="DW142" s="1033"/>
      <c r="DX142" s="1033"/>
      <c r="DY142" s="1033"/>
      <c r="DZ142" s="1033"/>
      <c r="EA142" s="1033"/>
      <c r="EB142" s="1033"/>
      <c r="EC142" s="1033"/>
      <c r="ED142" s="1033"/>
      <c r="EE142" s="1033"/>
      <c r="EF142" s="1033"/>
      <c r="EG142" s="1033"/>
      <c r="EH142" s="1033"/>
      <c r="EI142" s="1033"/>
    </row>
    <row r="143" spans="1:139" customFormat="1" ht="24" customHeight="1" x14ac:dyDescent="0.9">
      <c r="A143" s="963"/>
      <c r="L143" s="751"/>
      <c r="M143" s="751"/>
      <c r="O143" s="1033"/>
      <c r="Q143" s="1033"/>
      <c r="AE143" s="1033"/>
      <c r="AF143" s="1033"/>
      <c r="AG143" s="1033"/>
      <c r="AH143" s="1033"/>
      <c r="AI143" s="1033"/>
      <c r="AJ143" s="1033"/>
      <c r="AK143" s="1033"/>
      <c r="AL143" s="1033"/>
      <c r="AM143" s="1033"/>
      <c r="AN143" s="1033"/>
      <c r="AO143" s="1033"/>
      <c r="AP143" s="1033"/>
      <c r="AQ143" s="1033"/>
      <c r="AR143" s="1033"/>
      <c r="AS143" s="1033"/>
      <c r="AT143" s="1033"/>
      <c r="AU143" s="1033"/>
      <c r="AV143" s="1033"/>
      <c r="AW143" s="1033"/>
      <c r="AX143" s="1033"/>
      <c r="AY143" s="1033"/>
      <c r="AZ143" s="1033"/>
      <c r="BA143" s="1033"/>
      <c r="BB143" s="1033"/>
      <c r="BC143" s="1033"/>
      <c r="BD143" s="1033"/>
      <c r="BE143" s="1033"/>
      <c r="BF143" s="1033"/>
      <c r="BG143" s="1033"/>
      <c r="BH143" s="1033"/>
      <c r="BI143" s="1033"/>
      <c r="BJ143" s="1033"/>
      <c r="BM143" s="1033"/>
      <c r="BN143" s="1033"/>
      <c r="BO143" s="1033"/>
      <c r="BP143" s="1033"/>
      <c r="BQ143" s="1033"/>
      <c r="BR143" s="1033"/>
      <c r="BT143" s="1033"/>
      <c r="BU143" s="1033"/>
      <c r="BV143" s="1033"/>
      <c r="BW143" s="1033"/>
      <c r="BX143" s="1033"/>
      <c r="BY143" s="1033"/>
      <c r="CD143" s="874"/>
      <c r="CE143" s="767"/>
      <c r="CF143" s="874"/>
      <c r="CG143" s="874"/>
      <c r="CN143" s="874"/>
      <c r="CO143" s="740"/>
      <c r="CP143" s="1033"/>
      <c r="CQ143" s="874"/>
      <c r="CT143" s="874"/>
      <c r="CU143" s="910"/>
      <c r="CV143" s="874"/>
      <c r="CW143" s="492"/>
      <c r="DD143" s="1134"/>
      <c r="DE143" s="1033"/>
      <c r="DF143" s="1033"/>
      <c r="DG143" s="1033"/>
      <c r="DH143" s="1033"/>
      <c r="DI143" s="1033"/>
      <c r="DJ143" s="1033"/>
      <c r="DK143" s="1033"/>
      <c r="DL143" s="1033"/>
      <c r="DM143" s="1033"/>
      <c r="DN143" s="1033"/>
      <c r="DO143" s="1033"/>
      <c r="DP143" s="1033"/>
      <c r="DQ143" s="1033"/>
      <c r="DR143" s="1033"/>
      <c r="DS143" s="1033"/>
      <c r="DT143" s="1033"/>
      <c r="DU143" s="1033"/>
      <c r="DV143" s="1033"/>
      <c r="DW143" s="1033"/>
      <c r="DX143" s="1033"/>
      <c r="DY143" s="1033"/>
      <c r="DZ143" s="1033"/>
      <c r="EA143" s="1033"/>
      <c r="EB143" s="1033"/>
      <c r="EC143" s="1033"/>
      <c r="ED143" s="1033"/>
      <c r="EE143" s="1033"/>
      <c r="EF143" s="1033"/>
      <c r="EG143" s="1033"/>
      <c r="EH143" s="1033"/>
      <c r="EI143" s="1033"/>
    </row>
    <row r="144" spans="1:139" customFormat="1" ht="24" customHeight="1" x14ac:dyDescent="0.9">
      <c r="A144" s="963"/>
      <c r="L144" s="751"/>
      <c r="M144" s="751"/>
      <c r="O144" s="1033"/>
      <c r="Q144" s="1033"/>
      <c r="AE144" s="1033"/>
      <c r="AF144" s="1033"/>
      <c r="AG144" s="1033"/>
      <c r="AH144" s="1033"/>
      <c r="AI144" s="1033"/>
      <c r="AJ144" s="1033"/>
      <c r="AK144" s="1033"/>
      <c r="AL144" s="1033"/>
      <c r="AM144" s="1033"/>
      <c r="AN144" s="1033"/>
      <c r="AO144" s="1033"/>
      <c r="AP144" s="1033"/>
      <c r="AQ144" s="1033"/>
      <c r="AR144" s="1033"/>
      <c r="AS144" s="1033"/>
      <c r="AT144" s="1033"/>
      <c r="AU144" s="1033"/>
      <c r="AV144" s="1033"/>
      <c r="AW144" s="1033"/>
      <c r="AX144" s="1033"/>
      <c r="AY144" s="1033"/>
      <c r="AZ144" s="1033"/>
      <c r="BA144" s="1033"/>
      <c r="BB144" s="1033"/>
      <c r="BC144" s="1033"/>
      <c r="BD144" s="1033"/>
      <c r="BE144" s="1033"/>
      <c r="BF144" s="1033"/>
      <c r="BG144" s="1033"/>
      <c r="BH144" s="1033"/>
      <c r="BI144" s="1033"/>
      <c r="BJ144" s="1033"/>
      <c r="BM144" s="1033"/>
      <c r="BN144" s="1033"/>
      <c r="BO144" s="1033"/>
      <c r="BP144" s="1033"/>
      <c r="BQ144" s="1033"/>
      <c r="BR144" s="1033"/>
      <c r="BT144" s="1033"/>
      <c r="BU144" s="1033"/>
      <c r="BV144" s="1033"/>
      <c r="BW144" s="1033"/>
      <c r="BX144" s="1033"/>
      <c r="BY144" s="1033"/>
      <c r="CD144" s="874"/>
      <c r="CE144" s="767"/>
      <c r="CF144" s="874"/>
      <c r="CG144" s="874"/>
      <c r="CN144" s="874"/>
      <c r="CO144" s="740"/>
      <c r="CP144" s="1033"/>
      <c r="CQ144" s="874"/>
      <c r="CT144" s="874"/>
      <c r="CU144" s="910"/>
      <c r="CV144" s="874"/>
      <c r="CW144" s="492"/>
      <c r="DD144" s="1134"/>
      <c r="DE144" s="1033"/>
      <c r="DF144" s="1033"/>
      <c r="DG144" s="1033"/>
      <c r="DH144" s="1033"/>
      <c r="DI144" s="1033"/>
      <c r="DJ144" s="1033"/>
      <c r="DK144" s="1033"/>
      <c r="DL144" s="1033"/>
      <c r="DM144" s="1033"/>
      <c r="DN144" s="1033"/>
      <c r="DO144" s="1033"/>
      <c r="DP144" s="1033"/>
      <c r="DQ144" s="1033"/>
      <c r="DR144" s="1033"/>
      <c r="DS144" s="1033"/>
      <c r="DT144" s="1033"/>
      <c r="DU144" s="1033"/>
      <c r="DV144" s="1033"/>
      <c r="DW144" s="1033"/>
      <c r="DX144" s="1033"/>
      <c r="DY144" s="1033"/>
      <c r="DZ144" s="1033"/>
      <c r="EA144" s="1033"/>
      <c r="EB144" s="1033"/>
      <c r="EC144" s="1033"/>
      <c r="ED144" s="1033"/>
      <c r="EE144" s="1033"/>
      <c r="EF144" s="1033"/>
      <c r="EG144" s="1033"/>
      <c r="EH144" s="1033"/>
      <c r="EI144" s="1033"/>
    </row>
    <row r="145" spans="1:139" customFormat="1" ht="24" customHeight="1" x14ac:dyDescent="0.9">
      <c r="A145" s="963"/>
      <c r="L145" s="751"/>
      <c r="M145" s="751"/>
      <c r="O145" s="1033"/>
      <c r="Q145" s="1033"/>
      <c r="AE145" s="1033"/>
      <c r="AF145" s="1033"/>
      <c r="AG145" s="1033"/>
      <c r="AH145" s="1033"/>
      <c r="AI145" s="1033"/>
      <c r="AJ145" s="1033"/>
      <c r="AK145" s="1033"/>
      <c r="AL145" s="1033"/>
      <c r="AM145" s="1033"/>
      <c r="AN145" s="1033"/>
      <c r="AO145" s="1033"/>
      <c r="AP145" s="1033"/>
      <c r="AQ145" s="1033"/>
      <c r="AR145" s="1033"/>
      <c r="AS145" s="1033"/>
      <c r="AT145" s="1033"/>
      <c r="AU145" s="1033"/>
      <c r="AV145" s="1033"/>
      <c r="AW145" s="1033"/>
      <c r="AX145" s="1033"/>
      <c r="AY145" s="1033"/>
      <c r="AZ145" s="1033"/>
      <c r="BA145" s="1033"/>
      <c r="BB145" s="1033"/>
      <c r="BC145" s="1033"/>
      <c r="BD145" s="1033"/>
      <c r="BE145" s="1033"/>
      <c r="BF145" s="1033"/>
      <c r="BG145" s="1033"/>
      <c r="BH145" s="1033"/>
      <c r="BI145" s="1033"/>
      <c r="BJ145" s="1033"/>
      <c r="BM145" s="1033"/>
      <c r="BN145" s="1033"/>
      <c r="BO145" s="1033"/>
      <c r="BP145" s="1033"/>
      <c r="BQ145" s="1033"/>
      <c r="BR145" s="1033"/>
      <c r="BT145" s="1033"/>
      <c r="BU145" s="1033"/>
      <c r="BV145" s="1033"/>
      <c r="BW145" s="1033"/>
      <c r="BX145" s="1033"/>
      <c r="BY145" s="1033"/>
      <c r="CD145" s="874"/>
      <c r="CE145" s="767"/>
      <c r="CF145" s="874"/>
      <c r="CG145" s="874"/>
      <c r="CN145" s="874"/>
      <c r="CO145" s="740"/>
      <c r="CP145" s="1033"/>
      <c r="CQ145" s="874"/>
      <c r="CT145" s="874"/>
      <c r="CU145" s="910"/>
      <c r="CV145" s="874"/>
      <c r="CW145" s="492"/>
      <c r="DD145" s="1134"/>
      <c r="DE145" s="1033"/>
      <c r="DF145" s="1033"/>
      <c r="DG145" s="1033"/>
      <c r="DH145" s="1033"/>
      <c r="DI145" s="1033"/>
      <c r="DJ145" s="1033"/>
      <c r="DK145" s="1033"/>
      <c r="DL145" s="1033"/>
      <c r="DM145" s="1033"/>
      <c r="DN145" s="1033"/>
      <c r="DO145" s="1033"/>
      <c r="DP145" s="1033"/>
      <c r="DQ145" s="1033"/>
      <c r="DR145" s="1033"/>
      <c r="DS145" s="1033"/>
      <c r="DT145" s="1033"/>
      <c r="DU145" s="1033"/>
      <c r="DV145" s="1033"/>
      <c r="DW145" s="1033"/>
      <c r="DX145" s="1033"/>
      <c r="DY145" s="1033"/>
      <c r="DZ145" s="1033"/>
      <c r="EA145" s="1033"/>
      <c r="EB145" s="1033"/>
      <c r="EC145" s="1033"/>
      <c r="ED145" s="1033"/>
      <c r="EE145" s="1033"/>
      <c r="EF145" s="1033"/>
      <c r="EG145" s="1033"/>
      <c r="EH145" s="1033"/>
      <c r="EI145" s="1033"/>
    </row>
    <row r="146" spans="1:139" customFormat="1" ht="24" customHeight="1" x14ac:dyDescent="0.9">
      <c r="A146" s="963"/>
      <c r="L146" s="751"/>
      <c r="M146" s="751"/>
      <c r="O146" s="1033"/>
      <c r="Q146" s="1033"/>
      <c r="AE146" s="1033"/>
      <c r="AF146" s="1033"/>
      <c r="AG146" s="1033"/>
      <c r="AH146" s="1033"/>
      <c r="AI146" s="1033"/>
      <c r="AJ146" s="1033"/>
      <c r="AK146" s="1033"/>
      <c r="AL146" s="1033"/>
      <c r="AM146" s="1033"/>
      <c r="AN146" s="1033"/>
      <c r="AO146" s="1033"/>
      <c r="AP146" s="1033"/>
      <c r="AQ146" s="1033"/>
      <c r="AR146" s="1033"/>
      <c r="AS146" s="1033"/>
      <c r="AT146" s="1033"/>
      <c r="AU146" s="1033"/>
      <c r="AV146" s="1033"/>
      <c r="AW146" s="1033"/>
      <c r="AX146" s="1033"/>
      <c r="AY146" s="1033"/>
      <c r="AZ146" s="1033"/>
      <c r="BA146" s="1033"/>
      <c r="BB146" s="1033"/>
      <c r="BC146" s="1033"/>
      <c r="BD146" s="1033"/>
      <c r="BE146" s="1033"/>
      <c r="BF146" s="1033"/>
      <c r="BG146" s="1033"/>
      <c r="BH146" s="1033"/>
      <c r="BI146" s="1033"/>
      <c r="BJ146" s="1033"/>
      <c r="BM146" s="1033"/>
      <c r="BN146" s="1033"/>
      <c r="BO146" s="1033"/>
      <c r="BP146" s="1033"/>
      <c r="BQ146" s="1033"/>
      <c r="BR146" s="1033"/>
      <c r="BT146" s="1033"/>
      <c r="BU146" s="1033"/>
      <c r="BV146" s="1033"/>
      <c r="BW146" s="1033"/>
      <c r="BX146" s="1033"/>
      <c r="BY146" s="1033"/>
      <c r="CD146" s="874"/>
      <c r="CE146" s="767"/>
      <c r="CF146" s="874"/>
      <c r="CG146" s="874"/>
      <c r="CN146" s="874"/>
      <c r="CO146" s="740"/>
      <c r="CP146" s="1033"/>
      <c r="CQ146" s="874"/>
      <c r="CT146" s="874"/>
      <c r="CU146" s="910"/>
      <c r="CV146" s="874"/>
      <c r="CW146" s="492"/>
      <c r="DD146" s="1134"/>
      <c r="DE146" s="1033"/>
      <c r="DF146" s="1033"/>
      <c r="DG146" s="1033"/>
      <c r="DH146" s="1033"/>
      <c r="DI146" s="1033"/>
      <c r="DJ146" s="1033"/>
      <c r="DK146" s="1033"/>
      <c r="DL146" s="1033"/>
      <c r="DM146" s="1033"/>
      <c r="DN146" s="1033"/>
      <c r="DO146" s="1033"/>
      <c r="DP146" s="1033"/>
      <c r="DQ146" s="1033"/>
      <c r="DR146" s="1033"/>
      <c r="DS146" s="1033"/>
      <c r="DT146" s="1033"/>
      <c r="DU146" s="1033"/>
      <c r="DV146" s="1033"/>
      <c r="DW146" s="1033"/>
      <c r="DX146" s="1033"/>
      <c r="DY146" s="1033"/>
      <c r="DZ146" s="1033"/>
      <c r="EA146" s="1033"/>
      <c r="EB146" s="1033"/>
      <c r="EC146" s="1033"/>
      <c r="ED146" s="1033"/>
      <c r="EE146" s="1033"/>
      <c r="EF146" s="1033"/>
      <c r="EG146" s="1033"/>
      <c r="EH146" s="1033"/>
      <c r="EI146" s="1033"/>
    </row>
    <row r="147" spans="1:139" customFormat="1" ht="24" customHeight="1" x14ac:dyDescent="0.9">
      <c r="A147" s="963"/>
      <c r="L147" s="751"/>
      <c r="M147" s="751"/>
      <c r="O147" s="1033"/>
      <c r="Q147" s="1033"/>
      <c r="AE147" s="1033"/>
      <c r="AF147" s="1033"/>
      <c r="AG147" s="1033"/>
      <c r="AH147" s="1033"/>
      <c r="AI147" s="1033"/>
      <c r="AJ147" s="1033"/>
      <c r="AK147" s="1033"/>
      <c r="AL147" s="1033"/>
      <c r="AM147" s="1033"/>
      <c r="AN147" s="1033"/>
      <c r="AO147" s="1033"/>
      <c r="AP147" s="1033"/>
      <c r="AQ147" s="1033"/>
      <c r="AR147" s="1033"/>
      <c r="AS147" s="1033"/>
      <c r="AT147" s="1033"/>
      <c r="AU147" s="1033"/>
      <c r="AV147" s="1033"/>
      <c r="AW147" s="1033"/>
      <c r="AX147" s="1033"/>
      <c r="AY147" s="1033"/>
      <c r="AZ147" s="1033"/>
      <c r="BA147" s="1033"/>
      <c r="BB147" s="1033"/>
      <c r="BC147" s="1033"/>
      <c r="BD147" s="1033"/>
      <c r="BE147" s="1033"/>
      <c r="BF147" s="1033"/>
      <c r="BG147" s="1033"/>
      <c r="BH147" s="1033"/>
      <c r="BI147" s="1033"/>
      <c r="BJ147" s="1033"/>
      <c r="BM147" s="1033"/>
      <c r="BN147" s="1033"/>
      <c r="BO147" s="1033"/>
      <c r="BP147" s="1033"/>
      <c r="BQ147" s="1033"/>
      <c r="BR147" s="1033"/>
      <c r="BT147" s="1033"/>
      <c r="BU147" s="1033"/>
      <c r="BV147" s="1033"/>
      <c r="BW147" s="1033"/>
      <c r="BX147" s="1033"/>
      <c r="BY147" s="1033"/>
      <c r="CD147" s="874"/>
      <c r="CE147" s="767"/>
      <c r="CF147" s="874"/>
      <c r="CG147" s="874"/>
      <c r="CN147" s="874"/>
      <c r="CO147" s="740"/>
      <c r="CP147" s="1033"/>
      <c r="CQ147" s="874"/>
      <c r="CT147" s="874"/>
      <c r="CU147" s="910"/>
      <c r="CV147" s="874"/>
      <c r="CW147" s="492"/>
      <c r="DD147" s="1134"/>
      <c r="DE147" s="1033"/>
      <c r="DF147" s="1033"/>
      <c r="DG147" s="1033"/>
      <c r="DH147" s="1033"/>
      <c r="DI147" s="1033"/>
      <c r="DJ147" s="1033"/>
      <c r="DK147" s="1033"/>
      <c r="DL147" s="1033"/>
      <c r="DM147" s="1033"/>
      <c r="DN147" s="1033"/>
      <c r="DO147" s="1033"/>
      <c r="DP147" s="1033"/>
      <c r="DQ147" s="1033"/>
      <c r="DR147" s="1033"/>
      <c r="DS147" s="1033"/>
      <c r="DT147" s="1033"/>
      <c r="DU147" s="1033"/>
      <c r="DV147" s="1033"/>
      <c r="DW147" s="1033"/>
      <c r="DX147" s="1033"/>
      <c r="DY147" s="1033"/>
      <c r="DZ147" s="1033"/>
      <c r="EA147" s="1033"/>
      <c r="EB147" s="1033"/>
      <c r="EC147" s="1033"/>
      <c r="ED147" s="1033"/>
      <c r="EE147" s="1033"/>
      <c r="EF147" s="1033"/>
      <c r="EG147" s="1033"/>
      <c r="EH147" s="1033"/>
      <c r="EI147" s="1033"/>
    </row>
    <row r="148" spans="1:139" customFormat="1" ht="24" customHeight="1" x14ac:dyDescent="0.9">
      <c r="A148" s="963"/>
      <c r="L148" s="751"/>
      <c r="M148" s="751"/>
      <c r="O148" s="1033"/>
      <c r="Q148" s="1033"/>
      <c r="AE148" s="1033"/>
      <c r="AF148" s="1033"/>
      <c r="AG148" s="1033"/>
      <c r="AH148" s="1033"/>
      <c r="AI148" s="1033"/>
      <c r="AJ148" s="1033"/>
      <c r="AK148" s="1033"/>
      <c r="AL148" s="1033"/>
      <c r="AM148" s="1033"/>
      <c r="AN148" s="1033"/>
      <c r="AO148" s="1033"/>
      <c r="AP148" s="1033"/>
      <c r="AQ148" s="1033"/>
      <c r="AR148" s="1033"/>
      <c r="AS148" s="1033"/>
      <c r="AT148" s="1033"/>
      <c r="AU148" s="1033"/>
      <c r="AV148" s="1033"/>
      <c r="AW148" s="1033"/>
      <c r="AX148" s="1033"/>
      <c r="AY148" s="1033"/>
      <c r="AZ148" s="1033"/>
      <c r="BA148" s="1033"/>
      <c r="BB148" s="1033"/>
      <c r="BC148" s="1033"/>
      <c r="BD148" s="1033"/>
      <c r="BE148" s="1033"/>
      <c r="BF148" s="1033"/>
      <c r="BG148" s="1033"/>
      <c r="BH148" s="1033"/>
      <c r="BI148" s="1033"/>
      <c r="BJ148" s="1033"/>
      <c r="BM148" s="1033"/>
      <c r="BN148" s="1033"/>
      <c r="BO148" s="1033"/>
      <c r="BP148" s="1033"/>
      <c r="BQ148" s="1033"/>
      <c r="BR148" s="1033"/>
      <c r="BT148" s="1033"/>
      <c r="BU148" s="1033"/>
      <c r="BV148" s="1033"/>
      <c r="BW148" s="1033"/>
      <c r="BX148" s="1033"/>
      <c r="BY148" s="1033"/>
      <c r="CD148" s="874"/>
      <c r="CE148" s="767"/>
      <c r="CF148" s="874"/>
      <c r="CG148" s="874"/>
      <c r="CN148" s="874"/>
      <c r="CO148" s="740"/>
      <c r="CP148" s="1033"/>
      <c r="CQ148" s="874"/>
      <c r="CT148" s="874"/>
      <c r="CU148" s="910"/>
      <c r="CV148" s="874"/>
      <c r="CW148" s="492"/>
      <c r="DD148" s="1134"/>
      <c r="DE148" s="1033"/>
      <c r="DF148" s="1033"/>
      <c r="DG148" s="1033"/>
      <c r="DH148" s="1033"/>
      <c r="DI148" s="1033"/>
      <c r="DJ148" s="1033"/>
      <c r="DK148" s="1033"/>
      <c r="DL148" s="1033"/>
      <c r="DM148" s="1033"/>
      <c r="DN148" s="1033"/>
      <c r="DO148" s="1033"/>
      <c r="DP148" s="1033"/>
      <c r="DQ148" s="1033"/>
      <c r="DR148" s="1033"/>
      <c r="DS148" s="1033"/>
      <c r="DT148" s="1033"/>
      <c r="DU148" s="1033"/>
      <c r="DV148" s="1033"/>
      <c r="DW148" s="1033"/>
      <c r="DX148" s="1033"/>
      <c r="DY148" s="1033"/>
      <c r="DZ148" s="1033"/>
      <c r="EA148" s="1033"/>
      <c r="EB148" s="1033"/>
      <c r="EC148" s="1033"/>
      <c r="ED148" s="1033"/>
      <c r="EE148" s="1033"/>
      <c r="EF148" s="1033"/>
      <c r="EG148" s="1033"/>
      <c r="EH148" s="1033"/>
      <c r="EI148" s="1033"/>
    </row>
    <row r="149" spans="1:139" customFormat="1" ht="24" customHeight="1" x14ac:dyDescent="0.9">
      <c r="A149" s="963"/>
      <c r="L149" s="751"/>
      <c r="M149" s="751"/>
      <c r="O149" s="1033"/>
      <c r="Q149" s="1033"/>
      <c r="AE149" s="1033"/>
      <c r="AF149" s="1033"/>
      <c r="AG149" s="1033"/>
      <c r="AH149" s="1033"/>
      <c r="AI149" s="1033"/>
      <c r="AJ149" s="1033"/>
      <c r="AK149" s="1033"/>
      <c r="AL149" s="1033"/>
      <c r="AM149" s="1033"/>
      <c r="AN149" s="1033"/>
      <c r="AO149" s="1033"/>
      <c r="AP149" s="1033"/>
      <c r="AQ149" s="1033"/>
      <c r="AR149" s="1033"/>
      <c r="AS149" s="1033"/>
      <c r="AT149" s="1033"/>
      <c r="AU149" s="1033"/>
      <c r="AV149" s="1033"/>
      <c r="AW149" s="1033"/>
      <c r="AX149" s="1033"/>
      <c r="AY149" s="1033"/>
      <c r="AZ149" s="1033"/>
      <c r="BA149" s="1033"/>
      <c r="BB149" s="1033"/>
      <c r="BC149" s="1033"/>
      <c r="BD149" s="1033"/>
      <c r="BE149" s="1033"/>
      <c r="BF149" s="1033"/>
      <c r="BG149" s="1033"/>
      <c r="BH149" s="1033"/>
      <c r="BI149" s="1033"/>
      <c r="BJ149" s="1033"/>
      <c r="BM149" s="1033"/>
      <c r="BN149" s="1033"/>
      <c r="BO149" s="1033"/>
      <c r="BP149" s="1033"/>
      <c r="BQ149" s="1033"/>
      <c r="BR149" s="1033"/>
      <c r="BT149" s="1033"/>
      <c r="BU149" s="1033"/>
      <c r="BV149" s="1033"/>
      <c r="BW149" s="1033"/>
      <c r="BX149" s="1033"/>
      <c r="BY149" s="1033"/>
      <c r="CD149" s="874"/>
      <c r="CE149" s="767"/>
      <c r="CF149" s="874"/>
      <c r="CG149" s="874"/>
      <c r="CN149" s="874"/>
      <c r="CO149" s="740"/>
      <c r="CP149" s="1033"/>
      <c r="CQ149" s="874"/>
      <c r="CT149" s="874"/>
      <c r="CU149" s="910"/>
      <c r="CV149" s="874"/>
      <c r="CW149" s="492"/>
      <c r="DD149" s="1134"/>
      <c r="DE149" s="1033"/>
      <c r="DF149" s="1033"/>
      <c r="DG149" s="1033"/>
      <c r="DH149" s="1033"/>
      <c r="DI149" s="1033"/>
      <c r="DJ149" s="1033"/>
      <c r="DK149" s="1033"/>
      <c r="DL149" s="1033"/>
      <c r="DM149" s="1033"/>
      <c r="DN149" s="1033"/>
      <c r="DO149" s="1033"/>
      <c r="DP149" s="1033"/>
      <c r="DQ149" s="1033"/>
      <c r="DR149" s="1033"/>
      <c r="DS149" s="1033"/>
      <c r="DT149" s="1033"/>
      <c r="DU149" s="1033"/>
      <c r="DV149" s="1033"/>
      <c r="DW149" s="1033"/>
      <c r="DX149" s="1033"/>
      <c r="DY149" s="1033"/>
      <c r="DZ149" s="1033"/>
      <c r="EA149" s="1033"/>
      <c r="EB149" s="1033"/>
      <c r="EC149" s="1033"/>
      <c r="ED149" s="1033"/>
      <c r="EE149" s="1033"/>
      <c r="EF149" s="1033"/>
      <c r="EG149" s="1033"/>
      <c r="EH149" s="1033"/>
      <c r="EI149" s="1033"/>
    </row>
    <row r="150" spans="1:139" customFormat="1" ht="24" customHeight="1" x14ac:dyDescent="0.9">
      <c r="A150" s="963"/>
      <c r="L150" s="751"/>
      <c r="M150" s="751"/>
      <c r="O150" s="1033"/>
      <c r="Q150" s="1033"/>
      <c r="AE150" s="1033"/>
      <c r="AF150" s="1033"/>
      <c r="AG150" s="1033"/>
      <c r="AH150" s="1033"/>
      <c r="AI150" s="1033"/>
      <c r="AJ150" s="1033"/>
      <c r="AK150" s="1033"/>
      <c r="AL150" s="1033"/>
      <c r="AM150" s="1033"/>
      <c r="AN150" s="1033"/>
      <c r="AO150" s="1033"/>
      <c r="AP150" s="1033"/>
      <c r="AQ150" s="1033"/>
      <c r="AR150" s="1033"/>
      <c r="AS150" s="1033"/>
      <c r="AT150" s="1033"/>
      <c r="AU150" s="1033"/>
      <c r="AV150" s="1033"/>
      <c r="AW150" s="1033"/>
      <c r="AX150" s="1033"/>
      <c r="AY150" s="1033"/>
      <c r="AZ150" s="1033"/>
      <c r="BA150" s="1033"/>
      <c r="BB150" s="1033"/>
      <c r="BC150" s="1033"/>
      <c r="BD150" s="1033"/>
      <c r="BE150" s="1033"/>
      <c r="BF150" s="1033"/>
      <c r="BG150" s="1033"/>
      <c r="BH150" s="1033"/>
      <c r="BI150" s="1033"/>
      <c r="BJ150" s="1033"/>
      <c r="BM150" s="1033"/>
      <c r="BN150" s="1033"/>
      <c r="BO150" s="1033"/>
      <c r="BP150" s="1033"/>
      <c r="BQ150" s="1033"/>
      <c r="BR150" s="1033"/>
      <c r="BT150" s="1033"/>
      <c r="BU150" s="1033"/>
      <c r="BV150" s="1033"/>
      <c r="BW150" s="1033"/>
      <c r="BX150" s="1033"/>
      <c r="BY150" s="1033"/>
      <c r="CD150" s="874"/>
      <c r="CE150" s="767"/>
      <c r="CF150" s="874"/>
      <c r="CG150" s="874"/>
      <c r="CN150" s="874"/>
      <c r="CO150" s="740"/>
      <c r="CP150" s="1033"/>
      <c r="CQ150" s="874"/>
      <c r="CT150" s="874"/>
      <c r="CU150" s="910"/>
      <c r="CV150" s="874"/>
      <c r="CW150" s="492"/>
      <c r="DD150" s="1134"/>
      <c r="DE150" s="1033"/>
      <c r="DF150" s="1033"/>
      <c r="DG150" s="1033"/>
      <c r="DH150" s="1033"/>
      <c r="DI150" s="1033"/>
      <c r="DJ150" s="1033"/>
      <c r="DK150" s="1033"/>
      <c r="DL150" s="1033"/>
      <c r="DM150" s="1033"/>
      <c r="DN150" s="1033"/>
      <c r="DO150" s="1033"/>
      <c r="DP150" s="1033"/>
      <c r="DQ150" s="1033"/>
      <c r="DR150" s="1033"/>
      <c r="DS150" s="1033"/>
      <c r="DT150" s="1033"/>
      <c r="DU150" s="1033"/>
      <c r="DV150" s="1033"/>
      <c r="DW150" s="1033"/>
      <c r="DX150" s="1033"/>
      <c r="DY150" s="1033"/>
      <c r="DZ150" s="1033"/>
      <c r="EA150" s="1033"/>
      <c r="EB150" s="1033"/>
      <c r="EC150" s="1033"/>
      <c r="ED150" s="1033"/>
      <c r="EE150" s="1033"/>
      <c r="EF150" s="1033"/>
      <c r="EG150" s="1033"/>
      <c r="EH150" s="1033"/>
      <c r="EI150" s="1033"/>
    </row>
    <row r="151" spans="1:139" customFormat="1" ht="24" customHeight="1" x14ac:dyDescent="0.9">
      <c r="A151" s="963"/>
      <c r="L151" s="751"/>
      <c r="M151" s="751"/>
      <c r="O151" s="1033"/>
      <c r="Q151" s="1033"/>
      <c r="AE151" s="1033"/>
      <c r="AF151" s="1033"/>
      <c r="AG151" s="1033"/>
      <c r="AH151" s="1033"/>
      <c r="AI151" s="1033"/>
      <c r="AJ151" s="1033"/>
      <c r="AK151" s="1033"/>
      <c r="AL151" s="1033"/>
      <c r="AM151" s="1033"/>
      <c r="AN151" s="1033"/>
      <c r="AO151" s="1033"/>
      <c r="AP151" s="1033"/>
      <c r="AQ151" s="1033"/>
      <c r="AR151" s="1033"/>
      <c r="AS151" s="1033"/>
      <c r="AT151" s="1033"/>
      <c r="AU151" s="1033"/>
      <c r="AV151" s="1033"/>
      <c r="AW151" s="1033"/>
      <c r="AX151" s="1033"/>
      <c r="AY151" s="1033"/>
      <c r="AZ151" s="1033"/>
      <c r="BA151" s="1033"/>
      <c r="BB151" s="1033"/>
      <c r="BC151" s="1033"/>
      <c r="BD151" s="1033"/>
      <c r="BE151" s="1033"/>
      <c r="BF151" s="1033"/>
      <c r="BG151" s="1033"/>
      <c r="BH151" s="1033"/>
      <c r="BI151" s="1033"/>
      <c r="BJ151" s="1033"/>
      <c r="BM151" s="1033"/>
      <c r="BN151" s="1033"/>
      <c r="BO151" s="1033"/>
      <c r="BP151" s="1033"/>
      <c r="BQ151" s="1033"/>
      <c r="BR151" s="1033"/>
      <c r="BT151" s="1033"/>
      <c r="BU151" s="1033"/>
      <c r="BV151" s="1033"/>
      <c r="BW151" s="1033"/>
      <c r="BX151" s="1033"/>
      <c r="BY151" s="1033"/>
      <c r="CD151" s="874"/>
      <c r="CE151" s="767"/>
      <c r="CF151" s="874"/>
      <c r="CG151" s="874"/>
      <c r="CN151" s="874"/>
      <c r="CO151" s="740"/>
      <c r="CP151" s="1033"/>
      <c r="CQ151" s="874"/>
      <c r="CT151" s="874"/>
      <c r="CU151" s="910"/>
      <c r="CV151" s="874"/>
      <c r="CW151" s="492"/>
      <c r="DD151" s="1134"/>
      <c r="DE151" s="1033"/>
      <c r="DF151" s="1033"/>
      <c r="DG151" s="1033"/>
      <c r="DH151" s="1033"/>
      <c r="DI151" s="1033"/>
      <c r="DJ151" s="1033"/>
      <c r="DK151" s="1033"/>
      <c r="DL151" s="1033"/>
      <c r="DM151" s="1033"/>
      <c r="DN151" s="1033"/>
      <c r="DO151" s="1033"/>
      <c r="DP151" s="1033"/>
      <c r="DQ151" s="1033"/>
      <c r="DR151" s="1033"/>
      <c r="DS151" s="1033"/>
      <c r="DT151" s="1033"/>
      <c r="DU151" s="1033"/>
      <c r="DV151" s="1033"/>
      <c r="DW151" s="1033"/>
      <c r="DX151" s="1033"/>
      <c r="DY151" s="1033"/>
      <c r="DZ151" s="1033"/>
      <c r="EA151" s="1033"/>
      <c r="EB151" s="1033"/>
      <c r="EC151" s="1033"/>
      <c r="ED151" s="1033"/>
      <c r="EE151" s="1033"/>
      <c r="EF151" s="1033"/>
      <c r="EG151" s="1033"/>
      <c r="EH151" s="1033"/>
      <c r="EI151" s="1033"/>
    </row>
    <row r="152" spans="1:139" customFormat="1" ht="24" customHeight="1" x14ac:dyDescent="0.9">
      <c r="A152" s="963"/>
      <c r="L152" s="751"/>
      <c r="M152" s="751"/>
      <c r="O152" s="1033"/>
      <c r="Q152" s="1033"/>
      <c r="AE152" s="1033"/>
      <c r="AF152" s="1033"/>
      <c r="AG152" s="1033"/>
      <c r="AH152" s="1033"/>
      <c r="AI152" s="1033"/>
      <c r="AJ152" s="1033"/>
      <c r="AK152" s="1033"/>
      <c r="AL152" s="1033"/>
      <c r="AM152" s="1033"/>
      <c r="AN152" s="1033"/>
      <c r="AO152" s="1033"/>
      <c r="AP152" s="1033"/>
      <c r="AQ152" s="1033"/>
      <c r="AR152" s="1033"/>
      <c r="AS152" s="1033"/>
      <c r="AT152" s="1033"/>
      <c r="AU152" s="1033"/>
      <c r="AV152" s="1033"/>
      <c r="AW152" s="1033"/>
      <c r="AX152" s="1033"/>
      <c r="AY152" s="1033"/>
      <c r="AZ152" s="1033"/>
      <c r="BA152" s="1033"/>
      <c r="BB152" s="1033"/>
      <c r="BC152" s="1033"/>
      <c r="BD152" s="1033"/>
      <c r="BE152" s="1033"/>
      <c r="BF152" s="1033"/>
      <c r="BG152" s="1033"/>
      <c r="BH152" s="1033"/>
      <c r="BI152" s="1033"/>
      <c r="BJ152" s="1033"/>
      <c r="BM152" s="1033"/>
      <c r="BN152" s="1033"/>
      <c r="BO152" s="1033"/>
      <c r="BP152" s="1033"/>
      <c r="BQ152" s="1033"/>
      <c r="BR152" s="1033"/>
      <c r="BT152" s="1033"/>
      <c r="BU152" s="1033"/>
      <c r="BV152" s="1033"/>
      <c r="BW152" s="1033"/>
      <c r="BX152" s="1033"/>
      <c r="BY152" s="1033"/>
      <c r="CD152" s="874"/>
      <c r="CE152" s="767"/>
      <c r="CF152" s="874"/>
      <c r="CG152" s="874"/>
      <c r="CN152" s="874"/>
      <c r="CO152" s="740"/>
      <c r="CP152" s="1033"/>
      <c r="CQ152" s="874"/>
      <c r="CT152" s="874"/>
      <c r="CU152" s="910"/>
      <c r="CV152" s="874"/>
      <c r="CW152" s="492"/>
      <c r="DD152" s="1134"/>
      <c r="DE152" s="1033"/>
      <c r="DF152" s="1033"/>
      <c r="DG152" s="1033"/>
      <c r="DH152" s="1033"/>
      <c r="DI152" s="1033"/>
      <c r="DJ152" s="1033"/>
      <c r="DK152" s="1033"/>
      <c r="DL152" s="1033"/>
      <c r="DM152" s="1033"/>
      <c r="DN152" s="1033"/>
      <c r="DO152" s="1033"/>
      <c r="DP152" s="1033"/>
      <c r="DQ152" s="1033"/>
      <c r="DR152" s="1033"/>
      <c r="DS152" s="1033"/>
      <c r="DT152" s="1033"/>
      <c r="DU152" s="1033"/>
      <c r="DV152" s="1033"/>
      <c r="DW152" s="1033"/>
      <c r="DX152" s="1033"/>
      <c r="DY152" s="1033"/>
      <c r="DZ152" s="1033"/>
      <c r="EA152" s="1033"/>
      <c r="EB152" s="1033"/>
      <c r="EC152" s="1033"/>
      <c r="ED152" s="1033"/>
      <c r="EE152" s="1033"/>
      <c r="EF152" s="1033"/>
      <c r="EG152" s="1033"/>
      <c r="EH152" s="1033"/>
      <c r="EI152" s="1033"/>
    </row>
    <row r="153" spans="1:139" customFormat="1" ht="24" customHeight="1" x14ac:dyDescent="0.9">
      <c r="A153" s="963"/>
      <c r="L153" s="751"/>
      <c r="M153" s="751"/>
      <c r="O153" s="1033"/>
      <c r="Q153" s="1033"/>
      <c r="AE153" s="1033"/>
      <c r="AF153" s="1033"/>
      <c r="AG153" s="1033"/>
      <c r="AH153" s="1033"/>
      <c r="AI153" s="1033"/>
      <c r="AJ153" s="1033"/>
      <c r="AK153" s="1033"/>
      <c r="AL153" s="1033"/>
      <c r="AM153" s="1033"/>
      <c r="AN153" s="1033"/>
      <c r="AO153" s="1033"/>
      <c r="AP153" s="1033"/>
      <c r="AQ153" s="1033"/>
      <c r="AR153" s="1033"/>
      <c r="AS153" s="1033"/>
      <c r="AT153" s="1033"/>
      <c r="AU153" s="1033"/>
      <c r="AV153" s="1033"/>
      <c r="AW153" s="1033"/>
      <c r="AX153" s="1033"/>
      <c r="AY153" s="1033"/>
      <c r="AZ153" s="1033"/>
      <c r="BA153" s="1033"/>
      <c r="BB153" s="1033"/>
      <c r="BC153" s="1033"/>
      <c r="BD153" s="1033"/>
      <c r="BE153" s="1033"/>
      <c r="BF153" s="1033"/>
      <c r="BG153" s="1033"/>
      <c r="BH153" s="1033"/>
      <c r="BI153" s="1033"/>
      <c r="BJ153" s="1033"/>
      <c r="BM153" s="1033"/>
      <c r="BN153" s="1033"/>
      <c r="BO153" s="1033"/>
      <c r="BP153" s="1033"/>
      <c r="BQ153" s="1033"/>
      <c r="BR153" s="1033"/>
      <c r="BT153" s="1033"/>
      <c r="BU153" s="1033"/>
      <c r="BV153" s="1033"/>
      <c r="BW153" s="1033"/>
      <c r="BX153" s="1033"/>
      <c r="BY153" s="1033"/>
      <c r="CD153" s="874"/>
      <c r="CE153" s="767"/>
      <c r="CF153" s="874"/>
      <c r="CG153" s="874"/>
      <c r="CN153" s="874"/>
      <c r="CO153" s="740"/>
      <c r="CP153" s="1033"/>
      <c r="CQ153" s="874"/>
      <c r="CT153" s="874"/>
      <c r="CU153" s="910"/>
      <c r="CV153" s="874"/>
      <c r="CW153" s="492"/>
      <c r="DD153" s="1134"/>
      <c r="DE153" s="1033"/>
      <c r="DF153" s="1033"/>
      <c r="DG153" s="1033"/>
      <c r="DH153" s="1033"/>
      <c r="DI153" s="1033"/>
      <c r="DJ153" s="1033"/>
      <c r="DK153" s="1033"/>
      <c r="DL153" s="1033"/>
      <c r="DM153" s="1033"/>
      <c r="DN153" s="1033"/>
      <c r="DO153" s="1033"/>
      <c r="DP153" s="1033"/>
      <c r="DQ153" s="1033"/>
      <c r="DR153" s="1033"/>
      <c r="DS153" s="1033"/>
      <c r="DT153" s="1033"/>
      <c r="DU153" s="1033"/>
      <c r="DV153" s="1033"/>
      <c r="DW153" s="1033"/>
      <c r="DX153" s="1033"/>
      <c r="DY153" s="1033"/>
      <c r="DZ153" s="1033"/>
      <c r="EA153" s="1033"/>
      <c r="EB153" s="1033"/>
      <c r="EC153" s="1033"/>
      <c r="ED153" s="1033"/>
      <c r="EE153" s="1033"/>
      <c r="EF153" s="1033"/>
      <c r="EG153" s="1033"/>
      <c r="EH153" s="1033"/>
      <c r="EI153" s="1033"/>
    </row>
    <row r="154" spans="1:139" customFormat="1" ht="24" customHeight="1" x14ac:dyDescent="0.9">
      <c r="A154" s="963"/>
      <c r="L154" s="751"/>
      <c r="M154" s="751"/>
      <c r="O154" s="1033"/>
      <c r="Q154" s="1033"/>
      <c r="AE154" s="1033"/>
      <c r="AF154" s="1033"/>
      <c r="AG154" s="1033"/>
      <c r="AH154" s="1033"/>
      <c r="AI154" s="1033"/>
      <c r="AJ154" s="1033"/>
      <c r="AK154" s="1033"/>
      <c r="AL154" s="1033"/>
      <c r="AM154" s="1033"/>
      <c r="AN154" s="1033"/>
      <c r="AO154" s="1033"/>
      <c r="AP154" s="1033"/>
      <c r="AQ154" s="1033"/>
      <c r="AR154" s="1033"/>
      <c r="AS154" s="1033"/>
      <c r="AT154" s="1033"/>
      <c r="AU154" s="1033"/>
      <c r="AV154" s="1033"/>
      <c r="AW154" s="1033"/>
      <c r="AX154" s="1033"/>
      <c r="AY154" s="1033"/>
      <c r="AZ154" s="1033"/>
      <c r="BA154" s="1033"/>
      <c r="BB154" s="1033"/>
      <c r="BC154" s="1033"/>
      <c r="BD154" s="1033"/>
      <c r="BE154" s="1033"/>
      <c r="BF154" s="1033"/>
      <c r="BG154" s="1033"/>
      <c r="BH154" s="1033"/>
      <c r="BI154" s="1033"/>
      <c r="BJ154" s="1033"/>
      <c r="BM154" s="1033"/>
      <c r="BN154" s="1033"/>
      <c r="BO154" s="1033"/>
      <c r="BP154" s="1033"/>
      <c r="BQ154" s="1033"/>
      <c r="BR154" s="1033"/>
      <c r="BT154" s="1033"/>
      <c r="BU154" s="1033"/>
      <c r="BV154" s="1033"/>
      <c r="BW154" s="1033"/>
      <c r="BX154" s="1033"/>
      <c r="BY154" s="1033"/>
      <c r="CD154" s="874"/>
      <c r="CE154" s="767"/>
      <c r="CF154" s="874"/>
      <c r="CG154" s="874"/>
      <c r="CN154" s="874"/>
      <c r="CO154" s="740"/>
      <c r="CP154" s="1033"/>
      <c r="CQ154" s="874"/>
      <c r="CT154" s="874"/>
      <c r="CU154" s="910"/>
      <c r="CV154" s="874"/>
      <c r="CW154" s="492"/>
      <c r="DD154" s="1134"/>
      <c r="DE154" s="1033"/>
      <c r="DF154" s="1033"/>
      <c r="DG154" s="1033"/>
      <c r="DH154" s="1033"/>
      <c r="DI154" s="1033"/>
      <c r="DJ154" s="1033"/>
      <c r="DK154" s="1033"/>
      <c r="DL154" s="1033"/>
      <c r="DM154" s="1033"/>
      <c r="DN154" s="1033"/>
      <c r="DO154" s="1033"/>
      <c r="DP154" s="1033"/>
      <c r="DQ154" s="1033"/>
      <c r="DR154" s="1033"/>
      <c r="DS154" s="1033"/>
      <c r="DT154" s="1033"/>
      <c r="DU154" s="1033"/>
      <c r="DV154" s="1033"/>
      <c r="DW154" s="1033"/>
      <c r="DX154" s="1033"/>
      <c r="DY154" s="1033"/>
      <c r="DZ154" s="1033"/>
      <c r="EA154" s="1033"/>
      <c r="EB154" s="1033"/>
      <c r="EC154" s="1033"/>
      <c r="ED154" s="1033"/>
      <c r="EE154" s="1033"/>
      <c r="EF154" s="1033"/>
      <c r="EG154" s="1033"/>
      <c r="EH154" s="1033"/>
      <c r="EI154" s="1033"/>
    </row>
    <row r="155" spans="1:139" customFormat="1" ht="24" customHeight="1" x14ac:dyDescent="0.9">
      <c r="A155" s="963"/>
      <c r="L155" s="751"/>
      <c r="M155" s="751"/>
      <c r="O155" s="1033"/>
      <c r="Q155" s="1033"/>
      <c r="AE155" s="1033"/>
      <c r="AF155" s="1033"/>
      <c r="AG155" s="1033"/>
      <c r="AH155" s="1033"/>
      <c r="AI155" s="1033"/>
      <c r="AJ155" s="1033"/>
      <c r="AK155" s="1033"/>
      <c r="AL155" s="1033"/>
      <c r="AM155" s="1033"/>
      <c r="AN155" s="1033"/>
      <c r="AO155" s="1033"/>
      <c r="AP155" s="1033"/>
      <c r="AQ155" s="1033"/>
      <c r="AR155" s="1033"/>
      <c r="AS155" s="1033"/>
      <c r="AT155" s="1033"/>
      <c r="AU155" s="1033"/>
      <c r="AV155" s="1033"/>
      <c r="AW155" s="1033"/>
      <c r="AX155" s="1033"/>
      <c r="AY155" s="1033"/>
      <c r="AZ155" s="1033"/>
      <c r="BA155" s="1033"/>
      <c r="BB155" s="1033"/>
      <c r="BC155" s="1033"/>
      <c r="BD155" s="1033"/>
      <c r="BE155" s="1033"/>
      <c r="BF155" s="1033"/>
      <c r="BG155" s="1033"/>
      <c r="BH155" s="1033"/>
      <c r="BI155" s="1033"/>
      <c r="BJ155" s="1033"/>
      <c r="BM155" s="1033"/>
      <c r="BN155" s="1033"/>
      <c r="BO155" s="1033"/>
      <c r="BP155" s="1033"/>
      <c r="BQ155" s="1033"/>
      <c r="BR155" s="1033"/>
      <c r="BT155" s="1033"/>
      <c r="BU155" s="1033"/>
      <c r="BV155" s="1033"/>
      <c r="BW155" s="1033"/>
      <c r="BX155" s="1033"/>
      <c r="BY155" s="1033"/>
      <c r="CD155" s="874"/>
      <c r="CE155" s="767"/>
      <c r="CF155" s="874"/>
      <c r="CG155" s="874"/>
      <c r="CN155" s="874"/>
      <c r="CO155" s="740"/>
      <c r="CP155" s="1033"/>
      <c r="CQ155" s="874"/>
      <c r="CT155" s="874"/>
      <c r="CU155" s="910"/>
      <c r="CV155" s="874"/>
      <c r="CW155" s="492"/>
      <c r="DD155" s="1134"/>
      <c r="DE155" s="1033"/>
      <c r="DF155" s="1033"/>
      <c r="DG155" s="1033"/>
      <c r="DH155" s="1033"/>
      <c r="DI155" s="1033"/>
      <c r="DJ155" s="1033"/>
      <c r="DK155" s="1033"/>
      <c r="DL155" s="1033"/>
      <c r="DM155" s="1033"/>
      <c r="DN155" s="1033"/>
      <c r="DO155" s="1033"/>
      <c r="DP155" s="1033"/>
      <c r="DQ155" s="1033"/>
      <c r="DR155" s="1033"/>
      <c r="DS155" s="1033"/>
      <c r="DT155" s="1033"/>
      <c r="DU155" s="1033"/>
      <c r="DV155" s="1033"/>
      <c r="DW155" s="1033"/>
      <c r="DX155" s="1033"/>
      <c r="DY155" s="1033"/>
      <c r="DZ155" s="1033"/>
      <c r="EA155" s="1033"/>
      <c r="EB155" s="1033"/>
      <c r="EC155" s="1033"/>
      <c r="ED155" s="1033"/>
      <c r="EE155" s="1033"/>
      <c r="EF155" s="1033"/>
      <c r="EG155" s="1033"/>
      <c r="EH155" s="1033"/>
      <c r="EI155" s="1033"/>
    </row>
    <row r="156" spans="1:139" customFormat="1" ht="24" customHeight="1" x14ac:dyDescent="0.9">
      <c r="A156" s="963"/>
      <c r="L156" s="751"/>
      <c r="M156" s="751"/>
      <c r="O156" s="1033"/>
      <c r="Q156" s="1033"/>
      <c r="AE156" s="1033"/>
      <c r="AF156" s="1033"/>
      <c r="AG156" s="1033"/>
      <c r="AH156" s="1033"/>
      <c r="AI156" s="1033"/>
      <c r="AJ156" s="1033"/>
      <c r="AK156" s="1033"/>
      <c r="AL156" s="1033"/>
      <c r="AM156" s="1033"/>
      <c r="AN156" s="1033"/>
      <c r="AO156" s="1033"/>
      <c r="AP156" s="1033"/>
      <c r="AQ156" s="1033"/>
      <c r="AR156" s="1033"/>
      <c r="AS156" s="1033"/>
      <c r="AT156" s="1033"/>
      <c r="AU156" s="1033"/>
      <c r="AV156" s="1033"/>
      <c r="AW156" s="1033"/>
      <c r="AX156" s="1033"/>
      <c r="AY156" s="1033"/>
      <c r="AZ156" s="1033"/>
      <c r="BA156" s="1033"/>
      <c r="BB156" s="1033"/>
      <c r="BC156" s="1033"/>
      <c r="BD156" s="1033"/>
      <c r="BE156" s="1033"/>
      <c r="BF156" s="1033"/>
      <c r="BG156" s="1033"/>
      <c r="BH156" s="1033"/>
      <c r="BI156" s="1033"/>
      <c r="BJ156" s="1033"/>
      <c r="BM156" s="1033"/>
      <c r="BN156" s="1033"/>
      <c r="BO156" s="1033"/>
      <c r="BP156" s="1033"/>
      <c r="BQ156" s="1033"/>
      <c r="BR156" s="1033"/>
      <c r="BT156" s="1033"/>
      <c r="BU156" s="1033"/>
      <c r="BV156" s="1033"/>
      <c r="BW156" s="1033"/>
      <c r="BX156" s="1033"/>
      <c r="BY156" s="1033"/>
      <c r="CD156" s="874"/>
      <c r="CE156" s="767"/>
      <c r="CF156" s="874"/>
      <c r="CG156" s="874"/>
      <c r="CN156" s="874"/>
      <c r="CO156" s="740"/>
      <c r="CP156" s="1033"/>
      <c r="CQ156" s="874"/>
      <c r="CT156" s="874"/>
      <c r="CU156" s="910"/>
      <c r="CV156" s="874"/>
      <c r="CW156" s="492"/>
      <c r="DD156" s="1134"/>
      <c r="DE156" s="1033"/>
      <c r="DF156" s="1033"/>
      <c r="DG156" s="1033"/>
      <c r="DH156" s="1033"/>
      <c r="DI156" s="1033"/>
      <c r="DJ156" s="1033"/>
      <c r="DK156" s="1033"/>
      <c r="DL156" s="1033"/>
      <c r="DM156" s="1033"/>
      <c r="DN156" s="1033"/>
      <c r="DO156" s="1033"/>
      <c r="DP156" s="1033"/>
      <c r="DQ156" s="1033"/>
      <c r="DR156" s="1033"/>
      <c r="DS156" s="1033"/>
      <c r="DT156" s="1033"/>
      <c r="DU156" s="1033"/>
      <c r="DV156" s="1033"/>
      <c r="DW156" s="1033"/>
      <c r="DX156" s="1033"/>
      <c r="DY156" s="1033"/>
      <c r="DZ156" s="1033"/>
      <c r="EA156" s="1033"/>
      <c r="EB156" s="1033"/>
      <c r="EC156" s="1033"/>
      <c r="ED156" s="1033"/>
      <c r="EE156" s="1033"/>
      <c r="EF156" s="1033"/>
      <c r="EG156" s="1033"/>
      <c r="EH156" s="1033"/>
      <c r="EI156" s="1033"/>
    </row>
    <row r="157" spans="1:139" customFormat="1" ht="24" customHeight="1" x14ac:dyDescent="0.9">
      <c r="A157" s="963"/>
      <c r="L157" s="751"/>
      <c r="M157" s="751"/>
      <c r="O157" s="1033"/>
      <c r="Q157" s="1033"/>
      <c r="AE157" s="1033"/>
      <c r="AF157" s="1033"/>
      <c r="AG157" s="1033"/>
      <c r="AH157" s="1033"/>
      <c r="AI157" s="1033"/>
      <c r="AJ157" s="1033"/>
      <c r="AK157" s="1033"/>
      <c r="AL157" s="1033"/>
      <c r="AM157" s="1033"/>
      <c r="AN157" s="1033"/>
      <c r="AO157" s="1033"/>
      <c r="AP157" s="1033"/>
      <c r="AQ157" s="1033"/>
      <c r="AR157" s="1033"/>
      <c r="AS157" s="1033"/>
      <c r="AT157" s="1033"/>
      <c r="AU157" s="1033"/>
      <c r="AV157" s="1033"/>
      <c r="AW157" s="1033"/>
      <c r="AX157" s="1033"/>
      <c r="AY157" s="1033"/>
      <c r="AZ157" s="1033"/>
      <c r="BA157" s="1033"/>
      <c r="BB157" s="1033"/>
      <c r="BC157" s="1033"/>
      <c r="BD157" s="1033"/>
      <c r="BE157" s="1033"/>
      <c r="BF157" s="1033"/>
      <c r="BG157" s="1033"/>
      <c r="BH157" s="1033"/>
      <c r="BI157" s="1033"/>
      <c r="BJ157" s="1033"/>
      <c r="BM157" s="1033"/>
      <c r="BN157" s="1033"/>
      <c r="BO157" s="1033"/>
      <c r="BP157" s="1033"/>
      <c r="BQ157" s="1033"/>
      <c r="BR157" s="1033"/>
      <c r="BT157" s="1033"/>
      <c r="BU157" s="1033"/>
      <c r="BV157" s="1033"/>
      <c r="BW157" s="1033"/>
      <c r="BX157" s="1033"/>
      <c r="BY157" s="1033"/>
      <c r="CD157" s="874"/>
      <c r="CE157" s="767"/>
      <c r="CF157" s="874"/>
      <c r="CG157" s="874"/>
      <c r="CN157" s="874"/>
      <c r="CO157" s="740"/>
      <c r="CP157" s="1033"/>
      <c r="CQ157" s="874"/>
      <c r="CT157" s="874"/>
      <c r="CU157" s="910"/>
      <c r="CV157" s="874"/>
      <c r="CW157" s="492"/>
      <c r="DD157" s="1134"/>
      <c r="DE157" s="1033"/>
      <c r="DF157" s="1033"/>
      <c r="DG157" s="1033"/>
      <c r="DH157" s="1033"/>
      <c r="DI157" s="1033"/>
      <c r="DJ157" s="1033"/>
      <c r="DK157" s="1033"/>
      <c r="DL157" s="1033"/>
      <c r="DM157" s="1033"/>
      <c r="DN157" s="1033"/>
      <c r="DO157" s="1033"/>
      <c r="DP157" s="1033"/>
      <c r="DQ157" s="1033"/>
      <c r="DR157" s="1033"/>
      <c r="DS157" s="1033"/>
      <c r="DT157" s="1033"/>
      <c r="DU157" s="1033"/>
      <c r="DV157" s="1033"/>
      <c r="DW157" s="1033"/>
      <c r="DX157" s="1033"/>
      <c r="DY157" s="1033"/>
      <c r="DZ157" s="1033"/>
      <c r="EA157" s="1033"/>
      <c r="EB157" s="1033"/>
      <c r="EC157" s="1033"/>
      <c r="ED157" s="1033"/>
      <c r="EE157" s="1033"/>
      <c r="EF157" s="1033"/>
      <c r="EG157" s="1033"/>
      <c r="EH157" s="1033"/>
      <c r="EI157" s="1033"/>
    </row>
    <row r="158" spans="1:139" customFormat="1" ht="24" customHeight="1" x14ac:dyDescent="0.9">
      <c r="A158" s="963"/>
      <c r="L158" s="751"/>
      <c r="M158" s="751"/>
      <c r="O158" s="1033"/>
      <c r="Q158" s="1033"/>
      <c r="AE158" s="1033"/>
      <c r="AF158" s="1033"/>
      <c r="AG158" s="1033"/>
      <c r="AH158" s="1033"/>
      <c r="AI158" s="1033"/>
      <c r="AJ158" s="1033"/>
      <c r="AK158" s="1033"/>
      <c r="AL158" s="1033"/>
      <c r="AM158" s="1033"/>
      <c r="AN158" s="1033"/>
      <c r="AO158" s="1033"/>
      <c r="AP158" s="1033"/>
      <c r="AQ158" s="1033"/>
      <c r="AR158" s="1033"/>
      <c r="AS158" s="1033"/>
      <c r="AT158" s="1033"/>
      <c r="AU158" s="1033"/>
      <c r="AV158" s="1033"/>
      <c r="AW158" s="1033"/>
      <c r="AX158" s="1033"/>
      <c r="AY158" s="1033"/>
      <c r="AZ158" s="1033"/>
      <c r="BA158" s="1033"/>
      <c r="BB158" s="1033"/>
      <c r="BC158" s="1033"/>
      <c r="BD158" s="1033"/>
      <c r="BE158" s="1033"/>
      <c r="BF158" s="1033"/>
      <c r="BG158" s="1033"/>
      <c r="BH158" s="1033"/>
      <c r="BI158" s="1033"/>
      <c r="BJ158" s="1033"/>
      <c r="BM158" s="1033"/>
      <c r="BN158" s="1033"/>
      <c r="BO158" s="1033"/>
      <c r="BP158" s="1033"/>
      <c r="BQ158" s="1033"/>
      <c r="BR158" s="1033"/>
      <c r="BT158" s="1033"/>
      <c r="BU158" s="1033"/>
      <c r="BV158" s="1033"/>
      <c r="BW158" s="1033"/>
      <c r="BX158" s="1033"/>
      <c r="BY158" s="1033"/>
      <c r="CD158" s="874"/>
      <c r="CE158" s="767"/>
      <c r="CF158" s="874"/>
      <c r="CG158" s="874"/>
      <c r="CN158" s="874"/>
      <c r="CO158" s="740"/>
      <c r="CP158" s="1033"/>
      <c r="CQ158" s="874"/>
      <c r="CT158" s="874"/>
      <c r="CU158" s="910"/>
      <c r="CV158" s="874"/>
      <c r="CW158" s="492"/>
      <c r="DD158" s="1134"/>
      <c r="DE158" s="1033"/>
      <c r="DF158" s="1033"/>
      <c r="DG158" s="1033"/>
      <c r="DH158" s="1033"/>
      <c r="DI158" s="1033"/>
      <c r="DJ158" s="1033"/>
      <c r="DK158" s="1033"/>
      <c r="DL158" s="1033"/>
      <c r="DM158" s="1033"/>
      <c r="DN158" s="1033"/>
      <c r="DO158" s="1033"/>
      <c r="DP158" s="1033"/>
      <c r="DQ158" s="1033"/>
      <c r="DR158" s="1033"/>
      <c r="DS158" s="1033"/>
      <c r="DT158" s="1033"/>
      <c r="DU158" s="1033"/>
      <c r="DV158" s="1033"/>
      <c r="DW158" s="1033"/>
      <c r="DX158" s="1033"/>
      <c r="DY158" s="1033"/>
      <c r="DZ158" s="1033"/>
      <c r="EA158" s="1033"/>
      <c r="EB158" s="1033"/>
      <c r="EC158" s="1033"/>
      <c r="ED158" s="1033"/>
      <c r="EE158" s="1033"/>
      <c r="EF158" s="1033"/>
      <c r="EG158" s="1033"/>
      <c r="EH158" s="1033"/>
      <c r="EI158" s="1033"/>
    </row>
    <row r="159" spans="1:139" customFormat="1" ht="24" customHeight="1" x14ac:dyDescent="0.9">
      <c r="A159" s="963"/>
      <c r="L159" s="751"/>
      <c r="M159" s="751"/>
      <c r="O159" s="1033"/>
      <c r="Q159" s="1033"/>
      <c r="AE159" s="1033"/>
      <c r="AF159" s="1033"/>
      <c r="AG159" s="1033"/>
      <c r="AH159" s="1033"/>
      <c r="AI159" s="1033"/>
      <c r="AJ159" s="1033"/>
      <c r="AK159" s="1033"/>
      <c r="AL159" s="1033"/>
      <c r="AM159" s="1033"/>
      <c r="AN159" s="1033"/>
      <c r="AO159" s="1033"/>
      <c r="AP159" s="1033"/>
      <c r="AQ159" s="1033"/>
      <c r="AR159" s="1033"/>
      <c r="AS159" s="1033"/>
      <c r="AT159" s="1033"/>
      <c r="AU159" s="1033"/>
      <c r="AV159" s="1033"/>
      <c r="AW159" s="1033"/>
      <c r="AX159" s="1033"/>
      <c r="AY159" s="1033"/>
      <c r="AZ159" s="1033"/>
      <c r="BA159" s="1033"/>
      <c r="BB159" s="1033"/>
      <c r="BC159" s="1033"/>
      <c r="BD159" s="1033"/>
      <c r="BE159" s="1033"/>
      <c r="BF159" s="1033"/>
      <c r="BG159" s="1033"/>
      <c r="BH159" s="1033"/>
      <c r="BI159" s="1033"/>
      <c r="BJ159" s="1033"/>
      <c r="BM159" s="1033"/>
      <c r="BN159" s="1033"/>
      <c r="BO159" s="1033"/>
      <c r="BP159" s="1033"/>
      <c r="BQ159" s="1033"/>
      <c r="BR159" s="1033"/>
      <c r="BT159" s="1033"/>
      <c r="BU159" s="1033"/>
      <c r="BV159" s="1033"/>
      <c r="BW159" s="1033"/>
      <c r="BX159" s="1033"/>
      <c r="BY159" s="1033"/>
      <c r="CD159" s="874"/>
      <c r="CE159" s="767"/>
      <c r="CF159" s="874"/>
      <c r="CG159" s="874"/>
      <c r="CN159" s="874"/>
      <c r="CO159" s="740"/>
      <c r="CP159" s="1033"/>
      <c r="CQ159" s="874"/>
      <c r="CT159" s="874"/>
      <c r="CU159" s="910"/>
      <c r="CV159" s="874"/>
      <c r="CW159" s="492"/>
      <c r="DD159" s="1134"/>
      <c r="DE159" s="1033"/>
      <c r="DF159" s="1033"/>
      <c r="DG159" s="1033"/>
      <c r="DH159" s="1033"/>
      <c r="DI159" s="1033"/>
      <c r="DJ159" s="1033"/>
      <c r="DK159" s="1033"/>
      <c r="DL159" s="1033"/>
      <c r="DM159" s="1033"/>
      <c r="DN159" s="1033"/>
      <c r="DO159" s="1033"/>
      <c r="DP159" s="1033"/>
      <c r="DQ159" s="1033"/>
      <c r="DR159" s="1033"/>
      <c r="DS159" s="1033"/>
      <c r="DT159" s="1033"/>
      <c r="DU159" s="1033"/>
      <c r="DV159" s="1033"/>
      <c r="DW159" s="1033"/>
      <c r="DX159" s="1033"/>
      <c r="DY159" s="1033"/>
      <c r="DZ159" s="1033"/>
      <c r="EA159" s="1033"/>
      <c r="EB159" s="1033"/>
      <c r="EC159" s="1033"/>
      <c r="ED159" s="1033"/>
      <c r="EE159" s="1033"/>
      <c r="EF159" s="1033"/>
      <c r="EG159" s="1033"/>
      <c r="EH159" s="1033"/>
      <c r="EI159" s="1033"/>
    </row>
    <row r="160" spans="1:139" customFormat="1" ht="24" customHeight="1" x14ac:dyDescent="0.9">
      <c r="A160" s="963"/>
      <c r="L160" s="751"/>
      <c r="M160" s="751"/>
      <c r="O160" s="1033"/>
      <c r="Q160" s="1033"/>
      <c r="AE160" s="1033"/>
      <c r="AF160" s="1033"/>
      <c r="AG160" s="1033"/>
      <c r="AH160" s="1033"/>
      <c r="AI160" s="1033"/>
      <c r="AJ160" s="1033"/>
      <c r="AK160" s="1033"/>
      <c r="AL160" s="1033"/>
      <c r="AM160" s="1033"/>
      <c r="AN160" s="1033"/>
      <c r="AO160" s="1033"/>
      <c r="AP160" s="1033"/>
      <c r="AQ160" s="1033"/>
      <c r="AR160" s="1033"/>
      <c r="AS160" s="1033"/>
      <c r="AT160" s="1033"/>
      <c r="AU160" s="1033"/>
      <c r="AV160" s="1033"/>
      <c r="AW160" s="1033"/>
      <c r="AX160" s="1033"/>
      <c r="AY160" s="1033"/>
      <c r="AZ160" s="1033"/>
      <c r="BA160" s="1033"/>
      <c r="BB160" s="1033"/>
      <c r="BC160" s="1033"/>
      <c r="BD160" s="1033"/>
      <c r="BE160" s="1033"/>
      <c r="BF160" s="1033"/>
      <c r="BG160" s="1033"/>
      <c r="BH160" s="1033"/>
      <c r="BI160" s="1033"/>
      <c r="BJ160" s="1033"/>
      <c r="BM160" s="1033"/>
      <c r="BN160" s="1033"/>
      <c r="BO160" s="1033"/>
      <c r="BP160" s="1033"/>
      <c r="BQ160" s="1033"/>
      <c r="BR160" s="1033"/>
      <c r="BT160" s="1033"/>
      <c r="BU160" s="1033"/>
      <c r="BV160" s="1033"/>
      <c r="BW160" s="1033"/>
      <c r="BX160" s="1033"/>
      <c r="BY160" s="1033"/>
      <c r="CD160" s="874"/>
      <c r="CE160" s="767"/>
      <c r="CF160" s="874"/>
      <c r="CG160" s="874"/>
      <c r="CN160" s="874"/>
      <c r="CO160" s="740"/>
      <c r="CP160" s="1033"/>
      <c r="CQ160" s="874"/>
      <c r="CT160" s="874"/>
      <c r="CU160" s="910"/>
      <c r="CV160" s="874"/>
      <c r="CW160" s="492"/>
      <c r="DD160" s="1134"/>
      <c r="DE160" s="1033"/>
      <c r="DF160" s="1033"/>
      <c r="DG160" s="1033"/>
      <c r="DH160" s="1033"/>
      <c r="DI160" s="1033"/>
      <c r="DJ160" s="1033"/>
      <c r="DK160" s="1033"/>
      <c r="DL160" s="1033"/>
      <c r="DM160" s="1033"/>
      <c r="DN160" s="1033"/>
      <c r="DO160" s="1033"/>
      <c r="DP160" s="1033"/>
      <c r="DQ160" s="1033"/>
      <c r="DR160" s="1033"/>
      <c r="DS160" s="1033"/>
      <c r="DT160" s="1033"/>
      <c r="DU160" s="1033"/>
      <c r="DV160" s="1033"/>
      <c r="DW160" s="1033"/>
      <c r="DX160" s="1033"/>
      <c r="DY160" s="1033"/>
      <c r="DZ160" s="1033"/>
      <c r="EA160" s="1033"/>
      <c r="EB160" s="1033"/>
      <c r="EC160" s="1033"/>
      <c r="ED160" s="1033"/>
      <c r="EE160" s="1033"/>
      <c r="EF160" s="1033"/>
      <c r="EG160" s="1033"/>
      <c r="EH160" s="1033"/>
      <c r="EI160" s="1033"/>
    </row>
    <row r="161" spans="1:139" customFormat="1" ht="24" customHeight="1" x14ac:dyDescent="0.9">
      <c r="A161" s="963"/>
      <c r="L161" s="751"/>
      <c r="M161" s="751"/>
      <c r="O161" s="1033"/>
      <c r="Q161" s="1033"/>
      <c r="AE161" s="1033"/>
      <c r="AF161" s="1033"/>
      <c r="AG161" s="1033"/>
      <c r="AH161" s="1033"/>
      <c r="AI161" s="1033"/>
      <c r="AJ161" s="1033"/>
      <c r="AK161" s="1033"/>
      <c r="AL161" s="1033"/>
      <c r="AM161" s="1033"/>
      <c r="AN161" s="1033"/>
      <c r="AO161" s="1033"/>
      <c r="AP161" s="1033"/>
      <c r="AQ161" s="1033"/>
      <c r="AR161" s="1033"/>
      <c r="AS161" s="1033"/>
      <c r="AT161" s="1033"/>
      <c r="AU161" s="1033"/>
      <c r="AV161" s="1033"/>
      <c r="AW161" s="1033"/>
      <c r="AX161" s="1033"/>
      <c r="AY161" s="1033"/>
      <c r="AZ161" s="1033"/>
      <c r="BA161" s="1033"/>
      <c r="BB161" s="1033"/>
      <c r="BC161" s="1033"/>
      <c r="BD161" s="1033"/>
      <c r="BE161" s="1033"/>
      <c r="BF161" s="1033"/>
      <c r="BG161" s="1033"/>
      <c r="BH161" s="1033"/>
      <c r="BI161" s="1033"/>
      <c r="BJ161" s="1033"/>
      <c r="BM161" s="1033"/>
      <c r="BN161" s="1033"/>
      <c r="BO161" s="1033"/>
      <c r="BP161" s="1033"/>
      <c r="BQ161" s="1033"/>
      <c r="BR161" s="1033"/>
      <c r="BT161" s="1033"/>
      <c r="BU161" s="1033"/>
      <c r="BV161" s="1033"/>
      <c r="BW161" s="1033"/>
      <c r="BX161" s="1033"/>
      <c r="BY161" s="1033"/>
      <c r="CD161" s="874"/>
      <c r="CE161" s="767"/>
      <c r="CF161" s="874"/>
      <c r="CG161" s="874"/>
      <c r="CN161" s="874"/>
      <c r="CO161" s="740"/>
      <c r="CP161" s="1033"/>
      <c r="CQ161" s="874"/>
      <c r="CT161" s="874"/>
      <c r="CU161" s="910"/>
      <c r="CV161" s="874"/>
      <c r="CW161" s="492"/>
      <c r="DD161" s="1134"/>
      <c r="DE161" s="1033"/>
      <c r="DF161" s="1033"/>
      <c r="DG161" s="1033"/>
      <c r="DH161" s="1033"/>
      <c r="DI161" s="1033"/>
      <c r="DJ161" s="1033"/>
      <c r="DK161" s="1033"/>
      <c r="DL161" s="1033"/>
      <c r="DM161" s="1033"/>
      <c r="DN161" s="1033"/>
      <c r="DO161" s="1033"/>
      <c r="DP161" s="1033"/>
      <c r="DQ161" s="1033"/>
      <c r="DR161" s="1033"/>
      <c r="DS161" s="1033"/>
      <c r="DT161" s="1033"/>
      <c r="DU161" s="1033"/>
      <c r="DV161" s="1033"/>
      <c r="DW161" s="1033"/>
      <c r="DX161" s="1033"/>
      <c r="DY161" s="1033"/>
      <c r="DZ161" s="1033"/>
      <c r="EA161" s="1033"/>
      <c r="EB161" s="1033"/>
      <c r="EC161" s="1033"/>
      <c r="ED161" s="1033"/>
      <c r="EE161" s="1033"/>
      <c r="EF161" s="1033"/>
      <c r="EG161" s="1033"/>
      <c r="EH161" s="1033"/>
      <c r="EI161" s="1033"/>
    </row>
    <row r="162" spans="1:139" customFormat="1" ht="24" customHeight="1" x14ac:dyDescent="0.9">
      <c r="A162" s="963"/>
      <c r="L162" s="751"/>
      <c r="M162" s="751"/>
      <c r="O162" s="1033"/>
      <c r="Q162" s="1033"/>
      <c r="AE162" s="1033"/>
      <c r="AF162" s="1033"/>
      <c r="AG162" s="1033"/>
      <c r="AH162" s="1033"/>
      <c r="AI162" s="1033"/>
      <c r="AJ162" s="1033"/>
      <c r="AK162" s="1033"/>
      <c r="AL162" s="1033"/>
      <c r="AM162" s="1033"/>
      <c r="AN162" s="1033"/>
      <c r="AO162" s="1033"/>
      <c r="AP162" s="1033"/>
      <c r="AQ162" s="1033"/>
      <c r="AR162" s="1033"/>
      <c r="AS162" s="1033"/>
      <c r="AT162" s="1033"/>
      <c r="AU162" s="1033"/>
      <c r="AV162" s="1033"/>
      <c r="AW162" s="1033"/>
      <c r="AX162" s="1033"/>
      <c r="AY162" s="1033"/>
      <c r="AZ162" s="1033"/>
      <c r="BA162" s="1033"/>
      <c r="BB162" s="1033"/>
      <c r="BC162" s="1033"/>
      <c r="BD162" s="1033"/>
      <c r="BE162" s="1033"/>
      <c r="BF162" s="1033"/>
      <c r="BG162" s="1033"/>
      <c r="BH162" s="1033"/>
      <c r="BI162" s="1033"/>
      <c r="BJ162" s="1033"/>
      <c r="BM162" s="1033"/>
      <c r="BN162" s="1033"/>
      <c r="BO162" s="1033"/>
      <c r="BP162" s="1033"/>
      <c r="BQ162" s="1033"/>
      <c r="BR162" s="1033"/>
      <c r="BT162" s="1033"/>
      <c r="BU162" s="1033"/>
      <c r="BV162" s="1033"/>
      <c r="BW162" s="1033"/>
      <c r="BX162" s="1033"/>
      <c r="BY162" s="1033"/>
      <c r="CD162" s="874"/>
      <c r="CE162" s="767"/>
      <c r="CF162" s="874"/>
      <c r="CG162" s="874"/>
      <c r="CN162" s="874"/>
      <c r="CO162" s="740"/>
      <c r="CP162" s="1033"/>
      <c r="CQ162" s="874"/>
      <c r="CT162" s="874"/>
      <c r="CU162" s="910"/>
      <c r="CV162" s="874"/>
      <c r="CW162" s="492"/>
      <c r="DD162" s="1134"/>
      <c r="DE162" s="1033"/>
      <c r="DF162" s="1033"/>
      <c r="DG162" s="1033"/>
      <c r="DH162" s="1033"/>
      <c r="DI162" s="1033"/>
      <c r="DJ162" s="1033"/>
      <c r="DK162" s="1033"/>
      <c r="DL162" s="1033"/>
      <c r="DM162" s="1033"/>
      <c r="DN162" s="1033"/>
      <c r="DO162" s="1033"/>
      <c r="DP162" s="1033"/>
      <c r="DQ162" s="1033"/>
      <c r="DR162" s="1033"/>
      <c r="DS162" s="1033"/>
      <c r="DT162" s="1033"/>
      <c r="DU162" s="1033"/>
      <c r="DV162" s="1033"/>
      <c r="DW162" s="1033"/>
      <c r="DX162" s="1033"/>
      <c r="DY162" s="1033"/>
      <c r="DZ162" s="1033"/>
      <c r="EA162" s="1033"/>
      <c r="EB162" s="1033"/>
      <c r="EC162" s="1033"/>
      <c r="ED162" s="1033"/>
      <c r="EE162" s="1033"/>
      <c r="EF162" s="1033"/>
      <c r="EG162" s="1033"/>
      <c r="EH162" s="1033"/>
      <c r="EI162" s="1033"/>
    </row>
    <row r="163" spans="1:139" customFormat="1" ht="24" customHeight="1" x14ac:dyDescent="0.9">
      <c r="A163" s="963"/>
      <c r="L163" s="751"/>
      <c r="M163" s="751"/>
      <c r="O163" s="1033"/>
      <c r="Q163" s="1033"/>
      <c r="AE163" s="1033"/>
      <c r="AF163" s="1033"/>
      <c r="AG163" s="1033"/>
      <c r="AH163" s="1033"/>
      <c r="AI163" s="1033"/>
      <c r="AJ163" s="1033"/>
      <c r="AK163" s="1033"/>
      <c r="AL163" s="1033"/>
      <c r="AM163" s="1033"/>
      <c r="AN163" s="1033"/>
      <c r="AO163" s="1033"/>
      <c r="AP163" s="1033"/>
      <c r="AQ163" s="1033"/>
      <c r="AR163" s="1033"/>
      <c r="AS163" s="1033"/>
      <c r="AT163" s="1033"/>
      <c r="AU163" s="1033"/>
      <c r="AV163" s="1033"/>
      <c r="AW163" s="1033"/>
      <c r="AX163" s="1033"/>
      <c r="AY163" s="1033"/>
      <c r="AZ163" s="1033"/>
      <c r="BA163" s="1033"/>
      <c r="BB163" s="1033"/>
      <c r="BC163" s="1033"/>
      <c r="BD163" s="1033"/>
      <c r="BE163" s="1033"/>
      <c r="BF163" s="1033"/>
      <c r="BG163" s="1033"/>
      <c r="BH163" s="1033"/>
      <c r="BI163" s="1033"/>
      <c r="BJ163" s="1033"/>
      <c r="BM163" s="1033"/>
      <c r="BN163" s="1033"/>
      <c r="BO163" s="1033"/>
      <c r="BP163" s="1033"/>
      <c r="BQ163" s="1033"/>
      <c r="BR163" s="1033"/>
      <c r="BT163" s="1033"/>
      <c r="BU163" s="1033"/>
      <c r="BV163" s="1033"/>
      <c r="BW163" s="1033"/>
      <c r="BX163" s="1033"/>
      <c r="BY163" s="1033"/>
      <c r="CD163" s="874"/>
      <c r="CE163" s="767"/>
      <c r="CF163" s="874"/>
      <c r="CG163" s="874"/>
      <c r="CN163" s="874"/>
      <c r="CO163" s="740"/>
      <c r="CP163" s="1033"/>
      <c r="CQ163" s="874"/>
      <c r="CT163" s="874"/>
      <c r="CU163" s="910"/>
      <c r="CV163" s="874"/>
      <c r="CW163" s="492"/>
      <c r="DD163" s="1134"/>
      <c r="DE163" s="1033"/>
      <c r="DF163" s="1033"/>
      <c r="DG163" s="1033"/>
      <c r="DH163" s="1033"/>
      <c r="DI163" s="1033"/>
      <c r="DJ163" s="1033"/>
      <c r="DK163" s="1033"/>
      <c r="DL163" s="1033"/>
      <c r="DM163" s="1033"/>
      <c r="DN163" s="1033"/>
      <c r="DO163" s="1033"/>
      <c r="DP163" s="1033"/>
      <c r="DQ163" s="1033"/>
      <c r="DR163" s="1033"/>
      <c r="DS163" s="1033"/>
      <c r="DT163" s="1033"/>
      <c r="DU163" s="1033"/>
      <c r="DV163" s="1033"/>
      <c r="DW163" s="1033"/>
      <c r="DX163" s="1033"/>
      <c r="DY163" s="1033"/>
      <c r="DZ163" s="1033"/>
      <c r="EA163" s="1033"/>
      <c r="EB163" s="1033"/>
      <c r="EC163" s="1033"/>
      <c r="ED163" s="1033"/>
      <c r="EE163" s="1033"/>
      <c r="EF163" s="1033"/>
      <c r="EG163" s="1033"/>
      <c r="EH163" s="1033"/>
      <c r="EI163" s="1033"/>
    </row>
    <row r="164" spans="1:139" customFormat="1" ht="24" customHeight="1" x14ac:dyDescent="0.9">
      <c r="A164" s="963"/>
      <c r="L164" s="751"/>
      <c r="M164" s="751"/>
      <c r="O164" s="1033"/>
      <c r="Q164" s="1033"/>
      <c r="AE164" s="1033"/>
      <c r="AF164" s="1033"/>
      <c r="AG164" s="1033"/>
      <c r="AH164" s="1033"/>
      <c r="AI164" s="1033"/>
      <c r="AJ164" s="1033"/>
      <c r="AK164" s="1033"/>
      <c r="AL164" s="1033"/>
      <c r="AM164" s="1033"/>
      <c r="AN164" s="1033"/>
      <c r="AO164" s="1033"/>
      <c r="AP164" s="1033"/>
      <c r="AQ164" s="1033"/>
      <c r="AR164" s="1033"/>
      <c r="AS164" s="1033"/>
      <c r="AT164" s="1033"/>
      <c r="AU164" s="1033"/>
      <c r="AV164" s="1033"/>
      <c r="AW164" s="1033"/>
      <c r="AX164" s="1033"/>
      <c r="AY164" s="1033"/>
      <c r="AZ164" s="1033"/>
      <c r="BA164" s="1033"/>
      <c r="BB164" s="1033"/>
      <c r="BC164" s="1033"/>
      <c r="BD164" s="1033"/>
      <c r="BE164" s="1033"/>
      <c r="BF164" s="1033"/>
      <c r="BG164" s="1033"/>
      <c r="BH164" s="1033"/>
      <c r="BI164" s="1033"/>
      <c r="BJ164" s="1033"/>
      <c r="BM164" s="1033"/>
      <c r="BN164" s="1033"/>
      <c r="BO164" s="1033"/>
      <c r="BP164" s="1033"/>
      <c r="BQ164" s="1033"/>
      <c r="BR164" s="1033"/>
      <c r="BT164" s="1033"/>
      <c r="BU164" s="1033"/>
      <c r="BV164" s="1033"/>
      <c r="BW164" s="1033"/>
      <c r="BX164" s="1033"/>
      <c r="BY164" s="1033"/>
      <c r="CD164" s="874"/>
      <c r="CE164" s="767"/>
      <c r="CF164" s="874"/>
      <c r="CG164" s="874"/>
      <c r="CN164" s="874"/>
      <c r="CO164" s="740"/>
      <c r="CP164" s="1033"/>
      <c r="CQ164" s="874"/>
      <c r="CT164" s="874"/>
      <c r="CU164" s="910"/>
      <c r="CV164" s="874"/>
      <c r="CW164" s="492"/>
      <c r="DD164" s="1134"/>
      <c r="DE164" s="1033"/>
      <c r="DF164" s="1033"/>
      <c r="DG164" s="1033"/>
      <c r="DH164" s="1033"/>
      <c r="DI164" s="1033"/>
      <c r="DJ164" s="1033"/>
      <c r="DK164" s="1033"/>
      <c r="DL164" s="1033"/>
      <c r="DM164" s="1033"/>
      <c r="DN164" s="1033"/>
      <c r="DO164" s="1033"/>
      <c r="DP164" s="1033"/>
      <c r="DQ164" s="1033"/>
      <c r="DR164" s="1033"/>
      <c r="DS164" s="1033"/>
      <c r="DT164" s="1033"/>
      <c r="DU164" s="1033"/>
      <c r="DV164" s="1033"/>
      <c r="DW164" s="1033"/>
      <c r="DX164" s="1033"/>
      <c r="DY164" s="1033"/>
      <c r="DZ164" s="1033"/>
      <c r="EA164" s="1033"/>
      <c r="EB164" s="1033"/>
      <c r="EC164" s="1033"/>
      <c r="ED164" s="1033"/>
      <c r="EE164" s="1033"/>
      <c r="EF164" s="1033"/>
      <c r="EG164" s="1033"/>
      <c r="EH164" s="1033"/>
      <c r="EI164" s="1033"/>
    </row>
    <row r="165" spans="1:139" customFormat="1" ht="24" customHeight="1" x14ac:dyDescent="0.9">
      <c r="A165" s="963"/>
      <c r="L165" s="751"/>
      <c r="M165" s="751"/>
      <c r="O165" s="1033"/>
      <c r="Q165" s="1033"/>
      <c r="AE165" s="1033"/>
      <c r="AF165" s="1033"/>
      <c r="AG165" s="1033"/>
      <c r="AH165" s="1033"/>
      <c r="AI165" s="1033"/>
      <c r="AJ165" s="1033"/>
      <c r="AK165" s="1033"/>
      <c r="AL165" s="1033"/>
      <c r="AM165" s="1033"/>
      <c r="AN165" s="1033"/>
      <c r="AO165" s="1033"/>
      <c r="AP165" s="1033"/>
      <c r="AQ165" s="1033"/>
      <c r="AR165" s="1033"/>
      <c r="AS165" s="1033"/>
      <c r="AT165" s="1033"/>
      <c r="AU165" s="1033"/>
      <c r="AV165" s="1033"/>
      <c r="AW165" s="1033"/>
      <c r="AX165" s="1033"/>
      <c r="AY165" s="1033"/>
      <c r="AZ165" s="1033"/>
      <c r="BA165" s="1033"/>
      <c r="BB165" s="1033"/>
      <c r="BC165" s="1033"/>
      <c r="BD165" s="1033"/>
      <c r="BE165" s="1033"/>
      <c r="BF165" s="1033"/>
      <c r="BG165" s="1033"/>
      <c r="BH165" s="1033"/>
      <c r="BI165" s="1033"/>
      <c r="BJ165" s="1033"/>
      <c r="BM165" s="1033"/>
      <c r="BN165" s="1033"/>
      <c r="BO165" s="1033"/>
      <c r="BP165" s="1033"/>
      <c r="BQ165" s="1033"/>
      <c r="BR165" s="1033"/>
      <c r="BT165" s="1033"/>
      <c r="BU165" s="1033"/>
      <c r="BV165" s="1033"/>
      <c r="BW165" s="1033"/>
      <c r="BX165" s="1033"/>
      <c r="BY165" s="1033"/>
      <c r="CD165" s="874"/>
      <c r="CE165" s="767"/>
      <c r="CF165" s="874"/>
      <c r="CG165" s="874"/>
      <c r="CN165" s="874"/>
      <c r="CO165" s="740"/>
      <c r="CP165" s="1033"/>
      <c r="CQ165" s="874"/>
      <c r="CT165" s="874"/>
      <c r="CU165" s="910"/>
      <c r="CV165" s="874"/>
      <c r="CW165" s="492"/>
      <c r="DD165" s="1134"/>
      <c r="DE165" s="1033"/>
      <c r="DF165" s="1033"/>
      <c r="DG165" s="1033"/>
      <c r="DH165" s="1033"/>
      <c r="DI165" s="1033"/>
      <c r="DJ165" s="1033"/>
      <c r="DK165" s="1033"/>
      <c r="DL165" s="1033"/>
      <c r="DM165" s="1033"/>
      <c r="DN165" s="1033"/>
      <c r="DO165" s="1033"/>
      <c r="DP165" s="1033"/>
      <c r="DQ165" s="1033"/>
      <c r="DR165" s="1033"/>
      <c r="DS165" s="1033"/>
      <c r="DT165" s="1033"/>
      <c r="DU165" s="1033"/>
      <c r="DV165" s="1033"/>
      <c r="DW165" s="1033"/>
      <c r="DX165" s="1033"/>
      <c r="DY165" s="1033"/>
      <c r="DZ165" s="1033"/>
      <c r="EA165" s="1033"/>
      <c r="EB165" s="1033"/>
      <c r="EC165" s="1033"/>
      <c r="ED165" s="1033"/>
      <c r="EE165" s="1033"/>
      <c r="EF165" s="1033"/>
      <c r="EG165" s="1033"/>
      <c r="EH165" s="1033"/>
      <c r="EI165" s="1033"/>
    </row>
    <row r="166" spans="1:139" customFormat="1" ht="24" customHeight="1" x14ac:dyDescent="0.9">
      <c r="A166" s="963"/>
      <c r="L166" s="751"/>
      <c r="M166" s="751"/>
      <c r="O166" s="1033"/>
      <c r="Q166" s="1033"/>
      <c r="AE166" s="1033"/>
      <c r="AF166" s="1033"/>
      <c r="AG166" s="1033"/>
      <c r="AH166" s="1033"/>
      <c r="AI166" s="1033"/>
      <c r="AJ166" s="1033"/>
      <c r="AK166" s="1033"/>
      <c r="AL166" s="1033"/>
      <c r="AM166" s="1033"/>
      <c r="AN166" s="1033"/>
      <c r="AO166" s="1033"/>
      <c r="AP166" s="1033"/>
      <c r="AQ166" s="1033"/>
      <c r="AR166" s="1033"/>
      <c r="AS166" s="1033"/>
      <c r="AT166" s="1033"/>
      <c r="AU166" s="1033"/>
      <c r="AV166" s="1033"/>
      <c r="AW166" s="1033"/>
      <c r="AX166" s="1033"/>
      <c r="AY166" s="1033"/>
      <c r="AZ166" s="1033"/>
      <c r="BA166" s="1033"/>
      <c r="BB166" s="1033"/>
      <c r="BC166" s="1033"/>
      <c r="BD166" s="1033"/>
      <c r="BE166" s="1033"/>
      <c r="BF166" s="1033"/>
      <c r="BG166" s="1033"/>
      <c r="BH166" s="1033"/>
      <c r="BI166" s="1033"/>
      <c r="BJ166" s="1033"/>
      <c r="BM166" s="1033"/>
      <c r="BN166" s="1033"/>
      <c r="BO166" s="1033"/>
      <c r="BP166" s="1033"/>
      <c r="BQ166" s="1033"/>
      <c r="BR166" s="1033"/>
      <c r="BT166" s="1033"/>
      <c r="BU166" s="1033"/>
      <c r="BV166" s="1033"/>
      <c r="BW166" s="1033"/>
      <c r="BX166" s="1033"/>
      <c r="BY166" s="1033"/>
      <c r="CD166" s="874"/>
      <c r="CE166" s="767"/>
      <c r="CF166" s="874"/>
      <c r="CG166" s="874"/>
      <c r="CN166" s="874"/>
      <c r="CO166" s="740"/>
      <c r="CP166" s="1033"/>
      <c r="CQ166" s="874"/>
      <c r="CT166" s="874"/>
      <c r="CU166" s="910"/>
      <c r="CV166" s="874"/>
      <c r="CW166" s="492"/>
      <c r="DD166" s="1134"/>
      <c r="DE166" s="1033"/>
      <c r="DF166" s="1033"/>
      <c r="DG166" s="1033"/>
      <c r="DH166" s="1033"/>
      <c r="DI166" s="1033"/>
      <c r="DJ166" s="1033"/>
      <c r="DK166" s="1033"/>
      <c r="DL166" s="1033"/>
      <c r="DM166" s="1033"/>
      <c r="DN166" s="1033"/>
      <c r="DO166" s="1033"/>
      <c r="DP166" s="1033"/>
      <c r="DQ166" s="1033"/>
      <c r="DR166" s="1033"/>
      <c r="DS166" s="1033"/>
      <c r="DT166" s="1033"/>
      <c r="DU166" s="1033"/>
      <c r="DV166" s="1033"/>
      <c r="DW166" s="1033"/>
      <c r="DX166" s="1033"/>
      <c r="DY166" s="1033"/>
      <c r="DZ166" s="1033"/>
      <c r="EA166" s="1033"/>
      <c r="EB166" s="1033"/>
      <c r="EC166" s="1033"/>
      <c r="ED166" s="1033"/>
      <c r="EE166" s="1033"/>
      <c r="EF166" s="1033"/>
      <c r="EG166" s="1033"/>
      <c r="EH166" s="1033"/>
      <c r="EI166" s="1033"/>
    </row>
    <row r="167" spans="1:139" customFormat="1" ht="24" customHeight="1" x14ac:dyDescent="0.9">
      <c r="A167" s="963"/>
      <c r="L167" s="751"/>
      <c r="M167" s="751"/>
      <c r="O167" s="1033"/>
      <c r="Q167" s="1033"/>
      <c r="AE167" s="1033"/>
      <c r="AF167" s="1033"/>
      <c r="AG167" s="1033"/>
      <c r="AH167" s="1033"/>
      <c r="AI167" s="1033"/>
      <c r="AJ167" s="1033"/>
      <c r="AK167" s="1033"/>
      <c r="AL167" s="1033"/>
      <c r="AM167" s="1033"/>
      <c r="AN167" s="1033"/>
      <c r="AO167" s="1033"/>
      <c r="AP167" s="1033"/>
      <c r="AQ167" s="1033"/>
      <c r="AR167" s="1033"/>
      <c r="AS167" s="1033"/>
      <c r="AT167" s="1033"/>
      <c r="AU167" s="1033"/>
      <c r="AV167" s="1033"/>
      <c r="AW167" s="1033"/>
      <c r="AX167" s="1033"/>
      <c r="AY167" s="1033"/>
      <c r="AZ167" s="1033"/>
      <c r="BA167" s="1033"/>
      <c r="BB167" s="1033"/>
      <c r="BC167" s="1033"/>
      <c r="BD167" s="1033"/>
      <c r="BE167" s="1033"/>
      <c r="BF167" s="1033"/>
      <c r="BG167" s="1033"/>
      <c r="BH167" s="1033"/>
      <c r="BI167" s="1033"/>
      <c r="BJ167" s="1033"/>
      <c r="BM167" s="1033"/>
      <c r="BN167" s="1033"/>
      <c r="BO167" s="1033"/>
      <c r="BP167" s="1033"/>
      <c r="BQ167" s="1033"/>
      <c r="BR167" s="1033"/>
      <c r="BT167" s="1033"/>
      <c r="BU167" s="1033"/>
      <c r="BV167" s="1033"/>
      <c r="BW167" s="1033"/>
      <c r="BX167" s="1033"/>
      <c r="BY167" s="1033"/>
      <c r="CD167" s="874"/>
      <c r="CE167" s="767"/>
      <c r="CF167" s="874"/>
      <c r="CG167" s="874"/>
      <c r="CN167" s="874"/>
      <c r="CO167" s="740"/>
      <c r="CP167" s="1033"/>
      <c r="CQ167" s="874"/>
      <c r="CT167" s="874"/>
      <c r="CU167" s="910"/>
      <c r="CV167" s="874"/>
      <c r="CW167" s="492"/>
      <c r="DD167" s="1134"/>
      <c r="DE167" s="1033"/>
      <c r="DF167" s="1033"/>
      <c r="DG167" s="1033"/>
      <c r="DH167" s="1033"/>
      <c r="DI167" s="1033"/>
      <c r="DJ167" s="1033"/>
      <c r="DK167" s="1033"/>
      <c r="DL167" s="1033"/>
      <c r="DM167" s="1033"/>
      <c r="DN167" s="1033"/>
      <c r="DO167" s="1033"/>
      <c r="DP167" s="1033"/>
      <c r="DQ167" s="1033"/>
      <c r="DR167" s="1033"/>
      <c r="DS167" s="1033"/>
      <c r="DT167" s="1033"/>
      <c r="DU167" s="1033"/>
      <c r="DV167" s="1033"/>
      <c r="DW167" s="1033"/>
      <c r="DX167" s="1033"/>
      <c r="DY167" s="1033"/>
      <c r="DZ167" s="1033"/>
      <c r="EA167" s="1033"/>
      <c r="EB167" s="1033"/>
      <c r="EC167" s="1033"/>
      <c r="ED167" s="1033"/>
      <c r="EE167" s="1033"/>
      <c r="EF167" s="1033"/>
      <c r="EG167" s="1033"/>
      <c r="EH167" s="1033"/>
      <c r="EI167" s="1033"/>
    </row>
    <row r="168" spans="1:139" customFormat="1" ht="24" customHeight="1" x14ac:dyDescent="0.9">
      <c r="A168" s="963"/>
      <c r="L168" s="751"/>
      <c r="M168" s="751"/>
      <c r="O168" s="1033"/>
      <c r="Q168" s="1033"/>
      <c r="AE168" s="1033"/>
      <c r="AF168" s="1033"/>
      <c r="AG168" s="1033"/>
      <c r="AH168" s="1033"/>
      <c r="AI168" s="1033"/>
      <c r="AJ168" s="1033"/>
      <c r="AK168" s="1033"/>
      <c r="AL168" s="1033"/>
      <c r="AM168" s="1033"/>
      <c r="AN168" s="1033"/>
      <c r="AO168" s="1033"/>
      <c r="AP168" s="1033"/>
      <c r="AQ168" s="1033"/>
      <c r="AR168" s="1033"/>
      <c r="AS168" s="1033"/>
      <c r="AT168" s="1033"/>
      <c r="AU168" s="1033"/>
      <c r="AV168" s="1033"/>
      <c r="AW168" s="1033"/>
      <c r="AX168" s="1033"/>
      <c r="AY168" s="1033"/>
      <c r="AZ168" s="1033"/>
      <c r="BA168" s="1033"/>
      <c r="BB168" s="1033"/>
      <c r="BC168" s="1033"/>
      <c r="BD168" s="1033"/>
      <c r="BE168" s="1033"/>
      <c r="BF168" s="1033"/>
      <c r="BG168" s="1033"/>
      <c r="BH168" s="1033"/>
      <c r="BI168" s="1033"/>
      <c r="BJ168" s="1033"/>
      <c r="BM168" s="1033"/>
      <c r="BN168" s="1033"/>
      <c r="BO168" s="1033"/>
      <c r="BP168" s="1033"/>
      <c r="BQ168" s="1033"/>
      <c r="BR168" s="1033"/>
      <c r="BT168" s="1033"/>
      <c r="BU168" s="1033"/>
      <c r="BV168" s="1033"/>
      <c r="BW168" s="1033"/>
      <c r="BX168" s="1033"/>
      <c r="BY168" s="1033"/>
      <c r="CD168" s="874"/>
      <c r="CE168" s="767"/>
      <c r="CF168" s="874"/>
      <c r="CG168" s="874"/>
      <c r="CN168" s="874"/>
      <c r="CO168" s="740"/>
      <c r="CP168" s="1033"/>
      <c r="CQ168" s="874"/>
      <c r="CT168" s="874"/>
      <c r="CU168" s="910"/>
      <c r="CV168" s="874"/>
      <c r="CW168" s="492"/>
      <c r="DD168" s="1134"/>
      <c r="DE168" s="1033"/>
      <c r="DF168" s="1033"/>
      <c r="DG168" s="1033"/>
      <c r="DH168" s="1033"/>
      <c r="DI168" s="1033"/>
      <c r="DJ168" s="1033"/>
      <c r="DK168" s="1033"/>
      <c r="DL168" s="1033"/>
      <c r="DM168" s="1033"/>
      <c r="DN168" s="1033"/>
      <c r="DO168" s="1033"/>
      <c r="DP168" s="1033"/>
      <c r="DQ168" s="1033"/>
      <c r="DR168" s="1033"/>
      <c r="DS168" s="1033"/>
      <c r="DT168" s="1033"/>
      <c r="DU168" s="1033"/>
      <c r="DV168" s="1033"/>
      <c r="DW168" s="1033"/>
      <c r="DX168" s="1033"/>
      <c r="DY168" s="1033"/>
      <c r="DZ168" s="1033"/>
      <c r="EA168" s="1033"/>
      <c r="EB168" s="1033"/>
      <c r="EC168" s="1033"/>
      <c r="ED168" s="1033"/>
      <c r="EE168" s="1033"/>
      <c r="EF168" s="1033"/>
      <c r="EG168" s="1033"/>
      <c r="EH168" s="1033"/>
      <c r="EI168" s="1033"/>
    </row>
    <row r="169" spans="1:139" customFormat="1" ht="24" customHeight="1" x14ac:dyDescent="0.9">
      <c r="A169" s="963"/>
      <c r="L169" s="751"/>
      <c r="M169" s="751"/>
      <c r="O169" s="1033"/>
      <c r="Q169" s="1033"/>
      <c r="AE169" s="1033"/>
      <c r="AF169" s="1033"/>
      <c r="AG169" s="1033"/>
      <c r="AH169" s="1033"/>
      <c r="AI169" s="1033"/>
      <c r="AJ169" s="1033"/>
      <c r="AK169" s="1033"/>
      <c r="AL169" s="1033"/>
      <c r="AM169" s="1033"/>
      <c r="AN169" s="1033"/>
      <c r="AO169" s="1033"/>
      <c r="AP169" s="1033"/>
      <c r="AQ169" s="1033"/>
      <c r="AR169" s="1033"/>
      <c r="AS169" s="1033"/>
      <c r="AT169" s="1033"/>
      <c r="AU169" s="1033"/>
      <c r="AV169" s="1033"/>
      <c r="AW169" s="1033"/>
      <c r="AX169" s="1033"/>
      <c r="AY169" s="1033"/>
      <c r="AZ169" s="1033"/>
      <c r="BA169" s="1033"/>
      <c r="BB169" s="1033"/>
      <c r="BC169" s="1033"/>
      <c r="BD169" s="1033"/>
      <c r="BE169" s="1033"/>
      <c r="BF169" s="1033"/>
      <c r="BG169" s="1033"/>
      <c r="BH169" s="1033"/>
      <c r="BI169" s="1033"/>
      <c r="BJ169" s="1033"/>
      <c r="BM169" s="1033"/>
      <c r="BN169" s="1033"/>
      <c r="BO169" s="1033"/>
      <c r="BP169" s="1033"/>
      <c r="BQ169" s="1033"/>
      <c r="BR169" s="1033"/>
      <c r="BT169" s="1033"/>
      <c r="BU169" s="1033"/>
      <c r="BV169" s="1033"/>
      <c r="BW169" s="1033"/>
      <c r="BX169" s="1033"/>
      <c r="BY169" s="1033"/>
      <c r="CD169" s="874"/>
      <c r="CE169" s="767"/>
      <c r="CF169" s="874"/>
      <c r="CG169" s="874"/>
      <c r="CN169" s="874"/>
      <c r="CO169" s="740"/>
      <c r="CP169" s="1033"/>
      <c r="CQ169" s="874"/>
      <c r="CT169" s="874"/>
      <c r="CU169" s="910"/>
      <c r="CV169" s="874"/>
      <c r="CW169" s="492"/>
      <c r="DD169" s="1134"/>
      <c r="DE169" s="1033"/>
      <c r="DF169" s="1033"/>
      <c r="DG169" s="1033"/>
      <c r="DH169" s="1033"/>
      <c r="DI169" s="1033"/>
      <c r="DJ169" s="1033"/>
      <c r="DK169" s="1033"/>
      <c r="DL169" s="1033"/>
      <c r="DM169" s="1033"/>
      <c r="DN169" s="1033"/>
      <c r="DO169" s="1033"/>
      <c r="DP169" s="1033"/>
      <c r="DQ169" s="1033"/>
      <c r="DR169" s="1033"/>
      <c r="DS169" s="1033"/>
      <c r="DT169" s="1033"/>
      <c r="DU169" s="1033"/>
      <c r="DV169" s="1033"/>
      <c r="DW169" s="1033"/>
      <c r="DX169" s="1033"/>
      <c r="DY169" s="1033"/>
      <c r="DZ169" s="1033"/>
      <c r="EA169" s="1033"/>
      <c r="EB169" s="1033"/>
      <c r="EC169" s="1033"/>
      <c r="ED169" s="1033"/>
      <c r="EE169" s="1033"/>
      <c r="EF169" s="1033"/>
      <c r="EG169" s="1033"/>
      <c r="EH169" s="1033"/>
      <c r="EI169" s="1033"/>
    </row>
    <row r="170" spans="1:139" customFormat="1" ht="24" customHeight="1" x14ac:dyDescent="0.9">
      <c r="A170" s="963"/>
      <c r="L170" s="751"/>
      <c r="M170" s="751"/>
      <c r="O170" s="1033"/>
      <c r="Q170" s="1033"/>
      <c r="AE170" s="1033"/>
      <c r="AF170" s="1033"/>
      <c r="AG170" s="1033"/>
      <c r="AH170" s="1033"/>
      <c r="AI170" s="1033"/>
      <c r="AJ170" s="1033"/>
      <c r="AK170" s="1033"/>
      <c r="AL170" s="1033"/>
      <c r="AM170" s="1033"/>
      <c r="AN170" s="1033"/>
      <c r="AO170" s="1033"/>
      <c r="AP170" s="1033"/>
      <c r="AQ170" s="1033"/>
      <c r="AR170" s="1033"/>
      <c r="AS170" s="1033"/>
      <c r="AT170" s="1033"/>
      <c r="AU170" s="1033"/>
      <c r="AV170" s="1033"/>
      <c r="AW170" s="1033"/>
      <c r="AX170" s="1033"/>
      <c r="AY170" s="1033"/>
      <c r="AZ170" s="1033"/>
      <c r="BA170" s="1033"/>
      <c r="BB170" s="1033"/>
      <c r="BC170" s="1033"/>
      <c r="BD170" s="1033"/>
      <c r="BE170" s="1033"/>
      <c r="BF170" s="1033"/>
      <c r="BG170" s="1033"/>
      <c r="BH170" s="1033"/>
      <c r="BI170" s="1033"/>
      <c r="BJ170" s="1033"/>
      <c r="BM170" s="1033"/>
      <c r="BN170" s="1033"/>
      <c r="BO170" s="1033"/>
      <c r="BP170" s="1033"/>
      <c r="BQ170" s="1033"/>
      <c r="BR170" s="1033"/>
      <c r="BT170" s="1033"/>
      <c r="BU170" s="1033"/>
      <c r="BV170" s="1033"/>
      <c r="BW170" s="1033"/>
      <c r="BX170" s="1033"/>
      <c r="BY170" s="1033"/>
      <c r="CD170" s="874"/>
      <c r="CE170" s="767"/>
      <c r="CF170" s="874"/>
      <c r="CG170" s="874"/>
      <c r="CN170" s="874"/>
      <c r="CO170" s="740"/>
      <c r="CP170" s="1033"/>
      <c r="CQ170" s="874"/>
      <c r="CT170" s="874"/>
      <c r="CU170" s="910"/>
      <c r="CV170" s="874"/>
      <c r="CW170" s="492"/>
      <c r="DD170" s="1134"/>
      <c r="DE170" s="1033"/>
      <c r="DF170" s="1033"/>
      <c r="DG170" s="1033"/>
      <c r="DH170" s="1033"/>
      <c r="DI170" s="1033"/>
      <c r="DJ170" s="1033"/>
      <c r="DK170" s="1033"/>
      <c r="DL170" s="1033"/>
      <c r="DM170" s="1033"/>
      <c r="DN170" s="1033"/>
      <c r="DO170" s="1033"/>
      <c r="DP170" s="1033"/>
      <c r="DQ170" s="1033"/>
      <c r="DR170" s="1033"/>
      <c r="DS170" s="1033"/>
      <c r="DT170" s="1033"/>
      <c r="DU170" s="1033"/>
      <c r="DV170" s="1033"/>
      <c r="DW170" s="1033"/>
      <c r="DX170" s="1033"/>
      <c r="DY170" s="1033"/>
      <c r="DZ170" s="1033"/>
      <c r="EA170" s="1033"/>
      <c r="EB170" s="1033"/>
      <c r="EC170" s="1033"/>
      <c r="ED170" s="1033"/>
      <c r="EE170" s="1033"/>
      <c r="EF170" s="1033"/>
      <c r="EG170" s="1033"/>
      <c r="EH170" s="1033"/>
      <c r="EI170" s="1033"/>
    </row>
    <row r="171" spans="1:139" customFormat="1" ht="24" customHeight="1" x14ac:dyDescent="0.9">
      <c r="A171" s="963"/>
      <c r="L171" s="751"/>
      <c r="M171" s="751"/>
      <c r="O171" s="1033"/>
      <c r="Q171" s="1033"/>
      <c r="AE171" s="1033"/>
      <c r="AF171" s="1033"/>
      <c r="AG171" s="1033"/>
      <c r="AH171" s="1033"/>
      <c r="AI171" s="1033"/>
      <c r="AJ171" s="1033"/>
      <c r="AK171" s="1033"/>
      <c r="AL171" s="1033"/>
      <c r="AM171" s="1033"/>
      <c r="AN171" s="1033"/>
      <c r="AO171" s="1033"/>
      <c r="AP171" s="1033"/>
      <c r="AQ171" s="1033"/>
      <c r="AR171" s="1033"/>
      <c r="AS171" s="1033"/>
      <c r="AT171" s="1033"/>
      <c r="AU171" s="1033"/>
      <c r="AV171" s="1033"/>
      <c r="AW171" s="1033"/>
      <c r="AX171" s="1033"/>
      <c r="AY171" s="1033"/>
      <c r="AZ171" s="1033"/>
      <c r="BA171" s="1033"/>
      <c r="BB171" s="1033"/>
      <c r="BC171" s="1033"/>
      <c r="BD171" s="1033"/>
      <c r="BE171" s="1033"/>
      <c r="BF171" s="1033"/>
      <c r="BG171" s="1033"/>
      <c r="BH171" s="1033"/>
      <c r="BI171" s="1033"/>
      <c r="BJ171" s="1033"/>
      <c r="BM171" s="1033"/>
      <c r="BN171" s="1033"/>
      <c r="BO171" s="1033"/>
      <c r="BP171" s="1033"/>
      <c r="BQ171" s="1033"/>
      <c r="BR171" s="1033"/>
      <c r="BT171" s="1033"/>
      <c r="BU171" s="1033"/>
      <c r="BV171" s="1033"/>
      <c r="BW171" s="1033"/>
      <c r="BX171" s="1033"/>
      <c r="BY171" s="1033"/>
      <c r="CD171" s="874"/>
      <c r="CE171" s="767"/>
      <c r="CF171" s="874"/>
      <c r="CG171" s="874"/>
      <c r="CN171" s="874"/>
      <c r="CO171" s="740"/>
      <c r="CP171" s="1033"/>
      <c r="CQ171" s="874"/>
      <c r="CT171" s="874"/>
      <c r="CU171" s="910"/>
      <c r="CV171" s="874"/>
      <c r="CW171" s="492"/>
      <c r="DD171" s="1134"/>
      <c r="DE171" s="1033"/>
      <c r="DF171" s="1033"/>
      <c r="DG171" s="1033"/>
      <c r="DH171" s="1033"/>
      <c r="DI171" s="1033"/>
      <c r="DJ171" s="1033"/>
      <c r="DK171" s="1033"/>
      <c r="DL171" s="1033"/>
      <c r="DM171" s="1033"/>
      <c r="DN171" s="1033"/>
      <c r="DO171" s="1033"/>
      <c r="DP171" s="1033"/>
      <c r="DQ171" s="1033"/>
      <c r="DR171" s="1033"/>
      <c r="DS171" s="1033"/>
      <c r="DT171" s="1033"/>
      <c r="DU171" s="1033"/>
      <c r="DV171" s="1033"/>
      <c r="DW171" s="1033"/>
      <c r="DX171" s="1033"/>
      <c r="DY171" s="1033"/>
      <c r="DZ171" s="1033"/>
      <c r="EA171" s="1033"/>
      <c r="EB171" s="1033"/>
      <c r="EC171" s="1033"/>
      <c r="ED171" s="1033"/>
      <c r="EE171" s="1033"/>
      <c r="EF171" s="1033"/>
      <c r="EG171" s="1033"/>
      <c r="EH171" s="1033"/>
      <c r="EI171" s="1033"/>
    </row>
    <row r="172" spans="1:139" customFormat="1" ht="24" customHeight="1" x14ac:dyDescent="0.9">
      <c r="A172" s="963"/>
      <c r="L172" s="751"/>
      <c r="M172" s="751"/>
      <c r="O172" s="1033"/>
      <c r="Q172" s="1033"/>
      <c r="AE172" s="1033"/>
      <c r="AF172" s="1033"/>
      <c r="AG172" s="1033"/>
      <c r="AH172" s="1033"/>
      <c r="AI172" s="1033"/>
      <c r="AJ172" s="1033"/>
      <c r="AK172" s="1033"/>
      <c r="AL172" s="1033"/>
      <c r="AM172" s="1033"/>
      <c r="AN172" s="1033"/>
      <c r="AO172" s="1033"/>
      <c r="AP172" s="1033"/>
      <c r="AQ172" s="1033"/>
      <c r="AR172" s="1033"/>
      <c r="AS172" s="1033"/>
      <c r="AT172" s="1033"/>
      <c r="AU172" s="1033"/>
      <c r="AV172" s="1033"/>
      <c r="AW172" s="1033"/>
      <c r="AX172" s="1033"/>
      <c r="AY172" s="1033"/>
      <c r="AZ172" s="1033"/>
      <c r="BA172" s="1033"/>
      <c r="BB172" s="1033"/>
      <c r="BC172" s="1033"/>
      <c r="BD172" s="1033"/>
      <c r="BE172" s="1033"/>
      <c r="BF172" s="1033"/>
      <c r="BG172" s="1033"/>
      <c r="BH172" s="1033"/>
      <c r="BI172" s="1033"/>
      <c r="BJ172" s="1033"/>
      <c r="BM172" s="1033"/>
      <c r="BN172" s="1033"/>
      <c r="BO172" s="1033"/>
      <c r="BP172" s="1033"/>
      <c r="BQ172" s="1033"/>
      <c r="BR172" s="1033"/>
      <c r="BT172" s="1033"/>
      <c r="BU172" s="1033"/>
      <c r="BV172" s="1033"/>
      <c r="BW172" s="1033"/>
      <c r="BX172" s="1033"/>
      <c r="BY172" s="1033"/>
      <c r="CD172" s="874"/>
      <c r="CE172" s="767"/>
      <c r="CF172" s="874"/>
      <c r="CG172" s="874"/>
      <c r="CN172" s="874"/>
      <c r="CO172" s="740"/>
      <c r="CP172" s="1033"/>
      <c r="CQ172" s="874"/>
      <c r="CT172" s="874"/>
      <c r="CU172" s="910"/>
      <c r="CV172" s="874"/>
      <c r="CW172" s="492"/>
      <c r="DD172" s="1134"/>
      <c r="DE172" s="1033"/>
      <c r="DF172" s="1033"/>
      <c r="DG172" s="1033"/>
      <c r="DH172" s="1033"/>
      <c r="DI172" s="1033"/>
      <c r="DJ172" s="1033"/>
      <c r="DK172" s="1033"/>
      <c r="DL172" s="1033"/>
      <c r="DM172" s="1033"/>
      <c r="DN172" s="1033"/>
      <c r="DO172" s="1033"/>
      <c r="DP172" s="1033"/>
      <c r="DQ172" s="1033"/>
      <c r="DR172" s="1033"/>
      <c r="DS172" s="1033"/>
      <c r="DT172" s="1033"/>
      <c r="DU172" s="1033"/>
      <c r="DV172" s="1033"/>
      <c r="DW172" s="1033"/>
      <c r="DX172" s="1033"/>
      <c r="DY172" s="1033"/>
      <c r="DZ172" s="1033"/>
      <c r="EA172" s="1033"/>
      <c r="EB172" s="1033"/>
      <c r="EC172" s="1033"/>
      <c r="ED172" s="1033"/>
      <c r="EE172" s="1033"/>
      <c r="EF172" s="1033"/>
      <c r="EG172" s="1033"/>
      <c r="EH172" s="1033"/>
      <c r="EI172" s="1033"/>
    </row>
    <row r="173" spans="1:139" customFormat="1" ht="24" customHeight="1" x14ac:dyDescent="0.9">
      <c r="A173" s="963"/>
      <c r="L173" s="751"/>
      <c r="M173" s="751"/>
      <c r="O173" s="1033"/>
      <c r="Q173" s="1033"/>
      <c r="AE173" s="1033"/>
      <c r="AF173" s="1033"/>
      <c r="AG173" s="1033"/>
      <c r="AH173" s="1033"/>
      <c r="AI173" s="1033"/>
      <c r="AJ173" s="1033"/>
      <c r="AK173" s="1033"/>
      <c r="AL173" s="1033"/>
      <c r="AM173" s="1033"/>
      <c r="AN173" s="1033"/>
      <c r="AO173" s="1033"/>
      <c r="AP173" s="1033"/>
      <c r="AQ173" s="1033"/>
      <c r="AR173" s="1033"/>
      <c r="AS173" s="1033"/>
      <c r="AT173" s="1033"/>
      <c r="AU173" s="1033"/>
      <c r="AV173" s="1033"/>
      <c r="AW173" s="1033"/>
      <c r="AX173" s="1033"/>
      <c r="AY173" s="1033"/>
      <c r="AZ173" s="1033"/>
      <c r="BA173" s="1033"/>
      <c r="BB173" s="1033"/>
      <c r="BC173" s="1033"/>
      <c r="BD173" s="1033"/>
      <c r="BE173" s="1033"/>
      <c r="BF173" s="1033"/>
      <c r="BG173" s="1033"/>
      <c r="BH173" s="1033"/>
      <c r="BI173" s="1033"/>
      <c r="BJ173" s="1033"/>
      <c r="BM173" s="1033"/>
      <c r="BN173" s="1033"/>
      <c r="BO173" s="1033"/>
      <c r="BP173" s="1033"/>
      <c r="BQ173" s="1033"/>
      <c r="BR173" s="1033"/>
      <c r="BT173" s="1033"/>
      <c r="BU173" s="1033"/>
      <c r="BV173" s="1033"/>
      <c r="BW173" s="1033"/>
      <c r="BX173" s="1033"/>
      <c r="BY173" s="1033"/>
      <c r="CD173" s="874"/>
      <c r="CE173" s="767"/>
      <c r="CF173" s="874"/>
      <c r="CG173" s="874"/>
      <c r="CN173" s="874"/>
      <c r="CO173" s="740"/>
      <c r="CP173" s="1033"/>
      <c r="CQ173" s="874"/>
      <c r="CT173" s="874"/>
      <c r="CU173" s="910"/>
      <c r="CV173" s="874"/>
      <c r="CW173" s="492"/>
      <c r="DD173" s="1134"/>
      <c r="DE173" s="1033"/>
      <c r="DF173" s="1033"/>
      <c r="DG173" s="1033"/>
      <c r="DH173" s="1033"/>
      <c r="DI173" s="1033"/>
      <c r="DJ173" s="1033"/>
      <c r="DK173" s="1033"/>
      <c r="DL173" s="1033"/>
      <c r="DM173" s="1033"/>
      <c r="DN173" s="1033"/>
      <c r="DO173" s="1033"/>
      <c r="DP173" s="1033"/>
      <c r="DQ173" s="1033"/>
      <c r="DR173" s="1033"/>
      <c r="DS173" s="1033"/>
      <c r="DT173" s="1033"/>
      <c r="DU173" s="1033"/>
      <c r="DV173" s="1033"/>
      <c r="DW173" s="1033"/>
      <c r="DX173" s="1033"/>
      <c r="DY173" s="1033"/>
      <c r="DZ173" s="1033"/>
      <c r="EA173" s="1033"/>
      <c r="EB173" s="1033"/>
      <c r="EC173" s="1033"/>
      <c r="ED173" s="1033"/>
      <c r="EE173" s="1033"/>
      <c r="EF173" s="1033"/>
      <c r="EG173" s="1033"/>
      <c r="EH173" s="1033"/>
      <c r="EI173" s="1033"/>
    </row>
    <row r="174" spans="1:139" customFormat="1" ht="24" customHeight="1" x14ac:dyDescent="0.9">
      <c r="A174" s="963"/>
      <c r="L174" s="751"/>
      <c r="M174" s="751"/>
      <c r="O174" s="1033"/>
      <c r="Q174" s="1033"/>
      <c r="AE174" s="1033"/>
      <c r="AF174" s="1033"/>
      <c r="AG174" s="1033"/>
      <c r="AH174" s="1033"/>
      <c r="AI174" s="1033"/>
      <c r="AJ174" s="1033"/>
      <c r="AK174" s="1033"/>
      <c r="AL174" s="1033"/>
      <c r="AM174" s="1033"/>
      <c r="AN174" s="1033"/>
      <c r="AO174" s="1033"/>
      <c r="AP174" s="1033"/>
      <c r="AQ174" s="1033"/>
      <c r="AR174" s="1033"/>
      <c r="AS174" s="1033"/>
      <c r="AT174" s="1033"/>
      <c r="AU174" s="1033"/>
      <c r="AV174" s="1033"/>
      <c r="AW174" s="1033"/>
      <c r="AX174" s="1033"/>
      <c r="AY174" s="1033"/>
      <c r="AZ174" s="1033"/>
      <c r="BA174" s="1033"/>
      <c r="BB174" s="1033"/>
      <c r="BC174" s="1033"/>
      <c r="BD174" s="1033"/>
      <c r="BE174" s="1033"/>
      <c r="BF174" s="1033"/>
      <c r="BG174" s="1033"/>
      <c r="BH174" s="1033"/>
      <c r="BI174" s="1033"/>
      <c r="BJ174" s="1033"/>
      <c r="BM174" s="1033"/>
      <c r="BN174" s="1033"/>
      <c r="BO174" s="1033"/>
      <c r="BP174" s="1033"/>
      <c r="BQ174" s="1033"/>
      <c r="BR174" s="1033"/>
      <c r="BT174" s="1033"/>
      <c r="BU174" s="1033"/>
      <c r="BV174" s="1033"/>
      <c r="BW174" s="1033"/>
      <c r="BX174" s="1033"/>
      <c r="BY174" s="1033"/>
      <c r="CD174" s="874"/>
      <c r="CE174" s="767"/>
      <c r="CF174" s="874"/>
      <c r="CG174" s="874"/>
      <c r="CN174" s="874"/>
      <c r="CO174" s="740"/>
      <c r="CP174" s="1033"/>
      <c r="CQ174" s="874"/>
      <c r="CT174" s="874"/>
      <c r="CU174" s="910"/>
      <c r="CV174" s="874"/>
      <c r="CW174" s="492"/>
      <c r="DD174" s="1134"/>
      <c r="DE174" s="1033"/>
      <c r="DF174" s="1033"/>
      <c r="DG174" s="1033"/>
      <c r="DH174" s="1033"/>
      <c r="DI174" s="1033"/>
      <c r="DJ174" s="1033"/>
      <c r="DK174" s="1033"/>
      <c r="DL174" s="1033"/>
      <c r="DM174" s="1033"/>
      <c r="DN174" s="1033"/>
      <c r="DO174" s="1033"/>
      <c r="DP174" s="1033"/>
      <c r="DQ174" s="1033"/>
      <c r="DR174" s="1033"/>
      <c r="DS174" s="1033"/>
      <c r="DT174" s="1033"/>
      <c r="DU174" s="1033"/>
      <c r="DV174" s="1033"/>
      <c r="DW174" s="1033"/>
      <c r="DX174" s="1033"/>
      <c r="DY174" s="1033"/>
      <c r="DZ174" s="1033"/>
      <c r="EA174" s="1033"/>
      <c r="EB174" s="1033"/>
      <c r="EC174" s="1033"/>
      <c r="ED174" s="1033"/>
      <c r="EE174" s="1033"/>
      <c r="EF174" s="1033"/>
      <c r="EG174" s="1033"/>
      <c r="EH174" s="1033"/>
      <c r="EI174" s="1033"/>
    </row>
    <row r="175" spans="1:139" customFormat="1" ht="24" customHeight="1" x14ac:dyDescent="0.9">
      <c r="A175" s="963"/>
      <c r="L175" s="751"/>
      <c r="M175" s="751"/>
      <c r="O175" s="1033"/>
      <c r="Q175" s="1033"/>
      <c r="AE175" s="1033"/>
      <c r="AF175" s="1033"/>
      <c r="AG175" s="1033"/>
      <c r="AH175" s="1033"/>
      <c r="AI175" s="1033"/>
      <c r="AJ175" s="1033"/>
      <c r="AK175" s="1033"/>
      <c r="AL175" s="1033"/>
      <c r="AM175" s="1033"/>
      <c r="AN175" s="1033"/>
      <c r="AO175" s="1033"/>
      <c r="AP175" s="1033"/>
      <c r="AQ175" s="1033"/>
      <c r="AR175" s="1033"/>
      <c r="AS175" s="1033"/>
      <c r="AT175" s="1033"/>
      <c r="AU175" s="1033"/>
      <c r="AV175" s="1033"/>
      <c r="AW175" s="1033"/>
      <c r="AX175" s="1033"/>
      <c r="AY175" s="1033"/>
      <c r="AZ175" s="1033"/>
      <c r="BA175" s="1033"/>
      <c r="BB175" s="1033"/>
      <c r="BC175" s="1033"/>
      <c r="BD175" s="1033"/>
      <c r="BE175" s="1033"/>
      <c r="BF175" s="1033"/>
      <c r="BG175" s="1033"/>
      <c r="BH175" s="1033"/>
      <c r="BI175" s="1033"/>
      <c r="BJ175" s="1033"/>
      <c r="BM175" s="1033"/>
      <c r="BN175" s="1033"/>
      <c r="BO175" s="1033"/>
      <c r="BP175" s="1033"/>
      <c r="BQ175" s="1033"/>
      <c r="BR175" s="1033"/>
      <c r="BT175" s="1033"/>
      <c r="BU175" s="1033"/>
      <c r="BV175" s="1033"/>
      <c r="BW175" s="1033"/>
      <c r="BX175" s="1033"/>
      <c r="BY175" s="1033"/>
      <c r="CD175" s="874"/>
      <c r="CE175" s="767"/>
      <c r="CF175" s="874"/>
      <c r="CG175" s="874"/>
      <c r="CN175" s="874"/>
      <c r="CO175" s="740"/>
      <c r="CP175" s="1033"/>
      <c r="CQ175" s="874"/>
      <c r="CT175" s="874"/>
      <c r="CU175" s="910"/>
      <c r="CV175" s="874"/>
      <c r="CW175" s="492"/>
      <c r="DD175" s="1134"/>
      <c r="DE175" s="1033"/>
      <c r="DF175" s="1033"/>
      <c r="DG175" s="1033"/>
      <c r="DH175" s="1033"/>
      <c r="DI175" s="1033"/>
      <c r="DJ175" s="1033"/>
      <c r="DK175" s="1033"/>
      <c r="DL175" s="1033"/>
      <c r="DM175" s="1033"/>
      <c r="DN175" s="1033"/>
      <c r="DO175" s="1033"/>
      <c r="DP175" s="1033"/>
      <c r="DQ175" s="1033"/>
      <c r="DR175" s="1033"/>
      <c r="DS175" s="1033"/>
      <c r="DT175" s="1033"/>
      <c r="DU175" s="1033"/>
      <c r="DV175" s="1033"/>
      <c r="DW175" s="1033"/>
      <c r="DX175" s="1033"/>
      <c r="DY175" s="1033"/>
      <c r="DZ175" s="1033"/>
      <c r="EA175" s="1033"/>
      <c r="EB175" s="1033"/>
      <c r="EC175" s="1033"/>
      <c r="ED175" s="1033"/>
      <c r="EE175" s="1033"/>
      <c r="EF175" s="1033"/>
      <c r="EG175" s="1033"/>
      <c r="EH175" s="1033"/>
      <c r="EI175" s="1033"/>
    </row>
    <row r="176" spans="1:139" customFormat="1" ht="24" customHeight="1" x14ac:dyDescent="0.9">
      <c r="A176" s="963"/>
      <c r="L176" s="751"/>
      <c r="M176" s="751"/>
      <c r="O176" s="1033"/>
      <c r="Q176" s="1033"/>
      <c r="AE176" s="1033"/>
      <c r="AF176" s="1033"/>
      <c r="AG176" s="1033"/>
      <c r="AH176" s="1033"/>
      <c r="AI176" s="1033"/>
      <c r="AJ176" s="1033"/>
      <c r="AK176" s="1033"/>
      <c r="AL176" s="1033"/>
      <c r="AM176" s="1033"/>
      <c r="AN176" s="1033"/>
      <c r="AO176" s="1033"/>
      <c r="AP176" s="1033"/>
      <c r="AQ176" s="1033"/>
      <c r="AR176" s="1033"/>
      <c r="AS176" s="1033"/>
      <c r="AT176" s="1033"/>
      <c r="AU176" s="1033"/>
      <c r="AV176" s="1033"/>
      <c r="AW176" s="1033"/>
      <c r="AX176" s="1033"/>
      <c r="AY176" s="1033"/>
      <c r="AZ176" s="1033"/>
      <c r="BA176" s="1033"/>
      <c r="BB176" s="1033"/>
      <c r="BC176" s="1033"/>
      <c r="BD176" s="1033"/>
      <c r="BE176" s="1033"/>
      <c r="BF176" s="1033"/>
      <c r="BG176" s="1033"/>
      <c r="BH176" s="1033"/>
      <c r="BI176" s="1033"/>
      <c r="BJ176" s="1033"/>
      <c r="BM176" s="1033"/>
      <c r="BN176" s="1033"/>
      <c r="BO176" s="1033"/>
      <c r="BP176" s="1033"/>
      <c r="BQ176" s="1033"/>
      <c r="BR176" s="1033"/>
      <c r="BT176" s="1033"/>
      <c r="BU176" s="1033"/>
      <c r="BV176" s="1033"/>
      <c r="BW176" s="1033"/>
      <c r="BX176" s="1033"/>
      <c r="BY176" s="1033"/>
      <c r="CD176" s="874"/>
      <c r="CE176" s="767"/>
      <c r="CF176" s="874"/>
      <c r="CG176" s="874"/>
      <c r="CN176" s="874"/>
      <c r="CO176" s="740"/>
      <c r="CP176" s="1033"/>
      <c r="CQ176" s="874"/>
      <c r="CT176" s="874"/>
      <c r="CU176" s="910"/>
      <c r="CV176" s="874"/>
      <c r="CW176" s="492"/>
      <c r="DD176" s="1134"/>
      <c r="DE176" s="1033"/>
      <c r="DF176" s="1033"/>
      <c r="DG176" s="1033"/>
      <c r="DH176" s="1033"/>
      <c r="DI176" s="1033"/>
      <c r="DJ176" s="1033"/>
      <c r="DK176" s="1033"/>
      <c r="DL176" s="1033"/>
      <c r="DM176" s="1033"/>
      <c r="DN176" s="1033"/>
      <c r="DO176" s="1033"/>
      <c r="DP176" s="1033"/>
      <c r="DQ176" s="1033"/>
      <c r="DR176" s="1033"/>
      <c r="DS176" s="1033"/>
      <c r="DT176" s="1033"/>
      <c r="DU176" s="1033"/>
      <c r="DV176" s="1033"/>
      <c r="DW176" s="1033"/>
      <c r="DX176" s="1033"/>
      <c r="DY176" s="1033"/>
      <c r="DZ176" s="1033"/>
      <c r="EA176" s="1033"/>
      <c r="EB176" s="1033"/>
      <c r="EC176" s="1033"/>
      <c r="ED176" s="1033"/>
      <c r="EE176" s="1033"/>
      <c r="EF176" s="1033"/>
      <c r="EG176" s="1033"/>
      <c r="EH176" s="1033"/>
      <c r="EI176" s="1033"/>
    </row>
    <row r="177" spans="1:139" customFormat="1" ht="24" customHeight="1" x14ac:dyDescent="0.9">
      <c r="A177" s="963"/>
      <c r="L177" s="751"/>
      <c r="M177" s="751"/>
      <c r="O177" s="1033"/>
      <c r="Q177" s="1033"/>
      <c r="AE177" s="1033"/>
      <c r="AF177" s="1033"/>
      <c r="AG177" s="1033"/>
      <c r="AH177" s="1033"/>
      <c r="AI177" s="1033"/>
      <c r="AJ177" s="1033"/>
      <c r="AK177" s="1033"/>
      <c r="AL177" s="1033"/>
      <c r="AM177" s="1033"/>
      <c r="AN177" s="1033"/>
      <c r="AO177" s="1033"/>
      <c r="AP177" s="1033"/>
      <c r="AQ177" s="1033"/>
      <c r="AR177" s="1033"/>
      <c r="AS177" s="1033"/>
      <c r="AT177" s="1033"/>
      <c r="AU177" s="1033"/>
      <c r="AV177" s="1033"/>
      <c r="AW177" s="1033"/>
      <c r="AX177" s="1033"/>
      <c r="AY177" s="1033"/>
      <c r="AZ177" s="1033"/>
      <c r="BA177" s="1033"/>
      <c r="BB177" s="1033"/>
      <c r="BC177" s="1033"/>
      <c r="BD177" s="1033"/>
      <c r="BE177" s="1033"/>
      <c r="BF177" s="1033"/>
      <c r="BG177" s="1033"/>
      <c r="BH177" s="1033"/>
      <c r="BI177" s="1033"/>
      <c r="BJ177" s="1033"/>
      <c r="BM177" s="1033"/>
      <c r="BN177" s="1033"/>
      <c r="BO177" s="1033"/>
      <c r="BP177" s="1033"/>
      <c r="BQ177" s="1033"/>
      <c r="BR177" s="1033"/>
      <c r="BT177" s="1033"/>
      <c r="BU177" s="1033"/>
      <c r="BV177" s="1033"/>
      <c r="BW177" s="1033"/>
      <c r="BX177" s="1033"/>
      <c r="BY177" s="1033"/>
      <c r="CD177" s="874"/>
      <c r="CE177" s="767"/>
      <c r="CF177" s="874"/>
      <c r="CG177" s="874"/>
      <c r="CN177" s="874"/>
      <c r="CO177" s="740"/>
      <c r="CP177" s="1033"/>
      <c r="CQ177" s="874"/>
      <c r="CT177" s="874"/>
      <c r="CU177" s="910"/>
      <c r="CV177" s="874"/>
      <c r="CW177" s="492"/>
      <c r="DD177" s="1134"/>
      <c r="DE177" s="1033"/>
      <c r="DF177" s="1033"/>
      <c r="DG177" s="1033"/>
      <c r="DH177" s="1033"/>
      <c r="DI177" s="1033"/>
      <c r="DJ177" s="1033"/>
      <c r="DK177" s="1033"/>
      <c r="DL177" s="1033"/>
      <c r="DM177" s="1033"/>
      <c r="DN177" s="1033"/>
      <c r="DO177" s="1033"/>
      <c r="DP177" s="1033"/>
      <c r="DQ177" s="1033"/>
      <c r="DR177" s="1033"/>
      <c r="DS177" s="1033"/>
      <c r="DT177" s="1033"/>
      <c r="DU177" s="1033"/>
      <c r="DV177" s="1033"/>
      <c r="DW177" s="1033"/>
      <c r="DX177" s="1033"/>
      <c r="DY177" s="1033"/>
      <c r="DZ177" s="1033"/>
      <c r="EA177" s="1033"/>
      <c r="EB177" s="1033"/>
      <c r="EC177" s="1033"/>
      <c r="ED177" s="1033"/>
      <c r="EE177" s="1033"/>
      <c r="EF177" s="1033"/>
      <c r="EG177" s="1033"/>
      <c r="EH177" s="1033"/>
      <c r="EI177" s="1033"/>
    </row>
    <row r="178" spans="1:139" customFormat="1" ht="24" customHeight="1" x14ac:dyDescent="0.9">
      <c r="A178" s="963"/>
      <c r="L178" s="751"/>
      <c r="M178" s="751"/>
      <c r="O178" s="1033"/>
      <c r="Q178" s="1033"/>
      <c r="AE178" s="1033"/>
      <c r="AF178" s="1033"/>
      <c r="AG178" s="1033"/>
      <c r="AH178" s="1033"/>
      <c r="AI178" s="1033"/>
      <c r="AJ178" s="1033"/>
      <c r="AK178" s="1033"/>
      <c r="AL178" s="1033"/>
      <c r="AM178" s="1033"/>
      <c r="AN178" s="1033"/>
      <c r="AO178" s="1033"/>
      <c r="AP178" s="1033"/>
      <c r="AQ178" s="1033"/>
      <c r="AR178" s="1033"/>
      <c r="AS178" s="1033"/>
      <c r="AT178" s="1033"/>
      <c r="AU178" s="1033"/>
      <c r="AV178" s="1033"/>
      <c r="AW178" s="1033"/>
      <c r="AX178" s="1033"/>
      <c r="AY178" s="1033"/>
      <c r="AZ178" s="1033"/>
      <c r="BA178" s="1033"/>
      <c r="BB178" s="1033"/>
      <c r="BC178" s="1033"/>
      <c r="BD178" s="1033"/>
      <c r="BE178" s="1033"/>
      <c r="BF178" s="1033"/>
      <c r="BG178" s="1033"/>
      <c r="BH178" s="1033"/>
      <c r="BI178" s="1033"/>
      <c r="BJ178" s="1033"/>
      <c r="BM178" s="1033"/>
      <c r="BN178" s="1033"/>
      <c r="BO178" s="1033"/>
      <c r="BP178" s="1033"/>
      <c r="BQ178" s="1033"/>
      <c r="BR178" s="1033"/>
      <c r="BT178" s="1033"/>
      <c r="BU178" s="1033"/>
      <c r="BV178" s="1033"/>
      <c r="BW178" s="1033"/>
      <c r="BX178" s="1033"/>
      <c r="BY178" s="1033"/>
      <c r="CD178" s="874"/>
      <c r="CE178" s="767"/>
      <c r="CF178" s="874"/>
      <c r="CG178" s="874"/>
      <c r="CN178" s="874"/>
      <c r="CO178" s="740"/>
      <c r="CP178" s="1033"/>
      <c r="CQ178" s="874"/>
      <c r="CT178" s="874"/>
      <c r="CU178" s="910"/>
      <c r="CV178" s="874"/>
      <c r="CW178" s="492"/>
      <c r="DD178" s="1134"/>
      <c r="DE178" s="1033"/>
      <c r="DF178" s="1033"/>
      <c r="DG178" s="1033"/>
      <c r="DH178" s="1033"/>
      <c r="DI178" s="1033"/>
      <c r="DJ178" s="1033"/>
      <c r="DK178" s="1033"/>
      <c r="DL178" s="1033"/>
      <c r="DM178" s="1033"/>
      <c r="DN178" s="1033"/>
      <c r="DO178" s="1033"/>
      <c r="DP178" s="1033"/>
      <c r="DQ178" s="1033"/>
      <c r="DR178" s="1033"/>
      <c r="DS178" s="1033"/>
      <c r="DT178" s="1033"/>
      <c r="DU178" s="1033"/>
      <c r="DV178" s="1033"/>
      <c r="DW178" s="1033"/>
      <c r="DX178" s="1033"/>
      <c r="DY178" s="1033"/>
      <c r="DZ178" s="1033"/>
      <c r="EA178" s="1033"/>
      <c r="EB178" s="1033"/>
      <c r="EC178" s="1033"/>
      <c r="ED178" s="1033"/>
      <c r="EE178" s="1033"/>
      <c r="EF178" s="1033"/>
      <c r="EG178" s="1033"/>
      <c r="EH178" s="1033"/>
      <c r="EI178" s="1033"/>
    </row>
    <row r="179" spans="1:139" customFormat="1" ht="24" customHeight="1" x14ac:dyDescent="0.9">
      <c r="A179" s="963"/>
      <c r="L179" s="751"/>
      <c r="M179" s="751"/>
      <c r="O179" s="1033"/>
      <c r="Q179" s="1033"/>
      <c r="AE179" s="1033"/>
      <c r="AF179" s="1033"/>
      <c r="AG179" s="1033"/>
      <c r="AH179" s="1033"/>
      <c r="AI179" s="1033"/>
      <c r="AJ179" s="1033"/>
      <c r="AK179" s="1033"/>
      <c r="AL179" s="1033"/>
      <c r="AM179" s="1033"/>
      <c r="AN179" s="1033"/>
      <c r="AO179" s="1033"/>
      <c r="AP179" s="1033"/>
      <c r="AQ179" s="1033"/>
      <c r="AR179" s="1033"/>
      <c r="AS179" s="1033"/>
      <c r="AT179" s="1033"/>
      <c r="AU179" s="1033"/>
      <c r="AV179" s="1033"/>
      <c r="AW179" s="1033"/>
      <c r="AX179" s="1033"/>
      <c r="AY179" s="1033"/>
      <c r="AZ179" s="1033"/>
      <c r="BA179" s="1033"/>
      <c r="BB179" s="1033"/>
      <c r="BC179" s="1033"/>
      <c r="BD179" s="1033"/>
      <c r="BE179" s="1033"/>
      <c r="BF179" s="1033"/>
      <c r="BG179" s="1033"/>
      <c r="BH179" s="1033"/>
      <c r="BI179" s="1033"/>
      <c r="BJ179" s="1033"/>
      <c r="BM179" s="1033"/>
      <c r="BN179" s="1033"/>
      <c r="BO179" s="1033"/>
      <c r="BP179" s="1033"/>
      <c r="BQ179" s="1033"/>
      <c r="BR179" s="1033"/>
      <c r="BT179" s="1033"/>
      <c r="BU179" s="1033"/>
      <c r="BV179" s="1033"/>
      <c r="BW179" s="1033"/>
      <c r="BX179" s="1033"/>
      <c r="BY179" s="1033"/>
      <c r="CD179" s="874"/>
      <c r="CE179" s="767"/>
      <c r="CF179" s="874"/>
      <c r="CG179" s="874"/>
      <c r="CN179" s="874"/>
      <c r="CO179" s="740"/>
      <c r="CP179" s="1033"/>
      <c r="CQ179" s="874"/>
      <c r="CT179" s="874"/>
      <c r="CU179" s="910"/>
      <c r="CV179" s="874"/>
      <c r="CW179" s="492"/>
      <c r="DD179" s="1134"/>
      <c r="DE179" s="1033"/>
      <c r="DF179" s="1033"/>
      <c r="DG179" s="1033"/>
      <c r="DH179" s="1033"/>
      <c r="DI179" s="1033"/>
      <c r="DJ179" s="1033"/>
      <c r="DK179" s="1033"/>
      <c r="DL179" s="1033"/>
      <c r="DM179" s="1033"/>
      <c r="DN179" s="1033"/>
      <c r="DO179" s="1033"/>
      <c r="DP179" s="1033"/>
      <c r="DQ179" s="1033"/>
      <c r="DR179" s="1033"/>
      <c r="DS179" s="1033"/>
      <c r="DT179" s="1033"/>
      <c r="DU179" s="1033"/>
      <c r="DV179" s="1033"/>
      <c r="DW179" s="1033"/>
      <c r="DX179" s="1033"/>
      <c r="DY179" s="1033"/>
      <c r="DZ179" s="1033"/>
      <c r="EA179" s="1033"/>
      <c r="EB179" s="1033"/>
      <c r="EC179" s="1033"/>
      <c r="ED179" s="1033"/>
      <c r="EE179" s="1033"/>
      <c r="EF179" s="1033"/>
      <c r="EG179" s="1033"/>
      <c r="EH179" s="1033"/>
      <c r="EI179" s="1033"/>
    </row>
    <row r="180" spans="1:139" customFormat="1" ht="24" customHeight="1" x14ac:dyDescent="0.9">
      <c r="A180" s="963"/>
      <c r="L180" s="751"/>
      <c r="M180" s="751"/>
      <c r="O180" s="1033"/>
      <c r="Q180" s="1033"/>
      <c r="AE180" s="1033"/>
      <c r="AF180" s="1033"/>
      <c r="AG180" s="1033"/>
      <c r="AH180" s="1033"/>
      <c r="AI180" s="1033"/>
      <c r="AJ180" s="1033"/>
      <c r="AK180" s="1033"/>
      <c r="AL180" s="1033"/>
      <c r="AM180" s="1033"/>
      <c r="AN180" s="1033"/>
      <c r="AO180" s="1033"/>
      <c r="AP180" s="1033"/>
      <c r="AQ180" s="1033"/>
      <c r="AR180" s="1033"/>
      <c r="AS180" s="1033"/>
      <c r="AT180" s="1033"/>
      <c r="AU180" s="1033"/>
      <c r="AV180" s="1033"/>
      <c r="AW180" s="1033"/>
      <c r="AX180" s="1033"/>
      <c r="AY180" s="1033"/>
      <c r="AZ180" s="1033"/>
      <c r="BA180" s="1033"/>
      <c r="BB180" s="1033"/>
      <c r="BC180" s="1033"/>
      <c r="BD180" s="1033"/>
      <c r="BE180" s="1033"/>
      <c r="BF180" s="1033"/>
      <c r="BG180" s="1033"/>
      <c r="BH180" s="1033"/>
      <c r="BI180" s="1033"/>
      <c r="BJ180" s="1033"/>
      <c r="BM180" s="1033"/>
      <c r="BN180" s="1033"/>
      <c r="BO180" s="1033"/>
      <c r="BP180" s="1033"/>
      <c r="BQ180" s="1033"/>
      <c r="BR180" s="1033"/>
      <c r="BT180" s="1033"/>
      <c r="BU180" s="1033"/>
      <c r="BV180" s="1033"/>
      <c r="BW180" s="1033"/>
      <c r="BX180" s="1033"/>
      <c r="BY180" s="1033"/>
      <c r="CD180" s="874"/>
      <c r="CE180" s="767"/>
      <c r="CF180" s="874"/>
      <c r="CG180" s="874"/>
      <c r="CN180" s="874"/>
      <c r="CO180" s="740"/>
      <c r="CP180" s="1033"/>
      <c r="CQ180" s="874"/>
      <c r="CT180" s="874"/>
      <c r="CU180" s="910"/>
      <c r="CV180" s="874"/>
      <c r="CW180" s="492"/>
      <c r="DD180" s="1134"/>
      <c r="DE180" s="1033"/>
      <c r="DF180" s="1033"/>
      <c r="DG180" s="1033"/>
      <c r="DH180" s="1033"/>
      <c r="DI180" s="1033"/>
      <c r="DJ180" s="1033"/>
      <c r="DK180" s="1033"/>
      <c r="DL180" s="1033"/>
      <c r="DM180" s="1033"/>
      <c r="DN180" s="1033"/>
      <c r="DO180" s="1033"/>
      <c r="DP180" s="1033"/>
      <c r="DQ180" s="1033"/>
      <c r="DR180" s="1033"/>
      <c r="DS180" s="1033"/>
      <c r="DT180" s="1033"/>
      <c r="DU180" s="1033"/>
      <c r="DV180" s="1033"/>
      <c r="DW180" s="1033"/>
      <c r="DX180" s="1033"/>
      <c r="DY180" s="1033"/>
      <c r="DZ180" s="1033"/>
      <c r="EA180" s="1033"/>
      <c r="EB180" s="1033"/>
      <c r="EC180" s="1033"/>
      <c r="ED180" s="1033"/>
      <c r="EE180" s="1033"/>
      <c r="EF180" s="1033"/>
      <c r="EG180" s="1033"/>
      <c r="EH180" s="1033"/>
      <c r="EI180" s="1033"/>
    </row>
    <row r="181" spans="1:139" customFormat="1" ht="24" customHeight="1" x14ac:dyDescent="0.9">
      <c r="A181" s="963"/>
      <c r="L181" s="751"/>
      <c r="M181" s="751"/>
      <c r="O181" s="1033"/>
      <c r="Q181" s="1033"/>
      <c r="AE181" s="1033"/>
      <c r="AF181" s="1033"/>
      <c r="AG181" s="1033"/>
      <c r="AH181" s="1033"/>
      <c r="AI181" s="1033"/>
      <c r="AJ181" s="1033"/>
      <c r="AK181" s="1033"/>
      <c r="AL181" s="1033"/>
      <c r="AM181" s="1033"/>
      <c r="AN181" s="1033"/>
      <c r="AO181" s="1033"/>
      <c r="AP181" s="1033"/>
      <c r="AQ181" s="1033"/>
      <c r="AR181" s="1033"/>
      <c r="AS181" s="1033"/>
      <c r="AT181" s="1033"/>
      <c r="AU181" s="1033"/>
      <c r="AV181" s="1033"/>
      <c r="AW181" s="1033"/>
      <c r="AX181" s="1033"/>
      <c r="AY181" s="1033"/>
      <c r="AZ181" s="1033"/>
      <c r="BA181" s="1033"/>
      <c r="BB181" s="1033"/>
      <c r="BC181" s="1033"/>
      <c r="BD181" s="1033"/>
      <c r="BE181" s="1033"/>
      <c r="BF181" s="1033"/>
      <c r="BG181" s="1033"/>
      <c r="BH181" s="1033"/>
      <c r="BI181" s="1033"/>
      <c r="BJ181" s="1033"/>
      <c r="BM181" s="1033"/>
      <c r="BN181" s="1033"/>
      <c r="BO181" s="1033"/>
      <c r="BP181" s="1033"/>
      <c r="BQ181" s="1033"/>
      <c r="BR181" s="1033"/>
      <c r="BT181" s="1033"/>
      <c r="BU181" s="1033"/>
      <c r="BV181" s="1033"/>
      <c r="BW181" s="1033"/>
      <c r="BX181" s="1033"/>
      <c r="BY181" s="1033"/>
      <c r="CD181" s="874"/>
      <c r="CE181" s="767"/>
      <c r="CF181" s="874"/>
      <c r="CG181" s="874"/>
      <c r="CN181" s="874"/>
      <c r="CO181" s="740"/>
      <c r="CP181" s="1033"/>
      <c r="CQ181" s="874"/>
      <c r="CT181" s="874"/>
      <c r="CU181" s="910"/>
      <c r="CV181" s="874"/>
      <c r="CW181" s="492"/>
      <c r="DD181" s="1134"/>
      <c r="DE181" s="1033"/>
      <c r="DF181" s="1033"/>
      <c r="DG181" s="1033"/>
      <c r="DH181" s="1033"/>
      <c r="DI181" s="1033"/>
      <c r="DJ181" s="1033"/>
      <c r="DK181" s="1033"/>
      <c r="DL181" s="1033"/>
      <c r="DM181" s="1033"/>
      <c r="DN181" s="1033"/>
      <c r="DO181" s="1033"/>
      <c r="DP181" s="1033"/>
      <c r="DQ181" s="1033"/>
      <c r="DR181" s="1033"/>
      <c r="DS181" s="1033"/>
      <c r="DT181" s="1033"/>
      <c r="DU181" s="1033"/>
      <c r="DV181" s="1033"/>
      <c r="DW181" s="1033"/>
      <c r="DX181" s="1033"/>
      <c r="DY181" s="1033"/>
      <c r="DZ181" s="1033"/>
      <c r="EA181" s="1033"/>
      <c r="EB181" s="1033"/>
      <c r="EC181" s="1033"/>
      <c r="ED181" s="1033"/>
      <c r="EE181" s="1033"/>
      <c r="EF181" s="1033"/>
      <c r="EG181" s="1033"/>
      <c r="EH181" s="1033"/>
      <c r="EI181" s="1033"/>
    </row>
    <row r="182" spans="1:139" customFormat="1" ht="24" customHeight="1" x14ac:dyDescent="0.9">
      <c r="A182" s="963"/>
      <c r="L182" s="751"/>
      <c r="M182" s="751"/>
      <c r="O182" s="1033"/>
      <c r="Q182" s="1033"/>
      <c r="AE182" s="1033"/>
      <c r="AF182" s="1033"/>
      <c r="AG182" s="1033"/>
      <c r="AH182" s="1033"/>
      <c r="AI182" s="1033"/>
      <c r="AJ182" s="1033"/>
      <c r="AK182" s="1033"/>
      <c r="AL182" s="1033"/>
      <c r="AM182" s="1033"/>
      <c r="AN182" s="1033"/>
      <c r="AO182" s="1033"/>
      <c r="AP182" s="1033"/>
      <c r="AQ182" s="1033"/>
      <c r="AR182" s="1033"/>
      <c r="AS182" s="1033"/>
      <c r="AT182" s="1033"/>
      <c r="AU182" s="1033"/>
      <c r="AV182" s="1033"/>
      <c r="AW182" s="1033"/>
      <c r="AX182" s="1033"/>
      <c r="AY182" s="1033"/>
      <c r="AZ182" s="1033"/>
      <c r="BA182" s="1033"/>
      <c r="BB182" s="1033"/>
      <c r="BC182" s="1033"/>
      <c r="BD182" s="1033"/>
      <c r="BE182" s="1033"/>
      <c r="BF182" s="1033"/>
      <c r="BG182" s="1033"/>
      <c r="BH182" s="1033"/>
      <c r="BI182" s="1033"/>
      <c r="BJ182" s="1033"/>
      <c r="BM182" s="1033"/>
      <c r="BN182" s="1033"/>
      <c r="BO182" s="1033"/>
      <c r="BP182" s="1033"/>
      <c r="BQ182" s="1033"/>
      <c r="BR182" s="1033"/>
      <c r="BT182" s="1033"/>
      <c r="BU182" s="1033"/>
      <c r="BV182" s="1033"/>
      <c r="BW182" s="1033"/>
      <c r="BX182" s="1033"/>
      <c r="BY182" s="1033"/>
      <c r="CD182" s="874"/>
      <c r="CE182" s="767"/>
      <c r="CF182" s="874"/>
      <c r="CG182" s="874"/>
      <c r="CN182" s="874"/>
      <c r="CO182" s="740"/>
      <c r="CP182" s="1033"/>
      <c r="CQ182" s="874"/>
      <c r="CT182" s="874"/>
      <c r="CU182" s="910"/>
      <c r="CV182" s="874"/>
      <c r="CW182" s="492"/>
      <c r="DD182" s="1134"/>
      <c r="DE182" s="1033"/>
      <c r="DF182" s="1033"/>
      <c r="DG182" s="1033"/>
      <c r="DH182" s="1033"/>
      <c r="DI182" s="1033"/>
      <c r="DJ182" s="1033"/>
      <c r="DK182" s="1033"/>
      <c r="DL182" s="1033"/>
      <c r="DM182" s="1033"/>
      <c r="DN182" s="1033"/>
      <c r="DO182" s="1033"/>
      <c r="DP182" s="1033"/>
      <c r="DQ182" s="1033"/>
      <c r="DR182" s="1033"/>
      <c r="DS182" s="1033"/>
      <c r="DT182" s="1033"/>
      <c r="DU182" s="1033"/>
      <c r="DV182" s="1033"/>
      <c r="DW182" s="1033"/>
      <c r="DX182" s="1033"/>
      <c r="DY182" s="1033"/>
      <c r="DZ182" s="1033"/>
      <c r="EA182" s="1033"/>
      <c r="EB182" s="1033"/>
      <c r="EC182" s="1033"/>
      <c r="ED182" s="1033"/>
      <c r="EE182" s="1033"/>
      <c r="EF182" s="1033"/>
      <c r="EG182" s="1033"/>
      <c r="EH182" s="1033"/>
      <c r="EI182" s="1033"/>
    </row>
    <row r="183" spans="1:139" customFormat="1" ht="24" customHeight="1" x14ac:dyDescent="0.9">
      <c r="A183" s="963"/>
      <c r="L183" s="751"/>
      <c r="M183" s="751"/>
      <c r="O183" s="1033"/>
      <c r="Q183" s="1033"/>
      <c r="AE183" s="1033"/>
      <c r="AF183" s="1033"/>
      <c r="AG183" s="1033"/>
      <c r="AH183" s="1033"/>
      <c r="AI183" s="1033"/>
      <c r="AJ183" s="1033"/>
      <c r="AK183" s="1033"/>
      <c r="AL183" s="1033"/>
      <c r="AM183" s="1033"/>
      <c r="AN183" s="1033"/>
      <c r="AO183" s="1033"/>
      <c r="AP183" s="1033"/>
      <c r="AQ183" s="1033"/>
      <c r="AR183" s="1033"/>
      <c r="AS183" s="1033"/>
      <c r="AT183" s="1033"/>
      <c r="AU183" s="1033"/>
      <c r="AV183" s="1033"/>
      <c r="AW183" s="1033"/>
      <c r="AX183" s="1033"/>
      <c r="AY183" s="1033"/>
      <c r="AZ183" s="1033"/>
      <c r="BA183" s="1033"/>
      <c r="BB183" s="1033"/>
      <c r="BC183" s="1033"/>
      <c r="BD183" s="1033"/>
      <c r="BE183" s="1033"/>
      <c r="BF183" s="1033"/>
      <c r="BG183" s="1033"/>
      <c r="BH183" s="1033"/>
      <c r="BI183" s="1033"/>
      <c r="BJ183" s="1033"/>
      <c r="BM183" s="1033"/>
      <c r="BN183" s="1033"/>
      <c r="BO183" s="1033"/>
      <c r="BP183" s="1033"/>
      <c r="BQ183" s="1033"/>
      <c r="BR183" s="1033"/>
      <c r="BT183" s="1033"/>
      <c r="BU183" s="1033"/>
      <c r="BV183" s="1033"/>
      <c r="BW183" s="1033"/>
      <c r="BX183" s="1033"/>
      <c r="BY183" s="1033"/>
      <c r="CD183" s="874"/>
      <c r="CE183" s="767"/>
      <c r="CF183" s="874"/>
      <c r="CG183" s="874"/>
      <c r="CN183" s="874"/>
      <c r="CO183" s="740"/>
      <c r="CP183" s="1033"/>
      <c r="CQ183" s="874"/>
      <c r="CT183" s="874"/>
      <c r="CU183" s="910"/>
      <c r="CV183" s="874"/>
      <c r="CW183" s="492"/>
      <c r="DD183" s="1134"/>
      <c r="DE183" s="1033"/>
      <c r="DF183" s="1033"/>
      <c r="DG183" s="1033"/>
      <c r="DH183" s="1033"/>
      <c r="DI183" s="1033"/>
      <c r="DJ183" s="1033"/>
      <c r="DK183" s="1033"/>
      <c r="DL183" s="1033"/>
      <c r="DM183" s="1033"/>
      <c r="DN183" s="1033"/>
      <c r="DO183" s="1033"/>
      <c r="DP183" s="1033"/>
      <c r="DQ183" s="1033"/>
      <c r="DR183" s="1033"/>
      <c r="DS183" s="1033"/>
      <c r="DT183" s="1033"/>
      <c r="DU183" s="1033"/>
      <c r="DV183" s="1033"/>
      <c r="DW183" s="1033"/>
      <c r="DX183" s="1033"/>
      <c r="DY183" s="1033"/>
      <c r="DZ183" s="1033"/>
      <c r="EA183" s="1033"/>
      <c r="EB183" s="1033"/>
      <c r="EC183" s="1033"/>
      <c r="ED183" s="1033"/>
      <c r="EE183" s="1033"/>
      <c r="EF183" s="1033"/>
      <c r="EG183" s="1033"/>
      <c r="EH183" s="1033"/>
      <c r="EI183" s="1033"/>
    </row>
    <row r="184" spans="1:139" customFormat="1" ht="24" customHeight="1" x14ac:dyDescent="0.9">
      <c r="A184" s="963"/>
      <c r="L184" s="751"/>
      <c r="M184" s="751"/>
      <c r="O184" s="1033"/>
      <c r="Q184" s="1033"/>
      <c r="AE184" s="1033"/>
      <c r="AF184" s="1033"/>
      <c r="AG184" s="1033"/>
      <c r="AH184" s="1033"/>
      <c r="AI184" s="1033"/>
      <c r="AJ184" s="1033"/>
      <c r="AK184" s="1033"/>
      <c r="AL184" s="1033"/>
      <c r="AM184" s="1033"/>
      <c r="AN184" s="1033"/>
      <c r="AO184" s="1033"/>
      <c r="AP184" s="1033"/>
      <c r="AQ184" s="1033"/>
      <c r="AR184" s="1033"/>
      <c r="AS184" s="1033"/>
      <c r="AT184" s="1033"/>
      <c r="AU184" s="1033"/>
      <c r="AV184" s="1033"/>
      <c r="AW184" s="1033"/>
      <c r="AX184" s="1033"/>
      <c r="AY184" s="1033"/>
      <c r="AZ184" s="1033"/>
      <c r="BA184" s="1033"/>
      <c r="BB184" s="1033"/>
      <c r="BC184" s="1033"/>
      <c r="BD184" s="1033"/>
      <c r="BE184" s="1033"/>
      <c r="BF184" s="1033"/>
      <c r="BG184" s="1033"/>
      <c r="BH184" s="1033"/>
      <c r="BI184" s="1033"/>
      <c r="BJ184" s="1033"/>
      <c r="BM184" s="1033"/>
      <c r="BN184" s="1033"/>
      <c r="BO184" s="1033"/>
      <c r="BP184" s="1033"/>
      <c r="BQ184" s="1033"/>
      <c r="BR184" s="1033"/>
      <c r="BT184" s="1033"/>
      <c r="BU184" s="1033"/>
      <c r="BV184" s="1033"/>
      <c r="BW184" s="1033"/>
      <c r="BX184" s="1033"/>
      <c r="BY184" s="1033"/>
      <c r="CD184" s="874"/>
      <c r="CE184" s="767"/>
      <c r="CF184" s="874"/>
      <c r="CG184" s="874"/>
      <c r="CN184" s="874"/>
      <c r="CO184" s="740"/>
      <c r="CP184" s="1033"/>
      <c r="CQ184" s="874"/>
      <c r="CT184" s="874"/>
      <c r="CU184" s="910"/>
      <c r="CV184" s="874"/>
      <c r="CW184" s="492"/>
      <c r="DD184" s="1134"/>
      <c r="DE184" s="1033"/>
      <c r="DF184" s="1033"/>
      <c r="DG184" s="1033"/>
      <c r="DH184" s="1033"/>
      <c r="DI184" s="1033"/>
      <c r="DJ184" s="1033"/>
      <c r="DK184" s="1033"/>
      <c r="DL184" s="1033"/>
      <c r="DM184" s="1033"/>
      <c r="DN184" s="1033"/>
      <c r="DO184" s="1033"/>
      <c r="DP184" s="1033"/>
      <c r="DQ184" s="1033"/>
      <c r="DR184" s="1033"/>
      <c r="DS184" s="1033"/>
      <c r="DT184" s="1033"/>
      <c r="DU184" s="1033"/>
      <c r="DV184" s="1033"/>
      <c r="DW184" s="1033"/>
      <c r="DX184" s="1033"/>
      <c r="DY184" s="1033"/>
      <c r="DZ184" s="1033"/>
      <c r="EA184" s="1033"/>
      <c r="EB184" s="1033"/>
      <c r="EC184" s="1033"/>
      <c r="ED184" s="1033"/>
      <c r="EE184" s="1033"/>
      <c r="EF184" s="1033"/>
      <c r="EG184" s="1033"/>
      <c r="EH184" s="1033"/>
      <c r="EI184" s="1033"/>
    </row>
    <row r="185" spans="1:139" customFormat="1" ht="24" customHeight="1" x14ac:dyDescent="0.9">
      <c r="A185" s="963"/>
      <c r="L185" s="751"/>
      <c r="M185" s="751"/>
      <c r="O185" s="1033"/>
      <c r="Q185" s="1033"/>
      <c r="AE185" s="1033"/>
      <c r="AF185" s="1033"/>
      <c r="AG185" s="1033"/>
      <c r="AH185" s="1033"/>
      <c r="AI185" s="1033"/>
      <c r="AJ185" s="1033"/>
      <c r="AK185" s="1033"/>
      <c r="AL185" s="1033"/>
      <c r="AM185" s="1033"/>
      <c r="AN185" s="1033"/>
      <c r="AO185" s="1033"/>
      <c r="AP185" s="1033"/>
      <c r="AQ185" s="1033"/>
      <c r="AR185" s="1033"/>
      <c r="AS185" s="1033"/>
      <c r="AT185" s="1033"/>
      <c r="AU185" s="1033"/>
      <c r="AV185" s="1033"/>
      <c r="AW185" s="1033"/>
      <c r="AX185" s="1033"/>
      <c r="AY185" s="1033"/>
      <c r="AZ185" s="1033"/>
      <c r="BA185" s="1033"/>
      <c r="BB185" s="1033"/>
      <c r="BC185" s="1033"/>
      <c r="BD185" s="1033"/>
      <c r="BE185" s="1033"/>
      <c r="BF185" s="1033"/>
      <c r="BG185" s="1033"/>
      <c r="BH185" s="1033"/>
      <c r="BI185" s="1033"/>
      <c r="BJ185" s="1033"/>
      <c r="BM185" s="1033"/>
      <c r="BN185" s="1033"/>
      <c r="BO185" s="1033"/>
      <c r="BP185" s="1033"/>
      <c r="BQ185" s="1033"/>
      <c r="BR185" s="1033"/>
      <c r="BT185" s="1033"/>
      <c r="BU185" s="1033"/>
      <c r="BV185" s="1033"/>
      <c r="BW185" s="1033"/>
      <c r="BX185" s="1033"/>
      <c r="BY185" s="1033"/>
      <c r="CD185" s="874"/>
      <c r="CE185" s="767"/>
      <c r="CF185" s="874"/>
      <c r="CG185" s="874"/>
      <c r="CN185" s="874"/>
      <c r="CO185" s="740"/>
      <c r="CP185" s="1033"/>
      <c r="CQ185" s="874"/>
      <c r="CT185" s="874"/>
      <c r="CU185" s="910"/>
      <c r="CV185" s="874"/>
      <c r="CW185" s="492"/>
      <c r="DD185" s="1134"/>
      <c r="DE185" s="1033"/>
      <c r="DF185" s="1033"/>
      <c r="DG185" s="1033"/>
      <c r="DH185" s="1033"/>
      <c r="DI185" s="1033"/>
      <c r="DJ185" s="1033"/>
      <c r="DK185" s="1033"/>
      <c r="DL185" s="1033"/>
      <c r="DM185" s="1033"/>
      <c r="DN185" s="1033"/>
      <c r="DO185" s="1033"/>
      <c r="DP185" s="1033"/>
      <c r="DQ185" s="1033"/>
      <c r="DR185" s="1033"/>
      <c r="DS185" s="1033"/>
      <c r="DT185" s="1033"/>
      <c r="DU185" s="1033"/>
      <c r="DV185" s="1033"/>
      <c r="DW185" s="1033"/>
      <c r="DX185" s="1033"/>
      <c r="DY185" s="1033"/>
      <c r="DZ185" s="1033"/>
      <c r="EA185" s="1033"/>
      <c r="EB185" s="1033"/>
      <c r="EC185" s="1033"/>
      <c r="ED185" s="1033"/>
      <c r="EE185" s="1033"/>
      <c r="EF185" s="1033"/>
      <c r="EG185" s="1033"/>
      <c r="EH185" s="1033"/>
      <c r="EI185" s="1033"/>
    </row>
    <row r="186" spans="1:139" customFormat="1" ht="24" customHeight="1" x14ac:dyDescent="0.9">
      <c r="A186" s="963"/>
      <c r="L186" s="751"/>
      <c r="M186" s="751"/>
      <c r="O186" s="1033"/>
      <c r="Q186" s="1033"/>
      <c r="AE186" s="1033"/>
      <c r="AF186" s="1033"/>
      <c r="AG186" s="1033"/>
      <c r="AH186" s="1033"/>
      <c r="AI186" s="1033"/>
      <c r="AJ186" s="1033"/>
      <c r="AK186" s="1033"/>
      <c r="AL186" s="1033"/>
      <c r="AM186" s="1033"/>
      <c r="AN186" s="1033"/>
      <c r="AO186" s="1033"/>
      <c r="AP186" s="1033"/>
      <c r="AQ186" s="1033"/>
      <c r="AR186" s="1033"/>
      <c r="AS186" s="1033"/>
      <c r="AT186" s="1033"/>
      <c r="AU186" s="1033"/>
      <c r="AV186" s="1033"/>
      <c r="AW186" s="1033"/>
      <c r="AX186" s="1033"/>
      <c r="AY186" s="1033"/>
      <c r="AZ186" s="1033"/>
      <c r="BA186" s="1033"/>
      <c r="BB186" s="1033"/>
      <c r="BC186" s="1033"/>
      <c r="BD186" s="1033"/>
      <c r="BE186" s="1033"/>
      <c r="BF186" s="1033"/>
      <c r="BG186" s="1033"/>
      <c r="BH186" s="1033"/>
      <c r="BI186" s="1033"/>
      <c r="BJ186" s="1033"/>
      <c r="BM186" s="1033"/>
      <c r="BN186" s="1033"/>
      <c r="BO186" s="1033"/>
      <c r="BP186" s="1033"/>
      <c r="BQ186" s="1033"/>
      <c r="BR186" s="1033"/>
      <c r="BT186" s="1033"/>
      <c r="BU186" s="1033"/>
      <c r="BV186" s="1033"/>
      <c r="BW186" s="1033"/>
      <c r="BX186" s="1033"/>
      <c r="BY186" s="1033"/>
      <c r="CD186" s="874"/>
      <c r="CE186" s="767"/>
      <c r="CF186" s="874"/>
      <c r="CG186" s="874"/>
      <c r="CN186" s="874"/>
      <c r="CO186" s="740"/>
      <c r="CP186" s="1033"/>
      <c r="CQ186" s="874"/>
      <c r="CT186" s="874"/>
      <c r="CU186" s="910"/>
      <c r="CV186" s="874"/>
      <c r="CW186" s="492"/>
      <c r="DD186" s="1134"/>
      <c r="DE186" s="1033"/>
      <c r="DF186" s="1033"/>
      <c r="DG186" s="1033"/>
      <c r="DH186" s="1033"/>
      <c r="DI186" s="1033"/>
      <c r="DJ186" s="1033"/>
      <c r="DK186" s="1033"/>
      <c r="DL186" s="1033"/>
      <c r="DM186" s="1033"/>
      <c r="DN186" s="1033"/>
      <c r="DO186" s="1033"/>
      <c r="DP186" s="1033"/>
      <c r="DQ186" s="1033"/>
      <c r="DR186" s="1033"/>
      <c r="DS186" s="1033"/>
      <c r="DT186" s="1033"/>
      <c r="DU186" s="1033"/>
      <c r="DV186" s="1033"/>
      <c r="DW186" s="1033"/>
      <c r="DX186" s="1033"/>
      <c r="DY186" s="1033"/>
      <c r="DZ186" s="1033"/>
      <c r="EA186" s="1033"/>
      <c r="EB186" s="1033"/>
      <c r="EC186" s="1033"/>
      <c r="ED186" s="1033"/>
      <c r="EE186" s="1033"/>
      <c r="EF186" s="1033"/>
      <c r="EG186" s="1033"/>
      <c r="EH186" s="1033"/>
      <c r="EI186" s="1033"/>
    </row>
    <row r="187" spans="1:139" customFormat="1" ht="24" customHeight="1" x14ac:dyDescent="0.9">
      <c r="A187" s="963"/>
      <c r="L187" s="751"/>
      <c r="M187" s="751"/>
      <c r="O187" s="1033"/>
      <c r="Q187" s="1033"/>
      <c r="AE187" s="1033"/>
      <c r="AF187" s="1033"/>
      <c r="AG187" s="1033"/>
      <c r="AH187" s="1033"/>
      <c r="AI187" s="1033"/>
      <c r="AJ187" s="1033"/>
      <c r="AK187" s="1033"/>
      <c r="AL187" s="1033"/>
      <c r="AM187" s="1033"/>
      <c r="AN187" s="1033"/>
      <c r="AO187" s="1033"/>
      <c r="AP187" s="1033"/>
      <c r="AQ187" s="1033"/>
      <c r="AR187" s="1033"/>
      <c r="AS187" s="1033"/>
      <c r="AT187" s="1033"/>
      <c r="AU187" s="1033"/>
      <c r="AV187" s="1033"/>
      <c r="AW187" s="1033"/>
      <c r="AX187" s="1033"/>
      <c r="AY187" s="1033"/>
      <c r="AZ187" s="1033"/>
      <c r="BA187" s="1033"/>
      <c r="BB187" s="1033"/>
      <c r="BC187" s="1033"/>
      <c r="BD187" s="1033"/>
      <c r="BE187" s="1033"/>
      <c r="BF187" s="1033"/>
      <c r="BG187" s="1033"/>
      <c r="BH187" s="1033"/>
      <c r="BI187" s="1033"/>
      <c r="BJ187" s="1033"/>
      <c r="BM187" s="1033"/>
      <c r="BN187" s="1033"/>
      <c r="BO187" s="1033"/>
      <c r="BP187" s="1033"/>
      <c r="BQ187" s="1033"/>
      <c r="BR187" s="1033"/>
      <c r="BT187" s="1033"/>
      <c r="BU187" s="1033"/>
      <c r="BV187" s="1033"/>
      <c r="BW187" s="1033"/>
      <c r="BX187" s="1033"/>
      <c r="BY187" s="1033"/>
      <c r="CD187" s="874"/>
      <c r="CE187" s="767"/>
      <c r="CF187" s="874"/>
      <c r="CG187" s="874"/>
      <c r="CN187" s="874"/>
      <c r="CO187" s="740"/>
      <c r="CP187" s="1033"/>
      <c r="CQ187" s="874"/>
      <c r="CT187" s="874"/>
      <c r="CU187" s="910"/>
      <c r="CV187" s="874"/>
      <c r="CW187" s="492"/>
      <c r="DD187" s="1134"/>
      <c r="DE187" s="1033"/>
      <c r="DF187" s="1033"/>
      <c r="DG187" s="1033"/>
      <c r="DH187" s="1033"/>
      <c r="DI187" s="1033"/>
      <c r="DJ187" s="1033"/>
      <c r="DK187" s="1033"/>
      <c r="DL187" s="1033"/>
      <c r="DM187" s="1033"/>
      <c r="DN187" s="1033"/>
      <c r="DO187" s="1033"/>
      <c r="DP187" s="1033"/>
      <c r="DQ187" s="1033"/>
      <c r="DR187" s="1033"/>
      <c r="DS187" s="1033"/>
      <c r="DT187" s="1033"/>
      <c r="DU187" s="1033"/>
      <c r="DV187" s="1033"/>
      <c r="DW187" s="1033"/>
      <c r="DX187" s="1033"/>
      <c r="DY187" s="1033"/>
      <c r="DZ187" s="1033"/>
      <c r="EA187" s="1033"/>
      <c r="EB187" s="1033"/>
      <c r="EC187" s="1033"/>
      <c r="ED187" s="1033"/>
      <c r="EE187" s="1033"/>
      <c r="EF187" s="1033"/>
      <c r="EG187" s="1033"/>
      <c r="EH187" s="1033"/>
      <c r="EI187" s="1033"/>
    </row>
    <row r="188" spans="1:139" customFormat="1" ht="24" customHeight="1" x14ac:dyDescent="0.9">
      <c r="A188" s="963"/>
      <c r="L188" s="751"/>
      <c r="M188" s="751"/>
      <c r="O188" s="1033"/>
      <c r="Q188" s="1033"/>
      <c r="AE188" s="1033"/>
      <c r="AF188" s="1033"/>
      <c r="AG188" s="1033"/>
      <c r="AH188" s="1033"/>
      <c r="AI188" s="1033"/>
      <c r="AJ188" s="1033"/>
      <c r="AK188" s="1033"/>
      <c r="AL188" s="1033"/>
      <c r="AM188" s="1033"/>
      <c r="AN188" s="1033"/>
      <c r="AO188" s="1033"/>
      <c r="AP188" s="1033"/>
      <c r="AQ188" s="1033"/>
      <c r="AR188" s="1033"/>
      <c r="AS188" s="1033"/>
      <c r="AT188" s="1033"/>
      <c r="AU188" s="1033"/>
      <c r="AV188" s="1033"/>
      <c r="AW188" s="1033"/>
      <c r="AX188" s="1033"/>
      <c r="AY188" s="1033"/>
      <c r="AZ188" s="1033"/>
      <c r="BA188" s="1033"/>
      <c r="BB188" s="1033"/>
      <c r="BC188" s="1033"/>
      <c r="BD188" s="1033"/>
      <c r="BE188" s="1033"/>
      <c r="BF188" s="1033"/>
      <c r="BG188" s="1033"/>
      <c r="BH188" s="1033"/>
      <c r="BI188" s="1033"/>
      <c r="BJ188" s="1033"/>
      <c r="BM188" s="1033"/>
      <c r="BN188" s="1033"/>
      <c r="BO188" s="1033"/>
      <c r="BP188" s="1033"/>
      <c r="BQ188" s="1033"/>
      <c r="BR188" s="1033"/>
      <c r="BT188" s="1033"/>
      <c r="BU188" s="1033"/>
      <c r="BV188" s="1033"/>
      <c r="BW188" s="1033"/>
      <c r="BX188" s="1033"/>
      <c r="BY188" s="1033"/>
      <c r="CD188" s="874"/>
      <c r="CE188" s="767"/>
      <c r="CF188" s="874"/>
      <c r="CG188" s="874"/>
      <c r="CN188" s="874"/>
      <c r="CO188" s="740"/>
      <c r="CP188" s="1033"/>
      <c r="CQ188" s="874"/>
      <c r="CT188" s="874"/>
      <c r="CU188" s="910"/>
      <c r="CV188" s="874"/>
      <c r="CW188" s="492"/>
      <c r="DD188" s="1134"/>
      <c r="DE188" s="1033"/>
      <c r="DF188" s="1033"/>
      <c r="DG188" s="1033"/>
      <c r="DH188" s="1033"/>
      <c r="DI188" s="1033"/>
      <c r="DJ188" s="1033"/>
      <c r="DK188" s="1033"/>
      <c r="DL188" s="1033"/>
      <c r="DM188" s="1033"/>
      <c r="DN188" s="1033"/>
      <c r="DO188" s="1033"/>
      <c r="DP188" s="1033"/>
      <c r="DQ188" s="1033"/>
      <c r="DR188" s="1033"/>
      <c r="DS188" s="1033"/>
      <c r="DT188" s="1033"/>
      <c r="DU188" s="1033"/>
      <c r="DV188" s="1033"/>
      <c r="DW188" s="1033"/>
      <c r="DX188" s="1033"/>
      <c r="DY188" s="1033"/>
      <c r="DZ188" s="1033"/>
      <c r="EA188" s="1033"/>
      <c r="EB188" s="1033"/>
      <c r="EC188" s="1033"/>
      <c r="ED188" s="1033"/>
      <c r="EE188" s="1033"/>
      <c r="EF188" s="1033"/>
      <c r="EG188" s="1033"/>
      <c r="EH188" s="1033"/>
      <c r="EI188" s="1033"/>
    </row>
    <row r="189" spans="1:139" customFormat="1" ht="24" customHeight="1" x14ac:dyDescent="0.9">
      <c r="A189" s="963"/>
      <c r="L189" s="751"/>
      <c r="M189" s="751"/>
      <c r="O189" s="1033"/>
      <c r="Q189" s="1033"/>
      <c r="AE189" s="1033"/>
      <c r="AF189" s="1033"/>
      <c r="AG189" s="1033"/>
      <c r="AH189" s="1033"/>
      <c r="AI189" s="1033"/>
      <c r="AJ189" s="1033"/>
      <c r="AK189" s="1033"/>
      <c r="AL189" s="1033"/>
      <c r="AM189" s="1033"/>
      <c r="AN189" s="1033"/>
      <c r="AO189" s="1033"/>
      <c r="AP189" s="1033"/>
      <c r="AQ189" s="1033"/>
      <c r="AR189" s="1033"/>
      <c r="AS189" s="1033"/>
      <c r="AT189" s="1033"/>
      <c r="AU189" s="1033"/>
      <c r="AV189" s="1033"/>
      <c r="AW189" s="1033"/>
      <c r="AX189" s="1033"/>
      <c r="AY189" s="1033"/>
      <c r="AZ189" s="1033"/>
      <c r="BA189" s="1033"/>
      <c r="BB189" s="1033"/>
      <c r="BC189" s="1033"/>
      <c r="BD189" s="1033"/>
      <c r="BE189" s="1033"/>
      <c r="BF189" s="1033"/>
      <c r="BG189" s="1033"/>
      <c r="BH189" s="1033"/>
      <c r="BI189" s="1033"/>
      <c r="BJ189" s="1033"/>
      <c r="BM189" s="1033"/>
      <c r="BN189" s="1033"/>
      <c r="BO189" s="1033"/>
      <c r="BP189" s="1033"/>
      <c r="BQ189" s="1033"/>
      <c r="BR189" s="1033"/>
      <c r="BT189" s="1033"/>
      <c r="BU189" s="1033"/>
      <c r="BV189" s="1033"/>
      <c r="BW189" s="1033"/>
      <c r="BX189" s="1033"/>
      <c r="BY189" s="1033"/>
      <c r="CD189" s="874"/>
      <c r="CE189" s="767"/>
      <c r="CF189" s="874"/>
      <c r="CG189" s="874"/>
      <c r="CN189" s="874"/>
      <c r="CO189" s="740"/>
      <c r="CP189" s="1033"/>
      <c r="CQ189" s="874"/>
      <c r="CT189" s="874"/>
      <c r="CU189" s="910"/>
      <c r="CV189" s="874"/>
      <c r="CW189" s="492"/>
      <c r="DD189" s="1134"/>
      <c r="DE189" s="1033"/>
      <c r="DF189" s="1033"/>
      <c r="DG189" s="1033"/>
      <c r="DH189" s="1033"/>
      <c r="DI189" s="1033"/>
      <c r="DJ189" s="1033"/>
      <c r="DK189" s="1033"/>
      <c r="DL189" s="1033"/>
      <c r="DM189" s="1033"/>
      <c r="DN189" s="1033"/>
      <c r="DO189" s="1033"/>
      <c r="DP189" s="1033"/>
      <c r="DQ189" s="1033"/>
      <c r="DR189" s="1033"/>
      <c r="DS189" s="1033"/>
      <c r="DT189" s="1033"/>
      <c r="DU189" s="1033"/>
      <c r="DV189" s="1033"/>
      <c r="DW189" s="1033"/>
      <c r="DX189" s="1033"/>
      <c r="DY189" s="1033"/>
      <c r="DZ189" s="1033"/>
      <c r="EA189" s="1033"/>
      <c r="EB189" s="1033"/>
      <c r="EC189" s="1033"/>
      <c r="ED189" s="1033"/>
      <c r="EE189" s="1033"/>
      <c r="EF189" s="1033"/>
      <c r="EG189" s="1033"/>
      <c r="EH189" s="1033"/>
      <c r="EI189" s="1033"/>
    </row>
    <row r="190" spans="1:139" customFormat="1" ht="24" customHeight="1" x14ac:dyDescent="0.9">
      <c r="A190" s="963"/>
      <c r="L190" s="751"/>
      <c r="M190" s="751"/>
      <c r="O190" s="1033"/>
      <c r="Q190" s="1033"/>
      <c r="AE190" s="1033"/>
      <c r="AF190" s="1033"/>
      <c r="AG190" s="1033"/>
      <c r="AH190" s="1033"/>
      <c r="AI190" s="1033"/>
      <c r="AJ190" s="1033"/>
      <c r="AK190" s="1033"/>
      <c r="AL190" s="1033"/>
      <c r="AM190" s="1033"/>
      <c r="AN190" s="1033"/>
      <c r="AO190" s="1033"/>
      <c r="AP190" s="1033"/>
      <c r="AQ190" s="1033"/>
      <c r="AR190" s="1033"/>
      <c r="AS190" s="1033"/>
      <c r="AT190" s="1033"/>
      <c r="AU190" s="1033"/>
      <c r="AV190" s="1033"/>
      <c r="AW190" s="1033"/>
      <c r="AX190" s="1033"/>
      <c r="AY190" s="1033"/>
      <c r="AZ190" s="1033"/>
      <c r="BA190" s="1033"/>
      <c r="BB190" s="1033"/>
      <c r="BC190" s="1033"/>
      <c r="BD190" s="1033"/>
      <c r="BE190" s="1033"/>
      <c r="BF190" s="1033"/>
      <c r="BG190" s="1033"/>
      <c r="BH190" s="1033"/>
      <c r="BI190" s="1033"/>
      <c r="BJ190" s="1033"/>
      <c r="BM190" s="1033"/>
      <c r="BN190" s="1033"/>
      <c r="BO190" s="1033"/>
      <c r="BP190" s="1033"/>
      <c r="BQ190" s="1033"/>
      <c r="BR190" s="1033"/>
      <c r="BT190" s="1033"/>
      <c r="BU190" s="1033"/>
      <c r="BV190" s="1033"/>
      <c r="BW190" s="1033"/>
      <c r="BX190" s="1033"/>
      <c r="BY190" s="1033"/>
      <c r="CD190" s="874"/>
      <c r="CE190" s="767"/>
      <c r="CF190" s="874"/>
      <c r="CG190" s="874"/>
      <c r="CN190" s="874"/>
      <c r="CO190" s="740"/>
      <c r="CP190" s="1033"/>
      <c r="CQ190" s="874"/>
      <c r="CT190" s="874"/>
      <c r="CU190" s="910"/>
      <c r="CV190" s="874"/>
      <c r="CW190" s="492"/>
      <c r="DD190" s="1134"/>
      <c r="DE190" s="1033"/>
      <c r="DF190" s="1033"/>
      <c r="DG190" s="1033"/>
      <c r="DH190" s="1033"/>
      <c r="DI190" s="1033"/>
      <c r="DJ190" s="1033"/>
      <c r="DK190" s="1033"/>
      <c r="DL190" s="1033"/>
      <c r="DM190" s="1033"/>
      <c r="DN190" s="1033"/>
      <c r="DO190" s="1033"/>
      <c r="DP190" s="1033"/>
      <c r="DQ190" s="1033"/>
      <c r="DR190" s="1033"/>
      <c r="DS190" s="1033"/>
      <c r="DT190" s="1033"/>
      <c r="DU190" s="1033"/>
      <c r="DV190" s="1033"/>
      <c r="DW190" s="1033"/>
      <c r="DX190" s="1033"/>
      <c r="DY190" s="1033"/>
      <c r="DZ190" s="1033"/>
      <c r="EA190" s="1033"/>
      <c r="EB190" s="1033"/>
      <c r="EC190" s="1033"/>
      <c r="ED190" s="1033"/>
      <c r="EE190" s="1033"/>
      <c r="EF190" s="1033"/>
      <c r="EG190" s="1033"/>
      <c r="EH190" s="1033"/>
      <c r="EI190" s="1033"/>
    </row>
    <row r="191" spans="1:139" customFormat="1" ht="24" customHeight="1" x14ac:dyDescent="0.9">
      <c r="A191" s="963"/>
      <c r="L191" s="751"/>
      <c r="M191" s="751"/>
      <c r="O191" s="1033"/>
      <c r="Q191" s="1033"/>
      <c r="AE191" s="1033"/>
      <c r="AF191" s="1033"/>
      <c r="AG191" s="1033"/>
      <c r="AH191" s="1033"/>
      <c r="AI191" s="1033"/>
      <c r="AJ191" s="1033"/>
      <c r="AK191" s="1033"/>
      <c r="AL191" s="1033"/>
      <c r="AM191" s="1033"/>
      <c r="AN191" s="1033"/>
      <c r="AO191" s="1033"/>
      <c r="AP191" s="1033"/>
      <c r="AQ191" s="1033"/>
      <c r="AR191" s="1033"/>
      <c r="AS191" s="1033"/>
      <c r="AT191" s="1033"/>
      <c r="AU191" s="1033"/>
      <c r="AV191" s="1033"/>
      <c r="AW191" s="1033"/>
      <c r="AX191" s="1033"/>
      <c r="AY191" s="1033"/>
      <c r="AZ191" s="1033"/>
      <c r="BA191" s="1033"/>
      <c r="BB191" s="1033"/>
      <c r="BC191" s="1033"/>
      <c r="BD191" s="1033"/>
      <c r="BE191" s="1033"/>
      <c r="BF191" s="1033"/>
      <c r="BG191" s="1033"/>
      <c r="BH191" s="1033"/>
      <c r="BI191" s="1033"/>
      <c r="BJ191" s="1033"/>
      <c r="BM191" s="1033"/>
      <c r="BN191" s="1033"/>
      <c r="BO191" s="1033"/>
      <c r="BP191" s="1033"/>
      <c r="BQ191" s="1033"/>
      <c r="BR191" s="1033"/>
      <c r="BT191" s="1033"/>
      <c r="BU191" s="1033"/>
      <c r="BV191" s="1033"/>
      <c r="BW191" s="1033"/>
      <c r="BX191" s="1033"/>
      <c r="BY191" s="1033"/>
      <c r="CD191" s="874"/>
      <c r="CE191" s="767"/>
      <c r="CF191" s="874"/>
      <c r="CG191" s="874"/>
      <c r="CN191" s="874"/>
      <c r="CO191" s="740"/>
      <c r="CP191" s="1033"/>
      <c r="CQ191" s="874"/>
      <c r="CT191" s="874"/>
      <c r="CU191" s="910"/>
      <c r="CV191" s="874"/>
      <c r="CW191" s="492"/>
      <c r="DD191" s="1134"/>
      <c r="DE191" s="1033"/>
      <c r="DF191" s="1033"/>
      <c r="DG191" s="1033"/>
      <c r="DH191" s="1033"/>
      <c r="DI191" s="1033"/>
      <c r="DJ191" s="1033"/>
      <c r="DK191" s="1033"/>
      <c r="DL191" s="1033"/>
      <c r="DM191" s="1033"/>
      <c r="DN191" s="1033"/>
      <c r="DO191" s="1033"/>
      <c r="DP191" s="1033"/>
      <c r="DQ191" s="1033"/>
      <c r="DR191" s="1033"/>
      <c r="DS191" s="1033"/>
      <c r="DT191" s="1033"/>
      <c r="DU191" s="1033"/>
      <c r="DV191" s="1033"/>
      <c r="DW191" s="1033"/>
      <c r="DX191" s="1033"/>
      <c r="DY191" s="1033"/>
      <c r="DZ191" s="1033"/>
      <c r="EA191" s="1033"/>
      <c r="EB191" s="1033"/>
      <c r="EC191" s="1033"/>
      <c r="ED191" s="1033"/>
      <c r="EE191" s="1033"/>
      <c r="EF191" s="1033"/>
      <c r="EG191" s="1033"/>
      <c r="EH191" s="1033"/>
      <c r="EI191" s="1033"/>
    </row>
    <row r="192" spans="1:139" customFormat="1" ht="24" customHeight="1" x14ac:dyDescent="0.9">
      <c r="A192" s="963"/>
      <c r="L192" s="751"/>
      <c r="M192" s="751"/>
      <c r="O192" s="1033"/>
      <c r="Q192" s="1033"/>
      <c r="AE192" s="1033"/>
      <c r="AF192" s="1033"/>
      <c r="AG192" s="1033"/>
      <c r="AH192" s="1033"/>
      <c r="AI192" s="1033"/>
      <c r="AJ192" s="1033"/>
      <c r="AK192" s="1033"/>
      <c r="AL192" s="1033"/>
      <c r="AM192" s="1033"/>
      <c r="AN192" s="1033"/>
      <c r="AO192" s="1033"/>
      <c r="AP192" s="1033"/>
      <c r="AQ192" s="1033"/>
      <c r="AR192" s="1033"/>
      <c r="AS192" s="1033"/>
      <c r="AT192" s="1033"/>
      <c r="AU192" s="1033"/>
      <c r="AV192" s="1033"/>
      <c r="AW192" s="1033"/>
      <c r="AX192" s="1033"/>
      <c r="AY192" s="1033"/>
      <c r="AZ192" s="1033"/>
      <c r="BA192" s="1033"/>
      <c r="BB192" s="1033"/>
      <c r="BC192" s="1033"/>
      <c r="BD192" s="1033"/>
      <c r="BE192" s="1033"/>
      <c r="BF192" s="1033"/>
      <c r="BG192" s="1033"/>
      <c r="BH192" s="1033"/>
      <c r="BI192" s="1033"/>
      <c r="BJ192" s="1033"/>
      <c r="BM192" s="1033"/>
      <c r="BN192" s="1033"/>
      <c r="BO192" s="1033"/>
      <c r="BP192" s="1033"/>
      <c r="BQ192" s="1033"/>
      <c r="BR192" s="1033"/>
      <c r="BT192" s="1033"/>
      <c r="BU192" s="1033"/>
      <c r="BV192" s="1033"/>
      <c r="BW192" s="1033"/>
      <c r="BX192" s="1033"/>
      <c r="BY192" s="1033"/>
      <c r="CD192" s="874"/>
      <c r="CE192" s="767"/>
      <c r="CF192" s="874"/>
      <c r="CG192" s="874"/>
      <c r="CN192" s="874"/>
      <c r="CO192" s="740"/>
      <c r="CP192" s="1033"/>
      <c r="CQ192" s="874"/>
      <c r="CT192" s="874"/>
      <c r="CU192" s="910"/>
      <c r="CV192" s="874"/>
      <c r="CW192" s="492"/>
      <c r="DD192" s="1134"/>
      <c r="DE192" s="1033"/>
      <c r="DF192" s="1033"/>
      <c r="DG192" s="1033"/>
      <c r="DH192" s="1033"/>
      <c r="DI192" s="1033"/>
      <c r="DJ192" s="1033"/>
      <c r="DK192" s="1033"/>
      <c r="DL192" s="1033"/>
      <c r="DM192" s="1033"/>
      <c r="DN192" s="1033"/>
      <c r="DO192" s="1033"/>
      <c r="DP192" s="1033"/>
      <c r="DQ192" s="1033"/>
      <c r="DR192" s="1033"/>
      <c r="DS192" s="1033"/>
      <c r="DT192" s="1033"/>
      <c r="DU192" s="1033"/>
      <c r="DV192" s="1033"/>
      <c r="DW192" s="1033"/>
      <c r="DX192" s="1033"/>
      <c r="DY192" s="1033"/>
      <c r="DZ192" s="1033"/>
      <c r="EA192" s="1033"/>
      <c r="EB192" s="1033"/>
      <c r="EC192" s="1033"/>
      <c r="ED192" s="1033"/>
      <c r="EE192" s="1033"/>
      <c r="EF192" s="1033"/>
      <c r="EG192" s="1033"/>
      <c r="EH192" s="1033"/>
      <c r="EI192" s="1033"/>
    </row>
    <row r="193" spans="1:139" customFormat="1" ht="24" customHeight="1" x14ac:dyDescent="0.9">
      <c r="A193" s="963"/>
      <c r="L193" s="751"/>
      <c r="M193" s="751"/>
      <c r="O193" s="1033"/>
      <c r="Q193" s="1033"/>
      <c r="AE193" s="1033"/>
      <c r="AF193" s="1033"/>
      <c r="AG193" s="1033"/>
      <c r="AH193" s="1033"/>
      <c r="AI193" s="1033"/>
      <c r="AJ193" s="1033"/>
      <c r="AK193" s="1033"/>
      <c r="AL193" s="1033"/>
      <c r="AM193" s="1033"/>
      <c r="AN193" s="1033"/>
      <c r="AO193" s="1033"/>
      <c r="AP193" s="1033"/>
      <c r="AQ193" s="1033"/>
      <c r="AR193" s="1033"/>
      <c r="AS193" s="1033"/>
      <c r="AT193" s="1033"/>
      <c r="AU193" s="1033"/>
      <c r="AV193" s="1033"/>
      <c r="AW193" s="1033"/>
      <c r="AX193" s="1033"/>
      <c r="AY193" s="1033"/>
      <c r="AZ193" s="1033"/>
      <c r="BA193" s="1033"/>
      <c r="BB193" s="1033"/>
      <c r="BC193" s="1033"/>
      <c r="BD193" s="1033"/>
      <c r="BE193" s="1033"/>
      <c r="BF193" s="1033"/>
      <c r="BG193" s="1033"/>
      <c r="BH193" s="1033"/>
      <c r="BI193" s="1033"/>
      <c r="BJ193" s="1033"/>
      <c r="BM193" s="1033"/>
      <c r="BN193" s="1033"/>
      <c r="BO193" s="1033"/>
      <c r="BP193" s="1033"/>
      <c r="BQ193" s="1033"/>
      <c r="BR193" s="1033"/>
      <c r="BT193" s="1033"/>
      <c r="BU193" s="1033"/>
      <c r="BV193" s="1033"/>
      <c r="BW193" s="1033"/>
      <c r="BX193" s="1033"/>
      <c r="BY193" s="1033"/>
      <c r="CD193" s="874"/>
      <c r="CE193" s="767"/>
      <c r="CF193" s="874"/>
      <c r="CG193" s="874"/>
      <c r="CN193" s="874"/>
      <c r="CO193" s="740"/>
      <c r="CP193" s="1033"/>
      <c r="CQ193" s="874"/>
      <c r="CT193" s="874"/>
      <c r="CU193" s="910"/>
      <c r="CV193" s="874"/>
      <c r="CW193" s="492"/>
      <c r="DD193" s="1134"/>
      <c r="DE193" s="1033"/>
      <c r="DF193" s="1033"/>
      <c r="DG193" s="1033"/>
      <c r="DH193" s="1033"/>
      <c r="DI193" s="1033"/>
      <c r="DJ193" s="1033"/>
      <c r="DK193" s="1033"/>
      <c r="DL193" s="1033"/>
      <c r="DM193" s="1033"/>
      <c r="DN193" s="1033"/>
      <c r="DO193" s="1033"/>
      <c r="DP193" s="1033"/>
      <c r="DQ193" s="1033"/>
      <c r="DR193" s="1033"/>
      <c r="DS193" s="1033"/>
      <c r="DT193" s="1033"/>
      <c r="DU193" s="1033"/>
      <c r="DV193" s="1033"/>
      <c r="DW193" s="1033"/>
      <c r="DX193" s="1033"/>
      <c r="DY193" s="1033"/>
      <c r="DZ193" s="1033"/>
      <c r="EA193" s="1033"/>
      <c r="EB193" s="1033"/>
      <c r="EC193" s="1033"/>
      <c r="ED193" s="1033"/>
      <c r="EE193" s="1033"/>
      <c r="EF193" s="1033"/>
      <c r="EG193" s="1033"/>
      <c r="EH193" s="1033"/>
      <c r="EI193" s="1033"/>
    </row>
    <row r="194" spans="1:139" customFormat="1" ht="24" customHeight="1" x14ac:dyDescent="0.9">
      <c r="A194" s="963"/>
      <c r="L194" s="751"/>
      <c r="M194" s="751"/>
      <c r="O194" s="1033"/>
      <c r="Q194" s="1033"/>
      <c r="AE194" s="1033"/>
      <c r="AF194" s="1033"/>
      <c r="AG194" s="1033"/>
      <c r="AH194" s="1033"/>
      <c r="AI194" s="1033"/>
      <c r="AJ194" s="1033"/>
      <c r="AK194" s="1033"/>
      <c r="AL194" s="1033"/>
      <c r="AM194" s="1033"/>
      <c r="AN194" s="1033"/>
      <c r="AO194" s="1033"/>
      <c r="AP194" s="1033"/>
      <c r="AQ194" s="1033"/>
      <c r="AR194" s="1033"/>
      <c r="AS194" s="1033"/>
      <c r="AT194" s="1033"/>
      <c r="AU194" s="1033"/>
      <c r="AV194" s="1033"/>
      <c r="AW194" s="1033"/>
      <c r="AX194" s="1033"/>
      <c r="AY194" s="1033"/>
      <c r="AZ194" s="1033"/>
      <c r="BA194" s="1033"/>
      <c r="BB194" s="1033"/>
      <c r="BC194" s="1033"/>
      <c r="BD194" s="1033"/>
      <c r="BE194" s="1033"/>
      <c r="BF194" s="1033"/>
      <c r="BG194" s="1033"/>
      <c r="BH194" s="1033"/>
      <c r="BI194" s="1033"/>
      <c r="BJ194" s="1033"/>
      <c r="BM194" s="1033"/>
      <c r="BN194" s="1033"/>
      <c r="BO194" s="1033"/>
      <c r="BP194" s="1033"/>
      <c r="BQ194" s="1033"/>
      <c r="BR194" s="1033"/>
      <c r="BT194" s="1033"/>
      <c r="BU194" s="1033"/>
      <c r="BV194" s="1033"/>
      <c r="BW194" s="1033"/>
      <c r="BX194" s="1033"/>
      <c r="BY194" s="1033"/>
      <c r="CD194" s="874"/>
      <c r="CE194" s="767"/>
      <c r="CF194" s="874"/>
      <c r="CG194" s="874"/>
      <c r="CN194" s="874"/>
      <c r="CO194" s="740"/>
      <c r="CP194" s="1033"/>
      <c r="CQ194" s="874"/>
      <c r="CT194" s="874"/>
      <c r="CU194" s="910"/>
      <c r="CV194" s="874"/>
      <c r="CW194" s="492"/>
      <c r="DD194" s="1134"/>
      <c r="DE194" s="1033"/>
      <c r="DF194" s="1033"/>
      <c r="DG194" s="1033"/>
      <c r="DH194" s="1033"/>
      <c r="DI194" s="1033"/>
      <c r="DJ194" s="1033"/>
      <c r="DK194" s="1033"/>
      <c r="DL194" s="1033"/>
      <c r="DM194" s="1033"/>
      <c r="DN194" s="1033"/>
      <c r="DO194" s="1033"/>
      <c r="DP194" s="1033"/>
      <c r="DQ194" s="1033"/>
      <c r="DR194" s="1033"/>
      <c r="DS194" s="1033"/>
      <c r="DT194" s="1033"/>
      <c r="DU194" s="1033"/>
      <c r="DV194" s="1033"/>
      <c r="DW194" s="1033"/>
      <c r="DX194" s="1033"/>
      <c r="DY194" s="1033"/>
      <c r="DZ194" s="1033"/>
      <c r="EA194" s="1033"/>
      <c r="EB194" s="1033"/>
      <c r="EC194" s="1033"/>
      <c r="ED194" s="1033"/>
      <c r="EE194" s="1033"/>
      <c r="EF194" s="1033"/>
      <c r="EG194" s="1033"/>
      <c r="EH194" s="1033"/>
      <c r="EI194" s="1033"/>
    </row>
    <row r="195" spans="1:139" customFormat="1" ht="24" customHeight="1" x14ac:dyDescent="0.9">
      <c r="A195" s="963"/>
      <c r="L195" s="751"/>
      <c r="M195" s="751"/>
      <c r="O195" s="1033"/>
      <c r="Q195" s="1033"/>
      <c r="AE195" s="1033"/>
      <c r="AF195" s="1033"/>
      <c r="AG195" s="1033"/>
      <c r="AH195" s="1033"/>
      <c r="AI195" s="1033"/>
      <c r="AJ195" s="1033"/>
      <c r="AK195" s="1033"/>
      <c r="AL195" s="1033"/>
      <c r="AM195" s="1033"/>
      <c r="AN195" s="1033"/>
      <c r="AO195" s="1033"/>
      <c r="AP195" s="1033"/>
      <c r="AQ195" s="1033"/>
      <c r="AR195" s="1033"/>
      <c r="AS195" s="1033"/>
      <c r="AT195" s="1033"/>
      <c r="AU195" s="1033"/>
      <c r="AV195" s="1033"/>
      <c r="AW195" s="1033"/>
      <c r="AX195" s="1033"/>
      <c r="AY195" s="1033"/>
      <c r="AZ195" s="1033"/>
      <c r="BA195" s="1033"/>
      <c r="BB195" s="1033"/>
      <c r="BC195" s="1033"/>
      <c r="BD195" s="1033"/>
      <c r="BE195" s="1033"/>
      <c r="BF195" s="1033"/>
      <c r="BG195" s="1033"/>
      <c r="BH195" s="1033"/>
      <c r="BI195" s="1033"/>
      <c r="BJ195" s="1033"/>
      <c r="BM195" s="1033"/>
      <c r="BN195" s="1033"/>
      <c r="BO195" s="1033"/>
      <c r="BP195" s="1033"/>
      <c r="BQ195" s="1033"/>
      <c r="BR195" s="1033"/>
      <c r="BT195" s="1033"/>
      <c r="BU195" s="1033"/>
      <c r="BV195" s="1033"/>
      <c r="BW195" s="1033"/>
      <c r="BX195" s="1033"/>
      <c r="BY195" s="1033"/>
      <c r="CD195" s="874"/>
      <c r="CE195" s="767"/>
      <c r="CF195" s="874"/>
      <c r="CG195" s="874"/>
      <c r="CN195" s="874"/>
      <c r="CO195" s="740"/>
      <c r="CP195" s="1033"/>
      <c r="CQ195" s="874"/>
      <c r="CT195" s="874"/>
      <c r="CU195" s="910"/>
      <c r="CV195" s="874"/>
      <c r="CW195" s="492"/>
      <c r="DD195" s="1134"/>
      <c r="DE195" s="1033"/>
      <c r="DF195" s="1033"/>
      <c r="DG195" s="1033"/>
      <c r="DH195" s="1033"/>
      <c r="DI195" s="1033"/>
      <c r="DJ195" s="1033"/>
      <c r="DK195" s="1033"/>
      <c r="DL195" s="1033"/>
      <c r="DM195" s="1033"/>
      <c r="DN195" s="1033"/>
      <c r="DO195" s="1033"/>
      <c r="DP195" s="1033"/>
      <c r="DQ195" s="1033"/>
      <c r="DR195" s="1033"/>
      <c r="DS195" s="1033"/>
      <c r="DT195" s="1033"/>
      <c r="DU195" s="1033"/>
      <c r="DV195" s="1033"/>
      <c r="DW195" s="1033"/>
      <c r="DX195" s="1033"/>
      <c r="DY195" s="1033"/>
      <c r="DZ195" s="1033"/>
      <c r="EA195" s="1033"/>
      <c r="EB195" s="1033"/>
      <c r="EC195" s="1033"/>
      <c r="ED195" s="1033"/>
      <c r="EE195" s="1033"/>
      <c r="EF195" s="1033"/>
      <c r="EG195" s="1033"/>
      <c r="EH195" s="1033"/>
      <c r="EI195" s="1033"/>
    </row>
    <row r="196" spans="1:139" customFormat="1" ht="24" customHeight="1" x14ac:dyDescent="0.9">
      <c r="A196" s="963"/>
      <c r="L196" s="751"/>
      <c r="M196" s="751"/>
      <c r="O196" s="1033"/>
      <c r="Q196" s="1033"/>
      <c r="AE196" s="1033"/>
      <c r="AF196" s="1033"/>
      <c r="AG196" s="1033"/>
      <c r="AH196" s="1033"/>
      <c r="AI196" s="1033"/>
      <c r="AJ196" s="1033"/>
      <c r="AK196" s="1033"/>
      <c r="AL196" s="1033"/>
      <c r="AM196" s="1033"/>
      <c r="AN196" s="1033"/>
      <c r="AO196" s="1033"/>
      <c r="AP196" s="1033"/>
      <c r="AQ196" s="1033"/>
      <c r="AR196" s="1033"/>
      <c r="AS196" s="1033"/>
      <c r="AT196" s="1033"/>
      <c r="AU196" s="1033"/>
      <c r="AV196" s="1033"/>
      <c r="AW196" s="1033"/>
      <c r="AX196" s="1033"/>
      <c r="AY196" s="1033"/>
      <c r="AZ196" s="1033"/>
      <c r="BA196" s="1033"/>
      <c r="BB196" s="1033"/>
      <c r="BC196" s="1033"/>
      <c r="BD196" s="1033"/>
      <c r="BE196" s="1033"/>
      <c r="BF196" s="1033"/>
      <c r="BG196" s="1033"/>
      <c r="BH196" s="1033"/>
      <c r="BI196" s="1033"/>
      <c r="BJ196" s="1033"/>
      <c r="BM196" s="1033"/>
      <c r="BN196" s="1033"/>
      <c r="BO196" s="1033"/>
      <c r="BP196" s="1033"/>
      <c r="BQ196" s="1033"/>
      <c r="BR196" s="1033"/>
      <c r="BT196" s="1033"/>
      <c r="BU196" s="1033"/>
      <c r="BV196" s="1033"/>
      <c r="BW196" s="1033"/>
      <c r="BX196" s="1033"/>
      <c r="BY196" s="1033"/>
      <c r="CD196" s="874"/>
      <c r="CE196" s="767"/>
      <c r="CF196" s="874"/>
      <c r="CG196" s="874"/>
      <c r="CN196" s="874"/>
      <c r="CO196" s="740"/>
      <c r="CP196" s="1033"/>
      <c r="CQ196" s="874"/>
      <c r="CT196" s="874"/>
      <c r="CU196" s="910"/>
      <c r="CV196" s="874"/>
      <c r="CW196" s="492"/>
      <c r="DD196" s="1134"/>
      <c r="DE196" s="1033"/>
      <c r="DF196" s="1033"/>
      <c r="DG196" s="1033"/>
      <c r="DH196" s="1033"/>
      <c r="DI196" s="1033"/>
      <c r="DJ196" s="1033"/>
      <c r="DK196" s="1033"/>
      <c r="DL196" s="1033"/>
      <c r="DM196" s="1033"/>
      <c r="DN196" s="1033"/>
      <c r="DO196" s="1033"/>
      <c r="DP196" s="1033"/>
      <c r="DQ196" s="1033"/>
      <c r="DR196" s="1033"/>
      <c r="DS196" s="1033"/>
      <c r="DT196" s="1033"/>
      <c r="DU196" s="1033"/>
      <c r="DV196" s="1033"/>
      <c r="DW196" s="1033"/>
      <c r="DX196" s="1033"/>
      <c r="DY196" s="1033"/>
      <c r="DZ196" s="1033"/>
      <c r="EA196" s="1033"/>
      <c r="EB196" s="1033"/>
      <c r="EC196" s="1033"/>
      <c r="ED196" s="1033"/>
      <c r="EE196" s="1033"/>
      <c r="EF196" s="1033"/>
      <c r="EG196" s="1033"/>
      <c r="EH196" s="1033"/>
      <c r="EI196" s="1033"/>
    </row>
    <row r="197" spans="1:139" s="874" customFormat="1" ht="24" customHeight="1" x14ac:dyDescent="0.9">
      <c r="A197" s="963"/>
      <c r="L197" s="751"/>
      <c r="M197" s="751"/>
      <c r="O197" s="1033"/>
      <c r="Q197" s="1033"/>
      <c r="AE197" s="1033"/>
      <c r="AF197" s="1033"/>
      <c r="AG197" s="1033"/>
      <c r="AH197" s="1033"/>
      <c r="AI197" s="1033"/>
      <c r="AJ197" s="1033"/>
      <c r="AK197" s="1033"/>
      <c r="AL197" s="1033"/>
      <c r="AM197" s="1033"/>
      <c r="AN197" s="1033"/>
      <c r="AO197" s="1033"/>
      <c r="AP197" s="1033"/>
      <c r="AQ197" s="1033"/>
      <c r="AR197" s="1033"/>
      <c r="AS197" s="1033"/>
      <c r="AT197" s="1033"/>
      <c r="AU197" s="1033"/>
      <c r="AV197" s="1033"/>
      <c r="AW197" s="1033"/>
      <c r="AX197" s="1033"/>
      <c r="AY197" s="1033"/>
      <c r="AZ197" s="1033"/>
      <c r="BA197" s="1033"/>
      <c r="BB197" s="1033"/>
      <c r="BC197" s="1033"/>
      <c r="BD197" s="1033"/>
      <c r="BE197" s="1033"/>
      <c r="BF197" s="1033"/>
      <c r="BG197" s="1033"/>
      <c r="BH197" s="1033"/>
      <c r="BI197" s="1033"/>
      <c r="BJ197" s="1033"/>
      <c r="BM197" s="1033"/>
      <c r="BN197" s="1033"/>
      <c r="BO197" s="1033"/>
      <c r="BP197" s="1033"/>
      <c r="BQ197" s="1033"/>
      <c r="BR197" s="1033"/>
      <c r="BT197" s="1033"/>
      <c r="BU197" s="1033"/>
      <c r="BV197" s="1033"/>
      <c r="BW197" s="1033"/>
      <c r="BX197" s="1033"/>
      <c r="BY197" s="1033"/>
      <c r="CE197" s="767"/>
      <c r="CO197" s="740"/>
      <c r="CP197" s="1033"/>
      <c r="CU197" s="910"/>
      <c r="CW197" s="492"/>
      <c r="DD197" s="1134"/>
      <c r="DE197" s="1033"/>
      <c r="DF197" s="1033"/>
      <c r="DG197" s="1033"/>
      <c r="DH197" s="1033"/>
      <c r="DI197" s="1033"/>
      <c r="DJ197" s="1033"/>
      <c r="DK197" s="1033"/>
      <c r="DL197" s="1033"/>
      <c r="DM197" s="1033"/>
      <c r="DN197" s="1033"/>
      <c r="DO197" s="1033"/>
      <c r="DP197" s="1033"/>
      <c r="DQ197" s="1033"/>
      <c r="DR197" s="1033"/>
      <c r="DS197" s="1033"/>
      <c r="DT197" s="1033"/>
      <c r="DU197" s="1033"/>
      <c r="DV197" s="1033"/>
      <c r="DW197" s="1033"/>
      <c r="DX197" s="1033"/>
      <c r="DY197" s="1033"/>
      <c r="DZ197" s="1033"/>
      <c r="EA197" s="1033"/>
      <c r="EB197" s="1033"/>
      <c r="EC197" s="1033"/>
      <c r="ED197" s="1033"/>
      <c r="EE197" s="1033"/>
      <c r="EF197" s="1033"/>
      <c r="EG197" s="1033"/>
      <c r="EH197" s="1033"/>
      <c r="EI197" s="1033"/>
    </row>
    <row r="198" spans="1:139" s="874" customFormat="1" ht="24" customHeight="1" x14ac:dyDescent="0.9">
      <c r="A198" s="963"/>
      <c r="L198" s="751"/>
      <c r="M198" s="751"/>
      <c r="O198" s="1033"/>
      <c r="Q198" s="1033"/>
      <c r="AE198" s="1033"/>
      <c r="AF198" s="1033"/>
      <c r="AG198" s="1033"/>
      <c r="AH198" s="1033"/>
      <c r="AI198" s="1033"/>
      <c r="AJ198" s="1033"/>
      <c r="AK198" s="1033"/>
      <c r="AL198" s="1033"/>
      <c r="AM198" s="1033"/>
      <c r="AN198" s="1033"/>
      <c r="AO198" s="1033"/>
      <c r="AP198" s="1033"/>
      <c r="AQ198" s="1033"/>
      <c r="AR198" s="1033"/>
      <c r="AS198" s="1033"/>
      <c r="AT198" s="1033"/>
      <c r="AU198" s="1033"/>
      <c r="AV198" s="1033"/>
      <c r="AW198" s="1033"/>
      <c r="AX198" s="1033"/>
      <c r="AY198" s="1033"/>
      <c r="AZ198" s="1033"/>
      <c r="BA198" s="1033"/>
      <c r="BB198" s="1033"/>
      <c r="BC198" s="1033"/>
      <c r="BD198" s="1033"/>
      <c r="BE198" s="1033"/>
      <c r="BF198" s="1033"/>
      <c r="BG198" s="1033"/>
      <c r="BH198" s="1033"/>
      <c r="BI198" s="1033"/>
      <c r="BJ198" s="1033"/>
      <c r="BM198" s="1033"/>
      <c r="BN198" s="1033"/>
      <c r="BO198" s="1033"/>
      <c r="BP198" s="1033"/>
      <c r="BQ198" s="1033"/>
      <c r="BR198" s="1033"/>
      <c r="BT198" s="1033"/>
      <c r="BU198" s="1033"/>
      <c r="BV198" s="1033"/>
      <c r="BW198" s="1033"/>
      <c r="BX198" s="1033"/>
      <c r="BY198" s="1033"/>
      <c r="CE198" s="767"/>
      <c r="CO198" s="740"/>
      <c r="CP198" s="1033"/>
      <c r="CU198" s="910"/>
      <c r="CW198" s="492"/>
      <c r="DD198" s="1134"/>
      <c r="DE198" s="1033"/>
      <c r="DF198" s="1033"/>
      <c r="DG198" s="1033"/>
      <c r="DH198" s="1033"/>
      <c r="DI198" s="1033"/>
      <c r="DJ198" s="1033"/>
      <c r="DK198" s="1033"/>
      <c r="DL198" s="1033"/>
      <c r="DM198" s="1033"/>
      <c r="DN198" s="1033"/>
      <c r="DO198" s="1033"/>
      <c r="DP198" s="1033"/>
      <c r="DQ198" s="1033"/>
      <c r="DR198" s="1033"/>
      <c r="DS198" s="1033"/>
      <c r="DT198" s="1033"/>
      <c r="DU198" s="1033"/>
      <c r="DV198" s="1033"/>
      <c r="DW198" s="1033"/>
      <c r="DX198" s="1033"/>
      <c r="DY198" s="1033"/>
      <c r="DZ198" s="1033"/>
      <c r="EA198" s="1033"/>
      <c r="EB198" s="1033"/>
      <c r="EC198" s="1033"/>
      <c r="ED198" s="1033"/>
      <c r="EE198" s="1033"/>
      <c r="EF198" s="1033"/>
      <c r="EG198" s="1033"/>
      <c r="EH198" s="1033"/>
      <c r="EI198" s="1033"/>
    </row>
    <row r="199" spans="1:139" s="874" customFormat="1" ht="24" customHeight="1" x14ac:dyDescent="0.9">
      <c r="A199" s="963"/>
      <c r="L199" s="751"/>
      <c r="M199" s="751"/>
      <c r="O199" s="1033"/>
      <c r="Q199" s="1033"/>
      <c r="AE199" s="1033"/>
      <c r="AF199" s="1033"/>
      <c r="AG199" s="1033"/>
      <c r="AH199" s="1033"/>
      <c r="AI199" s="1033"/>
      <c r="AJ199" s="1033"/>
      <c r="AK199" s="1033"/>
      <c r="AL199" s="1033"/>
      <c r="AM199" s="1033"/>
      <c r="AN199" s="1033"/>
      <c r="AO199" s="1033"/>
      <c r="AP199" s="1033"/>
      <c r="AQ199" s="1033"/>
      <c r="AR199" s="1033"/>
      <c r="AS199" s="1033"/>
      <c r="AT199" s="1033"/>
      <c r="AU199" s="1033"/>
      <c r="AV199" s="1033"/>
      <c r="AW199" s="1033"/>
      <c r="AX199" s="1033"/>
      <c r="AY199" s="1033"/>
      <c r="AZ199" s="1033"/>
      <c r="BA199" s="1033"/>
      <c r="BB199" s="1033"/>
      <c r="BC199" s="1033"/>
      <c r="BD199" s="1033"/>
      <c r="BE199" s="1033"/>
      <c r="BF199" s="1033"/>
      <c r="BG199" s="1033"/>
      <c r="BH199" s="1033"/>
      <c r="BI199" s="1033"/>
      <c r="BJ199" s="1033"/>
      <c r="BM199" s="1033"/>
      <c r="BN199" s="1033"/>
      <c r="BO199" s="1033"/>
      <c r="BP199" s="1033"/>
      <c r="BQ199" s="1033"/>
      <c r="BR199" s="1033"/>
      <c r="BT199" s="1033"/>
      <c r="BU199" s="1033"/>
      <c r="BV199" s="1033"/>
      <c r="BW199" s="1033"/>
      <c r="BX199" s="1033"/>
      <c r="BY199" s="1033"/>
      <c r="CE199" s="767"/>
      <c r="CO199" s="740"/>
      <c r="CP199" s="1033"/>
      <c r="CU199" s="910"/>
      <c r="CW199" s="492"/>
      <c r="DD199" s="1134"/>
      <c r="DE199" s="1033"/>
      <c r="DF199" s="1033"/>
      <c r="DG199" s="1033"/>
      <c r="DH199" s="1033"/>
      <c r="DI199" s="1033"/>
      <c r="DJ199" s="1033"/>
      <c r="DK199" s="1033"/>
      <c r="DL199" s="1033"/>
      <c r="DM199" s="1033"/>
      <c r="DN199" s="1033"/>
      <c r="DO199" s="1033"/>
      <c r="DP199" s="1033"/>
      <c r="DQ199" s="1033"/>
      <c r="DR199" s="1033"/>
      <c r="DS199" s="1033"/>
      <c r="DT199" s="1033"/>
      <c r="DU199" s="1033"/>
      <c r="DV199" s="1033"/>
      <c r="DW199" s="1033"/>
      <c r="DX199" s="1033"/>
      <c r="DY199" s="1033"/>
      <c r="DZ199" s="1033"/>
      <c r="EA199" s="1033"/>
      <c r="EB199" s="1033"/>
      <c r="EC199" s="1033"/>
      <c r="ED199" s="1033"/>
      <c r="EE199" s="1033"/>
      <c r="EF199" s="1033"/>
      <c r="EG199" s="1033"/>
      <c r="EH199" s="1033"/>
      <c r="EI199" s="1033"/>
    </row>
    <row r="200" spans="1:139" s="874" customFormat="1" ht="24" customHeight="1" x14ac:dyDescent="0.9">
      <c r="A200" s="963"/>
      <c r="L200" s="751"/>
      <c r="M200" s="751"/>
      <c r="O200" s="1033"/>
      <c r="Q200" s="1033"/>
      <c r="AE200" s="1033"/>
      <c r="AF200" s="1033"/>
      <c r="AG200" s="1033"/>
      <c r="AH200" s="1033"/>
      <c r="AI200" s="1033"/>
      <c r="AJ200" s="1033"/>
      <c r="AK200" s="1033"/>
      <c r="AL200" s="1033"/>
      <c r="AM200" s="1033"/>
      <c r="AN200" s="1033"/>
      <c r="AO200" s="1033"/>
      <c r="AP200" s="1033"/>
      <c r="AQ200" s="1033"/>
      <c r="AR200" s="1033"/>
      <c r="AS200" s="1033"/>
      <c r="AT200" s="1033"/>
      <c r="AU200" s="1033"/>
      <c r="AV200" s="1033"/>
      <c r="AW200" s="1033"/>
      <c r="AX200" s="1033"/>
      <c r="AY200" s="1033"/>
      <c r="AZ200" s="1033"/>
      <c r="BA200" s="1033"/>
      <c r="BB200" s="1033"/>
      <c r="BC200" s="1033"/>
      <c r="BD200" s="1033"/>
      <c r="BE200" s="1033"/>
      <c r="BF200" s="1033"/>
      <c r="BG200" s="1033"/>
      <c r="BH200" s="1033"/>
      <c r="BI200" s="1033"/>
      <c r="BJ200" s="1033"/>
      <c r="BM200" s="1033"/>
      <c r="BN200" s="1033"/>
      <c r="BO200" s="1033"/>
      <c r="BP200" s="1033"/>
      <c r="BQ200" s="1033"/>
      <c r="BR200" s="1033"/>
      <c r="BT200" s="1033"/>
      <c r="BU200" s="1033"/>
      <c r="BV200" s="1033"/>
      <c r="BW200" s="1033"/>
      <c r="BX200" s="1033"/>
      <c r="BY200" s="1033"/>
      <c r="CE200" s="767"/>
      <c r="CO200" s="740"/>
      <c r="CP200" s="1033"/>
      <c r="CU200" s="910"/>
      <c r="CW200" s="492"/>
      <c r="DD200" s="1134"/>
      <c r="DE200" s="1033"/>
      <c r="DF200" s="1033"/>
      <c r="DG200" s="1033"/>
      <c r="DH200" s="1033"/>
      <c r="DI200" s="1033"/>
      <c r="DJ200" s="1033"/>
      <c r="DK200" s="1033"/>
      <c r="DL200" s="1033"/>
      <c r="DM200" s="1033"/>
      <c r="DN200" s="1033"/>
      <c r="DO200" s="1033"/>
      <c r="DP200" s="1033"/>
      <c r="DQ200" s="1033"/>
      <c r="DR200" s="1033"/>
      <c r="DS200" s="1033"/>
      <c r="DT200" s="1033"/>
      <c r="DU200" s="1033"/>
      <c r="DV200" s="1033"/>
      <c r="DW200" s="1033"/>
      <c r="DX200" s="1033"/>
      <c r="DY200" s="1033"/>
      <c r="DZ200" s="1033"/>
      <c r="EA200" s="1033"/>
      <c r="EB200" s="1033"/>
      <c r="EC200" s="1033"/>
      <c r="ED200" s="1033"/>
      <c r="EE200" s="1033"/>
      <c r="EF200" s="1033"/>
      <c r="EG200" s="1033"/>
      <c r="EH200" s="1033"/>
      <c r="EI200" s="1033"/>
    </row>
    <row r="201" spans="1:139" s="874" customFormat="1" ht="24" customHeight="1" x14ac:dyDescent="0.9">
      <c r="A201" s="963"/>
      <c r="L201" s="751"/>
      <c r="M201" s="751"/>
      <c r="O201" s="1033"/>
      <c r="Q201" s="1033"/>
      <c r="AE201" s="1033"/>
      <c r="AF201" s="1033"/>
      <c r="AG201" s="1033"/>
      <c r="AH201" s="1033"/>
      <c r="AI201" s="1033"/>
      <c r="AJ201" s="1033"/>
      <c r="AK201" s="1033"/>
      <c r="AL201" s="1033"/>
      <c r="AM201" s="1033"/>
      <c r="AN201" s="1033"/>
      <c r="AO201" s="1033"/>
      <c r="AP201" s="1033"/>
      <c r="AQ201" s="1033"/>
      <c r="AR201" s="1033"/>
      <c r="AS201" s="1033"/>
      <c r="AT201" s="1033"/>
      <c r="AU201" s="1033"/>
      <c r="AV201" s="1033"/>
      <c r="AW201" s="1033"/>
      <c r="AX201" s="1033"/>
      <c r="AY201" s="1033"/>
      <c r="AZ201" s="1033"/>
      <c r="BA201" s="1033"/>
      <c r="BB201" s="1033"/>
      <c r="BC201" s="1033"/>
      <c r="BD201" s="1033"/>
      <c r="BE201" s="1033"/>
      <c r="BF201" s="1033"/>
      <c r="BG201" s="1033"/>
      <c r="BH201" s="1033"/>
      <c r="BI201" s="1033"/>
      <c r="BJ201" s="1033"/>
      <c r="BM201" s="1033"/>
      <c r="BN201" s="1033"/>
      <c r="BO201" s="1033"/>
      <c r="BP201" s="1033"/>
      <c r="BQ201" s="1033"/>
      <c r="BR201" s="1033"/>
      <c r="BT201" s="1033"/>
      <c r="BU201" s="1033"/>
      <c r="BV201" s="1033"/>
      <c r="BW201" s="1033"/>
      <c r="BX201" s="1033"/>
      <c r="BY201" s="1033"/>
      <c r="CE201" s="767"/>
      <c r="CO201" s="740"/>
      <c r="CP201" s="1033"/>
      <c r="CU201" s="910"/>
      <c r="CW201" s="492"/>
      <c r="DD201" s="1134"/>
      <c r="DE201" s="1033"/>
      <c r="DF201" s="1033"/>
      <c r="DG201" s="1033"/>
      <c r="DH201" s="1033"/>
      <c r="DI201" s="1033"/>
      <c r="DJ201" s="1033"/>
      <c r="DK201" s="1033"/>
      <c r="DL201" s="1033"/>
      <c r="DM201" s="1033"/>
      <c r="DN201" s="1033"/>
      <c r="DO201" s="1033"/>
      <c r="DP201" s="1033"/>
      <c r="DQ201" s="1033"/>
      <c r="DR201" s="1033"/>
      <c r="DS201" s="1033"/>
      <c r="DT201" s="1033"/>
      <c r="DU201" s="1033"/>
      <c r="DV201" s="1033"/>
      <c r="DW201" s="1033"/>
      <c r="DX201" s="1033"/>
      <c r="DY201" s="1033"/>
      <c r="DZ201" s="1033"/>
      <c r="EA201" s="1033"/>
      <c r="EB201" s="1033"/>
      <c r="EC201" s="1033"/>
      <c r="ED201" s="1033"/>
      <c r="EE201" s="1033"/>
      <c r="EF201" s="1033"/>
      <c r="EG201" s="1033"/>
      <c r="EH201" s="1033"/>
      <c r="EI201" s="1033"/>
    </row>
    <row r="202" spans="1:139" s="874" customFormat="1" ht="24" customHeight="1" x14ac:dyDescent="0.9">
      <c r="A202" s="963"/>
      <c r="L202" s="751"/>
      <c r="M202" s="751"/>
      <c r="O202" s="1033"/>
      <c r="Q202" s="1033"/>
      <c r="AE202" s="1033"/>
      <c r="AF202" s="1033"/>
      <c r="AG202" s="1033"/>
      <c r="AH202" s="1033"/>
      <c r="AI202" s="1033"/>
      <c r="AJ202" s="1033"/>
      <c r="AK202" s="1033"/>
      <c r="AL202" s="1033"/>
      <c r="AM202" s="1033"/>
      <c r="AN202" s="1033"/>
      <c r="AO202" s="1033"/>
      <c r="AP202" s="1033"/>
      <c r="AQ202" s="1033"/>
      <c r="AR202" s="1033"/>
      <c r="AS202" s="1033"/>
      <c r="AT202" s="1033"/>
      <c r="AU202" s="1033"/>
      <c r="AV202" s="1033"/>
      <c r="AW202" s="1033"/>
      <c r="AX202" s="1033"/>
      <c r="AY202" s="1033"/>
      <c r="AZ202" s="1033"/>
      <c r="BA202" s="1033"/>
      <c r="BB202" s="1033"/>
      <c r="BC202" s="1033"/>
      <c r="BD202" s="1033"/>
      <c r="BE202" s="1033"/>
      <c r="BF202" s="1033"/>
      <c r="BG202" s="1033"/>
      <c r="BH202" s="1033"/>
      <c r="BI202" s="1033"/>
      <c r="BJ202" s="1033"/>
      <c r="BM202" s="1033"/>
      <c r="BN202" s="1033"/>
      <c r="BO202" s="1033"/>
      <c r="BP202" s="1033"/>
      <c r="BQ202" s="1033"/>
      <c r="BR202" s="1033"/>
      <c r="BT202" s="1033"/>
      <c r="BU202" s="1033"/>
      <c r="BV202" s="1033"/>
      <c r="BW202" s="1033"/>
      <c r="BX202" s="1033"/>
      <c r="BY202" s="1033"/>
      <c r="CE202" s="767"/>
      <c r="CO202" s="740"/>
      <c r="CP202" s="1033"/>
      <c r="CU202" s="910"/>
      <c r="CW202" s="492"/>
      <c r="DD202" s="1134"/>
      <c r="DE202" s="1033"/>
      <c r="DF202" s="1033"/>
      <c r="DG202" s="1033"/>
      <c r="DH202" s="1033"/>
      <c r="DI202" s="1033"/>
      <c r="DJ202" s="1033"/>
      <c r="DK202" s="1033"/>
      <c r="DL202" s="1033"/>
      <c r="DM202" s="1033"/>
      <c r="DN202" s="1033"/>
      <c r="DO202" s="1033"/>
      <c r="DP202" s="1033"/>
      <c r="DQ202" s="1033"/>
      <c r="DR202" s="1033"/>
      <c r="DS202" s="1033"/>
      <c r="DT202" s="1033"/>
      <c r="DU202" s="1033"/>
      <c r="DV202" s="1033"/>
      <c r="DW202" s="1033"/>
      <c r="DX202" s="1033"/>
      <c r="DY202" s="1033"/>
      <c r="DZ202" s="1033"/>
      <c r="EA202" s="1033"/>
      <c r="EB202" s="1033"/>
      <c r="EC202" s="1033"/>
      <c r="ED202" s="1033"/>
      <c r="EE202" s="1033"/>
      <c r="EF202" s="1033"/>
      <c r="EG202" s="1033"/>
      <c r="EH202" s="1033"/>
      <c r="EI202" s="1033"/>
    </row>
    <row r="203" spans="1:139" s="874" customFormat="1" ht="24" customHeight="1" x14ac:dyDescent="0.9">
      <c r="A203" s="963"/>
      <c r="L203" s="751"/>
      <c r="M203" s="751"/>
      <c r="O203" s="1033"/>
      <c r="Q203" s="1033"/>
      <c r="AE203" s="1033"/>
      <c r="AF203" s="1033"/>
      <c r="AG203" s="1033"/>
      <c r="AH203" s="1033"/>
      <c r="AI203" s="1033"/>
      <c r="AJ203" s="1033"/>
      <c r="AK203" s="1033"/>
      <c r="AL203" s="1033"/>
      <c r="AM203" s="1033"/>
      <c r="AN203" s="1033"/>
      <c r="AO203" s="1033"/>
      <c r="AP203" s="1033"/>
      <c r="AQ203" s="1033"/>
      <c r="AR203" s="1033"/>
      <c r="AS203" s="1033"/>
      <c r="AT203" s="1033"/>
      <c r="AU203" s="1033"/>
      <c r="AV203" s="1033"/>
      <c r="AW203" s="1033"/>
      <c r="AX203" s="1033"/>
      <c r="AY203" s="1033"/>
      <c r="AZ203" s="1033"/>
      <c r="BA203" s="1033"/>
      <c r="BB203" s="1033"/>
      <c r="BC203" s="1033"/>
      <c r="BD203" s="1033"/>
      <c r="BE203" s="1033"/>
      <c r="BF203" s="1033"/>
      <c r="BG203" s="1033"/>
      <c r="BH203" s="1033"/>
      <c r="BI203" s="1033"/>
      <c r="BJ203" s="1033"/>
      <c r="BM203" s="1033"/>
      <c r="BN203" s="1033"/>
      <c r="BO203" s="1033"/>
      <c r="BP203" s="1033"/>
      <c r="BQ203" s="1033"/>
      <c r="BR203" s="1033"/>
      <c r="BT203" s="1033"/>
      <c r="BU203" s="1033"/>
      <c r="BV203" s="1033"/>
      <c r="BW203" s="1033"/>
      <c r="BX203" s="1033"/>
      <c r="BY203" s="1033"/>
      <c r="CE203" s="767"/>
      <c r="CO203" s="740"/>
      <c r="CP203" s="1033"/>
      <c r="CU203" s="910"/>
      <c r="CW203" s="492"/>
      <c r="DD203" s="1134"/>
      <c r="DE203" s="1033"/>
      <c r="DF203" s="1033"/>
      <c r="DG203" s="1033"/>
      <c r="DH203" s="1033"/>
      <c r="DI203" s="1033"/>
      <c r="DJ203" s="1033"/>
      <c r="DK203" s="1033"/>
      <c r="DL203" s="1033"/>
      <c r="DM203" s="1033"/>
      <c r="DN203" s="1033"/>
      <c r="DO203" s="1033"/>
      <c r="DP203" s="1033"/>
      <c r="DQ203" s="1033"/>
      <c r="DR203" s="1033"/>
      <c r="DS203" s="1033"/>
      <c r="DT203" s="1033"/>
      <c r="DU203" s="1033"/>
      <c r="DV203" s="1033"/>
      <c r="DW203" s="1033"/>
      <c r="DX203" s="1033"/>
      <c r="DY203" s="1033"/>
      <c r="DZ203" s="1033"/>
      <c r="EA203" s="1033"/>
      <c r="EB203" s="1033"/>
      <c r="EC203" s="1033"/>
      <c r="ED203" s="1033"/>
      <c r="EE203" s="1033"/>
      <c r="EF203" s="1033"/>
      <c r="EG203" s="1033"/>
      <c r="EH203" s="1033"/>
      <c r="EI203" s="1033"/>
    </row>
    <row r="204" spans="1:139" s="874" customFormat="1" ht="24" customHeight="1" x14ac:dyDescent="0.9">
      <c r="A204" s="963"/>
      <c r="L204" s="751"/>
      <c r="M204" s="751"/>
      <c r="O204" s="1033"/>
      <c r="Q204" s="1033"/>
      <c r="AE204" s="1033"/>
      <c r="AF204" s="1033"/>
      <c r="AG204" s="1033"/>
      <c r="AH204" s="1033"/>
      <c r="AI204" s="1033"/>
      <c r="AJ204" s="1033"/>
      <c r="AK204" s="1033"/>
      <c r="AL204" s="1033"/>
      <c r="AM204" s="1033"/>
      <c r="AN204" s="1033"/>
      <c r="AO204" s="1033"/>
      <c r="AP204" s="1033"/>
      <c r="AQ204" s="1033"/>
      <c r="AR204" s="1033"/>
      <c r="AS204" s="1033"/>
      <c r="AT204" s="1033"/>
      <c r="AU204" s="1033"/>
      <c r="AV204" s="1033"/>
      <c r="AW204" s="1033"/>
      <c r="AX204" s="1033"/>
      <c r="AY204" s="1033"/>
      <c r="AZ204" s="1033"/>
      <c r="BA204" s="1033"/>
      <c r="BB204" s="1033"/>
      <c r="BC204" s="1033"/>
      <c r="BD204" s="1033"/>
      <c r="BE204" s="1033"/>
      <c r="BF204" s="1033"/>
      <c r="BG204" s="1033"/>
      <c r="BH204" s="1033"/>
      <c r="BI204" s="1033"/>
      <c r="BJ204" s="1033"/>
      <c r="BM204" s="1033"/>
      <c r="BN204" s="1033"/>
      <c r="BO204" s="1033"/>
      <c r="BP204" s="1033"/>
      <c r="BQ204" s="1033"/>
      <c r="BR204" s="1033"/>
      <c r="BT204" s="1033"/>
      <c r="BU204" s="1033"/>
      <c r="BV204" s="1033"/>
      <c r="BW204" s="1033"/>
      <c r="BX204" s="1033"/>
      <c r="BY204" s="1033"/>
      <c r="CE204" s="767"/>
      <c r="CO204" s="740"/>
      <c r="CP204" s="1033"/>
      <c r="CU204" s="910"/>
      <c r="CW204" s="492"/>
      <c r="DD204" s="1134"/>
      <c r="DE204" s="1033"/>
      <c r="DF204" s="1033"/>
      <c r="DG204" s="1033"/>
      <c r="DH204" s="1033"/>
      <c r="DI204" s="1033"/>
      <c r="DJ204" s="1033"/>
      <c r="DK204" s="1033"/>
      <c r="DL204" s="1033"/>
      <c r="DM204" s="1033"/>
      <c r="DN204" s="1033"/>
      <c r="DO204" s="1033"/>
      <c r="DP204" s="1033"/>
      <c r="DQ204" s="1033"/>
      <c r="DR204" s="1033"/>
      <c r="DS204" s="1033"/>
      <c r="DT204" s="1033"/>
      <c r="DU204" s="1033"/>
      <c r="DV204" s="1033"/>
      <c r="DW204" s="1033"/>
      <c r="DX204" s="1033"/>
      <c r="DY204" s="1033"/>
      <c r="DZ204" s="1033"/>
      <c r="EA204" s="1033"/>
      <c r="EB204" s="1033"/>
      <c r="EC204" s="1033"/>
      <c r="ED204" s="1033"/>
      <c r="EE204" s="1033"/>
      <c r="EF204" s="1033"/>
      <c r="EG204" s="1033"/>
      <c r="EH204" s="1033"/>
      <c r="EI204" s="1033"/>
    </row>
    <row r="205" spans="1:139" s="874" customFormat="1" ht="24" customHeight="1" x14ac:dyDescent="0.9">
      <c r="A205" s="963"/>
      <c r="L205" s="751"/>
      <c r="M205" s="751"/>
      <c r="O205" s="1033"/>
      <c r="Q205" s="1033"/>
      <c r="AE205" s="1033"/>
      <c r="AF205" s="1033"/>
      <c r="AG205" s="1033"/>
      <c r="AH205" s="1033"/>
      <c r="AI205" s="1033"/>
      <c r="AJ205" s="1033"/>
      <c r="AK205" s="1033"/>
      <c r="AL205" s="1033"/>
      <c r="AM205" s="1033"/>
      <c r="AN205" s="1033"/>
      <c r="AO205" s="1033"/>
      <c r="AP205" s="1033"/>
      <c r="AQ205" s="1033"/>
      <c r="AR205" s="1033"/>
      <c r="AS205" s="1033"/>
      <c r="AT205" s="1033"/>
      <c r="AU205" s="1033"/>
      <c r="AV205" s="1033"/>
      <c r="AW205" s="1033"/>
      <c r="AX205" s="1033"/>
      <c r="AY205" s="1033"/>
      <c r="AZ205" s="1033"/>
      <c r="BA205" s="1033"/>
      <c r="BB205" s="1033"/>
      <c r="BC205" s="1033"/>
      <c r="BD205" s="1033"/>
      <c r="BE205" s="1033"/>
      <c r="BF205" s="1033"/>
      <c r="BG205" s="1033"/>
      <c r="BH205" s="1033"/>
      <c r="BI205" s="1033"/>
      <c r="BJ205" s="1033"/>
      <c r="BM205" s="1033"/>
      <c r="BN205" s="1033"/>
      <c r="BO205" s="1033"/>
      <c r="BP205" s="1033"/>
      <c r="BQ205" s="1033"/>
      <c r="BR205" s="1033"/>
      <c r="BT205" s="1033"/>
      <c r="BU205" s="1033"/>
      <c r="BV205" s="1033"/>
      <c r="BW205" s="1033"/>
      <c r="BX205" s="1033"/>
      <c r="BY205" s="1033"/>
      <c r="CE205" s="767"/>
      <c r="CO205" s="740"/>
      <c r="CP205" s="1033"/>
      <c r="CU205" s="910"/>
      <c r="CW205" s="492"/>
      <c r="DD205" s="1134"/>
      <c r="DE205" s="1033"/>
      <c r="DF205" s="1033"/>
      <c r="DG205" s="1033"/>
      <c r="DH205" s="1033"/>
      <c r="DI205" s="1033"/>
      <c r="DJ205" s="1033"/>
      <c r="DK205" s="1033"/>
      <c r="DL205" s="1033"/>
      <c r="DM205" s="1033"/>
      <c r="DN205" s="1033"/>
      <c r="DO205" s="1033"/>
      <c r="DP205" s="1033"/>
      <c r="DQ205" s="1033"/>
      <c r="DR205" s="1033"/>
      <c r="DS205" s="1033"/>
      <c r="DT205" s="1033"/>
      <c r="DU205" s="1033"/>
      <c r="DV205" s="1033"/>
      <c r="DW205" s="1033"/>
      <c r="DX205" s="1033"/>
      <c r="DY205" s="1033"/>
      <c r="DZ205" s="1033"/>
      <c r="EA205" s="1033"/>
      <c r="EB205" s="1033"/>
      <c r="EC205" s="1033"/>
      <c r="ED205" s="1033"/>
      <c r="EE205" s="1033"/>
      <c r="EF205" s="1033"/>
      <c r="EG205" s="1033"/>
      <c r="EH205" s="1033"/>
      <c r="EI205" s="1033"/>
    </row>
    <row r="206" spans="1:139" s="874" customFormat="1" ht="24" customHeight="1" x14ac:dyDescent="0.9">
      <c r="A206" s="963"/>
      <c r="L206" s="751"/>
      <c r="M206" s="751"/>
      <c r="O206" s="1033"/>
      <c r="Q206" s="1033"/>
      <c r="AE206" s="1033"/>
      <c r="AF206" s="1033"/>
      <c r="AG206" s="1033"/>
      <c r="AH206" s="1033"/>
      <c r="AI206" s="1033"/>
      <c r="AJ206" s="1033"/>
      <c r="AK206" s="1033"/>
      <c r="AL206" s="1033"/>
      <c r="AM206" s="1033"/>
      <c r="AN206" s="1033"/>
      <c r="AO206" s="1033"/>
      <c r="AP206" s="1033"/>
      <c r="AQ206" s="1033"/>
      <c r="AR206" s="1033"/>
      <c r="AS206" s="1033"/>
      <c r="AT206" s="1033"/>
      <c r="AU206" s="1033"/>
      <c r="AV206" s="1033"/>
      <c r="AW206" s="1033"/>
      <c r="AX206" s="1033"/>
      <c r="AY206" s="1033"/>
      <c r="AZ206" s="1033"/>
      <c r="BA206" s="1033"/>
      <c r="BB206" s="1033"/>
      <c r="BC206" s="1033"/>
      <c r="BD206" s="1033"/>
      <c r="BE206" s="1033"/>
      <c r="BF206" s="1033"/>
      <c r="BG206" s="1033"/>
      <c r="BH206" s="1033"/>
      <c r="BI206" s="1033"/>
      <c r="BJ206" s="1033"/>
      <c r="BM206" s="1033"/>
      <c r="BN206" s="1033"/>
      <c r="BO206" s="1033"/>
      <c r="BP206" s="1033"/>
      <c r="BQ206" s="1033"/>
      <c r="BR206" s="1033"/>
      <c r="BT206" s="1033"/>
      <c r="BU206" s="1033"/>
      <c r="BV206" s="1033"/>
      <c r="BW206" s="1033"/>
      <c r="BX206" s="1033"/>
      <c r="BY206" s="1033"/>
      <c r="CE206" s="767"/>
      <c r="CO206" s="740"/>
      <c r="CP206" s="1033"/>
      <c r="CU206" s="910"/>
      <c r="CW206" s="492"/>
      <c r="DD206" s="1134"/>
      <c r="DE206" s="1033"/>
      <c r="DF206" s="1033"/>
      <c r="DG206" s="1033"/>
      <c r="DH206" s="1033"/>
      <c r="DI206" s="1033"/>
      <c r="DJ206" s="1033"/>
      <c r="DK206" s="1033"/>
      <c r="DL206" s="1033"/>
      <c r="DM206" s="1033"/>
      <c r="DN206" s="1033"/>
      <c r="DO206" s="1033"/>
      <c r="DP206" s="1033"/>
      <c r="DQ206" s="1033"/>
      <c r="DR206" s="1033"/>
      <c r="DS206" s="1033"/>
      <c r="DT206" s="1033"/>
      <c r="DU206" s="1033"/>
      <c r="DV206" s="1033"/>
      <c r="DW206" s="1033"/>
      <c r="DX206" s="1033"/>
      <c r="DY206" s="1033"/>
      <c r="DZ206" s="1033"/>
      <c r="EA206" s="1033"/>
      <c r="EB206" s="1033"/>
      <c r="EC206" s="1033"/>
      <c r="ED206" s="1033"/>
      <c r="EE206" s="1033"/>
      <c r="EF206" s="1033"/>
      <c r="EG206" s="1033"/>
      <c r="EH206" s="1033"/>
      <c r="EI206" s="1033"/>
    </row>
    <row r="207" spans="1:139" s="874" customFormat="1" ht="24" customHeight="1" x14ac:dyDescent="0.9">
      <c r="A207" s="963"/>
      <c r="L207" s="751"/>
      <c r="M207" s="751"/>
      <c r="O207" s="1033"/>
      <c r="Q207" s="1033"/>
      <c r="AE207" s="1033"/>
      <c r="AF207" s="1033"/>
      <c r="AG207" s="1033"/>
      <c r="AH207" s="1033"/>
      <c r="AI207" s="1033"/>
      <c r="AJ207" s="1033"/>
      <c r="AK207" s="1033"/>
      <c r="AL207" s="1033"/>
      <c r="AM207" s="1033"/>
      <c r="AN207" s="1033"/>
      <c r="AO207" s="1033"/>
      <c r="AP207" s="1033"/>
      <c r="AQ207" s="1033"/>
      <c r="AR207" s="1033"/>
      <c r="AS207" s="1033"/>
      <c r="AT207" s="1033"/>
      <c r="AU207" s="1033"/>
      <c r="AV207" s="1033"/>
      <c r="AW207" s="1033"/>
      <c r="AX207" s="1033"/>
      <c r="AY207" s="1033"/>
      <c r="AZ207" s="1033"/>
      <c r="BA207" s="1033"/>
      <c r="BB207" s="1033"/>
      <c r="BC207" s="1033"/>
      <c r="BD207" s="1033"/>
      <c r="BE207" s="1033"/>
      <c r="BF207" s="1033"/>
      <c r="BG207" s="1033"/>
      <c r="BH207" s="1033"/>
      <c r="BI207" s="1033"/>
      <c r="BJ207" s="1033"/>
      <c r="BM207" s="1033"/>
      <c r="BN207" s="1033"/>
      <c r="BO207" s="1033"/>
      <c r="BP207" s="1033"/>
      <c r="BQ207" s="1033"/>
      <c r="BR207" s="1033"/>
      <c r="BT207" s="1033"/>
      <c r="BU207" s="1033"/>
      <c r="BV207" s="1033"/>
      <c r="BW207" s="1033"/>
      <c r="BX207" s="1033"/>
      <c r="BY207" s="1033"/>
      <c r="CE207" s="767"/>
      <c r="CO207" s="740"/>
      <c r="CP207" s="1033"/>
      <c r="CU207" s="910"/>
      <c r="CW207" s="492"/>
      <c r="DD207" s="1134"/>
      <c r="DE207" s="1033"/>
      <c r="DF207" s="1033"/>
      <c r="DG207" s="1033"/>
      <c r="DH207" s="1033"/>
      <c r="DI207" s="1033"/>
      <c r="DJ207" s="1033"/>
      <c r="DK207" s="1033"/>
      <c r="DL207" s="1033"/>
      <c r="DM207" s="1033"/>
      <c r="DN207" s="1033"/>
      <c r="DO207" s="1033"/>
      <c r="DP207" s="1033"/>
      <c r="DQ207" s="1033"/>
      <c r="DR207" s="1033"/>
      <c r="DS207" s="1033"/>
      <c r="DT207" s="1033"/>
      <c r="DU207" s="1033"/>
      <c r="DV207" s="1033"/>
      <c r="DW207" s="1033"/>
      <c r="DX207" s="1033"/>
      <c r="DY207" s="1033"/>
      <c r="DZ207" s="1033"/>
      <c r="EA207" s="1033"/>
      <c r="EB207" s="1033"/>
      <c r="EC207" s="1033"/>
      <c r="ED207" s="1033"/>
      <c r="EE207" s="1033"/>
      <c r="EF207" s="1033"/>
      <c r="EG207" s="1033"/>
      <c r="EH207" s="1033"/>
      <c r="EI207" s="1033"/>
    </row>
    <row r="208" spans="1:139" s="874" customFormat="1" ht="24" customHeight="1" x14ac:dyDescent="0.9">
      <c r="A208" s="963"/>
      <c r="L208" s="751"/>
      <c r="M208" s="751"/>
      <c r="O208" s="1033"/>
      <c r="Q208" s="1033"/>
      <c r="AE208" s="1033"/>
      <c r="AF208" s="1033"/>
      <c r="AG208" s="1033"/>
      <c r="AH208" s="1033"/>
      <c r="AI208" s="1033"/>
      <c r="AJ208" s="1033"/>
      <c r="AK208" s="1033"/>
      <c r="AL208" s="1033"/>
      <c r="AM208" s="1033"/>
      <c r="AN208" s="1033"/>
      <c r="AO208" s="1033"/>
      <c r="AP208" s="1033"/>
      <c r="AQ208" s="1033"/>
      <c r="AR208" s="1033"/>
      <c r="AS208" s="1033"/>
      <c r="AT208" s="1033"/>
      <c r="AU208" s="1033"/>
      <c r="AV208" s="1033"/>
      <c r="AW208" s="1033"/>
      <c r="AX208" s="1033"/>
      <c r="AY208" s="1033"/>
      <c r="AZ208" s="1033"/>
      <c r="BA208" s="1033"/>
      <c r="BB208" s="1033"/>
      <c r="BC208" s="1033"/>
      <c r="BD208" s="1033"/>
      <c r="BE208" s="1033"/>
      <c r="BF208" s="1033"/>
      <c r="BG208" s="1033"/>
      <c r="BH208" s="1033"/>
      <c r="BI208" s="1033"/>
      <c r="BJ208" s="1033"/>
      <c r="BM208" s="1033"/>
      <c r="BN208" s="1033"/>
      <c r="BO208" s="1033"/>
      <c r="BP208" s="1033"/>
      <c r="BQ208" s="1033"/>
      <c r="BR208" s="1033"/>
      <c r="BT208" s="1033"/>
      <c r="BU208" s="1033"/>
      <c r="BV208" s="1033"/>
      <c r="BW208" s="1033"/>
      <c r="BX208" s="1033"/>
      <c r="BY208" s="1033"/>
      <c r="CE208" s="767"/>
      <c r="CO208" s="740"/>
      <c r="CP208" s="1033"/>
      <c r="CU208" s="910"/>
      <c r="CW208" s="492"/>
      <c r="DD208" s="1134"/>
      <c r="DE208" s="1033"/>
      <c r="DF208" s="1033"/>
      <c r="DG208" s="1033"/>
      <c r="DH208" s="1033"/>
      <c r="DI208" s="1033"/>
      <c r="DJ208" s="1033"/>
      <c r="DK208" s="1033"/>
      <c r="DL208" s="1033"/>
      <c r="DM208" s="1033"/>
      <c r="DN208" s="1033"/>
      <c r="DO208" s="1033"/>
      <c r="DP208" s="1033"/>
      <c r="DQ208" s="1033"/>
      <c r="DR208" s="1033"/>
      <c r="DS208" s="1033"/>
      <c r="DT208" s="1033"/>
      <c r="DU208" s="1033"/>
      <c r="DV208" s="1033"/>
      <c r="DW208" s="1033"/>
      <c r="DX208" s="1033"/>
      <c r="DY208" s="1033"/>
      <c r="DZ208" s="1033"/>
      <c r="EA208" s="1033"/>
      <c r="EB208" s="1033"/>
      <c r="EC208" s="1033"/>
      <c r="ED208" s="1033"/>
      <c r="EE208" s="1033"/>
      <c r="EF208" s="1033"/>
      <c r="EG208" s="1033"/>
      <c r="EH208" s="1033"/>
      <c r="EI208" s="1033"/>
    </row>
    <row r="209" spans="1:139" s="874" customFormat="1" ht="24" customHeight="1" x14ac:dyDescent="0.9">
      <c r="A209" s="963"/>
      <c r="L209" s="751"/>
      <c r="M209" s="751"/>
      <c r="O209" s="1033"/>
      <c r="Q209" s="1033"/>
      <c r="AE209" s="1033"/>
      <c r="AF209" s="1033"/>
      <c r="AG209" s="1033"/>
      <c r="AH209" s="1033"/>
      <c r="AI209" s="1033"/>
      <c r="AJ209" s="1033"/>
      <c r="AK209" s="1033"/>
      <c r="AL209" s="1033"/>
      <c r="AM209" s="1033"/>
      <c r="AN209" s="1033"/>
      <c r="AO209" s="1033"/>
      <c r="AP209" s="1033"/>
      <c r="AQ209" s="1033"/>
      <c r="AR209" s="1033"/>
      <c r="AS209" s="1033"/>
      <c r="AT209" s="1033"/>
      <c r="AU209" s="1033"/>
      <c r="AV209" s="1033"/>
      <c r="AW209" s="1033"/>
      <c r="AX209" s="1033"/>
      <c r="AY209" s="1033"/>
      <c r="AZ209" s="1033"/>
      <c r="BA209" s="1033"/>
      <c r="BB209" s="1033"/>
      <c r="BC209" s="1033"/>
      <c r="BD209" s="1033"/>
      <c r="BE209" s="1033"/>
      <c r="BF209" s="1033"/>
      <c r="BG209" s="1033"/>
      <c r="BH209" s="1033"/>
      <c r="BI209" s="1033"/>
      <c r="BJ209" s="1033"/>
      <c r="BM209" s="1033"/>
      <c r="BN209" s="1033"/>
      <c r="BO209" s="1033"/>
      <c r="BP209" s="1033"/>
      <c r="BQ209" s="1033"/>
      <c r="BR209" s="1033"/>
      <c r="BT209" s="1033"/>
      <c r="BU209" s="1033"/>
      <c r="BV209" s="1033"/>
      <c r="BW209" s="1033"/>
      <c r="BX209" s="1033"/>
      <c r="BY209" s="1033"/>
      <c r="CE209" s="767"/>
      <c r="CO209" s="740"/>
      <c r="CP209" s="1033"/>
      <c r="CU209" s="910"/>
      <c r="CW209" s="492"/>
      <c r="DD209" s="1134"/>
      <c r="DE209" s="1033"/>
      <c r="DF209" s="1033"/>
      <c r="DG209" s="1033"/>
      <c r="DH209" s="1033"/>
      <c r="DI209" s="1033"/>
      <c r="DJ209" s="1033"/>
      <c r="DK209" s="1033"/>
      <c r="DL209" s="1033"/>
      <c r="DM209" s="1033"/>
      <c r="DN209" s="1033"/>
      <c r="DO209" s="1033"/>
      <c r="DP209" s="1033"/>
      <c r="DQ209" s="1033"/>
      <c r="DR209" s="1033"/>
      <c r="DS209" s="1033"/>
      <c r="DT209" s="1033"/>
      <c r="DU209" s="1033"/>
      <c r="DV209" s="1033"/>
      <c r="DW209" s="1033"/>
      <c r="DX209" s="1033"/>
      <c r="DY209" s="1033"/>
      <c r="DZ209" s="1033"/>
      <c r="EA209" s="1033"/>
      <c r="EB209" s="1033"/>
      <c r="EC209" s="1033"/>
      <c r="ED209" s="1033"/>
      <c r="EE209" s="1033"/>
      <c r="EF209" s="1033"/>
      <c r="EG209" s="1033"/>
      <c r="EH209" s="1033"/>
      <c r="EI209" s="1033"/>
    </row>
    <row r="210" spans="1:139" s="874" customFormat="1" ht="24" customHeight="1" x14ac:dyDescent="0.9">
      <c r="A210" s="963"/>
      <c r="L210" s="751"/>
      <c r="M210" s="751"/>
      <c r="O210" s="1033"/>
      <c r="Q210" s="1033"/>
      <c r="AE210" s="1033"/>
      <c r="AF210" s="1033"/>
      <c r="AG210" s="1033"/>
      <c r="AH210" s="1033"/>
      <c r="AI210" s="1033"/>
      <c r="AJ210" s="1033"/>
      <c r="AK210" s="1033"/>
      <c r="AL210" s="1033"/>
      <c r="AM210" s="1033"/>
      <c r="AN210" s="1033"/>
      <c r="AO210" s="1033"/>
      <c r="AP210" s="1033"/>
      <c r="AQ210" s="1033"/>
      <c r="AR210" s="1033"/>
      <c r="AS210" s="1033"/>
      <c r="AT210" s="1033"/>
      <c r="AU210" s="1033"/>
      <c r="AV210" s="1033"/>
      <c r="AW210" s="1033"/>
      <c r="AX210" s="1033"/>
      <c r="AY210" s="1033"/>
      <c r="AZ210" s="1033"/>
      <c r="BA210" s="1033"/>
      <c r="BB210" s="1033"/>
      <c r="BC210" s="1033"/>
      <c r="BD210" s="1033"/>
      <c r="BE210" s="1033"/>
      <c r="BF210" s="1033"/>
      <c r="BG210" s="1033"/>
      <c r="BH210" s="1033"/>
      <c r="BI210" s="1033"/>
      <c r="BJ210" s="1033"/>
      <c r="BM210" s="1033"/>
      <c r="BN210" s="1033"/>
      <c r="BO210" s="1033"/>
      <c r="BP210" s="1033"/>
      <c r="BQ210" s="1033"/>
      <c r="BR210" s="1033"/>
      <c r="BT210" s="1033"/>
      <c r="BU210" s="1033"/>
      <c r="BV210" s="1033"/>
      <c r="BW210" s="1033"/>
      <c r="BX210" s="1033"/>
      <c r="BY210" s="1033"/>
      <c r="CE210" s="767"/>
      <c r="CO210" s="740"/>
      <c r="CP210" s="1033"/>
      <c r="CU210" s="910"/>
      <c r="CW210" s="492"/>
      <c r="DD210" s="1134"/>
      <c r="DE210" s="1033"/>
      <c r="DF210" s="1033"/>
      <c r="DG210" s="1033"/>
      <c r="DH210" s="1033"/>
      <c r="DI210" s="1033"/>
      <c r="DJ210" s="1033"/>
      <c r="DK210" s="1033"/>
      <c r="DL210" s="1033"/>
      <c r="DM210" s="1033"/>
      <c r="DN210" s="1033"/>
      <c r="DO210" s="1033"/>
      <c r="DP210" s="1033"/>
      <c r="DQ210" s="1033"/>
      <c r="DR210" s="1033"/>
      <c r="DS210" s="1033"/>
      <c r="DT210" s="1033"/>
      <c r="DU210" s="1033"/>
      <c r="DV210" s="1033"/>
      <c r="DW210" s="1033"/>
      <c r="DX210" s="1033"/>
      <c r="DY210" s="1033"/>
      <c r="DZ210" s="1033"/>
      <c r="EA210" s="1033"/>
      <c r="EB210" s="1033"/>
      <c r="EC210" s="1033"/>
      <c r="ED210" s="1033"/>
      <c r="EE210" s="1033"/>
      <c r="EF210" s="1033"/>
      <c r="EG210" s="1033"/>
      <c r="EH210" s="1033"/>
      <c r="EI210" s="1033"/>
    </row>
    <row r="211" spans="1:139" s="874" customFormat="1" ht="24" customHeight="1" x14ac:dyDescent="0.9">
      <c r="A211" s="963"/>
      <c r="L211" s="751"/>
      <c r="M211" s="751"/>
      <c r="O211" s="1033"/>
      <c r="Q211" s="1033"/>
      <c r="AE211" s="1033"/>
      <c r="AF211" s="1033"/>
      <c r="AG211" s="1033"/>
      <c r="AH211" s="1033"/>
      <c r="AI211" s="1033"/>
      <c r="AJ211" s="1033"/>
      <c r="AK211" s="1033"/>
      <c r="AL211" s="1033"/>
      <c r="AM211" s="1033"/>
      <c r="AN211" s="1033"/>
      <c r="AO211" s="1033"/>
      <c r="AP211" s="1033"/>
      <c r="AQ211" s="1033"/>
      <c r="AR211" s="1033"/>
      <c r="AS211" s="1033"/>
      <c r="AT211" s="1033"/>
      <c r="AU211" s="1033"/>
      <c r="AV211" s="1033"/>
      <c r="AW211" s="1033"/>
      <c r="AX211" s="1033"/>
      <c r="AY211" s="1033"/>
      <c r="AZ211" s="1033"/>
      <c r="BA211" s="1033"/>
      <c r="BB211" s="1033"/>
      <c r="BC211" s="1033"/>
      <c r="BD211" s="1033"/>
      <c r="BE211" s="1033"/>
      <c r="BF211" s="1033"/>
      <c r="BG211" s="1033"/>
      <c r="BH211" s="1033"/>
      <c r="BI211" s="1033"/>
      <c r="BJ211" s="1033"/>
      <c r="BM211" s="1033"/>
      <c r="BN211" s="1033"/>
      <c r="BO211" s="1033"/>
      <c r="BP211" s="1033"/>
      <c r="BQ211" s="1033"/>
      <c r="BR211" s="1033"/>
      <c r="BT211" s="1033"/>
      <c r="BU211" s="1033"/>
      <c r="BV211" s="1033"/>
      <c r="BW211" s="1033"/>
      <c r="BX211" s="1033"/>
      <c r="BY211" s="1033"/>
      <c r="CE211" s="767"/>
      <c r="CO211" s="740"/>
      <c r="CP211" s="1033"/>
      <c r="CU211" s="910"/>
      <c r="CW211" s="492"/>
      <c r="DD211" s="1134"/>
      <c r="DE211" s="1033"/>
      <c r="DF211" s="1033"/>
      <c r="DG211" s="1033"/>
      <c r="DH211" s="1033"/>
      <c r="DI211" s="1033"/>
      <c r="DJ211" s="1033"/>
      <c r="DK211" s="1033"/>
      <c r="DL211" s="1033"/>
      <c r="DM211" s="1033"/>
      <c r="DN211" s="1033"/>
      <c r="DO211" s="1033"/>
      <c r="DP211" s="1033"/>
      <c r="DQ211" s="1033"/>
      <c r="DR211" s="1033"/>
      <c r="DS211" s="1033"/>
      <c r="DT211" s="1033"/>
      <c r="DU211" s="1033"/>
      <c r="DV211" s="1033"/>
      <c r="DW211" s="1033"/>
      <c r="DX211" s="1033"/>
      <c r="DY211" s="1033"/>
      <c r="DZ211" s="1033"/>
      <c r="EA211" s="1033"/>
      <c r="EB211" s="1033"/>
      <c r="EC211" s="1033"/>
      <c r="ED211" s="1033"/>
      <c r="EE211" s="1033"/>
      <c r="EF211" s="1033"/>
      <c r="EG211" s="1033"/>
      <c r="EH211" s="1033"/>
      <c r="EI211" s="1033"/>
    </row>
    <row r="212" spans="1:139" s="874" customFormat="1" ht="24" customHeight="1" x14ac:dyDescent="0.9">
      <c r="A212" s="963"/>
      <c r="L212" s="751"/>
      <c r="M212" s="751"/>
      <c r="O212" s="1033"/>
      <c r="Q212" s="1033"/>
      <c r="AE212" s="1033"/>
      <c r="AF212" s="1033"/>
      <c r="AG212" s="1033"/>
      <c r="AH212" s="1033"/>
      <c r="AI212" s="1033"/>
      <c r="AJ212" s="1033"/>
      <c r="AK212" s="1033"/>
      <c r="AL212" s="1033"/>
      <c r="AM212" s="1033"/>
      <c r="AN212" s="1033"/>
      <c r="AO212" s="1033"/>
      <c r="AP212" s="1033"/>
      <c r="AQ212" s="1033"/>
      <c r="AR212" s="1033"/>
      <c r="AS212" s="1033"/>
      <c r="AT212" s="1033"/>
      <c r="AU212" s="1033"/>
      <c r="AV212" s="1033"/>
      <c r="AW212" s="1033"/>
      <c r="AX212" s="1033"/>
      <c r="AY212" s="1033"/>
      <c r="AZ212" s="1033"/>
      <c r="BA212" s="1033"/>
      <c r="BB212" s="1033"/>
      <c r="BC212" s="1033"/>
      <c r="BD212" s="1033"/>
      <c r="BE212" s="1033"/>
      <c r="BF212" s="1033"/>
      <c r="BG212" s="1033"/>
      <c r="BH212" s="1033"/>
      <c r="BI212" s="1033"/>
      <c r="BJ212" s="1033"/>
      <c r="BM212" s="1033"/>
      <c r="BN212" s="1033"/>
      <c r="BO212" s="1033"/>
      <c r="BP212" s="1033"/>
      <c r="BQ212" s="1033"/>
      <c r="BR212" s="1033"/>
      <c r="BT212" s="1033"/>
      <c r="BU212" s="1033"/>
      <c r="BV212" s="1033"/>
      <c r="BW212" s="1033"/>
      <c r="BX212" s="1033"/>
      <c r="BY212" s="1033"/>
      <c r="CE212" s="767"/>
      <c r="CO212" s="740"/>
      <c r="CP212" s="1033"/>
      <c r="CU212" s="910"/>
      <c r="CW212" s="492"/>
      <c r="DD212" s="1134"/>
      <c r="DE212" s="1033"/>
      <c r="DF212" s="1033"/>
      <c r="DG212" s="1033"/>
      <c r="DH212" s="1033"/>
      <c r="DI212" s="1033"/>
      <c r="DJ212" s="1033"/>
      <c r="DK212" s="1033"/>
      <c r="DL212" s="1033"/>
      <c r="DM212" s="1033"/>
      <c r="DN212" s="1033"/>
      <c r="DO212" s="1033"/>
      <c r="DP212" s="1033"/>
      <c r="DQ212" s="1033"/>
      <c r="DR212" s="1033"/>
      <c r="DS212" s="1033"/>
      <c r="DT212" s="1033"/>
      <c r="DU212" s="1033"/>
      <c r="DV212" s="1033"/>
      <c r="DW212" s="1033"/>
      <c r="DX212" s="1033"/>
      <c r="DY212" s="1033"/>
      <c r="DZ212" s="1033"/>
      <c r="EA212" s="1033"/>
      <c r="EB212" s="1033"/>
      <c r="EC212" s="1033"/>
      <c r="ED212" s="1033"/>
      <c r="EE212" s="1033"/>
      <c r="EF212" s="1033"/>
      <c r="EG212" s="1033"/>
      <c r="EH212" s="1033"/>
      <c r="EI212" s="1033"/>
    </row>
    <row r="213" spans="1:139" s="874" customFormat="1" ht="24" customHeight="1" x14ac:dyDescent="0.9">
      <c r="A213" s="963"/>
      <c r="L213" s="751"/>
      <c r="M213" s="751"/>
      <c r="O213" s="1033"/>
      <c r="Q213" s="1033"/>
      <c r="AE213" s="1033"/>
      <c r="AF213" s="1033"/>
      <c r="AG213" s="1033"/>
      <c r="AH213" s="1033"/>
      <c r="AI213" s="1033"/>
      <c r="AJ213" s="1033"/>
      <c r="AK213" s="1033"/>
      <c r="AL213" s="1033"/>
      <c r="AM213" s="1033"/>
      <c r="AN213" s="1033"/>
      <c r="AO213" s="1033"/>
      <c r="AP213" s="1033"/>
      <c r="AQ213" s="1033"/>
      <c r="AR213" s="1033"/>
      <c r="AS213" s="1033"/>
      <c r="AT213" s="1033"/>
      <c r="AU213" s="1033"/>
      <c r="AV213" s="1033"/>
      <c r="AW213" s="1033"/>
      <c r="AX213" s="1033"/>
      <c r="AY213" s="1033"/>
      <c r="AZ213" s="1033"/>
      <c r="BA213" s="1033"/>
      <c r="BB213" s="1033"/>
      <c r="BC213" s="1033"/>
      <c r="BD213" s="1033"/>
      <c r="BE213" s="1033"/>
      <c r="BF213" s="1033"/>
      <c r="BG213" s="1033"/>
      <c r="BH213" s="1033"/>
      <c r="BI213" s="1033"/>
      <c r="BJ213" s="1033"/>
      <c r="BM213" s="1033"/>
      <c r="BN213" s="1033"/>
      <c r="BO213" s="1033"/>
      <c r="BP213" s="1033"/>
      <c r="BQ213" s="1033"/>
      <c r="BR213" s="1033"/>
      <c r="BT213" s="1033"/>
      <c r="BU213" s="1033"/>
      <c r="BV213" s="1033"/>
      <c r="BW213" s="1033"/>
      <c r="BX213" s="1033"/>
      <c r="BY213" s="1033"/>
      <c r="CE213" s="767"/>
      <c r="CO213" s="740"/>
      <c r="CP213" s="1033"/>
      <c r="CU213" s="910"/>
      <c r="CW213" s="492"/>
      <c r="DD213" s="1134"/>
      <c r="DE213" s="1033"/>
      <c r="DF213" s="1033"/>
      <c r="DG213" s="1033"/>
      <c r="DH213" s="1033"/>
      <c r="DI213" s="1033"/>
      <c r="DJ213" s="1033"/>
      <c r="DK213" s="1033"/>
      <c r="DL213" s="1033"/>
      <c r="DM213" s="1033"/>
      <c r="DN213" s="1033"/>
      <c r="DO213" s="1033"/>
      <c r="DP213" s="1033"/>
      <c r="DQ213" s="1033"/>
      <c r="DR213" s="1033"/>
      <c r="DS213" s="1033"/>
      <c r="DT213" s="1033"/>
      <c r="DU213" s="1033"/>
      <c r="DV213" s="1033"/>
      <c r="DW213" s="1033"/>
      <c r="DX213" s="1033"/>
      <c r="DY213" s="1033"/>
      <c r="DZ213" s="1033"/>
      <c r="EA213" s="1033"/>
      <c r="EB213" s="1033"/>
      <c r="EC213" s="1033"/>
      <c r="ED213" s="1033"/>
      <c r="EE213" s="1033"/>
      <c r="EF213" s="1033"/>
      <c r="EG213" s="1033"/>
      <c r="EH213" s="1033"/>
      <c r="EI213" s="1033"/>
    </row>
    <row r="214" spans="1:139" s="874" customFormat="1" ht="24" customHeight="1" x14ac:dyDescent="0.9">
      <c r="A214" s="963"/>
      <c r="L214" s="751"/>
      <c r="M214" s="751"/>
      <c r="O214" s="1033"/>
      <c r="Q214" s="1033"/>
      <c r="AE214" s="1033"/>
      <c r="AF214" s="1033"/>
      <c r="AG214" s="1033"/>
      <c r="AH214" s="1033"/>
      <c r="AI214" s="1033"/>
      <c r="AJ214" s="1033"/>
      <c r="AK214" s="1033"/>
      <c r="AL214" s="1033"/>
      <c r="AM214" s="1033"/>
      <c r="AN214" s="1033"/>
      <c r="AO214" s="1033"/>
      <c r="AP214" s="1033"/>
      <c r="AQ214" s="1033"/>
      <c r="AR214" s="1033"/>
      <c r="AS214" s="1033"/>
      <c r="AT214" s="1033"/>
      <c r="AU214" s="1033"/>
      <c r="AV214" s="1033"/>
      <c r="AW214" s="1033"/>
      <c r="AX214" s="1033"/>
      <c r="AY214" s="1033"/>
      <c r="AZ214" s="1033"/>
      <c r="BA214" s="1033"/>
      <c r="BB214" s="1033"/>
      <c r="BC214" s="1033"/>
      <c r="BD214" s="1033"/>
      <c r="BE214" s="1033"/>
      <c r="BF214" s="1033"/>
      <c r="BG214" s="1033"/>
      <c r="BH214" s="1033"/>
      <c r="BI214" s="1033"/>
      <c r="BJ214" s="1033"/>
      <c r="BM214" s="1033"/>
      <c r="BN214" s="1033"/>
      <c r="BO214" s="1033"/>
      <c r="BP214" s="1033"/>
      <c r="BQ214" s="1033"/>
      <c r="BR214" s="1033"/>
      <c r="BT214" s="1033"/>
      <c r="BU214" s="1033"/>
      <c r="BV214" s="1033"/>
      <c r="BW214" s="1033"/>
      <c r="BX214" s="1033"/>
      <c r="BY214" s="1033"/>
      <c r="CE214" s="767"/>
      <c r="CO214" s="740"/>
      <c r="CP214" s="1033"/>
      <c r="CU214" s="910"/>
      <c r="CW214" s="492"/>
      <c r="DD214" s="1134"/>
      <c r="DE214" s="1033"/>
      <c r="DF214" s="1033"/>
      <c r="DG214" s="1033"/>
      <c r="DH214" s="1033"/>
      <c r="DI214" s="1033"/>
      <c r="DJ214" s="1033"/>
      <c r="DK214" s="1033"/>
      <c r="DL214" s="1033"/>
      <c r="DM214" s="1033"/>
      <c r="DN214" s="1033"/>
      <c r="DO214" s="1033"/>
      <c r="DP214" s="1033"/>
      <c r="DQ214" s="1033"/>
      <c r="DR214" s="1033"/>
      <c r="DS214" s="1033"/>
      <c r="DT214" s="1033"/>
      <c r="DU214" s="1033"/>
      <c r="DV214" s="1033"/>
      <c r="DW214" s="1033"/>
      <c r="DX214" s="1033"/>
      <c r="DY214" s="1033"/>
      <c r="DZ214" s="1033"/>
      <c r="EA214" s="1033"/>
      <c r="EB214" s="1033"/>
      <c r="EC214" s="1033"/>
      <c r="ED214" s="1033"/>
      <c r="EE214" s="1033"/>
      <c r="EF214" s="1033"/>
      <c r="EG214" s="1033"/>
      <c r="EH214" s="1033"/>
      <c r="EI214" s="1033"/>
    </row>
    <row r="215" spans="1:139" s="874" customFormat="1" ht="24" customHeight="1" x14ac:dyDescent="0.9">
      <c r="A215" s="963"/>
      <c r="L215" s="751"/>
      <c r="M215" s="751"/>
      <c r="O215" s="1033"/>
      <c r="Q215" s="1033"/>
      <c r="AE215" s="1033"/>
      <c r="AF215" s="1033"/>
      <c r="AG215" s="1033"/>
      <c r="AH215" s="1033"/>
      <c r="AI215" s="1033"/>
      <c r="AJ215" s="1033"/>
      <c r="AK215" s="1033"/>
      <c r="AL215" s="1033"/>
      <c r="AM215" s="1033"/>
      <c r="AN215" s="1033"/>
      <c r="AO215" s="1033"/>
      <c r="AP215" s="1033"/>
      <c r="AQ215" s="1033"/>
      <c r="AR215" s="1033"/>
      <c r="AS215" s="1033"/>
      <c r="AT215" s="1033"/>
      <c r="AU215" s="1033"/>
      <c r="AV215" s="1033"/>
      <c r="AW215" s="1033"/>
      <c r="AX215" s="1033"/>
      <c r="AY215" s="1033"/>
      <c r="AZ215" s="1033"/>
      <c r="BA215" s="1033"/>
      <c r="BB215" s="1033"/>
      <c r="BC215" s="1033"/>
      <c r="BD215" s="1033"/>
      <c r="BE215" s="1033"/>
      <c r="BF215" s="1033"/>
      <c r="BG215" s="1033"/>
      <c r="BH215" s="1033"/>
      <c r="BI215" s="1033"/>
      <c r="BJ215" s="1033"/>
      <c r="BM215" s="1033"/>
      <c r="BN215" s="1033"/>
      <c r="BO215" s="1033"/>
      <c r="BP215" s="1033"/>
      <c r="BQ215" s="1033"/>
      <c r="BR215" s="1033"/>
      <c r="BT215" s="1033"/>
      <c r="BU215" s="1033"/>
      <c r="BV215" s="1033"/>
      <c r="BW215" s="1033"/>
      <c r="BX215" s="1033"/>
      <c r="BY215" s="1033"/>
      <c r="CE215" s="767"/>
      <c r="CO215" s="740"/>
      <c r="CP215" s="1033"/>
      <c r="CU215" s="910"/>
      <c r="CW215" s="492"/>
      <c r="DD215" s="1134"/>
      <c r="DE215" s="1033"/>
      <c r="DF215" s="1033"/>
      <c r="DG215" s="1033"/>
      <c r="DH215" s="1033"/>
      <c r="DI215" s="1033"/>
      <c r="DJ215" s="1033"/>
      <c r="DK215" s="1033"/>
      <c r="DL215" s="1033"/>
      <c r="DM215" s="1033"/>
      <c r="DN215" s="1033"/>
      <c r="DO215" s="1033"/>
      <c r="DP215" s="1033"/>
      <c r="DQ215" s="1033"/>
      <c r="DR215" s="1033"/>
      <c r="DS215" s="1033"/>
      <c r="DT215" s="1033"/>
      <c r="DU215" s="1033"/>
      <c r="DV215" s="1033"/>
      <c r="DW215" s="1033"/>
      <c r="DX215" s="1033"/>
      <c r="DY215" s="1033"/>
      <c r="DZ215" s="1033"/>
      <c r="EA215" s="1033"/>
      <c r="EB215" s="1033"/>
      <c r="EC215" s="1033"/>
      <c r="ED215" s="1033"/>
      <c r="EE215" s="1033"/>
      <c r="EF215" s="1033"/>
      <c r="EG215" s="1033"/>
      <c r="EH215" s="1033"/>
      <c r="EI215" s="1033"/>
    </row>
    <row r="216" spans="1:139" s="874" customFormat="1" ht="24" customHeight="1" x14ac:dyDescent="0.9">
      <c r="A216" s="963"/>
      <c r="L216" s="751"/>
      <c r="M216" s="751"/>
      <c r="O216" s="1033"/>
      <c r="Q216" s="1033"/>
      <c r="AE216" s="1033"/>
      <c r="AF216" s="1033"/>
      <c r="AG216" s="1033"/>
      <c r="AH216" s="1033"/>
      <c r="AI216" s="1033"/>
      <c r="AJ216" s="1033"/>
      <c r="AK216" s="1033"/>
      <c r="AL216" s="1033"/>
      <c r="AM216" s="1033"/>
      <c r="AN216" s="1033"/>
      <c r="AO216" s="1033"/>
      <c r="AP216" s="1033"/>
      <c r="AQ216" s="1033"/>
      <c r="AR216" s="1033"/>
      <c r="AS216" s="1033"/>
      <c r="AT216" s="1033"/>
      <c r="AU216" s="1033"/>
      <c r="AV216" s="1033"/>
      <c r="AW216" s="1033"/>
      <c r="AX216" s="1033"/>
      <c r="AY216" s="1033"/>
      <c r="AZ216" s="1033"/>
      <c r="BA216" s="1033"/>
      <c r="BB216" s="1033"/>
      <c r="BC216" s="1033"/>
      <c r="BD216" s="1033"/>
      <c r="BE216" s="1033"/>
      <c r="BF216" s="1033"/>
      <c r="BG216" s="1033"/>
      <c r="BH216" s="1033"/>
      <c r="BI216" s="1033"/>
      <c r="BJ216" s="1033"/>
      <c r="BM216" s="1033"/>
      <c r="BN216" s="1033"/>
      <c r="BO216" s="1033"/>
      <c r="BP216" s="1033"/>
      <c r="BQ216" s="1033"/>
      <c r="BR216" s="1033"/>
      <c r="BT216" s="1033"/>
      <c r="BU216" s="1033"/>
      <c r="BV216" s="1033"/>
      <c r="BW216" s="1033"/>
      <c r="BX216" s="1033"/>
      <c r="BY216" s="1033"/>
      <c r="CE216" s="767"/>
      <c r="CO216" s="740"/>
      <c r="CP216" s="1033"/>
      <c r="CU216" s="910"/>
      <c r="CW216" s="492"/>
      <c r="DD216" s="1134"/>
      <c r="DE216" s="1033"/>
      <c r="DF216" s="1033"/>
      <c r="DG216" s="1033"/>
      <c r="DH216" s="1033"/>
      <c r="DI216" s="1033"/>
      <c r="DJ216" s="1033"/>
      <c r="DK216" s="1033"/>
      <c r="DL216" s="1033"/>
      <c r="DM216" s="1033"/>
      <c r="DN216" s="1033"/>
      <c r="DO216" s="1033"/>
      <c r="DP216" s="1033"/>
      <c r="DQ216" s="1033"/>
      <c r="DR216" s="1033"/>
      <c r="DS216" s="1033"/>
      <c r="DT216" s="1033"/>
      <c r="DU216" s="1033"/>
      <c r="DV216" s="1033"/>
      <c r="DW216" s="1033"/>
      <c r="DX216" s="1033"/>
      <c r="DY216" s="1033"/>
      <c r="DZ216" s="1033"/>
      <c r="EA216" s="1033"/>
      <c r="EB216" s="1033"/>
      <c r="EC216" s="1033"/>
      <c r="ED216" s="1033"/>
      <c r="EE216" s="1033"/>
      <c r="EF216" s="1033"/>
      <c r="EG216" s="1033"/>
      <c r="EH216" s="1033"/>
      <c r="EI216" s="1033"/>
    </row>
    <row r="217" spans="1:139" s="874" customFormat="1" ht="24" customHeight="1" x14ac:dyDescent="0.9">
      <c r="A217" s="963"/>
      <c r="L217" s="751"/>
      <c r="M217" s="751"/>
      <c r="O217" s="1033"/>
      <c r="Q217" s="1033"/>
      <c r="AE217" s="1033"/>
      <c r="AF217" s="1033"/>
      <c r="AG217" s="1033"/>
      <c r="AH217" s="1033"/>
      <c r="AI217" s="1033"/>
      <c r="AJ217" s="1033"/>
      <c r="AK217" s="1033"/>
      <c r="AL217" s="1033"/>
      <c r="AM217" s="1033"/>
      <c r="AN217" s="1033"/>
      <c r="AO217" s="1033"/>
      <c r="AP217" s="1033"/>
      <c r="AQ217" s="1033"/>
      <c r="AR217" s="1033"/>
      <c r="AS217" s="1033"/>
      <c r="AT217" s="1033"/>
      <c r="AU217" s="1033"/>
      <c r="AV217" s="1033"/>
      <c r="AW217" s="1033"/>
      <c r="AX217" s="1033"/>
      <c r="AY217" s="1033"/>
      <c r="AZ217" s="1033"/>
      <c r="BA217" s="1033"/>
      <c r="BB217" s="1033"/>
      <c r="BC217" s="1033"/>
      <c r="BD217" s="1033"/>
      <c r="BE217" s="1033"/>
      <c r="BF217" s="1033"/>
      <c r="BG217" s="1033"/>
      <c r="BH217" s="1033"/>
      <c r="BI217" s="1033"/>
      <c r="BJ217" s="1033"/>
      <c r="BM217" s="1033"/>
      <c r="BN217" s="1033"/>
      <c r="BO217" s="1033"/>
      <c r="BP217" s="1033"/>
      <c r="BQ217" s="1033"/>
      <c r="BR217" s="1033"/>
      <c r="BT217" s="1033"/>
      <c r="BU217" s="1033"/>
      <c r="BV217" s="1033"/>
      <c r="BW217" s="1033"/>
      <c r="BX217" s="1033"/>
      <c r="BY217" s="1033"/>
      <c r="CE217" s="767"/>
      <c r="CO217" s="740"/>
      <c r="CP217" s="1033"/>
      <c r="CU217" s="910"/>
      <c r="CW217" s="492"/>
      <c r="DD217" s="1134"/>
      <c r="DE217" s="1033"/>
      <c r="DF217" s="1033"/>
      <c r="DG217" s="1033"/>
      <c r="DH217" s="1033"/>
      <c r="DI217" s="1033"/>
      <c r="DJ217" s="1033"/>
      <c r="DK217" s="1033"/>
      <c r="DL217" s="1033"/>
      <c r="DM217" s="1033"/>
      <c r="DN217" s="1033"/>
      <c r="DO217" s="1033"/>
      <c r="DP217" s="1033"/>
      <c r="DQ217" s="1033"/>
      <c r="DR217" s="1033"/>
      <c r="DS217" s="1033"/>
      <c r="DT217" s="1033"/>
      <c r="DU217" s="1033"/>
      <c r="DV217" s="1033"/>
      <c r="DW217" s="1033"/>
      <c r="DX217" s="1033"/>
      <c r="DY217" s="1033"/>
      <c r="DZ217" s="1033"/>
      <c r="EA217" s="1033"/>
      <c r="EB217" s="1033"/>
      <c r="EC217" s="1033"/>
      <c r="ED217" s="1033"/>
      <c r="EE217" s="1033"/>
      <c r="EF217" s="1033"/>
      <c r="EG217" s="1033"/>
      <c r="EH217" s="1033"/>
      <c r="EI217" s="1033"/>
    </row>
    <row r="218" spans="1:139" s="874" customFormat="1" ht="24" customHeight="1" x14ac:dyDescent="0.9">
      <c r="A218" s="963"/>
      <c r="L218" s="751"/>
      <c r="M218" s="751"/>
      <c r="O218" s="1033"/>
      <c r="Q218" s="1033"/>
      <c r="AE218" s="1033"/>
      <c r="AF218" s="1033"/>
      <c r="AG218" s="1033"/>
      <c r="AH218" s="1033"/>
      <c r="AI218" s="1033"/>
      <c r="AJ218" s="1033"/>
      <c r="AK218" s="1033"/>
      <c r="AL218" s="1033"/>
      <c r="AM218" s="1033"/>
      <c r="AN218" s="1033"/>
      <c r="AO218" s="1033"/>
      <c r="AP218" s="1033"/>
      <c r="AQ218" s="1033"/>
      <c r="AR218" s="1033"/>
      <c r="AS218" s="1033"/>
      <c r="AT218" s="1033"/>
      <c r="AU218" s="1033"/>
      <c r="AV218" s="1033"/>
      <c r="AW218" s="1033"/>
      <c r="AX218" s="1033"/>
      <c r="AY218" s="1033"/>
      <c r="AZ218" s="1033"/>
      <c r="BA218" s="1033"/>
      <c r="BB218" s="1033"/>
      <c r="BC218" s="1033"/>
      <c r="BD218" s="1033"/>
      <c r="BE218" s="1033"/>
      <c r="BF218" s="1033"/>
      <c r="BG218" s="1033"/>
      <c r="BH218" s="1033"/>
      <c r="BI218" s="1033"/>
      <c r="BJ218" s="1033"/>
      <c r="BM218" s="1033"/>
      <c r="BN218" s="1033"/>
      <c r="BO218" s="1033"/>
      <c r="BP218" s="1033"/>
      <c r="BQ218" s="1033"/>
      <c r="BR218" s="1033"/>
      <c r="BT218" s="1033"/>
      <c r="BU218" s="1033"/>
      <c r="BV218" s="1033"/>
      <c r="BW218" s="1033"/>
      <c r="BX218" s="1033"/>
      <c r="BY218" s="1033"/>
      <c r="CE218" s="767"/>
      <c r="CO218" s="740"/>
      <c r="CP218" s="1033"/>
      <c r="CU218" s="910"/>
      <c r="CW218" s="492"/>
      <c r="DD218" s="1134"/>
      <c r="DE218" s="1033"/>
      <c r="DF218" s="1033"/>
      <c r="DG218" s="1033"/>
      <c r="DH218" s="1033"/>
      <c r="DI218" s="1033"/>
      <c r="DJ218" s="1033"/>
      <c r="DK218" s="1033"/>
      <c r="DL218" s="1033"/>
      <c r="DM218" s="1033"/>
      <c r="DN218" s="1033"/>
      <c r="DO218" s="1033"/>
      <c r="DP218" s="1033"/>
      <c r="DQ218" s="1033"/>
      <c r="DR218" s="1033"/>
      <c r="DS218" s="1033"/>
      <c r="DT218" s="1033"/>
      <c r="DU218" s="1033"/>
      <c r="DV218" s="1033"/>
      <c r="DW218" s="1033"/>
      <c r="DX218" s="1033"/>
      <c r="DY218" s="1033"/>
      <c r="DZ218" s="1033"/>
      <c r="EA218" s="1033"/>
      <c r="EB218" s="1033"/>
      <c r="EC218" s="1033"/>
      <c r="ED218" s="1033"/>
      <c r="EE218" s="1033"/>
      <c r="EF218" s="1033"/>
      <c r="EG218" s="1033"/>
      <c r="EH218" s="1033"/>
      <c r="EI218" s="1033"/>
    </row>
    <row r="219" spans="1:139" s="874" customFormat="1" ht="24" customHeight="1" x14ac:dyDescent="0.9">
      <c r="A219" s="963"/>
      <c r="L219" s="751"/>
      <c r="M219" s="751"/>
      <c r="O219" s="1033"/>
      <c r="Q219" s="1033"/>
      <c r="AE219" s="1033"/>
      <c r="AF219" s="1033"/>
      <c r="AG219" s="1033"/>
      <c r="AH219" s="1033"/>
      <c r="AI219" s="1033"/>
      <c r="AJ219" s="1033"/>
      <c r="AK219" s="1033"/>
      <c r="AL219" s="1033"/>
      <c r="AM219" s="1033"/>
      <c r="AN219" s="1033"/>
      <c r="AO219" s="1033"/>
      <c r="AP219" s="1033"/>
      <c r="AQ219" s="1033"/>
      <c r="AR219" s="1033"/>
      <c r="AS219" s="1033"/>
      <c r="AT219" s="1033"/>
      <c r="AU219" s="1033"/>
      <c r="AV219" s="1033"/>
      <c r="AW219" s="1033"/>
      <c r="AX219" s="1033"/>
      <c r="AY219" s="1033"/>
      <c r="AZ219" s="1033"/>
      <c r="BA219" s="1033"/>
      <c r="BB219" s="1033"/>
      <c r="BC219" s="1033"/>
      <c r="BD219" s="1033"/>
      <c r="BE219" s="1033"/>
      <c r="BF219" s="1033"/>
      <c r="BG219" s="1033"/>
      <c r="BH219" s="1033"/>
      <c r="BI219" s="1033"/>
      <c r="BJ219" s="1033"/>
      <c r="BM219" s="1033"/>
      <c r="BN219" s="1033"/>
      <c r="BO219" s="1033"/>
      <c r="BP219" s="1033"/>
      <c r="BQ219" s="1033"/>
      <c r="BR219" s="1033"/>
      <c r="BT219" s="1033"/>
      <c r="BU219" s="1033"/>
      <c r="BV219" s="1033"/>
      <c r="BW219" s="1033"/>
      <c r="BX219" s="1033"/>
      <c r="BY219" s="1033"/>
      <c r="CE219" s="767"/>
      <c r="CO219" s="740"/>
      <c r="CP219" s="1033"/>
      <c r="CU219" s="910"/>
      <c r="CW219" s="492"/>
      <c r="DD219" s="1134"/>
      <c r="DE219" s="1033"/>
      <c r="DF219" s="1033"/>
      <c r="DG219" s="1033"/>
      <c r="DH219" s="1033"/>
      <c r="DI219" s="1033"/>
      <c r="DJ219" s="1033"/>
      <c r="DK219" s="1033"/>
      <c r="DL219" s="1033"/>
      <c r="DM219" s="1033"/>
      <c r="DN219" s="1033"/>
      <c r="DO219" s="1033"/>
      <c r="DP219" s="1033"/>
      <c r="DQ219" s="1033"/>
      <c r="DR219" s="1033"/>
      <c r="DS219" s="1033"/>
      <c r="DT219" s="1033"/>
      <c r="DU219" s="1033"/>
      <c r="DV219" s="1033"/>
      <c r="DW219" s="1033"/>
      <c r="DX219" s="1033"/>
      <c r="DY219" s="1033"/>
      <c r="DZ219" s="1033"/>
      <c r="EA219" s="1033"/>
      <c r="EB219" s="1033"/>
      <c r="EC219" s="1033"/>
      <c r="ED219" s="1033"/>
      <c r="EE219" s="1033"/>
      <c r="EF219" s="1033"/>
      <c r="EG219" s="1033"/>
      <c r="EH219" s="1033"/>
      <c r="EI219" s="1033"/>
    </row>
    <row r="220" spans="1:139" s="874" customFormat="1" ht="24" customHeight="1" x14ac:dyDescent="0.9">
      <c r="A220" s="963"/>
      <c r="L220" s="751"/>
      <c r="M220" s="751"/>
      <c r="O220" s="1033"/>
      <c r="Q220" s="1033"/>
      <c r="AE220" s="1033"/>
      <c r="AF220" s="1033"/>
      <c r="AG220" s="1033"/>
      <c r="AH220" s="1033"/>
      <c r="AI220" s="1033"/>
      <c r="AJ220" s="1033"/>
      <c r="AK220" s="1033"/>
      <c r="AL220" s="1033"/>
      <c r="AM220" s="1033"/>
      <c r="AN220" s="1033"/>
      <c r="AO220" s="1033"/>
      <c r="AP220" s="1033"/>
      <c r="AQ220" s="1033"/>
      <c r="AR220" s="1033"/>
      <c r="AS220" s="1033"/>
      <c r="AT220" s="1033"/>
      <c r="AU220" s="1033"/>
      <c r="AV220" s="1033"/>
      <c r="AW220" s="1033"/>
      <c r="AX220" s="1033"/>
      <c r="AY220" s="1033"/>
      <c r="AZ220" s="1033"/>
      <c r="BA220" s="1033"/>
      <c r="BB220" s="1033"/>
      <c r="BC220" s="1033"/>
      <c r="BD220" s="1033"/>
      <c r="BE220" s="1033"/>
      <c r="BF220" s="1033"/>
      <c r="BG220" s="1033"/>
      <c r="BH220" s="1033"/>
      <c r="BI220" s="1033"/>
      <c r="BJ220" s="1033"/>
      <c r="BM220" s="1033"/>
      <c r="BN220" s="1033"/>
      <c r="BO220" s="1033"/>
      <c r="BP220" s="1033"/>
      <c r="BQ220" s="1033"/>
      <c r="BR220" s="1033"/>
      <c r="BT220" s="1033"/>
      <c r="BU220" s="1033"/>
      <c r="BV220" s="1033"/>
      <c r="BW220" s="1033"/>
      <c r="BX220" s="1033"/>
      <c r="BY220" s="1033"/>
      <c r="CE220" s="767"/>
      <c r="CO220" s="740"/>
      <c r="CP220" s="1033"/>
      <c r="CU220" s="910"/>
      <c r="CW220" s="492"/>
      <c r="DD220" s="1134"/>
      <c r="DE220" s="1033"/>
      <c r="DF220" s="1033"/>
      <c r="DG220" s="1033"/>
      <c r="DH220" s="1033"/>
      <c r="DI220" s="1033"/>
      <c r="DJ220" s="1033"/>
      <c r="DK220" s="1033"/>
      <c r="DL220" s="1033"/>
      <c r="DM220" s="1033"/>
      <c r="DN220" s="1033"/>
      <c r="DO220" s="1033"/>
      <c r="DP220" s="1033"/>
      <c r="DQ220" s="1033"/>
      <c r="DR220" s="1033"/>
      <c r="DS220" s="1033"/>
      <c r="DT220" s="1033"/>
      <c r="DU220" s="1033"/>
      <c r="DV220" s="1033"/>
      <c r="DW220" s="1033"/>
      <c r="DX220" s="1033"/>
      <c r="DY220" s="1033"/>
      <c r="DZ220" s="1033"/>
      <c r="EA220" s="1033"/>
      <c r="EB220" s="1033"/>
      <c r="EC220" s="1033"/>
      <c r="ED220" s="1033"/>
      <c r="EE220" s="1033"/>
      <c r="EF220" s="1033"/>
      <c r="EG220" s="1033"/>
      <c r="EH220" s="1033"/>
      <c r="EI220" s="1033"/>
    </row>
    <row r="221" spans="1:139" s="874" customFormat="1" ht="24" customHeight="1" x14ac:dyDescent="0.9">
      <c r="A221" s="963"/>
      <c r="L221" s="751"/>
      <c r="M221" s="751"/>
      <c r="O221" s="1033"/>
      <c r="Q221" s="1033"/>
      <c r="AE221" s="1033"/>
      <c r="AF221" s="1033"/>
      <c r="AG221" s="1033"/>
      <c r="AH221" s="1033"/>
      <c r="AI221" s="1033"/>
      <c r="AJ221" s="1033"/>
      <c r="AK221" s="1033"/>
      <c r="AL221" s="1033"/>
      <c r="AM221" s="1033"/>
      <c r="AN221" s="1033"/>
      <c r="AO221" s="1033"/>
      <c r="AP221" s="1033"/>
      <c r="AQ221" s="1033"/>
      <c r="AR221" s="1033"/>
      <c r="AS221" s="1033"/>
      <c r="AT221" s="1033"/>
      <c r="AU221" s="1033"/>
      <c r="AV221" s="1033"/>
      <c r="AW221" s="1033"/>
      <c r="AX221" s="1033"/>
      <c r="AY221" s="1033"/>
      <c r="AZ221" s="1033"/>
      <c r="BA221" s="1033"/>
      <c r="BB221" s="1033"/>
      <c r="BC221" s="1033"/>
      <c r="BD221" s="1033"/>
      <c r="BE221" s="1033"/>
      <c r="BF221" s="1033"/>
      <c r="BG221" s="1033"/>
      <c r="BH221" s="1033"/>
      <c r="BI221" s="1033"/>
      <c r="BJ221" s="1033"/>
      <c r="BM221" s="1033"/>
      <c r="BN221" s="1033"/>
      <c r="BO221" s="1033"/>
      <c r="BP221" s="1033"/>
      <c r="BQ221" s="1033"/>
      <c r="BR221" s="1033"/>
      <c r="BT221" s="1033"/>
      <c r="BU221" s="1033"/>
      <c r="BV221" s="1033"/>
      <c r="BW221" s="1033"/>
      <c r="BX221" s="1033"/>
      <c r="BY221" s="1033"/>
      <c r="CE221" s="767"/>
      <c r="CO221" s="740"/>
      <c r="CP221" s="1033"/>
      <c r="CU221" s="910"/>
      <c r="CW221" s="492"/>
      <c r="DD221" s="1134"/>
      <c r="DE221" s="1033"/>
      <c r="DF221" s="1033"/>
      <c r="DG221" s="1033"/>
      <c r="DH221" s="1033"/>
      <c r="DI221" s="1033"/>
      <c r="DJ221" s="1033"/>
      <c r="DK221" s="1033"/>
      <c r="DL221" s="1033"/>
      <c r="DM221" s="1033"/>
      <c r="DN221" s="1033"/>
      <c r="DO221" s="1033"/>
      <c r="DP221" s="1033"/>
      <c r="DQ221" s="1033"/>
      <c r="DR221" s="1033"/>
      <c r="DS221" s="1033"/>
      <c r="DT221" s="1033"/>
      <c r="DU221" s="1033"/>
      <c r="DV221" s="1033"/>
      <c r="DW221" s="1033"/>
      <c r="DX221" s="1033"/>
      <c r="DY221" s="1033"/>
      <c r="DZ221" s="1033"/>
      <c r="EA221" s="1033"/>
      <c r="EB221" s="1033"/>
      <c r="EC221" s="1033"/>
      <c r="ED221" s="1033"/>
      <c r="EE221" s="1033"/>
      <c r="EF221" s="1033"/>
      <c r="EG221" s="1033"/>
      <c r="EH221" s="1033"/>
      <c r="EI221" s="1033"/>
    </row>
    <row r="222" spans="1:139" s="874" customFormat="1" ht="24" customHeight="1" x14ac:dyDescent="0.9">
      <c r="A222" s="963"/>
      <c r="L222" s="751"/>
      <c r="M222" s="751"/>
      <c r="O222" s="1033"/>
      <c r="Q222" s="1033"/>
      <c r="AE222" s="1033"/>
      <c r="AF222" s="1033"/>
      <c r="AG222" s="1033"/>
      <c r="AH222" s="1033"/>
      <c r="AI222" s="1033"/>
      <c r="AJ222" s="1033"/>
      <c r="AK222" s="1033"/>
      <c r="AL222" s="1033"/>
      <c r="AM222" s="1033"/>
      <c r="AN222" s="1033"/>
      <c r="AO222" s="1033"/>
      <c r="AP222" s="1033"/>
      <c r="AQ222" s="1033"/>
      <c r="AR222" s="1033"/>
      <c r="AS222" s="1033"/>
      <c r="AT222" s="1033"/>
      <c r="AU222" s="1033"/>
      <c r="AV222" s="1033"/>
      <c r="AW222" s="1033"/>
      <c r="AX222" s="1033"/>
      <c r="AY222" s="1033"/>
      <c r="AZ222" s="1033"/>
      <c r="BA222" s="1033"/>
      <c r="BB222" s="1033"/>
      <c r="BC222" s="1033"/>
      <c r="BD222" s="1033"/>
      <c r="BE222" s="1033"/>
      <c r="BF222" s="1033"/>
      <c r="BG222" s="1033"/>
      <c r="BH222" s="1033"/>
      <c r="BI222" s="1033"/>
      <c r="BJ222" s="1033"/>
      <c r="BM222" s="1033"/>
      <c r="BN222" s="1033"/>
      <c r="BO222" s="1033"/>
      <c r="BP222" s="1033"/>
      <c r="BQ222" s="1033"/>
      <c r="BR222" s="1033"/>
      <c r="BT222" s="1033"/>
      <c r="BU222" s="1033"/>
      <c r="BV222" s="1033"/>
      <c r="BW222" s="1033"/>
      <c r="BX222" s="1033"/>
      <c r="BY222" s="1033"/>
      <c r="CE222" s="767"/>
      <c r="CO222" s="740"/>
      <c r="CP222" s="1033"/>
      <c r="CU222" s="910"/>
      <c r="CW222" s="492"/>
      <c r="DD222" s="1134"/>
      <c r="DE222" s="1033"/>
      <c r="DF222" s="1033"/>
      <c r="DG222" s="1033"/>
      <c r="DH222" s="1033"/>
      <c r="DI222" s="1033"/>
      <c r="DJ222" s="1033"/>
      <c r="DK222" s="1033"/>
      <c r="DL222" s="1033"/>
      <c r="DM222" s="1033"/>
      <c r="DN222" s="1033"/>
      <c r="DO222" s="1033"/>
      <c r="DP222" s="1033"/>
      <c r="DQ222" s="1033"/>
      <c r="DR222" s="1033"/>
      <c r="DS222" s="1033"/>
      <c r="DT222" s="1033"/>
      <c r="DU222" s="1033"/>
      <c r="DV222" s="1033"/>
      <c r="DW222" s="1033"/>
      <c r="DX222" s="1033"/>
      <c r="DY222" s="1033"/>
      <c r="DZ222" s="1033"/>
      <c r="EA222" s="1033"/>
      <c r="EB222" s="1033"/>
      <c r="EC222" s="1033"/>
      <c r="ED222" s="1033"/>
      <c r="EE222" s="1033"/>
      <c r="EF222" s="1033"/>
      <c r="EG222" s="1033"/>
      <c r="EH222" s="1033"/>
      <c r="EI222" s="1033"/>
    </row>
    <row r="223" spans="1:139" s="874" customFormat="1" ht="24" customHeight="1" x14ac:dyDescent="0.9">
      <c r="A223" s="963"/>
      <c r="L223" s="751"/>
      <c r="M223" s="751"/>
      <c r="O223" s="1033"/>
      <c r="Q223" s="1033"/>
      <c r="AE223" s="1033"/>
      <c r="AF223" s="1033"/>
      <c r="AG223" s="1033"/>
      <c r="AH223" s="1033"/>
      <c r="AI223" s="1033"/>
      <c r="AJ223" s="1033"/>
      <c r="AK223" s="1033"/>
      <c r="AL223" s="1033"/>
      <c r="AM223" s="1033"/>
      <c r="AN223" s="1033"/>
      <c r="AO223" s="1033"/>
      <c r="AP223" s="1033"/>
      <c r="AQ223" s="1033"/>
      <c r="AR223" s="1033"/>
      <c r="AS223" s="1033"/>
      <c r="AT223" s="1033"/>
      <c r="AU223" s="1033"/>
      <c r="AV223" s="1033"/>
      <c r="AW223" s="1033"/>
      <c r="AX223" s="1033"/>
      <c r="AY223" s="1033"/>
      <c r="AZ223" s="1033"/>
      <c r="BA223" s="1033"/>
      <c r="BB223" s="1033"/>
      <c r="BC223" s="1033"/>
      <c r="BD223" s="1033"/>
      <c r="BE223" s="1033"/>
      <c r="BF223" s="1033"/>
      <c r="BG223" s="1033"/>
      <c r="BH223" s="1033"/>
      <c r="BI223" s="1033"/>
      <c r="BJ223" s="1033"/>
      <c r="BM223" s="1033"/>
      <c r="BN223" s="1033"/>
      <c r="BO223" s="1033"/>
      <c r="BP223" s="1033"/>
      <c r="BQ223" s="1033"/>
      <c r="BR223" s="1033"/>
      <c r="BT223" s="1033"/>
      <c r="BU223" s="1033"/>
      <c r="BV223" s="1033"/>
      <c r="BW223" s="1033"/>
      <c r="BX223" s="1033"/>
      <c r="BY223" s="1033"/>
      <c r="CE223" s="767"/>
      <c r="CO223" s="740"/>
      <c r="CP223" s="1033"/>
      <c r="CU223" s="910"/>
      <c r="CW223" s="492"/>
      <c r="DD223" s="1134"/>
      <c r="DE223" s="1033"/>
      <c r="DF223" s="1033"/>
      <c r="DG223" s="1033"/>
      <c r="DH223" s="1033"/>
      <c r="DI223" s="1033"/>
      <c r="DJ223" s="1033"/>
      <c r="DK223" s="1033"/>
      <c r="DL223" s="1033"/>
      <c r="DM223" s="1033"/>
      <c r="DN223" s="1033"/>
      <c r="DO223" s="1033"/>
      <c r="DP223" s="1033"/>
      <c r="DQ223" s="1033"/>
      <c r="DR223" s="1033"/>
      <c r="DS223" s="1033"/>
      <c r="DT223" s="1033"/>
      <c r="DU223" s="1033"/>
      <c r="DV223" s="1033"/>
      <c r="DW223" s="1033"/>
      <c r="DX223" s="1033"/>
      <c r="DY223" s="1033"/>
      <c r="DZ223" s="1033"/>
      <c r="EA223" s="1033"/>
      <c r="EB223" s="1033"/>
      <c r="EC223" s="1033"/>
      <c r="ED223" s="1033"/>
      <c r="EE223" s="1033"/>
      <c r="EF223" s="1033"/>
      <c r="EG223" s="1033"/>
      <c r="EH223" s="1033"/>
      <c r="EI223" s="1033"/>
    </row>
    <row r="224" spans="1:139" s="874" customFormat="1" ht="24" customHeight="1" x14ac:dyDescent="0.9">
      <c r="A224" s="963"/>
      <c r="L224" s="751"/>
      <c r="M224" s="751"/>
      <c r="O224" s="1033"/>
      <c r="Q224" s="1033"/>
      <c r="AE224" s="1033"/>
      <c r="AF224" s="1033"/>
      <c r="AG224" s="1033"/>
      <c r="AH224" s="1033"/>
      <c r="AI224" s="1033"/>
      <c r="AJ224" s="1033"/>
      <c r="AK224" s="1033"/>
      <c r="AL224" s="1033"/>
      <c r="AM224" s="1033"/>
      <c r="AN224" s="1033"/>
      <c r="AO224" s="1033"/>
      <c r="AP224" s="1033"/>
      <c r="AQ224" s="1033"/>
      <c r="AR224" s="1033"/>
      <c r="AS224" s="1033"/>
      <c r="AT224" s="1033"/>
      <c r="AU224" s="1033"/>
      <c r="AV224" s="1033"/>
      <c r="AW224" s="1033"/>
      <c r="AX224" s="1033"/>
      <c r="AY224" s="1033"/>
      <c r="AZ224" s="1033"/>
      <c r="BA224" s="1033"/>
      <c r="BB224" s="1033"/>
      <c r="BC224" s="1033"/>
      <c r="BD224" s="1033"/>
      <c r="BE224" s="1033"/>
      <c r="BF224" s="1033"/>
      <c r="BG224" s="1033"/>
      <c r="BH224" s="1033"/>
      <c r="BI224" s="1033"/>
      <c r="BJ224" s="1033"/>
      <c r="BM224" s="1033"/>
      <c r="BN224" s="1033"/>
      <c r="BO224" s="1033"/>
      <c r="BP224" s="1033"/>
      <c r="BQ224" s="1033"/>
      <c r="BR224" s="1033"/>
      <c r="BT224" s="1033"/>
      <c r="BU224" s="1033"/>
      <c r="BV224" s="1033"/>
      <c r="BW224" s="1033"/>
      <c r="BX224" s="1033"/>
      <c r="BY224" s="1033"/>
      <c r="CE224" s="767"/>
      <c r="CO224" s="740"/>
      <c r="CP224" s="1033"/>
      <c r="CU224" s="910"/>
      <c r="CW224" s="492"/>
      <c r="DD224" s="1134"/>
      <c r="DE224" s="1033"/>
      <c r="DF224" s="1033"/>
      <c r="DG224" s="1033"/>
      <c r="DH224" s="1033"/>
      <c r="DI224" s="1033"/>
      <c r="DJ224" s="1033"/>
      <c r="DK224" s="1033"/>
      <c r="DL224" s="1033"/>
      <c r="DM224" s="1033"/>
      <c r="DN224" s="1033"/>
      <c r="DO224" s="1033"/>
      <c r="DP224" s="1033"/>
      <c r="DQ224" s="1033"/>
      <c r="DR224" s="1033"/>
      <c r="DS224" s="1033"/>
      <c r="DT224" s="1033"/>
      <c r="DU224" s="1033"/>
      <c r="DV224" s="1033"/>
      <c r="DW224" s="1033"/>
      <c r="DX224" s="1033"/>
      <c r="DY224" s="1033"/>
      <c r="DZ224" s="1033"/>
      <c r="EA224" s="1033"/>
      <c r="EB224" s="1033"/>
      <c r="EC224" s="1033"/>
      <c r="ED224" s="1033"/>
      <c r="EE224" s="1033"/>
      <c r="EF224" s="1033"/>
      <c r="EG224" s="1033"/>
      <c r="EH224" s="1033"/>
      <c r="EI224" s="1033"/>
    </row>
    <row r="225" spans="1:139" s="874" customFormat="1" ht="24" customHeight="1" x14ac:dyDescent="0.9">
      <c r="A225" s="963"/>
      <c r="L225" s="751"/>
      <c r="M225" s="751"/>
      <c r="O225" s="1033"/>
      <c r="Q225" s="1033"/>
      <c r="AE225" s="1033"/>
      <c r="AF225" s="1033"/>
      <c r="AG225" s="1033"/>
      <c r="AH225" s="1033"/>
      <c r="AI225" s="1033"/>
      <c r="AJ225" s="1033"/>
      <c r="AK225" s="1033"/>
      <c r="AL225" s="1033"/>
      <c r="AM225" s="1033"/>
      <c r="AN225" s="1033"/>
      <c r="AO225" s="1033"/>
      <c r="AP225" s="1033"/>
      <c r="AQ225" s="1033"/>
      <c r="AR225" s="1033"/>
      <c r="AS225" s="1033"/>
      <c r="AT225" s="1033"/>
      <c r="AU225" s="1033"/>
      <c r="AV225" s="1033"/>
      <c r="AW225" s="1033"/>
      <c r="AX225" s="1033"/>
      <c r="AY225" s="1033"/>
      <c r="AZ225" s="1033"/>
      <c r="BA225" s="1033"/>
      <c r="BB225" s="1033"/>
      <c r="BC225" s="1033"/>
      <c r="BD225" s="1033"/>
      <c r="BE225" s="1033"/>
      <c r="BF225" s="1033"/>
      <c r="BG225" s="1033"/>
      <c r="BH225" s="1033"/>
      <c r="BI225" s="1033"/>
      <c r="BJ225" s="1033"/>
      <c r="BM225" s="1033"/>
      <c r="BN225" s="1033"/>
      <c r="BO225" s="1033"/>
      <c r="BP225" s="1033"/>
      <c r="BQ225" s="1033"/>
      <c r="BR225" s="1033"/>
      <c r="BT225" s="1033"/>
      <c r="BU225" s="1033"/>
      <c r="BV225" s="1033"/>
      <c r="BW225" s="1033"/>
      <c r="BX225" s="1033"/>
      <c r="BY225" s="1033"/>
      <c r="CE225" s="767"/>
      <c r="CO225" s="740"/>
      <c r="CP225" s="1033"/>
      <c r="CU225" s="910"/>
      <c r="CW225" s="492"/>
      <c r="DD225" s="1134"/>
      <c r="DE225" s="1033"/>
      <c r="DF225" s="1033"/>
      <c r="DG225" s="1033"/>
      <c r="DH225" s="1033"/>
      <c r="DI225" s="1033"/>
      <c r="DJ225" s="1033"/>
      <c r="DK225" s="1033"/>
      <c r="DL225" s="1033"/>
      <c r="DM225" s="1033"/>
      <c r="DN225" s="1033"/>
      <c r="DO225" s="1033"/>
      <c r="DP225" s="1033"/>
      <c r="DQ225" s="1033"/>
      <c r="DR225" s="1033"/>
      <c r="DS225" s="1033"/>
      <c r="DT225" s="1033"/>
      <c r="DU225" s="1033"/>
      <c r="DV225" s="1033"/>
      <c r="DW225" s="1033"/>
      <c r="DX225" s="1033"/>
      <c r="DY225" s="1033"/>
      <c r="DZ225" s="1033"/>
      <c r="EA225" s="1033"/>
      <c r="EB225" s="1033"/>
      <c r="EC225" s="1033"/>
      <c r="ED225" s="1033"/>
      <c r="EE225" s="1033"/>
      <c r="EF225" s="1033"/>
      <c r="EG225" s="1033"/>
      <c r="EH225" s="1033"/>
      <c r="EI225" s="1033"/>
    </row>
    <row r="226" spans="1:139" s="874" customFormat="1" ht="24" customHeight="1" x14ac:dyDescent="0.9">
      <c r="A226" s="963"/>
      <c r="L226" s="751"/>
      <c r="M226" s="751"/>
      <c r="O226" s="1033"/>
      <c r="Q226" s="1033"/>
      <c r="AE226" s="1033"/>
      <c r="AF226" s="1033"/>
      <c r="AG226" s="1033"/>
      <c r="AH226" s="1033"/>
      <c r="AI226" s="1033"/>
      <c r="AJ226" s="1033"/>
      <c r="AK226" s="1033"/>
      <c r="AL226" s="1033"/>
      <c r="AM226" s="1033"/>
      <c r="AN226" s="1033"/>
      <c r="AO226" s="1033"/>
      <c r="AP226" s="1033"/>
      <c r="AQ226" s="1033"/>
      <c r="AR226" s="1033"/>
      <c r="AS226" s="1033"/>
      <c r="AT226" s="1033"/>
      <c r="AU226" s="1033"/>
      <c r="AV226" s="1033"/>
      <c r="AW226" s="1033"/>
      <c r="AX226" s="1033"/>
      <c r="AY226" s="1033"/>
      <c r="AZ226" s="1033"/>
      <c r="BA226" s="1033"/>
      <c r="BB226" s="1033"/>
      <c r="BC226" s="1033"/>
      <c r="BD226" s="1033"/>
      <c r="BE226" s="1033"/>
      <c r="BF226" s="1033"/>
      <c r="BG226" s="1033"/>
      <c r="BH226" s="1033"/>
      <c r="BI226" s="1033"/>
      <c r="BJ226" s="1033"/>
      <c r="BM226" s="1033"/>
      <c r="BN226" s="1033"/>
      <c r="BO226" s="1033"/>
      <c r="BP226" s="1033"/>
      <c r="BQ226" s="1033"/>
      <c r="BR226" s="1033"/>
      <c r="BT226" s="1033"/>
      <c r="BU226" s="1033"/>
      <c r="BV226" s="1033"/>
      <c r="BW226" s="1033"/>
      <c r="BX226" s="1033"/>
      <c r="BY226" s="1033"/>
      <c r="CE226" s="767"/>
      <c r="CO226" s="740"/>
      <c r="CP226" s="1033"/>
      <c r="CU226" s="910"/>
      <c r="CW226" s="492"/>
      <c r="DD226" s="1134"/>
      <c r="DE226" s="1033"/>
      <c r="DF226" s="1033"/>
      <c r="DG226" s="1033"/>
      <c r="DH226" s="1033"/>
      <c r="DI226" s="1033"/>
      <c r="DJ226" s="1033"/>
      <c r="DK226" s="1033"/>
      <c r="DL226" s="1033"/>
      <c r="DM226" s="1033"/>
      <c r="DN226" s="1033"/>
      <c r="DO226" s="1033"/>
      <c r="DP226" s="1033"/>
      <c r="DQ226" s="1033"/>
      <c r="DR226" s="1033"/>
      <c r="DS226" s="1033"/>
      <c r="DT226" s="1033"/>
      <c r="DU226" s="1033"/>
      <c r="DV226" s="1033"/>
      <c r="DW226" s="1033"/>
      <c r="DX226" s="1033"/>
      <c r="DY226" s="1033"/>
      <c r="DZ226" s="1033"/>
      <c r="EA226" s="1033"/>
      <c r="EB226" s="1033"/>
      <c r="EC226" s="1033"/>
      <c r="ED226" s="1033"/>
      <c r="EE226" s="1033"/>
      <c r="EF226" s="1033"/>
      <c r="EG226" s="1033"/>
      <c r="EH226" s="1033"/>
      <c r="EI226" s="1033"/>
    </row>
    <row r="227" spans="1:139" s="874" customFormat="1" ht="24" customHeight="1" x14ac:dyDescent="0.9">
      <c r="A227" s="963"/>
      <c r="L227" s="751"/>
      <c r="M227" s="751"/>
      <c r="O227" s="1033"/>
      <c r="Q227" s="1033"/>
      <c r="AE227" s="1033"/>
      <c r="AF227" s="1033"/>
      <c r="AG227" s="1033"/>
      <c r="AH227" s="1033"/>
      <c r="AI227" s="1033"/>
      <c r="AJ227" s="1033"/>
      <c r="AK227" s="1033"/>
      <c r="AL227" s="1033"/>
      <c r="AM227" s="1033"/>
      <c r="AN227" s="1033"/>
      <c r="AO227" s="1033"/>
      <c r="AP227" s="1033"/>
      <c r="AQ227" s="1033"/>
      <c r="AR227" s="1033"/>
      <c r="AS227" s="1033"/>
      <c r="AT227" s="1033"/>
      <c r="AU227" s="1033"/>
      <c r="AV227" s="1033"/>
      <c r="AW227" s="1033"/>
      <c r="AX227" s="1033"/>
      <c r="AY227" s="1033"/>
      <c r="AZ227" s="1033"/>
      <c r="BA227" s="1033"/>
      <c r="BB227" s="1033"/>
      <c r="BC227" s="1033"/>
      <c r="BD227" s="1033"/>
      <c r="BE227" s="1033"/>
      <c r="BF227" s="1033"/>
      <c r="BG227" s="1033"/>
      <c r="BH227" s="1033"/>
      <c r="BI227" s="1033"/>
      <c r="BJ227" s="1033"/>
      <c r="BM227" s="1033"/>
      <c r="BN227" s="1033"/>
      <c r="BO227" s="1033"/>
      <c r="BP227" s="1033"/>
      <c r="BQ227" s="1033"/>
      <c r="BR227" s="1033"/>
      <c r="BT227" s="1033"/>
      <c r="BU227" s="1033"/>
      <c r="BV227" s="1033"/>
      <c r="BW227" s="1033"/>
      <c r="BX227" s="1033"/>
      <c r="BY227" s="1033"/>
      <c r="CE227" s="767"/>
      <c r="CO227" s="740"/>
      <c r="CP227" s="1033"/>
      <c r="CU227" s="910"/>
      <c r="CW227" s="492"/>
      <c r="DD227" s="1134"/>
      <c r="DE227" s="1033"/>
      <c r="DF227" s="1033"/>
      <c r="DG227" s="1033"/>
      <c r="DH227" s="1033"/>
      <c r="DI227" s="1033"/>
      <c r="DJ227" s="1033"/>
      <c r="DK227" s="1033"/>
      <c r="DL227" s="1033"/>
      <c r="DM227" s="1033"/>
      <c r="DN227" s="1033"/>
      <c r="DO227" s="1033"/>
      <c r="DP227" s="1033"/>
      <c r="DQ227" s="1033"/>
      <c r="DR227" s="1033"/>
      <c r="DS227" s="1033"/>
      <c r="DT227" s="1033"/>
      <c r="DU227" s="1033"/>
      <c r="DV227" s="1033"/>
      <c r="DW227" s="1033"/>
      <c r="DX227" s="1033"/>
      <c r="DY227" s="1033"/>
      <c r="DZ227" s="1033"/>
      <c r="EA227" s="1033"/>
      <c r="EB227" s="1033"/>
      <c r="EC227" s="1033"/>
      <c r="ED227" s="1033"/>
      <c r="EE227" s="1033"/>
      <c r="EF227" s="1033"/>
      <c r="EG227" s="1033"/>
      <c r="EH227" s="1033"/>
      <c r="EI227" s="1033"/>
    </row>
    <row r="228" spans="1:139" s="874" customFormat="1" ht="24" customHeight="1" x14ac:dyDescent="0.9">
      <c r="A228" s="963"/>
      <c r="L228" s="751"/>
      <c r="M228" s="751"/>
      <c r="O228" s="1033"/>
      <c r="Q228" s="1033"/>
      <c r="AE228" s="1033"/>
      <c r="AF228" s="1033"/>
      <c r="AG228" s="1033"/>
      <c r="AH228" s="1033"/>
      <c r="AI228" s="1033"/>
      <c r="AJ228" s="1033"/>
      <c r="AK228" s="1033"/>
      <c r="AL228" s="1033"/>
      <c r="AM228" s="1033"/>
      <c r="AN228" s="1033"/>
      <c r="AO228" s="1033"/>
      <c r="AP228" s="1033"/>
      <c r="AQ228" s="1033"/>
      <c r="AR228" s="1033"/>
      <c r="AS228" s="1033"/>
      <c r="AT228" s="1033"/>
      <c r="AU228" s="1033"/>
      <c r="AV228" s="1033"/>
      <c r="AW228" s="1033"/>
      <c r="AX228" s="1033"/>
      <c r="AY228" s="1033"/>
      <c r="AZ228" s="1033"/>
      <c r="BA228" s="1033"/>
      <c r="BB228" s="1033"/>
      <c r="BC228" s="1033"/>
      <c r="BD228" s="1033"/>
      <c r="BE228" s="1033"/>
      <c r="BF228" s="1033"/>
      <c r="BG228" s="1033"/>
      <c r="BH228" s="1033"/>
      <c r="BI228" s="1033"/>
      <c r="BJ228" s="1033"/>
      <c r="BM228" s="1033"/>
      <c r="BN228" s="1033"/>
      <c r="BO228" s="1033"/>
      <c r="BP228" s="1033"/>
      <c r="BQ228" s="1033"/>
      <c r="BR228" s="1033"/>
      <c r="BT228" s="1033"/>
      <c r="BU228" s="1033"/>
      <c r="BV228" s="1033"/>
      <c r="BW228" s="1033"/>
      <c r="BX228" s="1033"/>
      <c r="BY228" s="1033"/>
      <c r="CE228" s="767"/>
      <c r="CO228" s="740"/>
      <c r="CP228" s="1033"/>
      <c r="CU228" s="910"/>
      <c r="CW228" s="492"/>
      <c r="DD228" s="1134"/>
      <c r="DE228" s="1033"/>
      <c r="DF228" s="1033"/>
      <c r="DG228" s="1033"/>
      <c r="DH228" s="1033"/>
      <c r="DI228" s="1033"/>
      <c r="DJ228" s="1033"/>
      <c r="DK228" s="1033"/>
      <c r="DL228" s="1033"/>
      <c r="DM228" s="1033"/>
      <c r="DN228" s="1033"/>
      <c r="DO228" s="1033"/>
      <c r="DP228" s="1033"/>
      <c r="DQ228" s="1033"/>
      <c r="DR228" s="1033"/>
      <c r="DS228" s="1033"/>
      <c r="DT228" s="1033"/>
      <c r="DU228" s="1033"/>
      <c r="DV228" s="1033"/>
      <c r="DW228" s="1033"/>
      <c r="DX228" s="1033"/>
      <c r="DY228" s="1033"/>
      <c r="DZ228" s="1033"/>
      <c r="EA228" s="1033"/>
      <c r="EB228" s="1033"/>
      <c r="EC228" s="1033"/>
      <c r="ED228" s="1033"/>
      <c r="EE228" s="1033"/>
      <c r="EF228" s="1033"/>
      <c r="EG228" s="1033"/>
      <c r="EH228" s="1033"/>
      <c r="EI228" s="1033"/>
    </row>
    <row r="229" spans="1:139" s="874" customFormat="1" ht="24" customHeight="1" x14ac:dyDescent="0.9">
      <c r="A229" s="963"/>
      <c r="L229" s="751"/>
      <c r="M229" s="751"/>
      <c r="O229" s="1033"/>
      <c r="Q229" s="1033"/>
      <c r="AE229" s="1033"/>
      <c r="AF229" s="1033"/>
      <c r="AG229" s="1033"/>
      <c r="AH229" s="1033"/>
      <c r="AI229" s="1033"/>
      <c r="AJ229" s="1033"/>
      <c r="AK229" s="1033"/>
      <c r="AL229" s="1033"/>
      <c r="AM229" s="1033"/>
      <c r="AN229" s="1033"/>
      <c r="AO229" s="1033"/>
      <c r="AP229" s="1033"/>
      <c r="AQ229" s="1033"/>
      <c r="AR229" s="1033"/>
      <c r="AS229" s="1033"/>
      <c r="AT229" s="1033"/>
      <c r="AU229" s="1033"/>
      <c r="AV229" s="1033"/>
      <c r="AW229" s="1033"/>
      <c r="AX229" s="1033"/>
      <c r="AY229" s="1033"/>
      <c r="AZ229" s="1033"/>
      <c r="BA229" s="1033"/>
      <c r="BB229" s="1033"/>
      <c r="BC229" s="1033"/>
      <c r="BD229" s="1033"/>
      <c r="BE229" s="1033"/>
      <c r="BF229" s="1033"/>
      <c r="BG229" s="1033"/>
      <c r="BH229" s="1033"/>
      <c r="BI229" s="1033"/>
      <c r="BJ229" s="1033"/>
      <c r="BM229" s="1033"/>
      <c r="BN229" s="1033"/>
      <c r="BO229" s="1033"/>
      <c r="BP229" s="1033"/>
      <c r="BQ229" s="1033"/>
      <c r="BR229" s="1033"/>
      <c r="BT229" s="1033"/>
      <c r="BU229" s="1033"/>
      <c r="BV229" s="1033"/>
      <c r="BW229" s="1033"/>
      <c r="BX229" s="1033"/>
      <c r="BY229" s="1033"/>
      <c r="CE229" s="767"/>
      <c r="CO229" s="740"/>
      <c r="CP229" s="1033"/>
      <c r="CU229" s="910"/>
      <c r="CW229" s="492"/>
      <c r="DD229" s="1134"/>
      <c r="DE229" s="1033"/>
      <c r="DF229" s="1033"/>
      <c r="DG229" s="1033"/>
      <c r="DH229" s="1033"/>
      <c r="DI229" s="1033"/>
      <c r="DJ229" s="1033"/>
      <c r="DK229" s="1033"/>
      <c r="DL229" s="1033"/>
      <c r="DM229" s="1033"/>
      <c r="DN229" s="1033"/>
      <c r="DO229" s="1033"/>
      <c r="DP229" s="1033"/>
      <c r="DQ229" s="1033"/>
      <c r="DR229" s="1033"/>
      <c r="DS229" s="1033"/>
      <c r="DT229" s="1033"/>
      <c r="DU229" s="1033"/>
      <c r="DV229" s="1033"/>
      <c r="DW229" s="1033"/>
      <c r="DX229" s="1033"/>
      <c r="DY229" s="1033"/>
      <c r="DZ229" s="1033"/>
      <c r="EA229" s="1033"/>
      <c r="EB229" s="1033"/>
      <c r="EC229" s="1033"/>
      <c r="ED229" s="1033"/>
      <c r="EE229" s="1033"/>
      <c r="EF229" s="1033"/>
      <c r="EG229" s="1033"/>
      <c r="EH229" s="1033"/>
      <c r="EI229" s="1033"/>
    </row>
    <row r="230" spans="1:139" s="874" customFormat="1" ht="24" customHeight="1" x14ac:dyDescent="0.9">
      <c r="A230" s="963"/>
      <c r="L230" s="751"/>
      <c r="M230" s="751"/>
      <c r="O230" s="1033"/>
      <c r="Q230" s="1033"/>
      <c r="AE230" s="1033"/>
      <c r="AF230" s="1033"/>
      <c r="AG230" s="1033"/>
      <c r="AH230" s="1033"/>
      <c r="AI230" s="1033"/>
      <c r="AJ230" s="1033"/>
      <c r="AK230" s="1033"/>
      <c r="AL230" s="1033"/>
      <c r="AM230" s="1033"/>
      <c r="AN230" s="1033"/>
      <c r="AO230" s="1033"/>
      <c r="AP230" s="1033"/>
      <c r="AQ230" s="1033"/>
      <c r="AR230" s="1033"/>
      <c r="AS230" s="1033"/>
      <c r="AT230" s="1033"/>
      <c r="AU230" s="1033"/>
      <c r="AV230" s="1033"/>
      <c r="AW230" s="1033"/>
      <c r="AX230" s="1033"/>
      <c r="AY230" s="1033"/>
      <c r="AZ230" s="1033"/>
      <c r="BA230" s="1033"/>
      <c r="BB230" s="1033"/>
      <c r="BC230" s="1033"/>
      <c r="BD230" s="1033"/>
      <c r="BE230" s="1033"/>
      <c r="BF230" s="1033"/>
      <c r="BG230" s="1033"/>
      <c r="BH230" s="1033"/>
      <c r="BI230" s="1033"/>
      <c r="BJ230" s="1033"/>
      <c r="BM230" s="1033"/>
      <c r="BN230" s="1033"/>
      <c r="BO230" s="1033"/>
      <c r="BP230" s="1033"/>
      <c r="BQ230" s="1033"/>
      <c r="BR230" s="1033"/>
      <c r="BT230" s="1033"/>
      <c r="BU230" s="1033"/>
      <c r="BV230" s="1033"/>
      <c r="BW230" s="1033"/>
      <c r="BX230" s="1033"/>
      <c r="BY230" s="1033"/>
      <c r="CE230" s="767"/>
      <c r="CO230" s="740"/>
      <c r="CP230" s="1033"/>
      <c r="CU230" s="910"/>
      <c r="CW230" s="492"/>
      <c r="DD230" s="1134"/>
      <c r="DE230" s="1033"/>
      <c r="DF230" s="1033"/>
      <c r="DG230" s="1033"/>
      <c r="DH230" s="1033"/>
      <c r="DI230" s="1033"/>
      <c r="DJ230" s="1033"/>
      <c r="DK230" s="1033"/>
      <c r="DL230" s="1033"/>
      <c r="DM230" s="1033"/>
      <c r="DN230" s="1033"/>
      <c r="DO230" s="1033"/>
      <c r="DP230" s="1033"/>
      <c r="DQ230" s="1033"/>
      <c r="DR230" s="1033"/>
      <c r="DS230" s="1033"/>
      <c r="DT230" s="1033"/>
      <c r="DU230" s="1033"/>
      <c r="DV230" s="1033"/>
      <c r="DW230" s="1033"/>
      <c r="DX230" s="1033"/>
      <c r="DY230" s="1033"/>
      <c r="DZ230" s="1033"/>
      <c r="EA230" s="1033"/>
      <c r="EB230" s="1033"/>
      <c r="EC230" s="1033"/>
      <c r="ED230" s="1033"/>
      <c r="EE230" s="1033"/>
      <c r="EF230" s="1033"/>
      <c r="EG230" s="1033"/>
      <c r="EH230" s="1033"/>
      <c r="EI230" s="1033"/>
    </row>
    <row r="231" spans="1:139" s="874" customFormat="1" ht="24" customHeight="1" x14ac:dyDescent="0.9">
      <c r="A231" s="963"/>
      <c r="L231" s="751"/>
      <c r="M231" s="751"/>
      <c r="O231" s="1033"/>
      <c r="Q231" s="1033"/>
      <c r="AE231" s="1033"/>
      <c r="AF231" s="1033"/>
      <c r="AG231" s="1033"/>
      <c r="AH231" s="1033"/>
      <c r="AI231" s="1033"/>
      <c r="AJ231" s="1033"/>
      <c r="AK231" s="1033"/>
      <c r="AL231" s="1033"/>
      <c r="AM231" s="1033"/>
      <c r="AN231" s="1033"/>
      <c r="AO231" s="1033"/>
      <c r="AP231" s="1033"/>
      <c r="AQ231" s="1033"/>
      <c r="AR231" s="1033"/>
      <c r="AS231" s="1033"/>
      <c r="AT231" s="1033"/>
      <c r="AU231" s="1033"/>
      <c r="AV231" s="1033"/>
      <c r="AW231" s="1033"/>
      <c r="AX231" s="1033"/>
      <c r="AY231" s="1033"/>
      <c r="AZ231" s="1033"/>
      <c r="BA231" s="1033"/>
      <c r="BB231" s="1033"/>
      <c r="BC231" s="1033"/>
      <c r="BD231" s="1033"/>
      <c r="BE231" s="1033"/>
      <c r="BF231" s="1033"/>
      <c r="BG231" s="1033"/>
      <c r="BH231" s="1033"/>
      <c r="BI231" s="1033"/>
      <c r="BJ231" s="1033"/>
      <c r="BM231" s="1033"/>
      <c r="BN231" s="1033"/>
      <c r="BO231" s="1033"/>
      <c r="BP231" s="1033"/>
      <c r="BQ231" s="1033"/>
      <c r="BR231" s="1033"/>
      <c r="BT231" s="1033"/>
      <c r="BU231" s="1033"/>
      <c r="BV231" s="1033"/>
      <c r="BW231" s="1033"/>
      <c r="BX231" s="1033"/>
      <c r="BY231" s="1033"/>
      <c r="CE231" s="767"/>
      <c r="CO231" s="740"/>
      <c r="CP231" s="1033"/>
      <c r="CU231" s="910"/>
      <c r="CW231" s="492"/>
      <c r="DD231" s="1134"/>
      <c r="DE231" s="1033"/>
      <c r="DF231" s="1033"/>
      <c r="DG231" s="1033"/>
      <c r="DH231" s="1033"/>
      <c r="DI231" s="1033"/>
      <c r="DJ231" s="1033"/>
      <c r="DK231" s="1033"/>
      <c r="DL231" s="1033"/>
      <c r="DM231" s="1033"/>
      <c r="DN231" s="1033"/>
      <c r="DO231" s="1033"/>
      <c r="DP231" s="1033"/>
      <c r="DQ231" s="1033"/>
      <c r="DR231" s="1033"/>
      <c r="DS231" s="1033"/>
      <c r="DT231" s="1033"/>
      <c r="DU231" s="1033"/>
      <c r="DV231" s="1033"/>
      <c r="DW231" s="1033"/>
      <c r="DX231" s="1033"/>
      <c r="DY231" s="1033"/>
      <c r="DZ231" s="1033"/>
      <c r="EA231" s="1033"/>
      <c r="EB231" s="1033"/>
      <c r="EC231" s="1033"/>
      <c r="ED231" s="1033"/>
      <c r="EE231" s="1033"/>
      <c r="EF231" s="1033"/>
      <c r="EG231" s="1033"/>
      <c r="EH231" s="1033"/>
      <c r="EI231" s="1033"/>
    </row>
    <row r="232" spans="1:139" s="874" customFormat="1" ht="24" customHeight="1" x14ac:dyDescent="0.9">
      <c r="A232" s="963"/>
      <c r="L232" s="751"/>
      <c r="M232" s="751"/>
      <c r="O232" s="1033"/>
      <c r="Q232" s="1033"/>
      <c r="AE232" s="1033"/>
      <c r="AF232" s="1033"/>
      <c r="AG232" s="1033"/>
      <c r="AH232" s="1033"/>
      <c r="AI232" s="1033"/>
      <c r="AJ232" s="1033"/>
      <c r="AK232" s="1033"/>
      <c r="AL232" s="1033"/>
      <c r="AM232" s="1033"/>
      <c r="AN232" s="1033"/>
      <c r="AO232" s="1033"/>
      <c r="AP232" s="1033"/>
      <c r="AQ232" s="1033"/>
      <c r="AR232" s="1033"/>
      <c r="AS232" s="1033"/>
      <c r="AT232" s="1033"/>
      <c r="AU232" s="1033"/>
      <c r="AV232" s="1033"/>
      <c r="AW232" s="1033"/>
      <c r="AX232" s="1033"/>
      <c r="AY232" s="1033"/>
      <c r="AZ232" s="1033"/>
      <c r="BA232" s="1033"/>
      <c r="BB232" s="1033"/>
      <c r="BC232" s="1033"/>
      <c r="BD232" s="1033"/>
      <c r="BE232" s="1033"/>
      <c r="BF232" s="1033"/>
      <c r="BG232" s="1033"/>
      <c r="BH232" s="1033"/>
      <c r="BI232" s="1033"/>
      <c r="BJ232" s="1033"/>
      <c r="BM232" s="1033"/>
      <c r="BN232" s="1033"/>
      <c r="BO232" s="1033"/>
      <c r="BP232" s="1033"/>
      <c r="BQ232" s="1033"/>
      <c r="BR232" s="1033"/>
      <c r="BT232" s="1033"/>
      <c r="BU232" s="1033"/>
      <c r="BV232" s="1033"/>
      <c r="BW232" s="1033"/>
      <c r="BX232" s="1033"/>
      <c r="BY232" s="1033"/>
      <c r="CE232" s="767"/>
      <c r="CO232" s="740"/>
      <c r="CP232" s="1033"/>
      <c r="CU232" s="910"/>
      <c r="CW232" s="492"/>
      <c r="DD232" s="1134"/>
      <c r="DE232" s="1033"/>
      <c r="DF232" s="1033"/>
      <c r="DG232" s="1033"/>
      <c r="DH232" s="1033"/>
      <c r="DI232" s="1033"/>
      <c r="DJ232" s="1033"/>
      <c r="DK232" s="1033"/>
      <c r="DL232" s="1033"/>
      <c r="DM232" s="1033"/>
      <c r="DN232" s="1033"/>
      <c r="DO232" s="1033"/>
      <c r="DP232" s="1033"/>
      <c r="DQ232" s="1033"/>
      <c r="DR232" s="1033"/>
      <c r="DS232" s="1033"/>
      <c r="DT232" s="1033"/>
      <c r="DU232" s="1033"/>
      <c r="DV232" s="1033"/>
      <c r="DW232" s="1033"/>
      <c r="DX232" s="1033"/>
      <c r="DY232" s="1033"/>
      <c r="DZ232" s="1033"/>
      <c r="EA232" s="1033"/>
      <c r="EB232" s="1033"/>
      <c r="EC232" s="1033"/>
      <c r="ED232" s="1033"/>
      <c r="EE232" s="1033"/>
      <c r="EF232" s="1033"/>
      <c r="EG232" s="1033"/>
      <c r="EH232" s="1033"/>
      <c r="EI232" s="1033"/>
    </row>
    <row r="233" spans="1:139" s="874" customFormat="1" ht="24" customHeight="1" x14ac:dyDescent="0.9">
      <c r="A233" s="963"/>
      <c r="L233" s="751"/>
      <c r="M233" s="751"/>
      <c r="O233" s="1033"/>
      <c r="Q233" s="1033"/>
      <c r="AE233" s="1033"/>
      <c r="AF233" s="1033"/>
      <c r="AG233" s="1033"/>
      <c r="AH233" s="1033"/>
      <c r="AI233" s="1033"/>
      <c r="AJ233" s="1033"/>
      <c r="AK233" s="1033"/>
      <c r="AL233" s="1033"/>
      <c r="AM233" s="1033"/>
      <c r="AN233" s="1033"/>
      <c r="AO233" s="1033"/>
      <c r="AP233" s="1033"/>
      <c r="AQ233" s="1033"/>
      <c r="AR233" s="1033"/>
      <c r="AS233" s="1033"/>
      <c r="AT233" s="1033"/>
      <c r="AU233" s="1033"/>
      <c r="AV233" s="1033"/>
      <c r="AW233" s="1033"/>
      <c r="AX233" s="1033"/>
      <c r="AY233" s="1033"/>
      <c r="AZ233" s="1033"/>
      <c r="BA233" s="1033"/>
      <c r="BB233" s="1033"/>
      <c r="BC233" s="1033"/>
      <c r="BD233" s="1033"/>
      <c r="BE233" s="1033"/>
      <c r="BF233" s="1033"/>
      <c r="BG233" s="1033"/>
      <c r="BH233" s="1033"/>
      <c r="BI233" s="1033"/>
      <c r="BJ233" s="1033"/>
      <c r="BM233" s="1033"/>
      <c r="BN233" s="1033"/>
      <c r="BO233" s="1033"/>
      <c r="BP233" s="1033"/>
      <c r="BQ233" s="1033"/>
      <c r="BR233" s="1033"/>
      <c r="BT233" s="1033"/>
      <c r="BU233" s="1033"/>
      <c r="BV233" s="1033"/>
      <c r="BW233" s="1033"/>
      <c r="BX233" s="1033"/>
      <c r="BY233" s="1033"/>
      <c r="CE233" s="767"/>
      <c r="CO233" s="740"/>
      <c r="CP233" s="1033"/>
      <c r="CU233" s="910"/>
      <c r="CW233" s="492"/>
      <c r="DD233" s="1134"/>
      <c r="DE233" s="1033"/>
      <c r="DF233" s="1033"/>
      <c r="DG233" s="1033"/>
      <c r="DH233" s="1033"/>
      <c r="DI233" s="1033"/>
      <c r="DJ233" s="1033"/>
      <c r="DK233" s="1033"/>
      <c r="DL233" s="1033"/>
      <c r="DM233" s="1033"/>
      <c r="DN233" s="1033"/>
      <c r="DO233" s="1033"/>
      <c r="DP233" s="1033"/>
      <c r="DQ233" s="1033"/>
      <c r="DR233" s="1033"/>
      <c r="DS233" s="1033"/>
      <c r="DT233" s="1033"/>
      <c r="DU233" s="1033"/>
      <c r="DV233" s="1033"/>
      <c r="DW233" s="1033"/>
      <c r="DX233" s="1033"/>
      <c r="DY233" s="1033"/>
      <c r="DZ233" s="1033"/>
      <c r="EA233" s="1033"/>
      <c r="EB233" s="1033"/>
      <c r="EC233" s="1033"/>
      <c r="ED233" s="1033"/>
      <c r="EE233" s="1033"/>
      <c r="EF233" s="1033"/>
      <c r="EG233" s="1033"/>
      <c r="EH233" s="1033"/>
      <c r="EI233" s="1033"/>
    </row>
    <row r="234" spans="1:139" s="874" customFormat="1" ht="24" customHeight="1" x14ac:dyDescent="0.9">
      <c r="A234" s="963"/>
      <c r="L234" s="751"/>
      <c r="M234" s="751"/>
      <c r="O234" s="1033"/>
      <c r="Q234" s="1033"/>
      <c r="AE234" s="1033"/>
      <c r="AF234" s="1033"/>
      <c r="AG234" s="1033"/>
      <c r="AH234" s="1033"/>
      <c r="AI234" s="1033"/>
      <c r="AJ234" s="1033"/>
      <c r="AK234" s="1033"/>
      <c r="AL234" s="1033"/>
      <c r="AM234" s="1033"/>
      <c r="AN234" s="1033"/>
      <c r="AO234" s="1033"/>
      <c r="AP234" s="1033"/>
      <c r="AQ234" s="1033"/>
      <c r="AR234" s="1033"/>
      <c r="AS234" s="1033"/>
      <c r="AT234" s="1033"/>
      <c r="AU234" s="1033"/>
      <c r="AV234" s="1033"/>
      <c r="AW234" s="1033"/>
      <c r="AX234" s="1033"/>
      <c r="AY234" s="1033"/>
      <c r="AZ234" s="1033"/>
      <c r="BA234" s="1033"/>
      <c r="BB234" s="1033"/>
      <c r="BC234" s="1033"/>
      <c r="BD234" s="1033"/>
      <c r="BE234" s="1033"/>
      <c r="BF234" s="1033"/>
      <c r="BG234" s="1033"/>
      <c r="BH234" s="1033"/>
      <c r="BI234" s="1033"/>
      <c r="BJ234" s="1033"/>
      <c r="BM234" s="1033"/>
      <c r="BN234" s="1033"/>
      <c r="BO234" s="1033"/>
      <c r="BP234" s="1033"/>
      <c r="BQ234" s="1033"/>
      <c r="BR234" s="1033"/>
      <c r="BT234" s="1033"/>
      <c r="BU234" s="1033"/>
      <c r="BV234" s="1033"/>
      <c r="BW234" s="1033"/>
      <c r="BX234" s="1033"/>
      <c r="BY234" s="1033"/>
      <c r="CE234" s="767"/>
      <c r="CO234" s="740"/>
      <c r="CP234" s="1033"/>
      <c r="CU234" s="910"/>
      <c r="CW234" s="492"/>
      <c r="DD234" s="1134"/>
      <c r="DE234" s="1033"/>
      <c r="DF234" s="1033"/>
      <c r="DG234" s="1033"/>
      <c r="DH234" s="1033"/>
      <c r="DI234" s="1033"/>
      <c r="DJ234" s="1033"/>
      <c r="DK234" s="1033"/>
      <c r="DL234" s="1033"/>
      <c r="DM234" s="1033"/>
      <c r="DN234" s="1033"/>
      <c r="DO234" s="1033"/>
      <c r="DP234" s="1033"/>
      <c r="DQ234" s="1033"/>
      <c r="DR234" s="1033"/>
      <c r="DS234" s="1033"/>
      <c r="DT234" s="1033"/>
      <c r="DU234" s="1033"/>
      <c r="DV234" s="1033"/>
      <c r="DW234" s="1033"/>
      <c r="DX234" s="1033"/>
      <c r="DY234" s="1033"/>
      <c r="DZ234" s="1033"/>
      <c r="EA234" s="1033"/>
      <c r="EB234" s="1033"/>
      <c r="EC234" s="1033"/>
      <c r="ED234" s="1033"/>
      <c r="EE234" s="1033"/>
      <c r="EF234" s="1033"/>
      <c r="EG234" s="1033"/>
      <c r="EH234" s="1033"/>
      <c r="EI234" s="1033"/>
    </row>
    <row r="235" spans="1:139" s="874" customFormat="1" ht="24" customHeight="1" x14ac:dyDescent="0.9">
      <c r="A235" s="963"/>
      <c r="L235" s="751"/>
      <c r="M235" s="751"/>
      <c r="O235" s="1033"/>
      <c r="Q235" s="1033"/>
      <c r="AE235" s="1033"/>
      <c r="AF235" s="1033"/>
      <c r="AG235" s="1033"/>
      <c r="AH235" s="1033"/>
      <c r="AI235" s="1033"/>
      <c r="AJ235" s="1033"/>
      <c r="AK235" s="1033"/>
      <c r="AL235" s="1033"/>
      <c r="AM235" s="1033"/>
      <c r="AN235" s="1033"/>
      <c r="AO235" s="1033"/>
      <c r="AP235" s="1033"/>
      <c r="AQ235" s="1033"/>
      <c r="AR235" s="1033"/>
      <c r="AS235" s="1033"/>
      <c r="AT235" s="1033"/>
      <c r="AU235" s="1033"/>
      <c r="AV235" s="1033"/>
      <c r="AW235" s="1033"/>
      <c r="AX235" s="1033"/>
      <c r="AY235" s="1033"/>
      <c r="AZ235" s="1033"/>
      <c r="BA235" s="1033"/>
      <c r="BB235" s="1033"/>
      <c r="BC235" s="1033"/>
      <c r="BD235" s="1033"/>
      <c r="BE235" s="1033"/>
      <c r="BF235" s="1033"/>
      <c r="BG235" s="1033"/>
      <c r="BH235" s="1033"/>
      <c r="BI235" s="1033"/>
      <c r="BJ235" s="1033"/>
      <c r="BM235" s="1033"/>
      <c r="BN235" s="1033"/>
      <c r="BO235" s="1033"/>
      <c r="BP235" s="1033"/>
      <c r="BQ235" s="1033"/>
      <c r="BR235" s="1033"/>
      <c r="BT235" s="1033"/>
      <c r="BU235" s="1033"/>
      <c r="BV235" s="1033"/>
      <c r="BW235" s="1033"/>
      <c r="BX235" s="1033"/>
      <c r="BY235" s="1033"/>
      <c r="CE235" s="767"/>
      <c r="CO235" s="740"/>
      <c r="CP235" s="1033"/>
      <c r="CU235" s="910"/>
      <c r="CW235" s="492"/>
      <c r="DD235" s="1134"/>
      <c r="DE235" s="1033"/>
      <c r="DF235" s="1033"/>
      <c r="DG235" s="1033"/>
      <c r="DH235" s="1033"/>
      <c r="DI235" s="1033"/>
      <c r="DJ235" s="1033"/>
      <c r="DK235" s="1033"/>
      <c r="DL235" s="1033"/>
      <c r="DM235" s="1033"/>
      <c r="DN235" s="1033"/>
      <c r="DO235" s="1033"/>
      <c r="DP235" s="1033"/>
      <c r="DQ235" s="1033"/>
      <c r="DR235" s="1033"/>
      <c r="DS235" s="1033"/>
      <c r="DT235" s="1033"/>
      <c r="DU235" s="1033"/>
      <c r="DV235" s="1033"/>
      <c r="DW235" s="1033"/>
      <c r="DX235" s="1033"/>
      <c r="DY235" s="1033"/>
      <c r="DZ235" s="1033"/>
      <c r="EA235" s="1033"/>
      <c r="EB235" s="1033"/>
      <c r="EC235" s="1033"/>
      <c r="ED235" s="1033"/>
      <c r="EE235" s="1033"/>
      <c r="EF235" s="1033"/>
      <c r="EG235" s="1033"/>
      <c r="EH235" s="1033"/>
      <c r="EI235" s="1033"/>
    </row>
    <row r="236" spans="1:139" s="874" customFormat="1" ht="24" customHeight="1" x14ac:dyDescent="0.9">
      <c r="A236" s="963"/>
      <c r="L236" s="751"/>
      <c r="M236" s="751"/>
      <c r="O236" s="1033"/>
      <c r="Q236" s="1033"/>
      <c r="AE236" s="1033"/>
      <c r="AF236" s="1033"/>
      <c r="AG236" s="1033"/>
      <c r="AH236" s="1033"/>
      <c r="AI236" s="1033"/>
      <c r="AJ236" s="1033"/>
      <c r="AK236" s="1033"/>
      <c r="AL236" s="1033"/>
      <c r="AM236" s="1033"/>
      <c r="AN236" s="1033"/>
      <c r="AO236" s="1033"/>
      <c r="AP236" s="1033"/>
      <c r="AQ236" s="1033"/>
      <c r="AR236" s="1033"/>
      <c r="AS236" s="1033"/>
      <c r="AT236" s="1033"/>
      <c r="AU236" s="1033"/>
      <c r="AV236" s="1033"/>
      <c r="AW236" s="1033"/>
      <c r="AX236" s="1033"/>
      <c r="AY236" s="1033"/>
      <c r="AZ236" s="1033"/>
      <c r="BA236" s="1033"/>
      <c r="BB236" s="1033"/>
      <c r="BC236" s="1033"/>
      <c r="BD236" s="1033"/>
      <c r="BE236" s="1033"/>
      <c r="BF236" s="1033"/>
      <c r="BG236" s="1033"/>
      <c r="BH236" s="1033"/>
      <c r="BI236" s="1033"/>
      <c r="BJ236" s="1033"/>
      <c r="BM236" s="1033"/>
      <c r="BN236" s="1033"/>
      <c r="BO236" s="1033"/>
      <c r="BP236" s="1033"/>
      <c r="BQ236" s="1033"/>
      <c r="BR236" s="1033"/>
      <c r="BT236" s="1033"/>
      <c r="BU236" s="1033"/>
      <c r="BV236" s="1033"/>
      <c r="BW236" s="1033"/>
      <c r="BX236" s="1033"/>
      <c r="BY236" s="1033"/>
      <c r="CE236" s="767"/>
      <c r="CO236" s="740"/>
      <c r="CP236" s="1033"/>
      <c r="CU236" s="910"/>
      <c r="CW236" s="492"/>
      <c r="DD236" s="1134"/>
      <c r="DE236" s="1033"/>
      <c r="DF236" s="1033"/>
      <c r="DG236" s="1033"/>
      <c r="DH236" s="1033"/>
      <c r="DI236" s="1033"/>
      <c r="DJ236" s="1033"/>
      <c r="DK236" s="1033"/>
      <c r="DL236" s="1033"/>
      <c r="DM236" s="1033"/>
      <c r="DN236" s="1033"/>
      <c r="DO236" s="1033"/>
      <c r="DP236" s="1033"/>
      <c r="DQ236" s="1033"/>
      <c r="DR236" s="1033"/>
      <c r="DS236" s="1033"/>
      <c r="DT236" s="1033"/>
      <c r="DU236" s="1033"/>
      <c r="DV236" s="1033"/>
      <c r="DW236" s="1033"/>
      <c r="DX236" s="1033"/>
      <c r="DY236" s="1033"/>
      <c r="DZ236" s="1033"/>
      <c r="EA236" s="1033"/>
      <c r="EB236" s="1033"/>
      <c r="EC236" s="1033"/>
      <c r="ED236" s="1033"/>
      <c r="EE236" s="1033"/>
      <c r="EF236" s="1033"/>
      <c r="EG236" s="1033"/>
      <c r="EH236" s="1033"/>
      <c r="EI236" s="1033"/>
    </row>
    <row r="237" spans="1:139" s="874" customFormat="1" ht="24" customHeight="1" x14ac:dyDescent="0.9">
      <c r="A237" s="963"/>
      <c r="L237" s="751"/>
      <c r="M237" s="751"/>
      <c r="O237" s="1033"/>
      <c r="Q237" s="1033"/>
      <c r="AE237" s="1033"/>
      <c r="AF237" s="1033"/>
      <c r="AG237" s="1033"/>
      <c r="AH237" s="1033"/>
      <c r="AI237" s="1033"/>
      <c r="AJ237" s="1033"/>
      <c r="AK237" s="1033"/>
      <c r="AL237" s="1033"/>
      <c r="AM237" s="1033"/>
      <c r="AN237" s="1033"/>
      <c r="AO237" s="1033"/>
      <c r="AP237" s="1033"/>
      <c r="AQ237" s="1033"/>
      <c r="AR237" s="1033"/>
      <c r="AS237" s="1033"/>
      <c r="AT237" s="1033"/>
      <c r="AU237" s="1033"/>
      <c r="AV237" s="1033"/>
      <c r="AW237" s="1033"/>
      <c r="AX237" s="1033"/>
      <c r="AY237" s="1033"/>
      <c r="AZ237" s="1033"/>
      <c r="BA237" s="1033"/>
      <c r="BB237" s="1033"/>
      <c r="BC237" s="1033"/>
      <c r="BD237" s="1033"/>
      <c r="BE237" s="1033"/>
      <c r="BF237" s="1033"/>
      <c r="BG237" s="1033"/>
      <c r="BH237" s="1033"/>
      <c r="BI237" s="1033"/>
      <c r="BJ237" s="1033"/>
      <c r="BM237" s="1033"/>
      <c r="BN237" s="1033"/>
      <c r="BO237" s="1033"/>
      <c r="BP237" s="1033"/>
      <c r="BQ237" s="1033"/>
      <c r="BR237" s="1033"/>
      <c r="BT237" s="1033"/>
      <c r="BU237" s="1033"/>
      <c r="BV237" s="1033"/>
      <c r="BW237" s="1033"/>
      <c r="BX237" s="1033"/>
      <c r="BY237" s="1033"/>
      <c r="CE237" s="767"/>
      <c r="CO237" s="740"/>
      <c r="CP237" s="1033"/>
      <c r="CU237" s="910"/>
      <c r="CW237" s="492"/>
      <c r="DD237" s="1134"/>
      <c r="DE237" s="1033"/>
      <c r="DF237" s="1033"/>
      <c r="DG237" s="1033"/>
      <c r="DH237" s="1033"/>
      <c r="DI237" s="1033"/>
      <c r="DJ237" s="1033"/>
      <c r="DK237" s="1033"/>
      <c r="DL237" s="1033"/>
      <c r="DM237" s="1033"/>
      <c r="DN237" s="1033"/>
      <c r="DO237" s="1033"/>
      <c r="DP237" s="1033"/>
      <c r="DQ237" s="1033"/>
      <c r="DR237" s="1033"/>
      <c r="DS237" s="1033"/>
      <c r="DT237" s="1033"/>
      <c r="DU237" s="1033"/>
      <c r="DV237" s="1033"/>
      <c r="DW237" s="1033"/>
      <c r="DX237" s="1033"/>
      <c r="DY237" s="1033"/>
      <c r="DZ237" s="1033"/>
      <c r="EA237" s="1033"/>
      <c r="EB237" s="1033"/>
      <c r="EC237" s="1033"/>
      <c r="ED237" s="1033"/>
      <c r="EE237" s="1033"/>
      <c r="EF237" s="1033"/>
      <c r="EG237" s="1033"/>
      <c r="EH237" s="1033"/>
      <c r="EI237" s="1033"/>
    </row>
    <row r="238" spans="1:139" s="874" customFormat="1" ht="24" customHeight="1" x14ac:dyDescent="0.9">
      <c r="A238" s="963"/>
      <c r="L238" s="751"/>
      <c r="M238" s="751"/>
      <c r="O238" s="1033"/>
      <c r="Q238" s="1033"/>
      <c r="AE238" s="1033"/>
      <c r="AF238" s="1033"/>
      <c r="AG238" s="1033"/>
      <c r="AH238" s="1033"/>
      <c r="AI238" s="1033"/>
      <c r="AJ238" s="1033"/>
      <c r="AK238" s="1033"/>
      <c r="AL238" s="1033"/>
      <c r="AM238" s="1033"/>
      <c r="AN238" s="1033"/>
      <c r="AO238" s="1033"/>
      <c r="AP238" s="1033"/>
      <c r="AQ238" s="1033"/>
      <c r="AR238" s="1033"/>
      <c r="AS238" s="1033"/>
      <c r="AT238" s="1033"/>
      <c r="AU238" s="1033"/>
      <c r="AV238" s="1033"/>
      <c r="AW238" s="1033"/>
      <c r="AX238" s="1033"/>
      <c r="AY238" s="1033"/>
      <c r="AZ238" s="1033"/>
      <c r="BA238" s="1033"/>
      <c r="BB238" s="1033"/>
      <c r="BC238" s="1033"/>
      <c r="BD238" s="1033"/>
      <c r="BE238" s="1033"/>
      <c r="BF238" s="1033"/>
      <c r="BG238" s="1033"/>
      <c r="BH238" s="1033"/>
      <c r="BI238" s="1033"/>
      <c r="BJ238" s="1033"/>
      <c r="BM238" s="1033"/>
      <c r="BN238" s="1033"/>
      <c r="BO238" s="1033"/>
      <c r="BP238" s="1033"/>
      <c r="BQ238" s="1033"/>
      <c r="BR238" s="1033"/>
      <c r="BT238" s="1033"/>
      <c r="BU238" s="1033"/>
      <c r="BV238" s="1033"/>
      <c r="BW238" s="1033"/>
      <c r="BX238" s="1033"/>
      <c r="BY238" s="1033"/>
      <c r="CE238" s="767"/>
      <c r="CO238" s="740"/>
      <c r="CP238" s="1033"/>
      <c r="CU238" s="910"/>
      <c r="CW238" s="492"/>
      <c r="DD238" s="1134"/>
      <c r="DE238" s="1033"/>
      <c r="DF238" s="1033"/>
      <c r="DG238" s="1033"/>
      <c r="DH238" s="1033"/>
      <c r="DI238" s="1033"/>
      <c r="DJ238" s="1033"/>
      <c r="DK238" s="1033"/>
      <c r="DL238" s="1033"/>
      <c r="DM238" s="1033"/>
      <c r="DN238" s="1033"/>
      <c r="DO238" s="1033"/>
      <c r="DP238" s="1033"/>
      <c r="DQ238" s="1033"/>
      <c r="DR238" s="1033"/>
      <c r="DS238" s="1033"/>
      <c r="DT238" s="1033"/>
      <c r="DU238" s="1033"/>
      <c r="DV238" s="1033"/>
      <c r="DW238" s="1033"/>
      <c r="DX238" s="1033"/>
      <c r="DY238" s="1033"/>
      <c r="DZ238" s="1033"/>
      <c r="EA238" s="1033"/>
      <c r="EB238" s="1033"/>
      <c r="EC238" s="1033"/>
      <c r="ED238" s="1033"/>
      <c r="EE238" s="1033"/>
      <c r="EF238" s="1033"/>
      <c r="EG238" s="1033"/>
      <c r="EH238" s="1033"/>
      <c r="EI238" s="1033"/>
    </row>
    <row r="239" spans="1:139" s="874" customFormat="1" ht="24" customHeight="1" x14ac:dyDescent="0.9">
      <c r="A239" s="963"/>
      <c r="L239" s="751"/>
      <c r="M239" s="751"/>
      <c r="O239" s="1033"/>
      <c r="Q239" s="1033"/>
      <c r="AE239" s="1033"/>
      <c r="AF239" s="1033"/>
      <c r="AG239" s="1033"/>
      <c r="AH239" s="1033"/>
      <c r="AI239" s="1033"/>
      <c r="AJ239" s="1033"/>
      <c r="AK239" s="1033"/>
      <c r="AL239" s="1033"/>
      <c r="AM239" s="1033"/>
      <c r="AN239" s="1033"/>
      <c r="AO239" s="1033"/>
      <c r="AP239" s="1033"/>
      <c r="AQ239" s="1033"/>
      <c r="AR239" s="1033"/>
      <c r="AS239" s="1033"/>
      <c r="AT239" s="1033"/>
      <c r="AU239" s="1033"/>
      <c r="AV239" s="1033"/>
      <c r="AW239" s="1033"/>
      <c r="AX239" s="1033"/>
      <c r="AY239" s="1033"/>
      <c r="AZ239" s="1033"/>
      <c r="BA239" s="1033"/>
      <c r="BB239" s="1033"/>
      <c r="BC239" s="1033"/>
      <c r="BD239" s="1033"/>
      <c r="BE239" s="1033"/>
      <c r="BF239" s="1033"/>
      <c r="BG239" s="1033"/>
      <c r="BH239" s="1033"/>
      <c r="BI239" s="1033"/>
      <c r="BJ239" s="1033"/>
      <c r="BM239" s="1033"/>
      <c r="BN239" s="1033"/>
      <c r="BO239" s="1033"/>
      <c r="BP239" s="1033"/>
      <c r="BQ239" s="1033"/>
      <c r="BR239" s="1033"/>
      <c r="BT239" s="1033"/>
      <c r="BU239" s="1033"/>
      <c r="BV239" s="1033"/>
      <c r="BW239" s="1033"/>
      <c r="BX239" s="1033"/>
      <c r="BY239" s="1033"/>
      <c r="CE239" s="767"/>
      <c r="CO239" s="740"/>
      <c r="CP239" s="1033"/>
      <c r="CU239" s="910"/>
      <c r="CW239" s="492"/>
      <c r="DD239" s="1134"/>
      <c r="DE239" s="1033"/>
      <c r="DF239" s="1033"/>
      <c r="DG239" s="1033"/>
      <c r="DH239" s="1033"/>
      <c r="DI239" s="1033"/>
      <c r="DJ239" s="1033"/>
      <c r="DK239" s="1033"/>
      <c r="DL239" s="1033"/>
      <c r="DM239" s="1033"/>
      <c r="DN239" s="1033"/>
      <c r="DO239" s="1033"/>
      <c r="DP239" s="1033"/>
      <c r="DQ239" s="1033"/>
      <c r="DR239" s="1033"/>
      <c r="DS239" s="1033"/>
      <c r="DT239" s="1033"/>
      <c r="DU239" s="1033"/>
      <c r="DV239" s="1033"/>
      <c r="DW239" s="1033"/>
      <c r="DX239" s="1033"/>
      <c r="DY239" s="1033"/>
      <c r="DZ239" s="1033"/>
      <c r="EA239" s="1033"/>
      <c r="EB239" s="1033"/>
      <c r="EC239" s="1033"/>
      <c r="ED239" s="1033"/>
      <c r="EE239" s="1033"/>
      <c r="EF239" s="1033"/>
      <c r="EG239" s="1033"/>
      <c r="EH239" s="1033"/>
      <c r="EI239" s="1033"/>
    </row>
    <row r="240" spans="1:139" s="874" customFormat="1" ht="24" customHeight="1" x14ac:dyDescent="0.9">
      <c r="A240" s="963"/>
      <c r="L240" s="751"/>
      <c r="M240" s="751"/>
      <c r="O240" s="1033"/>
      <c r="Q240" s="1033"/>
      <c r="AE240" s="1033"/>
      <c r="AF240" s="1033"/>
      <c r="AG240" s="1033"/>
      <c r="AH240" s="1033"/>
      <c r="AI240" s="1033"/>
      <c r="AJ240" s="1033"/>
      <c r="AK240" s="1033"/>
      <c r="AL240" s="1033"/>
      <c r="AM240" s="1033"/>
      <c r="AN240" s="1033"/>
      <c r="AO240" s="1033"/>
      <c r="AP240" s="1033"/>
      <c r="AQ240" s="1033"/>
      <c r="AR240" s="1033"/>
      <c r="AS240" s="1033"/>
      <c r="AT240" s="1033"/>
      <c r="AU240" s="1033"/>
      <c r="AV240" s="1033"/>
      <c r="AW240" s="1033"/>
      <c r="AX240" s="1033"/>
      <c r="AY240" s="1033"/>
      <c r="AZ240" s="1033"/>
      <c r="BA240" s="1033"/>
      <c r="BB240" s="1033"/>
      <c r="BC240" s="1033"/>
      <c r="BD240" s="1033"/>
      <c r="BE240" s="1033"/>
      <c r="BF240" s="1033"/>
      <c r="BG240" s="1033"/>
      <c r="BH240" s="1033"/>
      <c r="BI240" s="1033"/>
      <c r="BJ240" s="1033"/>
      <c r="BM240" s="1033"/>
      <c r="BN240" s="1033"/>
      <c r="BO240" s="1033"/>
      <c r="BP240" s="1033"/>
      <c r="BQ240" s="1033"/>
      <c r="BR240" s="1033"/>
      <c r="BT240" s="1033"/>
      <c r="BU240" s="1033"/>
      <c r="BV240" s="1033"/>
      <c r="BW240" s="1033"/>
      <c r="BX240" s="1033"/>
      <c r="BY240" s="1033"/>
      <c r="CE240" s="767"/>
      <c r="CO240" s="740"/>
      <c r="CP240" s="1033"/>
      <c r="CU240" s="910"/>
      <c r="CW240" s="492"/>
      <c r="DD240" s="1134"/>
      <c r="DE240" s="1033"/>
      <c r="DF240" s="1033"/>
      <c r="DG240" s="1033"/>
      <c r="DH240" s="1033"/>
      <c r="DI240" s="1033"/>
      <c r="DJ240" s="1033"/>
      <c r="DK240" s="1033"/>
      <c r="DL240" s="1033"/>
      <c r="DM240" s="1033"/>
      <c r="DN240" s="1033"/>
      <c r="DO240" s="1033"/>
      <c r="DP240" s="1033"/>
      <c r="DQ240" s="1033"/>
      <c r="DR240" s="1033"/>
      <c r="DS240" s="1033"/>
      <c r="DT240" s="1033"/>
      <c r="DU240" s="1033"/>
      <c r="DV240" s="1033"/>
      <c r="DW240" s="1033"/>
      <c r="DX240" s="1033"/>
      <c r="DY240" s="1033"/>
      <c r="DZ240" s="1033"/>
      <c r="EA240" s="1033"/>
      <c r="EB240" s="1033"/>
      <c r="EC240" s="1033"/>
      <c r="ED240" s="1033"/>
      <c r="EE240" s="1033"/>
      <c r="EF240" s="1033"/>
      <c r="EG240" s="1033"/>
      <c r="EH240" s="1033"/>
      <c r="EI240" s="1033"/>
    </row>
    <row r="241" spans="1:139" s="874" customFormat="1" ht="24" customHeight="1" x14ac:dyDescent="0.9">
      <c r="A241" s="963"/>
      <c r="L241" s="751"/>
      <c r="M241" s="751"/>
      <c r="O241" s="1033"/>
      <c r="Q241" s="1033"/>
      <c r="AE241" s="1033"/>
      <c r="AF241" s="1033"/>
      <c r="AG241" s="1033"/>
      <c r="AH241" s="1033"/>
      <c r="AI241" s="1033"/>
      <c r="AJ241" s="1033"/>
      <c r="AK241" s="1033"/>
      <c r="AL241" s="1033"/>
      <c r="AM241" s="1033"/>
      <c r="AN241" s="1033"/>
      <c r="AO241" s="1033"/>
      <c r="AP241" s="1033"/>
      <c r="AQ241" s="1033"/>
      <c r="AR241" s="1033"/>
      <c r="AS241" s="1033"/>
      <c r="AT241" s="1033"/>
      <c r="AU241" s="1033"/>
      <c r="AV241" s="1033"/>
      <c r="AW241" s="1033"/>
      <c r="AX241" s="1033"/>
      <c r="AY241" s="1033"/>
      <c r="AZ241" s="1033"/>
      <c r="BA241" s="1033"/>
      <c r="BB241" s="1033"/>
      <c r="BC241" s="1033"/>
      <c r="BD241" s="1033"/>
      <c r="BE241" s="1033"/>
      <c r="BF241" s="1033"/>
      <c r="BG241" s="1033"/>
      <c r="BH241" s="1033"/>
      <c r="BI241" s="1033"/>
      <c r="BJ241" s="1033"/>
      <c r="BM241" s="1033"/>
      <c r="BN241" s="1033"/>
      <c r="BO241" s="1033"/>
      <c r="BP241" s="1033"/>
      <c r="BQ241" s="1033"/>
      <c r="BR241" s="1033"/>
      <c r="BT241" s="1033"/>
      <c r="BU241" s="1033"/>
      <c r="BV241" s="1033"/>
      <c r="BW241" s="1033"/>
      <c r="BX241" s="1033"/>
      <c r="BY241" s="1033"/>
      <c r="CE241" s="767"/>
      <c r="CO241" s="740"/>
      <c r="CP241" s="1033"/>
      <c r="CU241" s="910"/>
      <c r="CW241" s="492"/>
      <c r="DD241" s="1134"/>
      <c r="DE241" s="1033"/>
      <c r="DF241" s="1033"/>
      <c r="DG241" s="1033"/>
      <c r="DH241" s="1033"/>
      <c r="DI241" s="1033"/>
      <c r="DJ241" s="1033"/>
      <c r="DK241" s="1033"/>
      <c r="DL241" s="1033"/>
      <c r="DM241" s="1033"/>
      <c r="DN241" s="1033"/>
      <c r="DO241" s="1033"/>
      <c r="DP241" s="1033"/>
      <c r="DQ241" s="1033"/>
      <c r="DR241" s="1033"/>
      <c r="DS241" s="1033"/>
      <c r="DT241" s="1033"/>
      <c r="DU241" s="1033"/>
      <c r="DV241" s="1033"/>
      <c r="DW241" s="1033"/>
      <c r="DX241" s="1033"/>
      <c r="DY241" s="1033"/>
      <c r="DZ241" s="1033"/>
      <c r="EA241" s="1033"/>
      <c r="EB241" s="1033"/>
      <c r="EC241" s="1033"/>
      <c r="ED241" s="1033"/>
      <c r="EE241" s="1033"/>
      <c r="EF241" s="1033"/>
      <c r="EG241" s="1033"/>
      <c r="EH241" s="1033"/>
      <c r="EI241" s="1033"/>
    </row>
    <row r="242" spans="1:139" s="874" customFormat="1" ht="24" customHeight="1" x14ac:dyDescent="0.9">
      <c r="A242" s="963"/>
      <c r="L242" s="751"/>
      <c r="M242" s="751"/>
      <c r="O242" s="1033"/>
      <c r="Q242" s="1033"/>
      <c r="AE242" s="1033"/>
      <c r="AF242" s="1033"/>
      <c r="AG242" s="1033"/>
      <c r="AH242" s="1033"/>
      <c r="AI242" s="1033"/>
      <c r="AJ242" s="1033"/>
      <c r="AK242" s="1033"/>
      <c r="AL242" s="1033"/>
      <c r="AM242" s="1033"/>
      <c r="AN242" s="1033"/>
      <c r="AO242" s="1033"/>
      <c r="AP242" s="1033"/>
      <c r="AQ242" s="1033"/>
      <c r="AR242" s="1033"/>
      <c r="AS242" s="1033"/>
      <c r="AT242" s="1033"/>
      <c r="AU242" s="1033"/>
      <c r="AV242" s="1033"/>
      <c r="AW242" s="1033"/>
      <c r="AX242" s="1033"/>
      <c r="AY242" s="1033"/>
      <c r="AZ242" s="1033"/>
      <c r="BA242" s="1033"/>
      <c r="BB242" s="1033"/>
      <c r="BC242" s="1033"/>
      <c r="BD242" s="1033"/>
      <c r="BE242" s="1033"/>
      <c r="BF242" s="1033"/>
      <c r="BG242" s="1033"/>
      <c r="BH242" s="1033"/>
      <c r="BI242" s="1033"/>
      <c r="BJ242" s="1033"/>
      <c r="BM242" s="1033"/>
      <c r="BN242" s="1033"/>
      <c r="BO242" s="1033"/>
      <c r="BP242" s="1033"/>
      <c r="BQ242" s="1033"/>
      <c r="BR242" s="1033"/>
      <c r="BT242" s="1033"/>
      <c r="BU242" s="1033"/>
      <c r="BV242" s="1033"/>
      <c r="BW242" s="1033"/>
      <c r="BX242" s="1033"/>
      <c r="BY242" s="1033"/>
      <c r="CE242" s="767"/>
      <c r="CO242" s="740"/>
      <c r="CP242" s="1033"/>
      <c r="CU242" s="910"/>
      <c r="CW242" s="492"/>
      <c r="DD242" s="1134"/>
      <c r="DE242" s="1033"/>
      <c r="DF242" s="1033"/>
      <c r="DG242" s="1033"/>
      <c r="DH242" s="1033"/>
      <c r="DI242" s="1033"/>
      <c r="DJ242" s="1033"/>
      <c r="DK242" s="1033"/>
      <c r="DL242" s="1033"/>
      <c r="DM242" s="1033"/>
      <c r="DN242" s="1033"/>
      <c r="DO242" s="1033"/>
      <c r="DP242" s="1033"/>
      <c r="DQ242" s="1033"/>
      <c r="DR242" s="1033"/>
      <c r="DS242" s="1033"/>
      <c r="DT242" s="1033"/>
      <c r="DU242" s="1033"/>
      <c r="DV242" s="1033"/>
      <c r="DW242" s="1033"/>
      <c r="DX242" s="1033"/>
      <c r="DY242" s="1033"/>
      <c r="DZ242" s="1033"/>
      <c r="EA242" s="1033"/>
      <c r="EB242" s="1033"/>
      <c r="EC242" s="1033"/>
      <c r="ED242" s="1033"/>
      <c r="EE242" s="1033"/>
      <c r="EF242" s="1033"/>
      <c r="EG242" s="1033"/>
      <c r="EH242" s="1033"/>
      <c r="EI242" s="1033"/>
    </row>
    <row r="243" spans="1:139" s="874" customFormat="1" ht="24" customHeight="1" x14ac:dyDescent="0.9">
      <c r="A243" s="963"/>
      <c r="L243" s="751"/>
      <c r="M243" s="751"/>
      <c r="O243" s="1033"/>
      <c r="Q243" s="1033"/>
      <c r="AE243" s="1033"/>
      <c r="AF243" s="1033"/>
      <c r="AG243" s="1033"/>
      <c r="AH243" s="1033"/>
      <c r="AI243" s="1033"/>
      <c r="AJ243" s="1033"/>
      <c r="AK243" s="1033"/>
      <c r="AL243" s="1033"/>
      <c r="AM243" s="1033"/>
      <c r="AN243" s="1033"/>
      <c r="AO243" s="1033"/>
      <c r="AP243" s="1033"/>
      <c r="AQ243" s="1033"/>
      <c r="AR243" s="1033"/>
      <c r="AS243" s="1033"/>
      <c r="AT243" s="1033"/>
      <c r="AU243" s="1033"/>
      <c r="AV243" s="1033"/>
      <c r="AW243" s="1033"/>
      <c r="AX243" s="1033"/>
      <c r="AY243" s="1033"/>
      <c r="AZ243" s="1033"/>
      <c r="BA243" s="1033"/>
      <c r="BB243" s="1033"/>
      <c r="BC243" s="1033"/>
      <c r="BD243" s="1033"/>
      <c r="BE243" s="1033"/>
      <c r="BF243" s="1033"/>
      <c r="BG243" s="1033"/>
      <c r="BH243" s="1033"/>
      <c r="BI243" s="1033"/>
      <c r="BJ243" s="1033"/>
      <c r="BM243" s="1033"/>
      <c r="BN243" s="1033"/>
      <c r="BO243" s="1033"/>
      <c r="BP243" s="1033"/>
      <c r="BQ243" s="1033"/>
      <c r="BR243" s="1033"/>
      <c r="BT243" s="1033"/>
      <c r="BU243" s="1033"/>
      <c r="BV243" s="1033"/>
      <c r="BW243" s="1033"/>
      <c r="BX243" s="1033"/>
      <c r="BY243" s="1033"/>
      <c r="CE243" s="767"/>
      <c r="CO243" s="740"/>
      <c r="CP243" s="1033"/>
      <c r="CU243" s="910"/>
      <c r="CW243" s="492"/>
      <c r="DD243" s="1134"/>
      <c r="DE243" s="1033"/>
      <c r="DF243" s="1033"/>
      <c r="DG243" s="1033"/>
      <c r="DH243" s="1033"/>
      <c r="DI243" s="1033"/>
      <c r="DJ243" s="1033"/>
      <c r="DK243" s="1033"/>
      <c r="DL243" s="1033"/>
      <c r="DM243" s="1033"/>
      <c r="DN243" s="1033"/>
      <c r="DO243" s="1033"/>
      <c r="DP243" s="1033"/>
      <c r="DQ243" s="1033"/>
      <c r="DR243" s="1033"/>
      <c r="DS243" s="1033"/>
      <c r="DT243" s="1033"/>
      <c r="DU243" s="1033"/>
      <c r="DV243" s="1033"/>
      <c r="DW243" s="1033"/>
      <c r="DX243" s="1033"/>
      <c r="DY243" s="1033"/>
      <c r="DZ243" s="1033"/>
      <c r="EA243" s="1033"/>
      <c r="EB243" s="1033"/>
      <c r="EC243" s="1033"/>
      <c r="ED243" s="1033"/>
      <c r="EE243" s="1033"/>
      <c r="EF243" s="1033"/>
      <c r="EG243" s="1033"/>
      <c r="EH243" s="1033"/>
      <c r="EI243" s="1033"/>
    </row>
    <row r="244" spans="1:139" s="874" customFormat="1" ht="24" customHeight="1" x14ac:dyDescent="0.9">
      <c r="A244" s="963"/>
      <c r="L244" s="751"/>
      <c r="M244" s="751"/>
      <c r="O244" s="1033"/>
      <c r="Q244" s="1033"/>
      <c r="AE244" s="1033"/>
      <c r="AF244" s="1033"/>
      <c r="AG244" s="1033"/>
      <c r="AH244" s="1033"/>
      <c r="AI244" s="1033"/>
      <c r="AJ244" s="1033"/>
      <c r="AK244" s="1033"/>
      <c r="AL244" s="1033"/>
      <c r="AM244" s="1033"/>
      <c r="AN244" s="1033"/>
      <c r="AO244" s="1033"/>
      <c r="AP244" s="1033"/>
      <c r="AQ244" s="1033"/>
      <c r="AR244" s="1033"/>
      <c r="AS244" s="1033"/>
      <c r="AT244" s="1033"/>
      <c r="AU244" s="1033"/>
      <c r="AV244" s="1033"/>
      <c r="AW244" s="1033"/>
      <c r="AX244" s="1033"/>
      <c r="AY244" s="1033"/>
      <c r="AZ244" s="1033"/>
      <c r="BA244" s="1033"/>
      <c r="BB244" s="1033"/>
      <c r="BC244" s="1033"/>
      <c r="BD244" s="1033"/>
      <c r="BE244" s="1033"/>
      <c r="BF244" s="1033"/>
      <c r="BG244" s="1033"/>
      <c r="BH244" s="1033"/>
      <c r="BI244" s="1033"/>
      <c r="BJ244" s="1033"/>
      <c r="BM244" s="1033"/>
      <c r="BN244" s="1033"/>
      <c r="BO244" s="1033"/>
      <c r="BP244" s="1033"/>
      <c r="BQ244" s="1033"/>
      <c r="BR244" s="1033"/>
      <c r="BT244" s="1033"/>
      <c r="BU244" s="1033"/>
      <c r="BV244" s="1033"/>
      <c r="BW244" s="1033"/>
      <c r="BX244" s="1033"/>
      <c r="BY244" s="1033"/>
      <c r="CE244" s="767"/>
      <c r="CO244" s="740"/>
      <c r="CP244" s="1033"/>
      <c r="CU244" s="910"/>
      <c r="CW244" s="492"/>
      <c r="DD244" s="1134"/>
      <c r="DE244" s="1033"/>
      <c r="DF244" s="1033"/>
      <c r="DG244" s="1033"/>
      <c r="DH244" s="1033"/>
      <c r="DI244" s="1033"/>
      <c r="DJ244" s="1033"/>
      <c r="DK244" s="1033"/>
      <c r="DL244" s="1033"/>
      <c r="DM244" s="1033"/>
      <c r="DN244" s="1033"/>
      <c r="DO244" s="1033"/>
      <c r="DP244" s="1033"/>
      <c r="DQ244" s="1033"/>
      <c r="DR244" s="1033"/>
      <c r="DS244" s="1033"/>
      <c r="DT244" s="1033"/>
      <c r="DU244" s="1033"/>
      <c r="DV244" s="1033"/>
      <c r="DW244" s="1033"/>
      <c r="DX244" s="1033"/>
      <c r="DY244" s="1033"/>
      <c r="DZ244" s="1033"/>
      <c r="EA244" s="1033"/>
      <c r="EB244" s="1033"/>
      <c r="EC244" s="1033"/>
      <c r="ED244" s="1033"/>
      <c r="EE244" s="1033"/>
      <c r="EF244" s="1033"/>
      <c r="EG244" s="1033"/>
      <c r="EH244" s="1033"/>
      <c r="EI244" s="1033"/>
    </row>
    <row r="245" spans="1:139" s="874" customFormat="1" ht="24" customHeight="1" x14ac:dyDescent="0.9">
      <c r="A245" s="963"/>
      <c r="L245" s="751"/>
      <c r="M245" s="751"/>
      <c r="O245" s="1033"/>
      <c r="Q245" s="1033"/>
      <c r="AE245" s="1033"/>
      <c r="AF245" s="1033"/>
      <c r="AG245" s="1033"/>
      <c r="AH245" s="1033"/>
      <c r="AI245" s="1033"/>
      <c r="AJ245" s="1033"/>
      <c r="AK245" s="1033"/>
      <c r="AL245" s="1033"/>
      <c r="AM245" s="1033"/>
      <c r="AN245" s="1033"/>
      <c r="AO245" s="1033"/>
      <c r="AP245" s="1033"/>
      <c r="AQ245" s="1033"/>
      <c r="AR245" s="1033"/>
      <c r="AS245" s="1033"/>
      <c r="AT245" s="1033"/>
      <c r="AU245" s="1033"/>
      <c r="AV245" s="1033"/>
      <c r="AW245" s="1033"/>
      <c r="AX245" s="1033"/>
      <c r="AY245" s="1033"/>
      <c r="AZ245" s="1033"/>
      <c r="BA245" s="1033"/>
      <c r="BB245" s="1033"/>
      <c r="BC245" s="1033"/>
      <c r="BD245" s="1033"/>
      <c r="BE245" s="1033"/>
      <c r="BF245" s="1033"/>
      <c r="BG245" s="1033"/>
      <c r="BH245" s="1033"/>
      <c r="BI245" s="1033"/>
      <c r="BJ245" s="1033"/>
      <c r="BM245" s="1033"/>
      <c r="BN245" s="1033"/>
      <c r="BO245" s="1033"/>
      <c r="BP245" s="1033"/>
      <c r="BQ245" s="1033"/>
      <c r="BR245" s="1033"/>
      <c r="BT245" s="1033"/>
      <c r="BU245" s="1033"/>
      <c r="BV245" s="1033"/>
      <c r="BW245" s="1033"/>
      <c r="BX245" s="1033"/>
      <c r="BY245" s="1033"/>
      <c r="CE245" s="767"/>
      <c r="CO245" s="740"/>
      <c r="CP245" s="1033"/>
      <c r="CU245" s="910"/>
      <c r="CW245" s="492"/>
      <c r="DD245" s="1134"/>
      <c r="DE245" s="1033"/>
      <c r="DF245" s="1033"/>
      <c r="DG245" s="1033"/>
      <c r="DH245" s="1033"/>
      <c r="DI245" s="1033"/>
      <c r="DJ245" s="1033"/>
      <c r="DK245" s="1033"/>
      <c r="DL245" s="1033"/>
      <c r="DM245" s="1033"/>
      <c r="DN245" s="1033"/>
      <c r="DO245" s="1033"/>
      <c r="DP245" s="1033"/>
      <c r="DQ245" s="1033"/>
      <c r="DR245" s="1033"/>
      <c r="DS245" s="1033"/>
      <c r="DT245" s="1033"/>
      <c r="DU245" s="1033"/>
      <c r="DV245" s="1033"/>
      <c r="DW245" s="1033"/>
      <c r="DX245" s="1033"/>
      <c r="DY245" s="1033"/>
      <c r="DZ245" s="1033"/>
      <c r="EA245" s="1033"/>
      <c r="EB245" s="1033"/>
      <c r="EC245" s="1033"/>
      <c r="ED245" s="1033"/>
      <c r="EE245" s="1033"/>
      <c r="EF245" s="1033"/>
      <c r="EG245" s="1033"/>
      <c r="EH245" s="1033"/>
      <c r="EI245" s="1033"/>
    </row>
    <row r="246" spans="1:139" s="874" customFormat="1" ht="24" customHeight="1" x14ac:dyDescent="0.9">
      <c r="A246" s="963"/>
      <c r="L246" s="751"/>
      <c r="M246" s="751"/>
      <c r="O246" s="1033"/>
      <c r="Q246" s="1033"/>
      <c r="AE246" s="1033"/>
      <c r="AF246" s="1033"/>
      <c r="AG246" s="1033"/>
      <c r="AH246" s="1033"/>
      <c r="AI246" s="1033"/>
      <c r="AJ246" s="1033"/>
      <c r="AK246" s="1033"/>
      <c r="AL246" s="1033"/>
      <c r="AM246" s="1033"/>
      <c r="AN246" s="1033"/>
      <c r="AO246" s="1033"/>
      <c r="AP246" s="1033"/>
      <c r="AQ246" s="1033"/>
      <c r="AR246" s="1033"/>
      <c r="AS246" s="1033"/>
      <c r="AT246" s="1033"/>
      <c r="AU246" s="1033"/>
      <c r="AV246" s="1033"/>
      <c r="AW246" s="1033"/>
      <c r="AX246" s="1033"/>
      <c r="AY246" s="1033"/>
      <c r="AZ246" s="1033"/>
      <c r="BA246" s="1033"/>
      <c r="BB246" s="1033"/>
      <c r="BC246" s="1033"/>
      <c r="BD246" s="1033"/>
      <c r="BE246" s="1033"/>
      <c r="BF246" s="1033"/>
      <c r="BG246" s="1033"/>
      <c r="BH246" s="1033"/>
      <c r="BI246" s="1033"/>
      <c r="BJ246" s="1033"/>
      <c r="BM246" s="1033"/>
      <c r="BN246" s="1033"/>
      <c r="BO246" s="1033"/>
      <c r="BP246" s="1033"/>
      <c r="BQ246" s="1033"/>
      <c r="BR246" s="1033"/>
      <c r="BT246" s="1033"/>
      <c r="BU246" s="1033"/>
      <c r="BV246" s="1033"/>
      <c r="BW246" s="1033"/>
      <c r="BX246" s="1033"/>
      <c r="BY246" s="1033"/>
      <c r="CE246" s="767"/>
      <c r="CO246" s="740"/>
      <c r="CP246" s="1033"/>
      <c r="CU246" s="910"/>
      <c r="CW246" s="492"/>
      <c r="DD246" s="1134"/>
      <c r="DE246" s="1033"/>
      <c r="DF246" s="1033"/>
      <c r="DG246" s="1033"/>
      <c r="DH246" s="1033"/>
      <c r="DI246" s="1033"/>
      <c r="DJ246" s="1033"/>
      <c r="DK246" s="1033"/>
      <c r="DL246" s="1033"/>
      <c r="DM246" s="1033"/>
      <c r="DN246" s="1033"/>
      <c r="DO246" s="1033"/>
      <c r="DP246" s="1033"/>
      <c r="DQ246" s="1033"/>
      <c r="DR246" s="1033"/>
      <c r="DS246" s="1033"/>
      <c r="DT246" s="1033"/>
      <c r="DU246" s="1033"/>
      <c r="DV246" s="1033"/>
      <c r="DW246" s="1033"/>
      <c r="DX246" s="1033"/>
      <c r="DY246" s="1033"/>
      <c r="DZ246" s="1033"/>
      <c r="EA246" s="1033"/>
      <c r="EB246" s="1033"/>
      <c r="EC246" s="1033"/>
      <c r="ED246" s="1033"/>
      <c r="EE246" s="1033"/>
      <c r="EF246" s="1033"/>
      <c r="EG246" s="1033"/>
      <c r="EH246" s="1033"/>
      <c r="EI246" s="1033"/>
    </row>
    <row r="247" spans="1:139" s="874" customFormat="1" ht="24" customHeight="1" x14ac:dyDescent="0.9">
      <c r="A247" s="963"/>
      <c r="L247" s="751"/>
      <c r="M247" s="751"/>
      <c r="O247" s="1033"/>
      <c r="Q247" s="1033"/>
      <c r="AE247" s="1033"/>
      <c r="AF247" s="1033"/>
      <c r="AG247" s="1033"/>
      <c r="AH247" s="1033"/>
      <c r="AI247" s="1033"/>
      <c r="AJ247" s="1033"/>
      <c r="AK247" s="1033"/>
      <c r="AL247" s="1033"/>
      <c r="AM247" s="1033"/>
      <c r="AN247" s="1033"/>
      <c r="AO247" s="1033"/>
      <c r="AP247" s="1033"/>
      <c r="AQ247" s="1033"/>
      <c r="AR247" s="1033"/>
      <c r="AS247" s="1033"/>
      <c r="AT247" s="1033"/>
      <c r="AU247" s="1033"/>
      <c r="AV247" s="1033"/>
      <c r="AW247" s="1033"/>
      <c r="AX247" s="1033"/>
      <c r="AY247" s="1033"/>
      <c r="AZ247" s="1033"/>
      <c r="BA247" s="1033"/>
      <c r="BB247" s="1033"/>
      <c r="BC247" s="1033"/>
      <c r="BD247" s="1033"/>
      <c r="BE247" s="1033"/>
      <c r="BF247" s="1033"/>
      <c r="BG247" s="1033"/>
      <c r="BH247" s="1033"/>
      <c r="BI247" s="1033"/>
      <c r="BJ247" s="1033"/>
      <c r="BM247" s="1033"/>
      <c r="BN247" s="1033"/>
      <c r="BO247" s="1033"/>
      <c r="BP247" s="1033"/>
      <c r="BQ247" s="1033"/>
      <c r="BR247" s="1033"/>
      <c r="BT247" s="1033"/>
      <c r="BU247" s="1033"/>
      <c r="BV247" s="1033"/>
      <c r="BW247" s="1033"/>
      <c r="BX247" s="1033"/>
      <c r="BY247" s="1033"/>
      <c r="CE247" s="767"/>
      <c r="CO247" s="740"/>
      <c r="CP247" s="1033"/>
      <c r="CU247" s="910"/>
      <c r="CW247" s="492"/>
      <c r="DD247" s="1134"/>
      <c r="DE247" s="1033"/>
      <c r="DF247" s="1033"/>
      <c r="DG247" s="1033"/>
      <c r="DH247" s="1033"/>
      <c r="DI247" s="1033"/>
      <c r="DJ247" s="1033"/>
      <c r="DK247" s="1033"/>
      <c r="DL247" s="1033"/>
      <c r="DM247" s="1033"/>
      <c r="DN247" s="1033"/>
      <c r="DO247" s="1033"/>
      <c r="DP247" s="1033"/>
      <c r="DQ247" s="1033"/>
      <c r="DR247" s="1033"/>
      <c r="DS247" s="1033"/>
      <c r="DT247" s="1033"/>
      <c r="DU247" s="1033"/>
      <c r="DV247" s="1033"/>
      <c r="DW247" s="1033"/>
      <c r="DX247" s="1033"/>
      <c r="DY247" s="1033"/>
      <c r="DZ247" s="1033"/>
      <c r="EA247" s="1033"/>
      <c r="EB247" s="1033"/>
      <c r="EC247" s="1033"/>
      <c r="ED247" s="1033"/>
      <c r="EE247" s="1033"/>
      <c r="EF247" s="1033"/>
      <c r="EG247" s="1033"/>
      <c r="EH247" s="1033"/>
      <c r="EI247" s="1033"/>
    </row>
    <row r="248" spans="1:139" s="874" customFormat="1" ht="24" customHeight="1" x14ac:dyDescent="0.9">
      <c r="A248" s="963"/>
      <c r="L248" s="751"/>
      <c r="M248" s="751"/>
      <c r="O248" s="1033"/>
      <c r="Q248" s="1033"/>
      <c r="AE248" s="1033"/>
      <c r="AF248" s="1033"/>
      <c r="AG248" s="1033"/>
      <c r="AH248" s="1033"/>
      <c r="AI248" s="1033"/>
      <c r="AJ248" s="1033"/>
      <c r="AK248" s="1033"/>
      <c r="AL248" s="1033"/>
      <c r="AM248" s="1033"/>
      <c r="AN248" s="1033"/>
      <c r="AO248" s="1033"/>
      <c r="AP248" s="1033"/>
      <c r="AQ248" s="1033"/>
      <c r="AR248" s="1033"/>
      <c r="AS248" s="1033"/>
      <c r="AT248" s="1033"/>
      <c r="AU248" s="1033"/>
      <c r="AV248" s="1033"/>
      <c r="AW248" s="1033"/>
      <c r="AX248" s="1033"/>
      <c r="AY248" s="1033"/>
      <c r="AZ248" s="1033"/>
      <c r="BA248" s="1033"/>
      <c r="BB248" s="1033"/>
      <c r="BC248" s="1033"/>
      <c r="BD248" s="1033"/>
      <c r="BE248" s="1033"/>
      <c r="BF248" s="1033"/>
      <c r="BG248" s="1033"/>
      <c r="BH248" s="1033"/>
      <c r="BI248" s="1033"/>
      <c r="BJ248" s="1033"/>
      <c r="BM248" s="1033"/>
      <c r="BN248" s="1033"/>
      <c r="BO248" s="1033"/>
      <c r="BP248" s="1033"/>
      <c r="BQ248" s="1033"/>
      <c r="BR248" s="1033"/>
      <c r="BT248" s="1033"/>
      <c r="BU248" s="1033"/>
      <c r="BV248" s="1033"/>
      <c r="BW248" s="1033"/>
      <c r="BX248" s="1033"/>
      <c r="BY248" s="1033"/>
      <c r="CE248" s="767"/>
      <c r="CO248" s="740"/>
      <c r="CP248" s="1033"/>
      <c r="CU248" s="910"/>
      <c r="CW248" s="492"/>
      <c r="DD248" s="1134"/>
      <c r="DE248" s="1033"/>
      <c r="DF248" s="1033"/>
      <c r="DG248" s="1033"/>
      <c r="DH248" s="1033"/>
      <c r="DI248" s="1033"/>
      <c r="DJ248" s="1033"/>
      <c r="DK248" s="1033"/>
      <c r="DL248" s="1033"/>
      <c r="DM248" s="1033"/>
      <c r="DN248" s="1033"/>
      <c r="DO248" s="1033"/>
      <c r="DP248" s="1033"/>
      <c r="DQ248" s="1033"/>
      <c r="DR248" s="1033"/>
      <c r="DS248" s="1033"/>
      <c r="DT248" s="1033"/>
      <c r="DU248" s="1033"/>
      <c r="DV248" s="1033"/>
      <c r="DW248" s="1033"/>
      <c r="DX248" s="1033"/>
      <c r="DY248" s="1033"/>
      <c r="DZ248" s="1033"/>
      <c r="EA248" s="1033"/>
      <c r="EB248" s="1033"/>
      <c r="EC248" s="1033"/>
      <c r="ED248" s="1033"/>
      <c r="EE248" s="1033"/>
      <c r="EF248" s="1033"/>
      <c r="EG248" s="1033"/>
      <c r="EH248" s="1033"/>
      <c r="EI248" s="1033"/>
    </row>
    <row r="249" spans="1:139" s="874" customFormat="1" ht="24" customHeight="1" x14ac:dyDescent="0.9">
      <c r="A249" s="963"/>
      <c r="L249" s="751"/>
      <c r="M249" s="751"/>
      <c r="O249" s="1033"/>
      <c r="Q249" s="1033"/>
      <c r="AE249" s="1033"/>
      <c r="AF249" s="1033"/>
      <c r="AG249" s="1033"/>
      <c r="AH249" s="1033"/>
      <c r="AI249" s="1033"/>
      <c r="AJ249" s="1033"/>
      <c r="AK249" s="1033"/>
      <c r="AL249" s="1033"/>
      <c r="AM249" s="1033"/>
      <c r="AN249" s="1033"/>
      <c r="AO249" s="1033"/>
      <c r="AP249" s="1033"/>
      <c r="AQ249" s="1033"/>
      <c r="AR249" s="1033"/>
      <c r="AS249" s="1033"/>
      <c r="AT249" s="1033"/>
      <c r="AU249" s="1033"/>
      <c r="AV249" s="1033"/>
      <c r="AW249" s="1033"/>
      <c r="AX249" s="1033"/>
      <c r="AY249" s="1033"/>
      <c r="AZ249" s="1033"/>
      <c r="BA249" s="1033"/>
      <c r="BB249" s="1033"/>
      <c r="BC249" s="1033"/>
      <c r="BD249" s="1033"/>
      <c r="BE249" s="1033"/>
      <c r="BF249" s="1033"/>
      <c r="BG249" s="1033"/>
      <c r="BH249" s="1033"/>
      <c r="BI249" s="1033"/>
      <c r="BJ249" s="1033"/>
      <c r="BM249" s="1033"/>
      <c r="BN249" s="1033"/>
      <c r="BO249" s="1033"/>
      <c r="BP249" s="1033"/>
      <c r="BQ249" s="1033"/>
      <c r="BR249" s="1033"/>
      <c r="BT249" s="1033"/>
      <c r="BU249" s="1033"/>
      <c r="BV249" s="1033"/>
      <c r="BW249" s="1033"/>
      <c r="BX249" s="1033"/>
      <c r="BY249" s="1033"/>
      <c r="CE249" s="767"/>
      <c r="CO249" s="740"/>
      <c r="CP249" s="1033"/>
      <c r="CU249" s="910"/>
      <c r="CW249" s="492"/>
      <c r="DD249" s="1134"/>
      <c r="DE249" s="1033"/>
      <c r="DF249" s="1033"/>
      <c r="DG249" s="1033"/>
      <c r="DH249" s="1033"/>
      <c r="DI249" s="1033"/>
      <c r="DJ249" s="1033"/>
      <c r="DK249" s="1033"/>
      <c r="DL249" s="1033"/>
      <c r="DM249" s="1033"/>
      <c r="DN249" s="1033"/>
      <c r="DO249" s="1033"/>
      <c r="DP249" s="1033"/>
      <c r="DQ249" s="1033"/>
      <c r="DR249" s="1033"/>
      <c r="DS249" s="1033"/>
      <c r="DT249" s="1033"/>
      <c r="DU249" s="1033"/>
      <c r="DV249" s="1033"/>
      <c r="DW249" s="1033"/>
      <c r="DX249" s="1033"/>
      <c r="DY249" s="1033"/>
      <c r="DZ249" s="1033"/>
      <c r="EA249" s="1033"/>
      <c r="EB249" s="1033"/>
      <c r="EC249" s="1033"/>
      <c r="ED249" s="1033"/>
      <c r="EE249" s="1033"/>
      <c r="EF249" s="1033"/>
      <c r="EG249" s="1033"/>
      <c r="EH249" s="1033"/>
      <c r="EI249" s="1033"/>
    </row>
    <row r="250" spans="1:139" s="874" customFormat="1" ht="24" customHeight="1" x14ac:dyDescent="0.9">
      <c r="A250" s="963"/>
      <c r="L250" s="751"/>
      <c r="M250" s="751"/>
      <c r="O250" s="1033"/>
      <c r="Q250" s="1033"/>
      <c r="AE250" s="1033"/>
      <c r="AF250" s="1033"/>
      <c r="AG250" s="1033"/>
      <c r="AH250" s="1033"/>
      <c r="AI250" s="1033"/>
      <c r="AJ250" s="1033"/>
      <c r="AK250" s="1033"/>
      <c r="AL250" s="1033"/>
      <c r="AM250" s="1033"/>
      <c r="AN250" s="1033"/>
      <c r="AO250" s="1033"/>
      <c r="AP250" s="1033"/>
      <c r="AQ250" s="1033"/>
      <c r="AR250" s="1033"/>
      <c r="AS250" s="1033"/>
      <c r="AT250" s="1033"/>
      <c r="AU250" s="1033"/>
      <c r="AV250" s="1033"/>
      <c r="AW250" s="1033"/>
      <c r="AX250" s="1033"/>
      <c r="AY250" s="1033"/>
      <c r="AZ250" s="1033"/>
      <c r="BA250" s="1033"/>
      <c r="BB250" s="1033"/>
      <c r="BC250" s="1033"/>
      <c r="BD250" s="1033"/>
      <c r="BE250" s="1033"/>
      <c r="BF250" s="1033"/>
      <c r="BG250" s="1033"/>
      <c r="BH250" s="1033"/>
      <c r="BI250" s="1033"/>
      <c r="BJ250" s="1033"/>
      <c r="BM250" s="1033"/>
      <c r="BN250" s="1033"/>
      <c r="BO250" s="1033"/>
      <c r="BP250" s="1033"/>
      <c r="BQ250" s="1033"/>
      <c r="BR250" s="1033"/>
      <c r="BT250" s="1033"/>
      <c r="BU250" s="1033"/>
      <c r="BV250" s="1033"/>
      <c r="BW250" s="1033"/>
      <c r="BX250" s="1033"/>
      <c r="BY250" s="1033"/>
      <c r="CE250" s="767"/>
      <c r="CO250" s="740"/>
      <c r="CP250" s="1033"/>
      <c r="CU250" s="910"/>
      <c r="CW250" s="492"/>
      <c r="DD250" s="1134"/>
      <c r="DE250" s="1033"/>
      <c r="DF250" s="1033"/>
      <c r="DG250" s="1033"/>
      <c r="DH250" s="1033"/>
      <c r="DI250" s="1033"/>
      <c r="DJ250" s="1033"/>
      <c r="DK250" s="1033"/>
      <c r="DL250" s="1033"/>
      <c r="DM250" s="1033"/>
      <c r="DN250" s="1033"/>
      <c r="DO250" s="1033"/>
      <c r="DP250" s="1033"/>
      <c r="DQ250" s="1033"/>
      <c r="DR250" s="1033"/>
      <c r="DS250" s="1033"/>
      <c r="DT250" s="1033"/>
      <c r="DU250" s="1033"/>
      <c r="DV250" s="1033"/>
      <c r="DW250" s="1033"/>
      <c r="DX250" s="1033"/>
      <c r="DY250" s="1033"/>
      <c r="DZ250" s="1033"/>
      <c r="EA250" s="1033"/>
      <c r="EB250" s="1033"/>
      <c r="EC250" s="1033"/>
      <c r="ED250" s="1033"/>
      <c r="EE250" s="1033"/>
      <c r="EF250" s="1033"/>
      <c r="EG250" s="1033"/>
      <c r="EH250" s="1033"/>
      <c r="EI250" s="1033"/>
    </row>
    <row r="251" spans="1:139" s="874" customFormat="1" ht="24" customHeight="1" x14ac:dyDescent="0.9">
      <c r="A251" s="963"/>
      <c r="L251" s="751"/>
      <c r="M251" s="751"/>
      <c r="O251" s="1033"/>
      <c r="Q251" s="1033"/>
      <c r="AE251" s="1033"/>
      <c r="AF251" s="1033"/>
      <c r="AG251" s="1033"/>
      <c r="AH251" s="1033"/>
      <c r="AI251" s="1033"/>
      <c r="AJ251" s="1033"/>
      <c r="AK251" s="1033"/>
      <c r="AL251" s="1033"/>
      <c r="AM251" s="1033"/>
      <c r="AN251" s="1033"/>
      <c r="AO251" s="1033"/>
      <c r="AP251" s="1033"/>
      <c r="AQ251" s="1033"/>
      <c r="AR251" s="1033"/>
      <c r="AS251" s="1033"/>
      <c r="AT251" s="1033"/>
      <c r="AU251" s="1033"/>
      <c r="AV251" s="1033"/>
      <c r="AW251" s="1033"/>
      <c r="AX251" s="1033"/>
      <c r="AY251" s="1033"/>
      <c r="AZ251" s="1033"/>
      <c r="BA251" s="1033"/>
      <c r="BB251" s="1033"/>
      <c r="BC251" s="1033"/>
      <c r="BD251" s="1033"/>
      <c r="BE251" s="1033"/>
      <c r="BF251" s="1033"/>
      <c r="BG251" s="1033"/>
      <c r="BH251" s="1033"/>
      <c r="BI251" s="1033"/>
      <c r="BJ251" s="1033"/>
      <c r="BM251" s="1033"/>
      <c r="BN251" s="1033"/>
      <c r="BO251" s="1033"/>
      <c r="BP251" s="1033"/>
      <c r="BQ251" s="1033"/>
      <c r="BR251" s="1033"/>
      <c r="BT251" s="1033"/>
      <c r="BU251" s="1033"/>
      <c r="BV251" s="1033"/>
      <c r="BW251" s="1033"/>
      <c r="BX251" s="1033"/>
      <c r="BY251" s="1033"/>
      <c r="CE251" s="767"/>
      <c r="CO251" s="740"/>
      <c r="CP251" s="1033"/>
      <c r="CU251" s="910"/>
      <c r="CW251" s="492"/>
      <c r="DD251" s="1134"/>
      <c r="DE251" s="1033"/>
      <c r="DF251" s="1033"/>
      <c r="DG251" s="1033"/>
      <c r="DH251" s="1033"/>
      <c r="DI251" s="1033"/>
      <c r="DJ251" s="1033"/>
      <c r="DK251" s="1033"/>
      <c r="DL251" s="1033"/>
      <c r="DM251" s="1033"/>
      <c r="DN251" s="1033"/>
      <c r="DO251" s="1033"/>
      <c r="DP251" s="1033"/>
      <c r="DQ251" s="1033"/>
      <c r="DR251" s="1033"/>
      <c r="DS251" s="1033"/>
      <c r="DT251" s="1033"/>
      <c r="DU251" s="1033"/>
      <c r="DV251" s="1033"/>
      <c r="DW251" s="1033"/>
      <c r="DX251" s="1033"/>
      <c r="DY251" s="1033"/>
      <c r="DZ251" s="1033"/>
      <c r="EA251" s="1033"/>
      <c r="EB251" s="1033"/>
      <c r="EC251" s="1033"/>
      <c r="ED251" s="1033"/>
      <c r="EE251" s="1033"/>
      <c r="EF251" s="1033"/>
      <c r="EG251" s="1033"/>
      <c r="EH251" s="1033"/>
      <c r="EI251" s="1033"/>
    </row>
    <row r="252" spans="1:139" s="874" customFormat="1" ht="24" customHeight="1" x14ac:dyDescent="0.9">
      <c r="A252" s="963"/>
      <c r="L252" s="751"/>
      <c r="M252" s="751"/>
      <c r="O252" s="1033"/>
      <c r="Q252" s="1033"/>
      <c r="AE252" s="1033"/>
      <c r="AF252" s="1033"/>
      <c r="AG252" s="1033"/>
      <c r="AH252" s="1033"/>
      <c r="AI252" s="1033"/>
      <c r="AJ252" s="1033"/>
      <c r="AK252" s="1033"/>
      <c r="AL252" s="1033"/>
      <c r="AM252" s="1033"/>
      <c r="AN252" s="1033"/>
      <c r="AO252" s="1033"/>
      <c r="AP252" s="1033"/>
      <c r="AQ252" s="1033"/>
      <c r="AR252" s="1033"/>
      <c r="AS252" s="1033"/>
      <c r="AT252" s="1033"/>
      <c r="AU252" s="1033"/>
      <c r="AV252" s="1033"/>
      <c r="AW252" s="1033"/>
      <c r="AX252" s="1033"/>
      <c r="AY252" s="1033"/>
      <c r="AZ252" s="1033"/>
      <c r="BA252" s="1033"/>
      <c r="BB252" s="1033"/>
      <c r="BC252" s="1033"/>
      <c r="BD252" s="1033"/>
      <c r="BE252" s="1033"/>
      <c r="BF252" s="1033"/>
      <c r="BG252" s="1033"/>
      <c r="BH252" s="1033"/>
      <c r="BI252" s="1033"/>
      <c r="BJ252" s="1033"/>
      <c r="BM252" s="1033"/>
      <c r="BN252" s="1033"/>
      <c r="BO252" s="1033"/>
      <c r="BP252" s="1033"/>
      <c r="BQ252" s="1033"/>
      <c r="BR252" s="1033"/>
      <c r="BT252" s="1033"/>
      <c r="BU252" s="1033"/>
      <c r="BV252" s="1033"/>
      <c r="BW252" s="1033"/>
      <c r="BX252" s="1033"/>
      <c r="BY252" s="1033"/>
      <c r="CE252" s="767"/>
      <c r="CO252" s="740"/>
      <c r="CP252" s="1033"/>
      <c r="CU252" s="910"/>
      <c r="CW252" s="492"/>
      <c r="DD252" s="1134"/>
      <c r="DE252" s="1033"/>
      <c r="DF252" s="1033"/>
      <c r="DG252" s="1033"/>
      <c r="DH252" s="1033"/>
      <c r="DI252" s="1033"/>
      <c r="DJ252" s="1033"/>
      <c r="DK252" s="1033"/>
      <c r="DL252" s="1033"/>
      <c r="DM252" s="1033"/>
      <c r="DN252" s="1033"/>
      <c r="DO252" s="1033"/>
      <c r="DP252" s="1033"/>
      <c r="DQ252" s="1033"/>
      <c r="DR252" s="1033"/>
      <c r="DS252" s="1033"/>
      <c r="DT252" s="1033"/>
      <c r="DU252" s="1033"/>
      <c r="DV252" s="1033"/>
      <c r="DW252" s="1033"/>
      <c r="DX252" s="1033"/>
      <c r="DY252" s="1033"/>
      <c r="DZ252" s="1033"/>
      <c r="EA252" s="1033"/>
      <c r="EB252" s="1033"/>
      <c r="EC252" s="1033"/>
      <c r="ED252" s="1033"/>
      <c r="EE252" s="1033"/>
      <c r="EF252" s="1033"/>
      <c r="EG252" s="1033"/>
      <c r="EH252" s="1033"/>
      <c r="EI252" s="1033"/>
    </row>
    <row r="253" spans="1:139" s="874" customFormat="1" ht="24" customHeight="1" x14ac:dyDescent="0.9">
      <c r="A253" s="963"/>
      <c r="L253" s="751"/>
      <c r="M253" s="751"/>
      <c r="O253" s="1033"/>
      <c r="Q253" s="1033"/>
      <c r="AE253" s="1033"/>
      <c r="AF253" s="1033"/>
      <c r="AG253" s="1033"/>
      <c r="AH253" s="1033"/>
      <c r="AI253" s="1033"/>
      <c r="AJ253" s="1033"/>
      <c r="AK253" s="1033"/>
      <c r="AL253" s="1033"/>
      <c r="AM253" s="1033"/>
      <c r="AN253" s="1033"/>
      <c r="AO253" s="1033"/>
      <c r="AP253" s="1033"/>
      <c r="AQ253" s="1033"/>
      <c r="AR253" s="1033"/>
      <c r="AS253" s="1033"/>
      <c r="AT253" s="1033"/>
      <c r="AU253" s="1033"/>
      <c r="AV253" s="1033"/>
      <c r="AW253" s="1033"/>
      <c r="AX253" s="1033"/>
      <c r="AY253" s="1033"/>
      <c r="AZ253" s="1033"/>
      <c r="BA253" s="1033"/>
      <c r="BB253" s="1033"/>
      <c r="BC253" s="1033"/>
      <c r="BD253" s="1033"/>
      <c r="BE253" s="1033"/>
      <c r="BF253" s="1033"/>
      <c r="BG253" s="1033"/>
      <c r="BH253" s="1033"/>
      <c r="BI253" s="1033"/>
      <c r="BJ253" s="1033"/>
      <c r="BM253" s="1033"/>
      <c r="BN253" s="1033"/>
      <c r="BO253" s="1033"/>
      <c r="BP253" s="1033"/>
      <c r="BQ253" s="1033"/>
      <c r="BR253" s="1033"/>
      <c r="BT253" s="1033"/>
      <c r="BU253" s="1033"/>
      <c r="BV253" s="1033"/>
      <c r="BW253" s="1033"/>
      <c r="BX253" s="1033"/>
      <c r="BY253" s="1033"/>
      <c r="CE253" s="767"/>
      <c r="CO253" s="740"/>
      <c r="CP253" s="1033"/>
      <c r="CU253" s="910"/>
      <c r="CW253" s="492"/>
      <c r="DD253" s="1134"/>
      <c r="DE253" s="1033"/>
      <c r="DF253" s="1033"/>
      <c r="DG253" s="1033"/>
      <c r="DH253" s="1033"/>
      <c r="DI253" s="1033"/>
      <c r="DJ253" s="1033"/>
      <c r="DK253" s="1033"/>
      <c r="DL253" s="1033"/>
      <c r="DM253" s="1033"/>
      <c r="DN253" s="1033"/>
      <c r="DO253" s="1033"/>
      <c r="DP253" s="1033"/>
      <c r="DQ253" s="1033"/>
      <c r="DR253" s="1033"/>
      <c r="DS253" s="1033"/>
      <c r="DT253" s="1033"/>
      <c r="DU253" s="1033"/>
      <c r="DV253" s="1033"/>
      <c r="DW253" s="1033"/>
      <c r="DX253" s="1033"/>
      <c r="DY253" s="1033"/>
      <c r="DZ253" s="1033"/>
      <c r="EA253" s="1033"/>
      <c r="EB253" s="1033"/>
      <c r="EC253" s="1033"/>
      <c r="ED253" s="1033"/>
      <c r="EE253" s="1033"/>
      <c r="EF253" s="1033"/>
      <c r="EG253" s="1033"/>
      <c r="EH253" s="1033"/>
      <c r="EI253" s="1033"/>
    </row>
    <row r="254" spans="1:139" s="874" customFormat="1" ht="24" customHeight="1" x14ac:dyDescent="0.9">
      <c r="A254" s="963"/>
      <c r="L254" s="751"/>
      <c r="M254" s="751"/>
      <c r="O254" s="1033"/>
      <c r="Q254" s="1033"/>
      <c r="AE254" s="1033"/>
      <c r="AF254" s="1033"/>
      <c r="AG254" s="1033"/>
      <c r="AH254" s="1033"/>
      <c r="AI254" s="1033"/>
      <c r="AJ254" s="1033"/>
      <c r="AK254" s="1033"/>
      <c r="AL254" s="1033"/>
      <c r="AM254" s="1033"/>
      <c r="AN254" s="1033"/>
      <c r="AO254" s="1033"/>
      <c r="AP254" s="1033"/>
      <c r="AQ254" s="1033"/>
      <c r="AR254" s="1033"/>
      <c r="AS254" s="1033"/>
      <c r="AT254" s="1033"/>
      <c r="AU254" s="1033"/>
      <c r="AV254" s="1033"/>
      <c r="AW254" s="1033"/>
      <c r="AX254" s="1033"/>
      <c r="AY254" s="1033"/>
      <c r="AZ254" s="1033"/>
      <c r="BA254" s="1033"/>
      <c r="BB254" s="1033"/>
      <c r="BC254" s="1033"/>
      <c r="BD254" s="1033"/>
      <c r="BE254" s="1033"/>
      <c r="BF254" s="1033"/>
      <c r="BG254" s="1033"/>
      <c r="BH254" s="1033"/>
      <c r="BI254" s="1033"/>
      <c r="BJ254" s="1033"/>
      <c r="BM254" s="1033"/>
      <c r="BN254" s="1033"/>
      <c r="BO254" s="1033"/>
      <c r="BP254" s="1033"/>
      <c r="BQ254" s="1033"/>
      <c r="BR254" s="1033"/>
      <c r="BT254" s="1033"/>
      <c r="BU254" s="1033"/>
      <c r="BV254" s="1033"/>
      <c r="BW254" s="1033"/>
      <c r="BX254" s="1033"/>
      <c r="BY254" s="1033"/>
      <c r="CE254" s="767"/>
      <c r="CO254" s="740"/>
      <c r="CP254" s="1033"/>
      <c r="CU254" s="910"/>
      <c r="CW254" s="492"/>
      <c r="DD254" s="1134"/>
      <c r="DE254" s="1033"/>
      <c r="DF254" s="1033"/>
      <c r="DG254" s="1033"/>
      <c r="DH254" s="1033"/>
      <c r="DI254" s="1033"/>
      <c r="DJ254" s="1033"/>
      <c r="DK254" s="1033"/>
      <c r="DL254" s="1033"/>
      <c r="DM254" s="1033"/>
      <c r="DN254" s="1033"/>
      <c r="DO254" s="1033"/>
      <c r="DP254" s="1033"/>
      <c r="DQ254" s="1033"/>
      <c r="DR254" s="1033"/>
      <c r="DS254" s="1033"/>
      <c r="DT254" s="1033"/>
      <c r="DU254" s="1033"/>
      <c r="DV254" s="1033"/>
      <c r="DW254" s="1033"/>
      <c r="DX254" s="1033"/>
      <c r="DY254" s="1033"/>
      <c r="DZ254" s="1033"/>
      <c r="EA254" s="1033"/>
      <c r="EB254" s="1033"/>
      <c r="EC254" s="1033"/>
      <c r="ED254" s="1033"/>
      <c r="EE254" s="1033"/>
      <c r="EF254" s="1033"/>
      <c r="EG254" s="1033"/>
      <c r="EH254" s="1033"/>
      <c r="EI254" s="1033"/>
    </row>
    <row r="255" spans="1:139" s="874" customFormat="1" ht="24" customHeight="1" x14ac:dyDescent="0.9">
      <c r="A255" s="963"/>
      <c r="L255" s="751"/>
      <c r="M255" s="751"/>
      <c r="O255" s="1033"/>
      <c r="Q255" s="1033"/>
      <c r="AE255" s="1033"/>
      <c r="AF255" s="1033"/>
      <c r="AG255" s="1033"/>
      <c r="AH255" s="1033"/>
      <c r="AI255" s="1033"/>
      <c r="AJ255" s="1033"/>
      <c r="AK255" s="1033"/>
      <c r="AL255" s="1033"/>
      <c r="AM255" s="1033"/>
      <c r="AN255" s="1033"/>
      <c r="AO255" s="1033"/>
      <c r="AP255" s="1033"/>
      <c r="AQ255" s="1033"/>
      <c r="AR255" s="1033"/>
      <c r="AS255" s="1033"/>
      <c r="AT255" s="1033"/>
      <c r="AU255" s="1033"/>
      <c r="AV255" s="1033"/>
      <c r="AW255" s="1033"/>
      <c r="AX255" s="1033"/>
      <c r="AY255" s="1033"/>
      <c r="AZ255" s="1033"/>
      <c r="BA255" s="1033"/>
      <c r="BB255" s="1033"/>
      <c r="BC255" s="1033"/>
      <c r="BD255" s="1033"/>
      <c r="BE255" s="1033"/>
      <c r="BF255" s="1033"/>
      <c r="BG255" s="1033"/>
      <c r="BH255" s="1033"/>
      <c r="BI255" s="1033"/>
      <c r="BJ255" s="1033"/>
      <c r="BM255" s="1033"/>
      <c r="BN255" s="1033"/>
      <c r="BO255" s="1033"/>
      <c r="BP255" s="1033"/>
      <c r="BQ255" s="1033"/>
      <c r="BR255" s="1033"/>
      <c r="BT255" s="1033"/>
      <c r="BU255" s="1033"/>
      <c r="BV255" s="1033"/>
      <c r="BW255" s="1033"/>
      <c r="BX255" s="1033"/>
      <c r="BY255" s="1033"/>
      <c r="CE255" s="767"/>
      <c r="CO255" s="740"/>
      <c r="CP255" s="1033"/>
      <c r="CU255" s="910"/>
      <c r="CW255" s="492"/>
      <c r="DD255" s="1134"/>
      <c r="DE255" s="1033"/>
      <c r="DF255" s="1033"/>
      <c r="DG255" s="1033"/>
      <c r="DH255" s="1033"/>
      <c r="DI255" s="1033"/>
      <c r="DJ255" s="1033"/>
      <c r="DK255" s="1033"/>
      <c r="DL255" s="1033"/>
      <c r="DM255" s="1033"/>
      <c r="DN255" s="1033"/>
      <c r="DO255" s="1033"/>
      <c r="DP255" s="1033"/>
      <c r="DQ255" s="1033"/>
      <c r="DR255" s="1033"/>
      <c r="DS255" s="1033"/>
      <c r="DT255" s="1033"/>
      <c r="DU255" s="1033"/>
      <c r="DV255" s="1033"/>
      <c r="DW255" s="1033"/>
      <c r="DX255" s="1033"/>
      <c r="DY255" s="1033"/>
      <c r="DZ255" s="1033"/>
      <c r="EA255" s="1033"/>
      <c r="EB255" s="1033"/>
      <c r="EC255" s="1033"/>
      <c r="ED255" s="1033"/>
      <c r="EE255" s="1033"/>
      <c r="EF255" s="1033"/>
      <c r="EG255" s="1033"/>
      <c r="EH255" s="1033"/>
      <c r="EI255" s="1033"/>
    </row>
    <row r="256" spans="1:139" s="874" customFormat="1" ht="24" customHeight="1" x14ac:dyDescent="0.9">
      <c r="A256" s="963"/>
      <c r="L256" s="751"/>
      <c r="M256" s="751"/>
      <c r="O256" s="1033"/>
      <c r="Q256" s="1033"/>
      <c r="AE256" s="1033"/>
      <c r="AF256" s="1033"/>
      <c r="AG256" s="1033"/>
      <c r="AH256" s="1033"/>
      <c r="AI256" s="1033"/>
      <c r="AJ256" s="1033"/>
      <c r="AK256" s="1033"/>
      <c r="AL256" s="1033"/>
      <c r="AM256" s="1033"/>
      <c r="AN256" s="1033"/>
      <c r="AO256" s="1033"/>
      <c r="AP256" s="1033"/>
      <c r="AQ256" s="1033"/>
      <c r="AR256" s="1033"/>
      <c r="AS256" s="1033"/>
      <c r="AT256" s="1033"/>
      <c r="AU256" s="1033"/>
      <c r="AV256" s="1033"/>
      <c r="AW256" s="1033"/>
      <c r="AX256" s="1033"/>
      <c r="AY256" s="1033"/>
      <c r="AZ256" s="1033"/>
      <c r="BA256" s="1033"/>
      <c r="BB256" s="1033"/>
      <c r="BC256" s="1033"/>
      <c r="BD256" s="1033"/>
      <c r="BE256" s="1033"/>
      <c r="BF256" s="1033"/>
      <c r="BG256" s="1033"/>
      <c r="BH256" s="1033"/>
      <c r="BI256" s="1033"/>
      <c r="BJ256" s="1033"/>
      <c r="BM256" s="1033"/>
      <c r="BN256" s="1033"/>
      <c r="BO256" s="1033"/>
      <c r="BP256" s="1033"/>
      <c r="BQ256" s="1033"/>
      <c r="BR256" s="1033"/>
      <c r="BT256" s="1033"/>
      <c r="BU256" s="1033"/>
      <c r="BV256" s="1033"/>
      <c r="BW256" s="1033"/>
      <c r="BX256" s="1033"/>
      <c r="BY256" s="1033"/>
      <c r="CE256" s="767"/>
      <c r="CO256" s="740"/>
      <c r="CP256" s="1033"/>
      <c r="CU256" s="910"/>
      <c r="CW256" s="492"/>
      <c r="DD256" s="1134"/>
      <c r="DE256" s="1033"/>
      <c r="DF256" s="1033"/>
      <c r="DG256" s="1033"/>
      <c r="DH256" s="1033"/>
      <c r="DI256" s="1033"/>
      <c r="DJ256" s="1033"/>
      <c r="DK256" s="1033"/>
      <c r="DL256" s="1033"/>
      <c r="DM256" s="1033"/>
      <c r="DN256" s="1033"/>
      <c r="DO256" s="1033"/>
      <c r="DP256" s="1033"/>
      <c r="DQ256" s="1033"/>
      <c r="DR256" s="1033"/>
      <c r="DS256" s="1033"/>
      <c r="DT256" s="1033"/>
      <c r="DU256" s="1033"/>
      <c r="DV256" s="1033"/>
      <c r="DW256" s="1033"/>
      <c r="DX256" s="1033"/>
      <c r="DY256" s="1033"/>
      <c r="DZ256" s="1033"/>
      <c r="EA256" s="1033"/>
      <c r="EB256" s="1033"/>
      <c r="EC256" s="1033"/>
      <c r="ED256" s="1033"/>
      <c r="EE256" s="1033"/>
      <c r="EF256" s="1033"/>
      <c r="EG256" s="1033"/>
      <c r="EH256" s="1033"/>
      <c r="EI256" s="1033"/>
    </row>
    <row r="257" spans="1:139" s="874" customFormat="1" ht="24" customHeight="1" x14ac:dyDescent="0.9">
      <c r="A257" s="963"/>
      <c r="L257" s="751"/>
      <c r="M257" s="751"/>
      <c r="O257" s="1033"/>
      <c r="Q257" s="1033"/>
      <c r="AE257" s="1033"/>
      <c r="AF257" s="1033"/>
      <c r="AG257" s="1033"/>
      <c r="AH257" s="1033"/>
      <c r="AI257" s="1033"/>
      <c r="AJ257" s="1033"/>
      <c r="AK257" s="1033"/>
      <c r="AL257" s="1033"/>
      <c r="AM257" s="1033"/>
      <c r="AN257" s="1033"/>
      <c r="AO257" s="1033"/>
      <c r="AP257" s="1033"/>
      <c r="AQ257" s="1033"/>
      <c r="AR257" s="1033"/>
      <c r="AS257" s="1033"/>
      <c r="AT257" s="1033"/>
      <c r="AU257" s="1033"/>
      <c r="AV257" s="1033"/>
      <c r="AW257" s="1033"/>
      <c r="AX257" s="1033"/>
      <c r="AY257" s="1033"/>
      <c r="AZ257" s="1033"/>
      <c r="BA257" s="1033"/>
      <c r="BB257" s="1033"/>
      <c r="BC257" s="1033"/>
      <c r="BD257" s="1033"/>
      <c r="BE257" s="1033"/>
      <c r="BF257" s="1033"/>
      <c r="BG257" s="1033"/>
      <c r="BH257" s="1033"/>
      <c r="BI257" s="1033"/>
      <c r="BJ257" s="1033"/>
      <c r="BM257" s="1033"/>
      <c r="BN257" s="1033"/>
      <c r="BO257" s="1033"/>
      <c r="BP257" s="1033"/>
      <c r="BQ257" s="1033"/>
      <c r="BR257" s="1033"/>
      <c r="BT257" s="1033"/>
      <c r="BU257" s="1033"/>
      <c r="BV257" s="1033"/>
      <c r="BW257" s="1033"/>
      <c r="BX257" s="1033"/>
      <c r="BY257" s="1033"/>
      <c r="CE257" s="767"/>
      <c r="CO257" s="740"/>
      <c r="CP257" s="1033"/>
      <c r="CU257" s="910"/>
      <c r="CW257" s="492"/>
      <c r="DD257" s="1134"/>
      <c r="DE257" s="1033"/>
      <c r="DF257" s="1033"/>
      <c r="DG257" s="1033"/>
      <c r="DH257" s="1033"/>
      <c r="DI257" s="1033"/>
      <c r="DJ257" s="1033"/>
      <c r="DK257" s="1033"/>
      <c r="DL257" s="1033"/>
      <c r="DM257" s="1033"/>
      <c r="DN257" s="1033"/>
      <c r="DO257" s="1033"/>
      <c r="DP257" s="1033"/>
      <c r="DQ257" s="1033"/>
      <c r="DR257" s="1033"/>
      <c r="DS257" s="1033"/>
      <c r="DT257" s="1033"/>
      <c r="DU257" s="1033"/>
      <c r="DV257" s="1033"/>
      <c r="DW257" s="1033"/>
      <c r="DX257" s="1033"/>
      <c r="DY257" s="1033"/>
      <c r="DZ257" s="1033"/>
      <c r="EA257" s="1033"/>
      <c r="EB257" s="1033"/>
      <c r="EC257" s="1033"/>
      <c r="ED257" s="1033"/>
      <c r="EE257" s="1033"/>
      <c r="EF257" s="1033"/>
      <c r="EG257" s="1033"/>
      <c r="EH257" s="1033"/>
      <c r="EI257" s="1033"/>
    </row>
    <row r="258" spans="1:139" s="874" customFormat="1" ht="24" customHeight="1" x14ac:dyDescent="0.9">
      <c r="A258" s="963"/>
      <c r="L258" s="751"/>
      <c r="M258" s="751"/>
      <c r="O258" s="1033"/>
      <c r="Q258" s="1033"/>
      <c r="AE258" s="1033"/>
      <c r="AF258" s="1033"/>
      <c r="AG258" s="1033"/>
      <c r="AH258" s="1033"/>
      <c r="AI258" s="1033"/>
      <c r="AJ258" s="1033"/>
      <c r="AK258" s="1033"/>
      <c r="AL258" s="1033"/>
      <c r="AM258" s="1033"/>
      <c r="AN258" s="1033"/>
      <c r="AO258" s="1033"/>
      <c r="AP258" s="1033"/>
      <c r="AQ258" s="1033"/>
      <c r="AR258" s="1033"/>
      <c r="AS258" s="1033"/>
      <c r="AT258" s="1033"/>
      <c r="AU258" s="1033"/>
      <c r="AV258" s="1033"/>
      <c r="AW258" s="1033"/>
      <c r="AX258" s="1033"/>
      <c r="AY258" s="1033"/>
      <c r="AZ258" s="1033"/>
      <c r="BA258" s="1033"/>
      <c r="BB258" s="1033"/>
      <c r="BC258" s="1033"/>
      <c r="BD258" s="1033"/>
      <c r="BE258" s="1033"/>
      <c r="BF258" s="1033"/>
      <c r="BG258" s="1033"/>
      <c r="BH258" s="1033"/>
      <c r="BI258" s="1033"/>
      <c r="BJ258" s="1033"/>
      <c r="BM258" s="1033"/>
      <c r="BN258" s="1033"/>
      <c r="BO258" s="1033"/>
      <c r="BP258" s="1033"/>
      <c r="BQ258" s="1033"/>
      <c r="BR258" s="1033"/>
      <c r="BT258" s="1033"/>
      <c r="BU258" s="1033"/>
      <c r="BV258" s="1033"/>
      <c r="BW258" s="1033"/>
      <c r="BX258" s="1033"/>
      <c r="BY258" s="1033"/>
      <c r="CE258" s="767"/>
      <c r="CO258" s="740"/>
      <c r="CP258" s="1033"/>
      <c r="CU258" s="910"/>
      <c r="CW258" s="492"/>
      <c r="DD258" s="1134"/>
      <c r="DE258" s="1033"/>
      <c r="DF258" s="1033"/>
      <c r="DG258" s="1033"/>
      <c r="DH258" s="1033"/>
      <c r="DI258" s="1033"/>
      <c r="DJ258" s="1033"/>
      <c r="DK258" s="1033"/>
      <c r="DL258" s="1033"/>
      <c r="DM258" s="1033"/>
      <c r="DN258" s="1033"/>
      <c r="DO258" s="1033"/>
      <c r="DP258" s="1033"/>
      <c r="DQ258" s="1033"/>
      <c r="DR258" s="1033"/>
      <c r="DS258" s="1033"/>
      <c r="DT258" s="1033"/>
      <c r="DU258" s="1033"/>
      <c r="DV258" s="1033"/>
      <c r="DW258" s="1033"/>
      <c r="DX258" s="1033"/>
      <c r="DY258" s="1033"/>
      <c r="DZ258" s="1033"/>
      <c r="EA258" s="1033"/>
      <c r="EB258" s="1033"/>
      <c r="EC258" s="1033"/>
      <c r="ED258" s="1033"/>
      <c r="EE258" s="1033"/>
      <c r="EF258" s="1033"/>
      <c r="EG258" s="1033"/>
      <c r="EH258" s="1033"/>
      <c r="EI258" s="1033"/>
    </row>
    <row r="259" spans="1:139" s="874" customFormat="1" ht="24" customHeight="1" x14ac:dyDescent="0.9">
      <c r="A259" s="963"/>
      <c r="L259" s="751"/>
      <c r="M259" s="751"/>
      <c r="O259" s="1033"/>
      <c r="Q259" s="1033"/>
      <c r="AE259" s="1033"/>
      <c r="AF259" s="1033"/>
      <c r="AG259" s="1033"/>
      <c r="AH259" s="1033"/>
      <c r="AI259" s="1033"/>
      <c r="AJ259" s="1033"/>
      <c r="AK259" s="1033"/>
      <c r="AL259" s="1033"/>
      <c r="AM259" s="1033"/>
      <c r="AN259" s="1033"/>
      <c r="AO259" s="1033"/>
      <c r="AP259" s="1033"/>
      <c r="AQ259" s="1033"/>
      <c r="AR259" s="1033"/>
      <c r="AS259" s="1033"/>
      <c r="AT259" s="1033"/>
      <c r="AU259" s="1033"/>
      <c r="AV259" s="1033"/>
      <c r="AW259" s="1033"/>
      <c r="AX259" s="1033"/>
      <c r="AY259" s="1033"/>
      <c r="AZ259" s="1033"/>
      <c r="BA259" s="1033"/>
      <c r="BB259" s="1033"/>
      <c r="BC259" s="1033"/>
      <c r="BD259" s="1033"/>
      <c r="BE259" s="1033"/>
      <c r="BF259" s="1033"/>
      <c r="BG259" s="1033"/>
      <c r="BH259" s="1033"/>
      <c r="BI259" s="1033"/>
      <c r="BJ259" s="1033"/>
      <c r="BM259" s="1033"/>
      <c r="BN259" s="1033"/>
      <c r="BO259" s="1033"/>
      <c r="BP259" s="1033"/>
      <c r="BQ259" s="1033"/>
      <c r="BR259" s="1033"/>
      <c r="BT259" s="1033"/>
      <c r="BU259" s="1033"/>
      <c r="BV259" s="1033"/>
      <c r="BW259" s="1033"/>
      <c r="BX259" s="1033"/>
      <c r="BY259" s="1033"/>
      <c r="CE259" s="767"/>
      <c r="CO259" s="740"/>
      <c r="CP259" s="1033"/>
      <c r="CU259" s="910"/>
      <c r="CW259" s="492"/>
      <c r="DD259" s="1134"/>
      <c r="DE259" s="1033"/>
      <c r="DF259" s="1033"/>
      <c r="DG259" s="1033"/>
      <c r="DH259" s="1033"/>
      <c r="DI259" s="1033"/>
      <c r="DJ259" s="1033"/>
      <c r="DK259" s="1033"/>
      <c r="DL259" s="1033"/>
      <c r="DM259" s="1033"/>
      <c r="DN259" s="1033"/>
      <c r="DO259" s="1033"/>
      <c r="DP259" s="1033"/>
      <c r="DQ259" s="1033"/>
      <c r="DR259" s="1033"/>
      <c r="DS259" s="1033"/>
      <c r="DT259" s="1033"/>
      <c r="DU259" s="1033"/>
      <c r="DV259" s="1033"/>
      <c r="DW259" s="1033"/>
      <c r="DX259" s="1033"/>
      <c r="DY259" s="1033"/>
      <c r="DZ259" s="1033"/>
      <c r="EA259" s="1033"/>
      <c r="EB259" s="1033"/>
      <c r="EC259" s="1033"/>
      <c r="ED259" s="1033"/>
      <c r="EE259" s="1033"/>
      <c r="EF259" s="1033"/>
      <c r="EG259" s="1033"/>
      <c r="EH259" s="1033"/>
      <c r="EI259" s="1033"/>
    </row>
    <row r="260" spans="1:139" s="874" customFormat="1" ht="24" customHeight="1" x14ac:dyDescent="0.9">
      <c r="A260" s="963"/>
      <c r="L260" s="751"/>
      <c r="M260" s="751"/>
      <c r="O260" s="1033"/>
      <c r="Q260" s="1033"/>
      <c r="AE260" s="1033"/>
      <c r="AF260" s="1033"/>
      <c r="AG260" s="1033"/>
      <c r="AH260" s="1033"/>
      <c r="AI260" s="1033"/>
      <c r="AJ260" s="1033"/>
      <c r="AK260" s="1033"/>
      <c r="AL260" s="1033"/>
      <c r="AM260" s="1033"/>
      <c r="AN260" s="1033"/>
      <c r="AO260" s="1033"/>
      <c r="AP260" s="1033"/>
      <c r="AQ260" s="1033"/>
      <c r="AR260" s="1033"/>
      <c r="AS260" s="1033"/>
      <c r="AT260" s="1033"/>
      <c r="AU260" s="1033"/>
      <c r="AV260" s="1033"/>
      <c r="AW260" s="1033"/>
      <c r="AX260" s="1033"/>
      <c r="AY260" s="1033"/>
      <c r="AZ260" s="1033"/>
      <c r="BA260" s="1033"/>
      <c r="BB260" s="1033"/>
      <c r="BC260" s="1033"/>
      <c r="BD260" s="1033"/>
      <c r="BE260" s="1033"/>
      <c r="BF260" s="1033"/>
      <c r="BG260" s="1033"/>
      <c r="BH260" s="1033"/>
      <c r="BI260" s="1033"/>
      <c r="BJ260" s="1033"/>
      <c r="BM260" s="1033"/>
      <c r="BN260" s="1033"/>
      <c r="BO260" s="1033"/>
      <c r="BP260" s="1033"/>
      <c r="BQ260" s="1033"/>
      <c r="BR260" s="1033"/>
      <c r="BT260" s="1033"/>
      <c r="BU260" s="1033"/>
      <c r="BV260" s="1033"/>
      <c r="BW260" s="1033"/>
      <c r="BX260" s="1033"/>
      <c r="BY260" s="1033"/>
      <c r="CE260" s="767"/>
      <c r="CO260" s="740"/>
      <c r="CP260" s="1033"/>
      <c r="CU260" s="910"/>
      <c r="CW260" s="492"/>
      <c r="DD260" s="1134"/>
      <c r="DE260" s="1033"/>
      <c r="DF260" s="1033"/>
      <c r="DG260" s="1033"/>
      <c r="DH260" s="1033"/>
      <c r="DI260" s="1033"/>
      <c r="DJ260" s="1033"/>
      <c r="DK260" s="1033"/>
      <c r="DL260" s="1033"/>
      <c r="DM260" s="1033"/>
      <c r="DN260" s="1033"/>
      <c r="DO260" s="1033"/>
      <c r="DP260" s="1033"/>
      <c r="DQ260" s="1033"/>
      <c r="DR260" s="1033"/>
      <c r="DS260" s="1033"/>
      <c r="DT260" s="1033"/>
      <c r="DU260" s="1033"/>
      <c r="DV260" s="1033"/>
      <c r="DW260" s="1033"/>
      <c r="DX260" s="1033"/>
      <c r="DY260" s="1033"/>
      <c r="DZ260" s="1033"/>
      <c r="EA260" s="1033"/>
      <c r="EB260" s="1033"/>
      <c r="EC260" s="1033"/>
      <c r="ED260" s="1033"/>
      <c r="EE260" s="1033"/>
      <c r="EF260" s="1033"/>
      <c r="EG260" s="1033"/>
      <c r="EH260" s="1033"/>
      <c r="EI260" s="1033"/>
    </row>
    <row r="261" spans="1:139" s="874" customFormat="1" ht="24" customHeight="1" x14ac:dyDescent="0.9">
      <c r="A261" s="963"/>
      <c r="L261" s="751"/>
      <c r="M261" s="751"/>
      <c r="O261" s="1033"/>
      <c r="Q261" s="1033"/>
      <c r="AE261" s="1033"/>
      <c r="AF261" s="1033"/>
      <c r="AG261" s="1033"/>
      <c r="AH261" s="1033"/>
      <c r="AI261" s="1033"/>
      <c r="AJ261" s="1033"/>
      <c r="AK261" s="1033"/>
      <c r="AL261" s="1033"/>
      <c r="AM261" s="1033"/>
      <c r="AN261" s="1033"/>
      <c r="AO261" s="1033"/>
      <c r="AP261" s="1033"/>
      <c r="AQ261" s="1033"/>
      <c r="AR261" s="1033"/>
      <c r="AS261" s="1033"/>
      <c r="AT261" s="1033"/>
      <c r="AU261" s="1033"/>
      <c r="AV261" s="1033"/>
      <c r="AW261" s="1033"/>
      <c r="AX261" s="1033"/>
      <c r="AY261" s="1033"/>
      <c r="AZ261" s="1033"/>
      <c r="BA261" s="1033"/>
      <c r="BB261" s="1033"/>
      <c r="BC261" s="1033"/>
      <c r="BD261" s="1033"/>
      <c r="BE261" s="1033"/>
      <c r="BF261" s="1033"/>
      <c r="BG261" s="1033"/>
      <c r="BH261" s="1033"/>
      <c r="BI261" s="1033"/>
      <c r="BJ261" s="1033"/>
      <c r="BM261" s="1033"/>
      <c r="BN261" s="1033"/>
      <c r="BO261" s="1033"/>
      <c r="BP261" s="1033"/>
      <c r="BQ261" s="1033"/>
      <c r="BR261" s="1033"/>
      <c r="BT261" s="1033"/>
      <c r="BU261" s="1033"/>
      <c r="BV261" s="1033"/>
      <c r="BW261" s="1033"/>
      <c r="BX261" s="1033"/>
      <c r="BY261" s="1033"/>
      <c r="CE261" s="767"/>
      <c r="CO261" s="740"/>
      <c r="CP261" s="1033"/>
      <c r="CU261" s="910"/>
      <c r="CW261" s="492"/>
      <c r="DD261" s="1134"/>
      <c r="DE261" s="1033"/>
      <c r="DF261" s="1033"/>
      <c r="DG261" s="1033"/>
      <c r="DH261" s="1033"/>
      <c r="DI261" s="1033"/>
      <c r="DJ261" s="1033"/>
      <c r="DK261" s="1033"/>
      <c r="DL261" s="1033"/>
      <c r="DM261" s="1033"/>
      <c r="DN261" s="1033"/>
      <c r="DO261" s="1033"/>
      <c r="DP261" s="1033"/>
      <c r="DQ261" s="1033"/>
      <c r="DR261" s="1033"/>
      <c r="DS261" s="1033"/>
      <c r="DT261" s="1033"/>
      <c r="DU261" s="1033"/>
      <c r="DV261" s="1033"/>
      <c r="DW261" s="1033"/>
      <c r="DX261" s="1033"/>
      <c r="DY261" s="1033"/>
      <c r="DZ261" s="1033"/>
      <c r="EA261" s="1033"/>
      <c r="EB261" s="1033"/>
      <c r="EC261" s="1033"/>
      <c r="ED261" s="1033"/>
      <c r="EE261" s="1033"/>
      <c r="EF261" s="1033"/>
      <c r="EG261" s="1033"/>
      <c r="EH261" s="1033"/>
      <c r="EI261" s="1033"/>
    </row>
    <row r="262" spans="1:139" s="874" customFormat="1" ht="24" customHeight="1" x14ac:dyDescent="0.9">
      <c r="A262" s="963"/>
      <c r="L262" s="751"/>
      <c r="M262" s="751"/>
      <c r="O262" s="1033"/>
      <c r="Q262" s="1033"/>
      <c r="AE262" s="1033"/>
      <c r="AF262" s="1033"/>
      <c r="AG262" s="1033"/>
      <c r="AH262" s="1033"/>
      <c r="AI262" s="1033"/>
      <c r="AJ262" s="1033"/>
      <c r="AK262" s="1033"/>
      <c r="AL262" s="1033"/>
      <c r="AM262" s="1033"/>
      <c r="AN262" s="1033"/>
      <c r="AO262" s="1033"/>
      <c r="AP262" s="1033"/>
      <c r="AQ262" s="1033"/>
      <c r="AR262" s="1033"/>
      <c r="AS262" s="1033"/>
      <c r="AT262" s="1033"/>
      <c r="AU262" s="1033"/>
      <c r="AV262" s="1033"/>
      <c r="AW262" s="1033"/>
      <c r="AX262" s="1033"/>
      <c r="AY262" s="1033"/>
      <c r="AZ262" s="1033"/>
      <c r="BA262" s="1033"/>
      <c r="BB262" s="1033"/>
      <c r="BC262" s="1033"/>
      <c r="BD262" s="1033"/>
      <c r="BE262" s="1033"/>
      <c r="BF262" s="1033"/>
      <c r="BG262" s="1033"/>
      <c r="BH262" s="1033"/>
      <c r="BI262" s="1033"/>
      <c r="BJ262" s="1033"/>
      <c r="BM262" s="1033"/>
      <c r="BN262" s="1033"/>
      <c r="BO262" s="1033"/>
      <c r="BP262" s="1033"/>
      <c r="BQ262" s="1033"/>
      <c r="BR262" s="1033"/>
      <c r="BT262" s="1033"/>
      <c r="BU262" s="1033"/>
      <c r="BV262" s="1033"/>
      <c r="BW262" s="1033"/>
      <c r="BX262" s="1033"/>
      <c r="BY262" s="1033"/>
      <c r="CE262" s="767"/>
      <c r="CO262" s="740"/>
      <c r="CP262" s="1033"/>
      <c r="CU262" s="910"/>
      <c r="CW262" s="492"/>
      <c r="DD262" s="1134"/>
      <c r="DE262" s="1033"/>
      <c r="DF262" s="1033"/>
      <c r="DG262" s="1033"/>
      <c r="DH262" s="1033"/>
      <c r="DI262" s="1033"/>
      <c r="DJ262" s="1033"/>
      <c r="DK262" s="1033"/>
      <c r="DL262" s="1033"/>
      <c r="DM262" s="1033"/>
      <c r="DN262" s="1033"/>
      <c r="DO262" s="1033"/>
      <c r="DP262" s="1033"/>
      <c r="DQ262" s="1033"/>
      <c r="DR262" s="1033"/>
      <c r="DS262" s="1033"/>
      <c r="DT262" s="1033"/>
      <c r="DU262" s="1033"/>
      <c r="DV262" s="1033"/>
      <c r="DW262" s="1033"/>
      <c r="DX262" s="1033"/>
      <c r="DY262" s="1033"/>
      <c r="DZ262" s="1033"/>
      <c r="EA262" s="1033"/>
      <c r="EB262" s="1033"/>
      <c r="EC262" s="1033"/>
      <c r="ED262" s="1033"/>
      <c r="EE262" s="1033"/>
      <c r="EF262" s="1033"/>
      <c r="EG262" s="1033"/>
      <c r="EH262" s="1033"/>
      <c r="EI262" s="1033"/>
    </row>
    <row r="263" spans="1:139" s="874" customFormat="1" ht="24" customHeight="1" x14ac:dyDescent="0.9">
      <c r="A263" s="963"/>
      <c r="L263" s="751"/>
      <c r="M263" s="751"/>
      <c r="O263" s="1033"/>
      <c r="Q263" s="1033"/>
      <c r="AE263" s="1033"/>
      <c r="AF263" s="1033"/>
      <c r="AG263" s="1033"/>
      <c r="AH263" s="1033"/>
      <c r="AI263" s="1033"/>
      <c r="AJ263" s="1033"/>
      <c r="AK263" s="1033"/>
      <c r="AL263" s="1033"/>
      <c r="AM263" s="1033"/>
      <c r="AN263" s="1033"/>
      <c r="AO263" s="1033"/>
      <c r="AP263" s="1033"/>
      <c r="AQ263" s="1033"/>
      <c r="AR263" s="1033"/>
      <c r="AS263" s="1033"/>
      <c r="AT263" s="1033"/>
      <c r="AU263" s="1033"/>
      <c r="AV263" s="1033"/>
      <c r="AW263" s="1033"/>
      <c r="AX263" s="1033"/>
      <c r="AY263" s="1033"/>
      <c r="AZ263" s="1033"/>
      <c r="BA263" s="1033"/>
      <c r="BB263" s="1033"/>
      <c r="BC263" s="1033"/>
      <c r="BD263" s="1033"/>
      <c r="BE263" s="1033"/>
      <c r="BF263" s="1033"/>
      <c r="BG263" s="1033"/>
      <c r="BH263" s="1033"/>
      <c r="BI263" s="1033"/>
      <c r="BJ263" s="1033"/>
      <c r="BM263" s="1033"/>
      <c r="BN263" s="1033"/>
      <c r="BO263" s="1033"/>
      <c r="BP263" s="1033"/>
      <c r="BQ263" s="1033"/>
      <c r="BR263" s="1033"/>
      <c r="BT263" s="1033"/>
      <c r="BU263" s="1033"/>
      <c r="BV263" s="1033"/>
      <c r="BW263" s="1033"/>
      <c r="BX263" s="1033"/>
      <c r="BY263" s="1033"/>
      <c r="CE263" s="767"/>
      <c r="CO263" s="740"/>
      <c r="CP263" s="1033"/>
      <c r="CU263" s="910"/>
      <c r="CW263" s="492"/>
      <c r="DD263" s="1134"/>
      <c r="DE263" s="1033"/>
      <c r="DF263" s="1033"/>
      <c r="DG263" s="1033"/>
      <c r="DH263" s="1033"/>
      <c r="DI263" s="1033"/>
      <c r="DJ263" s="1033"/>
      <c r="DK263" s="1033"/>
      <c r="DL263" s="1033"/>
      <c r="DM263" s="1033"/>
      <c r="DN263" s="1033"/>
      <c r="DO263" s="1033"/>
      <c r="DP263" s="1033"/>
      <c r="DQ263" s="1033"/>
      <c r="DR263" s="1033"/>
      <c r="DS263" s="1033"/>
      <c r="DT263" s="1033"/>
      <c r="DU263" s="1033"/>
      <c r="DV263" s="1033"/>
      <c r="DW263" s="1033"/>
      <c r="DX263" s="1033"/>
      <c r="DY263" s="1033"/>
      <c r="DZ263" s="1033"/>
      <c r="EA263" s="1033"/>
      <c r="EB263" s="1033"/>
      <c r="EC263" s="1033"/>
      <c r="ED263" s="1033"/>
      <c r="EE263" s="1033"/>
      <c r="EF263" s="1033"/>
      <c r="EG263" s="1033"/>
      <c r="EH263" s="1033"/>
      <c r="EI263" s="1033"/>
    </row>
    <row r="264" spans="1:139" s="874" customFormat="1" ht="24" customHeight="1" x14ac:dyDescent="0.9">
      <c r="A264" s="963"/>
      <c r="L264" s="751"/>
      <c r="M264" s="751"/>
      <c r="O264" s="1033"/>
      <c r="Q264" s="1033"/>
      <c r="AE264" s="1033"/>
      <c r="AF264" s="1033"/>
      <c r="AG264" s="1033"/>
      <c r="AH264" s="1033"/>
      <c r="AI264" s="1033"/>
      <c r="AJ264" s="1033"/>
      <c r="AK264" s="1033"/>
      <c r="AL264" s="1033"/>
      <c r="AM264" s="1033"/>
      <c r="AN264" s="1033"/>
      <c r="AO264" s="1033"/>
      <c r="AP264" s="1033"/>
      <c r="AQ264" s="1033"/>
      <c r="AR264" s="1033"/>
      <c r="AS264" s="1033"/>
      <c r="AT264" s="1033"/>
      <c r="AU264" s="1033"/>
      <c r="AV264" s="1033"/>
      <c r="AW264" s="1033"/>
      <c r="AX264" s="1033"/>
      <c r="AY264" s="1033"/>
      <c r="AZ264" s="1033"/>
      <c r="BA264" s="1033"/>
      <c r="BB264" s="1033"/>
      <c r="BC264" s="1033"/>
      <c r="BD264" s="1033"/>
      <c r="BE264" s="1033"/>
      <c r="BF264" s="1033"/>
      <c r="BG264" s="1033"/>
      <c r="BH264" s="1033"/>
      <c r="BI264" s="1033"/>
      <c r="BJ264" s="1033"/>
      <c r="BM264" s="1033"/>
      <c r="BN264" s="1033"/>
      <c r="BO264" s="1033"/>
      <c r="BP264" s="1033"/>
      <c r="BQ264" s="1033"/>
      <c r="BR264" s="1033"/>
      <c r="BT264" s="1033"/>
      <c r="BU264" s="1033"/>
      <c r="BV264" s="1033"/>
      <c r="BW264" s="1033"/>
      <c r="BX264" s="1033"/>
      <c r="BY264" s="1033"/>
      <c r="CE264" s="767"/>
      <c r="CO264" s="740"/>
      <c r="CP264" s="1033"/>
      <c r="CU264" s="910"/>
      <c r="CW264" s="492"/>
      <c r="DD264" s="1134"/>
      <c r="DE264" s="1033"/>
      <c r="DF264" s="1033"/>
      <c r="DG264" s="1033"/>
      <c r="DH264" s="1033"/>
      <c r="DI264" s="1033"/>
      <c r="DJ264" s="1033"/>
      <c r="DK264" s="1033"/>
      <c r="DL264" s="1033"/>
      <c r="DM264" s="1033"/>
      <c r="DN264" s="1033"/>
      <c r="DO264" s="1033"/>
      <c r="DP264" s="1033"/>
      <c r="DQ264" s="1033"/>
      <c r="DR264" s="1033"/>
      <c r="DS264" s="1033"/>
      <c r="DT264" s="1033"/>
      <c r="DU264" s="1033"/>
      <c r="DV264" s="1033"/>
      <c r="DW264" s="1033"/>
      <c r="DX264" s="1033"/>
      <c r="DY264" s="1033"/>
      <c r="DZ264" s="1033"/>
      <c r="EA264" s="1033"/>
      <c r="EB264" s="1033"/>
      <c r="EC264" s="1033"/>
      <c r="ED264" s="1033"/>
      <c r="EE264" s="1033"/>
      <c r="EF264" s="1033"/>
      <c r="EG264" s="1033"/>
      <c r="EH264" s="1033"/>
      <c r="EI264" s="1033"/>
    </row>
    <row r="265" spans="1:139" s="874" customFormat="1" ht="24" customHeight="1" x14ac:dyDescent="0.9">
      <c r="A265" s="963"/>
      <c r="L265" s="751"/>
      <c r="M265" s="751"/>
      <c r="O265" s="1033"/>
      <c r="Q265" s="1033"/>
      <c r="AE265" s="1033"/>
      <c r="AF265" s="1033"/>
      <c r="AG265" s="1033"/>
      <c r="AH265" s="1033"/>
      <c r="AI265" s="1033"/>
      <c r="AJ265" s="1033"/>
      <c r="AK265" s="1033"/>
      <c r="AL265" s="1033"/>
      <c r="AM265" s="1033"/>
      <c r="AN265" s="1033"/>
      <c r="AO265" s="1033"/>
      <c r="AP265" s="1033"/>
      <c r="AQ265" s="1033"/>
      <c r="AR265" s="1033"/>
      <c r="AS265" s="1033"/>
      <c r="AT265" s="1033"/>
      <c r="AU265" s="1033"/>
      <c r="AV265" s="1033"/>
      <c r="AW265" s="1033"/>
      <c r="AX265" s="1033"/>
      <c r="AY265" s="1033"/>
      <c r="AZ265" s="1033"/>
      <c r="BA265" s="1033"/>
      <c r="BB265" s="1033"/>
      <c r="BC265" s="1033"/>
      <c r="BD265" s="1033"/>
      <c r="BE265" s="1033"/>
      <c r="BF265" s="1033"/>
      <c r="BG265" s="1033"/>
      <c r="BH265" s="1033"/>
      <c r="BI265" s="1033"/>
      <c r="BJ265" s="1033"/>
      <c r="BM265" s="1033"/>
      <c r="BN265" s="1033"/>
      <c r="BO265" s="1033"/>
      <c r="BP265" s="1033"/>
      <c r="BQ265" s="1033"/>
      <c r="BR265" s="1033"/>
      <c r="BT265" s="1033"/>
      <c r="BU265" s="1033"/>
      <c r="BV265" s="1033"/>
      <c r="BW265" s="1033"/>
      <c r="BX265" s="1033"/>
      <c r="BY265" s="1033"/>
      <c r="CE265" s="767"/>
      <c r="CO265" s="740"/>
      <c r="CP265" s="1033"/>
      <c r="CU265" s="910"/>
      <c r="CW265" s="492"/>
      <c r="DD265" s="1134"/>
      <c r="DE265" s="1033"/>
      <c r="DF265" s="1033"/>
      <c r="DG265" s="1033"/>
      <c r="DH265" s="1033"/>
      <c r="DI265" s="1033"/>
      <c r="DJ265" s="1033"/>
      <c r="DK265" s="1033"/>
      <c r="DL265" s="1033"/>
      <c r="DM265" s="1033"/>
      <c r="DN265" s="1033"/>
      <c r="DO265" s="1033"/>
      <c r="DP265" s="1033"/>
      <c r="DQ265" s="1033"/>
      <c r="DR265" s="1033"/>
      <c r="DS265" s="1033"/>
      <c r="DT265" s="1033"/>
      <c r="DU265" s="1033"/>
      <c r="DV265" s="1033"/>
      <c r="DW265" s="1033"/>
      <c r="DX265" s="1033"/>
      <c r="DY265" s="1033"/>
      <c r="DZ265" s="1033"/>
      <c r="EA265" s="1033"/>
      <c r="EB265" s="1033"/>
      <c r="EC265" s="1033"/>
      <c r="ED265" s="1033"/>
      <c r="EE265" s="1033"/>
      <c r="EF265" s="1033"/>
      <c r="EG265" s="1033"/>
      <c r="EH265" s="1033"/>
      <c r="EI265" s="1033"/>
    </row>
    <row r="266" spans="1:139" s="874" customFormat="1" ht="24" customHeight="1" x14ac:dyDescent="0.9">
      <c r="A266" s="963"/>
      <c r="L266" s="751"/>
      <c r="M266" s="751"/>
      <c r="O266" s="1033"/>
      <c r="Q266" s="1033"/>
      <c r="AE266" s="1033"/>
      <c r="AF266" s="1033"/>
      <c r="AG266" s="1033"/>
      <c r="AH266" s="1033"/>
      <c r="AI266" s="1033"/>
      <c r="AJ266" s="1033"/>
      <c r="AK266" s="1033"/>
      <c r="AL266" s="1033"/>
      <c r="AM266" s="1033"/>
      <c r="AN266" s="1033"/>
      <c r="AO266" s="1033"/>
      <c r="AP266" s="1033"/>
      <c r="AQ266" s="1033"/>
      <c r="AR266" s="1033"/>
      <c r="AS266" s="1033"/>
      <c r="AT266" s="1033"/>
      <c r="AU266" s="1033"/>
      <c r="AV266" s="1033"/>
      <c r="AW266" s="1033"/>
      <c r="AX266" s="1033"/>
      <c r="AY266" s="1033"/>
      <c r="AZ266" s="1033"/>
      <c r="BA266" s="1033"/>
      <c r="BB266" s="1033"/>
      <c r="BC266" s="1033"/>
      <c r="BD266" s="1033"/>
      <c r="BE266" s="1033"/>
      <c r="BF266" s="1033"/>
      <c r="BG266" s="1033"/>
      <c r="BH266" s="1033"/>
      <c r="BI266" s="1033"/>
      <c r="BJ266" s="1033"/>
      <c r="BM266" s="1033"/>
      <c r="BN266" s="1033"/>
      <c r="BO266" s="1033"/>
      <c r="BP266" s="1033"/>
      <c r="BQ266" s="1033"/>
      <c r="BR266" s="1033"/>
      <c r="BT266" s="1033"/>
      <c r="BU266" s="1033"/>
      <c r="BV266" s="1033"/>
      <c r="BW266" s="1033"/>
      <c r="BX266" s="1033"/>
      <c r="BY266" s="1033"/>
      <c r="CE266" s="767"/>
      <c r="CO266" s="740"/>
      <c r="CP266" s="1033"/>
      <c r="CU266" s="910"/>
      <c r="CW266" s="492"/>
      <c r="DD266" s="1134"/>
      <c r="DE266" s="1033"/>
      <c r="DF266" s="1033"/>
      <c r="DG266" s="1033"/>
      <c r="DH266" s="1033"/>
      <c r="DI266" s="1033"/>
      <c r="DJ266" s="1033"/>
      <c r="DK266" s="1033"/>
      <c r="DL266" s="1033"/>
      <c r="DM266" s="1033"/>
      <c r="DN266" s="1033"/>
      <c r="DO266" s="1033"/>
      <c r="DP266" s="1033"/>
      <c r="DQ266" s="1033"/>
      <c r="DR266" s="1033"/>
      <c r="DS266" s="1033"/>
      <c r="DT266" s="1033"/>
      <c r="DU266" s="1033"/>
      <c r="DV266" s="1033"/>
      <c r="DW266" s="1033"/>
      <c r="DX266" s="1033"/>
      <c r="DY266" s="1033"/>
      <c r="DZ266" s="1033"/>
      <c r="EA266" s="1033"/>
      <c r="EB266" s="1033"/>
      <c r="EC266" s="1033"/>
      <c r="ED266" s="1033"/>
      <c r="EE266" s="1033"/>
      <c r="EF266" s="1033"/>
      <c r="EG266" s="1033"/>
      <c r="EH266" s="1033"/>
      <c r="EI266" s="1033"/>
    </row>
    <row r="267" spans="1:139" s="874" customFormat="1" ht="24" customHeight="1" x14ac:dyDescent="0.9">
      <c r="A267" s="963"/>
      <c r="L267" s="751"/>
      <c r="M267" s="751"/>
      <c r="O267" s="1033"/>
      <c r="Q267" s="1033"/>
      <c r="AE267" s="1033"/>
      <c r="AF267" s="1033"/>
      <c r="AG267" s="1033"/>
      <c r="AH267" s="1033"/>
      <c r="AI267" s="1033"/>
      <c r="AJ267" s="1033"/>
      <c r="AK267" s="1033"/>
      <c r="AL267" s="1033"/>
      <c r="AM267" s="1033"/>
      <c r="AN267" s="1033"/>
      <c r="AO267" s="1033"/>
      <c r="AP267" s="1033"/>
      <c r="AQ267" s="1033"/>
      <c r="AR267" s="1033"/>
      <c r="AS267" s="1033"/>
      <c r="AT267" s="1033"/>
      <c r="AU267" s="1033"/>
      <c r="AV267" s="1033"/>
      <c r="AW267" s="1033"/>
      <c r="AX267" s="1033"/>
      <c r="AY267" s="1033"/>
      <c r="AZ267" s="1033"/>
      <c r="BA267" s="1033"/>
      <c r="BB267" s="1033"/>
      <c r="BC267" s="1033"/>
      <c r="BD267" s="1033"/>
      <c r="BE267" s="1033"/>
      <c r="BF267" s="1033"/>
      <c r="BG267" s="1033"/>
      <c r="BH267" s="1033"/>
      <c r="BI267" s="1033"/>
      <c r="BJ267" s="1033"/>
      <c r="BM267" s="1033"/>
      <c r="BN267" s="1033"/>
      <c r="BO267" s="1033"/>
      <c r="BP267" s="1033"/>
      <c r="BQ267" s="1033"/>
      <c r="BR267" s="1033"/>
      <c r="BT267" s="1033"/>
      <c r="BU267" s="1033"/>
      <c r="BV267" s="1033"/>
      <c r="BW267" s="1033"/>
      <c r="BX267" s="1033"/>
      <c r="BY267" s="1033"/>
      <c r="CE267" s="767"/>
      <c r="CO267" s="740"/>
      <c r="CP267" s="1033"/>
      <c r="CU267" s="910"/>
      <c r="CW267" s="492"/>
      <c r="DD267" s="1134"/>
      <c r="DE267" s="1033"/>
      <c r="DF267" s="1033"/>
      <c r="DG267" s="1033"/>
      <c r="DH267" s="1033"/>
      <c r="DI267" s="1033"/>
      <c r="DJ267" s="1033"/>
      <c r="DK267" s="1033"/>
      <c r="DL267" s="1033"/>
      <c r="DM267" s="1033"/>
      <c r="DN267" s="1033"/>
      <c r="DO267" s="1033"/>
      <c r="DP267" s="1033"/>
      <c r="DQ267" s="1033"/>
      <c r="DR267" s="1033"/>
      <c r="DS267" s="1033"/>
      <c r="DT267" s="1033"/>
      <c r="DU267" s="1033"/>
      <c r="DV267" s="1033"/>
      <c r="DW267" s="1033"/>
      <c r="DX267" s="1033"/>
      <c r="DY267" s="1033"/>
      <c r="DZ267" s="1033"/>
      <c r="EA267" s="1033"/>
      <c r="EB267" s="1033"/>
      <c r="EC267" s="1033"/>
      <c r="ED267" s="1033"/>
      <c r="EE267" s="1033"/>
      <c r="EF267" s="1033"/>
      <c r="EG267" s="1033"/>
      <c r="EH267" s="1033"/>
      <c r="EI267" s="1033"/>
    </row>
    <row r="268" spans="1:139" s="874" customFormat="1" ht="24" customHeight="1" x14ac:dyDescent="0.9">
      <c r="A268" s="963"/>
      <c r="L268" s="751"/>
      <c r="M268" s="751"/>
      <c r="O268" s="1033"/>
      <c r="Q268" s="1033"/>
      <c r="AE268" s="1033"/>
      <c r="AF268" s="1033"/>
      <c r="AG268" s="1033"/>
      <c r="AH268" s="1033"/>
      <c r="AI268" s="1033"/>
      <c r="AJ268" s="1033"/>
      <c r="AK268" s="1033"/>
      <c r="AL268" s="1033"/>
      <c r="AM268" s="1033"/>
      <c r="AN268" s="1033"/>
      <c r="AO268" s="1033"/>
      <c r="AP268" s="1033"/>
      <c r="AQ268" s="1033"/>
      <c r="AR268" s="1033"/>
      <c r="AS268" s="1033"/>
      <c r="AT268" s="1033"/>
      <c r="AU268" s="1033"/>
      <c r="AV268" s="1033"/>
      <c r="AW268" s="1033"/>
      <c r="AX268" s="1033"/>
      <c r="AY268" s="1033"/>
      <c r="AZ268" s="1033"/>
      <c r="BA268" s="1033"/>
      <c r="BB268" s="1033"/>
      <c r="BC268" s="1033"/>
      <c r="BD268" s="1033"/>
      <c r="BE268" s="1033"/>
      <c r="BF268" s="1033"/>
      <c r="BG268" s="1033"/>
      <c r="BH268" s="1033"/>
      <c r="BI268" s="1033"/>
      <c r="BJ268" s="1033"/>
      <c r="BM268" s="1033"/>
      <c r="BN268" s="1033"/>
      <c r="BO268" s="1033"/>
      <c r="BP268" s="1033"/>
      <c r="BQ268" s="1033"/>
      <c r="BR268" s="1033"/>
      <c r="BT268" s="1033"/>
      <c r="BU268" s="1033"/>
      <c r="BV268" s="1033"/>
      <c r="BW268" s="1033"/>
      <c r="BX268" s="1033"/>
      <c r="BY268" s="1033"/>
      <c r="CE268" s="767"/>
      <c r="CO268" s="740"/>
      <c r="CP268" s="1033"/>
      <c r="CU268" s="910"/>
      <c r="CW268" s="492"/>
      <c r="DD268" s="1134"/>
      <c r="DE268" s="1033"/>
      <c r="DF268" s="1033"/>
      <c r="DG268" s="1033"/>
      <c r="DH268" s="1033"/>
      <c r="DI268" s="1033"/>
      <c r="DJ268" s="1033"/>
      <c r="DK268" s="1033"/>
      <c r="DL268" s="1033"/>
      <c r="DM268" s="1033"/>
      <c r="DN268" s="1033"/>
      <c r="DO268" s="1033"/>
      <c r="DP268" s="1033"/>
      <c r="DQ268" s="1033"/>
      <c r="DR268" s="1033"/>
      <c r="DS268" s="1033"/>
      <c r="DT268" s="1033"/>
      <c r="DU268" s="1033"/>
      <c r="DV268" s="1033"/>
      <c r="DW268" s="1033"/>
      <c r="DX268" s="1033"/>
      <c r="DY268" s="1033"/>
      <c r="DZ268" s="1033"/>
      <c r="EA268" s="1033"/>
      <c r="EB268" s="1033"/>
      <c r="EC268" s="1033"/>
      <c r="ED268" s="1033"/>
      <c r="EE268" s="1033"/>
      <c r="EF268" s="1033"/>
      <c r="EG268" s="1033"/>
      <c r="EH268" s="1033"/>
      <c r="EI268" s="1033"/>
    </row>
    <row r="269" spans="1:139" s="874" customFormat="1" ht="24" customHeight="1" x14ac:dyDescent="0.9">
      <c r="A269" s="963"/>
      <c r="L269" s="751"/>
      <c r="M269" s="751"/>
      <c r="O269" s="1033"/>
      <c r="Q269" s="1033"/>
      <c r="AE269" s="1033"/>
      <c r="AF269" s="1033"/>
      <c r="AG269" s="1033"/>
      <c r="AH269" s="1033"/>
      <c r="AI269" s="1033"/>
      <c r="AJ269" s="1033"/>
      <c r="AK269" s="1033"/>
      <c r="AL269" s="1033"/>
      <c r="AM269" s="1033"/>
      <c r="AN269" s="1033"/>
      <c r="AO269" s="1033"/>
      <c r="AP269" s="1033"/>
      <c r="AQ269" s="1033"/>
      <c r="AR269" s="1033"/>
      <c r="AS269" s="1033"/>
      <c r="AT269" s="1033"/>
      <c r="AU269" s="1033"/>
      <c r="AV269" s="1033"/>
      <c r="AW269" s="1033"/>
      <c r="AX269" s="1033"/>
      <c r="AY269" s="1033"/>
      <c r="AZ269" s="1033"/>
      <c r="BA269" s="1033"/>
      <c r="BB269" s="1033"/>
      <c r="BC269" s="1033"/>
      <c r="BD269" s="1033"/>
      <c r="BE269" s="1033"/>
      <c r="BF269" s="1033"/>
      <c r="BG269" s="1033"/>
      <c r="BH269" s="1033"/>
      <c r="BI269" s="1033"/>
      <c r="BJ269" s="1033"/>
      <c r="BM269" s="1033"/>
      <c r="BN269" s="1033"/>
      <c r="BO269" s="1033"/>
      <c r="BP269" s="1033"/>
      <c r="BQ269" s="1033"/>
      <c r="BR269" s="1033"/>
      <c r="BT269" s="1033"/>
      <c r="BU269" s="1033"/>
      <c r="BV269" s="1033"/>
      <c r="BW269" s="1033"/>
      <c r="BX269" s="1033"/>
      <c r="BY269" s="1033"/>
      <c r="CE269" s="767"/>
      <c r="CO269" s="740"/>
      <c r="CP269" s="1033"/>
      <c r="CU269" s="910"/>
      <c r="CW269" s="492"/>
      <c r="DD269" s="1134"/>
      <c r="DE269" s="1033"/>
      <c r="DF269" s="1033"/>
      <c r="DG269" s="1033"/>
      <c r="DH269" s="1033"/>
      <c r="DI269" s="1033"/>
      <c r="DJ269" s="1033"/>
      <c r="DK269" s="1033"/>
      <c r="DL269" s="1033"/>
      <c r="DM269" s="1033"/>
      <c r="DN269" s="1033"/>
      <c r="DO269" s="1033"/>
      <c r="DP269" s="1033"/>
      <c r="DQ269" s="1033"/>
      <c r="DR269" s="1033"/>
      <c r="DS269" s="1033"/>
      <c r="DT269" s="1033"/>
      <c r="DU269" s="1033"/>
      <c r="DV269" s="1033"/>
      <c r="DW269" s="1033"/>
      <c r="DX269" s="1033"/>
      <c r="DY269" s="1033"/>
      <c r="DZ269" s="1033"/>
      <c r="EA269" s="1033"/>
      <c r="EB269" s="1033"/>
      <c r="EC269" s="1033"/>
      <c r="ED269" s="1033"/>
      <c r="EE269" s="1033"/>
      <c r="EF269" s="1033"/>
      <c r="EG269" s="1033"/>
      <c r="EH269" s="1033"/>
      <c r="EI269" s="1033"/>
    </row>
    <row r="270" spans="1:139" s="874" customFormat="1" ht="24" customHeight="1" x14ac:dyDescent="0.9">
      <c r="A270" s="963"/>
      <c r="L270" s="751"/>
      <c r="M270" s="751"/>
      <c r="O270" s="1033"/>
      <c r="Q270" s="1033"/>
      <c r="AE270" s="1033"/>
      <c r="AF270" s="1033"/>
      <c r="AG270" s="1033"/>
      <c r="AH270" s="1033"/>
      <c r="AI270" s="1033"/>
      <c r="AJ270" s="1033"/>
      <c r="AK270" s="1033"/>
      <c r="AL270" s="1033"/>
      <c r="AM270" s="1033"/>
      <c r="AN270" s="1033"/>
      <c r="AO270" s="1033"/>
      <c r="AP270" s="1033"/>
      <c r="AQ270" s="1033"/>
      <c r="AR270" s="1033"/>
      <c r="AS270" s="1033"/>
      <c r="AT270" s="1033"/>
      <c r="AU270" s="1033"/>
      <c r="AV270" s="1033"/>
      <c r="AW270" s="1033"/>
      <c r="AX270" s="1033"/>
      <c r="AY270" s="1033"/>
      <c r="AZ270" s="1033"/>
      <c r="BA270" s="1033"/>
      <c r="BB270" s="1033"/>
      <c r="BC270" s="1033"/>
      <c r="BD270" s="1033"/>
      <c r="BE270" s="1033"/>
      <c r="BF270" s="1033"/>
      <c r="BG270" s="1033"/>
      <c r="BH270" s="1033"/>
      <c r="BI270" s="1033"/>
      <c r="BJ270" s="1033"/>
      <c r="BM270" s="1033"/>
      <c r="BN270" s="1033"/>
      <c r="BO270" s="1033"/>
      <c r="BP270" s="1033"/>
      <c r="BQ270" s="1033"/>
      <c r="BR270" s="1033"/>
      <c r="BT270" s="1033"/>
      <c r="BU270" s="1033"/>
      <c r="BV270" s="1033"/>
      <c r="BW270" s="1033"/>
      <c r="BX270" s="1033"/>
      <c r="BY270" s="1033"/>
      <c r="CE270" s="767"/>
      <c r="CO270" s="740"/>
      <c r="CP270" s="1033"/>
      <c r="CU270" s="910"/>
      <c r="CW270" s="492"/>
      <c r="DD270" s="1134"/>
      <c r="DE270" s="1033"/>
      <c r="DF270" s="1033"/>
      <c r="DG270" s="1033"/>
      <c r="DH270" s="1033"/>
      <c r="DI270" s="1033"/>
      <c r="DJ270" s="1033"/>
      <c r="DK270" s="1033"/>
      <c r="DL270" s="1033"/>
      <c r="DM270" s="1033"/>
      <c r="DN270" s="1033"/>
      <c r="DO270" s="1033"/>
      <c r="DP270" s="1033"/>
      <c r="DQ270" s="1033"/>
      <c r="DR270" s="1033"/>
      <c r="DS270" s="1033"/>
      <c r="DT270" s="1033"/>
      <c r="DU270" s="1033"/>
      <c r="DV270" s="1033"/>
      <c r="DW270" s="1033"/>
      <c r="DX270" s="1033"/>
      <c r="DY270" s="1033"/>
      <c r="DZ270" s="1033"/>
      <c r="EA270" s="1033"/>
      <c r="EB270" s="1033"/>
      <c r="EC270" s="1033"/>
      <c r="ED270" s="1033"/>
      <c r="EE270" s="1033"/>
      <c r="EF270" s="1033"/>
      <c r="EG270" s="1033"/>
      <c r="EH270" s="1033"/>
      <c r="EI270" s="1033"/>
    </row>
    <row r="271" spans="1:139" s="874" customFormat="1" ht="24" customHeight="1" x14ac:dyDescent="0.9">
      <c r="A271" s="963"/>
      <c r="L271" s="751"/>
      <c r="M271" s="751"/>
      <c r="O271" s="1033"/>
      <c r="Q271" s="1033"/>
      <c r="AE271" s="1033"/>
      <c r="AF271" s="1033"/>
      <c r="AG271" s="1033"/>
      <c r="AH271" s="1033"/>
      <c r="AI271" s="1033"/>
      <c r="AJ271" s="1033"/>
      <c r="AK271" s="1033"/>
      <c r="AL271" s="1033"/>
      <c r="AM271" s="1033"/>
      <c r="AN271" s="1033"/>
      <c r="AO271" s="1033"/>
      <c r="AP271" s="1033"/>
      <c r="AQ271" s="1033"/>
      <c r="AR271" s="1033"/>
      <c r="AS271" s="1033"/>
      <c r="AT271" s="1033"/>
      <c r="AU271" s="1033"/>
      <c r="AV271" s="1033"/>
      <c r="AW271" s="1033"/>
      <c r="AX271" s="1033"/>
      <c r="AY271" s="1033"/>
      <c r="AZ271" s="1033"/>
      <c r="BA271" s="1033"/>
      <c r="BB271" s="1033"/>
      <c r="BC271" s="1033"/>
      <c r="BD271" s="1033"/>
      <c r="BE271" s="1033"/>
      <c r="BF271" s="1033"/>
      <c r="BG271" s="1033"/>
      <c r="BH271" s="1033"/>
      <c r="BI271" s="1033"/>
      <c r="BJ271" s="1033"/>
      <c r="BM271" s="1033"/>
      <c r="BN271" s="1033"/>
      <c r="BO271" s="1033"/>
      <c r="BP271" s="1033"/>
      <c r="BQ271" s="1033"/>
      <c r="BR271" s="1033"/>
      <c r="BT271" s="1033"/>
      <c r="BU271" s="1033"/>
      <c r="BV271" s="1033"/>
      <c r="BW271" s="1033"/>
      <c r="BX271" s="1033"/>
      <c r="BY271" s="1033"/>
      <c r="CE271" s="767"/>
      <c r="CO271" s="740"/>
      <c r="CP271" s="1033"/>
      <c r="CU271" s="910"/>
      <c r="CW271" s="492"/>
      <c r="DD271" s="1134"/>
      <c r="DE271" s="1033"/>
      <c r="DF271" s="1033"/>
      <c r="DG271" s="1033"/>
      <c r="DH271" s="1033"/>
      <c r="DI271" s="1033"/>
      <c r="DJ271" s="1033"/>
      <c r="DK271" s="1033"/>
      <c r="DL271" s="1033"/>
      <c r="DM271" s="1033"/>
      <c r="DN271" s="1033"/>
      <c r="DO271" s="1033"/>
      <c r="DP271" s="1033"/>
      <c r="DQ271" s="1033"/>
      <c r="DR271" s="1033"/>
      <c r="DS271" s="1033"/>
      <c r="DT271" s="1033"/>
      <c r="DU271" s="1033"/>
      <c r="DV271" s="1033"/>
      <c r="DW271" s="1033"/>
      <c r="DX271" s="1033"/>
      <c r="DY271" s="1033"/>
      <c r="DZ271" s="1033"/>
      <c r="EA271" s="1033"/>
      <c r="EB271" s="1033"/>
      <c r="EC271" s="1033"/>
      <c r="ED271" s="1033"/>
      <c r="EE271" s="1033"/>
      <c r="EF271" s="1033"/>
      <c r="EG271" s="1033"/>
      <c r="EH271" s="1033"/>
      <c r="EI271" s="1033"/>
    </row>
    <row r="272" spans="1:139" s="874" customFormat="1" ht="24" customHeight="1" x14ac:dyDescent="0.9">
      <c r="A272" s="963"/>
      <c r="L272" s="751"/>
      <c r="M272" s="751"/>
      <c r="O272" s="1033"/>
      <c r="Q272" s="1033"/>
      <c r="AE272" s="1033"/>
      <c r="AF272" s="1033"/>
      <c r="AG272" s="1033"/>
      <c r="AH272" s="1033"/>
      <c r="AI272" s="1033"/>
      <c r="AJ272" s="1033"/>
      <c r="AK272" s="1033"/>
      <c r="AL272" s="1033"/>
      <c r="AM272" s="1033"/>
      <c r="AN272" s="1033"/>
      <c r="AO272" s="1033"/>
      <c r="AP272" s="1033"/>
      <c r="AQ272" s="1033"/>
      <c r="AR272" s="1033"/>
      <c r="AS272" s="1033"/>
      <c r="AT272" s="1033"/>
      <c r="AU272" s="1033"/>
      <c r="AV272" s="1033"/>
      <c r="AW272" s="1033"/>
      <c r="AX272" s="1033"/>
      <c r="AY272" s="1033"/>
      <c r="AZ272" s="1033"/>
      <c r="BA272" s="1033"/>
      <c r="BB272" s="1033"/>
      <c r="BC272" s="1033"/>
      <c r="BD272" s="1033"/>
      <c r="BE272" s="1033"/>
      <c r="BF272" s="1033"/>
      <c r="BG272" s="1033"/>
      <c r="BH272" s="1033"/>
      <c r="BI272" s="1033"/>
      <c r="BJ272" s="1033"/>
      <c r="BM272" s="1033"/>
      <c r="BN272" s="1033"/>
      <c r="BO272" s="1033"/>
      <c r="BP272" s="1033"/>
      <c r="BQ272" s="1033"/>
      <c r="BR272" s="1033"/>
      <c r="BT272" s="1033"/>
      <c r="BU272" s="1033"/>
      <c r="BV272" s="1033"/>
      <c r="BW272" s="1033"/>
      <c r="BX272" s="1033"/>
      <c r="BY272" s="1033"/>
      <c r="CE272" s="767"/>
      <c r="CO272" s="740"/>
      <c r="CP272" s="1033"/>
      <c r="CU272" s="910"/>
      <c r="CW272" s="492"/>
      <c r="DD272" s="1134"/>
      <c r="DE272" s="1033"/>
      <c r="DF272" s="1033"/>
      <c r="DG272" s="1033"/>
      <c r="DH272" s="1033"/>
      <c r="DI272" s="1033"/>
      <c r="DJ272" s="1033"/>
      <c r="DK272" s="1033"/>
      <c r="DL272" s="1033"/>
      <c r="DM272" s="1033"/>
      <c r="DN272" s="1033"/>
      <c r="DO272" s="1033"/>
      <c r="DP272" s="1033"/>
      <c r="DQ272" s="1033"/>
      <c r="DR272" s="1033"/>
      <c r="DS272" s="1033"/>
      <c r="DT272" s="1033"/>
      <c r="DU272" s="1033"/>
      <c r="DV272" s="1033"/>
      <c r="DW272" s="1033"/>
      <c r="DX272" s="1033"/>
      <c r="DY272" s="1033"/>
      <c r="DZ272" s="1033"/>
      <c r="EA272" s="1033"/>
      <c r="EB272" s="1033"/>
      <c r="EC272" s="1033"/>
      <c r="ED272" s="1033"/>
      <c r="EE272" s="1033"/>
      <c r="EF272" s="1033"/>
      <c r="EG272" s="1033"/>
      <c r="EH272" s="1033"/>
      <c r="EI272" s="1033"/>
    </row>
    <row r="273" spans="1:139" s="874" customFormat="1" ht="24" customHeight="1" x14ac:dyDescent="0.9">
      <c r="A273" s="963"/>
      <c r="L273" s="751"/>
      <c r="M273" s="751"/>
      <c r="O273" s="1033"/>
      <c r="Q273" s="1033"/>
      <c r="AE273" s="1033"/>
      <c r="AF273" s="1033"/>
      <c r="AG273" s="1033"/>
      <c r="AH273" s="1033"/>
      <c r="AI273" s="1033"/>
      <c r="AJ273" s="1033"/>
      <c r="AK273" s="1033"/>
      <c r="AL273" s="1033"/>
      <c r="AM273" s="1033"/>
      <c r="AN273" s="1033"/>
      <c r="AO273" s="1033"/>
      <c r="AP273" s="1033"/>
      <c r="AQ273" s="1033"/>
      <c r="AR273" s="1033"/>
      <c r="AS273" s="1033"/>
      <c r="AT273" s="1033"/>
      <c r="AU273" s="1033"/>
      <c r="AV273" s="1033"/>
      <c r="AW273" s="1033"/>
      <c r="AX273" s="1033"/>
      <c r="AY273" s="1033"/>
      <c r="AZ273" s="1033"/>
      <c r="BA273" s="1033"/>
      <c r="BB273" s="1033"/>
      <c r="BC273" s="1033"/>
      <c r="BD273" s="1033"/>
      <c r="BE273" s="1033"/>
      <c r="BF273" s="1033"/>
      <c r="BG273" s="1033"/>
      <c r="BH273" s="1033"/>
      <c r="BI273" s="1033"/>
      <c r="BJ273" s="1033"/>
      <c r="BM273" s="1033"/>
      <c r="BN273" s="1033"/>
      <c r="BO273" s="1033"/>
      <c r="BP273" s="1033"/>
      <c r="BQ273" s="1033"/>
      <c r="BR273" s="1033"/>
      <c r="BT273" s="1033"/>
      <c r="BU273" s="1033"/>
      <c r="BV273" s="1033"/>
      <c r="BW273" s="1033"/>
      <c r="BX273" s="1033"/>
      <c r="BY273" s="1033"/>
      <c r="CE273" s="767"/>
      <c r="CO273" s="740"/>
      <c r="CP273" s="1033"/>
      <c r="CU273" s="910"/>
      <c r="CW273" s="492"/>
      <c r="DD273" s="1134"/>
      <c r="DE273" s="1033"/>
      <c r="DF273" s="1033"/>
      <c r="DG273" s="1033"/>
      <c r="DH273" s="1033"/>
      <c r="DI273" s="1033"/>
      <c r="DJ273" s="1033"/>
      <c r="DK273" s="1033"/>
      <c r="DL273" s="1033"/>
      <c r="DM273" s="1033"/>
      <c r="DN273" s="1033"/>
      <c r="DO273" s="1033"/>
      <c r="DP273" s="1033"/>
      <c r="DQ273" s="1033"/>
      <c r="DR273" s="1033"/>
      <c r="DS273" s="1033"/>
      <c r="DT273" s="1033"/>
      <c r="DU273" s="1033"/>
      <c r="DV273" s="1033"/>
      <c r="DW273" s="1033"/>
      <c r="DX273" s="1033"/>
      <c r="DY273" s="1033"/>
      <c r="DZ273" s="1033"/>
      <c r="EA273" s="1033"/>
      <c r="EB273" s="1033"/>
      <c r="EC273" s="1033"/>
      <c r="ED273" s="1033"/>
      <c r="EE273" s="1033"/>
      <c r="EF273" s="1033"/>
      <c r="EG273" s="1033"/>
      <c r="EH273" s="1033"/>
      <c r="EI273" s="1033"/>
    </row>
    <row r="274" spans="1:139" s="874" customFormat="1" ht="24" customHeight="1" x14ac:dyDescent="0.9">
      <c r="A274" s="963"/>
      <c r="L274" s="751"/>
      <c r="M274" s="751"/>
      <c r="O274" s="1033"/>
      <c r="Q274" s="1033"/>
      <c r="AE274" s="1033"/>
      <c r="AF274" s="1033"/>
      <c r="AG274" s="1033"/>
      <c r="AH274" s="1033"/>
      <c r="AI274" s="1033"/>
      <c r="AJ274" s="1033"/>
      <c r="AK274" s="1033"/>
      <c r="AL274" s="1033"/>
      <c r="AM274" s="1033"/>
      <c r="AN274" s="1033"/>
      <c r="AO274" s="1033"/>
      <c r="AP274" s="1033"/>
      <c r="AQ274" s="1033"/>
      <c r="AR274" s="1033"/>
      <c r="AS274" s="1033"/>
      <c r="AT274" s="1033"/>
      <c r="AU274" s="1033"/>
      <c r="AV274" s="1033"/>
      <c r="AW274" s="1033"/>
      <c r="AX274" s="1033"/>
      <c r="AY274" s="1033"/>
      <c r="AZ274" s="1033"/>
      <c r="BA274" s="1033"/>
      <c r="BB274" s="1033"/>
      <c r="BC274" s="1033"/>
      <c r="BD274" s="1033"/>
      <c r="BE274" s="1033"/>
      <c r="BF274" s="1033"/>
      <c r="BG274" s="1033"/>
      <c r="BH274" s="1033"/>
      <c r="BI274" s="1033"/>
      <c r="BJ274" s="1033"/>
      <c r="BM274" s="1033"/>
      <c r="BN274" s="1033"/>
      <c r="BO274" s="1033"/>
      <c r="BP274" s="1033"/>
      <c r="BQ274" s="1033"/>
      <c r="BR274" s="1033"/>
      <c r="BT274" s="1033"/>
      <c r="BU274" s="1033"/>
      <c r="BV274" s="1033"/>
      <c r="BW274" s="1033"/>
      <c r="BX274" s="1033"/>
      <c r="BY274" s="1033"/>
      <c r="CE274" s="767"/>
      <c r="CO274" s="740"/>
      <c r="CP274" s="1033"/>
      <c r="CU274" s="910"/>
      <c r="CW274" s="492"/>
      <c r="DD274" s="1134"/>
      <c r="DE274" s="1033"/>
      <c r="DF274" s="1033"/>
      <c r="DG274" s="1033"/>
      <c r="DH274" s="1033"/>
      <c r="DI274" s="1033"/>
      <c r="DJ274" s="1033"/>
      <c r="DK274" s="1033"/>
      <c r="DL274" s="1033"/>
      <c r="DM274" s="1033"/>
      <c r="DN274" s="1033"/>
      <c r="DO274" s="1033"/>
      <c r="DP274" s="1033"/>
      <c r="DQ274" s="1033"/>
      <c r="DR274" s="1033"/>
      <c r="DS274" s="1033"/>
      <c r="DT274" s="1033"/>
      <c r="DU274" s="1033"/>
      <c r="DV274" s="1033"/>
      <c r="DW274" s="1033"/>
      <c r="DX274" s="1033"/>
      <c r="DY274" s="1033"/>
      <c r="DZ274" s="1033"/>
      <c r="EA274" s="1033"/>
      <c r="EB274" s="1033"/>
      <c r="EC274" s="1033"/>
      <c r="ED274" s="1033"/>
      <c r="EE274" s="1033"/>
      <c r="EF274" s="1033"/>
      <c r="EG274" s="1033"/>
      <c r="EH274" s="1033"/>
      <c r="EI274" s="1033"/>
    </row>
    <row r="275" spans="1:139" s="874" customFormat="1" ht="24" customHeight="1" x14ac:dyDescent="0.9">
      <c r="A275" s="963"/>
      <c r="L275" s="751"/>
      <c r="M275" s="751"/>
      <c r="O275" s="1033"/>
      <c r="Q275" s="1033"/>
      <c r="AE275" s="1033"/>
      <c r="AF275" s="1033"/>
      <c r="AG275" s="1033"/>
      <c r="AH275" s="1033"/>
      <c r="AI275" s="1033"/>
      <c r="AJ275" s="1033"/>
      <c r="AK275" s="1033"/>
      <c r="AL275" s="1033"/>
      <c r="AM275" s="1033"/>
      <c r="AN275" s="1033"/>
      <c r="AO275" s="1033"/>
      <c r="AP275" s="1033"/>
      <c r="AQ275" s="1033"/>
      <c r="AR275" s="1033"/>
      <c r="AS275" s="1033"/>
      <c r="AT275" s="1033"/>
      <c r="AU275" s="1033"/>
      <c r="AV275" s="1033"/>
      <c r="AW275" s="1033"/>
      <c r="AX275" s="1033"/>
      <c r="AY275" s="1033"/>
      <c r="AZ275" s="1033"/>
      <c r="BA275" s="1033"/>
      <c r="BB275" s="1033"/>
      <c r="BC275" s="1033"/>
      <c r="BD275" s="1033"/>
      <c r="BE275" s="1033"/>
      <c r="BF275" s="1033"/>
      <c r="BG275" s="1033"/>
      <c r="BH275" s="1033"/>
      <c r="BI275" s="1033"/>
      <c r="BJ275" s="1033"/>
      <c r="BM275" s="1033"/>
      <c r="BN275" s="1033"/>
      <c r="BO275" s="1033"/>
      <c r="BP275" s="1033"/>
      <c r="BQ275" s="1033"/>
      <c r="BR275" s="1033"/>
      <c r="BT275" s="1033"/>
      <c r="BU275" s="1033"/>
      <c r="BV275" s="1033"/>
      <c r="BW275" s="1033"/>
      <c r="BX275" s="1033"/>
      <c r="BY275" s="1033"/>
      <c r="CE275" s="767"/>
      <c r="CO275" s="740"/>
      <c r="CP275" s="1033"/>
      <c r="CU275" s="910"/>
      <c r="CW275" s="492"/>
      <c r="DD275" s="1134"/>
      <c r="DE275" s="1033"/>
      <c r="DF275" s="1033"/>
      <c r="DG275" s="1033"/>
      <c r="DH275" s="1033"/>
      <c r="DI275" s="1033"/>
      <c r="DJ275" s="1033"/>
      <c r="DK275" s="1033"/>
      <c r="DL275" s="1033"/>
      <c r="DM275" s="1033"/>
      <c r="DN275" s="1033"/>
      <c r="DO275" s="1033"/>
      <c r="DP275" s="1033"/>
      <c r="DQ275" s="1033"/>
      <c r="DR275" s="1033"/>
      <c r="DS275" s="1033"/>
      <c r="DT275" s="1033"/>
      <c r="DU275" s="1033"/>
      <c r="DV275" s="1033"/>
      <c r="DW275" s="1033"/>
      <c r="DX275" s="1033"/>
      <c r="DY275" s="1033"/>
      <c r="DZ275" s="1033"/>
      <c r="EA275" s="1033"/>
      <c r="EB275" s="1033"/>
      <c r="EC275" s="1033"/>
      <c r="ED275" s="1033"/>
      <c r="EE275" s="1033"/>
      <c r="EF275" s="1033"/>
      <c r="EG275" s="1033"/>
      <c r="EH275" s="1033"/>
      <c r="EI275" s="1033"/>
    </row>
    <row r="276" spans="1:139" s="874" customFormat="1" ht="24" customHeight="1" x14ac:dyDescent="0.9">
      <c r="A276" s="963"/>
      <c r="L276" s="751"/>
      <c r="M276" s="751"/>
      <c r="O276" s="1033"/>
      <c r="Q276" s="1033"/>
      <c r="AE276" s="1033"/>
      <c r="AF276" s="1033"/>
      <c r="AG276" s="1033"/>
      <c r="AH276" s="1033"/>
      <c r="AI276" s="1033"/>
      <c r="AJ276" s="1033"/>
      <c r="AK276" s="1033"/>
      <c r="AL276" s="1033"/>
      <c r="AM276" s="1033"/>
      <c r="AN276" s="1033"/>
      <c r="AO276" s="1033"/>
      <c r="AP276" s="1033"/>
      <c r="AQ276" s="1033"/>
      <c r="AR276" s="1033"/>
      <c r="AS276" s="1033"/>
      <c r="AT276" s="1033"/>
      <c r="AU276" s="1033"/>
      <c r="AV276" s="1033"/>
      <c r="AW276" s="1033"/>
      <c r="AX276" s="1033"/>
      <c r="AY276" s="1033"/>
      <c r="AZ276" s="1033"/>
      <c r="BA276" s="1033"/>
      <c r="BB276" s="1033"/>
      <c r="BC276" s="1033"/>
      <c r="BD276" s="1033"/>
      <c r="BE276" s="1033"/>
      <c r="BF276" s="1033"/>
      <c r="BG276" s="1033"/>
      <c r="BH276" s="1033"/>
      <c r="BI276" s="1033"/>
      <c r="BJ276" s="1033"/>
      <c r="BM276" s="1033"/>
      <c r="BN276" s="1033"/>
      <c r="BO276" s="1033"/>
      <c r="BP276" s="1033"/>
      <c r="BQ276" s="1033"/>
      <c r="BR276" s="1033"/>
      <c r="BT276" s="1033"/>
      <c r="BU276" s="1033"/>
      <c r="BV276" s="1033"/>
      <c r="BW276" s="1033"/>
      <c r="BX276" s="1033"/>
      <c r="BY276" s="1033"/>
      <c r="CE276" s="767"/>
      <c r="CO276" s="740"/>
      <c r="CP276" s="1033"/>
      <c r="CU276" s="910"/>
      <c r="CW276" s="492"/>
      <c r="DD276" s="1134"/>
      <c r="DE276" s="1033"/>
      <c r="DF276" s="1033"/>
      <c r="DG276" s="1033"/>
      <c r="DH276" s="1033"/>
      <c r="DI276" s="1033"/>
      <c r="DJ276" s="1033"/>
      <c r="DK276" s="1033"/>
      <c r="DL276" s="1033"/>
      <c r="DM276" s="1033"/>
      <c r="DN276" s="1033"/>
      <c r="DO276" s="1033"/>
      <c r="DP276" s="1033"/>
      <c r="DQ276" s="1033"/>
      <c r="DR276" s="1033"/>
      <c r="DS276" s="1033"/>
      <c r="DT276" s="1033"/>
      <c r="DU276" s="1033"/>
      <c r="DV276" s="1033"/>
      <c r="DW276" s="1033"/>
      <c r="DX276" s="1033"/>
      <c r="DY276" s="1033"/>
      <c r="DZ276" s="1033"/>
      <c r="EA276" s="1033"/>
      <c r="EB276" s="1033"/>
      <c r="EC276" s="1033"/>
      <c r="ED276" s="1033"/>
      <c r="EE276" s="1033"/>
      <c r="EF276" s="1033"/>
      <c r="EG276" s="1033"/>
      <c r="EH276" s="1033"/>
      <c r="EI276" s="1033"/>
    </row>
    <row r="277" spans="1:139" s="874" customFormat="1" ht="24" customHeight="1" x14ac:dyDescent="0.9">
      <c r="A277" s="963"/>
      <c r="L277" s="751"/>
      <c r="M277" s="751"/>
      <c r="O277" s="1033"/>
      <c r="Q277" s="1033"/>
      <c r="AE277" s="1033"/>
      <c r="AF277" s="1033"/>
      <c r="AG277" s="1033"/>
      <c r="AH277" s="1033"/>
      <c r="AI277" s="1033"/>
      <c r="AJ277" s="1033"/>
      <c r="AK277" s="1033"/>
      <c r="AL277" s="1033"/>
      <c r="AM277" s="1033"/>
      <c r="AN277" s="1033"/>
      <c r="AO277" s="1033"/>
      <c r="AP277" s="1033"/>
      <c r="AQ277" s="1033"/>
      <c r="AR277" s="1033"/>
      <c r="AS277" s="1033"/>
      <c r="AT277" s="1033"/>
      <c r="AU277" s="1033"/>
      <c r="AV277" s="1033"/>
      <c r="AW277" s="1033"/>
      <c r="AX277" s="1033"/>
      <c r="AY277" s="1033"/>
      <c r="AZ277" s="1033"/>
      <c r="BA277" s="1033"/>
      <c r="BB277" s="1033"/>
      <c r="BC277" s="1033"/>
      <c r="BD277" s="1033"/>
      <c r="BE277" s="1033"/>
      <c r="BF277" s="1033"/>
      <c r="BG277" s="1033"/>
      <c r="BH277" s="1033"/>
      <c r="BI277" s="1033"/>
      <c r="BJ277" s="1033"/>
      <c r="BM277" s="1033"/>
      <c r="BN277" s="1033"/>
      <c r="BO277" s="1033"/>
      <c r="BP277" s="1033"/>
      <c r="BQ277" s="1033"/>
      <c r="BR277" s="1033"/>
      <c r="BT277" s="1033"/>
      <c r="BU277" s="1033"/>
      <c r="BV277" s="1033"/>
      <c r="BW277" s="1033"/>
      <c r="BX277" s="1033"/>
      <c r="BY277" s="1033"/>
      <c r="CE277" s="767"/>
      <c r="CO277" s="740"/>
      <c r="CP277" s="1033"/>
      <c r="CU277" s="910"/>
      <c r="CW277" s="492"/>
      <c r="DD277" s="1134"/>
      <c r="DE277" s="1033"/>
      <c r="DF277" s="1033"/>
      <c r="DG277" s="1033"/>
      <c r="DH277" s="1033"/>
      <c r="DI277" s="1033"/>
      <c r="DJ277" s="1033"/>
      <c r="DK277" s="1033"/>
      <c r="DL277" s="1033"/>
      <c r="DM277" s="1033"/>
      <c r="DN277" s="1033"/>
      <c r="DO277" s="1033"/>
      <c r="DP277" s="1033"/>
      <c r="DQ277" s="1033"/>
      <c r="DR277" s="1033"/>
      <c r="DS277" s="1033"/>
      <c r="DT277" s="1033"/>
      <c r="DU277" s="1033"/>
      <c r="DV277" s="1033"/>
      <c r="DW277" s="1033"/>
      <c r="DX277" s="1033"/>
      <c r="DY277" s="1033"/>
      <c r="DZ277" s="1033"/>
      <c r="EA277" s="1033"/>
      <c r="EB277" s="1033"/>
      <c r="EC277" s="1033"/>
      <c r="ED277" s="1033"/>
      <c r="EE277" s="1033"/>
      <c r="EF277" s="1033"/>
      <c r="EG277" s="1033"/>
      <c r="EH277" s="1033"/>
      <c r="EI277" s="1033"/>
    </row>
    <row r="278" spans="1:139" s="874" customFormat="1" ht="24" customHeight="1" x14ac:dyDescent="0.9">
      <c r="A278" s="963"/>
      <c r="L278" s="751"/>
      <c r="M278" s="751"/>
      <c r="O278" s="1033"/>
      <c r="Q278" s="1033"/>
      <c r="AE278" s="1033"/>
      <c r="AF278" s="1033"/>
      <c r="AG278" s="1033"/>
      <c r="AH278" s="1033"/>
      <c r="AI278" s="1033"/>
      <c r="AJ278" s="1033"/>
      <c r="AK278" s="1033"/>
      <c r="AL278" s="1033"/>
      <c r="AM278" s="1033"/>
      <c r="AN278" s="1033"/>
      <c r="AO278" s="1033"/>
      <c r="AP278" s="1033"/>
      <c r="AQ278" s="1033"/>
      <c r="AR278" s="1033"/>
      <c r="AS278" s="1033"/>
      <c r="AT278" s="1033"/>
      <c r="AU278" s="1033"/>
      <c r="AV278" s="1033"/>
      <c r="AW278" s="1033"/>
      <c r="AX278" s="1033"/>
      <c r="AY278" s="1033"/>
      <c r="AZ278" s="1033"/>
      <c r="BA278" s="1033"/>
      <c r="BB278" s="1033"/>
      <c r="BC278" s="1033"/>
      <c r="BD278" s="1033"/>
      <c r="BE278" s="1033"/>
      <c r="BF278" s="1033"/>
      <c r="BG278" s="1033"/>
      <c r="BH278" s="1033"/>
      <c r="BI278" s="1033"/>
      <c r="BJ278" s="1033"/>
      <c r="BM278" s="1033"/>
      <c r="BN278" s="1033"/>
      <c r="BO278" s="1033"/>
      <c r="BP278" s="1033"/>
      <c r="BQ278" s="1033"/>
      <c r="BR278" s="1033"/>
      <c r="BT278" s="1033"/>
      <c r="BU278" s="1033"/>
      <c r="BV278" s="1033"/>
      <c r="BW278" s="1033"/>
      <c r="BX278" s="1033"/>
      <c r="BY278" s="1033"/>
      <c r="CE278" s="767"/>
      <c r="CO278" s="740"/>
      <c r="CP278" s="1033"/>
      <c r="CU278" s="910"/>
      <c r="CW278" s="492"/>
      <c r="DD278" s="1134"/>
      <c r="DE278" s="1033"/>
      <c r="DF278" s="1033"/>
      <c r="DG278" s="1033"/>
      <c r="DH278" s="1033"/>
      <c r="DI278" s="1033"/>
      <c r="DJ278" s="1033"/>
      <c r="DK278" s="1033"/>
      <c r="DL278" s="1033"/>
      <c r="DM278" s="1033"/>
      <c r="DN278" s="1033"/>
      <c r="DO278" s="1033"/>
      <c r="DP278" s="1033"/>
      <c r="DQ278" s="1033"/>
      <c r="DR278" s="1033"/>
      <c r="DS278" s="1033"/>
      <c r="DT278" s="1033"/>
      <c r="DU278" s="1033"/>
      <c r="DV278" s="1033"/>
      <c r="DW278" s="1033"/>
      <c r="DX278" s="1033"/>
      <c r="DY278" s="1033"/>
      <c r="DZ278" s="1033"/>
      <c r="EA278" s="1033"/>
      <c r="EB278" s="1033"/>
      <c r="EC278" s="1033"/>
      <c r="ED278" s="1033"/>
      <c r="EE278" s="1033"/>
      <c r="EF278" s="1033"/>
      <c r="EG278" s="1033"/>
      <c r="EH278" s="1033"/>
      <c r="EI278" s="1033"/>
    </row>
    <row r="279" spans="1:139" s="874" customFormat="1" ht="24" customHeight="1" x14ac:dyDescent="0.9">
      <c r="A279" s="963"/>
      <c r="L279" s="751"/>
      <c r="M279" s="751"/>
      <c r="O279" s="1033"/>
      <c r="Q279" s="1033"/>
      <c r="AE279" s="1033"/>
      <c r="AF279" s="1033"/>
      <c r="AG279" s="1033"/>
      <c r="AH279" s="1033"/>
      <c r="AI279" s="1033"/>
      <c r="AJ279" s="1033"/>
      <c r="AK279" s="1033"/>
      <c r="AL279" s="1033"/>
      <c r="AM279" s="1033"/>
      <c r="AN279" s="1033"/>
      <c r="AO279" s="1033"/>
      <c r="AP279" s="1033"/>
      <c r="AQ279" s="1033"/>
      <c r="AR279" s="1033"/>
      <c r="AS279" s="1033"/>
      <c r="AT279" s="1033"/>
      <c r="AU279" s="1033"/>
      <c r="AV279" s="1033"/>
      <c r="AW279" s="1033"/>
      <c r="AX279" s="1033"/>
      <c r="AY279" s="1033"/>
      <c r="AZ279" s="1033"/>
      <c r="BA279" s="1033"/>
      <c r="BB279" s="1033"/>
      <c r="BC279" s="1033"/>
      <c r="BD279" s="1033"/>
      <c r="BE279" s="1033"/>
      <c r="BF279" s="1033"/>
      <c r="BG279" s="1033"/>
      <c r="BH279" s="1033"/>
      <c r="BI279" s="1033"/>
      <c r="BJ279" s="1033"/>
      <c r="BM279" s="1033"/>
      <c r="BN279" s="1033"/>
      <c r="BO279" s="1033"/>
      <c r="BP279" s="1033"/>
      <c r="BQ279" s="1033"/>
      <c r="BR279" s="1033"/>
      <c r="BT279" s="1033"/>
      <c r="BU279" s="1033"/>
      <c r="BV279" s="1033"/>
      <c r="BW279" s="1033"/>
      <c r="BX279" s="1033"/>
      <c r="BY279" s="1033"/>
      <c r="CE279" s="767"/>
      <c r="CO279" s="740"/>
      <c r="CP279" s="1033"/>
      <c r="CU279" s="910"/>
      <c r="CW279" s="492"/>
      <c r="DD279" s="1134"/>
      <c r="DE279" s="1033"/>
      <c r="DF279" s="1033"/>
      <c r="DG279" s="1033"/>
      <c r="DH279" s="1033"/>
      <c r="DI279" s="1033"/>
      <c r="DJ279" s="1033"/>
      <c r="DK279" s="1033"/>
      <c r="DL279" s="1033"/>
      <c r="DM279" s="1033"/>
      <c r="DN279" s="1033"/>
      <c r="DO279" s="1033"/>
      <c r="DP279" s="1033"/>
      <c r="DQ279" s="1033"/>
      <c r="DR279" s="1033"/>
      <c r="DS279" s="1033"/>
      <c r="DT279" s="1033"/>
      <c r="DU279" s="1033"/>
      <c r="DV279" s="1033"/>
      <c r="DW279" s="1033"/>
      <c r="DX279" s="1033"/>
      <c r="DY279" s="1033"/>
      <c r="DZ279" s="1033"/>
      <c r="EA279" s="1033"/>
      <c r="EB279" s="1033"/>
      <c r="EC279" s="1033"/>
      <c r="ED279" s="1033"/>
      <c r="EE279" s="1033"/>
      <c r="EF279" s="1033"/>
      <c r="EG279" s="1033"/>
      <c r="EH279" s="1033"/>
      <c r="EI279" s="1033"/>
    </row>
    <row r="280" spans="1:139" s="874" customFormat="1" ht="24" customHeight="1" x14ac:dyDescent="0.9">
      <c r="A280" s="963"/>
      <c r="L280" s="751"/>
      <c r="M280" s="751"/>
      <c r="O280" s="1033"/>
      <c r="Q280" s="1033"/>
      <c r="AE280" s="1033"/>
      <c r="AF280" s="1033"/>
      <c r="AG280" s="1033"/>
      <c r="AH280" s="1033"/>
      <c r="AI280" s="1033"/>
      <c r="AJ280" s="1033"/>
      <c r="AK280" s="1033"/>
      <c r="AL280" s="1033"/>
      <c r="AM280" s="1033"/>
      <c r="AN280" s="1033"/>
      <c r="AO280" s="1033"/>
      <c r="AP280" s="1033"/>
      <c r="AQ280" s="1033"/>
      <c r="AR280" s="1033"/>
      <c r="AS280" s="1033"/>
      <c r="AT280" s="1033"/>
      <c r="AU280" s="1033"/>
      <c r="AV280" s="1033"/>
      <c r="AW280" s="1033"/>
      <c r="AX280" s="1033"/>
      <c r="AY280" s="1033"/>
      <c r="AZ280" s="1033"/>
      <c r="BA280" s="1033"/>
      <c r="BB280" s="1033"/>
      <c r="BC280" s="1033"/>
      <c r="BD280" s="1033"/>
      <c r="BE280" s="1033"/>
      <c r="BF280" s="1033"/>
      <c r="BG280" s="1033"/>
      <c r="BH280" s="1033"/>
      <c r="BI280" s="1033"/>
      <c r="BJ280" s="1033"/>
      <c r="BM280" s="1033"/>
      <c r="BN280" s="1033"/>
      <c r="BO280" s="1033"/>
      <c r="BP280" s="1033"/>
      <c r="BQ280" s="1033"/>
      <c r="BR280" s="1033"/>
      <c r="BT280" s="1033"/>
      <c r="BU280" s="1033"/>
      <c r="BV280" s="1033"/>
      <c r="BW280" s="1033"/>
      <c r="BX280" s="1033"/>
      <c r="BY280" s="1033"/>
      <c r="CE280" s="767"/>
      <c r="CO280" s="740"/>
      <c r="CP280" s="1033"/>
      <c r="CU280" s="910"/>
      <c r="CW280" s="492"/>
      <c r="DD280" s="1134"/>
      <c r="DE280" s="1033"/>
      <c r="DF280" s="1033"/>
      <c r="DG280" s="1033"/>
      <c r="DH280" s="1033"/>
      <c r="DI280" s="1033"/>
      <c r="DJ280" s="1033"/>
      <c r="DK280" s="1033"/>
      <c r="DL280" s="1033"/>
      <c r="DM280" s="1033"/>
      <c r="DN280" s="1033"/>
      <c r="DO280" s="1033"/>
      <c r="DP280" s="1033"/>
      <c r="DQ280" s="1033"/>
      <c r="DR280" s="1033"/>
      <c r="DS280" s="1033"/>
      <c r="DT280" s="1033"/>
      <c r="DU280" s="1033"/>
      <c r="DV280" s="1033"/>
      <c r="DW280" s="1033"/>
      <c r="DX280" s="1033"/>
      <c r="DY280" s="1033"/>
      <c r="DZ280" s="1033"/>
      <c r="EA280" s="1033"/>
      <c r="EB280" s="1033"/>
      <c r="EC280" s="1033"/>
      <c r="ED280" s="1033"/>
      <c r="EE280" s="1033"/>
      <c r="EF280" s="1033"/>
      <c r="EG280" s="1033"/>
      <c r="EH280" s="1033"/>
      <c r="EI280" s="1033"/>
    </row>
    <row r="281" spans="1:139" s="874" customFormat="1" ht="24" customHeight="1" x14ac:dyDescent="0.9">
      <c r="A281" s="963"/>
      <c r="L281" s="751"/>
      <c r="M281" s="751"/>
      <c r="O281" s="1033"/>
      <c r="Q281" s="1033"/>
      <c r="AE281" s="1033"/>
      <c r="AF281" s="1033"/>
      <c r="AG281" s="1033"/>
      <c r="AH281" s="1033"/>
      <c r="AI281" s="1033"/>
      <c r="AJ281" s="1033"/>
      <c r="AK281" s="1033"/>
      <c r="AL281" s="1033"/>
      <c r="AM281" s="1033"/>
      <c r="AN281" s="1033"/>
      <c r="AO281" s="1033"/>
      <c r="AP281" s="1033"/>
      <c r="AQ281" s="1033"/>
      <c r="AR281" s="1033"/>
      <c r="AS281" s="1033"/>
      <c r="AT281" s="1033"/>
      <c r="AU281" s="1033"/>
      <c r="AV281" s="1033"/>
      <c r="AW281" s="1033"/>
      <c r="AX281" s="1033"/>
      <c r="AY281" s="1033"/>
      <c r="AZ281" s="1033"/>
      <c r="BA281" s="1033"/>
      <c r="BB281" s="1033"/>
      <c r="BC281" s="1033"/>
      <c r="BD281" s="1033"/>
      <c r="BE281" s="1033"/>
      <c r="BF281" s="1033"/>
      <c r="BG281" s="1033"/>
      <c r="BH281" s="1033"/>
      <c r="BI281" s="1033"/>
      <c r="BJ281" s="1033"/>
      <c r="BM281" s="1033"/>
      <c r="BN281" s="1033"/>
      <c r="BO281" s="1033"/>
      <c r="BP281" s="1033"/>
      <c r="BQ281" s="1033"/>
      <c r="BR281" s="1033"/>
      <c r="BT281" s="1033"/>
      <c r="BU281" s="1033"/>
      <c r="BV281" s="1033"/>
      <c r="BW281" s="1033"/>
      <c r="BX281" s="1033"/>
      <c r="BY281" s="1033"/>
      <c r="CE281" s="767"/>
      <c r="CO281" s="740"/>
      <c r="CP281" s="1033"/>
      <c r="CU281" s="910"/>
      <c r="CW281" s="492"/>
      <c r="DD281" s="1134"/>
      <c r="DE281" s="1033"/>
      <c r="DF281" s="1033"/>
      <c r="DG281" s="1033"/>
      <c r="DH281" s="1033"/>
      <c r="DI281" s="1033"/>
      <c r="DJ281" s="1033"/>
      <c r="DK281" s="1033"/>
      <c r="DL281" s="1033"/>
      <c r="DM281" s="1033"/>
      <c r="DN281" s="1033"/>
      <c r="DO281" s="1033"/>
      <c r="DP281" s="1033"/>
      <c r="DQ281" s="1033"/>
      <c r="DR281" s="1033"/>
      <c r="DS281" s="1033"/>
      <c r="DT281" s="1033"/>
      <c r="DU281" s="1033"/>
      <c r="DV281" s="1033"/>
      <c r="DW281" s="1033"/>
      <c r="DX281" s="1033"/>
      <c r="DY281" s="1033"/>
      <c r="DZ281" s="1033"/>
      <c r="EA281" s="1033"/>
      <c r="EB281" s="1033"/>
      <c r="EC281" s="1033"/>
      <c r="ED281" s="1033"/>
      <c r="EE281" s="1033"/>
      <c r="EF281" s="1033"/>
      <c r="EG281" s="1033"/>
      <c r="EH281" s="1033"/>
      <c r="EI281" s="1033"/>
    </row>
    <row r="282" spans="1:139" s="874" customFormat="1" ht="24" customHeight="1" x14ac:dyDescent="0.9">
      <c r="A282" s="963"/>
      <c r="L282" s="751"/>
      <c r="M282" s="751"/>
      <c r="O282" s="1033"/>
      <c r="Q282" s="1033"/>
      <c r="AE282" s="1033"/>
      <c r="AF282" s="1033"/>
      <c r="AG282" s="1033"/>
      <c r="AH282" s="1033"/>
      <c r="AI282" s="1033"/>
      <c r="AJ282" s="1033"/>
      <c r="AK282" s="1033"/>
      <c r="AL282" s="1033"/>
      <c r="AM282" s="1033"/>
      <c r="AN282" s="1033"/>
      <c r="AO282" s="1033"/>
      <c r="AP282" s="1033"/>
      <c r="AQ282" s="1033"/>
      <c r="AR282" s="1033"/>
      <c r="AS282" s="1033"/>
      <c r="AT282" s="1033"/>
      <c r="AU282" s="1033"/>
      <c r="AV282" s="1033"/>
      <c r="AW282" s="1033"/>
      <c r="AX282" s="1033"/>
      <c r="AY282" s="1033"/>
      <c r="AZ282" s="1033"/>
      <c r="BA282" s="1033"/>
      <c r="BB282" s="1033"/>
      <c r="BC282" s="1033"/>
      <c r="BD282" s="1033"/>
      <c r="BE282" s="1033"/>
      <c r="BF282" s="1033"/>
      <c r="BG282" s="1033"/>
      <c r="BH282" s="1033"/>
      <c r="BI282" s="1033"/>
      <c r="BJ282" s="1033"/>
      <c r="BM282" s="1033"/>
      <c r="BN282" s="1033"/>
      <c r="BO282" s="1033"/>
      <c r="BP282" s="1033"/>
      <c r="BQ282" s="1033"/>
      <c r="BR282" s="1033"/>
      <c r="BT282" s="1033"/>
      <c r="BU282" s="1033"/>
      <c r="BV282" s="1033"/>
      <c r="BW282" s="1033"/>
      <c r="BX282" s="1033"/>
      <c r="BY282" s="1033"/>
      <c r="CE282" s="767"/>
      <c r="CO282" s="740"/>
      <c r="CP282" s="1033"/>
      <c r="CU282" s="910"/>
      <c r="CW282" s="492"/>
      <c r="DD282" s="1134"/>
      <c r="DE282" s="1033"/>
      <c r="DF282" s="1033"/>
      <c r="DG282" s="1033"/>
      <c r="DH282" s="1033"/>
      <c r="DI282" s="1033"/>
      <c r="DJ282" s="1033"/>
      <c r="DK282" s="1033"/>
      <c r="DL282" s="1033"/>
      <c r="DM282" s="1033"/>
      <c r="DN282" s="1033"/>
      <c r="DO282" s="1033"/>
      <c r="DP282" s="1033"/>
      <c r="DQ282" s="1033"/>
      <c r="DR282" s="1033"/>
      <c r="DS282" s="1033"/>
      <c r="DT282" s="1033"/>
      <c r="DU282" s="1033"/>
      <c r="DV282" s="1033"/>
      <c r="DW282" s="1033"/>
      <c r="DX282" s="1033"/>
      <c r="DY282" s="1033"/>
      <c r="DZ282" s="1033"/>
      <c r="EA282" s="1033"/>
      <c r="EB282" s="1033"/>
      <c r="EC282" s="1033"/>
      <c r="ED282" s="1033"/>
      <c r="EE282" s="1033"/>
      <c r="EF282" s="1033"/>
      <c r="EG282" s="1033"/>
      <c r="EH282" s="1033"/>
      <c r="EI282" s="1033"/>
    </row>
  </sheetData>
  <autoFilter ref="A2:DD49" xr:uid="{2B18B68F-ED62-434F-A3F9-53A8C324DB05}">
    <filterColumn colId="64" showButton="0"/>
    <filterColumn colId="65" showButton="0"/>
    <filterColumn colId="67" showButton="0"/>
    <filterColumn colId="68" showButton="0"/>
    <filterColumn colId="71" showButton="0"/>
    <filterColumn colId="72" showButton="0"/>
    <filterColumn colId="74" showButton="0"/>
    <filterColumn colId="75" showButton="0"/>
    <filterColumn colId="77" showButton="0"/>
    <filterColumn colId="79" showButton="0"/>
    <filterColumn colId="81" showButton="0"/>
    <filterColumn colId="83" showButton="0"/>
    <filterColumn colId="101" showButton="0"/>
    <filterColumn colId="102" showButton="0"/>
    <sortState xmlns:xlrd2="http://schemas.microsoft.com/office/spreadsheetml/2017/richdata2" ref="A3:DD49">
      <sortCondition descending="1" ref="AI2:AI49"/>
    </sortState>
  </autoFilter>
  <sortState xmlns:xlrd2="http://schemas.microsoft.com/office/spreadsheetml/2017/richdata2" ref="A3:DD50">
    <sortCondition ref="DD3:DD50"/>
    <sortCondition ref="D3:D50"/>
  </sortState>
  <mergeCells count="36">
    <mergeCell ref="CD1:CG1"/>
    <mergeCell ref="CD2:CE2"/>
    <mergeCell ref="CF2:CG2"/>
    <mergeCell ref="BP2:BR2"/>
    <mergeCell ref="BC1:BE1"/>
    <mergeCell ref="AX1:AY1"/>
    <mergeCell ref="BZ2:CA2"/>
    <mergeCell ref="CB2:CC2"/>
    <mergeCell ref="AT1:AU1"/>
    <mergeCell ref="BF1:BH1"/>
    <mergeCell ref="BI1:BK1"/>
    <mergeCell ref="AV1:AW1"/>
    <mergeCell ref="BM2:BO2"/>
    <mergeCell ref="F1:I1"/>
    <mergeCell ref="N1:Q1"/>
    <mergeCell ref="AD1:AE1"/>
    <mergeCell ref="T1:W1"/>
    <mergeCell ref="X1:Y1"/>
    <mergeCell ref="Z1:AA1"/>
    <mergeCell ref="AB1:AC1"/>
    <mergeCell ref="CX2:CZ2"/>
    <mergeCell ref="AF1:AG1"/>
    <mergeCell ref="AZ1:BB1"/>
    <mergeCell ref="AH1:AI1"/>
    <mergeCell ref="CR1:CS1"/>
    <mergeCell ref="BM1:BR1"/>
    <mergeCell ref="BT1:BY1"/>
    <mergeCell ref="AJ1:AK1"/>
    <mergeCell ref="AL1:AM1"/>
    <mergeCell ref="AN1:AO1"/>
    <mergeCell ref="AP1:AQ1"/>
    <mergeCell ref="AR1:AS1"/>
    <mergeCell ref="BZ1:CC1"/>
    <mergeCell ref="CU1:CV1"/>
    <mergeCell ref="BT2:BV2"/>
    <mergeCell ref="BW2:BY2"/>
  </mergeCells>
  <pageMargins left="0.25" right="0.25" top="0.75" bottom="0.75" header="0.3" footer="0.3"/>
  <pageSetup scale="44" orientation="landscape" r:id="rId1"/>
  <headerFooter>
    <oddHeader xml:space="preserve">&amp;C2011 Bowl Season
Bettors Guide
</oddHeader>
    <oddFooter>&amp;Cwww.bigbookofguesses.com</oddFooter>
  </headerFooter>
  <rowBreaks count="1" manualBreakCount="1">
    <brk id="24" max="5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9">
    <pageSetUpPr fitToPage="1"/>
  </sheetPr>
  <dimension ref="A1:CP354"/>
  <sheetViews>
    <sheetView view="pageBreakPreview" zoomScale="60" zoomScaleNormal="100" workbookViewId="0">
      <selection activeCell="Z37" sqref="Z37"/>
    </sheetView>
  </sheetViews>
  <sheetFormatPr defaultRowHeight="15" customHeight="1" x14ac:dyDescent="0.75"/>
  <cols>
    <col min="1" max="1" width="7.40625" style="942" customWidth="1"/>
    <col min="2" max="2" width="9.86328125" style="492" customWidth="1"/>
    <col min="3" max="3" width="1.26953125" style="607" customWidth="1"/>
    <col min="4" max="4" width="20.6796875" style="492" customWidth="1"/>
    <col min="5" max="5" width="8.6796875" style="848" customWidth="1"/>
    <col min="6" max="9" width="9.86328125" style="492" hidden="1" customWidth="1"/>
    <col min="10" max="11" width="9.86328125" style="602" hidden="1" customWidth="1"/>
    <col min="12" max="12" width="9.86328125" style="492" hidden="1" customWidth="1"/>
    <col min="13" max="13" width="1.26953125" style="607" customWidth="1"/>
    <col min="14" max="16" width="3.6328125" style="767" customWidth="1"/>
    <col min="17" max="17" width="1.6796875" style="768" customWidth="1"/>
    <col min="18" max="20" width="3.6328125" style="767" customWidth="1"/>
    <col min="21" max="21" width="1.26953125" style="888" customWidth="1"/>
    <col min="22" max="22" width="7.1796875" style="751" customWidth="1"/>
    <col min="23" max="23" width="1.26953125" style="607" customWidth="1"/>
    <col min="24" max="24" width="20.6796875" customWidth="1"/>
    <col min="25" max="25" width="8.6796875" style="617" customWidth="1"/>
    <col min="26" max="26" width="20.6796875" style="551" customWidth="1"/>
    <col min="27" max="27" width="8.6796875" style="551" customWidth="1"/>
    <col min="28" max="29" width="8.7265625" customWidth="1"/>
    <col min="30" max="30" width="14.1328125" customWidth="1"/>
    <col min="31" max="31" width="9.26953125" customWidth="1"/>
    <col min="32" max="39" width="8.7265625" customWidth="1"/>
    <col min="40" max="44" width="8.7265625" style="874" customWidth="1"/>
  </cols>
  <sheetData>
    <row r="1" spans="1:73" s="919" customFormat="1" ht="15" customHeight="1" x14ac:dyDescent="0.8">
      <c r="A1" s="937"/>
      <c r="B1" s="875"/>
      <c r="C1" s="875"/>
      <c r="D1" s="875"/>
      <c r="E1" s="844"/>
      <c r="F1" s="875"/>
      <c r="G1" s="875"/>
      <c r="H1" s="875"/>
      <c r="I1" s="875"/>
      <c r="J1" s="610"/>
      <c r="K1" s="610"/>
      <c r="L1" s="875"/>
      <c r="M1" s="875"/>
      <c r="N1" s="760"/>
      <c r="O1" s="949"/>
      <c r="P1" s="949"/>
      <c r="Q1" s="950"/>
      <c r="R1" s="949"/>
      <c r="S1" s="949"/>
      <c r="T1" s="949"/>
      <c r="U1" s="875"/>
      <c r="V1" s="757"/>
      <c r="W1" s="875"/>
      <c r="Y1" s="613"/>
      <c r="Z1" s="951"/>
      <c r="AA1" s="951"/>
    </row>
    <row r="2" spans="1:73" s="492" customFormat="1" ht="15" customHeight="1" x14ac:dyDescent="0.8">
      <c r="A2" s="938" t="s">
        <v>453</v>
      </c>
      <c r="B2" s="608" t="s">
        <v>479</v>
      </c>
      <c r="C2" s="618"/>
      <c r="D2" s="608" t="s">
        <v>8</v>
      </c>
      <c r="E2" s="845" t="s">
        <v>21</v>
      </c>
      <c r="F2" s="488" t="s">
        <v>19</v>
      </c>
      <c r="G2" s="488" t="s">
        <v>20</v>
      </c>
      <c r="H2" s="488"/>
      <c r="I2" s="488"/>
      <c r="J2" s="599" t="s">
        <v>21</v>
      </c>
      <c r="K2" s="599" t="s">
        <v>22</v>
      </c>
      <c r="L2" s="597"/>
      <c r="M2" s="3"/>
      <c r="N2" s="1295" t="s">
        <v>510</v>
      </c>
      <c r="O2" s="1296"/>
      <c r="P2" s="1297"/>
      <c r="Q2" s="759"/>
      <c r="R2" s="1215" t="s">
        <v>535</v>
      </c>
      <c r="S2" s="1298"/>
      <c r="T2" s="1299"/>
      <c r="U2" s="875"/>
      <c r="V2" s="769" t="s">
        <v>334</v>
      </c>
      <c r="W2" s="3"/>
      <c r="X2" s="1300"/>
      <c r="Y2" s="1301"/>
      <c r="Z2" s="958" t="s">
        <v>537</v>
      </c>
      <c r="AA2" s="952"/>
    </row>
    <row r="3" spans="1:73" s="492" customFormat="1" ht="15" customHeight="1" x14ac:dyDescent="0.8">
      <c r="A3" s="939" t="s">
        <v>454</v>
      </c>
      <c r="B3" s="493" t="s">
        <v>17</v>
      </c>
      <c r="C3" s="619"/>
      <c r="D3" s="491" t="s">
        <v>11</v>
      </c>
      <c r="E3" s="846" t="s">
        <v>22</v>
      </c>
      <c r="F3" s="489"/>
      <c r="G3" s="489"/>
      <c r="H3" s="489" t="s">
        <v>25</v>
      </c>
      <c r="I3" s="489"/>
      <c r="J3" s="600"/>
      <c r="K3" s="600"/>
      <c r="L3" s="598"/>
      <c r="M3" s="606"/>
      <c r="N3" s="694">
        <v>435</v>
      </c>
      <c r="O3" s="760" t="s">
        <v>37</v>
      </c>
      <c r="P3" s="695" t="s">
        <v>38</v>
      </c>
      <c r="Q3" s="759"/>
      <c r="R3" s="694" t="s">
        <v>36</v>
      </c>
      <c r="S3" s="760" t="s">
        <v>37</v>
      </c>
      <c r="T3" s="695" t="s">
        <v>38</v>
      </c>
      <c r="U3" s="887"/>
      <c r="V3" s="770" t="s">
        <v>455</v>
      </c>
      <c r="W3" s="606"/>
      <c r="X3" s="1293" t="s">
        <v>34</v>
      </c>
      <c r="Y3" s="1294"/>
      <c r="Z3" s="561" t="s">
        <v>29</v>
      </c>
      <c r="AA3" s="953" t="s">
        <v>22</v>
      </c>
      <c r="AC3" s="492" t="str">
        <f>All!C3</f>
        <v>Date</v>
      </c>
      <c r="AD3" s="492" t="str">
        <f>All!D3</f>
        <v>Time EST</v>
      </c>
      <c r="AE3" s="492" t="str">
        <f>All!E3</f>
        <v>Network</v>
      </c>
      <c r="AF3" s="492" t="str">
        <f>All!F3</f>
        <v>Away</v>
      </c>
      <c r="AG3" s="492" t="str">
        <f>All!G3</f>
        <v>League</v>
      </c>
      <c r="AH3" s="492" t="str">
        <f>All!H3</f>
        <v>Home</v>
      </c>
      <c r="AI3" s="492" t="str">
        <f>All!I3</f>
        <v>League</v>
      </c>
      <c r="AJ3" s="492" t="str">
        <f>All!J3</f>
        <v>Favorite</v>
      </c>
      <c r="AK3" s="492" t="str">
        <f>All!K3</f>
        <v>Underdog</v>
      </c>
      <c r="AL3" s="492" t="str">
        <f>All!L3</f>
        <v>Spread</v>
      </c>
      <c r="AM3" s="492" t="str">
        <f>All!M3</f>
        <v>O/U</v>
      </c>
      <c r="AS3" s="492">
        <f>All!V3</f>
        <v>0</v>
      </c>
      <c r="AT3" s="492" t="str">
        <f>All!W3</f>
        <v>Score Previous Year</v>
      </c>
      <c r="AU3" s="492">
        <f>All!X3</f>
        <v>0</v>
      </c>
      <c r="AV3" s="492">
        <f>All!Y3</f>
        <v>0</v>
      </c>
      <c r="AW3" s="492">
        <f>All!Z3</f>
        <v>0</v>
      </c>
      <c r="AX3" s="492" t="e">
        <f>All!#REF!</f>
        <v>#REF!</v>
      </c>
      <c r="AY3" s="492" t="e">
        <f>All!#REF!</f>
        <v>#REF!</v>
      </c>
      <c r="AZ3" s="492" t="e">
        <f>All!#REF!</f>
        <v>#REF!</v>
      </c>
      <c r="BA3" s="492" t="e">
        <f>All!#REF!</f>
        <v>#REF!</v>
      </c>
      <c r="BB3" s="492" t="e">
        <f>All!#REF!</f>
        <v>#REF!</v>
      </c>
      <c r="BC3" s="492" t="e">
        <f>All!#REF!</f>
        <v>#REF!</v>
      </c>
      <c r="BD3" s="492" t="e">
        <f>All!#REF!</f>
        <v>#REF!</v>
      </c>
      <c r="BE3" s="492" t="e">
        <f>All!#REF!</f>
        <v>#REF!</v>
      </c>
      <c r="BF3" s="492" t="e">
        <f>All!#REF!</f>
        <v>#REF!</v>
      </c>
      <c r="BG3" s="492" t="e">
        <f>All!#REF!</f>
        <v>#REF!</v>
      </c>
      <c r="BH3" s="492" t="e">
        <f>All!#REF!</f>
        <v>#REF!</v>
      </c>
      <c r="BI3" s="492" t="e">
        <f>All!#REF!</f>
        <v>#REF!</v>
      </c>
      <c r="BJ3" s="492" t="e">
        <f>All!#REF!</f>
        <v>#REF!</v>
      </c>
      <c r="BK3" s="492" t="e">
        <f>All!#REF!</f>
        <v>#REF!</v>
      </c>
      <c r="BL3" s="492" t="e">
        <f>All!#REF!</f>
        <v>#REF!</v>
      </c>
      <c r="BM3" s="492" t="e">
        <f>All!#REF!</f>
        <v>#REF!</v>
      </c>
      <c r="BN3" s="492" t="e">
        <f>All!#REF!</f>
        <v>#REF!</v>
      </c>
      <c r="BO3" s="492" t="e">
        <f>All!#REF!</f>
        <v>#REF!</v>
      </c>
      <c r="BP3" s="492" t="e">
        <f>All!#REF!</f>
        <v>#REF!</v>
      </c>
      <c r="BQ3" s="492" t="e">
        <f>All!#REF!</f>
        <v>#REF!</v>
      </c>
      <c r="BR3" s="492" t="e">
        <f>All!#REF!</f>
        <v>#REF!</v>
      </c>
      <c r="BS3" s="492" t="e">
        <f>All!#REF!</f>
        <v>#REF!</v>
      </c>
    </row>
    <row r="4" spans="1:73" s="605" customFormat="1" ht="15" customHeight="1" x14ac:dyDescent="0.8">
      <c r="A4" s="940"/>
      <c r="B4" s="611" t="s">
        <v>480</v>
      </c>
      <c r="C4" s="253"/>
      <c r="D4" s="490"/>
      <c r="E4" s="847"/>
      <c r="F4" s="490"/>
      <c r="G4" s="490"/>
      <c r="H4" s="882"/>
      <c r="I4" s="882"/>
      <c r="J4" s="604"/>
      <c r="K4" s="604"/>
      <c r="L4" s="490"/>
      <c r="M4" s="253"/>
      <c r="N4" s="762"/>
      <c r="O4" s="762"/>
      <c r="P4" s="762"/>
      <c r="Q4" s="649"/>
      <c r="R4" s="762"/>
      <c r="S4" s="762"/>
      <c r="T4" s="762"/>
      <c r="U4" s="878"/>
      <c r="V4" s="758"/>
      <c r="W4" s="253"/>
      <c r="X4" s="490"/>
      <c r="Y4" s="615"/>
      <c r="Z4" s="954"/>
      <c r="AA4" s="917"/>
      <c r="AB4" s="479" t="str">
        <f>All!B789</f>
        <v>Sat</v>
      </c>
      <c r="AC4" s="840">
        <f>All!C789</f>
        <v>44513</v>
      </c>
      <c r="AD4" s="839">
        <f>All!D789</f>
        <v>0.5</v>
      </c>
      <c r="AE4" s="479">
        <f>All!E789</f>
        <v>0</v>
      </c>
      <c r="AF4" s="479" t="str">
        <f>All!F789</f>
        <v>East Carolina</v>
      </c>
      <c r="AG4" s="479" t="str">
        <f>All!G789</f>
        <v>AAC</v>
      </c>
      <c r="AH4" s="479" t="str">
        <f>All!H789</f>
        <v>Memphis</v>
      </c>
      <c r="AI4" s="479" t="str">
        <f>All!I789</f>
        <v>AAC</v>
      </c>
      <c r="AJ4" s="479" t="str">
        <f>All!J789</f>
        <v>Memphis</v>
      </c>
      <c r="AK4" s="479" t="str">
        <f>All!K789</f>
        <v>East Carolina</v>
      </c>
      <c r="AL4" s="841">
        <f>All!L789</f>
        <v>6</v>
      </c>
      <c r="AM4" s="842">
        <f>All!M789</f>
        <v>59</v>
      </c>
      <c r="AN4" s="910" t="str">
        <f>All!T789</f>
        <v>Memphis</v>
      </c>
      <c r="AO4" s="910" t="e">
        <f>All!#REF!</f>
        <v>#REF!</v>
      </c>
      <c r="AP4" s="910" t="e">
        <f>All!#REF!</f>
        <v>#REF!</v>
      </c>
      <c r="AQ4" s="910" t="e">
        <f>All!#REF!</f>
        <v>#REF!</v>
      </c>
      <c r="AS4" s="479">
        <f>All!V789</f>
        <v>0</v>
      </c>
      <c r="AT4" s="479">
        <f>All!W789</f>
        <v>0</v>
      </c>
      <c r="AU4" s="479" t="str">
        <f>All!X789</f>
        <v>DNP</v>
      </c>
      <c r="AV4" s="479">
        <f>All!Y789</f>
        <v>0</v>
      </c>
      <c r="AW4" s="479">
        <f>All!Z789</f>
        <v>0</v>
      </c>
      <c r="AX4" s="479" t="e">
        <f>All!#REF!</f>
        <v>#REF!</v>
      </c>
      <c r="AY4" s="479" t="e">
        <f>All!#REF!</f>
        <v>#REF!</v>
      </c>
      <c r="AZ4" s="479" t="e">
        <f>All!#REF!</f>
        <v>#REF!</v>
      </c>
      <c r="BA4" s="479" t="e">
        <f>All!#REF!</f>
        <v>#REF!</v>
      </c>
      <c r="BB4" s="479" t="e">
        <f>All!#REF!</f>
        <v>#REF!</v>
      </c>
      <c r="BC4" s="479" t="e">
        <f>All!#REF!</f>
        <v>#REF!</v>
      </c>
      <c r="BD4" s="479" t="e">
        <f>All!#REF!</f>
        <v>#REF!</v>
      </c>
      <c r="BE4" s="479" t="e">
        <f>All!#REF!</f>
        <v>#REF!</v>
      </c>
      <c r="BF4" s="479" t="e">
        <f>All!#REF!</f>
        <v>#REF!</v>
      </c>
      <c r="BG4" s="479" t="e">
        <f>All!#REF!</f>
        <v>#REF!</v>
      </c>
      <c r="BH4" s="479" t="e">
        <f>All!#REF!</f>
        <v>#REF!</v>
      </c>
      <c r="BI4" s="479" t="e">
        <f>All!#REF!</f>
        <v>#REF!</v>
      </c>
      <c r="BJ4" s="479" t="e">
        <f>All!#REF!</f>
        <v>#REF!</v>
      </c>
      <c r="BK4" s="479" t="e">
        <f>All!#REF!</f>
        <v>#REF!</v>
      </c>
      <c r="BL4" s="479" t="e">
        <f>All!#REF!</f>
        <v>#REF!</v>
      </c>
      <c r="BM4" s="479" t="e">
        <f>All!#REF!</f>
        <v>#REF!</v>
      </c>
      <c r="BN4" s="479" t="e">
        <f>All!#REF!</f>
        <v>#REF!</v>
      </c>
      <c r="BO4" s="479" t="e">
        <f>All!#REF!</f>
        <v>#REF!</v>
      </c>
      <c r="BP4" s="479" t="e">
        <f>All!#REF!</f>
        <v>#REF!</v>
      </c>
      <c r="BQ4" s="479" t="e">
        <f>All!#REF!</f>
        <v>#REF!</v>
      </c>
      <c r="BR4" s="479" t="e">
        <f>All!#REF!</f>
        <v>#REF!</v>
      </c>
      <c r="BS4" s="479" t="e">
        <f>All!#REF!</f>
        <v>#REF!</v>
      </c>
    </row>
    <row r="5" spans="1:73" ht="15" customHeight="1" x14ac:dyDescent="0.8">
      <c r="A5" s="938">
        <v>115</v>
      </c>
      <c r="B5" s="486">
        <f>AD11</f>
        <v>0.6875</v>
      </c>
      <c r="C5" s="609"/>
      <c r="D5" s="486" t="str">
        <f>AF11</f>
        <v>North Carolina</v>
      </c>
      <c r="E5" s="843">
        <f>IF(+D5=F5,-J5,+J5)</f>
        <v>6.5</v>
      </c>
      <c r="F5" s="486" t="str">
        <f>AJ11</f>
        <v>Pittsburgh</v>
      </c>
      <c r="G5" s="609" t="str">
        <f>AK11</f>
        <v>North Carolina</v>
      </c>
      <c r="H5" s="889" t="str">
        <f>AN11</f>
        <v>Pittsburgh</v>
      </c>
      <c r="I5" s="889" t="e">
        <f>AQ11</f>
        <v>#REF!</v>
      </c>
      <c r="J5" s="601">
        <f>AL11</f>
        <v>6.5</v>
      </c>
      <c r="K5" s="601">
        <f>AM11</f>
        <v>74.5</v>
      </c>
      <c r="L5" s="490" t="str">
        <f>+D5</f>
        <v>North Carolina</v>
      </c>
      <c r="M5" s="253"/>
      <c r="N5" s="761">
        <v>4</v>
      </c>
      <c r="O5" s="762">
        <v>5</v>
      </c>
      <c r="P5" s="763">
        <v>0</v>
      </c>
      <c r="Q5" s="649"/>
      <c r="R5" s="761" t="e">
        <f>VLOOKUP(+$D5,All!#REF!,9,FALSE)</f>
        <v>#REF!</v>
      </c>
      <c r="S5" s="762" t="e">
        <f>VLOOKUP(+$D5,All!#REF!,10,FALSE)</f>
        <v>#REF!</v>
      </c>
      <c r="T5" s="763" t="e">
        <f>VLOOKUP(+$D5,All!#REF!,11,FALSE)</f>
        <v>#REF!</v>
      </c>
      <c r="U5" s="894"/>
      <c r="V5" s="897">
        <f>VLOOKUP(+L5,All!$F$995:$J$1579,5,FALSE)</f>
        <v>75.59</v>
      </c>
      <c r="W5" s="253"/>
      <c r="X5" s="934"/>
      <c r="Y5" s="920"/>
      <c r="Z5" s="955"/>
      <c r="AA5" s="795"/>
      <c r="AB5" s="479" t="str">
        <f>All!B780</f>
        <v>Tues</v>
      </c>
      <c r="AC5" s="840">
        <f>All!C780</f>
        <v>44509</v>
      </c>
      <c r="AD5" s="839">
        <f>All!D780</f>
        <v>0.79166666666666663</v>
      </c>
      <c r="AE5" s="479" t="str">
        <f>All!E780</f>
        <v>ESPNU</v>
      </c>
      <c r="AF5" s="479" t="str">
        <f>All!F780</f>
        <v>Ohio</v>
      </c>
      <c r="AG5" s="479" t="str">
        <f>All!G780</f>
        <v>MAC</v>
      </c>
      <c r="AH5" s="479" t="str">
        <f>All!H780</f>
        <v>Eastern Michigan</v>
      </c>
      <c r="AI5" s="479" t="str">
        <f>All!I780</f>
        <v>MAC</v>
      </c>
      <c r="AJ5" s="479" t="str">
        <f>All!J780</f>
        <v>Eastern Michigan</v>
      </c>
      <c r="AK5" s="479" t="str">
        <f>All!K780</f>
        <v>Ohio</v>
      </c>
      <c r="AL5" s="841">
        <f>All!L780</f>
        <v>6.5</v>
      </c>
      <c r="AM5" s="842">
        <f>All!M780</f>
        <v>60.5</v>
      </c>
      <c r="AN5" s="910" t="str">
        <f>All!T780</f>
        <v>Eastern Michigan</v>
      </c>
      <c r="AO5" s="910" t="e">
        <f>All!#REF!</f>
        <v>#REF!</v>
      </c>
      <c r="AP5" s="910"/>
      <c r="AQ5" s="910" t="e">
        <f>All!#REF!</f>
        <v>#REF!</v>
      </c>
      <c r="AS5" s="479">
        <f>All!V780</f>
        <v>0</v>
      </c>
      <c r="AT5" s="479">
        <f>All!W780</f>
        <v>0</v>
      </c>
      <c r="AU5" s="479" t="str">
        <f>All!X780</f>
        <v>DNP</v>
      </c>
      <c r="AV5" s="479">
        <f>All!Y780</f>
        <v>0</v>
      </c>
      <c r="AW5" s="479">
        <f>All!Z780</f>
        <v>0</v>
      </c>
      <c r="AX5" s="479" t="e">
        <f>All!#REF!</f>
        <v>#REF!</v>
      </c>
      <c r="AY5" s="479" t="e">
        <f>All!#REF!</f>
        <v>#REF!</v>
      </c>
      <c r="AZ5" s="479" t="e">
        <f>All!#REF!</f>
        <v>#REF!</v>
      </c>
      <c r="BA5" s="479" t="e">
        <f>All!#REF!</f>
        <v>#REF!</v>
      </c>
      <c r="BB5" s="479" t="e">
        <f>All!#REF!</f>
        <v>#REF!</v>
      </c>
      <c r="BC5" s="479" t="e">
        <f>All!#REF!</f>
        <v>#REF!</v>
      </c>
      <c r="BD5" s="479" t="e">
        <f>All!#REF!</f>
        <v>#REF!</v>
      </c>
      <c r="BE5" s="479" t="e">
        <f>All!#REF!</f>
        <v>#REF!</v>
      </c>
      <c r="BF5" s="479" t="e">
        <f>All!#REF!</f>
        <v>#REF!</v>
      </c>
      <c r="BG5" s="479" t="e">
        <f>All!#REF!</f>
        <v>#REF!</v>
      </c>
      <c r="BH5" s="479" t="e">
        <f>All!#REF!</f>
        <v>#REF!</v>
      </c>
      <c r="BI5" s="479" t="e">
        <f>All!#REF!</f>
        <v>#REF!</v>
      </c>
      <c r="BJ5" s="479" t="e">
        <f>All!#REF!</f>
        <v>#REF!</v>
      </c>
      <c r="BK5" s="479" t="e">
        <f>All!#REF!</f>
        <v>#REF!</v>
      </c>
      <c r="BL5" s="479" t="e">
        <f>All!#REF!</f>
        <v>#REF!</v>
      </c>
      <c r="BM5" s="479" t="e">
        <f>All!#REF!</f>
        <v>#REF!</v>
      </c>
      <c r="BN5" s="479" t="e">
        <f>All!#REF!</f>
        <v>#REF!</v>
      </c>
      <c r="BO5" s="479" t="e">
        <f>All!#REF!</f>
        <v>#REF!</v>
      </c>
      <c r="BP5" s="479" t="e">
        <f>All!#REF!</f>
        <v>#REF!</v>
      </c>
      <c r="BQ5" s="479" t="e">
        <f>All!#REF!</f>
        <v>#REF!</v>
      </c>
      <c r="BR5" s="479" t="e">
        <f>All!#REF!</f>
        <v>#REF!</v>
      </c>
      <c r="BS5" s="479" t="e">
        <f>All!#REF!</f>
        <v>#REF!</v>
      </c>
    </row>
    <row r="6" spans="1:73" s="605" customFormat="1" ht="15" customHeight="1" x14ac:dyDescent="0.8">
      <c r="A6" s="941">
        <f>+A5+1</f>
        <v>116</v>
      </c>
      <c r="B6" s="487" t="str">
        <f>AE11</f>
        <v>ESPN</v>
      </c>
      <c r="C6" s="603"/>
      <c r="D6" s="609" t="str">
        <f>AH11</f>
        <v>Pittsburgh</v>
      </c>
      <c r="E6" s="664">
        <f>K5</f>
        <v>74.5</v>
      </c>
      <c r="G6" s="609"/>
      <c r="H6" s="889"/>
      <c r="I6" s="889"/>
      <c r="J6" s="123"/>
      <c r="K6" s="123"/>
      <c r="L6" s="253" t="str">
        <f>+D6</f>
        <v>Pittsburgh</v>
      </c>
      <c r="M6" s="253"/>
      <c r="N6" s="764">
        <v>7</v>
      </c>
      <c r="O6" s="765">
        <v>2</v>
      </c>
      <c r="P6" s="766">
        <v>0</v>
      </c>
      <c r="Q6" s="649"/>
      <c r="R6" s="764" t="e">
        <f>S5</f>
        <v>#REF!</v>
      </c>
      <c r="S6" s="765" t="e">
        <f>R5</f>
        <v>#REF!</v>
      </c>
      <c r="T6" s="766" t="e">
        <f>T5</f>
        <v>#REF!</v>
      </c>
      <c r="U6" s="894"/>
      <c r="V6" s="906">
        <f>VLOOKUP(+L6,All!$F$995:$J$1579,5,FALSE)</f>
        <v>81.569999999999993</v>
      </c>
      <c r="W6" s="253"/>
      <c r="X6" s="935" t="s">
        <v>502</v>
      </c>
      <c r="Y6" s="936"/>
      <c r="Z6" s="956" t="str">
        <f>H5</f>
        <v>Pittsburgh</v>
      </c>
      <c r="AA6" s="957" t="e">
        <f>I5</f>
        <v>#REF!</v>
      </c>
      <c r="AB6" s="479" t="str">
        <f>All!B781</f>
        <v>Tues</v>
      </c>
      <c r="AC6" s="840">
        <f>All!C781</f>
        <v>44509</v>
      </c>
      <c r="AD6" s="839">
        <f>All!D781</f>
        <v>0.79166666666666663</v>
      </c>
      <c r="AE6" s="479" t="str">
        <f>All!E781</f>
        <v>CBSSN</v>
      </c>
      <c r="AF6" s="479" t="str">
        <f>All!F781</f>
        <v>Buffalo</v>
      </c>
      <c r="AG6" s="479" t="str">
        <f>All!G781</f>
        <v>MAC</v>
      </c>
      <c r="AH6" s="479" t="str">
        <f>All!H781</f>
        <v>Miami (OH)</v>
      </c>
      <c r="AI6" s="479" t="str">
        <f>All!I781</f>
        <v>MAC</v>
      </c>
      <c r="AJ6" s="479" t="str">
        <f>All!J781</f>
        <v>Miami (OH)</v>
      </c>
      <c r="AK6" s="479" t="str">
        <f>All!K781</f>
        <v>Buffalo</v>
      </c>
      <c r="AL6" s="841">
        <f>All!L781</f>
        <v>7.5</v>
      </c>
      <c r="AM6" s="842">
        <f>All!M781</f>
        <v>57</v>
      </c>
      <c r="AN6" s="910" t="str">
        <f>All!T781</f>
        <v>Miami (OH)</v>
      </c>
      <c r="AO6" s="910" t="e">
        <f>All!#REF!</f>
        <v>#REF!</v>
      </c>
      <c r="AP6" s="910"/>
      <c r="AQ6" s="910" t="e">
        <f>All!#REF!</f>
        <v>#REF!</v>
      </c>
      <c r="AS6" s="479" t="str">
        <f>All!V781</f>
        <v>Buffalo</v>
      </c>
      <c r="AT6" s="479">
        <f>All!W781</f>
        <v>42</v>
      </c>
      <c r="AU6" s="479" t="str">
        <f>All!X781</f>
        <v>Miami (OH)</v>
      </c>
      <c r="AV6" s="479">
        <f>All!Y781</f>
        <v>10</v>
      </c>
      <c r="AW6" s="479">
        <f>All!Z781</f>
        <v>0</v>
      </c>
      <c r="AX6" s="479" t="e">
        <f>All!#REF!</f>
        <v>#REF!</v>
      </c>
      <c r="AY6" s="479" t="e">
        <f>All!#REF!</f>
        <v>#REF!</v>
      </c>
      <c r="AZ6" s="479" t="e">
        <f>All!#REF!</f>
        <v>#REF!</v>
      </c>
      <c r="BA6" s="479" t="e">
        <f>All!#REF!</f>
        <v>#REF!</v>
      </c>
      <c r="BB6" s="479" t="e">
        <f>All!#REF!</f>
        <v>#REF!</v>
      </c>
      <c r="BC6" s="479" t="e">
        <f>All!#REF!</f>
        <v>#REF!</v>
      </c>
      <c r="BD6" s="479" t="e">
        <f>All!#REF!</f>
        <v>#REF!</v>
      </c>
      <c r="BE6" s="479" t="e">
        <f>All!#REF!</f>
        <v>#REF!</v>
      </c>
      <c r="BF6" s="479" t="e">
        <f>All!#REF!</f>
        <v>#REF!</v>
      </c>
      <c r="BG6" s="479" t="e">
        <f>All!#REF!</f>
        <v>#REF!</v>
      </c>
      <c r="BH6" s="479" t="e">
        <f>All!#REF!</f>
        <v>#REF!</v>
      </c>
      <c r="BI6" s="479" t="e">
        <f>All!#REF!</f>
        <v>#REF!</v>
      </c>
      <c r="BJ6" s="479" t="e">
        <f>All!#REF!</f>
        <v>#REF!</v>
      </c>
      <c r="BK6" s="479" t="e">
        <f>All!#REF!</f>
        <v>#REF!</v>
      </c>
      <c r="BL6" s="479" t="e">
        <f>All!#REF!</f>
        <v>#REF!</v>
      </c>
      <c r="BM6" s="479" t="e">
        <f>All!#REF!</f>
        <v>#REF!</v>
      </c>
      <c r="BN6" s="479" t="e">
        <f>All!#REF!</f>
        <v>#REF!</v>
      </c>
      <c r="BO6" s="479" t="e">
        <f>All!#REF!</f>
        <v>#REF!</v>
      </c>
      <c r="BP6" s="479" t="e">
        <f>All!#REF!</f>
        <v>#REF!</v>
      </c>
      <c r="BQ6" s="479" t="e">
        <f>All!#REF!</f>
        <v>#REF!</v>
      </c>
      <c r="BR6" s="479" t="e">
        <f>All!#REF!</f>
        <v>#REF!</v>
      </c>
      <c r="BS6" s="479" t="e">
        <f>All!#REF!</f>
        <v>#REF!</v>
      </c>
    </row>
    <row r="7" spans="1:73" s="605" customFormat="1" ht="15" customHeight="1" x14ac:dyDescent="0.8">
      <c r="A7" s="940"/>
      <c r="B7" s="611" t="s">
        <v>534</v>
      </c>
      <c r="C7" s="253"/>
      <c r="D7" s="490"/>
      <c r="E7" s="847"/>
      <c r="F7" s="490"/>
      <c r="G7" s="490"/>
      <c r="H7" s="882"/>
      <c r="I7" s="882"/>
      <c r="J7" s="604"/>
      <c r="K7" s="604"/>
      <c r="L7" s="490"/>
      <c r="M7" s="253"/>
      <c r="N7" s="762"/>
      <c r="O7" s="762"/>
      <c r="P7" s="762"/>
      <c r="Q7" s="649"/>
      <c r="R7" s="762"/>
      <c r="S7" s="762"/>
      <c r="T7" s="762"/>
      <c r="U7" s="894"/>
      <c r="V7" s="758"/>
      <c r="W7" s="253"/>
      <c r="X7" s="490"/>
      <c r="Y7" s="615"/>
      <c r="Z7" s="917"/>
      <c r="AA7" s="917"/>
      <c r="AB7" s="479" t="str">
        <f>All!B782</f>
        <v>Tues</v>
      </c>
      <c r="AC7" s="840">
        <f>All!C782</f>
        <v>44509</v>
      </c>
      <c r="AD7" s="839">
        <f>All!D782</f>
        <v>0.83333333333333337</v>
      </c>
      <c r="AE7" s="479" t="str">
        <f>All!E782</f>
        <v>ESPN2</v>
      </c>
      <c r="AF7" s="479" t="str">
        <f>All!F782</f>
        <v>Akron</v>
      </c>
      <c r="AG7" s="479" t="str">
        <f>All!G782</f>
        <v>MAC</v>
      </c>
      <c r="AH7" s="479" t="str">
        <f>All!H782</f>
        <v>Western Michigan</v>
      </c>
      <c r="AI7" s="479" t="str">
        <f>All!I782</f>
        <v>MAC</v>
      </c>
      <c r="AJ7" s="479" t="str">
        <f>All!J782</f>
        <v>Western Michigan</v>
      </c>
      <c r="AK7" s="479" t="str">
        <f>All!K782</f>
        <v>Akron</v>
      </c>
      <c r="AL7" s="841">
        <f>All!L782</f>
        <v>26</v>
      </c>
      <c r="AM7" s="842">
        <f>All!M782</f>
        <v>62</v>
      </c>
      <c r="AN7" s="910" t="str">
        <f>All!T782</f>
        <v>Western Michigan</v>
      </c>
      <c r="AO7" s="910" t="e">
        <f>All!#REF!</f>
        <v>#REF!</v>
      </c>
      <c r="AP7" s="910"/>
      <c r="AQ7" s="910" t="e">
        <f>All!#REF!</f>
        <v>#REF!</v>
      </c>
      <c r="AS7" s="479" t="str">
        <f>All!V782</f>
        <v>Western Michigan</v>
      </c>
      <c r="AT7" s="479">
        <f>All!W782</f>
        <v>58</v>
      </c>
      <c r="AU7" s="479" t="str">
        <f>All!X782</f>
        <v>Akron</v>
      </c>
      <c r="AV7" s="479">
        <f>All!Y782</f>
        <v>13</v>
      </c>
      <c r="AW7" s="479">
        <f>All!Z782</f>
        <v>0</v>
      </c>
      <c r="AX7" s="479" t="e">
        <f>All!#REF!</f>
        <v>#REF!</v>
      </c>
      <c r="AY7" s="479" t="e">
        <f>All!#REF!</f>
        <v>#REF!</v>
      </c>
      <c r="AZ7" s="479" t="e">
        <f>All!#REF!</f>
        <v>#REF!</v>
      </c>
      <c r="BA7" s="479" t="e">
        <f>All!#REF!</f>
        <v>#REF!</v>
      </c>
      <c r="BB7" s="479" t="e">
        <f>All!#REF!</f>
        <v>#REF!</v>
      </c>
      <c r="BC7" s="479" t="e">
        <f>All!#REF!</f>
        <v>#REF!</v>
      </c>
      <c r="BD7" s="479" t="e">
        <f>All!#REF!</f>
        <v>#REF!</v>
      </c>
      <c r="BE7" s="479" t="e">
        <f>All!#REF!</f>
        <v>#REF!</v>
      </c>
      <c r="BF7" s="479" t="e">
        <f>All!#REF!</f>
        <v>#REF!</v>
      </c>
      <c r="BG7" s="479" t="e">
        <f>All!#REF!</f>
        <v>#REF!</v>
      </c>
      <c r="BH7" s="479" t="e">
        <f>All!#REF!</f>
        <v>#REF!</v>
      </c>
      <c r="BI7" s="479" t="e">
        <f>All!#REF!</f>
        <v>#REF!</v>
      </c>
      <c r="BJ7" s="479" t="e">
        <f>All!#REF!</f>
        <v>#REF!</v>
      </c>
      <c r="BK7" s="479" t="e">
        <f>All!#REF!</f>
        <v>#REF!</v>
      </c>
      <c r="BL7" s="479" t="e">
        <f>All!#REF!</f>
        <v>#REF!</v>
      </c>
      <c r="BM7" s="479" t="e">
        <f>All!#REF!</f>
        <v>#REF!</v>
      </c>
      <c r="BN7" s="479" t="e">
        <f>All!#REF!</f>
        <v>#REF!</v>
      </c>
      <c r="BO7" s="479" t="e">
        <f>All!#REF!</f>
        <v>#REF!</v>
      </c>
      <c r="BP7" s="479" t="e">
        <f>All!#REF!</f>
        <v>#REF!</v>
      </c>
      <c r="BQ7" s="479" t="e">
        <f>All!#REF!</f>
        <v>#REF!</v>
      </c>
      <c r="BR7" s="479" t="e">
        <f>All!#REF!</f>
        <v>#REF!</v>
      </c>
      <c r="BS7" s="479" t="e">
        <f>All!#REF!</f>
        <v>#REF!</v>
      </c>
    </row>
    <row r="8" spans="1:73" s="479" customFormat="1" ht="15" customHeight="1" x14ac:dyDescent="0.8">
      <c r="A8" s="938">
        <v>117</v>
      </c>
      <c r="B8" s="486">
        <f>AD12</f>
        <v>0.625</v>
      </c>
      <c r="C8" s="609"/>
      <c r="D8" s="486" t="str">
        <f>AF12</f>
        <v>Cincinnati</v>
      </c>
      <c r="E8" s="911">
        <f>IF(+D8=F8,-J8,+J8)</f>
        <v>-23.5</v>
      </c>
      <c r="F8" s="486" t="str">
        <f>AJ12</f>
        <v>Cincinnati</v>
      </c>
      <c r="G8" s="486" t="str">
        <f>AK12</f>
        <v>South Florida</v>
      </c>
      <c r="H8" s="880" t="str">
        <f>AN12</f>
        <v>Cincinnati</v>
      </c>
      <c r="I8" s="880" t="e">
        <f>AQ12</f>
        <v>#REF!</v>
      </c>
      <c r="J8" s="601">
        <f>AL12</f>
        <v>23.5</v>
      </c>
      <c r="K8" s="601">
        <f>AM12</f>
        <v>58.5</v>
      </c>
      <c r="L8" s="490" t="str">
        <f>+D8</f>
        <v>Cincinnati</v>
      </c>
      <c r="M8" s="253"/>
      <c r="N8" s="761">
        <v>5</v>
      </c>
      <c r="O8" s="762">
        <v>4</v>
      </c>
      <c r="P8" s="763">
        <v>0</v>
      </c>
      <c r="Q8" s="649"/>
      <c r="R8" s="761" t="e">
        <f>VLOOKUP(+$D8,All!#REF!,9,FALSE)</f>
        <v>#REF!</v>
      </c>
      <c r="S8" s="762" t="e">
        <f>VLOOKUP(+$D8,All!#REF!,10,FALSE)</f>
        <v>#REF!</v>
      </c>
      <c r="T8" s="763" t="e">
        <f>VLOOKUP(+$D8,All!#REF!,11,FALSE)</f>
        <v>#REF!</v>
      </c>
      <c r="U8" s="894"/>
      <c r="V8" s="897">
        <f>VLOOKUP(+L8,All!$F$995:$J$1579,5,FALSE)</f>
        <v>85.22</v>
      </c>
      <c r="W8" s="253"/>
      <c r="X8" s="596" t="str">
        <f>AS12</f>
        <v>Cincinnati</v>
      </c>
      <c r="Y8" s="616">
        <f>AT12</f>
        <v>28</v>
      </c>
      <c r="Z8" s="955"/>
      <c r="AA8" s="795"/>
      <c r="AB8" s="479" t="str">
        <f>All!B783</f>
        <v>Weds</v>
      </c>
      <c r="AC8" s="840">
        <f>All!C783</f>
        <v>44510</v>
      </c>
      <c r="AD8" s="839">
        <f>All!D783</f>
        <v>0.79166666666666663</v>
      </c>
      <c r="AE8" s="479" t="str">
        <f>All!E783</f>
        <v>ESPN2</v>
      </c>
      <c r="AF8" s="479" t="str">
        <f>All!F783</f>
        <v>Ball State</v>
      </c>
      <c r="AG8" s="479" t="str">
        <f>All!G783</f>
        <v>MAC</v>
      </c>
      <c r="AH8" s="479" t="str">
        <f>All!H783</f>
        <v>Northern Illinois</v>
      </c>
      <c r="AI8" s="479" t="str">
        <f>All!I783</f>
        <v>MAC</v>
      </c>
      <c r="AJ8" s="479" t="str">
        <f>All!J783</f>
        <v>Ball State</v>
      </c>
      <c r="AK8" s="479" t="str">
        <f>All!K783</f>
        <v>Northern Illinois</v>
      </c>
      <c r="AL8" s="841">
        <f>All!L783</f>
        <v>2.5</v>
      </c>
      <c r="AM8" s="842">
        <f>All!M783</f>
        <v>62.5</v>
      </c>
      <c r="AN8" s="910" t="str">
        <f>All!T783</f>
        <v>Northern Illinois</v>
      </c>
      <c r="AO8" s="910" t="e">
        <f>All!#REF!</f>
        <v>#REF!</v>
      </c>
      <c r="AP8" s="910"/>
      <c r="AQ8" s="910" t="e">
        <f>All!#REF!</f>
        <v>#REF!</v>
      </c>
      <c r="AS8" s="479" t="str">
        <f>All!V783</f>
        <v>Ball State</v>
      </c>
      <c r="AT8" s="479">
        <f>All!W783</f>
        <v>31</v>
      </c>
      <c r="AU8" s="479" t="str">
        <f>All!X783</f>
        <v>Northern Illinois</v>
      </c>
      <c r="AV8" s="479">
        <f>All!Y783</f>
        <v>25</v>
      </c>
      <c r="AW8" s="479">
        <f>All!Z783</f>
        <v>0</v>
      </c>
      <c r="AX8" s="479" t="e">
        <f>All!#REF!</f>
        <v>#REF!</v>
      </c>
      <c r="AY8" s="479" t="e">
        <f>All!#REF!</f>
        <v>#REF!</v>
      </c>
      <c r="AZ8" s="479" t="e">
        <f>All!#REF!</f>
        <v>#REF!</v>
      </c>
      <c r="BA8" s="479" t="e">
        <f>All!#REF!</f>
        <v>#REF!</v>
      </c>
      <c r="BB8" s="479" t="e">
        <f>All!#REF!</f>
        <v>#REF!</v>
      </c>
      <c r="BC8" s="479" t="e">
        <f>All!#REF!</f>
        <v>#REF!</v>
      </c>
      <c r="BD8" s="479" t="e">
        <f>All!#REF!</f>
        <v>#REF!</v>
      </c>
      <c r="BE8" s="479" t="e">
        <f>All!#REF!</f>
        <v>#REF!</v>
      </c>
      <c r="BF8" s="479" t="e">
        <f>All!#REF!</f>
        <v>#REF!</v>
      </c>
      <c r="BG8" s="479" t="e">
        <f>All!#REF!</f>
        <v>#REF!</v>
      </c>
      <c r="BH8" s="479" t="e">
        <f>All!#REF!</f>
        <v>#REF!</v>
      </c>
      <c r="BI8" s="479" t="e">
        <f>All!#REF!</f>
        <v>#REF!</v>
      </c>
      <c r="BJ8" s="479" t="e">
        <f>All!#REF!</f>
        <v>#REF!</v>
      </c>
      <c r="BK8" s="479" t="e">
        <f>All!#REF!</f>
        <v>#REF!</v>
      </c>
      <c r="BL8" s="479" t="e">
        <f>All!#REF!</f>
        <v>#REF!</v>
      </c>
      <c r="BM8" s="479" t="e">
        <f>All!#REF!</f>
        <v>#REF!</v>
      </c>
      <c r="BN8" s="479" t="e">
        <f>All!#REF!</f>
        <v>#REF!</v>
      </c>
      <c r="BO8" s="479" t="e">
        <f>All!#REF!</f>
        <v>#REF!</v>
      </c>
      <c r="BP8" s="479" t="e">
        <f>All!#REF!</f>
        <v>#REF!</v>
      </c>
      <c r="BQ8" s="479" t="e">
        <f>All!#REF!</f>
        <v>#REF!</v>
      </c>
      <c r="BR8" s="479" t="e">
        <f>All!#REF!</f>
        <v>#REF!</v>
      </c>
      <c r="BS8" s="479" t="e">
        <f>All!#REF!</f>
        <v>#REF!</v>
      </c>
    </row>
    <row r="9" spans="1:73" s="605" customFormat="1" ht="15" customHeight="1" x14ac:dyDescent="0.8">
      <c r="A9" s="941">
        <f>+A8+1</f>
        <v>118</v>
      </c>
      <c r="B9" s="487" t="str">
        <f>AE12</f>
        <v>ESPN2</v>
      </c>
      <c r="C9" s="603"/>
      <c r="D9" s="609" t="str">
        <f>AH12</f>
        <v>South Florida</v>
      </c>
      <c r="E9" s="895">
        <f>K8</f>
        <v>58.5</v>
      </c>
      <c r="F9" s="609"/>
      <c r="G9" s="609"/>
      <c r="H9" s="889"/>
      <c r="I9" s="889"/>
      <c r="J9" s="123"/>
      <c r="K9" s="123"/>
      <c r="L9" s="361" t="str">
        <f>+D9</f>
        <v>South Florida</v>
      </c>
      <c r="M9" s="73"/>
      <c r="N9" s="764">
        <v>5</v>
      </c>
      <c r="O9" s="765">
        <v>4</v>
      </c>
      <c r="P9" s="766">
        <v>0</v>
      </c>
      <c r="Q9" s="641"/>
      <c r="R9" s="764" t="e">
        <f>S8</f>
        <v>#REF!</v>
      </c>
      <c r="S9" s="765" t="e">
        <f>R8</f>
        <v>#REF!</v>
      </c>
      <c r="T9" s="766" t="e">
        <f>T8</f>
        <v>#REF!</v>
      </c>
      <c r="U9" s="893"/>
      <c r="V9" s="906">
        <f>VLOOKUP(+L9,All!$F$995:$J$1579,5,FALSE)</f>
        <v>57.88</v>
      </c>
      <c r="W9" s="73"/>
      <c r="X9" s="81" t="str">
        <f>AU12</f>
        <v>South Florida</v>
      </c>
      <c r="Y9" s="614">
        <f>AV12</f>
        <v>7</v>
      </c>
      <c r="Z9" s="956" t="str">
        <f>H8</f>
        <v>Cincinnati</v>
      </c>
      <c r="AA9" s="957" t="e">
        <f>I8</f>
        <v>#REF!</v>
      </c>
      <c r="AB9" s="479" t="str">
        <f>All!B784</f>
        <v>Weds</v>
      </c>
      <c r="AC9" s="840">
        <f>All!C784</f>
        <v>44510</v>
      </c>
      <c r="AD9" s="839">
        <f>All!D784</f>
        <v>0.79166666666666663</v>
      </c>
      <c r="AE9" s="479" t="str">
        <f>All!E784</f>
        <v>CBSSN</v>
      </c>
      <c r="AF9" s="479" t="str">
        <f>All!F784</f>
        <v>Toledo</v>
      </c>
      <c r="AG9" s="479" t="str">
        <f>All!G784</f>
        <v>MAC</v>
      </c>
      <c r="AH9" s="479" t="str">
        <f>All!H784</f>
        <v>Bowling Green</v>
      </c>
      <c r="AI9" s="479" t="str">
        <f>All!I784</f>
        <v>MAC</v>
      </c>
      <c r="AJ9" s="479" t="str">
        <f>All!J784</f>
        <v>Toledo</v>
      </c>
      <c r="AK9" s="479" t="str">
        <f>All!K784</f>
        <v>Bowling Green</v>
      </c>
      <c r="AL9" s="841">
        <f>All!L784</f>
        <v>10</v>
      </c>
      <c r="AM9" s="842">
        <f>All!M784</f>
        <v>51</v>
      </c>
      <c r="AN9" s="910" t="str">
        <f>All!T784</f>
        <v>Bowling Green</v>
      </c>
      <c r="AO9" s="910" t="e">
        <f>All!#REF!</f>
        <v>#REF!</v>
      </c>
      <c r="AP9" s="910"/>
      <c r="AQ9" s="910" t="e">
        <f>All!#REF!</f>
        <v>#REF!</v>
      </c>
      <c r="AS9" s="479" t="str">
        <f>All!V784</f>
        <v>Toledo</v>
      </c>
      <c r="AT9" s="479">
        <f>All!W784</f>
        <v>38</v>
      </c>
      <c r="AU9" s="479" t="str">
        <f>All!X784</f>
        <v>Bowling Green</v>
      </c>
      <c r="AV9" s="479">
        <f>All!Y784</f>
        <v>3</v>
      </c>
      <c r="AW9" s="479">
        <f>All!Z784</f>
        <v>0</v>
      </c>
      <c r="AX9" s="479" t="e">
        <f>All!#REF!</f>
        <v>#REF!</v>
      </c>
      <c r="AY9" s="479" t="e">
        <f>All!#REF!</f>
        <v>#REF!</v>
      </c>
      <c r="AZ9" s="479" t="e">
        <f>All!#REF!</f>
        <v>#REF!</v>
      </c>
      <c r="BA9" s="479" t="e">
        <f>All!#REF!</f>
        <v>#REF!</v>
      </c>
      <c r="BB9" s="479" t="e">
        <f>All!#REF!</f>
        <v>#REF!</v>
      </c>
      <c r="BC9" s="479" t="e">
        <f>All!#REF!</f>
        <v>#REF!</v>
      </c>
      <c r="BD9" s="479" t="e">
        <f>All!#REF!</f>
        <v>#REF!</v>
      </c>
      <c r="BE9" s="479" t="e">
        <f>All!#REF!</f>
        <v>#REF!</v>
      </c>
      <c r="BF9" s="479" t="e">
        <f>All!#REF!</f>
        <v>#REF!</v>
      </c>
      <c r="BG9" s="479" t="e">
        <f>All!#REF!</f>
        <v>#REF!</v>
      </c>
      <c r="BH9" s="479" t="e">
        <f>All!#REF!</f>
        <v>#REF!</v>
      </c>
      <c r="BI9" s="479" t="e">
        <f>All!#REF!</f>
        <v>#REF!</v>
      </c>
      <c r="BJ9" s="479" t="e">
        <f>All!#REF!</f>
        <v>#REF!</v>
      </c>
      <c r="BK9" s="479" t="e">
        <f>All!#REF!</f>
        <v>#REF!</v>
      </c>
      <c r="BL9" s="479" t="e">
        <f>All!#REF!</f>
        <v>#REF!</v>
      </c>
      <c r="BM9" s="479" t="e">
        <f>All!#REF!</f>
        <v>#REF!</v>
      </c>
      <c r="BN9" s="479" t="e">
        <f>All!#REF!</f>
        <v>#REF!</v>
      </c>
      <c r="BO9" s="479" t="e">
        <f>All!#REF!</f>
        <v>#REF!</v>
      </c>
      <c r="BP9" s="479" t="e">
        <f>All!#REF!</f>
        <v>#REF!</v>
      </c>
      <c r="BQ9" s="479" t="e">
        <f>All!#REF!</f>
        <v>#REF!</v>
      </c>
      <c r="BR9" s="479" t="e">
        <f>All!#REF!</f>
        <v>#REF!</v>
      </c>
      <c r="BS9" s="479" t="e">
        <f>All!#REF!</f>
        <v>#REF!</v>
      </c>
    </row>
    <row r="10" spans="1:73" s="605" customFormat="1" ht="5" customHeight="1" x14ac:dyDescent="0.8">
      <c r="A10" s="940"/>
      <c r="B10" s="490"/>
      <c r="C10" s="253"/>
      <c r="D10" s="490"/>
      <c r="E10" s="847"/>
      <c r="F10" s="490"/>
      <c r="G10" s="490"/>
      <c r="H10" s="882"/>
      <c r="I10" s="882"/>
      <c r="J10" s="604"/>
      <c r="K10" s="604"/>
      <c r="L10" s="490"/>
      <c r="M10" s="253"/>
      <c r="N10" s="762"/>
      <c r="O10" s="762"/>
      <c r="P10" s="762"/>
      <c r="Q10" s="649"/>
      <c r="R10" s="762"/>
      <c r="S10" s="762"/>
      <c r="T10" s="762"/>
      <c r="U10" s="894"/>
      <c r="V10" s="758"/>
      <c r="W10" s="253"/>
      <c r="X10" s="490"/>
      <c r="Y10" s="615"/>
      <c r="Z10" s="954"/>
      <c r="AA10" s="917"/>
      <c r="AB10" s="479" t="str">
        <f>All!B785</f>
        <v>Weds</v>
      </c>
      <c r="AC10" s="840">
        <f>All!C785</f>
        <v>44510</v>
      </c>
      <c r="AD10" s="839">
        <f>All!D785</f>
        <v>0.83333333333333337</v>
      </c>
      <c r="AE10" s="479" t="str">
        <f>All!E785</f>
        <v>ESPNU</v>
      </c>
      <c r="AF10" s="479" t="str">
        <f>All!F785</f>
        <v>Kent State</v>
      </c>
      <c r="AG10" s="479" t="str">
        <f>All!G785</f>
        <v>MAC</v>
      </c>
      <c r="AH10" s="479" t="str">
        <f>All!H785</f>
        <v>Central Michigan</v>
      </c>
      <c r="AI10" s="479" t="str">
        <f>All!I785</f>
        <v>MAC</v>
      </c>
      <c r="AJ10" s="479" t="str">
        <f>All!J785</f>
        <v>Central Michigan</v>
      </c>
      <c r="AK10" s="479" t="str">
        <f>All!K785</f>
        <v>Kent State</v>
      </c>
      <c r="AL10" s="841">
        <f>All!L785</f>
        <v>2.5</v>
      </c>
      <c r="AM10" s="842">
        <f>All!M785</f>
        <v>72</v>
      </c>
      <c r="AN10" s="910" t="str">
        <f>All!T785</f>
        <v>Kent State</v>
      </c>
      <c r="AO10" s="910" t="e">
        <f>All!#REF!</f>
        <v>#REF!</v>
      </c>
      <c r="AP10" s="910"/>
      <c r="AQ10" s="910" t="e">
        <f>All!#REF!</f>
        <v>#REF!</v>
      </c>
      <c r="AS10" s="479">
        <f>All!V785</f>
        <v>0</v>
      </c>
      <c r="AT10" s="479">
        <f>All!W785</f>
        <v>0</v>
      </c>
      <c r="AU10" s="479" t="str">
        <f>All!X785</f>
        <v>DNP</v>
      </c>
      <c r="AV10" s="479">
        <f>All!Y785</f>
        <v>0</v>
      </c>
      <c r="AW10" s="479">
        <f>All!Z785</f>
        <v>0</v>
      </c>
      <c r="AX10" s="479" t="e">
        <f>All!#REF!</f>
        <v>#REF!</v>
      </c>
      <c r="AY10" s="479" t="e">
        <f>All!#REF!</f>
        <v>#REF!</v>
      </c>
      <c r="AZ10" s="479" t="e">
        <f>All!#REF!</f>
        <v>#REF!</v>
      </c>
      <c r="BA10" s="479" t="e">
        <f>All!#REF!</f>
        <v>#REF!</v>
      </c>
      <c r="BB10" s="479" t="e">
        <f>All!#REF!</f>
        <v>#REF!</v>
      </c>
      <c r="BC10" s="479" t="e">
        <f>All!#REF!</f>
        <v>#REF!</v>
      </c>
      <c r="BD10" s="479" t="e">
        <f>All!#REF!</f>
        <v>#REF!</v>
      </c>
      <c r="BE10" s="479" t="e">
        <f>All!#REF!</f>
        <v>#REF!</v>
      </c>
      <c r="BF10" s="479" t="e">
        <f>All!#REF!</f>
        <v>#REF!</v>
      </c>
      <c r="BG10" s="479" t="e">
        <f>All!#REF!</f>
        <v>#REF!</v>
      </c>
      <c r="BH10" s="479" t="e">
        <f>All!#REF!</f>
        <v>#REF!</v>
      </c>
      <c r="BI10" s="479" t="e">
        <f>All!#REF!</f>
        <v>#REF!</v>
      </c>
      <c r="BJ10" s="479" t="e">
        <f>All!#REF!</f>
        <v>#REF!</v>
      </c>
      <c r="BK10" s="479" t="e">
        <f>All!#REF!</f>
        <v>#REF!</v>
      </c>
      <c r="BL10" s="479" t="e">
        <f>All!#REF!</f>
        <v>#REF!</v>
      </c>
      <c r="BM10" s="479" t="e">
        <f>All!#REF!</f>
        <v>#REF!</v>
      </c>
      <c r="BN10" s="479" t="e">
        <f>All!#REF!</f>
        <v>#REF!</v>
      </c>
      <c r="BO10" s="479" t="e">
        <f>All!#REF!</f>
        <v>#REF!</v>
      </c>
      <c r="BP10" s="479" t="e">
        <f>All!#REF!</f>
        <v>#REF!</v>
      </c>
      <c r="BQ10" s="479" t="e">
        <f>All!#REF!</f>
        <v>#REF!</v>
      </c>
      <c r="BR10" s="479" t="e">
        <f>All!#REF!</f>
        <v>#REF!</v>
      </c>
      <c r="BS10" s="479" t="e">
        <f>All!#REF!</f>
        <v>#REF!</v>
      </c>
    </row>
    <row r="11" spans="1:73" s="479" customFormat="1" ht="15" customHeight="1" x14ac:dyDescent="0.8">
      <c r="A11" s="938">
        <v>119</v>
      </c>
      <c r="B11" s="486">
        <f>AD13</f>
        <v>0.75</v>
      </c>
      <c r="C11" s="609"/>
      <c r="D11" s="486" t="str">
        <f>AF13</f>
        <v>Wyoming</v>
      </c>
      <c r="E11" s="911">
        <f>IF(+D11=F11,-J11,+J11)</f>
        <v>14</v>
      </c>
      <c r="F11" s="486" t="str">
        <f>AJ13</f>
        <v>Boise State</v>
      </c>
      <c r="G11" s="486" t="str">
        <f>AK13</f>
        <v>Wyoming</v>
      </c>
      <c r="H11" s="880" t="str">
        <f>AN13</f>
        <v>Boise State</v>
      </c>
      <c r="I11" s="880" t="e">
        <f>AQ13</f>
        <v>#REF!</v>
      </c>
      <c r="J11" s="601">
        <f>AL13</f>
        <v>14</v>
      </c>
      <c r="K11" s="601">
        <f>AM13</f>
        <v>48</v>
      </c>
      <c r="L11" s="490" t="str">
        <f>+D11</f>
        <v>Wyoming</v>
      </c>
      <c r="M11" s="253"/>
      <c r="N11" s="855">
        <v>2</v>
      </c>
      <c r="O11" s="856">
        <v>6</v>
      </c>
      <c r="P11" s="857">
        <v>1</v>
      </c>
      <c r="Q11" s="649"/>
      <c r="R11" s="761" t="e">
        <f>VLOOKUP(+$D11,All!#REF!,9,FALSE)</f>
        <v>#REF!</v>
      </c>
      <c r="S11" s="762" t="e">
        <f>VLOOKUP(+$D11,All!#REF!,10,FALSE)</f>
        <v>#REF!</v>
      </c>
      <c r="T11" s="763" t="e">
        <f>VLOOKUP(+$D11,All!#REF!,11,FALSE)</f>
        <v>#REF!</v>
      </c>
      <c r="U11" s="894"/>
      <c r="V11" s="897">
        <f>VLOOKUP(+L11,All!$F$995:$J$1579,5,FALSE)</f>
        <v>66.09</v>
      </c>
      <c r="W11" s="253"/>
      <c r="X11" s="596" t="str">
        <f>AS13</f>
        <v>Boise State</v>
      </c>
      <c r="Y11" s="616">
        <f>AT13</f>
        <v>17</v>
      </c>
      <c r="Z11" s="955"/>
      <c r="AA11" s="795"/>
      <c r="AB11" s="479" t="str">
        <f>All!B786</f>
        <v>Thurs</v>
      </c>
      <c r="AC11" s="840">
        <f>All!C786</f>
        <v>44511</v>
      </c>
      <c r="AD11" s="839">
        <f>All!D786-3/24</f>
        <v>0.6875</v>
      </c>
      <c r="AE11" s="479" t="str">
        <f>All!E786</f>
        <v>ESPN</v>
      </c>
      <c r="AF11" s="479" t="str">
        <f>All!F786</f>
        <v>North Carolina</v>
      </c>
      <c r="AG11" s="479" t="str">
        <f>All!G786</f>
        <v>ACC</v>
      </c>
      <c r="AH11" s="479" t="str">
        <f>All!H786</f>
        <v>Pittsburgh</v>
      </c>
      <c r="AI11" s="479" t="str">
        <f>All!I786</f>
        <v>ACC</v>
      </c>
      <c r="AJ11" s="479" t="str">
        <f>All!J786</f>
        <v>Pittsburgh</v>
      </c>
      <c r="AK11" s="479" t="str">
        <f>All!K786</f>
        <v>North Carolina</v>
      </c>
      <c r="AL11" s="841">
        <f>All!L786</f>
        <v>6.5</v>
      </c>
      <c r="AM11" s="842">
        <f>All!M786</f>
        <v>74.5</v>
      </c>
      <c r="AN11" s="910" t="str">
        <f>All!T786</f>
        <v>Pittsburgh</v>
      </c>
      <c r="AO11" s="910" t="e">
        <f>All!#REF!</f>
        <v>#REF!</v>
      </c>
      <c r="AP11" s="910"/>
      <c r="AQ11" s="910" t="e">
        <f>All!#REF!</f>
        <v>#REF!</v>
      </c>
      <c r="AS11" s="479">
        <f>All!V786</f>
        <v>0</v>
      </c>
      <c r="AT11" s="479">
        <f>All!W786</f>
        <v>0</v>
      </c>
      <c r="AU11" s="479" t="str">
        <f>All!X786</f>
        <v>DNP</v>
      </c>
      <c r="AV11" s="479">
        <f>All!Y786</f>
        <v>0</v>
      </c>
      <c r="AW11" s="479">
        <f>All!Z786</f>
        <v>0</v>
      </c>
      <c r="AX11" s="479" t="e">
        <f>All!#REF!</f>
        <v>#REF!</v>
      </c>
      <c r="AY11" s="479" t="e">
        <f>All!#REF!</f>
        <v>#REF!</v>
      </c>
      <c r="AZ11" s="479" t="e">
        <f>All!#REF!</f>
        <v>#REF!</v>
      </c>
      <c r="BA11" s="479" t="e">
        <f>All!#REF!</f>
        <v>#REF!</v>
      </c>
      <c r="BB11" s="479" t="e">
        <f>All!#REF!</f>
        <v>#REF!</v>
      </c>
      <c r="BC11" s="479" t="e">
        <f>All!#REF!</f>
        <v>#REF!</v>
      </c>
      <c r="BD11" s="479" t="e">
        <f>All!#REF!</f>
        <v>#REF!</v>
      </c>
      <c r="BE11" s="479" t="e">
        <f>All!#REF!</f>
        <v>#REF!</v>
      </c>
      <c r="BF11" s="479" t="e">
        <f>All!#REF!</f>
        <v>#REF!</v>
      </c>
      <c r="BG11" s="479" t="e">
        <f>All!#REF!</f>
        <v>#REF!</v>
      </c>
      <c r="BH11" s="479" t="e">
        <f>All!#REF!</f>
        <v>#REF!</v>
      </c>
      <c r="BI11" s="479" t="e">
        <f>All!#REF!</f>
        <v>#REF!</v>
      </c>
      <c r="BJ11" s="479" t="e">
        <f>All!#REF!</f>
        <v>#REF!</v>
      </c>
      <c r="BK11" s="479" t="e">
        <f>All!#REF!</f>
        <v>#REF!</v>
      </c>
      <c r="BL11" s="479" t="e">
        <f>All!#REF!</f>
        <v>#REF!</v>
      </c>
      <c r="BM11" s="479" t="e">
        <f>All!#REF!</f>
        <v>#REF!</v>
      </c>
      <c r="BN11" s="479" t="e">
        <f>All!#REF!</f>
        <v>#REF!</v>
      </c>
      <c r="BO11" s="479" t="e">
        <f>All!#REF!</f>
        <v>#REF!</v>
      </c>
      <c r="BP11" s="479" t="e">
        <f>All!#REF!</f>
        <v>#REF!</v>
      </c>
      <c r="BQ11" s="479" t="e">
        <f>All!#REF!</f>
        <v>#REF!</v>
      </c>
      <c r="BR11" s="479" t="e">
        <f>All!#REF!</f>
        <v>#REF!</v>
      </c>
      <c r="BS11" s="479" t="e">
        <f>All!#REF!</f>
        <v>#REF!</v>
      </c>
    </row>
    <row r="12" spans="1:73" s="605" customFormat="1" ht="15" customHeight="1" x14ac:dyDescent="0.8">
      <c r="A12" s="941">
        <f>+A11+1</f>
        <v>120</v>
      </c>
      <c r="B12" s="487" t="str">
        <f>AE13</f>
        <v>FS1</v>
      </c>
      <c r="C12" s="603"/>
      <c r="D12" s="609" t="str">
        <f>AH13</f>
        <v>Boise State</v>
      </c>
      <c r="E12" s="895">
        <f>K11</f>
        <v>48</v>
      </c>
      <c r="F12" s="609"/>
      <c r="G12" s="609"/>
      <c r="H12" s="889"/>
      <c r="I12" s="889"/>
      <c r="J12" s="123"/>
      <c r="K12" s="123"/>
      <c r="L12" s="361" t="str">
        <f>+D12</f>
        <v>Boise State</v>
      </c>
      <c r="M12" s="73"/>
      <c r="N12" s="858">
        <v>6</v>
      </c>
      <c r="O12" s="859">
        <v>3</v>
      </c>
      <c r="P12" s="860">
        <v>0</v>
      </c>
      <c r="Q12" s="641"/>
      <c r="R12" s="764" t="e">
        <f>S11</f>
        <v>#REF!</v>
      </c>
      <c r="S12" s="765" t="e">
        <f>R11</f>
        <v>#REF!</v>
      </c>
      <c r="T12" s="766" t="e">
        <f>T11</f>
        <v>#REF!</v>
      </c>
      <c r="U12" s="893"/>
      <c r="V12" s="906">
        <f>VLOOKUP(+L12,All!$F$995:$J$1579,5,FALSE)</f>
        <v>80.34</v>
      </c>
      <c r="W12" s="73"/>
      <c r="X12" s="81" t="str">
        <f>AU13</f>
        <v>Wyoming</v>
      </c>
      <c r="Y12" s="614">
        <f>AV13</f>
        <v>9</v>
      </c>
      <c r="Z12" s="956" t="str">
        <f>H11</f>
        <v>Boise State</v>
      </c>
      <c r="AA12" s="957" t="e">
        <f>I11</f>
        <v>#REF!</v>
      </c>
      <c r="AB12" s="479" t="str">
        <f>All!B787</f>
        <v>Fri</v>
      </c>
      <c r="AC12" s="840">
        <f>All!C787</f>
        <v>44512</v>
      </c>
      <c r="AD12" s="839">
        <f>All!D787-3/24</f>
        <v>0.625</v>
      </c>
      <c r="AE12" s="479" t="str">
        <f>All!E787</f>
        <v>ESPN2</v>
      </c>
      <c r="AF12" s="479" t="str">
        <f>All!F787</f>
        <v>Cincinnati</v>
      </c>
      <c r="AG12" s="479" t="str">
        <f>All!G787</f>
        <v>AAC</v>
      </c>
      <c r="AH12" s="479" t="str">
        <f>All!H787</f>
        <v>South Florida</v>
      </c>
      <c r="AI12" s="479" t="str">
        <f>All!I787</f>
        <v>AAC</v>
      </c>
      <c r="AJ12" s="479" t="str">
        <f>All!J787</f>
        <v>Cincinnati</v>
      </c>
      <c r="AK12" s="479" t="str">
        <f>All!K787</f>
        <v>South Florida</v>
      </c>
      <c r="AL12" s="841">
        <f>All!L787</f>
        <v>23.5</v>
      </c>
      <c r="AM12" s="842">
        <f>All!M787</f>
        <v>58.5</v>
      </c>
      <c r="AN12" s="910" t="str">
        <f>All!T787</f>
        <v>Cincinnati</v>
      </c>
      <c r="AO12" s="910" t="e">
        <f>All!#REF!</f>
        <v>#REF!</v>
      </c>
      <c r="AP12" s="910"/>
      <c r="AQ12" s="910" t="e">
        <f>All!#REF!</f>
        <v>#REF!</v>
      </c>
      <c r="AS12" s="479" t="str">
        <f>All!V787</f>
        <v>Cincinnati</v>
      </c>
      <c r="AT12" s="479">
        <f>All!W787</f>
        <v>28</v>
      </c>
      <c r="AU12" s="479" t="str">
        <f>All!X787</f>
        <v>South Florida</v>
      </c>
      <c r="AV12" s="479">
        <f>All!Y787</f>
        <v>7</v>
      </c>
      <c r="AW12" s="479">
        <f>All!Z787</f>
        <v>0</v>
      </c>
      <c r="AX12" s="479" t="e">
        <f>All!#REF!</f>
        <v>#REF!</v>
      </c>
      <c r="AY12" s="479" t="e">
        <f>All!#REF!</f>
        <v>#REF!</v>
      </c>
      <c r="AZ12" s="479" t="e">
        <f>All!#REF!</f>
        <v>#REF!</v>
      </c>
      <c r="BA12" s="479" t="e">
        <f>All!#REF!</f>
        <v>#REF!</v>
      </c>
      <c r="BB12" s="479" t="e">
        <f>All!#REF!</f>
        <v>#REF!</v>
      </c>
      <c r="BC12" s="479" t="e">
        <f>All!#REF!</f>
        <v>#REF!</v>
      </c>
      <c r="BD12" s="479" t="e">
        <f>All!#REF!</f>
        <v>#REF!</v>
      </c>
      <c r="BE12" s="479" t="e">
        <f>All!#REF!</f>
        <v>#REF!</v>
      </c>
      <c r="BF12" s="479" t="e">
        <f>All!#REF!</f>
        <v>#REF!</v>
      </c>
      <c r="BG12" s="479" t="e">
        <f>All!#REF!</f>
        <v>#REF!</v>
      </c>
      <c r="BH12" s="479" t="e">
        <f>All!#REF!</f>
        <v>#REF!</v>
      </c>
      <c r="BI12" s="479" t="e">
        <f>All!#REF!</f>
        <v>#REF!</v>
      </c>
      <c r="BJ12" s="479" t="e">
        <f>All!#REF!</f>
        <v>#REF!</v>
      </c>
      <c r="BK12" s="479" t="e">
        <f>All!#REF!</f>
        <v>#REF!</v>
      </c>
      <c r="BL12" s="479" t="e">
        <f>All!#REF!</f>
        <v>#REF!</v>
      </c>
      <c r="BM12" s="479" t="e">
        <f>All!#REF!</f>
        <v>#REF!</v>
      </c>
      <c r="BN12" s="479" t="e">
        <f>All!#REF!</f>
        <v>#REF!</v>
      </c>
      <c r="BO12" s="479" t="e">
        <f>All!#REF!</f>
        <v>#REF!</v>
      </c>
      <c r="BP12" s="479" t="e">
        <f>All!#REF!</f>
        <v>#REF!</v>
      </c>
      <c r="BQ12" s="479" t="e">
        <f>All!#REF!</f>
        <v>#REF!</v>
      </c>
      <c r="BR12" s="479" t="e">
        <f>All!#REF!</f>
        <v>#REF!</v>
      </c>
      <c r="BS12" s="479" t="e">
        <f>All!#REF!</f>
        <v>#REF!</v>
      </c>
    </row>
    <row r="13" spans="1:73" s="605" customFormat="1" ht="15" customHeight="1" x14ac:dyDescent="0.8">
      <c r="A13" s="940"/>
      <c r="B13" s="608" t="s">
        <v>481</v>
      </c>
      <c r="C13" s="253"/>
      <c r="D13" s="490"/>
      <c r="E13" s="847"/>
      <c r="F13" s="490"/>
      <c r="G13" s="490"/>
      <c r="H13" s="882"/>
      <c r="I13" s="882"/>
      <c r="J13" s="604"/>
      <c r="K13" s="604"/>
      <c r="L13" s="490"/>
      <c r="M13" s="253"/>
      <c r="N13" s="762"/>
      <c r="O13" s="762"/>
      <c r="P13" s="762"/>
      <c r="Q13" s="649"/>
      <c r="R13" s="762"/>
      <c r="S13" s="762"/>
      <c r="T13" s="762"/>
      <c r="U13" s="894"/>
      <c r="V13" s="758"/>
      <c r="W13" s="253"/>
      <c r="X13" s="490"/>
      <c r="Y13" s="615"/>
      <c r="Z13" s="954"/>
      <c r="AA13" s="917"/>
      <c r="AB13" s="479" t="str">
        <f>All!B788</f>
        <v>Fri</v>
      </c>
      <c r="AC13" s="840">
        <f>All!C788</f>
        <v>44512</v>
      </c>
      <c r="AD13" s="839">
        <f>All!D788-3/24</f>
        <v>0.75</v>
      </c>
      <c r="AE13" s="479" t="str">
        <f>All!E788</f>
        <v>FS1</v>
      </c>
      <c r="AF13" s="479" t="str">
        <f>All!F788</f>
        <v>Wyoming</v>
      </c>
      <c r="AG13" s="479" t="str">
        <f>All!G788</f>
        <v>MWC</v>
      </c>
      <c r="AH13" s="479" t="str">
        <f>All!H788</f>
        <v>Boise State</v>
      </c>
      <c r="AI13" s="479" t="str">
        <f>All!I788</f>
        <v>MWC</v>
      </c>
      <c r="AJ13" s="479" t="str">
        <f>All!J788</f>
        <v>Boise State</v>
      </c>
      <c r="AK13" s="479" t="str">
        <f>All!K788</f>
        <v>Wyoming</v>
      </c>
      <c r="AL13" s="841">
        <f>All!L788</f>
        <v>14</v>
      </c>
      <c r="AM13" s="842">
        <f>All!M788</f>
        <v>48</v>
      </c>
      <c r="AN13" s="910" t="str">
        <f>All!T788</f>
        <v>Boise State</v>
      </c>
      <c r="AO13" s="910" t="e">
        <f>All!#REF!</f>
        <v>#REF!</v>
      </c>
      <c r="AP13" s="910"/>
      <c r="AQ13" s="910" t="e">
        <f>All!#REF!</f>
        <v>#REF!</v>
      </c>
      <c r="AS13" s="479" t="str">
        <f>All!V788</f>
        <v>Boise State</v>
      </c>
      <c r="AT13" s="479">
        <f>All!W788</f>
        <v>17</v>
      </c>
      <c r="AU13" s="479" t="str">
        <f>All!X788</f>
        <v>Wyoming</v>
      </c>
      <c r="AV13" s="479">
        <f>All!Y788</f>
        <v>9</v>
      </c>
      <c r="AW13" s="479">
        <f>All!Z788</f>
        <v>0</v>
      </c>
      <c r="AX13" s="479" t="e">
        <f>All!#REF!</f>
        <v>#REF!</v>
      </c>
      <c r="AY13" s="479" t="e">
        <f>All!#REF!</f>
        <v>#REF!</v>
      </c>
      <c r="AZ13" s="479" t="e">
        <f>All!#REF!</f>
        <v>#REF!</v>
      </c>
      <c r="BA13" s="479" t="e">
        <f>All!#REF!</f>
        <v>#REF!</v>
      </c>
      <c r="BB13" s="479" t="e">
        <f>All!#REF!</f>
        <v>#REF!</v>
      </c>
      <c r="BC13" s="479" t="e">
        <f>All!#REF!</f>
        <v>#REF!</v>
      </c>
      <c r="BD13" s="479" t="e">
        <f>All!#REF!</f>
        <v>#REF!</v>
      </c>
      <c r="BE13" s="479" t="e">
        <f>All!#REF!</f>
        <v>#REF!</v>
      </c>
      <c r="BF13" s="479" t="e">
        <f>All!#REF!</f>
        <v>#REF!</v>
      </c>
      <c r="BG13" s="479" t="e">
        <f>All!#REF!</f>
        <v>#REF!</v>
      </c>
      <c r="BH13" s="479" t="e">
        <f>All!#REF!</f>
        <v>#REF!</v>
      </c>
      <c r="BI13" s="479" t="e">
        <f>All!#REF!</f>
        <v>#REF!</v>
      </c>
      <c r="BJ13" s="479" t="e">
        <f>All!#REF!</f>
        <v>#REF!</v>
      </c>
      <c r="BK13" s="479" t="e">
        <f>All!#REF!</f>
        <v>#REF!</v>
      </c>
      <c r="BL13" s="479" t="e">
        <f>All!#REF!</f>
        <v>#REF!</v>
      </c>
      <c r="BM13" s="479" t="e">
        <f>All!#REF!</f>
        <v>#REF!</v>
      </c>
      <c r="BN13" s="479" t="e">
        <f>All!#REF!</f>
        <v>#REF!</v>
      </c>
      <c r="BO13" s="479" t="e">
        <f>All!#REF!</f>
        <v>#REF!</v>
      </c>
      <c r="BP13" s="479" t="e">
        <f>All!#REF!</f>
        <v>#REF!</v>
      </c>
      <c r="BQ13" s="479" t="e">
        <f>All!#REF!</f>
        <v>#REF!</v>
      </c>
      <c r="BR13" s="479" t="e">
        <f>All!#REF!</f>
        <v>#REF!</v>
      </c>
      <c r="BS13" s="479" t="e">
        <f>All!#REF!</f>
        <v>#REF!</v>
      </c>
    </row>
    <row r="14" spans="1:73" ht="15" customHeight="1" x14ac:dyDescent="0.75">
      <c r="B14" s="493" t="s">
        <v>486</v>
      </c>
      <c r="U14" s="905"/>
      <c r="AB14" s="874" t="str">
        <f>All!B789</f>
        <v>Sat</v>
      </c>
      <c r="AC14" s="908">
        <f>All!C789</f>
        <v>44513</v>
      </c>
      <c r="AD14" s="907">
        <f>All!D789-3/24</f>
        <v>0.375</v>
      </c>
      <c r="AE14" s="874">
        <f>All!E789</f>
        <v>0</v>
      </c>
      <c r="AF14" s="874" t="str">
        <f>All!F789</f>
        <v>East Carolina</v>
      </c>
      <c r="AG14" s="874" t="str">
        <f>All!G789</f>
        <v>AAC</v>
      </c>
      <c r="AH14" s="874" t="str">
        <f>All!H789</f>
        <v>Memphis</v>
      </c>
      <c r="AI14" s="874" t="str">
        <f>All!I789</f>
        <v>AAC</v>
      </c>
      <c r="AJ14" s="874" t="str">
        <f>All!J789</f>
        <v>Memphis</v>
      </c>
      <c r="AK14" s="874" t="str">
        <f>All!K789</f>
        <v>East Carolina</v>
      </c>
      <c r="AL14" s="909">
        <f>All!L789</f>
        <v>6</v>
      </c>
      <c r="AM14" s="910">
        <f>All!M789</f>
        <v>59</v>
      </c>
      <c r="AN14" s="910" t="str">
        <f>All!T789</f>
        <v>Memphis</v>
      </c>
      <c r="AO14" s="910" t="e">
        <f>All!#REF!</f>
        <v>#REF!</v>
      </c>
      <c r="AP14" s="910"/>
      <c r="AQ14" s="910" t="e">
        <f>All!#REF!</f>
        <v>#REF!</v>
      </c>
      <c r="AS14" s="874">
        <f>All!V789</f>
        <v>0</v>
      </c>
      <c r="AT14" s="874">
        <f>All!W789</f>
        <v>0</v>
      </c>
      <c r="AU14" s="874" t="str">
        <f>All!X789</f>
        <v>DNP</v>
      </c>
      <c r="AV14" s="874">
        <f>All!Y789</f>
        <v>0</v>
      </c>
      <c r="AW14" s="874">
        <f>All!Z789</f>
        <v>0</v>
      </c>
      <c r="AX14" s="874" t="e">
        <f>All!#REF!</f>
        <v>#REF!</v>
      </c>
      <c r="AY14" s="874" t="e">
        <f>All!#REF!</f>
        <v>#REF!</v>
      </c>
      <c r="AZ14" s="874" t="e">
        <f>All!#REF!</f>
        <v>#REF!</v>
      </c>
      <c r="BA14" s="874" t="e">
        <f>All!#REF!</f>
        <v>#REF!</v>
      </c>
      <c r="BB14" s="874" t="e">
        <f>All!#REF!</f>
        <v>#REF!</v>
      </c>
      <c r="BC14" s="874" t="e">
        <f>All!#REF!</f>
        <v>#REF!</v>
      </c>
      <c r="BD14" s="874" t="e">
        <f>All!#REF!</f>
        <v>#REF!</v>
      </c>
      <c r="BE14" s="874" t="e">
        <f>All!#REF!</f>
        <v>#REF!</v>
      </c>
      <c r="BF14" s="874" t="e">
        <f>All!#REF!</f>
        <v>#REF!</v>
      </c>
      <c r="BG14" s="874" t="e">
        <f>All!#REF!</f>
        <v>#REF!</v>
      </c>
      <c r="BH14" s="874" t="e">
        <f>All!#REF!</f>
        <v>#REF!</v>
      </c>
      <c r="BI14" s="874" t="e">
        <f>All!#REF!</f>
        <v>#REF!</v>
      </c>
      <c r="BJ14" s="874" t="e">
        <f>All!#REF!</f>
        <v>#REF!</v>
      </c>
      <c r="BK14" s="874" t="e">
        <f>All!#REF!</f>
        <v>#REF!</v>
      </c>
      <c r="BL14" s="874" t="e">
        <f>All!#REF!</f>
        <v>#REF!</v>
      </c>
      <c r="BM14" s="874" t="e">
        <f>All!#REF!</f>
        <v>#REF!</v>
      </c>
      <c r="BN14" s="874" t="e">
        <f>All!#REF!</f>
        <v>#REF!</v>
      </c>
      <c r="BO14" s="874" t="e">
        <f>All!#REF!</f>
        <v>#REF!</v>
      </c>
      <c r="BP14" s="874" t="e">
        <f>All!#REF!</f>
        <v>#REF!</v>
      </c>
      <c r="BQ14" s="874" t="e">
        <f>All!#REF!</f>
        <v>#REF!</v>
      </c>
      <c r="BR14" s="874" t="e">
        <f>All!#REF!</f>
        <v>#REF!</v>
      </c>
      <c r="BS14" s="874" t="e">
        <f>All!#REF!</f>
        <v>#REF!</v>
      </c>
      <c r="BT14" s="874"/>
      <c r="BU14" s="874"/>
    </row>
    <row r="15" spans="1:73" s="874" customFormat="1" ht="15" customHeight="1" x14ac:dyDescent="0.8">
      <c r="A15" s="938">
        <v>173</v>
      </c>
      <c r="B15" s="880">
        <f>AD14</f>
        <v>0.375</v>
      </c>
      <c r="C15" s="889"/>
      <c r="D15" s="880" t="str">
        <f>AF14</f>
        <v>East Carolina</v>
      </c>
      <c r="E15" s="911">
        <f>IF(+D15=F15,-J15,+J15)</f>
        <v>23.5</v>
      </c>
      <c r="F15" s="880" t="str">
        <f>AJ15</f>
        <v>Cincinnati</v>
      </c>
      <c r="G15" s="880" t="str">
        <f>AK15</f>
        <v>South Florida</v>
      </c>
      <c r="H15" s="880" t="str">
        <f>AN15</f>
        <v>Cincinnati</v>
      </c>
      <c r="I15" s="880" t="e">
        <f>AQ15</f>
        <v>#REF!</v>
      </c>
      <c r="J15" s="883">
        <f>AL15</f>
        <v>23.5</v>
      </c>
      <c r="K15" s="883">
        <f>AM15</f>
        <v>58.5</v>
      </c>
      <c r="L15" s="882" t="str">
        <f>+D15</f>
        <v>East Carolina</v>
      </c>
      <c r="M15" s="916"/>
      <c r="N15" s="926">
        <v>6</v>
      </c>
      <c r="O15" s="927">
        <v>2</v>
      </c>
      <c r="P15" s="928">
        <v>1</v>
      </c>
      <c r="Q15" s="924"/>
      <c r="R15" s="926" t="e">
        <f>VLOOKUP(+$D15,All!#REF!,9,FALSE)</f>
        <v>#REF!</v>
      </c>
      <c r="S15" s="927" t="e">
        <f>VLOOKUP(+$D15,All!#REF!,10,FALSE)</f>
        <v>#REF!</v>
      </c>
      <c r="T15" s="928" t="e">
        <f>VLOOKUP(+$D15,All!#REF!,11,FALSE)</f>
        <v>#REF!</v>
      </c>
      <c r="U15" s="924"/>
      <c r="V15" s="897">
        <f>VLOOKUP(+L15,All!$F$995:$J$1579,5,FALSE)</f>
        <v>67.89</v>
      </c>
      <c r="W15" s="916"/>
      <c r="X15" s="934"/>
      <c r="Y15" s="920"/>
      <c r="Z15" s="955"/>
      <c r="AA15" s="795"/>
      <c r="AB15" s="874" t="str">
        <f>All!B787</f>
        <v>Fri</v>
      </c>
      <c r="AC15" s="908">
        <f>All!C787</f>
        <v>44512</v>
      </c>
      <c r="AD15" s="907">
        <f>All!D787-3/24</f>
        <v>0.625</v>
      </c>
      <c r="AE15" s="874" t="str">
        <f>All!E787</f>
        <v>ESPN2</v>
      </c>
      <c r="AF15" s="874" t="str">
        <f>All!F787</f>
        <v>Cincinnati</v>
      </c>
      <c r="AG15" s="874" t="str">
        <f>All!G787</f>
        <v>AAC</v>
      </c>
      <c r="AH15" s="874" t="str">
        <f>All!H787</f>
        <v>South Florida</v>
      </c>
      <c r="AI15" s="874" t="str">
        <f>All!I787</f>
        <v>AAC</v>
      </c>
      <c r="AJ15" s="874" t="str">
        <f>All!J787</f>
        <v>Cincinnati</v>
      </c>
      <c r="AK15" s="874" t="str">
        <f>All!K787</f>
        <v>South Florida</v>
      </c>
      <c r="AL15" s="909">
        <f>All!L787</f>
        <v>23.5</v>
      </c>
      <c r="AM15" s="910">
        <f>All!M787</f>
        <v>58.5</v>
      </c>
      <c r="AN15" s="910" t="str">
        <f>All!T787</f>
        <v>Cincinnati</v>
      </c>
      <c r="AO15" s="910" t="e">
        <f>All!#REF!</f>
        <v>#REF!</v>
      </c>
      <c r="AP15" s="910"/>
      <c r="AQ15" s="910" t="e">
        <f>All!#REF!</f>
        <v>#REF!</v>
      </c>
      <c r="AS15" s="874" t="str">
        <f>All!V787</f>
        <v>Cincinnati</v>
      </c>
      <c r="AT15" s="874">
        <f>All!W787</f>
        <v>28</v>
      </c>
      <c r="AU15" s="874" t="str">
        <f>All!X787</f>
        <v>South Florida</v>
      </c>
      <c r="AV15" s="874">
        <f>All!Y787</f>
        <v>7</v>
      </c>
      <c r="AW15" s="874">
        <f>All!Z787</f>
        <v>0</v>
      </c>
      <c r="AX15" s="874" t="e">
        <f>All!#REF!</f>
        <v>#REF!</v>
      </c>
      <c r="AY15" s="874" t="e">
        <f>All!#REF!</f>
        <v>#REF!</v>
      </c>
      <c r="AZ15" s="874" t="e">
        <f>All!#REF!</f>
        <v>#REF!</v>
      </c>
      <c r="BA15" s="874" t="e">
        <f>All!#REF!</f>
        <v>#REF!</v>
      </c>
      <c r="BB15" s="874" t="e">
        <f>All!#REF!</f>
        <v>#REF!</v>
      </c>
      <c r="BC15" s="874" t="e">
        <f>All!#REF!</f>
        <v>#REF!</v>
      </c>
      <c r="BD15" s="874" t="e">
        <f>All!#REF!</f>
        <v>#REF!</v>
      </c>
      <c r="BE15" s="874" t="e">
        <f>All!#REF!</f>
        <v>#REF!</v>
      </c>
      <c r="BF15" s="874" t="e">
        <f>All!#REF!</f>
        <v>#REF!</v>
      </c>
      <c r="BG15" s="874" t="e">
        <f>All!#REF!</f>
        <v>#REF!</v>
      </c>
      <c r="BH15" s="874" t="e">
        <f>All!#REF!</f>
        <v>#REF!</v>
      </c>
      <c r="BI15" s="874" t="e">
        <f>All!#REF!</f>
        <v>#REF!</v>
      </c>
      <c r="BJ15" s="874" t="e">
        <f>All!#REF!</f>
        <v>#REF!</v>
      </c>
      <c r="BK15" s="874" t="e">
        <f>All!#REF!</f>
        <v>#REF!</v>
      </c>
      <c r="BL15" s="874" t="e">
        <f>All!#REF!</f>
        <v>#REF!</v>
      </c>
      <c r="BM15" s="874" t="e">
        <f>All!#REF!</f>
        <v>#REF!</v>
      </c>
      <c r="BN15" s="874" t="e">
        <f>All!#REF!</f>
        <v>#REF!</v>
      </c>
      <c r="BO15" s="874" t="e">
        <f>All!#REF!</f>
        <v>#REF!</v>
      </c>
      <c r="BP15" s="874" t="e">
        <f>All!#REF!</f>
        <v>#REF!</v>
      </c>
      <c r="BQ15" s="874" t="e">
        <f>All!#REF!</f>
        <v>#REF!</v>
      </c>
      <c r="BR15" s="874" t="e">
        <f>All!#REF!</f>
        <v>#REF!</v>
      </c>
      <c r="BS15" s="874" t="e">
        <f>All!#REF!</f>
        <v>#REF!</v>
      </c>
    </row>
    <row r="16" spans="1:73" s="918" customFormat="1" ht="15" customHeight="1" x14ac:dyDescent="0.8">
      <c r="A16" s="941">
        <f>+A15+1</f>
        <v>174</v>
      </c>
      <c r="B16" s="881">
        <f>AE14</f>
        <v>0</v>
      </c>
      <c r="C16" s="884"/>
      <c r="D16" s="889" t="str">
        <f>AH14</f>
        <v>Memphis</v>
      </c>
      <c r="E16" s="895">
        <f>K15</f>
        <v>58.5</v>
      </c>
      <c r="F16" s="889"/>
      <c r="G16" s="889"/>
      <c r="H16" s="889"/>
      <c r="I16" s="889"/>
      <c r="J16" s="877"/>
      <c r="K16" s="877"/>
      <c r="L16" s="879" t="str">
        <f>+D16</f>
        <v>Memphis</v>
      </c>
      <c r="M16" s="876"/>
      <c r="N16" s="929">
        <v>4</v>
      </c>
      <c r="O16" s="930">
        <v>5</v>
      </c>
      <c r="P16" s="931">
        <v>0</v>
      </c>
      <c r="Q16" s="893"/>
      <c r="R16" s="929" t="e">
        <f>S15</f>
        <v>#REF!</v>
      </c>
      <c r="S16" s="930" t="e">
        <f>R15</f>
        <v>#REF!</v>
      </c>
      <c r="T16" s="931" t="e">
        <f>T15</f>
        <v>#REF!</v>
      </c>
      <c r="U16" s="893"/>
      <c r="V16" s="906">
        <f>VLOOKUP(+L16,All!$F$995:$J$1579,5,FALSE)</f>
        <v>69</v>
      </c>
      <c r="W16" s="876"/>
      <c r="X16" s="935" t="s">
        <v>502</v>
      </c>
      <c r="Y16" s="936"/>
      <c r="Z16" s="956" t="str">
        <f>H15</f>
        <v>Cincinnati</v>
      </c>
      <c r="AA16" s="957" t="e">
        <f>I15</f>
        <v>#REF!</v>
      </c>
      <c r="AB16" s="874" t="str">
        <f>All!B788</f>
        <v>Fri</v>
      </c>
      <c r="AC16" s="908">
        <f>All!C788</f>
        <v>44512</v>
      </c>
      <c r="AD16" s="907">
        <f>All!D788-3/24</f>
        <v>0.75</v>
      </c>
      <c r="AE16" s="874" t="str">
        <f>All!E788</f>
        <v>FS1</v>
      </c>
      <c r="AF16" s="874" t="str">
        <f>All!F788</f>
        <v>Wyoming</v>
      </c>
      <c r="AG16" s="874" t="str">
        <f>All!G788</f>
        <v>MWC</v>
      </c>
      <c r="AH16" s="874" t="str">
        <f>All!H788</f>
        <v>Boise State</v>
      </c>
      <c r="AI16" s="874" t="str">
        <f>All!I788</f>
        <v>MWC</v>
      </c>
      <c r="AJ16" s="874" t="str">
        <f>All!J788</f>
        <v>Boise State</v>
      </c>
      <c r="AK16" s="874" t="str">
        <f>All!K788</f>
        <v>Wyoming</v>
      </c>
      <c r="AL16" s="909">
        <f>All!L788</f>
        <v>14</v>
      </c>
      <c r="AM16" s="910">
        <f>All!M788</f>
        <v>48</v>
      </c>
      <c r="AN16" s="910" t="str">
        <f>All!T788</f>
        <v>Boise State</v>
      </c>
      <c r="AO16" s="910" t="e">
        <f>All!#REF!</f>
        <v>#REF!</v>
      </c>
      <c r="AP16" s="910"/>
      <c r="AQ16" s="910" t="e">
        <f>All!#REF!</f>
        <v>#REF!</v>
      </c>
      <c r="AS16" s="874" t="str">
        <f>All!V788</f>
        <v>Boise State</v>
      </c>
      <c r="AT16" s="874">
        <f>All!W788</f>
        <v>17</v>
      </c>
      <c r="AU16" s="874" t="str">
        <f>All!X788</f>
        <v>Wyoming</v>
      </c>
      <c r="AV16" s="874">
        <f>All!Y788</f>
        <v>9</v>
      </c>
      <c r="AW16" s="874">
        <f>All!Z788</f>
        <v>0</v>
      </c>
      <c r="AX16" s="874" t="e">
        <f>All!#REF!</f>
        <v>#REF!</v>
      </c>
      <c r="AY16" s="874" t="e">
        <f>All!#REF!</f>
        <v>#REF!</v>
      </c>
      <c r="AZ16" s="874" t="e">
        <f>All!#REF!</f>
        <v>#REF!</v>
      </c>
      <c r="BA16" s="874" t="e">
        <f>All!#REF!</f>
        <v>#REF!</v>
      </c>
      <c r="BB16" s="874" t="e">
        <f>All!#REF!</f>
        <v>#REF!</v>
      </c>
      <c r="BC16" s="874" t="e">
        <f>All!#REF!</f>
        <v>#REF!</v>
      </c>
      <c r="BD16" s="874" t="e">
        <f>All!#REF!</f>
        <v>#REF!</v>
      </c>
      <c r="BE16" s="874" t="e">
        <f>All!#REF!</f>
        <v>#REF!</v>
      </c>
      <c r="BF16" s="874" t="e">
        <f>All!#REF!</f>
        <v>#REF!</v>
      </c>
      <c r="BG16" s="874" t="e">
        <f>All!#REF!</f>
        <v>#REF!</v>
      </c>
      <c r="BH16" s="874" t="e">
        <f>All!#REF!</f>
        <v>#REF!</v>
      </c>
      <c r="BI16" s="874" t="e">
        <f>All!#REF!</f>
        <v>#REF!</v>
      </c>
      <c r="BJ16" s="874" t="e">
        <f>All!#REF!</f>
        <v>#REF!</v>
      </c>
      <c r="BK16" s="874" t="e">
        <f>All!#REF!</f>
        <v>#REF!</v>
      </c>
      <c r="BL16" s="874" t="e">
        <f>All!#REF!</f>
        <v>#REF!</v>
      </c>
      <c r="BM16" s="874" t="e">
        <f>All!#REF!</f>
        <v>#REF!</v>
      </c>
      <c r="BN16" s="874" t="e">
        <f>All!#REF!</f>
        <v>#REF!</v>
      </c>
      <c r="BO16" s="874" t="e">
        <f>All!#REF!</f>
        <v>#REF!</v>
      </c>
      <c r="BP16" s="874" t="e">
        <f>All!#REF!</f>
        <v>#REF!</v>
      </c>
      <c r="BQ16" s="874" t="e">
        <f>All!#REF!</f>
        <v>#REF!</v>
      </c>
      <c r="BR16" s="874" t="e">
        <f>All!#REF!</f>
        <v>#REF!</v>
      </c>
      <c r="BS16" s="874" t="e">
        <f>All!#REF!</f>
        <v>#REF!</v>
      </c>
      <c r="BT16" s="874"/>
    </row>
    <row r="17" spans="1:72" s="918" customFormat="1" ht="5" customHeight="1" x14ac:dyDescent="0.8">
      <c r="A17" s="940"/>
      <c r="B17" s="882"/>
      <c r="C17" s="916"/>
      <c r="D17" s="882"/>
      <c r="E17" s="912"/>
      <c r="F17" s="882"/>
      <c r="G17" s="882"/>
      <c r="H17" s="882"/>
      <c r="I17" s="882"/>
      <c r="J17" s="885"/>
      <c r="K17" s="885"/>
      <c r="L17" s="882"/>
      <c r="M17" s="916"/>
      <c r="N17" s="927"/>
      <c r="O17" s="927"/>
      <c r="P17" s="927"/>
      <c r="Q17" s="924"/>
      <c r="R17" s="927"/>
      <c r="S17" s="927"/>
      <c r="T17" s="927"/>
      <c r="U17" s="924"/>
      <c r="V17" s="898"/>
      <c r="W17" s="916"/>
      <c r="X17" s="882"/>
      <c r="Y17" s="890"/>
      <c r="Z17" s="954"/>
      <c r="AA17" s="917"/>
      <c r="AB17" s="874" t="str">
        <f>All!B789</f>
        <v>Sat</v>
      </c>
      <c r="AC17" s="908">
        <f>All!C789</f>
        <v>44513</v>
      </c>
      <c r="AD17" s="907">
        <f>All!D789-3/24</f>
        <v>0.375</v>
      </c>
      <c r="AE17" s="874">
        <f>All!E789</f>
        <v>0</v>
      </c>
      <c r="AF17" s="874" t="str">
        <f>All!F789</f>
        <v>East Carolina</v>
      </c>
      <c r="AG17" s="874" t="str">
        <f>All!G789</f>
        <v>AAC</v>
      </c>
      <c r="AH17" s="874" t="str">
        <f>All!H789</f>
        <v>Memphis</v>
      </c>
      <c r="AI17" s="874" t="str">
        <f>All!I789</f>
        <v>AAC</v>
      </c>
      <c r="AJ17" s="874" t="str">
        <f>All!J789</f>
        <v>Memphis</v>
      </c>
      <c r="AK17" s="874" t="str">
        <f>All!K789</f>
        <v>East Carolina</v>
      </c>
      <c r="AL17" s="909">
        <f>All!L789</f>
        <v>6</v>
      </c>
      <c r="AM17" s="910">
        <f>All!M789</f>
        <v>59</v>
      </c>
      <c r="AN17" s="910" t="str">
        <f>All!T789</f>
        <v>Memphis</v>
      </c>
      <c r="AO17" s="910" t="e">
        <f>All!#REF!</f>
        <v>#REF!</v>
      </c>
      <c r="AP17" s="910"/>
      <c r="AQ17" s="910" t="e">
        <f>All!#REF!</f>
        <v>#REF!</v>
      </c>
      <c r="AS17" s="874">
        <f>All!V789</f>
        <v>0</v>
      </c>
      <c r="AT17" s="874">
        <f>All!W789</f>
        <v>0</v>
      </c>
      <c r="AU17" s="874" t="str">
        <f>All!X789</f>
        <v>DNP</v>
      </c>
      <c r="AV17" s="874">
        <f>All!Y789</f>
        <v>0</v>
      </c>
      <c r="AW17" s="874">
        <f>All!Z789</f>
        <v>0</v>
      </c>
      <c r="AX17" s="874" t="e">
        <f>All!#REF!</f>
        <v>#REF!</v>
      </c>
      <c r="AY17" s="874" t="e">
        <f>All!#REF!</f>
        <v>#REF!</v>
      </c>
      <c r="AZ17" s="874" t="e">
        <f>All!#REF!</f>
        <v>#REF!</v>
      </c>
      <c r="BA17" s="874" t="e">
        <f>All!#REF!</f>
        <v>#REF!</v>
      </c>
      <c r="BB17" s="874" t="e">
        <f>All!#REF!</f>
        <v>#REF!</v>
      </c>
      <c r="BC17" s="874" t="e">
        <f>All!#REF!</f>
        <v>#REF!</v>
      </c>
      <c r="BD17" s="874" t="e">
        <f>All!#REF!</f>
        <v>#REF!</v>
      </c>
      <c r="BE17" s="874" t="e">
        <f>All!#REF!</f>
        <v>#REF!</v>
      </c>
      <c r="BF17" s="874" t="e">
        <f>All!#REF!</f>
        <v>#REF!</v>
      </c>
      <c r="BG17" s="874" t="e">
        <f>All!#REF!</f>
        <v>#REF!</v>
      </c>
      <c r="BH17" s="874" t="e">
        <f>All!#REF!</f>
        <v>#REF!</v>
      </c>
      <c r="BI17" s="874" t="e">
        <f>All!#REF!</f>
        <v>#REF!</v>
      </c>
      <c r="BJ17" s="874" t="e">
        <f>All!#REF!</f>
        <v>#REF!</v>
      </c>
      <c r="BK17" s="874" t="e">
        <f>All!#REF!</f>
        <v>#REF!</v>
      </c>
      <c r="BL17" s="874" t="e">
        <f>All!#REF!</f>
        <v>#REF!</v>
      </c>
      <c r="BM17" s="874" t="e">
        <f>All!#REF!</f>
        <v>#REF!</v>
      </c>
      <c r="BN17" s="874" t="e">
        <f>All!#REF!</f>
        <v>#REF!</v>
      </c>
      <c r="BO17" s="874" t="e">
        <f>All!#REF!</f>
        <v>#REF!</v>
      </c>
      <c r="BP17" s="874" t="e">
        <f>All!#REF!</f>
        <v>#REF!</v>
      </c>
      <c r="BQ17" s="874" t="e">
        <f>All!#REF!</f>
        <v>#REF!</v>
      </c>
      <c r="BR17" s="874" t="e">
        <f>All!#REF!</f>
        <v>#REF!</v>
      </c>
      <c r="BS17" s="874" t="e">
        <f>All!#REF!</f>
        <v>#REF!</v>
      </c>
      <c r="BT17" s="874"/>
    </row>
    <row r="18" spans="1:72" s="479" customFormat="1" ht="15" customHeight="1" x14ac:dyDescent="0.8">
      <c r="A18" s="938">
        <v>185</v>
      </c>
      <c r="B18" s="486">
        <f>AD18</f>
        <v>0.375</v>
      </c>
      <c r="C18" s="609"/>
      <c r="D18" s="486" t="str">
        <f>AF18</f>
        <v>Central Florida</v>
      </c>
      <c r="E18" s="911">
        <f>IF(+D18=F18,-J18,+J18)</f>
        <v>7.5</v>
      </c>
      <c r="F18" s="486" t="str">
        <f>AJ18</f>
        <v>SMU</v>
      </c>
      <c r="G18" s="486" t="str">
        <f>AK18</f>
        <v>Central Florida</v>
      </c>
      <c r="H18" s="880" t="str">
        <f>AN18</f>
        <v>Central Florida</v>
      </c>
      <c r="I18" s="880" t="e">
        <f>AQ18</f>
        <v>#REF!</v>
      </c>
      <c r="J18" s="601">
        <f>AL18</f>
        <v>7.5</v>
      </c>
      <c r="K18" s="601">
        <f>AM18</f>
        <v>60</v>
      </c>
      <c r="L18" s="490" t="str">
        <f>+D18</f>
        <v>Central Florida</v>
      </c>
      <c r="M18" s="253"/>
      <c r="N18" s="862">
        <v>3</v>
      </c>
      <c r="O18" s="863">
        <v>6</v>
      </c>
      <c r="P18" s="864">
        <v>0</v>
      </c>
      <c r="Q18" s="649"/>
      <c r="R18" s="761" t="e">
        <f>VLOOKUP(+$D18,All!#REF!,9,FALSE)</f>
        <v>#REF!</v>
      </c>
      <c r="S18" s="762" t="e">
        <f>VLOOKUP(+$D18,All!#REF!,10,FALSE)</f>
        <v>#REF!</v>
      </c>
      <c r="T18" s="763" t="e">
        <f>VLOOKUP(+$D18,All!#REF!,11,FALSE)</f>
        <v>#REF!</v>
      </c>
      <c r="U18" s="894"/>
      <c r="V18" s="897">
        <f>VLOOKUP(+L18,All!$F$995:$J$1579,5,FALSE)</f>
        <v>73.77</v>
      </c>
      <c r="W18" s="253"/>
      <c r="X18" s="850"/>
      <c r="Y18" s="891"/>
      <c r="Z18" s="955"/>
      <c r="AA18" s="795"/>
      <c r="AB18" s="479" t="str">
        <f>All!B790</f>
        <v>Sat</v>
      </c>
      <c r="AC18" s="840">
        <f>All!C790</f>
        <v>44513</v>
      </c>
      <c r="AD18" s="839">
        <f>All!D790-3/24</f>
        <v>0.375</v>
      </c>
      <c r="AE18" s="479" t="str">
        <f>All!E790</f>
        <v>ESPNU</v>
      </c>
      <c r="AF18" s="479" t="str">
        <f>All!F790</f>
        <v>Central Florida</v>
      </c>
      <c r="AG18" s="479" t="str">
        <f>All!G790</f>
        <v>AAC</v>
      </c>
      <c r="AH18" s="479" t="str">
        <f>All!H790</f>
        <v>SMU</v>
      </c>
      <c r="AI18" s="479" t="str">
        <f>All!I790</f>
        <v>AAC</v>
      </c>
      <c r="AJ18" s="479" t="str">
        <f>All!J790</f>
        <v>SMU</v>
      </c>
      <c r="AK18" s="479" t="str">
        <f>All!K790</f>
        <v>Central Florida</v>
      </c>
      <c r="AL18" s="841">
        <f>All!L790</f>
        <v>7.5</v>
      </c>
      <c r="AM18" s="842">
        <f>All!M790</f>
        <v>60</v>
      </c>
      <c r="AN18" s="910" t="str">
        <f>All!T790</f>
        <v>Central Florida</v>
      </c>
      <c r="AO18" s="910" t="e">
        <f>All!#REF!</f>
        <v>#REF!</v>
      </c>
      <c r="AP18" s="910"/>
      <c r="AQ18" s="910" t="e">
        <f>All!#REF!</f>
        <v>#REF!</v>
      </c>
      <c r="AS18" s="479">
        <f>All!V790</f>
        <v>0</v>
      </c>
      <c r="AT18" s="479">
        <f>All!W790</f>
        <v>0</v>
      </c>
      <c r="AU18" s="479" t="str">
        <f>All!X790</f>
        <v>DNP</v>
      </c>
      <c r="AV18" s="479">
        <f>All!Y790</f>
        <v>0</v>
      </c>
      <c r="AW18" s="479">
        <f>All!Z790</f>
        <v>0</v>
      </c>
      <c r="AX18" s="479" t="e">
        <f>All!#REF!</f>
        <v>#REF!</v>
      </c>
      <c r="AY18" s="479" t="e">
        <f>All!#REF!</f>
        <v>#REF!</v>
      </c>
      <c r="AZ18" s="479" t="e">
        <f>All!#REF!</f>
        <v>#REF!</v>
      </c>
      <c r="BA18" s="479" t="e">
        <f>All!#REF!</f>
        <v>#REF!</v>
      </c>
      <c r="BB18" s="479" t="e">
        <f>All!#REF!</f>
        <v>#REF!</v>
      </c>
      <c r="BC18" s="479" t="e">
        <f>All!#REF!</f>
        <v>#REF!</v>
      </c>
      <c r="BD18" s="479" t="e">
        <f>All!#REF!</f>
        <v>#REF!</v>
      </c>
      <c r="BE18" s="479" t="e">
        <f>All!#REF!</f>
        <v>#REF!</v>
      </c>
      <c r="BF18" s="479" t="e">
        <f>All!#REF!</f>
        <v>#REF!</v>
      </c>
      <c r="BG18" s="479" t="e">
        <f>All!#REF!</f>
        <v>#REF!</v>
      </c>
      <c r="BH18" s="479" t="e">
        <f>All!#REF!</f>
        <v>#REF!</v>
      </c>
      <c r="BI18" s="479" t="e">
        <f>All!#REF!</f>
        <v>#REF!</v>
      </c>
      <c r="BJ18" s="479" t="e">
        <f>All!#REF!</f>
        <v>#REF!</v>
      </c>
      <c r="BK18" s="479" t="e">
        <f>All!#REF!</f>
        <v>#REF!</v>
      </c>
      <c r="BL18" s="479" t="e">
        <f>All!#REF!</f>
        <v>#REF!</v>
      </c>
      <c r="BM18" s="479" t="e">
        <f>All!#REF!</f>
        <v>#REF!</v>
      </c>
      <c r="BN18" s="479" t="e">
        <f>All!#REF!</f>
        <v>#REF!</v>
      </c>
      <c r="BO18" s="479" t="e">
        <f>All!#REF!</f>
        <v>#REF!</v>
      </c>
      <c r="BP18" s="479" t="e">
        <f>All!#REF!</f>
        <v>#REF!</v>
      </c>
      <c r="BQ18" s="479" t="e">
        <f>All!#REF!</f>
        <v>#REF!</v>
      </c>
      <c r="BR18" s="479" t="e">
        <f>All!#REF!</f>
        <v>#REF!</v>
      </c>
      <c r="BS18" s="479" t="e">
        <f>All!#REF!</f>
        <v>#REF!</v>
      </c>
    </row>
    <row r="19" spans="1:72" s="605" customFormat="1" ht="15" customHeight="1" x14ac:dyDescent="0.8">
      <c r="A19" s="941">
        <f>+A18+1</f>
        <v>186</v>
      </c>
      <c r="B19" s="487" t="str">
        <f>AE18</f>
        <v>ESPNU</v>
      </c>
      <c r="C19" s="603"/>
      <c r="D19" s="609" t="str">
        <f>AH18</f>
        <v>SMU</v>
      </c>
      <c r="E19" s="895">
        <f>K18</f>
        <v>60</v>
      </c>
      <c r="F19" s="609"/>
      <c r="G19" s="609"/>
      <c r="H19" s="889"/>
      <c r="I19" s="889"/>
      <c r="J19" s="123"/>
      <c r="K19" s="123"/>
      <c r="L19" s="361" t="str">
        <f>+D19</f>
        <v>SMU</v>
      </c>
      <c r="M19" s="73"/>
      <c r="N19" s="865">
        <v>5</v>
      </c>
      <c r="O19" s="866">
        <v>4</v>
      </c>
      <c r="P19" s="867">
        <v>0</v>
      </c>
      <c r="Q19" s="641"/>
      <c r="R19" s="764" t="e">
        <f>S18</f>
        <v>#REF!</v>
      </c>
      <c r="S19" s="765" t="e">
        <f>R18</f>
        <v>#REF!</v>
      </c>
      <c r="T19" s="766" t="e">
        <f>T18</f>
        <v>#REF!</v>
      </c>
      <c r="U19" s="893"/>
      <c r="V19" s="906">
        <f>VLOOKUP(+L19,All!$F$995:$J$1579,5,FALSE)</f>
        <v>74.36</v>
      </c>
      <c r="W19" s="73"/>
      <c r="X19" s="851" t="s">
        <v>502</v>
      </c>
      <c r="Y19" s="854"/>
      <c r="Z19" s="956" t="str">
        <f>H18</f>
        <v>Central Florida</v>
      </c>
      <c r="AA19" s="957" t="e">
        <f>I18</f>
        <v>#REF!</v>
      </c>
      <c r="AB19" s="874" t="str">
        <f>All!B791</f>
        <v>Sat</v>
      </c>
      <c r="AC19" s="908">
        <f>All!C791</f>
        <v>44513</v>
      </c>
      <c r="AD19" s="907">
        <f>All!D791-3/24</f>
        <v>0.375</v>
      </c>
      <c r="AE19" s="874">
        <f>All!E791</f>
        <v>0</v>
      </c>
      <c r="AF19" s="874" t="str">
        <f>All!F791</f>
        <v>Houston</v>
      </c>
      <c r="AG19" s="874" t="str">
        <f>All!G791</f>
        <v>AAC</v>
      </c>
      <c r="AH19" s="874" t="str">
        <f>All!H791</f>
        <v>Temple</v>
      </c>
      <c r="AI19" s="874" t="str">
        <f>All!I791</f>
        <v>AAC</v>
      </c>
      <c r="AJ19" s="874" t="str">
        <f>All!J791</f>
        <v>Houston</v>
      </c>
      <c r="AK19" s="874" t="str">
        <f>All!K791</f>
        <v>Temple</v>
      </c>
      <c r="AL19" s="909">
        <f>All!L791</f>
        <v>25.5</v>
      </c>
      <c r="AM19" s="910">
        <f>All!M791</f>
        <v>55.5</v>
      </c>
      <c r="AN19" s="910" t="str">
        <f>All!T791</f>
        <v>Houston</v>
      </c>
      <c r="AO19" s="910" t="e">
        <f>All!#REF!</f>
        <v>#REF!</v>
      </c>
      <c r="AP19" s="910"/>
      <c r="AQ19" s="910" t="e">
        <f>All!#REF!</f>
        <v>#REF!</v>
      </c>
      <c r="AS19" s="874">
        <f>All!V791</f>
        <v>0</v>
      </c>
      <c r="AT19" s="874">
        <f>All!W791</f>
        <v>0</v>
      </c>
      <c r="AU19" s="874" t="str">
        <f>All!X791</f>
        <v>DNP</v>
      </c>
      <c r="AV19" s="874">
        <f>All!Y791</f>
        <v>0</v>
      </c>
      <c r="AW19" s="874">
        <f>All!Z791</f>
        <v>0</v>
      </c>
      <c r="AX19" s="874" t="e">
        <f>All!#REF!</f>
        <v>#REF!</v>
      </c>
      <c r="AY19" s="874" t="e">
        <f>All!#REF!</f>
        <v>#REF!</v>
      </c>
      <c r="AZ19" s="874" t="e">
        <f>All!#REF!</f>
        <v>#REF!</v>
      </c>
      <c r="BA19" s="874" t="e">
        <f>All!#REF!</f>
        <v>#REF!</v>
      </c>
      <c r="BB19" s="874" t="e">
        <f>All!#REF!</f>
        <v>#REF!</v>
      </c>
      <c r="BC19" s="874" t="e">
        <f>All!#REF!</f>
        <v>#REF!</v>
      </c>
      <c r="BD19" s="874" t="e">
        <f>All!#REF!</f>
        <v>#REF!</v>
      </c>
      <c r="BE19" s="874" t="e">
        <f>All!#REF!</f>
        <v>#REF!</v>
      </c>
      <c r="BF19" s="874" t="e">
        <f>All!#REF!</f>
        <v>#REF!</v>
      </c>
      <c r="BG19" s="874" t="e">
        <f>All!#REF!</f>
        <v>#REF!</v>
      </c>
      <c r="BH19" s="874" t="e">
        <f>All!#REF!</f>
        <v>#REF!</v>
      </c>
      <c r="BI19" s="874" t="e">
        <f>All!#REF!</f>
        <v>#REF!</v>
      </c>
      <c r="BJ19" s="874" t="e">
        <f>All!#REF!</f>
        <v>#REF!</v>
      </c>
      <c r="BK19" s="874" t="e">
        <f>All!#REF!</f>
        <v>#REF!</v>
      </c>
      <c r="BL19" s="874" t="e">
        <f>All!#REF!</f>
        <v>#REF!</v>
      </c>
      <c r="BM19" s="874" t="e">
        <f>All!#REF!</f>
        <v>#REF!</v>
      </c>
      <c r="BN19" s="874" t="e">
        <f>All!#REF!</f>
        <v>#REF!</v>
      </c>
      <c r="BO19" s="874" t="e">
        <f>All!#REF!</f>
        <v>#REF!</v>
      </c>
      <c r="BP19" s="874" t="e">
        <f>All!#REF!</f>
        <v>#REF!</v>
      </c>
      <c r="BQ19" s="874" t="e">
        <f>All!#REF!</f>
        <v>#REF!</v>
      </c>
      <c r="BR19" s="874" t="e">
        <f>All!#REF!</f>
        <v>#REF!</v>
      </c>
      <c r="BS19" s="874" t="e">
        <f>All!#REF!</f>
        <v>#REF!</v>
      </c>
      <c r="BT19" s="874"/>
    </row>
    <row r="20" spans="1:72" s="605" customFormat="1" ht="5" customHeight="1" x14ac:dyDescent="0.8">
      <c r="A20" s="940"/>
      <c r="B20" s="490"/>
      <c r="C20" s="253"/>
      <c r="D20" s="490"/>
      <c r="E20" s="847"/>
      <c r="F20" s="490"/>
      <c r="G20" s="490"/>
      <c r="H20" s="882"/>
      <c r="I20" s="882"/>
      <c r="J20" s="604"/>
      <c r="K20" s="604"/>
      <c r="L20" s="490"/>
      <c r="M20" s="253"/>
      <c r="N20" s="762"/>
      <c r="O20" s="762"/>
      <c r="P20" s="762"/>
      <c r="Q20" s="649"/>
      <c r="R20" s="762"/>
      <c r="S20" s="762"/>
      <c r="T20" s="762"/>
      <c r="U20" s="894"/>
      <c r="V20" s="758"/>
      <c r="W20" s="253"/>
      <c r="X20" s="490"/>
      <c r="Y20" s="615"/>
      <c r="Z20" s="954"/>
      <c r="AA20" s="917"/>
      <c r="AB20" s="874" t="str">
        <f>All!B792</f>
        <v>Sat</v>
      </c>
      <c r="AC20" s="908">
        <f>All!C792</f>
        <v>44513</v>
      </c>
      <c r="AD20" s="907">
        <f>All!D792-3/24</f>
        <v>0.54166666666666663</v>
      </c>
      <c r="AE20" s="874" t="str">
        <f>All!E792</f>
        <v>ESPNU</v>
      </c>
      <c r="AF20" s="874" t="str">
        <f>All!F792</f>
        <v>Tulsa</v>
      </c>
      <c r="AG20" s="874" t="str">
        <f>All!G792</f>
        <v>AAC</v>
      </c>
      <c r="AH20" s="874" t="str">
        <f>All!H792</f>
        <v>Tulane</v>
      </c>
      <c r="AI20" s="874" t="str">
        <f>All!I792</f>
        <v>AAC</v>
      </c>
      <c r="AJ20" s="874" t="str">
        <f>All!J792</f>
        <v>Tulsa</v>
      </c>
      <c r="AK20" s="874" t="str">
        <f>All!K792</f>
        <v>Tulane</v>
      </c>
      <c r="AL20" s="909">
        <f>All!L792</f>
        <v>3</v>
      </c>
      <c r="AM20" s="910">
        <f>All!M792</f>
        <v>58</v>
      </c>
      <c r="AN20" s="910" t="str">
        <f>All!T792</f>
        <v>Tulane</v>
      </c>
      <c r="AO20" s="910" t="e">
        <f>All!#REF!</f>
        <v>#REF!</v>
      </c>
      <c r="AP20" s="910"/>
      <c r="AQ20" s="910" t="e">
        <f>All!#REF!</f>
        <v>#REF!</v>
      </c>
      <c r="AS20" s="874" t="str">
        <f>All!V792</f>
        <v>Tulsa</v>
      </c>
      <c r="AT20" s="874">
        <f>All!W792</f>
        <v>30</v>
      </c>
      <c r="AU20" s="874" t="str">
        <f>All!X792</f>
        <v>Tulane</v>
      </c>
      <c r="AV20" s="874">
        <f>All!Y792</f>
        <v>24</v>
      </c>
      <c r="AW20" s="874">
        <f>All!Z792</f>
        <v>0</v>
      </c>
      <c r="AX20" s="874" t="e">
        <f>All!#REF!</f>
        <v>#REF!</v>
      </c>
      <c r="AY20" s="874" t="e">
        <f>All!#REF!</f>
        <v>#REF!</v>
      </c>
      <c r="AZ20" s="874" t="e">
        <f>All!#REF!</f>
        <v>#REF!</v>
      </c>
      <c r="BA20" s="874" t="e">
        <f>All!#REF!</f>
        <v>#REF!</v>
      </c>
      <c r="BB20" s="874" t="e">
        <f>All!#REF!</f>
        <v>#REF!</v>
      </c>
      <c r="BC20" s="874" t="e">
        <f>All!#REF!</f>
        <v>#REF!</v>
      </c>
      <c r="BD20" s="874" t="e">
        <f>All!#REF!</f>
        <v>#REF!</v>
      </c>
      <c r="BE20" s="874" t="e">
        <f>All!#REF!</f>
        <v>#REF!</v>
      </c>
      <c r="BF20" s="874" t="e">
        <f>All!#REF!</f>
        <v>#REF!</v>
      </c>
      <c r="BG20" s="874" t="e">
        <f>All!#REF!</f>
        <v>#REF!</v>
      </c>
      <c r="BH20" s="874" t="e">
        <f>All!#REF!</f>
        <v>#REF!</v>
      </c>
      <c r="BI20" s="874" t="e">
        <f>All!#REF!</f>
        <v>#REF!</v>
      </c>
      <c r="BJ20" s="874" t="e">
        <f>All!#REF!</f>
        <v>#REF!</v>
      </c>
      <c r="BK20" s="874" t="e">
        <f>All!#REF!</f>
        <v>#REF!</v>
      </c>
      <c r="BL20" s="874" t="e">
        <f>All!#REF!</f>
        <v>#REF!</v>
      </c>
      <c r="BM20" s="874" t="e">
        <f>All!#REF!</f>
        <v>#REF!</v>
      </c>
      <c r="BN20" s="874" t="e">
        <f>All!#REF!</f>
        <v>#REF!</v>
      </c>
      <c r="BO20" s="874" t="e">
        <f>All!#REF!</f>
        <v>#REF!</v>
      </c>
      <c r="BP20" s="874" t="e">
        <f>All!#REF!</f>
        <v>#REF!</v>
      </c>
      <c r="BQ20" s="874" t="e">
        <f>All!#REF!</f>
        <v>#REF!</v>
      </c>
      <c r="BR20" s="874" t="e">
        <f>All!#REF!</f>
        <v>#REF!</v>
      </c>
      <c r="BS20" s="874" t="e">
        <f>All!#REF!</f>
        <v>#REF!</v>
      </c>
      <c r="BT20" s="874"/>
    </row>
    <row r="21" spans="1:72" s="479" customFormat="1" ht="15" customHeight="1" x14ac:dyDescent="0.8">
      <c r="A21" s="938">
        <v>137</v>
      </c>
      <c r="B21" s="486">
        <f>AD19</f>
        <v>0.375</v>
      </c>
      <c r="C21" s="609"/>
      <c r="D21" s="486" t="str">
        <f>AF19</f>
        <v>Houston</v>
      </c>
      <c r="E21" s="911">
        <f>IF(+D21=F21,-J21,+J21)</f>
        <v>-25.5</v>
      </c>
      <c r="F21" s="486" t="str">
        <f>AJ19</f>
        <v>Houston</v>
      </c>
      <c r="G21" s="486" t="str">
        <f>AK19</f>
        <v>Temple</v>
      </c>
      <c r="H21" s="880" t="str">
        <f>AN19</f>
        <v>Houston</v>
      </c>
      <c r="I21" s="880" t="e">
        <f>AQ19</f>
        <v>#REF!</v>
      </c>
      <c r="J21" s="601">
        <f>AL19</f>
        <v>25.5</v>
      </c>
      <c r="K21" s="601">
        <f>AM19</f>
        <v>55.5</v>
      </c>
      <c r="L21" s="490" t="str">
        <f>+D21</f>
        <v>Houston</v>
      </c>
      <c r="M21" s="253"/>
      <c r="N21" s="868">
        <v>5</v>
      </c>
      <c r="O21" s="869">
        <v>4</v>
      </c>
      <c r="P21" s="870">
        <v>0</v>
      </c>
      <c r="Q21" s="649"/>
      <c r="R21" s="761" t="e">
        <f>VLOOKUP(+$D21,All!#REF!,9,FALSE)</f>
        <v>#REF!</v>
      </c>
      <c r="S21" s="762" t="e">
        <f>VLOOKUP(+$D21,All!#REF!,10,FALSE)</f>
        <v>#REF!</v>
      </c>
      <c r="T21" s="763" t="e">
        <f>VLOOKUP(+$D21,All!#REF!,11,FALSE)</f>
        <v>#REF!</v>
      </c>
      <c r="U21" s="894"/>
      <c r="V21" s="897">
        <f>VLOOKUP(+L21,All!$F$995:$J$1579,5,FALSE)</f>
        <v>75.55</v>
      </c>
      <c r="W21" s="253"/>
      <c r="X21" s="850"/>
      <c r="Y21" s="891"/>
      <c r="Z21" s="955"/>
      <c r="AA21" s="795"/>
      <c r="AB21" s="874" t="str">
        <f>All!B793</f>
        <v>Sat</v>
      </c>
      <c r="AC21" s="908">
        <f>All!C793</f>
        <v>44513</v>
      </c>
      <c r="AD21" s="907">
        <f>All!D793-3/24</f>
        <v>0.375</v>
      </c>
      <c r="AE21" s="874" t="str">
        <f>All!E793</f>
        <v>ACC</v>
      </c>
      <c r="AF21" s="874" t="str">
        <f>All!F793</f>
        <v>Connecticut</v>
      </c>
      <c r="AG21" s="874" t="str">
        <f>All!G793</f>
        <v>Ind</v>
      </c>
      <c r="AH21" s="874" t="str">
        <f>All!H793</f>
        <v>Clemson</v>
      </c>
      <c r="AI21" s="874" t="str">
        <f>All!I793</f>
        <v>ACC</v>
      </c>
      <c r="AJ21" s="874" t="str">
        <f>All!J793</f>
        <v>Clemson</v>
      </c>
      <c r="AK21" s="874" t="str">
        <f>All!K793</f>
        <v>Connecticut</v>
      </c>
      <c r="AL21" s="909">
        <f>All!L793</f>
        <v>40</v>
      </c>
      <c r="AM21" s="910">
        <f>All!M793</f>
        <v>49</v>
      </c>
      <c r="AN21" s="910" t="str">
        <f>All!T793</f>
        <v>Connecticut</v>
      </c>
      <c r="AO21" s="910" t="e">
        <f>All!#REF!</f>
        <v>#REF!</v>
      </c>
      <c r="AP21" s="910"/>
      <c r="AQ21" s="910" t="e">
        <f>All!#REF!</f>
        <v>#REF!</v>
      </c>
      <c r="AS21" s="874">
        <f>All!V793</f>
        <v>0</v>
      </c>
      <c r="AT21" s="874">
        <f>All!W793</f>
        <v>0</v>
      </c>
      <c r="AU21" s="874" t="str">
        <f>All!X793</f>
        <v>DNP</v>
      </c>
      <c r="AV21" s="874">
        <f>All!Y793</f>
        <v>0</v>
      </c>
      <c r="AW21" s="874">
        <f>All!Z793</f>
        <v>0</v>
      </c>
      <c r="AX21" s="874" t="e">
        <f>All!#REF!</f>
        <v>#REF!</v>
      </c>
      <c r="AY21" s="874" t="e">
        <f>All!#REF!</f>
        <v>#REF!</v>
      </c>
      <c r="AZ21" s="874" t="e">
        <f>All!#REF!</f>
        <v>#REF!</v>
      </c>
      <c r="BA21" s="874" t="e">
        <f>All!#REF!</f>
        <v>#REF!</v>
      </c>
      <c r="BB21" s="874" t="e">
        <f>All!#REF!</f>
        <v>#REF!</v>
      </c>
      <c r="BC21" s="874" t="e">
        <f>All!#REF!</f>
        <v>#REF!</v>
      </c>
      <c r="BD21" s="874" t="e">
        <f>All!#REF!</f>
        <v>#REF!</v>
      </c>
      <c r="BE21" s="874" t="e">
        <f>All!#REF!</f>
        <v>#REF!</v>
      </c>
      <c r="BF21" s="874" t="e">
        <f>All!#REF!</f>
        <v>#REF!</v>
      </c>
      <c r="BG21" s="874" t="e">
        <f>All!#REF!</f>
        <v>#REF!</v>
      </c>
      <c r="BH21" s="874" t="e">
        <f>All!#REF!</f>
        <v>#REF!</v>
      </c>
      <c r="BI21" s="874" t="e">
        <f>All!#REF!</f>
        <v>#REF!</v>
      </c>
      <c r="BJ21" s="874" t="e">
        <f>All!#REF!</f>
        <v>#REF!</v>
      </c>
      <c r="BK21" s="874" t="e">
        <f>All!#REF!</f>
        <v>#REF!</v>
      </c>
      <c r="BL21" s="874" t="e">
        <f>All!#REF!</f>
        <v>#REF!</v>
      </c>
      <c r="BM21" s="874" t="e">
        <f>All!#REF!</f>
        <v>#REF!</v>
      </c>
      <c r="BN21" s="874" t="e">
        <f>All!#REF!</f>
        <v>#REF!</v>
      </c>
      <c r="BO21" s="874" t="e">
        <f>All!#REF!</f>
        <v>#REF!</v>
      </c>
      <c r="BP21" s="874" t="e">
        <f>All!#REF!</f>
        <v>#REF!</v>
      </c>
      <c r="BQ21" s="874" t="e">
        <f>All!#REF!</f>
        <v>#REF!</v>
      </c>
      <c r="BR21" s="874" t="e">
        <f>All!#REF!</f>
        <v>#REF!</v>
      </c>
      <c r="BS21" s="874" t="e">
        <f>All!#REF!</f>
        <v>#REF!</v>
      </c>
      <c r="BT21" s="874"/>
    </row>
    <row r="22" spans="1:72" s="605" customFormat="1" ht="15" customHeight="1" x14ac:dyDescent="0.8">
      <c r="A22" s="941">
        <f>+A21+1</f>
        <v>138</v>
      </c>
      <c r="B22" s="487">
        <f>AE19</f>
        <v>0</v>
      </c>
      <c r="C22" s="603"/>
      <c r="D22" s="609" t="str">
        <f>AH19</f>
        <v>Temple</v>
      </c>
      <c r="E22" s="895">
        <f>K21</f>
        <v>55.5</v>
      </c>
      <c r="F22" s="609"/>
      <c r="G22" s="609"/>
      <c r="H22" s="889"/>
      <c r="I22" s="889"/>
      <c r="J22" s="123"/>
      <c r="K22" s="123"/>
      <c r="L22" s="361" t="str">
        <f>+D22</f>
        <v>Temple</v>
      </c>
      <c r="M22" s="73"/>
      <c r="N22" s="871">
        <v>2</v>
      </c>
      <c r="O22" s="872">
        <v>7</v>
      </c>
      <c r="P22" s="873">
        <v>0</v>
      </c>
      <c r="Q22" s="641"/>
      <c r="R22" s="764" t="e">
        <f>S21</f>
        <v>#REF!</v>
      </c>
      <c r="S22" s="765" t="e">
        <f>R21</f>
        <v>#REF!</v>
      </c>
      <c r="T22" s="766" t="e">
        <f>T21</f>
        <v>#REF!</v>
      </c>
      <c r="U22" s="893"/>
      <c r="V22" s="906">
        <f>VLOOKUP(+L22,All!$F$995:$J$1579,5,FALSE)</f>
        <v>49.61</v>
      </c>
      <c r="W22" s="73"/>
      <c r="X22" s="851" t="s">
        <v>502</v>
      </c>
      <c r="Y22" s="854"/>
      <c r="Z22" s="956" t="str">
        <f>H21</f>
        <v>Houston</v>
      </c>
      <c r="AA22" s="957" t="e">
        <f>I21</f>
        <v>#REF!</v>
      </c>
      <c r="AB22" s="874" t="str">
        <f>All!B794</f>
        <v>Sat</v>
      </c>
      <c r="AC22" s="908">
        <f>All!C794</f>
        <v>44513</v>
      </c>
      <c r="AD22" s="907">
        <f>All!D794-3/24</f>
        <v>0.52083333333333337</v>
      </c>
      <c r="AE22" s="874" t="str">
        <f>All!E794</f>
        <v>ESPN</v>
      </c>
      <c r="AF22" s="874" t="str">
        <f>All!F794</f>
        <v>Miami (FL)</v>
      </c>
      <c r="AG22" s="874" t="str">
        <f>All!G794</f>
        <v>ACC</v>
      </c>
      <c r="AH22" s="874" t="str">
        <f>All!H794</f>
        <v>Florida State</v>
      </c>
      <c r="AI22" s="874" t="str">
        <f>All!I794</f>
        <v>ACC</v>
      </c>
      <c r="AJ22" s="874" t="str">
        <f>All!J794</f>
        <v>Miami (FL)</v>
      </c>
      <c r="AK22" s="874" t="str">
        <f>All!K794</f>
        <v>Florida State</v>
      </c>
      <c r="AL22" s="909">
        <f>All!L794</f>
        <v>2.5</v>
      </c>
      <c r="AM22" s="910">
        <f>All!M794</f>
        <v>61</v>
      </c>
      <c r="AN22" s="910" t="str">
        <f>All!T794</f>
        <v>Miami (FL)</v>
      </c>
      <c r="AO22" s="910" t="e">
        <f>All!#REF!</f>
        <v>#REF!</v>
      </c>
      <c r="AP22" s="910"/>
      <c r="AQ22" s="910" t="e">
        <f>All!#REF!</f>
        <v>#REF!</v>
      </c>
      <c r="AS22" s="874" t="str">
        <f>All!V794</f>
        <v>Miami (FL)</v>
      </c>
      <c r="AT22" s="874">
        <f>All!W794</f>
        <v>52</v>
      </c>
      <c r="AU22" s="874" t="str">
        <f>All!X794</f>
        <v>Florida State</v>
      </c>
      <c r="AV22" s="874">
        <f>All!Y794</f>
        <v>10</v>
      </c>
      <c r="AW22" s="874">
        <f>All!Z794</f>
        <v>0</v>
      </c>
      <c r="AX22" s="874" t="e">
        <f>All!#REF!</f>
        <v>#REF!</v>
      </c>
      <c r="AY22" s="874" t="e">
        <f>All!#REF!</f>
        <v>#REF!</v>
      </c>
      <c r="AZ22" s="874" t="e">
        <f>All!#REF!</f>
        <v>#REF!</v>
      </c>
      <c r="BA22" s="874" t="e">
        <f>All!#REF!</f>
        <v>#REF!</v>
      </c>
      <c r="BB22" s="874" t="e">
        <f>All!#REF!</f>
        <v>#REF!</v>
      </c>
      <c r="BC22" s="874" t="e">
        <f>All!#REF!</f>
        <v>#REF!</v>
      </c>
      <c r="BD22" s="874" t="e">
        <f>All!#REF!</f>
        <v>#REF!</v>
      </c>
      <c r="BE22" s="874" t="e">
        <f>All!#REF!</f>
        <v>#REF!</v>
      </c>
      <c r="BF22" s="874" t="e">
        <f>All!#REF!</f>
        <v>#REF!</v>
      </c>
      <c r="BG22" s="874" t="e">
        <f>All!#REF!</f>
        <v>#REF!</v>
      </c>
      <c r="BH22" s="874" t="e">
        <f>All!#REF!</f>
        <v>#REF!</v>
      </c>
      <c r="BI22" s="874" t="e">
        <f>All!#REF!</f>
        <v>#REF!</v>
      </c>
      <c r="BJ22" s="874" t="e">
        <f>All!#REF!</f>
        <v>#REF!</v>
      </c>
      <c r="BK22" s="874" t="e">
        <f>All!#REF!</f>
        <v>#REF!</v>
      </c>
      <c r="BL22" s="874" t="e">
        <f>All!#REF!</f>
        <v>#REF!</v>
      </c>
      <c r="BM22" s="874" t="e">
        <f>All!#REF!</f>
        <v>#REF!</v>
      </c>
      <c r="BN22" s="874" t="e">
        <f>All!#REF!</f>
        <v>#REF!</v>
      </c>
      <c r="BO22" s="874" t="e">
        <f>All!#REF!</f>
        <v>#REF!</v>
      </c>
      <c r="BP22" s="874" t="e">
        <f>All!#REF!</f>
        <v>#REF!</v>
      </c>
      <c r="BQ22" s="874" t="e">
        <f>All!#REF!</f>
        <v>#REF!</v>
      </c>
      <c r="BR22" s="874" t="e">
        <f>All!#REF!</f>
        <v>#REF!</v>
      </c>
      <c r="BS22" s="874" t="e">
        <f>All!#REF!</f>
        <v>#REF!</v>
      </c>
      <c r="BT22" s="874"/>
    </row>
    <row r="23" spans="1:72" s="918" customFormat="1" ht="5" customHeight="1" x14ac:dyDescent="0.8">
      <c r="A23" s="940"/>
      <c r="B23" s="882"/>
      <c r="C23" s="916"/>
      <c r="D23" s="882"/>
      <c r="E23" s="912"/>
      <c r="F23" s="882"/>
      <c r="G23" s="882"/>
      <c r="H23" s="882"/>
      <c r="I23" s="882"/>
      <c r="J23" s="885"/>
      <c r="K23" s="885"/>
      <c r="L23" s="882"/>
      <c r="M23" s="916"/>
      <c r="N23" s="927"/>
      <c r="O23" s="927"/>
      <c r="P23" s="927"/>
      <c r="Q23" s="924"/>
      <c r="R23" s="927"/>
      <c r="S23" s="927"/>
      <c r="T23" s="927"/>
      <c r="U23" s="924"/>
      <c r="V23" s="898"/>
      <c r="W23" s="916"/>
      <c r="X23" s="882"/>
      <c r="Y23" s="890"/>
      <c r="Z23" s="954"/>
      <c r="AA23" s="917"/>
      <c r="AB23" s="874" t="str">
        <f>All!B795</f>
        <v>Sat</v>
      </c>
      <c r="AC23" s="908">
        <f>All!C795</f>
        <v>44513</v>
      </c>
      <c r="AD23" s="907">
        <f>All!D795-3/24</f>
        <v>0.52083333333333337</v>
      </c>
      <c r="AE23" s="874" t="str">
        <f>All!E795</f>
        <v>espn3</v>
      </c>
      <c r="AF23" s="874" t="str">
        <f>All!F795</f>
        <v>Boston College</v>
      </c>
      <c r="AG23" s="874" t="str">
        <f>All!G795</f>
        <v>ACC</v>
      </c>
      <c r="AH23" s="874" t="str">
        <f>All!H795</f>
        <v>Georgia Tech</v>
      </c>
      <c r="AI23" s="874" t="str">
        <f>All!I795</f>
        <v>ACC</v>
      </c>
      <c r="AJ23" s="874" t="str">
        <f>All!J795</f>
        <v>Georgia Tech</v>
      </c>
      <c r="AK23" s="874" t="str">
        <f>All!K795</f>
        <v>Boston College</v>
      </c>
      <c r="AL23" s="909">
        <f>All!L795</f>
        <v>2</v>
      </c>
      <c r="AM23" s="910">
        <f>All!M795</f>
        <v>52.5</v>
      </c>
      <c r="AN23" s="910" t="str">
        <f>All!T795</f>
        <v>Georgia Tech</v>
      </c>
      <c r="AO23" s="910" t="e">
        <f>All!#REF!</f>
        <v>#REF!</v>
      </c>
      <c r="AP23" s="910"/>
      <c r="AQ23" s="910" t="e">
        <f>All!#REF!</f>
        <v>#REF!</v>
      </c>
      <c r="AS23" s="874" t="str">
        <f>All!V795</f>
        <v>Boston College</v>
      </c>
      <c r="AT23" s="874">
        <f>All!W795</f>
        <v>48</v>
      </c>
      <c r="AU23" s="874" t="str">
        <f>All!X795</f>
        <v>Georgia Tech</v>
      </c>
      <c r="AV23" s="874">
        <f>All!Y795</f>
        <v>27</v>
      </c>
      <c r="AW23" s="874">
        <f>All!Z795</f>
        <v>0</v>
      </c>
      <c r="AX23" s="874" t="e">
        <f>All!#REF!</f>
        <v>#REF!</v>
      </c>
      <c r="AY23" s="874" t="e">
        <f>All!#REF!</f>
        <v>#REF!</v>
      </c>
      <c r="AZ23" s="874" t="e">
        <f>All!#REF!</f>
        <v>#REF!</v>
      </c>
      <c r="BA23" s="874" t="e">
        <f>All!#REF!</f>
        <v>#REF!</v>
      </c>
      <c r="BB23" s="874" t="e">
        <f>All!#REF!</f>
        <v>#REF!</v>
      </c>
      <c r="BC23" s="874" t="e">
        <f>All!#REF!</f>
        <v>#REF!</v>
      </c>
      <c r="BD23" s="874" t="e">
        <f>All!#REF!</f>
        <v>#REF!</v>
      </c>
      <c r="BE23" s="874" t="e">
        <f>All!#REF!</f>
        <v>#REF!</v>
      </c>
      <c r="BF23" s="874" t="e">
        <f>All!#REF!</f>
        <v>#REF!</v>
      </c>
      <c r="BG23" s="874" t="e">
        <f>All!#REF!</f>
        <v>#REF!</v>
      </c>
      <c r="BH23" s="874" t="e">
        <f>All!#REF!</f>
        <v>#REF!</v>
      </c>
      <c r="BI23" s="874" t="e">
        <f>All!#REF!</f>
        <v>#REF!</v>
      </c>
      <c r="BJ23" s="874" t="e">
        <f>All!#REF!</f>
        <v>#REF!</v>
      </c>
      <c r="BK23" s="874" t="e">
        <f>All!#REF!</f>
        <v>#REF!</v>
      </c>
      <c r="BL23" s="874" t="e">
        <f>All!#REF!</f>
        <v>#REF!</v>
      </c>
      <c r="BM23" s="874" t="e">
        <f>All!#REF!</f>
        <v>#REF!</v>
      </c>
      <c r="BN23" s="874" t="e">
        <f>All!#REF!</f>
        <v>#REF!</v>
      </c>
      <c r="BO23" s="874" t="e">
        <f>All!#REF!</f>
        <v>#REF!</v>
      </c>
      <c r="BP23" s="874" t="e">
        <f>All!#REF!</f>
        <v>#REF!</v>
      </c>
      <c r="BQ23" s="874" t="e">
        <f>All!#REF!</f>
        <v>#REF!</v>
      </c>
      <c r="BR23" s="874" t="e">
        <f>All!#REF!</f>
        <v>#REF!</v>
      </c>
      <c r="BS23" s="874" t="e">
        <f>All!#REF!</f>
        <v>#REF!</v>
      </c>
      <c r="BT23" s="874"/>
    </row>
    <row r="24" spans="1:72" s="874" customFormat="1" ht="15" customHeight="1" x14ac:dyDescent="0.8">
      <c r="A24" s="938">
        <v>125</v>
      </c>
      <c r="B24" s="486">
        <f>AD21</f>
        <v>0.375</v>
      </c>
      <c r="C24" s="609"/>
      <c r="D24" s="486" t="str">
        <f>AF21</f>
        <v>Connecticut</v>
      </c>
      <c r="E24" s="911">
        <f>IF(+D24=F24,-J24,+J24)</f>
        <v>40</v>
      </c>
      <c r="F24" s="486" t="str">
        <f>AJ21</f>
        <v>Clemson</v>
      </c>
      <c r="G24" s="486" t="str">
        <f>AK21</f>
        <v>Connecticut</v>
      </c>
      <c r="H24" s="880" t="str">
        <f>AN21</f>
        <v>Connecticut</v>
      </c>
      <c r="I24" s="880" t="e">
        <f>AQ21</f>
        <v>#REF!</v>
      </c>
      <c r="J24" s="601">
        <f>AL21</f>
        <v>40</v>
      </c>
      <c r="K24" s="601">
        <f>AM21</f>
        <v>49</v>
      </c>
      <c r="L24" s="490" t="str">
        <f>+D24</f>
        <v>Connecticut</v>
      </c>
      <c r="M24" s="253"/>
      <c r="N24" s="899">
        <v>4</v>
      </c>
      <c r="O24" s="900">
        <v>5</v>
      </c>
      <c r="P24" s="901">
        <v>0</v>
      </c>
      <c r="Q24" s="649"/>
      <c r="R24" s="761" t="e">
        <f>VLOOKUP(+$D24,All!#REF!,9,FALSE)</f>
        <v>#REF!</v>
      </c>
      <c r="S24" s="762" t="e">
        <f>VLOOKUP(+$D24,All!#REF!,10,FALSE)</f>
        <v>#REF!</v>
      </c>
      <c r="T24" s="763" t="e">
        <f>VLOOKUP(+$D24,All!#REF!,11,FALSE)</f>
        <v>#REF!</v>
      </c>
      <c r="U24" s="894"/>
      <c r="V24" s="897">
        <f>VLOOKUP(+L24,All!$F$995:$J$1579,5,FALSE)</f>
        <v>40.799999999999997</v>
      </c>
      <c r="W24" s="253"/>
      <c r="X24" s="850"/>
      <c r="Y24" s="891"/>
      <c r="Z24" s="955"/>
      <c r="AA24" s="795"/>
      <c r="AB24" s="874" t="str">
        <f>All!B796</f>
        <v>Sat</v>
      </c>
      <c r="AC24" s="908">
        <f>All!C796</f>
        <v>44513</v>
      </c>
      <c r="AD24" s="907">
        <f>All!D796-3/24</f>
        <v>0.375</v>
      </c>
      <c r="AE24" s="874" t="str">
        <f>All!E796</f>
        <v>espn3</v>
      </c>
      <c r="AF24" s="874" t="str">
        <f>All!F796</f>
        <v>Syracuse</v>
      </c>
      <c r="AG24" s="874" t="str">
        <f>All!G796</f>
        <v>ACC</v>
      </c>
      <c r="AH24" s="874" t="str">
        <f>All!H796</f>
        <v>Louisville</v>
      </c>
      <c r="AI24" s="874" t="str">
        <f>All!I796</f>
        <v>ACC</v>
      </c>
      <c r="AJ24" s="874" t="str">
        <f>All!J796</f>
        <v>Louisville</v>
      </c>
      <c r="AK24" s="874" t="str">
        <f>All!K796</f>
        <v>Syracuse</v>
      </c>
      <c r="AL24" s="909">
        <f>All!L796</f>
        <v>3</v>
      </c>
      <c r="AM24" s="910">
        <f>All!M796</f>
        <v>55.5</v>
      </c>
      <c r="AN24" s="910" t="str">
        <f>All!T796</f>
        <v>Syracuse</v>
      </c>
      <c r="AO24" s="910" t="e">
        <f>All!#REF!</f>
        <v>#REF!</v>
      </c>
      <c r="AP24" s="910"/>
      <c r="AQ24" s="910" t="e">
        <f>All!#REF!</f>
        <v>#REF!</v>
      </c>
      <c r="AS24" s="874" t="str">
        <f>All!V796</f>
        <v>Louisville</v>
      </c>
      <c r="AT24" s="874">
        <f>All!W796</f>
        <v>30</v>
      </c>
      <c r="AU24" s="874" t="str">
        <f>All!X796</f>
        <v>Syracuse</v>
      </c>
      <c r="AV24" s="874">
        <f>All!Y796</f>
        <v>0</v>
      </c>
      <c r="AW24" s="874">
        <f>All!Z796</f>
        <v>0</v>
      </c>
      <c r="AX24" s="874" t="e">
        <f>All!#REF!</f>
        <v>#REF!</v>
      </c>
      <c r="AY24" s="874" t="e">
        <f>All!#REF!</f>
        <v>#REF!</v>
      </c>
      <c r="AZ24" s="874" t="e">
        <f>All!#REF!</f>
        <v>#REF!</v>
      </c>
      <c r="BA24" s="874" t="e">
        <f>All!#REF!</f>
        <v>#REF!</v>
      </c>
      <c r="BB24" s="874" t="e">
        <f>All!#REF!</f>
        <v>#REF!</v>
      </c>
      <c r="BC24" s="874" t="e">
        <f>All!#REF!</f>
        <v>#REF!</v>
      </c>
      <c r="BD24" s="874" t="e">
        <f>All!#REF!</f>
        <v>#REF!</v>
      </c>
      <c r="BE24" s="874" t="e">
        <f>All!#REF!</f>
        <v>#REF!</v>
      </c>
      <c r="BF24" s="874" t="e">
        <f>All!#REF!</f>
        <v>#REF!</v>
      </c>
      <c r="BG24" s="874" t="e">
        <f>All!#REF!</f>
        <v>#REF!</v>
      </c>
      <c r="BH24" s="874" t="e">
        <f>All!#REF!</f>
        <v>#REF!</v>
      </c>
      <c r="BI24" s="874" t="e">
        <f>All!#REF!</f>
        <v>#REF!</v>
      </c>
      <c r="BJ24" s="874" t="e">
        <f>All!#REF!</f>
        <v>#REF!</v>
      </c>
      <c r="BK24" s="874" t="e">
        <f>All!#REF!</f>
        <v>#REF!</v>
      </c>
      <c r="BL24" s="874" t="e">
        <f>All!#REF!</f>
        <v>#REF!</v>
      </c>
      <c r="BM24" s="874" t="e">
        <f>All!#REF!</f>
        <v>#REF!</v>
      </c>
      <c r="BN24" s="874" t="e">
        <f>All!#REF!</f>
        <v>#REF!</v>
      </c>
      <c r="BO24" s="874" t="e">
        <f>All!#REF!</f>
        <v>#REF!</v>
      </c>
      <c r="BP24" s="874" t="e">
        <f>All!#REF!</f>
        <v>#REF!</v>
      </c>
      <c r="BQ24" s="874" t="e">
        <f>All!#REF!</f>
        <v>#REF!</v>
      </c>
      <c r="BR24" s="874" t="e">
        <f>All!#REF!</f>
        <v>#REF!</v>
      </c>
      <c r="BS24" s="874" t="e">
        <f>All!#REF!</f>
        <v>#REF!</v>
      </c>
    </row>
    <row r="25" spans="1:72" s="886" customFormat="1" ht="15" customHeight="1" x14ac:dyDescent="0.8">
      <c r="A25" s="941">
        <f>+A24+1</f>
        <v>126</v>
      </c>
      <c r="B25" s="487" t="str">
        <f>AE21</f>
        <v>ACC</v>
      </c>
      <c r="C25" s="603"/>
      <c r="D25" s="609" t="str">
        <f>AH21</f>
        <v>Clemson</v>
      </c>
      <c r="E25" s="895">
        <f>K24</f>
        <v>49</v>
      </c>
      <c r="F25" s="609"/>
      <c r="G25" s="609"/>
      <c r="H25" s="889"/>
      <c r="I25" s="889"/>
      <c r="J25" s="123"/>
      <c r="K25" s="123"/>
      <c r="L25" s="361" t="str">
        <f>+D25</f>
        <v>Clemson</v>
      </c>
      <c r="M25" s="73"/>
      <c r="N25" s="902">
        <v>2</v>
      </c>
      <c r="O25" s="903">
        <v>7</v>
      </c>
      <c r="P25" s="904">
        <v>0</v>
      </c>
      <c r="Q25" s="641"/>
      <c r="R25" s="764" t="e">
        <f>S24</f>
        <v>#REF!</v>
      </c>
      <c r="S25" s="765" t="e">
        <f>R24</f>
        <v>#REF!</v>
      </c>
      <c r="T25" s="766" t="e">
        <f>T24</f>
        <v>#REF!</v>
      </c>
      <c r="U25" s="893"/>
      <c r="V25" s="906">
        <f>VLOOKUP(+L25,All!$F$995:$J$1579,5,FALSE)</f>
        <v>82.95</v>
      </c>
      <c r="W25" s="73"/>
      <c r="X25" s="851" t="s">
        <v>502</v>
      </c>
      <c r="Y25" s="854"/>
      <c r="Z25" s="956" t="str">
        <f>H24</f>
        <v>Connecticut</v>
      </c>
      <c r="AA25" s="957" t="e">
        <f>I24</f>
        <v>#REF!</v>
      </c>
      <c r="AB25" s="874" t="str">
        <f>All!B797</f>
        <v>Sat</v>
      </c>
      <c r="AC25" s="908">
        <f>All!C797</f>
        <v>44513</v>
      </c>
      <c r="AD25" s="907">
        <f>All!D797-3/24</f>
        <v>0.6875</v>
      </c>
      <c r="AE25" s="874" t="str">
        <f>All!E797</f>
        <v>ABC</v>
      </c>
      <c r="AF25" s="874" t="str">
        <f>All!F797</f>
        <v>Notre Dame</v>
      </c>
      <c r="AG25" s="874" t="str">
        <f>All!G797</f>
        <v>Ind</v>
      </c>
      <c r="AH25" s="874" t="str">
        <f>All!H797</f>
        <v>Virginia</v>
      </c>
      <c r="AI25" s="874" t="str">
        <f>All!I797</f>
        <v>ACC</v>
      </c>
      <c r="AJ25" s="874" t="str">
        <f>All!J797</f>
        <v>Notre Dame</v>
      </c>
      <c r="AK25" s="874" t="str">
        <f>All!K797</f>
        <v>Virginia</v>
      </c>
      <c r="AL25" s="909">
        <f>All!L797</f>
        <v>5</v>
      </c>
      <c r="AM25" s="910">
        <f>All!M797</f>
        <v>63.5</v>
      </c>
      <c r="AN25" s="910" t="str">
        <f>All!T797</f>
        <v>Notre Dame</v>
      </c>
      <c r="AO25" s="910" t="e">
        <f>All!#REF!</f>
        <v>#REF!</v>
      </c>
      <c r="AP25" s="910"/>
      <c r="AQ25" s="910" t="e">
        <f>All!#REF!</f>
        <v>#REF!</v>
      </c>
      <c r="AS25" s="874">
        <f>All!V797</f>
        <v>0</v>
      </c>
      <c r="AT25" s="874">
        <f>All!W797</f>
        <v>0</v>
      </c>
      <c r="AU25" s="874" t="str">
        <f>All!X797</f>
        <v>DNP</v>
      </c>
      <c r="AV25" s="874">
        <f>All!Y797</f>
        <v>0</v>
      </c>
      <c r="AW25" s="874">
        <f>All!Z797</f>
        <v>0</v>
      </c>
      <c r="AX25" s="874" t="e">
        <f>All!#REF!</f>
        <v>#REF!</v>
      </c>
      <c r="AY25" s="874" t="e">
        <f>All!#REF!</f>
        <v>#REF!</v>
      </c>
      <c r="AZ25" s="874" t="e">
        <f>All!#REF!</f>
        <v>#REF!</v>
      </c>
      <c r="BA25" s="874" t="e">
        <f>All!#REF!</f>
        <v>#REF!</v>
      </c>
      <c r="BB25" s="874" t="e">
        <f>All!#REF!</f>
        <v>#REF!</v>
      </c>
      <c r="BC25" s="874" t="e">
        <f>All!#REF!</f>
        <v>#REF!</v>
      </c>
      <c r="BD25" s="874" t="e">
        <f>All!#REF!</f>
        <v>#REF!</v>
      </c>
      <c r="BE25" s="874" t="e">
        <f>All!#REF!</f>
        <v>#REF!</v>
      </c>
      <c r="BF25" s="874" t="e">
        <f>All!#REF!</f>
        <v>#REF!</v>
      </c>
      <c r="BG25" s="874" t="e">
        <f>All!#REF!</f>
        <v>#REF!</v>
      </c>
      <c r="BH25" s="874" t="e">
        <f>All!#REF!</f>
        <v>#REF!</v>
      </c>
      <c r="BI25" s="874" t="e">
        <f>All!#REF!</f>
        <v>#REF!</v>
      </c>
      <c r="BJ25" s="874" t="e">
        <f>All!#REF!</f>
        <v>#REF!</v>
      </c>
      <c r="BK25" s="874" t="e">
        <f>All!#REF!</f>
        <v>#REF!</v>
      </c>
      <c r="BL25" s="874" t="e">
        <f>All!#REF!</f>
        <v>#REF!</v>
      </c>
      <c r="BM25" s="874" t="e">
        <f>All!#REF!</f>
        <v>#REF!</v>
      </c>
      <c r="BN25" s="874" t="e">
        <f>All!#REF!</f>
        <v>#REF!</v>
      </c>
      <c r="BO25" s="874" t="e">
        <f>All!#REF!</f>
        <v>#REF!</v>
      </c>
      <c r="BP25" s="874" t="e">
        <f>All!#REF!</f>
        <v>#REF!</v>
      </c>
      <c r="BQ25" s="874" t="e">
        <f>All!#REF!</f>
        <v>#REF!</v>
      </c>
      <c r="BR25" s="874" t="e">
        <f>All!#REF!</f>
        <v>#REF!</v>
      </c>
      <c r="BS25" s="874" t="e">
        <f>All!#REF!</f>
        <v>#REF!</v>
      </c>
      <c r="BT25" s="874"/>
    </row>
    <row r="26" spans="1:72" s="918" customFormat="1" ht="5" customHeight="1" x14ac:dyDescent="0.8">
      <c r="A26" s="940"/>
      <c r="B26" s="882"/>
      <c r="C26" s="916"/>
      <c r="D26" s="882"/>
      <c r="E26" s="912"/>
      <c r="F26" s="882"/>
      <c r="G26" s="882"/>
      <c r="H26" s="882"/>
      <c r="I26" s="882"/>
      <c r="J26" s="885"/>
      <c r="K26" s="885"/>
      <c r="L26" s="882"/>
      <c r="M26" s="916"/>
      <c r="N26" s="927"/>
      <c r="O26" s="927"/>
      <c r="P26" s="927"/>
      <c r="Q26" s="924"/>
      <c r="R26" s="927"/>
      <c r="S26" s="927"/>
      <c r="T26" s="927"/>
      <c r="U26" s="924"/>
      <c r="V26" s="898"/>
      <c r="W26" s="916"/>
      <c r="X26" s="882"/>
      <c r="Y26" s="890"/>
      <c r="Z26" s="954"/>
      <c r="AA26" s="917"/>
      <c r="AB26" s="874" t="str">
        <f>All!B798</f>
        <v>Sat</v>
      </c>
      <c r="AC26" s="908">
        <f>All!C798</f>
        <v>44513</v>
      </c>
      <c r="AD26" s="907">
        <f>All!D798-3/24</f>
        <v>0.52083333333333337</v>
      </c>
      <c r="AE26" s="874" t="str">
        <f>All!E798</f>
        <v>ACC</v>
      </c>
      <c r="AF26" s="874" t="str">
        <f>All!F798</f>
        <v>Duke</v>
      </c>
      <c r="AG26" s="874" t="str">
        <f>All!G798</f>
        <v>ACC</v>
      </c>
      <c r="AH26" s="874" t="str">
        <f>All!H798</f>
        <v>Virginia Tech</v>
      </c>
      <c r="AI26" s="874" t="str">
        <f>All!I798</f>
        <v>ACC</v>
      </c>
      <c r="AJ26" s="874" t="str">
        <f>All!J798</f>
        <v>Virginia Tech</v>
      </c>
      <c r="AK26" s="874" t="str">
        <f>All!K798</f>
        <v>Duke</v>
      </c>
      <c r="AL26" s="909">
        <f>All!L798</f>
        <v>11</v>
      </c>
      <c r="AM26" s="910">
        <f>All!M798</f>
        <v>48.5</v>
      </c>
      <c r="AN26" s="910" t="str">
        <f>All!T798</f>
        <v>Virginia Tech</v>
      </c>
      <c r="AO26" s="910" t="e">
        <f>All!#REF!</f>
        <v>#REF!</v>
      </c>
      <c r="AP26" s="910"/>
      <c r="AQ26" s="910" t="e">
        <f>All!#REF!</f>
        <v>#REF!</v>
      </c>
      <c r="AS26" s="874" t="str">
        <f>All!V798</f>
        <v>Virginia Tech</v>
      </c>
      <c r="AT26" s="874">
        <f>All!W798</f>
        <v>38</v>
      </c>
      <c r="AU26" s="874" t="str">
        <f>All!X798</f>
        <v>Duke</v>
      </c>
      <c r="AV26" s="874">
        <f>All!Y798</f>
        <v>31</v>
      </c>
      <c r="AW26" s="874">
        <f>All!Z798</f>
        <v>0</v>
      </c>
      <c r="AX26" s="874" t="e">
        <f>All!#REF!</f>
        <v>#REF!</v>
      </c>
      <c r="AY26" s="874" t="e">
        <f>All!#REF!</f>
        <v>#REF!</v>
      </c>
      <c r="AZ26" s="874" t="e">
        <f>All!#REF!</f>
        <v>#REF!</v>
      </c>
      <c r="BA26" s="874" t="e">
        <f>All!#REF!</f>
        <v>#REF!</v>
      </c>
      <c r="BB26" s="874" t="e">
        <f>All!#REF!</f>
        <v>#REF!</v>
      </c>
      <c r="BC26" s="874" t="e">
        <f>All!#REF!</f>
        <v>#REF!</v>
      </c>
      <c r="BD26" s="874" t="e">
        <f>All!#REF!</f>
        <v>#REF!</v>
      </c>
      <c r="BE26" s="874" t="e">
        <f>All!#REF!</f>
        <v>#REF!</v>
      </c>
      <c r="BF26" s="874" t="e">
        <f>All!#REF!</f>
        <v>#REF!</v>
      </c>
      <c r="BG26" s="874" t="e">
        <f>All!#REF!</f>
        <v>#REF!</v>
      </c>
      <c r="BH26" s="874" t="e">
        <f>All!#REF!</f>
        <v>#REF!</v>
      </c>
      <c r="BI26" s="874" t="e">
        <f>All!#REF!</f>
        <v>#REF!</v>
      </c>
      <c r="BJ26" s="874" t="e">
        <f>All!#REF!</f>
        <v>#REF!</v>
      </c>
      <c r="BK26" s="874" t="e">
        <f>All!#REF!</f>
        <v>#REF!</v>
      </c>
      <c r="BL26" s="874" t="e">
        <f>All!#REF!</f>
        <v>#REF!</v>
      </c>
      <c r="BM26" s="874" t="e">
        <f>All!#REF!</f>
        <v>#REF!</v>
      </c>
      <c r="BN26" s="874" t="e">
        <f>All!#REF!</f>
        <v>#REF!</v>
      </c>
      <c r="BO26" s="874" t="e">
        <f>All!#REF!</f>
        <v>#REF!</v>
      </c>
      <c r="BP26" s="874" t="e">
        <f>All!#REF!</f>
        <v>#REF!</v>
      </c>
      <c r="BQ26" s="874" t="e">
        <f>All!#REF!</f>
        <v>#REF!</v>
      </c>
      <c r="BR26" s="874" t="e">
        <f>All!#REF!</f>
        <v>#REF!</v>
      </c>
      <c r="BS26" s="874" t="e">
        <f>All!#REF!</f>
        <v>#REF!</v>
      </c>
      <c r="BT26" s="874"/>
    </row>
    <row r="27" spans="1:72" s="479" customFormat="1" ht="15" customHeight="1" x14ac:dyDescent="0.8">
      <c r="A27" s="938">
        <v>141</v>
      </c>
      <c r="B27" s="754">
        <f>AD24</f>
        <v>0.375</v>
      </c>
      <c r="C27" s="889"/>
      <c r="D27" s="754" t="str">
        <f>AF24</f>
        <v>Syracuse</v>
      </c>
      <c r="E27" s="911">
        <f>IF(+D27=F27,-J27,+J27)</f>
        <v>3</v>
      </c>
      <c r="F27" s="880" t="str">
        <f>AJ24</f>
        <v>Louisville</v>
      </c>
      <c r="G27" s="880" t="str">
        <f>AK24</f>
        <v>Syracuse</v>
      </c>
      <c r="H27" s="880" t="str">
        <f>AN24</f>
        <v>Syracuse</v>
      </c>
      <c r="I27" s="880" t="e">
        <f>AQ24</f>
        <v>#REF!</v>
      </c>
      <c r="J27" s="883">
        <f>AL24</f>
        <v>3</v>
      </c>
      <c r="K27" s="883">
        <f>AM24</f>
        <v>55.5</v>
      </c>
      <c r="L27" s="882" t="str">
        <f>+D27</f>
        <v>Syracuse</v>
      </c>
      <c r="M27" s="916"/>
      <c r="N27" s="926">
        <v>8</v>
      </c>
      <c r="O27" s="927">
        <v>1</v>
      </c>
      <c r="P27" s="928">
        <v>0</v>
      </c>
      <c r="Q27" s="924"/>
      <c r="R27" s="926" t="e">
        <f>VLOOKUP(+$D27,All!#REF!,9,FALSE)</f>
        <v>#REF!</v>
      </c>
      <c r="S27" s="927" t="e">
        <f>VLOOKUP(+$D27,All!#REF!,10,FALSE)</f>
        <v>#REF!</v>
      </c>
      <c r="T27" s="928" t="e">
        <f>VLOOKUP(+$D27,All!#REF!,11,FALSE)</f>
        <v>#REF!</v>
      </c>
      <c r="U27" s="924"/>
      <c r="V27" s="897">
        <f>VLOOKUP(+L27,All!$F$995:$J$1579,5,FALSE)</f>
        <v>71.22</v>
      </c>
      <c r="W27" s="916"/>
      <c r="X27" s="926" t="str">
        <f>AS24</f>
        <v>Louisville</v>
      </c>
      <c r="Y27" s="928">
        <f>AT24</f>
        <v>30</v>
      </c>
      <c r="Z27" s="955"/>
      <c r="AA27" s="795"/>
      <c r="AB27" s="874" t="str">
        <f>All!B799</f>
        <v>Sat</v>
      </c>
      <c r="AC27" s="908">
        <f>All!C799</f>
        <v>44513</v>
      </c>
      <c r="AD27" s="907">
        <f>All!D799-3/24</f>
        <v>0.6875</v>
      </c>
      <c r="AE27" s="874" t="str">
        <f>All!E799</f>
        <v>ABC</v>
      </c>
      <c r="AF27" s="874" t="str">
        <f>All!F799</f>
        <v>North Carolina St</v>
      </c>
      <c r="AG27" s="874" t="str">
        <f>All!G799</f>
        <v>ACC</v>
      </c>
      <c r="AH27" s="874" t="str">
        <f>All!H799</f>
        <v>Wake Forest</v>
      </c>
      <c r="AI27" s="874" t="str">
        <f>All!I799</f>
        <v>ACC</v>
      </c>
      <c r="AJ27" s="874" t="str">
        <f>All!J799</f>
        <v>Wake Forest</v>
      </c>
      <c r="AK27" s="874" t="str">
        <f>All!K799</f>
        <v>North Carolina St</v>
      </c>
      <c r="AL27" s="909">
        <f>All!L799</f>
        <v>2.5</v>
      </c>
      <c r="AM27" s="910">
        <f>All!M799</f>
        <v>66.5</v>
      </c>
      <c r="AN27" s="910" t="str">
        <f>All!T799</f>
        <v>Wake Forest</v>
      </c>
      <c r="AO27" s="910" t="e">
        <f>All!#REF!</f>
        <v>#REF!</v>
      </c>
      <c r="AP27" s="910"/>
      <c r="AQ27" s="910" t="e">
        <f>All!#REF!</f>
        <v>#REF!</v>
      </c>
      <c r="AS27" s="874" t="str">
        <f>All!V799</f>
        <v>North Carolina St</v>
      </c>
      <c r="AT27" s="874">
        <f>All!W799</f>
        <v>45</v>
      </c>
      <c r="AU27" s="874" t="str">
        <f>All!X799</f>
        <v>Wake Forest</v>
      </c>
      <c r="AV27" s="874">
        <f>All!Y799</f>
        <v>42</v>
      </c>
      <c r="AW27" s="874">
        <f>All!Z799</f>
        <v>0</v>
      </c>
      <c r="AX27" s="874" t="e">
        <f>All!#REF!</f>
        <v>#REF!</v>
      </c>
      <c r="AY27" s="874" t="e">
        <f>All!#REF!</f>
        <v>#REF!</v>
      </c>
      <c r="AZ27" s="874" t="e">
        <f>All!#REF!</f>
        <v>#REF!</v>
      </c>
      <c r="BA27" s="874" t="e">
        <f>All!#REF!</f>
        <v>#REF!</v>
      </c>
      <c r="BB27" s="874" t="e">
        <f>All!#REF!</f>
        <v>#REF!</v>
      </c>
      <c r="BC27" s="874" t="e">
        <f>All!#REF!</f>
        <v>#REF!</v>
      </c>
      <c r="BD27" s="874" t="e">
        <f>All!#REF!</f>
        <v>#REF!</v>
      </c>
      <c r="BE27" s="874" t="e">
        <f>All!#REF!</f>
        <v>#REF!</v>
      </c>
      <c r="BF27" s="874" t="e">
        <f>All!#REF!</f>
        <v>#REF!</v>
      </c>
      <c r="BG27" s="874" t="e">
        <f>All!#REF!</f>
        <v>#REF!</v>
      </c>
      <c r="BH27" s="874" t="e">
        <f>All!#REF!</f>
        <v>#REF!</v>
      </c>
      <c r="BI27" s="874" t="e">
        <f>All!#REF!</f>
        <v>#REF!</v>
      </c>
      <c r="BJ27" s="874" t="e">
        <f>All!#REF!</f>
        <v>#REF!</v>
      </c>
      <c r="BK27" s="874" t="e">
        <f>All!#REF!</f>
        <v>#REF!</v>
      </c>
      <c r="BL27" s="874" t="e">
        <f>All!#REF!</f>
        <v>#REF!</v>
      </c>
      <c r="BM27" s="874" t="e">
        <f>All!#REF!</f>
        <v>#REF!</v>
      </c>
      <c r="BN27" s="874" t="e">
        <f>All!#REF!</f>
        <v>#REF!</v>
      </c>
      <c r="BO27" s="874" t="e">
        <f>All!#REF!</f>
        <v>#REF!</v>
      </c>
      <c r="BP27" s="874" t="e">
        <f>All!#REF!</f>
        <v>#REF!</v>
      </c>
      <c r="BQ27" s="874" t="e">
        <f>All!#REF!</f>
        <v>#REF!</v>
      </c>
      <c r="BR27" s="874" t="e">
        <f>All!#REF!</f>
        <v>#REF!</v>
      </c>
      <c r="BS27" s="874" t="e">
        <f>All!#REF!</f>
        <v>#REF!</v>
      </c>
      <c r="BT27" s="874"/>
    </row>
    <row r="28" spans="1:72" s="605" customFormat="1" ht="15" customHeight="1" x14ac:dyDescent="0.8">
      <c r="A28" s="941">
        <f>+A27+1</f>
        <v>142</v>
      </c>
      <c r="B28" s="756" t="str">
        <f>AE24</f>
        <v>espn3</v>
      </c>
      <c r="C28" s="884"/>
      <c r="D28" s="755" t="str">
        <f>AH24</f>
        <v>Louisville</v>
      </c>
      <c r="E28" s="895">
        <f>K27</f>
        <v>55.5</v>
      </c>
      <c r="F28" s="889"/>
      <c r="G28" s="889"/>
      <c r="H28" s="889"/>
      <c r="I28" s="889"/>
      <c r="J28" s="877"/>
      <c r="K28" s="877"/>
      <c r="L28" s="879" t="str">
        <f>+D28</f>
        <v>Louisville</v>
      </c>
      <c r="M28" s="876"/>
      <c r="N28" s="929">
        <v>4</v>
      </c>
      <c r="O28" s="930">
        <v>5</v>
      </c>
      <c r="P28" s="931">
        <v>0</v>
      </c>
      <c r="Q28" s="924"/>
      <c r="R28" s="929" t="e">
        <f>S27</f>
        <v>#REF!</v>
      </c>
      <c r="S28" s="930" t="e">
        <f>R27</f>
        <v>#REF!</v>
      </c>
      <c r="T28" s="931" t="e">
        <f>T27</f>
        <v>#REF!</v>
      </c>
      <c r="U28" s="924"/>
      <c r="V28" s="906">
        <f>VLOOKUP(+L28,All!$F$995:$J$1579,5,FALSE)</f>
        <v>72.900000000000006</v>
      </c>
      <c r="W28" s="916"/>
      <c r="X28" s="925" t="str">
        <f>AU24</f>
        <v>Syracuse</v>
      </c>
      <c r="Y28" s="931">
        <f>AV24</f>
        <v>0</v>
      </c>
      <c r="Z28" s="956" t="str">
        <f>H27</f>
        <v>Syracuse</v>
      </c>
      <c r="AA28" s="957" t="e">
        <f>I27</f>
        <v>#REF!</v>
      </c>
      <c r="AB28" s="874" t="str">
        <f>All!B800</f>
        <v>Sat</v>
      </c>
      <c r="AC28" s="908">
        <f>All!C800</f>
        <v>44513</v>
      </c>
      <c r="AD28" s="907">
        <f>All!D800-3/24</f>
        <v>0.375</v>
      </c>
      <c r="AE28" s="874">
        <f>All!E800</f>
        <v>0</v>
      </c>
      <c r="AF28" s="874" t="str">
        <f>All!F800</f>
        <v>Rutgers</v>
      </c>
      <c r="AG28" s="874" t="str">
        <f>All!G800</f>
        <v>B10</v>
      </c>
      <c r="AH28" s="874" t="str">
        <f>All!H800</f>
        <v>Indiana</v>
      </c>
      <c r="AI28" s="874" t="str">
        <f>All!I800</f>
        <v>B10</v>
      </c>
      <c r="AJ28" s="874" t="str">
        <f>All!J800</f>
        <v>Indiana</v>
      </c>
      <c r="AK28" s="874" t="str">
        <f>All!K800</f>
        <v>Rutgers</v>
      </c>
      <c r="AL28" s="909">
        <f>All!L800</f>
        <v>7</v>
      </c>
      <c r="AM28" s="910">
        <f>All!M800</f>
        <v>43.5</v>
      </c>
      <c r="AN28" s="910" t="str">
        <f>All!T800</f>
        <v>Rutgers</v>
      </c>
      <c r="AO28" s="910" t="e">
        <f>All!#REF!</f>
        <v>#REF!</v>
      </c>
      <c r="AP28" s="910"/>
      <c r="AQ28" s="910" t="e">
        <f>All!#REF!</f>
        <v>#REF!</v>
      </c>
      <c r="AS28" s="874" t="str">
        <f>All!V800</f>
        <v>Indiana</v>
      </c>
      <c r="AT28" s="874">
        <f>All!W800</f>
        <v>37</v>
      </c>
      <c r="AU28" s="874" t="str">
        <f>All!X800</f>
        <v>Rutgers</v>
      </c>
      <c r="AV28" s="874">
        <f>All!Y800</f>
        <v>21</v>
      </c>
      <c r="AW28" s="874">
        <f>All!Z800</f>
        <v>0</v>
      </c>
      <c r="AX28" s="874" t="e">
        <f>All!#REF!</f>
        <v>#REF!</v>
      </c>
      <c r="AY28" s="874" t="e">
        <f>All!#REF!</f>
        <v>#REF!</v>
      </c>
      <c r="AZ28" s="874" t="e">
        <f>All!#REF!</f>
        <v>#REF!</v>
      </c>
      <c r="BA28" s="874" t="e">
        <f>All!#REF!</f>
        <v>#REF!</v>
      </c>
      <c r="BB28" s="874" t="e">
        <f>All!#REF!</f>
        <v>#REF!</v>
      </c>
      <c r="BC28" s="874" t="e">
        <f>All!#REF!</f>
        <v>#REF!</v>
      </c>
      <c r="BD28" s="874" t="e">
        <f>All!#REF!</f>
        <v>#REF!</v>
      </c>
      <c r="BE28" s="874" t="e">
        <f>All!#REF!</f>
        <v>#REF!</v>
      </c>
      <c r="BF28" s="874" t="e">
        <f>All!#REF!</f>
        <v>#REF!</v>
      </c>
      <c r="BG28" s="874" t="e">
        <f>All!#REF!</f>
        <v>#REF!</v>
      </c>
      <c r="BH28" s="874" t="e">
        <f>All!#REF!</f>
        <v>#REF!</v>
      </c>
      <c r="BI28" s="874" t="e">
        <f>All!#REF!</f>
        <v>#REF!</v>
      </c>
      <c r="BJ28" s="874" t="e">
        <f>All!#REF!</f>
        <v>#REF!</v>
      </c>
      <c r="BK28" s="874" t="e">
        <f>All!#REF!</f>
        <v>#REF!</v>
      </c>
      <c r="BL28" s="874" t="e">
        <f>All!#REF!</f>
        <v>#REF!</v>
      </c>
      <c r="BM28" s="874" t="e">
        <f>All!#REF!</f>
        <v>#REF!</v>
      </c>
      <c r="BN28" s="874" t="e">
        <f>All!#REF!</f>
        <v>#REF!</v>
      </c>
      <c r="BO28" s="874" t="e">
        <f>All!#REF!</f>
        <v>#REF!</v>
      </c>
      <c r="BP28" s="874" t="e">
        <f>All!#REF!</f>
        <v>#REF!</v>
      </c>
      <c r="BQ28" s="874" t="e">
        <f>All!#REF!</f>
        <v>#REF!</v>
      </c>
      <c r="BR28" s="874" t="e">
        <f>All!#REF!</f>
        <v>#REF!</v>
      </c>
      <c r="BS28" s="874" t="e">
        <f>All!#REF!</f>
        <v>#REF!</v>
      </c>
      <c r="BT28" s="874"/>
    </row>
    <row r="29" spans="1:72" s="918" customFormat="1" ht="5" customHeight="1" x14ac:dyDescent="0.8">
      <c r="A29" s="940"/>
      <c r="B29" s="882"/>
      <c r="C29" s="916"/>
      <c r="D29" s="882"/>
      <c r="E29" s="912"/>
      <c r="F29" s="882"/>
      <c r="G29" s="882"/>
      <c r="H29" s="882"/>
      <c r="I29" s="882"/>
      <c r="J29" s="885"/>
      <c r="K29" s="885"/>
      <c r="L29" s="882"/>
      <c r="M29" s="916"/>
      <c r="N29" s="927"/>
      <c r="O29" s="927"/>
      <c r="P29" s="927"/>
      <c r="Q29" s="924"/>
      <c r="R29" s="927"/>
      <c r="S29" s="927"/>
      <c r="T29" s="927"/>
      <c r="U29" s="924"/>
      <c r="V29" s="898"/>
      <c r="W29" s="916"/>
      <c r="X29" s="882"/>
      <c r="Y29" s="890"/>
      <c r="Z29" s="954"/>
      <c r="AA29" s="917"/>
      <c r="AB29" s="874" t="str">
        <f>All!B801</f>
        <v>Sat</v>
      </c>
      <c r="AC29" s="908">
        <f>All!C801</f>
        <v>44513</v>
      </c>
      <c r="AD29" s="907">
        <f>All!D801-3/24</f>
        <v>0.52083333333333337</v>
      </c>
      <c r="AE29" s="874">
        <f>All!E801</f>
        <v>0</v>
      </c>
      <c r="AF29" s="874" t="str">
        <f>All!F801</f>
        <v>Minnesota</v>
      </c>
      <c r="AG29" s="874" t="str">
        <f>All!G801</f>
        <v>B10</v>
      </c>
      <c r="AH29" s="874" t="str">
        <f>All!H801</f>
        <v>Iowa</v>
      </c>
      <c r="AI29" s="874" t="str">
        <f>All!I801</f>
        <v>B10</v>
      </c>
      <c r="AJ29" s="874" t="str">
        <f>All!J801</f>
        <v>Iowa</v>
      </c>
      <c r="AK29" s="874" t="str">
        <f>All!K801</f>
        <v>Minnesota</v>
      </c>
      <c r="AL29" s="909">
        <f>All!L801</f>
        <v>6.5</v>
      </c>
      <c r="AM29" s="910">
        <f>All!M801</f>
        <v>37</v>
      </c>
      <c r="AN29" s="910" t="str">
        <f>All!T801</f>
        <v>Minnesota</v>
      </c>
      <c r="AO29" s="910" t="e">
        <f>All!#REF!</f>
        <v>#REF!</v>
      </c>
      <c r="AP29" s="910"/>
      <c r="AQ29" s="910" t="e">
        <f>All!#REF!</f>
        <v>#REF!</v>
      </c>
      <c r="AS29" s="874" t="str">
        <f>All!V801</f>
        <v>Iowa</v>
      </c>
      <c r="AT29" s="874">
        <f>All!W801</f>
        <v>35</v>
      </c>
      <c r="AU29" s="874" t="str">
        <f>All!X801</f>
        <v>Minnesota</v>
      </c>
      <c r="AV29" s="874">
        <f>All!Y801</f>
        <v>7</v>
      </c>
      <c r="AW29" s="874">
        <f>All!Z801</f>
        <v>0</v>
      </c>
      <c r="AX29" s="874" t="e">
        <f>All!#REF!</f>
        <v>#REF!</v>
      </c>
      <c r="AY29" s="874" t="e">
        <f>All!#REF!</f>
        <v>#REF!</v>
      </c>
      <c r="AZ29" s="874" t="e">
        <f>All!#REF!</f>
        <v>#REF!</v>
      </c>
      <c r="BA29" s="874" t="e">
        <f>All!#REF!</f>
        <v>#REF!</v>
      </c>
      <c r="BB29" s="874" t="e">
        <f>All!#REF!</f>
        <v>#REF!</v>
      </c>
      <c r="BC29" s="874" t="e">
        <f>All!#REF!</f>
        <v>#REF!</v>
      </c>
      <c r="BD29" s="874" t="e">
        <f>All!#REF!</f>
        <v>#REF!</v>
      </c>
      <c r="BE29" s="874" t="e">
        <f>All!#REF!</f>
        <v>#REF!</v>
      </c>
      <c r="BF29" s="874" t="e">
        <f>All!#REF!</f>
        <v>#REF!</v>
      </c>
      <c r="BG29" s="874" t="e">
        <f>All!#REF!</f>
        <v>#REF!</v>
      </c>
      <c r="BH29" s="874" t="e">
        <f>All!#REF!</f>
        <v>#REF!</v>
      </c>
      <c r="BI29" s="874" t="e">
        <f>All!#REF!</f>
        <v>#REF!</v>
      </c>
      <c r="BJ29" s="874" t="e">
        <f>All!#REF!</f>
        <v>#REF!</v>
      </c>
      <c r="BK29" s="874" t="e">
        <f>All!#REF!</f>
        <v>#REF!</v>
      </c>
      <c r="BL29" s="874" t="e">
        <f>All!#REF!</f>
        <v>#REF!</v>
      </c>
      <c r="BM29" s="874" t="e">
        <f>All!#REF!</f>
        <v>#REF!</v>
      </c>
      <c r="BN29" s="874" t="e">
        <f>All!#REF!</f>
        <v>#REF!</v>
      </c>
      <c r="BO29" s="874" t="e">
        <f>All!#REF!</f>
        <v>#REF!</v>
      </c>
      <c r="BP29" s="874" t="e">
        <f>All!#REF!</f>
        <v>#REF!</v>
      </c>
      <c r="BQ29" s="874" t="e">
        <f>All!#REF!</f>
        <v>#REF!</v>
      </c>
      <c r="BR29" s="874" t="e">
        <f>All!#REF!</f>
        <v>#REF!</v>
      </c>
      <c r="BS29" s="874" t="e">
        <f>All!#REF!</f>
        <v>#REF!</v>
      </c>
      <c r="BT29" s="874"/>
    </row>
    <row r="30" spans="1:72" s="605" customFormat="1" ht="15" customHeight="1" x14ac:dyDescent="0.8">
      <c r="A30" s="938">
        <v>129</v>
      </c>
      <c r="B30" s="754">
        <f>AD24</f>
        <v>0.375</v>
      </c>
      <c r="C30" s="889"/>
      <c r="D30" s="754" t="str">
        <f>AF26</f>
        <v>Duke</v>
      </c>
      <c r="E30" s="853">
        <f>IF(+D30=F30,-J30,+J30)</f>
        <v>3</v>
      </c>
      <c r="F30" s="880" t="str">
        <f>AJ24</f>
        <v>Louisville</v>
      </c>
      <c r="G30" s="880" t="str">
        <f>AK24</f>
        <v>Syracuse</v>
      </c>
      <c r="H30" s="880" t="str">
        <f>AN24</f>
        <v>Syracuse</v>
      </c>
      <c r="I30" s="880" t="e">
        <f>AQ24</f>
        <v>#REF!</v>
      </c>
      <c r="J30" s="883">
        <f>AL24</f>
        <v>3</v>
      </c>
      <c r="K30" s="883">
        <f>AM24</f>
        <v>55.5</v>
      </c>
      <c r="L30" s="882" t="str">
        <f>+D30</f>
        <v>Duke</v>
      </c>
      <c r="M30" s="916"/>
      <c r="N30" s="926">
        <v>4</v>
      </c>
      <c r="O30" s="927">
        <v>5</v>
      </c>
      <c r="P30" s="928">
        <v>0</v>
      </c>
      <c r="Q30" s="924"/>
      <c r="R30" s="926" t="e">
        <f>VLOOKUP(+$D30,All!#REF!,9,FALSE)</f>
        <v>#REF!</v>
      </c>
      <c r="S30" s="927" t="e">
        <f>VLOOKUP(+$D30,All!#REF!,10,FALSE)</f>
        <v>#REF!</v>
      </c>
      <c r="T30" s="928" t="e">
        <f>VLOOKUP(+$D30,All!#REF!,11,FALSE)</f>
        <v>#REF!</v>
      </c>
      <c r="U30" s="924"/>
      <c r="V30" s="897">
        <f>VLOOKUP(+L30,All!$F$995:$J$1579,5,FALSE)</f>
        <v>60.01</v>
      </c>
      <c r="W30" s="916"/>
      <c r="X30" s="926"/>
      <c r="Y30" s="928"/>
      <c r="Z30" s="955"/>
      <c r="AA30" s="795"/>
      <c r="AB30" s="874" t="str">
        <f>All!B802</f>
        <v>Sat</v>
      </c>
      <c r="AC30" s="908">
        <f>All!C802</f>
        <v>44513</v>
      </c>
      <c r="AD30" s="907">
        <f>All!D802-3/24</f>
        <v>0.54166666666666663</v>
      </c>
      <c r="AE30" s="874" t="str">
        <f>All!E802</f>
        <v>Fox</v>
      </c>
      <c r="AF30" s="874" t="str">
        <f>All!F802</f>
        <v>Maryland</v>
      </c>
      <c r="AG30" s="874" t="str">
        <f>All!G802</f>
        <v>B10</v>
      </c>
      <c r="AH30" s="874" t="str">
        <f>All!H802</f>
        <v>Michigan State</v>
      </c>
      <c r="AI30" s="874" t="str">
        <f>All!I802</f>
        <v>B10</v>
      </c>
      <c r="AJ30" s="874" t="str">
        <f>All!J802</f>
        <v>Michigan State</v>
      </c>
      <c r="AK30" s="874" t="str">
        <f>All!K802</f>
        <v>Maryland</v>
      </c>
      <c r="AL30" s="909">
        <f>All!L802</f>
        <v>13.5</v>
      </c>
      <c r="AM30" s="910">
        <f>All!M802</f>
        <v>62.5</v>
      </c>
      <c r="AN30" s="910" t="str">
        <f>All!T802</f>
        <v>Michigan State</v>
      </c>
      <c r="AO30" s="910" t="e">
        <f>All!#REF!</f>
        <v>#REF!</v>
      </c>
      <c r="AP30" s="910"/>
      <c r="AQ30" s="910" t="e">
        <f>All!#REF!</f>
        <v>#REF!</v>
      </c>
      <c r="AS30" s="874">
        <f>All!V802</f>
        <v>0</v>
      </c>
      <c r="AT30" s="874">
        <f>All!W802</f>
        <v>0</v>
      </c>
      <c r="AU30" s="874" t="str">
        <f>All!X802</f>
        <v>DNP</v>
      </c>
      <c r="AV30" s="874">
        <f>All!Y802</f>
        <v>0</v>
      </c>
      <c r="AW30" s="874">
        <f>All!Z802</f>
        <v>0</v>
      </c>
      <c r="AX30" s="874" t="e">
        <f>All!#REF!</f>
        <v>#REF!</v>
      </c>
      <c r="AY30" s="874" t="e">
        <f>All!#REF!</f>
        <v>#REF!</v>
      </c>
      <c r="AZ30" s="874" t="e">
        <f>All!#REF!</f>
        <v>#REF!</v>
      </c>
      <c r="BA30" s="874" t="e">
        <f>All!#REF!</f>
        <v>#REF!</v>
      </c>
      <c r="BB30" s="874" t="e">
        <f>All!#REF!</f>
        <v>#REF!</v>
      </c>
      <c r="BC30" s="874" t="e">
        <f>All!#REF!</f>
        <v>#REF!</v>
      </c>
      <c r="BD30" s="874" t="e">
        <f>All!#REF!</f>
        <v>#REF!</v>
      </c>
      <c r="BE30" s="874" t="e">
        <f>All!#REF!</f>
        <v>#REF!</v>
      </c>
      <c r="BF30" s="874" t="e">
        <f>All!#REF!</f>
        <v>#REF!</v>
      </c>
      <c r="BG30" s="874" t="e">
        <f>All!#REF!</f>
        <v>#REF!</v>
      </c>
      <c r="BH30" s="874" t="e">
        <f>All!#REF!</f>
        <v>#REF!</v>
      </c>
      <c r="BI30" s="874" t="e">
        <f>All!#REF!</f>
        <v>#REF!</v>
      </c>
      <c r="BJ30" s="874" t="e">
        <f>All!#REF!</f>
        <v>#REF!</v>
      </c>
      <c r="BK30" s="874" t="e">
        <f>All!#REF!</f>
        <v>#REF!</v>
      </c>
      <c r="BL30" s="874" t="e">
        <f>All!#REF!</f>
        <v>#REF!</v>
      </c>
      <c r="BM30" s="874" t="e">
        <f>All!#REF!</f>
        <v>#REF!</v>
      </c>
      <c r="BN30" s="874" t="e">
        <f>All!#REF!</f>
        <v>#REF!</v>
      </c>
      <c r="BO30" s="874" t="e">
        <f>All!#REF!</f>
        <v>#REF!</v>
      </c>
      <c r="BP30" s="874" t="e">
        <f>All!#REF!</f>
        <v>#REF!</v>
      </c>
      <c r="BQ30" s="874" t="e">
        <f>All!#REF!</f>
        <v>#REF!</v>
      </c>
      <c r="BR30" s="874" t="e">
        <f>All!#REF!</f>
        <v>#REF!</v>
      </c>
      <c r="BS30" s="874" t="e">
        <f>All!#REF!</f>
        <v>#REF!</v>
      </c>
      <c r="BT30" s="874"/>
    </row>
    <row r="31" spans="1:72" s="605" customFormat="1" ht="15" customHeight="1" x14ac:dyDescent="0.8">
      <c r="A31" s="941">
        <f>+A30+1</f>
        <v>130</v>
      </c>
      <c r="B31" s="756" t="str">
        <f>AE24</f>
        <v>espn3</v>
      </c>
      <c r="C31" s="884"/>
      <c r="D31" s="755" t="str">
        <f>AH26</f>
        <v>Virginia Tech</v>
      </c>
      <c r="E31" s="861">
        <f>K30</f>
        <v>55.5</v>
      </c>
      <c r="F31" s="889"/>
      <c r="G31" s="889"/>
      <c r="H31" s="889"/>
      <c r="I31" s="889"/>
      <c r="J31" s="877"/>
      <c r="K31" s="877"/>
      <c r="L31" s="879" t="str">
        <f>+D31</f>
        <v>Virginia Tech</v>
      </c>
      <c r="M31" s="876"/>
      <c r="N31" s="929">
        <v>3</v>
      </c>
      <c r="O31" s="930">
        <v>6</v>
      </c>
      <c r="P31" s="931">
        <v>0</v>
      </c>
      <c r="Q31" s="924"/>
      <c r="R31" s="929" t="e">
        <f>S30</f>
        <v>#REF!</v>
      </c>
      <c r="S31" s="930" t="e">
        <f>R30</f>
        <v>#REF!</v>
      </c>
      <c r="T31" s="931" t="e">
        <f>T30</f>
        <v>#REF!</v>
      </c>
      <c r="U31" s="924"/>
      <c r="V31" s="906">
        <f>VLOOKUP(+L31,All!$F$995:$J$1579,5,FALSE)</f>
        <v>70.25</v>
      </c>
      <c r="W31" s="916"/>
      <c r="X31" s="925" t="s">
        <v>502</v>
      </c>
      <c r="Y31" s="931"/>
      <c r="Z31" s="956" t="str">
        <f>H30</f>
        <v>Syracuse</v>
      </c>
      <c r="AA31" s="957" t="e">
        <f>I30</f>
        <v>#REF!</v>
      </c>
      <c r="AN31" s="918"/>
      <c r="AO31" s="918"/>
      <c r="AP31" s="918"/>
      <c r="AQ31" s="918"/>
      <c r="AS31" s="605" t="s">
        <v>136</v>
      </c>
      <c r="AT31" s="605">
        <v>45</v>
      </c>
      <c r="AU31" s="605" t="s">
        <v>69</v>
      </c>
      <c r="AV31" s="605">
        <v>42</v>
      </c>
    </row>
    <row r="32" spans="1:72" s="918" customFormat="1" ht="5" customHeight="1" x14ac:dyDescent="0.75">
      <c r="Z32" s="747"/>
      <c r="AA32" s="747"/>
      <c r="AB32" s="874" t="str">
        <f>All!B804</f>
        <v>Sat</v>
      </c>
      <c r="AC32" s="908">
        <f>All!C804</f>
        <v>44513</v>
      </c>
      <c r="AD32" s="907">
        <f>All!D804-3/24</f>
        <v>0.375</v>
      </c>
      <c r="AE32" s="874" t="str">
        <f>All!E804</f>
        <v>ABC</v>
      </c>
      <c r="AF32" s="874" t="str">
        <f>All!F804</f>
        <v>Michigan</v>
      </c>
      <c r="AG32" s="874" t="str">
        <f>All!G804</f>
        <v>B10</v>
      </c>
      <c r="AH32" s="874" t="str">
        <f>All!H804</f>
        <v>Penn State</v>
      </c>
      <c r="AI32" s="874" t="str">
        <f>All!I804</f>
        <v>B10</v>
      </c>
      <c r="AJ32" s="874" t="str">
        <f>All!J804</f>
        <v>Penn State</v>
      </c>
      <c r="AK32" s="874" t="str">
        <f>All!K804</f>
        <v>Michigan</v>
      </c>
      <c r="AL32" s="909">
        <f>All!L804</f>
        <v>1</v>
      </c>
      <c r="AM32" s="910">
        <f>All!M804</f>
        <v>48.5</v>
      </c>
      <c r="AN32" s="910" t="str">
        <f>All!T804</f>
        <v>Michigan</v>
      </c>
      <c r="AO32" s="910" t="e">
        <f>All!#REF!</f>
        <v>#REF!</v>
      </c>
      <c r="AP32" s="910"/>
      <c r="AQ32" s="910" t="e">
        <f>All!#REF!</f>
        <v>#REF!</v>
      </c>
      <c r="AS32" s="874" t="str">
        <f>All!V804</f>
        <v>Penn State</v>
      </c>
      <c r="AT32" s="874">
        <f>All!W804</f>
        <v>27</v>
      </c>
      <c r="AU32" s="874" t="str">
        <f>All!X804</f>
        <v>Michigan</v>
      </c>
      <c r="AV32" s="874">
        <f>All!Y804</f>
        <v>17</v>
      </c>
      <c r="AW32" s="874">
        <f>All!Z804</f>
        <v>0</v>
      </c>
      <c r="AX32" s="874" t="e">
        <f>All!#REF!</f>
        <v>#REF!</v>
      </c>
      <c r="AY32" s="874" t="e">
        <f>All!#REF!</f>
        <v>#REF!</v>
      </c>
      <c r="AZ32" s="874" t="e">
        <f>All!#REF!</f>
        <v>#REF!</v>
      </c>
      <c r="BA32" s="874" t="e">
        <f>All!#REF!</f>
        <v>#REF!</v>
      </c>
      <c r="BB32" s="874" t="e">
        <f>All!#REF!</f>
        <v>#REF!</v>
      </c>
      <c r="BC32" s="874" t="e">
        <f>All!#REF!</f>
        <v>#REF!</v>
      </c>
      <c r="BD32" s="874" t="e">
        <f>All!#REF!</f>
        <v>#REF!</v>
      </c>
      <c r="BE32" s="874" t="e">
        <f>All!#REF!</f>
        <v>#REF!</v>
      </c>
      <c r="BF32" s="874" t="e">
        <f>All!#REF!</f>
        <v>#REF!</v>
      </c>
      <c r="BG32" s="874" t="e">
        <f>All!#REF!</f>
        <v>#REF!</v>
      </c>
      <c r="BH32" s="874" t="e">
        <f>All!#REF!</f>
        <v>#REF!</v>
      </c>
      <c r="BI32" s="874" t="e">
        <f>All!#REF!</f>
        <v>#REF!</v>
      </c>
      <c r="BJ32" s="874" t="e">
        <f>All!#REF!</f>
        <v>#REF!</v>
      </c>
      <c r="BK32" s="874" t="e">
        <f>All!#REF!</f>
        <v>#REF!</v>
      </c>
      <c r="BL32" s="874" t="e">
        <f>All!#REF!</f>
        <v>#REF!</v>
      </c>
      <c r="BM32" s="874" t="e">
        <f>All!#REF!</f>
        <v>#REF!</v>
      </c>
      <c r="BN32" s="874" t="e">
        <f>All!#REF!</f>
        <v>#REF!</v>
      </c>
      <c r="BO32" s="874" t="e">
        <f>All!#REF!</f>
        <v>#REF!</v>
      </c>
      <c r="BP32" s="874" t="e">
        <f>All!#REF!</f>
        <v>#REF!</v>
      </c>
      <c r="BQ32" s="874" t="e">
        <f>All!#REF!</f>
        <v>#REF!</v>
      </c>
      <c r="BR32" s="874" t="e">
        <f>All!#REF!</f>
        <v>#REF!</v>
      </c>
      <c r="BS32" s="874" t="e">
        <f>All!#REF!</f>
        <v>#REF!</v>
      </c>
    </row>
    <row r="33" spans="1:71" s="605" customFormat="1" ht="15" customHeight="1" x14ac:dyDescent="0.8">
      <c r="A33" s="938">
        <v>135</v>
      </c>
      <c r="B33" s="754">
        <f>AD28</f>
        <v>0.375</v>
      </c>
      <c r="C33" s="609"/>
      <c r="D33" s="754" t="str">
        <f>AF28</f>
        <v>Rutgers</v>
      </c>
      <c r="E33" s="911">
        <f>IF(+D33=F33,-J33,+J33)</f>
        <v>7</v>
      </c>
      <c r="F33" s="486" t="str">
        <f>AJ28</f>
        <v>Indiana</v>
      </c>
      <c r="G33" s="486" t="str">
        <f>AK28</f>
        <v>Rutgers</v>
      </c>
      <c r="H33" s="880" t="str">
        <f>AN28</f>
        <v>Rutgers</v>
      </c>
      <c r="I33" s="880" t="e">
        <f>AQ28</f>
        <v>#REF!</v>
      </c>
      <c r="J33" s="601">
        <f>AL28</f>
        <v>7</v>
      </c>
      <c r="K33" s="601">
        <f>AM28</f>
        <v>43.5</v>
      </c>
      <c r="L33" s="490" t="str">
        <f>+D33</f>
        <v>Rutgers</v>
      </c>
      <c r="M33" s="253"/>
      <c r="N33" s="899">
        <v>5</v>
      </c>
      <c r="O33" s="900">
        <v>4</v>
      </c>
      <c r="P33" s="901">
        <v>0</v>
      </c>
      <c r="Q33" s="649"/>
      <c r="R33" s="761" t="e">
        <f>VLOOKUP(+$D33,All!#REF!,9,FALSE)</f>
        <v>#REF!</v>
      </c>
      <c r="S33" s="762" t="e">
        <f>VLOOKUP(+$D33,All!#REF!,10,FALSE)</f>
        <v>#REF!</v>
      </c>
      <c r="T33" s="763" t="e">
        <f>VLOOKUP(+$D33,All!#REF!,11,FALSE)</f>
        <v>#REF!</v>
      </c>
      <c r="U33" s="894"/>
      <c r="V33" s="897">
        <f>VLOOKUP(+L33,All!$F$995:$J$1579,5,FALSE)</f>
        <v>68.56</v>
      </c>
      <c r="W33" s="253"/>
      <c r="X33" s="850"/>
      <c r="Y33" s="891"/>
      <c r="Z33" s="955"/>
      <c r="AA33" s="795"/>
      <c r="AN33" s="918"/>
      <c r="AO33" s="918"/>
      <c r="AP33" s="918"/>
      <c r="AQ33" s="918"/>
    </row>
    <row r="34" spans="1:71" s="605" customFormat="1" ht="15" customHeight="1" x14ac:dyDescent="0.8">
      <c r="A34" s="941">
        <f>+A33+1</f>
        <v>136</v>
      </c>
      <c r="B34" s="756">
        <f>AE28</f>
        <v>0</v>
      </c>
      <c r="C34" s="603"/>
      <c r="D34" s="755" t="str">
        <f>AH28</f>
        <v>Indiana</v>
      </c>
      <c r="E34" s="895">
        <f>K33</f>
        <v>43.5</v>
      </c>
      <c r="F34" s="609"/>
      <c r="G34" s="609"/>
      <c r="H34" s="889"/>
      <c r="I34" s="889"/>
      <c r="J34" s="123"/>
      <c r="K34" s="123"/>
      <c r="L34" s="361" t="str">
        <f>+D34</f>
        <v>Indiana</v>
      </c>
      <c r="M34" s="73"/>
      <c r="N34" s="902">
        <v>2</v>
      </c>
      <c r="O34" s="903">
        <v>7</v>
      </c>
      <c r="P34" s="904">
        <v>0</v>
      </c>
      <c r="Q34" s="649"/>
      <c r="R34" s="764" t="e">
        <f>S33</f>
        <v>#REF!</v>
      </c>
      <c r="S34" s="765" t="e">
        <f>R33</f>
        <v>#REF!</v>
      </c>
      <c r="T34" s="766" t="e">
        <f>T33</f>
        <v>#REF!</v>
      </c>
      <c r="U34" s="894"/>
      <c r="V34" s="906">
        <f>VLOOKUP(+L34,All!$F$995:$J$1579,5,FALSE)</f>
        <v>70.86</v>
      </c>
      <c r="W34" s="607"/>
      <c r="X34" s="851" t="s">
        <v>502</v>
      </c>
      <c r="Y34" s="854"/>
      <c r="Z34" s="956" t="str">
        <f>H33</f>
        <v>Rutgers</v>
      </c>
      <c r="AA34" s="957" t="e">
        <f>I33</f>
        <v>#REF!</v>
      </c>
      <c r="AN34" s="918"/>
      <c r="AO34" s="918"/>
      <c r="AP34" s="918"/>
      <c r="AQ34" s="918"/>
    </row>
    <row r="35" spans="1:71" s="918" customFormat="1" ht="5" customHeight="1" x14ac:dyDescent="0.8">
      <c r="A35" s="940"/>
      <c r="B35" s="882"/>
      <c r="C35" s="916"/>
      <c r="D35" s="882"/>
      <c r="E35" s="912"/>
      <c r="F35" s="882"/>
      <c r="G35" s="882"/>
      <c r="H35" s="882"/>
      <c r="I35" s="882"/>
      <c r="J35" s="885"/>
      <c r="K35" s="885"/>
      <c r="L35" s="882"/>
      <c r="M35" s="916"/>
      <c r="N35" s="927"/>
      <c r="O35" s="927"/>
      <c r="P35" s="927"/>
      <c r="Q35" s="924"/>
      <c r="R35" s="927"/>
      <c r="S35" s="927"/>
      <c r="T35" s="927"/>
      <c r="U35" s="924"/>
      <c r="V35" s="898"/>
      <c r="W35" s="916"/>
      <c r="X35" s="882"/>
      <c r="Y35" s="890"/>
      <c r="Z35" s="954"/>
      <c r="AA35" s="917"/>
      <c r="AB35" s="874" t="str">
        <f>All!B807</f>
        <v>Sat</v>
      </c>
      <c r="AC35" s="908">
        <f>All!C807</f>
        <v>44513</v>
      </c>
      <c r="AD35" s="907">
        <f>All!D807-3/24</f>
        <v>0.375</v>
      </c>
      <c r="AE35" s="874">
        <f>All!E807</f>
        <v>0</v>
      </c>
      <c r="AF35" s="874" t="str">
        <f>All!F807</f>
        <v>West Virginia</v>
      </c>
      <c r="AG35" s="874" t="str">
        <f>All!G807</f>
        <v>B12</v>
      </c>
      <c r="AH35" s="874" t="str">
        <f>All!H807</f>
        <v>Kansas State</v>
      </c>
      <c r="AI35" s="874" t="str">
        <f>All!I807</f>
        <v>B12</v>
      </c>
      <c r="AJ35" s="874" t="str">
        <f>All!J807</f>
        <v>Kansas State</v>
      </c>
      <c r="AK35" s="874" t="str">
        <f>All!K807</f>
        <v>West Virginia</v>
      </c>
      <c r="AL35" s="909">
        <f>All!L807</f>
        <v>7</v>
      </c>
      <c r="AM35" s="910">
        <f>All!M807</f>
        <v>47</v>
      </c>
      <c r="AN35" s="910" t="str">
        <f>All!T807</f>
        <v>West Virginia</v>
      </c>
      <c r="AO35" s="910" t="e">
        <f>All!#REF!</f>
        <v>#REF!</v>
      </c>
      <c r="AP35" s="910"/>
      <c r="AQ35" s="910" t="e">
        <f>All!#REF!</f>
        <v>#REF!</v>
      </c>
      <c r="AS35" s="874" t="str">
        <f>All!V807</f>
        <v>West Virginia</v>
      </c>
      <c r="AT35" s="874">
        <f>All!W807</f>
        <v>37</v>
      </c>
      <c r="AU35" s="874" t="str">
        <f>All!X807</f>
        <v>Kansas State</v>
      </c>
      <c r="AV35" s="874">
        <f>All!Y807</f>
        <v>10</v>
      </c>
      <c r="AW35" s="874">
        <f>All!Z807</f>
        <v>0</v>
      </c>
      <c r="AX35" s="874" t="e">
        <f>All!#REF!</f>
        <v>#REF!</v>
      </c>
      <c r="AY35" s="874" t="e">
        <f>All!#REF!</f>
        <v>#REF!</v>
      </c>
      <c r="AZ35" s="874" t="e">
        <f>All!#REF!</f>
        <v>#REF!</v>
      </c>
      <c r="BA35" s="874" t="e">
        <f>All!#REF!</f>
        <v>#REF!</v>
      </c>
      <c r="BB35" s="874" t="e">
        <f>All!#REF!</f>
        <v>#REF!</v>
      </c>
      <c r="BC35" s="874" t="e">
        <f>All!#REF!</f>
        <v>#REF!</v>
      </c>
      <c r="BD35" s="874" t="e">
        <f>All!#REF!</f>
        <v>#REF!</v>
      </c>
      <c r="BE35" s="874" t="e">
        <f>All!#REF!</f>
        <v>#REF!</v>
      </c>
      <c r="BF35" s="874" t="e">
        <f>All!#REF!</f>
        <v>#REF!</v>
      </c>
      <c r="BG35" s="874" t="e">
        <f>All!#REF!</f>
        <v>#REF!</v>
      </c>
      <c r="BH35" s="874" t="e">
        <f>All!#REF!</f>
        <v>#REF!</v>
      </c>
      <c r="BI35" s="874" t="e">
        <f>All!#REF!</f>
        <v>#REF!</v>
      </c>
      <c r="BJ35" s="874" t="e">
        <f>All!#REF!</f>
        <v>#REF!</v>
      </c>
      <c r="BK35" s="874" t="e">
        <f>All!#REF!</f>
        <v>#REF!</v>
      </c>
      <c r="BL35" s="874" t="e">
        <f>All!#REF!</f>
        <v>#REF!</v>
      </c>
      <c r="BM35" s="874" t="e">
        <f>All!#REF!</f>
        <v>#REF!</v>
      </c>
      <c r="BN35" s="874" t="e">
        <f>All!#REF!</f>
        <v>#REF!</v>
      </c>
      <c r="BO35" s="874" t="e">
        <f>All!#REF!</f>
        <v>#REF!</v>
      </c>
      <c r="BP35" s="874" t="e">
        <f>All!#REF!</f>
        <v>#REF!</v>
      </c>
      <c r="BQ35" s="874" t="e">
        <f>All!#REF!</f>
        <v>#REF!</v>
      </c>
      <c r="BR35" s="874" t="e">
        <f>All!#REF!</f>
        <v>#REF!</v>
      </c>
      <c r="BS35" s="874" t="e">
        <f>All!#REF!</f>
        <v>#REF!</v>
      </c>
    </row>
    <row r="36" spans="1:71" s="874" customFormat="1" ht="15" customHeight="1" x14ac:dyDescent="0.8">
      <c r="A36" s="938">
        <v>153</v>
      </c>
      <c r="B36" s="754">
        <f>AD54</f>
        <v>0.375</v>
      </c>
      <c r="C36" s="609"/>
      <c r="D36" s="754" t="str">
        <f>AF59</f>
        <v>Northwestern</v>
      </c>
      <c r="E36" s="911">
        <f>IF(+D36=F36,-J36,+J36)</f>
        <v>7</v>
      </c>
      <c r="F36" s="486" t="str">
        <f>AJ54</f>
        <v>Indiana</v>
      </c>
      <c r="G36" s="486" t="str">
        <f>AK54</f>
        <v>Rutgers</v>
      </c>
      <c r="H36" s="880" t="str">
        <f>AN54</f>
        <v>Rutgers</v>
      </c>
      <c r="I36" s="880" t="e">
        <f>AQ54</f>
        <v>#REF!</v>
      </c>
      <c r="J36" s="601">
        <f>AL54</f>
        <v>7</v>
      </c>
      <c r="K36" s="601">
        <f>AM54</f>
        <v>43.5</v>
      </c>
      <c r="L36" s="490" t="str">
        <f>+D36</f>
        <v>Northwestern</v>
      </c>
      <c r="M36" s="253"/>
      <c r="N36" s="761">
        <v>3</v>
      </c>
      <c r="O36" s="762">
        <v>6</v>
      </c>
      <c r="P36" s="763">
        <v>0</v>
      </c>
      <c r="Q36" s="649"/>
      <c r="R36" s="761" t="e">
        <f>VLOOKUP(+$D36,All!#REF!,9,FALSE)</f>
        <v>#REF!</v>
      </c>
      <c r="S36" s="762" t="e">
        <f>VLOOKUP(+$D36,All!#REF!,10,FALSE)</f>
        <v>#REF!</v>
      </c>
      <c r="T36" s="763" t="e">
        <f>VLOOKUP(+$D36,All!#REF!,11,FALSE)</f>
        <v>#REF!</v>
      </c>
      <c r="U36" s="894"/>
      <c r="V36" s="897">
        <f>VLOOKUP(+L36,All!$F$995:$J$1579,5,FALSE)</f>
        <v>67.06</v>
      </c>
      <c r="W36" s="253"/>
      <c r="X36" s="899" t="str">
        <f>AS59</f>
        <v>Northwestern</v>
      </c>
      <c r="Y36" s="901">
        <f>AT59</f>
        <v>17</v>
      </c>
      <c r="Z36" s="955"/>
      <c r="AA36" s="795"/>
    </row>
    <row r="37" spans="1:71" s="918" customFormat="1" ht="15" customHeight="1" x14ac:dyDescent="0.8">
      <c r="A37" s="941">
        <f>+A36+1</f>
        <v>154</v>
      </c>
      <c r="B37" s="756">
        <f>AE54</f>
        <v>0</v>
      </c>
      <c r="C37" s="603"/>
      <c r="D37" s="755" t="str">
        <f>AH59</f>
        <v>Wisconsin</v>
      </c>
      <c r="E37" s="895">
        <f>K36</f>
        <v>43.5</v>
      </c>
      <c r="F37" s="609"/>
      <c r="G37" s="609"/>
      <c r="H37" s="889"/>
      <c r="I37" s="889"/>
      <c r="J37" s="123"/>
      <c r="K37" s="123"/>
      <c r="L37" s="361" t="str">
        <f>+D37</f>
        <v>Wisconsin</v>
      </c>
      <c r="M37" s="73"/>
      <c r="N37" s="764">
        <v>5</v>
      </c>
      <c r="O37" s="765">
        <v>4</v>
      </c>
      <c r="P37" s="766">
        <v>0</v>
      </c>
      <c r="Q37" s="649"/>
      <c r="R37" s="764" t="e">
        <f>S36</f>
        <v>#REF!</v>
      </c>
      <c r="S37" s="765" t="e">
        <f>R36</f>
        <v>#REF!</v>
      </c>
      <c r="T37" s="766" t="e">
        <f>T36</f>
        <v>#REF!</v>
      </c>
      <c r="U37" s="894"/>
      <c r="V37" s="906">
        <f>VLOOKUP(+L37,All!$F$995:$J$1579,5,FALSE)</f>
        <v>85.84</v>
      </c>
      <c r="W37" s="253"/>
      <c r="X37" s="896" t="str">
        <f>AU59</f>
        <v>Wisconsin</v>
      </c>
      <c r="Y37" s="904">
        <f>AV59</f>
        <v>7</v>
      </c>
      <c r="Z37" s="956" t="str">
        <f>H36</f>
        <v>Rutgers</v>
      </c>
      <c r="AA37" s="957" t="e">
        <f>I36</f>
        <v>#REF!</v>
      </c>
    </row>
    <row r="38" spans="1:71" s="918" customFormat="1" ht="5" customHeight="1" x14ac:dyDescent="0.8">
      <c r="A38" s="940"/>
      <c r="B38" s="882"/>
      <c r="C38" s="916"/>
      <c r="D38" s="882"/>
      <c r="E38" s="912"/>
      <c r="F38" s="882"/>
      <c r="G38" s="882"/>
      <c r="H38" s="882"/>
      <c r="I38" s="882"/>
      <c r="J38" s="885"/>
      <c r="K38" s="885"/>
      <c r="L38" s="882"/>
      <c r="M38" s="916"/>
      <c r="N38" s="927"/>
      <c r="O38" s="927"/>
      <c r="P38" s="927"/>
      <c r="Q38" s="924"/>
      <c r="R38" s="927"/>
      <c r="S38" s="927"/>
      <c r="T38" s="927"/>
      <c r="U38" s="924"/>
      <c r="V38" s="898"/>
      <c r="W38" s="916"/>
      <c r="X38" s="882"/>
      <c r="Y38" s="890"/>
      <c r="Z38" s="954"/>
      <c r="AA38" s="917"/>
      <c r="AB38" s="874" t="str">
        <f>All!B807</f>
        <v>Sat</v>
      </c>
      <c r="AC38" s="908">
        <f>All!C807</f>
        <v>44513</v>
      </c>
      <c r="AD38" s="907">
        <f>All!D807-3/24</f>
        <v>0.375</v>
      </c>
      <c r="AE38" s="874">
        <f>All!E807</f>
        <v>0</v>
      </c>
      <c r="AF38" s="874" t="str">
        <f>All!F807</f>
        <v>West Virginia</v>
      </c>
      <c r="AG38" s="874" t="str">
        <f>All!G807</f>
        <v>B12</v>
      </c>
      <c r="AH38" s="874" t="str">
        <f>All!H807</f>
        <v>Kansas State</v>
      </c>
      <c r="AI38" s="874" t="str">
        <f>All!I807</f>
        <v>B12</v>
      </c>
      <c r="AJ38" s="874" t="str">
        <f>All!J807</f>
        <v>Kansas State</v>
      </c>
      <c r="AK38" s="874" t="str">
        <f>All!K807</f>
        <v>West Virginia</v>
      </c>
      <c r="AL38" s="909">
        <f>All!L807</f>
        <v>7</v>
      </c>
      <c r="AM38" s="910">
        <f>All!M807</f>
        <v>47</v>
      </c>
      <c r="AN38" s="910" t="str">
        <f>All!T807</f>
        <v>West Virginia</v>
      </c>
      <c r="AO38" s="910" t="e">
        <f>All!#REF!</f>
        <v>#REF!</v>
      </c>
      <c r="AP38" s="910"/>
      <c r="AQ38" s="910" t="e">
        <f>All!#REF!</f>
        <v>#REF!</v>
      </c>
      <c r="AS38" s="874" t="str">
        <f>All!V807</f>
        <v>West Virginia</v>
      </c>
      <c r="AT38" s="874">
        <f>All!W807</f>
        <v>37</v>
      </c>
      <c r="AU38" s="874" t="str">
        <f>All!X807</f>
        <v>Kansas State</v>
      </c>
      <c r="AV38" s="874">
        <f>All!Y807</f>
        <v>10</v>
      </c>
      <c r="AW38" s="874">
        <f>All!Z807</f>
        <v>0</v>
      </c>
      <c r="AX38" s="874" t="e">
        <f>All!#REF!</f>
        <v>#REF!</v>
      </c>
      <c r="AY38" s="874" t="e">
        <f>All!#REF!</f>
        <v>#REF!</v>
      </c>
      <c r="AZ38" s="874" t="e">
        <f>All!#REF!</f>
        <v>#REF!</v>
      </c>
      <c r="BA38" s="874" t="e">
        <f>All!#REF!</f>
        <v>#REF!</v>
      </c>
      <c r="BB38" s="874" t="e">
        <f>All!#REF!</f>
        <v>#REF!</v>
      </c>
      <c r="BC38" s="874" t="e">
        <f>All!#REF!</f>
        <v>#REF!</v>
      </c>
      <c r="BD38" s="874" t="e">
        <f>All!#REF!</f>
        <v>#REF!</v>
      </c>
      <c r="BE38" s="874" t="e">
        <f>All!#REF!</f>
        <v>#REF!</v>
      </c>
      <c r="BF38" s="874" t="e">
        <f>All!#REF!</f>
        <v>#REF!</v>
      </c>
      <c r="BG38" s="874" t="e">
        <f>All!#REF!</f>
        <v>#REF!</v>
      </c>
      <c r="BH38" s="874" t="e">
        <f>All!#REF!</f>
        <v>#REF!</v>
      </c>
      <c r="BI38" s="874" t="e">
        <f>All!#REF!</f>
        <v>#REF!</v>
      </c>
      <c r="BJ38" s="874" t="e">
        <f>All!#REF!</f>
        <v>#REF!</v>
      </c>
      <c r="BK38" s="874" t="e">
        <f>All!#REF!</f>
        <v>#REF!</v>
      </c>
      <c r="BL38" s="874" t="e">
        <f>All!#REF!</f>
        <v>#REF!</v>
      </c>
      <c r="BM38" s="874" t="e">
        <f>All!#REF!</f>
        <v>#REF!</v>
      </c>
      <c r="BN38" s="874" t="e">
        <f>All!#REF!</f>
        <v>#REF!</v>
      </c>
      <c r="BO38" s="874" t="e">
        <f>All!#REF!</f>
        <v>#REF!</v>
      </c>
      <c r="BP38" s="874" t="e">
        <f>All!#REF!</f>
        <v>#REF!</v>
      </c>
      <c r="BQ38" s="874" t="e">
        <f>All!#REF!</f>
        <v>#REF!</v>
      </c>
      <c r="BR38" s="874" t="e">
        <f>All!#REF!</f>
        <v>#REF!</v>
      </c>
      <c r="BS38" s="874" t="e">
        <f>All!#REF!</f>
        <v>#REF!</v>
      </c>
    </row>
    <row r="39" spans="1:71" s="874" customFormat="1" ht="15" customHeight="1" x14ac:dyDescent="0.8">
      <c r="A39" s="938">
        <v>133</v>
      </c>
      <c r="B39" s="754">
        <f>AD58</f>
        <v>0.375</v>
      </c>
      <c r="C39" s="609"/>
      <c r="D39" s="754" t="str">
        <f>AF58</f>
        <v>Michigan</v>
      </c>
      <c r="E39" s="911">
        <f>IF(+D39=F39,-J39,+J39)</f>
        <v>1</v>
      </c>
      <c r="F39" s="486" t="str">
        <f>AJ58</f>
        <v>Penn State</v>
      </c>
      <c r="G39" s="486" t="str">
        <f>AK58</f>
        <v>Michigan</v>
      </c>
      <c r="H39" s="880" t="str">
        <f>AN58</f>
        <v>Michigan</v>
      </c>
      <c r="I39" s="880" t="e">
        <f>AQ58</f>
        <v>#REF!</v>
      </c>
      <c r="J39" s="601">
        <f>AL58</f>
        <v>1</v>
      </c>
      <c r="K39" s="601">
        <f>AM58</f>
        <v>48.5</v>
      </c>
      <c r="L39" s="490" t="str">
        <f>+D39</f>
        <v>Michigan</v>
      </c>
      <c r="M39" s="253"/>
      <c r="N39" s="761">
        <v>7</v>
      </c>
      <c r="O39" s="762">
        <v>2</v>
      </c>
      <c r="P39" s="763">
        <v>0</v>
      </c>
      <c r="Q39" s="649"/>
      <c r="R39" s="761" t="e">
        <f>VLOOKUP(+$D39,All!#REF!,9,FALSE)</f>
        <v>#REF!</v>
      </c>
      <c r="S39" s="762" t="e">
        <f>VLOOKUP(+$D39,All!#REF!,10,FALSE)</f>
        <v>#REF!</v>
      </c>
      <c r="T39" s="763" t="e">
        <f>VLOOKUP(+$D39,All!#REF!,11,FALSE)</f>
        <v>#REF!</v>
      </c>
      <c r="U39" s="894"/>
      <c r="V39" s="897">
        <f>VLOOKUP(+L39,All!$F$995:$J$1579,5,FALSE)</f>
        <v>86.7</v>
      </c>
      <c r="W39" s="253"/>
      <c r="X39" s="899" t="str">
        <f>AS58</f>
        <v>Penn State</v>
      </c>
      <c r="Y39" s="901">
        <f>AT58</f>
        <v>27</v>
      </c>
      <c r="Z39" s="955"/>
      <c r="AA39" s="795"/>
    </row>
    <row r="40" spans="1:71" s="918" customFormat="1" ht="15" customHeight="1" x14ac:dyDescent="0.8">
      <c r="A40" s="941">
        <f>+A39+1</f>
        <v>134</v>
      </c>
      <c r="B40" s="756" t="str">
        <f>AE58</f>
        <v>ABC</v>
      </c>
      <c r="C40" s="603"/>
      <c r="D40" s="755" t="str">
        <f>AH58</f>
        <v>Penn State</v>
      </c>
      <c r="E40" s="895">
        <f>K39</f>
        <v>48.5</v>
      </c>
      <c r="F40" s="609"/>
      <c r="G40" s="609"/>
      <c r="H40" s="889"/>
      <c r="I40" s="889"/>
      <c r="J40" s="123"/>
      <c r="K40" s="123"/>
      <c r="L40" s="361" t="str">
        <f>+D40</f>
        <v>Penn State</v>
      </c>
      <c r="M40" s="73"/>
      <c r="N40" s="764">
        <v>6</v>
      </c>
      <c r="O40" s="765">
        <v>3</v>
      </c>
      <c r="P40" s="766">
        <v>0</v>
      </c>
      <c r="Q40" s="649"/>
      <c r="R40" s="764" t="e">
        <f>S39</f>
        <v>#REF!</v>
      </c>
      <c r="S40" s="765" t="e">
        <f>R39</f>
        <v>#REF!</v>
      </c>
      <c r="T40" s="766" t="e">
        <f>T39</f>
        <v>#REF!</v>
      </c>
      <c r="U40" s="894"/>
      <c r="V40" s="906">
        <f>VLOOKUP(+L40,All!$F$995:$J$1579,5,FALSE)</f>
        <v>85.1</v>
      </c>
      <c r="W40" s="253"/>
      <c r="X40" s="896" t="str">
        <f>AU58</f>
        <v>Michigan</v>
      </c>
      <c r="Y40" s="904">
        <f>AW58</f>
        <v>0</v>
      </c>
      <c r="Z40" s="956" t="str">
        <f>H39</f>
        <v>Michigan</v>
      </c>
      <c r="AA40" s="957" t="e">
        <f>I39</f>
        <v>#REF!</v>
      </c>
    </row>
    <row r="41" spans="1:71" s="918" customFormat="1" ht="5" customHeight="1" x14ac:dyDescent="0.8">
      <c r="A41" s="940"/>
      <c r="B41" s="882"/>
      <c r="C41" s="916"/>
      <c r="D41" s="882"/>
      <c r="E41" s="912"/>
      <c r="F41" s="882"/>
      <c r="G41" s="882"/>
      <c r="H41" s="882"/>
      <c r="I41" s="882"/>
      <c r="J41" s="885"/>
      <c r="K41" s="885"/>
      <c r="L41" s="882"/>
      <c r="M41" s="916"/>
      <c r="N41" s="927"/>
      <c r="O41" s="927"/>
      <c r="P41" s="927"/>
      <c r="Q41" s="924"/>
      <c r="R41" s="927"/>
      <c r="S41" s="927"/>
      <c r="T41" s="927"/>
      <c r="U41" s="924"/>
      <c r="V41" s="898"/>
      <c r="W41" s="916"/>
      <c r="X41" s="882"/>
      <c r="Y41" s="890"/>
      <c r="Z41" s="954"/>
      <c r="AA41" s="917"/>
      <c r="AB41" s="874"/>
      <c r="AC41" s="908"/>
      <c r="AD41" s="907"/>
      <c r="AE41" s="874"/>
      <c r="AF41" s="874"/>
      <c r="AG41" s="874"/>
      <c r="AH41" s="874"/>
      <c r="AI41" s="874"/>
      <c r="AJ41" s="874"/>
      <c r="AK41" s="874"/>
      <c r="AL41" s="909"/>
      <c r="AM41" s="910"/>
      <c r="AN41" s="910"/>
      <c r="AO41" s="910"/>
      <c r="AP41" s="910"/>
      <c r="AQ41" s="910"/>
      <c r="AS41" s="874"/>
      <c r="AT41" s="874"/>
      <c r="AU41" s="874"/>
      <c r="AV41" s="874"/>
      <c r="AW41" s="874"/>
      <c r="AX41" s="874"/>
      <c r="AY41" s="874"/>
      <c r="AZ41" s="874"/>
      <c r="BA41" s="874"/>
      <c r="BB41" s="874"/>
      <c r="BC41" s="874"/>
      <c r="BD41" s="874"/>
      <c r="BE41" s="874"/>
      <c r="BF41" s="874"/>
      <c r="BG41" s="874"/>
      <c r="BH41" s="874"/>
      <c r="BI41" s="874"/>
      <c r="BJ41" s="874"/>
      <c r="BK41" s="874"/>
      <c r="BL41" s="874"/>
      <c r="BM41" s="874"/>
      <c r="BN41" s="874"/>
      <c r="BO41" s="874"/>
      <c r="BP41" s="874"/>
      <c r="BQ41" s="874"/>
      <c r="BR41" s="874"/>
      <c r="BS41" s="874"/>
    </row>
    <row r="42" spans="1:71" s="479" customFormat="1" ht="15" customHeight="1" x14ac:dyDescent="0.8">
      <c r="A42" s="938">
        <v>149</v>
      </c>
      <c r="B42" s="754">
        <f>AD73</f>
        <v>0.375</v>
      </c>
      <c r="C42" s="609"/>
      <c r="D42" s="754" t="str">
        <f>AF73</f>
        <v>Oklahoma</v>
      </c>
      <c r="E42" s="911">
        <f>IF(+D42=F42,-J42,+J42)</f>
        <v>-5.5</v>
      </c>
      <c r="F42" s="486" t="str">
        <f>AJ73</f>
        <v>Oklahoma</v>
      </c>
      <c r="G42" s="486" t="str">
        <f>AK73</f>
        <v>Baylor</v>
      </c>
      <c r="H42" s="880" t="str">
        <f>AN73</f>
        <v>Baylor</v>
      </c>
      <c r="I42" s="880" t="e">
        <f>AQ73</f>
        <v>#REF!</v>
      </c>
      <c r="J42" s="601">
        <f>AL73</f>
        <v>5.5</v>
      </c>
      <c r="K42" s="601">
        <f>AM73</f>
        <v>62.5</v>
      </c>
      <c r="L42" s="490" t="str">
        <f>+D42</f>
        <v>Oklahoma</v>
      </c>
      <c r="M42" s="253"/>
      <c r="N42" s="761">
        <v>4</v>
      </c>
      <c r="O42" s="762">
        <v>5</v>
      </c>
      <c r="P42" s="763">
        <v>0</v>
      </c>
      <c r="Q42" s="649"/>
      <c r="R42" s="761" t="e">
        <f>VLOOKUP(+$D42,All!#REF!,9,FALSE)</f>
        <v>#REF!</v>
      </c>
      <c r="S42" s="762" t="e">
        <f>VLOOKUP(+$D42,All!#REF!,10,FALSE)</f>
        <v>#REF!</v>
      </c>
      <c r="T42" s="763" t="e">
        <f>VLOOKUP(+$D42,All!#REF!,11,FALSE)</f>
        <v>#REF!</v>
      </c>
      <c r="U42" s="894"/>
      <c r="V42" s="897">
        <f>VLOOKUP(+L42,All!$F$995:$J$1579,5,FALSE)</f>
        <v>88</v>
      </c>
      <c r="W42" s="253"/>
      <c r="X42" s="899" t="str">
        <f>AS73</f>
        <v>Oklahoma</v>
      </c>
      <c r="Y42" s="901">
        <f>AT73</f>
        <v>27</v>
      </c>
      <c r="Z42" s="955"/>
      <c r="AA42" s="795"/>
      <c r="AN42" s="874"/>
      <c r="AO42" s="874"/>
      <c r="AP42" s="874"/>
      <c r="AQ42" s="874"/>
    </row>
    <row r="43" spans="1:71" s="605" customFormat="1" ht="15" customHeight="1" x14ac:dyDescent="0.8">
      <c r="A43" s="941">
        <f>+A42+1</f>
        <v>150</v>
      </c>
      <c r="B43" s="756" t="str">
        <f>AE73</f>
        <v>Fox</v>
      </c>
      <c r="C43" s="603"/>
      <c r="D43" s="755" t="str">
        <f>AH73</f>
        <v>Baylor</v>
      </c>
      <c r="E43" s="895">
        <f>K42</f>
        <v>62.5</v>
      </c>
      <c r="F43" s="609"/>
      <c r="G43" s="609"/>
      <c r="H43" s="889"/>
      <c r="I43" s="889"/>
      <c r="J43" s="123"/>
      <c r="K43" s="123"/>
      <c r="L43" s="361" t="str">
        <f>+D43</f>
        <v>Baylor</v>
      </c>
      <c r="M43" s="73"/>
      <c r="N43" s="764">
        <v>6</v>
      </c>
      <c r="O43" s="765">
        <v>3</v>
      </c>
      <c r="P43" s="766">
        <v>0</v>
      </c>
      <c r="Q43" s="649"/>
      <c r="R43" s="764" t="e">
        <f>S42</f>
        <v>#REF!</v>
      </c>
      <c r="S43" s="765" t="e">
        <f>R42</f>
        <v>#REF!</v>
      </c>
      <c r="T43" s="766" t="e">
        <f>T42</f>
        <v>#REF!</v>
      </c>
      <c r="U43" s="894"/>
      <c r="V43" s="906">
        <f>VLOOKUP(+L43,All!$F$995:$J$1579,5,FALSE)</f>
        <v>81.06</v>
      </c>
      <c r="W43" s="253"/>
      <c r="X43" s="896" t="str">
        <f>AU73</f>
        <v>Baylor</v>
      </c>
      <c r="Y43" s="904">
        <f>AV73</f>
        <v>24</v>
      </c>
      <c r="Z43" s="956" t="str">
        <f>H42</f>
        <v>Baylor</v>
      </c>
      <c r="AA43" s="957" t="e">
        <f>I42</f>
        <v>#REF!</v>
      </c>
      <c r="AN43" s="918"/>
      <c r="AO43" s="918"/>
      <c r="AP43" s="918"/>
      <c r="AQ43" s="918"/>
    </row>
    <row r="44" spans="1:71" s="918" customFormat="1" ht="5" customHeight="1" x14ac:dyDescent="0.8">
      <c r="A44" s="940"/>
      <c r="B44" s="882"/>
      <c r="C44" s="916"/>
      <c r="D44" s="882"/>
      <c r="E44" s="912"/>
      <c r="F44" s="882"/>
      <c r="G44" s="882"/>
      <c r="H44" s="882"/>
      <c r="I44" s="882"/>
      <c r="J44" s="885"/>
      <c r="K44" s="885"/>
      <c r="L44" s="882"/>
      <c r="M44" s="916"/>
      <c r="N44" s="927"/>
      <c r="O44" s="927"/>
      <c r="P44" s="927"/>
      <c r="Q44" s="924"/>
      <c r="R44" s="927"/>
      <c r="S44" s="927"/>
      <c r="T44" s="927"/>
      <c r="U44" s="924"/>
      <c r="V44" s="898"/>
      <c r="W44" s="916"/>
      <c r="X44" s="882"/>
      <c r="Y44" s="890"/>
      <c r="Z44" s="954"/>
      <c r="AA44" s="917"/>
      <c r="AB44" s="874" t="str">
        <f>All!B810</f>
        <v>Sat</v>
      </c>
      <c r="AC44" s="908">
        <f>All!C810</f>
        <v>44513</v>
      </c>
      <c r="AD44" s="907">
        <f>All!D810-3/24</f>
        <v>0.52083333333333337</v>
      </c>
      <c r="AE44" s="874" t="str">
        <f>All!E810</f>
        <v>ESPN2</v>
      </c>
      <c r="AF44" s="874" t="str">
        <f>All!F810</f>
        <v>Iowa State</v>
      </c>
      <c r="AG44" s="874" t="str">
        <f>All!G810</f>
        <v>B12</v>
      </c>
      <c r="AH44" s="874" t="str">
        <f>All!H810</f>
        <v>Texas Tech</v>
      </c>
      <c r="AI44" s="874" t="str">
        <f>All!I810</f>
        <v>B12</v>
      </c>
      <c r="AJ44" s="874" t="str">
        <f>All!J810</f>
        <v>Iowa State</v>
      </c>
      <c r="AK44" s="874" t="str">
        <f>All!K810</f>
        <v>Texas Tech</v>
      </c>
      <c r="AL44" s="909">
        <f>All!L810</f>
        <v>10.5</v>
      </c>
      <c r="AM44" s="910">
        <f>All!M810</f>
        <v>58.5</v>
      </c>
      <c r="AN44" s="910" t="str">
        <f>All!T810</f>
        <v>Iowa State</v>
      </c>
      <c r="AO44" s="910" t="e">
        <f>All!#REF!</f>
        <v>#REF!</v>
      </c>
      <c r="AP44" s="910"/>
      <c r="AQ44" s="910" t="e">
        <f>All!#REF!</f>
        <v>#REF!</v>
      </c>
      <c r="AS44" s="874" t="str">
        <f>All!V810</f>
        <v>Iowa State</v>
      </c>
      <c r="AT44" s="874">
        <f>All!W810</f>
        <v>31</v>
      </c>
      <c r="AU44" s="874" t="str">
        <f>All!X810</f>
        <v>Texas Tech</v>
      </c>
      <c r="AV44" s="874">
        <f>All!Y810</f>
        <v>15</v>
      </c>
      <c r="AW44" s="874">
        <f>All!Z810</f>
        <v>0</v>
      </c>
      <c r="AX44" s="874" t="e">
        <f>All!#REF!</f>
        <v>#REF!</v>
      </c>
      <c r="AY44" s="874" t="e">
        <f>All!#REF!</f>
        <v>#REF!</v>
      </c>
      <c r="AZ44" s="874" t="e">
        <f>All!#REF!</f>
        <v>#REF!</v>
      </c>
      <c r="BA44" s="874" t="e">
        <f>All!#REF!</f>
        <v>#REF!</v>
      </c>
      <c r="BB44" s="874" t="e">
        <f>All!#REF!</f>
        <v>#REF!</v>
      </c>
      <c r="BC44" s="874" t="e">
        <f>All!#REF!</f>
        <v>#REF!</v>
      </c>
      <c r="BD44" s="874" t="e">
        <f>All!#REF!</f>
        <v>#REF!</v>
      </c>
      <c r="BE44" s="874" t="e">
        <f>All!#REF!</f>
        <v>#REF!</v>
      </c>
      <c r="BF44" s="874" t="e">
        <f>All!#REF!</f>
        <v>#REF!</v>
      </c>
      <c r="BG44" s="874" t="e">
        <f>All!#REF!</f>
        <v>#REF!</v>
      </c>
      <c r="BH44" s="874" t="e">
        <f>All!#REF!</f>
        <v>#REF!</v>
      </c>
      <c r="BI44" s="874" t="e">
        <f>All!#REF!</f>
        <v>#REF!</v>
      </c>
      <c r="BJ44" s="874" t="e">
        <f>All!#REF!</f>
        <v>#REF!</v>
      </c>
      <c r="BK44" s="874" t="e">
        <f>All!#REF!</f>
        <v>#REF!</v>
      </c>
      <c r="BL44" s="874" t="e">
        <f>All!#REF!</f>
        <v>#REF!</v>
      </c>
      <c r="BM44" s="874" t="e">
        <f>All!#REF!</f>
        <v>#REF!</v>
      </c>
      <c r="BN44" s="874" t="e">
        <f>All!#REF!</f>
        <v>#REF!</v>
      </c>
      <c r="BO44" s="874" t="e">
        <f>All!#REF!</f>
        <v>#REF!</v>
      </c>
      <c r="BP44" s="874" t="e">
        <f>All!#REF!</f>
        <v>#REF!</v>
      </c>
      <c r="BQ44" s="874" t="e">
        <f>All!#REF!</f>
        <v>#REF!</v>
      </c>
      <c r="BR44" s="874" t="e">
        <f>All!#REF!</f>
        <v>#REF!</v>
      </c>
      <c r="BS44" s="874" t="e">
        <f>All!#REF!</f>
        <v>#REF!</v>
      </c>
    </row>
    <row r="45" spans="1:71" s="605" customFormat="1" ht="15" customHeight="1" x14ac:dyDescent="0.8">
      <c r="A45" s="938">
        <v>121</v>
      </c>
      <c r="B45" s="754">
        <f>AD74</f>
        <v>0.375</v>
      </c>
      <c r="C45" s="609"/>
      <c r="D45" s="754" t="str">
        <f>AF74</f>
        <v>West Virginia</v>
      </c>
      <c r="E45" s="911">
        <f>IF(+D45=F45,-J45,+J45)</f>
        <v>7</v>
      </c>
      <c r="F45" s="486" t="str">
        <f>AJ74</f>
        <v>Kansas State</v>
      </c>
      <c r="G45" s="486" t="str">
        <f>AK74</f>
        <v>West Virginia</v>
      </c>
      <c r="H45" s="880" t="str">
        <f>AN74</f>
        <v>West Virginia</v>
      </c>
      <c r="I45" s="880" t="e">
        <f>AQ74</f>
        <v>#REF!</v>
      </c>
      <c r="J45" s="601">
        <f>AL74</f>
        <v>7</v>
      </c>
      <c r="K45" s="601">
        <f>AM74</f>
        <v>47</v>
      </c>
      <c r="L45" s="490" t="str">
        <f>+D45</f>
        <v>West Virginia</v>
      </c>
      <c r="M45" s="253"/>
      <c r="N45" s="761">
        <v>5</v>
      </c>
      <c r="O45" s="762">
        <v>4</v>
      </c>
      <c r="P45" s="763">
        <v>0</v>
      </c>
      <c r="Q45" s="649"/>
      <c r="R45" s="761" t="e">
        <f>VLOOKUP(+$D45,All!#REF!,9,FALSE)</f>
        <v>#REF!</v>
      </c>
      <c r="S45" s="762" t="e">
        <f>VLOOKUP(+$D45,All!#REF!,10,FALSE)</f>
        <v>#REF!</v>
      </c>
      <c r="T45" s="763" t="e">
        <f>VLOOKUP(+$D45,All!#REF!,11,FALSE)</f>
        <v>#REF!</v>
      </c>
      <c r="U45" s="894"/>
      <c r="V45" s="897">
        <f>VLOOKUP(+L45,All!$F$995:$J$1579,5,FALSE)</f>
        <v>75.77</v>
      </c>
      <c r="W45" s="253"/>
      <c r="X45" s="899" t="str">
        <f>AS74</f>
        <v>West Virginia</v>
      </c>
      <c r="Y45" s="901">
        <f>AT74</f>
        <v>37</v>
      </c>
      <c r="Z45" s="955"/>
      <c r="AA45" s="795"/>
      <c r="AN45" s="918"/>
      <c r="AO45" s="918"/>
      <c r="AP45" s="918"/>
      <c r="AQ45" s="918"/>
    </row>
    <row r="46" spans="1:71" ht="15" customHeight="1" x14ac:dyDescent="0.8">
      <c r="A46" s="941">
        <f>+A45+1</f>
        <v>122</v>
      </c>
      <c r="B46" s="756">
        <f>AE74</f>
        <v>0</v>
      </c>
      <c r="C46" s="603"/>
      <c r="D46" s="755" t="str">
        <f>AH74</f>
        <v>Kansas State</v>
      </c>
      <c r="E46" s="895">
        <f>K45</f>
        <v>47</v>
      </c>
      <c r="F46" s="609"/>
      <c r="G46" s="609"/>
      <c r="H46" s="889"/>
      <c r="I46" s="889"/>
      <c r="J46" s="123"/>
      <c r="K46" s="123"/>
      <c r="L46" s="361" t="str">
        <f>+D46</f>
        <v>Kansas State</v>
      </c>
      <c r="M46" s="73"/>
      <c r="N46" s="764">
        <v>5</v>
      </c>
      <c r="O46" s="765">
        <v>3</v>
      </c>
      <c r="P46" s="766">
        <v>1</v>
      </c>
      <c r="Q46" s="649"/>
      <c r="R46" s="764" t="e">
        <f>S45</f>
        <v>#REF!</v>
      </c>
      <c r="S46" s="765" t="e">
        <f>R45</f>
        <v>#REF!</v>
      </c>
      <c r="T46" s="766" t="e">
        <f>T45</f>
        <v>#REF!</v>
      </c>
      <c r="U46" s="894"/>
      <c r="V46" s="906">
        <f>VLOOKUP(+L46,All!$F$995:$J$1579,5,FALSE)</f>
        <v>77.52</v>
      </c>
      <c r="W46" s="253"/>
      <c r="X46" s="896" t="str">
        <f>AU74</f>
        <v>Kansas State</v>
      </c>
      <c r="Y46" s="904">
        <f>AV74</f>
        <v>10</v>
      </c>
      <c r="Z46" s="956" t="str">
        <f>H45</f>
        <v>West Virginia</v>
      </c>
      <c r="AA46" s="957" t="e">
        <f>I45</f>
        <v>#REF!</v>
      </c>
    </row>
    <row r="47" spans="1:71" s="918" customFormat="1" ht="5" customHeight="1" x14ac:dyDescent="0.8">
      <c r="A47" s="940"/>
      <c r="B47" s="882"/>
      <c r="C47" s="916"/>
      <c r="D47" s="882"/>
      <c r="E47" s="912"/>
      <c r="F47" s="882"/>
      <c r="G47" s="882"/>
      <c r="H47" s="882"/>
      <c r="I47" s="882"/>
      <c r="J47" s="885"/>
      <c r="K47" s="885"/>
      <c r="L47" s="882"/>
      <c r="M47" s="916"/>
      <c r="N47" s="927"/>
      <c r="O47" s="927"/>
      <c r="P47" s="927"/>
      <c r="Q47" s="924"/>
      <c r="R47" s="927"/>
      <c r="S47" s="927"/>
      <c r="T47" s="927"/>
      <c r="U47" s="924"/>
      <c r="V47" s="898"/>
      <c r="W47" s="916"/>
      <c r="X47" s="882"/>
      <c r="Y47" s="890"/>
      <c r="Z47" s="954"/>
      <c r="AA47" s="917"/>
      <c r="AB47" s="874" t="str">
        <f>All!B813</f>
        <v>Sat</v>
      </c>
      <c r="AC47" s="908">
        <f>All!C813</f>
        <v>44513</v>
      </c>
      <c r="AD47" s="907">
        <f>All!D813-3/24</f>
        <v>0.52083333333333337</v>
      </c>
      <c r="AE47" s="874" t="str">
        <f>All!E813</f>
        <v>espn3</v>
      </c>
      <c r="AF47" s="874" t="str">
        <f>All!F813</f>
        <v>Florida Intl</v>
      </c>
      <c r="AG47" s="874" t="str">
        <f>All!G813</f>
        <v>CUSA</v>
      </c>
      <c r="AH47" s="874" t="str">
        <f>All!H813</f>
        <v>Middle Tenn St</v>
      </c>
      <c r="AI47" s="874" t="str">
        <f>All!I813</f>
        <v>CUSA</v>
      </c>
      <c r="AJ47" s="874" t="str">
        <f>All!J813</f>
        <v>Middle Tenn St</v>
      </c>
      <c r="AK47" s="874" t="str">
        <f>All!K813</f>
        <v>Florida Intl</v>
      </c>
      <c r="AL47" s="909">
        <f>All!L813</f>
        <v>10</v>
      </c>
      <c r="AM47" s="910">
        <f>All!M813</f>
        <v>56</v>
      </c>
      <c r="AN47" s="910" t="str">
        <f>All!T813</f>
        <v>Florida Intl</v>
      </c>
      <c r="AO47" s="910" t="e">
        <f>All!#REF!</f>
        <v>#REF!</v>
      </c>
      <c r="AP47" s="910"/>
      <c r="AQ47" s="910" t="e">
        <f>All!#REF!</f>
        <v>#REF!</v>
      </c>
      <c r="AS47" s="874" t="str">
        <f>All!V813</f>
        <v>Middle Tenn St</v>
      </c>
      <c r="AT47" s="874">
        <f>All!W813</f>
        <v>31</v>
      </c>
      <c r="AU47" s="874" t="str">
        <f>All!X813</f>
        <v>Florida Intl</v>
      </c>
      <c r="AV47" s="874">
        <f>All!Y813</f>
        <v>28</v>
      </c>
      <c r="AW47" s="874">
        <f>All!Z813</f>
        <v>0</v>
      </c>
      <c r="AX47" s="874" t="e">
        <f>All!#REF!</f>
        <v>#REF!</v>
      </c>
      <c r="AY47" s="874" t="e">
        <f>All!#REF!</f>
        <v>#REF!</v>
      </c>
      <c r="AZ47" s="874" t="e">
        <f>All!#REF!</f>
        <v>#REF!</v>
      </c>
      <c r="BA47" s="874" t="e">
        <f>All!#REF!</f>
        <v>#REF!</v>
      </c>
      <c r="BB47" s="874" t="e">
        <f>All!#REF!</f>
        <v>#REF!</v>
      </c>
      <c r="BC47" s="874" t="e">
        <f>All!#REF!</f>
        <v>#REF!</v>
      </c>
      <c r="BD47" s="874" t="e">
        <f>All!#REF!</f>
        <v>#REF!</v>
      </c>
      <c r="BE47" s="874" t="e">
        <f>All!#REF!</f>
        <v>#REF!</v>
      </c>
      <c r="BF47" s="874" t="e">
        <f>All!#REF!</f>
        <v>#REF!</v>
      </c>
      <c r="BG47" s="874" t="e">
        <f>All!#REF!</f>
        <v>#REF!</v>
      </c>
      <c r="BH47" s="874" t="e">
        <f>All!#REF!</f>
        <v>#REF!</v>
      </c>
      <c r="BI47" s="874" t="e">
        <f>All!#REF!</f>
        <v>#REF!</v>
      </c>
      <c r="BJ47" s="874" t="e">
        <f>All!#REF!</f>
        <v>#REF!</v>
      </c>
      <c r="BK47" s="874" t="e">
        <f>All!#REF!</f>
        <v>#REF!</v>
      </c>
      <c r="BL47" s="874" t="e">
        <f>All!#REF!</f>
        <v>#REF!</v>
      </c>
      <c r="BM47" s="874" t="e">
        <f>All!#REF!</f>
        <v>#REF!</v>
      </c>
      <c r="BN47" s="874" t="e">
        <f>All!#REF!</f>
        <v>#REF!</v>
      </c>
      <c r="BO47" s="874" t="e">
        <f>All!#REF!</f>
        <v>#REF!</v>
      </c>
      <c r="BP47" s="874" t="e">
        <f>All!#REF!</f>
        <v>#REF!</v>
      </c>
      <c r="BQ47" s="874" t="e">
        <f>All!#REF!</f>
        <v>#REF!</v>
      </c>
      <c r="BR47" s="874" t="e">
        <f>All!#REF!</f>
        <v>#REF!</v>
      </c>
      <c r="BS47" s="874" t="e">
        <f>All!#REF!</f>
        <v>#REF!</v>
      </c>
    </row>
    <row r="48" spans="1:71" s="605" customFormat="1" ht="15" customHeight="1" x14ac:dyDescent="0.8">
      <c r="A48" s="938">
        <v>229</v>
      </c>
      <c r="B48" s="754">
        <f>AD110</f>
        <v>0.375</v>
      </c>
      <c r="C48" s="609"/>
      <c r="D48" s="754" t="str">
        <f>AF110</f>
        <v>1AA Bucknell</v>
      </c>
      <c r="E48" s="911">
        <f>IF(+D48=F48,-J48,+J48)</f>
        <v>0</v>
      </c>
      <c r="F48" s="486">
        <f>AJ110</f>
        <v>0</v>
      </c>
      <c r="G48" s="486" t="str">
        <f>AK110</f>
        <v>1AA Bucknell</v>
      </c>
      <c r="H48" s="880">
        <f>AN110</f>
        <v>0</v>
      </c>
      <c r="I48" s="880" t="e">
        <f>AQ110</f>
        <v>#REF!</v>
      </c>
      <c r="J48" s="601">
        <f>AL110</f>
        <v>0</v>
      </c>
      <c r="K48" s="601">
        <f>AM110</f>
        <v>0</v>
      </c>
      <c r="L48" s="490" t="str">
        <f>+D48</f>
        <v>1AA Bucknell</v>
      </c>
      <c r="M48" s="253"/>
      <c r="N48" s="761">
        <v>1</v>
      </c>
      <c r="O48" s="762">
        <v>2</v>
      </c>
      <c r="P48" s="763">
        <v>0</v>
      </c>
      <c r="Q48" s="649"/>
      <c r="R48" s="761" t="e">
        <f>VLOOKUP(+$D48,All!#REF!,9,FALSE)</f>
        <v>#REF!</v>
      </c>
      <c r="S48" s="762" t="e">
        <f>VLOOKUP(+$D48,All!#REF!,10,FALSE)</f>
        <v>#REF!</v>
      </c>
      <c r="T48" s="763" t="e">
        <f>VLOOKUP(+$D48,All!#REF!,11,FALSE)</f>
        <v>#REF!</v>
      </c>
      <c r="U48" s="894"/>
      <c r="V48" s="897">
        <f>VLOOKUP(+L48,All!$F$995:$J$1579,5,FALSE)</f>
        <v>19.18</v>
      </c>
      <c r="W48" s="253"/>
      <c r="X48" s="850"/>
      <c r="Y48" s="891"/>
      <c r="Z48" s="955"/>
      <c r="AA48" s="795"/>
      <c r="AN48" s="918"/>
      <c r="AO48" s="918"/>
      <c r="AP48" s="918"/>
      <c r="AQ48" s="918"/>
    </row>
    <row r="49" spans="1:82" s="605" customFormat="1" ht="15" customHeight="1" x14ac:dyDescent="0.8">
      <c r="A49" s="941">
        <f>+A48+1</f>
        <v>230</v>
      </c>
      <c r="B49" s="755" t="str">
        <f>AE110</f>
        <v>CBSSN</v>
      </c>
      <c r="C49" s="603"/>
      <c r="D49" s="755" t="str">
        <f>AH110</f>
        <v>Army</v>
      </c>
      <c r="E49" s="895">
        <f>K48</f>
        <v>0</v>
      </c>
      <c r="F49" s="609"/>
      <c r="G49" s="609"/>
      <c r="H49" s="889"/>
      <c r="I49" s="889"/>
      <c r="J49" s="123"/>
      <c r="K49" s="123"/>
      <c r="L49" s="361" t="str">
        <f>+D49</f>
        <v>Army</v>
      </c>
      <c r="M49" s="73"/>
      <c r="N49" s="764">
        <v>4</v>
      </c>
      <c r="O49" s="765">
        <v>4</v>
      </c>
      <c r="P49" s="766">
        <v>0</v>
      </c>
      <c r="Q49" s="649"/>
      <c r="R49" s="764" t="e">
        <f>S48</f>
        <v>#REF!</v>
      </c>
      <c r="S49" s="765" t="e">
        <f>R48</f>
        <v>#REF!</v>
      </c>
      <c r="T49" s="766" t="e">
        <f>T48</f>
        <v>#REF!</v>
      </c>
      <c r="U49" s="894"/>
      <c r="V49" s="906">
        <f>VLOOKUP(+L49,All!$F$995:$J$1579,5,FALSE)</f>
        <v>71.17</v>
      </c>
      <c r="W49" s="253"/>
      <c r="X49" s="851" t="s">
        <v>502</v>
      </c>
      <c r="Y49" s="854"/>
      <c r="Z49" s="956">
        <f>H48</f>
        <v>0</v>
      </c>
      <c r="AA49" s="957" t="e">
        <f>I48</f>
        <v>#REF!</v>
      </c>
      <c r="AN49" s="918"/>
      <c r="AO49" s="918"/>
      <c r="AP49" s="918"/>
      <c r="AQ49" s="918"/>
    </row>
    <row r="50" spans="1:82" s="918" customFormat="1" ht="5" customHeight="1" x14ac:dyDescent="0.8">
      <c r="A50" s="940"/>
      <c r="B50" s="882"/>
      <c r="C50" s="916"/>
      <c r="D50" s="882"/>
      <c r="E50" s="912"/>
      <c r="F50" s="882"/>
      <c r="G50" s="882"/>
      <c r="H50" s="882"/>
      <c r="I50" s="882"/>
      <c r="J50" s="885"/>
      <c r="K50" s="885"/>
      <c r="L50" s="882"/>
      <c r="M50" s="916"/>
      <c r="N50" s="927"/>
      <c r="O50" s="927"/>
      <c r="P50" s="927"/>
      <c r="Q50" s="924"/>
      <c r="R50" s="927"/>
      <c r="S50" s="927"/>
      <c r="T50" s="927"/>
      <c r="U50" s="924"/>
      <c r="V50" s="898"/>
      <c r="W50" s="916"/>
      <c r="X50" s="882"/>
      <c r="Y50" s="890"/>
      <c r="Z50" s="954"/>
      <c r="AA50" s="917"/>
      <c r="AB50" s="874" t="str">
        <f>All!B816</f>
        <v>Sat</v>
      </c>
      <c r="AC50" s="908">
        <f>All!C816</f>
        <v>44513</v>
      </c>
      <c r="AD50" s="907">
        <f>All!D816-3/24</f>
        <v>0.45833333333333337</v>
      </c>
      <c r="AE50" s="874">
        <f>All!E816</f>
        <v>0</v>
      </c>
      <c r="AF50" s="874" t="str">
        <f>All!F816</f>
        <v>Western Kentucky</v>
      </c>
      <c r="AG50" s="874" t="str">
        <f>All!G816</f>
        <v>CUSA</v>
      </c>
      <c r="AH50" s="874" t="str">
        <f>All!H816</f>
        <v>Rice</v>
      </c>
      <c r="AI50" s="874" t="str">
        <f>All!I816</f>
        <v>CUSA</v>
      </c>
      <c r="AJ50" s="874" t="str">
        <f>All!J816</f>
        <v>Western Kentucky</v>
      </c>
      <c r="AK50" s="874" t="str">
        <f>All!K816</f>
        <v>Rice</v>
      </c>
      <c r="AL50" s="909">
        <f>All!L816</f>
        <v>18.5</v>
      </c>
      <c r="AM50" s="910">
        <f>All!M816</f>
        <v>62.5</v>
      </c>
      <c r="AN50" s="910" t="str">
        <f>All!T816</f>
        <v>Western Kentucky</v>
      </c>
      <c r="AO50" s="910" t="e">
        <f>All!#REF!</f>
        <v>#REF!</v>
      </c>
      <c r="AP50" s="910"/>
      <c r="AQ50" s="910" t="e">
        <f>All!#REF!</f>
        <v>#REF!</v>
      </c>
      <c r="AS50" s="874">
        <f>All!V816</f>
        <v>0</v>
      </c>
      <c r="AT50" s="874">
        <f>All!W816</f>
        <v>0</v>
      </c>
      <c r="AU50" s="874" t="str">
        <f>All!X816</f>
        <v>DNP</v>
      </c>
      <c r="AV50" s="874">
        <f>All!Y816</f>
        <v>0</v>
      </c>
      <c r="AW50" s="874">
        <f>All!Z816</f>
        <v>0</v>
      </c>
      <c r="AX50" s="874" t="e">
        <f>All!#REF!</f>
        <v>#REF!</v>
      </c>
      <c r="AY50" s="874" t="e">
        <f>All!#REF!</f>
        <v>#REF!</v>
      </c>
      <c r="AZ50" s="874" t="e">
        <f>All!#REF!</f>
        <v>#REF!</v>
      </c>
      <c r="BA50" s="874" t="e">
        <f>All!#REF!</f>
        <v>#REF!</v>
      </c>
      <c r="BB50" s="874" t="e">
        <f>All!#REF!</f>
        <v>#REF!</v>
      </c>
      <c r="BC50" s="874" t="e">
        <f>All!#REF!</f>
        <v>#REF!</v>
      </c>
      <c r="BD50" s="874" t="e">
        <f>All!#REF!</f>
        <v>#REF!</v>
      </c>
      <c r="BE50" s="874" t="e">
        <f>All!#REF!</f>
        <v>#REF!</v>
      </c>
      <c r="BF50" s="874" t="e">
        <f>All!#REF!</f>
        <v>#REF!</v>
      </c>
      <c r="BG50" s="874" t="e">
        <f>All!#REF!</f>
        <v>#REF!</v>
      </c>
      <c r="BH50" s="874" t="e">
        <f>All!#REF!</f>
        <v>#REF!</v>
      </c>
      <c r="BI50" s="874" t="e">
        <f>All!#REF!</f>
        <v>#REF!</v>
      </c>
      <c r="BJ50" s="874" t="e">
        <f>All!#REF!</f>
        <v>#REF!</v>
      </c>
      <c r="BK50" s="874" t="e">
        <f>All!#REF!</f>
        <v>#REF!</v>
      </c>
      <c r="BL50" s="874" t="e">
        <f>All!#REF!</f>
        <v>#REF!</v>
      </c>
      <c r="BM50" s="874" t="e">
        <f>All!#REF!</f>
        <v>#REF!</v>
      </c>
      <c r="BN50" s="874" t="e">
        <f>All!#REF!</f>
        <v>#REF!</v>
      </c>
      <c r="BO50" s="874" t="e">
        <f>All!#REF!</f>
        <v>#REF!</v>
      </c>
      <c r="BP50" s="874" t="e">
        <f>All!#REF!</f>
        <v>#REF!</v>
      </c>
      <c r="BQ50" s="874" t="e">
        <f>All!#REF!</f>
        <v>#REF!</v>
      </c>
      <c r="BR50" s="874" t="e">
        <f>All!#REF!</f>
        <v>#REF!</v>
      </c>
      <c r="BS50" s="874" t="e">
        <f>All!#REF!</f>
        <v>#REF!</v>
      </c>
    </row>
    <row r="51" spans="1:82" s="605" customFormat="1" ht="15" customHeight="1" x14ac:dyDescent="0.8">
      <c r="A51" s="938">
        <v>227</v>
      </c>
      <c r="B51" s="754">
        <f>AD112</f>
        <v>0.375</v>
      </c>
      <c r="C51" s="609"/>
      <c r="D51" s="754" t="str">
        <f>AF112</f>
        <v>1AA Maine</v>
      </c>
      <c r="E51" s="911">
        <f>IF(+D51=F51,-J51,+J51)</f>
        <v>0</v>
      </c>
      <c r="F51" s="486">
        <f>AJ112</f>
        <v>0</v>
      </c>
      <c r="G51" s="486" t="str">
        <f>AK112</f>
        <v>1AA Maine</v>
      </c>
      <c r="H51" s="880">
        <f>AN112</f>
        <v>0</v>
      </c>
      <c r="I51" s="880" t="e">
        <f>AQ112</f>
        <v>#REF!</v>
      </c>
      <c r="J51" s="601">
        <f>AL112</f>
        <v>0</v>
      </c>
      <c r="K51" s="601">
        <f>AM112</f>
        <v>0</v>
      </c>
      <c r="L51" s="490" t="str">
        <f>+D51</f>
        <v>1AA Maine</v>
      </c>
      <c r="M51" s="253"/>
      <c r="N51" s="761">
        <v>1</v>
      </c>
      <c r="O51" s="762">
        <v>3</v>
      </c>
      <c r="P51" s="763">
        <v>0</v>
      </c>
      <c r="Q51" s="649"/>
      <c r="R51" s="761" t="e">
        <f>VLOOKUP(+$D51,All!#REF!,9,FALSE)</f>
        <v>#REF!</v>
      </c>
      <c r="S51" s="762" t="e">
        <f>VLOOKUP(+$D51,All!#REF!,10,FALSE)</f>
        <v>#REF!</v>
      </c>
      <c r="T51" s="763" t="e">
        <f>VLOOKUP(+$D51,All!#REF!,11,FALSE)</f>
        <v>#REF!</v>
      </c>
      <c r="U51" s="894"/>
      <c r="V51" s="897">
        <f>VLOOKUP(+L51,All!$F$995:$J$1579,5,FALSE)</f>
        <v>41.91</v>
      </c>
      <c r="W51" s="253"/>
      <c r="X51" s="850"/>
      <c r="Y51" s="891"/>
      <c r="Z51" s="955"/>
      <c r="AA51" s="795"/>
      <c r="AN51" s="918"/>
      <c r="AO51" s="918"/>
      <c r="AP51" s="918"/>
      <c r="AQ51" s="918"/>
    </row>
    <row r="52" spans="1:82" s="605" customFormat="1" ht="15" customHeight="1" x14ac:dyDescent="0.8">
      <c r="A52" s="941">
        <f>+A51+1</f>
        <v>228</v>
      </c>
      <c r="B52" s="756">
        <f>AE112</f>
        <v>0</v>
      </c>
      <c r="C52" s="603"/>
      <c r="D52" s="755" t="str">
        <f>AH112</f>
        <v>Massachusetts</v>
      </c>
      <c r="E52" s="895">
        <f>K51</f>
        <v>0</v>
      </c>
      <c r="F52" s="609"/>
      <c r="G52" s="609"/>
      <c r="H52" s="889"/>
      <c r="I52" s="889"/>
      <c r="J52" s="123"/>
      <c r="K52" s="123"/>
      <c r="L52" s="361" t="str">
        <f>+D52</f>
        <v>Massachusetts</v>
      </c>
      <c r="M52" s="73"/>
      <c r="N52" s="764">
        <v>3</v>
      </c>
      <c r="O52" s="765">
        <v>6</v>
      </c>
      <c r="P52" s="766">
        <v>0</v>
      </c>
      <c r="Q52" s="649"/>
      <c r="R52" s="764" t="e">
        <f>S51</f>
        <v>#REF!</v>
      </c>
      <c r="S52" s="765" t="e">
        <f>R51</f>
        <v>#REF!</v>
      </c>
      <c r="T52" s="766" t="e">
        <f>T51</f>
        <v>#REF!</v>
      </c>
      <c r="U52" s="894"/>
      <c r="V52" s="906">
        <f>VLOOKUP(+L52,All!$F$995:$J$1579,5,FALSE)</f>
        <v>39.43</v>
      </c>
      <c r="W52" s="253"/>
      <c r="X52" s="851" t="s">
        <v>502</v>
      </c>
      <c r="Y52" s="854"/>
      <c r="Z52" s="956">
        <f>H51</f>
        <v>0</v>
      </c>
      <c r="AA52" s="957" t="e">
        <f>I51</f>
        <v>#REF!</v>
      </c>
      <c r="AN52" s="918"/>
      <c r="AO52" s="918"/>
      <c r="AP52" s="918"/>
      <c r="AQ52" s="918"/>
    </row>
    <row r="53" spans="1:82" s="918" customFormat="1" ht="5" customHeight="1" x14ac:dyDescent="0.8">
      <c r="A53" s="940"/>
      <c r="B53" s="882"/>
      <c r="C53" s="916"/>
      <c r="D53" s="882"/>
      <c r="E53" s="912"/>
      <c r="F53" s="882"/>
      <c r="G53" s="882"/>
      <c r="H53" s="882"/>
      <c r="I53" s="882"/>
      <c r="J53" s="885"/>
      <c r="K53" s="885"/>
      <c r="L53" s="882"/>
      <c r="M53" s="916"/>
      <c r="N53" s="927"/>
      <c r="O53" s="927"/>
      <c r="P53" s="927"/>
      <c r="Q53" s="924"/>
      <c r="R53" s="927"/>
      <c r="S53" s="927"/>
      <c r="T53" s="927"/>
      <c r="U53" s="924"/>
      <c r="V53" s="898"/>
      <c r="W53" s="916"/>
      <c r="X53" s="882"/>
      <c r="Y53" s="890"/>
      <c r="Z53" s="954"/>
      <c r="AA53" s="917"/>
      <c r="AB53" s="874" t="e">
        <f>All!#REF!</f>
        <v>#REF!</v>
      </c>
      <c r="AC53" s="908" t="e">
        <f>All!#REF!</f>
        <v>#REF!</v>
      </c>
      <c r="AD53" s="907" t="e">
        <f>All!#REF!-3/24</f>
        <v>#REF!</v>
      </c>
      <c r="AE53" s="874" t="e">
        <f>All!#REF!</f>
        <v>#REF!</v>
      </c>
      <c r="AF53" s="874" t="e">
        <f>All!#REF!</f>
        <v>#REF!</v>
      </c>
      <c r="AG53" s="874" t="e">
        <f>All!#REF!</f>
        <v>#REF!</v>
      </c>
      <c r="AH53" s="874" t="e">
        <f>All!#REF!</f>
        <v>#REF!</v>
      </c>
      <c r="AI53" s="874" t="e">
        <f>All!#REF!</f>
        <v>#REF!</v>
      </c>
      <c r="AJ53" s="874" t="e">
        <f>All!#REF!</f>
        <v>#REF!</v>
      </c>
      <c r="AK53" s="874" t="e">
        <f>All!#REF!</f>
        <v>#REF!</v>
      </c>
      <c r="AL53" s="909" t="e">
        <f>All!#REF!</f>
        <v>#REF!</v>
      </c>
      <c r="AM53" s="910" t="e">
        <f>All!#REF!</f>
        <v>#REF!</v>
      </c>
      <c r="AN53" s="910" t="e">
        <f>All!#REF!</f>
        <v>#REF!</v>
      </c>
      <c r="AO53" s="910" t="e">
        <f>All!#REF!</f>
        <v>#REF!</v>
      </c>
      <c r="AP53" s="910"/>
      <c r="AQ53" s="910" t="e">
        <f>All!#REF!</f>
        <v>#REF!</v>
      </c>
      <c r="AS53" s="874" t="e">
        <f>All!#REF!</f>
        <v>#REF!</v>
      </c>
      <c r="AT53" s="874" t="e">
        <f>All!#REF!</f>
        <v>#REF!</v>
      </c>
      <c r="AU53" s="874" t="e">
        <f>All!#REF!</f>
        <v>#REF!</v>
      </c>
      <c r="AV53" s="874" t="e">
        <f>All!#REF!</f>
        <v>#REF!</v>
      </c>
      <c r="AW53" s="874" t="e">
        <f>All!#REF!</f>
        <v>#REF!</v>
      </c>
      <c r="AX53" s="874" t="e">
        <f>All!#REF!</f>
        <v>#REF!</v>
      </c>
      <c r="AY53" s="874" t="e">
        <f>All!#REF!</f>
        <v>#REF!</v>
      </c>
      <c r="AZ53" s="874" t="e">
        <f>All!#REF!</f>
        <v>#REF!</v>
      </c>
      <c r="BA53" s="874" t="e">
        <f>All!#REF!</f>
        <v>#REF!</v>
      </c>
      <c r="BB53" s="874" t="e">
        <f>All!#REF!</f>
        <v>#REF!</v>
      </c>
      <c r="BC53" s="874" t="e">
        <f>All!#REF!</f>
        <v>#REF!</v>
      </c>
      <c r="BD53" s="874" t="e">
        <f>All!#REF!</f>
        <v>#REF!</v>
      </c>
      <c r="BE53" s="874" t="e">
        <f>All!#REF!</f>
        <v>#REF!</v>
      </c>
      <c r="BF53" s="874" t="e">
        <f>All!#REF!</f>
        <v>#REF!</v>
      </c>
      <c r="BG53" s="874" t="e">
        <f>All!#REF!</f>
        <v>#REF!</v>
      </c>
      <c r="BH53" s="874" t="e">
        <f>All!#REF!</f>
        <v>#REF!</v>
      </c>
      <c r="BI53" s="874" t="e">
        <f>All!#REF!</f>
        <v>#REF!</v>
      </c>
      <c r="BJ53" s="874" t="e">
        <f>All!#REF!</f>
        <v>#REF!</v>
      </c>
      <c r="BK53" s="874" t="e">
        <f>All!#REF!</f>
        <v>#REF!</v>
      </c>
      <c r="BL53" s="874" t="e">
        <f>All!#REF!</f>
        <v>#REF!</v>
      </c>
      <c r="BM53" s="874" t="e">
        <f>All!#REF!</f>
        <v>#REF!</v>
      </c>
      <c r="BN53" s="874" t="e">
        <f>All!#REF!</f>
        <v>#REF!</v>
      </c>
      <c r="BO53" s="874" t="e">
        <f>All!#REF!</f>
        <v>#REF!</v>
      </c>
      <c r="BP53" s="874" t="e">
        <f>All!#REF!</f>
        <v>#REF!</v>
      </c>
      <c r="BQ53" s="874" t="e">
        <f>All!#REF!</f>
        <v>#REF!</v>
      </c>
      <c r="BR53" s="874" t="e">
        <f>All!#REF!</f>
        <v>#REF!</v>
      </c>
      <c r="BS53" s="874" t="e">
        <f>All!#REF!</f>
        <v>#REF!</v>
      </c>
    </row>
    <row r="54" spans="1:82" s="605" customFormat="1" ht="15" customHeight="1" x14ac:dyDescent="0.8">
      <c r="A54" s="938">
        <v>193</v>
      </c>
      <c r="B54" s="754">
        <f>AD168</f>
        <v>0.375</v>
      </c>
      <c r="C54" s="609"/>
      <c r="D54" s="754" t="str">
        <f>AF168</f>
        <v>New Mexico State</v>
      </c>
      <c r="E54" s="911">
        <f>IF(+D54=F54,-J54,+J54)</f>
        <v>51.5</v>
      </c>
      <c r="F54" s="486" t="str">
        <f>AJ168</f>
        <v>Alabama</v>
      </c>
      <c r="G54" s="486" t="str">
        <f>AK168</f>
        <v>New Mexico State</v>
      </c>
      <c r="H54" s="880" t="str">
        <f>AN168</f>
        <v>New Mexico State</v>
      </c>
      <c r="I54" s="880" t="e">
        <f>AQ168</f>
        <v>#REF!</v>
      </c>
      <c r="J54" s="601">
        <f>AL168</f>
        <v>51.5</v>
      </c>
      <c r="K54" s="601">
        <f>AM168</f>
        <v>67.5</v>
      </c>
      <c r="L54" s="490" t="str">
        <f>+D54</f>
        <v>New Mexico State</v>
      </c>
      <c r="M54" s="253"/>
      <c r="N54" s="761">
        <v>6</v>
      </c>
      <c r="O54" s="762">
        <v>3</v>
      </c>
      <c r="P54" s="763">
        <v>0</v>
      </c>
      <c r="Q54" s="649"/>
      <c r="R54" s="761" t="e">
        <f>VLOOKUP(+$D54,All!#REF!,9,FALSE)</f>
        <v>#REF!</v>
      </c>
      <c r="S54" s="762" t="e">
        <f>VLOOKUP(+$D54,All!#REF!,10,FALSE)</f>
        <v>#REF!</v>
      </c>
      <c r="T54" s="763" t="e">
        <f>VLOOKUP(+$D54,All!#REF!,11,FALSE)</f>
        <v>#REF!</v>
      </c>
      <c r="U54" s="894"/>
      <c r="V54" s="897">
        <f>VLOOKUP(+L54,All!$F$995:$J$1579,5,FALSE)</f>
        <v>43.37</v>
      </c>
      <c r="W54" s="253"/>
      <c r="X54" s="850"/>
      <c r="Y54" s="891"/>
      <c r="Z54" s="955"/>
      <c r="AA54" s="795"/>
      <c r="AB54" s="874" t="str">
        <f>All!B800</f>
        <v>Sat</v>
      </c>
      <c r="AC54" s="908">
        <f>All!C800</f>
        <v>44513</v>
      </c>
      <c r="AD54" s="907">
        <f>All!D800-3/24</f>
        <v>0.375</v>
      </c>
      <c r="AE54" s="874">
        <f>All!E800</f>
        <v>0</v>
      </c>
      <c r="AF54" s="874" t="str">
        <f>All!F800</f>
        <v>Rutgers</v>
      </c>
      <c r="AG54" s="874" t="str">
        <f>All!G800</f>
        <v>B10</v>
      </c>
      <c r="AH54" s="874" t="str">
        <f>All!H800</f>
        <v>Indiana</v>
      </c>
      <c r="AI54" s="874" t="str">
        <f>All!I800</f>
        <v>B10</v>
      </c>
      <c r="AJ54" s="874" t="str">
        <f>All!J800</f>
        <v>Indiana</v>
      </c>
      <c r="AK54" s="874" t="str">
        <f>All!K800</f>
        <v>Rutgers</v>
      </c>
      <c r="AL54" s="909">
        <f>All!L800</f>
        <v>7</v>
      </c>
      <c r="AM54" s="910">
        <f>All!M800</f>
        <v>43.5</v>
      </c>
      <c r="AN54" s="910" t="str">
        <f>All!T800</f>
        <v>Rutgers</v>
      </c>
      <c r="AO54" s="910" t="e">
        <f>All!#REF!</f>
        <v>#REF!</v>
      </c>
      <c r="AP54" s="910"/>
      <c r="AQ54" s="910" t="e">
        <f>All!#REF!</f>
        <v>#REF!</v>
      </c>
      <c r="AS54" s="874" t="str">
        <f>All!V800</f>
        <v>Indiana</v>
      </c>
      <c r="AT54" s="874">
        <f>All!W800</f>
        <v>37</v>
      </c>
      <c r="AU54" s="874" t="str">
        <f>All!X800</f>
        <v>Rutgers</v>
      </c>
      <c r="AV54" s="874">
        <f>All!Y800</f>
        <v>21</v>
      </c>
      <c r="AW54" s="874">
        <f>All!Z800</f>
        <v>0</v>
      </c>
      <c r="AX54" s="874" t="e">
        <f>All!#REF!</f>
        <v>#REF!</v>
      </c>
      <c r="AY54" s="874" t="e">
        <f>All!#REF!</f>
        <v>#REF!</v>
      </c>
      <c r="AZ54" s="874" t="e">
        <f>All!#REF!</f>
        <v>#REF!</v>
      </c>
      <c r="BA54" s="874" t="e">
        <f>All!#REF!</f>
        <v>#REF!</v>
      </c>
      <c r="BB54" s="874" t="e">
        <f>All!#REF!</f>
        <v>#REF!</v>
      </c>
      <c r="BC54" s="874" t="e">
        <f>All!#REF!</f>
        <v>#REF!</v>
      </c>
      <c r="BD54" s="874" t="e">
        <f>All!#REF!</f>
        <v>#REF!</v>
      </c>
      <c r="BE54" s="874" t="e">
        <f>All!#REF!</f>
        <v>#REF!</v>
      </c>
      <c r="BF54" s="874" t="e">
        <f>All!#REF!</f>
        <v>#REF!</v>
      </c>
      <c r="BG54" s="874" t="e">
        <f>All!#REF!</f>
        <v>#REF!</v>
      </c>
      <c r="BH54" s="874" t="e">
        <f>All!#REF!</f>
        <v>#REF!</v>
      </c>
      <c r="BI54" s="874" t="e">
        <f>All!#REF!</f>
        <v>#REF!</v>
      </c>
      <c r="BJ54" s="874" t="e">
        <f>All!#REF!</f>
        <v>#REF!</v>
      </c>
      <c r="BK54" s="874" t="e">
        <f>All!#REF!</f>
        <v>#REF!</v>
      </c>
      <c r="BL54" s="874" t="e">
        <f>All!#REF!</f>
        <v>#REF!</v>
      </c>
      <c r="BM54" s="874" t="e">
        <f>All!#REF!</f>
        <v>#REF!</v>
      </c>
      <c r="BN54" s="874" t="e">
        <f>All!#REF!</f>
        <v>#REF!</v>
      </c>
      <c r="BO54" s="874" t="e">
        <f>All!#REF!</f>
        <v>#REF!</v>
      </c>
      <c r="BP54" s="874" t="e">
        <f>All!#REF!</f>
        <v>#REF!</v>
      </c>
      <c r="BQ54" s="874" t="e">
        <f>All!#REF!</f>
        <v>#REF!</v>
      </c>
      <c r="BR54" s="874" t="e">
        <f>All!#REF!</f>
        <v>#REF!</v>
      </c>
      <c r="BS54" s="874" t="e">
        <f>All!#REF!</f>
        <v>#REF!</v>
      </c>
      <c r="BT54" s="918"/>
      <c r="BU54" s="918"/>
      <c r="BV54" s="918"/>
      <c r="BW54" s="918"/>
      <c r="BX54" s="918"/>
      <c r="BY54" s="918"/>
      <c r="BZ54" s="918"/>
      <c r="CA54" s="918"/>
      <c r="CB54" s="918"/>
      <c r="CC54" s="918"/>
    </row>
    <row r="55" spans="1:82" s="605" customFormat="1" ht="15" customHeight="1" x14ac:dyDescent="0.8">
      <c r="A55" s="941">
        <f>+A54+1</f>
        <v>194</v>
      </c>
      <c r="B55" s="756" t="str">
        <f>AE168</f>
        <v>SEC</v>
      </c>
      <c r="C55" s="603"/>
      <c r="D55" s="755" t="str">
        <f>AH168</f>
        <v>Alabama</v>
      </c>
      <c r="E55" s="895">
        <f>K54</f>
        <v>67.5</v>
      </c>
      <c r="F55" s="609"/>
      <c r="G55" s="609"/>
      <c r="H55" s="889"/>
      <c r="I55" s="889"/>
      <c r="J55" s="123"/>
      <c r="K55" s="123"/>
      <c r="L55" s="361" t="str">
        <f>+D55</f>
        <v>Alabama</v>
      </c>
      <c r="M55" s="73"/>
      <c r="N55" s="764">
        <v>5</v>
      </c>
      <c r="O55" s="765">
        <v>4</v>
      </c>
      <c r="P55" s="766">
        <v>0</v>
      </c>
      <c r="Q55" s="649"/>
      <c r="R55" s="764" t="e">
        <f>S54</f>
        <v>#REF!</v>
      </c>
      <c r="S55" s="765" t="e">
        <f>R54</f>
        <v>#REF!</v>
      </c>
      <c r="T55" s="766" t="e">
        <f>T54</f>
        <v>#REF!</v>
      </c>
      <c r="U55" s="894"/>
      <c r="V55" s="906">
        <f>VLOOKUP(+L55,All!$F$995:$J$1579,5,FALSE)</f>
        <v>94.71</v>
      </c>
      <c r="W55" s="253"/>
      <c r="X55" s="851" t="s">
        <v>502</v>
      </c>
      <c r="Y55" s="854"/>
      <c r="Z55" s="956" t="str">
        <f>H54</f>
        <v>New Mexico State</v>
      </c>
      <c r="AA55" s="957" t="e">
        <f>I54</f>
        <v>#REF!</v>
      </c>
      <c r="AB55" s="874" t="str">
        <f>All!B801</f>
        <v>Sat</v>
      </c>
      <c r="AC55" s="908">
        <f>All!C801</f>
        <v>44513</v>
      </c>
      <c r="AD55" s="907">
        <f>All!D801-3/24</f>
        <v>0.52083333333333337</v>
      </c>
      <c r="AE55" s="874">
        <f>All!E801</f>
        <v>0</v>
      </c>
      <c r="AF55" s="874" t="str">
        <f>All!F801</f>
        <v>Minnesota</v>
      </c>
      <c r="AG55" s="874" t="str">
        <f>All!G801</f>
        <v>B10</v>
      </c>
      <c r="AH55" s="874" t="str">
        <f>All!H801</f>
        <v>Iowa</v>
      </c>
      <c r="AI55" s="874" t="str">
        <f>All!I801</f>
        <v>B10</v>
      </c>
      <c r="AJ55" s="874" t="str">
        <f>All!J801</f>
        <v>Iowa</v>
      </c>
      <c r="AK55" s="874" t="str">
        <f>All!K801</f>
        <v>Minnesota</v>
      </c>
      <c r="AL55" s="909">
        <f>All!L801</f>
        <v>6.5</v>
      </c>
      <c r="AM55" s="910">
        <f>All!M801</f>
        <v>37</v>
      </c>
      <c r="AN55" s="910" t="str">
        <f>All!T801</f>
        <v>Minnesota</v>
      </c>
      <c r="AO55" s="910" t="e">
        <f>All!#REF!</f>
        <v>#REF!</v>
      </c>
      <c r="AP55" s="910"/>
      <c r="AQ55" s="910" t="e">
        <f>All!#REF!</f>
        <v>#REF!</v>
      </c>
      <c r="AS55" s="874" t="str">
        <f>All!V801</f>
        <v>Iowa</v>
      </c>
      <c r="AT55" s="874">
        <f>All!W801</f>
        <v>35</v>
      </c>
      <c r="AU55" s="874" t="str">
        <f>All!X801</f>
        <v>Minnesota</v>
      </c>
      <c r="AV55" s="874">
        <f>All!Y801</f>
        <v>7</v>
      </c>
      <c r="AW55" s="874">
        <f>All!Z801</f>
        <v>0</v>
      </c>
      <c r="AX55" s="874" t="e">
        <f>All!#REF!</f>
        <v>#REF!</v>
      </c>
      <c r="AY55" s="874" t="e">
        <f>All!#REF!</f>
        <v>#REF!</v>
      </c>
      <c r="AZ55" s="874" t="e">
        <f>All!#REF!</f>
        <v>#REF!</v>
      </c>
      <c r="BA55" s="874" t="e">
        <f>All!#REF!</f>
        <v>#REF!</v>
      </c>
      <c r="BB55" s="874" t="e">
        <f>All!#REF!</f>
        <v>#REF!</v>
      </c>
      <c r="BC55" s="874" t="e">
        <f>All!#REF!</f>
        <v>#REF!</v>
      </c>
      <c r="BD55" s="874" t="e">
        <f>All!#REF!</f>
        <v>#REF!</v>
      </c>
      <c r="BE55" s="874" t="e">
        <f>All!#REF!</f>
        <v>#REF!</v>
      </c>
      <c r="BF55" s="874" t="e">
        <f>All!#REF!</f>
        <v>#REF!</v>
      </c>
      <c r="BG55" s="874" t="e">
        <f>All!#REF!</f>
        <v>#REF!</v>
      </c>
      <c r="BH55" s="874" t="e">
        <f>All!#REF!</f>
        <v>#REF!</v>
      </c>
      <c r="BI55" s="874" t="e">
        <f>All!#REF!</f>
        <v>#REF!</v>
      </c>
      <c r="BJ55" s="874" t="e">
        <f>All!#REF!</f>
        <v>#REF!</v>
      </c>
      <c r="BK55" s="874" t="e">
        <f>All!#REF!</f>
        <v>#REF!</v>
      </c>
      <c r="BL55" s="874" t="e">
        <f>All!#REF!</f>
        <v>#REF!</v>
      </c>
      <c r="BM55" s="874" t="e">
        <f>All!#REF!</f>
        <v>#REF!</v>
      </c>
      <c r="BN55" s="874" t="e">
        <f>All!#REF!</f>
        <v>#REF!</v>
      </c>
      <c r="BO55" s="874" t="e">
        <f>All!#REF!</f>
        <v>#REF!</v>
      </c>
      <c r="BP55" s="874" t="e">
        <f>All!#REF!</f>
        <v>#REF!</v>
      </c>
      <c r="BQ55" s="874" t="e">
        <f>All!#REF!</f>
        <v>#REF!</v>
      </c>
      <c r="BR55" s="874" t="e">
        <f>All!#REF!</f>
        <v>#REF!</v>
      </c>
      <c r="BS55" s="874" t="e">
        <f>All!#REF!</f>
        <v>#REF!</v>
      </c>
      <c r="BT55" s="918"/>
      <c r="BU55" s="918"/>
      <c r="BV55" s="918"/>
      <c r="BW55" s="918"/>
      <c r="BX55" s="918"/>
      <c r="BY55" s="918"/>
      <c r="BZ55" s="918"/>
      <c r="CA55" s="918"/>
      <c r="CB55" s="918"/>
      <c r="CC55" s="918"/>
      <c r="CD55" s="479"/>
    </row>
    <row r="56" spans="1:82" s="918" customFormat="1" ht="5" customHeight="1" x14ac:dyDescent="0.8">
      <c r="A56" s="940"/>
      <c r="B56" s="882"/>
      <c r="C56" s="916"/>
      <c r="D56" s="882"/>
      <c r="E56" s="912"/>
      <c r="F56" s="882"/>
      <c r="G56" s="882"/>
      <c r="H56" s="882"/>
      <c r="I56" s="882"/>
      <c r="J56" s="885"/>
      <c r="K56" s="885"/>
      <c r="L56" s="882"/>
      <c r="M56" s="916"/>
      <c r="N56" s="927"/>
      <c r="O56" s="927"/>
      <c r="P56" s="927"/>
      <c r="Q56" s="924"/>
      <c r="R56" s="927"/>
      <c r="S56" s="927"/>
      <c r="T56" s="927"/>
      <c r="U56" s="924"/>
      <c r="V56" s="898"/>
      <c r="W56" s="916"/>
      <c r="X56" s="882"/>
      <c r="Y56" s="890"/>
      <c r="Z56" s="954"/>
      <c r="AA56" s="917"/>
      <c r="AB56" s="874" t="str">
        <f>All!B802</f>
        <v>Sat</v>
      </c>
      <c r="AC56" s="908">
        <f>All!C802</f>
        <v>44513</v>
      </c>
      <c r="AD56" s="907">
        <f>All!D802-3/24</f>
        <v>0.54166666666666663</v>
      </c>
      <c r="AE56" s="874" t="str">
        <f>All!E802</f>
        <v>Fox</v>
      </c>
      <c r="AF56" s="874" t="str">
        <f>All!F802</f>
        <v>Maryland</v>
      </c>
      <c r="AG56" s="874" t="str">
        <f>All!G802</f>
        <v>B10</v>
      </c>
      <c r="AH56" s="874" t="str">
        <f>All!H802</f>
        <v>Michigan State</v>
      </c>
      <c r="AI56" s="874" t="str">
        <f>All!I802</f>
        <v>B10</v>
      </c>
      <c r="AJ56" s="874" t="str">
        <f>All!J802</f>
        <v>Michigan State</v>
      </c>
      <c r="AK56" s="874" t="str">
        <f>All!K802</f>
        <v>Maryland</v>
      </c>
      <c r="AL56" s="909">
        <f>All!L802</f>
        <v>13.5</v>
      </c>
      <c r="AM56" s="910">
        <f>All!M802</f>
        <v>62.5</v>
      </c>
      <c r="AN56" s="910" t="str">
        <f>All!T802</f>
        <v>Michigan State</v>
      </c>
      <c r="AO56" s="910" t="e">
        <f>All!#REF!</f>
        <v>#REF!</v>
      </c>
      <c r="AP56" s="910"/>
      <c r="AQ56" s="910" t="e">
        <f>All!#REF!</f>
        <v>#REF!</v>
      </c>
      <c r="AS56" s="874">
        <f>All!V802</f>
        <v>0</v>
      </c>
      <c r="AT56" s="874">
        <f>All!W802</f>
        <v>0</v>
      </c>
      <c r="AU56" s="874" t="str">
        <f>All!X802</f>
        <v>DNP</v>
      </c>
      <c r="AV56" s="874">
        <f>All!Y802</f>
        <v>0</v>
      </c>
      <c r="AW56" s="874">
        <f>All!Z802</f>
        <v>0</v>
      </c>
      <c r="AX56" s="874" t="e">
        <f>All!#REF!</f>
        <v>#REF!</v>
      </c>
      <c r="AY56" s="874" t="e">
        <f>All!#REF!</f>
        <v>#REF!</v>
      </c>
      <c r="AZ56" s="874" t="e">
        <f>All!#REF!</f>
        <v>#REF!</v>
      </c>
      <c r="BA56" s="874" t="e">
        <f>All!#REF!</f>
        <v>#REF!</v>
      </c>
      <c r="BB56" s="874" t="e">
        <f>All!#REF!</f>
        <v>#REF!</v>
      </c>
      <c r="BC56" s="874" t="e">
        <f>All!#REF!</f>
        <v>#REF!</v>
      </c>
      <c r="BD56" s="874" t="e">
        <f>All!#REF!</f>
        <v>#REF!</v>
      </c>
      <c r="BE56" s="874" t="e">
        <f>All!#REF!</f>
        <v>#REF!</v>
      </c>
      <c r="BF56" s="874" t="e">
        <f>All!#REF!</f>
        <v>#REF!</v>
      </c>
      <c r="BG56" s="874" t="e">
        <f>All!#REF!</f>
        <v>#REF!</v>
      </c>
      <c r="BH56" s="874" t="e">
        <f>All!#REF!</f>
        <v>#REF!</v>
      </c>
      <c r="BI56" s="874" t="e">
        <f>All!#REF!</f>
        <v>#REF!</v>
      </c>
      <c r="BJ56" s="874" t="e">
        <f>All!#REF!</f>
        <v>#REF!</v>
      </c>
      <c r="BK56" s="874" t="e">
        <f>All!#REF!</f>
        <v>#REF!</v>
      </c>
      <c r="BL56" s="874" t="e">
        <f>All!#REF!</f>
        <v>#REF!</v>
      </c>
      <c r="BM56" s="874" t="e">
        <f>All!#REF!</f>
        <v>#REF!</v>
      </c>
      <c r="BN56" s="874" t="e">
        <f>All!#REF!</f>
        <v>#REF!</v>
      </c>
      <c r="BO56" s="874" t="e">
        <f>All!#REF!</f>
        <v>#REF!</v>
      </c>
      <c r="BP56" s="874" t="e">
        <f>All!#REF!</f>
        <v>#REF!</v>
      </c>
      <c r="BQ56" s="874" t="e">
        <f>All!#REF!</f>
        <v>#REF!</v>
      </c>
      <c r="BR56" s="874" t="e">
        <f>All!#REF!</f>
        <v>#REF!</v>
      </c>
      <c r="BS56" s="874" t="e">
        <f>All!#REF!</f>
        <v>#REF!</v>
      </c>
    </row>
    <row r="57" spans="1:82" s="605" customFormat="1" ht="15" customHeight="1" x14ac:dyDescent="0.8">
      <c r="A57" s="938">
        <v>175</v>
      </c>
      <c r="B57" s="754">
        <f>AD169</f>
        <v>0.375</v>
      </c>
      <c r="C57" s="609"/>
      <c r="D57" s="754" t="str">
        <f>AF169</f>
        <v>Mississippi State</v>
      </c>
      <c r="E57" s="911">
        <f>IF(+D57=F57,-J57,+J57)</f>
        <v>5.5</v>
      </c>
      <c r="F57" s="486" t="str">
        <f>AJ169</f>
        <v>Auburn</v>
      </c>
      <c r="G57" s="486" t="str">
        <f>AK169</f>
        <v>Mississippi State</v>
      </c>
      <c r="H57" s="880" t="str">
        <f>AN169</f>
        <v>Mississippi State</v>
      </c>
      <c r="I57" s="880" t="e">
        <f>AQ169</f>
        <v>#REF!</v>
      </c>
      <c r="J57" s="601">
        <f>AL169</f>
        <v>5.5</v>
      </c>
      <c r="K57" s="601">
        <f>AM169</f>
        <v>50</v>
      </c>
      <c r="L57" s="490" t="str">
        <f>+D57</f>
        <v>Mississippi State</v>
      </c>
      <c r="M57" s="253"/>
      <c r="N57" s="761">
        <v>5</v>
      </c>
      <c r="O57" s="762">
        <v>4</v>
      </c>
      <c r="P57" s="763">
        <v>0</v>
      </c>
      <c r="Q57" s="649"/>
      <c r="R57" s="761" t="e">
        <f>VLOOKUP(+$D57,All!#REF!,9,FALSE)</f>
        <v>#REF!</v>
      </c>
      <c r="S57" s="762" t="e">
        <f>VLOOKUP(+$D57,All!#REF!,10,FALSE)</f>
        <v>#REF!</v>
      </c>
      <c r="T57" s="763" t="e">
        <f>VLOOKUP(+$D57,All!#REF!,11,FALSE)</f>
        <v>#REF!</v>
      </c>
      <c r="U57" s="894"/>
      <c r="V57" s="897">
        <f>VLOOKUP(+L57,All!$F$995:$J$1579,5,FALSE)</f>
        <v>77.83</v>
      </c>
      <c r="W57" s="253"/>
      <c r="X57" s="899" t="str">
        <f>AS169</f>
        <v>Auburn</v>
      </c>
      <c r="Y57" s="901">
        <f>AT169</f>
        <v>24</v>
      </c>
      <c r="Z57" s="955"/>
      <c r="AA57" s="795"/>
      <c r="AB57" s="479" t="str">
        <f>All!B803</f>
        <v>Sat</v>
      </c>
      <c r="AC57" s="840">
        <f>All!C803</f>
        <v>44513</v>
      </c>
      <c r="AD57" s="839">
        <f>All!D803-3/24</f>
        <v>0.52083333333333337</v>
      </c>
      <c r="AE57" s="479" t="str">
        <f>All!E803</f>
        <v>ABC</v>
      </c>
      <c r="AF57" s="479" t="str">
        <f>All!F803</f>
        <v>Purdue</v>
      </c>
      <c r="AG57" s="479" t="str">
        <f>All!G803</f>
        <v>B10</v>
      </c>
      <c r="AH57" s="479" t="str">
        <f>All!H803</f>
        <v>Ohio State</v>
      </c>
      <c r="AI57" s="479" t="str">
        <f>All!I803</f>
        <v>B10</v>
      </c>
      <c r="AJ57" s="479" t="str">
        <f>All!J803</f>
        <v>Ohio State</v>
      </c>
      <c r="AK57" s="479" t="str">
        <f>All!K803</f>
        <v>Purdue</v>
      </c>
      <c r="AL57" s="841">
        <f>All!L803</f>
        <v>20.5</v>
      </c>
      <c r="AM57" s="842">
        <f>All!M803</f>
        <v>61.5</v>
      </c>
      <c r="AN57" s="910" t="str">
        <f>All!T803</f>
        <v>Purdue</v>
      </c>
      <c r="AO57" s="910" t="e">
        <f>All!#REF!</f>
        <v>#REF!</v>
      </c>
      <c r="AP57" s="910"/>
      <c r="AQ57" s="910" t="e">
        <f>All!#REF!</f>
        <v>#REF!</v>
      </c>
      <c r="AS57" s="874">
        <f>All!V803</f>
        <v>0</v>
      </c>
      <c r="AT57" s="479">
        <f>All!W803</f>
        <v>0</v>
      </c>
      <c r="AU57" s="479" t="str">
        <f>All!X803</f>
        <v>DNP</v>
      </c>
      <c r="AV57" s="479">
        <f>All!Y803</f>
        <v>0</v>
      </c>
      <c r="AW57" s="479">
        <f>All!Z803</f>
        <v>0</v>
      </c>
      <c r="AX57" s="479" t="e">
        <f>All!#REF!</f>
        <v>#REF!</v>
      </c>
      <c r="AY57" s="479" t="e">
        <f>All!#REF!</f>
        <v>#REF!</v>
      </c>
      <c r="AZ57" s="479" t="e">
        <f>All!#REF!</f>
        <v>#REF!</v>
      </c>
      <c r="BA57" s="479" t="e">
        <f>All!#REF!</f>
        <v>#REF!</v>
      </c>
      <c r="BB57" s="479" t="e">
        <f>All!#REF!</f>
        <v>#REF!</v>
      </c>
      <c r="BC57" s="479" t="e">
        <f>All!#REF!</f>
        <v>#REF!</v>
      </c>
      <c r="BD57" s="479" t="e">
        <f>All!#REF!</f>
        <v>#REF!</v>
      </c>
      <c r="BE57" s="479" t="e">
        <f>All!#REF!</f>
        <v>#REF!</v>
      </c>
      <c r="BF57" s="479" t="e">
        <f>All!#REF!</f>
        <v>#REF!</v>
      </c>
      <c r="BG57" s="479" t="e">
        <f>All!#REF!</f>
        <v>#REF!</v>
      </c>
      <c r="BH57" s="479" t="e">
        <f>All!#REF!</f>
        <v>#REF!</v>
      </c>
      <c r="BI57" s="479" t="e">
        <f>All!#REF!</f>
        <v>#REF!</v>
      </c>
      <c r="BJ57" s="479" t="e">
        <f>All!#REF!</f>
        <v>#REF!</v>
      </c>
      <c r="BK57" s="479" t="e">
        <f>All!#REF!</f>
        <v>#REF!</v>
      </c>
      <c r="BL57" s="479" t="e">
        <f>All!#REF!</f>
        <v>#REF!</v>
      </c>
      <c r="BM57" s="479" t="e">
        <f>All!#REF!</f>
        <v>#REF!</v>
      </c>
      <c r="BN57" s="479" t="e">
        <f>All!#REF!</f>
        <v>#REF!</v>
      </c>
      <c r="BO57" s="479" t="e">
        <f>All!#REF!</f>
        <v>#REF!</v>
      </c>
      <c r="BP57" s="479" t="e">
        <f>All!#REF!</f>
        <v>#REF!</v>
      </c>
      <c r="BQ57" s="479" t="e">
        <f>All!#REF!</f>
        <v>#REF!</v>
      </c>
      <c r="BR57" s="479" t="e">
        <f>All!#REF!</f>
        <v>#REF!</v>
      </c>
      <c r="BS57" s="479" t="e">
        <f>All!#REF!</f>
        <v>#REF!</v>
      </c>
    </row>
    <row r="58" spans="1:82" s="605" customFormat="1" ht="15" customHeight="1" x14ac:dyDescent="0.8">
      <c r="A58" s="941">
        <f>+A57+1</f>
        <v>176</v>
      </c>
      <c r="B58" s="756" t="str">
        <f>AE169</f>
        <v>ESPN</v>
      </c>
      <c r="C58" s="603"/>
      <c r="D58" s="755" t="str">
        <f>AH169</f>
        <v>Auburn</v>
      </c>
      <c r="E58" s="895">
        <f>K57</f>
        <v>50</v>
      </c>
      <c r="F58" s="609"/>
      <c r="G58" s="609"/>
      <c r="H58" s="889"/>
      <c r="I58" s="889"/>
      <c r="J58" s="123"/>
      <c r="K58" s="123"/>
      <c r="L58" s="361" t="str">
        <f>+D58</f>
        <v>Auburn</v>
      </c>
      <c r="M58" s="73"/>
      <c r="N58" s="764">
        <v>5</v>
      </c>
      <c r="O58" s="765">
        <v>4</v>
      </c>
      <c r="P58" s="766">
        <v>0</v>
      </c>
      <c r="Q58" s="649"/>
      <c r="R58" s="764" t="e">
        <f>S57</f>
        <v>#REF!</v>
      </c>
      <c r="S58" s="765" t="e">
        <f>R57</f>
        <v>#REF!</v>
      </c>
      <c r="T58" s="766" t="e">
        <f>T57</f>
        <v>#REF!</v>
      </c>
      <c r="U58" s="894"/>
      <c r="V58" s="906">
        <f>VLOOKUP(+L58,All!$F$995:$J$1579,5,FALSE)</f>
        <v>83.5</v>
      </c>
      <c r="W58" s="253"/>
      <c r="X58" s="896" t="str">
        <f>AU169</f>
        <v>Mississippi State</v>
      </c>
      <c r="Y58" s="904">
        <f>AV169</f>
        <v>10</v>
      </c>
      <c r="Z58" s="956" t="str">
        <f>H57</f>
        <v>Mississippi State</v>
      </c>
      <c r="AA58" s="957" t="e">
        <f>I57</f>
        <v>#REF!</v>
      </c>
      <c r="AB58" s="874" t="str">
        <f>All!B804</f>
        <v>Sat</v>
      </c>
      <c r="AC58" s="908">
        <f>All!C804</f>
        <v>44513</v>
      </c>
      <c r="AD58" s="907">
        <f>All!D804-3/24</f>
        <v>0.375</v>
      </c>
      <c r="AE58" s="874" t="str">
        <f>All!E804</f>
        <v>ABC</v>
      </c>
      <c r="AF58" s="874" t="str">
        <f>All!F804</f>
        <v>Michigan</v>
      </c>
      <c r="AG58" s="874" t="str">
        <f>All!G804</f>
        <v>B10</v>
      </c>
      <c r="AH58" s="874" t="str">
        <f>All!H804</f>
        <v>Penn State</v>
      </c>
      <c r="AI58" s="874" t="str">
        <f>All!I804</f>
        <v>B10</v>
      </c>
      <c r="AJ58" s="874" t="str">
        <f>All!J804</f>
        <v>Penn State</v>
      </c>
      <c r="AK58" s="874" t="str">
        <f>All!K804</f>
        <v>Michigan</v>
      </c>
      <c r="AL58" s="909">
        <f>All!L804</f>
        <v>1</v>
      </c>
      <c r="AM58" s="910">
        <f>All!M804</f>
        <v>48.5</v>
      </c>
      <c r="AN58" s="910" t="str">
        <f>All!T804</f>
        <v>Michigan</v>
      </c>
      <c r="AO58" s="910" t="e">
        <f>All!#REF!</f>
        <v>#REF!</v>
      </c>
      <c r="AP58" s="910"/>
      <c r="AQ58" s="910" t="e">
        <f>All!#REF!</f>
        <v>#REF!</v>
      </c>
      <c r="AS58" s="874" t="str">
        <f>All!V804</f>
        <v>Penn State</v>
      </c>
      <c r="AT58" s="874">
        <f>All!W804</f>
        <v>27</v>
      </c>
      <c r="AU58" s="874" t="str">
        <f>All!X804</f>
        <v>Michigan</v>
      </c>
      <c r="AV58" s="874">
        <f>All!Y804</f>
        <v>17</v>
      </c>
      <c r="AW58" s="874">
        <f>All!Z804</f>
        <v>0</v>
      </c>
      <c r="AX58" s="874" t="e">
        <f>All!#REF!</f>
        <v>#REF!</v>
      </c>
      <c r="AY58" s="874" t="e">
        <f>All!#REF!</f>
        <v>#REF!</v>
      </c>
      <c r="AZ58" s="874" t="e">
        <f>All!#REF!</f>
        <v>#REF!</v>
      </c>
      <c r="BA58" s="874" t="e">
        <f>All!#REF!</f>
        <v>#REF!</v>
      </c>
      <c r="BB58" s="874" t="e">
        <f>All!#REF!</f>
        <v>#REF!</v>
      </c>
      <c r="BC58" s="874" t="e">
        <f>All!#REF!</f>
        <v>#REF!</v>
      </c>
      <c r="BD58" s="874" t="e">
        <f>All!#REF!</f>
        <v>#REF!</v>
      </c>
      <c r="BE58" s="874" t="e">
        <f>All!#REF!</f>
        <v>#REF!</v>
      </c>
      <c r="BF58" s="874" t="e">
        <f>All!#REF!</f>
        <v>#REF!</v>
      </c>
      <c r="BG58" s="874" t="e">
        <f>All!#REF!</f>
        <v>#REF!</v>
      </c>
      <c r="BH58" s="874" t="e">
        <f>All!#REF!</f>
        <v>#REF!</v>
      </c>
      <c r="BI58" s="874" t="e">
        <f>All!#REF!</f>
        <v>#REF!</v>
      </c>
      <c r="BJ58" s="874" t="e">
        <f>All!#REF!</f>
        <v>#REF!</v>
      </c>
      <c r="BK58" s="874" t="e">
        <f>All!#REF!</f>
        <v>#REF!</v>
      </c>
      <c r="BL58" s="874" t="e">
        <f>All!#REF!</f>
        <v>#REF!</v>
      </c>
      <c r="BM58" s="874" t="e">
        <f>All!#REF!</f>
        <v>#REF!</v>
      </c>
      <c r="BN58" s="874" t="e">
        <f>All!#REF!</f>
        <v>#REF!</v>
      </c>
      <c r="BO58" s="874" t="e">
        <f>All!#REF!</f>
        <v>#REF!</v>
      </c>
      <c r="BP58" s="874" t="e">
        <f>All!#REF!</f>
        <v>#REF!</v>
      </c>
      <c r="BQ58" s="874" t="e">
        <f>All!#REF!</f>
        <v>#REF!</v>
      </c>
      <c r="BR58" s="874" t="e">
        <f>All!#REF!</f>
        <v>#REF!</v>
      </c>
      <c r="BS58" s="874" t="e">
        <f>All!#REF!</f>
        <v>#REF!</v>
      </c>
      <c r="BT58" s="918"/>
      <c r="BU58" s="918"/>
      <c r="BV58" s="918"/>
      <c r="BW58" s="918"/>
      <c r="BX58" s="918"/>
      <c r="BY58" s="918"/>
      <c r="BZ58" s="918"/>
      <c r="CA58" s="918"/>
      <c r="CB58" s="918"/>
      <c r="CC58" s="918"/>
    </row>
    <row r="59" spans="1:82" s="918" customFormat="1" ht="5" customHeight="1" x14ac:dyDescent="0.8">
      <c r="A59" s="940"/>
      <c r="B59" s="882"/>
      <c r="C59" s="916"/>
      <c r="D59" s="882"/>
      <c r="E59" s="912"/>
      <c r="F59" s="882"/>
      <c r="G59" s="882"/>
      <c r="H59" s="882"/>
      <c r="I59" s="882"/>
      <c r="J59" s="885"/>
      <c r="K59" s="885"/>
      <c r="L59" s="882"/>
      <c r="M59" s="916"/>
      <c r="N59" s="927"/>
      <c r="O59" s="927"/>
      <c r="P59" s="927"/>
      <c r="Q59" s="924"/>
      <c r="R59" s="927"/>
      <c r="S59" s="927"/>
      <c r="T59" s="927"/>
      <c r="U59" s="924"/>
      <c r="V59" s="898"/>
      <c r="W59" s="916"/>
      <c r="X59" s="882"/>
      <c r="Y59" s="890"/>
      <c r="Z59" s="954"/>
      <c r="AA59" s="917"/>
      <c r="AB59" s="874" t="str">
        <f>All!B805</f>
        <v>Sat</v>
      </c>
      <c r="AC59" s="908">
        <f>All!C805</f>
        <v>44513</v>
      </c>
      <c r="AD59" s="907">
        <f>All!D805-3/24</f>
        <v>0.375</v>
      </c>
      <c r="AE59" s="874" t="str">
        <f>All!E805</f>
        <v>ESPN2</v>
      </c>
      <c r="AF59" s="874" t="str">
        <f>All!F805</f>
        <v>Northwestern</v>
      </c>
      <c r="AG59" s="874" t="str">
        <f>All!G805</f>
        <v>B10</v>
      </c>
      <c r="AH59" s="874" t="str">
        <f>All!H805</f>
        <v>Wisconsin</v>
      </c>
      <c r="AI59" s="874" t="str">
        <f>All!I805</f>
        <v>B10</v>
      </c>
      <c r="AJ59" s="874" t="str">
        <f>All!J805</f>
        <v>Wisconsin</v>
      </c>
      <c r="AK59" s="874" t="str">
        <f>All!K805</f>
        <v>Northwestern</v>
      </c>
      <c r="AL59" s="909">
        <f>All!L805</f>
        <v>24.5</v>
      </c>
      <c r="AM59" s="910">
        <f>All!M805</f>
        <v>41.5</v>
      </c>
      <c r="AN59" s="910" t="str">
        <f>All!T805</f>
        <v>Northwestern</v>
      </c>
      <c r="AO59" s="910" t="e">
        <f>All!#REF!</f>
        <v>#REF!</v>
      </c>
      <c r="AP59" s="910"/>
      <c r="AQ59" s="910" t="e">
        <f>All!#REF!</f>
        <v>#REF!</v>
      </c>
      <c r="AS59" s="874" t="str">
        <f>All!V805</f>
        <v>Northwestern</v>
      </c>
      <c r="AT59" s="874">
        <f>All!W805</f>
        <v>17</v>
      </c>
      <c r="AU59" s="874" t="str">
        <f>All!X805</f>
        <v>Wisconsin</v>
      </c>
      <c r="AV59" s="874">
        <f>All!Y805</f>
        <v>7</v>
      </c>
      <c r="AW59" s="874">
        <f>All!Z805</f>
        <v>0</v>
      </c>
      <c r="AX59" s="874" t="e">
        <f>All!#REF!</f>
        <v>#REF!</v>
      </c>
      <c r="AY59" s="874" t="e">
        <f>All!#REF!</f>
        <v>#REF!</v>
      </c>
      <c r="AZ59" s="874" t="e">
        <f>All!#REF!</f>
        <v>#REF!</v>
      </c>
      <c r="BA59" s="874" t="e">
        <f>All!#REF!</f>
        <v>#REF!</v>
      </c>
      <c r="BB59" s="874" t="e">
        <f>All!#REF!</f>
        <v>#REF!</v>
      </c>
      <c r="BC59" s="874" t="e">
        <f>All!#REF!</f>
        <v>#REF!</v>
      </c>
      <c r="BD59" s="874" t="e">
        <f>All!#REF!</f>
        <v>#REF!</v>
      </c>
      <c r="BE59" s="874" t="e">
        <f>All!#REF!</f>
        <v>#REF!</v>
      </c>
      <c r="BF59" s="874" t="e">
        <f>All!#REF!</f>
        <v>#REF!</v>
      </c>
      <c r="BG59" s="874" t="e">
        <f>All!#REF!</f>
        <v>#REF!</v>
      </c>
      <c r="BH59" s="874" t="e">
        <f>All!#REF!</f>
        <v>#REF!</v>
      </c>
      <c r="BI59" s="874" t="e">
        <f>All!#REF!</f>
        <v>#REF!</v>
      </c>
      <c r="BJ59" s="874" t="e">
        <f>All!#REF!</f>
        <v>#REF!</v>
      </c>
      <c r="BK59" s="874" t="e">
        <f>All!#REF!</f>
        <v>#REF!</v>
      </c>
      <c r="BL59" s="874" t="e">
        <f>All!#REF!</f>
        <v>#REF!</v>
      </c>
      <c r="BM59" s="874" t="e">
        <f>All!#REF!</f>
        <v>#REF!</v>
      </c>
      <c r="BN59" s="874" t="e">
        <f>All!#REF!</f>
        <v>#REF!</v>
      </c>
      <c r="BO59" s="874" t="e">
        <f>All!#REF!</f>
        <v>#REF!</v>
      </c>
      <c r="BP59" s="874" t="e">
        <f>All!#REF!</f>
        <v>#REF!</v>
      </c>
      <c r="BQ59" s="874" t="e">
        <f>All!#REF!</f>
        <v>#REF!</v>
      </c>
      <c r="BR59" s="874" t="e">
        <f>All!#REF!</f>
        <v>#REF!</v>
      </c>
      <c r="BS59" s="874" t="e">
        <f>All!#REF!</f>
        <v>#REF!</v>
      </c>
    </row>
    <row r="60" spans="1:82" s="605" customFormat="1" ht="15" customHeight="1" x14ac:dyDescent="0.8">
      <c r="A60" s="938">
        <v>225</v>
      </c>
      <c r="B60" s="754">
        <f>AD171</f>
        <v>0.375</v>
      </c>
      <c r="C60" s="889"/>
      <c r="D60" s="754" t="str">
        <f>AF171</f>
        <v>1AA Samford</v>
      </c>
      <c r="E60" s="853">
        <f>IF(+D60=F60,-J60,+J60)</f>
        <v>0</v>
      </c>
      <c r="F60" s="880">
        <f>AJ171</f>
        <v>0</v>
      </c>
      <c r="G60" s="880" t="str">
        <f>AK171</f>
        <v>1AA Samford</v>
      </c>
      <c r="H60" s="880">
        <f>AN171</f>
        <v>0</v>
      </c>
      <c r="I60" s="880" t="e">
        <f>AQ171</f>
        <v>#REF!</v>
      </c>
      <c r="J60" s="883">
        <f>AL171</f>
        <v>0</v>
      </c>
      <c r="K60" s="883">
        <f>AM171</f>
        <v>0</v>
      </c>
      <c r="L60" s="882" t="str">
        <f>+D60</f>
        <v>1AA Samford</v>
      </c>
      <c r="M60" s="916"/>
      <c r="N60" s="926">
        <v>2</v>
      </c>
      <c r="O60" s="927">
        <v>2</v>
      </c>
      <c r="P60" s="928">
        <v>0</v>
      </c>
      <c r="Q60" s="924"/>
      <c r="R60" s="926" t="e">
        <f>VLOOKUP(+$D60,All!#REF!,9,FALSE)</f>
        <v>#REF!</v>
      </c>
      <c r="S60" s="927" t="e">
        <f>VLOOKUP(+$D60,All!#REF!,10,FALSE)</f>
        <v>#REF!</v>
      </c>
      <c r="T60" s="928" t="e">
        <f>VLOOKUP(+$D60,All!#REF!,11,FALSE)</f>
        <v>#REF!</v>
      </c>
      <c r="U60" s="924"/>
      <c r="V60" s="897">
        <f>VLOOKUP(+L60,All!$F$995:$J$1579,5,FALSE)</f>
        <v>46.68</v>
      </c>
      <c r="W60" s="916"/>
      <c r="X60" s="926"/>
      <c r="Y60" s="928"/>
      <c r="Z60" s="955"/>
      <c r="AA60" s="795"/>
      <c r="AB60" s="874" t="str">
        <f>All!B806</f>
        <v>Sat</v>
      </c>
      <c r="AC60" s="908">
        <f>All!C806</f>
        <v>44513</v>
      </c>
      <c r="AD60" s="907">
        <f>All!D806-3/24</f>
        <v>0.375</v>
      </c>
      <c r="AE60" s="874" t="str">
        <f>All!E806</f>
        <v>Fox</v>
      </c>
      <c r="AF60" s="874" t="str">
        <f>All!F806</f>
        <v>Oklahoma</v>
      </c>
      <c r="AG60" s="874" t="str">
        <f>All!G806</f>
        <v>B12</v>
      </c>
      <c r="AH60" s="874" t="str">
        <f>All!H806</f>
        <v>Baylor</v>
      </c>
      <c r="AI60" s="874" t="str">
        <f>All!I806</f>
        <v>B12</v>
      </c>
      <c r="AJ60" s="874" t="str">
        <f>All!J806</f>
        <v>Oklahoma</v>
      </c>
      <c r="AK60" s="874" t="str">
        <f>All!K806</f>
        <v>Baylor</v>
      </c>
      <c r="AL60" s="909">
        <f>All!L806</f>
        <v>5.5</v>
      </c>
      <c r="AM60" s="910">
        <f>All!M806</f>
        <v>62.5</v>
      </c>
      <c r="AN60" s="910" t="str">
        <f>All!T806</f>
        <v>Baylor</v>
      </c>
      <c r="AO60" s="910" t="e">
        <f>All!#REF!</f>
        <v>#REF!</v>
      </c>
      <c r="AP60" s="910"/>
      <c r="AQ60" s="910" t="e">
        <f>All!#REF!</f>
        <v>#REF!</v>
      </c>
      <c r="AS60" s="874" t="str">
        <f>All!V806</f>
        <v>Oklahoma</v>
      </c>
      <c r="AT60" s="874">
        <f>All!W806</f>
        <v>27</v>
      </c>
      <c r="AU60" s="874" t="str">
        <f>All!X806</f>
        <v>Baylor</v>
      </c>
      <c r="AV60" s="874">
        <f>All!Y806</f>
        <v>24</v>
      </c>
      <c r="AW60" s="874">
        <f>All!Z806</f>
        <v>0</v>
      </c>
      <c r="AX60" s="874" t="e">
        <f>All!#REF!</f>
        <v>#REF!</v>
      </c>
      <c r="AY60" s="874" t="e">
        <f>All!#REF!</f>
        <v>#REF!</v>
      </c>
      <c r="AZ60" s="874" t="e">
        <f>All!#REF!</f>
        <v>#REF!</v>
      </c>
      <c r="BA60" s="874" t="e">
        <f>All!#REF!</f>
        <v>#REF!</v>
      </c>
      <c r="BB60" s="874" t="e">
        <f>All!#REF!</f>
        <v>#REF!</v>
      </c>
      <c r="BC60" s="874" t="e">
        <f>All!#REF!</f>
        <v>#REF!</v>
      </c>
      <c r="BD60" s="874" t="e">
        <f>All!#REF!</f>
        <v>#REF!</v>
      </c>
      <c r="BE60" s="874" t="e">
        <f>All!#REF!</f>
        <v>#REF!</v>
      </c>
      <c r="BF60" s="874" t="e">
        <f>All!#REF!</f>
        <v>#REF!</v>
      </c>
      <c r="BG60" s="874" t="e">
        <f>All!#REF!</f>
        <v>#REF!</v>
      </c>
      <c r="BH60" s="874" t="e">
        <f>All!#REF!</f>
        <v>#REF!</v>
      </c>
      <c r="BI60" s="874" t="e">
        <f>All!#REF!</f>
        <v>#REF!</v>
      </c>
      <c r="BJ60" s="874" t="e">
        <f>All!#REF!</f>
        <v>#REF!</v>
      </c>
      <c r="BK60" s="874" t="e">
        <f>All!#REF!</f>
        <v>#REF!</v>
      </c>
      <c r="BL60" s="874" t="e">
        <f>All!#REF!</f>
        <v>#REF!</v>
      </c>
      <c r="BM60" s="874" t="e">
        <f>All!#REF!</f>
        <v>#REF!</v>
      </c>
      <c r="BN60" s="874" t="e">
        <f>All!#REF!</f>
        <v>#REF!</v>
      </c>
      <c r="BO60" s="874" t="e">
        <f>All!#REF!</f>
        <v>#REF!</v>
      </c>
      <c r="BP60" s="874" t="e">
        <f>All!#REF!</f>
        <v>#REF!</v>
      </c>
      <c r="BQ60" s="874" t="e">
        <f>All!#REF!</f>
        <v>#REF!</v>
      </c>
      <c r="BR60" s="874" t="e">
        <f>All!#REF!</f>
        <v>#REF!</v>
      </c>
      <c r="BS60" s="874" t="e">
        <f>All!#REF!</f>
        <v>#REF!</v>
      </c>
      <c r="BT60" s="918"/>
      <c r="BU60" s="918"/>
      <c r="BV60" s="918"/>
      <c r="BW60" s="918"/>
      <c r="BX60" s="918"/>
      <c r="BY60" s="918"/>
      <c r="BZ60" s="918"/>
      <c r="CA60" s="918"/>
      <c r="CB60" s="918"/>
      <c r="CC60" s="918"/>
    </row>
    <row r="61" spans="1:82" s="605" customFormat="1" ht="15" customHeight="1" x14ac:dyDescent="0.8">
      <c r="A61" s="941">
        <f>+A60+1</f>
        <v>226</v>
      </c>
      <c r="B61" s="756" t="str">
        <f>AE171</f>
        <v>SEC</v>
      </c>
      <c r="C61" s="884"/>
      <c r="D61" s="755" t="str">
        <f>AH171</f>
        <v>Florida</v>
      </c>
      <c r="E61" s="861">
        <f>K60</f>
        <v>0</v>
      </c>
      <c r="F61" s="889"/>
      <c r="G61" s="889"/>
      <c r="H61" s="889"/>
      <c r="I61" s="889"/>
      <c r="J61" s="877"/>
      <c r="K61" s="877"/>
      <c r="L61" s="879" t="str">
        <f>+D61</f>
        <v>Florida</v>
      </c>
      <c r="M61" s="876"/>
      <c r="N61" s="929">
        <v>3</v>
      </c>
      <c r="O61" s="930">
        <v>6</v>
      </c>
      <c r="P61" s="931">
        <v>0</v>
      </c>
      <c r="Q61" s="924"/>
      <c r="R61" s="929" t="e">
        <f>S60</f>
        <v>#REF!</v>
      </c>
      <c r="S61" s="930" t="e">
        <f>R60</f>
        <v>#REF!</v>
      </c>
      <c r="T61" s="931" t="e">
        <f>T60</f>
        <v>#REF!</v>
      </c>
      <c r="U61" s="924"/>
      <c r="V61" s="906">
        <f>VLOOKUP(+L61,All!$F$995:$J$1579,5,FALSE)</f>
        <v>77.650000000000006</v>
      </c>
      <c r="W61" s="916"/>
      <c r="X61" s="925" t="s">
        <v>502</v>
      </c>
      <c r="Y61" s="931"/>
      <c r="Z61" s="956">
        <f>H60</f>
        <v>0</v>
      </c>
      <c r="AA61" s="957" t="e">
        <f>I60</f>
        <v>#REF!</v>
      </c>
      <c r="AB61" s="874" t="str">
        <f>All!B807</f>
        <v>Sat</v>
      </c>
      <c r="AC61" s="908">
        <f>All!C807</f>
        <v>44513</v>
      </c>
      <c r="AD61" s="907">
        <f>All!D807-3/24</f>
        <v>0.375</v>
      </c>
      <c r="AE61" s="874">
        <f>All!E807</f>
        <v>0</v>
      </c>
      <c r="AF61" s="874" t="str">
        <f>All!F807</f>
        <v>West Virginia</v>
      </c>
      <c r="AG61" s="874" t="str">
        <f>All!G807</f>
        <v>B12</v>
      </c>
      <c r="AH61" s="874" t="str">
        <f>All!H807</f>
        <v>Kansas State</v>
      </c>
      <c r="AI61" s="874" t="str">
        <f>All!I807</f>
        <v>B12</v>
      </c>
      <c r="AJ61" s="874" t="str">
        <f>All!J807</f>
        <v>Kansas State</v>
      </c>
      <c r="AK61" s="874" t="str">
        <f>All!K807</f>
        <v>West Virginia</v>
      </c>
      <c r="AL61" s="909">
        <f>All!L807</f>
        <v>7</v>
      </c>
      <c r="AM61" s="910">
        <f>All!M807</f>
        <v>47</v>
      </c>
      <c r="AN61" s="910" t="str">
        <f>All!T807</f>
        <v>West Virginia</v>
      </c>
      <c r="AO61" s="910" t="e">
        <f>All!#REF!</f>
        <v>#REF!</v>
      </c>
      <c r="AP61" s="910"/>
      <c r="AQ61" s="910" t="e">
        <f>All!#REF!</f>
        <v>#REF!</v>
      </c>
      <c r="AS61" s="874" t="str">
        <f>All!V807</f>
        <v>West Virginia</v>
      </c>
      <c r="AT61" s="874">
        <f>All!W807</f>
        <v>37</v>
      </c>
      <c r="AU61" s="874" t="str">
        <f>All!X807</f>
        <v>Kansas State</v>
      </c>
      <c r="AV61" s="874">
        <f>All!Y807</f>
        <v>10</v>
      </c>
      <c r="AW61" s="874">
        <f>All!Z807</f>
        <v>0</v>
      </c>
      <c r="AX61" s="874" t="e">
        <f>All!#REF!</f>
        <v>#REF!</v>
      </c>
      <c r="AY61" s="874" t="e">
        <f>All!#REF!</f>
        <v>#REF!</v>
      </c>
      <c r="AZ61" s="874" t="e">
        <f>All!#REF!</f>
        <v>#REF!</v>
      </c>
      <c r="BA61" s="874" t="e">
        <f>All!#REF!</f>
        <v>#REF!</v>
      </c>
      <c r="BB61" s="874" t="e">
        <f>All!#REF!</f>
        <v>#REF!</v>
      </c>
      <c r="BC61" s="874" t="e">
        <f>All!#REF!</f>
        <v>#REF!</v>
      </c>
      <c r="BD61" s="874" t="e">
        <f>All!#REF!</f>
        <v>#REF!</v>
      </c>
      <c r="BE61" s="874" t="e">
        <f>All!#REF!</f>
        <v>#REF!</v>
      </c>
      <c r="BF61" s="874" t="e">
        <f>All!#REF!</f>
        <v>#REF!</v>
      </c>
      <c r="BG61" s="874" t="e">
        <f>All!#REF!</f>
        <v>#REF!</v>
      </c>
      <c r="BH61" s="874" t="e">
        <f>All!#REF!</f>
        <v>#REF!</v>
      </c>
      <c r="BI61" s="874" t="e">
        <f>All!#REF!</f>
        <v>#REF!</v>
      </c>
      <c r="BJ61" s="874" t="e">
        <f>All!#REF!</f>
        <v>#REF!</v>
      </c>
      <c r="BK61" s="874" t="e">
        <f>All!#REF!</f>
        <v>#REF!</v>
      </c>
      <c r="BL61" s="874" t="e">
        <f>All!#REF!</f>
        <v>#REF!</v>
      </c>
      <c r="BM61" s="874" t="e">
        <f>All!#REF!</f>
        <v>#REF!</v>
      </c>
      <c r="BN61" s="874" t="e">
        <f>All!#REF!</f>
        <v>#REF!</v>
      </c>
      <c r="BO61" s="874" t="e">
        <f>All!#REF!</f>
        <v>#REF!</v>
      </c>
      <c r="BP61" s="874" t="e">
        <f>All!#REF!</f>
        <v>#REF!</v>
      </c>
      <c r="BQ61" s="874" t="e">
        <f>All!#REF!</f>
        <v>#REF!</v>
      </c>
      <c r="BR61" s="874" t="e">
        <f>All!#REF!</f>
        <v>#REF!</v>
      </c>
      <c r="BS61" s="874" t="e">
        <f>All!#REF!</f>
        <v>#REF!</v>
      </c>
      <c r="BT61" s="918"/>
      <c r="BU61" s="918"/>
      <c r="BV61" s="918"/>
      <c r="BW61" s="918"/>
      <c r="BX61" s="918"/>
      <c r="BY61" s="918"/>
      <c r="BZ61" s="918"/>
      <c r="CA61" s="918"/>
      <c r="CB61" s="918"/>
      <c r="CC61" s="918"/>
    </row>
    <row r="62" spans="1:82" s="918" customFormat="1" ht="5" customHeight="1" x14ac:dyDescent="0.75">
      <c r="Z62" s="747"/>
      <c r="AA62" s="747"/>
      <c r="AB62" s="874" t="str">
        <f>All!B826</f>
        <v>Sat</v>
      </c>
      <c r="AC62" s="908">
        <f>All!C826</f>
        <v>44513</v>
      </c>
      <c r="AD62" s="907">
        <f>All!D826-3/24</f>
        <v>0.8125</v>
      </c>
      <c r="AE62" s="874" t="str">
        <f>All!E826</f>
        <v>ESPN</v>
      </c>
      <c r="AF62" s="874" t="str">
        <f>All!F826</f>
        <v>Washington State</v>
      </c>
      <c r="AG62" s="874" t="str">
        <f>All!G826</f>
        <v>P12</v>
      </c>
      <c r="AH62" s="874" t="str">
        <f>All!H826</f>
        <v>Oregon</v>
      </c>
      <c r="AI62" s="874" t="str">
        <f>All!I826</f>
        <v>P12</v>
      </c>
      <c r="AJ62" s="874" t="str">
        <f>All!J826</f>
        <v>Oregon</v>
      </c>
      <c r="AK62" s="874" t="str">
        <f>All!K826</f>
        <v>Washington State</v>
      </c>
      <c r="AL62" s="909">
        <f>All!L826</f>
        <v>14</v>
      </c>
      <c r="AM62" s="910">
        <f>All!M826</f>
        <v>56.5</v>
      </c>
      <c r="AN62" s="910" t="str">
        <f>All!T826</f>
        <v>Washington State</v>
      </c>
      <c r="AO62" s="910" t="e">
        <f>All!#REF!</f>
        <v>#REF!</v>
      </c>
      <c r="AP62" s="910"/>
      <c r="AQ62" s="910" t="e">
        <f>All!#REF!</f>
        <v>#REF!</v>
      </c>
      <c r="AS62" s="874" t="str">
        <f>All!V826</f>
        <v>Oregon</v>
      </c>
      <c r="AT62" s="874">
        <f>All!W826</f>
        <v>43</v>
      </c>
      <c r="AU62" s="874" t="str">
        <f>All!X826</f>
        <v>Washington State</v>
      </c>
      <c r="AV62" s="874">
        <f>All!Y826</f>
        <v>29</v>
      </c>
      <c r="AW62" s="874">
        <f>All!Z826</f>
        <v>0</v>
      </c>
      <c r="AX62" s="874" t="e">
        <f>All!#REF!</f>
        <v>#REF!</v>
      </c>
      <c r="AY62" s="874" t="e">
        <f>All!#REF!</f>
        <v>#REF!</v>
      </c>
      <c r="AZ62" s="874" t="e">
        <f>All!#REF!</f>
        <v>#REF!</v>
      </c>
      <c r="BA62" s="874" t="e">
        <f>All!#REF!</f>
        <v>#REF!</v>
      </c>
      <c r="BB62" s="874" t="e">
        <f>All!#REF!</f>
        <v>#REF!</v>
      </c>
      <c r="BC62" s="874" t="e">
        <f>All!#REF!</f>
        <v>#REF!</v>
      </c>
      <c r="BD62" s="874" t="e">
        <f>All!#REF!</f>
        <v>#REF!</v>
      </c>
      <c r="BE62" s="874" t="e">
        <f>All!#REF!</f>
        <v>#REF!</v>
      </c>
      <c r="BF62" s="874" t="e">
        <f>All!#REF!</f>
        <v>#REF!</v>
      </c>
      <c r="BG62" s="874" t="e">
        <f>All!#REF!</f>
        <v>#REF!</v>
      </c>
      <c r="BH62" s="874" t="e">
        <f>All!#REF!</f>
        <v>#REF!</v>
      </c>
      <c r="BI62" s="874" t="e">
        <f>All!#REF!</f>
        <v>#REF!</v>
      </c>
      <c r="BJ62" s="874" t="e">
        <f>All!#REF!</f>
        <v>#REF!</v>
      </c>
      <c r="BK62" s="874" t="e">
        <f>All!#REF!</f>
        <v>#REF!</v>
      </c>
      <c r="BL62" s="874" t="e">
        <f>All!#REF!</f>
        <v>#REF!</v>
      </c>
      <c r="BM62" s="874" t="e">
        <f>All!#REF!</f>
        <v>#REF!</v>
      </c>
      <c r="BN62" s="874" t="e">
        <f>All!#REF!</f>
        <v>#REF!</v>
      </c>
      <c r="BO62" s="874" t="e">
        <f>All!#REF!</f>
        <v>#REF!</v>
      </c>
      <c r="BP62" s="874" t="e">
        <f>All!#REF!</f>
        <v>#REF!</v>
      </c>
      <c r="BQ62" s="874" t="e">
        <f>All!#REF!</f>
        <v>#REF!</v>
      </c>
      <c r="BR62" s="874" t="e">
        <f>All!#REF!</f>
        <v>#REF!</v>
      </c>
      <c r="BS62" s="874" t="e">
        <f>All!#REF!</f>
        <v>#REF!</v>
      </c>
    </row>
    <row r="63" spans="1:82" s="918" customFormat="1" ht="15" customHeight="1" x14ac:dyDescent="0.75">
      <c r="A63" s="942"/>
      <c r="B63" s="612" t="s">
        <v>484</v>
      </c>
      <c r="C63" s="919"/>
      <c r="D63" s="492"/>
      <c r="E63" s="848"/>
      <c r="F63" s="492"/>
      <c r="G63" s="492"/>
      <c r="H63" s="492"/>
      <c r="I63" s="492"/>
      <c r="J63" s="602"/>
      <c r="K63" s="602"/>
      <c r="L63" s="492"/>
      <c r="M63" s="919"/>
      <c r="N63" s="767"/>
      <c r="O63" s="767"/>
      <c r="P63" s="767"/>
      <c r="Q63" s="944"/>
      <c r="R63" s="767"/>
      <c r="S63" s="767"/>
      <c r="T63" s="767"/>
      <c r="U63" s="944"/>
      <c r="V63" s="751"/>
      <c r="W63" s="919"/>
      <c r="X63" s="874"/>
      <c r="Y63" s="922"/>
      <c r="Z63" s="551"/>
      <c r="AA63" s="551"/>
      <c r="AB63" s="874"/>
      <c r="AC63" s="908"/>
      <c r="AD63" s="907"/>
      <c r="AE63" s="874"/>
      <c r="AF63" s="874"/>
      <c r="AG63" s="874"/>
      <c r="AH63" s="874"/>
      <c r="AI63" s="874"/>
      <c r="AJ63" s="874"/>
      <c r="AK63" s="874"/>
      <c r="AL63" s="909"/>
      <c r="AM63" s="910"/>
      <c r="AN63" s="910"/>
      <c r="AO63" s="910"/>
      <c r="AP63" s="910"/>
      <c r="AQ63" s="910"/>
      <c r="AS63" s="874"/>
      <c r="AT63" s="874"/>
      <c r="AU63" s="874"/>
      <c r="AV63" s="874"/>
      <c r="AW63" s="874"/>
      <c r="AX63" s="874"/>
      <c r="AY63" s="874"/>
      <c r="AZ63" s="874"/>
      <c r="BA63" s="874"/>
      <c r="BB63" s="874"/>
      <c r="BC63" s="874"/>
      <c r="BD63" s="874"/>
      <c r="BE63" s="874"/>
      <c r="BF63" s="874"/>
      <c r="BG63" s="874"/>
      <c r="BH63" s="874"/>
      <c r="BI63" s="874"/>
      <c r="BJ63" s="874"/>
      <c r="BK63" s="874"/>
      <c r="BL63" s="874"/>
      <c r="BM63" s="874"/>
      <c r="BN63" s="874"/>
      <c r="BO63" s="874"/>
      <c r="BP63" s="874"/>
      <c r="BQ63" s="874"/>
      <c r="BR63" s="874"/>
      <c r="BS63" s="874"/>
    </row>
    <row r="64" spans="1:82" s="605" customFormat="1" ht="15" customHeight="1" x14ac:dyDescent="0.8">
      <c r="A64" s="938">
        <v>157</v>
      </c>
      <c r="B64" s="754">
        <f>AD134</f>
        <v>0.45833333333333337</v>
      </c>
      <c r="C64" s="889"/>
      <c r="D64" s="754" t="str">
        <f>AF134</f>
        <v>Utah</v>
      </c>
      <c r="E64" s="853">
        <f>IF(+D64=F64,-J64,+J64)</f>
        <v>-24</v>
      </c>
      <c r="F64" s="880" t="str">
        <f>AJ134</f>
        <v>Utah</v>
      </c>
      <c r="G64" s="880" t="str">
        <f>AK134</f>
        <v>Arizona</v>
      </c>
      <c r="H64" s="880" t="str">
        <f>AN134</f>
        <v>Utah</v>
      </c>
      <c r="I64" s="880" t="e">
        <f>AQ134</f>
        <v>#REF!</v>
      </c>
      <c r="J64" s="883">
        <f>AL134</f>
        <v>24</v>
      </c>
      <c r="K64" s="883">
        <f>AM134</f>
        <v>54</v>
      </c>
      <c r="L64" s="882" t="str">
        <f>+D64</f>
        <v>Utah</v>
      </c>
      <c r="M64" s="916"/>
      <c r="N64" s="926">
        <v>4</v>
      </c>
      <c r="O64" s="927">
        <v>5</v>
      </c>
      <c r="P64" s="928">
        <v>0</v>
      </c>
      <c r="Q64" s="924"/>
      <c r="R64" s="926" t="e">
        <f>VLOOKUP(+$D64,All!#REF!,9,FALSE)</f>
        <v>#REF!</v>
      </c>
      <c r="S64" s="927" t="e">
        <f>VLOOKUP(+$D64,All!#REF!,10,FALSE)</f>
        <v>#REF!</v>
      </c>
      <c r="T64" s="928" t="e">
        <f>VLOOKUP(+$D64,All!#REF!,11,FALSE)</f>
        <v>#REF!</v>
      </c>
      <c r="U64" s="924"/>
      <c r="V64" s="897">
        <f>VLOOKUP(+L64,All!$F$995:$J$1579,5,FALSE)</f>
        <v>82.55</v>
      </c>
      <c r="W64" s="916"/>
      <c r="X64" s="926"/>
      <c r="Y64" s="928"/>
      <c r="Z64" s="955"/>
      <c r="AA64" s="795"/>
      <c r="AN64" s="918"/>
      <c r="AO64" s="918"/>
      <c r="AP64" s="918"/>
      <c r="AQ64" s="918"/>
      <c r="BU64"/>
      <c r="BV64"/>
      <c r="BW64"/>
      <c r="BX64"/>
      <c r="BY64"/>
      <c r="BZ64"/>
      <c r="CA64"/>
      <c r="CB64"/>
      <c r="CC64"/>
      <c r="CD64"/>
    </row>
    <row r="65" spans="1:82" s="605" customFormat="1" ht="15" customHeight="1" x14ac:dyDescent="0.8">
      <c r="A65" s="941">
        <f>+A64+1</f>
        <v>158</v>
      </c>
      <c r="B65" s="756">
        <f>AE134</f>
        <v>0</v>
      </c>
      <c r="C65" s="884"/>
      <c r="D65" s="755" t="str">
        <f>AH134</f>
        <v>Arizona</v>
      </c>
      <c r="E65" s="861">
        <f>K64</f>
        <v>54</v>
      </c>
      <c r="F65" s="889"/>
      <c r="G65" s="889"/>
      <c r="H65" s="889"/>
      <c r="I65" s="889"/>
      <c r="J65" s="877"/>
      <c r="K65" s="877"/>
      <c r="L65" s="879" t="str">
        <f>+D65</f>
        <v>Arizona</v>
      </c>
      <c r="M65" s="876"/>
      <c r="N65" s="929">
        <v>5</v>
      </c>
      <c r="O65" s="930">
        <v>4</v>
      </c>
      <c r="P65" s="931">
        <v>0</v>
      </c>
      <c r="Q65" s="924"/>
      <c r="R65" s="929" t="e">
        <f>S64</f>
        <v>#REF!</v>
      </c>
      <c r="S65" s="930" t="e">
        <f>R64</f>
        <v>#REF!</v>
      </c>
      <c r="T65" s="931" t="e">
        <f>T64</f>
        <v>#REF!</v>
      </c>
      <c r="U65" s="924"/>
      <c r="V65" s="906">
        <f>VLOOKUP(+L65,All!$F$995:$J$1579,5,FALSE)</f>
        <v>59.79</v>
      </c>
      <c r="W65" s="916"/>
      <c r="X65" s="925" t="s">
        <v>502</v>
      </c>
      <c r="Y65" s="931"/>
      <c r="Z65" s="956" t="str">
        <f>H64</f>
        <v>Utah</v>
      </c>
      <c r="AA65" s="957" t="e">
        <f>I64</f>
        <v>#REF!</v>
      </c>
      <c r="AN65" s="918"/>
      <c r="AO65" s="918"/>
      <c r="AP65" s="918"/>
      <c r="AQ65" s="918"/>
      <c r="BU65" s="479"/>
      <c r="BV65" s="479"/>
      <c r="BW65" s="479"/>
      <c r="BX65" s="479"/>
      <c r="BY65" s="479"/>
      <c r="BZ65" s="479"/>
      <c r="CA65" s="479"/>
      <c r="CB65" s="479"/>
      <c r="CC65" s="479"/>
      <c r="CD65" s="479"/>
    </row>
    <row r="66" spans="1:82" s="918" customFormat="1" ht="5" customHeight="1" x14ac:dyDescent="0.75">
      <c r="Z66" s="747"/>
      <c r="AA66" s="747"/>
      <c r="AB66" s="874" t="str">
        <f>All!B829</f>
        <v>Sat</v>
      </c>
      <c r="AC66" s="908">
        <f>All!C829</f>
        <v>44513</v>
      </c>
      <c r="AD66" s="907">
        <f>All!D829-3/24</f>
        <v>0.66666666666666663</v>
      </c>
      <c r="AE66" s="874">
        <f>All!E829</f>
        <v>0</v>
      </c>
      <c r="AF66" s="874" t="str">
        <f>All!F829</f>
        <v>Arizona State</v>
      </c>
      <c r="AG66" s="874" t="str">
        <f>All!G829</f>
        <v>P12</v>
      </c>
      <c r="AH66" s="874" t="str">
        <f>All!H829</f>
        <v>Washington</v>
      </c>
      <c r="AI66" s="874" t="str">
        <f>All!I829</f>
        <v>P12</v>
      </c>
      <c r="AJ66" s="874" t="str">
        <f>All!J829</f>
        <v>Arizona State</v>
      </c>
      <c r="AK66" s="874" t="str">
        <f>All!K829</f>
        <v>Washington</v>
      </c>
      <c r="AL66" s="909">
        <f>All!L829</f>
        <v>6</v>
      </c>
      <c r="AM66" s="910">
        <f>All!M829</f>
        <v>44</v>
      </c>
      <c r="AN66" s="910" t="str">
        <f>All!T829</f>
        <v>Arizona State</v>
      </c>
      <c r="AO66" s="910" t="e">
        <f>All!#REF!</f>
        <v>#REF!</v>
      </c>
      <c r="AP66" s="910"/>
      <c r="AQ66" s="910" t="e">
        <f>All!#REF!</f>
        <v>#REF!</v>
      </c>
      <c r="AS66" s="874">
        <f>All!V829</f>
        <v>0</v>
      </c>
      <c r="AT66" s="874">
        <f>All!W829</f>
        <v>0</v>
      </c>
      <c r="AU66" s="874" t="str">
        <f>All!X829</f>
        <v>DNP</v>
      </c>
      <c r="AV66" s="874">
        <f>All!Y829</f>
        <v>0</v>
      </c>
      <c r="AW66" s="874">
        <f>All!Z829</f>
        <v>0</v>
      </c>
      <c r="AX66" s="874" t="e">
        <f>All!#REF!</f>
        <v>#REF!</v>
      </c>
      <c r="AY66" s="874" t="e">
        <f>All!#REF!</f>
        <v>#REF!</v>
      </c>
      <c r="AZ66" s="874" t="e">
        <f>All!#REF!</f>
        <v>#REF!</v>
      </c>
      <c r="BA66" s="874" t="e">
        <f>All!#REF!</f>
        <v>#REF!</v>
      </c>
      <c r="BB66" s="874" t="e">
        <f>All!#REF!</f>
        <v>#REF!</v>
      </c>
      <c r="BC66" s="874" t="e">
        <f>All!#REF!</f>
        <v>#REF!</v>
      </c>
      <c r="BD66" s="874" t="e">
        <f>All!#REF!</f>
        <v>#REF!</v>
      </c>
      <c r="BE66" s="874" t="e">
        <f>All!#REF!</f>
        <v>#REF!</v>
      </c>
      <c r="BF66" s="874" t="e">
        <f>All!#REF!</f>
        <v>#REF!</v>
      </c>
      <c r="BG66" s="874" t="e">
        <f>All!#REF!</f>
        <v>#REF!</v>
      </c>
      <c r="BH66" s="874" t="e">
        <f>All!#REF!</f>
        <v>#REF!</v>
      </c>
      <c r="BI66" s="874" t="e">
        <f>All!#REF!</f>
        <v>#REF!</v>
      </c>
      <c r="BJ66" s="874" t="e">
        <f>All!#REF!</f>
        <v>#REF!</v>
      </c>
      <c r="BK66" s="874" t="e">
        <f>All!#REF!</f>
        <v>#REF!</v>
      </c>
      <c r="BL66" s="874" t="e">
        <f>All!#REF!</f>
        <v>#REF!</v>
      </c>
      <c r="BM66" s="874" t="e">
        <f>All!#REF!</f>
        <v>#REF!</v>
      </c>
      <c r="BN66" s="874" t="e">
        <f>All!#REF!</f>
        <v>#REF!</v>
      </c>
      <c r="BO66" s="874" t="e">
        <f>All!#REF!</f>
        <v>#REF!</v>
      </c>
      <c r="BP66" s="874" t="e">
        <f>All!#REF!</f>
        <v>#REF!</v>
      </c>
      <c r="BQ66" s="874" t="e">
        <f>All!#REF!</f>
        <v>#REF!</v>
      </c>
      <c r="BR66" s="874" t="e">
        <f>All!#REF!</f>
        <v>#REF!</v>
      </c>
      <c r="BS66" s="874" t="e">
        <f>All!#REF!</f>
        <v>#REF!</v>
      </c>
    </row>
    <row r="67" spans="1:82" s="605" customFormat="1" ht="15" customHeight="1" x14ac:dyDescent="0.8">
      <c r="A67" s="938">
        <v>155</v>
      </c>
      <c r="B67" s="754">
        <f>AD94</f>
        <v>0.45833333333333337</v>
      </c>
      <c r="C67" s="889"/>
      <c r="D67" s="754" t="str">
        <f>AF94</f>
        <v>Western Kentucky</v>
      </c>
      <c r="E67" s="853">
        <f>IF(+D67=F67,-J67,+J67)</f>
        <v>-18.5</v>
      </c>
      <c r="F67" s="880" t="str">
        <f>AJ94</f>
        <v>Western Kentucky</v>
      </c>
      <c r="G67" s="880" t="str">
        <f>AK94</f>
        <v>Rice</v>
      </c>
      <c r="H67" s="880" t="str">
        <f>AN94</f>
        <v>Western Kentucky</v>
      </c>
      <c r="I67" s="880" t="e">
        <f>AQ94</f>
        <v>#REF!</v>
      </c>
      <c r="J67" s="883">
        <f>AL94</f>
        <v>18.5</v>
      </c>
      <c r="K67" s="883">
        <f>AM94</f>
        <v>62.5</v>
      </c>
      <c r="L67" s="882" t="str">
        <f>+D67</f>
        <v>Western Kentucky</v>
      </c>
      <c r="M67" s="916"/>
      <c r="N67" s="926">
        <v>6</v>
      </c>
      <c r="O67" s="927">
        <v>3</v>
      </c>
      <c r="P67" s="928">
        <v>0</v>
      </c>
      <c r="Q67" s="924"/>
      <c r="R67" s="926" t="e">
        <f>VLOOKUP(+$D67,All!#REF!,9,FALSE)</f>
        <v>#REF!</v>
      </c>
      <c r="S67" s="927" t="e">
        <f>VLOOKUP(+$D67,All!#REF!,10,FALSE)</f>
        <v>#REF!</v>
      </c>
      <c r="T67" s="928" t="e">
        <f>VLOOKUP(+$D67,All!#REF!,11,FALSE)</f>
        <v>#REF!</v>
      </c>
      <c r="U67" s="924"/>
      <c r="V67" s="897">
        <f>VLOOKUP(+L67,All!$F$995:$J$1579,5,FALSE)</f>
        <v>69.78</v>
      </c>
      <c r="W67" s="916"/>
      <c r="X67" s="926"/>
      <c r="Y67" s="928"/>
      <c r="Z67" s="955"/>
      <c r="AA67" s="795"/>
      <c r="AN67" s="918"/>
      <c r="AO67" s="918"/>
      <c r="AP67" s="918"/>
      <c r="AQ67" s="918"/>
    </row>
    <row r="68" spans="1:82" s="605" customFormat="1" ht="15" customHeight="1" x14ac:dyDescent="0.8">
      <c r="A68" s="941">
        <f>+A67+1</f>
        <v>156</v>
      </c>
      <c r="B68" s="756">
        <f>AE94</f>
        <v>0</v>
      </c>
      <c r="C68" s="884"/>
      <c r="D68" s="755" t="str">
        <f>AH94</f>
        <v>Rice</v>
      </c>
      <c r="E68" s="861">
        <f>K67</f>
        <v>62.5</v>
      </c>
      <c r="F68" s="889"/>
      <c r="G68" s="889"/>
      <c r="H68" s="889"/>
      <c r="I68" s="889"/>
      <c r="J68" s="877"/>
      <c r="K68" s="877"/>
      <c r="L68" s="879" t="str">
        <f>+D68</f>
        <v>Rice</v>
      </c>
      <c r="M68" s="876"/>
      <c r="N68" s="929">
        <v>2</v>
      </c>
      <c r="O68" s="930">
        <v>7</v>
      </c>
      <c r="P68" s="931">
        <v>0</v>
      </c>
      <c r="Q68" s="924"/>
      <c r="R68" s="929" t="e">
        <f>S67</f>
        <v>#REF!</v>
      </c>
      <c r="S68" s="930" t="e">
        <f>R67</f>
        <v>#REF!</v>
      </c>
      <c r="T68" s="931" t="e">
        <f>T67</f>
        <v>#REF!</v>
      </c>
      <c r="U68" s="924"/>
      <c r="V68" s="906">
        <f>VLOOKUP(+L68,All!$F$995:$J$1579,5,FALSE)</f>
        <v>50.15</v>
      </c>
      <c r="W68" s="916"/>
      <c r="X68" s="925" t="s">
        <v>502</v>
      </c>
      <c r="Y68" s="931"/>
      <c r="Z68" s="956" t="str">
        <f>H67</f>
        <v>Western Kentucky</v>
      </c>
      <c r="AA68" s="957" t="e">
        <f>I67</f>
        <v>#REF!</v>
      </c>
      <c r="AN68" s="918"/>
      <c r="AO68" s="918"/>
      <c r="AP68" s="918"/>
      <c r="AQ68" s="918"/>
      <c r="BU68" s="479"/>
      <c r="BV68" s="479"/>
      <c r="BW68" s="479"/>
      <c r="BX68" s="479"/>
      <c r="BY68" s="479"/>
      <c r="BZ68" s="479"/>
      <c r="CA68" s="479"/>
      <c r="CB68" s="479"/>
      <c r="CC68" s="479"/>
      <c r="CD68" s="479"/>
    </row>
    <row r="69" spans="1:82" s="918" customFormat="1" ht="5" customHeight="1" x14ac:dyDescent="0.75">
      <c r="Z69" s="747"/>
      <c r="AA69" s="747"/>
      <c r="AB69" s="874" t="str">
        <f>All!B832</f>
        <v>Sat</v>
      </c>
      <c r="AC69" s="908">
        <f>All!C832</f>
        <v>44513</v>
      </c>
      <c r="AD69" s="907">
        <f>All!D832-3/24</f>
        <v>0.5</v>
      </c>
      <c r="AE69" s="874">
        <f>All!E832</f>
        <v>0</v>
      </c>
      <c r="AF69" s="874" t="str">
        <f>All!F832</f>
        <v>Georgia Southern</v>
      </c>
      <c r="AG69" s="874" t="str">
        <f>All!G832</f>
        <v>SB</v>
      </c>
      <c r="AH69" s="874" t="str">
        <f>All!H832</f>
        <v>Texas State</v>
      </c>
      <c r="AI69" s="874" t="str">
        <f>All!I832</f>
        <v>SB</v>
      </c>
      <c r="AJ69" s="874" t="str">
        <f>All!J832</f>
        <v>Texas State</v>
      </c>
      <c r="AK69" s="874" t="str">
        <f>All!K832</f>
        <v>Georgia Southern</v>
      </c>
      <c r="AL69" s="909">
        <f>All!L832</f>
        <v>2.5</v>
      </c>
      <c r="AM69" s="910">
        <f>All!M832</f>
        <v>53.5</v>
      </c>
      <c r="AN69" s="910" t="str">
        <f>All!T832</f>
        <v>Georgia Southern</v>
      </c>
      <c r="AO69" s="910" t="e">
        <f>All!#REF!</f>
        <v>#REF!</v>
      </c>
      <c r="AP69" s="910"/>
      <c r="AQ69" s="910" t="e">
        <f>All!#REF!</f>
        <v>#REF!</v>
      </c>
      <c r="AS69" s="874" t="str">
        <f>All!V832</f>
        <v>Georgia Southern</v>
      </c>
      <c r="AT69" s="874">
        <f>All!W832</f>
        <v>40</v>
      </c>
      <c r="AU69" s="874" t="str">
        <f>All!X832</f>
        <v>Texas State</v>
      </c>
      <c r="AV69" s="874">
        <f>All!Y832</f>
        <v>38</v>
      </c>
      <c r="AW69" s="874">
        <f>All!Z832</f>
        <v>0</v>
      </c>
      <c r="AX69" s="874" t="e">
        <f>All!#REF!</f>
        <v>#REF!</v>
      </c>
      <c r="AY69" s="874" t="e">
        <f>All!#REF!</f>
        <v>#REF!</v>
      </c>
      <c r="AZ69" s="874" t="e">
        <f>All!#REF!</f>
        <v>#REF!</v>
      </c>
      <c r="BA69" s="874" t="e">
        <f>All!#REF!</f>
        <v>#REF!</v>
      </c>
      <c r="BB69" s="874" t="e">
        <f>All!#REF!</f>
        <v>#REF!</v>
      </c>
      <c r="BC69" s="874" t="e">
        <f>All!#REF!</f>
        <v>#REF!</v>
      </c>
      <c r="BD69" s="874" t="e">
        <f>All!#REF!</f>
        <v>#REF!</v>
      </c>
      <c r="BE69" s="874" t="e">
        <f>All!#REF!</f>
        <v>#REF!</v>
      </c>
      <c r="BF69" s="874" t="e">
        <f>All!#REF!</f>
        <v>#REF!</v>
      </c>
      <c r="BG69" s="874" t="e">
        <f>All!#REF!</f>
        <v>#REF!</v>
      </c>
      <c r="BH69" s="874" t="e">
        <f>All!#REF!</f>
        <v>#REF!</v>
      </c>
      <c r="BI69" s="874" t="e">
        <f>All!#REF!</f>
        <v>#REF!</v>
      </c>
      <c r="BJ69" s="874" t="e">
        <f>All!#REF!</f>
        <v>#REF!</v>
      </c>
      <c r="BK69" s="874" t="e">
        <f>All!#REF!</f>
        <v>#REF!</v>
      </c>
      <c r="BL69" s="874" t="e">
        <f>All!#REF!</f>
        <v>#REF!</v>
      </c>
      <c r="BM69" s="874" t="e">
        <f>All!#REF!</f>
        <v>#REF!</v>
      </c>
      <c r="BN69" s="874" t="e">
        <f>All!#REF!</f>
        <v>#REF!</v>
      </c>
      <c r="BO69" s="874" t="e">
        <f>All!#REF!</f>
        <v>#REF!</v>
      </c>
      <c r="BP69" s="874" t="e">
        <f>All!#REF!</f>
        <v>#REF!</v>
      </c>
      <c r="BQ69" s="874" t="e">
        <f>All!#REF!</f>
        <v>#REF!</v>
      </c>
      <c r="BR69" s="874" t="e">
        <f>All!#REF!</f>
        <v>#REF!</v>
      </c>
      <c r="BS69" s="874" t="e">
        <f>All!#REF!</f>
        <v>#REF!</v>
      </c>
    </row>
    <row r="70" spans="1:82" s="605" customFormat="1" ht="15" customHeight="1" x14ac:dyDescent="0.8">
      <c r="A70" s="938">
        <v>159</v>
      </c>
      <c r="B70" s="754">
        <f>AD153</f>
        <v>0.47916666666666663</v>
      </c>
      <c r="C70" s="609"/>
      <c r="D70" s="754" t="str">
        <f>AF153</f>
        <v>South Alabama</v>
      </c>
      <c r="E70" s="911">
        <f>IF(+D70=F70,-J70,+J70)</f>
        <v>21.5</v>
      </c>
      <c r="F70" s="486" t="str">
        <f>AJ153</f>
        <v>Appalachian State</v>
      </c>
      <c r="G70" s="486" t="str">
        <f>AK153</f>
        <v>South Alabama</v>
      </c>
      <c r="H70" s="880" t="str">
        <f>AN153</f>
        <v>South Alabama</v>
      </c>
      <c r="I70" s="880" t="e">
        <f>AQ153</f>
        <v>#REF!</v>
      </c>
      <c r="J70" s="601">
        <f>AL153</f>
        <v>21.5</v>
      </c>
      <c r="K70" s="601">
        <f>AM153</f>
        <v>54.5</v>
      </c>
      <c r="L70" s="490" t="str">
        <f>+D70</f>
        <v>South Alabama</v>
      </c>
      <c r="M70" s="253"/>
      <c r="N70" s="761">
        <v>4</v>
      </c>
      <c r="O70" s="762">
        <v>5</v>
      </c>
      <c r="P70" s="763">
        <v>0</v>
      </c>
      <c r="Q70" s="649"/>
      <c r="R70" s="761" t="e">
        <f>VLOOKUP(+$D70,All!#REF!,9,FALSE)</f>
        <v>#REF!</v>
      </c>
      <c r="S70" s="762" t="e">
        <f>VLOOKUP(+$D70,All!#REF!,10,FALSE)</f>
        <v>#REF!</v>
      </c>
      <c r="T70" s="763" t="e">
        <f>VLOOKUP(+$D70,All!#REF!,11,FALSE)</f>
        <v>#REF!</v>
      </c>
      <c r="U70" s="894"/>
      <c r="V70" s="897">
        <f>VLOOKUP(+L70,All!$F$995:$J$1579,5,FALSE)</f>
        <v>57.02</v>
      </c>
      <c r="W70" s="253"/>
      <c r="X70" s="850"/>
      <c r="Y70" s="891"/>
      <c r="Z70" s="955"/>
      <c r="AA70" s="795"/>
      <c r="AN70" s="918"/>
      <c r="AO70" s="918"/>
      <c r="AP70" s="918"/>
      <c r="AQ70" s="918"/>
    </row>
    <row r="71" spans="1:82" s="605" customFormat="1" ht="15" customHeight="1" x14ac:dyDescent="0.8">
      <c r="A71" s="941">
        <f>+A70+1</f>
        <v>160</v>
      </c>
      <c r="B71" s="756">
        <f>AE153</f>
        <v>0</v>
      </c>
      <c r="C71" s="603"/>
      <c r="D71" s="755" t="str">
        <f>AH153</f>
        <v>Appalachian State</v>
      </c>
      <c r="E71" s="895">
        <f>K70</f>
        <v>54.5</v>
      </c>
      <c r="F71" s="609"/>
      <c r="G71" s="609"/>
      <c r="H71" s="889"/>
      <c r="I71" s="889"/>
      <c r="J71" s="123"/>
      <c r="K71" s="123"/>
      <c r="L71" s="361" t="str">
        <f>+D71</f>
        <v>Appalachian State</v>
      </c>
      <c r="M71" s="73"/>
      <c r="N71" s="764">
        <v>6</v>
      </c>
      <c r="O71" s="765">
        <v>3</v>
      </c>
      <c r="P71" s="766">
        <v>0</v>
      </c>
      <c r="Q71" s="649"/>
      <c r="R71" s="764" t="e">
        <f>S70</f>
        <v>#REF!</v>
      </c>
      <c r="S71" s="765" t="e">
        <f>R70</f>
        <v>#REF!</v>
      </c>
      <c r="T71" s="766" t="e">
        <f>T70</f>
        <v>#REF!</v>
      </c>
      <c r="U71" s="894"/>
      <c r="V71" s="906">
        <f>VLOOKUP(+L71,All!$F$995:$J$1579,5,FALSE)</f>
        <v>75.27</v>
      </c>
      <c r="W71" s="253"/>
      <c r="X71" s="851" t="s">
        <v>502</v>
      </c>
      <c r="Y71" s="854"/>
      <c r="Z71" s="956" t="str">
        <f>H70</f>
        <v>South Alabama</v>
      </c>
      <c r="AA71" s="957" t="e">
        <f>I70</f>
        <v>#REF!</v>
      </c>
      <c r="AB71" s="874" t="str">
        <f>All!B804</f>
        <v>Sat</v>
      </c>
      <c r="AC71" s="908">
        <f>All!C804</f>
        <v>44513</v>
      </c>
      <c r="AD71" s="907">
        <f>All!D804-3/24</f>
        <v>0.375</v>
      </c>
      <c r="AE71" s="874" t="str">
        <f>All!E804</f>
        <v>ABC</v>
      </c>
      <c r="AF71" s="874" t="str">
        <f>All!F804</f>
        <v>Michigan</v>
      </c>
      <c r="AG71" s="874" t="str">
        <f>All!G804</f>
        <v>B10</v>
      </c>
      <c r="AH71" s="874" t="str">
        <f>All!H804</f>
        <v>Penn State</v>
      </c>
      <c r="AI71" s="874" t="str">
        <f>All!I804</f>
        <v>B10</v>
      </c>
      <c r="AJ71" s="874" t="str">
        <f>All!J804</f>
        <v>Penn State</v>
      </c>
      <c r="AK71" s="874" t="str">
        <f>All!K804</f>
        <v>Michigan</v>
      </c>
      <c r="AL71" s="909">
        <f>All!L804</f>
        <v>1</v>
      </c>
      <c r="AM71" s="910">
        <f>All!M804</f>
        <v>48.5</v>
      </c>
      <c r="AN71" s="910" t="str">
        <f>All!T804</f>
        <v>Michigan</v>
      </c>
      <c r="AO71" s="910" t="e">
        <f>All!#REF!</f>
        <v>#REF!</v>
      </c>
      <c r="AP71" s="910"/>
      <c r="AQ71" s="910" t="e">
        <f>All!#REF!</f>
        <v>#REF!</v>
      </c>
      <c r="AS71" s="874" t="str">
        <f>All!V804</f>
        <v>Penn State</v>
      </c>
      <c r="AT71" s="874">
        <f>All!W804</f>
        <v>27</v>
      </c>
      <c r="AU71" s="874" t="str">
        <f>All!X804</f>
        <v>Michigan</v>
      </c>
      <c r="AV71" s="874">
        <f>All!Y804</f>
        <v>17</v>
      </c>
      <c r="AW71" s="874">
        <f>All!Z804</f>
        <v>0</v>
      </c>
      <c r="AX71" s="874" t="e">
        <f>All!#REF!</f>
        <v>#REF!</v>
      </c>
      <c r="AY71" s="874" t="e">
        <f>All!#REF!</f>
        <v>#REF!</v>
      </c>
      <c r="AZ71" s="874" t="e">
        <f>All!#REF!</f>
        <v>#REF!</v>
      </c>
      <c r="BA71" s="874" t="e">
        <f>All!#REF!</f>
        <v>#REF!</v>
      </c>
      <c r="BB71" s="874" t="e">
        <f>All!#REF!</f>
        <v>#REF!</v>
      </c>
      <c r="BC71" s="874" t="e">
        <f>All!#REF!</f>
        <v>#REF!</v>
      </c>
      <c r="BD71" s="874" t="e">
        <f>All!#REF!</f>
        <v>#REF!</v>
      </c>
      <c r="BE71" s="874" t="e">
        <f>All!#REF!</f>
        <v>#REF!</v>
      </c>
      <c r="BF71" s="874" t="e">
        <f>All!#REF!</f>
        <v>#REF!</v>
      </c>
      <c r="BG71" s="874" t="e">
        <f>All!#REF!</f>
        <v>#REF!</v>
      </c>
      <c r="BH71" s="874" t="e">
        <f>All!#REF!</f>
        <v>#REF!</v>
      </c>
      <c r="BI71" s="874" t="e">
        <f>All!#REF!</f>
        <v>#REF!</v>
      </c>
      <c r="BJ71" s="874" t="e">
        <f>All!#REF!</f>
        <v>#REF!</v>
      </c>
      <c r="BK71" s="874" t="e">
        <f>All!#REF!</f>
        <v>#REF!</v>
      </c>
      <c r="BL71" s="874" t="e">
        <f>All!#REF!</f>
        <v>#REF!</v>
      </c>
      <c r="BM71" s="874" t="e">
        <f>All!#REF!</f>
        <v>#REF!</v>
      </c>
      <c r="BN71" s="874" t="e">
        <f>All!#REF!</f>
        <v>#REF!</v>
      </c>
      <c r="BO71" s="874" t="e">
        <f>All!#REF!</f>
        <v>#REF!</v>
      </c>
      <c r="BP71" s="874" t="e">
        <f>All!#REF!</f>
        <v>#REF!</v>
      </c>
      <c r="BQ71" s="874" t="e">
        <f>All!#REF!</f>
        <v>#REF!</v>
      </c>
      <c r="BR71" s="874" t="e">
        <f>All!#REF!</f>
        <v>#REF!</v>
      </c>
      <c r="BS71" s="874" t="e">
        <f>All!#REF!</f>
        <v>#REF!</v>
      </c>
      <c r="BT71" s="918"/>
      <c r="BU71" s="918"/>
      <c r="BV71" s="918"/>
      <c r="BW71" s="918"/>
      <c r="BX71" s="918"/>
      <c r="BY71" s="918"/>
      <c r="BZ71" s="918"/>
      <c r="CA71" s="918"/>
      <c r="CB71" s="918"/>
      <c r="CC71" s="918"/>
      <c r="CD71" s="479"/>
    </row>
    <row r="72" spans="1:82" s="918" customFormat="1" ht="5" customHeight="1" x14ac:dyDescent="0.8">
      <c r="A72" s="940"/>
      <c r="B72" s="882"/>
      <c r="C72" s="916"/>
      <c r="D72" s="882"/>
      <c r="E72" s="912"/>
      <c r="F72" s="882"/>
      <c r="G72" s="882"/>
      <c r="H72" s="882"/>
      <c r="I72" s="882"/>
      <c r="J72" s="885"/>
      <c r="K72" s="885"/>
      <c r="L72" s="882"/>
      <c r="M72" s="916"/>
      <c r="N72" s="927"/>
      <c r="O72" s="927"/>
      <c r="P72" s="927"/>
      <c r="Q72" s="924"/>
      <c r="R72" s="927"/>
      <c r="S72" s="927"/>
      <c r="T72" s="927"/>
      <c r="U72" s="924"/>
      <c r="V72" s="898"/>
      <c r="W72" s="916"/>
      <c r="X72" s="882"/>
      <c r="Y72" s="890"/>
      <c r="Z72" s="954"/>
      <c r="AA72" s="917"/>
      <c r="AB72" s="874" t="str">
        <f>All!B805</f>
        <v>Sat</v>
      </c>
      <c r="AC72" s="908">
        <f>All!C805</f>
        <v>44513</v>
      </c>
      <c r="AD72" s="907">
        <f>All!D805-3/24</f>
        <v>0.375</v>
      </c>
      <c r="AE72" s="874" t="str">
        <f>All!E805</f>
        <v>ESPN2</v>
      </c>
      <c r="AF72" s="874" t="str">
        <f>All!F805</f>
        <v>Northwestern</v>
      </c>
      <c r="AG72" s="874" t="str">
        <f>All!G805</f>
        <v>B10</v>
      </c>
      <c r="AH72" s="874" t="str">
        <f>All!H805</f>
        <v>Wisconsin</v>
      </c>
      <c r="AI72" s="874" t="str">
        <f>All!I805</f>
        <v>B10</v>
      </c>
      <c r="AJ72" s="874" t="str">
        <f>All!J805</f>
        <v>Wisconsin</v>
      </c>
      <c r="AK72" s="874" t="str">
        <f>All!K805</f>
        <v>Northwestern</v>
      </c>
      <c r="AL72" s="909">
        <f>All!L805</f>
        <v>24.5</v>
      </c>
      <c r="AM72" s="910">
        <f>All!M805</f>
        <v>41.5</v>
      </c>
      <c r="AN72" s="910" t="str">
        <f>All!T805</f>
        <v>Northwestern</v>
      </c>
      <c r="AO72" s="910" t="e">
        <f>All!#REF!</f>
        <v>#REF!</v>
      </c>
      <c r="AP72" s="910"/>
      <c r="AQ72" s="910" t="e">
        <f>All!#REF!</f>
        <v>#REF!</v>
      </c>
      <c r="AS72" s="874" t="str">
        <f>All!V805</f>
        <v>Northwestern</v>
      </c>
      <c r="AT72" s="874">
        <f>All!W805</f>
        <v>17</v>
      </c>
      <c r="AU72" s="874" t="str">
        <f>All!X805</f>
        <v>Wisconsin</v>
      </c>
      <c r="AV72" s="874">
        <f>All!Y805</f>
        <v>7</v>
      </c>
      <c r="AW72" s="874">
        <f>All!Z805</f>
        <v>0</v>
      </c>
      <c r="AX72" s="874" t="e">
        <f>All!#REF!</f>
        <v>#REF!</v>
      </c>
      <c r="AY72" s="874" t="e">
        <f>All!#REF!</f>
        <v>#REF!</v>
      </c>
      <c r="AZ72" s="874" t="e">
        <f>All!#REF!</f>
        <v>#REF!</v>
      </c>
      <c r="BA72" s="874" t="e">
        <f>All!#REF!</f>
        <v>#REF!</v>
      </c>
      <c r="BB72" s="874" t="e">
        <f>All!#REF!</f>
        <v>#REF!</v>
      </c>
      <c r="BC72" s="874" t="e">
        <f>All!#REF!</f>
        <v>#REF!</v>
      </c>
      <c r="BD72" s="874" t="e">
        <f>All!#REF!</f>
        <v>#REF!</v>
      </c>
      <c r="BE72" s="874" t="e">
        <f>All!#REF!</f>
        <v>#REF!</v>
      </c>
      <c r="BF72" s="874" t="e">
        <f>All!#REF!</f>
        <v>#REF!</v>
      </c>
      <c r="BG72" s="874" t="e">
        <f>All!#REF!</f>
        <v>#REF!</v>
      </c>
      <c r="BH72" s="874" t="e">
        <f>All!#REF!</f>
        <v>#REF!</v>
      </c>
      <c r="BI72" s="874" t="e">
        <f>All!#REF!</f>
        <v>#REF!</v>
      </c>
      <c r="BJ72" s="874" t="e">
        <f>All!#REF!</f>
        <v>#REF!</v>
      </c>
      <c r="BK72" s="874" t="e">
        <f>All!#REF!</f>
        <v>#REF!</v>
      </c>
      <c r="BL72" s="874" t="e">
        <f>All!#REF!</f>
        <v>#REF!</v>
      </c>
      <c r="BM72" s="874" t="e">
        <f>All!#REF!</f>
        <v>#REF!</v>
      </c>
      <c r="BN72" s="874" t="e">
        <f>All!#REF!</f>
        <v>#REF!</v>
      </c>
      <c r="BO72" s="874" t="e">
        <f>All!#REF!</f>
        <v>#REF!</v>
      </c>
      <c r="BP72" s="874" t="e">
        <f>All!#REF!</f>
        <v>#REF!</v>
      </c>
      <c r="BQ72" s="874" t="e">
        <f>All!#REF!</f>
        <v>#REF!</v>
      </c>
      <c r="BR72" s="874" t="e">
        <f>All!#REF!</f>
        <v>#REF!</v>
      </c>
      <c r="BS72" s="874" t="e">
        <f>All!#REF!</f>
        <v>#REF!</v>
      </c>
    </row>
    <row r="73" spans="1:82" s="605" customFormat="1" ht="15" customHeight="1" x14ac:dyDescent="0.8">
      <c r="A73" s="938">
        <v>123</v>
      </c>
      <c r="B73" s="754">
        <f>AD154</f>
        <v>0.45833333333333337</v>
      </c>
      <c r="C73" s="609"/>
      <c r="D73" s="754" t="str">
        <f>AF154</f>
        <v>Georgia State</v>
      </c>
      <c r="E73" s="911">
        <f>IF(+D73=F73,-J73,+J73)</f>
        <v>10.5</v>
      </c>
      <c r="F73" s="486" t="str">
        <f>AJ154</f>
        <v>Coastal Carolina</v>
      </c>
      <c r="G73" s="486" t="str">
        <f>AK154</f>
        <v>Georgia State</v>
      </c>
      <c r="H73" s="880" t="str">
        <f>AN154</f>
        <v>Georgia State</v>
      </c>
      <c r="I73" s="880" t="e">
        <f>AQ154</f>
        <v>#REF!</v>
      </c>
      <c r="J73" s="601">
        <f>AL154</f>
        <v>10.5</v>
      </c>
      <c r="K73" s="601">
        <f>AM154</f>
        <v>52.5</v>
      </c>
      <c r="L73" s="490" t="str">
        <f>+D73</f>
        <v>Georgia State</v>
      </c>
      <c r="M73" s="253"/>
      <c r="N73" s="761">
        <v>6</v>
      </c>
      <c r="O73" s="762">
        <v>3</v>
      </c>
      <c r="P73" s="763">
        <v>0</v>
      </c>
      <c r="Q73" s="649"/>
      <c r="R73" s="761" t="e">
        <f>VLOOKUP(+$D73,All!#REF!,9,FALSE)</f>
        <v>#REF!</v>
      </c>
      <c r="S73" s="762" t="e">
        <f>VLOOKUP(+$D73,All!#REF!,10,FALSE)</f>
        <v>#REF!</v>
      </c>
      <c r="T73" s="763" t="e">
        <f>VLOOKUP(+$D73,All!#REF!,11,FALSE)</f>
        <v>#REF!</v>
      </c>
      <c r="U73" s="894"/>
      <c r="V73" s="897">
        <f>VLOOKUP(+L73,All!$F$995:$J$1579,5,FALSE)</f>
        <v>62.68</v>
      </c>
      <c r="W73" s="253"/>
      <c r="X73" s="899" t="str">
        <f>AS154</f>
        <v>Coastal Carolina</v>
      </c>
      <c r="Y73" s="901">
        <f>AT154</f>
        <v>51</v>
      </c>
      <c r="Z73" s="955"/>
      <c r="AA73" s="795"/>
      <c r="AB73" s="479" t="str">
        <f>All!B806</f>
        <v>Sat</v>
      </c>
      <c r="AC73" s="840">
        <f>All!C806</f>
        <v>44513</v>
      </c>
      <c r="AD73" s="839">
        <f>All!D806-3/24</f>
        <v>0.375</v>
      </c>
      <c r="AE73" s="479" t="str">
        <f>All!E806</f>
        <v>Fox</v>
      </c>
      <c r="AF73" s="479" t="str">
        <f>All!F806</f>
        <v>Oklahoma</v>
      </c>
      <c r="AG73" s="479" t="str">
        <f>All!G806</f>
        <v>B12</v>
      </c>
      <c r="AH73" s="479" t="str">
        <f>All!H806</f>
        <v>Baylor</v>
      </c>
      <c r="AI73" s="479" t="str">
        <f>All!I806</f>
        <v>B12</v>
      </c>
      <c r="AJ73" s="479" t="str">
        <f>All!J806</f>
        <v>Oklahoma</v>
      </c>
      <c r="AK73" s="479" t="str">
        <f>All!K806</f>
        <v>Baylor</v>
      </c>
      <c r="AL73" s="841">
        <f>All!L806</f>
        <v>5.5</v>
      </c>
      <c r="AM73" s="842">
        <f>All!M806</f>
        <v>62.5</v>
      </c>
      <c r="AN73" s="910" t="str">
        <f>All!T806</f>
        <v>Baylor</v>
      </c>
      <c r="AO73" s="910" t="e">
        <f>All!#REF!</f>
        <v>#REF!</v>
      </c>
      <c r="AP73" s="910"/>
      <c r="AQ73" s="910" t="e">
        <f>All!#REF!</f>
        <v>#REF!</v>
      </c>
      <c r="AS73" s="479" t="str">
        <f>All!V806</f>
        <v>Oklahoma</v>
      </c>
      <c r="AT73" s="479">
        <f>All!W806</f>
        <v>27</v>
      </c>
      <c r="AU73" s="479" t="str">
        <f>All!X806</f>
        <v>Baylor</v>
      </c>
      <c r="AV73" s="479">
        <f>All!Y806</f>
        <v>24</v>
      </c>
      <c r="AW73" s="479">
        <f>All!Z806</f>
        <v>0</v>
      </c>
      <c r="AX73" s="479" t="e">
        <f>All!#REF!</f>
        <v>#REF!</v>
      </c>
      <c r="AY73" s="479" t="e">
        <f>All!#REF!</f>
        <v>#REF!</v>
      </c>
      <c r="AZ73" s="479" t="e">
        <f>All!#REF!</f>
        <v>#REF!</v>
      </c>
      <c r="BA73" s="479" t="e">
        <f>All!#REF!</f>
        <v>#REF!</v>
      </c>
      <c r="BB73" s="479" t="e">
        <f>All!#REF!</f>
        <v>#REF!</v>
      </c>
      <c r="BC73" s="479" t="e">
        <f>All!#REF!</f>
        <v>#REF!</v>
      </c>
      <c r="BD73" s="479" t="e">
        <f>All!#REF!</f>
        <v>#REF!</v>
      </c>
      <c r="BE73" s="479" t="e">
        <f>All!#REF!</f>
        <v>#REF!</v>
      </c>
      <c r="BF73" s="479" t="e">
        <f>All!#REF!</f>
        <v>#REF!</v>
      </c>
      <c r="BG73" s="479" t="e">
        <f>All!#REF!</f>
        <v>#REF!</v>
      </c>
      <c r="BH73" s="479" t="e">
        <f>All!#REF!</f>
        <v>#REF!</v>
      </c>
      <c r="BI73" s="479" t="e">
        <f>All!#REF!</f>
        <v>#REF!</v>
      </c>
      <c r="BJ73" s="479" t="e">
        <f>All!#REF!</f>
        <v>#REF!</v>
      </c>
      <c r="BK73" s="479" t="e">
        <f>All!#REF!</f>
        <v>#REF!</v>
      </c>
      <c r="BL73" s="479" t="e">
        <f>All!#REF!</f>
        <v>#REF!</v>
      </c>
      <c r="BM73" s="479" t="e">
        <f>All!#REF!</f>
        <v>#REF!</v>
      </c>
      <c r="BN73" s="479" t="e">
        <f>All!#REF!</f>
        <v>#REF!</v>
      </c>
      <c r="BO73" s="479" t="e">
        <f>All!#REF!</f>
        <v>#REF!</v>
      </c>
      <c r="BP73" s="479" t="e">
        <f>All!#REF!</f>
        <v>#REF!</v>
      </c>
      <c r="BQ73" s="479" t="e">
        <f>All!#REF!</f>
        <v>#REF!</v>
      </c>
      <c r="BR73" s="479" t="e">
        <f>All!#REF!</f>
        <v>#REF!</v>
      </c>
      <c r="BS73" s="479" t="e">
        <f>All!#REF!</f>
        <v>#REF!</v>
      </c>
    </row>
    <row r="74" spans="1:82" s="605" customFormat="1" ht="15" customHeight="1" x14ac:dyDescent="0.8">
      <c r="A74" s="941">
        <f>+A73+1</f>
        <v>124</v>
      </c>
      <c r="B74" s="756">
        <f>AE154</f>
        <v>0</v>
      </c>
      <c r="C74" s="603"/>
      <c r="D74" s="755" t="str">
        <f>AH154</f>
        <v>Coastal Carolina</v>
      </c>
      <c r="E74" s="895">
        <f>K73</f>
        <v>52.5</v>
      </c>
      <c r="F74" s="609"/>
      <c r="G74" s="609"/>
      <c r="H74" s="889"/>
      <c r="I74" s="889"/>
      <c r="J74" s="123"/>
      <c r="K74" s="123"/>
      <c r="L74" s="361" t="str">
        <f>+D74</f>
        <v>Coastal Carolina</v>
      </c>
      <c r="M74" s="73"/>
      <c r="N74" s="764">
        <v>6</v>
      </c>
      <c r="O74" s="765">
        <v>3</v>
      </c>
      <c r="P74" s="766">
        <v>0</v>
      </c>
      <c r="Q74" s="649"/>
      <c r="R74" s="764" t="e">
        <f>S73</f>
        <v>#REF!</v>
      </c>
      <c r="S74" s="765" t="e">
        <f>R73</f>
        <v>#REF!</v>
      </c>
      <c r="T74" s="766" t="e">
        <f>T73</f>
        <v>#REF!</v>
      </c>
      <c r="U74" s="894"/>
      <c r="V74" s="906">
        <f>VLOOKUP(+L74,All!$F$995:$J$1579,5,FALSE)</f>
        <v>74.19</v>
      </c>
      <c r="W74" s="253"/>
      <c r="X74" s="896" t="str">
        <f>AU154</f>
        <v>Georgia State</v>
      </c>
      <c r="Y74" s="904">
        <f>AV154</f>
        <v>0</v>
      </c>
      <c r="Z74" s="956" t="str">
        <f>H73</f>
        <v>Georgia State</v>
      </c>
      <c r="AA74" s="957" t="e">
        <f>I73</f>
        <v>#REF!</v>
      </c>
      <c r="AB74" s="874" t="str">
        <f>All!B807</f>
        <v>Sat</v>
      </c>
      <c r="AC74" s="908">
        <f>All!C807</f>
        <v>44513</v>
      </c>
      <c r="AD74" s="907">
        <f>All!D807-3/24</f>
        <v>0.375</v>
      </c>
      <c r="AE74" s="874">
        <f>All!E807</f>
        <v>0</v>
      </c>
      <c r="AF74" s="874" t="str">
        <f>All!F807</f>
        <v>West Virginia</v>
      </c>
      <c r="AG74" s="874" t="str">
        <f>All!G807</f>
        <v>B12</v>
      </c>
      <c r="AH74" s="874" t="str">
        <f>All!H807</f>
        <v>Kansas State</v>
      </c>
      <c r="AI74" s="874" t="str">
        <f>All!I807</f>
        <v>B12</v>
      </c>
      <c r="AJ74" s="874" t="str">
        <f>All!J807</f>
        <v>Kansas State</v>
      </c>
      <c r="AK74" s="874" t="str">
        <f>All!K807</f>
        <v>West Virginia</v>
      </c>
      <c r="AL74" s="909">
        <f>All!L807</f>
        <v>7</v>
      </c>
      <c r="AM74" s="910">
        <f>All!M807</f>
        <v>47</v>
      </c>
      <c r="AN74" s="910" t="str">
        <f>All!T807</f>
        <v>West Virginia</v>
      </c>
      <c r="AO74" s="910" t="e">
        <f>All!#REF!</f>
        <v>#REF!</v>
      </c>
      <c r="AP74" s="910"/>
      <c r="AQ74" s="910" t="e">
        <f>All!#REF!</f>
        <v>#REF!</v>
      </c>
      <c r="AS74" s="874" t="str">
        <f>All!V807</f>
        <v>West Virginia</v>
      </c>
      <c r="AT74" s="874">
        <f>All!W807</f>
        <v>37</v>
      </c>
      <c r="AU74" s="874" t="str">
        <f>All!X807</f>
        <v>Kansas State</v>
      </c>
      <c r="AV74" s="874">
        <f>All!Y807</f>
        <v>10</v>
      </c>
      <c r="AW74" s="874">
        <f>All!Z807</f>
        <v>0</v>
      </c>
      <c r="AX74" s="874" t="e">
        <f>All!#REF!</f>
        <v>#REF!</v>
      </c>
      <c r="AY74" s="874" t="e">
        <f>All!#REF!</f>
        <v>#REF!</v>
      </c>
      <c r="AZ74" s="874" t="e">
        <f>All!#REF!</f>
        <v>#REF!</v>
      </c>
      <c r="BA74" s="874" t="e">
        <f>All!#REF!</f>
        <v>#REF!</v>
      </c>
      <c r="BB74" s="874" t="e">
        <f>All!#REF!</f>
        <v>#REF!</v>
      </c>
      <c r="BC74" s="874" t="e">
        <f>All!#REF!</f>
        <v>#REF!</v>
      </c>
      <c r="BD74" s="874" t="e">
        <f>All!#REF!</f>
        <v>#REF!</v>
      </c>
      <c r="BE74" s="874" t="e">
        <f>All!#REF!</f>
        <v>#REF!</v>
      </c>
      <c r="BF74" s="874" t="e">
        <f>All!#REF!</f>
        <v>#REF!</v>
      </c>
      <c r="BG74" s="874" t="e">
        <f>All!#REF!</f>
        <v>#REF!</v>
      </c>
      <c r="BH74" s="874" t="e">
        <f>All!#REF!</f>
        <v>#REF!</v>
      </c>
      <c r="BI74" s="874" t="e">
        <f>All!#REF!</f>
        <v>#REF!</v>
      </c>
      <c r="BJ74" s="874" t="e">
        <f>All!#REF!</f>
        <v>#REF!</v>
      </c>
      <c r="BK74" s="874" t="e">
        <f>All!#REF!</f>
        <v>#REF!</v>
      </c>
      <c r="BL74" s="874" t="e">
        <f>All!#REF!</f>
        <v>#REF!</v>
      </c>
      <c r="BM74" s="874" t="e">
        <f>All!#REF!</f>
        <v>#REF!</v>
      </c>
      <c r="BN74" s="874" t="e">
        <f>All!#REF!</f>
        <v>#REF!</v>
      </c>
      <c r="BO74" s="874" t="e">
        <f>All!#REF!</f>
        <v>#REF!</v>
      </c>
      <c r="BP74" s="874" t="e">
        <f>All!#REF!</f>
        <v>#REF!</v>
      </c>
      <c r="BQ74" s="874" t="e">
        <f>All!#REF!</f>
        <v>#REF!</v>
      </c>
      <c r="BR74" s="874" t="e">
        <f>All!#REF!</f>
        <v>#REF!</v>
      </c>
      <c r="BS74" s="874" t="e">
        <f>All!#REF!</f>
        <v>#REF!</v>
      </c>
      <c r="BT74" s="918"/>
      <c r="BU74" s="918"/>
      <c r="BV74" s="918"/>
      <c r="BW74" s="918"/>
      <c r="BX74" s="918"/>
      <c r="BY74" s="918"/>
      <c r="BZ74" s="918"/>
      <c r="CA74" s="918"/>
      <c r="CB74" s="918"/>
      <c r="CC74" s="918"/>
      <c r="CD74" s="479"/>
    </row>
    <row r="75" spans="1:82" s="918" customFormat="1" ht="5" customHeight="1" x14ac:dyDescent="0.8">
      <c r="A75" s="940"/>
      <c r="B75" s="882"/>
      <c r="C75" s="916"/>
      <c r="D75" s="882"/>
      <c r="E75" s="912"/>
      <c r="F75" s="882"/>
      <c r="G75" s="882"/>
      <c r="H75" s="882"/>
      <c r="I75" s="882"/>
      <c r="J75" s="885"/>
      <c r="K75" s="885"/>
      <c r="L75" s="882"/>
      <c r="M75" s="916"/>
      <c r="N75" s="927"/>
      <c r="O75" s="927"/>
      <c r="P75" s="927"/>
      <c r="Q75" s="924"/>
      <c r="R75" s="927"/>
      <c r="S75" s="927"/>
      <c r="T75" s="927"/>
      <c r="U75" s="924"/>
      <c r="V75" s="898"/>
      <c r="W75" s="916"/>
      <c r="X75" s="882"/>
      <c r="Y75" s="890"/>
      <c r="Z75" s="954"/>
      <c r="AA75" s="917"/>
      <c r="AB75" s="874" t="str">
        <f>All!B808</f>
        <v>Sat</v>
      </c>
      <c r="AC75" s="908">
        <f>All!C808</f>
        <v>44513</v>
      </c>
      <c r="AD75" s="907">
        <f>All!D808-3/24</f>
        <v>0.70833333333333337</v>
      </c>
      <c r="AE75" s="874">
        <f>All!E808</f>
        <v>0</v>
      </c>
      <c r="AF75" s="874" t="str">
        <f>All!F808</f>
        <v>TCU</v>
      </c>
      <c r="AG75" s="874" t="str">
        <f>All!G808</f>
        <v>B12</v>
      </c>
      <c r="AH75" s="874" t="str">
        <f>All!H808</f>
        <v>Oklahoma State</v>
      </c>
      <c r="AI75" s="874" t="str">
        <f>All!I808</f>
        <v>B12</v>
      </c>
      <c r="AJ75" s="874" t="str">
        <f>All!J808</f>
        <v>Oklahoma State</v>
      </c>
      <c r="AK75" s="874" t="str">
        <f>All!K808</f>
        <v>TCU</v>
      </c>
      <c r="AL75" s="909">
        <f>All!L808</f>
        <v>13.5</v>
      </c>
      <c r="AM75" s="910">
        <f>All!M808</f>
        <v>54.5</v>
      </c>
      <c r="AN75" s="910" t="str">
        <f>All!T808</f>
        <v>Oklahoma State</v>
      </c>
      <c r="AO75" s="910" t="e">
        <f>All!#REF!</f>
        <v>#REF!</v>
      </c>
      <c r="AP75" s="910"/>
      <c r="AQ75" s="910" t="e">
        <f>All!#REF!</f>
        <v>#REF!</v>
      </c>
      <c r="AS75" s="874" t="str">
        <f>All!V808</f>
        <v>TCU</v>
      </c>
      <c r="AT75" s="874">
        <f>All!W808</f>
        <v>29</v>
      </c>
      <c r="AU75" s="874" t="str">
        <f>All!X808</f>
        <v>Oklahoma State</v>
      </c>
      <c r="AV75" s="874">
        <f>All!Y808</f>
        <v>22</v>
      </c>
      <c r="AW75" s="874">
        <f>All!Z808</f>
        <v>0</v>
      </c>
      <c r="AX75" s="874" t="e">
        <f>All!#REF!</f>
        <v>#REF!</v>
      </c>
      <c r="AY75" s="874" t="e">
        <f>All!#REF!</f>
        <v>#REF!</v>
      </c>
      <c r="AZ75" s="874" t="e">
        <f>All!#REF!</f>
        <v>#REF!</v>
      </c>
      <c r="BA75" s="874" t="e">
        <f>All!#REF!</f>
        <v>#REF!</v>
      </c>
      <c r="BB75" s="874" t="e">
        <f>All!#REF!</f>
        <v>#REF!</v>
      </c>
      <c r="BC75" s="874" t="e">
        <f>All!#REF!</f>
        <v>#REF!</v>
      </c>
      <c r="BD75" s="874" t="e">
        <f>All!#REF!</f>
        <v>#REF!</v>
      </c>
      <c r="BE75" s="874" t="e">
        <f>All!#REF!</f>
        <v>#REF!</v>
      </c>
      <c r="BF75" s="874" t="e">
        <f>All!#REF!</f>
        <v>#REF!</v>
      </c>
      <c r="BG75" s="874" t="e">
        <f>All!#REF!</f>
        <v>#REF!</v>
      </c>
      <c r="BH75" s="874" t="e">
        <f>All!#REF!</f>
        <v>#REF!</v>
      </c>
      <c r="BI75" s="874" t="e">
        <f>All!#REF!</f>
        <v>#REF!</v>
      </c>
      <c r="BJ75" s="874" t="e">
        <f>All!#REF!</f>
        <v>#REF!</v>
      </c>
      <c r="BK75" s="874" t="e">
        <f>All!#REF!</f>
        <v>#REF!</v>
      </c>
      <c r="BL75" s="874" t="e">
        <f>All!#REF!</f>
        <v>#REF!</v>
      </c>
      <c r="BM75" s="874" t="e">
        <f>All!#REF!</f>
        <v>#REF!</v>
      </c>
      <c r="BN75" s="874" t="e">
        <f>All!#REF!</f>
        <v>#REF!</v>
      </c>
      <c r="BO75" s="874" t="e">
        <f>All!#REF!</f>
        <v>#REF!</v>
      </c>
      <c r="BP75" s="874" t="e">
        <f>All!#REF!</f>
        <v>#REF!</v>
      </c>
      <c r="BQ75" s="874" t="e">
        <f>All!#REF!</f>
        <v>#REF!</v>
      </c>
      <c r="BR75" s="874" t="e">
        <f>All!#REF!</f>
        <v>#REF!</v>
      </c>
      <c r="BS75" s="874" t="e">
        <f>All!#REF!</f>
        <v>#REF!</v>
      </c>
    </row>
    <row r="76" spans="1:82" s="605" customFormat="1" ht="15" customHeight="1" x14ac:dyDescent="0.8">
      <c r="A76" s="938">
        <v>207</v>
      </c>
      <c r="B76" s="754">
        <f>AD155</f>
        <v>0.5</v>
      </c>
      <c r="C76" s="609"/>
      <c r="D76" s="754" t="str">
        <f>AF155</f>
        <v>Georgia Southern</v>
      </c>
      <c r="E76" s="911">
        <f>IF(+D76=F76,-J76,+J76)</f>
        <v>2.5</v>
      </c>
      <c r="F76" s="486" t="str">
        <f>AJ155</f>
        <v>Texas State</v>
      </c>
      <c r="G76" s="486" t="str">
        <f>AK155</f>
        <v>Georgia Southern</v>
      </c>
      <c r="H76" s="880" t="str">
        <f>AN155</f>
        <v>Georgia Southern</v>
      </c>
      <c r="I76" s="880" t="e">
        <f>AQ155</f>
        <v>#REF!</v>
      </c>
      <c r="J76" s="601">
        <f>AL155</f>
        <v>2.5</v>
      </c>
      <c r="K76" s="601">
        <f>AM155</f>
        <v>53.5</v>
      </c>
      <c r="L76" s="490" t="str">
        <f>+D76</f>
        <v>Georgia Southern</v>
      </c>
      <c r="M76" s="253"/>
      <c r="N76" s="761">
        <v>3</v>
      </c>
      <c r="O76" s="762">
        <v>6</v>
      </c>
      <c r="P76" s="763">
        <v>0</v>
      </c>
      <c r="Q76" s="649"/>
      <c r="R76" s="761" t="e">
        <f>VLOOKUP(+$D76,All!#REF!,9,FALSE)</f>
        <v>#REF!</v>
      </c>
      <c r="S76" s="762" t="e">
        <f>VLOOKUP(+$D76,All!#REF!,10,FALSE)</f>
        <v>#REF!</v>
      </c>
      <c r="T76" s="763" t="e">
        <f>VLOOKUP(+$D76,All!#REF!,11,FALSE)</f>
        <v>#REF!</v>
      </c>
      <c r="U76" s="894"/>
      <c r="V76" s="897">
        <f>VLOOKUP(+L76,All!$F$995:$J$1579,5,FALSE)</f>
        <v>53.74</v>
      </c>
      <c r="W76" s="253"/>
      <c r="X76" s="899" t="str">
        <f>AS155</f>
        <v>Georgia Southern</v>
      </c>
      <c r="Y76" s="901">
        <f>AT155</f>
        <v>40</v>
      </c>
      <c r="Z76" s="955"/>
      <c r="AA76" s="795"/>
      <c r="AB76" s="874" t="str">
        <f>All!B809</f>
        <v>Sat</v>
      </c>
      <c r="AC76" s="908">
        <f>All!C809</f>
        <v>44513</v>
      </c>
      <c r="AD76" s="907">
        <f>All!D809-3/24</f>
        <v>0.6875</v>
      </c>
      <c r="AE76" s="874" t="str">
        <f>All!E809</f>
        <v>ESPNU</v>
      </c>
      <c r="AF76" s="874" t="str">
        <f>All!F809</f>
        <v>Kansas</v>
      </c>
      <c r="AG76" s="874" t="str">
        <f>All!G809</f>
        <v>B12</v>
      </c>
      <c r="AH76" s="874" t="str">
        <f>All!H809</f>
        <v>Texas</v>
      </c>
      <c r="AI76" s="874" t="str">
        <f>All!I809</f>
        <v>B12</v>
      </c>
      <c r="AJ76" s="874" t="str">
        <f>All!J809</f>
        <v>Texas</v>
      </c>
      <c r="AK76" s="874" t="str">
        <f>All!K809</f>
        <v>Kansas</v>
      </c>
      <c r="AL76" s="909">
        <f>All!L809</f>
        <v>30</v>
      </c>
      <c r="AM76" s="910">
        <f>All!M809</f>
        <v>60.5</v>
      </c>
      <c r="AN76" s="910" t="str">
        <f>All!T809</f>
        <v>Texas</v>
      </c>
      <c r="AO76" s="910" t="e">
        <f>All!#REF!</f>
        <v>#REF!</v>
      </c>
      <c r="AP76" s="910"/>
      <c r="AQ76" s="910" t="e">
        <f>All!#REF!</f>
        <v>#REF!</v>
      </c>
      <c r="AS76" s="874">
        <f>All!V809</f>
        <v>0</v>
      </c>
      <c r="AT76" s="874">
        <f>All!W809</f>
        <v>0</v>
      </c>
      <c r="AU76" s="874" t="str">
        <f>All!X809</f>
        <v>DNP</v>
      </c>
      <c r="AV76" s="874">
        <f>All!Y809</f>
        <v>0</v>
      </c>
      <c r="AW76" s="874">
        <f>All!Z809</f>
        <v>0</v>
      </c>
      <c r="AX76" s="874" t="e">
        <f>All!#REF!</f>
        <v>#REF!</v>
      </c>
      <c r="AY76" s="874" t="e">
        <f>All!#REF!</f>
        <v>#REF!</v>
      </c>
      <c r="AZ76" s="874" t="e">
        <f>All!#REF!</f>
        <v>#REF!</v>
      </c>
      <c r="BA76" s="874" t="e">
        <f>All!#REF!</f>
        <v>#REF!</v>
      </c>
      <c r="BB76" s="874" t="e">
        <f>All!#REF!</f>
        <v>#REF!</v>
      </c>
      <c r="BC76" s="874" t="e">
        <f>All!#REF!</f>
        <v>#REF!</v>
      </c>
      <c r="BD76" s="874" t="e">
        <f>All!#REF!</f>
        <v>#REF!</v>
      </c>
      <c r="BE76" s="874" t="e">
        <f>All!#REF!</f>
        <v>#REF!</v>
      </c>
      <c r="BF76" s="874" t="e">
        <f>All!#REF!</f>
        <v>#REF!</v>
      </c>
      <c r="BG76" s="874" t="e">
        <f>All!#REF!</f>
        <v>#REF!</v>
      </c>
      <c r="BH76" s="874" t="e">
        <f>All!#REF!</f>
        <v>#REF!</v>
      </c>
      <c r="BI76" s="874" t="e">
        <f>All!#REF!</f>
        <v>#REF!</v>
      </c>
      <c r="BJ76" s="874" t="e">
        <f>All!#REF!</f>
        <v>#REF!</v>
      </c>
      <c r="BK76" s="874" t="e">
        <f>All!#REF!</f>
        <v>#REF!</v>
      </c>
      <c r="BL76" s="874" t="e">
        <f>All!#REF!</f>
        <v>#REF!</v>
      </c>
      <c r="BM76" s="874" t="e">
        <f>All!#REF!</f>
        <v>#REF!</v>
      </c>
      <c r="BN76" s="874" t="e">
        <f>All!#REF!</f>
        <v>#REF!</v>
      </c>
      <c r="BO76" s="874" t="e">
        <f>All!#REF!</f>
        <v>#REF!</v>
      </c>
      <c r="BP76" s="874" t="e">
        <f>All!#REF!</f>
        <v>#REF!</v>
      </c>
      <c r="BQ76" s="874" t="e">
        <f>All!#REF!</f>
        <v>#REF!</v>
      </c>
      <c r="BR76" s="874" t="e">
        <f>All!#REF!</f>
        <v>#REF!</v>
      </c>
      <c r="BS76" s="874" t="e">
        <f>All!#REF!</f>
        <v>#REF!</v>
      </c>
      <c r="BT76" s="918"/>
      <c r="BU76" s="918"/>
      <c r="BV76" s="918"/>
      <c r="BW76" s="918"/>
      <c r="BX76" s="918"/>
      <c r="BY76" s="918"/>
      <c r="BZ76" s="918"/>
      <c r="CA76" s="918"/>
      <c r="CB76" s="918"/>
      <c r="CC76" s="918"/>
    </row>
    <row r="77" spans="1:82" s="605" customFormat="1" ht="15" customHeight="1" x14ac:dyDescent="0.8">
      <c r="A77" s="941">
        <f>+A76+1</f>
        <v>208</v>
      </c>
      <c r="B77" s="756">
        <f>AE155</f>
        <v>0</v>
      </c>
      <c r="C77" s="603"/>
      <c r="D77" s="755" t="str">
        <f>AH155</f>
        <v>Texas State</v>
      </c>
      <c r="E77" s="895">
        <f>K76</f>
        <v>53.5</v>
      </c>
      <c r="F77" s="609"/>
      <c r="G77" s="609"/>
      <c r="H77" s="889"/>
      <c r="I77" s="889"/>
      <c r="J77" s="123"/>
      <c r="K77" s="123"/>
      <c r="L77" s="361" t="str">
        <f>+D77</f>
        <v>Texas State</v>
      </c>
      <c r="M77" s="73"/>
      <c r="N77" s="764">
        <v>5</v>
      </c>
      <c r="O77" s="765">
        <v>4</v>
      </c>
      <c r="P77" s="766">
        <v>0</v>
      </c>
      <c r="Q77" s="649"/>
      <c r="R77" s="764" t="e">
        <f>S76</f>
        <v>#REF!</v>
      </c>
      <c r="S77" s="765" t="e">
        <f>R76</f>
        <v>#REF!</v>
      </c>
      <c r="T77" s="766" t="e">
        <f>T76</f>
        <v>#REF!</v>
      </c>
      <c r="U77" s="894"/>
      <c r="V77" s="906">
        <f>VLOOKUP(+L77,All!$F$995:$J$1579,5,FALSE)</f>
        <v>51.45</v>
      </c>
      <c r="W77" s="253"/>
      <c r="X77" s="896" t="str">
        <f>AU155</f>
        <v>Texas State</v>
      </c>
      <c r="Y77" s="904">
        <f>AV155</f>
        <v>38</v>
      </c>
      <c r="Z77" s="956" t="str">
        <f>H76</f>
        <v>Georgia Southern</v>
      </c>
      <c r="AA77" s="957" t="e">
        <f>I76</f>
        <v>#REF!</v>
      </c>
      <c r="AB77" s="874" t="str">
        <f>All!B810</f>
        <v>Sat</v>
      </c>
      <c r="AC77" s="908">
        <f>All!C810</f>
        <v>44513</v>
      </c>
      <c r="AD77" s="907">
        <f>All!D810-3/24</f>
        <v>0.52083333333333337</v>
      </c>
      <c r="AE77" s="874" t="str">
        <f>All!E810</f>
        <v>ESPN2</v>
      </c>
      <c r="AF77" s="874" t="str">
        <f>All!F810</f>
        <v>Iowa State</v>
      </c>
      <c r="AG77" s="874" t="str">
        <f>All!G810</f>
        <v>B12</v>
      </c>
      <c r="AH77" s="874" t="str">
        <f>All!H810</f>
        <v>Texas Tech</v>
      </c>
      <c r="AI77" s="874" t="str">
        <f>All!I810</f>
        <v>B12</v>
      </c>
      <c r="AJ77" s="874" t="str">
        <f>All!J810</f>
        <v>Iowa State</v>
      </c>
      <c r="AK77" s="874" t="str">
        <f>All!K810</f>
        <v>Texas Tech</v>
      </c>
      <c r="AL77" s="909">
        <f>All!L810</f>
        <v>10.5</v>
      </c>
      <c r="AM77" s="910">
        <f>All!M810</f>
        <v>58.5</v>
      </c>
      <c r="AN77" s="910" t="str">
        <f>All!T810</f>
        <v>Iowa State</v>
      </c>
      <c r="AO77" s="910" t="e">
        <f>All!#REF!</f>
        <v>#REF!</v>
      </c>
      <c r="AP77" s="910"/>
      <c r="AQ77" s="910" t="e">
        <f>All!#REF!</f>
        <v>#REF!</v>
      </c>
      <c r="AS77" s="874" t="str">
        <f>All!V810</f>
        <v>Iowa State</v>
      </c>
      <c r="AT77" s="874">
        <f>All!W810</f>
        <v>31</v>
      </c>
      <c r="AU77" s="874" t="str">
        <f>All!X810</f>
        <v>Texas Tech</v>
      </c>
      <c r="AV77" s="874">
        <f>All!Y810</f>
        <v>15</v>
      </c>
      <c r="AW77" s="874">
        <f>All!Z810</f>
        <v>0</v>
      </c>
      <c r="AX77" s="874" t="e">
        <f>All!#REF!</f>
        <v>#REF!</v>
      </c>
      <c r="AY77" s="874" t="e">
        <f>All!#REF!</f>
        <v>#REF!</v>
      </c>
      <c r="AZ77" s="874" t="e">
        <f>All!#REF!</f>
        <v>#REF!</v>
      </c>
      <c r="BA77" s="874" t="e">
        <f>All!#REF!</f>
        <v>#REF!</v>
      </c>
      <c r="BB77" s="874" t="e">
        <f>All!#REF!</f>
        <v>#REF!</v>
      </c>
      <c r="BC77" s="874" t="e">
        <f>All!#REF!</f>
        <v>#REF!</v>
      </c>
      <c r="BD77" s="874" t="e">
        <f>All!#REF!</f>
        <v>#REF!</v>
      </c>
      <c r="BE77" s="874" t="e">
        <f>All!#REF!</f>
        <v>#REF!</v>
      </c>
      <c r="BF77" s="874" t="e">
        <f>All!#REF!</f>
        <v>#REF!</v>
      </c>
      <c r="BG77" s="874" t="e">
        <f>All!#REF!</f>
        <v>#REF!</v>
      </c>
      <c r="BH77" s="874" t="e">
        <f>All!#REF!</f>
        <v>#REF!</v>
      </c>
      <c r="BI77" s="874" t="e">
        <f>All!#REF!</f>
        <v>#REF!</v>
      </c>
      <c r="BJ77" s="874" t="e">
        <f>All!#REF!</f>
        <v>#REF!</v>
      </c>
      <c r="BK77" s="874" t="e">
        <f>All!#REF!</f>
        <v>#REF!</v>
      </c>
      <c r="BL77" s="874" t="e">
        <f>All!#REF!</f>
        <v>#REF!</v>
      </c>
      <c r="BM77" s="874" t="e">
        <f>All!#REF!</f>
        <v>#REF!</v>
      </c>
      <c r="BN77" s="874" t="e">
        <f>All!#REF!</f>
        <v>#REF!</v>
      </c>
      <c r="BO77" s="874" t="e">
        <f>All!#REF!</f>
        <v>#REF!</v>
      </c>
      <c r="BP77" s="874" t="e">
        <f>All!#REF!</f>
        <v>#REF!</v>
      </c>
      <c r="BQ77" s="874" t="e">
        <f>All!#REF!</f>
        <v>#REF!</v>
      </c>
      <c r="BR77" s="874" t="e">
        <f>All!#REF!</f>
        <v>#REF!</v>
      </c>
      <c r="BS77" s="874" t="e">
        <f>All!#REF!</f>
        <v>#REF!</v>
      </c>
      <c r="BT77" s="918"/>
      <c r="BU77" s="918"/>
      <c r="BV77" s="918"/>
      <c r="BW77" s="918"/>
      <c r="BX77" s="918"/>
      <c r="BY77" s="918"/>
      <c r="BZ77" s="918"/>
      <c r="CA77" s="918"/>
      <c r="CB77" s="918"/>
      <c r="CC77" s="918"/>
      <c r="CD77" s="479"/>
    </row>
    <row r="78" spans="1:82" s="918" customFormat="1" ht="5" customHeight="1" x14ac:dyDescent="0.8">
      <c r="A78" s="940"/>
      <c r="B78" s="882"/>
      <c r="C78" s="916"/>
      <c r="D78" s="882"/>
      <c r="E78" s="912"/>
      <c r="F78" s="882"/>
      <c r="G78" s="882"/>
      <c r="H78" s="882"/>
      <c r="I78" s="882"/>
      <c r="J78" s="885"/>
      <c r="K78" s="885"/>
      <c r="L78" s="882"/>
      <c r="M78" s="916"/>
      <c r="N78" s="927"/>
      <c r="O78" s="927"/>
      <c r="P78" s="927"/>
      <c r="Q78" s="924"/>
      <c r="R78" s="927"/>
      <c r="S78" s="927"/>
      <c r="T78" s="927"/>
      <c r="U78" s="924"/>
      <c r="V78" s="898"/>
      <c r="W78" s="916"/>
      <c r="X78" s="882"/>
      <c r="Y78" s="890"/>
      <c r="Z78" s="954"/>
      <c r="AA78" s="917"/>
      <c r="AB78" s="874" t="str">
        <f>All!B811</f>
        <v>Sat</v>
      </c>
      <c r="AC78" s="908">
        <f>All!C811</f>
        <v>44513</v>
      </c>
      <c r="AD78" s="907">
        <f>All!D811-3/24</f>
        <v>0.52083333333333337</v>
      </c>
      <c r="AE78" s="874">
        <f>All!E811</f>
        <v>0</v>
      </c>
      <c r="AF78" s="874" t="str">
        <f>All!F811</f>
        <v>UNC Charlotte</v>
      </c>
      <c r="AG78" s="874" t="str">
        <f>All!G811</f>
        <v>CUSA</v>
      </c>
      <c r="AH78" s="874" t="str">
        <f>All!H811</f>
        <v>Louisiana Tech</v>
      </c>
      <c r="AI78" s="874" t="str">
        <f>All!I811</f>
        <v>CUSA</v>
      </c>
      <c r="AJ78" s="874" t="str">
        <f>All!J811</f>
        <v>Louisiana Tech</v>
      </c>
      <c r="AK78" s="874" t="str">
        <f>All!K811</f>
        <v>UNC Charlotte</v>
      </c>
      <c r="AL78" s="909">
        <f>All!L811</f>
        <v>6.5</v>
      </c>
      <c r="AM78" s="910">
        <f>All!M811</f>
        <v>57</v>
      </c>
      <c r="AN78" s="910" t="str">
        <f>All!T811</f>
        <v>UNC Charlotte</v>
      </c>
      <c r="AO78" s="910" t="e">
        <f>All!#REF!</f>
        <v>#REF!</v>
      </c>
      <c r="AP78" s="910"/>
      <c r="AQ78" s="910" t="e">
        <f>All!#REF!</f>
        <v>#REF!</v>
      </c>
      <c r="AS78" s="874">
        <f>All!V811</f>
        <v>0</v>
      </c>
      <c r="AT78" s="874">
        <f>All!W811</f>
        <v>0</v>
      </c>
      <c r="AU78" s="874" t="str">
        <f>All!X811</f>
        <v>DNP</v>
      </c>
      <c r="AV78" s="874">
        <f>All!Y811</f>
        <v>0</v>
      </c>
      <c r="AW78" s="874">
        <f>All!Z811</f>
        <v>0</v>
      </c>
      <c r="AX78" s="874" t="e">
        <f>All!#REF!</f>
        <v>#REF!</v>
      </c>
      <c r="AY78" s="874" t="e">
        <f>All!#REF!</f>
        <v>#REF!</v>
      </c>
      <c r="AZ78" s="874" t="e">
        <f>All!#REF!</f>
        <v>#REF!</v>
      </c>
      <c r="BA78" s="874" t="e">
        <f>All!#REF!</f>
        <v>#REF!</v>
      </c>
      <c r="BB78" s="874" t="e">
        <f>All!#REF!</f>
        <v>#REF!</v>
      </c>
      <c r="BC78" s="874" t="e">
        <f>All!#REF!</f>
        <v>#REF!</v>
      </c>
      <c r="BD78" s="874" t="e">
        <f>All!#REF!</f>
        <v>#REF!</v>
      </c>
      <c r="BE78" s="874" t="e">
        <f>All!#REF!</f>
        <v>#REF!</v>
      </c>
      <c r="BF78" s="874" t="e">
        <f>All!#REF!</f>
        <v>#REF!</v>
      </c>
      <c r="BG78" s="874" t="e">
        <f>All!#REF!</f>
        <v>#REF!</v>
      </c>
      <c r="BH78" s="874" t="e">
        <f>All!#REF!</f>
        <v>#REF!</v>
      </c>
      <c r="BI78" s="874" t="e">
        <f>All!#REF!</f>
        <v>#REF!</v>
      </c>
      <c r="BJ78" s="874" t="e">
        <f>All!#REF!</f>
        <v>#REF!</v>
      </c>
      <c r="BK78" s="874" t="e">
        <f>All!#REF!</f>
        <v>#REF!</v>
      </c>
      <c r="BL78" s="874" t="e">
        <f>All!#REF!</f>
        <v>#REF!</v>
      </c>
      <c r="BM78" s="874" t="e">
        <f>All!#REF!</f>
        <v>#REF!</v>
      </c>
      <c r="BN78" s="874" t="e">
        <f>All!#REF!</f>
        <v>#REF!</v>
      </c>
      <c r="BO78" s="874" t="e">
        <f>All!#REF!</f>
        <v>#REF!</v>
      </c>
      <c r="BP78" s="874" t="e">
        <f>All!#REF!</f>
        <v>#REF!</v>
      </c>
      <c r="BQ78" s="874" t="e">
        <f>All!#REF!</f>
        <v>#REF!</v>
      </c>
      <c r="BR78" s="874" t="e">
        <f>All!#REF!</f>
        <v>#REF!</v>
      </c>
      <c r="BS78" s="874" t="e">
        <f>All!#REF!</f>
        <v>#REF!</v>
      </c>
    </row>
    <row r="79" spans="1:82" s="605" customFormat="1" ht="15" customHeight="1" x14ac:dyDescent="0.8">
      <c r="A79" s="938">
        <v>181</v>
      </c>
      <c r="B79" s="754">
        <f>AD156</f>
        <v>0.52083333333333337</v>
      </c>
      <c r="C79" s="889"/>
      <c r="D79" s="754" t="str">
        <f>AF156</f>
        <v>UL Lafayette</v>
      </c>
      <c r="E79" s="911">
        <f>IF(+D79=F79,-J79,+J79)</f>
        <v>-6</v>
      </c>
      <c r="F79" s="880" t="str">
        <f>AJ156</f>
        <v>UL Lafayette</v>
      </c>
      <c r="G79" s="880" t="str">
        <f>AK156</f>
        <v>Troy</v>
      </c>
      <c r="H79" s="880" t="str">
        <f>AN156</f>
        <v>UL Lafayette</v>
      </c>
      <c r="I79" s="880" t="e">
        <f>AQ156</f>
        <v>#REF!</v>
      </c>
      <c r="J79" s="883">
        <f>AL156</f>
        <v>6</v>
      </c>
      <c r="K79" s="883">
        <f>AM156</f>
        <v>49.5</v>
      </c>
      <c r="L79" s="882" t="str">
        <f>+D79</f>
        <v>UL Lafayette</v>
      </c>
      <c r="M79" s="916"/>
      <c r="N79" s="926">
        <v>3</v>
      </c>
      <c r="O79" s="927">
        <v>6</v>
      </c>
      <c r="P79" s="928">
        <v>0</v>
      </c>
      <c r="Q79" s="924"/>
      <c r="R79" s="926" t="e">
        <f>VLOOKUP(+$D79,All!#REF!,9,FALSE)</f>
        <v>#REF!</v>
      </c>
      <c r="S79" s="927" t="e">
        <f>VLOOKUP(+$D79,All!#REF!,10,FALSE)</f>
        <v>#REF!</v>
      </c>
      <c r="T79" s="928" t="e">
        <f>VLOOKUP(+$D79,All!#REF!,11,FALSE)</f>
        <v>#REF!</v>
      </c>
      <c r="U79" s="924"/>
      <c r="V79" s="897">
        <f>VLOOKUP(+L79,All!$F$995:$J$1579,5,FALSE)</f>
        <v>73</v>
      </c>
      <c r="W79" s="916"/>
      <c r="X79" s="926"/>
      <c r="Y79" s="928"/>
      <c r="Z79" s="955"/>
      <c r="AA79" s="795"/>
      <c r="AB79" s="874" t="str">
        <f>All!B812</f>
        <v>Sat</v>
      </c>
      <c r="AC79" s="908">
        <f>All!C812</f>
        <v>44513</v>
      </c>
      <c r="AD79" s="907">
        <f>All!D812-3/24</f>
        <v>0.52083333333333337</v>
      </c>
      <c r="AE79" s="874" t="str">
        <f>All!E812</f>
        <v>CBSSN</v>
      </c>
      <c r="AF79" s="874" t="str">
        <f>All!F812</f>
        <v>UAB</v>
      </c>
      <c r="AG79" s="874" t="str">
        <f>All!G812</f>
        <v>CUSA</v>
      </c>
      <c r="AH79" s="874" t="str">
        <f>All!H812</f>
        <v>Marshall</v>
      </c>
      <c r="AI79" s="874" t="str">
        <f>All!I812</f>
        <v>CUSA</v>
      </c>
      <c r="AJ79" s="874" t="str">
        <f>All!J812</f>
        <v>Marshall</v>
      </c>
      <c r="AK79" s="874" t="str">
        <f>All!K812</f>
        <v>UAB</v>
      </c>
      <c r="AL79" s="909">
        <f>All!L812</f>
        <v>4.5</v>
      </c>
      <c r="AM79" s="910">
        <f>All!M812</f>
        <v>54.5</v>
      </c>
      <c r="AN79" s="910" t="str">
        <f>All!T812</f>
        <v>Marshall</v>
      </c>
      <c r="AO79" s="910" t="e">
        <f>All!#REF!</f>
        <v>#REF!</v>
      </c>
      <c r="AP79" s="910"/>
      <c r="AQ79" s="910" t="e">
        <f>All!#REF!</f>
        <v>#REF!</v>
      </c>
      <c r="AS79" s="874" t="str">
        <f>All!V812</f>
        <v>UAB</v>
      </c>
      <c r="AT79" s="874">
        <f>All!W812</f>
        <v>22</v>
      </c>
      <c r="AU79" s="874" t="str">
        <f>All!X812</f>
        <v>Marshall</v>
      </c>
      <c r="AV79" s="874">
        <f>All!Y812</f>
        <v>13</v>
      </c>
      <c r="AW79" s="874">
        <f>All!Z812</f>
        <v>0</v>
      </c>
      <c r="AX79" s="874" t="e">
        <f>All!#REF!</f>
        <v>#REF!</v>
      </c>
      <c r="AY79" s="874" t="e">
        <f>All!#REF!</f>
        <v>#REF!</v>
      </c>
      <c r="AZ79" s="874" t="e">
        <f>All!#REF!</f>
        <v>#REF!</v>
      </c>
      <c r="BA79" s="874" t="e">
        <f>All!#REF!</f>
        <v>#REF!</v>
      </c>
      <c r="BB79" s="874" t="e">
        <f>All!#REF!</f>
        <v>#REF!</v>
      </c>
      <c r="BC79" s="874" t="e">
        <f>All!#REF!</f>
        <v>#REF!</v>
      </c>
      <c r="BD79" s="874" t="e">
        <f>All!#REF!</f>
        <v>#REF!</v>
      </c>
      <c r="BE79" s="874" t="e">
        <f>All!#REF!</f>
        <v>#REF!</v>
      </c>
      <c r="BF79" s="874" t="e">
        <f>All!#REF!</f>
        <v>#REF!</v>
      </c>
      <c r="BG79" s="874" t="e">
        <f>All!#REF!</f>
        <v>#REF!</v>
      </c>
      <c r="BH79" s="874" t="e">
        <f>All!#REF!</f>
        <v>#REF!</v>
      </c>
      <c r="BI79" s="874" t="e">
        <f>All!#REF!</f>
        <v>#REF!</v>
      </c>
      <c r="BJ79" s="874" t="e">
        <f>All!#REF!</f>
        <v>#REF!</v>
      </c>
      <c r="BK79" s="874" t="e">
        <f>All!#REF!</f>
        <v>#REF!</v>
      </c>
      <c r="BL79" s="874" t="e">
        <f>All!#REF!</f>
        <v>#REF!</v>
      </c>
      <c r="BM79" s="874" t="e">
        <f>All!#REF!</f>
        <v>#REF!</v>
      </c>
      <c r="BN79" s="874" t="e">
        <f>All!#REF!</f>
        <v>#REF!</v>
      </c>
      <c r="BO79" s="874" t="e">
        <f>All!#REF!</f>
        <v>#REF!</v>
      </c>
      <c r="BP79" s="874" t="e">
        <f>All!#REF!</f>
        <v>#REF!</v>
      </c>
      <c r="BQ79" s="874" t="e">
        <f>All!#REF!</f>
        <v>#REF!</v>
      </c>
      <c r="BR79" s="874" t="e">
        <f>All!#REF!</f>
        <v>#REF!</v>
      </c>
      <c r="BS79" s="874" t="e">
        <f>All!#REF!</f>
        <v>#REF!</v>
      </c>
      <c r="BT79" s="918"/>
      <c r="BU79" s="918"/>
      <c r="BV79" s="918"/>
      <c r="BW79" s="918"/>
      <c r="BX79" s="918"/>
      <c r="BY79" s="918"/>
      <c r="BZ79" s="918"/>
      <c r="CA79" s="918"/>
      <c r="CB79" s="918"/>
      <c r="CC79" s="918"/>
    </row>
    <row r="80" spans="1:82" s="605" customFormat="1" ht="15" customHeight="1" x14ac:dyDescent="0.8">
      <c r="A80" s="941">
        <f>+A79+1</f>
        <v>182</v>
      </c>
      <c r="B80" s="756">
        <f>AE156</f>
        <v>0</v>
      </c>
      <c r="C80" s="884"/>
      <c r="D80" s="755" t="str">
        <f>AH156</f>
        <v>Troy</v>
      </c>
      <c r="E80" s="895">
        <f>K79</f>
        <v>49.5</v>
      </c>
      <c r="F80" s="889"/>
      <c r="G80" s="889"/>
      <c r="H80" s="889"/>
      <c r="I80" s="889"/>
      <c r="J80" s="877"/>
      <c r="K80" s="877"/>
      <c r="L80" s="879" t="str">
        <f>+D80</f>
        <v>Troy</v>
      </c>
      <c r="M80" s="876"/>
      <c r="N80" s="929">
        <v>4</v>
      </c>
      <c r="O80" s="930">
        <v>5</v>
      </c>
      <c r="P80" s="931">
        <v>0</v>
      </c>
      <c r="Q80" s="924"/>
      <c r="R80" s="929" t="e">
        <f>S79</f>
        <v>#REF!</v>
      </c>
      <c r="S80" s="930" t="e">
        <f>R79</f>
        <v>#REF!</v>
      </c>
      <c r="T80" s="931" t="e">
        <f>T79</f>
        <v>#REF!</v>
      </c>
      <c r="U80" s="924"/>
      <c r="V80" s="906">
        <f>VLOOKUP(+L80,All!$F$995:$J$1579,5,FALSE)</f>
        <v>61.62</v>
      </c>
      <c r="W80" s="916"/>
      <c r="X80" s="925" t="s">
        <v>502</v>
      </c>
      <c r="Y80" s="931"/>
      <c r="Z80" s="956" t="str">
        <f>H79</f>
        <v>UL Lafayette</v>
      </c>
      <c r="AA80" s="957" t="e">
        <f>I79</f>
        <v>#REF!</v>
      </c>
      <c r="AB80" s="874" t="str">
        <f>All!B813</f>
        <v>Sat</v>
      </c>
      <c r="AC80" s="908">
        <f>All!C813</f>
        <v>44513</v>
      </c>
      <c r="AD80" s="907">
        <f>All!D813-3/24</f>
        <v>0.52083333333333337</v>
      </c>
      <c r="AE80" s="874" t="str">
        <f>All!E813</f>
        <v>espn3</v>
      </c>
      <c r="AF80" s="874" t="str">
        <f>All!F813</f>
        <v>Florida Intl</v>
      </c>
      <c r="AG80" s="874" t="str">
        <f>All!G813</f>
        <v>CUSA</v>
      </c>
      <c r="AH80" s="874" t="str">
        <f>All!H813</f>
        <v>Middle Tenn St</v>
      </c>
      <c r="AI80" s="874" t="str">
        <f>All!I813</f>
        <v>CUSA</v>
      </c>
      <c r="AJ80" s="874" t="str">
        <f>All!J813</f>
        <v>Middle Tenn St</v>
      </c>
      <c r="AK80" s="874" t="str">
        <f>All!K813</f>
        <v>Florida Intl</v>
      </c>
      <c r="AL80" s="909">
        <f>All!L813</f>
        <v>10</v>
      </c>
      <c r="AM80" s="910">
        <f>All!M813</f>
        <v>56</v>
      </c>
      <c r="AN80" s="910" t="str">
        <f>All!T813</f>
        <v>Florida Intl</v>
      </c>
      <c r="AO80" s="910" t="e">
        <f>All!#REF!</f>
        <v>#REF!</v>
      </c>
      <c r="AP80" s="910"/>
      <c r="AQ80" s="910" t="e">
        <f>All!#REF!</f>
        <v>#REF!</v>
      </c>
      <c r="AS80" s="874" t="str">
        <f>All!V813</f>
        <v>Middle Tenn St</v>
      </c>
      <c r="AT80" s="874">
        <f>All!W813</f>
        <v>31</v>
      </c>
      <c r="AU80" s="874" t="str">
        <f>All!X813</f>
        <v>Florida Intl</v>
      </c>
      <c r="AV80" s="874">
        <f>All!Y813</f>
        <v>28</v>
      </c>
      <c r="AW80" s="874">
        <f>All!Z813</f>
        <v>0</v>
      </c>
      <c r="AX80" s="874" t="e">
        <f>All!#REF!</f>
        <v>#REF!</v>
      </c>
      <c r="AY80" s="874" t="e">
        <f>All!#REF!</f>
        <v>#REF!</v>
      </c>
      <c r="AZ80" s="874" t="e">
        <f>All!#REF!</f>
        <v>#REF!</v>
      </c>
      <c r="BA80" s="874" t="e">
        <f>All!#REF!</f>
        <v>#REF!</v>
      </c>
      <c r="BB80" s="874" t="e">
        <f>All!#REF!</f>
        <v>#REF!</v>
      </c>
      <c r="BC80" s="874" t="e">
        <f>All!#REF!</f>
        <v>#REF!</v>
      </c>
      <c r="BD80" s="874" t="e">
        <f>All!#REF!</f>
        <v>#REF!</v>
      </c>
      <c r="BE80" s="874" t="e">
        <f>All!#REF!</f>
        <v>#REF!</v>
      </c>
      <c r="BF80" s="874" t="e">
        <f>All!#REF!</f>
        <v>#REF!</v>
      </c>
      <c r="BG80" s="874" t="e">
        <f>All!#REF!</f>
        <v>#REF!</v>
      </c>
      <c r="BH80" s="874" t="e">
        <f>All!#REF!</f>
        <v>#REF!</v>
      </c>
      <c r="BI80" s="874" t="e">
        <f>All!#REF!</f>
        <v>#REF!</v>
      </c>
      <c r="BJ80" s="874" t="e">
        <f>All!#REF!</f>
        <v>#REF!</v>
      </c>
      <c r="BK80" s="874" t="e">
        <f>All!#REF!</f>
        <v>#REF!</v>
      </c>
      <c r="BL80" s="874" t="e">
        <f>All!#REF!</f>
        <v>#REF!</v>
      </c>
      <c r="BM80" s="874" t="e">
        <f>All!#REF!</f>
        <v>#REF!</v>
      </c>
      <c r="BN80" s="874" t="e">
        <f>All!#REF!</f>
        <v>#REF!</v>
      </c>
      <c r="BO80" s="874" t="e">
        <f>All!#REF!</f>
        <v>#REF!</v>
      </c>
      <c r="BP80" s="874" t="e">
        <f>All!#REF!</f>
        <v>#REF!</v>
      </c>
      <c r="BQ80" s="874" t="e">
        <f>All!#REF!</f>
        <v>#REF!</v>
      </c>
      <c r="BR80" s="874" t="e">
        <f>All!#REF!</f>
        <v>#REF!</v>
      </c>
      <c r="BS80" s="874" t="e">
        <f>All!#REF!</f>
        <v>#REF!</v>
      </c>
      <c r="BT80" s="918"/>
      <c r="BU80" s="918"/>
      <c r="BV80" s="918"/>
      <c r="BW80" s="918"/>
      <c r="BX80" s="918"/>
      <c r="BY80" s="918"/>
      <c r="BZ80" s="918"/>
      <c r="CA80" s="918"/>
      <c r="CB80" s="918"/>
      <c r="CC80" s="918"/>
      <c r="CD80" s="479"/>
    </row>
    <row r="81" spans="1:83" s="918" customFormat="1" ht="5" customHeight="1" x14ac:dyDescent="0.8">
      <c r="A81" s="940"/>
      <c r="B81" s="882"/>
      <c r="C81" s="916"/>
      <c r="D81" s="882"/>
      <c r="E81" s="912"/>
      <c r="F81" s="882"/>
      <c r="G81" s="882"/>
      <c r="H81" s="882"/>
      <c r="I81" s="882"/>
      <c r="J81" s="885"/>
      <c r="K81" s="885"/>
      <c r="L81" s="882"/>
      <c r="M81" s="916"/>
      <c r="N81" s="927"/>
      <c r="O81" s="927"/>
      <c r="P81" s="927"/>
      <c r="Q81" s="924"/>
      <c r="R81" s="927"/>
      <c r="S81" s="927"/>
      <c r="T81" s="927"/>
      <c r="U81" s="924"/>
      <c r="V81" s="898"/>
      <c r="W81" s="916"/>
      <c r="X81" s="882"/>
      <c r="Y81" s="890"/>
      <c r="Z81" s="954"/>
      <c r="AA81" s="917"/>
      <c r="AB81" s="874" t="str">
        <f>All!B844</f>
        <v>Sat</v>
      </c>
      <c r="AC81" s="908">
        <f>All!C844</f>
        <v>44513</v>
      </c>
      <c r="AD81" s="907">
        <f>All!D844-3/24</f>
        <v>-0.125</v>
      </c>
      <c r="AE81" s="874">
        <f>All!E844</f>
        <v>0</v>
      </c>
      <c r="AF81" s="874" t="str">
        <f>All!F844</f>
        <v>Nebraska</v>
      </c>
      <c r="AG81" s="874" t="str">
        <f>All!G844</f>
        <v>B10</v>
      </c>
      <c r="AH81" s="874" t="str">
        <f>All!H844</f>
        <v>Open</v>
      </c>
      <c r="AI81" s="874" t="str">
        <f>All!I844</f>
        <v>ZZZ</v>
      </c>
      <c r="AJ81" s="874">
        <f>All!J844</f>
        <v>0</v>
      </c>
      <c r="AK81" s="874" t="str">
        <f>All!K844</f>
        <v>Nebraska</v>
      </c>
      <c r="AL81" s="909">
        <f>All!L844</f>
        <v>0</v>
      </c>
      <c r="AM81" s="910">
        <f>All!M844</f>
        <v>0</v>
      </c>
      <c r="AN81" s="910">
        <f>All!T844</f>
        <v>0</v>
      </c>
      <c r="AO81" s="910" t="e">
        <f>All!#REF!</f>
        <v>#REF!</v>
      </c>
      <c r="AP81" s="910"/>
      <c r="AQ81" s="910" t="e">
        <f>All!#REF!</f>
        <v>#REF!</v>
      </c>
      <c r="AS81" s="874">
        <f>All!V844</f>
        <v>0</v>
      </c>
      <c r="AT81" s="874">
        <f>All!W844</f>
        <v>0</v>
      </c>
      <c r="AU81" s="874">
        <f>All!X844</f>
        <v>0</v>
      </c>
      <c r="AV81" s="874">
        <f>All!Y844</f>
        <v>0</v>
      </c>
      <c r="AW81" s="874">
        <f>All!Z844</f>
        <v>0</v>
      </c>
      <c r="AX81" s="874" t="e">
        <f>All!#REF!</f>
        <v>#REF!</v>
      </c>
      <c r="AY81" s="874" t="e">
        <f>All!#REF!</f>
        <v>#REF!</v>
      </c>
      <c r="AZ81" s="874" t="e">
        <f>All!#REF!</f>
        <v>#REF!</v>
      </c>
      <c r="BA81" s="874" t="e">
        <f>All!#REF!</f>
        <v>#REF!</v>
      </c>
      <c r="BB81" s="874" t="e">
        <f>All!#REF!</f>
        <v>#REF!</v>
      </c>
      <c r="BC81" s="874" t="e">
        <f>All!#REF!</f>
        <v>#REF!</v>
      </c>
      <c r="BD81" s="874" t="e">
        <f>All!#REF!</f>
        <v>#REF!</v>
      </c>
      <c r="BE81" s="874" t="e">
        <f>All!#REF!</f>
        <v>#REF!</v>
      </c>
      <c r="BF81" s="874" t="e">
        <f>All!#REF!</f>
        <v>#REF!</v>
      </c>
      <c r="BG81" s="874" t="e">
        <f>All!#REF!</f>
        <v>#REF!</v>
      </c>
      <c r="BH81" s="874" t="e">
        <f>All!#REF!</f>
        <v>#REF!</v>
      </c>
      <c r="BI81" s="874" t="e">
        <f>All!#REF!</f>
        <v>#REF!</v>
      </c>
      <c r="BJ81" s="874" t="e">
        <f>All!#REF!</f>
        <v>#REF!</v>
      </c>
      <c r="BK81" s="874" t="e">
        <f>All!#REF!</f>
        <v>#REF!</v>
      </c>
      <c r="BL81" s="874" t="e">
        <f>All!#REF!</f>
        <v>#REF!</v>
      </c>
      <c r="BM81" s="874" t="e">
        <f>All!#REF!</f>
        <v>#REF!</v>
      </c>
      <c r="BN81" s="874" t="e">
        <f>All!#REF!</f>
        <v>#REF!</v>
      </c>
      <c r="BO81" s="874" t="e">
        <f>All!#REF!</f>
        <v>#REF!</v>
      </c>
      <c r="BP81" s="874" t="e">
        <f>All!#REF!</f>
        <v>#REF!</v>
      </c>
      <c r="BQ81" s="874" t="e">
        <f>All!#REF!</f>
        <v>#REF!</v>
      </c>
      <c r="BR81" s="874" t="e">
        <f>All!#REF!</f>
        <v>#REF!</v>
      </c>
      <c r="BS81" s="874" t="e">
        <f>All!#REF!</f>
        <v>#REF!</v>
      </c>
    </row>
    <row r="82" spans="1:83" s="605" customFormat="1" ht="15" customHeight="1" x14ac:dyDescent="0.8">
      <c r="A82" s="938">
        <v>201</v>
      </c>
      <c r="B82" s="754">
        <f>AD22</f>
        <v>0.52083333333333337</v>
      </c>
      <c r="C82" s="889"/>
      <c r="D82" s="754" t="str">
        <f>AF22</f>
        <v>Miami (FL)</v>
      </c>
      <c r="E82" s="911">
        <f>IF(+D82=F82,-J82,+J82)</f>
        <v>-2.5</v>
      </c>
      <c r="F82" s="880" t="str">
        <f>AJ22</f>
        <v>Miami (FL)</v>
      </c>
      <c r="G82" s="880" t="str">
        <f>AK22</f>
        <v>Florida State</v>
      </c>
      <c r="H82" s="880" t="str">
        <f>AN22</f>
        <v>Miami (FL)</v>
      </c>
      <c r="I82" s="880" t="e">
        <f>AQ22</f>
        <v>#REF!</v>
      </c>
      <c r="J82" s="883">
        <f>AL22</f>
        <v>2.5</v>
      </c>
      <c r="K82" s="883">
        <f>AM22</f>
        <v>61</v>
      </c>
      <c r="L82" s="882" t="str">
        <f>+D82</f>
        <v>Miami (FL)</v>
      </c>
      <c r="M82" s="916"/>
      <c r="N82" s="926">
        <v>4</v>
      </c>
      <c r="O82" s="927">
        <v>5</v>
      </c>
      <c r="P82" s="928">
        <v>0</v>
      </c>
      <c r="Q82" s="924"/>
      <c r="R82" s="926" t="e">
        <f>VLOOKUP(+$D82,All!#REF!,9,FALSE)</f>
        <v>#REF!</v>
      </c>
      <c r="S82" s="927" t="e">
        <f>VLOOKUP(+$D82,All!#REF!,10,FALSE)</f>
        <v>#REF!</v>
      </c>
      <c r="T82" s="928" t="e">
        <f>VLOOKUP(+$D82,All!#REF!,11,FALSE)</f>
        <v>#REF!</v>
      </c>
      <c r="U82" s="924"/>
      <c r="V82" s="897">
        <f>VLOOKUP(+L82,All!$F$995:$J$1579,5,FALSE)</f>
        <v>76.25</v>
      </c>
      <c r="W82" s="916"/>
      <c r="X82" s="926" t="str">
        <f>AS22</f>
        <v>Miami (FL)</v>
      </c>
      <c r="Y82" s="928">
        <f>AT22</f>
        <v>52</v>
      </c>
      <c r="Z82" s="955"/>
      <c r="AA82" s="795"/>
      <c r="AN82" s="918"/>
      <c r="AO82" s="918"/>
      <c r="AP82" s="918"/>
      <c r="AQ82" s="918"/>
    </row>
    <row r="83" spans="1:83" s="605" customFormat="1" ht="15" customHeight="1" x14ac:dyDescent="0.8">
      <c r="A83" s="941">
        <f>+A82+1</f>
        <v>202</v>
      </c>
      <c r="B83" s="756" t="str">
        <f>AE22</f>
        <v>ESPN</v>
      </c>
      <c r="C83" s="884"/>
      <c r="D83" s="755" t="str">
        <f>AH22</f>
        <v>Florida State</v>
      </c>
      <c r="E83" s="895">
        <f>K82</f>
        <v>61</v>
      </c>
      <c r="F83" s="889"/>
      <c r="G83" s="889"/>
      <c r="H83" s="889"/>
      <c r="I83" s="889"/>
      <c r="J83" s="877"/>
      <c r="K83" s="877"/>
      <c r="L83" s="879" t="str">
        <f>+D83</f>
        <v>Florida State</v>
      </c>
      <c r="M83" s="876"/>
      <c r="N83" s="929">
        <v>3</v>
      </c>
      <c r="O83" s="930">
        <v>6</v>
      </c>
      <c r="P83" s="931">
        <v>0</v>
      </c>
      <c r="Q83" s="924"/>
      <c r="R83" s="929" t="e">
        <f>S82</f>
        <v>#REF!</v>
      </c>
      <c r="S83" s="930" t="e">
        <f>R82</f>
        <v>#REF!</v>
      </c>
      <c r="T83" s="931" t="e">
        <f>T82</f>
        <v>#REF!</v>
      </c>
      <c r="U83" s="924"/>
      <c r="V83" s="906">
        <f>VLOOKUP(+L83,All!$F$995:$J$1579,5,FALSE)</f>
        <v>70.040000000000006</v>
      </c>
      <c r="W83" s="916"/>
      <c r="X83" s="925" t="str">
        <f>AU22</f>
        <v>Florida State</v>
      </c>
      <c r="Y83" s="931">
        <f>AV22</f>
        <v>10</v>
      </c>
      <c r="Z83" s="956" t="str">
        <f>H82</f>
        <v>Miami (FL)</v>
      </c>
      <c r="AA83" s="957" t="e">
        <f>I82</f>
        <v>#REF!</v>
      </c>
      <c r="AN83" s="918"/>
      <c r="AO83" s="918"/>
      <c r="AP83" s="918"/>
      <c r="AQ83" s="918"/>
      <c r="BT83" s="479"/>
      <c r="BU83" s="479"/>
      <c r="BV83" s="479"/>
      <c r="BW83" s="479"/>
      <c r="BX83" s="479"/>
      <c r="BY83" s="479"/>
      <c r="BZ83" s="479"/>
      <c r="CA83" s="479"/>
      <c r="CB83" s="479"/>
      <c r="CC83" s="479"/>
      <c r="CD83" s="479"/>
    </row>
    <row r="84" spans="1:83" s="918" customFormat="1" ht="5" customHeight="1" x14ac:dyDescent="0.8">
      <c r="A84" s="940"/>
      <c r="B84" s="882"/>
      <c r="C84" s="916"/>
      <c r="D84" s="882"/>
      <c r="E84" s="912"/>
      <c r="F84" s="882"/>
      <c r="G84" s="882"/>
      <c r="H84" s="882"/>
      <c r="I84" s="882"/>
      <c r="J84" s="885"/>
      <c r="K84" s="885"/>
      <c r="L84" s="882"/>
      <c r="M84" s="916"/>
      <c r="N84" s="927"/>
      <c r="O84" s="927"/>
      <c r="P84" s="927"/>
      <c r="Q84" s="924"/>
      <c r="R84" s="927"/>
      <c r="S84" s="927"/>
      <c r="T84" s="927"/>
      <c r="U84" s="924"/>
      <c r="V84" s="898"/>
      <c r="W84" s="916"/>
      <c r="X84" s="882"/>
      <c r="Y84" s="890"/>
      <c r="Z84" s="954"/>
      <c r="AA84" s="917"/>
      <c r="AB84" s="874" t="str">
        <f>All!B847</f>
        <v>Tues</v>
      </c>
      <c r="AC84" s="908">
        <f>All!C847</f>
        <v>44516</v>
      </c>
      <c r="AD84" s="907">
        <f>All!D847-3/24</f>
        <v>0.70833333333333337</v>
      </c>
      <c r="AE84" s="874" t="str">
        <f>All!E847</f>
        <v>ESPNU</v>
      </c>
      <c r="AF84" s="874" t="str">
        <f>All!F847</f>
        <v>Bowling Green</v>
      </c>
      <c r="AG84" s="874" t="str">
        <f>All!G847</f>
        <v>MAC</v>
      </c>
      <c r="AH84" s="874" t="str">
        <f>All!H847</f>
        <v>Miami (OH)</v>
      </c>
      <c r="AI84" s="874" t="str">
        <f>All!I847</f>
        <v>MAC</v>
      </c>
      <c r="AJ84" s="874" t="str">
        <f>All!J847</f>
        <v>Miami (OH)</v>
      </c>
      <c r="AK84" s="874" t="str">
        <f>All!K847</f>
        <v>Bowling Green</v>
      </c>
      <c r="AL84" s="909">
        <f>All!L847</f>
        <v>17</v>
      </c>
      <c r="AM84" s="910">
        <f>All!M847</f>
        <v>51.5</v>
      </c>
      <c r="AN84" s="910" t="str">
        <f>All!T847</f>
        <v>Miami (OH)</v>
      </c>
      <c r="AO84" s="910" t="e">
        <f>All!#REF!</f>
        <v>#REF!</v>
      </c>
      <c r="AP84" s="910"/>
      <c r="AQ84" s="910" t="e">
        <f>All!#REF!</f>
        <v>#REF!</v>
      </c>
      <c r="AS84" s="874">
        <f>All!V847</f>
        <v>0</v>
      </c>
      <c r="AT84" s="874">
        <f>All!W847</f>
        <v>0</v>
      </c>
      <c r="AU84" s="874" t="str">
        <f>All!X847</f>
        <v>DNP</v>
      </c>
      <c r="AV84" s="874">
        <f>All!Y847</f>
        <v>0</v>
      </c>
      <c r="AW84" s="874">
        <f>All!Z847</f>
        <v>0</v>
      </c>
      <c r="AX84" s="874" t="e">
        <f>All!#REF!</f>
        <v>#REF!</v>
      </c>
      <c r="AY84" s="874" t="e">
        <f>All!#REF!</f>
        <v>#REF!</v>
      </c>
      <c r="AZ84" s="874" t="e">
        <f>All!#REF!</f>
        <v>#REF!</v>
      </c>
      <c r="BA84" s="874" t="e">
        <f>All!#REF!</f>
        <v>#REF!</v>
      </c>
      <c r="BB84" s="874" t="e">
        <f>All!#REF!</f>
        <v>#REF!</v>
      </c>
      <c r="BC84" s="874" t="e">
        <f>All!#REF!</f>
        <v>#REF!</v>
      </c>
      <c r="BD84" s="874" t="e">
        <f>All!#REF!</f>
        <v>#REF!</v>
      </c>
      <c r="BE84" s="874" t="e">
        <f>All!#REF!</f>
        <v>#REF!</v>
      </c>
      <c r="BF84" s="874" t="e">
        <f>All!#REF!</f>
        <v>#REF!</v>
      </c>
      <c r="BG84" s="874" t="e">
        <f>All!#REF!</f>
        <v>#REF!</v>
      </c>
      <c r="BH84" s="874" t="e">
        <f>All!#REF!</f>
        <v>#REF!</v>
      </c>
      <c r="BI84" s="874" t="e">
        <f>All!#REF!</f>
        <v>#REF!</v>
      </c>
      <c r="BJ84" s="874" t="e">
        <f>All!#REF!</f>
        <v>#REF!</v>
      </c>
      <c r="BK84" s="874" t="e">
        <f>All!#REF!</f>
        <v>#REF!</v>
      </c>
      <c r="BL84" s="874" t="e">
        <f>All!#REF!</f>
        <v>#REF!</v>
      </c>
      <c r="BM84" s="874" t="e">
        <f>All!#REF!</f>
        <v>#REF!</v>
      </c>
      <c r="BN84" s="874" t="e">
        <f>All!#REF!</f>
        <v>#REF!</v>
      </c>
      <c r="BO84" s="874" t="e">
        <f>All!#REF!</f>
        <v>#REF!</v>
      </c>
      <c r="BP84" s="874" t="e">
        <f>All!#REF!</f>
        <v>#REF!</v>
      </c>
      <c r="BQ84" s="874" t="e">
        <f>All!#REF!</f>
        <v>#REF!</v>
      </c>
      <c r="BR84" s="874" t="e">
        <f>All!#REF!</f>
        <v>#REF!</v>
      </c>
      <c r="BS84" s="874" t="e">
        <f>All!#REF!</f>
        <v>#REF!</v>
      </c>
    </row>
    <row r="85" spans="1:83" s="605" customFormat="1" ht="15" customHeight="1" x14ac:dyDescent="0.8">
      <c r="A85" s="938">
        <v>131</v>
      </c>
      <c r="B85" s="754">
        <f>AD23</f>
        <v>0.52083333333333337</v>
      </c>
      <c r="C85" s="889"/>
      <c r="D85" s="754" t="str">
        <f>AF23</f>
        <v>Boston College</v>
      </c>
      <c r="E85" s="911">
        <f>IF(+D85=F85,-J85,+J85)</f>
        <v>2</v>
      </c>
      <c r="F85" s="880" t="str">
        <f>AJ23</f>
        <v>Georgia Tech</v>
      </c>
      <c r="G85" s="880" t="str">
        <f>AK23</f>
        <v>Boston College</v>
      </c>
      <c r="H85" s="880" t="str">
        <f>AN23</f>
        <v>Georgia Tech</v>
      </c>
      <c r="I85" s="880" t="e">
        <f>AQ23</f>
        <v>#REF!</v>
      </c>
      <c r="J85" s="883">
        <f>AL23</f>
        <v>2</v>
      </c>
      <c r="K85" s="883">
        <f>AM23</f>
        <v>52.5</v>
      </c>
      <c r="L85" s="882" t="str">
        <f>+D85</f>
        <v>Boston College</v>
      </c>
      <c r="M85" s="916"/>
      <c r="N85" s="926">
        <v>5</v>
      </c>
      <c r="O85" s="927">
        <v>4</v>
      </c>
      <c r="P85" s="928">
        <v>0</v>
      </c>
      <c r="Q85" s="924"/>
      <c r="R85" s="926" t="e">
        <f>VLOOKUP(+$D85,All!#REF!,9,FALSE)</f>
        <v>#REF!</v>
      </c>
      <c r="S85" s="927" t="e">
        <f>VLOOKUP(+$D85,All!#REF!,10,FALSE)</f>
        <v>#REF!</v>
      </c>
      <c r="T85" s="928" t="e">
        <f>VLOOKUP(+$D85,All!#REF!,11,FALSE)</f>
        <v>#REF!</v>
      </c>
      <c r="U85" s="924"/>
      <c r="V85" s="897">
        <f>VLOOKUP(+L85,All!$F$995:$J$1579,5,FALSE)</f>
        <v>69.94</v>
      </c>
      <c r="W85" s="916"/>
      <c r="X85" s="926" t="str">
        <f>AS23</f>
        <v>Boston College</v>
      </c>
      <c r="Y85" s="928">
        <f>AT23</f>
        <v>48</v>
      </c>
      <c r="Z85" s="955"/>
      <c r="AA85" s="795"/>
      <c r="AN85" s="918"/>
      <c r="AO85" s="918"/>
      <c r="AP85" s="918"/>
      <c r="AQ85" s="918"/>
    </row>
    <row r="86" spans="1:83" s="605" customFormat="1" ht="15" customHeight="1" x14ac:dyDescent="0.8">
      <c r="A86" s="941">
        <f>+A85+1</f>
        <v>132</v>
      </c>
      <c r="B86" s="756" t="str">
        <f>AE23</f>
        <v>espn3</v>
      </c>
      <c r="C86" s="884"/>
      <c r="D86" s="755" t="str">
        <f>AH23</f>
        <v>Georgia Tech</v>
      </c>
      <c r="E86" s="895">
        <f>K85</f>
        <v>52.5</v>
      </c>
      <c r="F86" s="889"/>
      <c r="G86" s="889"/>
      <c r="H86" s="889"/>
      <c r="I86" s="889"/>
      <c r="J86" s="877"/>
      <c r="K86" s="877"/>
      <c r="L86" s="879" t="str">
        <f>+D86</f>
        <v>Georgia Tech</v>
      </c>
      <c r="M86" s="876"/>
      <c r="N86" s="929">
        <v>4</v>
      </c>
      <c r="O86" s="930">
        <v>5</v>
      </c>
      <c r="P86" s="931">
        <v>0</v>
      </c>
      <c r="Q86" s="924"/>
      <c r="R86" s="929" t="e">
        <f>S85</f>
        <v>#REF!</v>
      </c>
      <c r="S86" s="930" t="e">
        <f>R85</f>
        <v>#REF!</v>
      </c>
      <c r="T86" s="931" t="e">
        <f>T85</f>
        <v>#REF!</v>
      </c>
      <c r="U86" s="924"/>
      <c r="V86" s="906">
        <f>VLOOKUP(+L86,All!$F$995:$J$1579,5,FALSE)</f>
        <v>68.459999999999994</v>
      </c>
      <c r="W86" s="916"/>
      <c r="X86" s="925" t="str">
        <f>AU23</f>
        <v>Georgia Tech</v>
      </c>
      <c r="Y86" s="931">
        <f>AV23</f>
        <v>27</v>
      </c>
      <c r="Z86" s="956" t="str">
        <f>H85</f>
        <v>Georgia Tech</v>
      </c>
      <c r="AA86" s="957" t="e">
        <f>I85</f>
        <v>#REF!</v>
      </c>
      <c r="AB86" s="874" t="str">
        <f>All!B809</f>
        <v>Sat</v>
      </c>
      <c r="AC86" s="908">
        <f>All!C809</f>
        <v>44513</v>
      </c>
      <c r="AD86" s="907">
        <f>All!D809-3/24</f>
        <v>0.6875</v>
      </c>
      <c r="AE86" s="874" t="str">
        <f>All!E809</f>
        <v>ESPNU</v>
      </c>
      <c r="AF86" s="874" t="str">
        <f>All!F809</f>
        <v>Kansas</v>
      </c>
      <c r="AG86" s="874" t="str">
        <f>All!G809</f>
        <v>B12</v>
      </c>
      <c r="AH86" s="874" t="str">
        <f>All!H809</f>
        <v>Texas</v>
      </c>
      <c r="AI86" s="874" t="str">
        <f>All!I809</f>
        <v>B12</v>
      </c>
      <c r="AJ86" s="874" t="str">
        <f>All!J809</f>
        <v>Texas</v>
      </c>
      <c r="AK86" s="874" t="str">
        <f>All!K809</f>
        <v>Kansas</v>
      </c>
      <c r="AL86" s="909">
        <f>All!L809</f>
        <v>30</v>
      </c>
      <c r="AM86" s="910">
        <f>All!M809</f>
        <v>60.5</v>
      </c>
      <c r="AN86" s="910" t="str">
        <f>All!T809</f>
        <v>Texas</v>
      </c>
      <c r="AO86" s="910" t="e">
        <f>All!#REF!</f>
        <v>#REF!</v>
      </c>
      <c r="AP86" s="910"/>
      <c r="AQ86" s="910" t="e">
        <f>All!#REF!</f>
        <v>#REF!</v>
      </c>
      <c r="AS86" s="874">
        <f>All!V809</f>
        <v>0</v>
      </c>
      <c r="AT86" s="874">
        <f>All!W809</f>
        <v>0</v>
      </c>
      <c r="AU86" s="874" t="str">
        <f>All!X809</f>
        <v>DNP</v>
      </c>
      <c r="AV86" s="874">
        <f>All!Y809</f>
        <v>0</v>
      </c>
      <c r="AW86" s="874">
        <f>All!Z809</f>
        <v>0</v>
      </c>
      <c r="AX86" s="874" t="e">
        <f>All!#REF!</f>
        <v>#REF!</v>
      </c>
      <c r="AY86" s="874" t="e">
        <f>All!#REF!</f>
        <v>#REF!</v>
      </c>
      <c r="AZ86" s="874" t="e">
        <f>All!#REF!</f>
        <v>#REF!</v>
      </c>
      <c r="BA86" s="874" t="e">
        <f>All!#REF!</f>
        <v>#REF!</v>
      </c>
      <c r="BB86" s="874" t="e">
        <f>All!#REF!</f>
        <v>#REF!</v>
      </c>
      <c r="BC86" s="874" t="e">
        <f>All!#REF!</f>
        <v>#REF!</v>
      </c>
      <c r="BD86" s="874" t="e">
        <f>All!#REF!</f>
        <v>#REF!</v>
      </c>
      <c r="BE86" s="874" t="e">
        <f>All!#REF!</f>
        <v>#REF!</v>
      </c>
      <c r="BF86" s="874" t="e">
        <f>All!#REF!</f>
        <v>#REF!</v>
      </c>
      <c r="BG86" s="874" t="e">
        <f>All!#REF!</f>
        <v>#REF!</v>
      </c>
      <c r="BH86" s="874" t="e">
        <f>All!#REF!</f>
        <v>#REF!</v>
      </c>
      <c r="BI86" s="874" t="e">
        <f>All!#REF!</f>
        <v>#REF!</v>
      </c>
      <c r="BJ86" s="874" t="e">
        <f>All!#REF!</f>
        <v>#REF!</v>
      </c>
      <c r="BK86" s="874" t="e">
        <f>All!#REF!</f>
        <v>#REF!</v>
      </c>
      <c r="BL86" s="874" t="e">
        <f>All!#REF!</f>
        <v>#REF!</v>
      </c>
      <c r="BM86" s="874" t="e">
        <f>All!#REF!</f>
        <v>#REF!</v>
      </c>
      <c r="BN86" s="874" t="e">
        <f>All!#REF!</f>
        <v>#REF!</v>
      </c>
      <c r="BO86" s="874" t="e">
        <f>All!#REF!</f>
        <v>#REF!</v>
      </c>
      <c r="BP86" s="874" t="e">
        <f>All!#REF!</f>
        <v>#REF!</v>
      </c>
      <c r="BQ86" s="874" t="e">
        <f>All!#REF!</f>
        <v>#REF!</v>
      </c>
      <c r="BR86" s="874" t="e">
        <f>All!#REF!</f>
        <v>#REF!</v>
      </c>
      <c r="BS86" s="874" t="e">
        <f>All!#REF!</f>
        <v>#REF!</v>
      </c>
      <c r="BT86" s="918"/>
      <c r="BU86" s="918"/>
      <c r="BV86" s="918"/>
      <c r="BW86" s="918"/>
      <c r="BX86" s="918"/>
      <c r="BY86" s="918"/>
      <c r="BZ86" s="479"/>
      <c r="CA86" s="479"/>
      <c r="CB86" s="479"/>
      <c r="CC86" s="479"/>
      <c r="CD86" s="479"/>
    </row>
    <row r="87" spans="1:83" s="918" customFormat="1" ht="5" customHeight="1" x14ac:dyDescent="0.75">
      <c r="Z87" s="747"/>
      <c r="AA87" s="747"/>
      <c r="AB87" s="874" t="str">
        <f>All!B810</f>
        <v>Sat</v>
      </c>
      <c r="AC87" s="908">
        <f>All!C810</f>
        <v>44513</v>
      </c>
      <c r="AD87" s="907">
        <f>All!D810-3/24</f>
        <v>0.52083333333333337</v>
      </c>
      <c r="AE87" s="874" t="str">
        <f>All!E810</f>
        <v>ESPN2</v>
      </c>
      <c r="AF87" s="874" t="str">
        <f>All!F810</f>
        <v>Iowa State</v>
      </c>
      <c r="AG87" s="874" t="str">
        <f>All!G810</f>
        <v>B12</v>
      </c>
      <c r="AH87" s="874" t="str">
        <f>All!H810</f>
        <v>Texas Tech</v>
      </c>
      <c r="AI87" s="874" t="str">
        <f>All!I810</f>
        <v>B12</v>
      </c>
      <c r="AJ87" s="874" t="str">
        <f>All!J810</f>
        <v>Iowa State</v>
      </c>
      <c r="AK87" s="874" t="str">
        <f>All!K810</f>
        <v>Texas Tech</v>
      </c>
      <c r="AL87" s="909">
        <f>All!L810</f>
        <v>10.5</v>
      </c>
      <c r="AM87" s="910">
        <f>All!M810</f>
        <v>58.5</v>
      </c>
      <c r="AN87" s="910" t="str">
        <f>All!T810</f>
        <v>Iowa State</v>
      </c>
      <c r="AO87" s="910" t="e">
        <f>All!#REF!</f>
        <v>#REF!</v>
      </c>
      <c r="AP87" s="910"/>
      <c r="AQ87" s="910" t="e">
        <f>All!#REF!</f>
        <v>#REF!</v>
      </c>
      <c r="AS87" s="874" t="str">
        <f>All!V810</f>
        <v>Iowa State</v>
      </c>
      <c r="AT87" s="874">
        <f>All!W810</f>
        <v>31</v>
      </c>
      <c r="AU87" s="874" t="str">
        <f>All!X810</f>
        <v>Texas Tech</v>
      </c>
      <c r="AV87" s="874">
        <f>All!Y810</f>
        <v>15</v>
      </c>
      <c r="AW87" s="874">
        <f>All!Z810</f>
        <v>0</v>
      </c>
      <c r="AX87" s="874" t="e">
        <f>All!#REF!</f>
        <v>#REF!</v>
      </c>
      <c r="AY87" s="874" t="e">
        <f>All!#REF!</f>
        <v>#REF!</v>
      </c>
      <c r="AZ87" s="874" t="e">
        <f>All!#REF!</f>
        <v>#REF!</v>
      </c>
      <c r="BA87" s="874" t="e">
        <f>All!#REF!</f>
        <v>#REF!</v>
      </c>
      <c r="BB87" s="874" t="e">
        <f>All!#REF!</f>
        <v>#REF!</v>
      </c>
      <c r="BC87" s="874" t="e">
        <f>All!#REF!</f>
        <v>#REF!</v>
      </c>
      <c r="BD87" s="874" t="e">
        <f>All!#REF!</f>
        <v>#REF!</v>
      </c>
      <c r="BE87" s="874" t="e">
        <f>All!#REF!</f>
        <v>#REF!</v>
      </c>
      <c r="BF87" s="874" t="e">
        <f>All!#REF!</f>
        <v>#REF!</v>
      </c>
      <c r="BG87" s="874" t="e">
        <f>All!#REF!</f>
        <v>#REF!</v>
      </c>
      <c r="BH87" s="874" t="e">
        <f>All!#REF!</f>
        <v>#REF!</v>
      </c>
      <c r="BI87" s="874" t="e">
        <f>All!#REF!</f>
        <v>#REF!</v>
      </c>
      <c r="BJ87" s="874" t="e">
        <f>All!#REF!</f>
        <v>#REF!</v>
      </c>
      <c r="BK87" s="874" t="e">
        <f>All!#REF!</f>
        <v>#REF!</v>
      </c>
      <c r="BL87" s="874" t="e">
        <f>All!#REF!</f>
        <v>#REF!</v>
      </c>
      <c r="BM87" s="874" t="e">
        <f>All!#REF!</f>
        <v>#REF!</v>
      </c>
      <c r="BN87" s="874" t="e">
        <f>All!#REF!</f>
        <v>#REF!</v>
      </c>
      <c r="BO87" s="874" t="e">
        <f>All!#REF!</f>
        <v>#REF!</v>
      </c>
      <c r="BP87" s="874" t="e">
        <f>All!#REF!</f>
        <v>#REF!</v>
      </c>
      <c r="BQ87" s="874" t="e">
        <f>All!#REF!</f>
        <v>#REF!</v>
      </c>
      <c r="BR87" s="874" t="e">
        <f>All!#REF!</f>
        <v>#REF!</v>
      </c>
      <c r="BS87" s="874" t="e">
        <f>All!#REF!</f>
        <v>#REF!</v>
      </c>
    </row>
    <row r="88" spans="1:83" s="605" customFormat="1" ht="15" customHeight="1" x14ac:dyDescent="0.8">
      <c r="A88" s="938">
        <v>197</v>
      </c>
      <c r="B88" s="754">
        <f>AD175</f>
        <v>0.52083333333333337</v>
      </c>
      <c r="C88" s="889"/>
      <c r="D88" s="754" t="str">
        <f>AF175</f>
        <v>Georgia</v>
      </c>
      <c r="E88" s="911">
        <f>IF(+D88=F88,-J88,+J88)</f>
        <v>-20.5</v>
      </c>
      <c r="F88" s="880" t="str">
        <f>AJ175</f>
        <v>Georgia</v>
      </c>
      <c r="G88" s="880" t="str">
        <f>AK175</f>
        <v>Tennessee</v>
      </c>
      <c r="H88" s="880" t="str">
        <f>AN175</f>
        <v>Georgia</v>
      </c>
      <c r="I88" s="880" t="e">
        <f>AQ175</f>
        <v>#REF!</v>
      </c>
      <c r="J88" s="883">
        <f>AL175</f>
        <v>20.5</v>
      </c>
      <c r="K88" s="883">
        <f>AM175</f>
        <v>61.5</v>
      </c>
      <c r="L88" s="882" t="str">
        <f>+D88</f>
        <v>Georgia</v>
      </c>
      <c r="M88" s="916"/>
      <c r="N88" s="926">
        <v>6</v>
      </c>
      <c r="O88" s="927">
        <v>3</v>
      </c>
      <c r="P88" s="928">
        <v>0</v>
      </c>
      <c r="Q88" s="924"/>
      <c r="R88" s="926" t="e">
        <f>VLOOKUP(+$D88,All!#REF!,9,FALSE)</f>
        <v>#REF!</v>
      </c>
      <c r="S88" s="927" t="e">
        <f>VLOOKUP(+$D88,All!#REF!,10,FALSE)</f>
        <v>#REF!</v>
      </c>
      <c r="T88" s="928" t="e">
        <f>VLOOKUP(+$D88,All!#REF!,11,FALSE)</f>
        <v>#REF!</v>
      </c>
      <c r="U88" s="924"/>
      <c r="V88" s="897">
        <f>VLOOKUP(+L88,All!$F$995:$J$1579,5,FALSE)</f>
        <v>97.48</v>
      </c>
      <c r="W88" s="916"/>
      <c r="X88" s="926" t="str">
        <f>AS175</f>
        <v>Georgia</v>
      </c>
      <c r="Y88" s="928">
        <f>AT175</f>
        <v>44</v>
      </c>
      <c r="Z88" s="955"/>
      <c r="AA88" s="795"/>
      <c r="AB88" s="479" t="str">
        <f>All!B811</f>
        <v>Sat</v>
      </c>
      <c r="AC88" s="840">
        <f>All!C811</f>
        <v>44513</v>
      </c>
      <c r="AD88" s="839">
        <f>All!D811-3/24</f>
        <v>0.52083333333333337</v>
      </c>
      <c r="AE88" s="479">
        <f>All!E811</f>
        <v>0</v>
      </c>
      <c r="AF88" s="479" t="str">
        <f>All!F811</f>
        <v>UNC Charlotte</v>
      </c>
      <c r="AG88" s="479" t="str">
        <f>All!G811</f>
        <v>CUSA</v>
      </c>
      <c r="AH88" s="479" t="str">
        <f>All!H811</f>
        <v>Louisiana Tech</v>
      </c>
      <c r="AI88" s="479" t="str">
        <f>All!I811</f>
        <v>CUSA</v>
      </c>
      <c r="AJ88" s="479" t="str">
        <f>All!J811</f>
        <v>Louisiana Tech</v>
      </c>
      <c r="AK88" s="479" t="str">
        <f>All!K811</f>
        <v>UNC Charlotte</v>
      </c>
      <c r="AL88" s="841">
        <f>All!L811</f>
        <v>6.5</v>
      </c>
      <c r="AM88" s="842">
        <f>All!M811</f>
        <v>57</v>
      </c>
      <c r="AN88" s="910" t="str">
        <f>All!T811</f>
        <v>UNC Charlotte</v>
      </c>
      <c r="AO88" s="910" t="e">
        <f>All!#REF!</f>
        <v>#REF!</v>
      </c>
      <c r="AP88" s="910"/>
      <c r="AQ88" s="910" t="e">
        <f>All!#REF!</f>
        <v>#REF!</v>
      </c>
      <c r="AS88" s="479">
        <f>All!V811</f>
        <v>0</v>
      </c>
      <c r="AT88" s="479">
        <f>All!W811</f>
        <v>0</v>
      </c>
      <c r="AU88" s="479" t="str">
        <f>All!X811</f>
        <v>DNP</v>
      </c>
      <c r="AV88" s="479">
        <f>All!Y811</f>
        <v>0</v>
      </c>
      <c r="AW88" s="479">
        <f>All!Z811</f>
        <v>0</v>
      </c>
      <c r="AX88" s="479" t="e">
        <f>All!#REF!</f>
        <v>#REF!</v>
      </c>
      <c r="AY88" s="479" t="e">
        <f>All!#REF!</f>
        <v>#REF!</v>
      </c>
      <c r="AZ88" s="479" t="e">
        <f>All!#REF!</f>
        <v>#REF!</v>
      </c>
      <c r="BA88" s="479" t="e">
        <f>All!#REF!</f>
        <v>#REF!</v>
      </c>
      <c r="BB88" s="479" t="e">
        <f>All!#REF!</f>
        <v>#REF!</v>
      </c>
      <c r="BC88" s="479" t="e">
        <f>All!#REF!</f>
        <v>#REF!</v>
      </c>
      <c r="BD88" s="479" t="e">
        <f>All!#REF!</f>
        <v>#REF!</v>
      </c>
      <c r="BE88" s="479" t="e">
        <f>All!#REF!</f>
        <v>#REF!</v>
      </c>
      <c r="BF88" s="479" t="e">
        <f>All!#REF!</f>
        <v>#REF!</v>
      </c>
      <c r="BG88" s="479" t="e">
        <f>All!#REF!</f>
        <v>#REF!</v>
      </c>
      <c r="BH88" s="479" t="e">
        <f>All!#REF!</f>
        <v>#REF!</v>
      </c>
      <c r="BI88" s="479" t="e">
        <f>All!#REF!</f>
        <v>#REF!</v>
      </c>
      <c r="BJ88" s="479" t="e">
        <f>All!#REF!</f>
        <v>#REF!</v>
      </c>
      <c r="BK88" s="479" t="e">
        <f>All!#REF!</f>
        <v>#REF!</v>
      </c>
      <c r="BL88" s="479" t="e">
        <f>All!#REF!</f>
        <v>#REF!</v>
      </c>
      <c r="BM88" s="479" t="e">
        <f>All!#REF!</f>
        <v>#REF!</v>
      </c>
      <c r="BN88" s="479" t="e">
        <f>All!#REF!</f>
        <v>#REF!</v>
      </c>
      <c r="BO88" s="479" t="e">
        <f>All!#REF!</f>
        <v>#REF!</v>
      </c>
      <c r="BP88" s="479" t="e">
        <f>All!#REF!</f>
        <v>#REF!</v>
      </c>
      <c r="BQ88" s="479" t="e">
        <f>All!#REF!</f>
        <v>#REF!</v>
      </c>
      <c r="BR88" s="479" t="e">
        <f>All!#REF!</f>
        <v>#REF!</v>
      </c>
      <c r="BS88" s="479" t="e">
        <f>All!#REF!</f>
        <v>#REF!</v>
      </c>
    </row>
    <row r="89" spans="1:83" s="605" customFormat="1" ht="15" customHeight="1" x14ac:dyDescent="0.8">
      <c r="A89" s="941">
        <f>+A88+1</f>
        <v>198</v>
      </c>
      <c r="B89" s="756">
        <f>AE175</f>
        <v>0</v>
      </c>
      <c r="C89" s="884"/>
      <c r="D89" s="755" t="str">
        <f>AH175</f>
        <v>Tennessee</v>
      </c>
      <c r="E89" s="895">
        <f>K88</f>
        <v>61.5</v>
      </c>
      <c r="F89" s="889"/>
      <c r="G89" s="889"/>
      <c r="H89" s="889"/>
      <c r="I89" s="889"/>
      <c r="J89" s="877"/>
      <c r="K89" s="877"/>
      <c r="L89" s="879" t="str">
        <f>+D89</f>
        <v>Tennessee</v>
      </c>
      <c r="M89" s="876"/>
      <c r="N89" s="929">
        <v>4</v>
      </c>
      <c r="O89" s="930">
        <v>5</v>
      </c>
      <c r="P89" s="931">
        <v>0</v>
      </c>
      <c r="Q89" s="924"/>
      <c r="R89" s="929" t="e">
        <f>S88</f>
        <v>#REF!</v>
      </c>
      <c r="S89" s="930" t="e">
        <f>R88</f>
        <v>#REF!</v>
      </c>
      <c r="T89" s="931" t="e">
        <f>T88</f>
        <v>#REF!</v>
      </c>
      <c r="U89" s="924"/>
      <c r="V89" s="906">
        <f>VLOOKUP(+L89,All!$F$995:$J$1579,5,FALSE)</f>
        <v>77.39</v>
      </c>
      <c r="W89" s="916"/>
      <c r="X89" s="925" t="str">
        <f>AU175</f>
        <v>Tennessee</v>
      </c>
      <c r="Y89" s="931">
        <f>AV175</f>
        <v>21</v>
      </c>
      <c r="Z89" s="956" t="str">
        <f>H88</f>
        <v>Georgia</v>
      </c>
      <c r="AA89" s="957" t="e">
        <f>I88</f>
        <v>#REF!</v>
      </c>
      <c r="AB89" s="479" t="str">
        <f>All!B812</f>
        <v>Sat</v>
      </c>
      <c r="AC89" s="840">
        <f>All!C812</f>
        <v>44513</v>
      </c>
      <c r="AD89" s="839">
        <f>All!D812-3/24</f>
        <v>0.52083333333333337</v>
      </c>
      <c r="AE89" s="479" t="str">
        <f>All!E812</f>
        <v>CBSSN</v>
      </c>
      <c r="AF89" s="479" t="str">
        <f>All!F812</f>
        <v>UAB</v>
      </c>
      <c r="AG89" s="479" t="str">
        <f>All!G812</f>
        <v>CUSA</v>
      </c>
      <c r="AH89" s="479" t="str">
        <f>All!H812</f>
        <v>Marshall</v>
      </c>
      <c r="AI89" s="479" t="str">
        <f>All!I812</f>
        <v>CUSA</v>
      </c>
      <c r="AJ89" s="479" t="str">
        <f>All!J812</f>
        <v>Marshall</v>
      </c>
      <c r="AK89" s="479" t="str">
        <f>All!K812</f>
        <v>UAB</v>
      </c>
      <c r="AL89" s="841">
        <f>All!L812</f>
        <v>4.5</v>
      </c>
      <c r="AM89" s="842">
        <f>All!M812</f>
        <v>54.5</v>
      </c>
      <c r="AN89" s="910" t="str">
        <f>All!T812</f>
        <v>Marshall</v>
      </c>
      <c r="AO89" s="910" t="e">
        <f>All!#REF!</f>
        <v>#REF!</v>
      </c>
      <c r="AP89" s="910"/>
      <c r="AQ89" s="910" t="e">
        <f>All!#REF!</f>
        <v>#REF!</v>
      </c>
      <c r="AS89" s="479" t="str">
        <f>All!V812</f>
        <v>UAB</v>
      </c>
      <c r="AT89" s="479">
        <f>All!W812</f>
        <v>22</v>
      </c>
      <c r="AU89" s="479" t="str">
        <f>All!X812</f>
        <v>Marshall</v>
      </c>
      <c r="AV89" s="479">
        <f>All!Y812</f>
        <v>13</v>
      </c>
      <c r="AW89" s="479">
        <f>All!Z812</f>
        <v>0</v>
      </c>
      <c r="AX89" s="479" t="e">
        <f>All!#REF!</f>
        <v>#REF!</v>
      </c>
      <c r="AY89" s="479" t="e">
        <f>All!#REF!</f>
        <v>#REF!</v>
      </c>
      <c r="AZ89" s="479" t="e">
        <f>All!#REF!</f>
        <v>#REF!</v>
      </c>
      <c r="BA89" s="479" t="e">
        <f>All!#REF!</f>
        <v>#REF!</v>
      </c>
      <c r="BB89" s="479" t="e">
        <f>All!#REF!</f>
        <v>#REF!</v>
      </c>
      <c r="BC89" s="479" t="e">
        <f>All!#REF!</f>
        <v>#REF!</v>
      </c>
      <c r="BD89" s="479" t="e">
        <f>All!#REF!</f>
        <v>#REF!</v>
      </c>
      <c r="BE89" s="479" t="e">
        <f>All!#REF!</f>
        <v>#REF!</v>
      </c>
      <c r="BF89" s="479" t="e">
        <f>All!#REF!</f>
        <v>#REF!</v>
      </c>
      <c r="BG89" s="479" t="e">
        <f>All!#REF!</f>
        <v>#REF!</v>
      </c>
      <c r="BH89" s="479" t="e">
        <f>All!#REF!</f>
        <v>#REF!</v>
      </c>
      <c r="BI89" s="479" t="e">
        <f>All!#REF!</f>
        <v>#REF!</v>
      </c>
      <c r="BJ89" s="479" t="e">
        <f>All!#REF!</f>
        <v>#REF!</v>
      </c>
      <c r="BK89" s="479" t="e">
        <f>All!#REF!</f>
        <v>#REF!</v>
      </c>
      <c r="BL89" s="479" t="e">
        <f>All!#REF!</f>
        <v>#REF!</v>
      </c>
      <c r="BM89" s="479" t="e">
        <f>All!#REF!</f>
        <v>#REF!</v>
      </c>
      <c r="BN89" s="479" t="e">
        <f>All!#REF!</f>
        <v>#REF!</v>
      </c>
      <c r="BO89" s="479" t="e">
        <f>All!#REF!</f>
        <v>#REF!</v>
      </c>
      <c r="BP89" s="479" t="e">
        <f>All!#REF!</f>
        <v>#REF!</v>
      </c>
      <c r="BQ89" s="479" t="e">
        <f>All!#REF!</f>
        <v>#REF!</v>
      </c>
      <c r="BR89" s="479" t="e">
        <f>All!#REF!</f>
        <v>#REF!</v>
      </c>
      <c r="BS89" s="479" t="e">
        <f>All!#REF!</f>
        <v>#REF!</v>
      </c>
      <c r="BT89" s="479"/>
      <c r="BU89" s="479"/>
      <c r="BV89" s="479"/>
      <c r="BW89" s="479"/>
      <c r="BX89" s="479"/>
      <c r="BY89" s="479"/>
      <c r="BZ89" s="479"/>
      <c r="CA89" s="479"/>
      <c r="CB89" s="479"/>
      <c r="CC89" s="479"/>
      <c r="CD89" s="479"/>
    </row>
    <row r="90" spans="1:83" s="918" customFormat="1" ht="5" customHeight="1" x14ac:dyDescent="0.8">
      <c r="A90" s="940"/>
      <c r="B90" s="882"/>
      <c r="C90" s="916"/>
      <c r="D90" s="882"/>
      <c r="E90" s="912"/>
      <c r="F90" s="882"/>
      <c r="G90" s="882"/>
      <c r="H90" s="882"/>
      <c r="I90" s="882"/>
      <c r="J90" s="885"/>
      <c r="K90" s="885"/>
      <c r="L90" s="882"/>
      <c r="M90" s="916"/>
      <c r="N90" s="927"/>
      <c r="O90" s="927"/>
      <c r="P90" s="927"/>
      <c r="Q90" s="924"/>
      <c r="R90" s="927"/>
      <c r="S90" s="927"/>
      <c r="T90" s="927"/>
      <c r="U90" s="924"/>
      <c r="V90" s="898"/>
      <c r="W90" s="916"/>
      <c r="X90" s="882"/>
      <c r="Y90" s="890"/>
      <c r="Z90" s="954"/>
      <c r="AA90" s="917"/>
      <c r="AB90" s="874" t="str">
        <f>All!B813</f>
        <v>Sat</v>
      </c>
      <c r="AC90" s="908">
        <f>All!C813</f>
        <v>44513</v>
      </c>
      <c r="AD90" s="907">
        <f>All!D813-3/24</f>
        <v>0.52083333333333337</v>
      </c>
      <c r="AE90" s="874" t="str">
        <f>All!E813</f>
        <v>espn3</v>
      </c>
      <c r="AF90" s="874" t="str">
        <f>All!F813</f>
        <v>Florida Intl</v>
      </c>
      <c r="AG90" s="874" t="str">
        <f>All!G813</f>
        <v>CUSA</v>
      </c>
      <c r="AH90" s="874" t="str">
        <f>All!H813</f>
        <v>Middle Tenn St</v>
      </c>
      <c r="AI90" s="874" t="str">
        <f>All!I813</f>
        <v>CUSA</v>
      </c>
      <c r="AJ90" s="874" t="str">
        <f>All!J813</f>
        <v>Middle Tenn St</v>
      </c>
      <c r="AK90" s="874" t="str">
        <f>All!K813</f>
        <v>Florida Intl</v>
      </c>
      <c r="AL90" s="909">
        <f>All!L813</f>
        <v>10</v>
      </c>
      <c r="AM90" s="910">
        <f>All!M813</f>
        <v>56</v>
      </c>
      <c r="AN90" s="910" t="str">
        <f>All!T813</f>
        <v>Florida Intl</v>
      </c>
      <c r="AO90" s="910" t="e">
        <f>All!#REF!</f>
        <v>#REF!</v>
      </c>
      <c r="AP90" s="910"/>
      <c r="AQ90" s="910" t="e">
        <f>All!#REF!</f>
        <v>#REF!</v>
      </c>
      <c r="AS90" s="874" t="str">
        <f>All!V813</f>
        <v>Middle Tenn St</v>
      </c>
      <c r="AT90" s="874">
        <f>All!W813</f>
        <v>31</v>
      </c>
      <c r="AU90" s="874" t="str">
        <f>All!X813</f>
        <v>Florida Intl</v>
      </c>
      <c r="AV90" s="874">
        <f>All!Y813</f>
        <v>28</v>
      </c>
      <c r="AW90" s="874">
        <f>All!Z813</f>
        <v>0</v>
      </c>
      <c r="AX90" s="874" t="e">
        <f>All!#REF!</f>
        <v>#REF!</v>
      </c>
      <c r="AY90" s="874" t="e">
        <f>All!#REF!</f>
        <v>#REF!</v>
      </c>
      <c r="AZ90" s="874" t="e">
        <f>All!#REF!</f>
        <v>#REF!</v>
      </c>
      <c r="BA90" s="874" t="e">
        <f>All!#REF!</f>
        <v>#REF!</v>
      </c>
      <c r="BB90" s="874" t="e">
        <f>All!#REF!</f>
        <v>#REF!</v>
      </c>
      <c r="BC90" s="874" t="e">
        <f>All!#REF!</f>
        <v>#REF!</v>
      </c>
      <c r="BD90" s="874" t="e">
        <f>All!#REF!</f>
        <v>#REF!</v>
      </c>
      <c r="BE90" s="874" t="e">
        <f>All!#REF!</f>
        <v>#REF!</v>
      </c>
      <c r="BF90" s="874" t="e">
        <f>All!#REF!</f>
        <v>#REF!</v>
      </c>
      <c r="BG90" s="874" t="e">
        <f>All!#REF!</f>
        <v>#REF!</v>
      </c>
      <c r="BH90" s="874" t="e">
        <f>All!#REF!</f>
        <v>#REF!</v>
      </c>
      <c r="BI90" s="874" t="e">
        <f>All!#REF!</f>
        <v>#REF!</v>
      </c>
      <c r="BJ90" s="874" t="e">
        <f>All!#REF!</f>
        <v>#REF!</v>
      </c>
      <c r="BK90" s="874" t="e">
        <f>All!#REF!</f>
        <v>#REF!</v>
      </c>
      <c r="BL90" s="874" t="e">
        <f>All!#REF!</f>
        <v>#REF!</v>
      </c>
      <c r="BM90" s="874" t="e">
        <f>All!#REF!</f>
        <v>#REF!</v>
      </c>
      <c r="BN90" s="874" t="e">
        <f>All!#REF!</f>
        <v>#REF!</v>
      </c>
      <c r="BO90" s="874" t="e">
        <f>All!#REF!</f>
        <v>#REF!</v>
      </c>
      <c r="BP90" s="874" t="e">
        <f>All!#REF!</f>
        <v>#REF!</v>
      </c>
      <c r="BQ90" s="874" t="e">
        <f>All!#REF!</f>
        <v>#REF!</v>
      </c>
      <c r="BR90" s="874" t="e">
        <f>All!#REF!</f>
        <v>#REF!</v>
      </c>
      <c r="BS90" s="874" t="e">
        <f>All!#REF!</f>
        <v>#REF!</v>
      </c>
      <c r="BT90" s="874"/>
      <c r="BU90" s="874"/>
      <c r="BV90" s="874"/>
      <c r="BW90" s="874"/>
      <c r="BX90" s="874"/>
      <c r="BY90" s="874"/>
      <c r="BZ90" s="874"/>
      <c r="CA90" s="874"/>
      <c r="CB90" s="874"/>
      <c r="CC90" s="874"/>
      <c r="CD90" s="874"/>
    </row>
    <row r="91" spans="1:83" s="605" customFormat="1" ht="15" customHeight="1" x14ac:dyDescent="0.8">
      <c r="A91" s="938">
        <v>127</v>
      </c>
      <c r="B91" s="754">
        <f>AD29</f>
        <v>0.52083333333333337</v>
      </c>
      <c r="C91" s="889"/>
      <c r="D91" s="754" t="str">
        <f>AF29</f>
        <v>Minnesota</v>
      </c>
      <c r="E91" s="911">
        <f>IF(+D91=F91,-J91,+J91)</f>
        <v>6.5</v>
      </c>
      <c r="F91" s="880" t="str">
        <f>AJ29</f>
        <v>Iowa</v>
      </c>
      <c r="G91" s="880" t="str">
        <f>AK29</f>
        <v>Minnesota</v>
      </c>
      <c r="H91" s="880" t="str">
        <f>AN29</f>
        <v>Minnesota</v>
      </c>
      <c r="I91" s="880" t="e">
        <f>AQ29</f>
        <v>#REF!</v>
      </c>
      <c r="J91" s="883">
        <f>AL29</f>
        <v>6.5</v>
      </c>
      <c r="K91" s="883">
        <f>AM29</f>
        <v>37</v>
      </c>
      <c r="L91" s="882" t="str">
        <f>+D91</f>
        <v>Minnesota</v>
      </c>
      <c r="M91" s="916"/>
      <c r="N91" s="926">
        <v>5</v>
      </c>
      <c r="O91" s="927">
        <v>3</v>
      </c>
      <c r="P91" s="928">
        <v>1</v>
      </c>
      <c r="Q91" s="924"/>
      <c r="R91" s="926" t="e">
        <f>VLOOKUP(+$D91,All!#REF!,9,FALSE)</f>
        <v>#REF!</v>
      </c>
      <c r="S91" s="927" t="e">
        <f>VLOOKUP(+$D91,All!#REF!,10,FALSE)</f>
        <v>#REF!</v>
      </c>
      <c r="T91" s="928" t="e">
        <f>VLOOKUP(+$D91,All!#REF!,11,FALSE)</f>
        <v>#REF!</v>
      </c>
      <c r="U91" s="924"/>
      <c r="V91" s="897">
        <f>VLOOKUP(+L91,All!$F$995:$J$1579,5,FALSE)</f>
        <v>77.540000000000006</v>
      </c>
      <c r="W91" s="916"/>
      <c r="X91" s="926" t="str">
        <f>AS29</f>
        <v>Iowa</v>
      </c>
      <c r="Y91" s="928">
        <f>AT29</f>
        <v>35</v>
      </c>
      <c r="Z91" s="955"/>
      <c r="AA91" s="795"/>
      <c r="AB91" s="874" t="str">
        <f>All!B814</f>
        <v>Sat</v>
      </c>
      <c r="AC91" s="908">
        <f>All!C814</f>
        <v>44513</v>
      </c>
      <c r="AD91" s="907">
        <f>All!D814-3/24</f>
        <v>0.54166666666666663</v>
      </c>
      <c r="AE91" s="874">
        <f>All!E814</f>
        <v>0</v>
      </c>
      <c r="AF91" s="874" t="str">
        <f>All!F814</f>
        <v>UTEP</v>
      </c>
      <c r="AG91" s="874" t="str">
        <f>All!G814</f>
        <v>CUSA</v>
      </c>
      <c r="AH91" s="874" t="str">
        <f>All!H814</f>
        <v>North Texas</v>
      </c>
      <c r="AI91" s="874" t="str">
        <f>All!I814</f>
        <v>CUSA</v>
      </c>
      <c r="AJ91" s="874" t="str">
        <f>All!J814</f>
        <v>UTEP</v>
      </c>
      <c r="AK91" s="874" t="str">
        <f>All!K814</f>
        <v>North Texas</v>
      </c>
      <c r="AL91" s="909">
        <f>All!L814</f>
        <v>1</v>
      </c>
      <c r="AM91" s="910">
        <f>All!M814</f>
        <v>55</v>
      </c>
      <c r="AN91" s="910" t="str">
        <f>All!T814</f>
        <v>UTEP</v>
      </c>
      <c r="AO91" s="910" t="e">
        <f>All!#REF!</f>
        <v>#REF!</v>
      </c>
      <c r="AP91" s="910"/>
      <c r="AQ91" s="910" t="e">
        <f>All!#REF!</f>
        <v>#REF!</v>
      </c>
      <c r="AS91" s="874" t="str">
        <f>All!V814</f>
        <v>North Texas</v>
      </c>
      <c r="AT91" s="874">
        <f>All!W814</f>
        <v>45</v>
      </c>
      <c r="AU91" s="874" t="str">
        <f>All!X814</f>
        <v>UTEP</v>
      </c>
      <c r="AV91" s="874">
        <f>All!Y814</f>
        <v>43</v>
      </c>
      <c r="AW91" s="874">
        <f>All!Z814</f>
        <v>0</v>
      </c>
      <c r="AX91" s="874" t="e">
        <f>All!#REF!</f>
        <v>#REF!</v>
      </c>
      <c r="AY91" s="874" t="e">
        <f>All!#REF!</f>
        <v>#REF!</v>
      </c>
      <c r="AZ91" s="874" t="e">
        <f>All!#REF!</f>
        <v>#REF!</v>
      </c>
      <c r="BA91" s="874" t="e">
        <f>All!#REF!</f>
        <v>#REF!</v>
      </c>
      <c r="BB91" s="874" t="e">
        <f>All!#REF!</f>
        <v>#REF!</v>
      </c>
      <c r="BC91" s="874" t="e">
        <f>All!#REF!</f>
        <v>#REF!</v>
      </c>
      <c r="BD91" s="874" t="e">
        <f>All!#REF!</f>
        <v>#REF!</v>
      </c>
      <c r="BE91" s="874" t="e">
        <f>All!#REF!</f>
        <v>#REF!</v>
      </c>
      <c r="BF91" s="874" t="e">
        <f>All!#REF!</f>
        <v>#REF!</v>
      </c>
      <c r="BG91" s="874" t="e">
        <f>All!#REF!</f>
        <v>#REF!</v>
      </c>
      <c r="BH91" s="874" t="e">
        <f>All!#REF!</f>
        <v>#REF!</v>
      </c>
      <c r="BI91" s="874" t="e">
        <f>All!#REF!</f>
        <v>#REF!</v>
      </c>
      <c r="BJ91" s="874" t="e">
        <f>All!#REF!</f>
        <v>#REF!</v>
      </c>
      <c r="BK91" s="874" t="e">
        <f>All!#REF!</f>
        <v>#REF!</v>
      </c>
      <c r="BL91" s="874" t="e">
        <f>All!#REF!</f>
        <v>#REF!</v>
      </c>
      <c r="BM91" s="874" t="e">
        <f>All!#REF!</f>
        <v>#REF!</v>
      </c>
      <c r="BN91" s="874" t="e">
        <f>All!#REF!</f>
        <v>#REF!</v>
      </c>
      <c r="BO91" s="874" t="e">
        <f>All!#REF!</f>
        <v>#REF!</v>
      </c>
      <c r="BP91" s="874" t="e">
        <f>All!#REF!</f>
        <v>#REF!</v>
      </c>
      <c r="BQ91" s="874" t="e">
        <f>All!#REF!</f>
        <v>#REF!</v>
      </c>
      <c r="BR91" s="874" t="e">
        <f>All!#REF!</f>
        <v>#REF!</v>
      </c>
      <c r="BS91" s="874" t="e">
        <f>All!#REF!</f>
        <v>#REF!</v>
      </c>
      <c r="BT91" s="874"/>
      <c r="BU91" s="874"/>
      <c r="BV91" s="874"/>
      <c r="BW91" s="874"/>
      <c r="BX91" s="874"/>
      <c r="BY91" s="874"/>
      <c r="BZ91" s="874"/>
      <c r="CA91" s="874"/>
      <c r="CB91" s="874"/>
      <c r="CC91" s="874"/>
      <c r="CD91" s="874"/>
      <c r="CE91" s="918"/>
    </row>
    <row r="92" spans="1:83" s="605" customFormat="1" ht="15" customHeight="1" x14ac:dyDescent="0.8">
      <c r="A92" s="941">
        <f>+A91+1</f>
        <v>128</v>
      </c>
      <c r="B92" s="756">
        <f>AE29</f>
        <v>0</v>
      </c>
      <c r="C92" s="884"/>
      <c r="D92" s="755" t="str">
        <f>AH29</f>
        <v>Iowa</v>
      </c>
      <c r="E92" s="895">
        <f>K91</f>
        <v>37</v>
      </c>
      <c r="F92" s="889"/>
      <c r="G92" s="889"/>
      <c r="H92" s="889"/>
      <c r="I92" s="889"/>
      <c r="J92" s="877"/>
      <c r="K92" s="877"/>
      <c r="L92" s="879" t="str">
        <f>+D92</f>
        <v>Iowa</v>
      </c>
      <c r="M92" s="876"/>
      <c r="N92" s="929">
        <v>5</v>
      </c>
      <c r="O92" s="930">
        <v>4</v>
      </c>
      <c r="P92" s="931">
        <v>0</v>
      </c>
      <c r="Q92" s="924"/>
      <c r="R92" s="929" t="e">
        <f>S91</f>
        <v>#REF!</v>
      </c>
      <c r="S92" s="930" t="e">
        <f>R91</f>
        <v>#REF!</v>
      </c>
      <c r="T92" s="931" t="e">
        <f>T91</f>
        <v>#REF!</v>
      </c>
      <c r="U92" s="924"/>
      <c r="V92" s="906">
        <f>VLOOKUP(+L92,All!$F$995:$J$1579,5,FALSE)</f>
        <v>82.35</v>
      </c>
      <c r="W92" s="916"/>
      <c r="X92" s="925" t="str">
        <f>AU29</f>
        <v>Minnesota</v>
      </c>
      <c r="Y92" s="931">
        <f>AV29</f>
        <v>7</v>
      </c>
      <c r="Z92" s="956" t="str">
        <f>H91</f>
        <v>Minnesota</v>
      </c>
      <c r="AA92" s="957" t="e">
        <f>I91</f>
        <v>#REF!</v>
      </c>
      <c r="AB92" s="479" t="str">
        <f>All!B814</f>
        <v>Sat</v>
      </c>
      <c r="AC92" s="840">
        <f>All!C814</f>
        <v>44513</v>
      </c>
      <c r="AD92" s="839">
        <f>All!D814-3/24</f>
        <v>0.54166666666666663</v>
      </c>
      <c r="AE92" s="479">
        <f>All!E814</f>
        <v>0</v>
      </c>
      <c r="AF92" s="479" t="str">
        <f>All!F814</f>
        <v>UTEP</v>
      </c>
      <c r="AG92" s="479" t="str">
        <f>All!G814</f>
        <v>CUSA</v>
      </c>
      <c r="AH92" s="479" t="str">
        <f>All!H814</f>
        <v>North Texas</v>
      </c>
      <c r="AI92" s="479" t="str">
        <f>All!I814</f>
        <v>CUSA</v>
      </c>
      <c r="AJ92" s="479" t="str">
        <f>All!J814</f>
        <v>UTEP</v>
      </c>
      <c r="AK92" s="479" t="str">
        <f>All!K814</f>
        <v>North Texas</v>
      </c>
      <c r="AL92" s="841">
        <f>All!L814</f>
        <v>1</v>
      </c>
      <c r="AM92" s="842">
        <f>All!M814</f>
        <v>55</v>
      </c>
      <c r="AN92" s="910" t="str">
        <f>All!T814</f>
        <v>UTEP</v>
      </c>
      <c r="AO92" s="910" t="e">
        <f>All!#REF!</f>
        <v>#REF!</v>
      </c>
      <c r="AP92" s="910"/>
      <c r="AQ92" s="910" t="e">
        <f>All!#REF!</f>
        <v>#REF!</v>
      </c>
      <c r="AS92" s="479" t="str">
        <f>All!V814</f>
        <v>North Texas</v>
      </c>
      <c r="AT92" s="479">
        <f>All!W814</f>
        <v>45</v>
      </c>
      <c r="AU92" s="479" t="str">
        <f>All!X814</f>
        <v>UTEP</v>
      </c>
      <c r="AV92" s="479">
        <f>All!Y814</f>
        <v>43</v>
      </c>
      <c r="AW92" s="479">
        <f>All!Z814</f>
        <v>0</v>
      </c>
      <c r="AX92" s="479" t="e">
        <f>All!#REF!</f>
        <v>#REF!</v>
      </c>
      <c r="AY92" s="479" t="e">
        <f>All!#REF!</f>
        <v>#REF!</v>
      </c>
      <c r="AZ92" s="479" t="e">
        <f>All!#REF!</f>
        <v>#REF!</v>
      </c>
      <c r="BA92" s="479" t="e">
        <f>All!#REF!</f>
        <v>#REF!</v>
      </c>
      <c r="BB92" s="479" t="e">
        <f>All!#REF!</f>
        <v>#REF!</v>
      </c>
      <c r="BC92" s="479" t="e">
        <f>All!#REF!</f>
        <v>#REF!</v>
      </c>
      <c r="BD92" s="479" t="e">
        <f>All!#REF!</f>
        <v>#REF!</v>
      </c>
      <c r="BE92" s="479" t="e">
        <f>All!#REF!</f>
        <v>#REF!</v>
      </c>
      <c r="BF92" s="479" t="e">
        <f>All!#REF!</f>
        <v>#REF!</v>
      </c>
      <c r="BG92" s="479" t="e">
        <f>All!#REF!</f>
        <v>#REF!</v>
      </c>
      <c r="BH92" s="479" t="e">
        <f>All!#REF!</f>
        <v>#REF!</v>
      </c>
      <c r="BI92" s="479" t="e">
        <f>All!#REF!</f>
        <v>#REF!</v>
      </c>
      <c r="BJ92" s="479" t="e">
        <f>All!#REF!</f>
        <v>#REF!</v>
      </c>
      <c r="BK92" s="479" t="e">
        <f>All!#REF!</f>
        <v>#REF!</v>
      </c>
      <c r="BL92" s="479" t="e">
        <f>All!#REF!</f>
        <v>#REF!</v>
      </c>
      <c r="BM92" s="479" t="e">
        <f>All!#REF!</f>
        <v>#REF!</v>
      </c>
      <c r="BN92" s="479" t="e">
        <f>All!#REF!</f>
        <v>#REF!</v>
      </c>
      <c r="BO92" s="479" t="e">
        <f>All!#REF!</f>
        <v>#REF!</v>
      </c>
      <c r="BP92" s="479" t="e">
        <f>All!#REF!</f>
        <v>#REF!</v>
      </c>
      <c r="BQ92" s="479" t="e">
        <f>All!#REF!</f>
        <v>#REF!</v>
      </c>
      <c r="BR92" s="479" t="e">
        <f>All!#REF!</f>
        <v>#REF!</v>
      </c>
      <c r="BS92" s="479" t="e">
        <f>All!#REF!</f>
        <v>#REF!</v>
      </c>
      <c r="BT92" s="479"/>
      <c r="BU92" s="479"/>
      <c r="BV92" s="479"/>
      <c r="BW92" s="479"/>
      <c r="BX92" s="479"/>
      <c r="BY92" s="479"/>
      <c r="BZ92" s="479"/>
      <c r="CA92" s="479"/>
      <c r="CB92" s="479"/>
      <c r="CC92" s="479"/>
      <c r="CD92" s="479"/>
    </row>
    <row r="93" spans="1:83" s="918" customFormat="1" ht="5" customHeight="1" x14ac:dyDescent="0.8">
      <c r="A93" s="940"/>
      <c r="B93" s="882"/>
      <c r="C93" s="916"/>
      <c r="D93" s="882"/>
      <c r="E93" s="912"/>
      <c r="F93" s="882"/>
      <c r="G93" s="882"/>
      <c r="H93" s="882"/>
      <c r="I93" s="882"/>
      <c r="J93" s="885"/>
      <c r="K93" s="885"/>
      <c r="L93" s="882"/>
      <c r="M93" s="916"/>
      <c r="N93" s="927"/>
      <c r="O93" s="927"/>
      <c r="P93" s="927"/>
      <c r="Q93" s="924"/>
      <c r="R93" s="927"/>
      <c r="S93" s="927"/>
      <c r="T93" s="927"/>
      <c r="U93" s="924"/>
      <c r="V93" s="898"/>
      <c r="W93" s="916"/>
      <c r="X93" s="882"/>
      <c r="Y93" s="890"/>
      <c r="Z93" s="954"/>
      <c r="AA93" s="917"/>
      <c r="AB93" s="479" t="str">
        <f>All!B815</f>
        <v>Sat</v>
      </c>
      <c r="AC93" s="840">
        <f>All!C815</f>
        <v>44513</v>
      </c>
      <c r="AD93" s="839">
        <f>All!D815-3/24</f>
        <v>0.52083333333333337</v>
      </c>
      <c r="AE93" s="479">
        <f>All!E815</f>
        <v>0</v>
      </c>
      <c r="AF93" s="479" t="str">
        <f>All!F815</f>
        <v>Florida Atlantic</v>
      </c>
      <c r="AG93" s="479" t="str">
        <f>All!G815</f>
        <v>CUSA</v>
      </c>
      <c r="AH93" s="479" t="str">
        <f>All!H815</f>
        <v>Old Dominion</v>
      </c>
      <c r="AI93" s="479" t="str">
        <f>All!I815</f>
        <v>CUSA</v>
      </c>
      <c r="AJ93" s="479" t="str">
        <f>All!J815</f>
        <v>Florida Atlantic</v>
      </c>
      <c r="AK93" s="479" t="str">
        <f>All!K815</f>
        <v>Old Dominion</v>
      </c>
      <c r="AL93" s="841">
        <f>All!L815</f>
        <v>6.5</v>
      </c>
      <c r="AM93" s="842">
        <f>All!M815</f>
        <v>49.5</v>
      </c>
      <c r="AN93" s="910" t="str">
        <f>All!T815</f>
        <v>Florida Atlantic</v>
      </c>
      <c r="AO93" s="910" t="e">
        <f>All!#REF!</f>
        <v>#REF!</v>
      </c>
      <c r="AP93" s="910"/>
      <c r="AQ93" s="910" t="e">
        <f>All!#REF!</f>
        <v>#REF!</v>
      </c>
      <c r="AS93" s="479">
        <f>All!V815</f>
        <v>0</v>
      </c>
      <c r="AT93" s="479">
        <f>All!W815</f>
        <v>0</v>
      </c>
      <c r="AU93" s="479" t="str">
        <f>All!X815</f>
        <v>DNP</v>
      </c>
      <c r="AV93" s="479">
        <f>All!Y815</f>
        <v>0</v>
      </c>
      <c r="AW93" s="479">
        <f>All!Z815</f>
        <v>0</v>
      </c>
      <c r="AX93" s="479" t="e">
        <f>All!#REF!</f>
        <v>#REF!</v>
      </c>
      <c r="AY93" s="479" t="e">
        <f>All!#REF!</f>
        <v>#REF!</v>
      </c>
      <c r="AZ93" s="479" t="e">
        <f>All!#REF!</f>
        <v>#REF!</v>
      </c>
      <c r="BA93" s="479" t="e">
        <f>All!#REF!</f>
        <v>#REF!</v>
      </c>
      <c r="BB93" s="479" t="e">
        <f>All!#REF!</f>
        <v>#REF!</v>
      </c>
      <c r="BC93" s="479" t="e">
        <f>All!#REF!</f>
        <v>#REF!</v>
      </c>
      <c r="BD93" s="479" t="e">
        <f>All!#REF!</f>
        <v>#REF!</v>
      </c>
      <c r="BE93" s="479" t="e">
        <f>All!#REF!</f>
        <v>#REF!</v>
      </c>
      <c r="BF93" s="479" t="e">
        <f>All!#REF!</f>
        <v>#REF!</v>
      </c>
      <c r="BG93" s="479" t="e">
        <f>All!#REF!</f>
        <v>#REF!</v>
      </c>
      <c r="BH93" s="479" t="e">
        <f>All!#REF!</f>
        <v>#REF!</v>
      </c>
      <c r="BI93" s="479" t="e">
        <f>All!#REF!</f>
        <v>#REF!</v>
      </c>
      <c r="BJ93" s="479" t="e">
        <f>All!#REF!</f>
        <v>#REF!</v>
      </c>
      <c r="BK93" s="479" t="e">
        <f>All!#REF!</f>
        <v>#REF!</v>
      </c>
      <c r="BL93" s="479" t="e">
        <f>All!#REF!</f>
        <v>#REF!</v>
      </c>
      <c r="BM93" s="479" t="e">
        <f>All!#REF!</f>
        <v>#REF!</v>
      </c>
      <c r="BN93" s="479" t="e">
        <f>All!#REF!</f>
        <v>#REF!</v>
      </c>
      <c r="BO93" s="479" t="e">
        <f>All!#REF!</f>
        <v>#REF!</v>
      </c>
      <c r="BP93" s="479" t="e">
        <f>All!#REF!</f>
        <v>#REF!</v>
      </c>
      <c r="BQ93" s="479" t="e">
        <f>All!#REF!</f>
        <v>#REF!</v>
      </c>
      <c r="BR93" s="874" t="e">
        <f>All!#REF!</f>
        <v>#REF!</v>
      </c>
      <c r="BS93" s="874" t="e">
        <f>All!#REF!</f>
        <v>#REF!</v>
      </c>
      <c r="BT93" s="874"/>
      <c r="BU93" s="874"/>
    </row>
    <row r="94" spans="1:83" s="479" customFormat="1" ht="15" customHeight="1" x14ac:dyDescent="0.8">
      <c r="A94" s="938">
        <v>199</v>
      </c>
      <c r="B94" s="754">
        <f>AD57</f>
        <v>0.52083333333333337</v>
      </c>
      <c r="C94" s="889"/>
      <c r="D94" s="754" t="str">
        <f>AF57</f>
        <v>Purdue</v>
      </c>
      <c r="E94" s="911">
        <f>IF(+D94=F94,-J94,+J94)</f>
        <v>20.5</v>
      </c>
      <c r="F94" s="880" t="str">
        <f>AJ57</f>
        <v>Ohio State</v>
      </c>
      <c r="G94" s="880" t="str">
        <f>AK57</f>
        <v>Purdue</v>
      </c>
      <c r="H94" s="880" t="str">
        <f>AN57</f>
        <v>Purdue</v>
      </c>
      <c r="I94" s="880" t="e">
        <f>AQ57</f>
        <v>#REF!</v>
      </c>
      <c r="J94" s="883">
        <f>AL57</f>
        <v>20.5</v>
      </c>
      <c r="K94" s="883">
        <f>AM57</f>
        <v>61.5</v>
      </c>
      <c r="L94" s="882" t="str">
        <f>+D94</f>
        <v>Purdue</v>
      </c>
      <c r="M94" s="916"/>
      <c r="N94" s="926">
        <v>5</v>
      </c>
      <c r="O94" s="927">
        <v>4</v>
      </c>
      <c r="P94" s="928">
        <v>0</v>
      </c>
      <c r="Q94" s="924"/>
      <c r="R94" s="926" t="e">
        <f>VLOOKUP(+$D94,All!#REF!,9,FALSE)</f>
        <v>#REF!</v>
      </c>
      <c r="S94" s="927" t="e">
        <f>VLOOKUP(+$D94,All!#REF!,10,FALSE)</f>
        <v>#REF!</v>
      </c>
      <c r="T94" s="928" t="e">
        <f>VLOOKUP(+$D94,All!#REF!,11,FALSE)</f>
        <v>#REF!</v>
      </c>
      <c r="U94" s="924"/>
      <c r="V94" s="897">
        <f>VLOOKUP(+L94,All!$F$995:$J$1579,5,FALSE)</f>
        <v>78.75</v>
      </c>
      <c r="W94" s="916"/>
      <c r="X94" s="926"/>
      <c r="Y94" s="928"/>
      <c r="Z94" s="955"/>
      <c r="AA94" s="795"/>
      <c r="AB94" s="874" t="str">
        <f>All!B816</f>
        <v>Sat</v>
      </c>
      <c r="AC94" s="908">
        <f>All!C816</f>
        <v>44513</v>
      </c>
      <c r="AD94" s="907">
        <f>All!D816-3/24</f>
        <v>0.45833333333333337</v>
      </c>
      <c r="AE94" s="874">
        <f>All!E816</f>
        <v>0</v>
      </c>
      <c r="AF94" s="874" t="str">
        <f>All!F816</f>
        <v>Western Kentucky</v>
      </c>
      <c r="AG94" s="874" t="str">
        <f>All!G816</f>
        <v>CUSA</v>
      </c>
      <c r="AH94" s="874" t="str">
        <f>All!H816</f>
        <v>Rice</v>
      </c>
      <c r="AI94" s="874" t="str">
        <f>All!I816</f>
        <v>CUSA</v>
      </c>
      <c r="AJ94" s="874" t="str">
        <f>All!J816</f>
        <v>Western Kentucky</v>
      </c>
      <c r="AK94" s="874" t="str">
        <f>All!K816</f>
        <v>Rice</v>
      </c>
      <c r="AL94" s="909">
        <f>All!L816</f>
        <v>18.5</v>
      </c>
      <c r="AM94" s="910">
        <f>All!M816</f>
        <v>62.5</v>
      </c>
      <c r="AN94" s="910" t="str">
        <f>All!T816</f>
        <v>Western Kentucky</v>
      </c>
      <c r="AO94" s="910" t="e">
        <f>All!#REF!</f>
        <v>#REF!</v>
      </c>
      <c r="AP94" s="910"/>
      <c r="AQ94" s="910" t="e">
        <f>All!#REF!</f>
        <v>#REF!</v>
      </c>
      <c r="AS94" s="874">
        <f>All!V816</f>
        <v>0</v>
      </c>
      <c r="AT94" s="874">
        <f>All!W816</f>
        <v>0</v>
      </c>
      <c r="AU94" s="874" t="str">
        <f>All!X816</f>
        <v>DNP</v>
      </c>
      <c r="AV94" s="874">
        <f>All!Y816</f>
        <v>0</v>
      </c>
      <c r="AW94" s="874">
        <f>All!Z816</f>
        <v>0</v>
      </c>
      <c r="AX94" s="874" t="e">
        <f>All!#REF!</f>
        <v>#REF!</v>
      </c>
      <c r="AY94" s="874" t="e">
        <f>All!#REF!</f>
        <v>#REF!</v>
      </c>
      <c r="AZ94" s="874" t="e">
        <f>All!#REF!</f>
        <v>#REF!</v>
      </c>
      <c r="BA94" s="874" t="e">
        <f>All!#REF!</f>
        <v>#REF!</v>
      </c>
      <c r="BB94" s="874" t="e">
        <f>All!#REF!</f>
        <v>#REF!</v>
      </c>
      <c r="BC94" s="874" t="e">
        <f>All!#REF!</f>
        <v>#REF!</v>
      </c>
      <c r="BD94" s="874" t="e">
        <f>All!#REF!</f>
        <v>#REF!</v>
      </c>
      <c r="BE94" s="874" t="e">
        <f>All!#REF!</f>
        <v>#REF!</v>
      </c>
      <c r="BF94" s="874" t="e">
        <f>All!#REF!</f>
        <v>#REF!</v>
      </c>
      <c r="BG94" s="874" t="e">
        <f>All!#REF!</f>
        <v>#REF!</v>
      </c>
      <c r="BH94" s="874" t="e">
        <f>All!#REF!</f>
        <v>#REF!</v>
      </c>
      <c r="BI94" s="874" t="e">
        <f>All!#REF!</f>
        <v>#REF!</v>
      </c>
      <c r="BJ94" s="874" t="e">
        <f>All!#REF!</f>
        <v>#REF!</v>
      </c>
      <c r="BK94" s="874" t="e">
        <f>All!#REF!</f>
        <v>#REF!</v>
      </c>
      <c r="BL94" s="874" t="e">
        <f>All!#REF!</f>
        <v>#REF!</v>
      </c>
      <c r="BM94" s="874" t="e">
        <f>All!#REF!</f>
        <v>#REF!</v>
      </c>
      <c r="BN94" s="874" t="e">
        <f>All!#REF!</f>
        <v>#REF!</v>
      </c>
      <c r="BO94" s="874" t="e">
        <f>All!#REF!</f>
        <v>#REF!</v>
      </c>
      <c r="BP94" s="874" t="e">
        <f>All!#REF!</f>
        <v>#REF!</v>
      </c>
      <c r="BQ94" s="874" t="e">
        <f>All!#REF!</f>
        <v>#REF!</v>
      </c>
      <c r="BR94" s="874" t="e">
        <f>All!#REF!</f>
        <v>#REF!</v>
      </c>
      <c r="BS94" s="874" t="e">
        <f>All!#REF!</f>
        <v>#REF!</v>
      </c>
      <c r="BT94" s="874"/>
      <c r="BU94" s="874"/>
      <c r="BV94" s="605"/>
      <c r="BW94" s="605"/>
      <c r="BX94" s="605"/>
      <c r="BY94" s="605"/>
      <c r="BZ94" s="605"/>
      <c r="CA94" s="605"/>
      <c r="CB94" s="605"/>
      <c r="CC94" s="605"/>
      <c r="CD94" s="605"/>
    </row>
    <row r="95" spans="1:83" s="605" customFormat="1" ht="15" customHeight="1" x14ac:dyDescent="0.8">
      <c r="A95" s="941">
        <f>+A94+1</f>
        <v>200</v>
      </c>
      <c r="B95" s="756" t="str">
        <f>AE57</f>
        <v>ABC</v>
      </c>
      <c r="C95" s="884"/>
      <c r="D95" s="755" t="str">
        <f>AH57</f>
        <v>Ohio State</v>
      </c>
      <c r="E95" s="895">
        <f>K94</f>
        <v>61.5</v>
      </c>
      <c r="F95" s="889"/>
      <c r="G95" s="889"/>
      <c r="H95" s="889"/>
      <c r="I95" s="889"/>
      <c r="J95" s="877"/>
      <c r="K95" s="877"/>
      <c r="L95" s="879" t="str">
        <f>+D95</f>
        <v>Ohio State</v>
      </c>
      <c r="M95" s="876"/>
      <c r="N95" s="929">
        <v>4</v>
      </c>
      <c r="O95" s="930">
        <v>4</v>
      </c>
      <c r="P95" s="931">
        <v>1</v>
      </c>
      <c r="Q95" s="924"/>
      <c r="R95" s="929" t="e">
        <f>S94</f>
        <v>#REF!</v>
      </c>
      <c r="S95" s="930" t="e">
        <f>R94</f>
        <v>#REF!</v>
      </c>
      <c r="T95" s="931" t="e">
        <f>T94</f>
        <v>#REF!</v>
      </c>
      <c r="U95" s="924"/>
      <c r="V95" s="906">
        <f>VLOOKUP(+L95,All!$F$995:$J$1579,5,FALSE)</f>
        <v>93.81</v>
      </c>
      <c r="W95" s="916"/>
      <c r="X95" s="925" t="s">
        <v>502</v>
      </c>
      <c r="Y95" s="931"/>
      <c r="Z95" s="956" t="str">
        <f>H94</f>
        <v>Purdue</v>
      </c>
      <c r="AA95" s="957" t="e">
        <f>I94</f>
        <v>#REF!</v>
      </c>
      <c r="AB95" s="874" t="str">
        <f>All!B817</f>
        <v>Sat</v>
      </c>
      <c r="AC95" s="908">
        <f>All!C817</f>
        <v>44513</v>
      </c>
      <c r="AD95" s="907">
        <f>All!D817-3/24</f>
        <v>0.52083333333333337</v>
      </c>
      <c r="AE95" s="874">
        <f>All!E817</f>
        <v>0</v>
      </c>
      <c r="AF95" s="874" t="str">
        <f>All!F817</f>
        <v>Southern Miss</v>
      </c>
      <c r="AG95" s="874" t="str">
        <f>All!G817</f>
        <v>CUSA</v>
      </c>
      <c r="AH95" s="874" t="str">
        <f>All!H817</f>
        <v>UT San Antonio</v>
      </c>
      <c r="AI95" s="874" t="str">
        <f>All!I817</f>
        <v>CUSA</v>
      </c>
      <c r="AJ95" s="874" t="str">
        <f>All!J817</f>
        <v>UT San Antonio</v>
      </c>
      <c r="AK95" s="874" t="str">
        <f>All!K817</f>
        <v>Southern Miss</v>
      </c>
      <c r="AL95" s="909">
        <f>All!L817</f>
        <v>33</v>
      </c>
      <c r="AM95" s="910">
        <f>All!M817</f>
        <v>54.45</v>
      </c>
      <c r="AN95" s="910" t="str">
        <f>All!T817</f>
        <v>UT San Antonio</v>
      </c>
      <c r="AO95" s="910" t="e">
        <f>All!#REF!</f>
        <v>#REF!</v>
      </c>
      <c r="AP95" s="910"/>
      <c r="AQ95" s="910" t="e">
        <f>All!#REF!</f>
        <v>#REF!</v>
      </c>
      <c r="AS95" s="874" t="str">
        <f>All!V817</f>
        <v>UT San Antonio</v>
      </c>
      <c r="AT95" s="874">
        <f>All!W817</f>
        <v>23</v>
      </c>
      <c r="AU95" s="874" t="str">
        <f>All!X817</f>
        <v>Southern Miss</v>
      </c>
      <c r="AV95" s="874">
        <f>All!Y817</f>
        <v>20</v>
      </c>
      <c r="AW95" s="874">
        <f>All!Z817</f>
        <v>0</v>
      </c>
      <c r="AX95" s="874" t="e">
        <f>All!#REF!</f>
        <v>#REF!</v>
      </c>
      <c r="AY95" s="874" t="e">
        <f>All!#REF!</f>
        <v>#REF!</v>
      </c>
      <c r="AZ95" s="874" t="e">
        <f>All!#REF!</f>
        <v>#REF!</v>
      </c>
      <c r="BA95" s="874" t="e">
        <f>All!#REF!</f>
        <v>#REF!</v>
      </c>
      <c r="BB95" s="874" t="e">
        <f>All!#REF!</f>
        <v>#REF!</v>
      </c>
      <c r="BC95" s="874" t="e">
        <f>All!#REF!</f>
        <v>#REF!</v>
      </c>
      <c r="BD95" s="874" t="e">
        <f>All!#REF!</f>
        <v>#REF!</v>
      </c>
      <c r="BE95" s="874" t="e">
        <f>All!#REF!</f>
        <v>#REF!</v>
      </c>
      <c r="BF95" s="874" t="e">
        <f>All!#REF!</f>
        <v>#REF!</v>
      </c>
      <c r="BG95" s="874" t="e">
        <f>All!#REF!</f>
        <v>#REF!</v>
      </c>
      <c r="BH95" s="874" t="e">
        <f>All!#REF!</f>
        <v>#REF!</v>
      </c>
      <c r="BI95" s="874" t="e">
        <f>All!#REF!</f>
        <v>#REF!</v>
      </c>
      <c r="BJ95" s="874" t="e">
        <f>All!#REF!</f>
        <v>#REF!</v>
      </c>
      <c r="BK95" s="874" t="e">
        <f>All!#REF!</f>
        <v>#REF!</v>
      </c>
      <c r="BL95" s="874" t="e">
        <f>All!#REF!</f>
        <v>#REF!</v>
      </c>
      <c r="BM95" s="874" t="e">
        <f>All!#REF!</f>
        <v>#REF!</v>
      </c>
      <c r="BN95" s="874" t="e">
        <f>All!#REF!</f>
        <v>#REF!</v>
      </c>
      <c r="BO95" s="874" t="e">
        <f>All!#REF!</f>
        <v>#REF!</v>
      </c>
      <c r="BP95" s="874" t="e">
        <f>All!#REF!</f>
        <v>#REF!</v>
      </c>
      <c r="BQ95" s="874" t="e">
        <f>All!#REF!</f>
        <v>#REF!</v>
      </c>
      <c r="BR95" s="874" t="e">
        <f>All!#REF!</f>
        <v>#REF!</v>
      </c>
      <c r="BS95" s="874" t="e">
        <f>All!#REF!</f>
        <v>#REF!</v>
      </c>
      <c r="BT95" s="874"/>
      <c r="BU95" s="874"/>
      <c r="BX95" s="479"/>
      <c r="BY95" s="479"/>
      <c r="BZ95" s="479"/>
      <c r="CA95" s="479"/>
      <c r="CB95" s="479"/>
      <c r="CC95" s="479"/>
      <c r="CD95" s="479"/>
    </row>
    <row r="96" spans="1:83" s="918" customFormat="1" ht="5" customHeight="1" x14ac:dyDescent="0.8">
      <c r="A96" s="940"/>
      <c r="B96" s="882"/>
      <c r="C96" s="916"/>
      <c r="D96" s="882"/>
      <c r="E96" s="912"/>
      <c r="F96" s="882"/>
      <c r="G96" s="882"/>
      <c r="H96" s="882"/>
      <c r="I96" s="882"/>
      <c r="J96" s="885"/>
      <c r="K96" s="885"/>
      <c r="L96" s="882"/>
      <c r="M96" s="916"/>
      <c r="N96" s="927"/>
      <c r="O96" s="927"/>
      <c r="P96" s="927"/>
      <c r="Q96" s="924"/>
      <c r="R96" s="927"/>
      <c r="S96" s="927"/>
      <c r="T96" s="927"/>
      <c r="U96" s="924"/>
      <c r="V96" s="898"/>
      <c r="W96" s="916"/>
      <c r="X96" s="882"/>
      <c r="Y96" s="890"/>
      <c r="Z96" s="954"/>
      <c r="AA96" s="917"/>
      <c r="AB96" s="874" t="str">
        <f>All!B818</f>
        <v>Sat</v>
      </c>
      <c r="AC96" s="908">
        <f>All!C818</f>
        <v>44513</v>
      </c>
      <c r="AD96" s="907">
        <f>All!D818-3/24</f>
        <v>0.375</v>
      </c>
      <c r="AE96" s="874" t="str">
        <f>All!E818</f>
        <v>CBSSN</v>
      </c>
      <c r="AF96" s="874" t="str">
        <f>All!F818</f>
        <v>1AA Bucknell</v>
      </c>
      <c r="AG96" s="874" t="str">
        <f>All!G818</f>
        <v>1AA</v>
      </c>
      <c r="AH96" s="874" t="str">
        <f>All!H818</f>
        <v>Army</v>
      </c>
      <c r="AI96" s="874" t="str">
        <f>All!I818</f>
        <v>Ind</v>
      </c>
      <c r="AJ96" s="874">
        <f>All!J818</f>
        <v>0</v>
      </c>
      <c r="AK96" s="874" t="str">
        <f>All!K818</f>
        <v>1AA Bucknell</v>
      </c>
      <c r="AL96" s="909">
        <f>All!L818</f>
        <v>0</v>
      </c>
      <c r="AM96" s="910">
        <f>All!M818</f>
        <v>0</v>
      </c>
      <c r="AN96" s="910">
        <f>All!T818</f>
        <v>0</v>
      </c>
      <c r="AO96" s="910" t="e">
        <f>All!#REF!</f>
        <v>#REF!</v>
      </c>
      <c r="AP96" s="910"/>
      <c r="AQ96" s="910" t="e">
        <f>All!#REF!</f>
        <v>#REF!</v>
      </c>
      <c r="AS96" s="874">
        <f>All!V818</f>
        <v>0</v>
      </c>
      <c r="AT96" s="874">
        <f>All!W818</f>
        <v>0</v>
      </c>
      <c r="AU96" s="874" t="str">
        <f>All!X818</f>
        <v>DNP</v>
      </c>
      <c r="AV96" s="874">
        <f>All!Y818</f>
        <v>0</v>
      </c>
      <c r="AW96" s="874">
        <f>All!Z818</f>
        <v>0</v>
      </c>
      <c r="AX96" s="874" t="e">
        <f>All!#REF!</f>
        <v>#REF!</v>
      </c>
      <c r="AY96" s="874" t="e">
        <f>All!#REF!</f>
        <v>#REF!</v>
      </c>
      <c r="AZ96" s="874" t="e">
        <f>All!#REF!</f>
        <v>#REF!</v>
      </c>
      <c r="BA96" s="874" t="e">
        <f>All!#REF!</f>
        <v>#REF!</v>
      </c>
      <c r="BB96" s="874" t="e">
        <f>All!#REF!</f>
        <v>#REF!</v>
      </c>
      <c r="BC96" s="874" t="e">
        <f>All!#REF!</f>
        <v>#REF!</v>
      </c>
      <c r="BD96" s="874" t="e">
        <f>All!#REF!</f>
        <v>#REF!</v>
      </c>
      <c r="BE96" s="874" t="e">
        <f>All!#REF!</f>
        <v>#REF!</v>
      </c>
      <c r="BF96" s="874" t="e">
        <f>All!#REF!</f>
        <v>#REF!</v>
      </c>
      <c r="BG96" s="874" t="e">
        <f>All!#REF!</f>
        <v>#REF!</v>
      </c>
      <c r="BH96" s="874" t="e">
        <f>All!#REF!</f>
        <v>#REF!</v>
      </c>
      <c r="BI96" s="874" t="e">
        <f>All!#REF!</f>
        <v>#REF!</v>
      </c>
      <c r="BJ96" s="874" t="e">
        <f>All!#REF!</f>
        <v>#REF!</v>
      </c>
      <c r="BK96" s="874" t="e">
        <f>All!#REF!</f>
        <v>#REF!</v>
      </c>
      <c r="BL96" s="874" t="e">
        <f>All!#REF!</f>
        <v>#REF!</v>
      </c>
      <c r="BM96" s="874" t="e">
        <f>All!#REF!</f>
        <v>#REF!</v>
      </c>
      <c r="BN96" s="874" t="e">
        <f>All!#REF!</f>
        <v>#REF!</v>
      </c>
      <c r="BO96" s="874" t="e">
        <f>All!#REF!</f>
        <v>#REF!</v>
      </c>
      <c r="BP96" s="874" t="e">
        <f>All!#REF!</f>
        <v>#REF!</v>
      </c>
      <c r="BQ96" s="874" t="e">
        <f>All!#REF!</f>
        <v>#REF!</v>
      </c>
      <c r="BR96" s="874" t="e">
        <f>All!#REF!</f>
        <v>#REF!</v>
      </c>
      <c r="BS96" s="874" t="e">
        <f>All!#REF!</f>
        <v>#REF!</v>
      </c>
    </row>
    <row r="97" spans="1:87" s="479" customFormat="1" ht="15" customHeight="1" x14ac:dyDescent="0.8">
      <c r="A97" s="938">
        <v>179</v>
      </c>
      <c r="B97" s="754">
        <f>AD77</f>
        <v>0.52083333333333337</v>
      </c>
      <c r="C97" s="889"/>
      <c r="D97" s="754" t="str">
        <f>AF77</f>
        <v>Iowa State</v>
      </c>
      <c r="E97" s="911">
        <f>IF(+D97=F97,-J97,+J97)</f>
        <v>-10.5</v>
      </c>
      <c r="F97" s="880" t="str">
        <f>AJ77</f>
        <v>Iowa State</v>
      </c>
      <c r="G97" s="880" t="str">
        <f>AK77</f>
        <v>Texas Tech</v>
      </c>
      <c r="H97" s="880" t="str">
        <f>AN77</f>
        <v>Iowa State</v>
      </c>
      <c r="I97" s="880" t="e">
        <f>AQ77</f>
        <v>#REF!</v>
      </c>
      <c r="J97" s="883">
        <f>AL77</f>
        <v>10.5</v>
      </c>
      <c r="K97" s="883">
        <f>AM77</f>
        <v>58.5</v>
      </c>
      <c r="L97" s="882" t="str">
        <f>+D97</f>
        <v>Iowa State</v>
      </c>
      <c r="M97" s="916"/>
      <c r="N97" s="926">
        <v>4</v>
      </c>
      <c r="O97" s="927">
        <v>5</v>
      </c>
      <c r="P97" s="928">
        <v>0</v>
      </c>
      <c r="Q97" s="924"/>
      <c r="R97" s="926" t="e">
        <f>VLOOKUP(+$D97,All!#REF!,9,FALSE)</f>
        <v>#REF!</v>
      </c>
      <c r="S97" s="927" t="e">
        <f>VLOOKUP(+$D97,All!#REF!,10,FALSE)</f>
        <v>#REF!</v>
      </c>
      <c r="T97" s="928" t="e">
        <f>VLOOKUP(+$D97,All!#REF!,11,FALSE)</f>
        <v>#REF!</v>
      </c>
      <c r="U97" s="924"/>
      <c r="V97" s="897">
        <f>VLOOKUP(+L97,All!$F$995:$J$1579,5,FALSE)</f>
        <v>84.91</v>
      </c>
      <c r="W97" s="916"/>
      <c r="X97" s="926" t="str">
        <f>AS77</f>
        <v>Iowa State</v>
      </c>
      <c r="Y97" s="928">
        <f>AT77</f>
        <v>31</v>
      </c>
      <c r="Z97" s="955"/>
      <c r="AA97" s="795"/>
      <c r="AB97" s="874" t="str">
        <f>All!B859</f>
        <v>Sat</v>
      </c>
      <c r="AC97" s="908">
        <f>All!C859</f>
        <v>44520</v>
      </c>
      <c r="AD97" s="907">
        <f>All!D859-3/24</f>
        <v>0.52083333333333337</v>
      </c>
      <c r="AE97" s="874" t="str">
        <f>All!E859</f>
        <v>ESPN</v>
      </c>
      <c r="AF97" s="874" t="str">
        <f>All!F859</f>
        <v>SMU</v>
      </c>
      <c r="AG97" s="874" t="str">
        <f>All!G859</f>
        <v>AAC</v>
      </c>
      <c r="AH97" s="874" t="str">
        <f>All!H859</f>
        <v>Cincinnati</v>
      </c>
      <c r="AI97" s="874" t="str">
        <f>All!I859</f>
        <v>AAC</v>
      </c>
      <c r="AJ97" s="874" t="str">
        <f>All!J859</f>
        <v>Cincinnati</v>
      </c>
      <c r="AK97" s="874" t="str">
        <f>All!K859</f>
        <v>SMU</v>
      </c>
      <c r="AL97" s="909">
        <f>All!L859</f>
        <v>11.5</v>
      </c>
      <c r="AM97" s="910">
        <f>All!M859</f>
        <v>65</v>
      </c>
      <c r="AN97" s="910" t="str">
        <f>All!T859</f>
        <v>SMU</v>
      </c>
      <c r="AO97" s="910" t="e">
        <f>All!#REF!</f>
        <v>#REF!</v>
      </c>
      <c r="AP97" s="910"/>
      <c r="AQ97" s="910" t="e">
        <f>All!#REF!</f>
        <v>#REF!</v>
      </c>
      <c r="AS97" s="874" t="str">
        <f>All!V859</f>
        <v>Cincinnati</v>
      </c>
      <c r="AT97" s="874">
        <f>All!W859</f>
        <v>42</v>
      </c>
      <c r="AU97" s="874" t="str">
        <f>All!X859</f>
        <v>SMU</v>
      </c>
      <c r="AV97" s="874">
        <f>All!Y859</f>
        <v>13</v>
      </c>
      <c r="AW97" s="874">
        <f>All!Z859</f>
        <v>0</v>
      </c>
      <c r="AX97" s="874" t="e">
        <f>All!#REF!</f>
        <v>#REF!</v>
      </c>
      <c r="AY97" s="874" t="e">
        <f>All!#REF!</f>
        <v>#REF!</v>
      </c>
      <c r="AZ97" s="874" t="e">
        <f>All!#REF!</f>
        <v>#REF!</v>
      </c>
      <c r="BA97" s="874" t="e">
        <f>All!#REF!</f>
        <v>#REF!</v>
      </c>
      <c r="BB97" s="874" t="e">
        <f>All!#REF!</f>
        <v>#REF!</v>
      </c>
      <c r="BC97" s="874" t="e">
        <f>All!#REF!</f>
        <v>#REF!</v>
      </c>
      <c r="BD97" s="874" t="e">
        <f>All!#REF!</f>
        <v>#REF!</v>
      </c>
      <c r="BE97" s="874" t="e">
        <f>All!#REF!</f>
        <v>#REF!</v>
      </c>
      <c r="BF97" s="874" t="e">
        <f>All!#REF!</f>
        <v>#REF!</v>
      </c>
      <c r="BG97" s="874" t="e">
        <f>All!#REF!</f>
        <v>#REF!</v>
      </c>
      <c r="BH97" s="874" t="e">
        <f>All!#REF!</f>
        <v>#REF!</v>
      </c>
      <c r="BI97" s="874" t="e">
        <f>All!#REF!</f>
        <v>#REF!</v>
      </c>
      <c r="BJ97" s="874" t="e">
        <f>All!#REF!</f>
        <v>#REF!</v>
      </c>
      <c r="BK97" s="874" t="e">
        <f>All!#REF!</f>
        <v>#REF!</v>
      </c>
      <c r="BL97" s="874" t="e">
        <f>All!#REF!</f>
        <v>#REF!</v>
      </c>
      <c r="BM97" s="874" t="e">
        <f>All!#REF!</f>
        <v>#REF!</v>
      </c>
      <c r="BN97" s="874" t="e">
        <f>All!#REF!</f>
        <v>#REF!</v>
      </c>
      <c r="BO97" s="874" t="e">
        <f>All!#REF!</f>
        <v>#REF!</v>
      </c>
      <c r="BP97" s="874" t="e">
        <f>All!#REF!</f>
        <v>#REF!</v>
      </c>
      <c r="BQ97" s="874" t="e">
        <f>All!#REF!</f>
        <v>#REF!</v>
      </c>
      <c r="BX97" s="605"/>
      <c r="BY97" s="605"/>
      <c r="BZ97" s="605"/>
      <c r="CA97" s="605"/>
      <c r="CB97" s="605"/>
      <c r="CC97" s="605"/>
      <c r="CD97" s="605"/>
    </row>
    <row r="98" spans="1:87" s="605" customFormat="1" ht="15" customHeight="1" x14ac:dyDescent="0.8">
      <c r="A98" s="941">
        <f>+A97+1</f>
        <v>180</v>
      </c>
      <c r="B98" s="756" t="str">
        <f>AE77</f>
        <v>ESPN2</v>
      </c>
      <c r="C98" s="884"/>
      <c r="D98" s="755" t="str">
        <f>AH77</f>
        <v>Texas Tech</v>
      </c>
      <c r="E98" s="895">
        <f>K97</f>
        <v>58.5</v>
      </c>
      <c r="F98" s="889"/>
      <c r="G98" s="889"/>
      <c r="H98" s="889"/>
      <c r="I98" s="889"/>
      <c r="J98" s="877"/>
      <c r="K98" s="877"/>
      <c r="L98" s="879" t="str">
        <f>+D98</f>
        <v>Texas Tech</v>
      </c>
      <c r="M98" s="876"/>
      <c r="N98" s="929">
        <v>4</v>
      </c>
      <c r="O98" s="930">
        <v>4</v>
      </c>
      <c r="P98" s="931">
        <v>1</v>
      </c>
      <c r="Q98" s="924"/>
      <c r="R98" s="929" t="e">
        <f>S97</f>
        <v>#REF!</v>
      </c>
      <c r="S98" s="930" t="e">
        <f>R97</f>
        <v>#REF!</v>
      </c>
      <c r="T98" s="931" t="e">
        <f>T97</f>
        <v>#REF!</v>
      </c>
      <c r="U98" s="924"/>
      <c r="V98" s="906">
        <f>VLOOKUP(+L98,All!$F$995:$J$1579,5,FALSE)</f>
        <v>70.180000000000007</v>
      </c>
      <c r="W98" s="916"/>
      <c r="X98" s="925" t="str">
        <f>AU77</f>
        <v>Texas Tech</v>
      </c>
      <c r="Y98" s="931">
        <f>AV77</f>
        <v>15</v>
      </c>
      <c r="Z98" s="956" t="str">
        <f>H97</f>
        <v>Iowa State</v>
      </c>
      <c r="AA98" s="957" t="e">
        <f>I97</f>
        <v>#REF!</v>
      </c>
      <c r="AB98" s="479" t="str">
        <f>All!B819</f>
        <v>Sat</v>
      </c>
      <c r="AC98" s="840">
        <f>All!C819</f>
        <v>44513</v>
      </c>
      <c r="AD98" s="479"/>
      <c r="AE98" s="479"/>
      <c r="AF98" s="479"/>
      <c r="AG98" s="479"/>
      <c r="AH98" s="479"/>
      <c r="AI98" s="479"/>
      <c r="AJ98" s="479"/>
      <c r="AK98" s="479"/>
      <c r="AL98" s="479"/>
      <c r="AM98" s="479"/>
      <c r="AN98" s="874"/>
      <c r="AO98" s="874"/>
      <c r="AP98" s="874"/>
      <c r="AQ98" s="874"/>
      <c r="AS98" s="479"/>
      <c r="AT98" s="479"/>
      <c r="AU98" s="479"/>
      <c r="AV98" s="479"/>
      <c r="AW98" s="479"/>
      <c r="AX98" s="479"/>
      <c r="AY98" s="479"/>
      <c r="AZ98" s="479"/>
      <c r="BA98" s="479"/>
      <c r="BB98" s="479"/>
      <c r="BC98" s="479"/>
      <c r="BD98" s="479"/>
      <c r="BE98" s="479"/>
      <c r="BF98" s="479"/>
      <c r="BG98" s="479"/>
      <c r="BH98" s="479"/>
      <c r="BI98" s="479"/>
      <c r="BJ98" s="479"/>
      <c r="BK98" s="479"/>
      <c r="BL98" s="479"/>
      <c r="BM98" s="479"/>
      <c r="BN98" s="479"/>
      <c r="BO98" s="479"/>
      <c r="BP98" s="479"/>
      <c r="BQ98" s="479"/>
      <c r="BX98" s="479"/>
      <c r="BY98" s="479"/>
      <c r="BZ98" s="479"/>
      <c r="CA98" s="479"/>
      <c r="CB98" s="479"/>
      <c r="CC98" s="479"/>
      <c r="CD98" s="479"/>
    </row>
    <row r="99" spans="1:87" s="918" customFormat="1" ht="5" customHeight="1" x14ac:dyDescent="0.8">
      <c r="A99" s="940"/>
      <c r="B99" s="882"/>
      <c r="C99" s="916"/>
      <c r="D99" s="882"/>
      <c r="E99" s="912"/>
      <c r="F99" s="882"/>
      <c r="G99" s="882"/>
      <c r="H99" s="882"/>
      <c r="I99" s="882"/>
      <c r="J99" s="885"/>
      <c r="K99" s="885"/>
      <c r="L99" s="882"/>
      <c r="M99" s="916"/>
      <c r="N99" s="927"/>
      <c r="O99" s="927"/>
      <c r="P99" s="927"/>
      <c r="Q99" s="924"/>
      <c r="R99" s="927"/>
      <c r="S99" s="927"/>
      <c r="T99" s="927"/>
      <c r="U99" s="924"/>
      <c r="V99" s="898"/>
      <c r="W99" s="916"/>
      <c r="X99" s="882"/>
      <c r="Y99" s="890"/>
      <c r="Z99" s="954"/>
      <c r="AA99" s="917"/>
      <c r="AB99" s="479" t="str">
        <f>All!B820</f>
        <v>Sat</v>
      </c>
      <c r="AC99" s="840">
        <f>All!C820</f>
        <v>44513</v>
      </c>
      <c r="AD99" s="605"/>
      <c r="AE99" s="605"/>
      <c r="AF99" s="605"/>
      <c r="AG99" s="605"/>
      <c r="AH99" s="605"/>
      <c r="AI99" s="605"/>
      <c r="AJ99" s="605"/>
      <c r="AK99" s="605"/>
      <c r="AL99" s="605"/>
      <c r="AM99" s="605"/>
      <c r="AS99" s="605"/>
      <c r="AT99" s="605"/>
      <c r="AU99" s="605"/>
      <c r="AV99" s="605"/>
      <c r="AW99" s="605"/>
      <c r="AX99" s="605"/>
      <c r="AY99" s="605"/>
      <c r="AZ99" s="605"/>
      <c r="BA99" s="605"/>
      <c r="BB99" s="605"/>
      <c r="BC99" s="605"/>
      <c r="BD99" s="605"/>
      <c r="BE99" s="605"/>
      <c r="BF99" s="605"/>
      <c r="BG99" s="605"/>
      <c r="BH99" s="605"/>
      <c r="BI99" s="605"/>
      <c r="BJ99" s="605"/>
      <c r="BK99" s="605"/>
      <c r="BL99" s="605"/>
      <c r="BM99" s="605"/>
      <c r="BN99" s="605"/>
      <c r="BO99" s="605"/>
      <c r="BP99" s="605"/>
      <c r="BQ99" s="605"/>
      <c r="BR99" s="874" t="e">
        <f>All!#REF!</f>
        <v>#REF!</v>
      </c>
      <c r="BS99" s="874" t="e">
        <f>All!#REF!</f>
        <v>#REF!</v>
      </c>
    </row>
    <row r="100" spans="1:87" s="479" customFormat="1" ht="15" customHeight="1" x14ac:dyDescent="0.8">
      <c r="A100" s="938">
        <v>177</v>
      </c>
      <c r="B100" s="754">
        <f>AD88</f>
        <v>0.52083333333333337</v>
      </c>
      <c r="C100" s="889"/>
      <c r="D100" s="754" t="str">
        <f>AF88</f>
        <v>UNC Charlotte</v>
      </c>
      <c r="E100" s="911">
        <f>IF(+D100=F100,-J100,+J100)</f>
        <v>6.5</v>
      </c>
      <c r="F100" s="880" t="str">
        <f>AJ88</f>
        <v>Louisiana Tech</v>
      </c>
      <c r="G100" s="880" t="str">
        <f>AK88</f>
        <v>UNC Charlotte</v>
      </c>
      <c r="H100" s="880" t="str">
        <f>AN88</f>
        <v>UNC Charlotte</v>
      </c>
      <c r="I100" s="880" t="e">
        <f>AQ88</f>
        <v>#REF!</v>
      </c>
      <c r="J100" s="883">
        <f>AL88</f>
        <v>6.5</v>
      </c>
      <c r="K100" s="883">
        <f>AM88</f>
        <v>57</v>
      </c>
      <c r="L100" s="882" t="str">
        <f>+D100</f>
        <v>UNC Charlotte</v>
      </c>
      <c r="M100" s="916"/>
      <c r="N100" s="926">
        <v>5</v>
      </c>
      <c r="O100" s="927">
        <v>3</v>
      </c>
      <c r="P100" s="928">
        <v>1</v>
      </c>
      <c r="Q100" s="924"/>
      <c r="R100" s="926" t="e">
        <f>VLOOKUP(+$D100,All!#REF!,9,FALSE)</f>
        <v>#REF!</v>
      </c>
      <c r="S100" s="927" t="e">
        <f>VLOOKUP(+$D100,All!#REF!,10,FALSE)</f>
        <v>#REF!</v>
      </c>
      <c r="T100" s="928" t="e">
        <f>VLOOKUP(+$D100,All!#REF!,11,FALSE)</f>
        <v>#REF!</v>
      </c>
      <c r="U100" s="924"/>
      <c r="V100" s="897">
        <f>VLOOKUP(+L100,All!$F$995:$J$1579,5,FALSE)</f>
        <v>55.49</v>
      </c>
      <c r="W100" s="916"/>
      <c r="X100" s="926"/>
      <c r="Y100" s="928"/>
      <c r="Z100" s="955"/>
      <c r="AA100" s="795"/>
      <c r="AB100" s="874" t="str">
        <f>All!B862</f>
        <v>Sat</v>
      </c>
      <c r="AC100" s="908">
        <f>All!C862</f>
        <v>44520</v>
      </c>
      <c r="AD100" s="907">
        <f>All!D862-3/24</f>
        <v>0.54166666666666663</v>
      </c>
      <c r="AE100" s="874">
        <f>All!E862</f>
        <v>0</v>
      </c>
      <c r="AF100" s="874" t="str">
        <f>All!F862</f>
        <v>Temple</v>
      </c>
      <c r="AG100" s="874" t="str">
        <f>All!G862</f>
        <v>AAC</v>
      </c>
      <c r="AH100" s="874" t="str">
        <f>All!H862</f>
        <v>Tulsa</v>
      </c>
      <c r="AI100" s="874" t="str">
        <f>All!I862</f>
        <v>AAC</v>
      </c>
      <c r="AJ100" s="874" t="str">
        <f>All!J862</f>
        <v>Tulsa</v>
      </c>
      <c r="AK100" s="874" t="str">
        <f>All!K862</f>
        <v>Temple</v>
      </c>
      <c r="AL100" s="909">
        <f>All!L862</f>
        <v>22.5</v>
      </c>
      <c r="AM100" s="910">
        <f>All!M862</f>
        <v>50.5</v>
      </c>
      <c r="AN100" s="910" t="str">
        <f>All!T862</f>
        <v>Tulsa</v>
      </c>
      <c r="AO100" s="910" t="e">
        <f>All!#REF!</f>
        <v>#REF!</v>
      </c>
      <c r="AP100" s="910"/>
      <c r="AQ100" s="910" t="e">
        <f>All!#REF!</f>
        <v>#REF!</v>
      </c>
      <c r="AS100" s="874">
        <f>All!V862</f>
        <v>0</v>
      </c>
      <c r="AT100" s="874">
        <f>All!W862</f>
        <v>0</v>
      </c>
      <c r="AU100" s="874" t="str">
        <f>All!X862</f>
        <v>DNP</v>
      </c>
      <c r="AV100" s="874">
        <f>All!Y862</f>
        <v>0</v>
      </c>
      <c r="AW100" s="874">
        <f>All!Z862</f>
        <v>0</v>
      </c>
      <c r="AX100" s="874" t="e">
        <f>All!#REF!</f>
        <v>#REF!</v>
      </c>
      <c r="AY100" s="874" t="e">
        <f>All!#REF!</f>
        <v>#REF!</v>
      </c>
      <c r="AZ100" s="874" t="e">
        <f>All!#REF!</f>
        <v>#REF!</v>
      </c>
      <c r="BA100" s="874" t="e">
        <f>All!#REF!</f>
        <v>#REF!</v>
      </c>
      <c r="BB100" s="874" t="e">
        <f>All!#REF!</f>
        <v>#REF!</v>
      </c>
      <c r="BC100" s="874" t="e">
        <f>All!#REF!</f>
        <v>#REF!</v>
      </c>
      <c r="BD100" s="874" t="e">
        <f>All!#REF!</f>
        <v>#REF!</v>
      </c>
      <c r="BE100" s="874" t="e">
        <f>All!#REF!</f>
        <v>#REF!</v>
      </c>
      <c r="BF100" s="874" t="e">
        <f>All!#REF!</f>
        <v>#REF!</v>
      </c>
      <c r="BG100" s="874" t="e">
        <f>All!#REF!</f>
        <v>#REF!</v>
      </c>
      <c r="BH100" s="874" t="e">
        <f>All!#REF!</f>
        <v>#REF!</v>
      </c>
      <c r="BI100" s="874" t="e">
        <f>All!#REF!</f>
        <v>#REF!</v>
      </c>
      <c r="BJ100" s="874" t="e">
        <f>All!#REF!</f>
        <v>#REF!</v>
      </c>
      <c r="BK100" s="874" t="e">
        <f>All!#REF!</f>
        <v>#REF!</v>
      </c>
      <c r="BL100" s="874" t="e">
        <f>All!#REF!</f>
        <v>#REF!</v>
      </c>
      <c r="BM100" s="874" t="e">
        <f>All!#REF!</f>
        <v>#REF!</v>
      </c>
      <c r="BN100" s="874" t="e">
        <f>All!#REF!</f>
        <v>#REF!</v>
      </c>
      <c r="BO100" s="874" t="e">
        <f>All!#REF!</f>
        <v>#REF!</v>
      </c>
      <c r="BP100" s="874" t="e">
        <f>All!#REF!</f>
        <v>#REF!</v>
      </c>
      <c r="BQ100" s="874" t="e">
        <f>All!#REF!</f>
        <v>#REF!</v>
      </c>
      <c r="BX100" s="605"/>
      <c r="BY100" s="605"/>
      <c r="BZ100" s="605"/>
      <c r="CA100" s="605"/>
      <c r="CB100" s="605"/>
      <c r="CC100" s="605"/>
      <c r="CD100" s="605"/>
    </row>
    <row r="101" spans="1:87" s="605" customFormat="1" ht="15" customHeight="1" x14ac:dyDescent="0.8">
      <c r="A101" s="941">
        <f>+A100+1</f>
        <v>178</v>
      </c>
      <c r="B101" s="756">
        <f>AE88</f>
        <v>0</v>
      </c>
      <c r="C101" s="884"/>
      <c r="D101" s="755" t="str">
        <f>AH88</f>
        <v>Louisiana Tech</v>
      </c>
      <c r="E101" s="895">
        <f>K100</f>
        <v>57</v>
      </c>
      <c r="F101" s="889"/>
      <c r="G101" s="889"/>
      <c r="H101" s="889"/>
      <c r="I101" s="889"/>
      <c r="J101" s="877"/>
      <c r="K101" s="877"/>
      <c r="L101" s="879" t="str">
        <f>+D101</f>
        <v>Louisiana Tech</v>
      </c>
      <c r="M101" s="876"/>
      <c r="N101" s="929">
        <v>3</v>
      </c>
      <c r="O101" s="930">
        <v>5</v>
      </c>
      <c r="P101" s="931">
        <v>1</v>
      </c>
      <c r="Q101" s="924"/>
      <c r="R101" s="929" t="e">
        <f>S100</f>
        <v>#REF!</v>
      </c>
      <c r="S101" s="930" t="e">
        <f>R100</f>
        <v>#REF!</v>
      </c>
      <c r="T101" s="931" t="e">
        <f>T100</f>
        <v>#REF!</v>
      </c>
      <c r="U101" s="924"/>
      <c r="V101" s="906">
        <f>VLOOKUP(+L101,All!$F$995:$J$1579,5,FALSE)</f>
        <v>59</v>
      </c>
      <c r="W101" s="916"/>
      <c r="X101" s="925" t="s">
        <v>502</v>
      </c>
      <c r="Y101" s="931"/>
      <c r="Z101" s="956" t="str">
        <f>H100</f>
        <v>UNC Charlotte</v>
      </c>
      <c r="AA101" s="957" t="e">
        <f>I100</f>
        <v>#REF!</v>
      </c>
      <c r="AB101" s="479" t="str">
        <f>All!B822</f>
        <v>Sat</v>
      </c>
      <c r="AC101" s="840">
        <f>All!C822</f>
        <v>44513</v>
      </c>
      <c r="AD101" s="479"/>
      <c r="AE101" s="479"/>
      <c r="AF101" s="479"/>
      <c r="AG101" s="479"/>
      <c r="AH101" s="479"/>
      <c r="AI101" s="479"/>
      <c r="AJ101" s="479"/>
      <c r="AK101" s="479"/>
      <c r="AL101" s="479"/>
      <c r="AM101" s="479"/>
      <c r="AN101" s="874"/>
      <c r="AO101" s="874"/>
      <c r="AP101" s="874"/>
      <c r="AQ101" s="874"/>
      <c r="AS101" s="479"/>
      <c r="AT101" s="479"/>
      <c r="AU101" s="479"/>
      <c r="AV101" s="479"/>
      <c r="AW101" s="479"/>
      <c r="AX101" s="479"/>
      <c r="AY101" s="479"/>
      <c r="AZ101" s="479"/>
      <c r="BA101" s="479"/>
      <c r="BB101" s="479"/>
      <c r="BC101" s="479"/>
      <c r="BD101" s="479"/>
      <c r="BE101" s="479"/>
      <c r="BF101" s="479"/>
      <c r="BG101" s="479"/>
      <c r="BH101" s="479"/>
      <c r="BI101" s="479"/>
      <c r="BJ101" s="479"/>
      <c r="BK101" s="479"/>
      <c r="BL101" s="479"/>
      <c r="BM101" s="479"/>
      <c r="BN101" s="479"/>
      <c r="BO101" s="479"/>
      <c r="BP101" s="479"/>
      <c r="BQ101" s="479"/>
      <c r="BX101" s="479"/>
      <c r="BY101" s="479"/>
      <c r="BZ101" s="479"/>
      <c r="CA101" s="479"/>
      <c r="CB101" s="479"/>
      <c r="CC101" s="479"/>
      <c r="CD101" s="479"/>
    </row>
    <row r="102" spans="1:87" s="918" customFormat="1" ht="5" customHeight="1" x14ac:dyDescent="0.8">
      <c r="A102" s="940"/>
      <c r="B102" s="882"/>
      <c r="C102" s="916"/>
      <c r="D102" s="882"/>
      <c r="E102" s="912"/>
      <c r="F102" s="882"/>
      <c r="G102" s="882"/>
      <c r="H102" s="882"/>
      <c r="I102" s="882"/>
      <c r="J102" s="885"/>
      <c r="K102" s="885"/>
      <c r="L102" s="882"/>
      <c r="M102" s="916"/>
      <c r="N102" s="927"/>
      <c r="O102" s="927"/>
      <c r="P102" s="927"/>
      <c r="Q102" s="924"/>
      <c r="R102" s="927"/>
      <c r="S102" s="927"/>
      <c r="T102" s="927"/>
      <c r="U102" s="924"/>
      <c r="V102" s="898"/>
      <c r="W102" s="916"/>
      <c r="X102" s="882"/>
      <c r="Y102" s="890"/>
      <c r="Z102" s="954"/>
      <c r="AA102" s="917"/>
      <c r="AB102" s="479" t="str">
        <f>All!B823</f>
        <v>Sat</v>
      </c>
      <c r="AC102" s="840">
        <f>All!C823</f>
        <v>44513</v>
      </c>
      <c r="AD102" s="605"/>
      <c r="AE102" s="605"/>
      <c r="AF102" s="605"/>
      <c r="AG102" s="605"/>
      <c r="AH102" s="605"/>
      <c r="AI102" s="605"/>
      <c r="AJ102" s="605"/>
      <c r="AK102" s="605"/>
      <c r="AL102" s="605"/>
      <c r="AM102" s="605"/>
      <c r="AS102" s="605"/>
      <c r="AT102" s="605"/>
      <c r="AU102" s="605"/>
      <c r="AV102" s="605"/>
      <c r="AW102" s="605"/>
      <c r="AX102" s="605"/>
      <c r="AY102" s="605"/>
      <c r="AZ102" s="605"/>
      <c r="BA102" s="605"/>
      <c r="BB102" s="605"/>
      <c r="BC102" s="605"/>
      <c r="BD102" s="605"/>
      <c r="BE102" s="605"/>
      <c r="BF102" s="605"/>
      <c r="BG102" s="605"/>
      <c r="BH102" s="605"/>
      <c r="BI102" s="605"/>
      <c r="BJ102" s="605"/>
      <c r="BK102" s="605"/>
      <c r="BL102" s="605"/>
      <c r="BM102" s="605"/>
      <c r="BN102" s="605"/>
      <c r="BO102" s="605"/>
      <c r="BP102" s="605"/>
      <c r="BQ102" s="605"/>
      <c r="BR102" s="874" t="e">
        <f>All!#REF!</f>
        <v>#REF!</v>
      </c>
      <c r="BS102" s="874" t="e">
        <f>All!#REF!</f>
        <v>#REF!</v>
      </c>
    </row>
    <row r="103" spans="1:87" s="479" customFormat="1" ht="15" customHeight="1" x14ac:dyDescent="0.8">
      <c r="A103" s="938">
        <v>203</v>
      </c>
      <c r="B103" s="754">
        <f>AD89</f>
        <v>0.52083333333333337</v>
      </c>
      <c r="C103" s="889"/>
      <c r="D103" s="754" t="str">
        <f>AF89</f>
        <v>UAB</v>
      </c>
      <c r="E103" s="911">
        <f>IF(+D103=F103,-J103,+J103)</f>
        <v>4.5</v>
      </c>
      <c r="F103" s="880" t="str">
        <f>AJ89</f>
        <v>Marshall</v>
      </c>
      <c r="G103" s="880" t="str">
        <f>AK89</f>
        <v>UAB</v>
      </c>
      <c r="H103" s="880" t="str">
        <f>AN89</f>
        <v>Marshall</v>
      </c>
      <c r="I103" s="880" t="e">
        <f>AQ89</f>
        <v>#REF!</v>
      </c>
      <c r="J103" s="883">
        <f>AL89</f>
        <v>4.5</v>
      </c>
      <c r="K103" s="883">
        <f>AM89</f>
        <v>54.5</v>
      </c>
      <c r="L103" s="882" t="str">
        <f>+D103</f>
        <v>UAB</v>
      </c>
      <c r="M103" s="916"/>
      <c r="N103" s="926">
        <v>5</v>
      </c>
      <c r="O103" s="927">
        <v>3</v>
      </c>
      <c r="P103" s="928">
        <v>1</v>
      </c>
      <c r="Q103" s="924"/>
      <c r="R103" s="926" t="e">
        <f>VLOOKUP(+$D103,All!#REF!,9,FALSE)</f>
        <v>#REF!</v>
      </c>
      <c r="S103" s="927" t="e">
        <f>VLOOKUP(+$D103,All!#REF!,10,FALSE)</f>
        <v>#REF!</v>
      </c>
      <c r="T103" s="928" t="e">
        <f>VLOOKUP(+$D103,All!#REF!,11,FALSE)</f>
        <v>#REF!</v>
      </c>
      <c r="U103" s="924"/>
      <c r="V103" s="897">
        <f>VLOOKUP(+L103,All!$F$995:$J$1579,5,FALSE)</f>
        <v>67.709999999999994</v>
      </c>
      <c r="W103" s="916"/>
      <c r="X103" s="926" t="str">
        <f>AS89</f>
        <v>UAB</v>
      </c>
      <c r="Y103" s="928">
        <f>AT89</f>
        <v>22</v>
      </c>
      <c r="Z103" s="955"/>
      <c r="AA103" s="795"/>
      <c r="AB103" s="874" t="str">
        <f>All!B865</f>
        <v>Sat</v>
      </c>
      <c r="AC103" s="908">
        <f>All!C865</f>
        <v>44520</v>
      </c>
      <c r="AD103" s="907">
        <f>All!D865-3/24</f>
        <v>0.6875</v>
      </c>
      <c r="AE103" s="874" t="str">
        <f>All!E865</f>
        <v>ACC</v>
      </c>
      <c r="AF103" s="874" t="str">
        <f>All!F865</f>
        <v>Virginia Tech</v>
      </c>
      <c r="AG103" s="874" t="str">
        <f>All!G865</f>
        <v>ACC</v>
      </c>
      <c r="AH103" s="874" t="str">
        <f>All!H865</f>
        <v>Miami (FL)</v>
      </c>
      <c r="AI103" s="874" t="str">
        <f>All!I865</f>
        <v>ACC</v>
      </c>
      <c r="AJ103" s="874" t="str">
        <f>All!J865</f>
        <v>Miami (FL)</v>
      </c>
      <c r="AK103" s="874" t="str">
        <f>All!K865</f>
        <v>Virginia Tech</v>
      </c>
      <c r="AL103" s="909">
        <f>All!L865</f>
        <v>8</v>
      </c>
      <c r="AM103" s="910">
        <f>All!M865</f>
        <v>56</v>
      </c>
      <c r="AN103" s="910" t="str">
        <f>All!T865</f>
        <v>Miami (FL)</v>
      </c>
      <c r="AO103" s="910" t="e">
        <f>All!#REF!</f>
        <v>#REF!</v>
      </c>
      <c r="AP103" s="910"/>
      <c r="AQ103" s="910" t="e">
        <f>All!#REF!</f>
        <v>#REF!</v>
      </c>
      <c r="AS103" s="874" t="str">
        <f>All!V865</f>
        <v>Miami (FL)</v>
      </c>
      <c r="AT103" s="874">
        <f>All!W865</f>
        <v>25</v>
      </c>
      <c r="AU103" s="874" t="str">
        <f>All!X865</f>
        <v>Virginia Tech</v>
      </c>
      <c r="AV103" s="874">
        <f>All!Y865</f>
        <v>24</v>
      </c>
      <c r="AW103" s="874">
        <f>All!Z865</f>
        <v>0</v>
      </c>
      <c r="AX103" s="874" t="e">
        <f>All!#REF!</f>
        <v>#REF!</v>
      </c>
      <c r="AY103" s="874" t="e">
        <f>All!#REF!</f>
        <v>#REF!</v>
      </c>
      <c r="AZ103" s="874" t="e">
        <f>All!#REF!</f>
        <v>#REF!</v>
      </c>
      <c r="BA103" s="874" t="e">
        <f>All!#REF!</f>
        <v>#REF!</v>
      </c>
      <c r="BB103" s="874" t="e">
        <f>All!#REF!</f>
        <v>#REF!</v>
      </c>
      <c r="BC103" s="874" t="e">
        <f>All!#REF!</f>
        <v>#REF!</v>
      </c>
      <c r="BD103" s="874" t="e">
        <f>All!#REF!</f>
        <v>#REF!</v>
      </c>
      <c r="BE103" s="874" t="e">
        <f>All!#REF!</f>
        <v>#REF!</v>
      </c>
      <c r="BF103" s="874" t="e">
        <f>All!#REF!</f>
        <v>#REF!</v>
      </c>
      <c r="BG103" s="874" t="e">
        <f>All!#REF!</f>
        <v>#REF!</v>
      </c>
      <c r="BH103" s="874" t="e">
        <f>All!#REF!</f>
        <v>#REF!</v>
      </c>
      <c r="BI103" s="874" t="e">
        <f>All!#REF!</f>
        <v>#REF!</v>
      </c>
      <c r="BJ103" s="874" t="e">
        <f>All!#REF!</f>
        <v>#REF!</v>
      </c>
      <c r="BK103" s="874" t="e">
        <f>All!#REF!</f>
        <v>#REF!</v>
      </c>
      <c r="BL103" s="874" t="e">
        <f>All!#REF!</f>
        <v>#REF!</v>
      </c>
      <c r="BM103" s="874" t="e">
        <f>All!#REF!</f>
        <v>#REF!</v>
      </c>
      <c r="BN103" s="874" t="e">
        <f>All!#REF!</f>
        <v>#REF!</v>
      </c>
      <c r="BO103" s="874" t="e">
        <f>All!#REF!</f>
        <v>#REF!</v>
      </c>
      <c r="BP103" s="874" t="e">
        <f>All!#REF!</f>
        <v>#REF!</v>
      </c>
      <c r="BQ103" s="874" t="e">
        <f>All!#REF!</f>
        <v>#REF!</v>
      </c>
      <c r="BX103" s="605"/>
      <c r="BY103" s="605"/>
      <c r="BZ103" s="605"/>
      <c r="CA103" s="605"/>
      <c r="CB103" s="605"/>
      <c r="CC103" s="605"/>
      <c r="CD103" s="605"/>
    </row>
    <row r="104" spans="1:87" s="605" customFormat="1" ht="15" customHeight="1" x14ac:dyDescent="0.8">
      <c r="A104" s="941">
        <f>+A103+1</f>
        <v>204</v>
      </c>
      <c r="B104" s="756" t="str">
        <f>AE89</f>
        <v>CBSSN</v>
      </c>
      <c r="C104" s="884"/>
      <c r="D104" s="755" t="str">
        <f>AH89</f>
        <v>Marshall</v>
      </c>
      <c r="E104" s="895">
        <f>K103</f>
        <v>54.5</v>
      </c>
      <c r="F104" s="889"/>
      <c r="G104" s="889"/>
      <c r="H104" s="889"/>
      <c r="I104" s="889"/>
      <c r="J104" s="877"/>
      <c r="K104" s="877"/>
      <c r="L104" s="879" t="str">
        <f>+D104</f>
        <v>Marshall</v>
      </c>
      <c r="M104" s="876"/>
      <c r="N104" s="929">
        <v>5</v>
      </c>
      <c r="O104" s="930">
        <v>4</v>
      </c>
      <c r="P104" s="931">
        <v>0</v>
      </c>
      <c r="Q104" s="924"/>
      <c r="R104" s="929" t="e">
        <f>S103</f>
        <v>#REF!</v>
      </c>
      <c r="S104" s="930" t="e">
        <f>R103</f>
        <v>#REF!</v>
      </c>
      <c r="T104" s="931" t="e">
        <f>T103</f>
        <v>#REF!</v>
      </c>
      <c r="U104" s="924"/>
      <c r="V104" s="906">
        <f>VLOOKUP(+L104,All!$F$995:$J$1579,5,FALSE)</f>
        <v>71.94</v>
      </c>
      <c r="W104" s="916"/>
      <c r="X104" s="925" t="str">
        <f>AU89</f>
        <v>Marshall</v>
      </c>
      <c r="Y104" s="931">
        <f>AV89</f>
        <v>13</v>
      </c>
      <c r="Z104" s="956" t="str">
        <f>H103</f>
        <v>Marshall</v>
      </c>
      <c r="AA104" s="957" t="e">
        <f>I103</f>
        <v>#REF!</v>
      </c>
      <c r="AB104" s="479" t="str">
        <f>All!B825</f>
        <v>Sat</v>
      </c>
      <c r="AC104" s="840">
        <f>All!C825</f>
        <v>44513</v>
      </c>
      <c r="AD104" s="479"/>
      <c r="AE104" s="479"/>
      <c r="AF104" s="479"/>
      <c r="AG104" s="479"/>
      <c r="AH104" s="479"/>
      <c r="AI104" s="479"/>
      <c r="AJ104" s="479"/>
      <c r="AK104" s="479"/>
      <c r="AL104" s="479"/>
      <c r="AM104" s="479"/>
      <c r="AN104" s="874"/>
      <c r="AO104" s="874"/>
      <c r="AP104" s="874"/>
      <c r="AQ104" s="874"/>
      <c r="AS104" s="479"/>
      <c r="AT104" s="479"/>
      <c r="AU104" s="479"/>
      <c r="AV104" s="479"/>
      <c r="AW104" s="479"/>
      <c r="AX104" s="479"/>
      <c r="AY104" s="479"/>
      <c r="AZ104" s="479"/>
      <c r="BA104" s="479"/>
      <c r="BB104" s="479"/>
      <c r="BC104" s="479"/>
      <c r="BD104" s="479"/>
      <c r="BE104" s="479"/>
      <c r="BF104" s="479"/>
      <c r="BG104" s="479"/>
      <c r="BH104" s="479"/>
      <c r="BI104" s="479"/>
      <c r="BJ104" s="479"/>
      <c r="BK104" s="479"/>
      <c r="BL104" s="479"/>
      <c r="BM104" s="479"/>
      <c r="BN104" s="479"/>
      <c r="BO104" s="479"/>
      <c r="BP104" s="479"/>
      <c r="BQ104" s="479"/>
      <c r="BX104" s="479"/>
      <c r="BY104" s="479"/>
      <c r="BZ104" s="479"/>
      <c r="CA104" s="479"/>
      <c r="CB104" s="479"/>
      <c r="CC104" s="479"/>
      <c r="CD104" s="479"/>
    </row>
    <row r="105" spans="1:87" s="918" customFormat="1" ht="5" customHeight="1" x14ac:dyDescent="0.8">
      <c r="A105" s="940"/>
      <c r="B105" s="882"/>
      <c r="C105" s="916"/>
      <c r="D105" s="882"/>
      <c r="E105" s="912"/>
      <c r="F105" s="882"/>
      <c r="G105" s="882"/>
      <c r="H105" s="882"/>
      <c r="I105" s="882"/>
      <c r="J105" s="885"/>
      <c r="K105" s="885"/>
      <c r="L105" s="882"/>
      <c r="M105" s="916"/>
      <c r="N105" s="927"/>
      <c r="O105" s="927"/>
      <c r="P105" s="927"/>
      <c r="Q105" s="924"/>
      <c r="R105" s="927"/>
      <c r="S105" s="927"/>
      <c r="T105" s="927"/>
      <c r="U105" s="924"/>
      <c r="V105" s="898"/>
      <c r="W105" s="916"/>
      <c r="X105" s="882"/>
      <c r="Y105" s="890"/>
      <c r="Z105" s="954"/>
      <c r="AA105" s="917"/>
      <c r="AB105" s="479" t="e">
        <f>All!#REF!</f>
        <v>#REF!</v>
      </c>
      <c r="AC105" s="840" t="e">
        <f>All!#REF!</f>
        <v>#REF!</v>
      </c>
      <c r="AD105" s="605"/>
      <c r="AE105" s="605"/>
      <c r="AF105" s="605"/>
      <c r="AG105" s="605"/>
      <c r="AH105" s="605"/>
      <c r="AI105" s="605"/>
      <c r="AJ105" s="605"/>
      <c r="AK105" s="605"/>
      <c r="AL105" s="605"/>
      <c r="AM105" s="605"/>
      <c r="AS105" s="605"/>
      <c r="AT105" s="605"/>
      <c r="AU105" s="605"/>
      <c r="AV105" s="605"/>
      <c r="AW105" s="605"/>
      <c r="AX105" s="605"/>
      <c r="AY105" s="605"/>
      <c r="AZ105" s="605"/>
      <c r="BA105" s="605"/>
      <c r="BB105" s="605"/>
      <c r="BC105" s="605"/>
      <c r="BD105" s="605"/>
      <c r="BE105" s="605"/>
      <c r="BF105" s="605"/>
      <c r="BG105" s="605"/>
      <c r="BH105" s="605"/>
      <c r="BI105" s="605"/>
      <c r="BJ105" s="605"/>
      <c r="BK105" s="605"/>
      <c r="BL105" s="605"/>
      <c r="BM105" s="605"/>
      <c r="BN105" s="605"/>
      <c r="BO105" s="605"/>
      <c r="BP105" s="605"/>
      <c r="BQ105" s="605"/>
      <c r="BR105" s="874" t="e">
        <f>All!#REF!</f>
        <v>#REF!</v>
      </c>
      <c r="BS105" s="874" t="e">
        <f>All!#REF!</f>
        <v>#REF!</v>
      </c>
    </row>
    <row r="106" spans="1:87" s="479" customFormat="1" ht="15" customHeight="1" x14ac:dyDescent="0.8">
      <c r="A106" s="938">
        <v>209</v>
      </c>
      <c r="B106" s="754">
        <f>AD90</f>
        <v>0.52083333333333337</v>
      </c>
      <c r="C106" s="889"/>
      <c r="D106" s="754" t="str">
        <f>AF90</f>
        <v>Florida Intl</v>
      </c>
      <c r="E106" s="911">
        <f>IF(+D106=F106,-J106,+J106)</f>
        <v>10</v>
      </c>
      <c r="F106" s="880" t="str">
        <f>AJ90</f>
        <v>Middle Tenn St</v>
      </c>
      <c r="G106" s="880" t="str">
        <f>AK90</f>
        <v>Florida Intl</v>
      </c>
      <c r="H106" s="880" t="str">
        <f>AN90</f>
        <v>Florida Intl</v>
      </c>
      <c r="I106" s="880" t="e">
        <f>AQ90</f>
        <v>#REF!</v>
      </c>
      <c r="J106" s="883">
        <f>AL90</f>
        <v>10</v>
      </c>
      <c r="K106" s="883">
        <f>AM90</f>
        <v>56</v>
      </c>
      <c r="L106" s="882" t="str">
        <f>+D106</f>
        <v>Florida Intl</v>
      </c>
      <c r="M106" s="916"/>
      <c r="N106" s="926">
        <v>3</v>
      </c>
      <c r="O106" s="927">
        <v>6</v>
      </c>
      <c r="P106" s="928">
        <v>0</v>
      </c>
      <c r="Q106" s="924"/>
      <c r="R106" s="926" t="e">
        <f>VLOOKUP(+$D106,All!#REF!,9,FALSE)</f>
        <v>#REF!</v>
      </c>
      <c r="S106" s="927" t="e">
        <f>VLOOKUP(+$D106,All!#REF!,10,FALSE)</f>
        <v>#REF!</v>
      </c>
      <c r="T106" s="928" t="e">
        <f>VLOOKUP(+$D106,All!#REF!,11,FALSE)</f>
        <v>#REF!</v>
      </c>
      <c r="U106" s="924"/>
      <c r="V106" s="897">
        <f>VLOOKUP(+L106,All!$F$995:$J$1579,5,FALSE)</f>
        <v>45.11</v>
      </c>
      <c r="W106" s="916"/>
      <c r="X106" s="926" t="str">
        <f>AS90</f>
        <v>Middle Tenn St</v>
      </c>
      <c r="Y106" s="928">
        <f>AT90</f>
        <v>31</v>
      </c>
      <c r="Z106" s="955"/>
      <c r="AA106" s="795"/>
      <c r="AB106" s="874" t="str">
        <f>All!B868</f>
        <v>Sat</v>
      </c>
      <c r="AC106" s="908">
        <f>All!C868</f>
        <v>44520</v>
      </c>
      <c r="AD106" s="907">
        <f>All!D868-3/24</f>
        <v>0.52083333333333337</v>
      </c>
      <c r="AE106" s="874" t="str">
        <f>All!E868</f>
        <v>ESPN2</v>
      </c>
      <c r="AF106" s="874" t="str">
        <f>All!F868</f>
        <v>Virginia</v>
      </c>
      <c r="AG106" s="874" t="str">
        <f>All!G868</f>
        <v>ACC</v>
      </c>
      <c r="AH106" s="874" t="str">
        <f>All!H868</f>
        <v>Pittsburgh</v>
      </c>
      <c r="AI106" s="874" t="str">
        <f>All!I868</f>
        <v>ACC</v>
      </c>
      <c r="AJ106" s="874" t="str">
        <f>All!J868</f>
        <v>Pittsburgh</v>
      </c>
      <c r="AK106" s="874" t="str">
        <f>All!K868</f>
        <v>Virginia</v>
      </c>
      <c r="AL106" s="909">
        <f>All!L868</f>
        <v>15</v>
      </c>
      <c r="AM106" s="910">
        <f>All!M868</f>
        <v>56</v>
      </c>
      <c r="AN106" s="910" t="str">
        <f>All!T868</f>
        <v>Pittsburgh</v>
      </c>
      <c r="AO106" s="910" t="e">
        <f>All!#REF!</f>
        <v>#REF!</v>
      </c>
      <c r="AP106" s="910"/>
      <c r="AQ106" s="910" t="e">
        <f>All!#REF!</f>
        <v>#REF!</v>
      </c>
      <c r="AS106" s="874">
        <f>All!V868</f>
        <v>0</v>
      </c>
      <c r="AT106" s="874">
        <f>All!W868</f>
        <v>0</v>
      </c>
      <c r="AU106" s="874" t="str">
        <f>All!X868</f>
        <v>DNP</v>
      </c>
      <c r="AV106" s="874">
        <f>All!Y868</f>
        <v>0</v>
      </c>
      <c r="AW106" s="874">
        <f>All!Z868</f>
        <v>0</v>
      </c>
      <c r="AX106" s="874" t="e">
        <f>All!#REF!</f>
        <v>#REF!</v>
      </c>
      <c r="AY106" s="874" t="e">
        <f>All!#REF!</f>
        <v>#REF!</v>
      </c>
      <c r="AZ106" s="874" t="e">
        <f>All!#REF!</f>
        <v>#REF!</v>
      </c>
      <c r="BA106" s="874" t="e">
        <f>All!#REF!</f>
        <v>#REF!</v>
      </c>
      <c r="BB106" s="874" t="e">
        <f>All!#REF!</f>
        <v>#REF!</v>
      </c>
      <c r="BC106" s="874" t="e">
        <f>All!#REF!</f>
        <v>#REF!</v>
      </c>
      <c r="BD106" s="874" t="e">
        <f>All!#REF!</f>
        <v>#REF!</v>
      </c>
      <c r="BE106" s="874" t="e">
        <f>All!#REF!</f>
        <v>#REF!</v>
      </c>
      <c r="BF106" s="874" t="e">
        <f>All!#REF!</f>
        <v>#REF!</v>
      </c>
      <c r="BG106" s="874" t="e">
        <f>All!#REF!</f>
        <v>#REF!</v>
      </c>
      <c r="BH106" s="874" t="e">
        <f>All!#REF!</f>
        <v>#REF!</v>
      </c>
      <c r="BI106" s="874" t="e">
        <f>All!#REF!</f>
        <v>#REF!</v>
      </c>
      <c r="BJ106" s="874" t="e">
        <f>All!#REF!</f>
        <v>#REF!</v>
      </c>
      <c r="BK106" s="874" t="e">
        <f>All!#REF!</f>
        <v>#REF!</v>
      </c>
      <c r="BL106" s="874" t="e">
        <f>All!#REF!</f>
        <v>#REF!</v>
      </c>
      <c r="BM106" s="874" t="e">
        <f>All!#REF!</f>
        <v>#REF!</v>
      </c>
      <c r="BN106" s="874" t="e">
        <f>All!#REF!</f>
        <v>#REF!</v>
      </c>
      <c r="BO106" s="874" t="e">
        <f>All!#REF!</f>
        <v>#REF!</v>
      </c>
      <c r="BP106" s="874" t="e">
        <f>All!#REF!</f>
        <v>#REF!</v>
      </c>
      <c r="BQ106" s="874" t="e">
        <f>All!#REF!</f>
        <v>#REF!</v>
      </c>
    </row>
    <row r="107" spans="1:87" s="605" customFormat="1" ht="15" customHeight="1" x14ac:dyDescent="0.8">
      <c r="A107" s="941">
        <f>+A106+1</f>
        <v>210</v>
      </c>
      <c r="B107" s="756" t="str">
        <f>AE90</f>
        <v>espn3</v>
      </c>
      <c r="C107" s="884"/>
      <c r="D107" s="755" t="str">
        <f>AH90</f>
        <v>Middle Tenn St</v>
      </c>
      <c r="E107" s="895">
        <f>K106</f>
        <v>56</v>
      </c>
      <c r="F107" s="889"/>
      <c r="G107" s="889"/>
      <c r="H107" s="889"/>
      <c r="I107" s="889"/>
      <c r="J107" s="877"/>
      <c r="K107" s="877"/>
      <c r="L107" s="879" t="str">
        <f>+D107</f>
        <v>Middle Tenn St</v>
      </c>
      <c r="M107" s="876"/>
      <c r="N107" s="929">
        <v>4</v>
      </c>
      <c r="O107" s="930">
        <v>5</v>
      </c>
      <c r="P107" s="931">
        <v>0</v>
      </c>
      <c r="Q107" s="924"/>
      <c r="R107" s="929" t="e">
        <f>S106</f>
        <v>#REF!</v>
      </c>
      <c r="S107" s="930" t="e">
        <f>R106</f>
        <v>#REF!</v>
      </c>
      <c r="T107" s="931" t="e">
        <f>T106</f>
        <v>#REF!</v>
      </c>
      <c r="U107" s="924"/>
      <c r="V107" s="906">
        <f>VLOOKUP(+L107,All!$F$995:$J$1579,5,FALSE)</f>
        <v>61.04</v>
      </c>
      <c r="W107" s="916"/>
      <c r="X107" s="925" t="str">
        <f>AU90</f>
        <v>Florida Intl</v>
      </c>
      <c r="Y107" s="931">
        <f>AV90</f>
        <v>28</v>
      </c>
      <c r="Z107" s="956" t="str">
        <f>H106</f>
        <v>Florida Intl</v>
      </c>
      <c r="AA107" s="957" t="e">
        <f>I106</f>
        <v>#REF!</v>
      </c>
      <c r="AB107" s="479" t="str">
        <f>All!B827</f>
        <v>Sat</v>
      </c>
      <c r="AC107" s="840">
        <f>All!C827</f>
        <v>44513</v>
      </c>
      <c r="AD107" s="479"/>
      <c r="AE107" s="479"/>
      <c r="AF107" s="479"/>
      <c r="AG107" s="479"/>
      <c r="AH107" s="479"/>
      <c r="AI107" s="479"/>
      <c r="AJ107" s="479"/>
      <c r="AK107" s="479"/>
      <c r="AL107" s="479"/>
      <c r="AM107" s="479"/>
      <c r="AN107" s="874"/>
      <c r="AO107" s="874"/>
      <c r="AP107" s="874"/>
      <c r="AQ107" s="874"/>
      <c r="AS107" s="479"/>
      <c r="AT107" s="479"/>
      <c r="AU107" s="479"/>
      <c r="AV107" s="479"/>
      <c r="AW107" s="479"/>
      <c r="AX107" s="479"/>
      <c r="AY107" s="479"/>
      <c r="AZ107" s="479"/>
      <c r="BA107" s="479"/>
      <c r="BB107" s="479"/>
      <c r="BC107" s="479"/>
      <c r="BD107" s="479"/>
      <c r="BE107" s="479"/>
      <c r="BF107" s="479"/>
      <c r="BG107" s="479"/>
      <c r="BH107" s="479"/>
      <c r="BI107" s="479"/>
      <c r="BJ107" s="479"/>
      <c r="BK107" s="479"/>
      <c r="BL107" s="479"/>
      <c r="BM107" s="479"/>
      <c r="BN107" s="479"/>
      <c r="BO107" s="479"/>
      <c r="BP107" s="479"/>
      <c r="BQ107" s="479"/>
    </row>
    <row r="108" spans="1:87" s="918" customFormat="1" ht="5" customHeight="1" x14ac:dyDescent="0.8">
      <c r="A108" s="940"/>
      <c r="B108" s="882"/>
      <c r="C108" s="916"/>
      <c r="D108" s="882"/>
      <c r="E108" s="912"/>
      <c r="F108" s="882"/>
      <c r="G108" s="882"/>
      <c r="H108" s="882"/>
      <c r="I108" s="882"/>
      <c r="J108" s="885"/>
      <c r="K108" s="885"/>
      <c r="L108" s="882"/>
      <c r="M108" s="916"/>
      <c r="N108" s="927"/>
      <c r="O108" s="927"/>
      <c r="P108" s="927"/>
      <c r="Q108" s="924"/>
      <c r="R108" s="927"/>
      <c r="S108" s="927"/>
      <c r="T108" s="927"/>
      <c r="U108" s="924"/>
      <c r="V108" s="898"/>
      <c r="W108" s="916"/>
      <c r="X108" s="882"/>
      <c r="Y108" s="890"/>
      <c r="Z108" s="954"/>
      <c r="AA108" s="917"/>
      <c r="AB108" s="479" t="str">
        <f>All!B828</f>
        <v>Sat</v>
      </c>
      <c r="AC108" s="840">
        <f>All!C828</f>
        <v>44513</v>
      </c>
      <c r="AD108" s="605"/>
      <c r="AE108" s="605"/>
      <c r="AF108" s="605"/>
      <c r="AG108" s="605"/>
      <c r="AH108" s="605"/>
      <c r="AI108" s="605"/>
      <c r="AJ108" s="605"/>
      <c r="AK108" s="605"/>
      <c r="AL108" s="605"/>
      <c r="AM108" s="605"/>
      <c r="AS108" s="605"/>
      <c r="AT108" s="605"/>
      <c r="AU108" s="605"/>
      <c r="AV108" s="605"/>
      <c r="AW108" s="605"/>
      <c r="AX108" s="605"/>
      <c r="AY108" s="605"/>
      <c r="AZ108" s="605"/>
      <c r="BA108" s="605"/>
      <c r="BB108" s="605"/>
      <c r="BC108" s="605"/>
      <c r="BD108" s="605"/>
      <c r="BE108" s="605"/>
      <c r="BF108" s="605"/>
      <c r="BG108" s="605"/>
      <c r="BH108" s="605"/>
      <c r="BI108" s="605"/>
      <c r="BJ108" s="605"/>
      <c r="BK108" s="605"/>
      <c r="BL108" s="605"/>
      <c r="BM108" s="605"/>
      <c r="BN108" s="605"/>
      <c r="BO108" s="605"/>
      <c r="BP108" s="605"/>
      <c r="BQ108" s="605"/>
      <c r="BR108" s="874" t="e">
        <f>All!#REF!</f>
        <v>#REF!</v>
      </c>
      <c r="BS108" s="874" t="e">
        <f>All!#REF!</f>
        <v>#REF!</v>
      </c>
    </row>
    <row r="109" spans="1:87" s="479" customFormat="1" ht="15" customHeight="1" x14ac:dyDescent="0.8">
      <c r="A109" s="938">
        <v>183</v>
      </c>
      <c r="B109" s="754">
        <f>AD93</f>
        <v>0.52083333333333337</v>
      </c>
      <c r="C109" s="889"/>
      <c r="D109" s="754" t="str">
        <f>AF93</f>
        <v>Florida Atlantic</v>
      </c>
      <c r="E109" s="911">
        <f>IF(+D109=F109,-J109,+J109)</f>
        <v>-6.5</v>
      </c>
      <c r="F109" s="880" t="str">
        <f>AJ93</f>
        <v>Florida Atlantic</v>
      </c>
      <c r="G109" s="880" t="str">
        <f>AK93</f>
        <v>Old Dominion</v>
      </c>
      <c r="H109" s="880" t="str">
        <f>AN93</f>
        <v>Florida Atlantic</v>
      </c>
      <c r="I109" s="880" t="e">
        <f>AQ93</f>
        <v>#REF!</v>
      </c>
      <c r="J109" s="883">
        <f>AL93</f>
        <v>6.5</v>
      </c>
      <c r="K109" s="883">
        <f>AM93</f>
        <v>49.5</v>
      </c>
      <c r="L109" s="882" t="str">
        <f>+D109</f>
        <v>Florida Atlantic</v>
      </c>
      <c r="M109" s="916"/>
      <c r="N109" s="926">
        <v>4</v>
      </c>
      <c r="O109" s="927">
        <v>4</v>
      </c>
      <c r="P109" s="928">
        <v>1</v>
      </c>
      <c r="Q109" s="924"/>
      <c r="R109" s="926" t="e">
        <f>VLOOKUP(+$D109,All!#REF!,9,FALSE)</f>
        <v>#REF!</v>
      </c>
      <c r="S109" s="927" t="e">
        <f>VLOOKUP(+$D109,All!#REF!,10,FALSE)</f>
        <v>#REF!</v>
      </c>
      <c r="T109" s="928" t="e">
        <f>VLOOKUP(+$D109,All!#REF!,11,FALSE)</f>
        <v>#REF!</v>
      </c>
      <c r="U109" s="924"/>
      <c r="V109" s="897">
        <f>VLOOKUP(+L109,All!$F$995:$J$1579,5,FALSE)</f>
        <v>64.78</v>
      </c>
      <c r="W109" s="916"/>
      <c r="X109" s="926"/>
      <c r="Y109" s="928"/>
      <c r="Z109" s="955"/>
      <c r="AA109" s="795"/>
      <c r="AB109" s="874" t="str">
        <f>All!B871</f>
        <v>Sat</v>
      </c>
      <c r="AC109" s="908">
        <f>All!C871</f>
        <v>44520</v>
      </c>
      <c r="AD109" s="907">
        <f>All!D871-3/24</f>
        <v>0.52083333333333337</v>
      </c>
      <c r="AE109" s="874" t="str">
        <f>All!E871</f>
        <v>BTN</v>
      </c>
      <c r="AF109" s="874" t="str">
        <f>All!F871</f>
        <v>Michigan</v>
      </c>
      <c r="AG109" s="874" t="str">
        <f>All!G871</f>
        <v>B10</v>
      </c>
      <c r="AH109" s="874" t="str">
        <f>All!H871</f>
        <v>Maryland</v>
      </c>
      <c r="AI109" s="874" t="str">
        <f>All!I871</f>
        <v>B10</v>
      </c>
      <c r="AJ109" s="874" t="str">
        <f>All!J871</f>
        <v>Michigan</v>
      </c>
      <c r="AK109" s="874" t="str">
        <f>All!K871</f>
        <v>Maryland</v>
      </c>
      <c r="AL109" s="909">
        <f>All!L871</f>
        <v>14.5</v>
      </c>
      <c r="AM109" s="910">
        <f>All!M871</f>
        <v>56.5</v>
      </c>
      <c r="AN109" s="910" t="str">
        <f>All!T871</f>
        <v>Michigan</v>
      </c>
      <c r="AO109" s="910" t="e">
        <f>All!#REF!</f>
        <v>#REF!</v>
      </c>
      <c r="AP109" s="910"/>
      <c r="AQ109" s="910" t="e">
        <f>All!#REF!</f>
        <v>#REF!</v>
      </c>
      <c r="AS109" s="874">
        <f>All!V871</f>
        <v>0</v>
      </c>
      <c r="AT109" s="874">
        <f>All!W871</f>
        <v>0</v>
      </c>
      <c r="AU109" s="874" t="str">
        <f>All!X871</f>
        <v>DNP</v>
      </c>
      <c r="AV109" s="874">
        <f>All!Y871</f>
        <v>0</v>
      </c>
      <c r="AW109" s="874">
        <f>All!Z871</f>
        <v>0</v>
      </c>
      <c r="AX109" s="874" t="e">
        <f>All!#REF!</f>
        <v>#REF!</v>
      </c>
      <c r="AY109" s="874" t="e">
        <f>All!#REF!</f>
        <v>#REF!</v>
      </c>
      <c r="AZ109" s="874" t="e">
        <f>All!#REF!</f>
        <v>#REF!</v>
      </c>
      <c r="BA109" s="874" t="e">
        <f>All!#REF!</f>
        <v>#REF!</v>
      </c>
      <c r="BB109" s="874" t="e">
        <f>All!#REF!</f>
        <v>#REF!</v>
      </c>
      <c r="BC109" s="874" t="e">
        <f>All!#REF!</f>
        <v>#REF!</v>
      </c>
      <c r="BD109" s="874" t="e">
        <f>All!#REF!</f>
        <v>#REF!</v>
      </c>
      <c r="BE109" s="874" t="e">
        <f>All!#REF!</f>
        <v>#REF!</v>
      </c>
      <c r="BF109" s="874" t="e">
        <f>All!#REF!</f>
        <v>#REF!</v>
      </c>
      <c r="BG109" s="874" t="e">
        <f>All!#REF!</f>
        <v>#REF!</v>
      </c>
      <c r="BH109" s="874" t="e">
        <f>All!#REF!</f>
        <v>#REF!</v>
      </c>
      <c r="BI109" s="874" t="e">
        <f>All!#REF!</f>
        <v>#REF!</v>
      </c>
      <c r="BJ109" s="874" t="e">
        <f>All!#REF!</f>
        <v>#REF!</v>
      </c>
      <c r="BK109" s="874" t="e">
        <f>All!#REF!</f>
        <v>#REF!</v>
      </c>
      <c r="BL109" s="874" t="e">
        <f>All!#REF!</f>
        <v>#REF!</v>
      </c>
      <c r="BM109" s="874" t="e">
        <f>All!#REF!</f>
        <v>#REF!</v>
      </c>
      <c r="BN109" s="874" t="e">
        <f>All!#REF!</f>
        <v>#REF!</v>
      </c>
      <c r="BO109" s="874" t="e">
        <f>All!#REF!</f>
        <v>#REF!</v>
      </c>
      <c r="BP109" s="874" t="e">
        <f>All!#REF!</f>
        <v>#REF!</v>
      </c>
      <c r="BQ109" s="874" t="e">
        <f>All!#REF!</f>
        <v>#REF!</v>
      </c>
      <c r="BR109" s="479" t="e">
        <f>All!#REF!</f>
        <v>#REF!</v>
      </c>
      <c r="BS109" s="479" t="e">
        <f>All!#REF!</f>
        <v>#REF!</v>
      </c>
    </row>
    <row r="110" spans="1:87" s="605" customFormat="1" ht="15" customHeight="1" x14ac:dyDescent="0.8">
      <c r="A110" s="941">
        <f>+A109+1</f>
        <v>184</v>
      </c>
      <c r="B110" s="756">
        <f>AE93</f>
        <v>0</v>
      </c>
      <c r="C110" s="884"/>
      <c r="D110" s="755" t="str">
        <f>AH93</f>
        <v>Old Dominion</v>
      </c>
      <c r="E110" s="895">
        <f>K109</f>
        <v>49.5</v>
      </c>
      <c r="F110" s="889"/>
      <c r="G110" s="889"/>
      <c r="H110" s="889"/>
      <c r="I110" s="889"/>
      <c r="J110" s="877"/>
      <c r="K110" s="877"/>
      <c r="L110" s="879" t="str">
        <f>+D110</f>
        <v>Old Dominion</v>
      </c>
      <c r="M110" s="876"/>
      <c r="N110" s="929">
        <v>6</v>
      </c>
      <c r="O110" s="930">
        <v>3</v>
      </c>
      <c r="P110" s="931">
        <v>0</v>
      </c>
      <c r="Q110" s="924"/>
      <c r="R110" s="929" t="e">
        <f>S109</f>
        <v>#REF!</v>
      </c>
      <c r="S110" s="930" t="e">
        <f>R109</f>
        <v>#REF!</v>
      </c>
      <c r="T110" s="931" t="e">
        <f>T109</f>
        <v>#REF!</v>
      </c>
      <c r="U110" s="924"/>
      <c r="V110" s="906">
        <f>VLOOKUP(+L110,All!$F$995:$J$1579,5,FALSE)</f>
        <v>55.53</v>
      </c>
      <c r="W110" s="916"/>
      <c r="X110" s="925" t="s">
        <v>502</v>
      </c>
      <c r="Y110" s="931"/>
      <c r="Z110" s="956" t="str">
        <f>H109</f>
        <v>Florida Atlantic</v>
      </c>
      <c r="AA110" s="957" t="e">
        <f>I109</f>
        <v>#REF!</v>
      </c>
      <c r="AB110" s="479" t="str">
        <f>All!B830</f>
        <v>Sat</v>
      </c>
      <c r="AC110" s="840">
        <f>All!C830</f>
        <v>44513</v>
      </c>
      <c r="AD110" s="839">
        <f>All!D818-3/24</f>
        <v>0.375</v>
      </c>
      <c r="AE110" s="479" t="str">
        <f>All!E818</f>
        <v>CBSSN</v>
      </c>
      <c r="AF110" s="479" t="str">
        <f>All!F818</f>
        <v>1AA Bucknell</v>
      </c>
      <c r="AG110" s="479" t="str">
        <f>All!G818</f>
        <v>1AA</v>
      </c>
      <c r="AH110" s="479" t="str">
        <f>All!H818</f>
        <v>Army</v>
      </c>
      <c r="AI110" s="479" t="str">
        <f>All!I818</f>
        <v>Ind</v>
      </c>
      <c r="AJ110" s="479">
        <f>All!J818</f>
        <v>0</v>
      </c>
      <c r="AK110" s="479" t="str">
        <f>All!K818</f>
        <v>1AA Bucknell</v>
      </c>
      <c r="AL110" s="841">
        <f>All!L818</f>
        <v>0</v>
      </c>
      <c r="AM110" s="842">
        <f>All!M818</f>
        <v>0</v>
      </c>
      <c r="AN110" s="910">
        <f>All!T818</f>
        <v>0</v>
      </c>
      <c r="AO110" s="910" t="e">
        <f>All!#REF!</f>
        <v>#REF!</v>
      </c>
      <c r="AP110" s="910"/>
      <c r="AQ110" s="910" t="e">
        <f>All!#REF!</f>
        <v>#REF!</v>
      </c>
      <c r="AS110" s="479">
        <f>All!V818</f>
        <v>0</v>
      </c>
      <c r="AT110" s="479">
        <f>All!W818</f>
        <v>0</v>
      </c>
      <c r="AU110" s="479" t="str">
        <f>All!X818</f>
        <v>DNP</v>
      </c>
      <c r="AV110" s="479">
        <f>All!Y818</f>
        <v>0</v>
      </c>
      <c r="AW110" s="479">
        <f>All!Z818</f>
        <v>0</v>
      </c>
      <c r="AX110" s="479" t="e">
        <f>All!#REF!</f>
        <v>#REF!</v>
      </c>
      <c r="AY110" s="479" t="e">
        <f>All!#REF!</f>
        <v>#REF!</v>
      </c>
      <c r="AZ110" s="479" t="e">
        <f>All!#REF!</f>
        <v>#REF!</v>
      </c>
      <c r="BA110" s="479" t="e">
        <f>All!#REF!</f>
        <v>#REF!</v>
      </c>
      <c r="BB110" s="479" t="e">
        <f>All!#REF!</f>
        <v>#REF!</v>
      </c>
      <c r="BC110" s="479" t="e">
        <f>All!#REF!</f>
        <v>#REF!</v>
      </c>
      <c r="BD110" s="479" t="e">
        <f>All!#REF!</f>
        <v>#REF!</v>
      </c>
      <c r="BE110" s="479" t="e">
        <f>All!#REF!</f>
        <v>#REF!</v>
      </c>
      <c r="BF110" s="479" t="e">
        <f>All!#REF!</f>
        <v>#REF!</v>
      </c>
      <c r="BG110" s="479" t="e">
        <f>All!#REF!</f>
        <v>#REF!</v>
      </c>
      <c r="BH110" s="479" t="e">
        <f>All!#REF!</f>
        <v>#REF!</v>
      </c>
      <c r="BI110" s="479" t="e">
        <f>All!#REF!</f>
        <v>#REF!</v>
      </c>
      <c r="BJ110" s="479" t="e">
        <f>All!#REF!</f>
        <v>#REF!</v>
      </c>
      <c r="BK110" s="479" t="e">
        <f>All!#REF!</f>
        <v>#REF!</v>
      </c>
      <c r="BL110" s="479" t="e">
        <f>All!#REF!</f>
        <v>#REF!</v>
      </c>
      <c r="BM110" s="479" t="e">
        <f>All!#REF!</f>
        <v>#REF!</v>
      </c>
      <c r="BN110" s="479" t="e">
        <f>All!#REF!</f>
        <v>#REF!</v>
      </c>
      <c r="BO110" s="479" t="e">
        <f>All!#REF!</f>
        <v>#REF!</v>
      </c>
      <c r="BP110" s="479" t="e">
        <f>All!#REF!</f>
        <v>#REF!</v>
      </c>
      <c r="BQ110" s="479" t="e">
        <f>All!#REF!</f>
        <v>#REF!</v>
      </c>
      <c r="BR110" s="479" t="e">
        <f>All!#REF!</f>
        <v>#REF!</v>
      </c>
      <c r="BS110" s="479" t="e">
        <f>All!#REF!</f>
        <v>#REF!</v>
      </c>
    </row>
    <row r="111" spans="1:87" s="918" customFormat="1" ht="5" customHeight="1" x14ac:dyDescent="0.8">
      <c r="A111" s="940"/>
      <c r="B111" s="882"/>
      <c r="C111" s="916"/>
      <c r="D111" s="882"/>
      <c r="E111" s="912"/>
      <c r="F111" s="882"/>
      <c r="G111" s="882"/>
      <c r="H111" s="882"/>
      <c r="I111" s="882"/>
      <c r="J111" s="885"/>
      <c r="K111" s="885"/>
      <c r="L111" s="882"/>
      <c r="M111" s="916"/>
      <c r="N111" s="927"/>
      <c r="O111" s="927"/>
      <c r="P111" s="927"/>
      <c r="Q111" s="924"/>
      <c r="R111" s="927"/>
      <c r="S111" s="927"/>
      <c r="T111" s="927"/>
      <c r="U111" s="924"/>
      <c r="V111" s="898"/>
      <c r="W111" s="916"/>
      <c r="X111" s="882"/>
      <c r="Y111" s="890"/>
      <c r="Z111" s="954"/>
      <c r="AA111" s="917"/>
      <c r="AB111" s="479" t="str">
        <f>All!B831</f>
        <v>Sat</v>
      </c>
      <c r="AC111" s="840">
        <f>All!C831</f>
        <v>44513</v>
      </c>
      <c r="AD111" s="839" t="e">
        <f>All!#REF!-3/24</f>
        <v>#REF!</v>
      </c>
      <c r="AE111" s="479" t="e">
        <f>All!#REF!</f>
        <v>#REF!</v>
      </c>
      <c r="AF111" s="479" t="e">
        <f>All!#REF!</f>
        <v>#REF!</v>
      </c>
      <c r="AG111" s="479" t="e">
        <f>All!#REF!</f>
        <v>#REF!</v>
      </c>
      <c r="AH111" s="479" t="e">
        <f>All!#REF!</f>
        <v>#REF!</v>
      </c>
      <c r="AI111" s="479" t="e">
        <f>All!#REF!</f>
        <v>#REF!</v>
      </c>
      <c r="AJ111" s="479" t="e">
        <f>All!#REF!</f>
        <v>#REF!</v>
      </c>
      <c r="AK111" s="479" t="e">
        <f>All!#REF!</f>
        <v>#REF!</v>
      </c>
      <c r="AL111" s="841" t="e">
        <f>All!#REF!</f>
        <v>#REF!</v>
      </c>
      <c r="AM111" s="842" t="e">
        <f>All!#REF!</f>
        <v>#REF!</v>
      </c>
      <c r="AN111" s="910" t="e">
        <f>All!#REF!</f>
        <v>#REF!</v>
      </c>
      <c r="AO111" s="910" t="e">
        <f>All!#REF!</f>
        <v>#REF!</v>
      </c>
      <c r="AP111" s="910"/>
      <c r="AQ111" s="910" t="e">
        <f>All!#REF!</f>
        <v>#REF!</v>
      </c>
      <c r="AS111" s="479" t="e">
        <f>All!#REF!</f>
        <v>#REF!</v>
      </c>
      <c r="AT111" s="479" t="e">
        <f>All!#REF!</f>
        <v>#REF!</v>
      </c>
      <c r="AU111" s="479" t="e">
        <f>All!#REF!</f>
        <v>#REF!</v>
      </c>
      <c r="AV111" s="479" t="e">
        <f>All!#REF!</f>
        <v>#REF!</v>
      </c>
      <c r="AW111" s="479" t="e">
        <f>All!#REF!</f>
        <v>#REF!</v>
      </c>
      <c r="AX111" s="479" t="e">
        <f>All!#REF!</f>
        <v>#REF!</v>
      </c>
      <c r="AY111" s="479" t="e">
        <f>All!#REF!</f>
        <v>#REF!</v>
      </c>
      <c r="AZ111" s="479" t="e">
        <f>All!#REF!</f>
        <v>#REF!</v>
      </c>
      <c r="BA111" s="479" t="e">
        <f>All!#REF!</f>
        <v>#REF!</v>
      </c>
      <c r="BB111" s="479" t="e">
        <f>All!#REF!</f>
        <v>#REF!</v>
      </c>
      <c r="BC111" s="479" t="e">
        <f>All!#REF!</f>
        <v>#REF!</v>
      </c>
      <c r="BD111" s="479" t="e">
        <f>All!#REF!</f>
        <v>#REF!</v>
      </c>
      <c r="BE111" s="479" t="e">
        <f>All!#REF!</f>
        <v>#REF!</v>
      </c>
      <c r="BF111" s="479" t="e">
        <f>All!#REF!</f>
        <v>#REF!</v>
      </c>
      <c r="BG111" s="479" t="e">
        <f>All!#REF!</f>
        <v>#REF!</v>
      </c>
      <c r="BH111" s="479" t="e">
        <f>All!#REF!</f>
        <v>#REF!</v>
      </c>
      <c r="BI111" s="479" t="e">
        <f>All!#REF!</f>
        <v>#REF!</v>
      </c>
      <c r="BJ111" s="479" t="e">
        <f>All!#REF!</f>
        <v>#REF!</v>
      </c>
      <c r="BK111" s="479" t="e">
        <f>All!#REF!</f>
        <v>#REF!</v>
      </c>
      <c r="BL111" s="479" t="e">
        <f>All!#REF!</f>
        <v>#REF!</v>
      </c>
      <c r="BM111" s="479" t="e">
        <f>All!#REF!</f>
        <v>#REF!</v>
      </c>
      <c r="BN111" s="479" t="e">
        <f>All!#REF!</f>
        <v>#REF!</v>
      </c>
      <c r="BO111" s="479" t="e">
        <f>All!#REF!</f>
        <v>#REF!</v>
      </c>
      <c r="BP111" s="479" t="e">
        <f>All!#REF!</f>
        <v>#REF!</v>
      </c>
      <c r="BQ111" s="479" t="e">
        <f>All!#REF!</f>
        <v>#REF!</v>
      </c>
      <c r="BR111" s="874" t="e">
        <f>All!#REF!</f>
        <v>#REF!</v>
      </c>
      <c r="BS111" s="874" t="e">
        <f>All!#REF!</f>
        <v>#REF!</v>
      </c>
    </row>
    <row r="112" spans="1:87" s="479" customFormat="1" ht="15" customHeight="1" x14ac:dyDescent="0.8">
      <c r="A112" s="938">
        <v>191</v>
      </c>
      <c r="B112" s="754">
        <f>AD95</f>
        <v>0.52083333333333337</v>
      </c>
      <c r="C112" s="889"/>
      <c r="D112" s="754" t="str">
        <f>AF95</f>
        <v>Southern Miss</v>
      </c>
      <c r="E112" s="911">
        <f>IF(+D112=F112,-J112,+J112)</f>
        <v>33</v>
      </c>
      <c r="F112" s="880" t="str">
        <f>AJ95</f>
        <v>UT San Antonio</v>
      </c>
      <c r="G112" s="880" t="str">
        <f>AK95</f>
        <v>Southern Miss</v>
      </c>
      <c r="H112" s="880" t="str">
        <f>AN95</f>
        <v>UT San Antonio</v>
      </c>
      <c r="I112" s="880" t="e">
        <f>AQ95</f>
        <v>#REF!</v>
      </c>
      <c r="J112" s="883">
        <f>AL95</f>
        <v>33</v>
      </c>
      <c r="K112" s="883">
        <f>AM95</f>
        <v>54.45</v>
      </c>
      <c r="L112" s="882" t="str">
        <f>+D112</f>
        <v>Southern Miss</v>
      </c>
      <c r="M112" s="916"/>
      <c r="N112" s="926">
        <v>1</v>
      </c>
      <c r="O112" s="927">
        <v>8</v>
      </c>
      <c r="P112" s="928">
        <v>0</v>
      </c>
      <c r="Q112" s="924"/>
      <c r="R112" s="926" t="e">
        <f>VLOOKUP(+$D112,All!#REF!,9,FALSE)</f>
        <v>#REF!</v>
      </c>
      <c r="S112" s="927" t="e">
        <f>VLOOKUP(+$D112,All!#REF!,10,FALSE)</f>
        <v>#REF!</v>
      </c>
      <c r="T112" s="928" t="e">
        <f>VLOOKUP(+$D112,All!#REF!,11,FALSE)</f>
        <v>#REF!</v>
      </c>
      <c r="U112" s="924"/>
      <c r="V112" s="897">
        <f>VLOOKUP(+L112,All!$F$995:$J$1579,5,FALSE)</f>
        <v>45.78</v>
      </c>
      <c r="W112" s="916"/>
      <c r="X112" s="926" t="str">
        <f>AS95</f>
        <v>UT San Antonio</v>
      </c>
      <c r="Y112" s="928">
        <f>AT95</f>
        <v>23</v>
      </c>
      <c r="Z112" s="955"/>
      <c r="AA112" s="795"/>
      <c r="AB112" s="874" t="str">
        <f>All!B832</f>
        <v>Sat</v>
      </c>
      <c r="AC112" s="908">
        <f>All!C832</f>
        <v>44513</v>
      </c>
      <c r="AD112" s="907">
        <f>All!D819-3/24</f>
        <v>0.375</v>
      </c>
      <c r="AE112" s="874">
        <f>All!E819</f>
        <v>0</v>
      </c>
      <c r="AF112" s="874" t="str">
        <f>All!F819</f>
        <v>1AA Maine</v>
      </c>
      <c r="AG112" s="874" t="str">
        <f>All!G819</f>
        <v>1AA</v>
      </c>
      <c r="AH112" s="874" t="str">
        <f>All!H819</f>
        <v>Massachusetts</v>
      </c>
      <c r="AI112" s="874" t="str">
        <f>All!I819</f>
        <v>Ind</v>
      </c>
      <c r="AJ112" s="874">
        <f>All!J819</f>
        <v>0</v>
      </c>
      <c r="AK112" s="874" t="str">
        <f>All!K819</f>
        <v>1AA Maine</v>
      </c>
      <c r="AL112" s="909">
        <f>All!L819</f>
        <v>0</v>
      </c>
      <c r="AM112" s="910">
        <f>All!M819</f>
        <v>0</v>
      </c>
      <c r="AN112" s="910">
        <f>All!T819</f>
        <v>0</v>
      </c>
      <c r="AO112" s="910" t="e">
        <f>All!#REF!</f>
        <v>#REF!</v>
      </c>
      <c r="AP112" s="910"/>
      <c r="AQ112" s="910" t="e">
        <f>All!#REF!</f>
        <v>#REF!</v>
      </c>
      <c r="AS112" s="874">
        <f>All!V819</f>
        <v>0</v>
      </c>
      <c r="AT112" s="874">
        <f>All!W819</f>
        <v>0</v>
      </c>
      <c r="AU112" s="874" t="str">
        <f>All!X819</f>
        <v>DNP</v>
      </c>
      <c r="AV112" s="874">
        <f>All!Y819</f>
        <v>0</v>
      </c>
      <c r="AW112" s="874">
        <f>All!Z819</f>
        <v>0</v>
      </c>
      <c r="AX112" s="874" t="e">
        <f>All!#REF!</f>
        <v>#REF!</v>
      </c>
      <c r="AY112" s="874" t="e">
        <f>All!#REF!</f>
        <v>#REF!</v>
      </c>
      <c r="AZ112" s="874" t="e">
        <f>All!#REF!</f>
        <v>#REF!</v>
      </c>
      <c r="BA112" s="874" t="e">
        <f>All!#REF!</f>
        <v>#REF!</v>
      </c>
      <c r="BB112" s="874" t="e">
        <f>All!#REF!</f>
        <v>#REF!</v>
      </c>
      <c r="BC112" s="874" t="e">
        <f>All!#REF!</f>
        <v>#REF!</v>
      </c>
      <c r="BD112" s="874" t="e">
        <f>All!#REF!</f>
        <v>#REF!</v>
      </c>
      <c r="BE112" s="874" t="e">
        <f>All!#REF!</f>
        <v>#REF!</v>
      </c>
      <c r="BF112" s="874" t="e">
        <f>All!#REF!</f>
        <v>#REF!</v>
      </c>
      <c r="BG112" s="874" t="e">
        <f>All!#REF!</f>
        <v>#REF!</v>
      </c>
      <c r="BH112" s="874" t="e">
        <f>All!#REF!</f>
        <v>#REF!</v>
      </c>
      <c r="BI112" s="874" t="e">
        <f>All!#REF!</f>
        <v>#REF!</v>
      </c>
      <c r="BJ112" s="874" t="e">
        <f>All!#REF!</f>
        <v>#REF!</v>
      </c>
      <c r="BK112" s="874" t="e">
        <f>All!#REF!</f>
        <v>#REF!</v>
      </c>
      <c r="BL112" s="874" t="e">
        <f>All!#REF!</f>
        <v>#REF!</v>
      </c>
      <c r="BM112" s="874" t="e">
        <f>All!#REF!</f>
        <v>#REF!</v>
      </c>
      <c r="BN112" s="874" t="e">
        <f>All!#REF!</f>
        <v>#REF!</v>
      </c>
      <c r="BO112" s="874" t="e">
        <f>All!#REF!</f>
        <v>#REF!</v>
      </c>
      <c r="BP112" s="874" t="e">
        <f>All!#REF!</f>
        <v>#REF!</v>
      </c>
      <c r="BQ112" s="874" t="e">
        <f>All!#REF!</f>
        <v>#REF!</v>
      </c>
      <c r="BR112" s="874" t="e">
        <f>All!#REF!</f>
        <v>#REF!</v>
      </c>
      <c r="BS112" s="874" t="e">
        <f>All!#REF!</f>
        <v>#REF!</v>
      </c>
      <c r="BT112" s="918"/>
      <c r="BU112" s="918"/>
      <c r="BV112" s="918"/>
      <c r="BW112" s="918"/>
      <c r="BX112" s="918"/>
      <c r="BY112" s="918"/>
      <c r="BZ112" s="918"/>
      <c r="CA112" s="918"/>
      <c r="CB112" s="918"/>
      <c r="CC112" s="918"/>
      <c r="CD112" s="918"/>
      <c r="CE112" s="918"/>
      <c r="CF112" s="918"/>
      <c r="CG112" s="918"/>
      <c r="CH112" s="918"/>
      <c r="CI112" s="918"/>
    </row>
    <row r="113" spans="1:87" s="605" customFormat="1" ht="15" customHeight="1" x14ac:dyDescent="0.8">
      <c r="A113" s="941">
        <f>+A112+1</f>
        <v>192</v>
      </c>
      <c r="B113" s="756">
        <f>AE95</f>
        <v>0</v>
      </c>
      <c r="C113" s="884"/>
      <c r="D113" s="755" t="str">
        <f>AH95</f>
        <v>UT San Antonio</v>
      </c>
      <c r="E113" s="895">
        <f>K112</f>
        <v>54.45</v>
      </c>
      <c r="F113" s="889"/>
      <c r="G113" s="889"/>
      <c r="H113" s="889"/>
      <c r="I113" s="889"/>
      <c r="J113" s="877"/>
      <c r="K113" s="877"/>
      <c r="L113" s="879" t="str">
        <f>+D113</f>
        <v>UT San Antonio</v>
      </c>
      <c r="M113" s="876"/>
      <c r="N113" s="929">
        <v>8</v>
      </c>
      <c r="O113" s="930">
        <v>1</v>
      </c>
      <c r="P113" s="931">
        <v>0</v>
      </c>
      <c r="Q113" s="924"/>
      <c r="R113" s="929" t="e">
        <f>S112</f>
        <v>#REF!</v>
      </c>
      <c r="S113" s="930" t="e">
        <f>R112</f>
        <v>#REF!</v>
      </c>
      <c r="T113" s="931" t="e">
        <f>T112</f>
        <v>#REF!</v>
      </c>
      <c r="U113" s="924"/>
      <c r="V113" s="906">
        <f>VLOOKUP(+L113,All!$F$995:$J$1579,5,FALSE)</f>
        <v>75.540000000000006</v>
      </c>
      <c r="W113" s="916"/>
      <c r="X113" s="925" t="str">
        <f>AU95</f>
        <v>Southern Miss</v>
      </c>
      <c r="Y113" s="931">
        <f>AV95</f>
        <v>20</v>
      </c>
      <c r="Z113" s="956" t="str">
        <f>H112</f>
        <v>UT San Antonio</v>
      </c>
      <c r="AA113" s="957" t="e">
        <f>I112</f>
        <v>#REF!</v>
      </c>
      <c r="AB113" s="874" t="str">
        <f>All!B833</f>
        <v>Sat</v>
      </c>
      <c r="AC113" s="908">
        <f>All!C833</f>
        <v>44513</v>
      </c>
      <c r="AD113" s="907">
        <f>All!D820-3/24</f>
        <v>0.66666666666666663</v>
      </c>
      <c r="AE113" s="874" t="str">
        <f>All!E820</f>
        <v>CBSSN</v>
      </c>
      <c r="AF113" s="874" t="str">
        <f>All!F820</f>
        <v>Air Force</v>
      </c>
      <c r="AG113" s="874" t="str">
        <f>All!G820</f>
        <v>MWC</v>
      </c>
      <c r="AH113" s="874" t="str">
        <f>All!H820</f>
        <v>Colorado State</v>
      </c>
      <c r="AI113" s="874" t="str">
        <f>All!I820</f>
        <v>MWC</v>
      </c>
      <c r="AJ113" s="874" t="str">
        <f>All!J820</f>
        <v>Air Force</v>
      </c>
      <c r="AK113" s="874" t="str">
        <f>All!K820</f>
        <v>Colorado State</v>
      </c>
      <c r="AL113" s="909">
        <f>All!L820</f>
        <v>2.5</v>
      </c>
      <c r="AM113" s="910">
        <f>All!M820</f>
        <v>45.5</v>
      </c>
      <c r="AN113" s="910" t="str">
        <f>All!T820</f>
        <v>Air Force</v>
      </c>
      <c r="AO113" s="910" t="e">
        <f>All!#REF!</f>
        <v>#REF!</v>
      </c>
      <c r="AP113" s="910"/>
      <c r="AQ113" s="910" t="e">
        <f>All!#REF!</f>
        <v>#REF!</v>
      </c>
      <c r="AS113" s="874">
        <f>All!V820</f>
        <v>0</v>
      </c>
      <c r="AT113" s="874">
        <f>All!W820</f>
        <v>0</v>
      </c>
      <c r="AU113" s="874" t="str">
        <f>All!X820</f>
        <v>DNP</v>
      </c>
      <c r="AV113" s="874">
        <f>All!Y820</f>
        <v>0</v>
      </c>
      <c r="AW113" s="874">
        <f>All!Z820</f>
        <v>0</v>
      </c>
      <c r="AX113" s="874" t="e">
        <f>All!#REF!</f>
        <v>#REF!</v>
      </c>
      <c r="AY113" s="874" t="e">
        <f>All!#REF!</f>
        <v>#REF!</v>
      </c>
      <c r="AZ113" s="874" t="e">
        <f>All!#REF!</f>
        <v>#REF!</v>
      </c>
      <c r="BA113" s="874" t="e">
        <f>All!#REF!</f>
        <v>#REF!</v>
      </c>
      <c r="BB113" s="874" t="e">
        <f>All!#REF!</f>
        <v>#REF!</v>
      </c>
      <c r="BC113" s="874" t="e">
        <f>All!#REF!</f>
        <v>#REF!</v>
      </c>
      <c r="BD113" s="874" t="e">
        <f>All!#REF!</f>
        <v>#REF!</v>
      </c>
      <c r="BE113" s="874" t="e">
        <f>All!#REF!</f>
        <v>#REF!</v>
      </c>
      <c r="BF113" s="874" t="e">
        <f>All!#REF!</f>
        <v>#REF!</v>
      </c>
      <c r="BG113" s="874" t="e">
        <f>All!#REF!</f>
        <v>#REF!</v>
      </c>
      <c r="BH113" s="874" t="e">
        <f>All!#REF!</f>
        <v>#REF!</v>
      </c>
      <c r="BI113" s="874" t="e">
        <f>All!#REF!</f>
        <v>#REF!</v>
      </c>
      <c r="BJ113" s="874" t="e">
        <f>All!#REF!</f>
        <v>#REF!</v>
      </c>
      <c r="BK113" s="874" t="e">
        <f>All!#REF!</f>
        <v>#REF!</v>
      </c>
      <c r="BL113" s="874" t="e">
        <f>All!#REF!</f>
        <v>#REF!</v>
      </c>
      <c r="BM113" s="874" t="e">
        <f>All!#REF!</f>
        <v>#REF!</v>
      </c>
      <c r="BN113" s="874" t="e">
        <f>All!#REF!</f>
        <v>#REF!</v>
      </c>
      <c r="BO113" s="874" t="e">
        <f>All!#REF!</f>
        <v>#REF!</v>
      </c>
      <c r="BP113" s="874" t="e">
        <f>All!#REF!</f>
        <v>#REF!</v>
      </c>
      <c r="BQ113" s="874" t="e">
        <f>All!#REF!</f>
        <v>#REF!</v>
      </c>
      <c r="BR113" s="874" t="e">
        <f>All!#REF!</f>
        <v>#REF!</v>
      </c>
      <c r="BS113" s="874" t="e">
        <f>All!#REF!</f>
        <v>#REF!</v>
      </c>
      <c r="BT113" s="918"/>
      <c r="BU113" s="918"/>
      <c r="BV113" s="918"/>
      <c r="BW113" s="918"/>
      <c r="BX113" s="918"/>
      <c r="BY113" s="918"/>
      <c r="BZ113" s="918"/>
      <c r="CA113" s="918"/>
      <c r="CB113" s="918"/>
      <c r="CC113" s="918"/>
      <c r="CD113" s="918"/>
      <c r="CE113" s="918"/>
      <c r="CF113" s="918"/>
      <c r="CG113" s="918"/>
      <c r="CH113" s="918"/>
      <c r="CI113" s="918"/>
    </row>
    <row r="114" spans="1:87" s="918" customFormat="1" ht="5" customHeight="1" x14ac:dyDescent="0.8">
      <c r="A114" s="940"/>
      <c r="B114" s="882"/>
      <c r="C114" s="916"/>
      <c r="D114" s="882"/>
      <c r="E114" s="912"/>
      <c r="F114" s="882"/>
      <c r="G114" s="882"/>
      <c r="H114" s="882"/>
      <c r="I114" s="882"/>
      <c r="J114" s="885"/>
      <c r="K114" s="885"/>
      <c r="L114" s="882"/>
      <c r="M114" s="916"/>
      <c r="N114" s="927"/>
      <c r="O114" s="927"/>
      <c r="P114" s="927"/>
      <c r="Q114" s="924"/>
      <c r="R114" s="927"/>
      <c r="S114" s="927"/>
      <c r="T114" s="927"/>
      <c r="U114" s="924"/>
      <c r="V114" s="898"/>
      <c r="W114" s="916"/>
      <c r="X114" s="882"/>
      <c r="Y114" s="890"/>
      <c r="Z114" s="954"/>
      <c r="AA114" s="917"/>
      <c r="AB114" s="874" t="str">
        <f>All!B834</f>
        <v>Sat</v>
      </c>
      <c r="AC114" s="908">
        <f>All!C834</f>
        <v>44513</v>
      </c>
      <c r="AD114" s="907">
        <f>All!D821-3/24</f>
        <v>0.66666666666666663</v>
      </c>
      <c r="AE114" s="874">
        <f>All!E821</f>
        <v>0</v>
      </c>
      <c r="AF114" s="874" t="str">
        <f>All!F821</f>
        <v>New Mexico</v>
      </c>
      <c r="AG114" s="874" t="str">
        <f>All!G821</f>
        <v>MWC</v>
      </c>
      <c r="AH114" s="874" t="str">
        <f>All!H821</f>
        <v>Fresno State</v>
      </c>
      <c r="AI114" s="874" t="str">
        <f>All!I821</f>
        <v>MWC</v>
      </c>
      <c r="AJ114" s="874" t="str">
        <f>All!J821</f>
        <v>Fresno State</v>
      </c>
      <c r="AK114" s="874" t="str">
        <f>All!K821</f>
        <v>New Mexico</v>
      </c>
      <c r="AL114" s="909">
        <f>All!L821</f>
        <v>24.5</v>
      </c>
      <c r="AM114" s="910">
        <f>All!M821</f>
        <v>50.5</v>
      </c>
      <c r="AN114" s="910" t="str">
        <f>All!T821</f>
        <v>Fresno State</v>
      </c>
      <c r="AO114" s="910" t="e">
        <f>All!#REF!</f>
        <v>#REF!</v>
      </c>
      <c r="AP114" s="910"/>
      <c r="AQ114" s="910" t="e">
        <f>All!#REF!</f>
        <v>#REF!</v>
      </c>
      <c r="AS114" s="874" t="str">
        <f>All!V821</f>
        <v>New Mexico</v>
      </c>
      <c r="AT114" s="874">
        <f>All!W821</f>
        <v>49</v>
      </c>
      <c r="AU114" s="874" t="str">
        <f>All!X821</f>
        <v>Fresno State</v>
      </c>
      <c r="AV114" s="874">
        <f>All!Y821</f>
        <v>39</v>
      </c>
      <c r="AW114" s="874">
        <f>All!Z821</f>
        <v>0</v>
      </c>
      <c r="AX114" s="874" t="e">
        <f>All!#REF!</f>
        <v>#REF!</v>
      </c>
      <c r="AY114" s="874" t="e">
        <f>All!#REF!</f>
        <v>#REF!</v>
      </c>
      <c r="AZ114" s="874" t="e">
        <f>All!#REF!</f>
        <v>#REF!</v>
      </c>
      <c r="BA114" s="874" t="e">
        <f>All!#REF!</f>
        <v>#REF!</v>
      </c>
      <c r="BB114" s="874" t="e">
        <f>All!#REF!</f>
        <v>#REF!</v>
      </c>
      <c r="BC114" s="874" t="e">
        <f>All!#REF!</f>
        <v>#REF!</v>
      </c>
      <c r="BD114" s="874" t="e">
        <f>All!#REF!</f>
        <v>#REF!</v>
      </c>
      <c r="BE114" s="874" t="e">
        <f>All!#REF!</f>
        <v>#REF!</v>
      </c>
      <c r="BF114" s="874" t="e">
        <f>All!#REF!</f>
        <v>#REF!</v>
      </c>
      <c r="BG114" s="874" t="e">
        <f>All!#REF!</f>
        <v>#REF!</v>
      </c>
      <c r="BH114" s="874" t="e">
        <f>All!#REF!</f>
        <v>#REF!</v>
      </c>
      <c r="BI114" s="874" t="e">
        <f>All!#REF!</f>
        <v>#REF!</v>
      </c>
      <c r="BJ114" s="874" t="e">
        <f>All!#REF!</f>
        <v>#REF!</v>
      </c>
      <c r="BK114" s="874" t="e">
        <f>All!#REF!</f>
        <v>#REF!</v>
      </c>
      <c r="BL114" s="874" t="e">
        <f>All!#REF!</f>
        <v>#REF!</v>
      </c>
      <c r="BM114" s="874" t="e">
        <f>All!#REF!</f>
        <v>#REF!</v>
      </c>
      <c r="BN114" s="874" t="e">
        <f>All!#REF!</f>
        <v>#REF!</v>
      </c>
      <c r="BO114" s="874" t="e">
        <f>All!#REF!</f>
        <v>#REF!</v>
      </c>
      <c r="BP114" s="874" t="e">
        <f>All!#REF!</f>
        <v>#REF!</v>
      </c>
      <c r="BQ114" s="874" t="e">
        <f>All!#REF!</f>
        <v>#REF!</v>
      </c>
      <c r="BR114" s="874" t="e">
        <f>All!#REF!</f>
        <v>#REF!</v>
      </c>
      <c r="BS114" s="874" t="e">
        <f>All!#REF!</f>
        <v>#REF!</v>
      </c>
    </row>
    <row r="115" spans="1:87" s="479" customFormat="1" ht="15" customHeight="1" x14ac:dyDescent="0.8">
      <c r="A115" s="938"/>
      <c r="B115" s="754"/>
      <c r="C115" s="609"/>
      <c r="D115" s="754" t="e">
        <f>AF135</f>
        <v>#REF!</v>
      </c>
      <c r="E115" s="853" t="s">
        <v>538</v>
      </c>
      <c r="F115" s="880" t="e">
        <f>AJ135</f>
        <v>#REF!</v>
      </c>
      <c r="G115" s="880" t="e">
        <f>AK135</f>
        <v>#REF!</v>
      </c>
      <c r="H115" s="880" t="e">
        <f>AN135</f>
        <v>#REF!</v>
      </c>
      <c r="I115" s="880" t="e">
        <f>AQ135</f>
        <v>#REF!</v>
      </c>
      <c r="J115" s="883" t="e">
        <f>AL135</f>
        <v>#REF!</v>
      </c>
      <c r="K115" s="883" t="e">
        <f>AM135</f>
        <v>#REF!</v>
      </c>
      <c r="L115" s="882" t="e">
        <f>+D115</f>
        <v>#REF!</v>
      </c>
      <c r="M115" s="253"/>
      <c r="N115" s="926">
        <v>3</v>
      </c>
      <c r="O115" s="927">
        <v>6</v>
      </c>
      <c r="P115" s="928">
        <v>0</v>
      </c>
      <c r="Q115" s="649"/>
      <c r="R115" s="926" t="e">
        <f>VLOOKUP(+$D115,All!#REF!,9,FALSE)</f>
        <v>#REF!</v>
      </c>
      <c r="S115" s="927" t="e">
        <f>VLOOKUP(+$D115,All!#REF!,10,FALSE)</f>
        <v>#REF!</v>
      </c>
      <c r="T115" s="928" t="e">
        <f>VLOOKUP(+$D115,All!#REF!,11,FALSE)</f>
        <v>#REF!</v>
      </c>
      <c r="U115" s="894"/>
      <c r="V115" s="897" t="e">
        <f>VLOOKUP(+L115,All!$F$995:$J$1579,5,FALSE)</f>
        <v>#REF!</v>
      </c>
      <c r="W115" s="253"/>
      <c r="X115" s="850"/>
      <c r="Y115" s="891"/>
      <c r="Z115" s="955"/>
      <c r="AA115" s="795"/>
      <c r="AB115" s="874" t="str">
        <f>All!B877</f>
        <v>Sat</v>
      </c>
      <c r="AC115" s="908">
        <f>All!C877</f>
        <v>44520</v>
      </c>
      <c r="AD115" s="907">
        <f>All!D877-3/24</f>
        <v>0.375</v>
      </c>
      <c r="AE115" s="874" t="str">
        <f>All!E877</f>
        <v>Fox</v>
      </c>
      <c r="AF115" s="874" t="str">
        <f>All!F877</f>
        <v>Iowa State</v>
      </c>
      <c r="AG115" s="874" t="str">
        <f>All!G877</f>
        <v>B12</v>
      </c>
      <c r="AH115" s="874" t="str">
        <f>All!H877</f>
        <v>Oklahoma</v>
      </c>
      <c r="AI115" s="874" t="str">
        <f>All!I877</f>
        <v>B12</v>
      </c>
      <c r="AJ115" s="874" t="str">
        <f>All!J877</f>
        <v>Oklahoma</v>
      </c>
      <c r="AK115" s="874" t="str">
        <f>All!K877</f>
        <v>Iowa State</v>
      </c>
      <c r="AL115" s="909">
        <f>All!L877</f>
        <v>3.5</v>
      </c>
      <c r="AM115" s="910">
        <f>All!M877</f>
        <v>60</v>
      </c>
      <c r="AN115" s="910" t="str">
        <f>All!T877</f>
        <v>Iowa State</v>
      </c>
      <c r="AO115" s="910" t="e">
        <f>All!#REF!</f>
        <v>#REF!</v>
      </c>
      <c r="AP115" s="910"/>
      <c r="AQ115" s="910" t="e">
        <f>All!#REF!</f>
        <v>#REF!</v>
      </c>
      <c r="AS115" s="874" t="str">
        <f>All!V877</f>
        <v>Iowa State</v>
      </c>
      <c r="AT115" s="874">
        <f>All!W877</f>
        <v>37</v>
      </c>
      <c r="AU115" s="874" t="str">
        <f>All!X877</f>
        <v>Oklahoma</v>
      </c>
      <c r="AV115" s="874">
        <f>All!Y877</f>
        <v>30</v>
      </c>
      <c r="AW115" s="874" t="str">
        <f>All!Z877</f>
        <v>X</v>
      </c>
      <c r="AX115" s="874" t="e">
        <f>All!#REF!</f>
        <v>#REF!</v>
      </c>
      <c r="AY115" s="874" t="e">
        <f>All!#REF!</f>
        <v>#REF!</v>
      </c>
      <c r="AZ115" s="874" t="e">
        <f>All!#REF!</f>
        <v>#REF!</v>
      </c>
      <c r="BA115" s="874" t="e">
        <f>All!#REF!</f>
        <v>#REF!</v>
      </c>
      <c r="BB115" s="874" t="e">
        <f>All!#REF!</f>
        <v>#REF!</v>
      </c>
      <c r="BC115" s="874" t="e">
        <f>All!#REF!</f>
        <v>#REF!</v>
      </c>
      <c r="BD115" s="874" t="e">
        <f>All!#REF!</f>
        <v>#REF!</v>
      </c>
      <c r="BE115" s="874" t="e">
        <f>All!#REF!</f>
        <v>#REF!</v>
      </c>
      <c r="BF115" s="874" t="e">
        <f>All!#REF!</f>
        <v>#REF!</v>
      </c>
      <c r="BG115" s="874" t="e">
        <f>All!#REF!</f>
        <v>#REF!</v>
      </c>
      <c r="BH115" s="874" t="e">
        <f>All!#REF!</f>
        <v>#REF!</v>
      </c>
      <c r="BI115" s="874" t="e">
        <f>All!#REF!</f>
        <v>#REF!</v>
      </c>
      <c r="BJ115" s="874" t="e">
        <f>All!#REF!</f>
        <v>#REF!</v>
      </c>
      <c r="BK115" s="874" t="e">
        <f>All!#REF!</f>
        <v>#REF!</v>
      </c>
      <c r="BL115" s="874" t="e">
        <f>All!#REF!</f>
        <v>#REF!</v>
      </c>
      <c r="BM115" s="874" t="e">
        <f>All!#REF!</f>
        <v>#REF!</v>
      </c>
      <c r="BN115" s="874" t="e">
        <f>All!#REF!</f>
        <v>#REF!</v>
      </c>
      <c r="BO115" s="874" t="e">
        <f>All!#REF!</f>
        <v>#REF!</v>
      </c>
      <c r="BP115" s="874" t="e">
        <f>All!#REF!</f>
        <v>#REF!</v>
      </c>
      <c r="BQ115" s="874" t="e">
        <f>All!#REF!</f>
        <v>#REF!</v>
      </c>
    </row>
    <row r="116" spans="1:87" s="605" customFormat="1" ht="15" customHeight="1" x14ac:dyDescent="0.8">
      <c r="A116" s="939"/>
      <c r="B116" s="756"/>
      <c r="C116" s="603"/>
      <c r="D116" s="755" t="e">
        <f>AH135</f>
        <v>#REF!</v>
      </c>
      <c r="E116" s="861" t="e">
        <f>K115</f>
        <v>#REF!</v>
      </c>
      <c r="F116" s="609"/>
      <c r="G116" s="609"/>
      <c r="H116" s="889"/>
      <c r="I116" s="889"/>
      <c r="J116" s="123"/>
      <c r="K116" s="123"/>
      <c r="L116" s="879" t="e">
        <f>+D116</f>
        <v>#REF!</v>
      </c>
      <c r="M116" s="73"/>
      <c r="N116" s="929">
        <v>5</v>
      </c>
      <c r="O116" s="930">
        <v>4</v>
      </c>
      <c r="P116" s="931">
        <v>0</v>
      </c>
      <c r="Q116" s="649"/>
      <c r="R116" s="929" t="e">
        <f>S115</f>
        <v>#REF!</v>
      </c>
      <c r="S116" s="930" t="e">
        <f>R115</f>
        <v>#REF!</v>
      </c>
      <c r="T116" s="931" t="e">
        <f>T115</f>
        <v>#REF!</v>
      </c>
      <c r="U116" s="894"/>
      <c r="V116" s="906" t="e">
        <f>VLOOKUP(+L116,All!$F$995:$J$1579,5,FALSE)</f>
        <v>#REF!</v>
      </c>
      <c r="W116" s="253"/>
      <c r="X116" s="925" t="s">
        <v>502</v>
      </c>
      <c r="Y116" s="854"/>
      <c r="Z116" s="956" t="s">
        <v>538</v>
      </c>
      <c r="AA116" s="957" t="e">
        <f>I115</f>
        <v>#REF!</v>
      </c>
      <c r="AB116" s="479" t="str">
        <f>All!B836</f>
        <v>Sat</v>
      </c>
      <c r="AC116" s="840">
        <f>All!C836</f>
        <v>44513</v>
      </c>
      <c r="AD116" s="479"/>
      <c r="AE116" s="479"/>
      <c r="AF116" s="479"/>
      <c r="AG116" s="479"/>
      <c r="AH116" s="479"/>
      <c r="AI116" s="479"/>
      <c r="AJ116" s="479"/>
      <c r="AK116" s="479"/>
      <c r="AL116" s="479"/>
      <c r="AM116" s="479"/>
      <c r="AN116" s="874"/>
      <c r="AO116" s="874"/>
      <c r="AP116" s="874"/>
      <c r="AQ116" s="874"/>
      <c r="AS116" s="479"/>
      <c r="AT116" s="479"/>
      <c r="AU116" s="479"/>
      <c r="AV116" s="479"/>
      <c r="AW116" s="479"/>
      <c r="AX116" s="479"/>
      <c r="AY116" s="479"/>
      <c r="AZ116" s="479"/>
      <c r="BA116" s="479"/>
      <c r="BB116" s="479"/>
      <c r="BC116" s="479"/>
      <c r="BD116" s="479"/>
      <c r="BE116" s="479"/>
      <c r="BF116" s="479"/>
      <c r="BG116" s="479"/>
      <c r="BH116" s="479"/>
      <c r="BI116" s="479"/>
      <c r="BJ116" s="479"/>
      <c r="BK116" s="479"/>
      <c r="BL116" s="479"/>
      <c r="BM116" s="479"/>
      <c r="BN116" s="479"/>
      <c r="BO116" s="479"/>
      <c r="BP116" s="479"/>
      <c r="BQ116" s="479"/>
    </row>
    <row r="117" spans="1:87" s="918" customFormat="1" ht="5" customHeight="1" x14ac:dyDescent="0.75">
      <c r="Z117" s="747"/>
      <c r="AA117" s="747"/>
      <c r="AB117" s="479" t="str">
        <f>All!B837</f>
        <v>Sat</v>
      </c>
      <c r="AC117" s="840">
        <f>All!C837</f>
        <v>44513</v>
      </c>
      <c r="AD117" s="605"/>
      <c r="AE117" s="605"/>
      <c r="AF117" s="605"/>
      <c r="AG117" s="605"/>
      <c r="AH117" s="605"/>
      <c r="AI117" s="605"/>
      <c r="AJ117" s="605"/>
      <c r="AK117" s="605"/>
      <c r="AL117" s="605"/>
      <c r="AM117" s="605"/>
      <c r="AS117" s="605"/>
      <c r="AT117" s="605"/>
      <c r="AU117" s="605"/>
      <c r="AV117" s="605"/>
      <c r="AW117" s="605"/>
      <c r="AX117" s="605"/>
      <c r="AY117" s="605"/>
      <c r="AZ117" s="605"/>
      <c r="BA117" s="605"/>
      <c r="BB117" s="605"/>
      <c r="BC117" s="605"/>
      <c r="BD117" s="605"/>
      <c r="BE117" s="605"/>
      <c r="BF117" s="605"/>
      <c r="BG117" s="605"/>
      <c r="BH117" s="605"/>
      <c r="BI117" s="605"/>
      <c r="BJ117" s="605"/>
      <c r="BK117" s="605"/>
      <c r="BL117" s="605"/>
      <c r="BM117" s="605"/>
      <c r="BN117" s="605"/>
      <c r="BO117" s="605"/>
      <c r="BP117" s="605"/>
      <c r="BQ117" s="605"/>
      <c r="BR117" s="874" t="e">
        <f>All!#REF!</f>
        <v>#REF!</v>
      </c>
      <c r="BS117" s="874" t="e">
        <f>All!#REF!</f>
        <v>#REF!</v>
      </c>
    </row>
    <row r="118" spans="1:87" s="479" customFormat="1" ht="15" customHeight="1" x14ac:dyDescent="0.8">
      <c r="A118" s="938">
        <v>211</v>
      </c>
      <c r="B118" s="754">
        <f>All!D792-3/24</f>
        <v>0.54166666666666663</v>
      </c>
      <c r="C118" s="889"/>
      <c r="D118" s="754" t="str">
        <f>All!F792</f>
        <v>Tulsa</v>
      </c>
      <c r="E118" s="853">
        <f>IF(+D118=F118,-J118,+J118)</f>
        <v>-3</v>
      </c>
      <c r="F118" s="880" t="str">
        <f>All!J792</f>
        <v>Tulsa</v>
      </c>
      <c r="G118" s="880" t="str">
        <f>All!K792</f>
        <v>Tulane</v>
      </c>
      <c r="H118" s="880" t="str">
        <f>All!N792</f>
        <v>Tulsa</v>
      </c>
      <c r="I118" s="880">
        <f>All!Q792</f>
        <v>13</v>
      </c>
      <c r="J118" s="883">
        <f>All!L792</f>
        <v>3</v>
      </c>
      <c r="K118" s="883">
        <f>All!M792</f>
        <v>58</v>
      </c>
      <c r="L118" s="882" t="str">
        <f>+D118</f>
        <v>Tulsa</v>
      </c>
      <c r="M118" s="878"/>
      <c r="N118" s="926">
        <v>4</v>
      </c>
      <c r="O118" s="927">
        <v>5</v>
      </c>
      <c r="P118" s="928">
        <v>0</v>
      </c>
      <c r="Q118" s="894"/>
      <c r="R118" s="926" t="e">
        <f>VLOOKUP(+$D118,All!#REF!,9,FALSE)</f>
        <v>#REF!</v>
      </c>
      <c r="S118" s="927" t="e">
        <f>VLOOKUP(+$D118,All!#REF!,10,FALSE)</f>
        <v>#REF!</v>
      </c>
      <c r="T118" s="928" t="e">
        <f>VLOOKUP(+$D118,All!#REF!,11,FALSE)</f>
        <v>#REF!</v>
      </c>
      <c r="U118" s="894"/>
      <c r="V118" s="897">
        <f>VLOOKUP(+L118,All!$F$995:$J$1579,5,FALSE)</f>
        <v>64.599999999999994</v>
      </c>
      <c r="W118" s="878"/>
      <c r="X118" s="926" t="str">
        <f>AS20</f>
        <v>Tulsa</v>
      </c>
      <c r="Y118" s="928">
        <f>AT20</f>
        <v>30</v>
      </c>
      <c r="Z118" s="955"/>
      <c r="AA118" s="795"/>
      <c r="AB118" s="874" t="str">
        <f>All!B880</f>
        <v>Sat</v>
      </c>
      <c r="AC118" s="908">
        <f>All!C880</f>
        <v>44520</v>
      </c>
      <c r="AD118" s="907">
        <f>All!D880-3/24</f>
        <v>0.375</v>
      </c>
      <c r="AE118" s="874" t="str">
        <f>All!E880</f>
        <v>ESPN2</v>
      </c>
      <c r="AF118" s="874" t="str">
        <f>All!F880</f>
        <v>Texas</v>
      </c>
      <c r="AG118" s="874" t="str">
        <f>All!G880</f>
        <v>B12</v>
      </c>
      <c r="AH118" s="874" t="str">
        <f>All!H880</f>
        <v>West Virginia</v>
      </c>
      <c r="AI118" s="874" t="str">
        <f>All!I880</f>
        <v>B12</v>
      </c>
      <c r="AJ118" s="874" t="str">
        <f>All!J880</f>
        <v>West Virginia</v>
      </c>
      <c r="AK118" s="874" t="str">
        <f>All!K880</f>
        <v>Texas</v>
      </c>
      <c r="AL118" s="909">
        <f>All!L880</f>
        <v>3</v>
      </c>
      <c r="AM118" s="910">
        <f>All!M880</f>
        <v>56.5</v>
      </c>
      <c r="AN118" s="910" t="str">
        <f>All!T880</f>
        <v>West Virginia</v>
      </c>
      <c r="AO118" s="910" t="e">
        <f>All!#REF!</f>
        <v>#REF!</v>
      </c>
      <c r="AP118" s="910"/>
      <c r="AQ118" s="910" t="e">
        <f>All!#REF!</f>
        <v>#REF!</v>
      </c>
      <c r="AS118" s="874" t="str">
        <f>All!V880</f>
        <v>Texas</v>
      </c>
      <c r="AT118" s="874">
        <f>All!W880</f>
        <v>17</v>
      </c>
      <c r="AU118" s="874" t="str">
        <f>All!X880</f>
        <v>West Virginia</v>
      </c>
      <c r="AV118" s="874">
        <f>All!Y880</f>
        <v>13</v>
      </c>
      <c r="AW118" s="874">
        <f>All!Z880</f>
        <v>0</v>
      </c>
      <c r="AX118" s="874" t="e">
        <f>All!#REF!</f>
        <v>#REF!</v>
      </c>
      <c r="AY118" s="874" t="e">
        <f>All!#REF!</f>
        <v>#REF!</v>
      </c>
      <c r="AZ118" s="874" t="e">
        <f>All!#REF!</f>
        <v>#REF!</v>
      </c>
      <c r="BA118" s="874" t="e">
        <f>All!#REF!</f>
        <v>#REF!</v>
      </c>
      <c r="BB118" s="874" t="e">
        <f>All!#REF!</f>
        <v>#REF!</v>
      </c>
      <c r="BC118" s="874" t="e">
        <f>All!#REF!</f>
        <v>#REF!</v>
      </c>
      <c r="BD118" s="874" t="e">
        <f>All!#REF!</f>
        <v>#REF!</v>
      </c>
      <c r="BE118" s="874" t="e">
        <f>All!#REF!</f>
        <v>#REF!</v>
      </c>
      <c r="BF118" s="874" t="e">
        <f>All!#REF!</f>
        <v>#REF!</v>
      </c>
      <c r="BG118" s="874" t="e">
        <f>All!#REF!</f>
        <v>#REF!</v>
      </c>
      <c r="BH118" s="874" t="e">
        <f>All!#REF!</f>
        <v>#REF!</v>
      </c>
      <c r="BI118" s="874" t="e">
        <f>All!#REF!</f>
        <v>#REF!</v>
      </c>
      <c r="BJ118" s="874" t="e">
        <f>All!#REF!</f>
        <v>#REF!</v>
      </c>
      <c r="BK118" s="874" t="e">
        <f>All!#REF!</f>
        <v>#REF!</v>
      </c>
      <c r="BL118" s="874" t="e">
        <f>All!#REF!</f>
        <v>#REF!</v>
      </c>
      <c r="BM118" s="874" t="e">
        <f>All!#REF!</f>
        <v>#REF!</v>
      </c>
      <c r="BN118" s="874" t="e">
        <f>All!#REF!</f>
        <v>#REF!</v>
      </c>
      <c r="BO118" s="874" t="e">
        <f>All!#REF!</f>
        <v>#REF!</v>
      </c>
      <c r="BP118" s="874" t="e">
        <f>All!#REF!</f>
        <v>#REF!</v>
      </c>
      <c r="BQ118" s="874" t="e">
        <f>All!#REF!</f>
        <v>#REF!</v>
      </c>
      <c r="BR118" s="479" t="e">
        <f>All!#REF!</f>
        <v>#REF!</v>
      </c>
      <c r="BS118" s="479" t="e">
        <f>All!#REF!</f>
        <v>#REF!</v>
      </c>
    </row>
    <row r="119" spans="1:87" s="605" customFormat="1" ht="15" customHeight="1" x14ac:dyDescent="0.8">
      <c r="A119" s="939">
        <f>+A118+1</f>
        <v>212</v>
      </c>
      <c r="B119" s="756" t="str">
        <f>All!E792</f>
        <v>ESPNU</v>
      </c>
      <c r="C119" s="884"/>
      <c r="D119" s="755" t="str">
        <f>All!H792</f>
        <v>Tulane</v>
      </c>
      <c r="E119" s="861">
        <f>K118</f>
        <v>58</v>
      </c>
      <c r="F119" s="889"/>
      <c r="G119" s="889"/>
      <c r="H119" s="889"/>
      <c r="I119" s="889"/>
      <c r="J119" s="877"/>
      <c r="K119" s="877"/>
      <c r="L119" s="879" t="str">
        <f>+D119</f>
        <v>Tulane</v>
      </c>
      <c r="M119" s="876"/>
      <c r="N119" s="929">
        <v>4</v>
      </c>
      <c r="O119" s="930">
        <v>5</v>
      </c>
      <c r="P119" s="931">
        <v>0</v>
      </c>
      <c r="Q119" s="893"/>
      <c r="R119" s="929" t="e">
        <f>S118</f>
        <v>#REF!</v>
      </c>
      <c r="S119" s="930" t="e">
        <f>R118</f>
        <v>#REF!</v>
      </c>
      <c r="T119" s="931" t="e">
        <f>T118</f>
        <v>#REF!</v>
      </c>
      <c r="U119" s="893"/>
      <c r="V119" s="906">
        <f>VLOOKUP(+L119,All!$F$995:$J$1579,5,FALSE)</f>
        <v>60.25</v>
      </c>
      <c r="W119" s="876"/>
      <c r="X119" s="925" t="str">
        <f>AU20</f>
        <v>Tulane</v>
      </c>
      <c r="Y119" s="931">
        <f>AV20</f>
        <v>24</v>
      </c>
      <c r="Z119" s="956" t="str">
        <f>AN20</f>
        <v>Tulane</v>
      </c>
      <c r="AA119" s="957">
        <f>I118</f>
        <v>13</v>
      </c>
      <c r="AB119" s="479" t="str">
        <f>All!B839</f>
        <v>Sat</v>
      </c>
      <c r="AC119" s="840">
        <f>All!C839</f>
        <v>44513</v>
      </c>
      <c r="AD119" s="839">
        <f>All!D820-3/24</f>
        <v>0.66666666666666663</v>
      </c>
      <c r="AE119" s="479" t="str">
        <f>All!E820</f>
        <v>CBSSN</v>
      </c>
      <c r="AF119" s="479" t="str">
        <f>All!F820</f>
        <v>Air Force</v>
      </c>
      <c r="AG119" s="479" t="str">
        <f>All!G820</f>
        <v>MWC</v>
      </c>
      <c r="AH119" s="479" t="str">
        <f>All!H820</f>
        <v>Colorado State</v>
      </c>
      <c r="AI119" s="479" t="str">
        <f>All!I820</f>
        <v>MWC</v>
      </c>
      <c r="AJ119" s="479" t="str">
        <f>All!J820</f>
        <v>Air Force</v>
      </c>
      <c r="AK119" s="479" t="str">
        <f>All!K820</f>
        <v>Colorado State</v>
      </c>
      <c r="AL119" s="841">
        <f>All!L820</f>
        <v>2.5</v>
      </c>
      <c r="AM119" s="842">
        <f>All!M820</f>
        <v>45.5</v>
      </c>
      <c r="AN119" s="910" t="str">
        <f>All!T820</f>
        <v>Air Force</v>
      </c>
      <c r="AO119" s="910" t="e">
        <f>All!#REF!</f>
        <v>#REF!</v>
      </c>
      <c r="AP119" s="910"/>
      <c r="AQ119" s="910" t="e">
        <f>All!#REF!</f>
        <v>#REF!</v>
      </c>
      <c r="AS119" s="479">
        <f>All!V820</f>
        <v>0</v>
      </c>
      <c r="AT119" s="479">
        <f>All!W820</f>
        <v>0</v>
      </c>
      <c r="AU119" s="479" t="str">
        <f>All!X820</f>
        <v>DNP</v>
      </c>
      <c r="AV119" s="479">
        <f>All!Y820</f>
        <v>0</v>
      </c>
      <c r="AW119" s="479">
        <f>All!Z820</f>
        <v>0</v>
      </c>
      <c r="AX119" s="479" t="e">
        <f>All!#REF!</f>
        <v>#REF!</v>
      </c>
      <c r="AY119" s="479" t="e">
        <f>All!#REF!</f>
        <v>#REF!</v>
      </c>
      <c r="AZ119" s="479" t="e">
        <f>All!#REF!</f>
        <v>#REF!</v>
      </c>
      <c r="BA119" s="479" t="e">
        <f>All!#REF!</f>
        <v>#REF!</v>
      </c>
      <c r="BB119" s="479" t="e">
        <f>All!#REF!</f>
        <v>#REF!</v>
      </c>
      <c r="BC119" s="479" t="e">
        <f>All!#REF!</f>
        <v>#REF!</v>
      </c>
      <c r="BD119" s="479" t="e">
        <f>All!#REF!</f>
        <v>#REF!</v>
      </c>
      <c r="BE119" s="479" t="e">
        <f>All!#REF!</f>
        <v>#REF!</v>
      </c>
      <c r="BF119" s="479" t="e">
        <f>All!#REF!</f>
        <v>#REF!</v>
      </c>
      <c r="BG119" s="479" t="e">
        <f>All!#REF!</f>
        <v>#REF!</v>
      </c>
      <c r="BH119" s="479" t="e">
        <f>All!#REF!</f>
        <v>#REF!</v>
      </c>
      <c r="BI119" s="479" t="e">
        <f>All!#REF!</f>
        <v>#REF!</v>
      </c>
      <c r="BJ119" s="479" t="e">
        <f>All!#REF!</f>
        <v>#REF!</v>
      </c>
      <c r="BK119" s="479" t="e">
        <f>All!#REF!</f>
        <v>#REF!</v>
      </c>
      <c r="BL119" s="479" t="e">
        <f>All!#REF!</f>
        <v>#REF!</v>
      </c>
      <c r="BM119" s="479" t="e">
        <f>All!#REF!</f>
        <v>#REF!</v>
      </c>
      <c r="BN119" s="479" t="e">
        <f>All!#REF!</f>
        <v>#REF!</v>
      </c>
      <c r="BO119" s="479" t="e">
        <f>All!#REF!</f>
        <v>#REF!</v>
      </c>
      <c r="BP119" s="479" t="e">
        <f>All!#REF!</f>
        <v>#REF!</v>
      </c>
      <c r="BQ119" s="479" t="e">
        <f>All!#REF!</f>
        <v>#REF!</v>
      </c>
      <c r="BR119" s="479" t="e">
        <f>All!#REF!</f>
        <v>#REF!</v>
      </c>
      <c r="BS119" s="479" t="e">
        <f>All!#REF!</f>
        <v>#REF!</v>
      </c>
    </row>
    <row r="120" spans="1:87" s="918" customFormat="1" ht="5" customHeight="1" x14ac:dyDescent="0.75">
      <c r="Z120" s="747"/>
      <c r="AA120" s="747"/>
      <c r="AB120" s="479" t="str">
        <f>All!B840</f>
        <v>Sat</v>
      </c>
      <c r="AC120" s="840">
        <f>All!C840</f>
        <v>44513</v>
      </c>
      <c r="AD120" s="839">
        <f>All!D821-3/24</f>
        <v>0.66666666666666663</v>
      </c>
      <c r="AE120" s="479">
        <f>All!E821</f>
        <v>0</v>
      </c>
      <c r="AF120" s="479" t="str">
        <f>All!F821</f>
        <v>New Mexico</v>
      </c>
      <c r="AG120" s="479" t="str">
        <f>All!G821</f>
        <v>MWC</v>
      </c>
      <c r="AH120" s="479" t="str">
        <f>All!H821</f>
        <v>Fresno State</v>
      </c>
      <c r="AI120" s="479" t="str">
        <f>All!I821</f>
        <v>MWC</v>
      </c>
      <c r="AJ120" s="479" t="str">
        <f>All!J821</f>
        <v>Fresno State</v>
      </c>
      <c r="AK120" s="479" t="str">
        <f>All!K821</f>
        <v>New Mexico</v>
      </c>
      <c r="AL120" s="841">
        <f>All!L821</f>
        <v>24.5</v>
      </c>
      <c r="AM120" s="842">
        <f>All!M821</f>
        <v>50.5</v>
      </c>
      <c r="AN120" s="910" t="str">
        <f>All!T821</f>
        <v>Fresno State</v>
      </c>
      <c r="AO120" s="910" t="e">
        <f>All!#REF!</f>
        <v>#REF!</v>
      </c>
      <c r="AP120" s="910"/>
      <c r="AQ120" s="910" t="e">
        <f>All!#REF!</f>
        <v>#REF!</v>
      </c>
      <c r="AS120" s="479" t="str">
        <f>All!V821</f>
        <v>New Mexico</v>
      </c>
      <c r="AT120" s="479">
        <f>All!W821</f>
        <v>49</v>
      </c>
      <c r="AU120" s="479" t="str">
        <f>All!X821</f>
        <v>Fresno State</v>
      </c>
      <c r="AV120" s="479">
        <f>All!Y821</f>
        <v>39</v>
      </c>
      <c r="AW120" s="479">
        <f>All!Z821</f>
        <v>0</v>
      </c>
      <c r="AX120" s="479" t="e">
        <f>All!#REF!</f>
        <v>#REF!</v>
      </c>
      <c r="AY120" s="479" t="e">
        <f>All!#REF!</f>
        <v>#REF!</v>
      </c>
      <c r="AZ120" s="479" t="e">
        <f>All!#REF!</f>
        <v>#REF!</v>
      </c>
      <c r="BA120" s="479" t="e">
        <f>All!#REF!</f>
        <v>#REF!</v>
      </c>
      <c r="BB120" s="479" t="e">
        <f>All!#REF!</f>
        <v>#REF!</v>
      </c>
      <c r="BC120" s="479" t="e">
        <f>All!#REF!</f>
        <v>#REF!</v>
      </c>
      <c r="BD120" s="479" t="e">
        <f>All!#REF!</f>
        <v>#REF!</v>
      </c>
      <c r="BE120" s="479" t="e">
        <f>All!#REF!</f>
        <v>#REF!</v>
      </c>
      <c r="BF120" s="479" t="e">
        <f>All!#REF!</f>
        <v>#REF!</v>
      </c>
      <c r="BG120" s="479" t="e">
        <f>All!#REF!</f>
        <v>#REF!</v>
      </c>
      <c r="BH120" s="479" t="e">
        <f>All!#REF!</f>
        <v>#REF!</v>
      </c>
      <c r="BI120" s="479" t="e">
        <f>All!#REF!</f>
        <v>#REF!</v>
      </c>
      <c r="BJ120" s="479" t="e">
        <f>All!#REF!</f>
        <v>#REF!</v>
      </c>
      <c r="BK120" s="479" t="e">
        <f>All!#REF!</f>
        <v>#REF!</v>
      </c>
      <c r="BL120" s="479" t="e">
        <f>All!#REF!</f>
        <v>#REF!</v>
      </c>
      <c r="BM120" s="479" t="e">
        <f>All!#REF!</f>
        <v>#REF!</v>
      </c>
      <c r="BN120" s="479" t="e">
        <f>All!#REF!</f>
        <v>#REF!</v>
      </c>
      <c r="BO120" s="479" t="e">
        <f>All!#REF!</f>
        <v>#REF!</v>
      </c>
      <c r="BP120" s="479" t="e">
        <f>All!#REF!</f>
        <v>#REF!</v>
      </c>
      <c r="BQ120" s="479" t="e">
        <f>All!#REF!</f>
        <v>#REF!</v>
      </c>
      <c r="BR120" s="874" t="e">
        <f>All!#REF!</f>
        <v>#REF!</v>
      </c>
      <c r="BS120" s="874" t="e">
        <f>All!#REF!</f>
        <v>#REF!</v>
      </c>
    </row>
    <row r="121" spans="1:87" s="479" customFormat="1" ht="15" customHeight="1" x14ac:dyDescent="0.8">
      <c r="A121" s="938">
        <v>139</v>
      </c>
      <c r="B121" s="754">
        <f>AD30</f>
        <v>0.54166666666666663</v>
      </c>
      <c r="C121" s="609"/>
      <c r="D121" s="754" t="str">
        <f>AF30</f>
        <v>Maryland</v>
      </c>
      <c r="E121" s="853">
        <f>IF(+D121=F121,-J121,+J121)</f>
        <v>13.5</v>
      </c>
      <c r="F121" s="486" t="str">
        <f>AJ30</f>
        <v>Michigan State</v>
      </c>
      <c r="G121" s="486" t="str">
        <f>AK30</f>
        <v>Maryland</v>
      </c>
      <c r="H121" s="880" t="str">
        <f>AN30</f>
        <v>Michigan State</v>
      </c>
      <c r="I121" s="880" t="e">
        <f>AQ30</f>
        <v>#REF!</v>
      </c>
      <c r="J121" s="601">
        <f>AL30</f>
        <v>13.5</v>
      </c>
      <c r="K121" s="601">
        <f>AM30</f>
        <v>62.5</v>
      </c>
      <c r="L121" s="490" t="str">
        <f>+D121</f>
        <v>Maryland</v>
      </c>
      <c r="M121" s="253"/>
      <c r="N121" s="761">
        <v>3</v>
      </c>
      <c r="O121" s="762">
        <v>6</v>
      </c>
      <c r="P121" s="763">
        <v>0</v>
      </c>
      <c r="Q121" s="649"/>
      <c r="R121" s="761" t="e">
        <f>VLOOKUP(+$D121,All!#REF!,9,FALSE)</f>
        <v>#REF!</v>
      </c>
      <c r="S121" s="762" t="e">
        <f>VLOOKUP(+$D121,All!#REF!,10,FALSE)</f>
        <v>#REF!</v>
      </c>
      <c r="T121" s="763" t="e">
        <f>VLOOKUP(+$D121,All!#REF!,11,FALSE)</f>
        <v>#REF!</v>
      </c>
      <c r="U121" s="894"/>
      <c r="V121" s="897">
        <f>VLOOKUP(+L121,All!$F$995:$J$1579,5,FALSE)</f>
        <v>70.45</v>
      </c>
      <c r="W121" s="253"/>
      <c r="X121" s="934"/>
      <c r="Y121" s="920"/>
      <c r="Z121" s="955"/>
      <c r="AA121" s="795"/>
      <c r="AB121" s="874" t="str">
        <f>All!B841</f>
        <v>Sat</v>
      </c>
      <c r="AC121" s="908">
        <f>All!C841</f>
        <v>44513</v>
      </c>
      <c r="AD121" s="907">
        <f>All!D822-3/24</f>
        <v>0.8125</v>
      </c>
      <c r="AE121" s="874" t="str">
        <f>All!E822</f>
        <v>CBSSN</v>
      </c>
      <c r="AF121" s="874" t="str">
        <f>All!F822</f>
        <v>Nevada</v>
      </c>
      <c r="AG121" s="874" t="str">
        <f>All!G822</f>
        <v>MWC</v>
      </c>
      <c r="AH121" s="874" t="str">
        <f>All!H822</f>
        <v>San Diego State</v>
      </c>
      <c r="AI121" s="874" t="str">
        <f>All!I822</f>
        <v>MWC</v>
      </c>
      <c r="AJ121" s="874" t="str">
        <f>All!J822</f>
        <v>San Diego State</v>
      </c>
      <c r="AK121" s="874" t="str">
        <f>All!K822</f>
        <v>Nevada</v>
      </c>
      <c r="AL121" s="909">
        <f>All!L822</f>
        <v>2.5</v>
      </c>
      <c r="AM121" s="910">
        <f>All!M822</f>
        <v>46.5</v>
      </c>
      <c r="AN121" s="910" t="str">
        <f>All!T822</f>
        <v>Nevada</v>
      </c>
      <c r="AO121" s="910" t="e">
        <f>All!#REF!</f>
        <v>#REF!</v>
      </c>
      <c r="AP121" s="910"/>
      <c r="AQ121" s="910" t="e">
        <f>All!#REF!</f>
        <v>#REF!</v>
      </c>
      <c r="AS121" s="874" t="str">
        <f>All!V822</f>
        <v>Nevada</v>
      </c>
      <c r="AT121" s="874">
        <f>All!W822</f>
        <v>26</v>
      </c>
      <c r="AU121" s="874" t="str">
        <f>All!X822</f>
        <v>San Diego State</v>
      </c>
      <c r="AV121" s="874">
        <f>All!Y822</f>
        <v>21</v>
      </c>
      <c r="AW121" s="874">
        <f>All!Z822</f>
        <v>0</v>
      </c>
      <c r="AX121" s="874" t="e">
        <f>All!#REF!</f>
        <v>#REF!</v>
      </c>
      <c r="AY121" s="874" t="e">
        <f>All!#REF!</f>
        <v>#REF!</v>
      </c>
      <c r="AZ121" s="874" t="e">
        <f>All!#REF!</f>
        <v>#REF!</v>
      </c>
      <c r="BA121" s="874" t="e">
        <f>All!#REF!</f>
        <v>#REF!</v>
      </c>
      <c r="BB121" s="874" t="e">
        <f>All!#REF!</f>
        <v>#REF!</v>
      </c>
      <c r="BC121" s="874" t="e">
        <f>All!#REF!</f>
        <v>#REF!</v>
      </c>
      <c r="BD121" s="874" t="e">
        <f>All!#REF!</f>
        <v>#REF!</v>
      </c>
      <c r="BE121" s="874" t="e">
        <f>All!#REF!</f>
        <v>#REF!</v>
      </c>
      <c r="BF121" s="874" t="e">
        <f>All!#REF!</f>
        <v>#REF!</v>
      </c>
      <c r="BG121" s="874" t="e">
        <f>All!#REF!</f>
        <v>#REF!</v>
      </c>
      <c r="BH121" s="874" t="e">
        <f>All!#REF!</f>
        <v>#REF!</v>
      </c>
      <c r="BI121" s="874" t="e">
        <f>All!#REF!</f>
        <v>#REF!</v>
      </c>
      <c r="BJ121" s="874" t="e">
        <f>All!#REF!</f>
        <v>#REF!</v>
      </c>
      <c r="BK121" s="874" t="e">
        <f>All!#REF!</f>
        <v>#REF!</v>
      </c>
      <c r="BL121" s="874" t="e">
        <f>All!#REF!</f>
        <v>#REF!</v>
      </c>
      <c r="BM121" s="874" t="e">
        <f>All!#REF!</f>
        <v>#REF!</v>
      </c>
      <c r="BN121" s="874" t="e">
        <f>All!#REF!</f>
        <v>#REF!</v>
      </c>
      <c r="BO121" s="874" t="e">
        <f>All!#REF!</f>
        <v>#REF!</v>
      </c>
      <c r="BP121" s="874" t="e">
        <f>All!#REF!</f>
        <v>#REF!</v>
      </c>
      <c r="BQ121" s="874" t="e">
        <f>All!#REF!</f>
        <v>#REF!</v>
      </c>
      <c r="BR121" s="874" t="e">
        <f>All!#REF!</f>
        <v>#REF!</v>
      </c>
      <c r="BS121" s="874" t="e">
        <f>All!#REF!</f>
        <v>#REF!</v>
      </c>
      <c r="BT121" s="918"/>
      <c r="BU121" s="918"/>
      <c r="BV121" s="605"/>
      <c r="BW121" s="605"/>
    </row>
    <row r="122" spans="1:87" s="605" customFormat="1" ht="15" customHeight="1" x14ac:dyDescent="0.8">
      <c r="A122" s="941">
        <f>+A121+1</f>
        <v>140</v>
      </c>
      <c r="B122" s="756" t="str">
        <f>AE30</f>
        <v>Fox</v>
      </c>
      <c r="C122" s="603"/>
      <c r="D122" s="755" t="str">
        <f>AH30</f>
        <v>Michigan State</v>
      </c>
      <c r="E122" s="861">
        <f>K121</f>
        <v>62.5</v>
      </c>
      <c r="F122" s="609"/>
      <c r="G122" s="609"/>
      <c r="H122" s="889"/>
      <c r="I122" s="889"/>
      <c r="J122" s="123"/>
      <c r="K122" s="123"/>
      <c r="L122" s="361" t="str">
        <f>+D122</f>
        <v>Michigan State</v>
      </c>
      <c r="M122" s="73"/>
      <c r="N122" s="764">
        <v>6</v>
      </c>
      <c r="O122" s="765">
        <v>1</v>
      </c>
      <c r="P122" s="766">
        <v>2</v>
      </c>
      <c r="Q122" s="649"/>
      <c r="R122" s="764" t="e">
        <f>S121</f>
        <v>#REF!</v>
      </c>
      <c r="S122" s="765" t="e">
        <f>R121</f>
        <v>#REF!</v>
      </c>
      <c r="T122" s="766" t="e">
        <f>T121</f>
        <v>#REF!</v>
      </c>
      <c r="U122" s="894"/>
      <c r="V122" s="906">
        <f>VLOOKUP(+L122,All!$F$995:$J$1579,5,FALSE)</f>
        <v>79.290000000000006</v>
      </c>
      <c r="W122" s="253"/>
      <c r="X122" s="935" t="s">
        <v>502</v>
      </c>
      <c r="Y122" s="936"/>
      <c r="Z122" s="956" t="str">
        <f>H121</f>
        <v>Michigan State</v>
      </c>
      <c r="AA122" s="957" t="e">
        <f>I121</f>
        <v>#REF!</v>
      </c>
      <c r="AB122" s="874" t="str">
        <f>All!B842</f>
        <v>Sat</v>
      </c>
      <c r="AC122" s="908">
        <f>All!C842</f>
        <v>44513</v>
      </c>
      <c r="AD122" s="907">
        <f>All!D823-3/24</f>
        <v>0.8125</v>
      </c>
      <c r="AE122" s="874">
        <f>All!E823</f>
        <v>0</v>
      </c>
      <c r="AF122" s="874" t="str">
        <f>All!F823</f>
        <v>Utah State</v>
      </c>
      <c r="AG122" s="874" t="str">
        <f>All!G823</f>
        <v>MWC</v>
      </c>
      <c r="AH122" s="874" t="str">
        <f>All!H823</f>
        <v>San Jose State</v>
      </c>
      <c r="AI122" s="874" t="str">
        <f>All!I823</f>
        <v>MWC</v>
      </c>
      <c r="AJ122" s="874" t="str">
        <f>All!J823</f>
        <v>San Jose State</v>
      </c>
      <c r="AK122" s="874" t="str">
        <f>All!K823</f>
        <v>Utah State</v>
      </c>
      <c r="AL122" s="909">
        <f>All!L823</f>
        <v>4.5</v>
      </c>
      <c r="AM122" s="910">
        <f>All!M823</f>
        <v>56</v>
      </c>
      <c r="AN122" s="910" t="str">
        <f>All!T823</f>
        <v>Utah State</v>
      </c>
      <c r="AO122" s="910" t="e">
        <f>All!#REF!</f>
        <v>#REF!</v>
      </c>
      <c r="AP122" s="910"/>
      <c r="AQ122" s="910" t="e">
        <f>All!#REF!</f>
        <v>#REF!</v>
      </c>
      <c r="AS122" s="874">
        <f>All!V823</f>
        <v>0</v>
      </c>
      <c r="AT122" s="874">
        <f>All!W823</f>
        <v>0</v>
      </c>
      <c r="AU122" s="874" t="str">
        <f>All!X823</f>
        <v>DNP</v>
      </c>
      <c r="AV122" s="874">
        <f>All!Y823</f>
        <v>0</v>
      </c>
      <c r="AW122" s="874">
        <f>All!Z823</f>
        <v>0</v>
      </c>
      <c r="AX122" s="874" t="e">
        <f>All!#REF!</f>
        <v>#REF!</v>
      </c>
      <c r="AY122" s="874" t="e">
        <f>All!#REF!</f>
        <v>#REF!</v>
      </c>
      <c r="AZ122" s="874" t="e">
        <f>All!#REF!</f>
        <v>#REF!</v>
      </c>
      <c r="BA122" s="874" t="e">
        <f>All!#REF!</f>
        <v>#REF!</v>
      </c>
      <c r="BB122" s="874" t="e">
        <f>All!#REF!</f>
        <v>#REF!</v>
      </c>
      <c r="BC122" s="874" t="e">
        <f>All!#REF!</f>
        <v>#REF!</v>
      </c>
      <c r="BD122" s="874" t="e">
        <f>All!#REF!</f>
        <v>#REF!</v>
      </c>
      <c r="BE122" s="874" t="e">
        <f>All!#REF!</f>
        <v>#REF!</v>
      </c>
      <c r="BF122" s="874" t="e">
        <f>All!#REF!</f>
        <v>#REF!</v>
      </c>
      <c r="BG122" s="874" t="e">
        <f>All!#REF!</f>
        <v>#REF!</v>
      </c>
      <c r="BH122" s="874" t="e">
        <f>All!#REF!</f>
        <v>#REF!</v>
      </c>
      <c r="BI122" s="874" t="e">
        <f>All!#REF!</f>
        <v>#REF!</v>
      </c>
      <c r="BJ122" s="874" t="e">
        <f>All!#REF!</f>
        <v>#REF!</v>
      </c>
      <c r="BK122" s="874" t="e">
        <f>All!#REF!</f>
        <v>#REF!</v>
      </c>
      <c r="BL122" s="874" t="e">
        <f>All!#REF!</f>
        <v>#REF!</v>
      </c>
      <c r="BM122" s="874" t="e">
        <f>All!#REF!</f>
        <v>#REF!</v>
      </c>
      <c r="BN122" s="874" t="e">
        <f>All!#REF!</f>
        <v>#REF!</v>
      </c>
      <c r="BO122" s="874" t="e">
        <f>All!#REF!</f>
        <v>#REF!</v>
      </c>
      <c r="BP122" s="874" t="e">
        <f>All!#REF!</f>
        <v>#REF!</v>
      </c>
      <c r="BQ122" s="874" t="e">
        <f>All!#REF!</f>
        <v>#REF!</v>
      </c>
      <c r="BR122" s="874" t="e">
        <f>All!#REF!</f>
        <v>#REF!</v>
      </c>
      <c r="BS122" s="874" t="e">
        <f>All!#REF!</f>
        <v>#REF!</v>
      </c>
      <c r="BT122" s="918"/>
      <c r="BU122" s="918"/>
    </row>
    <row r="123" spans="1:87" s="918" customFormat="1" ht="5" customHeight="1" x14ac:dyDescent="0.8">
      <c r="A123" s="940"/>
      <c r="B123" s="882"/>
      <c r="C123" s="916"/>
      <c r="D123" s="882"/>
      <c r="E123" s="912"/>
      <c r="F123" s="882"/>
      <c r="G123" s="882"/>
      <c r="H123" s="882"/>
      <c r="I123" s="882"/>
      <c r="J123" s="885"/>
      <c r="K123" s="885"/>
      <c r="L123" s="882"/>
      <c r="M123" s="916"/>
      <c r="N123" s="927"/>
      <c r="O123" s="927"/>
      <c r="P123" s="927"/>
      <c r="Q123" s="924"/>
      <c r="R123" s="927"/>
      <c r="S123" s="927"/>
      <c r="T123" s="927"/>
      <c r="U123" s="924"/>
      <c r="V123" s="898"/>
      <c r="W123" s="916"/>
      <c r="X123" s="882"/>
      <c r="Y123" s="890"/>
      <c r="Z123" s="954"/>
      <c r="AA123" s="917"/>
      <c r="AB123" s="874" t="str">
        <f>All!B843</f>
        <v>Sat</v>
      </c>
      <c r="AC123" s="908">
        <f>All!C843</f>
        <v>44513</v>
      </c>
      <c r="AD123" s="907">
        <f>All!D824-3/24</f>
        <v>0.54166666666666663</v>
      </c>
      <c r="AE123" s="874">
        <f>All!E824</f>
        <v>0</v>
      </c>
      <c r="AF123" s="874" t="str">
        <f>All!F824</f>
        <v>Hawaii</v>
      </c>
      <c r="AG123" s="874" t="str">
        <f>All!G824</f>
        <v>MWC</v>
      </c>
      <c r="AH123" s="874" t="str">
        <f>All!H824</f>
        <v>UNLV</v>
      </c>
      <c r="AI123" s="874" t="str">
        <f>All!I824</f>
        <v>MWC</v>
      </c>
      <c r="AJ123" s="874" t="str">
        <f>All!J824</f>
        <v>Hawaii</v>
      </c>
      <c r="AK123" s="874" t="str">
        <f>All!K824</f>
        <v>UNLV</v>
      </c>
      <c r="AL123" s="909">
        <f>All!L824</f>
        <v>3</v>
      </c>
      <c r="AM123" s="910">
        <f>All!M824</f>
        <v>57</v>
      </c>
      <c r="AN123" s="910" t="str">
        <f>All!T824</f>
        <v>Hawaii</v>
      </c>
      <c r="AO123" s="910" t="e">
        <f>All!#REF!</f>
        <v>#REF!</v>
      </c>
      <c r="AP123" s="910"/>
      <c r="AQ123" s="910" t="e">
        <f>All!#REF!</f>
        <v>#REF!</v>
      </c>
      <c r="AS123" s="874" t="str">
        <f>All!V824</f>
        <v>Hawaii</v>
      </c>
      <c r="AT123" s="874">
        <f>All!W824</f>
        <v>38</v>
      </c>
      <c r="AU123" s="874" t="str">
        <f>All!X824</f>
        <v>UNLV</v>
      </c>
      <c r="AV123" s="874">
        <f>All!Y824</f>
        <v>21</v>
      </c>
      <c r="AW123" s="874">
        <f>All!Z824</f>
        <v>0</v>
      </c>
      <c r="AX123" s="874" t="e">
        <f>All!#REF!</f>
        <v>#REF!</v>
      </c>
      <c r="AY123" s="874" t="e">
        <f>All!#REF!</f>
        <v>#REF!</v>
      </c>
      <c r="AZ123" s="874" t="e">
        <f>All!#REF!</f>
        <v>#REF!</v>
      </c>
      <c r="BA123" s="874" t="e">
        <f>All!#REF!</f>
        <v>#REF!</v>
      </c>
      <c r="BB123" s="874" t="e">
        <f>All!#REF!</f>
        <v>#REF!</v>
      </c>
      <c r="BC123" s="874" t="e">
        <f>All!#REF!</f>
        <v>#REF!</v>
      </c>
      <c r="BD123" s="874" t="e">
        <f>All!#REF!</f>
        <v>#REF!</v>
      </c>
      <c r="BE123" s="874" t="e">
        <f>All!#REF!</f>
        <v>#REF!</v>
      </c>
      <c r="BF123" s="874" t="e">
        <f>All!#REF!</f>
        <v>#REF!</v>
      </c>
      <c r="BG123" s="874" t="e">
        <f>All!#REF!</f>
        <v>#REF!</v>
      </c>
      <c r="BH123" s="874" t="e">
        <f>All!#REF!</f>
        <v>#REF!</v>
      </c>
      <c r="BI123" s="874" t="e">
        <f>All!#REF!</f>
        <v>#REF!</v>
      </c>
      <c r="BJ123" s="874" t="e">
        <f>All!#REF!</f>
        <v>#REF!</v>
      </c>
      <c r="BK123" s="874" t="e">
        <f>All!#REF!</f>
        <v>#REF!</v>
      </c>
      <c r="BL123" s="874" t="e">
        <f>All!#REF!</f>
        <v>#REF!</v>
      </c>
      <c r="BM123" s="874" t="e">
        <f>All!#REF!</f>
        <v>#REF!</v>
      </c>
      <c r="BN123" s="874" t="e">
        <f>All!#REF!</f>
        <v>#REF!</v>
      </c>
      <c r="BO123" s="874" t="e">
        <f>All!#REF!</f>
        <v>#REF!</v>
      </c>
      <c r="BP123" s="874" t="e">
        <f>All!#REF!</f>
        <v>#REF!</v>
      </c>
      <c r="BQ123" s="874" t="e">
        <f>All!#REF!</f>
        <v>#REF!</v>
      </c>
      <c r="BR123" s="874" t="e">
        <f>All!#REF!</f>
        <v>#REF!</v>
      </c>
      <c r="BS123" s="874" t="e">
        <f>All!#REF!</f>
        <v>#REF!</v>
      </c>
    </row>
    <row r="124" spans="1:87" s="479" customFormat="1" ht="15" customHeight="1" x14ac:dyDescent="0.8">
      <c r="A124" s="938">
        <v>187</v>
      </c>
      <c r="B124" s="754">
        <f>AD174</f>
        <v>0.54166666666666663</v>
      </c>
      <c r="C124" s="609"/>
      <c r="D124" s="754" t="str">
        <f>AF174</f>
        <v>South Carolina</v>
      </c>
      <c r="E124" s="853">
        <f>IF(+D124=F124,-J124,+J124)</f>
        <v>-1</v>
      </c>
      <c r="F124" s="486" t="str">
        <f>AJ174</f>
        <v>South Carolina</v>
      </c>
      <c r="G124" s="486" t="str">
        <f>AK174</f>
        <v>Missouri</v>
      </c>
      <c r="H124" s="880" t="str">
        <f>AN174</f>
        <v>Missouri</v>
      </c>
      <c r="I124" s="880" t="e">
        <f>AQ174</f>
        <v>#REF!</v>
      </c>
      <c r="J124" s="601">
        <f>AL174</f>
        <v>1</v>
      </c>
      <c r="K124" s="601">
        <f>AM174</f>
        <v>54.5</v>
      </c>
      <c r="L124" s="490" t="str">
        <f>+D124</f>
        <v>South Carolina</v>
      </c>
      <c r="M124" s="253"/>
      <c r="N124" s="761">
        <v>4</v>
      </c>
      <c r="O124" s="762">
        <v>4</v>
      </c>
      <c r="P124" s="763">
        <v>1</v>
      </c>
      <c r="Q124" s="649"/>
      <c r="R124" s="761" t="e">
        <f>VLOOKUP(+$D124,All!#REF!,9,FALSE)</f>
        <v>#REF!</v>
      </c>
      <c r="S124" s="762" t="e">
        <f>VLOOKUP(+$D124,All!#REF!,10,FALSE)</f>
        <v>#REF!</v>
      </c>
      <c r="T124" s="763" t="e">
        <f>VLOOKUP(+$D124,All!#REF!,11,FALSE)</f>
        <v>#REF!</v>
      </c>
      <c r="U124" s="894"/>
      <c r="V124" s="897">
        <f>VLOOKUP(+L124,All!$F$995:$J$1579,5,FALSE)</f>
        <v>70.900000000000006</v>
      </c>
      <c r="W124" s="253"/>
      <c r="X124" s="899" t="str">
        <f>AS174</f>
        <v>Missouri</v>
      </c>
      <c r="Y124" s="901">
        <f>AT174</f>
        <v>17</v>
      </c>
      <c r="Z124" s="955"/>
      <c r="AA124" s="795"/>
      <c r="AB124" s="874" t="str">
        <f>All!B844</f>
        <v>Sat</v>
      </c>
      <c r="AC124" s="908">
        <f>All!C844</f>
        <v>44513</v>
      </c>
      <c r="AD124" s="907">
        <f>All!D825-3/24</f>
        <v>0.45833333333333337</v>
      </c>
      <c r="AE124" s="874">
        <f>All!E825</f>
        <v>0</v>
      </c>
      <c r="AF124" s="874" t="str">
        <f>All!F825</f>
        <v>Utah</v>
      </c>
      <c r="AG124" s="874" t="str">
        <f>All!G825</f>
        <v>P12</v>
      </c>
      <c r="AH124" s="874" t="str">
        <f>All!H825</f>
        <v>Arizona</v>
      </c>
      <c r="AI124" s="874" t="str">
        <f>All!I825</f>
        <v>P12</v>
      </c>
      <c r="AJ124" s="874" t="str">
        <f>All!J825</f>
        <v>Utah</v>
      </c>
      <c r="AK124" s="874" t="str">
        <f>All!K825</f>
        <v>Arizona</v>
      </c>
      <c r="AL124" s="909">
        <f>All!L825</f>
        <v>24</v>
      </c>
      <c r="AM124" s="910">
        <f>All!M825</f>
        <v>54</v>
      </c>
      <c r="AN124" s="910" t="str">
        <f>All!T825</f>
        <v>Utah</v>
      </c>
      <c r="AO124" s="910" t="e">
        <f>All!#REF!</f>
        <v>#REF!</v>
      </c>
      <c r="AP124" s="910"/>
      <c r="AQ124" s="910" t="e">
        <f>All!#REF!</f>
        <v>#REF!</v>
      </c>
      <c r="AS124" s="874">
        <f>All!V825</f>
        <v>0</v>
      </c>
      <c r="AT124" s="874">
        <f>All!W825</f>
        <v>0</v>
      </c>
      <c r="AU124" s="874" t="str">
        <f>All!X825</f>
        <v>DNP</v>
      </c>
      <c r="AV124" s="874">
        <f>All!Y825</f>
        <v>0</v>
      </c>
      <c r="AW124" s="874">
        <f>All!Z825</f>
        <v>0</v>
      </c>
      <c r="AX124" s="874" t="e">
        <f>All!#REF!</f>
        <v>#REF!</v>
      </c>
      <c r="AY124" s="874" t="e">
        <f>All!#REF!</f>
        <v>#REF!</v>
      </c>
      <c r="AZ124" s="874" t="e">
        <f>All!#REF!</f>
        <v>#REF!</v>
      </c>
      <c r="BA124" s="874" t="e">
        <f>All!#REF!</f>
        <v>#REF!</v>
      </c>
      <c r="BB124" s="874" t="e">
        <f>All!#REF!</f>
        <v>#REF!</v>
      </c>
      <c r="BC124" s="874" t="e">
        <f>All!#REF!</f>
        <v>#REF!</v>
      </c>
      <c r="BD124" s="874" t="e">
        <f>All!#REF!</f>
        <v>#REF!</v>
      </c>
      <c r="BE124" s="874" t="e">
        <f>All!#REF!</f>
        <v>#REF!</v>
      </c>
      <c r="BF124" s="874" t="e">
        <f>All!#REF!</f>
        <v>#REF!</v>
      </c>
      <c r="BG124" s="874" t="e">
        <f>All!#REF!</f>
        <v>#REF!</v>
      </c>
      <c r="BH124" s="874" t="e">
        <f>All!#REF!</f>
        <v>#REF!</v>
      </c>
      <c r="BI124" s="874" t="e">
        <f>All!#REF!</f>
        <v>#REF!</v>
      </c>
      <c r="BJ124" s="874" t="e">
        <f>All!#REF!</f>
        <v>#REF!</v>
      </c>
      <c r="BK124" s="874" t="e">
        <f>All!#REF!</f>
        <v>#REF!</v>
      </c>
      <c r="BL124" s="874" t="e">
        <f>All!#REF!</f>
        <v>#REF!</v>
      </c>
      <c r="BM124" s="874" t="e">
        <f>All!#REF!</f>
        <v>#REF!</v>
      </c>
      <c r="BN124" s="874" t="e">
        <f>All!#REF!</f>
        <v>#REF!</v>
      </c>
      <c r="BO124" s="874" t="e">
        <f>All!#REF!</f>
        <v>#REF!</v>
      </c>
      <c r="BP124" s="874" t="e">
        <f>All!#REF!</f>
        <v>#REF!</v>
      </c>
      <c r="BQ124" s="874" t="e">
        <f>All!#REF!</f>
        <v>#REF!</v>
      </c>
      <c r="BR124" s="874" t="e">
        <f>All!#REF!</f>
        <v>#REF!</v>
      </c>
      <c r="BS124" s="874" t="e">
        <f>All!#REF!</f>
        <v>#REF!</v>
      </c>
      <c r="BT124" s="918"/>
      <c r="BU124" s="918"/>
    </row>
    <row r="125" spans="1:87" s="605" customFormat="1" ht="15" customHeight="1" x14ac:dyDescent="0.8">
      <c r="A125" s="939">
        <f>+A124+1</f>
        <v>188</v>
      </c>
      <c r="B125" s="756" t="str">
        <f>AE174</f>
        <v>SEC</v>
      </c>
      <c r="C125" s="603"/>
      <c r="D125" s="755" t="str">
        <f>AH174</f>
        <v>Missouri</v>
      </c>
      <c r="E125" s="861">
        <f>K124</f>
        <v>54.5</v>
      </c>
      <c r="F125" s="609"/>
      <c r="G125" s="609"/>
      <c r="H125" s="889"/>
      <c r="I125" s="889"/>
      <c r="J125" s="123"/>
      <c r="K125" s="123"/>
      <c r="L125" s="361" t="str">
        <f>+D125</f>
        <v>Missouri</v>
      </c>
      <c r="M125" s="73"/>
      <c r="N125" s="764">
        <v>1</v>
      </c>
      <c r="O125" s="765">
        <v>8</v>
      </c>
      <c r="P125" s="766">
        <v>0</v>
      </c>
      <c r="Q125" s="649"/>
      <c r="R125" s="764" t="e">
        <f>S124</f>
        <v>#REF!</v>
      </c>
      <c r="S125" s="765" t="e">
        <f>R124</f>
        <v>#REF!</v>
      </c>
      <c r="T125" s="766" t="e">
        <f>T124</f>
        <v>#REF!</v>
      </c>
      <c r="U125" s="894"/>
      <c r="V125" s="906">
        <f>VLOOKUP(+L125,All!$F$995:$J$1579,5,FALSE)</f>
        <v>67.790000000000006</v>
      </c>
      <c r="W125" s="253"/>
      <c r="X125" s="896" t="str">
        <f>AU174</f>
        <v>South Carolina</v>
      </c>
      <c r="Y125" s="904">
        <f>AV174</f>
        <v>10</v>
      </c>
      <c r="Z125" s="956" t="str">
        <f>H124</f>
        <v>Missouri</v>
      </c>
      <c r="AA125" s="957" t="e">
        <f>I124</f>
        <v>#REF!</v>
      </c>
      <c r="AB125" s="874" t="str">
        <f>All!B845</f>
        <v>Sat</v>
      </c>
      <c r="AC125" s="908">
        <f>All!C845</f>
        <v>44513</v>
      </c>
      <c r="AD125" s="907" t="e">
        <f>All!#REF!-3/24</f>
        <v>#REF!</v>
      </c>
      <c r="AE125" s="874" t="e">
        <f>All!#REF!</f>
        <v>#REF!</v>
      </c>
      <c r="AF125" s="874" t="e">
        <f>All!#REF!</f>
        <v>#REF!</v>
      </c>
      <c r="AG125" s="874" t="e">
        <f>All!#REF!</f>
        <v>#REF!</v>
      </c>
      <c r="AH125" s="874" t="e">
        <f>All!#REF!</f>
        <v>#REF!</v>
      </c>
      <c r="AI125" s="874" t="e">
        <f>All!#REF!</f>
        <v>#REF!</v>
      </c>
      <c r="AJ125" s="874" t="e">
        <f>All!#REF!</f>
        <v>#REF!</v>
      </c>
      <c r="AK125" s="874" t="e">
        <f>All!#REF!</f>
        <v>#REF!</v>
      </c>
      <c r="AL125" s="909" t="e">
        <f>All!#REF!</f>
        <v>#REF!</v>
      </c>
      <c r="AM125" s="910" t="e">
        <f>All!#REF!</f>
        <v>#REF!</v>
      </c>
      <c r="AN125" s="910" t="e">
        <f>All!#REF!</f>
        <v>#REF!</v>
      </c>
      <c r="AO125" s="910" t="e">
        <f>All!#REF!</f>
        <v>#REF!</v>
      </c>
      <c r="AP125" s="910"/>
      <c r="AQ125" s="910" t="e">
        <f>All!#REF!</f>
        <v>#REF!</v>
      </c>
      <c r="AS125" s="874" t="e">
        <f>All!#REF!</f>
        <v>#REF!</v>
      </c>
      <c r="AT125" s="874" t="e">
        <f>All!#REF!</f>
        <v>#REF!</v>
      </c>
      <c r="AU125" s="874" t="e">
        <f>All!#REF!</f>
        <v>#REF!</v>
      </c>
      <c r="AV125" s="874" t="e">
        <f>All!#REF!</f>
        <v>#REF!</v>
      </c>
      <c r="AW125" s="874" t="e">
        <f>All!#REF!</f>
        <v>#REF!</v>
      </c>
      <c r="AX125" s="874" t="e">
        <f>All!#REF!</f>
        <v>#REF!</v>
      </c>
      <c r="AY125" s="874" t="e">
        <f>All!#REF!</f>
        <v>#REF!</v>
      </c>
      <c r="AZ125" s="874" t="e">
        <f>All!#REF!</f>
        <v>#REF!</v>
      </c>
      <c r="BA125" s="874" t="e">
        <f>All!#REF!</f>
        <v>#REF!</v>
      </c>
      <c r="BB125" s="874" t="e">
        <f>All!#REF!</f>
        <v>#REF!</v>
      </c>
      <c r="BC125" s="874" t="e">
        <f>All!#REF!</f>
        <v>#REF!</v>
      </c>
      <c r="BD125" s="874" t="e">
        <f>All!#REF!</f>
        <v>#REF!</v>
      </c>
      <c r="BE125" s="874" t="e">
        <f>All!#REF!</f>
        <v>#REF!</v>
      </c>
      <c r="BF125" s="874" t="e">
        <f>All!#REF!</f>
        <v>#REF!</v>
      </c>
      <c r="BG125" s="874" t="e">
        <f>All!#REF!</f>
        <v>#REF!</v>
      </c>
      <c r="BH125" s="874" t="e">
        <f>All!#REF!</f>
        <v>#REF!</v>
      </c>
      <c r="BI125" s="874" t="e">
        <f>All!#REF!</f>
        <v>#REF!</v>
      </c>
      <c r="BJ125" s="874" t="e">
        <f>All!#REF!</f>
        <v>#REF!</v>
      </c>
      <c r="BK125" s="874" t="e">
        <f>All!#REF!</f>
        <v>#REF!</v>
      </c>
      <c r="BL125" s="874" t="e">
        <f>All!#REF!</f>
        <v>#REF!</v>
      </c>
      <c r="BM125" s="874" t="e">
        <f>All!#REF!</f>
        <v>#REF!</v>
      </c>
      <c r="BN125" s="874" t="e">
        <f>All!#REF!</f>
        <v>#REF!</v>
      </c>
      <c r="BO125" s="874" t="e">
        <f>All!#REF!</f>
        <v>#REF!</v>
      </c>
      <c r="BP125" s="874" t="e">
        <f>All!#REF!</f>
        <v>#REF!</v>
      </c>
      <c r="BQ125" s="874" t="e">
        <f>All!#REF!</f>
        <v>#REF!</v>
      </c>
    </row>
    <row r="126" spans="1:87" s="918" customFormat="1" ht="5" customHeight="1" x14ac:dyDescent="0.75">
      <c r="Z126" s="747"/>
      <c r="AA126" s="747"/>
      <c r="AB126" s="479" t="str">
        <f>All!B846</f>
        <v>Sat</v>
      </c>
      <c r="AC126" s="840">
        <f>All!C846</f>
        <v>44513</v>
      </c>
      <c r="AD126" s="605"/>
      <c r="AE126" s="605"/>
      <c r="AF126" s="605"/>
      <c r="AG126" s="605"/>
      <c r="AH126" s="605"/>
      <c r="AI126" s="605"/>
      <c r="AJ126" s="605"/>
      <c r="AK126" s="605"/>
      <c r="AL126" s="605"/>
      <c r="AM126" s="605"/>
      <c r="AS126" s="605"/>
      <c r="AT126" s="605"/>
      <c r="AU126" s="605"/>
      <c r="AV126" s="605"/>
      <c r="AW126" s="605"/>
      <c r="AX126" s="605"/>
      <c r="AY126" s="605"/>
      <c r="AZ126" s="605"/>
      <c r="BA126" s="605"/>
      <c r="BB126" s="605"/>
      <c r="BC126" s="605"/>
      <c r="BD126" s="605"/>
      <c r="BE126" s="605"/>
      <c r="BF126" s="605"/>
      <c r="BG126" s="605"/>
      <c r="BH126" s="605"/>
      <c r="BI126" s="605"/>
      <c r="BJ126" s="605"/>
      <c r="BK126" s="605"/>
      <c r="BL126" s="605"/>
      <c r="BM126" s="605"/>
      <c r="BN126" s="605"/>
      <c r="BO126" s="605"/>
      <c r="BP126" s="605"/>
      <c r="BQ126" s="605"/>
      <c r="BR126" s="874" t="e">
        <f>All!#REF!</f>
        <v>#REF!</v>
      </c>
      <c r="BS126" s="874" t="e">
        <f>All!#REF!</f>
        <v>#REF!</v>
      </c>
    </row>
    <row r="127" spans="1:87" s="479" customFormat="1" ht="15" customHeight="1" x14ac:dyDescent="0.8">
      <c r="A127" s="938">
        <v>213</v>
      </c>
      <c r="B127" s="754">
        <f>AD92</f>
        <v>0.54166666666666663</v>
      </c>
      <c r="C127" s="609"/>
      <c r="D127" s="754" t="str">
        <f>AF92</f>
        <v>UTEP</v>
      </c>
      <c r="E127" s="853">
        <f>IF(+D127=F127,-J127,+J127)</f>
        <v>-1</v>
      </c>
      <c r="F127" s="486" t="str">
        <f>AJ92</f>
        <v>UTEP</v>
      </c>
      <c r="G127" s="486" t="str">
        <f>AK92</f>
        <v>North Texas</v>
      </c>
      <c r="H127" s="880" t="str">
        <f>AN92</f>
        <v>UTEP</v>
      </c>
      <c r="I127" s="880" t="e">
        <f>AQ92</f>
        <v>#REF!</v>
      </c>
      <c r="J127" s="601">
        <f>AL92</f>
        <v>1</v>
      </c>
      <c r="K127" s="601">
        <f>AM92</f>
        <v>55</v>
      </c>
      <c r="L127" s="490" t="str">
        <f>+D127</f>
        <v>UTEP</v>
      </c>
      <c r="M127" s="253"/>
      <c r="N127" s="761">
        <v>6</v>
      </c>
      <c r="O127" s="762">
        <v>3</v>
      </c>
      <c r="P127" s="763">
        <v>0</v>
      </c>
      <c r="Q127" s="649"/>
      <c r="R127" s="761" t="e">
        <f>VLOOKUP(+$D127,All!#REF!,9,FALSE)</f>
        <v>#REF!</v>
      </c>
      <c r="S127" s="762" t="e">
        <f>VLOOKUP(+$D127,All!#REF!,10,FALSE)</f>
        <v>#REF!</v>
      </c>
      <c r="T127" s="763" t="e">
        <f>VLOOKUP(+$D127,All!#REF!,11,FALSE)</f>
        <v>#REF!</v>
      </c>
      <c r="U127" s="894"/>
      <c r="V127" s="897">
        <f>VLOOKUP(+L127,All!$F$995:$J$1579,5,FALSE)</f>
        <v>57.59</v>
      </c>
      <c r="W127" s="253"/>
      <c r="X127" s="899" t="str">
        <f>AS92</f>
        <v>North Texas</v>
      </c>
      <c r="Y127" s="901">
        <f>AT92</f>
        <v>45</v>
      </c>
      <c r="Z127" s="955"/>
      <c r="AA127" s="795"/>
      <c r="AB127" s="874" t="str">
        <f>All!B889</f>
        <v>Sat</v>
      </c>
      <c r="AC127" s="908">
        <f>All!C889</f>
        <v>44520</v>
      </c>
      <c r="AD127" s="907">
        <f>All!D889-3/24</f>
        <v>0.47916666666666663</v>
      </c>
      <c r="AE127" s="874" t="str">
        <f>All!E889</f>
        <v>NBC</v>
      </c>
      <c r="AF127" s="874" t="str">
        <f>All!F889</f>
        <v>Georgia Tech</v>
      </c>
      <c r="AG127" s="874" t="str">
        <f>All!G889</f>
        <v>ACC</v>
      </c>
      <c r="AH127" s="874" t="str">
        <f>All!H889</f>
        <v>Notre Dame</v>
      </c>
      <c r="AI127" s="874" t="str">
        <f>All!I889</f>
        <v>Ind</v>
      </c>
      <c r="AJ127" s="874" t="str">
        <f>All!J889</f>
        <v>Notre Dame</v>
      </c>
      <c r="AK127" s="874" t="str">
        <f>All!K889</f>
        <v>Georgia Tech</v>
      </c>
      <c r="AL127" s="909">
        <f>All!L889</f>
        <v>17.5</v>
      </c>
      <c r="AM127" s="910">
        <f>All!M889</f>
        <v>59.5</v>
      </c>
      <c r="AN127" s="910" t="str">
        <f>All!T889</f>
        <v>Georgia Tech</v>
      </c>
      <c r="AO127" s="910" t="e">
        <f>All!#REF!</f>
        <v>#REF!</v>
      </c>
      <c r="AP127" s="910"/>
      <c r="AQ127" s="910" t="e">
        <f>All!#REF!</f>
        <v>#REF!</v>
      </c>
      <c r="AS127" s="874" t="str">
        <f>All!V889</f>
        <v>Notre Dame</v>
      </c>
      <c r="AT127" s="874">
        <f>All!W889</f>
        <v>31</v>
      </c>
      <c r="AU127" s="874" t="str">
        <f>All!X889</f>
        <v>Georgia Tech</v>
      </c>
      <c r="AV127" s="874">
        <f>All!Y889</f>
        <v>13</v>
      </c>
      <c r="AW127" s="874">
        <f>All!Z889</f>
        <v>0</v>
      </c>
      <c r="AX127" s="874" t="e">
        <f>All!#REF!</f>
        <v>#REF!</v>
      </c>
      <c r="AY127" s="874" t="e">
        <f>All!#REF!</f>
        <v>#REF!</v>
      </c>
      <c r="AZ127" s="874" t="e">
        <f>All!#REF!</f>
        <v>#REF!</v>
      </c>
      <c r="BA127" s="874" t="e">
        <f>All!#REF!</f>
        <v>#REF!</v>
      </c>
      <c r="BB127" s="874" t="e">
        <f>All!#REF!</f>
        <v>#REF!</v>
      </c>
      <c r="BC127" s="874" t="e">
        <f>All!#REF!</f>
        <v>#REF!</v>
      </c>
      <c r="BD127" s="874" t="e">
        <f>All!#REF!</f>
        <v>#REF!</v>
      </c>
      <c r="BE127" s="874" t="e">
        <f>All!#REF!</f>
        <v>#REF!</v>
      </c>
      <c r="BF127" s="874" t="e">
        <f>All!#REF!</f>
        <v>#REF!</v>
      </c>
      <c r="BG127" s="874" t="e">
        <f>All!#REF!</f>
        <v>#REF!</v>
      </c>
      <c r="BH127" s="874" t="e">
        <f>All!#REF!</f>
        <v>#REF!</v>
      </c>
      <c r="BI127" s="874" t="e">
        <f>All!#REF!</f>
        <v>#REF!</v>
      </c>
      <c r="BJ127" s="874" t="e">
        <f>All!#REF!</f>
        <v>#REF!</v>
      </c>
      <c r="BK127" s="874" t="e">
        <f>All!#REF!</f>
        <v>#REF!</v>
      </c>
      <c r="BL127" s="874" t="e">
        <f>All!#REF!</f>
        <v>#REF!</v>
      </c>
      <c r="BM127" s="874" t="e">
        <f>All!#REF!</f>
        <v>#REF!</v>
      </c>
      <c r="BN127" s="874" t="e">
        <f>All!#REF!</f>
        <v>#REF!</v>
      </c>
      <c r="BO127" s="874" t="e">
        <f>All!#REF!</f>
        <v>#REF!</v>
      </c>
      <c r="BP127" s="874" t="e">
        <f>All!#REF!</f>
        <v>#REF!</v>
      </c>
      <c r="BQ127" s="874" t="e">
        <f>All!#REF!</f>
        <v>#REF!</v>
      </c>
    </row>
    <row r="128" spans="1:87" s="605" customFormat="1" ht="15" customHeight="1" x14ac:dyDescent="0.8">
      <c r="A128" s="939">
        <f>+A127+1</f>
        <v>214</v>
      </c>
      <c r="B128" s="756">
        <f>AE92</f>
        <v>0</v>
      </c>
      <c r="C128" s="603"/>
      <c r="D128" s="755" t="str">
        <f>AH92</f>
        <v>North Texas</v>
      </c>
      <c r="E128" s="861">
        <f>K127</f>
        <v>55</v>
      </c>
      <c r="F128" s="609"/>
      <c r="G128" s="609"/>
      <c r="H128" s="889"/>
      <c r="I128" s="889"/>
      <c r="J128" s="123"/>
      <c r="K128" s="123"/>
      <c r="L128" s="361" t="str">
        <f>+D128</f>
        <v>North Texas</v>
      </c>
      <c r="M128" s="73"/>
      <c r="N128" s="764">
        <v>6</v>
      </c>
      <c r="O128" s="765">
        <v>3</v>
      </c>
      <c r="P128" s="766">
        <v>0</v>
      </c>
      <c r="Q128" s="649"/>
      <c r="R128" s="764" t="e">
        <f>S127</f>
        <v>#REF!</v>
      </c>
      <c r="S128" s="765" t="e">
        <f>R127</f>
        <v>#REF!</v>
      </c>
      <c r="T128" s="766" t="e">
        <f>T127</f>
        <v>#REF!</v>
      </c>
      <c r="U128" s="894"/>
      <c r="V128" s="906">
        <f>VLOOKUP(+L128,All!$F$995:$J$1579,5,FALSE)</f>
        <v>54.82</v>
      </c>
      <c r="W128" s="253"/>
      <c r="X128" s="896" t="str">
        <f>AU92</f>
        <v>UTEP</v>
      </c>
      <c r="Y128" s="904">
        <f>AV92</f>
        <v>43</v>
      </c>
      <c r="Z128" s="956" t="str">
        <f>H127</f>
        <v>UTEP</v>
      </c>
      <c r="AA128" s="957" t="e">
        <f>I127</f>
        <v>#REF!</v>
      </c>
      <c r="AB128" s="479"/>
      <c r="AC128" s="840"/>
      <c r="AD128" s="479"/>
      <c r="AE128" s="479"/>
      <c r="AF128" s="479"/>
      <c r="AG128" s="479"/>
      <c r="AH128" s="479"/>
      <c r="AI128" s="479"/>
      <c r="AJ128" s="479"/>
      <c r="AK128" s="479"/>
      <c r="AL128" s="479"/>
      <c r="AM128" s="479"/>
      <c r="AN128" s="874"/>
      <c r="AO128" s="874"/>
      <c r="AP128" s="874"/>
      <c r="AQ128" s="874"/>
      <c r="AS128" s="479"/>
      <c r="AT128" s="479"/>
      <c r="AU128" s="479"/>
      <c r="AV128" s="479"/>
      <c r="AW128" s="479"/>
      <c r="AX128" s="479"/>
      <c r="AY128" s="479"/>
      <c r="AZ128" s="479"/>
      <c r="BA128" s="479"/>
      <c r="BB128" s="479"/>
      <c r="BC128" s="479"/>
      <c r="BD128" s="479"/>
      <c r="BE128" s="479"/>
      <c r="BF128" s="479"/>
      <c r="BG128" s="479"/>
      <c r="BH128" s="479"/>
      <c r="BI128" s="479"/>
      <c r="BJ128" s="479"/>
      <c r="BK128" s="479"/>
      <c r="BL128" s="479"/>
      <c r="BM128" s="479"/>
      <c r="BN128" s="479"/>
      <c r="BO128" s="479"/>
      <c r="BP128" s="479"/>
      <c r="BQ128" s="479"/>
    </row>
    <row r="129" spans="1:94" s="918" customFormat="1" ht="5" customHeight="1" x14ac:dyDescent="0.75">
      <c r="Z129" s="747"/>
      <c r="AA129" s="747"/>
      <c r="AB129" s="479"/>
      <c r="AC129" s="840"/>
      <c r="AD129" s="605"/>
      <c r="AE129" s="605"/>
      <c r="AF129" s="605"/>
      <c r="AG129" s="605"/>
      <c r="AH129" s="605"/>
      <c r="AI129" s="605"/>
      <c r="AJ129" s="605"/>
      <c r="AK129" s="605"/>
      <c r="AL129" s="605"/>
      <c r="AM129" s="605"/>
      <c r="AS129" s="605"/>
      <c r="AT129" s="605"/>
      <c r="AU129" s="605"/>
      <c r="AV129" s="605"/>
      <c r="AW129" s="605"/>
      <c r="AX129" s="605"/>
      <c r="AY129" s="605"/>
      <c r="AZ129" s="605"/>
      <c r="BA129" s="605"/>
      <c r="BB129" s="605"/>
      <c r="BC129" s="605"/>
      <c r="BD129" s="605"/>
      <c r="BE129" s="605"/>
      <c r="BF129" s="605"/>
      <c r="BG129" s="605"/>
      <c r="BH129" s="605"/>
      <c r="BI129" s="605"/>
      <c r="BJ129" s="605"/>
      <c r="BK129" s="605"/>
      <c r="BL129" s="605"/>
      <c r="BM129" s="605"/>
      <c r="BN129" s="605"/>
      <c r="BO129" s="605"/>
      <c r="BP129" s="605"/>
      <c r="BQ129" s="605"/>
      <c r="BR129" s="874" t="e">
        <f>All!#REF!</f>
        <v>#REF!</v>
      </c>
      <c r="BS129" s="874" t="e">
        <f>All!#REF!</f>
        <v>#REF!</v>
      </c>
    </row>
    <row r="130" spans="1:94" s="479" customFormat="1" ht="15" customHeight="1" x14ac:dyDescent="0.8">
      <c r="A130" s="938">
        <v>165</v>
      </c>
      <c r="B130" s="754">
        <f>AD123</f>
        <v>0.54166666666666663</v>
      </c>
      <c r="C130" s="609"/>
      <c r="D130" s="754" t="str">
        <f>AF123</f>
        <v>Hawaii</v>
      </c>
      <c r="E130" s="911">
        <f>IF(+D130=F130,-J130,+J130)</f>
        <v>-3</v>
      </c>
      <c r="F130" s="486" t="str">
        <f>AJ123</f>
        <v>Hawaii</v>
      </c>
      <c r="G130" s="486" t="str">
        <f>AK123</f>
        <v>UNLV</v>
      </c>
      <c r="H130" s="880" t="str">
        <f>AN123</f>
        <v>Hawaii</v>
      </c>
      <c r="I130" s="880" t="e">
        <f>AQ123</f>
        <v>#REF!</v>
      </c>
      <c r="J130" s="601">
        <f>AL123</f>
        <v>3</v>
      </c>
      <c r="K130" s="601">
        <f>AM123</f>
        <v>57</v>
      </c>
      <c r="L130" s="490" t="str">
        <f>+D130</f>
        <v>Hawaii</v>
      </c>
      <c r="M130" s="253"/>
      <c r="N130" s="761">
        <v>3</v>
      </c>
      <c r="O130" s="762">
        <v>6</v>
      </c>
      <c r="P130" s="763">
        <v>1</v>
      </c>
      <c r="Q130" s="649"/>
      <c r="R130" s="761" t="e">
        <f>VLOOKUP(+$D130,All!#REF!,9,FALSE)</f>
        <v>#REF!</v>
      </c>
      <c r="S130" s="762" t="e">
        <f>VLOOKUP(+$D130,All!#REF!,10,FALSE)</f>
        <v>#REF!</v>
      </c>
      <c r="T130" s="763" t="e">
        <f>VLOOKUP(+$D130,All!#REF!,11,FALSE)</f>
        <v>#REF!</v>
      </c>
      <c r="U130" s="894"/>
      <c r="V130" s="897">
        <f>VLOOKUP(+L130,All!$F$995:$J$1579,5,FALSE)</f>
        <v>60.57</v>
      </c>
      <c r="W130" s="253"/>
      <c r="X130" s="899" t="str">
        <f>AS123</f>
        <v>Hawaii</v>
      </c>
      <c r="Y130" s="901">
        <f>AT123</f>
        <v>38</v>
      </c>
      <c r="Z130" s="955"/>
      <c r="AA130" s="795"/>
      <c r="AB130" s="874" t="str">
        <f>All!B892</f>
        <v>Sat</v>
      </c>
      <c r="AC130" s="908">
        <f>All!C892</f>
        <v>44520</v>
      </c>
      <c r="AD130" s="907">
        <f>All!D892-3/24</f>
        <v>0.83333333333333337</v>
      </c>
      <c r="AE130" s="874">
        <f>All!E892</f>
        <v>0</v>
      </c>
      <c r="AF130" s="874" t="str">
        <f>All!F892</f>
        <v>Colorado State</v>
      </c>
      <c r="AG130" s="874" t="str">
        <f>All!G892</f>
        <v>MWC</v>
      </c>
      <c r="AH130" s="874" t="str">
        <f>All!H892</f>
        <v>Hawaii</v>
      </c>
      <c r="AI130" s="874" t="str">
        <f>All!I892</f>
        <v>MWC</v>
      </c>
      <c r="AJ130" s="874" t="str">
        <f>All!J892</f>
        <v>Colorado State</v>
      </c>
      <c r="AK130" s="874" t="str">
        <f>All!K892</f>
        <v>Hawaii</v>
      </c>
      <c r="AL130" s="909">
        <f>All!L892</f>
        <v>2.5</v>
      </c>
      <c r="AM130" s="910">
        <f>All!M892</f>
        <v>54</v>
      </c>
      <c r="AN130" s="910" t="str">
        <f>All!T892</f>
        <v>Colorado State</v>
      </c>
      <c r="AO130" s="910" t="e">
        <f>All!#REF!</f>
        <v>#REF!</v>
      </c>
      <c r="AP130" s="910"/>
      <c r="AQ130" s="910" t="e">
        <f>All!#REF!</f>
        <v>#REF!</v>
      </c>
      <c r="AS130" s="874">
        <f>All!V892</f>
        <v>0</v>
      </c>
      <c r="AT130" s="874">
        <f>All!W892</f>
        <v>0</v>
      </c>
      <c r="AU130" s="874" t="str">
        <f>All!X892</f>
        <v>DNP</v>
      </c>
      <c r="AV130" s="874">
        <f>All!Y892</f>
        <v>0</v>
      </c>
      <c r="AW130" s="874">
        <f>All!Z892</f>
        <v>0</v>
      </c>
      <c r="AX130" s="874" t="e">
        <f>All!#REF!</f>
        <v>#REF!</v>
      </c>
      <c r="AY130" s="874" t="e">
        <f>All!#REF!</f>
        <v>#REF!</v>
      </c>
      <c r="AZ130" s="874" t="e">
        <f>All!#REF!</f>
        <v>#REF!</v>
      </c>
      <c r="BA130" s="874" t="e">
        <f>All!#REF!</f>
        <v>#REF!</v>
      </c>
      <c r="BB130" s="874" t="e">
        <f>All!#REF!</f>
        <v>#REF!</v>
      </c>
      <c r="BC130" s="874" t="e">
        <f>All!#REF!</f>
        <v>#REF!</v>
      </c>
      <c r="BD130" s="874" t="e">
        <f>All!#REF!</f>
        <v>#REF!</v>
      </c>
      <c r="BE130" s="874" t="e">
        <f>All!#REF!</f>
        <v>#REF!</v>
      </c>
      <c r="BF130" s="874" t="e">
        <f>All!#REF!</f>
        <v>#REF!</v>
      </c>
      <c r="BG130" s="874" t="e">
        <f>All!#REF!</f>
        <v>#REF!</v>
      </c>
      <c r="BH130" s="874" t="e">
        <f>All!#REF!</f>
        <v>#REF!</v>
      </c>
      <c r="BI130" s="874" t="e">
        <f>All!#REF!</f>
        <v>#REF!</v>
      </c>
      <c r="BJ130" s="874" t="e">
        <f>All!#REF!</f>
        <v>#REF!</v>
      </c>
      <c r="BK130" s="874" t="e">
        <f>All!#REF!</f>
        <v>#REF!</v>
      </c>
      <c r="BL130" s="874" t="e">
        <f>All!#REF!</f>
        <v>#REF!</v>
      </c>
      <c r="BM130" s="874" t="e">
        <f>All!#REF!</f>
        <v>#REF!</v>
      </c>
      <c r="BN130" s="874" t="e">
        <f>All!#REF!</f>
        <v>#REF!</v>
      </c>
      <c r="BO130" s="874" t="e">
        <f>All!#REF!</f>
        <v>#REF!</v>
      </c>
      <c r="BP130" s="874" t="e">
        <f>All!#REF!</f>
        <v>#REF!</v>
      </c>
      <c r="BQ130" s="874" t="e">
        <f>All!#REF!</f>
        <v>#REF!</v>
      </c>
      <c r="CG130" s="605"/>
      <c r="CH130" s="605"/>
      <c r="CI130" s="605"/>
      <c r="CJ130" s="605"/>
      <c r="CK130" s="605"/>
      <c r="CL130" s="605"/>
      <c r="CM130" s="605"/>
      <c r="CN130" s="605"/>
      <c r="CO130" s="605"/>
      <c r="CP130" s="605"/>
    </row>
    <row r="131" spans="1:94" s="605" customFormat="1" ht="15" customHeight="1" x14ac:dyDescent="0.8">
      <c r="A131" s="941">
        <f>+A130+1</f>
        <v>166</v>
      </c>
      <c r="B131" s="756">
        <f>AE123</f>
        <v>0</v>
      </c>
      <c r="C131" s="603"/>
      <c r="D131" s="755" t="str">
        <f>AH123</f>
        <v>UNLV</v>
      </c>
      <c r="E131" s="895">
        <f>K130</f>
        <v>57</v>
      </c>
      <c r="F131" s="609"/>
      <c r="G131" s="609"/>
      <c r="H131" s="889"/>
      <c r="I131" s="889"/>
      <c r="J131" s="123"/>
      <c r="K131" s="123"/>
      <c r="L131" s="361" t="str">
        <f>+D131</f>
        <v>UNLV</v>
      </c>
      <c r="M131" s="73"/>
      <c r="N131" s="764">
        <v>6</v>
      </c>
      <c r="O131" s="765">
        <v>3</v>
      </c>
      <c r="P131" s="766">
        <v>0</v>
      </c>
      <c r="Q131" s="649"/>
      <c r="R131" s="764" t="e">
        <f>S130</f>
        <v>#REF!</v>
      </c>
      <c r="S131" s="765" t="e">
        <f>R130</f>
        <v>#REF!</v>
      </c>
      <c r="T131" s="766" t="e">
        <f>T130</f>
        <v>#REF!</v>
      </c>
      <c r="U131" s="894"/>
      <c r="V131" s="906">
        <f>VLOOKUP(+L131,All!$F$995:$J$1579,5,FALSE)</f>
        <v>57.47</v>
      </c>
      <c r="W131" s="253"/>
      <c r="X131" s="896" t="str">
        <f>AU123</f>
        <v>UNLV</v>
      </c>
      <c r="Y131" s="904">
        <f>AV123</f>
        <v>21</v>
      </c>
      <c r="Z131" s="956" t="str">
        <f>H130</f>
        <v>Hawaii</v>
      </c>
      <c r="AA131" s="957" t="e">
        <f>I130</f>
        <v>#REF!</v>
      </c>
      <c r="AB131" s="479"/>
      <c r="AC131" s="840"/>
      <c r="AD131" s="479"/>
      <c r="AE131" s="479"/>
      <c r="AF131" s="479"/>
      <c r="AG131" s="479"/>
      <c r="AH131" s="479"/>
      <c r="AI131" s="479"/>
      <c r="AJ131" s="479"/>
      <c r="AK131" s="479"/>
      <c r="AL131" s="479"/>
      <c r="AM131" s="479"/>
      <c r="AN131" s="874"/>
      <c r="AO131" s="874"/>
      <c r="AP131" s="874"/>
      <c r="AQ131" s="874"/>
      <c r="AS131" s="479"/>
      <c r="AT131" s="479"/>
      <c r="AU131" s="479"/>
      <c r="AV131" s="479"/>
      <c r="AW131" s="479"/>
      <c r="AX131" s="479"/>
      <c r="AY131" s="479"/>
      <c r="AZ131" s="479"/>
      <c r="BA131" s="479"/>
      <c r="BB131" s="479"/>
      <c r="BC131" s="479"/>
      <c r="BD131" s="479"/>
      <c r="BE131" s="479"/>
      <c r="BF131" s="479"/>
      <c r="BG131" s="479"/>
      <c r="BH131" s="479"/>
      <c r="BI131" s="479"/>
      <c r="BJ131" s="479"/>
      <c r="BK131" s="479"/>
      <c r="BL131" s="479"/>
      <c r="BM131" s="479"/>
      <c r="BN131" s="479"/>
      <c r="BO131" s="479"/>
      <c r="BP131" s="479"/>
      <c r="BQ131" s="479"/>
      <c r="CG131" s="479"/>
      <c r="CH131" s="479"/>
      <c r="CI131" s="479"/>
      <c r="CJ131" s="479"/>
      <c r="CK131" s="479"/>
      <c r="CL131" s="479"/>
      <c r="CM131" s="479"/>
      <c r="CN131" s="479"/>
      <c r="CO131" s="479"/>
      <c r="CP131" s="479"/>
    </row>
    <row r="132" spans="1:94" s="918" customFormat="1" ht="5" customHeight="1" x14ac:dyDescent="0.8">
      <c r="A132" s="940"/>
      <c r="B132" s="882"/>
      <c r="C132" s="916"/>
      <c r="D132" s="882"/>
      <c r="E132" s="912"/>
      <c r="F132" s="882"/>
      <c r="G132" s="882"/>
      <c r="H132" s="882"/>
      <c r="I132" s="882"/>
      <c r="J132" s="885"/>
      <c r="K132" s="885"/>
      <c r="L132" s="882"/>
      <c r="M132" s="916"/>
      <c r="N132" s="927"/>
      <c r="O132" s="927"/>
      <c r="P132" s="927"/>
      <c r="Q132" s="924"/>
      <c r="R132" s="927"/>
      <c r="S132" s="927"/>
      <c r="T132" s="927"/>
      <c r="U132" s="924"/>
      <c r="V132" s="898"/>
      <c r="W132" s="916"/>
      <c r="X132" s="882"/>
      <c r="Y132" s="890"/>
      <c r="Z132" s="954"/>
      <c r="AA132" s="917"/>
      <c r="AB132" s="479"/>
      <c r="AC132" s="840"/>
      <c r="AD132" s="605"/>
      <c r="AE132" s="605"/>
      <c r="AF132" s="605"/>
      <c r="AG132" s="605"/>
      <c r="AH132" s="605"/>
      <c r="AI132" s="605"/>
      <c r="AJ132" s="605"/>
      <c r="AK132" s="605"/>
      <c r="AL132" s="605"/>
      <c r="AM132" s="605"/>
      <c r="AS132" s="605"/>
      <c r="AT132" s="605"/>
      <c r="AU132" s="605"/>
      <c r="AV132" s="605"/>
      <c r="AW132" s="605"/>
      <c r="AX132" s="605"/>
      <c r="AY132" s="605"/>
      <c r="AZ132" s="605"/>
      <c r="BA132" s="605"/>
      <c r="BB132" s="605"/>
      <c r="BC132" s="605"/>
      <c r="BD132" s="605"/>
      <c r="BE132" s="605"/>
      <c r="BF132" s="605"/>
      <c r="BG132" s="605"/>
      <c r="BH132" s="605"/>
      <c r="BI132" s="605"/>
      <c r="BJ132" s="605"/>
      <c r="BK132" s="605"/>
      <c r="BL132" s="605"/>
      <c r="BM132" s="605"/>
      <c r="BN132" s="605"/>
      <c r="BO132" s="605"/>
      <c r="BP132" s="605"/>
      <c r="BQ132" s="605"/>
      <c r="BR132" s="874" t="e">
        <f>All!#REF!</f>
        <v>#REF!</v>
      </c>
      <c r="BS132" s="874" t="e">
        <f>All!#REF!</f>
        <v>#REF!</v>
      </c>
    </row>
    <row r="133" spans="1:94" s="479" customFormat="1" ht="15" customHeight="1" x14ac:dyDescent="0.8">
      <c r="A133" s="938">
        <v>215</v>
      </c>
      <c r="B133" s="754">
        <f>AD157</f>
        <v>0.58333333333333337</v>
      </c>
      <c r="C133" s="609"/>
      <c r="D133" s="754" t="str">
        <f>AF157</f>
        <v>Arkansas State</v>
      </c>
      <c r="E133" s="853">
        <f>IF(+D133=F133,-J133,+J133)</f>
        <v>3</v>
      </c>
      <c r="F133" s="486" t="str">
        <f>AJ157</f>
        <v>UL Monroe</v>
      </c>
      <c r="G133" s="486" t="str">
        <f>AK157</f>
        <v>Arkansas State</v>
      </c>
      <c r="H133" s="880" t="str">
        <f>AN157</f>
        <v>UL Monroe</v>
      </c>
      <c r="I133" s="880" t="e">
        <f>AQ157</f>
        <v>#REF!</v>
      </c>
      <c r="J133" s="601">
        <f>AL157</f>
        <v>3</v>
      </c>
      <c r="K133" s="601">
        <f>AM157</f>
        <v>66.5</v>
      </c>
      <c r="L133" s="490" t="str">
        <f>+D133</f>
        <v>Arkansas State</v>
      </c>
      <c r="M133" s="253"/>
      <c r="N133" s="761">
        <v>4</v>
      </c>
      <c r="O133" s="762">
        <v>5</v>
      </c>
      <c r="P133" s="763">
        <v>0</v>
      </c>
      <c r="Q133" s="649"/>
      <c r="R133" s="761" t="e">
        <f>VLOOKUP(+$D133,All!#REF!,9,FALSE)</f>
        <v>#REF!</v>
      </c>
      <c r="S133" s="762" t="e">
        <f>VLOOKUP(+$D133,All!#REF!,10,FALSE)</f>
        <v>#REF!</v>
      </c>
      <c r="T133" s="763" t="e">
        <f>VLOOKUP(+$D133,All!#REF!,11,FALSE)</f>
        <v>#REF!</v>
      </c>
      <c r="U133" s="894"/>
      <c r="V133" s="897">
        <f>VLOOKUP(+L133,All!$F$995:$J$1579,5,FALSE)</f>
        <v>51.7</v>
      </c>
      <c r="W133" s="253"/>
      <c r="X133" s="899" t="str">
        <f>AS157</f>
        <v>Arkansas State</v>
      </c>
      <c r="Y133" s="901">
        <f>AT157</f>
        <v>48</v>
      </c>
      <c r="Z133" s="955"/>
      <c r="AA133" s="795"/>
      <c r="AB133" s="874" t="str">
        <f>All!B895</f>
        <v>Sat</v>
      </c>
      <c r="AC133" s="908">
        <f>All!C895</f>
        <v>44520</v>
      </c>
      <c r="AD133" s="907">
        <f>All!D895-3/24</f>
        <v>0.8125</v>
      </c>
      <c r="AE133" s="874" t="str">
        <f>All!E895</f>
        <v>ESPN</v>
      </c>
      <c r="AF133" s="874" t="str">
        <f>All!F895</f>
        <v>Arizona State</v>
      </c>
      <c r="AG133" s="874" t="str">
        <f>All!G895</f>
        <v>P12</v>
      </c>
      <c r="AH133" s="874" t="str">
        <f>All!H895</f>
        <v>Oregon State</v>
      </c>
      <c r="AI133" s="874" t="str">
        <f>All!I895</f>
        <v>P12</v>
      </c>
      <c r="AJ133" s="874" t="str">
        <f>All!J895</f>
        <v>Arizona State</v>
      </c>
      <c r="AK133" s="874" t="str">
        <f>All!K895</f>
        <v>Oregon State</v>
      </c>
      <c r="AL133" s="909">
        <f>All!L895</f>
        <v>3</v>
      </c>
      <c r="AM133" s="910">
        <f>All!M895</f>
        <v>60</v>
      </c>
      <c r="AN133" s="910" t="str">
        <f>All!T895</f>
        <v>Oregon State</v>
      </c>
      <c r="AO133" s="910" t="e">
        <f>All!#REF!</f>
        <v>#REF!</v>
      </c>
      <c r="AP133" s="910"/>
      <c r="AQ133" s="910" t="e">
        <f>All!#REF!</f>
        <v>#REF!</v>
      </c>
      <c r="AS133" s="874" t="str">
        <f>All!V895</f>
        <v>Arizona State</v>
      </c>
      <c r="AT133" s="874">
        <f>All!W895</f>
        <v>46</v>
      </c>
      <c r="AU133" s="874" t="str">
        <f>All!X895</f>
        <v>Oregon State</v>
      </c>
      <c r="AV133" s="874">
        <f>All!Y895</f>
        <v>33</v>
      </c>
      <c r="AW133" s="874">
        <f>All!Z895</f>
        <v>0</v>
      </c>
      <c r="AX133" s="874" t="e">
        <f>All!#REF!</f>
        <v>#REF!</v>
      </c>
      <c r="AY133" s="874" t="e">
        <f>All!#REF!</f>
        <v>#REF!</v>
      </c>
      <c r="AZ133" s="874" t="e">
        <f>All!#REF!</f>
        <v>#REF!</v>
      </c>
      <c r="BA133" s="874" t="e">
        <f>All!#REF!</f>
        <v>#REF!</v>
      </c>
      <c r="BB133" s="874" t="e">
        <f>All!#REF!</f>
        <v>#REF!</v>
      </c>
      <c r="BC133" s="874" t="e">
        <f>All!#REF!</f>
        <v>#REF!</v>
      </c>
      <c r="BD133" s="874" t="e">
        <f>All!#REF!</f>
        <v>#REF!</v>
      </c>
      <c r="BE133" s="874" t="e">
        <f>All!#REF!</f>
        <v>#REF!</v>
      </c>
      <c r="BF133" s="874" t="e">
        <f>All!#REF!</f>
        <v>#REF!</v>
      </c>
      <c r="BG133" s="874" t="e">
        <f>All!#REF!</f>
        <v>#REF!</v>
      </c>
      <c r="BH133" s="874" t="e">
        <f>All!#REF!</f>
        <v>#REF!</v>
      </c>
      <c r="BI133" s="874" t="e">
        <f>All!#REF!</f>
        <v>#REF!</v>
      </c>
      <c r="BJ133" s="874" t="e">
        <f>All!#REF!</f>
        <v>#REF!</v>
      </c>
      <c r="BK133" s="874" t="e">
        <f>All!#REF!</f>
        <v>#REF!</v>
      </c>
      <c r="BL133" s="874" t="e">
        <f>All!#REF!</f>
        <v>#REF!</v>
      </c>
      <c r="BM133" s="874" t="e">
        <f>All!#REF!</f>
        <v>#REF!</v>
      </c>
      <c r="BN133" s="874" t="e">
        <f>All!#REF!</f>
        <v>#REF!</v>
      </c>
      <c r="BO133" s="874" t="e">
        <f>All!#REF!</f>
        <v>#REF!</v>
      </c>
      <c r="BP133" s="874" t="e">
        <f>All!#REF!</f>
        <v>#REF!</v>
      </c>
      <c r="BQ133" s="874" t="e">
        <f>All!#REF!</f>
        <v>#REF!</v>
      </c>
      <c r="BR133" s="479" t="e">
        <f>All!#REF!</f>
        <v>#REF!</v>
      </c>
      <c r="BS133" s="479" t="e">
        <f>All!#REF!</f>
        <v>#REF!</v>
      </c>
      <c r="BT133" s="605"/>
      <c r="BX133" s="605"/>
      <c r="BY133" s="605"/>
      <c r="BZ133" s="605"/>
      <c r="CA133" s="605"/>
      <c r="CB133" s="605"/>
      <c r="CC133" s="605"/>
      <c r="CD133" s="605"/>
      <c r="CE133" s="605"/>
      <c r="CF133" s="605"/>
      <c r="CG133" s="605"/>
      <c r="CH133" s="605"/>
      <c r="CI133" s="605"/>
      <c r="CJ133" s="605"/>
      <c r="CK133" s="605"/>
      <c r="CL133" s="605"/>
      <c r="CM133" s="605"/>
      <c r="CN133" s="605"/>
      <c r="CO133" s="605"/>
      <c r="CP133" s="605"/>
    </row>
    <row r="134" spans="1:94" s="605" customFormat="1" ht="15" customHeight="1" x14ac:dyDescent="0.8">
      <c r="A134" s="941">
        <f>+A133+1</f>
        <v>216</v>
      </c>
      <c r="B134" s="756">
        <f>AE157</f>
        <v>0</v>
      </c>
      <c r="C134" s="603"/>
      <c r="D134" s="755" t="str">
        <f>AH157</f>
        <v>UL Monroe</v>
      </c>
      <c r="E134" s="861">
        <f>K133</f>
        <v>66.5</v>
      </c>
      <c r="F134" s="609"/>
      <c r="G134" s="609"/>
      <c r="H134" s="889"/>
      <c r="I134" s="889"/>
      <c r="J134" s="123"/>
      <c r="K134" s="123"/>
      <c r="L134" s="361" t="str">
        <f>+D134</f>
        <v>UL Monroe</v>
      </c>
      <c r="M134" s="73"/>
      <c r="N134" s="764">
        <v>3</v>
      </c>
      <c r="O134" s="765">
        <v>5</v>
      </c>
      <c r="P134" s="766">
        <v>1</v>
      </c>
      <c r="Q134" s="649"/>
      <c r="R134" s="764" t="e">
        <f>S133</f>
        <v>#REF!</v>
      </c>
      <c r="S134" s="765" t="e">
        <f>R133</f>
        <v>#REF!</v>
      </c>
      <c r="T134" s="766" t="e">
        <f>T133</f>
        <v>#REF!</v>
      </c>
      <c r="U134" s="894"/>
      <c r="V134" s="906">
        <f>VLOOKUP(+L134,All!$F$995:$J$1579,5,FALSE)</f>
        <v>52.58</v>
      </c>
      <c r="W134" s="253"/>
      <c r="X134" s="896" t="str">
        <f>AU157</f>
        <v>UL Monroe</v>
      </c>
      <c r="Y134" s="904">
        <f>AV157</f>
        <v>15</v>
      </c>
      <c r="Z134" s="956" t="str">
        <f>H133</f>
        <v>UL Monroe</v>
      </c>
      <c r="AA134" s="957" t="e">
        <f>I133</f>
        <v>#REF!</v>
      </c>
      <c r="AB134" s="479"/>
      <c r="AC134" s="840"/>
      <c r="AD134" s="839">
        <f>All!D825-3/24</f>
        <v>0.45833333333333337</v>
      </c>
      <c r="AE134" s="479">
        <f>All!E825</f>
        <v>0</v>
      </c>
      <c r="AF134" s="479" t="str">
        <f>All!F825</f>
        <v>Utah</v>
      </c>
      <c r="AG134" s="479" t="str">
        <f>All!G825</f>
        <v>P12</v>
      </c>
      <c r="AH134" s="479" t="str">
        <f>All!H825</f>
        <v>Arizona</v>
      </c>
      <c r="AI134" s="479" t="str">
        <f>All!I825</f>
        <v>P12</v>
      </c>
      <c r="AJ134" s="479" t="str">
        <f>All!J825</f>
        <v>Utah</v>
      </c>
      <c r="AK134" s="479" t="str">
        <f>All!K825</f>
        <v>Arizona</v>
      </c>
      <c r="AL134" s="841">
        <f>All!L825</f>
        <v>24</v>
      </c>
      <c r="AM134" s="842">
        <f>All!M825</f>
        <v>54</v>
      </c>
      <c r="AN134" s="910" t="str">
        <f>All!T825</f>
        <v>Utah</v>
      </c>
      <c r="AO134" s="910" t="e">
        <f>All!#REF!</f>
        <v>#REF!</v>
      </c>
      <c r="AP134" s="910"/>
      <c r="AQ134" s="910" t="e">
        <f>All!#REF!</f>
        <v>#REF!</v>
      </c>
      <c r="AS134" s="479">
        <f>All!V825</f>
        <v>0</v>
      </c>
      <c r="AT134" s="479">
        <f>All!W825</f>
        <v>0</v>
      </c>
      <c r="AU134" s="479" t="str">
        <f>All!X825</f>
        <v>DNP</v>
      </c>
      <c r="AV134" s="479">
        <f>All!Y825</f>
        <v>0</v>
      </c>
      <c r="AW134" s="479">
        <f>All!Z825</f>
        <v>0</v>
      </c>
      <c r="AX134" s="479" t="e">
        <f>All!#REF!</f>
        <v>#REF!</v>
      </c>
      <c r="AY134" s="479" t="e">
        <f>All!#REF!</f>
        <v>#REF!</v>
      </c>
      <c r="AZ134" s="479" t="e">
        <f>All!#REF!</f>
        <v>#REF!</v>
      </c>
      <c r="BA134" s="479" t="e">
        <f>All!#REF!</f>
        <v>#REF!</v>
      </c>
      <c r="BB134" s="479" t="e">
        <f>All!#REF!</f>
        <v>#REF!</v>
      </c>
      <c r="BC134" s="479" t="e">
        <f>All!#REF!</f>
        <v>#REF!</v>
      </c>
      <c r="BD134" s="479" t="e">
        <f>All!#REF!</f>
        <v>#REF!</v>
      </c>
      <c r="BE134" s="479" t="e">
        <f>All!#REF!</f>
        <v>#REF!</v>
      </c>
      <c r="BF134" s="479" t="e">
        <f>All!#REF!</f>
        <v>#REF!</v>
      </c>
      <c r="BG134" s="479" t="e">
        <f>All!#REF!</f>
        <v>#REF!</v>
      </c>
      <c r="BH134" s="479" t="e">
        <f>All!#REF!</f>
        <v>#REF!</v>
      </c>
      <c r="BI134" s="479" t="e">
        <f>All!#REF!</f>
        <v>#REF!</v>
      </c>
      <c r="BJ134" s="479" t="e">
        <f>All!#REF!</f>
        <v>#REF!</v>
      </c>
      <c r="BK134" s="479" t="e">
        <f>All!#REF!</f>
        <v>#REF!</v>
      </c>
      <c r="BL134" s="479" t="e">
        <f>All!#REF!</f>
        <v>#REF!</v>
      </c>
      <c r="BM134" s="479" t="e">
        <f>All!#REF!</f>
        <v>#REF!</v>
      </c>
      <c r="BN134" s="479" t="e">
        <f>All!#REF!</f>
        <v>#REF!</v>
      </c>
      <c r="BO134" s="479" t="e">
        <f>All!#REF!</f>
        <v>#REF!</v>
      </c>
      <c r="BP134" s="479" t="e">
        <f>All!#REF!</f>
        <v>#REF!</v>
      </c>
      <c r="BQ134" s="479" t="e">
        <f>All!#REF!</f>
        <v>#REF!</v>
      </c>
      <c r="BR134" s="479" t="e">
        <f>All!#REF!</f>
        <v>#REF!</v>
      </c>
      <c r="BS134" s="479" t="e">
        <f>All!#REF!</f>
        <v>#REF!</v>
      </c>
      <c r="BT134" s="479"/>
      <c r="BX134" s="479"/>
      <c r="BY134" s="479"/>
      <c r="BZ134" s="479"/>
      <c r="CA134" s="479"/>
      <c r="CB134" s="479"/>
      <c r="CC134" s="479"/>
      <c r="CD134" s="479"/>
      <c r="CE134" s="479"/>
      <c r="CF134" s="479"/>
      <c r="CG134" s="479"/>
      <c r="CH134" s="479"/>
      <c r="CI134" s="479"/>
      <c r="CJ134" s="479"/>
      <c r="CK134" s="479"/>
      <c r="CL134" s="479"/>
      <c r="CM134" s="479"/>
      <c r="CN134" s="479"/>
      <c r="CO134" s="479"/>
      <c r="CP134" s="479"/>
    </row>
    <row r="135" spans="1:94" s="918" customFormat="1" ht="5" customHeight="1" x14ac:dyDescent="0.8">
      <c r="A135" s="940"/>
      <c r="B135" s="882"/>
      <c r="C135" s="916"/>
      <c r="D135" s="882"/>
      <c r="E135" s="912"/>
      <c r="F135" s="882"/>
      <c r="G135" s="882"/>
      <c r="H135" s="882"/>
      <c r="I135" s="882"/>
      <c r="J135" s="885"/>
      <c r="K135" s="885"/>
      <c r="L135" s="882"/>
      <c r="M135" s="916"/>
      <c r="N135" s="927"/>
      <c r="O135" s="927"/>
      <c r="P135" s="927"/>
      <c r="Q135" s="924"/>
      <c r="R135" s="927"/>
      <c r="S135" s="927"/>
      <c r="T135" s="927"/>
      <c r="U135" s="924"/>
      <c r="V135" s="898"/>
      <c r="W135" s="916"/>
      <c r="X135" s="882"/>
      <c r="Y135" s="890"/>
      <c r="Z135" s="954"/>
      <c r="AA135" s="917"/>
      <c r="AB135" s="479"/>
      <c r="AC135" s="840"/>
      <c r="AD135" s="839" t="e">
        <f>All!#REF!-3/24</f>
        <v>#REF!</v>
      </c>
      <c r="AE135" s="479" t="e">
        <f>All!#REF!</f>
        <v>#REF!</v>
      </c>
      <c r="AF135" s="479" t="e">
        <f>All!#REF!</f>
        <v>#REF!</v>
      </c>
      <c r="AG135" s="479" t="e">
        <f>All!#REF!</f>
        <v>#REF!</v>
      </c>
      <c r="AH135" s="479" t="e">
        <f>All!#REF!</f>
        <v>#REF!</v>
      </c>
      <c r="AI135" s="479" t="e">
        <f>All!#REF!</f>
        <v>#REF!</v>
      </c>
      <c r="AJ135" s="479" t="e">
        <f>All!#REF!</f>
        <v>#REF!</v>
      </c>
      <c r="AK135" s="479" t="e">
        <f>All!#REF!</f>
        <v>#REF!</v>
      </c>
      <c r="AL135" s="841" t="e">
        <f>All!#REF!</f>
        <v>#REF!</v>
      </c>
      <c r="AM135" s="842" t="e">
        <f>All!#REF!</f>
        <v>#REF!</v>
      </c>
      <c r="AN135" s="910" t="e">
        <f>All!#REF!</f>
        <v>#REF!</v>
      </c>
      <c r="AO135" s="910" t="e">
        <f>All!#REF!</f>
        <v>#REF!</v>
      </c>
      <c r="AP135" s="910"/>
      <c r="AQ135" s="910" t="e">
        <f>All!#REF!</f>
        <v>#REF!</v>
      </c>
      <c r="AS135" s="479" t="e">
        <f>All!#REF!</f>
        <v>#REF!</v>
      </c>
      <c r="AT135" s="479" t="e">
        <f>All!#REF!</f>
        <v>#REF!</v>
      </c>
      <c r="AU135" s="479" t="e">
        <f>All!#REF!</f>
        <v>#REF!</v>
      </c>
      <c r="AV135" s="479" t="e">
        <f>All!#REF!</f>
        <v>#REF!</v>
      </c>
      <c r="AW135" s="479" t="e">
        <f>All!#REF!</f>
        <v>#REF!</v>
      </c>
      <c r="AX135" s="479" t="e">
        <f>All!#REF!</f>
        <v>#REF!</v>
      </c>
      <c r="AY135" s="479" t="e">
        <f>All!#REF!</f>
        <v>#REF!</v>
      </c>
      <c r="AZ135" s="479" t="e">
        <f>All!#REF!</f>
        <v>#REF!</v>
      </c>
      <c r="BA135" s="479" t="e">
        <f>All!#REF!</f>
        <v>#REF!</v>
      </c>
      <c r="BB135" s="479" t="e">
        <f>All!#REF!</f>
        <v>#REF!</v>
      </c>
      <c r="BC135" s="479" t="e">
        <f>All!#REF!</f>
        <v>#REF!</v>
      </c>
      <c r="BD135" s="479" t="e">
        <f>All!#REF!</f>
        <v>#REF!</v>
      </c>
      <c r="BE135" s="479" t="e">
        <f>All!#REF!</f>
        <v>#REF!</v>
      </c>
      <c r="BF135" s="479" t="e">
        <f>All!#REF!</f>
        <v>#REF!</v>
      </c>
      <c r="BG135" s="479" t="e">
        <f>All!#REF!</f>
        <v>#REF!</v>
      </c>
      <c r="BH135" s="479" t="e">
        <f>All!#REF!</f>
        <v>#REF!</v>
      </c>
      <c r="BI135" s="479" t="e">
        <f>All!#REF!</f>
        <v>#REF!</v>
      </c>
      <c r="BJ135" s="479" t="e">
        <f>All!#REF!</f>
        <v>#REF!</v>
      </c>
      <c r="BK135" s="479" t="e">
        <f>All!#REF!</f>
        <v>#REF!</v>
      </c>
      <c r="BL135" s="479" t="e">
        <f>All!#REF!</f>
        <v>#REF!</v>
      </c>
      <c r="BM135" s="479" t="e">
        <f>All!#REF!</f>
        <v>#REF!</v>
      </c>
      <c r="BN135" s="479" t="e">
        <f>All!#REF!</f>
        <v>#REF!</v>
      </c>
      <c r="BO135" s="479" t="e">
        <f>All!#REF!</f>
        <v>#REF!</v>
      </c>
      <c r="BP135" s="479" t="e">
        <f>All!#REF!</f>
        <v>#REF!</v>
      </c>
      <c r="BQ135" s="479" t="e">
        <f>All!#REF!</f>
        <v>#REF!</v>
      </c>
      <c r="BR135" s="874" t="e">
        <f>All!#REF!</f>
        <v>#REF!</v>
      </c>
      <c r="BS135" s="874" t="e">
        <f>All!#REF!</f>
        <v>#REF!</v>
      </c>
      <c r="BT135" s="874"/>
      <c r="BX135" s="874"/>
      <c r="BY135" s="874"/>
      <c r="BZ135" s="874"/>
      <c r="CA135" s="874"/>
      <c r="CB135" s="874"/>
    </row>
    <row r="136" spans="1:94" s="479" customFormat="1" ht="15" customHeight="1" x14ac:dyDescent="0.8">
      <c r="A136" s="938">
        <v>169</v>
      </c>
      <c r="B136" s="754">
        <f>AD137</f>
        <v>0.60416666666666663</v>
      </c>
      <c r="C136" s="609"/>
      <c r="D136" s="754" t="str">
        <f>AF137</f>
        <v>Stanford</v>
      </c>
      <c r="E136" s="853">
        <f>IF(+D136=F136,-J136,+J136)</f>
        <v>12</v>
      </c>
      <c r="F136" s="486" t="str">
        <f>AJ137</f>
        <v>Oregon State</v>
      </c>
      <c r="G136" s="486" t="str">
        <f>AK137</f>
        <v>Stanford</v>
      </c>
      <c r="H136" s="880" t="str">
        <f>AN137</f>
        <v>Stanford</v>
      </c>
      <c r="I136" s="880" t="e">
        <f>AQ137</f>
        <v>#REF!</v>
      </c>
      <c r="J136" s="601">
        <f>AL137</f>
        <v>12</v>
      </c>
      <c r="K136" s="601">
        <f>AM137</f>
        <v>56</v>
      </c>
      <c r="L136" s="490" t="str">
        <f>+D136</f>
        <v>Stanford</v>
      </c>
      <c r="M136" s="253"/>
      <c r="N136" s="761">
        <v>3</v>
      </c>
      <c r="O136" s="762">
        <v>6</v>
      </c>
      <c r="P136" s="763">
        <v>0</v>
      </c>
      <c r="Q136" s="649"/>
      <c r="R136" s="761" t="e">
        <f>VLOOKUP(+$D136,All!#REF!,9,FALSE)</f>
        <v>#REF!</v>
      </c>
      <c r="S136" s="762" t="e">
        <f>VLOOKUP(+$D136,All!#REF!,10,FALSE)</f>
        <v>#REF!</v>
      </c>
      <c r="T136" s="763" t="e">
        <f>VLOOKUP(+$D136,All!#REF!,11,FALSE)</f>
        <v>#REF!</v>
      </c>
      <c r="U136" s="894"/>
      <c r="V136" s="897">
        <f>VLOOKUP(+L136,All!$F$995:$J$1579,5,FALSE)</f>
        <v>70.040000000000006</v>
      </c>
      <c r="W136" s="253"/>
      <c r="X136" s="899" t="str">
        <f>AS137</f>
        <v>Stanford</v>
      </c>
      <c r="Y136" s="901">
        <f>AT137</f>
        <v>27</v>
      </c>
      <c r="Z136" s="955"/>
      <c r="AA136" s="795"/>
      <c r="AB136" s="874" t="str">
        <f>All!B898</f>
        <v>Sat</v>
      </c>
      <c r="AC136" s="908">
        <f>All!C898</f>
        <v>44520</v>
      </c>
      <c r="AD136" s="907">
        <f>All!D826-3/24</f>
        <v>0.8125</v>
      </c>
      <c r="AE136" s="874" t="str">
        <f>All!E826</f>
        <v>ESPN</v>
      </c>
      <c r="AF136" s="874" t="str">
        <f>All!F826</f>
        <v>Washington State</v>
      </c>
      <c r="AG136" s="874" t="str">
        <f>All!G826</f>
        <v>P12</v>
      </c>
      <c r="AH136" s="874" t="str">
        <f>All!H826</f>
        <v>Oregon</v>
      </c>
      <c r="AI136" s="874" t="str">
        <f>All!I826</f>
        <v>P12</v>
      </c>
      <c r="AJ136" s="874" t="str">
        <f>All!J826</f>
        <v>Oregon</v>
      </c>
      <c r="AK136" s="874" t="str">
        <f>All!K826</f>
        <v>Washington State</v>
      </c>
      <c r="AL136" s="909">
        <f>All!L826</f>
        <v>14</v>
      </c>
      <c r="AM136" s="910">
        <f>All!M826</f>
        <v>56.5</v>
      </c>
      <c r="AN136" s="910" t="str">
        <f>All!T826</f>
        <v>Washington State</v>
      </c>
      <c r="AO136" s="910" t="e">
        <f>All!#REF!</f>
        <v>#REF!</v>
      </c>
      <c r="AP136" s="910"/>
      <c r="AQ136" s="910" t="e">
        <f>All!#REF!</f>
        <v>#REF!</v>
      </c>
      <c r="AS136" s="874" t="str">
        <f>All!V826</f>
        <v>Oregon</v>
      </c>
      <c r="AT136" s="874">
        <f>All!W826</f>
        <v>43</v>
      </c>
      <c r="AU136" s="874" t="str">
        <f>All!X826</f>
        <v>Washington State</v>
      </c>
      <c r="AV136" s="874">
        <f>All!Y826</f>
        <v>29</v>
      </c>
      <c r="AW136" s="874">
        <f>All!Z826</f>
        <v>0</v>
      </c>
      <c r="AX136" s="874" t="e">
        <f>All!#REF!</f>
        <v>#REF!</v>
      </c>
      <c r="AY136" s="874" t="e">
        <f>All!#REF!</f>
        <v>#REF!</v>
      </c>
      <c r="AZ136" s="874" t="e">
        <f>All!#REF!</f>
        <v>#REF!</v>
      </c>
      <c r="BA136" s="874" t="e">
        <f>All!#REF!</f>
        <v>#REF!</v>
      </c>
      <c r="BB136" s="874" t="e">
        <f>All!#REF!</f>
        <v>#REF!</v>
      </c>
      <c r="BC136" s="874" t="e">
        <f>All!#REF!</f>
        <v>#REF!</v>
      </c>
      <c r="BD136" s="874" t="e">
        <f>All!#REF!</f>
        <v>#REF!</v>
      </c>
      <c r="BE136" s="874" t="e">
        <f>All!#REF!</f>
        <v>#REF!</v>
      </c>
      <c r="BF136" s="874" t="e">
        <f>All!#REF!</f>
        <v>#REF!</v>
      </c>
      <c r="BG136" s="874" t="e">
        <f>All!#REF!</f>
        <v>#REF!</v>
      </c>
      <c r="BH136" s="874" t="e">
        <f>All!#REF!</f>
        <v>#REF!</v>
      </c>
      <c r="BI136" s="874" t="e">
        <f>All!#REF!</f>
        <v>#REF!</v>
      </c>
      <c r="BJ136" s="874" t="e">
        <f>All!#REF!</f>
        <v>#REF!</v>
      </c>
      <c r="BK136" s="874" t="e">
        <f>All!#REF!</f>
        <v>#REF!</v>
      </c>
      <c r="BL136" s="874" t="e">
        <f>All!#REF!</f>
        <v>#REF!</v>
      </c>
      <c r="BM136" s="874" t="e">
        <f>All!#REF!</f>
        <v>#REF!</v>
      </c>
      <c r="BN136" s="874" t="e">
        <f>All!#REF!</f>
        <v>#REF!</v>
      </c>
      <c r="BO136" s="874" t="e">
        <f>All!#REF!</f>
        <v>#REF!</v>
      </c>
      <c r="BP136" s="874" t="e">
        <f>All!#REF!</f>
        <v>#REF!</v>
      </c>
      <c r="BQ136" s="874" t="e">
        <f>All!#REF!</f>
        <v>#REF!</v>
      </c>
      <c r="BR136" s="479" t="e">
        <f>All!#REF!</f>
        <v>#REF!</v>
      </c>
      <c r="BS136" s="479" t="e">
        <f>All!#REF!</f>
        <v>#REF!</v>
      </c>
      <c r="BT136" s="605"/>
      <c r="BX136" s="605"/>
      <c r="BY136" s="605"/>
      <c r="BZ136" s="605"/>
      <c r="CA136" s="605"/>
      <c r="CB136" s="605"/>
      <c r="CC136" s="605"/>
      <c r="CD136" s="605"/>
      <c r="CE136" s="605"/>
      <c r="CF136" s="605"/>
      <c r="CG136" s="605"/>
      <c r="CH136" s="605"/>
      <c r="CI136" s="605"/>
      <c r="CJ136" s="605"/>
      <c r="CK136" s="605"/>
      <c r="CL136" s="605"/>
      <c r="CM136" s="605"/>
      <c r="CN136" s="605"/>
      <c r="CO136" s="605"/>
      <c r="CP136" s="605"/>
    </row>
    <row r="137" spans="1:94" s="605" customFormat="1" ht="15" customHeight="1" x14ac:dyDescent="0.8">
      <c r="A137" s="939">
        <f>+A136+1</f>
        <v>170</v>
      </c>
      <c r="B137" s="756">
        <f>AE137</f>
        <v>0</v>
      </c>
      <c r="C137" s="603"/>
      <c r="D137" s="755" t="str">
        <f>AH137</f>
        <v>Oregon State</v>
      </c>
      <c r="E137" s="861">
        <f>K136</f>
        <v>56</v>
      </c>
      <c r="F137" s="609"/>
      <c r="G137" s="609"/>
      <c r="H137" s="889"/>
      <c r="I137" s="889"/>
      <c r="J137" s="123"/>
      <c r="K137" s="123"/>
      <c r="L137" s="361" t="str">
        <f>+D137</f>
        <v>Oregon State</v>
      </c>
      <c r="M137" s="73"/>
      <c r="N137" s="764">
        <v>5</v>
      </c>
      <c r="O137" s="765">
        <v>4</v>
      </c>
      <c r="P137" s="766">
        <v>0</v>
      </c>
      <c r="Q137" s="649"/>
      <c r="R137" s="764" t="e">
        <f>S136</f>
        <v>#REF!</v>
      </c>
      <c r="S137" s="765" t="e">
        <f>R136</f>
        <v>#REF!</v>
      </c>
      <c r="T137" s="766" t="e">
        <f>T136</f>
        <v>#REF!</v>
      </c>
      <c r="U137" s="894"/>
      <c r="V137" s="906">
        <f>VLOOKUP(+L137,All!$F$995:$J$1579,5,FALSE)</f>
        <v>73.13</v>
      </c>
      <c r="W137" s="253"/>
      <c r="X137" s="896" t="str">
        <f>AU137</f>
        <v>Oregon State</v>
      </c>
      <c r="Y137" s="904">
        <f>AV137</f>
        <v>24</v>
      </c>
      <c r="Z137" s="956" t="str">
        <f>H136</f>
        <v>Stanford</v>
      </c>
      <c r="AA137" s="957" t="e">
        <f>I136</f>
        <v>#REF!</v>
      </c>
      <c r="AB137" s="479"/>
      <c r="AC137" s="840"/>
      <c r="AD137" s="839">
        <f>All!D827-3/24</f>
        <v>0.60416666666666663</v>
      </c>
      <c r="AE137" s="479">
        <f>All!E827</f>
        <v>0</v>
      </c>
      <c r="AF137" s="479" t="str">
        <f>All!F827</f>
        <v>Stanford</v>
      </c>
      <c r="AG137" s="479" t="str">
        <f>All!G827</f>
        <v>P12</v>
      </c>
      <c r="AH137" s="479" t="str">
        <f>All!H827</f>
        <v>Oregon State</v>
      </c>
      <c r="AI137" s="479" t="str">
        <f>All!I827</f>
        <v>P12</v>
      </c>
      <c r="AJ137" s="479" t="str">
        <f>All!J827</f>
        <v>Oregon State</v>
      </c>
      <c r="AK137" s="479" t="str">
        <f>All!K827</f>
        <v>Stanford</v>
      </c>
      <c r="AL137" s="841">
        <f>All!L827</f>
        <v>12</v>
      </c>
      <c r="AM137" s="842">
        <f>All!M827</f>
        <v>56</v>
      </c>
      <c r="AN137" s="910" t="str">
        <f>All!T827</f>
        <v>Stanford</v>
      </c>
      <c r="AO137" s="910" t="e">
        <f>All!#REF!</f>
        <v>#REF!</v>
      </c>
      <c r="AP137" s="910"/>
      <c r="AQ137" s="910" t="e">
        <f>All!#REF!</f>
        <v>#REF!</v>
      </c>
      <c r="AS137" s="479" t="str">
        <f>All!V827</f>
        <v>Stanford</v>
      </c>
      <c r="AT137" s="479">
        <f>All!W827</f>
        <v>27</v>
      </c>
      <c r="AU137" s="479" t="str">
        <f>All!X827</f>
        <v>Oregon State</v>
      </c>
      <c r="AV137" s="479">
        <f>All!Y827</f>
        <v>24</v>
      </c>
      <c r="AW137" s="479">
        <f>All!Z827</f>
        <v>0</v>
      </c>
      <c r="AX137" s="479" t="e">
        <f>All!#REF!</f>
        <v>#REF!</v>
      </c>
      <c r="AY137" s="479" t="e">
        <f>All!#REF!</f>
        <v>#REF!</v>
      </c>
      <c r="AZ137" s="479" t="e">
        <f>All!#REF!</f>
        <v>#REF!</v>
      </c>
      <c r="BA137" s="479" t="e">
        <f>All!#REF!</f>
        <v>#REF!</v>
      </c>
      <c r="BB137" s="479" t="e">
        <f>All!#REF!</f>
        <v>#REF!</v>
      </c>
      <c r="BC137" s="479" t="e">
        <f>All!#REF!</f>
        <v>#REF!</v>
      </c>
      <c r="BD137" s="479" t="e">
        <f>All!#REF!</f>
        <v>#REF!</v>
      </c>
      <c r="BE137" s="479" t="e">
        <f>All!#REF!</f>
        <v>#REF!</v>
      </c>
      <c r="BF137" s="479" t="e">
        <f>All!#REF!</f>
        <v>#REF!</v>
      </c>
      <c r="BG137" s="479" t="e">
        <f>All!#REF!</f>
        <v>#REF!</v>
      </c>
      <c r="BH137" s="479" t="e">
        <f>All!#REF!</f>
        <v>#REF!</v>
      </c>
      <c r="BI137" s="479" t="e">
        <f>All!#REF!</f>
        <v>#REF!</v>
      </c>
      <c r="BJ137" s="479" t="e">
        <f>All!#REF!</f>
        <v>#REF!</v>
      </c>
      <c r="BK137" s="479" t="e">
        <f>All!#REF!</f>
        <v>#REF!</v>
      </c>
      <c r="BL137" s="479" t="e">
        <f>All!#REF!</f>
        <v>#REF!</v>
      </c>
      <c r="BM137" s="479" t="e">
        <f>All!#REF!</f>
        <v>#REF!</v>
      </c>
      <c r="BN137" s="479" t="e">
        <f>All!#REF!</f>
        <v>#REF!</v>
      </c>
      <c r="BO137" s="479" t="e">
        <f>All!#REF!</f>
        <v>#REF!</v>
      </c>
      <c r="BP137" s="479" t="e">
        <f>All!#REF!</f>
        <v>#REF!</v>
      </c>
      <c r="BQ137" s="479" t="e">
        <f>All!#REF!</f>
        <v>#REF!</v>
      </c>
      <c r="BR137" s="479" t="e">
        <f>All!#REF!</f>
        <v>#REF!</v>
      </c>
      <c r="BS137" s="479" t="e">
        <f>All!#REF!</f>
        <v>#REF!</v>
      </c>
      <c r="BT137" s="479"/>
      <c r="BX137" s="479"/>
      <c r="BY137" s="479"/>
      <c r="BZ137" s="479"/>
      <c r="CA137" s="479"/>
      <c r="CB137" s="479"/>
      <c r="CC137" s="479"/>
      <c r="CD137" s="479"/>
      <c r="CE137" s="479"/>
      <c r="CF137" s="479"/>
      <c r="CG137" s="479"/>
      <c r="CH137" s="479"/>
      <c r="CI137" s="479"/>
      <c r="CJ137" s="479"/>
      <c r="CK137" s="479"/>
      <c r="CL137" s="479"/>
      <c r="CM137" s="479"/>
      <c r="CN137" s="479"/>
      <c r="CO137" s="479"/>
      <c r="CP137" s="479"/>
    </row>
    <row r="138" spans="1:94" s="918" customFormat="1" ht="5" customHeight="1" x14ac:dyDescent="0.75">
      <c r="Z138" s="747"/>
      <c r="AA138" s="747"/>
      <c r="AB138" s="479"/>
      <c r="AC138" s="840"/>
      <c r="AD138" s="839">
        <f>All!D828-3/24</f>
        <v>0.75</v>
      </c>
      <c r="AE138" s="479">
        <f>All!E828</f>
        <v>0</v>
      </c>
      <c r="AF138" s="479" t="str">
        <f>All!F828</f>
        <v>Colorado</v>
      </c>
      <c r="AG138" s="479" t="str">
        <f>All!G828</f>
        <v>P12</v>
      </c>
      <c r="AH138" s="479" t="str">
        <f>All!H828</f>
        <v>UCLA</v>
      </c>
      <c r="AI138" s="479" t="str">
        <f>All!I828</f>
        <v>P12</v>
      </c>
      <c r="AJ138" s="479" t="str">
        <f>All!J828</f>
        <v>UCLA</v>
      </c>
      <c r="AK138" s="479" t="str">
        <f>All!K828</f>
        <v>Colorado</v>
      </c>
      <c r="AL138" s="841">
        <f>All!L828</f>
        <v>16</v>
      </c>
      <c r="AM138" s="842">
        <f>All!M828</f>
        <v>57.5</v>
      </c>
      <c r="AN138" s="910" t="str">
        <f>All!T828</f>
        <v>UCLA</v>
      </c>
      <c r="AO138" s="910" t="e">
        <f>All!#REF!</f>
        <v>#REF!</v>
      </c>
      <c r="AP138" s="910"/>
      <c r="AQ138" s="910" t="e">
        <f>All!#REF!</f>
        <v>#REF!</v>
      </c>
      <c r="AS138" s="479" t="str">
        <f>All!V828</f>
        <v>Colorado</v>
      </c>
      <c r="AT138" s="479">
        <f>All!W828</f>
        <v>48</v>
      </c>
      <c r="AU138" s="479" t="str">
        <f>All!X828</f>
        <v>UCLA</v>
      </c>
      <c r="AV138" s="479">
        <f>All!Y828</f>
        <v>42</v>
      </c>
      <c r="AW138" s="479">
        <f>All!Z828</f>
        <v>0</v>
      </c>
      <c r="AX138" s="479" t="e">
        <f>All!#REF!</f>
        <v>#REF!</v>
      </c>
      <c r="AY138" s="479" t="e">
        <f>All!#REF!</f>
        <v>#REF!</v>
      </c>
      <c r="AZ138" s="479" t="e">
        <f>All!#REF!</f>
        <v>#REF!</v>
      </c>
      <c r="BA138" s="479" t="e">
        <f>All!#REF!</f>
        <v>#REF!</v>
      </c>
      <c r="BB138" s="479" t="e">
        <f>All!#REF!</f>
        <v>#REF!</v>
      </c>
      <c r="BC138" s="479" t="e">
        <f>All!#REF!</f>
        <v>#REF!</v>
      </c>
      <c r="BD138" s="479" t="e">
        <f>All!#REF!</f>
        <v>#REF!</v>
      </c>
      <c r="BE138" s="479" t="e">
        <f>All!#REF!</f>
        <v>#REF!</v>
      </c>
      <c r="BF138" s="479" t="e">
        <f>All!#REF!</f>
        <v>#REF!</v>
      </c>
      <c r="BG138" s="479" t="e">
        <f>All!#REF!</f>
        <v>#REF!</v>
      </c>
      <c r="BH138" s="479" t="e">
        <f>All!#REF!</f>
        <v>#REF!</v>
      </c>
      <c r="BI138" s="479" t="e">
        <f>All!#REF!</f>
        <v>#REF!</v>
      </c>
      <c r="BJ138" s="479" t="e">
        <f>All!#REF!</f>
        <v>#REF!</v>
      </c>
      <c r="BK138" s="479" t="e">
        <f>All!#REF!</f>
        <v>#REF!</v>
      </c>
      <c r="BL138" s="479" t="e">
        <f>All!#REF!</f>
        <v>#REF!</v>
      </c>
      <c r="BM138" s="479" t="e">
        <f>All!#REF!</f>
        <v>#REF!</v>
      </c>
      <c r="BN138" s="479" t="e">
        <f>All!#REF!</f>
        <v>#REF!</v>
      </c>
      <c r="BO138" s="479" t="e">
        <f>All!#REF!</f>
        <v>#REF!</v>
      </c>
      <c r="BP138" s="479" t="e">
        <f>All!#REF!</f>
        <v>#REF!</v>
      </c>
      <c r="BQ138" s="479" t="e">
        <f>All!#REF!</f>
        <v>#REF!</v>
      </c>
      <c r="BR138" s="874" t="e">
        <f>All!#REF!</f>
        <v>#REF!</v>
      </c>
      <c r="BS138" s="874" t="e">
        <f>All!#REF!</f>
        <v>#REF!</v>
      </c>
      <c r="BT138" s="874"/>
    </row>
    <row r="139" spans="1:94" s="918" customFormat="1" ht="15" customHeight="1" x14ac:dyDescent="0.75">
      <c r="A139" s="942"/>
      <c r="B139" s="945" t="s">
        <v>485</v>
      </c>
      <c r="C139" s="919"/>
      <c r="D139" s="492"/>
      <c r="E139" s="848"/>
      <c r="F139" s="492"/>
      <c r="G139" s="492"/>
      <c r="H139" s="492"/>
      <c r="I139" s="492"/>
      <c r="J139" s="602"/>
      <c r="K139" s="602"/>
      <c r="L139" s="492"/>
      <c r="M139" s="919"/>
      <c r="N139" s="767"/>
      <c r="O139" s="767"/>
      <c r="P139" s="767"/>
      <c r="Q139" s="944"/>
      <c r="R139" s="767"/>
      <c r="S139" s="767"/>
      <c r="T139" s="767"/>
      <c r="U139" s="944"/>
      <c r="V139" s="751"/>
      <c r="W139" s="919"/>
      <c r="X139" s="874"/>
      <c r="Y139" s="922"/>
      <c r="Z139" s="551"/>
      <c r="AA139" s="551"/>
      <c r="AB139" s="874"/>
      <c r="AC139" s="908"/>
      <c r="AD139" s="907"/>
      <c r="AE139" s="874"/>
      <c r="AF139" s="874"/>
      <c r="AG139" s="874"/>
      <c r="AH139" s="874"/>
      <c r="AI139" s="874"/>
      <c r="AJ139" s="874"/>
      <c r="AK139" s="874"/>
      <c r="AL139" s="909"/>
      <c r="AM139" s="910"/>
      <c r="AN139" s="910"/>
      <c r="AO139" s="910"/>
      <c r="AP139" s="910"/>
      <c r="AQ139" s="910"/>
      <c r="AS139" s="874"/>
      <c r="AT139" s="874"/>
      <c r="AU139" s="874"/>
      <c r="AV139" s="874"/>
      <c r="AW139" s="874"/>
      <c r="AX139" s="874"/>
      <c r="AY139" s="874"/>
      <c r="AZ139" s="874"/>
      <c r="BA139" s="874"/>
      <c r="BB139" s="874"/>
      <c r="BC139" s="874"/>
      <c r="BD139" s="874"/>
      <c r="BE139" s="874"/>
      <c r="BF139" s="874"/>
      <c r="BG139" s="874"/>
      <c r="BH139" s="874"/>
      <c r="BI139" s="874"/>
      <c r="BJ139" s="874"/>
      <c r="BK139" s="874"/>
      <c r="BL139" s="874"/>
      <c r="BM139" s="874"/>
      <c r="BN139" s="874"/>
      <c r="BO139" s="874"/>
      <c r="BP139" s="874"/>
      <c r="BQ139" s="874"/>
      <c r="BR139" s="874"/>
      <c r="BS139" s="874"/>
      <c r="BT139" s="874"/>
    </row>
    <row r="140" spans="1:94" s="479" customFormat="1" ht="15" customHeight="1" x14ac:dyDescent="0.8">
      <c r="A140" s="938">
        <v>163</v>
      </c>
      <c r="B140" s="754">
        <f>AD140</f>
        <v>0.66666666666666663</v>
      </c>
      <c r="C140" s="880"/>
      <c r="D140" s="754" t="str">
        <f>AF140</f>
        <v>Arizona State</v>
      </c>
      <c r="E140" s="853">
        <f>IF(+D140=F140,-J140,+J140)</f>
        <v>-6</v>
      </c>
      <c r="F140" s="880" t="str">
        <f>AJ140</f>
        <v>Arizona State</v>
      </c>
      <c r="G140" s="880" t="str">
        <f>AK140</f>
        <v>Washington</v>
      </c>
      <c r="H140" s="880" t="str">
        <f>AN140</f>
        <v>Arizona State</v>
      </c>
      <c r="I140" s="880" t="e">
        <f>AQ140</f>
        <v>#REF!</v>
      </c>
      <c r="J140" s="883">
        <f>AL140</f>
        <v>6</v>
      </c>
      <c r="K140" s="883">
        <f>AM140</f>
        <v>44</v>
      </c>
      <c r="L140" s="882" t="str">
        <f>+D140</f>
        <v>Arizona State</v>
      </c>
      <c r="M140" s="882"/>
      <c r="N140" s="926">
        <v>4</v>
      </c>
      <c r="O140" s="927">
        <v>5</v>
      </c>
      <c r="P140" s="928">
        <v>0</v>
      </c>
      <c r="Q140" s="927"/>
      <c r="R140" s="926" t="e">
        <f>VLOOKUP(+$D140,All!#REF!,9,FALSE)</f>
        <v>#REF!</v>
      </c>
      <c r="S140" s="927" t="e">
        <f>VLOOKUP(+$D140,All!#REF!,10,FALSE)</f>
        <v>#REF!</v>
      </c>
      <c r="T140" s="928" t="e">
        <f>VLOOKUP(+$D140,All!#REF!,11,FALSE)</f>
        <v>#REF!</v>
      </c>
      <c r="U140" s="927"/>
      <c r="V140" s="897">
        <f>VLOOKUP(+L140,All!$F$995:$J$1579,5,FALSE)</f>
        <v>78.45</v>
      </c>
      <c r="W140" s="882"/>
      <c r="X140" s="934"/>
      <c r="Y140" s="920"/>
      <c r="Z140" s="955"/>
      <c r="AA140" s="795"/>
      <c r="AB140" s="874" t="str">
        <f>All!B901</f>
        <v>Sat</v>
      </c>
      <c r="AC140" s="908">
        <f>All!C901</f>
        <v>44520</v>
      </c>
      <c r="AD140" s="907">
        <f>All!D829-3/24</f>
        <v>0.66666666666666663</v>
      </c>
      <c r="AE140" s="874">
        <f>All!E829</f>
        <v>0</v>
      </c>
      <c r="AF140" s="874" t="str">
        <f>All!F829</f>
        <v>Arizona State</v>
      </c>
      <c r="AG140" s="874" t="str">
        <f>All!G829</f>
        <v>P12</v>
      </c>
      <c r="AH140" s="874" t="str">
        <f>All!H829</f>
        <v>Washington</v>
      </c>
      <c r="AI140" s="874" t="str">
        <f>All!I829</f>
        <v>P12</v>
      </c>
      <c r="AJ140" s="874" t="str">
        <f>All!J829</f>
        <v>Arizona State</v>
      </c>
      <c r="AK140" s="874" t="str">
        <f>All!K829</f>
        <v>Washington</v>
      </c>
      <c r="AL140" s="909">
        <f>All!L829</f>
        <v>6</v>
      </c>
      <c r="AM140" s="910">
        <f>All!M829</f>
        <v>44</v>
      </c>
      <c r="AN140" s="910" t="str">
        <f>All!T829</f>
        <v>Arizona State</v>
      </c>
      <c r="AO140" s="910" t="e">
        <f>All!#REF!</f>
        <v>#REF!</v>
      </c>
      <c r="AP140" s="910"/>
      <c r="AQ140" s="910" t="e">
        <f>All!#REF!</f>
        <v>#REF!</v>
      </c>
      <c r="AS140" s="874">
        <f>All!V829</f>
        <v>0</v>
      </c>
      <c r="AT140" s="874">
        <f>All!W829</f>
        <v>0</v>
      </c>
      <c r="AU140" s="874" t="str">
        <f>All!X829</f>
        <v>DNP</v>
      </c>
      <c r="AV140" s="874">
        <f>All!Y829</f>
        <v>0</v>
      </c>
      <c r="AW140" s="874">
        <f>All!Z829</f>
        <v>0</v>
      </c>
      <c r="AX140" s="874" t="e">
        <f>All!#REF!</f>
        <v>#REF!</v>
      </c>
      <c r="AY140" s="874" t="e">
        <f>All!#REF!</f>
        <v>#REF!</v>
      </c>
      <c r="AZ140" s="874" t="e">
        <f>All!#REF!</f>
        <v>#REF!</v>
      </c>
      <c r="BA140" s="874" t="e">
        <f>All!#REF!</f>
        <v>#REF!</v>
      </c>
      <c r="BB140" s="874" t="e">
        <f>All!#REF!</f>
        <v>#REF!</v>
      </c>
      <c r="BC140" s="874" t="e">
        <f>All!#REF!</f>
        <v>#REF!</v>
      </c>
      <c r="BD140" s="874" t="e">
        <f>All!#REF!</f>
        <v>#REF!</v>
      </c>
      <c r="BE140" s="874" t="e">
        <f>All!#REF!</f>
        <v>#REF!</v>
      </c>
      <c r="BF140" s="874" t="e">
        <f>All!#REF!</f>
        <v>#REF!</v>
      </c>
      <c r="BG140" s="874" t="e">
        <f>All!#REF!</f>
        <v>#REF!</v>
      </c>
      <c r="BH140" s="874" t="e">
        <f>All!#REF!</f>
        <v>#REF!</v>
      </c>
      <c r="BI140" s="874" t="e">
        <f>All!#REF!</f>
        <v>#REF!</v>
      </c>
      <c r="BJ140" s="874" t="e">
        <f>All!#REF!</f>
        <v>#REF!</v>
      </c>
      <c r="BK140" s="874" t="e">
        <f>All!#REF!</f>
        <v>#REF!</v>
      </c>
      <c r="BL140" s="874" t="e">
        <f>All!#REF!</f>
        <v>#REF!</v>
      </c>
      <c r="BM140" s="874" t="e">
        <f>All!#REF!</f>
        <v>#REF!</v>
      </c>
      <c r="BN140" s="874" t="e">
        <f>All!#REF!</f>
        <v>#REF!</v>
      </c>
      <c r="BO140" s="874" t="e">
        <f>All!#REF!</f>
        <v>#REF!</v>
      </c>
      <c r="BP140" s="874" t="e">
        <f>All!#REF!</f>
        <v>#REF!</v>
      </c>
      <c r="BQ140" s="874" t="e">
        <f>All!#REF!</f>
        <v>#REF!</v>
      </c>
      <c r="BX140" s="605"/>
      <c r="BY140" s="605"/>
      <c r="BZ140" s="605"/>
      <c r="CA140" s="605"/>
      <c r="CB140" s="605"/>
      <c r="CC140" s="605"/>
      <c r="CD140" s="605"/>
      <c r="CE140" s="605"/>
      <c r="CF140" s="605"/>
      <c r="CG140" s="605"/>
      <c r="CH140" s="605"/>
      <c r="CI140" s="605"/>
      <c r="CJ140" s="605"/>
      <c r="CK140" s="605"/>
      <c r="CL140" s="605"/>
      <c r="CM140" s="605"/>
      <c r="CN140" s="605"/>
      <c r="CO140" s="605"/>
      <c r="CP140" s="605"/>
    </row>
    <row r="141" spans="1:94" s="605" customFormat="1" ht="15" customHeight="1" x14ac:dyDescent="0.8">
      <c r="A141" s="939">
        <f>+A140+1</f>
        <v>164</v>
      </c>
      <c r="B141" s="756">
        <f>AE140</f>
        <v>0</v>
      </c>
      <c r="C141" s="881"/>
      <c r="D141" s="755" t="str">
        <f>AH140</f>
        <v>Washington</v>
      </c>
      <c r="E141" s="861">
        <f>K140</f>
        <v>44</v>
      </c>
      <c r="F141" s="946"/>
      <c r="G141" s="946"/>
      <c r="H141" s="946"/>
      <c r="I141" s="946"/>
      <c r="J141" s="947"/>
      <c r="K141" s="947"/>
      <c r="L141" s="755" t="str">
        <f>+D141</f>
        <v>Washington</v>
      </c>
      <c r="M141" s="925"/>
      <c r="N141" s="929">
        <v>2</v>
      </c>
      <c r="O141" s="930">
        <v>7</v>
      </c>
      <c r="P141" s="931">
        <v>0</v>
      </c>
      <c r="Q141" s="930"/>
      <c r="R141" s="929" t="e">
        <f>S140</f>
        <v>#REF!</v>
      </c>
      <c r="S141" s="930" t="e">
        <f>R140</f>
        <v>#REF!</v>
      </c>
      <c r="T141" s="931" t="e">
        <f>T140</f>
        <v>#REF!</v>
      </c>
      <c r="U141" s="930"/>
      <c r="V141" s="906">
        <f>VLOOKUP(+L141,All!$F$995:$J$1579,5,FALSE)</f>
        <v>74.06</v>
      </c>
      <c r="W141" s="948"/>
      <c r="X141" s="935" t="s">
        <v>502</v>
      </c>
      <c r="Y141" s="936"/>
      <c r="Z141" s="956" t="str">
        <f>H140</f>
        <v>Arizona State</v>
      </c>
      <c r="AA141" s="957" t="e">
        <f>I140</f>
        <v>#REF!</v>
      </c>
      <c r="AB141" s="479"/>
      <c r="AC141" s="479"/>
      <c r="AD141" s="479"/>
      <c r="AE141" s="479"/>
      <c r="AF141" s="479"/>
      <c r="AG141" s="479"/>
      <c r="AH141" s="479"/>
      <c r="AI141" s="479"/>
      <c r="AJ141" s="479"/>
      <c r="AK141" s="479"/>
      <c r="AL141" s="479"/>
      <c r="AM141" s="479"/>
      <c r="AN141" s="874"/>
      <c r="AO141" s="874"/>
      <c r="AP141" s="874"/>
      <c r="AQ141" s="874"/>
      <c r="AS141" s="479"/>
      <c r="AT141" s="479"/>
      <c r="AU141" s="479"/>
      <c r="AV141" s="479"/>
      <c r="AW141" s="479"/>
      <c r="AX141" s="479"/>
      <c r="AY141" s="479"/>
      <c r="AZ141" s="479"/>
      <c r="BA141" s="479"/>
      <c r="BB141" s="479"/>
      <c r="BC141" s="479"/>
      <c r="BD141" s="479"/>
      <c r="BE141" s="479"/>
      <c r="BF141" s="479"/>
      <c r="BG141" s="479"/>
      <c r="BH141" s="479"/>
      <c r="BI141" s="479"/>
      <c r="BJ141" s="479"/>
      <c r="BK141" s="479"/>
      <c r="BL141" s="479"/>
      <c r="BM141" s="479"/>
      <c r="BN141" s="479"/>
      <c r="BO141" s="479"/>
      <c r="BP141" s="479"/>
      <c r="BQ141" s="479"/>
      <c r="BX141" s="479"/>
      <c r="BY141" s="479"/>
      <c r="BZ141" s="479"/>
      <c r="CA141" s="479"/>
      <c r="CB141" s="479"/>
      <c r="CC141" s="479"/>
      <c r="CD141" s="479"/>
      <c r="CE141" s="479"/>
      <c r="CF141" s="479"/>
      <c r="CG141" s="479"/>
      <c r="CH141" s="479"/>
      <c r="CI141" s="479"/>
      <c r="CJ141" s="479"/>
      <c r="CK141" s="479"/>
      <c r="CL141" s="479"/>
      <c r="CM141" s="479"/>
      <c r="CN141" s="479"/>
      <c r="CO141" s="479"/>
      <c r="CP141" s="479"/>
    </row>
    <row r="142" spans="1:94" s="918" customFormat="1" ht="5" customHeight="1" x14ac:dyDescent="0.75">
      <c r="Z142" s="747"/>
      <c r="AA142" s="747"/>
      <c r="AB142" s="605"/>
      <c r="AC142" s="605"/>
      <c r="AD142" s="605"/>
      <c r="AE142" s="605"/>
      <c r="AF142" s="605"/>
      <c r="AG142" s="605"/>
      <c r="AH142" s="605"/>
      <c r="AI142" s="605"/>
      <c r="AJ142" s="605"/>
      <c r="AK142" s="605"/>
      <c r="AL142" s="605"/>
      <c r="AM142" s="605"/>
      <c r="AS142" s="605"/>
      <c r="AT142" s="605"/>
      <c r="AU142" s="605"/>
      <c r="AV142" s="605"/>
      <c r="AW142" s="605"/>
      <c r="AX142" s="605"/>
      <c r="AY142" s="605"/>
      <c r="AZ142" s="605"/>
      <c r="BA142" s="605"/>
      <c r="BB142" s="605"/>
      <c r="BC142" s="605"/>
      <c r="BD142" s="605"/>
      <c r="BE142" s="605"/>
      <c r="BF142" s="605"/>
      <c r="BG142" s="605"/>
      <c r="BH142" s="605"/>
      <c r="BI142" s="605"/>
      <c r="BJ142" s="605"/>
      <c r="BK142" s="605"/>
      <c r="BL142" s="605"/>
      <c r="BM142" s="605"/>
      <c r="BN142" s="605"/>
      <c r="BO142" s="605"/>
      <c r="BP142" s="605"/>
      <c r="BQ142" s="605"/>
      <c r="BR142" s="874" t="e">
        <f>All!#REF!</f>
        <v>#REF!</v>
      </c>
      <c r="BS142" s="874" t="e">
        <f>All!#REF!</f>
        <v>#REF!</v>
      </c>
    </row>
    <row r="143" spans="1:94" s="479" customFormat="1" ht="15" customHeight="1" x14ac:dyDescent="0.8">
      <c r="A143" s="938">
        <v>189</v>
      </c>
      <c r="B143" s="754">
        <f>AD176</f>
        <v>0.66666666666666663</v>
      </c>
      <c r="C143" s="609"/>
      <c r="D143" s="754" t="str">
        <f>AF176</f>
        <v>Kentucky</v>
      </c>
      <c r="E143" s="853">
        <f>IF(+D143=F143,-J143,+J143)</f>
        <v>-21</v>
      </c>
      <c r="F143" s="486" t="str">
        <f>AJ176</f>
        <v>Kentucky</v>
      </c>
      <c r="G143" s="486" t="str">
        <f>AK176</f>
        <v>Vanderbilt</v>
      </c>
      <c r="H143" s="880" t="str">
        <f>AN176</f>
        <v>Kentucky</v>
      </c>
      <c r="I143" s="880" t="e">
        <f>AQ176</f>
        <v>#REF!</v>
      </c>
      <c r="J143" s="601">
        <f>AL176</f>
        <v>21</v>
      </c>
      <c r="K143" s="601">
        <f>AM176</f>
        <v>52</v>
      </c>
      <c r="L143" s="253" t="str">
        <f>+D143</f>
        <v>Kentucky</v>
      </c>
      <c r="M143" s="253"/>
      <c r="N143" s="926">
        <v>6</v>
      </c>
      <c r="O143" s="927">
        <v>3</v>
      </c>
      <c r="P143" s="928">
        <v>0</v>
      </c>
      <c r="Q143" s="649"/>
      <c r="R143" s="641" t="e">
        <f>VLOOKUP(+$D143,All!#REF!,9,FALSE)</f>
        <v>#REF!</v>
      </c>
      <c r="S143" s="649" t="e">
        <f>VLOOKUP(+$D143,All!#REF!,10,FALSE)</f>
        <v>#REF!</v>
      </c>
      <c r="T143" s="642" t="e">
        <f>VLOOKUP(+$D143,All!#REF!,11,FALSE)</f>
        <v>#REF!</v>
      </c>
      <c r="U143" s="894"/>
      <c r="V143" s="897">
        <f>VLOOKUP(+L143,All!$F$995:$J$1579,5,FALSE)</f>
        <v>77.78</v>
      </c>
      <c r="W143" s="253"/>
      <c r="X143" s="926" t="str">
        <f>AS176</f>
        <v>Kentucky</v>
      </c>
      <c r="Y143" s="928">
        <f>AT176</f>
        <v>38</v>
      </c>
      <c r="Z143" s="955"/>
      <c r="AA143" s="795"/>
      <c r="AB143" s="874" t="str">
        <f>All!B904</f>
        <v>Sat</v>
      </c>
      <c r="AC143" s="908">
        <f>All!C904</f>
        <v>44520</v>
      </c>
      <c r="AD143" s="907">
        <f>All!D904-3/24</f>
        <v>0.375</v>
      </c>
      <c r="AE143" s="874" t="str">
        <f>All!E904</f>
        <v>SEC</v>
      </c>
      <c r="AF143" s="874" t="str">
        <f>All!F904</f>
        <v>1AA Charleston Southern</v>
      </c>
      <c r="AG143" s="874" t="str">
        <f>All!G904</f>
        <v>1AA</v>
      </c>
      <c r="AH143" s="874" t="str">
        <f>All!H904</f>
        <v>Georgia</v>
      </c>
      <c r="AI143" s="874" t="str">
        <f>All!I904</f>
        <v>SEC</v>
      </c>
      <c r="AJ143" s="874">
        <f>All!J904</f>
        <v>0</v>
      </c>
      <c r="AK143" s="874">
        <f>All!K904</f>
        <v>0</v>
      </c>
      <c r="AL143" s="909">
        <f>All!L904</f>
        <v>0</v>
      </c>
      <c r="AM143" s="910">
        <f>All!M904</f>
        <v>0</v>
      </c>
      <c r="AN143" s="910">
        <f>All!T904</f>
        <v>0</v>
      </c>
      <c r="AO143" s="910" t="e">
        <f>All!#REF!</f>
        <v>#REF!</v>
      </c>
      <c r="AP143" s="910"/>
      <c r="AQ143" s="910" t="e">
        <f>All!#REF!</f>
        <v>#REF!</v>
      </c>
      <c r="AS143" s="874">
        <f>All!V904</f>
        <v>0</v>
      </c>
      <c r="AT143" s="874">
        <f>All!W904</f>
        <v>0</v>
      </c>
      <c r="AU143" s="874" t="str">
        <f>All!X904</f>
        <v>DNP</v>
      </c>
      <c r="AV143" s="874">
        <f>All!Y904</f>
        <v>0</v>
      </c>
      <c r="AW143" s="874">
        <f>All!Z904</f>
        <v>0</v>
      </c>
      <c r="AX143" s="874" t="e">
        <f>All!#REF!</f>
        <v>#REF!</v>
      </c>
      <c r="AY143" s="874" t="e">
        <f>All!#REF!</f>
        <v>#REF!</v>
      </c>
      <c r="AZ143" s="874" t="e">
        <f>All!#REF!</f>
        <v>#REF!</v>
      </c>
      <c r="BA143" s="874" t="e">
        <f>All!#REF!</f>
        <v>#REF!</v>
      </c>
      <c r="BB143" s="874" t="e">
        <f>All!#REF!</f>
        <v>#REF!</v>
      </c>
      <c r="BC143" s="874" t="e">
        <f>All!#REF!</f>
        <v>#REF!</v>
      </c>
      <c r="BD143" s="874" t="e">
        <f>All!#REF!</f>
        <v>#REF!</v>
      </c>
      <c r="BE143" s="874" t="e">
        <f>All!#REF!</f>
        <v>#REF!</v>
      </c>
      <c r="BF143" s="874" t="e">
        <f>All!#REF!</f>
        <v>#REF!</v>
      </c>
      <c r="BG143" s="874" t="e">
        <f>All!#REF!</f>
        <v>#REF!</v>
      </c>
      <c r="BH143" s="874" t="e">
        <f>All!#REF!</f>
        <v>#REF!</v>
      </c>
      <c r="BI143" s="874" t="e">
        <f>All!#REF!</f>
        <v>#REF!</v>
      </c>
      <c r="BJ143" s="874" t="e">
        <f>All!#REF!</f>
        <v>#REF!</v>
      </c>
      <c r="BK143" s="874" t="e">
        <f>All!#REF!</f>
        <v>#REF!</v>
      </c>
      <c r="BL143" s="874" t="e">
        <f>All!#REF!</f>
        <v>#REF!</v>
      </c>
      <c r="BM143" s="874" t="e">
        <f>All!#REF!</f>
        <v>#REF!</v>
      </c>
      <c r="BN143" s="874" t="e">
        <f>All!#REF!</f>
        <v>#REF!</v>
      </c>
      <c r="BO143" s="874" t="e">
        <f>All!#REF!</f>
        <v>#REF!</v>
      </c>
      <c r="BP143" s="874" t="e">
        <f>All!#REF!</f>
        <v>#REF!</v>
      </c>
      <c r="BQ143" s="874" t="e">
        <f>All!#REF!</f>
        <v>#REF!</v>
      </c>
      <c r="BX143" s="605"/>
      <c r="BY143" s="605"/>
      <c r="BZ143" s="605"/>
      <c r="CA143" s="605"/>
      <c r="CB143" s="605"/>
      <c r="CC143" s="605"/>
      <c r="CD143" s="605"/>
      <c r="CE143" s="605"/>
      <c r="CF143" s="605"/>
      <c r="CG143" s="605"/>
      <c r="CH143" s="605"/>
      <c r="CI143" s="605"/>
      <c r="CJ143" s="605"/>
      <c r="CK143" s="605"/>
      <c r="CL143" s="605"/>
      <c r="CM143" s="605"/>
      <c r="CN143" s="605"/>
      <c r="CO143" s="605"/>
      <c r="CP143" s="605"/>
    </row>
    <row r="144" spans="1:94" s="605" customFormat="1" ht="15" customHeight="1" x14ac:dyDescent="0.8">
      <c r="A144" s="941">
        <f>+A143+1</f>
        <v>190</v>
      </c>
      <c r="B144" s="756" t="str">
        <f>AE176</f>
        <v>ESPN2</v>
      </c>
      <c r="C144" s="603"/>
      <c r="D144" s="755" t="str">
        <f>AH176</f>
        <v>Vanderbilt</v>
      </c>
      <c r="E144" s="861">
        <f>K143</f>
        <v>52</v>
      </c>
      <c r="F144" s="609"/>
      <c r="G144" s="609"/>
      <c r="H144" s="889"/>
      <c r="I144" s="889"/>
      <c r="J144" s="123"/>
      <c r="K144" s="123"/>
      <c r="L144" s="361" t="str">
        <f>+D144</f>
        <v>Vanderbilt</v>
      </c>
      <c r="M144" s="73"/>
      <c r="N144" s="641">
        <v>3</v>
      </c>
      <c r="O144" s="649">
        <v>6</v>
      </c>
      <c r="P144" s="642">
        <v>0</v>
      </c>
      <c r="Q144" s="649"/>
      <c r="R144" s="641" t="e">
        <f>S143</f>
        <v>#REF!</v>
      </c>
      <c r="S144" s="649" t="e">
        <f>R143</f>
        <v>#REF!</v>
      </c>
      <c r="T144" s="642" t="e">
        <f>T143</f>
        <v>#REF!</v>
      </c>
      <c r="U144" s="894"/>
      <c r="V144" s="906">
        <f>VLOOKUP(+L144,All!$F$995:$J$1579,5,FALSE)</f>
        <v>51.35</v>
      </c>
      <c r="W144" s="253"/>
      <c r="X144" s="925" t="str">
        <f>AU176</f>
        <v>Vanderbilt</v>
      </c>
      <c r="Y144" s="931">
        <f>AV176</f>
        <v>35</v>
      </c>
      <c r="Z144" s="956" t="str">
        <f>H143</f>
        <v>Kentucky</v>
      </c>
      <c r="AA144" s="957" t="e">
        <f>I143</f>
        <v>#REF!</v>
      </c>
      <c r="AB144" s="479"/>
      <c r="AC144" s="479"/>
      <c r="AD144" s="479"/>
      <c r="AE144" s="479"/>
      <c r="AF144" s="479"/>
      <c r="AG144" s="479"/>
      <c r="AH144" s="479"/>
      <c r="AI144" s="479"/>
      <c r="AJ144" s="479"/>
      <c r="AK144" s="479"/>
      <c r="AL144" s="479"/>
      <c r="AM144" s="479"/>
      <c r="AN144" s="874"/>
      <c r="AO144" s="874"/>
      <c r="AP144" s="874"/>
      <c r="AQ144" s="874"/>
      <c r="AS144" s="479"/>
      <c r="AT144" s="479"/>
      <c r="AU144" s="479"/>
      <c r="AV144" s="479"/>
      <c r="AW144" s="479"/>
      <c r="AX144" s="479"/>
      <c r="AY144" s="479"/>
      <c r="AZ144" s="479"/>
      <c r="BA144" s="479"/>
      <c r="BB144" s="479"/>
      <c r="BC144" s="479"/>
      <c r="BD144" s="479"/>
      <c r="BE144" s="479"/>
      <c r="BF144" s="479"/>
      <c r="BG144" s="479"/>
      <c r="BH144" s="479"/>
      <c r="BI144" s="479"/>
      <c r="BJ144" s="479"/>
      <c r="BK144" s="479"/>
      <c r="BL144" s="479"/>
      <c r="BM144" s="479"/>
      <c r="BN144" s="479"/>
      <c r="BO144" s="479"/>
      <c r="BP144" s="479"/>
      <c r="BQ144" s="479"/>
      <c r="BX144" s="479"/>
      <c r="BY144" s="479"/>
      <c r="BZ144" s="479"/>
      <c r="CA144" s="479"/>
      <c r="CB144" s="479"/>
      <c r="CC144" s="479"/>
      <c r="CD144" s="479"/>
      <c r="CE144" s="479"/>
      <c r="CF144" s="479"/>
      <c r="CG144" s="479"/>
      <c r="CH144" s="479"/>
      <c r="CI144" s="479"/>
      <c r="CJ144" s="479"/>
      <c r="CK144" s="479"/>
      <c r="CL144" s="479"/>
      <c r="CM144" s="479"/>
      <c r="CN144" s="479"/>
      <c r="CO144" s="479"/>
      <c r="CP144" s="479"/>
    </row>
    <row r="145" spans="1:94" s="918" customFormat="1" ht="5" customHeight="1" x14ac:dyDescent="0.8">
      <c r="A145" s="940"/>
      <c r="B145" s="882"/>
      <c r="C145" s="916"/>
      <c r="D145" s="882"/>
      <c r="E145" s="912"/>
      <c r="F145" s="882"/>
      <c r="G145" s="882"/>
      <c r="H145" s="882"/>
      <c r="I145" s="882"/>
      <c r="J145" s="885"/>
      <c r="K145" s="885"/>
      <c r="L145" s="882"/>
      <c r="M145" s="916"/>
      <c r="N145" s="927"/>
      <c r="O145" s="927"/>
      <c r="P145" s="927"/>
      <c r="Q145" s="924"/>
      <c r="R145" s="927"/>
      <c r="S145" s="927"/>
      <c r="T145" s="927"/>
      <c r="U145" s="924"/>
      <c r="V145" s="898"/>
      <c r="W145" s="916"/>
      <c r="X145" s="882"/>
      <c r="Y145" s="890"/>
      <c r="Z145" s="954"/>
      <c r="AA145" s="917"/>
      <c r="AB145" s="605"/>
      <c r="AC145" s="605"/>
      <c r="AD145" s="605"/>
      <c r="AE145" s="605"/>
      <c r="AF145" s="605"/>
      <c r="AG145" s="605"/>
      <c r="AH145" s="605"/>
      <c r="AI145" s="605"/>
      <c r="AJ145" s="605"/>
      <c r="AK145" s="605"/>
      <c r="AL145" s="605"/>
      <c r="AM145" s="605"/>
      <c r="AS145" s="605"/>
      <c r="AT145" s="605"/>
      <c r="AU145" s="605"/>
      <c r="AV145" s="605"/>
      <c r="AW145" s="605"/>
      <c r="AX145" s="605"/>
      <c r="AY145" s="605"/>
      <c r="AZ145" s="605"/>
      <c r="BA145" s="605"/>
      <c r="BB145" s="605"/>
      <c r="BC145" s="605"/>
      <c r="BD145" s="605"/>
      <c r="BE145" s="605"/>
      <c r="BF145" s="605"/>
      <c r="BG145" s="605"/>
      <c r="BH145" s="605"/>
      <c r="BI145" s="605"/>
      <c r="BJ145" s="605"/>
      <c r="BK145" s="605"/>
      <c r="BL145" s="605"/>
      <c r="BM145" s="605"/>
      <c r="BN145" s="605"/>
      <c r="BO145" s="605"/>
      <c r="BP145" s="605"/>
      <c r="BQ145" s="605"/>
      <c r="BR145" s="874" t="e">
        <f>All!#REF!</f>
        <v>#REF!</v>
      </c>
      <c r="BS145" s="874" t="e">
        <f>All!#REF!</f>
        <v>#REF!</v>
      </c>
    </row>
    <row r="146" spans="1:94" s="479" customFormat="1" ht="15" customHeight="1" x14ac:dyDescent="0.8">
      <c r="A146" s="938">
        <v>195</v>
      </c>
      <c r="B146" s="754">
        <f>AD173</f>
        <v>0.66666666666666663</v>
      </c>
      <c r="C146" s="609"/>
      <c r="D146" s="754" t="str">
        <f>AF173</f>
        <v>Texas A&amp;M</v>
      </c>
      <c r="E146" s="853">
        <f>IF(+D146=F146,-J146,+J146)</f>
        <v>-2.5</v>
      </c>
      <c r="F146" s="486" t="str">
        <f>AJ173</f>
        <v>Texas A&amp;M</v>
      </c>
      <c r="G146" s="486" t="str">
        <f>AK173</f>
        <v>Mississippi</v>
      </c>
      <c r="H146" s="880" t="str">
        <f>AN173</f>
        <v>Texas A&amp;M</v>
      </c>
      <c r="I146" s="880" t="e">
        <f>AQ173</f>
        <v>#REF!</v>
      </c>
      <c r="J146" s="601">
        <f>AL173</f>
        <v>2.5</v>
      </c>
      <c r="K146" s="601">
        <f>AM173</f>
        <v>50.5</v>
      </c>
      <c r="L146" s="490" t="str">
        <f>+D146</f>
        <v>Texas A&amp;M</v>
      </c>
      <c r="M146" s="253"/>
      <c r="N146" s="761">
        <v>6</v>
      </c>
      <c r="O146" s="762">
        <v>3</v>
      </c>
      <c r="P146" s="763">
        <v>0</v>
      </c>
      <c r="Q146" s="649"/>
      <c r="R146" s="761" t="e">
        <f>VLOOKUP(+$D146,All!#REF!,9,FALSE)</f>
        <v>#REF!</v>
      </c>
      <c r="S146" s="762" t="e">
        <f>VLOOKUP(+$D146,All!#REF!,10,FALSE)</f>
        <v>#REF!</v>
      </c>
      <c r="T146" s="763" t="e">
        <f>VLOOKUP(+$D146,All!#REF!,11,FALSE)</f>
        <v>#REF!</v>
      </c>
      <c r="U146" s="894"/>
      <c r="V146" s="897">
        <f>VLOOKUP(+L146,All!$F$995:$J$1579,5,FALSE)</f>
        <v>86.27</v>
      </c>
      <c r="W146" s="253"/>
      <c r="X146" s="934"/>
      <c r="Y146" s="920"/>
      <c r="Z146" s="955"/>
      <c r="AA146" s="795"/>
      <c r="AB146" s="874" t="str">
        <f>All!B907</f>
        <v>Sat</v>
      </c>
      <c r="AC146" s="908">
        <f>All!C907</f>
        <v>44520</v>
      </c>
      <c r="AD146" s="907">
        <f>All!D907-3/24</f>
        <v>0.6875</v>
      </c>
      <c r="AE146" s="874" t="str">
        <f>All!E907</f>
        <v>SEC</v>
      </c>
      <c r="AF146" s="874" t="str">
        <f>All!F907</f>
        <v>Vanderbilt</v>
      </c>
      <c r="AG146" s="874" t="str">
        <f>All!G907</f>
        <v>SEC</v>
      </c>
      <c r="AH146" s="874" t="str">
        <f>All!H907</f>
        <v>Mississippi</v>
      </c>
      <c r="AI146" s="874" t="str">
        <f>All!I907</f>
        <v>SEC</v>
      </c>
      <c r="AJ146" s="874" t="str">
        <f>All!J907</f>
        <v>Mississippi</v>
      </c>
      <c r="AK146" s="874" t="str">
        <f>All!K907</f>
        <v>Vanderbilt</v>
      </c>
      <c r="AL146" s="909">
        <f>All!L907</f>
        <v>36.5</v>
      </c>
      <c r="AM146" s="910">
        <f>All!M907</f>
        <v>64.5</v>
      </c>
      <c r="AN146" s="910" t="str">
        <f>All!T907</f>
        <v>Mississippi</v>
      </c>
      <c r="AO146" s="910" t="e">
        <f>All!#REF!</f>
        <v>#REF!</v>
      </c>
      <c r="AP146" s="910"/>
      <c r="AQ146" s="910" t="e">
        <f>All!#REF!</f>
        <v>#REF!</v>
      </c>
      <c r="AS146" s="874" t="str">
        <f>All!V907</f>
        <v>Mississippi</v>
      </c>
      <c r="AT146" s="874">
        <f>All!W907</f>
        <v>54</v>
      </c>
      <c r="AU146" s="874" t="str">
        <f>All!X907</f>
        <v>Vanderbilt</v>
      </c>
      <c r="AV146" s="874">
        <f>All!Y907</f>
        <v>21</v>
      </c>
      <c r="AW146" s="874">
        <f>All!Z907</f>
        <v>0</v>
      </c>
      <c r="AX146" s="874" t="e">
        <f>All!#REF!</f>
        <v>#REF!</v>
      </c>
      <c r="AY146" s="874" t="e">
        <f>All!#REF!</f>
        <v>#REF!</v>
      </c>
      <c r="AZ146" s="874" t="e">
        <f>All!#REF!</f>
        <v>#REF!</v>
      </c>
      <c r="BA146" s="874" t="e">
        <f>All!#REF!</f>
        <v>#REF!</v>
      </c>
      <c r="BB146" s="874" t="e">
        <f>All!#REF!</f>
        <v>#REF!</v>
      </c>
      <c r="BC146" s="874" t="e">
        <f>All!#REF!</f>
        <v>#REF!</v>
      </c>
      <c r="BD146" s="874" t="e">
        <f>All!#REF!</f>
        <v>#REF!</v>
      </c>
      <c r="BE146" s="874" t="e">
        <f>All!#REF!</f>
        <v>#REF!</v>
      </c>
      <c r="BF146" s="874" t="e">
        <f>All!#REF!</f>
        <v>#REF!</v>
      </c>
      <c r="BG146" s="874" t="e">
        <f>All!#REF!</f>
        <v>#REF!</v>
      </c>
      <c r="BH146" s="874" t="e">
        <f>All!#REF!</f>
        <v>#REF!</v>
      </c>
      <c r="BI146" s="874" t="e">
        <f>All!#REF!</f>
        <v>#REF!</v>
      </c>
      <c r="BJ146" s="874" t="e">
        <f>All!#REF!</f>
        <v>#REF!</v>
      </c>
      <c r="BK146" s="874" t="e">
        <f>All!#REF!</f>
        <v>#REF!</v>
      </c>
      <c r="BL146" s="874" t="e">
        <f>All!#REF!</f>
        <v>#REF!</v>
      </c>
      <c r="BM146" s="874" t="e">
        <f>All!#REF!</f>
        <v>#REF!</v>
      </c>
      <c r="BN146" s="874" t="e">
        <f>All!#REF!</f>
        <v>#REF!</v>
      </c>
      <c r="BO146" s="874" t="e">
        <f>All!#REF!</f>
        <v>#REF!</v>
      </c>
      <c r="BP146" s="874" t="e">
        <f>All!#REF!</f>
        <v>#REF!</v>
      </c>
      <c r="BQ146" s="874" t="e">
        <f>All!#REF!</f>
        <v>#REF!</v>
      </c>
      <c r="BX146" s="605"/>
      <c r="BY146" s="605"/>
      <c r="BZ146" s="605"/>
      <c r="CA146" s="605"/>
      <c r="CB146" s="605"/>
      <c r="CC146" s="605"/>
      <c r="CD146" s="605"/>
      <c r="CE146" s="605"/>
      <c r="CF146" s="605"/>
      <c r="CG146" s="605"/>
      <c r="CH146" s="605"/>
      <c r="CI146" s="605"/>
      <c r="CJ146" s="605"/>
      <c r="CK146" s="605"/>
      <c r="CL146" s="605"/>
      <c r="CM146" s="605"/>
      <c r="CN146" s="605"/>
      <c r="CO146" s="605"/>
      <c r="CP146" s="605"/>
    </row>
    <row r="147" spans="1:94" s="605" customFormat="1" ht="15" customHeight="1" x14ac:dyDescent="0.8">
      <c r="A147" s="939">
        <f>+A146+1</f>
        <v>196</v>
      </c>
      <c r="B147" s="756" t="str">
        <f>AE173</f>
        <v>ESPN</v>
      </c>
      <c r="C147" s="603"/>
      <c r="D147" s="755" t="str">
        <f>AH173</f>
        <v>Mississippi</v>
      </c>
      <c r="E147" s="861">
        <f>K146</f>
        <v>50.5</v>
      </c>
      <c r="F147" s="609"/>
      <c r="G147" s="609"/>
      <c r="H147" s="889"/>
      <c r="I147" s="889"/>
      <c r="J147" s="123"/>
      <c r="K147" s="123"/>
      <c r="L147" s="361" t="str">
        <f>+D147</f>
        <v>Mississippi</v>
      </c>
      <c r="M147" s="73"/>
      <c r="N147" s="764">
        <v>5</v>
      </c>
      <c r="O147" s="765">
        <v>3</v>
      </c>
      <c r="P147" s="766">
        <v>1</v>
      </c>
      <c r="Q147" s="649"/>
      <c r="R147" s="764" t="e">
        <f>S146</f>
        <v>#REF!</v>
      </c>
      <c r="S147" s="765" t="e">
        <f>R146</f>
        <v>#REF!</v>
      </c>
      <c r="T147" s="766" t="e">
        <f>T146</f>
        <v>#REF!</v>
      </c>
      <c r="U147" s="894"/>
      <c r="V147" s="906">
        <f>VLOOKUP(+L147,All!$F$995:$J$1579,5,FALSE)</f>
        <v>83.82</v>
      </c>
      <c r="W147" s="253"/>
      <c r="X147" s="935" t="s">
        <v>502</v>
      </c>
      <c r="Y147" s="936"/>
      <c r="Z147" s="956" t="str">
        <f>H146</f>
        <v>Texas A&amp;M</v>
      </c>
      <c r="AA147" s="957" t="e">
        <f>I146</f>
        <v>#REF!</v>
      </c>
      <c r="AB147" s="479"/>
      <c r="AC147" s="479"/>
      <c r="AD147" s="479"/>
      <c r="AE147" s="479"/>
      <c r="AF147" s="479"/>
      <c r="AG147" s="479"/>
      <c r="AH147" s="479"/>
      <c r="AI147" s="479"/>
      <c r="AJ147" s="479"/>
      <c r="AK147" s="479"/>
      <c r="AL147" s="479"/>
      <c r="AM147" s="479"/>
      <c r="AN147" s="874"/>
      <c r="AO147" s="874"/>
      <c r="AP147" s="874"/>
      <c r="AQ147" s="874"/>
      <c r="AS147" s="479"/>
      <c r="AT147" s="479"/>
      <c r="AU147" s="479"/>
      <c r="AV147" s="479"/>
      <c r="AW147" s="479"/>
      <c r="AX147" s="479"/>
      <c r="AY147" s="479"/>
      <c r="AZ147" s="479"/>
      <c r="BA147" s="479"/>
      <c r="BB147" s="479"/>
      <c r="BC147" s="479"/>
      <c r="BD147" s="479"/>
      <c r="BE147" s="479"/>
      <c r="BF147" s="479"/>
      <c r="BG147" s="479"/>
      <c r="BH147" s="479"/>
      <c r="BI147" s="479"/>
      <c r="BJ147" s="479"/>
      <c r="BK147" s="479"/>
      <c r="BL147" s="479"/>
      <c r="BM147" s="479"/>
      <c r="BN147" s="479"/>
      <c r="BO147" s="479"/>
      <c r="BP147" s="479"/>
      <c r="BQ147" s="479"/>
      <c r="BX147" s="479"/>
      <c r="BY147" s="479"/>
      <c r="BZ147" s="479"/>
      <c r="CA147" s="479"/>
      <c r="CB147" s="479"/>
      <c r="CC147" s="479"/>
      <c r="CD147" s="479"/>
      <c r="CE147" s="479"/>
      <c r="CF147" s="479"/>
      <c r="CG147" s="479"/>
      <c r="CH147" s="479"/>
      <c r="CI147" s="479"/>
      <c r="CJ147" s="479"/>
      <c r="CK147" s="479"/>
      <c r="CL147" s="479"/>
      <c r="CM147" s="479"/>
      <c r="CN147" s="479"/>
      <c r="CO147" s="479"/>
      <c r="CP147" s="479"/>
    </row>
    <row r="148" spans="1:94" s="918" customFormat="1" ht="5" customHeight="1" x14ac:dyDescent="0.75">
      <c r="Z148" s="747"/>
      <c r="AA148" s="747"/>
      <c r="AB148" s="605"/>
      <c r="AC148" s="605"/>
      <c r="AD148" s="605"/>
      <c r="AE148" s="605"/>
      <c r="AF148" s="605"/>
      <c r="AG148" s="605"/>
      <c r="AH148" s="605"/>
      <c r="AI148" s="605"/>
      <c r="AJ148" s="605"/>
      <c r="AK148" s="605"/>
      <c r="AL148" s="605"/>
      <c r="AM148" s="605"/>
      <c r="AS148" s="605"/>
      <c r="AT148" s="605"/>
      <c r="AU148" s="605"/>
      <c r="AV148" s="605"/>
      <c r="AW148" s="605"/>
      <c r="AX148" s="605"/>
      <c r="AY148" s="605"/>
      <c r="AZ148" s="605"/>
      <c r="BA148" s="605"/>
      <c r="BB148" s="605"/>
      <c r="BC148" s="605"/>
      <c r="BD148" s="605"/>
      <c r="BE148" s="605"/>
      <c r="BF148" s="605"/>
      <c r="BG148" s="605"/>
      <c r="BH148" s="605"/>
      <c r="BI148" s="605"/>
      <c r="BJ148" s="605"/>
      <c r="BK148" s="605"/>
      <c r="BL148" s="605"/>
      <c r="BM148" s="605"/>
      <c r="BN148" s="605"/>
      <c r="BO148" s="605"/>
      <c r="BP148" s="605"/>
      <c r="BQ148" s="605"/>
      <c r="BR148" s="874" t="e">
        <f>All!#REF!</f>
        <v>#REF!</v>
      </c>
      <c r="BS148" s="874" t="e">
        <f>All!#REF!</f>
        <v>#REF!</v>
      </c>
    </row>
    <row r="149" spans="1:94" s="479" customFormat="1" ht="15" customHeight="1" x14ac:dyDescent="0.8">
      <c r="A149" s="938">
        <v>219</v>
      </c>
      <c r="B149" s="754">
        <f>AD119</f>
        <v>0.66666666666666663</v>
      </c>
      <c r="C149" s="609"/>
      <c r="D149" s="754" t="str">
        <f>AF119</f>
        <v>Air Force</v>
      </c>
      <c r="E149" s="853">
        <f>IF(+D149=F149,-J149,+J149)</f>
        <v>-2.5</v>
      </c>
      <c r="F149" s="486" t="str">
        <f>AJ119</f>
        <v>Air Force</v>
      </c>
      <c r="G149" s="486" t="str">
        <f>AK119</f>
        <v>Colorado State</v>
      </c>
      <c r="H149" s="880" t="str">
        <f>AN119</f>
        <v>Air Force</v>
      </c>
      <c r="I149" s="880" t="e">
        <f>AQ119</f>
        <v>#REF!</v>
      </c>
      <c r="J149" s="601">
        <f>AL119</f>
        <v>2.5</v>
      </c>
      <c r="K149" s="601">
        <f>AM119</f>
        <v>45.5</v>
      </c>
      <c r="L149" s="490" t="str">
        <f>+D149</f>
        <v>Air Force</v>
      </c>
      <c r="M149" s="253"/>
      <c r="N149" s="761">
        <v>5</v>
      </c>
      <c r="O149" s="762">
        <v>4</v>
      </c>
      <c r="P149" s="763">
        <v>0</v>
      </c>
      <c r="Q149" s="649"/>
      <c r="R149" s="761" t="e">
        <f>VLOOKUP(+$D149,All!#REF!,9,FALSE)</f>
        <v>#REF!</v>
      </c>
      <c r="S149" s="762" t="e">
        <f>VLOOKUP(+$D149,All!#REF!,10,FALSE)</f>
        <v>#REF!</v>
      </c>
      <c r="T149" s="763" t="e">
        <f>VLOOKUP(+$D149,All!#REF!,11,FALSE)</f>
        <v>#REF!</v>
      </c>
      <c r="U149" s="894"/>
      <c r="V149" s="897">
        <f>VLOOKUP(+L149,All!$F$995:$J$1579,5,FALSE)</f>
        <v>72.83</v>
      </c>
      <c r="W149" s="253"/>
      <c r="X149" s="850"/>
      <c r="Y149" s="891"/>
      <c r="Z149" s="955"/>
      <c r="AA149" s="795"/>
      <c r="AB149" s="874" t="str">
        <f>All!B910</f>
        <v>Sat</v>
      </c>
      <c r="AC149" s="908">
        <f>All!C910</f>
        <v>44520</v>
      </c>
      <c r="AD149" s="907">
        <f>All!D910-3/24</f>
        <v>0.66666666666666663</v>
      </c>
      <c r="AE149" s="874" t="str">
        <f>All!E910</f>
        <v>ESPN</v>
      </c>
      <c r="AF149" s="874" t="str">
        <f>All!F910</f>
        <v>Auburn</v>
      </c>
      <c r="AG149" s="874" t="str">
        <f>All!G910</f>
        <v>SEC</v>
      </c>
      <c r="AH149" s="874" t="str">
        <f>All!H910</f>
        <v>South Carolina</v>
      </c>
      <c r="AI149" s="874" t="str">
        <f>All!I910</f>
        <v>SEC</v>
      </c>
      <c r="AJ149" s="874" t="str">
        <f>All!J910</f>
        <v>Auburn</v>
      </c>
      <c r="AK149" s="874" t="str">
        <f>All!K910</f>
        <v>South Carolina</v>
      </c>
      <c r="AL149" s="909">
        <f>All!L910</f>
        <v>7.5</v>
      </c>
      <c r="AM149" s="910">
        <f>All!M910</f>
        <v>44.5</v>
      </c>
      <c r="AN149" s="910" t="str">
        <f>All!T910</f>
        <v>Auburn</v>
      </c>
      <c r="AO149" s="910" t="e">
        <f>All!#REF!</f>
        <v>#REF!</v>
      </c>
      <c r="AP149" s="910"/>
      <c r="AQ149" s="910" t="e">
        <f>All!#REF!</f>
        <v>#REF!</v>
      </c>
      <c r="AS149" s="874" t="str">
        <f>All!V910</f>
        <v>South Carolina</v>
      </c>
      <c r="AT149" s="874">
        <f>All!W910</f>
        <v>30</v>
      </c>
      <c r="AU149" s="874" t="str">
        <f>All!X910</f>
        <v>Auburn</v>
      </c>
      <c r="AV149" s="874">
        <f>All!Y910</f>
        <v>22</v>
      </c>
      <c r="AW149" s="874">
        <f>All!Z910</f>
        <v>0</v>
      </c>
      <c r="AX149" s="874" t="e">
        <f>All!#REF!</f>
        <v>#REF!</v>
      </c>
      <c r="AY149" s="874" t="e">
        <f>All!#REF!</f>
        <v>#REF!</v>
      </c>
      <c r="AZ149" s="874" t="e">
        <f>All!#REF!</f>
        <v>#REF!</v>
      </c>
      <c r="BA149" s="874" t="e">
        <f>All!#REF!</f>
        <v>#REF!</v>
      </c>
      <c r="BB149" s="874" t="e">
        <f>All!#REF!</f>
        <v>#REF!</v>
      </c>
      <c r="BC149" s="874" t="e">
        <f>All!#REF!</f>
        <v>#REF!</v>
      </c>
      <c r="BD149" s="874" t="e">
        <f>All!#REF!</f>
        <v>#REF!</v>
      </c>
      <c r="BE149" s="874" t="e">
        <f>All!#REF!</f>
        <v>#REF!</v>
      </c>
      <c r="BF149" s="874" t="e">
        <f>All!#REF!</f>
        <v>#REF!</v>
      </c>
      <c r="BG149" s="874" t="e">
        <f>All!#REF!</f>
        <v>#REF!</v>
      </c>
      <c r="BH149" s="874" t="e">
        <f>All!#REF!</f>
        <v>#REF!</v>
      </c>
      <c r="BI149" s="874" t="e">
        <f>All!#REF!</f>
        <v>#REF!</v>
      </c>
      <c r="BJ149" s="874" t="e">
        <f>All!#REF!</f>
        <v>#REF!</v>
      </c>
      <c r="BK149" s="874" t="e">
        <f>All!#REF!</f>
        <v>#REF!</v>
      </c>
      <c r="BL149" s="874" t="e">
        <f>All!#REF!</f>
        <v>#REF!</v>
      </c>
      <c r="BM149" s="874" t="e">
        <f>All!#REF!</f>
        <v>#REF!</v>
      </c>
      <c r="BN149" s="874" t="e">
        <f>All!#REF!</f>
        <v>#REF!</v>
      </c>
      <c r="BO149" s="874" t="e">
        <f>All!#REF!</f>
        <v>#REF!</v>
      </c>
      <c r="BP149" s="874" t="e">
        <f>All!#REF!</f>
        <v>#REF!</v>
      </c>
      <c r="BQ149" s="874" t="e">
        <f>All!#REF!</f>
        <v>#REF!</v>
      </c>
      <c r="BX149" s="605"/>
      <c r="BY149" s="605"/>
      <c r="BZ149" s="605"/>
      <c r="CA149" s="605"/>
      <c r="CB149" s="605"/>
      <c r="CC149" s="605"/>
      <c r="CD149" s="605"/>
      <c r="CE149" s="605"/>
      <c r="CF149" s="605"/>
      <c r="CG149" s="605"/>
      <c r="CH149" s="605"/>
      <c r="CI149" s="605"/>
      <c r="CJ149" s="605"/>
      <c r="CK149" s="605"/>
      <c r="CL149" s="605"/>
      <c r="CM149" s="605"/>
      <c r="CN149" s="605"/>
      <c r="CO149" s="605"/>
      <c r="CP149" s="605"/>
    </row>
    <row r="150" spans="1:94" s="605" customFormat="1" ht="15" customHeight="1" x14ac:dyDescent="0.8">
      <c r="A150" s="941">
        <f>+A149+1</f>
        <v>220</v>
      </c>
      <c r="B150" s="755" t="str">
        <f>AE119</f>
        <v>CBSSN</v>
      </c>
      <c r="C150" s="603"/>
      <c r="D150" s="755" t="str">
        <f>AH119</f>
        <v>Colorado State</v>
      </c>
      <c r="E150" s="861">
        <f>K149</f>
        <v>45.5</v>
      </c>
      <c r="F150" s="609"/>
      <c r="G150" s="609"/>
      <c r="H150" s="889"/>
      <c r="I150" s="889"/>
      <c r="J150" s="123"/>
      <c r="K150" s="123"/>
      <c r="L150" s="361" t="str">
        <f>+D150</f>
        <v>Colorado State</v>
      </c>
      <c r="M150" s="73"/>
      <c r="N150" s="764">
        <v>4</v>
      </c>
      <c r="O150" s="765">
        <v>5</v>
      </c>
      <c r="P150" s="766">
        <v>0</v>
      </c>
      <c r="Q150" s="649"/>
      <c r="R150" s="764" t="e">
        <f>S149</f>
        <v>#REF!</v>
      </c>
      <c r="S150" s="765" t="e">
        <f>R149</f>
        <v>#REF!</v>
      </c>
      <c r="T150" s="766" t="e">
        <f>T149</f>
        <v>#REF!</v>
      </c>
      <c r="U150" s="894"/>
      <c r="V150" s="906">
        <f>VLOOKUP(+L150,All!$F$995:$J$1579,5,FALSE)</f>
        <v>65.45</v>
      </c>
      <c r="W150" s="253"/>
      <c r="X150" s="851" t="s">
        <v>502</v>
      </c>
      <c r="Y150" s="854"/>
      <c r="Z150" s="956" t="str">
        <f>H149</f>
        <v>Air Force</v>
      </c>
      <c r="AA150" s="957" t="e">
        <f>I149</f>
        <v>#REF!</v>
      </c>
      <c r="AB150" s="479"/>
      <c r="AC150" s="479"/>
      <c r="AD150" s="479"/>
      <c r="AE150" s="479"/>
      <c r="AF150" s="479"/>
      <c r="AG150" s="479"/>
      <c r="AH150" s="479"/>
      <c r="AI150" s="479"/>
      <c r="AJ150" s="479"/>
      <c r="AK150" s="479"/>
      <c r="AL150" s="479"/>
      <c r="AM150" s="479"/>
      <c r="AN150" s="874"/>
      <c r="AO150" s="874"/>
      <c r="AP150" s="874"/>
      <c r="AQ150" s="874"/>
      <c r="AS150" s="479"/>
      <c r="AT150" s="479"/>
      <c r="AU150" s="479"/>
      <c r="AV150" s="479"/>
      <c r="AW150" s="479"/>
      <c r="AX150" s="479"/>
      <c r="AY150" s="479"/>
      <c r="AZ150" s="479"/>
      <c r="BA150" s="479"/>
      <c r="BB150" s="479"/>
      <c r="BC150" s="479"/>
      <c r="BD150" s="479"/>
      <c r="BE150" s="479"/>
      <c r="BF150" s="479"/>
      <c r="BG150" s="479"/>
      <c r="BH150" s="479"/>
      <c r="BI150" s="479"/>
      <c r="BJ150" s="479"/>
      <c r="BK150" s="479"/>
      <c r="BL150" s="479"/>
      <c r="BM150" s="479"/>
      <c r="BN150" s="479"/>
      <c r="BO150" s="479"/>
      <c r="BP150" s="479"/>
      <c r="BQ150" s="479"/>
      <c r="BX150" s="479"/>
      <c r="BY150" s="479"/>
      <c r="BZ150" s="479"/>
      <c r="CA150" s="479"/>
      <c r="CB150" s="479"/>
      <c r="CC150" s="479"/>
      <c r="CD150" s="479"/>
      <c r="CE150" s="479"/>
      <c r="CF150" s="479"/>
      <c r="CG150" s="479"/>
      <c r="CH150" s="479"/>
      <c r="CI150" s="479"/>
      <c r="CJ150" s="479"/>
      <c r="CK150" s="479"/>
      <c r="CL150" s="479"/>
      <c r="CM150" s="479"/>
      <c r="CN150" s="479"/>
      <c r="CO150" s="479"/>
      <c r="CP150" s="479"/>
    </row>
    <row r="151" spans="1:94" s="918" customFormat="1" ht="5" customHeight="1" x14ac:dyDescent="0.8">
      <c r="A151" s="940"/>
      <c r="B151" s="882"/>
      <c r="C151" s="916"/>
      <c r="D151" s="882"/>
      <c r="E151" s="912"/>
      <c r="F151" s="882"/>
      <c r="G151" s="882"/>
      <c r="H151" s="882"/>
      <c r="I151" s="882"/>
      <c r="J151" s="885"/>
      <c r="K151" s="885"/>
      <c r="L151" s="882"/>
      <c r="M151" s="916"/>
      <c r="N151" s="927"/>
      <c r="O151" s="927"/>
      <c r="P151" s="927"/>
      <c r="Q151" s="924"/>
      <c r="R151" s="927"/>
      <c r="S151" s="927"/>
      <c r="T151" s="927"/>
      <c r="U151" s="924"/>
      <c r="V151" s="898"/>
      <c r="W151" s="916"/>
      <c r="X151" s="882"/>
      <c r="Y151" s="890"/>
      <c r="Z151" s="954"/>
      <c r="AA151" s="917"/>
      <c r="AB151" s="605"/>
      <c r="AC151" s="605"/>
      <c r="AD151" s="605"/>
      <c r="AE151" s="605"/>
      <c r="AF151" s="605"/>
      <c r="AG151" s="605"/>
      <c r="AH151" s="605"/>
      <c r="AI151" s="605"/>
      <c r="AJ151" s="605"/>
      <c r="AK151" s="605"/>
      <c r="AL151" s="605"/>
      <c r="AM151" s="605"/>
      <c r="AS151" s="605"/>
      <c r="AT151" s="605"/>
      <c r="AU151" s="605"/>
      <c r="AV151" s="605"/>
      <c r="AW151" s="605"/>
      <c r="AX151" s="605"/>
      <c r="AY151" s="605"/>
      <c r="AZ151" s="605"/>
      <c r="BA151" s="605"/>
      <c r="BB151" s="605"/>
      <c r="BC151" s="605"/>
      <c r="BD151" s="605"/>
      <c r="BE151" s="605"/>
      <c r="BF151" s="605"/>
      <c r="BG151" s="605"/>
      <c r="BH151" s="605"/>
      <c r="BI151" s="605"/>
      <c r="BJ151" s="605"/>
      <c r="BK151" s="605"/>
      <c r="BL151" s="605"/>
      <c r="BM151" s="605"/>
      <c r="BN151" s="605"/>
      <c r="BO151" s="605"/>
      <c r="BP151" s="605"/>
      <c r="BQ151" s="605"/>
      <c r="BR151" s="874" t="e">
        <f>All!#REF!</f>
        <v>#REF!</v>
      </c>
      <c r="BS151" s="874" t="e">
        <f>All!#REF!</f>
        <v>#REF!</v>
      </c>
      <c r="BU151" s="874"/>
    </row>
    <row r="152" spans="1:94" s="479" customFormat="1" ht="15" customHeight="1" x14ac:dyDescent="0.8">
      <c r="A152" s="938">
        <v>217</v>
      </c>
      <c r="B152" s="754">
        <f>AD120</f>
        <v>0.66666666666666663</v>
      </c>
      <c r="C152" s="609"/>
      <c r="D152" s="754" t="str">
        <f>AF120</f>
        <v>New Mexico</v>
      </c>
      <c r="E152" s="853">
        <f>IF(+D152=F152,-J152,+J152)</f>
        <v>24.5</v>
      </c>
      <c r="F152" s="486" t="str">
        <f>AJ120</f>
        <v>Fresno State</v>
      </c>
      <c r="G152" s="486" t="str">
        <f>AK120</f>
        <v>New Mexico</v>
      </c>
      <c r="H152" s="880" t="str">
        <f>AN120</f>
        <v>Fresno State</v>
      </c>
      <c r="I152" s="880" t="e">
        <f>AQ120</f>
        <v>#REF!</v>
      </c>
      <c r="J152" s="601">
        <f>AL120</f>
        <v>24.5</v>
      </c>
      <c r="K152" s="601">
        <f>AM120</f>
        <v>50.5</v>
      </c>
      <c r="L152" s="490" t="str">
        <f>+D152</f>
        <v>New Mexico</v>
      </c>
      <c r="M152" s="253"/>
      <c r="N152" s="761">
        <v>1</v>
      </c>
      <c r="O152" s="762">
        <v>8</v>
      </c>
      <c r="P152" s="763">
        <v>0</v>
      </c>
      <c r="Q152" s="649"/>
      <c r="R152" s="761" t="e">
        <f>VLOOKUP(+$D152,All!#REF!,9,FALSE)</f>
        <v>#REF!</v>
      </c>
      <c r="S152" s="762" t="e">
        <f>VLOOKUP(+$D152,All!#REF!,10,FALSE)</f>
        <v>#REF!</v>
      </c>
      <c r="T152" s="763" t="e">
        <f>VLOOKUP(+$D152,All!#REF!,11,FALSE)</f>
        <v>#REF!</v>
      </c>
      <c r="U152" s="894"/>
      <c r="V152" s="897">
        <f>VLOOKUP(+L152,All!$F$995:$J$1579,5,FALSE)</f>
        <v>52.84</v>
      </c>
      <c r="W152" s="253"/>
      <c r="X152" s="899" t="str">
        <f>AS120</f>
        <v>New Mexico</v>
      </c>
      <c r="Y152" s="901">
        <f>AT120</f>
        <v>49</v>
      </c>
      <c r="Z152" s="955"/>
      <c r="AA152" s="795"/>
      <c r="AB152" s="874" t="str">
        <f>All!B913</f>
        <v>Sat</v>
      </c>
      <c r="AC152" s="908">
        <f>All!C913</f>
        <v>44520</v>
      </c>
      <c r="AD152" s="907">
        <f>All!D829-3/24</f>
        <v>0.66666666666666663</v>
      </c>
      <c r="AE152" s="874">
        <f>All!E829</f>
        <v>0</v>
      </c>
      <c r="AF152" s="874" t="str">
        <f>All!F829</f>
        <v>Arizona State</v>
      </c>
      <c r="AG152" s="874" t="str">
        <f>All!G829</f>
        <v>P12</v>
      </c>
      <c r="AH152" s="874" t="str">
        <f>All!H829</f>
        <v>Washington</v>
      </c>
      <c r="AI152" s="874" t="str">
        <f>All!I829</f>
        <v>P12</v>
      </c>
      <c r="AJ152" s="874" t="str">
        <f>All!J829</f>
        <v>Arizona State</v>
      </c>
      <c r="AK152" s="874" t="str">
        <f>All!K829</f>
        <v>Washington</v>
      </c>
      <c r="AL152" s="909">
        <f>All!L829</f>
        <v>6</v>
      </c>
      <c r="AM152" s="910">
        <f>All!M829</f>
        <v>44</v>
      </c>
      <c r="AN152" s="910" t="str">
        <f>All!T829</f>
        <v>Arizona State</v>
      </c>
      <c r="AO152" s="910" t="e">
        <f>All!#REF!</f>
        <v>#REF!</v>
      </c>
      <c r="AP152" s="910"/>
      <c r="AQ152" s="910" t="e">
        <f>All!#REF!</f>
        <v>#REF!</v>
      </c>
      <c r="AS152" s="874">
        <f>All!V829</f>
        <v>0</v>
      </c>
      <c r="AT152" s="874">
        <f>All!W829</f>
        <v>0</v>
      </c>
      <c r="AU152" s="874" t="str">
        <f>All!X829</f>
        <v>DNP</v>
      </c>
      <c r="AV152" s="874">
        <f>All!Y829</f>
        <v>0</v>
      </c>
      <c r="AW152" s="874">
        <f>All!Z829</f>
        <v>0</v>
      </c>
      <c r="AX152" s="874" t="e">
        <f>All!#REF!</f>
        <v>#REF!</v>
      </c>
      <c r="AY152" s="874" t="e">
        <f>All!#REF!</f>
        <v>#REF!</v>
      </c>
      <c r="AZ152" s="874" t="e">
        <f>All!#REF!</f>
        <v>#REF!</v>
      </c>
      <c r="BA152" s="874" t="e">
        <f>All!#REF!</f>
        <v>#REF!</v>
      </c>
      <c r="BB152" s="874" t="e">
        <f>All!#REF!</f>
        <v>#REF!</v>
      </c>
      <c r="BC152" s="874" t="e">
        <f>All!#REF!</f>
        <v>#REF!</v>
      </c>
      <c r="BD152" s="874" t="e">
        <f>All!#REF!</f>
        <v>#REF!</v>
      </c>
      <c r="BE152" s="874" t="e">
        <f>All!#REF!</f>
        <v>#REF!</v>
      </c>
      <c r="BF152" s="874" t="e">
        <f>All!#REF!</f>
        <v>#REF!</v>
      </c>
      <c r="BG152" s="874" t="e">
        <f>All!#REF!</f>
        <v>#REF!</v>
      </c>
      <c r="BH152" s="874" t="e">
        <f>All!#REF!</f>
        <v>#REF!</v>
      </c>
      <c r="BI152" s="874" t="e">
        <f>All!#REF!</f>
        <v>#REF!</v>
      </c>
      <c r="BJ152" s="874" t="e">
        <f>All!#REF!</f>
        <v>#REF!</v>
      </c>
      <c r="BK152" s="874" t="e">
        <f>All!#REF!</f>
        <v>#REF!</v>
      </c>
      <c r="BL152" s="874" t="e">
        <f>All!#REF!</f>
        <v>#REF!</v>
      </c>
      <c r="BM152" s="874" t="e">
        <f>All!#REF!</f>
        <v>#REF!</v>
      </c>
      <c r="BN152" s="874" t="e">
        <f>All!#REF!</f>
        <v>#REF!</v>
      </c>
      <c r="BO152" s="874" t="e">
        <f>All!#REF!</f>
        <v>#REF!</v>
      </c>
      <c r="BP152" s="874" t="e">
        <f>All!#REF!</f>
        <v>#REF!</v>
      </c>
      <c r="BQ152" s="874" t="e">
        <f>All!#REF!</f>
        <v>#REF!</v>
      </c>
      <c r="BR152" s="479" t="e">
        <f>All!#REF!</f>
        <v>#REF!</v>
      </c>
      <c r="BS152" s="479" t="e">
        <f>All!#REF!</f>
        <v>#REF!</v>
      </c>
      <c r="BT152" s="605"/>
      <c r="BX152" s="605"/>
      <c r="BY152" s="605"/>
      <c r="BZ152" s="605"/>
      <c r="CA152" s="605"/>
      <c r="CB152" s="605"/>
      <c r="CC152" s="605"/>
      <c r="CD152" s="605"/>
      <c r="CE152" s="605"/>
      <c r="CF152" s="605"/>
      <c r="CG152" s="605"/>
      <c r="CH152" s="605"/>
      <c r="CI152" s="605"/>
      <c r="CJ152" s="605"/>
      <c r="CK152" s="605"/>
      <c r="CL152" s="605"/>
      <c r="CM152" s="605"/>
      <c r="CN152" s="605"/>
      <c r="CO152" s="605"/>
      <c r="CP152" s="605"/>
    </row>
    <row r="153" spans="1:94" s="605" customFormat="1" ht="15" customHeight="1" x14ac:dyDescent="0.8">
      <c r="A153" s="939">
        <f>+A152+1</f>
        <v>218</v>
      </c>
      <c r="B153" s="756">
        <f>AE120</f>
        <v>0</v>
      </c>
      <c r="C153" s="603"/>
      <c r="D153" s="755" t="str">
        <f>AH120</f>
        <v>Fresno State</v>
      </c>
      <c r="E153" s="861">
        <f>K152</f>
        <v>50.5</v>
      </c>
      <c r="F153" s="609"/>
      <c r="G153" s="609"/>
      <c r="H153" s="889"/>
      <c r="I153" s="889"/>
      <c r="J153" s="123"/>
      <c r="K153" s="123"/>
      <c r="L153" s="361" t="str">
        <f>+D153</f>
        <v>Fresno State</v>
      </c>
      <c r="M153" s="73"/>
      <c r="N153" s="764">
        <v>6</v>
      </c>
      <c r="O153" s="765">
        <v>4</v>
      </c>
      <c r="P153" s="766">
        <v>0</v>
      </c>
      <c r="Q153" s="649"/>
      <c r="R153" s="764" t="e">
        <f>S152</f>
        <v>#REF!</v>
      </c>
      <c r="S153" s="765" t="e">
        <f>R152</f>
        <v>#REF!</v>
      </c>
      <c r="T153" s="766" t="e">
        <f>T152</f>
        <v>#REF!</v>
      </c>
      <c r="U153" s="894"/>
      <c r="V153" s="906">
        <f>VLOOKUP(+L153,All!$F$995:$J$1579,5,FALSE)</f>
        <v>72.83</v>
      </c>
      <c r="W153" s="253"/>
      <c r="X153" s="896" t="str">
        <f>AU120</f>
        <v>Fresno State</v>
      </c>
      <c r="Y153" s="904">
        <f>AV120</f>
        <v>39</v>
      </c>
      <c r="Z153" s="956" t="str">
        <f>H152</f>
        <v>Fresno State</v>
      </c>
      <c r="AA153" s="957" t="e">
        <f>I152</f>
        <v>#REF!</v>
      </c>
      <c r="AB153" s="479"/>
      <c r="AC153" s="479"/>
      <c r="AD153" s="839">
        <f>All!D830-3/24</f>
        <v>0.47916666666666663</v>
      </c>
      <c r="AE153" s="479">
        <f>All!E830</f>
        <v>0</v>
      </c>
      <c r="AF153" s="479" t="str">
        <f>All!F830</f>
        <v>South Alabama</v>
      </c>
      <c r="AG153" s="479" t="str">
        <f>All!G830</f>
        <v>SB</v>
      </c>
      <c r="AH153" s="479" t="str">
        <f>All!H830</f>
        <v>Appalachian State</v>
      </c>
      <c r="AI153" s="479" t="str">
        <f>All!I830</f>
        <v>SB</v>
      </c>
      <c r="AJ153" s="479" t="str">
        <f>All!J830</f>
        <v>Appalachian State</v>
      </c>
      <c r="AK153" s="479" t="str">
        <f>All!K830</f>
        <v>South Alabama</v>
      </c>
      <c r="AL153" s="841">
        <f>All!L830</f>
        <v>21.5</v>
      </c>
      <c r="AM153" s="842">
        <f>All!M830</f>
        <v>54.5</v>
      </c>
      <c r="AN153" s="910" t="str">
        <f>All!T830</f>
        <v>South Alabama</v>
      </c>
      <c r="AO153" s="910" t="e">
        <f>All!#REF!</f>
        <v>#REF!</v>
      </c>
      <c r="AP153" s="910"/>
      <c r="AQ153" s="910" t="e">
        <f>All!#REF!</f>
        <v>#REF!</v>
      </c>
      <c r="AS153" s="479">
        <f>All!V830</f>
        <v>0</v>
      </c>
      <c r="AT153" s="479">
        <f>All!W830</f>
        <v>0</v>
      </c>
      <c r="AU153" s="479" t="str">
        <f>All!X830</f>
        <v>DNP</v>
      </c>
      <c r="AV153" s="479">
        <f>All!Y830</f>
        <v>0</v>
      </c>
      <c r="AW153" s="479">
        <f>All!Z830</f>
        <v>0</v>
      </c>
      <c r="AX153" s="479" t="e">
        <f>All!#REF!</f>
        <v>#REF!</v>
      </c>
      <c r="AY153" s="479" t="e">
        <f>All!#REF!</f>
        <v>#REF!</v>
      </c>
      <c r="AZ153" s="479" t="e">
        <f>All!#REF!</f>
        <v>#REF!</v>
      </c>
      <c r="BA153" s="479" t="e">
        <f>All!#REF!</f>
        <v>#REF!</v>
      </c>
      <c r="BB153" s="479" t="e">
        <f>All!#REF!</f>
        <v>#REF!</v>
      </c>
      <c r="BC153" s="479" t="e">
        <f>All!#REF!</f>
        <v>#REF!</v>
      </c>
      <c r="BD153" s="479" t="e">
        <f>All!#REF!</f>
        <v>#REF!</v>
      </c>
      <c r="BE153" s="479" t="e">
        <f>All!#REF!</f>
        <v>#REF!</v>
      </c>
      <c r="BF153" s="479" t="e">
        <f>All!#REF!</f>
        <v>#REF!</v>
      </c>
      <c r="BG153" s="479" t="e">
        <f>All!#REF!</f>
        <v>#REF!</v>
      </c>
      <c r="BH153" s="479" t="e">
        <f>All!#REF!</f>
        <v>#REF!</v>
      </c>
      <c r="BI153" s="479" t="e">
        <f>All!#REF!</f>
        <v>#REF!</v>
      </c>
      <c r="BJ153" s="479" t="e">
        <f>All!#REF!</f>
        <v>#REF!</v>
      </c>
      <c r="BK153" s="479" t="e">
        <f>All!#REF!</f>
        <v>#REF!</v>
      </c>
      <c r="BL153" s="479" t="e">
        <f>All!#REF!</f>
        <v>#REF!</v>
      </c>
      <c r="BM153" s="479" t="e">
        <f>All!#REF!</f>
        <v>#REF!</v>
      </c>
      <c r="BN153" s="479" t="e">
        <f>All!#REF!</f>
        <v>#REF!</v>
      </c>
      <c r="BO153" s="479" t="e">
        <f>All!#REF!</f>
        <v>#REF!</v>
      </c>
      <c r="BP153" s="479" t="e">
        <f>All!#REF!</f>
        <v>#REF!</v>
      </c>
      <c r="BQ153" s="479" t="e">
        <f>All!#REF!</f>
        <v>#REF!</v>
      </c>
      <c r="BR153" s="874" t="e">
        <f>All!#REF!</f>
        <v>#REF!</v>
      </c>
      <c r="BS153" s="874" t="e">
        <f>All!#REF!</f>
        <v>#REF!</v>
      </c>
      <c r="BT153" s="918"/>
      <c r="BU153" s="874"/>
      <c r="BX153" s="479"/>
      <c r="BY153" s="479"/>
      <c r="BZ153" s="479"/>
      <c r="CA153" s="479"/>
      <c r="CB153" s="479"/>
      <c r="CC153" s="479"/>
      <c r="CD153" s="479"/>
      <c r="CE153" s="479"/>
      <c r="CF153" s="479"/>
      <c r="CG153" s="479"/>
      <c r="CH153" s="479"/>
      <c r="CI153" s="479"/>
      <c r="CJ153" s="479"/>
      <c r="CK153" s="479"/>
      <c r="CL153" s="479"/>
      <c r="CM153" s="479"/>
      <c r="CN153" s="479"/>
      <c r="CO153" s="479"/>
      <c r="CP153" s="479"/>
    </row>
    <row r="154" spans="1:94" s="918" customFormat="1" ht="5" customHeight="1" x14ac:dyDescent="0.75">
      <c r="Z154" s="747"/>
      <c r="AA154" s="747"/>
      <c r="AB154" s="605"/>
      <c r="AC154" s="605"/>
      <c r="AD154" s="907">
        <f>All!D831-3/24</f>
        <v>0.45833333333333337</v>
      </c>
      <c r="AE154" s="874">
        <f>All!E831</f>
        <v>0</v>
      </c>
      <c r="AF154" s="874" t="str">
        <f>All!F831</f>
        <v>Georgia State</v>
      </c>
      <c r="AG154" s="874" t="str">
        <f>All!G831</f>
        <v>SB</v>
      </c>
      <c r="AH154" s="874" t="str">
        <f>All!H831</f>
        <v>Coastal Carolina</v>
      </c>
      <c r="AI154" s="874" t="str">
        <f>All!I831</f>
        <v>SB</v>
      </c>
      <c r="AJ154" s="874" t="str">
        <f>All!J831</f>
        <v>Coastal Carolina</v>
      </c>
      <c r="AK154" s="874" t="str">
        <f>All!K831</f>
        <v>Georgia State</v>
      </c>
      <c r="AL154" s="909">
        <f>All!L831</f>
        <v>10.5</v>
      </c>
      <c r="AM154" s="910">
        <f>All!M831</f>
        <v>52.5</v>
      </c>
      <c r="AN154" s="910" t="str">
        <f>All!T831</f>
        <v>Georgia State</v>
      </c>
      <c r="AO154" s="910" t="e">
        <f>All!#REF!</f>
        <v>#REF!</v>
      </c>
      <c r="AP154" s="910"/>
      <c r="AQ154" s="910" t="e">
        <f>All!#REF!</f>
        <v>#REF!</v>
      </c>
      <c r="AS154" s="874" t="str">
        <f>All!V831</f>
        <v>Coastal Carolina</v>
      </c>
      <c r="AT154" s="874">
        <f>All!W831</f>
        <v>51</v>
      </c>
      <c r="AU154" s="874" t="str">
        <f>All!X831</f>
        <v>Georgia State</v>
      </c>
      <c r="AV154" s="874">
        <f>All!Y831</f>
        <v>0</v>
      </c>
      <c r="AW154" s="874">
        <f>All!Z831</f>
        <v>0</v>
      </c>
      <c r="AX154" s="874" t="e">
        <f>All!#REF!</f>
        <v>#REF!</v>
      </c>
      <c r="AY154" s="874" t="e">
        <f>All!#REF!</f>
        <v>#REF!</v>
      </c>
      <c r="AZ154" s="874" t="e">
        <f>All!#REF!</f>
        <v>#REF!</v>
      </c>
      <c r="BA154" s="874" t="e">
        <f>All!#REF!</f>
        <v>#REF!</v>
      </c>
      <c r="BB154" s="874" t="e">
        <f>All!#REF!</f>
        <v>#REF!</v>
      </c>
      <c r="BC154" s="874" t="e">
        <f>All!#REF!</f>
        <v>#REF!</v>
      </c>
      <c r="BD154" s="874" t="e">
        <f>All!#REF!</f>
        <v>#REF!</v>
      </c>
      <c r="BE154" s="874" t="e">
        <f>All!#REF!</f>
        <v>#REF!</v>
      </c>
      <c r="BF154" s="874" t="e">
        <f>All!#REF!</f>
        <v>#REF!</v>
      </c>
      <c r="BG154" s="874" t="e">
        <f>All!#REF!</f>
        <v>#REF!</v>
      </c>
      <c r="BH154" s="874" t="e">
        <f>All!#REF!</f>
        <v>#REF!</v>
      </c>
      <c r="BI154" s="874" t="e">
        <f>All!#REF!</f>
        <v>#REF!</v>
      </c>
      <c r="BJ154" s="874" t="e">
        <f>All!#REF!</f>
        <v>#REF!</v>
      </c>
      <c r="BK154" s="874" t="e">
        <f>All!#REF!</f>
        <v>#REF!</v>
      </c>
      <c r="BL154" s="874" t="e">
        <f>All!#REF!</f>
        <v>#REF!</v>
      </c>
      <c r="BM154" s="874" t="e">
        <f>All!#REF!</f>
        <v>#REF!</v>
      </c>
      <c r="BN154" s="874" t="e">
        <f>All!#REF!</f>
        <v>#REF!</v>
      </c>
      <c r="BO154" s="874" t="e">
        <f>All!#REF!</f>
        <v>#REF!</v>
      </c>
      <c r="BP154" s="874" t="e">
        <f>All!#REF!</f>
        <v>#REF!</v>
      </c>
      <c r="BQ154" s="874" t="e">
        <f>All!#REF!</f>
        <v>#REF!</v>
      </c>
      <c r="BR154" s="874" t="e">
        <f>All!#REF!</f>
        <v>#REF!</v>
      </c>
      <c r="BS154" s="874" t="e">
        <f>All!#REF!</f>
        <v>#REF!</v>
      </c>
      <c r="BU154" s="874"/>
    </row>
    <row r="155" spans="1:94" s="479" customFormat="1" ht="15" customHeight="1" x14ac:dyDescent="0.8">
      <c r="A155" s="938">
        <v>205</v>
      </c>
      <c r="B155" s="754">
        <f>AD172</f>
        <v>0.6875</v>
      </c>
      <c r="C155" s="609"/>
      <c r="D155" s="754" t="str">
        <f>AF172</f>
        <v>Arkansas</v>
      </c>
      <c r="E155" s="853">
        <f>IF(+D155=F155,-J155,+J155)</f>
        <v>-2.5</v>
      </c>
      <c r="F155" s="486" t="str">
        <f>AJ172</f>
        <v>Arkansas</v>
      </c>
      <c r="G155" s="486" t="str">
        <f>AK172</f>
        <v>LSU</v>
      </c>
      <c r="H155" s="880" t="str">
        <f>AN172</f>
        <v>Arkansas</v>
      </c>
      <c r="I155" s="880" t="e">
        <f>AQ172</f>
        <v>#REF!</v>
      </c>
      <c r="J155" s="601">
        <f>AL172</f>
        <v>2.5</v>
      </c>
      <c r="K155" s="601">
        <f>AM172</f>
        <v>59</v>
      </c>
      <c r="L155" s="490" t="str">
        <f>+D155</f>
        <v>Arkansas</v>
      </c>
      <c r="M155" s="253"/>
      <c r="N155" s="761">
        <v>5</v>
      </c>
      <c r="O155" s="762">
        <v>4</v>
      </c>
      <c r="P155" s="763">
        <v>0</v>
      </c>
      <c r="Q155" s="649"/>
      <c r="R155" s="761" t="e">
        <f>VLOOKUP(+$D155,All!#REF!,9,FALSE)</f>
        <v>#REF!</v>
      </c>
      <c r="S155" s="762" t="e">
        <f>VLOOKUP(+$D155,All!#REF!,10,FALSE)</f>
        <v>#REF!</v>
      </c>
      <c r="T155" s="763" t="e">
        <f>VLOOKUP(+$D155,All!#REF!,11,FALSE)</f>
        <v>#REF!</v>
      </c>
      <c r="U155" s="894"/>
      <c r="V155" s="897">
        <f>VLOOKUP(+L155,All!$F$995:$J$1579,5,FALSE)</f>
        <v>77.77</v>
      </c>
      <c r="W155" s="253"/>
      <c r="X155" s="899" t="str">
        <f>AS172</f>
        <v>Arkansas</v>
      </c>
      <c r="Y155" s="901">
        <f>AT172</f>
        <v>27</v>
      </c>
      <c r="Z155" s="955"/>
      <c r="AA155" s="795"/>
      <c r="AB155" s="874" t="str">
        <f>All!B916</f>
        <v>Tues</v>
      </c>
      <c r="AC155" s="908">
        <f>All!C916</f>
        <v>44523</v>
      </c>
      <c r="AD155" s="907">
        <f>All!D832-3/24</f>
        <v>0.5</v>
      </c>
      <c r="AE155" s="874">
        <f>All!E832</f>
        <v>0</v>
      </c>
      <c r="AF155" s="874" t="str">
        <f>All!F832</f>
        <v>Georgia Southern</v>
      </c>
      <c r="AG155" s="874" t="str">
        <f>All!G832</f>
        <v>SB</v>
      </c>
      <c r="AH155" s="874" t="str">
        <f>All!H832</f>
        <v>Texas State</v>
      </c>
      <c r="AI155" s="874" t="str">
        <f>All!I832</f>
        <v>SB</v>
      </c>
      <c r="AJ155" s="874" t="str">
        <f>All!J832</f>
        <v>Texas State</v>
      </c>
      <c r="AK155" s="874" t="str">
        <f>All!K832</f>
        <v>Georgia Southern</v>
      </c>
      <c r="AL155" s="909">
        <f>All!L832</f>
        <v>2.5</v>
      </c>
      <c r="AM155" s="910">
        <f>All!M832</f>
        <v>53.5</v>
      </c>
      <c r="AN155" s="910" t="str">
        <f>All!T832</f>
        <v>Georgia Southern</v>
      </c>
      <c r="AO155" s="910" t="e">
        <f>All!#REF!</f>
        <v>#REF!</v>
      </c>
      <c r="AP155" s="910"/>
      <c r="AQ155" s="910" t="e">
        <f>All!#REF!</f>
        <v>#REF!</v>
      </c>
      <c r="AS155" s="874" t="str">
        <f>All!V832</f>
        <v>Georgia Southern</v>
      </c>
      <c r="AT155" s="874">
        <f>All!W832</f>
        <v>40</v>
      </c>
      <c r="AU155" s="874" t="str">
        <f>All!X832</f>
        <v>Texas State</v>
      </c>
      <c r="AV155" s="874">
        <f>All!Y832</f>
        <v>38</v>
      </c>
      <c r="AW155" s="874">
        <f>All!Z832</f>
        <v>0</v>
      </c>
      <c r="AX155" s="874" t="e">
        <f>All!#REF!</f>
        <v>#REF!</v>
      </c>
      <c r="AY155" s="874" t="e">
        <f>All!#REF!</f>
        <v>#REF!</v>
      </c>
      <c r="AZ155" s="874" t="e">
        <f>All!#REF!</f>
        <v>#REF!</v>
      </c>
      <c r="BA155" s="874" t="e">
        <f>All!#REF!</f>
        <v>#REF!</v>
      </c>
      <c r="BB155" s="874" t="e">
        <f>All!#REF!</f>
        <v>#REF!</v>
      </c>
      <c r="BC155" s="874" t="e">
        <f>All!#REF!</f>
        <v>#REF!</v>
      </c>
      <c r="BD155" s="874" t="e">
        <f>All!#REF!</f>
        <v>#REF!</v>
      </c>
      <c r="BE155" s="874" t="e">
        <f>All!#REF!</f>
        <v>#REF!</v>
      </c>
      <c r="BF155" s="874" t="e">
        <f>All!#REF!</f>
        <v>#REF!</v>
      </c>
      <c r="BG155" s="874" t="e">
        <f>All!#REF!</f>
        <v>#REF!</v>
      </c>
      <c r="BH155" s="874" t="e">
        <f>All!#REF!</f>
        <v>#REF!</v>
      </c>
      <c r="BI155" s="874" t="e">
        <f>All!#REF!</f>
        <v>#REF!</v>
      </c>
      <c r="BJ155" s="874" t="e">
        <f>All!#REF!</f>
        <v>#REF!</v>
      </c>
      <c r="BK155" s="874" t="e">
        <f>All!#REF!</f>
        <v>#REF!</v>
      </c>
      <c r="BL155" s="874" t="e">
        <f>All!#REF!</f>
        <v>#REF!</v>
      </c>
      <c r="BM155" s="874" t="e">
        <f>All!#REF!</f>
        <v>#REF!</v>
      </c>
      <c r="BN155" s="874" t="e">
        <f>All!#REF!</f>
        <v>#REF!</v>
      </c>
      <c r="BO155" s="874" t="e">
        <f>All!#REF!</f>
        <v>#REF!</v>
      </c>
      <c r="BP155" s="874" t="e">
        <f>All!#REF!</f>
        <v>#REF!</v>
      </c>
      <c r="BQ155" s="874" t="e">
        <f>All!#REF!</f>
        <v>#REF!</v>
      </c>
      <c r="BR155" s="874" t="e">
        <f>All!#REF!</f>
        <v>#REF!</v>
      </c>
      <c r="BS155" s="874" t="e">
        <f>All!#REF!</f>
        <v>#REF!</v>
      </c>
      <c r="BT155" s="918"/>
      <c r="BU155" s="874"/>
      <c r="BX155" s="605"/>
      <c r="BY155" s="605"/>
      <c r="BZ155" s="605"/>
      <c r="CA155" s="605"/>
      <c r="CB155" s="605"/>
      <c r="CC155" s="605"/>
      <c r="CD155" s="605"/>
      <c r="CE155" s="605"/>
      <c r="CF155" s="605"/>
      <c r="CG155" s="605"/>
      <c r="CH155" s="605"/>
      <c r="CI155" s="605"/>
      <c r="CJ155" s="605"/>
      <c r="CK155" s="605"/>
      <c r="CL155" s="605"/>
      <c r="CM155" s="605"/>
      <c r="CN155" s="605"/>
      <c r="CO155" s="605"/>
      <c r="CP155" s="605"/>
    </row>
    <row r="156" spans="1:94" s="605" customFormat="1" ht="15" customHeight="1" x14ac:dyDescent="0.8">
      <c r="A156" s="939">
        <f>+A155+1</f>
        <v>206</v>
      </c>
      <c r="B156" s="756" t="str">
        <f>AE172</f>
        <v>SEC</v>
      </c>
      <c r="C156" s="603"/>
      <c r="D156" s="755" t="str">
        <f>AH172</f>
        <v>LSU</v>
      </c>
      <c r="E156" s="861">
        <f>K155</f>
        <v>59</v>
      </c>
      <c r="F156" s="609"/>
      <c r="G156" s="609"/>
      <c r="H156" s="889"/>
      <c r="I156" s="889"/>
      <c r="J156" s="123"/>
      <c r="K156" s="123"/>
      <c r="L156" s="361" t="str">
        <f>+D156</f>
        <v>LSU</v>
      </c>
      <c r="M156" s="73"/>
      <c r="N156" s="764">
        <v>4</v>
      </c>
      <c r="O156" s="765">
        <v>5</v>
      </c>
      <c r="P156" s="766">
        <v>0</v>
      </c>
      <c r="Q156" s="649"/>
      <c r="R156" s="764" t="e">
        <f>S155</f>
        <v>#REF!</v>
      </c>
      <c r="S156" s="765" t="e">
        <f>R155</f>
        <v>#REF!</v>
      </c>
      <c r="T156" s="766" t="e">
        <f>T155</f>
        <v>#REF!</v>
      </c>
      <c r="U156" s="894"/>
      <c r="V156" s="906">
        <f>VLOOKUP(+L156,All!$F$995:$J$1579,5,FALSE)</f>
        <v>78.91</v>
      </c>
      <c r="W156" s="253"/>
      <c r="X156" s="896" t="str">
        <f>AU172</f>
        <v>LSU</v>
      </c>
      <c r="Y156" s="904">
        <f>AV172</f>
        <v>24</v>
      </c>
      <c r="Z156" s="956" t="str">
        <f>H155</f>
        <v>Arkansas</v>
      </c>
      <c r="AA156" s="957" t="e">
        <f>I155</f>
        <v>#REF!</v>
      </c>
      <c r="AB156" s="479"/>
      <c r="AC156" s="479"/>
      <c r="AD156" s="907">
        <f>All!D833-3/24</f>
        <v>0.52083333333333337</v>
      </c>
      <c r="AE156" s="874">
        <f>All!E833</f>
        <v>0</v>
      </c>
      <c r="AF156" s="874" t="str">
        <f>All!F833</f>
        <v>UL Lafayette</v>
      </c>
      <c r="AG156" s="874" t="str">
        <f>All!G833</f>
        <v>SB</v>
      </c>
      <c r="AH156" s="874" t="str">
        <f>All!H833</f>
        <v>Troy</v>
      </c>
      <c r="AI156" s="874" t="str">
        <f>All!I833</f>
        <v>SB</v>
      </c>
      <c r="AJ156" s="874" t="str">
        <f>All!J833</f>
        <v>UL Lafayette</v>
      </c>
      <c r="AK156" s="874" t="str">
        <f>All!K833</f>
        <v>Troy</v>
      </c>
      <c r="AL156" s="909">
        <f>All!L833</f>
        <v>6</v>
      </c>
      <c r="AM156" s="910">
        <f>All!M833</f>
        <v>49.5</v>
      </c>
      <c r="AN156" s="910" t="str">
        <f>All!T833</f>
        <v>UL Lafayette</v>
      </c>
      <c r="AO156" s="910" t="e">
        <f>All!#REF!</f>
        <v>#REF!</v>
      </c>
      <c r="AP156" s="910"/>
      <c r="AQ156" s="910" t="e">
        <f>All!#REF!</f>
        <v>#REF!</v>
      </c>
      <c r="AS156" s="874">
        <f>All!V833</f>
        <v>0</v>
      </c>
      <c r="AT156" s="874">
        <f>All!W833</f>
        <v>0</v>
      </c>
      <c r="AU156" s="874" t="str">
        <f>All!X833</f>
        <v>DNP</v>
      </c>
      <c r="AV156" s="874">
        <f>All!Y833</f>
        <v>0</v>
      </c>
      <c r="AW156" s="874">
        <f>All!Z833</f>
        <v>0</v>
      </c>
      <c r="AX156" s="874" t="e">
        <f>All!#REF!</f>
        <v>#REF!</v>
      </c>
      <c r="AY156" s="874" t="e">
        <f>All!#REF!</f>
        <v>#REF!</v>
      </c>
      <c r="AZ156" s="874" t="e">
        <f>All!#REF!</f>
        <v>#REF!</v>
      </c>
      <c r="BA156" s="874" t="e">
        <f>All!#REF!</f>
        <v>#REF!</v>
      </c>
      <c r="BB156" s="874" t="e">
        <f>All!#REF!</f>
        <v>#REF!</v>
      </c>
      <c r="BC156" s="874" t="e">
        <f>All!#REF!</f>
        <v>#REF!</v>
      </c>
      <c r="BD156" s="874" t="e">
        <f>All!#REF!</f>
        <v>#REF!</v>
      </c>
      <c r="BE156" s="874" t="e">
        <f>All!#REF!</f>
        <v>#REF!</v>
      </c>
      <c r="BF156" s="874" t="e">
        <f>All!#REF!</f>
        <v>#REF!</v>
      </c>
      <c r="BG156" s="874" t="e">
        <f>All!#REF!</f>
        <v>#REF!</v>
      </c>
      <c r="BH156" s="874" t="e">
        <f>All!#REF!</f>
        <v>#REF!</v>
      </c>
      <c r="BI156" s="874" t="e">
        <f>All!#REF!</f>
        <v>#REF!</v>
      </c>
      <c r="BJ156" s="874" t="e">
        <f>All!#REF!</f>
        <v>#REF!</v>
      </c>
      <c r="BK156" s="874" t="e">
        <f>All!#REF!</f>
        <v>#REF!</v>
      </c>
      <c r="BL156" s="874" t="e">
        <f>All!#REF!</f>
        <v>#REF!</v>
      </c>
      <c r="BM156" s="874" t="e">
        <f>All!#REF!</f>
        <v>#REF!</v>
      </c>
      <c r="BN156" s="874" t="e">
        <f>All!#REF!</f>
        <v>#REF!</v>
      </c>
      <c r="BO156" s="874" t="e">
        <f>All!#REF!</f>
        <v>#REF!</v>
      </c>
      <c r="BP156" s="874" t="e">
        <f>All!#REF!</f>
        <v>#REF!</v>
      </c>
      <c r="BQ156" s="874" t="e">
        <f>All!#REF!</f>
        <v>#REF!</v>
      </c>
      <c r="BR156" s="874" t="e">
        <f>All!#REF!</f>
        <v>#REF!</v>
      </c>
      <c r="BS156" s="874" t="e">
        <f>All!#REF!</f>
        <v>#REF!</v>
      </c>
      <c r="BT156" s="918"/>
      <c r="BU156" s="874"/>
      <c r="BX156" s="479"/>
      <c r="BY156" s="479"/>
      <c r="BZ156" s="479"/>
      <c r="CA156" s="479"/>
      <c r="CB156" s="479"/>
      <c r="CC156" s="479"/>
      <c r="CD156" s="479"/>
      <c r="CE156" s="479"/>
      <c r="CF156" s="479"/>
      <c r="CG156" s="479"/>
      <c r="CH156" s="479"/>
      <c r="CI156" s="479"/>
      <c r="CJ156" s="479"/>
      <c r="CK156" s="479"/>
      <c r="CL156" s="479"/>
      <c r="CM156" s="479"/>
      <c r="CN156" s="479"/>
      <c r="CO156" s="479"/>
      <c r="CP156" s="479"/>
    </row>
    <row r="157" spans="1:94" s="918" customFormat="1" ht="5" customHeight="1" x14ac:dyDescent="0.75">
      <c r="Z157" s="747"/>
      <c r="AA157" s="747"/>
      <c r="AB157" s="605"/>
      <c r="AC157" s="605"/>
      <c r="AD157" s="907">
        <f>All!D834-3/24</f>
        <v>0.58333333333333337</v>
      </c>
      <c r="AE157" s="874">
        <f>All!E834</f>
        <v>0</v>
      </c>
      <c r="AF157" s="874" t="str">
        <f>All!F834</f>
        <v>Arkansas State</v>
      </c>
      <c r="AG157" s="874" t="str">
        <f>All!G834</f>
        <v>SB</v>
      </c>
      <c r="AH157" s="874" t="str">
        <f>All!H834</f>
        <v>UL Monroe</v>
      </c>
      <c r="AI157" s="874" t="str">
        <f>All!I834</f>
        <v>SB</v>
      </c>
      <c r="AJ157" s="874" t="str">
        <f>All!J834</f>
        <v>UL Monroe</v>
      </c>
      <c r="AK157" s="874" t="str">
        <f>All!K834</f>
        <v>Arkansas State</v>
      </c>
      <c r="AL157" s="909">
        <f>All!L834</f>
        <v>3</v>
      </c>
      <c r="AM157" s="910">
        <f>All!M834</f>
        <v>66.5</v>
      </c>
      <c r="AN157" s="910" t="str">
        <f>All!T834</f>
        <v>UL Monroe</v>
      </c>
      <c r="AO157" s="910" t="e">
        <f>All!#REF!</f>
        <v>#REF!</v>
      </c>
      <c r="AP157" s="910"/>
      <c r="AQ157" s="910" t="e">
        <f>All!#REF!</f>
        <v>#REF!</v>
      </c>
      <c r="AS157" s="874" t="str">
        <f>All!V834</f>
        <v>Arkansas State</v>
      </c>
      <c r="AT157" s="874">
        <f>All!W834</f>
        <v>48</v>
      </c>
      <c r="AU157" s="874" t="str">
        <f>All!X834</f>
        <v>UL Monroe</v>
      </c>
      <c r="AV157" s="874">
        <f>All!Y834</f>
        <v>15</v>
      </c>
      <c r="AW157" s="874">
        <f>All!Z834</f>
        <v>0</v>
      </c>
      <c r="AX157" s="874" t="e">
        <f>All!#REF!</f>
        <v>#REF!</v>
      </c>
      <c r="AY157" s="874" t="e">
        <f>All!#REF!</f>
        <v>#REF!</v>
      </c>
      <c r="AZ157" s="874" t="e">
        <f>All!#REF!</f>
        <v>#REF!</v>
      </c>
      <c r="BA157" s="874" t="e">
        <f>All!#REF!</f>
        <v>#REF!</v>
      </c>
      <c r="BB157" s="874" t="e">
        <f>All!#REF!</f>
        <v>#REF!</v>
      </c>
      <c r="BC157" s="874" t="e">
        <f>All!#REF!</f>
        <v>#REF!</v>
      </c>
      <c r="BD157" s="874" t="e">
        <f>All!#REF!</f>
        <v>#REF!</v>
      </c>
      <c r="BE157" s="874" t="e">
        <f>All!#REF!</f>
        <v>#REF!</v>
      </c>
      <c r="BF157" s="874" t="e">
        <f>All!#REF!</f>
        <v>#REF!</v>
      </c>
      <c r="BG157" s="874" t="e">
        <f>All!#REF!</f>
        <v>#REF!</v>
      </c>
      <c r="BH157" s="874" t="e">
        <f>All!#REF!</f>
        <v>#REF!</v>
      </c>
      <c r="BI157" s="874" t="e">
        <f>All!#REF!</f>
        <v>#REF!</v>
      </c>
      <c r="BJ157" s="874" t="e">
        <f>All!#REF!</f>
        <v>#REF!</v>
      </c>
      <c r="BK157" s="874" t="e">
        <f>All!#REF!</f>
        <v>#REF!</v>
      </c>
      <c r="BL157" s="874" t="e">
        <f>All!#REF!</f>
        <v>#REF!</v>
      </c>
      <c r="BM157" s="874" t="e">
        <f>All!#REF!</f>
        <v>#REF!</v>
      </c>
      <c r="BN157" s="874" t="e">
        <f>All!#REF!</f>
        <v>#REF!</v>
      </c>
      <c r="BO157" s="874" t="e">
        <f>All!#REF!</f>
        <v>#REF!</v>
      </c>
      <c r="BP157" s="874" t="e">
        <f>All!#REF!</f>
        <v>#REF!</v>
      </c>
      <c r="BQ157" s="874" t="e">
        <f>All!#REF!</f>
        <v>#REF!</v>
      </c>
      <c r="BR157" s="874" t="e">
        <f>All!#REF!</f>
        <v>#REF!</v>
      </c>
      <c r="BS157" s="874" t="e">
        <f>All!#REF!</f>
        <v>#REF!</v>
      </c>
      <c r="BU157" s="874"/>
    </row>
    <row r="158" spans="1:94" s="479" customFormat="1" ht="15" customHeight="1" x14ac:dyDescent="0.8">
      <c r="A158" s="938">
        <v>151</v>
      </c>
      <c r="B158" s="754">
        <f>AD25</f>
        <v>0.6875</v>
      </c>
      <c r="C158" s="889"/>
      <c r="D158" s="754" t="str">
        <f>AF25</f>
        <v>Notre Dame</v>
      </c>
      <c r="E158" s="853">
        <f>IF(+D158=F158,-J158,+J158)</f>
        <v>3</v>
      </c>
      <c r="F158" s="880" t="str">
        <f>AJ24</f>
        <v>Louisville</v>
      </c>
      <c r="G158" s="880" t="str">
        <f>AK24</f>
        <v>Syracuse</v>
      </c>
      <c r="H158" s="880" t="str">
        <f>AN24</f>
        <v>Syracuse</v>
      </c>
      <c r="I158" s="880" t="e">
        <f>AQ24</f>
        <v>#REF!</v>
      </c>
      <c r="J158" s="883">
        <f>AL24</f>
        <v>3</v>
      </c>
      <c r="K158" s="883">
        <f>AM24</f>
        <v>55.5</v>
      </c>
      <c r="L158" s="882" t="str">
        <f>+D158</f>
        <v>Notre Dame</v>
      </c>
      <c r="M158" s="916"/>
      <c r="N158" s="926">
        <v>6</v>
      </c>
      <c r="O158" s="927">
        <v>3</v>
      </c>
      <c r="P158" s="928">
        <v>0</v>
      </c>
      <c r="Q158" s="924"/>
      <c r="R158" s="926">
        <v>6</v>
      </c>
      <c r="S158" s="927">
        <v>3</v>
      </c>
      <c r="T158" s="928">
        <v>0</v>
      </c>
      <c r="U158" s="924"/>
      <c r="V158" s="897">
        <f>VLOOKUP(+L158,All!$F$995:$J$1579,5,FALSE)</f>
        <v>86</v>
      </c>
      <c r="W158" s="916"/>
      <c r="X158" s="934"/>
      <c r="Y158" s="920"/>
      <c r="Z158" s="955"/>
      <c r="AA158" s="795"/>
      <c r="AB158" s="874" t="str">
        <f>All!B919</f>
        <v>Fri</v>
      </c>
      <c r="AC158" s="908">
        <f>All!C919</f>
        <v>44526</v>
      </c>
      <c r="AD158" s="907">
        <f>All!D835-3/24</f>
        <v>0.375</v>
      </c>
      <c r="AE158" s="874" t="str">
        <f>All!E835</f>
        <v>SEC</v>
      </c>
      <c r="AF158" s="874" t="str">
        <f>All!F835</f>
        <v>New Mexico State</v>
      </c>
      <c r="AG158" s="874" t="str">
        <f>All!G835</f>
        <v>Ind</v>
      </c>
      <c r="AH158" s="874" t="str">
        <f>All!H835</f>
        <v>Alabama</v>
      </c>
      <c r="AI158" s="874" t="str">
        <f>All!I835</f>
        <v>SEC</v>
      </c>
      <c r="AJ158" s="874" t="str">
        <f>All!J835</f>
        <v>Alabama</v>
      </c>
      <c r="AK158" s="874" t="str">
        <f>All!K835</f>
        <v>New Mexico State</v>
      </c>
      <c r="AL158" s="909">
        <f>All!L835</f>
        <v>51.5</v>
      </c>
      <c r="AM158" s="910">
        <f>All!M835</f>
        <v>67.5</v>
      </c>
      <c r="AN158" s="910" t="str">
        <f>All!T835</f>
        <v>New Mexico State</v>
      </c>
      <c r="AO158" s="910" t="e">
        <f>All!#REF!</f>
        <v>#REF!</v>
      </c>
      <c r="AP158" s="910"/>
      <c r="AQ158" s="910" t="e">
        <f>All!#REF!</f>
        <v>#REF!</v>
      </c>
      <c r="AS158" s="874">
        <f>All!V835</f>
        <v>0</v>
      </c>
      <c r="AT158" s="874">
        <f>All!W835</f>
        <v>0</v>
      </c>
      <c r="AU158" s="874" t="str">
        <f>All!X835</f>
        <v>DNP</v>
      </c>
      <c r="AV158" s="874">
        <f>All!Y835</f>
        <v>0</v>
      </c>
      <c r="AW158" s="874">
        <f>All!Z835</f>
        <v>0</v>
      </c>
      <c r="AX158" s="874" t="e">
        <f>All!#REF!</f>
        <v>#REF!</v>
      </c>
      <c r="AY158" s="874" t="e">
        <f>All!#REF!</f>
        <v>#REF!</v>
      </c>
      <c r="AZ158" s="874" t="e">
        <f>All!#REF!</f>
        <v>#REF!</v>
      </c>
      <c r="BA158" s="874" t="e">
        <f>All!#REF!</f>
        <v>#REF!</v>
      </c>
      <c r="BB158" s="874" t="e">
        <f>All!#REF!</f>
        <v>#REF!</v>
      </c>
      <c r="BC158" s="874" t="e">
        <f>All!#REF!</f>
        <v>#REF!</v>
      </c>
      <c r="BD158" s="874" t="e">
        <f>All!#REF!</f>
        <v>#REF!</v>
      </c>
      <c r="BE158" s="874" t="e">
        <f>All!#REF!</f>
        <v>#REF!</v>
      </c>
      <c r="BF158" s="874" t="e">
        <f>All!#REF!</f>
        <v>#REF!</v>
      </c>
      <c r="BG158" s="874" t="e">
        <f>All!#REF!</f>
        <v>#REF!</v>
      </c>
      <c r="BH158" s="874" t="e">
        <f>All!#REF!</f>
        <v>#REF!</v>
      </c>
      <c r="BI158" s="874" t="e">
        <f>All!#REF!</f>
        <v>#REF!</v>
      </c>
      <c r="BJ158" s="874" t="e">
        <f>All!#REF!</f>
        <v>#REF!</v>
      </c>
      <c r="BK158" s="874" t="e">
        <f>All!#REF!</f>
        <v>#REF!</v>
      </c>
      <c r="BL158" s="874" t="e">
        <f>All!#REF!</f>
        <v>#REF!</v>
      </c>
      <c r="BM158" s="874" t="e">
        <f>All!#REF!</f>
        <v>#REF!</v>
      </c>
      <c r="BN158" s="874" t="e">
        <f>All!#REF!</f>
        <v>#REF!</v>
      </c>
      <c r="BO158" s="874" t="e">
        <f>All!#REF!</f>
        <v>#REF!</v>
      </c>
      <c r="BP158" s="874" t="e">
        <f>All!#REF!</f>
        <v>#REF!</v>
      </c>
      <c r="BQ158" s="874" t="e">
        <f>All!#REF!</f>
        <v>#REF!</v>
      </c>
      <c r="BR158" s="874" t="e">
        <f>All!#REF!</f>
        <v>#REF!</v>
      </c>
      <c r="BS158" s="874" t="e">
        <f>All!#REF!</f>
        <v>#REF!</v>
      </c>
      <c r="BT158" s="918"/>
      <c r="BU158" s="874"/>
      <c r="BX158" s="605"/>
      <c r="BY158" s="605"/>
      <c r="BZ158" s="605"/>
      <c r="CA158" s="605"/>
      <c r="CB158" s="605"/>
      <c r="CC158" s="605"/>
      <c r="CD158" s="605"/>
      <c r="CE158" s="605"/>
      <c r="CF158" s="605"/>
      <c r="CG158" s="605"/>
      <c r="CH158" s="605"/>
      <c r="CI158" s="605"/>
      <c r="CJ158" s="605"/>
      <c r="CK158" s="605"/>
      <c r="CL158" s="605"/>
      <c r="CM158" s="605"/>
      <c r="CN158" s="605"/>
      <c r="CO158" s="605"/>
      <c r="CP158" s="605"/>
    </row>
    <row r="159" spans="1:94" s="605" customFormat="1" ht="15" customHeight="1" x14ac:dyDescent="0.8">
      <c r="A159" s="939">
        <f>+A158+1</f>
        <v>152</v>
      </c>
      <c r="B159" s="756" t="str">
        <f>AE25</f>
        <v>ABC</v>
      </c>
      <c r="C159" s="884"/>
      <c r="D159" s="755" t="str">
        <f>AH25</f>
        <v>Virginia</v>
      </c>
      <c r="E159" s="861">
        <f>K158</f>
        <v>55.5</v>
      </c>
      <c r="F159" s="889"/>
      <c r="G159" s="889"/>
      <c r="H159" s="889"/>
      <c r="I159" s="889"/>
      <c r="J159" s="877"/>
      <c r="K159" s="877"/>
      <c r="L159" s="879" t="str">
        <f>+D159</f>
        <v>Virginia</v>
      </c>
      <c r="M159" s="876"/>
      <c r="N159" s="929">
        <v>6</v>
      </c>
      <c r="O159" s="930">
        <v>3</v>
      </c>
      <c r="P159" s="931">
        <v>0</v>
      </c>
      <c r="Q159" s="924"/>
      <c r="R159" s="929">
        <v>6</v>
      </c>
      <c r="S159" s="930">
        <v>3</v>
      </c>
      <c r="T159" s="931">
        <v>0</v>
      </c>
      <c r="U159" s="924"/>
      <c r="V159" s="906">
        <f>VLOOKUP(+L159,All!$F$995:$J$1579,5,FALSE)</f>
        <v>74.92</v>
      </c>
      <c r="W159" s="916"/>
      <c r="X159" s="935" t="s">
        <v>502</v>
      </c>
      <c r="Y159" s="936"/>
      <c r="Z159" s="956" t="str">
        <f>H158</f>
        <v>Syracuse</v>
      </c>
      <c r="AA159" s="957" t="e">
        <f>I158</f>
        <v>#REF!</v>
      </c>
      <c r="AB159" s="479"/>
      <c r="AC159" s="479"/>
      <c r="AD159" s="907">
        <f>All!D836-3/24</f>
        <v>0.375</v>
      </c>
      <c r="AE159" s="874" t="str">
        <f>All!E836</f>
        <v>ESPN</v>
      </c>
      <c r="AF159" s="874" t="str">
        <f>All!F836</f>
        <v>Mississippi State</v>
      </c>
      <c r="AG159" s="874" t="str">
        <f>All!G836</f>
        <v>SEC</v>
      </c>
      <c r="AH159" s="874" t="str">
        <f>All!H836</f>
        <v>Auburn</v>
      </c>
      <c r="AI159" s="874" t="str">
        <f>All!I836</f>
        <v>SEC</v>
      </c>
      <c r="AJ159" s="874" t="str">
        <f>All!J836</f>
        <v>Auburn</v>
      </c>
      <c r="AK159" s="874" t="str">
        <f>All!K836</f>
        <v>Mississippi State</v>
      </c>
      <c r="AL159" s="909">
        <f>All!L836</f>
        <v>5.5</v>
      </c>
      <c r="AM159" s="910">
        <f>All!M836</f>
        <v>50</v>
      </c>
      <c r="AN159" s="910" t="str">
        <f>All!T836</f>
        <v>Mississippi State</v>
      </c>
      <c r="AO159" s="910" t="e">
        <f>All!#REF!</f>
        <v>#REF!</v>
      </c>
      <c r="AP159" s="910"/>
      <c r="AQ159" s="910" t="e">
        <f>All!#REF!</f>
        <v>#REF!</v>
      </c>
      <c r="AS159" s="874" t="str">
        <f>All!V836</f>
        <v>Auburn</v>
      </c>
      <c r="AT159" s="874">
        <f>All!W836</f>
        <v>24</v>
      </c>
      <c r="AU159" s="874" t="str">
        <f>All!X836</f>
        <v>Mississippi State</v>
      </c>
      <c r="AV159" s="874">
        <f>All!Y836</f>
        <v>10</v>
      </c>
      <c r="AW159" s="874">
        <f>All!Z836</f>
        <v>0</v>
      </c>
      <c r="AX159" s="874" t="e">
        <f>All!#REF!</f>
        <v>#REF!</v>
      </c>
      <c r="AY159" s="874" t="e">
        <f>All!#REF!</f>
        <v>#REF!</v>
      </c>
      <c r="AZ159" s="874" t="e">
        <f>All!#REF!</f>
        <v>#REF!</v>
      </c>
      <c r="BA159" s="874" t="e">
        <f>All!#REF!</f>
        <v>#REF!</v>
      </c>
      <c r="BB159" s="874" t="e">
        <f>All!#REF!</f>
        <v>#REF!</v>
      </c>
      <c r="BC159" s="874" t="e">
        <f>All!#REF!</f>
        <v>#REF!</v>
      </c>
      <c r="BD159" s="874" t="e">
        <f>All!#REF!</f>
        <v>#REF!</v>
      </c>
      <c r="BE159" s="874" t="e">
        <f>All!#REF!</f>
        <v>#REF!</v>
      </c>
      <c r="BF159" s="874" t="e">
        <f>All!#REF!</f>
        <v>#REF!</v>
      </c>
      <c r="BG159" s="874" t="e">
        <f>All!#REF!</f>
        <v>#REF!</v>
      </c>
      <c r="BH159" s="874" t="e">
        <f>All!#REF!</f>
        <v>#REF!</v>
      </c>
      <c r="BI159" s="874" t="e">
        <f>All!#REF!</f>
        <v>#REF!</v>
      </c>
      <c r="BJ159" s="874" t="e">
        <f>All!#REF!</f>
        <v>#REF!</v>
      </c>
      <c r="BK159" s="874" t="e">
        <f>All!#REF!</f>
        <v>#REF!</v>
      </c>
      <c r="BL159" s="874" t="e">
        <f>All!#REF!</f>
        <v>#REF!</v>
      </c>
      <c r="BM159" s="874" t="e">
        <f>All!#REF!</f>
        <v>#REF!</v>
      </c>
      <c r="BN159" s="874" t="e">
        <f>All!#REF!</f>
        <v>#REF!</v>
      </c>
      <c r="BO159" s="874" t="e">
        <f>All!#REF!</f>
        <v>#REF!</v>
      </c>
      <c r="BP159" s="874" t="e">
        <f>All!#REF!</f>
        <v>#REF!</v>
      </c>
      <c r="BQ159" s="874" t="e">
        <f>All!#REF!</f>
        <v>#REF!</v>
      </c>
      <c r="BX159" s="479"/>
      <c r="BY159" s="479"/>
      <c r="BZ159" s="479"/>
      <c r="CA159" s="479"/>
      <c r="CB159" s="479"/>
      <c r="CC159" s="479"/>
      <c r="CD159" s="479"/>
      <c r="CE159" s="479"/>
      <c r="CF159" s="479"/>
      <c r="CG159" s="479"/>
      <c r="CH159" s="479"/>
      <c r="CI159" s="479"/>
      <c r="CJ159" s="479"/>
      <c r="CK159" s="479"/>
      <c r="CL159" s="479"/>
      <c r="CM159" s="479"/>
      <c r="CN159" s="479"/>
      <c r="CO159" s="479"/>
      <c r="CP159" s="479"/>
    </row>
    <row r="160" spans="1:94" s="918" customFormat="1" ht="5" customHeight="1" x14ac:dyDescent="0.75">
      <c r="A160" s="942"/>
      <c r="B160" s="492"/>
      <c r="C160" s="607"/>
      <c r="D160" s="492"/>
      <c r="E160" s="848"/>
      <c r="F160" s="492"/>
      <c r="G160" s="492"/>
      <c r="H160" s="492"/>
      <c r="I160" s="492"/>
      <c r="J160" s="602"/>
      <c r="K160" s="602"/>
      <c r="L160" s="492"/>
      <c r="M160" s="607"/>
      <c r="N160" s="913"/>
      <c r="O160" s="913"/>
      <c r="P160" s="913"/>
      <c r="Q160" s="932"/>
      <c r="R160" s="913"/>
      <c r="S160" s="913"/>
      <c r="T160" s="913"/>
      <c r="U160" s="919"/>
      <c r="V160" s="852"/>
      <c r="W160" s="607"/>
      <c r="Y160" s="922"/>
      <c r="Z160" s="747"/>
      <c r="AA160" s="747"/>
      <c r="AB160" s="605"/>
      <c r="AC160" s="605"/>
      <c r="AD160" s="605"/>
      <c r="AE160" s="605"/>
      <c r="AF160" s="605"/>
      <c r="AG160" s="605"/>
      <c r="AH160" s="605"/>
      <c r="AI160" s="605"/>
      <c r="AJ160" s="605"/>
      <c r="AK160" s="605"/>
      <c r="AL160" s="605"/>
      <c r="AM160" s="605"/>
      <c r="AS160" s="605"/>
      <c r="AT160" s="605"/>
      <c r="AU160" s="605"/>
      <c r="AV160" s="605"/>
      <c r="AW160" s="605"/>
      <c r="AX160" s="605"/>
      <c r="AY160" s="605"/>
      <c r="AZ160" s="605"/>
      <c r="BA160" s="605"/>
      <c r="BB160" s="605"/>
      <c r="BC160" s="605"/>
      <c r="BD160" s="605"/>
      <c r="BE160" s="605"/>
      <c r="BF160" s="605"/>
      <c r="BG160" s="605"/>
      <c r="BH160" s="605"/>
      <c r="BI160" s="605"/>
      <c r="BJ160" s="605"/>
      <c r="BK160" s="605"/>
      <c r="BL160" s="605"/>
      <c r="BM160" s="605"/>
      <c r="BN160" s="605"/>
      <c r="BO160" s="605"/>
      <c r="BP160" s="605"/>
      <c r="BQ160" s="605"/>
      <c r="BR160" s="874" t="e">
        <f>All!#REF!</f>
        <v>#REF!</v>
      </c>
      <c r="BS160" s="874" t="e">
        <f>All!#REF!</f>
        <v>#REF!</v>
      </c>
    </row>
    <row r="161" spans="1:94" s="605" customFormat="1" ht="15" customHeight="1" x14ac:dyDescent="0.8">
      <c r="A161" s="938">
        <v>147</v>
      </c>
      <c r="B161" s="754">
        <f>AD27</f>
        <v>0.6875</v>
      </c>
      <c r="C161" s="609"/>
      <c r="D161" s="754" t="str">
        <f>AF27</f>
        <v>North Carolina St</v>
      </c>
      <c r="E161" s="853">
        <f>IF(+D161=F161,-J161,+J161)</f>
        <v>2.5</v>
      </c>
      <c r="F161" s="486" t="str">
        <f>AJ27</f>
        <v>Wake Forest</v>
      </c>
      <c r="G161" s="486" t="str">
        <f>AK27</f>
        <v>North Carolina St</v>
      </c>
      <c r="H161" s="880" t="str">
        <f>AN27</f>
        <v>Wake Forest</v>
      </c>
      <c r="I161" s="880" t="e">
        <f>AQ27</f>
        <v>#REF!</v>
      </c>
      <c r="J161" s="601">
        <f>AL27</f>
        <v>2.5</v>
      </c>
      <c r="K161" s="601">
        <f>AM27</f>
        <v>66.5</v>
      </c>
      <c r="L161" s="490" t="str">
        <f>+D161</f>
        <v>North Carolina St</v>
      </c>
      <c r="M161" s="253"/>
      <c r="N161" s="899">
        <v>6</v>
      </c>
      <c r="O161" s="900">
        <v>3</v>
      </c>
      <c r="P161" s="901">
        <v>0</v>
      </c>
      <c r="Q161" s="649"/>
      <c r="R161" s="761" t="e">
        <f>VLOOKUP(+$D161,All!#REF!,9,FALSE)</f>
        <v>#REF!</v>
      </c>
      <c r="S161" s="762" t="e">
        <f>VLOOKUP(+$D161,All!#REF!,10,FALSE)</f>
        <v>#REF!</v>
      </c>
      <c r="T161" s="763" t="e">
        <f>VLOOKUP(+$D161,All!#REF!,11,FALSE)</f>
        <v>#REF!</v>
      </c>
      <c r="U161" s="894"/>
      <c r="V161" s="897">
        <f>VLOOKUP(+L161,All!$F$995:$J$1579,5,FALSE)</f>
        <v>81.58</v>
      </c>
      <c r="W161" s="253"/>
      <c r="X161" s="899" t="str">
        <f>AS27</f>
        <v>North Carolina St</v>
      </c>
      <c r="Y161" s="901">
        <f>AT27</f>
        <v>45</v>
      </c>
      <c r="Z161" s="955"/>
      <c r="AA161" s="795"/>
      <c r="AB161" s="874" t="str">
        <f>All!B922</f>
        <v>Fri</v>
      </c>
      <c r="AC161" s="908">
        <f>All!C922</f>
        <v>44526</v>
      </c>
      <c r="AD161" s="907">
        <f>All!D922-3/24</f>
        <v>0.4375</v>
      </c>
      <c r="AE161" s="874" t="str">
        <f>All!E922</f>
        <v>BTN</v>
      </c>
      <c r="AF161" s="874" t="str">
        <f>All!F922</f>
        <v>Iowa</v>
      </c>
      <c r="AG161" s="874" t="str">
        <f>All!G922</f>
        <v>B10</v>
      </c>
      <c r="AH161" s="874" t="str">
        <f>All!H922</f>
        <v>Nebraska</v>
      </c>
      <c r="AI161" s="874" t="str">
        <f>All!I922</f>
        <v>B10</v>
      </c>
      <c r="AJ161" s="874" t="str">
        <f>All!J922</f>
        <v>Iowa</v>
      </c>
      <c r="AK161" s="874" t="str">
        <f>All!K922</f>
        <v>Nebraska</v>
      </c>
      <c r="AL161" s="909">
        <f>All!L922</f>
        <v>1.5</v>
      </c>
      <c r="AM161" s="910">
        <f>All!M922</f>
        <v>41</v>
      </c>
      <c r="AN161" s="910" t="str">
        <f>All!T922</f>
        <v>Iowa</v>
      </c>
      <c r="AO161" s="910" t="e">
        <f>All!#REF!</f>
        <v>#REF!</v>
      </c>
      <c r="AP161" s="910"/>
      <c r="AQ161" s="910" t="e">
        <f>All!#REF!</f>
        <v>#REF!</v>
      </c>
      <c r="AS161" s="874" t="str">
        <f>All!V922</f>
        <v>Iowa</v>
      </c>
      <c r="AT161" s="874">
        <f>All!W922</f>
        <v>26</v>
      </c>
      <c r="AU161" s="874" t="str">
        <f>All!X922</f>
        <v>Nebraska</v>
      </c>
      <c r="AV161" s="874">
        <f>All!Y922</f>
        <v>20</v>
      </c>
      <c r="AW161" s="874">
        <f>All!Z922</f>
        <v>0</v>
      </c>
      <c r="AX161" s="874" t="e">
        <f>All!#REF!</f>
        <v>#REF!</v>
      </c>
      <c r="AY161" s="874" t="e">
        <f>All!#REF!</f>
        <v>#REF!</v>
      </c>
      <c r="AZ161" s="874" t="e">
        <f>All!#REF!</f>
        <v>#REF!</v>
      </c>
      <c r="BA161" s="874" t="e">
        <f>All!#REF!</f>
        <v>#REF!</v>
      </c>
      <c r="BB161" s="874" t="e">
        <f>All!#REF!</f>
        <v>#REF!</v>
      </c>
      <c r="BC161" s="874" t="e">
        <f>All!#REF!</f>
        <v>#REF!</v>
      </c>
      <c r="BD161" s="874" t="e">
        <f>All!#REF!</f>
        <v>#REF!</v>
      </c>
      <c r="BE161" s="874" t="e">
        <f>All!#REF!</f>
        <v>#REF!</v>
      </c>
      <c r="BF161" s="874" t="e">
        <f>All!#REF!</f>
        <v>#REF!</v>
      </c>
      <c r="BG161" s="874" t="e">
        <f>All!#REF!</f>
        <v>#REF!</v>
      </c>
      <c r="BH161" s="874" t="e">
        <f>All!#REF!</f>
        <v>#REF!</v>
      </c>
      <c r="BI161" s="874" t="e">
        <f>All!#REF!</f>
        <v>#REF!</v>
      </c>
      <c r="BJ161" s="874" t="e">
        <f>All!#REF!</f>
        <v>#REF!</v>
      </c>
      <c r="BK161" s="874" t="e">
        <f>All!#REF!</f>
        <v>#REF!</v>
      </c>
      <c r="BL161" s="874" t="e">
        <f>All!#REF!</f>
        <v>#REF!</v>
      </c>
      <c r="BM161" s="874" t="e">
        <f>All!#REF!</f>
        <v>#REF!</v>
      </c>
      <c r="BN161" s="874" t="e">
        <f>All!#REF!</f>
        <v>#REF!</v>
      </c>
      <c r="BO161" s="874" t="e">
        <f>All!#REF!</f>
        <v>#REF!</v>
      </c>
      <c r="BP161" s="874" t="e">
        <f>All!#REF!</f>
        <v>#REF!</v>
      </c>
      <c r="BQ161" s="874" t="e">
        <f>All!#REF!</f>
        <v>#REF!</v>
      </c>
      <c r="BW161" s="479"/>
    </row>
    <row r="162" spans="1:94" s="479" customFormat="1" ht="15" customHeight="1" x14ac:dyDescent="0.8">
      <c r="A162" s="939">
        <f>+A161+1</f>
        <v>148</v>
      </c>
      <c r="B162" s="756" t="str">
        <f>AE27</f>
        <v>ABC</v>
      </c>
      <c r="C162" s="603"/>
      <c r="D162" s="755" t="str">
        <f>AH27</f>
        <v>Wake Forest</v>
      </c>
      <c r="E162" s="861">
        <f>K161</f>
        <v>66.5</v>
      </c>
      <c r="F162" s="609"/>
      <c r="G162" s="609"/>
      <c r="H162" s="889"/>
      <c r="I162" s="889"/>
      <c r="J162" s="123"/>
      <c r="K162" s="123"/>
      <c r="L162" s="361" t="str">
        <f>+D162</f>
        <v>Wake Forest</v>
      </c>
      <c r="M162" s="73"/>
      <c r="N162" s="902">
        <v>4</v>
      </c>
      <c r="O162" s="903">
        <v>5</v>
      </c>
      <c r="P162" s="904">
        <v>0</v>
      </c>
      <c r="Q162" s="649"/>
      <c r="R162" s="764" t="e">
        <f>S161</f>
        <v>#REF!</v>
      </c>
      <c r="S162" s="765" t="e">
        <f>R161</f>
        <v>#REF!</v>
      </c>
      <c r="T162" s="766" t="e">
        <f>T161</f>
        <v>#REF!</v>
      </c>
      <c r="U162" s="894"/>
      <c r="V162" s="906">
        <f>VLOOKUP(+L162,All!$F$995:$J$1579,5,FALSE)</f>
        <v>81.53</v>
      </c>
      <c r="W162" s="253"/>
      <c r="X162" s="896" t="str">
        <f>AU27</f>
        <v>Wake Forest</v>
      </c>
      <c r="Y162" s="904">
        <f>AV27</f>
        <v>42</v>
      </c>
      <c r="Z162" s="956" t="str">
        <f>H161</f>
        <v>Wake Forest</v>
      </c>
      <c r="AA162" s="957" t="e">
        <f>I161</f>
        <v>#REF!</v>
      </c>
      <c r="AB162" s="605"/>
      <c r="AC162" s="605"/>
      <c r="AD162" s="605"/>
      <c r="AE162" s="605"/>
      <c r="AF162" s="605"/>
      <c r="AG162" s="605"/>
      <c r="AH162" s="605"/>
      <c r="AI162" s="605"/>
      <c r="AJ162" s="605"/>
      <c r="AK162" s="605"/>
      <c r="AL162" s="605"/>
      <c r="AM162" s="605"/>
      <c r="AN162" s="918"/>
      <c r="AO162" s="918"/>
      <c r="AP162" s="918"/>
      <c r="AQ162" s="918"/>
      <c r="AS162" s="605"/>
      <c r="AT162" s="605"/>
      <c r="AU162" s="605"/>
      <c r="AV162" s="605"/>
      <c r="AW162" s="605"/>
      <c r="AX162" s="605"/>
      <c r="AY162" s="605"/>
      <c r="AZ162" s="605"/>
      <c r="BA162" s="605"/>
      <c r="BB162" s="605"/>
      <c r="BC162" s="605"/>
      <c r="BD162" s="605"/>
      <c r="BE162" s="605"/>
      <c r="BF162" s="605"/>
      <c r="BG162" s="605"/>
      <c r="BH162" s="605"/>
      <c r="BI162" s="605"/>
      <c r="BJ162" s="605"/>
      <c r="BK162" s="605"/>
      <c r="BL162" s="605"/>
      <c r="BM162" s="605"/>
      <c r="BN162" s="605"/>
      <c r="BO162" s="605"/>
      <c r="BP162" s="605"/>
      <c r="BQ162" s="605"/>
      <c r="BW162" s="605"/>
    </row>
    <row r="163" spans="1:94" s="918" customFormat="1" ht="5" customHeight="1" x14ac:dyDescent="0.75">
      <c r="Z163" s="747"/>
      <c r="AA163" s="747"/>
      <c r="AB163" s="479"/>
      <c r="AC163" s="479"/>
      <c r="AD163" s="479"/>
      <c r="AE163" s="479"/>
      <c r="AF163" s="479"/>
      <c r="AG163" s="479"/>
      <c r="AH163" s="479"/>
      <c r="AI163" s="479"/>
      <c r="AJ163" s="479"/>
      <c r="AK163" s="479"/>
      <c r="AL163" s="479"/>
      <c r="AM163" s="479"/>
      <c r="AN163" s="874"/>
      <c r="AO163" s="874"/>
      <c r="AP163" s="874"/>
      <c r="AQ163" s="874"/>
      <c r="AS163" s="479"/>
      <c r="AT163" s="479"/>
      <c r="AU163" s="479"/>
      <c r="AV163" s="479"/>
      <c r="AW163" s="479"/>
      <c r="AX163" s="479"/>
      <c r="AY163" s="479"/>
      <c r="AZ163" s="479"/>
      <c r="BA163" s="479"/>
      <c r="BB163" s="479"/>
      <c r="BC163" s="479"/>
      <c r="BD163" s="479"/>
      <c r="BE163" s="479"/>
      <c r="BF163" s="479"/>
      <c r="BG163" s="479"/>
      <c r="BH163" s="479"/>
      <c r="BI163" s="479"/>
      <c r="BJ163" s="479"/>
      <c r="BK163" s="479"/>
      <c r="BL163" s="479"/>
      <c r="BM163" s="479"/>
      <c r="BN163" s="479"/>
      <c r="BO163" s="479"/>
      <c r="BP163" s="479"/>
      <c r="BQ163" s="479"/>
      <c r="BR163" s="874" t="e">
        <f>All!#REF!</f>
        <v>#REF!</v>
      </c>
      <c r="BS163" s="874" t="e">
        <f>All!#REF!</f>
        <v>#REF!</v>
      </c>
    </row>
    <row r="164" spans="1:94" s="605" customFormat="1" ht="15" customHeight="1" x14ac:dyDescent="0.8">
      <c r="A164" s="938">
        <v>145</v>
      </c>
      <c r="B164" s="754">
        <f>AD76</f>
        <v>0.6875</v>
      </c>
      <c r="C164" s="609"/>
      <c r="D164" s="754" t="str">
        <f>AF76</f>
        <v>Kansas</v>
      </c>
      <c r="E164" s="853">
        <f>IF(+D164=F164,-J164,+J164)</f>
        <v>30</v>
      </c>
      <c r="F164" s="486" t="str">
        <f>AJ76</f>
        <v>Texas</v>
      </c>
      <c r="G164" s="486" t="str">
        <f>AK76</f>
        <v>Kansas</v>
      </c>
      <c r="H164" s="880" t="str">
        <f>AN76</f>
        <v>Texas</v>
      </c>
      <c r="I164" s="880" t="e">
        <f>AQ76</f>
        <v>#REF!</v>
      </c>
      <c r="J164" s="601">
        <f>AL76</f>
        <v>30</v>
      </c>
      <c r="K164" s="601">
        <f>AM76</f>
        <v>60.5</v>
      </c>
      <c r="L164" s="490" t="str">
        <f>+D164</f>
        <v>Kansas</v>
      </c>
      <c r="M164" s="253"/>
      <c r="N164" s="761">
        <v>1</v>
      </c>
      <c r="O164" s="762">
        <v>8</v>
      </c>
      <c r="P164" s="763">
        <v>0</v>
      </c>
      <c r="Q164" s="649"/>
      <c r="R164" s="761" t="e">
        <f>VLOOKUP(+$D164,All!#REF!,9,FALSE)</f>
        <v>#REF!</v>
      </c>
      <c r="S164" s="762" t="e">
        <f>VLOOKUP(+$D164,All!#REF!,10,FALSE)</f>
        <v>#REF!</v>
      </c>
      <c r="T164" s="763" t="e">
        <f>VLOOKUP(+$D164,All!#REF!,11,FALSE)</f>
        <v>#REF!</v>
      </c>
      <c r="U164" s="894"/>
      <c r="V164" s="897">
        <f>VLOOKUP(+L164,All!$F$995:$J$1579,5,FALSE)</f>
        <v>51.81</v>
      </c>
      <c r="W164" s="253"/>
      <c r="X164" s="850"/>
      <c r="Y164" s="891"/>
      <c r="Z164" s="955"/>
      <c r="AA164" s="795"/>
      <c r="AB164" s="874" t="str">
        <f>All!B925</f>
        <v>Fri</v>
      </c>
      <c r="AC164" s="908">
        <f>All!C925</f>
        <v>44526</v>
      </c>
      <c r="AD164" s="907">
        <f>All!D925-3/24</f>
        <v>0.45833333333333337</v>
      </c>
      <c r="AE164" s="874">
        <f>All!E925</f>
        <v>0</v>
      </c>
      <c r="AF164" s="874" t="str">
        <f>All!F925</f>
        <v>UTEP</v>
      </c>
      <c r="AG164" s="874" t="str">
        <f>All!G925</f>
        <v>CUSA</v>
      </c>
      <c r="AH164" s="874" t="str">
        <f>All!H925</f>
        <v>UAB</v>
      </c>
      <c r="AI164" s="874" t="str">
        <f>All!I925</f>
        <v>CUSA</v>
      </c>
      <c r="AJ164" s="874" t="str">
        <f>All!J925</f>
        <v>UAB</v>
      </c>
      <c r="AK164" s="874" t="str">
        <f>All!K925</f>
        <v>UTEP</v>
      </c>
      <c r="AL164" s="909">
        <f>All!L925</f>
        <v>13.5</v>
      </c>
      <c r="AM164" s="910">
        <f>All!M925</f>
        <v>50.5</v>
      </c>
      <c r="AN164" s="910" t="str">
        <f>All!T925</f>
        <v>UAB</v>
      </c>
      <c r="AO164" s="910" t="e">
        <f>All!#REF!</f>
        <v>#REF!</v>
      </c>
      <c r="AP164" s="910"/>
      <c r="AQ164" s="910" t="e">
        <f>All!#REF!</f>
        <v>#REF!</v>
      </c>
      <c r="AS164" s="874">
        <f>All!V925</f>
        <v>0</v>
      </c>
      <c r="AT164" s="874">
        <f>All!W925</f>
        <v>0</v>
      </c>
      <c r="AU164" s="874" t="str">
        <f>All!X925</f>
        <v>DNP</v>
      </c>
      <c r="AV164" s="874">
        <f>All!Y925</f>
        <v>0</v>
      </c>
      <c r="AW164" s="874">
        <f>All!Z925</f>
        <v>0</v>
      </c>
      <c r="AX164" s="874" t="e">
        <f>All!#REF!</f>
        <v>#REF!</v>
      </c>
      <c r="AY164" s="874" t="e">
        <f>All!#REF!</f>
        <v>#REF!</v>
      </c>
      <c r="AZ164" s="874" t="e">
        <f>All!#REF!</f>
        <v>#REF!</v>
      </c>
      <c r="BA164" s="874" t="e">
        <f>All!#REF!</f>
        <v>#REF!</v>
      </c>
      <c r="BB164" s="874" t="e">
        <f>All!#REF!</f>
        <v>#REF!</v>
      </c>
      <c r="BC164" s="874" t="e">
        <f>All!#REF!</f>
        <v>#REF!</v>
      </c>
      <c r="BD164" s="874" t="e">
        <f>All!#REF!</f>
        <v>#REF!</v>
      </c>
      <c r="BE164" s="874" t="e">
        <f>All!#REF!</f>
        <v>#REF!</v>
      </c>
      <c r="BF164" s="874" t="e">
        <f>All!#REF!</f>
        <v>#REF!</v>
      </c>
      <c r="BG164" s="874" t="e">
        <f>All!#REF!</f>
        <v>#REF!</v>
      </c>
      <c r="BH164" s="874" t="e">
        <f>All!#REF!</f>
        <v>#REF!</v>
      </c>
      <c r="BI164" s="874" t="e">
        <f>All!#REF!</f>
        <v>#REF!</v>
      </c>
      <c r="BJ164" s="874" t="e">
        <f>All!#REF!</f>
        <v>#REF!</v>
      </c>
      <c r="BK164" s="874" t="e">
        <f>All!#REF!</f>
        <v>#REF!</v>
      </c>
      <c r="BL164" s="874" t="e">
        <f>All!#REF!</f>
        <v>#REF!</v>
      </c>
      <c r="BM164" s="874" t="e">
        <f>All!#REF!</f>
        <v>#REF!</v>
      </c>
      <c r="BN164" s="874" t="e">
        <f>All!#REF!</f>
        <v>#REF!</v>
      </c>
      <c r="BO164" s="874" t="e">
        <f>All!#REF!</f>
        <v>#REF!</v>
      </c>
      <c r="BP164" s="874" t="e">
        <f>All!#REF!</f>
        <v>#REF!</v>
      </c>
      <c r="BQ164" s="874" t="e">
        <f>All!#REF!</f>
        <v>#REF!</v>
      </c>
      <c r="BW164" s="479"/>
    </row>
    <row r="165" spans="1:94" s="479" customFormat="1" ht="15" customHeight="1" x14ac:dyDescent="0.8">
      <c r="A165" s="939">
        <f>+A164+1</f>
        <v>146</v>
      </c>
      <c r="B165" s="756" t="str">
        <f>AE76</f>
        <v>ESPNU</v>
      </c>
      <c r="C165" s="603"/>
      <c r="D165" s="755" t="str">
        <f>AH76</f>
        <v>Texas</v>
      </c>
      <c r="E165" s="861">
        <f>K164</f>
        <v>60.5</v>
      </c>
      <c r="F165" s="609"/>
      <c r="G165" s="609"/>
      <c r="H165" s="889"/>
      <c r="I165" s="889"/>
      <c r="J165" s="123"/>
      <c r="K165" s="123"/>
      <c r="L165" s="361" t="str">
        <f>+D165</f>
        <v>Texas</v>
      </c>
      <c r="M165" s="73"/>
      <c r="N165" s="764">
        <v>4</v>
      </c>
      <c r="O165" s="765">
        <v>5</v>
      </c>
      <c r="P165" s="766">
        <v>0</v>
      </c>
      <c r="Q165" s="649"/>
      <c r="R165" s="764" t="e">
        <f>S164</f>
        <v>#REF!</v>
      </c>
      <c r="S165" s="765" t="e">
        <f>R164</f>
        <v>#REF!</v>
      </c>
      <c r="T165" s="766" t="e">
        <f>T164</f>
        <v>#REF!</v>
      </c>
      <c r="U165" s="894"/>
      <c r="V165" s="906">
        <f>VLOOKUP(+L165,All!$F$995:$J$1579,5,FALSE)</f>
        <v>79.209999999999994</v>
      </c>
      <c r="W165" s="253"/>
      <c r="X165" s="851" t="s">
        <v>502</v>
      </c>
      <c r="Y165" s="854"/>
      <c r="Z165" s="956" t="str">
        <f>H164</f>
        <v>Texas</v>
      </c>
      <c r="AA165" s="957" t="e">
        <f>I164</f>
        <v>#REF!</v>
      </c>
      <c r="AB165" s="605"/>
      <c r="AC165" s="605"/>
      <c r="AD165" s="605"/>
      <c r="AE165" s="605"/>
      <c r="AF165" s="605"/>
      <c r="AG165" s="605"/>
      <c r="AH165" s="605"/>
      <c r="AI165" s="605"/>
      <c r="AJ165" s="605"/>
      <c r="AK165" s="605"/>
      <c r="AL165" s="605"/>
      <c r="AM165" s="605"/>
      <c r="AN165" s="918"/>
      <c r="AO165" s="918"/>
      <c r="AP165" s="918"/>
      <c r="AQ165" s="918"/>
      <c r="AS165" s="605"/>
      <c r="AT165" s="605"/>
      <c r="AU165" s="605"/>
      <c r="AV165" s="605"/>
      <c r="AW165" s="605"/>
      <c r="AX165" s="605"/>
      <c r="AY165" s="605"/>
      <c r="AZ165" s="605"/>
      <c r="BA165" s="605"/>
      <c r="BB165" s="605"/>
      <c r="BC165" s="605"/>
      <c r="BD165" s="605"/>
      <c r="BE165" s="605"/>
      <c r="BF165" s="605"/>
      <c r="BG165" s="605"/>
      <c r="BH165" s="605"/>
      <c r="BI165" s="605"/>
      <c r="BJ165" s="605"/>
      <c r="BK165" s="605"/>
      <c r="BL165" s="605"/>
      <c r="BM165" s="605"/>
      <c r="BN165" s="605"/>
      <c r="BO165" s="605"/>
      <c r="BP165" s="605"/>
      <c r="BQ165" s="605"/>
      <c r="BW165" s="605"/>
    </row>
    <row r="166" spans="1:94" s="918" customFormat="1" ht="5" customHeight="1" x14ac:dyDescent="0.75">
      <c r="Z166" s="747"/>
      <c r="AA166" s="747"/>
      <c r="AB166" s="479"/>
      <c r="AC166" s="479"/>
      <c r="AD166" s="479"/>
      <c r="AE166" s="479"/>
      <c r="AF166" s="479"/>
      <c r="AG166" s="479"/>
      <c r="AH166" s="479"/>
      <c r="AI166" s="479"/>
      <c r="AJ166" s="479"/>
      <c r="AK166" s="479"/>
      <c r="AL166" s="479"/>
      <c r="AM166" s="479"/>
      <c r="AN166" s="874"/>
      <c r="AO166" s="874"/>
      <c r="AP166" s="874"/>
      <c r="AQ166" s="874"/>
      <c r="AS166" s="479"/>
      <c r="AT166" s="479"/>
      <c r="AU166" s="479"/>
      <c r="AV166" s="479"/>
      <c r="AW166" s="479"/>
      <c r="AX166" s="479"/>
      <c r="AY166" s="479"/>
      <c r="AZ166" s="479"/>
      <c r="BA166" s="479"/>
      <c r="BB166" s="479"/>
      <c r="BC166" s="479"/>
      <c r="BD166" s="479"/>
      <c r="BE166" s="479"/>
      <c r="BF166" s="479"/>
      <c r="BG166" s="479"/>
      <c r="BH166" s="479"/>
      <c r="BI166" s="479"/>
      <c r="BJ166" s="479"/>
      <c r="BK166" s="479"/>
      <c r="BL166" s="479"/>
      <c r="BM166" s="479"/>
      <c r="BN166" s="479"/>
      <c r="BO166" s="479"/>
      <c r="BP166" s="479"/>
      <c r="BQ166" s="479"/>
      <c r="BR166" s="874" t="e">
        <f>All!#REF!</f>
        <v>#REF!</v>
      </c>
      <c r="BS166" s="874" t="e">
        <f>All!#REF!</f>
        <v>#REF!</v>
      </c>
    </row>
    <row r="167" spans="1:94" s="605" customFormat="1" ht="15" customHeight="1" x14ac:dyDescent="0.8">
      <c r="A167" s="938">
        <v>143</v>
      </c>
      <c r="B167" s="754">
        <f>AD75</f>
        <v>0.70833333333333337</v>
      </c>
      <c r="C167" s="609"/>
      <c r="D167" s="754" t="str">
        <f>AF75</f>
        <v>TCU</v>
      </c>
      <c r="E167" s="853">
        <f>IF(+D167=F167,-J167,+J167)</f>
        <v>13.5</v>
      </c>
      <c r="F167" s="486" t="str">
        <f>AJ75</f>
        <v>Oklahoma State</v>
      </c>
      <c r="G167" s="486" t="str">
        <f>AK75</f>
        <v>TCU</v>
      </c>
      <c r="H167" s="880" t="str">
        <f>AN75</f>
        <v>Oklahoma State</v>
      </c>
      <c r="I167" s="880" t="e">
        <f>AQ75</f>
        <v>#REF!</v>
      </c>
      <c r="J167" s="601">
        <f>AL75</f>
        <v>13.5</v>
      </c>
      <c r="K167" s="601">
        <f>AM75</f>
        <v>54.5</v>
      </c>
      <c r="L167" s="490" t="str">
        <f>+D167</f>
        <v>TCU</v>
      </c>
      <c r="M167" s="253"/>
      <c r="N167" s="761">
        <v>2</v>
      </c>
      <c r="O167" s="762">
        <v>6</v>
      </c>
      <c r="P167" s="763">
        <v>1</v>
      </c>
      <c r="Q167" s="649"/>
      <c r="R167" s="761" t="e">
        <f>VLOOKUP(+$D167,All!#REF!,9,FALSE)</f>
        <v>#REF!</v>
      </c>
      <c r="S167" s="762" t="e">
        <f>VLOOKUP(+$D167,All!#REF!,10,FALSE)</f>
        <v>#REF!</v>
      </c>
      <c r="T167" s="763" t="e">
        <f>VLOOKUP(+$D167,All!#REF!,11,FALSE)</f>
        <v>#REF!</v>
      </c>
      <c r="U167" s="894"/>
      <c r="V167" s="897">
        <f>VLOOKUP(+L167,All!$F$995:$J$1579,5,FALSE)</f>
        <v>73.78</v>
      </c>
      <c r="W167" s="253"/>
      <c r="X167" s="899" t="str">
        <f>AS75</f>
        <v>TCU</v>
      </c>
      <c r="Y167" s="901">
        <f>AT75</f>
        <v>29</v>
      </c>
      <c r="Z167" s="955"/>
      <c r="AA167" s="795"/>
      <c r="AB167" s="874" t="str">
        <f>All!B928</f>
        <v>Fri</v>
      </c>
      <c r="AC167" s="908">
        <f>All!C928</f>
        <v>44526</v>
      </c>
      <c r="AD167" s="907">
        <f>All!D928-3/24</f>
        <v>0.52083333333333337</v>
      </c>
      <c r="AE167" s="874" t="str">
        <f>All!E928</f>
        <v>CBSSN</v>
      </c>
      <c r="AF167" s="874" t="str">
        <f>All!F928</f>
        <v>UNLV</v>
      </c>
      <c r="AG167" s="874" t="str">
        <f>All!G928</f>
        <v>MWC</v>
      </c>
      <c r="AH167" s="874" t="str">
        <f>All!H928</f>
        <v>Air Force</v>
      </c>
      <c r="AI167" s="874" t="str">
        <f>All!I928</f>
        <v>MWC</v>
      </c>
      <c r="AJ167" s="874" t="str">
        <f>All!J928</f>
        <v>Air Force</v>
      </c>
      <c r="AK167" s="874" t="str">
        <f>All!K928</f>
        <v>UNLV</v>
      </c>
      <c r="AL167" s="909">
        <f>All!L928</f>
        <v>17.5</v>
      </c>
      <c r="AM167" s="910">
        <f>All!M928</f>
        <v>50.5</v>
      </c>
      <c r="AN167" s="910" t="str">
        <f>All!T928</f>
        <v>UNLV</v>
      </c>
      <c r="AO167" s="910" t="e">
        <f>All!#REF!</f>
        <v>#REF!</v>
      </c>
      <c r="AP167" s="910"/>
      <c r="AQ167" s="910" t="e">
        <f>All!#REF!</f>
        <v>#REF!</v>
      </c>
      <c r="AS167" s="874">
        <f>All!V928</f>
        <v>0</v>
      </c>
      <c r="AT167" s="874">
        <f>All!W928</f>
        <v>0</v>
      </c>
      <c r="AU167" s="874" t="str">
        <f>All!X928</f>
        <v>DNP</v>
      </c>
      <c r="AV167" s="874">
        <f>All!Y928</f>
        <v>0</v>
      </c>
      <c r="AW167" s="874">
        <f>All!Z928</f>
        <v>0</v>
      </c>
      <c r="AX167" s="874" t="e">
        <f>All!#REF!</f>
        <v>#REF!</v>
      </c>
      <c r="AY167" s="874" t="e">
        <f>All!#REF!</f>
        <v>#REF!</v>
      </c>
      <c r="AZ167" s="874" t="e">
        <f>All!#REF!</f>
        <v>#REF!</v>
      </c>
      <c r="BA167" s="874" t="e">
        <f>All!#REF!</f>
        <v>#REF!</v>
      </c>
      <c r="BB167" s="874" t="e">
        <f>All!#REF!</f>
        <v>#REF!</v>
      </c>
      <c r="BC167" s="874" t="e">
        <f>All!#REF!</f>
        <v>#REF!</v>
      </c>
      <c r="BD167" s="874" t="e">
        <f>All!#REF!</f>
        <v>#REF!</v>
      </c>
      <c r="BE167" s="874" t="e">
        <f>All!#REF!</f>
        <v>#REF!</v>
      </c>
      <c r="BF167" s="874" t="e">
        <f>All!#REF!</f>
        <v>#REF!</v>
      </c>
      <c r="BG167" s="874" t="e">
        <f>All!#REF!</f>
        <v>#REF!</v>
      </c>
      <c r="BH167" s="874" t="e">
        <f>All!#REF!</f>
        <v>#REF!</v>
      </c>
      <c r="BI167" s="874" t="e">
        <f>All!#REF!</f>
        <v>#REF!</v>
      </c>
      <c r="BJ167" s="874" t="e">
        <f>All!#REF!</f>
        <v>#REF!</v>
      </c>
      <c r="BK167" s="874" t="e">
        <f>All!#REF!</f>
        <v>#REF!</v>
      </c>
      <c r="BL167" s="874" t="e">
        <f>All!#REF!</f>
        <v>#REF!</v>
      </c>
      <c r="BM167" s="874" t="e">
        <f>All!#REF!</f>
        <v>#REF!</v>
      </c>
      <c r="BN167" s="874" t="e">
        <f>All!#REF!</f>
        <v>#REF!</v>
      </c>
      <c r="BO167" s="874" t="e">
        <f>All!#REF!</f>
        <v>#REF!</v>
      </c>
      <c r="BP167" s="874" t="e">
        <f>All!#REF!</f>
        <v>#REF!</v>
      </c>
      <c r="BQ167" s="874" t="e">
        <f>All!#REF!</f>
        <v>#REF!</v>
      </c>
      <c r="BR167" s="479" t="e">
        <f>All!#REF!</f>
        <v>#REF!</v>
      </c>
      <c r="BS167" s="479" t="e">
        <f>All!#REF!</f>
        <v>#REF!</v>
      </c>
      <c r="BW167" s="479"/>
    </row>
    <row r="168" spans="1:94" s="479" customFormat="1" ht="15" customHeight="1" x14ac:dyDescent="0.8">
      <c r="A168" s="939">
        <f>+A167+1</f>
        <v>144</v>
      </c>
      <c r="B168" s="756">
        <f>AE75</f>
        <v>0</v>
      </c>
      <c r="C168" s="603"/>
      <c r="D168" s="755" t="str">
        <f>AH75</f>
        <v>Oklahoma State</v>
      </c>
      <c r="E168" s="861">
        <f>K167</f>
        <v>54.5</v>
      </c>
      <c r="F168" s="609"/>
      <c r="G168" s="609"/>
      <c r="H168" s="889"/>
      <c r="I168" s="889"/>
      <c r="J168" s="123"/>
      <c r="K168" s="123"/>
      <c r="L168" s="361" t="str">
        <f>+D168</f>
        <v>Oklahoma State</v>
      </c>
      <c r="M168" s="73"/>
      <c r="N168" s="764">
        <v>7</v>
      </c>
      <c r="O168" s="765">
        <v>2</v>
      </c>
      <c r="P168" s="766">
        <v>0</v>
      </c>
      <c r="Q168" s="649"/>
      <c r="R168" s="764" t="e">
        <f>S167</f>
        <v>#REF!</v>
      </c>
      <c r="S168" s="765" t="e">
        <f>R167</f>
        <v>#REF!</v>
      </c>
      <c r="T168" s="766" t="e">
        <f>T167</f>
        <v>#REF!</v>
      </c>
      <c r="U168" s="894"/>
      <c r="V168" s="906">
        <f>VLOOKUP(+L168,All!$F$995:$J$1579,5,FALSE)</f>
        <v>86.46</v>
      </c>
      <c r="W168" s="253"/>
      <c r="X168" s="896" t="str">
        <f>AU75</f>
        <v>Oklahoma State</v>
      </c>
      <c r="Y168" s="904">
        <f>AV75</f>
        <v>22</v>
      </c>
      <c r="Z168" s="956" t="str">
        <f>H167</f>
        <v>Oklahoma State</v>
      </c>
      <c r="AA168" s="957" t="e">
        <f>I167</f>
        <v>#REF!</v>
      </c>
      <c r="AB168" s="605"/>
      <c r="AC168" s="605"/>
      <c r="AD168" s="839">
        <f>All!D835-3/24</f>
        <v>0.375</v>
      </c>
      <c r="AE168" s="479" t="str">
        <f>All!E835</f>
        <v>SEC</v>
      </c>
      <c r="AF168" s="479" t="str">
        <f>All!F835</f>
        <v>New Mexico State</v>
      </c>
      <c r="AG168" s="479" t="str">
        <f>All!G835</f>
        <v>Ind</v>
      </c>
      <c r="AH168" s="479" t="str">
        <f>All!H835</f>
        <v>Alabama</v>
      </c>
      <c r="AI168" s="479" t="str">
        <f>All!I835</f>
        <v>SEC</v>
      </c>
      <c r="AJ168" s="479" t="str">
        <f>All!J835</f>
        <v>Alabama</v>
      </c>
      <c r="AK168" s="479" t="str">
        <f>All!K835</f>
        <v>New Mexico State</v>
      </c>
      <c r="AL168" s="841">
        <f>All!L835</f>
        <v>51.5</v>
      </c>
      <c r="AM168" s="842">
        <f>All!M835</f>
        <v>67.5</v>
      </c>
      <c r="AN168" s="910" t="str">
        <f>All!T835</f>
        <v>New Mexico State</v>
      </c>
      <c r="AO168" s="910" t="e">
        <f>All!#REF!</f>
        <v>#REF!</v>
      </c>
      <c r="AP168" s="910"/>
      <c r="AQ168" s="910" t="e">
        <f>All!#REF!</f>
        <v>#REF!</v>
      </c>
      <c r="AS168" s="479">
        <f>All!V835</f>
        <v>0</v>
      </c>
      <c r="AT168" s="479">
        <f>All!W835</f>
        <v>0</v>
      </c>
      <c r="AU168" s="479" t="str">
        <f>All!X835</f>
        <v>DNP</v>
      </c>
      <c r="AV168" s="479">
        <f>All!Y835</f>
        <v>0</v>
      </c>
      <c r="AW168" s="479">
        <f>All!Z835</f>
        <v>0</v>
      </c>
      <c r="AX168" s="479" t="e">
        <f>All!#REF!</f>
        <v>#REF!</v>
      </c>
      <c r="AY168" s="479" t="e">
        <f>All!#REF!</f>
        <v>#REF!</v>
      </c>
      <c r="AZ168" s="479" t="e">
        <f>All!#REF!</f>
        <v>#REF!</v>
      </c>
      <c r="BA168" s="479" t="e">
        <f>All!#REF!</f>
        <v>#REF!</v>
      </c>
      <c r="BB168" s="479" t="e">
        <f>All!#REF!</f>
        <v>#REF!</v>
      </c>
      <c r="BC168" s="479" t="e">
        <f>All!#REF!</f>
        <v>#REF!</v>
      </c>
      <c r="BD168" s="479" t="e">
        <f>All!#REF!</f>
        <v>#REF!</v>
      </c>
      <c r="BE168" s="479" t="e">
        <f>All!#REF!</f>
        <v>#REF!</v>
      </c>
      <c r="BF168" s="479" t="e">
        <f>All!#REF!</f>
        <v>#REF!</v>
      </c>
      <c r="BG168" s="479" t="e">
        <f>All!#REF!</f>
        <v>#REF!</v>
      </c>
      <c r="BH168" s="479" t="e">
        <f>All!#REF!</f>
        <v>#REF!</v>
      </c>
      <c r="BI168" s="479" t="e">
        <f>All!#REF!</f>
        <v>#REF!</v>
      </c>
      <c r="BJ168" s="479" t="e">
        <f>All!#REF!</f>
        <v>#REF!</v>
      </c>
      <c r="BK168" s="479" t="e">
        <f>All!#REF!</f>
        <v>#REF!</v>
      </c>
      <c r="BL168" s="479" t="e">
        <f>All!#REF!</f>
        <v>#REF!</v>
      </c>
      <c r="BM168" s="479" t="e">
        <f>All!#REF!</f>
        <v>#REF!</v>
      </c>
      <c r="BN168" s="479" t="e">
        <f>All!#REF!</f>
        <v>#REF!</v>
      </c>
      <c r="BO168" s="479" t="e">
        <f>All!#REF!</f>
        <v>#REF!</v>
      </c>
      <c r="BP168" s="479" t="e">
        <f>All!#REF!</f>
        <v>#REF!</v>
      </c>
      <c r="BQ168" s="479" t="e">
        <f>All!#REF!</f>
        <v>#REF!</v>
      </c>
      <c r="BR168" s="874" t="e">
        <f>All!#REF!</f>
        <v>#REF!</v>
      </c>
      <c r="BS168" s="874" t="e">
        <f>All!#REF!</f>
        <v>#REF!</v>
      </c>
      <c r="BT168" s="918"/>
      <c r="BU168" s="918"/>
      <c r="BV168" s="918"/>
      <c r="BW168" s="605"/>
      <c r="CG168" s="605"/>
      <c r="CH168" s="605"/>
      <c r="CI168" s="605"/>
      <c r="CJ168" s="605"/>
      <c r="CK168" s="605"/>
      <c r="CL168" s="605"/>
      <c r="CM168" s="605"/>
      <c r="CN168" s="605"/>
      <c r="CO168" s="605"/>
      <c r="CP168" s="605"/>
    </row>
    <row r="169" spans="1:94" s="918" customFormat="1" ht="5" customHeight="1" x14ac:dyDescent="0.75">
      <c r="Z169" s="747"/>
      <c r="AA169" s="747"/>
      <c r="AB169" s="479"/>
      <c r="AC169" s="479"/>
      <c r="AD169" s="907">
        <f>All!D836-3/24</f>
        <v>0.375</v>
      </c>
      <c r="AE169" s="874" t="str">
        <f>All!E836</f>
        <v>ESPN</v>
      </c>
      <c r="AF169" s="874" t="str">
        <f>All!F836</f>
        <v>Mississippi State</v>
      </c>
      <c r="AG169" s="874" t="str">
        <f>All!G836</f>
        <v>SEC</v>
      </c>
      <c r="AH169" s="874" t="str">
        <f>All!H836</f>
        <v>Auburn</v>
      </c>
      <c r="AI169" s="874" t="str">
        <f>All!I836</f>
        <v>SEC</v>
      </c>
      <c r="AJ169" s="874" t="str">
        <f>All!J836</f>
        <v>Auburn</v>
      </c>
      <c r="AK169" s="874" t="str">
        <f>All!K836</f>
        <v>Mississippi State</v>
      </c>
      <c r="AL169" s="909">
        <f>All!L836</f>
        <v>5.5</v>
      </c>
      <c r="AM169" s="910">
        <f>All!M836</f>
        <v>50</v>
      </c>
      <c r="AN169" s="910" t="str">
        <f>All!T836</f>
        <v>Mississippi State</v>
      </c>
      <c r="AO169" s="910" t="e">
        <f>All!#REF!</f>
        <v>#REF!</v>
      </c>
      <c r="AP169" s="910"/>
      <c r="AQ169" s="910" t="e">
        <f>All!#REF!</f>
        <v>#REF!</v>
      </c>
      <c r="AS169" s="874" t="str">
        <f>All!V836</f>
        <v>Auburn</v>
      </c>
      <c r="AT169" s="874">
        <f>All!W836</f>
        <v>24</v>
      </c>
      <c r="AU169" s="874" t="str">
        <f>All!X836</f>
        <v>Mississippi State</v>
      </c>
      <c r="AV169" s="874">
        <f>All!Y836</f>
        <v>10</v>
      </c>
      <c r="AW169" s="874">
        <f>All!Z836</f>
        <v>0</v>
      </c>
      <c r="AX169" s="874" t="e">
        <f>All!#REF!</f>
        <v>#REF!</v>
      </c>
      <c r="AY169" s="874" t="e">
        <f>All!#REF!</f>
        <v>#REF!</v>
      </c>
      <c r="AZ169" s="874" t="e">
        <f>All!#REF!</f>
        <v>#REF!</v>
      </c>
      <c r="BA169" s="874" t="e">
        <f>All!#REF!</f>
        <v>#REF!</v>
      </c>
      <c r="BB169" s="874" t="e">
        <f>All!#REF!</f>
        <v>#REF!</v>
      </c>
      <c r="BC169" s="874" t="e">
        <f>All!#REF!</f>
        <v>#REF!</v>
      </c>
      <c r="BD169" s="874" t="e">
        <f>All!#REF!</f>
        <v>#REF!</v>
      </c>
      <c r="BE169" s="874" t="e">
        <f>All!#REF!</f>
        <v>#REF!</v>
      </c>
      <c r="BF169" s="874" t="e">
        <f>All!#REF!</f>
        <v>#REF!</v>
      </c>
      <c r="BG169" s="874" t="e">
        <f>All!#REF!</f>
        <v>#REF!</v>
      </c>
      <c r="BH169" s="874" t="e">
        <f>All!#REF!</f>
        <v>#REF!</v>
      </c>
      <c r="BI169" s="874" t="e">
        <f>All!#REF!</f>
        <v>#REF!</v>
      </c>
      <c r="BJ169" s="874" t="e">
        <f>All!#REF!</f>
        <v>#REF!</v>
      </c>
      <c r="BK169" s="874" t="e">
        <f>All!#REF!</f>
        <v>#REF!</v>
      </c>
      <c r="BL169" s="874" t="e">
        <f>All!#REF!</f>
        <v>#REF!</v>
      </c>
      <c r="BM169" s="874" t="e">
        <f>All!#REF!</f>
        <v>#REF!</v>
      </c>
      <c r="BN169" s="874" t="e">
        <f>All!#REF!</f>
        <v>#REF!</v>
      </c>
      <c r="BO169" s="874" t="e">
        <f>All!#REF!</f>
        <v>#REF!</v>
      </c>
      <c r="BP169" s="874" t="e">
        <f>All!#REF!</f>
        <v>#REF!</v>
      </c>
      <c r="BQ169" s="874" t="e">
        <f>All!#REF!</f>
        <v>#REF!</v>
      </c>
      <c r="BR169" s="874" t="e">
        <f>All!#REF!</f>
        <v>#REF!</v>
      </c>
      <c r="BS169" s="874" t="e">
        <f>All!#REF!</f>
        <v>#REF!</v>
      </c>
    </row>
    <row r="170" spans="1:94" s="918" customFormat="1" ht="15" customHeight="1" x14ac:dyDescent="0.75">
      <c r="B170" s="612" t="s">
        <v>536</v>
      </c>
      <c r="Z170" s="747"/>
      <c r="AA170" s="747"/>
      <c r="AB170" s="874"/>
      <c r="AC170" s="874"/>
      <c r="AD170" s="907"/>
      <c r="AE170" s="874"/>
      <c r="AF170" s="874"/>
      <c r="AG170" s="874"/>
      <c r="AH170" s="874"/>
      <c r="AI170" s="874"/>
      <c r="AJ170" s="874"/>
      <c r="AK170" s="874"/>
      <c r="AL170" s="909"/>
      <c r="AM170" s="910"/>
      <c r="AN170" s="910"/>
      <c r="AO170" s="910"/>
      <c r="AP170" s="910"/>
      <c r="AQ170" s="910"/>
      <c r="AS170" s="874"/>
      <c r="AT170" s="874"/>
      <c r="AU170" s="874"/>
      <c r="AV170" s="874"/>
      <c r="AW170" s="874"/>
      <c r="AX170" s="874"/>
      <c r="AY170" s="874"/>
      <c r="AZ170" s="874"/>
      <c r="BA170" s="874"/>
      <c r="BB170" s="874"/>
      <c r="BC170" s="874"/>
      <c r="BD170" s="874"/>
      <c r="BE170" s="874"/>
      <c r="BF170" s="874"/>
      <c r="BG170" s="874"/>
      <c r="BH170" s="874"/>
      <c r="BI170" s="874"/>
      <c r="BJ170" s="874"/>
      <c r="BK170" s="874"/>
      <c r="BL170" s="874"/>
      <c r="BM170" s="874"/>
      <c r="BN170" s="874"/>
      <c r="BO170" s="874"/>
      <c r="BP170" s="874"/>
      <c r="BQ170" s="874"/>
      <c r="BR170" s="874"/>
      <c r="BS170" s="874"/>
    </row>
    <row r="171" spans="1:94" s="605" customFormat="1" ht="15" customHeight="1" x14ac:dyDescent="0.8">
      <c r="A171" s="938">
        <v>161</v>
      </c>
      <c r="B171" s="754">
        <f>AD138</f>
        <v>0.75</v>
      </c>
      <c r="C171" s="609"/>
      <c r="D171" s="754" t="str">
        <f>AF138</f>
        <v>Colorado</v>
      </c>
      <c r="E171" s="853">
        <f>IF(+D171=F171,-J171,+J171)</f>
        <v>16</v>
      </c>
      <c r="F171" s="486" t="str">
        <f>AJ138</f>
        <v>UCLA</v>
      </c>
      <c r="G171" s="486" t="str">
        <f>AK138</f>
        <v>Colorado</v>
      </c>
      <c r="H171" s="880" t="str">
        <f>AN138</f>
        <v>UCLA</v>
      </c>
      <c r="I171" s="880" t="e">
        <f>AQ138</f>
        <v>#REF!</v>
      </c>
      <c r="J171" s="601">
        <f>AL138</f>
        <v>16</v>
      </c>
      <c r="K171" s="601">
        <f>AM138</f>
        <v>57.5</v>
      </c>
      <c r="L171" s="490" t="str">
        <f>+D171</f>
        <v>Colorado</v>
      </c>
      <c r="M171" s="253"/>
      <c r="N171" s="761">
        <v>4</v>
      </c>
      <c r="O171" s="762">
        <v>5</v>
      </c>
      <c r="P171" s="763">
        <v>0</v>
      </c>
      <c r="Q171" s="649"/>
      <c r="R171" s="761" t="e">
        <f>VLOOKUP(+$D171,All!#REF!,9,FALSE)</f>
        <v>#REF!</v>
      </c>
      <c r="S171" s="762" t="e">
        <f>VLOOKUP(+$D171,All!#REF!,10,FALSE)</f>
        <v>#REF!</v>
      </c>
      <c r="T171" s="763" t="e">
        <f>VLOOKUP(+$D171,All!#REF!,11,FALSE)</f>
        <v>#REF!</v>
      </c>
      <c r="U171" s="894"/>
      <c r="V171" s="897">
        <f>VLOOKUP(+L171,All!$F$995:$J$1579,5,FALSE)</f>
        <v>65.27</v>
      </c>
      <c r="W171" s="253"/>
      <c r="X171" s="899" t="str">
        <f>AS138</f>
        <v>Colorado</v>
      </c>
      <c r="Y171" s="901">
        <f>AT138</f>
        <v>48</v>
      </c>
      <c r="Z171" s="955"/>
      <c r="AA171" s="795"/>
      <c r="AB171" s="874" t="str">
        <f>All!B931</f>
        <v>Fri</v>
      </c>
      <c r="AC171" s="908">
        <f>All!C931</f>
        <v>44526</v>
      </c>
      <c r="AD171" s="907">
        <f>All!D837-3/24</f>
        <v>0.375</v>
      </c>
      <c r="AE171" s="874" t="str">
        <f>All!E837</f>
        <v>SEC</v>
      </c>
      <c r="AF171" s="874" t="str">
        <f>All!F837</f>
        <v>1AA Samford</v>
      </c>
      <c r="AG171" s="874" t="str">
        <f>All!G837</f>
        <v>1AA</v>
      </c>
      <c r="AH171" s="874" t="str">
        <f>All!H837</f>
        <v>Florida</v>
      </c>
      <c r="AI171" s="874" t="str">
        <f>All!I837</f>
        <v>SEC</v>
      </c>
      <c r="AJ171" s="874">
        <f>All!J837</f>
        <v>0</v>
      </c>
      <c r="AK171" s="874" t="str">
        <f>All!K837</f>
        <v>1AA Samford</v>
      </c>
      <c r="AL171" s="909">
        <f>All!L837</f>
        <v>0</v>
      </c>
      <c r="AM171" s="910">
        <f>All!M837</f>
        <v>0</v>
      </c>
      <c r="AN171" s="910">
        <f>All!T837</f>
        <v>0</v>
      </c>
      <c r="AO171" s="910" t="e">
        <f>All!#REF!</f>
        <v>#REF!</v>
      </c>
      <c r="AP171" s="910"/>
      <c r="AQ171" s="910" t="e">
        <f>All!#REF!</f>
        <v>#REF!</v>
      </c>
      <c r="AS171" s="874">
        <f>All!V837</f>
        <v>0</v>
      </c>
      <c r="AT171" s="874">
        <f>All!W837</f>
        <v>0</v>
      </c>
      <c r="AU171" s="874" t="str">
        <f>All!X837</f>
        <v>DNP</v>
      </c>
      <c r="AV171" s="874">
        <f>All!Y837</f>
        <v>0</v>
      </c>
      <c r="AW171" s="874">
        <f>All!Z837</f>
        <v>0</v>
      </c>
      <c r="AX171" s="874" t="e">
        <f>All!#REF!</f>
        <v>#REF!</v>
      </c>
      <c r="AY171" s="874" t="e">
        <f>All!#REF!</f>
        <v>#REF!</v>
      </c>
      <c r="AZ171" s="874" t="e">
        <f>All!#REF!</f>
        <v>#REF!</v>
      </c>
      <c r="BA171" s="874" t="e">
        <f>All!#REF!</f>
        <v>#REF!</v>
      </c>
      <c r="BB171" s="874" t="e">
        <f>All!#REF!</f>
        <v>#REF!</v>
      </c>
      <c r="BC171" s="874" t="e">
        <f>All!#REF!</f>
        <v>#REF!</v>
      </c>
      <c r="BD171" s="874" t="e">
        <f>All!#REF!</f>
        <v>#REF!</v>
      </c>
      <c r="BE171" s="874" t="e">
        <f>All!#REF!</f>
        <v>#REF!</v>
      </c>
      <c r="BF171" s="874" t="e">
        <f>All!#REF!</f>
        <v>#REF!</v>
      </c>
      <c r="BG171" s="874" t="e">
        <f>All!#REF!</f>
        <v>#REF!</v>
      </c>
      <c r="BH171" s="874" t="e">
        <f>All!#REF!</f>
        <v>#REF!</v>
      </c>
      <c r="BI171" s="874" t="e">
        <f>All!#REF!</f>
        <v>#REF!</v>
      </c>
      <c r="BJ171" s="874" t="e">
        <f>All!#REF!</f>
        <v>#REF!</v>
      </c>
      <c r="BK171" s="874" t="e">
        <f>All!#REF!</f>
        <v>#REF!</v>
      </c>
      <c r="BL171" s="874" t="e">
        <f>All!#REF!</f>
        <v>#REF!</v>
      </c>
      <c r="BM171" s="874" t="e">
        <f>All!#REF!</f>
        <v>#REF!</v>
      </c>
      <c r="BN171" s="874" t="e">
        <f>All!#REF!</f>
        <v>#REF!</v>
      </c>
      <c r="BO171" s="874" t="e">
        <f>All!#REF!</f>
        <v>#REF!</v>
      </c>
      <c r="BP171" s="874" t="e">
        <f>All!#REF!</f>
        <v>#REF!</v>
      </c>
      <c r="BQ171" s="874" t="e">
        <f>All!#REF!</f>
        <v>#REF!</v>
      </c>
      <c r="BR171" s="874" t="e">
        <f>All!#REF!</f>
        <v>#REF!</v>
      </c>
      <c r="BS171" s="874" t="e">
        <f>All!#REF!</f>
        <v>#REF!</v>
      </c>
      <c r="BT171" s="918"/>
      <c r="BU171" s="918"/>
      <c r="BV171" s="918"/>
      <c r="BW171" s="479"/>
    </row>
    <row r="172" spans="1:94" s="479" customFormat="1" ht="15" customHeight="1" x14ac:dyDescent="0.8">
      <c r="A172" s="939">
        <f>+A171+1</f>
        <v>162</v>
      </c>
      <c r="B172" s="756">
        <f>AE138</f>
        <v>0</v>
      </c>
      <c r="C172" s="603"/>
      <c r="D172" s="755" t="str">
        <f>AH138</f>
        <v>UCLA</v>
      </c>
      <c r="E172" s="861">
        <f>K171</f>
        <v>57.5</v>
      </c>
      <c r="F172" s="609"/>
      <c r="G172" s="609"/>
      <c r="H172" s="889"/>
      <c r="I172" s="889"/>
      <c r="J172" s="123"/>
      <c r="K172" s="123"/>
      <c r="L172" s="361" t="str">
        <f>+D172</f>
        <v>UCLA</v>
      </c>
      <c r="M172" s="73"/>
      <c r="N172" s="764">
        <v>5</v>
      </c>
      <c r="O172" s="765">
        <v>4</v>
      </c>
      <c r="P172" s="766">
        <v>0</v>
      </c>
      <c r="Q172" s="649"/>
      <c r="R172" s="764" t="e">
        <f>S171</f>
        <v>#REF!</v>
      </c>
      <c r="S172" s="765" t="e">
        <f>R171</f>
        <v>#REF!</v>
      </c>
      <c r="T172" s="766" t="e">
        <f>T171</f>
        <v>#REF!</v>
      </c>
      <c r="U172" s="894"/>
      <c r="V172" s="906">
        <f>VLOOKUP(+L172,All!$F$995:$J$1579,5,FALSE)</f>
        <v>75.87</v>
      </c>
      <c r="W172" s="253"/>
      <c r="X172" s="896" t="str">
        <f>AU138</f>
        <v>UCLA</v>
      </c>
      <c r="Y172" s="904">
        <f>AV138</f>
        <v>42</v>
      </c>
      <c r="Z172" s="956" t="str">
        <f>H171</f>
        <v>UCLA</v>
      </c>
      <c r="AA172" s="957" t="e">
        <f>I171</f>
        <v>#REF!</v>
      </c>
      <c r="AB172" s="605"/>
      <c r="AC172" s="605"/>
      <c r="AD172" s="907">
        <f>All!D838-3/24</f>
        <v>0.6875</v>
      </c>
      <c r="AE172" s="874" t="str">
        <f>All!E838</f>
        <v>SEC</v>
      </c>
      <c r="AF172" s="874" t="str">
        <f>All!F838</f>
        <v>Arkansas</v>
      </c>
      <c r="AG172" s="874" t="str">
        <f>All!G838</f>
        <v>SEC</v>
      </c>
      <c r="AH172" s="874" t="str">
        <f>All!H838</f>
        <v>LSU</v>
      </c>
      <c r="AI172" s="874" t="str">
        <f>All!I838</f>
        <v>SEC</v>
      </c>
      <c r="AJ172" s="874" t="str">
        <f>All!J838</f>
        <v>Arkansas</v>
      </c>
      <c r="AK172" s="874" t="str">
        <f>All!K838</f>
        <v>LSU</v>
      </c>
      <c r="AL172" s="909">
        <f>All!L838</f>
        <v>2.5</v>
      </c>
      <c r="AM172" s="910">
        <f>All!M838</f>
        <v>59</v>
      </c>
      <c r="AN172" s="910" t="str">
        <f>All!T838</f>
        <v>Arkansas</v>
      </c>
      <c r="AO172" s="910" t="e">
        <f>All!#REF!</f>
        <v>#REF!</v>
      </c>
      <c r="AP172" s="910"/>
      <c r="AQ172" s="910" t="e">
        <f>All!#REF!</f>
        <v>#REF!</v>
      </c>
      <c r="AS172" s="874" t="str">
        <f>All!V838</f>
        <v>Arkansas</v>
      </c>
      <c r="AT172" s="874">
        <f>All!W838</f>
        <v>27</v>
      </c>
      <c r="AU172" s="874" t="str">
        <f>All!X838</f>
        <v>LSU</v>
      </c>
      <c r="AV172" s="874">
        <f>All!Y838</f>
        <v>24</v>
      </c>
      <c r="AW172" s="874">
        <f>All!Z838</f>
        <v>0</v>
      </c>
      <c r="AX172" s="874" t="e">
        <f>All!#REF!</f>
        <v>#REF!</v>
      </c>
      <c r="AY172" s="874" t="e">
        <f>All!#REF!</f>
        <v>#REF!</v>
      </c>
      <c r="AZ172" s="874" t="e">
        <f>All!#REF!</f>
        <v>#REF!</v>
      </c>
      <c r="BA172" s="874" t="e">
        <f>All!#REF!</f>
        <v>#REF!</v>
      </c>
      <c r="BB172" s="874" t="e">
        <f>All!#REF!</f>
        <v>#REF!</v>
      </c>
      <c r="BC172" s="874" t="e">
        <f>All!#REF!</f>
        <v>#REF!</v>
      </c>
      <c r="BD172" s="874" t="e">
        <f>All!#REF!</f>
        <v>#REF!</v>
      </c>
      <c r="BE172" s="874" t="e">
        <f>All!#REF!</f>
        <v>#REF!</v>
      </c>
      <c r="BF172" s="874" t="e">
        <f>All!#REF!</f>
        <v>#REF!</v>
      </c>
      <c r="BG172" s="874" t="e">
        <f>All!#REF!</f>
        <v>#REF!</v>
      </c>
      <c r="BH172" s="874" t="e">
        <f>All!#REF!</f>
        <v>#REF!</v>
      </c>
      <c r="BI172" s="874" t="e">
        <f>All!#REF!</f>
        <v>#REF!</v>
      </c>
      <c r="BJ172" s="874" t="e">
        <f>All!#REF!</f>
        <v>#REF!</v>
      </c>
      <c r="BK172" s="874" t="e">
        <f>All!#REF!</f>
        <v>#REF!</v>
      </c>
      <c r="BL172" s="874" t="e">
        <f>All!#REF!</f>
        <v>#REF!</v>
      </c>
      <c r="BM172" s="874" t="e">
        <f>All!#REF!</f>
        <v>#REF!</v>
      </c>
      <c r="BN172" s="874" t="e">
        <f>All!#REF!</f>
        <v>#REF!</v>
      </c>
      <c r="BO172" s="874" t="e">
        <f>All!#REF!</f>
        <v>#REF!</v>
      </c>
      <c r="BP172" s="874" t="e">
        <f>All!#REF!</f>
        <v>#REF!</v>
      </c>
      <c r="BQ172" s="874" t="e">
        <f>All!#REF!</f>
        <v>#REF!</v>
      </c>
      <c r="BR172" s="874" t="e">
        <f>All!#REF!</f>
        <v>#REF!</v>
      </c>
      <c r="BS172" s="874" t="e">
        <f>All!#REF!</f>
        <v>#REF!</v>
      </c>
      <c r="BT172" s="918"/>
      <c r="BU172" s="918"/>
      <c r="BV172" s="918"/>
      <c r="BW172" s="605"/>
      <c r="BX172" s="605"/>
      <c r="BY172" s="605"/>
      <c r="BZ172" s="605"/>
      <c r="CA172" s="605"/>
      <c r="CB172" s="605"/>
      <c r="CC172" s="605"/>
      <c r="CD172" s="605"/>
      <c r="CE172" s="605"/>
      <c r="CF172" s="605"/>
      <c r="CG172" s="605"/>
      <c r="CH172" s="605"/>
      <c r="CI172" s="605"/>
      <c r="CJ172" s="605"/>
      <c r="CK172" s="605"/>
      <c r="CL172" s="605"/>
      <c r="CM172" s="605"/>
      <c r="CN172" s="605"/>
      <c r="CO172" s="605"/>
      <c r="CP172" s="605"/>
    </row>
    <row r="173" spans="1:94" s="918" customFormat="1" ht="5" customHeight="1" x14ac:dyDescent="0.75">
      <c r="Z173" s="747"/>
      <c r="AA173" s="747"/>
      <c r="AB173" s="479"/>
      <c r="AC173" s="479"/>
      <c r="AD173" s="907">
        <f>All!D839-3/24</f>
        <v>0.66666666666666663</v>
      </c>
      <c r="AE173" s="874" t="str">
        <f>All!E839</f>
        <v>ESPN</v>
      </c>
      <c r="AF173" s="874" t="str">
        <f>All!F839</f>
        <v>Texas A&amp;M</v>
      </c>
      <c r="AG173" s="874" t="str">
        <f>All!G839</f>
        <v>SEC</v>
      </c>
      <c r="AH173" s="874" t="str">
        <f>All!H839</f>
        <v>Mississippi</v>
      </c>
      <c r="AI173" s="874" t="str">
        <f>All!I839</f>
        <v>SEC</v>
      </c>
      <c r="AJ173" s="874" t="str">
        <f>All!J839</f>
        <v>Texas A&amp;M</v>
      </c>
      <c r="AK173" s="874" t="str">
        <f>All!K839</f>
        <v>Mississippi</v>
      </c>
      <c r="AL173" s="909">
        <f>All!L839</f>
        <v>2.5</v>
      </c>
      <c r="AM173" s="910">
        <f>All!M839</f>
        <v>50.5</v>
      </c>
      <c r="AN173" s="910" t="str">
        <f>All!T839</f>
        <v>Texas A&amp;M</v>
      </c>
      <c r="AO173" s="910" t="e">
        <f>All!#REF!</f>
        <v>#REF!</v>
      </c>
      <c r="AP173" s="910"/>
      <c r="AQ173" s="910" t="e">
        <f>All!#REF!</f>
        <v>#REF!</v>
      </c>
      <c r="AS173" s="874">
        <f>All!V839</f>
        <v>0</v>
      </c>
      <c r="AT173" s="874">
        <f>All!W839</f>
        <v>0</v>
      </c>
      <c r="AU173" s="874" t="str">
        <f>All!X839</f>
        <v>DNP</v>
      </c>
      <c r="AV173" s="874">
        <f>All!Y839</f>
        <v>0</v>
      </c>
      <c r="AW173" s="874">
        <f>All!Z839</f>
        <v>0</v>
      </c>
      <c r="AX173" s="874" t="e">
        <f>All!#REF!</f>
        <v>#REF!</v>
      </c>
      <c r="AY173" s="874" t="e">
        <f>All!#REF!</f>
        <v>#REF!</v>
      </c>
      <c r="AZ173" s="874" t="e">
        <f>All!#REF!</f>
        <v>#REF!</v>
      </c>
      <c r="BA173" s="874" t="e">
        <f>All!#REF!</f>
        <v>#REF!</v>
      </c>
      <c r="BB173" s="874" t="e">
        <f>All!#REF!</f>
        <v>#REF!</v>
      </c>
      <c r="BC173" s="874" t="e">
        <f>All!#REF!</f>
        <v>#REF!</v>
      </c>
      <c r="BD173" s="874" t="e">
        <f>All!#REF!</f>
        <v>#REF!</v>
      </c>
      <c r="BE173" s="874" t="e">
        <f>All!#REF!</f>
        <v>#REF!</v>
      </c>
      <c r="BF173" s="874" t="e">
        <f>All!#REF!</f>
        <v>#REF!</v>
      </c>
      <c r="BG173" s="874" t="e">
        <f>All!#REF!</f>
        <v>#REF!</v>
      </c>
      <c r="BH173" s="874" t="e">
        <f>All!#REF!</f>
        <v>#REF!</v>
      </c>
      <c r="BI173" s="874" t="e">
        <f>All!#REF!</f>
        <v>#REF!</v>
      </c>
      <c r="BJ173" s="874" t="e">
        <f>All!#REF!</f>
        <v>#REF!</v>
      </c>
      <c r="BK173" s="874" t="e">
        <f>All!#REF!</f>
        <v>#REF!</v>
      </c>
      <c r="BL173" s="874" t="e">
        <f>All!#REF!</f>
        <v>#REF!</v>
      </c>
      <c r="BM173" s="874" t="e">
        <f>All!#REF!</f>
        <v>#REF!</v>
      </c>
      <c r="BN173" s="874" t="e">
        <f>All!#REF!</f>
        <v>#REF!</v>
      </c>
      <c r="BO173" s="874" t="e">
        <f>All!#REF!</f>
        <v>#REF!</v>
      </c>
      <c r="BP173" s="874" t="e">
        <f>All!#REF!</f>
        <v>#REF!</v>
      </c>
      <c r="BQ173" s="874" t="e">
        <f>All!#REF!</f>
        <v>#REF!</v>
      </c>
      <c r="BR173" s="874" t="e">
        <f>All!#REF!</f>
        <v>#REF!</v>
      </c>
      <c r="BS173" s="874" t="e">
        <f>All!#REF!</f>
        <v>#REF!</v>
      </c>
    </row>
    <row r="174" spans="1:94" s="605" customFormat="1" ht="15" customHeight="1" x14ac:dyDescent="0.8">
      <c r="A174" s="938">
        <v>223</v>
      </c>
      <c r="B174" s="754">
        <f>AD121</f>
        <v>0.8125</v>
      </c>
      <c r="C174" s="609"/>
      <c r="D174" s="754" t="str">
        <f>AF121</f>
        <v>Nevada</v>
      </c>
      <c r="E174" s="853">
        <f>IF(+D174=F174,-J174,+J174)</f>
        <v>2.5</v>
      </c>
      <c r="F174" s="486" t="str">
        <f>AJ121</f>
        <v>San Diego State</v>
      </c>
      <c r="G174" s="486" t="str">
        <f>AK121</f>
        <v>Nevada</v>
      </c>
      <c r="H174" s="880" t="str">
        <f>AN121</f>
        <v>Nevada</v>
      </c>
      <c r="I174" s="880" t="e">
        <f>AQ121</f>
        <v>#REF!</v>
      </c>
      <c r="J174" s="601">
        <f>AL121</f>
        <v>2.5</v>
      </c>
      <c r="K174" s="601">
        <f>AM121</f>
        <v>46.5</v>
      </c>
      <c r="L174" s="490" t="str">
        <f>+D174</f>
        <v>Nevada</v>
      </c>
      <c r="M174" s="253"/>
      <c r="N174" s="761">
        <v>6</v>
      </c>
      <c r="O174" s="762">
        <v>3</v>
      </c>
      <c r="P174" s="763">
        <v>0</v>
      </c>
      <c r="Q174" s="649"/>
      <c r="R174" s="761" t="e">
        <f>VLOOKUP(+$D174,All!#REF!,9,FALSE)</f>
        <v>#REF!</v>
      </c>
      <c r="S174" s="762" t="e">
        <f>VLOOKUP(+$D174,All!#REF!,10,FALSE)</f>
        <v>#REF!</v>
      </c>
      <c r="T174" s="763" t="e">
        <f>VLOOKUP(+$D174,All!#REF!,11,FALSE)</f>
        <v>#REF!</v>
      </c>
      <c r="U174" s="894"/>
      <c r="V174" s="897">
        <f>VLOOKUP(+L174,All!$F$995:$J$1579,5,FALSE)</f>
        <v>74.53</v>
      </c>
      <c r="W174" s="253"/>
      <c r="X174" s="899" t="str">
        <f>AS121</f>
        <v>Nevada</v>
      </c>
      <c r="Y174" s="901">
        <f>AT121</f>
        <v>26</v>
      </c>
      <c r="Z174" s="955"/>
      <c r="AA174" s="795"/>
      <c r="AB174" s="874" t="str">
        <f>All!B934</f>
        <v>Fri</v>
      </c>
      <c r="AC174" s="908">
        <f>All!C934</f>
        <v>44526</v>
      </c>
      <c r="AD174" s="907">
        <f>All!D840-3/24</f>
        <v>0.54166666666666663</v>
      </c>
      <c r="AE174" s="874" t="str">
        <f>All!E840</f>
        <v>SEC</v>
      </c>
      <c r="AF174" s="874" t="str">
        <f>All!F840</f>
        <v>South Carolina</v>
      </c>
      <c r="AG174" s="874" t="str">
        <f>All!G840</f>
        <v>SEC</v>
      </c>
      <c r="AH174" s="874" t="str">
        <f>All!H840</f>
        <v>Missouri</v>
      </c>
      <c r="AI174" s="874" t="str">
        <f>All!I840</f>
        <v>SEC</v>
      </c>
      <c r="AJ174" s="874" t="str">
        <f>All!J840</f>
        <v>South Carolina</v>
      </c>
      <c r="AK174" s="874" t="str">
        <f>All!K840</f>
        <v>Missouri</v>
      </c>
      <c r="AL174" s="909">
        <f>All!L840</f>
        <v>1</v>
      </c>
      <c r="AM174" s="910">
        <f>All!M840</f>
        <v>54.5</v>
      </c>
      <c r="AN174" s="910" t="str">
        <f>All!T840</f>
        <v>Missouri</v>
      </c>
      <c r="AO174" s="910" t="e">
        <f>All!#REF!</f>
        <v>#REF!</v>
      </c>
      <c r="AP174" s="910"/>
      <c r="AQ174" s="910" t="e">
        <f>All!#REF!</f>
        <v>#REF!</v>
      </c>
      <c r="AS174" s="874" t="str">
        <f>All!V840</f>
        <v>Missouri</v>
      </c>
      <c r="AT174" s="874">
        <f>All!W840</f>
        <v>17</v>
      </c>
      <c r="AU174" s="874" t="str">
        <f>All!X840</f>
        <v>South Carolina</v>
      </c>
      <c r="AV174" s="874">
        <f>All!Y840</f>
        <v>10</v>
      </c>
      <c r="AW174" s="874">
        <f>All!Z840</f>
        <v>0</v>
      </c>
      <c r="AX174" s="874" t="e">
        <f>All!#REF!</f>
        <v>#REF!</v>
      </c>
      <c r="AY174" s="874" t="e">
        <f>All!#REF!</f>
        <v>#REF!</v>
      </c>
      <c r="AZ174" s="874" t="e">
        <f>All!#REF!</f>
        <v>#REF!</v>
      </c>
      <c r="BA174" s="874" t="e">
        <f>All!#REF!</f>
        <v>#REF!</v>
      </c>
      <c r="BB174" s="874" t="e">
        <f>All!#REF!</f>
        <v>#REF!</v>
      </c>
      <c r="BC174" s="874" t="e">
        <f>All!#REF!</f>
        <v>#REF!</v>
      </c>
      <c r="BD174" s="874" t="e">
        <f>All!#REF!</f>
        <v>#REF!</v>
      </c>
      <c r="BE174" s="874" t="e">
        <f>All!#REF!</f>
        <v>#REF!</v>
      </c>
      <c r="BF174" s="874" t="e">
        <f>All!#REF!</f>
        <v>#REF!</v>
      </c>
      <c r="BG174" s="874" t="e">
        <f>All!#REF!</f>
        <v>#REF!</v>
      </c>
      <c r="BH174" s="874" t="e">
        <f>All!#REF!</f>
        <v>#REF!</v>
      </c>
      <c r="BI174" s="874" t="e">
        <f>All!#REF!</f>
        <v>#REF!</v>
      </c>
      <c r="BJ174" s="874" t="e">
        <f>All!#REF!</f>
        <v>#REF!</v>
      </c>
      <c r="BK174" s="874" t="e">
        <f>All!#REF!</f>
        <v>#REF!</v>
      </c>
      <c r="BL174" s="874" t="e">
        <f>All!#REF!</f>
        <v>#REF!</v>
      </c>
      <c r="BM174" s="874" t="e">
        <f>All!#REF!</f>
        <v>#REF!</v>
      </c>
      <c r="BN174" s="874" t="e">
        <f>All!#REF!</f>
        <v>#REF!</v>
      </c>
      <c r="BO174" s="874" t="e">
        <f>All!#REF!</f>
        <v>#REF!</v>
      </c>
      <c r="BP174" s="874" t="e">
        <f>All!#REF!</f>
        <v>#REF!</v>
      </c>
      <c r="BQ174" s="874" t="e">
        <f>All!#REF!</f>
        <v>#REF!</v>
      </c>
      <c r="BR174" s="874" t="e">
        <f>All!#REF!</f>
        <v>#REF!</v>
      </c>
      <c r="BS174" s="874" t="e">
        <f>All!#REF!</f>
        <v>#REF!</v>
      </c>
      <c r="BT174" s="918"/>
      <c r="BU174" s="918"/>
      <c r="BV174" s="918"/>
      <c r="BW174" s="479"/>
    </row>
    <row r="175" spans="1:94" s="479" customFormat="1" ht="15" customHeight="1" x14ac:dyDescent="0.8">
      <c r="A175" s="941">
        <f>+A174+1</f>
        <v>224</v>
      </c>
      <c r="B175" s="755" t="str">
        <f>AE121</f>
        <v>CBSSN</v>
      </c>
      <c r="C175" s="603"/>
      <c r="D175" s="755" t="str">
        <f>AH121</f>
        <v>San Diego State</v>
      </c>
      <c r="E175" s="861">
        <f>K174</f>
        <v>46.5</v>
      </c>
      <c r="F175" s="609"/>
      <c r="G175" s="609"/>
      <c r="H175" s="889"/>
      <c r="I175" s="889"/>
      <c r="J175" s="123"/>
      <c r="K175" s="123"/>
      <c r="L175" s="361" t="str">
        <f>+D175</f>
        <v>San Diego State</v>
      </c>
      <c r="M175" s="73"/>
      <c r="N175" s="764">
        <v>5</v>
      </c>
      <c r="O175" s="765">
        <v>3</v>
      </c>
      <c r="P175" s="766">
        <v>1</v>
      </c>
      <c r="Q175" s="649"/>
      <c r="R175" s="764" t="e">
        <f>S174</f>
        <v>#REF!</v>
      </c>
      <c r="S175" s="765" t="e">
        <f>R174</f>
        <v>#REF!</v>
      </c>
      <c r="T175" s="766" t="e">
        <f>T174</f>
        <v>#REF!</v>
      </c>
      <c r="U175" s="894"/>
      <c r="V175" s="906">
        <f>VLOOKUP(+L175,All!$F$995:$J$1579,5,FALSE)</f>
        <v>73.37</v>
      </c>
      <c r="W175" s="253"/>
      <c r="X175" s="896" t="str">
        <f>AU121</f>
        <v>San Diego State</v>
      </c>
      <c r="Y175" s="904">
        <f>AV121</f>
        <v>21</v>
      </c>
      <c r="Z175" s="956" t="str">
        <f>H174</f>
        <v>Nevada</v>
      </c>
      <c r="AA175" s="957" t="e">
        <f>I174</f>
        <v>#REF!</v>
      </c>
      <c r="AB175" s="605"/>
      <c r="AC175" s="605"/>
      <c r="AD175" s="907">
        <f>All!D841-3/24</f>
        <v>0.52083333333333337</v>
      </c>
      <c r="AE175" s="874">
        <f>All!E841</f>
        <v>0</v>
      </c>
      <c r="AF175" s="874" t="str">
        <f>All!F841</f>
        <v>Georgia</v>
      </c>
      <c r="AG175" s="874" t="str">
        <f>All!G841</f>
        <v>SEC</v>
      </c>
      <c r="AH175" s="874" t="str">
        <f>All!H841</f>
        <v>Tennessee</v>
      </c>
      <c r="AI175" s="874" t="str">
        <f>All!I841</f>
        <v>SEC</v>
      </c>
      <c r="AJ175" s="874" t="str">
        <f>All!J841</f>
        <v>Georgia</v>
      </c>
      <c r="AK175" s="874" t="str">
        <f>All!K841</f>
        <v>Tennessee</v>
      </c>
      <c r="AL175" s="909">
        <f>All!L841</f>
        <v>20.5</v>
      </c>
      <c r="AM175" s="910">
        <f>All!M841</f>
        <v>61.5</v>
      </c>
      <c r="AN175" s="910" t="str">
        <f>All!T841</f>
        <v>Georgia</v>
      </c>
      <c r="AO175" s="910" t="e">
        <f>All!#REF!</f>
        <v>#REF!</v>
      </c>
      <c r="AP175" s="910"/>
      <c r="AQ175" s="910" t="e">
        <f>All!#REF!</f>
        <v>#REF!</v>
      </c>
      <c r="AS175" s="874" t="str">
        <f>All!V841</f>
        <v>Georgia</v>
      </c>
      <c r="AT175" s="874">
        <f>All!W841</f>
        <v>44</v>
      </c>
      <c r="AU175" s="874" t="str">
        <f>All!X841</f>
        <v>Tennessee</v>
      </c>
      <c r="AV175" s="874">
        <f>All!Y841</f>
        <v>21</v>
      </c>
      <c r="AW175" s="874">
        <f>All!Z841</f>
        <v>0</v>
      </c>
      <c r="AX175" s="874" t="e">
        <f>All!#REF!</f>
        <v>#REF!</v>
      </c>
      <c r="AY175" s="874" t="e">
        <f>All!#REF!</f>
        <v>#REF!</v>
      </c>
      <c r="AZ175" s="874" t="e">
        <f>All!#REF!</f>
        <v>#REF!</v>
      </c>
      <c r="BA175" s="874" t="e">
        <f>All!#REF!</f>
        <v>#REF!</v>
      </c>
      <c r="BB175" s="874" t="e">
        <f>All!#REF!</f>
        <v>#REF!</v>
      </c>
      <c r="BC175" s="874" t="e">
        <f>All!#REF!</f>
        <v>#REF!</v>
      </c>
      <c r="BD175" s="874" t="e">
        <f>All!#REF!</f>
        <v>#REF!</v>
      </c>
      <c r="BE175" s="874" t="e">
        <f>All!#REF!</f>
        <v>#REF!</v>
      </c>
      <c r="BF175" s="874" t="e">
        <f>All!#REF!</f>
        <v>#REF!</v>
      </c>
      <c r="BG175" s="874" t="e">
        <f>All!#REF!</f>
        <v>#REF!</v>
      </c>
      <c r="BH175" s="874" t="e">
        <f>All!#REF!</f>
        <v>#REF!</v>
      </c>
      <c r="BI175" s="874" t="e">
        <f>All!#REF!</f>
        <v>#REF!</v>
      </c>
      <c r="BJ175" s="874" t="e">
        <f>All!#REF!</f>
        <v>#REF!</v>
      </c>
      <c r="BK175" s="874" t="e">
        <f>All!#REF!</f>
        <v>#REF!</v>
      </c>
      <c r="BL175" s="874" t="e">
        <f>All!#REF!</f>
        <v>#REF!</v>
      </c>
      <c r="BM175" s="874" t="e">
        <f>All!#REF!</f>
        <v>#REF!</v>
      </c>
      <c r="BN175" s="874" t="e">
        <f>All!#REF!</f>
        <v>#REF!</v>
      </c>
      <c r="BO175" s="874" t="e">
        <f>All!#REF!</f>
        <v>#REF!</v>
      </c>
      <c r="BP175" s="874" t="e">
        <f>All!#REF!</f>
        <v>#REF!</v>
      </c>
      <c r="BQ175" s="874" t="e">
        <f>All!#REF!</f>
        <v>#REF!</v>
      </c>
      <c r="BR175" s="874" t="e">
        <f>All!#REF!</f>
        <v>#REF!</v>
      </c>
      <c r="BS175" s="874" t="e">
        <f>All!#REF!</f>
        <v>#REF!</v>
      </c>
      <c r="BT175" s="918"/>
      <c r="BU175" s="918"/>
      <c r="BV175" s="918"/>
      <c r="BW175" s="605"/>
      <c r="BX175" s="605"/>
      <c r="BY175" s="605"/>
      <c r="BZ175" s="605"/>
      <c r="CA175" s="605"/>
      <c r="CB175" s="605"/>
      <c r="CC175" s="605"/>
      <c r="CD175" s="605"/>
      <c r="CE175" s="605"/>
      <c r="CF175" s="605"/>
      <c r="CG175" s="605"/>
      <c r="CH175" s="605"/>
      <c r="CI175" s="605"/>
      <c r="CJ175" s="605"/>
      <c r="CK175" s="605"/>
      <c r="CL175" s="605"/>
      <c r="CM175" s="605"/>
      <c r="CN175" s="605"/>
      <c r="CO175" s="605"/>
      <c r="CP175" s="605"/>
    </row>
    <row r="176" spans="1:94" s="918" customFormat="1" ht="5" customHeight="1" x14ac:dyDescent="0.8">
      <c r="A176" s="940"/>
      <c r="B176" s="882"/>
      <c r="C176" s="916"/>
      <c r="D176" s="882"/>
      <c r="E176" s="912"/>
      <c r="F176" s="882"/>
      <c r="G176" s="882"/>
      <c r="H176" s="882"/>
      <c r="I176" s="882"/>
      <c r="J176" s="885"/>
      <c r="K176" s="885"/>
      <c r="L176" s="882"/>
      <c r="M176" s="916"/>
      <c r="N176" s="927"/>
      <c r="O176" s="927"/>
      <c r="P176" s="927"/>
      <c r="Q176" s="924"/>
      <c r="R176" s="927"/>
      <c r="S176" s="927"/>
      <c r="T176" s="927"/>
      <c r="U176" s="924"/>
      <c r="V176" s="898"/>
      <c r="W176" s="916"/>
      <c r="X176" s="882"/>
      <c r="Y176" s="890"/>
      <c r="Z176" s="954"/>
      <c r="AA176" s="917"/>
      <c r="AB176" s="479"/>
      <c r="AC176" s="479"/>
      <c r="AD176" s="907">
        <f>All!D842-3/24</f>
        <v>0.66666666666666663</v>
      </c>
      <c r="AE176" s="874" t="str">
        <f>All!E842</f>
        <v>ESPN2</v>
      </c>
      <c r="AF176" s="874" t="str">
        <f>All!F842</f>
        <v>Kentucky</v>
      </c>
      <c r="AG176" s="874" t="str">
        <f>All!G842</f>
        <v>SEC</v>
      </c>
      <c r="AH176" s="874" t="str">
        <f>All!H842</f>
        <v>Vanderbilt</v>
      </c>
      <c r="AI176" s="874" t="str">
        <f>All!I842</f>
        <v>SEC</v>
      </c>
      <c r="AJ176" s="874" t="str">
        <f>All!J842</f>
        <v>Kentucky</v>
      </c>
      <c r="AK176" s="874" t="str">
        <f>All!K842</f>
        <v>Vanderbilt</v>
      </c>
      <c r="AL176" s="909">
        <f>All!L842</f>
        <v>21</v>
      </c>
      <c r="AM176" s="910">
        <f>All!M842</f>
        <v>52</v>
      </c>
      <c r="AN176" s="910" t="str">
        <f>All!T842</f>
        <v>Kentucky</v>
      </c>
      <c r="AO176" s="910" t="e">
        <f>All!#REF!</f>
        <v>#REF!</v>
      </c>
      <c r="AP176" s="910"/>
      <c r="AQ176" s="910" t="e">
        <f>All!#REF!</f>
        <v>#REF!</v>
      </c>
      <c r="AS176" s="874" t="str">
        <f>All!V842</f>
        <v>Kentucky</v>
      </c>
      <c r="AT176" s="874">
        <f>All!W842</f>
        <v>38</v>
      </c>
      <c r="AU176" s="874" t="str">
        <f>All!X842</f>
        <v>Vanderbilt</v>
      </c>
      <c r="AV176" s="874">
        <f>All!Y842</f>
        <v>35</v>
      </c>
      <c r="AW176" s="874">
        <f>All!Z842</f>
        <v>0</v>
      </c>
      <c r="AX176" s="874" t="e">
        <f>All!#REF!</f>
        <v>#REF!</v>
      </c>
      <c r="AY176" s="874" t="e">
        <f>All!#REF!</f>
        <v>#REF!</v>
      </c>
      <c r="AZ176" s="874" t="e">
        <f>All!#REF!</f>
        <v>#REF!</v>
      </c>
      <c r="BA176" s="874" t="e">
        <f>All!#REF!</f>
        <v>#REF!</v>
      </c>
      <c r="BB176" s="874" t="e">
        <f>All!#REF!</f>
        <v>#REF!</v>
      </c>
      <c r="BC176" s="874" t="e">
        <f>All!#REF!</f>
        <v>#REF!</v>
      </c>
      <c r="BD176" s="874" t="e">
        <f>All!#REF!</f>
        <v>#REF!</v>
      </c>
      <c r="BE176" s="874" t="e">
        <f>All!#REF!</f>
        <v>#REF!</v>
      </c>
      <c r="BF176" s="874" t="e">
        <f>All!#REF!</f>
        <v>#REF!</v>
      </c>
      <c r="BG176" s="874" t="e">
        <f>All!#REF!</f>
        <v>#REF!</v>
      </c>
      <c r="BH176" s="874" t="e">
        <f>All!#REF!</f>
        <v>#REF!</v>
      </c>
      <c r="BI176" s="874" t="e">
        <f>All!#REF!</f>
        <v>#REF!</v>
      </c>
      <c r="BJ176" s="874" t="e">
        <f>All!#REF!</f>
        <v>#REF!</v>
      </c>
      <c r="BK176" s="874" t="e">
        <f>All!#REF!</f>
        <v>#REF!</v>
      </c>
      <c r="BL176" s="874" t="e">
        <f>All!#REF!</f>
        <v>#REF!</v>
      </c>
      <c r="BM176" s="874" t="e">
        <f>All!#REF!</f>
        <v>#REF!</v>
      </c>
      <c r="BN176" s="874" t="e">
        <f>All!#REF!</f>
        <v>#REF!</v>
      </c>
      <c r="BO176" s="874" t="e">
        <f>All!#REF!</f>
        <v>#REF!</v>
      </c>
      <c r="BP176" s="874" t="e">
        <f>All!#REF!</f>
        <v>#REF!</v>
      </c>
      <c r="BQ176" s="874" t="e">
        <f>All!#REF!</f>
        <v>#REF!</v>
      </c>
      <c r="BR176" s="874" t="e">
        <f>All!#REF!</f>
        <v>#REF!</v>
      </c>
      <c r="BS176" s="874" t="e">
        <f>All!#REF!</f>
        <v>#REF!</v>
      </c>
    </row>
    <row r="177" spans="1:94" s="605" customFormat="1" ht="15" customHeight="1" x14ac:dyDescent="0.8">
      <c r="A177" s="938">
        <v>221</v>
      </c>
      <c r="B177" s="754">
        <f>AD122</f>
        <v>0.8125</v>
      </c>
      <c r="C177" s="609"/>
      <c r="D177" s="754" t="str">
        <f>AF122</f>
        <v>Utah State</v>
      </c>
      <c r="E177" s="853">
        <f>IF(+D177=F177,-J177,+J177)</f>
        <v>4.5</v>
      </c>
      <c r="F177" s="486" t="str">
        <f>AJ122</f>
        <v>San Jose State</v>
      </c>
      <c r="G177" s="486" t="str">
        <f>AK122</f>
        <v>Utah State</v>
      </c>
      <c r="H177" s="880" t="str">
        <f>AN122</f>
        <v>Utah State</v>
      </c>
      <c r="I177" s="880" t="e">
        <f>AQ122</f>
        <v>#REF!</v>
      </c>
      <c r="J177" s="601">
        <f>AL122</f>
        <v>4.5</v>
      </c>
      <c r="K177" s="601">
        <f>AM122</f>
        <v>56</v>
      </c>
      <c r="L177" s="490" t="str">
        <f>+D177</f>
        <v>Utah State</v>
      </c>
      <c r="M177" s="253"/>
      <c r="N177" s="761">
        <v>6</v>
      </c>
      <c r="O177" s="762">
        <v>3</v>
      </c>
      <c r="P177" s="763">
        <v>0</v>
      </c>
      <c r="Q177" s="649"/>
      <c r="R177" s="761" t="e">
        <f>VLOOKUP(+$D177,All!#REF!,9,FALSE)</f>
        <v>#REF!</v>
      </c>
      <c r="S177" s="762" t="e">
        <f>VLOOKUP(+$D177,All!#REF!,10,FALSE)</f>
        <v>#REF!</v>
      </c>
      <c r="T177" s="763" t="e">
        <f>VLOOKUP(+$D177,All!#REF!,11,FALSE)</f>
        <v>#REF!</v>
      </c>
      <c r="U177" s="894"/>
      <c r="V177" s="897">
        <f>VLOOKUP(+L177,All!$F$995:$J$1579,5,FALSE)</f>
        <v>69.150000000000006</v>
      </c>
      <c r="W177" s="253"/>
      <c r="X177" s="850"/>
      <c r="Y177" s="891"/>
      <c r="Z177" s="955"/>
      <c r="AA177" s="795"/>
      <c r="AB177" s="874" t="str">
        <f>All!B937</f>
        <v>Sat</v>
      </c>
      <c r="AC177" s="908">
        <f>All!C937</f>
        <v>44527</v>
      </c>
      <c r="AD177" s="907">
        <f>All!D843-3/24</f>
        <v>-0.125</v>
      </c>
      <c r="AE177" s="874">
        <f>All!E843</f>
        <v>0</v>
      </c>
      <c r="AF177" s="874" t="str">
        <f>All!F843</f>
        <v>Illinois</v>
      </c>
      <c r="AG177" s="874" t="str">
        <f>All!G843</f>
        <v>B10</v>
      </c>
      <c r="AH177" s="874" t="str">
        <f>All!H843</f>
        <v>Open</v>
      </c>
      <c r="AI177" s="874" t="str">
        <f>All!I843</f>
        <v>ZZZ</v>
      </c>
      <c r="AJ177" s="874">
        <f>All!J843</f>
        <v>0</v>
      </c>
      <c r="AK177" s="874" t="str">
        <f>All!K843</f>
        <v>Illinois</v>
      </c>
      <c r="AL177" s="909">
        <f>All!L843</f>
        <v>0</v>
      </c>
      <c r="AM177" s="910">
        <f>All!M843</f>
        <v>0</v>
      </c>
      <c r="AN177" s="910">
        <f>All!T843</f>
        <v>0</v>
      </c>
      <c r="AO177" s="910" t="e">
        <f>All!#REF!</f>
        <v>#REF!</v>
      </c>
      <c r="AP177" s="910"/>
      <c r="AQ177" s="910" t="e">
        <f>All!#REF!</f>
        <v>#REF!</v>
      </c>
      <c r="AS177" s="874">
        <f>All!V843</f>
        <v>0</v>
      </c>
      <c r="AT177" s="874">
        <f>All!W843</f>
        <v>0</v>
      </c>
      <c r="AU177" s="874">
        <f>All!X843</f>
        <v>0</v>
      </c>
      <c r="AV177" s="874">
        <f>All!Y843</f>
        <v>0</v>
      </c>
      <c r="AW177" s="874">
        <f>All!Z843</f>
        <v>0</v>
      </c>
      <c r="AX177" s="874" t="e">
        <f>All!#REF!</f>
        <v>#REF!</v>
      </c>
      <c r="AY177" s="874" t="e">
        <f>All!#REF!</f>
        <v>#REF!</v>
      </c>
      <c r="AZ177" s="874" t="e">
        <f>All!#REF!</f>
        <v>#REF!</v>
      </c>
      <c r="BA177" s="874" t="e">
        <f>All!#REF!</f>
        <v>#REF!</v>
      </c>
      <c r="BB177" s="874" t="e">
        <f>All!#REF!</f>
        <v>#REF!</v>
      </c>
      <c r="BC177" s="874" t="e">
        <f>All!#REF!</f>
        <v>#REF!</v>
      </c>
      <c r="BD177" s="874" t="e">
        <f>All!#REF!</f>
        <v>#REF!</v>
      </c>
      <c r="BE177" s="874" t="e">
        <f>All!#REF!</f>
        <v>#REF!</v>
      </c>
      <c r="BF177" s="874" t="e">
        <f>All!#REF!</f>
        <v>#REF!</v>
      </c>
      <c r="BG177" s="874" t="e">
        <f>All!#REF!</f>
        <v>#REF!</v>
      </c>
      <c r="BH177" s="874" t="e">
        <f>All!#REF!</f>
        <v>#REF!</v>
      </c>
      <c r="BI177" s="874" t="e">
        <f>All!#REF!</f>
        <v>#REF!</v>
      </c>
      <c r="BJ177" s="874" t="e">
        <f>All!#REF!</f>
        <v>#REF!</v>
      </c>
      <c r="BK177" s="874" t="e">
        <f>All!#REF!</f>
        <v>#REF!</v>
      </c>
      <c r="BL177" s="874" t="e">
        <f>All!#REF!</f>
        <v>#REF!</v>
      </c>
      <c r="BM177" s="874" t="e">
        <f>All!#REF!</f>
        <v>#REF!</v>
      </c>
      <c r="BN177" s="874" t="e">
        <f>All!#REF!</f>
        <v>#REF!</v>
      </c>
      <c r="BO177" s="874" t="e">
        <f>All!#REF!</f>
        <v>#REF!</v>
      </c>
      <c r="BP177" s="874" t="e">
        <f>All!#REF!</f>
        <v>#REF!</v>
      </c>
      <c r="BQ177" s="874" t="e">
        <f>All!#REF!</f>
        <v>#REF!</v>
      </c>
      <c r="BR177" s="874"/>
      <c r="BS177" s="874"/>
      <c r="BT177" s="918"/>
      <c r="BU177" s="918"/>
      <c r="BV177" s="918"/>
      <c r="BW177" s="479"/>
    </row>
    <row r="178" spans="1:94" s="479" customFormat="1" ht="15" customHeight="1" x14ac:dyDescent="0.8">
      <c r="A178" s="939">
        <f>+A177+1</f>
        <v>222</v>
      </c>
      <c r="B178" s="756">
        <f>AE122</f>
        <v>0</v>
      </c>
      <c r="C178" s="603"/>
      <c r="D178" s="755" t="str">
        <f>AH122</f>
        <v>San Jose State</v>
      </c>
      <c r="E178" s="861">
        <f>K177</f>
        <v>56</v>
      </c>
      <c r="F178" s="609"/>
      <c r="G178" s="609"/>
      <c r="H178" s="889"/>
      <c r="I178" s="889"/>
      <c r="J178" s="123"/>
      <c r="K178" s="123"/>
      <c r="L178" s="361" t="str">
        <f>+D178</f>
        <v>San Jose State</v>
      </c>
      <c r="M178" s="73"/>
      <c r="N178" s="764">
        <v>5</v>
      </c>
      <c r="O178" s="765">
        <v>5</v>
      </c>
      <c r="P178" s="766">
        <v>0</v>
      </c>
      <c r="Q178" s="649"/>
      <c r="R178" s="764" t="e">
        <f>S177</f>
        <v>#REF!</v>
      </c>
      <c r="S178" s="765" t="e">
        <f>R177</f>
        <v>#REF!</v>
      </c>
      <c r="T178" s="766" t="e">
        <f>T177</f>
        <v>#REF!</v>
      </c>
      <c r="U178" s="894"/>
      <c r="V178" s="906">
        <f>VLOOKUP(+L178,All!$F$995:$J$1579,5,FALSE)</f>
        <v>63.84</v>
      </c>
      <c r="W178" s="253"/>
      <c r="X178" s="851" t="s">
        <v>502</v>
      </c>
      <c r="Y178" s="854"/>
      <c r="Z178" s="956" t="str">
        <f>H177</f>
        <v>Utah State</v>
      </c>
      <c r="AA178" s="957" t="e">
        <f>I177</f>
        <v>#REF!</v>
      </c>
      <c r="AB178" s="605"/>
      <c r="AC178" s="605"/>
      <c r="AD178" s="907"/>
      <c r="AE178" s="874"/>
      <c r="AF178" s="874"/>
      <c r="AG178" s="874"/>
      <c r="AH178" s="874"/>
      <c r="AI178" s="874"/>
      <c r="AJ178" s="874"/>
      <c r="AK178" s="874"/>
      <c r="AL178" s="909"/>
      <c r="AM178" s="910"/>
      <c r="AN178" s="910"/>
      <c r="AO178" s="910"/>
      <c r="AP178" s="910"/>
      <c r="AQ178" s="910"/>
      <c r="AS178" s="874"/>
      <c r="AT178" s="874"/>
      <c r="AU178" s="874"/>
      <c r="AV178" s="874"/>
      <c r="AW178" s="874"/>
      <c r="AX178" s="874"/>
      <c r="AY178" s="874"/>
      <c r="AZ178" s="874"/>
      <c r="BA178" s="874"/>
      <c r="BB178" s="874"/>
      <c r="BC178" s="874"/>
      <c r="BD178" s="874"/>
      <c r="BE178" s="874"/>
      <c r="BF178" s="874"/>
      <c r="BG178" s="874"/>
      <c r="BH178" s="874"/>
      <c r="BI178" s="874"/>
      <c r="BJ178" s="874"/>
      <c r="BK178" s="874"/>
      <c r="BL178" s="874"/>
      <c r="BM178" s="874"/>
      <c r="BN178" s="874"/>
      <c r="BO178" s="874"/>
      <c r="BP178" s="874"/>
      <c r="BQ178" s="874"/>
      <c r="BR178" s="874"/>
      <c r="BS178" s="874"/>
      <c r="BT178" s="918"/>
      <c r="BU178" s="918"/>
      <c r="BV178" s="918"/>
      <c r="BW178" s="605"/>
      <c r="BX178" s="605"/>
      <c r="BY178" s="605"/>
      <c r="BZ178" s="605"/>
      <c r="CA178" s="605"/>
      <c r="CB178" s="605"/>
      <c r="CC178" s="605"/>
      <c r="CD178" s="605"/>
      <c r="CE178" s="605"/>
      <c r="CF178" s="605"/>
      <c r="CG178" s="605"/>
      <c r="CH178" s="605"/>
      <c r="CI178" s="605"/>
      <c r="CJ178" s="605"/>
      <c r="CK178" s="605"/>
      <c r="CL178" s="605"/>
      <c r="CM178" s="605"/>
      <c r="CN178" s="605"/>
      <c r="CO178" s="605"/>
      <c r="CP178" s="605"/>
    </row>
    <row r="179" spans="1:94" s="918" customFormat="1" ht="5" customHeight="1" x14ac:dyDescent="0.75">
      <c r="Z179" s="747"/>
      <c r="AA179" s="747"/>
      <c r="AB179" s="479"/>
      <c r="AC179" s="479"/>
      <c r="AD179" s="907"/>
      <c r="AE179" s="874"/>
      <c r="AF179" s="874"/>
      <c r="AG179" s="874"/>
      <c r="AH179" s="874"/>
      <c r="AI179" s="874"/>
      <c r="AJ179" s="874"/>
      <c r="AK179" s="874"/>
      <c r="AL179" s="909"/>
      <c r="AM179" s="910"/>
      <c r="AN179" s="910"/>
      <c r="AO179" s="910"/>
      <c r="AP179" s="910"/>
      <c r="AQ179" s="910"/>
      <c r="AS179" s="874"/>
      <c r="AT179" s="874"/>
      <c r="AU179" s="874"/>
      <c r="AV179" s="874"/>
      <c r="AW179" s="874"/>
      <c r="AX179" s="874"/>
      <c r="AY179" s="874"/>
      <c r="AZ179" s="874"/>
      <c r="BA179" s="874"/>
      <c r="BB179" s="874"/>
      <c r="BC179" s="874"/>
      <c r="BD179" s="874"/>
      <c r="BE179" s="874"/>
      <c r="BF179" s="874"/>
      <c r="BG179" s="874"/>
      <c r="BH179" s="874"/>
      <c r="BI179" s="874"/>
      <c r="BJ179" s="874"/>
      <c r="BK179" s="874"/>
      <c r="BL179" s="874"/>
      <c r="BM179" s="874"/>
      <c r="BN179" s="874"/>
      <c r="BO179" s="874"/>
      <c r="BP179" s="874"/>
      <c r="BQ179" s="874"/>
      <c r="BR179" s="874"/>
      <c r="BS179" s="874"/>
    </row>
    <row r="180" spans="1:94" s="605" customFormat="1" ht="15" customHeight="1" x14ac:dyDescent="0.8">
      <c r="A180" s="943"/>
      <c r="B180" s="611" t="s">
        <v>58</v>
      </c>
      <c r="C180" s="73"/>
      <c r="D180" s="837" t="s">
        <v>487</v>
      </c>
      <c r="E180" s="849"/>
      <c r="F180" s="838"/>
      <c r="G180" s="838"/>
      <c r="H180" s="838"/>
      <c r="I180" s="838"/>
      <c r="J180" s="838"/>
      <c r="K180" s="838"/>
      <c r="L180" s="253"/>
      <c r="M180" s="253"/>
      <c r="N180" s="649"/>
      <c r="O180" s="649"/>
      <c r="P180" s="649"/>
      <c r="Q180" s="649"/>
      <c r="R180" s="649"/>
      <c r="S180" s="649"/>
      <c r="T180" s="649"/>
      <c r="U180" s="878"/>
      <c r="V180" s="892"/>
      <c r="Z180" s="747"/>
      <c r="AA180" s="747"/>
      <c r="AB180" s="874" t="str">
        <f>All!B940</f>
        <v>Sat</v>
      </c>
      <c r="AC180" s="908">
        <f>All!C940</f>
        <v>44527</v>
      </c>
      <c r="AD180" s="907"/>
      <c r="AE180" s="874"/>
      <c r="AF180" s="874"/>
      <c r="AG180" s="874"/>
      <c r="AH180" s="874"/>
      <c r="AI180" s="874"/>
      <c r="AJ180" s="874"/>
      <c r="AK180" s="874"/>
      <c r="AL180" s="909"/>
      <c r="AM180" s="910"/>
      <c r="AN180" s="910"/>
      <c r="AO180" s="910"/>
      <c r="AP180" s="910"/>
      <c r="AQ180" s="910"/>
      <c r="AS180" s="874"/>
      <c r="AT180" s="874"/>
      <c r="AU180" s="874"/>
      <c r="AV180" s="874"/>
      <c r="AW180" s="874"/>
      <c r="AX180" s="874"/>
      <c r="AY180" s="874"/>
      <c r="AZ180" s="874"/>
      <c r="BA180" s="874"/>
      <c r="BB180" s="874"/>
      <c r="BC180" s="874"/>
      <c r="BD180" s="874"/>
      <c r="BE180" s="874"/>
      <c r="BF180" s="874"/>
      <c r="BG180" s="874"/>
      <c r="BH180" s="874"/>
      <c r="BI180" s="874"/>
      <c r="BJ180" s="874"/>
      <c r="BK180" s="874"/>
      <c r="BL180" s="874"/>
      <c r="BM180" s="874"/>
      <c r="BN180" s="874"/>
      <c r="BO180" s="874"/>
      <c r="BP180" s="874"/>
      <c r="BQ180" s="874"/>
      <c r="BR180" s="874" t="e">
        <f>All!#REF!</f>
        <v>#REF!</v>
      </c>
      <c r="BS180" s="874" t="e">
        <f>All!#REF!</f>
        <v>#REF!</v>
      </c>
      <c r="BT180" s="918"/>
      <c r="BU180" s="918"/>
      <c r="BV180" s="918"/>
      <c r="BW180" s="479"/>
    </row>
    <row r="181" spans="1:94" s="479" customFormat="1" ht="15" customHeight="1" x14ac:dyDescent="0.8">
      <c r="A181" s="938">
        <v>113</v>
      </c>
      <c r="B181" s="880">
        <f>AD199</f>
        <v>0.71875</v>
      </c>
      <c r="C181" s="889"/>
      <c r="D181" s="880" t="str">
        <f>AF199</f>
        <v>Baltimore</v>
      </c>
      <c r="E181" s="853">
        <f>-NFL!L160</f>
        <v>-7.5</v>
      </c>
      <c r="F181" s="880">
        <f>AJ195</f>
        <v>0</v>
      </c>
      <c r="G181" s="880">
        <f>AK195</f>
        <v>0</v>
      </c>
      <c r="H181" s="880">
        <f>AN195</f>
        <v>0</v>
      </c>
      <c r="I181" s="880">
        <f>AQ195</f>
        <v>0</v>
      </c>
      <c r="J181" s="883">
        <f>AL195</f>
        <v>0</v>
      </c>
      <c r="K181" s="883">
        <f>AM195</f>
        <v>0</v>
      </c>
      <c r="L181" s="882" t="str">
        <f>D181</f>
        <v>Baltimore</v>
      </c>
      <c r="M181" s="916"/>
      <c r="N181" s="926">
        <v>3</v>
      </c>
      <c r="O181" s="927">
        <v>5</v>
      </c>
      <c r="P181" s="928">
        <v>0</v>
      </c>
      <c r="Q181" s="924"/>
      <c r="R181" s="926" t="e">
        <f>VLOOKUP(+$D181,NFL!#REF!,9,FALSE)</f>
        <v>#REF!</v>
      </c>
      <c r="S181" s="927" t="e">
        <f>VLOOKUP(+$D181,NFL!#REF!,10,FALSE)</f>
        <v>#REF!</v>
      </c>
      <c r="T181" s="928" t="e">
        <f>VLOOKUP(+$D181,NFL!#REF!,11,FALSE)</f>
        <v>#REF!</v>
      </c>
      <c r="U181" s="919"/>
      <c r="V181" s="853">
        <f>VLOOKUP(+D181,NFL!$F$346:$I$383,4,FALSE)</f>
        <v>23.81</v>
      </c>
      <c r="Z181" s="955"/>
      <c r="AA181" s="795"/>
      <c r="AB181" s="605"/>
      <c r="AC181" s="605"/>
      <c r="AD181" s="907">
        <f>All!D847-3/24</f>
        <v>0.70833333333333337</v>
      </c>
      <c r="AE181" s="874" t="str">
        <f>All!E847</f>
        <v>ESPNU</v>
      </c>
      <c r="AF181" s="874" t="str">
        <f>All!F847</f>
        <v>Bowling Green</v>
      </c>
      <c r="AG181" s="874" t="str">
        <f>All!G847</f>
        <v>MAC</v>
      </c>
      <c r="AH181" s="874" t="str">
        <f>All!H847</f>
        <v>Miami (OH)</v>
      </c>
      <c r="AI181" s="874" t="str">
        <f>All!I847</f>
        <v>MAC</v>
      </c>
      <c r="AJ181" s="874" t="str">
        <f>All!J847</f>
        <v>Miami (OH)</v>
      </c>
      <c r="AK181" s="874" t="str">
        <f>All!K847</f>
        <v>Bowling Green</v>
      </c>
      <c r="AL181" s="909">
        <f>All!L847</f>
        <v>17</v>
      </c>
      <c r="AM181" s="910">
        <f>All!M847</f>
        <v>51.5</v>
      </c>
      <c r="AN181" s="910" t="str">
        <f>All!T847</f>
        <v>Miami (OH)</v>
      </c>
      <c r="AO181" s="910" t="e">
        <f>All!#REF!</f>
        <v>#REF!</v>
      </c>
      <c r="AP181" s="910"/>
      <c r="AQ181" s="910" t="e">
        <f>All!#REF!</f>
        <v>#REF!</v>
      </c>
      <c r="AS181" s="874">
        <f>All!V847</f>
        <v>0</v>
      </c>
      <c r="AT181" s="874">
        <f>All!W847</f>
        <v>0</v>
      </c>
      <c r="AU181" s="874" t="str">
        <f>All!X847</f>
        <v>DNP</v>
      </c>
      <c r="AV181" s="874">
        <f>All!Y847</f>
        <v>0</v>
      </c>
      <c r="AW181" s="874">
        <f>All!Z847</f>
        <v>0</v>
      </c>
      <c r="AX181" s="874" t="e">
        <f>All!#REF!</f>
        <v>#REF!</v>
      </c>
      <c r="AY181" s="874" t="e">
        <f>All!#REF!</f>
        <v>#REF!</v>
      </c>
      <c r="AZ181" s="874" t="e">
        <f>All!#REF!</f>
        <v>#REF!</v>
      </c>
      <c r="BA181" s="874" t="e">
        <f>All!#REF!</f>
        <v>#REF!</v>
      </c>
      <c r="BB181" s="874" t="e">
        <f>All!#REF!</f>
        <v>#REF!</v>
      </c>
      <c r="BC181" s="874" t="e">
        <f>All!#REF!</f>
        <v>#REF!</v>
      </c>
      <c r="BD181" s="874" t="e">
        <f>All!#REF!</f>
        <v>#REF!</v>
      </c>
      <c r="BE181" s="874" t="e">
        <f>All!#REF!</f>
        <v>#REF!</v>
      </c>
      <c r="BF181" s="874" t="e">
        <f>All!#REF!</f>
        <v>#REF!</v>
      </c>
      <c r="BG181" s="874" t="e">
        <f>All!#REF!</f>
        <v>#REF!</v>
      </c>
      <c r="BH181" s="874" t="e">
        <f>All!#REF!</f>
        <v>#REF!</v>
      </c>
      <c r="BI181" s="874" t="e">
        <f>All!#REF!</f>
        <v>#REF!</v>
      </c>
      <c r="BJ181" s="874" t="e">
        <f>All!#REF!</f>
        <v>#REF!</v>
      </c>
      <c r="BK181" s="874" t="e">
        <f>All!#REF!</f>
        <v>#REF!</v>
      </c>
      <c r="BL181" s="874" t="e">
        <f>All!#REF!</f>
        <v>#REF!</v>
      </c>
      <c r="BM181" s="874" t="e">
        <f>All!#REF!</f>
        <v>#REF!</v>
      </c>
      <c r="BN181" s="874" t="e">
        <f>All!#REF!</f>
        <v>#REF!</v>
      </c>
      <c r="BO181" s="874" t="e">
        <f>All!#REF!</f>
        <v>#REF!</v>
      </c>
      <c r="BP181" s="874" t="e">
        <f>All!#REF!</f>
        <v>#REF!</v>
      </c>
      <c r="BQ181" s="874" t="e">
        <f>All!#REF!</f>
        <v>#REF!</v>
      </c>
      <c r="BW181" s="605"/>
      <c r="BX181" s="605"/>
      <c r="BY181" s="605"/>
      <c r="BZ181" s="605"/>
      <c r="CA181" s="605"/>
      <c r="CB181" s="605"/>
      <c r="CC181" s="605"/>
      <c r="CD181" s="605"/>
      <c r="CE181" s="605"/>
      <c r="CF181" s="605"/>
      <c r="CG181" s="605"/>
      <c r="CH181" s="605"/>
      <c r="CI181" s="605"/>
      <c r="CJ181" s="605"/>
      <c r="CK181" s="605"/>
      <c r="CL181" s="605"/>
      <c r="CM181" s="605"/>
      <c r="CN181" s="605"/>
      <c r="CO181" s="605"/>
      <c r="CP181" s="605"/>
    </row>
    <row r="182" spans="1:94" s="918" customFormat="1" ht="15" customHeight="1" x14ac:dyDescent="0.8">
      <c r="A182" s="941">
        <f>+A181+1</f>
        <v>114</v>
      </c>
      <c r="B182" s="881" t="str">
        <f>AE199</f>
        <v>Fox</v>
      </c>
      <c r="C182" s="884"/>
      <c r="D182" s="889" t="str">
        <f>AH199</f>
        <v>Miami</v>
      </c>
      <c r="E182" s="861">
        <f>NFL!M160</f>
        <v>46</v>
      </c>
      <c r="F182" s="889"/>
      <c r="G182" s="889"/>
      <c r="H182" s="889"/>
      <c r="I182" s="889"/>
      <c r="J182" s="877"/>
      <c r="K182" s="877"/>
      <c r="L182" s="916" t="str">
        <f>+D182</f>
        <v>Miami</v>
      </c>
      <c r="M182" s="919"/>
      <c r="N182" s="929">
        <v>3</v>
      </c>
      <c r="O182" s="930">
        <v>5</v>
      </c>
      <c r="P182" s="931">
        <v>1</v>
      </c>
      <c r="Q182" s="924"/>
      <c r="R182" s="929" t="e">
        <f>S181</f>
        <v>#REF!</v>
      </c>
      <c r="S182" s="930" t="e">
        <f>R181</f>
        <v>#REF!</v>
      </c>
      <c r="T182" s="931" t="e">
        <f>T181</f>
        <v>#REF!</v>
      </c>
      <c r="U182" s="916"/>
      <c r="V182" s="959">
        <f>VLOOKUP(+D182,NFL!$F$346:$I$383,4,FALSE)</f>
        <v>15.31</v>
      </c>
      <c r="Z182" s="960" t="str">
        <f>D181</f>
        <v>Baltimore</v>
      </c>
      <c r="AA182" s="957">
        <f>I181</f>
        <v>0</v>
      </c>
      <c r="AB182" s="479"/>
      <c r="AC182" s="479"/>
      <c r="AD182" s="479"/>
      <c r="AE182" s="479"/>
      <c r="AF182" s="479"/>
      <c r="AG182" s="479"/>
      <c r="AH182" s="479"/>
      <c r="AI182" s="479"/>
      <c r="AJ182" s="479"/>
      <c r="AK182" s="479"/>
      <c r="AL182" s="479"/>
      <c r="AM182" s="479"/>
      <c r="AN182" s="874"/>
      <c r="AO182" s="874"/>
      <c r="AP182" s="874"/>
      <c r="AQ182" s="874"/>
      <c r="AS182" s="479"/>
      <c r="AT182" s="479"/>
      <c r="AU182" s="479"/>
      <c r="AV182" s="479"/>
      <c r="AW182" s="479"/>
      <c r="AX182" s="479"/>
      <c r="AY182" s="479"/>
      <c r="AZ182" s="479"/>
      <c r="BA182" s="479"/>
      <c r="BB182" s="479"/>
      <c r="BC182" s="479"/>
      <c r="BD182" s="479"/>
      <c r="BE182" s="479"/>
      <c r="BF182" s="479"/>
      <c r="BG182" s="479"/>
      <c r="BH182" s="479"/>
      <c r="BI182" s="479"/>
      <c r="BJ182" s="479"/>
      <c r="BK182" s="479"/>
      <c r="BL182" s="479"/>
      <c r="BM182" s="479"/>
      <c r="BN182" s="479"/>
      <c r="BO182" s="479"/>
      <c r="BP182" s="479"/>
      <c r="BQ182" s="479"/>
      <c r="BR182" s="874" t="e">
        <f>All!#REF!</f>
        <v>#REF!</v>
      </c>
      <c r="BS182" s="874" t="e">
        <f>All!#REF!</f>
        <v>#REF!</v>
      </c>
    </row>
    <row r="183" spans="1:94" s="605" customFormat="1" ht="5" customHeight="1" x14ac:dyDescent="0.8">
      <c r="A183" s="940"/>
      <c r="B183" s="882"/>
      <c r="C183" s="916"/>
      <c r="D183" s="882"/>
      <c r="E183" s="912"/>
      <c r="F183" s="882"/>
      <c r="G183" s="882"/>
      <c r="H183" s="882"/>
      <c r="I183" s="882"/>
      <c r="J183" s="885"/>
      <c r="K183" s="885"/>
      <c r="M183" s="916"/>
      <c r="N183" s="927"/>
      <c r="O183" s="927"/>
      <c r="P183" s="927"/>
      <c r="Q183" s="924"/>
      <c r="R183" s="927"/>
      <c r="S183" s="927"/>
      <c r="T183" s="927"/>
      <c r="U183" s="924"/>
      <c r="V183" s="898"/>
      <c r="Z183" s="747"/>
      <c r="AA183" s="747"/>
      <c r="AB183" s="874" t="str">
        <f>All!B943</f>
        <v>Sat</v>
      </c>
      <c r="AC183" s="908">
        <f>All!C943</f>
        <v>44527</v>
      </c>
      <c r="AD183" s="907">
        <f>All!D943-3/24</f>
        <v>0.53125</v>
      </c>
      <c r="AE183" s="874" t="str">
        <f>All!E943</f>
        <v>ACC</v>
      </c>
      <c r="AF183" s="874" t="str">
        <f>All!F943</f>
        <v>Virginia Tech</v>
      </c>
      <c r="AG183" s="874" t="str">
        <f>All!G943</f>
        <v>ACC</v>
      </c>
      <c r="AH183" s="874" t="str">
        <f>All!H943</f>
        <v>Virginia</v>
      </c>
      <c r="AI183" s="874" t="str">
        <f>All!I943</f>
        <v>ACC</v>
      </c>
      <c r="AJ183" s="874" t="str">
        <f>All!J943</f>
        <v>Virginia</v>
      </c>
      <c r="AK183" s="874" t="str">
        <f>All!K943</f>
        <v>Virginia Tech</v>
      </c>
      <c r="AL183" s="909">
        <f>All!L943</f>
        <v>7</v>
      </c>
      <c r="AM183" s="910">
        <f>All!M943</f>
        <v>62.5</v>
      </c>
      <c r="AN183" s="910" t="str">
        <f>All!T943</f>
        <v>Virginia</v>
      </c>
      <c r="AO183" s="910" t="e">
        <f>All!#REF!</f>
        <v>#REF!</v>
      </c>
      <c r="AP183" s="910"/>
      <c r="AQ183" s="910" t="e">
        <f>All!#REF!</f>
        <v>#REF!</v>
      </c>
      <c r="AS183" s="874" t="str">
        <f>All!V943</f>
        <v>Virginia Tech</v>
      </c>
      <c r="AT183" s="874">
        <f>All!W943</f>
        <v>33</v>
      </c>
      <c r="AU183" s="874" t="str">
        <f>All!X943</f>
        <v>Virginia</v>
      </c>
      <c r="AV183" s="874">
        <f>All!Y943</f>
        <v>15</v>
      </c>
      <c r="AW183" s="874">
        <f>All!Z943</f>
        <v>0</v>
      </c>
      <c r="AX183" s="874" t="e">
        <f>All!#REF!</f>
        <v>#REF!</v>
      </c>
      <c r="AY183" s="874" t="e">
        <f>All!#REF!</f>
        <v>#REF!</v>
      </c>
      <c r="AZ183" s="874" t="e">
        <f>All!#REF!</f>
        <v>#REF!</v>
      </c>
      <c r="BA183" s="874" t="e">
        <f>All!#REF!</f>
        <v>#REF!</v>
      </c>
      <c r="BB183" s="874" t="e">
        <f>All!#REF!</f>
        <v>#REF!</v>
      </c>
      <c r="BC183" s="874" t="e">
        <f>All!#REF!</f>
        <v>#REF!</v>
      </c>
      <c r="BD183" s="874" t="e">
        <f>All!#REF!</f>
        <v>#REF!</v>
      </c>
      <c r="BE183" s="874" t="e">
        <f>All!#REF!</f>
        <v>#REF!</v>
      </c>
      <c r="BF183" s="874" t="e">
        <f>All!#REF!</f>
        <v>#REF!</v>
      </c>
      <c r="BG183" s="874" t="e">
        <f>All!#REF!</f>
        <v>#REF!</v>
      </c>
      <c r="BH183" s="874" t="e">
        <f>All!#REF!</f>
        <v>#REF!</v>
      </c>
      <c r="BI183" s="874" t="e">
        <f>All!#REF!</f>
        <v>#REF!</v>
      </c>
      <c r="BJ183" s="874" t="e">
        <f>All!#REF!</f>
        <v>#REF!</v>
      </c>
      <c r="BK183" s="874" t="e">
        <f>All!#REF!</f>
        <v>#REF!</v>
      </c>
      <c r="BL183" s="874" t="e">
        <f>All!#REF!</f>
        <v>#REF!</v>
      </c>
      <c r="BM183" s="874" t="e">
        <f>All!#REF!</f>
        <v>#REF!</v>
      </c>
      <c r="BN183" s="874" t="e">
        <f>All!#REF!</f>
        <v>#REF!</v>
      </c>
      <c r="BO183" s="874" t="e">
        <f>All!#REF!</f>
        <v>#REF!</v>
      </c>
      <c r="BP183" s="874" t="e">
        <f>All!#REF!</f>
        <v>#REF!</v>
      </c>
      <c r="BQ183" s="874" t="e">
        <f>All!#REF!</f>
        <v>#REF!</v>
      </c>
      <c r="BW183" s="479"/>
    </row>
    <row r="184" spans="1:94" s="479" customFormat="1" ht="15" customHeight="1" x14ac:dyDescent="0.8">
      <c r="A184" s="937"/>
      <c r="B184" s="611" t="s">
        <v>488</v>
      </c>
      <c r="C184" s="73"/>
      <c r="D184" s="621"/>
      <c r="E184" s="923"/>
      <c r="F184" s="916"/>
      <c r="G184" s="916"/>
      <c r="H184" s="916"/>
      <c r="I184" s="916"/>
      <c r="J184" s="915"/>
      <c r="K184" s="915"/>
      <c r="M184" s="916"/>
      <c r="N184" s="924"/>
      <c r="O184" s="924"/>
      <c r="P184" s="924"/>
      <c r="Q184" s="924"/>
      <c r="R184" s="924"/>
      <c r="S184" s="924"/>
      <c r="T184" s="924"/>
      <c r="U184" s="916"/>
      <c r="V184" s="626"/>
      <c r="Z184" s="551"/>
      <c r="AA184" s="551"/>
      <c r="AB184" s="605"/>
      <c r="AC184" s="605"/>
      <c r="AD184" s="605"/>
      <c r="AE184" s="605"/>
      <c r="AF184" s="605"/>
      <c r="AG184" s="605"/>
      <c r="AH184" s="605"/>
      <c r="AI184" s="605"/>
      <c r="AJ184" s="605"/>
      <c r="AK184" s="605"/>
      <c r="AL184" s="605"/>
      <c r="AM184" s="605"/>
      <c r="AN184" s="918"/>
      <c r="AO184" s="918"/>
      <c r="AP184" s="918"/>
      <c r="AQ184" s="918"/>
      <c r="AS184" s="605"/>
      <c r="AT184" s="605"/>
      <c r="AU184" s="605"/>
      <c r="AV184" s="605"/>
      <c r="AW184" s="605"/>
      <c r="AX184" s="605"/>
      <c r="AY184" s="605"/>
      <c r="AZ184" s="605"/>
      <c r="BA184" s="605"/>
      <c r="BB184" s="605"/>
      <c r="BC184" s="605"/>
      <c r="BD184" s="605"/>
      <c r="BE184" s="605"/>
      <c r="BF184" s="605"/>
      <c r="BG184" s="605"/>
      <c r="BH184" s="605"/>
      <c r="BI184" s="605"/>
      <c r="BJ184" s="605"/>
      <c r="BK184" s="605"/>
      <c r="BL184" s="605"/>
      <c r="BM184" s="605"/>
      <c r="BN184" s="605"/>
      <c r="BO184" s="605"/>
      <c r="BP184" s="605"/>
      <c r="BQ184" s="605"/>
      <c r="BR184" s="605"/>
      <c r="BS184" s="605"/>
      <c r="BT184" s="605"/>
      <c r="BU184" s="605"/>
      <c r="BV184" s="605"/>
      <c r="BW184" s="605"/>
      <c r="BX184" s="605"/>
      <c r="BY184" s="605"/>
      <c r="BZ184" s="605"/>
      <c r="CA184" s="605"/>
      <c r="CB184" s="605"/>
      <c r="CC184" s="605"/>
      <c r="CD184" s="605"/>
      <c r="CE184" s="605"/>
      <c r="CF184" s="605"/>
      <c r="CG184" s="605"/>
      <c r="CH184" s="605"/>
      <c r="CI184" s="605"/>
      <c r="CJ184" s="605"/>
      <c r="CK184" s="605"/>
      <c r="CL184" s="605"/>
      <c r="CM184" s="605"/>
      <c r="CN184" s="605"/>
      <c r="CO184" s="605"/>
      <c r="CP184" s="605"/>
    </row>
    <row r="185" spans="1:94" s="918" customFormat="1" ht="15" customHeight="1" x14ac:dyDescent="0.8">
      <c r="A185" s="943"/>
      <c r="B185" s="612" t="s">
        <v>483</v>
      </c>
      <c r="C185" s="619"/>
      <c r="D185" s="612" t="s">
        <v>489</v>
      </c>
      <c r="E185" s="848"/>
      <c r="F185" s="492"/>
      <c r="G185" s="492"/>
      <c r="H185" s="492"/>
      <c r="I185" s="492"/>
      <c r="J185" s="602"/>
      <c r="K185" s="602"/>
      <c r="L185" s="916"/>
      <c r="M185" s="253"/>
      <c r="N185" s="767"/>
      <c r="O185" s="767"/>
      <c r="P185" s="767"/>
      <c r="Q185" s="836"/>
      <c r="R185" s="767"/>
      <c r="S185" s="767"/>
      <c r="T185" s="767"/>
      <c r="U185" s="878"/>
      <c r="V185" s="751"/>
      <c r="Z185" s="747"/>
      <c r="AA185" s="747"/>
      <c r="AB185" s="479"/>
      <c r="AC185" s="479"/>
      <c r="AD185" s="605"/>
      <c r="AE185" s="605"/>
      <c r="AF185" s="605"/>
      <c r="AG185" s="605"/>
      <c r="AH185" s="605"/>
      <c r="AI185" s="605"/>
      <c r="AJ185" s="605"/>
      <c r="AK185" s="605"/>
      <c r="AL185" s="605"/>
      <c r="AM185" s="605"/>
      <c r="AS185" s="605"/>
      <c r="AT185" s="605"/>
      <c r="AU185" s="605"/>
      <c r="AV185" s="605"/>
      <c r="AW185" s="605"/>
      <c r="AX185" s="605"/>
      <c r="AY185" s="605"/>
      <c r="AZ185" s="605"/>
      <c r="BA185" s="605"/>
      <c r="BB185" s="605"/>
      <c r="BC185" s="605"/>
      <c r="BD185" s="605"/>
      <c r="BE185" s="605"/>
      <c r="BF185" s="605"/>
      <c r="BG185" s="605"/>
      <c r="BH185" s="605"/>
      <c r="BI185" s="605"/>
      <c r="BJ185" s="605"/>
      <c r="BK185" s="605"/>
      <c r="BL185" s="605"/>
      <c r="BM185" s="605"/>
      <c r="BN185" s="605"/>
      <c r="BO185" s="605"/>
      <c r="BP185" s="605"/>
      <c r="BQ185" s="605"/>
      <c r="BR185" s="874" t="e">
        <f>All!#REF!</f>
        <v>#REF!</v>
      </c>
      <c r="BS185" s="874" t="e">
        <f>All!#REF!</f>
        <v>#REF!</v>
      </c>
    </row>
    <row r="186" spans="1:94" s="605" customFormat="1" ht="15" customHeight="1" x14ac:dyDescent="0.8">
      <c r="A186" s="938">
        <v>245</v>
      </c>
      <c r="B186" s="486">
        <f>NFL!D161-3/24</f>
        <v>0.41666666666666663</v>
      </c>
      <c r="C186" s="609"/>
      <c r="D186" s="486" t="str">
        <f>AF200</f>
        <v>Atlanta</v>
      </c>
      <c r="E186" s="853">
        <f>IF(+D186=F186,-J186,+J186)</f>
        <v>9.5</v>
      </c>
      <c r="F186" s="486" t="str">
        <f>AJ200</f>
        <v>Dallas</v>
      </c>
      <c r="G186" s="486" t="str">
        <f>AK200</f>
        <v>Atlanta</v>
      </c>
      <c r="H186" s="880" t="str">
        <f>AN200</f>
        <v>Dallas</v>
      </c>
      <c r="I186" s="880" t="e">
        <f>AQ200</f>
        <v>#REF!</v>
      </c>
      <c r="J186" s="601">
        <f>AL200</f>
        <v>9.5</v>
      </c>
      <c r="K186" s="601">
        <f>AM200</f>
        <v>54.5</v>
      </c>
      <c r="L186" s="882" t="str">
        <f>D186</f>
        <v>Atlanta</v>
      </c>
      <c r="M186" s="253"/>
      <c r="N186" s="926">
        <v>4</v>
      </c>
      <c r="O186" s="927">
        <v>4</v>
      </c>
      <c r="P186" s="928">
        <v>0</v>
      </c>
      <c r="Q186" s="649"/>
      <c r="R186" s="926" t="e">
        <f>VLOOKUP(+$D186,NFL!#REF!,9,FALSE)</f>
        <v>#REF!</v>
      </c>
      <c r="S186" s="927" t="e">
        <f>VLOOKUP(+$D186,NFL!#REF!,10,FALSE)</f>
        <v>#REF!</v>
      </c>
      <c r="T186" s="928" t="e">
        <f>VLOOKUP(+$D186,NFL!#REF!,11,FALSE)</f>
        <v>#REF!</v>
      </c>
      <c r="U186" s="888"/>
      <c r="V186" s="853">
        <f>VLOOKUP(+D186,NFL!$F$352:$I$383,4,FALSE)</f>
        <v>16</v>
      </c>
      <c r="Z186" s="955"/>
      <c r="AA186" s="795"/>
      <c r="AB186" s="874" t="str">
        <f>All!B946</f>
        <v>Sat</v>
      </c>
      <c r="AC186" s="908">
        <f>All!C946</f>
        <v>44527</v>
      </c>
      <c r="AD186" s="907">
        <f>All!D946-3/24</f>
        <v>0.375</v>
      </c>
      <c r="AE186" s="874" t="str">
        <f>All!E946</f>
        <v>ABC</v>
      </c>
      <c r="AF186" s="874" t="str">
        <f>All!F946</f>
        <v>Penn State</v>
      </c>
      <c r="AG186" s="874" t="str">
        <f>All!G946</f>
        <v>B10</v>
      </c>
      <c r="AH186" s="874" t="str">
        <f>All!H946</f>
        <v>Michigan State</v>
      </c>
      <c r="AI186" s="874" t="str">
        <f>All!I946</f>
        <v>B10</v>
      </c>
      <c r="AJ186" s="874" t="str">
        <f>All!J946</f>
        <v>Penn State</v>
      </c>
      <c r="AK186" s="874" t="str">
        <f>All!K946</f>
        <v>Michigan State</v>
      </c>
      <c r="AL186" s="909">
        <f>All!L946</f>
        <v>1</v>
      </c>
      <c r="AM186" s="910">
        <f>All!M946</f>
        <v>51.5</v>
      </c>
      <c r="AN186" s="910" t="str">
        <f>All!T946</f>
        <v>Michigan State</v>
      </c>
      <c r="AO186" s="910" t="e">
        <f>All!#REF!</f>
        <v>#REF!</v>
      </c>
      <c r="AP186" s="910"/>
      <c r="AQ186" s="910" t="e">
        <f>All!#REF!</f>
        <v>#REF!</v>
      </c>
      <c r="AS186" s="874" t="str">
        <f>All!V946</f>
        <v>Penn State</v>
      </c>
      <c r="AT186" s="874">
        <f>All!W946</f>
        <v>39</v>
      </c>
      <c r="AU186" s="874" t="str">
        <f>All!X946</f>
        <v>Michigan State</v>
      </c>
      <c r="AV186" s="874">
        <f>All!Y946</f>
        <v>24</v>
      </c>
      <c r="AW186" s="874">
        <f>All!Z946</f>
        <v>0</v>
      </c>
      <c r="AX186" s="874" t="e">
        <f>All!#REF!</f>
        <v>#REF!</v>
      </c>
      <c r="AY186" s="874" t="e">
        <f>All!#REF!</f>
        <v>#REF!</v>
      </c>
      <c r="AZ186" s="874" t="e">
        <f>All!#REF!</f>
        <v>#REF!</v>
      </c>
      <c r="BA186" s="874" t="e">
        <f>All!#REF!</f>
        <v>#REF!</v>
      </c>
      <c r="BB186" s="874" t="e">
        <f>All!#REF!</f>
        <v>#REF!</v>
      </c>
      <c r="BC186" s="874" t="e">
        <f>All!#REF!</f>
        <v>#REF!</v>
      </c>
      <c r="BD186" s="874" t="e">
        <f>All!#REF!</f>
        <v>#REF!</v>
      </c>
      <c r="BE186" s="874" t="e">
        <f>All!#REF!</f>
        <v>#REF!</v>
      </c>
      <c r="BF186" s="874" t="e">
        <f>All!#REF!</f>
        <v>#REF!</v>
      </c>
      <c r="BG186" s="874" t="e">
        <f>All!#REF!</f>
        <v>#REF!</v>
      </c>
      <c r="BH186" s="874" t="e">
        <f>All!#REF!</f>
        <v>#REF!</v>
      </c>
      <c r="BI186" s="874" t="e">
        <f>All!#REF!</f>
        <v>#REF!</v>
      </c>
      <c r="BJ186" s="874" t="e">
        <f>All!#REF!</f>
        <v>#REF!</v>
      </c>
      <c r="BK186" s="874" t="e">
        <f>All!#REF!</f>
        <v>#REF!</v>
      </c>
      <c r="BL186" s="874" t="e">
        <f>All!#REF!</f>
        <v>#REF!</v>
      </c>
      <c r="BM186" s="874" t="e">
        <f>All!#REF!</f>
        <v>#REF!</v>
      </c>
      <c r="BN186" s="874" t="e">
        <f>All!#REF!</f>
        <v>#REF!</v>
      </c>
      <c r="BO186" s="874" t="e">
        <f>All!#REF!</f>
        <v>#REF!</v>
      </c>
      <c r="BP186" s="874" t="e">
        <f>All!#REF!</f>
        <v>#REF!</v>
      </c>
      <c r="BQ186" s="874" t="e">
        <f>All!#REF!</f>
        <v>#REF!</v>
      </c>
    </row>
    <row r="187" spans="1:94" s="479" customFormat="1" ht="15" customHeight="1" x14ac:dyDescent="0.8">
      <c r="A187" s="941">
        <f>+A186+1</f>
        <v>246</v>
      </c>
      <c r="B187" s="487" t="str">
        <f>NFL!E149</f>
        <v>Fox</v>
      </c>
      <c r="C187" s="603"/>
      <c r="D187" s="609" t="str">
        <f>AH200</f>
        <v>Dallas</v>
      </c>
      <c r="E187" s="861">
        <f>K186</f>
        <v>54.5</v>
      </c>
      <c r="F187" s="609"/>
      <c r="G187" s="609"/>
      <c r="H187" s="889"/>
      <c r="I187" s="889"/>
      <c r="J187" s="123"/>
      <c r="K187" s="123"/>
      <c r="L187" s="361" t="str">
        <f>+D187</f>
        <v>Dallas</v>
      </c>
      <c r="M187" s="620"/>
      <c r="N187" s="929">
        <v>7</v>
      </c>
      <c r="O187" s="930">
        <v>1</v>
      </c>
      <c r="P187" s="931">
        <v>0</v>
      </c>
      <c r="Q187" s="649"/>
      <c r="R187" s="929" t="e">
        <f>S186</f>
        <v>#REF!</v>
      </c>
      <c r="S187" s="930" t="e">
        <f>R186</f>
        <v>#REF!</v>
      </c>
      <c r="T187" s="931" t="e">
        <f>T186</f>
        <v>#REF!</v>
      </c>
      <c r="U187" s="878"/>
      <c r="V187" s="861">
        <f>VLOOKUP(+D187,NFL!$F$352:$I$383,4,FALSE)</f>
        <v>23.26</v>
      </c>
      <c r="Z187" s="956" t="str">
        <f>H186</f>
        <v>Dallas</v>
      </c>
      <c r="AA187" s="957" t="e">
        <f>I186</f>
        <v>#REF!</v>
      </c>
      <c r="AB187" s="605"/>
      <c r="AC187" s="605"/>
      <c r="AD187" s="605"/>
      <c r="AE187" s="605"/>
      <c r="AF187" s="605"/>
      <c r="AG187" s="605"/>
      <c r="AH187" s="605"/>
      <c r="AI187" s="605"/>
      <c r="AJ187" s="605"/>
      <c r="AK187" s="605"/>
      <c r="AL187" s="605"/>
      <c r="AM187" s="605"/>
      <c r="AN187" s="918"/>
      <c r="AO187" s="918"/>
      <c r="AP187" s="918"/>
      <c r="AQ187" s="918"/>
      <c r="AS187" s="605"/>
      <c r="AT187" s="605"/>
      <c r="AU187" s="605"/>
      <c r="AV187" s="605"/>
      <c r="AW187" s="605"/>
      <c r="AX187" s="605"/>
      <c r="AY187" s="605"/>
      <c r="AZ187" s="605"/>
      <c r="BA187" s="605"/>
      <c r="BB187" s="605"/>
      <c r="BC187" s="605"/>
      <c r="BD187" s="605"/>
      <c r="BE187" s="605"/>
      <c r="BF187" s="605"/>
      <c r="BG187" s="605"/>
      <c r="BH187" s="605"/>
      <c r="BI187" s="605"/>
      <c r="BJ187" s="605"/>
      <c r="BK187" s="605"/>
      <c r="BL187" s="605"/>
      <c r="BM187" s="605"/>
      <c r="BN187" s="605"/>
      <c r="BO187" s="605"/>
      <c r="BP187" s="605"/>
      <c r="BQ187" s="605"/>
      <c r="BX187" s="605"/>
      <c r="BY187" s="605"/>
      <c r="BZ187" s="605"/>
      <c r="CA187" s="605"/>
      <c r="CB187" s="605"/>
      <c r="CC187" s="605"/>
      <c r="CD187" s="605"/>
      <c r="CE187" s="605"/>
      <c r="CF187" s="605"/>
      <c r="CG187" s="605"/>
      <c r="CH187" s="605"/>
      <c r="CI187" s="605"/>
      <c r="CJ187" s="605"/>
      <c r="CK187" s="605"/>
      <c r="CL187" s="605"/>
      <c r="CM187" s="605"/>
      <c r="CN187" s="605"/>
      <c r="CO187" s="605"/>
      <c r="CP187" s="605"/>
    </row>
    <row r="188" spans="1:94" s="918" customFormat="1" ht="5" customHeight="1" x14ac:dyDescent="0.8">
      <c r="A188" s="940"/>
      <c r="B188" s="882"/>
      <c r="C188" s="916"/>
      <c r="D188" s="882"/>
      <c r="E188" s="912"/>
      <c r="F188" s="882"/>
      <c r="G188" s="882"/>
      <c r="H188" s="882"/>
      <c r="I188" s="882"/>
      <c r="J188" s="885"/>
      <c r="K188" s="885"/>
      <c r="L188" s="490"/>
      <c r="M188" s="916"/>
      <c r="N188" s="927"/>
      <c r="O188" s="927"/>
      <c r="P188" s="927"/>
      <c r="Q188" s="924"/>
      <c r="R188" s="927"/>
      <c r="S188" s="927"/>
      <c r="T188" s="927"/>
      <c r="U188" s="924"/>
      <c r="V188" s="898"/>
      <c r="Z188" s="747"/>
      <c r="AA188" s="747"/>
      <c r="AB188" s="479"/>
      <c r="AC188" s="479"/>
      <c r="AD188" s="479"/>
      <c r="AE188" s="479"/>
      <c r="AF188" s="479"/>
      <c r="AG188" s="479"/>
      <c r="AH188" s="479"/>
      <c r="AI188" s="479"/>
      <c r="AJ188" s="479"/>
      <c r="AK188" s="479"/>
      <c r="AL188" s="479"/>
      <c r="AM188" s="479"/>
      <c r="AN188" s="874"/>
      <c r="AO188" s="874"/>
      <c r="AP188" s="874"/>
      <c r="AQ188" s="874"/>
      <c r="AS188" s="479"/>
      <c r="AT188" s="479"/>
      <c r="AU188" s="479"/>
      <c r="AV188" s="479"/>
      <c r="AW188" s="479"/>
      <c r="AX188" s="479"/>
      <c r="AY188" s="479"/>
      <c r="AZ188" s="479"/>
      <c r="BA188" s="479"/>
      <c r="BB188" s="479"/>
      <c r="BC188" s="479"/>
      <c r="BD188" s="479"/>
      <c r="BE188" s="479"/>
      <c r="BF188" s="479"/>
      <c r="BG188" s="479"/>
      <c r="BH188" s="479"/>
      <c r="BI188" s="479"/>
      <c r="BJ188" s="479"/>
      <c r="BK188" s="479"/>
      <c r="BL188" s="479"/>
      <c r="BM188" s="479"/>
      <c r="BN188" s="479"/>
      <c r="BO188" s="479"/>
      <c r="BP188" s="479"/>
      <c r="BQ188" s="479"/>
      <c r="BR188" s="874" t="e">
        <f>All!#REF!</f>
        <v>#REF!</v>
      </c>
      <c r="BS188" s="874" t="e">
        <f>All!#REF!</f>
        <v>#REF!</v>
      </c>
    </row>
    <row r="189" spans="1:94" s="605" customFormat="1" ht="15" customHeight="1" x14ac:dyDescent="0.8">
      <c r="A189" s="938">
        <v>249</v>
      </c>
      <c r="B189" s="486">
        <f>AD201</f>
        <v>0.41666666666666663</v>
      </c>
      <c r="C189" s="609"/>
      <c r="D189" s="486" t="str">
        <f>AF201</f>
        <v>New Orleans</v>
      </c>
      <c r="E189" s="853">
        <f>IF(+D189=F189,-J189,+J189)</f>
        <v>3</v>
      </c>
      <c r="F189" s="486" t="str">
        <f>AJ201</f>
        <v>Tennessee</v>
      </c>
      <c r="G189" s="486" t="str">
        <f>AK201</f>
        <v>New Orleans</v>
      </c>
      <c r="H189" s="880" t="str">
        <f>AN201</f>
        <v>Tennessee</v>
      </c>
      <c r="I189" s="880" t="e">
        <f>AQ201</f>
        <v>#REF!</v>
      </c>
      <c r="J189" s="601">
        <f>AL201</f>
        <v>3</v>
      </c>
      <c r="K189" s="601">
        <f>AM201</f>
        <v>44.5</v>
      </c>
      <c r="L189" s="882" t="str">
        <f>D189</f>
        <v>New Orleans</v>
      </c>
      <c r="M189" s="73"/>
      <c r="N189" s="926">
        <v>4</v>
      </c>
      <c r="O189" s="927">
        <v>4</v>
      </c>
      <c r="P189" s="928">
        <v>0</v>
      </c>
      <c r="Q189" s="649"/>
      <c r="R189" s="926" t="e">
        <f>VLOOKUP(+$D189,NFL!#REF!,9,FALSE)</f>
        <v>#REF!</v>
      </c>
      <c r="S189" s="927" t="e">
        <f>VLOOKUP(+$D189,NFL!#REF!,10,FALSE)</f>
        <v>#REF!</v>
      </c>
      <c r="T189" s="928" t="e">
        <f>VLOOKUP(+$D189,NFL!#REF!,11,FALSE)</f>
        <v>#REF!</v>
      </c>
      <c r="U189" s="876"/>
      <c r="V189" s="853">
        <f>VLOOKUP(+D189,NFL!$F$352:$I$383,4,FALSE)</f>
        <v>22.91</v>
      </c>
      <c r="Z189" s="955"/>
      <c r="AA189" s="795"/>
      <c r="AB189" s="874" t="str">
        <f>All!B949</f>
        <v>Sat</v>
      </c>
      <c r="AC189" s="908">
        <f>All!C949</f>
        <v>44527</v>
      </c>
      <c r="AD189" s="907">
        <f>All!D949-3/24</f>
        <v>0.375</v>
      </c>
      <c r="AE189" s="874" t="str">
        <f>All!E949</f>
        <v>BTN</v>
      </c>
      <c r="AF189" s="874" t="str">
        <f>All!F949</f>
        <v>Maryland</v>
      </c>
      <c r="AG189" s="874" t="str">
        <f>All!G949</f>
        <v>B10</v>
      </c>
      <c r="AH189" s="874" t="str">
        <f>All!H949</f>
        <v>Rutgers</v>
      </c>
      <c r="AI189" s="874" t="str">
        <f>All!I949</f>
        <v>B10</v>
      </c>
      <c r="AJ189" s="874" t="str">
        <f>All!J949</f>
        <v>Maryland</v>
      </c>
      <c r="AK189" s="874" t="str">
        <f>All!K949</f>
        <v>Rutgers</v>
      </c>
      <c r="AL189" s="909">
        <f>All!L949</f>
        <v>1.5</v>
      </c>
      <c r="AM189" s="910">
        <f>All!M949</f>
        <v>53.5</v>
      </c>
      <c r="AN189" s="910" t="str">
        <f>All!T949</f>
        <v>Maryland</v>
      </c>
      <c r="AO189" s="910" t="e">
        <f>All!#REF!</f>
        <v>#REF!</v>
      </c>
      <c r="AP189" s="910"/>
      <c r="AQ189" s="910" t="e">
        <f>All!#REF!</f>
        <v>#REF!</v>
      </c>
      <c r="AS189" s="874" t="str">
        <f>All!V949</f>
        <v>Rutgers</v>
      </c>
      <c r="AT189" s="874">
        <f>All!W949</f>
        <v>27</v>
      </c>
      <c r="AU189" s="874" t="str">
        <f>All!X949</f>
        <v>Maryland</v>
      </c>
      <c r="AV189" s="874">
        <f>All!Y949</f>
        <v>24</v>
      </c>
      <c r="AW189" s="874">
        <f>All!Z949</f>
        <v>0</v>
      </c>
      <c r="AX189" s="874" t="e">
        <f>All!#REF!</f>
        <v>#REF!</v>
      </c>
      <c r="AY189" s="874" t="e">
        <f>All!#REF!</f>
        <v>#REF!</v>
      </c>
      <c r="AZ189" s="874" t="e">
        <f>All!#REF!</f>
        <v>#REF!</v>
      </c>
      <c r="BA189" s="874" t="e">
        <f>All!#REF!</f>
        <v>#REF!</v>
      </c>
      <c r="BB189" s="874" t="e">
        <f>All!#REF!</f>
        <v>#REF!</v>
      </c>
      <c r="BC189" s="874" t="e">
        <f>All!#REF!</f>
        <v>#REF!</v>
      </c>
      <c r="BD189" s="874" t="e">
        <f>All!#REF!</f>
        <v>#REF!</v>
      </c>
      <c r="BE189" s="874" t="e">
        <f>All!#REF!</f>
        <v>#REF!</v>
      </c>
      <c r="BF189" s="874" t="e">
        <f>All!#REF!</f>
        <v>#REF!</v>
      </c>
      <c r="BG189" s="874" t="e">
        <f>All!#REF!</f>
        <v>#REF!</v>
      </c>
      <c r="BH189" s="874" t="e">
        <f>All!#REF!</f>
        <v>#REF!</v>
      </c>
      <c r="BI189" s="874" t="e">
        <f>All!#REF!</f>
        <v>#REF!</v>
      </c>
      <c r="BJ189" s="874" t="e">
        <f>All!#REF!</f>
        <v>#REF!</v>
      </c>
      <c r="BK189" s="874" t="e">
        <f>All!#REF!</f>
        <v>#REF!</v>
      </c>
      <c r="BL189" s="874" t="e">
        <f>All!#REF!</f>
        <v>#REF!</v>
      </c>
      <c r="BM189" s="874" t="e">
        <f>All!#REF!</f>
        <v>#REF!</v>
      </c>
      <c r="BN189" s="874" t="e">
        <f>All!#REF!</f>
        <v>#REF!</v>
      </c>
      <c r="BO189" s="874" t="e">
        <f>All!#REF!</f>
        <v>#REF!</v>
      </c>
      <c r="BP189" s="874" t="e">
        <f>All!#REF!</f>
        <v>#REF!</v>
      </c>
      <c r="BQ189" s="874" t="e">
        <f>All!#REF!</f>
        <v>#REF!</v>
      </c>
    </row>
    <row r="190" spans="1:94" s="479" customFormat="1" ht="15" customHeight="1" x14ac:dyDescent="0.8">
      <c r="A190" s="941">
        <f>+A189+1</f>
        <v>250</v>
      </c>
      <c r="B190" s="487" t="str">
        <f>AE201</f>
        <v>CBS</v>
      </c>
      <c r="C190" s="603"/>
      <c r="D190" s="609" t="str">
        <f>AH201</f>
        <v>Tennessee</v>
      </c>
      <c r="E190" s="861">
        <f>K189</f>
        <v>44.5</v>
      </c>
      <c r="F190" s="609"/>
      <c r="G190" s="609"/>
      <c r="H190" s="889"/>
      <c r="I190" s="889"/>
      <c r="J190" s="123"/>
      <c r="K190" s="123"/>
      <c r="L190" s="361" t="str">
        <f>+D190</f>
        <v>Tennessee</v>
      </c>
      <c r="M190" s="253"/>
      <c r="N190" s="929">
        <v>7</v>
      </c>
      <c r="O190" s="930">
        <v>2</v>
      </c>
      <c r="P190" s="931">
        <v>0</v>
      </c>
      <c r="Q190" s="649"/>
      <c r="R190" s="929" t="e">
        <f>S189</f>
        <v>#REF!</v>
      </c>
      <c r="S190" s="930" t="e">
        <f>R189</f>
        <v>#REF!</v>
      </c>
      <c r="T190" s="931" t="e">
        <f>T189</f>
        <v>#REF!</v>
      </c>
      <c r="U190" s="878"/>
      <c r="V190" s="861">
        <f>VLOOKUP(+D190,NFL!$F$352:$I$383,4,FALSE)</f>
        <v>25.21</v>
      </c>
      <c r="Z190" s="956" t="str">
        <f>H189</f>
        <v>Tennessee</v>
      </c>
      <c r="AA190" s="957" t="e">
        <f>I189</f>
        <v>#REF!</v>
      </c>
      <c r="AB190" s="605"/>
      <c r="AC190" s="605"/>
      <c r="AD190" s="605"/>
      <c r="AE190" s="605"/>
      <c r="AF190" s="605"/>
      <c r="AG190" s="605"/>
      <c r="AH190" s="605"/>
      <c r="AI190" s="605"/>
      <c r="AJ190" s="605"/>
      <c r="AK190" s="605"/>
      <c r="AL190" s="605"/>
      <c r="AM190" s="605"/>
      <c r="AN190" s="918"/>
      <c r="AO190" s="918"/>
      <c r="AP190" s="918"/>
      <c r="AQ190" s="918"/>
      <c r="AS190" s="605"/>
      <c r="AT190" s="605"/>
      <c r="AU190" s="605"/>
      <c r="AV190" s="605"/>
      <c r="AW190" s="605"/>
      <c r="AX190" s="605"/>
      <c r="AY190" s="605"/>
      <c r="AZ190" s="605"/>
      <c r="BA190" s="605"/>
      <c r="BB190" s="605"/>
      <c r="BC190" s="605"/>
      <c r="BD190" s="605"/>
      <c r="BE190" s="605"/>
      <c r="BF190" s="605"/>
      <c r="BG190" s="605"/>
      <c r="BH190" s="605"/>
      <c r="BI190" s="605"/>
      <c r="BJ190" s="605"/>
      <c r="BK190" s="605"/>
      <c r="BL190" s="605"/>
      <c r="BM190" s="605"/>
      <c r="BN190" s="605"/>
      <c r="BO190" s="605"/>
      <c r="BP190" s="605"/>
      <c r="BQ190" s="605"/>
      <c r="BX190" s="605"/>
      <c r="BY190" s="605"/>
      <c r="BZ190" s="605"/>
      <c r="CA190" s="605"/>
      <c r="CB190" s="605"/>
      <c r="CC190" s="605"/>
      <c r="CD190" s="605"/>
      <c r="CE190" s="605"/>
      <c r="CF190" s="605"/>
      <c r="CG190" s="605"/>
      <c r="CH190" s="605"/>
      <c r="CI190" s="605"/>
      <c r="CJ190" s="605"/>
      <c r="CK190" s="605"/>
      <c r="CL190" s="605"/>
      <c r="CM190" s="605"/>
      <c r="CN190" s="605"/>
      <c r="CO190" s="605"/>
      <c r="CP190" s="605"/>
    </row>
    <row r="191" spans="1:94" s="918" customFormat="1" ht="5" customHeight="1" x14ac:dyDescent="0.8">
      <c r="A191" s="940"/>
      <c r="B191" s="882"/>
      <c r="C191" s="916"/>
      <c r="D191" s="882"/>
      <c r="E191" s="912"/>
      <c r="F191" s="882"/>
      <c r="G191" s="882"/>
      <c r="H191" s="882"/>
      <c r="I191" s="882"/>
      <c r="J191" s="885"/>
      <c r="K191" s="885"/>
      <c r="L191" s="490"/>
      <c r="M191" s="916"/>
      <c r="N191" s="927"/>
      <c r="O191" s="927"/>
      <c r="P191" s="927"/>
      <c r="Q191" s="924"/>
      <c r="R191" s="927"/>
      <c r="S191" s="927"/>
      <c r="T191" s="927"/>
      <c r="U191" s="924"/>
      <c r="V191" s="898"/>
      <c r="Z191" s="747"/>
      <c r="AA191" s="747"/>
      <c r="AB191" s="479"/>
      <c r="AC191" s="479"/>
      <c r="AD191" s="479"/>
      <c r="AE191" s="479"/>
      <c r="AF191" s="479"/>
      <c r="AG191" s="479"/>
      <c r="AH191" s="479"/>
      <c r="AI191" s="479"/>
      <c r="AJ191" s="479"/>
      <c r="AK191" s="479"/>
      <c r="AL191" s="479"/>
      <c r="AM191" s="479"/>
      <c r="AN191" s="874"/>
      <c r="AO191" s="874"/>
      <c r="AP191" s="874"/>
      <c r="AQ191" s="874"/>
      <c r="AS191" s="479"/>
      <c r="AT191" s="479"/>
      <c r="AU191" s="479"/>
      <c r="AV191" s="479"/>
      <c r="AW191" s="479"/>
      <c r="AX191" s="479"/>
      <c r="AY191" s="479"/>
      <c r="AZ191" s="479"/>
      <c r="BA191" s="479"/>
      <c r="BB191" s="479"/>
      <c r="BC191" s="479"/>
      <c r="BD191" s="479"/>
      <c r="BE191" s="479"/>
      <c r="BF191" s="479"/>
      <c r="BG191" s="479"/>
      <c r="BH191" s="479"/>
      <c r="BI191" s="479"/>
      <c r="BJ191" s="479"/>
      <c r="BK191" s="479"/>
      <c r="BL191" s="479"/>
      <c r="BM191" s="479"/>
      <c r="BN191" s="479"/>
      <c r="BO191" s="479"/>
      <c r="BP191" s="479"/>
      <c r="BQ191" s="479"/>
      <c r="BR191" s="874" t="e">
        <f>All!#REF!</f>
        <v>#REF!</v>
      </c>
      <c r="BS191" s="874" t="e">
        <f>All!#REF!</f>
        <v>#REF!</v>
      </c>
    </row>
    <row r="192" spans="1:94" s="479" customFormat="1" ht="15" customHeight="1" x14ac:dyDescent="0.8">
      <c r="A192" s="938">
        <v>241</v>
      </c>
      <c r="B192" s="486">
        <f>AD203</f>
        <v>0.41666666666666663</v>
      </c>
      <c r="C192" s="609"/>
      <c r="D192" s="486" t="str">
        <f>AF202</f>
        <v>Jacksonville</v>
      </c>
      <c r="E192" s="853">
        <f>IF(+D192=F192,-J192,+J192)</f>
        <v>10.5</v>
      </c>
      <c r="F192" s="486" t="str">
        <f>AJ202</f>
        <v>Indianapolis</v>
      </c>
      <c r="G192" s="486" t="str">
        <f>AK202</f>
        <v>Jacksonville</v>
      </c>
      <c r="H192" s="880" t="str">
        <f>AN202</f>
        <v>Indianapolis</v>
      </c>
      <c r="I192" s="880" t="e">
        <f>AQ202</f>
        <v>#REF!</v>
      </c>
      <c r="J192" s="601">
        <f>AL202</f>
        <v>10.5</v>
      </c>
      <c r="K192" s="601">
        <f>AM202</f>
        <v>47.5</v>
      </c>
      <c r="L192" s="882" t="str">
        <f>D192</f>
        <v>Jacksonville</v>
      </c>
      <c r="M192" s="73"/>
      <c r="N192" s="926">
        <v>3</v>
      </c>
      <c r="O192" s="927">
        <v>5</v>
      </c>
      <c r="P192" s="928">
        <v>0</v>
      </c>
      <c r="Q192" s="649"/>
      <c r="R192" s="926" t="e">
        <f>VLOOKUP(+$D192,NFL!#REF!,9,FALSE)</f>
        <v>#REF!</v>
      </c>
      <c r="S192" s="927" t="e">
        <f>VLOOKUP(+$D192,NFL!#REF!,10,FALSE)</f>
        <v>#REF!</v>
      </c>
      <c r="T192" s="928" t="e">
        <f>VLOOKUP(+$D192,NFL!#REF!,11,FALSE)</f>
        <v>#REF!</v>
      </c>
      <c r="U192" s="888"/>
      <c r="V192" s="853">
        <f>VLOOKUP(+D192,NFL!$F$352:$I$383,4,FALSE)</f>
        <v>13.72</v>
      </c>
      <c r="Z192" s="955"/>
      <c r="AA192" s="795"/>
      <c r="AB192" s="874" t="str">
        <f>All!B952</f>
        <v>Sat</v>
      </c>
      <c r="AC192" s="908">
        <f>All!C952</f>
        <v>44527</v>
      </c>
      <c r="AD192" s="907">
        <f>All!D952-3/24</f>
        <v>0.6875</v>
      </c>
      <c r="AE192" s="874" t="str">
        <f>All!E952</f>
        <v>ABC</v>
      </c>
      <c r="AF192" s="874" t="str">
        <f>All!F952</f>
        <v>Oklahoma</v>
      </c>
      <c r="AG192" s="874" t="str">
        <f>All!G952</f>
        <v>B12</v>
      </c>
      <c r="AH192" s="874" t="str">
        <f>All!H952</f>
        <v>Oklahoma State</v>
      </c>
      <c r="AI192" s="874" t="str">
        <f>All!I952</f>
        <v>B12</v>
      </c>
      <c r="AJ192" s="874" t="str">
        <f>All!J952</f>
        <v>Oklahoma State</v>
      </c>
      <c r="AK192" s="874" t="str">
        <f>All!K952</f>
        <v>Oklahoma</v>
      </c>
      <c r="AL192" s="909">
        <f>All!L952</f>
        <v>4</v>
      </c>
      <c r="AM192" s="910">
        <f>All!M952</f>
        <v>50.5</v>
      </c>
      <c r="AN192" s="910" t="str">
        <f>All!T952</f>
        <v>Oklahoma State</v>
      </c>
      <c r="AO192" s="910" t="e">
        <f>All!#REF!</f>
        <v>#REF!</v>
      </c>
      <c r="AP192" s="910"/>
      <c r="AQ192" s="910" t="e">
        <f>All!#REF!</f>
        <v>#REF!</v>
      </c>
      <c r="AS192" s="874" t="str">
        <f>All!V952</f>
        <v>Oklahoma</v>
      </c>
      <c r="AT192" s="874">
        <f>All!W952</f>
        <v>41</v>
      </c>
      <c r="AU192" s="874" t="str">
        <f>All!X952</f>
        <v>Oklahoma State</v>
      </c>
      <c r="AV192" s="874">
        <f>All!Y952</f>
        <v>13</v>
      </c>
      <c r="AW192" s="874">
        <f>All!Z952</f>
        <v>0</v>
      </c>
      <c r="AX192" s="874" t="e">
        <f>All!#REF!</f>
        <v>#REF!</v>
      </c>
      <c r="AY192" s="874" t="e">
        <f>All!#REF!</f>
        <v>#REF!</v>
      </c>
      <c r="AZ192" s="874" t="e">
        <f>All!#REF!</f>
        <v>#REF!</v>
      </c>
      <c r="BA192" s="874" t="e">
        <f>All!#REF!</f>
        <v>#REF!</v>
      </c>
      <c r="BB192" s="874" t="e">
        <f>All!#REF!</f>
        <v>#REF!</v>
      </c>
      <c r="BC192" s="874" t="e">
        <f>All!#REF!</f>
        <v>#REF!</v>
      </c>
      <c r="BD192" s="874" t="e">
        <f>All!#REF!</f>
        <v>#REF!</v>
      </c>
      <c r="BE192" s="874" t="e">
        <f>All!#REF!</f>
        <v>#REF!</v>
      </c>
      <c r="BF192" s="874" t="e">
        <f>All!#REF!</f>
        <v>#REF!</v>
      </c>
      <c r="BG192" s="874" t="e">
        <f>All!#REF!</f>
        <v>#REF!</v>
      </c>
      <c r="BH192" s="874" t="e">
        <f>All!#REF!</f>
        <v>#REF!</v>
      </c>
      <c r="BI192" s="874" t="e">
        <f>All!#REF!</f>
        <v>#REF!</v>
      </c>
      <c r="BJ192" s="874" t="e">
        <f>All!#REF!</f>
        <v>#REF!</v>
      </c>
      <c r="BK192" s="874" t="e">
        <f>All!#REF!</f>
        <v>#REF!</v>
      </c>
      <c r="BL192" s="874" t="e">
        <f>All!#REF!</f>
        <v>#REF!</v>
      </c>
      <c r="BM192" s="874" t="e">
        <f>All!#REF!</f>
        <v>#REF!</v>
      </c>
      <c r="BN192" s="874" t="e">
        <f>All!#REF!</f>
        <v>#REF!</v>
      </c>
      <c r="BO192" s="874" t="e">
        <f>All!#REF!</f>
        <v>#REF!</v>
      </c>
      <c r="BP192" s="874" t="e">
        <f>All!#REF!</f>
        <v>#REF!</v>
      </c>
      <c r="BQ192" s="874" t="e">
        <f>All!#REF!</f>
        <v>#REF!</v>
      </c>
      <c r="BR192" s="605"/>
      <c r="BS192" s="605"/>
      <c r="BT192" s="605"/>
      <c r="BU192" s="605"/>
      <c r="BV192" s="605"/>
      <c r="BW192" s="605"/>
      <c r="BX192" s="605"/>
      <c r="BY192" s="605"/>
      <c r="BZ192" s="605"/>
      <c r="CA192" s="605"/>
      <c r="CB192" s="605"/>
      <c r="CC192" s="605"/>
      <c r="CD192" s="605"/>
      <c r="CE192" s="605"/>
      <c r="CF192" s="605"/>
      <c r="CG192" s="605"/>
      <c r="CH192" s="605"/>
      <c r="CI192" s="605"/>
      <c r="CJ192" s="605"/>
      <c r="CK192" s="605"/>
      <c r="CL192" s="605"/>
      <c r="CM192" s="605"/>
      <c r="CN192" s="605"/>
      <c r="CO192" s="605"/>
      <c r="CP192" s="605"/>
    </row>
    <row r="193" spans="1:94" s="605" customFormat="1" ht="15" customHeight="1" x14ac:dyDescent="0.8">
      <c r="A193" s="941">
        <f>+A192+1</f>
        <v>242</v>
      </c>
      <c r="B193" s="487" t="str">
        <f>AE203</f>
        <v>CBS</v>
      </c>
      <c r="C193" s="603"/>
      <c r="D193" s="609" t="str">
        <f>AH202</f>
        <v>Indianapolis</v>
      </c>
      <c r="E193" s="861">
        <f>K192</f>
        <v>47.5</v>
      </c>
      <c r="F193" s="609"/>
      <c r="G193" s="609"/>
      <c r="H193" s="889"/>
      <c r="I193" s="889"/>
      <c r="J193" s="123"/>
      <c r="K193" s="123"/>
      <c r="L193" s="361" t="str">
        <f>+D193</f>
        <v>Indianapolis</v>
      </c>
      <c r="M193" s="253"/>
      <c r="N193" s="929">
        <v>6</v>
      </c>
      <c r="O193" s="930">
        <v>3</v>
      </c>
      <c r="P193" s="931">
        <v>0</v>
      </c>
      <c r="Q193" s="649"/>
      <c r="R193" s="929" t="e">
        <f>S192</f>
        <v>#REF!</v>
      </c>
      <c r="S193" s="930" t="e">
        <f>R192</f>
        <v>#REF!</v>
      </c>
      <c r="T193" s="931" t="e">
        <f>T192</f>
        <v>#REF!</v>
      </c>
      <c r="U193" s="878"/>
      <c r="V193" s="861">
        <f>VLOOKUP(+D193,NFL!$F$341:$I$383,4,FALSE)</f>
        <v>21.32</v>
      </c>
      <c r="Z193" s="956" t="str">
        <f>H192</f>
        <v>Indianapolis</v>
      </c>
      <c r="AA193" s="957" t="e">
        <f>I192</f>
        <v>#REF!</v>
      </c>
      <c r="AB193" s="479"/>
      <c r="AC193" s="479"/>
      <c r="AN193" s="918"/>
      <c r="AO193" s="918"/>
      <c r="AP193" s="918"/>
      <c r="AQ193" s="918"/>
      <c r="BR193" s="479"/>
      <c r="BS193" s="479"/>
      <c r="BT193" s="479"/>
      <c r="BU193" s="479"/>
      <c r="BV193" s="479"/>
      <c r="BW193" s="479"/>
    </row>
    <row r="194" spans="1:94" s="605" customFormat="1" ht="5" customHeight="1" x14ac:dyDescent="0.8">
      <c r="A194" s="940"/>
      <c r="B194" s="882"/>
      <c r="C194" s="916"/>
      <c r="D194" s="882"/>
      <c r="E194" s="912"/>
      <c r="F194" s="882"/>
      <c r="G194" s="882"/>
      <c r="H194" s="882"/>
      <c r="I194" s="882"/>
      <c r="J194" s="885"/>
      <c r="K194" s="885"/>
      <c r="L194" s="490"/>
      <c r="M194" s="916"/>
      <c r="N194" s="927"/>
      <c r="O194" s="927"/>
      <c r="P194" s="927"/>
      <c r="Q194" s="924"/>
      <c r="R194" s="927"/>
      <c r="S194" s="927"/>
      <c r="T194" s="927"/>
      <c r="U194" s="924"/>
      <c r="V194" s="898"/>
      <c r="Z194" s="747"/>
      <c r="AA194" s="747"/>
      <c r="AD194" s="479"/>
      <c r="AE194" s="479"/>
      <c r="AF194" s="479"/>
      <c r="AG194" s="479"/>
      <c r="AH194" s="479"/>
      <c r="AI194" s="479"/>
      <c r="AJ194" s="479"/>
      <c r="AK194" s="479"/>
      <c r="AL194" s="479"/>
      <c r="AM194" s="479"/>
      <c r="AN194" s="874"/>
      <c r="AO194" s="874"/>
      <c r="AP194" s="874"/>
      <c r="AQ194" s="874"/>
      <c r="AS194" s="479"/>
      <c r="AT194" s="479"/>
      <c r="AU194" s="479"/>
      <c r="AV194" s="479"/>
      <c r="AW194" s="479"/>
      <c r="AX194" s="479"/>
      <c r="AY194" s="479"/>
      <c r="AZ194" s="479"/>
      <c r="BA194" s="479"/>
      <c r="BB194" s="479"/>
      <c r="BC194" s="479"/>
      <c r="BD194" s="479"/>
      <c r="BE194" s="479"/>
      <c r="BF194" s="479"/>
      <c r="BG194" s="479"/>
      <c r="BH194" s="479"/>
      <c r="BI194" s="479"/>
      <c r="BJ194" s="479"/>
      <c r="BK194" s="479"/>
      <c r="BL194" s="479"/>
      <c r="BM194" s="479"/>
      <c r="BN194" s="479"/>
      <c r="BO194" s="479"/>
      <c r="BP194" s="479"/>
      <c r="BQ194" s="479"/>
      <c r="BX194" s="479"/>
      <c r="BY194" s="479"/>
      <c r="BZ194" s="479"/>
      <c r="CA194" s="479"/>
      <c r="CB194" s="479"/>
      <c r="CC194" s="479"/>
      <c r="CD194" s="479"/>
      <c r="CE194" s="479"/>
      <c r="CF194" s="479"/>
    </row>
    <row r="195" spans="1:94" s="479" customFormat="1" ht="15" customHeight="1" x14ac:dyDescent="0.8">
      <c r="A195" s="938">
        <v>243</v>
      </c>
      <c r="B195" s="486">
        <f>AD204</f>
        <v>0.41666666666666663</v>
      </c>
      <c r="C195" s="609"/>
      <c r="D195" s="486" t="str">
        <f>AF203</f>
        <v>Cleveland</v>
      </c>
      <c r="E195" s="853">
        <f>IF(+D195=F195,-J195,+J195)</f>
        <v>1</v>
      </c>
      <c r="F195" s="486" t="str">
        <f>AJ203</f>
        <v>New England</v>
      </c>
      <c r="G195" s="486" t="str">
        <f>AK203</f>
        <v>Cleveland</v>
      </c>
      <c r="H195" s="880" t="str">
        <f>AN203</f>
        <v>Cleveland</v>
      </c>
      <c r="I195" s="880" t="e">
        <f>AQ203</f>
        <v>#REF!</v>
      </c>
      <c r="J195" s="601">
        <f>AL203</f>
        <v>1</v>
      </c>
      <c r="K195" s="601">
        <f>AM203</f>
        <v>45</v>
      </c>
      <c r="L195" s="882" t="str">
        <f>D195</f>
        <v>Cleveland</v>
      </c>
      <c r="M195" s="73"/>
      <c r="N195" s="926">
        <v>5</v>
      </c>
      <c r="O195" s="927">
        <v>4</v>
      </c>
      <c r="P195" s="928">
        <v>0</v>
      </c>
      <c r="Q195" s="649"/>
      <c r="R195" s="926" t="e">
        <f>VLOOKUP(+$D195,NFL!#REF!,9,FALSE)</f>
        <v>#REF!</v>
      </c>
      <c r="S195" s="927" t="e">
        <f>VLOOKUP(+$D195,NFL!#REF!,10,FALSE)</f>
        <v>#REF!</v>
      </c>
      <c r="T195" s="928" t="e">
        <f>VLOOKUP(+$D195,NFL!#REF!,11,FALSE)</f>
        <v>#REF!</v>
      </c>
      <c r="U195" s="878"/>
      <c r="V195" s="853">
        <f>VLOOKUP(+D195,NFL!$F$347:$I$383,4,FALSE)</f>
        <v>23.13</v>
      </c>
      <c r="Z195" s="955"/>
      <c r="AA195" s="795"/>
      <c r="AB195" s="918"/>
      <c r="AC195" s="918"/>
      <c r="AD195" s="918"/>
      <c r="AE195" s="918"/>
      <c r="AF195" s="918"/>
      <c r="AG195" s="918"/>
      <c r="AH195" s="918"/>
      <c r="AI195" s="918"/>
      <c r="AJ195" s="918"/>
      <c r="AK195" s="918"/>
      <c r="AL195" s="918"/>
      <c r="AM195" s="918"/>
      <c r="AN195" s="918"/>
      <c r="AO195" s="918"/>
      <c r="AP195" s="918"/>
      <c r="AQ195" s="918"/>
      <c r="AS195" s="918"/>
      <c r="AT195" s="918"/>
      <c r="AU195" s="918"/>
      <c r="AV195" s="918"/>
      <c r="AW195" s="918"/>
      <c r="AX195" s="918"/>
      <c r="AY195" s="918"/>
      <c r="AZ195" s="918"/>
      <c r="BA195" s="918"/>
      <c r="BB195" s="918"/>
      <c r="BC195" s="918"/>
      <c r="BD195" s="918"/>
      <c r="BE195" s="918"/>
      <c r="BF195" s="918"/>
      <c r="BG195" s="918"/>
      <c r="BH195" s="918"/>
      <c r="BI195" s="918"/>
      <c r="BJ195" s="918"/>
      <c r="BK195" s="918"/>
      <c r="BL195" s="918"/>
      <c r="BM195" s="918"/>
      <c r="BN195" s="918"/>
      <c r="BO195" s="918"/>
      <c r="BP195" s="918"/>
      <c r="BQ195" s="605"/>
      <c r="BR195" s="605"/>
      <c r="BS195" s="605"/>
      <c r="BT195" s="605"/>
      <c r="BU195" s="605"/>
      <c r="BV195" s="605"/>
      <c r="BW195" s="605"/>
      <c r="BX195" s="605"/>
      <c r="BY195" s="605"/>
      <c r="BZ195" s="605"/>
      <c r="CA195" s="605"/>
      <c r="CB195" s="605"/>
      <c r="CC195" s="605"/>
      <c r="CD195" s="605"/>
      <c r="CE195" s="605"/>
      <c r="CF195" s="605"/>
      <c r="CG195" s="605"/>
      <c r="CH195" s="605"/>
      <c r="CI195" s="605"/>
      <c r="CJ195" s="605"/>
      <c r="CK195" s="605"/>
      <c r="CL195" s="605"/>
      <c r="CM195" s="605"/>
      <c r="CN195" s="605"/>
      <c r="CO195" s="605"/>
      <c r="CP195" s="605"/>
    </row>
    <row r="196" spans="1:94" s="918" customFormat="1" ht="15" customHeight="1" x14ac:dyDescent="0.8">
      <c r="A196" s="941">
        <f>+A195+1</f>
        <v>244</v>
      </c>
      <c r="B196" s="487" t="str">
        <f>AE203</f>
        <v>CBS</v>
      </c>
      <c r="C196" s="603"/>
      <c r="D196" s="609" t="str">
        <f>AH203</f>
        <v>New England</v>
      </c>
      <c r="E196" s="861">
        <f>K195</f>
        <v>45</v>
      </c>
      <c r="F196" s="609"/>
      <c r="G196" s="609"/>
      <c r="H196" s="889"/>
      <c r="I196" s="889"/>
      <c r="J196" s="123"/>
      <c r="K196" s="123"/>
      <c r="L196" s="361" t="str">
        <f>+D196</f>
        <v>New England</v>
      </c>
      <c r="M196" s="253"/>
      <c r="N196" s="929">
        <v>5</v>
      </c>
      <c r="O196" s="930">
        <v>4</v>
      </c>
      <c r="P196" s="931">
        <v>0</v>
      </c>
      <c r="Q196" s="649"/>
      <c r="R196" s="929" t="e">
        <f>S195</f>
        <v>#REF!</v>
      </c>
      <c r="S196" s="930" t="e">
        <f>R195</f>
        <v>#REF!</v>
      </c>
      <c r="T196" s="931" t="e">
        <f>T195</f>
        <v>#REF!</v>
      </c>
      <c r="U196" s="878"/>
      <c r="V196" s="861">
        <f>VLOOKUP(+D196,NFL!$F$347:$I$383,4,FALSE)</f>
        <v>21.99</v>
      </c>
      <c r="Z196" s="956" t="str">
        <f>H195</f>
        <v>Cleveland</v>
      </c>
      <c r="AA196" s="957" t="e">
        <f>I195</f>
        <v>#REF!</v>
      </c>
      <c r="BQ196" s="605"/>
      <c r="BR196" s="874" t="e">
        <f>All!#REF!</f>
        <v>#REF!</v>
      </c>
      <c r="BS196" s="874" t="e">
        <f>All!#REF!</f>
        <v>#REF!</v>
      </c>
    </row>
    <row r="197" spans="1:94" s="605" customFormat="1" ht="5" customHeight="1" x14ac:dyDescent="0.8">
      <c r="A197" s="940"/>
      <c r="B197" s="882"/>
      <c r="C197" s="916"/>
      <c r="D197" s="882"/>
      <c r="E197" s="912"/>
      <c r="F197" s="882"/>
      <c r="G197" s="882"/>
      <c r="H197" s="882"/>
      <c r="I197" s="882"/>
      <c r="J197" s="885"/>
      <c r="K197" s="885"/>
      <c r="M197" s="916"/>
      <c r="N197" s="927"/>
      <c r="O197" s="927"/>
      <c r="P197" s="927"/>
      <c r="Q197" s="924"/>
      <c r="R197" s="927"/>
      <c r="S197" s="927"/>
      <c r="T197" s="927"/>
      <c r="U197" s="924"/>
      <c r="V197" s="898"/>
      <c r="Z197" s="747"/>
      <c r="AA197" s="747"/>
      <c r="AB197" s="874" t="str">
        <f>All!B957</f>
        <v>Sat</v>
      </c>
      <c r="AC197" s="908">
        <f>All!C957</f>
        <v>44527</v>
      </c>
      <c r="AD197" s="907">
        <f>All!D957-3/24</f>
        <v>0.41666666666666663</v>
      </c>
      <c r="AE197" s="874">
        <f>All!E957</f>
        <v>0</v>
      </c>
      <c r="AF197" s="874" t="str">
        <f>All!F957</f>
        <v>Louisiana Tech</v>
      </c>
      <c r="AG197" s="874" t="str">
        <f>All!G957</f>
        <v>CUSA</v>
      </c>
      <c r="AH197" s="874" t="str">
        <f>All!H957</f>
        <v>Rice</v>
      </c>
      <c r="AI197" s="874" t="str">
        <f>All!I957</f>
        <v>CUSA</v>
      </c>
      <c r="AJ197" s="874" t="str">
        <f>All!J957</f>
        <v>Louisiana Tech</v>
      </c>
      <c r="AK197" s="874" t="str">
        <f>All!K957</f>
        <v>Rice</v>
      </c>
      <c r="AL197" s="909">
        <f>All!L957</f>
        <v>3.5</v>
      </c>
      <c r="AM197" s="910">
        <f>All!M957</f>
        <v>53.5</v>
      </c>
      <c r="AN197" s="910" t="str">
        <f>All!T957</f>
        <v>Rice</v>
      </c>
      <c r="AO197" s="910" t="e">
        <f>All!#REF!</f>
        <v>#REF!</v>
      </c>
      <c r="AP197" s="910"/>
      <c r="AQ197" s="910" t="e">
        <f>All!#REF!</f>
        <v>#REF!</v>
      </c>
      <c r="AS197" s="874">
        <f>All!V957</f>
        <v>0</v>
      </c>
      <c r="AT197" s="874">
        <f>All!W957</f>
        <v>0</v>
      </c>
      <c r="AU197" s="874" t="str">
        <f>All!X957</f>
        <v>DNP</v>
      </c>
      <c r="AV197" s="874">
        <f>All!Y957</f>
        <v>0</v>
      </c>
      <c r="AW197" s="874">
        <f>All!Z957</f>
        <v>0</v>
      </c>
      <c r="AX197" s="874" t="e">
        <f>All!#REF!</f>
        <v>#REF!</v>
      </c>
      <c r="AY197" s="874" t="e">
        <f>All!#REF!</f>
        <v>#REF!</v>
      </c>
      <c r="AZ197" s="874" t="e">
        <f>All!#REF!</f>
        <v>#REF!</v>
      </c>
      <c r="BA197" s="874" t="e">
        <f>All!#REF!</f>
        <v>#REF!</v>
      </c>
      <c r="BB197" s="874" t="e">
        <f>All!#REF!</f>
        <v>#REF!</v>
      </c>
      <c r="BC197" s="874" t="e">
        <f>All!#REF!</f>
        <v>#REF!</v>
      </c>
      <c r="BD197" s="874" t="e">
        <f>All!#REF!</f>
        <v>#REF!</v>
      </c>
      <c r="BE197" s="874" t="e">
        <f>All!#REF!</f>
        <v>#REF!</v>
      </c>
      <c r="BF197" s="874" t="e">
        <f>All!#REF!</f>
        <v>#REF!</v>
      </c>
      <c r="BG197" s="874" t="e">
        <f>All!#REF!</f>
        <v>#REF!</v>
      </c>
      <c r="BH197" s="874" t="e">
        <f>All!#REF!</f>
        <v>#REF!</v>
      </c>
      <c r="BI197" s="874" t="e">
        <f>All!#REF!</f>
        <v>#REF!</v>
      </c>
      <c r="BJ197" s="874" t="e">
        <f>All!#REF!</f>
        <v>#REF!</v>
      </c>
      <c r="BK197" s="874" t="e">
        <f>All!#REF!</f>
        <v>#REF!</v>
      </c>
      <c r="BL197" s="874" t="e">
        <f>All!#REF!</f>
        <v>#REF!</v>
      </c>
      <c r="BM197" s="874" t="e">
        <f>All!#REF!</f>
        <v>#REF!</v>
      </c>
      <c r="BN197" s="874" t="e">
        <f>All!#REF!</f>
        <v>#REF!</v>
      </c>
      <c r="BO197" s="874" t="e">
        <f>All!#REF!</f>
        <v>#REF!</v>
      </c>
      <c r="BP197" s="874" t="e">
        <f>All!#REF!</f>
        <v>#REF!</v>
      </c>
      <c r="BQ197" s="874" t="e">
        <f>All!#REF!</f>
        <v>#REF!</v>
      </c>
    </row>
    <row r="198" spans="1:94" s="479" customFormat="1" ht="15" customHeight="1" x14ac:dyDescent="0.8">
      <c r="A198" s="938">
        <v>247</v>
      </c>
      <c r="B198" s="486">
        <f>AD206</f>
        <v>0.41666666666666663</v>
      </c>
      <c r="C198" s="609"/>
      <c r="D198" s="486" t="str">
        <f>AF204</f>
        <v>Buffalo</v>
      </c>
      <c r="E198" s="853">
        <f>IF(+D198=F198,-J198,+J198)</f>
        <v>-13</v>
      </c>
      <c r="F198" s="486" t="str">
        <f>AJ204</f>
        <v>Buffalo</v>
      </c>
      <c r="G198" s="486" t="str">
        <f>AK204</f>
        <v>NY Jets</v>
      </c>
      <c r="H198" s="880" t="str">
        <f>AN204</f>
        <v>Buffalo</v>
      </c>
      <c r="I198" s="880" t="e">
        <f>AQ204</f>
        <v>#REF!</v>
      </c>
      <c r="J198" s="601">
        <f>AL204</f>
        <v>13</v>
      </c>
      <c r="K198" s="601">
        <f>AM204</f>
        <v>47.5</v>
      </c>
      <c r="L198" s="882" t="str">
        <f>D198</f>
        <v>Buffalo</v>
      </c>
      <c r="M198" s="73"/>
      <c r="N198" s="926">
        <v>4</v>
      </c>
      <c r="O198" s="927">
        <v>3</v>
      </c>
      <c r="P198" s="928">
        <v>1</v>
      </c>
      <c r="Q198" s="924"/>
      <c r="R198" s="926" t="e">
        <f>VLOOKUP(+$D198,NFL!#REF!,9,FALSE)</f>
        <v>#REF!</v>
      </c>
      <c r="S198" s="927" t="e">
        <f>VLOOKUP(+$D198,NFL!#REF!,10,FALSE)</f>
        <v>#REF!</v>
      </c>
      <c r="T198" s="928" t="e">
        <f>VLOOKUP(+$D198,NFL!#REF!,11,FALSE)</f>
        <v>#REF!</v>
      </c>
      <c r="U198" s="916"/>
      <c r="V198" s="853">
        <f>VLOOKUP(+D198,NFL!$F$347:$I$383,4,FALSE)</f>
        <v>25.22</v>
      </c>
      <c r="X198" s="918"/>
      <c r="Y198" s="918"/>
      <c r="Z198" s="955"/>
      <c r="AA198" s="795"/>
      <c r="AB198" s="918"/>
      <c r="AC198" s="918"/>
      <c r="AD198" s="469"/>
      <c r="AE198" s="914"/>
      <c r="AF198" s="176"/>
      <c r="AG198" s="434"/>
      <c r="AH198" s="176"/>
      <c r="AI198" s="434"/>
      <c r="AJ198" s="432"/>
      <c r="AK198" s="917"/>
      <c r="AL198" s="918"/>
      <c r="AM198" s="918"/>
      <c r="AN198" s="918"/>
      <c r="AO198" s="918"/>
      <c r="AP198" s="918"/>
      <c r="AQ198" s="918"/>
      <c r="AS198" s="918"/>
      <c r="AT198" s="918"/>
      <c r="AU198" s="918"/>
      <c r="AV198" s="918"/>
      <c r="AW198" s="918"/>
      <c r="AX198" s="918"/>
      <c r="AY198" s="918"/>
      <c r="AZ198" s="918"/>
      <c r="BA198" s="918"/>
      <c r="BB198" s="918"/>
      <c r="BC198" s="918"/>
      <c r="BD198" s="918"/>
      <c r="BE198" s="918"/>
      <c r="BF198" s="918"/>
      <c r="BG198" s="918"/>
      <c r="BH198" s="918"/>
      <c r="BI198" s="918"/>
      <c r="BJ198" s="918"/>
      <c r="BK198" s="918"/>
      <c r="BL198" s="918"/>
      <c r="BM198" s="918"/>
      <c r="BN198" s="918"/>
      <c r="BO198" s="918"/>
      <c r="BP198" s="918"/>
      <c r="BQ198" s="605"/>
      <c r="BR198" s="605"/>
      <c r="BS198" s="605"/>
      <c r="BT198" s="605"/>
      <c r="BU198" s="605"/>
      <c r="BV198" s="605"/>
      <c r="BW198" s="605"/>
      <c r="BX198" s="605"/>
      <c r="BY198" s="605"/>
      <c r="BZ198" s="605"/>
      <c r="CA198" s="605"/>
      <c r="CB198" s="605"/>
      <c r="CC198" s="605"/>
      <c r="CD198" s="605"/>
      <c r="CE198" s="605"/>
      <c r="CF198" s="605"/>
      <c r="CG198" s="605"/>
      <c r="CH198" s="605"/>
      <c r="CI198" s="605"/>
      <c r="CJ198" s="605"/>
      <c r="CK198" s="605"/>
      <c r="CL198" s="605"/>
      <c r="CM198" s="605"/>
      <c r="CN198" s="605"/>
      <c r="CO198" s="605"/>
      <c r="CP198" s="605"/>
    </row>
    <row r="199" spans="1:94" s="605" customFormat="1" ht="15" customHeight="1" x14ac:dyDescent="0.8">
      <c r="A199" s="941">
        <f>+A198+1</f>
        <v>248</v>
      </c>
      <c r="B199" s="487" t="str">
        <f>AE204</f>
        <v>CBS</v>
      </c>
      <c r="C199" s="603"/>
      <c r="D199" s="609" t="str">
        <f>AH204</f>
        <v>NY Jets</v>
      </c>
      <c r="E199" s="861">
        <f>K198</f>
        <v>47.5</v>
      </c>
      <c r="F199" s="609"/>
      <c r="G199" s="609"/>
      <c r="H199" s="889"/>
      <c r="I199" s="889"/>
      <c r="J199" s="123"/>
      <c r="K199" s="123"/>
      <c r="L199" s="879" t="str">
        <f>+D199</f>
        <v>NY Jets</v>
      </c>
      <c r="M199" s="253"/>
      <c r="N199" s="929">
        <v>2</v>
      </c>
      <c r="O199" s="930">
        <v>6</v>
      </c>
      <c r="P199" s="931">
        <v>0</v>
      </c>
      <c r="Q199" s="924"/>
      <c r="R199" s="929" t="e">
        <f>S198</f>
        <v>#REF!</v>
      </c>
      <c r="S199" s="930" t="e">
        <f>R198</f>
        <v>#REF!</v>
      </c>
      <c r="T199" s="931" t="e">
        <f>T198</f>
        <v>#REF!</v>
      </c>
      <c r="U199" s="916"/>
      <c r="V199" s="861">
        <f>VLOOKUP(+D199,NFL!$F$347:$I$383,4,FALSE)</f>
        <v>12.35</v>
      </c>
      <c r="X199" s="918"/>
      <c r="Y199" s="918"/>
      <c r="Z199" s="956" t="str">
        <f>H198</f>
        <v>Buffalo</v>
      </c>
      <c r="AA199" s="957" t="e">
        <f>I198</f>
        <v>#REF!</v>
      </c>
      <c r="AB199" s="918"/>
      <c r="AC199" s="918"/>
      <c r="AD199" s="469">
        <f>NFL!D160-3/24</f>
        <v>0.71875</v>
      </c>
      <c r="AE199" s="914" t="str">
        <f>NFL!E160</f>
        <v>Fox</v>
      </c>
      <c r="AF199" s="176" t="str">
        <f>NFL!F160</f>
        <v>Baltimore</v>
      </c>
      <c r="AG199" s="434" t="e">
        <f t="shared" ref="AG199:AG217" si="0">VLOOKUP(+AF199,$F$433:$G$453,2,FALSE)</f>
        <v>#N/A</v>
      </c>
      <c r="AH199" s="176" t="str">
        <f>NFL!H160</f>
        <v>Miami</v>
      </c>
      <c r="AI199" s="434" t="e">
        <f t="shared" ref="AI199:AI217" si="1">VLOOKUP(+AH199,$F$433:$G$453,2,FALSE)</f>
        <v>#N/A</v>
      </c>
      <c r="AJ199" s="432" t="str">
        <f>NFL!J160</f>
        <v>Baltimore</v>
      </c>
      <c r="AK199" s="917" t="str">
        <f>NFL!K160</f>
        <v>Miami</v>
      </c>
      <c r="AL199" s="918"/>
      <c r="AM199" s="918"/>
      <c r="AN199" s="918"/>
      <c r="AO199" s="918"/>
      <c r="AP199" s="918"/>
      <c r="AQ199" s="918"/>
      <c r="AS199" s="918"/>
      <c r="AT199" s="918"/>
      <c r="AU199" s="918"/>
      <c r="AV199" s="918"/>
      <c r="AW199" s="918"/>
      <c r="AX199" s="918"/>
      <c r="AY199" s="918"/>
      <c r="AZ199" s="918"/>
      <c r="BA199" s="918"/>
      <c r="BB199" s="918"/>
      <c r="BC199" s="918"/>
      <c r="BD199" s="918"/>
      <c r="BE199" s="918"/>
      <c r="BF199" s="918"/>
      <c r="BG199" s="918"/>
      <c r="BH199" s="918"/>
      <c r="BI199" s="918"/>
      <c r="BJ199" s="918"/>
      <c r="BK199" s="918"/>
      <c r="BL199" s="918"/>
      <c r="BM199" s="918"/>
      <c r="BN199" s="918"/>
      <c r="BO199" s="918"/>
      <c r="BP199" s="918"/>
      <c r="BR199" s="479"/>
      <c r="BS199" s="479"/>
      <c r="BT199" s="479"/>
      <c r="BU199" s="479"/>
      <c r="BV199" s="479"/>
      <c r="BW199" s="479"/>
      <c r="BX199" s="479"/>
      <c r="BY199" s="479"/>
      <c r="BZ199" s="479"/>
      <c r="CA199" s="479"/>
      <c r="CB199" s="479"/>
      <c r="CC199" s="479"/>
      <c r="CD199" s="479"/>
      <c r="CE199" s="479"/>
      <c r="CF199" s="479"/>
      <c r="CG199" s="479"/>
      <c r="CH199" s="479"/>
      <c r="CI199" s="479"/>
      <c r="CJ199" s="479"/>
      <c r="CK199" s="479"/>
      <c r="CL199" s="479"/>
      <c r="CM199" s="479"/>
      <c r="CN199" s="479"/>
      <c r="CO199" s="479"/>
      <c r="CP199" s="479"/>
    </row>
    <row r="200" spans="1:94" s="605" customFormat="1" ht="5" customHeight="1" x14ac:dyDescent="0.8">
      <c r="A200" s="940"/>
      <c r="B200" s="882"/>
      <c r="C200" s="916"/>
      <c r="D200" s="882"/>
      <c r="E200" s="912"/>
      <c r="F200" s="882"/>
      <c r="G200" s="882"/>
      <c r="H200" s="882"/>
      <c r="I200" s="882"/>
      <c r="J200" s="885"/>
      <c r="K200" s="885"/>
      <c r="L200" s="882"/>
      <c r="M200" s="916"/>
      <c r="N200" s="927"/>
      <c r="O200" s="927"/>
      <c r="P200" s="927"/>
      <c r="Q200" s="924"/>
      <c r="R200" s="927"/>
      <c r="S200" s="927"/>
      <c r="T200" s="927"/>
      <c r="U200" s="924"/>
      <c r="V200" s="898"/>
      <c r="X200" s="918"/>
      <c r="Y200" s="918"/>
      <c r="Z200" s="747"/>
      <c r="AA200" s="747"/>
      <c r="AB200" s="918"/>
      <c r="AC200" s="918"/>
      <c r="AD200" s="469">
        <f>NFL!D161-3/24</f>
        <v>0.41666666666666663</v>
      </c>
      <c r="AE200" s="914" t="str">
        <f>NFL!E161</f>
        <v>Fox</v>
      </c>
      <c r="AF200" s="176" t="str">
        <f>NFL!F161</f>
        <v>Atlanta</v>
      </c>
      <c r="AG200" s="434" t="e">
        <f t="shared" si="0"/>
        <v>#N/A</v>
      </c>
      <c r="AH200" s="176" t="str">
        <f>NFL!H161</f>
        <v>Dallas</v>
      </c>
      <c r="AI200" s="434" t="e">
        <f t="shared" si="1"/>
        <v>#N/A</v>
      </c>
      <c r="AJ200" s="432" t="str">
        <f>NFL!J161</f>
        <v>Dallas</v>
      </c>
      <c r="AK200" s="917" t="str">
        <f>NFL!K161</f>
        <v>Atlanta</v>
      </c>
      <c r="AL200" s="432">
        <f>NFL!L161</f>
        <v>9.5</v>
      </c>
      <c r="AM200" s="917">
        <f>NFL!M161</f>
        <v>54.5</v>
      </c>
      <c r="AN200" s="917" t="str">
        <f>NFL!T161</f>
        <v>Dallas</v>
      </c>
      <c r="AO200" s="917" t="e">
        <f>NFL!#REF!</f>
        <v>#REF!</v>
      </c>
      <c r="AP200" s="917"/>
      <c r="AQ200" s="917" t="e">
        <f>NFL!#REF!</f>
        <v>#REF!</v>
      </c>
      <c r="AS200" s="917"/>
      <c r="AT200" s="917"/>
      <c r="AU200" s="917"/>
      <c r="AV200" s="917"/>
      <c r="AW200" s="918"/>
      <c r="AX200" s="918"/>
      <c r="AY200" s="918"/>
      <c r="AZ200" s="918"/>
      <c r="BA200" s="918"/>
      <c r="BB200" s="918"/>
      <c r="BC200" s="918"/>
      <c r="BD200" s="918"/>
      <c r="BE200" s="918"/>
      <c r="BF200" s="918"/>
      <c r="BG200" s="918"/>
      <c r="BH200" s="918"/>
      <c r="BI200" s="918"/>
      <c r="BJ200" s="918"/>
      <c r="BK200" s="918"/>
      <c r="BL200" s="918"/>
      <c r="BM200" s="918"/>
      <c r="BN200" s="918"/>
      <c r="BO200" s="918"/>
      <c r="BP200" s="918"/>
      <c r="BQ200" s="479"/>
    </row>
    <row r="201" spans="1:94" s="918" customFormat="1" ht="15" customHeight="1" x14ac:dyDescent="0.8">
      <c r="A201" s="938">
        <v>253</v>
      </c>
      <c r="B201" s="486">
        <f>AD205</f>
        <v>0.41666666666666663</v>
      </c>
      <c r="C201" s="609"/>
      <c r="D201" s="486" t="str">
        <f>AF205</f>
        <v>Detroit</v>
      </c>
      <c r="E201" s="853">
        <f>IF(+D201=F201,-J201,+J201)</f>
        <v>9.5</v>
      </c>
      <c r="F201" s="486" t="str">
        <f>AJ205</f>
        <v>Pittsburgh</v>
      </c>
      <c r="G201" s="486" t="str">
        <f>AK205</f>
        <v>Detroit</v>
      </c>
      <c r="H201" s="880" t="str">
        <f>AN205</f>
        <v>Detroit</v>
      </c>
      <c r="I201" s="880" t="e">
        <f>AQ205</f>
        <v>#REF!</v>
      </c>
      <c r="J201" s="601">
        <f>AL205</f>
        <v>9.5</v>
      </c>
      <c r="K201" s="601">
        <f>AM205</f>
        <v>43.5</v>
      </c>
      <c r="L201" s="882" t="str">
        <f>D201</f>
        <v>Detroit</v>
      </c>
      <c r="M201" s="253"/>
      <c r="N201" s="926">
        <v>4</v>
      </c>
      <c r="O201" s="927">
        <v>4</v>
      </c>
      <c r="P201" s="928">
        <v>0</v>
      </c>
      <c r="Q201" s="924"/>
      <c r="R201" s="926" t="e">
        <f>VLOOKUP(+$D201,NFL!#REF!,9,FALSE)</f>
        <v>#REF!</v>
      </c>
      <c r="S201" s="927" t="e">
        <f>VLOOKUP(+$D201,NFL!#REF!,10,FALSE)</f>
        <v>#REF!</v>
      </c>
      <c r="T201" s="928" t="e">
        <f>VLOOKUP(+$D201,NFL!#REF!,11,FALSE)</f>
        <v>#REF!</v>
      </c>
      <c r="U201" s="916"/>
      <c r="V201" s="853">
        <f>VLOOKUP(+D201,NFL!$F$347:$I$383,4,FALSE)</f>
        <v>10.83</v>
      </c>
      <c r="Z201" s="955"/>
      <c r="AA201" s="795"/>
      <c r="AD201" s="469">
        <f>NFL!D162-3/24</f>
        <v>0.41666666666666663</v>
      </c>
      <c r="AE201" s="914" t="str">
        <f>NFL!E162</f>
        <v>CBS</v>
      </c>
      <c r="AF201" s="176" t="str">
        <f>NFL!F162</f>
        <v>New Orleans</v>
      </c>
      <c r="AG201" s="434" t="e">
        <f t="shared" si="0"/>
        <v>#N/A</v>
      </c>
      <c r="AH201" s="176" t="str">
        <f>NFL!H162</f>
        <v>Tennessee</v>
      </c>
      <c r="AI201" s="434" t="e">
        <f t="shared" si="1"/>
        <v>#N/A</v>
      </c>
      <c r="AJ201" s="432" t="str">
        <f>NFL!J162</f>
        <v>Tennessee</v>
      </c>
      <c r="AK201" s="917" t="str">
        <f>NFL!K162</f>
        <v>New Orleans</v>
      </c>
      <c r="AL201" s="432">
        <f>NFL!L162</f>
        <v>3</v>
      </c>
      <c r="AM201" s="917">
        <f>NFL!M162</f>
        <v>44.5</v>
      </c>
      <c r="AN201" s="917" t="str">
        <f>NFL!T162</f>
        <v>Tennessee</v>
      </c>
      <c r="AO201" s="917" t="e">
        <f>NFL!#REF!</f>
        <v>#REF!</v>
      </c>
      <c r="AP201" s="917"/>
      <c r="AQ201" s="917" t="e">
        <f>NFL!#REF!</f>
        <v>#REF!</v>
      </c>
      <c r="AS201" s="917"/>
      <c r="AT201" s="917"/>
      <c r="AU201" s="917"/>
      <c r="AV201" s="917"/>
      <c r="BQ201" s="605"/>
      <c r="BS201" s="874" t="e">
        <f>All!#REF!</f>
        <v>#REF!</v>
      </c>
    </row>
    <row r="202" spans="1:94" s="605" customFormat="1" ht="15" customHeight="1" x14ac:dyDescent="0.8">
      <c r="A202" s="941">
        <f>+A201+1</f>
        <v>254</v>
      </c>
      <c r="B202" s="487" t="str">
        <f>AE205</f>
        <v>Fox</v>
      </c>
      <c r="C202" s="603"/>
      <c r="D202" s="609" t="str">
        <f>AH205</f>
        <v>Pittsburgh</v>
      </c>
      <c r="E202" s="861">
        <f>K201</f>
        <v>43.5</v>
      </c>
      <c r="F202" s="609"/>
      <c r="G202" s="609"/>
      <c r="H202" s="889"/>
      <c r="I202" s="889"/>
      <c r="J202" s="123"/>
      <c r="K202" s="123"/>
      <c r="L202" s="879" t="str">
        <f>+D202</f>
        <v>Pittsburgh</v>
      </c>
      <c r="M202" s="73"/>
      <c r="N202" s="929">
        <v>3</v>
      </c>
      <c r="O202" s="930">
        <v>5</v>
      </c>
      <c r="P202" s="931">
        <v>0</v>
      </c>
      <c r="Q202" s="924"/>
      <c r="R202" s="929" t="e">
        <f>S201</f>
        <v>#REF!</v>
      </c>
      <c r="S202" s="930" t="e">
        <f>R201</f>
        <v>#REF!</v>
      </c>
      <c r="T202" s="931" t="e">
        <f>T201</f>
        <v>#REF!</v>
      </c>
      <c r="U202" s="916"/>
      <c r="V202" s="861">
        <f>VLOOKUP(+D202,NFL!$F$347:$I$383,4,FALSE)</f>
        <v>20.96</v>
      </c>
      <c r="X202" s="918"/>
      <c r="Y202" s="918"/>
      <c r="Z202" s="956" t="str">
        <f>H201</f>
        <v>Detroit</v>
      </c>
      <c r="AA202" s="957" t="e">
        <f>I201</f>
        <v>#REF!</v>
      </c>
      <c r="AB202" s="874" t="str">
        <f>All!B962</f>
        <v>Sat</v>
      </c>
      <c r="AC202" s="908">
        <f>All!C962</f>
        <v>44527</v>
      </c>
      <c r="AD202" s="469">
        <f>NFL!D163-3/24</f>
        <v>0.41666666666666663</v>
      </c>
      <c r="AE202" s="914" t="str">
        <f>NFL!E163</f>
        <v>CBS</v>
      </c>
      <c r="AF202" s="176" t="str">
        <f>NFL!F163</f>
        <v>Jacksonville</v>
      </c>
      <c r="AG202" s="434" t="e">
        <f t="shared" si="0"/>
        <v>#N/A</v>
      </c>
      <c r="AH202" s="176" t="str">
        <f>NFL!H163</f>
        <v>Indianapolis</v>
      </c>
      <c r="AI202" s="434" t="e">
        <f t="shared" si="1"/>
        <v>#N/A</v>
      </c>
      <c r="AJ202" s="432" t="str">
        <f>NFL!J163</f>
        <v>Indianapolis</v>
      </c>
      <c r="AK202" s="917" t="str">
        <f>NFL!K163</f>
        <v>Jacksonville</v>
      </c>
      <c r="AL202" s="432">
        <f>NFL!L163</f>
        <v>10.5</v>
      </c>
      <c r="AM202" s="917">
        <f>NFL!M163</f>
        <v>47.5</v>
      </c>
      <c r="AN202" s="917" t="str">
        <f>NFL!T163</f>
        <v>Indianapolis</v>
      </c>
      <c r="AO202" s="917" t="e">
        <f>NFL!#REF!</f>
        <v>#REF!</v>
      </c>
      <c r="AP202" s="917"/>
      <c r="AQ202" s="917" t="e">
        <f>NFL!#REF!</f>
        <v>#REF!</v>
      </c>
      <c r="AS202" s="917"/>
      <c r="AT202" s="917"/>
      <c r="AU202" s="917"/>
      <c r="AV202" s="917"/>
      <c r="AW202" s="918"/>
      <c r="AX202" s="918"/>
      <c r="AY202" s="918"/>
      <c r="AZ202" s="918"/>
      <c r="BA202" s="918"/>
      <c r="BB202" s="918"/>
      <c r="BC202" s="918"/>
      <c r="BD202" s="918"/>
      <c r="BE202" s="918"/>
      <c r="BF202" s="918"/>
      <c r="BG202" s="918"/>
      <c r="BH202" s="918"/>
      <c r="BI202" s="918"/>
      <c r="BJ202" s="918"/>
      <c r="BK202" s="918"/>
      <c r="BL202" s="918"/>
      <c r="BM202" s="918"/>
      <c r="BN202" s="918"/>
      <c r="BO202" s="918"/>
      <c r="BP202" s="918"/>
      <c r="BQ202" s="918"/>
      <c r="BR202" s="918"/>
      <c r="BS202" s="479"/>
      <c r="BT202" s="479"/>
      <c r="BU202" s="479"/>
      <c r="BV202" s="479"/>
      <c r="BW202" s="479"/>
      <c r="BX202" s="479"/>
      <c r="BY202" s="479"/>
      <c r="BZ202" s="479"/>
      <c r="CA202" s="479"/>
      <c r="CB202" s="479"/>
      <c r="CC202" s="479"/>
      <c r="CD202" s="479"/>
      <c r="CE202" s="479"/>
      <c r="CF202" s="479"/>
      <c r="CG202" s="479"/>
      <c r="CH202" s="479"/>
      <c r="CI202" s="479"/>
      <c r="CJ202" s="479"/>
      <c r="CK202" s="479"/>
      <c r="CL202" s="479"/>
      <c r="CM202" s="479"/>
      <c r="CN202" s="479"/>
      <c r="CO202" s="479"/>
      <c r="CP202" s="479"/>
    </row>
    <row r="203" spans="1:94" s="479" customFormat="1" ht="5" customHeight="1" x14ac:dyDescent="0.8">
      <c r="A203" s="940"/>
      <c r="B203" s="882"/>
      <c r="C203" s="916"/>
      <c r="D203" s="882"/>
      <c r="E203" s="912"/>
      <c r="F203" s="882"/>
      <c r="G203" s="882"/>
      <c r="H203" s="882"/>
      <c r="I203" s="882"/>
      <c r="J203" s="885"/>
      <c r="K203" s="885"/>
      <c r="L203" s="882"/>
      <c r="M203" s="916"/>
      <c r="N203" s="927"/>
      <c r="O203" s="927"/>
      <c r="P203" s="927"/>
      <c r="Q203" s="924"/>
      <c r="R203" s="927"/>
      <c r="S203" s="927"/>
      <c r="T203" s="927"/>
      <c r="U203" s="924"/>
      <c r="V203" s="898"/>
      <c r="X203" s="918"/>
      <c r="Y203" s="918"/>
      <c r="Z203" s="747"/>
      <c r="AA203" s="747"/>
      <c r="AB203" s="918"/>
      <c r="AC203" s="918"/>
      <c r="AD203" s="469">
        <f>NFL!D164-3/24</f>
        <v>0.41666666666666663</v>
      </c>
      <c r="AE203" s="914" t="str">
        <f>NFL!E164</f>
        <v>CBS</v>
      </c>
      <c r="AF203" s="176" t="str">
        <f>NFL!F164</f>
        <v>Cleveland</v>
      </c>
      <c r="AG203" s="434" t="e">
        <f t="shared" si="0"/>
        <v>#N/A</v>
      </c>
      <c r="AH203" s="176" t="str">
        <f>NFL!H164</f>
        <v>New England</v>
      </c>
      <c r="AI203" s="434" t="e">
        <f t="shared" si="1"/>
        <v>#N/A</v>
      </c>
      <c r="AJ203" s="432" t="str">
        <f>NFL!J164</f>
        <v>New England</v>
      </c>
      <c r="AK203" s="917" t="str">
        <f>NFL!K164</f>
        <v>Cleveland</v>
      </c>
      <c r="AL203" s="432">
        <f>NFL!L164</f>
        <v>1</v>
      </c>
      <c r="AM203" s="917">
        <f>NFL!M164</f>
        <v>45</v>
      </c>
      <c r="AN203" s="917" t="str">
        <f>NFL!T164</f>
        <v>Cleveland</v>
      </c>
      <c r="AO203" s="917" t="e">
        <f>NFL!#REF!</f>
        <v>#REF!</v>
      </c>
      <c r="AP203" s="917"/>
      <c r="AQ203" s="917" t="e">
        <f>NFL!#REF!</f>
        <v>#REF!</v>
      </c>
      <c r="AS203" s="917"/>
      <c r="AT203" s="917"/>
      <c r="AU203" s="917"/>
      <c r="AV203" s="917"/>
      <c r="AW203" s="918"/>
      <c r="AX203" s="918"/>
      <c r="AY203" s="918"/>
      <c r="AZ203" s="918"/>
      <c r="BA203" s="918"/>
      <c r="BB203" s="918"/>
      <c r="BC203" s="918"/>
      <c r="BD203" s="918"/>
      <c r="BE203" s="918"/>
      <c r="BF203" s="918"/>
      <c r="BG203" s="918"/>
      <c r="BH203" s="918"/>
      <c r="BI203" s="918"/>
      <c r="BJ203" s="918"/>
      <c r="BK203" s="918"/>
      <c r="BL203" s="918"/>
      <c r="BM203" s="918"/>
      <c r="BN203" s="918"/>
      <c r="BO203" s="918"/>
      <c r="BP203" s="918"/>
      <c r="BQ203" s="918"/>
      <c r="BR203" s="918"/>
      <c r="BS203" s="605"/>
      <c r="BT203" s="605"/>
      <c r="BU203" s="605"/>
      <c r="BV203" s="605"/>
      <c r="BW203" s="605"/>
      <c r="BX203" s="605"/>
      <c r="BY203" s="605"/>
      <c r="BZ203" s="605"/>
      <c r="CA203" s="605"/>
      <c r="CB203" s="605"/>
      <c r="CC203" s="605"/>
      <c r="CD203" s="605"/>
      <c r="CE203" s="605"/>
      <c r="CF203" s="605"/>
      <c r="CG203" s="605"/>
      <c r="CH203" s="605"/>
      <c r="CI203" s="605"/>
      <c r="CJ203" s="605"/>
      <c r="CK203" s="605"/>
      <c r="CL203" s="605"/>
      <c r="CM203" s="605"/>
      <c r="CN203" s="605"/>
      <c r="CO203" s="605"/>
      <c r="CP203" s="605"/>
    </row>
    <row r="204" spans="1:94" s="918" customFormat="1" ht="15" customHeight="1" x14ac:dyDescent="0.8">
      <c r="A204" s="938">
        <v>251</v>
      </c>
      <c r="B204" s="486">
        <f>AD206</f>
        <v>0.41666666666666663</v>
      </c>
      <c r="C204" s="609"/>
      <c r="D204" s="486" t="str">
        <f>AF206</f>
        <v>Tampa Bay</v>
      </c>
      <c r="E204" s="853">
        <f>IF(+D204=F204,-J204,+J204)</f>
        <v>-9.5</v>
      </c>
      <c r="F204" s="486" t="str">
        <f>AJ206</f>
        <v>Tampa Bay</v>
      </c>
      <c r="G204" s="486" t="str">
        <f>AK206</f>
        <v>Washington</v>
      </c>
      <c r="H204" s="880" t="str">
        <f>AN206</f>
        <v>Tampa Bay</v>
      </c>
      <c r="I204" s="880" t="e">
        <f>AQ206</f>
        <v>#REF!</v>
      </c>
      <c r="J204" s="601">
        <f>AL206</f>
        <v>9.5</v>
      </c>
      <c r="K204" s="601">
        <f>AM206</f>
        <v>51.5</v>
      </c>
      <c r="L204" s="882" t="str">
        <f>D204</f>
        <v>Tampa Bay</v>
      </c>
      <c r="M204" s="253"/>
      <c r="N204" s="926">
        <v>3</v>
      </c>
      <c r="O204" s="927">
        <v>5</v>
      </c>
      <c r="P204" s="928">
        <v>0</v>
      </c>
      <c r="Q204" s="924"/>
      <c r="R204" s="926" t="e">
        <f>VLOOKUP(+$D204,NFL!#REF!,9,FALSE)</f>
        <v>#REF!</v>
      </c>
      <c r="S204" s="927" t="e">
        <f>VLOOKUP(+$D204,NFL!#REF!,10,FALSE)</f>
        <v>#REF!</v>
      </c>
      <c r="T204" s="928" t="e">
        <f>VLOOKUP(+$D204,NFL!#REF!,11,FALSE)</f>
        <v>#REF!</v>
      </c>
      <c r="U204" s="916"/>
      <c r="V204" s="853">
        <f>VLOOKUP(+D204,NFL!$F$347:$I$383,4,FALSE)</f>
        <v>25.8</v>
      </c>
      <c r="Z204" s="955"/>
      <c r="AA204" s="795"/>
      <c r="AD204" s="469">
        <f>NFL!D165-3/24</f>
        <v>0.41666666666666663</v>
      </c>
      <c r="AE204" s="914" t="str">
        <f>NFL!E165</f>
        <v>CBS</v>
      </c>
      <c r="AF204" s="176" t="str">
        <f>NFL!F165</f>
        <v>Buffalo</v>
      </c>
      <c r="AG204" s="434" t="e">
        <f t="shared" si="0"/>
        <v>#N/A</v>
      </c>
      <c r="AH204" s="176" t="str">
        <f>NFL!H165</f>
        <v>NY Jets</v>
      </c>
      <c r="AI204" s="434" t="e">
        <f t="shared" si="1"/>
        <v>#N/A</v>
      </c>
      <c r="AJ204" s="432" t="str">
        <f>NFL!J165</f>
        <v>Buffalo</v>
      </c>
      <c r="AK204" s="917" t="str">
        <f>NFL!K165</f>
        <v>NY Jets</v>
      </c>
      <c r="AL204" s="432">
        <f>NFL!L165</f>
        <v>13</v>
      </c>
      <c r="AM204" s="917">
        <f>NFL!M165</f>
        <v>47.5</v>
      </c>
      <c r="AN204" s="917" t="str">
        <f>NFL!T165</f>
        <v>Buffalo</v>
      </c>
      <c r="AO204" s="917" t="e">
        <f>NFL!#REF!</f>
        <v>#REF!</v>
      </c>
      <c r="AP204" s="917"/>
      <c r="AQ204" s="917" t="e">
        <f>NFL!#REF!</f>
        <v>#REF!</v>
      </c>
      <c r="AS204" s="917"/>
      <c r="AT204" s="917"/>
      <c r="AU204" s="917"/>
      <c r="AV204" s="917"/>
      <c r="BS204" s="874" t="e">
        <f>All!#REF!</f>
        <v>#REF!</v>
      </c>
    </row>
    <row r="205" spans="1:94" s="605" customFormat="1" ht="15" customHeight="1" x14ac:dyDescent="0.8">
      <c r="A205" s="939">
        <f>+A204+1</f>
        <v>252</v>
      </c>
      <c r="B205" s="487" t="str">
        <f>AE206</f>
        <v>Fox</v>
      </c>
      <c r="C205" s="603"/>
      <c r="D205" s="609" t="str">
        <f>AH206</f>
        <v>Washington</v>
      </c>
      <c r="E205" s="861">
        <f>K204</f>
        <v>51.5</v>
      </c>
      <c r="F205" s="609"/>
      <c r="G205" s="609"/>
      <c r="H205" s="889"/>
      <c r="I205" s="889"/>
      <c r="J205" s="123"/>
      <c r="K205" s="123"/>
      <c r="L205" s="879" t="str">
        <f>+D205</f>
        <v>Washington</v>
      </c>
      <c r="M205" s="73"/>
      <c r="N205" s="929">
        <v>1</v>
      </c>
      <c r="O205" s="930">
        <v>7</v>
      </c>
      <c r="P205" s="931">
        <v>0</v>
      </c>
      <c r="Q205" s="924"/>
      <c r="R205" s="929" t="e">
        <f>S204</f>
        <v>#REF!</v>
      </c>
      <c r="S205" s="930" t="e">
        <f>R204</f>
        <v>#REF!</v>
      </c>
      <c r="T205" s="931" t="e">
        <f>T204</f>
        <v>#REF!</v>
      </c>
      <c r="U205" s="916"/>
      <c r="V205" s="861">
        <f>VLOOKUP(+D205,NFL!$F$347:$I$383,4,FALSE)</f>
        <v>16.36</v>
      </c>
      <c r="X205" s="918"/>
      <c r="Y205" s="918"/>
      <c r="Z205" s="956" t="str">
        <f>H204</f>
        <v>Tampa Bay</v>
      </c>
      <c r="AA205" s="957" t="e">
        <f>I204</f>
        <v>#REF!</v>
      </c>
      <c r="AB205" s="874" t="str">
        <f>All!B965</f>
        <v>Sat</v>
      </c>
      <c r="AC205" s="908">
        <f>All!C965</f>
        <v>44527</v>
      </c>
      <c r="AD205" s="469">
        <f>NFL!D166-3/24</f>
        <v>0.41666666666666663</v>
      </c>
      <c r="AE205" s="914" t="str">
        <f>NFL!E166</f>
        <v>Fox</v>
      </c>
      <c r="AF205" s="176" t="str">
        <f>NFL!F166</f>
        <v>Detroit</v>
      </c>
      <c r="AG205" s="434" t="e">
        <f t="shared" si="0"/>
        <v>#N/A</v>
      </c>
      <c r="AH205" s="176" t="str">
        <f>NFL!H166</f>
        <v>Pittsburgh</v>
      </c>
      <c r="AI205" s="434" t="e">
        <f t="shared" si="1"/>
        <v>#N/A</v>
      </c>
      <c r="AJ205" s="432" t="str">
        <f>NFL!J166</f>
        <v>Pittsburgh</v>
      </c>
      <c r="AK205" s="917" t="str">
        <f>NFL!K166</f>
        <v>Detroit</v>
      </c>
      <c r="AL205" s="432">
        <f>NFL!L166</f>
        <v>9.5</v>
      </c>
      <c r="AM205" s="917">
        <f>NFL!M166</f>
        <v>43.5</v>
      </c>
      <c r="AN205" s="917" t="str">
        <f>NFL!T166</f>
        <v>Detroit</v>
      </c>
      <c r="AO205" s="917" t="e">
        <f>NFL!#REF!</f>
        <v>#REF!</v>
      </c>
      <c r="AP205" s="917"/>
      <c r="AQ205" s="917" t="e">
        <f>NFL!#REF!</f>
        <v>#REF!</v>
      </c>
      <c r="AS205" s="917"/>
      <c r="AT205" s="917"/>
      <c r="AU205" s="917"/>
      <c r="AV205" s="917"/>
      <c r="AW205" s="918"/>
      <c r="AX205" s="918"/>
      <c r="AY205" s="918"/>
      <c r="AZ205" s="918"/>
      <c r="BA205" s="918"/>
      <c r="BB205" s="918"/>
      <c r="BC205" s="918"/>
      <c r="BD205" s="918"/>
      <c r="BE205" s="918"/>
      <c r="BF205" s="918"/>
      <c r="BG205" s="918"/>
      <c r="BH205" s="918"/>
      <c r="BI205" s="918"/>
      <c r="BJ205" s="918"/>
      <c r="BK205" s="918"/>
      <c r="BL205" s="918"/>
      <c r="BM205" s="918"/>
      <c r="BN205" s="918"/>
      <c r="BO205" s="918"/>
      <c r="BP205" s="918"/>
      <c r="BQ205" s="918"/>
      <c r="BR205" s="918"/>
      <c r="BS205" s="479"/>
      <c r="BT205" s="479"/>
      <c r="BU205" s="479"/>
      <c r="BV205" s="479"/>
      <c r="BW205" s="479"/>
      <c r="BX205" s="479"/>
      <c r="BY205" s="479"/>
      <c r="BZ205" s="479"/>
      <c r="CA205" s="479"/>
      <c r="CB205" s="479"/>
      <c r="CC205" s="479"/>
      <c r="CD205" s="479"/>
      <c r="CE205" s="479"/>
      <c r="CF205" s="479"/>
      <c r="CG205" s="479"/>
      <c r="CH205" s="479"/>
      <c r="CI205" s="479"/>
      <c r="CJ205" s="479"/>
      <c r="CK205" s="479"/>
      <c r="CL205" s="479"/>
      <c r="CM205" s="479"/>
      <c r="CN205" s="479"/>
      <c r="CO205" s="479"/>
      <c r="CP205" s="479"/>
    </row>
    <row r="206" spans="1:94" s="605" customFormat="1" ht="5" customHeight="1" x14ac:dyDescent="0.8">
      <c r="A206" s="940"/>
      <c r="B206" s="882"/>
      <c r="C206" s="916"/>
      <c r="D206" s="882"/>
      <c r="E206" s="912"/>
      <c r="F206" s="882"/>
      <c r="G206" s="882"/>
      <c r="H206" s="882"/>
      <c r="I206" s="882"/>
      <c r="J206" s="885"/>
      <c r="K206" s="885"/>
      <c r="L206" s="882"/>
      <c r="M206" s="916"/>
      <c r="N206" s="927"/>
      <c r="O206" s="927"/>
      <c r="P206" s="927"/>
      <c r="Q206" s="924"/>
      <c r="R206" s="927"/>
      <c r="S206" s="927"/>
      <c r="T206" s="927"/>
      <c r="U206" s="924"/>
      <c r="V206" s="898"/>
      <c r="W206" s="878"/>
      <c r="X206" s="916"/>
      <c r="Y206" s="924"/>
      <c r="Z206" s="917"/>
      <c r="AA206" s="917"/>
      <c r="AB206" s="918"/>
      <c r="AC206" s="918"/>
      <c r="AD206" s="469">
        <f>NFL!D167-3/24</f>
        <v>0.41666666666666663</v>
      </c>
      <c r="AE206" s="914" t="str">
        <f>NFL!E167</f>
        <v>Fox</v>
      </c>
      <c r="AF206" s="176" t="str">
        <f>NFL!F167</f>
        <v>Tampa Bay</v>
      </c>
      <c r="AG206" s="434" t="e">
        <f t="shared" si="0"/>
        <v>#N/A</v>
      </c>
      <c r="AH206" s="176" t="str">
        <f>NFL!H167</f>
        <v>Washington</v>
      </c>
      <c r="AI206" s="434" t="e">
        <f t="shared" si="1"/>
        <v>#N/A</v>
      </c>
      <c r="AJ206" s="432" t="str">
        <f>NFL!J167</f>
        <v>Tampa Bay</v>
      </c>
      <c r="AK206" s="917" t="str">
        <f>NFL!K167</f>
        <v>Washington</v>
      </c>
      <c r="AL206" s="432">
        <f>NFL!L167</f>
        <v>9.5</v>
      </c>
      <c r="AM206" s="917">
        <f>NFL!M167</f>
        <v>51.5</v>
      </c>
      <c r="AN206" s="917" t="str">
        <f>NFL!T167</f>
        <v>Tampa Bay</v>
      </c>
      <c r="AO206" s="917" t="e">
        <f>NFL!#REF!</f>
        <v>#REF!</v>
      </c>
      <c r="AP206" s="917"/>
      <c r="AQ206" s="917" t="e">
        <f>NFL!#REF!</f>
        <v>#REF!</v>
      </c>
      <c r="AS206" s="917"/>
      <c r="AT206" s="917"/>
      <c r="AU206" s="917"/>
      <c r="AV206" s="917"/>
      <c r="AW206" s="918"/>
      <c r="AX206" s="918"/>
      <c r="AY206" s="918"/>
      <c r="AZ206" s="918"/>
      <c r="BA206" s="918"/>
      <c r="BB206" s="918"/>
      <c r="BC206" s="918"/>
      <c r="BD206" s="918"/>
      <c r="BE206" s="918"/>
      <c r="BF206" s="918"/>
      <c r="BG206" s="918"/>
      <c r="BH206" s="918"/>
      <c r="BI206" s="918"/>
      <c r="BJ206" s="918"/>
      <c r="BK206" s="918"/>
      <c r="BL206" s="918"/>
      <c r="BM206" s="918"/>
      <c r="BN206" s="918"/>
      <c r="BO206" s="918"/>
      <c r="BP206" s="918"/>
      <c r="BQ206" s="918"/>
      <c r="BR206" s="918"/>
    </row>
    <row r="207" spans="1:94" s="918" customFormat="1" ht="15" customHeight="1" x14ac:dyDescent="0.8">
      <c r="A207" s="943"/>
      <c r="B207" s="612" t="s">
        <v>484</v>
      </c>
      <c r="C207" s="619"/>
      <c r="D207" s="612" t="s">
        <v>490</v>
      </c>
      <c r="E207" s="848"/>
      <c r="F207" s="492"/>
      <c r="G207" s="492"/>
      <c r="H207" s="492"/>
      <c r="I207" s="492"/>
      <c r="J207" s="602"/>
      <c r="K207" s="602"/>
      <c r="L207" s="948"/>
      <c r="M207" s="253"/>
      <c r="N207" s="924"/>
      <c r="O207" s="924"/>
      <c r="P207" s="924"/>
      <c r="Q207" s="924"/>
      <c r="R207" s="924"/>
      <c r="S207" s="924"/>
      <c r="T207" s="924"/>
      <c r="U207" s="916"/>
      <c r="V207" s="933"/>
      <c r="W207" s="605"/>
      <c r="Z207" s="747"/>
      <c r="AA207" s="747"/>
      <c r="AD207" s="469">
        <f>NFL!D168-3/24</f>
        <v>0.54166666666666663</v>
      </c>
      <c r="AE207" s="914" t="str">
        <f>NFL!E168</f>
        <v>Fox</v>
      </c>
      <c r="AF207" s="176" t="str">
        <f>NFL!F168</f>
        <v>Carolina</v>
      </c>
      <c r="AG207" s="434" t="e">
        <f t="shared" si="0"/>
        <v>#N/A</v>
      </c>
      <c r="AH207" s="176" t="str">
        <f>NFL!H168</f>
        <v>Arizona</v>
      </c>
      <c r="AI207" s="434" t="e">
        <f t="shared" si="1"/>
        <v>#N/A</v>
      </c>
      <c r="AJ207" s="432" t="str">
        <f>NFL!J168</f>
        <v>Arizona</v>
      </c>
      <c r="AK207" s="917" t="str">
        <f>NFL!K168</f>
        <v>Carolina</v>
      </c>
      <c r="AL207" s="432">
        <f>NFL!L168</f>
        <v>10</v>
      </c>
      <c r="AM207" s="917">
        <f>NFL!M168</f>
        <v>44.5</v>
      </c>
      <c r="AN207" s="917" t="str">
        <f>NFL!T168</f>
        <v>Carolina</v>
      </c>
      <c r="AO207" s="917" t="e">
        <f>NFL!#REF!</f>
        <v>#REF!</v>
      </c>
      <c r="AP207" s="917"/>
      <c r="AQ207" s="917" t="e">
        <f>NFL!#REF!</f>
        <v>#REF!</v>
      </c>
      <c r="AS207" s="917"/>
      <c r="AT207" s="917"/>
      <c r="AU207" s="917"/>
      <c r="AV207" s="917"/>
      <c r="BS207" s="874" t="e">
        <f>All!#REF!</f>
        <v>#REF!</v>
      </c>
    </row>
    <row r="208" spans="1:94" s="479" customFormat="1" ht="15" customHeight="1" x14ac:dyDescent="0.8">
      <c r="A208" s="938">
        <v>257</v>
      </c>
      <c r="B208" s="486">
        <f>AD207</f>
        <v>0.54166666666666663</v>
      </c>
      <c r="C208" s="609"/>
      <c r="D208" s="486" t="str">
        <f>AF207</f>
        <v>Carolina</v>
      </c>
      <c r="E208" s="853">
        <f>IF(+D20=F208,-J208,+J208)</f>
        <v>10</v>
      </c>
      <c r="F208" s="486" t="str">
        <f>AJ207</f>
        <v>Arizona</v>
      </c>
      <c r="G208" s="486" t="str">
        <f>AK207</f>
        <v>Carolina</v>
      </c>
      <c r="H208" s="880" t="str">
        <f>AN207</f>
        <v>Carolina</v>
      </c>
      <c r="I208" s="880" t="e">
        <f>AQ207</f>
        <v>#REF!</v>
      </c>
      <c r="J208" s="601">
        <f>AL207</f>
        <v>10</v>
      </c>
      <c r="K208" s="601">
        <f>AM222</f>
        <v>44.5</v>
      </c>
      <c r="L208" s="882" t="str">
        <f>D208</f>
        <v>Carolina</v>
      </c>
      <c r="M208" s="73"/>
      <c r="N208" s="926">
        <v>4</v>
      </c>
      <c r="O208" s="927">
        <v>5</v>
      </c>
      <c r="P208" s="928">
        <v>0</v>
      </c>
      <c r="Q208" s="924"/>
      <c r="R208" s="926" t="e">
        <f>VLOOKUP(+$D208,NFL!#REF!,9,FALSE)</f>
        <v>#REF!</v>
      </c>
      <c r="S208" s="927" t="e">
        <f>VLOOKUP(+$D208,NFL!#REF!,10,FALSE)</f>
        <v>#REF!</v>
      </c>
      <c r="T208" s="928" t="e">
        <f>VLOOKUP(+$D208,NFL!#REF!,11,FALSE)</f>
        <v>#REF!</v>
      </c>
      <c r="U208" s="916"/>
      <c r="V208" s="853">
        <f>VLOOKUP(+D208,NFL!$F$347:$I$383,4,FALSE)</f>
        <v>16.739999999999998</v>
      </c>
      <c r="X208" s="918"/>
      <c r="Y208" s="918"/>
      <c r="Z208" s="955"/>
      <c r="AA208" s="795"/>
      <c r="AB208" s="874" t="str">
        <f>All!B968</f>
        <v>Sat</v>
      </c>
      <c r="AC208" s="908">
        <f>All!C968</f>
        <v>44527</v>
      </c>
      <c r="AD208" s="469">
        <f>NFL!D169-3/24</f>
        <v>0.54166666666666663</v>
      </c>
      <c r="AE208" s="914" t="str">
        <f>NFL!E169</f>
        <v>Fox</v>
      </c>
      <c r="AF208" s="176" t="str">
        <f>NFL!F169</f>
        <v>Minnesota</v>
      </c>
      <c r="AG208" s="434" t="e">
        <f t="shared" si="0"/>
        <v>#N/A</v>
      </c>
      <c r="AH208" s="176" t="str">
        <f>NFL!H169</f>
        <v>LA Chargers</v>
      </c>
      <c r="AI208" s="434" t="e">
        <f t="shared" si="1"/>
        <v>#N/A</v>
      </c>
      <c r="AJ208" s="432" t="str">
        <f>NFL!J169</f>
        <v>LA Chargers</v>
      </c>
      <c r="AK208" s="917" t="str">
        <f>NFL!K169</f>
        <v>Minnesota</v>
      </c>
      <c r="AL208" s="432">
        <f>NFL!L169</f>
        <v>2.5</v>
      </c>
      <c r="AM208" s="917">
        <f>NFL!M169</f>
        <v>52</v>
      </c>
      <c r="AN208" s="917" t="str">
        <f>NFL!T169</f>
        <v>Minnesota</v>
      </c>
      <c r="AO208" s="917" t="e">
        <f>NFL!#REF!</f>
        <v>#REF!</v>
      </c>
      <c r="AP208" s="917"/>
      <c r="AQ208" s="917" t="e">
        <f>NFL!#REF!</f>
        <v>#REF!</v>
      </c>
      <c r="AS208" s="917"/>
      <c r="AT208" s="917"/>
      <c r="AU208" s="917"/>
      <c r="AV208" s="917"/>
      <c r="AW208" s="918"/>
      <c r="AX208" s="918"/>
      <c r="AY208" s="918"/>
      <c r="AZ208" s="918"/>
      <c r="BA208" s="918"/>
      <c r="BB208" s="918"/>
      <c r="BC208" s="918"/>
      <c r="BD208" s="918"/>
      <c r="BE208" s="918"/>
      <c r="BF208" s="918"/>
      <c r="BG208" s="918"/>
      <c r="BH208" s="918"/>
      <c r="BI208" s="918"/>
      <c r="BJ208" s="918"/>
      <c r="BK208" s="918"/>
      <c r="BL208" s="918"/>
      <c r="BM208" s="918"/>
      <c r="BN208" s="918"/>
      <c r="BO208" s="918"/>
      <c r="BP208" s="918"/>
      <c r="BQ208" s="918"/>
      <c r="BR208" s="918"/>
      <c r="CG208"/>
      <c r="CH208"/>
      <c r="CI208"/>
      <c r="CJ208"/>
      <c r="CK208"/>
      <c r="CL208"/>
      <c r="CM208"/>
      <c r="CN208"/>
      <c r="CO208"/>
      <c r="CP208"/>
    </row>
    <row r="209" spans="1:94" s="605" customFormat="1" ht="15" customHeight="1" x14ac:dyDescent="0.8">
      <c r="A209" s="941">
        <f>+A208+1</f>
        <v>258</v>
      </c>
      <c r="B209" s="487" t="str">
        <f>AE207</f>
        <v>Fox</v>
      </c>
      <c r="C209" s="603"/>
      <c r="D209" s="609" t="str">
        <f>AH207</f>
        <v>Arizona</v>
      </c>
      <c r="E209" s="861">
        <f>K208</f>
        <v>44.5</v>
      </c>
      <c r="F209" s="609"/>
      <c r="G209" s="609"/>
      <c r="H209" s="889"/>
      <c r="I209" s="889"/>
      <c r="J209" s="123"/>
      <c r="K209" s="123"/>
      <c r="L209" s="879" t="str">
        <f>+D209</f>
        <v>Arizona</v>
      </c>
      <c r="M209" s="607"/>
      <c r="N209" s="929">
        <v>7</v>
      </c>
      <c r="O209" s="930">
        <v>2</v>
      </c>
      <c r="P209" s="931">
        <v>0</v>
      </c>
      <c r="Q209" s="924"/>
      <c r="R209" s="929" t="e">
        <f>S208</f>
        <v>#REF!</v>
      </c>
      <c r="S209" s="930" t="e">
        <f>R208</f>
        <v>#REF!</v>
      </c>
      <c r="T209" s="931" t="e">
        <f>T208</f>
        <v>#REF!</v>
      </c>
      <c r="U209" s="916"/>
      <c r="V209" s="861">
        <f>VLOOKUP(+D209,NFL!$F$347:$I$383,4,FALSE)</f>
        <v>26.75</v>
      </c>
      <c r="W209" s="479"/>
      <c r="X209" s="918"/>
      <c r="Y209" s="918"/>
      <c r="Z209" s="956" t="str">
        <f>H208</f>
        <v>Carolina</v>
      </c>
      <c r="AA209" s="957" t="e">
        <f>I208</f>
        <v>#REF!</v>
      </c>
      <c r="AB209" s="918"/>
      <c r="AC209" s="918"/>
      <c r="AD209" s="469">
        <f>NFL!D170-3/24</f>
        <v>0.55555416666666668</v>
      </c>
      <c r="AE209" s="914" t="str">
        <f>NFL!E170</f>
        <v>CBS</v>
      </c>
      <c r="AF209" s="176" t="str">
        <f>NFL!F170</f>
        <v>Philadelphia</v>
      </c>
      <c r="AG209" s="434" t="e">
        <f t="shared" si="0"/>
        <v>#N/A</v>
      </c>
      <c r="AH209" s="176" t="str">
        <f>NFL!H170</f>
        <v>Denver</v>
      </c>
      <c r="AI209" s="434" t="e">
        <f t="shared" si="1"/>
        <v>#N/A</v>
      </c>
      <c r="AJ209" s="432" t="str">
        <f>NFL!J170</f>
        <v>Denver</v>
      </c>
      <c r="AK209" s="917" t="str">
        <f>NFL!K170</f>
        <v>Philadelphia</v>
      </c>
      <c r="AL209" s="432">
        <f>NFL!L170</f>
        <v>2.5</v>
      </c>
      <c r="AM209" s="917">
        <f>NFL!M170</f>
        <v>44.5</v>
      </c>
      <c r="AN209" s="917" t="str">
        <f>NFL!T170</f>
        <v>Philadelphia</v>
      </c>
      <c r="AO209" s="917" t="e">
        <f>NFL!#REF!</f>
        <v>#REF!</v>
      </c>
      <c r="AP209" s="917"/>
      <c r="AQ209" s="917" t="e">
        <f>NFL!#REF!</f>
        <v>#REF!</v>
      </c>
      <c r="AS209" s="917"/>
      <c r="AT209" s="917"/>
      <c r="AU209" s="917"/>
      <c r="AV209" s="917"/>
      <c r="AW209" s="918"/>
      <c r="AX209" s="918"/>
      <c r="AY209" s="918"/>
      <c r="AZ209" s="918"/>
      <c r="BA209" s="918"/>
      <c r="BB209" s="918"/>
      <c r="BC209" s="918"/>
      <c r="BD209" s="918"/>
      <c r="BE209" s="918"/>
      <c r="BF209" s="918"/>
      <c r="BG209" s="918"/>
      <c r="BH209" s="918"/>
      <c r="BI209" s="918"/>
      <c r="BJ209" s="918"/>
      <c r="BK209" s="918"/>
      <c r="BL209" s="918"/>
      <c r="BM209" s="918"/>
      <c r="BN209" s="918"/>
      <c r="BO209" s="918"/>
      <c r="BP209" s="918"/>
      <c r="BQ209" s="918"/>
      <c r="BR209" s="918"/>
    </row>
    <row r="210" spans="1:94" s="918" customFormat="1" ht="5" customHeight="1" x14ac:dyDescent="0.8">
      <c r="A210" s="940"/>
      <c r="B210" s="882"/>
      <c r="C210" s="916"/>
      <c r="D210" s="882"/>
      <c r="E210" s="912"/>
      <c r="F210" s="882"/>
      <c r="G210" s="882"/>
      <c r="H210" s="882"/>
      <c r="I210" s="882"/>
      <c r="J210" s="885"/>
      <c r="K210" s="885"/>
      <c r="L210" s="882"/>
      <c r="M210" s="916"/>
      <c r="N210" s="927"/>
      <c r="O210" s="927"/>
      <c r="P210" s="927"/>
      <c r="Q210" s="924"/>
      <c r="R210" s="927"/>
      <c r="S210" s="927"/>
      <c r="T210" s="927"/>
      <c r="U210" s="924"/>
      <c r="V210" s="898"/>
      <c r="W210" s="916"/>
      <c r="X210" s="916"/>
      <c r="Y210" s="921"/>
      <c r="Z210" s="917"/>
      <c r="AA210" s="917"/>
      <c r="AD210" s="469">
        <f>NFL!D171-3/24</f>
        <v>0.55555416666666668</v>
      </c>
      <c r="AE210" s="914" t="str">
        <f>NFL!E171</f>
        <v>CBS</v>
      </c>
      <c r="AF210" s="176" t="str">
        <f>NFL!F171</f>
        <v>Seattle</v>
      </c>
      <c r="AG210" s="434" t="e">
        <f t="shared" si="0"/>
        <v>#N/A</v>
      </c>
      <c r="AH210" s="176" t="str">
        <f>NFL!H171</f>
        <v>Green Bay</v>
      </c>
      <c r="AI210" s="434" t="e">
        <f t="shared" si="1"/>
        <v>#N/A</v>
      </c>
      <c r="AJ210" s="432" t="str">
        <f>NFL!J171</f>
        <v>Green Bay</v>
      </c>
      <c r="AK210" s="917" t="str">
        <f>NFL!K171</f>
        <v>Seattle</v>
      </c>
      <c r="AL210" s="432">
        <f>NFL!L171</f>
        <v>5.5</v>
      </c>
      <c r="AM210" s="917">
        <f>NFL!M171</f>
        <v>49.5</v>
      </c>
      <c r="AN210" s="917" t="str">
        <f>NFL!T171</f>
        <v>Green Bay</v>
      </c>
      <c r="AO210" s="917" t="e">
        <f>NFL!#REF!</f>
        <v>#REF!</v>
      </c>
      <c r="AP210" s="917"/>
      <c r="AQ210" s="917" t="e">
        <f>NFL!#REF!</f>
        <v>#REF!</v>
      </c>
      <c r="AS210" s="917"/>
      <c r="AT210" s="917"/>
      <c r="AU210" s="917"/>
      <c r="AV210" s="917"/>
      <c r="BS210" s="874" t="e">
        <f>All!#REF!</f>
        <v>#REF!</v>
      </c>
    </row>
    <row r="211" spans="1:94" s="479" customFormat="1" ht="15" customHeight="1" x14ac:dyDescent="0.8">
      <c r="A211" s="938">
        <v>255</v>
      </c>
      <c r="B211" s="486">
        <f>AD208</f>
        <v>0.54166666666666663</v>
      </c>
      <c r="C211" s="609"/>
      <c r="D211" s="486" t="str">
        <f>AF208</f>
        <v>Minnesota</v>
      </c>
      <c r="E211" s="853">
        <f>IF(+D211=F211,-J211,+J211)</f>
        <v>2.5</v>
      </c>
      <c r="F211" s="486" t="str">
        <f>AJ208</f>
        <v>LA Chargers</v>
      </c>
      <c r="G211" s="486" t="str">
        <f>AK208</f>
        <v>Minnesota</v>
      </c>
      <c r="H211" s="880" t="str">
        <f>AN208</f>
        <v>Minnesota</v>
      </c>
      <c r="I211" s="880" t="e">
        <f>AQ208</f>
        <v>#REF!</v>
      </c>
      <c r="J211" s="601">
        <f>AL208</f>
        <v>2.5</v>
      </c>
      <c r="K211" s="601">
        <f>AM223</f>
        <v>52</v>
      </c>
      <c r="L211" s="882" t="str">
        <f>D211</f>
        <v>Minnesota</v>
      </c>
      <c r="M211" s="73"/>
      <c r="N211" s="926">
        <v>4</v>
      </c>
      <c r="O211" s="927">
        <v>4</v>
      </c>
      <c r="P211" s="928">
        <v>0</v>
      </c>
      <c r="Q211" s="924"/>
      <c r="R211" s="926" t="e">
        <f>VLOOKUP(+$D211,NFL!#REF!,9,FALSE)</f>
        <v>#REF!</v>
      </c>
      <c r="S211" s="927" t="e">
        <f>VLOOKUP(+$D211,NFL!#REF!,10,FALSE)</f>
        <v>#REF!</v>
      </c>
      <c r="T211" s="928" t="e">
        <f>VLOOKUP(+$D211,NFL!#REF!,11,FALSE)</f>
        <v>#REF!</v>
      </c>
      <c r="U211" s="916"/>
      <c r="V211" s="853">
        <f>VLOOKUP(+D211,NFL!$F$347:$I$383,4,FALSE)</f>
        <v>20.78</v>
      </c>
      <c r="W211" s="918"/>
      <c r="X211" s="918"/>
      <c r="Y211" s="918"/>
      <c r="Z211" s="955"/>
      <c r="AA211" s="795"/>
      <c r="AB211" s="874" t="str">
        <f>All!B971</f>
        <v>Sat</v>
      </c>
      <c r="AC211" s="908">
        <f>All!C971</f>
        <v>44527</v>
      </c>
      <c r="AD211" s="469">
        <f>NFL!D172-3/24</f>
        <v>0.71875</v>
      </c>
      <c r="AE211" s="914" t="str">
        <f>NFL!E172</f>
        <v>NBC</v>
      </c>
      <c r="AF211" s="176" t="str">
        <f>NFL!F172</f>
        <v>Kansas City</v>
      </c>
      <c r="AG211" s="434" t="e">
        <f t="shared" si="0"/>
        <v>#N/A</v>
      </c>
      <c r="AH211" s="176" t="str">
        <f>NFL!H172</f>
        <v>Las Vegas</v>
      </c>
      <c r="AI211" s="434" t="e">
        <f t="shared" si="1"/>
        <v>#N/A</v>
      </c>
      <c r="AJ211" s="432" t="str">
        <f>NFL!J172</f>
        <v>Kansas City</v>
      </c>
      <c r="AK211" s="917" t="str">
        <f>NFL!K172</f>
        <v>Las Vegas</v>
      </c>
      <c r="AL211" s="432">
        <f>NFL!L172</f>
        <v>2.5</v>
      </c>
      <c r="AM211" s="917">
        <f>NFL!M172</f>
        <v>52.5</v>
      </c>
      <c r="AN211" s="917" t="str">
        <f>NFL!T172</f>
        <v>Las Vegas</v>
      </c>
      <c r="AO211" s="917" t="e">
        <f>NFL!#REF!</f>
        <v>#REF!</v>
      </c>
      <c r="AP211" s="917"/>
      <c r="AQ211" s="917" t="e">
        <f>NFL!#REF!</f>
        <v>#REF!</v>
      </c>
      <c r="AS211" s="917"/>
      <c r="AT211" s="917"/>
      <c r="AU211" s="917"/>
      <c r="AV211" s="917"/>
      <c r="AW211" s="918"/>
      <c r="AX211" s="918"/>
      <c r="AY211" s="918"/>
      <c r="AZ211" s="918"/>
      <c r="BA211" s="918"/>
      <c r="BB211" s="918"/>
      <c r="BC211" s="918"/>
      <c r="BD211" s="918"/>
      <c r="BE211" s="918"/>
      <c r="BF211" s="918"/>
      <c r="BG211" s="918"/>
      <c r="BH211" s="918"/>
      <c r="BI211" s="918"/>
      <c r="BJ211" s="918"/>
      <c r="BK211" s="918"/>
      <c r="BL211" s="918"/>
      <c r="BM211" s="918"/>
      <c r="BN211" s="918"/>
      <c r="BO211" s="918"/>
      <c r="BP211" s="918"/>
      <c r="BQ211" s="918"/>
      <c r="BR211" s="918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 s="605"/>
      <c r="CH211" s="605"/>
      <c r="CI211" s="605"/>
      <c r="CJ211" s="605"/>
      <c r="CK211" s="605"/>
      <c r="CL211" s="605"/>
      <c r="CM211" s="605"/>
      <c r="CN211" s="605"/>
      <c r="CO211" s="605"/>
      <c r="CP211" s="605"/>
    </row>
    <row r="212" spans="1:94" s="605" customFormat="1" ht="15" customHeight="1" x14ac:dyDescent="0.8">
      <c r="A212" s="941">
        <f>+A211+1</f>
        <v>256</v>
      </c>
      <c r="B212" s="487" t="str">
        <f>AE208</f>
        <v>Fox</v>
      </c>
      <c r="C212" s="603"/>
      <c r="D212" s="609" t="str">
        <f>AH208</f>
        <v>LA Chargers</v>
      </c>
      <c r="E212" s="861">
        <f>K211</f>
        <v>52</v>
      </c>
      <c r="F212" s="609"/>
      <c r="G212" s="609"/>
      <c r="H212" s="889"/>
      <c r="I212" s="889"/>
      <c r="J212" s="123"/>
      <c r="K212" s="123"/>
      <c r="L212" s="879" t="str">
        <f>+D212</f>
        <v>LA Chargers</v>
      </c>
      <c r="M212" s="253"/>
      <c r="N212" s="929">
        <v>5</v>
      </c>
      <c r="O212" s="930">
        <v>3</v>
      </c>
      <c r="P212" s="931">
        <v>0</v>
      </c>
      <c r="Q212" s="924"/>
      <c r="R212" s="929" t="e">
        <f>S211</f>
        <v>#REF!</v>
      </c>
      <c r="S212" s="930" t="e">
        <f>R211</f>
        <v>#REF!</v>
      </c>
      <c r="T212" s="931" t="e">
        <f>T211</f>
        <v>#REF!</v>
      </c>
      <c r="U212" s="916"/>
      <c r="V212" s="861">
        <f>VLOOKUP(+D212,NFL!$F$347:$I$383,4,FALSE)</f>
        <v>21.9</v>
      </c>
      <c r="W212" s="253"/>
      <c r="X212" s="916"/>
      <c r="Y212" s="921"/>
      <c r="Z212" s="956" t="str">
        <f>H211</f>
        <v>Minnesota</v>
      </c>
      <c r="AA212" s="957" t="e">
        <f>I211</f>
        <v>#REF!</v>
      </c>
      <c r="AB212" s="918"/>
      <c r="AC212" s="918"/>
      <c r="AD212" s="469">
        <f>NFL!D173-3/24</f>
        <v>0.71875</v>
      </c>
      <c r="AE212" s="914" t="str">
        <f>NFL!E173</f>
        <v>ESPN</v>
      </c>
      <c r="AF212" s="176" t="str">
        <f>NFL!F173</f>
        <v>LA Rams</v>
      </c>
      <c r="AG212" s="434" t="e">
        <f t="shared" si="0"/>
        <v>#N/A</v>
      </c>
      <c r="AH212" s="176" t="str">
        <f>NFL!H173</f>
        <v>San Francisco</v>
      </c>
      <c r="AI212" s="434" t="e">
        <f t="shared" si="1"/>
        <v>#N/A</v>
      </c>
      <c r="AJ212" s="432" t="str">
        <f>NFL!J173</f>
        <v>LA Rams</v>
      </c>
      <c r="AK212" s="917" t="str">
        <f>NFL!K173</f>
        <v>San Francisco</v>
      </c>
      <c r="AL212" s="432">
        <f>NFL!L173</f>
        <v>4</v>
      </c>
      <c r="AM212" s="917">
        <f>NFL!M173</f>
        <v>49.5</v>
      </c>
      <c r="AN212" s="917" t="str">
        <f>NFL!T173</f>
        <v>LA Rams</v>
      </c>
      <c r="AO212" s="917" t="e">
        <f>NFL!#REF!</f>
        <v>#REF!</v>
      </c>
      <c r="AP212" s="917"/>
      <c r="AQ212" s="917" t="e">
        <f>NFL!#REF!</f>
        <v>#REF!</v>
      </c>
      <c r="AS212" s="917"/>
      <c r="AT212" s="917"/>
      <c r="AU212" s="917"/>
      <c r="AV212" s="917"/>
      <c r="AW212" s="918"/>
      <c r="AX212" s="918"/>
      <c r="AY212" s="918"/>
      <c r="AZ212" s="918"/>
      <c r="BA212" s="918"/>
      <c r="BB212" s="918"/>
      <c r="BC212" s="918"/>
      <c r="BD212" s="918"/>
      <c r="BE212" s="918"/>
      <c r="BF212" s="918"/>
      <c r="BG212" s="918"/>
      <c r="BH212" s="918"/>
      <c r="BI212" s="918"/>
      <c r="BJ212" s="918"/>
      <c r="BK212" s="918"/>
      <c r="BL212" s="918"/>
      <c r="BM212" s="918"/>
      <c r="BN212" s="918"/>
      <c r="BO212" s="918"/>
      <c r="BP212" s="918"/>
      <c r="BQ212" s="918"/>
      <c r="BR212" s="918"/>
    </row>
    <row r="213" spans="1:94" s="918" customFormat="1" ht="5" customHeight="1" x14ac:dyDescent="0.8">
      <c r="A213" s="940"/>
      <c r="B213" s="882"/>
      <c r="C213" s="916"/>
      <c r="D213" s="882"/>
      <c r="E213" s="912"/>
      <c r="F213" s="882"/>
      <c r="G213" s="882"/>
      <c r="H213" s="882"/>
      <c r="I213" s="882"/>
      <c r="J213" s="885"/>
      <c r="K213" s="885"/>
      <c r="L213" s="882"/>
      <c r="M213" s="916"/>
      <c r="N213" s="927"/>
      <c r="O213" s="927"/>
      <c r="P213" s="927"/>
      <c r="Q213" s="924"/>
      <c r="R213" s="927"/>
      <c r="S213" s="927"/>
      <c r="T213" s="927"/>
      <c r="U213" s="924"/>
      <c r="V213" s="898"/>
      <c r="W213" s="253"/>
      <c r="Y213" s="922"/>
      <c r="Z213" s="747"/>
      <c r="AA213" s="747"/>
      <c r="AD213" s="469"/>
      <c r="AE213" s="914">
        <f>NFL!E174</f>
        <v>0</v>
      </c>
      <c r="AF213" s="176" t="str">
        <f>NFL!F174</f>
        <v>Bye</v>
      </c>
      <c r="AG213" s="434" t="e">
        <f t="shared" si="0"/>
        <v>#N/A</v>
      </c>
      <c r="AH213" s="176">
        <f>NFL!H174</f>
        <v>0</v>
      </c>
      <c r="AI213" s="434" t="e">
        <f t="shared" si="1"/>
        <v>#N/A</v>
      </c>
      <c r="AJ213" s="432">
        <f>NFL!J174</f>
        <v>0</v>
      </c>
      <c r="AK213" s="917">
        <f>NFL!K174</f>
        <v>0</v>
      </c>
      <c r="AL213" s="432">
        <f>NFL!L174</f>
        <v>0</v>
      </c>
      <c r="AM213" s="917">
        <f>NFL!M174</f>
        <v>0</v>
      </c>
      <c r="AN213" s="917">
        <f>NFL!T174</f>
        <v>0</v>
      </c>
      <c r="AO213" s="917" t="e">
        <f>NFL!#REF!</f>
        <v>#REF!</v>
      </c>
      <c r="AP213" s="917"/>
      <c r="AQ213" s="917" t="e">
        <f>NFL!#REF!</f>
        <v>#REF!</v>
      </c>
      <c r="AS213" s="917"/>
      <c r="AT213" s="917"/>
      <c r="AU213" s="917"/>
      <c r="AV213" s="917"/>
      <c r="BS213" s="874" t="e">
        <f>All!#REF!</f>
        <v>#REF!</v>
      </c>
    </row>
    <row r="214" spans="1:94" s="479" customFormat="1" ht="15" customHeight="1" x14ac:dyDescent="0.8">
      <c r="A214" s="938">
        <v>261</v>
      </c>
      <c r="B214" s="486">
        <f>AD209</f>
        <v>0.55555416666666668</v>
      </c>
      <c r="C214" s="609"/>
      <c r="D214" s="486" t="str">
        <f>AF209</f>
        <v>Philadelphia</v>
      </c>
      <c r="E214" s="853">
        <f>IF(+D214=F214,-J214,+J214)</f>
        <v>2.5</v>
      </c>
      <c r="F214" s="486" t="str">
        <f>AJ209</f>
        <v>Denver</v>
      </c>
      <c r="G214" s="486" t="str">
        <f>AK209</f>
        <v>Philadelphia</v>
      </c>
      <c r="H214" s="880" t="str">
        <f>AN209</f>
        <v>Philadelphia</v>
      </c>
      <c r="I214" s="880" t="e">
        <f>AQ209</f>
        <v>#REF!</v>
      </c>
      <c r="J214" s="601">
        <f>AL209</f>
        <v>2.5</v>
      </c>
      <c r="K214" s="601">
        <f>AM209</f>
        <v>44.5</v>
      </c>
      <c r="L214" s="882" t="str">
        <f>D214</f>
        <v>Philadelphia</v>
      </c>
      <c r="M214" s="620"/>
      <c r="N214" s="926">
        <v>4</v>
      </c>
      <c r="O214" s="927">
        <v>5</v>
      </c>
      <c r="P214" s="928">
        <v>0</v>
      </c>
      <c r="Q214" s="924"/>
      <c r="R214" s="926" t="e">
        <f>VLOOKUP(+$D214,NFL!#REF!,9,FALSE)</f>
        <v>#REF!</v>
      </c>
      <c r="S214" s="927" t="e">
        <f>VLOOKUP(+$D214,NFL!#REF!,10,FALSE)</f>
        <v>#REF!</v>
      </c>
      <c r="T214" s="928" t="e">
        <f>VLOOKUP(+$D214,NFL!#REF!,11,FALSE)</f>
        <v>#REF!</v>
      </c>
      <c r="U214" s="916"/>
      <c r="V214" s="853">
        <f>VLOOKUP(+D214,NFL!$F$347:$I$383,4,FALSE)</f>
        <v>17.7</v>
      </c>
      <c r="W214" s="253"/>
      <c r="X214" s="916"/>
      <c r="Y214" s="921"/>
      <c r="Z214" s="955"/>
      <c r="AA214" s="795"/>
      <c r="AB214" s="874" t="str">
        <f>All!B974</f>
        <v>Sat</v>
      </c>
      <c r="AC214" s="908">
        <f>All!C974</f>
        <v>44527</v>
      </c>
      <c r="AD214" s="469"/>
      <c r="AE214" s="914">
        <f>NFL!E175</f>
        <v>0</v>
      </c>
      <c r="AF214" s="176" t="str">
        <f>NFL!F175</f>
        <v>Chicago</v>
      </c>
      <c r="AG214" s="434" t="e">
        <f t="shared" si="0"/>
        <v>#N/A</v>
      </c>
      <c r="AH214" s="176">
        <f>NFL!H175</f>
        <v>0</v>
      </c>
      <c r="AI214" s="434" t="e">
        <f t="shared" si="1"/>
        <v>#N/A</v>
      </c>
      <c r="AJ214" s="432">
        <f>NFL!J175</f>
        <v>0</v>
      </c>
      <c r="AK214" s="917">
        <f>NFL!K175</f>
        <v>0</v>
      </c>
      <c r="AL214" s="432">
        <f>NFL!L175</f>
        <v>0</v>
      </c>
      <c r="AM214" s="917">
        <f>NFL!M175</f>
        <v>0</v>
      </c>
      <c r="AN214" s="917">
        <f>NFL!T175</f>
        <v>0</v>
      </c>
      <c r="AO214" s="917" t="e">
        <f>NFL!#REF!</f>
        <v>#REF!</v>
      </c>
      <c r="AP214" s="917"/>
      <c r="AQ214" s="917" t="e">
        <f>NFL!#REF!</f>
        <v>#REF!</v>
      </c>
      <c r="AS214" s="917"/>
      <c r="AT214" s="917"/>
      <c r="AU214" s="917"/>
      <c r="AV214" s="917"/>
      <c r="AW214" s="918"/>
      <c r="AX214" s="918"/>
      <c r="AY214" s="918"/>
      <c r="AZ214" s="918"/>
      <c r="BA214" s="918"/>
      <c r="BB214" s="918"/>
      <c r="BC214" s="918"/>
      <c r="BD214" s="918"/>
      <c r="BE214" s="918"/>
      <c r="BF214" s="918"/>
      <c r="BG214" s="918"/>
      <c r="BH214" s="918"/>
      <c r="BI214" s="918"/>
      <c r="BJ214" s="918"/>
      <c r="BK214" s="918"/>
      <c r="BL214" s="918"/>
      <c r="BM214" s="918"/>
      <c r="BN214" s="918"/>
      <c r="BO214" s="918"/>
      <c r="BP214" s="918"/>
      <c r="BQ214" s="918"/>
      <c r="BR214" s="918"/>
      <c r="BS214" s="605"/>
      <c r="BT214" s="605"/>
      <c r="BU214" s="605"/>
      <c r="BV214" s="605"/>
      <c r="BW214" s="605"/>
      <c r="BX214" s="605"/>
      <c r="BY214" s="605"/>
      <c r="BZ214" s="605"/>
      <c r="CA214" s="605"/>
      <c r="CB214" s="605"/>
      <c r="CC214" s="605"/>
      <c r="CD214" s="605"/>
      <c r="CE214" s="605"/>
      <c r="CF214" s="605"/>
    </row>
    <row r="215" spans="1:94" s="605" customFormat="1" ht="15" customHeight="1" x14ac:dyDescent="0.8">
      <c r="A215" s="941">
        <f>+A214+1</f>
        <v>262</v>
      </c>
      <c r="B215" s="487" t="str">
        <f>AE209</f>
        <v>CBS</v>
      </c>
      <c r="C215" s="603"/>
      <c r="D215" s="609" t="str">
        <f>AH209</f>
        <v>Denver</v>
      </c>
      <c r="E215" s="861">
        <f>K214</f>
        <v>44.5</v>
      </c>
      <c r="F215" s="609"/>
      <c r="G215" s="609"/>
      <c r="H215" s="889"/>
      <c r="I215" s="889"/>
      <c r="J215" s="123"/>
      <c r="K215" s="123"/>
      <c r="L215" s="879" t="str">
        <f>+D215</f>
        <v>Denver</v>
      </c>
      <c r="M215" s="253"/>
      <c r="N215" s="929">
        <v>5</v>
      </c>
      <c r="O215" s="930">
        <v>4</v>
      </c>
      <c r="P215" s="931">
        <v>0</v>
      </c>
      <c r="Q215" s="924"/>
      <c r="R215" s="929" t="e">
        <f>S214</f>
        <v>#REF!</v>
      </c>
      <c r="S215" s="930" t="e">
        <f>R214</f>
        <v>#REF!</v>
      </c>
      <c r="T215" s="931" t="e">
        <f>T214</f>
        <v>#REF!</v>
      </c>
      <c r="U215" s="916"/>
      <c r="V215" s="861">
        <f>VLOOKUP(+D215,NFL!$F$347:$I$383,4,FALSE)</f>
        <v>20.96</v>
      </c>
      <c r="W215" s="916"/>
      <c r="X215" s="916"/>
      <c r="Y215" s="921"/>
      <c r="Z215" s="956" t="str">
        <f>H214</f>
        <v>Philadelphia</v>
      </c>
      <c r="AA215" s="957" t="e">
        <f>I214</f>
        <v>#REF!</v>
      </c>
      <c r="AB215" s="918"/>
      <c r="AC215" s="918"/>
      <c r="AD215" s="469"/>
      <c r="AE215" s="914">
        <f>NFL!E176</f>
        <v>0</v>
      </c>
      <c r="AF215" s="176" t="str">
        <f>NFL!F176</f>
        <v>Cincinnati</v>
      </c>
      <c r="AG215" s="434" t="e">
        <f t="shared" si="0"/>
        <v>#N/A</v>
      </c>
      <c r="AH215" s="176">
        <f>NFL!H176</f>
        <v>0</v>
      </c>
      <c r="AI215" s="434" t="e">
        <f t="shared" si="1"/>
        <v>#N/A</v>
      </c>
      <c r="AJ215" s="432">
        <f>NFL!J176</f>
        <v>0</v>
      </c>
      <c r="AK215" s="917">
        <f>NFL!K176</f>
        <v>0</v>
      </c>
      <c r="AL215" s="432">
        <f>NFL!L176</f>
        <v>0</v>
      </c>
      <c r="AM215" s="917">
        <f>NFL!M176</f>
        <v>0</v>
      </c>
      <c r="AN215" s="917">
        <f>NFL!T176</f>
        <v>0</v>
      </c>
      <c r="AO215" s="917" t="e">
        <f>NFL!#REF!</f>
        <v>#REF!</v>
      </c>
      <c r="AP215" s="917"/>
      <c r="AQ215" s="917" t="e">
        <f>NFL!#REF!</f>
        <v>#REF!</v>
      </c>
      <c r="AS215" s="917"/>
      <c r="AT215" s="917"/>
      <c r="AU215" s="917"/>
      <c r="AV215" s="917"/>
      <c r="AW215" s="918"/>
      <c r="AX215" s="918"/>
      <c r="AY215" s="918"/>
      <c r="AZ215" s="918"/>
      <c r="BA215" s="918"/>
      <c r="BB215" s="918"/>
      <c r="BC215" s="918"/>
      <c r="BD215" s="918"/>
      <c r="BE215" s="918"/>
      <c r="BF215" s="918"/>
      <c r="BG215" s="918"/>
      <c r="BH215" s="918"/>
      <c r="BI215" s="918"/>
      <c r="BJ215" s="918"/>
      <c r="BK215" s="918"/>
      <c r="BL215" s="918"/>
      <c r="BM215" s="918"/>
      <c r="BN215" s="918"/>
      <c r="BO215" s="918"/>
      <c r="BP215" s="918"/>
      <c r="BQ215" s="918"/>
      <c r="BR215" s="918"/>
      <c r="CG215" s="479"/>
      <c r="CH215" s="479"/>
      <c r="CI215" s="479"/>
      <c r="CJ215" s="479"/>
      <c r="CK215" s="479"/>
      <c r="CL215" s="479"/>
      <c r="CM215" s="479"/>
      <c r="CN215" s="479"/>
      <c r="CO215" s="479"/>
      <c r="CP215" s="479"/>
    </row>
    <row r="216" spans="1:94" s="918" customFormat="1" ht="5" customHeight="1" x14ac:dyDescent="0.8">
      <c r="A216" s="940"/>
      <c r="B216" s="882"/>
      <c r="C216" s="916"/>
      <c r="D216" s="882"/>
      <c r="E216" s="912"/>
      <c r="F216" s="882"/>
      <c r="G216" s="882"/>
      <c r="H216" s="882"/>
      <c r="I216" s="882"/>
      <c r="J216" s="885"/>
      <c r="K216" s="885"/>
      <c r="L216" s="882"/>
      <c r="M216" s="916"/>
      <c r="N216" s="927"/>
      <c r="O216" s="927"/>
      <c r="P216" s="927"/>
      <c r="Q216" s="924"/>
      <c r="R216" s="927"/>
      <c r="S216" s="927"/>
      <c r="T216" s="927"/>
      <c r="U216" s="924"/>
      <c r="V216" s="898"/>
      <c r="W216" s="253"/>
      <c r="Z216" s="747"/>
      <c r="AA216" s="747"/>
      <c r="AD216" s="469"/>
      <c r="AE216" s="914">
        <f>NFL!E177</f>
        <v>0</v>
      </c>
      <c r="AF216" s="176" t="str">
        <f>NFL!F177</f>
        <v>NY Giants</v>
      </c>
      <c r="AG216" s="434" t="e">
        <f t="shared" si="0"/>
        <v>#N/A</v>
      </c>
      <c r="AH216" s="176">
        <f>NFL!H177</f>
        <v>0</v>
      </c>
      <c r="AI216" s="434" t="e">
        <f t="shared" si="1"/>
        <v>#N/A</v>
      </c>
      <c r="AJ216" s="432">
        <f>NFL!J177</f>
        <v>0</v>
      </c>
      <c r="AK216" s="917">
        <f>NFL!K177</f>
        <v>0</v>
      </c>
      <c r="AL216" s="432">
        <f>NFL!L177</f>
        <v>0</v>
      </c>
      <c r="AM216" s="917">
        <f>NFL!M177</f>
        <v>0</v>
      </c>
      <c r="AN216" s="917">
        <f>NFL!T177</f>
        <v>0</v>
      </c>
      <c r="AO216" s="917" t="e">
        <f>NFL!#REF!</f>
        <v>#REF!</v>
      </c>
      <c r="AP216" s="917"/>
      <c r="AQ216" s="917" t="e">
        <f>NFL!#REF!</f>
        <v>#REF!</v>
      </c>
      <c r="AS216" s="917"/>
      <c r="AT216" s="917"/>
      <c r="AU216" s="917"/>
      <c r="AV216" s="917"/>
      <c r="BS216" s="874" t="e">
        <f>All!#REF!</f>
        <v>#REF!</v>
      </c>
    </row>
    <row r="217" spans="1:94" s="479" customFormat="1" ht="15" customHeight="1" x14ac:dyDescent="0.8">
      <c r="A217" s="938">
        <v>259</v>
      </c>
      <c r="B217" s="486">
        <f>AD210</f>
        <v>0.55555416666666668</v>
      </c>
      <c r="C217" s="609"/>
      <c r="D217" s="486" t="str">
        <f>AF210</f>
        <v>Seattle</v>
      </c>
      <c r="E217" s="853">
        <f>IF(+D217=F217,-J217,+J217)</f>
        <v>5.5</v>
      </c>
      <c r="F217" s="486" t="str">
        <f>AJ210</f>
        <v>Green Bay</v>
      </c>
      <c r="G217" s="486" t="str">
        <f>AK210</f>
        <v>Seattle</v>
      </c>
      <c r="H217" s="880" t="str">
        <f>AN210</f>
        <v>Green Bay</v>
      </c>
      <c r="I217" s="880" t="e">
        <f>AQ210</f>
        <v>#REF!</v>
      </c>
      <c r="J217" s="601">
        <f>AL210</f>
        <v>5.5</v>
      </c>
      <c r="K217" s="601">
        <f>AM210</f>
        <v>49.5</v>
      </c>
      <c r="L217" s="882" t="str">
        <f>D217</f>
        <v>Seattle</v>
      </c>
      <c r="M217" s="253"/>
      <c r="N217" s="926">
        <v>5</v>
      </c>
      <c r="O217" s="927">
        <v>3</v>
      </c>
      <c r="P217" s="928">
        <v>0</v>
      </c>
      <c r="Q217" s="924"/>
      <c r="R217" s="926" t="e">
        <f>VLOOKUP(+$D217,NFL!#REF!,9,FALSE)</f>
        <v>#REF!</v>
      </c>
      <c r="S217" s="927" t="e">
        <f>VLOOKUP(+$D217,NFL!#REF!,10,FALSE)</f>
        <v>#REF!</v>
      </c>
      <c r="T217" s="928" t="e">
        <f>VLOOKUP(+$D217,NFL!#REF!,11,FALSE)</f>
        <v>#REF!</v>
      </c>
      <c r="U217" s="916"/>
      <c r="V217" s="853">
        <f>VLOOKUP(+D217,NFL!$F$347:$I$383,4,FALSE)</f>
        <v>21.61</v>
      </c>
      <c r="W217" s="253"/>
      <c r="X217" s="916"/>
      <c r="Y217" s="921"/>
      <c r="Z217" s="955"/>
      <c r="AA217" s="795"/>
      <c r="AB217" s="874" t="str">
        <f>All!B977</f>
        <v>Sat</v>
      </c>
      <c r="AC217" s="908">
        <f>All!C977</f>
        <v>44527</v>
      </c>
      <c r="AD217" s="469">
        <f>NFL!D178-3/24</f>
        <v>-0.125</v>
      </c>
      <c r="AE217" s="914">
        <f>NFL!E178</f>
        <v>0</v>
      </c>
      <c r="AF217" s="176" t="str">
        <f>NFL!F178</f>
        <v>Houston</v>
      </c>
      <c r="AG217" s="434" t="e">
        <f t="shared" si="0"/>
        <v>#N/A</v>
      </c>
      <c r="AH217" s="176">
        <f>NFL!H178</f>
        <v>0</v>
      </c>
      <c r="AI217" s="434" t="e">
        <f t="shared" si="1"/>
        <v>#N/A</v>
      </c>
      <c r="AJ217" s="432">
        <f>NFL!J178</f>
        <v>0</v>
      </c>
      <c r="AK217" s="917">
        <f>NFL!K178</f>
        <v>0</v>
      </c>
      <c r="AL217" s="432">
        <f>NFL!L178</f>
        <v>0</v>
      </c>
      <c r="AM217" s="917">
        <f>NFL!M178</f>
        <v>0</v>
      </c>
      <c r="AN217" s="917">
        <f>NFL!T178</f>
        <v>0</v>
      </c>
      <c r="AO217" s="917" t="e">
        <f>NFL!#REF!</f>
        <v>#REF!</v>
      </c>
      <c r="AP217" s="917"/>
      <c r="AQ217" s="917" t="e">
        <f>NFL!#REF!</f>
        <v>#REF!</v>
      </c>
      <c r="AS217" s="917"/>
      <c r="AT217" s="917"/>
      <c r="AU217" s="917"/>
      <c r="AV217" s="917"/>
      <c r="AW217" s="918"/>
      <c r="AX217" s="918"/>
      <c r="AY217" s="918"/>
      <c r="AZ217" s="918"/>
      <c r="BA217" s="918"/>
      <c r="BB217" s="918"/>
      <c r="BC217" s="918"/>
      <c r="BD217" s="918"/>
      <c r="BE217" s="918"/>
      <c r="BF217" s="918"/>
      <c r="BG217" s="918"/>
      <c r="BH217" s="918"/>
      <c r="BI217" s="918"/>
      <c r="BJ217" s="918"/>
      <c r="BK217" s="918"/>
      <c r="BL217" s="918"/>
      <c r="BM217" s="918"/>
      <c r="BN217" s="918"/>
      <c r="BO217" s="918"/>
      <c r="BP217" s="918"/>
      <c r="BQ217" s="918"/>
      <c r="BR217" s="918"/>
      <c r="CG217" s="605"/>
      <c r="CH217" s="605"/>
      <c r="CI217" s="605"/>
      <c r="CJ217" s="605"/>
      <c r="CK217" s="605"/>
      <c r="CL217" s="605"/>
      <c r="CM217" s="605"/>
      <c r="CN217" s="605"/>
      <c r="CO217" s="605"/>
      <c r="CP217" s="605"/>
    </row>
    <row r="218" spans="1:94" s="605" customFormat="1" ht="15" customHeight="1" x14ac:dyDescent="0.8">
      <c r="A218" s="941">
        <f>+A217+1</f>
        <v>260</v>
      </c>
      <c r="B218" s="487" t="str">
        <f>AE210</f>
        <v>CBS</v>
      </c>
      <c r="C218" s="603"/>
      <c r="D218" s="609" t="str">
        <f>AH210</f>
        <v>Green Bay</v>
      </c>
      <c r="E218" s="861">
        <f>K217</f>
        <v>49.5</v>
      </c>
      <c r="F218" s="609"/>
      <c r="G218" s="609"/>
      <c r="H218" s="889"/>
      <c r="I218" s="889"/>
      <c r="J218" s="123"/>
      <c r="K218" s="123"/>
      <c r="L218" s="879" t="str">
        <f>+D218</f>
        <v>Green Bay</v>
      </c>
      <c r="M218" s="253"/>
      <c r="N218" s="929">
        <v>8</v>
      </c>
      <c r="O218" s="930">
        <v>1</v>
      </c>
      <c r="P218" s="931">
        <v>0</v>
      </c>
      <c r="Q218" s="924"/>
      <c r="R218" s="929" t="e">
        <f>S217</f>
        <v>#REF!</v>
      </c>
      <c r="S218" s="930" t="e">
        <f>R217</f>
        <v>#REF!</v>
      </c>
      <c r="T218" s="931" t="e">
        <f>T217</f>
        <v>#REF!</v>
      </c>
      <c r="U218" s="916"/>
      <c r="V218" s="861">
        <f>VLOOKUP(+D218,NFL!$F$347:$I$383,4,FALSE)</f>
        <v>23.97</v>
      </c>
      <c r="W218" s="916"/>
      <c r="X218" s="916"/>
      <c r="Y218" s="921"/>
      <c r="Z218" s="956" t="str">
        <f>H217</f>
        <v>Green Bay</v>
      </c>
      <c r="AA218" s="957" t="e">
        <f>I217</f>
        <v>#REF!</v>
      </c>
      <c r="AB218" s="918"/>
      <c r="AC218" s="918"/>
      <c r="AD218" s="469"/>
      <c r="AE218" s="914"/>
      <c r="AF218" s="176"/>
      <c r="AG218" s="434"/>
      <c r="AH218" s="176"/>
      <c r="AI218" s="434"/>
      <c r="AJ218" s="432"/>
      <c r="AK218" s="917"/>
      <c r="AL218" s="432"/>
      <c r="AM218" s="917">
        <f>NFL!M179</f>
        <v>47.5</v>
      </c>
      <c r="AN218" s="917" t="str">
        <f>NFL!T179</f>
        <v>Atlanta</v>
      </c>
      <c r="AO218" s="917" t="e">
        <f>NFL!#REF!</f>
        <v>#REF!</v>
      </c>
      <c r="AP218" s="917"/>
      <c r="AQ218" s="917" t="e">
        <f>NFL!#REF!</f>
        <v>#REF!</v>
      </c>
      <c r="AS218" s="917"/>
      <c r="AT218" s="917"/>
      <c r="AU218" s="917"/>
      <c r="AV218" s="917"/>
      <c r="AW218" s="918"/>
      <c r="AX218" s="918"/>
      <c r="AY218" s="918"/>
      <c r="AZ218" s="918"/>
      <c r="BA218" s="918"/>
      <c r="BB218" s="918"/>
      <c r="BC218" s="918"/>
      <c r="BD218" s="918"/>
      <c r="BE218" s="918"/>
      <c r="BF218" s="918"/>
      <c r="BG218" s="918"/>
      <c r="BH218" s="918"/>
      <c r="BI218" s="918"/>
      <c r="BJ218" s="918"/>
      <c r="BK218" s="918"/>
      <c r="BL218" s="918"/>
      <c r="BM218" s="918"/>
      <c r="BN218" s="918"/>
      <c r="BO218" s="918"/>
      <c r="BP218" s="918"/>
      <c r="BQ218" s="918"/>
      <c r="BR218" s="918"/>
      <c r="BS218" s="479"/>
      <c r="BT218" s="479"/>
      <c r="BU218" s="479"/>
      <c r="BV218" s="479"/>
      <c r="BW218" s="479"/>
      <c r="BX218" s="479"/>
      <c r="BY218" s="479"/>
      <c r="BZ218" s="479"/>
      <c r="CA218" s="479"/>
      <c r="CB218" s="479"/>
      <c r="CC218" s="479"/>
      <c r="CD218" s="479"/>
      <c r="CE218" s="479"/>
      <c r="CF218" s="479"/>
      <c r="CG218" s="479"/>
      <c r="CH218" s="479"/>
      <c r="CI218" s="479"/>
      <c r="CJ218" s="479"/>
      <c r="CK218" s="479"/>
      <c r="CL218" s="479"/>
      <c r="CM218" s="479"/>
      <c r="CN218" s="479"/>
      <c r="CO218" s="479"/>
      <c r="CP218" s="479"/>
    </row>
    <row r="219" spans="1:94" s="918" customFormat="1" ht="5" customHeight="1" x14ac:dyDescent="0.8">
      <c r="A219" s="940"/>
      <c r="B219" s="882"/>
      <c r="C219" s="916"/>
      <c r="D219" s="882"/>
      <c r="E219" s="912"/>
      <c r="F219" s="882"/>
      <c r="G219" s="882"/>
      <c r="H219" s="882"/>
      <c r="I219" s="882"/>
      <c r="J219" s="885"/>
      <c r="K219" s="885"/>
      <c r="L219" s="882"/>
      <c r="M219" s="916"/>
      <c r="N219" s="927"/>
      <c r="O219" s="927"/>
      <c r="P219" s="927"/>
      <c r="Q219" s="924"/>
      <c r="R219" s="927"/>
      <c r="S219" s="927"/>
      <c r="T219" s="927"/>
      <c r="U219" s="924"/>
      <c r="V219" s="898"/>
      <c r="W219" s="253"/>
      <c r="Z219" s="747"/>
      <c r="AA219" s="747"/>
      <c r="AD219" s="469"/>
      <c r="AE219" s="914"/>
      <c r="AF219" s="176"/>
      <c r="AG219" s="434"/>
      <c r="AH219" s="176"/>
      <c r="AI219" s="434"/>
      <c r="AJ219" s="432"/>
      <c r="AK219" s="917"/>
      <c r="AL219" s="432"/>
      <c r="AM219" s="917">
        <f>NFL!M180</f>
        <v>50</v>
      </c>
      <c r="AN219" s="917" t="str">
        <f>NFL!T180</f>
        <v>Buffalo</v>
      </c>
      <c r="AO219" s="917" t="e">
        <f>NFL!#REF!</f>
        <v>#REF!</v>
      </c>
      <c r="AP219" s="917"/>
      <c r="AQ219" s="917" t="e">
        <f>NFL!#REF!</f>
        <v>#REF!</v>
      </c>
      <c r="AS219" s="917"/>
      <c r="AT219" s="917"/>
      <c r="AU219" s="917"/>
      <c r="AV219" s="917"/>
      <c r="BS219" s="874" t="e">
        <f>All!#REF!</f>
        <v>#REF!</v>
      </c>
    </row>
    <row r="220" spans="1:94" s="605" customFormat="1" ht="15" customHeight="1" x14ac:dyDescent="0.8">
      <c r="A220" s="943"/>
      <c r="B220" s="612" t="s">
        <v>485</v>
      </c>
      <c r="C220" s="619"/>
      <c r="D220" s="612" t="s">
        <v>491</v>
      </c>
      <c r="E220" s="848"/>
      <c r="F220" s="492"/>
      <c r="G220" s="492"/>
      <c r="H220" s="492"/>
      <c r="I220" s="492"/>
      <c r="J220" s="602"/>
      <c r="K220" s="602"/>
      <c r="L220" s="948"/>
      <c r="M220" s="253"/>
      <c r="N220" s="913"/>
      <c r="O220" s="913"/>
      <c r="P220" s="913"/>
      <c r="Q220" s="932"/>
      <c r="R220" s="913"/>
      <c r="S220" s="913"/>
      <c r="T220" s="913"/>
      <c r="U220" s="916"/>
      <c r="V220" s="852"/>
      <c r="W220" s="253"/>
      <c r="X220" s="918"/>
      <c r="Y220" s="918"/>
      <c r="Z220" s="747"/>
      <c r="AA220" s="747"/>
      <c r="AB220" s="874" t="str">
        <f>All!B980</f>
        <v>Fri</v>
      </c>
      <c r="AC220" s="908">
        <f>All!C980</f>
        <v>44533</v>
      </c>
      <c r="AD220" s="469"/>
      <c r="AE220" s="914"/>
      <c r="AF220" s="176"/>
      <c r="AG220" s="434"/>
      <c r="AH220" s="176"/>
      <c r="AI220" s="434"/>
      <c r="AJ220" s="432"/>
      <c r="AK220" s="917"/>
      <c r="AL220" s="432"/>
      <c r="AM220" s="917">
        <f>NFL!M181</f>
        <v>45</v>
      </c>
      <c r="AN220" s="917" t="str">
        <f>NFL!T181</f>
        <v>Baltimore</v>
      </c>
      <c r="AO220" s="917" t="e">
        <f>NFL!#REF!</f>
        <v>#REF!</v>
      </c>
      <c r="AP220" s="917"/>
      <c r="AQ220" s="917" t="e">
        <f>NFL!#REF!</f>
        <v>#REF!</v>
      </c>
      <c r="AS220" s="917"/>
      <c r="AT220" s="917"/>
      <c r="AU220" s="917"/>
      <c r="AV220" s="917"/>
      <c r="AW220" s="918"/>
      <c r="AX220" s="918"/>
      <c r="AY220" s="918"/>
      <c r="AZ220" s="918"/>
      <c r="BA220" s="918"/>
      <c r="BB220" s="918"/>
      <c r="BC220" s="918"/>
      <c r="BD220" s="918"/>
      <c r="BE220" s="918"/>
      <c r="BF220" s="918"/>
      <c r="BG220" s="918"/>
      <c r="BH220" s="918"/>
      <c r="BI220" s="918"/>
      <c r="BJ220" s="918"/>
      <c r="BK220" s="918"/>
      <c r="BL220" s="918"/>
      <c r="BM220" s="918"/>
      <c r="BN220" s="918"/>
      <c r="BO220" s="918"/>
      <c r="BP220" s="918"/>
      <c r="BQ220" s="918"/>
      <c r="BR220" s="479"/>
      <c r="BS220" s="479"/>
      <c r="BT220" s="479"/>
      <c r="BU220" s="479"/>
      <c r="BV220" s="479"/>
      <c r="BW220" s="479"/>
      <c r="BX220" s="479"/>
      <c r="BY220" s="479"/>
      <c r="BZ220" s="479"/>
      <c r="CA220" s="479"/>
      <c r="CB220" s="479"/>
      <c r="CC220" s="479"/>
      <c r="CD220" s="479"/>
      <c r="CE220" s="479"/>
      <c r="CF220" s="479"/>
      <c r="CG220" s="479"/>
      <c r="CH220" s="479"/>
      <c r="CI220" s="479"/>
      <c r="CJ220" s="479"/>
      <c r="CK220" s="479"/>
      <c r="CL220" s="479"/>
      <c r="CM220" s="479"/>
      <c r="CN220" s="479"/>
      <c r="CO220" s="479"/>
      <c r="CP220" s="479"/>
    </row>
    <row r="221" spans="1:94" s="479" customFormat="1" ht="15" customHeight="1" x14ac:dyDescent="0.8">
      <c r="A221" s="938">
        <v>265</v>
      </c>
      <c r="B221" s="486">
        <f>AD211</f>
        <v>0.71875</v>
      </c>
      <c r="C221" s="609"/>
      <c r="D221" s="754" t="str">
        <f>AF211</f>
        <v>Kansas City</v>
      </c>
      <c r="E221" s="853">
        <f>IF(+D221=F221,-J221,+J221)</f>
        <v>-2.5</v>
      </c>
      <c r="F221" s="486" t="str">
        <f>AJ211</f>
        <v>Kansas City</v>
      </c>
      <c r="G221" s="486" t="str">
        <f>AK211</f>
        <v>Las Vegas</v>
      </c>
      <c r="H221" s="880" t="str">
        <f>AN211</f>
        <v>Las Vegas</v>
      </c>
      <c r="I221" s="880" t="e">
        <f>AQ211</f>
        <v>#REF!</v>
      </c>
      <c r="J221" s="601">
        <f>AL211</f>
        <v>2.5</v>
      </c>
      <c r="K221" s="601">
        <f>AM211</f>
        <v>52.5</v>
      </c>
      <c r="L221" s="882" t="str">
        <f>D221</f>
        <v>Kansas City</v>
      </c>
      <c r="M221" s="73"/>
      <c r="N221" s="926">
        <v>2</v>
      </c>
      <c r="O221" s="927">
        <v>7</v>
      </c>
      <c r="P221" s="928">
        <v>0</v>
      </c>
      <c r="Q221" s="924"/>
      <c r="R221" s="926" t="e">
        <f>VLOOKUP(+$D221,NFL!#REF!,9,FALSE)</f>
        <v>#REF!</v>
      </c>
      <c r="S221" s="927" t="e">
        <f>VLOOKUP(+$D221,NFL!#REF!,10,FALSE)</f>
        <v>#REF!</v>
      </c>
      <c r="T221" s="928" t="e">
        <f>VLOOKUP(+$D221,NFL!#REF!,11,FALSE)</f>
        <v>#REF!</v>
      </c>
      <c r="U221" s="916"/>
      <c r="V221" s="853">
        <f>VLOOKUP(+D221,NFL!$F$347:$I$383,4,FALSE)</f>
        <v>24.08</v>
      </c>
      <c r="W221" s="916"/>
      <c r="X221" s="916"/>
      <c r="Y221" s="921"/>
      <c r="Z221" s="955"/>
      <c r="AA221" s="795"/>
      <c r="AB221" s="918"/>
      <c r="AC221" s="918"/>
      <c r="AD221" s="918"/>
      <c r="AE221" s="918"/>
      <c r="AF221" s="918"/>
      <c r="AG221" s="918"/>
      <c r="AH221" s="918"/>
      <c r="AI221" s="918"/>
      <c r="AJ221" s="918"/>
      <c r="AK221" s="918"/>
      <c r="AL221" s="918"/>
      <c r="AM221" s="918"/>
      <c r="AN221" s="918"/>
      <c r="AO221" s="918"/>
      <c r="AP221" s="918"/>
      <c r="AQ221" s="918"/>
      <c r="AS221" s="918"/>
      <c r="AT221" s="918"/>
      <c r="AU221" s="918"/>
      <c r="AV221" s="918"/>
      <c r="AW221" s="918"/>
      <c r="AX221" s="918"/>
      <c r="AY221" s="918"/>
      <c r="AZ221" s="918"/>
      <c r="BA221" s="918"/>
      <c r="BB221" s="918"/>
      <c r="BC221" s="918"/>
      <c r="BD221" s="918"/>
      <c r="BE221" s="918"/>
      <c r="BF221" s="918"/>
      <c r="BG221" s="918"/>
      <c r="BH221" s="918"/>
      <c r="BI221" s="918"/>
      <c r="BJ221" s="918"/>
      <c r="BK221" s="918"/>
      <c r="BL221" s="918"/>
      <c r="BM221" s="918"/>
      <c r="BN221" s="918"/>
      <c r="BO221" s="918"/>
      <c r="BP221" s="918"/>
      <c r="BR221" s="605"/>
      <c r="BS221" s="605"/>
      <c r="BT221" s="605"/>
      <c r="BU221" s="605"/>
      <c r="BV221" s="605"/>
      <c r="BW221" s="605"/>
      <c r="BX221" s="605"/>
      <c r="BY221" s="605"/>
      <c r="BZ221" s="605"/>
      <c r="CA221" s="605"/>
      <c r="CB221" s="605"/>
      <c r="CC221" s="605"/>
      <c r="CD221" s="605"/>
      <c r="CE221" s="605"/>
      <c r="CF221" s="605"/>
      <c r="CG221" s="605"/>
      <c r="CH221" s="605"/>
      <c r="CI221" s="605"/>
      <c r="CJ221" s="605"/>
      <c r="CK221" s="605"/>
      <c r="CL221" s="605"/>
      <c r="CM221" s="605"/>
      <c r="CN221" s="605"/>
      <c r="CO221" s="605"/>
      <c r="CP221" s="605"/>
    </row>
    <row r="222" spans="1:94" s="605" customFormat="1" ht="15" customHeight="1" x14ac:dyDescent="0.8">
      <c r="A222" s="941">
        <f>+A221+1</f>
        <v>266</v>
      </c>
      <c r="B222" s="487" t="str">
        <f>AE211</f>
        <v>NBC</v>
      </c>
      <c r="C222" s="603"/>
      <c r="D222" s="755" t="str">
        <f>AH211</f>
        <v>Las Vegas</v>
      </c>
      <c r="E222" s="861">
        <f>K221</f>
        <v>52.5</v>
      </c>
      <c r="F222" s="609"/>
      <c r="G222" s="609"/>
      <c r="H222" s="889"/>
      <c r="I222" s="889"/>
      <c r="J222" s="123"/>
      <c r="K222" s="123"/>
      <c r="L222" s="879" t="str">
        <f>+D222</f>
        <v>Las Vegas</v>
      </c>
      <c r="M222" s="253"/>
      <c r="N222" s="929">
        <v>4</v>
      </c>
      <c r="O222" s="930">
        <v>4</v>
      </c>
      <c r="P222" s="931">
        <v>0</v>
      </c>
      <c r="Q222" s="924"/>
      <c r="R222" s="929" t="e">
        <f>S221</f>
        <v>#REF!</v>
      </c>
      <c r="S222" s="930" t="e">
        <f>R221</f>
        <v>#REF!</v>
      </c>
      <c r="T222" s="931" t="e">
        <f>T221</f>
        <v>#REF!</v>
      </c>
      <c r="U222" s="916"/>
      <c r="V222" s="861">
        <f>VLOOKUP(+D222,NFL!$F$347:$I$383,4,FALSE)</f>
        <v>19.309999999999999</v>
      </c>
      <c r="W222" s="253"/>
      <c r="X222" s="918"/>
      <c r="Y222" s="918"/>
      <c r="Z222" s="956" t="str">
        <f>H221</f>
        <v>Las Vegas</v>
      </c>
      <c r="AA222" s="957" t="e">
        <f>I221</f>
        <v>#REF!</v>
      </c>
      <c r="AB222" s="918"/>
      <c r="AC222" s="918"/>
      <c r="AD222" s="469"/>
      <c r="AE222" s="914"/>
      <c r="AF222" s="176"/>
      <c r="AG222" s="434"/>
      <c r="AH222" s="176"/>
      <c r="AI222" s="434"/>
      <c r="AJ222" s="432"/>
      <c r="AK222" s="917"/>
      <c r="AL222" s="432"/>
      <c r="AM222" s="917">
        <f>NFL!M168</f>
        <v>44.5</v>
      </c>
      <c r="AN222" s="917" t="str">
        <f>NFL!T168</f>
        <v>Carolina</v>
      </c>
      <c r="AO222" s="917" t="e">
        <f>NFL!#REF!</f>
        <v>#REF!</v>
      </c>
      <c r="AP222" s="917"/>
      <c r="AQ222" s="917" t="e">
        <f>NFL!#REF!</f>
        <v>#REF!</v>
      </c>
      <c r="AS222" s="918"/>
      <c r="AT222" s="918"/>
      <c r="AU222" s="918"/>
      <c r="AV222" s="918"/>
      <c r="AW222" s="918"/>
      <c r="AX222" s="918"/>
      <c r="AY222" s="918"/>
      <c r="AZ222" s="918"/>
      <c r="BA222" s="918"/>
      <c r="BB222" s="918"/>
      <c r="BC222" s="918"/>
      <c r="BD222" s="918"/>
      <c r="BE222" s="918"/>
      <c r="BF222" s="918"/>
      <c r="BG222" s="918"/>
      <c r="BH222" s="918"/>
      <c r="BI222" s="918"/>
      <c r="BJ222" s="918"/>
      <c r="BK222" s="918"/>
      <c r="BL222" s="918"/>
      <c r="BM222" s="918"/>
      <c r="BN222" s="918"/>
      <c r="BO222" s="918"/>
      <c r="BP222" s="918"/>
      <c r="BR222" s="479"/>
      <c r="BS222" s="479"/>
      <c r="BT222" s="479"/>
      <c r="BU222" s="479"/>
      <c r="BV222" s="479"/>
      <c r="BW222" s="479"/>
      <c r="BX222" s="479"/>
      <c r="BY222" s="479"/>
      <c r="BZ222" s="479"/>
      <c r="CA222" s="479"/>
      <c r="CB222" s="479"/>
      <c r="CC222" s="479"/>
      <c r="CD222" s="479"/>
      <c r="CE222" s="479"/>
      <c r="CF222" s="479"/>
      <c r="CG222" s="479"/>
      <c r="CH222" s="479"/>
      <c r="CI222" s="479"/>
      <c r="CJ222" s="479"/>
      <c r="CK222" s="479"/>
      <c r="CL222" s="479"/>
      <c r="CM222" s="479"/>
      <c r="CN222" s="479"/>
      <c r="CO222" s="479"/>
      <c r="CP222" s="479"/>
    </row>
    <row r="223" spans="1:94" s="918" customFormat="1" ht="5" customHeight="1" x14ac:dyDescent="0.8">
      <c r="A223" s="940"/>
      <c r="B223" s="882"/>
      <c r="C223" s="916"/>
      <c r="D223" s="882"/>
      <c r="E223" s="912"/>
      <c r="F223" s="882"/>
      <c r="G223" s="882"/>
      <c r="H223" s="882"/>
      <c r="I223" s="882"/>
      <c r="J223" s="885"/>
      <c r="K223" s="885"/>
      <c r="L223" s="882"/>
      <c r="M223" s="916"/>
      <c r="N223" s="927"/>
      <c r="O223" s="927"/>
      <c r="P223" s="927"/>
      <c r="Q223" s="924"/>
      <c r="R223" s="927"/>
      <c r="S223" s="927"/>
      <c r="T223" s="927"/>
      <c r="U223" s="924"/>
      <c r="V223" s="898"/>
      <c r="W223" s="73"/>
      <c r="Z223" s="747"/>
      <c r="AA223" s="747"/>
      <c r="AD223" s="469"/>
      <c r="AE223" s="914"/>
      <c r="AF223" s="176"/>
      <c r="AG223" s="434"/>
      <c r="AH223" s="176"/>
      <c r="AI223" s="434"/>
      <c r="AJ223" s="432"/>
      <c r="AK223" s="917"/>
      <c r="AL223" s="432"/>
      <c r="AM223" s="917">
        <f>NFL!M169</f>
        <v>52</v>
      </c>
      <c r="AN223" s="917" t="str">
        <f>NFL!T169</f>
        <v>Minnesota</v>
      </c>
      <c r="AO223" s="917" t="e">
        <f>NFL!#REF!</f>
        <v>#REF!</v>
      </c>
      <c r="AP223" s="917"/>
      <c r="AQ223" s="917" t="e">
        <f>NFL!#REF!</f>
        <v>#REF!</v>
      </c>
      <c r="BQ223" s="479"/>
      <c r="BR223" s="874" t="e">
        <f>All!#REF!</f>
        <v>#REF!</v>
      </c>
      <c r="BS223" s="874" t="e">
        <f>All!#REF!</f>
        <v>#REF!</v>
      </c>
    </row>
    <row r="224" spans="1:94" s="479" customFormat="1" ht="15" customHeight="1" x14ac:dyDescent="0.8">
      <c r="A224" s="943"/>
      <c r="B224" s="612" t="s">
        <v>492</v>
      </c>
      <c r="C224" s="619"/>
      <c r="D224" s="612" t="s">
        <v>491</v>
      </c>
      <c r="E224" s="848"/>
      <c r="F224" s="492"/>
      <c r="G224" s="492"/>
      <c r="H224" s="492"/>
      <c r="I224" s="492"/>
      <c r="J224" s="602"/>
      <c r="K224" s="602"/>
      <c r="L224" s="948"/>
      <c r="M224" s="253"/>
      <c r="N224" s="913"/>
      <c r="O224" s="913"/>
      <c r="P224" s="913"/>
      <c r="Q224" s="932"/>
      <c r="R224" s="913"/>
      <c r="S224" s="913"/>
      <c r="T224" s="913"/>
      <c r="U224" s="916"/>
      <c r="V224" s="852"/>
      <c r="W224" s="916"/>
      <c r="X224" s="916"/>
      <c r="Y224" s="921"/>
      <c r="Z224" s="917"/>
      <c r="AA224" s="917"/>
      <c r="AB224" s="874" t="str">
        <f>All!B984</f>
        <v>Sat</v>
      </c>
      <c r="AC224" s="908">
        <f>All!C984</f>
        <v>44534</v>
      </c>
      <c r="AD224" s="907"/>
      <c r="AE224" s="874"/>
      <c r="AF224" s="874"/>
      <c r="AG224" s="874"/>
      <c r="AH224" s="874"/>
      <c r="AI224" s="874"/>
      <c r="AJ224" s="874"/>
      <c r="AK224" s="874"/>
      <c r="AL224" s="909"/>
      <c r="AM224" s="910">
        <f>All!M984</f>
        <v>73.5</v>
      </c>
      <c r="AN224" s="910" t="str">
        <f>All!T984</f>
        <v>Kent State</v>
      </c>
      <c r="AO224" s="910" t="e">
        <f>All!#REF!</f>
        <v>#REF!</v>
      </c>
      <c r="AP224" s="910"/>
      <c r="AQ224" s="910" t="e">
        <f>All!#REF!</f>
        <v>#REF!</v>
      </c>
      <c r="AS224" s="874">
        <f>All!V984</f>
        <v>0</v>
      </c>
      <c r="AT224" s="874">
        <f>All!W984</f>
        <v>0</v>
      </c>
      <c r="AU224" s="874">
        <f>All!X984</f>
        <v>0</v>
      </c>
      <c r="AV224" s="874">
        <f>All!Y984</f>
        <v>0</v>
      </c>
      <c r="AW224" s="874">
        <f>All!Z984</f>
        <v>0</v>
      </c>
      <c r="AX224" s="874" t="e">
        <f>All!#REF!</f>
        <v>#REF!</v>
      </c>
      <c r="AY224" s="874" t="e">
        <f>All!#REF!</f>
        <v>#REF!</v>
      </c>
      <c r="AZ224" s="874" t="e">
        <f>All!#REF!</f>
        <v>#REF!</v>
      </c>
      <c r="BA224" s="874" t="e">
        <f>All!#REF!</f>
        <v>#REF!</v>
      </c>
      <c r="BB224" s="874" t="e">
        <f>All!#REF!</f>
        <v>#REF!</v>
      </c>
      <c r="BC224" s="874" t="e">
        <f>All!#REF!</f>
        <v>#REF!</v>
      </c>
      <c r="BD224" s="874" t="e">
        <f>All!#REF!</f>
        <v>#REF!</v>
      </c>
      <c r="BE224" s="874" t="e">
        <f>All!#REF!</f>
        <v>#REF!</v>
      </c>
      <c r="BF224" s="874" t="e">
        <f>All!#REF!</f>
        <v>#REF!</v>
      </c>
      <c r="BG224" s="874" t="e">
        <f>All!#REF!</f>
        <v>#REF!</v>
      </c>
      <c r="BH224" s="874" t="e">
        <f>All!#REF!</f>
        <v>#REF!</v>
      </c>
      <c r="BI224" s="874" t="e">
        <f>All!#REF!</f>
        <v>#REF!</v>
      </c>
      <c r="BJ224" s="874" t="e">
        <f>All!#REF!</f>
        <v>#REF!</v>
      </c>
      <c r="BK224" s="874" t="e">
        <f>All!#REF!</f>
        <v>#REF!</v>
      </c>
      <c r="BL224" s="874" t="e">
        <f>All!#REF!</f>
        <v>#REF!</v>
      </c>
      <c r="BM224" s="874" t="e">
        <f>All!#REF!</f>
        <v>#REF!</v>
      </c>
      <c r="BN224" s="874" t="e">
        <f>All!#REF!</f>
        <v>#REF!</v>
      </c>
      <c r="BO224" s="874" t="e">
        <f>All!#REF!</f>
        <v>#REF!</v>
      </c>
      <c r="BP224" s="874" t="e">
        <f>All!#REF!</f>
        <v>#REF!</v>
      </c>
      <c r="BQ224" s="874" t="e">
        <f>All!#REF!</f>
        <v>#REF!</v>
      </c>
      <c r="BR224" s="605"/>
      <c r="BS224" s="605"/>
      <c r="BT224" s="605"/>
      <c r="BU224" s="605"/>
      <c r="BV224" s="605"/>
      <c r="BW224" s="605"/>
      <c r="BX224" s="605"/>
      <c r="BY224" s="605"/>
      <c r="BZ224" s="605"/>
      <c r="CA224" s="605"/>
      <c r="CB224" s="605"/>
      <c r="CC224" s="605"/>
      <c r="CD224" s="605"/>
      <c r="CE224" s="605"/>
      <c r="CF224" s="605"/>
      <c r="CG224" s="605"/>
      <c r="CH224" s="605"/>
      <c r="CI224" s="605"/>
      <c r="CJ224" s="605"/>
      <c r="CK224" s="605"/>
      <c r="CL224" s="605"/>
      <c r="CM224" s="605"/>
      <c r="CN224" s="605"/>
      <c r="CO224" s="605"/>
      <c r="CP224" s="605"/>
    </row>
    <row r="225" spans="1:94" s="605" customFormat="1" ht="15" customHeight="1" x14ac:dyDescent="0.8">
      <c r="A225" s="941">
        <v>263</v>
      </c>
      <c r="B225" s="486">
        <f>AD212</f>
        <v>0.71875</v>
      </c>
      <c r="C225" s="609"/>
      <c r="D225" s="486" t="str">
        <f>AF212</f>
        <v>LA Rams</v>
      </c>
      <c r="E225" s="853">
        <f>IF(+D225=F225,-J225,+J225)</f>
        <v>-4</v>
      </c>
      <c r="F225" s="486" t="str">
        <f>AJ212</f>
        <v>LA Rams</v>
      </c>
      <c r="G225" s="486" t="str">
        <f>AK212</f>
        <v>San Francisco</v>
      </c>
      <c r="H225" s="880" t="str">
        <f>AN212</f>
        <v>LA Rams</v>
      </c>
      <c r="I225" s="880" t="e">
        <f>AQ212</f>
        <v>#REF!</v>
      </c>
      <c r="J225" s="601">
        <f>AL212</f>
        <v>4</v>
      </c>
      <c r="K225" s="601">
        <f>AM212</f>
        <v>49.5</v>
      </c>
      <c r="L225" s="754" t="str">
        <f>D225</f>
        <v>LA Rams</v>
      </c>
      <c r="M225" s="73"/>
      <c r="N225" s="926">
        <v>4</v>
      </c>
      <c r="O225" s="927">
        <v>5</v>
      </c>
      <c r="P225" s="928">
        <v>0</v>
      </c>
      <c r="Q225" s="924"/>
      <c r="R225" s="926" t="e">
        <f>VLOOKUP(+$D225,NFL!#REF!,9,FALSE)</f>
        <v>#REF!</v>
      </c>
      <c r="S225" s="927" t="e">
        <f>VLOOKUP(+$D225,NFL!#REF!,10,FALSE)</f>
        <v>#REF!</v>
      </c>
      <c r="T225" s="928" t="e">
        <f>VLOOKUP(+$D225,NFL!#REF!,11,FALSE)</f>
        <v>#REF!</v>
      </c>
      <c r="U225" s="916"/>
      <c r="V225" s="853">
        <f>VLOOKUP(+D225,NFL!$F$347:$I$383,4,FALSE)</f>
        <v>24.73</v>
      </c>
      <c r="W225" s="253"/>
      <c r="X225" s="918"/>
      <c r="Y225" s="918"/>
      <c r="Z225" s="955"/>
      <c r="AA225" s="795"/>
      <c r="AB225" s="918"/>
      <c r="AC225" s="918"/>
      <c r="AD225" s="469"/>
      <c r="AE225" s="914"/>
      <c r="AF225" s="176"/>
      <c r="AG225" s="434"/>
      <c r="AH225" s="176"/>
      <c r="AI225" s="434"/>
      <c r="AJ225" s="432"/>
      <c r="AK225" s="917"/>
      <c r="AL225" s="432"/>
      <c r="AM225" s="917">
        <f>NFL!M171</f>
        <v>49.5</v>
      </c>
      <c r="AN225" s="917" t="str">
        <f>NFL!T171</f>
        <v>Green Bay</v>
      </c>
      <c r="AO225" s="917" t="e">
        <f>NFL!#REF!</f>
        <v>#REF!</v>
      </c>
      <c r="AP225" s="917"/>
      <c r="AQ225" s="917" t="e">
        <f>NFL!#REF!</f>
        <v>#REF!</v>
      </c>
      <c r="AS225" s="918"/>
      <c r="AT225" s="918"/>
      <c r="AU225" s="918"/>
      <c r="AV225" s="918"/>
      <c r="AW225" s="918"/>
      <c r="AX225" s="918"/>
      <c r="AY225" s="918"/>
      <c r="AZ225" s="918"/>
      <c r="BA225" s="918"/>
      <c r="BB225" s="918"/>
      <c r="BC225" s="918"/>
      <c r="BD225" s="918"/>
      <c r="BE225" s="918"/>
      <c r="BF225" s="918"/>
      <c r="BG225" s="918"/>
      <c r="BH225" s="918"/>
      <c r="BI225" s="918"/>
      <c r="BJ225" s="918"/>
      <c r="BK225" s="918"/>
      <c r="BL225" s="918"/>
      <c r="BM225" s="918"/>
      <c r="BN225" s="918"/>
      <c r="BO225" s="918"/>
      <c r="BP225" s="918"/>
      <c r="BR225" s="479"/>
      <c r="BS225" s="479"/>
      <c r="BT225" s="479"/>
      <c r="BU225" s="479"/>
      <c r="BV225" s="479"/>
      <c r="BW225" s="479"/>
      <c r="BX225" s="479"/>
      <c r="BY225" s="479"/>
      <c r="BZ225" s="479"/>
      <c r="CA225" s="479"/>
      <c r="CB225" s="479"/>
      <c r="CC225" s="479"/>
      <c r="CD225" s="479"/>
      <c r="CE225" s="479"/>
      <c r="CF225" s="479"/>
      <c r="CG225" s="479"/>
      <c r="CH225" s="479"/>
      <c r="CI225" s="479"/>
      <c r="CJ225" s="479"/>
      <c r="CK225" s="479"/>
      <c r="CL225" s="479"/>
      <c r="CM225" s="479"/>
      <c r="CN225" s="479"/>
      <c r="CO225" s="479"/>
      <c r="CP225" s="479"/>
    </row>
    <row r="226" spans="1:94" s="918" customFormat="1" ht="15" customHeight="1" x14ac:dyDescent="0.8">
      <c r="A226" s="939">
        <f>+A225+1</f>
        <v>264</v>
      </c>
      <c r="B226" s="487" t="str">
        <f>AE212</f>
        <v>ESPN</v>
      </c>
      <c r="C226" s="603"/>
      <c r="D226" s="609" t="str">
        <f>AH212</f>
        <v>San Francisco</v>
      </c>
      <c r="E226" s="861">
        <f>K225</f>
        <v>49.5</v>
      </c>
      <c r="F226" s="609"/>
      <c r="G226" s="609"/>
      <c r="H226" s="889"/>
      <c r="I226" s="889"/>
      <c r="J226" s="123"/>
      <c r="K226" s="123"/>
      <c r="L226" s="755" t="str">
        <f>+D226</f>
        <v>San Francisco</v>
      </c>
      <c r="M226" s="253"/>
      <c r="N226" s="929">
        <v>2</v>
      </c>
      <c r="O226" s="930">
        <v>6</v>
      </c>
      <c r="P226" s="931">
        <v>0</v>
      </c>
      <c r="Q226" s="924"/>
      <c r="R226" s="929" t="e">
        <f>S225</f>
        <v>#REF!</v>
      </c>
      <c r="S226" s="930" t="e">
        <f>R225</f>
        <v>#REF!</v>
      </c>
      <c r="T226" s="931" t="e">
        <f>T225</f>
        <v>#REF!</v>
      </c>
      <c r="U226" s="916"/>
      <c r="V226" s="861">
        <f>VLOOKUP(+D226,NFL!$F$347:$I$383,4,FALSE)</f>
        <v>20.45</v>
      </c>
      <c r="W226" s="73"/>
      <c r="Z226" s="956" t="str">
        <f>H225</f>
        <v>LA Rams</v>
      </c>
      <c r="AA226" s="957" t="e">
        <f>I225</f>
        <v>#REF!</v>
      </c>
      <c r="AD226" s="469"/>
      <c r="AE226" s="914"/>
      <c r="AF226" s="176"/>
      <c r="AG226" s="434"/>
      <c r="AH226" s="176"/>
      <c r="AI226" s="434"/>
      <c r="AJ226" s="432"/>
      <c r="AK226" s="917"/>
      <c r="AL226" s="432"/>
      <c r="AM226" s="917">
        <f>NFL!M172</f>
        <v>52.5</v>
      </c>
      <c r="AN226" s="917" t="str">
        <f>NFL!T172</f>
        <v>Las Vegas</v>
      </c>
      <c r="AO226" s="917" t="e">
        <f>NFL!#REF!</f>
        <v>#REF!</v>
      </c>
      <c r="AP226" s="917"/>
      <c r="AQ226" s="917" t="e">
        <f>NFL!#REF!</f>
        <v>#REF!</v>
      </c>
      <c r="BQ226" s="479"/>
      <c r="BR226" s="874" t="e">
        <f>All!#REF!</f>
        <v>#REF!</v>
      </c>
      <c r="BS226" s="874" t="e">
        <f>All!#REF!</f>
        <v>#REF!</v>
      </c>
    </row>
    <row r="227" spans="1:94" s="479" customFormat="1" ht="15" customHeight="1" x14ac:dyDescent="0.8">
      <c r="A227" s="940"/>
      <c r="B227" s="490"/>
      <c r="C227" s="253"/>
      <c r="D227" s="490"/>
      <c r="E227" s="847"/>
      <c r="F227" s="490"/>
      <c r="G227" s="490"/>
      <c r="H227" s="882"/>
      <c r="I227" s="882"/>
      <c r="J227" s="604"/>
      <c r="K227" s="604"/>
      <c r="L227" s="492"/>
      <c r="M227" s="620"/>
      <c r="N227" s="918"/>
      <c r="O227" s="918"/>
      <c r="P227" s="918"/>
      <c r="Q227" s="918"/>
      <c r="R227" s="918"/>
      <c r="S227" s="918"/>
      <c r="T227" s="918"/>
      <c r="U227" s="919"/>
      <c r="V227" s="918"/>
      <c r="W227" s="916"/>
      <c r="X227" s="916"/>
      <c r="Y227" s="921"/>
      <c r="Z227" s="917"/>
      <c r="AA227" s="917"/>
      <c r="AB227" s="874" t="str">
        <f>All!B987</f>
        <v>Sat</v>
      </c>
      <c r="AC227" s="908">
        <f>All!C987</f>
        <v>44534</v>
      </c>
      <c r="AD227" s="907">
        <f>All!D987-3/24</f>
        <v>0.52083333333333337</v>
      </c>
      <c r="AE227" s="874" t="str">
        <f>All!E987</f>
        <v>ESPN</v>
      </c>
      <c r="AF227" s="874" t="str">
        <f>All!F987</f>
        <v>Appalachian State</v>
      </c>
      <c r="AG227" s="874" t="str">
        <f>All!G987</f>
        <v>SB</v>
      </c>
      <c r="AH227" s="874" t="str">
        <f>All!H987</f>
        <v>UL Lafayette</v>
      </c>
      <c r="AI227" s="874" t="str">
        <f>All!I987</f>
        <v>SB</v>
      </c>
      <c r="AJ227" s="874" t="str">
        <f>All!J987</f>
        <v>Appalachian State</v>
      </c>
      <c r="AK227" s="874" t="str">
        <f>All!K987</f>
        <v>UL Lafayette</v>
      </c>
      <c r="AL227" s="909">
        <f>All!L987</f>
        <v>3</v>
      </c>
      <c r="AM227" s="910">
        <f>All!M987</f>
        <v>53</v>
      </c>
      <c r="AN227" s="910" t="str">
        <f>All!T987</f>
        <v>UL Lafayette</v>
      </c>
      <c r="AO227" s="910" t="e">
        <f>All!#REF!</f>
        <v>#REF!</v>
      </c>
      <c r="AP227" s="910"/>
      <c r="AQ227" s="910" t="e">
        <f>All!#REF!</f>
        <v>#REF!</v>
      </c>
      <c r="AS227" s="874">
        <f>All!V987</f>
        <v>0</v>
      </c>
      <c r="AT227" s="874">
        <f>All!W987</f>
        <v>0</v>
      </c>
      <c r="AU227" s="874">
        <f>All!X987</f>
        <v>0</v>
      </c>
      <c r="AV227" s="874">
        <f>All!Y987</f>
        <v>0</v>
      </c>
      <c r="AW227" s="874">
        <f>All!Z987</f>
        <v>0</v>
      </c>
      <c r="AX227" s="874" t="e">
        <f>All!#REF!</f>
        <v>#REF!</v>
      </c>
      <c r="AY227" s="874" t="e">
        <f>All!#REF!</f>
        <v>#REF!</v>
      </c>
      <c r="AZ227" s="874" t="e">
        <f>All!#REF!</f>
        <v>#REF!</v>
      </c>
      <c r="BA227" s="874" t="e">
        <f>All!#REF!</f>
        <v>#REF!</v>
      </c>
      <c r="BB227" s="874" t="e">
        <f>All!#REF!</f>
        <v>#REF!</v>
      </c>
      <c r="BC227" s="874" t="e">
        <f>All!#REF!</f>
        <v>#REF!</v>
      </c>
      <c r="BD227" s="874" t="e">
        <f>All!#REF!</f>
        <v>#REF!</v>
      </c>
      <c r="BE227" s="874" t="e">
        <f>All!#REF!</f>
        <v>#REF!</v>
      </c>
      <c r="BF227" s="874" t="e">
        <f>All!#REF!</f>
        <v>#REF!</v>
      </c>
      <c r="BG227" s="874" t="e">
        <f>All!#REF!</f>
        <v>#REF!</v>
      </c>
      <c r="BH227" s="874" t="e">
        <f>All!#REF!</f>
        <v>#REF!</v>
      </c>
      <c r="BI227" s="874" t="e">
        <f>All!#REF!</f>
        <v>#REF!</v>
      </c>
      <c r="BJ227" s="874" t="e">
        <f>All!#REF!</f>
        <v>#REF!</v>
      </c>
      <c r="BK227" s="874" t="e">
        <f>All!#REF!</f>
        <v>#REF!</v>
      </c>
      <c r="BL227" s="874" t="e">
        <f>All!#REF!</f>
        <v>#REF!</v>
      </c>
      <c r="BM227" s="874" t="e">
        <f>All!#REF!</f>
        <v>#REF!</v>
      </c>
      <c r="BN227" s="874" t="e">
        <f>All!#REF!</f>
        <v>#REF!</v>
      </c>
      <c r="BO227" s="874" t="e">
        <f>All!#REF!</f>
        <v>#REF!</v>
      </c>
      <c r="BP227" s="874" t="e">
        <f>All!#REF!</f>
        <v>#REF!</v>
      </c>
      <c r="BQ227" s="874" t="e">
        <f>All!#REF!</f>
        <v>#REF!</v>
      </c>
      <c r="BR227" s="605"/>
      <c r="BS227" s="605"/>
      <c r="BT227" s="605"/>
      <c r="BU227" s="605"/>
      <c r="BV227" s="605"/>
      <c r="BW227" s="605"/>
      <c r="BX227" s="605"/>
      <c r="BY227" s="605"/>
      <c r="BZ227" s="605"/>
      <c r="CA227" s="605"/>
      <c r="CB227" s="605"/>
      <c r="CC227" s="605"/>
      <c r="CD227" s="605"/>
      <c r="CE227" s="605"/>
      <c r="CF227" s="605"/>
      <c r="CG227" s="605"/>
      <c r="CH227" s="605"/>
      <c r="CI227" s="605"/>
      <c r="CJ227" s="605"/>
      <c r="CK227" s="605"/>
      <c r="CL227" s="605"/>
      <c r="CM227" s="605"/>
      <c r="CN227" s="605"/>
      <c r="CO227" s="605"/>
      <c r="CP227" s="605"/>
    </row>
    <row r="228" spans="1:94" ht="15" customHeight="1" x14ac:dyDescent="0.8">
      <c r="L228" s="916"/>
      <c r="M228" s="253"/>
      <c r="N228" s="918"/>
      <c r="O228" s="918"/>
      <c r="P228" s="918"/>
      <c r="Q228" s="918"/>
      <c r="R228" s="918"/>
      <c r="S228" s="918"/>
      <c r="T228" s="918"/>
      <c r="U228" s="916"/>
      <c r="V228" s="918"/>
      <c r="W228" s="253"/>
      <c r="X228" s="918"/>
      <c r="Y228" s="918"/>
      <c r="Z228" s="747"/>
      <c r="AA228" s="747"/>
      <c r="AB228" s="918"/>
      <c r="AC228" s="918"/>
      <c r="AD228" s="918"/>
      <c r="AE228" s="918"/>
      <c r="AF228" s="918"/>
      <c r="AG228" s="918"/>
      <c r="AH228" s="918"/>
      <c r="AI228" s="918"/>
      <c r="AJ228" s="918"/>
      <c r="AK228" s="918"/>
      <c r="AL228" s="918"/>
      <c r="AM228" s="918"/>
      <c r="AN228" s="918"/>
      <c r="AO228" s="918"/>
      <c r="AP228" s="918"/>
      <c r="AQ228" s="918"/>
      <c r="AS228" s="918"/>
      <c r="AT228" s="918"/>
      <c r="AU228" s="918"/>
      <c r="AV228" s="918"/>
      <c r="AW228" s="918"/>
      <c r="AX228" s="918"/>
      <c r="AY228" s="918"/>
      <c r="AZ228" s="918"/>
      <c r="BA228" s="918"/>
      <c r="BB228" s="918"/>
      <c r="BC228" s="918"/>
      <c r="BD228" s="918"/>
      <c r="BE228" s="918"/>
      <c r="BF228" s="918"/>
      <c r="BG228" s="918"/>
      <c r="BH228" s="918"/>
      <c r="BI228" s="918"/>
      <c r="BJ228" s="918"/>
      <c r="BK228" s="918"/>
      <c r="BL228" s="918"/>
      <c r="BM228" s="918"/>
      <c r="BN228" s="918"/>
      <c r="BO228" s="918"/>
      <c r="BP228" s="918"/>
      <c r="BQ228" s="605"/>
    </row>
    <row r="229" spans="1:94" s="918" customFormat="1" ht="15" customHeight="1" x14ac:dyDescent="0.8">
      <c r="A229" s="479"/>
      <c r="B229" s="479"/>
      <c r="C229" s="479"/>
      <c r="D229" s="479"/>
      <c r="E229" s="479"/>
      <c r="F229" s="479"/>
      <c r="G229" s="479"/>
      <c r="H229" s="874"/>
      <c r="I229" s="874"/>
      <c r="J229" s="479"/>
      <c r="K229" s="479"/>
      <c r="L229" s="479"/>
      <c r="M229" s="479"/>
      <c r="N229" s="479"/>
      <c r="O229" s="479"/>
      <c r="P229" s="479"/>
      <c r="Q229" s="479"/>
      <c r="R229" s="479"/>
      <c r="S229" s="479"/>
      <c r="T229" s="479"/>
      <c r="U229" s="479"/>
      <c r="V229" s="479"/>
      <c r="W229" s="73"/>
      <c r="Z229" s="747"/>
      <c r="AA229" s="747"/>
      <c r="BQ229"/>
      <c r="BR229" s="874" t="e">
        <f>All!#REF!</f>
        <v>#REF!</v>
      </c>
      <c r="BS229" s="874" t="e">
        <f>All!#REF!</f>
        <v>#REF!</v>
      </c>
    </row>
    <row r="230" spans="1:94" s="479" customFormat="1" ht="15" customHeight="1" x14ac:dyDescent="0.8">
      <c r="A230" s="605"/>
      <c r="B230" s="605"/>
      <c r="C230" s="605"/>
      <c r="D230" s="605"/>
      <c r="E230" s="605"/>
      <c r="F230" s="605"/>
      <c r="G230" s="605"/>
      <c r="H230" s="918"/>
      <c r="I230" s="918"/>
      <c r="J230" s="605"/>
      <c r="K230" s="605"/>
      <c r="L230" s="605"/>
      <c r="M230" s="605"/>
      <c r="N230" s="605"/>
      <c r="O230" s="605"/>
      <c r="P230" s="605"/>
      <c r="Q230" s="605"/>
      <c r="R230" s="605"/>
      <c r="S230" s="605"/>
      <c r="T230" s="605"/>
      <c r="U230" s="605"/>
      <c r="V230" s="605"/>
      <c r="W230" s="916"/>
      <c r="X230" s="916"/>
      <c r="Y230" s="921"/>
      <c r="Z230" s="917"/>
      <c r="AA230" s="917"/>
      <c r="AB230" s="874" t="str">
        <f>All!B991</f>
        <v>Sat</v>
      </c>
      <c r="AC230" s="908">
        <f>All!C991</f>
        <v>44541</v>
      </c>
      <c r="AD230" s="907">
        <f>All!D991-3/24</f>
        <v>0.5</v>
      </c>
      <c r="AE230" s="874" t="str">
        <f>All!E991</f>
        <v>CBS</v>
      </c>
      <c r="AF230" s="874" t="str">
        <f>All!F991</f>
        <v>Navy</v>
      </c>
      <c r="AG230" s="874" t="str">
        <f>All!G991</f>
        <v>AAC</v>
      </c>
      <c r="AH230" s="874" t="str">
        <f>All!H991</f>
        <v>Army</v>
      </c>
      <c r="AI230" s="874" t="str">
        <f>All!I991</f>
        <v>Ind</v>
      </c>
      <c r="AJ230" s="874" t="str">
        <f>All!J991</f>
        <v>Army</v>
      </c>
      <c r="AK230" s="874" t="str">
        <f>All!K991</f>
        <v>Navy</v>
      </c>
      <c r="AL230" s="909">
        <f>All!L991</f>
        <v>7</v>
      </c>
      <c r="AM230" s="910">
        <f>All!M991</f>
        <v>35.5</v>
      </c>
      <c r="AN230" s="910" t="str">
        <f>All!T991</f>
        <v>Navy</v>
      </c>
      <c r="AO230" s="910" t="e">
        <f>All!#REF!</f>
        <v>#REF!</v>
      </c>
      <c r="AP230" s="910"/>
      <c r="AQ230" s="910" t="e">
        <f>All!#REF!</f>
        <v>#REF!</v>
      </c>
      <c r="AS230" s="874" t="str">
        <f>All!V991</f>
        <v>Army</v>
      </c>
      <c r="AT230" s="874">
        <f>All!W991</f>
        <v>10</v>
      </c>
      <c r="AU230" s="874" t="str">
        <f>All!X991</f>
        <v>Navy</v>
      </c>
      <c r="AV230" s="874">
        <f>All!Y991</f>
        <v>7</v>
      </c>
      <c r="AW230" s="874">
        <f>All!Z991</f>
        <v>0</v>
      </c>
      <c r="AX230" s="874" t="e">
        <f>All!#REF!</f>
        <v>#REF!</v>
      </c>
      <c r="AY230" s="874" t="e">
        <f>All!#REF!</f>
        <v>#REF!</v>
      </c>
      <c r="AZ230" s="874" t="e">
        <f>All!#REF!</f>
        <v>#REF!</v>
      </c>
      <c r="BA230" s="874" t="e">
        <f>All!#REF!</f>
        <v>#REF!</v>
      </c>
      <c r="BB230" s="874" t="e">
        <f>All!#REF!</f>
        <v>#REF!</v>
      </c>
      <c r="BC230" s="874" t="e">
        <f>All!#REF!</f>
        <v>#REF!</v>
      </c>
      <c r="BD230" s="874" t="e">
        <f>All!#REF!</f>
        <v>#REF!</v>
      </c>
      <c r="BE230" s="874" t="e">
        <f>All!#REF!</f>
        <v>#REF!</v>
      </c>
      <c r="BF230" s="874" t="e">
        <f>All!#REF!</f>
        <v>#REF!</v>
      </c>
      <c r="BG230" s="874" t="e">
        <f>All!#REF!</f>
        <v>#REF!</v>
      </c>
      <c r="BH230" s="874" t="e">
        <f>All!#REF!</f>
        <v>#REF!</v>
      </c>
      <c r="BI230" s="874" t="e">
        <f>All!#REF!</f>
        <v>#REF!</v>
      </c>
      <c r="BJ230" s="874" t="e">
        <f>All!#REF!</f>
        <v>#REF!</v>
      </c>
      <c r="BK230" s="874" t="e">
        <f>All!#REF!</f>
        <v>#REF!</v>
      </c>
      <c r="BL230" s="874" t="e">
        <f>All!#REF!</f>
        <v>#REF!</v>
      </c>
      <c r="BM230" s="874" t="e">
        <f>All!#REF!</f>
        <v>#REF!</v>
      </c>
      <c r="BN230" s="874" t="e">
        <f>All!#REF!</f>
        <v>#REF!</v>
      </c>
      <c r="BO230" s="874" t="e">
        <f>All!#REF!</f>
        <v>#REF!</v>
      </c>
      <c r="BP230" s="874" t="e">
        <f>All!#REF!</f>
        <v>#REF!</v>
      </c>
      <c r="BQ230" s="874" t="e">
        <f>All!#REF!</f>
        <v>#REF!</v>
      </c>
      <c r="BR230" s="605"/>
      <c r="BS230" s="605"/>
      <c r="BT230" s="605"/>
      <c r="BU230" s="605"/>
      <c r="BV230" s="605"/>
      <c r="BW230" s="605"/>
      <c r="BX230" s="605"/>
      <c r="BY230" s="605"/>
      <c r="BZ230" s="605"/>
      <c r="CA230" s="605"/>
      <c r="CB230" s="605"/>
      <c r="CC230" s="605"/>
      <c r="CD230" s="605"/>
      <c r="CE230" s="605"/>
      <c r="CF230" s="605"/>
      <c r="CG230" s="605"/>
      <c r="CH230" s="605"/>
      <c r="CI230" s="605"/>
      <c r="CJ230" s="605"/>
      <c r="CK230" s="605"/>
      <c r="CL230" s="605"/>
      <c r="CM230" s="605"/>
      <c r="CN230" s="605"/>
      <c r="CO230" s="605"/>
      <c r="CP230" s="605"/>
    </row>
    <row r="231" spans="1:94" s="605" customFormat="1" ht="15" customHeight="1" x14ac:dyDescent="0.8">
      <c r="A231" s="942"/>
      <c r="B231" s="492"/>
      <c r="C231" s="607"/>
      <c r="D231" s="492"/>
      <c r="E231" s="848"/>
      <c r="F231" s="492"/>
      <c r="G231" s="492"/>
      <c r="H231" s="492"/>
      <c r="I231" s="492"/>
      <c r="J231" s="602"/>
      <c r="K231" s="602"/>
      <c r="N231" s="918"/>
      <c r="O231" s="918"/>
      <c r="P231" s="918"/>
      <c r="Q231" s="918"/>
      <c r="R231" s="918"/>
      <c r="S231" s="918"/>
      <c r="T231" s="918"/>
      <c r="U231" s="916"/>
      <c r="V231" s="918"/>
      <c r="W231" s="253"/>
      <c r="X231" s="918"/>
      <c r="Y231" s="918"/>
      <c r="Z231" s="747"/>
      <c r="AA231" s="747"/>
      <c r="AB231" s="918"/>
      <c r="AC231" s="918"/>
      <c r="AD231" s="918"/>
      <c r="AE231" s="918"/>
      <c r="AF231" s="918"/>
      <c r="AG231" s="918"/>
      <c r="AH231" s="918"/>
      <c r="AI231" s="918"/>
      <c r="AJ231" s="918"/>
      <c r="AK231" s="918"/>
      <c r="AL231" s="918"/>
      <c r="AM231" s="918"/>
      <c r="AN231" s="918"/>
      <c r="AO231" s="918"/>
      <c r="AP231" s="918"/>
      <c r="AQ231" s="918"/>
      <c r="AS231" s="918"/>
      <c r="AT231" s="918"/>
      <c r="AU231" s="918"/>
      <c r="AV231" s="918"/>
      <c r="AW231" s="918"/>
      <c r="AX231" s="918"/>
      <c r="AY231" s="918"/>
      <c r="AZ231" s="918"/>
      <c r="BA231" s="918"/>
      <c r="BB231" s="918"/>
      <c r="BC231" s="918"/>
      <c r="BD231" s="918"/>
      <c r="BE231" s="918"/>
      <c r="BF231" s="918"/>
      <c r="BG231" s="918"/>
      <c r="BH231" s="918"/>
      <c r="BI231" s="918"/>
      <c r="BJ231" s="918"/>
      <c r="BK231" s="918"/>
      <c r="BL231" s="918"/>
      <c r="BM231" s="918"/>
      <c r="BN231" s="918"/>
      <c r="BO231" s="918"/>
      <c r="BP231" s="918"/>
      <c r="BR231" s="479"/>
      <c r="BS231" s="479"/>
      <c r="BT231" s="479"/>
      <c r="BU231" s="479"/>
      <c r="BV231" s="479"/>
      <c r="BW231" s="479"/>
      <c r="BX231" s="479"/>
      <c r="BY231" s="479"/>
      <c r="BZ231" s="479"/>
      <c r="CA231" s="479"/>
      <c r="CB231" s="479"/>
      <c r="CC231" s="479"/>
      <c r="CD231" s="479"/>
      <c r="CE231" s="479"/>
      <c r="CF231" s="479"/>
      <c r="CG231" s="479"/>
      <c r="CH231" s="479"/>
      <c r="CI231" s="479"/>
      <c r="CJ231" s="479"/>
      <c r="CK231" s="479"/>
      <c r="CL231" s="479"/>
      <c r="CM231" s="479"/>
      <c r="CN231" s="479"/>
      <c r="CO231" s="479"/>
      <c r="CP231" s="479"/>
    </row>
    <row r="232" spans="1:94" s="918" customFormat="1" ht="15" customHeight="1" x14ac:dyDescent="0.8">
      <c r="A232" s="605"/>
      <c r="B232" s="605"/>
      <c r="C232" s="605"/>
      <c r="D232" s="605"/>
      <c r="E232" s="605"/>
      <c r="F232" s="605"/>
      <c r="G232" s="605"/>
      <c r="J232" s="605"/>
      <c r="K232" s="605"/>
      <c r="L232" s="605"/>
      <c r="M232" s="605"/>
      <c r="N232" s="605"/>
      <c r="O232" s="605"/>
      <c r="P232" s="605"/>
      <c r="Q232" s="605"/>
      <c r="R232" s="605"/>
      <c r="S232" s="605"/>
      <c r="T232" s="605"/>
      <c r="U232" s="605"/>
      <c r="V232" s="605"/>
      <c r="W232" s="73"/>
      <c r="Z232" s="747"/>
      <c r="AA232" s="747"/>
      <c r="BQ232" s="479"/>
      <c r="BR232" s="874" t="e">
        <f>All!#REF!</f>
        <v>#REF!</v>
      </c>
      <c r="BS232" s="874" t="e">
        <f>All!#REF!</f>
        <v>#REF!</v>
      </c>
    </row>
    <row r="233" spans="1:94" s="605" customFormat="1" ht="15" customHeight="1" x14ac:dyDescent="0.8">
      <c r="A233" s="479"/>
      <c r="B233" s="479"/>
      <c r="C233" s="479"/>
      <c r="D233" s="479"/>
      <c r="E233" s="479"/>
      <c r="F233" s="479"/>
      <c r="G233" s="479"/>
      <c r="H233" s="874"/>
      <c r="I233" s="874"/>
      <c r="J233" s="479"/>
      <c r="K233" s="479"/>
      <c r="L233" s="479"/>
      <c r="M233" s="479"/>
      <c r="N233" s="479"/>
      <c r="O233" s="479"/>
      <c r="P233" s="479"/>
      <c r="Q233" s="479"/>
      <c r="R233" s="479"/>
      <c r="S233" s="479"/>
      <c r="T233" s="479"/>
      <c r="U233" s="479"/>
      <c r="V233" s="479"/>
      <c r="W233" s="916"/>
      <c r="X233" s="916"/>
      <c r="Y233" s="921"/>
      <c r="Z233" s="917"/>
      <c r="AA233" s="917"/>
      <c r="AB233" s="874" t="str">
        <f>All!B994</f>
        <v>Wins</v>
      </c>
      <c r="AC233" s="908">
        <f>All!C994</f>
        <v>0</v>
      </c>
      <c r="AD233" s="907" t="e">
        <f>All!D994-3/24</f>
        <v>#VALUE!</v>
      </c>
      <c r="AE233" s="874" t="str">
        <f>All!E994</f>
        <v>Ranking</v>
      </c>
      <c r="AF233" s="874">
        <f>All!F994</f>
        <v>0</v>
      </c>
      <c r="AG233" s="874">
        <f>All!G994</f>
        <v>0</v>
      </c>
      <c r="AH233" s="874" t="str">
        <f>All!H994</f>
        <v>SAGARIN RATINGS</v>
      </c>
      <c r="AI233" s="874" t="str">
        <f>All!I994</f>
        <v>Final</v>
      </c>
      <c r="AJ233" s="874">
        <f>All!J994</f>
        <v>1</v>
      </c>
      <c r="AK233" s="874">
        <f>All!K994</f>
        <v>2</v>
      </c>
      <c r="AL233" s="909">
        <f>All!L994</f>
        <v>3</v>
      </c>
      <c r="AM233" s="910">
        <f>All!M994</f>
        <v>4</v>
      </c>
      <c r="AN233" s="910">
        <f>All!T994</f>
        <v>11</v>
      </c>
      <c r="AO233" s="910" t="e">
        <f>All!#REF!</f>
        <v>#REF!</v>
      </c>
      <c r="AP233" s="910"/>
      <c r="AQ233" s="910" t="e">
        <f>All!#REF!</f>
        <v>#REF!</v>
      </c>
      <c r="AS233" s="874" t="str">
        <f>All!V994</f>
        <v/>
      </c>
      <c r="AT233" s="874">
        <f>All!W994</f>
        <v>0</v>
      </c>
      <c r="AU233" s="874">
        <f>All!X994</f>
        <v>0</v>
      </c>
      <c r="AV233" s="874">
        <f>All!Y994</f>
        <v>0</v>
      </c>
      <c r="AW233" s="874">
        <f>All!Z994</f>
        <v>0</v>
      </c>
      <c r="AX233" s="874" t="e">
        <f>All!#REF!</f>
        <v>#REF!</v>
      </c>
      <c r="AY233" s="874" t="e">
        <f>All!#REF!</f>
        <v>#REF!</v>
      </c>
      <c r="AZ233" s="874" t="e">
        <f>All!#REF!</f>
        <v>#REF!</v>
      </c>
      <c r="BA233" s="874" t="e">
        <f>All!#REF!</f>
        <v>#REF!</v>
      </c>
      <c r="BB233" s="874" t="e">
        <f>All!#REF!</f>
        <v>#REF!</v>
      </c>
      <c r="BC233" s="874" t="e">
        <f>All!#REF!</f>
        <v>#REF!</v>
      </c>
      <c r="BD233" s="874" t="e">
        <f>All!#REF!</f>
        <v>#REF!</v>
      </c>
      <c r="BE233" s="874" t="e">
        <f>All!#REF!</f>
        <v>#REF!</v>
      </c>
      <c r="BF233" s="874" t="e">
        <f>All!#REF!</f>
        <v>#REF!</v>
      </c>
      <c r="BG233" s="874" t="e">
        <f>All!#REF!</f>
        <v>#REF!</v>
      </c>
      <c r="BH233" s="874" t="e">
        <f>All!#REF!</f>
        <v>#REF!</v>
      </c>
      <c r="BI233" s="874" t="e">
        <f>All!#REF!</f>
        <v>#REF!</v>
      </c>
      <c r="BJ233" s="874" t="e">
        <f>All!#REF!</f>
        <v>#REF!</v>
      </c>
      <c r="BK233" s="874" t="e">
        <f>All!#REF!</f>
        <v>#REF!</v>
      </c>
      <c r="BL233" s="874" t="e">
        <f>All!#REF!</f>
        <v>#REF!</v>
      </c>
      <c r="BM233" s="874" t="e">
        <f>All!#REF!</f>
        <v>#REF!</v>
      </c>
      <c r="BN233" s="874" t="e">
        <f>All!#REF!</f>
        <v>#REF!</v>
      </c>
      <c r="BO233" s="874" t="e">
        <f>All!#REF!</f>
        <v>#REF!</v>
      </c>
      <c r="BP233" s="874" t="e">
        <f>All!#REF!</f>
        <v>#REF!</v>
      </c>
      <c r="BQ233" s="874" t="e">
        <f>All!#REF!</f>
        <v>#REF!</v>
      </c>
    </row>
    <row r="234" spans="1:94" s="479" customFormat="1" ht="15" customHeight="1" x14ac:dyDescent="0.8">
      <c r="A234" s="918"/>
      <c r="B234" s="918"/>
      <c r="C234" s="918"/>
      <c r="D234" s="918"/>
      <c r="E234" s="918"/>
      <c r="F234" s="918"/>
      <c r="G234" s="918"/>
      <c r="H234" s="918"/>
      <c r="I234" s="918"/>
      <c r="J234" s="918"/>
      <c r="K234" s="918"/>
      <c r="L234" s="918"/>
      <c r="M234" s="918"/>
      <c r="N234" s="918"/>
      <c r="O234" s="918"/>
      <c r="P234" s="918"/>
      <c r="Q234" s="918"/>
      <c r="R234" s="918"/>
      <c r="S234" s="918"/>
      <c r="T234" s="918"/>
      <c r="U234" s="918"/>
      <c r="V234" s="918"/>
      <c r="W234" s="916"/>
      <c r="X234" s="918"/>
      <c r="Y234" s="918"/>
      <c r="Z234" s="747"/>
      <c r="AA234" s="747"/>
      <c r="AB234" s="918"/>
      <c r="AC234" s="918"/>
      <c r="AD234" s="918"/>
      <c r="AE234" s="918"/>
      <c r="AF234" s="918"/>
      <c r="AG234" s="918"/>
      <c r="AH234" s="918"/>
      <c r="AI234" s="918"/>
      <c r="AJ234" s="918"/>
      <c r="AK234" s="918"/>
      <c r="AL234" s="918"/>
      <c r="AM234" s="918"/>
      <c r="AN234" s="918"/>
      <c r="AO234" s="918"/>
      <c r="AP234" s="918"/>
      <c r="AQ234" s="918"/>
      <c r="AS234" s="918"/>
      <c r="AT234" s="918"/>
      <c r="AU234" s="918"/>
      <c r="AV234" s="918"/>
      <c r="AW234" s="918"/>
      <c r="AX234" s="918"/>
      <c r="AY234" s="918"/>
      <c r="AZ234" s="918"/>
      <c r="BA234" s="918"/>
      <c r="BB234" s="918"/>
      <c r="BC234" s="918"/>
      <c r="BD234" s="918"/>
      <c r="BE234" s="918"/>
      <c r="BF234" s="918"/>
      <c r="BG234" s="918"/>
      <c r="BH234" s="918"/>
      <c r="BI234" s="918"/>
      <c r="BJ234" s="918"/>
      <c r="BK234" s="918"/>
      <c r="BL234" s="918"/>
      <c r="BM234" s="918"/>
      <c r="BN234" s="918"/>
      <c r="BO234" s="918"/>
      <c r="BP234" s="918"/>
      <c r="BQ234" s="605"/>
    </row>
    <row r="235" spans="1:94" s="479" customFormat="1" ht="15" customHeight="1" x14ac:dyDescent="0.8">
      <c r="A235" s="605"/>
      <c r="B235" s="605"/>
      <c r="C235" s="605"/>
      <c r="D235" s="605"/>
      <c r="E235" s="605"/>
      <c r="F235" s="605"/>
      <c r="G235" s="605"/>
      <c r="H235" s="918"/>
      <c r="I235" s="918"/>
      <c r="J235" s="605"/>
      <c r="K235" s="605"/>
      <c r="L235" s="605"/>
      <c r="M235" s="605"/>
      <c r="N235" s="605"/>
      <c r="O235" s="605"/>
      <c r="P235" s="605"/>
      <c r="Q235" s="605"/>
      <c r="R235" s="605"/>
      <c r="S235" s="605"/>
      <c r="T235" s="605"/>
      <c r="U235" s="605"/>
      <c r="V235" s="605"/>
      <c r="W235" s="253"/>
      <c r="X235" s="918"/>
      <c r="Y235" s="918"/>
      <c r="Z235" s="747"/>
      <c r="AA235" s="747"/>
      <c r="AB235" s="918"/>
      <c r="AC235" s="918"/>
      <c r="AD235" s="918"/>
      <c r="AE235" s="918"/>
      <c r="AF235" s="918"/>
      <c r="AG235" s="918"/>
      <c r="AH235" s="918"/>
      <c r="AI235" s="918"/>
      <c r="AJ235" s="918"/>
      <c r="AK235" s="918"/>
      <c r="AL235" s="918"/>
      <c r="AM235" s="918"/>
      <c r="AN235" s="918"/>
      <c r="AO235" s="918"/>
      <c r="AP235" s="918"/>
      <c r="AQ235" s="918"/>
      <c r="AS235" s="918"/>
      <c r="AT235" s="918"/>
      <c r="AU235" s="918"/>
      <c r="AV235" s="918"/>
      <c r="AW235" s="918"/>
      <c r="AX235" s="918"/>
      <c r="AY235" s="918"/>
      <c r="AZ235" s="918"/>
      <c r="BA235" s="918"/>
      <c r="BB235" s="918"/>
      <c r="BC235" s="918"/>
      <c r="BD235" s="918"/>
      <c r="BE235" s="918"/>
      <c r="BF235" s="918"/>
      <c r="BG235" s="918"/>
      <c r="BH235" s="918"/>
      <c r="BI235" s="918"/>
      <c r="BJ235" s="918"/>
      <c r="BK235" s="918"/>
      <c r="BL235" s="918"/>
      <c r="BM235" s="918"/>
      <c r="BN235" s="918"/>
      <c r="BO235" s="918"/>
      <c r="BP235" s="918"/>
      <c r="BR235" s="605"/>
      <c r="BS235" s="605"/>
      <c r="BT235" s="605"/>
      <c r="BU235" s="605"/>
      <c r="BV235" s="605"/>
      <c r="BW235" s="605"/>
      <c r="BX235" s="605"/>
      <c r="BY235" s="605"/>
      <c r="BZ235" s="605"/>
      <c r="CA235" s="605"/>
      <c r="CB235" s="605"/>
      <c r="CC235" s="605"/>
      <c r="CD235" s="605"/>
      <c r="CE235" s="605"/>
      <c r="CF235" s="605"/>
      <c r="CG235" s="605"/>
      <c r="CH235" s="605"/>
      <c r="CI235" s="605"/>
      <c r="CJ235" s="605"/>
      <c r="CK235" s="605"/>
      <c r="CL235" s="605"/>
      <c r="CM235" s="605"/>
      <c r="CN235" s="605"/>
      <c r="CO235" s="605"/>
      <c r="CP235" s="605"/>
    </row>
    <row r="236" spans="1:94" s="918" customFormat="1" ht="15" customHeight="1" x14ac:dyDescent="0.8">
      <c r="A236" s="479"/>
      <c r="B236" s="479"/>
      <c r="C236" s="479"/>
      <c r="D236" s="479"/>
      <c r="E236" s="479"/>
      <c r="F236" s="479"/>
      <c r="G236" s="479"/>
      <c r="H236" s="874"/>
      <c r="I236" s="874"/>
      <c r="J236" s="479"/>
      <c r="K236" s="479"/>
      <c r="L236" s="479"/>
      <c r="M236" s="479"/>
      <c r="N236" s="479"/>
      <c r="O236" s="479"/>
      <c r="P236" s="479"/>
      <c r="Q236" s="479"/>
      <c r="R236" s="479"/>
      <c r="S236" s="479"/>
      <c r="T236" s="479"/>
      <c r="U236" s="479"/>
      <c r="V236" s="479"/>
      <c r="W236" s="916"/>
      <c r="Z236" s="747"/>
      <c r="AA236" s="747"/>
      <c r="BQ236" s="605"/>
      <c r="BR236" s="874" t="e">
        <f>All!#REF!</f>
        <v>#REF!</v>
      </c>
      <c r="BS236" s="874" t="e">
        <f>All!#REF!</f>
        <v>#REF!</v>
      </c>
    </row>
    <row r="237" spans="1:94" s="605" customFormat="1" ht="15" customHeight="1" x14ac:dyDescent="0.8">
      <c r="A237" s="942"/>
      <c r="B237" s="492"/>
      <c r="C237" s="607"/>
      <c r="D237" s="492"/>
      <c r="E237" s="848"/>
      <c r="F237" s="492"/>
      <c r="G237" s="492"/>
      <c r="H237" s="492"/>
      <c r="I237" s="492"/>
      <c r="J237" s="602"/>
      <c r="K237" s="602"/>
      <c r="L237" s="492"/>
      <c r="M237" s="607"/>
      <c r="N237" s="913"/>
      <c r="O237" s="913"/>
      <c r="P237" s="913"/>
      <c r="Q237" s="932"/>
      <c r="R237" s="913"/>
      <c r="S237" s="913"/>
      <c r="T237" s="913"/>
      <c r="U237" s="919"/>
      <c r="V237" s="852"/>
      <c r="W237" s="916"/>
      <c r="X237" s="916"/>
      <c r="Y237" s="921"/>
      <c r="Z237" s="917"/>
      <c r="AA237" s="917"/>
      <c r="AB237" s="874">
        <f>All!B998</f>
        <v>0</v>
      </c>
      <c r="AC237" s="908">
        <f>All!C998</f>
        <v>0</v>
      </c>
      <c r="AD237" s="907">
        <f>All!D998-3/24</f>
        <v>-0.125</v>
      </c>
      <c r="AE237" s="874">
        <f>All!E998</f>
        <v>0</v>
      </c>
      <c r="AF237" s="874" t="str">
        <f>All!F998</f>
        <v>1AA Albany</v>
      </c>
      <c r="AG237" s="874" t="str">
        <f>All!G998</f>
        <v>1AA</v>
      </c>
      <c r="AH237" s="874" t="str">
        <f>All!H998</f>
        <v>Colonial</v>
      </c>
      <c r="AI237" s="874">
        <f>All!I998</f>
        <v>0</v>
      </c>
      <c r="AJ237" s="874">
        <f>All!J998</f>
        <v>0</v>
      </c>
      <c r="AK237" s="874">
        <f>All!K998</f>
        <v>0</v>
      </c>
      <c r="AL237" s="909">
        <f>All!L998</f>
        <v>0</v>
      </c>
      <c r="AM237" s="910">
        <f>All!M998</f>
        <v>0</v>
      </c>
      <c r="AN237" s="910">
        <f>All!T998</f>
        <v>0</v>
      </c>
      <c r="AO237" s="910" t="e">
        <f>All!#REF!</f>
        <v>#REF!</v>
      </c>
      <c r="AP237" s="910"/>
      <c r="AQ237" s="910" t="e">
        <f>All!#REF!</f>
        <v>#REF!</v>
      </c>
      <c r="AS237" s="874">
        <f>All!V998</f>
        <v>0</v>
      </c>
      <c r="AT237" s="874">
        <f>All!W998</f>
        <v>0</v>
      </c>
      <c r="AU237" s="874">
        <f>All!X998</f>
        <v>0</v>
      </c>
      <c r="AV237" s="874">
        <f>All!Y998</f>
        <v>0</v>
      </c>
      <c r="AW237" s="874">
        <f>All!Z998</f>
        <v>0</v>
      </c>
      <c r="AX237" s="874" t="e">
        <f>All!#REF!</f>
        <v>#REF!</v>
      </c>
      <c r="AY237" s="874" t="e">
        <f>All!#REF!</f>
        <v>#REF!</v>
      </c>
      <c r="AZ237" s="874" t="e">
        <f>All!#REF!</f>
        <v>#REF!</v>
      </c>
      <c r="BA237" s="874" t="e">
        <f>All!#REF!</f>
        <v>#REF!</v>
      </c>
      <c r="BB237" s="874" t="e">
        <f>All!#REF!</f>
        <v>#REF!</v>
      </c>
      <c r="BC237" s="874" t="e">
        <f>All!#REF!</f>
        <v>#REF!</v>
      </c>
      <c r="BD237" s="874" t="e">
        <f>All!#REF!</f>
        <v>#REF!</v>
      </c>
      <c r="BE237" s="874" t="e">
        <f>All!#REF!</f>
        <v>#REF!</v>
      </c>
      <c r="BF237" s="874" t="e">
        <f>All!#REF!</f>
        <v>#REF!</v>
      </c>
      <c r="BG237" s="874" t="e">
        <f>All!#REF!</f>
        <v>#REF!</v>
      </c>
      <c r="BH237" s="874" t="e">
        <f>All!#REF!</f>
        <v>#REF!</v>
      </c>
      <c r="BI237" s="874" t="e">
        <f>All!#REF!</f>
        <v>#REF!</v>
      </c>
      <c r="BJ237" s="874" t="e">
        <f>All!#REF!</f>
        <v>#REF!</v>
      </c>
      <c r="BK237" s="874" t="e">
        <f>All!#REF!</f>
        <v>#REF!</v>
      </c>
      <c r="BL237" s="874" t="e">
        <f>All!#REF!</f>
        <v>#REF!</v>
      </c>
      <c r="BM237" s="874" t="e">
        <f>All!#REF!</f>
        <v>#REF!</v>
      </c>
      <c r="BN237" s="874" t="e">
        <f>All!#REF!</f>
        <v>#REF!</v>
      </c>
      <c r="BO237" s="874" t="e">
        <f>All!#REF!</f>
        <v>#REF!</v>
      </c>
      <c r="BP237" s="874" t="e">
        <f>All!#REF!</f>
        <v>#REF!</v>
      </c>
      <c r="BQ237" s="874" t="e">
        <f>All!#REF!</f>
        <v>#REF!</v>
      </c>
      <c r="BR237" s="479"/>
      <c r="BS237" s="479"/>
      <c r="BT237" s="479"/>
      <c r="BU237" s="479"/>
      <c r="BV237" s="479"/>
      <c r="BW237" s="479"/>
      <c r="BX237" s="479"/>
      <c r="BY237" s="479"/>
      <c r="BZ237" s="479"/>
      <c r="CA237" s="479"/>
      <c r="CB237" s="479"/>
      <c r="CC237" s="479"/>
      <c r="CD237" s="479"/>
      <c r="CE237" s="479"/>
      <c r="CF237" s="479"/>
      <c r="CG237" s="479"/>
      <c r="CH237" s="479"/>
      <c r="CI237" s="479"/>
      <c r="CJ237" s="479"/>
      <c r="CK237" s="479"/>
      <c r="CL237" s="479"/>
      <c r="CM237" s="479"/>
      <c r="CN237" s="479"/>
      <c r="CO237" s="479"/>
      <c r="CP237" s="479"/>
    </row>
    <row r="238" spans="1:94" s="479" customFormat="1" ht="15" customHeight="1" x14ac:dyDescent="0.8">
      <c r="A238" s="942"/>
      <c r="B238" s="492"/>
      <c r="C238" s="607"/>
      <c r="D238" s="492"/>
      <c r="E238" s="848"/>
      <c r="F238" s="492"/>
      <c r="G238" s="492"/>
      <c r="H238" s="492"/>
      <c r="I238" s="492"/>
      <c r="J238" s="602"/>
      <c r="K238" s="602"/>
      <c r="L238" s="492"/>
      <c r="M238" s="607"/>
      <c r="N238" s="767"/>
      <c r="O238" s="767"/>
      <c r="P238" s="767"/>
      <c r="Q238" s="768"/>
      <c r="R238" s="767"/>
      <c r="S238" s="767"/>
      <c r="T238" s="767"/>
      <c r="U238" s="888"/>
      <c r="V238" s="751"/>
      <c r="W238" s="253"/>
      <c r="X238" s="918"/>
      <c r="Y238" s="918"/>
      <c r="Z238" s="747"/>
      <c r="AA238" s="747"/>
      <c r="AB238" s="918"/>
      <c r="AC238" s="918"/>
      <c r="AD238" s="918"/>
      <c r="AE238" s="918"/>
      <c r="AF238" s="918"/>
      <c r="AG238" s="918"/>
      <c r="AH238" s="918"/>
      <c r="AI238" s="918"/>
      <c r="AJ238" s="918"/>
      <c r="AK238" s="918"/>
      <c r="AL238" s="918"/>
      <c r="AM238" s="918"/>
      <c r="AN238" s="918"/>
      <c r="AO238" s="918"/>
      <c r="AP238" s="918"/>
      <c r="AQ238" s="918"/>
      <c r="AS238" s="918"/>
      <c r="AT238" s="918"/>
      <c r="AU238" s="918"/>
      <c r="AV238" s="918"/>
      <c r="AW238" s="918"/>
      <c r="AX238" s="918"/>
      <c r="AY238" s="918"/>
      <c r="AZ238" s="918"/>
      <c r="BA238" s="918"/>
      <c r="BB238" s="918"/>
      <c r="BC238" s="918"/>
      <c r="BD238" s="918"/>
      <c r="BE238" s="918"/>
      <c r="BF238" s="918"/>
      <c r="BG238" s="918"/>
      <c r="BH238" s="918"/>
      <c r="BI238" s="918"/>
      <c r="BJ238" s="918"/>
      <c r="BK238" s="918"/>
      <c r="BL238" s="918"/>
      <c r="BM238" s="918"/>
      <c r="BN238" s="918"/>
      <c r="BO238" s="918"/>
      <c r="BP238" s="918"/>
      <c r="BR238" s="605"/>
      <c r="BS238" s="605"/>
      <c r="BT238" s="605"/>
      <c r="BU238" s="605"/>
      <c r="BV238" s="605"/>
      <c r="BW238" s="605"/>
      <c r="BX238" s="605"/>
      <c r="BY238" s="605"/>
      <c r="BZ238" s="605"/>
      <c r="CA238" s="605"/>
      <c r="CB238" s="605"/>
      <c r="CC238" s="605"/>
      <c r="CD238" s="605"/>
      <c r="CE238" s="605"/>
      <c r="CF238" s="605"/>
      <c r="CG238" s="605"/>
      <c r="CH238" s="605"/>
      <c r="CI238" s="605"/>
      <c r="CJ238" s="605"/>
      <c r="CK238" s="605"/>
      <c r="CL238" s="605"/>
      <c r="CM238" s="605"/>
      <c r="CN238" s="605"/>
      <c r="CO238" s="605"/>
      <c r="CP238" s="605"/>
    </row>
    <row r="239" spans="1:94" s="605" customFormat="1" ht="15" customHeight="1" x14ac:dyDescent="0.8">
      <c r="A239" s="942"/>
      <c r="B239" s="492"/>
      <c r="C239" s="607"/>
      <c r="D239" s="492"/>
      <c r="E239" s="848"/>
      <c r="F239" s="492"/>
      <c r="G239" s="492"/>
      <c r="H239" s="492"/>
      <c r="I239" s="492"/>
      <c r="J239" s="602"/>
      <c r="K239" s="602"/>
      <c r="L239" s="492"/>
      <c r="M239" s="607"/>
      <c r="N239" s="767"/>
      <c r="O239" s="767"/>
      <c r="P239" s="767"/>
      <c r="Q239" s="768"/>
      <c r="R239" s="767"/>
      <c r="S239" s="767"/>
      <c r="T239" s="767"/>
      <c r="U239" s="888"/>
      <c r="V239" s="751"/>
      <c r="W239" s="916"/>
      <c r="X239" s="918"/>
      <c r="Y239" s="918"/>
      <c r="Z239" s="747"/>
      <c r="AA239" s="747"/>
      <c r="AB239" s="918"/>
      <c r="AC239" s="918"/>
      <c r="AD239" s="918"/>
      <c r="AE239" s="918"/>
      <c r="AF239" s="918"/>
      <c r="AG239" s="918"/>
      <c r="AH239" s="918"/>
      <c r="AI239" s="918"/>
      <c r="AJ239" s="918"/>
      <c r="AK239" s="918"/>
      <c r="AL239" s="918"/>
      <c r="AM239" s="918"/>
      <c r="AN239" s="918"/>
      <c r="AO239" s="918"/>
      <c r="AP239" s="918"/>
      <c r="AQ239" s="918"/>
      <c r="AS239" s="918"/>
      <c r="AT239" s="918"/>
      <c r="AU239" s="918"/>
      <c r="AV239" s="918"/>
      <c r="AW239" s="918"/>
      <c r="AX239" s="918"/>
      <c r="AY239" s="918"/>
      <c r="AZ239" s="918"/>
      <c r="BA239" s="918"/>
      <c r="BB239" s="918"/>
      <c r="BC239" s="918"/>
      <c r="BD239" s="918"/>
      <c r="BE239" s="918"/>
      <c r="BF239" s="918"/>
      <c r="BG239" s="918"/>
      <c r="BH239" s="918"/>
      <c r="BI239" s="918"/>
      <c r="BJ239" s="918"/>
      <c r="BK239" s="918"/>
      <c r="BL239" s="918"/>
      <c r="BM239" s="918"/>
      <c r="BN239" s="918"/>
      <c r="BO239" s="918"/>
      <c r="BP239" s="918"/>
    </row>
    <row r="240" spans="1:94" s="479" customFormat="1" ht="15" customHeight="1" x14ac:dyDescent="0.8">
      <c r="A240" s="942"/>
      <c r="B240" s="492"/>
      <c r="C240" s="607"/>
      <c r="D240" s="492"/>
      <c r="E240" s="848"/>
      <c r="F240" s="492"/>
      <c r="G240" s="492"/>
      <c r="H240" s="492"/>
      <c r="I240" s="492"/>
      <c r="J240" s="602"/>
      <c r="K240" s="602"/>
      <c r="L240" s="492"/>
      <c r="M240" s="607"/>
      <c r="N240" s="767"/>
      <c r="O240" s="767"/>
      <c r="P240" s="767"/>
      <c r="Q240" s="768"/>
      <c r="R240" s="767"/>
      <c r="S240" s="767"/>
      <c r="T240" s="767"/>
      <c r="U240" s="888"/>
      <c r="V240" s="751"/>
      <c r="W240" s="916"/>
      <c r="X240" s="916"/>
      <c r="Y240" s="921"/>
      <c r="Z240" s="917"/>
      <c r="AA240" s="917"/>
      <c r="AB240" s="918"/>
      <c r="AC240" s="918"/>
      <c r="AD240" s="918"/>
      <c r="AE240" s="918"/>
      <c r="AF240" s="918"/>
      <c r="AG240" s="918"/>
      <c r="AH240" s="918"/>
      <c r="AI240" s="918"/>
      <c r="AJ240" s="918"/>
      <c r="AK240" s="918"/>
      <c r="AL240" s="918"/>
      <c r="AM240" s="918"/>
      <c r="AN240" s="918"/>
      <c r="AO240" s="918"/>
      <c r="AP240" s="918"/>
      <c r="AQ240" s="918"/>
      <c r="AS240" s="918"/>
      <c r="AT240" s="918"/>
      <c r="AU240" s="918"/>
      <c r="AV240" s="918"/>
      <c r="AW240" s="918"/>
      <c r="AX240" s="918"/>
      <c r="AY240" s="918"/>
      <c r="AZ240" s="918"/>
      <c r="BA240" s="918"/>
      <c r="BB240" s="918"/>
      <c r="BC240" s="918"/>
      <c r="BD240" s="918"/>
      <c r="BE240" s="918"/>
      <c r="BF240" s="918"/>
      <c r="BG240" s="918"/>
      <c r="BH240" s="918"/>
      <c r="BI240" s="918"/>
      <c r="BJ240" s="918"/>
      <c r="BK240" s="918"/>
      <c r="BL240" s="918"/>
      <c r="BM240" s="918"/>
      <c r="BN240" s="918"/>
      <c r="BO240" s="918"/>
      <c r="BP240" s="918"/>
      <c r="BQ240" s="605"/>
    </row>
    <row r="241" spans="1:94" s="605" customFormat="1" ht="15" customHeight="1" x14ac:dyDescent="0.8">
      <c r="A241" s="942"/>
      <c r="B241" s="492"/>
      <c r="C241" s="607"/>
      <c r="D241" s="492"/>
      <c r="E241" s="848"/>
      <c r="F241" s="492"/>
      <c r="G241" s="492"/>
      <c r="H241" s="492"/>
      <c r="I241" s="492"/>
      <c r="J241" s="602"/>
      <c r="K241" s="602"/>
      <c r="L241" s="492"/>
      <c r="M241" s="607"/>
      <c r="N241" s="767"/>
      <c r="O241" s="767"/>
      <c r="P241" s="767"/>
      <c r="Q241" s="768"/>
      <c r="R241" s="767"/>
      <c r="S241" s="767"/>
      <c r="T241" s="767"/>
      <c r="U241" s="888"/>
      <c r="V241" s="751"/>
      <c r="W241" s="253"/>
      <c r="X241" s="918"/>
      <c r="Y241" s="918"/>
      <c r="Z241" s="747"/>
      <c r="AA241" s="747"/>
      <c r="AB241" s="918"/>
      <c r="AC241" s="918"/>
      <c r="AD241" s="918"/>
      <c r="AE241" s="918"/>
      <c r="AF241" s="918"/>
      <c r="AG241" s="918"/>
      <c r="AH241" s="918"/>
      <c r="AI241" s="918"/>
      <c r="AJ241" s="918"/>
      <c r="AK241" s="918"/>
      <c r="AL241" s="918"/>
      <c r="AM241" s="918"/>
      <c r="AN241" s="918"/>
      <c r="AO241" s="918"/>
      <c r="AP241" s="918"/>
      <c r="AQ241" s="918"/>
      <c r="AS241" s="918"/>
      <c r="AT241" s="918"/>
      <c r="AU241" s="918"/>
      <c r="AV241" s="918"/>
      <c r="AW241" s="918"/>
      <c r="AX241" s="918"/>
      <c r="AY241" s="918"/>
      <c r="AZ241" s="918"/>
      <c r="BA241" s="918"/>
      <c r="BB241" s="918"/>
      <c r="BC241" s="918"/>
      <c r="BD241" s="918"/>
      <c r="BE241" s="918"/>
      <c r="BF241" s="918"/>
      <c r="BG241" s="918"/>
      <c r="BH241" s="918"/>
      <c r="BI241" s="918"/>
      <c r="BJ241" s="918"/>
      <c r="BK241" s="918"/>
      <c r="BL241" s="918"/>
      <c r="BM241" s="918"/>
      <c r="BN241" s="918"/>
      <c r="BO241" s="918"/>
      <c r="BP241" s="918"/>
      <c r="BQ241" s="479"/>
      <c r="BR241" s="479"/>
      <c r="BS241" s="479"/>
      <c r="BT241" s="479"/>
      <c r="BU241" s="479"/>
      <c r="BV241" s="479"/>
      <c r="BW241" s="479"/>
      <c r="BX241" s="479"/>
      <c r="BY241" s="479"/>
      <c r="BZ241" s="479"/>
      <c r="CA241" s="479"/>
      <c r="CB241" s="479"/>
      <c r="CC241" s="479"/>
      <c r="CD241" s="479"/>
      <c r="CE241" s="479"/>
      <c r="CF241" s="479"/>
      <c r="CG241" s="479"/>
      <c r="CH241" s="479"/>
      <c r="CI241" s="479"/>
      <c r="CJ241" s="479"/>
      <c r="CK241" s="479"/>
      <c r="CL241" s="479"/>
      <c r="CM241" s="479"/>
      <c r="CN241" s="479"/>
      <c r="CO241" s="479"/>
      <c r="CP241" s="479"/>
    </row>
    <row r="242" spans="1:94" s="605" customFormat="1" ht="15" customHeight="1" x14ac:dyDescent="0.75">
      <c r="A242" s="942"/>
      <c r="B242" s="492"/>
      <c r="C242" s="607"/>
      <c r="D242" s="492"/>
      <c r="E242" s="848"/>
      <c r="F242" s="492"/>
      <c r="G242" s="492"/>
      <c r="H242" s="492"/>
      <c r="I242" s="492"/>
      <c r="J242" s="602"/>
      <c r="K242" s="602"/>
      <c r="L242" s="492"/>
      <c r="M242" s="607"/>
      <c r="N242" s="767"/>
      <c r="O242" s="767"/>
      <c r="P242" s="767"/>
      <c r="Q242" s="768"/>
      <c r="R242" s="767"/>
      <c r="S242" s="767"/>
      <c r="T242" s="767"/>
      <c r="U242" s="888"/>
      <c r="V242" s="751"/>
      <c r="W242" s="607"/>
      <c r="X242" s="918"/>
      <c r="Y242" s="918"/>
      <c r="Z242" s="747"/>
      <c r="AA242" s="747"/>
      <c r="AB242" s="918"/>
      <c r="AC242" s="918"/>
      <c r="AD242" s="918"/>
      <c r="AE242" s="918"/>
      <c r="AF242" s="918"/>
      <c r="AG242" s="918"/>
      <c r="AH242" s="918"/>
      <c r="AI242" s="918"/>
      <c r="AJ242" s="918"/>
      <c r="AK242" s="918"/>
      <c r="AL242" s="918"/>
      <c r="AM242" s="918"/>
      <c r="AN242" s="918"/>
      <c r="AO242" s="918"/>
      <c r="AP242" s="918"/>
      <c r="AQ242" s="918"/>
      <c r="AS242" s="918"/>
      <c r="AT242" s="918"/>
      <c r="AU242" s="918"/>
      <c r="AV242" s="918"/>
      <c r="AW242" s="918"/>
      <c r="AX242" s="918"/>
      <c r="AY242" s="918"/>
      <c r="AZ242" s="918"/>
      <c r="BA242" s="918"/>
      <c r="BB242" s="918"/>
      <c r="BC242" s="918"/>
      <c r="BD242" s="918"/>
      <c r="BE242" s="918"/>
      <c r="BF242" s="918"/>
      <c r="BG242" s="918"/>
      <c r="BH242" s="918"/>
      <c r="BI242" s="918"/>
      <c r="BJ242" s="918"/>
      <c r="BK242" s="918"/>
      <c r="BL242" s="918"/>
      <c r="BM242" s="918"/>
      <c r="BN242" s="918"/>
      <c r="BO242" s="918"/>
      <c r="BP242" s="918"/>
      <c r="BQ242" s="479"/>
    </row>
    <row r="243" spans="1:94" s="479" customFormat="1" ht="15" customHeight="1" x14ac:dyDescent="0.8">
      <c r="A243" s="942"/>
      <c r="B243" s="492"/>
      <c r="C243" s="607"/>
      <c r="D243" s="492"/>
      <c r="E243" s="848"/>
      <c r="F243" s="492"/>
      <c r="G243" s="492"/>
      <c r="H243" s="492"/>
      <c r="I243" s="492"/>
      <c r="J243" s="602"/>
      <c r="K243" s="602"/>
      <c r="L243" s="492"/>
      <c r="M243" s="607"/>
      <c r="N243" s="913"/>
      <c r="O243" s="913"/>
      <c r="P243" s="913"/>
      <c r="Q243" s="932"/>
      <c r="R243" s="913"/>
      <c r="S243" s="913"/>
      <c r="T243" s="913"/>
      <c r="U243" s="919"/>
      <c r="V243" s="852"/>
      <c r="W243" s="916"/>
      <c r="X243" s="916"/>
      <c r="Y243" s="921"/>
      <c r="Z243" s="917"/>
      <c r="AA243" s="917"/>
      <c r="AB243" s="918"/>
      <c r="AC243" s="918"/>
      <c r="AD243" s="918"/>
      <c r="AE243" s="918"/>
      <c r="AF243" s="918"/>
      <c r="AG243" s="918"/>
      <c r="AH243" s="918"/>
      <c r="AI243" s="918"/>
      <c r="AJ243" s="918"/>
      <c r="AK243" s="918"/>
      <c r="AL243" s="918"/>
      <c r="AM243" s="918"/>
      <c r="AN243" s="918"/>
      <c r="AO243" s="918"/>
      <c r="AP243" s="918"/>
      <c r="AQ243" s="918"/>
      <c r="AS243" s="918"/>
      <c r="AT243" s="918"/>
      <c r="AU243" s="918"/>
      <c r="AV243" s="918"/>
      <c r="AW243" s="918"/>
      <c r="AX243" s="918"/>
      <c r="AY243" s="918"/>
      <c r="AZ243" s="918"/>
      <c r="BA243" s="918"/>
      <c r="BB243" s="918"/>
      <c r="BC243" s="918"/>
      <c r="BD243" s="918"/>
      <c r="BE243" s="918"/>
      <c r="BF243" s="918"/>
      <c r="BG243" s="918"/>
      <c r="BH243" s="918"/>
      <c r="BI243" s="918"/>
      <c r="BJ243" s="918"/>
      <c r="BK243" s="918"/>
      <c r="BL243" s="918"/>
      <c r="BM243" s="918"/>
      <c r="BN243" s="918"/>
      <c r="BO243" s="918"/>
      <c r="BP243" s="918"/>
      <c r="BQ243" s="605"/>
      <c r="BR243" s="605"/>
      <c r="BS243" s="605"/>
      <c r="BT243" s="605"/>
      <c r="BU243" s="605"/>
      <c r="BV243" s="605"/>
      <c r="BW243" s="605"/>
      <c r="BX243" s="605"/>
      <c r="BY243" s="605"/>
      <c r="BZ243" s="605"/>
      <c r="CA243" s="605"/>
      <c r="CB243" s="605"/>
      <c r="CC243" s="605"/>
      <c r="CD243" s="605"/>
      <c r="CE243" s="605"/>
      <c r="CF243" s="605"/>
      <c r="CG243" s="605"/>
      <c r="CH243" s="605"/>
      <c r="CI243" s="605"/>
      <c r="CJ243" s="605"/>
      <c r="CK243" s="605"/>
      <c r="CL243" s="605"/>
      <c r="CM243" s="605"/>
      <c r="CN243" s="605"/>
      <c r="CO243" s="605"/>
      <c r="CP243" s="605"/>
    </row>
    <row r="244" spans="1:94" s="479" customFormat="1" ht="15" customHeight="1" x14ac:dyDescent="0.8">
      <c r="H244" s="874"/>
      <c r="I244" s="874"/>
      <c r="W244" s="253"/>
      <c r="X244" s="918"/>
      <c r="Y244" s="918"/>
      <c r="Z244" s="747"/>
      <c r="AA244" s="747"/>
      <c r="AB244" s="918"/>
      <c r="AC244" s="918"/>
      <c r="AD244" s="918"/>
      <c r="AE244" s="918"/>
      <c r="AF244" s="918"/>
      <c r="AG244" s="918"/>
      <c r="AH244" s="918"/>
      <c r="AI244" s="918"/>
      <c r="AJ244" s="918"/>
      <c r="AK244" s="918"/>
      <c r="AL244" s="918"/>
      <c r="AM244" s="918"/>
      <c r="AN244" s="918"/>
      <c r="AO244" s="918"/>
      <c r="AP244" s="918"/>
      <c r="AQ244" s="918"/>
      <c r="AS244" s="918"/>
      <c r="AT244" s="918"/>
      <c r="AU244" s="918"/>
      <c r="AV244" s="918"/>
      <c r="AW244" s="918"/>
      <c r="AX244" s="918"/>
      <c r="AY244" s="918"/>
      <c r="AZ244" s="918"/>
      <c r="BA244" s="918"/>
      <c r="BB244" s="918"/>
      <c r="BC244" s="918"/>
      <c r="BD244" s="918"/>
      <c r="BE244" s="918"/>
      <c r="BF244" s="918"/>
      <c r="BG244" s="918"/>
      <c r="BH244" s="918"/>
      <c r="BI244" s="918"/>
      <c r="BJ244" s="918"/>
      <c r="BK244" s="918"/>
      <c r="BL244" s="918"/>
      <c r="BM244" s="918"/>
      <c r="BN244" s="918"/>
      <c r="BO244" s="918"/>
      <c r="BP244" s="918"/>
      <c r="BQ244" s="605"/>
    </row>
    <row r="245" spans="1:94" s="605" customFormat="1" ht="15" customHeight="1" x14ac:dyDescent="0.8">
      <c r="A245" s="918"/>
      <c r="B245" s="918"/>
      <c r="C245" s="918"/>
      <c r="D245" s="918"/>
      <c r="E245" s="918"/>
      <c r="F245" s="918"/>
      <c r="G245" s="918"/>
      <c r="H245" s="918"/>
      <c r="I245" s="918"/>
      <c r="J245" s="918"/>
      <c r="K245" s="918"/>
      <c r="L245" s="918"/>
      <c r="M245" s="918"/>
      <c r="N245" s="918"/>
      <c r="O245" s="918"/>
      <c r="P245" s="918"/>
      <c r="Q245" s="918"/>
      <c r="R245" s="918"/>
      <c r="S245" s="918"/>
      <c r="T245" s="918"/>
      <c r="U245" s="918"/>
      <c r="V245" s="918"/>
      <c r="W245" s="916"/>
      <c r="X245" s="916"/>
      <c r="Y245" s="921"/>
      <c r="Z245" s="917"/>
      <c r="AA245" s="917"/>
      <c r="AB245" s="918"/>
      <c r="AC245" s="918"/>
      <c r="AD245" s="918"/>
      <c r="AE245" s="918"/>
      <c r="AF245" s="918"/>
      <c r="AG245" s="918"/>
      <c r="AH245" s="918"/>
      <c r="AI245" s="918"/>
      <c r="AJ245" s="918"/>
      <c r="AK245" s="918"/>
      <c r="AL245" s="918"/>
      <c r="AM245" s="918"/>
      <c r="AN245" s="918"/>
      <c r="AO245" s="918"/>
      <c r="AP245" s="918"/>
      <c r="AQ245" s="918"/>
      <c r="AS245" s="918"/>
      <c r="AT245" s="918"/>
      <c r="AU245" s="918"/>
      <c r="AV245" s="918"/>
      <c r="AW245" s="918"/>
      <c r="AX245" s="918"/>
      <c r="AY245" s="918"/>
      <c r="AZ245" s="918"/>
      <c r="BA245" s="918"/>
      <c r="BB245" s="918"/>
      <c r="BC245" s="918"/>
      <c r="BD245" s="918"/>
      <c r="BE245" s="918"/>
      <c r="BF245" s="918"/>
      <c r="BG245" s="918"/>
      <c r="BH245" s="918"/>
      <c r="BI245" s="918"/>
      <c r="BJ245" s="918"/>
      <c r="BK245" s="918"/>
      <c r="BL245" s="918"/>
      <c r="BM245" s="918"/>
      <c r="BN245" s="918"/>
      <c r="BO245" s="918"/>
      <c r="BP245" s="918"/>
      <c r="BQ245" s="479"/>
    </row>
    <row r="246" spans="1:94" s="605" customFormat="1" ht="15" customHeight="1" x14ac:dyDescent="0.8">
      <c r="A246" s="940"/>
      <c r="B246" s="882"/>
      <c r="C246" s="916"/>
      <c r="D246" s="882"/>
      <c r="E246" s="912"/>
      <c r="F246" s="882"/>
      <c r="G246" s="882"/>
      <c r="H246" s="882"/>
      <c r="I246" s="882"/>
      <c r="J246" s="885"/>
      <c r="K246" s="885"/>
      <c r="L246" s="882"/>
      <c r="M246" s="916"/>
      <c r="N246" s="927"/>
      <c r="O246" s="927"/>
      <c r="P246" s="927"/>
      <c r="Q246" s="924"/>
      <c r="R246" s="927"/>
      <c r="S246" s="927"/>
      <c r="T246" s="927"/>
      <c r="U246" s="924"/>
      <c r="V246" s="898"/>
      <c r="W246" s="916"/>
      <c r="X246" s="916"/>
      <c r="Y246" s="921"/>
      <c r="Z246" s="917"/>
      <c r="AA246" s="917"/>
      <c r="AB246" s="918"/>
      <c r="AC246" s="918"/>
      <c r="AD246" s="918"/>
      <c r="AE246" s="918"/>
      <c r="AF246" s="918"/>
      <c r="AG246" s="918"/>
      <c r="AH246" s="918"/>
      <c r="AI246" s="918"/>
      <c r="AJ246" s="918"/>
      <c r="AK246" s="918"/>
      <c r="AL246" s="918"/>
      <c r="AM246" s="918"/>
      <c r="AN246" s="918"/>
      <c r="AO246" s="918"/>
      <c r="AP246" s="918"/>
      <c r="AQ246" s="918"/>
      <c r="AS246" s="918"/>
      <c r="AT246" s="918"/>
      <c r="AU246" s="918"/>
      <c r="AV246" s="918"/>
      <c r="AW246" s="918"/>
      <c r="AX246" s="918"/>
      <c r="AY246" s="918"/>
      <c r="AZ246" s="918"/>
      <c r="BA246" s="918"/>
      <c r="BB246" s="918"/>
      <c r="BC246" s="918"/>
      <c r="BD246" s="918"/>
      <c r="BE246" s="918"/>
      <c r="BF246" s="918"/>
      <c r="BG246" s="918"/>
      <c r="BH246" s="918"/>
      <c r="BI246" s="918"/>
      <c r="BJ246" s="918"/>
      <c r="BK246" s="918"/>
      <c r="BL246" s="918"/>
      <c r="BM246" s="918"/>
      <c r="BN246" s="918"/>
      <c r="BO246" s="918"/>
      <c r="BP246" s="918"/>
    </row>
    <row r="247" spans="1:94" s="479" customFormat="1" ht="15" customHeight="1" x14ac:dyDescent="0.8">
      <c r="A247" s="605"/>
      <c r="B247" s="605"/>
      <c r="C247" s="605"/>
      <c r="D247" s="605"/>
      <c r="E247" s="605"/>
      <c r="F247" s="605"/>
      <c r="G247" s="605"/>
      <c r="H247" s="918"/>
      <c r="I247" s="918"/>
      <c r="J247" s="605"/>
      <c r="K247" s="605"/>
      <c r="L247" s="605"/>
      <c r="M247" s="605"/>
      <c r="N247" s="605"/>
      <c r="O247" s="605"/>
      <c r="P247" s="605"/>
      <c r="Q247" s="605"/>
      <c r="R247" s="605"/>
      <c r="S247" s="605"/>
      <c r="T247" s="605"/>
      <c r="U247" s="605"/>
      <c r="V247" s="605"/>
      <c r="W247" s="253"/>
      <c r="X247" s="918"/>
      <c r="Y247" s="918"/>
      <c r="Z247" s="747"/>
      <c r="AA247" s="747"/>
      <c r="AB247" s="918"/>
      <c r="AC247" s="918"/>
      <c r="AD247" s="918"/>
      <c r="AE247" s="918"/>
      <c r="AF247" s="918"/>
      <c r="AG247" s="918"/>
      <c r="AH247" s="918"/>
      <c r="AI247" s="918"/>
      <c r="AJ247" s="918"/>
      <c r="AK247" s="918"/>
      <c r="AL247" s="918"/>
      <c r="AM247" s="918"/>
      <c r="AN247" s="918"/>
      <c r="AO247" s="918"/>
      <c r="AP247" s="918"/>
      <c r="AQ247" s="918"/>
      <c r="AS247" s="918"/>
      <c r="AT247" s="918"/>
      <c r="AU247" s="918"/>
      <c r="AV247" s="918"/>
      <c r="AW247" s="918"/>
      <c r="AX247" s="918"/>
      <c r="AY247" s="918"/>
      <c r="AZ247" s="918"/>
      <c r="BA247" s="918"/>
      <c r="BB247" s="918"/>
      <c r="BC247" s="918"/>
      <c r="BD247" s="918"/>
      <c r="BE247" s="918"/>
      <c r="BF247" s="918"/>
      <c r="BG247" s="918"/>
      <c r="BH247" s="918"/>
      <c r="BI247" s="918"/>
      <c r="BJ247" s="918"/>
      <c r="BK247" s="918"/>
      <c r="BL247" s="918"/>
      <c r="BM247" s="918"/>
      <c r="BN247" s="918"/>
      <c r="BO247" s="918"/>
      <c r="BP247" s="918"/>
      <c r="BQ247" s="605"/>
    </row>
    <row r="248" spans="1:94" s="479" customFormat="1" ht="15" customHeight="1" x14ac:dyDescent="0.75">
      <c r="A248" s="918"/>
      <c r="B248" s="918"/>
      <c r="C248" s="918"/>
      <c r="D248" s="918"/>
      <c r="E248" s="918"/>
      <c r="F248" s="918"/>
      <c r="G248" s="918"/>
      <c r="H248" s="918"/>
      <c r="I248" s="918"/>
      <c r="J248" s="918"/>
      <c r="K248" s="918"/>
      <c r="L248" s="918"/>
      <c r="M248" s="918"/>
      <c r="N248" s="918"/>
      <c r="O248" s="918"/>
      <c r="P248" s="918"/>
      <c r="Q248" s="918"/>
      <c r="R248" s="918"/>
      <c r="S248" s="918"/>
      <c r="T248" s="918"/>
      <c r="U248" s="918"/>
      <c r="V248" s="918"/>
      <c r="W248" s="620"/>
      <c r="X248" s="918"/>
      <c r="Y248" s="918"/>
      <c r="Z248" s="747"/>
      <c r="AA248" s="747"/>
      <c r="AB248" s="918"/>
      <c r="AC248" s="918"/>
      <c r="AD248" s="918"/>
      <c r="AE248" s="918"/>
      <c r="AF248" s="918"/>
      <c r="AG248" s="918"/>
      <c r="AH248" s="918"/>
      <c r="AI248" s="918"/>
      <c r="AJ248" s="918"/>
      <c r="AK248" s="918"/>
      <c r="AL248" s="918"/>
      <c r="AM248" s="918"/>
      <c r="AN248" s="918"/>
      <c r="AO248" s="918"/>
      <c r="AP248" s="918"/>
      <c r="AQ248" s="918"/>
      <c r="AS248" s="918"/>
      <c r="AT248" s="918"/>
      <c r="AU248" s="918"/>
      <c r="AV248" s="918"/>
      <c r="AW248" s="918"/>
      <c r="AX248" s="918"/>
      <c r="AY248" s="918"/>
      <c r="AZ248" s="918"/>
      <c r="BA248" s="918"/>
      <c r="BB248" s="918"/>
      <c r="BC248" s="918"/>
      <c r="BD248" s="918"/>
      <c r="BE248" s="918"/>
      <c r="BF248" s="918"/>
      <c r="BG248" s="918"/>
      <c r="BH248" s="918"/>
      <c r="BI248" s="918"/>
      <c r="BJ248" s="918"/>
      <c r="BK248" s="918"/>
      <c r="BL248" s="918"/>
      <c r="BM248" s="918"/>
      <c r="BN248" s="918"/>
      <c r="BO248" s="918"/>
      <c r="BP248" s="918"/>
      <c r="BR248" s="605"/>
      <c r="BS248" s="605"/>
      <c r="BT248" s="605"/>
      <c r="BU248" s="605"/>
      <c r="BV248" s="605"/>
      <c r="BW248" s="605"/>
      <c r="BX248" s="605"/>
      <c r="BY248" s="605"/>
      <c r="BZ248" s="605"/>
      <c r="CA248" s="605"/>
      <c r="CB248" s="605"/>
      <c r="CC248" s="605"/>
      <c r="CD248" s="605"/>
      <c r="CE248" s="605"/>
      <c r="CF248" s="605"/>
      <c r="CG248" s="605"/>
      <c r="CH248" s="605"/>
      <c r="CI248" s="605"/>
      <c r="CJ248" s="605"/>
      <c r="CK248" s="605"/>
      <c r="CL248" s="605"/>
      <c r="CM248" s="605"/>
      <c r="CN248" s="605"/>
      <c r="CO248" s="605"/>
      <c r="CP248" s="605"/>
    </row>
    <row r="249" spans="1:94" s="605" customFormat="1" ht="15" customHeight="1" x14ac:dyDescent="0.8">
      <c r="A249" s="942"/>
      <c r="B249" s="492"/>
      <c r="C249" s="607"/>
      <c r="D249" s="492"/>
      <c r="E249" s="848"/>
      <c r="F249" s="492"/>
      <c r="G249" s="492"/>
      <c r="H249" s="492"/>
      <c r="I249" s="492"/>
      <c r="J249" s="602"/>
      <c r="K249" s="602"/>
      <c r="L249" s="492"/>
      <c r="M249" s="607"/>
      <c r="N249" s="913"/>
      <c r="O249" s="913"/>
      <c r="P249" s="913"/>
      <c r="Q249" s="932"/>
      <c r="R249" s="913"/>
      <c r="S249" s="913"/>
      <c r="T249" s="913"/>
      <c r="U249" s="919"/>
      <c r="V249" s="852"/>
      <c r="W249" s="253"/>
      <c r="X249" s="918"/>
      <c r="Y249" s="918"/>
      <c r="Z249" s="747"/>
      <c r="AA249" s="747"/>
      <c r="AB249" s="918"/>
      <c r="AC249" s="918"/>
      <c r="AD249" s="918"/>
      <c r="AE249" s="918"/>
      <c r="AF249" s="918"/>
      <c r="AG249" s="918"/>
      <c r="AH249" s="918"/>
      <c r="AI249" s="918"/>
      <c r="AJ249" s="918"/>
      <c r="AK249" s="918"/>
      <c r="AL249" s="918"/>
      <c r="AM249" s="918"/>
      <c r="AN249" s="918"/>
      <c r="AO249" s="918"/>
      <c r="AP249" s="918"/>
      <c r="AQ249" s="918"/>
      <c r="AS249" s="918"/>
      <c r="AT249" s="918"/>
      <c r="AU249" s="918"/>
      <c r="AV249" s="918"/>
      <c r="AW249" s="918"/>
      <c r="AX249" s="918"/>
      <c r="AY249" s="918"/>
      <c r="AZ249" s="918"/>
      <c r="BA249" s="918"/>
      <c r="BB249" s="918"/>
      <c r="BC249" s="918"/>
      <c r="BD249" s="918"/>
      <c r="BE249" s="918"/>
      <c r="BF249" s="918"/>
      <c r="BG249" s="918"/>
      <c r="BH249" s="918"/>
      <c r="BI249" s="918"/>
      <c r="BJ249" s="918"/>
      <c r="BK249" s="918"/>
      <c r="BL249" s="918"/>
      <c r="BM249" s="918"/>
      <c r="BN249" s="918"/>
      <c r="BO249" s="918"/>
      <c r="BP249" s="918"/>
    </row>
    <row r="250" spans="1:94" s="605" customFormat="1" ht="15" customHeight="1" x14ac:dyDescent="0.8">
      <c r="A250" s="918"/>
      <c r="B250" s="918"/>
      <c r="C250" s="918"/>
      <c r="D250" s="918"/>
      <c r="E250" s="918"/>
      <c r="F250" s="918"/>
      <c r="G250" s="918"/>
      <c r="H250" s="918"/>
      <c r="I250" s="918"/>
      <c r="J250" s="918"/>
      <c r="K250" s="918"/>
      <c r="L250" s="918"/>
      <c r="M250" s="918"/>
      <c r="N250" s="918"/>
      <c r="O250" s="918"/>
      <c r="P250" s="918"/>
      <c r="Q250" s="918"/>
      <c r="R250" s="918"/>
      <c r="S250" s="918"/>
      <c r="T250" s="918"/>
      <c r="U250" s="918"/>
      <c r="V250" s="918"/>
      <c r="W250" s="916"/>
      <c r="X250" s="916"/>
      <c r="Y250" s="921"/>
      <c r="Z250" s="917"/>
      <c r="AA250" s="917"/>
      <c r="AB250" s="918"/>
      <c r="AC250" s="918"/>
      <c r="AD250" s="918"/>
      <c r="AE250" s="918"/>
      <c r="AF250" s="918"/>
      <c r="AG250" s="918"/>
      <c r="AH250" s="918"/>
      <c r="AI250" s="918"/>
      <c r="AJ250" s="918"/>
      <c r="AK250" s="918"/>
      <c r="AL250" s="918"/>
      <c r="AM250" s="918"/>
      <c r="AN250" s="918"/>
      <c r="AO250" s="918"/>
      <c r="AP250" s="918"/>
      <c r="AQ250" s="918"/>
      <c r="AS250" s="918"/>
      <c r="AT250" s="918"/>
      <c r="AU250" s="918"/>
      <c r="AV250" s="918"/>
      <c r="AW250" s="918"/>
      <c r="AX250" s="918"/>
      <c r="AY250" s="918"/>
      <c r="AZ250" s="918"/>
      <c r="BA250" s="918"/>
      <c r="BB250" s="918"/>
      <c r="BC250" s="918"/>
      <c r="BD250" s="918"/>
      <c r="BE250" s="918"/>
      <c r="BF250" s="918"/>
      <c r="BG250" s="918"/>
      <c r="BH250" s="918"/>
      <c r="BI250" s="918"/>
      <c r="BJ250" s="918"/>
      <c r="BK250" s="918"/>
      <c r="BL250" s="918"/>
      <c r="BM250" s="918"/>
      <c r="BN250" s="918"/>
      <c r="BO250" s="918"/>
      <c r="BP250" s="918"/>
      <c r="BR250" s="479"/>
      <c r="BS250" s="479"/>
      <c r="BT250" s="479"/>
      <c r="BU250" s="479"/>
      <c r="BV250" s="479"/>
      <c r="BW250" s="479"/>
      <c r="BX250" s="479"/>
      <c r="BY250" s="479"/>
      <c r="BZ250" s="479"/>
      <c r="CA250" s="479"/>
      <c r="CB250" s="479"/>
      <c r="CC250" s="479"/>
      <c r="CD250" s="479"/>
      <c r="CE250" s="479"/>
      <c r="CF250" s="479"/>
      <c r="CG250" s="479"/>
      <c r="CH250" s="479"/>
      <c r="CI250" s="479"/>
      <c r="CJ250" s="479"/>
      <c r="CK250" s="479"/>
      <c r="CL250" s="479"/>
      <c r="CM250" s="479"/>
      <c r="CN250" s="479"/>
      <c r="CO250" s="479"/>
      <c r="CP250" s="479"/>
    </row>
    <row r="251" spans="1:94" ht="15" customHeight="1" x14ac:dyDescent="0.8">
      <c r="A251" s="605"/>
      <c r="B251" s="605"/>
      <c r="C251" s="605"/>
      <c r="D251" s="605"/>
      <c r="E251" s="605"/>
      <c r="F251" s="605"/>
      <c r="G251" s="605"/>
      <c r="H251" s="918"/>
      <c r="I251" s="918"/>
      <c r="J251" s="605"/>
      <c r="K251" s="605"/>
      <c r="L251" s="605"/>
      <c r="M251" s="605"/>
      <c r="N251" s="605"/>
      <c r="O251" s="605"/>
      <c r="P251" s="605"/>
      <c r="Q251" s="605"/>
      <c r="R251" s="605"/>
      <c r="S251" s="605"/>
      <c r="T251" s="605"/>
      <c r="U251" s="605"/>
      <c r="V251" s="605"/>
      <c r="W251" s="253"/>
      <c r="X251" s="918"/>
      <c r="Y251" s="918"/>
      <c r="Z251" s="747"/>
      <c r="AA251" s="747"/>
      <c r="AB251" s="918"/>
      <c r="AC251" s="918"/>
      <c r="AD251" s="918"/>
      <c r="AE251" s="918"/>
      <c r="AF251" s="918"/>
      <c r="AG251" s="918"/>
      <c r="AH251" s="918"/>
      <c r="AI251" s="918"/>
      <c r="AJ251" s="918"/>
      <c r="AK251" s="918"/>
      <c r="AL251" s="918"/>
      <c r="AM251" s="918"/>
      <c r="AN251" s="918"/>
      <c r="AO251" s="918"/>
      <c r="AP251" s="918"/>
      <c r="AQ251" s="918"/>
      <c r="AS251" s="918"/>
      <c r="AT251" s="918"/>
      <c r="AU251" s="918"/>
      <c r="AV251" s="918"/>
      <c r="AW251" s="918"/>
      <c r="AX251" s="918"/>
      <c r="AY251" s="918"/>
      <c r="AZ251" s="918"/>
      <c r="BA251" s="918"/>
      <c r="BB251" s="918"/>
      <c r="BC251" s="918"/>
      <c r="BD251" s="918"/>
      <c r="BE251" s="918"/>
      <c r="BF251" s="918"/>
      <c r="BG251" s="918"/>
      <c r="BH251" s="918"/>
      <c r="BI251" s="918"/>
      <c r="BJ251" s="918"/>
      <c r="BK251" s="918"/>
      <c r="BL251" s="918"/>
      <c r="BM251" s="918"/>
      <c r="BN251" s="918"/>
      <c r="BO251" s="918"/>
      <c r="BP251" s="918"/>
      <c r="BQ251" s="479"/>
      <c r="BR251" s="479"/>
      <c r="BS251" s="479"/>
      <c r="BT251" s="479"/>
      <c r="BU251" s="479"/>
      <c r="BV251" s="479"/>
      <c r="BW251" s="479"/>
      <c r="BX251" s="479"/>
      <c r="BY251" s="479"/>
      <c r="BZ251" s="479"/>
      <c r="CA251" s="479"/>
      <c r="CB251" s="479"/>
      <c r="CC251" s="479"/>
      <c r="CD251" s="479"/>
      <c r="CE251" s="479"/>
      <c r="CF251" s="479"/>
      <c r="CG251" s="479"/>
      <c r="CH251" s="479"/>
      <c r="CI251" s="479"/>
      <c r="CJ251" s="479"/>
      <c r="CK251" s="479"/>
      <c r="CL251" s="479"/>
      <c r="CM251" s="479"/>
      <c r="CN251" s="479"/>
      <c r="CO251" s="479"/>
      <c r="CP251" s="479"/>
    </row>
    <row r="252" spans="1:94" ht="15" customHeight="1" x14ac:dyDescent="0.8">
      <c r="N252" s="913"/>
      <c r="O252" s="913"/>
      <c r="P252" s="913"/>
      <c r="Q252" s="932"/>
      <c r="R252" s="913"/>
      <c r="S252" s="913"/>
      <c r="T252" s="913"/>
      <c r="U252" s="919"/>
      <c r="V252" s="852"/>
      <c r="W252" s="253"/>
      <c r="X252" s="918"/>
      <c r="Y252" s="918"/>
      <c r="Z252" s="747"/>
      <c r="AA252" s="747"/>
      <c r="AB252" s="918"/>
      <c r="AC252" s="918"/>
      <c r="AD252" s="918"/>
      <c r="AE252" s="918"/>
      <c r="AF252" s="918"/>
      <c r="AG252" s="918"/>
      <c r="AH252" s="918"/>
      <c r="AI252" s="918"/>
      <c r="AJ252" s="918"/>
      <c r="AK252" s="918"/>
      <c r="AL252" s="918"/>
      <c r="AM252" s="918"/>
      <c r="AN252" s="918"/>
      <c r="AO252" s="918"/>
      <c r="AP252" s="918"/>
      <c r="AQ252" s="918"/>
      <c r="AS252" s="918"/>
      <c r="AT252" s="918"/>
      <c r="AU252" s="918"/>
      <c r="AV252" s="918"/>
      <c r="AW252" s="918"/>
      <c r="AX252" s="918"/>
      <c r="AY252" s="918"/>
      <c r="AZ252" s="918"/>
      <c r="BA252" s="918"/>
      <c r="BB252" s="918"/>
      <c r="BC252" s="918"/>
      <c r="BD252" s="918"/>
      <c r="BE252" s="918"/>
      <c r="BF252" s="918"/>
      <c r="BG252" s="918"/>
      <c r="BH252" s="918"/>
      <c r="BI252" s="918"/>
      <c r="BJ252" s="918"/>
      <c r="BK252" s="918"/>
      <c r="BL252" s="918"/>
      <c r="BM252" s="918"/>
      <c r="BN252" s="918"/>
      <c r="BO252" s="918"/>
      <c r="BP252" s="918"/>
      <c r="BQ252" s="479"/>
    </row>
    <row r="253" spans="1:94" ht="15" customHeight="1" x14ac:dyDescent="0.8">
      <c r="W253" s="916"/>
      <c r="X253" s="918"/>
      <c r="Y253" s="918"/>
      <c r="Z253" s="747"/>
      <c r="AA253" s="747"/>
      <c r="AB253" s="918"/>
      <c r="AC253" s="918"/>
      <c r="AD253" s="918"/>
      <c r="AE253" s="918"/>
      <c r="AF253" s="918"/>
      <c r="AG253" s="918"/>
      <c r="AH253" s="918"/>
      <c r="AI253" s="918"/>
      <c r="AJ253" s="918"/>
      <c r="AK253" s="918"/>
      <c r="AL253" s="918"/>
      <c r="AM253" s="918"/>
      <c r="AN253" s="918"/>
      <c r="AO253" s="918"/>
      <c r="AP253" s="918"/>
      <c r="AQ253" s="918"/>
      <c r="AS253" s="918"/>
      <c r="AT253" s="918"/>
      <c r="AU253" s="918"/>
      <c r="AV253" s="918"/>
      <c r="AW253" s="918"/>
      <c r="AX253" s="918"/>
      <c r="AY253" s="918"/>
      <c r="AZ253" s="918"/>
      <c r="BA253" s="918"/>
      <c r="BB253" s="918"/>
      <c r="BC253" s="918"/>
      <c r="BD253" s="918"/>
      <c r="BE253" s="918"/>
      <c r="BF253" s="918"/>
      <c r="BG253" s="918"/>
      <c r="BH253" s="918"/>
      <c r="BI253" s="918"/>
      <c r="BJ253" s="918"/>
      <c r="BK253" s="918"/>
      <c r="BL253" s="918"/>
      <c r="BM253" s="918"/>
      <c r="BN253" s="918"/>
      <c r="BO253" s="918"/>
      <c r="BP253" s="918"/>
    </row>
    <row r="254" spans="1:94" ht="15" customHeight="1" x14ac:dyDescent="0.8">
      <c r="W254" s="253"/>
      <c r="X254" s="916"/>
      <c r="Y254" s="921"/>
      <c r="Z254" s="917"/>
      <c r="AA254" s="917"/>
      <c r="AB254" s="918"/>
      <c r="AC254" s="918"/>
      <c r="AD254" s="918"/>
      <c r="AE254" s="918"/>
      <c r="AF254" s="918"/>
      <c r="AG254" s="918"/>
      <c r="AH254" s="918"/>
      <c r="AI254" s="918"/>
      <c r="AJ254" s="918"/>
      <c r="AK254" s="918"/>
      <c r="AL254" s="918"/>
      <c r="AM254" s="918"/>
      <c r="AN254" s="918"/>
      <c r="AO254" s="918"/>
      <c r="AP254" s="918"/>
      <c r="AQ254" s="918"/>
      <c r="AS254" s="918"/>
      <c r="AT254" s="918"/>
      <c r="AU254" s="918"/>
      <c r="AV254" s="918"/>
      <c r="AW254" s="918"/>
      <c r="AX254" s="918"/>
      <c r="AY254" s="918"/>
      <c r="AZ254" s="918"/>
      <c r="BA254" s="918"/>
      <c r="BB254" s="918"/>
      <c r="BC254" s="918"/>
      <c r="BD254" s="918"/>
      <c r="BE254" s="918"/>
      <c r="BF254" s="918"/>
      <c r="BG254" s="918"/>
      <c r="BH254" s="918"/>
      <c r="BI254" s="918"/>
      <c r="BJ254" s="918"/>
      <c r="BK254" s="918"/>
      <c r="BL254" s="918"/>
      <c r="BM254" s="918"/>
      <c r="BN254" s="918"/>
      <c r="BO254" s="918"/>
      <c r="BP254" s="918"/>
    </row>
    <row r="255" spans="1:94" ht="15" customHeight="1" x14ac:dyDescent="0.8">
      <c r="A255" s="940"/>
      <c r="B255" s="882"/>
      <c r="C255" s="916"/>
      <c r="D255" s="882"/>
      <c r="E255" s="912"/>
      <c r="F255" s="882"/>
      <c r="G255" s="882"/>
      <c r="H255" s="882"/>
      <c r="I255" s="882"/>
      <c r="J255" s="885"/>
      <c r="K255" s="885"/>
      <c r="L255" s="882"/>
      <c r="M255" s="916"/>
      <c r="N255" s="927"/>
      <c r="O255" s="927"/>
      <c r="P255" s="927"/>
      <c r="Q255" s="924"/>
      <c r="R255" s="927"/>
      <c r="S255" s="927"/>
      <c r="T255" s="927"/>
      <c r="U255" s="924"/>
      <c r="V255" s="898"/>
      <c r="W255" s="916"/>
      <c r="X255" s="918"/>
      <c r="Y255" s="918"/>
      <c r="Z255" s="747"/>
      <c r="AA255" s="747"/>
      <c r="AB255" s="918"/>
      <c r="AC255" s="918"/>
      <c r="AD255" s="918"/>
      <c r="AE255" s="918"/>
      <c r="AF255" s="918"/>
      <c r="AG255" s="918"/>
      <c r="AH255" s="918"/>
      <c r="AI255" s="918"/>
      <c r="AJ255" s="918"/>
      <c r="AK255" s="918"/>
      <c r="AL255" s="918"/>
      <c r="AM255" s="918"/>
      <c r="AN255" s="918"/>
      <c r="AO255" s="918"/>
      <c r="AP255" s="918"/>
      <c r="AQ255" s="918"/>
      <c r="AS255" s="918"/>
      <c r="AT255" s="918"/>
      <c r="AU255" s="918"/>
      <c r="AV255" s="918"/>
      <c r="AW255" s="918"/>
      <c r="AX255" s="918"/>
      <c r="AY255" s="918"/>
      <c r="AZ255" s="918"/>
      <c r="BA255" s="918"/>
      <c r="BB255" s="918"/>
      <c r="BC255" s="918"/>
      <c r="BD255" s="918"/>
      <c r="BE255" s="918"/>
      <c r="BF255" s="918"/>
      <c r="BG255" s="918"/>
      <c r="BH255" s="918"/>
      <c r="BI255" s="918"/>
      <c r="BJ255" s="918"/>
      <c r="BK255" s="918"/>
      <c r="BL255" s="918"/>
      <c r="BM255" s="918"/>
      <c r="BN255" s="918"/>
      <c r="BO255" s="918"/>
      <c r="BP255" s="918"/>
    </row>
    <row r="256" spans="1:94" ht="15" customHeight="1" x14ac:dyDescent="0.75">
      <c r="W256" s="479"/>
      <c r="X256" s="918"/>
      <c r="Y256" s="918"/>
      <c r="Z256" s="747"/>
      <c r="AA256" s="747"/>
      <c r="AB256" s="918"/>
      <c r="AC256" s="918"/>
      <c r="AD256" s="918"/>
      <c r="AE256" s="918"/>
      <c r="AF256" s="918"/>
      <c r="AG256" s="918"/>
      <c r="AH256" s="918"/>
      <c r="AI256" s="918"/>
      <c r="AJ256" s="918"/>
      <c r="AK256" s="918"/>
      <c r="AL256" s="918"/>
      <c r="AM256" s="918"/>
      <c r="AN256" s="918"/>
      <c r="AO256" s="918"/>
      <c r="AP256" s="918"/>
      <c r="AQ256" s="918"/>
      <c r="AS256" s="918"/>
      <c r="AT256" s="918"/>
      <c r="AU256" s="918"/>
      <c r="AV256" s="918"/>
      <c r="AW256" s="918"/>
      <c r="AX256" s="918"/>
      <c r="AY256" s="918"/>
      <c r="AZ256" s="918"/>
      <c r="BA256" s="918"/>
      <c r="BB256" s="918"/>
      <c r="BC256" s="918"/>
      <c r="BD256" s="918"/>
      <c r="BE256" s="918"/>
      <c r="BF256" s="918"/>
      <c r="BG256" s="918"/>
      <c r="BH256" s="918"/>
      <c r="BI256" s="918"/>
      <c r="BJ256" s="918"/>
      <c r="BK256" s="918"/>
      <c r="BL256" s="918"/>
      <c r="BM256" s="918"/>
      <c r="BN256" s="918"/>
      <c r="BO256" s="918"/>
      <c r="BP256" s="918"/>
    </row>
    <row r="257" spans="1:68" ht="15" customHeight="1" x14ac:dyDescent="0.75">
      <c r="W257" s="605"/>
      <c r="X257" s="918"/>
      <c r="Y257" s="918"/>
      <c r="Z257" s="747"/>
      <c r="AA257" s="747"/>
      <c r="AB257" s="918"/>
      <c r="AC257" s="918"/>
      <c r="AD257" s="918"/>
      <c r="AE257" s="918"/>
      <c r="AF257" s="918"/>
      <c r="AG257" s="918"/>
      <c r="AH257" s="918"/>
      <c r="AI257" s="918"/>
      <c r="AJ257" s="918"/>
      <c r="AK257" s="918"/>
      <c r="AL257" s="918"/>
      <c r="AM257" s="918"/>
      <c r="AN257" s="918"/>
      <c r="AO257" s="918"/>
      <c r="AP257" s="918"/>
      <c r="AQ257" s="918"/>
      <c r="AS257" s="918"/>
      <c r="AT257" s="918"/>
      <c r="AU257" s="918"/>
      <c r="AV257" s="918"/>
      <c r="AW257" s="918"/>
      <c r="AX257" s="918"/>
      <c r="AY257" s="918"/>
      <c r="AZ257" s="918"/>
      <c r="BA257" s="918"/>
      <c r="BB257" s="918"/>
      <c r="BC257" s="918"/>
      <c r="BD257" s="918"/>
      <c r="BE257" s="918"/>
      <c r="BF257" s="918"/>
      <c r="BG257" s="918"/>
      <c r="BH257" s="918"/>
      <c r="BI257" s="918"/>
      <c r="BJ257" s="918"/>
      <c r="BK257" s="918"/>
      <c r="BL257" s="918"/>
      <c r="BM257" s="918"/>
      <c r="BN257" s="918"/>
      <c r="BO257" s="918"/>
      <c r="BP257" s="918"/>
    </row>
    <row r="258" spans="1:68" ht="15" customHeight="1" x14ac:dyDescent="0.8">
      <c r="A258" s="940"/>
      <c r="B258" s="882"/>
      <c r="C258" s="916"/>
      <c r="D258" s="882"/>
      <c r="E258" s="912"/>
      <c r="F258" s="882"/>
      <c r="G258" s="882"/>
      <c r="H258" s="882"/>
      <c r="I258" s="882"/>
      <c r="J258" s="885"/>
      <c r="K258" s="885"/>
      <c r="L258" s="882"/>
      <c r="M258" s="916"/>
      <c r="N258" s="927"/>
      <c r="O258" s="927"/>
      <c r="P258" s="927"/>
      <c r="Q258" s="924"/>
      <c r="R258" s="927"/>
      <c r="S258" s="927"/>
      <c r="T258" s="927"/>
      <c r="U258" s="924"/>
      <c r="V258" s="898"/>
      <c r="W258" s="916"/>
      <c r="X258" s="918"/>
      <c r="Y258" s="918"/>
      <c r="Z258" s="747"/>
      <c r="AA258" s="747"/>
      <c r="AB258" s="918"/>
      <c r="AC258" s="918"/>
      <c r="AD258" s="918"/>
      <c r="AE258" s="918"/>
      <c r="AF258" s="918"/>
      <c r="AG258" s="918"/>
      <c r="AH258" s="918"/>
      <c r="AI258" s="918"/>
      <c r="AJ258" s="918"/>
      <c r="AK258" s="918"/>
      <c r="AL258" s="918"/>
      <c r="AM258" s="918"/>
      <c r="AN258" s="918"/>
      <c r="AO258" s="918"/>
      <c r="AP258" s="918"/>
      <c r="AQ258" s="918"/>
      <c r="AS258" s="918"/>
      <c r="AT258" s="918"/>
      <c r="AU258" s="918"/>
      <c r="AV258" s="918"/>
      <c r="AW258" s="918"/>
      <c r="AX258" s="918"/>
      <c r="AY258" s="918"/>
      <c r="AZ258" s="918"/>
      <c r="BA258" s="918"/>
      <c r="BB258" s="918"/>
      <c r="BC258" s="918"/>
      <c r="BD258" s="918"/>
      <c r="BE258" s="918"/>
      <c r="BF258" s="918"/>
      <c r="BG258" s="918"/>
      <c r="BH258" s="918"/>
      <c r="BI258" s="918"/>
      <c r="BJ258" s="918"/>
      <c r="BK258" s="918"/>
      <c r="BL258" s="918"/>
      <c r="BM258" s="918"/>
      <c r="BN258" s="918"/>
      <c r="BO258" s="918"/>
      <c r="BP258" s="918"/>
    </row>
    <row r="259" spans="1:68" ht="15" customHeight="1" x14ac:dyDescent="0.75">
      <c r="A259" s="918"/>
      <c r="B259" s="918"/>
      <c r="C259" s="918"/>
      <c r="D259" s="918"/>
      <c r="E259" s="918"/>
      <c r="F259" s="918"/>
      <c r="G259" s="918"/>
      <c r="H259" s="918"/>
      <c r="I259" s="918"/>
      <c r="J259" s="918"/>
      <c r="K259" s="918"/>
      <c r="L259" s="918"/>
      <c r="M259" s="918"/>
      <c r="N259" s="918"/>
      <c r="O259" s="918"/>
      <c r="P259" s="918"/>
      <c r="Q259" s="918"/>
      <c r="R259" s="918"/>
      <c r="S259" s="918"/>
      <c r="T259" s="918"/>
      <c r="U259" s="918"/>
      <c r="V259" s="918"/>
      <c r="W259" s="605"/>
      <c r="X259" s="918"/>
      <c r="Y259" s="918"/>
      <c r="Z259" s="747"/>
      <c r="AA259" s="747"/>
      <c r="AB259" s="918"/>
      <c r="AC259" s="918"/>
      <c r="AD259" s="918"/>
      <c r="AE259" s="918"/>
      <c r="AF259" s="918"/>
      <c r="AG259" s="918"/>
      <c r="AH259" s="918"/>
      <c r="AI259" s="918"/>
      <c r="AJ259" s="918"/>
      <c r="AK259" s="918"/>
      <c r="AL259" s="918"/>
      <c r="AM259" s="918"/>
      <c r="AN259" s="918"/>
      <c r="AO259" s="918"/>
      <c r="AP259" s="918"/>
      <c r="AQ259" s="918"/>
      <c r="AS259" s="918"/>
      <c r="AT259" s="918"/>
      <c r="AU259" s="918"/>
      <c r="AV259" s="918"/>
      <c r="AW259" s="918"/>
      <c r="AX259" s="918"/>
      <c r="AY259" s="918"/>
      <c r="AZ259" s="918"/>
      <c r="BA259" s="918"/>
      <c r="BB259" s="918"/>
      <c r="BC259" s="918"/>
      <c r="BD259" s="918"/>
      <c r="BE259" s="918"/>
      <c r="BF259" s="918"/>
      <c r="BG259" s="918"/>
      <c r="BH259" s="918"/>
      <c r="BI259" s="918"/>
      <c r="BJ259" s="918"/>
      <c r="BK259" s="918"/>
      <c r="BL259" s="918"/>
      <c r="BM259" s="918"/>
      <c r="BN259" s="918"/>
      <c r="BO259" s="918"/>
      <c r="BP259" s="918"/>
    </row>
    <row r="260" spans="1:68" ht="15" customHeight="1" x14ac:dyDescent="0.75">
      <c r="A260" s="479"/>
      <c r="B260" s="479"/>
      <c r="C260" s="479"/>
      <c r="D260" s="479"/>
      <c r="E260" s="479"/>
      <c r="F260" s="479"/>
      <c r="G260" s="479"/>
      <c r="H260" s="874"/>
      <c r="I260" s="874"/>
      <c r="J260" s="479"/>
      <c r="K260" s="479"/>
      <c r="L260" s="479"/>
      <c r="M260" s="479"/>
      <c r="N260" s="479"/>
      <c r="O260" s="479"/>
      <c r="P260" s="479"/>
      <c r="Q260" s="479"/>
      <c r="R260" s="479"/>
      <c r="S260" s="479"/>
      <c r="T260" s="479"/>
      <c r="U260" s="479"/>
      <c r="V260" s="479"/>
      <c r="W260" s="479"/>
      <c r="X260" s="918"/>
      <c r="Y260" s="918"/>
      <c r="Z260" s="747"/>
      <c r="AA260" s="747"/>
      <c r="AB260" s="918"/>
      <c r="AC260" s="918"/>
      <c r="AD260" s="918"/>
      <c r="AE260" s="918"/>
      <c r="AF260" s="918"/>
      <c r="AG260" s="918"/>
      <c r="AH260" s="918"/>
      <c r="AI260" s="918"/>
      <c r="AJ260" s="918"/>
      <c r="AK260" s="918"/>
      <c r="AL260" s="918"/>
      <c r="AM260" s="918"/>
      <c r="AN260" s="918"/>
      <c r="AO260" s="918"/>
      <c r="AP260" s="918"/>
      <c r="AQ260" s="918"/>
      <c r="AS260" s="918"/>
      <c r="AT260" s="918"/>
      <c r="AU260" s="918"/>
      <c r="AV260" s="918"/>
      <c r="AW260" s="918"/>
      <c r="AX260" s="918"/>
      <c r="AY260" s="918"/>
      <c r="AZ260" s="918"/>
      <c r="BA260" s="918"/>
      <c r="BB260" s="918"/>
      <c r="BC260" s="918"/>
      <c r="BD260" s="918"/>
      <c r="BE260" s="918"/>
      <c r="BF260" s="918"/>
      <c r="BG260" s="918"/>
      <c r="BH260" s="918"/>
      <c r="BI260" s="918"/>
      <c r="BJ260" s="918"/>
      <c r="BK260" s="918"/>
      <c r="BL260" s="918"/>
      <c r="BM260" s="918"/>
      <c r="BN260" s="918"/>
      <c r="BO260" s="918"/>
      <c r="BP260" s="918"/>
    </row>
    <row r="261" spans="1:68" ht="15" customHeight="1" x14ac:dyDescent="0.75">
      <c r="A261" s="605"/>
      <c r="B261" s="605"/>
      <c r="C261" s="605"/>
      <c r="D261" s="605"/>
      <c r="E261" s="605"/>
      <c r="F261" s="605"/>
      <c r="G261" s="605"/>
      <c r="H261" s="918"/>
      <c r="I261" s="918"/>
      <c r="J261" s="605"/>
      <c r="K261" s="605"/>
      <c r="L261" s="605"/>
      <c r="M261" s="605"/>
      <c r="N261" s="605"/>
      <c r="O261" s="605"/>
      <c r="P261" s="605"/>
      <c r="Q261" s="605"/>
      <c r="R261" s="605"/>
      <c r="S261" s="605"/>
      <c r="T261" s="605"/>
      <c r="U261" s="605"/>
      <c r="V261" s="605"/>
      <c r="W261" s="918"/>
      <c r="X261" s="918"/>
      <c r="Y261" s="918"/>
      <c r="Z261" s="747"/>
      <c r="AA261" s="747"/>
      <c r="AB261" s="918"/>
      <c r="AC261" s="918"/>
      <c r="AD261" s="918"/>
      <c r="AE261" s="918"/>
      <c r="AF261" s="918"/>
      <c r="AG261" s="918"/>
      <c r="AH261" s="918"/>
      <c r="AI261" s="918"/>
      <c r="AJ261" s="918"/>
      <c r="AK261" s="918"/>
      <c r="AL261" s="918"/>
      <c r="AM261" s="918"/>
      <c r="AN261" s="918"/>
      <c r="AO261" s="918"/>
      <c r="AP261" s="918"/>
      <c r="AQ261" s="918"/>
      <c r="AS261" s="918"/>
      <c r="AT261" s="918"/>
      <c r="AU261" s="918"/>
      <c r="AV261" s="918"/>
      <c r="AW261" s="918"/>
      <c r="AX261" s="918"/>
      <c r="AY261" s="918"/>
      <c r="AZ261" s="918"/>
      <c r="BA261" s="918"/>
      <c r="BB261" s="918"/>
      <c r="BC261" s="918"/>
      <c r="BD261" s="918"/>
      <c r="BE261" s="918"/>
      <c r="BF261" s="918"/>
      <c r="BG261" s="918"/>
      <c r="BH261" s="918"/>
      <c r="BI261" s="918"/>
      <c r="BJ261" s="918"/>
      <c r="BK261" s="918"/>
      <c r="BL261" s="918"/>
      <c r="BM261" s="918"/>
      <c r="BN261" s="918"/>
      <c r="BO261" s="918"/>
      <c r="BP261" s="918"/>
    </row>
    <row r="262" spans="1:68" ht="15" customHeight="1" x14ac:dyDescent="0.75">
      <c r="A262" s="918"/>
      <c r="B262" s="918"/>
      <c r="C262" s="918"/>
      <c r="D262" s="918"/>
      <c r="E262" s="918"/>
      <c r="F262" s="918"/>
      <c r="G262" s="918"/>
      <c r="H262" s="918"/>
      <c r="I262" s="918"/>
      <c r="J262" s="918"/>
      <c r="K262" s="918"/>
      <c r="L262" s="918"/>
      <c r="M262" s="918"/>
      <c r="N262" s="918"/>
      <c r="O262" s="918"/>
      <c r="P262" s="918"/>
      <c r="Q262" s="918"/>
      <c r="R262" s="918"/>
      <c r="S262" s="918"/>
      <c r="T262" s="918"/>
      <c r="U262" s="918"/>
      <c r="V262" s="918"/>
      <c r="W262" s="605"/>
      <c r="X262" s="918"/>
      <c r="Y262" s="918"/>
      <c r="Z262" s="747"/>
      <c r="AA262" s="747"/>
      <c r="AB262" s="918"/>
      <c r="AC262" s="918"/>
      <c r="AD262" s="918"/>
      <c r="AE262" s="918"/>
      <c r="AF262" s="918"/>
      <c r="AG262" s="918"/>
      <c r="AH262" s="918"/>
      <c r="AI262" s="918"/>
      <c r="AJ262" s="918"/>
      <c r="AK262" s="918"/>
      <c r="AL262" s="918"/>
      <c r="AM262" s="918"/>
      <c r="AN262" s="918"/>
      <c r="AO262" s="918"/>
      <c r="AP262" s="918"/>
      <c r="AQ262" s="918"/>
      <c r="AS262" s="918"/>
      <c r="AT262" s="918"/>
      <c r="AU262" s="918"/>
      <c r="AV262" s="918"/>
      <c r="AW262" s="918"/>
      <c r="AX262" s="918"/>
      <c r="AY262" s="918"/>
      <c r="AZ262" s="918"/>
      <c r="BA262" s="918"/>
      <c r="BB262" s="918"/>
      <c r="BC262" s="918"/>
      <c r="BD262" s="918"/>
      <c r="BE262" s="918"/>
      <c r="BF262" s="918"/>
      <c r="BG262" s="918"/>
      <c r="BH262" s="918"/>
      <c r="BI262" s="918"/>
      <c r="BJ262" s="918"/>
      <c r="BK262" s="918"/>
      <c r="BL262" s="918"/>
      <c r="BM262" s="918"/>
      <c r="BN262" s="918"/>
      <c r="BO262" s="918"/>
      <c r="BP262" s="918"/>
    </row>
    <row r="263" spans="1:68" ht="15" customHeight="1" x14ac:dyDescent="0.75">
      <c r="A263" s="479"/>
      <c r="B263" s="479"/>
      <c r="C263" s="479"/>
      <c r="D263" s="479"/>
      <c r="E263" s="479"/>
      <c r="F263" s="479"/>
      <c r="G263" s="479"/>
      <c r="H263" s="874"/>
      <c r="I263" s="874"/>
      <c r="J263" s="479"/>
      <c r="K263" s="479"/>
      <c r="L263" s="479"/>
      <c r="M263" s="479"/>
      <c r="N263" s="479"/>
      <c r="O263" s="479"/>
      <c r="P263" s="479"/>
      <c r="Q263" s="479"/>
      <c r="R263" s="479"/>
      <c r="S263" s="479"/>
      <c r="T263" s="479"/>
      <c r="U263" s="479"/>
      <c r="V263" s="479"/>
      <c r="W263" s="479"/>
      <c r="X263" s="479"/>
      <c r="Y263" s="479"/>
      <c r="AB263" s="918"/>
      <c r="AC263" s="918"/>
      <c r="AD263" s="918"/>
      <c r="AE263" s="918"/>
      <c r="AF263" s="918"/>
      <c r="AG263" s="918"/>
      <c r="AH263" s="918"/>
      <c r="AI263" s="918"/>
      <c r="AJ263" s="918"/>
      <c r="AK263" s="918"/>
      <c r="AL263" s="918"/>
      <c r="AM263" s="918"/>
      <c r="AN263" s="918"/>
      <c r="AO263" s="918"/>
      <c r="AP263" s="918"/>
      <c r="AQ263" s="918"/>
      <c r="AS263" s="918"/>
      <c r="AT263" s="918"/>
      <c r="AU263" s="918"/>
      <c r="AV263" s="918"/>
      <c r="AW263" s="918"/>
      <c r="AX263" s="918"/>
      <c r="AY263" s="918"/>
      <c r="AZ263" s="918"/>
      <c r="BA263" s="918"/>
      <c r="BB263" s="918"/>
      <c r="BC263" s="918"/>
      <c r="BD263" s="918"/>
      <c r="BE263" s="918"/>
      <c r="BF263" s="918"/>
      <c r="BG263" s="918"/>
      <c r="BH263" s="918"/>
      <c r="BI263" s="918"/>
      <c r="BJ263" s="918"/>
      <c r="BK263" s="918"/>
      <c r="BL263" s="918"/>
      <c r="BM263" s="918"/>
      <c r="BN263" s="918"/>
      <c r="BO263" s="918"/>
      <c r="BP263" s="918"/>
    </row>
    <row r="264" spans="1:68" ht="15" customHeight="1" x14ac:dyDescent="0.8">
      <c r="A264" s="940"/>
      <c r="B264" s="882"/>
      <c r="C264" s="916"/>
      <c r="D264" s="882"/>
      <c r="E264" s="912"/>
      <c r="F264" s="882"/>
      <c r="G264" s="882"/>
      <c r="H264" s="882"/>
      <c r="I264" s="882"/>
      <c r="J264" s="885"/>
      <c r="K264" s="885"/>
      <c r="L264" s="882"/>
      <c r="M264" s="916"/>
      <c r="N264" s="927"/>
      <c r="O264" s="927"/>
      <c r="P264" s="927"/>
      <c r="Q264" s="924"/>
      <c r="R264" s="927"/>
      <c r="S264" s="927"/>
      <c r="T264" s="927"/>
      <c r="U264" s="924"/>
      <c r="V264" s="898"/>
      <c r="X264" s="918"/>
      <c r="Y264" s="922"/>
      <c r="Z264" s="747"/>
      <c r="AA264" s="747"/>
      <c r="AB264" s="918"/>
      <c r="AC264" s="918"/>
      <c r="AD264" s="918"/>
      <c r="AE264" s="918"/>
      <c r="AF264" s="918"/>
      <c r="AG264" s="918"/>
      <c r="AH264" s="918"/>
      <c r="AI264" s="918"/>
      <c r="AJ264" s="918"/>
      <c r="AK264" s="918"/>
      <c r="AL264" s="918"/>
      <c r="AM264" s="918"/>
      <c r="AN264" s="918"/>
      <c r="AO264" s="918"/>
      <c r="AP264" s="918"/>
      <c r="AQ264" s="918"/>
      <c r="AS264" s="918"/>
      <c r="AT264" s="918"/>
      <c r="AU264" s="918"/>
      <c r="AV264" s="918"/>
      <c r="AW264" s="918"/>
      <c r="AX264" s="918"/>
      <c r="AY264" s="918"/>
      <c r="AZ264" s="918"/>
      <c r="BA264" s="918"/>
      <c r="BB264" s="918"/>
      <c r="BC264" s="918"/>
      <c r="BD264" s="918"/>
      <c r="BE264" s="918"/>
      <c r="BF264" s="918"/>
      <c r="BG264" s="918"/>
      <c r="BH264" s="918"/>
      <c r="BI264" s="918"/>
      <c r="BJ264" s="918"/>
      <c r="BK264" s="918"/>
      <c r="BL264" s="918"/>
      <c r="BM264" s="918"/>
      <c r="BN264" s="918"/>
      <c r="BO264" s="918"/>
      <c r="BP264" s="918"/>
    </row>
    <row r="265" spans="1:68" ht="15" customHeight="1" x14ac:dyDescent="0.75">
      <c r="A265" s="918"/>
      <c r="B265" s="918"/>
      <c r="C265" s="918"/>
      <c r="D265" s="918"/>
      <c r="E265" s="918"/>
      <c r="F265" s="918"/>
      <c r="G265" s="918"/>
      <c r="H265" s="918"/>
      <c r="I265" s="918"/>
      <c r="J265" s="918"/>
      <c r="K265" s="918"/>
      <c r="L265" s="918"/>
      <c r="M265" s="918"/>
      <c r="N265" s="918"/>
      <c r="O265" s="918"/>
      <c r="P265" s="918"/>
      <c r="Q265" s="918"/>
      <c r="R265" s="918"/>
      <c r="S265" s="918"/>
      <c r="T265" s="918"/>
      <c r="U265" s="918"/>
      <c r="V265" s="918"/>
      <c r="AB265" s="918"/>
      <c r="AC265" s="918"/>
      <c r="AD265" s="918"/>
      <c r="AE265" s="918"/>
      <c r="AF265" s="918"/>
      <c r="AG265" s="918"/>
      <c r="AH265" s="918"/>
      <c r="AI265" s="918"/>
      <c r="AJ265" s="918"/>
      <c r="AK265" s="918"/>
      <c r="AL265" s="918"/>
      <c r="AM265" s="918"/>
      <c r="AN265" s="918"/>
      <c r="AO265" s="918"/>
      <c r="AP265" s="918"/>
      <c r="AQ265" s="918"/>
      <c r="AS265" s="918"/>
      <c r="AT265" s="918"/>
      <c r="AU265" s="918"/>
      <c r="AV265" s="918"/>
      <c r="AW265" s="918"/>
      <c r="AX265" s="918"/>
      <c r="AY265" s="918"/>
      <c r="AZ265" s="918"/>
      <c r="BA265" s="918"/>
      <c r="BB265" s="918"/>
      <c r="BC265" s="918"/>
      <c r="BD265" s="918"/>
      <c r="BE265" s="918"/>
      <c r="BF265" s="918"/>
      <c r="BG265" s="918"/>
      <c r="BH265" s="918"/>
      <c r="BI265" s="918"/>
      <c r="BJ265" s="918"/>
      <c r="BK265" s="918"/>
      <c r="BL265" s="918"/>
      <c r="BM265" s="918"/>
      <c r="BN265" s="918"/>
      <c r="BO265" s="918"/>
      <c r="BP265" s="918"/>
    </row>
    <row r="266" spans="1:68" ht="15" customHeight="1" x14ac:dyDescent="0.75">
      <c r="A266" s="479"/>
      <c r="B266" s="479"/>
      <c r="C266" s="479"/>
      <c r="D266" s="479"/>
      <c r="E266" s="479"/>
      <c r="F266" s="479"/>
      <c r="G266" s="479"/>
      <c r="H266" s="874"/>
      <c r="I266" s="874"/>
      <c r="J266" s="479"/>
      <c r="K266" s="479"/>
      <c r="L266" s="479"/>
      <c r="M266" s="479"/>
      <c r="N266" s="479"/>
      <c r="O266" s="479"/>
      <c r="P266" s="479"/>
      <c r="Q266" s="479"/>
      <c r="R266" s="479"/>
      <c r="S266" s="479"/>
      <c r="T266" s="479"/>
      <c r="U266" s="479"/>
      <c r="V266" s="479"/>
      <c r="AB266" s="918"/>
      <c r="AC266" s="918"/>
      <c r="AD266" s="918"/>
      <c r="AE266" s="918"/>
      <c r="AF266" s="918"/>
      <c r="AG266" s="918"/>
      <c r="AH266" s="918"/>
      <c r="AI266" s="918"/>
      <c r="AJ266" s="918"/>
      <c r="AK266" s="918"/>
      <c r="AL266" s="918"/>
      <c r="AM266" s="918"/>
      <c r="AN266" s="918"/>
      <c r="AO266" s="918"/>
      <c r="AP266" s="918"/>
      <c r="AQ266" s="918"/>
      <c r="AS266" s="918"/>
      <c r="AT266" s="918"/>
      <c r="AU266" s="918"/>
      <c r="AV266" s="918"/>
      <c r="AW266" s="918"/>
      <c r="AX266" s="918"/>
      <c r="AY266" s="918"/>
      <c r="AZ266" s="918"/>
      <c r="BA266" s="918"/>
      <c r="BB266" s="918"/>
      <c r="BC266" s="918"/>
      <c r="BD266" s="918"/>
      <c r="BE266" s="918"/>
      <c r="BF266" s="918"/>
      <c r="BG266" s="918"/>
      <c r="BH266" s="918"/>
      <c r="BI266" s="918"/>
      <c r="BJ266" s="918"/>
      <c r="BK266" s="918"/>
      <c r="BL266" s="918"/>
      <c r="BM266" s="918"/>
      <c r="BN266" s="918"/>
      <c r="BO266" s="918"/>
      <c r="BP266" s="918"/>
    </row>
    <row r="267" spans="1:68" ht="15" customHeight="1" x14ac:dyDescent="0.75">
      <c r="A267" s="605"/>
      <c r="B267" s="605"/>
      <c r="C267" s="605"/>
      <c r="D267" s="605"/>
      <c r="E267" s="605"/>
      <c r="F267" s="605"/>
      <c r="G267" s="605"/>
      <c r="H267" s="918"/>
      <c r="I267" s="918"/>
      <c r="J267" s="605"/>
      <c r="K267" s="605"/>
      <c r="L267" s="605"/>
      <c r="M267" s="605"/>
      <c r="N267" s="605"/>
      <c r="O267" s="605"/>
      <c r="P267" s="605"/>
      <c r="Q267" s="605"/>
      <c r="R267" s="605"/>
      <c r="S267" s="605"/>
      <c r="T267" s="605"/>
      <c r="U267" s="605"/>
      <c r="V267" s="605"/>
      <c r="AB267" s="918"/>
      <c r="AC267" s="918"/>
      <c r="AD267" s="918"/>
      <c r="AE267" s="918"/>
      <c r="AF267" s="918"/>
      <c r="AG267" s="918"/>
      <c r="AH267" s="918"/>
      <c r="AI267" s="918"/>
      <c r="AJ267" s="918"/>
      <c r="AK267" s="918"/>
      <c r="AL267" s="918"/>
      <c r="AM267" s="918"/>
      <c r="AN267" s="918"/>
      <c r="AO267" s="918"/>
      <c r="AP267" s="918"/>
      <c r="AQ267" s="918"/>
      <c r="AS267" s="918"/>
      <c r="AT267" s="918"/>
      <c r="AU267" s="918"/>
      <c r="AV267" s="918"/>
      <c r="AW267" s="918"/>
      <c r="AX267" s="918"/>
      <c r="AY267" s="918"/>
      <c r="AZ267" s="918"/>
      <c r="BA267" s="918"/>
      <c r="BB267" s="918"/>
      <c r="BC267" s="918"/>
      <c r="BD267" s="918"/>
      <c r="BE267" s="918"/>
      <c r="BF267" s="918"/>
      <c r="BG267" s="918"/>
      <c r="BH267" s="918"/>
      <c r="BI267" s="918"/>
      <c r="BJ267" s="918"/>
      <c r="BK267" s="918"/>
      <c r="BL267" s="918"/>
      <c r="BM267" s="918"/>
      <c r="BN267" s="918"/>
      <c r="BO267" s="918"/>
      <c r="BP267" s="918"/>
    </row>
    <row r="268" spans="1:68" ht="15" customHeight="1" x14ac:dyDescent="0.75">
      <c r="A268" s="918"/>
      <c r="B268" s="918"/>
      <c r="C268" s="918"/>
      <c r="D268" s="918"/>
      <c r="E268" s="918"/>
      <c r="F268" s="918"/>
      <c r="G268" s="918"/>
      <c r="H268" s="918"/>
      <c r="I268" s="918"/>
      <c r="J268" s="918"/>
      <c r="K268" s="918"/>
      <c r="L268" s="918"/>
      <c r="M268" s="918"/>
      <c r="N268" s="918"/>
      <c r="O268" s="918"/>
      <c r="P268" s="918"/>
      <c r="Q268" s="918"/>
      <c r="R268" s="918"/>
      <c r="S268" s="918"/>
      <c r="T268" s="918"/>
      <c r="U268" s="918"/>
      <c r="V268" s="918"/>
      <c r="AB268" s="918"/>
      <c r="AC268" s="918"/>
      <c r="AD268" s="918"/>
      <c r="AE268" s="918"/>
      <c r="AF268" s="918"/>
      <c r="AG268" s="918"/>
      <c r="AH268" s="918"/>
      <c r="AI268" s="918"/>
      <c r="AJ268" s="918"/>
      <c r="AK268" s="918"/>
      <c r="AL268" s="918"/>
      <c r="AM268" s="918"/>
      <c r="AN268" s="918"/>
      <c r="AO268" s="918"/>
      <c r="AP268" s="918"/>
      <c r="AQ268" s="918"/>
      <c r="AS268" s="918"/>
      <c r="AT268" s="918"/>
      <c r="AU268" s="918"/>
      <c r="AV268" s="918"/>
      <c r="AW268" s="918"/>
      <c r="AX268" s="918"/>
      <c r="AY268" s="918"/>
      <c r="AZ268" s="918"/>
      <c r="BA268" s="918"/>
      <c r="BB268" s="918"/>
      <c r="BC268" s="918"/>
      <c r="BD268" s="918"/>
      <c r="BE268" s="918"/>
      <c r="BF268" s="918"/>
      <c r="BG268" s="918"/>
      <c r="BH268" s="918"/>
      <c r="BI268" s="918"/>
      <c r="BJ268" s="918"/>
      <c r="BK268" s="918"/>
      <c r="BL268" s="918"/>
      <c r="BM268" s="918"/>
      <c r="BN268" s="918"/>
      <c r="BO268" s="918"/>
      <c r="BP268" s="918"/>
    </row>
    <row r="269" spans="1:68" ht="15" customHeight="1" x14ac:dyDescent="0.75">
      <c r="A269" s="605"/>
      <c r="B269" s="605"/>
      <c r="C269" s="605"/>
      <c r="D269" s="605"/>
      <c r="E269" s="605"/>
      <c r="F269" s="605"/>
      <c r="G269" s="605"/>
      <c r="H269" s="918"/>
      <c r="I269" s="918"/>
      <c r="J269" s="605"/>
      <c r="K269" s="605"/>
      <c r="L269" s="605"/>
      <c r="M269" s="605"/>
      <c r="N269" s="605"/>
      <c r="O269" s="605"/>
      <c r="P269" s="605"/>
      <c r="Q269" s="605"/>
      <c r="R269" s="605"/>
      <c r="S269" s="605"/>
      <c r="T269" s="605"/>
      <c r="U269" s="605"/>
      <c r="V269" s="605"/>
      <c r="AB269" s="918"/>
      <c r="AC269" s="918"/>
      <c r="AD269" s="918"/>
      <c r="AE269" s="918"/>
      <c r="AF269" s="918"/>
      <c r="AG269" s="918"/>
      <c r="AH269" s="918"/>
      <c r="AI269" s="918"/>
      <c r="AJ269" s="918"/>
      <c r="AK269" s="918"/>
      <c r="AL269" s="918"/>
      <c r="AM269" s="918"/>
      <c r="AN269" s="918"/>
      <c r="AO269" s="918"/>
      <c r="AP269" s="918"/>
      <c r="AQ269" s="918"/>
      <c r="AS269" s="918"/>
      <c r="AT269" s="918"/>
      <c r="AU269" s="918"/>
      <c r="AV269" s="918"/>
      <c r="AW269" s="918"/>
      <c r="AX269" s="918"/>
      <c r="AY269" s="918"/>
      <c r="AZ269" s="918"/>
      <c r="BA269" s="918"/>
      <c r="BB269" s="918"/>
      <c r="BC269" s="918"/>
      <c r="BD269" s="918"/>
      <c r="BE269" s="918"/>
      <c r="BF269" s="918"/>
      <c r="BG269" s="918"/>
      <c r="BH269" s="918"/>
      <c r="BI269" s="918"/>
      <c r="BJ269" s="918"/>
      <c r="BK269" s="918"/>
      <c r="BL269" s="918"/>
      <c r="BM269" s="918"/>
      <c r="BN269" s="918"/>
      <c r="BO269" s="918"/>
      <c r="BP269" s="918"/>
    </row>
    <row r="270" spans="1:68" ht="15" customHeight="1" x14ac:dyDescent="0.8">
      <c r="A270" s="940"/>
      <c r="B270" s="882"/>
      <c r="C270" s="916"/>
      <c r="D270" s="882"/>
      <c r="E270" s="912"/>
      <c r="F270" s="882"/>
      <c r="G270" s="882"/>
      <c r="H270" s="882"/>
      <c r="I270" s="882"/>
      <c r="J270" s="885"/>
      <c r="K270" s="885"/>
      <c r="L270" s="882"/>
      <c r="M270" s="916"/>
      <c r="N270" s="927"/>
      <c r="O270" s="927"/>
      <c r="P270" s="927"/>
      <c r="Q270" s="924"/>
      <c r="R270" s="927"/>
      <c r="S270" s="927"/>
      <c r="T270" s="927"/>
      <c r="U270" s="924"/>
      <c r="V270" s="898"/>
      <c r="X270" s="918"/>
      <c r="Y270" s="922"/>
      <c r="Z270" s="747"/>
      <c r="AA270" s="747"/>
      <c r="AB270" s="918"/>
      <c r="AC270" s="918"/>
      <c r="AD270" s="918"/>
      <c r="AE270" s="918"/>
      <c r="AF270" s="918"/>
      <c r="AG270" s="918"/>
      <c r="AH270" s="918"/>
      <c r="AI270" s="918"/>
      <c r="AJ270" s="918"/>
      <c r="AK270" s="918"/>
      <c r="AL270" s="918"/>
      <c r="AM270" s="918"/>
      <c r="AN270" s="918"/>
      <c r="AO270" s="918"/>
      <c r="AP270" s="918"/>
      <c r="AQ270" s="918"/>
      <c r="AS270" s="918"/>
      <c r="AT270" s="918"/>
      <c r="AU270" s="918"/>
      <c r="AV270" s="918"/>
      <c r="AW270" s="918"/>
      <c r="AX270" s="918"/>
      <c r="AY270" s="918"/>
      <c r="AZ270" s="918"/>
      <c r="BA270" s="918"/>
      <c r="BB270" s="918"/>
      <c r="BC270" s="918"/>
      <c r="BD270" s="918"/>
      <c r="BE270" s="918"/>
      <c r="BF270" s="918"/>
      <c r="BG270" s="918"/>
      <c r="BH270" s="918"/>
      <c r="BI270" s="918"/>
      <c r="BJ270" s="918"/>
      <c r="BK270" s="918"/>
      <c r="BL270" s="918"/>
      <c r="BM270" s="918"/>
      <c r="BN270" s="918"/>
      <c r="BO270" s="918"/>
      <c r="BP270" s="918"/>
    </row>
    <row r="271" spans="1:68" ht="15" customHeight="1" x14ac:dyDescent="0.75">
      <c r="A271" s="605"/>
      <c r="B271" s="605"/>
      <c r="C271" s="605"/>
      <c r="D271" s="605"/>
      <c r="E271" s="605"/>
      <c r="F271" s="605"/>
      <c r="G271" s="605"/>
      <c r="H271" s="918"/>
      <c r="I271" s="918"/>
      <c r="J271" s="605"/>
      <c r="K271" s="605"/>
      <c r="L271" s="605"/>
      <c r="M271" s="605"/>
      <c r="N271" s="605"/>
      <c r="O271" s="605"/>
      <c r="P271" s="605"/>
      <c r="Q271" s="605"/>
      <c r="R271" s="605"/>
      <c r="S271" s="605"/>
      <c r="T271" s="605"/>
      <c r="U271" s="605"/>
      <c r="V271" s="605"/>
      <c r="W271" s="479"/>
      <c r="X271" s="479"/>
      <c r="Y271" s="479"/>
      <c r="AB271" s="918"/>
      <c r="AC271" s="918"/>
      <c r="AD271" s="918"/>
      <c r="AE271" s="918"/>
      <c r="AF271" s="918"/>
      <c r="AG271" s="918"/>
      <c r="AH271" s="918"/>
      <c r="AI271" s="918"/>
      <c r="AJ271" s="918"/>
      <c r="AK271" s="918"/>
      <c r="AL271" s="918"/>
      <c r="AM271" s="918"/>
      <c r="AN271" s="918"/>
      <c r="AO271" s="918"/>
      <c r="AP271" s="918"/>
      <c r="AQ271" s="918"/>
      <c r="AS271" s="918"/>
      <c r="AT271" s="918"/>
      <c r="AU271" s="918"/>
      <c r="AV271" s="918"/>
      <c r="AW271" s="918"/>
      <c r="AX271" s="918"/>
      <c r="AY271" s="918"/>
      <c r="AZ271" s="918"/>
      <c r="BA271" s="918"/>
      <c r="BB271" s="918"/>
      <c r="BC271" s="918"/>
      <c r="BD271" s="918"/>
      <c r="BE271" s="918"/>
      <c r="BF271" s="918"/>
      <c r="BG271" s="918"/>
      <c r="BH271" s="918"/>
      <c r="BI271" s="918"/>
      <c r="BJ271" s="918"/>
      <c r="BK271" s="918"/>
      <c r="BL271" s="918"/>
      <c r="BM271" s="918"/>
      <c r="BN271" s="918"/>
      <c r="BO271" s="918"/>
      <c r="BP271" s="918"/>
    </row>
    <row r="272" spans="1:68" ht="15" customHeight="1" x14ac:dyDescent="0.75">
      <c r="A272" s="605"/>
      <c r="B272" s="605"/>
      <c r="C272" s="605"/>
      <c r="D272" s="605"/>
      <c r="E272" s="605"/>
      <c r="F272" s="605"/>
      <c r="G272" s="605"/>
      <c r="H272" s="918"/>
      <c r="I272" s="918"/>
      <c r="J272" s="605"/>
      <c r="K272" s="605"/>
      <c r="L272" s="605"/>
      <c r="M272" s="605"/>
      <c r="N272" s="605"/>
      <c r="O272" s="605"/>
      <c r="P272" s="605"/>
      <c r="Q272" s="605"/>
      <c r="R272" s="605"/>
      <c r="S272" s="605"/>
      <c r="T272" s="605"/>
      <c r="U272" s="605"/>
      <c r="V272" s="605"/>
      <c r="W272" s="918"/>
      <c r="X272" s="918"/>
      <c r="Y272" s="918"/>
      <c r="Z272" s="747"/>
      <c r="AA272" s="747"/>
      <c r="AB272" s="918"/>
      <c r="AC272" s="918"/>
      <c r="AD272" s="918"/>
      <c r="AE272" s="918"/>
      <c r="AF272" s="918"/>
      <c r="AG272" s="918"/>
      <c r="AH272" s="918"/>
      <c r="AI272" s="918"/>
      <c r="AJ272" s="918"/>
      <c r="AK272" s="918"/>
      <c r="AL272" s="918"/>
      <c r="AM272" s="918"/>
      <c r="AN272" s="918"/>
      <c r="AO272" s="918"/>
      <c r="AP272" s="918"/>
      <c r="AQ272" s="918"/>
      <c r="AS272" s="918"/>
      <c r="AT272" s="918"/>
      <c r="AU272" s="918"/>
      <c r="AV272" s="918"/>
      <c r="AW272" s="918"/>
      <c r="AX272" s="918"/>
      <c r="AY272" s="918"/>
      <c r="AZ272" s="918"/>
      <c r="BA272" s="918"/>
      <c r="BB272" s="918"/>
      <c r="BC272" s="918"/>
      <c r="BD272" s="918"/>
      <c r="BE272" s="918"/>
      <c r="BF272" s="918"/>
      <c r="BG272" s="918"/>
      <c r="BH272" s="918"/>
      <c r="BI272" s="918"/>
      <c r="BJ272" s="918"/>
      <c r="BK272" s="918"/>
      <c r="BL272" s="918"/>
      <c r="BM272" s="918"/>
      <c r="BN272" s="918"/>
      <c r="BO272" s="918"/>
      <c r="BP272" s="918"/>
    </row>
    <row r="273" spans="1:68" ht="15" customHeight="1" x14ac:dyDescent="0.8">
      <c r="A273" s="940"/>
      <c r="B273" s="882"/>
      <c r="C273" s="916"/>
      <c r="D273" s="882"/>
      <c r="E273" s="912"/>
      <c r="F273" s="882"/>
      <c r="G273" s="882"/>
      <c r="H273" s="882"/>
      <c r="I273" s="882"/>
      <c r="J273" s="885"/>
      <c r="K273" s="885"/>
      <c r="L273" s="882"/>
      <c r="M273" s="916"/>
      <c r="N273" s="927"/>
      <c r="O273" s="927"/>
      <c r="P273" s="927"/>
      <c r="Q273" s="924"/>
      <c r="R273" s="927"/>
      <c r="S273" s="927"/>
      <c r="T273" s="927"/>
      <c r="U273" s="924"/>
      <c r="V273" s="898"/>
      <c r="W273" s="916"/>
      <c r="X273" s="882"/>
      <c r="Y273" s="890"/>
      <c r="Z273" s="954"/>
      <c r="AA273" s="917"/>
      <c r="AB273" s="918"/>
      <c r="AC273" s="918"/>
      <c r="AD273" s="918"/>
      <c r="AE273" s="918"/>
      <c r="AF273" s="918"/>
      <c r="AG273" s="918"/>
      <c r="AH273" s="918"/>
      <c r="AI273" s="918"/>
      <c r="AJ273" s="918"/>
      <c r="AK273" s="918"/>
      <c r="AL273" s="918"/>
      <c r="AM273" s="918"/>
      <c r="AN273" s="918"/>
      <c r="AO273" s="918"/>
      <c r="AP273" s="918"/>
      <c r="AQ273" s="918"/>
      <c r="AS273" s="918"/>
      <c r="AT273" s="918"/>
      <c r="AU273" s="918"/>
      <c r="AV273" s="918"/>
      <c r="AW273" s="918"/>
      <c r="AX273" s="918"/>
      <c r="AY273" s="918"/>
      <c r="AZ273" s="918"/>
      <c r="BA273" s="918"/>
      <c r="BB273" s="918"/>
      <c r="BC273" s="918"/>
      <c r="BD273" s="918"/>
      <c r="BE273" s="918"/>
      <c r="BF273" s="918"/>
      <c r="BG273" s="918"/>
      <c r="BH273" s="918"/>
      <c r="BI273" s="918"/>
      <c r="BJ273" s="918"/>
      <c r="BK273" s="918"/>
      <c r="BL273" s="918"/>
      <c r="BM273" s="918"/>
      <c r="BN273" s="918"/>
      <c r="BO273" s="918"/>
      <c r="BP273" s="918"/>
    </row>
    <row r="274" spans="1:68" ht="15" customHeight="1" x14ac:dyDescent="0.75">
      <c r="A274" s="605"/>
      <c r="B274" s="605"/>
      <c r="C274" s="605"/>
      <c r="D274" s="605"/>
      <c r="E274" s="605"/>
      <c r="F274" s="605"/>
      <c r="G274" s="605"/>
      <c r="H274" s="918"/>
      <c r="I274" s="918"/>
      <c r="J274" s="605"/>
      <c r="K274" s="605"/>
      <c r="L274" s="605"/>
      <c r="M274" s="605"/>
      <c r="N274" s="605"/>
      <c r="O274" s="605"/>
      <c r="P274" s="605"/>
      <c r="Q274" s="605"/>
      <c r="R274" s="605"/>
      <c r="S274" s="605"/>
      <c r="T274" s="605"/>
      <c r="U274" s="605"/>
      <c r="V274" s="605"/>
      <c r="W274" s="605"/>
      <c r="X274" s="605"/>
      <c r="Y274" s="605"/>
      <c r="Z274" s="747"/>
      <c r="AA274" s="747"/>
    </row>
    <row r="275" spans="1:68" ht="15" customHeight="1" x14ac:dyDescent="0.75">
      <c r="A275" s="918"/>
      <c r="B275" s="918"/>
      <c r="C275" s="918"/>
      <c r="D275" s="918"/>
      <c r="E275" s="918"/>
      <c r="F275" s="918"/>
      <c r="G275" s="918"/>
      <c r="H275" s="918"/>
      <c r="I275" s="918"/>
      <c r="J275" s="918"/>
      <c r="K275" s="918"/>
      <c r="L275" s="918"/>
      <c r="M275" s="918"/>
      <c r="N275" s="918"/>
      <c r="O275" s="918"/>
      <c r="P275" s="918"/>
      <c r="Q275" s="918"/>
      <c r="R275" s="918"/>
      <c r="S275" s="918"/>
      <c r="T275" s="918"/>
      <c r="U275" s="918"/>
      <c r="V275" s="918"/>
      <c r="W275" s="918"/>
      <c r="X275" s="918"/>
      <c r="Y275" s="918"/>
      <c r="Z275" s="747"/>
      <c r="AA275" s="747"/>
    </row>
    <row r="276" spans="1:68" ht="15" customHeight="1" x14ac:dyDescent="0.8">
      <c r="A276" s="940"/>
      <c r="B276" s="882"/>
      <c r="C276" s="916"/>
      <c r="D276" s="882"/>
      <c r="E276" s="912"/>
      <c r="F276" s="882"/>
      <c r="G276" s="882"/>
      <c r="H276" s="882"/>
      <c r="I276" s="882"/>
      <c r="J276" s="885"/>
      <c r="K276" s="885"/>
      <c r="L276" s="882"/>
      <c r="M276" s="916"/>
      <c r="N276" s="927"/>
      <c r="O276" s="927"/>
      <c r="P276" s="927"/>
      <c r="Q276" s="924"/>
      <c r="R276" s="927"/>
      <c r="S276" s="927"/>
      <c r="T276" s="927"/>
      <c r="U276" s="924"/>
      <c r="V276" s="898"/>
      <c r="X276" s="918"/>
      <c r="Y276" s="922"/>
      <c r="Z276" s="747"/>
      <c r="AA276" s="747"/>
    </row>
    <row r="277" spans="1:68" ht="15" customHeight="1" x14ac:dyDescent="0.75">
      <c r="W277" s="918"/>
      <c r="X277" s="918"/>
      <c r="Y277" s="918"/>
      <c r="Z277" s="747"/>
      <c r="AA277" s="747"/>
    </row>
    <row r="278" spans="1:68" ht="15" customHeight="1" x14ac:dyDescent="0.75">
      <c r="A278" s="918"/>
      <c r="B278" s="918"/>
      <c r="C278" s="918"/>
      <c r="D278" s="918"/>
      <c r="E278" s="918"/>
      <c r="F278" s="918"/>
      <c r="G278" s="918"/>
      <c r="H278" s="918"/>
      <c r="I278" s="918"/>
      <c r="J278" s="918"/>
      <c r="K278" s="918"/>
      <c r="L278" s="918"/>
      <c r="M278" s="918"/>
      <c r="N278" s="918"/>
      <c r="O278" s="918"/>
      <c r="P278" s="918"/>
      <c r="Q278" s="918"/>
      <c r="R278" s="918"/>
      <c r="S278" s="918"/>
      <c r="T278" s="918"/>
      <c r="U278" s="918"/>
      <c r="V278" s="918"/>
      <c r="W278" s="605"/>
      <c r="X278" s="605"/>
      <c r="Y278" s="605"/>
      <c r="Z278" s="747"/>
      <c r="AA278" s="747"/>
    </row>
    <row r="279" spans="1:68" ht="15" customHeight="1" x14ac:dyDescent="0.8">
      <c r="A279" s="940"/>
      <c r="B279" s="882"/>
      <c r="C279" s="916"/>
      <c r="D279" s="882"/>
      <c r="E279" s="912"/>
      <c r="F279" s="882"/>
      <c r="G279" s="882"/>
      <c r="H279" s="882"/>
      <c r="I279" s="882"/>
      <c r="J279" s="885"/>
      <c r="K279" s="885"/>
      <c r="L279" s="882"/>
      <c r="M279" s="916"/>
      <c r="N279" s="927"/>
      <c r="O279" s="927"/>
      <c r="P279" s="927"/>
      <c r="Q279" s="924"/>
      <c r="R279" s="927"/>
      <c r="S279" s="927"/>
      <c r="T279" s="927"/>
      <c r="U279" s="924"/>
      <c r="V279" s="898"/>
      <c r="X279" s="918"/>
      <c r="Y279" s="922"/>
      <c r="Z279" s="747"/>
      <c r="AA279" s="747"/>
    </row>
    <row r="280" spans="1:68" ht="15" customHeight="1" x14ac:dyDescent="0.75">
      <c r="A280" s="605"/>
      <c r="B280" s="605"/>
      <c r="C280" s="605"/>
      <c r="D280" s="605"/>
      <c r="E280" s="605"/>
      <c r="F280" s="605"/>
      <c r="G280" s="605"/>
      <c r="H280" s="918"/>
      <c r="I280" s="918"/>
      <c r="J280" s="605"/>
      <c r="K280" s="605"/>
      <c r="L280" s="605"/>
      <c r="M280" s="605"/>
      <c r="N280" s="605"/>
      <c r="O280" s="605"/>
      <c r="P280" s="605"/>
      <c r="Q280" s="605"/>
      <c r="R280" s="605"/>
      <c r="S280" s="605"/>
      <c r="T280" s="605"/>
      <c r="U280" s="605"/>
      <c r="V280" s="605"/>
    </row>
    <row r="281" spans="1:68" ht="15" customHeight="1" x14ac:dyDescent="0.75">
      <c r="A281" s="918"/>
      <c r="B281" s="918"/>
      <c r="C281" s="918"/>
      <c r="D281" s="918"/>
      <c r="E281" s="918"/>
      <c r="F281" s="918"/>
      <c r="G281" s="918"/>
      <c r="H281" s="918"/>
      <c r="I281" s="918"/>
      <c r="J281" s="918"/>
      <c r="K281" s="918"/>
      <c r="L281" s="918"/>
      <c r="M281" s="918"/>
      <c r="N281" s="918"/>
      <c r="O281" s="918"/>
      <c r="P281" s="918"/>
      <c r="Q281" s="918"/>
      <c r="R281" s="918"/>
      <c r="S281" s="918"/>
      <c r="T281" s="918"/>
      <c r="U281" s="918"/>
      <c r="V281" s="918"/>
    </row>
    <row r="282" spans="1:68" ht="15" customHeight="1" x14ac:dyDescent="0.8">
      <c r="W282" s="916"/>
      <c r="X282" s="882"/>
      <c r="Y282" s="890"/>
      <c r="Z282" s="954"/>
      <c r="AA282" s="917"/>
    </row>
    <row r="285" spans="1:68" ht="15" customHeight="1" x14ac:dyDescent="0.8">
      <c r="W285" s="916"/>
      <c r="X285" s="882"/>
      <c r="Y285" s="890"/>
      <c r="Z285" s="954"/>
      <c r="AA285" s="917"/>
    </row>
    <row r="286" spans="1:68" ht="15" customHeight="1" x14ac:dyDescent="0.75">
      <c r="W286" s="918"/>
      <c r="X286" s="918"/>
      <c r="Y286" s="918"/>
      <c r="Z286" s="747"/>
      <c r="AA286" s="747"/>
    </row>
    <row r="287" spans="1:68" ht="15" customHeight="1" x14ac:dyDescent="0.75">
      <c r="W287" s="479"/>
      <c r="X287" s="479"/>
      <c r="Y287" s="479"/>
    </row>
    <row r="288" spans="1:68" ht="15" customHeight="1" x14ac:dyDescent="0.8">
      <c r="A288" s="940"/>
      <c r="B288" s="882"/>
      <c r="C288" s="916"/>
      <c r="D288" s="882"/>
      <c r="E288" s="912"/>
      <c r="F288" s="882"/>
      <c r="G288" s="882"/>
      <c r="H288" s="882"/>
      <c r="I288" s="882"/>
      <c r="J288" s="885"/>
      <c r="K288" s="885"/>
      <c r="L288" s="882"/>
      <c r="M288" s="916"/>
      <c r="N288" s="927"/>
      <c r="O288" s="927"/>
      <c r="P288" s="927"/>
      <c r="Q288" s="924"/>
      <c r="R288" s="927"/>
      <c r="S288" s="927"/>
      <c r="T288" s="927"/>
      <c r="U288" s="924"/>
      <c r="V288" s="898"/>
      <c r="W288" s="605"/>
      <c r="X288" s="605"/>
      <c r="Y288" s="605"/>
      <c r="Z288" s="747"/>
      <c r="AA288" s="747"/>
    </row>
    <row r="289" spans="1:27" ht="15" customHeight="1" x14ac:dyDescent="0.75">
      <c r="W289" s="918"/>
      <c r="X289" s="918"/>
      <c r="Y289" s="918"/>
      <c r="Z289" s="747"/>
      <c r="AA289" s="747"/>
    </row>
    <row r="290" spans="1:27" ht="15" customHeight="1" x14ac:dyDescent="0.75">
      <c r="W290" s="479"/>
      <c r="X290" s="479"/>
      <c r="Y290" s="479"/>
    </row>
    <row r="291" spans="1:27" ht="15" customHeight="1" x14ac:dyDescent="0.8">
      <c r="W291" s="916"/>
      <c r="X291" s="882"/>
      <c r="Y291" s="890"/>
      <c r="Z291" s="954"/>
      <c r="AA291" s="917"/>
    </row>
    <row r="292" spans="1:27" ht="15" customHeight="1" x14ac:dyDescent="0.75">
      <c r="W292" s="918"/>
      <c r="X292" s="918"/>
      <c r="Y292" s="918"/>
      <c r="Z292" s="747"/>
      <c r="AA292" s="747"/>
    </row>
    <row r="293" spans="1:27" ht="15" customHeight="1" x14ac:dyDescent="0.75">
      <c r="W293" s="479"/>
      <c r="X293" s="479"/>
      <c r="Y293" s="479"/>
    </row>
    <row r="294" spans="1:27" ht="15" customHeight="1" x14ac:dyDescent="0.8">
      <c r="A294" s="940"/>
      <c r="B294" s="882"/>
      <c r="C294" s="916"/>
      <c r="D294" s="882"/>
      <c r="E294" s="912"/>
      <c r="F294" s="882"/>
      <c r="G294" s="882"/>
      <c r="H294" s="882"/>
      <c r="I294" s="882"/>
      <c r="J294" s="885"/>
      <c r="K294" s="885"/>
      <c r="L294" s="882"/>
      <c r="M294" s="916"/>
      <c r="N294" s="927"/>
      <c r="O294" s="927"/>
      <c r="P294" s="927"/>
      <c r="Q294" s="924"/>
      <c r="R294" s="927"/>
      <c r="S294" s="927"/>
      <c r="T294" s="927"/>
      <c r="U294" s="924"/>
      <c r="V294" s="898"/>
      <c r="W294" s="605"/>
      <c r="X294" s="605"/>
      <c r="Y294" s="605"/>
      <c r="Z294" s="747"/>
      <c r="AA294" s="747"/>
    </row>
    <row r="295" spans="1:27" ht="15" customHeight="1" x14ac:dyDescent="0.75">
      <c r="W295" s="918"/>
      <c r="X295" s="918"/>
      <c r="Y295" s="918"/>
      <c r="Z295" s="747"/>
      <c r="AA295" s="747"/>
    </row>
    <row r="296" spans="1:27" ht="15" customHeight="1" x14ac:dyDescent="0.75">
      <c r="W296" s="605"/>
      <c r="X296" s="605"/>
      <c r="Y296" s="605"/>
      <c r="Z296" s="747"/>
      <c r="AA296" s="747"/>
    </row>
    <row r="297" spans="1:27" ht="15" customHeight="1" x14ac:dyDescent="0.8">
      <c r="A297" s="940"/>
      <c r="B297" s="882"/>
      <c r="C297" s="916"/>
      <c r="D297" s="882"/>
      <c r="E297" s="912"/>
      <c r="F297" s="882"/>
      <c r="G297" s="882"/>
      <c r="H297" s="882"/>
      <c r="I297" s="882"/>
      <c r="J297" s="885"/>
      <c r="K297" s="885"/>
      <c r="L297" s="882"/>
      <c r="M297" s="916"/>
      <c r="N297" s="927"/>
      <c r="O297" s="927"/>
      <c r="P297" s="927"/>
      <c r="Q297" s="924"/>
      <c r="R297" s="927"/>
      <c r="S297" s="927"/>
      <c r="T297" s="927"/>
      <c r="U297" s="924"/>
      <c r="V297" s="898"/>
      <c r="W297" s="916"/>
      <c r="X297" s="882"/>
      <c r="Y297" s="890"/>
      <c r="Z297" s="954"/>
      <c r="AA297" s="917"/>
    </row>
    <row r="298" spans="1:27" ht="15" customHeight="1" x14ac:dyDescent="0.75">
      <c r="A298" s="605"/>
      <c r="B298" s="605"/>
      <c r="C298" s="605"/>
      <c r="D298" s="605"/>
      <c r="E298" s="605"/>
      <c r="F298" s="605"/>
      <c r="G298" s="605"/>
      <c r="H298" s="918"/>
      <c r="I298" s="918"/>
      <c r="J298" s="605"/>
      <c r="K298" s="605"/>
      <c r="L298" s="605"/>
      <c r="M298" s="605"/>
      <c r="N298" s="605"/>
      <c r="O298" s="605"/>
      <c r="P298" s="605"/>
      <c r="Q298" s="605"/>
      <c r="R298" s="605"/>
      <c r="S298" s="605"/>
      <c r="T298" s="605"/>
      <c r="U298" s="605"/>
      <c r="V298" s="605"/>
      <c r="W298" s="605"/>
      <c r="X298" s="605"/>
      <c r="Y298" s="605"/>
      <c r="Z298" s="747"/>
      <c r="AA298" s="747"/>
    </row>
    <row r="299" spans="1:27" ht="15" customHeight="1" x14ac:dyDescent="0.75">
      <c r="A299" s="605"/>
      <c r="B299" s="605"/>
      <c r="C299" s="605"/>
      <c r="D299" s="605"/>
      <c r="E299" s="605"/>
      <c r="F299" s="605"/>
      <c r="G299" s="605"/>
      <c r="H299" s="918"/>
      <c r="I299" s="918"/>
      <c r="J299" s="605"/>
      <c r="K299" s="605"/>
      <c r="L299" s="605"/>
      <c r="M299" s="605"/>
      <c r="N299" s="605"/>
      <c r="O299" s="605"/>
      <c r="P299" s="605"/>
      <c r="Q299" s="605"/>
      <c r="R299" s="605"/>
      <c r="S299" s="605"/>
      <c r="T299" s="605"/>
      <c r="U299" s="605"/>
      <c r="V299" s="605"/>
      <c r="W299" s="605"/>
      <c r="X299" s="605"/>
      <c r="Y299" s="605"/>
      <c r="Z299" s="747"/>
      <c r="AA299" s="747"/>
    </row>
    <row r="300" spans="1:27" ht="15" customHeight="1" x14ac:dyDescent="0.8">
      <c r="A300" s="940"/>
      <c r="B300" s="882"/>
      <c r="C300" s="916"/>
      <c r="D300" s="882"/>
      <c r="E300" s="912"/>
      <c r="F300" s="882"/>
      <c r="G300" s="882"/>
      <c r="H300" s="882"/>
      <c r="I300" s="882"/>
      <c r="J300" s="885"/>
      <c r="K300" s="885"/>
      <c r="L300" s="882"/>
      <c r="M300" s="916"/>
      <c r="N300" s="927"/>
      <c r="O300" s="927"/>
      <c r="P300" s="927"/>
      <c r="Q300" s="924"/>
      <c r="R300" s="927"/>
      <c r="S300" s="927"/>
      <c r="T300" s="927"/>
      <c r="U300" s="924"/>
      <c r="V300" s="898"/>
      <c r="W300" s="916"/>
      <c r="X300" s="882"/>
      <c r="Y300" s="890"/>
      <c r="Z300" s="954"/>
      <c r="AA300" s="917"/>
    </row>
    <row r="301" spans="1:27" ht="15" customHeight="1" x14ac:dyDescent="0.75">
      <c r="W301" s="605"/>
      <c r="X301" s="605"/>
      <c r="Y301" s="605"/>
      <c r="Z301" s="747"/>
      <c r="AA301" s="747"/>
    </row>
    <row r="302" spans="1:27" ht="15" customHeight="1" x14ac:dyDescent="0.75">
      <c r="W302" s="918"/>
      <c r="X302" s="918"/>
      <c r="Y302" s="918"/>
      <c r="Z302" s="747"/>
      <c r="AA302" s="747"/>
    </row>
    <row r="303" spans="1:27" ht="15" customHeight="1" x14ac:dyDescent="0.8">
      <c r="A303" s="940"/>
      <c r="B303" s="882"/>
      <c r="C303" s="916"/>
      <c r="D303" s="882"/>
      <c r="E303" s="912"/>
      <c r="F303" s="882"/>
      <c r="G303" s="882"/>
      <c r="H303" s="882"/>
      <c r="I303" s="882"/>
      <c r="J303" s="885"/>
      <c r="K303" s="885"/>
      <c r="L303" s="882"/>
      <c r="M303" s="916"/>
      <c r="N303" s="927"/>
      <c r="O303" s="927"/>
      <c r="P303" s="927"/>
      <c r="Q303" s="924"/>
      <c r="R303" s="927"/>
      <c r="S303" s="927"/>
      <c r="T303" s="927"/>
      <c r="U303" s="924"/>
      <c r="V303" s="898"/>
      <c r="W303" s="916"/>
      <c r="X303" s="882"/>
      <c r="Y303" s="890"/>
      <c r="Z303" s="954"/>
      <c r="AA303" s="917"/>
    </row>
    <row r="304" spans="1:27" ht="15" customHeight="1" x14ac:dyDescent="0.8">
      <c r="A304" s="938">
        <v>167</v>
      </c>
      <c r="B304" s="754">
        <f>AD136</f>
        <v>0.8125</v>
      </c>
      <c r="C304" s="609"/>
      <c r="D304" s="754" t="str">
        <f>AF136</f>
        <v>Washington State</v>
      </c>
      <c r="E304" s="843">
        <f>IF(+D304=F304,-J304,+K304)</f>
        <v>56.5</v>
      </c>
      <c r="F304" s="486" t="str">
        <f>AJ136</f>
        <v>Oregon</v>
      </c>
      <c r="G304" s="486" t="str">
        <f>AK136</f>
        <v>Washington State</v>
      </c>
      <c r="H304" s="880" t="str">
        <f>AN136</f>
        <v>Washington State</v>
      </c>
      <c r="I304" s="880" t="e">
        <f>AQ136</f>
        <v>#REF!</v>
      </c>
      <c r="J304" s="601">
        <f>AL136</f>
        <v>14</v>
      </c>
      <c r="K304" s="601">
        <f>AM136</f>
        <v>56.5</v>
      </c>
      <c r="L304" s="490" t="str">
        <f>+D304</f>
        <v>Washington State</v>
      </c>
      <c r="M304" s="253"/>
      <c r="N304" s="761">
        <v>6</v>
      </c>
      <c r="O304" s="762">
        <v>3</v>
      </c>
      <c r="P304" s="763">
        <v>0</v>
      </c>
      <c r="Q304" s="649"/>
      <c r="R304" s="761" t="e">
        <f>VLOOKUP(+$D304,All!#REF!,9,FALSE)</f>
        <v>#REF!</v>
      </c>
      <c r="S304" s="762" t="e">
        <f>VLOOKUP(+$D304,All!#REF!,10,FALSE)</f>
        <v>#REF!</v>
      </c>
      <c r="T304" s="763" t="e">
        <f>VLOOKUP(+$D304,All!#REF!,11,FALSE)</f>
        <v>#REF!</v>
      </c>
      <c r="U304" s="894"/>
      <c r="V304" s="897">
        <f>VLOOKUP(+L304,All!$F$995:$J$1579,5,FALSE)</f>
        <v>74.22</v>
      </c>
    </row>
    <row r="305" spans="1:27" ht="15" customHeight="1" x14ac:dyDescent="0.8">
      <c r="A305" s="941">
        <f>+A304+1</f>
        <v>168</v>
      </c>
      <c r="B305" s="756" t="str">
        <f>AE136</f>
        <v>ESPN</v>
      </c>
      <c r="C305" s="603"/>
      <c r="D305" s="755" t="str">
        <f>AH136</f>
        <v>Oregon</v>
      </c>
      <c r="E305" s="664">
        <f>IF(+D305=F304,-J304,+K304)</f>
        <v>-14</v>
      </c>
      <c r="F305" s="609"/>
      <c r="G305" s="609"/>
      <c r="H305" s="889"/>
      <c r="I305" s="889"/>
      <c r="J305" s="123"/>
      <c r="K305" s="123"/>
      <c r="L305" s="361" t="str">
        <f>+D305</f>
        <v>Oregon</v>
      </c>
      <c r="M305" s="73"/>
      <c r="N305" s="764">
        <v>3</v>
      </c>
      <c r="O305" s="765">
        <v>6</v>
      </c>
      <c r="P305" s="766">
        <v>0</v>
      </c>
      <c r="Q305" s="649"/>
      <c r="R305" s="764" t="e">
        <f>S304</f>
        <v>#REF!</v>
      </c>
      <c r="S305" s="765" t="e">
        <f>R304</f>
        <v>#REF!</v>
      </c>
      <c r="T305" s="766" t="e">
        <f>T304</f>
        <v>#REF!</v>
      </c>
      <c r="U305" s="894"/>
      <c r="V305" s="906">
        <f>VLOOKUP(+L305,All!$F$995:$J$1579,5,FALSE)</f>
        <v>83.48</v>
      </c>
      <c r="W305" s="918"/>
      <c r="X305" s="918"/>
      <c r="Y305" s="918"/>
      <c r="Z305" s="747"/>
      <c r="AA305" s="747"/>
    </row>
    <row r="306" spans="1:27" ht="15" customHeight="1" x14ac:dyDescent="0.8">
      <c r="A306" s="940"/>
      <c r="B306" s="882"/>
      <c r="C306" s="916"/>
      <c r="D306" s="882"/>
      <c r="E306" s="912"/>
      <c r="F306" s="882"/>
      <c r="G306" s="882"/>
      <c r="H306" s="882"/>
      <c r="I306" s="882"/>
      <c r="J306" s="885"/>
      <c r="K306" s="885"/>
      <c r="L306" s="882"/>
      <c r="M306" s="916"/>
      <c r="N306" s="927"/>
      <c r="O306" s="927"/>
      <c r="P306" s="927"/>
      <c r="Q306" s="924"/>
      <c r="R306" s="927"/>
      <c r="S306" s="927"/>
      <c r="T306" s="927"/>
      <c r="U306" s="924"/>
      <c r="V306" s="898"/>
      <c r="W306" s="916"/>
      <c r="X306" s="882"/>
      <c r="Y306" s="890"/>
      <c r="Z306" s="954"/>
      <c r="AA306" s="917"/>
    </row>
    <row r="307" spans="1:27" ht="15" customHeight="1" x14ac:dyDescent="0.75">
      <c r="W307" s="605"/>
      <c r="X307" s="605"/>
      <c r="Y307" s="605"/>
      <c r="Z307" s="747"/>
      <c r="AA307" s="747"/>
    </row>
    <row r="308" spans="1:27" ht="15" customHeight="1" x14ac:dyDescent="0.75">
      <c r="W308" s="918"/>
      <c r="X308" s="918"/>
      <c r="Y308" s="918"/>
      <c r="Z308" s="747"/>
      <c r="AA308" s="747"/>
    </row>
    <row r="309" spans="1:27" ht="15" customHeight="1" x14ac:dyDescent="0.8">
      <c r="A309" s="940"/>
      <c r="B309" s="882"/>
      <c r="C309" s="916"/>
      <c r="D309" s="882"/>
      <c r="E309" s="912"/>
      <c r="F309" s="882"/>
      <c r="G309" s="882"/>
      <c r="H309" s="882"/>
      <c r="I309" s="882"/>
      <c r="J309" s="885"/>
      <c r="K309" s="885"/>
      <c r="L309" s="882"/>
      <c r="M309" s="916"/>
      <c r="N309" s="927"/>
      <c r="O309" s="927"/>
      <c r="P309" s="927"/>
      <c r="Q309" s="924"/>
      <c r="R309" s="927"/>
      <c r="S309" s="927"/>
      <c r="T309" s="927"/>
      <c r="U309" s="924"/>
      <c r="V309" s="898"/>
    </row>
    <row r="312" spans="1:27" ht="15" customHeight="1" x14ac:dyDescent="0.8">
      <c r="A312" s="940"/>
      <c r="B312" s="882"/>
      <c r="C312" s="916"/>
      <c r="D312" s="882"/>
      <c r="E312" s="912"/>
      <c r="F312" s="882"/>
      <c r="G312" s="882"/>
      <c r="H312" s="882"/>
      <c r="I312" s="882"/>
      <c r="J312" s="885"/>
      <c r="K312" s="885"/>
      <c r="L312" s="882"/>
      <c r="M312" s="916"/>
      <c r="N312" s="927"/>
      <c r="O312" s="927"/>
      <c r="P312" s="927"/>
      <c r="Q312" s="924"/>
      <c r="R312" s="927"/>
      <c r="S312" s="927"/>
      <c r="T312" s="927"/>
      <c r="U312" s="924"/>
      <c r="V312" s="898"/>
    </row>
    <row r="315" spans="1:27" ht="15" customHeight="1" x14ac:dyDescent="0.8">
      <c r="A315" s="940"/>
      <c r="B315" s="882"/>
      <c r="C315" s="916"/>
      <c r="D315" s="882"/>
      <c r="E315" s="912"/>
      <c r="F315" s="882"/>
      <c r="G315" s="882"/>
      <c r="H315" s="882"/>
      <c r="I315" s="882"/>
      <c r="J315" s="885"/>
      <c r="K315" s="885"/>
      <c r="L315" s="882"/>
      <c r="M315" s="916"/>
      <c r="N315" s="927"/>
      <c r="O315" s="927"/>
      <c r="P315" s="927"/>
      <c r="Q315" s="924"/>
      <c r="R315" s="927"/>
      <c r="S315" s="927"/>
      <c r="T315" s="927"/>
      <c r="U315" s="924"/>
      <c r="V315" s="898"/>
      <c r="W315" s="916"/>
      <c r="X315" s="882"/>
      <c r="Y315" s="890"/>
      <c r="Z315" s="954"/>
      <c r="AA315" s="917"/>
    </row>
    <row r="321" spans="1:27" ht="15" customHeight="1" x14ac:dyDescent="0.8">
      <c r="W321" s="916"/>
      <c r="X321" s="882"/>
      <c r="Y321" s="890"/>
      <c r="Z321" s="954"/>
      <c r="AA321" s="917"/>
    </row>
    <row r="324" spans="1:27" ht="15" customHeight="1" x14ac:dyDescent="0.8">
      <c r="W324" s="916"/>
      <c r="X324" s="882"/>
      <c r="Y324" s="890"/>
      <c r="Z324" s="954"/>
      <c r="AA324" s="917"/>
    </row>
    <row r="325" spans="1:27" ht="15" customHeight="1" x14ac:dyDescent="0.75">
      <c r="W325" s="605"/>
      <c r="X325" s="605"/>
      <c r="Y325" s="605"/>
      <c r="Z325" s="747"/>
      <c r="AA325" s="747"/>
    </row>
    <row r="326" spans="1:27" ht="15" customHeight="1" x14ac:dyDescent="0.75">
      <c r="W326" s="605"/>
      <c r="X326" s="605"/>
      <c r="Y326" s="605"/>
      <c r="Z326" s="747"/>
      <c r="AA326" s="747"/>
    </row>
    <row r="327" spans="1:27" ht="15" customHeight="1" x14ac:dyDescent="0.8">
      <c r="A327" s="940"/>
      <c r="B327" s="882"/>
      <c r="C327" s="916"/>
      <c r="D327" s="882"/>
      <c r="E327" s="912"/>
      <c r="F327" s="882"/>
      <c r="G327" s="882"/>
      <c r="H327" s="882"/>
      <c r="I327" s="882"/>
      <c r="J327" s="885"/>
      <c r="K327" s="885"/>
      <c r="L327" s="882"/>
      <c r="M327" s="916"/>
      <c r="N327" s="927"/>
      <c r="O327" s="927"/>
      <c r="P327" s="927"/>
      <c r="Q327" s="924"/>
      <c r="R327" s="927"/>
      <c r="S327" s="927"/>
      <c r="T327" s="927"/>
      <c r="U327" s="924"/>
      <c r="V327" s="898"/>
      <c r="W327" s="916"/>
      <c r="X327" s="882"/>
      <c r="Y327" s="890"/>
      <c r="Z327" s="954"/>
      <c r="AA327" s="917"/>
    </row>
    <row r="330" spans="1:27" ht="15" customHeight="1" x14ac:dyDescent="0.8">
      <c r="W330" s="916"/>
      <c r="X330" s="882"/>
      <c r="Y330" s="890"/>
      <c r="Z330" s="954"/>
      <c r="AA330" s="917"/>
    </row>
    <row r="331" spans="1:27" ht="15" customHeight="1" x14ac:dyDescent="0.8">
      <c r="W331" s="253"/>
      <c r="X331" s="899" t="str">
        <f>AS136</f>
        <v>Oregon</v>
      </c>
      <c r="Y331" s="901">
        <f>AT136</f>
        <v>43</v>
      </c>
      <c r="Z331" s="955" t="str">
        <f>AU136</f>
        <v>Washington State</v>
      </c>
      <c r="AA331" s="917"/>
    </row>
    <row r="332" spans="1:27" ht="15" customHeight="1" x14ac:dyDescent="0.8">
      <c r="W332" s="253"/>
      <c r="X332" s="896" t="str">
        <f>AU136</f>
        <v>Washington State</v>
      </c>
      <c r="Y332" s="904">
        <f>AV136</f>
        <v>29</v>
      </c>
      <c r="Z332" s="956">
        <f>AW136</f>
        <v>0</v>
      </c>
      <c r="AA332" s="917"/>
    </row>
    <row r="333" spans="1:27" ht="15" customHeight="1" x14ac:dyDescent="0.8">
      <c r="W333" s="916"/>
      <c r="X333" s="882"/>
      <c r="Y333" s="890"/>
      <c r="Z333" s="954"/>
      <c r="AA333" s="917"/>
    </row>
    <row r="336" spans="1:27" ht="15" customHeight="1" x14ac:dyDescent="0.8">
      <c r="W336" s="916"/>
      <c r="X336" s="882"/>
      <c r="Y336" s="890"/>
      <c r="Z336" s="954"/>
      <c r="AA336" s="917"/>
    </row>
    <row r="339" spans="23:27" ht="15" customHeight="1" x14ac:dyDescent="0.8">
      <c r="W339" s="916"/>
      <c r="X339" s="882"/>
      <c r="Y339" s="890"/>
      <c r="Z339" s="954"/>
      <c r="AA339" s="917"/>
    </row>
    <row r="342" spans="23:27" ht="15" customHeight="1" x14ac:dyDescent="0.8">
      <c r="W342" s="916"/>
      <c r="X342" s="882"/>
      <c r="Y342" s="890"/>
      <c r="Z342" s="954"/>
      <c r="AA342" s="917"/>
    </row>
    <row r="354" spans="23:27" ht="15" customHeight="1" x14ac:dyDescent="0.8">
      <c r="W354" s="916"/>
      <c r="X354" s="882"/>
      <c r="Y354" s="890"/>
      <c r="Z354" s="954"/>
      <c r="AA354" s="917"/>
    </row>
  </sheetData>
  <mergeCells count="4">
    <mergeCell ref="X3:Y3"/>
    <mergeCell ref="N2:P2"/>
    <mergeCell ref="R2:T2"/>
    <mergeCell ref="X2:Y2"/>
  </mergeCells>
  <pageMargins left="0.25" right="0.25" top="0.75" bottom="0.75" header="0.3" footer="0.3"/>
  <pageSetup scale="94" fitToHeight="0" orientation="landscape" r:id="rId1"/>
  <headerFooter>
    <oddFooter>&amp;LPage &amp;P&amp;C2021 GO JUMBO&amp;Rwww.bigbookofguesses.com</oddFooter>
  </headerFooter>
  <rowBreaks count="6" manualBreakCount="6">
    <brk id="41" max="26" man="1"/>
    <brk id="80" max="26" man="1"/>
    <brk id="122" max="26" man="1"/>
    <brk id="160" max="26" man="1"/>
    <brk id="179" max="26" man="1"/>
    <brk id="205" max="26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5" filterMode="1">
    <pageSetUpPr fitToPage="1"/>
  </sheetPr>
  <dimension ref="A1:KO1358"/>
  <sheetViews>
    <sheetView zoomScale="70" zoomScaleNormal="7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ColWidth="8.86328125" defaultRowHeight="15.75" customHeight="1" x14ac:dyDescent="0.8"/>
  <cols>
    <col min="1" max="1" width="5.58984375" style="427" customWidth="1"/>
    <col min="2" max="2" width="6.453125" style="440" customWidth="1"/>
    <col min="3" max="3" width="8" style="451" customWidth="1"/>
    <col min="4" max="4" width="11.6796875" style="429" customWidth="1"/>
    <col min="5" max="5" width="9.1328125" style="427" customWidth="1"/>
    <col min="6" max="6" width="27.58984375" style="435" customWidth="1"/>
    <col min="7" max="7" width="8.6796875" style="427" customWidth="1"/>
    <col min="8" max="8" width="27.58984375" style="435" customWidth="1"/>
    <col min="9" max="9" width="8.6796875" style="427" customWidth="1"/>
    <col min="10" max="10" width="27.6796875" style="435" customWidth="1"/>
    <col min="11" max="11" width="27.6796875" style="434" customWidth="1"/>
    <col min="12" max="12" width="8" style="441" customWidth="1"/>
    <col min="13" max="13" width="8" style="475" customWidth="1"/>
    <col min="14" max="14" width="27.6796875" style="434" customWidth="1"/>
    <col min="15" max="15" width="5.6796875" style="434" customWidth="1"/>
    <col min="16" max="16" width="27.6796875" style="434" customWidth="1"/>
    <col min="17" max="17" width="5.6796875" style="427" customWidth="1"/>
    <col min="18" max="19" width="27.6796875" style="434" customWidth="1"/>
    <col min="20" max="20" width="27.6796875" style="435" customWidth="1"/>
    <col min="21" max="21" width="8.76953125" style="427" customWidth="1"/>
    <col min="22" max="16384" width="8.86328125" style="465"/>
  </cols>
  <sheetData>
    <row r="1" spans="1:21" s="413" customFormat="1" ht="24.95" customHeight="1" x14ac:dyDescent="0.8">
      <c r="A1" s="407"/>
      <c r="B1" s="407"/>
      <c r="C1" s="408"/>
      <c r="D1" s="409"/>
      <c r="E1" s="407"/>
      <c r="F1" s="732"/>
      <c r="G1" s="732"/>
      <c r="H1" s="411"/>
      <c r="I1" s="732"/>
      <c r="J1" s="407"/>
      <c r="K1" s="407"/>
      <c r="L1" s="412"/>
      <c r="M1" s="528"/>
      <c r="N1" s="1304"/>
      <c r="O1" s="1305"/>
      <c r="P1" s="1305"/>
      <c r="Q1" s="1306"/>
      <c r="R1" s="410"/>
      <c r="S1" s="410"/>
      <c r="T1" s="407"/>
      <c r="U1" s="407"/>
    </row>
    <row r="2" spans="1:21" s="420" customFormat="1" ht="16.899999999999999" customHeight="1" x14ac:dyDescent="0.8">
      <c r="A2" s="414"/>
      <c r="B2" s="414"/>
      <c r="C2" s="415"/>
      <c r="D2" s="416"/>
      <c r="E2" s="417"/>
      <c r="F2" s="1310" t="s">
        <v>3</v>
      </c>
      <c r="G2" s="1302"/>
      <c r="H2" s="1302"/>
      <c r="I2" s="1303"/>
      <c r="J2" s="418"/>
      <c r="K2" s="419"/>
      <c r="L2" s="529"/>
      <c r="M2" s="530"/>
      <c r="N2" s="1310" t="s">
        <v>4</v>
      </c>
      <c r="O2" s="1302"/>
      <c r="P2" s="1302"/>
      <c r="Q2" s="1303"/>
      <c r="R2" s="1310" t="s">
        <v>5</v>
      </c>
      <c r="S2" s="1303"/>
      <c r="T2" s="418"/>
      <c r="U2" s="417"/>
    </row>
    <row r="3" spans="1:21" s="420" customFormat="1" ht="24.95" customHeight="1" x14ac:dyDescent="0.8">
      <c r="A3" s="421" t="s">
        <v>13</v>
      </c>
      <c r="B3" s="422" t="s">
        <v>14</v>
      </c>
      <c r="C3" s="423" t="s">
        <v>15</v>
      </c>
      <c r="D3" s="424" t="s">
        <v>16</v>
      </c>
      <c r="E3" s="421" t="s">
        <v>17</v>
      </c>
      <c r="F3" s="425" t="s">
        <v>8</v>
      </c>
      <c r="G3" s="421" t="s">
        <v>18</v>
      </c>
      <c r="H3" s="425" t="s">
        <v>11</v>
      </c>
      <c r="I3" s="421" t="s">
        <v>18</v>
      </c>
      <c r="J3" s="425" t="s">
        <v>19</v>
      </c>
      <c r="K3" s="426" t="s">
        <v>20</v>
      </c>
      <c r="L3" s="412" t="s">
        <v>21</v>
      </c>
      <c r="M3" s="528" t="s">
        <v>22</v>
      </c>
      <c r="N3" s="407" t="s">
        <v>23</v>
      </c>
      <c r="O3" s="407"/>
      <c r="P3" s="407" t="s">
        <v>24</v>
      </c>
      <c r="Q3" s="796"/>
      <c r="R3" s="167" t="s">
        <v>23</v>
      </c>
      <c r="S3" s="426" t="s">
        <v>24</v>
      </c>
      <c r="T3" s="425" t="s">
        <v>25</v>
      </c>
      <c r="U3" s="421" t="s">
        <v>26</v>
      </c>
    </row>
    <row r="4" spans="1:21" s="442" customFormat="1" ht="15.75" customHeight="1" x14ac:dyDescent="0.8">
      <c r="A4" s="427">
        <v>1</v>
      </c>
      <c r="B4" s="70" t="s">
        <v>58</v>
      </c>
      <c r="C4" s="428">
        <v>44448</v>
      </c>
      <c r="D4" s="429">
        <f>20.25/24</f>
        <v>0.84375</v>
      </c>
      <c r="E4" s="70" t="s">
        <v>191</v>
      </c>
      <c r="F4" s="176" t="s">
        <v>398</v>
      </c>
      <c r="G4" s="427" t="str">
        <f>VLOOKUP(+F4,$F$347:$G$378,2,FALSE)</f>
        <v>NFCE</v>
      </c>
      <c r="H4" s="176" t="s">
        <v>387</v>
      </c>
      <c r="I4" s="427" t="str">
        <f>VLOOKUP(+H4,$F$347:$G$378,2,FALSE)</f>
        <v>NFCS</v>
      </c>
      <c r="J4" s="504" t="str">
        <f t="shared" ref="J4" si="0">H4</f>
        <v>Tampa Bay</v>
      </c>
      <c r="K4" s="795" t="str">
        <f t="shared" ref="K4:K35" si="1">IF(+J4=H4,F4,H4)</f>
        <v>Dallas</v>
      </c>
      <c r="L4" s="443">
        <v>8.5</v>
      </c>
      <c r="M4" s="452">
        <v>51.5</v>
      </c>
      <c r="N4" s="506" t="str">
        <f>J4</f>
        <v>Tampa Bay</v>
      </c>
      <c r="O4" s="434">
        <v>31</v>
      </c>
      <c r="P4" s="430" t="str">
        <f t="shared" ref="P4:P35" si="2">IF(N4=F4,H4,F4)</f>
        <v>Dallas</v>
      </c>
      <c r="Q4" s="427">
        <v>29</v>
      </c>
      <c r="R4" s="510" t="str">
        <f t="shared" ref="R4:R35" si="3">IF(+N4=K4,+N4,IF(+O4-Q4&lt;L4,+K4,+J4))</f>
        <v>Dallas</v>
      </c>
      <c r="S4" s="510" t="str">
        <f t="shared" ref="S4:S35" si="4">IF(+R4=J4,+K4,+J4)</f>
        <v>Tampa Bay</v>
      </c>
      <c r="T4" s="436" t="str">
        <f>J4</f>
        <v>Tampa Bay</v>
      </c>
      <c r="U4" s="481" t="str">
        <f t="shared" ref="U4:U35" si="5">IF($N4=$J4,IF($O4-$Q4=$L4,"T",IF($R4=T4,"W","L")),IF($R4=T4,"W","L"))</f>
        <v>L</v>
      </c>
    </row>
    <row r="5" spans="1:21" s="442" customFormat="1" ht="15.75" customHeight="1" x14ac:dyDescent="0.8">
      <c r="A5" s="427">
        <v>1</v>
      </c>
      <c r="B5" s="70" t="s">
        <v>233</v>
      </c>
      <c r="C5" s="428">
        <v>44451</v>
      </c>
      <c r="D5" s="429">
        <f t="shared" ref="D5:D13" si="6">13/24</f>
        <v>0.54166666666666663</v>
      </c>
      <c r="E5" s="70" t="s">
        <v>345</v>
      </c>
      <c r="F5" s="176" t="s">
        <v>385</v>
      </c>
      <c r="G5" s="427" t="str">
        <f>VLOOKUP(+F5,$F$347:$G$378,2,FALSE)</f>
        <v>AFCS</v>
      </c>
      <c r="H5" s="176" t="s">
        <v>186</v>
      </c>
      <c r="I5" s="427" t="str">
        <f>VLOOKUP(+H5,$F$347:$G$378,2,FALSE)</f>
        <v>AFCS</v>
      </c>
      <c r="J5" s="431" t="str">
        <f>F5</f>
        <v>Jacksonville</v>
      </c>
      <c r="K5" s="565" t="str">
        <f t="shared" si="1"/>
        <v>Houston</v>
      </c>
      <c r="L5" s="443">
        <v>3</v>
      </c>
      <c r="M5" s="452">
        <v>45</v>
      </c>
      <c r="N5" s="506" t="str">
        <f>H5</f>
        <v>Houston</v>
      </c>
      <c r="O5" s="434">
        <v>37</v>
      </c>
      <c r="P5" s="430" t="str">
        <f t="shared" si="2"/>
        <v>Jacksonville</v>
      </c>
      <c r="Q5" s="427">
        <v>21</v>
      </c>
      <c r="R5" s="510" t="str">
        <f t="shared" si="3"/>
        <v>Houston</v>
      </c>
      <c r="S5" s="510" t="str">
        <f t="shared" si="4"/>
        <v>Jacksonville</v>
      </c>
      <c r="T5" s="436" t="str">
        <f>J5</f>
        <v>Jacksonville</v>
      </c>
      <c r="U5" s="481" t="str">
        <f t="shared" si="5"/>
        <v>L</v>
      </c>
    </row>
    <row r="6" spans="1:21" s="442" customFormat="1" ht="15.75" customHeight="1" x14ac:dyDescent="0.8">
      <c r="A6" s="427">
        <v>1</v>
      </c>
      <c r="B6" s="70" t="s">
        <v>233</v>
      </c>
      <c r="C6" s="428">
        <v>44451</v>
      </c>
      <c r="D6" s="429">
        <f t="shared" si="6"/>
        <v>0.54166666666666663</v>
      </c>
      <c r="E6" s="70" t="s">
        <v>345</v>
      </c>
      <c r="F6" s="176" t="s">
        <v>400</v>
      </c>
      <c r="G6" s="427" t="str">
        <f>VLOOKUP(+F6,$F$347:$G$378,2,FALSE)</f>
        <v>AFCW</v>
      </c>
      <c r="H6" s="176" t="s">
        <v>98</v>
      </c>
      <c r="I6" s="427" t="str">
        <f>VLOOKUP(+H6,$F$347:$G$378,2,FALSE)</f>
        <v>NFCE</v>
      </c>
      <c r="J6" s="431" t="str">
        <f>F6</f>
        <v>LA Chargers</v>
      </c>
      <c r="K6" s="565" t="str">
        <f t="shared" si="1"/>
        <v>Washington</v>
      </c>
      <c r="L6" s="443">
        <v>1</v>
      </c>
      <c r="M6" s="452">
        <v>44.5</v>
      </c>
      <c r="N6" s="506" t="str">
        <f>F6</f>
        <v>LA Chargers</v>
      </c>
      <c r="O6" s="434">
        <v>20</v>
      </c>
      <c r="P6" s="430" t="str">
        <f t="shared" si="2"/>
        <v>Washington</v>
      </c>
      <c r="Q6" s="427">
        <v>16</v>
      </c>
      <c r="R6" s="510" t="str">
        <f t="shared" si="3"/>
        <v>LA Chargers</v>
      </c>
      <c r="S6" s="510" t="str">
        <f t="shared" si="4"/>
        <v>Washington</v>
      </c>
      <c r="T6" s="436" t="str">
        <f>K6</f>
        <v>Washington</v>
      </c>
      <c r="U6" s="481" t="str">
        <f t="shared" si="5"/>
        <v>L</v>
      </c>
    </row>
    <row r="7" spans="1:21" s="442" customFormat="1" ht="15.75" customHeight="1" x14ac:dyDescent="0.8">
      <c r="A7" s="427">
        <v>1</v>
      </c>
      <c r="B7" s="70" t="s">
        <v>233</v>
      </c>
      <c r="C7" s="428">
        <v>44451</v>
      </c>
      <c r="D7" s="429">
        <f t="shared" si="6"/>
        <v>0.54166666666666663</v>
      </c>
      <c r="E7" s="70" t="s">
        <v>127</v>
      </c>
      <c r="F7" s="176" t="s">
        <v>393</v>
      </c>
      <c r="G7" s="427" t="str">
        <f>VLOOKUP(+F7,$F$347:$G$378,2,FALSE)</f>
        <v>NFCW</v>
      </c>
      <c r="H7" s="819" t="s">
        <v>391</v>
      </c>
      <c r="I7" s="427" t="str">
        <f>VLOOKUP(+H7,$F$347:$G$378,2,FALSE)</f>
        <v>AFCS</v>
      </c>
      <c r="J7" s="431" t="str">
        <f>F7</f>
        <v>Seattle</v>
      </c>
      <c r="K7" s="565" t="str">
        <f t="shared" si="1"/>
        <v>Indianapolis</v>
      </c>
      <c r="L7" s="443">
        <v>2.5</v>
      </c>
      <c r="M7" s="452">
        <v>49.5</v>
      </c>
      <c r="N7" s="506" t="str">
        <f>F7</f>
        <v>Seattle</v>
      </c>
      <c r="O7" s="434">
        <v>28</v>
      </c>
      <c r="P7" s="430" t="str">
        <f t="shared" si="2"/>
        <v>Indianapolis</v>
      </c>
      <c r="Q7" s="427">
        <v>16</v>
      </c>
      <c r="R7" s="510" t="str">
        <f t="shared" si="3"/>
        <v>Seattle</v>
      </c>
      <c r="S7" s="510" t="str">
        <f t="shared" si="4"/>
        <v>Indianapolis</v>
      </c>
      <c r="T7" s="436" t="str">
        <f>K7</f>
        <v>Indianapolis</v>
      </c>
      <c r="U7" s="481" t="str">
        <f t="shared" si="5"/>
        <v>L</v>
      </c>
    </row>
    <row r="8" spans="1:21" s="442" customFormat="1" ht="15.75" customHeight="1" x14ac:dyDescent="0.8">
      <c r="A8" s="427">
        <v>1</v>
      </c>
      <c r="B8" s="70" t="s">
        <v>233</v>
      </c>
      <c r="C8" s="428">
        <v>44451</v>
      </c>
      <c r="D8" s="429">
        <f t="shared" si="6"/>
        <v>0.54166666666666663</v>
      </c>
      <c r="E8" s="70" t="s">
        <v>345</v>
      </c>
      <c r="F8" s="176" t="s">
        <v>375</v>
      </c>
      <c r="G8" s="427" t="str">
        <f>VLOOKUP(+F8,$F$347:$G$378,2,FALSE)</f>
        <v>AFCE</v>
      </c>
      <c r="H8" s="176" t="s">
        <v>395</v>
      </c>
      <c r="I8" s="427" t="str">
        <f>VLOOKUP(+H8,$F$347:$G$378,2,FALSE)</f>
        <v>NFCS</v>
      </c>
      <c r="J8" s="431" t="str">
        <f>H8</f>
        <v>Carolina</v>
      </c>
      <c r="K8" s="565" t="str">
        <f t="shared" si="1"/>
        <v>NY Jets</v>
      </c>
      <c r="L8" s="443">
        <v>5</v>
      </c>
      <c r="M8" s="452">
        <v>44.5</v>
      </c>
      <c r="N8" s="506" t="str">
        <f>H8</f>
        <v>Carolina</v>
      </c>
      <c r="O8" s="434">
        <v>19</v>
      </c>
      <c r="P8" s="430" t="str">
        <f t="shared" si="2"/>
        <v>NY Jets</v>
      </c>
      <c r="Q8" s="427">
        <v>14</v>
      </c>
      <c r="R8" s="510" t="str">
        <f t="shared" si="3"/>
        <v>Carolina</v>
      </c>
      <c r="S8" s="510" t="str">
        <f t="shared" si="4"/>
        <v>NY Jets</v>
      </c>
      <c r="T8" s="436" t="str">
        <f>K8</f>
        <v>NY Jets</v>
      </c>
      <c r="U8" s="481" t="str">
        <f t="shared" si="5"/>
        <v>T</v>
      </c>
    </row>
    <row r="9" spans="1:21" s="442" customFormat="1" ht="15.75" customHeight="1" x14ac:dyDescent="0.8">
      <c r="A9" s="427">
        <v>1</v>
      </c>
      <c r="B9" s="70" t="s">
        <v>233</v>
      </c>
      <c r="C9" s="428">
        <v>44451</v>
      </c>
      <c r="D9" s="429">
        <f t="shared" si="6"/>
        <v>0.54166666666666663</v>
      </c>
      <c r="E9" s="70" t="s">
        <v>127</v>
      </c>
      <c r="F9" s="176" t="s">
        <v>76</v>
      </c>
      <c r="G9" s="427" t="str">
        <f>VLOOKUP(+F9,$F$347:$G$378,2,FALSE)</f>
        <v>NFCN</v>
      </c>
      <c r="H9" s="176" t="s">
        <v>61</v>
      </c>
      <c r="I9" s="427" t="str">
        <f>VLOOKUP(+H9,$F$347:$G$378,2,FALSE)</f>
        <v>AFCN</v>
      </c>
      <c r="J9" s="431" t="str">
        <f>F9</f>
        <v>Minnesota</v>
      </c>
      <c r="K9" s="565" t="str">
        <f t="shared" si="1"/>
        <v>Cincinnati</v>
      </c>
      <c r="L9" s="443">
        <v>3</v>
      </c>
      <c r="M9" s="452">
        <v>47.5</v>
      </c>
      <c r="N9" s="506" t="str">
        <f>H9</f>
        <v>Cincinnati</v>
      </c>
      <c r="O9" s="434">
        <v>27</v>
      </c>
      <c r="P9" s="430" t="str">
        <f t="shared" si="2"/>
        <v>Minnesota</v>
      </c>
      <c r="Q9" s="427">
        <v>24</v>
      </c>
      <c r="R9" s="510" t="str">
        <f t="shared" si="3"/>
        <v>Cincinnati</v>
      </c>
      <c r="S9" s="510" t="str">
        <f t="shared" si="4"/>
        <v>Minnesota</v>
      </c>
      <c r="T9" s="436" t="str">
        <f>K9</f>
        <v>Cincinnati</v>
      </c>
      <c r="U9" s="481" t="str">
        <f t="shared" si="5"/>
        <v>W</v>
      </c>
    </row>
    <row r="10" spans="1:21" s="442" customFormat="1" ht="15.75" customHeight="1" x14ac:dyDescent="0.8">
      <c r="A10" s="427">
        <v>1</v>
      </c>
      <c r="B10" s="70" t="s">
        <v>233</v>
      </c>
      <c r="C10" s="428">
        <v>44451</v>
      </c>
      <c r="D10" s="429">
        <f t="shared" si="6"/>
        <v>0.54166666666666663</v>
      </c>
      <c r="E10" s="70" t="s">
        <v>345</v>
      </c>
      <c r="F10" s="176" t="s">
        <v>211</v>
      </c>
      <c r="G10" s="427" t="str">
        <f>VLOOKUP(+F10,$F$347:$G$378,2,FALSE)</f>
        <v>NFCW</v>
      </c>
      <c r="H10" s="176" t="s">
        <v>239</v>
      </c>
      <c r="I10" s="427" t="str">
        <f>VLOOKUP(+H10,$F$347:$G$378,2,FALSE)</f>
        <v>AFCS</v>
      </c>
      <c r="J10" s="431" t="str">
        <f>H10</f>
        <v>Tennessee</v>
      </c>
      <c r="K10" s="565" t="str">
        <f t="shared" si="1"/>
        <v>Arizona</v>
      </c>
      <c r="L10" s="443">
        <v>3</v>
      </c>
      <c r="M10" s="452">
        <v>52</v>
      </c>
      <c r="N10" s="506" t="str">
        <f>F10</f>
        <v>Arizona</v>
      </c>
      <c r="O10" s="434">
        <v>38</v>
      </c>
      <c r="P10" s="430" t="str">
        <f t="shared" si="2"/>
        <v>Tennessee</v>
      </c>
      <c r="Q10" s="427">
        <v>13</v>
      </c>
      <c r="R10" s="510" t="str">
        <f t="shared" si="3"/>
        <v>Arizona</v>
      </c>
      <c r="S10" s="510" t="str">
        <f t="shared" si="4"/>
        <v>Tennessee</v>
      </c>
      <c r="T10" s="436" t="str">
        <f>K10</f>
        <v>Arizona</v>
      </c>
      <c r="U10" s="481" t="str">
        <f t="shared" si="5"/>
        <v>W</v>
      </c>
    </row>
    <row r="11" spans="1:21" s="442" customFormat="1" ht="15.75" customHeight="1" x14ac:dyDescent="0.8">
      <c r="A11" s="427">
        <v>1</v>
      </c>
      <c r="B11" s="70" t="s">
        <v>233</v>
      </c>
      <c r="C11" s="428">
        <v>44451</v>
      </c>
      <c r="D11" s="429">
        <f t="shared" si="6"/>
        <v>0.54166666666666663</v>
      </c>
      <c r="E11" s="70" t="s">
        <v>127</v>
      </c>
      <c r="F11" s="176" t="s">
        <v>396</v>
      </c>
      <c r="G11" s="427" t="str">
        <f>VLOOKUP(+F11,$F$347:$G$378,2,FALSE)</f>
        <v>NFCW</v>
      </c>
      <c r="H11" s="176" t="s">
        <v>384</v>
      </c>
      <c r="I11" s="427" t="str">
        <f>VLOOKUP(+H11,$F$347:$G$378,2,FALSE)</f>
        <v>NFCN</v>
      </c>
      <c r="J11" s="431" t="str">
        <f>F11</f>
        <v>San Francisco</v>
      </c>
      <c r="K11" s="565" t="str">
        <f t="shared" si="1"/>
        <v>Detroit</v>
      </c>
      <c r="L11" s="443">
        <v>7.5</v>
      </c>
      <c r="M11" s="452">
        <v>45.5</v>
      </c>
      <c r="N11" s="506" t="str">
        <f>F11</f>
        <v>San Francisco</v>
      </c>
      <c r="O11" s="434">
        <v>41</v>
      </c>
      <c r="P11" s="430" t="str">
        <f t="shared" si="2"/>
        <v>Detroit</v>
      </c>
      <c r="Q11" s="427">
        <v>33</v>
      </c>
      <c r="R11" s="510" t="str">
        <f t="shared" si="3"/>
        <v>San Francisco</v>
      </c>
      <c r="S11" s="510" t="str">
        <f t="shared" si="4"/>
        <v>Detroit</v>
      </c>
      <c r="T11" s="436" t="str">
        <f t="shared" ref="T11:T16" si="7">J11</f>
        <v>San Francisco</v>
      </c>
      <c r="U11" s="481" t="str">
        <f t="shared" si="5"/>
        <v>W</v>
      </c>
    </row>
    <row r="12" spans="1:21" s="442" customFormat="1" ht="15.75" customHeight="1" x14ac:dyDescent="0.8">
      <c r="A12" s="427">
        <v>1</v>
      </c>
      <c r="B12" s="70" t="s">
        <v>233</v>
      </c>
      <c r="C12" s="428">
        <v>44451</v>
      </c>
      <c r="D12" s="429">
        <f t="shared" si="6"/>
        <v>0.54166666666666663</v>
      </c>
      <c r="E12" s="70" t="s">
        <v>345</v>
      </c>
      <c r="F12" s="176" t="s">
        <v>138</v>
      </c>
      <c r="G12" s="427" t="str">
        <f>VLOOKUP(+F12,$F$347:$G$378,2,FALSE)</f>
        <v>AFCN</v>
      </c>
      <c r="H12" s="176" t="s">
        <v>74</v>
      </c>
      <c r="I12" s="427" t="str">
        <f>VLOOKUP(+H12,$F$347:$G$378,2,FALSE)</f>
        <v>AFCE</v>
      </c>
      <c r="J12" s="431" t="str">
        <f>H12</f>
        <v>Buffalo</v>
      </c>
      <c r="K12" s="565" t="str">
        <f t="shared" si="1"/>
        <v>Pittsburgh</v>
      </c>
      <c r="L12" s="443">
        <v>6.5</v>
      </c>
      <c r="M12" s="452">
        <v>48.5</v>
      </c>
      <c r="N12" s="506" t="str">
        <f>F12</f>
        <v>Pittsburgh</v>
      </c>
      <c r="O12" s="434">
        <v>23</v>
      </c>
      <c r="P12" s="430" t="str">
        <f t="shared" si="2"/>
        <v>Buffalo</v>
      </c>
      <c r="Q12" s="427">
        <v>16</v>
      </c>
      <c r="R12" s="510" t="str">
        <f t="shared" si="3"/>
        <v>Pittsburgh</v>
      </c>
      <c r="S12" s="510" t="str">
        <f t="shared" si="4"/>
        <v>Buffalo</v>
      </c>
      <c r="T12" s="436" t="str">
        <f t="shared" si="7"/>
        <v>Buffalo</v>
      </c>
      <c r="U12" s="481" t="str">
        <f t="shared" si="5"/>
        <v>L</v>
      </c>
    </row>
    <row r="13" spans="1:21" s="442" customFormat="1" ht="15.75" customHeight="1" x14ac:dyDescent="0.8">
      <c r="A13" s="427">
        <v>1</v>
      </c>
      <c r="B13" s="70" t="s">
        <v>233</v>
      </c>
      <c r="C13" s="428">
        <v>44451</v>
      </c>
      <c r="D13" s="429">
        <f t="shared" si="6"/>
        <v>0.54166666666666663</v>
      </c>
      <c r="E13" s="70" t="s">
        <v>127</v>
      </c>
      <c r="F13" s="176" t="s">
        <v>389</v>
      </c>
      <c r="G13" s="427" t="str">
        <f>VLOOKUP(+F13,$F$347:$G$378,2,FALSE)</f>
        <v>NFCE</v>
      </c>
      <c r="H13" s="176" t="s">
        <v>376</v>
      </c>
      <c r="I13" s="427" t="str">
        <f>VLOOKUP(+H13,$F$347:$G$378,2,FALSE)</f>
        <v>NFCS</v>
      </c>
      <c r="J13" s="431" t="str">
        <f>H13</f>
        <v>Atlanta</v>
      </c>
      <c r="K13" s="565" t="str">
        <f t="shared" si="1"/>
        <v>Philadelphia</v>
      </c>
      <c r="L13" s="443">
        <v>3.5</v>
      </c>
      <c r="M13" s="452">
        <v>48</v>
      </c>
      <c r="N13" s="506" t="str">
        <f>F13</f>
        <v>Philadelphia</v>
      </c>
      <c r="O13" s="434">
        <v>32</v>
      </c>
      <c r="P13" s="430" t="str">
        <f t="shared" si="2"/>
        <v>Atlanta</v>
      </c>
      <c r="Q13" s="427">
        <v>6</v>
      </c>
      <c r="R13" s="510" t="str">
        <f t="shared" si="3"/>
        <v>Philadelphia</v>
      </c>
      <c r="S13" s="510" t="str">
        <f t="shared" si="4"/>
        <v>Atlanta</v>
      </c>
      <c r="T13" s="436" t="str">
        <f t="shared" si="7"/>
        <v>Atlanta</v>
      </c>
      <c r="U13" s="481" t="str">
        <f t="shared" si="5"/>
        <v>L</v>
      </c>
    </row>
    <row r="14" spans="1:21" s="442" customFormat="1" ht="15.75" customHeight="1" x14ac:dyDescent="0.8">
      <c r="A14" s="427">
        <v>1</v>
      </c>
      <c r="B14" s="70" t="s">
        <v>233</v>
      </c>
      <c r="C14" s="428">
        <v>44451</v>
      </c>
      <c r="D14" s="429">
        <f>16.3333/24</f>
        <v>0.68055416666666668</v>
      </c>
      <c r="E14" s="70" t="s">
        <v>345</v>
      </c>
      <c r="F14" s="176" t="s">
        <v>382</v>
      </c>
      <c r="G14" s="427" t="str">
        <f>VLOOKUP(+F14,$F$347:$G$378,2,FALSE)</f>
        <v>AFCN</v>
      </c>
      <c r="H14" s="176" t="s">
        <v>371</v>
      </c>
      <c r="I14" s="427" t="str">
        <f>VLOOKUP(+H14,$F$347:$G$378,2,FALSE)</f>
        <v>AFCW</v>
      </c>
      <c r="J14" s="431" t="str">
        <f>H14</f>
        <v>Kansas City</v>
      </c>
      <c r="K14" s="565" t="str">
        <f t="shared" si="1"/>
        <v>Cleveland</v>
      </c>
      <c r="L14" s="443">
        <v>6</v>
      </c>
      <c r="M14" s="452">
        <v>54</v>
      </c>
      <c r="N14" s="506" t="str">
        <f>H14</f>
        <v>Kansas City</v>
      </c>
      <c r="O14" s="434">
        <v>33</v>
      </c>
      <c r="P14" s="430" t="str">
        <f t="shared" si="2"/>
        <v>Cleveland</v>
      </c>
      <c r="Q14" s="427">
        <v>29</v>
      </c>
      <c r="R14" s="510" t="str">
        <f t="shared" si="3"/>
        <v>Cleveland</v>
      </c>
      <c r="S14" s="510" t="str">
        <f t="shared" si="4"/>
        <v>Kansas City</v>
      </c>
      <c r="T14" s="436" t="str">
        <f t="shared" si="7"/>
        <v>Kansas City</v>
      </c>
      <c r="U14" s="481" t="str">
        <f t="shared" si="5"/>
        <v>L</v>
      </c>
    </row>
    <row r="15" spans="1:21" s="442" customFormat="1" ht="15.75" customHeight="1" x14ac:dyDescent="0.8">
      <c r="A15" s="427">
        <v>1</v>
      </c>
      <c r="B15" s="70" t="s">
        <v>233</v>
      </c>
      <c r="C15" s="428">
        <v>44451</v>
      </c>
      <c r="D15" s="429">
        <f>16.3333/24</f>
        <v>0.68055416666666668</v>
      </c>
      <c r="E15" s="70" t="s">
        <v>127</v>
      </c>
      <c r="F15" s="176" t="s">
        <v>394</v>
      </c>
      <c r="G15" s="427" t="str">
        <f>VLOOKUP(+F15,$F$347:$G$378,2,FALSE)</f>
        <v>NFCN</v>
      </c>
      <c r="H15" s="176" t="s">
        <v>399</v>
      </c>
      <c r="I15" s="427" t="str">
        <f>VLOOKUP(+H15,$F$347:$G$378,2,FALSE)</f>
        <v>NFCS</v>
      </c>
      <c r="J15" s="431" t="str">
        <f>F15</f>
        <v>Green Bay</v>
      </c>
      <c r="K15" s="565" t="str">
        <f t="shared" si="1"/>
        <v>New Orleans</v>
      </c>
      <c r="L15" s="443">
        <v>4.5</v>
      </c>
      <c r="M15" s="452">
        <v>50</v>
      </c>
      <c r="N15" s="506" t="str">
        <f>H15</f>
        <v>New Orleans</v>
      </c>
      <c r="O15" s="434">
        <v>38</v>
      </c>
      <c r="P15" s="430" t="str">
        <f t="shared" si="2"/>
        <v>Green Bay</v>
      </c>
      <c r="Q15" s="427">
        <v>3</v>
      </c>
      <c r="R15" s="510" t="str">
        <f t="shared" si="3"/>
        <v>New Orleans</v>
      </c>
      <c r="S15" s="510" t="str">
        <f t="shared" si="4"/>
        <v>Green Bay</v>
      </c>
      <c r="T15" s="436" t="str">
        <f t="shared" si="7"/>
        <v>Green Bay</v>
      </c>
      <c r="U15" s="481" t="str">
        <f t="shared" si="5"/>
        <v>L</v>
      </c>
    </row>
    <row r="16" spans="1:21" s="442" customFormat="1" ht="15.75" customHeight="1" x14ac:dyDescent="0.8">
      <c r="A16" s="427">
        <v>1</v>
      </c>
      <c r="B16" s="70" t="s">
        <v>233</v>
      </c>
      <c r="C16" s="428">
        <v>44451</v>
      </c>
      <c r="D16" s="429">
        <f>16.3333/24</f>
        <v>0.68055416666666668</v>
      </c>
      <c r="E16" s="70" t="s">
        <v>127</v>
      </c>
      <c r="F16" s="176" t="s">
        <v>401</v>
      </c>
      <c r="G16" s="427" t="str">
        <f>VLOOKUP(+F16,$F$347:$G$378,2,FALSE)</f>
        <v>AFCW</v>
      </c>
      <c r="H16" s="176" t="s">
        <v>397</v>
      </c>
      <c r="I16" s="427" t="str">
        <f>VLOOKUP(+H16,$F$347:$G$378,2,FALSE)</f>
        <v>NFCE</v>
      </c>
      <c r="J16" s="431" t="str">
        <f>F16</f>
        <v>Denver</v>
      </c>
      <c r="K16" s="565" t="str">
        <f t="shared" si="1"/>
        <v>NY Giants</v>
      </c>
      <c r="L16" s="443">
        <v>3</v>
      </c>
      <c r="M16" s="452">
        <v>42</v>
      </c>
      <c r="N16" s="506" t="str">
        <f>F16</f>
        <v>Denver</v>
      </c>
      <c r="O16" s="434">
        <v>27</v>
      </c>
      <c r="P16" s="430" t="str">
        <f t="shared" si="2"/>
        <v>NY Giants</v>
      </c>
      <c r="Q16" s="427">
        <v>13</v>
      </c>
      <c r="R16" s="510" t="str">
        <f t="shared" si="3"/>
        <v>Denver</v>
      </c>
      <c r="S16" s="510" t="str">
        <f t="shared" si="4"/>
        <v>NY Giants</v>
      </c>
      <c r="T16" s="436" t="str">
        <f t="shared" si="7"/>
        <v>Denver</v>
      </c>
      <c r="U16" s="481" t="str">
        <f t="shared" si="5"/>
        <v>W</v>
      </c>
    </row>
    <row r="17" spans="1:21" s="442" customFormat="1" ht="15.75" customHeight="1" x14ac:dyDescent="0.8">
      <c r="A17" s="427">
        <v>1</v>
      </c>
      <c r="B17" s="70" t="s">
        <v>233</v>
      </c>
      <c r="C17" s="428">
        <v>44451</v>
      </c>
      <c r="D17" s="429">
        <f>16.3333/24</f>
        <v>0.68055416666666668</v>
      </c>
      <c r="E17" s="70" t="s">
        <v>345</v>
      </c>
      <c r="F17" s="176" t="s">
        <v>388</v>
      </c>
      <c r="G17" s="427" t="str">
        <f>VLOOKUP(+F17,$F$347:$G$378,2,FALSE)</f>
        <v>AFCE</v>
      </c>
      <c r="H17" s="176" t="s">
        <v>373</v>
      </c>
      <c r="I17" s="427" t="str">
        <f>VLOOKUP(+H17,$F$347:$G$378,2,FALSE)</f>
        <v>AFCE</v>
      </c>
      <c r="J17" s="431" t="str">
        <f>H17</f>
        <v>New England</v>
      </c>
      <c r="K17" s="565" t="str">
        <f t="shared" si="1"/>
        <v>Miami</v>
      </c>
      <c r="L17" s="443">
        <v>3</v>
      </c>
      <c r="M17" s="452">
        <v>43.5</v>
      </c>
      <c r="N17" s="506" t="str">
        <f>F17</f>
        <v>Miami</v>
      </c>
      <c r="O17" s="434">
        <v>17</v>
      </c>
      <c r="P17" s="430" t="str">
        <f t="shared" si="2"/>
        <v>New England</v>
      </c>
      <c r="Q17" s="427">
        <v>16</v>
      </c>
      <c r="R17" s="510" t="str">
        <f t="shared" si="3"/>
        <v>Miami</v>
      </c>
      <c r="S17" s="510" t="str">
        <f t="shared" si="4"/>
        <v>New England</v>
      </c>
      <c r="T17" s="436" t="str">
        <f>K17</f>
        <v>Miami</v>
      </c>
      <c r="U17" s="481" t="str">
        <f t="shared" si="5"/>
        <v>W</v>
      </c>
    </row>
    <row r="18" spans="1:21" s="442" customFormat="1" ht="15.75" customHeight="1" x14ac:dyDescent="0.8">
      <c r="A18" s="427">
        <v>1</v>
      </c>
      <c r="B18" s="70" t="s">
        <v>233</v>
      </c>
      <c r="C18" s="428">
        <v>44451</v>
      </c>
      <c r="D18" s="429">
        <f>20.25/24</f>
        <v>0.84375</v>
      </c>
      <c r="E18" s="70" t="s">
        <v>191</v>
      </c>
      <c r="F18" s="176" t="s">
        <v>378</v>
      </c>
      <c r="G18" s="427" t="str">
        <f>VLOOKUP(+F18,$F$347:$G$378,2,FALSE)</f>
        <v>NFCN</v>
      </c>
      <c r="H18" s="176" t="s">
        <v>392</v>
      </c>
      <c r="I18" s="427" t="str">
        <f>VLOOKUP(+H18,$F$347:$G$378,2,FALSE)</f>
        <v>NFCW</v>
      </c>
      <c r="J18" s="431" t="str">
        <f>H18</f>
        <v>LA Rams</v>
      </c>
      <c r="K18" s="565" t="str">
        <f t="shared" si="1"/>
        <v>Chicago</v>
      </c>
      <c r="L18" s="443">
        <v>7.5</v>
      </c>
      <c r="M18" s="452">
        <v>47</v>
      </c>
      <c r="N18" s="506" t="str">
        <f>H18</f>
        <v>LA Rams</v>
      </c>
      <c r="O18" s="434">
        <v>34</v>
      </c>
      <c r="P18" s="430" t="str">
        <f t="shared" si="2"/>
        <v>Chicago</v>
      </c>
      <c r="Q18" s="427">
        <v>14</v>
      </c>
      <c r="R18" s="510" t="str">
        <f t="shared" si="3"/>
        <v>LA Rams</v>
      </c>
      <c r="S18" s="510" t="str">
        <f t="shared" si="4"/>
        <v>Chicago</v>
      </c>
      <c r="T18" s="436" t="str">
        <f>J18</f>
        <v>LA Rams</v>
      </c>
      <c r="U18" s="481" t="str">
        <f t="shared" si="5"/>
        <v>W</v>
      </c>
    </row>
    <row r="19" spans="1:21" s="442" customFormat="1" ht="15.75" customHeight="1" x14ac:dyDescent="0.8">
      <c r="A19" s="427">
        <v>1</v>
      </c>
      <c r="B19" s="70" t="s">
        <v>238</v>
      </c>
      <c r="C19" s="428">
        <v>44452</v>
      </c>
      <c r="D19" s="429">
        <f>20.25/24</f>
        <v>0.84375</v>
      </c>
      <c r="E19" s="70" t="s">
        <v>40</v>
      </c>
      <c r="F19" s="176" t="s">
        <v>380</v>
      </c>
      <c r="G19" s="427" t="str">
        <f>VLOOKUP(+F19,$F$347:$G$378,2,FALSE)</f>
        <v>AFCN</v>
      </c>
      <c r="H19" s="176" t="s">
        <v>336</v>
      </c>
      <c r="I19" s="427" t="str">
        <f>VLOOKUP(+H19,$F$347:$G$378,2,FALSE)</f>
        <v>AFCW</v>
      </c>
      <c r="J19" s="431" t="str">
        <f>F19</f>
        <v>Baltimore</v>
      </c>
      <c r="K19" s="565" t="str">
        <f t="shared" si="1"/>
        <v>Las Vegas</v>
      </c>
      <c r="L19" s="443">
        <v>4.5</v>
      </c>
      <c r="M19" s="452">
        <v>50.5</v>
      </c>
      <c r="N19" s="506" t="str">
        <f>H19</f>
        <v>Las Vegas</v>
      </c>
      <c r="O19" s="434">
        <v>33</v>
      </c>
      <c r="P19" s="430" t="str">
        <f t="shared" si="2"/>
        <v>Baltimore</v>
      </c>
      <c r="Q19" s="427">
        <v>27</v>
      </c>
      <c r="R19" s="510" t="str">
        <f t="shared" si="3"/>
        <v>Las Vegas</v>
      </c>
      <c r="S19" s="510" t="str">
        <f t="shared" si="4"/>
        <v>Baltimore</v>
      </c>
      <c r="T19" s="436" t="str">
        <f>J19</f>
        <v>Baltimore</v>
      </c>
      <c r="U19" s="481" t="str">
        <f t="shared" si="5"/>
        <v>L</v>
      </c>
    </row>
    <row r="20" spans="1:21" s="442" customFormat="1" ht="15.75" customHeight="1" x14ac:dyDescent="0.8">
      <c r="A20" s="427">
        <v>2</v>
      </c>
      <c r="B20" s="70" t="s">
        <v>58</v>
      </c>
      <c r="C20" s="428">
        <v>44455</v>
      </c>
      <c r="D20" s="429">
        <f>20.25/24</f>
        <v>0.84375</v>
      </c>
      <c r="E20" s="70" t="s">
        <v>402</v>
      </c>
      <c r="F20" s="176" t="s">
        <v>397</v>
      </c>
      <c r="G20" s="427" t="str">
        <f>VLOOKUP(+F20,$F$347:$G$378,2,FALSE)</f>
        <v>NFCE</v>
      </c>
      <c r="H20" s="176" t="s">
        <v>98</v>
      </c>
      <c r="I20" s="427" t="str">
        <f>VLOOKUP(+H20,$F$347:$G$378,2,FALSE)</f>
        <v>NFCE</v>
      </c>
      <c r="J20" s="431" t="str">
        <f>H20</f>
        <v>Washington</v>
      </c>
      <c r="K20" s="565" t="str">
        <f t="shared" si="1"/>
        <v>NY Giants</v>
      </c>
      <c r="L20" s="443">
        <v>3</v>
      </c>
      <c r="M20" s="452">
        <v>45</v>
      </c>
      <c r="N20" s="506" t="str">
        <f>H20</f>
        <v>Washington</v>
      </c>
      <c r="O20" s="434">
        <v>30</v>
      </c>
      <c r="P20" s="430" t="str">
        <f t="shared" si="2"/>
        <v>NY Giants</v>
      </c>
      <c r="Q20" s="427">
        <v>29</v>
      </c>
      <c r="R20" s="510" t="str">
        <f t="shared" si="3"/>
        <v>NY Giants</v>
      </c>
      <c r="S20" s="510" t="str">
        <f t="shared" si="4"/>
        <v>Washington</v>
      </c>
      <c r="T20" s="436" t="str">
        <f>J20</f>
        <v>Washington</v>
      </c>
      <c r="U20" s="481" t="str">
        <f t="shared" si="5"/>
        <v>L</v>
      </c>
    </row>
    <row r="21" spans="1:21" s="442" customFormat="1" ht="15.75" customHeight="1" x14ac:dyDescent="0.8">
      <c r="A21" s="70">
        <v>2</v>
      </c>
      <c r="B21" s="70" t="s">
        <v>233</v>
      </c>
      <c r="C21" s="428">
        <v>44458</v>
      </c>
      <c r="D21" s="429">
        <f t="shared" ref="D21:D29" si="8">13/24</f>
        <v>0.54166666666666663</v>
      </c>
      <c r="E21" s="70" t="s">
        <v>127</v>
      </c>
      <c r="F21" s="176" t="s">
        <v>61</v>
      </c>
      <c r="G21" s="427" t="str">
        <f>VLOOKUP(+F21,$F$347:$G$378,2,FALSE)</f>
        <v>AFCN</v>
      </c>
      <c r="H21" s="176" t="s">
        <v>378</v>
      </c>
      <c r="I21" s="427" t="str">
        <f>VLOOKUP(+H21,$F$347:$G$378,2,FALSE)</f>
        <v>NFCN</v>
      </c>
      <c r="J21" s="431" t="str">
        <f>H21</f>
        <v>Chicago</v>
      </c>
      <c r="K21" s="565" t="str">
        <f t="shared" si="1"/>
        <v>Cincinnati</v>
      </c>
      <c r="L21" s="443">
        <v>2.5</v>
      </c>
      <c r="M21" s="452">
        <v>44.5</v>
      </c>
      <c r="N21" s="506" t="str">
        <f>H21</f>
        <v>Chicago</v>
      </c>
      <c r="O21" s="434">
        <v>20</v>
      </c>
      <c r="P21" s="430" t="str">
        <f t="shared" si="2"/>
        <v>Cincinnati</v>
      </c>
      <c r="Q21" s="427">
        <v>17</v>
      </c>
      <c r="R21" s="510" t="str">
        <f t="shared" si="3"/>
        <v>Chicago</v>
      </c>
      <c r="S21" s="510" t="str">
        <f t="shared" si="4"/>
        <v>Cincinnati</v>
      </c>
      <c r="T21" s="436" t="str">
        <f>J21</f>
        <v>Chicago</v>
      </c>
      <c r="U21" s="481" t="str">
        <f t="shared" si="5"/>
        <v>W</v>
      </c>
    </row>
    <row r="22" spans="1:21" s="442" customFormat="1" ht="15.75" customHeight="1" x14ac:dyDescent="0.8">
      <c r="A22" s="70">
        <v>2</v>
      </c>
      <c r="B22" s="70" t="s">
        <v>233</v>
      </c>
      <c r="C22" s="428">
        <v>44458</v>
      </c>
      <c r="D22" s="429">
        <f t="shared" si="8"/>
        <v>0.54166666666666663</v>
      </c>
      <c r="E22" s="70" t="s">
        <v>345</v>
      </c>
      <c r="F22" s="176" t="s">
        <v>186</v>
      </c>
      <c r="G22" s="427" t="str">
        <f>VLOOKUP(+F22,$F$347:$G$378,2,FALSE)</f>
        <v>AFCS</v>
      </c>
      <c r="H22" s="176" t="s">
        <v>382</v>
      </c>
      <c r="I22" s="427" t="str">
        <f>VLOOKUP(+H22,$F$347:$G$378,2,FALSE)</f>
        <v>AFCN</v>
      </c>
      <c r="J22" s="431" t="str">
        <f>H22</f>
        <v>Cleveland</v>
      </c>
      <c r="K22" s="565" t="str">
        <f t="shared" si="1"/>
        <v>Houston</v>
      </c>
      <c r="L22" s="443">
        <v>12.5</v>
      </c>
      <c r="M22" s="452">
        <v>48</v>
      </c>
      <c r="N22" s="506" t="str">
        <f>H22</f>
        <v>Cleveland</v>
      </c>
      <c r="O22" s="434">
        <v>31</v>
      </c>
      <c r="P22" s="430" t="str">
        <f t="shared" si="2"/>
        <v>Houston</v>
      </c>
      <c r="Q22" s="427">
        <v>21</v>
      </c>
      <c r="R22" s="510" t="str">
        <f t="shared" si="3"/>
        <v>Houston</v>
      </c>
      <c r="S22" s="510" t="str">
        <f t="shared" si="4"/>
        <v>Cleveland</v>
      </c>
      <c r="T22" s="436" t="str">
        <f>K22</f>
        <v>Houston</v>
      </c>
      <c r="U22" s="481" t="str">
        <f t="shared" si="5"/>
        <v>W</v>
      </c>
    </row>
    <row r="23" spans="1:21" s="442" customFormat="1" ht="15.75" customHeight="1" x14ac:dyDescent="0.8">
      <c r="A23" s="70">
        <v>2</v>
      </c>
      <c r="B23" s="70" t="s">
        <v>233</v>
      </c>
      <c r="C23" s="428">
        <v>44458</v>
      </c>
      <c r="D23" s="429">
        <f t="shared" si="8"/>
        <v>0.54166666666666663</v>
      </c>
      <c r="E23" s="70" t="s">
        <v>127</v>
      </c>
      <c r="F23" s="176" t="s">
        <v>392</v>
      </c>
      <c r="G23" s="427" t="str">
        <f>VLOOKUP(+F23,$F$347:$G$378,2,FALSE)</f>
        <v>NFCW</v>
      </c>
      <c r="H23" s="176" t="s">
        <v>391</v>
      </c>
      <c r="I23" s="427" t="str">
        <f>VLOOKUP(+H23,$F$347:$G$378,2,FALSE)</f>
        <v>AFCS</v>
      </c>
      <c r="J23" s="431" t="str">
        <f>F23</f>
        <v>LA Rams</v>
      </c>
      <c r="K23" s="565" t="str">
        <f t="shared" si="1"/>
        <v>Indianapolis</v>
      </c>
      <c r="L23" s="443">
        <v>3.5</v>
      </c>
      <c r="M23" s="452">
        <v>48</v>
      </c>
      <c r="N23" s="506" t="str">
        <f>F23</f>
        <v>LA Rams</v>
      </c>
      <c r="O23" s="434">
        <v>27</v>
      </c>
      <c r="P23" s="430" t="str">
        <f t="shared" si="2"/>
        <v>Indianapolis</v>
      </c>
      <c r="Q23" s="427">
        <v>24</v>
      </c>
      <c r="R23" s="510" t="str">
        <f t="shared" si="3"/>
        <v>Indianapolis</v>
      </c>
      <c r="S23" s="510" t="str">
        <f t="shared" si="4"/>
        <v>LA Rams</v>
      </c>
      <c r="T23" s="436" t="str">
        <f>J23</f>
        <v>LA Rams</v>
      </c>
      <c r="U23" s="481" t="str">
        <f t="shared" si="5"/>
        <v>L</v>
      </c>
    </row>
    <row r="24" spans="1:21" s="442" customFormat="1" ht="15.75" customHeight="1" x14ac:dyDescent="0.8">
      <c r="A24" s="70">
        <v>2</v>
      </c>
      <c r="B24" s="70" t="s">
        <v>233</v>
      </c>
      <c r="C24" s="428">
        <v>44458</v>
      </c>
      <c r="D24" s="429">
        <f t="shared" si="8"/>
        <v>0.54166666666666663</v>
      </c>
      <c r="E24" s="70" t="s">
        <v>127</v>
      </c>
      <c r="F24" s="176" t="s">
        <v>74</v>
      </c>
      <c r="G24" s="427" t="str">
        <f>VLOOKUP(+F24,$F$347:$G$378,2,FALSE)</f>
        <v>AFCE</v>
      </c>
      <c r="H24" s="176" t="s">
        <v>388</v>
      </c>
      <c r="I24" s="427" t="str">
        <f>VLOOKUP(+H24,$F$347:$G$378,2,FALSE)</f>
        <v>AFCE</v>
      </c>
      <c r="J24" s="431" t="str">
        <f>F24</f>
        <v>Buffalo</v>
      </c>
      <c r="K24" s="565" t="str">
        <f t="shared" si="1"/>
        <v>Miami</v>
      </c>
      <c r="L24" s="443">
        <v>3</v>
      </c>
      <c r="M24" s="452">
        <v>47.5</v>
      </c>
      <c r="N24" s="506" t="str">
        <f>F24</f>
        <v>Buffalo</v>
      </c>
      <c r="O24" s="434">
        <v>35</v>
      </c>
      <c r="P24" s="430" t="str">
        <f t="shared" si="2"/>
        <v>Miami</v>
      </c>
      <c r="Q24" s="427">
        <v>0</v>
      </c>
      <c r="R24" s="510" t="str">
        <f t="shared" si="3"/>
        <v>Buffalo</v>
      </c>
      <c r="S24" s="510" t="str">
        <f t="shared" si="4"/>
        <v>Miami</v>
      </c>
      <c r="T24" s="436" t="str">
        <f>J24</f>
        <v>Buffalo</v>
      </c>
      <c r="U24" s="481" t="str">
        <f t="shared" si="5"/>
        <v>W</v>
      </c>
    </row>
    <row r="25" spans="1:21" s="442" customFormat="1" ht="15.75" customHeight="1" x14ac:dyDescent="0.8">
      <c r="A25" s="70">
        <v>2</v>
      </c>
      <c r="B25" s="70" t="s">
        <v>233</v>
      </c>
      <c r="C25" s="428">
        <v>44458</v>
      </c>
      <c r="D25" s="429">
        <f t="shared" si="8"/>
        <v>0.54166666666666663</v>
      </c>
      <c r="E25" s="70" t="s">
        <v>345</v>
      </c>
      <c r="F25" s="176" t="s">
        <v>373</v>
      </c>
      <c r="G25" s="427" t="str">
        <f>VLOOKUP(+F25,$F$347:$G$378,2,FALSE)</f>
        <v>AFCE</v>
      </c>
      <c r="H25" s="176" t="s">
        <v>375</v>
      </c>
      <c r="I25" s="427" t="str">
        <f>VLOOKUP(+H25,$F$347:$G$378,2,FALSE)</f>
        <v>AFCE</v>
      </c>
      <c r="J25" s="431" t="str">
        <f>F25</f>
        <v>New England</v>
      </c>
      <c r="K25" s="565" t="str">
        <f t="shared" si="1"/>
        <v>NY Jets</v>
      </c>
      <c r="L25" s="443">
        <v>6</v>
      </c>
      <c r="M25" s="452">
        <v>43</v>
      </c>
      <c r="N25" s="506" t="str">
        <f>F25</f>
        <v>New England</v>
      </c>
      <c r="O25" s="434">
        <v>25</v>
      </c>
      <c r="P25" s="430" t="str">
        <f t="shared" si="2"/>
        <v>NY Jets</v>
      </c>
      <c r="Q25" s="427">
        <v>6</v>
      </c>
      <c r="R25" s="510" t="str">
        <f t="shared" si="3"/>
        <v>New England</v>
      </c>
      <c r="S25" s="510" t="str">
        <f t="shared" si="4"/>
        <v>NY Jets</v>
      </c>
      <c r="T25" s="436" t="str">
        <f>J25</f>
        <v>New England</v>
      </c>
      <c r="U25" s="481" t="str">
        <f t="shared" si="5"/>
        <v>W</v>
      </c>
    </row>
    <row r="26" spans="1:21" s="442" customFormat="1" ht="15.75" customHeight="1" x14ac:dyDescent="0.8">
      <c r="A26" s="70">
        <v>2</v>
      </c>
      <c r="B26" s="70" t="s">
        <v>233</v>
      </c>
      <c r="C26" s="428">
        <v>44458</v>
      </c>
      <c r="D26" s="429">
        <f t="shared" si="8"/>
        <v>0.54166666666666663</v>
      </c>
      <c r="E26" s="70" t="s">
        <v>127</v>
      </c>
      <c r="F26" s="176" t="s">
        <v>396</v>
      </c>
      <c r="G26" s="427" t="str">
        <f>VLOOKUP(+F26,$F$347:$G$378,2,FALSE)</f>
        <v>NFCW</v>
      </c>
      <c r="H26" s="176" t="s">
        <v>389</v>
      </c>
      <c r="I26" s="427" t="str">
        <f>VLOOKUP(+H26,$F$347:$G$378,2,FALSE)</f>
        <v>NFCE</v>
      </c>
      <c r="J26" s="431" t="str">
        <f>F26</f>
        <v>San Francisco</v>
      </c>
      <c r="K26" s="565" t="str">
        <f t="shared" si="1"/>
        <v>Philadelphia</v>
      </c>
      <c r="L26" s="443">
        <v>3</v>
      </c>
      <c r="M26" s="452">
        <v>49.5</v>
      </c>
      <c r="N26" s="506" t="str">
        <f>F26</f>
        <v>San Francisco</v>
      </c>
      <c r="O26" s="434">
        <v>17</v>
      </c>
      <c r="P26" s="430" t="str">
        <f t="shared" si="2"/>
        <v>Philadelphia</v>
      </c>
      <c r="Q26" s="427">
        <v>11</v>
      </c>
      <c r="R26" s="510" t="str">
        <f t="shared" si="3"/>
        <v>San Francisco</v>
      </c>
      <c r="S26" s="510" t="str">
        <f t="shared" si="4"/>
        <v>Philadelphia</v>
      </c>
      <c r="T26" s="436" t="str">
        <f>J26</f>
        <v>San Francisco</v>
      </c>
      <c r="U26" s="481" t="str">
        <f t="shared" si="5"/>
        <v>W</v>
      </c>
    </row>
    <row r="27" spans="1:21" s="442" customFormat="1" ht="15.75" customHeight="1" x14ac:dyDescent="0.8">
      <c r="A27" s="70">
        <v>2</v>
      </c>
      <c r="B27" s="70" t="s">
        <v>233</v>
      </c>
      <c r="C27" s="428">
        <v>44458</v>
      </c>
      <c r="D27" s="429">
        <f t="shared" si="8"/>
        <v>0.54166666666666663</v>
      </c>
      <c r="E27" s="70" t="s">
        <v>345</v>
      </c>
      <c r="F27" s="189" t="s">
        <v>336</v>
      </c>
      <c r="G27" s="427" t="str">
        <f>VLOOKUP(+F27,$F$347:$G$378,2,FALSE)</f>
        <v>AFCW</v>
      </c>
      <c r="H27" s="176" t="s">
        <v>138</v>
      </c>
      <c r="I27" s="427" t="str">
        <f>VLOOKUP(+H27,$F$347:$G$378,2,FALSE)</f>
        <v>AFCN</v>
      </c>
      <c r="J27" s="431" t="str">
        <f>H27</f>
        <v>Pittsburgh</v>
      </c>
      <c r="K27" s="565" t="str">
        <f t="shared" si="1"/>
        <v>Las Vegas</v>
      </c>
      <c r="L27" s="443">
        <v>6</v>
      </c>
      <c r="M27" s="452">
        <v>47</v>
      </c>
      <c r="N27" s="506" t="str">
        <f>F27</f>
        <v>Las Vegas</v>
      </c>
      <c r="O27" s="434">
        <v>26</v>
      </c>
      <c r="P27" s="430" t="str">
        <f t="shared" si="2"/>
        <v>Pittsburgh</v>
      </c>
      <c r="Q27" s="427">
        <v>17</v>
      </c>
      <c r="R27" s="510" t="str">
        <f t="shared" si="3"/>
        <v>Las Vegas</v>
      </c>
      <c r="S27" s="510" t="str">
        <f t="shared" si="4"/>
        <v>Pittsburgh</v>
      </c>
      <c r="T27" s="436" t="str">
        <f>K27</f>
        <v>Las Vegas</v>
      </c>
      <c r="U27" s="481" t="str">
        <f t="shared" si="5"/>
        <v>W</v>
      </c>
    </row>
    <row r="28" spans="1:21" s="442" customFormat="1" ht="15.75" customHeight="1" x14ac:dyDescent="0.8">
      <c r="A28" s="70">
        <v>2</v>
      </c>
      <c r="B28" s="70" t="s">
        <v>233</v>
      </c>
      <c r="C28" s="428">
        <v>44458</v>
      </c>
      <c r="D28" s="429">
        <f t="shared" si="8"/>
        <v>0.54166666666666663</v>
      </c>
      <c r="E28" s="70" t="s">
        <v>127</v>
      </c>
      <c r="F28" s="176" t="s">
        <v>399</v>
      </c>
      <c r="G28" s="427" t="str">
        <f>VLOOKUP(+F28,$F$347:$G$378,2,FALSE)</f>
        <v>NFCS</v>
      </c>
      <c r="H28" s="176" t="s">
        <v>395</v>
      </c>
      <c r="I28" s="427" t="str">
        <f>VLOOKUP(+H28,$F$347:$G$378,2,FALSE)</f>
        <v>NFCS</v>
      </c>
      <c r="J28" s="431" t="str">
        <f>F28</f>
        <v>New Orleans</v>
      </c>
      <c r="K28" s="565" t="str">
        <f t="shared" si="1"/>
        <v>Carolina</v>
      </c>
      <c r="L28" s="443">
        <v>3</v>
      </c>
      <c r="M28" s="452">
        <v>44.5</v>
      </c>
      <c r="N28" s="506" t="str">
        <f>H28</f>
        <v>Carolina</v>
      </c>
      <c r="O28" s="434">
        <v>26</v>
      </c>
      <c r="P28" s="430" t="str">
        <f t="shared" si="2"/>
        <v>New Orleans</v>
      </c>
      <c r="Q28" s="427">
        <v>7</v>
      </c>
      <c r="R28" s="510" t="str">
        <f t="shared" si="3"/>
        <v>Carolina</v>
      </c>
      <c r="S28" s="510" t="str">
        <f t="shared" si="4"/>
        <v>New Orleans</v>
      </c>
      <c r="T28" s="436" t="str">
        <f>K28</f>
        <v>Carolina</v>
      </c>
      <c r="U28" s="481" t="str">
        <f t="shared" si="5"/>
        <v>W</v>
      </c>
    </row>
    <row r="29" spans="1:21" s="442" customFormat="1" ht="15.75" customHeight="1" x14ac:dyDescent="0.8">
      <c r="A29" s="70">
        <v>2</v>
      </c>
      <c r="B29" s="70" t="s">
        <v>233</v>
      </c>
      <c r="C29" s="428">
        <v>44458</v>
      </c>
      <c r="D29" s="429">
        <f t="shared" si="8"/>
        <v>0.54166666666666663</v>
      </c>
      <c r="E29" s="70" t="s">
        <v>345</v>
      </c>
      <c r="F29" s="176" t="s">
        <v>401</v>
      </c>
      <c r="G29" s="427" t="str">
        <f>VLOOKUP(+F29,$F$347:$G$378,2,FALSE)</f>
        <v>AFCW</v>
      </c>
      <c r="H29" s="176" t="s">
        <v>385</v>
      </c>
      <c r="I29" s="427" t="str">
        <f>VLOOKUP(+H29,$F$347:$G$378,2,FALSE)</f>
        <v>AFCS</v>
      </c>
      <c r="J29" s="431" t="str">
        <f>F29</f>
        <v>Denver</v>
      </c>
      <c r="K29" s="565" t="str">
        <f t="shared" si="1"/>
        <v>Jacksonville</v>
      </c>
      <c r="L29" s="443">
        <v>6</v>
      </c>
      <c r="M29" s="452">
        <v>45</v>
      </c>
      <c r="N29" s="506" t="str">
        <f>F29</f>
        <v>Denver</v>
      </c>
      <c r="O29" s="434">
        <v>23</v>
      </c>
      <c r="P29" s="430" t="str">
        <f t="shared" si="2"/>
        <v>Jacksonville</v>
      </c>
      <c r="Q29" s="427">
        <v>13</v>
      </c>
      <c r="R29" s="510" t="str">
        <f t="shared" si="3"/>
        <v>Denver</v>
      </c>
      <c r="S29" s="510" t="str">
        <f t="shared" si="4"/>
        <v>Jacksonville</v>
      </c>
      <c r="T29" s="436" t="str">
        <f>J29</f>
        <v>Denver</v>
      </c>
      <c r="U29" s="481" t="str">
        <f t="shared" si="5"/>
        <v>W</v>
      </c>
    </row>
    <row r="30" spans="1:21" s="442" customFormat="1" ht="15.75" customHeight="1" x14ac:dyDescent="0.8">
      <c r="A30" s="70">
        <v>2</v>
      </c>
      <c r="B30" s="70" t="s">
        <v>233</v>
      </c>
      <c r="C30" s="428">
        <v>44458</v>
      </c>
      <c r="D30" s="429">
        <f>16/24</f>
        <v>0.66666666666666663</v>
      </c>
      <c r="E30" s="70" t="s">
        <v>127</v>
      </c>
      <c r="F30" s="176" t="s">
        <v>76</v>
      </c>
      <c r="G30" s="427" t="str">
        <f>VLOOKUP(+F30,$F$347:$G$378,2,FALSE)</f>
        <v>NFCN</v>
      </c>
      <c r="H30" s="176" t="s">
        <v>211</v>
      </c>
      <c r="I30" s="427" t="str">
        <f>VLOOKUP(+H30,$F$347:$G$378,2,FALSE)</f>
        <v>NFCW</v>
      </c>
      <c r="J30" s="431" t="str">
        <f>H30</f>
        <v>Arizona</v>
      </c>
      <c r="K30" s="565" t="str">
        <f t="shared" si="1"/>
        <v>Minnesota</v>
      </c>
      <c r="L30" s="443">
        <v>3.5</v>
      </c>
      <c r="M30" s="452">
        <v>51</v>
      </c>
      <c r="N30" s="506" t="str">
        <f>H30</f>
        <v>Arizona</v>
      </c>
      <c r="O30" s="434">
        <v>34</v>
      </c>
      <c r="P30" s="430" t="str">
        <f t="shared" si="2"/>
        <v>Minnesota</v>
      </c>
      <c r="Q30" s="427">
        <v>33</v>
      </c>
      <c r="R30" s="510" t="str">
        <f t="shared" si="3"/>
        <v>Minnesota</v>
      </c>
      <c r="S30" s="510" t="str">
        <f t="shared" si="4"/>
        <v>Arizona</v>
      </c>
      <c r="T30" s="436" t="str">
        <f>J30</f>
        <v>Arizona</v>
      </c>
      <c r="U30" s="481" t="str">
        <f t="shared" si="5"/>
        <v>L</v>
      </c>
    </row>
    <row r="31" spans="1:21" s="442" customFormat="1" ht="15.75" customHeight="1" x14ac:dyDescent="0.8">
      <c r="A31" s="70">
        <v>2</v>
      </c>
      <c r="B31" s="70" t="s">
        <v>233</v>
      </c>
      <c r="C31" s="428">
        <v>44458</v>
      </c>
      <c r="D31" s="429">
        <f>16/24</f>
        <v>0.66666666666666663</v>
      </c>
      <c r="E31" s="70" t="s">
        <v>127</v>
      </c>
      <c r="F31" s="176" t="s">
        <v>376</v>
      </c>
      <c r="G31" s="427" t="str">
        <f>VLOOKUP(+F31,$F$347:$G$378,2,FALSE)</f>
        <v>NFCS</v>
      </c>
      <c r="H31" s="176" t="s">
        <v>387</v>
      </c>
      <c r="I31" s="427" t="str">
        <f>VLOOKUP(+H31,$F$347:$G$378,2,FALSE)</f>
        <v>NFCS</v>
      </c>
      <c r="J31" s="431" t="str">
        <f>H31</f>
        <v>Tampa Bay</v>
      </c>
      <c r="K31" s="565" t="str">
        <f t="shared" si="1"/>
        <v>Atlanta</v>
      </c>
      <c r="L31" s="443">
        <v>12.5</v>
      </c>
      <c r="M31" s="452">
        <v>51.5</v>
      </c>
      <c r="N31" s="506" t="str">
        <f>H31</f>
        <v>Tampa Bay</v>
      </c>
      <c r="O31" s="434">
        <v>48</v>
      </c>
      <c r="P31" s="430" t="str">
        <f t="shared" si="2"/>
        <v>Atlanta</v>
      </c>
      <c r="Q31" s="427">
        <v>25</v>
      </c>
      <c r="R31" s="510" t="str">
        <f t="shared" si="3"/>
        <v>Tampa Bay</v>
      </c>
      <c r="S31" s="510" t="str">
        <f t="shared" si="4"/>
        <v>Atlanta</v>
      </c>
      <c r="T31" s="436" t="str">
        <f>K31</f>
        <v>Atlanta</v>
      </c>
      <c r="U31" s="481" t="str">
        <f t="shared" si="5"/>
        <v>L</v>
      </c>
    </row>
    <row r="32" spans="1:21" s="442" customFormat="1" ht="15.75" customHeight="1" x14ac:dyDescent="0.8">
      <c r="A32" s="70">
        <v>2</v>
      </c>
      <c r="B32" s="70" t="s">
        <v>233</v>
      </c>
      <c r="C32" s="428">
        <v>44458</v>
      </c>
      <c r="D32" s="429">
        <f>16.3333/24</f>
        <v>0.68055416666666668</v>
      </c>
      <c r="E32" s="70" t="s">
        <v>345</v>
      </c>
      <c r="F32" s="176" t="s">
        <v>398</v>
      </c>
      <c r="G32" s="427" t="str">
        <f>VLOOKUP(+F32,$F$347:$G$378,2,FALSE)</f>
        <v>NFCE</v>
      </c>
      <c r="H32" s="176" t="s">
        <v>400</v>
      </c>
      <c r="I32" s="427" t="str">
        <f>VLOOKUP(+H32,$F$347:$G$378,2,FALSE)</f>
        <v>AFCW</v>
      </c>
      <c r="J32" s="431" t="str">
        <f>H32</f>
        <v>LA Chargers</v>
      </c>
      <c r="K32" s="565" t="str">
        <f t="shared" si="1"/>
        <v>Dallas</v>
      </c>
      <c r="L32" s="443">
        <v>3.5</v>
      </c>
      <c r="M32" s="452">
        <v>55</v>
      </c>
      <c r="N32" s="506" t="str">
        <f>F32</f>
        <v>Dallas</v>
      </c>
      <c r="O32" s="434">
        <v>20</v>
      </c>
      <c r="P32" s="430" t="str">
        <f t="shared" si="2"/>
        <v>LA Chargers</v>
      </c>
      <c r="Q32" s="427">
        <v>17</v>
      </c>
      <c r="R32" s="510" t="str">
        <f t="shared" si="3"/>
        <v>Dallas</v>
      </c>
      <c r="S32" s="510" t="str">
        <f t="shared" si="4"/>
        <v>LA Chargers</v>
      </c>
      <c r="T32" s="436" t="str">
        <f>J32</f>
        <v>LA Chargers</v>
      </c>
      <c r="U32" s="481" t="str">
        <f t="shared" si="5"/>
        <v>L</v>
      </c>
    </row>
    <row r="33" spans="1:21" s="442" customFormat="1" ht="15.75" customHeight="1" x14ac:dyDescent="0.8">
      <c r="A33" s="70">
        <v>2</v>
      </c>
      <c r="B33" s="70" t="s">
        <v>233</v>
      </c>
      <c r="C33" s="428">
        <v>44458</v>
      </c>
      <c r="D33" s="429">
        <f>16.3333/24</f>
        <v>0.68055416666666668</v>
      </c>
      <c r="E33" s="70" t="s">
        <v>345</v>
      </c>
      <c r="F33" s="176" t="s">
        <v>239</v>
      </c>
      <c r="G33" s="427" t="str">
        <f>VLOOKUP(+F33,$F$347:$G$378,2,FALSE)</f>
        <v>AFCS</v>
      </c>
      <c r="H33" s="176" t="s">
        <v>393</v>
      </c>
      <c r="I33" s="427" t="str">
        <f>VLOOKUP(+H33,$F$347:$G$378,2,FALSE)</f>
        <v>NFCW</v>
      </c>
      <c r="J33" s="431" t="str">
        <f>H33</f>
        <v>Seattle</v>
      </c>
      <c r="K33" s="565" t="str">
        <f t="shared" si="1"/>
        <v>Tennessee</v>
      </c>
      <c r="L33" s="443">
        <v>6.5</v>
      </c>
      <c r="M33" s="452">
        <v>54</v>
      </c>
      <c r="N33" s="506" t="str">
        <f>F33</f>
        <v>Tennessee</v>
      </c>
      <c r="O33" s="434">
        <v>33</v>
      </c>
      <c r="P33" s="430" t="str">
        <f t="shared" si="2"/>
        <v>Seattle</v>
      </c>
      <c r="Q33" s="427">
        <v>30</v>
      </c>
      <c r="R33" s="510" t="str">
        <f t="shared" si="3"/>
        <v>Tennessee</v>
      </c>
      <c r="S33" s="510" t="str">
        <f t="shared" si="4"/>
        <v>Seattle</v>
      </c>
      <c r="T33" s="436" t="str">
        <f>K33</f>
        <v>Tennessee</v>
      </c>
      <c r="U33" s="481" t="str">
        <f t="shared" si="5"/>
        <v>W</v>
      </c>
    </row>
    <row r="34" spans="1:21" s="442" customFormat="1" ht="15.75" customHeight="1" x14ac:dyDescent="0.8">
      <c r="A34" s="70">
        <v>2</v>
      </c>
      <c r="B34" s="70" t="s">
        <v>233</v>
      </c>
      <c r="C34" s="428">
        <v>44458</v>
      </c>
      <c r="D34" s="429">
        <f>20.25/24</f>
        <v>0.84375</v>
      </c>
      <c r="E34" s="70" t="s">
        <v>191</v>
      </c>
      <c r="F34" s="176" t="s">
        <v>371</v>
      </c>
      <c r="G34" s="427" t="str">
        <f>VLOOKUP(+F34,$F$347:$G$378,2,FALSE)</f>
        <v>AFCW</v>
      </c>
      <c r="H34" s="176" t="s">
        <v>380</v>
      </c>
      <c r="I34" s="427" t="str">
        <f>VLOOKUP(+H34,$F$347:$G$378,2,FALSE)</f>
        <v>AFCN</v>
      </c>
      <c r="J34" s="431" t="str">
        <f>F34</f>
        <v>Kansas City</v>
      </c>
      <c r="K34" s="565" t="str">
        <f t="shared" si="1"/>
        <v>Baltimore</v>
      </c>
      <c r="L34" s="443">
        <v>3.5</v>
      </c>
      <c r="M34" s="452">
        <v>54.5</v>
      </c>
      <c r="N34" s="506" t="str">
        <f>H34</f>
        <v>Baltimore</v>
      </c>
      <c r="O34" s="434">
        <v>36</v>
      </c>
      <c r="P34" s="430" t="str">
        <f t="shared" si="2"/>
        <v>Kansas City</v>
      </c>
      <c r="Q34" s="427">
        <v>35</v>
      </c>
      <c r="R34" s="510" t="str">
        <f t="shared" si="3"/>
        <v>Baltimore</v>
      </c>
      <c r="S34" s="510" t="str">
        <f t="shared" si="4"/>
        <v>Kansas City</v>
      </c>
      <c r="T34" s="436" t="str">
        <f>K34</f>
        <v>Baltimore</v>
      </c>
      <c r="U34" s="481" t="str">
        <f t="shared" si="5"/>
        <v>W</v>
      </c>
    </row>
    <row r="35" spans="1:21" s="442" customFormat="1" ht="15.75" customHeight="1" x14ac:dyDescent="0.8">
      <c r="A35" s="70">
        <v>2</v>
      </c>
      <c r="B35" s="70" t="s">
        <v>238</v>
      </c>
      <c r="C35" s="428">
        <v>44459</v>
      </c>
      <c r="D35" s="429">
        <f>20.25/24</f>
        <v>0.84375</v>
      </c>
      <c r="E35" s="70" t="s">
        <v>40</v>
      </c>
      <c r="F35" s="176" t="s">
        <v>384</v>
      </c>
      <c r="G35" s="427" t="str">
        <f>VLOOKUP(+F35,$F$347:$G$378,2,FALSE)</f>
        <v>NFCN</v>
      </c>
      <c r="H35" s="176" t="s">
        <v>394</v>
      </c>
      <c r="I35" s="427" t="str">
        <f>VLOOKUP(+H35,$F$347:$G$378,2,FALSE)</f>
        <v>NFCN</v>
      </c>
      <c r="J35" s="431" t="str">
        <f>H35</f>
        <v>Green Bay</v>
      </c>
      <c r="K35" s="565" t="str">
        <f t="shared" si="1"/>
        <v>Detroit</v>
      </c>
      <c r="L35" s="443">
        <v>11.5</v>
      </c>
      <c r="M35" s="452">
        <v>48</v>
      </c>
      <c r="N35" s="506" t="str">
        <f>H35</f>
        <v>Green Bay</v>
      </c>
      <c r="O35" s="434">
        <v>35</v>
      </c>
      <c r="P35" s="430" t="str">
        <f t="shared" si="2"/>
        <v>Detroit</v>
      </c>
      <c r="Q35" s="427">
        <v>17</v>
      </c>
      <c r="R35" s="510" t="str">
        <f t="shared" si="3"/>
        <v>Green Bay</v>
      </c>
      <c r="S35" s="510" t="str">
        <f t="shared" si="4"/>
        <v>Detroit</v>
      </c>
      <c r="T35" s="436" t="str">
        <f>J35</f>
        <v>Green Bay</v>
      </c>
      <c r="U35" s="481" t="str">
        <f t="shared" si="5"/>
        <v>W</v>
      </c>
    </row>
    <row r="36" spans="1:21" s="442" customFormat="1" ht="15.75" customHeight="1" x14ac:dyDescent="0.8">
      <c r="A36" s="70">
        <v>3</v>
      </c>
      <c r="B36" s="70" t="s">
        <v>58</v>
      </c>
      <c r="C36" s="428">
        <v>44462</v>
      </c>
      <c r="D36" s="429">
        <f>20.25/24</f>
        <v>0.84375</v>
      </c>
      <c r="E36" s="70" t="s">
        <v>402</v>
      </c>
      <c r="F36" s="176" t="s">
        <v>395</v>
      </c>
      <c r="G36" s="427" t="str">
        <f>VLOOKUP(+F36,$F$347:$G$378,2,FALSE)</f>
        <v>NFCS</v>
      </c>
      <c r="H36" s="176" t="s">
        <v>186</v>
      </c>
      <c r="I36" s="427" t="str">
        <f>VLOOKUP(+H36,$F$347:$G$378,2,FALSE)</f>
        <v>AFCS</v>
      </c>
      <c r="J36" s="431" t="str">
        <f>F36</f>
        <v>Carolina</v>
      </c>
      <c r="K36" s="565" t="str">
        <f t="shared" ref="K36:K67" si="9">IF(+J36=H36,F36,H36)</f>
        <v>Houston</v>
      </c>
      <c r="L36" s="443">
        <v>8</v>
      </c>
      <c r="M36" s="452">
        <v>43</v>
      </c>
      <c r="N36" s="506" t="str">
        <f>F36</f>
        <v>Carolina</v>
      </c>
      <c r="O36" s="434">
        <v>24</v>
      </c>
      <c r="P36" s="430" t="str">
        <f t="shared" ref="P36:P68" si="10">IF(N36=F36,H36,F36)</f>
        <v>Houston</v>
      </c>
      <c r="Q36" s="427">
        <v>9</v>
      </c>
      <c r="R36" s="510" t="str">
        <f t="shared" ref="R36:R68" si="11">IF(+N36=K36,+N36,IF(+O36-Q36&lt;L36,+K36,+J36))</f>
        <v>Carolina</v>
      </c>
      <c r="S36" s="510" t="str">
        <f t="shared" ref="S36:S68" si="12">IF(+R36=J36,+K36,+J36)</f>
        <v>Houston</v>
      </c>
      <c r="T36" s="436" t="str">
        <f>J36</f>
        <v>Carolina</v>
      </c>
      <c r="U36" s="481" t="str">
        <f t="shared" ref="U36:U68" si="13">IF($N36=$J36,IF($O36-$Q36=$L36,"T",IF($R36=T36,"W","L")),IF($R36=T36,"W","L"))</f>
        <v>W</v>
      </c>
    </row>
    <row r="37" spans="1:21" s="442" customFormat="1" ht="15.75" customHeight="1" x14ac:dyDescent="0.8">
      <c r="A37" s="70">
        <v>3</v>
      </c>
      <c r="B37" s="70" t="s">
        <v>233</v>
      </c>
      <c r="C37" s="428">
        <v>44465</v>
      </c>
      <c r="D37" s="429">
        <f t="shared" ref="D37:D44" si="14">13/24</f>
        <v>0.54166666666666663</v>
      </c>
      <c r="E37" s="70" t="s">
        <v>127</v>
      </c>
      <c r="F37" s="176" t="s">
        <v>98</v>
      </c>
      <c r="G37" s="427" t="str">
        <f>VLOOKUP(+F37,$F$347:$G$378,2,FALSE)</f>
        <v>NFCE</v>
      </c>
      <c r="H37" s="176" t="s">
        <v>74</v>
      </c>
      <c r="I37" s="427" t="str">
        <f>VLOOKUP(+H37,$F$347:$G$378,2,FALSE)</f>
        <v>AFCE</v>
      </c>
      <c r="J37" s="431" t="str">
        <f>H37</f>
        <v>Buffalo</v>
      </c>
      <c r="K37" s="565" t="str">
        <f t="shared" si="9"/>
        <v>Washington</v>
      </c>
      <c r="L37" s="443">
        <v>7.5</v>
      </c>
      <c r="M37" s="452">
        <v>45.5</v>
      </c>
      <c r="N37" s="506" t="str">
        <f>H37</f>
        <v>Buffalo</v>
      </c>
      <c r="O37" s="434">
        <v>43</v>
      </c>
      <c r="P37" s="430" t="str">
        <f t="shared" si="10"/>
        <v>Washington</v>
      </c>
      <c r="Q37" s="427">
        <v>21</v>
      </c>
      <c r="R37" s="510" t="str">
        <f t="shared" si="11"/>
        <v>Buffalo</v>
      </c>
      <c r="S37" s="510" t="str">
        <f t="shared" si="12"/>
        <v>Washington</v>
      </c>
      <c r="T37" s="436" t="str">
        <f>K37</f>
        <v>Washington</v>
      </c>
      <c r="U37" s="481" t="str">
        <f t="shared" si="13"/>
        <v>L</v>
      </c>
    </row>
    <row r="38" spans="1:21" s="442" customFormat="1" ht="15.75" customHeight="1" x14ac:dyDescent="0.8">
      <c r="A38" s="70">
        <v>3</v>
      </c>
      <c r="B38" s="70" t="s">
        <v>233</v>
      </c>
      <c r="C38" s="428">
        <v>44465</v>
      </c>
      <c r="D38" s="429">
        <f t="shared" si="14"/>
        <v>0.54166666666666663</v>
      </c>
      <c r="E38" s="70" t="s">
        <v>127</v>
      </c>
      <c r="F38" s="176" t="s">
        <v>378</v>
      </c>
      <c r="G38" s="427" t="str">
        <f>VLOOKUP(+F38,$F$347:$G$378,2,FALSE)</f>
        <v>NFCN</v>
      </c>
      <c r="H38" s="176" t="s">
        <v>382</v>
      </c>
      <c r="I38" s="427" t="str">
        <f>VLOOKUP(+H38,$F$347:$G$378,2,FALSE)</f>
        <v>AFCN</v>
      </c>
      <c r="J38" s="431" t="str">
        <f>H38</f>
        <v>Cleveland</v>
      </c>
      <c r="K38" s="565" t="str">
        <f t="shared" si="9"/>
        <v>Chicago</v>
      </c>
      <c r="L38" s="443">
        <v>7</v>
      </c>
      <c r="M38" s="452">
        <v>46</v>
      </c>
      <c r="N38" s="506" t="str">
        <f>H38</f>
        <v>Cleveland</v>
      </c>
      <c r="O38" s="434">
        <v>26</v>
      </c>
      <c r="P38" s="430" t="str">
        <f t="shared" si="10"/>
        <v>Chicago</v>
      </c>
      <c r="Q38" s="427">
        <v>6</v>
      </c>
      <c r="R38" s="510" t="str">
        <f t="shared" si="11"/>
        <v>Cleveland</v>
      </c>
      <c r="S38" s="510" t="str">
        <f t="shared" si="12"/>
        <v>Chicago</v>
      </c>
      <c r="T38" s="436" t="str">
        <f>K38</f>
        <v>Chicago</v>
      </c>
      <c r="U38" s="481" t="str">
        <f t="shared" si="13"/>
        <v>L</v>
      </c>
    </row>
    <row r="39" spans="1:21" s="442" customFormat="1" ht="15.75" customHeight="1" x14ac:dyDescent="0.8">
      <c r="A39" s="70">
        <v>3</v>
      </c>
      <c r="B39" s="70" t="s">
        <v>233</v>
      </c>
      <c r="C39" s="428">
        <v>44465</v>
      </c>
      <c r="D39" s="429">
        <f t="shared" si="14"/>
        <v>0.54166666666666663</v>
      </c>
      <c r="E39" s="70" t="s">
        <v>345</v>
      </c>
      <c r="F39" s="176" t="s">
        <v>380</v>
      </c>
      <c r="G39" s="427" t="str">
        <f>VLOOKUP(+F39,$F$347:$G$378,2,FALSE)</f>
        <v>AFCN</v>
      </c>
      <c r="H39" s="176" t="s">
        <v>384</v>
      </c>
      <c r="I39" s="427" t="str">
        <f>VLOOKUP(+H39,$F$347:$G$378,2,FALSE)</f>
        <v>NFCN</v>
      </c>
      <c r="J39" s="431" t="str">
        <f>F39</f>
        <v>Baltimore</v>
      </c>
      <c r="K39" s="565" t="str">
        <f t="shared" si="9"/>
        <v>Detroit</v>
      </c>
      <c r="L39" s="443">
        <v>8</v>
      </c>
      <c r="M39" s="452">
        <v>49.5</v>
      </c>
      <c r="N39" s="506" t="str">
        <f>F39</f>
        <v>Baltimore</v>
      </c>
      <c r="O39" s="434">
        <v>19</v>
      </c>
      <c r="P39" s="430" t="str">
        <f t="shared" si="10"/>
        <v>Detroit</v>
      </c>
      <c r="Q39" s="427">
        <v>17</v>
      </c>
      <c r="R39" s="510" t="str">
        <f t="shared" si="11"/>
        <v>Detroit</v>
      </c>
      <c r="S39" s="510" t="str">
        <f t="shared" si="12"/>
        <v>Baltimore</v>
      </c>
      <c r="T39" s="436" t="str">
        <f>J39</f>
        <v>Baltimore</v>
      </c>
      <c r="U39" s="481" t="str">
        <f t="shared" si="13"/>
        <v>L</v>
      </c>
    </row>
    <row r="40" spans="1:21" s="442" customFormat="1" ht="15.75" customHeight="1" x14ac:dyDescent="0.8">
      <c r="A40" s="70">
        <v>3</v>
      </c>
      <c r="B40" s="70" t="s">
        <v>233</v>
      </c>
      <c r="C40" s="428">
        <v>44465</v>
      </c>
      <c r="D40" s="429">
        <f t="shared" si="14"/>
        <v>0.54166666666666663</v>
      </c>
      <c r="E40" s="70" t="s">
        <v>345</v>
      </c>
      <c r="F40" s="176" t="s">
        <v>391</v>
      </c>
      <c r="G40" s="427" t="str">
        <f>VLOOKUP(+F40,$F$347:$G$378,2,FALSE)</f>
        <v>AFCS</v>
      </c>
      <c r="H40" s="176" t="s">
        <v>239</v>
      </c>
      <c r="I40" s="427" t="str">
        <f>VLOOKUP(+H40,$F$347:$G$378,2,FALSE)</f>
        <v>AFCS</v>
      </c>
      <c r="J40" s="431" t="str">
        <f>H40</f>
        <v>Tennessee</v>
      </c>
      <c r="K40" s="565" t="str">
        <f t="shared" si="9"/>
        <v>Indianapolis</v>
      </c>
      <c r="L40" s="443">
        <v>5.5</v>
      </c>
      <c r="M40" s="452">
        <v>47.5</v>
      </c>
      <c r="N40" s="506" t="str">
        <f>H40</f>
        <v>Tennessee</v>
      </c>
      <c r="O40" s="434">
        <v>25</v>
      </c>
      <c r="P40" s="430" t="str">
        <f t="shared" si="10"/>
        <v>Indianapolis</v>
      </c>
      <c r="Q40" s="427">
        <v>16</v>
      </c>
      <c r="R40" s="510" t="str">
        <f t="shared" si="11"/>
        <v>Tennessee</v>
      </c>
      <c r="S40" s="510" t="str">
        <f t="shared" si="12"/>
        <v>Indianapolis</v>
      </c>
      <c r="T40" s="436" t="str">
        <f>K40</f>
        <v>Indianapolis</v>
      </c>
      <c r="U40" s="481" t="str">
        <f t="shared" si="13"/>
        <v>L</v>
      </c>
    </row>
    <row r="41" spans="1:21" s="442" customFormat="1" ht="15.75" customHeight="1" x14ac:dyDescent="0.8">
      <c r="A41" s="70">
        <v>3</v>
      </c>
      <c r="B41" s="70" t="s">
        <v>233</v>
      </c>
      <c r="C41" s="428">
        <v>44465</v>
      </c>
      <c r="D41" s="429">
        <f t="shared" si="14"/>
        <v>0.54166666666666663</v>
      </c>
      <c r="E41" s="70" t="s">
        <v>345</v>
      </c>
      <c r="F41" s="176" t="s">
        <v>400</v>
      </c>
      <c r="G41" s="427" t="str">
        <f>VLOOKUP(+F41,$F$347:$G$378,2,FALSE)</f>
        <v>AFCW</v>
      </c>
      <c r="H41" s="176" t="s">
        <v>371</v>
      </c>
      <c r="I41" s="427" t="str">
        <f>VLOOKUP(+H41,$F$347:$G$378,2,FALSE)</f>
        <v>AFCW</v>
      </c>
      <c r="J41" s="431" t="str">
        <f>H41</f>
        <v>Kansas City</v>
      </c>
      <c r="K41" s="565" t="str">
        <f t="shared" si="9"/>
        <v>LA Chargers</v>
      </c>
      <c r="L41" s="443">
        <v>6.5</v>
      </c>
      <c r="M41" s="452">
        <v>55</v>
      </c>
      <c r="N41" s="506" t="str">
        <f>F41</f>
        <v>LA Chargers</v>
      </c>
      <c r="O41" s="434">
        <v>30</v>
      </c>
      <c r="P41" s="430" t="str">
        <f t="shared" si="10"/>
        <v>Kansas City</v>
      </c>
      <c r="Q41" s="427">
        <v>24</v>
      </c>
      <c r="R41" s="510" t="str">
        <f t="shared" si="11"/>
        <v>LA Chargers</v>
      </c>
      <c r="S41" s="510" t="str">
        <f t="shared" si="12"/>
        <v>Kansas City</v>
      </c>
      <c r="T41" s="436" t="str">
        <f>J41</f>
        <v>Kansas City</v>
      </c>
      <c r="U41" s="481" t="str">
        <f t="shared" si="13"/>
        <v>L</v>
      </c>
    </row>
    <row r="42" spans="1:21" s="442" customFormat="1" ht="15.75" customHeight="1" x14ac:dyDescent="0.8">
      <c r="A42" s="70">
        <v>3</v>
      </c>
      <c r="B42" s="70" t="s">
        <v>233</v>
      </c>
      <c r="C42" s="428">
        <v>44465</v>
      </c>
      <c r="D42" s="429">
        <f t="shared" si="14"/>
        <v>0.54166666666666663</v>
      </c>
      <c r="E42" s="70" t="s">
        <v>127</v>
      </c>
      <c r="F42" s="176" t="s">
        <v>399</v>
      </c>
      <c r="G42" s="427" t="str">
        <f>VLOOKUP(+F42,$F$347:$G$378,2,FALSE)</f>
        <v>NFCS</v>
      </c>
      <c r="H42" s="176" t="s">
        <v>373</v>
      </c>
      <c r="I42" s="427" t="str">
        <f>VLOOKUP(+H42,$F$347:$G$378,2,FALSE)</f>
        <v>AFCE</v>
      </c>
      <c r="J42" s="431" t="str">
        <f>H42</f>
        <v>New England</v>
      </c>
      <c r="K42" s="565" t="str">
        <f t="shared" si="9"/>
        <v>New Orleans</v>
      </c>
      <c r="L42" s="443">
        <v>3</v>
      </c>
      <c r="M42" s="452">
        <v>42</v>
      </c>
      <c r="N42" s="506" t="str">
        <f>F42</f>
        <v>New Orleans</v>
      </c>
      <c r="O42" s="434">
        <v>28</v>
      </c>
      <c r="P42" s="430" t="str">
        <f t="shared" si="10"/>
        <v>New England</v>
      </c>
      <c r="Q42" s="427">
        <v>13</v>
      </c>
      <c r="R42" s="510" t="str">
        <f t="shared" si="11"/>
        <v>New Orleans</v>
      </c>
      <c r="S42" s="510" t="str">
        <f t="shared" si="12"/>
        <v>New England</v>
      </c>
      <c r="T42" s="436" t="str">
        <f>K42</f>
        <v>New Orleans</v>
      </c>
      <c r="U42" s="481" t="str">
        <f t="shared" si="13"/>
        <v>W</v>
      </c>
    </row>
    <row r="43" spans="1:21" s="442" customFormat="1" ht="15.75" customHeight="1" x14ac:dyDescent="0.8">
      <c r="A43" s="70">
        <v>3</v>
      </c>
      <c r="B43" s="70" t="s">
        <v>233</v>
      </c>
      <c r="C43" s="428">
        <v>44465</v>
      </c>
      <c r="D43" s="429">
        <f t="shared" si="14"/>
        <v>0.54166666666666663</v>
      </c>
      <c r="E43" s="70" t="s">
        <v>345</v>
      </c>
      <c r="F43" s="176" t="s">
        <v>376</v>
      </c>
      <c r="G43" s="427" t="str">
        <f>VLOOKUP(+F43,$F$347:$G$378,2,FALSE)</f>
        <v>NFCS</v>
      </c>
      <c r="H43" s="176" t="s">
        <v>397</v>
      </c>
      <c r="I43" s="427" t="str">
        <f>VLOOKUP(+H43,$F$347:$G$378,2,FALSE)</f>
        <v>NFCE</v>
      </c>
      <c r="J43" s="431" t="str">
        <f>H43</f>
        <v>NY Giants</v>
      </c>
      <c r="K43" s="565" t="str">
        <f t="shared" si="9"/>
        <v>Atlanta</v>
      </c>
      <c r="L43" s="443">
        <v>3</v>
      </c>
      <c r="M43" s="452">
        <v>47</v>
      </c>
      <c r="N43" s="506" t="str">
        <f>F43</f>
        <v>Atlanta</v>
      </c>
      <c r="O43" s="434">
        <v>17</v>
      </c>
      <c r="P43" s="430" t="str">
        <f t="shared" si="10"/>
        <v>NY Giants</v>
      </c>
      <c r="Q43" s="427">
        <v>14</v>
      </c>
      <c r="R43" s="510" t="str">
        <f t="shared" si="11"/>
        <v>Atlanta</v>
      </c>
      <c r="S43" s="510" t="str">
        <f t="shared" si="12"/>
        <v>NY Giants</v>
      </c>
      <c r="T43" s="436" t="str">
        <f>J43</f>
        <v>NY Giants</v>
      </c>
      <c r="U43" s="481" t="str">
        <f t="shared" si="13"/>
        <v>L</v>
      </c>
    </row>
    <row r="44" spans="1:21" s="442" customFormat="1" ht="15.75" customHeight="1" x14ac:dyDescent="0.8">
      <c r="A44" s="70">
        <v>3</v>
      </c>
      <c r="B44" s="70" t="s">
        <v>233</v>
      </c>
      <c r="C44" s="428">
        <v>44465</v>
      </c>
      <c r="D44" s="429">
        <f t="shared" si="14"/>
        <v>0.54166666666666663</v>
      </c>
      <c r="E44" s="70" t="s">
        <v>127</v>
      </c>
      <c r="F44" s="176" t="s">
        <v>61</v>
      </c>
      <c r="G44" s="427" t="str">
        <f>VLOOKUP(+F44,$F$347:$G$378,2,FALSE)</f>
        <v>AFCN</v>
      </c>
      <c r="H44" s="176" t="s">
        <v>138</v>
      </c>
      <c r="I44" s="427" t="str">
        <f>VLOOKUP(+H44,$F$347:$G$378,2,FALSE)</f>
        <v>AFCN</v>
      </c>
      <c r="J44" s="431" t="str">
        <f>H44</f>
        <v>Pittsburgh</v>
      </c>
      <c r="K44" s="565" t="str">
        <f t="shared" si="9"/>
        <v>Cincinnati</v>
      </c>
      <c r="L44" s="443">
        <v>3</v>
      </c>
      <c r="M44" s="452">
        <v>44.5</v>
      </c>
      <c r="N44" s="506" t="str">
        <f>F44</f>
        <v>Cincinnati</v>
      </c>
      <c r="O44" s="434">
        <v>24</v>
      </c>
      <c r="P44" s="430" t="str">
        <f t="shared" si="10"/>
        <v>Pittsburgh</v>
      </c>
      <c r="Q44" s="427">
        <v>10</v>
      </c>
      <c r="R44" s="510" t="str">
        <f t="shared" si="11"/>
        <v>Cincinnati</v>
      </c>
      <c r="S44" s="510" t="str">
        <f t="shared" si="12"/>
        <v>Pittsburgh</v>
      </c>
      <c r="T44" s="436" t="str">
        <f>K44</f>
        <v>Cincinnati</v>
      </c>
      <c r="U44" s="481" t="str">
        <f t="shared" si="13"/>
        <v>W</v>
      </c>
    </row>
    <row r="45" spans="1:21" s="442" customFormat="1" ht="15.75" customHeight="1" x14ac:dyDescent="0.8">
      <c r="A45" s="70">
        <v>3</v>
      </c>
      <c r="B45" s="70" t="s">
        <v>233</v>
      </c>
      <c r="C45" s="428">
        <v>44465</v>
      </c>
      <c r="D45" s="429">
        <f>16/24</f>
        <v>0.66666666666666663</v>
      </c>
      <c r="E45" s="70" t="s">
        <v>345</v>
      </c>
      <c r="F45" s="176" t="s">
        <v>211</v>
      </c>
      <c r="G45" s="427" t="str">
        <f>VLOOKUP(+F45,$F$347:$G$378,2,FALSE)</f>
        <v>NFCW</v>
      </c>
      <c r="H45" s="176" t="s">
        <v>385</v>
      </c>
      <c r="I45" s="427" t="str">
        <f>VLOOKUP(+H45,$F$347:$G$378,2,FALSE)</f>
        <v>AFCS</v>
      </c>
      <c r="J45" s="431" t="str">
        <f>F45</f>
        <v>Arizona</v>
      </c>
      <c r="K45" s="565" t="str">
        <f t="shared" si="9"/>
        <v>Jacksonville</v>
      </c>
      <c r="L45" s="443">
        <v>7</v>
      </c>
      <c r="M45" s="452">
        <v>52</v>
      </c>
      <c r="N45" s="506" t="str">
        <f>F45</f>
        <v>Arizona</v>
      </c>
      <c r="O45" s="434">
        <v>31</v>
      </c>
      <c r="P45" s="430" t="str">
        <f t="shared" si="10"/>
        <v>Jacksonville</v>
      </c>
      <c r="Q45" s="427">
        <v>19</v>
      </c>
      <c r="R45" s="510" t="str">
        <f t="shared" si="11"/>
        <v>Arizona</v>
      </c>
      <c r="S45" s="510" t="str">
        <f t="shared" si="12"/>
        <v>Jacksonville</v>
      </c>
      <c r="T45" s="436" t="str">
        <f>J45</f>
        <v>Arizona</v>
      </c>
      <c r="U45" s="481" t="str">
        <f t="shared" si="13"/>
        <v>W</v>
      </c>
    </row>
    <row r="46" spans="1:21" s="442" customFormat="1" ht="15.75" customHeight="1" x14ac:dyDescent="0.8">
      <c r="A46" s="70">
        <v>3</v>
      </c>
      <c r="B46" s="70" t="s">
        <v>233</v>
      </c>
      <c r="C46" s="428">
        <v>44465</v>
      </c>
      <c r="D46" s="429">
        <f>16/24</f>
        <v>0.66666666666666663</v>
      </c>
      <c r="E46" s="70" t="s">
        <v>345</v>
      </c>
      <c r="F46" s="176" t="s">
        <v>375</v>
      </c>
      <c r="G46" s="427" t="str">
        <f>VLOOKUP(+F46,$F$347:$G$378,2,FALSE)</f>
        <v>AFCE</v>
      </c>
      <c r="H46" s="176" t="s">
        <v>401</v>
      </c>
      <c r="I46" s="427" t="str">
        <f>VLOOKUP(+H46,$F$347:$G$378,2,FALSE)</f>
        <v>AFCW</v>
      </c>
      <c r="J46" s="431" t="str">
        <f>H46</f>
        <v>Denver</v>
      </c>
      <c r="K46" s="565" t="str">
        <f t="shared" si="9"/>
        <v>NY Jets</v>
      </c>
      <c r="L46" s="443">
        <v>10.5</v>
      </c>
      <c r="M46" s="452">
        <v>41.5</v>
      </c>
      <c r="N46" s="506" t="str">
        <f>H46</f>
        <v>Denver</v>
      </c>
      <c r="O46" s="434">
        <v>26</v>
      </c>
      <c r="P46" s="430" t="str">
        <f t="shared" si="10"/>
        <v>NY Jets</v>
      </c>
      <c r="Q46" s="427">
        <v>0</v>
      </c>
      <c r="R46" s="510" t="str">
        <f t="shared" si="11"/>
        <v>Denver</v>
      </c>
      <c r="S46" s="510" t="str">
        <f t="shared" si="12"/>
        <v>NY Jets</v>
      </c>
      <c r="T46" s="436" t="str">
        <f>J46</f>
        <v>Denver</v>
      </c>
      <c r="U46" s="481" t="str">
        <f t="shared" si="13"/>
        <v>W</v>
      </c>
    </row>
    <row r="47" spans="1:21" s="442" customFormat="1" ht="15.75" customHeight="1" x14ac:dyDescent="0.8">
      <c r="A47" s="70">
        <v>3</v>
      </c>
      <c r="B47" s="70" t="s">
        <v>233</v>
      </c>
      <c r="C47" s="428">
        <v>44465</v>
      </c>
      <c r="D47" s="429">
        <f>16.3333/24</f>
        <v>0.68055416666666668</v>
      </c>
      <c r="E47" s="70" t="s">
        <v>127</v>
      </c>
      <c r="F47" s="176" t="s">
        <v>388</v>
      </c>
      <c r="G47" s="427" t="str">
        <f>VLOOKUP(+F47,$F$347:$G$378,2,FALSE)</f>
        <v>AFCE</v>
      </c>
      <c r="H47" s="176" t="s">
        <v>336</v>
      </c>
      <c r="I47" s="427" t="str">
        <f>VLOOKUP(+H47,$F$347:$G$378,2,FALSE)</f>
        <v>AFCW</v>
      </c>
      <c r="J47" s="431" t="str">
        <f>H47</f>
        <v>Las Vegas</v>
      </c>
      <c r="K47" s="565" t="str">
        <f t="shared" si="9"/>
        <v>Miami</v>
      </c>
      <c r="L47" s="443">
        <v>4</v>
      </c>
      <c r="M47" s="452">
        <v>45.5</v>
      </c>
      <c r="N47" s="506" t="str">
        <f>H47</f>
        <v>Las Vegas</v>
      </c>
      <c r="O47" s="434">
        <v>31</v>
      </c>
      <c r="P47" s="430" t="str">
        <f t="shared" si="10"/>
        <v>Miami</v>
      </c>
      <c r="Q47" s="427">
        <v>28</v>
      </c>
      <c r="R47" s="510" t="str">
        <f t="shared" si="11"/>
        <v>Miami</v>
      </c>
      <c r="S47" s="510" t="str">
        <f t="shared" si="12"/>
        <v>Las Vegas</v>
      </c>
      <c r="T47" s="436" t="str">
        <f>K47</f>
        <v>Miami</v>
      </c>
      <c r="U47" s="481" t="str">
        <f t="shared" si="13"/>
        <v>W</v>
      </c>
    </row>
    <row r="48" spans="1:21" s="442" customFormat="1" ht="15.75" customHeight="1" x14ac:dyDescent="0.8">
      <c r="A48" s="70">
        <v>3</v>
      </c>
      <c r="B48" s="70" t="s">
        <v>233</v>
      </c>
      <c r="C48" s="428">
        <v>44465</v>
      </c>
      <c r="D48" s="429">
        <f>16.3333/24</f>
        <v>0.68055416666666668</v>
      </c>
      <c r="E48" s="70" t="s">
        <v>127</v>
      </c>
      <c r="F48" s="176" t="s">
        <v>393</v>
      </c>
      <c r="G48" s="427" t="str">
        <f>VLOOKUP(+F48,$F$347:$G$378,2,FALSE)</f>
        <v>NFCW</v>
      </c>
      <c r="H48" s="176" t="s">
        <v>76</v>
      </c>
      <c r="I48" s="427" t="str">
        <f>VLOOKUP(+H48,$F$347:$G$378,2,FALSE)</f>
        <v>NFCN</v>
      </c>
      <c r="J48" s="431" t="str">
        <f>F48</f>
        <v>Seattle</v>
      </c>
      <c r="K48" s="565" t="str">
        <f t="shared" si="9"/>
        <v>Minnesota</v>
      </c>
      <c r="L48" s="443">
        <v>1.5</v>
      </c>
      <c r="M48" s="452">
        <v>55.5</v>
      </c>
      <c r="N48" s="506" t="str">
        <f>H48</f>
        <v>Minnesota</v>
      </c>
      <c r="O48" s="434">
        <v>30</v>
      </c>
      <c r="P48" s="430" t="str">
        <f t="shared" si="10"/>
        <v>Seattle</v>
      </c>
      <c r="Q48" s="427">
        <v>17</v>
      </c>
      <c r="R48" s="510" t="str">
        <f t="shared" si="11"/>
        <v>Minnesota</v>
      </c>
      <c r="S48" s="510" t="str">
        <f t="shared" si="12"/>
        <v>Seattle</v>
      </c>
      <c r="T48" s="436" t="str">
        <f>J48</f>
        <v>Seattle</v>
      </c>
      <c r="U48" s="481" t="str">
        <f t="shared" si="13"/>
        <v>L</v>
      </c>
    </row>
    <row r="49" spans="1:21" s="442" customFormat="1" ht="15.75" customHeight="1" x14ac:dyDescent="0.8">
      <c r="A49" s="70">
        <v>3</v>
      </c>
      <c r="B49" s="70" t="s">
        <v>233</v>
      </c>
      <c r="C49" s="428">
        <v>44465</v>
      </c>
      <c r="D49" s="429">
        <f>16.3333/24</f>
        <v>0.68055416666666668</v>
      </c>
      <c r="E49" s="70" t="s">
        <v>127</v>
      </c>
      <c r="F49" s="176" t="s">
        <v>387</v>
      </c>
      <c r="G49" s="427" t="str">
        <f>VLOOKUP(+F49,$F$347:$G$378,2,FALSE)</f>
        <v>NFCS</v>
      </c>
      <c r="H49" s="176" t="s">
        <v>392</v>
      </c>
      <c r="I49" s="427" t="str">
        <f>VLOOKUP(+H49,$F$347:$G$378,2,FALSE)</f>
        <v>NFCW</v>
      </c>
      <c r="J49" s="431" t="str">
        <f>F49</f>
        <v>Tampa Bay</v>
      </c>
      <c r="K49" s="565" t="str">
        <f>IF(+J49=H49,F49,H49)</f>
        <v>LA Rams</v>
      </c>
      <c r="L49" s="443">
        <v>1</v>
      </c>
      <c r="M49" s="452">
        <v>55</v>
      </c>
      <c r="N49" s="506" t="str">
        <f>H49</f>
        <v>LA Rams</v>
      </c>
      <c r="O49" s="434">
        <v>343</v>
      </c>
      <c r="P49" s="430" t="str">
        <f>IF(N49=F49,H49,F49)</f>
        <v>Tampa Bay</v>
      </c>
      <c r="Q49" s="427">
        <v>24</v>
      </c>
      <c r="R49" s="510" t="str">
        <f>IF(+N49=K49,+N49,IF(+O49-Q49&lt;L49,+K49,+J49))</f>
        <v>LA Rams</v>
      </c>
      <c r="S49" s="510" t="str">
        <f>IF(+R49=J49,+K49,+J49)</f>
        <v>Tampa Bay</v>
      </c>
      <c r="T49" s="436" t="str">
        <f>K49</f>
        <v>LA Rams</v>
      </c>
      <c r="U49" s="481" t="str">
        <f>IF($N49=$J49,IF($O49-$Q49=$L49,"T",IF($R49=T49,"W","L")),IF($R49=T49,"W","L"))</f>
        <v>W</v>
      </c>
    </row>
    <row r="50" spans="1:21" s="442" customFormat="1" ht="15.75" customHeight="1" x14ac:dyDescent="0.8">
      <c r="A50" s="70">
        <v>3</v>
      </c>
      <c r="B50" s="70" t="s">
        <v>233</v>
      </c>
      <c r="C50" s="428">
        <v>44465</v>
      </c>
      <c r="D50" s="429">
        <f>20.25/24</f>
        <v>0.84375</v>
      </c>
      <c r="E50" s="70" t="s">
        <v>191</v>
      </c>
      <c r="F50" s="176" t="s">
        <v>394</v>
      </c>
      <c r="G50" s="427" t="str">
        <f>VLOOKUP(+F50,$F$347:$G$378,2,FALSE)</f>
        <v>NFCN</v>
      </c>
      <c r="H50" s="176" t="s">
        <v>396</v>
      </c>
      <c r="I50" s="427" t="str">
        <f>VLOOKUP(+H50,$F$347:$G$378,2,FALSE)</f>
        <v>NFCW</v>
      </c>
      <c r="J50" s="431" t="str">
        <f>H50</f>
        <v>San Francisco</v>
      </c>
      <c r="K50" s="565" t="str">
        <f t="shared" si="9"/>
        <v>Green Bay</v>
      </c>
      <c r="L50" s="443">
        <v>3.5</v>
      </c>
      <c r="M50" s="452">
        <v>50</v>
      </c>
      <c r="N50" s="506" t="str">
        <f>F50</f>
        <v>Green Bay</v>
      </c>
      <c r="O50" s="434">
        <v>30</v>
      </c>
      <c r="P50" s="430" t="str">
        <f t="shared" si="10"/>
        <v>San Francisco</v>
      </c>
      <c r="Q50" s="427">
        <v>28</v>
      </c>
      <c r="R50" s="510" t="str">
        <f t="shared" si="11"/>
        <v>Green Bay</v>
      </c>
      <c r="S50" s="510" t="str">
        <f t="shared" si="12"/>
        <v>San Francisco</v>
      </c>
      <c r="T50" s="436" t="str">
        <f>J50</f>
        <v>San Francisco</v>
      </c>
      <c r="U50" s="481" t="str">
        <f t="shared" si="13"/>
        <v>L</v>
      </c>
    </row>
    <row r="51" spans="1:21" s="442" customFormat="1" ht="15.75" customHeight="1" x14ac:dyDescent="0.8">
      <c r="A51" s="70">
        <v>3</v>
      </c>
      <c r="B51" s="70" t="s">
        <v>238</v>
      </c>
      <c r="C51" s="428">
        <v>44466</v>
      </c>
      <c r="D51" s="429">
        <f>20.25/24</f>
        <v>0.84375</v>
      </c>
      <c r="E51" s="70" t="s">
        <v>40</v>
      </c>
      <c r="F51" s="176" t="s">
        <v>389</v>
      </c>
      <c r="G51" s="427" t="str">
        <f>VLOOKUP(+F51,$F$347:$G$378,2,FALSE)</f>
        <v>NFCE</v>
      </c>
      <c r="H51" s="176" t="s">
        <v>398</v>
      </c>
      <c r="I51" s="427" t="str">
        <f>VLOOKUP(+H51,$F$347:$G$378,2,FALSE)</f>
        <v>NFCE</v>
      </c>
      <c r="J51" s="431" t="str">
        <f>H51</f>
        <v>Dallas</v>
      </c>
      <c r="K51" s="565" t="str">
        <f t="shared" si="9"/>
        <v>Philadelphia</v>
      </c>
      <c r="L51" s="443">
        <v>3.5</v>
      </c>
      <c r="M51" s="452">
        <v>51.5</v>
      </c>
      <c r="N51" s="506" t="str">
        <f>H51</f>
        <v>Dallas</v>
      </c>
      <c r="O51" s="434">
        <v>41</v>
      </c>
      <c r="P51" s="430" t="str">
        <f t="shared" si="10"/>
        <v>Philadelphia</v>
      </c>
      <c r="Q51" s="427">
        <v>21</v>
      </c>
      <c r="R51" s="510" t="str">
        <f t="shared" si="11"/>
        <v>Dallas</v>
      </c>
      <c r="S51" s="510" t="str">
        <f t="shared" si="12"/>
        <v>Philadelphia</v>
      </c>
      <c r="T51" s="436" t="str">
        <f>J51</f>
        <v>Dallas</v>
      </c>
      <c r="U51" s="481" t="str">
        <f t="shared" si="13"/>
        <v>W</v>
      </c>
    </row>
    <row r="52" spans="1:21" s="442" customFormat="1" ht="15.75" customHeight="1" x14ac:dyDescent="0.8">
      <c r="A52" s="70">
        <v>4</v>
      </c>
      <c r="B52" s="70" t="s">
        <v>58</v>
      </c>
      <c r="C52" s="428">
        <v>44469</v>
      </c>
      <c r="D52" s="429">
        <f>20.25/24</f>
        <v>0.84375</v>
      </c>
      <c r="E52" s="70" t="s">
        <v>402</v>
      </c>
      <c r="F52" s="176" t="s">
        <v>385</v>
      </c>
      <c r="G52" s="427" t="str">
        <f>VLOOKUP(+F52,$F$347:$G$378,2,FALSE)</f>
        <v>AFCS</v>
      </c>
      <c r="H52" s="176" t="s">
        <v>61</v>
      </c>
      <c r="I52" s="427" t="str">
        <f>VLOOKUP(+H52,$F$347:$G$378,2,FALSE)</f>
        <v>AFCN</v>
      </c>
      <c r="J52" s="431" t="str">
        <f>H52</f>
        <v>Cincinnati</v>
      </c>
      <c r="K52" s="565" t="str">
        <f t="shared" si="9"/>
        <v>Jacksonville</v>
      </c>
      <c r="L52" s="443">
        <v>7.5</v>
      </c>
      <c r="M52" s="452">
        <v>45.5</v>
      </c>
      <c r="N52" s="506" t="str">
        <f>J52</f>
        <v>Cincinnati</v>
      </c>
      <c r="O52" s="434">
        <v>24</v>
      </c>
      <c r="P52" s="430" t="str">
        <f t="shared" si="10"/>
        <v>Jacksonville</v>
      </c>
      <c r="Q52" s="427">
        <v>21</v>
      </c>
      <c r="R52" s="510" t="str">
        <f t="shared" si="11"/>
        <v>Jacksonville</v>
      </c>
      <c r="S52" s="510" t="str">
        <f t="shared" si="12"/>
        <v>Cincinnati</v>
      </c>
      <c r="T52" s="436" t="str">
        <f>F52</f>
        <v>Jacksonville</v>
      </c>
      <c r="U52" s="481" t="str">
        <f t="shared" si="13"/>
        <v>W</v>
      </c>
    </row>
    <row r="53" spans="1:21" s="442" customFormat="1" ht="15.75" customHeight="1" x14ac:dyDescent="0.8">
      <c r="A53" s="70">
        <v>4</v>
      </c>
      <c r="B53" s="70" t="s">
        <v>233</v>
      </c>
      <c r="C53" s="428">
        <v>44472</v>
      </c>
      <c r="D53" s="429">
        <f t="shared" ref="D53:D61" si="15">13/24</f>
        <v>0.54166666666666663</v>
      </c>
      <c r="E53" s="70" t="s">
        <v>127</v>
      </c>
      <c r="F53" s="176" t="s">
        <v>98</v>
      </c>
      <c r="G53" s="427" t="str">
        <f>VLOOKUP(+F53,$F$347:$G$378,2,FALSE)</f>
        <v>NFCE</v>
      </c>
      <c r="H53" s="176" t="s">
        <v>376</v>
      </c>
      <c r="I53" s="427" t="str">
        <f>VLOOKUP(+H53,$F$347:$G$378,2,FALSE)</f>
        <v>NFCS</v>
      </c>
      <c r="J53" s="431" t="str">
        <f>F53</f>
        <v>Washington</v>
      </c>
      <c r="K53" s="565" t="str">
        <f t="shared" si="9"/>
        <v>Atlanta</v>
      </c>
      <c r="L53" s="443">
        <v>1.5</v>
      </c>
      <c r="M53" s="452">
        <v>48</v>
      </c>
      <c r="N53" s="506" t="str">
        <f>J53</f>
        <v>Washington</v>
      </c>
      <c r="O53" s="434">
        <v>34</v>
      </c>
      <c r="P53" s="430" t="str">
        <f t="shared" si="10"/>
        <v>Atlanta</v>
      </c>
      <c r="Q53" s="427">
        <v>30</v>
      </c>
      <c r="R53" s="510" t="str">
        <f t="shared" si="11"/>
        <v>Washington</v>
      </c>
      <c r="S53" s="510" t="str">
        <f t="shared" si="12"/>
        <v>Atlanta</v>
      </c>
      <c r="T53" s="436" t="str">
        <f>F53</f>
        <v>Washington</v>
      </c>
      <c r="U53" s="481" t="str">
        <f t="shared" si="13"/>
        <v>W</v>
      </c>
    </row>
    <row r="54" spans="1:21" s="442" customFormat="1" ht="15.75" customHeight="1" x14ac:dyDescent="0.8">
      <c r="A54" s="70">
        <v>4</v>
      </c>
      <c r="B54" s="70" t="s">
        <v>233</v>
      </c>
      <c r="C54" s="428">
        <v>44472</v>
      </c>
      <c r="D54" s="429">
        <f t="shared" si="15"/>
        <v>0.54166666666666663</v>
      </c>
      <c r="E54" s="70" t="s">
        <v>345</v>
      </c>
      <c r="F54" s="176" t="s">
        <v>186</v>
      </c>
      <c r="G54" s="427" t="str">
        <f>VLOOKUP(+F54,$F$347:$G$378,2,FALSE)</f>
        <v>AFCS</v>
      </c>
      <c r="H54" s="176" t="s">
        <v>74</v>
      </c>
      <c r="I54" s="427" t="str">
        <f>VLOOKUP(+H54,$F$347:$G$378,2,FALSE)</f>
        <v>AFCE</v>
      </c>
      <c r="J54" s="431" t="str">
        <f>H54</f>
        <v>Buffalo</v>
      </c>
      <c r="K54" s="565" t="str">
        <f t="shared" si="9"/>
        <v>Houston</v>
      </c>
      <c r="L54" s="443">
        <v>16.5</v>
      </c>
      <c r="M54" s="452">
        <v>47</v>
      </c>
      <c r="N54" s="506" t="str">
        <f>J54</f>
        <v>Buffalo</v>
      </c>
      <c r="O54" s="434">
        <v>40</v>
      </c>
      <c r="P54" s="430" t="str">
        <f t="shared" si="10"/>
        <v>Houston</v>
      </c>
      <c r="Q54" s="427">
        <v>0</v>
      </c>
      <c r="R54" s="510" t="str">
        <f t="shared" si="11"/>
        <v>Buffalo</v>
      </c>
      <c r="S54" s="510" t="str">
        <f t="shared" si="12"/>
        <v>Houston</v>
      </c>
      <c r="T54" s="436" t="str">
        <f>F54</f>
        <v>Houston</v>
      </c>
      <c r="U54" s="481" t="str">
        <f t="shared" si="13"/>
        <v>L</v>
      </c>
    </row>
    <row r="55" spans="1:21" s="442" customFormat="1" ht="15.75" customHeight="1" x14ac:dyDescent="0.8">
      <c r="A55" s="70">
        <v>4</v>
      </c>
      <c r="B55" s="70" t="s">
        <v>233</v>
      </c>
      <c r="C55" s="428">
        <v>44472</v>
      </c>
      <c r="D55" s="429">
        <f t="shared" si="15"/>
        <v>0.54166666666666663</v>
      </c>
      <c r="E55" s="70" t="s">
        <v>127</v>
      </c>
      <c r="F55" s="176" t="s">
        <v>384</v>
      </c>
      <c r="G55" s="427" t="str">
        <f>VLOOKUP(+F55,$F$347:$G$378,2,FALSE)</f>
        <v>NFCN</v>
      </c>
      <c r="H55" s="176" t="s">
        <v>378</v>
      </c>
      <c r="I55" s="427" t="str">
        <f>VLOOKUP(+H55,$F$347:$G$378,2,FALSE)</f>
        <v>NFCN</v>
      </c>
      <c r="J55" s="431" t="str">
        <f>H55</f>
        <v>Chicago</v>
      </c>
      <c r="K55" s="565" t="str">
        <f t="shared" si="9"/>
        <v>Detroit</v>
      </c>
      <c r="L55" s="443">
        <v>3</v>
      </c>
      <c r="M55" s="452">
        <v>42.5</v>
      </c>
      <c r="N55" s="506" t="str">
        <f>J55</f>
        <v>Chicago</v>
      </c>
      <c r="O55" s="434">
        <v>24</v>
      </c>
      <c r="P55" s="430" t="str">
        <f t="shared" si="10"/>
        <v>Detroit</v>
      </c>
      <c r="Q55" s="427">
        <v>14</v>
      </c>
      <c r="R55" s="510" t="str">
        <f t="shared" si="11"/>
        <v>Chicago</v>
      </c>
      <c r="S55" s="510" t="str">
        <f t="shared" si="12"/>
        <v>Detroit</v>
      </c>
      <c r="T55" s="436" t="str">
        <f>F55</f>
        <v>Detroit</v>
      </c>
      <c r="U55" s="481" t="str">
        <f t="shared" si="13"/>
        <v>L</v>
      </c>
    </row>
    <row r="56" spans="1:21" s="442" customFormat="1" ht="15.75" customHeight="1" x14ac:dyDescent="0.8">
      <c r="A56" s="70">
        <v>4</v>
      </c>
      <c r="B56" s="70" t="s">
        <v>233</v>
      </c>
      <c r="C56" s="428">
        <v>44472</v>
      </c>
      <c r="D56" s="429">
        <f t="shared" si="15"/>
        <v>0.54166666666666663</v>
      </c>
      <c r="E56" s="70" t="s">
        <v>127</v>
      </c>
      <c r="F56" s="176" t="s">
        <v>395</v>
      </c>
      <c r="G56" s="427" t="str">
        <f>VLOOKUP(+F56,$F$347:$G$378,2,FALSE)</f>
        <v>NFCS</v>
      </c>
      <c r="H56" s="176" t="s">
        <v>398</v>
      </c>
      <c r="I56" s="427" t="str">
        <f>VLOOKUP(+H56,$F$347:$G$378,2,FALSE)</f>
        <v>NFCE</v>
      </c>
      <c r="J56" s="431" t="str">
        <f>H56</f>
        <v>Dallas</v>
      </c>
      <c r="K56" s="565" t="str">
        <f t="shared" si="9"/>
        <v>Carolina</v>
      </c>
      <c r="L56" s="443">
        <v>4.5</v>
      </c>
      <c r="M56" s="452">
        <v>50.5</v>
      </c>
      <c r="N56" s="506" t="str">
        <f>J56</f>
        <v>Dallas</v>
      </c>
      <c r="O56" s="434">
        <v>36</v>
      </c>
      <c r="P56" s="430" t="str">
        <f t="shared" si="10"/>
        <v>Carolina</v>
      </c>
      <c r="Q56" s="427">
        <v>28</v>
      </c>
      <c r="R56" s="510" t="str">
        <f t="shared" si="11"/>
        <v>Dallas</v>
      </c>
      <c r="S56" s="510" t="str">
        <f t="shared" si="12"/>
        <v>Carolina</v>
      </c>
      <c r="T56" s="436" t="str">
        <f>F56</f>
        <v>Carolina</v>
      </c>
      <c r="U56" s="481" t="str">
        <f t="shared" si="13"/>
        <v>L</v>
      </c>
    </row>
    <row r="57" spans="1:21" s="442" customFormat="1" ht="15.75" customHeight="1" x14ac:dyDescent="0.8">
      <c r="A57" s="70">
        <v>4</v>
      </c>
      <c r="B57" s="70" t="s">
        <v>233</v>
      </c>
      <c r="C57" s="428">
        <v>44472</v>
      </c>
      <c r="D57" s="429">
        <f t="shared" si="15"/>
        <v>0.54166666666666663</v>
      </c>
      <c r="E57" s="70" t="s">
        <v>345</v>
      </c>
      <c r="F57" s="176" t="s">
        <v>391</v>
      </c>
      <c r="G57" s="427" t="str">
        <f>VLOOKUP(+F57,$F$347:$G$378,2,FALSE)</f>
        <v>AFCS</v>
      </c>
      <c r="H57" s="176" t="s">
        <v>388</v>
      </c>
      <c r="I57" s="427" t="str">
        <f>VLOOKUP(+H57,$F$347:$G$378,2,FALSE)</f>
        <v>AFCE</v>
      </c>
      <c r="J57" s="431" t="str">
        <f>H57</f>
        <v>Miami</v>
      </c>
      <c r="K57" s="565" t="str">
        <f t="shared" si="9"/>
        <v>Indianapolis</v>
      </c>
      <c r="L57" s="443">
        <v>2</v>
      </c>
      <c r="M57" s="452">
        <v>42.5</v>
      </c>
      <c r="N57" s="506" t="str">
        <f>K57</f>
        <v>Indianapolis</v>
      </c>
      <c r="O57" s="434">
        <v>27</v>
      </c>
      <c r="P57" s="430" t="str">
        <f t="shared" si="10"/>
        <v>Miami</v>
      </c>
      <c r="Q57" s="427">
        <v>17</v>
      </c>
      <c r="R57" s="510" t="str">
        <f t="shared" si="11"/>
        <v>Indianapolis</v>
      </c>
      <c r="S57" s="510" t="str">
        <f t="shared" si="12"/>
        <v>Miami</v>
      </c>
      <c r="T57" s="436" t="str">
        <f>H57</f>
        <v>Miami</v>
      </c>
      <c r="U57" s="481" t="str">
        <f t="shared" si="13"/>
        <v>L</v>
      </c>
    </row>
    <row r="58" spans="1:21" s="442" customFormat="1" ht="15.75" customHeight="1" x14ac:dyDescent="0.8">
      <c r="A58" s="70">
        <v>4</v>
      </c>
      <c r="B58" s="70" t="s">
        <v>233</v>
      </c>
      <c r="C58" s="428">
        <v>44472</v>
      </c>
      <c r="D58" s="429">
        <f t="shared" si="15"/>
        <v>0.54166666666666663</v>
      </c>
      <c r="E58" s="70" t="s">
        <v>345</v>
      </c>
      <c r="F58" s="176" t="s">
        <v>382</v>
      </c>
      <c r="G58" s="427" t="str">
        <f>VLOOKUP(+F58,$F$347:$G$378,2,FALSE)</f>
        <v>AFCN</v>
      </c>
      <c r="H58" s="176" t="s">
        <v>76</v>
      </c>
      <c r="I58" s="427" t="str">
        <f>VLOOKUP(+H58,$F$347:$G$378,2,FALSE)</f>
        <v>NFCN</v>
      </c>
      <c r="J58" s="431" t="str">
        <f>F58</f>
        <v>Cleveland</v>
      </c>
      <c r="K58" s="565" t="str">
        <f t="shared" si="9"/>
        <v>Minnesota</v>
      </c>
      <c r="L58" s="443">
        <v>2</v>
      </c>
      <c r="M58" s="452">
        <v>51.5</v>
      </c>
      <c r="N58" s="506" t="str">
        <f>J58</f>
        <v>Cleveland</v>
      </c>
      <c r="O58" s="434">
        <v>14</v>
      </c>
      <c r="P58" s="430" t="str">
        <f t="shared" si="10"/>
        <v>Minnesota</v>
      </c>
      <c r="Q58" s="427">
        <v>7</v>
      </c>
      <c r="R58" s="510" t="str">
        <f t="shared" si="11"/>
        <v>Cleveland</v>
      </c>
      <c r="S58" s="510" t="str">
        <f t="shared" si="12"/>
        <v>Minnesota</v>
      </c>
      <c r="T58" s="436" t="str">
        <f>F58</f>
        <v>Cleveland</v>
      </c>
      <c r="U58" s="481" t="str">
        <f t="shared" si="13"/>
        <v>W</v>
      </c>
    </row>
    <row r="59" spans="1:21" s="442" customFormat="1" ht="15.75" customHeight="1" x14ac:dyDescent="0.8">
      <c r="A59" s="70">
        <v>4</v>
      </c>
      <c r="B59" s="70" t="s">
        <v>233</v>
      </c>
      <c r="C59" s="428">
        <v>44472</v>
      </c>
      <c r="D59" s="429">
        <f t="shared" si="15"/>
        <v>0.54166666666666663</v>
      </c>
      <c r="E59" s="70" t="s">
        <v>127</v>
      </c>
      <c r="F59" s="176" t="s">
        <v>397</v>
      </c>
      <c r="G59" s="427" t="str">
        <f>VLOOKUP(+F59,$F$347:$G$378,2,FALSE)</f>
        <v>NFCE</v>
      </c>
      <c r="H59" s="176" t="s">
        <v>399</v>
      </c>
      <c r="I59" s="427" t="str">
        <f>VLOOKUP(+H59,$F$347:$G$378,2,FALSE)</f>
        <v>NFCS</v>
      </c>
      <c r="J59" s="431" t="str">
        <f>H59</f>
        <v>New Orleans</v>
      </c>
      <c r="K59" s="565" t="str">
        <f t="shared" si="9"/>
        <v>NY Giants</v>
      </c>
      <c r="L59" s="443">
        <v>7.5</v>
      </c>
      <c r="M59" s="452">
        <v>42</v>
      </c>
      <c r="N59" s="506" t="str">
        <f>K59</f>
        <v>NY Giants</v>
      </c>
      <c r="O59" s="434">
        <v>27</v>
      </c>
      <c r="P59" s="430" t="str">
        <f t="shared" si="10"/>
        <v>New Orleans</v>
      </c>
      <c r="Q59" s="427">
        <v>17</v>
      </c>
      <c r="R59" s="510" t="str">
        <f t="shared" si="11"/>
        <v>NY Giants</v>
      </c>
      <c r="S59" s="510" t="str">
        <f t="shared" si="12"/>
        <v>New Orleans</v>
      </c>
      <c r="T59" s="436" t="str">
        <f>F59</f>
        <v>NY Giants</v>
      </c>
      <c r="U59" s="481" t="str">
        <f t="shared" si="13"/>
        <v>W</v>
      </c>
    </row>
    <row r="60" spans="1:21" s="442" customFormat="1" ht="15.75" customHeight="1" x14ac:dyDescent="0.8">
      <c r="A60" s="70">
        <v>4</v>
      </c>
      <c r="B60" s="70" t="s">
        <v>233</v>
      </c>
      <c r="C60" s="428">
        <v>44472</v>
      </c>
      <c r="D60" s="429">
        <f t="shared" si="15"/>
        <v>0.54166666666666663</v>
      </c>
      <c r="E60" s="70" t="s">
        <v>345</v>
      </c>
      <c r="F60" s="176" t="s">
        <v>239</v>
      </c>
      <c r="G60" s="427" t="str">
        <f>VLOOKUP(+F60,$F$347:$G$378,2,FALSE)</f>
        <v>AFCS</v>
      </c>
      <c r="H60" s="176" t="s">
        <v>375</v>
      </c>
      <c r="I60" s="427" t="str">
        <f>VLOOKUP(+H60,$F$347:$G$378,2,FALSE)</f>
        <v>AFCE</v>
      </c>
      <c r="J60" s="431" t="str">
        <f>F60</f>
        <v>Tennessee</v>
      </c>
      <c r="K60" s="565" t="str">
        <f t="shared" si="9"/>
        <v>NY Jets</v>
      </c>
      <c r="L60" s="443">
        <v>7</v>
      </c>
      <c r="M60" s="452">
        <v>44.4</v>
      </c>
      <c r="N60" s="506" t="str">
        <f>K60</f>
        <v>NY Jets</v>
      </c>
      <c r="O60" s="434">
        <v>27</v>
      </c>
      <c r="P60" s="430" t="str">
        <f t="shared" si="10"/>
        <v>Tennessee</v>
      </c>
      <c r="Q60" s="427">
        <v>24</v>
      </c>
      <c r="R60" s="510" t="str">
        <f t="shared" si="11"/>
        <v>NY Jets</v>
      </c>
      <c r="S60" s="510" t="str">
        <f t="shared" si="12"/>
        <v>Tennessee</v>
      </c>
      <c r="T60" s="436" t="str">
        <f>H60</f>
        <v>NY Jets</v>
      </c>
      <c r="U60" s="481" t="str">
        <f t="shared" si="13"/>
        <v>W</v>
      </c>
    </row>
    <row r="61" spans="1:21" s="442" customFormat="1" ht="15.75" customHeight="1" x14ac:dyDescent="0.8">
      <c r="A61" s="70">
        <v>4</v>
      </c>
      <c r="B61" s="70" t="s">
        <v>233</v>
      </c>
      <c r="C61" s="428">
        <v>44472</v>
      </c>
      <c r="D61" s="429">
        <f t="shared" si="15"/>
        <v>0.54166666666666663</v>
      </c>
      <c r="E61" s="70" t="s">
        <v>345</v>
      </c>
      <c r="F61" s="176" t="s">
        <v>371</v>
      </c>
      <c r="G61" s="427" t="str">
        <f>VLOOKUP(+F61,$F$347:$G$378,2,FALSE)</f>
        <v>AFCW</v>
      </c>
      <c r="H61" s="176" t="s">
        <v>389</v>
      </c>
      <c r="I61" s="427" t="str">
        <f>VLOOKUP(+H61,$F$347:$G$378,2,FALSE)</f>
        <v>NFCE</v>
      </c>
      <c r="J61" s="431" t="str">
        <f>F61</f>
        <v>Kansas City</v>
      </c>
      <c r="K61" s="565" t="str">
        <f t="shared" si="9"/>
        <v>Philadelphia</v>
      </c>
      <c r="L61" s="443">
        <v>7</v>
      </c>
      <c r="M61" s="452">
        <v>54.5</v>
      </c>
      <c r="N61" s="506" t="str">
        <f>J61</f>
        <v>Kansas City</v>
      </c>
      <c r="O61" s="434">
        <v>42</v>
      </c>
      <c r="P61" s="430" t="str">
        <f t="shared" si="10"/>
        <v>Philadelphia</v>
      </c>
      <c r="Q61" s="427">
        <v>30</v>
      </c>
      <c r="R61" s="510" t="str">
        <f t="shared" si="11"/>
        <v>Kansas City</v>
      </c>
      <c r="S61" s="510" t="str">
        <f t="shared" si="12"/>
        <v>Philadelphia</v>
      </c>
      <c r="T61" s="436" t="str">
        <f>F61</f>
        <v>Kansas City</v>
      </c>
      <c r="U61" s="481" t="str">
        <f t="shared" si="13"/>
        <v>W</v>
      </c>
    </row>
    <row r="62" spans="1:21" s="442" customFormat="1" ht="15.75" customHeight="1" x14ac:dyDescent="0.8">
      <c r="A62" s="70">
        <v>4</v>
      </c>
      <c r="B62" s="70" t="s">
        <v>233</v>
      </c>
      <c r="C62" s="428">
        <v>44472</v>
      </c>
      <c r="D62" s="429">
        <f>16/24</f>
        <v>0.66666666666666663</v>
      </c>
      <c r="E62" s="70" t="s">
        <v>127</v>
      </c>
      <c r="F62" s="176" t="s">
        <v>211</v>
      </c>
      <c r="G62" s="427" t="str">
        <f>VLOOKUP(+F62,$F$347:$G$378,2,FALSE)</f>
        <v>NFCW</v>
      </c>
      <c r="H62" s="176" t="s">
        <v>392</v>
      </c>
      <c r="I62" s="427" t="str">
        <f>VLOOKUP(+H62,$F$347:$G$378,2,FALSE)</f>
        <v>NFCW</v>
      </c>
      <c r="J62" s="431" t="str">
        <f>H62</f>
        <v>LA Rams</v>
      </c>
      <c r="K62" s="565" t="str">
        <f t="shared" si="9"/>
        <v>Arizona</v>
      </c>
      <c r="L62" s="443">
        <v>4.5</v>
      </c>
      <c r="M62" s="452">
        <v>54.5</v>
      </c>
      <c r="N62" s="506" t="str">
        <f>K62</f>
        <v>Arizona</v>
      </c>
      <c r="O62" s="434">
        <v>37</v>
      </c>
      <c r="P62" s="430" t="str">
        <f t="shared" si="10"/>
        <v>LA Rams</v>
      </c>
      <c r="Q62" s="427">
        <v>20</v>
      </c>
      <c r="R62" s="510" t="str">
        <f t="shared" si="11"/>
        <v>Arizona</v>
      </c>
      <c r="S62" s="510" t="str">
        <f t="shared" si="12"/>
        <v>LA Rams</v>
      </c>
      <c r="T62" s="436" t="str">
        <f>H62</f>
        <v>LA Rams</v>
      </c>
      <c r="U62" s="481" t="str">
        <f t="shared" si="13"/>
        <v>L</v>
      </c>
    </row>
    <row r="63" spans="1:21" s="442" customFormat="1" ht="15.75" customHeight="1" x14ac:dyDescent="0.8">
      <c r="A63" s="70">
        <v>4</v>
      </c>
      <c r="B63" s="70" t="s">
        <v>233</v>
      </c>
      <c r="C63" s="428">
        <v>44472</v>
      </c>
      <c r="D63" s="429">
        <f>16/24</f>
        <v>0.66666666666666663</v>
      </c>
      <c r="E63" s="70" t="s">
        <v>127</v>
      </c>
      <c r="F63" s="176" t="s">
        <v>393</v>
      </c>
      <c r="G63" s="427" t="str">
        <f>VLOOKUP(+F63,$F$347:$G$378,2,FALSE)</f>
        <v>NFCW</v>
      </c>
      <c r="H63" s="176" t="s">
        <v>396</v>
      </c>
      <c r="I63" s="427" t="str">
        <f>VLOOKUP(+H63,$F$347:$G$378,2,FALSE)</f>
        <v>NFCW</v>
      </c>
      <c r="J63" s="431" t="str">
        <f>H63</f>
        <v>San Francisco</v>
      </c>
      <c r="K63" s="565" t="str">
        <f t="shared" si="9"/>
        <v>Seattle</v>
      </c>
      <c r="L63" s="443">
        <v>3</v>
      </c>
      <c r="M63" s="452">
        <v>52</v>
      </c>
      <c r="N63" s="506" t="str">
        <f>K63</f>
        <v>Seattle</v>
      </c>
      <c r="O63" s="434">
        <v>28</v>
      </c>
      <c r="P63" s="430" t="str">
        <f t="shared" si="10"/>
        <v>San Francisco</v>
      </c>
      <c r="Q63" s="427">
        <v>21</v>
      </c>
      <c r="R63" s="510" t="str">
        <f t="shared" si="11"/>
        <v>Seattle</v>
      </c>
      <c r="S63" s="510" t="str">
        <f t="shared" si="12"/>
        <v>San Francisco</v>
      </c>
      <c r="T63" s="436" t="str">
        <f>H63</f>
        <v>San Francisco</v>
      </c>
      <c r="U63" s="481" t="str">
        <f t="shared" si="13"/>
        <v>L</v>
      </c>
    </row>
    <row r="64" spans="1:21" s="442" customFormat="1" ht="15.75" customHeight="1" x14ac:dyDescent="0.8">
      <c r="A64" s="70">
        <v>4</v>
      </c>
      <c r="B64" s="70" t="s">
        <v>233</v>
      </c>
      <c r="C64" s="428">
        <v>44472</v>
      </c>
      <c r="D64" s="429">
        <f>16.3333/24</f>
        <v>0.68055416666666668</v>
      </c>
      <c r="E64" s="70" t="s">
        <v>345</v>
      </c>
      <c r="F64" s="176" t="s">
        <v>380</v>
      </c>
      <c r="G64" s="427" t="str">
        <f>VLOOKUP(+F64,$F$347:$G$378,2,FALSE)</f>
        <v>AFCN</v>
      </c>
      <c r="H64" s="176" t="s">
        <v>401</v>
      </c>
      <c r="I64" s="427" t="str">
        <f>VLOOKUP(+H64,$F$347:$G$378,2,FALSE)</f>
        <v>AFCW</v>
      </c>
      <c r="J64" s="431" t="str">
        <f>H64</f>
        <v>Denver</v>
      </c>
      <c r="K64" s="565" t="str">
        <f t="shared" si="9"/>
        <v>Baltimore</v>
      </c>
      <c r="L64" s="443">
        <v>1</v>
      </c>
      <c r="M64" s="452">
        <v>45</v>
      </c>
      <c r="N64" s="506" t="str">
        <f>K64</f>
        <v>Baltimore</v>
      </c>
      <c r="O64" s="434">
        <v>23</v>
      </c>
      <c r="P64" s="430" t="str">
        <f t="shared" si="10"/>
        <v>Denver</v>
      </c>
      <c r="Q64" s="427">
        <v>7</v>
      </c>
      <c r="R64" s="510" t="str">
        <f t="shared" si="11"/>
        <v>Baltimore</v>
      </c>
      <c r="S64" s="510" t="str">
        <f t="shared" si="12"/>
        <v>Denver</v>
      </c>
      <c r="T64" s="436" t="str">
        <f>H64</f>
        <v>Denver</v>
      </c>
      <c r="U64" s="481" t="str">
        <f t="shared" si="13"/>
        <v>L</v>
      </c>
    </row>
    <row r="65" spans="1:21" s="442" customFormat="1" ht="15.75" customHeight="1" x14ac:dyDescent="0.8">
      <c r="A65" s="70">
        <v>4</v>
      </c>
      <c r="B65" s="70" t="s">
        <v>233</v>
      </c>
      <c r="C65" s="428">
        <v>44472</v>
      </c>
      <c r="D65" s="429">
        <f>16.3333/24</f>
        <v>0.68055416666666668</v>
      </c>
      <c r="E65" s="70" t="s">
        <v>345</v>
      </c>
      <c r="F65" s="176" t="s">
        <v>138</v>
      </c>
      <c r="G65" s="427" t="str">
        <f>VLOOKUP(+F65,$F$347:$G$378,2,FALSE)</f>
        <v>AFCN</v>
      </c>
      <c r="H65" s="176" t="s">
        <v>394</v>
      </c>
      <c r="I65" s="427" t="str">
        <f>VLOOKUP(+H65,$F$347:$G$378,2,FALSE)</f>
        <v>NFCN</v>
      </c>
      <c r="J65" s="431" t="str">
        <f>H65</f>
        <v>Green Bay</v>
      </c>
      <c r="K65" s="565" t="str">
        <f t="shared" si="9"/>
        <v>Pittsburgh</v>
      </c>
      <c r="L65" s="443">
        <v>6.5</v>
      </c>
      <c r="M65" s="452">
        <v>45.5</v>
      </c>
      <c r="N65" s="506" t="str">
        <f>J65</f>
        <v>Green Bay</v>
      </c>
      <c r="O65" s="434">
        <v>27</v>
      </c>
      <c r="P65" s="430" t="str">
        <f t="shared" si="10"/>
        <v>Pittsburgh</v>
      </c>
      <c r="Q65" s="427">
        <v>17</v>
      </c>
      <c r="R65" s="510" t="str">
        <f t="shared" si="11"/>
        <v>Green Bay</v>
      </c>
      <c r="S65" s="510" t="str">
        <f t="shared" si="12"/>
        <v>Pittsburgh</v>
      </c>
      <c r="T65" s="436" t="str">
        <f>H65</f>
        <v>Green Bay</v>
      </c>
      <c r="U65" s="481" t="str">
        <f t="shared" si="13"/>
        <v>W</v>
      </c>
    </row>
    <row r="66" spans="1:21" s="442" customFormat="1" ht="15.75" customHeight="1" x14ac:dyDescent="0.8">
      <c r="A66" s="70">
        <v>4</v>
      </c>
      <c r="B66" s="70" t="s">
        <v>233</v>
      </c>
      <c r="C66" s="428">
        <v>44472</v>
      </c>
      <c r="D66" s="429">
        <f>20.25/24</f>
        <v>0.84375</v>
      </c>
      <c r="E66" s="70" t="s">
        <v>191</v>
      </c>
      <c r="F66" s="176" t="s">
        <v>387</v>
      </c>
      <c r="G66" s="427" t="str">
        <f>VLOOKUP(+F66,$F$347:$G$378,2,FALSE)</f>
        <v>NFCS</v>
      </c>
      <c r="H66" s="176" t="s">
        <v>373</v>
      </c>
      <c r="I66" s="427" t="str">
        <f>VLOOKUP(+H66,$F$347:$G$378,2,FALSE)</f>
        <v>AFCE</v>
      </c>
      <c r="J66" s="431" t="str">
        <f>F66</f>
        <v>Tampa Bay</v>
      </c>
      <c r="K66" s="565" t="str">
        <f t="shared" si="9"/>
        <v>New England</v>
      </c>
      <c r="L66" s="443">
        <v>6.5</v>
      </c>
      <c r="M66" s="452">
        <v>49</v>
      </c>
      <c r="N66" s="506" t="str">
        <f>J66</f>
        <v>Tampa Bay</v>
      </c>
      <c r="O66" s="434">
        <v>19</v>
      </c>
      <c r="P66" s="430" t="str">
        <f t="shared" si="10"/>
        <v>New England</v>
      </c>
      <c r="Q66" s="427">
        <v>17</v>
      </c>
      <c r="R66" s="510" t="str">
        <f t="shared" si="11"/>
        <v>New England</v>
      </c>
      <c r="S66" s="510" t="str">
        <f t="shared" si="12"/>
        <v>Tampa Bay</v>
      </c>
      <c r="T66" s="436" t="str">
        <f>F66</f>
        <v>Tampa Bay</v>
      </c>
      <c r="U66" s="481" t="str">
        <f t="shared" si="13"/>
        <v>L</v>
      </c>
    </row>
    <row r="67" spans="1:21" s="442" customFormat="1" ht="15.75" customHeight="1" x14ac:dyDescent="0.8">
      <c r="A67" s="70">
        <v>4</v>
      </c>
      <c r="B67" s="70" t="s">
        <v>238</v>
      </c>
      <c r="C67" s="428">
        <v>44473</v>
      </c>
      <c r="D67" s="429">
        <f>20.25/24</f>
        <v>0.84375</v>
      </c>
      <c r="E67" s="70" t="s">
        <v>40</v>
      </c>
      <c r="F67" s="176" t="s">
        <v>336</v>
      </c>
      <c r="G67" s="427" t="str">
        <f>VLOOKUP(+F67,$F$347:$G$378,2,FALSE)</f>
        <v>AFCW</v>
      </c>
      <c r="H67" s="176" t="s">
        <v>400</v>
      </c>
      <c r="I67" s="427" t="str">
        <f>VLOOKUP(+H67,$F$347:$G$378,2,FALSE)</f>
        <v>AFCW</v>
      </c>
      <c r="J67" s="431" t="str">
        <f>H67</f>
        <v>LA Chargers</v>
      </c>
      <c r="K67" s="565" t="str">
        <f t="shared" si="9"/>
        <v>Las Vegas</v>
      </c>
      <c r="L67" s="443">
        <v>3.5</v>
      </c>
      <c r="M67" s="452">
        <v>52.5</v>
      </c>
      <c r="N67" s="506" t="str">
        <f>J67</f>
        <v>LA Chargers</v>
      </c>
      <c r="O67" s="434">
        <v>28</v>
      </c>
      <c r="P67" s="430" t="str">
        <f t="shared" si="10"/>
        <v>Las Vegas</v>
      </c>
      <c r="Q67" s="427">
        <v>14</v>
      </c>
      <c r="R67" s="510" t="str">
        <f t="shared" si="11"/>
        <v>LA Chargers</v>
      </c>
      <c r="S67" s="510" t="str">
        <f t="shared" si="12"/>
        <v>Las Vegas</v>
      </c>
      <c r="T67" s="436" t="str">
        <f>H67</f>
        <v>LA Chargers</v>
      </c>
      <c r="U67" s="481" t="str">
        <f t="shared" si="13"/>
        <v>W</v>
      </c>
    </row>
    <row r="68" spans="1:21" s="442" customFormat="1" ht="15.75" customHeight="1" x14ac:dyDescent="0.8">
      <c r="A68" s="427">
        <v>5</v>
      </c>
      <c r="B68" s="70" t="s">
        <v>58</v>
      </c>
      <c r="C68" s="428">
        <f t="shared" ref="C68:C79" si="16">+C52+7</f>
        <v>44476</v>
      </c>
      <c r="D68" s="429">
        <f>20.25/24</f>
        <v>0.84375</v>
      </c>
      <c r="E68" s="70" t="s">
        <v>127</v>
      </c>
      <c r="F68" s="176" t="s">
        <v>392</v>
      </c>
      <c r="G68" s="427" t="str">
        <f>VLOOKUP(+F68,$F$347:$G$378,2,FALSE)</f>
        <v>NFCW</v>
      </c>
      <c r="H68" s="176" t="s">
        <v>393</v>
      </c>
      <c r="I68" s="427" t="str">
        <f>VLOOKUP(+H68,$F$347:$G$378,2,FALSE)</f>
        <v>NFCW</v>
      </c>
      <c r="J68" s="431" t="str">
        <f>F68</f>
        <v>LA Rams</v>
      </c>
      <c r="K68" s="565" t="str">
        <f t="shared" ref="K68:K100" si="17">IF(+J68=H68,F68,H68)</f>
        <v>Seattle</v>
      </c>
      <c r="L68" s="443">
        <v>2.5</v>
      </c>
      <c r="M68" s="452">
        <v>54.5</v>
      </c>
      <c r="N68" s="506" t="str">
        <f>F68</f>
        <v>LA Rams</v>
      </c>
      <c r="O68" s="434">
        <v>26</v>
      </c>
      <c r="P68" s="430" t="str">
        <f t="shared" si="10"/>
        <v>Seattle</v>
      </c>
      <c r="Q68" s="427">
        <v>17</v>
      </c>
      <c r="R68" s="510" t="str">
        <f t="shared" si="11"/>
        <v>LA Rams</v>
      </c>
      <c r="S68" s="510" t="str">
        <f t="shared" si="12"/>
        <v>Seattle</v>
      </c>
      <c r="T68" s="436" t="str">
        <f>J68</f>
        <v>LA Rams</v>
      </c>
      <c r="U68" s="481" t="str">
        <f t="shared" si="13"/>
        <v>W</v>
      </c>
    </row>
    <row r="69" spans="1:21" s="442" customFormat="1" ht="15.75" customHeight="1" x14ac:dyDescent="0.8">
      <c r="A69" s="427">
        <v>5</v>
      </c>
      <c r="B69" s="70" t="s">
        <v>233</v>
      </c>
      <c r="C69" s="428">
        <f t="shared" si="16"/>
        <v>44479</v>
      </c>
      <c r="D69" s="429">
        <f>9.5/24</f>
        <v>0.39583333333333331</v>
      </c>
      <c r="E69" s="70" t="s">
        <v>402</v>
      </c>
      <c r="F69" s="176" t="s">
        <v>375</v>
      </c>
      <c r="G69" s="427" t="str">
        <f>VLOOKUP(+F69,$F$347:$G$378,2,FALSE)</f>
        <v>AFCE</v>
      </c>
      <c r="H69" s="176" t="s">
        <v>376</v>
      </c>
      <c r="I69" s="427" t="str">
        <f>VLOOKUP(+H69,$F$347:$G$378,2,FALSE)</f>
        <v>NFCS</v>
      </c>
      <c r="J69" s="431" t="str">
        <f>H69</f>
        <v>Atlanta</v>
      </c>
      <c r="K69" s="565" t="str">
        <f t="shared" si="17"/>
        <v>NY Jets</v>
      </c>
      <c r="L69" s="443">
        <v>3</v>
      </c>
      <c r="M69" s="452">
        <v>46</v>
      </c>
      <c r="N69" s="506" t="str">
        <f>H69</f>
        <v>Atlanta</v>
      </c>
      <c r="O69" s="434">
        <v>27</v>
      </c>
      <c r="P69" s="430" t="str">
        <f t="shared" ref="P69:P97" si="18">IF(N69=F69,H69,F69)</f>
        <v>NY Jets</v>
      </c>
      <c r="Q69" s="427">
        <v>20</v>
      </c>
      <c r="R69" s="510" t="str">
        <f t="shared" ref="R69:R98" si="19">IF(+N69=K69,+N69,IF(+O69-Q69&lt;L69,+K69,+J69))</f>
        <v>Atlanta</v>
      </c>
      <c r="S69" s="510" t="str">
        <f t="shared" ref="S69:S98" si="20">IF(+R69=J69,+K69,+J69)</f>
        <v>NY Jets</v>
      </c>
      <c r="T69" s="436" t="str">
        <f t="shared" ref="T69:T74" si="21">K69</f>
        <v>NY Jets</v>
      </c>
      <c r="U69" s="481" t="str">
        <f t="shared" ref="U69:U98" si="22">IF($N69=$J69,IF($O69-$Q69=$L69,"T",IF($R69=T69,"W","L")),IF($R69=T69,"W","L"))</f>
        <v>L</v>
      </c>
    </row>
    <row r="70" spans="1:21" s="442" customFormat="1" ht="15.75" customHeight="1" x14ac:dyDescent="0.8">
      <c r="A70" s="427">
        <v>5</v>
      </c>
      <c r="B70" s="70" t="s">
        <v>233</v>
      </c>
      <c r="C70" s="428">
        <f t="shared" si="16"/>
        <v>44479</v>
      </c>
      <c r="D70" s="429">
        <f t="shared" ref="D70:D77" si="23">13/24</f>
        <v>0.54166666666666663</v>
      </c>
      <c r="E70" s="70" t="s">
        <v>127</v>
      </c>
      <c r="F70" s="176" t="s">
        <v>394</v>
      </c>
      <c r="G70" s="427" t="str">
        <f>VLOOKUP(+F70,$F$347:$G$378,2,FALSE)</f>
        <v>NFCN</v>
      </c>
      <c r="H70" s="176" t="s">
        <v>61</v>
      </c>
      <c r="I70" s="427" t="str">
        <f>VLOOKUP(+H70,$F$347:$G$378,2,FALSE)</f>
        <v>AFCN</v>
      </c>
      <c r="J70" s="431" t="str">
        <f>F70</f>
        <v>Green Bay</v>
      </c>
      <c r="K70" s="565" t="str">
        <f t="shared" si="17"/>
        <v>Cincinnati</v>
      </c>
      <c r="L70" s="443">
        <v>3</v>
      </c>
      <c r="M70" s="452">
        <v>50.5</v>
      </c>
      <c r="N70" s="506" t="str">
        <f>F70</f>
        <v>Green Bay</v>
      </c>
      <c r="O70" s="434">
        <v>25</v>
      </c>
      <c r="P70" s="430" t="str">
        <f t="shared" si="18"/>
        <v>Cincinnati</v>
      </c>
      <c r="Q70" s="427">
        <v>22</v>
      </c>
      <c r="R70" s="510" t="str">
        <f t="shared" si="19"/>
        <v>Green Bay</v>
      </c>
      <c r="S70" s="510" t="str">
        <f t="shared" si="20"/>
        <v>Cincinnati</v>
      </c>
      <c r="T70" s="436" t="str">
        <f t="shared" si="21"/>
        <v>Cincinnati</v>
      </c>
      <c r="U70" s="481" t="str">
        <f t="shared" si="22"/>
        <v>T</v>
      </c>
    </row>
    <row r="71" spans="1:21" s="442" customFormat="1" ht="15.75" customHeight="1" x14ac:dyDescent="0.8">
      <c r="A71" s="427">
        <v>5</v>
      </c>
      <c r="B71" s="70" t="s">
        <v>233</v>
      </c>
      <c r="C71" s="428">
        <f t="shared" si="16"/>
        <v>44479</v>
      </c>
      <c r="D71" s="429">
        <f t="shared" si="23"/>
        <v>0.54166666666666663</v>
      </c>
      <c r="E71" s="70" t="s">
        <v>127</v>
      </c>
      <c r="F71" s="176" t="s">
        <v>384</v>
      </c>
      <c r="G71" s="427" t="str">
        <f>VLOOKUP(+F71,$F$347:$G$378,2,FALSE)</f>
        <v>NFCN</v>
      </c>
      <c r="H71" s="176" t="s">
        <v>76</v>
      </c>
      <c r="I71" s="427" t="str">
        <f>VLOOKUP(+H71,$F$347:$G$378,2,FALSE)</f>
        <v>NFCN</v>
      </c>
      <c r="J71" s="431" t="str">
        <f>H71</f>
        <v>Minnesota</v>
      </c>
      <c r="K71" s="565" t="str">
        <f t="shared" si="17"/>
        <v>Detroit</v>
      </c>
      <c r="L71" s="443">
        <v>7.5</v>
      </c>
      <c r="M71" s="452">
        <v>48.5</v>
      </c>
      <c r="N71" s="506" t="str">
        <f>H71</f>
        <v>Minnesota</v>
      </c>
      <c r="O71" s="434">
        <v>19</v>
      </c>
      <c r="P71" s="430" t="str">
        <f t="shared" si="18"/>
        <v>Detroit</v>
      </c>
      <c r="Q71" s="427">
        <v>17</v>
      </c>
      <c r="R71" s="510" t="str">
        <f t="shared" si="19"/>
        <v>Detroit</v>
      </c>
      <c r="S71" s="510" t="str">
        <f t="shared" si="20"/>
        <v>Minnesota</v>
      </c>
      <c r="T71" s="436" t="str">
        <f t="shared" si="21"/>
        <v>Detroit</v>
      </c>
      <c r="U71" s="481" t="str">
        <f t="shared" si="22"/>
        <v>W</v>
      </c>
    </row>
    <row r="72" spans="1:21" s="442" customFormat="1" ht="15.75" customHeight="1" x14ac:dyDescent="0.8">
      <c r="A72" s="427">
        <v>5</v>
      </c>
      <c r="B72" s="70" t="s">
        <v>233</v>
      </c>
      <c r="C72" s="428">
        <f t="shared" si="16"/>
        <v>44479</v>
      </c>
      <c r="D72" s="429">
        <f t="shared" si="23"/>
        <v>0.54166666666666663</v>
      </c>
      <c r="E72" s="70" t="s">
        <v>127</v>
      </c>
      <c r="F72" s="176" t="s">
        <v>401</v>
      </c>
      <c r="G72" s="427" t="str">
        <f>VLOOKUP(+F72,$F$347:$G$378,2,FALSE)</f>
        <v>AFCW</v>
      </c>
      <c r="H72" s="176" t="s">
        <v>138</v>
      </c>
      <c r="I72" s="427" t="str">
        <f>VLOOKUP(+H72,$F$347:$G$378,2,FALSE)</f>
        <v>AFCN</v>
      </c>
      <c r="J72" s="431" t="str">
        <f>H72</f>
        <v>Pittsburgh</v>
      </c>
      <c r="K72" s="565" t="str">
        <f t="shared" si="17"/>
        <v>Denver</v>
      </c>
      <c r="L72" s="443">
        <v>1</v>
      </c>
      <c r="M72" s="452">
        <v>40</v>
      </c>
      <c r="N72" s="506" t="str">
        <f>H72</f>
        <v>Pittsburgh</v>
      </c>
      <c r="O72" s="434">
        <v>27</v>
      </c>
      <c r="P72" s="430" t="str">
        <f t="shared" si="18"/>
        <v>Denver</v>
      </c>
      <c r="Q72" s="427">
        <v>19</v>
      </c>
      <c r="R72" s="510" t="str">
        <f t="shared" si="19"/>
        <v>Pittsburgh</v>
      </c>
      <c r="S72" s="510" t="str">
        <f t="shared" si="20"/>
        <v>Denver</v>
      </c>
      <c r="T72" s="436" t="str">
        <f t="shared" si="21"/>
        <v>Denver</v>
      </c>
      <c r="U72" s="481" t="str">
        <f t="shared" si="22"/>
        <v>L</v>
      </c>
    </row>
    <row r="73" spans="1:21" s="442" customFormat="1" ht="15.75" customHeight="1" x14ac:dyDescent="0.8">
      <c r="A73" s="427">
        <v>5</v>
      </c>
      <c r="B73" s="70" t="s">
        <v>233</v>
      </c>
      <c r="C73" s="428">
        <f t="shared" si="16"/>
        <v>44479</v>
      </c>
      <c r="D73" s="429">
        <f t="shared" si="23"/>
        <v>0.54166666666666663</v>
      </c>
      <c r="E73" s="70" t="s">
        <v>345</v>
      </c>
      <c r="F73" s="176" t="s">
        <v>388</v>
      </c>
      <c r="G73" s="427" t="str">
        <f>VLOOKUP(+F73,$F$347:$G$378,2,FALSE)</f>
        <v>AFCE</v>
      </c>
      <c r="H73" s="176" t="s">
        <v>387</v>
      </c>
      <c r="I73" s="427" t="str">
        <f>VLOOKUP(+H73,$F$347:$G$378,2,FALSE)</f>
        <v>NFCS</v>
      </c>
      <c r="J73" s="431" t="str">
        <f>H73</f>
        <v>Tampa Bay</v>
      </c>
      <c r="K73" s="565" t="str">
        <f t="shared" si="17"/>
        <v>Miami</v>
      </c>
      <c r="L73" s="443">
        <v>10</v>
      </c>
      <c r="M73" s="452">
        <v>48</v>
      </c>
      <c r="N73" s="506" t="str">
        <f>H73</f>
        <v>Tampa Bay</v>
      </c>
      <c r="O73" s="434">
        <v>45</v>
      </c>
      <c r="P73" s="430" t="str">
        <f t="shared" si="18"/>
        <v>Miami</v>
      </c>
      <c r="Q73" s="427">
        <v>17</v>
      </c>
      <c r="R73" s="510" t="str">
        <f t="shared" si="19"/>
        <v>Tampa Bay</v>
      </c>
      <c r="S73" s="510" t="str">
        <f t="shared" si="20"/>
        <v>Miami</v>
      </c>
      <c r="T73" s="436" t="str">
        <f t="shared" si="21"/>
        <v>Miami</v>
      </c>
      <c r="U73" s="481" t="str">
        <f t="shared" si="22"/>
        <v>L</v>
      </c>
    </row>
    <row r="74" spans="1:21" s="442" customFormat="1" ht="15.75" customHeight="1" x14ac:dyDescent="0.8">
      <c r="A74" s="427">
        <v>5</v>
      </c>
      <c r="B74" s="70" t="s">
        <v>233</v>
      </c>
      <c r="C74" s="428">
        <f t="shared" si="16"/>
        <v>44479</v>
      </c>
      <c r="D74" s="429">
        <f t="shared" si="23"/>
        <v>0.54166666666666663</v>
      </c>
      <c r="E74" s="70" t="s">
        <v>345</v>
      </c>
      <c r="F74" s="176" t="s">
        <v>399</v>
      </c>
      <c r="G74" s="427" t="str">
        <f>VLOOKUP(+F74,$F$347:$G$378,2,FALSE)</f>
        <v>NFCS</v>
      </c>
      <c r="H74" s="176" t="s">
        <v>98</v>
      </c>
      <c r="I74" s="427" t="str">
        <f>VLOOKUP(+H74,$F$347:$G$378,2,FALSE)</f>
        <v>NFCE</v>
      </c>
      <c r="J74" s="431" t="str">
        <f>F74</f>
        <v>New Orleans</v>
      </c>
      <c r="K74" s="565" t="str">
        <f t="shared" si="17"/>
        <v>Washington</v>
      </c>
      <c r="L74" s="443">
        <v>1.5</v>
      </c>
      <c r="M74" s="452">
        <v>44.5</v>
      </c>
      <c r="N74" s="506" t="str">
        <f>F74</f>
        <v>New Orleans</v>
      </c>
      <c r="O74" s="434">
        <v>33</v>
      </c>
      <c r="P74" s="430" t="str">
        <f t="shared" si="18"/>
        <v>Washington</v>
      </c>
      <c r="Q74" s="427">
        <v>22</v>
      </c>
      <c r="R74" s="510" t="str">
        <f t="shared" si="19"/>
        <v>New Orleans</v>
      </c>
      <c r="S74" s="510" t="str">
        <f t="shared" si="20"/>
        <v>Washington</v>
      </c>
      <c r="T74" s="436" t="str">
        <f t="shared" si="21"/>
        <v>Washington</v>
      </c>
      <c r="U74" s="481" t="str">
        <f t="shared" si="22"/>
        <v>L</v>
      </c>
    </row>
    <row r="75" spans="1:21" s="442" customFormat="1" ht="15.75" customHeight="1" x14ac:dyDescent="0.8">
      <c r="A75" s="427">
        <v>5</v>
      </c>
      <c r="B75" s="70" t="s">
        <v>233</v>
      </c>
      <c r="C75" s="428">
        <f t="shared" si="16"/>
        <v>44479</v>
      </c>
      <c r="D75" s="429">
        <f t="shared" si="23"/>
        <v>0.54166666666666663</v>
      </c>
      <c r="E75" s="70" t="s">
        <v>127</v>
      </c>
      <c r="F75" s="176" t="s">
        <v>389</v>
      </c>
      <c r="G75" s="427" t="str">
        <f>VLOOKUP(+F75,$F$347:$G$378,2,FALSE)</f>
        <v>NFCE</v>
      </c>
      <c r="H75" s="176" t="s">
        <v>395</v>
      </c>
      <c r="I75" s="427" t="str">
        <f>VLOOKUP(+H75,$F$347:$G$378,2,FALSE)</f>
        <v>NFCS</v>
      </c>
      <c r="J75" s="431" t="str">
        <f>H75</f>
        <v>Carolina</v>
      </c>
      <c r="K75" s="565" t="str">
        <f t="shared" si="17"/>
        <v>Philadelphia</v>
      </c>
      <c r="L75" s="443">
        <v>3.5</v>
      </c>
      <c r="M75" s="452">
        <v>44.5</v>
      </c>
      <c r="N75" s="506" t="str">
        <f>F75</f>
        <v>Philadelphia</v>
      </c>
      <c r="O75" s="434">
        <v>21</v>
      </c>
      <c r="P75" s="430" t="str">
        <f t="shared" si="18"/>
        <v>Carolina</v>
      </c>
      <c r="Q75" s="427">
        <v>18</v>
      </c>
      <c r="R75" s="510" t="str">
        <f t="shared" si="19"/>
        <v>Philadelphia</v>
      </c>
      <c r="S75" s="510" t="str">
        <f t="shared" si="20"/>
        <v>Carolina</v>
      </c>
      <c r="T75" s="436" t="str">
        <f>J75</f>
        <v>Carolina</v>
      </c>
      <c r="U75" s="481" t="str">
        <f t="shared" si="22"/>
        <v>L</v>
      </c>
    </row>
    <row r="76" spans="1:21" s="442" customFormat="1" ht="15.75" customHeight="1" x14ac:dyDescent="0.8">
      <c r="A76" s="427">
        <v>5</v>
      </c>
      <c r="B76" s="70" t="s">
        <v>233</v>
      </c>
      <c r="C76" s="428">
        <f t="shared" si="16"/>
        <v>44479</v>
      </c>
      <c r="D76" s="429">
        <f t="shared" si="23"/>
        <v>0.54166666666666663</v>
      </c>
      <c r="E76" s="70" t="s">
        <v>345</v>
      </c>
      <c r="F76" s="176" t="s">
        <v>239</v>
      </c>
      <c r="G76" s="427" t="str">
        <f>VLOOKUP(+F76,$F$347:$G$378,2,FALSE)</f>
        <v>AFCS</v>
      </c>
      <c r="H76" s="176" t="s">
        <v>385</v>
      </c>
      <c r="I76" s="427" t="str">
        <f>VLOOKUP(+H76,$F$347:$G$378,2,FALSE)</f>
        <v>AFCS</v>
      </c>
      <c r="J76" s="431" t="str">
        <f>F76</f>
        <v>Tennessee</v>
      </c>
      <c r="K76" s="565" t="str">
        <f t="shared" si="17"/>
        <v>Jacksonville</v>
      </c>
      <c r="L76" s="443">
        <v>4</v>
      </c>
      <c r="M76" s="452">
        <v>48.5</v>
      </c>
      <c r="N76" s="506" t="str">
        <f>F76</f>
        <v>Tennessee</v>
      </c>
      <c r="O76" s="434">
        <v>37</v>
      </c>
      <c r="P76" s="430" t="str">
        <f t="shared" si="18"/>
        <v>Jacksonville</v>
      </c>
      <c r="Q76" s="427">
        <v>19</v>
      </c>
      <c r="R76" s="510" t="str">
        <f t="shared" si="19"/>
        <v>Tennessee</v>
      </c>
      <c r="S76" s="510" t="str">
        <f t="shared" si="20"/>
        <v>Jacksonville</v>
      </c>
      <c r="T76" s="436" t="str">
        <f>J76</f>
        <v>Tennessee</v>
      </c>
      <c r="U76" s="481" t="str">
        <f t="shared" si="22"/>
        <v>W</v>
      </c>
    </row>
    <row r="77" spans="1:21" s="442" customFormat="1" ht="15.75" customHeight="1" x14ac:dyDescent="0.8">
      <c r="A77" s="427">
        <v>5</v>
      </c>
      <c r="B77" s="70" t="s">
        <v>233</v>
      </c>
      <c r="C77" s="428">
        <f t="shared" si="16"/>
        <v>44479</v>
      </c>
      <c r="D77" s="429">
        <f t="shared" si="23"/>
        <v>0.54166666666666663</v>
      </c>
      <c r="E77" s="70" t="s">
        <v>345</v>
      </c>
      <c r="F77" s="176" t="s">
        <v>373</v>
      </c>
      <c r="G77" s="427" t="str">
        <f>VLOOKUP(+F77,$F$347:$G$378,2,FALSE)</f>
        <v>AFCE</v>
      </c>
      <c r="H77" s="176" t="s">
        <v>186</v>
      </c>
      <c r="I77" s="427" t="str">
        <f>VLOOKUP(+H77,$F$347:$G$378,2,FALSE)</f>
        <v>AFCS</v>
      </c>
      <c r="J77" s="431" t="str">
        <f>F77</f>
        <v>New England</v>
      </c>
      <c r="K77" s="565" t="str">
        <f t="shared" si="17"/>
        <v>Houston</v>
      </c>
      <c r="L77" s="443">
        <v>9</v>
      </c>
      <c r="M77" s="452">
        <v>40</v>
      </c>
      <c r="N77" s="506" t="str">
        <f>F77</f>
        <v>New England</v>
      </c>
      <c r="O77" s="434">
        <v>25</v>
      </c>
      <c r="P77" s="430" t="str">
        <f t="shared" si="18"/>
        <v>Houston</v>
      </c>
      <c r="Q77" s="427">
        <v>22</v>
      </c>
      <c r="R77" s="510" t="str">
        <f t="shared" si="19"/>
        <v>Houston</v>
      </c>
      <c r="S77" s="510" t="str">
        <f t="shared" si="20"/>
        <v>New England</v>
      </c>
      <c r="T77" s="436" t="str">
        <f>J77</f>
        <v>New England</v>
      </c>
      <c r="U77" s="481" t="str">
        <f t="shared" si="22"/>
        <v>L</v>
      </c>
    </row>
    <row r="78" spans="1:21" s="442" customFormat="1" ht="15.75" customHeight="1" x14ac:dyDescent="0.8">
      <c r="A78" s="427">
        <v>5</v>
      </c>
      <c r="B78" s="70" t="s">
        <v>233</v>
      </c>
      <c r="C78" s="428">
        <f t="shared" si="16"/>
        <v>44479</v>
      </c>
      <c r="D78" s="429">
        <f>16/24</f>
        <v>0.66666666666666663</v>
      </c>
      <c r="E78" s="70" t="s">
        <v>345</v>
      </c>
      <c r="F78" s="176" t="s">
        <v>378</v>
      </c>
      <c r="G78" s="427" t="str">
        <f>VLOOKUP(+F78,$F$347:$G$378,2,FALSE)</f>
        <v>NFCN</v>
      </c>
      <c r="H78" s="176" t="s">
        <v>336</v>
      </c>
      <c r="I78" s="427" t="str">
        <f>VLOOKUP(+H78,$F$347:$G$378,2,FALSE)</f>
        <v>AFCW</v>
      </c>
      <c r="J78" s="431" t="str">
        <f t="shared" ref="J78:J83" si="24">H78</f>
        <v>Las Vegas</v>
      </c>
      <c r="K78" s="565" t="str">
        <f t="shared" si="17"/>
        <v>Chicago</v>
      </c>
      <c r="L78" s="443">
        <v>5.5</v>
      </c>
      <c r="M78" s="452">
        <v>44.5</v>
      </c>
      <c r="N78" s="506" t="str">
        <f>F78</f>
        <v>Chicago</v>
      </c>
      <c r="O78" s="434">
        <v>20</v>
      </c>
      <c r="P78" s="430" t="str">
        <f t="shared" si="18"/>
        <v>Las Vegas</v>
      </c>
      <c r="Q78" s="427">
        <v>9</v>
      </c>
      <c r="R78" s="510" t="str">
        <f t="shared" si="19"/>
        <v>Chicago</v>
      </c>
      <c r="S78" s="510" t="str">
        <f t="shared" si="20"/>
        <v>Las Vegas</v>
      </c>
      <c r="T78" s="436" t="str">
        <f>K78</f>
        <v>Chicago</v>
      </c>
      <c r="U78" s="481" t="str">
        <f t="shared" si="22"/>
        <v>W</v>
      </c>
    </row>
    <row r="79" spans="1:21" s="442" customFormat="1" ht="15.75" customHeight="1" x14ac:dyDescent="0.8">
      <c r="A79" s="427">
        <v>5</v>
      </c>
      <c r="B79" s="70" t="s">
        <v>233</v>
      </c>
      <c r="C79" s="428">
        <f t="shared" si="16"/>
        <v>44479</v>
      </c>
      <c r="D79" s="429">
        <f>16/24</f>
        <v>0.66666666666666663</v>
      </c>
      <c r="E79" s="70" t="s">
        <v>345</v>
      </c>
      <c r="F79" s="176" t="s">
        <v>382</v>
      </c>
      <c r="G79" s="427" t="str">
        <f>VLOOKUP(+F79,$F$347:$G$378,2,FALSE)</f>
        <v>AFCN</v>
      </c>
      <c r="H79" s="176" t="s">
        <v>400</v>
      </c>
      <c r="I79" s="427" t="str">
        <f>VLOOKUP(+H79,$F$347:$G$378,2,FALSE)</f>
        <v>AFCW</v>
      </c>
      <c r="J79" s="431" t="str">
        <f t="shared" si="24"/>
        <v>LA Chargers</v>
      </c>
      <c r="K79" s="565" t="str">
        <f t="shared" si="17"/>
        <v>Cleveland</v>
      </c>
      <c r="L79" s="443">
        <v>1.5</v>
      </c>
      <c r="M79" s="452">
        <v>47</v>
      </c>
      <c r="N79" s="506" t="str">
        <f>H79</f>
        <v>LA Chargers</v>
      </c>
      <c r="O79" s="434">
        <v>47</v>
      </c>
      <c r="P79" s="430" t="str">
        <f t="shared" si="18"/>
        <v>Cleveland</v>
      </c>
      <c r="Q79" s="427">
        <v>42</v>
      </c>
      <c r="R79" s="510" t="str">
        <f t="shared" si="19"/>
        <v>LA Chargers</v>
      </c>
      <c r="S79" s="510" t="str">
        <f t="shared" si="20"/>
        <v>Cleveland</v>
      </c>
      <c r="T79" s="436" t="str">
        <f>K79</f>
        <v>Cleveland</v>
      </c>
      <c r="U79" s="481" t="str">
        <f t="shared" si="22"/>
        <v>L</v>
      </c>
    </row>
    <row r="80" spans="1:21" s="442" customFormat="1" ht="15.75" customHeight="1" x14ac:dyDescent="0.8">
      <c r="A80" s="427">
        <v>5</v>
      </c>
      <c r="B80" s="70" t="s">
        <v>233</v>
      </c>
      <c r="C80" s="428">
        <f>+C63+7</f>
        <v>44479</v>
      </c>
      <c r="D80" s="429">
        <f>16/24</f>
        <v>0.66666666666666663</v>
      </c>
      <c r="E80" s="70" t="s">
        <v>345</v>
      </c>
      <c r="F80" s="176" t="s">
        <v>397</v>
      </c>
      <c r="G80" s="427" t="str">
        <f>VLOOKUP(+F80,$F$347:$G$378,2,FALSE)</f>
        <v>NFCE</v>
      </c>
      <c r="H80" s="176" t="s">
        <v>398</v>
      </c>
      <c r="I80" s="427" t="str">
        <f>VLOOKUP(+H80,$F$347:$G$378,2,FALSE)</f>
        <v>NFCE</v>
      </c>
      <c r="J80" s="431" t="str">
        <f t="shared" si="24"/>
        <v>Dallas</v>
      </c>
      <c r="K80" s="565" t="str">
        <f t="shared" si="17"/>
        <v>NY Giants</v>
      </c>
      <c r="L80" s="443">
        <v>7</v>
      </c>
      <c r="M80" s="452">
        <v>52</v>
      </c>
      <c r="N80" s="506" t="str">
        <f>H80</f>
        <v>Dallas</v>
      </c>
      <c r="O80" s="434">
        <v>44</v>
      </c>
      <c r="P80" s="430" t="str">
        <f t="shared" si="18"/>
        <v>NY Giants</v>
      </c>
      <c r="Q80" s="427">
        <v>20</v>
      </c>
      <c r="R80" s="510" t="str">
        <f t="shared" si="19"/>
        <v>Dallas</v>
      </c>
      <c r="S80" s="510" t="str">
        <f t="shared" si="20"/>
        <v>NY Giants</v>
      </c>
      <c r="T80" s="436" t="str">
        <f>J80</f>
        <v>Dallas</v>
      </c>
      <c r="U80" s="481" t="str">
        <f t="shared" si="22"/>
        <v>W</v>
      </c>
    </row>
    <row r="81" spans="1:21" s="442" customFormat="1" ht="15.75" customHeight="1" x14ac:dyDescent="0.8">
      <c r="A81" s="427">
        <v>5</v>
      </c>
      <c r="B81" s="70" t="s">
        <v>233</v>
      </c>
      <c r="C81" s="428">
        <f>+C64+7</f>
        <v>44479</v>
      </c>
      <c r="D81" s="429">
        <f>16.3333/24</f>
        <v>0.68055416666666668</v>
      </c>
      <c r="E81" s="70" t="s">
        <v>127</v>
      </c>
      <c r="F81" s="176" t="s">
        <v>396</v>
      </c>
      <c r="G81" s="427" t="str">
        <f>VLOOKUP(+F81,$F$347:$G$378,2,FALSE)</f>
        <v>NFCW</v>
      </c>
      <c r="H81" s="176" t="s">
        <v>211</v>
      </c>
      <c r="I81" s="427" t="str">
        <f>VLOOKUP(+H81,$F$347:$G$378,2,FALSE)</f>
        <v>NFCW</v>
      </c>
      <c r="J81" s="431" t="str">
        <f t="shared" si="24"/>
        <v>Arizona</v>
      </c>
      <c r="K81" s="565" t="str">
        <f t="shared" si="17"/>
        <v>San Francisco</v>
      </c>
      <c r="L81" s="443">
        <v>5.5</v>
      </c>
      <c r="M81" s="452">
        <v>50</v>
      </c>
      <c r="N81" s="506" t="str">
        <f>H81</f>
        <v>Arizona</v>
      </c>
      <c r="O81" s="434">
        <v>17</v>
      </c>
      <c r="P81" s="430" t="str">
        <f t="shared" si="18"/>
        <v>San Francisco</v>
      </c>
      <c r="Q81" s="427">
        <v>10</v>
      </c>
      <c r="R81" s="510" t="str">
        <f t="shared" si="19"/>
        <v>Arizona</v>
      </c>
      <c r="S81" s="510" t="str">
        <f t="shared" si="20"/>
        <v>San Francisco</v>
      </c>
      <c r="T81" s="436" t="str">
        <f>K81</f>
        <v>San Francisco</v>
      </c>
      <c r="U81" s="481" t="str">
        <f t="shared" si="22"/>
        <v>L</v>
      </c>
    </row>
    <row r="82" spans="1:21" s="442" customFormat="1" ht="15.75" customHeight="1" x14ac:dyDescent="0.8">
      <c r="A82" s="427">
        <v>5</v>
      </c>
      <c r="B82" s="70" t="s">
        <v>233</v>
      </c>
      <c r="C82" s="428">
        <f>+C66+7</f>
        <v>44479</v>
      </c>
      <c r="D82" s="429">
        <f>20.25/24</f>
        <v>0.84375</v>
      </c>
      <c r="E82" s="70" t="s">
        <v>191</v>
      </c>
      <c r="F82" s="176" t="s">
        <v>74</v>
      </c>
      <c r="G82" s="427" t="str">
        <f>VLOOKUP(+F82,$F$347:$G$378,2,FALSE)</f>
        <v>AFCE</v>
      </c>
      <c r="H82" s="176" t="s">
        <v>371</v>
      </c>
      <c r="I82" s="427" t="str">
        <f>VLOOKUP(+H82,$F$347:$G$378,2,FALSE)</f>
        <v>AFCW</v>
      </c>
      <c r="J82" s="431" t="str">
        <f t="shared" si="24"/>
        <v>Kansas City</v>
      </c>
      <c r="K82" s="565" t="str">
        <f t="shared" si="17"/>
        <v>Buffalo</v>
      </c>
      <c r="L82" s="443">
        <v>3</v>
      </c>
      <c r="M82" s="452">
        <v>57</v>
      </c>
      <c r="N82" s="506" t="str">
        <f>F82</f>
        <v>Buffalo</v>
      </c>
      <c r="O82" s="434">
        <v>38</v>
      </c>
      <c r="P82" s="430" t="str">
        <f t="shared" si="18"/>
        <v>Kansas City</v>
      </c>
      <c r="Q82" s="427">
        <v>20</v>
      </c>
      <c r="R82" s="510" t="str">
        <f t="shared" si="19"/>
        <v>Buffalo</v>
      </c>
      <c r="S82" s="510" t="str">
        <f t="shared" si="20"/>
        <v>Kansas City</v>
      </c>
      <c r="T82" s="436" t="str">
        <f>K82</f>
        <v>Buffalo</v>
      </c>
      <c r="U82" s="481" t="str">
        <f t="shared" si="22"/>
        <v>W</v>
      </c>
    </row>
    <row r="83" spans="1:21" s="442" customFormat="1" ht="15.75" customHeight="1" x14ac:dyDescent="0.8">
      <c r="A83" s="427">
        <v>5</v>
      </c>
      <c r="B83" s="70" t="s">
        <v>238</v>
      </c>
      <c r="C83" s="428">
        <f>+C67+7</f>
        <v>44480</v>
      </c>
      <c r="D83" s="429">
        <f>20.25/24</f>
        <v>0.84375</v>
      </c>
      <c r="E83" s="70" t="s">
        <v>40</v>
      </c>
      <c r="F83" s="176" t="s">
        <v>391</v>
      </c>
      <c r="G83" s="427" t="str">
        <f>VLOOKUP(+F83,$F$347:$G$378,2,FALSE)</f>
        <v>AFCS</v>
      </c>
      <c r="H83" s="176" t="s">
        <v>380</v>
      </c>
      <c r="I83" s="427" t="str">
        <f>VLOOKUP(+H83,$F$347:$G$378,2,FALSE)</f>
        <v>AFCN</v>
      </c>
      <c r="J83" s="431" t="str">
        <f t="shared" si="24"/>
        <v>Baltimore</v>
      </c>
      <c r="K83" s="565" t="str">
        <f t="shared" si="17"/>
        <v>Indianapolis</v>
      </c>
      <c r="L83" s="443">
        <v>7</v>
      </c>
      <c r="M83" s="452">
        <v>46</v>
      </c>
      <c r="N83" s="506" t="str">
        <f>H83</f>
        <v>Baltimore</v>
      </c>
      <c r="O83" s="434">
        <v>31</v>
      </c>
      <c r="P83" s="430" t="str">
        <f t="shared" si="18"/>
        <v>Indianapolis</v>
      </c>
      <c r="Q83" s="427">
        <v>25</v>
      </c>
      <c r="R83" s="510" t="str">
        <f t="shared" si="19"/>
        <v>Indianapolis</v>
      </c>
      <c r="S83" s="510" t="str">
        <f t="shared" si="20"/>
        <v>Baltimore</v>
      </c>
      <c r="T83" s="436" t="str">
        <f>J83</f>
        <v>Baltimore</v>
      </c>
      <c r="U83" s="481" t="str">
        <f t="shared" si="22"/>
        <v>L</v>
      </c>
    </row>
    <row r="84" spans="1:21" s="442" customFormat="1" ht="15.75" customHeight="1" x14ac:dyDescent="0.8">
      <c r="A84" s="427">
        <v>6</v>
      </c>
      <c r="B84" s="70" t="s">
        <v>58</v>
      </c>
      <c r="C84" s="428">
        <v>44483</v>
      </c>
      <c r="D84" s="429">
        <f>20.25/24</f>
        <v>0.84375</v>
      </c>
      <c r="E84" s="70" t="s">
        <v>127</v>
      </c>
      <c r="F84" s="176" t="s">
        <v>387</v>
      </c>
      <c r="G84" s="427" t="str">
        <f>VLOOKUP(+F84,$F$347:$G$378,2,FALSE)</f>
        <v>NFCS</v>
      </c>
      <c r="H84" s="176" t="s">
        <v>389</v>
      </c>
      <c r="I84" s="427" t="str">
        <f>VLOOKUP(+H84,$F$347:$G$378,2,FALSE)</f>
        <v>NFCE</v>
      </c>
      <c r="J84" s="431" t="str">
        <f>F84</f>
        <v>Tampa Bay</v>
      </c>
      <c r="K84" s="565" t="str">
        <f t="shared" si="17"/>
        <v>Philadelphia</v>
      </c>
      <c r="L84" s="443">
        <v>6.5</v>
      </c>
      <c r="M84" s="452">
        <v>56</v>
      </c>
      <c r="N84" s="506" t="str">
        <f>F84</f>
        <v>Tampa Bay</v>
      </c>
      <c r="O84" s="434">
        <v>28</v>
      </c>
      <c r="P84" s="430" t="str">
        <f t="shared" si="18"/>
        <v>Philadelphia</v>
      </c>
      <c r="Q84" s="427">
        <v>22</v>
      </c>
      <c r="R84" s="510" t="str">
        <f t="shared" si="19"/>
        <v>Philadelphia</v>
      </c>
      <c r="S84" s="510" t="str">
        <f t="shared" si="20"/>
        <v>Tampa Bay</v>
      </c>
      <c r="T84" s="436" t="str">
        <f>J84</f>
        <v>Tampa Bay</v>
      </c>
      <c r="U84" s="481" t="str">
        <f t="shared" si="22"/>
        <v>L</v>
      </c>
    </row>
    <row r="85" spans="1:21" s="442" customFormat="1" ht="15.75" customHeight="1" x14ac:dyDescent="0.8">
      <c r="A85" s="427">
        <v>6</v>
      </c>
      <c r="B85" s="70" t="s">
        <v>233</v>
      </c>
      <c r="C85" s="428">
        <v>44486</v>
      </c>
      <c r="D85" s="429">
        <f>9.5/24</f>
        <v>0.39583333333333331</v>
      </c>
      <c r="E85" s="70" t="s">
        <v>345</v>
      </c>
      <c r="F85" s="176" t="s">
        <v>388</v>
      </c>
      <c r="G85" s="427" t="str">
        <f>VLOOKUP(+F85,$F$347:$G$378,2,FALSE)</f>
        <v>AFCE</v>
      </c>
      <c r="H85" s="176" t="s">
        <v>385</v>
      </c>
      <c r="I85" s="427" t="str">
        <f>VLOOKUP(+H85,$F$347:$G$378,2,FALSE)</f>
        <v>AFCS</v>
      </c>
      <c r="J85" s="431" t="str">
        <f>F85</f>
        <v>Miami</v>
      </c>
      <c r="K85" s="565" t="str">
        <f t="shared" si="17"/>
        <v>Jacksonville</v>
      </c>
      <c r="L85" s="443">
        <v>3</v>
      </c>
      <c r="M85" s="452">
        <v>47</v>
      </c>
      <c r="N85" s="506" t="str">
        <f>H85</f>
        <v>Jacksonville</v>
      </c>
      <c r="O85" s="432">
        <v>23</v>
      </c>
      <c r="P85" s="430" t="str">
        <f t="shared" si="18"/>
        <v>Miami</v>
      </c>
      <c r="Q85" s="427">
        <v>20</v>
      </c>
      <c r="R85" s="510" t="str">
        <f t="shared" si="19"/>
        <v>Jacksonville</v>
      </c>
      <c r="S85" s="510" t="str">
        <f t="shared" si="20"/>
        <v>Miami</v>
      </c>
      <c r="T85" s="436" t="str">
        <f>J85</f>
        <v>Miami</v>
      </c>
      <c r="U85" s="481" t="str">
        <f t="shared" si="22"/>
        <v>L</v>
      </c>
    </row>
    <row r="86" spans="1:21" s="442" customFormat="1" ht="15.75" customHeight="1" x14ac:dyDescent="0.8">
      <c r="A86" s="427">
        <v>6</v>
      </c>
      <c r="B86" s="70" t="s">
        <v>233</v>
      </c>
      <c r="C86" s="428">
        <v>44486</v>
      </c>
      <c r="D86" s="429">
        <f t="shared" ref="D86:D92" si="25">13/24</f>
        <v>0.54166666666666663</v>
      </c>
      <c r="E86" s="70" t="s">
        <v>127</v>
      </c>
      <c r="F86" s="176" t="s">
        <v>394</v>
      </c>
      <c r="G86" s="427" t="str">
        <f>VLOOKUP(+F86,$F$347:$G$378,2,FALSE)</f>
        <v>NFCN</v>
      </c>
      <c r="H86" s="176" t="s">
        <v>378</v>
      </c>
      <c r="I86" s="427" t="str">
        <f>VLOOKUP(+H86,$F$347:$G$378,2,FALSE)</f>
        <v>NFCN</v>
      </c>
      <c r="J86" s="431" t="str">
        <f>F86</f>
        <v>Green Bay</v>
      </c>
      <c r="K86" s="565" t="str">
        <f t="shared" si="17"/>
        <v>Chicago</v>
      </c>
      <c r="L86" s="443">
        <v>6</v>
      </c>
      <c r="M86" s="452">
        <v>44</v>
      </c>
      <c r="N86" s="506" t="str">
        <f>F86</f>
        <v>Green Bay</v>
      </c>
      <c r="O86" s="434">
        <v>24</v>
      </c>
      <c r="P86" s="430" t="str">
        <f t="shared" si="18"/>
        <v>Chicago</v>
      </c>
      <c r="Q86" s="427">
        <v>14</v>
      </c>
      <c r="R86" s="510" t="str">
        <f t="shared" si="19"/>
        <v>Green Bay</v>
      </c>
      <c r="S86" s="510" t="str">
        <f t="shared" si="20"/>
        <v>Chicago</v>
      </c>
      <c r="T86" s="436" t="str">
        <f>H86</f>
        <v>Chicago</v>
      </c>
      <c r="U86" s="481" t="str">
        <f t="shared" si="22"/>
        <v>L</v>
      </c>
    </row>
    <row r="87" spans="1:21" s="442" customFormat="1" ht="15.75" customHeight="1" x14ac:dyDescent="0.8">
      <c r="A87" s="427">
        <v>6</v>
      </c>
      <c r="B87" s="70" t="s">
        <v>233</v>
      </c>
      <c r="C87" s="428">
        <v>44486</v>
      </c>
      <c r="D87" s="429">
        <f t="shared" si="25"/>
        <v>0.54166666666666663</v>
      </c>
      <c r="E87" s="70" t="s">
        <v>127</v>
      </c>
      <c r="F87" s="176" t="s">
        <v>61</v>
      </c>
      <c r="G87" s="427" t="str">
        <f>VLOOKUP(+F87,$F$347:$G$378,2,FALSE)</f>
        <v>AFCN</v>
      </c>
      <c r="H87" s="176" t="s">
        <v>384</v>
      </c>
      <c r="I87" s="427" t="str">
        <f>VLOOKUP(+H87,$F$347:$G$378,2,FALSE)</f>
        <v>NFCN</v>
      </c>
      <c r="J87" s="431" t="str">
        <f>F87</f>
        <v>Cincinnati</v>
      </c>
      <c r="K87" s="565" t="str">
        <f t="shared" si="17"/>
        <v>Detroit</v>
      </c>
      <c r="L87" s="443">
        <v>3.5</v>
      </c>
      <c r="M87" s="452">
        <v>46.5</v>
      </c>
      <c r="N87" s="506" t="str">
        <f>F87</f>
        <v>Cincinnati</v>
      </c>
      <c r="O87" s="434">
        <v>34</v>
      </c>
      <c r="P87" s="430" t="str">
        <f t="shared" si="18"/>
        <v>Detroit</v>
      </c>
      <c r="Q87" s="427">
        <v>11</v>
      </c>
      <c r="R87" s="510" t="str">
        <f t="shared" si="19"/>
        <v>Cincinnati</v>
      </c>
      <c r="S87" s="510" t="str">
        <f t="shared" si="20"/>
        <v>Detroit</v>
      </c>
      <c r="T87" s="436" t="str">
        <f>J87</f>
        <v>Cincinnati</v>
      </c>
      <c r="U87" s="481" t="str">
        <f t="shared" si="22"/>
        <v>W</v>
      </c>
    </row>
    <row r="88" spans="1:21" s="442" customFormat="1" ht="15.75" customHeight="1" x14ac:dyDescent="0.8">
      <c r="A88" s="427">
        <v>6</v>
      </c>
      <c r="B88" s="70" t="s">
        <v>233</v>
      </c>
      <c r="C88" s="428">
        <v>44486</v>
      </c>
      <c r="D88" s="429">
        <f t="shared" si="25"/>
        <v>0.54166666666666663</v>
      </c>
      <c r="E88" s="70" t="s">
        <v>345</v>
      </c>
      <c r="F88" s="176" t="s">
        <v>186</v>
      </c>
      <c r="G88" s="427" t="str">
        <f>VLOOKUP(+F88,$F$347:$G$378,2,FALSE)</f>
        <v>AFCS</v>
      </c>
      <c r="H88" s="176" t="s">
        <v>391</v>
      </c>
      <c r="I88" s="427" t="str">
        <f>VLOOKUP(+H88,$F$347:$G$378,2,FALSE)</f>
        <v>AFCS</v>
      </c>
      <c r="J88" s="431" t="str">
        <f>H88</f>
        <v>Indianapolis</v>
      </c>
      <c r="K88" s="565" t="str">
        <f t="shared" si="17"/>
        <v>Houston</v>
      </c>
      <c r="L88" s="443">
        <v>10</v>
      </c>
      <c r="M88" s="123" t="s">
        <v>531</v>
      </c>
      <c r="N88" s="506" t="str">
        <f>H88</f>
        <v>Indianapolis</v>
      </c>
      <c r="O88" s="434">
        <v>31</v>
      </c>
      <c r="P88" s="430" t="str">
        <f t="shared" si="18"/>
        <v>Houston</v>
      </c>
      <c r="Q88" s="427">
        <v>3</v>
      </c>
      <c r="R88" s="510" t="str">
        <f t="shared" si="19"/>
        <v>Indianapolis</v>
      </c>
      <c r="S88" s="510" t="str">
        <f t="shared" si="20"/>
        <v>Houston</v>
      </c>
      <c r="T88" s="436" t="str">
        <f>K88</f>
        <v>Houston</v>
      </c>
      <c r="U88" s="481" t="str">
        <f t="shared" si="22"/>
        <v>L</v>
      </c>
    </row>
    <row r="89" spans="1:21" s="442" customFormat="1" ht="15.75" customHeight="1" x14ac:dyDescent="0.8">
      <c r="A89" s="427">
        <v>6</v>
      </c>
      <c r="B89" s="70" t="s">
        <v>233</v>
      </c>
      <c r="C89" s="428">
        <v>44486</v>
      </c>
      <c r="D89" s="429">
        <f t="shared" si="25"/>
        <v>0.54166666666666663</v>
      </c>
      <c r="E89" s="70" t="s">
        <v>127</v>
      </c>
      <c r="F89" s="176" t="s">
        <v>392</v>
      </c>
      <c r="G89" s="427" t="str">
        <f>VLOOKUP(+F89,$F$347:$G$378,2,FALSE)</f>
        <v>NFCW</v>
      </c>
      <c r="H89" s="176" t="s">
        <v>397</v>
      </c>
      <c r="I89" s="427" t="str">
        <f>VLOOKUP(+H89,$F$347:$G$378,2,FALSE)</f>
        <v>NFCE</v>
      </c>
      <c r="J89" s="431" t="str">
        <f>F89</f>
        <v>LA Rams</v>
      </c>
      <c r="K89" s="565" t="str">
        <f t="shared" si="17"/>
        <v>NY Giants</v>
      </c>
      <c r="L89" s="443">
        <v>8.5</v>
      </c>
      <c r="M89" s="452">
        <v>48.5</v>
      </c>
      <c r="N89" s="506" t="str">
        <f>F89</f>
        <v>LA Rams</v>
      </c>
      <c r="O89" s="434">
        <v>38</v>
      </c>
      <c r="P89" s="430" t="str">
        <f t="shared" si="18"/>
        <v>NY Giants</v>
      </c>
      <c r="Q89" s="427">
        <v>11</v>
      </c>
      <c r="R89" s="510" t="str">
        <f t="shared" si="19"/>
        <v>LA Rams</v>
      </c>
      <c r="S89" s="510" t="str">
        <f t="shared" si="20"/>
        <v>NY Giants</v>
      </c>
      <c r="T89" s="436" t="str">
        <f>J89</f>
        <v>LA Rams</v>
      </c>
      <c r="U89" s="481" t="str">
        <f t="shared" si="22"/>
        <v>W</v>
      </c>
    </row>
    <row r="90" spans="1:21" s="442" customFormat="1" ht="15.75" customHeight="1" x14ac:dyDescent="0.8">
      <c r="A90" s="427">
        <v>6</v>
      </c>
      <c r="B90" s="70" t="s">
        <v>233</v>
      </c>
      <c r="C90" s="428">
        <v>44486</v>
      </c>
      <c r="D90" s="429">
        <f t="shared" si="25"/>
        <v>0.54166666666666663</v>
      </c>
      <c r="E90" s="70" t="s">
        <v>345</v>
      </c>
      <c r="F90" s="176" t="s">
        <v>371</v>
      </c>
      <c r="G90" s="427" t="str">
        <f>VLOOKUP(+F90,$F$347:$G$378,2,FALSE)</f>
        <v>AFCW</v>
      </c>
      <c r="H90" s="176" t="s">
        <v>98</v>
      </c>
      <c r="I90" s="427" t="str">
        <f>VLOOKUP(+H90,$F$347:$G$378,2,FALSE)</f>
        <v>NFCE</v>
      </c>
      <c r="J90" s="431" t="str">
        <f>F90</f>
        <v>Kansas City</v>
      </c>
      <c r="K90" s="565" t="str">
        <f t="shared" si="17"/>
        <v>Washington</v>
      </c>
      <c r="L90" s="443">
        <v>6.5</v>
      </c>
      <c r="M90" s="452">
        <v>54.5</v>
      </c>
      <c r="N90" s="506" t="str">
        <f>F90</f>
        <v>Kansas City</v>
      </c>
      <c r="O90" s="434">
        <v>31</v>
      </c>
      <c r="P90" s="430" t="str">
        <f t="shared" si="18"/>
        <v>Washington</v>
      </c>
      <c r="Q90" s="427">
        <v>13</v>
      </c>
      <c r="R90" s="510" t="str">
        <f t="shared" si="19"/>
        <v>Kansas City</v>
      </c>
      <c r="S90" s="510" t="str">
        <f t="shared" si="20"/>
        <v>Washington</v>
      </c>
      <c r="T90" s="436" t="str">
        <f>F90</f>
        <v>Kansas City</v>
      </c>
      <c r="U90" s="481" t="str">
        <f t="shared" si="22"/>
        <v>W</v>
      </c>
    </row>
    <row r="91" spans="1:21" s="442" customFormat="1" ht="15.75" customHeight="1" x14ac:dyDescent="0.8">
      <c r="A91" s="427">
        <v>6</v>
      </c>
      <c r="B91" s="70" t="s">
        <v>233</v>
      </c>
      <c r="C91" s="428">
        <v>44486</v>
      </c>
      <c r="D91" s="429">
        <f t="shared" si="25"/>
        <v>0.54166666666666663</v>
      </c>
      <c r="E91" s="70" t="s">
        <v>127</v>
      </c>
      <c r="F91" s="176" t="s">
        <v>76</v>
      </c>
      <c r="G91" s="427" t="str">
        <f>VLOOKUP(+F91,$F$347:$G$378,2,FALSE)</f>
        <v>NFCN</v>
      </c>
      <c r="H91" s="176" t="s">
        <v>395</v>
      </c>
      <c r="I91" s="427" t="str">
        <f>VLOOKUP(+H91,$F$347:$G$378,2,FALSE)</f>
        <v>NFCS</v>
      </c>
      <c r="J91" s="431" t="str">
        <f>F91</f>
        <v>Minnesota</v>
      </c>
      <c r="K91" s="565" t="str">
        <f t="shared" si="17"/>
        <v>Carolina</v>
      </c>
      <c r="L91" s="443">
        <v>2.5</v>
      </c>
      <c r="M91" s="452">
        <v>46</v>
      </c>
      <c r="N91" s="506" t="str">
        <f>F91</f>
        <v>Minnesota</v>
      </c>
      <c r="O91" s="434">
        <v>34</v>
      </c>
      <c r="P91" s="430" t="str">
        <f t="shared" si="18"/>
        <v>Carolina</v>
      </c>
      <c r="Q91" s="427">
        <v>28</v>
      </c>
      <c r="R91" s="510" t="str">
        <f t="shared" si="19"/>
        <v>Minnesota</v>
      </c>
      <c r="S91" s="510" t="str">
        <f t="shared" si="20"/>
        <v>Carolina</v>
      </c>
      <c r="T91" s="436" t="str">
        <f>J91</f>
        <v>Minnesota</v>
      </c>
      <c r="U91" s="481" t="str">
        <f t="shared" si="22"/>
        <v>W</v>
      </c>
    </row>
    <row r="92" spans="1:21" s="442" customFormat="1" ht="15.75" customHeight="1" x14ac:dyDescent="0.8">
      <c r="A92" s="427">
        <v>6</v>
      </c>
      <c r="B92" s="70" t="s">
        <v>233</v>
      </c>
      <c r="C92" s="428">
        <v>44486</v>
      </c>
      <c r="D92" s="429">
        <f t="shared" si="25"/>
        <v>0.54166666666666663</v>
      </c>
      <c r="E92" s="70" t="s">
        <v>345</v>
      </c>
      <c r="F92" s="176" t="s">
        <v>400</v>
      </c>
      <c r="G92" s="427" t="str">
        <f>VLOOKUP(+F92,$F$347:$G$378,2,FALSE)</f>
        <v>AFCW</v>
      </c>
      <c r="H92" s="176" t="s">
        <v>380</v>
      </c>
      <c r="I92" s="427" t="str">
        <f>VLOOKUP(+H92,$F$347:$G$378,2,FALSE)</f>
        <v>AFCN</v>
      </c>
      <c r="J92" s="431" t="str">
        <f>H92</f>
        <v>Baltimore</v>
      </c>
      <c r="K92" s="565" t="str">
        <f t="shared" si="17"/>
        <v>LA Chargers</v>
      </c>
      <c r="L92" s="443">
        <v>2.5</v>
      </c>
      <c r="M92" s="452">
        <v>51.5</v>
      </c>
      <c r="N92" s="506" t="str">
        <f>H92</f>
        <v>Baltimore</v>
      </c>
      <c r="O92" s="434">
        <v>34</v>
      </c>
      <c r="P92" s="430" t="str">
        <f t="shared" si="18"/>
        <v>LA Chargers</v>
      </c>
      <c r="Q92" s="427">
        <v>6</v>
      </c>
      <c r="R92" s="510" t="str">
        <f t="shared" si="19"/>
        <v>Baltimore</v>
      </c>
      <c r="S92" s="510" t="str">
        <f t="shared" si="20"/>
        <v>LA Chargers</v>
      </c>
      <c r="T92" s="436" t="str">
        <f>J92</f>
        <v>Baltimore</v>
      </c>
      <c r="U92" s="481" t="str">
        <f t="shared" si="22"/>
        <v>W</v>
      </c>
    </row>
    <row r="93" spans="1:21" s="442" customFormat="1" ht="15.75" customHeight="1" x14ac:dyDescent="0.8">
      <c r="A93" s="427">
        <v>6</v>
      </c>
      <c r="B93" s="70" t="s">
        <v>233</v>
      </c>
      <c r="C93" s="428">
        <v>44486</v>
      </c>
      <c r="D93" s="429">
        <f>16/24</f>
        <v>0.66666666666666663</v>
      </c>
      <c r="E93" s="70" t="s">
        <v>127</v>
      </c>
      <c r="F93" s="176" t="s">
        <v>211</v>
      </c>
      <c r="G93" s="427" t="str">
        <f>VLOOKUP(+F93,$F$347:$G$378,2,FALSE)</f>
        <v>NFCW</v>
      </c>
      <c r="H93" s="176" t="s">
        <v>382</v>
      </c>
      <c r="I93" s="427" t="str">
        <f>VLOOKUP(+H93,$F$347:$G$378,2,FALSE)</f>
        <v>AFCN</v>
      </c>
      <c r="J93" s="431" t="str">
        <f>F93</f>
        <v>Arizona</v>
      </c>
      <c r="K93" s="565" t="str">
        <f t="shared" si="17"/>
        <v>Cleveland</v>
      </c>
      <c r="L93" s="443">
        <v>3.5</v>
      </c>
      <c r="M93" s="452">
        <v>48.5</v>
      </c>
      <c r="N93" s="506" t="str">
        <f>F93</f>
        <v>Arizona</v>
      </c>
      <c r="O93" s="434">
        <v>37</v>
      </c>
      <c r="P93" s="430" t="str">
        <f t="shared" si="18"/>
        <v>Cleveland</v>
      </c>
      <c r="Q93" s="427">
        <v>14</v>
      </c>
      <c r="R93" s="510" t="str">
        <f t="shared" si="19"/>
        <v>Arizona</v>
      </c>
      <c r="S93" s="510" t="str">
        <f t="shared" si="20"/>
        <v>Cleveland</v>
      </c>
      <c r="T93" s="436" t="str">
        <f>K93</f>
        <v>Cleveland</v>
      </c>
      <c r="U93" s="481" t="str">
        <f t="shared" si="22"/>
        <v>L</v>
      </c>
    </row>
    <row r="94" spans="1:21" s="442" customFormat="1" ht="15.75" customHeight="1" x14ac:dyDescent="0.8">
      <c r="A94" s="427">
        <v>6</v>
      </c>
      <c r="B94" s="70" t="s">
        <v>233</v>
      </c>
      <c r="C94" s="428">
        <v>44486</v>
      </c>
      <c r="D94" s="429">
        <f>16/24</f>
        <v>0.66666666666666663</v>
      </c>
      <c r="E94" s="70" t="s">
        <v>345</v>
      </c>
      <c r="F94" s="176" t="s">
        <v>336</v>
      </c>
      <c r="G94" s="427" t="str">
        <f>VLOOKUP(+F94,$F$347:$G$378,2,FALSE)</f>
        <v>AFCW</v>
      </c>
      <c r="H94" s="176" t="s">
        <v>401</v>
      </c>
      <c r="I94" s="427" t="str">
        <f>VLOOKUP(+H94,$F$347:$G$378,2,FALSE)</f>
        <v>AFCW</v>
      </c>
      <c r="J94" s="431" t="str">
        <f>H94</f>
        <v>Denver</v>
      </c>
      <c r="K94" s="565" t="str">
        <f t="shared" si="17"/>
        <v>Las Vegas</v>
      </c>
      <c r="L94" s="443">
        <v>4</v>
      </c>
      <c r="M94" s="452">
        <v>44</v>
      </c>
      <c r="N94" s="506" t="str">
        <f>F94</f>
        <v>Las Vegas</v>
      </c>
      <c r="O94" s="434">
        <v>34</v>
      </c>
      <c r="P94" s="430" t="str">
        <f t="shared" si="18"/>
        <v>Denver</v>
      </c>
      <c r="Q94" s="427">
        <v>24</v>
      </c>
      <c r="R94" s="510" t="str">
        <f t="shared" si="19"/>
        <v>Las Vegas</v>
      </c>
      <c r="S94" s="510" t="str">
        <f t="shared" si="20"/>
        <v>Denver</v>
      </c>
      <c r="T94" s="436" t="str">
        <f>J94</f>
        <v>Denver</v>
      </c>
      <c r="U94" s="481" t="str">
        <f t="shared" si="22"/>
        <v>L</v>
      </c>
    </row>
    <row r="95" spans="1:21" s="442" customFormat="1" ht="15.75" customHeight="1" x14ac:dyDescent="0.8">
      <c r="A95" s="427">
        <v>6</v>
      </c>
      <c r="B95" s="70" t="s">
        <v>233</v>
      </c>
      <c r="C95" s="428">
        <v>44486</v>
      </c>
      <c r="D95" s="429">
        <f>16.3333/24</f>
        <v>0.68055416666666668</v>
      </c>
      <c r="E95" s="70" t="s">
        <v>345</v>
      </c>
      <c r="F95" s="176" t="s">
        <v>398</v>
      </c>
      <c r="G95" s="427" t="str">
        <f>VLOOKUP(+F95,$F$347:$G$378,2,FALSE)</f>
        <v>NFCE</v>
      </c>
      <c r="H95" s="176" t="s">
        <v>373</v>
      </c>
      <c r="I95" s="427" t="str">
        <f>VLOOKUP(+H95,$F$347:$G$378,2,FALSE)</f>
        <v>AFCE</v>
      </c>
      <c r="J95" s="431" t="str">
        <f>F95</f>
        <v>Dallas</v>
      </c>
      <c r="K95" s="565" t="str">
        <f t="shared" si="17"/>
        <v>New England</v>
      </c>
      <c r="L95" s="443">
        <v>3.5</v>
      </c>
      <c r="M95" s="452">
        <v>50.5</v>
      </c>
      <c r="N95" s="506" t="str">
        <f>F95</f>
        <v>Dallas</v>
      </c>
      <c r="O95" s="434">
        <v>35</v>
      </c>
      <c r="P95" s="430" t="str">
        <f t="shared" si="18"/>
        <v>New England</v>
      </c>
      <c r="Q95" s="427">
        <v>29</v>
      </c>
      <c r="R95" s="510" t="str">
        <f t="shared" si="19"/>
        <v>Dallas</v>
      </c>
      <c r="S95" s="510" t="str">
        <f t="shared" si="20"/>
        <v>New England</v>
      </c>
      <c r="T95" s="436" t="str">
        <f>J95</f>
        <v>Dallas</v>
      </c>
      <c r="U95" s="481" t="str">
        <f t="shared" si="22"/>
        <v>W</v>
      </c>
    </row>
    <row r="96" spans="1:21" s="442" customFormat="1" ht="15.75" customHeight="1" x14ac:dyDescent="0.8">
      <c r="A96" s="427">
        <v>6</v>
      </c>
      <c r="B96" s="70" t="s">
        <v>233</v>
      </c>
      <c r="C96" s="428">
        <v>44486</v>
      </c>
      <c r="D96" s="429">
        <f>20.25/24</f>
        <v>0.84375</v>
      </c>
      <c r="E96" s="70" t="s">
        <v>191</v>
      </c>
      <c r="F96" s="176" t="s">
        <v>393</v>
      </c>
      <c r="G96" s="427" t="str">
        <f>VLOOKUP(+F96,$F$347:$G$378,2,FALSE)</f>
        <v>NFCW</v>
      </c>
      <c r="H96" s="176" t="s">
        <v>138</v>
      </c>
      <c r="I96" s="427" t="str">
        <f>VLOOKUP(+H96,$F$347:$G$378,2,FALSE)</f>
        <v>AFCN</v>
      </c>
      <c r="J96" s="431" t="str">
        <f>H96</f>
        <v>Pittsburgh</v>
      </c>
      <c r="K96" s="565" t="str">
        <f t="shared" si="17"/>
        <v>Seattle</v>
      </c>
      <c r="L96" s="443">
        <v>5</v>
      </c>
      <c r="M96" s="452">
        <v>43</v>
      </c>
      <c r="N96" s="506" t="str">
        <f>H96</f>
        <v>Pittsburgh</v>
      </c>
      <c r="O96" s="434">
        <v>23</v>
      </c>
      <c r="P96" s="430" t="str">
        <f t="shared" si="18"/>
        <v>Seattle</v>
      </c>
      <c r="Q96" s="427">
        <v>20</v>
      </c>
      <c r="R96" s="510" t="str">
        <f t="shared" si="19"/>
        <v>Seattle</v>
      </c>
      <c r="S96" s="510" t="str">
        <f t="shared" si="20"/>
        <v>Pittsburgh</v>
      </c>
      <c r="T96" s="436" t="str">
        <f>F96</f>
        <v>Seattle</v>
      </c>
      <c r="U96" s="481" t="str">
        <f t="shared" si="22"/>
        <v>W</v>
      </c>
    </row>
    <row r="97" spans="1:21" s="442" customFormat="1" ht="15.75" customHeight="1" x14ac:dyDescent="0.8">
      <c r="A97" s="427">
        <v>6</v>
      </c>
      <c r="B97" s="70" t="s">
        <v>238</v>
      </c>
      <c r="C97" s="428">
        <v>44487</v>
      </c>
      <c r="D97" s="429">
        <f>20.25/24</f>
        <v>0.84375</v>
      </c>
      <c r="E97" s="70" t="s">
        <v>40</v>
      </c>
      <c r="F97" s="176" t="s">
        <v>74</v>
      </c>
      <c r="G97" s="427" t="str">
        <f>VLOOKUP(+F97,$F$347:$G$378,2,FALSE)</f>
        <v>AFCE</v>
      </c>
      <c r="H97" s="176" t="s">
        <v>239</v>
      </c>
      <c r="I97" s="427" t="str">
        <f>VLOOKUP(+H97,$F$347:$G$378,2,FALSE)</f>
        <v>AFCS</v>
      </c>
      <c r="J97" s="431" t="str">
        <f>F97</f>
        <v>Buffalo</v>
      </c>
      <c r="K97" s="565" t="str">
        <f t="shared" si="17"/>
        <v>Tennessee</v>
      </c>
      <c r="L97" s="443">
        <v>5.5</v>
      </c>
      <c r="M97" s="452">
        <v>54</v>
      </c>
      <c r="N97" s="506" t="str">
        <f>K97</f>
        <v>Tennessee</v>
      </c>
      <c r="O97" s="434">
        <v>34</v>
      </c>
      <c r="P97" s="430" t="str">
        <f t="shared" si="18"/>
        <v>Buffalo</v>
      </c>
      <c r="Q97" s="427">
        <v>31</v>
      </c>
      <c r="R97" s="510" t="str">
        <f t="shared" si="19"/>
        <v>Tennessee</v>
      </c>
      <c r="S97" s="510" t="str">
        <f t="shared" si="20"/>
        <v>Buffalo</v>
      </c>
      <c r="T97" s="436" t="str">
        <f>F97</f>
        <v>Buffalo</v>
      </c>
      <c r="U97" s="481" t="str">
        <f t="shared" si="22"/>
        <v>L</v>
      </c>
    </row>
    <row r="98" spans="1:21" s="442" customFormat="1" ht="15.75" hidden="1" customHeight="1" x14ac:dyDescent="0.8">
      <c r="A98" s="427"/>
      <c r="B98" s="427"/>
      <c r="C98" s="428"/>
      <c r="D98" s="429"/>
      <c r="E98" s="70"/>
      <c r="F98" s="820" t="s">
        <v>523</v>
      </c>
      <c r="G98" s="427"/>
      <c r="H98" s="176"/>
      <c r="I98" s="427"/>
      <c r="J98" s="431"/>
      <c r="K98" s="565" t="str">
        <f t="shared" si="17"/>
        <v>BYE</v>
      </c>
      <c r="L98" s="443"/>
      <c r="M98" s="452"/>
      <c r="N98" s="506"/>
      <c r="O98" s="434"/>
      <c r="P98" s="430"/>
      <c r="Q98" s="427"/>
      <c r="R98" s="510">
        <f t="shared" si="19"/>
        <v>0</v>
      </c>
      <c r="S98" s="510" t="str">
        <f t="shared" si="20"/>
        <v>BYE</v>
      </c>
      <c r="T98" s="436"/>
      <c r="U98" s="481" t="str">
        <f t="shared" si="22"/>
        <v>T</v>
      </c>
    </row>
    <row r="99" spans="1:21" s="442" customFormat="1" ht="15.75" hidden="1" customHeight="1" x14ac:dyDescent="0.8">
      <c r="A99" s="427">
        <v>6</v>
      </c>
      <c r="B99" s="427"/>
      <c r="C99" s="428"/>
      <c r="D99" s="429"/>
      <c r="E99" s="70"/>
      <c r="F99" s="176" t="s">
        <v>376</v>
      </c>
      <c r="G99" s="427" t="str">
        <f>VLOOKUP(+F99,$F$347:$G$378,2,FALSE)</f>
        <v>NFCS</v>
      </c>
      <c r="H99" s="176"/>
      <c r="I99" s="427"/>
      <c r="J99" s="431"/>
      <c r="K99" s="565" t="str">
        <f t="shared" si="17"/>
        <v>Atlanta</v>
      </c>
      <c r="L99" s="443"/>
      <c r="M99" s="452"/>
      <c r="N99" s="506"/>
      <c r="O99" s="434"/>
      <c r="P99" s="430"/>
      <c r="Q99" s="427"/>
      <c r="R99" s="510"/>
      <c r="S99" s="510"/>
      <c r="T99" s="436"/>
      <c r="U99" s="481"/>
    </row>
    <row r="100" spans="1:21" s="442" customFormat="1" ht="15.75" hidden="1" customHeight="1" x14ac:dyDescent="0.8">
      <c r="A100" s="427">
        <v>6</v>
      </c>
      <c r="B100" s="427"/>
      <c r="C100" s="428"/>
      <c r="D100" s="429"/>
      <c r="E100" s="70"/>
      <c r="F100" s="176" t="s">
        <v>399</v>
      </c>
      <c r="G100" s="427" t="str">
        <f>VLOOKUP(+F100,$F$347:$G$378,2,FALSE)</f>
        <v>NFCS</v>
      </c>
      <c r="H100" s="176"/>
      <c r="I100" s="427"/>
      <c r="J100" s="431"/>
      <c r="K100" s="565" t="str">
        <f t="shared" si="17"/>
        <v>New Orleans</v>
      </c>
      <c r="L100" s="443"/>
      <c r="M100" s="452"/>
      <c r="N100" s="506"/>
      <c r="O100" s="434"/>
      <c r="P100" s="430"/>
      <c r="Q100" s="427"/>
      <c r="R100" s="510"/>
      <c r="S100" s="510"/>
      <c r="T100" s="436"/>
      <c r="U100" s="481"/>
    </row>
    <row r="101" spans="1:21" s="442" customFormat="1" ht="15.75" hidden="1" customHeight="1" x14ac:dyDescent="0.8">
      <c r="A101" s="427">
        <v>6</v>
      </c>
      <c r="B101" s="427"/>
      <c r="C101" s="428"/>
      <c r="D101" s="429"/>
      <c r="E101" s="70"/>
      <c r="F101" s="176" t="s">
        <v>375</v>
      </c>
      <c r="G101" s="427" t="str">
        <f>VLOOKUP(+F101,$F$347:$G$378,2,FALSE)</f>
        <v>AFCE</v>
      </c>
      <c r="H101" s="176"/>
      <c r="I101" s="427"/>
      <c r="J101" s="431"/>
      <c r="K101" s="565" t="str">
        <f t="shared" ref="K101:K115" si="26">IF(+J101=H101,F101,H101)</f>
        <v>NY Jets</v>
      </c>
      <c r="L101" s="443"/>
      <c r="M101" s="452"/>
      <c r="N101" s="506"/>
      <c r="O101" s="434"/>
      <c r="P101" s="430"/>
      <c r="Q101" s="427"/>
      <c r="R101" s="510"/>
      <c r="S101" s="510"/>
      <c r="T101" s="436"/>
      <c r="U101" s="481"/>
    </row>
    <row r="102" spans="1:21" s="442" customFormat="1" ht="15.75" hidden="1" customHeight="1" x14ac:dyDescent="0.8">
      <c r="A102" s="427">
        <v>6</v>
      </c>
      <c r="B102" s="427"/>
      <c r="C102" s="428"/>
      <c r="D102" s="429"/>
      <c r="E102" s="70"/>
      <c r="F102" s="176" t="s">
        <v>396</v>
      </c>
      <c r="G102" s="427" t="str">
        <f>VLOOKUP(+F102,$F$347:$G$378,2,FALSE)</f>
        <v>NFCW</v>
      </c>
      <c r="H102" s="176"/>
      <c r="I102" s="427"/>
      <c r="J102" s="431"/>
      <c r="K102" s="565" t="str">
        <f t="shared" si="26"/>
        <v>San Francisco</v>
      </c>
      <c r="L102" s="443"/>
      <c r="M102" s="452"/>
      <c r="N102" s="506"/>
      <c r="O102" s="434"/>
      <c r="P102" s="430"/>
      <c r="Q102" s="427"/>
      <c r="R102" s="510"/>
      <c r="S102" s="510"/>
      <c r="T102" s="436"/>
      <c r="U102" s="481"/>
    </row>
    <row r="103" spans="1:21" s="442" customFormat="1" ht="15.75" customHeight="1" x14ac:dyDescent="0.8">
      <c r="A103" s="427">
        <v>7</v>
      </c>
      <c r="B103" s="70" t="s">
        <v>58</v>
      </c>
      <c r="C103" s="428">
        <v>44490</v>
      </c>
      <c r="D103" s="429">
        <f>20.25/24</f>
        <v>0.84375</v>
      </c>
      <c r="E103" s="70" t="s">
        <v>127</v>
      </c>
      <c r="F103" s="176" t="s">
        <v>401</v>
      </c>
      <c r="G103" s="427" t="str">
        <f>VLOOKUP(+F103,$F$347:$G$378,2,FALSE)</f>
        <v>AFCW</v>
      </c>
      <c r="H103" s="176" t="s">
        <v>382</v>
      </c>
      <c r="I103" s="427" t="str">
        <f>VLOOKUP(+H103,$F$347:$G$378,2,FALSE)</f>
        <v>AFCN</v>
      </c>
      <c r="J103" s="431" t="str">
        <f>H103</f>
        <v>Cleveland</v>
      </c>
      <c r="K103" s="565" t="str">
        <f t="shared" si="26"/>
        <v>Denver</v>
      </c>
      <c r="L103" s="443">
        <v>3.5</v>
      </c>
      <c r="M103" s="452">
        <v>42.5</v>
      </c>
      <c r="N103" s="506" t="str">
        <f>H103</f>
        <v>Cleveland</v>
      </c>
      <c r="O103" s="434">
        <v>17</v>
      </c>
      <c r="P103" s="430" t="str">
        <f t="shared" ref="P103:P115" si="27">IF(N103=F103,H103,F103)</f>
        <v>Denver</v>
      </c>
      <c r="Q103" s="427">
        <v>14</v>
      </c>
      <c r="R103" s="510" t="str">
        <f t="shared" ref="R103:R115" si="28">IF(+N103=K103,+N103,IF(+O103-Q103&lt;L103,+K103,+J103))</f>
        <v>Denver</v>
      </c>
      <c r="S103" s="510" t="str">
        <f t="shared" ref="S103:S115" si="29">IF(+R103=J103,+K103,+J103)</f>
        <v>Cleveland</v>
      </c>
      <c r="T103" s="436" t="str">
        <f>J103</f>
        <v>Cleveland</v>
      </c>
      <c r="U103" s="481" t="str">
        <f t="shared" ref="U103:U115" si="30">IF($N103=$J103,IF($O103-$Q103=$L103,"T",IF($R103=T103,"W","L")),IF($R103=T103,"W","L"))</f>
        <v>L</v>
      </c>
    </row>
    <row r="104" spans="1:21" s="442" customFormat="1" ht="15.75" customHeight="1" x14ac:dyDescent="0.8">
      <c r="A104" s="427">
        <v>7</v>
      </c>
      <c r="B104" s="70" t="s">
        <v>233</v>
      </c>
      <c r="C104" s="428">
        <v>44493</v>
      </c>
      <c r="D104" s="429">
        <f>9.5/24</f>
        <v>0.39583333333333331</v>
      </c>
      <c r="E104" s="70" t="s">
        <v>127</v>
      </c>
      <c r="F104" s="176" t="s">
        <v>98</v>
      </c>
      <c r="G104" s="427" t="str">
        <f>VLOOKUP(+F104,$F$347:$G$378,2,FALSE)</f>
        <v>NFCE</v>
      </c>
      <c r="H104" s="176" t="s">
        <v>394</v>
      </c>
      <c r="I104" s="427" t="str">
        <f>VLOOKUP(+H104,$F$347:$G$378,2,FALSE)</f>
        <v>NFCN</v>
      </c>
      <c r="J104" s="431" t="str">
        <f>H104</f>
        <v>Green Bay</v>
      </c>
      <c r="K104" s="565" t="str">
        <f t="shared" si="26"/>
        <v>Washington</v>
      </c>
      <c r="L104" s="443">
        <v>8.5</v>
      </c>
      <c r="M104" s="452">
        <v>50</v>
      </c>
      <c r="N104" s="506" t="str">
        <f>H104</f>
        <v>Green Bay</v>
      </c>
      <c r="O104" s="434">
        <v>24</v>
      </c>
      <c r="P104" s="430" t="str">
        <f t="shared" si="27"/>
        <v>Washington</v>
      </c>
      <c r="Q104" s="427">
        <v>10</v>
      </c>
      <c r="R104" s="510" t="str">
        <f t="shared" si="28"/>
        <v>Green Bay</v>
      </c>
      <c r="S104" s="510" t="str">
        <f t="shared" si="29"/>
        <v>Washington</v>
      </c>
      <c r="T104" s="436" t="str">
        <f>K104</f>
        <v>Washington</v>
      </c>
      <c r="U104" s="481" t="str">
        <f t="shared" si="30"/>
        <v>L</v>
      </c>
    </row>
    <row r="105" spans="1:21" s="442" customFormat="1" ht="15.75" customHeight="1" x14ac:dyDescent="0.8">
      <c r="A105" s="427">
        <v>7</v>
      </c>
      <c r="B105" s="70" t="s">
        <v>233</v>
      </c>
      <c r="C105" s="428">
        <v>44493</v>
      </c>
      <c r="D105" s="429">
        <f>13/24</f>
        <v>0.54166666666666663</v>
      </c>
      <c r="E105" s="70" t="s">
        <v>345</v>
      </c>
      <c r="F105" s="176" t="s">
        <v>371</v>
      </c>
      <c r="G105" s="427" t="str">
        <f>VLOOKUP(+F105,$F$347:$G$378,2,FALSE)</f>
        <v>AFCW</v>
      </c>
      <c r="H105" s="176" t="s">
        <v>239</v>
      </c>
      <c r="I105" s="427" t="str">
        <f>VLOOKUP(+H105,$F$347:$G$378,2,FALSE)</f>
        <v>AFCS</v>
      </c>
      <c r="J105" s="431" t="str">
        <f>F105</f>
        <v>Kansas City</v>
      </c>
      <c r="K105" s="565" t="str">
        <f t="shared" si="26"/>
        <v>Tennessee</v>
      </c>
      <c r="L105" s="443">
        <v>5.5</v>
      </c>
      <c r="M105" s="452">
        <v>57.5</v>
      </c>
      <c r="N105" s="506" t="str">
        <f>H105</f>
        <v>Tennessee</v>
      </c>
      <c r="O105" s="434">
        <v>27</v>
      </c>
      <c r="P105" s="430" t="str">
        <f t="shared" si="27"/>
        <v>Kansas City</v>
      </c>
      <c r="Q105" s="427">
        <v>3</v>
      </c>
      <c r="R105" s="510" t="str">
        <f t="shared" si="28"/>
        <v>Tennessee</v>
      </c>
      <c r="S105" s="510" t="str">
        <f t="shared" si="29"/>
        <v>Kansas City</v>
      </c>
      <c r="T105" s="436" t="str">
        <f>J105</f>
        <v>Kansas City</v>
      </c>
      <c r="U105" s="481" t="str">
        <f t="shared" si="30"/>
        <v>L</v>
      </c>
    </row>
    <row r="106" spans="1:21" s="442" customFormat="1" ht="15.75" customHeight="1" x14ac:dyDescent="0.8">
      <c r="A106" s="427">
        <v>7</v>
      </c>
      <c r="B106" s="70" t="s">
        <v>233</v>
      </c>
      <c r="C106" s="428">
        <v>44493</v>
      </c>
      <c r="D106" s="429">
        <f>13/24</f>
        <v>0.54166666666666663</v>
      </c>
      <c r="E106" s="70" t="s">
        <v>127</v>
      </c>
      <c r="F106" s="176" t="s">
        <v>376</v>
      </c>
      <c r="G106" s="427" t="str">
        <f>VLOOKUP(+F106,$F$347:$G$378,2,FALSE)</f>
        <v>NFCS</v>
      </c>
      <c r="H106" s="176" t="s">
        <v>388</v>
      </c>
      <c r="I106" s="427" t="str">
        <f>VLOOKUP(+H106,$F$347:$G$378,2,FALSE)</f>
        <v>AFCE</v>
      </c>
      <c r="J106" s="431" t="str">
        <f>F106</f>
        <v>Atlanta</v>
      </c>
      <c r="K106" s="565" t="str">
        <f t="shared" si="26"/>
        <v>Miami</v>
      </c>
      <c r="L106" s="443">
        <v>2.5</v>
      </c>
      <c r="M106" s="452">
        <v>47.5</v>
      </c>
      <c r="N106" s="506" t="str">
        <f>F106</f>
        <v>Atlanta</v>
      </c>
      <c r="O106" s="434">
        <v>30</v>
      </c>
      <c r="P106" s="430" t="str">
        <f t="shared" si="27"/>
        <v>Miami</v>
      </c>
      <c r="Q106" s="427">
        <v>28</v>
      </c>
      <c r="R106" s="510" t="str">
        <f t="shared" si="28"/>
        <v>Miami</v>
      </c>
      <c r="S106" s="510" t="str">
        <f t="shared" si="29"/>
        <v>Atlanta</v>
      </c>
      <c r="T106" s="436" t="str">
        <f t="shared" ref="T106:T111" si="31">K106</f>
        <v>Miami</v>
      </c>
      <c r="U106" s="481" t="str">
        <f t="shared" si="30"/>
        <v>W</v>
      </c>
    </row>
    <row r="107" spans="1:21" s="442" customFormat="1" ht="15.75" customHeight="1" x14ac:dyDescent="0.8">
      <c r="A107" s="427">
        <v>7</v>
      </c>
      <c r="B107" s="70" t="s">
        <v>233</v>
      </c>
      <c r="C107" s="428">
        <v>44493</v>
      </c>
      <c r="D107" s="429">
        <f>13/24</f>
        <v>0.54166666666666663</v>
      </c>
      <c r="E107" s="70" t="s">
        <v>345</v>
      </c>
      <c r="F107" s="176" t="s">
        <v>375</v>
      </c>
      <c r="G107" s="427" t="str">
        <f>VLOOKUP(+F107,$F$347:$G$378,2,FALSE)</f>
        <v>AFCE</v>
      </c>
      <c r="H107" s="176" t="s">
        <v>373</v>
      </c>
      <c r="I107" s="427" t="str">
        <f>VLOOKUP(+H107,$F$347:$G$378,2,FALSE)</f>
        <v>AFCE</v>
      </c>
      <c r="J107" s="431" t="str">
        <f>H107</f>
        <v>New England</v>
      </c>
      <c r="K107" s="565" t="str">
        <f t="shared" si="26"/>
        <v>NY Jets</v>
      </c>
      <c r="L107" s="102">
        <v>7</v>
      </c>
      <c r="M107" s="452">
        <v>42.5</v>
      </c>
      <c r="N107" s="506" t="str">
        <f>H107</f>
        <v>New England</v>
      </c>
      <c r="O107" s="434">
        <v>54</v>
      </c>
      <c r="P107" s="430" t="str">
        <f t="shared" si="27"/>
        <v>NY Jets</v>
      </c>
      <c r="Q107" s="427">
        <v>13</v>
      </c>
      <c r="R107" s="510" t="str">
        <f t="shared" si="28"/>
        <v>New England</v>
      </c>
      <c r="S107" s="510" t="str">
        <f t="shared" si="29"/>
        <v>NY Jets</v>
      </c>
      <c r="T107" s="436" t="str">
        <f t="shared" si="31"/>
        <v>NY Jets</v>
      </c>
      <c r="U107" s="481" t="str">
        <f t="shared" si="30"/>
        <v>L</v>
      </c>
    </row>
    <row r="108" spans="1:21" s="442" customFormat="1" ht="15.75" customHeight="1" x14ac:dyDescent="0.8">
      <c r="A108" s="427">
        <v>7</v>
      </c>
      <c r="B108" s="70" t="s">
        <v>233</v>
      </c>
      <c r="C108" s="428">
        <v>44493</v>
      </c>
      <c r="D108" s="429">
        <f>13/24</f>
        <v>0.54166666666666663</v>
      </c>
      <c r="E108" s="70" t="s">
        <v>127</v>
      </c>
      <c r="F108" s="176" t="s">
        <v>395</v>
      </c>
      <c r="G108" s="427" t="str">
        <f>VLOOKUP(+F108,$F$347:$G$378,2,FALSE)</f>
        <v>NFCS</v>
      </c>
      <c r="H108" s="176" t="s">
        <v>397</v>
      </c>
      <c r="I108" s="427" t="str">
        <f>VLOOKUP(+H108,$F$347:$G$378,2,FALSE)</f>
        <v>NFCE</v>
      </c>
      <c r="J108" s="431" t="str">
        <f>F108</f>
        <v>Carolina</v>
      </c>
      <c r="K108" s="565" t="str">
        <f t="shared" si="26"/>
        <v>NY Giants</v>
      </c>
      <c r="L108" s="443">
        <v>3</v>
      </c>
      <c r="M108" s="452">
        <v>43</v>
      </c>
      <c r="N108" s="506" t="str">
        <f>H108</f>
        <v>NY Giants</v>
      </c>
      <c r="O108" s="434">
        <v>25</v>
      </c>
      <c r="P108" s="430" t="str">
        <f t="shared" si="27"/>
        <v>Carolina</v>
      </c>
      <c r="Q108" s="427">
        <v>3</v>
      </c>
      <c r="R108" s="510" t="str">
        <f t="shared" si="28"/>
        <v>NY Giants</v>
      </c>
      <c r="S108" s="510" t="str">
        <f t="shared" si="29"/>
        <v>Carolina</v>
      </c>
      <c r="T108" s="436" t="str">
        <f t="shared" si="31"/>
        <v>NY Giants</v>
      </c>
      <c r="U108" s="481" t="str">
        <f t="shared" si="30"/>
        <v>W</v>
      </c>
    </row>
    <row r="109" spans="1:21" s="442" customFormat="1" ht="15.75" customHeight="1" x14ac:dyDescent="0.8">
      <c r="A109" s="427">
        <v>7</v>
      </c>
      <c r="B109" s="70" t="s">
        <v>233</v>
      </c>
      <c r="C109" s="428">
        <v>44493</v>
      </c>
      <c r="D109" s="429">
        <f>13/24</f>
        <v>0.54166666666666663</v>
      </c>
      <c r="E109" s="70" t="s">
        <v>345</v>
      </c>
      <c r="F109" s="176" t="s">
        <v>61</v>
      </c>
      <c r="G109" s="427" t="str">
        <f>VLOOKUP(+F109,$F$347:$G$378,2,FALSE)</f>
        <v>AFCN</v>
      </c>
      <c r="H109" s="176" t="s">
        <v>380</v>
      </c>
      <c r="I109" s="427" t="str">
        <f>VLOOKUP(+H109,$F$347:$G$378,2,FALSE)</f>
        <v>AFCN</v>
      </c>
      <c r="J109" s="431" t="str">
        <f t="shared" ref="J109:J114" si="32">H109</f>
        <v>Baltimore</v>
      </c>
      <c r="K109" s="565" t="str">
        <f t="shared" si="26"/>
        <v>Cincinnati</v>
      </c>
      <c r="L109" s="443">
        <v>6</v>
      </c>
      <c r="M109" s="452">
        <v>47</v>
      </c>
      <c r="N109" s="506" t="str">
        <f>F109</f>
        <v>Cincinnati</v>
      </c>
      <c r="O109" s="434">
        <v>41</v>
      </c>
      <c r="P109" s="430" t="str">
        <f t="shared" si="27"/>
        <v>Baltimore</v>
      </c>
      <c r="Q109" s="427">
        <v>17</v>
      </c>
      <c r="R109" s="510" t="str">
        <f t="shared" si="28"/>
        <v>Cincinnati</v>
      </c>
      <c r="S109" s="510" t="str">
        <f t="shared" si="29"/>
        <v>Baltimore</v>
      </c>
      <c r="T109" s="436" t="str">
        <f t="shared" si="31"/>
        <v>Cincinnati</v>
      </c>
      <c r="U109" s="481" t="str">
        <f t="shared" si="30"/>
        <v>W</v>
      </c>
    </row>
    <row r="110" spans="1:21" s="442" customFormat="1" ht="15.75" customHeight="1" x14ac:dyDescent="0.8">
      <c r="A110" s="427">
        <v>7</v>
      </c>
      <c r="B110" s="70" t="s">
        <v>233</v>
      </c>
      <c r="C110" s="428">
        <v>44493</v>
      </c>
      <c r="D110" s="429">
        <f>16/24</f>
        <v>0.66666666666666663</v>
      </c>
      <c r="E110" s="70" t="s">
        <v>127</v>
      </c>
      <c r="F110" s="176" t="s">
        <v>389</v>
      </c>
      <c r="G110" s="427" t="str">
        <f>VLOOKUP(+F110,$F$347:$G$378,2,FALSE)</f>
        <v>NFCE</v>
      </c>
      <c r="H110" s="176" t="s">
        <v>336</v>
      </c>
      <c r="I110" s="427" t="str">
        <f>VLOOKUP(+H110,$F$347:$G$378,2,FALSE)</f>
        <v>AFCW</v>
      </c>
      <c r="J110" s="431" t="str">
        <f t="shared" si="32"/>
        <v>Las Vegas</v>
      </c>
      <c r="K110" s="565" t="str">
        <f t="shared" si="26"/>
        <v>Philadelphia</v>
      </c>
      <c r="L110" s="443">
        <v>3</v>
      </c>
      <c r="M110" s="452">
        <v>49</v>
      </c>
      <c r="N110" s="506" t="str">
        <f>H110</f>
        <v>Las Vegas</v>
      </c>
      <c r="O110" s="434">
        <v>33</v>
      </c>
      <c r="P110" s="430" t="str">
        <f t="shared" si="27"/>
        <v>Philadelphia</v>
      </c>
      <c r="Q110" s="427">
        <v>22</v>
      </c>
      <c r="R110" s="510" t="str">
        <f t="shared" si="28"/>
        <v>Las Vegas</v>
      </c>
      <c r="S110" s="510" t="str">
        <f t="shared" si="29"/>
        <v>Philadelphia</v>
      </c>
      <c r="T110" s="436" t="str">
        <f t="shared" si="31"/>
        <v>Philadelphia</v>
      </c>
      <c r="U110" s="481" t="str">
        <f t="shared" si="30"/>
        <v>L</v>
      </c>
    </row>
    <row r="111" spans="1:21" s="442" customFormat="1" ht="15.75" customHeight="1" x14ac:dyDescent="0.8">
      <c r="A111" s="427">
        <v>7</v>
      </c>
      <c r="B111" s="70" t="s">
        <v>233</v>
      </c>
      <c r="C111" s="428">
        <v>44493</v>
      </c>
      <c r="D111" s="429">
        <f>16/24</f>
        <v>0.66666666666666663</v>
      </c>
      <c r="E111" s="70" t="s">
        <v>127</v>
      </c>
      <c r="F111" s="176" t="s">
        <v>384</v>
      </c>
      <c r="G111" s="427" t="str">
        <f>VLOOKUP(+F111,$F$347:$G$378,2,FALSE)</f>
        <v>NFCN</v>
      </c>
      <c r="H111" s="176" t="s">
        <v>392</v>
      </c>
      <c r="I111" s="427" t="str">
        <f>VLOOKUP(+H111,$F$347:$G$378,2,FALSE)</f>
        <v>NFCW</v>
      </c>
      <c r="J111" s="431" t="str">
        <f t="shared" si="32"/>
        <v>LA Rams</v>
      </c>
      <c r="K111" s="565" t="str">
        <f t="shared" si="26"/>
        <v>Detroit</v>
      </c>
      <c r="L111" s="443">
        <v>15</v>
      </c>
      <c r="M111" s="452">
        <v>50.5</v>
      </c>
      <c r="N111" s="506" t="str">
        <f>H111</f>
        <v>LA Rams</v>
      </c>
      <c r="O111" s="434">
        <v>28</v>
      </c>
      <c r="P111" s="430" t="str">
        <f t="shared" si="27"/>
        <v>Detroit</v>
      </c>
      <c r="Q111" s="427">
        <v>19</v>
      </c>
      <c r="R111" s="510" t="str">
        <f t="shared" si="28"/>
        <v>Detroit</v>
      </c>
      <c r="S111" s="510" t="str">
        <f t="shared" si="29"/>
        <v>LA Rams</v>
      </c>
      <c r="T111" s="436" t="str">
        <f t="shared" si="31"/>
        <v>Detroit</v>
      </c>
      <c r="U111" s="481" t="str">
        <f t="shared" si="30"/>
        <v>W</v>
      </c>
    </row>
    <row r="112" spans="1:21" s="442" customFormat="1" ht="15.75" customHeight="1" x14ac:dyDescent="0.8">
      <c r="A112" s="427">
        <v>7</v>
      </c>
      <c r="B112" s="70" t="s">
        <v>233</v>
      </c>
      <c r="C112" s="428">
        <v>44493</v>
      </c>
      <c r="D112" s="429">
        <f>16.3333/24</f>
        <v>0.68055416666666668</v>
      </c>
      <c r="E112" s="70" t="s">
        <v>345</v>
      </c>
      <c r="F112" s="176" t="s">
        <v>186</v>
      </c>
      <c r="G112" s="427" t="str">
        <f>VLOOKUP(+F112,$F$347:$G$378,2,FALSE)</f>
        <v>AFCS</v>
      </c>
      <c r="H112" s="176" t="s">
        <v>211</v>
      </c>
      <c r="I112" s="427" t="str">
        <f>VLOOKUP(+H112,$F$347:$G$378,2,FALSE)</f>
        <v>NFCW</v>
      </c>
      <c r="J112" s="431" t="str">
        <f t="shared" si="32"/>
        <v>Arizona</v>
      </c>
      <c r="K112" s="565" t="str">
        <f t="shared" si="26"/>
        <v>Houston</v>
      </c>
      <c r="L112" s="443">
        <v>18.5</v>
      </c>
      <c r="M112" s="452">
        <v>47.5</v>
      </c>
      <c r="N112" s="506" t="str">
        <f>H112</f>
        <v>Arizona</v>
      </c>
      <c r="O112" s="434">
        <v>31</v>
      </c>
      <c r="P112" s="430" t="str">
        <f t="shared" si="27"/>
        <v>Houston</v>
      </c>
      <c r="Q112" s="427">
        <v>5</v>
      </c>
      <c r="R112" s="510" t="str">
        <f t="shared" si="28"/>
        <v>Arizona</v>
      </c>
      <c r="S112" s="510" t="str">
        <f t="shared" si="29"/>
        <v>Houston</v>
      </c>
      <c r="T112" s="436" t="str">
        <f>J112</f>
        <v>Arizona</v>
      </c>
      <c r="U112" s="481" t="str">
        <f t="shared" si="30"/>
        <v>W</v>
      </c>
    </row>
    <row r="113" spans="1:21" s="442" customFormat="1" ht="15.75" customHeight="1" x14ac:dyDescent="0.8">
      <c r="A113" s="427">
        <v>7</v>
      </c>
      <c r="B113" s="70" t="s">
        <v>233</v>
      </c>
      <c r="C113" s="428">
        <v>44493</v>
      </c>
      <c r="D113" s="429">
        <f>16.3333/24</f>
        <v>0.68055416666666668</v>
      </c>
      <c r="E113" s="70" t="s">
        <v>345</v>
      </c>
      <c r="F113" s="176" t="s">
        <v>378</v>
      </c>
      <c r="G113" s="427" t="str">
        <f>VLOOKUP(+F113,$F$347:$G$378,2,FALSE)</f>
        <v>NFCN</v>
      </c>
      <c r="H113" s="176" t="s">
        <v>387</v>
      </c>
      <c r="I113" s="427" t="str">
        <f>VLOOKUP(+H113,$F$347:$G$378,2,FALSE)</f>
        <v>NFCS</v>
      </c>
      <c r="J113" s="431" t="str">
        <f t="shared" si="32"/>
        <v>Tampa Bay</v>
      </c>
      <c r="K113" s="565" t="str">
        <f t="shared" si="26"/>
        <v>Chicago</v>
      </c>
      <c r="L113" s="443">
        <v>12.5</v>
      </c>
      <c r="M113" s="452">
        <v>47</v>
      </c>
      <c r="N113" s="506" t="str">
        <f>H113</f>
        <v>Tampa Bay</v>
      </c>
      <c r="O113" s="434">
        <v>38</v>
      </c>
      <c r="P113" s="430" t="str">
        <f t="shared" si="27"/>
        <v>Chicago</v>
      </c>
      <c r="Q113" s="427">
        <v>3</v>
      </c>
      <c r="R113" s="510" t="str">
        <f t="shared" si="28"/>
        <v>Tampa Bay</v>
      </c>
      <c r="S113" s="510" t="str">
        <f t="shared" si="29"/>
        <v>Chicago</v>
      </c>
      <c r="T113" s="436" t="str">
        <f>J113</f>
        <v>Tampa Bay</v>
      </c>
      <c r="U113" s="481" t="str">
        <f t="shared" si="30"/>
        <v>W</v>
      </c>
    </row>
    <row r="114" spans="1:21" s="442" customFormat="1" ht="15.75" customHeight="1" x14ac:dyDescent="0.8">
      <c r="A114" s="427">
        <v>7</v>
      </c>
      <c r="B114" s="70" t="s">
        <v>233</v>
      </c>
      <c r="C114" s="428">
        <v>44493</v>
      </c>
      <c r="D114" s="429">
        <f>20.25/24</f>
        <v>0.84375</v>
      </c>
      <c r="E114" s="70" t="s">
        <v>191</v>
      </c>
      <c r="F114" s="176" t="s">
        <v>391</v>
      </c>
      <c r="G114" s="427" t="str">
        <f>VLOOKUP(+F114,$F$347:$G$378,2,FALSE)</f>
        <v>AFCS</v>
      </c>
      <c r="H114" s="176" t="s">
        <v>396</v>
      </c>
      <c r="I114" s="427" t="str">
        <f>VLOOKUP(+H114,$F$347:$G$378,2,FALSE)</f>
        <v>NFCW</v>
      </c>
      <c r="J114" s="431" t="str">
        <f t="shared" si="32"/>
        <v>San Francisco</v>
      </c>
      <c r="K114" s="565" t="str">
        <f t="shared" si="26"/>
        <v>Indianapolis</v>
      </c>
      <c r="L114" s="443">
        <v>4</v>
      </c>
      <c r="M114" s="452">
        <v>43.5</v>
      </c>
      <c r="N114" s="506" t="str">
        <f>F114</f>
        <v>Indianapolis</v>
      </c>
      <c r="O114" s="434">
        <v>30</v>
      </c>
      <c r="P114" s="430" t="str">
        <f t="shared" si="27"/>
        <v>San Francisco</v>
      </c>
      <c r="Q114" s="427">
        <v>18</v>
      </c>
      <c r="R114" s="510" t="str">
        <f t="shared" si="28"/>
        <v>Indianapolis</v>
      </c>
      <c r="S114" s="510" t="str">
        <f t="shared" si="29"/>
        <v>San Francisco</v>
      </c>
      <c r="T114" s="436" t="str">
        <f>K114</f>
        <v>Indianapolis</v>
      </c>
      <c r="U114" s="481" t="str">
        <f t="shared" si="30"/>
        <v>W</v>
      </c>
    </row>
    <row r="115" spans="1:21" s="442" customFormat="1" ht="15.75" customHeight="1" x14ac:dyDescent="0.8">
      <c r="A115" s="427">
        <v>7</v>
      </c>
      <c r="B115" s="70" t="s">
        <v>238</v>
      </c>
      <c r="C115" s="428">
        <v>44494</v>
      </c>
      <c r="D115" s="429">
        <f>20.25/24</f>
        <v>0.84375</v>
      </c>
      <c r="E115" s="70" t="s">
        <v>40</v>
      </c>
      <c r="F115" s="176" t="s">
        <v>399</v>
      </c>
      <c r="G115" s="427" t="str">
        <f>VLOOKUP(+F115,$F$347:$G$378,2,FALSE)</f>
        <v>NFCS</v>
      </c>
      <c r="H115" s="176" t="s">
        <v>393</v>
      </c>
      <c r="I115" s="427" t="str">
        <f>VLOOKUP(+H115,$F$347:$G$378,2,FALSE)</f>
        <v>NFCW</v>
      </c>
      <c r="J115" s="431" t="str">
        <f>F115</f>
        <v>New Orleans</v>
      </c>
      <c r="K115" s="565" t="str">
        <f t="shared" si="26"/>
        <v>Seattle</v>
      </c>
      <c r="L115" s="443">
        <v>5</v>
      </c>
      <c r="M115" s="452">
        <v>42.5</v>
      </c>
      <c r="N115" s="506" t="str">
        <f>F115</f>
        <v>New Orleans</v>
      </c>
      <c r="O115" s="434">
        <v>13</v>
      </c>
      <c r="P115" s="430" t="str">
        <f t="shared" si="27"/>
        <v>Seattle</v>
      </c>
      <c r="Q115" s="427">
        <v>10</v>
      </c>
      <c r="R115" s="510" t="str">
        <f t="shared" si="28"/>
        <v>Seattle</v>
      </c>
      <c r="S115" s="510" t="str">
        <f t="shared" si="29"/>
        <v>New Orleans</v>
      </c>
      <c r="T115" s="436" t="str">
        <f>K115</f>
        <v>Seattle</v>
      </c>
      <c r="U115" s="481" t="str">
        <f t="shared" si="30"/>
        <v>W</v>
      </c>
    </row>
    <row r="116" spans="1:21" s="442" customFormat="1" ht="15.75" hidden="1" customHeight="1" x14ac:dyDescent="0.8">
      <c r="A116" s="427"/>
      <c r="B116" s="427"/>
      <c r="C116" s="428"/>
      <c r="D116" s="429"/>
      <c r="E116" s="70"/>
      <c r="F116" s="820" t="s">
        <v>524</v>
      </c>
      <c r="G116" s="427"/>
      <c r="H116" s="176"/>
      <c r="I116" s="427"/>
      <c r="J116" s="431"/>
      <c r="K116" s="565"/>
      <c r="L116" s="443"/>
      <c r="M116" s="452"/>
      <c r="N116" s="506"/>
      <c r="O116" s="434"/>
      <c r="P116" s="430"/>
      <c r="Q116" s="427"/>
      <c r="R116" s="510"/>
      <c r="S116" s="510"/>
      <c r="T116" s="436"/>
      <c r="U116" s="481"/>
    </row>
    <row r="117" spans="1:21" s="442" customFormat="1" ht="15.75" hidden="1" customHeight="1" x14ac:dyDescent="0.8">
      <c r="A117" s="427">
        <v>7</v>
      </c>
      <c r="B117" s="427"/>
      <c r="C117" s="428"/>
      <c r="D117" s="429"/>
      <c r="E117" s="70"/>
      <c r="F117" s="176" t="s">
        <v>74</v>
      </c>
      <c r="G117" s="427" t="str">
        <f>VLOOKUP(+F117,$F$347:$G$378,2,FALSE)</f>
        <v>AFCE</v>
      </c>
      <c r="H117" s="176"/>
      <c r="I117" s="427"/>
      <c r="J117" s="431"/>
      <c r="K117" s="565"/>
      <c r="L117" s="443"/>
      <c r="M117" s="452"/>
      <c r="N117" s="506"/>
      <c r="O117" s="434"/>
      <c r="P117" s="430"/>
      <c r="Q117" s="427"/>
      <c r="R117" s="510"/>
      <c r="S117" s="510"/>
      <c r="T117" s="436"/>
      <c r="U117" s="481"/>
    </row>
    <row r="118" spans="1:21" s="442" customFormat="1" ht="15.75" hidden="1" customHeight="1" x14ac:dyDescent="0.8">
      <c r="A118" s="427">
        <v>7</v>
      </c>
      <c r="B118" s="427"/>
      <c r="C118" s="428"/>
      <c r="D118" s="429"/>
      <c r="E118" s="70"/>
      <c r="F118" s="176" t="s">
        <v>398</v>
      </c>
      <c r="G118" s="427" t="str">
        <f>VLOOKUP(+F118,$F$347:$G$378,2,FALSE)</f>
        <v>NFCE</v>
      </c>
      <c r="H118" s="176"/>
      <c r="I118" s="427"/>
      <c r="J118" s="431"/>
      <c r="K118" s="565"/>
      <c r="L118" s="443"/>
      <c r="M118" s="452"/>
      <c r="N118" s="506"/>
      <c r="O118" s="434"/>
      <c r="P118" s="430"/>
      <c r="Q118" s="427"/>
      <c r="R118" s="510"/>
      <c r="S118" s="510"/>
      <c r="T118" s="436"/>
      <c r="U118" s="481"/>
    </row>
    <row r="119" spans="1:21" s="442" customFormat="1" ht="15.75" hidden="1" customHeight="1" x14ac:dyDescent="0.8">
      <c r="A119" s="427">
        <v>7</v>
      </c>
      <c r="B119" s="427"/>
      <c r="C119" s="428"/>
      <c r="D119" s="429"/>
      <c r="E119" s="70"/>
      <c r="F119" s="176" t="s">
        <v>76</v>
      </c>
      <c r="G119" s="427" t="str">
        <f>VLOOKUP(+F119,$F$347:$G$378,2,FALSE)</f>
        <v>NFCN</v>
      </c>
      <c r="H119" s="176"/>
      <c r="I119" s="427"/>
      <c r="J119" s="431"/>
      <c r="K119" s="565"/>
      <c r="L119" s="443"/>
      <c r="M119" s="452"/>
      <c r="N119" s="506"/>
      <c r="O119" s="434"/>
      <c r="P119" s="430"/>
      <c r="Q119" s="427"/>
      <c r="R119" s="510"/>
      <c r="S119" s="510"/>
      <c r="T119" s="436"/>
      <c r="U119" s="481"/>
    </row>
    <row r="120" spans="1:21" s="442" customFormat="1" ht="15.75" hidden="1" customHeight="1" x14ac:dyDescent="0.8">
      <c r="A120" s="427">
        <v>7</v>
      </c>
      <c r="B120" s="427"/>
      <c r="C120" s="428"/>
      <c r="D120" s="429"/>
      <c r="E120" s="70"/>
      <c r="F120" s="176" t="s">
        <v>138</v>
      </c>
      <c r="G120" s="427" t="str">
        <f>VLOOKUP(+F120,$F$347:$G$378,2,FALSE)</f>
        <v>AFCN</v>
      </c>
      <c r="H120" s="176"/>
      <c r="I120" s="427"/>
      <c r="J120" s="431"/>
      <c r="K120" s="565"/>
      <c r="L120" s="443"/>
      <c r="M120" s="452"/>
      <c r="N120" s="506"/>
      <c r="O120" s="434"/>
      <c r="P120" s="430"/>
      <c r="Q120" s="427"/>
      <c r="R120" s="510"/>
      <c r="S120" s="510"/>
      <c r="T120" s="436"/>
      <c r="U120" s="481"/>
    </row>
    <row r="121" spans="1:21" s="442" customFormat="1" ht="15.75" hidden="1" customHeight="1" x14ac:dyDescent="0.8">
      <c r="A121" s="427">
        <v>7</v>
      </c>
      <c r="B121" s="427"/>
      <c r="C121" s="428"/>
      <c r="D121" s="429"/>
      <c r="E121" s="70"/>
      <c r="F121" s="176" t="s">
        <v>400</v>
      </c>
      <c r="G121" s="427" t="str">
        <f>VLOOKUP(+F121,$F$347:$G$378,2,FALSE)</f>
        <v>AFCW</v>
      </c>
      <c r="H121" s="176"/>
      <c r="I121" s="427"/>
      <c r="J121" s="431"/>
      <c r="K121" s="565"/>
      <c r="L121" s="443"/>
      <c r="M121" s="452"/>
      <c r="N121" s="506"/>
      <c r="O121" s="434"/>
      <c r="P121" s="430"/>
      <c r="Q121" s="427"/>
      <c r="R121" s="510"/>
      <c r="S121" s="510"/>
      <c r="T121" s="436"/>
      <c r="U121" s="481"/>
    </row>
    <row r="122" spans="1:21" s="442" customFormat="1" ht="15.75" hidden="1" customHeight="1" x14ac:dyDescent="0.8">
      <c r="A122" s="427">
        <v>7</v>
      </c>
      <c r="B122" s="427"/>
      <c r="C122" s="428"/>
      <c r="D122" s="429"/>
      <c r="E122" s="70"/>
      <c r="F122" s="176" t="s">
        <v>385</v>
      </c>
      <c r="G122" s="427" t="str">
        <f>VLOOKUP(+F122,$F$347:$G$378,2,FALSE)</f>
        <v>AFCS</v>
      </c>
      <c r="H122" s="176"/>
      <c r="I122" s="427"/>
      <c r="J122" s="431"/>
      <c r="K122" s="565"/>
      <c r="L122" s="443"/>
      <c r="M122" s="452"/>
      <c r="N122" s="506"/>
      <c r="O122" s="434"/>
      <c r="P122" s="430"/>
      <c r="Q122" s="427"/>
      <c r="R122" s="510"/>
      <c r="S122" s="510"/>
      <c r="T122" s="436"/>
      <c r="U122" s="481"/>
    </row>
    <row r="123" spans="1:21" s="442" customFormat="1" ht="15.75" customHeight="1" x14ac:dyDescent="0.8">
      <c r="A123" s="427">
        <v>8</v>
      </c>
      <c r="B123" s="70" t="s">
        <v>58</v>
      </c>
      <c r="C123" s="428">
        <v>44497</v>
      </c>
      <c r="D123" s="429">
        <f>20.25/24</f>
        <v>0.84375</v>
      </c>
      <c r="E123" s="70" t="s">
        <v>127</v>
      </c>
      <c r="F123" s="176" t="s">
        <v>394</v>
      </c>
      <c r="G123" s="427" t="str">
        <f>VLOOKUP(+F123,$F$347:$G$378,2,FALSE)</f>
        <v>NFCN</v>
      </c>
      <c r="H123" s="176" t="s">
        <v>211</v>
      </c>
      <c r="I123" s="427" t="str">
        <f>VLOOKUP(+H123,$F$347:$G$378,2,FALSE)</f>
        <v>NFCW</v>
      </c>
      <c r="J123" s="431" t="str">
        <f>H123</f>
        <v>Arizona</v>
      </c>
      <c r="K123" s="565" t="str">
        <f t="shared" ref="K123:K137" si="33">IF(+J123=H123,F123,H123)</f>
        <v>Green Bay</v>
      </c>
      <c r="L123" s="443">
        <v>6.5</v>
      </c>
      <c r="M123" s="452">
        <v>51</v>
      </c>
      <c r="N123" s="506" t="str">
        <f>K123</f>
        <v>Green Bay</v>
      </c>
      <c r="O123" s="434">
        <v>24</v>
      </c>
      <c r="P123" s="430" t="str">
        <f t="shared" ref="P123:P137" si="34">IF(N123=F123,H123,F123)</f>
        <v>Arizona</v>
      </c>
      <c r="Q123" s="427">
        <v>21</v>
      </c>
      <c r="R123" s="510" t="str">
        <f t="shared" ref="R123:R137" si="35">IF(+N123=K123,+N123,IF(+O123-Q123&lt;L123,+K123,+J123))</f>
        <v>Green Bay</v>
      </c>
      <c r="S123" s="510" t="str">
        <f t="shared" ref="S123:S137" si="36">IF(+R123=J123,+K123,+J123)</f>
        <v>Arizona</v>
      </c>
      <c r="T123" s="436" t="str">
        <f>H123</f>
        <v>Arizona</v>
      </c>
      <c r="U123" s="481" t="str">
        <f t="shared" ref="U123:U137" si="37">IF($N123=$J123,IF($O123-$Q123=$L123,"T",IF($R123=T123,"W","L")),IF($R123=T123,"W","L"))</f>
        <v>L</v>
      </c>
    </row>
    <row r="124" spans="1:21" s="442" customFormat="1" ht="15.75" customHeight="1" x14ac:dyDescent="0.8">
      <c r="A124" s="427">
        <v>8</v>
      </c>
      <c r="B124" s="70" t="s">
        <v>233</v>
      </c>
      <c r="C124" s="428">
        <v>44500</v>
      </c>
      <c r="D124" s="429">
        <f t="shared" ref="D124:D130" si="38">13/24</f>
        <v>0.54166666666666663</v>
      </c>
      <c r="E124" s="70" t="s">
        <v>127</v>
      </c>
      <c r="F124" s="176" t="s">
        <v>395</v>
      </c>
      <c r="G124" s="427" t="str">
        <f>VLOOKUP(+F124,$F$347:$G$378,2,FALSE)</f>
        <v>NFCS</v>
      </c>
      <c r="H124" s="176" t="s">
        <v>376</v>
      </c>
      <c r="I124" s="427" t="str">
        <f>VLOOKUP(+H124,$F$347:$G$378,2,FALSE)</f>
        <v>NFCS</v>
      </c>
      <c r="J124" s="431" t="str">
        <f>H124</f>
        <v>Atlanta</v>
      </c>
      <c r="K124" s="565" t="str">
        <f t="shared" si="33"/>
        <v>Carolina</v>
      </c>
      <c r="L124" s="443">
        <v>3</v>
      </c>
      <c r="M124" s="452">
        <v>46</v>
      </c>
      <c r="N124" s="506" t="str">
        <f>K124</f>
        <v>Carolina</v>
      </c>
      <c r="O124" s="434">
        <v>19</v>
      </c>
      <c r="P124" s="430" t="str">
        <f t="shared" si="34"/>
        <v>Atlanta</v>
      </c>
      <c r="Q124" s="427">
        <v>13</v>
      </c>
      <c r="R124" s="510" t="str">
        <f t="shared" si="35"/>
        <v>Carolina</v>
      </c>
      <c r="S124" s="510" t="str">
        <f t="shared" si="36"/>
        <v>Atlanta</v>
      </c>
      <c r="T124" s="436" t="str">
        <f>K124</f>
        <v>Carolina</v>
      </c>
      <c r="U124" s="481" t="str">
        <f t="shared" si="37"/>
        <v>W</v>
      </c>
    </row>
    <row r="125" spans="1:21" s="442" customFormat="1" ht="15.75" customHeight="1" x14ac:dyDescent="0.8">
      <c r="A125" s="427">
        <v>8</v>
      </c>
      <c r="B125" s="70" t="s">
        <v>233</v>
      </c>
      <c r="C125" s="428">
        <v>44500</v>
      </c>
      <c r="D125" s="429">
        <f t="shared" si="38"/>
        <v>0.54166666666666663</v>
      </c>
      <c r="E125" s="70" t="s">
        <v>345</v>
      </c>
      <c r="F125" s="176" t="s">
        <v>388</v>
      </c>
      <c r="G125" s="427" t="str">
        <f>VLOOKUP(+F125,$F$347:$G$378,2,FALSE)</f>
        <v>AFCE</v>
      </c>
      <c r="H125" s="176" t="s">
        <v>74</v>
      </c>
      <c r="I125" s="427" t="str">
        <f>VLOOKUP(+H125,$F$347:$G$378,2,FALSE)</f>
        <v>AFCE</v>
      </c>
      <c r="J125" s="431" t="str">
        <f>H125</f>
        <v>Buffalo</v>
      </c>
      <c r="K125" s="565" t="str">
        <f t="shared" si="33"/>
        <v>Miami</v>
      </c>
      <c r="L125" s="443">
        <v>13.5</v>
      </c>
      <c r="M125" s="452">
        <v>49.5</v>
      </c>
      <c r="N125" s="506" t="str">
        <f>J125</f>
        <v>Buffalo</v>
      </c>
      <c r="O125" s="434">
        <v>26</v>
      </c>
      <c r="P125" s="430" t="str">
        <f t="shared" si="34"/>
        <v>Miami</v>
      </c>
      <c r="Q125" s="427">
        <v>11</v>
      </c>
      <c r="R125" s="510" t="str">
        <f t="shared" si="35"/>
        <v>Buffalo</v>
      </c>
      <c r="S125" s="510" t="str">
        <f t="shared" si="36"/>
        <v>Miami</v>
      </c>
      <c r="T125" s="436" t="str">
        <f>H125</f>
        <v>Buffalo</v>
      </c>
      <c r="U125" s="481" t="str">
        <f t="shared" si="37"/>
        <v>W</v>
      </c>
    </row>
    <row r="126" spans="1:21" s="442" customFormat="1" ht="15.75" customHeight="1" x14ac:dyDescent="0.8">
      <c r="A126" s="427">
        <v>8</v>
      </c>
      <c r="B126" s="70" t="s">
        <v>233</v>
      </c>
      <c r="C126" s="428">
        <v>44500</v>
      </c>
      <c r="D126" s="429">
        <f t="shared" si="38"/>
        <v>0.54166666666666663</v>
      </c>
      <c r="E126" s="70" t="s">
        <v>127</v>
      </c>
      <c r="F126" s="176" t="s">
        <v>396</v>
      </c>
      <c r="G126" s="427" t="str">
        <f>VLOOKUP(+F126,$F$347:$G$378,2,FALSE)</f>
        <v>NFCW</v>
      </c>
      <c r="H126" s="176" t="s">
        <v>378</v>
      </c>
      <c r="I126" s="427" t="str">
        <f>VLOOKUP(+H126,$F$347:$G$378,2,FALSE)</f>
        <v>NFCN</v>
      </c>
      <c r="J126" s="431" t="str">
        <f>F126</f>
        <v>San Francisco</v>
      </c>
      <c r="K126" s="565" t="str">
        <f t="shared" si="33"/>
        <v>Chicago</v>
      </c>
      <c r="L126" s="443">
        <v>4</v>
      </c>
      <c r="M126" s="452">
        <v>39.5</v>
      </c>
      <c r="N126" s="506" t="str">
        <f>J126</f>
        <v>San Francisco</v>
      </c>
      <c r="O126" s="434">
        <v>33</v>
      </c>
      <c r="P126" s="430" t="str">
        <f t="shared" si="34"/>
        <v>Chicago</v>
      </c>
      <c r="Q126" s="427">
        <v>22</v>
      </c>
      <c r="R126" s="510" t="str">
        <f t="shared" si="35"/>
        <v>San Francisco</v>
      </c>
      <c r="S126" s="510" t="str">
        <f t="shared" si="36"/>
        <v>Chicago</v>
      </c>
      <c r="T126" s="436" t="str">
        <f>K126</f>
        <v>Chicago</v>
      </c>
      <c r="U126" s="481" t="str">
        <f t="shared" si="37"/>
        <v>L</v>
      </c>
    </row>
    <row r="127" spans="1:21" s="442" customFormat="1" ht="15.75" customHeight="1" x14ac:dyDescent="0.8">
      <c r="A127" s="427">
        <v>8</v>
      </c>
      <c r="B127" s="70" t="s">
        <v>233</v>
      </c>
      <c r="C127" s="428">
        <v>44500</v>
      </c>
      <c r="D127" s="429">
        <f t="shared" si="38"/>
        <v>0.54166666666666663</v>
      </c>
      <c r="E127" s="70" t="s">
        <v>345</v>
      </c>
      <c r="F127" s="176" t="s">
        <v>138</v>
      </c>
      <c r="G127" s="427" t="str">
        <f>VLOOKUP(+F127,$F$347:$G$378,2,FALSE)</f>
        <v>AFCN</v>
      </c>
      <c r="H127" s="176" t="s">
        <v>382</v>
      </c>
      <c r="I127" s="427" t="str">
        <f>VLOOKUP(+H127,$F$347:$G$378,2,FALSE)</f>
        <v>AFCN</v>
      </c>
      <c r="J127" s="431" t="str">
        <f>H127</f>
        <v>Cleveland</v>
      </c>
      <c r="K127" s="565" t="str">
        <f t="shared" si="33"/>
        <v>Pittsburgh</v>
      </c>
      <c r="L127" s="443">
        <v>3.5</v>
      </c>
      <c r="M127" s="452">
        <v>42.5</v>
      </c>
      <c r="N127" s="506" t="str">
        <f>K127</f>
        <v>Pittsburgh</v>
      </c>
      <c r="O127" s="434">
        <v>15</v>
      </c>
      <c r="P127" s="430" t="str">
        <f t="shared" si="34"/>
        <v>Cleveland</v>
      </c>
      <c r="Q127" s="427">
        <v>10</v>
      </c>
      <c r="R127" s="510" t="str">
        <f t="shared" si="35"/>
        <v>Pittsburgh</v>
      </c>
      <c r="S127" s="510" t="str">
        <f t="shared" si="36"/>
        <v>Cleveland</v>
      </c>
      <c r="T127" s="436" t="str">
        <f>J127</f>
        <v>Cleveland</v>
      </c>
      <c r="U127" s="481" t="str">
        <f t="shared" si="37"/>
        <v>L</v>
      </c>
    </row>
    <row r="128" spans="1:21" s="442" customFormat="1" ht="15.75" customHeight="1" x14ac:dyDescent="0.8">
      <c r="A128" s="427">
        <v>8</v>
      </c>
      <c r="B128" s="70" t="s">
        <v>233</v>
      </c>
      <c r="C128" s="428">
        <v>44500</v>
      </c>
      <c r="D128" s="429">
        <f t="shared" si="38"/>
        <v>0.54166666666666663</v>
      </c>
      <c r="E128" s="70" t="s">
        <v>127</v>
      </c>
      <c r="F128" s="176" t="s">
        <v>389</v>
      </c>
      <c r="G128" s="427" t="str">
        <f>VLOOKUP(+F128,$F$347:$G$378,2,FALSE)</f>
        <v>NFCE</v>
      </c>
      <c r="H128" s="176" t="s">
        <v>384</v>
      </c>
      <c r="I128" s="427" t="str">
        <f>VLOOKUP(+H128,$F$347:$G$378,2,FALSE)</f>
        <v>NFCN</v>
      </c>
      <c r="J128" s="431" t="str">
        <f>F128</f>
        <v>Philadelphia</v>
      </c>
      <c r="K128" s="565" t="str">
        <f t="shared" si="33"/>
        <v>Detroit</v>
      </c>
      <c r="L128" s="443">
        <v>3.5</v>
      </c>
      <c r="M128" s="452">
        <v>48</v>
      </c>
      <c r="N128" s="506" t="str">
        <f>J128</f>
        <v>Philadelphia</v>
      </c>
      <c r="O128" s="434">
        <v>44</v>
      </c>
      <c r="P128" s="430" t="str">
        <f t="shared" si="34"/>
        <v>Detroit</v>
      </c>
      <c r="Q128" s="427">
        <v>6</v>
      </c>
      <c r="R128" s="510" t="str">
        <f t="shared" si="35"/>
        <v>Philadelphia</v>
      </c>
      <c r="S128" s="510" t="str">
        <f t="shared" si="36"/>
        <v>Detroit</v>
      </c>
      <c r="T128" s="436" t="str">
        <f>H128</f>
        <v>Detroit</v>
      </c>
      <c r="U128" s="481" t="str">
        <f t="shared" si="37"/>
        <v>L</v>
      </c>
    </row>
    <row r="129" spans="1:21" s="442" customFormat="1" ht="15.75" customHeight="1" x14ac:dyDescent="0.8">
      <c r="A129" s="427">
        <v>8</v>
      </c>
      <c r="B129" s="70" t="s">
        <v>233</v>
      </c>
      <c r="C129" s="428">
        <v>44500</v>
      </c>
      <c r="D129" s="429">
        <f t="shared" si="38"/>
        <v>0.54166666666666663</v>
      </c>
      <c r="E129" s="70" t="s">
        <v>345</v>
      </c>
      <c r="F129" s="176" t="s">
        <v>239</v>
      </c>
      <c r="G129" s="427" t="str">
        <f>VLOOKUP(+F129,$F$347:$G$378,2,FALSE)</f>
        <v>AFCS</v>
      </c>
      <c r="H129" s="176" t="s">
        <v>391</v>
      </c>
      <c r="I129" s="427" t="str">
        <f>VLOOKUP(+H129,$F$347:$G$378,2,FALSE)</f>
        <v>AFCS</v>
      </c>
      <c r="J129" s="431" t="str">
        <f>H129</f>
        <v>Indianapolis</v>
      </c>
      <c r="K129" s="565" t="str">
        <f t="shared" si="33"/>
        <v>Tennessee</v>
      </c>
      <c r="L129" s="443">
        <v>1</v>
      </c>
      <c r="M129" s="452">
        <v>50.5</v>
      </c>
      <c r="N129" s="506" t="str">
        <f>K129</f>
        <v>Tennessee</v>
      </c>
      <c r="O129" s="434">
        <v>34</v>
      </c>
      <c r="P129" s="430" t="str">
        <f t="shared" si="34"/>
        <v>Indianapolis</v>
      </c>
      <c r="Q129" s="427">
        <v>31</v>
      </c>
      <c r="R129" s="510" t="str">
        <f t="shared" si="35"/>
        <v>Tennessee</v>
      </c>
      <c r="S129" s="510" t="str">
        <f t="shared" si="36"/>
        <v>Indianapolis</v>
      </c>
      <c r="T129" s="436" t="str">
        <f>H129</f>
        <v>Indianapolis</v>
      </c>
      <c r="U129" s="481" t="str">
        <f t="shared" si="37"/>
        <v>L</v>
      </c>
    </row>
    <row r="130" spans="1:21" s="442" customFormat="1" ht="15.75" customHeight="1" x14ac:dyDescent="0.8">
      <c r="A130" s="427">
        <v>8</v>
      </c>
      <c r="B130" s="70" t="s">
        <v>233</v>
      </c>
      <c r="C130" s="428">
        <v>44500</v>
      </c>
      <c r="D130" s="429">
        <f t="shared" si="38"/>
        <v>0.54166666666666663</v>
      </c>
      <c r="E130" s="70" t="s">
        <v>345</v>
      </c>
      <c r="F130" s="176" t="s">
        <v>61</v>
      </c>
      <c r="G130" s="427" t="str">
        <f>VLOOKUP(+F130,$F$347:$G$378,2,FALSE)</f>
        <v>AFCN</v>
      </c>
      <c r="H130" s="176" t="s">
        <v>375</v>
      </c>
      <c r="I130" s="427" t="str">
        <f>VLOOKUP(+H130,$F$347:$G$378,2,FALSE)</f>
        <v>AFCE</v>
      </c>
      <c r="J130" s="431" t="str">
        <f>F130</f>
        <v>Cincinnati</v>
      </c>
      <c r="K130" s="565" t="str">
        <f t="shared" si="33"/>
        <v>NY Jets</v>
      </c>
      <c r="L130" s="443">
        <v>10.5</v>
      </c>
      <c r="M130" s="452">
        <v>42</v>
      </c>
      <c r="N130" s="506" t="str">
        <f>K130</f>
        <v>NY Jets</v>
      </c>
      <c r="O130" s="434">
        <v>34</v>
      </c>
      <c r="P130" s="430" t="str">
        <f t="shared" si="34"/>
        <v>Cincinnati</v>
      </c>
      <c r="Q130" s="427">
        <v>31</v>
      </c>
      <c r="R130" s="510" t="str">
        <f t="shared" si="35"/>
        <v>NY Jets</v>
      </c>
      <c r="S130" s="510" t="str">
        <f t="shared" si="36"/>
        <v>Cincinnati</v>
      </c>
      <c r="T130" s="436" t="str">
        <f>J130</f>
        <v>Cincinnati</v>
      </c>
      <c r="U130" s="481" t="str">
        <f t="shared" si="37"/>
        <v>L</v>
      </c>
    </row>
    <row r="131" spans="1:21" s="442" customFormat="1" ht="15.75" customHeight="1" x14ac:dyDescent="0.8">
      <c r="A131" s="427">
        <v>8</v>
      </c>
      <c r="B131" s="70" t="s">
        <v>233</v>
      </c>
      <c r="C131" s="428">
        <v>44500</v>
      </c>
      <c r="D131" s="429">
        <f>16/24</f>
        <v>0.66666666666666663</v>
      </c>
      <c r="E131" s="70" t="s">
        <v>127</v>
      </c>
      <c r="F131" s="176" t="s">
        <v>392</v>
      </c>
      <c r="G131" s="427" t="str">
        <f>VLOOKUP(+F131,$F$347:$G$378,2,FALSE)</f>
        <v>NFCW</v>
      </c>
      <c r="H131" s="176" t="s">
        <v>186</v>
      </c>
      <c r="I131" s="427" t="str">
        <f>VLOOKUP(+H131,$F$347:$G$378,2,FALSE)</f>
        <v>AFCS</v>
      </c>
      <c r="J131" s="431" t="str">
        <f>F131</f>
        <v>LA Rams</v>
      </c>
      <c r="K131" s="565" t="str">
        <f t="shared" si="33"/>
        <v>Houston</v>
      </c>
      <c r="L131" s="443">
        <v>15.5</v>
      </c>
      <c r="M131" s="452">
        <v>47.5</v>
      </c>
      <c r="N131" s="506" t="str">
        <f>J131</f>
        <v>LA Rams</v>
      </c>
      <c r="O131" s="434">
        <v>38</v>
      </c>
      <c r="P131" s="430" t="str">
        <f t="shared" si="34"/>
        <v>Houston</v>
      </c>
      <c r="Q131" s="427">
        <v>22</v>
      </c>
      <c r="R131" s="510" t="str">
        <f t="shared" si="35"/>
        <v>LA Rams</v>
      </c>
      <c r="S131" s="510" t="str">
        <f t="shared" si="36"/>
        <v>Houston</v>
      </c>
      <c r="T131" s="436" t="str">
        <f>J131</f>
        <v>LA Rams</v>
      </c>
      <c r="U131" s="481" t="str">
        <f t="shared" si="37"/>
        <v>W</v>
      </c>
    </row>
    <row r="132" spans="1:21" s="442" customFormat="1" ht="15.75" customHeight="1" x14ac:dyDescent="0.8">
      <c r="A132" s="427">
        <v>8</v>
      </c>
      <c r="B132" s="70" t="s">
        <v>233</v>
      </c>
      <c r="C132" s="428">
        <v>44500</v>
      </c>
      <c r="D132" s="429">
        <f>16/24</f>
        <v>0.66666666666666663</v>
      </c>
      <c r="E132" s="70" t="s">
        <v>345</v>
      </c>
      <c r="F132" s="176" t="s">
        <v>373</v>
      </c>
      <c r="G132" s="427" t="str">
        <f>VLOOKUP(+F132,$F$347:$G$378,2,FALSE)</f>
        <v>AFCE</v>
      </c>
      <c r="H132" s="176" t="s">
        <v>400</v>
      </c>
      <c r="I132" s="427" t="str">
        <f>VLOOKUP(+H132,$F$347:$G$378,2,FALSE)</f>
        <v>AFCW</v>
      </c>
      <c r="J132" s="431" t="str">
        <f>H132</f>
        <v>LA Chargers</v>
      </c>
      <c r="K132" s="565" t="str">
        <f t="shared" si="33"/>
        <v>New England</v>
      </c>
      <c r="L132" s="443">
        <v>5.5</v>
      </c>
      <c r="M132" s="452">
        <v>49</v>
      </c>
      <c r="N132" s="506" t="str">
        <f>K132</f>
        <v>New England</v>
      </c>
      <c r="O132" s="434">
        <v>27</v>
      </c>
      <c r="P132" s="430" t="str">
        <f t="shared" si="34"/>
        <v>LA Chargers</v>
      </c>
      <c r="Q132" s="427">
        <v>24</v>
      </c>
      <c r="R132" s="510" t="str">
        <f t="shared" si="35"/>
        <v>New England</v>
      </c>
      <c r="S132" s="510" t="str">
        <f t="shared" si="36"/>
        <v>LA Chargers</v>
      </c>
      <c r="T132" s="436" t="str">
        <f>J132</f>
        <v>LA Chargers</v>
      </c>
      <c r="U132" s="481" t="str">
        <f t="shared" si="37"/>
        <v>L</v>
      </c>
    </row>
    <row r="133" spans="1:21" s="442" customFormat="1" ht="15.75" customHeight="1" x14ac:dyDescent="0.8">
      <c r="A133" s="427">
        <v>8</v>
      </c>
      <c r="B133" s="70" t="s">
        <v>233</v>
      </c>
      <c r="C133" s="428">
        <v>44500</v>
      </c>
      <c r="D133" s="429">
        <f>16.3333/24</f>
        <v>0.68055416666666668</v>
      </c>
      <c r="E133" s="70" t="s">
        <v>345</v>
      </c>
      <c r="F133" s="176" t="s">
        <v>385</v>
      </c>
      <c r="G133" s="427" t="str">
        <f>VLOOKUP(+F133,$F$347:$G$378,2,FALSE)</f>
        <v>AFCS</v>
      </c>
      <c r="H133" s="176" t="s">
        <v>393</v>
      </c>
      <c r="I133" s="427" t="str">
        <f>VLOOKUP(+H133,$F$347:$G$378,2,FALSE)</f>
        <v>NFCW</v>
      </c>
      <c r="J133" s="431" t="str">
        <f>H133</f>
        <v>Seattle</v>
      </c>
      <c r="K133" s="565" t="str">
        <f t="shared" si="33"/>
        <v>Jacksonville</v>
      </c>
      <c r="L133" s="443">
        <v>3</v>
      </c>
      <c r="M133" s="452">
        <v>43.5</v>
      </c>
      <c r="N133" s="506" t="str">
        <f>J133</f>
        <v>Seattle</v>
      </c>
      <c r="O133" s="434">
        <v>31</v>
      </c>
      <c r="P133" s="430" t="str">
        <f t="shared" si="34"/>
        <v>Jacksonville</v>
      </c>
      <c r="Q133" s="427">
        <v>7</v>
      </c>
      <c r="R133" s="510" t="str">
        <f t="shared" si="35"/>
        <v>Seattle</v>
      </c>
      <c r="S133" s="510" t="str">
        <f t="shared" si="36"/>
        <v>Jacksonville</v>
      </c>
      <c r="T133" s="436" t="str">
        <f>H133</f>
        <v>Seattle</v>
      </c>
      <c r="U133" s="481" t="str">
        <f t="shared" si="37"/>
        <v>W</v>
      </c>
    </row>
    <row r="134" spans="1:21" s="442" customFormat="1" ht="15.75" customHeight="1" x14ac:dyDescent="0.8">
      <c r="A134" s="427">
        <v>8</v>
      </c>
      <c r="B134" s="70" t="s">
        <v>233</v>
      </c>
      <c r="C134" s="428">
        <v>44500</v>
      </c>
      <c r="D134" s="429">
        <f>16.3333/24</f>
        <v>0.68055416666666668</v>
      </c>
      <c r="E134" s="70" t="s">
        <v>127</v>
      </c>
      <c r="F134" s="176" t="s">
        <v>98</v>
      </c>
      <c r="G134" s="427" t="str">
        <f>VLOOKUP(+F134,$F$347:$G$378,2,FALSE)</f>
        <v>NFCE</v>
      </c>
      <c r="H134" s="176" t="s">
        <v>401</v>
      </c>
      <c r="I134" s="427" t="str">
        <f>VLOOKUP(+H134,$F$347:$G$378,2,FALSE)</f>
        <v>AFCW</v>
      </c>
      <c r="J134" s="431" t="str">
        <f>H134</f>
        <v>Denver</v>
      </c>
      <c r="K134" s="565" t="str">
        <f t="shared" si="33"/>
        <v>Washington</v>
      </c>
      <c r="L134" s="443">
        <v>3</v>
      </c>
      <c r="M134" s="452">
        <v>44.5</v>
      </c>
      <c r="N134" s="506" t="str">
        <f>J134</f>
        <v>Denver</v>
      </c>
      <c r="O134" s="434">
        <v>17</v>
      </c>
      <c r="P134" s="430" t="str">
        <f t="shared" si="34"/>
        <v>Washington</v>
      </c>
      <c r="Q134" s="427">
        <v>10</v>
      </c>
      <c r="R134" s="510" t="str">
        <f t="shared" si="35"/>
        <v>Denver</v>
      </c>
      <c r="S134" s="510" t="str">
        <f t="shared" si="36"/>
        <v>Washington</v>
      </c>
      <c r="T134" s="436" t="str">
        <f>H134</f>
        <v>Denver</v>
      </c>
      <c r="U134" s="481" t="str">
        <f t="shared" si="37"/>
        <v>W</v>
      </c>
    </row>
    <row r="135" spans="1:21" s="442" customFormat="1" ht="15.75" customHeight="1" x14ac:dyDescent="0.8">
      <c r="A135" s="427">
        <v>8</v>
      </c>
      <c r="B135" s="70" t="s">
        <v>233</v>
      </c>
      <c r="C135" s="428">
        <v>44500</v>
      </c>
      <c r="D135" s="429">
        <f>D134</f>
        <v>0.68055416666666668</v>
      </c>
      <c r="E135" s="70" t="s">
        <v>127</v>
      </c>
      <c r="F135" s="176" t="s">
        <v>387</v>
      </c>
      <c r="G135" s="427" t="str">
        <f>VLOOKUP(+F135,$F$347:$G$378,2,FALSE)</f>
        <v>NFCS</v>
      </c>
      <c r="H135" s="176" t="s">
        <v>399</v>
      </c>
      <c r="I135" s="427" t="str">
        <f>VLOOKUP(+H135,$F$347:$G$378,2,FALSE)</f>
        <v>NFCS</v>
      </c>
      <c r="J135" s="431" t="str">
        <f>F135</f>
        <v>Tampa Bay</v>
      </c>
      <c r="K135" s="565" t="str">
        <f t="shared" si="33"/>
        <v>New Orleans</v>
      </c>
      <c r="L135" s="443">
        <v>6</v>
      </c>
      <c r="M135" s="452">
        <v>50</v>
      </c>
      <c r="N135" s="506" t="str">
        <f>K135</f>
        <v>New Orleans</v>
      </c>
      <c r="O135" s="434">
        <v>36</v>
      </c>
      <c r="P135" s="430" t="str">
        <f t="shared" si="34"/>
        <v>Tampa Bay</v>
      </c>
      <c r="Q135" s="427">
        <v>27</v>
      </c>
      <c r="R135" s="510" t="str">
        <f t="shared" si="35"/>
        <v>New Orleans</v>
      </c>
      <c r="S135" s="510" t="str">
        <f t="shared" si="36"/>
        <v>Tampa Bay</v>
      </c>
      <c r="T135" s="436" t="str">
        <f>J135</f>
        <v>Tampa Bay</v>
      </c>
      <c r="U135" s="481" t="str">
        <f t="shared" si="37"/>
        <v>L</v>
      </c>
    </row>
    <row r="136" spans="1:21" s="442" customFormat="1" ht="15.75" customHeight="1" x14ac:dyDescent="0.8">
      <c r="A136" s="427">
        <v>8</v>
      </c>
      <c r="B136" s="70" t="s">
        <v>233</v>
      </c>
      <c r="C136" s="428">
        <v>44500</v>
      </c>
      <c r="D136" s="429">
        <f>20.25/24</f>
        <v>0.84375</v>
      </c>
      <c r="E136" s="70" t="s">
        <v>191</v>
      </c>
      <c r="F136" s="176" t="s">
        <v>398</v>
      </c>
      <c r="G136" s="427" t="str">
        <f>VLOOKUP(+F136,$F$347:$G$378,2,FALSE)</f>
        <v>NFCE</v>
      </c>
      <c r="H136" s="176" t="s">
        <v>76</v>
      </c>
      <c r="I136" s="427" t="str">
        <f>VLOOKUP(+H136,$F$347:$G$378,2,FALSE)</f>
        <v>NFCN</v>
      </c>
      <c r="J136" s="431" t="str">
        <f>F136</f>
        <v>Dallas</v>
      </c>
      <c r="K136" s="565" t="str">
        <f t="shared" si="33"/>
        <v>Minnesota</v>
      </c>
      <c r="L136" s="443">
        <v>1.5</v>
      </c>
      <c r="M136" s="452">
        <v>55</v>
      </c>
      <c r="N136" s="506" t="str">
        <f>J136</f>
        <v>Dallas</v>
      </c>
      <c r="O136" s="434">
        <v>20</v>
      </c>
      <c r="P136" s="430" t="str">
        <f t="shared" si="34"/>
        <v>Minnesota</v>
      </c>
      <c r="Q136" s="427">
        <v>16</v>
      </c>
      <c r="R136" s="510" t="str">
        <f t="shared" si="35"/>
        <v>Dallas</v>
      </c>
      <c r="S136" s="510" t="str">
        <f t="shared" si="36"/>
        <v>Minnesota</v>
      </c>
      <c r="T136" s="436" t="str">
        <f>F136</f>
        <v>Dallas</v>
      </c>
      <c r="U136" s="481" t="str">
        <f t="shared" si="37"/>
        <v>W</v>
      </c>
    </row>
    <row r="137" spans="1:21" s="442" customFormat="1" ht="15.75" customHeight="1" x14ac:dyDescent="0.8">
      <c r="A137" s="427">
        <v>8</v>
      </c>
      <c r="B137" s="70" t="s">
        <v>238</v>
      </c>
      <c r="C137" s="428">
        <v>44501</v>
      </c>
      <c r="D137" s="429">
        <f>20.25/24</f>
        <v>0.84375</v>
      </c>
      <c r="E137" s="70" t="s">
        <v>40</v>
      </c>
      <c r="F137" s="176" t="s">
        <v>397</v>
      </c>
      <c r="G137" s="427" t="str">
        <f>VLOOKUP(+F137,$F$347:$G$378,2,FALSE)</f>
        <v>NFCE</v>
      </c>
      <c r="H137" s="176" t="s">
        <v>371</v>
      </c>
      <c r="I137" s="427" t="str">
        <f>VLOOKUP(+H137,$F$347:$G$378,2,FALSE)</f>
        <v>AFCW</v>
      </c>
      <c r="J137" s="431" t="str">
        <f>H137</f>
        <v>Kansas City</v>
      </c>
      <c r="K137" s="565" t="str">
        <f t="shared" si="33"/>
        <v>NY Giants</v>
      </c>
      <c r="L137" s="443">
        <v>10</v>
      </c>
      <c r="M137" s="452">
        <v>52</v>
      </c>
      <c r="N137" s="506" t="str">
        <f>J137</f>
        <v>Kansas City</v>
      </c>
      <c r="O137" s="434">
        <v>20</v>
      </c>
      <c r="P137" s="430" t="str">
        <f t="shared" si="34"/>
        <v>NY Giants</v>
      </c>
      <c r="Q137" s="427">
        <v>17</v>
      </c>
      <c r="R137" s="510" t="str">
        <f t="shared" si="35"/>
        <v>NY Giants</v>
      </c>
      <c r="S137" s="510" t="str">
        <f t="shared" si="36"/>
        <v>Kansas City</v>
      </c>
      <c r="T137" s="436" t="str">
        <f>H137</f>
        <v>Kansas City</v>
      </c>
      <c r="U137" s="481" t="str">
        <f t="shared" si="37"/>
        <v>L</v>
      </c>
    </row>
    <row r="138" spans="1:21" s="442" customFormat="1" ht="15.75" hidden="1" customHeight="1" x14ac:dyDescent="0.8">
      <c r="A138" s="427"/>
      <c r="B138" s="427"/>
      <c r="C138" s="428"/>
      <c r="D138" s="429"/>
      <c r="E138" s="70"/>
      <c r="F138" s="820" t="s">
        <v>524</v>
      </c>
      <c r="G138" s="427"/>
      <c r="H138" s="176"/>
      <c r="I138" s="427"/>
      <c r="J138" s="431"/>
      <c r="K138" s="565"/>
      <c r="L138" s="443"/>
      <c r="M138" s="452"/>
      <c r="N138" s="506"/>
      <c r="O138" s="434"/>
      <c r="P138" s="430"/>
      <c r="Q138" s="427"/>
      <c r="R138" s="510"/>
      <c r="S138" s="510"/>
      <c r="T138" s="436"/>
      <c r="U138" s="481"/>
    </row>
    <row r="139" spans="1:21" s="442" customFormat="1" ht="15.75" hidden="1" customHeight="1" x14ac:dyDescent="0.8">
      <c r="A139" s="427">
        <v>8</v>
      </c>
      <c r="B139" s="427"/>
      <c r="C139" s="428"/>
      <c r="D139" s="429"/>
      <c r="E139" s="70"/>
      <c r="F139" s="176" t="s">
        <v>336</v>
      </c>
      <c r="G139" s="427" t="str">
        <f>VLOOKUP(+F139,$F$347:$G$378,2,FALSE)</f>
        <v>AFCW</v>
      </c>
      <c r="H139" s="176"/>
      <c r="I139" s="427"/>
      <c r="J139" s="431"/>
      <c r="K139" s="565"/>
      <c r="L139" s="443"/>
      <c r="M139" s="452"/>
      <c r="N139" s="506"/>
      <c r="O139" s="434"/>
      <c r="P139" s="430"/>
      <c r="Q139" s="427"/>
      <c r="R139" s="510"/>
      <c r="S139" s="510"/>
      <c r="T139" s="436"/>
      <c r="U139" s="481"/>
    </row>
    <row r="140" spans="1:21" s="442" customFormat="1" ht="15.75" hidden="1" customHeight="1" x14ac:dyDescent="0.8">
      <c r="A140" s="427">
        <v>8</v>
      </c>
      <c r="B140" s="427"/>
      <c r="C140" s="428"/>
      <c r="D140" s="429"/>
      <c r="E140" s="70"/>
      <c r="F140" s="176" t="s">
        <v>380</v>
      </c>
      <c r="G140" s="427" t="str">
        <f>VLOOKUP(+F140,$F$347:$G$378,2,FALSE)</f>
        <v>AFCN</v>
      </c>
      <c r="H140" s="176"/>
      <c r="I140" s="427"/>
      <c r="J140" s="431"/>
      <c r="K140" s="565"/>
      <c r="L140" s="443"/>
      <c r="M140" s="452"/>
      <c r="N140" s="506"/>
      <c r="O140" s="434"/>
      <c r="P140" s="430"/>
      <c r="Q140" s="427"/>
      <c r="R140" s="510"/>
      <c r="S140" s="510"/>
      <c r="T140" s="436"/>
      <c r="U140" s="481"/>
    </row>
    <row r="141" spans="1:21" s="442" customFormat="1" ht="15.75" customHeight="1" x14ac:dyDescent="0.8">
      <c r="A141" s="427">
        <v>9</v>
      </c>
      <c r="B141" s="70" t="s">
        <v>58</v>
      </c>
      <c r="C141" s="428">
        <v>44504</v>
      </c>
      <c r="D141" s="429">
        <f>20.25/24</f>
        <v>0.84375</v>
      </c>
      <c r="E141" s="70" t="s">
        <v>127</v>
      </c>
      <c r="F141" s="176" t="s">
        <v>375</v>
      </c>
      <c r="G141" s="427" t="str">
        <f>VLOOKUP(+F141,$F$347:$G$378,2,FALSE)</f>
        <v>AFCE</v>
      </c>
      <c r="H141" s="176" t="s">
        <v>391</v>
      </c>
      <c r="I141" s="427" t="str">
        <f>VLOOKUP(+H141,$F$347:$G$378,2,FALSE)</f>
        <v>AFCS</v>
      </c>
      <c r="J141" s="431" t="str">
        <f>H141</f>
        <v>Indianapolis</v>
      </c>
      <c r="K141" s="565" t="str">
        <f t="shared" ref="K141:K154" si="39">IF(+J141=H141,F141,H141)</f>
        <v>NY Jets</v>
      </c>
      <c r="L141" s="443">
        <v>10.5</v>
      </c>
      <c r="M141" s="452">
        <v>46</v>
      </c>
      <c r="N141" s="506" t="str">
        <f>J141</f>
        <v>Indianapolis</v>
      </c>
      <c r="O141" s="434">
        <v>45</v>
      </c>
      <c r="P141" s="430" t="str">
        <f t="shared" ref="P141:P154" si="40">IF(N141=F141,H141,F141)</f>
        <v>NY Jets</v>
      </c>
      <c r="Q141" s="427">
        <v>30</v>
      </c>
      <c r="R141" s="510" t="str">
        <f t="shared" ref="R141:R154" si="41">IF(+N141=K141,+N141,IF(+O141-Q141&lt;L141,+K141,+J141))</f>
        <v>Indianapolis</v>
      </c>
      <c r="S141" s="510" t="str">
        <f t="shared" ref="S141:S154" si="42">IF(+R141=J141,+K141,+J141)</f>
        <v>NY Jets</v>
      </c>
      <c r="T141" s="436" t="str">
        <f>K141</f>
        <v>NY Jets</v>
      </c>
      <c r="U141" s="481" t="str">
        <f t="shared" ref="U141:U154" si="43">IF($N141=$J141,IF($O141-$Q141=$L141,"T",IF($R141=T141,"W","L")),IF($R141=T141,"W","L"))</f>
        <v>L</v>
      </c>
    </row>
    <row r="142" spans="1:21" s="442" customFormat="1" ht="15.75" customHeight="1" x14ac:dyDescent="0.8">
      <c r="A142" s="427">
        <v>9</v>
      </c>
      <c r="B142" s="70" t="s">
        <v>233</v>
      </c>
      <c r="C142" s="428">
        <v>44507</v>
      </c>
      <c r="D142" s="429">
        <f t="shared" ref="D142:D148" si="44">13/24</f>
        <v>0.54166666666666663</v>
      </c>
      <c r="E142" s="70" t="s">
        <v>345</v>
      </c>
      <c r="F142" s="176" t="s">
        <v>382</v>
      </c>
      <c r="G142" s="427" t="str">
        <f>VLOOKUP(+F142,$F$347:$G$378,2,FALSE)</f>
        <v>AFCN</v>
      </c>
      <c r="H142" s="176" t="s">
        <v>61</v>
      </c>
      <c r="I142" s="427" t="str">
        <f>VLOOKUP(+H142,$F$347:$G$378,2,FALSE)</f>
        <v>AFCN</v>
      </c>
      <c r="J142" s="431" t="str">
        <f>H142</f>
        <v>Cincinnati</v>
      </c>
      <c r="K142" s="565" t="str">
        <f t="shared" si="39"/>
        <v>Cleveland</v>
      </c>
      <c r="L142" s="443">
        <v>2.5</v>
      </c>
      <c r="M142" s="452">
        <v>47</v>
      </c>
      <c r="N142" s="506" t="str">
        <f>K142</f>
        <v>Cleveland</v>
      </c>
      <c r="O142" s="434">
        <v>41</v>
      </c>
      <c r="P142" s="430" t="str">
        <f t="shared" si="40"/>
        <v>Cincinnati</v>
      </c>
      <c r="Q142" s="427">
        <v>16</v>
      </c>
      <c r="R142" s="510" t="str">
        <f t="shared" si="41"/>
        <v>Cleveland</v>
      </c>
      <c r="S142" s="510" t="str">
        <f t="shared" si="42"/>
        <v>Cincinnati</v>
      </c>
      <c r="T142" s="436" t="str">
        <f>J142</f>
        <v>Cincinnati</v>
      </c>
      <c r="U142" s="481" t="str">
        <f t="shared" si="43"/>
        <v>L</v>
      </c>
    </row>
    <row r="143" spans="1:21" s="442" customFormat="1" ht="15.75" customHeight="1" x14ac:dyDescent="0.8">
      <c r="A143" s="427">
        <v>9</v>
      </c>
      <c r="B143" s="70" t="s">
        <v>233</v>
      </c>
      <c r="C143" s="428">
        <v>44507</v>
      </c>
      <c r="D143" s="429">
        <f t="shared" si="44"/>
        <v>0.54166666666666663</v>
      </c>
      <c r="E143" s="70" t="s">
        <v>127</v>
      </c>
      <c r="F143" s="176" t="s">
        <v>401</v>
      </c>
      <c r="G143" s="427" t="str">
        <f>VLOOKUP(+F143,$F$347:$G$378,2,FALSE)</f>
        <v>AFCW</v>
      </c>
      <c r="H143" s="176" t="s">
        <v>398</v>
      </c>
      <c r="I143" s="427" t="str">
        <f>VLOOKUP(+H143,$F$347:$G$378,2,FALSE)</f>
        <v>NFCE</v>
      </c>
      <c r="J143" s="431" t="str">
        <f>H143</f>
        <v>Dallas</v>
      </c>
      <c r="K143" s="565" t="str">
        <f t="shared" si="39"/>
        <v>Denver</v>
      </c>
      <c r="L143" s="443">
        <v>9.5</v>
      </c>
      <c r="M143" s="452">
        <v>49.5</v>
      </c>
      <c r="N143" s="506" t="str">
        <f>K143</f>
        <v>Denver</v>
      </c>
      <c r="O143" s="434">
        <v>30</v>
      </c>
      <c r="P143" s="430" t="str">
        <f t="shared" si="40"/>
        <v>Dallas</v>
      </c>
      <c r="Q143" s="427">
        <v>16</v>
      </c>
      <c r="R143" s="510" t="str">
        <f t="shared" si="41"/>
        <v>Denver</v>
      </c>
      <c r="S143" s="510" t="str">
        <f t="shared" si="42"/>
        <v>Dallas</v>
      </c>
      <c r="T143" s="436" t="str">
        <f>J143</f>
        <v>Dallas</v>
      </c>
      <c r="U143" s="481" t="str">
        <f t="shared" si="43"/>
        <v>L</v>
      </c>
    </row>
    <row r="144" spans="1:21" s="442" customFormat="1" ht="15.75" customHeight="1" x14ac:dyDescent="0.8">
      <c r="A144" s="427">
        <v>9</v>
      </c>
      <c r="B144" s="70" t="s">
        <v>233</v>
      </c>
      <c r="C144" s="428">
        <v>44507</v>
      </c>
      <c r="D144" s="429">
        <f t="shared" si="44"/>
        <v>0.54166666666666663</v>
      </c>
      <c r="E144" s="70" t="s">
        <v>127</v>
      </c>
      <c r="F144" s="176" t="s">
        <v>186</v>
      </c>
      <c r="G144" s="427" t="str">
        <f>VLOOKUP(+F144,$F$347:$G$378,2,FALSE)</f>
        <v>AFCS</v>
      </c>
      <c r="H144" s="176" t="s">
        <v>388</v>
      </c>
      <c r="I144" s="427" t="str">
        <f>VLOOKUP(+H144,$F$347:$G$378,2,FALSE)</f>
        <v>AFCE</v>
      </c>
      <c r="J144" s="431" t="str">
        <f>H144</f>
        <v>Miami</v>
      </c>
      <c r="K144" s="565" t="str">
        <f t="shared" si="39"/>
        <v>Houston</v>
      </c>
      <c r="L144" s="443">
        <v>6.5</v>
      </c>
      <c r="M144" s="452">
        <v>46</v>
      </c>
      <c r="N144" s="506" t="str">
        <f>J144</f>
        <v>Miami</v>
      </c>
      <c r="O144" s="434">
        <v>17</v>
      </c>
      <c r="P144" s="430" t="str">
        <f t="shared" si="40"/>
        <v>Houston</v>
      </c>
      <c r="Q144" s="427">
        <v>9</v>
      </c>
      <c r="R144" s="510" t="str">
        <f t="shared" si="41"/>
        <v>Miami</v>
      </c>
      <c r="S144" s="510" t="str">
        <f t="shared" si="42"/>
        <v>Houston</v>
      </c>
      <c r="T144" s="436" t="str">
        <f>J144</f>
        <v>Miami</v>
      </c>
      <c r="U144" s="481" t="str">
        <f t="shared" si="43"/>
        <v>W</v>
      </c>
    </row>
    <row r="145" spans="1:21" s="442" customFormat="1" ht="15.75" customHeight="1" x14ac:dyDescent="0.8">
      <c r="A145" s="427">
        <v>9</v>
      </c>
      <c r="B145" s="70" t="s">
        <v>233</v>
      </c>
      <c r="C145" s="428">
        <v>44507</v>
      </c>
      <c r="D145" s="429">
        <f t="shared" si="44"/>
        <v>0.54166666666666663</v>
      </c>
      <c r="E145" s="70" t="s">
        <v>127</v>
      </c>
      <c r="F145" s="176" t="s">
        <v>376</v>
      </c>
      <c r="G145" s="427" t="str">
        <f>VLOOKUP(+F145,$F$347:$G$378,2,FALSE)</f>
        <v>NFCS</v>
      </c>
      <c r="H145" s="176" t="s">
        <v>399</v>
      </c>
      <c r="I145" s="427" t="str">
        <f>VLOOKUP(+H145,$F$347:$G$378,2,FALSE)</f>
        <v>NFCS</v>
      </c>
      <c r="J145" s="431" t="str">
        <f>H145</f>
        <v>New Orleans</v>
      </c>
      <c r="K145" s="565" t="str">
        <f t="shared" si="39"/>
        <v>Atlanta</v>
      </c>
      <c r="L145" s="443">
        <v>6</v>
      </c>
      <c r="M145" s="452">
        <v>42</v>
      </c>
      <c r="N145" s="506" t="str">
        <f>K145</f>
        <v>Atlanta</v>
      </c>
      <c r="O145" s="434">
        <v>27</v>
      </c>
      <c r="P145" s="430" t="str">
        <f t="shared" si="40"/>
        <v>New Orleans</v>
      </c>
      <c r="Q145" s="427">
        <v>25</v>
      </c>
      <c r="R145" s="510" t="str">
        <f t="shared" si="41"/>
        <v>Atlanta</v>
      </c>
      <c r="S145" s="510" t="str">
        <f t="shared" si="42"/>
        <v>New Orleans</v>
      </c>
      <c r="T145" s="436" t="str">
        <f>K145</f>
        <v>Atlanta</v>
      </c>
      <c r="U145" s="481" t="str">
        <f t="shared" si="43"/>
        <v>W</v>
      </c>
    </row>
    <row r="146" spans="1:21" s="442" customFormat="1" ht="15.75" customHeight="1" x14ac:dyDescent="0.8">
      <c r="A146" s="427">
        <v>9</v>
      </c>
      <c r="B146" s="70" t="s">
        <v>233</v>
      </c>
      <c r="C146" s="428">
        <v>44507</v>
      </c>
      <c r="D146" s="429">
        <f t="shared" si="44"/>
        <v>0.54166666666666663</v>
      </c>
      <c r="E146" s="70" t="s">
        <v>345</v>
      </c>
      <c r="F146" s="176" t="s">
        <v>336</v>
      </c>
      <c r="G146" s="427" t="str">
        <f>VLOOKUP(+F146,$F$347:$G$378,2,FALSE)</f>
        <v>AFCW</v>
      </c>
      <c r="H146" s="176" t="s">
        <v>397</v>
      </c>
      <c r="I146" s="427" t="str">
        <f>VLOOKUP(+H146,$F$347:$G$378,2,FALSE)</f>
        <v>NFCE</v>
      </c>
      <c r="J146" s="431" t="str">
        <f>F146</f>
        <v>Las Vegas</v>
      </c>
      <c r="K146" s="565" t="str">
        <f t="shared" si="39"/>
        <v>NY Giants</v>
      </c>
      <c r="L146" s="443">
        <v>3</v>
      </c>
      <c r="M146" s="452">
        <v>46.5</v>
      </c>
      <c r="N146" s="506" t="str">
        <f>K146</f>
        <v>NY Giants</v>
      </c>
      <c r="O146" s="434">
        <v>23</v>
      </c>
      <c r="P146" s="430" t="str">
        <f t="shared" si="40"/>
        <v>Las Vegas</v>
      </c>
      <c r="Q146" s="427">
        <v>16</v>
      </c>
      <c r="R146" s="510" t="str">
        <f t="shared" si="41"/>
        <v>NY Giants</v>
      </c>
      <c r="S146" s="510" t="str">
        <f t="shared" si="42"/>
        <v>Las Vegas</v>
      </c>
      <c r="T146" s="436" t="str">
        <f>K146</f>
        <v>NY Giants</v>
      </c>
      <c r="U146" s="481" t="str">
        <f t="shared" si="43"/>
        <v>W</v>
      </c>
    </row>
    <row r="147" spans="1:21" s="442" customFormat="1" ht="15.75" customHeight="1" x14ac:dyDescent="0.8">
      <c r="A147" s="427">
        <v>9</v>
      </c>
      <c r="B147" s="70" t="s">
        <v>233</v>
      </c>
      <c r="C147" s="428">
        <v>44507</v>
      </c>
      <c r="D147" s="429">
        <f t="shared" si="44"/>
        <v>0.54166666666666663</v>
      </c>
      <c r="E147" s="70" t="s">
        <v>345</v>
      </c>
      <c r="F147" s="176" t="s">
        <v>373</v>
      </c>
      <c r="G147" s="427" t="str">
        <f>VLOOKUP(+F147,$F$347:$G$378,2,FALSE)</f>
        <v>AFCE</v>
      </c>
      <c r="H147" s="176" t="s">
        <v>395</v>
      </c>
      <c r="I147" s="427" t="str">
        <f>VLOOKUP(+H147,$F$347:$G$378,2,FALSE)</f>
        <v>NFCS</v>
      </c>
      <c r="J147" s="431" t="str">
        <f>F147</f>
        <v>New England</v>
      </c>
      <c r="K147" s="565" t="str">
        <f t="shared" si="39"/>
        <v>Carolina</v>
      </c>
      <c r="L147" s="443">
        <v>3.5</v>
      </c>
      <c r="M147" s="452">
        <v>41.5</v>
      </c>
      <c r="N147" s="506" t="str">
        <f>J147</f>
        <v>New England</v>
      </c>
      <c r="O147" s="434">
        <v>25</v>
      </c>
      <c r="P147" s="430" t="str">
        <f t="shared" si="40"/>
        <v>Carolina</v>
      </c>
      <c r="Q147" s="427">
        <v>6</v>
      </c>
      <c r="R147" s="510" t="str">
        <f t="shared" si="41"/>
        <v>New England</v>
      </c>
      <c r="S147" s="510" t="str">
        <f t="shared" si="42"/>
        <v>Carolina</v>
      </c>
      <c r="T147" s="436" t="str">
        <f>K147</f>
        <v>Carolina</v>
      </c>
      <c r="U147" s="481" t="str">
        <f t="shared" si="43"/>
        <v>L</v>
      </c>
    </row>
    <row r="148" spans="1:21" s="442" customFormat="1" ht="15.75" customHeight="1" x14ac:dyDescent="0.8">
      <c r="A148" s="427">
        <v>9</v>
      </c>
      <c r="B148" s="70" t="s">
        <v>233</v>
      </c>
      <c r="C148" s="428">
        <v>44507</v>
      </c>
      <c r="D148" s="429">
        <f t="shared" si="44"/>
        <v>0.54166666666666663</v>
      </c>
      <c r="E148" s="70" t="s">
        <v>345</v>
      </c>
      <c r="F148" s="176" t="s">
        <v>74</v>
      </c>
      <c r="G148" s="427" t="str">
        <f>VLOOKUP(+F148,$F$347:$G$378,2,FALSE)</f>
        <v>AFCE</v>
      </c>
      <c r="H148" s="176" t="s">
        <v>385</v>
      </c>
      <c r="I148" s="427" t="str">
        <f>VLOOKUP(+H148,$F$347:$G$378,2,FALSE)</f>
        <v>AFCS</v>
      </c>
      <c r="J148" s="431" t="str">
        <f>F148</f>
        <v>Buffalo</v>
      </c>
      <c r="K148" s="565" t="str">
        <f t="shared" si="39"/>
        <v>Jacksonville</v>
      </c>
      <c r="L148" s="443">
        <v>14.5</v>
      </c>
      <c r="M148" s="452">
        <v>48.5</v>
      </c>
      <c r="N148" s="506" t="str">
        <f>K148</f>
        <v>Jacksonville</v>
      </c>
      <c r="O148" s="434">
        <v>9</v>
      </c>
      <c r="P148" s="430" t="str">
        <f t="shared" si="40"/>
        <v>Buffalo</v>
      </c>
      <c r="Q148" s="427">
        <v>6</v>
      </c>
      <c r="R148" s="510" t="str">
        <f t="shared" si="41"/>
        <v>Jacksonville</v>
      </c>
      <c r="S148" s="510" t="str">
        <f t="shared" si="42"/>
        <v>Buffalo</v>
      </c>
      <c r="T148" s="436" t="str">
        <f>J148</f>
        <v>Buffalo</v>
      </c>
      <c r="U148" s="481" t="str">
        <f t="shared" si="43"/>
        <v>L</v>
      </c>
    </row>
    <row r="149" spans="1:21" s="442" customFormat="1" ht="15.75" customHeight="1" x14ac:dyDescent="0.8">
      <c r="A149" s="427">
        <v>9</v>
      </c>
      <c r="B149" s="70" t="s">
        <v>233</v>
      </c>
      <c r="C149" s="428">
        <v>44507</v>
      </c>
      <c r="D149" s="429">
        <f>16/24</f>
        <v>0.66666666666666663</v>
      </c>
      <c r="E149" s="70" t="s">
        <v>127</v>
      </c>
      <c r="F149" s="176" t="s">
        <v>76</v>
      </c>
      <c r="G149" s="427" t="str">
        <f>VLOOKUP(+F149,$F$347:$G$378,2,FALSE)</f>
        <v>NFCN</v>
      </c>
      <c r="H149" s="176" t="s">
        <v>380</v>
      </c>
      <c r="I149" s="427" t="str">
        <f>VLOOKUP(+H149,$F$347:$G$378,2,FALSE)</f>
        <v>AFCN</v>
      </c>
      <c r="J149" s="431" t="str">
        <f>H149</f>
        <v>Baltimore</v>
      </c>
      <c r="K149" s="565" t="str">
        <f t="shared" si="39"/>
        <v>Minnesota</v>
      </c>
      <c r="L149" s="443">
        <v>6</v>
      </c>
      <c r="M149" s="452">
        <v>49.5</v>
      </c>
      <c r="N149" s="506" t="str">
        <f>J149</f>
        <v>Baltimore</v>
      </c>
      <c r="O149" s="434">
        <v>34</v>
      </c>
      <c r="P149" s="430" t="str">
        <f t="shared" si="40"/>
        <v>Minnesota</v>
      </c>
      <c r="Q149" s="427">
        <v>31</v>
      </c>
      <c r="R149" s="510" t="str">
        <f t="shared" si="41"/>
        <v>Minnesota</v>
      </c>
      <c r="S149" s="510" t="str">
        <f t="shared" si="42"/>
        <v>Baltimore</v>
      </c>
      <c r="T149" s="436" t="str">
        <f>J149</f>
        <v>Baltimore</v>
      </c>
      <c r="U149" s="481" t="str">
        <f t="shared" si="43"/>
        <v>L</v>
      </c>
    </row>
    <row r="150" spans="1:21" s="442" customFormat="1" ht="15.75" customHeight="1" x14ac:dyDescent="0.8">
      <c r="A150" s="427">
        <v>9</v>
      </c>
      <c r="B150" s="70" t="s">
        <v>233</v>
      </c>
      <c r="C150" s="428">
        <v>44507</v>
      </c>
      <c r="D150" s="429">
        <f>16/24</f>
        <v>0.66666666666666663</v>
      </c>
      <c r="E150" s="70" t="s">
        <v>345</v>
      </c>
      <c r="F150" s="176" t="s">
        <v>400</v>
      </c>
      <c r="G150" s="427" t="str">
        <f>VLOOKUP(+F150,$F$347:$G$378,2,FALSE)</f>
        <v>AFCW</v>
      </c>
      <c r="H150" s="176" t="s">
        <v>389</v>
      </c>
      <c r="I150" s="427" t="str">
        <f>VLOOKUP(+H150,$F$347:$G$378,2,FALSE)</f>
        <v>NFCE</v>
      </c>
      <c r="J150" s="431" t="str">
        <f>F150</f>
        <v>LA Chargers</v>
      </c>
      <c r="K150" s="565" t="str">
        <f t="shared" si="39"/>
        <v>Philadelphia</v>
      </c>
      <c r="L150" s="443">
        <v>2</v>
      </c>
      <c r="M150" s="452">
        <v>50.5</v>
      </c>
      <c r="N150" s="506" t="str">
        <f>J150</f>
        <v>LA Chargers</v>
      </c>
      <c r="O150" s="434">
        <v>27</v>
      </c>
      <c r="P150" s="430" t="str">
        <f t="shared" si="40"/>
        <v>Philadelphia</v>
      </c>
      <c r="Q150" s="427">
        <v>24</v>
      </c>
      <c r="R150" s="510" t="str">
        <f t="shared" si="41"/>
        <v>LA Chargers</v>
      </c>
      <c r="S150" s="510" t="str">
        <f t="shared" si="42"/>
        <v>Philadelphia</v>
      </c>
      <c r="T150" s="436" t="str">
        <f>J150</f>
        <v>LA Chargers</v>
      </c>
      <c r="U150" s="481" t="str">
        <f t="shared" si="43"/>
        <v>W</v>
      </c>
    </row>
    <row r="151" spans="1:21" s="442" customFormat="1" ht="15.75" customHeight="1" x14ac:dyDescent="0.8">
      <c r="A151" s="427">
        <v>9</v>
      </c>
      <c r="B151" s="70" t="s">
        <v>233</v>
      </c>
      <c r="C151" s="428">
        <v>44507</v>
      </c>
      <c r="D151" s="429">
        <f>16.3333/24</f>
        <v>0.68055416666666668</v>
      </c>
      <c r="E151" s="70" t="s">
        <v>127</v>
      </c>
      <c r="F151" s="176" t="s">
        <v>394</v>
      </c>
      <c r="G151" s="427" t="str">
        <f>VLOOKUP(+F151,$F$347:$G$378,2,FALSE)</f>
        <v>NFCN</v>
      </c>
      <c r="H151" s="176" t="s">
        <v>371</v>
      </c>
      <c r="I151" s="427" t="str">
        <f>VLOOKUP(+H151,$F$347:$G$378,2,FALSE)</f>
        <v>AFCW</v>
      </c>
      <c r="J151" s="431" t="str">
        <f>H151</f>
        <v>Kansas City</v>
      </c>
      <c r="K151" s="565" t="str">
        <f t="shared" si="39"/>
        <v>Green Bay</v>
      </c>
      <c r="L151" s="443">
        <v>7</v>
      </c>
      <c r="M151" s="452">
        <v>48</v>
      </c>
      <c r="N151" s="506" t="str">
        <f>J151</f>
        <v>Kansas City</v>
      </c>
      <c r="O151" s="434">
        <v>13</v>
      </c>
      <c r="P151" s="430" t="str">
        <f t="shared" si="40"/>
        <v>Green Bay</v>
      </c>
      <c r="Q151" s="427">
        <v>7</v>
      </c>
      <c r="R151" s="510" t="str">
        <f t="shared" si="41"/>
        <v>Green Bay</v>
      </c>
      <c r="S151" s="510" t="str">
        <f t="shared" si="42"/>
        <v>Kansas City</v>
      </c>
      <c r="T151" s="436" t="str">
        <f>K151</f>
        <v>Green Bay</v>
      </c>
      <c r="U151" s="481" t="str">
        <f t="shared" si="43"/>
        <v>W</v>
      </c>
    </row>
    <row r="152" spans="1:21" s="442" customFormat="1" ht="15.75" customHeight="1" x14ac:dyDescent="0.8">
      <c r="A152" s="427">
        <v>9</v>
      </c>
      <c r="B152" s="70" t="s">
        <v>233</v>
      </c>
      <c r="C152" s="428">
        <v>44507</v>
      </c>
      <c r="D152" s="429">
        <f>16.3333/24</f>
        <v>0.68055416666666668</v>
      </c>
      <c r="E152" s="70" t="s">
        <v>127</v>
      </c>
      <c r="F152" s="176" t="s">
        <v>211</v>
      </c>
      <c r="G152" s="427" t="str">
        <f>VLOOKUP(+F152,$F$347:$G$378,2,FALSE)</f>
        <v>NFCW</v>
      </c>
      <c r="H152" s="176" t="s">
        <v>396</v>
      </c>
      <c r="I152" s="427" t="str">
        <f>VLOOKUP(+H152,$F$347:$G$378,2,FALSE)</f>
        <v>NFCW</v>
      </c>
      <c r="J152" s="431" t="str">
        <f>F152</f>
        <v>Arizona</v>
      </c>
      <c r="K152" s="565" t="str">
        <f t="shared" si="39"/>
        <v>San Francisco</v>
      </c>
      <c r="L152" s="443">
        <v>1</v>
      </c>
      <c r="M152" s="452">
        <v>45</v>
      </c>
      <c r="N152" s="506" t="str">
        <f>J152</f>
        <v>Arizona</v>
      </c>
      <c r="O152" s="434">
        <v>31</v>
      </c>
      <c r="P152" s="430" t="str">
        <f t="shared" si="40"/>
        <v>San Francisco</v>
      </c>
      <c r="Q152" s="427">
        <v>17</v>
      </c>
      <c r="R152" s="510" t="str">
        <f t="shared" si="41"/>
        <v>Arizona</v>
      </c>
      <c r="S152" s="510" t="str">
        <f t="shared" si="42"/>
        <v>San Francisco</v>
      </c>
      <c r="T152" s="436" t="str">
        <f>K152</f>
        <v>San Francisco</v>
      </c>
      <c r="U152" s="481" t="str">
        <f t="shared" si="43"/>
        <v>L</v>
      </c>
    </row>
    <row r="153" spans="1:21" s="442" customFormat="1" ht="15.75" customHeight="1" x14ac:dyDescent="0.8">
      <c r="A153" s="427">
        <v>9</v>
      </c>
      <c r="B153" s="70" t="s">
        <v>233</v>
      </c>
      <c r="C153" s="428">
        <v>44507</v>
      </c>
      <c r="D153" s="429">
        <f>20.25/24</f>
        <v>0.84375</v>
      </c>
      <c r="E153" s="70" t="s">
        <v>191</v>
      </c>
      <c r="F153" s="176" t="s">
        <v>239</v>
      </c>
      <c r="G153" s="427" t="str">
        <f>VLOOKUP(+F153,$F$347:$G$378,2,FALSE)</f>
        <v>AFCS</v>
      </c>
      <c r="H153" s="176" t="s">
        <v>392</v>
      </c>
      <c r="I153" s="427" t="str">
        <f>VLOOKUP(+H153,$F$347:$G$378,2,FALSE)</f>
        <v>NFCW</v>
      </c>
      <c r="J153" s="431" t="str">
        <f>H153</f>
        <v>LA Rams</v>
      </c>
      <c r="K153" s="565" t="str">
        <f t="shared" si="39"/>
        <v>Tennessee</v>
      </c>
      <c r="L153" s="443">
        <v>7</v>
      </c>
      <c r="M153" s="452">
        <v>53</v>
      </c>
      <c r="N153" s="506" t="str">
        <f>F153</f>
        <v>Tennessee</v>
      </c>
      <c r="O153" s="434">
        <v>28</v>
      </c>
      <c r="P153" s="430" t="str">
        <f t="shared" si="40"/>
        <v>LA Rams</v>
      </c>
      <c r="Q153" s="427">
        <v>16</v>
      </c>
      <c r="R153" s="510" t="str">
        <f t="shared" si="41"/>
        <v>Tennessee</v>
      </c>
      <c r="S153" s="510" t="str">
        <f t="shared" si="42"/>
        <v>LA Rams</v>
      </c>
      <c r="T153" s="436"/>
      <c r="U153" s="481" t="str">
        <f t="shared" si="43"/>
        <v>L</v>
      </c>
    </row>
    <row r="154" spans="1:21" s="442" customFormat="1" ht="15.75" customHeight="1" x14ac:dyDescent="0.8">
      <c r="A154" s="427">
        <v>9</v>
      </c>
      <c r="B154" s="70" t="s">
        <v>238</v>
      </c>
      <c r="C154" s="428">
        <v>44508</v>
      </c>
      <c r="D154" s="429">
        <f>20.25/24</f>
        <v>0.84375</v>
      </c>
      <c r="E154" s="70" t="s">
        <v>40</v>
      </c>
      <c r="F154" s="176" t="s">
        <v>378</v>
      </c>
      <c r="G154" s="427" t="str">
        <f>VLOOKUP(+F154,$F$347:$G$378,2,FALSE)</f>
        <v>NFCN</v>
      </c>
      <c r="H154" s="176" t="s">
        <v>138</v>
      </c>
      <c r="I154" s="427" t="str">
        <f>VLOOKUP(+H154,$F$347:$G$378,2,FALSE)</f>
        <v>AFCN</v>
      </c>
      <c r="J154" s="431" t="str">
        <f>H154</f>
        <v>Pittsburgh</v>
      </c>
      <c r="K154" s="565" t="str">
        <f t="shared" si="39"/>
        <v>Chicago</v>
      </c>
      <c r="L154" s="443">
        <v>7</v>
      </c>
      <c r="M154" s="452">
        <v>40</v>
      </c>
      <c r="N154" s="506" t="str">
        <f>K154</f>
        <v>Chicago</v>
      </c>
      <c r="O154" s="434">
        <v>29</v>
      </c>
      <c r="P154" s="430" t="str">
        <f t="shared" si="40"/>
        <v>Pittsburgh</v>
      </c>
      <c r="Q154" s="427">
        <v>27</v>
      </c>
      <c r="R154" s="510" t="str">
        <f t="shared" si="41"/>
        <v>Chicago</v>
      </c>
      <c r="S154" s="510" t="str">
        <f t="shared" si="42"/>
        <v>Pittsburgh</v>
      </c>
      <c r="T154" s="436"/>
      <c r="U154" s="481" t="str">
        <f t="shared" si="43"/>
        <v>L</v>
      </c>
    </row>
    <row r="155" spans="1:21" s="442" customFormat="1" ht="15.75" hidden="1" customHeight="1" x14ac:dyDescent="0.8">
      <c r="A155" s="427">
        <v>9</v>
      </c>
      <c r="B155" s="427"/>
      <c r="C155" s="428"/>
      <c r="D155" s="429"/>
      <c r="E155" s="70"/>
      <c r="F155" s="820" t="s">
        <v>524</v>
      </c>
      <c r="G155" s="427"/>
      <c r="H155" s="176"/>
      <c r="I155" s="427"/>
      <c r="J155" s="431"/>
      <c r="K155" s="565"/>
      <c r="L155" s="443"/>
      <c r="M155" s="452"/>
      <c r="N155" s="506"/>
      <c r="O155" s="434"/>
      <c r="P155" s="430"/>
      <c r="Q155" s="427"/>
      <c r="R155" s="510"/>
      <c r="S155" s="510"/>
      <c r="T155" s="436"/>
      <c r="U155" s="481"/>
    </row>
    <row r="156" spans="1:21" s="442" customFormat="1" ht="15.75" hidden="1" customHeight="1" x14ac:dyDescent="0.8">
      <c r="A156" s="427">
        <v>9</v>
      </c>
      <c r="B156" s="427"/>
      <c r="C156" s="428"/>
      <c r="D156" s="429"/>
      <c r="E156" s="70"/>
      <c r="F156" s="176" t="s">
        <v>384</v>
      </c>
      <c r="G156" s="427" t="str">
        <f>VLOOKUP(+F156,$F$347:$G$378,2,FALSE)</f>
        <v>NFCN</v>
      </c>
      <c r="H156" s="176"/>
      <c r="I156" s="427"/>
      <c r="J156" s="431"/>
      <c r="K156" s="565"/>
      <c r="L156" s="443"/>
      <c r="M156" s="452"/>
      <c r="N156" s="506"/>
      <c r="O156" s="434"/>
      <c r="P156" s="430"/>
      <c r="Q156" s="427"/>
      <c r="R156" s="510"/>
      <c r="S156" s="510"/>
      <c r="T156" s="436"/>
      <c r="U156" s="481"/>
    </row>
    <row r="157" spans="1:21" s="442" customFormat="1" ht="15.75" hidden="1" customHeight="1" x14ac:dyDescent="0.8">
      <c r="A157" s="427">
        <v>9</v>
      </c>
      <c r="B157" s="427"/>
      <c r="C157" s="428"/>
      <c r="D157" s="429"/>
      <c r="E157" s="70"/>
      <c r="F157" s="176" t="s">
        <v>393</v>
      </c>
      <c r="G157" s="427" t="str">
        <f>VLOOKUP(+F157,$F$347:$G$378,2,FALSE)</f>
        <v>NFCW</v>
      </c>
      <c r="H157" s="176"/>
      <c r="I157" s="427"/>
      <c r="J157" s="431"/>
      <c r="K157" s="565"/>
      <c r="L157" s="443"/>
      <c r="M157" s="452"/>
      <c r="N157" s="506"/>
      <c r="O157" s="434"/>
      <c r="P157" s="430"/>
      <c r="Q157" s="427"/>
      <c r="R157" s="510"/>
      <c r="S157" s="510"/>
      <c r="T157" s="436"/>
      <c r="U157" s="481"/>
    </row>
    <row r="158" spans="1:21" s="442" customFormat="1" ht="15.75" hidden="1" customHeight="1" x14ac:dyDescent="0.8">
      <c r="A158" s="427">
        <v>9</v>
      </c>
      <c r="B158" s="427"/>
      <c r="C158" s="428"/>
      <c r="D158" s="429"/>
      <c r="E158" s="70"/>
      <c r="F158" s="176" t="s">
        <v>387</v>
      </c>
      <c r="G158" s="427" t="str">
        <f>VLOOKUP(+F158,$F$347:$G$378,2,FALSE)</f>
        <v>NFCS</v>
      </c>
      <c r="H158" s="176"/>
      <c r="I158" s="427"/>
      <c r="J158" s="431"/>
      <c r="K158" s="565"/>
      <c r="L158" s="443"/>
      <c r="M158" s="452"/>
      <c r="N158" s="506"/>
      <c r="O158" s="434"/>
      <c r="P158" s="430"/>
      <c r="Q158" s="427"/>
      <c r="R158" s="510"/>
      <c r="S158" s="510"/>
      <c r="T158" s="436"/>
      <c r="U158" s="481"/>
    </row>
    <row r="159" spans="1:21" s="442" customFormat="1" ht="15.75" hidden="1" customHeight="1" x14ac:dyDescent="0.8">
      <c r="A159" s="427">
        <v>9</v>
      </c>
      <c r="B159" s="427"/>
      <c r="C159" s="428"/>
      <c r="D159" s="429"/>
      <c r="E159" s="70"/>
      <c r="F159" s="176" t="s">
        <v>98</v>
      </c>
      <c r="G159" s="427" t="str">
        <f>VLOOKUP(+F159,$F$347:$G$378,2,FALSE)</f>
        <v>NFCE</v>
      </c>
      <c r="H159" s="176"/>
      <c r="I159" s="427"/>
      <c r="J159" s="431"/>
      <c r="K159" s="565"/>
      <c r="L159" s="443"/>
      <c r="M159" s="452"/>
      <c r="N159" s="506"/>
      <c r="O159" s="434"/>
      <c r="P159" s="430"/>
      <c r="Q159" s="427"/>
      <c r="R159" s="510"/>
      <c r="S159" s="510"/>
      <c r="T159" s="436"/>
      <c r="U159" s="481"/>
    </row>
    <row r="160" spans="1:21" s="442" customFormat="1" ht="15.75" customHeight="1" x14ac:dyDescent="0.8">
      <c r="A160" s="427">
        <v>10</v>
      </c>
      <c r="B160" s="70" t="s">
        <v>58</v>
      </c>
      <c r="C160" s="428">
        <v>44511</v>
      </c>
      <c r="D160" s="429">
        <f>20.25/24</f>
        <v>0.84375</v>
      </c>
      <c r="E160" s="70" t="s">
        <v>127</v>
      </c>
      <c r="F160" s="176" t="s">
        <v>380</v>
      </c>
      <c r="G160" s="427" t="str">
        <f>VLOOKUP(+F160,$F$347:$G$378,2,FALSE)</f>
        <v>AFCN</v>
      </c>
      <c r="H160" s="176" t="s">
        <v>388</v>
      </c>
      <c r="I160" s="427" t="str">
        <f>VLOOKUP(+H160,$F$347:$G$378,2,FALSE)</f>
        <v>AFCE</v>
      </c>
      <c r="J160" s="431" t="str">
        <f>F160</f>
        <v>Baltimore</v>
      </c>
      <c r="K160" s="565" t="str">
        <f t="shared" ref="K160:K173" si="45">IF(+J160=H160,F160,H160)</f>
        <v>Miami</v>
      </c>
      <c r="L160" s="443">
        <v>7.5</v>
      </c>
      <c r="M160" s="452">
        <v>46</v>
      </c>
      <c r="N160" s="506" t="str">
        <f>K160</f>
        <v>Miami</v>
      </c>
      <c r="O160" s="434">
        <v>22</v>
      </c>
      <c r="P160" s="430" t="str">
        <f t="shared" ref="P160:P173" si="46">IF(N160=F160,H160,F160)</f>
        <v>Baltimore</v>
      </c>
      <c r="Q160" s="427">
        <v>10</v>
      </c>
      <c r="R160" s="510" t="str">
        <f t="shared" ref="R160:R173" si="47">IF(+N160=K160,+N160,IF(+O160-Q160&lt;L160,+K160,+J160))</f>
        <v>Miami</v>
      </c>
      <c r="S160" s="510" t="str">
        <f t="shared" ref="S160:S173" si="48">IF(+R160=J160,+K160,+J160)</f>
        <v>Baltimore</v>
      </c>
      <c r="T160" s="436" t="str">
        <f>J160</f>
        <v>Baltimore</v>
      </c>
      <c r="U160" s="481" t="str">
        <f t="shared" ref="U160:U173" si="49">IF($N160=$J160,IF($O160-$Q160=$L160,"T",IF($R160=T160,"W","L")),IF($R160=T160,"W","L"))</f>
        <v>L</v>
      </c>
    </row>
    <row r="161" spans="1:21" s="442" customFormat="1" ht="15.75" customHeight="1" x14ac:dyDescent="0.8">
      <c r="A161" s="427">
        <v>10</v>
      </c>
      <c r="B161" s="70" t="s">
        <v>233</v>
      </c>
      <c r="C161" s="428">
        <v>44514</v>
      </c>
      <c r="D161" s="429">
        <f t="shared" ref="D161:D167" si="50">13/24</f>
        <v>0.54166666666666663</v>
      </c>
      <c r="E161" s="70" t="s">
        <v>127</v>
      </c>
      <c r="F161" s="176" t="s">
        <v>376</v>
      </c>
      <c r="G161" s="427" t="str">
        <f>VLOOKUP(+F161,$F$347:$G$378,2,FALSE)</f>
        <v>NFCS</v>
      </c>
      <c r="H161" s="176" t="s">
        <v>398</v>
      </c>
      <c r="I161" s="427" t="str">
        <f>VLOOKUP(+H161,$F$347:$G$378,2,FALSE)</f>
        <v>NFCE</v>
      </c>
      <c r="J161" s="431" t="str">
        <f t="shared" ref="J161:J171" si="51">H161</f>
        <v>Dallas</v>
      </c>
      <c r="K161" s="565" t="str">
        <f t="shared" si="45"/>
        <v>Atlanta</v>
      </c>
      <c r="L161" s="443">
        <v>9.5</v>
      </c>
      <c r="M161" s="452">
        <v>54.5</v>
      </c>
      <c r="N161" s="506" t="str">
        <f>J161</f>
        <v>Dallas</v>
      </c>
      <c r="O161" s="434">
        <v>43</v>
      </c>
      <c r="P161" s="430" t="str">
        <f t="shared" si="46"/>
        <v>Atlanta</v>
      </c>
      <c r="Q161" s="427">
        <v>3</v>
      </c>
      <c r="R161" s="510" t="str">
        <f t="shared" si="47"/>
        <v>Dallas</v>
      </c>
      <c r="S161" s="510" t="str">
        <f t="shared" si="48"/>
        <v>Atlanta</v>
      </c>
      <c r="T161" s="436" t="str">
        <f>J161</f>
        <v>Dallas</v>
      </c>
      <c r="U161" s="481" t="str">
        <f t="shared" si="49"/>
        <v>W</v>
      </c>
    </row>
    <row r="162" spans="1:21" s="442" customFormat="1" ht="15.75" customHeight="1" x14ac:dyDescent="0.8">
      <c r="A162" s="427">
        <v>10</v>
      </c>
      <c r="B162" s="70" t="s">
        <v>233</v>
      </c>
      <c r="C162" s="428">
        <v>44514</v>
      </c>
      <c r="D162" s="429">
        <f t="shared" si="50"/>
        <v>0.54166666666666663</v>
      </c>
      <c r="E162" s="70" t="s">
        <v>345</v>
      </c>
      <c r="F162" s="176" t="s">
        <v>399</v>
      </c>
      <c r="G162" s="427" t="str">
        <f>VLOOKUP(+F162,$F$347:$G$378,2,FALSE)</f>
        <v>NFCS</v>
      </c>
      <c r="H162" s="176" t="s">
        <v>239</v>
      </c>
      <c r="I162" s="427" t="str">
        <f>VLOOKUP(+H162,$F$347:$G$378,2,FALSE)</f>
        <v>AFCS</v>
      </c>
      <c r="J162" s="431" t="str">
        <f t="shared" si="51"/>
        <v>Tennessee</v>
      </c>
      <c r="K162" s="565" t="str">
        <f t="shared" si="45"/>
        <v>New Orleans</v>
      </c>
      <c r="L162" s="443">
        <v>3</v>
      </c>
      <c r="M162" s="452">
        <v>44.5</v>
      </c>
      <c r="N162" s="506" t="str">
        <f>J162</f>
        <v>Tennessee</v>
      </c>
      <c r="O162" s="434">
        <v>23</v>
      </c>
      <c r="P162" s="430" t="str">
        <f t="shared" si="46"/>
        <v>New Orleans</v>
      </c>
      <c r="Q162" s="427">
        <v>21</v>
      </c>
      <c r="R162" s="510" t="str">
        <f t="shared" si="47"/>
        <v>New Orleans</v>
      </c>
      <c r="S162" s="510" t="str">
        <f t="shared" si="48"/>
        <v>Tennessee</v>
      </c>
      <c r="T162" s="436" t="str">
        <f>J162</f>
        <v>Tennessee</v>
      </c>
      <c r="U162" s="481" t="str">
        <f t="shared" si="49"/>
        <v>L</v>
      </c>
    </row>
    <row r="163" spans="1:21" s="442" customFormat="1" ht="15.75" customHeight="1" x14ac:dyDescent="0.8">
      <c r="A163" s="427">
        <v>10</v>
      </c>
      <c r="B163" s="70" t="s">
        <v>233</v>
      </c>
      <c r="C163" s="428">
        <v>44514</v>
      </c>
      <c r="D163" s="429">
        <f t="shared" si="50"/>
        <v>0.54166666666666663</v>
      </c>
      <c r="E163" s="70" t="s">
        <v>345</v>
      </c>
      <c r="F163" s="176" t="s">
        <v>385</v>
      </c>
      <c r="G163" s="427" t="str">
        <f>VLOOKUP(+F163,$F$347:$G$378,2,FALSE)</f>
        <v>AFCS</v>
      </c>
      <c r="H163" s="176" t="s">
        <v>391</v>
      </c>
      <c r="I163" s="427" t="str">
        <f>VLOOKUP(+H163,$F$347:$G$378,2,FALSE)</f>
        <v>AFCS</v>
      </c>
      <c r="J163" s="431" t="str">
        <f t="shared" si="51"/>
        <v>Indianapolis</v>
      </c>
      <c r="K163" s="565" t="str">
        <f t="shared" si="45"/>
        <v>Jacksonville</v>
      </c>
      <c r="L163" s="443">
        <v>10.5</v>
      </c>
      <c r="M163" s="452">
        <v>47.5</v>
      </c>
      <c r="N163" s="506" t="str">
        <f>J163</f>
        <v>Indianapolis</v>
      </c>
      <c r="O163" s="434">
        <v>23</v>
      </c>
      <c r="P163" s="430" t="str">
        <f t="shared" si="46"/>
        <v>Jacksonville</v>
      </c>
      <c r="Q163" s="427">
        <v>17</v>
      </c>
      <c r="R163" s="510" t="str">
        <f t="shared" si="47"/>
        <v>Jacksonville</v>
      </c>
      <c r="S163" s="510" t="str">
        <f t="shared" si="48"/>
        <v>Indianapolis</v>
      </c>
      <c r="T163" s="436" t="str">
        <f>J163</f>
        <v>Indianapolis</v>
      </c>
      <c r="U163" s="481" t="str">
        <f t="shared" si="49"/>
        <v>L</v>
      </c>
    </row>
    <row r="164" spans="1:21" s="442" customFormat="1" ht="15.75" customHeight="1" x14ac:dyDescent="0.8">
      <c r="A164" s="427">
        <v>10</v>
      </c>
      <c r="B164" s="70" t="s">
        <v>233</v>
      </c>
      <c r="C164" s="428">
        <v>44514</v>
      </c>
      <c r="D164" s="429">
        <f t="shared" si="50"/>
        <v>0.54166666666666663</v>
      </c>
      <c r="E164" s="70" t="s">
        <v>345</v>
      </c>
      <c r="F164" s="176" t="s">
        <v>382</v>
      </c>
      <c r="G164" s="427" t="str">
        <f>VLOOKUP(+F164,$F$347:$G$378,2,FALSE)</f>
        <v>AFCN</v>
      </c>
      <c r="H164" s="176" t="s">
        <v>373</v>
      </c>
      <c r="I164" s="427" t="str">
        <f>VLOOKUP(+H164,$F$347:$G$378,2,FALSE)</f>
        <v>AFCE</v>
      </c>
      <c r="J164" s="431" t="str">
        <f t="shared" si="51"/>
        <v>New England</v>
      </c>
      <c r="K164" s="565" t="str">
        <f t="shared" si="45"/>
        <v>Cleveland</v>
      </c>
      <c r="L164" s="443">
        <v>1</v>
      </c>
      <c r="M164" s="452">
        <v>45</v>
      </c>
      <c r="N164" s="506" t="str">
        <f>J164</f>
        <v>New England</v>
      </c>
      <c r="O164" s="434">
        <v>45</v>
      </c>
      <c r="P164" s="430" t="str">
        <f t="shared" si="46"/>
        <v>Cleveland</v>
      </c>
      <c r="Q164" s="427">
        <v>7</v>
      </c>
      <c r="R164" s="510" t="str">
        <f t="shared" si="47"/>
        <v>New England</v>
      </c>
      <c r="S164" s="510" t="str">
        <f t="shared" si="48"/>
        <v>Cleveland</v>
      </c>
      <c r="T164" s="436" t="str">
        <f>K164</f>
        <v>Cleveland</v>
      </c>
      <c r="U164" s="481" t="str">
        <f t="shared" si="49"/>
        <v>L</v>
      </c>
    </row>
    <row r="165" spans="1:21" s="442" customFormat="1" ht="15.75" customHeight="1" x14ac:dyDescent="0.8">
      <c r="A165" s="427">
        <v>10</v>
      </c>
      <c r="B165" s="70" t="s">
        <v>233</v>
      </c>
      <c r="C165" s="428">
        <v>44514</v>
      </c>
      <c r="D165" s="429">
        <f t="shared" si="50"/>
        <v>0.54166666666666663</v>
      </c>
      <c r="E165" s="70" t="s">
        <v>345</v>
      </c>
      <c r="F165" s="176" t="s">
        <v>74</v>
      </c>
      <c r="G165" s="427" t="str">
        <f>VLOOKUP(+F165,$F$347:$G$378,2,FALSE)</f>
        <v>AFCE</v>
      </c>
      <c r="H165" s="176" t="s">
        <v>375</v>
      </c>
      <c r="I165" s="427" t="str">
        <f>VLOOKUP(+H165,$F$347:$G$378,2,FALSE)</f>
        <v>AFCE</v>
      </c>
      <c r="J165" s="431" t="str">
        <f>F165</f>
        <v>Buffalo</v>
      </c>
      <c r="K165" s="565" t="str">
        <f t="shared" si="45"/>
        <v>NY Jets</v>
      </c>
      <c r="L165" s="443">
        <v>13</v>
      </c>
      <c r="M165" s="452">
        <v>47.5</v>
      </c>
      <c r="N165" s="506" t="str">
        <f>J165</f>
        <v>Buffalo</v>
      </c>
      <c r="O165" s="434">
        <v>45</v>
      </c>
      <c r="P165" s="430" t="str">
        <f t="shared" si="46"/>
        <v>NY Jets</v>
      </c>
      <c r="Q165" s="427">
        <v>17</v>
      </c>
      <c r="R165" s="510" t="str">
        <f t="shared" si="47"/>
        <v>Buffalo</v>
      </c>
      <c r="S165" s="510" t="str">
        <f t="shared" si="48"/>
        <v>NY Jets</v>
      </c>
      <c r="T165" s="436" t="str">
        <f>J165</f>
        <v>Buffalo</v>
      </c>
      <c r="U165" s="481" t="str">
        <f t="shared" si="49"/>
        <v>W</v>
      </c>
    </row>
    <row r="166" spans="1:21" s="442" customFormat="1" ht="15.75" customHeight="1" x14ac:dyDescent="0.8">
      <c r="A166" s="427">
        <v>10</v>
      </c>
      <c r="B166" s="70" t="s">
        <v>233</v>
      </c>
      <c r="C166" s="428">
        <v>44514</v>
      </c>
      <c r="D166" s="429">
        <f t="shared" si="50"/>
        <v>0.54166666666666663</v>
      </c>
      <c r="E166" s="70" t="s">
        <v>127</v>
      </c>
      <c r="F166" s="176" t="s">
        <v>384</v>
      </c>
      <c r="G166" s="427" t="str">
        <f>VLOOKUP(+F166,$F$347:$G$378,2,FALSE)</f>
        <v>NFCN</v>
      </c>
      <c r="H166" s="176" t="s">
        <v>138</v>
      </c>
      <c r="I166" s="427" t="str">
        <f>VLOOKUP(+H166,$F$347:$G$378,2,FALSE)</f>
        <v>AFCN</v>
      </c>
      <c r="J166" s="431" t="str">
        <f t="shared" si="51"/>
        <v>Pittsburgh</v>
      </c>
      <c r="K166" s="565" t="str">
        <f t="shared" si="45"/>
        <v>Detroit</v>
      </c>
      <c r="L166" s="443">
        <v>9.5</v>
      </c>
      <c r="M166" s="452">
        <v>43.5</v>
      </c>
      <c r="N166" s="506" t="str">
        <f>K166</f>
        <v>Detroit</v>
      </c>
      <c r="O166" s="434">
        <v>16</v>
      </c>
      <c r="P166" s="430" t="str">
        <f t="shared" si="46"/>
        <v>Pittsburgh</v>
      </c>
      <c r="Q166" s="427">
        <v>16</v>
      </c>
      <c r="R166" s="510" t="str">
        <f t="shared" si="47"/>
        <v>Detroit</v>
      </c>
      <c r="S166" s="510" t="str">
        <f t="shared" si="48"/>
        <v>Pittsburgh</v>
      </c>
      <c r="T166" s="436" t="str">
        <f>K166</f>
        <v>Detroit</v>
      </c>
      <c r="U166" s="481" t="str">
        <f t="shared" si="49"/>
        <v>W</v>
      </c>
    </row>
    <row r="167" spans="1:21" s="442" customFormat="1" ht="15.75" customHeight="1" x14ac:dyDescent="0.8">
      <c r="A167" s="427">
        <v>10</v>
      </c>
      <c r="B167" s="70" t="s">
        <v>233</v>
      </c>
      <c r="C167" s="428">
        <v>44514</v>
      </c>
      <c r="D167" s="429">
        <f t="shared" si="50"/>
        <v>0.54166666666666663</v>
      </c>
      <c r="E167" s="70" t="s">
        <v>127</v>
      </c>
      <c r="F167" s="176" t="s">
        <v>387</v>
      </c>
      <c r="G167" s="427" t="str">
        <f>VLOOKUP(+F167,$F$347:$G$378,2,FALSE)</f>
        <v>NFCS</v>
      </c>
      <c r="H167" s="176" t="s">
        <v>98</v>
      </c>
      <c r="I167" s="427" t="str">
        <f>VLOOKUP(+H167,$F$347:$G$378,2,FALSE)</f>
        <v>NFCE</v>
      </c>
      <c r="J167" s="431" t="str">
        <f>F167</f>
        <v>Tampa Bay</v>
      </c>
      <c r="K167" s="565" t="str">
        <f t="shared" si="45"/>
        <v>Washington</v>
      </c>
      <c r="L167" s="443">
        <v>9.5</v>
      </c>
      <c r="M167" s="452">
        <v>51.5</v>
      </c>
      <c r="N167" s="506" t="str">
        <f>K167</f>
        <v>Washington</v>
      </c>
      <c r="O167" s="434">
        <v>29</v>
      </c>
      <c r="P167" s="430" t="str">
        <f t="shared" si="46"/>
        <v>Tampa Bay</v>
      </c>
      <c r="Q167" s="427">
        <v>19</v>
      </c>
      <c r="R167" s="510" t="str">
        <f t="shared" si="47"/>
        <v>Washington</v>
      </c>
      <c r="S167" s="510" t="str">
        <f t="shared" si="48"/>
        <v>Tampa Bay</v>
      </c>
      <c r="T167" s="436" t="str">
        <f>J167</f>
        <v>Tampa Bay</v>
      </c>
      <c r="U167" s="481" t="str">
        <f t="shared" si="49"/>
        <v>L</v>
      </c>
    </row>
    <row r="168" spans="1:21" s="442" customFormat="1" ht="15.75" customHeight="1" x14ac:dyDescent="0.8">
      <c r="A168" s="427">
        <v>10</v>
      </c>
      <c r="B168" s="70" t="s">
        <v>233</v>
      </c>
      <c r="C168" s="428">
        <v>44514</v>
      </c>
      <c r="D168" s="429">
        <f>16/24</f>
        <v>0.66666666666666663</v>
      </c>
      <c r="E168" s="70" t="s">
        <v>127</v>
      </c>
      <c r="F168" s="176" t="s">
        <v>395</v>
      </c>
      <c r="G168" s="427" t="str">
        <f>VLOOKUP(+F168,$F$347:$G$378,2,FALSE)</f>
        <v>NFCS</v>
      </c>
      <c r="H168" s="176" t="s">
        <v>211</v>
      </c>
      <c r="I168" s="427" t="str">
        <f>VLOOKUP(+H168,$F$347:$G$378,2,FALSE)</f>
        <v>NFCW</v>
      </c>
      <c r="J168" s="431" t="str">
        <f t="shared" si="51"/>
        <v>Arizona</v>
      </c>
      <c r="K168" s="565" t="str">
        <f t="shared" si="45"/>
        <v>Carolina</v>
      </c>
      <c r="L168" s="443">
        <v>10</v>
      </c>
      <c r="M168" s="452">
        <v>44.5</v>
      </c>
      <c r="N168" s="506" t="str">
        <f>K168</f>
        <v>Carolina</v>
      </c>
      <c r="O168" s="434">
        <v>34</v>
      </c>
      <c r="P168" s="430" t="str">
        <f t="shared" si="46"/>
        <v>Arizona</v>
      </c>
      <c r="Q168" s="427">
        <v>10</v>
      </c>
      <c r="R168" s="510" t="str">
        <f t="shared" si="47"/>
        <v>Carolina</v>
      </c>
      <c r="S168" s="510" t="str">
        <f t="shared" si="48"/>
        <v>Arizona</v>
      </c>
      <c r="T168" s="436" t="str">
        <f>K168</f>
        <v>Carolina</v>
      </c>
      <c r="U168" s="481" t="str">
        <f t="shared" si="49"/>
        <v>W</v>
      </c>
    </row>
    <row r="169" spans="1:21" s="442" customFormat="1" ht="15.75" customHeight="1" x14ac:dyDescent="0.8">
      <c r="A169" s="427">
        <v>10</v>
      </c>
      <c r="B169" s="70" t="s">
        <v>233</v>
      </c>
      <c r="C169" s="428">
        <v>44514</v>
      </c>
      <c r="D169" s="429">
        <f>16/24</f>
        <v>0.66666666666666663</v>
      </c>
      <c r="E169" s="70" t="s">
        <v>127</v>
      </c>
      <c r="F169" s="176" t="s">
        <v>76</v>
      </c>
      <c r="G169" s="427" t="str">
        <f>VLOOKUP(+F169,$F$347:$G$378,2,FALSE)</f>
        <v>NFCN</v>
      </c>
      <c r="H169" s="176" t="s">
        <v>400</v>
      </c>
      <c r="I169" s="427" t="str">
        <f>VLOOKUP(+H169,$F$347:$G$378,2,FALSE)</f>
        <v>AFCW</v>
      </c>
      <c r="J169" s="431" t="str">
        <f t="shared" si="51"/>
        <v>LA Chargers</v>
      </c>
      <c r="K169" s="565" t="str">
        <f t="shared" si="45"/>
        <v>Minnesota</v>
      </c>
      <c r="L169" s="443">
        <v>2.5</v>
      </c>
      <c r="M169" s="452">
        <v>52</v>
      </c>
      <c r="N169" s="506" t="str">
        <f>K169</f>
        <v>Minnesota</v>
      </c>
      <c r="O169" s="434">
        <v>27</v>
      </c>
      <c r="P169" s="430" t="str">
        <f t="shared" si="46"/>
        <v>LA Chargers</v>
      </c>
      <c r="Q169" s="427">
        <v>20</v>
      </c>
      <c r="R169" s="510" t="str">
        <f t="shared" si="47"/>
        <v>Minnesota</v>
      </c>
      <c r="S169" s="510" t="str">
        <f t="shared" si="48"/>
        <v>LA Chargers</v>
      </c>
      <c r="T169" s="436" t="str">
        <f>K169</f>
        <v>Minnesota</v>
      </c>
      <c r="U169" s="481" t="str">
        <f t="shared" si="49"/>
        <v>W</v>
      </c>
    </row>
    <row r="170" spans="1:21" s="442" customFormat="1" ht="15.75" customHeight="1" x14ac:dyDescent="0.8">
      <c r="A170" s="427">
        <v>10</v>
      </c>
      <c r="B170" s="70" t="s">
        <v>233</v>
      </c>
      <c r="C170" s="428">
        <v>44514</v>
      </c>
      <c r="D170" s="429">
        <f>16.3333/24</f>
        <v>0.68055416666666668</v>
      </c>
      <c r="E170" s="70" t="s">
        <v>345</v>
      </c>
      <c r="F170" s="176" t="s">
        <v>389</v>
      </c>
      <c r="G170" s="427" t="str">
        <f>VLOOKUP(+F170,$F$347:$G$378,2,FALSE)</f>
        <v>NFCE</v>
      </c>
      <c r="H170" s="176" t="s">
        <v>401</v>
      </c>
      <c r="I170" s="427" t="str">
        <f>VLOOKUP(+H170,$F$347:$G$378,2,FALSE)</f>
        <v>AFCW</v>
      </c>
      <c r="J170" s="431" t="str">
        <f t="shared" si="51"/>
        <v>Denver</v>
      </c>
      <c r="K170" s="565" t="str">
        <f t="shared" si="45"/>
        <v>Philadelphia</v>
      </c>
      <c r="L170" s="443">
        <v>2.5</v>
      </c>
      <c r="M170" s="452">
        <v>44.5</v>
      </c>
      <c r="N170" s="506" t="str">
        <f>K170</f>
        <v>Philadelphia</v>
      </c>
      <c r="O170" s="434">
        <v>30</v>
      </c>
      <c r="P170" s="430" t="str">
        <f t="shared" si="46"/>
        <v>Denver</v>
      </c>
      <c r="Q170" s="427">
        <v>13</v>
      </c>
      <c r="R170" s="510" t="str">
        <f t="shared" si="47"/>
        <v>Philadelphia</v>
      </c>
      <c r="S170" s="510" t="str">
        <f t="shared" si="48"/>
        <v>Denver</v>
      </c>
      <c r="T170" s="436" t="str">
        <f>K170</f>
        <v>Philadelphia</v>
      </c>
      <c r="U170" s="481" t="str">
        <f t="shared" si="49"/>
        <v>W</v>
      </c>
    </row>
    <row r="171" spans="1:21" s="442" customFormat="1" ht="15.75" customHeight="1" x14ac:dyDescent="0.8">
      <c r="A171" s="427">
        <v>10</v>
      </c>
      <c r="B171" s="70" t="s">
        <v>233</v>
      </c>
      <c r="C171" s="428">
        <v>44514</v>
      </c>
      <c r="D171" s="429">
        <f>16.3333/24</f>
        <v>0.68055416666666668</v>
      </c>
      <c r="E171" s="70" t="s">
        <v>345</v>
      </c>
      <c r="F171" s="176" t="s">
        <v>393</v>
      </c>
      <c r="G171" s="427" t="str">
        <f>VLOOKUP(+F171,$F$347:$G$378,2,FALSE)</f>
        <v>NFCW</v>
      </c>
      <c r="H171" s="176" t="s">
        <v>394</v>
      </c>
      <c r="I171" s="427" t="str">
        <f>VLOOKUP(+H171,$F$347:$G$378,2,FALSE)</f>
        <v>NFCN</v>
      </c>
      <c r="J171" s="431" t="str">
        <f t="shared" si="51"/>
        <v>Green Bay</v>
      </c>
      <c r="K171" s="565" t="str">
        <f t="shared" si="45"/>
        <v>Seattle</v>
      </c>
      <c r="L171" s="443">
        <v>5.5</v>
      </c>
      <c r="M171" s="452">
        <v>49.5</v>
      </c>
      <c r="N171" s="506" t="str">
        <f>J171</f>
        <v>Green Bay</v>
      </c>
      <c r="O171" s="434">
        <v>17</v>
      </c>
      <c r="P171" s="430" t="str">
        <f t="shared" si="46"/>
        <v>Seattle</v>
      </c>
      <c r="Q171" s="427">
        <v>0</v>
      </c>
      <c r="R171" s="510" t="str">
        <f t="shared" si="47"/>
        <v>Green Bay</v>
      </c>
      <c r="S171" s="510" t="str">
        <f t="shared" si="48"/>
        <v>Seattle</v>
      </c>
      <c r="T171" s="436" t="str">
        <f>J171</f>
        <v>Green Bay</v>
      </c>
      <c r="U171" s="481" t="str">
        <f t="shared" si="49"/>
        <v>W</v>
      </c>
    </row>
    <row r="172" spans="1:21" s="442" customFormat="1" ht="15.75" customHeight="1" x14ac:dyDescent="0.8">
      <c r="A172" s="427">
        <v>10</v>
      </c>
      <c r="B172" s="70" t="s">
        <v>233</v>
      </c>
      <c r="C172" s="428">
        <v>44514</v>
      </c>
      <c r="D172" s="429">
        <f>20.25/24</f>
        <v>0.84375</v>
      </c>
      <c r="E172" s="70" t="s">
        <v>191</v>
      </c>
      <c r="F172" s="176" t="s">
        <v>371</v>
      </c>
      <c r="G172" s="427" t="str">
        <f>VLOOKUP(+F172,$F$347:$G$378,2,FALSE)</f>
        <v>AFCW</v>
      </c>
      <c r="H172" s="176" t="s">
        <v>336</v>
      </c>
      <c r="I172" s="427" t="str">
        <f>VLOOKUP(+H172,$F$347:$G$378,2,FALSE)</f>
        <v>AFCW</v>
      </c>
      <c r="J172" s="431" t="str">
        <f>F172</f>
        <v>Kansas City</v>
      </c>
      <c r="K172" s="565" t="str">
        <f t="shared" si="45"/>
        <v>Las Vegas</v>
      </c>
      <c r="L172" s="443">
        <v>2.5</v>
      </c>
      <c r="M172" s="452">
        <v>52.5</v>
      </c>
      <c r="N172" s="506" t="str">
        <f>J172</f>
        <v>Kansas City</v>
      </c>
      <c r="O172" s="434">
        <v>41</v>
      </c>
      <c r="P172" s="430" t="str">
        <f t="shared" si="46"/>
        <v>Las Vegas</v>
      </c>
      <c r="Q172" s="427">
        <v>14</v>
      </c>
      <c r="R172" s="510" t="str">
        <f t="shared" si="47"/>
        <v>Kansas City</v>
      </c>
      <c r="S172" s="510" t="str">
        <f t="shared" si="48"/>
        <v>Las Vegas</v>
      </c>
      <c r="T172" s="436" t="str">
        <f>K172</f>
        <v>Las Vegas</v>
      </c>
      <c r="U172" s="481" t="str">
        <f t="shared" si="49"/>
        <v>L</v>
      </c>
    </row>
    <row r="173" spans="1:21" s="442" customFormat="1" ht="15.75" customHeight="1" x14ac:dyDescent="0.8">
      <c r="A173" s="427">
        <v>10</v>
      </c>
      <c r="B173" s="70" t="s">
        <v>238</v>
      </c>
      <c r="C173" s="428">
        <v>44515</v>
      </c>
      <c r="D173" s="429">
        <f>20.25/24</f>
        <v>0.84375</v>
      </c>
      <c r="E173" s="70" t="s">
        <v>40</v>
      </c>
      <c r="F173" s="176" t="s">
        <v>392</v>
      </c>
      <c r="G173" s="427" t="str">
        <f>VLOOKUP(+F173,$F$347:$G$378,2,FALSE)</f>
        <v>NFCW</v>
      </c>
      <c r="H173" s="176" t="s">
        <v>396</v>
      </c>
      <c r="I173" s="427" t="str">
        <f>VLOOKUP(+H173,$F$347:$G$378,2,FALSE)</f>
        <v>NFCW</v>
      </c>
      <c r="J173" s="431" t="str">
        <f>F173</f>
        <v>LA Rams</v>
      </c>
      <c r="K173" s="565" t="str">
        <f t="shared" si="45"/>
        <v>San Francisco</v>
      </c>
      <c r="L173" s="443">
        <v>4</v>
      </c>
      <c r="M173" s="452">
        <v>49.5</v>
      </c>
      <c r="N173" s="506" t="str">
        <f>K173</f>
        <v>San Francisco</v>
      </c>
      <c r="O173" s="434">
        <v>31</v>
      </c>
      <c r="P173" s="430" t="str">
        <f t="shared" si="46"/>
        <v>LA Rams</v>
      </c>
      <c r="Q173" s="427">
        <v>10</v>
      </c>
      <c r="R173" s="510" t="str">
        <f t="shared" si="47"/>
        <v>San Francisco</v>
      </c>
      <c r="S173" s="510" t="str">
        <f t="shared" si="48"/>
        <v>LA Rams</v>
      </c>
      <c r="T173" s="436" t="str">
        <f>J173</f>
        <v>LA Rams</v>
      </c>
      <c r="U173" s="481" t="str">
        <f t="shared" si="49"/>
        <v>L</v>
      </c>
    </row>
    <row r="174" spans="1:21" s="442" customFormat="1" ht="15.75" hidden="1" customHeight="1" x14ac:dyDescent="0.8">
      <c r="A174" s="427">
        <v>10</v>
      </c>
      <c r="B174" s="427"/>
      <c r="C174" s="428"/>
      <c r="D174" s="429"/>
      <c r="E174" s="70"/>
      <c r="F174" s="820" t="s">
        <v>524</v>
      </c>
      <c r="G174" s="427"/>
      <c r="H174" s="176"/>
      <c r="I174" s="427"/>
      <c r="J174" s="431"/>
      <c r="K174" s="565"/>
      <c r="L174" s="443"/>
      <c r="M174" s="452"/>
      <c r="N174" s="506"/>
      <c r="O174" s="434"/>
      <c r="P174" s="430"/>
      <c r="Q174" s="427"/>
      <c r="R174" s="510"/>
      <c r="S174" s="510"/>
      <c r="T174" s="436"/>
      <c r="U174" s="481"/>
    </row>
    <row r="175" spans="1:21" s="442" customFormat="1" ht="15.75" hidden="1" customHeight="1" x14ac:dyDescent="0.8">
      <c r="A175" s="427">
        <v>10</v>
      </c>
      <c r="B175" s="427"/>
      <c r="C175" s="428"/>
      <c r="D175" s="429"/>
      <c r="E175" s="70"/>
      <c r="F175" s="176" t="s">
        <v>378</v>
      </c>
      <c r="G175" s="427" t="str">
        <f>VLOOKUP(+F175,$F$347:$G$378,2,FALSE)</f>
        <v>NFCN</v>
      </c>
      <c r="H175" s="176"/>
      <c r="I175" s="427"/>
      <c r="J175" s="431"/>
      <c r="K175" s="565"/>
      <c r="L175" s="443"/>
      <c r="M175" s="452"/>
      <c r="N175" s="506"/>
      <c r="O175" s="434"/>
      <c r="P175" s="430"/>
      <c r="Q175" s="427"/>
      <c r="R175" s="510"/>
      <c r="S175" s="510"/>
      <c r="T175" s="436"/>
      <c r="U175" s="481"/>
    </row>
    <row r="176" spans="1:21" s="442" customFormat="1" ht="15.75" hidden="1" customHeight="1" x14ac:dyDescent="0.8">
      <c r="A176" s="427">
        <v>10</v>
      </c>
      <c r="B176" s="427"/>
      <c r="C176" s="428"/>
      <c r="D176" s="429"/>
      <c r="E176" s="70"/>
      <c r="F176" s="176" t="s">
        <v>61</v>
      </c>
      <c r="G176" s="427" t="str">
        <f>VLOOKUP(+F176,$F$347:$G$378,2,FALSE)</f>
        <v>AFCN</v>
      </c>
      <c r="H176" s="176"/>
      <c r="I176" s="427"/>
      <c r="J176" s="431"/>
      <c r="K176" s="565"/>
      <c r="L176" s="443"/>
      <c r="M176" s="452"/>
      <c r="N176" s="506"/>
      <c r="O176" s="434"/>
      <c r="P176" s="430"/>
      <c r="Q176" s="427"/>
      <c r="R176" s="510"/>
      <c r="S176" s="510"/>
      <c r="T176" s="436"/>
      <c r="U176" s="481"/>
    </row>
    <row r="177" spans="1:21" s="442" customFormat="1" ht="15.75" hidden="1" customHeight="1" x14ac:dyDescent="0.8">
      <c r="A177" s="427">
        <v>10</v>
      </c>
      <c r="B177" s="427"/>
      <c r="C177" s="428"/>
      <c r="D177" s="429"/>
      <c r="E177" s="70"/>
      <c r="F177" s="176" t="s">
        <v>397</v>
      </c>
      <c r="G177" s="427" t="str">
        <f>VLOOKUP(+F177,$F$347:$G$378,2,FALSE)</f>
        <v>NFCE</v>
      </c>
      <c r="H177" s="176"/>
      <c r="I177" s="427"/>
      <c r="J177" s="431"/>
      <c r="K177" s="565"/>
      <c r="L177" s="443"/>
      <c r="M177" s="452"/>
      <c r="N177" s="506"/>
      <c r="O177" s="434"/>
      <c r="P177" s="430"/>
      <c r="Q177" s="427"/>
      <c r="R177" s="510"/>
      <c r="S177" s="510"/>
      <c r="T177" s="436"/>
      <c r="U177" s="481"/>
    </row>
    <row r="178" spans="1:21" s="442" customFormat="1" ht="15.75" hidden="1" customHeight="1" x14ac:dyDescent="0.8">
      <c r="A178" s="427">
        <v>10</v>
      </c>
      <c r="B178" s="427"/>
      <c r="C178" s="428"/>
      <c r="D178" s="429"/>
      <c r="E178" s="70"/>
      <c r="F178" s="176" t="s">
        <v>186</v>
      </c>
      <c r="G178" s="427" t="str">
        <f>VLOOKUP(+F178,$F$347:$G$378,2,FALSE)</f>
        <v>AFCS</v>
      </c>
      <c r="H178" s="176"/>
      <c r="I178" s="427"/>
      <c r="J178" s="431"/>
      <c r="K178" s="565"/>
      <c r="L178" s="443"/>
      <c r="M178" s="452"/>
      <c r="N178" s="506"/>
      <c r="O178" s="434"/>
      <c r="P178" s="430"/>
      <c r="Q178" s="427"/>
      <c r="R178" s="510"/>
      <c r="S178" s="510"/>
      <c r="T178" s="436"/>
      <c r="U178" s="481"/>
    </row>
    <row r="179" spans="1:21" s="442" customFormat="1" ht="15.75" customHeight="1" x14ac:dyDescent="0.8">
      <c r="A179" s="427">
        <v>11</v>
      </c>
      <c r="B179" s="70" t="s">
        <v>58</v>
      </c>
      <c r="C179" s="428">
        <v>44518</v>
      </c>
      <c r="D179" s="429">
        <f>20.25/24</f>
        <v>0.84375</v>
      </c>
      <c r="E179" s="70" t="s">
        <v>127</v>
      </c>
      <c r="F179" s="176" t="s">
        <v>373</v>
      </c>
      <c r="G179" s="427" t="str">
        <f>VLOOKUP(+F179,$F$347:$G$378,2,FALSE)</f>
        <v>AFCE</v>
      </c>
      <c r="H179" s="176" t="s">
        <v>376</v>
      </c>
      <c r="I179" s="427" t="str">
        <f>VLOOKUP(+H179,$F$347:$G$378,2,FALSE)</f>
        <v>NFCS</v>
      </c>
      <c r="J179" s="431" t="str">
        <f>F179</f>
        <v>New England</v>
      </c>
      <c r="K179" s="565" t="str">
        <f t="shared" ref="K179:K193" si="52">IF(+J179=H179,F179,H179)</f>
        <v>Atlanta</v>
      </c>
      <c r="L179" s="443">
        <v>6.5</v>
      </c>
      <c r="M179" s="452">
        <v>47.5</v>
      </c>
      <c r="N179" s="506" t="str">
        <f>J179</f>
        <v>New England</v>
      </c>
      <c r="O179" s="434">
        <v>25</v>
      </c>
      <c r="P179" s="430" t="str">
        <f t="shared" ref="P179:P193" si="53">IF(N179=F179,H179,F179)</f>
        <v>Atlanta</v>
      </c>
      <c r="Q179" s="427">
        <v>0</v>
      </c>
      <c r="R179" s="510" t="str">
        <f t="shared" ref="R179:R193" si="54">IF(+N179=K179,+N179,IF(+O179-Q179&lt;L179,+K179,+J179))</f>
        <v>New England</v>
      </c>
      <c r="S179" s="510" t="str">
        <f t="shared" ref="S179:S193" si="55">IF(+R179=J179,+K179,+J179)</f>
        <v>Atlanta</v>
      </c>
      <c r="T179" s="436" t="str">
        <f>K179</f>
        <v>Atlanta</v>
      </c>
      <c r="U179" s="481" t="str">
        <f t="shared" ref="U179:U193" si="56">IF($N179=$J179,IF($O179-$Q179=$L179,"T",IF($R179=T179,"W","L")),IF($R179=T179,"W","L"))</f>
        <v>L</v>
      </c>
    </row>
    <row r="180" spans="1:21" s="442" customFormat="1" ht="15.75" customHeight="1" x14ac:dyDescent="0.8">
      <c r="A180" s="427">
        <v>11</v>
      </c>
      <c r="B180" s="70" t="s">
        <v>233</v>
      </c>
      <c r="C180" s="428">
        <v>44521</v>
      </c>
      <c r="D180" s="429">
        <f t="shared" ref="D180:D188" si="57">13/24</f>
        <v>0.54166666666666663</v>
      </c>
      <c r="E180" s="70" t="s">
        <v>345</v>
      </c>
      <c r="F180" s="176" t="s">
        <v>391</v>
      </c>
      <c r="G180" s="427" t="str">
        <f>VLOOKUP(+F180,$F$347:$G$378,2,FALSE)</f>
        <v>AFCS</v>
      </c>
      <c r="H180" s="176" t="s">
        <v>74</v>
      </c>
      <c r="I180" s="427" t="str">
        <f>VLOOKUP(+H180,$F$347:$G$378,2,FALSE)</f>
        <v>AFCE</v>
      </c>
      <c r="J180" s="431" t="str">
        <f>H180</f>
        <v>Buffalo</v>
      </c>
      <c r="K180" s="565" t="str">
        <f t="shared" si="52"/>
        <v>Indianapolis</v>
      </c>
      <c r="L180" s="443">
        <v>7</v>
      </c>
      <c r="M180" s="452">
        <v>50</v>
      </c>
      <c r="N180" s="506" t="str">
        <f>K180</f>
        <v>Indianapolis</v>
      </c>
      <c r="O180" s="434">
        <v>41</v>
      </c>
      <c r="P180" s="430" t="str">
        <f t="shared" si="53"/>
        <v>Buffalo</v>
      </c>
      <c r="Q180" s="427">
        <v>15</v>
      </c>
      <c r="R180" s="510" t="str">
        <f t="shared" si="54"/>
        <v>Indianapolis</v>
      </c>
      <c r="S180" s="510" t="str">
        <f t="shared" si="55"/>
        <v>Buffalo</v>
      </c>
      <c r="T180" s="436" t="str">
        <f>J180</f>
        <v>Buffalo</v>
      </c>
      <c r="U180" s="481" t="str">
        <f t="shared" si="56"/>
        <v>L</v>
      </c>
    </row>
    <row r="181" spans="1:21" s="442" customFormat="1" ht="15.75" customHeight="1" x14ac:dyDescent="0.8">
      <c r="A181" s="427">
        <v>11</v>
      </c>
      <c r="B181" s="70" t="s">
        <v>233</v>
      </c>
      <c r="C181" s="428">
        <v>44521</v>
      </c>
      <c r="D181" s="429">
        <f t="shared" si="57"/>
        <v>0.54166666666666663</v>
      </c>
      <c r="E181" s="70" t="s">
        <v>345</v>
      </c>
      <c r="F181" s="176" t="s">
        <v>380</v>
      </c>
      <c r="G181" s="427" t="str">
        <f>VLOOKUP(+F181,$F$347:$G$378,2,FALSE)</f>
        <v>AFCN</v>
      </c>
      <c r="H181" s="176" t="s">
        <v>378</v>
      </c>
      <c r="I181" s="427" t="str">
        <f>VLOOKUP(+H181,$F$347:$G$378,2,FALSE)</f>
        <v>NFCN</v>
      </c>
      <c r="J181" s="431" t="str">
        <f>F181</f>
        <v>Baltimore</v>
      </c>
      <c r="K181" s="565" t="str">
        <f t="shared" si="52"/>
        <v>Chicago</v>
      </c>
      <c r="L181" s="443">
        <v>6</v>
      </c>
      <c r="M181" s="452">
        <v>45</v>
      </c>
      <c r="N181" s="506" t="str">
        <f>J181</f>
        <v>Baltimore</v>
      </c>
      <c r="O181" s="434">
        <v>16</v>
      </c>
      <c r="P181" s="430" t="str">
        <f t="shared" si="53"/>
        <v>Chicago</v>
      </c>
      <c r="Q181" s="427">
        <v>13</v>
      </c>
      <c r="R181" s="510" t="str">
        <f t="shared" si="54"/>
        <v>Chicago</v>
      </c>
      <c r="S181" s="510" t="str">
        <f t="shared" si="55"/>
        <v>Baltimore</v>
      </c>
      <c r="T181" s="436" t="str">
        <f>J181</f>
        <v>Baltimore</v>
      </c>
      <c r="U181" s="481" t="str">
        <f t="shared" si="56"/>
        <v>L</v>
      </c>
    </row>
    <row r="182" spans="1:21" s="442" customFormat="1" ht="15.75" customHeight="1" x14ac:dyDescent="0.8">
      <c r="A182" s="427">
        <v>11</v>
      </c>
      <c r="B182" s="70" t="s">
        <v>233</v>
      </c>
      <c r="C182" s="428">
        <v>44521</v>
      </c>
      <c r="D182" s="429">
        <f t="shared" si="57"/>
        <v>0.54166666666666663</v>
      </c>
      <c r="E182" s="70" t="s">
        <v>127</v>
      </c>
      <c r="F182" s="176" t="s">
        <v>384</v>
      </c>
      <c r="G182" s="427" t="str">
        <f>VLOOKUP(+F182,$F$347:$G$378,2,FALSE)</f>
        <v>NFCN</v>
      </c>
      <c r="H182" s="176" t="s">
        <v>382</v>
      </c>
      <c r="I182" s="427" t="str">
        <f>VLOOKUP(+H182,$F$347:$G$378,2,FALSE)</f>
        <v>AFCN</v>
      </c>
      <c r="J182" s="431" t="str">
        <f>H182</f>
        <v>Cleveland</v>
      </c>
      <c r="K182" s="565" t="str">
        <f t="shared" si="52"/>
        <v>Detroit</v>
      </c>
      <c r="L182" s="443">
        <v>10</v>
      </c>
      <c r="M182" s="452">
        <v>44.5</v>
      </c>
      <c r="N182" s="506" t="str">
        <f>J182</f>
        <v>Cleveland</v>
      </c>
      <c r="O182" s="434">
        <v>13</v>
      </c>
      <c r="P182" s="430" t="str">
        <f t="shared" si="53"/>
        <v>Detroit</v>
      </c>
      <c r="Q182" s="427">
        <v>10</v>
      </c>
      <c r="R182" s="510" t="str">
        <f t="shared" si="54"/>
        <v>Detroit</v>
      </c>
      <c r="S182" s="510" t="str">
        <f t="shared" si="55"/>
        <v>Cleveland</v>
      </c>
      <c r="T182" s="436" t="str">
        <f>J182</f>
        <v>Cleveland</v>
      </c>
      <c r="U182" s="481" t="str">
        <f t="shared" si="56"/>
        <v>L</v>
      </c>
    </row>
    <row r="183" spans="1:21" s="442" customFormat="1" ht="15.75" customHeight="1" x14ac:dyDescent="0.8">
      <c r="A183" s="427">
        <v>11</v>
      </c>
      <c r="B183" s="70" t="s">
        <v>233</v>
      </c>
      <c r="C183" s="428">
        <v>44521</v>
      </c>
      <c r="D183" s="429">
        <f t="shared" si="57"/>
        <v>0.54166666666666663</v>
      </c>
      <c r="E183" s="70" t="s">
        <v>345</v>
      </c>
      <c r="F183" s="176" t="s">
        <v>186</v>
      </c>
      <c r="G183" s="427" t="str">
        <f>VLOOKUP(+F183,$F$347:$G$378,2,FALSE)</f>
        <v>AFCS</v>
      </c>
      <c r="H183" s="176" t="s">
        <v>239</v>
      </c>
      <c r="I183" s="427" t="str">
        <f>VLOOKUP(+H183,$F$347:$G$378,2,FALSE)</f>
        <v>AFCS</v>
      </c>
      <c r="J183" s="431" t="str">
        <f>H183</f>
        <v>Tennessee</v>
      </c>
      <c r="K183" s="565" t="str">
        <f t="shared" si="52"/>
        <v>Houston</v>
      </c>
      <c r="L183" s="443">
        <v>10</v>
      </c>
      <c r="M183" s="452">
        <v>45</v>
      </c>
      <c r="N183" s="506" t="str">
        <f>K183</f>
        <v>Houston</v>
      </c>
      <c r="O183" s="434">
        <v>22</v>
      </c>
      <c r="P183" s="430" t="str">
        <f t="shared" si="53"/>
        <v>Tennessee</v>
      </c>
      <c r="Q183" s="427">
        <v>13</v>
      </c>
      <c r="R183" s="510" t="str">
        <f t="shared" si="54"/>
        <v>Houston</v>
      </c>
      <c r="S183" s="510" t="str">
        <f t="shared" si="55"/>
        <v>Tennessee</v>
      </c>
      <c r="T183" s="436" t="str">
        <f>J183</f>
        <v>Tennessee</v>
      </c>
      <c r="U183" s="481" t="str">
        <f t="shared" si="56"/>
        <v>L</v>
      </c>
    </row>
    <row r="184" spans="1:21" s="442" customFormat="1" ht="15.75" customHeight="1" x14ac:dyDescent="0.8">
      <c r="A184" s="427">
        <v>11</v>
      </c>
      <c r="B184" s="70" t="s">
        <v>233</v>
      </c>
      <c r="C184" s="428">
        <v>44521</v>
      </c>
      <c r="D184" s="429">
        <f t="shared" si="57"/>
        <v>0.54166666666666663</v>
      </c>
      <c r="E184" s="70" t="s">
        <v>127</v>
      </c>
      <c r="F184" s="176" t="s">
        <v>394</v>
      </c>
      <c r="G184" s="427" t="str">
        <f>VLOOKUP(+F184,$F$347:$G$378,2,FALSE)</f>
        <v>NFCN</v>
      </c>
      <c r="H184" s="176" t="s">
        <v>76</v>
      </c>
      <c r="I184" s="427" t="str">
        <f>VLOOKUP(+H184,$F$347:$G$378,2,FALSE)</f>
        <v>NFCN</v>
      </c>
      <c r="J184" s="431" t="str">
        <f>F184</f>
        <v>Green Bay</v>
      </c>
      <c r="K184" s="565" t="str">
        <f t="shared" si="52"/>
        <v>Minnesota</v>
      </c>
      <c r="L184" s="443">
        <v>2.5</v>
      </c>
      <c r="M184" s="452">
        <v>49.5</v>
      </c>
      <c r="N184" s="506" t="str">
        <f>K184</f>
        <v>Minnesota</v>
      </c>
      <c r="O184" s="434">
        <v>34</v>
      </c>
      <c r="P184" s="430" t="str">
        <f t="shared" si="53"/>
        <v>Green Bay</v>
      </c>
      <c r="Q184" s="427">
        <v>31</v>
      </c>
      <c r="R184" s="510" t="str">
        <f t="shared" si="54"/>
        <v>Minnesota</v>
      </c>
      <c r="S184" s="510" t="str">
        <f t="shared" si="55"/>
        <v>Green Bay</v>
      </c>
      <c r="T184" s="436" t="str">
        <f>K184</f>
        <v>Minnesota</v>
      </c>
      <c r="U184" s="481" t="str">
        <f t="shared" si="56"/>
        <v>W</v>
      </c>
    </row>
    <row r="185" spans="1:21" s="442" customFormat="1" ht="15.75" customHeight="1" x14ac:dyDescent="0.8">
      <c r="A185" s="427">
        <v>11</v>
      </c>
      <c r="B185" s="70" t="s">
        <v>233</v>
      </c>
      <c r="C185" s="428">
        <v>44521</v>
      </c>
      <c r="D185" s="429">
        <f t="shared" si="57"/>
        <v>0.54166666666666663</v>
      </c>
      <c r="E185" s="70" t="s">
        <v>345</v>
      </c>
      <c r="F185" s="176" t="s">
        <v>388</v>
      </c>
      <c r="G185" s="427" t="str">
        <f>VLOOKUP(+F185,$F$347:$G$378,2,FALSE)</f>
        <v>AFCE</v>
      </c>
      <c r="H185" s="176" t="s">
        <v>375</v>
      </c>
      <c r="I185" s="427" t="str">
        <f>VLOOKUP(+H185,$F$347:$G$378,2,FALSE)</f>
        <v>AFCE</v>
      </c>
      <c r="J185" s="431" t="str">
        <f>F185</f>
        <v>Miami</v>
      </c>
      <c r="K185" s="565" t="str">
        <f t="shared" si="52"/>
        <v>NY Jets</v>
      </c>
      <c r="L185" s="443">
        <v>3</v>
      </c>
      <c r="M185" s="452">
        <v>45</v>
      </c>
      <c r="N185" s="506" t="str">
        <f>J185</f>
        <v>Miami</v>
      </c>
      <c r="O185" s="434">
        <v>24</v>
      </c>
      <c r="P185" s="430" t="str">
        <f t="shared" si="53"/>
        <v>NY Jets</v>
      </c>
      <c r="Q185" s="427">
        <v>17</v>
      </c>
      <c r="R185" s="510" t="str">
        <f t="shared" si="54"/>
        <v>Miami</v>
      </c>
      <c r="S185" s="510" t="str">
        <f t="shared" si="55"/>
        <v>NY Jets</v>
      </c>
      <c r="T185" s="436" t="str">
        <f>J185</f>
        <v>Miami</v>
      </c>
      <c r="U185" s="481" t="str">
        <f t="shared" si="56"/>
        <v>W</v>
      </c>
    </row>
    <row r="186" spans="1:21" s="442" customFormat="1" ht="15.75" customHeight="1" x14ac:dyDescent="0.8">
      <c r="A186" s="427">
        <v>11</v>
      </c>
      <c r="B186" s="70" t="s">
        <v>233</v>
      </c>
      <c r="C186" s="428">
        <v>44521</v>
      </c>
      <c r="D186" s="429">
        <f t="shared" si="57"/>
        <v>0.54166666666666663</v>
      </c>
      <c r="E186" s="70" t="s">
        <v>127</v>
      </c>
      <c r="F186" s="176" t="s">
        <v>399</v>
      </c>
      <c r="G186" s="427" t="str">
        <f>VLOOKUP(+F186,$F$347:$G$378,2,FALSE)</f>
        <v>NFCS</v>
      </c>
      <c r="H186" s="176" t="s">
        <v>389</v>
      </c>
      <c r="I186" s="427" t="str">
        <f>VLOOKUP(+H186,$F$347:$G$378,2,FALSE)</f>
        <v>NFCE</v>
      </c>
      <c r="J186" s="431" t="str">
        <f>H186</f>
        <v>Philadelphia</v>
      </c>
      <c r="K186" s="565" t="str">
        <f t="shared" si="52"/>
        <v>New Orleans</v>
      </c>
      <c r="L186" s="443">
        <v>1.5</v>
      </c>
      <c r="M186" s="452">
        <v>43.5</v>
      </c>
      <c r="N186" s="506" t="str">
        <f>J186</f>
        <v>Philadelphia</v>
      </c>
      <c r="O186" s="434">
        <v>40</v>
      </c>
      <c r="P186" s="430" t="str">
        <f t="shared" si="53"/>
        <v>New Orleans</v>
      </c>
      <c r="Q186" s="427">
        <v>29</v>
      </c>
      <c r="R186" s="510" t="str">
        <f t="shared" si="54"/>
        <v>Philadelphia</v>
      </c>
      <c r="S186" s="510" t="str">
        <f t="shared" si="55"/>
        <v>New Orleans</v>
      </c>
      <c r="T186" s="436" t="str">
        <f>K186</f>
        <v>New Orleans</v>
      </c>
      <c r="U186" s="481" t="str">
        <f t="shared" si="56"/>
        <v>L</v>
      </c>
    </row>
    <row r="187" spans="1:21" s="442" customFormat="1" ht="15.75" customHeight="1" x14ac:dyDescent="0.8">
      <c r="A187" s="427">
        <v>11</v>
      </c>
      <c r="B187" s="70" t="s">
        <v>233</v>
      </c>
      <c r="C187" s="428">
        <v>44521</v>
      </c>
      <c r="D187" s="429">
        <f t="shared" si="57"/>
        <v>0.54166666666666663</v>
      </c>
      <c r="E187" s="70" t="s">
        <v>127</v>
      </c>
      <c r="F187" s="176" t="s">
        <v>98</v>
      </c>
      <c r="G187" s="427" t="str">
        <f>VLOOKUP(+F187,$F$347:$G$378,2,FALSE)</f>
        <v>NFCE</v>
      </c>
      <c r="H187" s="176" t="s">
        <v>395</v>
      </c>
      <c r="I187" s="427" t="str">
        <f>VLOOKUP(+H187,$F$347:$G$378,2,FALSE)</f>
        <v>NFCS</v>
      </c>
      <c r="J187" s="431" t="str">
        <f>H187</f>
        <v>Carolina</v>
      </c>
      <c r="K187" s="565" t="str">
        <f t="shared" si="52"/>
        <v>Washington</v>
      </c>
      <c r="L187" s="443">
        <v>3.5</v>
      </c>
      <c r="M187" s="452">
        <v>43</v>
      </c>
      <c r="N187" s="506" t="str">
        <f>K187</f>
        <v>Washington</v>
      </c>
      <c r="O187" s="434">
        <v>27</v>
      </c>
      <c r="P187" s="430" t="str">
        <f t="shared" si="53"/>
        <v>Carolina</v>
      </c>
      <c r="Q187" s="427">
        <v>21</v>
      </c>
      <c r="R187" s="510" t="str">
        <f t="shared" si="54"/>
        <v>Washington</v>
      </c>
      <c r="S187" s="510" t="str">
        <f t="shared" si="55"/>
        <v>Carolina</v>
      </c>
      <c r="T187" s="436" t="str">
        <f>K187</f>
        <v>Washington</v>
      </c>
      <c r="U187" s="481" t="str">
        <f t="shared" si="56"/>
        <v>W</v>
      </c>
    </row>
    <row r="188" spans="1:21" s="442" customFormat="1" ht="15.75" customHeight="1" x14ac:dyDescent="0.8">
      <c r="A188" s="427">
        <v>11</v>
      </c>
      <c r="B188" s="70" t="s">
        <v>233</v>
      </c>
      <c r="C188" s="428">
        <v>44521</v>
      </c>
      <c r="D188" s="429">
        <f t="shared" si="57"/>
        <v>0.54166666666666663</v>
      </c>
      <c r="E188" s="70" t="s">
        <v>127</v>
      </c>
      <c r="F188" s="176" t="s">
        <v>396</v>
      </c>
      <c r="G188" s="427" t="str">
        <f>VLOOKUP(+F188,$F$347:$G$378,2,FALSE)</f>
        <v>NFCW</v>
      </c>
      <c r="H188" s="176" t="s">
        <v>385</v>
      </c>
      <c r="I188" s="427" t="str">
        <f>VLOOKUP(+H188,$F$347:$G$378,2,FALSE)</f>
        <v>AFCS</v>
      </c>
      <c r="J188" s="431" t="str">
        <f>F188</f>
        <v>San Francisco</v>
      </c>
      <c r="K188" s="565" t="str">
        <f t="shared" si="52"/>
        <v>Jacksonville</v>
      </c>
      <c r="L188" s="443">
        <v>6.5</v>
      </c>
      <c r="M188" s="452">
        <v>44.5</v>
      </c>
      <c r="N188" s="506" t="str">
        <f>J188</f>
        <v>San Francisco</v>
      </c>
      <c r="O188" s="434">
        <v>30</v>
      </c>
      <c r="P188" s="430" t="str">
        <f t="shared" si="53"/>
        <v>Jacksonville</v>
      </c>
      <c r="Q188" s="427">
        <v>10</v>
      </c>
      <c r="R188" s="510" t="str">
        <f t="shared" si="54"/>
        <v>San Francisco</v>
      </c>
      <c r="S188" s="510" t="str">
        <f t="shared" si="55"/>
        <v>Jacksonville</v>
      </c>
      <c r="T188" s="436" t="str">
        <f>K188</f>
        <v>Jacksonville</v>
      </c>
      <c r="U188" s="481" t="str">
        <f t="shared" si="56"/>
        <v>L</v>
      </c>
    </row>
    <row r="189" spans="1:21" s="442" customFormat="1" ht="15.75" customHeight="1" x14ac:dyDescent="0.8">
      <c r="A189" s="427">
        <v>11</v>
      </c>
      <c r="B189" s="70" t="s">
        <v>233</v>
      </c>
      <c r="C189" s="428">
        <v>44521</v>
      </c>
      <c r="D189" s="429">
        <f>16/24</f>
        <v>0.66666666666666663</v>
      </c>
      <c r="E189" s="70" t="s">
        <v>345</v>
      </c>
      <c r="F189" s="176" t="s">
        <v>61</v>
      </c>
      <c r="G189" s="427" t="str">
        <f>VLOOKUP(+F189,$F$347:$G$378,2,FALSE)</f>
        <v>AFCN</v>
      </c>
      <c r="H189" s="176" t="s">
        <v>336</v>
      </c>
      <c r="I189" s="427" t="str">
        <f>VLOOKUP(+H189,$F$347:$G$378,2,FALSE)</f>
        <v>AFCW</v>
      </c>
      <c r="J189" s="431" t="str">
        <f>F189</f>
        <v>Cincinnati</v>
      </c>
      <c r="K189" s="565" t="str">
        <f t="shared" si="52"/>
        <v>Las Vegas</v>
      </c>
      <c r="L189" s="443">
        <v>1</v>
      </c>
      <c r="M189" s="452">
        <v>49.5</v>
      </c>
      <c r="N189" s="506" t="str">
        <f>J189</f>
        <v>Cincinnati</v>
      </c>
      <c r="O189" s="434">
        <v>32</v>
      </c>
      <c r="P189" s="430" t="str">
        <f t="shared" si="53"/>
        <v>Las Vegas</v>
      </c>
      <c r="Q189" s="427">
        <v>13</v>
      </c>
      <c r="R189" s="510" t="str">
        <f t="shared" si="54"/>
        <v>Cincinnati</v>
      </c>
      <c r="S189" s="510" t="str">
        <f t="shared" si="55"/>
        <v>Las Vegas</v>
      </c>
      <c r="T189" s="436" t="str">
        <f>J189</f>
        <v>Cincinnati</v>
      </c>
      <c r="U189" s="481" t="str">
        <f t="shared" si="56"/>
        <v>W</v>
      </c>
    </row>
    <row r="190" spans="1:21" s="442" customFormat="1" ht="15.75" customHeight="1" x14ac:dyDescent="0.8">
      <c r="A190" s="427">
        <v>11</v>
      </c>
      <c r="B190" s="70" t="s">
        <v>233</v>
      </c>
      <c r="C190" s="428">
        <v>44521</v>
      </c>
      <c r="D190" s="429">
        <f>16.3333/24</f>
        <v>0.68055416666666668</v>
      </c>
      <c r="E190" s="70" t="s">
        <v>127</v>
      </c>
      <c r="F190" s="176" t="s">
        <v>398</v>
      </c>
      <c r="G190" s="427" t="str">
        <f>VLOOKUP(+F190,$F$347:$G$378,2,FALSE)</f>
        <v>NFCE</v>
      </c>
      <c r="H190" s="176" t="s">
        <v>371</v>
      </c>
      <c r="I190" s="427" t="str">
        <f>VLOOKUP(+H190,$F$347:$G$378,2,FALSE)</f>
        <v>AFCW</v>
      </c>
      <c r="J190" s="431" t="str">
        <f>H190</f>
        <v>Kansas City</v>
      </c>
      <c r="K190" s="565" t="str">
        <f t="shared" si="52"/>
        <v>Dallas</v>
      </c>
      <c r="L190" s="443">
        <v>2.5</v>
      </c>
      <c r="M190" s="452">
        <v>55.5</v>
      </c>
      <c r="N190" s="506" t="str">
        <f>J190</f>
        <v>Kansas City</v>
      </c>
      <c r="O190" s="434">
        <v>19</v>
      </c>
      <c r="P190" s="430" t="str">
        <f t="shared" si="53"/>
        <v>Dallas</v>
      </c>
      <c r="Q190" s="427">
        <v>9</v>
      </c>
      <c r="R190" s="510" t="str">
        <f t="shared" si="54"/>
        <v>Kansas City</v>
      </c>
      <c r="S190" s="510" t="str">
        <f t="shared" si="55"/>
        <v>Dallas</v>
      </c>
      <c r="T190" s="436" t="str">
        <f>K190</f>
        <v>Dallas</v>
      </c>
      <c r="U190" s="481" t="str">
        <f t="shared" si="56"/>
        <v>L</v>
      </c>
    </row>
    <row r="191" spans="1:21" s="442" customFormat="1" ht="15.75" customHeight="1" x14ac:dyDescent="0.8">
      <c r="A191" s="427">
        <v>11</v>
      </c>
      <c r="B191" s="70" t="s">
        <v>233</v>
      </c>
      <c r="C191" s="428">
        <v>44521</v>
      </c>
      <c r="D191" s="429">
        <f>16.3333/24</f>
        <v>0.68055416666666668</v>
      </c>
      <c r="E191" s="70" t="s">
        <v>127</v>
      </c>
      <c r="F191" s="176" t="s">
        <v>211</v>
      </c>
      <c r="G191" s="427" t="str">
        <f>VLOOKUP(+F191,$F$347:$G$378,2,FALSE)</f>
        <v>NFCW</v>
      </c>
      <c r="H191" s="176" t="s">
        <v>393</v>
      </c>
      <c r="I191" s="427" t="str">
        <f>VLOOKUP(+H191,$F$347:$G$378,2,FALSE)</f>
        <v>NFCW</v>
      </c>
      <c r="J191" s="431" t="str">
        <f>F191</f>
        <v>Arizona</v>
      </c>
      <c r="K191" s="565" t="str">
        <f t="shared" si="52"/>
        <v>Seattle</v>
      </c>
      <c r="L191" s="443">
        <v>2.5</v>
      </c>
      <c r="M191" s="452">
        <v>49</v>
      </c>
      <c r="N191" s="506" t="str">
        <f>J191</f>
        <v>Arizona</v>
      </c>
      <c r="O191" s="434">
        <v>23</v>
      </c>
      <c r="P191" s="430" t="str">
        <f t="shared" si="53"/>
        <v>Seattle</v>
      </c>
      <c r="Q191" s="427">
        <v>13</v>
      </c>
      <c r="R191" s="510" t="str">
        <f t="shared" si="54"/>
        <v>Arizona</v>
      </c>
      <c r="S191" s="510" t="str">
        <f t="shared" si="55"/>
        <v>Seattle</v>
      </c>
      <c r="T191" s="436" t="str">
        <f>K191</f>
        <v>Seattle</v>
      </c>
      <c r="U191" s="481" t="str">
        <f t="shared" si="56"/>
        <v>L</v>
      </c>
    </row>
    <row r="192" spans="1:21" s="442" customFormat="1" ht="15.75" customHeight="1" x14ac:dyDescent="0.8">
      <c r="A192" s="427">
        <v>11</v>
      </c>
      <c r="B192" s="70" t="s">
        <v>233</v>
      </c>
      <c r="C192" s="428">
        <v>44521</v>
      </c>
      <c r="D192" s="429">
        <f>20.25/24</f>
        <v>0.84375</v>
      </c>
      <c r="E192" s="70" t="s">
        <v>191</v>
      </c>
      <c r="F192" s="176" t="s">
        <v>138</v>
      </c>
      <c r="G192" s="427" t="str">
        <f>VLOOKUP(+F192,$F$347:$G$378,2,FALSE)</f>
        <v>AFCN</v>
      </c>
      <c r="H192" s="176" t="s">
        <v>400</v>
      </c>
      <c r="I192" s="427" t="str">
        <f>VLOOKUP(+H192,$F$347:$G$378,2,FALSE)</f>
        <v>AFCW</v>
      </c>
      <c r="J192" s="431" t="str">
        <f>H192</f>
        <v>LA Chargers</v>
      </c>
      <c r="K192" s="565" t="str">
        <f t="shared" si="52"/>
        <v>Pittsburgh</v>
      </c>
      <c r="L192" s="443">
        <v>3.5</v>
      </c>
      <c r="M192" s="452">
        <v>48.5</v>
      </c>
      <c r="N192" s="506" t="str">
        <f>J192</f>
        <v>LA Chargers</v>
      </c>
      <c r="O192" s="434">
        <v>41</v>
      </c>
      <c r="P192" s="430" t="str">
        <f t="shared" si="53"/>
        <v>Pittsburgh</v>
      </c>
      <c r="Q192" s="427">
        <v>37</v>
      </c>
      <c r="R192" s="510" t="str">
        <f t="shared" si="54"/>
        <v>LA Chargers</v>
      </c>
      <c r="S192" s="510" t="str">
        <f t="shared" si="55"/>
        <v>Pittsburgh</v>
      </c>
      <c r="T192" s="436" t="str">
        <f>J192</f>
        <v>LA Chargers</v>
      </c>
      <c r="U192" s="481" t="str">
        <f t="shared" si="56"/>
        <v>W</v>
      </c>
    </row>
    <row r="193" spans="1:21" s="442" customFormat="1" ht="15.75" customHeight="1" x14ac:dyDescent="0.8">
      <c r="A193" s="427">
        <v>11</v>
      </c>
      <c r="B193" s="70" t="s">
        <v>238</v>
      </c>
      <c r="C193" s="428">
        <v>44522</v>
      </c>
      <c r="D193" s="429">
        <f>20.25/24</f>
        <v>0.84375</v>
      </c>
      <c r="E193" s="70" t="s">
        <v>40</v>
      </c>
      <c r="F193" s="176" t="s">
        <v>397</v>
      </c>
      <c r="G193" s="427" t="str">
        <f>VLOOKUP(+F193,$F$347:$G$378,2,FALSE)</f>
        <v>NFCE</v>
      </c>
      <c r="H193" s="176" t="s">
        <v>387</v>
      </c>
      <c r="I193" s="427" t="str">
        <f>VLOOKUP(+H193,$F$347:$G$378,2,FALSE)</f>
        <v>NFCS</v>
      </c>
      <c r="J193" s="431" t="str">
        <f>H193</f>
        <v>Tampa Bay</v>
      </c>
      <c r="K193" s="565" t="str">
        <f t="shared" si="52"/>
        <v>NY Giants</v>
      </c>
      <c r="L193" s="443">
        <v>10.5</v>
      </c>
      <c r="M193" s="452">
        <v>49.5</v>
      </c>
      <c r="N193" s="506" t="str">
        <f>H193</f>
        <v>Tampa Bay</v>
      </c>
      <c r="O193" s="434">
        <v>30</v>
      </c>
      <c r="P193" s="430" t="str">
        <f t="shared" si="53"/>
        <v>NY Giants</v>
      </c>
      <c r="Q193" s="427">
        <v>10</v>
      </c>
      <c r="R193" s="510" t="str">
        <f t="shared" si="54"/>
        <v>Tampa Bay</v>
      </c>
      <c r="S193" s="510" t="str">
        <f t="shared" si="55"/>
        <v>NY Giants</v>
      </c>
      <c r="T193" s="436" t="str">
        <f>K193</f>
        <v>NY Giants</v>
      </c>
      <c r="U193" s="481" t="str">
        <f t="shared" si="56"/>
        <v>L</v>
      </c>
    </row>
    <row r="194" spans="1:21" s="442" customFormat="1" ht="15.75" hidden="1" customHeight="1" x14ac:dyDescent="0.8">
      <c r="A194" s="427">
        <v>11</v>
      </c>
      <c r="B194" s="427"/>
      <c r="C194" s="428"/>
      <c r="D194" s="429"/>
      <c r="E194" s="70"/>
      <c r="F194" s="820" t="s">
        <v>524</v>
      </c>
      <c r="G194" s="427"/>
      <c r="H194" s="176"/>
      <c r="I194" s="427"/>
      <c r="J194" s="431"/>
      <c r="K194" s="565"/>
      <c r="L194" s="443"/>
      <c r="M194" s="452"/>
      <c r="N194" s="506"/>
      <c r="O194" s="434"/>
      <c r="P194" s="430"/>
      <c r="Q194" s="427"/>
      <c r="R194" s="510"/>
      <c r="S194" s="510"/>
      <c r="T194" s="436"/>
      <c r="U194" s="481"/>
    </row>
    <row r="195" spans="1:21" s="442" customFormat="1" ht="15.75" hidden="1" customHeight="1" x14ac:dyDescent="0.8">
      <c r="A195" s="427">
        <v>11</v>
      </c>
      <c r="B195" s="427"/>
      <c r="C195" s="428"/>
      <c r="D195" s="429"/>
      <c r="E195" s="70"/>
      <c r="F195" s="176" t="s">
        <v>401</v>
      </c>
      <c r="G195" s="427" t="str">
        <f>VLOOKUP(+F195,$F$347:$G$378,2,FALSE)</f>
        <v>AFCW</v>
      </c>
      <c r="H195" s="176"/>
      <c r="I195" s="427"/>
      <c r="J195" s="431"/>
      <c r="K195" s="565"/>
      <c r="L195" s="443"/>
      <c r="M195" s="452"/>
      <c r="N195" s="506"/>
      <c r="O195" s="434"/>
      <c r="P195" s="430"/>
      <c r="Q195" s="427"/>
      <c r="R195" s="510"/>
      <c r="S195" s="510"/>
      <c r="T195" s="436"/>
      <c r="U195" s="481"/>
    </row>
    <row r="196" spans="1:21" s="442" customFormat="1" ht="15.75" hidden="1" customHeight="1" x14ac:dyDescent="0.8">
      <c r="A196" s="427">
        <v>11</v>
      </c>
      <c r="B196" s="427"/>
      <c r="C196" s="428"/>
      <c r="D196" s="429"/>
      <c r="E196" s="70"/>
      <c r="F196" s="176" t="s">
        <v>392</v>
      </c>
      <c r="G196" s="427" t="str">
        <f>VLOOKUP(+F196,$F$347:$G$378,2,FALSE)</f>
        <v>NFCW</v>
      </c>
      <c r="H196" s="176"/>
      <c r="I196" s="427"/>
      <c r="J196" s="431"/>
      <c r="K196" s="565"/>
      <c r="L196" s="443"/>
      <c r="M196" s="452"/>
      <c r="N196" s="506"/>
      <c r="O196" s="434"/>
      <c r="P196" s="430"/>
      <c r="Q196" s="427"/>
      <c r="R196" s="510"/>
      <c r="S196" s="510"/>
      <c r="T196" s="436"/>
      <c r="U196" s="481"/>
    </row>
    <row r="197" spans="1:21" s="442" customFormat="1" ht="15.75" customHeight="1" x14ac:dyDescent="0.8">
      <c r="A197" s="427">
        <v>12</v>
      </c>
      <c r="B197" s="70" t="s">
        <v>58</v>
      </c>
      <c r="C197" s="428">
        <v>44525</v>
      </c>
      <c r="D197" s="429">
        <f>12.5/24</f>
        <v>0.52083333333333337</v>
      </c>
      <c r="E197" s="70" t="s">
        <v>127</v>
      </c>
      <c r="F197" s="176" t="s">
        <v>378</v>
      </c>
      <c r="G197" s="427" t="str">
        <f>VLOOKUP(+F197,$F$347:$G$378,2,FALSE)</f>
        <v>NFCN</v>
      </c>
      <c r="H197" s="176" t="s">
        <v>384</v>
      </c>
      <c r="I197" s="427" t="str">
        <f>VLOOKUP(+H197,$F$347:$G$378,2,FALSE)</f>
        <v>NFCN</v>
      </c>
      <c r="J197" s="431" t="str">
        <f>F197</f>
        <v>Chicago</v>
      </c>
      <c r="K197" s="565" t="str">
        <f t="shared" ref="K197:K211" si="58">IF(+J197=H197,F197,H197)</f>
        <v>Detroit</v>
      </c>
      <c r="L197" s="443">
        <v>3.5</v>
      </c>
      <c r="M197" s="452">
        <v>42</v>
      </c>
      <c r="N197" s="506" t="str">
        <f>J197</f>
        <v>Chicago</v>
      </c>
      <c r="O197" s="434">
        <v>16</v>
      </c>
      <c r="P197" s="430" t="str">
        <f t="shared" ref="P197:P210" si="59">IF(N197=F197,H197,F197)</f>
        <v>Detroit</v>
      </c>
      <c r="Q197" s="427">
        <v>14</v>
      </c>
      <c r="R197" s="510" t="str">
        <f t="shared" ref="R197:R210" si="60">IF(+N197=K197,+N197,IF(+O197-Q197&lt;L197,+K197,+J197))</f>
        <v>Detroit</v>
      </c>
      <c r="S197" s="510" t="str">
        <f t="shared" ref="S197:S210" si="61">IF(+R197=J197,+K197,+J197)</f>
        <v>Chicago</v>
      </c>
      <c r="T197" s="436" t="str">
        <f>K197</f>
        <v>Detroit</v>
      </c>
      <c r="U197" s="481" t="str">
        <f t="shared" ref="U197:U211" si="62">IF($N197=$J197,IF($O197-$Q197=$L197,"T",IF($R197=T197,"W","L")),IF($R197=T197,"W","L"))</f>
        <v>W</v>
      </c>
    </row>
    <row r="198" spans="1:21" s="442" customFormat="1" ht="15.75" customHeight="1" x14ac:dyDescent="0.8">
      <c r="A198" s="427">
        <v>12</v>
      </c>
      <c r="B198" s="70" t="s">
        <v>58</v>
      </c>
      <c r="C198" s="428">
        <v>44525</v>
      </c>
      <c r="D198" s="429">
        <f>16.5/24</f>
        <v>0.6875</v>
      </c>
      <c r="E198" s="70" t="s">
        <v>345</v>
      </c>
      <c r="F198" s="176" t="s">
        <v>336</v>
      </c>
      <c r="G198" s="427" t="str">
        <f>VLOOKUP(+F198,$F$347:$G$378,2,FALSE)</f>
        <v>AFCW</v>
      </c>
      <c r="H198" s="176" t="s">
        <v>398</v>
      </c>
      <c r="I198" s="427" t="str">
        <f>VLOOKUP(+H198,$F$347:$G$378,2,FALSE)</f>
        <v>NFCE</v>
      </c>
      <c r="J198" s="431" t="str">
        <f>H198</f>
        <v>Dallas</v>
      </c>
      <c r="K198" s="565" t="str">
        <f t="shared" si="58"/>
        <v>Las Vegas</v>
      </c>
      <c r="L198" s="443">
        <v>7</v>
      </c>
      <c r="M198" s="452">
        <v>50.5</v>
      </c>
      <c r="N198" s="506" t="str">
        <f>K198</f>
        <v>Las Vegas</v>
      </c>
      <c r="O198" s="434">
        <v>36</v>
      </c>
      <c r="P198" s="430" t="str">
        <f t="shared" si="59"/>
        <v>Dallas</v>
      </c>
      <c r="Q198" s="427">
        <v>33</v>
      </c>
      <c r="R198" s="510" t="str">
        <f t="shared" si="60"/>
        <v>Las Vegas</v>
      </c>
      <c r="S198" s="510" t="str">
        <f t="shared" si="61"/>
        <v>Dallas</v>
      </c>
      <c r="T198" s="436" t="str">
        <f>K198</f>
        <v>Las Vegas</v>
      </c>
      <c r="U198" s="481" t="str">
        <f t="shared" si="62"/>
        <v>W</v>
      </c>
    </row>
    <row r="199" spans="1:21" s="442" customFormat="1" ht="15.75" customHeight="1" x14ac:dyDescent="0.8">
      <c r="A199" s="427">
        <v>12</v>
      </c>
      <c r="B199" s="70" t="s">
        <v>58</v>
      </c>
      <c r="C199" s="428">
        <v>44525</v>
      </c>
      <c r="D199" s="429">
        <f>20.25/24</f>
        <v>0.84375</v>
      </c>
      <c r="E199" s="70" t="s">
        <v>191</v>
      </c>
      <c r="F199" s="176" t="s">
        <v>74</v>
      </c>
      <c r="G199" s="427" t="str">
        <f>VLOOKUP(+F199,$F$347:$G$378,2,FALSE)</f>
        <v>AFCE</v>
      </c>
      <c r="H199" s="176" t="s">
        <v>399</v>
      </c>
      <c r="I199" s="427" t="str">
        <f>VLOOKUP(+H199,$F$347:$G$378,2,FALSE)</f>
        <v>NFCS</v>
      </c>
      <c r="J199" s="431" t="str">
        <f>F199</f>
        <v>Buffalo</v>
      </c>
      <c r="K199" s="565" t="str">
        <f t="shared" si="58"/>
        <v>New Orleans</v>
      </c>
      <c r="L199" s="443">
        <v>4</v>
      </c>
      <c r="M199" s="452">
        <v>46.5</v>
      </c>
      <c r="N199" s="506" t="str">
        <f>J199</f>
        <v>Buffalo</v>
      </c>
      <c r="O199" s="434">
        <v>31</v>
      </c>
      <c r="P199" s="430" t="str">
        <f t="shared" si="59"/>
        <v>New Orleans</v>
      </c>
      <c r="Q199" s="427">
        <v>6</v>
      </c>
      <c r="R199" s="510" t="str">
        <f t="shared" si="60"/>
        <v>Buffalo</v>
      </c>
      <c r="S199" s="510" t="str">
        <f t="shared" si="61"/>
        <v>New Orleans</v>
      </c>
      <c r="T199" s="436" t="str">
        <f>J199</f>
        <v>Buffalo</v>
      </c>
      <c r="U199" s="481" t="str">
        <f t="shared" si="62"/>
        <v>W</v>
      </c>
    </row>
    <row r="200" spans="1:21" s="442" customFormat="1" ht="15.75" customHeight="1" x14ac:dyDescent="0.8">
      <c r="A200" s="427">
        <v>12</v>
      </c>
      <c r="B200" s="70" t="s">
        <v>233</v>
      </c>
      <c r="C200" s="428">
        <v>44528</v>
      </c>
      <c r="D200" s="429">
        <f t="shared" ref="D200:D206" si="63">13/24</f>
        <v>0.54166666666666663</v>
      </c>
      <c r="E200" s="70" t="s">
        <v>345</v>
      </c>
      <c r="F200" s="176" t="s">
        <v>138</v>
      </c>
      <c r="G200" s="427" t="str">
        <f>VLOOKUP(+F200,$F$347:$G$378,2,FALSE)</f>
        <v>AFCN</v>
      </c>
      <c r="H200" s="176" t="s">
        <v>61</v>
      </c>
      <c r="I200" s="427" t="str">
        <f>VLOOKUP(+H200,$F$347:$G$378,2,FALSE)</f>
        <v>AFCN</v>
      </c>
      <c r="J200" s="431" t="str">
        <f>H200</f>
        <v>Cincinnati</v>
      </c>
      <c r="K200" s="565" t="str">
        <f t="shared" si="58"/>
        <v>Pittsburgh</v>
      </c>
      <c r="L200" s="443">
        <v>3.5</v>
      </c>
      <c r="M200" s="452">
        <v>45</v>
      </c>
      <c r="N200" s="506" t="str">
        <f>J200</f>
        <v>Cincinnati</v>
      </c>
      <c r="O200" s="434">
        <v>41</v>
      </c>
      <c r="P200" s="430" t="str">
        <f t="shared" si="59"/>
        <v>Pittsburgh</v>
      </c>
      <c r="Q200" s="427">
        <v>10</v>
      </c>
      <c r="R200" s="510" t="str">
        <f t="shared" si="60"/>
        <v>Cincinnati</v>
      </c>
      <c r="S200" s="510" t="str">
        <f t="shared" si="61"/>
        <v>Pittsburgh</v>
      </c>
      <c r="T200" s="436" t="str">
        <f>J200</f>
        <v>Cincinnati</v>
      </c>
      <c r="U200" s="481" t="str">
        <f t="shared" si="62"/>
        <v>W</v>
      </c>
    </row>
    <row r="201" spans="1:21" s="442" customFormat="1" ht="15.75" customHeight="1" x14ac:dyDescent="0.8">
      <c r="A201" s="427">
        <v>12</v>
      </c>
      <c r="B201" s="70" t="s">
        <v>233</v>
      </c>
      <c r="C201" s="428">
        <v>44528</v>
      </c>
      <c r="D201" s="429">
        <f t="shared" si="63"/>
        <v>0.54166666666666663</v>
      </c>
      <c r="E201" s="70" t="s">
        <v>127</v>
      </c>
      <c r="F201" s="176" t="s">
        <v>387</v>
      </c>
      <c r="G201" s="427" t="str">
        <f>VLOOKUP(+F201,$F$347:$G$378,2,FALSE)</f>
        <v>NFCS</v>
      </c>
      <c r="H201" s="176" t="s">
        <v>391</v>
      </c>
      <c r="I201" s="427" t="str">
        <f>VLOOKUP(+H201,$F$347:$G$378,2,FALSE)</f>
        <v>AFCS</v>
      </c>
      <c r="J201" s="431" t="str">
        <f>F201</f>
        <v>Tampa Bay</v>
      </c>
      <c r="K201" s="565" t="str">
        <f t="shared" si="58"/>
        <v>Indianapolis</v>
      </c>
      <c r="L201" s="443">
        <v>2.5</v>
      </c>
      <c r="M201" s="452">
        <v>51.5</v>
      </c>
      <c r="N201" s="506" t="str">
        <f>J201</f>
        <v>Tampa Bay</v>
      </c>
      <c r="O201" s="434">
        <v>38</v>
      </c>
      <c r="P201" s="430" t="str">
        <f t="shared" si="59"/>
        <v>Indianapolis</v>
      </c>
      <c r="Q201" s="427">
        <v>31</v>
      </c>
      <c r="R201" s="510" t="str">
        <f t="shared" si="60"/>
        <v>Tampa Bay</v>
      </c>
      <c r="S201" s="510" t="str">
        <f t="shared" si="61"/>
        <v>Indianapolis</v>
      </c>
      <c r="T201" s="436" t="str">
        <f>J201</f>
        <v>Tampa Bay</v>
      </c>
      <c r="U201" s="481" t="str">
        <f t="shared" si="62"/>
        <v>W</v>
      </c>
    </row>
    <row r="202" spans="1:21" s="442" customFormat="1" ht="15.75" customHeight="1" x14ac:dyDescent="0.8">
      <c r="A202" s="427">
        <v>12</v>
      </c>
      <c r="B202" s="70" t="s">
        <v>233</v>
      </c>
      <c r="C202" s="428">
        <v>44528</v>
      </c>
      <c r="D202" s="429">
        <f t="shared" si="63"/>
        <v>0.54166666666666663</v>
      </c>
      <c r="E202" s="70" t="s">
        <v>127</v>
      </c>
      <c r="F202" s="176" t="s">
        <v>395</v>
      </c>
      <c r="G202" s="427" t="str">
        <f>VLOOKUP(+F202,$F$347:$G$378,2,FALSE)</f>
        <v>NFCS</v>
      </c>
      <c r="H202" s="176" t="s">
        <v>388</v>
      </c>
      <c r="I202" s="427" t="str">
        <f>VLOOKUP(+H202,$F$347:$G$378,2,FALSE)</f>
        <v>AFCE</v>
      </c>
      <c r="J202" s="431" t="str">
        <f>F202</f>
        <v>Carolina</v>
      </c>
      <c r="K202" s="565" t="str">
        <f t="shared" si="58"/>
        <v>Miami</v>
      </c>
      <c r="L202" s="443">
        <v>0</v>
      </c>
      <c r="M202" s="452">
        <v>42.5</v>
      </c>
      <c r="N202" s="506" t="str">
        <f>K202</f>
        <v>Miami</v>
      </c>
      <c r="O202" s="434">
        <v>33</v>
      </c>
      <c r="P202" s="430" t="str">
        <f t="shared" si="59"/>
        <v>Carolina</v>
      </c>
      <c r="Q202" s="427">
        <v>10</v>
      </c>
      <c r="R202" s="510" t="str">
        <f t="shared" si="60"/>
        <v>Miami</v>
      </c>
      <c r="S202" s="510" t="str">
        <f t="shared" si="61"/>
        <v>Carolina</v>
      </c>
      <c r="T202" s="436" t="str">
        <f>J202</f>
        <v>Carolina</v>
      </c>
      <c r="U202" s="481" t="str">
        <f t="shared" si="62"/>
        <v>L</v>
      </c>
    </row>
    <row r="203" spans="1:21" s="442" customFormat="1" ht="15.75" customHeight="1" x14ac:dyDescent="0.8">
      <c r="A203" s="427">
        <v>12</v>
      </c>
      <c r="B203" s="70" t="s">
        <v>233</v>
      </c>
      <c r="C203" s="428">
        <v>44528</v>
      </c>
      <c r="D203" s="429">
        <f t="shared" si="63"/>
        <v>0.54166666666666663</v>
      </c>
      <c r="E203" s="70" t="s">
        <v>345</v>
      </c>
      <c r="F203" s="176" t="s">
        <v>239</v>
      </c>
      <c r="G203" s="427" t="str">
        <f>VLOOKUP(+F203,$F$347:$G$378,2,FALSE)</f>
        <v>AFCS</v>
      </c>
      <c r="H203" s="176" t="s">
        <v>373</v>
      </c>
      <c r="I203" s="427" t="str">
        <f>VLOOKUP(+H203,$F$347:$G$378,2,FALSE)</f>
        <v>AFCE</v>
      </c>
      <c r="J203" s="431" t="str">
        <f>H203</f>
        <v>New England</v>
      </c>
      <c r="K203" s="565" t="str">
        <f t="shared" si="58"/>
        <v>Tennessee</v>
      </c>
      <c r="L203" s="443">
        <v>5.5</v>
      </c>
      <c r="M203" s="452">
        <v>44.5</v>
      </c>
      <c r="N203" s="506" t="str">
        <f>J203</f>
        <v>New England</v>
      </c>
      <c r="O203" s="434">
        <v>36</v>
      </c>
      <c r="P203" s="430" t="str">
        <f t="shared" si="59"/>
        <v>Tennessee</v>
      </c>
      <c r="Q203" s="427">
        <v>13</v>
      </c>
      <c r="R203" s="510" t="str">
        <f t="shared" si="60"/>
        <v>New England</v>
      </c>
      <c r="S203" s="510" t="str">
        <f t="shared" si="61"/>
        <v>Tennessee</v>
      </c>
      <c r="T203" s="436" t="str">
        <f>K203</f>
        <v>Tennessee</v>
      </c>
      <c r="U203" s="481" t="str">
        <f t="shared" si="62"/>
        <v>L</v>
      </c>
    </row>
    <row r="204" spans="1:21" s="442" customFormat="1" ht="15.75" customHeight="1" x14ac:dyDescent="0.8">
      <c r="A204" s="427">
        <v>12</v>
      </c>
      <c r="B204" s="70" t="s">
        <v>233</v>
      </c>
      <c r="C204" s="428">
        <v>44528</v>
      </c>
      <c r="D204" s="429">
        <f t="shared" si="63"/>
        <v>0.54166666666666663</v>
      </c>
      <c r="E204" s="70" t="s">
        <v>127</v>
      </c>
      <c r="F204" s="176" t="s">
        <v>389</v>
      </c>
      <c r="G204" s="427" t="str">
        <f>VLOOKUP(+F204,$F$347:$G$378,2,FALSE)</f>
        <v>NFCE</v>
      </c>
      <c r="H204" s="176" t="s">
        <v>397</v>
      </c>
      <c r="I204" s="427" t="str">
        <f>VLOOKUP(+H204,$F$347:$G$378,2,FALSE)</f>
        <v>NFCE</v>
      </c>
      <c r="J204" s="431" t="str">
        <f>F204</f>
        <v>Philadelphia</v>
      </c>
      <c r="K204" s="565" t="str">
        <f t="shared" si="58"/>
        <v>NY Giants</v>
      </c>
      <c r="L204" s="443">
        <v>3.5</v>
      </c>
      <c r="M204" s="452">
        <v>45.5</v>
      </c>
      <c r="N204" s="506" t="str">
        <f>K204</f>
        <v>NY Giants</v>
      </c>
      <c r="O204" s="434">
        <v>13</v>
      </c>
      <c r="P204" s="430" t="str">
        <f t="shared" si="59"/>
        <v>Philadelphia</v>
      </c>
      <c r="Q204" s="427">
        <v>7</v>
      </c>
      <c r="R204" s="510" t="str">
        <f t="shared" si="60"/>
        <v>NY Giants</v>
      </c>
      <c r="S204" s="510" t="str">
        <f t="shared" si="61"/>
        <v>Philadelphia</v>
      </c>
      <c r="T204" s="436" t="str">
        <f>J204</f>
        <v>Philadelphia</v>
      </c>
      <c r="U204" s="481" t="str">
        <f t="shared" si="62"/>
        <v>L</v>
      </c>
    </row>
    <row r="205" spans="1:21" s="442" customFormat="1" ht="15.75" customHeight="1" x14ac:dyDescent="0.8">
      <c r="A205" s="427">
        <v>12</v>
      </c>
      <c r="B205" s="70" t="s">
        <v>233</v>
      </c>
      <c r="C205" s="428">
        <v>44528</v>
      </c>
      <c r="D205" s="429">
        <f t="shared" si="63"/>
        <v>0.54166666666666663</v>
      </c>
      <c r="E205" s="70" t="s">
        <v>345</v>
      </c>
      <c r="F205" s="176" t="s">
        <v>376</v>
      </c>
      <c r="G205" s="427" t="str">
        <f>VLOOKUP(+F205,$F$347:$G$378,2,FALSE)</f>
        <v>NFCS</v>
      </c>
      <c r="H205" s="176" t="s">
        <v>385</v>
      </c>
      <c r="I205" s="427" t="str">
        <f>VLOOKUP(+H205,$F$347:$G$378,2,FALSE)</f>
        <v>AFCS</v>
      </c>
      <c r="J205" s="431" t="str">
        <f>F205</f>
        <v>Atlanta</v>
      </c>
      <c r="K205" s="565" t="str">
        <f t="shared" si="58"/>
        <v>Jacksonville</v>
      </c>
      <c r="L205" s="443">
        <v>1</v>
      </c>
      <c r="M205" s="452">
        <v>46.5</v>
      </c>
      <c r="N205" s="506" t="str">
        <f>J205</f>
        <v>Atlanta</v>
      </c>
      <c r="O205" s="434">
        <v>21</v>
      </c>
      <c r="P205" s="430" t="str">
        <f t="shared" si="59"/>
        <v>Jacksonville</v>
      </c>
      <c r="Q205" s="427">
        <v>14</v>
      </c>
      <c r="R205" s="510" t="str">
        <f t="shared" si="60"/>
        <v>Atlanta</v>
      </c>
      <c r="S205" s="510" t="str">
        <f t="shared" si="61"/>
        <v>Jacksonville</v>
      </c>
      <c r="T205" s="436" t="str">
        <f>J205</f>
        <v>Atlanta</v>
      </c>
      <c r="U205" s="481" t="str">
        <f t="shared" si="62"/>
        <v>W</v>
      </c>
    </row>
    <row r="206" spans="1:21" s="442" customFormat="1" ht="15.75" customHeight="1" x14ac:dyDescent="0.8">
      <c r="A206" s="427">
        <v>12</v>
      </c>
      <c r="B206" s="70" t="s">
        <v>233</v>
      </c>
      <c r="C206" s="428">
        <v>44528</v>
      </c>
      <c r="D206" s="429">
        <f t="shared" si="63"/>
        <v>0.54166666666666663</v>
      </c>
      <c r="E206" s="70" t="s">
        <v>345</v>
      </c>
      <c r="F206" s="176" t="s">
        <v>375</v>
      </c>
      <c r="G206" s="427" t="str">
        <f>VLOOKUP(+F206,$F$347:$G$378,2,FALSE)</f>
        <v>AFCE</v>
      </c>
      <c r="H206" s="176" t="s">
        <v>186</v>
      </c>
      <c r="I206" s="427" t="str">
        <f>VLOOKUP(+H206,$F$347:$G$378,2,FALSE)</f>
        <v>AFCS</v>
      </c>
      <c r="J206" s="431" t="str">
        <f>H206</f>
        <v>Houston</v>
      </c>
      <c r="K206" s="565" t="str">
        <f t="shared" si="58"/>
        <v>NY Jets</v>
      </c>
      <c r="L206" s="443">
        <v>3</v>
      </c>
      <c r="M206" s="452">
        <v>44</v>
      </c>
      <c r="N206" s="506" t="str">
        <f>K206</f>
        <v>NY Jets</v>
      </c>
      <c r="O206" s="434">
        <v>21</v>
      </c>
      <c r="P206" s="430" t="str">
        <f t="shared" si="59"/>
        <v>Houston</v>
      </c>
      <c r="Q206" s="427">
        <v>14</v>
      </c>
      <c r="R206" s="510" t="str">
        <f t="shared" si="60"/>
        <v>NY Jets</v>
      </c>
      <c r="S206" s="510" t="str">
        <f t="shared" si="61"/>
        <v>Houston</v>
      </c>
      <c r="T206" s="436" t="str">
        <f>K206</f>
        <v>NY Jets</v>
      </c>
      <c r="U206" s="481" t="str">
        <f t="shared" si="62"/>
        <v>W</v>
      </c>
    </row>
    <row r="207" spans="1:21" s="442" customFormat="1" ht="15.75" customHeight="1" x14ac:dyDescent="0.8">
      <c r="A207" s="427">
        <v>12</v>
      </c>
      <c r="B207" s="70" t="s">
        <v>233</v>
      </c>
      <c r="C207" s="428">
        <v>44528</v>
      </c>
      <c r="D207" s="429">
        <f>16/24</f>
        <v>0.66666666666666663</v>
      </c>
      <c r="E207" s="70" t="s">
        <v>127</v>
      </c>
      <c r="F207" s="176" t="s">
        <v>400</v>
      </c>
      <c r="G207" s="427" t="str">
        <f>VLOOKUP(+F207,$F$347:$G$378,2,FALSE)</f>
        <v>AFCW</v>
      </c>
      <c r="H207" s="176" t="s">
        <v>401</v>
      </c>
      <c r="I207" s="427" t="str">
        <f>VLOOKUP(+H207,$F$347:$G$378,2,FALSE)</f>
        <v>AFCW</v>
      </c>
      <c r="J207" s="431" t="str">
        <f>F207</f>
        <v>LA Chargers</v>
      </c>
      <c r="K207" s="565" t="str">
        <f t="shared" si="58"/>
        <v>Denver</v>
      </c>
      <c r="L207" s="443">
        <v>2.5</v>
      </c>
      <c r="M207" s="452">
        <v>47</v>
      </c>
      <c r="N207" s="506" t="str">
        <f>K207</f>
        <v>Denver</v>
      </c>
      <c r="O207" s="434">
        <v>28</v>
      </c>
      <c r="P207" s="430" t="str">
        <f t="shared" si="59"/>
        <v>LA Chargers</v>
      </c>
      <c r="Q207" s="427">
        <v>13</v>
      </c>
      <c r="R207" s="510" t="str">
        <f t="shared" si="60"/>
        <v>Denver</v>
      </c>
      <c r="S207" s="510" t="str">
        <f t="shared" si="61"/>
        <v>LA Chargers</v>
      </c>
      <c r="T207" s="436" t="str">
        <f>J207</f>
        <v>LA Chargers</v>
      </c>
      <c r="U207" s="481" t="str">
        <f t="shared" si="62"/>
        <v>L</v>
      </c>
    </row>
    <row r="208" spans="1:21" s="442" customFormat="1" ht="15.75" customHeight="1" x14ac:dyDescent="0.8">
      <c r="A208" s="427">
        <v>12</v>
      </c>
      <c r="B208" s="70" t="s">
        <v>233</v>
      </c>
      <c r="C208" s="428">
        <v>44528</v>
      </c>
      <c r="D208" s="429">
        <f>16.3333/24</f>
        <v>0.68055416666666668</v>
      </c>
      <c r="E208" s="70" t="s">
        <v>127</v>
      </c>
      <c r="F208" s="176" t="s">
        <v>392</v>
      </c>
      <c r="G208" s="427" t="str">
        <f>VLOOKUP(+F208,$F$347:$G$378,2,FALSE)</f>
        <v>NFCW</v>
      </c>
      <c r="H208" s="176" t="s">
        <v>394</v>
      </c>
      <c r="I208" s="427" t="str">
        <f>VLOOKUP(+H208,$F$347:$G$378,2,FALSE)</f>
        <v>NFCN</v>
      </c>
      <c r="J208" s="431" t="str">
        <f>H208</f>
        <v>Green Bay</v>
      </c>
      <c r="K208" s="565" t="str">
        <f t="shared" si="58"/>
        <v>LA Rams</v>
      </c>
      <c r="L208" s="443">
        <v>1</v>
      </c>
      <c r="M208" s="452">
        <v>48.5</v>
      </c>
      <c r="N208" s="506" t="str">
        <f>J208</f>
        <v>Green Bay</v>
      </c>
      <c r="O208" s="434">
        <v>36</v>
      </c>
      <c r="P208" s="430" t="str">
        <f t="shared" si="59"/>
        <v>LA Rams</v>
      </c>
      <c r="Q208" s="427">
        <v>28</v>
      </c>
      <c r="R208" s="510" t="str">
        <f t="shared" si="60"/>
        <v>Green Bay</v>
      </c>
      <c r="S208" s="510" t="str">
        <f t="shared" si="61"/>
        <v>LA Rams</v>
      </c>
      <c r="T208" s="436" t="str">
        <f>K208</f>
        <v>LA Rams</v>
      </c>
      <c r="U208" s="481" t="str">
        <f t="shared" si="62"/>
        <v>L</v>
      </c>
    </row>
    <row r="209" spans="1:21" s="442" customFormat="1" ht="15.75" customHeight="1" x14ac:dyDescent="0.8">
      <c r="A209" s="427">
        <v>12</v>
      </c>
      <c r="B209" s="70" t="s">
        <v>233</v>
      </c>
      <c r="C209" s="428">
        <v>44528</v>
      </c>
      <c r="D209" s="429">
        <f>16.3333/24</f>
        <v>0.68055416666666668</v>
      </c>
      <c r="E209" s="70" t="s">
        <v>191</v>
      </c>
      <c r="F209" s="176" t="s">
        <v>76</v>
      </c>
      <c r="G209" s="427" t="str">
        <f>VLOOKUP(+F209,$F$347:$G$378,2,FALSE)</f>
        <v>NFCN</v>
      </c>
      <c r="H209" s="176" t="s">
        <v>396</v>
      </c>
      <c r="I209" s="427" t="str">
        <f>VLOOKUP(+H209,$F$347:$G$378,2,FALSE)</f>
        <v>NFCW</v>
      </c>
      <c r="J209" s="431" t="str">
        <f>H209</f>
        <v>San Francisco</v>
      </c>
      <c r="K209" s="565" t="str">
        <f t="shared" si="58"/>
        <v>Minnesota</v>
      </c>
      <c r="L209" s="443">
        <v>3</v>
      </c>
      <c r="M209" s="452">
        <v>48.5</v>
      </c>
      <c r="N209" s="506" t="str">
        <f>J209</f>
        <v>San Francisco</v>
      </c>
      <c r="O209" s="434">
        <v>34</v>
      </c>
      <c r="P209" s="430" t="str">
        <f t="shared" si="59"/>
        <v>Minnesota</v>
      </c>
      <c r="Q209" s="427">
        <v>26</v>
      </c>
      <c r="R209" s="510" t="str">
        <f t="shared" si="60"/>
        <v>San Francisco</v>
      </c>
      <c r="S209" s="510" t="str">
        <f t="shared" si="61"/>
        <v>Minnesota</v>
      </c>
      <c r="T209" s="436" t="str">
        <f>K209</f>
        <v>Minnesota</v>
      </c>
      <c r="U209" s="481" t="str">
        <f t="shared" si="62"/>
        <v>L</v>
      </c>
    </row>
    <row r="210" spans="1:21" s="442" customFormat="1" ht="15.75" customHeight="1" x14ac:dyDescent="0.8">
      <c r="A210" s="427">
        <v>12</v>
      </c>
      <c r="B210" s="70" t="s">
        <v>233</v>
      </c>
      <c r="C210" s="428">
        <v>44529</v>
      </c>
      <c r="D210" s="429">
        <f>20.25/24</f>
        <v>0.84375</v>
      </c>
      <c r="E210" s="70" t="s">
        <v>40</v>
      </c>
      <c r="F210" s="176" t="s">
        <v>382</v>
      </c>
      <c r="G210" s="427" t="str">
        <f>VLOOKUP(+F210,$F$347:$G$378,2,FALSE)</f>
        <v>AFCN</v>
      </c>
      <c r="H210" s="176" t="s">
        <v>380</v>
      </c>
      <c r="I210" s="427" t="str">
        <f>VLOOKUP(+H210,$F$347:$G$378,2,FALSE)</f>
        <v>AFCN</v>
      </c>
      <c r="J210" s="431" t="str">
        <f>H210</f>
        <v>Baltimore</v>
      </c>
      <c r="K210" s="565" t="str">
        <f t="shared" si="58"/>
        <v>Cleveland</v>
      </c>
      <c r="L210" s="443">
        <v>4.5</v>
      </c>
      <c r="M210" s="452">
        <v>45.5</v>
      </c>
      <c r="N210" s="506" t="str">
        <f>J210</f>
        <v>Baltimore</v>
      </c>
      <c r="O210" s="434">
        <v>16</v>
      </c>
      <c r="P210" s="430" t="str">
        <f t="shared" si="59"/>
        <v>Cleveland</v>
      </c>
      <c r="Q210" s="427">
        <v>10</v>
      </c>
      <c r="R210" s="510" t="str">
        <f t="shared" si="60"/>
        <v>Baltimore</v>
      </c>
      <c r="S210" s="510" t="str">
        <f t="shared" si="61"/>
        <v>Cleveland</v>
      </c>
      <c r="T210" s="436" t="str">
        <f>J210</f>
        <v>Baltimore</v>
      </c>
      <c r="U210" s="481" t="str">
        <f t="shared" si="62"/>
        <v>W</v>
      </c>
    </row>
    <row r="211" spans="1:21" s="442" customFormat="1" ht="15.75" customHeight="1" x14ac:dyDescent="0.8">
      <c r="A211" s="427">
        <v>12</v>
      </c>
      <c r="B211" s="70" t="s">
        <v>238</v>
      </c>
      <c r="C211" s="428">
        <v>44530</v>
      </c>
      <c r="D211" s="429">
        <v>0.84375</v>
      </c>
      <c r="E211" s="70" t="s">
        <v>40</v>
      </c>
      <c r="F211" s="176" t="s">
        <v>393</v>
      </c>
      <c r="G211" s="427" t="str">
        <f>VLOOKUP(+F211,$F$347:$G$378,2,FALSE)</f>
        <v>NFCW</v>
      </c>
      <c r="H211" s="176" t="s">
        <v>98</v>
      </c>
      <c r="I211" s="427" t="str">
        <f>VLOOKUP(+H211,$F$347:$G$378,2,FALSE)</f>
        <v>NFCE</v>
      </c>
      <c r="J211" s="431" t="str">
        <f>H211</f>
        <v>Washington</v>
      </c>
      <c r="K211" s="565" t="str">
        <f t="shared" si="58"/>
        <v>Seattle</v>
      </c>
      <c r="L211" s="443">
        <v>0</v>
      </c>
      <c r="M211" s="452">
        <v>46.5</v>
      </c>
      <c r="N211" s="506" t="str">
        <f>J211</f>
        <v>Washington</v>
      </c>
      <c r="O211" s="434">
        <v>17</v>
      </c>
      <c r="P211" s="430" t="str">
        <f t="shared" ref="P211" si="64">IF(N211=F211,H211,F211)</f>
        <v>Seattle</v>
      </c>
      <c r="Q211" s="427">
        <v>15</v>
      </c>
      <c r="R211" s="917" t="str">
        <f t="shared" ref="R211" si="65">IF(+N211=K211,+N211,IF(+O211-Q211&lt;L211,+K211,+J211))</f>
        <v>Washington</v>
      </c>
      <c r="S211" s="917" t="str">
        <f t="shared" ref="S211" si="66">IF(+R211=J211,+K211,+J211)</f>
        <v>Seattle</v>
      </c>
      <c r="T211" s="961" t="str">
        <f>J211</f>
        <v>Washington</v>
      </c>
      <c r="U211" s="481" t="str">
        <f t="shared" si="62"/>
        <v>W</v>
      </c>
    </row>
    <row r="212" spans="1:21" s="442" customFormat="1" ht="15.75" hidden="1" customHeight="1" x14ac:dyDescent="0.8">
      <c r="A212" s="427">
        <v>12</v>
      </c>
      <c r="B212" s="70"/>
      <c r="C212" s="428"/>
      <c r="D212" s="429"/>
      <c r="E212" s="70"/>
      <c r="F212" s="820" t="s">
        <v>524</v>
      </c>
      <c r="G212" s="427"/>
      <c r="H212" s="176"/>
      <c r="I212" s="427"/>
      <c r="J212" s="431"/>
      <c r="K212" s="565"/>
      <c r="L212" s="443"/>
      <c r="M212" s="452"/>
      <c r="N212" s="506"/>
      <c r="O212" s="434"/>
      <c r="P212" s="430"/>
      <c r="Q212" s="427"/>
      <c r="R212" s="510"/>
      <c r="S212" s="510"/>
      <c r="T212" s="436"/>
      <c r="U212" s="481"/>
    </row>
    <row r="213" spans="1:21" s="442" customFormat="1" ht="15.75" hidden="1" customHeight="1" x14ac:dyDescent="0.8">
      <c r="A213" s="427">
        <v>12</v>
      </c>
      <c r="B213" s="427"/>
      <c r="C213" s="428"/>
      <c r="D213" s="429"/>
      <c r="E213" s="70"/>
      <c r="F213" s="176" t="s">
        <v>371</v>
      </c>
      <c r="G213" s="427" t="str">
        <f>VLOOKUP(+F213,$F$347:$G$378,2,FALSE)</f>
        <v>AFCW</v>
      </c>
      <c r="H213" s="176"/>
      <c r="I213" s="427"/>
      <c r="J213" s="431"/>
      <c r="K213" s="565"/>
      <c r="L213" s="443"/>
      <c r="M213" s="452"/>
      <c r="N213" s="506"/>
      <c r="O213" s="434"/>
      <c r="P213" s="430"/>
      <c r="Q213" s="427"/>
      <c r="R213" s="510"/>
      <c r="S213" s="510"/>
      <c r="T213" s="436"/>
      <c r="U213" s="481"/>
    </row>
    <row r="214" spans="1:21" s="442" customFormat="1" ht="15.75" hidden="1" customHeight="1" x14ac:dyDescent="0.8">
      <c r="A214" s="427">
        <v>12</v>
      </c>
      <c r="B214" s="427"/>
      <c r="C214" s="428"/>
      <c r="D214" s="429"/>
      <c r="E214" s="70"/>
      <c r="F214" s="176" t="s">
        <v>98</v>
      </c>
      <c r="G214" s="427" t="str">
        <f>VLOOKUP(+F214,$F$347:$G$378,2,FALSE)</f>
        <v>NFCE</v>
      </c>
      <c r="H214" s="176"/>
      <c r="I214" s="427"/>
      <c r="J214" s="431"/>
      <c r="K214" s="565"/>
      <c r="L214" s="443"/>
      <c r="M214" s="452"/>
      <c r="N214" s="506"/>
      <c r="O214" s="434"/>
      <c r="P214" s="430"/>
      <c r="Q214" s="427"/>
      <c r="R214" s="510"/>
      <c r="S214" s="510"/>
      <c r="T214" s="436"/>
      <c r="U214" s="481"/>
    </row>
    <row r="215" spans="1:21" s="442" customFormat="1" ht="15.75" customHeight="1" x14ac:dyDescent="0.8">
      <c r="A215" s="427">
        <v>13</v>
      </c>
      <c r="B215" s="70" t="s">
        <v>58</v>
      </c>
      <c r="C215" s="428">
        <f>+C197+7</f>
        <v>44532</v>
      </c>
      <c r="D215" s="429">
        <f>20.25/24</f>
        <v>0.84375</v>
      </c>
      <c r="E215" s="70" t="s">
        <v>127</v>
      </c>
      <c r="F215" s="176" t="s">
        <v>398</v>
      </c>
      <c r="G215" s="427" t="str">
        <f>VLOOKUP(+F215,$F$347:$G$378,2,FALSE)</f>
        <v>NFCE</v>
      </c>
      <c r="H215" s="176" t="s">
        <v>399</v>
      </c>
      <c r="I215" s="427" t="str">
        <f>VLOOKUP(+H215,$F$347:$G$378,2,FALSE)</f>
        <v>NFCS</v>
      </c>
      <c r="J215" s="431" t="str">
        <f>F215</f>
        <v>Dallas</v>
      </c>
      <c r="K215" s="565" t="str">
        <f t="shared" ref="K215:K228" si="67">IF(+J215=H215,F215,H215)</f>
        <v>New Orleans</v>
      </c>
      <c r="L215" s="443">
        <v>4.5</v>
      </c>
      <c r="M215" s="452">
        <v>47.5</v>
      </c>
      <c r="N215" s="506" t="str">
        <f>J215</f>
        <v>Dallas</v>
      </c>
      <c r="O215" s="434">
        <v>27</v>
      </c>
      <c r="P215" s="430" t="str">
        <f t="shared" ref="P215:P228" si="68">IF(N215=F215,H215,F215)</f>
        <v>New Orleans</v>
      </c>
      <c r="Q215" s="427">
        <v>17</v>
      </c>
      <c r="R215" s="510" t="str">
        <f t="shared" ref="R215:R228" si="69">IF(+N215=K215,+N215,IF(+O215-Q215&lt;L215,+K215,+J215))</f>
        <v>Dallas</v>
      </c>
      <c r="S215" s="510" t="str">
        <f t="shared" ref="S215:S228" si="70">IF(+R215=J215,+K215,+J215)</f>
        <v>New Orleans</v>
      </c>
      <c r="T215" s="436" t="str">
        <f>J215</f>
        <v>Dallas</v>
      </c>
      <c r="U215" s="481" t="str">
        <f t="shared" ref="U215:U228" si="71">IF($N215=$J215,IF($O215-$Q215=$L215,"T",IF($R215=T215,"W","L")),IF($R215=T215,"W","L"))</f>
        <v>W</v>
      </c>
    </row>
    <row r="216" spans="1:21" s="442" customFormat="1" ht="15.75" customHeight="1" x14ac:dyDescent="0.8">
      <c r="A216" s="427">
        <v>13</v>
      </c>
      <c r="B216" s="70" t="s">
        <v>233</v>
      </c>
      <c r="C216" s="428">
        <v>44535</v>
      </c>
      <c r="D216" s="429">
        <f t="shared" ref="D216:D223" si="72">13/24</f>
        <v>0.54166666666666663</v>
      </c>
      <c r="E216" s="70" t="s">
        <v>127</v>
      </c>
      <c r="F216" s="176" t="s">
        <v>387</v>
      </c>
      <c r="G216" s="427" t="str">
        <f>VLOOKUP(+F216,$F$347:$G$378,2,FALSE)</f>
        <v>NFCS</v>
      </c>
      <c r="H216" s="176" t="s">
        <v>376</v>
      </c>
      <c r="I216" s="427" t="str">
        <f>VLOOKUP(+H216,$F$347:$G$378,2,FALSE)</f>
        <v>NFCS</v>
      </c>
      <c r="J216" s="431" t="str">
        <f>F216</f>
        <v>Tampa Bay</v>
      </c>
      <c r="K216" s="565" t="str">
        <f t="shared" si="67"/>
        <v>Atlanta</v>
      </c>
      <c r="L216" s="443">
        <v>10.5</v>
      </c>
      <c r="M216" s="452">
        <v>50.5</v>
      </c>
      <c r="N216" s="506" t="str">
        <f>J216</f>
        <v>Tampa Bay</v>
      </c>
      <c r="O216" s="434">
        <v>30</v>
      </c>
      <c r="P216" s="430" t="str">
        <f t="shared" si="68"/>
        <v>Atlanta</v>
      </c>
      <c r="Q216" s="427">
        <v>17</v>
      </c>
      <c r="R216" s="510" t="str">
        <f t="shared" si="69"/>
        <v>Tampa Bay</v>
      </c>
      <c r="S216" s="510" t="str">
        <f t="shared" si="70"/>
        <v>Atlanta</v>
      </c>
      <c r="T216" s="436" t="str">
        <f>J216</f>
        <v>Tampa Bay</v>
      </c>
      <c r="U216" s="481" t="str">
        <f t="shared" si="71"/>
        <v>W</v>
      </c>
    </row>
    <row r="217" spans="1:21" s="442" customFormat="1" ht="15.75" customHeight="1" x14ac:dyDescent="0.8">
      <c r="A217" s="427">
        <v>13</v>
      </c>
      <c r="B217" s="70" t="s">
        <v>233</v>
      </c>
      <c r="C217" s="428">
        <v>44535</v>
      </c>
      <c r="D217" s="429">
        <f t="shared" si="72"/>
        <v>0.54166666666666663</v>
      </c>
      <c r="E217" s="70" t="s">
        <v>127</v>
      </c>
      <c r="F217" s="176" t="s">
        <v>211</v>
      </c>
      <c r="G217" s="427" t="str">
        <f>VLOOKUP(+F217,$F$347:$G$378,2,FALSE)</f>
        <v>NFCW</v>
      </c>
      <c r="H217" s="176" t="s">
        <v>378</v>
      </c>
      <c r="I217" s="427" t="str">
        <f>VLOOKUP(+H217,$F$347:$G$378,2,FALSE)</f>
        <v>NFCN</v>
      </c>
      <c r="J217" s="431" t="str">
        <f>F217</f>
        <v>Arizona</v>
      </c>
      <c r="K217" s="565" t="str">
        <f t="shared" si="67"/>
        <v>Chicago</v>
      </c>
      <c r="L217" s="443">
        <v>7.5</v>
      </c>
      <c r="M217" s="452">
        <v>45.5</v>
      </c>
      <c r="N217" s="506" t="str">
        <f>J217</f>
        <v>Arizona</v>
      </c>
      <c r="O217" s="434">
        <v>33</v>
      </c>
      <c r="P217" s="430" t="str">
        <f t="shared" si="68"/>
        <v>Chicago</v>
      </c>
      <c r="Q217" s="427">
        <v>22</v>
      </c>
      <c r="R217" s="510" t="str">
        <f t="shared" si="69"/>
        <v>Arizona</v>
      </c>
      <c r="S217" s="510" t="str">
        <f t="shared" si="70"/>
        <v>Chicago</v>
      </c>
      <c r="T217" s="436" t="str">
        <f>K217</f>
        <v>Chicago</v>
      </c>
      <c r="U217" s="481" t="str">
        <f t="shared" si="71"/>
        <v>L</v>
      </c>
    </row>
    <row r="218" spans="1:21" s="442" customFormat="1" ht="15.75" customHeight="1" x14ac:dyDescent="0.8">
      <c r="A218" s="427">
        <v>13</v>
      </c>
      <c r="B218" s="70" t="s">
        <v>233</v>
      </c>
      <c r="C218" s="428">
        <v>44535</v>
      </c>
      <c r="D218" s="429">
        <f t="shared" si="72"/>
        <v>0.54166666666666663</v>
      </c>
      <c r="E218" s="70" t="s">
        <v>127</v>
      </c>
      <c r="F218" s="176" t="s">
        <v>400</v>
      </c>
      <c r="G218" s="427" t="str">
        <f>VLOOKUP(+F218,$F$347:$G$378,2,FALSE)</f>
        <v>AFCW</v>
      </c>
      <c r="H218" s="176" t="s">
        <v>61</v>
      </c>
      <c r="I218" s="427" t="str">
        <f>VLOOKUP(+H218,$F$347:$G$378,2,FALSE)</f>
        <v>AFCN</v>
      </c>
      <c r="J218" s="431" t="str">
        <f>H218</f>
        <v>Cincinnati</v>
      </c>
      <c r="K218" s="565" t="str">
        <f t="shared" si="67"/>
        <v>LA Chargers</v>
      </c>
      <c r="L218" s="443">
        <v>3</v>
      </c>
      <c r="M218" s="452">
        <v>50.5</v>
      </c>
      <c r="N218" s="506" t="str">
        <f>K218</f>
        <v>LA Chargers</v>
      </c>
      <c r="O218" s="434">
        <v>41</v>
      </c>
      <c r="P218" s="430" t="str">
        <f t="shared" si="68"/>
        <v>Cincinnati</v>
      </c>
      <c r="Q218" s="427">
        <v>22</v>
      </c>
      <c r="R218" s="510" t="str">
        <f t="shared" si="69"/>
        <v>LA Chargers</v>
      </c>
      <c r="S218" s="510" t="str">
        <f t="shared" si="70"/>
        <v>Cincinnati</v>
      </c>
      <c r="T218" s="436" t="str">
        <f>K218</f>
        <v>LA Chargers</v>
      </c>
      <c r="U218" s="481" t="str">
        <f t="shared" si="71"/>
        <v>W</v>
      </c>
    </row>
    <row r="219" spans="1:21" s="442" customFormat="1" ht="15.75" customHeight="1" x14ac:dyDescent="0.8">
      <c r="A219" s="427">
        <v>13</v>
      </c>
      <c r="B219" s="70" t="s">
        <v>233</v>
      </c>
      <c r="C219" s="428">
        <v>44535</v>
      </c>
      <c r="D219" s="429">
        <f t="shared" si="72"/>
        <v>0.54166666666666663</v>
      </c>
      <c r="E219" s="70" t="s">
        <v>345</v>
      </c>
      <c r="F219" s="176" t="s">
        <v>76</v>
      </c>
      <c r="G219" s="427" t="str">
        <f>VLOOKUP(+F219,$F$347:$G$378,2,FALSE)</f>
        <v>NFCN</v>
      </c>
      <c r="H219" s="176" t="s">
        <v>384</v>
      </c>
      <c r="I219" s="427" t="str">
        <f>VLOOKUP(+H219,$F$347:$G$378,2,FALSE)</f>
        <v>NFCN</v>
      </c>
      <c r="J219" s="431" t="str">
        <f>F219</f>
        <v>Minnesota</v>
      </c>
      <c r="K219" s="565" t="str">
        <f t="shared" si="67"/>
        <v>Detroit</v>
      </c>
      <c r="L219" s="443">
        <v>7</v>
      </c>
      <c r="M219" s="452">
        <v>46.5</v>
      </c>
      <c r="N219" s="506" t="str">
        <f>K219</f>
        <v>Detroit</v>
      </c>
      <c r="O219" s="434">
        <v>29</v>
      </c>
      <c r="P219" s="430" t="str">
        <f t="shared" si="68"/>
        <v>Minnesota</v>
      </c>
      <c r="Q219" s="427">
        <v>27</v>
      </c>
      <c r="R219" s="510" t="str">
        <f t="shared" si="69"/>
        <v>Detroit</v>
      </c>
      <c r="S219" s="510" t="str">
        <f t="shared" si="70"/>
        <v>Minnesota</v>
      </c>
      <c r="T219" s="436" t="str">
        <f>J219</f>
        <v>Minnesota</v>
      </c>
      <c r="U219" s="481" t="str">
        <f t="shared" si="71"/>
        <v>L</v>
      </c>
    </row>
    <row r="220" spans="1:21" s="442" customFormat="1" ht="15.75" customHeight="1" x14ac:dyDescent="0.8">
      <c r="A220" s="427">
        <v>13</v>
      </c>
      <c r="B220" s="70" t="s">
        <v>233</v>
      </c>
      <c r="C220" s="428">
        <v>44535</v>
      </c>
      <c r="D220" s="429">
        <f t="shared" si="72"/>
        <v>0.54166666666666663</v>
      </c>
      <c r="E220" s="70" t="s">
        <v>345</v>
      </c>
      <c r="F220" s="176" t="s">
        <v>401</v>
      </c>
      <c r="G220" s="427" t="str">
        <f>VLOOKUP(+F220,$F$347:$G$378,2,FALSE)</f>
        <v>AFCW</v>
      </c>
      <c r="H220" s="176" t="s">
        <v>371</v>
      </c>
      <c r="I220" s="427" t="str">
        <f>VLOOKUP(+H220,$F$347:$G$378,2,FALSE)</f>
        <v>AFCW</v>
      </c>
      <c r="J220" s="431" t="str">
        <f>H220</f>
        <v>Kansas City</v>
      </c>
      <c r="K220" s="565" t="str">
        <f t="shared" si="67"/>
        <v>Denver</v>
      </c>
      <c r="L220" s="443">
        <v>9.5</v>
      </c>
      <c r="M220" s="452">
        <v>47.5</v>
      </c>
      <c r="N220" s="506" t="str">
        <f>J220</f>
        <v>Kansas City</v>
      </c>
      <c r="O220" s="434">
        <v>22</v>
      </c>
      <c r="P220" s="430" t="str">
        <f t="shared" si="68"/>
        <v>Denver</v>
      </c>
      <c r="Q220" s="427">
        <v>9</v>
      </c>
      <c r="R220" s="510" t="str">
        <f t="shared" si="69"/>
        <v>Kansas City</v>
      </c>
      <c r="S220" s="510" t="str">
        <f t="shared" si="70"/>
        <v>Denver</v>
      </c>
      <c r="T220" s="436" t="str">
        <f>J220</f>
        <v>Kansas City</v>
      </c>
      <c r="U220" s="481" t="str">
        <f t="shared" si="71"/>
        <v>W</v>
      </c>
    </row>
    <row r="221" spans="1:21" s="442" customFormat="1" ht="15.75" customHeight="1" x14ac:dyDescent="0.8">
      <c r="A221" s="427">
        <v>13</v>
      </c>
      <c r="B221" s="70" t="s">
        <v>233</v>
      </c>
      <c r="C221" s="428">
        <v>44535</v>
      </c>
      <c r="D221" s="429">
        <f t="shared" si="72"/>
        <v>0.54166666666666663</v>
      </c>
      <c r="E221" s="70" t="s">
        <v>127</v>
      </c>
      <c r="F221" s="176" t="s">
        <v>397</v>
      </c>
      <c r="G221" s="427" t="str">
        <f>VLOOKUP(+F221,$F$347:$G$378,2,FALSE)</f>
        <v>NFCE</v>
      </c>
      <c r="H221" s="176" t="s">
        <v>388</v>
      </c>
      <c r="I221" s="427" t="str">
        <f>VLOOKUP(+H221,$F$347:$G$378,2,FALSE)</f>
        <v>AFCE</v>
      </c>
      <c r="J221" s="431" t="str">
        <f>H221</f>
        <v>Miami</v>
      </c>
      <c r="K221" s="565" t="str">
        <f t="shared" si="67"/>
        <v>NY Giants</v>
      </c>
      <c r="L221" s="443">
        <v>3</v>
      </c>
      <c r="M221" s="452">
        <v>41.5</v>
      </c>
      <c r="N221" s="506" t="str">
        <f>J221</f>
        <v>Miami</v>
      </c>
      <c r="O221" s="434">
        <v>20</v>
      </c>
      <c r="P221" s="430" t="str">
        <f t="shared" si="68"/>
        <v>NY Giants</v>
      </c>
      <c r="Q221" s="427">
        <v>0</v>
      </c>
      <c r="R221" s="510" t="str">
        <f t="shared" si="69"/>
        <v>Miami</v>
      </c>
      <c r="S221" s="510" t="str">
        <f t="shared" si="70"/>
        <v>NY Giants</v>
      </c>
      <c r="T221" s="436" t="str">
        <f>J221</f>
        <v>Miami</v>
      </c>
      <c r="U221" s="481" t="str">
        <f t="shared" si="71"/>
        <v>W</v>
      </c>
    </row>
    <row r="222" spans="1:21" s="442" customFormat="1" ht="15.75" customHeight="1" x14ac:dyDescent="0.8">
      <c r="A222" s="427">
        <v>13</v>
      </c>
      <c r="B222" s="70" t="s">
        <v>233</v>
      </c>
      <c r="C222" s="428">
        <v>44535</v>
      </c>
      <c r="D222" s="429">
        <f t="shared" si="72"/>
        <v>0.54166666666666663</v>
      </c>
      <c r="E222" s="70" t="s">
        <v>345</v>
      </c>
      <c r="F222" s="176" t="s">
        <v>389</v>
      </c>
      <c r="G222" s="427" t="str">
        <f>VLOOKUP(+F222,$F$347:$G$378,2,FALSE)</f>
        <v>NFCE</v>
      </c>
      <c r="H222" s="176" t="s">
        <v>375</v>
      </c>
      <c r="I222" s="427" t="str">
        <f>VLOOKUP(+H222,$F$347:$G$378,2,FALSE)</f>
        <v>AFCE</v>
      </c>
      <c r="J222" s="431" t="str">
        <f>F222</f>
        <v>Philadelphia</v>
      </c>
      <c r="K222" s="565" t="str">
        <f t="shared" si="67"/>
        <v>NY Jets</v>
      </c>
      <c r="L222" s="443">
        <v>6.5</v>
      </c>
      <c r="M222" s="452">
        <v>45.5</v>
      </c>
      <c r="N222" s="506" t="str">
        <f>J222</f>
        <v>Philadelphia</v>
      </c>
      <c r="O222" s="434">
        <v>33</v>
      </c>
      <c r="P222" s="430" t="str">
        <f t="shared" si="68"/>
        <v>NY Jets</v>
      </c>
      <c r="Q222" s="427">
        <v>18</v>
      </c>
      <c r="R222" s="510" t="str">
        <f t="shared" si="69"/>
        <v>Philadelphia</v>
      </c>
      <c r="S222" s="510" t="str">
        <f t="shared" si="70"/>
        <v>NY Jets</v>
      </c>
      <c r="T222" s="436" t="str">
        <f t="shared" ref="T222:T227" si="73">K222</f>
        <v>NY Jets</v>
      </c>
      <c r="U222" s="481" t="str">
        <f t="shared" si="71"/>
        <v>L</v>
      </c>
    </row>
    <row r="223" spans="1:21" s="442" customFormat="1" ht="15.75" customHeight="1" x14ac:dyDescent="0.8">
      <c r="A223" s="427">
        <v>13</v>
      </c>
      <c r="B223" s="70" t="s">
        <v>233</v>
      </c>
      <c r="C223" s="428">
        <v>44535</v>
      </c>
      <c r="D223" s="429">
        <f t="shared" si="72"/>
        <v>0.54166666666666663</v>
      </c>
      <c r="E223" s="70" t="s">
        <v>345</v>
      </c>
      <c r="F223" s="176" t="s">
        <v>391</v>
      </c>
      <c r="G223" s="427" t="str">
        <f>VLOOKUP(+F223,$F$347:$G$378,2,FALSE)</f>
        <v>AFCS</v>
      </c>
      <c r="H223" s="176" t="s">
        <v>186</v>
      </c>
      <c r="I223" s="427" t="str">
        <f>VLOOKUP(+H223,$F$347:$G$378,2,FALSE)</f>
        <v>AFCS</v>
      </c>
      <c r="J223" s="431" t="str">
        <f>F223</f>
        <v>Indianapolis</v>
      </c>
      <c r="K223" s="565" t="str">
        <f t="shared" si="67"/>
        <v>Houston</v>
      </c>
      <c r="L223" s="443">
        <v>8.5</v>
      </c>
      <c r="M223" s="452">
        <v>45.5</v>
      </c>
      <c r="N223" s="506" t="str">
        <f>J223</f>
        <v>Indianapolis</v>
      </c>
      <c r="O223" s="434">
        <v>31</v>
      </c>
      <c r="P223" s="430" t="str">
        <f t="shared" si="68"/>
        <v>Houston</v>
      </c>
      <c r="Q223" s="427">
        <v>0</v>
      </c>
      <c r="R223" s="510" t="str">
        <f t="shared" si="69"/>
        <v>Indianapolis</v>
      </c>
      <c r="S223" s="510" t="str">
        <f t="shared" si="70"/>
        <v>Houston</v>
      </c>
      <c r="T223" s="436" t="str">
        <f t="shared" si="73"/>
        <v>Houston</v>
      </c>
      <c r="U223" s="481" t="str">
        <f t="shared" si="71"/>
        <v>L</v>
      </c>
    </row>
    <row r="224" spans="1:21" s="442" customFormat="1" ht="15.75" customHeight="1" x14ac:dyDescent="0.8">
      <c r="A224" s="427">
        <v>13</v>
      </c>
      <c r="B224" s="70" t="s">
        <v>233</v>
      </c>
      <c r="C224" s="428">
        <v>44535</v>
      </c>
      <c r="D224" s="429">
        <f>16/24</f>
        <v>0.66666666666666663</v>
      </c>
      <c r="E224" s="70" t="s">
        <v>345</v>
      </c>
      <c r="F224" s="176" t="s">
        <v>98</v>
      </c>
      <c r="G224" s="427" t="str">
        <f>VLOOKUP(+F224,$F$347:$G$378,2,FALSE)</f>
        <v>NFCE</v>
      </c>
      <c r="H224" s="176" t="s">
        <v>336</v>
      </c>
      <c r="I224" s="427" t="str">
        <f>VLOOKUP(+H224,$F$347:$G$378,2,FALSE)</f>
        <v>AFCW</v>
      </c>
      <c r="J224" s="431" t="str">
        <f>H224</f>
        <v>Las Vegas</v>
      </c>
      <c r="K224" s="565" t="str">
        <f t="shared" si="67"/>
        <v>Washington</v>
      </c>
      <c r="L224" s="443">
        <v>2.5</v>
      </c>
      <c r="M224" s="452">
        <v>49.5</v>
      </c>
      <c r="N224" s="506" t="str">
        <f>K224</f>
        <v>Washington</v>
      </c>
      <c r="O224" s="434">
        <v>17</v>
      </c>
      <c r="P224" s="430" t="str">
        <f t="shared" si="68"/>
        <v>Las Vegas</v>
      </c>
      <c r="Q224" s="427">
        <v>15</v>
      </c>
      <c r="R224" s="510" t="str">
        <f t="shared" si="69"/>
        <v>Washington</v>
      </c>
      <c r="S224" s="510" t="str">
        <f t="shared" si="70"/>
        <v>Las Vegas</v>
      </c>
      <c r="T224" s="436" t="str">
        <f t="shared" si="73"/>
        <v>Washington</v>
      </c>
      <c r="U224" s="481" t="str">
        <f t="shared" si="71"/>
        <v>W</v>
      </c>
    </row>
    <row r="225" spans="1:21" s="442" customFormat="1" ht="15.75" customHeight="1" x14ac:dyDescent="0.8">
      <c r="A225" s="427">
        <v>13</v>
      </c>
      <c r="B225" s="70" t="s">
        <v>233</v>
      </c>
      <c r="C225" s="428">
        <v>44535</v>
      </c>
      <c r="D225" s="429">
        <f>16.3333/24</f>
        <v>0.68055416666666668</v>
      </c>
      <c r="E225" s="70" t="s">
        <v>345</v>
      </c>
      <c r="F225" s="176" t="s">
        <v>385</v>
      </c>
      <c r="G225" s="427" t="str">
        <f>VLOOKUP(+F225,$F$347:$G$378,2,FALSE)</f>
        <v>AFCS</v>
      </c>
      <c r="H225" s="176" t="s">
        <v>392</v>
      </c>
      <c r="I225" s="427" t="str">
        <f>VLOOKUP(+H225,$F$347:$G$378,2,FALSE)</f>
        <v>NFCW</v>
      </c>
      <c r="J225" s="431" t="str">
        <f>H225</f>
        <v>LA Rams</v>
      </c>
      <c r="K225" s="565" t="str">
        <f t="shared" si="67"/>
        <v>Jacksonville</v>
      </c>
      <c r="L225" s="443">
        <v>12.5</v>
      </c>
      <c r="M225" s="452">
        <v>48</v>
      </c>
      <c r="N225" s="506" t="str">
        <f>J225</f>
        <v>LA Rams</v>
      </c>
      <c r="O225" s="434">
        <v>37</v>
      </c>
      <c r="P225" s="430" t="str">
        <f t="shared" si="68"/>
        <v>Jacksonville</v>
      </c>
      <c r="Q225" s="427">
        <v>7</v>
      </c>
      <c r="R225" s="510" t="str">
        <f t="shared" si="69"/>
        <v>LA Rams</v>
      </c>
      <c r="S225" s="510" t="str">
        <f t="shared" si="70"/>
        <v>Jacksonville</v>
      </c>
      <c r="T225" s="436" t="str">
        <f t="shared" si="73"/>
        <v>Jacksonville</v>
      </c>
      <c r="U225" s="481" t="str">
        <f t="shared" si="71"/>
        <v>L</v>
      </c>
    </row>
    <row r="226" spans="1:21" s="442" customFormat="1" ht="15.75" customHeight="1" x14ac:dyDescent="0.8">
      <c r="A226" s="427">
        <v>13</v>
      </c>
      <c r="B226" s="70" t="s">
        <v>233</v>
      </c>
      <c r="C226" s="428">
        <v>44535</v>
      </c>
      <c r="D226" s="429">
        <f>16.3333/24</f>
        <v>0.68055416666666668</v>
      </c>
      <c r="E226" s="70" t="s">
        <v>345</v>
      </c>
      <c r="F226" s="176" t="s">
        <v>380</v>
      </c>
      <c r="G226" s="427" t="str">
        <f>VLOOKUP(+F226,$F$347:$G$378,2,FALSE)</f>
        <v>AFCN</v>
      </c>
      <c r="H226" s="176" t="s">
        <v>138</v>
      </c>
      <c r="I226" s="427" t="str">
        <f>VLOOKUP(+H226,$F$347:$G$378,2,FALSE)</f>
        <v>AFCN</v>
      </c>
      <c r="J226" s="431" t="str">
        <f>F226</f>
        <v>Baltimore</v>
      </c>
      <c r="K226" s="565" t="str">
        <f t="shared" si="67"/>
        <v>Pittsburgh</v>
      </c>
      <c r="L226" s="443">
        <v>4.5</v>
      </c>
      <c r="M226" s="452">
        <v>44</v>
      </c>
      <c r="N226" s="506" t="str">
        <f>K226</f>
        <v>Pittsburgh</v>
      </c>
      <c r="O226" s="434">
        <v>20</v>
      </c>
      <c r="P226" s="430" t="str">
        <f t="shared" si="68"/>
        <v>Baltimore</v>
      </c>
      <c r="Q226" s="427">
        <v>19</v>
      </c>
      <c r="R226" s="510" t="str">
        <f t="shared" si="69"/>
        <v>Pittsburgh</v>
      </c>
      <c r="S226" s="510" t="str">
        <f t="shared" si="70"/>
        <v>Baltimore</v>
      </c>
      <c r="T226" s="436" t="str">
        <f t="shared" si="73"/>
        <v>Pittsburgh</v>
      </c>
      <c r="U226" s="481" t="str">
        <f t="shared" si="71"/>
        <v>W</v>
      </c>
    </row>
    <row r="227" spans="1:21" s="442" customFormat="1" ht="15.75" customHeight="1" x14ac:dyDescent="0.8">
      <c r="A227" s="427">
        <v>13</v>
      </c>
      <c r="B227" s="70" t="s">
        <v>233</v>
      </c>
      <c r="C227" s="428">
        <v>44535</v>
      </c>
      <c r="D227" s="429">
        <f>20.25/24</f>
        <v>0.84375</v>
      </c>
      <c r="E227" s="70" t="s">
        <v>191</v>
      </c>
      <c r="F227" s="176" t="s">
        <v>396</v>
      </c>
      <c r="G227" s="427" t="str">
        <f>VLOOKUP(+F227,$F$347:$G$378,2,FALSE)</f>
        <v>NFCW</v>
      </c>
      <c r="H227" s="176" t="s">
        <v>393</v>
      </c>
      <c r="I227" s="427" t="str">
        <f>VLOOKUP(+H227,$F$347:$G$378,2,FALSE)</f>
        <v>NFCW</v>
      </c>
      <c r="J227" s="431" t="str">
        <f>F227</f>
        <v>San Francisco</v>
      </c>
      <c r="K227" s="565" t="str">
        <f t="shared" si="67"/>
        <v>Seattle</v>
      </c>
      <c r="L227" s="443">
        <v>3.5</v>
      </c>
      <c r="M227" s="452">
        <v>45.5</v>
      </c>
      <c r="N227" s="506" t="str">
        <f>K227</f>
        <v>Seattle</v>
      </c>
      <c r="O227" s="434">
        <v>30</v>
      </c>
      <c r="P227" s="430" t="str">
        <f t="shared" si="68"/>
        <v>San Francisco</v>
      </c>
      <c r="Q227" s="427">
        <v>23</v>
      </c>
      <c r="R227" s="510" t="str">
        <f t="shared" si="69"/>
        <v>Seattle</v>
      </c>
      <c r="S227" s="510" t="str">
        <f t="shared" si="70"/>
        <v>San Francisco</v>
      </c>
      <c r="T227" s="436" t="str">
        <f t="shared" si="73"/>
        <v>Seattle</v>
      </c>
      <c r="U227" s="481" t="str">
        <f t="shared" si="71"/>
        <v>W</v>
      </c>
    </row>
    <row r="228" spans="1:21" s="442" customFormat="1" ht="15.75" customHeight="1" x14ac:dyDescent="0.8">
      <c r="A228" s="427">
        <v>13</v>
      </c>
      <c r="B228" s="70" t="s">
        <v>238</v>
      </c>
      <c r="C228" s="428">
        <v>44536</v>
      </c>
      <c r="D228" s="429">
        <f>20.25/24</f>
        <v>0.84375</v>
      </c>
      <c r="E228" s="70" t="s">
        <v>40</v>
      </c>
      <c r="F228" s="176" t="s">
        <v>373</v>
      </c>
      <c r="G228" s="427" t="str">
        <f>VLOOKUP(+F228,$F$347:$G$378,2,FALSE)</f>
        <v>AFCE</v>
      </c>
      <c r="H228" s="176" t="s">
        <v>74</v>
      </c>
      <c r="I228" s="427" t="str">
        <f>VLOOKUP(+H228,$F$347:$G$378,2,FALSE)</f>
        <v>AFCE</v>
      </c>
      <c r="J228" s="431" t="str">
        <f>H228</f>
        <v>Buffalo</v>
      </c>
      <c r="K228" s="565" t="str">
        <f t="shared" si="67"/>
        <v>New England</v>
      </c>
      <c r="L228" s="443">
        <v>3</v>
      </c>
      <c r="M228" s="452">
        <v>43.5</v>
      </c>
      <c r="N228" s="506" t="str">
        <f>K228</f>
        <v>New England</v>
      </c>
      <c r="O228" s="434">
        <v>14</v>
      </c>
      <c r="P228" s="430" t="str">
        <f t="shared" si="68"/>
        <v>Buffalo</v>
      </c>
      <c r="Q228" s="427">
        <v>10</v>
      </c>
      <c r="R228" s="510" t="str">
        <f t="shared" si="69"/>
        <v>New England</v>
      </c>
      <c r="S228" s="510" t="str">
        <f t="shared" si="70"/>
        <v>Buffalo</v>
      </c>
      <c r="T228" s="436" t="str">
        <f>J228</f>
        <v>Buffalo</v>
      </c>
      <c r="U228" s="481" t="str">
        <f t="shared" si="71"/>
        <v>L</v>
      </c>
    </row>
    <row r="229" spans="1:21" s="442" customFormat="1" ht="15.75" hidden="1" customHeight="1" x14ac:dyDescent="0.8">
      <c r="A229" s="427">
        <v>13</v>
      </c>
      <c r="B229" s="427"/>
      <c r="C229" s="428"/>
      <c r="D229" s="429"/>
      <c r="E229" s="70"/>
      <c r="F229" s="176" t="s">
        <v>524</v>
      </c>
      <c r="G229" s="427"/>
      <c r="H229" s="176"/>
      <c r="I229" s="427"/>
      <c r="J229" s="431"/>
      <c r="K229" s="565"/>
      <c r="L229" s="443"/>
      <c r="M229" s="452"/>
      <c r="N229" s="506"/>
      <c r="O229" s="434"/>
      <c r="P229" s="430"/>
      <c r="Q229" s="427"/>
      <c r="R229" s="510"/>
      <c r="S229" s="510"/>
      <c r="T229" s="436"/>
      <c r="U229" s="481"/>
    </row>
    <row r="230" spans="1:21" s="442" customFormat="1" ht="15.75" hidden="1" customHeight="1" x14ac:dyDescent="0.8">
      <c r="A230" s="427">
        <v>13</v>
      </c>
      <c r="B230" s="427"/>
      <c r="C230" s="428"/>
      <c r="D230" s="429"/>
      <c r="E230" s="70"/>
      <c r="F230" s="176" t="s">
        <v>382</v>
      </c>
      <c r="G230" s="427" t="str">
        <f>VLOOKUP(+F230,$F$347:$G$378,2,FALSE)</f>
        <v>AFCN</v>
      </c>
      <c r="H230" s="176"/>
      <c r="I230" s="427"/>
      <c r="J230" s="431"/>
      <c r="K230" s="565"/>
      <c r="L230" s="443"/>
      <c r="M230" s="452"/>
      <c r="N230" s="506"/>
      <c r="O230" s="434"/>
      <c r="P230" s="430"/>
      <c r="Q230" s="427"/>
      <c r="R230" s="510"/>
      <c r="S230" s="510"/>
      <c r="T230" s="436"/>
      <c r="U230" s="481"/>
    </row>
    <row r="231" spans="1:21" s="442" customFormat="1" ht="15.75" hidden="1" customHeight="1" x14ac:dyDescent="0.8">
      <c r="A231" s="427">
        <v>13</v>
      </c>
      <c r="B231" s="427"/>
      <c r="C231" s="428"/>
      <c r="D231" s="429"/>
      <c r="E231" s="70"/>
      <c r="F231" s="176" t="s">
        <v>394</v>
      </c>
      <c r="G231" s="427" t="str">
        <f>VLOOKUP(+F231,$F$347:$G$378,2,FALSE)</f>
        <v>NFCN</v>
      </c>
      <c r="H231" s="176"/>
      <c r="I231" s="427"/>
      <c r="J231" s="431"/>
      <c r="K231" s="565"/>
      <c r="L231" s="443"/>
      <c r="M231" s="452"/>
      <c r="N231" s="506"/>
      <c r="O231" s="434"/>
      <c r="P231" s="430"/>
      <c r="Q231" s="427"/>
      <c r="R231" s="510"/>
      <c r="S231" s="510"/>
      <c r="T231" s="436"/>
      <c r="U231" s="481"/>
    </row>
    <row r="232" spans="1:21" s="442" customFormat="1" ht="15.75" hidden="1" customHeight="1" x14ac:dyDescent="0.8">
      <c r="A232" s="427">
        <v>13</v>
      </c>
      <c r="B232" s="427"/>
      <c r="C232" s="428"/>
      <c r="D232" s="429"/>
      <c r="E232" s="70"/>
      <c r="F232" s="176" t="s">
        <v>239</v>
      </c>
      <c r="G232" s="427" t="str">
        <f>VLOOKUP(+F232,$F$347:$G$378,2,FALSE)</f>
        <v>AFCS</v>
      </c>
      <c r="H232" s="176"/>
      <c r="I232" s="427"/>
      <c r="J232" s="431"/>
      <c r="K232" s="565"/>
      <c r="L232" s="443"/>
      <c r="M232" s="452"/>
      <c r="N232" s="506"/>
      <c r="O232" s="434"/>
      <c r="P232" s="430"/>
      <c r="Q232" s="427"/>
      <c r="R232" s="510"/>
      <c r="S232" s="510"/>
      <c r="T232" s="436"/>
      <c r="U232" s="481"/>
    </row>
    <row r="233" spans="1:21" s="442" customFormat="1" ht="15.75" hidden="1" customHeight="1" x14ac:dyDescent="0.8">
      <c r="A233" s="427">
        <v>13</v>
      </c>
      <c r="B233" s="427"/>
      <c r="C233" s="428"/>
      <c r="D233" s="429"/>
      <c r="E233" s="70"/>
      <c r="F233" s="176" t="s">
        <v>395</v>
      </c>
      <c r="G233" s="427" t="str">
        <f>VLOOKUP(+F233,$F$347:$G$378,2,FALSE)</f>
        <v>NFCS</v>
      </c>
      <c r="H233" s="176"/>
      <c r="I233" s="427"/>
      <c r="J233" s="431"/>
      <c r="K233" s="565"/>
      <c r="L233" s="443"/>
      <c r="M233" s="452"/>
      <c r="N233" s="506"/>
      <c r="O233" s="434"/>
      <c r="P233" s="430"/>
      <c r="Q233" s="427"/>
      <c r="R233" s="510"/>
      <c r="S233" s="510"/>
      <c r="T233" s="436"/>
      <c r="U233" s="481"/>
    </row>
    <row r="234" spans="1:21" s="442" customFormat="1" ht="15.75" customHeight="1" x14ac:dyDescent="0.8">
      <c r="A234" s="70">
        <v>14</v>
      </c>
      <c r="B234" s="70" t="str">
        <f t="shared" ref="B234:B247" si="74">+B215</f>
        <v>Thurs</v>
      </c>
      <c r="C234" s="428">
        <f t="shared" ref="C234:C247" si="75">+C215+7</f>
        <v>44539</v>
      </c>
      <c r="D234" s="429">
        <f>20.25/24</f>
        <v>0.84375</v>
      </c>
      <c r="E234" s="70" t="s">
        <v>127</v>
      </c>
      <c r="F234" s="176" t="s">
        <v>138</v>
      </c>
      <c r="G234" s="427" t="str">
        <f>VLOOKUP(+F234,$F$347:$G$378,2,FALSE)</f>
        <v>AFCN</v>
      </c>
      <c r="H234" s="176" t="s">
        <v>76</v>
      </c>
      <c r="I234" s="427" t="str">
        <f>VLOOKUP(+H234,$F$347:$G$378,2,FALSE)</f>
        <v>NFCN</v>
      </c>
      <c r="J234" s="431" t="str">
        <f>H234</f>
        <v>Minnesota</v>
      </c>
      <c r="K234" s="565" t="str">
        <f t="shared" ref="K234:K247" si="76">IF(+J234=H234,F234,H234)</f>
        <v>Pittsburgh</v>
      </c>
      <c r="L234" s="443">
        <v>3</v>
      </c>
      <c r="M234" s="452">
        <v>43.5</v>
      </c>
      <c r="N234" s="506" t="str">
        <f>J234</f>
        <v>Minnesota</v>
      </c>
      <c r="O234" s="434">
        <v>36</v>
      </c>
      <c r="P234" s="430" t="str">
        <f t="shared" ref="P234:P247" si="77">IF(N234=F234,H234,F234)</f>
        <v>Pittsburgh</v>
      </c>
      <c r="Q234" s="427">
        <v>28</v>
      </c>
      <c r="R234" s="510" t="str">
        <f t="shared" ref="R234:R247" si="78">IF(+N234=K234,+N234,IF(+O234-Q234&lt;L234,+K234,+J234))</f>
        <v>Minnesota</v>
      </c>
      <c r="S234" s="510" t="str">
        <f t="shared" ref="S234:S247" si="79">IF(+R234=J234,+K234,+J234)</f>
        <v>Pittsburgh</v>
      </c>
      <c r="T234" s="436" t="str">
        <f>J234</f>
        <v>Minnesota</v>
      </c>
      <c r="U234" s="481" t="str">
        <f t="shared" ref="U234:U247" si="80">IF($N234=$J234,IF($O234-$Q234=$L234,"T",IF($R234=T234,"W","L")),IF($R234=T234,"W","L"))</f>
        <v>W</v>
      </c>
    </row>
    <row r="235" spans="1:21" s="442" customFormat="1" ht="15.75" customHeight="1" x14ac:dyDescent="0.8">
      <c r="A235" s="70">
        <v>14</v>
      </c>
      <c r="B235" s="70" t="str">
        <f t="shared" si="74"/>
        <v>Sun</v>
      </c>
      <c r="C235" s="428">
        <f t="shared" si="75"/>
        <v>44542</v>
      </c>
      <c r="D235" s="429">
        <f>16.3333/24</f>
        <v>0.68055416666666668</v>
      </c>
      <c r="E235" s="70" t="s">
        <v>345</v>
      </c>
      <c r="F235" s="176" t="s">
        <v>396</v>
      </c>
      <c r="G235" s="427" t="str">
        <f>VLOOKUP(+F235,$F$347:$G$378,2,FALSE)</f>
        <v>NFCW</v>
      </c>
      <c r="H235" s="176" t="s">
        <v>61</v>
      </c>
      <c r="I235" s="427" t="str">
        <f>VLOOKUP(+H235,$F$347:$G$378,2,FALSE)</f>
        <v>AFCN</v>
      </c>
      <c r="J235" s="431" t="str">
        <f>H235</f>
        <v>Cincinnati</v>
      </c>
      <c r="K235" s="565" t="str">
        <f t="shared" si="76"/>
        <v>San Francisco</v>
      </c>
      <c r="L235" s="443">
        <v>1</v>
      </c>
      <c r="M235" s="452">
        <v>48.5</v>
      </c>
      <c r="N235" s="506" t="str">
        <f>K235</f>
        <v>San Francisco</v>
      </c>
      <c r="O235" s="434">
        <v>26</v>
      </c>
      <c r="P235" s="430" t="str">
        <f t="shared" si="77"/>
        <v>Cincinnati</v>
      </c>
      <c r="Q235" s="427">
        <v>23</v>
      </c>
      <c r="R235" s="510" t="str">
        <f t="shared" si="78"/>
        <v>San Francisco</v>
      </c>
      <c r="S235" s="510" t="str">
        <f t="shared" si="79"/>
        <v>Cincinnati</v>
      </c>
      <c r="T235" s="436" t="str">
        <f>J235</f>
        <v>Cincinnati</v>
      </c>
      <c r="U235" s="481" t="str">
        <f t="shared" si="80"/>
        <v>L</v>
      </c>
    </row>
    <row r="236" spans="1:21" s="442" customFormat="1" ht="15.75" customHeight="1" x14ac:dyDescent="0.8">
      <c r="A236" s="70">
        <v>14</v>
      </c>
      <c r="B236" s="70" t="str">
        <f t="shared" si="74"/>
        <v>Sun</v>
      </c>
      <c r="C236" s="428">
        <f t="shared" si="75"/>
        <v>44542</v>
      </c>
      <c r="D236" s="429">
        <f t="shared" ref="D236:D242" si="81">13/24</f>
        <v>0.54166666666666663</v>
      </c>
      <c r="E236" s="70" t="s">
        <v>345</v>
      </c>
      <c r="F236" s="176" t="s">
        <v>380</v>
      </c>
      <c r="G236" s="427" t="str">
        <f>VLOOKUP(+F236,$F$347:$G$378,2,FALSE)</f>
        <v>AFCN</v>
      </c>
      <c r="H236" s="176" t="s">
        <v>382</v>
      </c>
      <c r="I236" s="427" t="str">
        <f>VLOOKUP(+H236,$F$347:$G$378,2,FALSE)</f>
        <v>AFCN</v>
      </c>
      <c r="J236" s="431" t="str">
        <f>H236</f>
        <v>Cleveland</v>
      </c>
      <c r="K236" s="565" t="str">
        <f t="shared" si="76"/>
        <v>Baltimore</v>
      </c>
      <c r="L236" s="443">
        <v>2</v>
      </c>
      <c r="M236" s="452">
        <v>42</v>
      </c>
      <c r="N236" s="506" t="str">
        <f>J236</f>
        <v>Cleveland</v>
      </c>
      <c r="O236" s="434">
        <v>24</v>
      </c>
      <c r="P236" s="430" t="str">
        <f t="shared" si="77"/>
        <v>Baltimore</v>
      </c>
      <c r="Q236" s="427">
        <v>22</v>
      </c>
      <c r="R236" s="510" t="str">
        <f t="shared" si="78"/>
        <v>Cleveland</v>
      </c>
      <c r="S236" s="510" t="str">
        <f t="shared" si="79"/>
        <v>Baltimore</v>
      </c>
      <c r="T236" s="436" t="str">
        <f>J236</f>
        <v>Cleveland</v>
      </c>
      <c r="U236" s="481" t="str">
        <f t="shared" si="80"/>
        <v>T</v>
      </c>
    </row>
    <row r="237" spans="1:21" s="442" customFormat="1" ht="15.75" customHeight="1" x14ac:dyDescent="0.8">
      <c r="A237" s="70">
        <v>14</v>
      </c>
      <c r="B237" s="70" t="str">
        <f t="shared" si="74"/>
        <v>Sun</v>
      </c>
      <c r="C237" s="428">
        <f t="shared" si="75"/>
        <v>44542</v>
      </c>
      <c r="D237" s="429">
        <f t="shared" si="81"/>
        <v>0.54166666666666663</v>
      </c>
      <c r="E237" s="70" t="s">
        <v>345</v>
      </c>
      <c r="F237" s="176" t="s">
        <v>385</v>
      </c>
      <c r="G237" s="427" t="str">
        <f>VLOOKUP(+F237,$F$347:$G$378,2,FALSE)</f>
        <v>AFCS</v>
      </c>
      <c r="H237" s="176" t="s">
        <v>239</v>
      </c>
      <c r="I237" s="427" t="str">
        <f>VLOOKUP(+H237,$F$347:$G$378,2,FALSE)</f>
        <v>AFCS</v>
      </c>
      <c r="J237" s="431" t="str">
        <f>H237</f>
        <v>Tennessee</v>
      </c>
      <c r="K237" s="565" t="str">
        <f t="shared" si="76"/>
        <v>Jacksonville</v>
      </c>
      <c r="L237" s="443">
        <v>9</v>
      </c>
      <c r="M237" s="452">
        <v>44</v>
      </c>
      <c r="N237" s="506" t="str">
        <f>J237</f>
        <v>Tennessee</v>
      </c>
      <c r="O237" s="434">
        <v>20</v>
      </c>
      <c r="P237" s="430" t="str">
        <f t="shared" si="77"/>
        <v>Jacksonville</v>
      </c>
      <c r="Q237" s="427">
        <v>0</v>
      </c>
      <c r="R237" s="510" t="str">
        <f t="shared" si="78"/>
        <v>Tennessee</v>
      </c>
      <c r="S237" s="510" t="str">
        <f t="shared" si="79"/>
        <v>Jacksonville</v>
      </c>
      <c r="T237" s="436" t="str">
        <f t="shared" ref="T237:T245" si="82">K237</f>
        <v>Jacksonville</v>
      </c>
      <c r="U237" s="481" t="str">
        <f t="shared" si="80"/>
        <v>L</v>
      </c>
    </row>
    <row r="238" spans="1:21" s="442" customFormat="1" ht="15.75" customHeight="1" x14ac:dyDescent="0.8">
      <c r="A238" s="70">
        <v>14</v>
      </c>
      <c r="B238" s="70" t="str">
        <f t="shared" si="74"/>
        <v>Sun</v>
      </c>
      <c r="C238" s="428">
        <f t="shared" si="75"/>
        <v>44542</v>
      </c>
      <c r="D238" s="429">
        <f t="shared" si="81"/>
        <v>0.54166666666666663</v>
      </c>
      <c r="E238" s="70" t="s">
        <v>345</v>
      </c>
      <c r="F238" s="176" t="s">
        <v>336</v>
      </c>
      <c r="G238" s="427" t="str">
        <f>VLOOKUP(+F238,$F$347:$G$378,2,FALSE)</f>
        <v>AFCW</v>
      </c>
      <c r="H238" s="176" t="s">
        <v>371</v>
      </c>
      <c r="I238" s="427" t="str">
        <f>VLOOKUP(+H238,$F$347:$G$378,2,FALSE)</f>
        <v>AFCW</v>
      </c>
      <c r="J238" s="431" t="str">
        <f>H238</f>
        <v>Kansas City</v>
      </c>
      <c r="K238" s="565" t="str">
        <f t="shared" si="76"/>
        <v>Las Vegas</v>
      </c>
      <c r="L238" s="443">
        <v>9.5</v>
      </c>
      <c r="M238" s="452">
        <v>48</v>
      </c>
      <c r="N238" s="506" t="str">
        <f>J238</f>
        <v>Kansas City</v>
      </c>
      <c r="O238" s="434">
        <v>48</v>
      </c>
      <c r="P238" s="430" t="str">
        <f t="shared" si="77"/>
        <v>Las Vegas</v>
      </c>
      <c r="Q238" s="427">
        <v>9</v>
      </c>
      <c r="R238" s="510" t="str">
        <f t="shared" si="78"/>
        <v>Kansas City</v>
      </c>
      <c r="S238" s="510" t="str">
        <f t="shared" si="79"/>
        <v>Las Vegas</v>
      </c>
      <c r="T238" s="436" t="str">
        <f t="shared" si="82"/>
        <v>Las Vegas</v>
      </c>
      <c r="U238" s="481" t="str">
        <f t="shared" si="80"/>
        <v>L</v>
      </c>
    </row>
    <row r="239" spans="1:21" s="442" customFormat="1" ht="15.75" customHeight="1" x14ac:dyDescent="0.8">
      <c r="A239" s="70">
        <v>14</v>
      </c>
      <c r="B239" s="70" t="str">
        <f t="shared" si="74"/>
        <v>Sun</v>
      </c>
      <c r="C239" s="428">
        <f t="shared" si="75"/>
        <v>44542</v>
      </c>
      <c r="D239" s="429">
        <f t="shared" si="81"/>
        <v>0.54166666666666663</v>
      </c>
      <c r="E239" s="70" t="s">
        <v>127</v>
      </c>
      <c r="F239" s="176" t="s">
        <v>399</v>
      </c>
      <c r="G239" s="427" t="str">
        <f>VLOOKUP(+F239,$F$347:$G$378,2,FALSE)</f>
        <v>NFCS</v>
      </c>
      <c r="H239" s="176" t="s">
        <v>375</v>
      </c>
      <c r="I239" s="427" t="str">
        <f>VLOOKUP(+H239,$F$347:$G$378,2,FALSE)</f>
        <v>AFCE</v>
      </c>
      <c r="J239" s="431" t="str">
        <f>F239</f>
        <v>New Orleans</v>
      </c>
      <c r="K239" s="565" t="str">
        <f t="shared" si="76"/>
        <v>NY Jets</v>
      </c>
      <c r="L239" s="443">
        <v>5.5</v>
      </c>
      <c r="M239" s="452">
        <v>43.5</v>
      </c>
      <c r="N239" s="506" t="str">
        <f>J239</f>
        <v>New Orleans</v>
      </c>
      <c r="O239" s="434">
        <v>30</v>
      </c>
      <c r="P239" s="430" t="str">
        <f t="shared" si="77"/>
        <v>NY Jets</v>
      </c>
      <c r="Q239" s="427">
        <v>9</v>
      </c>
      <c r="R239" s="510" t="str">
        <f t="shared" si="78"/>
        <v>New Orleans</v>
      </c>
      <c r="S239" s="510" t="str">
        <f t="shared" si="79"/>
        <v>NY Jets</v>
      </c>
      <c r="T239" s="436" t="str">
        <f t="shared" si="82"/>
        <v>NY Jets</v>
      </c>
      <c r="U239" s="481" t="str">
        <f t="shared" si="80"/>
        <v>L</v>
      </c>
    </row>
    <row r="240" spans="1:21" s="442" customFormat="1" ht="15.75" customHeight="1" x14ac:dyDescent="0.8">
      <c r="A240" s="70">
        <v>14</v>
      </c>
      <c r="B240" s="70" t="str">
        <f t="shared" si="74"/>
        <v>Sun</v>
      </c>
      <c r="C240" s="428">
        <f t="shared" si="75"/>
        <v>44542</v>
      </c>
      <c r="D240" s="429">
        <f t="shared" si="81"/>
        <v>0.54166666666666663</v>
      </c>
      <c r="E240" s="70" t="s">
        <v>127</v>
      </c>
      <c r="F240" s="176" t="s">
        <v>398</v>
      </c>
      <c r="G240" s="427" t="str">
        <f>VLOOKUP(+F240,$F$347:$G$378,2,FALSE)</f>
        <v>NFCE</v>
      </c>
      <c r="H240" s="176" t="s">
        <v>98</v>
      </c>
      <c r="I240" s="427" t="str">
        <f>VLOOKUP(+H240,$F$347:$G$378,2,FALSE)</f>
        <v>NFCE</v>
      </c>
      <c r="J240" s="431" t="str">
        <f>F240</f>
        <v>Dallas</v>
      </c>
      <c r="K240" s="565" t="str">
        <f t="shared" si="76"/>
        <v>Washington</v>
      </c>
      <c r="L240" s="443">
        <v>4</v>
      </c>
      <c r="M240" s="452">
        <v>47.5</v>
      </c>
      <c r="N240" s="506" t="str">
        <f>J240</f>
        <v>Dallas</v>
      </c>
      <c r="O240" s="434">
        <v>27</v>
      </c>
      <c r="P240" s="430" t="str">
        <f t="shared" si="77"/>
        <v>Washington</v>
      </c>
      <c r="Q240" s="427">
        <v>20</v>
      </c>
      <c r="R240" s="510" t="str">
        <f t="shared" si="78"/>
        <v>Dallas</v>
      </c>
      <c r="S240" s="510" t="str">
        <f t="shared" si="79"/>
        <v>Washington</v>
      </c>
      <c r="T240" s="436" t="str">
        <f t="shared" si="82"/>
        <v>Washington</v>
      </c>
      <c r="U240" s="481" t="str">
        <f t="shared" si="80"/>
        <v>L</v>
      </c>
    </row>
    <row r="241" spans="1:21" s="442" customFormat="1" ht="15.75" customHeight="1" x14ac:dyDescent="0.8">
      <c r="A241" s="70">
        <v>14</v>
      </c>
      <c r="B241" s="70" t="str">
        <f t="shared" si="74"/>
        <v>Sun</v>
      </c>
      <c r="C241" s="428">
        <f t="shared" si="75"/>
        <v>44542</v>
      </c>
      <c r="D241" s="429">
        <f t="shared" si="81"/>
        <v>0.54166666666666663</v>
      </c>
      <c r="E241" s="70" t="s">
        <v>127</v>
      </c>
      <c r="F241" s="176" t="s">
        <v>376</v>
      </c>
      <c r="G241" s="427" t="str">
        <f>VLOOKUP(+F241,$F$347:$G$378,2,FALSE)</f>
        <v>NFCS</v>
      </c>
      <c r="H241" s="176" t="s">
        <v>395</v>
      </c>
      <c r="I241" s="427" t="str">
        <f>VLOOKUP(+H241,$F$347:$G$378,2,FALSE)</f>
        <v>NFCS</v>
      </c>
      <c r="J241" s="431" t="str">
        <f>H241</f>
        <v>Carolina</v>
      </c>
      <c r="K241" s="565" t="str">
        <f t="shared" si="76"/>
        <v>Atlanta</v>
      </c>
      <c r="L241" s="443">
        <v>2.5</v>
      </c>
      <c r="M241" s="452">
        <v>42.5</v>
      </c>
      <c r="N241" s="506" t="str">
        <f>K241</f>
        <v>Atlanta</v>
      </c>
      <c r="O241" s="434">
        <v>29</v>
      </c>
      <c r="P241" s="430" t="str">
        <f t="shared" si="77"/>
        <v>Carolina</v>
      </c>
      <c r="Q241" s="427">
        <v>21</v>
      </c>
      <c r="R241" s="510" t="str">
        <f t="shared" si="78"/>
        <v>Atlanta</v>
      </c>
      <c r="S241" s="510" t="str">
        <f t="shared" si="79"/>
        <v>Carolina</v>
      </c>
      <c r="T241" s="436" t="str">
        <f t="shared" si="82"/>
        <v>Atlanta</v>
      </c>
      <c r="U241" s="481" t="str">
        <f t="shared" si="80"/>
        <v>W</v>
      </c>
    </row>
    <row r="242" spans="1:21" s="442" customFormat="1" ht="15.75" customHeight="1" x14ac:dyDescent="0.8">
      <c r="A242" s="70">
        <v>14</v>
      </c>
      <c r="B242" s="70" t="str">
        <f t="shared" si="74"/>
        <v>Sun</v>
      </c>
      <c r="C242" s="428">
        <f t="shared" si="75"/>
        <v>44542</v>
      </c>
      <c r="D242" s="429">
        <f t="shared" si="81"/>
        <v>0.54166666666666663</v>
      </c>
      <c r="E242" s="70" t="s">
        <v>127</v>
      </c>
      <c r="F242" s="176" t="s">
        <v>393</v>
      </c>
      <c r="G242" s="427" t="str">
        <f>VLOOKUP(+F242,$F$347:$G$378,2,FALSE)</f>
        <v>NFCW</v>
      </c>
      <c r="H242" s="176" t="s">
        <v>186</v>
      </c>
      <c r="I242" s="427" t="str">
        <f>VLOOKUP(+H242,$F$347:$G$378,2,FALSE)</f>
        <v>AFCS</v>
      </c>
      <c r="J242" s="431" t="str">
        <f>F242</f>
        <v>Seattle</v>
      </c>
      <c r="K242" s="565" t="str">
        <f t="shared" si="76"/>
        <v>Houston</v>
      </c>
      <c r="L242" s="443">
        <v>8</v>
      </c>
      <c r="M242" s="452">
        <v>42</v>
      </c>
      <c r="N242" s="506" t="str">
        <f>J242</f>
        <v>Seattle</v>
      </c>
      <c r="O242" s="434">
        <v>33</v>
      </c>
      <c r="P242" s="430" t="str">
        <f t="shared" si="77"/>
        <v>Houston</v>
      </c>
      <c r="Q242" s="427">
        <v>13</v>
      </c>
      <c r="R242" s="510" t="str">
        <f t="shared" si="78"/>
        <v>Seattle</v>
      </c>
      <c r="S242" s="510" t="str">
        <f t="shared" si="79"/>
        <v>Houston</v>
      </c>
      <c r="T242" s="436" t="str">
        <f t="shared" si="82"/>
        <v>Houston</v>
      </c>
      <c r="U242" s="481" t="str">
        <f t="shared" si="80"/>
        <v>L</v>
      </c>
    </row>
    <row r="243" spans="1:21" s="442" customFormat="1" ht="15.75" customHeight="1" x14ac:dyDescent="0.8">
      <c r="A243" s="70">
        <v>14</v>
      </c>
      <c r="B243" s="70" t="str">
        <f t="shared" si="74"/>
        <v>Sun</v>
      </c>
      <c r="C243" s="428">
        <f t="shared" si="75"/>
        <v>44542</v>
      </c>
      <c r="D243" s="429">
        <f>16/24</f>
        <v>0.66666666666666663</v>
      </c>
      <c r="E243" s="70" t="s">
        <v>127</v>
      </c>
      <c r="F243" s="176" t="s">
        <v>384</v>
      </c>
      <c r="G243" s="427" t="str">
        <f>VLOOKUP(+F243,$F$347:$G$378,2,FALSE)</f>
        <v>NFCN</v>
      </c>
      <c r="H243" s="176" t="s">
        <v>401</v>
      </c>
      <c r="I243" s="427" t="str">
        <f>VLOOKUP(+H243,$F$347:$G$378,2,FALSE)</f>
        <v>AFCW</v>
      </c>
      <c r="J243" s="431" t="str">
        <f>H243</f>
        <v>Denver</v>
      </c>
      <c r="K243" s="565" t="str">
        <f t="shared" si="76"/>
        <v>Detroit</v>
      </c>
      <c r="L243" s="443">
        <v>8</v>
      </c>
      <c r="M243" s="452">
        <v>42</v>
      </c>
      <c r="N243" s="506" t="str">
        <f>J243</f>
        <v>Denver</v>
      </c>
      <c r="O243" s="434">
        <v>38</v>
      </c>
      <c r="P243" s="430" t="str">
        <f t="shared" si="77"/>
        <v>Detroit</v>
      </c>
      <c r="Q243" s="427">
        <v>10</v>
      </c>
      <c r="R243" s="510" t="str">
        <f t="shared" si="78"/>
        <v>Denver</v>
      </c>
      <c r="S243" s="510" t="str">
        <f t="shared" si="79"/>
        <v>Detroit</v>
      </c>
      <c r="T243" s="436" t="str">
        <f t="shared" si="82"/>
        <v>Detroit</v>
      </c>
      <c r="U243" s="481" t="str">
        <f t="shared" si="80"/>
        <v>L</v>
      </c>
    </row>
    <row r="244" spans="1:21" s="442" customFormat="1" ht="15.75" customHeight="1" x14ac:dyDescent="0.8">
      <c r="A244" s="70">
        <v>14</v>
      </c>
      <c r="B244" s="70" t="str">
        <f t="shared" si="74"/>
        <v>Sun</v>
      </c>
      <c r="C244" s="428">
        <f t="shared" si="75"/>
        <v>44542</v>
      </c>
      <c r="D244" s="429">
        <f>16.3333/24</f>
        <v>0.68055416666666668</v>
      </c>
      <c r="E244" s="70" t="s">
        <v>127</v>
      </c>
      <c r="F244" s="176" t="s">
        <v>397</v>
      </c>
      <c r="G244" s="427" t="str">
        <f>VLOOKUP(+F244,$F$347:$G$378,2,FALSE)</f>
        <v>NFCE</v>
      </c>
      <c r="H244" s="176" t="s">
        <v>400</v>
      </c>
      <c r="I244" s="427" t="str">
        <f>VLOOKUP(+H244,$F$347:$G$378,2,FALSE)</f>
        <v>AFCW</v>
      </c>
      <c r="J244" s="431" t="str">
        <f>H244</f>
        <v>LA Chargers</v>
      </c>
      <c r="K244" s="565" t="str">
        <f t="shared" si="76"/>
        <v>NY Giants</v>
      </c>
      <c r="L244" s="443">
        <v>10.5</v>
      </c>
      <c r="M244" s="452">
        <v>44.5</v>
      </c>
      <c r="N244" s="506" t="str">
        <f>J244</f>
        <v>LA Chargers</v>
      </c>
      <c r="O244" s="434">
        <v>37</v>
      </c>
      <c r="P244" s="430" t="str">
        <f t="shared" si="77"/>
        <v>NY Giants</v>
      </c>
      <c r="Q244" s="427">
        <v>21</v>
      </c>
      <c r="R244" s="510" t="str">
        <f t="shared" si="78"/>
        <v>LA Chargers</v>
      </c>
      <c r="S244" s="510" t="str">
        <f t="shared" si="79"/>
        <v>NY Giants</v>
      </c>
      <c r="T244" s="436" t="str">
        <f t="shared" si="82"/>
        <v>NY Giants</v>
      </c>
      <c r="U244" s="481" t="str">
        <f t="shared" si="80"/>
        <v>L</v>
      </c>
    </row>
    <row r="245" spans="1:21" s="442" customFormat="1" ht="15.75" customHeight="1" x14ac:dyDescent="0.8">
      <c r="A245" s="70">
        <v>14</v>
      </c>
      <c r="B245" s="70" t="str">
        <f t="shared" si="74"/>
        <v>Sun</v>
      </c>
      <c r="C245" s="428">
        <f t="shared" si="75"/>
        <v>44542</v>
      </c>
      <c r="D245" s="429">
        <f>16.3333/24</f>
        <v>0.68055416666666668</v>
      </c>
      <c r="E245" s="70" t="s">
        <v>345</v>
      </c>
      <c r="F245" s="176" t="s">
        <v>74</v>
      </c>
      <c r="G245" s="427" t="str">
        <f>VLOOKUP(+F245,$F$347:$G$378,2,FALSE)</f>
        <v>AFCE</v>
      </c>
      <c r="H245" s="176" t="s">
        <v>387</v>
      </c>
      <c r="I245" s="427" t="str">
        <f>VLOOKUP(+H245,$F$347:$G$378,2,FALSE)</f>
        <v>NFCS</v>
      </c>
      <c r="J245" s="431" t="str">
        <f>H245</f>
        <v>Tampa Bay</v>
      </c>
      <c r="K245" s="565" t="str">
        <f t="shared" si="76"/>
        <v>Buffalo</v>
      </c>
      <c r="L245" s="443">
        <v>3.5</v>
      </c>
      <c r="M245" s="452">
        <v>52.5</v>
      </c>
      <c r="N245" s="506" t="str">
        <f>J245</f>
        <v>Tampa Bay</v>
      </c>
      <c r="O245" s="434">
        <v>33</v>
      </c>
      <c r="P245" s="430" t="str">
        <f t="shared" si="77"/>
        <v>Buffalo</v>
      </c>
      <c r="Q245" s="427">
        <v>27</v>
      </c>
      <c r="R245" s="510" t="str">
        <f t="shared" si="78"/>
        <v>Tampa Bay</v>
      </c>
      <c r="S245" s="510" t="str">
        <f t="shared" si="79"/>
        <v>Buffalo</v>
      </c>
      <c r="T245" s="436" t="str">
        <f t="shared" si="82"/>
        <v>Buffalo</v>
      </c>
      <c r="U245" s="481" t="str">
        <f t="shared" si="80"/>
        <v>L</v>
      </c>
    </row>
    <row r="246" spans="1:21" s="442" customFormat="1" ht="15.75" customHeight="1" x14ac:dyDescent="0.8">
      <c r="A246" s="70">
        <v>14</v>
      </c>
      <c r="B246" s="70" t="str">
        <f t="shared" si="74"/>
        <v>Sun</v>
      </c>
      <c r="C246" s="428">
        <f t="shared" si="75"/>
        <v>44542</v>
      </c>
      <c r="D246" s="429">
        <f>20.25/24</f>
        <v>0.84375</v>
      </c>
      <c r="E246" s="70" t="s">
        <v>191</v>
      </c>
      <c r="F246" s="176" t="s">
        <v>378</v>
      </c>
      <c r="G246" s="427" t="str">
        <f>VLOOKUP(+F246,$F$347:$G$378,2,FALSE)</f>
        <v>NFCN</v>
      </c>
      <c r="H246" s="176" t="s">
        <v>394</v>
      </c>
      <c r="I246" s="427" t="str">
        <f>VLOOKUP(+H246,$F$347:$G$378,2,FALSE)</f>
        <v>NFCN</v>
      </c>
      <c r="J246" s="431" t="str">
        <f>H246</f>
        <v>Green Bay</v>
      </c>
      <c r="K246" s="565" t="str">
        <f t="shared" si="76"/>
        <v>Chicago</v>
      </c>
      <c r="L246" s="443">
        <v>12.5</v>
      </c>
      <c r="M246" s="452">
        <v>43.5</v>
      </c>
      <c r="N246" s="506" t="str">
        <f>J246</f>
        <v>Green Bay</v>
      </c>
      <c r="O246" s="434">
        <v>45</v>
      </c>
      <c r="P246" s="430" t="str">
        <f t="shared" si="77"/>
        <v>Chicago</v>
      </c>
      <c r="Q246" s="427">
        <v>30</v>
      </c>
      <c r="R246" s="510" t="str">
        <f t="shared" si="78"/>
        <v>Green Bay</v>
      </c>
      <c r="S246" s="510" t="str">
        <f t="shared" si="79"/>
        <v>Chicago</v>
      </c>
      <c r="T246" s="436" t="str">
        <f>J246</f>
        <v>Green Bay</v>
      </c>
      <c r="U246" s="481" t="str">
        <f t="shared" si="80"/>
        <v>W</v>
      </c>
    </row>
    <row r="247" spans="1:21" s="442" customFormat="1" ht="15.75" customHeight="1" x14ac:dyDescent="0.8">
      <c r="A247" s="70">
        <v>14</v>
      </c>
      <c r="B247" s="70" t="str">
        <f t="shared" si="74"/>
        <v>Mon</v>
      </c>
      <c r="C247" s="428">
        <f t="shared" si="75"/>
        <v>44543</v>
      </c>
      <c r="D247" s="429">
        <f>20.25/24</f>
        <v>0.84375</v>
      </c>
      <c r="E247" s="70" t="s">
        <v>40</v>
      </c>
      <c r="F247" s="176" t="s">
        <v>392</v>
      </c>
      <c r="G247" s="427" t="str">
        <f>VLOOKUP(+F247,$F$347:$G$378,2,FALSE)</f>
        <v>NFCW</v>
      </c>
      <c r="H247" s="176" t="s">
        <v>211</v>
      </c>
      <c r="I247" s="427" t="str">
        <f>VLOOKUP(+H247,$F$347:$G$378,2,FALSE)</f>
        <v>NFCW</v>
      </c>
      <c r="J247" s="431" t="str">
        <f>H247</f>
        <v>Arizona</v>
      </c>
      <c r="K247" s="565" t="str">
        <f t="shared" si="76"/>
        <v>LA Rams</v>
      </c>
      <c r="L247" s="443">
        <v>2.5</v>
      </c>
      <c r="M247" s="452">
        <v>52</v>
      </c>
      <c r="N247" s="506" t="str">
        <f>K247</f>
        <v>LA Rams</v>
      </c>
      <c r="O247" s="434">
        <v>30</v>
      </c>
      <c r="P247" s="430" t="str">
        <f t="shared" si="77"/>
        <v>Arizona</v>
      </c>
      <c r="Q247" s="427">
        <v>23</v>
      </c>
      <c r="R247" s="510" t="str">
        <f t="shared" si="78"/>
        <v>LA Rams</v>
      </c>
      <c r="S247" s="510" t="str">
        <f t="shared" si="79"/>
        <v>Arizona</v>
      </c>
      <c r="T247" s="436" t="str">
        <f>K247</f>
        <v>LA Rams</v>
      </c>
      <c r="U247" s="481" t="str">
        <f t="shared" si="80"/>
        <v>W</v>
      </c>
    </row>
    <row r="248" spans="1:21" s="442" customFormat="1" ht="15.75" hidden="1" customHeight="1" x14ac:dyDescent="0.8">
      <c r="A248" s="427">
        <v>14</v>
      </c>
      <c r="B248" s="427"/>
      <c r="C248" s="428"/>
      <c r="D248" s="429"/>
      <c r="E248" s="70"/>
      <c r="F248" s="176" t="s">
        <v>524</v>
      </c>
      <c r="G248" s="427"/>
      <c r="H248" s="176"/>
      <c r="I248" s="427"/>
      <c r="J248" s="431"/>
      <c r="K248" s="565"/>
      <c r="L248" s="443"/>
      <c r="M248" s="452"/>
      <c r="N248" s="506"/>
      <c r="O248" s="434"/>
      <c r="P248" s="430"/>
      <c r="Q248" s="427"/>
      <c r="R248" s="510"/>
      <c r="S248" s="510"/>
      <c r="T248" s="436"/>
      <c r="U248" s="481"/>
    </row>
    <row r="249" spans="1:21" s="442" customFormat="1" ht="15.75" hidden="1" customHeight="1" x14ac:dyDescent="0.8">
      <c r="A249" s="427">
        <v>14</v>
      </c>
      <c r="B249" s="427"/>
      <c r="C249" s="428"/>
      <c r="D249" s="429"/>
      <c r="E249" s="70"/>
      <c r="F249" s="176" t="s">
        <v>391</v>
      </c>
      <c r="G249" s="427" t="str">
        <f>VLOOKUP(+F249,$F$347:$G$378,2,FALSE)</f>
        <v>AFCS</v>
      </c>
      <c r="H249" s="176"/>
      <c r="I249" s="427"/>
      <c r="J249" s="431"/>
      <c r="K249" s="565"/>
      <c r="L249" s="443"/>
      <c r="M249" s="452"/>
      <c r="N249" s="506"/>
      <c r="O249" s="434"/>
      <c r="P249" s="430"/>
      <c r="Q249" s="427"/>
      <c r="R249" s="510"/>
      <c r="S249" s="510"/>
      <c r="T249" s="436"/>
      <c r="U249" s="481"/>
    </row>
    <row r="250" spans="1:21" s="442" customFormat="1" ht="15.75" hidden="1" customHeight="1" x14ac:dyDescent="0.8">
      <c r="A250" s="427">
        <v>14</v>
      </c>
      <c r="B250" s="427"/>
      <c r="C250" s="428"/>
      <c r="D250" s="429"/>
      <c r="E250" s="70"/>
      <c r="F250" s="176" t="s">
        <v>388</v>
      </c>
      <c r="G250" s="427" t="str">
        <f>VLOOKUP(+F250,$F$347:$G$378,2,FALSE)</f>
        <v>AFCE</v>
      </c>
      <c r="H250" s="176"/>
      <c r="I250" s="427"/>
      <c r="J250" s="431"/>
      <c r="K250" s="565"/>
      <c r="L250" s="443"/>
      <c r="M250" s="452"/>
      <c r="N250" s="506"/>
      <c r="O250" s="434"/>
      <c r="P250" s="430"/>
      <c r="Q250" s="427"/>
      <c r="R250" s="510"/>
      <c r="S250" s="510"/>
      <c r="T250" s="436"/>
      <c r="U250" s="481"/>
    </row>
    <row r="251" spans="1:21" s="442" customFormat="1" ht="15.75" hidden="1" customHeight="1" x14ac:dyDescent="0.8">
      <c r="A251" s="427">
        <v>14</v>
      </c>
      <c r="B251" s="427"/>
      <c r="C251" s="428"/>
      <c r="D251" s="429"/>
      <c r="E251" s="70"/>
      <c r="F251" s="176" t="s">
        <v>373</v>
      </c>
      <c r="G251" s="427" t="str">
        <f>VLOOKUP(+F251,$F$347:$G$378,2,FALSE)</f>
        <v>AFCE</v>
      </c>
      <c r="H251" s="176"/>
      <c r="I251" s="427"/>
      <c r="J251" s="431"/>
      <c r="K251" s="565"/>
      <c r="L251" s="443"/>
      <c r="M251" s="452"/>
      <c r="N251" s="506"/>
      <c r="O251" s="434"/>
      <c r="P251" s="430"/>
      <c r="Q251" s="427"/>
      <c r="R251" s="510"/>
      <c r="S251" s="510"/>
      <c r="T251" s="436"/>
      <c r="U251" s="481"/>
    </row>
    <row r="252" spans="1:21" s="442" customFormat="1" ht="15.75" hidden="1" customHeight="1" x14ac:dyDescent="0.8">
      <c r="A252" s="427">
        <v>14</v>
      </c>
      <c r="B252" s="427"/>
      <c r="C252" s="428"/>
      <c r="D252" s="429"/>
      <c r="E252" s="70"/>
      <c r="F252" s="176" t="s">
        <v>389</v>
      </c>
      <c r="G252" s="427" t="str">
        <f>VLOOKUP(+F252,$F$347:$G$378,2,FALSE)</f>
        <v>NFCE</v>
      </c>
      <c r="H252" s="176"/>
      <c r="I252" s="427"/>
      <c r="J252" s="431"/>
      <c r="K252" s="565"/>
      <c r="L252" s="443"/>
      <c r="M252" s="452"/>
      <c r="N252" s="506"/>
      <c r="O252" s="434"/>
      <c r="P252" s="430"/>
      <c r="Q252" s="427"/>
      <c r="R252" s="510"/>
      <c r="S252" s="510"/>
      <c r="T252" s="436"/>
      <c r="U252" s="481"/>
    </row>
    <row r="253" spans="1:21" s="442" customFormat="1" ht="15.75" customHeight="1" x14ac:dyDescent="0.8">
      <c r="A253" s="427">
        <v>15</v>
      </c>
      <c r="B253" s="427" t="s">
        <v>58</v>
      </c>
      <c r="C253" s="428">
        <v>44546</v>
      </c>
      <c r="D253" s="429">
        <v>0.84375</v>
      </c>
      <c r="E253" s="70" t="s">
        <v>127</v>
      </c>
      <c r="F253" s="176" t="s">
        <v>371</v>
      </c>
      <c r="G253" s="427" t="str">
        <f>VLOOKUP(+F253,$F$347:$G$378,2,FALSE)</f>
        <v>AFCW</v>
      </c>
      <c r="H253" s="176" t="s">
        <v>400</v>
      </c>
      <c r="I253" s="427" t="str">
        <f>VLOOKUP(+H253,$F$347:$G$378,2,FALSE)</f>
        <v>AFCW</v>
      </c>
      <c r="J253" s="431" t="str">
        <f>F253</f>
        <v>Kansas City</v>
      </c>
      <c r="K253" s="565" t="str">
        <f t="shared" ref="K253:K284" si="83">IF(+J253=H253,F253,H253)</f>
        <v>LA Chargers</v>
      </c>
      <c r="L253" s="443">
        <v>3.5</v>
      </c>
      <c r="M253" s="452">
        <v>52.5</v>
      </c>
      <c r="N253" s="506" t="str">
        <f t="shared" ref="N253:N258" si="84">J253</f>
        <v>Kansas City</v>
      </c>
      <c r="O253" s="434">
        <v>34</v>
      </c>
      <c r="P253" s="430" t="str">
        <f t="shared" ref="P253:P284" si="85">IF(N253=F253,H253,F253)</f>
        <v>LA Chargers</v>
      </c>
      <c r="Q253" s="427">
        <v>28</v>
      </c>
      <c r="R253" s="510" t="str">
        <f t="shared" ref="R253:R284" si="86">IF(+N253=K253,+N253,IF(+O253-Q253&lt;L253,+K253,+J253))</f>
        <v>Kansas City</v>
      </c>
      <c r="S253" s="510" t="str">
        <f t="shared" ref="S253:S284" si="87">IF(+R253=J253,+K253,+J253)</f>
        <v>LA Chargers</v>
      </c>
      <c r="T253" s="436" t="str">
        <f>J253</f>
        <v>Kansas City</v>
      </c>
      <c r="U253" s="481" t="str">
        <f t="shared" ref="U253:U284" si="88">IF($N253=$J253,IF($O253-$Q253=$L253,"T",IF($R253=T253,"W","L")),IF($R253=T253,"W","L"))</f>
        <v>W</v>
      </c>
    </row>
    <row r="254" spans="1:21" s="442" customFormat="1" ht="15.75" customHeight="1" x14ac:dyDescent="0.8">
      <c r="A254" s="427">
        <v>15</v>
      </c>
      <c r="B254" s="427" t="s">
        <v>233</v>
      </c>
      <c r="C254" s="428">
        <v>44549</v>
      </c>
      <c r="D254" s="429">
        <v>0.54166666666666663</v>
      </c>
      <c r="E254" s="70"/>
      <c r="F254" s="176" t="s">
        <v>395</v>
      </c>
      <c r="G254" s="427" t="str">
        <f>VLOOKUP(+F254,$F$347:$G$378,2,FALSE)</f>
        <v>NFCS</v>
      </c>
      <c r="H254" s="176" t="s">
        <v>74</v>
      </c>
      <c r="I254" s="427" t="str">
        <f>VLOOKUP(+H254,$F$347:$G$378,2,FALSE)</f>
        <v>AFCE</v>
      </c>
      <c r="J254" s="431" t="str">
        <f>H254</f>
        <v>Buffalo</v>
      </c>
      <c r="K254" s="565" t="str">
        <f t="shared" si="83"/>
        <v>Carolina</v>
      </c>
      <c r="L254" s="443">
        <v>11</v>
      </c>
      <c r="M254" s="452">
        <v>44.5</v>
      </c>
      <c r="N254" s="506" t="str">
        <f t="shared" si="84"/>
        <v>Buffalo</v>
      </c>
      <c r="O254" s="434">
        <v>31</v>
      </c>
      <c r="P254" s="430" t="str">
        <f t="shared" si="85"/>
        <v>Carolina</v>
      </c>
      <c r="Q254" s="427">
        <v>14</v>
      </c>
      <c r="R254" s="510" t="str">
        <f t="shared" si="86"/>
        <v>Buffalo</v>
      </c>
      <c r="S254" s="510" t="str">
        <f t="shared" si="87"/>
        <v>Carolina</v>
      </c>
      <c r="T254" s="436" t="str">
        <f>J254</f>
        <v>Buffalo</v>
      </c>
      <c r="U254" s="481" t="str">
        <f t="shared" si="88"/>
        <v>W</v>
      </c>
    </row>
    <row r="255" spans="1:21" s="442" customFormat="1" ht="15.75" customHeight="1" x14ac:dyDescent="0.8">
      <c r="A255" s="427">
        <v>15</v>
      </c>
      <c r="B255" s="427" t="s">
        <v>233</v>
      </c>
      <c r="C255" s="428">
        <v>44549</v>
      </c>
      <c r="D255" s="429">
        <v>0.54166666666666663</v>
      </c>
      <c r="E255" s="70"/>
      <c r="F255" s="176" t="s">
        <v>336</v>
      </c>
      <c r="G255" s="427" t="str">
        <f>VLOOKUP(+F255,$F$347:$G$378,2,FALSE)</f>
        <v>AFCW</v>
      </c>
      <c r="H255" s="176" t="s">
        <v>382</v>
      </c>
      <c r="I255" s="427" t="str">
        <f>VLOOKUP(+H255,$F$347:$G$378,2,FALSE)</f>
        <v>AFCN</v>
      </c>
      <c r="J255" s="431" t="str">
        <f>F255</f>
        <v>Las Vegas</v>
      </c>
      <c r="K255" s="565" t="str">
        <f t="shared" si="83"/>
        <v>Cleveland</v>
      </c>
      <c r="L255" s="443">
        <v>1.5</v>
      </c>
      <c r="M255" s="452">
        <v>38.5</v>
      </c>
      <c r="N255" s="506" t="str">
        <f t="shared" si="84"/>
        <v>Las Vegas</v>
      </c>
      <c r="O255" s="434">
        <v>16</v>
      </c>
      <c r="P255" s="430" t="str">
        <f t="shared" si="85"/>
        <v>Cleveland</v>
      </c>
      <c r="Q255" s="427">
        <v>14</v>
      </c>
      <c r="R255" s="510" t="str">
        <f t="shared" si="86"/>
        <v>Las Vegas</v>
      </c>
      <c r="S255" s="510" t="str">
        <f t="shared" si="87"/>
        <v>Cleveland</v>
      </c>
      <c r="T255" s="436" t="str">
        <f>K255</f>
        <v>Cleveland</v>
      </c>
      <c r="U255" s="481" t="str">
        <f t="shared" si="88"/>
        <v>L</v>
      </c>
    </row>
    <row r="256" spans="1:21" s="442" customFormat="1" ht="15.75" customHeight="1" x14ac:dyDescent="0.8">
      <c r="A256" s="427">
        <v>15</v>
      </c>
      <c r="B256" s="427" t="s">
        <v>233</v>
      </c>
      <c r="C256" s="428">
        <v>44549</v>
      </c>
      <c r="D256" s="429">
        <v>0.54166666666666663</v>
      </c>
      <c r="E256" s="70"/>
      <c r="F256" s="176" t="s">
        <v>373</v>
      </c>
      <c r="G256" s="427" t="str">
        <f>VLOOKUP(+F256,$F$347:$G$378,2,FALSE)</f>
        <v>AFCE</v>
      </c>
      <c r="H256" s="176" t="s">
        <v>391</v>
      </c>
      <c r="I256" s="427" t="str">
        <f>VLOOKUP(+H256,$F$347:$G$378,2,FALSE)</f>
        <v>AFCS</v>
      </c>
      <c r="J256" s="431" t="str">
        <f>H256</f>
        <v>Indianapolis</v>
      </c>
      <c r="K256" s="565" t="str">
        <f t="shared" si="83"/>
        <v>New England</v>
      </c>
      <c r="L256" s="443">
        <v>2.5</v>
      </c>
      <c r="M256" s="452">
        <v>46</v>
      </c>
      <c r="N256" s="506" t="str">
        <f t="shared" si="84"/>
        <v>Indianapolis</v>
      </c>
      <c r="O256" s="434">
        <v>27</v>
      </c>
      <c r="P256" s="430" t="str">
        <f t="shared" si="85"/>
        <v>New England</v>
      </c>
      <c r="Q256" s="427">
        <v>17</v>
      </c>
      <c r="R256" s="510" t="str">
        <f t="shared" si="86"/>
        <v>Indianapolis</v>
      </c>
      <c r="S256" s="510" t="str">
        <f t="shared" si="87"/>
        <v>New England</v>
      </c>
      <c r="T256" s="436" t="str">
        <f>K256</f>
        <v>New England</v>
      </c>
      <c r="U256" s="481" t="str">
        <f t="shared" si="88"/>
        <v>L</v>
      </c>
    </row>
    <row r="257" spans="1:21" s="442" customFormat="1" ht="15.75" customHeight="1" x14ac:dyDescent="0.8">
      <c r="A257" s="427">
        <v>15</v>
      </c>
      <c r="B257" s="427" t="s">
        <v>233</v>
      </c>
      <c r="C257" s="428">
        <v>44549</v>
      </c>
      <c r="D257" s="429">
        <v>0.54166666666666663</v>
      </c>
      <c r="E257" s="70"/>
      <c r="F257" s="176" t="s">
        <v>375</v>
      </c>
      <c r="G257" s="427" t="str">
        <f>VLOOKUP(+F257,$F$347:$G$378,2,FALSE)</f>
        <v>AFCE</v>
      </c>
      <c r="H257" s="176" t="s">
        <v>388</v>
      </c>
      <c r="I257" s="427" t="str">
        <f>VLOOKUP(+H257,$F$347:$G$378,2,FALSE)</f>
        <v>AFCE</v>
      </c>
      <c r="J257" s="431" t="str">
        <f>H257</f>
        <v>Miami</v>
      </c>
      <c r="K257" s="565" t="str">
        <f t="shared" si="83"/>
        <v>NY Jets</v>
      </c>
      <c r="L257" s="443">
        <v>10</v>
      </c>
      <c r="M257" s="452">
        <v>41.5</v>
      </c>
      <c r="N257" s="506" t="str">
        <f t="shared" si="84"/>
        <v>Miami</v>
      </c>
      <c r="O257" s="434">
        <v>31</v>
      </c>
      <c r="P257" s="430" t="str">
        <f t="shared" si="85"/>
        <v>NY Jets</v>
      </c>
      <c r="Q257" s="427">
        <v>24</v>
      </c>
      <c r="R257" s="510" t="str">
        <f t="shared" si="86"/>
        <v>NY Jets</v>
      </c>
      <c r="S257" s="510" t="str">
        <f t="shared" si="87"/>
        <v>Miami</v>
      </c>
      <c r="T257" s="436" t="str">
        <f>J257</f>
        <v>Miami</v>
      </c>
      <c r="U257" s="481" t="str">
        <f t="shared" si="88"/>
        <v>L</v>
      </c>
    </row>
    <row r="258" spans="1:21" s="442" customFormat="1" ht="15.75" customHeight="1" x14ac:dyDescent="0.8">
      <c r="A258" s="427">
        <v>15</v>
      </c>
      <c r="B258" s="427" t="s">
        <v>233</v>
      </c>
      <c r="C258" s="428">
        <v>44549</v>
      </c>
      <c r="D258" s="429">
        <v>0.54166666666666663</v>
      </c>
      <c r="E258" s="70"/>
      <c r="F258" s="176" t="s">
        <v>98</v>
      </c>
      <c r="G258" s="427" t="str">
        <f>VLOOKUP(+F258,$F$347:$G$378,2,FALSE)</f>
        <v>NFCE</v>
      </c>
      <c r="H258" s="176" t="s">
        <v>389</v>
      </c>
      <c r="I258" s="427" t="str">
        <f>VLOOKUP(+H258,$F$347:$G$378,2,FALSE)</f>
        <v>NFCE</v>
      </c>
      <c r="J258" s="431" t="str">
        <f>H258</f>
        <v>Philadelphia</v>
      </c>
      <c r="K258" s="565" t="str">
        <f t="shared" si="83"/>
        <v>Washington</v>
      </c>
      <c r="L258" s="443">
        <v>7</v>
      </c>
      <c r="M258" s="452">
        <v>43.5</v>
      </c>
      <c r="N258" s="506" t="str">
        <f t="shared" si="84"/>
        <v>Philadelphia</v>
      </c>
      <c r="O258" s="434">
        <v>27</v>
      </c>
      <c r="P258" s="430" t="str">
        <f t="shared" si="85"/>
        <v>Washington</v>
      </c>
      <c r="Q258" s="427">
        <v>17</v>
      </c>
      <c r="R258" s="510" t="str">
        <f t="shared" si="86"/>
        <v>Philadelphia</v>
      </c>
      <c r="S258" s="510" t="str">
        <f t="shared" si="87"/>
        <v>Washington</v>
      </c>
      <c r="T258" s="436" t="str">
        <f>K258</f>
        <v>Washington</v>
      </c>
      <c r="U258" s="481" t="str">
        <f t="shared" si="88"/>
        <v>L</v>
      </c>
    </row>
    <row r="259" spans="1:21" s="442" customFormat="1" ht="15.75" customHeight="1" x14ac:dyDescent="0.8">
      <c r="A259" s="427">
        <v>15</v>
      </c>
      <c r="B259" s="427" t="s">
        <v>233</v>
      </c>
      <c r="C259" s="428">
        <v>44549</v>
      </c>
      <c r="D259" s="429">
        <v>0.54166666666666663</v>
      </c>
      <c r="E259" s="70"/>
      <c r="F259" s="176" t="s">
        <v>211</v>
      </c>
      <c r="G259" s="427" t="str">
        <f>VLOOKUP(+F259,$F$347:$G$378,2,FALSE)</f>
        <v>NFCW</v>
      </c>
      <c r="H259" s="176" t="s">
        <v>384</v>
      </c>
      <c r="I259" s="427" t="str">
        <f>VLOOKUP(+H259,$F$347:$G$378,2,FALSE)</f>
        <v>NFCN</v>
      </c>
      <c r="J259" s="431" t="str">
        <f>F259</f>
        <v>Arizona</v>
      </c>
      <c r="K259" s="565" t="str">
        <f t="shared" si="83"/>
        <v>Detroit</v>
      </c>
      <c r="L259" s="443">
        <v>12.5</v>
      </c>
      <c r="M259" s="452">
        <v>47.5</v>
      </c>
      <c r="N259" s="506" t="str">
        <f>K259</f>
        <v>Detroit</v>
      </c>
      <c r="O259" s="434">
        <v>30</v>
      </c>
      <c r="P259" s="430" t="str">
        <f t="shared" si="85"/>
        <v>Arizona</v>
      </c>
      <c r="Q259" s="427">
        <v>12</v>
      </c>
      <c r="R259" s="510" t="str">
        <f t="shared" si="86"/>
        <v>Detroit</v>
      </c>
      <c r="S259" s="510" t="str">
        <f t="shared" si="87"/>
        <v>Arizona</v>
      </c>
      <c r="T259" s="436" t="str">
        <f>K259</f>
        <v>Detroit</v>
      </c>
      <c r="U259" s="481" t="str">
        <f t="shared" si="88"/>
        <v>W</v>
      </c>
    </row>
    <row r="260" spans="1:21" s="442" customFormat="1" ht="15.75" customHeight="1" x14ac:dyDescent="0.8">
      <c r="A260" s="427">
        <v>15</v>
      </c>
      <c r="B260" s="427" t="s">
        <v>233</v>
      </c>
      <c r="C260" s="428">
        <v>44549</v>
      </c>
      <c r="D260" s="429">
        <v>0.54166666666666663</v>
      </c>
      <c r="E260" s="70"/>
      <c r="F260" s="176" t="s">
        <v>398</v>
      </c>
      <c r="G260" s="427" t="str">
        <f>VLOOKUP(+F260,$F$347:$G$378,2,FALSE)</f>
        <v>NFCE</v>
      </c>
      <c r="H260" s="176" t="s">
        <v>397</v>
      </c>
      <c r="I260" s="427" t="str">
        <f>VLOOKUP(+H260,$F$347:$G$378,2,FALSE)</f>
        <v>NFCE</v>
      </c>
      <c r="J260" s="431" t="str">
        <f>F260</f>
        <v>Dallas</v>
      </c>
      <c r="K260" s="565" t="str">
        <f t="shared" si="83"/>
        <v>NY Giants</v>
      </c>
      <c r="L260" s="443">
        <v>11</v>
      </c>
      <c r="M260" s="452">
        <v>44.5</v>
      </c>
      <c r="N260" s="506" t="str">
        <f>J260</f>
        <v>Dallas</v>
      </c>
      <c r="O260" s="434">
        <v>21</v>
      </c>
      <c r="P260" s="430" t="str">
        <f t="shared" si="85"/>
        <v>NY Giants</v>
      </c>
      <c r="Q260" s="427">
        <v>16</v>
      </c>
      <c r="R260" s="510" t="str">
        <f t="shared" si="86"/>
        <v>NY Giants</v>
      </c>
      <c r="S260" s="510" t="str">
        <f t="shared" si="87"/>
        <v>Dallas</v>
      </c>
      <c r="T260" s="436" t="str">
        <f>K260</f>
        <v>NY Giants</v>
      </c>
      <c r="U260" s="481" t="str">
        <f t="shared" si="88"/>
        <v>W</v>
      </c>
    </row>
    <row r="261" spans="1:21" s="442" customFormat="1" ht="15.75" customHeight="1" x14ac:dyDescent="0.8">
      <c r="A261" s="427">
        <v>15</v>
      </c>
      <c r="B261" s="427" t="s">
        <v>233</v>
      </c>
      <c r="C261" s="428">
        <v>44549</v>
      </c>
      <c r="D261" s="429">
        <v>0.54166666666666663</v>
      </c>
      <c r="E261" s="70"/>
      <c r="F261" s="176" t="s">
        <v>239</v>
      </c>
      <c r="G261" s="427" t="str">
        <f>VLOOKUP(+F261,$F$347:$G$378,2,FALSE)</f>
        <v>AFCS</v>
      </c>
      <c r="H261" s="176" t="s">
        <v>138</v>
      </c>
      <c r="I261" s="427" t="str">
        <f>VLOOKUP(+H261,$F$347:$G$378,2,FALSE)</f>
        <v>AFCN</v>
      </c>
      <c r="J261" s="431" t="str">
        <f>F261</f>
        <v>Tennessee</v>
      </c>
      <c r="K261" s="565" t="str">
        <f t="shared" si="83"/>
        <v>Pittsburgh</v>
      </c>
      <c r="L261" s="443">
        <v>1</v>
      </c>
      <c r="M261" s="452">
        <v>42.5</v>
      </c>
      <c r="N261" s="506" t="str">
        <f>K261</f>
        <v>Pittsburgh</v>
      </c>
      <c r="O261" s="434">
        <v>19</v>
      </c>
      <c r="P261" s="430" t="str">
        <f t="shared" si="85"/>
        <v>Tennessee</v>
      </c>
      <c r="Q261" s="427">
        <v>13</v>
      </c>
      <c r="R261" s="510" t="str">
        <f t="shared" si="86"/>
        <v>Pittsburgh</v>
      </c>
      <c r="S261" s="510" t="str">
        <f t="shared" si="87"/>
        <v>Tennessee</v>
      </c>
      <c r="T261" s="436" t="str">
        <f>K261</f>
        <v>Pittsburgh</v>
      </c>
      <c r="U261" s="481" t="str">
        <f t="shared" si="88"/>
        <v>W</v>
      </c>
    </row>
    <row r="262" spans="1:21" s="442" customFormat="1" ht="15.75" customHeight="1" x14ac:dyDescent="0.8">
      <c r="A262" s="427">
        <v>15</v>
      </c>
      <c r="B262" s="427" t="s">
        <v>233</v>
      </c>
      <c r="C262" s="428">
        <v>44549</v>
      </c>
      <c r="D262" s="429">
        <v>0.66666666666666663</v>
      </c>
      <c r="E262" s="70"/>
      <c r="F262" s="176" t="s">
        <v>186</v>
      </c>
      <c r="G262" s="427" t="str">
        <f>VLOOKUP(+F262,$F$347:$G$378,2,FALSE)</f>
        <v>AFCS</v>
      </c>
      <c r="H262" s="176" t="s">
        <v>385</v>
      </c>
      <c r="I262" s="427" t="str">
        <f>VLOOKUP(+H262,$F$347:$G$378,2,FALSE)</f>
        <v>AFCS</v>
      </c>
      <c r="J262" s="431" t="str">
        <f>H262</f>
        <v>Jacksonville</v>
      </c>
      <c r="K262" s="565" t="str">
        <f t="shared" si="83"/>
        <v>Houston</v>
      </c>
      <c r="L262" s="443">
        <v>4.5</v>
      </c>
      <c r="M262" s="452">
        <v>39.5</v>
      </c>
      <c r="N262" s="506" t="str">
        <f>K262</f>
        <v>Houston</v>
      </c>
      <c r="O262" s="434">
        <v>30</v>
      </c>
      <c r="P262" s="430" t="str">
        <f t="shared" si="85"/>
        <v>Jacksonville</v>
      </c>
      <c r="Q262" s="427">
        <v>16</v>
      </c>
      <c r="R262" s="510" t="str">
        <f t="shared" si="86"/>
        <v>Houston</v>
      </c>
      <c r="S262" s="510" t="str">
        <f t="shared" si="87"/>
        <v>Jacksonville</v>
      </c>
      <c r="T262" s="436" t="str">
        <f>K262</f>
        <v>Houston</v>
      </c>
      <c r="U262" s="481" t="str">
        <f t="shared" si="88"/>
        <v>W</v>
      </c>
    </row>
    <row r="263" spans="1:21" s="442" customFormat="1" ht="15.75" customHeight="1" x14ac:dyDescent="0.8">
      <c r="A263" s="427">
        <v>15</v>
      </c>
      <c r="B263" s="427" t="s">
        <v>233</v>
      </c>
      <c r="C263" s="428">
        <v>44549</v>
      </c>
      <c r="D263" s="429">
        <v>0.68055416666666668</v>
      </c>
      <c r="E263" s="70"/>
      <c r="F263" s="176" t="s">
        <v>394</v>
      </c>
      <c r="G263" s="427" t="str">
        <f>VLOOKUP(+F263,$F$347:$G$378,2,FALSE)</f>
        <v>NFCN</v>
      </c>
      <c r="H263" s="176" t="s">
        <v>380</v>
      </c>
      <c r="I263" s="427" t="str">
        <f>VLOOKUP(+H263,$F$347:$G$378,2,FALSE)</f>
        <v>AFCN</v>
      </c>
      <c r="J263" s="431" t="str">
        <f>F263</f>
        <v>Green Bay</v>
      </c>
      <c r="K263" s="565" t="str">
        <f t="shared" si="83"/>
        <v>Baltimore</v>
      </c>
      <c r="L263" s="443">
        <v>5</v>
      </c>
      <c r="M263" s="452">
        <v>43.5</v>
      </c>
      <c r="N263" s="506" t="str">
        <f>J263</f>
        <v>Green Bay</v>
      </c>
      <c r="O263" s="434">
        <v>31</v>
      </c>
      <c r="P263" s="430" t="str">
        <f t="shared" si="85"/>
        <v>Baltimore</v>
      </c>
      <c r="Q263" s="427">
        <v>20</v>
      </c>
      <c r="R263" s="510" t="str">
        <f t="shared" si="86"/>
        <v>Green Bay</v>
      </c>
      <c r="S263" s="510" t="str">
        <f t="shared" si="87"/>
        <v>Baltimore</v>
      </c>
      <c r="T263" s="436" t="str">
        <f>J263</f>
        <v>Green Bay</v>
      </c>
      <c r="U263" s="481" t="str">
        <f t="shared" si="88"/>
        <v>W</v>
      </c>
    </row>
    <row r="264" spans="1:21" s="442" customFormat="1" ht="15.75" customHeight="1" x14ac:dyDescent="0.8">
      <c r="A264" s="427">
        <v>15</v>
      </c>
      <c r="B264" s="427" t="s">
        <v>233</v>
      </c>
      <c r="C264" s="428">
        <v>44549</v>
      </c>
      <c r="D264" s="429">
        <v>0.68055416666666668</v>
      </c>
      <c r="E264" s="70"/>
      <c r="F264" s="176" t="s">
        <v>61</v>
      </c>
      <c r="G264" s="427" t="str">
        <f>VLOOKUP(+F264,$F$347:$G$378,2,FALSE)</f>
        <v>AFCN</v>
      </c>
      <c r="H264" s="176" t="s">
        <v>401</v>
      </c>
      <c r="I264" s="427" t="str">
        <f>VLOOKUP(+H264,$F$347:$G$378,2,FALSE)</f>
        <v>AFCW</v>
      </c>
      <c r="J264" s="431" t="str">
        <f>H264</f>
        <v>Denver</v>
      </c>
      <c r="K264" s="565" t="str">
        <f t="shared" si="83"/>
        <v>Cincinnati</v>
      </c>
      <c r="L264" s="443">
        <v>2.5</v>
      </c>
      <c r="M264" s="452">
        <v>44.5</v>
      </c>
      <c r="N264" s="506" t="str">
        <f>K264</f>
        <v>Cincinnati</v>
      </c>
      <c r="O264" s="434">
        <v>15</v>
      </c>
      <c r="P264" s="430" t="str">
        <f t="shared" si="85"/>
        <v>Denver</v>
      </c>
      <c r="Q264" s="427">
        <v>10</v>
      </c>
      <c r="R264" s="510" t="str">
        <f t="shared" si="86"/>
        <v>Cincinnati</v>
      </c>
      <c r="S264" s="510" t="str">
        <f t="shared" si="87"/>
        <v>Denver</v>
      </c>
      <c r="T264" s="436" t="str">
        <f>K264</f>
        <v>Cincinnati</v>
      </c>
      <c r="U264" s="481" t="str">
        <f t="shared" si="88"/>
        <v>W</v>
      </c>
    </row>
    <row r="265" spans="1:21" s="442" customFormat="1" ht="15.75" customHeight="1" x14ac:dyDescent="0.8">
      <c r="A265" s="427">
        <v>15</v>
      </c>
      <c r="B265" s="427" t="s">
        <v>233</v>
      </c>
      <c r="C265" s="428">
        <v>44549</v>
      </c>
      <c r="D265" s="429">
        <v>0.68055416666666668</v>
      </c>
      <c r="E265" s="70"/>
      <c r="F265" s="176" t="s">
        <v>376</v>
      </c>
      <c r="G265" s="427" t="str">
        <f>VLOOKUP(+F265,$F$347:$G$378,2,FALSE)</f>
        <v>NFCS</v>
      </c>
      <c r="H265" s="176" t="s">
        <v>396</v>
      </c>
      <c r="I265" s="427" t="str">
        <f>VLOOKUP(+H265,$F$347:$G$378,2,FALSE)</f>
        <v>NFCW</v>
      </c>
      <c r="J265" s="431" t="str">
        <f>H265</f>
        <v>San Francisco</v>
      </c>
      <c r="K265" s="565" t="str">
        <f t="shared" si="83"/>
        <v>Atlanta</v>
      </c>
      <c r="L265" s="443">
        <v>9.5</v>
      </c>
      <c r="M265" s="452">
        <v>46</v>
      </c>
      <c r="N265" s="506" t="str">
        <f>J265</f>
        <v>San Francisco</v>
      </c>
      <c r="O265" s="434">
        <v>31</v>
      </c>
      <c r="P265" s="430" t="str">
        <f t="shared" si="85"/>
        <v>Atlanta</v>
      </c>
      <c r="Q265" s="427">
        <v>13</v>
      </c>
      <c r="R265" s="510" t="str">
        <f t="shared" si="86"/>
        <v>San Francisco</v>
      </c>
      <c r="S265" s="510" t="str">
        <f t="shared" si="87"/>
        <v>Atlanta</v>
      </c>
      <c r="T265" s="436" t="str">
        <f>K265</f>
        <v>Atlanta</v>
      </c>
      <c r="U265" s="481" t="str">
        <f t="shared" si="88"/>
        <v>L</v>
      </c>
    </row>
    <row r="266" spans="1:21" s="442" customFormat="1" ht="15.75" customHeight="1" x14ac:dyDescent="0.8">
      <c r="A266" s="427">
        <v>15</v>
      </c>
      <c r="B266" s="427" t="s">
        <v>233</v>
      </c>
      <c r="C266" s="428">
        <v>44549</v>
      </c>
      <c r="D266" s="429">
        <v>0.68055416666666668</v>
      </c>
      <c r="E266" s="70"/>
      <c r="F266" s="176" t="s">
        <v>393</v>
      </c>
      <c r="G266" s="427" t="str">
        <f>VLOOKUP(+F266,$F$347:$G$378,2,FALSE)</f>
        <v>NFCW</v>
      </c>
      <c r="H266" s="176" t="s">
        <v>392</v>
      </c>
      <c r="I266" s="427" t="str">
        <f>VLOOKUP(+H266,$F$347:$G$378,2,FALSE)</f>
        <v>NFCW</v>
      </c>
      <c r="J266" s="431" t="str">
        <f>H266</f>
        <v>LA Rams</v>
      </c>
      <c r="K266" s="565" t="str">
        <f t="shared" si="83"/>
        <v>Seattle</v>
      </c>
      <c r="L266" s="443">
        <v>4.5</v>
      </c>
      <c r="M266" s="452">
        <v>45.5</v>
      </c>
      <c r="N266" s="506" t="str">
        <f>J266</f>
        <v>LA Rams</v>
      </c>
      <c r="O266" s="434">
        <v>29</v>
      </c>
      <c r="P266" s="430" t="str">
        <f t="shared" si="85"/>
        <v>Seattle</v>
      </c>
      <c r="Q266" s="427">
        <v>10</v>
      </c>
      <c r="R266" s="510" t="str">
        <f t="shared" si="86"/>
        <v>LA Rams</v>
      </c>
      <c r="S266" s="510" t="str">
        <f t="shared" si="87"/>
        <v>Seattle</v>
      </c>
      <c r="T266" s="436" t="str">
        <f>J266</f>
        <v>LA Rams</v>
      </c>
      <c r="U266" s="481" t="str">
        <f t="shared" si="88"/>
        <v>W</v>
      </c>
    </row>
    <row r="267" spans="1:21" s="442" customFormat="1" ht="15.75" customHeight="1" x14ac:dyDescent="0.8">
      <c r="A267" s="427">
        <v>15</v>
      </c>
      <c r="B267" s="427" t="s">
        <v>233</v>
      </c>
      <c r="C267" s="428">
        <v>44549</v>
      </c>
      <c r="D267" s="429">
        <v>0.84375</v>
      </c>
      <c r="E267" s="70"/>
      <c r="F267" s="176" t="s">
        <v>399</v>
      </c>
      <c r="G267" s="427" t="str">
        <f>VLOOKUP(+F267,$F$347:$G$378,2,FALSE)</f>
        <v>NFCS</v>
      </c>
      <c r="H267" s="176" t="s">
        <v>387</v>
      </c>
      <c r="I267" s="427" t="str">
        <f>VLOOKUP(+H267,$F$347:$G$378,2,FALSE)</f>
        <v>NFCS</v>
      </c>
      <c r="J267" s="431" t="str">
        <f>H267</f>
        <v>Tampa Bay</v>
      </c>
      <c r="K267" s="565" t="str">
        <f t="shared" si="83"/>
        <v>New Orleans</v>
      </c>
      <c r="L267" s="443">
        <v>11</v>
      </c>
      <c r="M267" s="452">
        <v>46.5</v>
      </c>
      <c r="N267" s="506" t="str">
        <f>K267</f>
        <v>New Orleans</v>
      </c>
      <c r="O267" s="434">
        <v>9</v>
      </c>
      <c r="P267" s="430" t="str">
        <f t="shared" si="85"/>
        <v>Tampa Bay</v>
      </c>
      <c r="Q267" s="427">
        <v>0</v>
      </c>
      <c r="R267" s="510" t="str">
        <f t="shared" si="86"/>
        <v>New Orleans</v>
      </c>
      <c r="S267" s="510" t="str">
        <f t="shared" si="87"/>
        <v>Tampa Bay</v>
      </c>
      <c r="T267" s="436" t="str">
        <f>K267</f>
        <v>New Orleans</v>
      </c>
      <c r="U267" s="481" t="str">
        <f t="shared" si="88"/>
        <v>W</v>
      </c>
    </row>
    <row r="268" spans="1:21" s="442" customFormat="1" ht="15.75" customHeight="1" x14ac:dyDescent="0.8">
      <c r="A268" s="427">
        <v>15</v>
      </c>
      <c r="B268" s="70" t="s">
        <v>238</v>
      </c>
      <c r="C268" s="428">
        <v>44550</v>
      </c>
      <c r="D268" s="429">
        <v>0.84375</v>
      </c>
      <c r="E268" s="70"/>
      <c r="F268" s="176" t="s">
        <v>76</v>
      </c>
      <c r="G268" s="427" t="str">
        <f>VLOOKUP(+F268,$F$347:$G$378,2,FALSE)</f>
        <v>NFCN</v>
      </c>
      <c r="H268" s="176" t="s">
        <v>378</v>
      </c>
      <c r="I268" s="427" t="str">
        <f>VLOOKUP(+H268,$F$347:$G$378,2,FALSE)</f>
        <v>NFCN</v>
      </c>
      <c r="J268" s="431" t="str">
        <f>F268</f>
        <v>Minnesota</v>
      </c>
      <c r="K268" s="565" t="str">
        <f t="shared" si="83"/>
        <v>Chicago</v>
      </c>
      <c r="L268" s="443">
        <v>3.5</v>
      </c>
      <c r="M268" s="452">
        <v>44</v>
      </c>
      <c r="N268" s="506" t="str">
        <f>J268</f>
        <v>Minnesota</v>
      </c>
      <c r="O268" s="434">
        <v>17</v>
      </c>
      <c r="P268" s="430" t="str">
        <f t="shared" si="85"/>
        <v>Chicago</v>
      </c>
      <c r="Q268" s="427">
        <v>9</v>
      </c>
      <c r="R268" s="510" t="str">
        <f t="shared" si="86"/>
        <v>Minnesota</v>
      </c>
      <c r="S268" s="510" t="str">
        <f t="shared" si="87"/>
        <v>Chicago</v>
      </c>
      <c r="T268" s="436" t="str">
        <f>J268</f>
        <v>Minnesota</v>
      </c>
      <c r="U268" s="481" t="str">
        <f t="shared" si="88"/>
        <v>W</v>
      </c>
    </row>
    <row r="269" spans="1:21" s="442" customFormat="1" ht="15.75" customHeight="1" x14ac:dyDescent="0.8">
      <c r="A269" s="427">
        <v>16</v>
      </c>
      <c r="B269" s="70" t="s">
        <v>58</v>
      </c>
      <c r="C269" s="428">
        <v>44553</v>
      </c>
      <c r="D269" s="429">
        <v>0.84375</v>
      </c>
      <c r="E269" s="70" t="s">
        <v>402</v>
      </c>
      <c r="F269" s="176" t="s">
        <v>396</v>
      </c>
      <c r="G269" s="427" t="str">
        <f>VLOOKUP(+F269,$F$347:$G$378,2,FALSE)</f>
        <v>NFCW</v>
      </c>
      <c r="H269" s="176" t="s">
        <v>239</v>
      </c>
      <c r="I269" s="427" t="str">
        <f>VLOOKUP(+H269,$F$347:$G$378,2,FALSE)</f>
        <v>AFCS</v>
      </c>
      <c r="J269" s="431" t="str">
        <f>F269</f>
        <v>San Francisco</v>
      </c>
      <c r="K269" s="565" t="str">
        <f t="shared" si="83"/>
        <v>Tennessee</v>
      </c>
      <c r="L269" s="443">
        <v>3</v>
      </c>
      <c r="M269" s="452">
        <v>44.5</v>
      </c>
      <c r="N269" s="506" t="str">
        <f>K269</f>
        <v>Tennessee</v>
      </c>
      <c r="O269" s="434">
        <v>20</v>
      </c>
      <c r="P269" s="430" t="str">
        <f t="shared" si="85"/>
        <v>San Francisco</v>
      </c>
      <c r="Q269" s="427">
        <v>17</v>
      </c>
      <c r="R269" s="510" t="str">
        <f t="shared" si="86"/>
        <v>Tennessee</v>
      </c>
      <c r="S269" s="510" t="str">
        <f t="shared" si="87"/>
        <v>San Francisco</v>
      </c>
      <c r="T269" s="436" t="str">
        <f>J269</f>
        <v>San Francisco</v>
      </c>
      <c r="U269" s="481" t="str">
        <f t="shared" si="88"/>
        <v>L</v>
      </c>
    </row>
    <row r="270" spans="1:21" s="442" customFormat="1" ht="15.75" customHeight="1" x14ac:dyDescent="0.8">
      <c r="A270" s="427">
        <v>16</v>
      </c>
      <c r="B270" s="70" t="s">
        <v>39</v>
      </c>
      <c r="C270" s="428">
        <v>44555</v>
      </c>
      <c r="D270" s="429">
        <v>0.6875</v>
      </c>
      <c r="E270" s="70" t="s">
        <v>127</v>
      </c>
      <c r="F270" s="176" t="s">
        <v>382</v>
      </c>
      <c r="G270" s="427" t="str">
        <f>VLOOKUP(+F270,$F$347:$G$378,2,FALSE)</f>
        <v>AFCN</v>
      </c>
      <c r="H270" s="176" t="s">
        <v>394</v>
      </c>
      <c r="I270" s="427" t="str">
        <f>VLOOKUP(+H270,$F$347:$G$378,2,FALSE)</f>
        <v>NFCN</v>
      </c>
      <c r="J270" s="431" t="str">
        <f>H270</f>
        <v>Green Bay</v>
      </c>
      <c r="K270" s="565" t="str">
        <f t="shared" si="83"/>
        <v>Cleveland</v>
      </c>
      <c r="L270" s="443">
        <v>7.5</v>
      </c>
      <c r="M270" s="452">
        <v>45</v>
      </c>
      <c r="N270" s="506" t="str">
        <f>J270</f>
        <v>Green Bay</v>
      </c>
      <c r="O270" s="434">
        <v>24</v>
      </c>
      <c r="P270" s="430" t="str">
        <f t="shared" si="85"/>
        <v>Cleveland</v>
      </c>
      <c r="Q270" s="427">
        <v>22</v>
      </c>
      <c r="R270" s="510" t="str">
        <f t="shared" si="86"/>
        <v>Cleveland</v>
      </c>
      <c r="S270" s="510" t="str">
        <f t="shared" si="87"/>
        <v>Green Bay</v>
      </c>
      <c r="T270" s="436" t="str">
        <f>K270</f>
        <v>Cleveland</v>
      </c>
      <c r="U270" s="481" t="str">
        <f t="shared" si="88"/>
        <v>W</v>
      </c>
    </row>
    <row r="271" spans="1:21" s="442" customFormat="1" ht="15.75" customHeight="1" x14ac:dyDescent="0.8">
      <c r="A271" s="427">
        <v>16</v>
      </c>
      <c r="B271" s="70" t="s">
        <v>39</v>
      </c>
      <c r="C271" s="428">
        <v>44555</v>
      </c>
      <c r="D271" s="429">
        <v>0.84375</v>
      </c>
      <c r="E271" s="70" t="s">
        <v>402</v>
      </c>
      <c r="F271" s="176" t="s">
        <v>391</v>
      </c>
      <c r="G271" s="427" t="str">
        <f>VLOOKUP(+F271,$F$347:$G$378,2,FALSE)</f>
        <v>AFCS</v>
      </c>
      <c r="H271" s="176" t="s">
        <v>211</v>
      </c>
      <c r="I271" s="427" t="str">
        <f>VLOOKUP(+H271,$F$347:$G$378,2,FALSE)</f>
        <v>NFCW</v>
      </c>
      <c r="J271" s="431" t="str">
        <f>H271</f>
        <v>Arizona</v>
      </c>
      <c r="K271" s="565" t="str">
        <f t="shared" si="83"/>
        <v>Indianapolis</v>
      </c>
      <c r="L271" s="443">
        <v>1</v>
      </c>
      <c r="M271" s="452">
        <v>49</v>
      </c>
      <c r="N271" s="506" t="str">
        <f>K271</f>
        <v>Indianapolis</v>
      </c>
      <c r="O271" s="434">
        <v>22</v>
      </c>
      <c r="P271" s="430" t="str">
        <f t="shared" si="85"/>
        <v>Arizona</v>
      </c>
      <c r="Q271" s="427">
        <v>16</v>
      </c>
      <c r="R271" s="510" t="str">
        <f t="shared" si="86"/>
        <v>Indianapolis</v>
      </c>
      <c r="S271" s="510" t="str">
        <f t="shared" si="87"/>
        <v>Arizona</v>
      </c>
      <c r="T271" s="436" t="str">
        <f>J271</f>
        <v>Arizona</v>
      </c>
      <c r="U271" s="481" t="str">
        <f t="shared" si="88"/>
        <v>L</v>
      </c>
    </row>
    <row r="272" spans="1:21" s="442" customFormat="1" ht="15.75" customHeight="1" x14ac:dyDescent="0.8">
      <c r="A272" s="427">
        <v>16</v>
      </c>
      <c r="B272" s="70" t="s">
        <v>233</v>
      </c>
      <c r="C272" s="428">
        <v>44556</v>
      </c>
      <c r="D272" s="429">
        <v>0.54166666666666663</v>
      </c>
      <c r="E272" s="70" t="s">
        <v>127</v>
      </c>
      <c r="F272" s="176" t="s">
        <v>384</v>
      </c>
      <c r="G272" s="427" t="str">
        <f>VLOOKUP(+F272,$F$347:$G$378,2,FALSE)</f>
        <v>NFCN</v>
      </c>
      <c r="H272" s="176" t="s">
        <v>376</v>
      </c>
      <c r="I272" s="427" t="str">
        <f>VLOOKUP(+H272,$F$347:$G$378,2,FALSE)</f>
        <v>NFCS</v>
      </c>
      <c r="J272" s="431" t="str">
        <f>H272</f>
        <v>Atlanta</v>
      </c>
      <c r="K272" s="565" t="str">
        <f t="shared" si="83"/>
        <v>Detroit</v>
      </c>
      <c r="L272" s="443">
        <v>6</v>
      </c>
      <c r="M272" s="452">
        <v>43</v>
      </c>
      <c r="N272" s="506" t="str">
        <f>J272</f>
        <v>Atlanta</v>
      </c>
      <c r="O272" s="434">
        <v>20</v>
      </c>
      <c r="P272" s="430" t="str">
        <f t="shared" si="85"/>
        <v>Detroit</v>
      </c>
      <c r="Q272" s="427">
        <v>16</v>
      </c>
      <c r="R272" s="510" t="str">
        <f t="shared" si="86"/>
        <v>Detroit</v>
      </c>
      <c r="S272" s="510" t="str">
        <f t="shared" si="87"/>
        <v>Atlanta</v>
      </c>
      <c r="T272" s="436" t="str">
        <f>K272</f>
        <v>Detroit</v>
      </c>
      <c r="U272" s="481" t="str">
        <f t="shared" si="88"/>
        <v>W</v>
      </c>
    </row>
    <row r="273" spans="1:21" s="442" customFormat="1" ht="15.75" customHeight="1" x14ac:dyDescent="0.8">
      <c r="A273" s="427">
        <v>16</v>
      </c>
      <c r="B273" s="70" t="s">
        <v>233</v>
      </c>
      <c r="C273" s="428">
        <v>44556</v>
      </c>
      <c r="D273" s="429">
        <v>0.54166666666666663</v>
      </c>
      <c r="E273" s="70" t="s">
        <v>345</v>
      </c>
      <c r="F273" s="176" t="s">
        <v>380</v>
      </c>
      <c r="G273" s="427" t="str">
        <f>VLOOKUP(+F273,$F$347:$G$378,2,FALSE)</f>
        <v>AFCN</v>
      </c>
      <c r="H273" s="176" t="s">
        <v>61</v>
      </c>
      <c r="I273" s="427" t="str">
        <f>VLOOKUP(+H273,$F$347:$G$378,2,FALSE)</f>
        <v>AFCN</v>
      </c>
      <c r="J273" s="431" t="str">
        <f>H273</f>
        <v>Cincinnati</v>
      </c>
      <c r="K273" s="565" t="str">
        <f t="shared" si="83"/>
        <v>Baltimore</v>
      </c>
      <c r="L273" s="443">
        <v>2.5</v>
      </c>
      <c r="M273" s="452">
        <v>36.5</v>
      </c>
      <c r="N273" s="506" t="str">
        <f>J273</f>
        <v>Cincinnati</v>
      </c>
      <c r="O273" s="434">
        <v>41</v>
      </c>
      <c r="P273" s="430" t="str">
        <f t="shared" si="85"/>
        <v>Baltimore</v>
      </c>
      <c r="Q273" s="427">
        <v>21</v>
      </c>
      <c r="R273" s="510" t="str">
        <f t="shared" si="86"/>
        <v>Cincinnati</v>
      </c>
      <c r="S273" s="510" t="str">
        <f t="shared" si="87"/>
        <v>Baltimore</v>
      </c>
      <c r="T273" s="436" t="str">
        <f>J273</f>
        <v>Cincinnati</v>
      </c>
      <c r="U273" s="481" t="str">
        <f t="shared" si="88"/>
        <v>W</v>
      </c>
    </row>
    <row r="274" spans="1:21" s="442" customFormat="1" ht="15.75" customHeight="1" x14ac:dyDescent="0.8">
      <c r="A274" s="427">
        <v>16</v>
      </c>
      <c r="B274" s="70" t="s">
        <v>233</v>
      </c>
      <c r="C274" s="428">
        <v>44556</v>
      </c>
      <c r="D274" s="429">
        <v>0.54166666666666663</v>
      </c>
      <c r="E274" s="70" t="s">
        <v>127</v>
      </c>
      <c r="F274" s="176" t="s">
        <v>392</v>
      </c>
      <c r="G274" s="427" t="str">
        <f>VLOOKUP(+F274,$F$347:$G$378,2,FALSE)</f>
        <v>NFCW</v>
      </c>
      <c r="H274" s="176" t="s">
        <v>76</v>
      </c>
      <c r="I274" s="427" t="str">
        <f>VLOOKUP(+H274,$F$347:$G$378,2,FALSE)</f>
        <v>NFCN</v>
      </c>
      <c r="J274" s="431" t="str">
        <f>F274</f>
        <v>LA Rams</v>
      </c>
      <c r="K274" s="565" t="str">
        <f t="shared" si="83"/>
        <v>Minnesota</v>
      </c>
      <c r="L274" s="443">
        <v>2.5</v>
      </c>
      <c r="M274" s="452">
        <v>49.5</v>
      </c>
      <c r="N274" s="506" t="str">
        <f>J274</f>
        <v>LA Rams</v>
      </c>
      <c r="O274" s="434">
        <v>30</v>
      </c>
      <c r="P274" s="430" t="str">
        <f t="shared" si="85"/>
        <v>Minnesota</v>
      </c>
      <c r="Q274" s="427">
        <v>23</v>
      </c>
      <c r="R274" s="510" t="str">
        <f t="shared" si="86"/>
        <v>LA Rams</v>
      </c>
      <c r="S274" s="510" t="str">
        <f t="shared" si="87"/>
        <v>Minnesota</v>
      </c>
      <c r="T274" s="436" t="str">
        <f>J274</f>
        <v>LA Rams</v>
      </c>
      <c r="U274" s="481" t="str">
        <f t="shared" si="88"/>
        <v>W</v>
      </c>
    </row>
    <row r="275" spans="1:21" s="442" customFormat="1" ht="15.75" customHeight="1" x14ac:dyDescent="0.8">
      <c r="A275" s="427">
        <v>16</v>
      </c>
      <c r="B275" s="70" t="s">
        <v>233</v>
      </c>
      <c r="C275" s="428">
        <v>44556</v>
      </c>
      <c r="D275" s="429">
        <v>0.54166666666666663</v>
      </c>
      <c r="E275" s="70" t="s">
        <v>345</v>
      </c>
      <c r="F275" s="176" t="s">
        <v>74</v>
      </c>
      <c r="G275" s="427" t="str">
        <f>VLOOKUP(+F275,$F$347:$G$378,2,FALSE)</f>
        <v>AFCE</v>
      </c>
      <c r="H275" s="176" t="s">
        <v>373</v>
      </c>
      <c r="I275" s="427" t="str">
        <f>VLOOKUP(+H275,$F$347:$G$378,2,FALSE)</f>
        <v>AFCE</v>
      </c>
      <c r="J275" s="431" t="str">
        <f>H275</f>
        <v>New England</v>
      </c>
      <c r="K275" s="565" t="str">
        <f t="shared" si="83"/>
        <v>Buffalo</v>
      </c>
      <c r="L275" s="443">
        <v>2.5</v>
      </c>
      <c r="M275" s="452">
        <v>43.5</v>
      </c>
      <c r="N275" s="506" t="str">
        <f>K275</f>
        <v>Buffalo</v>
      </c>
      <c r="O275" s="434">
        <v>33</v>
      </c>
      <c r="P275" s="430" t="str">
        <f t="shared" si="85"/>
        <v>New England</v>
      </c>
      <c r="Q275" s="427">
        <v>21</v>
      </c>
      <c r="R275" s="510" t="str">
        <f t="shared" si="86"/>
        <v>Buffalo</v>
      </c>
      <c r="S275" s="510" t="str">
        <f t="shared" si="87"/>
        <v>New England</v>
      </c>
      <c r="T275" s="436" t="str">
        <f>K275</f>
        <v>Buffalo</v>
      </c>
      <c r="U275" s="481" t="str">
        <f t="shared" si="88"/>
        <v>W</v>
      </c>
    </row>
    <row r="276" spans="1:21" s="442" customFormat="1" ht="15.75" customHeight="1" x14ac:dyDescent="0.8">
      <c r="A276" s="427">
        <v>16</v>
      </c>
      <c r="B276" s="70" t="s">
        <v>233</v>
      </c>
      <c r="C276" s="428">
        <v>44556</v>
      </c>
      <c r="D276" s="429">
        <v>0.54166666666666663</v>
      </c>
      <c r="E276" s="70" t="s">
        <v>345</v>
      </c>
      <c r="F276" s="176" t="s">
        <v>385</v>
      </c>
      <c r="G276" s="427" t="str">
        <f>VLOOKUP(+F276,$F$347:$G$378,2,FALSE)</f>
        <v>AFCS</v>
      </c>
      <c r="H276" s="176" t="s">
        <v>375</v>
      </c>
      <c r="I276" s="427" t="str">
        <f>VLOOKUP(+H276,$F$347:$G$378,2,FALSE)</f>
        <v>AFCE</v>
      </c>
      <c r="J276" s="431" t="str">
        <f>H276</f>
        <v>NY Jets</v>
      </c>
      <c r="K276" s="565" t="str">
        <f t="shared" si="83"/>
        <v>Jacksonville</v>
      </c>
      <c r="L276" s="443">
        <v>0</v>
      </c>
      <c r="M276" s="452">
        <v>41</v>
      </c>
      <c r="N276" s="506" t="str">
        <f>J276</f>
        <v>NY Jets</v>
      </c>
      <c r="O276" s="434">
        <v>26</v>
      </c>
      <c r="P276" s="430" t="str">
        <f t="shared" si="85"/>
        <v>Jacksonville</v>
      </c>
      <c r="Q276" s="427">
        <v>21</v>
      </c>
      <c r="R276" s="510" t="str">
        <f t="shared" si="86"/>
        <v>NY Jets</v>
      </c>
      <c r="S276" s="510" t="str">
        <f t="shared" si="87"/>
        <v>Jacksonville</v>
      </c>
      <c r="T276" s="436" t="str">
        <f>J276</f>
        <v>NY Jets</v>
      </c>
      <c r="U276" s="481" t="str">
        <f t="shared" si="88"/>
        <v>W</v>
      </c>
    </row>
    <row r="277" spans="1:21" s="442" customFormat="1" ht="15.75" customHeight="1" x14ac:dyDescent="0.8">
      <c r="A277" s="427">
        <v>16</v>
      </c>
      <c r="B277" s="70" t="s">
        <v>233</v>
      </c>
      <c r="C277" s="428">
        <v>44556</v>
      </c>
      <c r="D277" s="429">
        <v>0.54166666666666663</v>
      </c>
      <c r="E277" s="70" t="s">
        <v>127</v>
      </c>
      <c r="F277" s="176" t="s">
        <v>397</v>
      </c>
      <c r="G277" s="427" t="str">
        <f>VLOOKUP(+F277,$F$347:$G$378,2,FALSE)</f>
        <v>NFCE</v>
      </c>
      <c r="H277" s="176" t="s">
        <v>389</v>
      </c>
      <c r="I277" s="427" t="str">
        <f>VLOOKUP(+H277,$F$347:$G$378,2,FALSE)</f>
        <v>NFCE</v>
      </c>
      <c r="J277" s="431" t="str">
        <f>H277</f>
        <v>Philadelphia</v>
      </c>
      <c r="K277" s="565" t="str">
        <f t="shared" si="83"/>
        <v>NY Giants</v>
      </c>
      <c r="L277" s="443">
        <v>3.5</v>
      </c>
      <c r="M277" s="452">
        <v>47.5</v>
      </c>
      <c r="N277" s="506" t="str">
        <f>J277</f>
        <v>Philadelphia</v>
      </c>
      <c r="O277" s="434">
        <v>34</v>
      </c>
      <c r="P277" s="430" t="str">
        <f t="shared" si="85"/>
        <v>NY Giants</v>
      </c>
      <c r="Q277" s="427">
        <v>10</v>
      </c>
      <c r="R277" s="510" t="str">
        <f t="shared" si="86"/>
        <v>Philadelphia</v>
      </c>
      <c r="S277" s="510" t="str">
        <f t="shared" si="87"/>
        <v>NY Giants</v>
      </c>
      <c r="T277" s="436" t="str">
        <f>J277</f>
        <v>Philadelphia</v>
      </c>
      <c r="U277" s="481" t="str">
        <f t="shared" si="88"/>
        <v>W</v>
      </c>
    </row>
    <row r="278" spans="1:21" s="442" customFormat="1" ht="15.75" customHeight="1" x14ac:dyDescent="0.8">
      <c r="A278" s="427">
        <v>16</v>
      </c>
      <c r="B278" s="70" t="s">
        <v>233</v>
      </c>
      <c r="C278" s="428">
        <v>44556</v>
      </c>
      <c r="D278" s="429">
        <v>0.54166666666666663</v>
      </c>
      <c r="E278" s="70" t="s">
        <v>127</v>
      </c>
      <c r="F278" s="176" t="s">
        <v>387</v>
      </c>
      <c r="G278" s="427" t="str">
        <f>VLOOKUP(+F278,$F$347:$G$378,2,FALSE)</f>
        <v>NFCS</v>
      </c>
      <c r="H278" s="176" t="s">
        <v>395</v>
      </c>
      <c r="I278" s="427" t="str">
        <f>VLOOKUP(+H278,$F$347:$G$378,2,FALSE)</f>
        <v>NFCS</v>
      </c>
      <c r="J278" s="431" t="str">
        <f>F278</f>
        <v>Tampa Bay</v>
      </c>
      <c r="K278" s="565" t="str">
        <f t="shared" si="83"/>
        <v>Carolina</v>
      </c>
      <c r="L278" s="443">
        <v>10</v>
      </c>
      <c r="M278" s="452">
        <v>44</v>
      </c>
      <c r="N278" s="506" t="str">
        <f>J278</f>
        <v>Tampa Bay</v>
      </c>
      <c r="O278" s="434">
        <v>32</v>
      </c>
      <c r="P278" s="430" t="str">
        <f t="shared" si="85"/>
        <v>Carolina</v>
      </c>
      <c r="Q278" s="427">
        <v>6</v>
      </c>
      <c r="R278" s="510" t="str">
        <f t="shared" si="86"/>
        <v>Tampa Bay</v>
      </c>
      <c r="S278" s="510" t="str">
        <f t="shared" si="87"/>
        <v>Carolina</v>
      </c>
      <c r="T278" s="436" t="str">
        <f>K278</f>
        <v>Carolina</v>
      </c>
      <c r="U278" s="481" t="str">
        <f t="shared" si="88"/>
        <v>L</v>
      </c>
    </row>
    <row r="279" spans="1:21" s="442" customFormat="1" ht="15.75" customHeight="1" x14ac:dyDescent="0.8">
      <c r="A279" s="427">
        <v>16</v>
      </c>
      <c r="B279" s="70" t="s">
        <v>233</v>
      </c>
      <c r="C279" s="428">
        <v>44556</v>
      </c>
      <c r="D279" s="429">
        <v>0.54166666666666663</v>
      </c>
      <c r="E279" s="70" t="s">
        <v>345</v>
      </c>
      <c r="F279" s="176" t="s">
        <v>400</v>
      </c>
      <c r="G279" s="427" t="str">
        <f>VLOOKUP(+F279,$F$347:$G$378,2,FALSE)</f>
        <v>AFCW</v>
      </c>
      <c r="H279" s="176" t="s">
        <v>186</v>
      </c>
      <c r="I279" s="427" t="str">
        <f>VLOOKUP(+H279,$F$347:$G$378,2,FALSE)</f>
        <v>AFCS</v>
      </c>
      <c r="J279" s="431" t="str">
        <f>F279</f>
        <v>LA Chargers</v>
      </c>
      <c r="K279" s="565" t="str">
        <f t="shared" si="83"/>
        <v>Houston</v>
      </c>
      <c r="L279" s="443">
        <v>10</v>
      </c>
      <c r="M279" s="452">
        <v>46</v>
      </c>
      <c r="N279" s="506" t="str">
        <f>K279</f>
        <v>Houston</v>
      </c>
      <c r="O279" s="434">
        <v>41</v>
      </c>
      <c r="P279" s="430" t="str">
        <f t="shared" si="85"/>
        <v>LA Chargers</v>
      </c>
      <c r="Q279" s="427">
        <v>29</v>
      </c>
      <c r="R279" s="510" t="str">
        <f t="shared" si="86"/>
        <v>Houston</v>
      </c>
      <c r="S279" s="510" t="str">
        <f t="shared" si="87"/>
        <v>LA Chargers</v>
      </c>
      <c r="T279" s="436" t="str">
        <f>K279</f>
        <v>Houston</v>
      </c>
      <c r="U279" s="481" t="str">
        <f t="shared" si="88"/>
        <v>W</v>
      </c>
    </row>
    <row r="280" spans="1:21" s="442" customFormat="1" ht="15.75" customHeight="1" x14ac:dyDescent="0.8">
      <c r="A280" s="427">
        <v>16</v>
      </c>
      <c r="B280" s="70" t="s">
        <v>233</v>
      </c>
      <c r="C280" s="428">
        <v>44556</v>
      </c>
      <c r="D280" s="429">
        <v>0.66666666666666663</v>
      </c>
      <c r="E280" s="70" t="s">
        <v>127</v>
      </c>
      <c r="F280" s="176" t="s">
        <v>378</v>
      </c>
      <c r="G280" s="427" t="str">
        <f>VLOOKUP(+F280,$F$347:$G$378,2,FALSE)</f>
        <v>NFCN</v>
      </c>
      <c r="H280" s="176" t="s">
        <v>393</v>
      </c>
      <c r="I280" s="427" t="str">
        <f>VLOOKUP(+H280,$F$347:$G$378,2,FALSE)</f>
        <v>NFCW</v>
      </c>
      <c r="J280" s="431" t="str">
        <f t="shared" ref="J280:J286" si="89">H280</f>
        <v>Seattle</v>
      </c>
      <c r="K280" s="565" t="str">
        <f t="shared" si="83"/>
        <v>Chicago</v>
      </c>
      <c r="L280" s="443">
        <v>6.5</v>
      </c>
      <c r="M280" s="452">
        <v>43</v>
      </c>
      <c r="N280" s="506" t="str">
        <f>K280</f>
        <v>Chicago</v>
      </c>
      <c r="O280" s="434">
        <v>25</v>
      </c>
      <c r="P280" s="430" t="str">
        <f t="shared" si="85"/>
        <v>Seattle</v>
      </c>
      <c r="Q280" s="427">
        <v>24</v>
      </c>
      <c r="R280" s="510" t="str">
        <f t="shared" si="86"/>
        <v>Chicago</v>
      </c>
      <c r="S280" s="510" t="str">
        <f t="shared" si="87"/>
        <v>Seattle</v>
      </c>
      <c r="T280" s="436" t="str">
        <f>K280</f>
        <v>Chicago</v>
      </c>
      <c r="U280" s="481" t="str">
        <f t="shared" si="88"/>
        <v>W</v>
      </c>
    </row>
    <row r="281" spans="1:21" s="442" customFormat="1" ht="15.75" customHeight="1" x14ac:dyDescent="0.8">
      <c r="A281" s="427">
        <v>16</v>
      </c>
      <c r="B281" s="70" t="s">
        <v>233</v>
      </c>
      <c r="C281" s="428">
        <v>44556</v>
      </c>
      <c r="D281" s="429">
        <v>0.67708333333333337</v>
      </c>
      <c r="E281" s="70" t="s">
        <v>345</v>
      </c>
      <c r="F281" s="176" t="s">
        <v>138</v>
      </c>
      <c r="G281" s="427" t="str">
        <f>VLOOKUP(+F281,$F$347:$G$378,2,FALSE)</f>
        <v>AFCN</v>
      </c>
      <c r="H281" s="176" t="s">
        <v>371</v>
      </c>
      <c r="I281" s="427" t="str">
        <f>VLOOKUP(+H281,$F$347:$G$378,2,FALSE)</f>
        <v>AFCW</v>
      </c>
      <c r="J281" s="431" t="str">
        <f t="shared" si="89"/>
        <v>Kansas City</v>
      </c>
      <c r="K281" s="565" t="str">
        <f t="shared" si="83"/>
        <v>Pittsburgh</v>
      </c>
      <c r="L281" s="443">
        <v>7.5</v>
      </c>
      <c r="M281" s="452">
        <v>44</v>
      </c>
      <c r="N281" s="506" t="str">
        <f>J281</f>
        <v>Kansas City</v>
      </c>
      <c r="O281" s="434">
        <v>36</v>
      </c>
      <c r="P281" s="430" t="str">
        <f t="shared" si="85"/>
        <v>Pittsburgh</v>
      </c>
      <c r="Q281" s="427">
        <v>10</v>
      </c>
      <c r="R281" s="510" t="str">
        <f t="shared" si="86"/>
        <v>Kansas City</v>
      </c>
      <c r="S281" s="510" t="str">
        <f t="shared" si="87"/>
        <v>Pittsburgh</v>
      </c>
      <c r="T281" s="436" t="str">
        <f>J281</f>
        <v>Kansas City</v>
      </c>
      <c r="U281" s="481" t="str">
        <f t="shared" si="88"/>
        <v>W</v>
      </c>
    </row>
    <row r="282" spans="1:21" s="442" customFormat="1" ht="15.75" customHeight="1" x14ac:dyDescent="0.8">
      <c r="A282" s="427">
        <v>16</v>
      </c>
      <c r="B282" s="70" t="s">
        <v>233</v>
      </c>
      <c r="C282" s="428">
        <v>44556</v>
      </c>
      <c r="D282" s="429">
        <v>0.67708333333333337</v>
      </c>
      <c r="E282" s="70" t="s">
        <v>345</v>
      </c>
      <c r="F282" s="176" t="s">
        <v>401</v>
      </c>
      <c r="G282" s="427" t="str">
        <f>VLOOKUP(+F282,$F$347:$G$378,2,FALSE)</f>
        <v>AFCW</v>
      </c>
      <c r="H282" s="176" t="s">
        <v>336</v>
      </c>
      <c r="I282" s="427" t="str">
        <f>VLOOKUP(+H282,$F$347:$G$378,2,FALSE)</f>
        <v>AFCW</v>
      </c>
      <c r="J282" s="431" t="str">
        <f t="shared" si="89"/>
        <v>Las Vegas</v>
      </c>
      <c r="K282" s="565" t="str">
        <f t="shared" si="83"/>
        <v>Denver</v>
      </c>
      <c r="L282" s="443">
        <v>1</v>
      </c>
      <c r="M282" s="452">
        <v>41.5</v>
      </c>
      <c r="N282" s="506" t="str">
        <f>J282</f>
        <v>Las Vegas</v>
      </c>
      <c r="O282" s="434">
        <v>17</v>
      </c>
      <c r="P282" s="430" t="str">
        <f t="shared" si="85"/>
        <v>Denver</v>
      </c>
      <c r="Q282" s="427">
        <v>13</v>
      </c>
      <c r="R282" s="510" t="str">
        <f t="shared" si="86"/>
        <v>Las Vegas</v>
      </c>
      <c r="S282" s="510" t="str">
        <f t="shared" si="87"/>
        <v>Denver</v>
      </c>
      <c r="T282" s="436" t="str">
        <f>J282</f>
        <v>Las Vegas</v>
      </c>
      <c r="U282" s="481" t="str">
        <f t="shared" si="88"/>
        <v>W</v>
      </c>
    </row>
    <row r="283" spans="1:21" s="442" customFormat="1" ht="15.75" customHeight="1" x14ac:dyDescent="0.8">
      <c r="A283" s="427">
        <v>16</v>
      </c>
      <c r="B283" s="70" t="s">
        <v>233</v>
      </c>
      <c r="C283" s="428">
        <v>44556</v>
      </c>
      <c r="D283" s="429">
        <v>0.84375</v>
      </c>
      <c r="E283" s="70" t="s">
        <v>191</v>
      </c>
      <c r="F283" s="176" t="s">
        <v>98</v>
      </c>
      <c r="G283" s="427" t="str">
        <f>VLOOKUP(+F283,$F$347:$G$378,2,FALSE)</f>
        <v>NFCE</v>
      </c>
      <c r="H283" s="176" t="s">
        <v>398</v>
      </c>
      <c r="I283" s="427" t="str">
        <f>VLOOKUP(+H283,$F$347:$G$378,2,FALSE)</f>
        <v>NFCE</v>
      </c>
      <c r="J283" s="431" t="str">
        <f t="shared" si="89"/>
        <v>Dallas</v>
      </c>
      <c r="K283" s="565" t="str">
        <f t="shared" si="83"/>
        <v>Washington</v>
      </c>
      <c r="L283" s="443">
        <v>10.5</v>
      </c>
      <c r="M283" s="452">
        <v>47.5</v>
      </c>
      <c r="N283" s="506" t="str">
        <f>J283</f>
        <v>Dallas</v>
      </c>
      <c r="O283" s="434">
        <v>56</v>
      </c>
      <c r="P283" s="430" t="str">
        <f t="shared" si="85"/>
        <v>Washington</v>
      </c>
      <c r="Q283" s="427">
        <v>14</v>
      </c>
      <c r="R283" s="510" t="str">
        <f t="shared" si="86"/>
        <v>Dallas</v>
      </c>
      <c r="S283" s="510" t="str">
        <f t="shared" si="87"/>
        <v>Washington</v>
      </c>
      <c r="T283" s="436" t="str">
        <f>J283</f>
        <v>Dallas</v>
      </c>
      <c r="U283" s="481" t="str">
        <f t="shared" si="88"/>
        <v>W</v>
      </c>
    </row>
    <row r="284" spans="1:21" s="442" customFormat="1" ht="15.75" customHeight="1" x14ac:dyDescent="0.8">
      <c r="A284" s="427">
        <v>16</v>
      </c>
      <c r="B284" s="70" t="s">
        <v>238</v>
      </c>
      <c r="C284" s="428">
        <v>44557</v>
      </c>
      <c r="D284" s="429">
        <v>0.84375</v>
      </c>
      <c r="E284" s="70" t="s">
        <v>40</v>
      </c>
      <c r="F284" s="176" t="s">
        <v>388</v>
      </c>
      <c r="G284" s="427" t="str">
        <f>VLOOKUP(+F284,$F$347:$G$378,2,FALSE)</f>
        <v>AFCE</v>
      </c>
      <c r="H284" s="176" t="s">
        <v>399</v>
      </c>
      <c r="I284" s="427" t="str">
        <f>VLOOKUP(+H284,$F$347:$G$378,2,FALSE)</f>
        <v>NFCS</v>
      </c>
      <c r="J284" s="431" t="str">
        <f t="shared" si="89"/>
        <v>New Orleans</v>
      </c>
      <c r="K284" s="565" t="str">
        <f t="shared" si="83"/>
        <v>Miami</v>
      </c>
      <c r="L284" s="443">
        <v>3</v>
      </c>
      <c r="M284" s="452">
        <v>39</v>
      </c>
      <c r="N284" s="506" t="str">
        <f>K284</f>
        <v>Miami</v>
      </c>
      <c r="O284" s="434">
        <v>20</v>
      </c>
      <c r="P284" s="430" t="str">
        <f t="shared" si="85"/>
        <v>New Orleans</v>
      </c>
      <c r="Q284" s="427">
        <v>3</v>
      </c>
      <c r="R284" s="510" t="str">
        <f t="shared" si="86"/>
        <v>Miami</v>
      </c>
      <c r="S284" s="510" t="str">
        <f t="shared" si="87"/>
        <v>New Orleans</v>
      </c>
      <c r="T284" s="436" t="str">
        <f>K284</f>
        <v>Miami</v>
      </c>
      <c r="U284" s="481" t="str">
        <f t="shared" si="88"/>
        <v>W</v>
      </c>
    </row>
    <row r="285" spans="1:21" s="442" customFormat="1" ht="15.75" customHeight="1" x14ac:dyDescent="0.8">
      <c r="A285" s="427">
        <v>17</v>
      </c>
      <c r="B285" s="70" t="s">
        <v>39</v>
      </c>
      <c r="C285" s="428">
        <v>44563</v>
      </c>
      <c r="D285" s="429">
        <f t="shared" ref="D285:D295" si="90">13/24</f>
        <v>0.54166666666666663</v>
      </c>
      <c r="E285" s="70" t="s">
        <v>127</v>
      </c>
      <c r="F285" s="176" t="s">
        <v>376</v>
      </c>
      <c r="G285" s="427" t="str">
        <f>VLOOKUP(+F285,$F$347:$G$378,2,FALSE)</f>
        <v>NFCS</v>
      </c>
      <c r="H285" s="176" t="s">
        <v>74</v>
      </c>
      <c r="I285" s="427" t="str">
        <f>VLOOKUP(+H285,$F$347:$G$378,2,FALSE)</f>
        <v>AFCE</v>
      </c>
      <c r="J285" s="431" t="str">
        <f t="shared" si="89"/>
        <v>Buffalo</v>
      </c>
      <c r="K285" s="565" t="str">
        <f t="shared" ref="K285:K316" si="91">IF(+J285=H285,F285,H285)</f>
        <v>Atlanta</v>
      </c>
      <c r="L285" s="443">
        <v>14</v>
      </c>
      <c r="M285" s="452">
        <v>46</v>
      </c>
      <c r="N285" s="506" t="str">
        <f>J285</f>
        <v>Buffalo</v>
      </c>
      <c r="O285" s="434">
        <v>29</v>
      </c>
      <c r="P285" s="430" t="str">
        <f t="shared" ref="P285:P316" si="92">IF(N285=F285,H285,F285)</f>
        <v>Atlanta</v>
      </c>
      <c r="Q285" s="427">
        <v>15</v>
      </c>
      <c r="R285" s="510" t="str">
        <f t="shared" ref="R285:R316" si="93">IF(+N285=K285,+N285,IF(+O285-Q285&lt;L285,+K285,+J285))</f>
        <v>Buffalo</v>
      </c>
      <c r="S285" s="510" t="str">
        <f t="shared" ref="S285:S316" si="94">IF(+R285=J285,+K285,+J285)</f>
        <v>Atlanta</v>
      </c>
      <c r="T285" s="436"/>
      <c r="U285" s="481" t="str">
        <f t="shared" ref="U285:U316" si="95">IF($N285=$J285,IF($O285-$Q285=$L285,"T",IF($R285=T285,"W","L")),IF($R285=T285,"W","L"))</f>
        <v>T</v>
      </c>
    </row>
    <row r="286" spans="1:21" s="442" customFormat="1" ht="15.75" customHeight="1" x14ac:dyDescent="0.8">
      <c r="A286" s="427">
        <v>17</v>
      </c>
      <c r="B286" s="70" t="s">
        <v>39</v>
      </c>
      <c r="C286" s="428">
        <v>44563</v>
      </c>
      <c r="D286" s="429">
        <f t="shared" si="90"/>
        <v>0.54166666666666663</v>
      </c>
      <c r="E286" s="70" t="s">
        <v>345</v>
      </c>
      <c r="F286" s="176" t="s">
        <v>397</v>
      </c>
      <c r="G286" s="427" t="str">
        <f>VLOOKUP(+F286,$F$347:$G$378,2,FALSE)</f>
        <v>NFCE</v>
      </c>
      <c r="H286" s="176" t="s">
        <v>378</v>
      </c>
      <c r="I286" s="427" t="str">
        <f>VLOOKUP(+H286,$F$347:$G$378,2,FALSE)</f>
        <v>NFCN</v>
      </c>
      <c r="J286" s="431" t="str">
        <f t="shared" si="89"/>
        <v>Chicago</v>
      </c>
      <c r="K286" s="565" t="str">
        <f t="shared" si="91"/>
        <v>NY Giants</v>
      </c>
      <c r="L286" s="443">
        <v>6.5</v>
      </c>
      <c r="M286" s="452">
        <v>36.5</v>
      </c>
      <c r="N286" s="506" t="str">
        <f>J286</f>
        <v>Chicago</v>
      </c>
      <c r="O286" s="434">
        <v>29</v>
      </c>
      <c r="P286" s="430" t="str">
        <f t="shared" si="92"/>
        <v>NY Giants</v>
      </c>
      <c r="Q286" s="427">
        <v>3</v>
      </c>
      <c r="R286" s="510" t="str">
        <f t="shared" si="93"/>
        <v>Chicago</v>
      </c>
      <c r="S286" s="510" t="str">
        <f t="shared" si="94"/>
        <v>NY Giants</v>
      </c>
      <c r="T286" s="436"/>
      <c r="U286" s="481" t="str">
        <f t="shared" si="95"/>
        <v>L</v>
      </c>
    </row>
    <row r="287" spans="1:21" s="442" customFormat="1" ht="15.75" customHeight="1" x14ac:dyDescent="0.8">
      <c r="A287" s="427">
        <v>17</v>
      </c>
      <c r="B287" s="70" t="s">
        <v>39</v>
      </c>
      <c r="C287" s="428">
        <v>44563</v>
      </c>
      <c r="D287" s="429">
        <f t="shared" si="90"/>
        <v>0.54166666666666663</v>
      </c>
      <c r="E287" s="70" t="s">
        <v>345</v>
      </c>
      <c r="F287" s="176" t="s">
        <v>371</v>
      </c>
      <c r="G287" s="427" t="str">
        <f>VLOOKUP(+F287,$F$347:$G$378,2,FALSE)</f>
        <v>AFCW</v>
      </c>
      <c r="H287" s="176" t="s">
        <v>61</v>
      </c>
      <c r="I287" s="427" t="str">
        <f>VLOOKUP(+H287,$F$347:$G$378,2,FALSE)</f>
        <v>AFCN</v>
      </c>
      <c r="J287" s="431" t="str">
        <f>F287</f>
        <v>Kansas City</v>
      </c>
      <c r="K287" s="565" t="str">
        <f t="shared" si="91"/>
        <v>Cincinnati</v>
      </c>
      <c r="L287" s="443">
        <v>3.5</v>
      </c>
      <c r="M287" s="452">
        <v>31</v>
      </c>
      <c r="N287" s="506" t="str">
        <f>K287</f>
        <v>Cincinnati</v>
      </c>
      <c r="O287" s="434">
        <v>34</v>
      </c>
      <c r="P287" s="430" t="str">
        <f t="shared" si="92"/>
        <v>Kansas City</v>
      </c>
      <c r="Q287" s="427">
        <v>31</v>
      </c>
      <c r="R287" s="510" t="str">
        <f t="shared" si="93"/>
        <v>Cincinnati</v>
      </c>
      <c r="S287" s="510" t="str">
        <f t="shared" si="94"/>
        <v>Kansas City</v>
      </c>
      <c r="T287" s="436"/>
      <c r="U287" s="481" t="str">
        <f t="shared" si="95"/>
        <v>L</v>
      </c>
    </row>
    <row r="288" spans="1:21" s="442" customFormat="1" ht="15.75" customHeight="1" x14ac:dyDescent="0.8">
      <c r="A288" s="427">
        <v>17</v>
      </c>
      <c r="B288" s="70" t="s">
        <v>39</v>
      </c>
      <c r="C288" s="428">
        <v>44563</v>
      </c>
      <c r="D288" s="429">
        <f t="shared" si="90"/>
        <v>0.54166666666666663</v>
      </c>
      <c r="E288" s="70" t="s">
        <v>127</v>
      </c>
      <c r="F288" s="176" t="s">
        <v>211</v>
      </c>
      <c r="G288" s="427" t="str">
        <f>VLOOKUP(+F288,$F$347:$G$378,2,FALSE)</f>
        <v>NFCW</v>
      </c>
      <c r="H288" s="176" t="s">
        <v>398</v>
      </c>
      <c r="I288" s="427" t="str">
        <f>VLOOKUP(+H288,$F$347:$G$378,2,FALSE)</f>
        <v>NFCE</v>
      </c>
      <c r="J288" s="431" t="str">
        <f>H288</f>
        <v>Dallas</v>
      </c>
      <c r="K288" s="565" t="str">
        <f t="shared" si="91"/>
        <v>Arizona</v>
      </c>
      <c r="L288" s="443">
        <v>6.5</v>
      </c>
      <c r="M288" s="452">
        <v>52.5</v>
      </c>
      <c r="N288" s="506" t="str">
        <f>K288</f>
        <v>Arizona</v>
      </c>
      <c r="O288" s="434">
        <v>25</v>
      </c>
      <c r="P288" s="430" t="str">
        <f t="shared" si="92"/>
        <v>Dallas</v>
      </c>
      <c r="Q288" s="427">
        <v>22</v>
      </c>
      <c r="R288" s="510" t="str">
        <f t="shared" si="93"/>
        <v>Arizona</v>
      </c>
      <c r="S288" s="510" t="str">
        <f t="shared" si="94"/>
        <v>Dallas</v>
      </c>
      <c r="T288" s="436"/>
      <c r="U288" s="481" t="str">
        <f t="shared" si="95"/>
        <v>L</v>
      </c>
    </row>
    <row r="289" spans="1:21" s="442" customFormat="1" ht="15.75" customHeight="1" x14ac:dyDescent="0.8">
      <c r="A289" s="427">
        <v>17</v>
      </c>
      <c r="B289" s="70" t="s">
        <v>39</v>
      </c>
      <c r="C289" s="428">
        <v>44563</v>
      </c>
      <c r="D289" s="429">
        <f t="shared" si="90"/>
        <v>0.54166666666666663</v>
      </c>
      <c r="E289" s="70" t="s">
        <v>345</v>
      </c>
      <c r="F289" s="176" t="s">
        <v>388</v>
      </c>
      <c r="G289" s="427" t="str">
        <f>VLOOKUP(+F289,$F$347:$G$378,2,FALSE)</f>
        <v>AFCE</v>
      </c>
      <c r="H289" s="176" t="s">
        <v>239</v>
      </c>
      <c r="I289" s="427" t="str">
        <f>VLOOKUP(+H289,$F$347:$G$378,2,FALSE)</f>
        <v>AFCS</v>
      </c>
      <c r="J289" s="431" t="str">
        <f>H289</f>
        <v>Tennessee</v>
      </c>
      <c r="K289" s="565" t="str">
        <f t="shared" si="91"/>
        <v>Miami</v>
      </c>
      <c r="L289" s="443">
        <v>3</v>
      </c>
      <c r="M289" s="452">
        <v>41</v>
      </c>
      <c r="N289" s="506" t="str">
        <f>J289</f>
        <v>Tennessee</v>
      </c>
      <c r="O289" s="434">
        <v>34</v>
      </c>
      <c r="P289" s="430" t="str">
        <f t="shared" si="92"/>
        <v>Miami</v>
      </c>
      <c r="Q289" s="427">
        <v>3</v>
      </c>
      <c r="R289" s="510" t="str">
        <f t="shared" si="93"/>
        <v>Tennessee</v>
      </c>
      <c r="S289" s="510" t="str">
        <f t="shared" si="94"/>
        <v>Miami</v>
      </c>
      <c r="T289" s="436"/>
      <c r="U289" s="481" t="str">
        <f t="shared" si="95"/>
        <v>L</v>
      </c>
    </row>
    <row r="290" spans="1:21" s="442" customFormat="1" ht="15.75" customHeight="1" x14ac:dyDescent="0.8">
      <c r="A290" s="427">
        <v>17</v>
      </c>
      <c r="B290" s="70" t="s">
        <v>39</v>
      </c>
      <c r="C290" s="428">
        <v>44563</v>
      </c>
      <c r="D290" s="429">
        <f t="shared" si="90"/>
        <v>0.54166666666666663</v>
      </c>
      <c r="E290" s="70" t="s">
        <v>345</v>
      </c>
      <c r="F290" s="176" t="s">
        <v>336</v>
      </c>
      <c r="G290" s="427" t="str">
        <f>VLOOKUP(+F290,$F$347:$G$378,2,FALSE)</f>
        <v>AFCW</v>
      </c>
      <c r="H290" s="176" t="s">
        <v>391</v>
      </c>
      <c r="I290" s="427" t="str">
        <f>VLOOKUP(+H290,$F$347:$G$378,2,FALSE)</f>
        <v>AFCS</v>
      </c>
      <c r="J290" s="431" t="str">
        <f>H290</f>
        <v>Indianapolis</v>
      </c>
      <c r="K290" s="565" t="str">
        <f t="shared" si="91"/>
        <v>Las Vegas</v>
      </c>
      <c r="L290" s="443">
        <v>8.5</v>
      </c>
      <c r="M290" s="452">
        <v>46.5</v>
      </c>
      <c r="N290" s="506" t="str">
        <f>K290</f>
        <v>Las Vegas</v>
      </c>
      <c r="O290" s="434">
        <v>23</v>
      </c>
      <c r="P290" s="430" t="str">
        <f t="shared" si="92"/>
        <v>Indianapolis</v>
      </c>
      <c r="Q290" s="427">
        <v>20</v>
      </c>
      <c r="R290" s="510" t="str">
        <f t="shared" si="93"/>
        <v>Las Vegas</v>
      </c>
      <c r="S290" s="510" t="str">
        <f t="shared" si="94"/>
        <v>Indianapolis</v>
      </c>
      <c r="T290" s="436"/>
      <c r="U290" s="481" t="str">
        <f t="shared" si="95"/>
        <v>L</v>
      </c>
    </row>
    <row r="291" spans="1:21" s="442" customFormat="1" ht="15.75" customHeight="1" x14ac:dyDescent="0.8">
      <c r="A291" s="427">
        <v>17</v>
      </c>
      <c r="B291" s="70" t="s">
        <v>39</v>
      </c>
      <c r="C291" s="428">
        <v>44563</v>
      </c>
      <c r="D291" s="429">
        <f t="shared" si="90"/>
        <v>0.54166666666666663</v>
      </c>
      <c r="E291" s="70" t="s">
        <v>345</v>
      </c>
      <c r="F291" s="176" t="s">
        <v>385</v>
      </c>
      <c r="G291" s="427" t="str">
        <f>VLOOKUP(+F291,$F$347:$G$378,2,FALSE)</f>
        <v>AFCS</v>
      </c>
      <c r="H291" s="176" t="s">
        <v>373</v>
      </c>
      <c r="I291" s="427" t="str">
        <f>VLOOKUP(+H291,$F$347:$G$378,2,FALSE)</f>
        <v>AFCE</v>
      </c>
      <c r="J291" s="431" t="str">
        <f>H291</f>
        <v>New England</v>
      </c>
      <c r="K291" s="565" t="str">
        <f t="shared" si="91"/>
        <v>Jacksonville</v>
      </c>
      <c r="L291" s="443">
        <v>17.5</v>
      </c>
      <c r="M291" s="452">
        <v>41.5</v>
      </c>
      <c r="N291" s="506" t="str">
        <f t="shared" ref="N291:N303" si="96">J291</f>
        <v>New England</v>
      </c>
      <c r="O291" s="434">
        <v>50</v>
      </c>
      <c r="P291" s="430" t="str">
        <f t="shared" si="92"/>
        <v>Jacksonville</v>
      </c>
      <c r="Q291" s="427">
        <v>10</v>
      </c>
      <c r="R291" s="510" t="str">
        <f t="shared" si="93"/>
        <v>New England</v>
      </c>
      <c r="S291" s="510" t="str">
        <f t="shared" si="94"/>
        <v>Jacksonville</v>
      </c>
      <c r="T291" s="436"/>
      <c r="U291" s="481" t="str">
        <f t="shared" si="95"/>
        <v>L</v>
      </c>
    </row>
    <row r="292" spans="1:21" s="442" customFormat="1" ht="15.75" customHeight="1" x14ac:dyDescent="0.8">
      <c r="A292" s="427">
        <v>17</v>
      </c>
      <c r="B292" s="70" t="s">
        <v>39</v>
      </c>
      <c r="C292" s="428">
        <v>44563</v>
      </c>
      <c r="D292" s="429">
        <f t="shared" si="90"/>
        <v>0.54166666666666663</v>
      </c>
      <c r="E292" s="70" t="s">
        <v>127</v>
      </c>
      <c r="F292" s="176" t="s">
        <v>395</v>
      </c>
      <c r="G292" s="427" t="str">
        <f>VLOOKUP(+F292,$F$347:$G$378,2,FALSE)</f>
        <v>NFCS</v>
      </c>
      <c r="H292" s="176" t="s">
        <v>399</v>
      </c>
      <c r="I292" s="427" t="str">
        <f>VLOOKUP(+H292,$F$347:$G$378,2,FALSE)</f>
        <v>NFCS</v>
      </c>
      <c r="J292" s="431" t="str">
        <f>H292</f>
        <v>New Orleans</v>
      </c>
      <c r="K292" s="565" t="str">
        <f t="shared" si="91"/>
        <v>Carolina</v>
      </c>
      <c r="L292" s="443">
        <v>6.5</v>
      </c>
      <c r="M292" s="452">
        <v>37</v>
      </c>
      <c r="N292" s="506" t="str">
        <f t="shared" si="96"/>
        <v>New Orleans</v>
      </c>
      <c r="O292" s="434">
        <v>18</v>
      </c>
      <c r="P292" s="430" t="str">
        <f t="shared" si="92"/>
        <v>Carolina</v>
      </c>
      <c r="Q292" s="427">
        <v>10</v>
      </c>
      <c r="R292" s="510" t="str">
        <f t="shared" si="93"/>
        <v>New Orleans</v>
      </c>
      <c r="S292" s="510" t="str">
        <f t="shared" si="94"/>
        <v>Carolina</v>
      </c>
      <c r="T292" s="436"/>
      <c r="U292" s="481" t="str">
        <f t="shared" si="95"/>
        <v>L</v>
      </c>
    </row>
    <row r="293" spans="1:21" s="442" customFormat="1" ht="15.75" customHeight="1" x14ac:dyDescent="0.8">
      <c r="A293" s="427">
        <v>17</v>
      </c>
      <c r="B293" s="70" t="s">
        <v>39</v>
      </c>
      <c r="C293" s="428">
        <v>44563</v>
      </c>
      <c r="D293" s="429">
        <f t="shared" si="90"/>
        <v>0.54166666666666663</v>
      </c>
      <c r="E293" s="70" t="s">
        <v>127</v>
      </c>
      <c r="F293" s="176" t="s">
        <v>387</v>
      </c>
      <c r="G293" s="427" t="str">
        <f>VLOOKUP(+F293,$F$347:$G$378,2,FALSE)</f>
        <v>NFCS</v>
      </c>
      <c r="H293" s="176" t="s">
        <v>375</v>
      </c>
      <c r="I293" s="427" t="str">
        <f>VLOOKUP(+H293,$F$347:$G$378,2,FALSE)</f>
        <v>AFCE</v>
      </c>
      <c r="J293" s="431" t="str">
        <f>F293</f>
        <v>Tampa Bay</v>
      </c>
      <c r="K293" s="565" t="str">
        <f t="shared" si="91"/>
        <v>NY Jets</v>
      </c>
      <c r="L293" s="443">
        <v>14.5</v>
      </c>
      <c r="M293" s="452">
        <v>47.5</v>
      </c>
      <c r="N293" s="506" t="str">
        <f t="shared" si="96"/>
        <v>Tampa Bay</v>
      </c>
      <c r="O293" s="434">
        <v>28</v>
      </c>
      <c r="P293" s="430" t="str">
        <f t="shared" si="92"/>
        <v>NY Jets</v>
      </c>
      <c r="Q293" s="427">
        <v>24</v>
      </c>
      <c r="R293" s="510" t="str">
        <f t="shared" si="93"/>
        <v>NY Jets</v>
      </c>
      <c r="S293" s="510" t="str">
        <f t="shared" si="94"/>
        <v>Tampa Bay</v>
      </c>
      <c r="T293" s="436"/>
      <c r="U293" s="481" t="str">
        <f t="shared" si="95"/>
        <v>L</v>
      </c>
    </row>
    <row r="294" spans="1:21" s="442" customFormat="1" ht="15.75" customHeight="1" x14ac:dyDescent="0.8">
      <c r="A294" s="427">
        <v>17</v>
      </c>
      <c r="B294" s="70" t="s">
        <v>39</v>
      </c>
      <c r="C294" s="428">
        <v>44563</v>
      </c>
      <c r="D294" s="429">
        <f t="shared" si="90"/>
        <v>0.54166666666666663</v>
      </c>
      <c r="E294" s="70" t="s">
        <v>127</v>
      </c>
      <c r="F294" s="176" t="s">
        <v>389</v>
      </c>
      <c r="G294" s="427" t="str">
        <f>VLOOKUP(+F294,$F$347:$G$378,2,FALSE)</f>
        <v>NFCE</v>
      </c>
      <c r="H294" s="176" t="s">
        <v>98</v>
      </c>
      <c r="I294" s="427" t="str">
        <f>VLOOKUP(+H294,$F$347:$G$378,2,FALSE)</f>
        <v>NFCE</v>
      </c>
      <c r="J294" s="431" t="str">
        <f>F294</f>
        <v>Philadelphia</v>
      </c>
      <c r="K294" s="565" t="str">
        <f t="shared" si="91"/>
        <v>Washington</v>
      </c>
      <c r="L294" s="443">
        <v>6</v>
      </c>
      <c r="M294" s="452">
        <v>44.5</v>
      </c>
      <c r="N294" s="506" t="str">
        <f t="shared" si="96"/>
        <v>Philadelphia</v>
      </c>
      <c r="O294" s="434">
        <v>20</v>
      </c>
      <c r="P294" s="430" t="str">
        <f t="shared" si="92"/>
        <v>Washington</v>
      </c>
      <c r="Q294" s="427">
        <v>16</v>
      </c>
      <c r="R294" s="510" t="str">
        <f t="shared" si="93"/>
        <v>Washington</v>
      </c>
      <c r="S294" s="510" t="str">
        <f t="shared" si="94"/>
        <v>Philadelphia</v>
      </c>
      <c r="T294" s="436"/>
      <c r="U294" s="481" t="str">
        <f t="shared" si="95"/>
        <v>L</v>
      </c>
    </row>
    <row r="295" spans="1:21" s="442" customFormat="1" ht="15.75" customHeight="1" x14ac:dyDescent="0.8">
      <c r="A295" s="427">
        <v>17</v>
      </c>
      <c r="B295" s="70" t="s">
        <v>39</v>
      </c>
      <c r="C295" s="428">
        <v>44563</v>
      </c>
      <c r="D295" s="429">
        <f t="shared" si="90"/>
        <v>0.54166666666666663</v>
      </c>
      <c r="E295" s="70" t="s">
        <v>345</v>
      </c>
      <c r="F295" s="176" t="s">
        <v>401</v>
      </c>
      <c r="G295" s="427" t="str">
        <f>VLOOKUP(+F295,$F$347:$G$378,2,FALSE)</f>
        <v>AFCW</v>
      </c>
      <c r="H295" s="176" t="s">
        <v>400</v>
      </c>
      <c r="I295" s="427" t="str">
        <f>VLOOKUP(+H295,$F$347:$G$378,2,FALSE)</f>
        <v>AFCW</v>
      </c>
      <c r="J295" s="431" t="str">
        <f>H295</f>
        <v>LA Chargers</v>
      </c>
      <c r="K295" s="565" t="str">
        <f t="shared" si="91"/>
        <v>Denver</v>
      </c>
      <c r="L295" s="443">
        <v>7.5</v>
      </c>
      <c r="M295" s="452">
        <v>45.5</v>
      </c>
      <c r="N295" s="506" t="str">
        <f t="shared" si="96"/>
        <v>LA Chargers</v>
      </c>
      <c r="O295" s="434">
        <v>34</v>
      </c>
      <c r="P295" s="430" t="str">
        <f t="shared" si="92"/>
        <v>Denver</v>
      </c>
      <c r="Q295" s="427">
        <v>13</v>
      </c>
      <c r="R295" s="510" t="str">
        <f t="shared" si="93"/>
        <v>LA Chargers</v>
      </c>
      <c r="S295" s="510" t="str">
        <f t="shared" si="94"/>
        <v>Denver</v>
      </c>
      <c r="T295" s="436"/>
      <c r="U295" s="481" t="str">
        <f t="shared" si="95"/>
        <v>L</v>
      </c>
    </row>
    <row r="296" spans="1:21" s="442" customFormat="1" ht="15.75" customHeight="1" x14ac:dyDescent="0.8">
      <c r="A296" s="427">
        <v>17</v>
      </c>
      <c r="B296" s="70" t="s">
        <v>39</v>
      </c>
      <c r="C296" s="428">
        <v>44563</v>
      </c>
      <c r="D296" s="429">
        <f>16/24</f>
        <v>0.66666666666666663</v>
      </c>
      <c r="E296" s="70" t="s">
        <v>345</v>
      </c>
      <c r="F296" s="176" t="s">
        <v>186</v>
      </c>
      <c r="G296" s="427" t="str">
        <f>VLOOKUP(+F296,$F$347:$G$378,2,FALSE)</f>
        <v>AFCS</v>
      </c>
      <c r="H296" s="176" t="s">
        <v>396</v>
      </c>
      <c r="I296" s="427" t="str">
        <f>VLOOKUP(+H296,$F$347:$G$378,2,FALSE)</f>
        <v>NFCW</v>
      </c>
      <c r="J296" s="431" t="str">
        <f>H296</f>
        <v>San Francisco</v>
      </c>
      <c r="K296" s="565" t="str">
        <f t="shared" si="91"/>
        <v>Houston</v>
      </c>
      <c r="L296" s="443">
        <v>13.5</v>
      </c>
      <c r="M296" s="452">
        <v>44</v>
      </c>
      <c r="N296" s="506" t="str">
        <f t="shared" si="96"/>
        <v>San Francisco</v>
      </c>
      <c r="O296" s="434">
        <v>23</v>
      </c>
      <c r="P296" s="430" t="str">
        <f t="shared" si="92"/>
        <v>Houston</v>
      </c>
      <c r="Q296" s="427">
        <v>7</v>
      </c>
      <c r="R296" s="510" t="str">
        <f t="shared" si="93"/>
        <v>San Francisco</v>
      </c>
      <c r="S296" s="510" t="str">
        <f t="shared" si="94"/>
        <v>Houston</v>
      </c>
      <c r="T296" s="436"/>
      <c r="U296" s="481" t="str">
        <f t="shared" si="95"/>
        <v>L</v>
      </c>
    </row>
    <row r="297" spans="1:21" s="442" customFormat="1" ht="15.75" customHeight="1" x14ac:dyDescent="0.8">
      <c r="A297" s="427">
        <v>17</v>
      </c>
      <c r="B297" s="70" t="s">
        <v>39</v>
      </c>
      <c r="C297" s="428">
        <v>44563</v>
      </c>
      <c r="D297" s="429">
        <f>16/24</f>
        <v>0.66666666666666663</v>
      </c>
      <c r="E297" s="70" t="s">
        <v>127</v>
      </c>
      <c r="F297" s="176" t="s">
        <v>384</v>
      </c>
      <c r="G297" s="427" t="str">
        <f>VLOOKUP(+F297,$F$347:$G$378,2,FALSE)</f>
        <v>NFCN</v>
      </c>
      <c r="H297" s="176" t="s">
        <v>393</v>
      </c>
      <c r="I297" s="427" t="str">
        <f>VLOOKUP(+H297,$F$347:$G$378,2,FALSE)</f>
        <v>NFCW</v>
      </c>
      <c r="J297" s="431" t="str">
        <f>H297</f>
        <v>Seattle</v>
      </c>
      <c r="K297" s="565" t="str">
        <f t="shared" si="91"/>
        <v>Detroit</v>
      </c>
      <c r="L297" s="443">
        <v>8.5</v>
      </c>
      <c r="M297" s="452">
        <v>41</v>
      </c>
      <c r="N297" s="506" t="str">
        <f t="shared" si="96"/>
        <v>Seattle</v>
      </c>
      <c r="O297" s="434">
        <v>51</v>
      </c>
      <c r="P297" s="430" t="str">
        <f t="shared" si="92"/>
        <v>Detroit</v>
      </c>
      <c r="Q297" s="427">
        <v>29</v>
      </c>
      <c r="R297" s="510" t="str">
        <f t="shared" si="93"/>
        <v>Seattle</v>
      </c>
      <c r="S297" s="510" t="str">
        <f t="shared" si="94"/>
        <v>Detroit</v>
      </c>
      <c r="T297" s="436"/>
      <c r="U297" s="481" t="str">
        <f t="shared" si="95"/>
        <v>L</v>
      </c>
    </row>
    <row r="298" spans="1:21" s="442" customFormat="1" ht="15.75" customHeight="1" x14ac:dyDescent="0.8">
      <c r="A298" s="427">
        <v>17</v>
      </c>
      <c r="B298" s="70" t="s">
        <v>39</v>
      </c>
      <c r="C298" s="428">
        <v>44563</v>
      </c>
      <c r="D298" s="429">
        <f>16.25/24</f>
        <v>0.67708333333333337</v>
      </c>
      <c r="E298" s="70" t="s">
        <v>127</v>
      </c>
      <c r="F298" s="176" t="s">
        <v>392</v>
      </c>
      <c r="G298" s="427" t="str">
        <f>VLOOKUP(+F298,$F$347:$G$378,2,FALSE)</f>
        <v>NFCW</v>
      </c>
      <c r="H298" s="176" t="s">
        <v>380</v>
      </c>
      <c r="I298" s="427" t="str">
        <f>VLOOKUP(+H298,$F$347:$G$378,2,FALSE)</f>
        <v>AFCN</v>
      </c>
      <c r="J298" s="431" t="str">
        <f>F298</f>
        <v>LA Rams</v>
      </c>
      <c r="K298" s="565" t="str">
        <f t="shared" si="91"/>
        <v>Baltimore</v>
      </c>
      <c r="L298" s="443">
        <v>7</v>
      </c>
      <c r="M298" s="452">
        <v>46.5</v>
      </c>
      <c r="N298" s="506" t="str">
        <f t="shared" si="96"/>
        <v>LA Rams</v>
      </c>
      <c r="O298" s="434">
        <v>20</v>
      </c>
      <c r="P298" s="430" t="str">
        <f t="shared" si="92"/>
        <v>Baltimore</v>
      </c>
      <c r="Q298" s="427">
        <v>19</v>
      </c>
      <c r="R298" s="510" t="str">
        <f t="shared" si="93"/>
        <v>Baltimore</v>
      </c>
      <c r="S298" s="510" t="str">
        <f t="shared" si="94"/>
        <v>LA Rams</v>
      </c>
      <c r="T298" s="436"/>
      <c r="U298" s="481" t="str">
        <f t="shared" si="95"/>
        <v>L</v>
      </c>
    </row>
    <row r="299" spans="1:21" s="442" customFormat="1" ht="15.75" customHeight="1" x14ac:dyDescent="0.8">
      <c r="A299" s="427">
        <v>17</v>
      </c>
      <c r="B299" s="70" t="s">
        <v>39</v>
      </c>
      <c r="C299" s="428">
        <v>44563</v>
      </c>
      <c r="D299" s="429">
        <f>16.25/24</f>
        <v>0.67708333333333337</v>
      </c>
      <c r="E299" s="70" t="s">
        <v>191</v>
      </c>
      <c r="F299" s="176" t="s">
        <v>76</v>
      </c>
      <c r="G299" s="427" t="str">
        <f>VLOOKUP(+F299,$F$347:$G$378,2,FALSE)</f>
        <v>NFCN</v>
      </c>
      <c r="H299" s="176" t="s">
        <v>394</v>
      </c>
      <c r="I299" s="427" t="str">
        <f>VLOOKUP(+H299,$F$347:$G$378,2,FALSE)</f>
        <v>NFCN</v>
      </c>
      <c r="J299" s="431" t="str">
        <f>H299</f>
        <v>Green Bay</v>
      </c>
      <c r="K299" s="565" t="str">
        <f t="shared" si="91"/>
        <v>Minnesota</v>
      </c>
      <c r="L299" s="443">
        <v>13</v>
      </c>
      <c r="M299" s="452">
        <v>42.5</v>
      </c>
      <c r="N299" s="506" t="str">
        <f t="shared" si="96"/>
        <v>Green Bay</v>
      </c>
      <c r="O299" s="434">
        <v>37</v>
      </c>
      <c r="P299" s="430" t="str">
        <f t="shared" si="92"/>
        <v>Minnesota</v>
      </c>
      <c r="Q299" s="427">
        <v>10</v>
      </c>
      <c r="R299" s="510" t="str">
        <f t="shared" si="93"/>
        <v>Green Bay</v>
      </c>
      <c r="S299" s="510" t="str">
        <f t="shared" si="94"/>
        <v>Minnesota</v>
      </c>
      <c r="T299" s="436"/>
      <c r="U299" s="481" t="str">
        <f t="shared" si="95"/>
        <v>L</v>
      </c>
    </row>
    <row r="300" spans="1:21" s="442" customFormat="1" ht="15.75" customHeight="1" x14ac:dyDescent="0.8">
      <c r="A300" s="427">
        <v>17</v>
      </c>
      <c r="B300" s="70" t="s">
        <v>39</v>
      </c>
      <c r="C300" s="428">
        <v>44563</v>
      </c>
      <c r="D300" s="429">
        <f>20.25/24</f>
        <v>0.84375</v>
      </c>
      <c r="E300" s="70" t="s">
        <v>40</v>
      </c>
      <c r="F300" s="176" t="s">
        <v>382</v>
      </c>
      <c r="G300" s="427" t="str">
        <f>VLOOKUP(+F300,$F$347:$G$378,2,FALSE)</f>
        <v>AFCN</v>
      </c>
      <c r="H300" s="176" t="s">
        <v>138</v>
      </c>
      <c r="I300" s="427" t="str">
        <f>VLOOKUP(+H300,$F$347:$G$378,2,FALSE)</f>
        <v>AFCN</v>
      </c>
      <c r="J300" s="431" t="str">
        <f>H300</f>
        <v>Pittsburgh</v>
      </c>
      <c r="K300" s="565" t="str">
        <f t="shared" si="91"/>
        <v>Cleveland</v>
      </c>
      <c r="L300" s="443">
        <v>1</v>
      </c>
      <c r="M300" s="452">
        <v>43.5</v>
      </c>
      <c r="N300" s="506" t="str">
        <f t="shared" si="96"/>
        <v>Pittsburgh</v>
      </c>
      <c r="O300" s="434">
        <v>26</v>
      </c>
      <c r="P300" s="430" t="str">
        <f t="shared" si="92"/>
        <v>Cleveland</v>
      </c>
      <c r="Q300" s="427">
        <v>14</v>
      </c>
      <c r="R300" s="510" t="str">
        <f t="shared" si="93"/>
        <v>Pittsburgh</v>
      </c>
      <c r="S300" s="510" t="str">
        <f t="shared" si="94"/>
        <v>Cleveland</v>
      </c>
      <c r="T300" s="436"/>
      <c r="U300" s="481" t="str">
        <f t="shared" si="95"/>
        <v>L</v>
      </c>
    </row>
    <row r="301" spans="1:21" s="442" customFormat="1" ht="15.75" customHeight="1" x14ac:dyDescent="0.8">
      <c r="A301" s="427">
        <v>18</v>
      </c>
      <c r="B301" s="70" t="s">
        <v>233</v>
      </c>
      <c r="C301" s="428">
        <v>44570</v>
      </c>
      <c r="D301" s="429">
        <f t="shared" ref="D301:D312" si="97">13/24</f>
        <v>0.54166666666666663</v>
      </c>
      <c r="E301" s="70" t="s">
        <v>127</v>
      </c>
      <c r="F301" s="176" t="s">
        <v>399</v>
      </c>
      <c r="G301" s="427" t="str">
        <f>VLOOKUP(+F301,$F$347:$G$378,2,FALSE)</f>
        <v>NFCS</v>
      </c>
      <c r="H301" s="176" t="s">
        <v>376</v>
      </c>
      <c r="I301" s="427" t="str">
        <f>VLOOKUP(+H301,$F$347:$G$378,2,FALSE)</f>
        <v>NFCS</v>
      </c>
      <c r="J301" s="431" t="str">
        <f>F301</f>
        <v>New Orleans</v>
      </c>
      <c r="K301" s="565" t="str">
        <f t="shared" si="91"/>
        <v>Atlanta</v>
      </c>
      <c r="L301" s="443">
        <v>4.5</v>
      </c>
      <c r="M301" s="452">
        <v>40</v>
      </c>
      <c r="N301" s="506" t="str">
        <f t="shared" si="96"/>
        <v>New Orleans</v>
      </c>
      <c r="O301" s="434">
        <v>30</v>
      </c>
      <c r="P301" s="430" t="str">
        <f t="shared" si="92"/>
        <v>Atlanta</v>
      </c>
      <c r="Q301" s="427">
        <v>20</v>
      </c>
      <c r="R301" s="510" t="str">
        <f t="shared" si="93"/>
        <v>New Orleans</v>
      </c>
      <c r="S301" s="510" t="str">
        <f t="shared" si="94"/>
        <v>Atlanta</v>
      </c>
      <c r="T301" s="436"/>
      <c r="U301" s="481" t="str">
        <f t="shared" si="95"/>
        <v>L</v>
      </c>
    </row>
    <row r="302" spans="1:21" s="442" customFormat="1" ht="15.75" customHeight="1" x14ac:dyDescent="0.8">
      <c r="A302" s="427">
        <v>18</v>
      </c>
      <c r="B302" s="70" t="s">
        <v>233</v>
      </c>
      <c r="C302" s="428">
        <v>44570</v>
      </c>
      <c r="D302" s="429">
        <f t="shared" si="97"/>
        <v>0.54166666666666663</v>
      </c>
      <c r="E302" s="70" t="s">
        <v>345</v>
      </c>
      <c r="F302" s="176" t="s">
        <v>375</v>
      </c>
      <c r="G302" s="427" t="str">
        <f>VLOOKUP(+F302,$F$347:$G$378,2,FALSE)</f>
        <v>AFCE</v>
      </c>
      <c r="H302" s="176" t="s">
        <v>74</v>
      </c>
      <c r="I302" s="427" t="str">
        <f>VLOOKUP(+H302,$F$347:$G$378,2,FALSE)</f>
        <v>AFCE</v>
      </c>
      <c r="J302" s="431" t="str">
        <f>H302</f>
        <v>Buffalo</v>
      </c>
      <c r="K302" s="565" t="str">
        <f t="shared" si="91"/>
        <v>NY Jets</v>
      </c>
      <c r="L302" s="443">
        <v>16</v>
      </c>
      <c r="M302" s="452">
        <v>43</v>
      </c>
      <c r="N302" s="506" t="str">
        <f t="shared" si="96"/>
        <v>Buffalo</v>
      </c>
      <c r="O302" s="434">
        <v>27</v>
      </c>
      <c r="P302" s="430" t="str">
        <f t="shared" si="92"/>
        <v>NY Jets</v>
      </c>
      <c r="Q302" s="206">
        <v>10</v>
      </c>
      <c r="R302" s="510" t="str">
        <f t="shared" si="93"/>
        <v>Buffalo</v>
      </c>
      <c r="S302" s="510" t="str">
        <f t="shared" si="94"/>
        <v>NY Jets</v>
      </c>
      <c r="T302" s="436"/>
      <c r="U302" s="481" t="str">
        <f t="shared" si="95"/>
        <v>L</v>
      </c>
    </row>
    <row r="303" spans="1:21" s="442" customFormat="1" ht="15.75" customHeight="1" x14ac:dyDescent="0.8">
      <c r="A303" s="427">
        <v>18</v>
      </c>
      <c r="B303" s="70" t="s">
        <v>233</v>
      </c>
      <c r="C303" s="428">
        <v>44570</v>
      </c>
      <c r="D303" s="429">
        <f t="shared" si="97"/>
        <v>0.54166666666666663</v>
      </c>
      <c r="E303" s="70" t="s">
        <v>345</v>
      </c>
      <c r="F303" s="176" t="s">
        <v>61</v>
      </c>
      <c r="G303" s="427" t="str">
        <f>VLOOKUP(+F303,$F$347:$G$378,2,FALSE)</f>
        <v>AFCN</v>
      </c>
      <c r="H303" s="176" t="s">
        <v>382</v>
      </c>
      <c r="I303" s="427" t="str">
        <f>VLOOKUP(+H303,$F$347:$G$378,2,FALSE)</f>
        <v>AFCN</v>
      </c>
      <c r="J303" s="431" t="str">
        <f>H303</f>
        <v>Cleveland</v>
      </c>
      <c r="K303" s="565" t="str">
        <f t="shared" si="91"/>
        <v>Cincinnati</v>
      </c>
      <c r="L303" s="443">
        <v>6.5</v>
      </c>
      <c r="M303" s="452">
        <v>38</v>
      </c>
      <c r="N303" s="506" t="str">
        <f t="shared" si="96"/>
        <v>Cleveland</v>
      </c>
      <c r="O303" s="434">
        <v>21</v>
      </c>
      <c r="P303" s="430" t="str">
        <f t="shared" si="92"/>
        <v>Cincinnati</v>
      </c>
      <c r="Q303" s="427">
        <v>16</v>
      </c>
      <c r="R303" s="510" t="str">
        <f t="shared" si="93"/>
        <v>Cincinnati</v>
      </c>
      <c r="S303" s="510" t="str">
        <f t="shared" si="94"/>
        <v>Cleveland</v>
      </c>
      <c r="T303" s="436"/>
      <c r="U303" s="481" t="str">
        <f t="shared" si="95"/>
        <v>L</v>
      </c>
    </row>
    <row r="304" spans="1:21" s="442" customFormat="1" ht="15.75" customHeight="1" x14ac:dyDescent="0.8">
      <c r="A304" s="427">
        <v>18</v>
      </c>
      <c r="B304" s="70" t="s">
        <v>233</v>
      </c>
      <c r="C304" s="428">
        <v>44570</v>
      </c>
      <c r="D304" s="429">
        <f t="shared" si="97"/>
        <v>0.54166666666666663</v>
      </c>
      <c r="E304" s="70" t="s">
        <v>127</v>
      </c>
      <c r="F304" s="176" t="s">
        <v>394</v>
      </c>
      <c r="G304" s="427" t="str">
        <f>VLOOKUP(+F304,$F$347:$G$378,2,FALSE)</f>
        <v>NFCN</v>
      </c>
      <c r="H304" s="176" t="s">
        <v>384</v>
      </c>
      <c r="I304" s="427" t="str">
        <f>VLOOKUP(+H304,$F$347:$G$378,2,FALSE)</f>
        <v>NFCN</v>
      </c>
      <c r="J304" s="431" t="str">
        <f>F304</f>
        <v>Green Bay</v>
      </c>
      <c r="K304" s="565" t="str">
        <f t="shared" si="91"/>
        <v>Detroit</v>
      </c>
      <c r="L304" s="443">
        <v>4</v>
      </c>
      <c r="M304" s="452">
        <v>45</v>
      </c>
      <c r="N304" s="506" t="str">
        <f>K304</f>
        <v>Detroit</v>
      </c>
      <c r="O304" s="434">
        <v>37</v>
      </c>
      <c r="P304" s="430" t="str">
        <f t="shared" si="92"/>
        <v>Green Bay</v>
      </c>
      <c r="Q304" s="427">
        <v>11</v>
      </c>
      <c r="R304" s="510" t="str">
        <f t="shared" si="93"/>
        <v>Detroit</v>
      </c>
      <c r="S304" s="510" t="str">
        <f t="shared" si="94"/>
        <v>Green Bay</v>
      </c>
      <c r="T304" s="436"/>
      <c r="U304" s="481" t="str">
        <f t="shared" si="95"/>
        <v>L</v>
      </c>
    </row>
    <row r="305" spans="1:21" s="442" customFormat="1" ht="15.75" customHeight="1" x14ac:dyDescent="0.8">
      <c r="A305" s="427">
        <v>18</v>
      </c>
      <c r="B305" s="70" t="s">
        <v>233</v>
      </c>
      <c r="C305" s="428">
        <v>44570</v>
      </c>
      <c r="D305" s="429">
        <f t="shared" si="97"/>
        <v>0.54166666666666663</v>
      </c>
      <c r="E305" s="70" t="s">
        <v>345</v>
      </c>
      <c r="F305" s="176" t="s">
        <v>373</v>
      </c>
      <c r="G305" s="427" t="str">
        <f>VLOOKUP(+F305,$F$347:$G$378,2,FALSE)</f>
        <v>AFCE</v>
      </c>
      <c r="H305" s="176" t="s">
        <v>388</v>
      </c>
      <c r="I305" s="427" t="str">
        <f>VLOOKUP(+H305,$F$347:$G$378,2,FALSE)</f>
        <v>AFCE</v>
      </c>
      <c r="J305" s="431" t="str">
        <f>F305</f>
        <v>New England</v>
      </c>
      <c r="K305" s="565" t="str">
        <f t="shared" si="91"/>
        <v>Miami</v>
      </c>
      <c r="L305" s="443">
        <v>6</v>
      </c>
      <c r="M305" s="452">
        <v>41</v>
      </c>
      <c r="N305" s="506" t="str">
        <f>J305</f>
        <v>New England</v>
      </c>
      <c r="O305" s="434">
        <v>33</v>
      </c>
      <c r="P305" s="430" t="str">
        <f t="shared" si="92"/>
        <v>Miami</v>
      </c>
      <c r="Q305" s="427">
        <v>24</v>
      </c>
      <c r="R305" s="510" t="str">
        <f t="shared" si="93"/>
        <v>New England</v>
      </c>
      <c r="S305" s="510" t="str">
        <f t="shared" si="94"/>
        <v>Miami</v>
      </c>
      <c r="T305" s="436"/>
      <c r="U305" s="481" t="str">
        <f t="shared" si="95"/>
        <v>L</v>
      </c>
    </row>
    <row r="306" spans="1:21" s="442" customFormat="1" ht="15.75" customHeight="1" x14ac:dyDescent="0.8">
      <c r="A306" s="427">
        <v>18</v>
      </c>
      <c r="B306" s="70" t="s">
        <v>233</v>
      </c>
      <c r="C306" s="428">
        <v>44570</v>
      </c>
      <c r="D306" s="429">
        <f t="shared" si="97"/>
        <v>0.54166666666666663</v>
      </c>
      <c r="E306" s="70" t="s">
        <v>127</v>
      </c>
      <c r="F306" s="176" t="s">
        <v>378</v>
      </c>
      <c r="G306" s="427" t="str">
        <f>VLOOKUP(+F306,$F$347:$G$378,2,FALSE)</f>
        <v>NFCN</v>
      </c>
      <c r="H306" s="176" t="s">
        <v>76</v>
      </c>
      <c r="I306" s="427" t="str">
        <f>VLOOKUP(+H306,$F$347:$G$378,2,FALSE)</f>
        <v>NFCN</v>
      </c>
      <c r="J306" s="431" t="str">
        <f>H306</f>
        <v>Minnesota</v>
      </c>
      <c r="K306" s="565" t="str">
        <f t="shared" si="91"/>
        <v>Chicago</v>
      </c>
      <c r="L306" s="443">
        <v>3.5</v>
      </c>
      <c r="M306" s="452">
        <v>45</v>
      </c>
      <c r="N306" s="506" t="str">
        <f>J306</f>
        <v>Minnesota</v>
      </c>
      <c r="O306" s="434">
        <v>31</v>
      </c>
      <c r="P306" s="430" t="str">
        <f t="shared" si="92"/>
        <v>Chicago</v>
      </c>
      <c r="Q306" s="427">
        <v>17</v>
      </c>
      <c r="R306" s="510" t="str">
        <f t="shared" si="93"/>
        <v>Minnesota</v>
      </c>
      <c r="S306" s="510" t="str">
        <f t="shared" si="94"/>
        <v>Chicago</v>
      </c>
      <c r="T306" s="436"/>
      <c r="U306" s="481" t="str">
        <f t="shared" si="95"/>
        <v>L</v>
      </c>
    </row>
    <row r="307" spans="1:21" s="442" customFormat="1" ht="15.75" customHeight="1" x14ac:dyDescent="0.8">
      <c r="A307" s="427">
        <v>18</v>
      </c>
      <c r="B307" s="70" t="s">
        <v>233</v>
      </c>
      <c r="C307" s="428">
        <v>44570</v>
      </c>
      <c r="D307" s="429">
        <f t="shared" si="97"/>
        <v>0.54166666666666663</v>
      </c>
      <c r="E307" s="70" t="s">
        <v>127</v>
      </c>
      <c r="F307" s="176" t="s">
        <v>98</v>
      </c>
      <c r="G307" s="427" t="str">
        <f>VLOOKUP(+F307,$F$347:$G$378,2,FALSE)</f>
        <v>NFCE</v>
      </c>
      <c r="H307" s="176" t="s">
        <v>397</v>
      </c>
      <c r="I307" s="427" t="str">
        <f>VLOOKUP(+H307,$F$347:$G$378,2,FALSE)</f>
        <v>NFCE</v>
      </c>
      <c r="J307" s="431" t="str">
        <f>F307</f>
        <v>Washington</v>
      </c>
      <c r="K307" s="565" t="str">
        <f t="shared" si="91"/>
        <v>NY Giants</v>
      </c>
      <c r="L307" s="443">
        <v>6</v>
      </c>
      <c r="M307" s="452">
        <v>36</v>
      </c>
      <c r="N307" s="506" t="str">
        <f>J307</f>
        <v>Washington</v>
      </c>
      <c r="O307" s="434">
        <v>22</v>
      </c>
      <c r="P307" s="430" t="str">
        <f t="shared" si="92"/>
        <v>NY Giants</v>
      </c>
      <c r="Q307" s="427">
        <v>7</v>
      </c>
      <c r="R307" s="510" t="str">
        <f t="shared" si="93"/>
        <v>Washington</v>
      </c>
      <c r="S307" s="510" t="str">
        <f t="shared" si="94"/>
        <v>NY Giants</v>
      </c>
      <c r="T307" s="436"/>
      <c r="U307" s="481" t="str">
        <f t="shared" si="95"/>
        <v>L</v>
      </c>
    </row>
    <row r="308" spans="1:21" s="442" customFormat="1" ht="15.75" customHeight="1" x14ac:dyDescent="0.8">
      <c r="A308" s="427">
        <v>18</v>
      </c>
      <c r="B308" s="70" t="s">
        <v>233</v>
      </c>
      <c r="C308" s="428">
        <v>44570</v>
      </c>
      <c r="D308" s="429">
        <f t="shared" si="97"/>
        <v>0.54166666666666663</v>
      </c>
      <c r="E308" s="70" t="s">
        <v>127</v>
      </c>
      <c r="F308" s="176" t="s">
        <v>398</v>
      </c>
      <c r="G308" s="427" t="str">
        <f>VLOOKUP(+F308,$F$347:$G$378,2,FALSE)</f>
        <v>NFCE</v>
      </c>
      <c r="H308" s="176" t="s">
        <v>389</v>
      </c>
      <c r="I308" s="427" t="str">
        <f>VLOOKUP(+H308,$F$347:$G$378,2,FALSE)</f>
        <v>NFCE</v>
      </c>
      <c r="J308" s="431" t="str">
        <f>F308</f>
        <v>Dallas</v>
      </c>
      <c r="K308" s="565" t="str">
        <f t="shared" si="91"/>
        <v>Philadelphia</v>
      </c>
      <c r="L308" s="443">
        <v>6</v>
      </c>
      <c r="M308" s="452">
        <v>46</v>
      </c>
      <c r="N308" s="506" t="str">
        <f>J308</f>
        <v>Dallas</v>
      </c>
      <c r="O308" s="434">
        <v>51</v>
      </c>
      <c r="P308" s="430" t="str">
        <f t="shared" si="92"/>
        <v>Philadelphia</v>
      </c>
      <c r="Q308" s="427">
        <v>26</v>
      </c>
      <c r="R308" s="510" t="str">
        <f t="shared" si="93"/>
        <v>Dallas</v>
      </c>
      <c r="S308" s="510" t="str">
        <f t="shared" si="94"/>
        <v>Philadelphia</v>
      </c>
      <c r="T308" s="436"/>
      <c r="U308" s="481" t="str">
        <f t="shared" si="95"/>
        <v>L</v>
      </c>
    </row>
    <row r="309" spans="1:21" s="442" customFormat="1" ht="15.75" customHeight="1" x14ac:dyDescent="0.8">
      <c r="A309" s="427">
        <v>18</v>
      </c>
      <c r="B309" s="70" t="s">
        <v>233</v>
      </c>
      <c r="C309" s="428">
        <v>44570</v>
      </c>
      <c r="D309" s="429">
        <f t="shared" si="97"/>
        <v>0.54166666666666663</v>
      </c>
      <c r="E309" s="70" t="s">
        <v>127</v>
      </c>
      <c r="F309" s="176" t="s">
        <v>395</v>
      </c>
      <c r="G309" s="427" t="str">
        <f>VLOOKUP(+F309,$F$347:$G$378,2,FALSE)</f>
        <v>NFCS</v>
      </c>
      <c r="H309" s="176" t="s">
        <v>387</v>
      </c>
      <c r="I309" s="427" t="str">
        <f>VLOOKUP(+H309,$F$347:$G$378,2,FALSE)</f>
        <v>NFCS</v>
      </c>
      <c r="J309" s="431" t="str">
        <f>H309</f>
        <v>Tampa Bay</v>
      </c>
      <c r="K309" s="565" t="str">
        <f t="shared" si="91"/>
        <v>Carolina</v>
      </c>
      <c r="L309" s="443">
        <v>10.5</v>
      </c>
      <c r="M309" s="452">
        <v>43</v>
      </c>
      <c r="N309" s="506" t="str">
        <f>J309</f>
        <v>Tampa Bay</v>
      </c>
      <c r="O309" s="434">
        <v>41</v>
      </c>
      <c r="P309" s="430" t="str">
        <f t="shared" si="92"/>
        <v>Carolina</v>
      </c>
      <c r="Q309" s="427">
        <v>17</v>
      </c>
      <c r="R309" s="510" t="str">
        <f t="shared" si="93"/>
        <v>Tampa Bay</v>
      </c>
      <c r="S309" s="510" t="str">
        <f t="shared" si="94"/>
        <v>Carolina</v>
      </c>
      <c r="T309" s="436"/>
      <c r="U309" s="481" t="str">
        <f t="shared" si="95"/>
        <v>L</v>
      </c>
    </row>
    <row r="310" spans="1:21" s="442" customFormat="1" ht="15.75" customHeight="1" x14ac:dyDescent="0.8">
      <c r="A310" s="427">
        <v>18</v>
      </c>
      <c r="B310" s="70" t="s">
        <v>233</v>
      </c>
      <c r="C310" s="428">
        <v>44570</v>
      </c>
      <c r="D310" s="429">
        <f t="shared" si="97"/>
        <v>0.54166666666666663</v>
      </c>
      <c r="E310" s="70" t="s">
        <v>345</v>
      </c>
      <c r="F310" s="176" t="s">
        <v>391</v>
      </c>
      <c r="G310" s="427" t="str">
        <f>VLOOKUP(+F310,$F$347:$G$378,2,FALSE)</f>
        <v>AFCS</v>
      </c>
      <c r="H310" s="176" t="s">
        <v>385</v>
      </c>
      <c r="I310" s="427" t="str">
        <f>VLOOKUP(+H310,$F$347:$G$378,2,FALSE)</f>
        <v>AFCS</v>
      </c>
      <c r="J310" s="431" t="str">
        <f>F310</f>
        <v>Indianapolis</v>
      </c>
      <c r="K310" s="565" t="str">
        <f t="shared" si="91"/>
        <v>Jacksonville</v>
      </c>
      <c r="L310" s="443">
        <v>14</v>
      </c>
      <c r="M310" s="452">
        <v>45</v>
      </c>
      <c r="N310" s="506" t="str">
        <f>K310</f>
        <v>Jacksonville</v>
      </c>
      <c r="O310" s="434">
        <v>26</v>
      </c>
      <c r="P310" s="430" t="str">
        <f t="shared" si="92"/>
        <v>Indianapolis</v>
      </c>
      <c r="Q310" s="427">
        <v>11</v>
      </c>
      <c r="R310" s="510" t="str">
        <f t="shared" si="93"/>
        <v>Jacksonville</v>
      </c>
      <c r="S310" s="510" t="str">
        <f t="shared" si="94"/>
        <v>Indianapolis</v>
      </c>
      <c r="T310" s="436"/>
      <c r="U310" s="481" t="str">
        <f t="shared" si="95"/>
        <v>L</v>
      </c>
    </row>
    <row r="311" spans="1:21" s="442" customFormat="1" ht="15.75" customHeight="1" x14ac:dyDescent="0.8">
      <c r="A311" s="427">
        <v>18</v>
      </c>
      <c r="B311" s="70" t="s">
        <v>233</v>
      </c>
      <c r="C311" s="428">
        <v>44570</v>
      </c>
      <c r="D311" s="429">
        <f t="shared" si="97"/>
        <v>0.54166666666666663</v>
      </c>
      <c r="E311" s="70" t="s">
        <v>345</v>
      </c>
      <c r="F311" s="176" t="s">
        <v>138</v>
      </c>
      <c r="G311" s="427" t="str">
        <f>VLOOKUP(+F311,$F$347:$G$378,2,FALSE)</f>
        <v>AFCN</v>
      </c>
      <c r="H311" s="176" t="s">
        <v>380</v>
      </c>
      <c r="I311" s="427" t="str">
        <f>VLOOKUP(+H311,$F$347:$G$378,2,FALSE)</f>
        <v>AFCN</v>
      </c>
      <c r="J311" s="431" t="str">
        <f>H311</f>
        <v>Baltimore</v>
      </c>
      <c r="K311" s="565" t="str">
        <f t="shared" si="91"/>
        <v>Pittsburgh</v>
      </c>
      <c r="L311" s="443">
        <v>3</v>
      </c>
      <c r="M311" s="452">
        <v>41</v>
      </c>
      <c r="N311" s="506" t="str">
        <f>K311</f>
        <v>Pittsburgh</v>
      </c>
      <c r="O311" s="434">
        <v>16</v>
      </c>
      <c r="P311" s="430" t="str">
        <f t="shared" si="92"/>
        <v>Baltimore</v>
      </c>
      <c r="Q311" s="427">
        <v>13</v>
      </c>
      <c r="R311" s="510" t="str">
        <f t="shared" si="93"/>
        <v>Pittsburgh</v>
      </c>
      <c r="S311" s="510" t="str">
        <f t="shared" si="94"/>
        <v>Baltimore</v>
      </c>
      <c r="T311" s="436"/>
      <c r="U311" s="481" t="str">
        <f t="shared" si="95"/>
        <v>L</v>
      </c>
    </row>
    <row r="312" spans="1:21" s="442" customFormat="1" ht="15.75" customHeight="1" x14ac:dyDescent="0.8">
      <c r="A312" s="427">
        <v>18</v>
      </c>
      <c r="B312" s="70" t="s">
        <v>233</v>
      </c>
      <c r="C312" s="428">
        <v>44570</v>
      </c>
      <c r="D312" s="429">
        <f t="shared" si="97"/>
        <v>0.54166666666666663</v>
      </c>
      <c r="E312" s="70" t="s">
        <v>345</v>
      </c>
      <c r="F312" s="176" t="s">
        <v>239</v>
      </c>
      <c r="G312" s="427" t="str">
        <f>VLOOKUP(+F312,$F$347:$G$378,2,FALSE)</f>
        <v>AFCS</v>
      </c>
      <c r="H312" s="176" t="s">
        <v>186</v>
      </c>
      <c r="I312" s="427" t="str">
        <f>VLOOKUP(+H312,$F$347:$G$378,2,FALSE)</f>
        <v>AFCS</v>
      </c>
      <c r="J312" s="431" t="str">
        <f>F312</f>
        <v>Tennessee</v>
      </c>
      <c r="K312" s="565" t="str">
        <f t="shared" si="91"/>
        <v>Houston</v>
      </c>
      <c r="L312" s="443">
        <v>11</v>
      </c>
      <c r="M312" s="452">
        <v>43</v>
      </c>
      <c r="N312" s="506" t="str">
        <f>J312</f>
        <v>Tennessee</v>
      </c>
      <c r="O312" s="434">
        <v>28</v>
      </c>
      <c r="P312" s="430" t="str">
        <f t="shared" si="92"/>
        <v>Houston</v>
      </c>
      <c r="Q312" s="427">
        <v>25</v>
      </c>
      <c r="R312" s="510" t="str">
        <f t="shared" si="93"/>
        <v>Houston</v>
      </c>
      <c r="S312" s="510" t="str">
        <f t="shared" si="94"/>
        <v>Tennessee</v>
      </c>
      <c r="T312" s="436"/>
      <c r="U312" s="481" t="str">
        <f t="shared" si="95"/>
        <v>L</v>
      </c>
    </row>
    <row r="313" spans="1:21" s="442" customFormat="1" ht="15.75" customHeight="1" x14ac:dyDescent="0.8">
      <c r="A313" s="427">
        <v>18</v>
      </c>
      <c r="B313" s="70" t="s">
        <v>233</v>
      </c>
      <c r="C313" s="428">
        <v>44570</v>
      </c>
      <c r="D313" s="429">
        <f>16.25/24</f>
        <v>0.67708333333333337</v>
      </c>
      <c r="E313" s="70" t="s">
        <v>345</v>
      </c>
      <c r="F313" s="176" t="s">
        <v>371</v>
      </c>
      <c r="G313" s="427" t="str">
        <f>VLOOKUP(+F313,$F$347:$G$378,2,FALSE)</f>
        <v>AFCW</v>
      </c>
      <c r="H313" s="176" t="s">
        <v>401</v>
      </c>
      <c r="I313" s="427" t="str">
        <f>VLOOKUP(+H313,$F$347:$G$378,2,FALSE)</f>
        <v>AFCW</v>
      </c>
      <c r="J313" s="431" t="str">
        <f>F313</f>
        <v>Kansas City</v>
      </c>
      <c r="K313" s="565" t="str">
        <f t="shared" si="91"/>
        <v>Denver</v>
      </c>
      <c r="L313" s="443">
        <v>11</v>
      </c>
      <c r="M313" s="452">
        <v>44.5</v>
      </c>
      <c r="N313" s="506" t="str">
        <f>J313</f>
        <v>Kansas City</v>
      </c>
      <c r="O313" s="434">
        <v>28</v>
      </c>
      <c r="P313" s="430" t="str">
        <f t="shared" si="92"/>
        <v>Denver</v>
      </c>
      <c r="Q313" s="427">
        <v>24</v>
      </c>
      <c r="R313" s="510" t="str">
        <f t="shared" si="93"/>
        <v>Denver</v>
      </c>
      <c r="S313" s="510" t="str">
        <f t="shared" si="94"/>
        <v>Kansas City</v>
      </c>
      <c r="T313" s="436"/>
      <c r="U313" s="481" t="str">
        <f t="shared" si="95"/>
        <v>L</v>
      </c>
    </row>
    <row r="314" spans="1:21" s="442" customFormat="1" ht="15.75" customHeight="1" x14ac:dyDescent="0.8">
      <c r="A314" s="427">
        <v>18</v>
      </c>
      <c r="B314" s="70" t="s">
        <v>233</v>
      </c>
      <c r="C314" s="428">
        <v>44570</v>
      </c>
      <c r="D314" s="429">
        <f>16.25/24</f>
        <v>0.67708333333333337</v>
      </c>
      <c r="E314" s="70" t="s">
        <v>345</v>
      </c>
      <c r="F314" s="176" t="s">
        <v>400</v>
      </c>
      <c r="G314" s="427" t="str">
        <f>VLOOKUP(+F314,$F$347:$G$378,2,FALSE)</f>
        <v>AFCW</v>
      </c>
      <c r="H314" s="176" t="s">
        <v>336</v>
      </c>
      <c r="I314" s="427" t="str">
        <f>VLOOKUP(+H314,$F$347:$G$378,2,FALSE)</f>
        <v>AFCW</v>
      </c>
      <c r="J314" s="431" t="str">
        <f>H314</f>
        <v>Las Vegas</v>
      </c>
      <c r="K314" s="565" t="str">
        <f t="shared" si="91"/>
        <v>LA Chargers</v>
      </c>
      <c r="L314" s="443">
        <v>3</v>
      </c>
      <c r="M314" s="452">
        <v>50</v>
      </c>
      <c r="N314" s="506" t="str">
        <f>J314</f>
        <v>Las Vegas</v>
      </c>
      <c r="O314" s="434">
        <v>35</v>
      </c>
      <c r="P314" s="430" t="str">
        <f t="shared" si="92"/>
        <v>LA Chargers</v>
      </c>
      <c r="Q314" s="427">
        <v>32</v>
      </c>
      <c r="R314" s="510" t="str">
        <f t="shared" si="93"/>
        <v>Las Vegas</v>
      </c>
      <c r="S314" s="510" t="str">
        <f t="shared" si="94"/>
        <v>LA Chargers</v>
      </c>
      <c r="T314" s="436"/>
      <c r="U314" s="481" t="str">
        <f t="shared" si="95"/>
        <v>T</v>
      </c>
    </row>
    <row r="315" spans="1:21" s="442" customFormat="1" ht="15.75" customHeight="1" x14ac:dyDescent="0.8">
      <c r="A315" s="427">
        <v>18</v>
      </c>
      <c r="B315" s="70" t="s">
        <v>233</v>
      </c>
      <c r="C315" s="428">
        <v>44570</v>
      </c>
      <c r="D315" s="429">
        <f>16.25/24</f>
        <v>0.67708333333333337</v>
      </c>
      <c r="E315" s="70" t="s">
        <v>127</v>
      </c>
      <c r="F315" s="176" t="s">
        <v>396</v>
      </c>
      <c r="G315" s="427" t="str">
        <f>VLOOKUP(+F315,$F$347:$G$378,2,FALSE)</f>
        <v>NFCW</v>
      </c>
      <c r="H315" s="176" t="s">
        <v>392</v>
      </c>
      <c r="I315" s="427" t="str">
        <f>VLOOKUP(+H315,$F$347:$G$378,2,FALSE)</f>
        <v>NFCW</v>
      </c>
      <c r="J315" s="431" t="str">
        <f>H315</f>
        <v>LA Rams</v>
      </c>
      <c r="K315" s="565" t="str">
        <f t="shared" si="91"/>
        <v>San Francisco</v>
      </c>
      <c r="L315" s="443">
        <v>3.5</v>
      </c>
      <c r="M315" s="452">
        <v>46.5</v>
      </c>
      <c r="N315" s="506" t="str">
        <f>K315</f>
        <v>San Francisco</v>
      </c>
      <c r="O315" s="434">
        <v>27</v>
      </c>
      <c r="P315" s="430" t="str">
        <f t="shared" si="92"/>
        <v>LA Rams</v>
      </c>
      <c r="Q315" s="427">
        <v>24</v>
      </c>
      <c r="R315" s="510" t="str">
        <f t="shared" si="93"/>
        <v>San Francisco</v>
      </c>
      <c r="S315" s="510" t="str">
        <f t="shared" si="94"/>
        <v>LA Rams</v>
      </c>
      <c r="T315" s="436"/>
      <c r="U315" s="481" t="str">
        <f t="shared" si="95"/>
        <v>L</v>
      </c>
    </row>
    <row r="316" spans="1:21" s="442" customFormat="1" ht="15.75" customHeight="1" x14ac:dyDescent="0.8">
      <c r="A316" s="427">
        <v>18</v>
      </c>
      <c r="B316" s="70" t="s">
        <v>233</v>
      </c>
      <c r="C316" s="428">
        <v>44570</v>
      </c>
      <c r="D316" s="429">
        <f>16.25/24</f>
        <v>0.67708333333333337</v>
      </c>
      <c r="E316" s="70" t="s">
        <v>127</v>
      </c>
      <c r="F316" s="176" t="s">
        <v>393</v>
      </c>
      <c r="G316" s="427" t="str">
        <f>VLOOKUP(+F316,$F$347:$G$378,2,FALSE)</f>
        <v>NFCW</v>
      </c>
      <c r="H316" s="176" t="s">
        <v>211</v>
      </c>
      <c r="I316" s="427" t="str">
        <f>VLOOKUP(+H316,$F$347:$G$378,2,FALSE)</f>
        <v>NFCW</v>
      </c>
      <c r="J316" s="431" t="str">
        <f>H316</f>
        <v>Arizona</v>
      </c>
      <c r="K316" s="565" t="str">
        <f t="shared" si="91"/>
        <v>Seattle</v>
      </c>
      <c r="L316" s="443">
        <v>5.5</v>
      </c>
      <c r="M316" s="452">
        <v>49</v>
      </c>
      <c r="N316" s="506" t="str">
        <f>K316</f>
        <v>Seattle</v>
      </c>
      <c r="O316" s="434">
        <v>38</v>
      </c>
      <c r="P316" s="430" t="str">
        <f t="shared" si="92"/>
        <v>Arizona</v>
      </c>
      <c r="Q316" s="427">
        <v>30</v>
      </c>
      <c r="R316" s="510" t="str">
        <f t="shared" si="93"/>
        <v>Seattle</v>
      </c>
      <c r="S316" s="510" t="str">
        <f t="shared" si="94"/>
        <v>Arizona</v>
      </c>
      <c r="T316" s="436"/>
      <c r="U316" s="481" t="str">
        <f t="shared" si="95"/>
        <v>L</v>
      </c>
    </row>
    <row r="317" spans="1:21" s="442" customFormat="1" ht="15.75" hidden="1" customHeight="1" x14ac:dyDescent="0.8">
      <c r="A317" s="427"/>
      <c r="B317" s="427"/>
      <c r="C317" s="428"/>
      <c r="D317" s="429"/>
      <c r="E317" s="70"/>
      <c r="F317" s="176"/>
      <c r="G317" s="427" t="e">
        <f>VLOOKUP(+F317,$F$347:$G$378,2,FALSE)</f>
        <v>#N/A</v>
      </c>
      <c r="H317" s="176"/>
      <c r="I317" s="427" t="e">
        <f>VLOOKUP(+H317,$F$347:$G$378,2,FALSE)</f>
        <v>#N/A</v>
      </c>
      <c r="J317" s="431"/>
      <c r="K317" s="565">
        <f t="shared" ref="K317:K344" si="98">IF(+J317=H317,F317,H317)</f>
        <v>0</v>
      </c>
      <c r="L317" s="443"/>
      <c r="M317" s="452"/>
      <c r="N317" s="506"/>
      <c r="O317" s="434"/>
      <c r="P317" s="430">
        <f t="shared" ref="P317:P344" si="99">IF(N317=F317,H317,F317)</f>
        <v>0</v>
      </c>
      <c r="Q317" s="427"/>
      <c r="R317" s="510">
        <f t="shared" ref="R317:R344" si="100">IF(+N317=K317,+N317,IF(+O317-Q317&lt;L317,+K317,+J317))</f>
        <v>0</v>
      </c>
      <c r="S317" s="510">
        <f t="shared" ref="S317:S344" si="101">IF(+R317=J317,+K317,+J317)</f>
        <v>0</v>
      </c>
      <c r="T317" s="436"/>
      <c r="U317" s="481" t="str">
        <f t="shared" ref="U317:U344" si="102">IF($N317=$J317,IF($O317-$Q317=$L317,"T",IF($R317=T317,"W","L")),IF($R317=T317,"W","L"))</f>
        <v>T</v>
      </c>
    </row>
    <row r="318" spans="1:21" s="442" customFormat="1" ht="15.75" hidden="1" customHeight="1" x14ac:dyDescent="0.8">
      <c r="A318" s="427"/>
      <c r="B318" s="427"/>
      <c r="C318" s="428"/>
      <c r="D318" s="429"/>
      <c r="E318" s="70"/>
      <c r="F318" s="176"/>
      <c r="G318" s="427" t="e">
        <f>VLOOKUP(+F318,$F$347:$G$378,2,FALSE)</f>
        <v>#N/A</v>
      </c>
      <c r="H318" s="176"/>
      <c r="I318" s="427" t="e">
        <f>VLOOKUP(+H318,$F$347:$G$378,2,FALSE)</f>
        <v>#N/A</v>
      </c>
      <c r="J318" s="431"/>
      <c r="K318" s="565">
        <f t="shared" si="98"/>
        <v>0</v>
      </c>
      <c r="L318" s="443"/>
      <c r="M318" s="452"/>
      <c r="N318" s="506"/>
      <c r="O318" s="434"/>
      <c r="P318" s="430">
        <f t="shared" si="99"/>
        <v>0</v>
      </c>
      <c r="Q318" s="427"/>
      <c r="R318" s="510">
        <f t="shared" si="100"/>
        <v>0</v>
      </c>
      <c r="S318" s="510">
        <f t="shared" si="101"/>
        <v>0</v>
      </c>
      <c r="T318" s="436"/>
      <c r="U318" s="481" t="str">
        <f t="shared" si="102"/>
        <v>T</v>
      </c>
    </row>
    <row r="319" spans="1:21" s="442" customFormat="1" ht="15.75" hidden="1" customHeight="1" x14ac:dyDescent="0.8">
      <c r="A319" s="427"/>
      <c r="B319" s="427"/>
      <c r="C319" s="428"/>
      <c r="D319" s="429"/>
      <c r="E319" s="70"/>
      <c r="F319" s="176"/>
      <c r="G319" s="427" t="e">
        <f>VLOOKUP(+F319,$F$347:$G$378,2,FALSE)</f>
        <v>#N/A</v>
      </c>
      <c r="H319" s="176"/>
      <c r="I319" s="427" t="e">
        <f>VLOOKUP(+H319,$F$347:$G$378,2,FALSE)</f>
        <v>#N/A</v>
      </c>
      <c r="J319" s="431"/>
      <c r="K319" s="565">
        <f t="shared" si="98"/>
        <v>0</v>
      </c>
      <c r="L319" s="443"/>
      <c r="M319" s="452"/>
      <c r="N319" s="506"/>
      <c r="O319" s="434"/>
      <c r="P319" s="430">
        <f t="shared" si="99"/>
        <v>0</v>
      </c>
      <c r="Q319" s="427"/>
      <c r="R319" s="510">
        <f t="shared" si="100"/>
        <v>0</v>
      </c>
      <c r="S319" s="510">
        <f t="shared" si="101"/>
        <v>0</v>
      </c>
      <c r="T319" s="436"/>
      <c r="U319" s="481" t="str">
        <f t="shared" si="102"/>
        <v>T</v>
      </c>
    </row>
    <row r="320" spans="1:21" s="442" customFormat="1" ht="15.75" hidden="1" customHeight="1" x14ac:dyDescent="0.8">
      <c r="A320" s="427"/>
      <c r="B320" s="427"/>
      <c r="C320" s="428"/>
      <c r="D320" s="429"/>
      <c r="E320" s="70"/>
      <c r="F320" s="176"/>
      <c r="G320" s="427" t="e">
        <f>VLOOKUP(+F320,$F$347:$G$378,2,FALSE)</f>
        <v>#N/A</v>
      </c>
      <c r="H320" s="176"/>
      <c r="I320" s="427" t="e">
        <f>VLOOKUP(+H320,$F$347:$G$378,2,FALSE)</f>
        <v>#N/A</v>
      </c>
      <c r="J320" s="431"/>
      <c r="K320" s="565">
        <f t="shared" si="98"/>
        <v>0</v>
      </c>
      <c r="L320" s="443"/>
      <c r="M320" s="452"/>
      <c r="N320" s="506"/>
      <c r="O320" s="434"/>
      <c r="P320" s="430">
        <f t="shared" si="99"/>
        <v>0</v>
      </c>
      <c r="Q320" s="427"/>
      <c r="R320" s="510">
        <f t="shared" si="100"/>
        <v>0</v>
      </c>
      <c r="S320" s="510">
        <f t="shared" si="101"/>
        <v>0</v>
      </c>
      <c r="T320" s="436"/>
      <c r="U320" s="481" t="str">
        <f t="shared" si="102"/>
        <v>T</v>
      </c>
    </row>
    <row r="321" spans="1:21" s="442" customFormat="1" ht="15.75" hidden="1" customHeight="1" x14ac:dyDescent="0.8">
      <c r="A321" s="427"/>
      <c r="B321" s="427"/>
      <c r="C321" s="428"/>
      <c r="D321" s="429"/>
      <c r="E321" s="70"/>
      <c r="F321" s="176"/>
      <c r="G321" s="427" t="e">
        <f>VLOOKUP(+F321,$F$347:$G$378,2,FALSE)</f>
        <v>#N/A</v>
      </c>
      <c r="H321" s="176"/>
      <c r="I321" s="427" t="e">
        <f>VLOOKUP(+H321,$F$347:$G$378,2,FALSE)</f>
        <v>#N/A</v>
      </c>
      <c r="J321" s="431"/>
      <c r="K321" s="565">
        <f t="shared" si="98"/>
        <v>0</v>
      </c>
      <c r="L321" s="443"/>
      <c r="M321" s="452"/>
      <c r="N321" s="506"/>
      <c r="O321" s="434"/>
      <c r="P321" s="430">
        <f t="shared" si="99"/>
        <v>0</v>
      </c>
      <c r="Q321" s="427"/>
      <c r="R321" s="510">
        <f t="shared" si="100"/>
        <v>0</v>
      </c>
      <c r="S321" s="510">
        <f t="shared" si="101"/>
        <v>0</v>
      </c>
      <c r="T321" s="436"/>
      <c r="U321" s="481" t="str">
        <f t="shared" si="102"/>
        <v>T</v>
      </c>
    </row>
    <row r="322" spans="1:21" s="442" customFormat="1" ht="15.75" hidden="1" customHeight="1" x14ac:dyDescent="0.8">
      <c r="A322" s="427"/>
      <c r="B322" s="427"/>
      <c r="C322" s="428"/>
      <c r="D322" s="429"/>
      <c r="E322" s="70"/>
      <c r="F322" s="176"/>
      <c r="G322" s="427" t="e">
        <f>VLOOKUP(+F322,$F$347:$G$378,2,FALSE)</f>
        <v>#N/A</v>
      </c>
      <c r="H322" s="176"/>
      <c r="I322" s="427" t="e">
        <f>VLOOKUP(+H322,$F$347:$G$378,2,FALSE)</f>
        <v>#N/A</v>
      </c>
      <c r="J322" s="431"/>
      <c r="K322" s="565">
        <f t="shared" si="98"/>
        <v>0</v>
      </c>
      <c r="L322" s="443"/>
      <c r="M322" s="452"/>
      <c r="N322" s="506"/>
      <c r="O322" s="434"/>
      <c r="P322" s="430">
        <f t="shared" si="99"/>
        <v>0</v>
      </c>
      <c r="Q322" s="427"/>
      <c r="R322" s="510">
        <f t="shared" si="100"/>
        <v>0</v>
      </c>
      <c r="S322" s="510">
        <f t="shared" si="101"/>
        <v>0</v>
      </c>
      <c r="T322" s="436"/>
      <c r="U322" s="481" t="str">
        <f t="shared" si="102"/>
        <v>T</v>
      </c>
    </row>
    <row r="323" spans="1:21" s="442" customFormat="1" ht="15.75" hidden="1" customHeight="1" x14ac:dyDescent="0.8">
      <c r="A323" s="427"/>
      <c r="B323" s="427"/>
      <c r="C323" s="428"/>
      <c r="D323" s="429"/>
      <c r="E323" s="70"/>
      <c r="F323" s="176"/>
      <c r="G323" s="427" t="e">
        <f>VLOOKUP(+F323,$F$347:$G$378,2,FALSE)</f>
        <v>#N/A</v>
      </c>
      <c r="H323" s="176"/>
      <c r="I323" s="427" t="e">
        <f>VLOOKUP(+H323,$F$347:$G$378,2,FALSE)</f>
        <v>#N/A</v>
      </c>
      <c r="J323" s="431"/>
      <c r="K323" s="565">
        <f t="shared" si="98"/>
        <v>0</v>
      </c>
      <c r="L323" s="443"/>
      <c r="M323" s="452"/>
      <c r="N323" s="506"/>
      <c r="O323" s="434"/>
      <c r="P323" s="430">
        <f t="shared" si="99"/>
        <v>0</v>
      </c>
      <c r="Q323" s="427"/>
      <c r="R323" s="510">
        <f t="shared" si="100"/>
        <v>0</v>
      </c>
      <c r="S323" s="510">
        <f t="shared" si="101"/>
        <v>0</v>
      </c>
      <c r="T323" s="436"/>
      <c r="U323" s="481" t="str">
        <f t="shared" si="102"/>
        <v>T</v>
      </c>
    </row>
    <row r="324" spans="1:21" s="442" customFormat="1" ht="15.75" hidden="1" customHeight="1" x14ac:dyDescent="0.8">
      <c r="A324" s="427"/>
      <c r="B324" s="427"/>
      <c r="C324" s="428"/>
      <c r="D324" s="429"/>
      <c r="E324" s="70"/>
      <c r="F324" s="176"/>
      <c r="G324" s="427" t="e">
        <f>VLOOKUP(+F324,$F$347:$G$378,2,FALSE)</f>
        <v>#N/A</v>
      </c>
      <c r="H324" s="176"/>
      <c r="I324" s="427" t="e">
        <f>VLOOKUP(+H324,$F$347:$G$378,2,FALSE)</f>
        <v>#N/A</v>
      </c>
      <c r="J324" s="431"/>
      <c r="K324" s="565">
        <f t="shared" si="98"/>
        <v>0</v>
      </c>
      <c r="L324" s="443"/>
      <c r="M324" s="452"/>
      <c r="N324" s="506"/>
      <c r="O324" s="434"/>
      <c r="P324" s="430">
        <f t="shared" si="99"/>
        <v>0</v>
      </c>
      <c r="Q324" s="427"/>
      <c r="R324" s="510">
        <f t="shared" si="100"/>
        <v>0</v>
      </c>
      <c r="S324" s="510">
        <f t="shared" si="101"/>
        <v>0</v>
      </c>
      <c r="T324" s="436"/>
      <c r="U324" s="481" t="str">
        <f t="shared" si="102"/>
        <v>T</v>
      </c>
    </row>
    <row r="325" spans="1:21" s="442" customFormat="1" ht="15.75" hidden="1" customHeight="1" x14ac:dyDescent="0.8">
      <c r="A325" s="427"/>
      <c r="B325" s="427"/>
      <c r="C325" s="428"/>
      <c r="D325" s="429"/>
      <c r="E325" s="70"/>
      <c r="F325" s="176"/>
      <c r="G325" s="427" t="e">
        <f>VLOOKUP(+F325,$F$347:$G$378,2,FALSE)</f>
        <v>#N/A</v>
      </c>
      <c r="H325" s="176"/>
      <c r="I325" s="427" t="e">
        <f>VLOOKUP(+H325,$F$347:$G$378,2,FALSE)</f>
        <v>#N/A</v>
      </c>
      <c r="J325" s="431"/>
      <c r="K325" s="565">
        <f t="shared" si="98"/>
        <v>0</v>
      </c>
      <c r="L325" s="443"/>
      <c r="M325" s="452"/>
      <c r="N325" s="506"/>
      <c r="O325" s="434"/>
      <c r="P325" s="430">
        <f t="shared" si="99"/>
        <v>0</v>
      </c>
      <c r="Q325" s="427"/>
      <c r="R325" s="510">
        <f t="shared" si="100"/>
        <v>0</v>
      </c>
      <c r="S325" s="510">
        <f t="shared" si="101"/>
        <v>0</v>
      </c>
      <c r="T325" s="436"/>
      <c r="U325" s="481" t="str">
        <f t="shared" si="102"/>
        <v>T</v>
      </c>
    </row>
    <row r="326" spans="1:21" s="442" customFormat="1" ht="15.75" hidden="1" customHeight="1" x14ac:dyDescent="0.8">
      <c r="A326" s="427"/>
      <c r="B326" s="427"/>
      <c r="C326" s="428"/>
      <c r="D326" s="429"/>
      <c r="E326" s="70"/>
      <c r="F326" s="176"/>
      <c r="G326" s="427" t="e">
        <f>VLOOKUP(+F326,$F$347:$G$378,2,FALSE)</f>
        <v>#N/A</v>
      </c>
      <c r="H326" s="176"/>
      <c r="I326" s="427" t="e">
        <f>VLOOKUP(+H326,$F$347:$G$378,2,FALSE)</f>
        <v>#N/A</v>
      </c>
      <c r="J326" s="431"/>
      <c r="K326" s="565">
        <f t="shared" si="98"/>
        <v>0</v>
      </c>
      <c r="L326" s="443"/>
      <c r="M326" s="452"/>
      <c r="N326" s="506"/>
      <c r="O326" s="434"/>
      <c r="P326" s="430">
        <f t="shared" si="99"/>
        <v>0</v>
      </c>
      <c r="Q326" s="427"/>
      <c r="R326" s="510">
        <f t="shared" si="100"/>
        <v>0</v>
      </c>
      <c r="S326" s="510">
        <f t="shared" si="101"/>
        <v>0</v>
      </c>
      <c r="T326" s="436"/>
      <c r="U326" s="481" t="str">
        <f t="shared" si="102"/>
        <v>T</v>
      </c>
    </row>
    <row r="327" spans="1:21" s="442" customFormat="1" ht="15.75" hidden="1" customHeight="1" x14ac:dyDescent="0.8">
      <c r="A327" s="427"/>
      <c r="B327" s="427"/>
      <c r="C327" s="428"/>
      <c r="D327" s="429"/>
      <c r="E327" s="70"/>
      <c r="F327" s="176"/>
      <c r="G327" s="427" t="e">
        <f>VLOOKUP(+F327,$F$347:$G$378,2,FALSE)</f>
        <v>#N/A</v>
      </c>
      <c r="H327" s="176"/>
      <c r="I327" s="427" t="e">
        <f>VLOOKUP(+H327,$F$347:$G$378,2,FALSE)</f>
        <v>#N/A</v>
      </c>
      <c r="J327" s="431"/>
      <c r="K327" s="565">
        <f t="shared" si="98"/>
        <v>0</v>
      </c>
      <c r="L327" s="443"/>
      <c r="M327" s="452"/>
      <c r="N327" s="506"/>
      <c r="O327" s="434"/>
      <c r="P327" s="430">
        <f t="shared" si="99"/>
        <v>0</v>
      </c>
      <c r="Q327" s="427"/>
      <c r="R327" s="510">
        <f t="shared" si="100"/>
        <v>0</v>
      </c>
      <c r="S327" s="510">
        <f t="shared" si="101"/>
        <v>0</v>
      </c>
      <c r="T327" s="436"/>
      <c r="U327" s="481" t="str">
        <f t="shared" si="102"/>
        <v>T</v>
      </c>
    </row>
    <row r="328" spans="1:21" s="442" customFormat="1" ht="15.75" hidden="1" customHeight="1" x14ac:dyDescent="0.8">
      <c r="A328" s="427"/>
      <c r="B328" s="427"/>
      <c r="C328" s="428"/>
      <c r="D328" s="429"/>
      <c r="E328" s="70"/>
      <c r="F328" s="176"/>
      <c r="G328" s="427" t="e">
        <f>VLOOKUP(+F328,$F$347:$G$378,2,FALSE)</f>
        <v>#N/A</v>
      </c>
      <c r="H328" s="176"/>
      <c r="I328" s="427" t="e">
        <f>VLOOKUP(+H328,$F$347:$G$378,2,FALSE)</f>
        <v>#N/A</v>
      </c>
      <c r="J328" s="431"/>
      <c r="K328" s="565">
        <f t="shared" si="98"/>
        <v>0</v>
      </c>
      <c r="L328" s="443"/>
      <c r="M328" s="452"/>
      <c r="N328" s="506"/>
      <c r="O328" s="434"/>
      <c r="P328" s="430">
        <f t="shared" si="99"/>
        <v>0</v>
      </c>
      <c r="Q328" s="427"/>
      <c r="R328" s="510">
        <f t="shared" si="100"/>
        <v>0</v>
      </c>
      <c r="S328" s="510">
        <f t="shared" si="101"/>
        <v>0</v>
      </c>
      <c r="T328" s="436"/>
      <c r="U328" s="481" t="str">
        <f t="shared" si="102"/>
        <v>T</v>
      </c>
    </row>
    <row r="329" spans="1:21" s="442" customFormat="1" ht="15.75" hidden="1" customHeight="1" x14ac:dyDescent="0.8">
      <c r="A329" s="427"/>
      <c r="B329" s="427"/>
      <c r="C329" s="428"/>
      <c r="D329" s="429"/>
      <c r="E329" s="70"/>
      <c r="F329" s="176"/>
      <c r="G329" s="427" t="e">
        <f>VLOOKUP(+F329,$F$347:$G$378,2,FALSE)</f>
        <v>#N/A</v>
      </c>
      <c r="H329" s="176"/>
      <c r="I329" s="427" t="e">
        <f>VLOOKUP(+H329,$F$347:$G$378,2,FALSE)</f>
        <v>#N/A</v>
      </c>
      <c r="J329" s="431"/>
      <c r="K329" s="565">
        <f t="shared" si="98"/>
        <v>0</v>
      </c>
      <c r="L329" s="443"/>
      <c r="M329" s="452"/>
      <c r="N329" s="506"/>
      <c r="O329" s="434"/>
      <c r="P329" s="430">
        <f t="shared" si="99"/>
        <v>0</v>
      </c>
      <c r="Q329" s="427"/>
      <c r="R329" s="510">
        <f t="shared" si="100"/>
        <v>0</v>
      </c>
      <c r="S329" s="510">
        <f t="shared" si="101"/>
        <v>0</v>
      </c>
      <c r="T329" s="436"/>
      <c r="U329" s="481" t="str">
        <f t="shared" si="102"/>
        <v>T</v>
      </c>
    </row>
    <row r="330" spans="1:21" s="442" customFormat="1" ht="15.75" hidden="1" customHeight="1" x14ac:dyDescent="0.8">
      <c r="A330" s="427"/>
      <c r="B330" s="427"/>
      <c r="C330" s="428"/>
      <c r="D330" s="429"/>
      <c r="E330" s="70"/>
      <c r="F330" s="176"/>
      <c r="G330" s="427" t="e">
        <f>VLOOKUP(+F330,$F$347:$G$378,2,FALSE)</f>
        <v>#N/A</v>
      </c>
      <c r="H330" s="176"/>
      <c r="I330" s="427" t="e">
        <f>VLOOKUP(+H330,$F$347:$G$378,2,FALSE)</f>
        <v>#N/A</v>
      </c>
      <c r="J330" s="431"/>
      <c r="K330" s="565">
        <f t="shared" si="98"/>
        <v>0</v>
      </c>
      <c r="L330" s="443"/>
      <c r="M330" s="452"/>
      <c r="N330" s="506"/>
      <c r="O330" s="434"/>
      <c r="P330" s="430">
        <f t="shared" si="99"/>
        <v>0</v>
      </c>
      <c r="Q330" s="427"/>
      <c r="R330" s="510">
        <f t="shared" si="100"/>
        <v>0</v>
      </c>
      <c r="S330" s="510">
        <f t="shared" si="101"/>
        <v>0</v>
      </c>
      <c r="T330" s="436"/>
      <c r="U330" s="481" t="str">
        <f t="shared" si="102"/>
        <v>T</v>
      </c>
    </row>
    <row r="331" spans="1:21" s="442" customFormat="1" ht="15.75" hidden="1" customHeight="1" x14ac:dyDescent="0.8">
      <c r="A331" s="427"/>
      <c r="B331" s="427"/>
      <c r="C331" s="428"/>
      <c r="D331" s="429"/>
      <c r="E331" s="70"/>
      <c r="F331" s="176"/>
      <c r="G331" s="427" t="e">
        <f>VLOOKUP(+F331,$F$347:$G$378,2,FALSE)</f>
        <v>#N/A</v>
      </c>
      <c r="H331" s="176"/>
      <c r="I331" s="427" t="e">
        <f>VLOOKUP(+H331,$F$347:$G$378,2,FALSE)</f>
        <v>#N/A</v>
      </c>
      <c r="J331" s="431"/>
      <c r="K331" s="565">
        <f t="shared" si="98"/>
        <v>0</v>
      </c>
      <c r="L331" s="443"/>
      <c r="M331" s="452"/>
      <c r="N331" s="506"/>
      <c r="O331" s="434"/>
      <c r="P331" s="430">
        <f t="shared" si="99"/>
        <v>0</v>
      </c>
      <c r="Q331" s="427"/>
      <c r="R331" s="510">
        <f t="shared" si="100"/>
        <v>0</v>
      </c>
      <c r="S331" s="510">
        <f t="shared" si="101"/>
        <v>0</v>
      </c>
      <c r="T331" s="436"/>
      <c r="U331" s="481" t="str">
        <f t="shared" si="102"/>
        <v>T</v>
      </c>
    </row>
    <row r="332" spans="1:21" s="442" customFormat="1" ht="15.75" hidden="1" customHeight="1" x14ac:dyDescent="0.8">
      <c r="A332" s="427"/>
      <c r="B332" s="427"/>
      <c r="C332" s="428"/>
      <c r="D332" s="429"/>
      <c r="E332" s="70"/>
      <c r="F332" s="176"/>
      <c r="G332" s="427" t="e">
        <f>VLOOKUP(+F332,$F$347:$G$378,2,FALSE)</f>
        <v>#N/A</v>
      </c>
      <c r="H332" s="176"/>
      <c r="I332" s="427" t="e">
        <f>VLOOKUP(+H332,$F$347:$G$378,2,FALSE)</f>
        <v>#N/A</v>
      </c>
      <c r="J332" s="431"/>
      <c r="K332" s="565">
        <f t="shared" si="98"/>
        <v>0</v>
      </c>
      <c r="L332" s="443"/>
      <c r="M332" s="452"/>
      <c r="N332" s="506"/>
      <c r="O332" s="434"/>
      <c r="P332" s="430">
        <f t="shared" si="99"/>
        <v>0</v>
      </c>
      <c r="Q332" s="427"/>
      <c r="R332" s="510">
        <f t="shared" si="100"/>
        <v>0</v>
      </c>
      <c r="S332" s="510">
        <f t="shared" si="101"/>
        <v>0</v>
      </c>
      <c r="T332" s="436"/>
      <c r="U332" s="481" t="str">
        <f t="shared" si="102"/>
        <v>T</v>
      </c>
    </row>
    <row r="333" spans="1:21" s="442" customFormat="1" ht="15.75" hidden="1" customHeight="1" x14ac:dyDescent="0.8">
      <c r="A333" s="427"/>
      <c r="B333" s="427"/>
      <c r="C333" s="428"/>
      <c r="D333" s="429"/>
      <c r="E333" s="70"/>
      <c r="F333" s="176"/>
      <c r="G333" s="427" t="e">
        <f>VLOOKUP(+F333,$F$347:$G$378,2,FALSE)</f>
        <v>#N/A</v>
      </c>
      <c r="H333" s="176"/>
      <c r="I333" s="427" t="e">
        <f>VLOOKUP(+H333,$F$347:$G$378,2,FALSE)</f>
        <v>#N/A</v>
      </c>
      <c r="J333" s="431"/>
      <c r="K333" s="565">
        <f t="shared" si="98"/>
        <v>0</v>
      </c>
      <c r="L333" s="443"/>
      <c r="M333" s="452"/>
      <c r="N333" s="506"/>
      <c r="O333" s="434"/>
      <c r="P333" s="430">
        <f t="shared" si="99"/>
        <v>0</v>
      </c>
      <c r="Q333" s="427"/>
      <c r="R333" s="510">
        <f t="shared" si="100"/>
        <v>0</v>
      </c>
      <c r="S333" s="510">
        <f t="shared" si="101"/>
        <v>0</v>
      </c>
      <c r="T333" s="436"/>
      <c r="U333" s="481" t="str">
        <f t="shared" si="102"/>
        <v>T</v>
      </c>
    </row>
    <row r="334" spans="1:21" s="442" customFormat="1" ht="15.75" hidden="1" customHeight="1" x14ac:dyDescent="0.8">
      <c r="A334" s="427"/>
      <c r="B334" s="427"/>
      <c r="C334" s="428"/>
      <c r="D334" s="429"/>
      <c r="E334" s="70"/>
      <c r="F334" s="176"/>
      <c r="G334" s="427" t="e">
        <f>VLOOKUP(+F334,$F$347:$G$378,2,FALSE)</f>
        <v>#N/A</v>
      </c>
      <c r="H334" s="176"/>
      <c r="I334" s="427" t="e">
        <f>VLOOKUP(+H334,$F$347:$G$378,2,FALSE)</f>
        <v>#N/A</v>
      </c>
      <c r="J334" s="431"/>
      <c r="K334" s="565">
        <f t="shared" si="98"/>
        <v>0</v>
      </c>
      <c r="L334" s="443"/>
      <c r="M334" s="452"/>
      <c r="N334" s="506"/>
      <c r="O334" s="434"/>
      <c r="P334" s="430">
        <f t="shared" si="99"/>
        <v>0</v>
      </c>
      <c r="Q334" s="427"/>
      <c r="R334" s="510">
        <f t="shared" si="100"/>
        <v>0</v>
      </c>
      <c r="S334" s="510">
        <f t="shared" si="101"/>
        <v>0</v>
      </c>
      <c r="T334" s="436"/>
      <c r="U334" s="481" t="str">
        <f t="shared" si="102"/>
        <v>T</v>
      </c>
    </row>
    <row r="335" spans="1:21" s="442" customFormat="1" ht="15.75" hidden="1" customHeight="1" x14ac:dyDescent="0.8">
      <c r="A335" s="427"/>
      <c r="B335" s="427"/>
      <c r="C335" s="428"/>
      <c r="D335" s="429"/>
      <c r="E335" s="70"/>
      <c r="F335" s="176"/>
      <c r="G335" s="427" t="e">
        <f>VLOOKUP(+F335,$F$347:$G$378,2,FALSE)</f>
        <v>#N/A</v>
      </c>
      <c r="H335" s="176"/>
      <c r="I335" s="427" t="e">
        <f>VLOOKUP(+H335,$F$347:$G$378,2,FALSE)</f>
        <v>#N/A</v>
      </c>
      <c r="J335" s="431"/>
      <c r="K335" s="565">
        <f t="shared" si="98"/>
        <v>0</v>
      </c>
      <c r="L335" s="443"/>
      <c r="M335" s="452"/>
      <c r="N335" s="506"/>
      <c r="O335" s="434"/>
      <c r="P335" s="430">
        <f t="shared" si="99"/>
        <v>0</v>
      </c>
      <c r="Q335" s="427"/>
      <c r="R335" s="510">
        <f t="shared" si="100"/>
        <v>0</v>
      </c>
      <c r="S335" s="510">
        <f t="shared" si="101"/>
        <v>0</v>
      </c>
      <c r="T335" s="436"/>
      <c r="U335" s="481" t="str">
        <f t="shared" si="102"/>
        <v>T</v>
      </c>
    </row>
    <row r="336" spans="1:21" s="442" customFormat="1" ht="15.75" hidden="1" customHeight="1" x14ac:dyDescent="0.8">
      <c r="A336" s="427"/>
      <c r="B336" s="427"/>
      <c r="C336" s="428"/>
      <c r="D336" s="429"/>
      <c r="E336" s="70"/>
      <c r="F336" s="176"/>
      <c r="G336" s="427" t="e">
        <f>VLOOKUP(+F336,$F$347:$G$378,2,FALSE)</f>
        <v>#N/A</v>
      </c>
      <c r="H336" s="176"/>
      <c r="I336" s="427" t="e">
        <f>VLOOKUP(+H336,$F$347:$G$378,2,FALSE)</f>
        <v>#N/A</v>
      </c>
      <c r="J336" s="431"/>
      <c r="K336" s="565">
        <f t="shared" si="98"/>
        <v>0</v>
      </c>
      <c r="L336" s="443"/>
      <c r="M336" s="452"/>
      <c r="N336" s="506"/>
      <c r="O336" s="434"/>
      <c r="P336" s="430">
        <f t="shared" si="99"/>
        <v>0</v>
      </c>
      <c r="Q336" s="427"/>
      <c r="R336" s="510">
        <f t="shared" si="100"/>
        <v>0</v>
      </c>
      <c r="S336" s="510">
        <f t="shared" si="101"/>
        <v>0</v>
      </c>
      <c r="T336" s="436"/>
      <c r="U336" s="481" t="str">
        <f t="shared" si="102"/>
        <v>T</v>
      </c>
    </row>
    <row r="337" spans="1:301" s="442" customFormat="1" ht="15.75" hidden="1" customHeight="1" x14ac:dyDescent="0.8">
      <c r="A337" s="427"/>
      <c r="B337" s="427"/>
      <c r="C337" s="428"/>
      <c r="D337" s="429"/>
      <c r="E337" s="70"/>
      <c r="F337" s="176"/>
      <c r="G337" s="427" t="e">
        <f>VLOOKUP(+F337,$F$347:$G$378,2,FALSE)</f>
        <v>#N/A</v>
      </c>
      <c r="H337" s="176"/>
      <c r="I337" s="427" t="e">
        <f>VLOOKUP(+H337,$F$347:$G$378,2,FALSE)</f>
        <v>#N/A</v>
      </c>
      <c r="J337" s="431"/>
      <c r="K337" s="565">
        <f t="shared" si="98"/>
        <v>0</v>
      </c>
      <c r="L337" s="443"/>
      <c r="M337" s="452"/>
      <c r="N337" s="506"/>
      <c r="O337" s="434"/>
      <c r="P337" s="430">
        <f t="shared" si="99"/>
        <v>0</v>
      </c>
      <c r="Q337" s="427"/>
      <c r="R337" s="510">
        <f t="shared" si="100"/>
        <v>0</v>
      </c>
      <c r="S337" s="510">
        <f t="shared" si="101"/>
        <v>0</v>
      </c>
      <c r="T337" s="436"/>
      <c r="U337" s="481" t="str">
        <f t="shared" si="102"/>
        <v>T</v>
      </c>
    </row>
    <row r="338" spans="1:301" s="442" customFormat="1" ht="15.75" hidden="1" customHeight="1" x14ac:dyDescent="0.8">
      <c r="A338" s="427"/>
      <c r="B338" s="427"/>
      <c r="C338" s="428"/>
      <c r="D338" s="429"/>
      <c r="E338" s="70"/>
      <c r="F338" s="176"/>
      <c r="G338" s="427" t="e">
        <f>VLOOKUP(+F338,$F$347:$G$378,2,FALSE)</f>
        <v>#N/A</v>
      </c>
      <c r="H338" s="176"/>
      <c r="I338" s="427" t="e">
        <f>VLOOKUP(+H338,$F$347:$G$378,2,FALSE)</f>
        <v>#N/A</v>
      </c>
      <c r="J338" s="431"/>
      <c r="K338" s="565">
        <f t="shared" si="98"/>
        <v>0</v>
      </c>
      <c r="L338" s="443"/>
      <c r="M338" s="452"/>
      <c r="N338" s="506"/>
      <c r="O338" s="434"/>
      <c r="P338" s="430">
        <f t="shared" si="99"/>
        <v>0</v>
      </c>
      <c r="Q338" s="427"/>
      <c r="R338" s="510">
        <f t="shared" si="100"/>
        <v>0</v>
      </c>
      <c r="S338" s="510">
        <f t="shared" si="101"/>
        <v>0</v>
      </c>
      <c r="T338" s="436"/>
      <c r="U338" s="481" t="str">
        <f t="shared" si="102"/>
        <v>T</v>
      </c>
    </row>
    <row r="339" spans="1:301" s="442" customFormat="1" ht="15.75" hidden="1" customHeight="1" x14ac:dyDescent="0.8">
      <c r="A339" s="427"/>
      <c r="B339" s="427"/>
      <c r="C339" s="428"/>
      <c r="D339" s="429"/>
      <c r="E339" s="70"/>
      <c r="F339" s="176"/>
      <c r="G339" s="427" t="e">
        <f>VLOOKUP(+F339,$F$347:$G$378,2,FALSE)</f>
        <v>#N/A</v>
      </c>
      <c r="H339" s="176"/>
      <c r="I339" s="427" t="e">
        <f>VLOOKUP(+H339,$F$347:$G$378,2,FALSE)</f>
        <v>#N/A</v>
      </c>
      <c r="J339" s="431"/>
      <c r="K339" s="565">
        <f t="shared" si="98"/>
        <v>0</v>
      </c>
      <c r="L339" s="443"/>
      <c r="M339" s="452"/>
      <c r="N339" s="506"/>
      <c r="O339" s="434"/>
      <c r="P339" s="430">
        <f t="shared" si="99"/>
        <v>0</v>
      </c>
      <c r="Q339" s="427"/>
      <c r="R339" s="510">
        <f t="shared" si="100"/>
        <v>0</v>
      </c>
      <c r="S339" s="510">
        <f t="shared" si="101"/>
        <v>0</v>
      </c>
      <c r="T339" s="436"/>
      <c r="U339" s="481" t="str">
        <f t="shared" si="102"/>
        <v>T</v>
      </c>
    </row>
    <row r="340" spans="1:301" s="442" customFormat="1" ht="15.75" hidden="1" customHeight="1" x14ac:dyDescent="0.8">
      <c r="A340" s="427"/>
      <c r="B340" s="427"/>
      <c r="C340" s="428"/>
      <c r="D340" s="429"/>
      <c r="E340" s="70"/>
      <c r="F340" s="176"/>
      <c r="G340" s="427" t="e">
        <f>VLOOKUP(+F340,$F$347:$G$378,2,FALSE)</f>
        <v>#N/A</v>
      </c>
      <c r="H340" s="176"/>
      <c r="I340" s="427" t="e">
        <f>VLOOKUP(+H340,$F$347:$G$378,2,FALSE)</f>
        <v>#N/A</v>
      </c>
      <c r="J340" s="431"/>
      <c r="K340" s="565">
        <f t="shared" si="98"/>
        <v>0</v>
      </c>
      <c r="L340" s="443"/>
      <c r="M340" s="452"/>
      <c r="N340" s="506"/>
      <c r="O340" s="434"/>
      <c r="P340" s="430">
        <f t="shared" si="99"/>
        <v>0</v>
      </c>
      <c r="Q340" s="427"/>
      <c r="R340" s="510">
        <f t="shared" si="100"/>
        <v>0</v>
      </c>
      <c r="S340" s="510">
        <f t="shared" si="101"/>
        <v>0</v>
      </c>
      <c r="T340" s="436"/>
      <c r="U340" s="481" t="str">
        <f t="shared" si="102"/>
        <v>T</v>
      </c>
    </row>
    <row r="341" spans="1:301" s="442" customFormat="1" ht="15.75" hidden="1" customHeight="1" x14ac:dyDescent="0.8">
      <c r="A341" s="427"/>
      <c r="B341" s="427"/>
      <c r="C341" s="428"/>
      <c r="D341" s="429"/>
      <c r="E341" s="70"/>
      <c r="F341" s="176"/>
      <c r="G341" s="427" t="e">
        <f>VLOOKUP(+F341,$F$347:$G$378,2,FALSE)</f>
        <v>#N/A</v>
      </c>
      <c r="H341" s="176"/>
      <c r="I341" s="427" t="e">
        <f>VLOOKUP(+H341,$F$347:$G$378,2,FALSE)</f>
        <v>#N/A</v>
      </c>
      <c r="J341" s="431"/>
      <c r="K341" s="565">
        <f t="shared" si="98"/>
        <v>0</v>
      </c>
      <c r="L341" s="443"/>
      <c r="M341" s="452"/>
      <c r="N341" s="506"/>
      <c r="O341" s="434"/>
      <c r="P341" s="430">
        <f t="shared" si="99"/>
        <v>0</v>
      </c>
      <c r="Q341" s="427"/>
      <c r="R341" s="510">
        <f t="shared" si="100"/>
        <v>0</v>
      </c>
      <c r="S341" s="510">
        <f t="shared" si="101"/>
        <v>0</v>
      </c>
      <c r="T341" s="436"/>
      <c r="U341" s="481" t="str">
        <f t="shared" si="102"/>
        <v>T</v>
      </c>
    </row>
    <row r="342" spans="1:301" s="442" customFormat="1" ht="15.75" hidden="1" customHeight="1" x14ac:dyDescent="0.8">
      <c r="A342" s="427"/>
      <c r="B342" s="427"/>
      <c r="C342" s="428"/>
      <c r="D342" s="429"/>
      <c r="E342" s="70"/>
      <c r="F342" s="176"/>
      <c r="G342" s="427" t="e">
        <f>VLOOKUP(+F342,$F$347:$G$378,2,FALSE)</f>
        <v>#N/A</v>
      </c>
      <c r="H342" s="176"/>
      <c r="I342" s="427" t="e">
        <f>VLOOKUP(+H342,$F$347:$G$378,2,FALSE)</f>
        <v>#N/A</v>
      </c>
      <c r="J342" s="431"/>
      <c r="K342" s="565">
        <f t="shared" si="98"/>
        <v>0</v>
      </c>
      <c r="L342" s="443"/>
      <c r="M342" s="452"/>
      <c r="N342" s="506"/>
      <c r="O342" s="434"/>
      <c r="P342" s="430">
        <f t="shared" si="99"/>
        <v>0</v>
      </c>
      <c r="Q342" s="427"/>
      <c r="R342" s="510">
        <f t="shared" si="100"/>
        <v>0</v>
      </c>
      <c r="S342" s="510">
        <f t="shared" si="101"/>
        <v>0</v>
      </c>
      <c r="T342" s="436"/>
      <c r="U342" s="481" t="str">
        <f t="shared" si="102"/>
        <v>T</v>
      </c>
    </row>
    <row r="343" spans="1:301" s="442" customFormat="1" ht="15.75" hidden="1" customHeight="1" x14ac:dyDescent="0.8">
      <c r="A343" s="427"/>
      <c r="B343" s="427"/>
      <c r="C343" s="428"/>
      <c r="D343" s="429"/>
      <c r="E343" s="70"/>
      <c r="F343" s="176"/>
      <c r="G343" s="427" t="e">
        <f>VLOOKUP(+F343,$F$347:$G$378,2,FALSE)</f>
        <v>#N/A</v>
      </c>
      <c r="H343" s="176"/>
      <c r="I343" s="427" t="e">
        <f>VLOOKUP(+H343,$F$347:$G$378,2,FALSE)</f>
        <v>#N/A</v>
      </c>
      <c r="J343" s="431"/>
      <c r="K343" s="565">
        <f t="shared" si="98"/>
        <v>0</v>
      </c>
      <c r="L343" s="443"/>
      <c r="M343" s="452"/>
      <c r="N343" s="506"/>
      <c r="O343" s="434"/>
      <c r="P343" s="430">
        <f t="shared" si="99"/>
        <v>0</v>
      </c>
      <c r="Q343" s="427"/>
      <c r="R343" s="510">
        <f t="shared" si="100"/>
        <v>0</v>
      </c>
      <c r="S343" s="510">
        <f t="shared" si="101"/>
        <v>0</v>
      </c>
      <c r="T343" s="436"/>
      <c r="U343" s="481" t="str">
        <f t="shared" si="102"/>
        <v>T</v>
      </c>
    </row>
    <row r="344" spans="1:301" s="442" customFormat="1" ht="15.75" hidden="1" customHeight="1" x14ac:dyDescent="0.8">
      <c r="A344" s="427"/>
      <c r="B344" s="70" t="s">
        <v>22</v>
      </c>
      <c r="C344" s="428"/>
      <c r="D344" s="429"/>
      <c r="E344" s="70"/>
      <c r="F344" s="176"/>
      <c r="G344" s="427" t="e">
        <f>VLOOKUP(+F344,$F$347:$G$378,2,FALSE)</f>
        <v>#N/A</v>
      </c>
      <c r="H344" s="176"/>
      <c r="I344" s="427" t="e">
        <f>VLOOKUP(+H344,$F$347:$G$378,2,FALSE)</f>
        <v>#N/A</v>
      </c>
      <c r="J344" s="431"/>
      <c r="K344" s="565">
        <f t="shared" si="98"/>
        <v>0</v>
      </c>
      <c r="L344" s="443"/>
      <c r="M344" s="452"/>
      <c r="N344" s="506"/>
      <c r="O344" s="434"/>
      <c r="P344" s="430">
        <f t="shared" si="99"/>
        <v>0</v>
      </c>
      <c r="Q344" s="427"/>
      <c r="R344" s="510">
        <f t="shared" si="100"/>
        <v>0</v>
      </c>
      <c r="S344" s="510">
        <f t="shared" si="101"/>
        <v>0</v>
      </c>
      <c r="T344" s="436"/>
      <c r="U344" s="481" t="str">
        <f t="shared" si="102"/>
        <v>T</v>
      </c>
    </row>
    <row r="345" spans="1:301" s="442" customFormat="1" ht="15.75" hidden="1" customHeight="1" x14ac:dyDescent="0.8">
      <c r="A345" s="70"/>
      <c r="B345" s="480" t="s">
        <v>280</v>
      </c>
      <c r="C345" s="451"/>
      <c r="D345" s="429"/>
      <c r="E345" s="427"/>
      <c r="F345" s="430"/>
      <c r="G345" s="427"/>
      <c r="H345" s="430"/>
      <c r="I345" s="434"/>
      <c r="J345" s="431"/>
      <c r="K345" s="427"/>
      <c r="L345" s="443"/>
      <c r="M345" s="452"/>
      <c r="N345" s="506"/>
      <c r="O345" s="434"/>
      <c r="P345" s="430"/>
      <c r="Q345" s="427"/>
      <c r="R345" s="434"/>
      <c r="S345" s="453"/>
      <c r="T345" s="436"/>
      <c r="U345" s="446"/>
    </row>
    <row r="346" spans="1:301" s="553" customFormat="1" ht="15.75" hidden="1" customHeight="1" x14ac:dyDescent="0.8">
      <c r="A346" s="427" t="s">
        <v>451</v>
      </c>
      <c r="B346" s="828"/>
      <c r="C346" s="554"/>
      <c r="F346" s="552"/>
      <c r="G346" s="733"/>
      <c r="H346" s="733"/>
      <c r="I346" s="733">
        <v>1</v>
      </c>
      <c r="J346" s="526"/>
      <c r="K346" s="526">
        <f t="shared" ref="K346:U346" si="103">+J346+1</f>
        <v>1</v>
      </c>
      <c r="L346" s="526">
        <f t="shared" si="103"/>
        <v>2</v>
      </c>
      <c r="M346" s="526">
        <f t="shared" si="103"/>
        <v>3</v>
      </c>
      <c r="N346" s="526">
        <f t="shared" si="103"/>
        <v>4</v>
      </c>
      <c r="O346" s="526">
        <f t="shared" si="103"/>
        <v>5</v>
      </c>
      <c r="P346" s="526">
        <f t="shared" si="103"/>
        <v>6</v>
      </c>
      <c r="Q346" s="526">
        <f t="shared" si="103"/>
        <v>7</v>
      </c>
      <c r="R346" s="526">
        <f t="shared" si="103"/>
        <v>8</v>
      </c>
      <c r="S346" s="526">
        <f t="shared" si="103"/>
        <v>9</v>
      </c>
      <c r="T346" s="526">
        <f t="shared" si="103"/>
        <v>10</v>
      </c>
      <c r="U346" s="526">
        <f t="shared" si="103"/>
        <v>11</v>
      </c>
    </row>
    <row r="347" spans="1:301" s="460" customFormat="1" ht="15.75" customHeight="1" x14ac:dyDescent="0.8">
      <c r="A347" s="427" t="s">
        <v>451</v>
      </c>
      <c r="B347" s="829">
        <v>11</v>
      </c>
      <c r="C347" s="555"/>
      <c r="F347" s="70" t="s">
        <v>74</v>
      </c>
      <c r="G347" s="480" t="s">
        <v>374</v>
      </c>
      <c r="H347" s="99" t="s">
        <v>345</v>
      </c>
      <c r="I347" s="736">
        <v>25.22</v>
      </c>
      <c r="J347" s="737"/>
      <c r="K347" s="738"/>
      <c r="L347" s="737"/>
      <c r="M347" s="738"/>
      <c r="N347" s="737"/>
      <c r="O347" s="753"/>
      <c r="P347" s="739"/>
      <c r="Q347" s="771"/>
      <c r="R347" s="739"/>
      <c r="S347" s="739"/>
      <c r="T347" s="739"/>
      <c r="U347" s="739"/>
      <c r="V347" s="736"/>
      <c r="W347" s="736"/>
      <c r="X347" s="736"/>
      <c r="Y347" s="736"/>
      <c r="Z347" s="736"/>
      <c r="AA347" s="736"/>
      <c r="AB347" s="736"/>
      <c r="AC347" s="736"/>
      <c r="AD347" s="736"/>
      <c r="AE347" s="736"/>
      <c r="AF347" s="736"/>
      <c r="AG347" s="736"/>
      <c r="AH347" s="736"/>
      <c r="AI347" s="736"/>
      <c r="AJ347" s="736"/>
      <c r="AK347" s="736"/>
      <c r="AL347" s="736"/>
      <c r="AM347" s="736"/>
      <c r="AN347" s="736"/>
      <c r="AO347" s="736"/>
      <c r="AP347" s="736"/>
      <c r="AQ347" s="736"/>
      <c r="AR347" s="736"/>
      <c r="AS347" s="736"/>
      <c r="AT347" s="736"/>
      <c r="AU347" s="736"/>
      <c r="AV347" s="736"/>
      <c r="AW347" s="736"/>
      <c r="AX347" s="736"/>
      <c r="AY347" s="736"/>
      <c r="AZ347" s="736"/>
      <c r="BA347" s="736"/>
      <c r="BB347" s="736"/>
      <c r="BC347" s="736"/>
      <c r="BD347" s="736"/>
      <c r="BE347" s="736"/>
      <c r="BF347" s="736"/>
      <c r="BG347" s="736"/>
      <c r="BH347" s="736"/>
      <c r="BI347" s="736"/>
      <c r="BJ347" s="736"/>
      <c r="BK347" s="736"/>
      <c r="BL347" s="736"/>
      <c r="BM347" s="736"/>
      <c r="BN347" s="736"/>
      <c r="BO347" s="736"/>
      <c r="BP347" s="736"/>
      <c r="BQ347" s="736"/>
      <c r="BR347" s="736"/>
      <c r="BS347" s="736"/>
      <c r="BT347" s="736"/>
      <c r="BU347" s="736"/>
      <c r="BV347" s="736"/>
      <c r="BW347" s="736"/>
      <c r="BX347" s="736"/>
      <c r="BY347" s="736"/>
      <c r="BZ347" s="736"/>
      <c r="CA347" s="736"/>
      <c r="CB347" s="736"/>
      <c r="CC347" s="736"/>
      <c r="CD347" s="736"/>
      <c r="CE347" s="736"/>
      <c r="CF347" s="736"/>
      <c r="CG347" s="736"/>
      <c r="CH347" s="736"/>
      <c r="CI347" s="736"/>
      <c r="CJ347" s="736"/>
      <c r="CK347" s="736"/>
      <c r="CL347" s="736"/>
      <c r="CM347" s="736"/>
      <c r="CN347" s="736"/>
      <c r="CO347" s="736"/>
      <c r="CP347" s="736"/>
      <c r="CQ347" s="736"/>
      <c r="CR347" s="736"/>
      <c r="CS347" s="736"/>
      <c r="CT347" s="736"/>
      <c r="CU347" s="736"/>
      <c r="CV347" s="736"/>
      <c r="CW347" s="736"/>
      <c r="CX347" s="736"/>
      <c r="CY347" s="736"/>
      <c r="CZ347" s="736"/>
      <c r="DA347" s="736"/>
      <c r="DB347" s="736"/>
      <c r="DC347" s="736"/>
      <c r="DD347" s="736"/>
      <c r="DE347" s="736"/>
      <c r="DF347" s="736"/>
      <c r="DG347" s="736"/>
      <c r="DH347" s="736"/>
      <c r="DI347" s="736"/>
      <c r="DJ347" s="736"/>
      <c r="DK347" s="736"/>
      <c r="DL347" s="736"/>
      <c r="DM347" s="736"/>
      <c r="DN347" s="736"/>
      <c r="DO347" s="736"/>
      <c r="DP347" s="736"/>
      <c r="DQ347" s="736"/>
      <c r="DR347" s="736"/>
      <c r="DS347" s="736"/>
      <c r="DT347" s="736"/>
      <c r="DU347" s="736"/>
      <c r="DV347" s="736"/>
      <c r="DW347" s="736"/>
      <c r="DX347" s="736"/>
      <c r="DY347" s="736"/>
      <c r="DZ347" s="736"/>
      <c r="EA347" s="736"/>
      <c r="EB347" s="736"/>
      <c r="EC347" s="736"/>
      <c r="ED347" s="736"/>
      <c r="EE347" s="736"/>
      <c r="EF347" s="736"/>
      <c r="EG347" s="736"/>
      <c r="EH347" s="736"/>
      <c r="EI347" s="736"/>
      <c r="EJ347" s="736"/>
      <c r="EK347" s="736"/>
      <c r="EL347" s="736"/>
      <c r="EM347" s="736"/>
      <c r="EN347" s="736"/>
      <c r="EO347" s="736"/>
      <c r="EP347" s="736"/>
      <c r="EQ347" s="736"/>
      <c r="ER347" s="736"/>
      <c r="ES347" s="736"/>
      <c r="ET347" s="736"/>
      <c r="EU347" s="736"/>
      <c r="EV347" s="736"/>
      <c r="EW347" s="736"/>
      <c r="EX347" s="736"/>
      <c r="EY347" s="736"/>
      <c r="EZ347" s="736"/>
      <c r="FA347" s="736"/>
      <c r="FB347" s="736"/>
      <c r="FC347" s="736"/>
      <c r="FD347" s="736"/>
      <c r="FE347" s="736"/>
      <c r="FF347" s="736"/>
      <c r="FG347" s="736"/>
      <c r="FH347" s="736"/>
      <c r="FI347" s="736"/>
      <c r="FJ347" s="736"/>
      <c r="FK347" s="736"/>
      <c r="FL347" s="736"/>
      <c r="FM347" s="736"/>
      <c r="FN347" s="736"/>
      <c r="FO347" s="736"/>
      <c r="FP347" s="736"/>
      <c r="FQ347" s="736"/>
      <c r="FR347" s="736"/>
      <c r="FS347" s="736"/>
      <c r="FT347" s="736"/>
      <c r="FU347" s="736"/>
      <c r="FV347" s="736"/>
      <c r="FW347" s="736"/>
      <c r="FX347" s="736"/>
      <c r="FY347" s="736"/>
      <c r="FZ347" s="736"/>
      <c r="GA347" s="736"/>
      <c r="GB347" s="736"/>
      <c r="GC347" s="736"/>
      <c r="GD347" s="736"/>
      <c r="GE347" s="736"/>
      <c r="GF347" s="736"/>
      <c r="GG347" s="736"/>
      <c r="GH347" s="736"/>
      <c r="GI347" s="736"/>
      <c r="GJ347" s="736"/>
      <c r="GK347" s="736"/>
      <c r="GL347" s="736"/>
      <c r="GM347" s="736"/>
      <c r="GN347" s="736"/>
      <c r="GO347" s="736"/>
      <c r="GP347" s="736"/>
      <c r="GQ347" s="736"/>
      <c r="GR347" s="736"/>
      <c r="GS347" s="736"/>
      <c r="GT347" s="736"/>
      <c r="GU347" s="736"/>
      <c r="GV347" s="736"/>
      <c r="GW347" s="736"/>
      <c r="GX347" s="736"/>
      <c r="GY347" s="736"/>
      <c r="GZ347" s="736"/>
      <c r="HA347" s="736"/>
      <c r="HB347" s="736"/>
      <c r="HC347" s="736"/>
      <c r="HD347" s="736"/>
      <c r="HE347" s="736"/>
      <c r="HF347" s="736"/>
      <c r="HG347" s="736"/>
      <c r="HH347" s="736"/>
      <c r="HI347" s="736"/>
      <c r="HJ347" s="736"/>
      <c r="HK347" s="736"/>
      <c r="HL347" s="736"/>
      <c r="HM347" s="736"/>
      <c r="HN347" s="736"/>
      <c r="HO347" s="736"/>
      <c r="HP347" s="736"/>
      <c r="HQ347" s="736"/>
      <c r="HR347" s="736"/>
      <c r="HS347" s="736"/>
      <c r="HT347" s="736"/>
      <c r="HU347" s="736"/>
      <c r="HV347" s="736"/>
      <c r="HW347" s="736"/>
      <c r="HX347" s="736"/>
      <c r="HY347" s="736"/>
      <c r="HZ347" s="736"/>
      <c r="IA347" s="736"/>
      <c r="IB347" s="736"/>
      <c r="IC347" s="736"/>
      <c r="ID347" s="736"/>
      <c r="IE347" s="736"/>
      <c r="IF347" s="736"/>
      <c r="IG347" s="736"/>
      <c r="IH347" s="736"/>
      <c r="II347" s="736"/>
      <c r="IJ347" s="736"/>
      <c r="IK347" s="736"/>
      <c r="IL347" s="736"/>
      <c r="IM347" s="736"/>
      <c r="IN347" s="736"/>
      <c r="IO347" s="736"/>
      <c r="IP347" s="736"/>
      <c r="IQ347" s="736"/>
      <c r="IR347" s="736"/>
      <c r="IS347" s="736"/>
      <c r="IT347" s="736"/>
      <c r="IU347" s="736"/>
      <c r="IV347" s="736"/>
      <c r="IW347" s="736"/>
      <c r="IX347" s="736"/>
      <c r="IY347" s="736"/>
      <c r="IZ347" s="736"/>
    </row>
    <row r="348" spans="1:301" s="460" customFormat="1" ht="15.75" customHeight="1" x14ac:dyDescent="0.8">
      <c r="A348" s="427" t="s">
        <v>451</v>
      </c>
      <c r="B348" s="829">
        <v>9</v>
      </c>
      <c r="C348" s="555"/>
      <c r="F348" s="70" t="s">
        <v>388</v>
      </c>
      <c r="G348" s="480" t="s">
        <v>374</v>
      </c>
      <c r="H348" s="99" t="s">
        <v>345</v>
      </c>
      <c r="I348" s="736">
        <v>15.31</v>
      </c>
      <c r="J348" s="737"/>
      <c r="K348" s="738"/>
      <c r="L348" s="737"/>
      <c r="M348" s="738"/>
      <c r="N348" s="737"/>
      <c r="O348" s="753"/>
      <c r="P348" s="739"/>
      <c r="Q348" s="771"/>
      <c r="R348" s="739"/>
      <c r="S348" s="739"/>
      <c r="T348" s="739"/>
      <c r="U348" s="739"/>
      <c r="V348" s="736"/>
      <c r="W348" s="736"/>
      <c r="X348" s="736"/>
      <c r="Y348" s="736"/>
      <c r="Z348" s="736"/>
      <c r="AA348" s="736"/>
      <c r="AB348" s="736"/>
      <c r="AC348" s="736"/>
      <c r="AD348" s="736"/>
      <c r="AE348" s="736"/>
      <c r="AF348" s="736"/>
      <c r="AG348" s="736"/>
      <c r="AH348" s="736"/>
      <c r="AI348" s="736"/>
      <c r="AJ348" s="736"/>
      <c r="AK348" s="736"/>
      <c r="AL348" s="736"/>
      <c r="AM348" s="736"/>
      <c r="AN348" s="736"/>
      <c r="AO348" s="736"/>
      <c r="AP348" s="736"/>
      <c r="AQ348" s="736"/>
      <c r="AR348" s="736"/>
      <c r="AS348" s="736"/>
      <c r="AT348" s="736"/>
      <c r="AU348" s="736"/>
      <c r="AV348" s="736"/>
      <c r="AW348" s="736"/>
      <c r="AX348" s="736"/>
      <c r="AY348" s="736"/>
      <c r="AZ348" s="736"/>
      <c r="BA348" s="736"/>
      <c r="BB348" s="736"/>
      <c r="BC348" s="736"/>
      <c r="BD348" s="736"/>
      <c r="BE348" s="736"/>
      <c r="BF348" s="736"/>
      <c r="BG348" s="736"/>
      <c r="BH348" s="736"/>
      <c r="BI348" s="736"/>
      <c r="BJ348" s="736"/>
      <c r="BK348" s="736"/>
      <c r="BL348" s="736"/>
      <c r="BM348" s="736"/>
      <c r="BN348" s="736"/>
      <c r="BO348" s="736"/>
      <c r="BP348" s="736"/>
      <c r="BQ348" s="736"/>
      <c r="BR348" s="736"/>
      <c r="BS348" s="736"/>
      <c r="BT348" s="736"/>
      <c r="BU348" s="736"/>
      <c r="BV348" s="736"/>
      <c r="BW348" s="736"/>
      <c r="BX348" s="736"/>
      <c r="BY348" s="736"/>
      <c r="BZ348" s="736"/>
      <c r="CA348" s="736"/>
      <c r="CB348" s="736"/>
      <c r="CC348" s="736"/>
      <c r="CD348" s="736"/>
      <c r="CE348" s="736"/>
      <c r="CF348" s="736"/>
      <c r="CG348" s="736"/>
      <c r="CH348" s="736"/>
      <c r="CI348" s="736"/>
      <c r="CJ348" s="736"/>
      <c r="CK348" s="736"/>
      <c r="CL348" s="736"/>
      <c r="CM348" s="736"/>
      <c r="CN348" s="736"/>
      <c r="CO348" s="736"/>
      <c r="CP348" s="736"/>
      <c r="CQ348" s="736"/>
      <c r="CR348" s="736"/>
      <c r="CS348" s="736"/>
      <c r="CT348" s="736"/>
      <c r="CU348" s="736"/>
      <c r="CV348" s="736"/>
      <c r="CW348" s="736"/>
      <c r="CX348" s="736"/>
      <c r="CY348" s="736"/>
      <c r="CZ348" s="736"/>
      <c r="DA348" s="736"/>
      <c r="DB348" s="736"/>
      <c r="DC348" s="736"/>
      <c r="DD348" s="736"/>
      <c r="DE348" s="736"/>
      <c r="DF348" s="736"/>
      <c r="DG348" s="736"/>
      <c r="DH348" s="736"/>
      <c r="DI348" s="736"/>
      <c r="DJ348" s="736"/>
      <c r="DK348" s="736"/>
      <c r="DL348" s="736"/>
      <c r="DM348" s="736"/>
      <c r="DN348" s="736"/>
      <c r="DO348" s="736"/>
      <c r="DP348" s="736"/>
      <c r="DQ348" s="736"/>
      <c r="DR348" s="736"/>
      <c r="DS348" s="736"/>
      <c r="DT348" s="736"/>
      <c r="DU348" s="736"/>
      <c r="DV348" s="736"/>
      <c r="DW348" s="736"/>
      <c r="DX348" s="736"/>
      <c r="DY348" s="736"/>
      <c r="DZ348" s="736"/>
      <c r="EA348" s="736"/>
      <c r="EB348" s="736"/>
      <c r="EC348" s="736"/>
      <c r="ED348" s="736"/>
      <c r="EE348" s="736"/>
      <c r="EF348" s="736"/>
      <c r="EG348" s="736"/>
      <c r="EH348" s="736"/>
      <c r="EI348" s="736"/>
      <c r="EJ348" s="736"/>
      <c r="EK348" s="736"/>
      <c r="EL348" s="736"/>
      <c r="EM348" s="736"/>
      <c r="EN348" s="736"/>
      <c r="EO348" s="736"/>
      <c r="EP348" s="736"/>
      <c r="EQ348" s="736"/>
      <c r="ER348" s="736"/>
      <c r="ES348" s="736"/>
      <c r="ET348" s="736"/>
      <c r="EU348" s="736"/>
      <c r="EV348" s="736"/>
      <c r="EW348" s="736"/>
      <c r="EX348" s="736"/>
      <c r="EY348" s="736"/>
      <c r="EZ348" s="736"/>
      <c r="FA348" s="736"/>
      <c r="FB348" s="736"/>
      <c r="FC348" s="736"/>
      <c r="FD348" s="736"/>
      <c r="FE348" s="736"/>
      <c r="FF348" s="736"/>
      <c r="FG348" s="736"/>
      <c r="FH348" s="736"/>
      <c r="FI348" s="736"/>
      <c r="FJ348" s="736"/>
      <c r="FK348" s="736"/>
      <c r="FL348" s="736"/>
      <c r="FM348" s="736"/>
      <c r="FN348" s="736"/>
      <c r="FO348" s="736"/>
      <c r="FP348" s="736"/>
      <c r="FQ348" s="736"/>
      <c r="FR348" s="736"/>
      <c r="FS348" s="736"/>
      <c r="FT348" s="736"/>
      <c r="FU348" s="736"/>
      <c r="FV348" s="736"/>
      <c r="FW348" s="736"/>
      <c r="FX348" s="736"/>
      <c r="FY348" s="736"/>
      <c r="FZ348" s="736"/>
      <c r="GA348" s="736"/>
      <c r="GB348" s="736"/>
      <c r="GC348" s="736"/>
      <c r="GD348" s="736"/>
      <c r="GE348" s="736"/>
      <c r="GF348" s="736"/>
      <c r="GG348" s="736"/>
      <c r="GH348" s="736"/>
      <c r="GI348" s="736"/>
      <c r="GJ348" s="736"/>
      <c r="GK348" s="736"/>
      <c r="GL348" s="736"/>
      <c r="GM348" s="736"/>
      <c r="GN348" s="736"/>
      <c r="GO348" s="736"/>
      <c r="GP348" s="736"/>
      <c r="GQ348" s="736"/>
      <c r="GR348" s="736"/>
      <c r="GS348" s="736"/>
      <c r="GT348" s="736"/>
      <c r="GU348" s="736"/>
      <c r="GV348" s="736"/>
      <c r="GW348" s="736"/>
      <c r="GX348" s="736"/>
      <c r="GY348" s="736"/>
      <c r="GZ348" s="736"/>
      <c r="HA348" s="736"/>
      <c r="HB348" s="736"/>
      <c r="HC348" s="736"/>
      <c r="HD348" s="736"/>
      <c r="HE348" s="736"/>
      <c r="HF348" s="736"/>
      <c r="HG348" s="736"/>
      <c r="HH348" s="736"/>
      <c r="HI348" s="736"/>
      <c r="HJ348" s="736"/>
      <c r="HK348" s="736"/>
      <c r="HL348" s="736"/>
      <c r="HM348" s="736"/>
      <c r="HN348" s="736"/>
      <c r="HO348" s="736"/>
      <c r="HP348" s="736"/>
      <c r="HQ348" s="736"/>
      <c r="HR348" s="736"/>
      <c r="HS348" s="736"/>
      <c r="HT348" s="736"/>
      <c r="HU348" s="736"/>
      <c r="HV348" s="736"/>
      <c r="HW348" s="736"/>
      <c r="HX348" s="736"/>
      <c r="HY348" s="736"/>
      <c r="HZ348" s="736"/>
      <c r="IA348" s="736"/>
      <c r="IB348" s="736"/>
      <c r="IC348" s="736"/>
      <c r="ID348" s="736"/>
      <c r="IE348" s="736"/>
      <c r="IF348" s="736"/>
      <c r="IG348" s="736"/>
      <c r="IH348" s="736"/>
      <c r="II348" s="736"/>
      <c r="IJ348" s="736"/>
      <c r="IK348" s="736"/>
      <c r="IL348" s="736"/>
      <c r="IM348" s="736"/>
      <c r="IN348" s="736"/>
      <c r="IO348" s="736"/>
      <c r="IP348" s="736"/>
      <c r="IQ348" s="736"/>
      <c r="IR348" s="736"/>
      <c r="IS348" s="736"/>
      <c r="IT348" s="736"/>
      <c r="IU348" s="736"/>
      <c r="IV348" s="736"/>
      <c r="IW348" s="736"/>
      <c r="IX348" s="736"/>
      <c r="IY348" s="736"/>
      <c r="IZ348" s="736"/>
      <c r="JA348" s="736"/>
      <c r="JB348" s="736"/>
      <c r="JC348" s="736"/>
      <c r="JD348" s="736"/>
      <c r="JE348" s="736"/>
      <c r="JF348" s="736"/>
      <c r="JG348" s="736"/>
      <c r="JH348" s="736"/>
      <c r="JI348" s="736"/>
      <c r="JJ348" s="736"/>
      <c r="JK348" s="736"/>
      <c r="JL348" s="736"/>
      <c r="JM348" s="736"/>
      <c r="JN348" s="736"/>
      <c r="JO348" s="736"/>
      <c r="JP348" s="736"/>
      <c r="JQ348" s="736"/>
      <c r="JR348" s="736"/>
      <c r="JS348" s="736"/>
      <c r="JT348" s="736"/>
      <c r="JU348" s="736"/>
      <c r="JV348" s="736"/>
      <c r="JW348" s="736"/>
      <c r="JX348" s="736"/>
      <c r="JY348" s="736"/>
      <c r="JZ348" s="736"/>
      <c r="KA348" s="736"/>
      <c r="KB348" s="736"/>
      <c r="KC348" s="736"/>
      <c r="KD348" s="736"/>
      <c r="KE348" s="736"/>
      <c r="KF348" s="736"/>
      <c r="KG348" s="736"/>
      <c r="KH348" s="736"/>
      <c r="KI348" s="736"/>
      <c r="KJ348" s="736"/>
      <c r="KK348" s="736"/>
      <c r="KL348" s="736"/>
      <c r="KM348" s="736"/>
      <c r="KN348" s="736"/>
      <c r="KO348" s="736"/>
    </row>
    <row r="349" spans="1:301" s="460" customFormat="1" ht="15.75" customHeight="1" x14ac:dyDescent="0.8">
      <c r="A349" s="427" t="s">
        <v>451</v>
      </c>
      <c r="B349" s="829">
        <v>9</v>
      </c>
      <c r="C349" s="443"/>
      <c r="F349" s="70" t="s">
        <v>373</v>
      </c>
      <c r="G349" s="480" t="s">
        <v>374</v>
      </c>
      <c r="H349" s="99" t="s">
        <v>345</v>
      </c>
      <c r="I349" s="736">
        <v>21.99</v>
      </c>
      <c r="J349" s="737"/>
      <c r="K349" s="738"/>
      <c r="L349" s="737"/>
      <c r="M349" s="738"/>
      <c r="N349" s="737"/>
      <c r="O349" s="753"/>
      <c r="P349" s="739"/>
      <c r="Q349" s="771"/>
      <c r="R349" s="739"/>
      <c r="S349" s="739"/>
      <c r="T349" s="739"/>
      <c r="U349" s="739"/>
      <c r="V349" s="736"/>
      <c r="W349" s="736"/>
      <c r="X349" s="736"/>
      <c r="Y349" s="736"/>
      <c r="Z349" s="736"/>
      <c r="AA349" s="736"/>
      <c r="AB349" s="736"/>
      <c r="AC349" s="736"/>
      <c r="AD349" s="736"/>
      <c r="AE349" s="736"/>
      <c r="AF349" s="736"/>
      <c r="AG349" s="736"/>
      <c r="AH349" s="736"/>
      <c r="AI349" s="736"/>
      <c r="AJ349" s="736"/>
      <c r="AK349" s="736"/>
      <c r="AL349" s="736"/>
      <c r="AM349" s="736"/>
      <c r="AN349" s="736"/>
      <c r="AO349" s="736"/>
      <c r="AP349" s="736"/>
      <c r="AQ349" s="736"/>
      <c r="AR349" s="736"/>
      <c r="AS349" s="736"/>
      <c r="AT349" s="736"/>
      <c r="AU349" s="736"/>
      <c r="AV349" s="736"/>
      <c r="AW349" s="736"/>
      <c r="AX349" s="736"/>
      <c r="AY349" s="736"/>
      <c r="AZ349" s="736"/>
      <c r="BA349" s="736"/>
      <c r="BB349" s="736"/>
      <c r="BC349" s="736"/>
      <c r="BD349" s="736"/>
      <c r="BE349" s="736"/>
      <c r="BF349" s="736"/>
      <c r="BG349" s="736"/>
      <c r="BH349" s="736"/>
      <c r="BI349" s="736"/>
      <c r="BJ349" s="736"/>
      <c r="BK349" s="736"/>
      <c r="BL349" s="736"/>
      <c r="BM349" s="736"/>
      <c r="BN349" s="736"/>
      <c r="BO349" s="736"/>
      <c r="BP349" s="736"/>
      <c r="BQ349" s="736"/>
      <c r="BR349" s="736"/>
      <c r="BS349" s="736"/>
      <c r="BT349" s="736"/>
      <c r="BU349" s="736"/>
      <c r="BV349" s="736"/>
      <c r="BW349" s="736"/>
      <c r="BX349" s="736"/>
      <c r="BY349" s="736"/>
      <c r="BZ349" s="736"/>
      <c r="CA349" s="736"/>
      <c r="CB349" s="736"/>
      <c r="CC349" s="736"/>
      <c r="CD349" s="736"/>
      <c r="CE349" s="736"/>
      <c r="CF349" s="736"/>
      <c r="CG349" s="736"/>
      <c r="CH349" s="736"/>
      <c r="CI349" s="736"/>
      <c r="CJ349" s="736"/>
      <c r="CK349" s="736"/>
      <c r="CL349" s="736"/>
      <c r="CM349" s="736"/>
      <c r="CN349" s="736"/>
      <c r="CO349" s="736"/>
      <c r="CP349" s="736"/>
      <c r="CQ349" s="736"/>
      <c r="CR349" s="736"/>
      <c r="CS349" s="736"/>
      <c r="CT349" s="736"/>
      <c r="CU349" s="736"/>
      <c r="CV349" s="736"/>
      <c r="CW349" s="736"/>
      <c r="CX349" s="736"/>
      <c r="CY349" s="736"/>
      <c r="CZ349" s="736"/>
      <c r="DA349" s="736"/>
      <c r="DB349" s="736"/>
      <c r="DC349" s="736"/>
      <c r="DD349" s="736"/>
      <c r="DE349" s="736"/>
      <c r="DF349" s="736"/>
      <c r="DG349" s="736"/>
      <c r="DH349" s="736"/>
      <c r="DI349" s="736"/>
      <c r="DJ349" s="736"/>
      <c r="DK349" s="736"/>
      <c r="DL349" s="736"/>
      <c r="DM349" s="736"/>
      <c r="DN349" s="736"/>
      <c r="DO349" s="736"/>
      <c r="DP349" s="736"/>
      <c r="DQ349" s="736"/>
      <c r="DR349" s="736"/>
      <c r="DS349" s="736"/>
      <c r="DT349" s="736"/>
      <c r="DU349" s="736"/>
      <c r="DV349" s="736"/>
      <c r="DW349" s="736"/>
      <c r="DX349" s="736"/>
      <c r="DY349" s="736"/>
      <c r="DZ349" s="736"/>
      <c r="EA349" s="736"/>
      <c r="EB349" s="736"/>
      <c r="EC349" s="736"/>
      <c r="ED349" s="736"/>
      <c r="EE349" s="736"/>
      <c r="EF349" s="736"/>
      <c r="EG349" s="736"/>
      <c r="EH349" s="736"/>
      <c r="EI349" s="736"/>
      <c r="EJ349" s="736"/>
      <c r="EK349" s="736"/>
      <c r="EL349" s="736"/>
      <c r="EM349" s="736"/>
      <c r="EN349" s="736"/>
      <c r="EO349" s="736"/>
      <c r="EP349" s="736"/>
      <c r="EQ349" s="736"/>
      <c r="ER349" s="736"/>
      <c r="ES349" s="736"/>
      <c r="ET349" s="736"/>
      <c r="EU349" s="736"/>
      <c r="EV349" s="736"/>
      <c r="EW349" s="736"/>
      <c r="EX349" s="736"/>
      <c r="EY349" s="736"/>
      <c r="EZ349" s="736"/>
      <c r="FA349" s="736"/>
      <c r="FB349" s="736"/>
      <c r="FC349" s="736"/>
      <c r="FD349" s="736"/>
      <c r="FE349" s="736"/>
      <c r="FF349" s="736"/>
      <c r="FG349" s="736"/>
      <c r="FH349" s="736"/>
      <c r="FI349" s="736"/>
      <c r="FJ349" s="736"/>
      <c r="FK349" s="736"/>
      <c r="FL349" s="736"/>
      <c r="FM349" s="736"/>
      <c r="FN349" s="736"/>
      <c r="FO349" s="736"/>
      <c r="FP349" s="736"/>
      <c r="FQ349" s="736"/>
      <c r="FR349" s="736"/>
      <c r="FS349" s="736"/>
      <c r="FT349" s="736"/>
      <c r="FU349" s="736"/>
      <c r="FV349" s="736"/>
      <c r="FW349" s="736"/>
      <c r="FX349" s="736"/>
      <c r="FY349" s="736"/>
      <c r="FZ349" s="736"/>
      <c r="GA349" s="736"/>
      <c r="GB349" s="736"/>
      <c r="GC349" s="736"/>
      <c r="GD349" s="736"/>
      <c r="GE349" s="736"/>
      <c r="GF349" s="736"/>
      <c r="GG349" s="736"/>
      <c r="GH349" s="736"/>
      <c r="GI349" s="736"/>
      <c r="GJ349" s="736"/>
      <c r="GK349" s="736"/>
      <c r="GL349" s="736"/>
      <c r="GM349" s="736"/>
      <c r="GN349" s="736"/>
      <c r="GO349" s="736"/>
      <c r="GP349" s="736"/>
      <c r="GQ349" s="736"/>
      <c r="GR349" s="736"/>
      <c r="GS349" s="736"/>
      <c r="GT349" s="736"/>
      <c r="GU349" s="736"/>
      <c r="GV349" s="736"/>
      <c r="GW349" s="736"/>
      <c r="GX349" s="736"/>
      <c r="GY349" s="736"/>
      <c r="GZ349" s="736"/>
      <c r="HA349" s="736"/>
      <c r="HB349" s="736"/>
      <c r="HC349" s="736"/>
      <c r="HD349" s="736"/>
      <c r="HE349" s="736"/>
      <c r="HF349" s="736"/>
      <c r="HG349" s="736"/>
      <c r="HH349" s="736"/>
      <c r="HI349" s="736"/>
      <c r="HJ349" s="736"/>
      <c r="HK349" s="736"/>
      <c r="HL349" s="736"/>
      <c r="HM349" s="736"/>
      <c r="HN349" s="736"/>
      <c r="HO349" s="736"/>
      <c r="HP349" s="736"/>
      <c r="HQ349" s="736"/>
      <c r="HR349" s="736"/>
      <c r="HS349" s="736"/>
      <c r="HT349" s="736"/>
      <c r="HU349" s="736"/>
      <c r="HV349" s="736"/>
      <c r="HW349" s="736"/>
      <c r="HX349" s="736"/>
      <c r="HY349" s="736"/>
      <c r="HZ349" s="736"/>
      <c r="IA349" s="736"/>
      <c r="IB349" s="736"/>
      <c r="IC349" s="736"/>
      <c r="ID349" s="736"/>
      <c r="IE349" s="736"/>
      <c r="IF349" s="736"/>
      <c r="IG349" s="736"/>
      <c r="IH349" s="736"/>
      <c r="II349" s="736"/>
      <c r="IJ349" s="736"/>
      <c r="IK349" s="736"/>
      <c r="IL349" s="736"/>
      <c r="IM349" s="736"/>
      <c r="IN349" s="736"/>
      <c r="IO349" s="736"/>
      <c r="IP349" s="736"/>
      <c r="IQ349" s="736"/>
      <c r="IR349" s="736"/>
      <c r="IS349" s="736"/>
      <c r="IT349" s="736"/>
      <c r="IU349" s="736"/>
      <c r="IV349" s="736"/>
      <c r="IW349" s="736"/>
      <c r="IX349" s="736"/>
      <c r="IY349" s="736"/>
      <c r="IZ349" s="736"/>
      <c r="JA349" s="736"/>
      <c r="JB349" s="736"/>
      <c r="JC349" s="736"/>
      <c r="JD349" s="736"/>
      <c r="JE349" s="736"/>
      <c r="JF349" s="736"/>
      <c r="JG349" s="736"/>
      <c r="JH349" s="736"/>
      <c r="JI349" s="736"/>
      <c r="JJ349" s="736"/>
      <c r="JK349" s="736"/>
      <c r="JL349" s="736"/>
      <c r="JM349" s="736"/>
      <c r="JN349" s="736"/>
      <c r="JO349" s="736"/>
      <c r="JP349" s="736"/>
      <c r="JQ349" s="736"/>
      <c r="JR349" s="736"/>
      <c r="JS349" s="736"/>
      <c r="JT349" s="736"/>
      <c r="JU349" s="736"/>
      <c r="JV349" s="736"/>
      <c r="JW349" s="736"/>
      <c r="JX349" s="736"/>
      <c r="JY349" s="736"/>
      <c r="JZ349" s="736"/>
      <c r="KA349" s="736"/>
      <c r="KB349" s="736"/>
      <c r="KC349" s="736"/>
      <c r="KD349" s="736"/>
      <c r="KE349" s="736"/>
      <c r="KF349" s="736"/>
      <c r="KG349" s="736"/>
      <c r="KH349" s="736"/>
      <c r="KI349" s="736"/>
      <c r="KJ349" s="736"/>
      <c r="KK349" s="736"/>
      <c r="KL349" s="736"/>
      <c r="KM349" s="736"/>
      <c r="KN349" s="736"/>
      <c r="KO349" s="736"/>
    </row>
    <row r="350" spans="1:301" s="460" customFormat="1" ht="15.75" customHeight="1" x14ac:dyDescent="0.8">
      <c r="A350" s="427" t="s">
        <v>451</v>
      </c>
      <c r="B350" s="829">
        <v>6.5</v>
      </c>
      <c r="C350" s="443"/>
      <c r="F350" s="70" t="s">
        <v>375</v>
      </c>
      <c r="G350" s="480" t="s">
        <v>374</v>
      </c>
      <c r="H350" s="99" t="s">
        <v>345</v>
      </c>
      <c r="I350" s="736">
        <v>12.35</v>
      </c>
      <c r="J350" s="737"/>
      <c r="K350" s="738"/>
      <c r="L350" s="737"/>
      <c r="M350" s="738"/>
      <c r="N350" s="737"/>
      <c r="O350" s="753"/>
      <c r="P350" s="739"/>
      <c r="Q350" s="771"/>
      <c r="R350" s="739"/>
      <c r="S350" s="739"/>
      <c r="T350" s="739"/>
      <c r="U350" s="739"/>
      <c r="V350" s="736"/>
      <c r="W350" s="736"/>
      <c r="X350" s="736"/>
      <c r="Y350" s="736"/>
      <c r="Z350" s="736"/>
      <c r="AA350" s="736"/>
      <c r="AB350" s="736"/>
      <c r="AC350" s="736"/>
      <c r="AD350" s="736"/>
      <c r="AE350" s="736"/>
      <c r="AF350" s="736"/>
      <c r="AG350" s="736"/>
      <c r="AH350" s="736"/>
      <c r="AI350" s="736"/>
      <c r="AJ350" s="736"/>
      <c r="AK350" s="736"/>
      <c r="AL350" s="736"/>
      <c r="AM350" s="736"/>
      <c r="AN350" s="736"/>
      <c r="AO350" s="736"/>
      <c r="AP350" s="736"/>
      <c r="AQ350" s="736"/>
      <c r="AR350" s="736"/>
      <c r="AS350" s="736"/>
      <c r="AT350" s="736"/>
      <c r="AU350" s="736"/>
      <c r="AV350" s="736"/>
      <c r="AW350" s="736"/>
      <c r="AX350" s="736"/>
      <c r="AY350" s="736"/>
      <c r="AZ350" s="736"/>
      <c r="BA350" s="736"/>
      <c r="BB350" s="736"/>
      <c r="BC350" s="736"/>
      <c r="BD350" s="736"/>
      <c r="BE350" s="736"/>
      <c r="BF350" s="736"/>
      <c r="BG350" s="736"/>
      <c r="BH350" s="736"/>
      <c r="BI350" s="736"/>
      <c r="BJ350" s="736"/>
      <c r="BK350" s="736"/>
      <c r="BL350" s="736"/>
      <c r="BM350" s="736"/>
      <c r="BN350" s="736"/>
      <c r="BO350" s="736"/>
      <c r="BP350" s="736"/>
      <c r="BQ350" s="736"/>
      <c r="BR350" s="736"/>
      <c r="BS350" s="736"/>
      <c r="BT350" s="736"/>
      <c r="BU350" s="736"/>
      <c r="BV350" s="736"/>
      <c r="BW350" s="736"/>
      <c r="BX350" s="736"/>
      <c r="BY350" s="736"/>
      <c r="BZ350" s="736"/>
      <c r="CA350" s="736"/>
      <c r="CB350" s="736"/>
      <c r="CC350" s="736"/>
      <c r="CD350" s="736"/>
      <c r="CE350" s="736"/>
      <c r="CF350" s="736"/>
      <c r="CG350" s="736"/>
      <c r="CH350" s="736"/>
      <c r="CI350" s="736"/>
      <c r="CJ350" s="736"/>
      <c r="CK350" s="736"/>
      <c r="CL350" s="736"/>
      <c r="CM350" s="736"/>
      <c r="CN350" s="736"/>
      <c r="CO350" s="736"/>
      <c r="CP350" s="736"/>
      <c r="CQ350" s="736"/>
      <c r="CR350" s="736"/>
      <c r="CS350" s="736"/>
      <c r="CT350" s="736"/>
      <c r="CU350" s="736"/>
      <c r="CV350" s="736"/>
      <c r="CW350" s="736"/>
      <c r="CX350" s="736"/>
      <c r="CY350" s="736"/>
      <c r="CZ350" s="736"/>
      <c r="DA350" s="736"/>
      <c r="DB350" s="736"/>
      <c r="DC350" s="736"/>
      <c r="DD350" s="736"/>
      <c r="DE350" s="736"/>
      <c r="DF350" s="736"/>
      <c r="DG350" s="736"/>
      <c r="DH350" s="736"/>
      <c r="DI350" s="736"/>
      <c r="DJ350" s="736"/>
      <c r="DK350" s="736"/>
      <c r="DL350" s="736"/>
      <c r="DM350" s="736"/>
      <c r="DN350" s="736"/>
      <c r="DO350" s="736"/>
      <c r="DP350" s="736"/>
      <c r="DQ350" s="736"/>
      <c r="DR350" s="736"/>
      <c r="DS350" s="736"/>
      <c r="DT350" s="736"/>
      <c r="DU350" s="736"/>
      <c r="DV350" s="736"/>
      <c r="DW350" s="736"/>
      <c r="DX350" s="736"/>
      <c r="DY350" s="736"/>
      <c r="DZ350" s="736"/>
      <c r="EA350" s="736"/>
      <c r="EB350" s="736"/>
      <c r="EC350" s="736"/>
      <c r="ED350" s="736"/>
      <c r="EE350" s="736"/>
      <c r="EF350" s="736"/>
      <c r="EG350" s="736"/>
      <c r="EH350" s="736"/>
      <c r="EI350" s="736"/>
      <c r="EJ350" s="736"/>
      <c r="EK350" s="736"/>
      <c r="EL350" s="736"/>
      <c r="EM350" s="736"/>
      <c r="EN350" s="736"/>
      <c r="EO350" s="736"/>
      <c r="EP350" s="736"/>
      <c r="EQ350" s="736"/>
      <c r="ER350" s="736"/>
      <c r="ES350" s="736"/>
      <c r="ET350" s="736"/>
      <c r="EU350" s="736"/>
      <c r="EV350" s="736"/>
      <c r="EW350" s="736"/>
      <c r="EX350" s="736"/>
      <c r="EY350" s="736"/>
      <c r="EZ350" s="736"/>
      <c r="FA350" s="736"/>
      <c r="FB350" s="736"/>
      <c r="FC350" s="736"/>
      <c r="FD350" s="736"/>
      <c r="FE350" s="736"/>
      <c r="FF350" s="736"/>
      <c r="FG350" s="736"/>
      <c r="FH350" s="736"/>
      <c r="FI350" s="736"/>
      <c r="FJ350" s="736"/>
      <c r="FK350" s="736"/>
      <c r="FL350" s="736"/>
      <c r="FM350" s="736"/>
      <c r="FN350" s="736"/>
      <c r="FO350" s="736"/>
      <c r="FP350" s="736"/>
      <c r="FQ350" s="736"/>
      <c r="FR350" s="736"/>
      <c r="FS350" s="736"/>
      <c r="FT350" s="736"/>
      <c r="FU350" s="736"/>
      <c r="FV350" s="736"/>
      <c r="FW350" s="736"/>
      <c r="FX350" s="736"/>
      <c r="FY350" s="736"/>
      <c r="FZ350" s="736"/>
      <c r="GA350" s="736"/>
      <c r="GB350" s="736"/>
      <c r="GC350" s="736"/>
      <c r="GD350" s="736"/>
      <c r="GE350" s="736"/>
      <c r="GF350" s="736"/>
      <c r="GG350" s="736"/>
      <c r="GH350" s="736"/>
      <c r="GI350" s="736"/>
      <c r="GJ350" s="736"/>
      <c r="GK350" s="736"/>
      <c r="GL350" s="736"/>
      <c r="GM350" s="736"/>
      <c r="GN350" s="736"/>
      <c r="GO350" s="736"/>
      <c r="GP350" s="736"/>
      <c r="GQ350" s="736"/>
      <c r="GR350" s="736"/>
      <c r="GS350" s="736"/>
      <c r="GT350" s="736"/>
      <c r="GU350" s="736"/>
      <c r="GV350" s="736"/>
      <c r="GW350" s="736"/>
      <c r="GX350" s="736"/>
      <c r="GY350" s="736"/>
      <c r="GZ350" s="736"/>
      <c r="HA350" s="736"/>
      <c r="HB350" s="736"/>
      <c r="HC350" s="736"/>
      <c r="HD350" s="736"/>
      <c r="HE350" s="736"/>
      <c r="HF350" s="736"/>
      <c r="HG350" s="736"/>
      <c r="HH350" s="736"/>
      <c r="HI350" s="736"/>
      <c r="HJ350" s="736"/>
      <c r="HK350" s="736"/>
      <c r="HL350" s="736"/>
      <c r="HM350" s="736"/>
      <c r="HN350" s="736"/>
      <c r="HO350" s="736"/>
      <c r="HP350" s="736"/>
      <c r="HQ350" s="736"/>
      <c r="HR350" s="736"/>
      <c r="HS350" s="736"/>
      <c r="HT350" s="736"/>
      <c r="HU350" s="736"/>
      <c r="HV350" s="736"/>
      <c r="HW350" s="736"/>
      <c r="HX350" s="736"/>
      <c r="HY350" s="736"/>
      <c r="HZ350" s="736"/>
      <c r="IA350" s="736"/>
      <c r="IB350" s="736"/>
      <c r="IC350" s="736"/>
      <c r="ID350" s="736"/>
      <c r="IE350" s="736"/>
      <c r="IF350" s="736"/>
      <c r="IG350" s="736"/>
      <c r="IH350" s="736"/>
      <c r="II350" s="736"/>
      <c r="IJ350" s="736"/>
      <c r="IK350" s="736"/>
      <c r="IL350" s="736"/>
      <c r="IM350" s="736"/>
      <c r="IN350" s="736"/>
      <c r="IO350" s="736"/>
      <c r="IP350" s="736"/>
      <c r="IQ350" s="736"/>
      <c r="IR350" s="736"/>
      <c r="IS350" s="736"/>
      <c r="IT350" s="736"/>
      <c r="IU350" s="736"/>
      <c r="IV350" s="736"/>
      <c r="IW350" s="736"/>
      <c r="IX350" s="736"/>
      <c r="IY350" s="736"/>
      <c r="IZ350" s="736"/>
      <c r="JA350" s="736"/>
      <c r="JB350" s="736"/>
      <c r="JC350" s="736"/>
      <c r="JD350" s="736"/>
      <c r="JE350" s="736"/>
      <c r="JF350" s="736"/>
      <c r="JG350" s="736"/>
      <c r="JH350" s="736"/>
      <c r="JI350" s="736"/>
      <c r="JJ350" s="736"/>
      <c r="JK350" s="736"/>
      <c r="JL350" s="736"/>
      <c r="JM350" s="736"/>
      <c r="JN350" s="736"/>
      <c r="JO350" s="736"/>
      <c r="JP350" s="736"/>
      <c r="JQ350" s="736"/>
      <c r="JR350" s="736"/>
      <c r="JS350" s="736"/>
      <c r="JT350" s="736"/>
      <c r="JU350" s="736"/>
      <c r="JV350" s="736"/>
      <c r="JW350" s="736"/>
      <c r="JX350" s="736"/>
      <c r="JY350" s="736"/>
      <c r="JZ350" s="736"/>
      <c r="KA350" s="736"/>
      <c r="KB350" s="736"/>
      <c r="KC350" s="736"/>
      <c r="KD350" s="736"/>
      <c r="KE350" s="736"/>
      <c r="KF350" s="736"/>
      <c r="KG350" s="736"/>
      <c r="KH350" s="736"/>
      <c r="KI350" s="736"/>
      <c r="KJ350" s="736"/>
      <c r="KK350" s="736"/>
      <c r="KL350" s="736"/>
      <c r="KM350" s="736"/>
      <c r="KN350" s="736"/>
      <c r="KO350" s="736"/>
    </row>
    <row r="351" spans="1:301" s="460" customFormat="1" ht="15.75" customHeight="1" x14ac:dyDescent="0.8">
      <c r="A351" s="427" t="s">
        <v>451</v>
      </c>
      <c r="B351" s="829">
        <v>10.5</v>
      </c>
      <c r="C351" s="443"/>
      <c r="F351" s="189" t="s">
        <v>380</v>
      </c>
      <c r="G351" s="480" t="s">
        <v>381</v>
      </c>
      <c r="H351" s="99" t="s">
        <v>345</v>
      </c>
      <c r="I351" s="736">
        <v>23.81</v>
      </c>
      <c r="J351" s="737"/>
      <c r="K351" s="738"/>
      <c r="L351" s="737"/>
      <c r="M351" s="738"/>
      <c r="N351" s="737"/>
      <c r="O351" s="753"/>
      <c r="P351" s="739"/>
      <c r="Q351" s="771"/>
      <c r="R351" s="739"/>
      <c r="S351" s="739"/>
      <c r="T351" s="739"/>
      <c r="U351" s="739"/>
      <c r="V351" s="736"/>
      <c r="W351" s="736"/>
      <c r="X351" s="736"/>
      <c r="Y351" s="736"/>
      <c r="Z351" s="736"/>
      <c r="AA351" s="736"/>
      <c r="AB351" s="736"/>
      <c r="AC351" s="736"/>
      <c r="AD351" s="736"/>
      <c r="AE351" s="736"/>
      <c r="AF351" s="736"/>
      <c r="AG351" s="736"/>
      <c r="AH351" s="736"/>
      <c r="AI351" s="736"/>
      <c r="AJ351" s="736"/>
      <c r="AK351" s="736"/>
      <c r="AL351" s="736"/>
      <c r="AM351" s="736"/>
      <c r="AN351" s="736"/>
      <c r="AO351" s="736"/>
      <c r="AP351" s="736"/>
      <c r="AQ351" s="736"/>
      <c r="AR351" s="736"/>
      <c r="AS351" s="736"/>
      <c r="AT351" s="736"/>
      <c r="AU351" s="736"/>
      <c r="AV351" s="736"/>
      <c r="AW351" s="736"/>
      <c r="AX351" s="736"/>
      <c r="AY351" s="736"/>
      <c r="AZ351" s="736"/>
      <c r="BA351" s="736"/>
      <c r="BB351" s="736"/>
      <c r="BC351" s="736"/>
      <c r="BD351" s="736"/>
      <c r="BE351" s="736"/>
      <c r="BF351" s="736"/>
      <c r="BG351" s="736"/>
      <c r="BH351" s="736"/>
      <c r="BI351" s="736"/>
      <c r="BJ351" s="736"/>
      <c r="BK351" s="736"/>
      <c r="BL351" s="736"/>
      <c r="BM351" s="736"/>
      <c r="BN351" s="736"/>
      <c r="BO351" s="736"/>
      <c r="BP351" s="736"/>
      <c r="BQ351" s="736"/>
      <c r="BR351" s="736"/>
      <c r="BS351" s="736"/>
      <c r="BT351" s="736"/>
      <c r="BU351" s="736"/>
      <c r="BV351" s="736"/>
      <c r="BW351" s="736"/>
      <c r="BX351" s="736"/>
      <c r="BY351" s="736"/>
      <c r="BZ351" s="736"/>
      <c r="CA351" s="736"/>
      <c r="CB351" s="736"/>
      <c r="CC351" s="736"/>
      <c r="CD351" s="736"/>
      <c r="CE351" s="736"/>
      <c r="CF351" s="736"/>
      <c r="CG351" s="736"/>
      <c r="CH351" s="736"/>
      <c r="CI351" s="736"/>
      <c r="CJ351" s="736"/>
      <c r="CK351" s="736"/>
      <c r="CL351" s="736"/>
      <c r="CM351" s="736"/>
      <c r="CN351" s="736"/>
      <c r="CO351" s="736"/>
      <c r="CP351" s="736"/>
      <c r="CQ351" s="736"/>
      <c r="CR351" s="736"/>
      <c r="CS351" s="736"/>
      <c r="CT351" s="736"/>
      <c r="CU351" s="736"/>
      <c r="CV351" s="736"/>
      <c r="CW351" s="736"/>
      <c r="CX351" s="736"/>
      <c r="CY351" s="736"/>
      <c r="CZ351" s="736"/>
      <c r="DA351" s="736"/>
      <c r="DB351" s="736"/>
      <c r="DC351" s="736"/>
      <c r="DD351" s="736"/>
      <c r="DE351" s="736"/>
      <c r="DF351" s="736"/>
      <c r="DG351" s="736"/>
      <c r="DH351" s="736"/>
      <c r="DI351" s="736"/>
      <c r="DJ351" s="736"/>
      <c r="DK351" s="736"/>
      <c r="DL351" s="736"/>
      <c r="DM351" s="736"/>
      <c r="DN351" s="736"/>
      <c r="DO351" s="736"/>
      <c r="DP351" s="736"/>
      <c r="DQ351" s="736"/>
      <c r="DR351" s="736"/>
      <c r="DS351" s="736"/>
      <c r="DT351" s="736"/>
      <c r="DU351" s="736"/>
      <c r="DV351" s="736"/>
      <c r="DW351" s="736"/>
      <c r="DX351" s="736"/>
      <c r="DY351" s="736"/>
      <c r="DZ351" s="736"/>
      <c r="EA351" s="736"/>
      <c r="EB351" s="736"/>
      <c r="EC351" s="736"/>
      <c r="ED351" s="736"/>
      <c r="EE351" s="736"/>
      <c r="EF351" s="736"/>
      <c r="EG351" s="736"/>
      <c r="EH351" s="736"/>
      <c r="EI351" s="736"/>
      <c r="EJ351" s="736"/>
      <c r="EK351" s="736"/>
      <c r="EL351" s="736"/>
      <c r="EM351" s="736"/>
      <c r="EN351" s="736"/>
      <c r="EO351" s="736"/>
      <c r="EP351" s="736"/>
      <c r="EQ351" s="736"/>
      <c r="ER351" s="736"/>
      <c r="ES351" s="736"/>
      <c r="ET351" s="736"/>
      <c r="EU351" s="736"/>
      <c r="EV351" s="736"/>
      <c r="EW351" s="736"/>
      <c r="EX351" s="736"/>
      <c r="EY351" s="736"/>
      <c r="EZ351" s="736"/>
      <c r="FA351" s="736"/>
      <c r="FB351" s="736"/>
      <c r="FC351" s="736"/>
      <c r="FD351" s="736"/>
      <c r="FE351" s="736"/>
      <c r="FF351" s="736"/>
      <c r="FG351" s="736"/>
      <c r="FH351" s="736"/>
      <c r="FI351" s="736"/>
      <c r="FJ351" s="736"/>
      <c r="FK351" s="736"/>
      <c r="FL351" s="736"/>
      <c r="FM351" s="736"/>
      <c r="FN351" s="736"/>
      <c r="FO351" s="736"/>
      <c r="FP351" s="736"/>
      <c r="FQ351" s="736"/>
      <c r="FR351" s="736"/>
      <c r="FS351" s="736"/>
      <c r="FT351" s="736"/>
      <c r="FU351" s="736"/>
      <c r="FV351" s="736"/>
      <c r="FW351" s="736"/>
      <c r="FX351" s="736"/>
      <c r="FY351" s="736"/>
      <c r="FZ351" s="736"/>
      <c r="GA351" s="736"/>
      <c r="GB351" s="736"/>
      <c r="GC351" s="736"/>
      <c r="GD351" s="736"/>
      <c r="GE351" s="736"/>
      <c r="GF351" s="736"/>
      <c r="GG351" s="736"/>
      <c r="GH351" s="736"/>
      <c r="GI351" s="736"/>
      <c r="GJ351" s="736"/>
      <c r="GK351" s="736"/>
      <c r="GL351" s="736"/>
      <c r="GM351" s="736"/>
      <c r="GN351" s="736"/>
      <c r="GO351" s="736"/>
      <c r="GP351" s="736"/>
      <c r="GQ351" s="736"/>
      <c r="GR351" s="736"/>
      <c r="GS351" s="736"/>
      <c r="GT351" s="736"/>
      <c r="GU351" s="736"/>
      <c r="GV351" s="736"/>
      <c r="GW351" s="736"/>
      <c r="GX351" s="736"/>
      <c r="GY351" s="736"/>
      <c r="GZ351" s="736"/>
      <c r="HA351" s="736"/>
      <c r="HB351" s="736"/>
      <c r="HC351" s="736"/>
      <c r="HD351" s="736"/>
      <c r="HE351" s="736"/>
      <c r="HF351" s="736"/>
      <c r="HG351" s="736"/>
      <c r="HH351" s="736"/>
      <c r="HI351" s="736"/>
      <c r="HJ351" s="736"/>
      <c r="HK351" s="736"/>
      <c r="HL351" s="736"/>
      <c r="HM351" s="736"/>
      <c r="HN351" s="736"/>
      <c r="HO351" s="736"/>
      <c r="HP351" s="736"/>
      <c r="HQ351" s="736"/>
      <c r="HR351" s="736"/>
      <c r="HS351" s="736"/>
      <c r="HT351" s="736"/>
      <c r="HU351" s="736"/>
      <c r="HV351" s="736"/>
      <c r="HW351" s="736"/>
      <c r="HX351" s="736"/>
      <c r="HY351" s="736"/>
      <c r="HZ351" s="736"/>
      <c r="IA351" s="736"/>
      <c r="IB351" s="736"/>
      <c r="IC351" s="736"/>
      <c r="ID351" s="736"/>
      <c r="IE351" s="736"/>
      <c r="IF351" s="736"/>
      <c r="IG351" s="736"/>
      <c r="IH351" s="736"/>
      <c r="II351" s="736"/>
      <c r="IJ351" s="736"/>
      <c r="IK351" s="736"/>
      <c r="IL351" s="736"/>
      <c r="IM351" s="736"/>
      <c r="IN351" s="736"/>
      <c r="IO351" s="736"/>
      <c r="IP351" s="736"/>
      <c r="IQ351" s="736"/>
      <c r="IR351" s="736"/>
      <c r="IS351" s="736"/>
      <c r="IT351" s="736"/>
      <c r="IU351" s="736"/>
      <c r="IV351" s="736"/>
      <c r="IW351" s="736"/>
      <c r="IX351" s="736"/>
      <c r="IY351" s="736"/>
      <c r="IZ351" s="736"/>
      <c r="JA351" s="736"/>
      <c r="JB351" s="736"/>
      <c r="JC351" s="736"/>
      <c r="JD351" s="736"/>
      <c r="JE351" s="736"/>
      <c r="JF351" s="736"/>
      <c r="JG351" s="736"/>
      <c r="JH351" s="736"/>
      <c r="JI351" s="736"/>
      <c r="JJ351" s="736"/>
      <c r="JK351" s="736"/>
      <c r="JL351" s="736"/>
      <c r="JM351" s="736"/>
      <c r="JN351" s="736"/>
      <c r="JO351" s="736"/>
      <c r="JP351" s="736"/>
      <c r="JQ351" s="736"/>
      <c r="JR351" s="736"/>
      <c r="JS351" s="736"/>
      <c r="JT351" s="736"/>
      <c r="JU351" s="736"/>
      <c r="JV351" s="736"/>
      <c r="JW351" s="736"/>
      <c r="JX351" s="736"/>
      <c r="JY351" s="736"/>
      <c r="JZ351" s="736"/>
      <c r="KA351" s="736"/>
      <c r="KB351" s="736"/>
      <c r="KC351" s="736"/>
      <c r="KD351" s="736"/>
      <c r="KE351" s="736"/>
      <c r="KF351" s="736"/>
      <c r="KG351" s="736"/>
      <c r="KH351" s="736"/>
      <c r="KI351" s="736"/>
      <c r="KJ351" s="736"/>
      <c r="KK351" s="736"/>
      <c r="KL351" s="736"/>
      <c r="KM351" s="736"/>
      <c r="KN351" s="736"/>
      <c r="KO351" s="736"/>
    </row>
    <row r="352" spans="1:301" s="460" customFormat="1" ht="15.75" customHeight="1" x14ac:dyDescent="0.8">
      <c r="A352" s="427" t="s">
        <v>451</v>
      </c>
      <c r="B352" s="829">
        <v>6.5</v>
      </c>
      <c r="C352" s="443"/>
      <c r="F352" s="507" t="s">
        <v>61</v>
      </c>
      <c r="G352" s="480" t="s">
        <v>381</v>
      </c>
      <c r="H352" s="99" t="s">
        <v>345</v>
      </c>
      <c r="I352" s="736">
        <v>19.260000000000002</v>
      </c>
      <c r="J352" s="737"/>
      <c r="K352" s="738"/>
      <c r="L352" s="737"/>
      <c r="M352" s="738"/>
      <c r="N352" s="737"/>
      <c r="O352" s="753"/>
      <c r="P352" s="739"/>
      <c r="Q352" s="771"/>
      <c r="R352" s="739"/>
      <c r="S352" s="739"/>
      <c r="T352" s="739"/>
      <c r="U352" s="739"/>
      <c r="V352" s="736"/>
      <c r="W352" s="736"/>
      <c r="X352" s="736"/>
      <c r="Y352" s="736"/>
      <c r="Z352" s="736"/>
      <c r="AA352" s="736"/>
      <c r="AB352" s="736"/>
      <c r="AC352" s="736"/>
      <c r="AD352" s="736"/>
      <c r="AE352" s="736"/>
      <c r="AF352" s="736"/>
      <c r="AG352" s="736"/>
      <c r="AH352" s="736"/>
      <c r="AI352" s="736"/>
      <c r="AJ352" s="736"/>
      <c r="AK352" s="736"/>
      <c r="AL352" s="736"/>
      <c r="AM352" s="736"/>
      <c r="AN352" s="736"/>
      <c r="AO352" s="736"/>
      <c r="AP352" s="736"/>
      <c r="AQ352" s="736"/>
      <c r="AR352" s="736"/>
      <c r="AS352" s="736"/>
      <c r="AT352" s="736"/>
      <c r="AU352" s="736"/>
      <c r="AV352" s="736"/>
      <c r="AW352" s="736"/>
      <c r="AX352" s="736"/>
      <c r="AY352" s="736"/>
      <c r="AZ352" s="736"/>
      <c r="BA352" s="736"/>
      <c r="BB352" s="736"/>
      <c r="BC352" s="736"/>
      <c r="BD352" s="736"/>
      <c r="BE352" s="736"/>
      <c r="BF352" s="736"/>
      <c r="BG352" s="736"/>
      <c r="BH352" s="736"/>
      <c r="BI352" s="736"/>
      <c r="BJ352" s="736"/>
      <c r="BK352" s="736"/>
      <c r="BL352" s="736"/>
      <c r="BM352" s="736"/>
      <c r="BN352" s="736"/>
      <c r="BO352" s="736"/>
      <c r="BP352" s="736"/>
      <c r="BQ352" s="736"/>
      <c r="BR352" s="736"/>
      <c r="BS352" s="736"/>
      <c r="BT352" s="736"/>
      <c r="BU352" s="736"/>
      <c r="BV352" s="736"/>
      <c r="BW352" s="736"/>
      <c r="BX352" s="736"/>
      <c r="BY352" s="736"/>
      <c r="BZ352" s="736"/>
      <c r="CA352" s="736"/>
      <c r="CB352" s="736"/>
      <c r="CC352" s="736"/>
      <c r="CD352" s="736"/>
      <c r="CE352" s="736"/>
      <c r="CF352" s="736"/>
      <c r="CG352" s="736"/>
      <c r="CH352" s="736"/>
      <c r="CI352" s="736"/>
      <c r="CJ352" s="736"/>
      <c r="CK352" s="736"/>
      <c r="CL352" s="736"/>
      <c r="CM352" s="736"/>
      <c r="CN352" s="736"/>
      <c r="CO352" s="736"/>
      <c r="CP352" s="736"/>
      <c r="CQ352" s="736"/>
      <c r="CR352" s="736"/>
      <c r="CS352" s="736"/>
      <c r="CT352" s="736"/>
      <c r="CU352" s="736"/>
      <c r="CV352" s="736"/>
      <c r="CW352" s="736"/>
      <c r="CX352" s="736"/>
      <c r="CY352" s="736"/>
      <c r="CZ352" s="736"/>
      <c r="DA352" s="736"/>
      <c r="DB352" s="736"/>
      <c r="DC352" s="736"/>
      <c r="DD352" s="736"/>
      <c r="DE352" s="736"/>
      <c r="DF352" s="736"/>
      <c r="DG352" s="736"/>
      <c r="DH352" s="736"/>
      <c r="DI352" s="736"/>
      <c r="DJ352" s="736"/>
      <c r="DK352" s="736"/>
      <c r="DL352" s="736"/>
      <c r="DM352" s="736"/>
      <c r="DN352" s="736"/>
      <c r="DO352" s="736"/>
      <c r="DP352" s="736"/>
      <c r="DQ352" s="736"/>
      <c r="DR352" s="736"/>
      <c r="DS352" s="736"/>
      <c r="DT352" s="736"/>
      <c r="DU352" s="736"/>
      <c r="DV352" s="736"/>
      <c r="DW352" s="736"/>
      <c r="DX352" s="736"/>
      <c r="DY352" s="736"/>
      <c r="DZ352" s="736"/>
      <c r="EA352" s="736"/>
      <c r="EB352" s="736"/>
      <c r="EC352" s="736"/>
      <c r="ED352" s="736"/>
      <c r="EE352" s="736"/>
      <c r="EF352" s="736"/>
      <c r="EG352" s="736"/>
      <c r="EH352" s="736"/>
      <c r="EI352" s="736"/>
      <c r="EJ352" s="736"/>
      <c r="EK352" s="736"/>
      <c r="EL352" s="736"/>
      <c r="EM352" s="736"/>
      <c r="EN352" s="736"/>
      <c r="EO352" s="736"/>
      <c r="EP352" s="736"/>
      <c r="EQ352" s="736"/>
      <c r="ER352" s="736"/>
      <c r="ES352" s="736"/>
      <c r="ET352" s="736"/>
      <c r="EU352" s="736"/>
      <c r="EV352" s="736"/>
      <c r="EW352" s="736"/>
      <c r="EX352" s="736"/>
      <c r="EY352" s="736"/>
      <c r="EZ352" s="736"/>
      <c r="FA352" s="736"/>
      <c r="FB352" s="736"/>
      <c r="FC352" s="736"/>
      <c r="FD352" s="736"/>
      <c r="FE352" s="736"/>
      <c r="FF352" s="736"/>
      <c r="FG352" s="736"/>
      <c r="FH352" s="736"/>
      <c r="FI352" s="736"/>
      <c r="FJ352" s="736"/>
      <c r="FK352" s="736"/>
      <c r="FL352" s="736"/>
      <c r="FM352" s="736"/>
      <c r="FN352" s="736"/>
      <c r="FO352" s="736"/>
      <c r="FP352" s="736"/>
      <c r="FQ352" s="736"/>
      <c r="FR352" s="736"/>
      <c r="FS352" s="736"/>
      <c r="FT352" s="736"/>
      <c r="FU352" s="736"/>
      <c r="FV352" s="736"/>
      <c r="FW352" s="736"/>
      <c r="FX352" s="736"/>
      <c r="FY352" s="736"/>
      <c r="FZ352" s="736"/>
      <c r="GA352" s="736"/>
      <c r="GB352" s="736"/>
      <c r="GC352" s="736"/>
      <c r="GD352" s="736"/>
      <c r="GE352" s="736"/>
      <c r="GF352" s="736"/>
      <c r="GG352" s="736"/>
      <c r="GH352" s="736"/>
      <c r="GI352" s="736"/>
      <c r="GJ352" s="736"/>
      <c r="GK352" s="736"/>
      <c r="GL352" s="736"/>
      <c r="GM352" s="736"/>
      <c r="GN352" s="736"/>
      <c r="GO352" s="736"/>
      <c r="GP352" s="736"/>
      <c r="GQ352" s="736"/>
      <c r="GR352" s="736"/>
      <c r="GS352" s="736"/>
      <c r="GT352" s="736"/>
      <c r="GU352" s="736"/>
      <c r="GV352" s="736"/>
      <c r="GW352" s="736"/>
      <c r="GX352" s="736"/>
      <c r="GY352" s="736"/>
      <c r="GZ352" s="736"/>
      <c r="HA352" s="736"/>
      <c r="HB352" s="736"/>
      <c r="HC352" s="736"/>
      <c r="HD352" s="736"/>
      <c r="HE352" s="736"/>
      <c r="HF352" s="736"/>
      <c r="HG352" s="736"/>
      <c r="HH352" s="736"/>
      <c r="HI352" s="736"/>
      <c r="HJ352" s="736"/>
      <c r="HK352" s="736"/>
      <c r="HL352" s="736"/>
      <c r="HM352" s="736"/>
      <c r="HN352" s="736"/>
      <c r="HO352" s="736"/>
      <c r="HP352" s="736"/>
      <c r="HQ352" s="736"/>
      <c r="HR352" s="736"/>
      <c r="HS352" s="736"/>
      <c r="HT352" s="736"/>
      <c r="HU352" s="736"/>
      <c r="HV352" s="736"/>
      <c r="HW352" s="736"/>
      <c r="HX352" s="736"/>
      <c r="HY352" s="736"/>
      <c r="HZ352" s="736"/>
      <c r="IA352" s="736"/>
      <c r="IB352" s="736"/>
      <c r="IC352" s="736"/>
      <c r="ID352" s="736"/>
      <c r="IE352" s="736"/>
      <c r="IF352" s="736"/>
      <c r="IG352" s="736"/>
      <c r="IH352" s="736"/>
      <c r="II352" s="736"/>
      <c r="IJ352" s="736"/>
      <c r="IK352" s="736"/>
      <c r="IL352" s="736"/>
      <c r="IM352" s="736"/>
      <c r="IN352" s="736"/>
      <c r="IO352" s="736"/>
      <c r="IP352" s="736"/>
      <c r="IQ352" s="736"/>
      <c r="IR352" s="736"/>
      <c r="IS352" s="736"/>
      <c r="IT352" s="736"/>
      <c r="IU352" s="736"/>
      <c r="IV352" s="736"/>
      <c r="IW352" s="736"/>
      <c r="IX352" s="736"/>
      <c r="IY352" s="736"/>
      <c r="IZ352" s="736"/>
      <c r="JA352" s="736"/>
      <c r="JB352" s="736"/>
      <c r="JC352" s="736"/>
      <c r="JD352" s="736"/>
      <c r="JE352" s="736"/>
      <c r="JF352" s="736"/>
      <c r="JG352" s="736"/>
      <c r="JH352" s="736"/>
      <c r="JI352" s="736"/>
      <c r="JJ352" s="736"/>
      <c r="JK352" s="736"/>
      <c r="JL352" s="736"/>
      <c r="JM352" s="736"/>
      <c r="JN352" s="736"/>
      <c r="JO352" s="736"/>
      <c r="JP352" s="736"/>
      <c r="JQ352" s="736"/>
      <c r="JR352" s="736"/>
      <c r="JS352" s="736"/>
      <c r="JT352" s="736"/>
      <c r="JU352" s="736"/>
      <c r="JV352" s="736"/>
      <c r="JW352" s="736"/>
      <c r="JX352" s="736"/>
      <c r="JY352" s="736"/>
      <c r="JZ352" s="736"/>
      <c r="KA352" s="736"/>
      <c r="KB352" s="736"/>
      <c r="KC352" s="736"/>
      <c r="KD352" s="736"/>
      <c r="KE352" s="736"/>
      <c r="KF352" s="736"/>
      <c r="KG352" s="736"/>
      <c r="KH352" s="736"/>
      <c r="KI352" s="736"/>
      <c r="KJ352" s="736"/>
      <c r="KK352" s="736"/>
      <c r="KL352" s="736"/>
      <c r="KM352" s="736"/>
      <c r="KN352" s="736"/>
      <c r="KO352" s="736"/>
    </row>
    <row r="353" spans="1:301" s="460" customFormat="1" ht="15.75" customHeight="1" x14ac:dyDescent="0.8">
      <c r="A353" s="427" t="s">
        <v>451</v>
      </c>
      <c r="B353" s="829">
        <v>10.5</v>
      </c>
      <c r="C353" s="443"/>
      <c r="F353" s="189" t="s">
        <v>382</v>
      </c>
      <c r="G353" s="480" t="s">
        <v>381</v>
      </c>
      <c r="H353" s="99" t="s">
        <v>345</v>
      </c>
      <c r="I353" s="736">
        <v>23.13</v>
      </c>
      <c r="J353" s="737"/>
      <c r="K353" s="738"/>
      <c r="L353" s="737"/>
      <c r="M353" s="738"/>
      <c r="N353" s="737"/>
      <c r="O353" s="753"/>
      <c r="P353" s="739"/>
      <c r="Q353" s="771"/>
      <c r="R353" s="739"/>
      <c r="S353" s="739"/>
      <c r="T353" s="739"/>
      <c r="U353" s="739"/>
      <c r="V353" s="736"/>
      <c r="W353" s="736"/>
      <c r="X353" s="736"/>
      <c r="Y353" s="736"/>
      <c r="Z353" s="736"/>
      <c r="AA353" s="736"/>
      <c r="AB353" s="736"/>
      <c r="AC353" s="736"/>
      <c r="AD353" s="736"/>
      <c r="AE353" s="736"/>
      <c r="AF353" s="736"/>
      <c r="AG353" s="736"/>
      <c r="AH353" s="736"/>
      <c r="AI353" s="736"/>
      <c r="AJ353" s="736"/>
      <c r="AK353" s="736"/>
      <c r="AL353" s="736"/>
      <c r="AM353" s="736"/>
      <c r="AN353" s="736"/>
      <c r="AO353" s="736"/>
      <c r="AP353" s="736"/>
      <c r="AQ353" s="736"/>
      <c r="AR353" s="736"/>
      <c r="AS353" s="736"/>
      <c r="AT353" s="736"/>
      <c r="AU353" s="736"/>
      <c r="AV353" s="736"/>
      <c r="AW353" s="736"/>
      <c r="AX353" s="736"/>
      <c r="AY353" s="736"/>
      <c r="AZ353" s="736"/>
      <c r="BA353" s="736"/>
      <c r="BB353" s="736"/>
      <c r="BC353" s="736"/>
      <c r="BD353" s="736"/>
      <c r="BE353" s="736"/>
      <c r="BF353" s="736"/>
      <c r="BG353" s="736"/>
      <c r="BH353" s="736"/>
      <c r="BI353" s="736"/>
      <c r="BJ353" s="736"/>
      <c r="BK353" s="736"/>
      <c r="BL353" s="736"/>
      <c r="BM353" s="736"/>
      <c r="BN353" s="736"/>
      <c r="BO353" s="736"/>
      <c r="BP353" s="736"/>
      <c r="BQ353" s="736"/>
      <c r="BR353" s="736"/>
      <c r="BS353" s="736"/>
      <c r="BT353" s="736"/>
      <c r="BU353" s="736"/>
      <c r="BV353" s="736"/>
      <c r="BW353" s="736"/>
      <c r="BX353" s="736"/>
      <c r="BY353" s="736"/>
      <c r="BZ353" s="736"/>
      <c r="CA353" s="736"/>
      <c r="CB353" s="736"/>
      <c r="CC353" s="736"/>
      <c r="CD353" s="736"/>
      <c r="CE353" s="736"/>
      <c r="CF353" s="736"/>
      <c r="CG353" s="736"/>
      <c r="CH353" s="736"/>
      <c r="CI353" s="736"/>
      <c r="CJ353" s="736"/>
      <c r="CK353" s="736"/>
      <c r="CL353" s="736"/>
      <c r="CM353" s="736"/>
      <c r="CN353" s="736"/>
      <c r="CO353" s="736"/>
      <c r="CP353" s="736"/>
      <c r="CQ353" s="736"/>
      <c r="CR353" s="736"/>
      <c r="CS353" s="736"/>
      <c r="CT353" s="736"/>
      <c r="CU353" s="736"/>
      <c r="CV353" s="736"/>
      <c r="CW353" s="736"/>
      <c r="CX353" s="736"/>
      <c r="CY353" s="736"/>
      <c r="CZ353" s="736"/>
      <c r="DA353" s="736"/>
      <c r="DB353" s="736"/>
      <c r="DC353" s="736"/>
      <c r="DD353" s="736"/>
      <c r="DE353" s="736"/>
      <c r="DF353" s="736"/>
      <c r="DG353" s="736"/>
      <c r="DH353" s="736"/>
      <c r="DI353" s="736"/>
      <c r="DJ353" s="736"/>
      <c r="DK353" s="736"/>
      <c r="DL353" s="736"/>
      <c r="DM353" s="736"/>
      <c r="DN353" s="736"/>
      <c r="DO353" s="736"/>
      <c r="DP353" s="736"/>
      <c r="DQ353" s="736"/>
      <c r="DR353" s="736"/>
      <c r="DS353" s="736"/>
      <c r="DT353" s="736"/>
      <c r="DU353" s="736"/>
      <c r="DV353" s="736"/>
      <c r="DW353" s="736"/>
      <c r="DX353" s="736"/>
      <c r="DY353" s="736"/>
      <c r="DZ353" s="736"/>
      <c r="EA353" s="736"/>
      <c r="EB353" s="736"/>
      <c r="EC353" s="736"/>
      <c r="ED353" s="736"/>
      <c r="EE353" s="736"/>
      <c r="EF353" s="736"/>
      <c r="EG353" s="736"/>
      <c r="EH353" s="736"/>
      <c r="EI353" s="736"/>
      <c r="EJ353" s="736"/>
      <c r="EK353" s="736"/>
      <c r="EL353" s="736"/>
      <c r="EM353" s="736"/>
      <c r="EN353" s="736"/>
      <c r="EO353" s="736"/>
      <c r="EP353" s="736"/>
      <c r="EQ353" s="736"/>
      <c r="ER353" s="736"/>
      <c r="ES353" s="736"/>
      <c r="ET353" s="736"/>
      <c r="EU353" s="736"/>
      <c r="EV353" s="736"/>
      <c r="EW353" s="736"/>
      <c r="EX353" s="736"/>
      <c r="EY353" s="736"/>
      <c r="EZ353" s="736"/>
      <c r="FA353" s="736"/>
      <c r="FB353" s="736"/>
      <c r="FC353" s="736"/>
      <c r="FD353" s="736"/>
      <c r="FE353" s="736"/>
      <c r="FF353" s="736"/>
      <c r="FG353" s="736"/>
      <c r="FH353" s="736"/>
      <c r="FI353" s="736"/>
      <c r="FJ353" s="736"/>
      <c r="FK353" s="736"/>
      <c r="FL353" s="736"/>
      <c r="FM353" s="736"/>
      <c r="FN353" s="736"/>
      <c r="FO353" s="736"/>
      <c r="FP353" s="736"/>
      <c r="FQ353" s="736"/>
      <c r="FR353" s="736"/>
      <c r="FS353" s="736"/>
      <c r="FT353" s="736"/>
      <c r="FU353" s="736"/>
      <c r="FV353" s="736"/>
      <c r="FW353" s="736"/>
      <c r="FX353" s="736"/>
      <c r="FY353" s="736"/>
      <c r="FZ353" s="736"/>
      <c r="GA353" s="736"/>
      <c r="GB353" s="736"/>
      <c r="GC353" s="736"/>
      <c r="GD353" s="736"/>
      <c r="GE353" s="736"/>
      <c r="GF353" s="736"/>
      <c r="GG353" s="736"/>
      <c r="GH353" s="736"/>
      <c r="GI353" s="736"/>
      <c r="GJ353" s="736"/>
      <c r="GK353" s="736"/>
      <c r="GL353" s="736"/>
      <c r="GM353" s="736"/>
      <c r="GN353" s="736"/>
      <c r="GO353" s="736"/>
      <c r="GP353" s="736"/>
      <c r="GQ353" s="736"/>
      <c r="GR353" s="736"/>
      <c r="GS353" s="736"/>
      <c r="GT353" s="736"/>
      <c r="GU353" s="736"/>
      <c r="GV353" s="736"/>
      <c r="GW353" s="736"/>
      <c r="GX353" s="736"/>
      <c r="GY353" s="736"/>
      <c r="GZ353" s="736"/>
      <c r="HA353" s="736"/>
      <c r="HB353" s="736"/>
      <c r="HC353" s="736"/>
      <c r="HD353" s="736"/>
      <c r="HE353" s="736"/>
      <c r="HF353" s="736"/>
      <c r="HG353" s="736"/>
      <c r="HH353" s="736"/>
      <c r="HI353" s="736"/>
      <c r="HJ353" s="736"/>
      <c r="HK353" s="736"/>
      <c r="HL353" s="736"/>
      <c r="HM353" s="736"/>
      <c r="HN353" s="736"/>
      <c r="HO353" s="736"/>
      <c r="HP353" s="736"/>
      <c r="HQ353" s="736"/>
      <c r="HR353" s="736"/>
      <c r="HS353" s="736"/>
      <c r="HT353" s="736"/>
      <c r="HU353" s="736"/>
      <c r="HV353" s="736"/>
      <c r="HW353" s="736"/>
      <c r="HX353" s="736"/>
      <c r="HY353" s="736"/>
      <c r="HZ353" s="736"/>
      <c r="IA353" s="736"/>
      <c r="IB353" s="736"/>
      <c r="IC353" s="736"/>
      <c r="ID353" s="736"/>
      <c r="IE353" s="736"/>
      <c r="IF353" s="736"/>
      <c r="IG353" s="736"/>
      <c r="IH353" s="736"/>
      <c r="II353" s="736"/>
      <c r="IJ353" s="736"/>
      <c r="IK353" s="736"/>
      <c r="IL353" s="736"/>
      <c r="IM353" s="736"/>
      <c r="IN353" s="736"/>
      <c r="IO353" s="736"/>
      <c r="IP353" s="736"/>
      <c r="IQ353" s="736"/>
      <c r="IR353" s="736"/>
      <c r="IS353" s="736"/>
      <c r="IT353" s="736"/>
      <c r="IU353" s="736"/>
      <c r="IV353" s="736"/>
      <c r="IW353" s="736"/>
      <c r="IX353" s="736"/>
      <c r="IY353" s="736"/>
      <c r="IZ353" s="736"/>
      <c r="JA353" s="736"/>
      <c r="JB353" s="736"/>
      <c r="JC353" s="736"/>
      <c r="JD353" s="736"/>
      <c r="JE353" s="736"/>
      <c r="JF353" s="736"/>
      <c r="JG353" s="736"/>
      <c r="JH353" s="736"/>
      <c r="JI353" s="736"/>
      <c r="JJ353" s="736"/>
      <c r="JK353" s="736"/>
      <c r="JL353" s="736"/>
      <c r="JM353" s="736"/>
      <c r="JN353" s="736"/>
      <c r="JO353" s="736"/>
      <c r="JP353" s="736"/>
      <c r="JQ353" s="736"/>
      <c r="JR353" s="736"/>
      <c r="JS353" s="736"/>
      <c r="JT353" s="736"/>
      <c r="JU353" s="736"/>
      <c r="JV353" s="736"/>
      <c r="JW353" s="736"/>
      <c r="JX353" s="736"/>
      <c r="JY353" s="736"/>
      <c r="JZ353" s="736"/>
      <c r="KA353" s="736"/>
      <c r="KB353" s="736"/>
      <c r="KC353" s="736"/>
      <c r="KD353" s="736"/>
      <c r="KE353" s="736"/>
      <c r="KF353" s="736"/>
      <c r="KG353" s="736"/>
      <c r="KH353" s="736"/>
      <c r="KI353" s="736"/>
      <c r="KJ353" s="736"/>
      <c r="KK353" s="736"/>
      <c r="KL353" s="736"/>
      <c r="KM353" s="736"/>
      <c r="KN353" s="736"/>
      <c r="KO353" s="736"/>
    </row>
    <row r="354" spans="1:301" s="460" customFormat="1" ht="15.75" customHeight="1" x14ac:dyDescent="0.8">
      <c r="A354" s="460" t="s">
        <v>451</v>
      </c>
      <c r="B354" s="829">
        <v>8.5</v>
      </c>
      <c r="C354" s="443"/>
      <c r="F354" s="507" t="s">
        <v>138</v>
      </c>
      <c r="G354" s="480" t="s">
        <v>381</v>
      </c>
      <c r="H354" s="99" t="s">
        <v>345</v>
      </c>
      <c r="I354" s="736">
        <v>20.96</v>
      </c>
      <c r="J354" s="737"/>
      <c r="K354" s="738"/>
      <c r="L354" s="737"/>
      <c r="M354" s="738"/>
      <c r="N354" s="737"/>
      <c r="O354" s="753"/>
      <c r="P354" s="739"/>
      <c r="Q354" s="771"/>
      <c r="R354" s="739"/>
      <c r="S354" s="739"/>
      <c r="T354" s="739"/>
      <c r="U354" s="739"/>
      <c r="V354" s="736"/>
      <c r="W354" s="736"/>
      <c r="X354" s="736"/>
      <c r="Y354" s="736"/>
      <c r="Z354" s="736"/>
      <c r="AA354" s="736"/>
      <c r="AB354" s="736"/>
      <c r="AC354" s="736"/>
      <c r="AD354" s="736"/>
      <c r="AE354" s="736"/>
      <c r="AF354" s="736"/>
      <c r="AG354" s="736"/>
      <c r="AH354" s="736"/>
      <c r="AI354" s="736"/>
      <c r="AJ354" s="736"/>
      <c r="AK354" s="736"/>
      <c r="AL354" s="736"/>
      <c r="AM354" s="736"/>
      <c r="AN354" s="736"/>
      <c r="AO354" s="736"/>
      <c r="AP354" s="736"/>
      <c r="AQ354" s="736"/>
      <c r="AR354" s="736"/>
      <c r="AS354" s="736"/>
      <c r="AT354" s="736"/>
      <c r="AU354" s="736"/>
      <c r="AV354" s="736"/>
      <c r="AW354" s="736"/>
      <c r="AX354" s="736"/>
      <c r="AY354" s="736"/>
      <c r="AZ354" s="736"/>
      <c r="BA354" s="736"/>
      <c r="BB354" s="736"/>
      <c r="BC354" s="736"/>
      <c r="BD354" s="736"/>
      <c r="BE354" s="736"/>
      <c r="BF354" s="736"/>
      <c r="BG354" s="736"/>
      <c r="BH354" s="736"/>
      <c r="BI354" s="736"/>
      <c r="BJ354" s="736"/>
      <c r="BK354" s="736"/>
      <c r="BL354" s="736"/>
      <c r="BM354" s="736"/>
      <c r="BN354" s="736"/>
      <c r="BO354" s="736"/>
      <c r="BP354" s="736"/>
      <c r="BQ354" s="736"/>
      <c r="BR354" s="736"/>
      <c r="BS354" s="736"/>
      <c r="BT354" s="736"/>
      <c r="BU354" s="736"/>
      <c r="BV354" s="736"/>
      <c r="BW354" s="736"/>
      <c r="BX354" s="736"/>
      <c r="BY354" s="736"/>
      <c r="BZ354" s="736"/>
      <c r="CA354" s="736"/>
      <c r="CB354" s="736"/>
      <c r="CC354" s="736"/>
      <c r="CD354" s="736"/>
      <c r="CE354" s="736"/>
      <c r="CF354" s="736"/>
      <c r="CG354" s="736"/>
      <c r="CH354" s="736"/>
      <c r="CI354" s="736"/>
      <c r="CJ354" s="736"/>
      <c r="CK354" s="736"/>
      <c r="CL354" s="736"/>
      <c r="CM354" s="736"/>
      <c r="CN354" s="736"/>
      <c r="CO354" s="736"/>
      <c r="CP354" s="736"/>
      <c r="CQ354" s="736"/>
      <c r="CR354" s="736"/>
      <c r="CS354" s="736"/>
      <c r="CT354" s="736"/>
      <c r="CU354" s="736"/>
      <c r="CV354" s="736"/>
      <c r="CW354" s="736"/>
      <c r="CX354" s="736"/>
      <c r="CY354" s="736"/>
      <c r="CZ354" s="736"/>
      <c r="DA354" s="736"/>
      <c r="DB354" s="736"/>
      <c r="DC354" s="736"/>
      <c r="DD354" s="736"/>
      <c r="DE354" s="736"/>
      <c r="DF354" s="736"/>
      <c r="DG354" s="736"/>
      <c r="DH354" s="736"/>
      <c r="DI354" s="736"/>
      <c r="DJ354" s="736"/>
      <c r="DK354" s="736"/>
      <c r="DL354" s="736"/>
      <c r="DM354" s="736"/>
      <c r="DN354" s="736"/>
      <c r="DO354" s="736"/>
      <c r="DP354" s="736"/>
      <c r="DQ354" s="736"/>
      <c r="DR354" s="736"/>
      <c r="DS354" s="736"/>
      <c r="DT354" s="736"/>
      <c r="DU354" s="736"/>
      <c r="DV354" s="736"/>
      <c r="DW354" s="736"/>
      <c r="DX354" s="736"/>
      <c r="DY354" s="736"/>
      <c r="DZ354" s="736"/>
      <c r="EA354" s="736"/>
      <c r="EB354" s="736"/>
      <c r="EC354" s="736"/>
      <c r="ED354" s="736"/>
      <c r="EE354" s="736"/>
      <c r="EF354" s="736"/>
      <c r="EG354" s="736"/>
      <c r="EH354" s="736"/>
      <c r="EI354" s="736"/>
      <c r="EJ354" s="736"/>
      <c r="EK354" s="736"/>
      <c r="EL354" s="736"/>
      <c r="EM354" s="736"/>
      <c r="EN354" s="736"/>
      <c r="EO354" s="736"/>
      <c r="EP354" s="736"/>
      <c r="EQ354" s="736"/>
      <c r="ER354" s="736"/>
      <c r="ES354" s="736"/>
      <c r="ET354" s="736"/>
      <c r="EU354" s="736"/>
      <c r="EV354" s="736"/>
      <c r="EW354" s="736"/>
      <c r="EX354" s="736"/>
      <c r="EY354" s="736"/>
      <c r="EZ354" s="736"/>
      <c r="FA354" s="736"/>
      <c r="FB354" s="736"/>
      <c r="FC354" s="736"/>
      <c r="FD354" s="736"/>
      <c r="FE354" s="736"/>
      <c r="FF354" s="736"/>
      <c r="FG354" s="736"/>
      <c r="FH354" s="736"/>
      <c r="FI354" s="736"/>
      <c r="FJ354" s="736"/>
      <c r="FK354" s="736"/>
      <c r="FL354" s="736"/>
      <c r="FM354" s="736"/>
      <c r="FN354" s="736"/>
      <c r="FO354" s="736"/>
      <c r="FP354" s="736"/>
      <c r="FQ354" s="736"/>
      <c r="FR354" s="736"/>
      <c r="FS354" s="736"/>
      <c r="FT354" s="736"/>
      <c r="FU354" s="736"/>
      <c r="FV354" s="736"/>
      <c r="FW354" s="736"/>
      <c r="FX354" s="736"/>
      <c r="FY354" s="736"/>
      <c r="FZ354" s="736"/>
      <c r="GA354" s="736"/>
      <c r="GB354" s="736"/>
      <c r="GC354" s="736"/>
      <c r="GD354" s="736"/>
      <c r="GE354" s="736"/>
      <c r="GF354" s="736"/>
      <c r="GG354" s="736"/>
      <c r="GH354" s="736"/>
      <c r="GI354" s="736"/>
      <c r="GJ354" s="736"/>
      <c r="GK354" s="736"/>
      <c r="GL354" s="736"/>
      <c r="GM354" s="736"/>
      <c r="GN354" s="736"/>
      <c r="GO354" s="736"/>
      <c r="GP354" s="736"/>
      <c r="GQ354" s="736"/>
      <c r="GR354" s="736"/>
      <c r="GS354" s="736"/>
      <c r="GT354" s="736"/>
      <c r="GU354" s="736"/>
      <c r="GV354" s="736"/>
      <c r="GW354" s="736"/>
      <c r="GX354" s="736"/>
      <c r="GY354" s="736"/>
      <c r="GZ354" s="736"/>
      <c r="HA354" s="736"/>
      <c r="HB354" s="736"/>
      <c r="HC354" s="736"/>
      <c r="HD354" s="736"/>
      <c r="HE354" s="736"/>
      <c r="HF354" s="736"/>
      <c r="HG354" s="736"/>
      <c r="HH354" s="736"/>
      <c r="HI354" s="736"/>
      <c r="HJ354" s="736"/>
      <c r="HK354" s="736"/>
      <c r="HL354" s="736"/>
      <c r="HM354" s="736"/>
      <c r="HN354" s="736"/>
      <c r="HO354" s="736"/>
      <c r="HP354" s="736"/>
      <c r="HQ354" s="736"/>
      <c r="HR354" s="736"/>
      <c r="HS354" s="736"/>
      <c r="HT354" s="736"/>
      <c r="HU354" s="736"/>
      <c r="HV354" s="736"/>
      <c r="HW354" s="736"/>
      <c r="HX354" s="736"/>
      <c r="HY354" s="736"/>
      <c r="HZ354" s="736"/>
      <c r="IA354" s="736"/>
      <c r="IB354" s="736"/>
      <c r="IC354" s="736"/>
      <c r="ID354" s="736"/>
      <c r="IE354" s="736"/>
      <c r="IF354" s="736"/>
      <c r="IG354" s="736"/>
      <c r="IH354" s="736"/>
      <c r="II354" s="736"/>
      <c r="IJ354" s="736"/>
      <c r="IK354" s="736"/>
      <c r="IL354" s="736"/>
      <c r="IM354" s="736"/>
      <c r="IN354" s="736"/>
      <c r="IO354" s="736"/>
      <c r="IP354" s="736"/>
      <c r="IQ354" s="736"/>
      <c r="IR354" s="736"/>
      <c r="IS354" s="736"/>
      <c r="IT354" s="736"/>
      <c r="IU354" s="736"/>
      <c r="IV354" s="736"/>
      <c r="IW354" s="736"/>
      <c r="IX354" s="736"/>
      <c r="IY354" s="736"/>
      <c r="IZ354" s="736"/>
      <c r="JA354" s="736"/>
      <c r="JB354" s="736"/>
      <c r="JC354" s="736"/>
      <c r="JD354" s="736"/>
      <c r="JE354" s="736"/>
      <c r="JF354" s="736"/>
      <c r="JG354" s="736"/>
      <c r="JH354" s="736"/>
      <c r="JI354" s="736"/>
      <c r="JJ354" s="736"/>
      <c r="JK354" s="736"/>
      <c r="JL354" s="736"/>
      <c r="JM354" s="736"/>
      <c r="JN354" s="736"/>
      <c r="JO354" s="736"/>
      <c r="JP354" s="736"/>
      <c r="JQ354" s="736"/>
      <c r="JR354" s="736"/>
      <c r="JS354" s="736"/>
      <c r="JT354" s="736"/>
      <c r="JU354" s="736"/>
      <c r="JV354" s="736"/>
      <c r="JW354" s="736"/>
      <c r="JX354" s="736"/>
      <c r="JY354" s="736"/>
      <c r="JZ354" s="736"/>
      <c r="KA354" s="736"/>
      <c r="KB354" s="736"/>
      <c r="KC354" s="736"/>
      <c r="KD354" s="736"/>
      <c r="KE354" s="736"/>
      <c r="KF354" s="736"/>
      <c r="KG354" s="736"/>
      <c r="KH354" s="736"/>
      <c r="KI354" s="736"/>
      <c r="KJ354" s="736"/>
      <c r="KK354" s="736"/>
      <c r="KL354" s="736"/>
      <c r="KM354" s="736"/>
      <c r="KN354" s="736"/>
      <c r="KO354" s="736"/>
    </row>
    <row r="355" spans="1:301" s="460" customFormat="1" ht="15.75" customHeight="1" x14ac:dyDescent="0.8">
      <c r="A355" s="460" t="s">
        <v>451</v>
      </c>
      <c r="B355" s="829">
        <v>4.5</v>
      </c>
      <c r="C355" s="443"/>
      <c r="F355" s="189" t="s">
        <v>186</v>
      </c>
      <c r="G355" s="480" t="s">
        <v>386</v>
      </c>
      <c r="H355" s="99" t="s">
        <v>345</v>
      </c>
      <c r="I355" s="736">
        <v>9.6199999999999992</v>
      </c>
      <c r="J355" s="737"/>
      <c r="K355" s="738"/>
      <c r="L355" s="737"/>
      <c r="M355" s="738"/>
      <c r="N355" s="737"/>
      <c r="O355" s="753"/>
      <c r="P355" s="739"/>
      <c r="Q355" s="771"/>
      <c r="R355" s="739"/>
      <c r="S355" s="739"/>
      <c r="T355" s="739"/>
      <c r="U355" s="739"/>
      <c r="V355" s="736"/>
      <c r="W355" s="736"/>
      <c r="X355" s="736"/>
      <c r="Y355" s="736"/>
      <c r="Z355" s="736"/>
      <c r="AA355" s="736"/>
      <c r="AB355" s="736"/>
      <c r="AC355" s="736"/>
      <c r="AD355" s="736"/>
      <c r="AE355" s="736"/>
      <c r="AF355" s="736"/>
      <c r="AG355" s="736"/>
      <c r="AH355" s="736"/>
      <c r="AI355" s="736"/>
      <c r="AJ355" s="736"/>
      <c r="AK355" s="736"/>
      <c r="AL355" s="736"/>
      <c r="AM355" s="736"/>
      <c r="AN355" s="736"/>
      <c r="AO355" s="736"/>
      <c r="AP355" s="736"/>
      <c r="AQ355" s="736"/>
      <c r="AR355" s="736"/>
      <c r="AS355" s="736"/>
      <c r="AT355" s="736"/>
      <c r="AU355" s="736"/>
      <c r="AV355" s="736"/>
      <c r="AW355" s="736"/>
      <c r="AX355" s="736"/>
      <c r="AY355" s="736"/>
      <c r="AZ355" s="736"/>
      <c r="BA355" s="736"/>
      <c r="BB355" s="736"/>
      <c r="BC355" s="736"/>
      <c r="BD355" s="736"/>
      <c r="BE355" s="736"/>
      <c r="BF355" s="736"/>
      <c r="BG355" s="736"/>
      <c r="BH355" s="736"/>
      <c r="BI355" s="736"/>
      <c r="BJ355" s="736"/>
      <c r="BK355" s="736"/>
      <c r="BL355" s="736"/>
      <c r="BM355" s="736"/>
      <c r="BN355" s="736"/>
      <c r="BO355" s="736"/>
      <c r="BP355" s="736"/>
      <c r="BQ355" s="736"/>
      <c r="BR355" s="736"/>
      <c r="BS355" s="736"/>
      <c r="BT355" s="736"/>
      <c r="BU355" s="736"/>
      <c r="BV355" s="736"/>
      <c r="BW355" s="736"/>
      <c r="BX355" s="736"/>
      <c r="BY355" s="736"/>
      <c r="BZ355" s="736"/>
      <c r="CA355" s="736"/>
      <c r="CB355" s="736"/>
      <c r="CC355" s="736"/>
      <c r="CD355" s="736"/>
      <c r="CE355" s="736"/>
      <c r="CF355" s="736"/>
      <c r="CG355" s="736"/>
      <c r="CH355" s="736"/>
      <c r="CI355" s="736"/>
      <c r="CJ355" s="736"/>
      <c r="CK355" s="736"/>
      <c r="CL355" s="736"/>
      <c r="CM355" s="736"/>
      <c r="CN355" s="736"/>
      <c r="CO355" s="736"/>
      <c r="CP355" s="736"/>
      <c r="CQ355" s="736"/>
      <c r="CR355" s="736"/>
      <c r="CS355" s="736"/>
      <c r="CT355" s="736"/>
      <c r="CU355" s="736"/>
      <c r="CV355" s="736"/>
      <c r="CW355" s="736"/>
      <c r="CX355" s="736"/>
      <c r="CY355" s="736"/>
      <c r="CZ355" s="736"/>
      <c r="DA355" s="736"/>
      <c r="DB355" s="736"/>
      <c r="DC355" s="736"/>
      <c r="DD355" s="736"/>
      <c r="DE355" s="736"/>
      <c r="DF355" s="736"/>
      <c r="DG355" s="736"/>
      <c r="DH355" s="736"/>
      <c r="DI355" s="736"/>
      <c r="DJ355" s="736"/>
      <c r="DK355" s="736"/>
      <c r="DL355" s="736"/>
      <c r="DM355" s="736"/>
      <c r="DN355" s="736"/>
      <c r="DO355" s="736"/>
      <c r="DP355" s="736"/>
      <c r="DQ355" s="736"/>
      <c r="DR355" s="736"/>
      <c r="DS355" s="736"/>
      <c r="DT355" s="736"/>
      <c r="DU355" s="736"/>
      <c r="DV355" s="736"/>
      <c r="DW355" s="736"/>
      <c r="DX355" s="736"/>
      <c r="DY355" s="736"/>
      <c r="DZ355" s="736"/>
      <c r="EA355" s="736"/>
      <c r="EB355" s="736"/>
      <c r="EC355" s="736"/>
      <c r="ED355" s="736"/>
      <c r="EE355" s="736"/>
      <c r="EF355" s="736"/>
      <c r="EG355" s="736"/>
      <c r="EH355" s="736"/>
      <c r="EI355" s="736"/>
      <c r="EJ355" s="736"/>
      <c r="EK355" s="736"/>
      <c r="EL355" s="736"/>
      <c r="EM355" s="736"/>
      <c r="EN355" s="736"/>
      <c r="EO355" s="736"/>
      <c r="EP355" s="736"/>
      <c r="EQ355" s="736"/>
      <c r="ER355" s="736"/>
      <c r="ES355" s="736"/>
      <c r="ET355" s="736"/>
      <c r="EU355" s="736"/>
      <c r="EV355" s="736"/>
      <c r="EW355" s="736"/>
      <c r="EX355" s="736"/>
      <c r="EY355" s="736"/>
      <c r="EZ355" s="736"/>
      <c r="FA355" s="736"/>
      <c r="FB355" s="736"/>
      <c r="FC355" s="736"/>
      <c r="FD355" s="736"/>
      <c r="FE355" s="736"/>
      <c r="FF355" s="736"/>
      <c r="FG355" s="736"/>
      <c r="FH355" s="736"/>
      <c r="FI355" s="736"/>
      <c r="FJ355" s="736"/>
      <c r="FK355" s="736"/>
      <c r="FL355" s="736"/>
      <c r="FM355" s="736"/>
      <c r="FN355" s="736"/>
      <c r="FO355" s="736"/>
      <c r="FP355" s="736"/>
      <c r="FQ355" s="736"/>
      <c r="FR355" s="736"/>
      <c r="FS355" s="736"/>
      <c r="FT355" s="736"/>
      <c r="FU355" s="736"/>
      <c r="FV355" s="736"/>
      <c r="FW355" s="736"/>
      <c r="FX355" s="736"/>
      <c r="FY355" s="736"/>
      <c r="FZ355" s="736"/>
      <c r="GA355" s="736"/>
      <c r="GB355" s="736"/>
      <c r="GC355" s="736"/>
      <c r="GD355" s="736"/>
      <c r="GE355" s="736"/>
      <c r="GF355" s="736"/>
      <c r="GG355" s="736"/>
      <c r="GH355" s="736"/>
      <c r="GI355" s="736"/>
      <c r="GJ355" s="736"/>
      <c r="GK355" s="736"/>
      <c r="GL355" s="736"/>
      <c r="GM355" s="736"/>
      <c r="GN355" s="736"/>
      <c r="GO355" s="736"/>
      <c r="GP355" s="736"/>
      <c r="GQ355" s="736"/>
      <c r="GR355" s="736"/>
      <c r="GS355" s="736"/>
      <c r="GT355" s="736"/>
      <c r="GU355" s="736"/>
      <c r="GV355" s="736"/>
      <c r="GW355" s="736"/>
      <c r="GX355" s="736"/>
      <c r="GY355" s="736"/>
      <c r="GZ355" s="736"/>
      <c r="HA355" s="736"/>
      <c r="HB355" s="736"/>
      <c r="HC355" s="736"/>
      <c r="HD355" s="736"/>
      <c r="HE355" s="736"/>
      <c r="HF355" s="736"/>
      <c r="HG355" s="736"/>
      <c r="HH355" s="736"/>
      <c r="HI355" s="736"/>
      <c r="HJ355" s="736"/>
      <c r="HK355" s="736"/>
      <c r="HL355" s="736"/>
      <c r="HM355" s="736"/>
      <c r="HN355" s="736"/>
      <c r="HO355" s="736"/>
      <c r="HP355" s="736"/>
      <c r="HQ355" s="736"/>
      <c r="HR355" s="736"/>
      <c r="HS355" s="736"/>
      <c r="HT355" s="736"/>
      <c r="HU355" s="736"/>
      <c r="HV355" s="736"/>
      <c r="HW355" s="736"/>
      <c r="HX355" s="736"/>
      <c r="HY355" s="736"/>
      <c r="HZ355" s="736"/>
      <c r="IA355" s="736"/>
      <c r="IB355" s="736"/>
      <c r="IC355" s="736"/>
      <c r="ID355" s="736"/>
      <c r="IE355" s="736"/>
      <c r="IF355" s="736"/>
      <c r="IG355" s="736"/>
      <c r="IH355" s="736"/>
      <c r="II355" s="736"/>
      <c r="IJ355" s="736"/>
      <c r="IK355" s="736"/>
      <c r="IL355" s="736"/>
      <c r="IM355" s="736"/>
      <c r="IN355" s="736"/>
      <c r="IO355" s="736"/>
      <c r="IP355" s="736"/>
      <c r="IQ355" s="736"/>
      <c r="IR355" s="736"/>
      <c r="IS355" s="736"/>
      <c r="IT355" s="736"/>
      <c r="IU355" s="736"/>
      <c r="IV355" s="736"/>
      <c r="IW355" s="736"/>
      <c r="IX355" s="736"/>
      <c r="IY355" s="736"/>
      <c r="IZ355" s="736"/>
      <c r="JA355" s="736"/>
      <c r="JB355" s="736"/>
      <c r="JC355" s="736"/>
      <c r="JD355" s="736"/>
      <c r="JE355" s="736"/>
      <c r="JF355" s="736"/>
      <c r="JG355" s="736"/>
      <c r="JH355" s="736"/>
      <c r="JI355" s="736"/>
      <c r="JJ355" s="736"/>
      <c r="JK355" s="736"/>
      <c r="JL355" s="736"/>
      <c r="JM355" s="736"/>
      <c r="JN355" s="736"/>
      <c r="JO355" s="736"/>
      <c r="JP355" s="736"/>
      <c r="JQ355" s="736"/>
      <c r="JR355" s="736"/>
      <c r="JS355" s="736"/>
      <c r="JT355" s="736"/>
      <c r="JU355" s="736"/>
      <c r="JV355" s="736"/>
      <c r="JW355" s="736"/>
      <c r="JX355" s="736"/>
      <c r="JY355" s="736"/>
      <c r="JZ355" s="736"/>
      <c r="KA355" s="736"/>
      <c r="KB355" s="736"/>
      <c r="KC355" s="736"/>
      <c r="KD355" s="736"/>
      <c r="KE355" s="736"/>
      <c r="KF355" s="736"/>
      <c r="KG355" s="736"/>
      <c r="KH355" s="736"/>
      <c r="KI355" s="736"/>
      <c r="KJ355" s="736"/>
      <c r="KK355" s="736"/>
      <c r="KL355" s="736"/>
      <c r="KM355" s="736"/>
      <c r="KN355" s="736"/>
      <c r="KO355" s="736"/>
    </row>
    <row r="356" spans="1:301" s="460" customFormat="1" ht="15.75" customHeight="1" x14ac:dyDescent="0.8">
      <c r="A356" s="460" t="s">
        <v>451</v>
      </c>
      <c r="B356" s="829">
        <v>10</v>
      </c>
      <c r="C356" s="443"/>
      <c r="F356" s="507" t="s">
        <v>391</v>
      </c>
      <c r="G356" s="480" t="s">
        <v>386</v>
      </c>
      <c r="H356" s="99" t="s">
        <v>345</v>
      </c>
      <c r="I356" s="736">
        <v>21.32</v>
      </c>
      <c r="J356" s="737"/>
      <c r="K356" s="738"/>
      <c r="L356" s="737"/>
      <c r="M356" s="738"/>
      <c r="N356" s="737"/>
      <c r="O356" s="753"/>
      <c r="P356" s="739"/>
      <c r="Q356" s="771"/>
      <c r="R356" s="739"/>
      <c r="S356" s="739"/>
      <c r="T356" s="739"/>
      <c r="U356" s="739"/>
      <c r="V356" s="736"/>
      <c r="W356" s="736"/>
      <c r="X356" s="736"/>
      <c r="Y356" s="736"/>
      <c r="Z356" s="736"/>
      <c r="AA356" s="736"/>
      <c r="AB356" s="736"/>
      <c r="AC356" s="736"/>
      <c r="AD356" s="736"/>
      <c r="AE356" s="736"/>
      <c r="AF356" s="736"/>
      <c r="AG356" s="736"/>
      <c r="AH356" s="736"/>
      <c r="AI356" s="736"/>
      <c r="AJ356" s="736"/>
      <c r="AK356" s="736"/>
      <c r="AL356" s="736"/>
      <c r="AM356" s="736"/>
      <c r="AN356" s="736"/>
      <c r="AO356" s="736"/>
      <c r="AP356" s="736"/>
      <c r="AQ356" s="736"/>
      <c r="AR356" s="736"/>
      <c r="AS356" s="736"/>
      <c r="AT356" s="736"/>
      <c r="AU356" s="736"/>
      <c r="AV356" s="736"/>
      <c r="AW356" s="736"/>
      <c r="AX356" s="736"/>
      <c r="AY356" s="736"/>
      <c r="AZ356" s="736"/>
      <c r="BA356" s="736"/>
      <c r="BB356" s="736"/>
      <c r="BC356" s="736"/>
      <c r="BD356" s="736"/>
      <c r="BE356" s="736"/>
      <c r="BF356" s="736"/>
      <c r="BG356" s="736"/>
      <c r="BH356" s="736"/>
      <c r="BI356" s="736"/>
      <c r="BJ356" s="736"/>
      <c r="BK356" s="736"/>
      <c r="BL356" s="736"/>
      <c r="BM356" s="736"/>
      <c r="BN356" s="736"/>
      <c r="BO356" s="736"/>
      <c r="BP356" s="736"/>
      <c r="BQ356" s="736"/>
      <c r="BR356" s="736"/>
      <c r="BS356" s="736"/>
      <c r="BT356" s="736"/>
      <c r="BU356" s="736"/>
      <c r="BV356" s="736"/>
      <c r="BW356" s="736"/>
      <c r="BX356" s="736"/>
      <c r="BY356" s="736"/>
      <c r="BZ356" s="736"/>
      <c r="CA356" s="736"/>
      <c r="CB356" s="736"/>
      <c r="CC356" s="736"/>
      <c r="CD356" s="736"/>
      <c r="CE356" s="736"/>
      <c r="CF356" s="736"/>
      <c r="CG356" s="736"/>
      <c r="CH356" s="736"/>
      <c r="CI356" s="736"/>
      <c r="CJ356" s="736"/>
      <c r="CK356" s="736"/>
      <c r="CL356" s="736"/>
      <c r="CM356" s="736"/>
      <c r="CN356" s="736"/>
      <c r="CO356" s="736"/>
      <c r="CP356" s="736"/>
      <c r="CQ356" s="736"/>
      <c r="CR356" s="736"/>
      <c r="CS356" s="736"/>
      <c r="CT356" s="736"/>
      <c r="CU356" s="736"/>
      <c r="CV356" s="736"/>
      <c r="CW356" s="736"/>
      <c r="CX356" s="736"/>
      <c r="CY356" s="736"/>
      <c r="CZ356" s="736"/>
      <c r="DA356" s="736"/>
      <c r="DB356" s="736"/>
      <c r="DC356" s="736"/>
      <c r="DD356" s="736"/>
      <c r="DE356" s="736"/>
      <c r="DF356" s="736"/>
      <c r="DG356" s="736"/>
      <c r="DH356" s="736"/>
      <c r="DI356" s="736"/>
      <c r="DJ356" s="736"/>
      <c r="DK356" s="736"/>
      <c r="DL356" s="736"/>
      <c r="DM356" s="736"/>
      <c r="DN356" s="736"/>
      <c r="DO356" s="736"/>
      <c r="DP356" s="736"/>
      <c r="DQ356" s="736"/>
      <c r="DR356" s="736"/>
      <c r="DS356" s="736"/>
      <c r="DT356" s="736"/>
      <c r="DU356" s="736"/>
      <c r="DV356" s="736"/>
      <c r="DW356" s="736"/>
      <c r="DX356" s="736"/>
      <c r="DY356" s="736"/>
      <c r="DZ356" s="736"/>
      <c r="EA356" s="736"/>
      <c r="EB356" s="736"/>
      <c r="EC356" s="736"/>
      <c r="ED356" s="736"/>
      <c r="EE356" s="736"/>
      <c r="EF356" s="736"/>
      <c r="EG356" s="736"/>
      <c r="EH356" s="736"/>
      <c r="EI356" s="736"/>
      <c r="EJ356" s="736"/>
      <c r="EK356" s="736"/>
      <c r="EL356" s="736"/>
      <c r="EM356" s="736"/>
      <c r="EN356" s="736"/>
      <c r="EO356" s="736"/>
      <c r="EP356" s="736"/>
      <c r="EQ356" s="736"/>
      <c r="ER356" s="736"/>
      <c r="ES356" s="736"/>
      <c r="ET356" s="736"/>
      <c r="EU356" s="736"/>
      <c r="EV356" s="736"/>
      <c r="EW356" s="736"/>
      <c r="EX356" s="736"/>
      <c r="EY356" s="736"/>
      <c r="EZ356" s="736"/>
      <c r="FA356" s="736"/>
      <c r="FB356" s="736"/>
      <c r="FC356" s="736"/>
      <c r="FD356" s="736"/>
      <c r="FE356" s="736"/>
      <c r="FF356" s="736"/>
      <c r="FG356" s="736"/>
      <c r="FH356" s="736"/>
      <c r="FI356" s="736"/>
      <c r="FJ356" s="736"/>
      <c r="FK356" s="736"/>
      <c r="FL356" s="736"/>
      <c r="FM356" s="736"/>
      <c r="FN356" s="736"/>
      <c r="FO356" s="736"/>
      <c r="FP356" s="736"/>
      <c r="FQ356" s="736"/>
      <c r="FR356" s="736"/>
      <c r="FS356" s="736"/>
      <c r="FT356" s="736"/>
      <c r="FU356" s="736"/>
      <c r="FV356" s="736"/>
      <c r="FW356" s="736"/>
      <c r="FX356" s="736"/>
      <c r="FY356" s="736"/>
      <c r="FZ356" s="736"/>
      <c r="GA356" s="736"/>
      <c r="GB356" s="736"/>
      <c r="GC356" s="736"/>
      <c r="GD356" s="736"/>
      <c r="GE356" s="736"/>
      <c r="GF356" s="736"/>
      <c r="GG356" s="736"/>
      <c r="GH356" s="736"/>
      <c r="GI356" s="736"/>
      <c r="GJ356" s="736"/>
      <c r="GK356" s="736"/>
      <c r="GL356" s="736"/>
      <c r="GM356" s="736"/>
      <c r="GN356" s="736"/>
      <c r="GO356" s="736"/>
      <c r="GP356" s="736"/>
      <c r="GQ356" s="736"/>
      <c r="GR356" s="736"/>
      <c r="GS356" s="736"/>
      <c r="GT356" s="736"/>
      <c r="GU356" s="736"/>
      <c r="GV356" s="736"/>
      <c r="GW356" s="736"/>
      <c r="GX356" s="736"/>
      <c r="GY356" s="736"/>
      <c r="GZ356" s="736"/>
      <c r="HA356" s="736"/>
      <c r="HB356" s="736"/>
      <c r="HC356" s="736"/>
      <c r="HD356" s="736"/>
      <c r="HE356" s="736"/>
      <c r="HF356" s="736"/>
      <c r="HG356" s="736"/>
      <c r="HH356" s="736"/>
      <c r="HI356" s="736"/>
      <c r="HJ356" s="736"/>
      <c r="HK356" s="736"/>
      <c r="HL356" s="736"/>
      <c r="HM356" s="736"/>
      <c r="HN356" s="736"/>
      <c r="HO356" s="736"/>
      <c r="HP356" s="736"/>
      <c r="HQ356" s="736"/>
      <c r="HR356" s="736"/>
      <c r="HS356" s="736"/>
      <c r="HT356" s="736"/>
      <c r="HU356" s="736"/>
      <c r="HV356" s="736"/>
      <c r="HW356" s="736"/>
      <c r="HX356" s="736"/>
      <c r="HY356" s="736"/>
      <c r="HZ356" s="736"/>
      <c r="IA356" s="736"/>
      <c r="IB356" s="736"/>
      <c r="IC356" s="736"/>
      <c r="ID356" s="736"/>
      <c r="IE356" s="736"/>
      <c r="IF356" s="736"/>
      <c r="IG356" s="736"/>
      <c r="IH356" s="736"/>
      <c r="II356" s="736"/>
      <c r="IJ356" s="736"/>
      <c r="IK356" s="736"/>
      <c r="IL356" s="736"/>
      <c r="IM356" s="736"/>
      <c r="IN356" s="736"/>
      <c r="IO356" s="736"/>
      <c r="IP356" s="736"/>
      <c r="IQ356" s="736"/>
      <c r="IR356" s="736"/>
      <c r="IS356" s="736"/>
      <c r="IT356" s="736"/>
      <c r="IU356" s="736"/>
      <c r="IV356" s="736"/>
      <c r="IW356" s="736"/>
      <c r="IX356" s="736"/>
      <c r="IY356" s="736"/>
      <c r="IZ356" s="736"/>
      <c r="JA356" s="736"/>
      <c r="JB356" s="736"/>
      <c r="JC356" s="736"/>
      <c r="JD356" s="736"/>
      <c r="JE356" s="736"/>
      <c r="JF356" s="736"/>
      <c r="JG356" s="736"/>
      <c r="JH356" s="736"/>
      <c r="JI356" s="736"/>
      <c r="JJ356" s="736"/>
      <c r="JK356" s="736"/>
      <c r="JL356" s="736"/>
      <c r="JM356" s="736"/>
      <c r="JN356" s="736"/>
      <c r="JO356" s="736"/>
      <c r="JP356" s="736"/>
      <c r="JQ356" s="736"/>
      <c r="JR356" s="736"/>
      <c r="JS356" s="736"/>
      <c r="JT356" s="736"/>
      <c r="JU356" s="736"/>
      <c r="JV356" s="736"/>
      <c r="JW356" s="736"/>
      <c r="JX356" s="736"/>
      <c r="JY356" s="736"/>
      <c r="JZ356" s="736"/>
      <c r="KA356" s="736"/>
      <c r="KB356" s="736"/>
      <c r="KC356" s="736"/>
      <c r="KD356" s="736"/>
      <c r="KE356" s="736"/>
      <c r="KF356" s="736"/>
      <c r="KG356" s="736"/>
      <c r="KH356" s="736"/>
      <c r="KI356" s="736"/>
      <c r="KJ356" s="736"/>
      <c r="KK356" s="736"/>
      <c r="KL356" s="736"/>
      <c r="KM356" s="736"/>
      <c r="KN356" s="736"/>
      <c r="KO356" s="736"/>
    </row>
    <row r="357" spans="1:301" s="460" customFormat="1" ht="15.75" customHeight="1" x14ac:dyDescent="0.8">
      <c r="A357" s="460" t="s">
        <v>451</v>
      </c>
      <c r="B357" s="829">
        <v>6.5</v>
      </c>
      <c r="C357" s="443"/>
      <c r="F357" s="507" t="s">
        <v>385</v>
      </c>
      <c r="G357" s="480" t="s">
        <v>386</v>
      </c>
      <c r="H357" s="99" t="s">
        <v>345</v>
      </c>
      <c r="I357" s="736">
        <v>13.72</v>
      </c>
      <c r="J357" s="737"/>
      <c r="K357" s="738"/>
      <c r="L357" s="737"/>
      <c r="M357" s="738"/>
      <c r="N357" s="737"/>
      <c r="O357" s="753"/>
      <c r="P357" s="739"/>
      <c r="Q357" s="771"/>
      <c r="R357" s="739"/>
      <c r="S357" s="739"/>
      <c r="T357" s="739"/>
      <c r="U357" s="739"/>
      <c r="V357" s="736"/>
      <c r="W357" s="736"/>
      <c r="X357" s="736"/>
      <c r="Y357" s="736"/>
      <c r="Z357" s="736"/>
      <c r="AA357" s="736"/>
      <c r="AB357" s="736"/>
      <c r="AC357" s="736"/>
      <c r="AD357" s="736"/>
      <c r="AE357" s="736"/>
      <c r="AF357" s="736"/>
      <c r="AG357" s="736"/>
      <c r="AH357" s="736"/>
      <c r="AI357" s="736"/>
      <c r="AJ357" s="736"/>
      <c r="AK357" s="736"/>
      <c r="AL357" s="736"/>
      <c r="AM357" s="736"/>
      <c r="AN357" s="736"/>
      <c r="AO357" s="736"/>
      <c r="AP357" s="736"/>
      <c r="AQ357" s="736"/>
      <c r="AR357" s="736"/>
      <c r="AS357" s="736"/>
      <c r="AT357" s="736"/>
      <c r="AU357" s="736"/>
      <c r="AV357" s="736"/>
      <c r="AW357" s="736"/>
      <c r="AX357" s="736"/>
      <c r="AY357" s="736"/>
      <c r="AZ357" s="736"/>
      <c r="BA357" s="736"/>
      <c r="BB357" s="736"/>
      <c r="BC357" s="736"/>
      <c r="BD357" s="736"/>
      <c r="BE357" s="736"/>
      <c r="BF357" s="736"/>
      <c r="BG357" s="736"/>
      <c r="BH357" s="736"/>
      <c r="BI357" s="736"/>
      <c r="BJ357" s="736"/>
      <c r="BK357" s="736"/>
      <c r="BL357" s="736"/>
      <c r="BM357" s="736"/>
      <c r="BN357" s="736"/>
      <c r="BO357" s="736"/>
      <c r="BP357" s="736"/>
      <c r="BQ357" s="736"/>
      <c r="BR357" s="736"/>
      <c r="BS357" s="736"/>
      <c r="BT357" s="736"/>
      <c r="BU357" s="736"/>
      <c r="BV357" s="736"/>
      <c r="BW357" s="736"/>
      <c r="BX357" s="736"/>
      <c r="BY357" s="736"/>
      <c r="BZ357" s="736"/>
      <c r="CA357" s="736"/>
      <c r="CB357" s="736"/>
      <c r="CC357" s="736"/>
      <c r="CD357" s="736"/>
      <c r="CE357" s="736"/>
      <c r="CF357" s="736"/>
      <c r="CG357" s="736"/>
      <c r="CH357" s="736"/>
      <c r="CI357" s="736"/>
      <c r="CJ357" s="736"/>
      <c r="CK357" s="736"/>
      <c r="CL357" s="736"/>
      <c r="CM357" s="736"/>
      <c r="CN357" s="736"/>
      <c r="CO357" s="736"/>
      <c r="CP357" s="736"/>
      <c r="CQ357" s="736"/>
      <c r="CR357" s="736"/>
      <c r="CS357" s="736"/>
      <c r="CT357" s="736"/>
      <c r="CU357" s="736"/>
      <c r="CV357" s="736"/>
      <c r="CW357" s="736"/>
      <c r="CX357" s="736"/>
      <c r="CY357" s="736"/>
      <c r="CZ357" s="736"/>
      <c r="DA357" s="736"/>
      <c r="DB357" s="736"/>
      <c r="DC357" s="736"/>
      <c r="DD357" s="736"/>
      <c r="DE357" s="736"/>
      <c r="DF357" s="736"/>
      <c r="DG357" s="736"/>
      <c r="DH357" s="736"/>
      <c r="DI357" s="736"/>
      <c r="DJ357" s="736"/>
      <c r="DK357" s="736"/>
      <c r="DL357" s="736"/>
      <c r="DM357" s="736"/>
      <c r="DN357" s="736"/>
      <c r="DO357" s="736"/>
      <c r="DP357" s="736"/>
      <c r="DQ357" s="736"/>
      <c r="DR357" s="736"/>
      <c r="DS357" s="736"/>
      <c r="DT357" s="736"/>
      <c r="DU357" s="736"/>
      <c r="DV357" s="736"/>
      <c r="DW357" s="736"/>
      <c r="DX357" s="736"/>
      <c r="DY357" s="736"/>
      <c r="DZ357" s="736"/>
      <c r="EA357" s="736"/>
      <c r="EB357" s="736"/>
      <c r="EC357" s="736"/>
      <c r="ED357" s="736"/>
      <c r="EE357" s="736"/>
      <c r="EF357" s="736"/>
      <c r="EG357" s="736"/>
      <c r="EH357" s="736"/>
      <c r="EI357" s="736"/>
      <c r="EJ357" s="736"/>
      <c r="EK357" s="736"/>
      <c r="EL357" s="736"/>
      <c r="EM357" s="736"/>
      <c r="EN357" s="736"/>
      <c r="EO357" s="736"/>
      <c r="EP357" s="736"/>
      <c r="EQ357" s="736"/>
      <c r="ER357" s="736"/>
      <c r="ES357" s="736"/>
      <c r="ET357" s="736"/>
      <c r="EU357" s="736"/>
      <c r="EV357" s="736"/>
      <c r="EW357" s="736"/>
      <c r="EX357" s="736"/>
      <c r="EY357" s="736"/>
      <c r="EZ357" s="736"/>
      <c r="FA357" s="736"/>
      <c r="FB357" s="736"/>
      <c r="FC357" s="736"/>
      <c r="FD357" s="736"/>
      <c r="FE357" s="736"/>
      <c r="FF357" s="736"/>
      <c r="FG357" s="736"/>
      <c r="FH357" s="736"/>
      <c r="FI357" s="736"/>
      <c r="FJ357" s="736"/>
      <c r="FK357" s="736"/>
      <c r="FL357" s="736"/>
      <c r="FM357" s="736"/>
      <c r="FN357" s="736"/>
      <c r="FO357" s="736"/>
      <c r="FP357" s="736"/>
      <c r="FQ357" s="736"/>
      <c r="FR357" s="736"/>
      <c r="FS357" s="736"/>
      <c r="FT357" s="736"/>
      <c r="FU357" s="736"/>
      <c r="FV357" s="736"/>
      <c r="FW357" s="736"/>
      <c r="FX357" s="736"/>
      <c r="FY357" s="736"/>
      <c r="FZ357" s="736"/>
      <c r="GA357" s="736"/>
      <c r="GB357" s="736"/>
      <c r="GC357" s="736"/>
      <c r="GD357" s="736"/>
      <c r="GE357" s="736"/>
      <c r="GF357" s="736"/>
      <c r="GG357" s="736"/>
      <c r="GH357" s="736"/>
      <c r="GI357" s="736"/>
      <c r="GJ357" s="736"/>
      <c r="GK357" s="736"/>
      <c r="GL357" s="736"/>
      <c r="GM357" s="736"/>
      <c r="GN357" s="736"/>
      <c r="GO357" s="736"/>
      <c r="GP357" s="736"/>
      <c r="GQ357" s="736"/>
      <c r="GR357" s="736"/>
      <c r="GS357" s="736"/>
      <c r="GT357" s="736"/>
      <c r="GU357" s="736"/>
      <c r="GV357" s="736"/>
      <c r="GW357" s="736"/>
      <c r="GX357" s="736"/>
      <c r="GY357" s="736"/>
      <c r="GZ357" s="736"/>
      <c r="HA357" s="736"/>
      <c r="HB357" s="736"/>
      <c r="HC357" s="736"/>
      <c r="HD357" s="736"/>
      <c r="HE357" s="736"/>
      <c r="HF357" s="736"/>
      <c r="HG357" s="736"/>
      <c r="HH357" s="736"/>
      <c r="HI357" s="736"/>
      <c r="HJ357" s="736"/>
      <c r="HK357" s="736"/>
      <c r="HL357" s="736"/>
      <c r="HM357" s="736"/>
      <c r="HN357" s="736"/>
      <c r="HO357" s="736"/>
      <c r="HP357" s="736"/>
      <c r="HQ357" s="736"/>
      <c r="HR357" s="736"/>
      <c r="HS357" s="736"/>
      <c r="HT357" s="736"/>
      <c r="HU357" s="736"/>
      <c r="HV357" s="736"/>
      <c r="HW357" s="736"/>
      <c r="HX357" s="736"/>
      <c r="HY357" s="736"/>
      <c r="HZ357" s="736"/>
      <c r="IA357" s="736"/>
      <c r="IB357" s="736"/>
      <c r="IC357" s="736"/>
      <c r="ID357" s="736"/>
      <c r="IE357" s="736"/>
      <c r="IF357" s="736"/>
      <c r="IG357" s="736"/>
      <c r="IH357" s="736"/>
      <c r="II357" s="736"/>
      <c r="IJ357" s="736"/>
      <c r="IK357" s="736"/>
      <c r="IL357" s="736"/>
      <c r="IM357" s="736"/>
      <c r="IN357" s="736"/>
      <c r="IO357" s="736"/>
      <c r="IP357" s="736"/>
      <c r="IQ357" s="736"/>
      <c r="IR357" s="736"/>
      <c r="IS357" s="736"/>
      <c r="IT357" s="736"/>
      <c r="IU357" s="736"/>
      <c r="IV357" s="736"/>
      <c r="IW357" s="736"/>
      <c r="IX357" s="736"/>
      <c r="IY357" s="736"/>
      <c r="IZ357" s="736"/>
      <c r="JA357" s="736"/>
      <c r="JB357" s="736"/>
      <c r="JC357" s="736"/>
      <c r="JD357" s="736"/>
      <c r="JE357" s="736"/>
      <c r="JF357" s="736"/>
      <c r="JG357" s="736"/>
      <c r="JH357" s="736"/>
      <c r="JI357" s="736"/>
      <c r="JJ357" s="736"/>
      <c r="JK357" s="736"/>
      <c r="JL357" s="736"/>
      <c r="JM357" s="736"/>
      <c r="JN357" s="736"/>
      <c r="JO357" s="736"/>
      <c r="JP357" s="736"/>
      <c r="JQ357" s="736"/>
      <c r="JR357" s="736"/>
      <c r="JS357" s="736"/>
      <c r="JT357" s="736"/>
      <c r="JU357" s="736"/>
      <c r="JV357" s="736"/>
      <c r="JW357" s="736"/>
      <c r="JX357" s="736"/>
      <c r="JY357" s="736"/>
      <c r="JZ357" s="736"/>
      <c r="KA357" s="736"/>
      <c r="KB357" s="736"/>
      <c r="KC357" s="736"/>
      <c r="KD357" s="736"/>
      <c r="KE357" s="736"/>
      <c r="KF357" s="736"/>
      <c r="KG357" s="736"/>
      <c r="KH357" s="736"/>
      <c r="KI357" s="736"/>
      <c r="KJ357" s="736"/>
      <c r="KK357" s="736"/>
      <c r="KL357" s="736"/>
      <c r="KM357" s="736"/>
      <c r="KN357" s="736"/>
      <c r="KO357" s="736"/>
    </row>
    <row r="358" spans="1:301" s="460" customFormat="1" ht="15.75" customHeight="1" x14ac:dyDescent="0.8">
      <c r="A358" s="460" t="s">
        <v>451</v>
      </c>
      <c r="B358" s="829">
        <v>9.5</v>
      </c>
      <c r="C358" s="443"/>
      <c r="F358" s="189" t="s">
        <v>239</v>
      </c>
      <c r="G358" s="480" t="s">
        <v>386</v>
      </c>
      <c r="H358" s="99" t="s">
        <v>345</v>
      </c>
      <c r="I358" s="736">
        <v>25.21</v>
      </c>
      <c r="J358" s="737"/>
      <c r="K358" s="738"/>
      <c r="L358" s="737"/>
      <c r="M358" s="738"/>
      <c r="N358" s="737"/>
      <c r="O358" s="753"/>
      <c r="P358" s="739"/>
      <c r="Q358" s="771"/>
      <c r="R358" s="739"/>
      <c r="S358" s="739"/>
      <c r="T358" s="739"/>
      <c r="U358" s="739"/>
      <c r="V358" s="736"/>
      <c r="W358" s="736"/>
      <c r="X358" s="736"/>
      <c r="Y358" s="736"/>
      <c r="Z358" s="736"/>
      <c r="AA358" s="736"/>
      <c r="AB358" s="736"/>
      <c r="AC358" s="736"/>
      <c r="AD358" s="736"/>
      <c r="AE358" s="736"/>
      <c r="AF358" s="736"/>
      <c r="AG358" s="736"/>
      <c r="AH358" s="736"/>
      <c r="AI358" s="736"/>
      <c r="AJ358" s="736"/>
      <c r="AK358" s="736"/>
      <c r="AL358" s="736"/>
      <c r="AM358" s="736"/>
      <c r="AN358" s="736"/>
      <c r="AO358" s="736"/>
      <c r="AP358" s="736"/>
      <c r="AQ358" s="736"/>
      <c r="AR358" s="736"/>
      <c r="AS358" s="736"/>
      <c r="AT358" s="736"/>
      <c r="AU358" s="736"/>
      <c r="AV358" s="736"/>
      <c r="AW358" s="736"/>
      <c r="AX358" s="736"/>
      <c r="AY358" s="736"/>
      <c r="AZ358" s="736"/>
      <c r="BA358" s="736"/>
      <c r="BB358" s="736"/>
      <c r="BC358" s="736"/>
      <c r="BD358" s="736"/>
      <c r="BE358" s="736"/>
      <c r="BF358" s="736"/>
      <c r="BG358" s="736"/>
      <c r="BH358" s="736"/>
      <c r="BI358" s="736"/>
      <c r="BJ358" s="736"/>
      <c r="BK358" s="736"/>
      <c r="BL358" s="736"/>
      <c r="BM358" s="736"/>
      <c r="BN358" s="736"/>
      <c r="BO358" s="736"/>
      <c r="BP358" s="736"/>
      <c r="BQ358" s="736"/>
      <c r="BR358" s="736"/>
      <c r="BS358" s="736"/>
      <c r="BT358" s="736"/>
      <c r="BU358" s="736"/>
      <c r="BV358" s="736"/>
      <c r="BW358" s="736"/>
      <c r="BX358" s="736"/>
      <c r="BY358" s="736"/>
      <c r="BZ358" s="736"/>
      <c r="CA358" s="736"/>
      <c r="CB358" s="736"/>
      <c r="CC358" s="736"/>
      <c r="CD358" s="736"/>
      <c r="CE358" s="736"/>
      <c r="CF358" s="736"/>
      <c r="CG358" s="736"/>
      <c r="CH358" s="736"/>
      <c r="CI358" s="736"/>
      <c r="CJ358" s="736"/>
      <c r="CK358" s="736"/>
      <c r="CL358" s="736"/>
      <c r="CM358" s="736"/>
      <c r="CN358" s="736"/>
      <c r="CO358" s="736"/>
      <c r="CP358" s="736"/>
      <c r="CQ358" s="736"/>
      <c r="CR358" s="736"/>
      <c r="CS358" s="736"/>
      <c r="CT358" s="736"/>
      <c r="CU358" s="736"/>
      <c r="CV358" s="736"/>
      <c r="CW358" s="736"/>
      <c r="CX358" s="736"/>
      <c r="CY358" s="736"/>
      <c r="CZ358" s="736"/>
      <c r="DA358" s="736"/>
      <c r="DB358" s="736"/>
      <c r="DC358" s="736"/>
      <c r="DD358" s="736"/>
      <c r="DE358" s="736"/>
      <c r="DF358" s="736"/>
      <c r="DG358" s="736"/>
      <c r="DH358" s="736"/>
      <c r="DI358" s="736"/>
      <c r="DJ358" s="736"/>
      <c r="DK358" s="736"/>
      <c r="DL358" s="736"/>
      <c r="DM358" s="736"/>
      <c r="DN358" s="736"/>
      <c r="DO358" s="736"/>
      <c r="DP358" s="736"/>
      <c r="DQ358" s="736"/>
      <c r="DR358" s="736"/>
      <c r="DS358" s="736"/>
      <c r="DT358" s="736"/>
      <c r="DU358" s="736"/>
      <c r="DV358" s="736"/>
      <c r="DW358" s="736"/>
      <c r="DX358" s="736"/>
      <c r="DY358" s="736"/>
      <c r="DZ358" s="736"/>
      <c r="EA358" s="736"/>
      <c r="EB358" s="736"/>
      <c r="EC358" s="736"/>
      <c r="ED358" s="736"/>
      <c r="EE358" s="736"/>
      <c r="EF358" s="736"/>
      <c r="EG358" s="736"/>
      <c r="EH358" s="736"/>
      <c r="EI358" s="736"/>
      <c r="EJ358" s="736"/>
      <c r="EK358" s="736"/>
      <c r="EL358" s="736"/>
      <c r="EM358" s="736"/>
      <c r="EN358" s="736"/>
      <c r="EO358" s="736"/>
      <c r="EP358" s="736"/>
      <c r="EQ358" s="736"/>
      <c r="ER358" s="736"/>
      <c r="ES358" s="736"/>
      <c r="ET358" s="736"/>
      <c r="EU358" s="736"/>
      <c r="EV358" s="736"/>
      <c r="EW358" s="736"/>
      <c r="EX358" s="736"/>
      <c r="EY358" s="736"/>
      <c r="EZ358" s="736"/>
      <c r="FA358" s="736"/>
      <c r="FB358" s="736"/>
      <c r="FC358" s="736"/>
      <c r="FD358" s="736"/>
      <c r="FE358" s="736"/>
      <c r="FF358" s="736"/>
      <c r="FG358" s="736"/>
      <c r="FH358" s="736"/>
      <c r="FI358" s="736"/>
      <c r="FJ358" s="736"/>
      <c r="FK358" s="736"/>
      <c r="FL358" s="736"/>
      <c r="FM358" s="736"/>
      <c r="FN358" s="736"/>
      <c r="FO358" s="736"/>
      <c r="FP358" s="736"/>
      <c r="FQ358" s="736"/>
      <c r="FR358" s="736"/>
      <c r="FS358" s="736"/>
      <c r="FT358" s="736"/>
      <c r="FU358" s="736"/>
      <c r="FV358" s="736"/>
      <c r="FW358" s="736"/>
      <c r="FX358" s="736"/>
      <c r="FY358" s="736"/>
      <c r="FZ358" s="736"/>
      <c r="GA358" s="736"/>
      <c r="GB358" s="736"/>
      <c r="GC358" s="736"/>
      <c r="GD358" s="736"/>
      <c r="GE358" s="736"/>
      <c r="GF358" s="736"/>
      <c r="GG358" s="736"/>
      <c r="GH358" s="736"/>
      <c r="GI358" s="736"/>
      <c r="GJ358" s="736"/>
      <c r="GK358" s="736"/>
      <c r="GL358" s="736"/>
      <c r="GM358" s="736"/>
      <c r="GN358" s="736"/>
      <c r="GO358" s="736"/>
      <c r="GP358" s="736"/>
      <c r="GQ358" s="736"/>
      <c r="GR358" s="736"/>
      <c r="GS358" s="736"/>
      <c r="GT358" s="736"/>
      <c r="GU358" s="736"/>
      <c r="GV358" s="736"/>
      <c r="GW358" s="736"/>
      <c r="GX358" s="736"/>
      <c r="GY358" s="736"/>
      <c r="GZ358" s="736"/>
      <c r="HA358" s="736"/>
      <c r="HB358" s="736"/>
      <c r="HC358" s="736"/>
      <c r="HD358" s="736"/>
      <c r="HE358" s="736"/>
      <c r="HF358" s="736"/>
      <c r="HG358" s="736"/>
      <c r="HH358" s="736"/>
      <c r="HI358" s="736"/>
      <c r="HJ358" s="736"/>
      <c r="HK358" s="736"/>
      <c r="HL358" s="736"/>
      <c r="HM358" s="736"/>
      <c r="HN358" s="736"/>
      <c r="HO358" s="736"/>
      <c r="HP358" s="736"/>
      <c r="HQ358" s="736"/>
      <c r="HR358" s="736"/>
      <c r="HS358" s="736"/>
      <c r="HT358" s="736"/>
      <c r="HU358" s="736"/>
      <c r="HV358" s="736"/>
      <c r="HW358" s="736"/>
      <c r="HX358" s="736"/>
      <c r="HY358" s="736"/>
      <c r="HZ358" s="736"/>
      <c r="IA358" s="736"/>
      <c r="IB358" s="736"/>
      <c r="IC358" s="736"/>
      <c r="ID358" s="736"/>
      <c r="IE358" s="736"/>
      <c r="IF358" s="736"/>
      <c r="IG358" s="736"/>
      <c r="IH358" s="736"/>
      <c r="II358" s="736"/>
      <c r="IJ358" s="736"/>
      <c r="IK358" s="736"/>
      <c r="IL358" s="736"/>
      <c r="IM358" s="736"/>
      <c r="IN358" s="736"/>
      <c r="IO358" s="736"/>
      <c r="IP358" s="736"/>
      <c r="IQ358" s="736"/>
      <c r="IR358" s="736"/>
      <c r="IS358" s="736"/>
      <c r="IT358" s="736"/>
      <c r="IU358" s="736"/>
      <c r="IV358" s="736"/>
      <c r="IW358" s="736"/>
      <c r="IX358" s="736"/>
      <c r="IY358" s="736"/>
      <c r="IZ358" s="736"/>
      <c r="JA358" s="736"/>
      <c r="JB358" s="736"/>
      <c r="JC358" s="736"/>
      <c r="JD358" s="736"/>
      <c r="JE358" s="736"/>
      <c r="JF358" s="736"/>
      <c r="JG358" s="736"/>
      <c r="JH358" s="736"/>
      <c r="JI358" s="736"/>
      <c r="JJ358" s="736"/>
      <c r="JK358" s="736"/>
      <c r="JL358" s="736"/>
      <c r="JM358" s="736"/>
      <c r="JN358" s="736"/>
      <c r="JO358" s="736"/>
      <c r="JP358" s="736"/>
      <c r="JQ358" s="736"/>
      <c r="JR358" s="736"/>
      <c r="JS358" s="736"/>
      <c r="JT358" s="736"/>
      <c r="JU358" s="736"/>
      <c r="JV358" s="736"/>
      <c r="JW358" s="736"/>
      <c r="JX358" s="736"/>
      <c r="JY358" s="736"/>
      <c r="JZ358" s="736"/>
      <c r="KA358" s="736"/>
      <c r="KB358" s="736"/>
      <c r="KC358" s="736"/>
      <c r="KD358" s="736"/>
      <c r="KE358" s="736"/>
      <c r="KF358" s="736"/>
      <c r="KG358" s="736"/>
      <c r="KH358" s="736"/>
      <c r="KI358" s="736"/>
      <c r="KJ358" s="736"/>
      <c r="KK358" s="736"/>
      <c r="KL358" s="736"/>
      <c r="KM358" s="736"/>
      <c r="KN358" s="736"/>
      <c r="KO358" s="736"/>
    </row>
    <row r="359" spans="1:301" s="460" customFormat="1" ht="15.75" customHeight="1" x14ac:dyDescent="0.8">
      <c r="A359" s="460" t="s">
        <v>451</v>
      </c>
      <c r="B359" s="829">
        <v>8.5</v>
      </c>
      <c r="C359" s="443"/>
      <c r="F359" s="189" t="s">
        <v>401</v>
      </c>
      <c r="G359" s="480" t="s">
        <v>372</v>
      </c>
      <c r="H359" s="99" t="s">
        <v>345</v>
      </c>
      <c r="I359" s="736">
        <v>20.96</v>
      </c>
      <c r="J359" s="737"/>
      <c r="K359" s="738"/>
      <c r="L359" s="737"/>
      <c r="M359" s="738"/>
      <c r="N359" s="737"/>
      <c r="O359" s="753"/>
      <c r="P359" s="739"/>
      <c r="Q359" s="771"/>
      <c r="R359" s="739"/>
      <c r="S359" s="739"/>
      <c r="T359" s="739"/>
      <c r="U359" s="739"/>
      <c r="V359" s="736"/>
      <c r="W359" s="736"/>
      <c r="X359" s="736"/>
      <c r="Y359" s="736"/>
      <c r="Z359" s="736"/>
      <c r="AA359" s="736"/>
      <c r="AB359" s="736"/>
      <c r="AC359" s="736"/>
      <c r="AD359" s="736"/>
      <c r="AE359" s="736"/>
      <c r="AF359" s="736"/>
      <c r="AG359" s="736"/>
      <c r="AH359" s="736"/>
      <c r="AI359" s="736"/>
      <c r="AJ359" s="736"/>
      <c r="AK359" s="736"/>
      <c r="AL359" s="736"/>
      <c r="AM359" s="736"/>
      <c r="AN359" s="736"/>
      <c r="AO359" s="736"/>
      <c r="AP359" s="736"/>
      <c r="AQ359" s="736"/>
      <c r="AR359" s="736"/>
      <c r="AS359" s="736"/>
      <c r="AT359" s="736"/>
      <c r="AU359" s="736"/>
      <c r="AV359" s="736"/>
      <c r="AW359" s="736"/>
      <c r="AX359" s="736"/>
      <c r="AY359" s="736"/>
      <c r="AZ359" s="736"/>
      <c r="BA359" s="736"/>
      <c r="BB359" s="736"/>
      <c r="BC359" s="736"/>
      <c r="BD359" s="736"/>
      <c r="BE359" s="736"/>
      <c r="BF359" s="736"/>
      <c r="BG359" s="736"/>
      <c r="BH359" s="736"/>
      <c r="BI359" s="736"/>
      <c r="BJ359" s="736"/>
      <c r="BK359" s="736"/>
      <c r="BL359" s="736"/>
      <c r="BM359" s="736"/>
      <c r="BN359" s="736"/>
      <c r="BO359" s="736"/>
      <c r="BP359" s="736"/>
      <c r="BQ359" s="736"/>
      <c r="BR359" s="736"/>
      <c r="BS359" s="736"/>
      <c r="BT359" s="736"/>
      <c r="BU359" s="736"/>
      <c r="BV359" s="736"/>
      <c r="BW359" s="736"/>
      <c r="BX359" s="736"/>
      <c r="BY359" s="736"/>
      <c r="BZ359" s="736"/>
      <c r="CA359" s="736"/>
      <c r="CB359" s="736"/>
      <c r="CC359" s="736"/>
      <c r="CD359" s="736"/>
      <c r="CE359" s="736"/>
      <c r="CF359" s="736"/>
      <c r="CG359" s="736"/>
      <c r="CH359" s="736"/>
      <c r="CI359" s="736"/>
      <c r="CJ359" s="736"/>
      <c r="CK359" s="736"/>
      <c r="CL359" s="736"/>
      <c r="CM359" s="736"/>
      <c r="CN359" s="736"/>
      <c r="CO359" s="736"/>
      <c r="CP359" s="736"/>
      <c r="CQ359" s="736"/>
      <c r="CR359" s="736"/>
      <c r="CS359" s="736"/>
      <c r="CT359" s="736"/>
      <c r="CU359" s="736"/>
      <c r="CV359" s="736"/>
      <c r="CW359" s="736"/>
      <c r="CX359" s="736"/>
      <c r="CY359" s="736"/>
      <c r="CZ359" s="736"/>
      <c r="DA359" s="736"/>
      <c r="DB359" s="736"/>
      <c r="DC359" s="736"/>
      <c r="DD359" s="736"/>
      <c r="DE359" s="736"/>
      <c r="DF359" s="736"/>
      <c r="DG359" s="736"/>
      <c r="DH359" s="736"/>
      <c r="DI359" s="736"/>
      <c r="DJ359" s="736"/>
      <c r="DK359" s="736"/>
      <c r="DL359" s="736"/>
      <c r="DM359" s="736"/>
      <c r="DN359" s="736"/>
      <c r="DO359" s="736"/>
      <c r="DP359" s="736"/>
      <c r="DQ359" s="736"/>
      <c r="DR359" s="736"/>
      <c r="DS359" s="736"/>
      <c r="DT359" s="736"/>
      <c r="DU359" s="736"/>
      <c r="DV359" s="736"/>
      <c r="DW359" s="736"/>
      <c r="DX359" s="736"/>
      <c r="DY359" s="736"/>
      <c r="DZ359" s="736"/>
      <c r="EA359" s="736"/>
      <c r="EB359" s="736"/>
      <c r="EC359" s="736"/>
      <c r="ED359" s="736"/>
      <c r="EE359" s="736"/>
      <c r="EF359" s="736"/>
      <c r="EG359" s="736"/>
      <c r="EH359" s="736"/>
      <c r="EI359" s="736"/>
      <c r="EJ359" s="736"/>
      <c r="EK359" s="736"/>
      <c r="EL359" s="736"/>
      <c r="EM359" s="736"/>
      <c r="EN359" s="736"/>
      <c r="EO359" s="736"/>
      <c r="EP359" s="736"/>
      <c r="EQ359" s="736"/>
      <c r="ER359" s="736"/>
      <c r="ES359" s="736"/>
      <c r="ET359" s="736"/>
      <c r="EU359" s="736"/>
      <c r="EV359" s="736"/>
      <c r="EW359" s="736"/>
      <c r="EX359" s="736"/>
      <c r="EY359" s="736"/>
      <c r="EZ359" s="736"/>
      <c r="FA359" s="736"/>
      <c r="FB359" s="736"/>
      <c r="FC359" s="736"/>
      <c r="FD359" s="736"/>
      <c r="FE359" s="736"/>
      <c r="FF359" s="736"/>
      <c r="FG359" s="736"/>
      <c r="FH359" s="736"/>
      <c r="FI359" s="736"/>
      <c r="FJ359" s="736"/>
      <c r="FK359" s="736"/>
      <c r="FL359" s="736"/>
      <c r="FM359" s="736"/>
      <c r="FN359" s="736"/>
      <c r="FO359" s="736"/>
      <c r="FP359" s="736"/>
      <c r="FQ359" s="736"/>
      <c r="FR359" s="736"/>
      <c r="FS359" s="736"/>
      <c r="FT359" s="736"/>
      <c r="FU359" s="736"/>
      <c r="FV359" s="736"/>
      <c r="FW359" s="736"/>
      <c r="FX359" s="736"/>
      <c r="FY359" s="736"/>
      <c r="FZ359" s="736"/>
      <c r="GA359" s="736"/>
      <c r="GB359" s="736"/>
      <c r="GC359" s="736"/>
      <c r="GD359" s="736"/>
      <c r="GE359" s="736"/>
      <c r="GF359" s="736"/>
      <c r="GG359" s="736"/>
      <c r="GH359" s="736"/>
      <c r="GI359" s="736"/>
      <c r="GJ359" s="736"/>
      <c r="GK359" s="736"/>
      <c r="GL359" s="736"/>
      <c r="GM359" s="736"/>
      <c r="GN359" s="736"/>
      <c r="GO359" s="736"/>
      <c r="GP359" s="736"/>
      <c r="GQ359" s="736"/>
      <c r="GR359" s="736"/>
      <c r="GS359" s="736"/>
      <c r="GT359" s="736"/>
      <c r="GU359" s="736"/>
      <c r="GV359" s="736"/>
      <c r="GW359" s="736"/>
      <c r="GX359" s="736"/>
      <c r="GY359" s="736"/>
      <c r="GZ359" s="736"/>
      <c r="HA359" s="736"/>
      <c r="HB359" s="736"/>
      <c r="HC359" s="736"/>
      <c r="HD359" s="736"/>
      <c r="HE359" s="736"/>
      <c r="HF359" s="736"/>
      <c r="HG359" s="736"/>
      <c r="HH359" s="736"/>
      <c r="HI359" s="736"/>
      <c r="HJ359" s="736"/>
      <c r="HK359" s="736"/>
      <c r="HL359" s="736"/>
      <c r="HM359" s="736"/>
      <c r="HN359" s="736"/>
      <c r="HO359" s="736"/>
      <c r="HP359" s="736"/>
      <c r="HQ359" s="736"/>
      <c r="HR359" s="736"/>
      <c r="HS359" s="736"/>
      <c r="HT359" s="736"/>
      <c r="HU359" s="736"/>
      <c r="HV359" s="736"/>
      <c r="HW359" s="736"/>
      <c r="HX359" s="736"/>
      <c r="HY359" s="736"/>
      <c r="HZ359" s="736"/>
      <c r="IA359" s="736"/>
      <c r="IB359" s="736"/>
      <c r="IC359" s="736"/>
      <c r="ID359" s="736"/>
      <c r="IE359" s="736"/>
      <c r="IF359" s="736"/>
      <c r="IG359" s="736"/>
      <c r="IH359" s="736"/>
      <c r="II359" s="736"/>
      <c r="IJ359" s="736"/>
      <c r="IK359" s="736"/>
      <c r="IL359" s="736"/>
      <c r="IM359" s="736"/>
      <c r="IN359" s="736"/>
      <c r="IO359" s="736"/>
      <c r="IP359" s="736"/>
      <c r="IQ359" s="736"/>
      <c r="IR359" s="736"/>
      <c r="IS359" s="736"/>
      <c r="IT359" s="736"/>
      <c r="IU359" s="736"/>
      <c r="IV359" s="736"/>
      <c r="IW359" s="736"/>
      <c r="IX359" s="736"/>
      <c r="IY359" s="736"/>
      <c r="IZ359" s="736"/>
      <c r="JA359" s="736"/>
      <c r="JB359" s="736"/>
      <c r="JC359" s="736"/>
      <c r="JD359" s="736"/>
      <c r="JE359" s="736"/>
      <c r="JF359" s="736"/>
      <c r="JG359" s="736"/>
      <c r="JH359" s="736"/>
      <c r="JI359" s="736"/>
      <c r="JJ359" s="736"/>
      <c r="JK359" s="736"/>
      <c r="JL359" s="736"/>
      <c r="JM359" s="736"/>
      <c r="JN359" s="736"/>
      <c r="JO359" s="736"/>
      <c r="JP359" s="736"/>
      <c r="JQ359" s="736"/>
      <c r="JR359" s="736"/>
      <c r="JS359" s="736"/>
      <c r="JT359" s="736"/>
      <c r="JU359" s="736"/>
      <c r="JV359" s="736"/>
      <c r="JW359" s="736"/>
      <c r="JX359" s="736"/>
      <c r="JY359" s="736"/>
      <c r="JZ359" s="736"/>
      <c r="KA359" s="736"/>
      <c r="KB359" s="736"/>
      <c r="KC359" s="736"/>
      <c r="KD359" s="736"/>
      <c r="KE359" s="736"/>
      <c r="KF359" s="736"/>
      <c r="KG359" s="736"/>
      <c r="KH359" s="736"/>
      <c r="KI359" s="736"/>
      <c r="KJ359" s="736"/>
      <c r="KK359" s="736"/>
      <c r="KL359" s="736"/>
      <c r="KM359" s="736"/>
      <c r="KN359" s="736"/>
      <c r="KO359" s="736"/>
    </row>
    <row r="360" spans="1:301" s="460" customFormat="1" ht="15.75" customHeight="1" x14ac:dyDescent="0.8">
      <c r="A360" s="460" t="s">
        <v>451</v>
      </c>
      <c r="B360" s="829">
        <v>12.5</v>
      </c>
      <c r="C360" s="443"/>
      <c r="F360" s="189" t="s">
        <v>371</v>
      </c>
      <c r="G360" s="480" t="s">
        <v>372</v>
      </c>
      <c r="H360" s="99" t="s">
        <v>345</v>
      </c>
      <c r="I360" s="736">
        <v>24.08</v>
      </c>
      <c r="J360" s="737"/>
      <c r="K360" s="738"/>
      <c r="L360" s="737"/>
      <c r="M360" s="738"/>
      <c r="N360" s="737"/>
      <c r="O360" s="753"/>
      <c r="P360" s="739"/>
      <c r="Q360" s="771"/>
      <c r="R360" s="739"/>
      <c r="S360" s="739"/>
      <c r="T360" s="739"/>
      <c r="U360" s="739"/>
      <c r="V360" s="736"/>
      <c r="W360" s="736"/>
      <c r="X360" s="736"/>
      <c r="Y360" s="736"/>
      <c r="Z360" s="736"/>
      <c r="AA360" s="736"/>
      <c r="AB360" s="736"/>
      <c r="AC360" s="736"/>
      <c r="AD360" s="736"/>
      <c r="AE360" s="736"/>
      <c r="AF360" s="736"/>
      <c r="AG360" s="736"/>
      <c r="AH360" s="736"/>
      <c r="AI360" s="736"/>
      <c r="AJ360" s="736"/>
      <c r="AK360" s="736"/>
      <c r="AL360" s="736"/>
      <c r="AM360" s="736"/>
      <c r="AN360" s="736"/>
      <c r="AO360" s="736"/>
      <c r="AP360" s="736"/>
      <c r="AQ360" s="736"/>
      <c r="AR360" s="736"/>
      <c r="AS360" s="736"/>
      <c r="AT360" s="736"/>
      <c r="AU360" s="736"/>
      <c r="AV360" s="736"/>
      <c r="AW360" s="736"/>
      <c r="AX360" s="736"/>
      <c r="AY360" s="736"/>
      <c r="AZ360" s="736"/>
      <c r="BA360" s="736"/>
      <c r="BB360" s="736"/>
      <c r="BC360" s="736"/>
      <c r="BD360" s="736"/>
      <c r="BE360" s="736"/>
      <c r="BF360" s="736"/>
      <c r="BG360" s="736"/>
      <c r="BH360" s="736"/>
      <c r="BI360" s="736"/>
      <c r="BJ360" s="736"/>
      <c r="BK360" s="736"/>
      <c r="BL360" s="736"/>
      <c r="BM360" s="736"/>
      <c r="BN360" s="736"/>
      <c r="BO360" s="736"/>
      <c r="BP360" s="736"/>
      <c r="BQ360" s="736"/>
      <c r="BR360" s="736"/>
      <c r="BS360" s="736"/>
      <c r="BT360" s="736"/>
      <c r="BU360" s="736"/>
      <c r="BV360" s="736"/>
      <c r="BW360" s="736"/>
      <c r="BX360" s="736"/>
      <c r="BY360" s="736"/>
      <c r="BZ360" s="736"/>
      <c r="CA360" s="736"/>
      <c r="CB360" s="736"/>
      <c r="CC360" s="736"/>
      <c r="CD360" s="736"/>
      <c r="CE360" s="736"/>
      <c r="CF360" s="736"/>
      <c r="CG360" s="736"/>
      <c r="CH360" s="736"/>
      <c r="CI360" s="736"/>
      <c r="CJ360" s="736"/>
      <c r="CK360" s="736"/>
      <c r="CL360" s="736"/>
      <c r="CM360" s="736"/>
      <c r="CN360" s="736"/>
      <c r="CO360" s="736"/>
      <c r="CP360" s="736"/>
      <c r="CQ360" s="736"/>
      <c r="CR360" s="736"/>
      <c r="CS360" s="736"/>
      <c r="CT360" s="736"/>
      <c r="CU360" s="736"/>
      <c r="CV360" s="736"/>
      <c r="CW360" s="736"/>
      <c r="CX360" s="736"/>
      <c r="CY360" s="736"/>
      <c r="CZ360" s="736"/>
      <c r="DA360" s="736"/>
      <c r="DB360" s="736"/>
      <c r="DC360" s="736"/>
      <c r="DD360" s="736"/>
      <c r="DE360" s="736"/>
      <c r="DF360" s="736"/>
      <c r="DG360" s="736"/>
      <c r="DH360" s="736"/>
      <c r="DI360" s="736"/>
      <c r="DJ360" s="736"/>
      <c r="DK360" s="736"/>
      <c r="DL360" s="736"/>
      <c r="DM360" s="736"/>
      <c r="DN360" s="736"/>
      <c r="DO360" s="736"/>
      <c r="DP360" s="736"/>
      <c r="DQ360" s="736"/>
      <c r="DR360" s="736"/>
      <c r="DS360" s="736"/>
      <c r="DT360" s="736"/>
      <c r="DU360" s="736"/>
      <c r="DV360" s="736"/>
      <c r="DW360" s="736"/>
      <c r="DX360" s="736"/>
      <c r="DY360" s="736"/>
      <c r="DZ360" s="736"/>
      <c r="EA360" s="736"/>
      <c r="EB360" s="736"/>
      <c r="EC360" s="736"/>
      <c r="ED360" s="736"/>
      <c r="EE360" s="736"/>
      <c r="EF360" s="736"/>
      <c r="EG360" s="736"/>
      <c r="EH360" s="736"/>
      <c r="EI360" s="736"/>
      <c r="EJ360" s="736"/>
      <c r="EK360" s="736"/>
      <c r="EL360" s="736"/>
      <c r="EM360" s="736"/>
      <c r="EN360" s="736"/>
      <c r="EO360" s="736"/>
      <c r="EP360" s="736"/>
      <c r="EQ360" s="736"/>
      <c r="ER360" s="736"/>
      <c r="ES360" s="736"/>
      <c r="ET360" s="736"/>
      <c r="EU360" s="736"/>
      <c r="EV360" s="736"/>
      <c r="EW360" s="736"/>
      <c r="EX360" s="736"/>
      <c r="EY360" s="736"/>
      <c r="EZ360" s="736"/>
      <c r="FA360" s="736"/>
      <c r="FB360" s="736"/>
      <c r="FC360" s="736"/>
      <c r="FD360" s="736"/>
      <c r="FE360" s="736"/>
      <c r="FF360" s="736"/>
      <c r="FG360" s="736"/>
      <c r="FH360" s="736"/>
      <c r="FI360" s="736"/>
      <c r="FJ360" s="736"/>
      <c r="FK360" s="736"/>
      <c r="FL360" s="736"/>
      <c r="FM360" s="736"/>
      <c r="FN360" s="736"/>
      <c r="FO360" s="736"/>
      <c r="FP360" s="736"/>
      <c r="FQ360" s="736"/>
      <c r="FR360" s="736"/>
      <c r="FS360" s="736"/>
      <c r="FT360" s="736"/>
      <c r="FU360" s="736"/>
      <c r="FV360" s="736"/>
      <c r="FW360" s="736"/>
      <c r="FX360" s="736"/>
      <c r="FY360" s="736"/>
      <c r="FZ360" s="736"/>
      <c r="GA360" s="736"/>
      <c r="GB360" s="736"/>
      <c r="GC360" s="736"/>
      <c r="GD360" s="736"/>
      <c r="GE360" s="736"/>
      <c r="GF360" s="736"/>
      <c r="GG360" s="736"/>
      <c r="GH360" s="736"/>
      <c r="GI360" s="736"/>
      <c r="GJ360" s="736"/>
      <c r="GK360" s="736"/>
      <c r="GL360" s="736"/>
      <c r="GM360" s="736"/>
      <c r="GN360" s="736"/>
      <c r="GO360" s="736"/>
      <c r="GP360" s="736"/>
      <c r="GQ360" s="736"/>
      <c r="GR360" s="736"/>
      <c r="GS360" s="736"/>
      <c r="GT360" s="736"/>
      <c r="GU360" s="736"/>
      <c r="GV360" s="736"/>
      <c r="GW360" s="736"/>
      <c r="GX360" s="736"/>
      <c r="GY360" s="736"/>
      <c r="GZ360" s="736"/>
      <c r="HA360" s="736"/>
      <c r="HB360" s="736"/>
      <c r="HC360" s="736"/>
      <c r="HD360" s="736"/>
      <c r="HE360" s="736"/>
      <c r="HF360" s="736"/>
      <c r="HG360" s="736"/>
      <c r="HH360" s="736"/>
      <c r="HI360" s="736"/>
      <c r="HJ360" s="736"/>
      <c r="HK360" s="736"/>
      <c r="HL360" s="736"/>
      <c r="HM360" s="736"/>
      <c r="HN360" s="736"/>
      <c r="HO360" s="736"/>
      <c r="HP360" s="736"/>
      <c r="HQ360" s="736"/>
      <c r="HR360" s="736"/>
      <c r="HS360" s="736"/>
      <c r="HT360" s="736"/>
      <c r="HU360" s="736"/>
      <c r="HV360" s="736"/>
      <c r="HW360" s="736"/>
      <c r="HX360" s="736"/>
      <c r="HY360" s="736"/>
      <c r="HZ360" s="736"/>
      <c r="IA360" s="736"/>
      <c r="IB360" s="736"/>
      <c r="IC360" s="736"/>
      <c r="ID360" s="736"/>
      <c r="IE360" s="736"/>
      <c r="IF360" s="736"/>
      <c r="IG360" s="736"/>
      <c r="IH360" s="736"/>
      <c r="II360" s="736"/>
      <c r="IJ360" s="736"/>
      <c r="IK360" s="736"/>
      <c r="IL360" s="736"/>
      <c r="IM360" s="736"/>
      <c r="IN360" s="736"/>
      <c r="IO360" s="736"/>
      <c r="IP360" s="736"/>
      <c r="IQ360" s="736"/>
      <c r="IR360" s="736"/>
      <c r="IS360" s="736"/>
      <c r="IT360" s="736"/>
      <c r="IU360" s="736"/>
      <c r="IV360" s="736"/>
      <c r="IW360" s="736"/>
      <c r="IX360" s="736"/>
      <c r="IY360" s="736"/>
      <c r="IZ360" s="736"/>
      <c r="JA360" s="736"/>
      <c r="JB360" s="736"/>
      <c r="JC360" s="736"/>
      <c r="JD360" s="736"/>
      <c r="JE360" s="736"/>
      <c r="JF360" s="736"/>
      <c r="JG360" s="736"/>
      <c r="JH360" s="736"/>
      <c r="JI360" s="736"/>
      <c r="JJ360" s="736"/>
      <c r="JK360" s="736"/>
      <c r="JL360" s="736"/>
      <c r="JM360" s="736"/>
      <c r="JN360" s="736"/>
      <c r="JO360" s="736"/>
      <c r="JP360" s="736"/>
      <c r="JQ360" s="736"/>
      <c r="JR360" s="736"/>
      <c r="JS360" s="736"/>
      <c r="JT360" s="736"/>
      <c r="JU360" s="736"/>
      <c r="JV360" s="736"/>
      <c r="JW360" s="736"/>
      <c r="JX360" s="736"/>
      <c r="JY360" s="736"/>
      <c r="JZ360" s="736"/>
      <c r="KA360" s="736"/>
      <c r="KB360" s="736"/>
      <c r="KC360" s="736"/>
      <c r="KD360" s="736"/>
      <c r="KE360" s="736"/>
      <c r="KF360" s="736"/>
      <c r="KG360" s="736"/>
      <c r="KH360" s="736"/>
      <c r="KI360" s="736"/>
      <c r="KJ360" s="736"/>
      <c r="KK360" s="736"/>
      <c r="KL360" s="736"/>
      <c r="KM360" s="736"/>
      <c r="KN360" s="736"/>
      <c r="KO360" s="736"/>
    </row>
    <row r="361" spans="1:301" s="460" customFormat="1" ht="15.4" customHeight="1" x14ac:dyDescent="0.8">
      <c r="A361" s="460" t="s">
        <v>451</v>
      </c>
      <c r="B361" s="829">
        <v>9</v>
      </c>
      <c r="C361" s="443"/>
      <c r="F361" s="507" t="s">
        <v>400</v>
      </c>
      <c r="G361" s="480" t="s">
        <v>372</v>
      </c>
      <c r="H361" s="99" t="s">
        <v>345</v>
      </c>
      <c r="I361" s="736">
        <v>21.9</v>
      </c>
      <c r="J361" s="737"/>
      <c r="K361" s="738"/>
      <c r="L361" s="737"/>
      <c r="M361" s="738"/>
      <c r="N361" s="737"/>
      <c r="O361" s="753"/>
      <c r="P361" s="739"/>
      <c r="Q361" s="771"/>
      <c r="R361" s="739"/>
      <c r="S361" s="739"/>
      <c r="T361" s="739"/>
      <c r="U361" s="739"/>
      <c r="V361" s="736"/>
      <c r="W361" s="736"/>
      <c r="X361" s="736"/>
      <c r="Y361" s="736"/>
      <c r="Z361" s="736"/>
      <c r="AA361" s="736"/>
      <c r="AB361" s="736"/>
      <c r="AC361" s="736"/>
      <c r="AD361" s="736"/>
      <c r="AE361" s="736"/>
      <c r="AF361" s="736"/>
      <c r="AG361" s="736"/>
      <c r="AH361" s="736"/>
      <c r="AI361" s="736"/>
      <c r="AJ361" s="736"/>
      <c r="AK361" s="736"/>
      <c r="AL361" s="736"/>
      <c r="AM361" s="736"/>
      <c r="AN361" s="736"/>
      <c r="AO361" s="736"/>
      <c r="AP361" s="736"/>
      <c r="AQ361" s="736"/>
      <c r="AR361" s="736"/>
      <c r="AS361" s="736"/>
      <c r="AT361" s="736"/>
      <c r="AU361" s="736"/>
      <c r="AV361" s="736"/>
      <c r="AW361" s="736"/>
      <c r="AX361" s="736"/>
      <c r="AY361" s="736"/>
      <c r="AZ361" s="736"/>
      <c r="BA361" s="736"/>
      <c r="BB361" s="736"/>
      <c r="BC361" s="736"/>
      <c r="BD361" s="736"/>
      <c r="BE361" s="736"/>
      <c r="BF361" s="736"/>
      <c r="BG361" s="736"/>
      <c r="BH361" s="736"/>
      <c r="BI361" s="736"/>
      <c r="BJ361" s="736"/>
      <c r="BK361" s="736"/>
      <c r="BL361" s="736"/>
      <c r="BM361" s="736"/>
      <c r="BN361" s="736"/>
      <c r="BO361" s="736"/>
      <c r="BP361" s="736"/>
      <c r="BQ361" s="736"/>
      <c r="BR361" s="736"/>
      <c r="BS361" s="736"/>
      <c r="BT361" s="736"/>
      <c r="BU361" s="736"/>
      <c r="BV361" s="736"/>
      <c r="BW361" s="736"/>
      <c r="BX361" s="736"/>
      <c r="BY361" s="736"/>
      <c r="BZ361" s="736"/>
      <c r="CA361" s="736"/>
      <c r="CB361" s="736"/>
      <c r="CC361" s="736"/>
      <c r="CD361" s="736"/>
      <c r="CE361" s="736"/>
      <c r="CF361" s="736"/>
      <c r="CG361" s="736"/>
      <c r="CH361" s="736"/>
      <c r="CI361" s="736"/>
      <c r="CJ361" s="736"/>
      <c r="CK361" s="736"/>
      <c r="CL361" s="736"/>
      <c r="CM361" s="736"/>
      <c r="CN361" s="736"/>
      <c r="CO361" s="736"/>
      <c r="CP361" s="736"/>
      <c r="CQ361" s="736"/>
      <c r="CR361" s="736"/>
      <c r="CS361" s="736"/>
      <c r="CT361" s="736"/>
      <c r="CU361" s="736"/>
      <c r="CV361" s="736"/>
      <c r="CW361" s="736"/>
      <c r="CX361" s="736"/>
      <c r="CY361" s="736"/>
      <c r="CZ361" s="736"/>
      <c r="DA361" s="736"/>
      <c r="DB361" s="736"/>
      <c r="DC361" s="736"/>
      <c r="DD361" s="736"/>
      <c r="DE361" s="736"/>
      <c r="DF361" s="736"/>
      <c r="DG361" s="736"/>
      <c r="DH361" s="736"/>
      <c r="DI361" s="736"/>
      <c r="DJ361" s="736"/>
      <c r="DK361" s="736"/>
      <c r="DL361" s="736"/>
      <c r="DM361" s="736"/>
      <c r="DN361" s="736"/>
      <c r="DO361" s="736"/>
      <c r="DP361" s="736"/>
      <c r="DQ361" s="736"/>
      <c r="DR361" s="736"/>
      <c r="DS361" s="736"/>
      <c r="DT361" s="736"/>
      <c r="DU361" s="736"/>
      <c r="DV361" s="736"/>
      <c r="DW361" s="736"/>
      <c r="DX361" s="736"/>
      <c r="DY361" s="736"/>
      <c r="DZ361" s="736"/>
      <c r="EA361" s="736"/>
      <c r="EB361" s="736"/>
      <c r="EC361" s="736"/>
      <c r="ED361" s="736"/>
      <c r="EE361" s="736"/>
      <c r="EF361" s="736"/>
      <c r="EG361" s="736"/>
      <c r="EH361" s="736"/>
      <c r="EI361" s="736"/>
      <c r="EJ361" s="736"/>
      <c r="EK361" s="736"/>
      <c r="EL361" s="736"/>
      <c r="EM361" s="736"/>
      <c r="EN361" s="736"/>
      <c r="EO361" s="736"/>
      <c r="EP361" s="736"/>
      <c r="EQ361" s="736"/>
      <c r="ER361" s="736"/>
      <c r="ES361" s="736"/>
      <c r="ET361" s="736"/>
      <c r="EU361" s="736"/>
      <c r="EV361" s="736"/>
      <c r="EW361" s="736"/>
      <c r="EX361" s="736"/>
      <c r="EY361" s="736"/>
      <c r="EZ361" s="736"/>
      <c r="FA361" s="736"/>
      <c r="FB361" s="736"/>
      <c r="FC361" s="736"/>
      <c r="FD361" s="736"/>
      <c r="FE361" s="736"/>
      <c r="FF361" s="736"/>
      <c r="FG361" s="736"/>
      <c r="FH361" s="736"/>
      <c r="FI361" s="736"/>
      <c r="FJ361" s="736"/>
      <c r="FK361" s="736"/>
      <c r="FL361" s="736"/>
      <c r="FM361" s="736"/>
      <c r="FN361" s="736"/>
      <c r="FO361" s="736"/>
      <c r="FP361" s="736"/>
      <c r="FQ361" s="736"/>
      <c r="FR361" s="736"/>
      <c r="FS361" s="736"/>
      <c r="FT361" s="736"/>
      <c r="FU361" s="736"/>
      <c r="FV361" s="736"/>
      <c r="FW361" s="736"/>
      <c r="FX361" s="736"/>
      <c r="FY361" s="736"/>
      <c r="FZ361" s="736"/>
      <c r="GA361" s="736"/>
      <c r="GB361" s="736"/>
      <c r="GC361" s="736"/>
      <c r="GD361" s="736"/>
      <c r="GE361" s="736"/>
      <c r="GF361" s="736"/>
      <c r="GG361" s="736"/>
      <c r="GH361" s="736"/>
      <c r="GI361" s="736"/>
      <c r="GJ361" s="736"/>
      <c r="GK361" s="736"/>
      <c r="GL361" s="736"/>
      <c r="GM361" s="736"/>
      <c r="GN361" s="736"/>
      <c r="GO361" s="736"/>
      <c r="GP361" s="736"/>
      <c r="GQ361" s="736"/>
      <c r="GR361" s="736"/>
      <c r="GS361" s="736"/>
      <c r="GT361" s="736"/>
      <c r="GU361" s="736"/>
      <c r="GV361" s="736"/>
      <c r="GW361" s="736"/>
      <c r="GX361" s="736"/>
      <c r="GY361" s="736"/>
      <c r="GZ361" s="736"/>
      <c r="HA361" s="736"/>
      <c r="HB361" s="736"/>
      <c r="HC361" s="736"/>
      <c r="HD361" s="736"/>
      <c r="HE361" s="736"/>
      <c r="HF361" s="736"/>
      <c r="HG361" s="736"/>
      <c r="HH361" s="736"/>
      <c r="HI361" s="736"/>
      <c r="HJ361" s="736"/>
      <c r="HK361" s="736"/>
      <c r="HL361" s="736"/>
      <c r="HM361" s="736"/>
      <c r="HN361" s="736"/>
      <c r="HO361" s="736"/>
      <c r="HP361" s="736"/>
      <c r="HQ361" s="736"/>
      <c r="HR361" s="736"/>
      <c r="HS361" s="736"/>
      <c r="HT361" s="736"/>
      <c r="HU361" s="736"/>
      <c r="HV361" s="736"/>
      <c r="HW361" s="736"/>
      <c r="HX361" s="736"/>
      <c r="HY361" s="736"/>
      <c r="HZ361" s="736"/>
      <c r="IA361" s="736"/>
      <c r="IB361" s="736"/>
      <c r="IC361" s="736"/>
      <c r="ID361" s="736"/>
      <c r="IE361" s="736"/>
      <c r="IF361" s="736"/>
      <c r="IG361" s="736"/>
      <c r="IH361" s="736"/>
      <c r="II361" s="736"/>
      <c r="IJ361" s="736"/>
      <c r="IK361" s="736"/>
      <c r="IL361" s="736"/>
      <c r="IM361" s="736"/>
      <c r="IN361" s="736"/>
      <c r="IO361" s="736"/>
      <c r="IP361" s="736"/>
      <c r="IQ361" s="736"/>
      <c r="IR361" s="736"/>
      <c r="IS361" s="736"/>
      <c r="IT361" s="736"/>
      <c r="IU361" s="736"/>
      <c r="IV361" s="736"/>
      <c r="IW361" s="736"/>
      <c r="IX361" s="736"/>
      <c r="IY361" s="736"/>
      <c r="IZ361" s="736"/>
      <c r="JA361" s="736"/>
      <c r="JB361" s="736"/>
      <c r="JC361" s="736"/>
      <c r="JD361" s="736"/>
      <c r="JE361" s="736"/>
      <c r="JF361" s="736"/>
      <c r="JG361" s="736"/>
      <c r="JH361" s="736"/>
      <c r="JI361" s="736"/>
      <c r="JJ361" s="736"/>
      <c r="JK361" s="736"/>
      <c r="JL361" s="736"/>
      <c r="JM361" s="736"/>
      <c r="JN361" s="736"/>
      <c r="JO361" s="736"/>
      <c r="JP361" s="736"/>
      <c r="JQ361" s="736"/>
      <c r="JR361" s="736"/>
      <c r="JS361" s="736"/>
      <c r="JT361" s="736"/>
      <c r="JU361" s="736"/>
      <c r="JV361" s="736"/>
      <c r="JW361" s="736"/>
      <c r="JX361" s="736"/>
      <c r="JY361" s="736"/>
      <c r="JZ361" s="736"/>
      <c r="KA361" s="736"/>
      <c r="KB361" s="736"/>
      <c r="KC361" s="736"/>
      <c r="KD361" s="736"/>
      <c r="KE361" s="736"/>
      <c r="KF361" s="736"/>
      <c r="KG361" s="736"/>
      <c r="KH361" s="736"/>
      <c r="KI361" s="736"/>
      <c r="KJ361" s="736"/>
      <c r="KK361" s="736"/>
      <c r="KL361" s="736"/>
      <c r="KM361" s="736"/>
      <c r="KN361" s="736"/>
      <c r="KO361" s="736"/>
    </row>
    <row r="362" spans="1:301" s="460" customFormat="1" ht="15.75" customHeight="1" x14ac:dyDescent="0.8">
      <c r="A362" s="460" t="s">
        <v>451</v>
      </c>
      <c r="B362" s="829">
        <v>7</v>
      </c>
      <c r="C362" s="443"/>
      <c r="F362" s="189" t="s">
        <v>336</v>
      </c>
      <c r="G362" s="480" t="s">
        <v>372</v>
      </c>
      <c r="H362" s="99" t="s">
        <v>345</v>
      </c>
      <c r="I362" s="736">
        <v>19.309999999999999</v>
      </c>
      <c r="J362" s="737"/>
      <c r="K362" s="738"/>
      <c r="L362" s="737"/>
      <c r="M362" s="738"/>
      <c r="N362" s="737"/>
      <c r="O362" s="753"/>
      <c r="P362" s="739"/>
      <c r="Q362" s="771"/>
      <c r="R362" s="739"/>
      <c r="S362" s="739"/>
      <c r="T362" s="739"/>
      <c r="U362" s="739"/>
      <c r="V362" s="736"/>
      <c r="W362" s="736"/>
      <c r="X362" s="736"/>
      <c r="Y362" s="736"/>
      <c r="Z362" s="736"/>
      <c r="AA362" s="736"/>
      <c r="AB362" s="736"/>
      <c r="AC362" s="736"/>
      <c r="AD362" s="736"/>
      <c r="AE362" s="736"/>
      <c r="AF362" s="736"/>
      <c r="AG362" s="736"/>
      <c r="AH362" s="736"/>
      <c r="AI362" s="736"/>
      <c r="AJ362" s="736"/>
      <c r="AK362" s="736"/>
      <c r="AL362" s="736"/>
      <c r="AM362" s="736"/>
      <c r="AN362" s="736"/>
      <c r="AO362" s="736"/>
      <c r="AP362" s="736"/>
      <c r="AQ362" s="736"/>
      <c r="AR362" s="736"/>
      <c r="AS362" s="736"/>
      <c r="AT362" s="736"/>
      <c r="AU362" s="736"/>
      <c r="AV362" s="736"/>
      <c r="AW362" s="736"/>
      <c r="AX362" s="736"/>
      <c r="AY362" s="736"/>
      <c r="AZ362" s="736"/>
      <c r="BA362" s="736"/>
      <c r="BB362" s="736"/>
      <c r="BC362" s="736"/>
      <c r="BD362" s="736"/>
      <c r="BE362" s="736"/>
      <c r="BF362" s="736"/>
      <c r="BG362" s="736"/>
      <c r="BH362" s="736"/>
      <c r="BI362" s="736"/>
      <c r="BJ362" s="736"/>
      <c r="BK362" s="736"/>
      <c r="BL362" s="736"/>
      <c r="BM362" s="736"/>
      <c r="BN362" s="736"/>
      <c r="BO362" s="736"/>
      <c r="BP362" s="736"/>
      <c r="BQ362" s="736"/>
      <c r="BR362" s="736"/>
      <c r="BS362" s="736"/>
      <c r="BT362" s="736"/>
      <c r="BU362" s="736"/>
      <c r="BV362" s="736"/>
      <c r="BW362" s="736"/>
      <c r="BX362" s="736"/>
      <c r="BY362" s="736"/>
      <c r="BZ362" s="736"/>
      <c r="CA362" s="736"/>
      <c r="CB362" s="736"/>
      <c r="CC362" s="736"/>
      <c r="CD362" s="736"/>
      <c r="CE362" s="736"/>
      <c r="CF362" s="736"/>
      <c r="CG362" s="736"/>
      <c r="CH362" s="736"/>
      <c r="CI362" s="736"/>
      <c r="CJ362" s="736"/>
      <c r="CK362" s="736"/>
      <c r="CL362" s="736"/>
      <c r="CM362" s="736"/>
      <c r="CN362" s="736"/>
      <c r="CO362" s="736"/>
      <c r="CP362" s="736"/>
      <c r="CQ362" s="736"/>
      <c r="CR362" s="736"/>
      <c r="CS362" s="736"/>
      <c r="CT362" s="736"/>
      <c r="CU362" s="736"/>
      <c r="CV362" s="736"/>
      <c r="CW362" s="736"/>
      <c r="CX362" s="736"/>
      <c r="CY362" s="736"/>
      <c r="CZ362" s="736"/>
      <c r="DA362" s="736"/>
      <c r="DB362" s="736"/>
      <c r="DC362" s="736"/>
      <c r="DD362" s="736"/>
      <c r="DE362" s="736"/>
      <c r="DF362" s="736"/>
      <c r="DG362" s="736"/>
      <c r="DH362" s="736"/>
      <c r="DI362" s="736"/>
      <c r="DJ362" s="736"/>
      <c r="DK362" s="736"/>
      <c r="DL362" s="736"/>
      <c r="DM362" s="736"/>
      <c r="DN362" s="736"/>
      <c r="DO362" s="736"/>
      <c r="DP362" s="736"/>
      <c r="DQ362" s="736"/>
      <c r="DR362" s="736"/>
      <c r="DS362" s="736"/>
      <c r="DT362" s="736"/>
      <c r="DU362" s="736"/>
      <c r="DV362" s="736"/>
      <c r="DW362" s="736"/>
      <c r="DX362" s="736"/>
      <c r="DY362" s="736"/>
      <c r="DZ362" s="736"/>
      <c r="EA362" s="736"/>
      <c r="EB362" s="736"/>
      <c r="EC362" s="736"/>
      <c r="ED362" s="736"/>
      <c r="EE362" s="736"/>
      <c r="EF362" s="736"/>
      <c r="EG362" s="736"/>
      <c r="EH362" s="736"/>
      <c r="EI362" s="736"/>
      <c r="EJ362" s="736"/>
      <c r="EK362" s="736"/>
      <c r="EL362" s="736"/>
      <c r="EM362" s="736"/>
      <c r="EN362" s="736"/>
      <c r="EO362" s="736"/>
      <c r="EP362" s="736"/>
      <c r="EQ362" s="736"/>
      <c r="ER362" s="736"/>
      <c r="ES362" s="736"/>
      <c r="ET362" s="736"/>
      <c r="EU362" s="736"/>
      <c r="EV362" s="736"/>
      <c r="EW362" s="736"/>
      <c r="EX362" s="736"/>
      <c r="EY362" s="736"/>
      <c r="EZ362" s="736"/>
      <c r="FA362" s="736"/>
      <c r="FB362" s="736"/>
      <c r="FC362" s="736"/>
      <c r="FD362" s="736"/>
      <c r="FE362" s="736"/>
      <c r="FF362" s="736"/>
      <c r="FG362" s="736"/>
      <c r="FH362" s="736"/>
      <c r="FI362" s="736"/>
      <c r="FJ362" s="736"/>
      <c r="FK362" s="736"/>
      <c r="FL362" s="736"/>
      <c r="FM362" s="736"/>
      <c r="FN362" s="736"/>
      <c r="FO362" s="736"/>
      <c r="FP362" s="736"/>
      <c r="FQ362" s="736"/>
      <c r="FR362" s="736"/>
      <c r="FS362" s="736"/>
      <c r="FT362" s="736"/>
      <c r="FU362" s="736"/>
      <c r="FV362" s="736"/>
      <c r="FW362" s="736"/>
      <c r="FX362" s="736"/>
      <c r="FY362" s="736"/>
      <c r="FZ362" s="736"/>
      <c r="GA362" s="736"/>
      <c r="GB362" s="736"/>
      <c r="GC362" s="736"/>
      <c r="GD362" s="736"/>
      <c r="GE362" s="736"/>
      <c r="GF362" s="736"/>
      <c r="GG362" s="736"/>
      <c r="GH362" s="736"/>
      <c r="GI362" s="736"/>
      <c r="GJ362" s="736"/>
      <c r="GK362" s="736"/>
      <c r="GL362" s="736"/>
      <c r="GM362" s="736"/>
      <c r="GN362" s="736"/>
      <c r="GO362" s="736"/>
      <c r="GP362" s="736"/>
      <c r="GQ362" s="736"/>
      <c r="GR362" s="736"/>
      <c r="GS362" s="736"/>
      <c r="GT362" s="736"/>
      <c r="GU362" s="736"/>
      <c r="GV362" s="736"/>
      <c r="GW362" s="736"/>
      <c r="GX362" s="736"/>
      <c r="GY362" s="736"/>
      <c r="GZ362" s="736"/>
      <c r="HA362" s="736"/>
      <c r="HB362" s="736"/>
      <c r="HC362" s="736"/>
      <c r="HD362" s="736"/>
      <c r="HE362" s="736"/>
      <c r="HF362" s="736"/>
      <c r="HG362" s="736"/>
      <c r="HH362" s="736"/>
      <c r="HI362" s="736"/>
      <c r="HJ362" s="736"/>
      <c r="HK362" s="736"/>
      <c r="HL362" s="736"/>
      <c r="HM362" s="736"/>
      <c r="HN362" s="736"/>
      <c r="HO362" s="736"/>
      <c r="HP362" s="736"/>
      <c r="HQ362" s="736"/>
      <c r="HR362" s="736"/>
      <c r="HS362" s="736"/>
      <c r="HT362" s="736"/>
      <c r="HU362" s="736"/>
      <c r="HV362" s="736"/>
      <c r="HW362" s="736"/>
      <c r="HX362" s="736"/>
      <c r="HY362" s="736"/>
      <c r="HZ362" s="736"/>
      <c r="IA362" s="736"/>
      <c r="IB362" s="736"/>
      <c r="IC362" s="736"/>
      <c r="ID362" s="736"/>
      <c r="IE362" s="736"/>
      <c r="IF362" s="736"/>
      <c r="IG362" s="736"/>
      <c r="IH362" s="736"/>
      <c r="II362" s="736"/>
      <c r="IJ362" s="736"/>
      <c r="IK362" s="736"/>
      <c r="IL362" s="736"/>
      <c r="IM362" s="736"/>
      <c r="IN362" s="736"/>
      <c r="IO362" s="736"/>
      <c r="IP362" s="736"/>
      <c r="IQ362" s="736"/>
      <c r="IR362" s="736"/>
      <c r="IS362" s="736"/>
      <c r="IT362" s="736"/>
      <c r="IU362" s="736"/>
      <c r="IV362" s="736"/>
      <c r="IW362" s="736"/>
      <c r="IX362" s="736"/>
      <c r="IY362" s="736"/>
      <c r="IZ362" s="736"/>
      <c r="JA362" s="736"/>
      <c r="JB362" s="736"/>
      <c r="JC362" s="736"/>
      <c r="JD362" s="736"/>
      <c r="JE362" s="736"/>
      <c r="JF362" s="736"/>
      <c r="JG362" s="736"/>
      <c r="JH362" s="736"/>
      <c r="JI362" s="736"/>
      <c r="JJ362" s="736"/>
      <c r="JK362" s="736"/>
      <c r="JL362" s="736"/>
      <c r="JM362" s="736"/>
      <c r="JN362" s="736"/>
      <c r="JO362" s="736"/>
      <c r="JP362" s="736"/>
      <c r="JQ362" s="736"/>
      <c r="JR362" s="736"/>
      <c r="JS362" s="736"/>
      <c r="JT362" s="736"/>
      <c r="JU362" s="736"/>
      <c r="JV362" s="736"/>
      <c r="JW362" s="736"/>
      <c r="JX362" s="736"/>
      <c r="JY362" s="736"/>
      <c r="JZ362" s="736"/>
      <c r="KA362" s="736"/>
      <c r="KB362" s="736"/>
      <c r="KC362" s="736"/>
      <c r="KD362" s="736"/>
      <c r="KE362" s="736"/>
      <c r="KF362" s="736"/>
      <c r="KG362" s="736"/>
      <c r="KH362" s="736"/>
      <c r="KI362" s="736"/>
      <c r="KJ362" s="736"/>
      <c r="KK362" s="736"/>
      <c r="KL362" s="736"/>
      <c r="KM362" s="736"/>
      <c r="KN362" s="736"/>
      <c r="KO362" s="736"/>
    </row>
    <row r="363" spans="1:301" s="460" customFormat="1" ht="15.75" customHeight="1" x14ac:dyDescent="0.8">
      <c r="A363" s="460" t="s">
        <v>451</v>
      </c>
      <c r="B363" s="829">
        <v>9.5</v>
      </c>
      <c r="C363" s="443"/>
      <c r="F363" s="507" t="s">
        <v>398</v>
      </c>
      <c r="G363" s="480" t="s">
        <v>390</v>
      </c>
      <c r="H363" s="99" t="s">
        <v>127</v>
      </c>
      <c r="I363" s="736">
        <v>23.26</v>
      </c>
      <c r="J363" s="737"/>
      <c r="K363" s="738"/>
      <c r="L363" s="737"/>
      <c r="M363" s="738"/>
      <c r="N363" s="737"/>
      <c r="O363" s="753"/>
      <c r="P363" s="739"/>
      <c r="Q363" s="771"/>
      <c r="R363" s="739"/>
      <c r="S363" s="739"/>
      <c r="T363" s="739"/>
      <c r="U363" s="739"/>
      <c r="V363" s="736"/>
      <c r="W363" s="736"/>
      <c r="X363" s="736"/>
      <c r="Y363" s="736"/>
      <c r="Z363" s="736"/>
      <c r="AA363" s="736"/>
      <c r="AB363" s="736"/>
      <c r="AC363" s="736"/>
      <c r="AD363" s="736"/>
      <c r="AE363" s="736"/>
      <c r="AF363" s="736"/>
      <c r="AG363" s="736"/>
      <c r="AH363" s="736"/>
      <c r="AI363" s="736"/>
      <c r="AJ363" s="736"/>
      <c r="AK363" s="736"/>
      <c r="AL363" s="736"/>
      <c r="AM363" s="736"/>
      <c r="AN363" s="736"/>
      <c r="AO363" s="736"/>
      <c r="AP363" s="736"/>
      <c r="AQ363" s="736"/>
      <c r="AR363" s="736"/>
      <c r="AS363" s="736"/>
      <c r="AT363" s="736"/>
      <c r="AU363" s="736"/>
      <c r="AV363" s="736"/>
      <c r="AW363" s="736"/>
      <c r="AX363" s="736"/>
      <c r="AY363" s="736"/>
      <c r="AZ363" s="736"/>
      <c r="BA363" s="736"/>
      <c r="BB363" s="736"/>
      <c r="BC363" s="736"/>
      <c r="BD363" s="736"/>
      <c r="BE363" s="736"/>
      <c r="BF363" s="736"/>
      <c r="BG363" s="736"/>
      <c r="BH363" s="736"/>
      <c r="BI363" s="736"/>
      <c r="BJ363" s="736"/>
      <c r="BK363" s="736"/>
      <c r="BL363" s="736"/>
      <c r="BM363" s="736"/>
      <c r="BN363" s="736"/>
      <c r="BO363" s="736"/>
      <c r="BP363" s="736"/>
      <c r="BQ363" s="736"/>
      <c r="BR363" s="736"/>
      <c r="BS363" s="736"/>
      <c r="BT363" s="736"/>
      <c r="BU363" s="736"/>
      <c r="BV363" s="736"/>
      <c r="BW363" s="736"/>
      <c r="BX363" s="736"/>
      <c r="BY363" s="736"/>
      <c r="BZ363" s="736"/>
      <c r="CA363" s="736"/>
      <c r="CB363" s="736"/>
      <c r="CC363" s="736"/>
      <c r="CD363" s="736"/>
      <c r="CE363" s="736"/>
      <c r="CF363" s="736"/>
      <c r="CG363" s="736"/>
      <c r="CH363" s="736"/>
      <c r="CI363" s="736"/>
      <c r="CJ363" s="736"/>
      <c r="CK363" s="736"/>
      <c r="CL363" s="736"/>
      <c r="CM363" s="736"/>
      <c r="CN363" s="736"/>
      <c r="CO363" s="736"/>
      <c r="CP363" s="736"/>
      <c r="CQ363" s="736"/>
      <c r="CR363" s="736"/>
      <c r="CS363" s="736"/>
      <c r="CT363" s="736"/>
      <c r="CU363" s="736"/>
      <c r="CV363" s="736"/>
      <c r="CW363" s="736"/>
      <c r="CX363" s="736"/>
      <c r="CY363" s="736"/>
      <c r="CZ363" s="736"/>
      <c r="DA363" s="736"/>
      <c r="DB363" s="736"/>
      <c r="DC363" s="736"/>
      <c r="DD363" s="736"/>
      <c r="DE363" s="736"/>
      <c r="DF363" s="736"/>
      <c r="DG363" s="736"/>
      <c r="DH363" s="736"/>
      <c r="DI363" s="736"/>
      <c r="DJ363" s="736"/>
      <c r="DK363" s="736"/>
      <c r="DL363" s="736"/>
      <c r="DM363" s="736"/>
      <c r="DN363" s="736"/>
      <c r="DO363" s="736"/>
      <c r="DP363" s="736"/>
      <c r="DQ363" s="736"/>
      <c r="DR363" s="736"/>
      <c r="DS363" s="736"/>
      <c r="DT363" s="736"/>
      <c r="DU363" s="736"/>
      <c r="DV363" s="736"/>
      <c r="DW363" s="736"/>
      <c r="DX363" s="736"/>
      <c r="DY363" s="736"/>
      <c r="DZ363" s="736"/>
      <c r="EA363" s="736"/>
      <c r="EB363" s="736"/>
      <c r="EC363" s="736"/>
      <c r="ED363" s="736"/>
      <c r="EE363" s="736"/>
      <c r="EF363" s="736"/>
      <c r="EG363" s="736"/>
      <c r="EH363" s="736"/>
      <c r="EI363" s="736"/>
      <c r="EJ363" s="736"/>
      <c r="EK363" s="736"/>
      <c r="EL363" s="736"/>
      <c r="EM363" s="736"/>
      <c r="EN363" s="736"/>
      <c r="EO363" s="736"/>
      <c r="EP363" s="736"/>
      <c r="EQ363" s="736"/>
      <c r="ER363" s="736"/>
      <c r="ES363" s="736"/>
      <c r="ET363" s="736"/>
      <c r="EU363" s="736"/>
      <c r="EV363" s="736"/>
      <c r="EW363" s="736"/>
      <c r="EX363" s="736"/>
      <c r="EY363" s="736"/>
      <c r="EZ363" s="736"/>
      <c r="FA363" s="736"/>
      <c r="FB363" s="736"/>
      <c r="FC363" s="736"/>
      <c r="FD363" s="736"/>
      <c r="FE363" s="736"/>
      <c r="FF363" s="736"/>
      <c r="FG363" s="736"/>
      <c r="FH363" s="736"/>
      <c r="FI363" s="736"/>
      <c r="FJ363" s="736"/>
      <c r="FK363" s="736"/>
      <c r="FL363" s="736"/>
      <c r="FM363" s="736"/>
      <c r="FN363" s="736"/>
      <c r="FO363" s="736"/>
      <c r="FP363" s="736"/>
      <c r="FQ363" s="736"/>
      <c r="FR363" s="736"/>
      <c r="FS363" s="736"/>
      <c r="FT363" s="736"/>
      <c r="FU363" s="736"/>
      <c r="FV363" s="736"/>
      <c r="FW363" s="736"/>
      <c r="FX363" s="736"/>
      <c r="FY363" s="736"/>
      <c r="FZ363" s="736"/>
      <c r="GA363" s="736"/>
      <c r="GB363" s="736"/>
      <c r="GC363" s="736"/>
      <c r="GD363" s="736"/>
      <c r="GE363" s="736"/>
      <c r="GF363" s="736"/>
      <c r="GG363" s="736"/>
      <c r="GH363" s="736"/>
      <c r="GI363" s="736"/>
      <c r="GJ363" s="736"/>
      <c r="GK363" s="736"/>
      <c r="GL363" s="736"/>
      <c r="GM363" s="736"/>
      <c r="GN363" s="736"/>
      <c r="GO363" s="736"/>
      <c r="GP363" s="736"/>
      <c r="GQ363" s="736"/>
      <c r="GR363" s="736"/>
      <c r="GS363" s="736"/>
      <c r="GT363" s="736"/>
      <c r="GU363" s="736"/>
      <c r="GV363" s="736"/>
      <c r="GW363" s="736"/>
      <c r="GX363" s="736"/>
      <c r="GY363" s="736"/>
      <c r="GZ363" s="736"/>
      <c r="HA363" s="736"/>
      <c r="HB363" s="736"/>
      <c r="HC363" s="736"/>
      <c r="HD363" s="736"/>
      <c r="HE363" s="736"/>
      <c r="HF363" s="736"/>
      <c r="HG363" s="736"/>
      <c r="HH363" s="736"/>
      <c r="HI363" s="736"/>
      <c r="HJ363" s="736"/>
      <c r="HK363" s="736"/>
      <c r="HL363" s="736"/>
      <c r="HM363" s="736"/>
      <c r="HN363" s="736"/>
      <c r="HO363" s="736"/>
      <c r="HP363" s="736"/>
      <c r="HQ363" s="736"/>
      <c r="HR363" s="736"/>
      <c r="HS363" s="736"/>
      <c r="HT363" s="736"/>
      <c r="HU363" s="736"/>
      <c r="HV363" s="736"/>
      <c r="HW363" s="736"/>
      <c r="HX363" s="736"/>
      <c r="HY363" s="736"/>
      <c r="HZ363" s="736"/>
      <c r="IA363" s="736"/>
      <c r="IB363" s="736"/>
      <c r="IC363" s="736"/>
      <c r="ID363" s="736"/>
      <c r="IE363" s="736"/>
      <c r="IF363" s="736"/>
      <c r="IG363" s="736"/>
      <c r="IH363" s="736"/>
      <c r="II363" s="736"/>
      <c r="IJ363" s="736"/>
      <c r="IK363" s="736"/>
      <c r="IL363" s="736"/>
      <c r="IM363" s="736"/>
      <c r="IN363" s="736"/>
      <c r="IO363" s="736"/>
      <c r="IP363" s="736"/>
      <c r="IQ363" s="736"/>
      <c r="IR363" s="736"/>
      <c r="IS363" s="736"/>
      <c r="IT363" s="736"/>
      <c r="IU363" s="736"/>
      <c r="IV363" s="736"/>
      <c r="IW363" s="736"/>
      <c r="IX363" s="736"/>
      <c r="IY363" s="736"/>
      <c r="IZ363" s="736"/>
      <c r="JA363" s="736"/>
      <c r="JB363" s="736"/>
      <c r="JC363" s="736"/>
      <c r="JD363" s="736"/>
      <c r="JE363" s="736"/>
      <c r="JF363" s="736"/>
      <c r="JG363" s="736"/>
      <c r="JH363" s="736"/>
      <c r="JI363" s="736"/>
      <c r="JJ363" s="736"/>
      <c r="JK363" s="736"/>
      <c r="JL363" s="736"/>
      <c r="JM363" s="736"/>
      <c r="JN363" s="736"/>
      <c r="JO363" s="736"/>
      <c r="JP363" s="736"/>
      <c r="JQ363" s="736"/>
      <c r="JR363" s="736"/>
      <c r="JS363" s="736"/>
      <c r="JT363" s="736"/>
      <c r="JU363" s="736"/>
      <c r="JV363" s="736"/>
      <c r="JW363" s="736"/>
      <c r="JX363" s="736"/>
      <c r="JY363" s="736"/>
      <c r="JZ363" s="736"/>
      <c r="KA363" s="736"/>
      <c r="KB363" s="736"/>
      <c r="KC363" s="736"/>
      <c r="KD363" s="736"/>
      <c r="KE363" s="736"/>
      <c r="KF363" s="736"/>
      <c r="KG363" s="736"/>
      <c r="KH363" s="736"/>
      <c r="KI363" s="736"/>
      <c r="KJ363" s="736"/>
      <c r="KK363" s="736"/>
      <c r="KL363" s="736"/>
      <c r="KM363" s="736"/>
      <c r="KN363" s="736"/>
      <c r="KO363" s="736"/>
    </row>
    <row r="364" spans="1:301" s="460" customFormat="1" ht="15.75" customHeight="1" x14ac:dyDescent="0.8">
      <c r="A364" s="460" t="s">
        <v>451</v>
      </c>
      <c r="B364" s="829">
        <v>7</v>
      </c>
      <c r="C364" s="443"/>
      <c r="F364" s="189" t="s">
        <v>397</v>
      </c>
      <c r="G364" s="480" t="s">
        <v>390</v>
      </c>
      <c r="H364" s="99" t="s">
        <v>127</v>
      </c>
      <c r="I364" s="736">
        <v>17.93</v>
      </c>
      <c r="J364" s="737"/>
      <c r="K364" s="738"/>
      <c r="L364" s="737"/>
      <c r="M364" s="738"/>
      <c r="N364" s="737"/>
      <c r="O364" s="753"/>
      <c r="P364" s="739"/>
      <c r="Q364" s="771"/>
      <c r="R364" s="739"/>
      <c r="S364" s="739"/>
      <c r="T364" s="739"/>
      <c r="U364" s="739"/>
      <c r="V364" s="736"/>
      <c r="W364" s="736"/>
      <c r="X364" s="736"/>
      <c r="Y364" s="736"/>
      <c r="Z364" s="736"/>
      <c r="AA364" s="736"/>
      <c r="AB364" s="736"/>
      <c r="AC364" s="736"/>
      <c r="AD364" s="736"/>
      <c r="AE364" s="736"/>
      <c r="AF364" s="736"/>
      <c r="AG364" s="736"/>
      <c r="AH364" s="736"/>
      <c r="AI364" s="736"/>
      <c r="AJ364" s="736"/>
      <c r="AK364" s="736"/>
      <c r="AL364" s="736"/>
      <c r="AM364" s="736"/>
      <c r="AN364" s="736"/>
      <c r="AO364" s="736"/>
      <c r="AP364" s="736"/>
      <c r="AQ364" s="736"/>
      <c r="AR364" s="736"/>
      <c r="AS364" s="736"/>
      <c r="AT364" s="736"/>
      <c r="AU364" s="736"/>
      <c r="AV364" s="736"/>
      <c r="AW364" s="736"/>
      <c r="AX364" s="736"/>
      <c r="AY364" s="736"/>
      <c r="AZ364" s="736"/>
      <c r="BA364" s="736"/>
      <c r="BB364" s="736"/>
      <c r="BC364" s="736"/>
      <c r="BD364" s="736"/>
      <c r="BE364" s="736"/>
      <c r="BF364" s="736"/>
      <c r="BG364" s="736"/>
      <c r="BH364" s="736"/>
      <c r="BI364" s="736"/>
      <c r="BJ364" s="736"/>
      <c r="BK364" s="736"/>
      <c r="BL364" s="736"/>
      <c r="BM364" s="736"/>
      <c r="BN364" s="736"/>
      <c r="BO364" s="736"/>
      <c r="BP364" s="736"/>
      <c r="BQ364" s="736"/>
      <c r="BR364" s="736"/>
      <c r="BS364" s="736"/>
      <c r="BT364" s="736"/>
      <c r="BU364" s="736"/>
      <c r="BV364" s="736"/>
      <c r="BW364" s="736"/>
      <c r="BX364" s="736"/>
      <c r="BY364" s="736"/>
      <c r="BZ364" s="736"/>
      <c r="CA364" s="736"/>
      <c r="CB364" s="736"/>
      <c r="CC364" s="736"/>
      <c r="CD364" s="736"/>
      <c r="CE364" s="736"/>
      <c r="CF364" s="736"/>
      <c r="CG364" s="736"/>
      <c r="CH364" s="736"/>
      <c r="CI364" s="736"/>
      <c r="CJ364" s="736"/>
      <c r="CK364" s="736"/>
      <c r="CL364" s="736"/>
      <c r="CM364" s="736"/>
      <c r="CN364" s="736"/>
      <c r="CO364" s="736"/>
      <c r="CP364" s="736"/>
      <c r="CQ364" s="736"/>
      <c r="CR364" s="736"/>
      <c r="CS364" s="736"/>
      <c r="CT364" s="736"/>
      <c r="CU364" s="736"/>
      <c r="CV364" s="736"/>
      <c r="CW364" s="736"/>
      <c r="CX364" s="736"/>
      <c r="CY364" s="736"/>
      <c r="CZ364" s="736"/>
      <c r="DA364" s="736"/>
      <c r="DB364" s="736"/>
      <c r="DC364" s="736"/>
      <c r="DD364" s="736"/>
      <c r="DE364" s="736"/>
      <c r="DF364" s="736"/>
      <c r="DG364" s="736"/>
      <c r="DH364" s="736"/>
      <c r="DI364" s="736"/>
      <c r="DJ364" s="736"/>
      <c r="DK364" s="736"/>
      <c r="DL364" s="736"/>
      <c r="DM364" s="736"/>
      <c r="DN364" s="736"/>
      <c r="DO364" s="736"/>
      <c r="DP364" s="736"/>
      <c r="DQ364" s="736"/>
      <c r="DR364" s="736"/>
      <c r="DS364" s="736"/>
      <c r="DT364" s="736"/>
      <c r="DU364" s="736"/>
      <c r="DV364" s="736"/>
      <c r="DW364" s="736"/>
      <c r="DX364" s="736"/>
      <c r="DY364" s="736"/>
      <c r="DZ364" s="736"/>
      <c r="EA364" s="736"/>
      <c r="EB364" s="736"/>
      <c r="EC364" s="736"/>
      <c r="ED364" s="736"/>
      <c r="EE364" s="736"/>
      <c r="EF364" s="736"/>
      <c r="EG364" s="736"/>
      <c r="EH364" s="736"/>
      <c r="EI364" s="736"/>
      <c r="EJ364" s="736"/>
      <c r="EK364" s="736"/>
      <c r="EL364" s="736"/>
      <c r="EM364" s="736"/>
      <c r="EN364" s="736"/>
      <c r="EO364" s="736"/>
      <c r="EP364" s="736"/>
      <c r="EQ364" s="736"/>
      <c r="ER364" s="736"/>
      <c r="ES364" s="736"/>
      <c r="ET364" s="736"/>
      <c r="EU364" s="736"/>
      <c r="EV364" s="736"/>
      <c r="EW364" s="736"/>
      <c r="EX364" s="736"/>
      <c r="EY364" s="736"/>
      <c r="EZ364" s="736"/>
      <c r="FA364" s="736"/>
      <c r="FB364" s="736"/>
      <c r="FC364" s="736"/>
      <c r="FD364" s="736"/>
      <c r="FE364" s="736"/>
      <c r="FF364" s="736"/>
      <c r="FG364" s="736"/>
      <c r="FH364" s="736"/>
      <c r="FI364" s="736"/>
      <c r="FJ364" s="736"/>
      <c r="FK364" s="736"/>
      <c r="FL364" s="736"/>
      <c r="FM364" s="736"/>
      <c r="FN364" s="736"/>
      <c r="FO364" s="736"/>
      <c r="FP364" s="736"/>
      <c r="FQ364" s="736"/>
      <c r="FR364" s="736"/>
      <c r="FS364" s="736"/>
      <c r="FT364" s="736"/>
      <c r="FU364" s="736"/>
      <c r="FV364" s="736"/>
      <c r="FW364" s="736"/>
      <c r="FX364" s="736"/>
      <c r="FY364" s="736"/>
      <c r="FZ364" s="736"/>
      <c r="GA364" s="736"/>
      <c r="GB364" s="736"/>
      <c r="GC364" s="736"/>
      <c r="GD364" s="736"/>
      <c r="GE364" s="736"/>
      <c r="GF364" s="736"/>
      <c r="GG364" s="736"/>
      <c r="GH364" s="736"/>
      <c r="GI364" s="736"/>
      <c r="GJ364" s="736"/>
      <c r="GK364" s="736"/>
      <c r="GL364" s="736"/>
      <c r="GM364" s="736"/>
      <c r="GN364" s="736"/>
      <c r="GO364" s="736"/>
      <c r="GP364" s="736"/>
      <c r="GQ364" s="736"/>
      <c r="GR364" s="736"/>
      <c r="GS364" s="736"/>
      <c r="GT364" s="736"/>
      <c r="GU364" s="736"/>
      <c r="GV364" s="736"/>
      <c r="GW364" s="736"/>
      <c r="GX364" s="736"/>
      <c r="GY364" s="736"/>
      <c r="GZ364" s="736"/>
      <c r="HA364" s="736"/>
      <c r="HB364" s="736"/>
      <c r="HC364" s="736"/>
      <c r="HD364" s="736"/>
      <c r="HE364" s="736"/>
      <c r="HF364" s="736"/>
      <c r="HG364" s="736"/>
      <c r="HH364" s="736"/>
      <c r="HI364" s="736"/>
      <c r="HJ364" s="736"/>
      <c r="HK364" s="736"/>
      <c r="HL364" s="736"/>
      <c r="HM364" s="736"/>
      <c r="HN364" s="736"/>
      <c r="HO364" s="736"/>
      <c r="HP364" s="736"/>
      <c r="HQ364" s="736"/>
      <c r="HR364" s="736"/>
      <c r="HS364" s="736"/>
      <c r="HT364" s="736"/>
      <c r="HU364" s="736"/>
      <c r="HV364" s="736"/>
      <c r="HW364" s="736"/>
      <c r="HX364" s="736"/>
      <c r="HY364" s="736"/>
      <c r="HZ364" s="736"/>
      <c r="IA364" s="736"/>
      <c r="IB364" s="736"/>
      <c r="IC364" s="736"/>
      <c r="ID364" s="736"/>
      <c r="IE364" s="736"/>
      <c r="IF364" s="736"/>
      <c r="IG364" s="736"/>
      <c r="IH364" s="736"/>
      <c r="II364" s="736"/>
      <c r="IJ364" s="736"/>
      <c r="IK364" s="736"/>
      <c r="IL364" s="736"/>
      <c r="IM364" s="736"/>
      <c r="IN364" s="736"/>
      <c r="IO364" s="736"/>
      <c r="IP364" s="736"/>
      <c r="IQ364" s="736"/>
      <c r="IR364" s="736"/>
      <c r="IS364" s="736"/>
      <c r="IT364" s="736"/>
      <c r="IU364" s="736"/>
      <c r="IV364" s="736"/>
      <c r="IW364" s="736"/>
      <c r="IX364" s="736"/>
      <c r="IY364" s="736"/>
      <c r="IZ364" s="736"/>
      <c r="JA364" s="736"/>
      <c r="JB364" s="736"/>
      <c r="JC364" s="736"/>
      <c r="JD364" s="736"/>
      <c r="JE364" s="736"/>
      <c r="JF364" s="736"/>
      <c r="JG364" s="736"/>
      <c r="JH364" s="736"/>
      <c r="JI364" s="736"/>
      <c r="JJ364" s="736"/>
      <c r="JK364" s="736"/>
      <c r="JL364" s="736"/>
      <c r="JM364" s="736"/>
      <c r="JN364" s="736"/>
      <c r="JO364" s="736"/>
      <c r="JP364" s="736"/>
      <c r="JQ364" s="736"/>
      <c r="JR364" s="736"/>
      <c r="JS364" s="736"/>
      <c r="JT364" s="736"/>
      <c r="JU364" s="736"/>
      <c r="JV364" s="736"/>
      <c r="JW364" s="736"/>
      <c r="JX364" s="736"/>
      <c r="JY364" s="736"/>
      <c r="JZ364" s="736"/>
      <c r="KA364" s="736"/>
      <c r="KB364" s="736"/>
      <c r="KC364" s="736"/>
      <c r="KD364" s="736"/>
      <c r="KE364" s="736"/>
      <c r="KF364" s="736"/>
      <c r="KG364" s="736"/>
      <c r="KH364" s="736"/>
      <c r="KI364" s="736"/>
      <c r="KJ364" s="736"/>
      <c r="KK364" s="736"/>
      <c r="KL364" s="736"/>
      <c r="KM364" s="736"/>
      <c r="KN364" s="736"/>
      <c r="KO364" s="736"/>
    </row>
    <row r="365" spans="1:301" s="460" customFormat="1" ht="15.75" customHeight="1" x14ac:dyDescent="0.8">
      <c r="A365" s="460" t="s">
        <v>451</v>
      </c>
      <c r="B365" s="829">
        <v>6.5</v>
      </c>
      <c r="C365" s="443"/>
      <c r="F365" s="507" t="s">
        <v>389</v>
      </c>
      <c r="G365" s="480" t="s">
        <v>390</v>
      </c>
      <c r="H365" s="99" t="s">
        <v>127</v>
      </c>
      <c r="I365" s="736">
        <v>17.7</v>
      </c>
      <c r="J365" s="737"/>
      <c r="K365" s="738"/>
      <c r="L365" s="737"/>
      <c r="M365" s="738"/>
      <c r="N365" s="737"/>
      <c r="O365" s="753"/>
      <c r="P365" s="739"/>
      <c r="Q365" s="771"/>
      <c r="R365" s="739"/>
      <c r="S365" s="739"/>
      <c r="T365" s="739"/>
      <c r="U365" s="739"/>
      <c r="V365" s="736"/>
      <c r="W365" s="736"/>
      <c r="X365" s="736"/>
      <c r="Y365" s="736"/>
      <c r="Z365" s="736"/>
      <c r="AA365" s="736"/>
      <c r="AB365" s="736"/>
      <c r="AC365" s="736"/>
      <c r="AD365" s="736"/>
      <c r="AE365" s="736"/>
      <c r="AF365" s="736"/>
      <c r="AG365" s="736"/>
      <c r="AH365" s="736"/>
      <c r="AI365" s="736"/>
      <c r="AJ365" s="736"/>
      <c r="AK365" s="736"/>
      <c r="AL365" s="736"/>
      <c r="AM365" s="736"/>
      <c r="AN365" s="736"/>
      <c r="AO365" s="736"/>
      <c r="AP365" s="736"/>
      <c r="AQ365" s="736"/>
      <c r="AR365" s="736"/>
      <c r="AS365" s="736"/>
      <c r="AT365" s="736"/>
      <c r="AU365" s="736"/>
      <c r="AV365" s="736"/>
      <c r="AW365" s="736"/>
      <c r="AX365" s="736"/>
      <c r="AY365" s="736"/>
      <c r="AZ365" s="736"/>
      <c r="BA365" s="736"/>
      <c r="BB365" s="736"/>
      <c r="BC365" s="736"/>
      <c r="BD365" s="736"/>
      <c r="BE365" s="736"/>
      <c r="BF365" s="736"/>
      <c r="BG365" s="736"/>
      <c r="BH365" s="736"/>
      <c r="BI365" s="736"/>
      <c r="BJ365" s="736"/>
      <c r="BK365" s="736"/>
      <c r="BL365" s="736"/>
      <c r="BM365" s="736"/>
      <c r="BN365" s="736"/>
      <c r="BO365" s="736"/>
      <c r="BP365" s="736"/>
      <c r="BQ365" s="736"/>
      <c r="BR365" s="736"/>
      <c r="BS365" s="736"/>
      <c r="BT365" s="736"/>
      <c r="BU365" s="736"/>
      <c r="BV365" s="736"/>
      <c r="BW365" s="736"/>
      <c r="BX365" s="736"/>
      <c r="BY365" s="736"/>
      <c r="BZ365" s="736"/>
      <c r="CA365" s="736"/>
      <c r="CB365" s="736"/>
      <c r="CC365" s="736"/>
      <c r="CD365" s="736"/>
      <c r="CE365" s="736"/>
      <c r="CF365" s="736"/>
      <c r="CG365" s="736"/>
      <c r="CH365" s="736"/>
      <c r="CI365" s="736"/>
      <c r="CJ365" s="736"/>
      <c r="CK365" s="736"/>
      <c r="CL365" s="736"/>
      <c r="CM365" s="736"/>
      <c r="CN365" s="736"/>
      <c r="CO365" s="736"/>
      <c r="CP365" s="736"/>
      <c r="CQ365" s="736"/>
      <c r="CR365" s="736"/>
      <c r="CS365" s="736"/>
      <c r="CT365" s="736"/>
      <c r="CU365" s="736"/>
      <c r="CV365" s="736"/>
      <c r="CW365" s="736"/>
      <c r="CX365" s="736"/>
      <c r="CY365" s="736"/>
      <c r="CZ365" s="736"/>
      <c r="DA365" s="736"/>
      <c r="DB365" s="736"/>
      <c r="DC365" s="736"/>
      <c r="DD365" s="736"/>
      <c r="DE365" s="736"/>
      <c r="DF365" s="736"/>
      <c r="DG365" s="736"/>
      <c r="DH365" s="736"/>
      <c r="DI365" s="736"/>
      <c r="DJ365" s="736"/>
      <c r="DK365" s="736"/>
      <c r="DL365" s="736"/>
      <c r="DM365" s="736"/>
      <c r="DN365" s="736"/>
      <c r="DO365" s="736"/>
      <c r="DP365" s="736"/>
      <c r="DQ365" s="736"/>
      <c r="DR365" s="736"/>
      <c r="DS365" s="736"/>
      <c r="DT365" s="736"/>
      <c r="DU365" s="736"/>
      <c r="DV365" s="736"/>
      <c r="DW365" s="736"/>
      <c r="DX365" s="736"/>
      <c r="DY365" s="736"/>
      <c r="DZ365" s="736"/>
      <c r="EA365" s="736"/>
      <c r="EB365" s="736"/>
      <c r="EC365" s="736"/>
      <c r="ED365" s="736"/>
      <c r="EE365" s="736"/>
      <c r="EF365" s="736"/>
      <c r="EG365" s="736"/>
      <c r="EH365" s="736"/>
      <c r="EI365" s="736"/>
      <c r="EJ365" s="736"/>
      <c r="EK365" s="736"/>
      <c r="EL365" s="736"/>
      <c r="EM365" s="736"/>
      <c r="EN365" s="736"/>
      <c r="EO365" s="736"/>
      <c r="EP365" s="736"/>
      <c r="EQ365" s="736"/>
      <c r="ER365" s="736"/>
      <c r="ES365" s="736"/>
      <c r="ET365" s="736"/>
      <c r="EU365" s="736"/>
      <c r="EV365" s="736"/>
      <c r="EW365" s="736"/>
      <c r="EX365" s="736"/>
      <c r="EY365" s="736"/>
      <c r="EZ365" s="736"/>
      <c r="FA365" s="736"/>
      <c r="FB365" s="736"/>
      <c r="FC365" s="736"/>
      <c r="FD365" s="736"/>
      <c r="FE365" s="736"/>
      <c r="FF365" s="736"/>
      <c r="FG365" s="736"/>
      <c r="FH365" s="736"/>
      <c r="FI365" s="736"/>
      <c r="FJ365" s="736"/>
      <c r="FK365" s="736"/>
      <c r="FL365" s="736"/>
      <c r="FM365" s="736"/>
      <c r="FN365" s="736"/>
      <c r="FO365" s="736"/>
      <c r="FP365" s="736"/>
      <c r="FQ365" s="736"/>
      <c r="FR365" s="736"/>
      <c r="FS365" s="736"/>
      <c r="FT365" s="736"/>
      <c r="FU365" s="736"/>
      <c r="FV365" s="736"/>
      <c r="FW365" s="736"/>
      <c r="FX365" s="736"/>
      <c r="FY365" s="736"/>
      <c r="FZ365" s="736"/>
      <c r="GA365" s="736"/>
      <c r="GB365" s="736"/>
      <c r="GC365" s="736"/>
      <c r="GD365" s="736"/>
      <c r="GE365" s="736"/>
      <c r="GF365" s="736"/>
      <c r="GG365" s="736"/>
      <c r="GH365" s="736"/>
      <c r="GI365" s="736"/>
      <c r="GJ365" s="736"/>
      <c r="GK365" s="736"/>
      <c r="GL365" s="736"/>
      <c r="GM365" s="736"/>
      <c r="GN365" s="736"/>
      <c r="GO365" s="736"/>
      <c r="GP365" s="736"/>
      <c r="GQ365" s="736"/>
      <c r="GR365" s="736"/>
      <c r="GS365" s="736"/>
      <c r="GT365" s="736"/>
      <c r="GU365" s="736"/>
      <c r="GV365" s="736"/>
      <c r="GW365" s="736"/>
      <c r="GX365" s="736"/>
      <c r="GY365" s="736"/>
      <c r="GZ365" s="736"/>
      <c r="HA365" s="736"/>
      <c r="HB365" s="736"/>
      <c r="HC365" s="736"/>
      <c r="HD365" s="736"/>
      <c r="HE365" s="736"/>
      <c r="HF365" s="736"/>
      <c r="HG365" s="736"/>
      <c r="HH365" s="736"/>
      <c r="HI365" s="736"/>
      <c r="HJ365" s="736"/>
      <c r="HK365" s="736"/>
      <c r="HL365" s="736"/>
      <c r="HM365" s="736"/>
      <c r="HN365" s="736"/>
      <c r="HO365" s="736"/>
      <c r="HP365" s="736"/>
      <c r="HQ365" s="736"/>
      <c r="HR365" s="736"/>
      <c r="HS365" s="736"/>
      <c r="HT365" s="736"/>
      <c r="HU365" s="736"/>
      <c r="HV365" s="736"/>
      <c r="HW365" s="736"/>
      <c r="HX365" s="736"/>
      <c r="HY365" s="736"/>
      <c r="HZ365" s="736"/>
      <c r="IA365" s="736"/>
      <c r="IB365" s="736"/>
      <c r="IC365" s="736"/>
      <c r="ID365" s="736"/>
      <c r="IE365" s="736"/>
      <c r="IF365" s="736"/>
      <c r="IG365" s="736"/>
      <c r="IH365" s="736"/>
      <c r="II365" s="736"/>
      <c r="IJ365" s="736"/>
      <c r="IK365" s="736"/>
      <c r="IL365" s="736"/>
      <c r="IM365" s="736"/>
      <c r="IN365" s="736"/>
      <c r="IO365" s="736"/>
      <c r="IP365" s="736"/>
      <c r="IQ365" s="736"/>
      <c r="IR365" s="736"/>
      <c r="IS365" s="736"/>
      <c r="IT365" s="736"/>
      <c r="IU365" s="736"/>
      <c r="IV365" s="736"/>
      <c r="IW365" s="736"/>
      <c r="IX365" s="736"/>
      <c r="IY365" s="736"/>
      <c r="IZ365" s="736"/>
      <c r="JA365" s="736"/>
      <c r="JB365" s="736"/>
      <c r="JC365" s="736"/>
      <c r="JD365" s="736"/>
      <c r="JE365" s="736"/>
      <c r="JF365" s="736"/>
      <c r="JG365" s="736"/>
      <c r="JH365" s="736"/>
      <c r="JI365" s="736"/>
      <c r="JJ365" s="736"/>
      <c r="JK365" s="736"/>
      <c r="JL365" s="736"/>
      <c r="JM365" s="736"/>
      <c r="JN365" s="736"/>
      <c r="JO365" s="736"/>
      <c r="JP365" s="736"/>
      <c r="JQ365" s="736"/>
      <c r="JR365" s="736"/>
      <c r="JS365" s="736"/>
      <c r="JT365" s="736"/>
      <c r="JU365" s="736"/>
      <c r="JV365" s="736"/>
      <c r="JW365" s="736"/>
      <c r="JX365" s="736"/>
      <c r="JY365" s="736"/>
      <c r="JZ365" s="736"/>
      <c r="KA365" s="736"/>
      <c r="KB365" s="736"/>
      <c r="KC365" s="736"/>
      <c r="KD365" s="736"/>
      <c r="KE365" s="736"/>
      <c r="KF365" s="736"/>
      <c r="KG365" s="736"/>
      <c r="KH365" s="736"/>
      <c r="KI365" s="736"/>
      <c r="KJ365" s="736"/>
      <c r="KK365" s="736"/>
      <c r="KL365" s="736"/>
      <c r="KM365" s="736"/>
      <c r="KN365" s="736"/>
      <c r="KO365" s="736"/>
    </row>
    <row r="366" spans="1:301" s="460" customFormat="1" ht="15.75" customHeight="1" x14ac:dyDescent="0.8">
      <c r="A366" s="460" t="s">
        <v>451</v>
      </c>
      <c r="B366" s="829">
        <v>8</v>
      </c>
      <c r="C366" s="443"/>
      <c r="F366" s="507" t="s">
        <v>98</v>
      </c>
      <c r="G366" s="480" t="s">
        <v>390</v>
      </c>
      <c r="H366" s="99" t="s">
        <v>127</v>
      </c>
      <c r="I366" s="736">
        <v>16.36</v>
      </c>
      <c r="J366" s="737"/>
      <c r="K366" s="738"/>
      <c r="L366" s="737"/>
      <c r="M366" s="738"/>
      <c r="N366" s="737"/>
      <c r="O366" s="753"/>
      <c r="P366" s="739"/>
      <c r="Q366" s="771"/>
      <c r="R366" s="739"/>
      <c r="S366" s="739"/>
      <c r="T366" s="739"/>
      <c r="U366" s="739"/>
      <c r="V366" s="736"/>
      <c r="W366" s="736"/>
      <c r="X366" s="736"/>
      <c r="Y366" s="736"/>
      <c r="Z366" s="736"/>
      <c r="AA366" s="736"/>
      <c r="AB366" s="736"/>
      <c r="AC366" s="736"/>
      <c r="AD366" s="736"/>
      <c r="AE366" s="736"/>
      <c r="AF366" s="736"/>
      <c r="AG366" s="736"/>
      <c r="AH366" s="736"/>
      <c r="AI366" s="736"/>
      <c r="AJ366" s="736"/>
      <c r="AK366" s="736"/>
      <c r="AL366" s="736"/>
      <c r="AM366" s="736"/>
      <c r="AN366" s="736"/>
      <c r="AO366" s="736"/>
      <c r="AP366" s="736"/>
      <c r="AQ366" s="736"/>
      <c r="AR366" s="736"/>
      <c r="AS366" s="736"/>
      <c r="AT366" s="736"/>
      <c r="AU366" s="736"/>
      <c r="AV366" s="736"/>
      <c r="AW366" s="736"/>
      <c r="AX366" s="736"/>
      <c r="AY366" s="736"/>
      <c r="AZ366" s="736"/>
      <c r="BA366" s="736"/>
      <c r="BB366" s="736"/>
      <c r="BC366" s="736"/>
      <c r="BD366" s="736"/>
      <c r="BE366" s="736"/>
      <c r="BF366" s="736"/>
      <c r="BG366" s="736"/>
      <c r="BH366" s="736"/>
      <c r="BI366" s="736"/>
      <c r="BJ366" s="736"/>
      <c r="BK366" s="736"/>
      <c r="BL366" s="736"/>
      <c r="BM366" s="736"/>
      <c r="BN366" s="736"/>
      <c r="BO366" s="736"/>
      <c r="BP366" s="736"/>
      <c r="BQ366" s="736"/>
      <c r="BR366" s="736"/>
      <c r="BS366" s="736"/>
      <c r="BT366" s="736"/>
      <c r="BU366" s="736"/>
      <c r="BV366" s="736"/>
      <c r="BW366" s="736"/>
      <c r="BX366" s="736"/>
      <c r="BY366" s="736"/>
      <c r="BZ366" s="736"/>
      <c r="CA366" s="736"/>
      <c r="CB366" s="736"/>
      <c r="CC366" s="736"/>
      <c r="CD366" s="736"/>
      <c r="CE366" s="736"/>
      <c r="CF366" s="736"/>
      <c r="CG366" s="736"/>
      <c r="CH366" s="736"/>
      <c r="CI366" s="736"/>
      <c r="CJ366" s="736"/>
      <c r="CK366" s="736"/>
      <c r="CL366" s="736"/>
      <c r="CM366" s="736"/>
      <c r="CN366" s="736"/>
      <c r="CO366" s="736"/>
      <c r="CP366" s="736"/>
      <c r="CQ366" s="736"/>
      <c r="CR366" s="736"/>
      <c r="CS366" s="736"/>
      <c r="CT366" s="736"/>
      <c r="CU366" s="736"/>
      <c r="CV366" s="736"/>
      <c r="CW366" s="736"/>
      <c r="CX366" s="736"/>
      <c r="CY366" s="736"/>
      <c r="CZ366" s="736"/>
      <c r="DA366" s="736"/>
      <c r="DB366" s="736"/>
      <c r="DC366" s="736"/>
      <c r="DD366" s="736"/>
      <c r="DE366" s="736"/>
      <c r="DF366" s="736"/>
      <c r="DG366" s="736"/>
      <c r="DH366" s="736"/>
      <c r="DI366" s="736"/>
      <c r="DJ366" s="736"/>
      <c r="DK366" s="736"/>
      <c r="DL366" s="736"/>
      <c r="DM366" s="736"/>
      <c r="DN366" s="736"/>
      <c r="DO366" s="736"/>
      <c r="DP366" s="736"/>
      <c r="DQ366" s="736"/>
      <c r="DR366" s="736"/>
      <c r="DS366" s="736"/>
      <c r="DT366" s="736"/>
      <c r="DU366" s="736"/>
      <c r="DV366" s="736"/>
      <c r="DW366" s="736"/>
      <c r="DX366" s="736"/>
      <c r="DY366" s="736"/>
      <c r="DZ366" s="736"/>
      <c r="EA366" s="736"/>
      <c r="EB366" s="736"/>
      <c r="EC366" s="736"/>
      <c r="ED366" s="736"/>
      <c r="EE366" s="736"/>
      <c r="EF366" s="736"/>
      <c r="EG366" s="736"/>
      <c r="EH366" s="736"/>
      <c r="EI366" s="736"/>
      <c r="EJ366" s="736"/>
      <c r="EK366" s="736"/>
      <c r="EL366" s="736"/>
      <c r="EM366" s="736"/>
      <c r="EN366" s="736"/>
      <c r="EO366" s="736"/>
      <c r="EP366" s="736"/>
      <c r="EQ366" s="736"/>
      <c r="ER366" s="736"/>
      <c r="ES366" s="736"/>
      <c r="ET366" s="736"/>
      <c r="EU366" s="736"/>
      <c r="EV366" s="736"/>
      <c r="EW366" s="736"/>
      <c r="EX366" s="736"/>
      <c r="EY366" s="736"/>
      <c r="EZ366" s="736"/>
      <c r="FA366" s="736"/>
      <c r="FB366" s="736"/>
      <c r="FC366" s="736"/>
      <c r="FD366" s="736"/>
      <c r="FE366" s="736"/>
      <c r="FF366" s="736"/>
      <c r="FG366" s="736"/>
      <c r="FH366" s="736"/>
      <c r="FI366" s="736"/>
      <c r="FJ366" s="736"/>
      <c r="FK366" s="736"/>
      <c r="FL366" s="736"/>
      <c r="FM366" s="736"/>
      <c r="FN366" s="736"/>
      <c r="FO366" s="736"/>
      <c r="FP366" s="736"/>
      <c r="FQ366" s="736"/>
      <c r="FR366" s="736"/>
      <c r="FS366" s="736"/>
      <c r="FT366" s="736"/>
      <c r="FU366" s="736"/>
      <c r="FV366" s="736"/>
      <c r="FW366" s="736"/>
      <c r="FX366" s="736"/>
      <c r="FY366" s="736"/>
      <c r="FZ366" s="736"/>
      <c r="GA366" s="736"/>
      <c r="GB366" s="736"/>
      <c r="GC366" s="736"/>
      <c r="GD366" s="736"/>
      <c r="GE366" s="736"/>
      <c r="GF366" s="736"/>
      <c r="GG366" s="736"/>
      <c r="GH366" s="736"/>
      <c r="GI366" s="736"/>
      <c r="GJ366" s="736"/>
      <c r="GK366" s="736"/>
      <c r="GL366" s="736"/>
      <c r="GM366" s="736"/>
      <c r="GN366" s="736"/>
      <c r="GO366" s="736"/>
      <c r="GP366" s="736"/>
      <c r="GQ366" s="736"/>
      <c r="GR366" s="736"/>
      <c r="GS366" s="736"/>
      <c r="GT366" s="736"/>
      <c r="GU366" s="736"/>
      <c r="GV366" s="736"/>
      <c r="GW366" s="736"/>
      <c r="GX366" s="736"/>
      <c r="GY366" s="736"/>
      <c r="GZ366" s="736"/>
      <c r="HA366" s="736"/>
      <c r="HB366" s="736"/>
      <c r="HC366" s="736"/>
      <c r="HD366" s="736"/>
      <c r="HE366" s="736"/>
      <c r="HF366" s="736"/>
      <c r="HG366" s="736"/>
      <c r="HH366" s="736"/>
      <c r="HI366" s="736"/>
      <c r="HJ366" s="736"/>
      <c r="HK366" s="736"/>
      <c r="HL366" s="736"/>
      <c r="HM366" s="736"/>
      <c r="HN366" s="736"/>
      <c r="HO366" s="736"/>
      <c r="HP366" s="736"/>
      <c r="HQ366" s="736"/>
      <c r="HR366" s="736"/>
      <c r="HS366" s="736"/>
      <c r="HT366" s="736"/>
      <c r="HU366" s="736"/>
      <c r="HV366" s="736"/>
      <c r="HW366" s="736"/>
      <c r="HX366" s="736"/>
      <c r="HY366" s="736"/>
      <c r="HZ366" s="736"/>
      <c r="IA366" s="736"/>
      <c r="IB366" s="736"/>
      <c r="IC366" s="736"/>
      <c r="ID366" s="736"/>
      <c r="IE366" s="736"/>
      <c r="IF366" s="736"/>
      <c r="IG366" s="736"/>
      <c r="IH366" s="736"/>
      <c r="II366" s="736"/>
      <c r="IJ366" s="736"/>
      <c r="IK366" s="736"/>
      <c r="IL366" s="736"/>
      <c r="IM366" s="736"/>
      <c r="IN366" s="736"/>
      <c r="IO366" s="736"/>
      <c r="IP366" s="736"/>
      <c r="IQ366" s="736"/>
      <c r="IR366" s="736"/>
      <c r="IS366" s="736"/>
      <c r="IT366" s="736"/>
      <c r="IU366" s="736"/>
      <c r="IV366" s="736"/>
      <c r="IW366" s="736"/>
      <c r="IX366" s="736"/>
      <c r="IY366" s="736"/>
      <c r="IZ366" s="736"/>
      <c r="JA366" s="736"/>
      <c r="JB366" s="736"/>
      <c r="JC366" s="736"/>
      <c r="JD366" s="736"/>
      <c r="JE366" s="736"/>
      <c r="JF366" s="736"/>
      <c r="JG366" s="736"/>
      <c r="JH366" s="736"/>
      <c r="JI366" s="736"/>
      <c r="JJ366" s="736"/>
      <c r="JK366" s="736"/>
      <c r="JL366" s="736"/>
      <c r="JM366" s="736"/>
      <c r="JN366" s="736"/>
      <c r="JO366" s="736"/>
      <c r="JP366" s="736"/>
      <c r="JQ366" s="736"/>
      <c r="JR366" s="736"/>
      <c r="JS366" s="736"/>
      <c r="JT366" s="736"/>
      <c r="JU366" s="736"/>
      <c r="JV366" s="736"/>
      <c r="JW366" s="736"/>
      <c r="JX366" s="736"/>
      <c r="JY366" s="736"/>
      <c r="JZ366" s="736"/>
      <c r="KA366" s="736"/>
      <c r="KB366" s="736"/>
      <c r="KC366" s="736"/>
      <c r="KD366" s="736"/>
      <c r="KE366" s="736"/>
      <c r="KF366" s="736"/>
      <c r="KG366" s="736"/>
      <c r="KH366" s="736"/>
      <c r="KI366" s="736"/>
      <c r="KJ366" s="736"/>
      <c r="KK366" s="736"/>
      <c r="KL366" s="736"/>
      <c r="KM366" s="736"/>
      <c r="KN366" s="736"/>
      <c r="KO366" s="736"/>
    </row>
    <row r="367" spans="1:301" s="460" customFormat="1" ht="15.75" customHeight="1" x14ac:dyDescent="0.8">
      <c r="A367" s="555" t="s">
        <v>451</v>
      </c>
      <c r="B367" s="829">
        <v>7.5</v>
      </c>
      <c r="C367" s="443"/>
      <c r="F367" s="189" t="s">
        <v>378</v>
      </c>
      <c r="G367" s="480" t="s">
        <v>379</v>
      </c>
      <c r="H367" s="99" t="s">
        <v>127</v>
      </c>
      <c r="I367" s="736">
        <v>16</v>
      </c>
      <c r="J367" s="737"/>
      <c r="K367" s="738"/>
      <c r="L367" s="737"/>
      <c r="M367" s="738"/>
      <c r="N367" s="737"/>
      <c r="O367" s="753"/>
      <c r="P367" s="739"/>
      <c r="Q367" s="771"/>
      <c r="R367" s="739"/>
      <c r="S367" s="739"/>
      <c r="T367" s="739"/>
      <c r="U367" s="739"/>
      <c r="V367" s="736"/>
      <c r="W367" s="736"/>
      <c r="X367" s="736"/>
      <c r="Y367" s="736"/>
      <c r="Z367" s="736"/>
      <c r="AA367" s="736"/>
      <c r="AB367" s="736"/>
      <c r="AC367" s="736"/>
      <c r="AD367" s="736"/>
      <c r="AE367" s="736"/>
      <c r="AF367" s="736"/>
      <c r="AG367" s="736"/>
      <c r="AH367" s="736"/>
      <c r="AI367" s="736"/>
      <c r="AJ367" s="736"/>
      <c r="AK367" s="736"/>
      <c r="AL367" s="736"/>
      <c r="AM367" s="736"/>
      <c r="AN367" s="736"/>
      <c r="AO367" s="736"/>
      <c r="AP367" s="736"/>
      <c r="AQ367" s="736"/>
      <c r="AR367" s="736"/>
      <c r="AS367" s="736"/>
      <c r="AT367" s="736"/>
      <c r="AU367" s="736"/>
      <c r="AV367" s="736"/>
      <c r="AW367" s="736"/>
      <c r="AX367" s="736"/>
      <c r="AY367" s="736"/>
      <c r="AZ367" s="736"/>
      <c r="BA367" s="736"/>
      <c r="BB367" s="736"/>
      <c r="BC367" s="736"/>
      <c r="BD367" s="736"/>
      <c r="BE367" s="736"/>
      <c r="BF367" s="736"/>
      <c r="BG367" s="736"/>
      <c r="BH367" s="736"/>
      <c r="BI367" s="736"/>
      <c r="BJ367" s="736"/>
      <c r="BK367" s="736"/>
      <c r="BL367" s="736"/>
      <c r="BM367" s="736"/>
      <c r="BN367" s="736"/>
      <c r="BO367" s="736"/>
      <c r="BP367" s="736"/>
      <c r="BQ367" s="736"/>
      <c r="BR367" s="736"/>
      <c r="BS367" s="736"/>
      <c r="BT367" s="736"/>
      <c r="BU367" s="736"/>
      <c r="BV367" s="736"/>
      <c r="BW367" s="736"/>
      <c r="BX367" s="736"/>
      <c r="BY367" s="736"/>
      <c r="BZ367" s="736"/>
      <c r="CA367" s="736"/>
      <c r="CB367" s="736"/>
      <c r="CC367" s="736"/>
      <c r="CD367" s="736"/>
      <c r="CE367" s="736"/>
      <c r="CF367" s="736"/>
      <c r="CG367" s="736"/>
      <c r="CH367" s="736"/>
      <c r="CI367" s="736"/>
      <c r="CJ367" s="736"/>
      <c r="CK367" s="736"/>
      <c r="CL367" s="736"/>
      <c r="CM367" s="736"/>
      <c r="CN367" s="736"/>
      <c r="CO367" s="736"/>
      <c r="CP367" s="736"/>
      <c r="CQ367" s="736"/>
      <c r="CR367" s="736"/>
      <c r="CS367" s="736"/>
      <c r="CT367" s="736"/>
      <c r="CU367" s="736"/>
      <c r="CV367" s="736"/>
      <c r="CW367" s="736"/>
      <c r="CX367" s="736"/>
      <c r="CY367" s="736"/>
      <c r="CZ367" s="736"/>
      <c r="DA367" s="736"/>
      <c r="DB367" s="736"/>
      <c r="DC367" s="736"/>
      <c r="DD367" s="736"/>
      <c r="DE367" s="736"/>
      <c r="DF367" s="736"/>
      <c r="DG367" s="736"/>
      <c r="DH367" s="736"/>
      <c r="DI367" s="736"/>
      <c r="DJ367" s="736"/>
      <c r="DK367" s="736"/>
      <c r="DL367" s="736"/>
      <c r="DM367" s="736"/>
      <c r="DN367" s="736"/>
      <c r="DO367" s="736"/>
      <c r="DP367" s="736"/>
      <c r="DQ367" s="736"/>
      <c r="DR367" s="736"/>
      <c r="DS367" s="736"/>
      <c r="DT367" s="736"/>
      <c r="DU367" s="736"/>
      <c r="DV367" s="736"/>
      <c r="DW367" s="736"/>
      <c r="DX367" s="736"/>
      <c r="DY367" s="736"/>
      <c r="DZ367" s="736"/>
      <c r="EA367" s="736"/>
      <c r="EB367" s="736"/>
      <c r="EC367" s="736"/>
      <c r="ED367" s="736"/>
      <c r="EE367" s="736"/>
      <c r="EF367" s="736"/>
      <c r="EG367" s="736"/>
      <c r="EH367" s="736"/>
      <c r="EI367" s="736"/>
      <c r="EJ367" s="736"/>
      <c r="EK367" s="736"/>
      <c r="EL367" s="736"/>
      <c r="EM367" s="736"/>
      <c r="EN367" s="736"/>
      <c r="EO367" s="736"/>
      <c r="EP367" s="736"/>
      <c r="EQ367" s="736"/>
      <c r="ER367" s="736"/>
      <c r="ES367" s="736"/>
      <c r="ET367" s="736"/>
      <c r="EU367" s="736"/>
      <c r="EV367" s="736"/>
      <c r="EW367" s="736"/>
      <c r="EX367" s="736"/>
      <c r="EY367" s="736"/>
      <c r="EZ367" s="736"/>
      <c r="FA367" s="736"/>
      <c r="FB367" s="736"/>
      <c r="FC367" s="736"/>
      <c r="FD367" s="736"/>
      <c r="FE367" s="736"/>
      <c r="FF367" s="736"/>
      <c r="FG367" s="736"/>
      <c r="FH367" s="736"/>
      <c r="FI367" s="736"/>
      <c r="FJ367" s="736"/>
      <c r="FK367" s="736"/>
      <c r="FL367" s="736"/>
      <c r="FM367" s="736"/>
      <c r="FN367" s="736"/>
      <c r="FO367" s="736"/>
      <c r="FP367" s="736"/>
      <c r="FQ367" s="736"/>
      <c r="FR367" s="736"/>
      <c r="FS367" s="736"/>
      <c r="FT367" s="736"/>
      <c r="FU367" s="736"/>
      <c r="FV367" s="736"/>
      <c r="FW367" s="736"/>
      <c r="FX367" s="736"/>
      <c r="FY367" s="736"/>
      <c r="FZ367" s="736"/>
      <c r="GA367" s="736"/>
      <c r="GB367" s="736"/>
      <c r="GC367" s="736"/>
      <c r="GD367" s="736"/>
      <c r="GE367" s="736"/>
      <c r="GF367" s="736"/>
      <c r="GG367" s="736"/>
      <c r="GH367" s="736"/>
      <c r="GI367" s="736"/>
      <c r="GJ367" s="736"/>
      <c r="GK367" s="736"/>
      <c r="GL367" s="736"/>
      <c r="GM367" s="736"/>
      <c r="GN367" s="736"/>
      <c r="GO367" s="736"/>
      <c r="GP367" s="736"/>
      <c r="GQ367" s="736"/>
      <c r="GR367" s="736"/>
      <c r="GS367" s="736"/>
      <c r="GT367" s="736"/>
      <c r="GU367" s="736"/>
      <c r="GV367" s="736"/>
      <c r="GW367" s="736"/>
      <c r="GX367" s="736"/>
      <c r="GY367" s="736"/>
      <c r="GZ367" s="736"/>
      <c r="HA367" s="736"/>
      <c r="HB367" s="736"/>
      <c r="HC367" s="736"/>
      <c r="HD367" s="736"/>
      <c r="HE367" s="736"/>
      <c r="HF367" s="736"/>
      <c r="HG367" s="736"/>
      <c r="HH367" s="736"/>
      <c r="HI367" s="736"/>
      <c r="HJ367" s="736"/>
      <c r="HK367" s="736"/>
      <c r="HL367" s="736"/>
      <c r="HM367" s="736"/>
      <c r="HN367" s="736"/>
      <c r="HO367" s="736"/>
      <c r="HP367" s="736"/>
      <c r="HQ367" s="736"/>
      <c r="HR367" s="736"/>
      <c r="HS367" s="736"/>
      <c r="HT367" s="736"/>
      <c r="HU367" s="736"/>
      <c r="HV367" s="736"/>
      <c r="HW367" s="736"/>
      <c r="HX367" s="736"/>
      <c r="HY367" s="736"/>
      <c r="HZ367" s="736"/>
      <c r="IA367" s="736"/>
      <c r="IB367" s="736"/>
      <c r="IC367" s="736"/>
      <c r="ID367" s="736"/>
      <c r="IE367" s="736"/>
      <c r="IF367" s="736"/>
      <c r="IG367" s="736"/>
      <c r="IH367" s="736"/>
      <c r="II367" s="736"/>
      <c r="IJ367" s="736"/>
      <c r="IK367" s="736"/>
      <c r="IL367" s="736"/>
      <c r="IM367" s="736"/>
      <c r="IN367" s="736"/>
      <c r="IO367" s="736"/>
      <c r="IP367" s="736"/>
      <c r="IQ367" s="736"/>
      <c r="IR367" s="736"/>
      <c r="IS367" s="736"/>
      <c r="IT367" s="736"/>
      <c r="IU367" s="736"/>
      <c r="IV367" s="736"/>
      <c r="IW367" s="736"/>
      <c r="IX367" s="736"/>
      <c r="IY367" s="736"/>
      <c r="IZ367" s="736"/>
      <c r="JA367" s="736"/>
      <c r="JB367" s="736"/>
      <c r="JC367" s="736"/>
      <c r="JD367" s="736"/>
      <c r="JE367" s="736"/>
      <c r="JF367" s="736"/>
      <c r="JG367" s="736"/>
      <c r="JH367" s="736"/>
      <c r="JI367" s="736"/>
      <c r="JJ367" s="736"/>
      <c r="JK367" s="736"/>
      <c r="JL367" s="736"/>
      <c r="JM367" s="736"/>
      <c r="JN367" s="736"/>
      <c r="JO367" s="736"/>
      <c r="JP367" s="736"/>
      <c r="JQ367" s="736"/>
      <c r="JR367" s="736"/>
      <c r="JS367" s="736"/>
      <c r="JT367" s="736"/>
      <c r="JU367" s="736"/>
      <c r="JV367" s="736"/>
      <c r="JW367" s="736"/>
      <c r="JX367" s="736"/>
      <c r="JY367" s="736"/>
      <c r="JZ367" s="736"/>
      <c r="KA367" s="736"/>
      <c r="KB367" s="736"/>
      <c r="KC367" s="736"/>
      <c r="KD367" s="736"/>
      <c r="KE367" s="736"/>
      <c r="KF367" s="736"/>
      <c r="KG367" s="736"/>
      <c r="KH367" s="736"/>
      <c r="KI367" s="736"/>
      <c r="KJ367" s="736"/>
      <c r="KK367" s="736"/>
      <c r="KL367" s="736"/>
      <c r="KM367" s="736"/>
      <c r="KN367" s="736"/>
      <c r="KO367" s="736"/>
    </row>
    <row r="368" spans="1:301" s="460" customFormat="1" ht="15.75" customHeight="1" x14ac:dyDescent="0.8">
      <c r="A368" s="460" t="s">
        <v>451</v>
      </c>
      <c r="B368" s="829">
        <v>5</v>
      </c>
      <c r="C368" s="443"/>
      <c r="F368" s="189" t="s">
        <v>384</v>
      </c>
      <c r="G368" s="480" t="s">
        <v>379</v>
      </c>
      <c r="H368" s="99" t="s">
        <v>127</v>
      </c>
      <c r="I368" s="736">
        <v>10.83</v>
      </c>
      <c r="J368" s="737"/>
      <c r="K368" s="738"/>
      <c r="L368" s="737"/>
      <c r="M368" s="738"/>
      <c r="N368" s="737"/>
      <c r="O368" s="753"/>
      <c r="P368" s="739"/>
      <c r="Q368" s="771"/>
      <c r="R368" s="739"/>
      <c r="S368" s="739"/>
      <c r="T368" s="739"/>
      <c r="U368" s="739"/>
      <c r="V368" s="736"/>
      <c r="W368" s="736"/>
      <c r="X368" s="736"/>
      <c r="Y368" s="736"/>
      <c r="Z368" s="736"/>
      <c r="AA368" s="736"/>
      <c r="AB368" s="736"/>
      <c r="AC368" s="736"/>
      <c r="AD368" s="736"/>
      <c r="AE368" s="736"/>
      <c r="AF368" s="736"/>
      <c r="AG368" s="736"/>
      <c r="AH368" s="736"/>
      <c r="AI368" s="736"/>
      <c r="AJ368" s="736"/>
      <c r="AK368" s="736"/>
      <c r="AL368" s="736"/>
      <c r="AM368" s="736"/>
      <c r="AN368" s="736"/>
      <c r="AO368" s="736"/>
      <c r="AP368" s="736"/>
      <c r="AQ368" s="736"/>
      <c r="AR368" s="736"/>
      <c r="AS368" s="736"/>
      <c r="AT368" s="736"/>
      <c r="AU368" s="736"/>
      <c r="AV368" s="736"/>
      <c r="AW368" s="736"/>
      <c r="AX368" s="736"/>
      <c r="AY368" s="736"/>
      <c r="AZ368" s="736"/>
      <c r="BA368" s="736"/>
      <c r="BB368" s="736"/>
      <c r="BC368" s="736"/>
      <c r="BD368" s="736"/>
      <c r="BE368" s="736"/>
      <c r="BF368" s="736"/>
      <c r="BG368" s="736"/>
      <c r="BH368" s="736"/>
      <c r="BI368" s="736"/>
      <c r="BJ368" s="736"/>
      <c r="BK368" s="736"/>
      <c r="BL368" s="736"/>
      <c r="BM368" s="736"/>
      <c r="BN368" s="736"/>
      <c r="BO368" s="736"/>
      <c r="BP368" s="736"/>
      <c r="BQ368" s="736"/>
      <c r="BR368" s="736"/>
      <c r="BS368" s="736"/>
      <c r="BT368" s="736"/>
      <c r="BU368" s="736"/>
      <c r="BV368" s="736"/>
      <c r="BW368" s="736"/>
      <c r="BX368" s="736"/>
      <c r="BY368" s="736"/>
      <c r="BZ368" s="736"/>
      <c r="CA368" s="736"/>
      <c r="CB368" s="736"/>
      <c r="CC368" s="736"/>
      <c r="CD368" s="736"/>
      <c r="CE368" s="736"/>
      <c r="CF368" s="736"/>
      <c r="CG368" s="736"/>
      <c r="CH368" s="736"/>
      <c r="CI368" s="736"/>
      <c r="CJ368" s="736"/>
      <c r="CK368" s="736"/>
      <c r="CL368" s="736"/>
      <c r="CM368" s="736"/>
      <c r="CN368" s="736"/>
      <c r="CO368" s="736"/>
      <c r="CP368" s="736"/>
      <c r="CQ368" s="736"/>
      <c r="CR368" s="736"/>
      <c r="CS368" s="736"/>
      <c r="CT368" s="736"/>
      <c r="CU368" s="736"/>
      <c r="CV368" s="736"/>
      <c r="CW368" s="736"/>
      <c r="CX368" s="736"/>
      <c r="CY368" s="736"/>
      <c r="CZ368" s="736"/>
      <c r="DA368" s="736"/>
      <c r="DB368" s="736"/>
      <c r="DC368" s="736"/>
      <c r="DD368" s="736"/>
      <c r="DE368" s="736"/>
      <c r="DF368" s="736"/>
      <c r="DG368" s="736"/>
      <c r="DH368" s="736"/>
      <c r="DI368" s="736"/>
      <c r="DJ368" s="736"/>
      <c r="DK368" s="736"/>
      <c r="DL368" s="736"/>
      <c r="DM368" s="736"/>
      <c r="DN368" s="736"/>
      <c r="DO368" s="736"/>
      <c r="DP368" s="736"/>
      <c r="DQ368" s="736"/>
      <c r="DR368" s="736"/>
      <c r="DS368" s="736"/>
      <c r="DT368" s="736"/>
      <c r="DU368" s="736"/>
      <c r="DV368" s="736"/>
      <c r="DW368" s="736"/>
      <c r="DX368" s="736"/>
      <c r="DY368" s="736"/>
      <c r="DZ368" s="736"/>
      <c r="EA368" s="736"/>
      <c r="EB368" s="736"/>
      <c r="EC368" s="736"/>
      <c r="ED368" s="736"/>
      <c r="EE368" s="736"/>
      <c r="EF368" s="736"/>
      <c r="EG368" s="736"/>
      <c r="EH368" s="736"/>
      <c r="EI368" s="736"/>
      <c r="EJ368" s="736"/>
      <c r="EK368" s="736"/>
      <c r="EL368" s="736"/>
      <c r="EM368" s="736"/>
      <c r="EN368" s="736"/>
      <c r="EO368" s="736"/>
      <c r="EP368" s="736"/>
      <c r="EQ368" s="736"/>
      <c r="ER368" s="736"/>
      <c r="ES368" s="736"/>
      <c r="ET368" s="736"/>
      <c r="EU368" s="736"/>
      <c r="EV368" s="736"/>
      <c r="EW368" s="736"/>
      <c r="EX368" s="736"/>
      <c r="EY368" s="736"/>
      <c r="EZ368" s="736"/>
      <c r="FA368" s="736"/>
      <c r="FB368" s="736"/>
      <c r="FC368" s="736"/>
      <c r="FD368" s="736"/>
      <c r="FE368" s="736"/>
      <c r="FF368" s="736"/>
      <c r="FG368" s="736"/>
      <c r="FH368" s="736"/>
      <c r="FI368" s="736"/>
      <c r="FJ368" s="736"/>
      <c r="FK368" s="736"/>
      <c r="FL368" s="736"/>
      <c r="FM368" s="736"/>
      <c r="FN368" s="736"/>
      <c r="FO368" s="736"/>
      <c r="FP368" s="736"/>
      <c r="FQ368" s="736"/>
      <c r="FR368" s="736"/>
      <c r="FS368" s="736"/>
      <c r="FT368" s="736"/>
      <c r="FU368" s="736"/>
      <c r="FV368" s="736"/>
      <c r="FW368" s="736"/>
      <c r="FX368" s="736"/>
      <c r="FY368" s="736"/>
      <c r="FZ368" s="736"/>
      <c r="GA368" s="736"/>
      <c r="GB368" s="736"/>
      <c r="GC368" s="736"/>
      <c r="GD368" s="736"/>
      <c r="GE368" s="736"/>
      <c r="GF368" s="736"/>
      <c r="GG368" s="736"/>
      <c r="GH368" s="736"/>
      <c r="GI368" s="736"/>
      <c r="GJ368" s="736"/>
      <c r="GK368" s="736"/>
      <c r="GL368" s="736"/>
      <c r="GM368" s="736"/>
      <c r="GN368" s="736"/>
      <c r="GO368" s="736"/>
      <c r="GP368" s="736"/>
      <c r="GQ368" s="736"/>
      <c r="GR368" s="736"/>
      <c r="GS368" s="736"/>
      <c r="GT368" s="736"/>
      <c r="GU368" s="736"/>
      <c r="GV368" s="736"/>
      <c r="GW368" s="736"/>
      <c r="GX368" s="736"/>
      <c r="GY368" s="736"/>
      <c r="GZ368" s="736"/>
      <c r="HA368" s="736"/>
      <c r="HB368" s="736"/>
      <c r="HC368" s="736"/>
      <c r="HD368" s="736"/>
      <c r="HE368" s="736"/>
      <c r="HF368" s="736"/>
      <c r="HG368" s="736"/>
      <c r="HH368" s="736"/>
      <c r="HI368" s="736"/>
      <c r="HJ368" s="736"/>
      <c r="HK368" s="736"/>
      <c r="HL368" s="736"/>
      <c r="HM368" s="736"/>
      <c r="HN368" s="736"/>
      <c r="HO368" s="736"/>
      <c r="HP368" s="736"/>
      <c r="HQ368" s="736"/>
      <c r="HR368" s="736"/>
      <c r="HS368" s="736"/>
      <c r="HT368" s="736"/>
      <c r="HU368" s="736"/>
      <c r="HV368" s="736"/>
      <c r="HW368" s="736"/>
      <c r="HX368" s="736"/>
      <c r="HY368" s="736"/>
      <c r="HZ368" s="736"/>
      <c r="IA368" s="736"/>
      <c r="IB368" s="736"/>
      <c r="IC368" s="736"/>
      <c r="ID368" s="736"/>
      <c r="IE368" s="736"/>
      <c r="IF368" s="736"/>
      <c r="IG368" s="736"/>
      <c r="IH368" s="736"/>
      <c r="II368" s="736"/>
      <c r="IJ368" s="736"/>
      <c r="IK368" s="736"/>
      <c r="IL368" s="736"/>
      <c r="IM368" s="736"/>
      <c r="IN368" s="736"/>
      <c r="IO368" s="736"/>
      <c r="IP368" s="736"/>
      <c r="IQ368" s="736"/>
      <c r="IR368" s="736"/>
      <c r="IS368" s="736"/>
      <c r="IT368" s="736"/>
      <c r="IU368" s="736"/>
      <c r="IV368" s="736"/>
      <c r="IW368" s="736"/>
      <c r="IX368" s="736"/>
      <c r="IY368" s="736"/>
      <c r="IZ368" s="736"/>
      <c r="JA368" s="736"/>
      <c r="JB368" s="736"/>
      <c r="JC368" s="736"/>
      <c r="JD368" s="736"/>
      <c r="JE368" s="736"/>
      <c r="JF368" s="736"/>
      <c r="JG368" s="736"/>
      <c r="JH368" s="736"/>
      <c r="JI368" s="736"/>
      <c r="JJ368" s="736"/>
      <c r="JK368" s="736"/>
      <c r="JL368" s="736"/>
      <c r="JM368" s="736"/>
      <c r="JN368" s="736"/>
      <c r="JO368" s="736"/>
      <c r="JP368" s="736"/>
      <c r="JQ368" s="736"/>
      <c r="JR368" s="736"/>
      <c r="JS368" s="736"/>
      <c r="JT368" s="736"/>
      <c r="JU368" s="736"/>
      <c r="JV368" s="736"/>
      <c r="JW368" s="736"/>
      <c r="JX368" s="736"/>
      <c r="JY368" s="736"/>
      <c r="JZ368" s="736"/>
      <c r="KA368" s="736"/>
      <c r="KB368" s="736"/>
      <c r="KC368" s="736"/>
      <c r="KD368" s="736"/>
      <c r="KE368" s="736"/>
      <c r="KF368" s="736"/>
      <c r="KG368" s="736"/>
      <c r="KH368" s="736"/>
      <c r="KI368" s="736"/>
      <c r="KJ368" s="736"/>
      <c r="KK368" s="736"/>
      <c r="KL368" s="736"/>
      <c r="KM368" s="736"/>
      <c r="KN368" s="736"/>
      <c r="KO368" s="736"/>
    </row>
    <row r="369" spans="1:301" s="460" customFormat="1" ht="15.75" customHeight="1" x14ac:dyDescent="0.8">
      <c r="A369" s="460" t="s">
        <v>451</v>
      </c>
      <c r="B369" s="829">
        <v>10.5</v>
      </c>
      <c r="C369" s="443"/>
      <c r="F369" s="189" t="s">
        <v>394</v>
      </c>
      <c r="G369" s="480" t="s">
        <v>379</v>
      </c>
      <c r="H369" s="99" t="s">
        <v>127</v>
      </c>
      <c r="I369" s="736">
        <v>23.97</v>
      </c>
      <c r="J369" s="737"/>
      <c r="K369" s="738"/>
      <c r="L369" s="737"/>
      <c r="M369" s="738"/>
      <c r="N369" s="737"/>
      <c r="O369" s="753"/>
      <c r="P369" s="739"/>
      <c r="Q369" s="771"/>
      <c r="R369" s="739"/>
      <c r="S369" s="739"/>
      <c r="T369" s="739"/>
      <c r="U369" s="739"/>
      <c r="V369" s="736"/>
      <c r="W369" s="736"/>
      <c r="X369" s="736"/>
      <c r="Y369" s="736"/>
      <c r="Z369" s="736"/>
      <c r="AA369" s="736"/>
      <c r="AB369" s="736"/>
      <c r="AC369" s="736"/>
      <c r="AD369" s="736"/>
      <c r="AE369" s="736"/>
      <c r="AF369" s="736"/>
      <c r="AG369" s="736"/>
      <c r="AH369" s="736"/>
      <c r="AI369" s="736"/>
      <c r="AJ369" s="736"/>
      <c r="AK369" s="736"/>
      <c r="AL369" s="736"/>
      <c r="AM369" s="736"/>
      <c r="AN369" s="736"/>
      <c r="AO369" s="736"/>
      <c r="AP369" s="736"/>
      <c r="AQ369" s="736"/>
      <c r="AR369" s="736"/>
      <c r="AS369" s="736"/>
      <c r="AT369" s="736"/>
      <c r="AU369" s="736"/>
      <c r="AV369" s="736"/>
      <c r="AW369" s="736"/>
      <c r="AX369" s="736"/>
      <c r="AY369" s="736"/>
      <c r="AZ369" s="736"/>
      <c r="BA369" s="736"/>
      <c r="BB369" s="736"/>
      <c r="BC369" s="736"/>
      <c r="BD369" s="736"/>
      <c r="BE369" s="736"/>
      <c r="BF369" s="736"/>
      <c r="BG369" s="736"/>
      <c r="BH369" s="736"/>
      <c r="BI369" s="736"/>
      <c r="BJ369" s="736"/>
      <c r="BK369" s="736"/>
      <c r="BL369" s="736"/>
      <c r="BM369" s="736"/>
      <c r="BN369" s="736"/>
      <c r="BO369" s="736"/>
      <c r="BP369" s="736"/>
      <c r="BQ369" s="736"/>
      <c r="BR369" s="736"/>
      <c r="BS369" s="736"/>
      <c r="BT369" s="736"/>
      <c r="BU369" s="736"/>
      <c r="BV369" s="736"/>
      <c r="BW369" s="736"/>
      <c r="BX369" s="736"/>
      <c r="BY369" s="736"/>
      <c r="BZ369" s="736"/>
      <c r="CA369" s="736"/>
      <c r="CB369" s="736"/>
      <c r="CC369" s="736"/>
      <c r="CD369" s="736"/>
      <c r="CE369" s="736"/>
      <c r="CF369" s="736"/>
      <c r="CG369" s="736"/>
      <c r="CH369" s="736"/>
      <c r="CI369" s="736"/>
      <c r="CJ369" s="736"/>
      <c r="CK369" s="736"/>
      <c r="CL369" s="736"/>
      <c r="CM369" s="736"/>
      <c r="CN369" s="736"/>
      <c r="CO369" s="736"/>
      <c r="CP369" s="736"/>
      <c r="CQ369" s="736"/>
      <c r="CR369" s="736"/>
      <c r="CS369" s="736"/>
      <c r="CT369" s="736"/>
      <c r="CU369" s="736"/>
      <c r="CV369" s="736"/>
      <c r="CW369" s="736"/>
      <c r="CX369" s="736"/>
      <c r="CY369" s="736"/>
      <c r="CZ369" s="736"/>
      <c r="DA369" s="736"/>
      <c r="DB369" s="736"/>
      <c r="DC369" s="736"/>
      <c r="DD369" s="736"/>
      <c r="DE369" s="736"/>
      <c r="DF369" s="736"/>
      <c r="DG369" s="736"/>
      <c r="DH369" s="736"/>
      <c r="DI369" s="736"/>
      <c r="DJ369" s="736"/>
      <c r="DK369" s="736"/>
      <c r="DL369" s="736"/>
      <c r="DM369" s="736"/>
      <c r="DN369" s="736"/>
      <c r="DO369" s="736"/>
      <c r="DP369" s="736"/>
      <c r="DQ369" s="736"/>
      <c r="DR369" s="736"/>
      <c r="DS369" s="736"/>
      <c r="DT369" s="736"/>
      <c r="DU369" s="736"/>
      <c r="DV369" s="736"/>
      <c r="DW369" s="736"/>
      <c r="DX369" s="736"/>
      <c r="DY369" s="736"/>
      <c r="DZ369" s="736"/>
      <c r="EA369" s="736"/>
      <c r="EB369" s="736"/>
      <c r="EC369" s="736"/>
      <c r="ED369" s="736"/>
      <c r="EE369" s="736"/>
      <c r="EF369" s="736"/>
      <c r="EG369" s="736"/>
      <c r="EH369" s="736"/>
      <c r="EI369" s="736"/>
      <c r="EJ369" s="736"/>
      <c r="EK369" s="736"/>
      <c r="EL369" s="736"/>
      <c r="EM369" s="736"/>
      <c r="EN369" s="736"/>
      <c r="EO369" s="736"/>
      <c r="EP369" s="736"/>
      <c r="EQ369" s="736"/>
      <c r="ER369" s="736"/>
      <c r="ES369" s="736"/>
      <c r="ET369" s="736"/>
      <c r="EU369" s="736"/>
      <c r="EV369" s="736"/>
      <c r="EW369" s="736"/>
      <c r="EX369" s="736"/>
      <c r="EY369" s="736"/>
      <c r="EZ369" s="736"/>
      <c r="FA369" s="736"/>
      <c r="FB369" s="736"/>
      <c r="FC369" s="736"/>
      <c r="FD369" s="736"/>
      <c r="FE369" s="736"/>
      <c r="FF369" s="736"/>
      <c r="FG369" s="736"/>
      <c r="FH369" s="736"/>
      <c r="FI369" s="736"/>
      <c r="FJ369" s="736"/>
      <c r="FK369" s="736"/>
      <c r="FL369" s="736"/>
      <c r="FM369" s="736"/>
      <c r="FN369" s="736"/>
      <c r="FO369" s="736"/>
      <c r="FP369" s="736"/>
      <c r="FQ369" s="736"/>
      <c r="FR369" s="736"/>
      <c r="FS369" s="736"/>
      <c r="FT369" s="736"/>
      <c r="FU369" s="736"/>
      <c r="FV369" s="736"/>
      <c r="FW369" s="736"/>
      <c r="FX369" s="736"/>
      <c r="FY369" s="736"/>
      <c r="FZ369" s="736"/>
      <c r="GA369" s="736"/>
      <c r="GB369" s="736"/>
      <c r="GC369" s="736"/>
      <c r="GD369" s="736"/>
      <c r="GE369" s="736"/>
      <c r="GF369" s="736"/>
      <c r="GG369" s="736"/>
      <c r="GH369" s="736"/>
      <c r="GI369" s="736"/>
      <c r="GJ369" s="736"/>
      <c r="GK369" s="736"/>
      <c r="GL369" s="736"/>
      <c r="GM369" s="736"/>
      <c r="GN369" s="736"/>
      <c r="GO369" s="736"/>
      <c r="GP369" s="736"/>
      <c r="GQ369" s="736"/>
      <c r="GR369" s="736"/>
      <c r="GS369" s="736"/>
      <c r="GT369" s="736"/>
      <c r="GU369" s="736"/>
      <c r="GV369" s="736"/>
      <c r="GW369" s="736"/>
      <c r="GX369" s="736"/>
      <c r="GY369" s="736"/>
      <c r="GZ369" s="736"/>
      <c r="HA369" s="736"/>
      <c r="HB369" s="736"/>
      <c r="HC369" s="736"/>
      <c r="HD369" s="736"/>
      <c r="HE369" s="736"/>
      <c r="HF369" s="736"/>
      <c r="HG369" s="736"/>
      <c r="HH369" s="736"/>
      <c r="HI369" s="736"/>
      <c r="HJ369" s="736"/>
      <c r="HK369" s="736"/>
      <c r="HL369" s="736"/>
      <c r="HM369" s="736"/>
      <c r="HN369" s="736"/>
      <c r="HO369" s="736"/>
      <c r="HP369" s="736"/>
      <c r="HQ369" s="736"/>
      <c r="HR369" s="736"/>
      <c r="HS369" s="736"/>
      <c r="HT369" s="736"/>
      <c r="HU369" s="736"/>
      <c r="HV369" s="736"/>
      <c r="HW369" s="736"/>
      <c r="HX369" s="736"/>
      <c r="HY369" s="736"/>
      <c r="HZ369" s="736"/>
      <c r="IA369" s="736"/>
      <c r="IB369" s="736"/>
      <c r="IC369" s="736"/>
      <c r="ID369" s="736"/>
      <c r="IE369" s="736"/>
      <c r="IF369" s="736"/>
      <c r="IG369" s="736"/>
      <c r="IH369" s="736"/>
      <c r="II369" s="736"/>
      <c r="IJ369" s="736"/>
      <c r="IK369" s="736"/>
      <c r="IL369" s="736"/>
      <c r="IM369" s="736"/>
      <c r="IN369" s="736"/>
      <c r="IO369" s="736"/>
      <c r="IP369" s="736"/>
      <c r="IQ369" s="736"/>
      <c r="IR369" s="736"/>
      <c r="IS369" s="736"/>
      <c r="IT369" s="736"/>
      <c r="IU369" s="736"/>
      <c r="IV369" s="736"/>
      <c r="IW369" s="736"/>
      <c r="IX369" s="736"/>
      <c r="IY369" s="736"/>
      <c r="IZ369" s="736"/>
      <c r="JA369" s="736"/>
      <c r="JB369" s="736"/>
      <c r="JC369" s="736"/>
      <c r="JD369" s="736"/>
      <c r="JE369" s="736"/>
      <c r="JF369" s="736"/>
      <c r="JG369" s="736"/>
      <c r="JH369" s="736"/>
      <c r="JI369" s="736"/>
      <c r="JJ369" s="736"/>
      <c r="JK369" s="736"/>
      <c r="JL369" s="736"/>
      <c r="JM369" s="736"/>
      <c r="JN369" s="736"/>
      <c r="JO369" s="736"/>
      <c r="JP369" s="736"/>
      <c r="JQ369" s="736"/>
      <c r="JR369" s="736"/>
      <c r="JS369" s="736"/>
      <c r="JT369" s="736"/>
      <c r="JU369" s="736"/>
      <c r="JV369" s="736"/>
      <c r="JW369" s="736"/>
      <c r="JX369" s="736"/>
      <c r="JY369" s="736"/>
      <c r="JZ369" s="736"/>
      <c r="KA369" s="736"/>
      <c r="KB369" s="736"/>
      <c r="KC369" s="736"/>
      <c r="KD369" s="736"/>
      <c r="KE369" s="736"/>
      <c r="KF369" s="736"/>
      <c r="KG369" s="736"/>
      <c r="KH369" s="736"/>
      <c r="KI369" s="736"/>
      <c r="KJ369" s="736"/>
      <c r="KK369" s="736"/>
      <c r="KL369" s="736"/>
      <c r="KM369" s="736"/>
      <c r="KN369" s="736"/>
      <c r="KO369" s="736"/>
    </row>
    <row r="370" spans="1:301" s="460" customFormat="1" ht="15.75" customHeight="1" x14ac:dyDescent="0.8">
      <c r="A370" s="460" t="s">
        <v>451</v>
      </c>
      <c r="B370" s="829">
        <v>9</v>
      </c>
      <c r="C370" s="443"/>
      <c r="F370" s="189" t="s">
        <v>76</v>
      </c>
      <c r="G370" s="480" t="s">
        <v>379</v>
      </c>
      <c r="H370" s="99" t="s">
        <v>127</v>
      </c>
      <c r="I370" s="736">
        <v>20.78</v>
      </c>
      <c r="J370" s="737"/>
      <c r="K370" s="738"/>
      <c r="L370" s="737"/>
      <c r="M370" s="738"/>
      <c r="N370" s="737"/>
      <c r="O370" s="753"/>
      <c r="P370" s="739"/>
      <c r="Q370" s="771"/>
      <c r="R370" s="739"/>
      <c r="S370" s="739"/>
      <c r="T370" s="739"/>
      <c r="U370" s="739"/>
      <c r="V370" s="736"/>
      <c r="W370" s="736"/>
      <c r="X370" s="736"/>
      <c r="Y370" s="736"/>
      <c r="Z370" s="736"/>
      <c r="AA370" s="736"/>
      <c r="AB370" s="736"/>
      <c r="AC370" s="736"/>
      <c r="AD370" s="736"/>
      <c r="AE370" s="736"/>
      <c r="AF370" s="736"/>
      <c r="AG370" s="736"/>
      <c r="AH370" s="736"/>
      <c r="AI370" s="736"/>
      <c r="AJ370" s="736"/>
      <c r="AK370" s="736"/>
      <c r="AL370" s="736"/>
      <c r="AM370" s="736"/>
      <c r="AN370" s="736"/>
      <c r="AO370" s="736"/>
      <c r="AP370" s="736"/>
      <c r="AQ370" s="736"/>
      <c r="AR370" s="736"/>
      <c r="AS370" s="736"/>
      <c r="AT370" s="736"/>
      <c r="AU370" s="736"/>
      <c r="AV370" s="736"/>
      <c r="AW370" s="736"/>
      <c r="AX370" s="736"/>
      <c r="AY370" s="736"/>
      <c r="AZ370" s="736"/>
      <c r="BA370" s="736"/>
      <c r="BB370" s="736"/>
      <c r="BC370" s="736"/>
      <c r="BD370" s="736"/>
      <c r="BE370" s="736"/>
      <c r="BF370" s="736"/>
      <c r="BG370" s="736"/>
      <c r="BH370" s="736"/>
      <c r="BI370" s="736"/>
      <c r="BJ370" s="736"/>
      <c r="BK370" s="736"/>
      <c r="BL370" s="736"/>
      <c r="BM370" s="736"/>
      <c r="BN370" s="736"/>
      <c r="BO370" s="736"/>
      <c r="BP370" s="736"/>
      <c r="BQ370" s="736"/>
      <c r="BR370" s="736"/>
      <c r="BS370" s="736"/>
      <c r="BT370" s="736"/>
      <c r="BU370" s="736"/>
      <c r="BV370" s="736"/>
      <c r="BW370" s="736"/>
      <c r="BX370" s="736"/>
      <c r="BY370" s="736"/>
      <c r="BZ370" s="736"/>
      <c r="CA370" s="736"/>
      <c r="CB370" s="736"/>
      <c r="CC370" s="736"/>
      <c r="CD370" s="736"/>
      <c r="CE370" s="736"/>
      <c r="CF370" s="736"/>
      <c r="CG370" s="736"/>
      <c r="CH370" s="736"/>
      <c r="CI370" s="736"/>
      <c r="CJ370" s="736"/>
      <c r="CK370" s="736"/>
      <c r="CL370" s="736"/>
      <c r="CM370" s="736"/>
      <c r="CN370" s="736"/>
      <c r="CO370" s="736"/>
      <c r="CP370" s="736"/>
      <c r="CQ370" s="736"/>
      <c r="CR370" s="736"/>
      <c r="CS370" s="736"/>
      <c r="CT370" s="736"/>
      <c r="CU370" s="736"/>
      <c r="CV370" s="736"/>
      <c r="CW370" s="736"/>
      <c r="CX370" s="736"/>
      <c r="CY370" s="736"/>
      <c r="CZ370" s="736"/>
      <c r="DA370" s="736"/>
      <c r="DB370" s="736"/>
      <c r="DC370" s="736"/>
      <c r="DD370" s="736"/>
      <c r="DE370" s="736"/>
      <c r="DF370" s="736"/>
      <c r="DG370" s="736"/>
      <c r="DH370" s="736"/>
      <c r="DI370" s="736"/>
      <c r="DJ370" s="736"/>
      <c r="DK370" s="736"/>
      <c r="DL370" s="736"/>
      <c r="DM370" s="736"/>
      <c r="DN370" s="736"/>
      <c r="DO370" s="736"/>
      <c r="DP370" s="736"/>
      <c r="DQ370" s="736"/>
      <c r="DR370" s="736"/>
      <c r="DS370" s="736"/>
      <c r="DT370" s="736"/>
      <c r="DU370" s="736"/>
      <c r="DV370" s="736"/>
      <c r="DW370" s="736"/>
      <c r="DX370" s="736"/>
      <c r="DY370" s="736"/>
      <c r="DZ370" s="736"/>
      <c r="EA370" s="736"/>
      <c r="EB370" s="736"/>
      <c r="EC370" s="736"/>
      <c r="ED370" s="736"/>
      <c r="EE370" s="736"/>
      <c r="EF370" s="736"/>
      <c r="EG370" s="736"/>
      <c r="EH370" s="736"/>
      <c r="EI370" s="736"/>
      <c r="EJ370" s="736"/>
      <c r="EK370" s="736"/>
      <c r="EL370" s="736"/>
      <c r="EM370" s="736"/>
      <c r="EN370" s="736"/>
      <c r="EO370" s="736"/>
      <c r="EP370" s="736"/>
      <c r="EQ370" s="736"/>
      <c r="ER370" s="736"/>
      <c r="ES370" s="736"/>
      <c r="ET370" s="736"/>
      <c r="EU370" s="736"/>
      <c r="EV370" s="736"/>
      <c r="EW370" s="736"/>
      <c r="EX370" s="736"/>
      <c r="EY370" s="736"/>
      <c r="EZ370" s="736"/>
      <c r="FA370" s="736"/>
      <c r="FB370" s="736"/>
      <c r="FC370" s="736"/>
      <c r="FD370" s="736"/>
      <c r="FE370" s="736"/>
      <c r="FF370" s="736"/>
      <c r="FG370" s="736"/>
      <c r="FH370" s="736"/>
      <c r="FI370" s="736"/>
      <c r="FJ370" s="736"/>
      <c r="FK370" s="736"/>
      <c r="FL370" s="736"/>
      <c r="FM370" s="736"/>
      <c r="FN370" s="736"/>
      <c r="FO370" s="736"/>
      <c r="FP370" s="736"/>
      <c r="FQ370" s="736"/>
      <c r="FR370" s="736"/>
      <c r="FS370" s="736"/>
      <c r="FT370" s="736"/>
      <c r="FU370" s="736"/>
      <c r="FV370" s="736"/>
      <c r="FW370" s="736"/>
      <c r="FX370" s="736"/>
      <c r="FY370" s="736"/>
      <c r="FZ370" s="736"/>
      <c r="GA370" s="736"/>
      <c r="GB370" s="736"/>
      <c r="GC370" s="736"/>
      <c r="GD370" s="736"/>
      <c r="GE370" s="736"/>
      <c r="GF370" s="736"/>
      <c r="GG370" s="736"/>
      <c r="GH370" s="736"/>
      <c r="GI370" s="736"/>
      <c r="GJ370" s="736"/>
      <c r="GK370" s="736"/>
      <c r="GL370" s="736"/>
      <c r="GM370" s="736"/>
      <c r="GN370" s="736"/>
      <c r="GO370" s="736"/>
      <c r="GP370" s="736"/>
      <c r="GQ370" s="736"/>
      <c r="GR370" s="736"/>
      <c r="GS370" s="736"/>
      <c r="GT370" s="736"/>
      <c r="GU370" s="736"/>
      <c r="GV370" s="736"/>
      <c r="GW370" s="736"/>
      <c r="GX370" s="736"/>
      <c r="GY370" s="736"/>
      <c r="GZ370" s="736"/>
      <c r="HA370" s="736"/>
      <c r="HB370" s="736"/>
      <c r="HC370" s="736"/>
      <c r="HD370" s="736"/>
      <c r="HE370" s="736"/>
      <c r="HF370" s="736"/>
      <c r="HG370" s="736"/>
      <c r="HH370" s="736"/>
      <c r="HI370" s="736"/>
      <c r="HJ370" s="736"/>
      <c r="HK370" s="736"/>
      <c r="HL370" s="736"/>
      <c r="HM370" s="736"/>
      <c r="HN370" s="736"/>
      <c r="HO370" s="736"/>
      <c r="HP370" s="736"/>
      <c r="HQ370" s="736"/>
      <c r="HR370" s="736"/>
      <c r="HS370" s="736"/>
      <c r="HT370" s="736"/>
      <c r="HU370" s="736"/>
      <c r="HV370" s="736"/>
      <c r="HW370" s="736"/>
      <c r="HX370" s="736"/>
      <c r="HY370" s="736"/>
      <c r="HZ370" s="736"/>
      <c r="IA370" s="736"/>
      <c r="IB370" s="736"/>
      <c r="IC370" s="736"/>
      <c r="ID370" s="736"/>
      <c r="IE370" s="736"/>
      <c r="IF370" s="736"/>
      <c r="IG370" s="736"/>
      <c r="IH370" s="736"/>
      <c r="II370" s="736"/>
      <c r="IJ370" s="736"/>
      <c r="IK370" s="736"/>
      <c r="IL370" s="736"/>
      <c r="IM370" s="736"/>
      <c r="IN370" s="736"/>
      <c r="IO370" s="736"/>
      <c r="IP370" s="736"/>
      <c r="IQ370" s="736"/>
      <c r="IR370" s="736"/>
      <c r="IS370" s="736"/>
      <c r="IT370" s="736"/>
      <c r="IU370" s="736"/>
      <c r="IV370" s="736"/>
      <c r="IW370" s="736"/>
      <c r="IX370" s="736"/>
      <c r="IY370" s="736"/>
      <c r="IZ370" s="736"/>
      <c r="JA370" s="736"/>
      <c r="JB370" s="736"/>
      <c r="JC370" s="736"/>
      <c r="JD370" s="736"/>
      <c r="JE370" s="736"/>
      <c r="JF370" s="736"/>
      <c r="JG370" s="736"/>
      <c r="JH370" s="736"/>
      <c r="JI370" s="736"/>
      <c r="JJ370" s="736"/>
      <c r="JK370" s="736"/>
      <c r="JL370" s="736"/>
      <c r="JM370" s="736"/>
      <c r="JN370" s="736"/>
      <c r="JO370" s="736"/>
      <c r="JP370" s="736"/>
      <c r="JQ370" s="736"/>
      <c r="JR370" s="736"/>
      <c r="JS370" s="736"/>
      <c r="JT370" s="736"/>
      <c r="JU370" s="736"/>
      <c r="JV370" s="736"/>
      <c r="JW370" s="736"/>
      <c r="JX370" s="736"/>
      <c r="JY370" s="736"/>
      <c r="JZ370" s="736"/>
      <c r="KA370" s="736"/>
      <c r="KB370" s="736"/>
      <c r="KC370" s="736"/>
      <c r="KD370" s="736"/>
      <c r="KE370" s="736"/>
      <c r="KF370" s="736"/>
      <c r="KG370" s="736"/>
      <c r="KH370" s="736"/>
      <c r="KI370" s="736"/>
      <c r="KJ370" s="736"/>
      <c r="KK370" s="736"/>
      <c r="KL370" s="736"/>
      <c r="KM370" s="736"/>
      <c r="KN370" s="736"/>
      <c r="KO370" s="736"/>
    </row>
    <row r="371" spans="1:301" s="460" customFormat="1" ht="15.75" customHeight="1" x14ac:dyDescent="0.8">
      <c r="A371" s="555" t="s">
        <v>451</v>
      </c>
      <c r="B371" s="829">
        <v>7.5</v>
      </c>
      <c r="C371" s="443"/>
      <c r="F371" s="507" t="s">
        <v>376</v>
      </c>
      <c r="G371" s="480" t="s">
        <v>377</v>
      </c>
      <c r="H371" s="99" t="s">
        <v>127</v>
      </c>
      <c r="I371" s="736">
        <v>16</v>
      </c>
      <c r="J371" s="737"/>
      <c r="K371" s="738"/>
      <c r="L371" s="737"/>
      <c r="M371" s="738"/>
      <c r="N371" s="737"/>
      <c r="O371" s="753"/>
      <c r="P371" s="739"/>
      <c r="Q371" s="771"/>
      <c r="R371" s="739"/>
      <c r="S371" s="739"/>
      <c r="T371" s="739"/>
      <c r="U371" s="739"/>
      <c r="V371" s="736"/>
      <c r="W371" s="736"/>
      <c r="X371" s="736"/>
      <c r="Y371" s="736"/>
      <c r="Z371" s="736"/>
      <c r="AA371" s="736"/>
      <c r="AB371" s="736"/>
      <c r="AC371" s="736"/>
      <c r="AD371" s="736"/>
      <c r="AE371" s="736"/>
      <c r="AF371" s="736"/>
      <c r="AG371" s="736"/>
      <c r="AH371" s="736"/>
      <c r="AI371" s="736"/>
      <c r="AJ371" s="736"/>
      <c r="AK371" s="736"/>
      <c r="AL371" s="736"/>
      <c r="AM371" s="736"/>
      <c r="AN371" s="736"/>
      <c r="AO371" s="736"/>
      <c r="AP371" s="736"/>
      <c r="AQ371" s="736"/>
      <c r="AR371" s="736"/>
      <c r="AS371" s="736"/>
      <c r="AT371" s="736"/>
      <c r="AU371" s="736"/>
      <c r="AV371" s="736"/>
      <c r="AW371" s="736"/>
      <c r="AX371" s="736"/>
      <c r="AY371" s="736"/>
      <c r="AZ371" s="736"/>
      <c r="BA371" s="736"/>
      <c r="BB371" s="736"/>
      <c r="BC371" s="736"/>
      <c r="BD371" s="736"/>
      <c r="BE371" s="736"/>
      <c r="BF371" s="736"/>
      <c r="BG371" s="736"/>
      <c r="BH371" s="736"/>
      <c r="BI371" s="736"/>
      <c r="BJ371" s="736"/>
      <c r="BK371" s="736"/>
      <c r="BL371" s="736"/>
      <c r="BM371" s="736"/>
      <c r="BN371" s="736"/>
      <c r="BO371" s="736"/>
      <c r="BP371" s="736"/>
      <c r="BQ371" s="736"/>
      <c r="BR371" s="736"/>
      <c r="BS371" s="736"/>
      <c r="BT371" s="736"/>
      <c r="BU371" s="736"/>
      <c r="BV371" s="736"/>
      <c r="BW371" s="736"/>
      <c r="BX371" s="736"/>
      <c r="BY371" s="736"/>
      <c r="BZ371" s="736"/>
      <c r="CA371" s="736"/>
      <c r="CB371" s="736"/>
      <c r="CC371" s="736"/>
      <c r="CD371" s="736"/>
      <c r="CE371" s="736"/>
      <c r="CF371" s="736"/>
      <c r="CG371" s="736"/>
      <c r="CH371" s="736"/>
      <c r="CI371" s="736"/>
      <c r="CJ371" s="736"/>
      <c r="CK371" s="736"/>
      <c r="CL371" s="736"/>
      <c r="CM371" s="736"/>
      <c r="CN371" s="736"/>
      <c r="CO371" s="736"/>
      <c r="CP371" s="736"/>
      <c r="CQ371" s="736"/>
      <c r="CR371" s="736"/>
      <c r="CS371" s="736"/>
      <c r="CT371" s="736"/>
      <c r="CU371" s="736"/>
      <c r="CV371" s="736"/>
      <c r="CW371" s="736"/>
      <c r="CX371" s="736"/>
      <c r="CY371" s="736"/>
      <c r="CZ371" s="736"/>
      <c r="DA371" s="736"/>
      <c r="DB371" s="736"/>
      <c r="DC371" s="736"/>
      <c r="DD371" s="736"/>
      <c r="DE371" s="736"/>
      <c r="DF371" s="736"/>
      <c r="DG371" s="736"/>
      <c r="DH371" s="736"/>
      <c r="DI371" s="736"/>
      <c r="DJ371" s="736"/>
      <c r="DK371" s="736"/>
      <c r="DL371" s="736"/>
      <c r="DM371" s="736"/>
      <c r="DN371" s="736"/>
      <c r="DO371" s="736"/>
      <c r="DP371" s="736"/>
      <c r="DQ371" s="736"/>
      <c r="DR371" s="736"/>
      <c r="DS371" s="736"/>
      <c r="DT371" s="736"/>
      <c r="DU371" s="736"/>
      <c r="DV371" s="736"/>
      <c r="DW371" s="736"/>
      <c r="DX371" s="736"/>
      <c r="DY371" s="736"/>
      <c r="DZ371" s="736"/>
      <c r="EA371" s="736"/>
      <c r="EB371" s="736"/>
      <c r="EC371" s="736"/>
      <c r="ED371" s="736"/>
      <c r="EE371" s="736"/>
      <c r="EF371" s="736"/>
      <c r="EG371" s="736"/>
      <c r="EH371" s="736"/>
      <c r="EI371" s="736"/>
      <c r="EJ371" s="736"/>
      <c r="EK371" s="736"/>
      <c r="EL371" s="736"/>
      <c r="EM371" s="736"/>
      <c r="EN371" s="736"/>
      <c r="EO371" s="736"/>
      <c r="EP371" s="736"/>
      <c r="EQ371" s="736"/>
      <c r="ER371" s="736"/>
      <c r="ES371" s="736"/>
      <c r="ET371" s="736"/>
      <c r="EU371" s="736"/>
      <c r="EV371" s="736"/>
      <c r="EW371" s="736"/>
      <c r="EX371" s="736"/>
      <c r="EY371" s="736"/>
      <c r="EZ371" s="736"/>
      <c r="FA371" s="736"/>
      <c r="FB371" s="736"/>
      <c r="FC371" s="736"/>
      <c r="FD371" s="736"/>
      <c r="FE371" s="736"/>
      <c r="FF371" s="736"/>
      <c r="FG371" s="736"/>
      <c r="FH371" s="736"/>
      <c r="FI371" s="736"/>
      <c r="FJ371" s="736"/>
      <c r="FK371" s="736"/>
      <c r="FL371" s="736"/>
      <c r="FM371" s="736"/>
      <c r="FN371" s="736"/>
      <c r="FO371" s="736"/>
      <c r="FP371" s="736"/>
      <c r="FQ371" s="736"/>
      <c r="FR371" s="736"/>
      <c r="FS371" s="736"/>
      <c r="FT371" s="736"/>
      <c r="FU371" s="736"/>
      <c r="FV371" s="736"/>
      <c r="FW371" s="736"/>
      <c r="FX371" s="736"/>
      <c r="FY371" s="736"/>
      <c r="FZ371" s="736"/>
      <c r="GA371" s="736"/>
      <c r="GB371" s="736"/>
      <c r="GC371" s="736"/>
      <c r="GD371" s="736"/>
      <c r="GE371" s="736"/>
      <c r="GF371" s="736"/>
      <c r="GG371" s="736"/>
      <c r="GH371" s="736"/>
      <c r="GI371" s="736"/>
      <c r="GJ371" s="736"/>
      <c r="GK371" s="736"/>
      <c r="GL371" s="736"/>
      <c r="GM371" s="736"/>
      <c r="GN371" s="736"/>
      <c r="GO371" s="736"/>
      <c r="GP371" s="736"/>
      <c r="GQ371" s="736"/>
      <c r="GR371" s="736"/>
      <c r="GS371" s="736"/>
      <c r="GT371" s="736"/>
      <c r="GU371" s="736"/>
      <c r="GV371" s="736"/>
      <c r="GW371" s="736"/>
      <c r="GX371" s="736"/>
      <c r="GY371" s="736"/>
      <c r="GZ371" s="736"/>
      <c r="HA371" s="736"/>
      <c r="HB371" s="736"/>
      <c r="HC371" s="736"/>
      <c r="HD371" s="736"/>
      <c r="HE371" s="736"/>
      <c r="HF371" s="736"/>
      <c r="HG371" s="736"/>
      <c r="HH371" s="736"/>
      <c r="HI371" s="736"/>
      <c r="HJ371" s="736"/>
      <c r="HK371" s="736"/>
      <c r="HL371" s="736"/>
      <c r="HM371" s="736"/>
      <c r="HN371" s="736"/>
      <c r="HO371" s="736"/>
      <c r="HP371" s="736"/>
      <c r="HQ371" s="736"/>
      <c r="HR371" s="736"/>
      <c r="HS371" s="736"/>
      <c r="HT371" s="736"/>
      <c r="HU371" s="736"/>
      <c r="HV371" s="736"/>
      <c r="HW371" s="736"/>
      <c r="HX371" s="736"/>
      <c r="HY371" s="736"/>
      <c r="HZ371" s="736"/>
      <c r="IA371" s="736"/>
      <c r="IB371" s="736"/>
      <c r="IC371" s="736"/>
      <c r="ID371" s="736"/>
      <c r="IE371" s="736"/>
      <c r="IF371" s="736"/>
      <c r="IG371" s="736"/>
      <c r="IH371" s="736"/>
      <c r="II371" s="736"/>
      <c r="IJ371" s="736"/>
      <c r="IK371" s="736"/>
      <c r="IL371" s="736"/>
      <c r="IM371" s="736"/>
      <c r="IN371" s="736"/>
      <c r="IO371" s="736"/>
      <c r="IP371" s="736"/>
      <c r="IQ371" s="736"/>
      <c r="IR371" s="736"/>
      <c r="IS371" s="736"/>
      <c r="IT371" s="736"/>
      <c r="IU371" s="736"/>
      <c r="IV371" s="736"/>
      <c r="IW371" s="736"/>
      <c r="IX371" s="736"/>
      <c r="IY371" s="736"/>
      <c r="IZ371" s="736"/>
      <c r="JA371" s="736"/>
      <c r="JB371" s="736"/>
      <c r="JC371" s="736"/>
      <c r="JD371" s="736"/>
      <c r="JE371" s="736"/>
      <c r="JF371" s="736"/>
      <c r="JG371" s="736"/>
      <c r="JH371" s="736"/>
      <c r="JI371" s="736"/>
      <c r="JJ371" s="736"/>
      <c r="JK371" s="736"/>
      <c r="JL371" s="736"/>
      <c r="JM371" s="736"/>
      <c r="JN371" s="736"/>
      <c r="JO371" s="736"/>
      <c r="JP371" s="736"/>
      <c r="JQ371" s="736"/>
      <c r="JR371" s="736"/>
      <c r="JS371" s="736"/>
      <c r="JT371" s="736"/>
      <c r="JU371" s="736"/>
      <c r="JV371" s="736"/>
      <c r="JW371" s="736"/>
      <c r="JX371" s="736"/>
      <c r="JY371" s="736"/>
      <c r="JZ371" s="736"/>
      <c r="KA371" s="736"/>
      <c r="KB371" s="736"/>
      <c r="KC371" s="736"/>
      <c r="KD371" s="736"/>
      <c r="KE371" s="736"/>
      <c r="KF371" s="736"/>
      <c r="KG371" s="736"/>
      <c r="KH371" s="736"/>
      <c r="KI371" s="736"/>
      <c r="KJ371" s="736"/>
      <c r="KK371" s="736"/>
      <c r="KL371" s="736"/>
      <c r="KM371" s="736"/>
      <c r="KN371" s="736"/>
      <c r="KO371" s="736"/>
    </row>
    <row r="372" spans="1:301" s="460" customFormat="1" ht="15.75" customHeight="1" x14ac:dyDescent="0.8">
      <c r="A372" s="555" t="s">
        <v>451</v>
      </c>
      <c r="B372" s="829">
        <v>7.5</v>
      </c>
      <c r="C372" s="443"/>
      <c r="F372" s="507" t="s">
        <v>395</v>
      </c>
      <c r="G372" s="480" t="s">
        <v>377</v>
      </c>
      <c r="H372" s="99" t="s">
        <v>127</v>
      </c>
      <c r="I372" s="736">
        <v>16.739999999999998</v>
      </c>
      <c r="J372" s="737"/>
      <c r="K372" s="738"/>
      <c r="L372" s="737"/>
      <c r="M372" s="738"/>
      <c r="N372" s="737"/>
      <c r="O372" s="753"/>
      <c r="P372" s="739"/>
      <c r="Q372" s="771"/>
      <c r="R372" s="739"/>
      <c r="S372" s="739"/>
      <c r="T372" s="739"/>
      <c r="U372" s="739"/>
      <c r="V372" s="736"/>
      <c r="W372" s="736"/>
      <c r="X372" s="736"/>
      <c r="Y372" s="736"/>
      <c r="Z372" s="736"/>
      <c r="AA372" s="736"/>
      <c r="AB372" s="736"/>
      <c r="AC372" s="736"/>
      <c r="AD372" s="736"/>
      <c r="AE372" s="736"/>
      <c r="AF372" s="736"/>
      <c r="AG372" s="736"/>
      <c r="AH372" s="736"/>
      <c r="AI372" s="736"/>
      <c r="AJ372" s="736"/>
      <c r="AK372" s="736"/>
      <c r="AL372" s="736"/>
      <c r="AM372" s="736"/>
      <c r="AN372" s="736"/>
      <c r="AO372" s="736"/>
      <c r="AP372" s="736"/>
      <c r="AQ372" s="736"/>
      <c r="AR372" s="736"/>
      <c r="AS372" s="736"/>
      <c r="AT372" s="736"/>
      <c r="AU372" s="736"/>
      <c r="AV372" s="736"/>
      <c r="AW372" s="736"/>
      <c r="AX372" s="736"/>
      <c r="AY372" s="736"/>
      <c r="AZ372" s="736"/>
      <c r="BA372" s="736"/>
      <c r="BB372" s="736"/>
      <c r="BC372" s="736"/>
      <c r="BD372" s="736"/>
      <c r="BE372" s="736"/>
      <c r="BF372" s="736"/>
      <c r="BG372" s="736"/>
      <c r="BH372" s="736"/>
      <c r="BI372" s="736"/>
      <c r="BJ372" s="736"/>
      <c r="BK372" s="736"/>
      <c r="BL372" s="736"/>
      <c r="BM372" s="736"/>
      <c r="BN372" s="736"/>
      <c r="BO372" s="736"/>
      <c r="BP372" s="736"/>
      <c r="BQ372" s="736"/>
      <c r="BR372" s="736"/>
      <c r="BS372" s="736"/>
      <c r="BT372" s="736"/>
      <c r="BU372" s="736"/>
      <c r="BV372" s="736"/>
      <c r="BW372" s="736"/>
      <c r="BX372" s="736"/>
      <c r="BY372" s="736"/>
      <c r="BZ372" s="736"/>
      <c r="CA372" s="736"/>
      <c r="CB372" s="736"/>
      <c r="CC372" s="736"/>
      <c r="CD372" s="736"/>
      <c r="CE372" s="736"/>
      <c r="CF372" s="736"/>
      <c r="CG372" s="736"/>
      <c r="CH372" s="736"/>
      <c r="CI372" s="736"/>
      <c r="CJ372" s="736"/>
      <c r="CK372" s="736"/>
      <c r="CL372" s="736"/>
      <c r="CM372" s="736"/>
      <c r="CN372" s="736"/>
      <c r="CO372" s="736"/>
      <c r="CP372" s="736"/>
      <c r="CQ372" s="736"/>
      <c r="CR372" s="736"/>
      <c r="CS372" s="736"/>
      <c r="CT372" s="736"/>
      <c r="CU372" s="736"/>
      <c r="CV372" s="736"/>
      <c r="CW372" s="736"/>
      <c r="CX372" s="736"/>
      <c r="CY372" s="736"/>
      <c r="CZ372" s="736"/>
      <c r="DA372" s="736"/>
      <c r="DB372" s="736"/>
      <c r="DC372" s="736"/>
      <c r="DD372" s="736"/>
      <c r="DE372" s="736"/>
      <c r="DF372" s="736"/>
      <c r="DG372" s="736"/>
      <c r="DH372" s="736"/>
      <c r="DI372" s="736"/>
      <c r="DJ372" s="736"/>
      <c r="DK372" s="736"/>
      <c r="DL372" s="736"/>
      <c r="DM372" s="736"/>
      <c r="DN372" s="736"/>
      <c r="DO372" s="736"/>
      <c r="DP372" s="736"/>
      <c r="DQ372" s="736"/>
      <c r="DR372" s="736"/>
      <c r="DS372" s="736"/>
      <c r="DT372" s="736"/>
      <c r="DU372" s="736"/>
      <c r="DV372" s="736"/>
      <c r="DW372" s="736"/>
      <c r="DX372" s="736"/>
      <c r="DY372" s="736"/>
      <c r="DZ372" s="736"/>
      <c r="EA372" s="736"/>
      <c r="EB372" s="736"/>
      <c r="EC372" s="736"/>
      <c r="ED372" s="736"/>
      <c r="EE372" s="736"/>
      <c r="EF372" s="736"/>
      <c r="EG372" s="736"/>
      <c r="EH372" s="736"/>
      <c r="EI372" s="736"/>
      <c r="EJ372" s="736"/>
      <c r="EK372" s="736"/>
      <c r="EL372" s="736"/>
      <c r="EM372" s="736"/>
      <c r="EN372" s="736"/>
      <c r="EO372" s="736"/>
      <c r="EP372" s="736"/>
      <c r="EQ372" s="736"/>
      <c r="ER372" s="736"/>
      <c r="ES372" s="736"/>
      <c r="ET372" s="736"/>
      <c r="EU372" s="736"/>
      <c r="EV372" s="736"/>
      <c r="EW372" s="736"/>
      <c r="EX372" s="736"/>
      <c r="EY372" s="736"/>
      <c r="EZ372" s="736"/>
      <c r="FA372" s="736"/>
      <c r="FB372" s="736"/>
      <c r="FC372" s="736"/>
      <c r="FD372" s="736"/>
      <c r="FE372" s="736"/>
      <c r="FF372" s="736"/>
      <c r="FG372" s="736"/>
      <c r="FH372" s="736"/>
      <c r="FI372" s="736"/>
      <c r="FJ372" s="736"/>
      <c r="FK372" s="736"/>
      <c r="FL372" s="736"/>
      <c r="FM372" s="736"/>
      <c r="FN372" s="736"/>
      <c r="FO372" s="736"/>
      <c r="FP372" s="736"/>
      <c r="FQ372" s="736"/>
      <c r="FR372" s="736"/>
      <c r="FS372" s="736"/>
      <c r="FT372" s="736"/>
      <c r="FU372" s="736"/>
      <c r="FV372" s="736"/>
      <c r="FW372" s="736"/>
      <c r="FX372" s="736"/>
      <c r="FY372" s="736"/>
      <c r="FZ372" s="736"/>
      <c r="GA372" s="736"/>
      <c r="GB372" s="736"/>
      <c r="GC372" s="736"/>
      <c r="GD372" s="736"/>
      <c r="GE372" s="736"/>
      <c r="GF372" s="736"/>
      <c r="GG372" s="736"/>
      <c r="GH372" s="736"/>
      <c r="GI372" s="736"/>
      <c r="GJ372" s="736"/>
      <c r="GK372" s="736"/>
      <c r="GL372" s="736"/>
      <c r="GM372" s="736"/>
      <c r="GN372" s="736"/>
      <c r="GO372" s="736"/>
      <c r="GP372" s="736"/>
      <c r="GQ372" s="736"/>
      <c r="GR372" s="736"/>
      <c r="GS372" s="736"/>
      <c r="GT372" s="736"/>
      <c r="GU372" s="736"/>
      <c r="GV372" s="736"/>
      <c r="GW372" s="736"/>
      <c r="GX372" s="736"/>
      <c r="GY372" s="736"/>
      <c r="GZ372" s="736"/>
      <c r="HA372" s="736"/>
      <c r="HB372" s="736"/>
      <c r="HC372" s="736"/>
      <c r="HD372" s="736"/>
      <c r="HE372" s="736"/>
      <c r="HF372" s="736"/>
      <c r="HG372" s="736"/>
      <c r="HH372" s="736"/>
      <c r="HI372" s="736"/>
      <c r="HJ372" s="736"/>
      <c r="HK372" s="736"/>
      <c r="HL372" s="736"/>
      <c r="HM372" s="736"/>
      <c r="HN372" s="736"/>
      <c r="HO372" s="736"/>
      <c r="HP372" s="736"/>
      <c r="HQ372" s="736"/>
      <c r="HR372" s="736"/>
      <c r="HS372" s="736"/>
      <c r="HT372" s="736"/>
      <c r="HU372" s="736"/>
      <c r="HV372" s="736"/>
      <c r="HW372" s="736"/>
      <c r="HX372" s="736"/>
      <c r="HY372" s="736"/>
      <c r="HZ372" s="736"/>
      <c r="IA372" s="736"/>
      <c r="IB372" s="736"/>
      <c r="IC372" s="736"/>
      <c r="ID372" s="736"/>
      <c r="IE372" s="736"/>
      <c r="IF372" s="736"/>
      <c r="IG372" s="736"/>
      <c r="IH372" s="736"/>
      <c r="II372" s="736"/>
      <c r="IJ372" s="736"/>
      <c r="IK372" s="736"/>
      <c r="IL372" s="736"/>
      <c r="IM372" s="736"/>
      <c r="IN372" s="736"/>
      <c r="IO372" s="736"/>
      <c r="IP372" s="736"/>
      <c r="IQ372" s="736"/>
      <c r="IR372" s="736"/>
      <c r="IS372" s="736"/>
      <c r="IT372" s="736"/>
      <c r="IU372" s="736"/>
      <c r="IV372" s="736"/>
      <c r="IW372" s="736"/>
      <c r="IX372" s="736"/>
      <c r="IY372" s="736"/>
      <c r="IZ372" s="736"/>
      <c r="JA372" s="736"/>
      <c r="JB372" s="736"/>
      <c r="JC372" s="736"/>
      <c r="JD372" s="736"/>
      <c r="JE372" s="736"/>
      <c r="JF372" s="736"/>
      <c r="JG372" s="736"/>
      <c r="JH372" s="736"/>
      <c r="JI372" s="736"/>
      <c r="JJ372" s="736"/>
      <c r="JK372" s="736"/>
      <c r="JL372" s="736"/>
      <c r="JM372" s="736"/>
      <c r="JN372" s="736"/>
      <c r="JO372" s="736"/>
      <c r="JP372" s="736"/>
      <c r="JQ372" s="736"/>
      <c r="JR372" s="736"/>
      <c r="JS372" s="736"/>
      <c r="JT372" s="736"/>
      <c r="JU372" s="736"/>
      <c r="JV372" s="736"/>
      <c r="JW372" s="736"/>
      <c r="JX372" s="736"/>
      <c r="JY372" s="736"/>
      <c r="JZ372" s="736"/>
      <c r="KA372" s="736"/>
      <c r="KB372" s="736"/>
      <c r="KC372" s="736"/>
      <c r="KD372" s="736"/>
      <c r="KE372" s="736"/>
      <c r="KF372" s="736"/>
      <c r="KG372" s="736"/>
      <c r="KH372" s="736"/>
      <c r="KI372" s="736"/>
      <c r="KJ372" s="736"/>
      <c r="KK372" s="736"/>
      <c r="KL372" s="736"/>
      <c r="KM372" s="736"/>
      <c r="KN372" s="736"/>
      <c r="KO372" s="736"/>
    </row>
    <row r="373" spans="1:301" s="460" customFormat="1" ht="15.75" customHeight="1" x14ac:dyDescent="0.8">
      <c r="A373" s="460" t="s">
        <v>451</v>
      </c>
      <c r="B373" s="829">
        <v>9</v>
      </c>
      <c r="C373" s="443"/>
      <c r="F373" s="189" t="s">
        <v>399</v>
      </c>
      <c r="G373" s="480" t="s">
        <v>377</v>
      </c>
      <c r="H373" s="99" t="s">
        <v>127</v>
      </c>
      <c r="I373" s="736">
        <v>22.91</v>
      </c>
      <c r="J373" s="737"/>
      <c r="K373" s="738"/>
      <c r="L373" s="737"/>
      <c r="M373" s="738"/>
      <c r="N373" s="737"/>
      <c r="O373" s="753"/>
      <c r="P373" s="739"/>
      <c r="Q373" s="771"/>
      <c r="R373" s="739"/>
      <c r="S373" s="739"/>
      <c r="T373" s="739"/>
      <c r="U373" s="739"/>
      <c r="V373" s="736"/>
      <c r="W373" s="736"/>
      <c r="X373" s="736"/>
      <c r="Y373" s="736"/>
      <c r="Z373" s="736"/>
      <c r="AA373" s="736"/>
      <c r="AB373" s="736"/>
      <c r="AC373" s="736"/>
      <c r="AD373" s="736"/>
      <c r="AE373" s="736"/>
      <c r="AF373" s="736"/>
      <c r="AG373" s="736"/>
      <c r="AH373" s="736"/>
      <c r="AI373" s="736"/>
      <c r="AJ373" s="736"/>
      <c r="AK373" s="736"/>
      <c r="AL373" s="736"/>
      <c r="AM373" s="736"/>
      <c r="AN373" s="736"/>
      <c r="AO373" s="736"/>
      <c r="AP373" s="736"/>
      <c r="AQ373" s="736"/>
      <c r="AR373" s="736"/>
      <c r="AS373" s="736"/>
      <c r="AT373" s="736"/>
      <c r="AU373" s="736"/>
      <c r="AV373" s="736"/>
      <c r="AW373" s="736"/>
      <c r="AX373" s="736"/>
      <c r="AY373" s="736"/>
      <c r="AZ373" s="736"/>
      <c r="BA373" s="736"/>
      <c r="BB373" s="736"/>
      <c r="BC373" s="736"/>
      <c r="BD373" s="736"/>
      <c r="BE373" s="736"/>
      <c r="BF373" s="736"/>
      <c r="BG373" s="736"/>
      <c r="BH373" s="736"/>
      <c r="BI373" s="736"/>
      <c r="BJ373" s="736"/>
      <c r="BK373" s="736"/>
      <c r="BL373" s="736"/>
      <c r="BM373" s="736"/>
      <c r="BN373" s="736"/>
      <c r="BO373" s="736"/>
      <c r="BP373" s="736"/>
      <c r="BQ373" s="736"/>
      <c r="BR373" s="736"/>
      <c r="BS373" s="736"/>
      <c r="BT373" s="736"/>
      <c r="BU373" s="736"/>
      <c r="BV373" s="736"/>
      <c r="BW373" s="736"/>
      <c r="BX373" s="736"/>
      <c r="BY373" s="736"/>
      <c r="BZ373" s="736"/>
      <c r="CA373" s="736"/>
      <c r="CB373" s="736"/>
      <c r="CC373" s="736"/>
      <c r="CD373" s="736"/>
      <c r="CE373" s="736"/>
      <c r="CF373" s="736"/>
      <c r="CG373" s="736"/>
      <c r="CH373" s="736"/>
      <c r="CI373" s="736"/>
      <c r="CJ373" s="736"/>
      <c r="CK373" s="736"/>
      <c r="CL373" s="736"/>
      <c r="CM373" s="736"/>
      <c r="CN373" s="736"/>
      <c r="CO373" s="736"/>
      <c r="CP373" s="736"/>
      <c r="CQ373" s="736"/>
      <c r="CR373" s="736"/>
      <c r="CS373" s="736"/>
      <c r="CT373" s="736"/>
      <c r="CU373" s="736"/>
      <c r="CV373" s="736"/>
      <c r="CW373" s="736"/>
      <c r="CX373" s="736"/>
      <c r="CY373" s="736"/>
      <c r="CZ373" s="736"/>
      <c r="DA373" s="736"/>
      <c r="DB373" s="736"/>
      <c r="DC373" s="736"/>
      <c r="DD373" s="736"/>
      <c r="DE373" s="736"/>
      <c r="DF373" s="736"/>
      <c r="DG373" s="736"/>
      <c r="DH373" s="736"/>
      <c r="DI373" s="736"/>
      <c r="DJ373" s="736"/>
      <c r="DK373" s="736"/>
      <c r="DL373" s="736"/>
      <c r="DM373" s="736"/>
      <c r="DN373" s="736"/>
      <c r="DO373" s="736"/>
      <c r="DP373" s="736"/>
      <c r="DQ373" s="736"/>
      <c r="DR373" s="736"/>
      <c r="DS373" s="736"/>
      <c r="DT373" s="736"/>
      <c r="DU373" s="736"/>
      <c r="DV373" s="736"/>
      <c r="DW373" s="736"/>
      <c r="DX373" s="736"/>
      <c r="DY373" s="736"/>
      <c r="DZ373" s="736"/>
      <c r="EA373" s="736"/>
      <c r="EB373" s="736"/>
      <c r="EC373" s="736"/>
      <c r="ED373" s="736"/>
      <c r="EE373" s="736"/>
      <c r="EF373" s="736"/>
      <c r="EG373" s="736"/>
      <c r="EH373" s="736"/>
      <c r="EI373" s="736"/>
      <c r="EJ373" s="736"/>
      <c r="EK373" s="736"/>
      <c r="EL373" s="736"/>
      <c r="EM373" s="736"/>
      <c r="EN373" s="736"/>
      <c r="EO373" s="736"/>
      <c r="EP373" s="736"/>
      <c r="EQ373" s="736"/>
      <c r="ER373" s="736"/>
      <c r="ES373" s="736"/>
      <c r="ET373" s="736"/>
      <c r="EU373" s="736"/>
      <c r="EV373" s="736"/>
      <c r="EW373" s="736"/>
      <c r="EX373" s="736"/>
      <c r="EY373" s="736"/>
      <c r="EZ373" s="736"/>
      <c r="FA373" s="736"/>
      <c r="FB373" s="736"/>
      <c r="FC373" s="736"/>
      <c r="FD373" s="736"/>
      <c r="FE373" s="736"/>
      <c r="FF373" s="736"/>
      <c r="FG373" s="736"/>
      <c r="FH373" s="736"/>
      <c r="FI373" s="736"/>
      <c r="FJ373" s="736"/>
      <c r="FK373" s="736"/>
      <c r="FL373" s="736"/>
      <c r="FM373" s="736"/>
      <c r="FN373" s="736"/>
      <c r="FO373" s="736"/>
      <c r="FP373" s="736"/>
      <c r="FQ373" s="736"/>
      <c r="FR373" s="736"/>
      <c r="FS373" s="736"/>
      <c r="FT373" s="736"/>
      <c r="FU373" s="736"/>
      <c r="FV373" s="736"/>
      <c r="FW373" s="736"/>
      <c r="FX373" s="736"/>
      <c r="FY373" s="736"/>
      <c r="FZ373" s="736"/>
      <c r="GA373" s="736"/>
      <c r="GB373" s="736"/>
      <c r="GC373" s="736"/>
      <c r="GD373" s="736"/>
      <c r="GE373" s="736"/>
      <c r="GF373" s="736"/>
      <c r="GG373" s="736"/>
      <c r="GH373" s="736"/>
      <c r="GI373" s="736"/>
      <c r="GJ373" s="736"/>
      <c r="GK373" s="736"/>
      <c r="GL373" s="736"/>
      <c r="GM373" s="736"/>
      <c r="GN373" s="736"/>
      <c r="GO373" s="736"/>
      <c r="GP373" s="736"/>
      <c r="GQ373" s="736"/>
      <c r="GR373" s="736"/>
      <c r="GS373" s="736"/>
      <c r="GT373" s="736"/>
      <c r="GU373" s="736"/>
      <c r="GV373" s="736"/>
      <c r="GW373" s="736"/>
      <c r="GX373" s="736"/>
      <c r="GY373" s="736"/>
      <c r="GZ373" s="736"/>
      <c r="HA373" s="736"/>
      <c r="HB373" s="736"/>
      <c r="HC373" s="736"/>
      <c r="HD373" s="736"/>
      <c r="HE373" s="736"/>
      <c r="HF373" s="736"/>
      <c r="HG373" s="736"/>
      <c r="HH373" s="736"/>
      <c r="HI373" s="736"/>
      <c r="HJ373" s="736"/>
      <c r="HK373" s="736"/>
      <c r="HL373" s="736"/>
      <c r="HM373" s="736"/>
      <c r="HN373" s="736"/>
      <c r="HO373" s="736"/>
      <c r="HP373" s="736"/>
      <c r="HQ373" s="736"/>
      <c r="HR373" s="736"/>
      <c r="HS373" s="736"/>
      <c r="HT373" s="736"/>
      <c r="HU373" s="736"/>
      <c r="HV373" s="736"/>
      <c r="HW373" s="736"/>
      <c r="HX373" s="736"/>
      <c r="HY373" s="736"/>
      <c r="HZ373" s="736"/>
      <c r="IA373" s="736"/>
      <c r="IB373" s="736"/>
      <c r="IC373" s="736"/>
      <c r="ID373" s="736"/>
      <c r="IE373" s="736"/>
      <c r="IF373" s="736"/>
      <c r="IG373" s="736"/>
      <c r="IH373" s="736"/>
      <c r="II373" s="736"/>
      <c r="IJ373" s="736"/>
      <c r="IK373" s="736"/>
      <c r="IL373" s="736"/>
      <c r="IM373" s="736"/>
      <c r="IN373" s="736"/>
      <c r="IO373" s="736"/>
      <c r="IP373" s="736"/>
      <c r="IQ373" s="736"/>
      <c r="IR373" s="736"/>
      <c r="IS373" s="736"/>
      <c r="IT373" s="736"/>
      <c r="IU373" s="736"/>
      <c r="IV373" s="736"/>
      <c r="IW373" s="736"/>
      <c r="IX373" s="736"/>
      <c r="IY373" s="736"/>
      <c r="IZ373" s="736"/>
      <c r="JA373" s="736"/>
      <c r="JB373" s="736"/>
      <c r="JC373" s="736"/>
      <c r="JD373" s="736"/>
      <c r="JE373" s="736"/>
      <c r="JF373" s="736"/>
      <c r="JG373" s="736"/>
      <c r="JH373" s="736"/>
      <c r="JI373" s="736"/>
      <c r="JJ373" s="736"/>
      <c r="JK373" s="736"/>
      <c r="JL373" s="736"/>
      <c r="JM373" s="736"/>
      <c r="JN373" s="736"/>
      <c r="JO373" s="736"/>
      <c r="JP373" s="736"/>
      <c r="JQ373" s="736"/>
      <c r="JR373" s="736"/>
      <c r="JS373" s="736"/>
      <c r="JT373" s="736"/>
      <c r="JU373" s="736"/>
      <c r="JV373" s="736"/>
      <c r="JW373" s="736"/>
      <c r="JX373" s="736"/>
      <c r="JY373" s="736"/>
      <c r="JZ373" s="736"/>
      <c r="KA373" s="736"/>
      <c r="KB373" s="736"/>
      <c r="KC373" s="736"/>
      <c r="KD373" s="736"/>
      <c r="KE373" s="736"/>
      <c r="KF373" s="736"/>
      <c r="KG373" s="736"/>
      <c r="KH373" s="736"/>
      <c r="KI373" s="736"/>
      <c r="KJ373" s="736"/>
      <c r="KK373" s="736"/>
      <c r="KL373" s="736"/>
      <c r="KM373" s="736"/>
      <c r="KN373" s="736"/>
      <c r="KO373" s="736"/>
    </row>
    <row r="374" spans="1:301" s="460" customFormat="1" ht="15.75" customHeight="1" x14ac:dyDescent="0.8">
      <c r="A374" s="460" t="s">
        <v>451</v>
      </c>
      <c r="B374" s="829">
        <v>11.5</v>
      </c>
      <c r="C374" s="443"/>
      <c r="F374" s="189" t="s">
        <v>387</v>
      </c>
      <c r="G374" s="480" t="s">
        <v>377</v>
      </c>
      <c r="H374" s="99" t="s">
        <v>127</v>
      </c>
      <c r="I374" s="736">
        <v>25.8</v>
      </c>
      <c r="J374" s="737"/>
      <c r="K374" s="738"/>
      <c r="L374" s="737"/>
      <c r="M374" s="738"/>
      <c r="N374" s="737"/>
      <c r="O374" s="753"/>
      <c r="P374" s="739"/>
      <c r="Q374" s="771"/>
      <c r="R374" s="739"/>
      <c r="S374" s="739"/>
      <c r="T374" s="739"/>
      <c r="U374" s="739"/>
      <c r="V374" s="736"/>
      <c r="W374" s="736"/>
      <c r="X374" s="736"/>
      <c r="Y374" s="736"/>
      <c r="Z374" s="736"/>
      <c r="AA374" s="736"/>
      <c r="AB374" s="736"/>
      <c r="AC374" s="736"/>
      <c r="AD374" s="736"/>
      <c r="AE374" s="736"/>
      <c r="AF374" s="736"/>
      <c r="AG374" s="736"/>
      <c r="AH374" s="736"/>
      <c r="AI374" s="736"/>
      <c r="AJ374" s="736"/>
      <c r="AK374" s="736"/>
      <c r="AL374" s="736"/>
      <c r="AM374" s="736"/>
      <c r="AN374" s="736"/>
      <c r="AO374" s="736"/>
      <c r="AP374" s="736"/>
      <c r="AQ374" s="736"/>
      <c r="AR374" s="736"/>
      <c r="AS374" s="736"/>
      <c r="AT374" s="736"/>
      <c r="AU374" s="736"/>
      <c r="AV374" s="736"/>
      <c r="AW374" s="736"/>
      <c r="AX374" s="736"/>
      <c r="AY374" s="736"/>
      <c r="AZ374" s="736"/>
      <c r="BA374" s="736"/>
      <c r="BB374" s="736"/>
      <c r="BC374" s="736"/>
      <c r="BD374" s="736"/>
      <c r="BE374" s="736"/>
      <c r="BF374" s="736"/>
      <c r="BG374" s="736"/>
      <c r="BH374" s="736"/>
      <c r="BI374" s="736"/>
      <c r="BJ374" s="736"/>
      <c r="BK374" s="736"/>
      <c r="BL374" s="736"/>
      <c r="BM374" s="736"/>
      <c r="BN374" s="736"/>
      <c r="BO374" s="736"/>
      <c r="BP374" s="736"/>
      <c r="BQ374" s="736"/>
      <c r="BR374" s="736"/>
      <c r="BS374" s="736"/>
      <c r="BT374" s="736"/>
      <c r="BU374" s="736"/>
      <c r="BV374" s="736"/>
      <c r="BW374" s="736"/>
      <c r="BX374" s="736"/>
      <c r="BY374" s="736"/>
      <c r="BZ374" s="736"/>
      <c r="CA374" s="736"/>
      <c r="CB374" s="736"/>
      <c r="CC374" s="736"/>
      <c r="CD374" s="736"/>
      <c r="CE374" s="736"/>
      <c r="CF374" s="736"/>
      <c r="CG374" s="736"/>
      <c r="CH374" s="736"/>
      <c r="CI374" s="736"/>
      <c r="CJ374" s="736"/>
      <c r="CK374" s="736"/>
      <c r="CL374" s="736"/>
      <c r="CM374" s="736"/>
      <c r="CN374" s="736"/>
      <c r="CO374" s="736"/>
      <c r="CP374" s="736"/>
      <c r="CQ374" s="736"/>
      <c r="CR374" s="736"/>
      <c r="CS374" s="736"/>
      <c r="CT374" s="736"/>
      <c r="CU374" s="736"/>
      <c r="CV374" s="736"/>
      <c r="CW374" s="736"/>
      <c r="CX374" s="736"/>
      <c r="CY374" s="736"/>
      <c r="CZ374" s="736"/>
      <c r="DA374" s="736"/>
      <c r="DB374" s="736"/>
      <c r="DC374" s="736"/>
      <c r="DD374" s="736"/>
      <c r="DE374" s="736"/>
      <c r="DF374" s="736"/>
      <c r="DG374" s="736"/>
      <c r="DH374" s="736"/>
      <c r="DI374" s="736"/>
      <c r="DJ374" s="736"/>
      <c r="DK374" s="736"/>
      <c r="DL374" s="736"/>
      <c r="DM374" s="736"/>
      <c r="DN374" s="736"/>
      <c r="DO374" s="736"/>
      <c r="DP374" s="736"/>
      <c r="DQ374" s="736"/>
      <c r="DR374" s="736"/>
      <c r="DS374" s="736"/>
      <c r="DT374" s="736"/>
      <c r="DU374" s="736"/>
      <c r="DV374" s="736"/>
      <c r="DW374" s="736"/>
      <c r="DX374" s="736"/>
      <c r="DY374" s="736"/>
      <c r="DZ374" s="736"/>
      <c r="EA374" s="736"/>
      <c r="EB374" s="736"/>
      <c r="EC374" s="736"/>
      <c r="ED374" s="736"/>
      <c r="EE374" s="736"/>
      <c r="EF374" s="736"/>
      <c r="EG374" s="736"/>
      <c r="EH374" s="736"/>
      <c r="EI374" s="736"/>
      <c r="EJ374" s="736"/>
      <c r="EK374" s="736"/>
      <c r="EL374" s="736"/>
      <c r="EM374" s="736"/>
      <c r="EN374" s="736"/>
      <c r="EO374" s="736"/>
      <c r="EP374" s="736"/>
      <c r="EQ374" s="736"/>
      <c r="ER374" s="736"/>
      <c r="ES374" s="736"/>
      <c r="ET374" s="736"/>
      <c r="EU374" s="736"/>
      <c r="EV374" s="736"/>
      <c r="EW374" s="736"/>
      <c r="EX374" s="736"/>
      <c r="EY374" s="736"/>
      <c r="EZ374" s="736"/>
      <c r="FA374" s="736"/>
      <c r="FB374" s="736"/>
      <c r="FC374" s="736"/>
      <c r="FD374" s="736"/>
      <c r="FE374" s="736"/>
      <c r="FF374" s="736"/>
      <c r="FG374" s="736"/>
      <c r="FH374" s="736"/>
      <c r="FI374" s="736"/>
      <c r="FJ374" s="736"/>
      <c r="FK374" s="736"/>
      <c r="FL374" s="736"/>
      <c r="FM374" s="736"/>
      <c r="FN374" s="736"/>
      <c r="FO374" s="736"/>
      <c r="FP374" s="736"/>
      <c r="FQ374" s="736"/>
      <c r="FR374" s="736"/>
      <c r="FS374" s="736"/>
      <c r="FT374" s="736"/>
      <c r="FU374" s="736"/>
      <c r="FV374" s="736"/>
      <c r="FW374" s="736"/>
      <c r="FX374" s="736"/>
      <c r="FY374" s="736"/>
      <c r="FZ374" s="736"/>
      <c r="GA374" s="736"/>
      <c r="GB374" s="736"/>
      <c r="GC374" s="736"/>
      <c r="GD374" s="736"/>
      <c r="GE374" s="736"/>
      <c r="GF374" s="736"/>
      <c r="GG374" s="736"/>
      <c r="GH374" s="736"/>
      <c r="GI374" s="736"/>
      <c r="GJ374" s="736"/>
      <c r="GK374" s="736"/>
      <c r="GL374" s="736"/>
      <c r="GM374" s="736"/>
      <c r="GN374" s="736"/>
      <c r="GO374" s="736"/>
      <c r="GP374" s="736"/>
      <c r="GQ374" s="736"/>
      <c r="GR374" s="736"/>
      <c r="GS374" s="736"/>
      <c r="GT374" s="736"/>
      <c r="GU374" s="736"/>
      <c r="GV374" s="736"/>
      <c r="GW374" s="736"/>
      <c r="GX374" s="736"/>
      <c r="GY374" s="736"/>
      <c r="GZ374" s="736"/>
      <c r="HA374" s="736"/>
      <c r="HB374" s="736"/>
      <c r="HC374" s="736"/>
      <c r="HD374" s="736"/>
      <c r="HE374" s="736"/>
      <c r="HF374" s="736"/>
      <c r="HG374" s="736"/>
      <c r="HH374" s="736"/>
      <c r="HI374" s="736"/>
      <c r="HJ374" s="736"/>
      <c r="HK374" s="736"/>
      <c r="HL374" s="736"/>
      <c r="HM374" s="736"/>
      <c r="HN374" s="736"/>
      <c r="HO374" s="736"/>
      <c r="HP374" s="736"/>
      <c r="HQ374" s="736"/>
      <c r="HR374" s="736"/>
      <c r="HS374" s="736"/>
      <c r="HT374" s="736"/>
      <c r="HU374" s="736"/>
      <c r="HV374" s="736"/>
      <c r="HW374" s="736"/>
      <c r="HX374" s="736"/>
      <c r="HY374" s="736"/>
      <c r="HZ374" s="736"/>
      <c r="IA374" s="736"/>
      <c r="IB374" s="736"/>
      <c r="IC374" s="736"/>
      <c r="ID374" s="736"/>
      <c r="IE374" s="736"/>
      <c r="IF374" s="736"/>
      <c r="IG374" s="736"/>
      <c r="IH374" s="736"/>
      <c r="II374" s="736"/>
      <c r="IJ374" s="736"/>
      <c r="IK374" s="736"/>
      <c r="IL374" s="736"/>
      <c r="IM374" s="736"/>
      <c r="IN374" s="736"/>
      <c r="IO374" s="736"/>
      <c r="IP374" s="736"/>
      <c r="IQ374" s="736"/>
      <c r="IR374" s="736"/>
      <c r="IS374" s="736"/>
      <c r="IT374" s="736"/>
      <c r="IU374" s="736"/>
      <c r="IV374" s="736"/>
      <c r="IW374" s="736"/>
      <c r="IX374" s="736"/>
      <c r="IY374" s="736"/>
      <c r="IZ374" s="736"/>
      <c r="JA374" s="736"/>
      <c r="JB374" s="736"/>
      <c r="JC374" s="736"/>
      <c r="JD374" s="736"/>
      <c r="JE374" s="736"/>
      <c r="JF374" s="736"/>
      <c r="JG374" s="736"/>
      <c r="JH374" s="736"/>
      <c r="JI374" s="736"/>
      <c r="JJ374" s="736"/>
      <c r="JK374" s="736"/>
      <c r="JL374" s="736"/>
      <c r="JM374" s="736"/>
      <c r="JN374" s="736"/>
      <c r="JO374" s="736"/>
      <c r="JP374" s="736"/>
      <c r="JQ374" s="736"/>
      <c r="JR374" s="736"/>
      <c r="JS374" s="736"/>
      <c r="JT374" s="736"/>
      <c r="JU374" s="736"/>
      <c r="JV374" s="736"/>
      <c r="JW374" s="736"/>
      <c r="JX374" s="736"/>
      <c r="JY374" s="736"/>
      <c r="JZ374" s="736"/>
      <c r="KA374" s="736"/>
      <c r="KB374" s="736"/>
      <c r="KC374" s="736"/>
      <c r="KD374" s="736"/>
      <c r="KE374" s="736"/>
      <c r="KF374" s="736"/>
      <c r="KG374" s="736"/>
      <c r="KH374" s="736"/>
      <c r="KI374" s="736"/>
      <c r="KJ374" s="736"/>
      <c r="KK374" s="736"/>
      <c r="KL374" s="736"/>
      <c r="KM374" s="736"/>
      <c r="KN374" s="736"/>
      <c r="KO374" s="736"/>
    </row>
    <row r="375" spans="1:301" s="460" customFormat="1" ht="15.75" customHeight="1" x14ac:dyDescent="0.8">
      <c r="A375" s="555" t="s">
        <v>451</v>
      </c>
      <c r="B375" s="829">
        <v>8</v>
      </c>
      <c r="C375" s="443"/>
      <c r="F375" s="189" t="s">
        <v>211</v>
      </c>
      <c r="G375" s="480" t="s">
        <v>383</v>
      </c>
      <c r="H375" s="99" t="s">
        <v>127</v>
      </c>
      <c r="I375" s="736">
        <v>26.75</v>
      </c>
      <c r="J375" s="737"/>
      <c r="K375" s="738"/>
      <c r="L375" s="737"/>
      <c r="M375" s="738"/>
      <c r="N375" s="737"/>
      <c r="O375" s="753"/>
      <c r="P375" s="739"/>
      <c r="Q375" s="771"/>
      <c r="R375" s="739"/>
      <c r="S375" s="739"/>
      <c r="T375" s="739"/>
      <c r="U375" s="739"/>
      <c r="V375" s="736"/>
      <c r="W375" s="736"/>
      <c r="X375" s="736"/>
      <c r="Y375" s="736"/>
      <c r="Z375" s="736"/>
      <c r="AA375" s="736"/>
      <c r="AB375" s="736"/>
      <c r="AC375" s="736"/>
      <c r="AD375" s="736"/>
      <c r="AE375" s="736"/>
      <c r="AF375" s="736"/>
      <c r="AG375" s="736"/>
      <c r="AH375" s="736"/>
      <c r="AI375" s="736"/>
      <c r="AJ375" s="736"/>
      <c r="AK375" s="736"/>
      <c r="AL375" s="736"/>
      <c r="AM375" s="736"/>
      <c r="AN375" s="736"/>
      <c r="AO375" s="736"/>
      <c r="AP375" s="736"/>
      <c r="AQ375" s="736"/>
      <c r="AR375" s="736"/>
      <c r="AS375" s="736"/>
      <c r="AT375" s="736"/>
      <c r="AU375" s="736"/>
      <c r="AV375" s="736"/>
      <c r="AW375" s="736"/>
      <c r="AX375" s="736"/>
      <c r="AY375" s="736"/>
      <c r="AZ375" s="736"/>
      <c r="BA375" s="736"/>
      <c r="BB375" s="736"/>
      <c r="BC375" s="736"/>
      <c r="BD375" s="736"/>
      <c r="BE375" s="736"/>
      <c r="BF375" s="736"/>
      <c r="BG375" s="736"/>
      <c r="BH375" s="736"/>
      <c r="BI375" s="736"/>
      <c r="BJ375" s="736"/>
      <c r="BK375" s="736"/>
      <c r="BL375" s="736"/>
      <c r="BM375" s="736"/>
      <c r="BN375" s="736"/>
      <c r="BO375" s="736"/>
      <c r="BP375" s="736"/>
      <c r="BQ375" s="736"/>
      <c r="BR375" s="736"/>
      <c r="BS375" s="736"/>
      <c r="BT375" s="736"/>
      <c r="BU375" s="736"/>
      <c r="BV375" s="736"/>
      <c r="BW375" s="736"/>
      <c r="BX375" s="736"/>
      <c r="BY375" s="736"/>
      <c r="BZ375" s="736"/>
      <c r="CA375" s="736"/>
      <c r="CB375" s="736"/>
      <c r="CC375" s="736"/>
      <c r="CD375" s="736"/>
      <c r="CE375" s="736"/>
      <c r="CF375" s="736"/>
      <c r="CG375" s="736"/>
      <c r="CH375" s="736"/>
      <c r="CI375" s="736"/>
      <c r="CJ375" s="736"/>
      <c r="CK375" s="736"/>
      <c r="CL375" s="736"/>
      <c r="CM375" s="736"/>
      <c r="CN375" s="736"/>
      <c r="CO375" s="736"/>
      <c r="CP375" s="736"/>
      <c r="CQ375" s="736"/>
      <c r="CR375" s="736"/>
      <c r="CS375" s="736"/>
      <c r="CT375" s="736"/>
      <c r="CU375" s="736"/>
      <c r="CV375" s="736"/>
      <c r="CW375" s="736"/>
      <c r="CX375" s="736"/>
      <c r="CY375" s="736"/>
      <c r="CZ375" s="736"/>
      <c r="DA375" s="736"/>
      <c r="DB375" s="736"/>
      <c r="DC375" s="736"/>
      <c r="DD375" s="736"/>
      <c r="DE375" s="736"/>
      <c r="DF375" s="736"/>
      <c r="DG375" s="736"/>
      <c r="DH375" s="736"/>
      <c r="DI375" s="736"/>
      <c r="DJ375" s="736"/>
      <c r="DK375" s="736"/>
      <c r="DL375" s="736"/>
      <c r="DM375" s="736"/>
      <c r="DN375" s="736"/>
      <c r="DO375" s="736"/>
      <c r="DP375" s="736"/>
      <c r="DQ375" s="736"/>
      <c r="DR375" s="736"/>
      <c r="DS375" s="736"/>
      <c r="DT375" s="736"/>
      <c r="DU375" s="736"/>
      <c r="DV375" s="736"/>
      <c r="DW375" s="736"/>
      <c r="DX375" s="736"/>
      <c r="DY375" s="736"/>
      <c r="DZ375" s="736"/>
      <c r="EA375" s="736"/>
      <c r="EB375" s="736"/>
      <c r="EC375" s="736"/>
      <c r="ED375" s="736"/>
      <c r="EE375" s="736"/>
      <c r="EF375" s="736"/>
      <c r="EG375" s="736"/>
      <c r="EH375" s="736"/>
      <c r="EI375" s="736"/>
      <c r="EJ375" s="736"/>
      <c r="EK375" s="736"/>
      <c r="EL375" s="736"/>
      <c r="EM375" s="736"/>
      <c r="EN375" s="736"/>
      <c r="EO375" s="736"/>
      <c r="EP375" s="736"/>
      <c r="EQ375" s="736"/>
      <c r="ER375" s="736"/>
      <c r="ES375" s="736"/>
      <c r="ET375" s="736"/>
      <c r="EU375" s="736"/>
      <c r="EV375" s="736"/>
      <c r="EW375" s="736"/>
      <c r="EX375" s="736"/>
      <c r="EY375" s="736"/>
      <c r="EZ375" s="736"/>
      <c r="FA375" s="736"/>
      <c r="FB375" s="736"/>
      <c r="FC375" s="736"/>
      <c r="FD375" s="736"/>
      <c r="FE375" s="736"/>
      <c r="FF375" s="736"/>
      <c r="FG375" s="736"/>
      <c r="FH375" s="736"/>
      <c r="FI375" s="736"/>
      <c r="FJ375" s="736"/>
      <c r="FK375" s="736"/>
      <c r="FL375" s="736"/>
      <c r="FM375" s="736"/>
      <c r="FN375" s="736"/>
      <c r="FO375" s="736"/>
      <c r="FP375" s="736"/>
      <c r="FQ375" s="736"/>
      <c r="FR375" s="736"/>
      <c r="FS375" s="736"/>
      <c r="FT375" s="736"/>
      <c r="FU375" s="736"/>
      <c r="FV375" s="736"/>
      <c r="FW375" s="736"/>
      <c r="FX375" s="736"/>
      <c r="FY375" s="736"/>
      <c r="FZ375" s="736"/>
      <c r="GA375" s="736"/>
      <c r="GB375" s="736"/>
      <c r="GC375" s="736"/>
      <c r="GD375" s="736"/>
      <c r="GE375" s="736"/>
      <c r="GF375" s="736"/>
      <c r="GG375" s="736"/>
      <c r="GH375" s="736"/>
      <c r="GI375" s="736"/>
      <c r="GJ375" s="736"/>
      <c r="GK375" s="736"/>
      <c r="GL375" s="736"/>
      <c r="GM375" s="736"/>
      <c r="GN375" s="736"/>
      <c r="GO375" s="736"/>
      <c r="GP375" s="736"/>
      <c r="GQ375" s="736"/>
      <c r="GR375" s="736"/>
      <c r="GS375" s="736"/>
      <c r="GT375" s="736"/>
      <c r="GU375" s="736"/>
      <c r="GV375" s="736"/>
      <c r="GW375" s="736"/>
      <c r="GX375" s="736"/>
      <c r="GY375" s="736"/>
      <c r="GZ375" s="736"/>
      <c r="HA375" s="736"/>
      <c r="HB375" s="736"/>
      <c r="HC375" s="736"/>
      <c r="HD375" s="736"/>
      <c r="HE375" s="736"/>
      <c r="HF375" s="736"/>
      <c r="HG375" s="736"/>
      <c r="HH375" s="736"/>
      <c r="HI375" s="736"/>
      <c r="HJ375" s="736"/>
      <c r="HK375" s="736"/>
      <c r="HL375" s="736"/>
      <c r="HM375" s="736"/>
      <c r="HN375" s="736"/>
      <c r="HO375" s="736"/>
      <c r="HP375" s="736"/>
      <c r="HQ375" s="736"/>
      <c r="HR375" s="736"/>
      <c r="HS375" s="736"/>
      <c r="HT375" s="736"/>
      <c r="HU375" s="736"/>
      <c r="HV375" s="736"/>
      <c r="HW375" s="736"/>
      <c r="HX375" s="736"/>
      <c r="HY375" s="736"/>
      <c r="HZ375" s="736"/>
      <c r="IA375" s="736"/>
      <c r="IB375" s="736"/>
      <c r="IC375" s="736"/>
      <c r="ID375" s="736"/>
      <c r="IE375" s="736"/>
      <c r="IF375" s="736"/>
      <c r="IG375" s="736"/>
      <c r="IH375" s="736"/>
      <c r="II375" s="736"/>
      <c r="IJ375" s="736"/>
      <c r="IK375" s="736"/>
      <c r="IL375" s="736"/>
      <c r="IM375" s="736"/>
      <c r="IN375" s="736"/>
      <c r="IO375" s="736"/>
      <c r="IP375" s="736"/>
      <c r="IQ375" s="736"/>
      <c r="IR375" s="736"/>
      <c r="IS375" s="736"/>
      <c r="IT375" s="736"/>
      <c r="IU375" s="736"/>
      <c r="IV375" s="736"/>
      <c r="IW375" s="736"/>
      <c r="IX375" s="736"/>
      <c r="IY375" s="736"/>
      <c r="IZ375" s="736"/>
      <c r="JA375" s="736"/>
      <c r="JB375" s="736"/>
      <c r="JC375" s="736"/>
      <c r="JD375" s="736"/>
      <c r="JE375" s="736"/>
      <c r="JF375" s="736"/>
      <c r="JG375" s="736"/>
      <c r="JH375" s="736"/>
      <c r="JI375" s="736"/>
      <c r="JJ375" s="736"/>
      <c r="JK375" s="736"/>
      <c r="JL375" s="736"/>
      <c r="JM375" s="736"/>
      <c r="JN375" s="736"/>
      <c r="JO375" s="736"/>
      <c r="JP375" s="736"/>
      <c r="JQ375" s="736"/>
      <c r="JR375" s="736"/>
      <c r="JS375" s="736"/>
      <c r="JT375" s="736"/>
      <c r="JU375" s="736"/>
      <c r="JV375" s="736"/>
      <c r="JW375" s="736"/>
      <c r="JX375" s="736"/>
      <c r="JY375" s="736"/>
      <c r="JZ375" s="736"/>
      <c r="KA375" s="736"/>
      <c r="KB375" s="736"/>
      <c r="KC375" s="736"/>
      <c r="KD375" s="736"/>
      <c r="KE375" s="736"/>
      <c r="KF375" s="736"/>
      <c r="KG375" s="736"/>
      <c r="KH375" s="736"/>
      <c r="KI375" s="736"/>
      <c r="KJ375" s="736"/>
      <c r="KK375" s="736"/>
      <c r="KL375" s="736"/>
      <c r="KM375" s="736"/>
      <c r="KN375" s="736"/>
      <c r="KO375" s="736"/>
    </row>
    <row r="376" spans="1:301" s="460" customFormat="1" ht="15.75" customHeight="1" x14ac:dyDescent="0.8">
      <c r="A376" s="460" t="s">
        <v>451</v>
      </c>
      <c r="B376" s="829">
        <v>10.5</v>
      </c>
      <c r="C376" s="443"/>
      <c r="F376" s="507" t="s">
        <v>392</v>
      </c>
      <c r="G376" s="480" t="s">
        <v>383</v>
      </c>
      <c r="H376" s="99" t="s">
        <v>127</v>
      </c>
      <c r="I376" s="736">
        <v>24.73</v>
      </c>
      <c r="J376" s="737"/>
      <c r="K376" s="738"/>
      <c r="L376" s="737"/>
      <c r="M376" s="738"/>
      <c r="N376" s="737"/>
      <c r="O376" s="753"/>
      <c r="P376" s="739"/>
      <c r="Q376" s="771"/>
      <c r="R376" s="739"/>
      <c r="S376" s="739"/>
      <c r="T376" s="739"/>
      <c r="U376" s="739"/>
      <c r="V376" s="736"/>
      <c r="W376" s="736"/>
      <c r="X376" s="736"/>
      <c r="Y376" s="736"/>
      <c r="Z376" s="736"/>
      <c r="AA376" s="736"/>
      <c r="AB376" s="736"/>
      <c r="AC376" s="736"/>
      <c r="AD376" s="736"/>
      <c r="AE376" s="736"/>
      <c r="AF376" s="736"/>
      <c r="AG376" s="736"/>
      <c r="AH376" s="736"/>
      <c r="AI376" s="736"/>
      <c r="AJ376" s="736"/>
      <c r="AK376" s="736"/>
      <c r="AL376" s="736"/>
      <c r="AM376" s="736"/>
      <c r="AN376" s="736"/>
      <c r="AO376" s="736"/>
      <c r="AP376" s="736"/>
      <c r="AQ376" s="736"/>
      <c r="AR376" s="736"/>
      <c r="AS376" s="736"/>
      <c r="AT376" s="736"/>
      <c r="AU376" s="736"/>
      <c r="AV376" s="736"/>
      <c r="AW376" s="736"/>
      <c r="AX376" s="736"/>
      <c r="AY376" s="736"/>
      <c r="AZ376" s="736"/>
      <c r="BA376" s="736"/>
      <c r="BB376" s="736"/>
      <c r="BC376" s="736"/>
      <c r="BD376" s="736"/>
      <c r="BE376" s="736"/>
      <c r="BF376" s="736"/>
      <c r="BG376" s="736"/>
      <c r="BH376" s="736"/>
      <c r="BI376" s="736"/>
      <c r="BJ376" s="736"/>
      <c r="BK376" s="736"/>
      <c r="BL376" s="736"/>
      <c r="BM376" s="736"/>
      <c r="BN376" s="736"/>
      <c r="BO376" s="736"/>
      <c r="BP376" s="736"/>
      <c r="BQ376" s="736"/>
      <c r="BR376" s="736"/>
      <c r="BS376" s="736"/>
      <c r="BT376" s="736"/>
      <c r="BU376" s="736"/>
      <c r="BV376" s="736"/>
      <c r="BW376" s="736"/>
      <c r="BX376" s="736"/>
      <c r="BY376" s="736"/>
      <c r="BZ376" s="736"/>
      <c r="CA376" s="736"/>
      <c r="CB376" s="736"/>
      <c r="CC376" s="736"/>
      <c r="CD376" s="736"/>
      <c r="CE376" s="736"/>
      <c r="CF376" s="736"/>
      <c r="CG376" s="736"/>
      <c r="CH376" s="736"/>
      <c r="CI376" s="736"/>
      <c r="CJ376" s="736"/>
      <c r="CK376" s="736"/>
      <c r="CL376" s="736"/>
      <c r="CM376" s="736"/>
      <c r="CN376" s="736"/>
      <c r="CO376" s="736"/>
      <c r="CP376" s="736"/>
      <c r="CQ376" s="736"/>
      <c r="CR376" s="736"/>
      <c r="CS376" s="736"/>
      <c r="CT376" s="736"/>
      <c r="CU376" s="736"/>
      <c r="CV376" s="736"/>
      <c r="CW376" s="736"/>
      <c r="CX376" s="736"/>
      <c r="CY376" s="736"/>
      <c r="CZ376" s="736"/>
      <c r="DA376" s="736"/>
      <c r="DB376" s="736"/>
      <c r="DC376" s="736"/>
      <c r="DD376" s="736"/>
      <c r="DE376" s="736"/>
      <c r="DF376" s="736"/>
      <c r="DG376" s="736"/>
      <c r="DH376" s="736"/>
      <c r="DI376" s="736"/>
      <c r="DJ376" s="736"/>
      <c r="DK376" s="736"/>
      <c r="DL376" s="736"/>
      <c r="DM376" s="736"/>
      <c r="DN376" s="736"/>
      <c r="DO376" s="736"/>
      <c r="DP376" s="736"/>
      <c r="DQ376" s="736"/>
      <c r="DR376" s="736"/>
      <c r="DS376" s="736"/>
      <c r="DT376" s="736"/>
      <c r="DU376" s="736"/>
      <c r="DV376" s="736"/>
      <c r="DW376" s="736"/>
      <c r="DX376" s="736"/>
      <c r="DY376" s="736"/>
      <c r="DZ376" s="736"/>
      <c r="EA376" s="736"/>
      <c r="EB376" s="736"/>
      <c r="EC376" s="736"/>
      <c r="ED376" s="736"/>
      <c r="EE376" s="736"/>
      <c r="EF376" s="736"/>
      <c r="EG376" s="736"/>
      <c r="EH376" s="736"/>
      <c r="EI376" s="736"/>
      <c r="EJ376" s="736"/>
      <c r="EK376" s="736"/>
      <c r="EL376" s="736"/>
      <c r="EM376" s="736"/>
      <c r="EN376" s="736"/>
      <c r="EO376" s="736"/>
      <c r="EP376" s="736"/>
      <c r="EQ376" s="736"/>
      <c r="ER376" s="736"/>
      <c r="ES376" s="736"/>
      <c r="ET376" s="736"/>
      <c r="EU376" s="736"/>
      <c r="EV376" s="736"/>
      <c r="EW376" s="736"/>
      <c r="EX376" s="736"/>
      <c r="EY376" s="736"/>
      <c r="EZ376" s="736"/>
      <c r="FA376" s="736"/>
      <c r="FB376" s="736"/>
      <c r="FC376" s="736"/>
      <c r="FD376" s="736"/>
      <c r="FE376" s="736"/>
      <c r="FF376" s="736"/>
      <c r="FG376" s="736"/>
      <c r="FH376" s="736"/>
      <c r="FI376" s="736"/>
      <c r="FJ376" s="736"/>
      <c r="FK376" s="736"/>
      <c r="FL376" s="736"/>
      <c r="FM376" s="736"/>
      <c r="FN376" s="736"/>
      <c r="FO376" s="736"/>
      <c r="FP376" s="736"/>
      <c r="FQ376" s="736"/>
      <c r="FR376" s="736"/>
      <c r="FS376" s="736"/>
      <c r="FT376" s="736"/>
      <c r="FU376" s="736"/>
      <c r="FV376" s="736"/>
      <c r="FW376" s="736"/>
      <c r="FX376" s="736"/>
      <c r="FY376" s="736"/>
      <c r="FZ376" s="736"/>
      <c r="GA376" s="736"/>
      <c r="GB376" s="736"/>
      <c r="GC376" s="736"/>
      <c r="GD376" s="736"/>
      <c r="GE376" s="736"/>
      <c r="GF376" s="736"/>
      <c r="GG376" s="736"/>
      <c r="GH376" s="736"/>
      <c r="GI376" s="736"/>
      <c r="GJ376" s="736"/>
      <c r="GK376" s="736"/>
      <c r="GL376" s="736"/>
      <c r="GM376" s="736"/>
      <c r="GN376" s="736"/>
      <c r="GO376" s="736"/>
      <c r="GP376" s="736"/>
      <c r="GQ376" s="736"/>
      <c r="GR376" s="736"/>
      <c r="GS376" s="736"/>
      <c r="GT376" s="736"/>
      <c r="GU376" s="736"/>
      <c r="GV376" s="736"/>
      <c r="GW376" s="736"/>
      <c r="GX376" s="736"/>
      <c r="GY376" s="736"/>
      <c r="GZ376" s="736"/>
      <c r="HA376" s="736"/>
      <c r="HB376" s="736"/>
      <c r="HC376" s="736"/>
      <c r="HD376" s="736"/>
      <c r="HE376" s="736"/>
      <c r="HF376" s="736"/>
      <c r="HG376" s="736"/>
      <c r="HH376" s="736"/>
      <c r="HI376" s="736"/>
      <c r="HJ376" s="736"/>
      <c r="HK376" s="736"/>
      <c r="HL376" s="736"/>
      <c r="HM376" s="736"/>
      <c r="HN376" s="736"/>
      <c r="HO376" s="736"/>
      <c r="HP376" s="736"/>
      <c r="HQ376" s="736"/>
      <c r="HR376" s="736"/>
      <c r="HS376" s="736"/>
      <c r="HT376" s="736"/>
      <c r="HU376" s="736"/>
      <c r="HV376" s="736"/>
      <c r="HW376" s="736"/>
      <c r="HX376" s="736"/>
      <c r="HY376" s="736"/>
      <c r="HZ376" s="736"/>
      <c r="IA376" s="736"/>
      <c r="IB376" s="736"/>
      <c r="IC376" s="736"/>
      <c r="ID376" s="736"/>
      <c r="IE376" s="736"/>
      <c r="IF376" s="736"/>
      <c r="IG376" s="736"/>
      <c r="IH376" s="736"/>
      <c r="II376" s="736"/>
      <c r="IJ376" s="736"/>
      <c r="IK376" s="736"/>
      <c r="IL376" s="736"/>
      <c r="IM376" s="736"/>
      <c r="IN376" s="736"/>
      <c r="IO376" s="736"/>
      <c r="IP376" s="736"/>
      <c r="IQ376" s="736"/>
      <c r="IR376" s="736"/>
      <c r="IS376" s="736"/>
      <c r="IT376" s="736"/>
      <c r="IU376" s="736"/>
      <c r="IV376" s="736"/>
      <c r="IW376" s="736"/>
      <c r="IX376" s="736"/>
      <c r="IY376" s="736"/>
      <c r="IZ376" s="736"/>
      <c r="JA376" s="736"/>
      <c r="JB376" s="736"/>
      <c r="JC376" s="736"/>
      <c r="JD376" s="736"/>
      <c r="JE376" s="736"/>
      <c r="JF376" s="736"/>
      <c r="JG376" s="736"/>
      <c r="JH376" s="736"/>
      <c r="JI376" s="736"/>
      <c r="JJ376" s="736"/>
      <c r="JK376" s="736"/>
      <c r="JL376" s="736"/>
      <c r="JM376" s="736"/>
      <c r="JN376" s="736"/>
      <c r="JO376" s="736"/>
      <c r="JP376" s="736"/>
      <c r="JQ376" s="736"/>
      <c r="JR376" s="736"/>
      <c r="JS376" s="736"/>
      <c r="JT376" s="736"/>
      <c r="JU376" s="736"/>
      <c r="JV376" s="736"/>
      <c r="JW376" s="736"/>
      <c r="JX376" s="736"/>
      <c r="JY376" s="736"/>
      <c r="JZ376" s="736"/>
      <c r="KA376" s="736"/>
      <c r="KB376" s="736"/>
      <c r="KC376" s="736"/>
      <c r="KD376" s="736"/>
      <c r="KE376" s="736"/>
      <c r="KF376" s="736"/>
      <c r="KG376" s="736"/>
      <c r="KH376" s="736"/>
      <c r="KI376" s="736"/>
      <c r="KJ376" s="736"/>
      <c r="KK376" s="736"/>
      <c r="KL376" s="736"/>
      <c r="KM376" s="736"/>
      <c r="KN376" s="736"/>
      <c r="KO376" s="736"/>
    </row>
    <row r="377" spans="1:301" s="460" customFormat="1" ht="15.75" customHeight="1" x14ac:dyDescent="0.8">
      <c r="A377" s="460" t="s">
        <v>451</v>
      </c>
      <c r="B377" s="829">
        <v>10.5</v>
      </c>
      <c r="C377" s="443"/>
      <c r="F377" s="507" t="s">
        <v>396</v>
      </c>
      <c r="G377" s="480" t="s">
        <v>383</v>
      </c>
      <c r="H377" s="99" t="s">
        <v>127</v>
      </c>
      <c r="I377" s="736">
        <v>20.45</v>
      </c>
      <c r="J377" s="737"/>
      <c r="K377" s="738"/>
      <c r="L377" s="737"/>
      <c r="M377" s="738"/>
      <c r="N377" s="737"/>
      <c r="O377" s="753"/>
      <c r="P377" s="739"/>
      <c r="Q377" s="771"/>
      <c r="R377" s="739"/>
      <c r="S377" s="739"/>
      <c r="T377" s="739"/>
      <c r="U377" s="739"/>
      <c r="V377" s="736"/>
      <c r="W377" s="736"/>
      <c r="X377" s="736"/>
      <c r="Y377" s="736"/>
      <c r="Z377" s="736"/>
      <c r="AA377" s="736"/>
      <c r="AB377" s="736"/>
      <c r="AC377" s="736"/>
      <c r="AD377" s="736"/>
      <c r="AE377" s="736"/>
      <c r="AF377" s="736"/>
      <c r="AG377" s="736"/>
      <c r="AH377" s="736"/>
      <c r="AI377" s="736"/>
      <c r="AJ377" s="736"/>
      <c r="AK377" s="736"/>
      <c r="AL377" s="736"/>
      <c r="AM377" s="736"/>
      <c r="AN377" s="736"/>
      <c r="AO377" s="736"/>
      <c r="AP377" s="736"/>
      <c r="AQ377" s="736"/>
      <c r="AR377" s="736"/>
      <c r="AS377" s="736"/>
      <c r="AT377" s="736"/>
      <c r="AU377" s="736"/>
      <c r="AV377" s="736"/>
      <c r="AW377" s="736"/>
      <c r="AX377" s="736"/>
      <c r="AY377" s="736"/>
      <c r="AZ377" s="736"/>
      <c r="BA377" s="736"/>
      <c r="BB377" s="736"/>
      <c r="BC377" s="736"/>
      <c r="BD377" s="736"/>
      <c r="BE377" s="736"/>
      <c r="BF377" s="736"/>
      <c r="BG377" s="736"/>
      <c r="BH377" s="736"/>
      <c r="BI377" s="736"/>
      <c r="BJ377" s="736"/>
      <c r="BK377" s="736"/>
      <c r="BL377" s="736"/>
      <c r="BM377" s="736"/>
      <c r="BN377" s="736"/>
      <c r="BO377" s="736"/>
      <c r="BP377" s="736"/>
      <c r="BQ377" s="736"/>
      <c r="BR377" s="736"/>
      <c r="BS377" s="736"/>
      <c r="BT377" s="736"/>
      <c r="BU377" s="736"/>
      <c r="BV377" s="736"/>
      <c r="BW377" s="736"/>
      <c r="BX377" s="736"/>
      <c r="BY377" s="736"/>
      <c r="BZ377" s="736"/>
      <c r="CA377" s="736"/>
      <c r="CB377" s="736"/>
      <c r="CC377" s="736"/>
      <c r="CD377" s="736"/>
      <c r="CE377" s="736"/>
      <c r="CF377" s="736"/>
      <c r="CG377" s="736"/>
      <c r="CH377" s="736"/>
      <c r="CI377" s="736"/>
      <c r="CJ377" s="736"/>
      <c r="CK377" s="736"/>
      <c r="CL377" s="736"/>
      <c r="CM377" s="736"/>
      <c r="CN377" s="736"/>
      <c r="CO377" s="736"/>
      <c r="CP377" s="736"/>
      <c r="CQ377" s="736"/>
      <c r="CR377" s="736"/>
      <c r="CS377" s="736"/>
      <c r="CT377" s="736"/>
      <c r="CU377" s="736"/>
      <c r="CV377" s="736"/>
      <c r="CW377" s="736"/>
      <c r="CX377" s="736"/>
      <c r="CY377" s="736"/>
      <c r="CZ377" s="736"/>
      <c r="DA377" s="736"/>
      <c r="DB377" s="736"/>
      <c r="DC377" s="736"/>
      <c r="DD377" s="736"/>
      <c r="DE377" s="736"/>
      <c r="DF377" s="736"/>
      <c r="DG377" s="736"/>
      <c r="DH377" s="736"/>
      <c r="DI377" s="736"/>
      <c r="DJ377" s="736"/>
      <c r="DK377" s="736"/>
      <c r="DL377" s="736"/>
      <c r="DM377" s="736"/>
      <c r="DN377" s="736"/>
      <c r="DO377" s="736"/>
      <c r="DP377" s="736"/>
      <c r="DQ377" s="736"/>
      <c r="DR377" s="736"/>
      <c r="DS377" s="736"/>
      <c r="DT377" s="736"/>
      <c r="DU377" s="736"/>
      <c r="DV377" s="736"/>
      <c r="DW377" s="736"/>
      <c r="DX377" s="736"/>
      <c r="DY377" s="736"/>
      <c r="DZ377" s="736"/>
      <c r="EA377" s="736"/>
      <c r="EB377" s="736"/>
      <c r="EC377" s="736"/>
      <c r="ED377" s="736"/>
      <c r="EE377" s="736"/>
      <c r="EF377" s="736"/>
      <c r="EG377" s="736"/>
      <c r="EH377" s="736"/>
      <c r="EI377" s="736"/>
      <c r="EJ377" s="736"/>
      <c r="EK377" s="736"/>
      <c r="EL377" s="736"/>
      <c r="EM377" s="736"/>
      <c r="EN377" s="736"/>
      <c r="EO377" s="736"/>
      <c r="EP377" s="736"/>
      <c r="EQ377" s="736"/>
      <c r="ER377" s="736"/>
      <c r="ES377" s="736"/>
      <c r="ET377" s="736"/>
      <c r="EU377" s="736"/>
      <c r="EV377" s="736"/>
      <c r="EW377" s="736"/>
      <c r="EX377" s="736"/>
      <c r="EY377" s="736"/>
      <c r="EZ377" s="736"/>
      <c r="FA377" s="736"/>
      <c r="FB377" s="736"/>
      <c r="FC377" s="736"/>
      <c r="FD377" s="736"/>
      <c r="FE377" s="736"/>
      <c r="FF377" s="736"/>
      <c r="FG377" s="736"/>
      <c r="FH377" s="736"/>
      <c r="FI377" s="736"/>
      <c r="FJ377" s="736"/>
      <c r="FK377" s="736"/>
      <c r="FL377" s="736"/>
      <c r="FM377" s="736"/>
      <c r="FN377" s="736"/>
      <c r="FO377" s="736"/>
      <c r="FP377" s="736"/>
      <c r="FQ377" s="736"/>
      <c r="FR377" s="736"/>
      <c r="FS377" s="736"/>
      <c r="FT377" s="736"/>
      <c r="FU377" s="736"/>
      <c r="FV377" s="736"/>
      <c r="FW377" s="736"/>
      <c r="FX377" s="736"/>
      <c r="FY377" s="736"/>
      <c r="FZ377" s="736"/>
      <c r="GA377" s="736"/>
      <c r="GB377" s="736"/>
      <c r="GC377" s="736"/>
      <c r="GD377" s="736"/>
      <c r="GE377" s="736"/>
      <c r="GF377" s="736"/>
      <c r="GG377" s="736"/>
      <c r="GH377" s="736"/>
      <c r="GI377" s="736"/>
      <c r="GJ377" s="736"/>
      <c r="GK377" s="736"/>
      <c r="GL377" s="736"/>
      <c r="GM377" s="736"/>
      <c r="GN377" s="736"/>
      <c r="GO377" s="736"/>
      <c r="GP377" s="736"/>
      <c r="GQ377" s="736"/>
      <c r="GR377" s="736"/>
      <c r="GS377" s="736"/>
      <c r="GT377" s="736"/>
      <c r="GU377" s="736"/>
      <c r="GV377" s="736"/>
      <c r="GW377" s="736"/>
      <c r="GX377" s="736"/>
      <c r="GY377" s="736"/>
      <c r="GZ377" s="736"/>
      <c r="HA377" s="736"/>
      <c r="HB377" s="736"/>
      <c r="HC377" s="736"/>
      <c r="HD377" s="736"/>
      <c r="HE377" s="736"/>
      <c r="HF377" s="736"/>
      <c r="HG377" s="736"/>
      <c r="HH377" s="736"/>
      <c r="HI377" s="736"/>
      <c r="HJ377" s="736"/>
      <c r="HK377" s="736"/>
      <c r="HL377" s="736"/>
      <c r="HM377" s="736"/>
      <c r="HN377" s="736"/>
      <c r="HO377" s="736"/>
      <c r="HP377" s="736"/>
      <c r="HQ377" s="736"/>
      <c r="HR377" s="736"/>
      <c r="HS377" s="736"/>
      <c r="HT377" s="736"/>
      <c r="HU377" s="736"/>
      <c r="HV377" s="736"/>
      <c r="HW377" s="736"/>
      <c r="HX377" s="736"/>
      <c r="HY377" s="736"/>
      <c r="HZ377" s="736"/>
      <c r="IA377" s="736"/>
      <c r="IB377" s="736"/>
      <c r="IC377" s="736"/>
      <c r="ID377" s="736"/>
      <c r="IE377" s="736"/>
      <c r="IF377" s="736"/>
      <c r="IG377" s="736"/>
      <c r="IH377" s="736"/>
      <c r="II377" s="736"/>
      <c r="IJ377" s="736"/>
      <c r="IK377" s="736"/>
      <c r="IL377" s="736"/>
      <c r="IM377" s="736"/>
      <c r="IN377" s="736"/>
      <c r="IO377" s="736"/>
      <c r="IP377" s="736"/>
      <c r="IQ377" s="736"/>
      <c r="IR377" s="736"/>
      <c r="IS377" s="736"/>
      <c r="IT377" s="736"/>
      <c r="IU377" s="736"/>
      <c r="IV377" s="736"/>
      <c r="IW377" s="736"/>
      <c r="IX377" s="736"/>
      <c r="IY377" s="736"/>
      <c r="IZ377" s="736"/>
      <c r="JA377" s="736"/>
      <c r="JB377" s="736"/>
      <c r="JC377" s="736"/>
      <c r="JD377" s="736"/>
      <c r="JE377" s="736"/>
      <c r="JF377" s="736"/>
      <c r="JG377" s="736"/>
      <c r="JH377" s="736"/>
      <c r="JI377" s="736"/>
      <c r="JJ377" s="736"/>
      <c r="JK377" s="736"/>
      <c r="JL377" s="736"/>
      <c r="JM377" s="736"/>
      <c r="JN377" s="736"/>
      <c r="JO377" s="736"/>
      <c r="JP377" s="736"/>
      <c r="JQ377" s="736"/>
      <c r="JR377" s="736"/>
      <c r="JS377" s="736"/>
      <c r="JT377" s="736"/>
      <c r="JU377" s="736"/>
      <c r="JV377" s="736"/>
      <c r="JW377" s="736"/>
      <c r="JX377" s="736"/>
      <c r="JY377" s="736"/>
      <c r="JZ377" s="736"/>
      <c r="KA377" s="736"/>
      <c r="KB377" s="736"/>
      <c r="KC377" s="736"/>
      <c r="KD377" s="736"/>
      <c r="KE377" s="736"/>
      <c r="KF377" s="736"/>
      <c r="KG377" s="736"/>
      <c r="KH377" s="736"/>
      <c r="KI377" s="736"/>
      <c r="KJ377" s="736"/>
      <c r="KK377" s="736"/>
      <c r="KL377" s="736"/>
      <c r="KM377" s="736"/>
      <c r="KN377" s="736"/>
      <c r="KO377" s="736"/>
    </row>
    <row r="378" spans="1:301" s="460" customFormat="1" ht="15.75" customHeight="1" x14ac:dyDescent="0.8">
      <c r="A378" s="460" t="s">
        <v>451</v>
      </c>
      <c r="B378" s="829">
        <v>9.5</v>
      </c>
      <c r="C378" s="443"/>
      <c r="F378" s="507" t="s">
        <v>393</v>
      </c>
      <c r="G378" s="480" t="s">
        <v>383</v>
      </c>
      <c r="H378" s="99" t="s">
        <v>127</v>
      </c>
      <c r="I378" s="736">
        <v>21.61</v>
      </c>
      <c r="J378" s="737"/>
      <c r="K378" s="738"/>
      <c r="L378" s="737"/>
      <c r="M378" s="738"/>
      <c r="N378" s="737"/>
      <c r="O378" s="753"/>
      <c r="P378" s="739"/>
      <c r="Q378" s="771"/>
      <c r="R378" s="739"/>
      <c r="S378" s="739"/>
      <c r="T378" s="739"/>
      <c r="U378" s="739"/>
      <c r="V378" s="736"/>
      <c r="W378" s="736"/>
      <c r="X378" s="736"/>
      <c r="Y378" s="736"/>
      <c r="Z378" s="736"/>
      <c r="AA378" s="736"/>
      <c r="AB378" s="736"/>
      <c r="AC378" s="736"/>
      <c r="AD378" s="736"/>
      <c r="AE378" s="736"/>
      <c r="AF378" s="736"/>
      <c r="AG378" s="736"/>
      <c r="AH378" s="736"/>
      <c r="AI378" s="736"/>
      <c r="AJ378" s="736"/>
      <c r="AK378" s="736"/>
      <c r="AL378" s="736"/>
      <c r="AM378" s="736"/>
      <c r="AN378" s="736"/>
      <c r="AO378" s="736"/>
      <c r="AP378" s="736"/>
      <c r="AQ378" s="736"/>
      <c r="AR378" s="736"/>
      <c r="AS378" s="736"/>
      <c r="AT378" s="736"/>
      <c r="AU378" s="736"/>
      <c r="AV378" s="736"/>
      <c r="AW378" s="736"/>
      <c r="AX378" s="736"/>
      <c r="AY378" s="736"/>
      <c r="AZ378" s="736"/>
      <c r="BA378" s="736"/>
      <c r="BB378" s="736"/>
      <c r="BC378" s="736"/>
      <c r="BD378" s="736"/>
      <c r="BE378" s="736"/>
      <c r="BF378" s="736"/>
      <c r="BG378" s="736"/>
      <c r="BH378" s="736"/>
      <c r="BI378" s="736"/>
      <c r="BJ378" s="736"/>
      <c r="BK378" s="736"/>
      <c r="BL378" s="736"/>
      <c r="BM378" s="736"/>
      <c r="BN378" s="736"/>
      <c r="BO378" s="736"/>
      <c r="BP378" s="736"/>
      <c r="BQ378" s="736"/>
      <c r="BR378" s="736"/>
      <c r="BS378" s="736"/>
      <c r="BT378" s="736"/>
      <c r="BU378" s="736"/>
      <c r="BV378" s="736"/>
      <c r="BW378" s="736"/>
      <c r="BX378" s="736"/>
      <c r="BY378" s="736"/>
      <c r="BZ378" s="736"/>
      <c r="CA378" s="736"/>
      <c r="CB378" s="736"/>
      <c r="CC378" s="736"/>
      <c r="CD378" s="736"/>
      <c r="CE378" s="736"/>
      <c r="CF378" s="736"/>
      <c r="CG378" s="736"/>
      <c r="CH378" s="736"/>
      <c r="CI378" s="736"/>
      <c r="CJ378" s="736"/>
      <c r="CK378" s="736"/>
      <c r="CL378" s="736"/>
      <c r="CM378" s="736"/>
      <c r="CN378" s="736"/>
      <c r="CO378" s="736"/>
      <c r="CP378" s="736"/>
      <c r="CQ378" s="736"/>
      <c r="CR378" s="736"/>
      <c r="CS378" s="736"/>
      <c r="CT378" s="736"/>
      <c r="CU378" s="736"/>
      <c r="CV378" s="736"/>
      <c r="CW378" s="736"/>
      <c r="CX378" s="736"/>
      <c r="CY378" s="736"/>
      <c r="CZ378" s="736"/>
      <c r="DA378" s="736"/>
      <c r="DB378" s="736"/>
      <c r="DC378" s="736"/>
      <c r="DD378" s="736"/>
      <c r="DE378" s="736"/>
      <c r="DF378" s="736"/>
      <c r="DG378" s="736"/>
      <c r="DH378" s="736"/>
      <c r="DI378" s="736"/>
      <c r="DJ378" s="736"/>
      <c r="DK378" s="736"/>
      <c r="DL378" s="736"/>
      <c r="DM378" s="736"/>
      <c r="DN378" s="736"/>
      <c r="DO378" s="736"/>
      <c r="DP378" s="736"/>
      <c r="DQ378" s="736"/>
      <c r="DR378" s="736"/>
      <c r="DS378" s="736"/>
      <c r="DT378" s="736"/>
      <c r="DU378" s="736"/>
      <c r="DV378" s="736"/>
      <c r="DW378" s="736"/>
      <c r="DX378" s="736"/>
      <c r="DY378" s="736"/>
      <c r="DZ378" s="736"/>
      <c r="EA378" s="736"/>
      <c r="EB378" s="736"/>
      <c r="EC378" s="736"/>
      <c r="ED378" s="736"/>
      <c r="EE378" s="736"/>
      <c r="EF378" s="736"/>
      <c r="EG378" s="736"/>
      <c r="EH378" s="736"/>
      <c r="EI378" s="736"/>
      <c r="EJ378" s="736"/>
      <c r="EK378" s="736"/>
      <c r="EL378" s="736"/>
      <c r="EM378" s="736"/>
      <c r="EN378" s="736"/>
      <c r="EO378" s="736"/>
      <c r="EP378" s="736"/>
      <c r="EQ378" s="736"/>
      <c r="ER378" s="736"/>
      <c r="ES378" s="736"/>
      <c r="ET378" s="736"/>
      <c r="EU378" s="736"/>
      <c r="EV378" s="736"/>
      <c r="EW378" s="736"/>
      <c r="EX378" s="736"/>
      <c r="EY378" s="736"/>
      <c r="EZ378" s="736"/>
      <c r="FA378" s="736"/>
      <c r="FB378" s="736"/>
      <c r="FC378" s="736"/>
      <c r="FD378" s="736"/>
      <c r="FE378" s="736"/>
      <c r="FF378" s="736"/>
      <c r="FG378" s="736"/>
      <c r="FH378" s="736"/>
      <c r="FI378" s="736"/>
      <c r="FJ378" s="736"/>
      <c r="FK378" s="736"/>
      <c r="FL378" s="736"/>
      <c r="FM378" s="736"/>
      <c r="FN378" s="736"/>
      <c r="FO378" s="736"/>
      <c r="FP378" s="736"/>
      <c r="FQ378" s="736"/>
      <c r="FR378" s="736"/>
      <c r="FS378" s="736"/>
      <c r="FT378" s="736"/>
      <c r="FU378" s="736"/>
      <c r="FV378" s="736"/>
      <c r="FW378" s="736"/>
      <c r="FX378" s="736"/>
      <c r="FY378" s="736"/>
      <c r="FZ378" s="736"/>
      <c r="GA378" s="736"/>
      <c r="GB378" s="736"/>
      <c r="GC378" s="736"/>
      <c r="GD378" s="736"/>
      <c r="GE378" s="736"/>
      <c r="GF378" s="736"/>
      <c r="GG378" s="736"/>
      <c r="GH378" s="736"/>
      <c r="GI378" s="736"/>
      <c r="GJ378" s="736"/>
      <c r="GK378" s="736"/>
      <c r="GL378" s="736"/>
      <c r="GM378" s="736"/>
      <c r="GN378" s="736"/>
      <c r="GO378" s="736"/>
      <c r="GP378" s="736"/>
      <c r="GQ378" s="736"/>
      <c r="GR378" s="736"/>
      <c r="GS378" s="736"/>
      <c r="GT378" s="736"/>
      <c r="GU378" s="736"/>
      <c r="GV378" s="736"/>
      <c r="GW378" s="736"/>
      <c r="GX378" s="736"/>
      <c r="GY378" s="736"/>
      <c r="GZ378" s="736"/>
      <c r="HA378" s="736"/>
      <c r="HB378" s="736"/>
      <c r="HC378" s="736"/>
      <c r="HD378" s="736"/>
      <c r="HE378" s="736"/>
      <c r="HF378" s="736"/>
      <c r="HG378" s="736"/>
      <c r="HH378" s="736"/>
      <c r="HI378" s="736"/>
      <c r="HJ378" s="736"/>
      <c r="HK378" s="736"/>
      <c r="HL378" s="736"/>
      <c r="HM378" s="736"/>
      <c r="HN378" s="736"/>
      <c r="HO378" s="736"/>
      <c r="HP378" s="736"/>
      <c r="HQ378" s="736"/>
      <c r="HR378" s="736"/>
      <c r="HS378" s="736"/>
      <c r="HT378" s="736"/>
      <c r="HU378" s="736"/>
      <c r="HV378" s="736"/>
      <c r="HW378" s="736"/>
      <c r="HX378" s="736"/>
      <c r="HY378" s="736"/>
      <c r="HZ378" s="736"/>
      <c r="IA378" s="736"/>
      <c r="IB378" s="736"/>
      <c r="IC378" s="736"/>
      <c r="ID378" s="736"/>
      <c r="IE378" s="736"/>
      <c r="IF378" s="736"/>
      <c r="IG378" s="736"/>
      <c r="IH378" s="736"/>
      <c r="II378" s="736"/>
      <c r="IJ378" s="736"/>
      <c r="IK378" s="736"/>
      <c r="IL378" s="736"/>
      <c r="IM378" s="736"/>
      <c r="IN378" s="736"/>
      <c r="IO378" s="736"/>
      <c r="IP378" s="736"/>
      <c r="IQ378" s="736"/>
      <c r="IR378" s="736"/>
      <c r="IS378" s="736"/>
      <c r="IT378" s="736"/>
      <c r="IU378" s="736"/>
      <c r="IV378" s="736"/>
      <c r="IW378" s="736"/>
      <c r="IX378" s="736"/>
      <c r="IY378" s="736"/>
      <c r="IZ378" s="736"/>
      <c r="JA378" s="736"/>
      <c r="JB378" s="736"/>
      <c r="JC378" s="736"/>
      <c r="JD378" s="736"/>
      <c r="JE378" s="736"/>
      <c r="JF378" s="736"/>
      <c r="JG378" s="736"/>
      <c r="JH378" s="736"/>
      <c r="JI378" s="736"/>
      <c r="JJ378" s="736"/>
      <c r="JK378" s="736"/>
      <c r="JL378" s="736"/>
      <c r="JM378" s="736"/>
      <c r="JN378" s="736"/>
      <c r="JO378" s="736"/>
      <c r="JP378" s="736"/>
      <c r="JQ378" s="736"/>
      <c r="JR378" s="736"/>
      <c r="JS378" s="736"/>
      <c r="JT378" s="736"/>
      <c r="JU378" s="736"/>
      <c r="JV378" s="736"/>
      <c r="JW378" s="736"/>
      <c r="JX378" s="736"/>
      <c r="JY378" s="736"/>
      <c r="JZ378" s="736"/>
      <c r="KA378" s="736"/>
      <c r="KB378" s="736"/>
      <c r="KC378" s="736"/>
      <c r="KD378" s="736"/>
      <c r="KE378" s="736"/>
      <c r="KF378" s="736"/>
      <c r="KG378" s="736"/>
      <c r="KH378" s="736"/>
      <c r="KI378" s="736"/>
      <c r="KJ378" s="736"/>
      <c r="KK378" s="736"/>
      <c r="KL378" s="736"/>
      <c r="KM378" s="736"/>
      <c r="KN378" s="736"/>
      <c r="KO378" s="736"/>
    </row>
    <row r="379" spans="1:301" s="460" customFormat="1" ht="15.75" customHeight="1" x14ac:dyDescent="0.8">
      <c r="B379" s="829"/>
      <c r="C379" s="443"/>
      <c r="F379" s="427"/>
      <c r="G379" s="427"/>
      <c r="H379" s="461"/>
      <c r="I379" s="736"/>
      <c r="J379" s="737"/>
      <c r="K379" s="738"/>
      <c r="L379" s="737"/>
      <c r="M379" s="738"/>
      <c r="N379" s="737"/>
      <c r="O379" s="739"/>
      <c r="P379" s="743"/>
      <c r="Q379" s="741"/>
      <c r="R379" s="739"/>
      <c r="S379" s="739"/>
      <c r="T379" s="739"/>
      <c r="U379" s="738"/>
      <c r="V379" s="736"/>
      <c r="W379" s="736"/>
      <c r="X379" s="736"/>
      <c r="Y379" s="736"/>
      <c r="Z379" s="736"/>
      <c r="AA379" s="736"/>
      <c r="AB379" s="736"/>
      <c r="AC379" s="736"/>
      <c r="AD379" s="736"/>
      <c r="AE379" s="736"/>
      <c r="AF379" s="736"/>
      <c r="AG379" s="736"/>
      <c r="AH379" s="736"/>
      <c r="AI379" s="736"/>
      <c r="AJ379" s="736"/>
      <c r="AK379" s="736"/>
      <c r="AL379" s="736"/>
      <c r="AM379" s="736"/>
      <c r="AN379" s="736"/>
      <c r="AO379" s="736"/>
      <c r="AP379" s="736"/>
      <c r="AQ379" s="736"/>
      <c r="AR379" s="736"/>
      <c r="AS379" s="736"/>
      <c r="AT379" s="736"/>
      <c r="AU379" s="736"/>
      <c r="AV379" s="736"/>
      <c r="AW379" s="736"/>
      <c r="AX379" s="736"/>
      <c r="AY379" s="736"/>
      <c r="AZ379" s="736"/>
      <c r="BA379" s="736"/>
      <c r="BB379" s="736"/>
      <c r="BC379" s="736"/>
      <c r="BD379" s="736"/>
      <c r="BE379" s="736"/>
      <c r="BF379" s="736"/>
      <c r="BG379" s="736"/>
      <c r="BH379" s="736"/>
      <c r="BI379" s="736"/>
      <c r="BJ379" s="736"/>
      <c r="BK379" s="736"/>
      <c r="BL379" s="736"/>
      <c r="BM379" s="736"/>
      <c r="BN379" s="736"/>
      <c r="BO379" s="736"/>
      <c r="BP379" s="736"/>
      <c r="BQ379" s="736"/>
      <c r="BR379" s="736"/>
      <c r="BS379" s="736"/>
      <c r="BT379" s="736"/>
      <c r="BU379" s="736"/>
      <c r="BV379" s="736"/>
      <c r="BW379" s="736"/>
      <c r="BX379" s="736"/>
      <c r="BY379" s="736"/>
      <c r="BZ379" s="736"/>
      <c r="CA379" s="736"/>
      <c r="CB379" s="736"/>
      <c r="CC379" s="736"/>
      <c r="CD379" s="736"/>
      <c r="CE379" s="736"/>
      <c r="CF379" s="736"/>
      <c r="CG379" s="736"/>
      <c r="CH379" s="736"/>
      <c r="CI379" s="736"/>
      <c r="CJ379" s="736"/>
      <c r="CK379" s="736"/>
      <c r="CL379" s="736"/>
      <c r="CM379" s="736"/>
      <c r="CN379" s="736"/>
      <c r="CO379" s="736"/>
      <c r="CP379" s="736"/>
      <c r="CQ379" s="736"/>
      <c r="CR379" s="736"/>
      <c r="CS379" s="736"/>
      <c r="CT379" s="736"/>
      <c r="CU379" s="736"/>
      <c r="CV379" s="736"/>
      <c r="CW379" s="736"/>
      <c r="CX379" s="736"/>
      <c r="CY379" s="736"/>
      <c r="CZ379" s="736"/>
      <c r="DA379" s="736"/>
      <c r="DB379" s="736"/>
      <c r="DC379" s="736"/>
      <c r="DD379" s="736"/>
      <c r="DE379" s="736"/>
      <c r="DF379" s="736"/>
      <c r="DG379" s="736"/>
      <c r="DH379" s="736"/>
      <c r="DI379" s="736"/>
      <c r="DJ379" s="736"/>
      <c r="DK379" s="736"/>
      <c r="DL379" s="736"/>
      <c r="DM379" s="736"/>
      <c r="DN379" s="736"/>
      <c r="DO379" s="736"/>
      <c r="DP379" s="736"/>
      <c r="DQ379" s="736"/>
      <c r="DR379" s="736"/>
      <c r="DS379" s="736"/>
      <c r="DT379" s="736"/>
      <c r="DU379" s="736"/>
      <c r="DV379" s="736"/>
      <c r="DW379" s="736"/>
      <c r="DX379" s="736"/>
      <c r="DY379" s="736"/>
      <c r="DZ379" s="736"/>
      <c r="EA379" s="736"/>
      <c r="EB379" s="736"/>
      <c r="EC379" s="736"/>
      <c r="ED379" s="736"/>
      <c r="EE379" s="736"/>
      <c r="EF379" s="736"/>
      <c r="EG379" s="736"/>
      <c r="EH379" s="736"/>
      <c r="EI379" s="736"/>
      <c r="EJ379" s="736"/>
      <c r="EK379" s="736"/>
      <c r="EL379" s="736"/>
      <c r="EM379" s="736"/>
      <c r="EN379" s="736"/>
      <c r="EO379" s="736"/>
      <c r="EP379" s="736"/>
      <c r="EQ379" s="736"/>
      <c r="ER379" s="736"/>
      <c r="ES379" s="736"/>
      <c r="ET379" s="736"/>
      <c r="EU379" s="736"/>
      <c r="EV379" s="736"/>
      <c r="EW379" s="736"/>
      <c r="EX379" s="736"/>
      <c r="EY379" s="736"/>
      <c r="EZ379" s="736"/>
      <c r="FA379" s="736"/>
      <c r="FB379" s="736"/>
      <c r="FC379" s="736"/>
      <c r="FD379" s="736"/>
      <c r="FE379" s="736"/>
      <c r="FF379" s="736"/>
      <c r="FG379" s="736"/>
      <c r="FH379" s="736"/>
      <c r="FI379" s="736"/>
      <c r="FJ379" s="736"/>
      <c r="FK379" s="736"/>
      <c r="FL379" s="736"/>
      <c r="FM379" s="736"/>
      <c r="FN379" s="736"/>
      <c r="FO379" s="736"/>
      <c r="FP379" s="736"/>
      <c r="FQ379" s="736"/>
      <c r="FR379" s="736"/>
      <c r="FS379" s="736"/>
      <c r="FT379" s="736"/>
      <c r="FU379" s="736"/>
      <c r="FV379" s="736"/>
      <c r="FW379" s="736"/>
      <c r="FX379" s="736"/>
      <c r="FY379" s="736"/>
      <c r="FZ379" s="736"/>
      <c r="GA379" s="736"/>
      <c r="GB379" s="736"/>
      <c r="GC379" s="736"/>
      <c r="GD379" s="736"/>
      <c r="GE379" s="736"/>
      <c r="GF379" s="736"/>
      <c r="GG379" s="736"/>
      <c r="GH379" s="736"/>
      <c r="GI379" s="736"/>
      <c r="GJ379" s="736"/>
      <c r="GK379" s="736"/>
      <c r="GL379" s="736"/>
      <c r="GM379" s="736"/>
      <c r="GN379" s="736"/>
      <c r="GO379" s="736"/>
      <c r="GP379" s="736"/>
      <c r="GQ379" s="736"/>
      <c r="GR379" s="736"/>
      <c r="GS379" s="736"/>
      <c r="GT379" s="736"/>
      <c r="GU379" s="736"/>
      <c r="GV379" s="736"/>
      <c r="GW379" s="736"/>
      <c r="GX379" s="736"/>
      <c r="GY379" s="736"/>
      <c r="GZ379" s="736"/>
      <c r="HA379" s="736"/>
      <c r="HB379" s="736"/>
      <c r="HC379" s="736"/>
      <c r="HD379" s="736"/>
      <c r="HE379" s="736"/>
      <c r="HF379" s="736"/>
      <c r="HG379" s="736"/>
      <c r="HH379" s="736"/>
      <c r="HI379" s="736"/>
      <c r="HJ379" s="736"/>
      <c r="HK379" s="736"/>
      <c r="HL379" s="736"/>
      <c r="HM379" s="736"/>
      <c r="HN379" s="736"/>
      <c r="HO379" s="736"/>
      <c r="HP379" s="736"/>
      <c r="HQ379" s="736"/>
      <c r="HR379" s="736"/>
      <c r="HS379" s="736"/>
      <c r="HT379" s="736"/>
      <c r="HU379" s="736"/>
      <c r="HV379" s="736"/>
      <c r="HW379" s="736"/>
      <c r="HX379" s="736"/>
      <c r="HY379" s="736"/>
      <c r="HZ379" s="736"/>
      <c r="IA379" s="736"/>
      <c r="IB379" s="736"/>
      <c r="IC379" s="736"/>
      <c r="ID379" s="736"/>
      <c r="IE379" s="736"/>
      <c r="IF379" s="736"/>
      <c r="IG379" s="736"/>
      <c r="IH379" s="736"/>
      <c r="II379" s="736"/>
      <c r="IJ379" s="736"/>
      <c r="IK379" s="736"/>
      <c r="IL379" s="736"/>
      <c r="IM379" s="736"/>
      <c r="IN379" s="736"/>
      <c r="IO379" s="736"/>
      <c r="IP379" s="736"/>
      <c r="IQ379" s="736"/>
      <c r="IR379" s="736"/>
      <c r="IS379" s="736"/>
      <c r="IT379" s="736"/>
      <c r="IU379" s="736"/>
      <c r="IV379" s="736"/>
      <c r="IW379" s="736"/>
      <c r="IX379" s="736"/>
      <c r="IY379" s="736"/>
      <c r="IZ379" s="736"/>
    </row>
    <row r="380" spans="1:301" s="460" customFormat="1" ht="15.75" customHeight="1" x14ac:dyDescent="0.8">
      <c r="B380" s="829"/>
      <c r="C380" s="455"/>
      <c r="F380" s="427"/>
      <c r="G380" s="427"/>
      <c r="H380" s="461"/>
      <c r="I380" s="736"/>
      <c r="J380" s="737"/>
      <c r="K380" s="738"/>
      <c r="L380" s="737"/>
      <c r="M380" s="738"/>
      <c r="N380" s="737"/>
      <c r="O380" s="739"/>
      <c r="P380" s="743"/>
      <c r="Q380" s="741"/>
      <c r="R380" s="739"/>
      <c r="S380" s="739"/>
      <c r="T380" s="739"/>
      <c r="U380" s="738"/>
      <c r="V380" s="736"/>
      <c r="W380" s="736"/>
      <c r="X380" s="736"/>
      <c r="Y380" s="736"/>
      <c r="Z380" s="736"/>
      <c r="AA380" s="736"/>
      <c r="AB380" s="736"/>
      <c r="AC380" s="736"/>
      <c r="AD380" s="736"/>
      <c r="AE380" s="736"/>
      <c r="AF380" s="736"/>
      <c r="AG380" s="736"/>
      <c r="AH380" s="736"/>
      <c r="AI380" s="736"/>
      <c r="AJ380" s="736"/>
      <c r="AK380" s="736"/>
      <c r="AL380" s="736"/>
      <c r="AM380" s="736"/>
      <c r="AN380" s="736"/>
      <c r="AO380" s="736"/>
      <c r="AP380" s="736"/>
      <c r="AQ380" s="736"/>
      <c r="AR380" s="736"/>
      <c r="AS380" s="736"/>
      <c r="AT380" s="736"/>
      <c r="AU380" s="736"/>
      <c r="AV380" s="736"/>
      <c r="AW380" s="736"/>
      <c r="AX380" s="736"/>
      <c r="AY380" s="736"/>
      <c r="AZ380" s="736"/>
      <c r="BA380" s="736"/>
      <c r="BB380" s="736"/>
      <c r="BC380" s="736"/>
      <c r="BD380" s="736"/>
      <c r="BE380" s="736"/>
      <c r="BF380" s="736"/>
      <c r="BG380" s="736"/>
      <c r="BH380" s="736"/>
      <c r="BI380" s="736"/>
      <c r="BJ380" s="736"/>
      <c r="BK380" s="736"/>
      <c r="BL380" s="736"/>
      <c r="BM380" s="736"/>
      <c r="BN380" s="736"/>
      <c r="BO380" s="736"/>
      <c r="BP380" s="736"/>
      <c r="BQ380" s="736"/>
      <c r="BR380" s="736"/>
      <c r="BS380" s="736"/>
      <c r="BT380" s="736"/>
      <c r="BU380" s="736"/>
      <c r="BV380" s="736"/>
      <c r="BW380" s="736"/>
      <c r="BX380" s="736"/>
      <c r="BY380" s="736"/>
      <c r="BZ380" s="736"/>
      <c r="CA380" s="736"/>
      <c r="CB380" s="736"/>
      <c r="CC380" s="736"/>
      <c r="CD380" s="736"/>
      <c r="CE380" s="736"/>
      <c r="CF380" s="736"/>
      <c r="CG380" s="736"/>
      <c r="CH380" s="736"/>
      <c r="CI380" s="736"/>
      <c r="CJ380" s="736"/>
      <c r="CK380" s="736"/>
      <c r="CL380" s="736"/>
      <c r="CM380" s="736"/>
      <c r="CN380" s="736"/>
      <c r="CO380" s="736"/>
      <c r="CP380" s="736"/>
      <c r="CQ380" s="736"/>
      <c r="CR380" s="736"/>
      <c r="CS380" s="736"/>
      <c r="CT380" s="736"/>
      <c r="CU380" s="736"/>
      <c r="CV380" s="736"/>
      <c r="CW380" s="736"/>
      <c r="CX380" s="736"/>
      <c r="CY380" s="736"/>
      <c r="CZ380" s="736"/>
      <c r="DA380" s="736"/>
      <c r="DB380" s="736"/>
      <c r="DC380" s="736"/>
      <c r="DD380" s="736"/>
      <c r="DE380" s="736"/>
      <c r="DF380" s="736"/>
      <c r="DG380" s="736"/>
      <c r="DH380" s="736"/>
      <c r="DI380" s="736"/>
      <c r="DJ380" s="736"/>
      <c r="DK380" s="736"/>
      <c r="DL380" s="736"/>
      <c r="DM380" s="736"/>
      <c r="DN380" s="736"/>
      <c r="DO380" s="736"/>
      <c r="DP380" s="736"/>
      <c r="DQ380" s="736"/>
      <c r="DR380" s="736"/>
      <c r="DS380" s="736"/>
      <c r="DT380" s="736"/>
      <c r="DU380" s="736"/>
      <c r="DV380" s="736"/>
      <c r="DW380" s="736"/>
      <c r="DX380" s="736"/>
      <c r="DY380" s="736"/>
      <c r="DZ380" s="736"/>
      <c r="EA380" s="736"/>
      <c r="EB380" s="736"/>
      <c r="EC380" s="736"/>
      <c r="ED380" s="736"/>
      <c r="EE380" s="736"/>
      <c r="EF380" s="736"/>
      <c r="EG380" s="736"/>
      <c r="EH380" s="736"/>
      <c r="EI380" s="736"/>
      <c r="EJ380" s="736"/>
      <c r="EK380" s="736"/>
      <c r="EL380" s="736"/>
      <c r="EM380" s="736"/>
      <c r="EN380" s="736"/>
      <c r="EO380" s="736"/>
      <c r="EP380" s="736"/>
      <c r="EQ380" s="736"/>
      <c r="ER380" s="736"/>
      <c r="ES380" s="736"/>
      <c r="ET380" s="736"/>
      <c r="EU380" s="736"/>
      <c r="EV380" s="736"/>
      <c r="EW380" s="736"/>
      <c r="EX380" s="736"/>
      <c r="EY380" s="736"/>
      <c r="EZ380" s="736"/>
      <c r="FA380" s="736"/>
      <c r="FB380" s="736"/>
      <c r="FC380" s="736"/>
      <c r="FD380" s="736"/>
      <c r="FE380" s="736"/>
      <c r="FF380" s="736"/>
      <c r="FG380" s="736"/>
      <c r="FH380" s="736"/>
      <c r="FI380" s="736"/>
      <c r="FJ380" s="736"/>
      <c r="FK380" s="736"/>
      <c r="FL380" s="736"/>
      <c r="FM380" s="736"/>
      <c r="FN380" s="736"/>
      <c r="FO380" s="736"/>
      <c r="FP380" s="736"/>
      <c r="FQ380" s="736"/>
      <c r="FR380" s="736"/>
      <c r="FS380" s="736"/>
      <c r="FT380" s="736"/>
      <c r="FU380" s="736"/>
      <c r="FV380" s="736"/>
      <c r="FW380" s="736"/>
      <c r="FX380" s="736"/>
      <c r="FY380" s="736"/>
      <c r="FZ380" s="736"/>
      <c r="GA380" s="736"/>
      <c r="GB380" s="736"/>
      <c r="GC380" s="736"/>
      <c r="GD380" s="736"/>
      <c r="GE380" s="736"/>
      <c r="GF380" s="736"/>
      <c r="GG380" s="736"/>
      <c r="GH380" s="736"/>
      <c r="GI380" s="736"/>
      <c r="GJ380" s="736"/>
      <c r="GK380" s="736"/>
      <c r="GL380" s="736"/>
      <c r="GM380" s="736"/>
      <c r="GN380" s="736"/>
      <c r="GO380" s="736"/>
      <c r="GP380" s="736"/>
      <c r="GQ380" s="736"/>
      <c r="GR380" s="736"/>
      <c r="GS380" s="736"/>
      <c r="GT380" s="736"/>
      <c r="GU380" s="736"/>
      <c r="GV380" s="736"/>
      <c r="GW380" s="736"/>
      <c r="GX380" s="736"/>
      <c r="GY380" s="736"/>
      <c r="GZ380" s="736"/>
      <c r="HA380" s="736"/>
      <c r="HB380" s="736"/>
      <c r="HC380" s="736"/>
      <c r="HD380" s="736"/>
      <c r="HE380" s="736"/>
      <c r="HF380" s="736"/>
      <c r="HG380" s="736"/>
      <c r="HH380" s="736"/>
      <c r="HI380" s="736"/>
      <c r="HJ380" s="736"/>
      <c r="HK380" s="736"/>
      <c r="HL380" s="736"/>
      <c r="HM380" s="736"/>
      <c r="HN380" s="736"/>
      <c r="HO380" s="736"/>
      <c r="HP380" s="736"/>
      <c r="HQ380" s="736"/>
      <c r="HR380" s="736"/>
      <c r="HS380" s="736"/>
      <c r="HT380" s="736"/>
      <c r="HU380" s="736"/>
      <c r="HV380" s="736"/>
      <c r="HW380" s="736"/>
      <c r="HX380" s="736"/>
      <c r="HY380" s="736"/>
      <c r="HZ380" s="736"/>
      <c r="IA380" s="736"/>
      <c r="IB380" s="736"/>
      <c r="IC380" s="736"/>
      <c r="ID380" s="736"/>
      <c r="IE380" s="736"/>
      <c r="IF380" s="736"/>
      <c r="IG380" s="736"/>
      <c r="IH380" s="736"/>
      <c r="II380" s="736"/>
      <c r="IJ380" s="736"/>
      <c r="IK380" s="736"/>
      <c r="IL380" s="736"/>
      <c r="IM380" s="736"/>
      <c r="IN380" s="736"/>
      <c r="IO380" s="736"/>
      <c r="IP380" s="736"/>
      <c r="IQ380" s="736"/>
      <c r="IR380" s="736"/>
      <c r="IS380" s="736"/>
      <c r="IT380" s="736"/>
      <c r="IU380" s="736"/>
      <c r="IV380" s="736"/>
      <c r="IW380" s="736"/>
      <c r="IX380" s="736"/>
      <c r="IY380" s="736"/>
      <c r="IZ380" s="736"/>
    </row>
    <row r="381" spans="1:301" s="460" customFormat="1" ht="15.75" customHeight="1" x14ac:dyDescent="0.8">
      <c r="A381" s="427"/>
      <c r="B381" s="829"/>
      <c r="C381" s="443"/>
      <c r="F381" s="427"/>
      <c r="G381" s="440"/>
      <c r="H381" s="443"/>
      <c r="I381" s="527"/>
      <c r="J381" s="435"/>
      <c r="K381" s="427"/>
      <c r="L381" s="443"/>
      <c r="M381" s="452"/>
      <c r="N381" s="456"/>
      <c r="O381" s="458"/>
      <c r="P381" s="742"/>
      <c r="Q381" s="459"/>
      <c r="R381" s="458"/>
      <c r="S381" s="458"/>
      <c r="T381" s="458"/>
      <c r="U381" s="457"/>
    </row>
    <row r="382" spans="1:301" s="460" customFormat="1" ht="15.75" customHeight="1" x14ac:dyDescent="0.8">
      <c r="A382" s="427"/>
      <c r="B382" s="829"/>
      <c r="C382" s="435"/>
      <c r="F382" s="427"/>
      <c r="G382" s="427"/>
      <c r="H382" s="443"/>
      <c r="I382" s="527"/>
      <c r="J382" s="435"/>
      <c r="K382" s="427"/>
      <c r="L382" s="443"/>
      <c r="M382" s="452"/>
      <c r="N382" s="456"/>
      <c r="O382" s="458"/>
      <c r="P382" s="742"/>
      <c r="Q382" s="459"/>
      <c r="R382" s="458"/>
      <c r="S382" s="458"/>
      <c r="T382" s="458"/>
      <c r="U382" s="457"/>
    </row>
    <row r="383" spans="1:301" s="460" customFormat="1" ht="15.75" customHeight="1" x14ac:dyDescent="0.8">
      <c r="A383" s="427"/>
      <c r="B383" s="829"/>
      <c r="F383" s="427"/>
      <c r="G383" s="427"/>
      <c r="H383" s="443"/>
      <c r="I383" s="527"/>
      <c r="J383" s="435"/>
      <c r="K383" s="427"/>
      <c r="L383" s="443"/>
      <c r="M383" s="452"/>
      <c r="N383" s="456"/>
      <c r="O383" s="458"/>
      <c r="P383" s="742"/>
      <c r="Q383" s="459"/>
      <c r="R383" s="458"/>
      <c r="S383" s="458"/>
      <c r="T383" s="458"/>
      <c r="U383" s="457"/>
    </row>
    <row r="384" spans="1:301" s="460" customFormat="1" ht="15.75" customHeight="1" x14ac:dyDescent="0.8">
      <c r="A384" s="427"/>
      <c r="B384" s="830"/>
      <c r="C384" s="455"/>
      <c r="D384" s="443"/>
      <c r="E384" s="452"/>
      <c r="F384" s="443"/>
      <c r="G384" s="452"/>
      <c r="H384" s="456"/>
      <c r="I384" s="527"/>
      <c r="J384" s="435"/>
      <c r="K384" s="427"/>
      <c r="L384" s="443"/>
      <c r="M384" s="452"/>
      <c r="N384" s="456"/>
      <c r="O384" s="458"/>
      <c r="P384" s="458"/>
      <c r="Q384" s="457"/>
      <c r="R384" s="458"/>
      <c r="S384" s="458"/>
      <c r="T384" s="456"/>
      <c r="U384" s="457"/>
    </row>
    <row r="385" spans="1:21" s="460" customFormat="1" ht="15.75" customHeight="1" x14ac:dyDescent="0.8">
      <c r="A385" s="427"/>
      <c r="B385" s="830"/>
      <c r="C385" s="455"/>
      <c r="D385" s="443"/>
      <c r="E385" s="452"/>
      <c r="F385" s="443"/>
      <c r="G385" s="452"/>
      <c r="H385" s="456"/>
      <c r="I385" s="527"/>
      <c r="J385" s="435"/>
      <c r="K385" s="427"/>
      <c r="L385" s="443"/>
      <c r="M385" s="452"/>
      <c r="N385" s="456"/>
      <c r="O385" s="458"/>
      <c r="P385" s="458"/>
      <c r="Q385" s="457"/>
      <c r="R385" s="458"/>
      <c r="S385" s="458"/>
      <c r="T385" s="456"/>
      <c r="U385" s="457"/>
    </row>
    <row r="386" spans="1:21" s="460" customFormat="1" ht="15.75" customHeight="1" x14ac:dyDescent="0.8">
      <c r="A386" s="427"/>
      <c r="B386" s="830"/>
      <c r="C386" s="455"/>
      <c r="D386" s="443"/>
      <c r="E386" s="452"/>
      <c r="F386" s="443"/>
      <c r="G386" s="452"/>
      <c r="H386" s="456"/>
      <c r="I386" s="527"/>
      <c r="J386" s="435"/>
      <c r="K386" s="427"/>
      <c r="L386" s="443"/>
      <c r="M386" s="452"/>
      <c r="N386" s="456"/>
      <c r="O386" s="458"/>
      <c r="P386" s="458"/>
      <c r="Q386" s="457"/>
      <c r="R386" s="458"/>
      <c r="S386" s="458"/>
      <c r="T386" s="456"/>
      <c r="U386" s="457"/>
    </row>
    <row r="387" spans="1:21" s="460" customFormat="1" ht="15.75" customHeight="1" x14ac:dyDescent="0.8">
      <c r="A387" s="427"/>
      <c r="B387" s="830"/>
      <c r="C387" s="458"/>
      <c r="D387" s="443"/>
      <c r="E387" s="452"/>
      <c r="F387" s="443"/>
      <c r="G387" s="452"/>
      <c r="H387" s="456"/>
      <c r="I387" s="527"/>
      <c r="J387" s="435"/>
      <c r="K387" s="427"/>
      <c r="L387" s="443"/>
      <c r="M387" s="452"/>
      <c r="N387" s="456"/>
      <c r="O387" s="458"/>
      <c r="P387" s="458"/>
      <c r="Q387" s="457"/>
      <c r="R387" s="458"/>
      <c r="S387" s="458"/>
      <c r="T387" s="456"/>
      <c r="U387" s="457"/>
    </row>
    <row r="388" spans="1:21" s="460" customFormat="1" ht="15.75" customHeight="1" x14ac:dyDescent="0.8">
      <c r="A388" s="427"/>
      <c r="B388" s="830"/>
      <c r="C388" s="458"/>
      <c r="D388" s="443"/>
      <c r="E388" s="452"/>
      <c r="F388" s="443"/>
      <c r="G388" s="452"/>
      <c r="H388" s="456"/>
      <c r="I388" s="527"/>
      <c r="J388" s="435"/>
      <c r="K388" s="427"/>
      <c r="L388" s="443"/>
      <c r="M388" s="452"/>
      <c r="N388" s="456"/>
      <c r="O388" s="458"/>
      <c r="P388" s="458"/>
      <c r="Q388" s="457"/>
      <c r="R388" s="458"/>
      <c r="S388" s="458"/>
      <c r="T388" s="456"/>
      <c r="U388" s="457"/>
    </row>
    <row r="389" spans="1:21" s="460" customFormat="1" ht="15.75" customHeight="1" x14ac:dyDescent="0.8">
      <c r="A389" s="427"/>
      <c r="B389" s="830"/>
      <c r="C389" s="458"/>
      <c r="D389" s="443"/>
      <c r="E389" s="452"/>
      <c r="F389" s="443"/>
      <c r="G389" s="452"/>
      <c r="H389" s="456"/>
      <c r="I389" s="527"/>
      <c r="J389" s="435"/>
      <c r="K389" s="427"/>
      <c r="L389" s="443"/>
      <c r="M389" s="452"/>
      <c r="N389" s="456"/>
      <c r="O389" s="458"/>
      <c r="P389" s="458"/>
      <c r="Q389" s="457"/>
      <c r="R389" s="458"/>
      <c r="S389" s="458"/>
      <c r="T389" s="456"/>
      <c r="U389" s="457"/>
    </row>
    <row r="390" spans="1:21" s="460" customFormat="1" ht="15.75" customHeight="1" x14ac:dyDescent="0.8">
      <c r="A390" s="427"/>
      <c r="B390" s="830"/>
      <c r="C390" s="458"/>
      <c r="D390" s="443"/>
      <c r="E390" s="452"/>
      <c r="F390" s="443"/>
      <c r="G390" s="452"/>
      <c r="H390" s="456"/>
      <c r="I390" s="527"/>
      <c r="J390" s="435"/>
      <c r="K390" s="427"/>
      <c r="L390" s="443"/>
      <c r="M390" s="452"/>
      <c r="N390" s="456"/>
      <c r="O390" s="458"/>
      <c r="P390" s="458"/>
      <c r="Q390" s="457"/>
      <c r="R390" s="458"/>
      <c r="S390" s="458"/>
      <c r="T390" s="456"/>
      <c r="U390" s="457"/>
    </row>
    <row r="391" spans="1:21" s="460" customFormat="1" ht="15.75" customHeight="1" x14ac:dyDescent="0.8">
      <c r="A391" s="427"/>
      <c r="B391" s="427"/>
      <c r="C391" s="458"/>
      <c r="D391" s="443"/>
      <c r="E391" s="452"/>
      <c r="F391" s="443"/>
      <c r="G391" s="452"/>
      <c r="H391" s="456"/>
      <c r="I391" s="527"/>
      <c r="J391" s="435"/>
      <c r="K391" s="427"/>
      <c r="L391" s="443"/>
      <c r="M391" s="452"/>
      <c r="N391" s="456"/>
      <c r="O391" s="458"/>
      <c r="P391" s="458"/>
      <c r="Q391" s="457"/>
      <c r="R391" s="458"/>
      <c r="S391" s="458"/>
      <c r="T391" s="456"/>
      <c r="U391" s="457"/>
    </row>
    <row r="392" spans="1:21" s="460" customFormat="1" ht="15.75" customHeight="1" x14ac:dyDescent="0.8">
      <c r="A392" s="427"/>
      <c r="B392" s="427"/>
      <c r="C392" s="458"/>
      <c r="D392" s="443"/>
      <c r="E392" s="452"/>
      <c r="F392" s="443"/>
      <c r="G392" s="452"/>
      <c r="H392" s="456"/>
      <c r="I392" s="527"/>
      <c r="J392" s="435"/>
      <c r="K392" s="427"/>
      <c r="L392" s="443"/>
      <c r="M392" s="452"/>
      <c r="N392" s="456"/>
      <c r="O392" s="458"/>
      <c r="P392" s="458"/>
      <c r="Q392" s="457"/>
      <c r="R392" s="458"/>
      <c r="S392" s="458"/>
      <c r="T392" s="456"/>
      <c r="U392" s="457"/>
    </row>
    <row r="393" spans="1:21" s="460" customFormat="1" ht="15.75" customHeight="1" x14ac:dyDescent="0.8">
      <c r="A393" s="427"/>
      <c r="B393" s="427"/>
      <c r="C393" s="458"/>
      <c r="D393" s="443"/>
      <c r="E393" s="452"/>
      <c r="F393" s="443"/>
      <c r="G393" s="452"/>
      <c r="H393" s="456"/>
      <c r="I393" s="527"/>
      <c r="J393" s="435"/>
      <c r="K393" s="427"/>
      <c r="L393" s="443"/>
      <c r="M393" s="452"/>
      <c r="N393" s="456"/>
      <c r="O393" s="458"/>
      <c r="P393" s="458"/>
      <c r="Q393" s="457"/>
      <c r="R393" s="458"/>
      <c r="S393" s="458"/>
      <c r="T393" s="456"/>
      <c r="U393" s="457"/>
    </row>
    <row r="394" spans="1:21" s="460" customFormat="1" ht="15.75" customHeight="1" x14ac:dyDescent="0.8">
      <c r="A394" s="427"/>
      <c r="B394" s="427"/>
      <c r="C394" s="458"/>
      <c r="D394" s="443"/>
      <c r="E394" s="452"/>
      <c r="F394" s="443"/>
      <c r="G394" s="452"/>
      <c r="H394" s="456"/>
      <c r="I394" s="527"/>
      <c r="J394" s="435"/>
      <c r="K394" s="427"/>
      <c r="L394" s="443"/>
      <c r="M394" s="452"/>
      <c r="N394" s="456"/>
      <c r="O394" s="458"/>
      <c r="P394" s="458"/>
      <c r="Q394" s="457"/>
      <c r="R394" s="458"/>
      <c r="S394" s="458"/>
      <c r="T394" s="456"/>
      <c r="U394" s="457"/>
    </row>
    <row r="395" spans="1:21" s="460" customFormat="1" ht="15.75" customHeight="1" x14ac:dyDescent="0.8">
      <c r="A395" s="427"/>
      <c r="B395" s="427"/>
      <c r="C395" s="458"/>
      <c r="D395" s="443"/>
      <c r="E395" s="452"/>
      <c r="F395" s="443"/>
      <c r="G395" s="452"/>
      <c r="H395" s="456"/>
      <c r="I395" s="527"/>
      <c r="J395" s="435"/>
      <c r="K395" s="427"/>
      <c r="L395" s="443"/>
      <c r="M395" s="452"/>
      <c r="N395" s="456"/>
      <c r="O395" s="458"/>
      <c r="P395" s="458"/>
      <c r="Q395" s="457"/>
      <c r="R395" s="458"/>
      <c r="S395" s="458"/>
      <c r="T395" s="456"/>
      <c r="U395" s="457"/>
    </row>
    <row r="396" spans="1:21" s="460" customFormat="1" ht="15.75" customHeight="1" x14ac:dyDescent="0.8">
      <c r="A396" s="427"/>
      <c r="B396" s="427"/>
      <c r="C396" s="458"/>
      <c r="D396" s="443"/>
      <c r="E396" s="452"/>
      <c r="F396" s="443"/>
      <c r="G396" s="452"/>
      <c r="H396" s="456"/>
      <c r="I396" s="527"/>
      <c r="J396" s="435"/>
      <c r="K396" s="427"/>
      <c r="L396" s="443"/>
      <c r="M396" s="452"/>
      <c r="N396" s="456"/>
      <c r="O396" s="458"/>
      <c r="P396" s="458"/>
      <c r="Q396" s="457"/>
      <c r="R396" s="458"/>
      <c r="S396" s="458"/>
      <c r="T396" s="456"/>
      <c r="U396" s="457"/>
    </row>
    <row r="397" spans="1:21" s="460" customFormat="1" ht="15.75" customHeight="1" x14ac:dyDescent="0.8">
      <c r="A397" s="427"/>
      <c r="B397" s="427"/>
      <c r="C397" s="458"/>
      <c r="D397" s="443"/>
      <c r="E397" s="452"/>
      <c r="F397" s="443"/>
      <c r="G397" s="452"/>
      <c r="H397" s="456"/>
      <c r="I397" s="527"/>
      <c r="J397" s="435"/>
      <c r="K397" s="427"/>
      <c r="L397" s="443"/>
      <c r="M397" s="452"/>
      <c r="N397" s="456"/>
      <c r="O397" s="458"/>
      <c r="P397" s="458"/>
      <c r="Q397" s="457"/>
      <c r="R397" s="458"/>
      <c r="S397" s="458"/>
      <c r="T397" s="456"/>
      <c r="U397" s="457"/>
    </row>
    <row r="398" spans="1:21" s="460" customFormat="1" ht="15.75" customHeight="1" x14ac:dyDescent="0.8">
      <c r="A398" s="427"/>
      <c r="B398" s="427"/>
      <c r="C398" s="458"/>
      <c r="D398" s="443"/>
      <c r="E398" s="452"/>
      <c r="F398" s="443"/>
      <c r="G398" s="452"/>
      <c r="H398" s="456"/>
      <c r="I398" s="527"/>
      <c r="J398" s="435"/>
      <c r="K398" s="427"/>
      <c r="L398" s="443"/>
      <c r="M398" s="452"/>
      <c r="N398" s="456"/>
      <c r="O398" s="458"/>
      <c r="P398" s="458"/>
      <c r="Q398" s="457"/>
      <c r="R398" s="458"/>
      <c r="S398" s="458"/>
      <c r="T398" s="456"/>
      <c r="U398" s="457"/>
    </row>
    <row r="399" spans="1:21" s="460" customFormat="1" ht="15.75" customHeight="1" x14ac:dyDescent="0.8">
      <c r="A399" s="427"/>
      <c r="B399" s="427"/>
      <c r="C399" s="458"/>
      <c r="D399" s="443"/>
      <c r="E399" s="452"/>
      <c r="F399" s="443"/>
      <c r="G399" s="452"/>
      <c r="H399" s="456"/>
      <c r="I399" s="527"/>
      <c r="J399" s="435"/>
      <c r="K399" s="427"/>
      <c r="L399" s="443"/>
      <c r="M399" s="452"/>
      <c r="N399" s="456"/>
      <c r="O399" s="458"/>
      <c r="P399" s="458"/>
      <c r="Q399" s="457"/>
      <c r="R399" s="458"/>
      <c r="S399" s="458"/>
      <c r="T399" s="456"/>
      <c r="U399" s="457"/>
    </row>
    <row r="400" spans="1:21" s="460" customFormat="1" ht="15.75" customHeight="1" x14ac:dyDescent="0.8">
      <c r="A400" s="427"/>
      <c r="B400" s="427"/>
      <c r="C400" s="458"/>
      <c r="D400" s="443"/>
      <c r="E400" s="452"/>
      <c r="F400" s="443"/>
      <c r="G400" s="452"/>
      <c r="H400" s="456"/>
      <c r="I400" s="527"/>
      <c r="J400" s="435"/>
      <c r="K400" s="427"/>
      <c r="L400" s="443"/>
      <c r="M400" s="452"/>
      <c r="N400" s="456"/>
      <c r="O400" s="458"/>
      <c r="P400" s="458"/>
      <c r="Q400" s="457"/>
      <c r="R400" s="458"/>
      <c r="S400" s="458"/>
      <c r="T400" s="456"/>
      <c r="U400" s="457"/>
    </row>
    <row r="401" spans="1:21" s="460" customFormat="1" ht="15.75" customHeight="1" x14ac:dyDescent="0.8">
      <c r="A401" s="427"/>
      <c r="B401" s="427"/>
      <c r="C401" s="458"/>
      <c r="D401" s="443"/>
      <c r="E401" s="452"/>
      <c r="F401" s="443"/>
      <c r="G401" s="452"/>
      <c r="H401" s="456"/>
      <c r="I401" s="527"/>
      <c r="J401" s="435"/>
      <c r="K401" s="427"/>
      <c r="L401" s="443"/>
      <c r="M401" s="452"/>
      <c r="N401" s="456"/>
      <c r="O401" s="458"/>
      <c r="P401" s="458"/>
      <c r="Q401" s="457"/>
      <c r="R401" s="458"/>
      <c r="S401" s="458"/>
      <c r="T401" s="456"/>
      <c r="U401" s="457"/>
    </row>
    <row r="402" spans="1:21" s="460" customFormat="1" ht="15.75" customHeight="1" x14ac:dyDescent="0.8">
      <c r="A402" s="427"/>
      <c r="B402" s="427"/>
      <c r="C402" s="458"/>
      <c r="D402" s="443"/>
      <c r="E402" s="452"/>
      <c r="F402" s="443"/>
      <c r="G402" s="452"/>
      <c r="H402" s="456"/>
      <c r="I402" s="527"/>
      <c r="J402" s="435"/>
      <c r="K402" s="427"/>
      <c r="L402" s="443"/>
      <c r="M402" s="452"/>
      <c r="N402" s="456"/>
      <c r="O402" s="458"/>
      <c r="P402" s="458"/>
      <c r="Q402" s="457"/>
      <c r="R402" s="458"/>
      <c r="S402" s="458"/>
      <c r="T402" s="456"/>
      <c r="U402" s="457"/>
    </row>
    <row r="403" spans="1:21" s="460" customFormat="1" ht="15.75" customHeight="1" x14ac:dyDescent="0.8">
      <c r="A403" s="427"/>
      <c r="B403" s="427"/>
      <c r="C403" s="458"/>
      <c r="D403" s="443"/>
      <c r="E403" s="452"/>
      <c r="F403" s="443"/>
      <c r="G403" s="452"/>
      <c r="H403" s="456"/>
      <c r="I403" s="527"/>
      <c r="J403" s="435"/>
      <c r="K403" s="427"/>
      <c r="L403" s="443"/>
      <c r="M403" s="452"/>
      <c r="N403" s="456"/>
      <c r="O403" s="458"/>
      <c r="P403" s="458"/>
      <c r="Q403" s="457"/>
      <c r="R403" s="458"/>
      <c r="S403" s="458"/>
      <c r="T403" s="456"/>
      <c r="U403" s="457"/>
    </row>
    <row r="404" spans="1:21" s="460" customFormat="1" ht="15.75" customHeight="1" x14ac:dyDescent="0.8">
      <c r="A404" s="427"/>
      <c r="B404" s="427"/>
      <c r="C404" s="458"/>
      <c r="D404" s="443"/>
      <c r="E404" s="452"/>
      <c r="F404" s="443"/>
      <c r="G404" s="452"/>
      <c r="H404" s="456"/>
      <c r="I404" s="527"/>
      <c r="J404" s="435"/>
      <c r="K404" s="427"/>
      <c r="L404" s="443"/>
      <c r="M404" s="452"/>
      <c r="N404" s="456"/>
      <c r="O404" s="458"/>
      <c r="P404" s="458"/>
      <c r="Q404" s="457"/>
      <c r="R404" s="458"/>
      <c r="S404" s="458"/>
      <c r="T404" s="456"/>
      <c r="U404" s="457"/>
    </row>
    <row r="405" spans="1:21" s="460" customFormat="1" ht="15.75" customHeight="1" x14ac:dyDescent="0.8">
      <c r="A405" s="427"/>
      <c r="B405" s="427"/>
      <c r="C405" s="458"/>
      <c r="D405" s="443"/>
      <c r="E405" s="452"/>
      <c r="F405" s="443"/>
      <c r="G405" s="452"/>
      <c r="H405" s="456"/>
      <c r="I405" s="527"/>
      <c r="J405" s="435"/>
      <c r="K405" s="427"/>
      <c r="L405" s="443"/>
      <c r="M405" s="452"/>
      <c r="N405" s="456"/>
      <c r="O405" s="458"/>
      <c r="P405" s="458"/>
      <c r="Q405" s="457"/>
      <c r="R405" s="458"/>
      <c r="S405" s="458"/>
      <c r="T405" s="456"/>
      <c r="U405" s="457"/>
    </row>
    <row r="406" spans="1:21" s="460" customFormat="1" ht="15.75" customHeight="1" x14ac:dyDescent="0.8">
      <c r="A406" s="427"/>
      <c r="B406" s="427"/>
      <c r="C406" s="458"/>
      <c r="D406" s="443"/>
      <c r="E406" s="452"/>
      <c r="F406" s="443"/>
      <c r="G406" s="452"/>
      <c r="H406" s="456"/>
      <c r="I406" s="527"/>
      <c r="J406" s="435"/>
      <c r="K406" s="427"/>
      <c r="L406" s="443"/>
      <c r="M406" s="452"/>
      <c r="N406" s="456"/>
      <c r="O406" s="458"/>
      <c r="P406" s="458"/>
      <c r="Q406" s="457"/>
      <c r="R406" s="458"/>
      <c r="S406" s="458"/>
      <c r="T406" s="456"/>
      <c r="U406" s="457"/>
    </row>
    <row r="407" spans="1:21" s="460" customFormat="1" ht="15.75" customHeight="1" x14ac:dyDescent="0.8">
      <c r="A407" s="427"/>
      <c r="B407" s="427"/>
      <c r="C407" s="458"/>
      <c r="D407" s="443"/>
      <c r="E407" s="452"/>
      <c r="F407" s="443"/>
      <c r="G407" s="452"/>
      <c r="H407" s="456"/>
      <c r="I407" s="527"/>
      <c r="J407" s="435"/>
      <c r="K407" s="427"/>
      <c r="L407" s="443"/>
      <c r="M407" s="452"/>
      <c r="N407" s="456"/>
      <c r="O407" s="458"/>
      <c r="P407" s="458"/>
      <c r="Q407" s="457"/>
      <c r="R407" s="458"/>
      <c r="S407" s="458"/>
      <c r="T407" s="456"/>
      <c r="U407" s="457"/>
    </row>
    <row r="408" spans="1:21" s="460" customFormat="1" ht="15.75" customHeight="1" x14ac:dyDescent="0.8">
      <c r="A408" s="427"/>
      <c r="B408" s="427"/>
      <c r="C408" s="458"/>
      <c r="D408" s="443"/>
      <c r="E408" s="452"/>
      <c r="F408" s="443"/>
      <c r="G408" s="452"/>
      <c r="H408" s="456"/>
      <c r="I408" s="527"/>
      <c r="J408" s="435"/>
      <c r="K408" s="427"/>
      <c r="L408" s="443"/>
      <c r="M408" s="452"/>
      <c r="N408" s="456"/>
      <c r="O408" s="458"/>
      <c r="P408" s="458"/>
      <c r="Q408" s="457"/>
      <c r="R408" s="458"/>
      <c r="S408" s="458"/>
      <c r="T408" s="456"/>
      <c r="U408" s="457"/>
    </row>
    <row r="409" spans="1:21" s="460" customFormat="1" ht="15.75" customHeight="1" x14ac:dyDescent="0.8">
      <c r="A409" s="427"/>
      <c r="B409" s="427"/>
      <c r="C409" s="458"/>
      <c r="D409" s="443"/>
      <c r="E409" s="452"/>
      <c r="F409" s="443"/>
      <c r="G409" s="452"/>
      <c r="H409" s="456"/>
      <c r="I409" s="527"/>
      <c r="J409" s="435"/>
      <c r="K409" s="427"/>
      <c r="L409" s="443"/>
      <c r="M409" s="452"/>
      <c r="N409" s="456"/>
      <c r="O409" s="458"/>
      <c r="P409" s="458"/>
      <c r="Q409" s="457"/>
      <c r="R409" s="458"/>
      <c r="S409" s="458"/>
      <c r="T409" s="456"/>
      <c r="U409" s="457"/>
    </row>
    <row r="410" spans="1:21" s="460" customFormat="1" ht="15.75" customHeight="1" x14ac:dyDescent="0.8">
      <c r="A410" s="427"/>
      <c r="B410" s="427"/>
      <c r="C410" s="458"/>
      <c r="D410" s="443"/>
      <c r="E410" s="452"/>
      <c r="F410" s="443"/>
      <c r="G410" s="452"/>
      <c r="H410" s="456"/>
      <c r="I410" s="527"/>
      <c r="J410" s="435"/>
      <c r="K410" s="427"/>
      <c r="L410" s="443"/>
      <c r="M410" s="452"/>
      <c r="N410" s="456"/>
      <c r="O410" s="458"/>
      <c r="P410" s="458"/>
      <c r="Q410" s="457"/>
      <c r="R410" s="458"/>
      <c r="S410" s="458"/>
      <c r="T410" s="456"/>
      <c r="U410" s="457"/>
    </row>
    <row r="411" spans="1:21" s="460" customFormat="1" ht="15.75" customHeight="1" x14ac:dyDescent="0.8">
      <c r="A411" s="427"/>
      <c r="B411" s="427"/>
      <c r="C411" s="458"/>
      <c r="D411" s="443"/>
      <c r="E411" s="452"/>
      <c r="F411" s="443"/>
      <c r="G411" s="452"/>
      <c r="H411" s="456"/>
      <c r="I411" s="527"/>
      <c r="J411" s="435"/>
      <c r="K411" s="427"/>
      <c r="L411" s="443"/>
      <c r="M411" s="452"/>
      <c r="N411" s="456"/>
      <c r="O411" s="458"/>
      <c r="P411" s="458"/>
      <c r="Q411" s="457"/>
      <c r="R411" s="458"/>
      <c r="S411" s="458"/>
      <c r="T411" s="456"/>
      <c r="U411" s="457"/>
    </row>
    <row r="412" spans="1:21" s="460" customFormat="1" ht="15.75" customHeight="1" x14ac:dyDescent="0.8">
      <c r="A412" s="427"/>
      <c r="B412" s="427"/>
      <c r="C412" s="458"/>
      <c r="D412" s="443"/>
      <c r="E412" s="452"/>
      <c r="F412" s="443"/>
      <c r="G412" s="452"/>
      <c r="H412" s="456"/>
      <c r="I412" s="527"/>
      <c r="J412" s="435"/>
      <c r="K412" s="427"/>
      <c r="L412" s="443"/>
      <c r="M412" s="452"/>
      <c r="N412" s="456"/>
      <c r="O412" s="458"/>
      <c r="P412" s="458"/>
      <c r="Q412" s="457"/>
      <c r="R412" s="458"/>
      <c r="S412" s="458"/>
      <c r="T412" s="456"/>
      <c r="U412" s="457"/>
    </row>
    <row r="413" spans="1:21" s="460" customFormat="1" ht="15.75" customHeight="1" x14ac:dyDescent="0.8">
      <c r="A413" s="427"/>
      <c r="B413" s="427"/>
      <c r="C413" s="458"/>
      <c r="D413" s="443"/>
      <c r="E413" s="452"/>
      <c r="F413" s="443"/>
      <c r="G413" s="452"/>
      <c r="H413" s="456"/>
      <c r="I413" s="527"/>
      <c r="J413" s="435"/>
      <c r="K413" s="427"/>
      <c r="L413" s="443"/>
      <c r="M413" s="452"/>
      <c r="N413" s="456"/>
      <c r="O413" s="458"/>
      <c r="P413" s="458"/>
      <c r="Q413" s="457"/>
      <c r="R413" s="458"/>
      <c r="S413" s="458"/>
      <c r="T413" s="456"/>
      <c r="U413" s="457"/>
    </row>
    <row r="414" spans="1:21" s="460" customFormat="1" ht="15.75" customHeight="1" x14ac:dyDescent="0.8">
      <c r="A414" s="427"/>
      <c r="B414" s="427"/>
      <c r="C414" s="458"/>
      <c r="D414" s="443"/>
      <c r="E414" s="452"/>
      <c r="F414" s="443"/>
      <c r="G414" s="452"/>
      <c r="H414" s="456"/>
      <c r="I414" s="527"/>
      <c r="J414" s="435"/>
      <c r="K414" s="427"/>
      <c r="L414" s="443"/>
      <c r="M414" s="452"/>
      <c r="N414" s="456"/>
      <c r="O414" s="458"/>
      <c r="P414" s="458"/>
      <c r="Q414" s="457"/>
      <c r="R414" s="458"/>
      <c r="S414" s="458"/>
      <c r="T414" s="456"/>
      <c r="U414" s="457"/>
    </row>
    <row r="415" spans="1:21" s="460" customFormat="1" ht="15.75" customHeight="1" x14ac:dyDescent="0.8">
      <c r="A415" s="427"/>
      <c r="B415" s="427"/>
      <c r="C415" s="458"/>
      <c r="D415" s="443"/>
      <c r="E415" s="452"/>
      <c r="F415" s="443"/>
      <c r="G415" s="452"/>
      <c r="H415" s="456"/>
      <c r="J415" s="456"/>
      <c r="K415" s="427"/>
      <c r="L415" s="443"/>
      <c r="M415" s="452"/>
      <c r="N415" s="456"/>
      <c r="O415" s="458"/>
      <c r="P415" s="458"/>
      <c r="Q415" s="457"/>
      <c r="R415" s="458"/>
      <c r="S415" s="458"/>
      <c r="T415" s="456"/>
      <c r="U415" s="457"/>
    </row>
    <row r="416" spans="1:21" s="460" customFormat="1" ht="15.75" customHeight="1" x14ac:dyDescent="0.8">
      <c r="A416" s="427"/>
      <c r="B416" s="427"/>
      <c r="C416" s="458"/>
      <c r="D416" s="443"/>
      <c r="E416" s="452"/>
      <c r="F416" s="443"/>
      <c r="G416" s="452"/>
      <c r="H416" s="456"/>
      <c r="J416" s="456"/>
      <c r="K416" s="427"/>
      <c r="L416" s="443"/>
      <c r="M416" s="452"/>
      <c r="N416" s="456"/>
      <c r="O416" s="458"/>
      <c r="P416" s="458"/>
      <c r="Q416" s="457"/>
      <c r="R416" s="458"/>
      <c r="S416" s="458"/>
      <c r="T416" s="456"/>
      <c r="U416" s="457"/>
    </row>
    <row r="417" spans="1:21" s="460" customFormat="1" ht="15.75" customHeight="1" x14ac:dyDescent="0.8">
      <c r="A417" s="427"/>
      <c r="B417" s="427"/>
      <c r="C417" s="458"/>
      <c r="D417" s="443"/>
      <c r="E417" s="452"/>
      <c r="F417" s="443"/>
      <c r="G417" s="452"/>
      <c r="H417" s="456"/>
      <c r="J417" s="456"/>
      <c r="K417" s="427"/>
      <c r="L417" s="443"/>
      <c r="M417" s="452"/>
      <c r="N417" s="456"/>
      <c r="O417" s="458"/>
      <c r="P417" s="458"/>
      <c r="Q417" s="457"/>
      <c r="R417" s="458"/>
      <c r="S417" s="458"/>
      <c r="T417" s="456"/>
      <c r="U417" s="457"/>
    </row>
    <row r="418" spans="1:21" s="460" customFormat="1" ht="15.75" customHeight="1" x14ac:dyDescent="0.8">
      <c r="A418" s="427"/>
      <c r="B418" s="427"/>
      <c r="C418" s="458"/>
      <c r="D418" s="443"/>
      <c r="E418" s="452"/>
      <c r="F418" s="443"/>
      <c r="G418" s="452"/>
      <c r="H418" s="456"/>
      <c r="J418" s="456"/>
      <c r="K418" s="427"/>
      <c r="L418" s="443"/>
      <c r="M418" s="452"/>
      <c r="N418" s="456"/>
      <c r="O418" s="458"/>
      <c r="P418" s="458"/>
      <c r="Q418" s="457"/>
      <c r="R418" s="458"/>
      <c r="S418" s="458"/>
      <c r="T418" s="456"/>
      <c r="U418" s="457"/>
    </row>
    <row r="419" spans="1:21" s="442" customFormat="1" ht="15.75" customHeight="1" x14ac:dyDescent="0.8">
      <c r="A419" s="427"/>
      <c r="B419" s="427"/>
      <c r="C419" s="458"/>
      <c r="D419" s="443"/>
      <c r="E419" s="452"/>
      <c r="F419" s="443"/>
      <c r="G419" s="452"/>
      <c r="H419" s="456"/>
      <c r="I419" s="460"/>
      <c r="J419" s="456"/>
      <c r="K419" s="427"/>
      <c r="L419" s="443"/>
      <c r="M419" s="452"/>
      <c r="N419" s="456"/>
      <c r="O419" s="458"/>
      <c r="P419" s="458"/>
      <c r="Q419" s="457"/>
      <c r="R419" s="458"/>
      <c r="S419" s="458"/>
      <c r="T419" s="456"/>
      <c r="U419" s="457"/>
    </row>
    <row r="420" spans="1:21" s="442" customFormat="1" ht="15.75" customHeight="1" x14ac:dyDescent="0.8">
      <c r="A420" s="427"/>
      <c r="B420" s="427"/>
      <c r="C420" s="458"/>
      <c r="D420" s="443"/>
      <c r="E420" s="452"/>
      <c r="F420" s="443"/>
      <c r="G420" s="452"/>
      <c r="H420" s="456"/>
      <c r="I420" s="460"/>
      <c r="J420" s="456"/>
      <c r="K420" s="427"/>
      <c r="L420" s="443"/>
      <c r="M420" s="452"/>
      <c r="N420" s="456"/>
      <c r="O420" s="458"/>
      <c r="P420" s="458"/>
      <c r="Q420" s="457"/>
      <c r="R420" s="458"/>
      <c r="S420" s="458"/>
      <c r="T420" s="456"/>
      <c r="U420" s="457"/>
    </row>
    <row r="421" spans="1:21" s="442" customFormat="1" ht="15.75" customHeight="1" x14ac:dyDescent="0.8">
      <c r="A421" s="427"/>
      <c r="B421" s="427"/>
      <c r="C421" s="458"/>
      <c r="D421" s="443"/>
      <c r="E421" s="452"/>
      <c r="F421" s="443"/>
      <c r="G421" s="452"/>
      <c r="H421" s="456"/>
      <c r="I421" s="460"/>
      <c r="J421" s="456"/>
      <c r="K421" s="427"/>
      <c r="L421" s="443"/>
      <c r="M421" s="452"/>
      <c r="N421" s="456"/>
      <c r="O421" s="458"/>
      <c r="P421" s="458"/>
      <c r="Q421" s="457"/>
      <c r="R421" s="458"/>
      <c r="S421" s="458"/>
      <c r="T421" s="456"/>
      <c r="U421" s="457"/>
    </row>
    <row r="422" spans="1:21" s="442" customFormat="1" ht="15.75" customHeight="1" x14ac:dyDescent="0.8">
      <c r="A422" s="427"/>
      <c r="B422" s="427"/>
      <c r="C422" s="458"/>
      <c r="D422" s="443"/>
      <c r="E422" s="452"/>
      <c r="F422" s="443"/>
      <c r="G422" s="452"/>
      <c r="H422" s="456"/>
      <c r="I422" s="460"/>
      <c r="J422" s="456"/>
      <c r="K422" s="427"/>
      <c r="L422" s="443"/>
      <c r="M422" s="452"/>
      <c r="N422" s="456"/>
      <c r="O422" s="458"/>
      <c r="P422" s="458"/>
      <c r="Q422" s="457"/>
      <c r="R422" s="458"/>
      <c r="S422" s="458"/>
      <c r="T422" s="456"/>
      <c r="U422" s="457"/>
    </row>
    <row r="423" spans="1:21" s="442" customFormat="1" ht="15.75" customHeight="1" x14ac:dyDescent="0.8">
      <c r="A423" s="427"/>
      <c r="B423" s="427"/>
      <c r="C423" s="458"/>
      <c r="D423" s="443"/>
      <c r="E423" s="452"/>
      <c r="F423" s="443"/>
      <c r="G423" s="452"/>
      <c r="H423" s="456"/>
      <c r="I423" s="460"/>
      <c r="J423" s="456"/>
      <c r="K423" s="427"/>
      <c r="L423" s="443"/>
      <c r="M423" s="452"/>
      <c r="N423" s="456"/>
      <c r="O423" s="458"/>
      <c r="P423" s="458"/>
      <c r="Q423" s="457"/>
      <c r="R423" s="458"/>
      <c r="S423" s="458"/>
      <c r="T423" s="456"/>
      <c r="U423" s="457"/>
    </row>
    <row r="424" spans="1:21" s="442" customFormat="1" ht="15.75" customHeight="1" x14ac:dyDescent="0.8">
      <c r="A424" s="427"/>
      <c r="B424" s="427"/>
      <c r="C424" s="458"/>
      <c r="D424" s="443"/>
      <c r="E424" s="452"/>
      <c r="F424" s="443"/>
      <c r="G424" s="452"/>
      <c r="H424" s="456"/>
      <c r="I424" s="460"/>
      <c r="J424" s="456"/>
      <c r="K424" s="427"/>
      <c r="L424" s="443"/>
      <c r="M424" s="452"/>
      <c r="N424" s="456"/>
      <c r="O424" s="458"/>
      <c r="P424" s="458"/>
      <c r="Q424" s="457"/>
      <c r="R424" s="458"/>
      <c r="S424" s="458"/>
      <c r="T424" s="456"/>
      <c r="U424" s="457"/>
    </row>
    <row r="425" spans="1:21" s="442" customFormat="1" ht="15.75" customHeight="1" x14ac:dyDescent="0.8">
      <c r="A425" s="427"/>
      <c r="B425" s="427"/>
      <c r="C425" s="458"/>
      <c r="D425" s="443"/>
      <c r="E425" s="452"/>
      <c r="F425" s="443"/>
      <c r="G425" s="452"/>
      <c r="H425" s="456"/>
      <c r="I425" s="460"/>
      <c r="J425" s="456"/>
      <c r="K425" s="427"/>
      <c r="L425" s="443"/>
      <c r="M425" s="452"/>
      <c r="N425" s="456"/>
      <c r="O425" s="458"/>
      <c r="P425" s="458"/>
      <c r="Q425" s="457"/>
      <c r="R425" s="458"/>
      <c r="S425" s="458"/>
      <c r="T425" s="456"/>
      <c r="U425" s="457"/>
    </row>
    <row r="426" spans="1:21" s="442" customFormat="1" ht="15.75" customHeight="1" x14ac:dyDescent="0.8">
      <c r="A426" s="427"/>
      <c r="B426" s="427"/>
      <c r="C426" s="458"/>
      <c r="D426" s="443"/>
      <c r="E426" s="452"/>
      <c r="F426" s="443"/>
      <c r="G426" s="452"/>
      <c r="H426" s="456"/>
      <c r="I426" s="460"/>
      <c r="J426" s="456"/>
      <c r="K426" s="427"/>
      <c r="L426" s="443"/>
      <c r="M426" s="452"/>
      <c r="N426" s="456"/>
      <c r="O426" s="458"/>
      <c r="P426" s="458"/>
      <c r="Q426" s="457"/>
      <c r="R426" s="458"/>
      <c r="S426" s="458"/>
      <c r="T426" s="456"/>
      <c r="U426" s="457"/>
    </row>
    <row r="427" spans="1:21" s="442" customFormat="1" ht="15.75" customHeight="1" x14ac:dyDescent="0.8">
      <c r="A427" s="427"/>
      <c r="B427" s="427"/>
      <c r="C427" s="458"/>
      <c r="D427" s="443"/>
      <c r="E427" s="452"/>
      <c r="F427" s="443"/>
      <c r="G427" s="452"/>
      <c r="H427" s="456"/>
      <c r="I427" s="460"/>
      <c r="J427" s="456"/>
      <c r="K427" s="427"/>
      <c r="L427" s="443"/>
      <c r="M427" s="452"/>
      <c r="N427" s="456"/>
      <c r="O427" s="458"/>
      <c r="P427" s="458"/>
      <c r="Q427" s="457"/>
      <c r="R427" s="458"/>
      <c r="S427" s="458"/>
      <c r="T427" s="456"/>
      <c r="U427" s="457"/>
    </row>
    <row r="428" spans="1:21" s="442" customFormat="1" ht="15.75" customHeight="1" x14ac:dyDescent="0.8">
      <c r="A428" s="427"/>
      <c r="B428" s="427"/>
      <c r="C428" s="458"/>
      <c r="D428" s="443"/>
      <c r="E428" s="452"/>
      <c r="F428" s="443"/>
      <c r="G428" s="452"/>
      <c r="H428" s="456"/>
      <c r="I428" s="460"/>
      <c r="J428" s="456"/>
      <c r="K428" s="427"/>
      <c r="L428" s="443"/>
      <c r="M428" s="452"/>
      <c r="N428" s="456"/>
      <c r="O428" s="458"/>
      <c r="P428" s="458"/>
      <c r="Q428" s="457"/>
      <c r="R428" s="458"/>
      <c r="S428" s="458"/>
      <c r="T428" s="456"/>
      <c r="U428" s="457"/>
    </row>
    <row r="429" spans="1:21" s="442" customFormat="1" ht="15.75" customHeight="1" x14ac:dyDescent="0.8">
      <c r="A429" s="427"/>
      <c r="B429" s="427"/>
      <c r="C429" s="458"/>
      <c r="D429" s="443"/>
      <c r="E429" s="452"/>
      <c r="F429" s="443"/>
      <c r="G429" s="452"/>
      <c r="H429" s="456"/>
      <c r="I429" s="460"/>
      <c r="J429" s="456"/>
      <c r="K429" s="427"/>
      <c r="L429" s="443"/>
      <c r="M429" s="452"/>
      <c r="N429" s="456"/>
      <c r="O429" s="458"/>
      <c r="P429" s="458"/>
      <c r="Q429" s="457"/>
      <c r="R429" s="458"/>
      <c r="S429" s="458"/>
      <c r="T429" s="456"/>
      <c r="U429" s="457"/>
    </row>
    <row r="430" spans="1:21" s="442" customFormat="1" ht="15.75" customHeight="1" x14ac:dyDescent="0.8">
      <c r="A430" s="427"/>
      <c r="B430" s="427"/>
      <c r="C430" s="458"/>
      <c r="D430" s="443"/>
      <c r="E430" s="452"/>
      <c r="F430" s="443"/>
      <c r="G430" s="452"/>
      <c r="H430" s="456"/>
      <c r="I430" s="458"/>
      <c r="J430" s="456"/>
      <c r="K430" s="427"/>
      <c r="L430" s="443"/>
      <c r="M430" s="452"/>
      <c r="N430" s="456"/>
      <c r="O430" s="458"/>
      <c r="P430" s="458"/>
      <c r="Q430" s="457"/>
      <c r="R430" s="458"/>
      <c r="S430" s="458"/>
      <c r="T430" s="456"/>
      <c r="U430" s="457"/>
    </row>
    <row r="431" spans="1:21" s="442" customFormat="1" ht="15.75" customHeight="1" x14ac:dyDescent="0.8">
      <c r="A431" s="427"/>
      <c r="B431" s="427"/>
      <c r="C431" s="458"/>
      <c r="D431" s="443"/>
      <c r="E431" s="452"/>
      <c r="F431" s="443"/>
      <c r="G431" s="452"/>
      <c r="H431" s="456"/>
      <c r="I431" s="458"/>
      <c r="J431" s="456"/>
      <c r="K431" s="427"/>
      <c r="L431" s="443"/>
      <c r="M431" s="452"/>
      <c r="N431" s="456"/>
      <c r="O431" s="458"/>
      <c r="P431" s="458"/>
      <c r="Q431" s="457"/>
      <c r="R431" s="458"/>
      <c r="S431" s="458"/>
      <c r="T431" s="456"/>
      <c r="U431" s="457"/>
    </row>
    <row r="432" spans="1:21" s="442" customFormat="1" ht="15.75" customHeight="1" x14ac:dyDescent="0.8">
      <c r="A432" s="427"/>
      <c r="B432" s="427"/>
      <c r="C432" s="458"/>
      <c r="D432" s="443"/>
      <c r="E432" s="452"/>
      <c r="F432" s="443"/>
      <c r="G432" s="452"/>
      <c r="H432" s="456"/>
      <c r="I432" s="458"/>
      <c r="J432" s="456"/>
      <c r="K432" s="427"/>
      <c r="L432" s="443"/>
      <c r="M432" s="452"/>
      <c r="N432" s="456"/>
      <c r="O432" s="458"/>
      <c r="P432" s="458"/>
      <c r="Q432" s="457"/>
      <c r="R432" s="458"/>
      <c r="S432" s="458"/>
      <c r="T432" s="456"/>
      <c r="U432" s="457"/>
    </row>
    <row r="433" spans="1:21" s="442" customFormat="1" ht="15.75" customHeight="1" x14ac:dyDescent="0.8">
      <c r="A433" s="427"/>
      <c r="B433" s="427"/>
      <c r="C433" s="427"/>
      <c r="D433" s="443"/>
      <c r="E433" s="452"/>
      <c r="F433" s="443"/>
      <c r="G433" s="452"/>
      <c r="H433" s="456"/>
      <c r="I433" s="458"/>
      <c r="J433" s="456"/>
      <c r="K433" s="427"/>
      <c r="L433" s="443"/>
      <c r="M433" s="452"/>
      <c r="N433" s="456"/>
      <c r="O433" s="458"/>
      <c r="P433" s="458"/>
      <c r="Q433" s="457"/>
      <c r="R433" s="458"/>
      <c r="S433" s="458"/>
      <c r="T433" s="456"/>
      <c r="U433" s="457"/>
    </row>
    <row r="434" spans="1:21" s="442" customFormat="1" ht="15.75" customHeight="1" x14ac:dyDescent="0.8">
      <c r="A434" s="427"/>
      <c r="B434" s="427"/>
      <c r="C434" s="427"/>
      <c r="D434" s="443"/>
      <c r="E434" s="452"/>
      <c r="F434" s="443"/>
      <c r="G434" s="452"/>
      <c r="H434" s="456"/>
      <c r="I434" s="458"/>
      <c r="J434" s="456"/>
      <c r="K434" s="427"/>
      <c r="L434" s="443"/>
      <c r="M434" s="452"/>
      <c r="N434" s="456"/>
      <c r="O434" s="458"/>
      <c r="P434" s="458"/>
      <c r="Q434" s="457"/>
      <c r="R434" s="458"/>
      <c r="S434" s="458"/>
      <c r="T434" s="456"/>
      <c r="U434" s="457"/>
    </row>
    <row r="435" spans="1:21" s="442" customFormat="1" ht="15.75" customHeight="1" x14ac:dyDescent="0.8">
      <c r="A435" s="427"/>
      <c r="B435" s="427"/>
      <c r="C435" s="427"/>
      <c r="D435" s="443"/>
      <c r="E435" s="452"/>
      <c r="F435" s="443"/>
      <c r="G435" s="452"/>
      <c r="H435" s="456"/>
      <c r="I435" s="458"/>
      <c r="J435" s="456"/>
      <c r="K435" s="427"/>
      <c r="L435" s="443"/>
      <c r="M435" s="452"/>
      <c r="N435" s="456"/>
      <c r="O435" s="458"/>
      <c r="P435" s="458"/>
      <c r="Q435" s="457"/>
      <c r="R435" s="458"/>
      <c r="S435" s="458"/>
      <c r="T435" s="456"/>
      <c r="U435" s="457"/>
    </row>
    <row r="436" spans="1:21" s="442" customFormat="1" ht="15.75" customHeight="1" x14ac:dyDescent="0.8">
      <c r="A436" s="427"/>
      <c r="B436" s="427"/>
      <c r="C436" s="427"/>
      <c r="D436" s="443"/>
      <c r="E436" s="452"/>
      <c r="F436" s="443"/>
      <c r="G436" s="452"/>
      <c r="H436" s="456"/>
      <c r="I436" s="458"/>
      <c r="J436" s="456"/>
      <c r="K436" s="427"/>
      <c r="L436" s="443"/>
      <c r="M436" s="452"/>
      <c r="N436" s="456"/>
      <c r="O436" s="458"/>
      <c r="P436" s="458"/>
      <c r="Q436" s="457"/>
      <c r="R436" s="458"/>
      <c r="S436" s="458"/>
      <c r="T436" s="456"/>
      <c r="U436" s="457"/>
    </row>
    <row r="437" spans="1:21" s="442" customFormat="1" ht="15.75" customHeight="1" x14ac:dyDescent="0.8">
      <c r="A437" s="427"/>
      <c r="B437" s="427"/>
      <c r="C437" s="427"/>
      <c r="D437" s="443"/>
      <c r="E437" s="452"/>
      <c r="F437" s="443"/>
      <c r="G437" s="452"/>
      <c r="H437" s="456"/>
      <c r="I437" s="458"/>
      <c r="J437" s="456"/>
      <c r="K437" s="427"/>
      <c r="L437" s="443"/>
      <c r="M437" s="452"/>
      <c r="N437" s="456"/>
      <c r="O437" s="458"/>
      <c r="P437" s="458"/>
      <c r="Q437" s="457"/>
      <c r="R437" s="458"/>
      <c r="S437" s="458"/>
      <c r="T437" s="456"/>
      <c r="U437" s="457"/>
    </row>
    <row r="438" spans="1:21" s="442" customFormat="1" ht="15.75" customHeight="1" x14ac:dyDescent="0.8">
      <c r="A438" s="427"/>
      <c r="B438" s="427"/>
      <c r="C438" s="427"/>
      <c r="D438" s="443"/>
      <c r="E438" s="452"/>
      <c r="F438" s="443"/>
      <c r="G438" s="452"/>
      <c r="H438" s="456"/>
      <c r="I438" s="458"/>
      <c r="J438" s="456"/>
      <c r="K438" s="427"/>
      <c r="L438" s="443"/>
      <c r="M438" s="452"/>
      <c r="N438" s="456"/>
      <c r="O438" s="458"/>
      <c r="P438" s="458"/>
      <c r="Q438" s="457"/>
      <c r="R438" s="458"/>
      <c r="S438" s="458"/>
      <c r="T438" s="456"/>
      <c r="U438" s="457"/>
    </row>
    <row r="439" spans="1:21" s="442" customFormat="1" ht="15.75" customHeight="1" x14ac:dyDescent="0.8">
      <c r="A439" s="427"/>
      <c r="B439" s="427"/>
      <c r="C439" s="427"/>
      <c r="D439" s="443"/>
      <c r="E439" s="452"/>
      <c r="F439" s="443"/>
      <c r="G439" s="452"/>
      <c r="H439" s="456"/>
      <c r="I439" s="458"/>
      <c r="J439" s="456"/>
      <c r="K439" s="427"/>
      <c r="L439" s="443"/>
      <c r="M439" s="452"/>
      <c r="N439" s="456"/>
      <c r="O439" s="458"/>
      <c r="P439" s="458"/>
      <c r="Q439" s="457"/>
      <c r="R439" s="458"/>
      <c r="S439" s="458"/>
      <c r="T439" s="456"/>
      <c r="U439" s="457"/>
    </row>
    <row r="440" spans="1:21" s="442" customFormat="1" ht="15.75" customHeight="1" x14ac:dyDescent="0.8">
      <c r="A440" s="427"/>
      <c r="B440" s="427"/>
      <c r="C440" s="427"/>
      <c r="D440" s="443"/>
      <c r="E440" s="452"/>
      <c r="F440" s="435"/>
      <c r="G440" s="427"/>
      <c r="H440" s="456"/>
      <c r="I440" s="458"/>
      <c r="J440" s="456"/>
      <c r="K440" s="427"/>
      <c r="L440" s="443"/>
      <c r="M440" s="452"/>
      <c r="N440" s="456"/>
      <c r="O440" s="458"/>
      <c r="P440" s="458"/>
      <c r="Q440" s="457"/>
      <c r="R440" s="458"/>
      <c r="S440" s="458"/>
      <c r="T440" s="456"/>
      <c r="U440" s="457"/>
    </row>
    <row r="441" spans="1:21" s="442" customFormat="1" ht="15.75" customHeight="1" x14ac:dyDescent="0.8">
      <c r="A441" s="427"/>
      <c r="B441" s="427"/>
      <c r="C441" s="427"/>
      <c r="D441" s="443"/>
      <c r="E441" s="452"/>
      <c r="F441" s="443"/>
      <c r="G441" s="452"/>
      <c r="H441" s="456"/>
      <c r="I441" s="458"/>
      <c r="J441" s="456"/>
      <c r="K441" s="427"/>
      <c r="L441" s="443"/>
      <c r="M441" s="452"/>
      <c r="N441" s="456"/>
      <c r="O441" s="458"/>
      <c r="P441" s="458"/>
      <c r="Q441" s="457"/>
      <c r="R441" s="458"/>
      <c r="S441" s="458"/>
      <c r="T441" s="456"/>
      <c r="U441" s="457"/>
    </row>
    <row r="442" spans="1:21" s="442" customFormat="1" ht="15.75" customHeight="1" x14ac:dyDescent="0.8">
      <c r="A442" s="427"/>
      <c r="B442" s="427"/>
      <c r="C442" s="427"/>
      <c r="D442" s="443"/>
      <c r="E442" s="452"/>
      <c r="F442" s="443"/>
      <c r="G442" s="452"/>
      <c r="H442" s="456"/>
      <c r="I442" s="458"/>
      <c r="J442" s="456"/>
      <c r="K442" s="427"/>
      <c r="L442" s="443"/>
      <c r="M442" s="452"/>
      <c r="N442" s="456"/>
      <c r="O442" s="458"/>
      <c r="P442" s="458"/>
      <c r="Q442" s="457"/>
      <c r="R442" s="458"/>
      <c r="S442" s="458"/>
      <c r="T442" s="456"/>
      <c r="U442" s="457"/>
    </row>
    <row r="443" spans="1:21" s="442" customFormat="1" ht="15.75" customHeight="1" x14ac:dyDescent="0.8">
      <c r="A443" s="427"/>
      <c r="B443" s="427"/>
      <c r="C443" s="427"/>
      <c r="D443" s="443"/>
      <c r="E443" s="452"/>
      <c r="F443" s="435"/>
      <c r="G443" s="427"/>
      <c r="H443" s="456"/>
      <c r="I443" s="458"/>
      <c r="J443" s="456"/>
      <c r="K443" s="427"/>
      <c r="L443" s="443"/>
      <c r="M443" s="452"/>
      <c r="N443" s="456"/>
      <c r="O443" s="458"/>
      <c r="P443" s="458"/>
      <c r="Q443" s="457"/>
      <c r="R443" s="458"/>
      <c r="S443" s="458"/>
      <c r="T443" s="456"/>
      <c r="U443" s="457"/>
    </row>
    <row r="444" spans="1:21" s="442" customFormat="1" ht="15.75" customHeight="1" x14ac:dyDescent="0.8">
      <c r="A444" s="427"/>
      <c r="B444" s="427"/>
      <c r="C444" s="427"/>
      <c r="D444" s="455"/>
      <c r="E444" s="455"/>
      <c r="F444" s="443"/>
      <c r="G444" s="452"/>
      <c r="H444" s="456"/>
      <c r="I444" s="458"/>
      <c r="J444" s="456"/>
      <c r="K444" s="427"/>
      <c r="L444" s="443"/>
      <c r="M444" s="452"/>
      <c r="N444" s="456"/>
      <c r="O444" s="458"/>
      <c r="P444" s="458"/>
      <c r="Q444" s="457"/>
      <c r="R444" s="458"/>
      <c r="S444" s="458"/>
      <c r="T444" s="456"/>
      <c r="U444" s="457"/>
    </row>
    <row r="445" spans="1:21" s="442" customFormat="1" ht="15.75" customHeight="1" x14ac:dyDescent="0.8">
      <c r="A445" s="427"/>
      <c r="B445" s="427"/>
      <c r="C445" s="427"/>
      <c r="D445" s="435"/>
      <c r="E445" s="427"/>
      <c r="F445" s="443"/>
      <c r="G445" s="452"/>
      <c r="H445" s="456"/>
      <c r="I445" s="458"/>
      <c r="J445" s="456"/>
      <c r="K445" s="427"/>
      <c r="L445" s="443"/>
      <c r="M445" s="452"/>
      <c r="N445" s="456"/>
      <c r="O445" s="458"/>
      <c r="P445" s="458"/>
      <c r="Q445" s="457"/>
      <c r="R445" s="458"/>
      <c r="S445" s="458"/>
      <c r="T445" s="456"/>
      <c r="U445" s="457"/>
    </row>
    <row r="446" spans="1:21" s="442" customFormat="1" ht="15.75" customHeight="1" x14ac:dyDescent="0.8">
      <c r="A446" s="427"/>
      <c r="B446" s="427"/>
      <c r="C446" s="427"/>
      <c r="D446" s="443"/>
      <c r="E446" s="452"/>
      <c r="F446" s="443"/>
      <c r="G446" s="452"/>
      <c r="H446" s="435"/>
      <c r="I446" s="434"/>
      <c r="J446" s="445"/>
      <c r="K446" s="427"/>
      <c r="L446" s="441"/>
      <c r="M446" s="452"/>
      <c r="N446" s="435"/>
      <c r="O446" s="434"/>
      <c r="P446" s="439"/>
      <c r="Q446" s="438"/>
      <c r="R446" s="434"/>
      <c r="S446" s="427"/>
      <c r="T446" s="435"/>
      <c r="U446" s="427"/>
    </row>
    <row r="447" spans="1:21" s="442" customFormat="1" ht="15.75" customHeight="1" x14ac:dyDescent="0.8">
      <c r="A447" s="427"/>
      <c r="B447" s="427"/>
      <c r="C447" s="427"/>
      <c r="D447" s="443"/>
      <c r="E447" s="452"/>
      <c r="F447" s="443"/>
      <c r="G447" s="452"/>
      <c r="H447" s="435"/>
      <c r="I447" s="434"/>
      <c r="J447" s="433"/>
      <c r="K447" s="427"/>
      <c r="L447" s="533"/>
      <c r="M447" s="452"/>
      <c r="N447" s="435"/>
      <c r="O447" s="434"/>
      <c r="P447" s="439"/>
      <c r="Q447" s="438"/>
      <c r="R447" s="463"/>
      <c r="S447" s="427"/>
      <c r="T447" s="447"/>
      <c r="U447" s="427"/>
    </row>
    <row r="448" spans="1:21" s="442" customFormat="1" ht="15.75" customHeight="1" x14ac:dyDescent="0.8">
      <c r="A448" s="427"/>
      <c r="B448" s="427"/>
      <c r="C448" s="427"/>
      <c r="D448" s="443"/>
      <c r="E448" s="452"/>
      <c r="F448" s="443"/>
      <c r="G448" s="452"/>
      <c r="H448" s="435"/>
      <c r="I448" s="434"/>
      <c r="J448" s="433"/>
      <c r="K448" s="427"/>
      <c r="L448" s="533"/>
      <c r="M448" s="452"/>
      <c r="N448" s="435"/>
      <c r="O448" s="434"/>
      <c r="P448" s="439"/>
      <c r="Q448" s="438"/>
      <c r="R448" s="463"/>
      <c r="S448" s="427"/>
      <c r="T448" s="435"/>
      <c r="U448" s="427"/>
    </row>
    <row r="449" spans="1:21" s="442" customFormat="1" ht="15.75" customHeight="1" x14ac:dyDescent="0.8">
      <c r="A449" s="427"/>
      <c r="B449" s="427"/>
      <c r="C449" s="427"/>
      <c r="D449" s="443"/>
      <c r="E449" s="452"/>
      <c r="F449" s="443"/>
      <c r="G449" s="452"/>
      <c r="H449" s="435"/>
      <c r="I449" s="434"/>
      <c r="J449" s="433"/>
      <c r="K449" s="427"/>
      <c r="L449" s="533"/>
      <c r="M449" s="452"/>
      <c r="N449" s="435"/>
      <c r="O449" s="434"/>
      <c r="P449" s="439"/>
      <c r="Q449" s="438"/>
      <c r="R449" s="463"/>
      <c r="S449" s="427"/>
      <c r="T449" s="435"/>
      <c r="U449" s="427"/>
    </row>
    <row r="450" spans="1:21" s="442" customFormat="1" ht="15.75" customHeight="1" x14ac:dyDescent="0.8">
      <c r="A450" s="427"/>
      <c r="B450" s="427"/>
      <c r="C450" s="427"/>
      <c r="D450" s="443"/>
      <c r="E450" s="452"/>
      <c r="F450" s="443"/>
      <c r="G450" s="452"/>
      <c r="H450" s="437"/>
      <c r="I450" s="439"/>
      <c r="J450" s="445"/>
      <c r="K450" s="427"/>
      <c r="L450" s="441"/>
      <c r="M450" s="452"/>
      <c r="N450" s="437"/>
      <c r="O450" s="439"/>
      <c r="P450" s="439"/>
      <c r="Q450" s="438"/>
      <c r="R450" s="462"/>
      <c r="S450" s="450"/>
      <c r="T450" s="449"/>
      <c r="U450" s="427"/>
    </row>
    <row r="451" spans="1:21" s="442" customFormat="1" ht="15.75" customHeight="1" x14ac:dyDescent="0.8">
      <c r="A451" s="427"/>
      <c r="B451" s="427"/>
      <c r="C451" s="427"/>
      <c r="D451" s="443"/>
      <c r="E451" s="452"/>
      <c r="F451" s="443"/>
      <c r="G451" s="452"/>
      <c r="H451" s="435"/>
      <c r="I451" s="434"/>
      <c r="J451" s="445"/>
      <c r="K451" s="427"/>
      <c r="L451" s="441"/>
      <c r="M451" s="452"/>
      <c r="N451" s="435"/>
      <c r="O451" s="434"/>
      <c r="P451" s="439"/>
      <c r="Q451" s="438"/>
      <c r="R451" s="434"/>
      <c r="S451" s="427"/>
      <c r="T451" s="435"/>
      <c r="U451" s="427"/>
    </row>
    <row r="452" spans="1:21" s="442" customFormat="1" ht="15.75" customHeight="1" x14ac:dyDescent="0.8">
      <c r="A452" s="427"/>
      <c r="B452" s="427"/>
      <c r="C452" s="427"/>
      <c r="D452" s="443"/>
      <c r="E452" s="452"/>
      <c r="F452" s="443"/>
      <c r="G452" s="452"/>
      <c r="H452" s="435"/>
      <c r="I452" s="434"/>
      <c r="J452" s="433"/>
      <c r="K452" s="427"/>
      <c r="L452" s="533"/>
      <c r="M452" s="452"/>
      <c r="N452" s="435"/>
      <c r="O452" s="434"/>
      <c r="P452" s="439"/>
      <c r="Q452" s="438"/>
      <c r="R452" s="463"/>
      <c r="S452" s="427"/>
      <c r="T452" s="435"/>
      <c r="U452" s="427"/>
    </row>
    <row r="453" spans="1:21" s="442" customFormat="1" ht="15.75" customHeight="1" x14ac:dyDescent="0.8">
      <c r="A453" s="427"/>
      <c r="B453" s="427"/>
      <c r="C453" s="427"/>
      <c r="D453" s="443"/>
      <c r="E453" s="452"/>
      <c r="F453" s="443"/>
      <c r="G453" s="452"/>
      <c r="H453" s="435"/>
      <c r="I453" s="434"/>
      <c r="J453" s="433"/>
      <c r="K453" s="427"/>
      <c r="L453" s="533"/>
      <c r="M453" s="452"/>
      <c r="N453" s="435"/>
      <c r="O453" s="434"/>
      <c r="P453" s="439"/>
      <c r="Q453" s="438"/>
      <c r="R453" s="434"/>
      <c r="S453" s="427"/>
      <c r="T453" s="435"/>
      <c r="U453" s="427"/>
    </row>
    <row r="454" spans="1:21" s="442" customFormat="1" ht="15.75" customHeight="1" x14ac:dyDescent="0.8">
      <c r="A454" s="427"/>
      <c r="B454" s="427"/>
      <c r="C454" s="427"/>
      <c r="D454" s="443"/>
      <c r="E454" s="452"/>
      <c r="F454" s="443"/>
      <c r="G454" s="452"/>
      <c r="H454" s="437"/>
      <c r="I454" s="439"/>
      <c r="J454" s="445"/>
      <c r="K454" s="427"/>
      <c r="L454" s="441"/>
      <c r="M454" s="452"/>
      <c r="N454" s="437"/>
      <c r="O454" s="439"/>
      <c r="P454" s="439"/>
      <c r="Q454" s="438"/>
      <c r="R454" s="439"/>
      <c r="S454" s="427"/>
      <c r="T454" s="437"/>
      <c r="U454" s="427"/>
    </row>
    <row r="455" spans="1:21" s="442" customFormat="1" ht="15.75" customHeight="1" x14ac:dyDescent="0.8">
      <c r="A455" s="427"/>
      <c r="B455" s="427"/>
      <c r="C455" s="427"/>
      <c r="D455" s="443"/>
      <c r="E455" s="452"/>
      <c r="F455" s="443"/>
      <c r="G455" s="452"/>
      <c r="H455" s="434"/>
      <c r="I455" s="434"/>
      <c r="J455" s="445"/>
      <c r="K455" s="427"/>
      <c r="L455" s="441"/>
      <c r="M455" s="452"/>
      <c r="N455" s="435"/>
      <c r="O455" s="434"/>
      <c r="P455" s="439"/>
      <c r="Q455" s="438"/>
      <c r="R455" s="434"/>
      <c r="S455" s="427"/>
      <c r="T455" s="435"/>
      <c r="U455" s="427"/>
    </row>
    <row r="456" spans="1:21" s="442" customFormat="1" ht="15.75" customHeight="1" x14ac:dyDescent="0.8">
      <c r="A456" s="427"/>
      <c r="B456" s="427"/>
      <c r="C456" s="427"/>
      <c r="D456" s="443"/>
      <c r="E456" s="452"/>
      <c r="F456" s="443"/>
      <c r="G456" s="452"/>
      <c r="H456" s="435"/>
      <c r="I456" s="434"/>
      <c r="J456" s="445"/>
      <c r="K456" s="427"/>
      <c r="L456" s="441"/>
      <c r="M456" s="452"/>
      <c r="N456" s="435"/>
      <c r="O456" s="434"/>
      <c r="P456" s="434"/>
      <c r="Q456" s="427"/>
      <c r="R456" s="434"/>
      <c r="S456" s="427"/>
      <c r="T456" s="435"/>
      <c r="U456" s="427"/>
    </row>
    <row r="457" spans="1:21" s="442" customFormat="1" ht="15.75" customHeight="1" x14ac:dyDescent="0.8">
      <c r="A457" s="427"/>
      <c r="B457" s="427"/>
      <c r="C457" s="427"/>
      <c r="D457" s="443"/>
      <c r="E457" s="452"/>
      <c r="F457" s="443"/>
      <c r="G457" s="452"/>
      <c r="H457" s="435"/>
      <c r="I457" s="439"/>
      <c r="J457" s="445"/>
      <c r="K457" s="427"/>
      <c r="L457" s="441"/>
      <c r="M457" s="452"/>
      <c r="N457" s="437"/>
      <c r="O457" s="439"/>
      <c r="P457" s="439"/>
      <c r="Q457" s="438"/>
      <c r="R457" s="462"/>
      <c r="S457" s="427"/>
      <c r="T457" s="437"/>
      <c r="U457" s="427"/>
    </row>
    <row r="458" spans="1:21" s="442" customFormat="1" ht="15.75" customHeight="1" x14ac:dyDescent="0.8">
      <c r="A458" s="427"/>
      <c r="B458" s="427"/>
      <c r="C458" s="427"/>
      <c r="D458" s="443"/>
      <c r="E458" s="452"/>
      <c r="F458" s="443"/>
      <c r="G458" s="452"/>
      <c r="H458" s="435"/>
      <c r="I458" s="434"/>
      <c r="J458" s="445"/>
      <c r="K458" s="427"/>
      <c r="L458" s="441"/>
      <c r="M458" s="452"/>
      <c r="N458" s="435"/>
      <c r="O458" s="434"/>
      <c r="P458" s="434"/>
      <c r="Q458" s="427"/>
      <c r="R458" s="434"/>
      <c r="S458" s="450"/>
      <c r="T458" s="447"/>
      <c r="U458" s="427"/>
    </row>
    <row r="459" spans="1:21" s="442" customFormat="1" ht="15.75" customHeight="1" x14ac:dyDescent="0.8">
      <c r="A459" s="427"/>
      <c r="B459" s="427"/>
      <c r="C459" s="427"/>
      <c r="D459" s="443"/>
      <c r="E459" s="452"/>
      <c r="F459" s="435"/>
      <c r="G459" s="427"/>
      <c r="H459" s="435"/>
      <c r="I459" s="434"/>
      <c r="J459" s="445"/>
      <c r="K459" s="427"/>
      <c r="L459" s="441"/>
      <c r="M459" s="452"/>
      <c r="N459" s="435"/>
      <c r="O459" s="434"/>
      <c r="P459" s="439"/>
      <c r="Q459" s="438"/>
      <c r="R459" s="434"/>
      <c r="S459" s="427"/>
      <c r="T459" s="435"/>
      <c r="U459" s="427"/>
    </row>
    <row r="460" spans="1:21" s="442" customFormat="1" ht="15.75" customHeight="1" x14ac:dyDescent="0.8">
      <c r="A460" s="427"/>
      <c r="B460" s="427"/>
      <c r="C460" s="427"/>
      <c r="D460" s="435"/>
      <c r="E460" s="427"/>
      <c r="F460" s="435"/>
      <c r="G460" s="427"/>
      <c r="H460" s="435"/>
      <c r="I460" s="434"/>
      <c r="J460" s="433"/>
      <c r="K460" s="427"/>
      <c r="L460" s="533"/>
      <c r="M460" s="452"/>
      <c r="N460" s="435"/>
      <c r="O460" s="434"/>
      <c r="P460" s="434"/>
      <c r="Q460" s="427"/>
      <c r="R460" s="434"/>
      <c r="S460" s="427"/>
      <c r="T460" s="435"/>
      <c r="U460" s="427"/>
    </row>
    <row r="461" spans="1:21" s="442" customFormat="1" ht="15.75" customHeight="1" x14ac:dyDescent="0.8">
      <c r="A461" s="427"/>
      <c r="B461" s="427"/>
      <c r="C461" s="427"/>
      <c r="D461" s="435"/>
      <c r="E461" s="427"/>
      <c r="F461" s="435"/>
      <c r="G461" s="427"/>
      <c r="H461" s="435"/>
      <c r="I461" s="434"/>
      <c r="J461" s="433"/>
      <c r="K461" s="427"/>
      <c r="L461" s="533"/>
      <c r="M461" s="452"/>
      <c r="N461" s="435"/>
      <c r="O461" s="434"/>
      <c r="P461" s="434"/>
      <c r="Q461" s="427"/>
      <c r="R461" s="463"/>
      <c r="S461" s="427"/>
      <c r="T461" s="435"/>
      <c r="U461" s="427"/>
    </row>
    <row r="462" spans="1:21" s="442" customFormat="1" ht="15.75" customHeight="1" x14ac:dyDescent="0.8">
      <c r="A462" s="427"/>
      <c r="B462" s="427"/>
      <c r="C462" s="427"/>
      <c r="D462" s="435"/>
      <c r="E462" s="427"/>
      <c r="F462" s="435"/>
      <c r="G462" s="427"/>
      <c r="H462" s="435"/>
      <c r="I462" s="434"/>
      <c r="J462" s="433"/>
      <c r="K462" s="427"/>
      <c r="L462" s="533"/>
      <c r="M462" s="452"/>
      <c r="N462" s="435"/>
      <c r="O462" s="434"/>
      <c r="P462" s="434"/>
      <c r="Q462" s="427"/>
      <c r="R462" s="434"/>
      <c r="S462" s="427"/>
      <c r="T462" s="435"/>
      <c r="U462" s="427"/>
    </row>
    <row r="463" spans="1:21" s="442" customFormat="1" ht="15.75" customHeight="1" x14ac:dyDescent="0.8">
      <c r="A463" s="427"/>
      <c r="B463" s="427"/>
      <c r="C463" s="427"/>
      <c r="D463" s="435"/>
      <c r="E463" s="427"/>
      <c r="F463" s="435"/>
      <c r="G463" s="427"/>
      <c r="H463" s="435"/>
      <c r="I463" s="434"/>
      <c r="J463" s="445"/>
      <c r="K463" s="427"/>
      <c r="L463" s="441"/>
      <c r="M463" s="452"/>
      <c r="N463" s="435"/>
      <c r="O463" s="434"/>
      <c r="P463" s="439"/>
      <c r="Q463" s="438"/>
      <c r="R463" s="434"/>
      <c r="S463" s="427"/>
      <c r="T463" s="435"/>
      <c r="U463" s="427"/>
    </row>
    <row r="464" spans="1:21" s="442" customFormat="1" ht="15.75" customHeight="1" x14ac:dyDescent="0.8">
      <c r="A464" s="427"/>
      <c r="B464" s="427"/>
      <c r="C464" s="427"/>
      <c r="D464" s="443"/>
      <c r="E464" s="452"/>
      <c r="F464" s="435"/>
      <c r="G464" s="427"/>
      <c r="H464" s="435"/>
      <c r="I464" s="434"/>
      <c r="J464" s="433"/>
      <c r="K464" s="427"/>
      <c r="L464" s="533"/>
      <c r="M464" s="452"/>
      <c r="N464" s="435"/>
      <c r="O464" s="434"/>
      <c r="P464" s="439"/>
      <c r="Q464" s="438"/>
      <c r="R464" s="434"/>
      <c r="S464" s="427"/>
      <c r="T464" s="435"/>
      <c r="U464" s="427"/>
    </row>
    <row r="465" spans="1:21" s="442" customFormat="1" ht="15.75" customHeight="1" x14ac:dyDescent="0.8">
      <c r="A465" s="427"/>
      <c r="B465" s="427"/>
      <c r="C465" s="427"/>
      <c r="D465" s="435"/>
      <c r="E465" s="427"/>
      <c r="F465" s="435"/>
      <c r="G465" s="427"/>
      <c r="H465" s="435"/>
      <c r="I465" s="434"/>
      <c r="J465" s="433"/>
      <c r="K465" s="427"/>
      <c r="L465" s="533"/>
      <c r="M465" s="452"/>
      <c r="N465" s="435"/>
      <c r="O465" s="434"/>
      <c r="P465" s="434"/>
      <c r="Q465" s="427"/>
      <c r="R465" s="463"/>
      <c r="S465" s="427"/>
      <c r="T465" s="435"/>
      <c r="U465" s="427"/>
    </row>
    <row r="466" spans="1:21" s="442" customFormat="1" ht="15.75" customHeight="1" x14ac:dyDescent="0.8">
      <c r="A466" s="427"/>
      <c r="B466" s="427"/>
      <c r="C466" s="427"/>
      <c r="D466" s="443"/>
      <c r="E466" s="452"/>
      <c r="F466" s="435"/>
      <c r="G466" s="427"/>
      <c r="H466" s="435"/>
      <c r="I466" s="434"/>
      <c r="J466" s="445"/>
      <c r="K466" s="427"/>
      <c r="L466" s="441"/>
      <c r="M466" s="452"/>
      <c r="N466" s="435"/>
      <c r="O466" s="434"/>
      <c r="P466" s="434"/>
      <c r="Q466" s="427"/>
      <c r="R466" s="434"/>
      <c r="S466" s="427"/>
      <c r="T466" s="435"/>
      <c r="U466" s="427"/>
    </row>
    <row r="467" spans="1:21" s="442" customFormat="1" ht="15.75" customHeight="1" x14ac:dyDescent="0.8">
      <c r="A467" s="427"/>
      <c r="B467" s="427"/>
      <c r="C467" s="427"/>
      <c r="D467" s="435"/>
      <c r="E467" s="427"/>
      <c r="F467" s="435"/>
      <c r="G467" s="427"/>
      <c r="H467" s="435"/>
      <c r="I467" s="434"/>
      <c r="J467" s="433"/>
      <c r="K467" s="427"/>
      <c r="L467" s="533"/>
      <c r="M467" s="452"/>
      <c r="N467" s="435"/>
      <c r="O467" s="434"/>
      <c r="P467" s="439"/>
      <c r="Q467" s="438"/>
      <c r="R467" s="434"/>
      <c r="S467" s="427"/>
      <c r="T467" s="435"/>
      <c r="U467" s="427"/>
    </row>
    <row r="468" spans="1:21" s="442" customFormat="1" ht="15.75" customHeight="1" x14ac:dyDescent="0.8">
      <c r="A468" s="427"/>
      <c r="B468" s="427"/>
      <c r="C468" s="427"/>
      <c r="D468" s="435"/>
      <c r="E468" s="427"/>
      <c r="F468" s="435"/>
      <c r="G468" s="427"/>
      <c r="H468" s="437"/>
      <c r="I468" s="439"/>
      <c r="J468" s="445"/>
      <c r="K468" s="427"/>
      <c r="L468" s="441"/>
      <c r="M468" s="452"/>
      <c r="N468" s="437"/>
      <c r="O468" s="439"/>
      <c r="P468" s="439"/>
      <c r="Q468" s="438"/>
      <c r="R468" s="439"/>
      <c r="S468" s="427"/>
      <c r="T468" s="437"/>
      <c r="U468" s="427"/>
    </row>
    <row r="469" spans="1:21" s="442" customFormat="1" ht="15.75" customHeight="1" x14ac:dyDescent="0.8">
      <c r="A469" s="427"/>
      <c r="B469" s="427"/>
      <c r="C469" s="427"/>
      <c r="D469" s="435"/>
      <c r="E469" s="427"/>
      <c r="F469" s="435"/>
      <c r="G469" s="427"/>
      <c r="H469" s="435"/>
      <c r="I469" s="434"/>
      <c r="J469" s="433"/>
      <c r="K469" s="427"/>
      <c r="L469" s="533"/>
      <c r="M469" s="452"/>
      <c r="N469" s="435"/>
      <c r="O469" s="434"/>
      <c r="P469" s="434"/>
      <c r="Q469" s="427"/>
      <c r="R469" s="463"/>
      <c r="S469" s="427"/>
      <c r="T469" s="435"/>
      <c r="U469" s="427"/>
    </row>
    <row r="470" spans="1:21" s="442" customFormat="1" ht="15.75" customHeight="1" x14ac:dyDescent="0.8">
      <c r="A470" s="427"/>
      <c r="B470" s="427"/>
      <c r="C470" s="427"/>
      <c r="D470" s="435"/>
      <c r="E470" s="427"/>
      <c r="F470" s="435"/>
      <c r="G470" s="427"/>
      <c r="H470" s="435"/>
      <c r="I470" s="434"/>
      <c r="J470" s="445"/>
      <c r="K470" s="427"/>
      <c r="L470" s="441"/>
      <c r="M470" s="452"/>
      <c r="N470" s="435"/>
      <c r="O470" s="434"/>
      <c r="P470" s="439"/>
      <c r="Q470" s="438"/>
      <c r="R470" s="434"/>
      <c r="S470" s="427"/>
      <c r="T470" s="435"/>
      <c r="U470" s="427"/>
    </row>
    <row r="471" spans="1:21" s="442" customFormat="1" ht="15.75" customHeight="1" x14ac:dyDescent="0.8">
      <c r="A471" s="427"/>
      <c r="B471" s="427"/>
      <c r="C471" s="427"/>
      <c r="D471" s="435"/>
      <c r="E471" s="427"/>
      <c r="F471" s="435"/>
      <c r="G471" s="427"/>
      <c r="H471" s="434"/>
      <c r="I471" s="434"/>
      <c r="J471" s="433"/>
      <c r="K471" s="427"/>
      <c r="L471" s="533"/>
      <c r="M471" s="452"/>
      <c r="N471" s="435"/>
      <c r="O471" s="434"/>
      <c r="P471" s="439"/>
      <c r="Q471" s="438"/>
      <c r="R471" s="434"/>
      <c r="S471" s="427"/>
      <c r="T471" s="435"/>
      <c r="U471" s="427"/>
    </row>
    <row r="472" spans="1:21" s="442" customFormat="1" ht="15.75" customHeight="1" x14ac:dyDescent="0.8">
      <c r="A472" s="427"/>
      <c r="B472" s="427"/>
      <c r="C472" s="427"/>
      <c r="D472" s="443"/>
      <c r="E472" s="452"/>
      <c r="F472" s="435"/>
      <c r="G472" s="427"/>
      <c r="H472" s="435"/>
      <c r="I472" s="434"/>
      <c r="J472" s="445"/>
      <c r="K472" s="427"/>
      <c r="L472" s="441"/>
      <c r="M472" s="452"/>
      <c r="N472" s="435"/>
      <c r="O472" s="434"/>
      <c r="P472" s="439"/>
      <c r="Q472" s="438"/>
      <c r="R472" s="434"/>
      <c r="S472" s="427"/>
      <c r="T472" s="435"/>
      <c r="U472" s="427"/>
    </row>
    <row r="473" spans="1:21" s="442" customFormat="1" ht="15.75" customHeight="1" x14ac:dyDescent="0.8">
      <c r="A473" s="427"/>
      <c r="B473" s="427"/>
      <c r="C473" s="427"/>
      <c r="D473" s="443"/>
      <c r="E473" s="452"/>
      <c r="F473" s="443"/>
      <c r="G473" s="452"/>
      <c r="H473" s="437"/>
      <c r="I473" s="439"/>
      <c r="J473" s="445"/>
      <c r="K473" s="427"/>
      <c r="L473" s="441"/>
      <c r="M473" s="452"/>
      <c r="N473" s="437"/>
      <c r="O473" s="439"/>
      <c r="P473" s="439"/>
      <c r="Q473" s="438"/>
      <c r="R473" s="462"/>
      <c r="S473" s="450"/>
      <c r="T473" s="449"/>
      <c r="U473" s="427"/>
    </row>
    <row r="474" spans="1:21" s="442" customFormat="1" ht="15.75" customHeight="1" x14ac:dyDescent="0.8">
      <c r="A474" s="427"/>
      <c r="B474" s="427"/>
      <c r="C474" s="427"/>
      <c r="D474" s="443"/>
      <c r="E474" s="452"/>
      <c r="F474" s="443"/>
      <c r="G474" s="452"/>
      <c r="H474" s="435"/>
      <c r="I474" s="434"/>
      <c r="J474" s="433"/>
      <c r="K474" s="427"/>
      <c r="L474" s="533"/>
      <c r="M474" s="452"/>
      <c r="N474" s="435"/>
      <c r="O474" s="434"/>
      <c r="P474" s="439"/>
      <c r="Q474" s="438"/>
      <c r="R474" s="463"/>
      <c r="S474" s="427"/>
      <c r="T474" s="435"/>
      <c r="U474" s="427"/>
    </row>
    <row r="475" spans="1:21" s="442" customFormat="1" ht="15.75" customHeight="1" x14ac:dyDescent="0.8">
      <c r="A475" s="427"/>
      <c r="B475" s="427"/>
      <c r="C475" s="427"/>
      <c r="D475" s="443"/>
      <c r="E475" s="452"/>
      <c r="F475" s="443"/>
      <c r="G475" s="452"/>
      <c r="H475" s="448"/>
      <c r="I475" s="464"/>
      <c r="J475" s="445"/>
      <c r="K475" s="427"/>
      <c r="L475" s="441"/>
      <c r="M475" s="452"/>
      <c r="N475" s="435"/>
      <c r="O475" s="434"/>
      <c r="P475" s="439"/>
      <c r="Q475" s="438"/>
      <c r="R475" s="434"/>
      <c r="S475" s="427"/>
      <c r="T475" s="435"/>
      <c r="U475" s="427"/>
    </row>
    <row r="476" spans="1:21" s="442" customFormat="1" ht="15.75" customHeight="1" x14ac:dyDescent="0.8">
      <c r="A476" s="427"/>
      <c r="B476" s="427"/>
      <c r="C476" s="427"/>
      <c r="D476" s="443"/>
      <c r="E476" s="452"/>
      <c r="F476" s="443"/>
      <c r="G476" s="452"/>
      <c r="H476" s="435"/>
      <c r="I476" s="434"/>
      <c r="J476" s="433"/>
      <c r="K476" s="427"/>
      <c r="L476" s="533"/>
      <c r="M476" s="452"/>
      <c r="N476" s="435"/>
      <c r="O476" s="434"/>
      <c r="P476" s="439"/>
      <c r="Q476" s="438"/>
      <c r="R476" s="463"/>
      <c r="S476" s="427"/>
      <c r="T476" s="447"/>
      <c r="U476" s="427"/>
    </row>
    <row r="477" spans="1:21" s="442" customFormat="1" ht="15.75" customHeight="1" x14ac:dyDescent="0.8">
      <c r="A477" s="427"/>
      <c r="B477" s="427"/>
      <c r="C477" s="427"/>
      <c r="D477" s="443"/>
      <c r="E477" s="452"/>
      <c r="F477" s="443"/>
      <c r="G477" s="452"/>
      <c r="H477" s="435"/>
      <c r="I477" s="434"/>
      <c r="J477" s="445"/>
      <c r="K477" s="427"/>
      <c r="L477" s="441"/>
      <c r="M477" s="452"/>
      <c r="N477" s="435"/>
      <c r="O477" s="434"/>
      <c r="P477" s="439"/>
      <c r="Q477" s="438"/>
      <c r="R477" s="434"/>
      <c r="S477" s="427"/>
      <c r="T477" s="435"/>
      <c r="U477" s="427"/>
    </row>
    <row r="478" spans="1:21" s="442" customFormat="1" ht="15.75" customHeight="1" x14ac:dyDescent="0.8">
      <c r="A478" s="427"/>
      <c r="B478" s="427"/>
      <c r="C478" s="427"/>
      <c r="D478" s="443"/>
      <c r="E478" s="452"/>
      <c r="F478" s="443"/>
      <c r="G478" s="452"/>
      <c r="H478" s="435"/>
      <c r="I478" s="434"/>
      <c r="J478" s="433"/>
      <c r="K478" s="427"/>
      <c r="L478" s="533"/>
      <c r="M478" s="452"/>
      <c r="N478" s="435"/>
      <c r="O478" s="434"/>
      <c r="P478" s="439"/>
      <c r="Q478" s="438"/>
      <c r="R478" s="463"/>
      <c r="S478" s="427"/>
      <c r="T478" s="435"/>
      <c r="U478" s="427"/>
    </row>
    <row r="479" spans="1:21" s="442" customFormat="1" ht="15.75" customHeight="1" x14ac:dyDescent="0.8">
      <c r="A479" s="427"/>
      <c r="B479" s="427"/>
      <c r="C479" s="427"/>
      <c r="D479" s="443"/>
      <c r="E479" s="452"/>
      <c r="F479" s="443"/>
      <c r="G479" s="452"/>
      <c r="H479" s="435"/>
      <c r="I479" s="434"/>
      <c r="J479" s="433"/>
      <c r="K479" s="427"/>
      <c r="L479" s="533"/>
      <c r="M479" s="452"/>
      <c r="N479" s="435"/>
      <c r="O479" s="434"/>
      <c r="P479" s="439"/>
      <c r="Q479" s="438"/>
      <c r="R479" s="463"/>
      <c r="S479" s="427"/>
      <c r="T479" s="435"/>
      <c r="U479" s="427"/>
    </row>
    <row r="480" spans="1:21" s="442" customFormat="1" ht="15.75" customHeight="1" x14ac:dyDescent="0.8">
      <c r="A480" s="427"/>
      <c r="B480" s="427"/>
      <c r="C480" s="427"/>
      <c r="D480" s="443"/>
      <c r="E480" s="452"/>
      <c r="F480" s="435"/>
      <c r="G480" s="427"/>
      <c r="H480" s="435"/>
      <c r="I480" s="434"/>
      <c r="J480" s="433"/>
      <c r="K480" s="427"/>
      <c r="L480" s="533"/>
      <c r="M480" s="452"/>
      <c r="N480" s="435"/>
      <c r="O480" s="434"/>
      <c r="P480" s="439"/>
      <c r="Q480" s="438"/>
      <c r="R480" s="463"/>
      <c r="S480" s="427"/>
      <c r="T480" s="435"/>
      <c r="U480" s="427"/>
    </row>
    <row r="481" spans="1:21" s="442" customFormat="1" ht="15.75" customHeight="1" x14ac:dyDescent="0.8">
      <c r="A481" s="427"/>
      <c r="B481" s="427"/>
      <c r="C481" s="427"/>
      <c r="D481" s="443"/>
      <c r="E481" s="452"/>
      <c r="F481" s="435"/>
      <c r="G481" s="427"/>
      <c r="H481" s="435"/>
      <c r="I481" s="434"/>
      <c r="J481" s="445"/>
      <c r="K481" s="427"/>
      <c r="L481" s="441"/>
      <c r="M481" s="452"/>
      <c r="N481" s="435"/>
      <c r="O481" s="434"/>
      <c r="P481" s="439"/>
      <c r="Q481" s="438"/>
      <c r="R481" s="434"/>
      <c r="S481" s="427"/>
      <c r="T481" s="435"/>
      <c r="U481" s="427"/>
    </row>
    <row r="482" spans="1:21" s="442" customFormat="1" ht="15.75" customHeight="1" x14ac:dyDescent="0.8">
      <c r="A482" s="427"/>
      <c r="B482" s="427"/>
      <c r="C482" s="427"/>
      <c r="D482" s="443"/>
      <c r="E482" s="452"/>
      <c r="F482" s="443"/>
      <c r="G482" s="452"/>
      <c r="H482" s="435"/>
      <c r="I482" s="434"/>
      <c r="J482" s="433"/>
      <c r="K482" s="427"/>
      <c r="L482" s="533"/>
      <c r="M482" s="452"/>
      <c r="N482" s="435"/>
      <c r="O482" s="434"/>
      <c r="P482" s="439"/>
      <c r="Q482" s="438"/>
      <c r="R482" s="434"/>
      <c r="S482" s="427"/>
      <c r="T482" s="435"/>
      <c r="U482" s="427"/>
    </row>
    <row r="483" spans="1:21" s="442" customFormat="1" ht="15.75" customHeight="1" x14ac:dyDescent="0.8">
      <c r="A483" s="427"/>
      <c r="B483" s="427"/>
      <c r="C483" s="427"/>
      <c r="D483" s="443"/>
      <c r="E483" s="452"/>
      <c r="F483" s="443"/>
      <c r="G483" s="452"/>
      <c r="H483" s="435"/>
      <c r="I483" s="434"/>
      <c r="J483" s="433"/>
      <c r="K483" s="427"/>
      <c r="L483" s="533"/>
      <c r="M483" s="452"/>
      <c r="N483" s="435"/>
      <c r="O483" s="434"/>
      <c r="P483" s="439"/>
      <c r="Q483" s="438"/>
      <c r="R483" s="463"/>
      <c r="S483" s="427"/>
      <c r="T483" s="435"/>
      <c r="U483" s="427"/>
    </row>
    <row r="484" spans="1:21" s="442" customFormat="1" ht="15.75" customHeight="1" x14ac:dyDescent="0.8">
      <c r="A484" s="427"/>
      <c r="B484" s="427"/>
      <c r="C484" s="427"/>
      <c r="D484" s="443"/>
      <c r="E484" s="452"/>
      <c r="F484" s="443"/>
      <c r="G484" s="452"/>
      <c r="H484" s="435"/>
      <c r="I484" s="434"/>
      <c r="J484" s="433"/>
      <c r="K484" s="427"/>
      <c r="L484" s="533"/>
      <c r="M484" s="452"/>
      <c r="N484" s="435"/>
      <c r="O484" s="434"/>
      <c r="P484" s="439"/>
      <c r="Q484" s="438"/>
      <c r="R484" s="463"/>
      <c r="S484" s="427"/>
      <c r="T484" s="447"/>
      <c r="U484" s="427"/>
    </row>
    <row r="485" spans="1:21" s="442" customFormat="1" ht="15.75" customHeight="1" x14ac:dyDescent="0.8">
      <c r="A485" s="427"/>
      <c r="B485" s="427"/>
      <c r="C485" s="427"/>
      <c r="D485" s="443"/>
      <c r="E485" s="452"/>
      <c r="F485" s="443"/>
      <c r="G485" s="452"/>
      <c r="H485" s="448"/>
      <c r="I485" s="464"/>
      <c r="J485" s="445"/>
      <c r="K485" s="427"/>
      <c r="L485" s="441"/>
      <c r="M485" s="452"/>
      <c r="N485" s="435"/>
      <c r="O485" s="434"/>
      <c r="P485" s="439"/>
      <c r="Q485" s="438"/>
      <c r="R485" s="434"/>
      <c r="S485" s="427"/>
      <c r="T485" s="435"/>
      <c r="U485" s="427"/>
    </row>
    <row r="486" spans="1:21" s="442" customFormat="1" ht="15.75" customHeight="1" x14ac:dyDescent="0.8">
      <c r="A486" s="427"/>
      <c r="B486" s="427"/>
      <c r="C486" s="427"/>
      <c r="D486" s="443"/>
      <c r="E486" s="452"/>
      <c r="F486" s="443"/>
      <c r="G486" s="452"/>
      <c r="H486" s="435"/>
      <c r="I486" s="434"/>
      <c r="J486" s="433"/>
      <c r="K486" s="427"/>
      <c r="L486" s="533"/>
      <c r="M486" s="452"/>
      <c r="N486" s="435"/>
      <c r="O486" s="434"/>
      <c r="P486" s="439"/>
      <c r="Q486" s="438"/>
      <c r="R486" s="463"/>
      <c r="S486" s="427"/>
      <c r="T486" s="435"/>
      <c r="U486" s="427"/>
    </row>
    <row r="487" spans="1:21" s="442" customFormat="1" ht="15.75" customHeight="1" x14ac:dyDescent="0.8">
      <c r="A487" s="427"/>
      <c r="B487" s="427"/>
      <c r="C487" s="427"/>
      <c r="D487" s="443"/>
      <c r="E487" s="452"/>
      <c r="F487" s="443"/>
      <c r="G487" s="452"/>
      <c r="H487" s="435"/>
      <c r="I487" s="434"/>
      <c r="J487" s="433"/>
      <c r="K487" s="427"/>
      <c r="L487" s="533"/>
      <c r="M487" s="452"/>
      <c r="N487" s="435"/>
      <c r="O487" s="434"/>
      <c r="P487" s="439"/>
      <c r="Q487" s="438"/>
      <c r="R487" s="463"/>
      <c r="S487" s="427"/>
      <c r="T487" s="435"/>
      <c r="U487" s="427"/>
    </row>
    <row r="488" spans="1:21" s="442" customFormat="1" ht="15.75" customHeight="1" x14ac:dyDescent="0.8">
      <c r="A488" s="427"/>
      <c r="B488" s="427"/>
      <c r="C488" s="427"/>
      <c r="D488" s="443"/>
      <c r="E488" s="452"/>
      <c r="F488" s="443"/>
      <c r="G488" s="452"/>
      <c r="H488" s="435"/>
      <c r="I488" s="434"/>
      <c r="J488" s="445"/>
      <c r="K488" s="427"/>
      <c r="L488" s="441"/>
      <c r="M488" s="452"/>
      <c r="N488" s="435"/>
      <c r="O488" s="434"/>
      <c r="P488" s="439"/>
      <c r="Q488" s="438"/>
      <c r="R488" s="434"/>
      <c r="S488" s="427"/>
      <c r="T488" s="435"/>
      <c r="U488" s="427"/>
    </row>
    <row r="489" spans="1:21" s="442" customFormat="1" ht="15.75" customHeight="1" x14ac:dyDescent="0.8">
      <c r="A489" s="427"/>
      <c r="B489" s="427"/>
      <c r="C489" s="427"/>
      <c r="D489" s="443"/>
      <c r="E489" s="452"/>
      <c r="F489" s="443"/>
      <c r="G489" s="452"/>
      <c r="H489" s="435"/>
      <c r="I489" s="434"/>
      <c r="J489" s="433"/>
      <c r="K489" s="427"/>
      <c r="L489" s="533"/>
      <c r="M489" s="452"/>
      <c r="N489" s="435"/>
      <c r="O489" s="434"/>
      <c r="P489" s="439"/>
      <c r="Q489" s="438"/>
      <c r="R489" s="434"/>
      <c r="S489" s="427"/>
      <c r="T489" s="435"/>
      <c r="U489" s="427"/>
    </row>
    <row r="490" spans="1:21" s="442" customFormat="1" ht="15.75" customHeight="1" x14ac:dyDescent="0.8">
      <c r="A490" s="427"/>
      <c r="B490" s="427"/>
      <c r="C490" s="427"/>
      <c r="D490" s="443"/>
      <c r="E490" s="452"/>
      <c r="F490" s="443"/>
      <c r="G490" s="452"/>
      <c r="H490" s="435"/>
      <c r="I490" s="434"/>
      <c r="J490" s="433"/>
      <c r="K490" s="427"/>
      <c r="L490" s="533"/>
      <c r="M490" s="452"/>
      <c r="N490" s="435"/>
      <c r="O490" s="434"/>
      <c r="P490" s="439"/>
      <c r="Q490" s="438"/>
      <c r="R490" s="463"/>
      <c r="S490" s="427"/>
      <c r="T490" s="435"/>
      <c r="U490" s="427"/>
    </row>
    <row r="491" spans="1:21" s="442" customFormat="1" ht="15.75" customHeight="1" x14ac:dyDescent="0.8">
      <c r="A491" s="427"/>
      <c r="B491" s="427"/>
      <c r="C491" s="427"/>
      <c r="D491" s="443"/>
      <c r="E491" s="452"/>
      <c r="F491" s="443"/>
      <c r="G491" s="452"/>
      <c r="H491" s="435"/>
      <c r="I491" s="434"/>
      <c r="J491" s="433"/>
      <c r="K491" s="427"/>
      <c r="L491" s="533"/>
      <c r="M491" s="452"/>
      <c r="N491" s="435"/>
      <c r="O491" s="434"/>
      <c r="P491" s="439"/>
      <c r="Q491" s="438"/>
      <c r="R491" s="463"/>
      <c r="S491" s="427"/>
      <c r="T491" s="447"/>
      <c r="U491" s="427"/>
    </row>
    <row r="492" spans="1:21" s="442" customFormat="1" ht="15.75" customHeight="1" x14ac:dyDescent="0.8">
      <c r="A492" s="427"/>
      <c r="B492" s="427"/>
      <c r="C492" s="427"/>
      <c r="D492" s="443"/>
      <c r="E492" s="452"/>
      <c r="F492" s="443"/>
      <c r="G492" s="452"/>
      <c r="H492" s="435"/>
      <c r="I492" s="434"/>
      <c r="J492" s="433"/>
      <c r="K492" s="427"/>
      <c r="L492" s="533"/>
      <c r="M492" s="452"/>
      <c r="N492" s="435"/>
      <c r="O492" s="434"/>
      <c r="P492" s="439"/>
      <c r="Q492" s="438"/>
      <c r="R492" s="463"/>
      <c r="S492" s="427"/>
      <c r="T492" s="435"/>
      <c r="U492" s="427"/>
    </row>
    <row r="493" spans="1:21" s="442" customFormat="1" ht="15.75" customHeight="1" x14ac:dyDescent="0.8">
      <c r="A493" s="427"/>
      <c r="B493" s="427"/>
      <c r="C493" s="427"/>
      <c r="D493" s="443"/>
      <c r="E493" s="452"/>
      <c r="F493" s="443"/>
      <c r="G493" s="452"/>
      <c r="H493" s="435"/>
      <c r="I493" s="434"/>
      <c r="J493" s="433"/>
      <c r="K493" s="427"/>
      <c r="L493" s="533"/>
      <c r="M493" s="452"/>
      <c r="N493" s="435"/>
      <c r="O493" s="434"/>
      <c r="P493" s="439"/>
      <c r="Q493" s="438"/>
      <c r="R493" s="463"/>
      <c r="S493" s="427"/>
      <c r="T493" s="435"/>
      <c r="U493" s="427"/>
    </row>
    <row r="494" spans="1:21" s="442" customFormat="1" ht="15.75" customHeight="1" x14ac:dyDescent="0.8">
      <c r="A494" s="427"/>
      <c r="B494" s="427"/>
      <c r="C494" s="427"/>
      <c r="D494" s="443"/>
      <c r="E494" s="452"/>
      <c r="F494" s="443"/>
      <c r="G494" s="452"/>
      <c r="H494" s="435"/>
      <c r="I494" s="434"/>
      <c r="J494" s="433"/>
      <c r="K494" s="427"/>
      <c r="L494" s="533"/>
      <c r="M494" s="452"/>
      <c r="N494" s="435"/>
      <c r="O494" s="434"/>
      <c r="P494" s="439"/>
      <c r="Q494" s="438"/>
      <c r="R494" s="463"/>
      <c r="S494" s="427"/>
      <c r="T494" s="435"/>
      <c r="U494" s="427"/>
    </row>
    <row r="495" spans="1:21" s="442" customFormat="1" ht="15.75" customHeight="1" x14ac:dyDescent="0.8">
      <c r="A495" s="427"/>
      <c r="B495" s="427"/>
      <c r="C495" s="427"/>
      <c r="D495" s="443"/>
      <c r="E495" s="452"/>
      <c r="F495" s="443"/>
      <c r="G495" s="452"/>
      <c r="H495" s="435"/>
      <c r="I495" s="434"/>
      <c r="J495" s="433"/>
      <c r="K495" s="427"/>
      <c r="L495" s="533"/>
      <c r="M495" s="452"/>
      <c r="N495" s="435"/>
      <c r="O495" s="434"/>
      <c r="P495" s="434"/>
      <c r="Q495" s="427"/>
      <c r="R495" s="463"/>
      <c r="S495" s="427"/>
      <c r="T495" s="435"/>
      <c r="U495" s="427"/>
    </row>
    <row r="496" spans="1:21" s="442" customFormat="1" ht="15.75" customHeight="1" x14ac:dyDescent="0.8">
      <c r="A496" s="427"/>
      <c r="B496" s="427"/>
      <c r="C496" s="427"/>
      <c r="D496" s="443"/>
      <c r="E496" s="452"/>
      <c r="F496" s="443"/>
      <c r="G496" s="452"/>
      <c r="H496" s="435"/>
      <c r="I496" s="434"/>
      <c r="J496" s="445"/>
      <c r="K496" s="427"/>
      <c r="L496" s="441"/>
      <c r="M496" s="452"/>
      <c r="N496" s="435"/>
      <c r="O496" s="434"/>
      <c r="P496" s="434"/>
      <c r="Q496" s="427"/>
      <c r="R496" s="434"/>
      <c r="S496" s="427"/>
      <c r="T496" s="435"/>
      <c r="U496" s="427"/>
    </row>
    <row r="497" spans="1:21" s="442" customFormat="1" ht="15.75" customHeight="1" x14ac:dyDescent="0.8">
      <c r="A497" s="427"/>
      <c r="B497" s="427"/>
      <c r="C497" s="427"/>
      <c r="D497" s="443"/>
      <c r="E497" s="452"/>
      <c r="F497" s="443"/>
      <c r="G497" s="452"/>
      <c r="H497" s="435"/>
      <c r="I497" s="434"/>
      <c r="J497" s="433"/>
      <c r="K497" s="427"/>
      <c r="L497" s="533"/>
      <c r="M497" s="452"/>
      <c r="N497" s="435"/>
      <c r="O497" s="434"/>
      <c r="P497" s="434"/>
      <c r="Q497" s="427"/>
      <c r="R497" s="434"/>
      <c r="S497" s="427"/>
      <c r="T497" s="435"/>
      <c r="U497" s="427"/>
    </row>
    <row r="498" spans="1:21" s="442" customFormat="1" ht="15.75" customHeight="1" x14ac:dyDescent="0.8">
      <c r="A498" s="427"/>
      <c r="B498" s="427"/>
      <c r="C498" s="427"/>
      <c r="D498" s="443"/>
      <c r="E498" s="452"/>
      <c r="F498" s="443"/>
      <c r="G498" s="452"/>
      <c r="H498" s="437"/>
      <c r="I498" s="439"/>
      <c r="J498" s="445"/>
      <c r="K498" s="427"/>
      <c r="L498" s="441"/>
      <c r="M498" s="452"/>
      <c r="N498" s="437"/>
      <c r="O498" s="439"/>
      <c r="P498" s="439"/>
      <c r="Q498" s="438"/>
      <c r="R498" s="439"/>
      <c r="S498" s="427"/>
      <c r="T498" s="437"/>
      <c r="U498" s="427"/>
    </row>
    <row r="499" spans="1:21" s="442" customFormat="1" ht="15.75" customHeight="1" x14ac:dyDescent="0.8">
      <c r="A499" s="427"/>
      <c r="B499" s="427"/>
      <c r="C499" s="427"/>
      <c r="D499" s="443"/>
      <c r="E499" s="452"/>
      <c r="F499" s="443"/>
      <c r="G499" s="452"/>
      <c r="H499" s="435"/>
      <c r="I499" s="434"/>
      <c r="J499" s="445"/>
      <c r="K499" s="427"/>
      <c r="L499" s="441"/>
      <c r="M499" s="452"/>
      <c r="N499" s="435"/>
      <c r="O499" s="434"/>
      <c r="P499" s="434"/>
      <c r="Q499" s="427"/>
      <c r="R499" s="463"/>
      <c r="S499" s="427"/>
      <c r="T499" s="435"/>
      <c r="U499" s="427"/>
    </row>
    <row r="500" spans="1:21" s="442" customFormat="1" ht="15.75" customHeight="1" x14ac:dyDescent="0.8">
      <c r="A500" s="427"/>
      <c r="B500" s="427"/>
      <c r="C500" s="427"/>
      <c r="D500" s="443"/>
      <c r="E500" s="452"/>
      <c r="F500" s="443"/>
      <c r="G500" s="452"/>
      <c r="H500" s="435"/>
      <c r="I500" s="434"/>
      <c r="J500" s="433"/>
      <c r="K500" s="427"/>
      <c r="L500" s="533"/>
      <c r="M500" s="452"/>
      <c r="N500" s="435"/>
      <c r="O500" s="434"/>
      <c r="P500" s="434"/>
      <c r="Q500" s="427"/>
      <c r="R500" s="434"/>
      <c r="S500" s="427"/>
      <c r="T500" s="435"/>
      <c r="U500" s="427"/>
    </row>
    <row r="501" spans="1:21" s="442" customFormat="1" ht="15.75" customHeight="1" x14ac:dyDescent="0.8">
      <c r="A501" s="427"/>
      <c r="B501" s="427"/>
      <c r="C501" s="427"/>
      <c r="D501" s="443"/>
      <c r="E501" s="452"/>
      <c r="F501" s="443"/>
      <c r="G501" s="452"/>
      <c r="H501" s="435"/>
      <c r="I501" s="439"/>
      <c r="J501" s="445"/>
      <c r="K501" s="427"/>
      <c r="L501" s="441"/>
      <c r="M501" s="452"/>
      <c r="N501" s="437"/>
      <c r="O501" s="439"/>
      <c r="P501" s="434"/>
      <c r="Q501" s="427"/>
      <c r="R501" s="439"/>
      <c r="S501" s="427"/>
      <c r="T501" s="437"/>
      <c r="U501" s="427"/>
    </row>
    <row r="502" spans="1:21" s="442" customFormat="1" ht="15.75" customHeight="1" x14ac:dyDescent="0.8">
      <c r="A502" s="427"/>
      <c r="B502" s="427"/>
      <c r="C502" s="427"/>
      <c r="D502" s="443"/>
      <c r="E502" s="452"/>
      <c r="F502" s="443"/>
      <c r="G502" s="452"/>
      <c r="H502" s="434"/>
      <c r="I502" s="434"/>
      <c r="J502" s="433"/>
      <c r="K502" s="427"/>
      <c r="L502" s="533"/>
      <c r="M502" s="452"/>
      <c r="N502" s="435"/>
      <c r="O502" s="434"/>
      <c r="P502" s="439"/>
      <c r="Q502" s="438"/>
      <c r="R502" s="434"/>
      <c r="S502" s="427"/>
      <c r="T502" s="435"/>
      <c r="U502" s="427"/>
    </row>
    <row r="503" spans="1:21" s="442" customFormat="1" ht="15.75" customHeight="1" x14ac:dyDescent="0.8">
      <c r="A503" s="427"/>
      <c r="B503" s="427"/>
      <c r="C503" s="427"/>
      <c r="D503" s="443"/>
      <c r="E503" s="452"/>
      <c r="F503" s="443"/>
      <c r="G503" s="452"/>
      <c r="H503" s="435"/>
      <c r="I503" s="434"/>
      <c r="J503" s="433"/>
      <c r="K503" s="427"/>
      <c r="L503" s="533"/>
      <c r="M503" s="452"/>
      <c r="N503" s="435"/>
      <c r="O503" s="434"/>
      <c r="P503" s="439"/>
      <c r="Q503" s="438"/>
      <c r="R503" s="463"/>
      <c r="S503" s="427"/>
      <c r="T503" s="435"/>
      <c r="U503" s="427"/>
    </row>
    <row r="504" spans="1:21" s="442" customFormat="1" ht="15.75" customHeight="1" x14ac:dyDescent="0.8">
      <c r="A504" s="427"/>
      <c r="B504" s="427"/>
      <c r="C504" s="427"/>
      <c r="D504" s="443"/>
      <c r="E504" s="452"/>
      <c r="F504" s="443"/>
      <c r="G504" s="452"/>
      <c r="H504" s="448"/>
      <c r="I504" s="464"/>
      <c r="J504" s="445"/>
      <c r="K504" s="427"/>
      <c r="L504" s="441"/>
      <c r="M504" s="452"/>
      <c r="N504" s="435"/>
      <c r="O504" s="434"/>
      <c r="P504" s="439"/>
      <c r="Q504" s="438"/>
      <c r="R504" s="434"/>
      <c r="S504" s="427"/>
      <c r="T504" s="435"/>
      <c r="U504" s="427"/>
    </row>
    <row r="505" spans="1:21" s="442" customFormat="1" ht="15.75" customHeight="1" x14ac:dyDescent="0.8">
      <c r="A505" s="427"/>
      <c r="B505" s="427"/>
      <c r="C505" s="427"/>
      <c r="D505" s="443"/>
      <c r="E505" s="452"/>
      <c r="F505" s="443"/>
      <c r="G505" s="452"/>
      <c r="H505" s="435"/>
      <c r="I505" s="434"/>
      <c r="J505" s="433"/>
      <c r="K505" s="427"/>
      <c r="L505" s="533"/>
      <c r="M505" s="452"/>
      <c r="N505" s="435"/>
      <c r="O505" s="434"/>
      <c r="P505" s="439"/>
      <c r="Q505" s="438"/>
      <c r="R505" s="463"/>
      <c r="S505" s="427"/>
      <c r="T505" s="435"/>
      <c r="U505" s="427"/>
    </row>
    <row r="506" spans="1:21" s="442" customFormat="1" ht="15.75" customHeight="1" x14ac:dyDescent="0.8">
      <c r="A506" s="427"/>
      <c r="B506" s="427"/>
      <c r="C506" s="427"/>
      <c r="D506" s="443"/>
      <c r="E506" s="452"/>
      <c r="F506" s="443"/>
      <c r="G506" s="452"/>
      <c r="H506" s="435"/>
      <c r="I506" s="434"/>
      <c r="J506" s="433"/>
      <c r="K506" s="427"/>
      <c r="L506" s="533"/>
      <c r="M506" s="452"/>
      <c r="N506" s="435"/>
      <c r="O506" s="434"/>
      <c r="P506" s="439"/>
      <c r="Q506" s="438"/>
      <c r="R506" s="463"/>
      <c r="S506" s="427"/>
      <c r="T506" s="435"/>
      <c r="U506" s="427"/>
    </row>
    <row r="507" spans="1:21" s="442" customFormat="1" ht="15.75" customHeight="1" x14ac:dyDescent="0.8">
      <c r="A507" s="427"/>
      <c r="B507" s="427"/>
      <c r="C507" s="427"/>
      <c r="D507" s="443"/>
      <c r="E507" s="452"/>
      <c r="F507" s="443"/>
      <c r="G507" s="452"/>
      <c r="H507" s="435"/>
      <c r="I507" s="434"/>
      <c r="J507" s="445"/>
      <c r="K507" s="427"/>
      <c r="L507" s="441"/>
      <c r="M507" s="452"/>
      <c r="N507" s="435"/>
      <c r="O507" s="434"/>
      <c r="P507" s="439"/>
      <c r="Q507" s="438"/>
      <c r="R507" s="434"/>
      <c r="S507" s="427"/>
      <c r="T507" s="435"/>
      <c r="U507" s="427"/>
    </row>
    <row r="508" spans="1:21" s="442" customFormat="1" ht="15.75" customHeight="1" x14ac:dyDescent="0.8">
      <c r="A508" s="427"/>
      <c r="B508" s="427"/>
      <c r="C508" s="427"/>
      <c r="D508" s="443"/>
      <c r="E508" s="452"/>
      <c r="F508" s="443"/>
      <c r="G508" s="452"/>
      <c r="H508" s="435"/>
      <c r="I508" s="434"/>
      <c r="J508" s="433"/>
      <c r="K508" s="427"/>
      <c r="L508" s="533"/>
      <c r="M508" s="452"/>
      <c r="N508" s="435"/>
      <c r="O508" s="434"/>
      <c r="P508" s="439"/>
      <c r="Q508" s="438"/>
      <c r="R508" s="463"/>
      <c r="S508" s="427"/>
      <c r="T508" s="435"/>
      <c r="U508" s="427"/>
    </row>
    <row r="509" spans="1:21" s="442" customFormat="1" ht="15.75" customHeight="1" x14ac:dyDescent="0.8">
      <c r="A509" s="427"/>
      <c r="B509" s="427"/>
      <c r="C509" s="427"/>
      <c r="D509" s="443"/>
      <c r="E509" s="452"/>
      <c r="F509" s="443"/>
      <c r="G509" s="452"/>
      <c r="H509" s="437"/>
      <c r="I509" s="439"/>
      <c r="J509" s="445"/>
      <c r="K509" s="427"/>
      <c r="L509" s="441"/>
      <c r="M509" s="452"/>
      <c r="N509" s="435"/>
      <c r="O509" s="434"/>
      <c r="P509" s="439"/>
      <c r="Q509" s="438"/>
      <c r="R509" s="463"/>
      <c r="S509" s="427"/>
      <c r="T509" s="447"/>
      <c r="U509" s="427"/>
    </row>
    <row r="510" spans="1:21" s="442" customFormat="1" ht="15.75" customHeight="1" x14ac:dyDescent="0.8">
      <c r="A510" s="427"/>
      <c r="B510" s="427"/>
      <c r="C510" s="427"/>
      <c r="D510" s="443"/>
      <c r="E510" s="452"/>
      <c r="F510" s="443"/>
      <c r="G510" s="452"/>
      <c r="H510" s="435"/>
      <c r="I510" s="434"/>
      <c r="J510" s="433"/>
      <c r="K510" s="427"/>
      <c r="L510" s="533"/>
      <c r="M510" s="452"/>
      <c r="N510" s="435"/>
      <c r="O510" s="434"/>
      <c r="P510" s="434"/>
      <c r="Q510" s="427"/>
      <c r="R510" s="434"/>
      <c r="S510" s="427"/>
      <c r="T510" s="435"/>
      <c r="U510" s="427"/>
    </row>
    <row r="511" spans="1:21" s="442" customFormat="1" ht="15.75" customHeight="1" x14ac:dyDescent="0.8">
      <c r="A511" s="427"/>
      <c r="B511" s="427"/>
      <c r="C511" s="427"/>
      <c r="D511" s="443"/>
      <c r="E511" s="452"/>
      <c r="F511" s="443"/>
      <c r="G511" s="452"/>
      <c r="H511" s="435"/>
      <c r="I511" s="434"/>
      <c r="J511" s="445"/>
      <c r="K511" s="427"/>
      <c r="L511" s="441"/>
      <c r="M511" s="452"/>
      <c r="N511" s="435"/>
      <c r="O511" s="434"/>
      <c r="P511" s="439"/>
      <c r="Q511" s="438"/>
      <c r="R511" s="434"/>
      <c r="S511" s="427"/>
      <c r="T511" s="435"/>
      <c r="U511" s="427"/>
    </row>
    <row r="512" spans="1:21" s="442" customFormat="1" ht="15.75" customHeight="1" x14ac:dyDescent="0.8">
      <c r="A512" s="427"/>
      <c r="B512" s="427"/>
      <c r="C512" s="427"/>
      <c r="D512" s="443"/>
      <c r="E512" s="452"/>
      <c r="F512" s="443"/>
      <c r="G512" s="452"/>
      <c r="H512" s="435"/>
      <c r="I512" s="434"/>
      <c r="J512" s="433"/>
      <c r="K512" s="427"/>
      <c r="L512" s="533"/>
      <c r="M512" s="452"/>
      <c r="N512" s="435"/>
      <c r="O512" s="434"/>
      <c r="P512" s="434"/>
      <c r="Q512" s="427"/>
      <c r="R512" s="434"/>
      <c r="S512" s="427"/>
      <c r="T512" s="435"/>
      <c r="U512" s="427"/>
    </row>
    <row r="513" spans="1:21" s="442" customFormat="1" ht="15.75" customHeight="1" x14ac:dyDescent="0.8">
      <c r="A513" s="427"/>
      <c r="B513" s="427"/>
      <c r="C513" s="427"/>
      <c r="D513" s="443"/>
      <c r="E513" s="452"/>
      <c r="F513" s="443"/>
      <c r="G513" s="452"/>
      <c r="H513" s="435"/>
      <c r="I513" s="434"/>
      <c r="J513" s="433"/>
      <c r="K513" s="427"/>
      <c r="L513" s="533"/>
      <c r="M513" s="452"/>
      <c r="N513" s="435"/>
      <c r="O513" s="434"/>
      <c r="P513" s="439"/>
      <c r="Q513" s="438"/>
      <c r="R513" s="463"/>
      <c r="S513" s="427"/>
      <c r="T513" s="435"/>
      <c r="U513" s="427"/>
    </row>
    <row r="514" spans="1:21" ht="15.75" customHeight="1" x14ac:dyDescent="0.8">
      <c r="B514" s="427"/>
      <c r="C514" s="427"/>
      <c r="D514" s="443"/>
      <c r="E514" s="452"/>
      <c r="F514" s="443"/>
      <c r="G514" s="452"/>
      <c r="I514" s="434"/>
      <c r="J514" s="445"/>
      <c r="K514" s="427"/>
      <c r="M514" s="452"/>
      <c r="N514" s="435"/>
      <c r="P514" s="439"/>
      <c r="Q514" s="438"/>
      <c r="R514" s="463"/>
      <c r="S514" s="427"/>
      <c r="T514" s="447"/>
    </row>
    <row r="515" spans="1:21" ht="15.75" customHeight="1" x14ac:dyDescent="0.8">
      <c r="B515" s="427"/>
      <c r="C515" s="427"/>
      <c r="D515" s="443"/>
      <c r="E515" s="452"/>
      <c r="F515" s="443"/>
      <c r="G515" s="452"/>
      <c r="I515" s="434"/>
      <c r="J515" s="433"/>
      <c r="K515" s="427"/>
      <c r="L515" s="533"/>
      <c r="M515" s="452"/>
      <c r="N515" s="435"/>
      <c r="P515" s="439"/>
      <c r="Q515" s="438"/>
      <c r="S515" s="427"/>
    </row>
    <row r="516" spans="1:21" ht="15.75" customHeight="1" x14ac:dyDescent="0.8">
      <c r="B516" s="427"/>
      <c r="C516" s="427"/>
      <c r="D516" s="443"/>
      <c r="E516" s="452"/>
      <c r="F516" s="443"/>
      <c r="G516" s="452"/>
      <c r="I516" s="434"/>
      <c r="J516" s="445"/>
      <c r="K516" s="427"/>
      <c r="M516" s="452"/>
      <c r="N516" s="435"/>
      <c r="P516" s="439"/>
      <c r="Q516" s="438"/>
      <c r="S516" s="427"/>
    </row>
    <row r="517" spans="1:21" ht="15.75" customHeight="1" x14ac:dyDescent="0.8">
      <c r="B517" s="427"/>
      <c r="C517" s="427"/>
      <c r="D517" s="443"/>
      <c r="E517" s="452"/>
      <c r="F517" s="443"/>
      <c r="G517" s="452"/>
      <c r="I517" s="434"/>
      <c r="J517" s="433"/>
      <c r="K517" s="427"/>
      <c r="L517" s="533"/>
      <c r="M517" s="452"/>
      <c r="N517" s="435"/>
      <c r="P517" s="439"/>
      <c r="Q517" s="438"/>
      <c r="R517" s="463"/>
      <c r="S517" s="427"/>
    </row>
    <row r="518" spans="1:21" ht="15.75" customHeight="1" x14ac:dyDescent="0.8">
      <c r="B518" s="427"/>
      <c r="C518" s="427"/>
      <c r="D518" s="443"/>
      <c r="E518" s="452"/>
      <c r="F518" s="443"/>
      <c r="G518" s="452"/>
      <c r="H518" s="434"/>
      <c r="I518" s="434"/>
      <c r="J518" s="433"/>
      <c r="K518" s="427"/>
      <c r="L518" s="533"/>
      <c r="M518" s="452"/>
      <c r="N518" s="435"/>
      <c r="P518" s="439"/>
      <c r="Q518" s="438"/>
      <c r="R518" s="463"/>
      <c r="S518" s="427"/>
    </row>
    <row r="519" spans="1:21" ht="15.75" customHeight="1" x14ac:dyDescent="0.8">
      <c r="B519" s="427"/>
      <c r="C519" s="427"/>
      <c r="D519" s="443"/>
      <c r="E519" s="452"/>
      <c r="F519" s="443"/>
      <c r="G519" s="452"/>
      <c r="H519" s="466"/>
      <c r="I519" s="467"/>
      <c r="J519" s="445"/>
      <c r="K519" s="427"/>
      <c r="M519" s="452"/>
      <c r="N519" s="435"/>
      <c r="P519" s="439"/>
      <c r="Q519" s="438"/>
      <c r="S519" s="427"/>
    </row>
    <row r="520" spans="1:21" ht="15.75" customHeight="1" x14ac:dyDescent="0.8">
      <c r="B520" s="427"/>
      <c r="C520" s="427"/>
      <c r="D520" s="443"/>
      <c r="E520" s="452"/>
      <c r="F520" s="443"/>
      <c r="G520" s="452"/>
      <c r="I520" s="434"/>
      <c r="J520" s="445"/>
      <c r="K520" s="427"/>
      <c r="M520" s="452"/>
      <c r="N520" s="435"/>
      <c r="P520" s="439"/>
      <c r="Q520" s="438"/>
      <c r="S520" s="427"/>
    </row>
    <row r="521" spans="1:21" ht="15.75" customHeight="1" x14ac:dyDescent="0.8">
      <c r="B521" s="427"/>
      <c r="C521" s="427"/>
      <c r="D521" s="443"/>
      <c r="E521" s="452"/>
      <c r="F521" s="443"/>
      <c r="G521" s="452"/>
      <c r="H521" s="437"/>
      <c r="I521" s="439"/>
      <c r="J521" s="445"/>
      <c r="K521" s="427"/>
      <c r="M521" s="452"/>
      <c r="N521" s="437"/>
      <c r="O521" s="439"/>
      <c r="P521" s="439"/>
      <c r="Q521" s="438"/>
      <c r="R521" s="439"/>
      <c r="S521" s="427"/>
      <c r="T521" s="437"/>
    </row>
    <row r="522" spans="1:21" ht="15.75" customHeight="1" x14ac:dyDescent="0.8">
      <c r="B522" s="427"/>
      <c r="C522" s="427"/>
      <c r="D522" s="435"/>
      <c r="H522" s="437"/>
      <c r="I522" s="439"/>
      <c r="J522" s="445"/>
      <c r="K522" s="427"/>
      <c r="M522" s="452"/>
      <c r="N522" s="437"/>
      <c r="O522" s="439"/>
      <c r="P522" s="439"/>
      <c r="Q522" s="438"/>
      <c r="R522" s="439"/>
      <c r="S522" s="427"/>
      <c r="T522" s="437"/>
    </row>
    <row r="523" spans="1:21" ht="15.75" customHeight="1" x14ac:dyDescent="0.8">
      <c r="B523" s="427"/>
      <c r="C523" s="427"/>
      <c r="D523" s="443"/>
      <c r="E523" s="452"/>
      <c r="F523" s="443"/>
      <c r="G523" s="452"/>
      <c r="I523" s="434"/>
      <c r="J523" s="433"/>
      <c r="K523" s="427"/>
      <c r="L523" s="533"/>
      <c r="M523" s="452"/>
      <c r="N523" s="435"/>
      <c r="P523" s="439"/>
      <c r="Q523" s="438"/>
      <c r="R523" s="463"/>
      <c r="S523" s="427"/>
    </row>
    <row r="524" spans="1:21" ht="15.75" customHeight="1" x14ac:dyDescent="0.8">
      <c r="B524" s="427"/>
      <c r="C524" s="427"/>
      <c r="D524" s="443"/>
      <c r="E524" s="452"/>
      <c r="F524" s="443"/>
      <c r="G524" s="452"/>
      <c r="I524" s="434"/>
      <c r="J524" s="445"/>
      <c r="K524" s="427"/>
      <c r="M524" s="452"/>
      <c r="N524" s="435"/>
      <c r="P524" s="439"/>
      <c r="Q524" s="438"/>
      <c r="S524" s="427"/>
    </row>
    <row r="525" spans="1:21" ht="15.75" customHeight="1" x14ac:dyDescent="0.8">
      <c r="B525" s="427"/>
      <c r="C525" s="427"/>
      <c r="D525" s="443"/>
      <c r="E525" s="452"/>
      <c r="F525" s="443"/>
      <c r="G525" s="452"/>
      <c r="I525" s="434"/>
      <c r="J525" s="433"/>
      <c r="K525" s="427"/>
      <c r="L525" s="533"/>
      <c r="M525" s="452"/>
      <c r="N525" s="435"/>
      <c r="P525" s="439"/>
      <c r="Q525" s="438"/>
      <c r="S525" s="427"/>
    </row>
    <row r="526" spans="1:21" ht="15.75" customHeight="1" x14ac:dyDescent="0.8">
      <c r="B526" s="427"/>
      <c r="C526" s="427"/>
      <c r="D526" s="443"/>
      <c r="E526" s="452"/>
      <c r="F526" s="443"/>
      <c r="G526" s="452"/>
      <c r="I526" s="434"/>
      <c r="J526" s="433"/>
      <c r="K526" s="427"/>
      <c r="L526" s="533"/>
      <c r="M526" s="452"/>
      <c r="N526" s="435"/>
      <c r="R526" s="463"/>
      <c r="S526" s="427"/>
    </row>
    <row r="527" spans="1:21" ht="15.75" customHeight="1" x14ac:dyDescent="0.8">
      <c r="B527" s="427"/>
      <c r="C527" s="427"/>
      <c r="D527" s="443"/>
      <c r="E527" s="452"/>
      <c r="F527" s="443"/>
      <c r="G527" s="452"/>
      <c r="I527" s="434"/>
      <c r="J527" s="445"/>
      <c r="K527" s="427"/>
      <c r="M527" s="452"/>
      <c r="N527" s="435"/>
      <c r="P527" s="439"/>
      <c r="Q527" s="438"/>
      <c r="S527" s="427"/>
    </row>
    <row r="528" spans="1:21" ht="15.75" customHeight="1" x14ac:dyDescent="0.8">
      <c r="B528" s="427"/>
      <c r="C528" s="427"/>
      <c r="D528" s="443"/>
      <c r="E528" s="452"/>
      <c r="F528" s="443"/>
      <c r="G528" s="452"/>
      <c r="I528" s="434"/>
      <c r="J528" s="445"/>
      <c r="K528" s="427"/>
      <c r="M528" s="452"/>
      <c r="N528" s="435"/>
      <c r="P528" s="439"/>
      <c r="Q528" s="438"/>
      <c r="S528" s="427"/>
    </row>
    <row r="529" spans="2:21" ht="15.75" customHeight="1" x14ac:dyDescent="0.8">
      <c r="B529" s="427"/>
      <c r="C529" s="427"/>
      <c r="D529" s="443"/>
      <c r="E529" s="452"/>
      <c r="F529" s="443"/>
      <c r="G529" s="452"/>
      <c r="H529" s="466"/>
      <c r="I529" s="467"/>
      <c r="J529" s="445"/>
      <c r="K529" s="427"/>
      <c r="M529" s="452"/>
      <c r="N529" s="435"/>
      <c r="P529" s="439"/>
      <c r="Q529" s="438"/>
      <c r="S529" s="427"/>
    </row>
    <row r="530" spans="2:21" ht="15.75" customHeight="1" x14ac:dyDescent="0.8">
      <c r="B530" s="427"/>
      <c r="C530" s="427"/>
      <c r="D530" s="443"/>
      <c r="E530" s="452"/>
      <c r="F530" s="443"/>
      <c r="G530" s="452"/>
      <c r="I530" s="434"/>
      <c r="J530" s="433"/>
      <c r="K530" s="427"/>
      <c r="L530" s="533"/>
      <c r="M530" s="452"/>
      <c r="N530" s="435"/>
      <c r="P530" s="439"/>
      <c r="Q530" s="438"/>
      <c r="R530" s="463"/>
      <c r="S530" s="427"/>
      <c r="T530" s="447"/>
    </row>
    <row r="531" spans="2:21" ht="15.75" customHeight="1" x14ac:dyDescent="0.8">
      <c r="B531" s="427"/>
      <c r="C531" s="427"/>
      <c r="D531" s="443"/>
      <c r="E531" s="452"/>
      <c r="F531" s="443"/>
      <c r="G531" s="452"/>
      <c r="I531" s="434"/>
      <c r="J531" s="445"/>
      <c r="K531" s="427"/>
      <c r="M531" s="452"/>
      <c r="N531" s="435"/>
      <c r="P531" s="439"/>
      <c r="Q531" s="438"/>
      <c r="S531" s="427"/>
    </row>
    <row r="532" spans="2:21" ht="15.75" customHeight="1" x14ac:dyDescent="0.8">
      <c r="B532" s="427"/>
      <c r="C532" s="427"/>
      <c r="D532" s="443"/>
      <c r="E532" s="452"/>
      <c r="F532" s="443"/>
      <c r="G532" s="452"/>
      <c r="I532" s="434"/>
      <c r="J532" s="433"/>
      <c r="K532" s="427"/>
      <c r="L532" s="533"/>
      <c r="M532" s="452"/>
      <c r="N532" s="435"/>
      <c r="P532" s="439"/>
      <c r="Q532" s="438"/>
      <c r="R532" s="463"/>
      <c r="S532" s="427"/>
    </row>
    <row r="533" spans="2:21" ht="15.75" customHeight="1" x14ac:dyDescent="0.8">
      <c r="B533" s="427"/>
      <c r="C533" s="427"/>
      <c r="D533" s="443"/>
      <c r="E533" s="452"/>
      <c r="F533" s="443"/>
      <c r="G533" s="452"/>
      <c r="I533" s="434"/>
      <c r="J533" s="433"/>
      <c r="K533" s="427"/>
      <c r="L533" s="533"/>
      <c r="M533" s="452"/>
      <c r="N533" s="435"/>
      <c r="P533" s="439"/>
      <c r="Q533" s="438"/>
      <c r="S533" s="427"/>
    </row>
    <row r="534" spans="2:21" ht="15.75" customHeight="1" x14ac:dyDescent="0.8">
      <c r="B534" s="427"/>
      <c r="C534" s="427"/>
      <c r="D534" s="443"/>
      <c r="E534" s="452"/>
      <c r="F534" s="443"/>
      <c r="G534" s="452"/>
      <c r="H534" s="434"/>
      <c r="I534" s="434"/>
      <c r="J534" s="433"/>
      <c r="K534" s="427"/>
      <c r="L534" s="533"/>
      <c r="M534" s="452"/>
      <c r="N534" s="435"/>
      <c r="P534" s="439"/>
      <c r="Q534" s="438"/>
      <c r="R534" s="463"/>
      <c r="S534" s="427"/>
    </row>
    <row r="535" spans="2:21" ht="15.75" customHeight="1" x14ac:dyDescent="0.8">
      <c r="B535" s="427"/>
      <c r="C535" s="428"/>
      <c r="F535" s="443"/>
      <c r="G535" s="452"/>
      <c r="H535" s="443"/>
      <c r="I535" s="455"/>
      <c r="K535" s="427"/>
      <c r="L535" s="443"/>
      <c r="M535" s="452"/>
      <c r="N535" s="435"/>
      <c r="R535" s="439"/>
      <c r="S535" s="439"/>
      <c r="T535" s="447"/>
    </row>
    <row r="536" spans="2:21" ht="15.75" customHeight="1" x14ac:dyDescent="0.8">
      <c r="B536" s="427"/>
      <c r="C536" s="428"/>
      <c r="F536" s="443"/>
      <c r="G536" s="452"/>
      <c r="H536" s="443"/>
      <c r="I536" s="455"/>
      <c r="K536" s="427"/>
      <c r="L536" s="443"/>
      <c r="M536" s="452"/>
      <c r="N536" s="435"/>
      <c r="R536" s="439"/>
      <c r="S536" s="439"/>
    </row>
    <row r="537" spans="2:21" ht="15.75" customHeight="1" x14ac:dyDescent="0.8">
      <c r="B537" s="427"/>
      <c r="C537" s="428"/>
      <c r="F537" s="443"/>
      <c r="G537" s="452"/>
      <c r="H537" s="443"/>
      <c r="I537" s="455"/>
      <c r="K537" s="427"/>
      <c r="L537" s="443"/>
      <c r="M537" s="452"/>
      <c r="N537" s="435"/>
      <c r="R537" s="439"/>
      <c r="S537" s="439"/>
      <c r="T537" s="468"/>
    </row>
    <row r="538" spans="2:21" ht="15.75" customHeight="1" x14ac:dyDescent="0.8">
      <c r="B538" s="427"/>
      <c r="C538" s="428"/>
      <c r="F538" s="443"/>
      <c r="G538" s="452"/>
      <c r="H538" s="443"/>
      <c r="I538" s="455"/>
      <c r="K538" s="427"/>
      <c r="L538" s="443"/>
      <c r="M538" s="452"/>
      <c r="N538" s="435"/>
      <c r="R538" s="439"/>
      <c r="S538" s="439"/>
      <c r="T538" s="447"/>
    </row>
    <row r="539" spans="2:21" ht="15.75" customHeight="1" x14ac:dyDescent="0.8">
      <c r="B539" s="427"/>
      <c r="C539" s="428"/>
      <c r="I539" s="434"/>
      <c r="K539" s="427"/>
      <c r="L539" s="443"/>
      <c r="M539" s="452"/>
      <c r="N539" s="435"/>
      <c r="T539" s="447"/>
    </row>
    <row r="540" spans="2:21" ht="15.75" customHeight="1" x14ac:dyDescent="0.8">
      <c r="B540" s="427"/>
      <c r="C540" s="428"/>
      <c r="F540" s="443"/>
      <c r="G540" s="452"/>
      <c r="H540" s="443"/>
      <c r="I540" s="455"/>
      <c r="K540" s="427"/>
      <c r="L540" s="443"/>
      <c r="M540" s="452"/>
      <c r="N540" s="435"/>
      <c r="R540" s="439"/>
      <c r="S540" s="439"/>
    </row>
    <row r="541" spans="2:21" ht="15.75" customHeight="1" x14ac:dyDescent="0.8">
      <c r="B541" s="427"/>
      <c r="C541" s="428"/>
      <c r="F541" s="443"/>
      <c r="G541" s="452"/>
      <c r="H541" s="443"/>
      <c r="I541" s="455"/>
      <c r="J541" s="437"/>
      <c r="K541" s="438"/>
      <c r="N541" s="437"/>
      <c r="O541" s="439"/>
      <c r="P541" s="439"/>
      <c r="Q541" s="438"/>
      <c r="R541" s="439"/>
      <c r="S541" s="439"/>
      <c r="T541" s="449"/>
      <c r="U541" s="450"/>
    </row>
    <row r="542" spans="2:21" ht="15.75" customHeight="1" x14ac:dyDescent="0.8">
      <c r="B542" s="427"/>
      <c r="C542" s="428"/>
      <c r="F542" s="443"/>
      <c r="G542" s="452"/>
      <c r="H542" s="443"/>
      <c r="I542" s="455"/>
      <c r="K542" s="427"/>
      <c r="L542" s="443"/>
      <c r="M542" s="452"/>
      <c r="N542" s="435"/>
      <c r="R542" s="439"/>
      <c r="S542" s="439"/>
      <c r="T542" s="447"/>
    </row>
    <row r="543" spans="2:21" ht="15.75" customHeight="1" x14ac:dyDescent="0.8">
      <c r="B543" s="427"/>
      <c r="C543" s="428"/>
      <c r="F543" s="443"/>
      <c r="G543" s="452"/>
      <c r="H543" s="443"/>
      <c r="I543" s="455"/>
      <c r="K543" s="427"/>
      <c r="L543" s="443"/>
      <c r="M543" s="452"/>
      <c r="N543" s="435"/>
      <c r="R543" s="439"/>
      <c r="S543" s="439"/>
      <c r="T543" s="447"/>
    </row>
    <row r="544" spans="2:21" ht="15.75" customHeight="1" x14ac:dyDescent="0.8">
      <c r="B544" s="427"/>
      <c r="C544" s="428"/>
      <c r="F544" s="443"/>
      <c r="G544" s="452"/>
      <c r="H544" s="443"/>
      <c r="I544" s="455"/>
      <c r="K544" s="427"/>
      <c r="L544" s="443"/>
      <c r="M544" s="452"/>
      <c r="N544" s="435"/>
      <c r="R544" s="439"/>
      <c r="S544" s="439"/>
      <c r="T544" s="447"/>
    </row>
    <row r="545" spans="2:21" ht="15.75" customHeight="1" x14ac:dyDescent="0.8">
      <c r="B545" s="427"/>
      <c r="C545" s="428"/>
      <c r="F545" s="443"/>
      <c r="G545" s="452"/>
      <c r="H545" s="443"/>
      <c r="I545" s="455"/>
      <c r="K545" s="427"/>
      <c r="L545" s="443"/>
      <c r="M545" s="452"/>
      <c r="N545" s="435"/>
      <c r="R545" s="439"/>
      <c r="S545" s="439"/>
    </row>
    <row r="546" spans="2:21" ht="15.75" customHeight="1" x14ac:dyDescent="0.8">
      <c r="B546" s="427"/>
      <c r="C546" s="428"/>
      <c r="F546" s="443"/>
      <c r="G546" s="452"/>
      <c r="H546" s="443"/>
      <c r="I546" s="455"/>
      <c r="K546" s="427"/>
      <c r="L546" s="443"/>
      <c r="M546" s="452"/>
      <c r="N546" s="435"/>
      <c r="R546" s="439"/>
      <c r="S546" s="439"/>
      <c r="T546" s="447"/>
    </row>
    <row r="547" spans="2:21" ht="15.75" customHeight="1" x14ac:dyDescent="0.8">
      <c r="B547" s="427"/>
      <c r="C547" s="428"/>
      <c r="F547" s="443"/>
      <c r="G547" s="452"/>
      <c r="H547" s="443"/>
      <c r="I547" s="455"/>
      <c r="K547" s="427"/>
      <c r="L547" s="443"/>
      <c r="M547" s="452"/>
      <c r="N547" s="435"/>
      <c r="R547" s="439"/>
      <c r="S547" s="439"/>
      <c r="T547" s="468"/>
    </row>
    <row r="548" spans="2:21" ht="15.75" customHeight="1" x14ac:dyDescent="0.8">
      <c r="B548" s="427"/>
      <c r="C548" s="428"/>
      <c r="F548" s="443"/>
      <c r="G548" s="452"/>
      <c r="H548" s="443"/>
      <c r="I548" s="455"/>
      <c r="K548" s="427"/>
      <c r="L548" s="443"/>
      <c r="M548" s="452"/>
      <c r="N548" s="435"/>
      <c r="R548" s="439"/>
      <c r="S548" s="439"/>
      <c r="T548" s="447"/>
    </row>
    <row r="549" spans="2:21" ht="15.75" customHeight="1" x14ac:dyDescent="0.8">
      <c r="B549" s="427"/>
      <c r="C549" s="428"/>
      <c r="F549" s="443"/>
      <c r="G549" s="452"/>
      <c r="H549" s="443"/>
      <c r="I549" s="455"/>
      <c r="K549" s="427"/>
      <c r="L549" s="443"/>
      <c r="M549" s="452"/>
      <c r="N549" s="435"/>
      <c r="R549" s="439"/>
      <c r="S549" s="439"/>
      <c r="T549" s="447"/>
    </row>
    <row r="550" spans="2:21" ht="15.75" customHeight="1" x14ac:dyDescent="0.8">
      <c r="B550" s="427"/>
      <c r="C550" s="428"/>
      <c r="F550" s="443"/>
      <c r="G550" s="452"/>
      <c r="H550" s="443"/>
      <c r="I550" s="455"/>
      <c r="K550" s="427"/>
      <c r="L550" s="443"/>
      <c r="M550" s="452"/>
      <c r="N550" s="435"/>
      <c r="R550" s="439"/>
      <c r="S550" s="439"/>
      <c r="T550" s="447"/>
    </row>
    <row r="551" spans="2:21" ht="15.75" customHeight="1" x14ac:dyDescent="0.8">
      <c r="B551" s="427"/>
      <c r="C551" s="428"/>
      <c r="F551" s="443"/>
      <c r="G551" s="452"/>
      <c r="H551" s="443"/>
      <c r="I551" s="455"/>
      <c r="K551" s="427"/>
      <c r="L551" s="443"/>
      <c r="M551" s="452"/>
      <c r="N551" s="435"/>
      <c r="R551" s="439"/>
      <c r="S551" s="439"/>
      <c r="T551" s="447"/>
    </row>
    <row r="552" spans="2:21" ht="15.75" customHeight="1" x14ac:dyDescent="0.8">
      <c r="B552" s="427"/>
      <c r="C552" s="428"/>
      <c r="F552" s="443"/>
      <c r="G552" s="452"/>
      <c r="H552" s="443"/>
      <c r="I552" s="455"/>
      <c r="K552" s="427"/>
      <c r="L552" s="443"/>
      <c r="M552" s="452"/>
      <c r="N552" s="435"/>
      <c r="R552" s="439"/>
      <c r="S552" s="439"/>
      <c r="T552" s="447"/>
    </row>
    <row r="553" spans="2:21" ht="15.75" customHeight="1" x14ac:dyDescent="0.8">
      <c r="B553" s="427"/>
      <c r="C553" s="428"/>
      <c r="F553" s="443"/>
      <c r="G553" s="452"/>
      <c r="H553" s="443"/>
      <c r="I553" s="455"/>
      <c r="J553" s="466"/>
      <c r="K553" s="505"/>
      <c r="L553" s="534"/>
      <c r="M553" s="535"/>
      <c r="N553" s="435"/>
      <c r="R553" s="439"/>
      <c r="S553" s="439"/>
    </row>
    <row r="554" spans="2:21" ht="15.75" customHeight="1" x14ac:dyDescent="0.8">
      <c r="B554" s="427"/>
      <c r="C554" s="428"/>
      <c r="F554" s="443"/>
      <c r="G554" s="452"/>
      <c r="H554" s="443"/>
      <c r="I554" s="455"/>
      <c r="K554" s="427"/>
      <c r="L554" s="443"/>
      <c r="M554" s="452"/>
      <c r="N554" s="435"/>
      <c r="R554" s="439"/>
      <c r="S554" s="439"/>
      <c r="T554" s="447"/>
    </row>
    <row r="555" spans="2:21" ht="15.75" customHeight="1" x14ac:dyDescent="0.8">
      <c r="B555" s="427"/>
      <c r="C555" s="428"/>
      <c r="F555" s="443"/>
      <c r="G555" s="452"/>
      <c r="H555" s="443"/>
      <c r="I555" s="455"/>
      <c r="J555" s="437"/>
      <c r="K555" s="438"/>
      <c r="N555" s="437"/>
      <c r="O555" s="439"/>
      <c r="P555" s="439"/>
      <c r="Q555" s="438"/>
      <c r="R555" s="439"/>
      <c r="S555" s="439"/>
      <c r="T555" s="449"/>
      <c r="U555" s="450"/>
    </row>
    <row r="556" spans="2:21" ht="15.75" customHeight="1" x14ac:dyDescent="0.8">
      <c r="B556" s="427"/>
      <c r="C556" s="428"/>
      <c r="H556" s="443"/>
      <c r="I556" s="455"/>
      <c r="K556" s="427"/>
      <c r="L556" s="443"/>
      <c r="M556" s="452"/>
      <c r="N556" s="435"/>
      <c r="R556" s="439"/>
      <c r="S556" s="439"/>
    </row>
    <row r="557" spans="2:21" ht="15.75" customHeight="1" x14ac:dyDescent="0.8">
      <c r="B557" s="427"/>
      <c r="C557" s="428"/>
      <c r="F557" s="443"/>
      <c r="G557" s="452"/>
      <c r="H557" s="443"/>
      <c r="I557" s="455"/>
      <c r="K557" s="427"/>
      <c r="L557" s="443"/>
      <c r="M557" s="452"/>
      <c r="N557" s="435"/>
      <c r="R557" s="439"/>
      <c r="S557" s="439"/>
      <c r="T557" s="468"/>
    </row>
    <row r="558" spans="2:21" ht="15.75" customHeight="1" x14ac:dyDescent="0.8">
      <c r="B558" s="427"/>
      <c r="C558" s="428"/>
      <c r="F558" s="443"/>
      <c r="G558" s="452"/>
      <c r="H558" s="443"/>
      <c r="I558" s="455"/>
      <c r="K558" s="427"/>
      <c r="L558" s="443"/>
      <c r="M558" s="452"/>
      <c r="N558" s="435"/>
      <c r="R558" s="439"/>
      <c r="S558" s="439"/>
    </row>
    <row r="559" spans="2:21" ht="15.75" customHeight="1" x14ac:dyDescent="0.8">
      <c r="B559" s="427"/>
      <c r="C559" s="428"/>
      <c r="F559" s="443"/>
      <c r="G559" s="452"/>
      <c r="H559" s="443"/>
      <c r="I559" s="455"/>
      <c r="K559" s="427"/>
      <c r="L559" s="443"/>
      <c r="M559" s="452"/>
      <c r="N559" s="435"/>
      <c r="R559" s="439"/>
      <c r="S559" s="439"/>
      <c r="T559" s="447"/>
    </row>
    <row r="560" spans="2:21" ht="15.75" customHeight="1" x14ac:dyDescent="0.8">
      <c r="B560" s="427"/>
      <c r="C560" s="428"/>
      <c r="F560" s="443"/>
      <c r="G560" s="452"/>
      <c r="H560" s="443"/>
      <c r="I560" s="455"/>
      <c r="K560" s="427"/>
      <c r="L560" s="443"/>
      <c r="M560" s="452"/>
      <c r="N560" s="435"/>
      <c r="R560" s="439"/>
      <c r="S560" s="439"/>
    </row>
    <row r="561" spans="2:21" ht="15.75" customHeight="1" x14ac:dyDescent="0.8">
      <c r="B561" s="427"/>
      <c r="C561" s="428"/>
      <c r="F561" s="443"/>
      <c r="G561" s="452"/>
      <c r="H561" s="443"/>
      <c r="I561" s="455"/>
      <c r="K561" s="427"/>
      <c r="L561" s="443"/>
      <c r="M561" s="452"/>
      <c r="N561" s="435"/>
      <c r="R561" s="439"/>
      <c r="S561" s="439"/>
    </row>
    <row r="562" spans="2:21" ht="15.75" customHeight="1" x14ac:dyDescent="0.8">
      <c r="B562" s="427"/>
      <c r="C562" s="428"/>
      <c r="F562" s="443"/>
      <c r="G562" s="452"/>
      <c r="H562" s="443"/>
      <c r="I562" s="455"/>
      <c r="K562" s="427"/>
      <c r="L562" s="443"/>
      <c r="M562" s="452"/>
      <c r="N562" s="435"/>
      <c r="R562" s="439"/>
      <c r="S562" s="439"/>
    </row>
    <row r="563" spans="2:21" ht="15.75" customHeight="1" x14ac:dyDescent="0.8">
      <c r="B563" s="427"/>
      <c r="C563" s="428"/>
      <c r="F563" s="443"/>
      <c r="G563" s="452"/>
      <c r="H563" s="443"/>
      <c r="I563" s="455"/>
      <c r="K563" s="427"/>
      <c r="L563" s="443"/>
      <c r="M563" s="452"/>
      <c r="N563" s="435"/>
      <c r="R563" s="439"/>
      <c r="S563" s="439"/>
      <c r="T563" s="447"/>
    </row>
    <row r="564" spans="2:21" ht="15.75" customHeight="1" x14ac:dyDescent="0.8">
      <c r="B564" s="427"/>
      <c r="C564" s="428"/>
      <c r="F564" s="443"/>
      <c r="G564" s="452"/>
      <c r="H564" s="443"/>
      <c r="I564" s="455"/>
      <c r="J564" s="437"/>
      <c r="K564" s="438"/>
      <c r="N564" s="437"/>
      <c r="O564" s="439"/>
      <c r="P564" s="439"/>
      <c r="Q564" s="438"/>
      <c r="R564" s="439"/>
      <c r="S564" s="439"/>
      <c r="T564" s="437"/>
    </row>
    <row r="565" spans="2:21" ht="15.75" customHeight="1" x14ac:dyDescent="0.8">
      <c r="B565" s="427"/>
      <c r="C565" s="428"/>
      <c r="F565" s="443"/>
      <c r="G565" s="452"/>
      <c r="H565" s="443"/>
      <c r="I565" s="455"/>
      <c r="K565" s="427"/>
      <c r="L565" s="443"/>
      <c r="M565" s="452"/>
      <c r="N565" s="435"/>
      <c r="R565" s="439"/>
      <c r="S565" s="439"/>
    </row>
    <row r="566" spans="2:21" ht="15.75" customHeight="1" x14ac:dyDescent="0.8">
      <c r="B566" s="427"/>
      <c r="C566" s="428"/>
      <c r="F566" s="443"/>
      <c r="G566" s="452"/>
      <c r="H566" s="443"/>
      <c r="I566" s="455"/>
      <c r="J566" s="437"/>
      <c r="K566" s="438"/>
      <c r="N566" s="437"/>
      <c r="O566" s="439"/>
      <c r="P566" s="439"/>
      <c r="Q566" s="438"/>
      <c r="R566" s="439"/>
      <c r="S566" s="439"/>
      <c r="T566" s="449"/>
      <c r="U566" s="450"/>
    </row>
    <row r="567" spans="2:21" ht="15.75" customHeight="1" x14ac:dyDescent="0.8">
      <c r="B567" s="427"/>
      <c r="C567" s="428"/>
      <c r="F567" s="443"/>
      <c r="G567" s="452"/>
      <c r="H567" s="443"/>
      <c r="I567" s="455"/>
      <c r="K567" s="427"/>
      <c r="L567" s="443"/>
      <c r="M567" s="452"/>
      <c r="N567" s="435"/>
      <c r="R567" s="439"/>
      <c r="S567" s="439"/>
      <c r="T567" s="447"/>
    </row>
    <row r="568" spans="2:21" ht="15.75" customHeight="1" x14ac:dyDescent="0.8">
      <c r="B568" s="427"/>
      <c r="C568" s="428"/>
      <c r="F568" s="443"/>
      <c r="G568" s="452"/>
      <c r="H568" s="443"/>
      <c r="I568" s="455"/>
      <c r="J568" s="466"/>
      <c r="K568" s="505"/>
      <c r="L568" s="534"/>
      <c r="M568" s="535"/>
      <c r="N568" s="435"/>
      <c r="R568" s="439"/>
      <c r="S568" s="439"/>
    </row>
    <row r="569" spans="2:21" ht="15.75" customHeight="1" x14ac:dyDescent="0.8">
      <c r="B569" s="427"/>
      <c r="C569" s="428"/>
      <c r="F569" s="443"/>
      <c r="G569" s="452"/>
      <c r="H569" s="443"/>
      <c r="I569" s="455"/>
      <c r="K569" s="427"/>
      <c r="L569" s="443"/>
      <c r="M569" s="452"/>
      <c r="N569" s="435"/>
      <c r="R569" s="439"/>
      <c r="S569" s="439"/>
    </row>
    <row r="570" spans="2:21" ht="15.75" customHeight="1" x14ac:dyDescent="0.8">
      <c r="B570" s="427"/>
      <c r="C570" s="428"/>
      <c r="F570" s="443"/>
      <c r="G570" s="452"/>
      <c r="H570" s="443"/>
      <c r="I570" s="455"/>
      <c r="K570" s="427"/>
      <c r="L570" s="443"/>
      <c r="M570" s="452"/>
      <c r="N570" s="435"/>
      <c r="R570" s="439"/>
      <c r="S570" s="439"/>
    </row>
    <row r="571" spans="2:21" ht="15.75" customHeight="1" x14ac:dyDescent="0.8">
      <c r="B571" s="427"/>
      <c r="C571" s="428"/>
      <c r="F571" s="443"/>
      <c r="G571" s="452"/>
      <c r="H571" s="443"/>
      <c r="I571" s="455"/>
      <c r="J571" s="437"/>
      <c r="K571" s="438"/>
      <c r="N571" s="437"/>
      <c r="O571" s="439"/>
      <c r="P571" s="439"/>
      <c r="Q571" s="438"/>
      <c r="R571" s="439"/>
      <c r="S571" s="439"/>
      <c r="T571" s="449"/>
      <c r="U571" s="450"/>
    </row>
    <row r="572" spans="2:21" ht="15.75" customHeight="1" x14ac:dyDescent="0.8">
      <c r="B572" s="427"/>
      <c r="C572" s="428"/>
      <c r="F572" s="443"/>
      <c r="G572" s="452"/>
      <c r="H572" s="443"/>
      <c r="I572" s="455"/>
      <c r="K572" s="427"/>
      <c r="L572" s="443"/>
      <c r="M572" s="452"/>
      <c r="N572" s="435"/>
      <c r="R572" s="439"/>
      <c r="S572" s="439"/>
    </row>
    <row r="573" spans="2:21" ht="15.75" customHeight="1" x14ac:dyDescent="0.8">
      <c r="B573" s="427"/>
      <c r="C573" s="428"/>
      <c r="F573" s="443"/>
      <c r="G573" s="452"/>
      <c r="H573" s="443"/>
      <c r="I573" s="455"/>
      <c r="K573" s="427"/>
      <c r="L573" s="443"/>
      <c r="M573" s="452"/>
      <c r="N573" s="435"/>
      <c r="R573" s="439"/>
      <c r="S573" s="439"/>
    </row>
    <row r="574" spans="2:21" ht="15.75" customHeight="1" x14ac:dyDescent="0.8">
      <c r="B574" s="427"/>
      <c r="C574" s="428"/>
      <c r="F574" s="443"/>
      <c r="G574" s="452"/>
      <c r="H574" s="443"/>
      <c r="I574" s="455"/>
      <c r="K574" s="427"/>
      <c r="L574" s="443"/>
      <c r="M574" s="452"/>
      <c r="N574" s="435"/>
      <c r="R574" s="439"/>
      <c r="S574" s="439"/>
      <c r="T574" s="447"/>
    </row>
    <row r="575" spans="2:21" ht="15.75" customHeight="1" x14ac:dyDescent="0.8">
      <c r="B575" s="427"/>
      <c r="C575" s="428"/>
      <c r="F575" s="443"/>
      <c r="G575" s="452"/>
      <c r="H575" s="443"/>
      <c r="I575" s="455"/>
      <c r="K575" s="427"/>
      <c r="L575" s="443"/>
      <c r="M575" s="452"/>
      <c r="N575" s="435"/>
      <c r="R575" s="439"/>
      <c r="S575" s="439"/>
      <c r="T575" s="468"/>
    </row>
    <row r="576" spans="2:21" ht="15.75" customHeight="1" x14ac:dyDescent="0.8">
      <c r="B576" s="427"/>
      <c r="C576" s="428"/>
      <c r="F576" s="443"/>
      <c r="G576" s="452"/>
      <c r="H576" s="443"/>
      <c r="I576" s="455"/>
      <c r="K576" s="427"/>
      <c r="L576" s="443"/>
      <c r="M576" s="452"/>
      <c r="N576" s="435"/>
      <c r="R576" s="439"/>
      <c r="S576" s="439"/>
      <c r="T576" s="447"/>
    </row>
    <row r="577" spans="2:21" ht="15.75" customHeight="1" x14ac:dyDescent="0.8">
      <c r="B577" s="427"/>
      <c r="C577" s="428"/>
      <c r="F577" s="443"/>
      <c r="G577" s="452"/>
      <c r="H577" s="443"/>
      <c r="I577" s="455"/>
      <c r="K577" s="427"/>
      <c r="L577" s="443"/>
      <c r="M577" s="452"/>
      <c r="N577" s="435"/>
      <c r="R577" s="439"/>
      <c r="S577" s="439"/>
    </row>
    <row r="578" spans="2:21" ht="15.75" customHeight="1" x14ac:dyDescent="0.8">
      <c r="B578" s="427"/>
      <c r="C578" s="428"/>
      <c r="F578" s="443"/>
      <c r="G578" s="452"/>
      <c r="H578" s="443"/>
      <c r="I578" s="455"/>
      <c r="K578" s="427"/>
      <c r="L578" s="443"/>
      <c r="M578" s="452"/>
      <c r="N578" s="435"/>
      <c r="R578" s="439"/>
      <c r="S578" s="439"/>
      <c r="T578" s="447"/>
    </row>
    <row r="579" spans="2:21" ht="15.75" customHeight="1" x14ac:dyDescent="0.8">
      <c r="B579" s="427"/>
      <c r="C579" s="428"/>
      <c r="F579" s="443"/>
      <c r="G579" s="452"/>
      <c r="H579" s="443"/>
      <c r="I579" s="455"/>
      <c r="J579" s="437"/>
      <c r="K579" s="438"/>
      <c r="N579" s="437"/>
      <c r="O579" s="439"/>
      <c r="P579" s="439"/>
      <c r="Q579" s="438"/>
      <c r="R579" s="439"/>
      <c r="S579" s="439"/>
      <c r="T579" s="449"/>
      <c r="U579" s="450"/>
    </row>
    <row r="580" spans="2:21" ht="15.75" customHeight="1" x14ac:dyDescent="0.8">
      <c r="B580" s="427"/>
      <c r="C580" s="428"/>
      <c r="F580" s="443"/>
      <c r="G580" s="452"/>
      <c r="H580" s="443"/>
      <c r="I580" s="455"/>
      <c r="J580" s="466"/>
      <c r="K580" s="505"/>
      <c r="L580" s="534"/>
      <c r="M580" s="535"/>
      <c r="N580" s="435"/>
      <c r="R580" s="439"/>
      <c r="S580" s="439"/>
    </row>
    <row r="581" spans="2:21" ht="15.75" customHeight="1" x14ac:dyDescent="0.8">
      <c r="B581" s="427"/>
      <c r="C581" s="428"/>
      <c r="F581" s="443"/>
      <c r="G581" s="452"/>
      <c r="H581" s="443"/>
      <c r="I581" s="455"/>
      <c r="K581" s="427"/>
      <c r="L581" s="443"/>
      <c r="M581" s="452"/>
      <c r="N581" s="435"/>
      <c r="R581" s="439"/>
      <c r="S581" s="439"/>
      <c r="T581" s="447"/>
    </row>
    <row r="582" spans="2:21" ht="15.75" customHeight="1" x14ac:dyDescent="0.8">
      <c r="B582" s="427"/>
      <c r="C582" s="428"/>
      <c r="F582" s="443"/>
      <c r="G582" s="452"/>
      <c r="H582" s="443"/>
      <c r="I582" s="455"/>
      <c r="K582" s="427"/>
      <c r="L582" s="443"/>
      <c r="M582" s="452"/>
      <c r="N582" s="435"/>
      <c r="R582" s="439"/>
      <c r="S582" s="439"/>
      <c r="T582" s="468"/>
    </row>
    <row r="583" spans="2:21" ht="15.75" customHeight="1" x14ac:dyDescent="0.8">
      <c r="B583" s="427"/>
      <c r="C583" s="428"/>
      <c r="F583" s="443"/>
      <c r="G583" s="452"/>
      <c r="H583" s="443"/>
      <c r="I583" s="455"/>
      <c r="K583" s="427"/>
      <c r="L583" s="443"/>
      <c r="M583" s="452"/>
      <c r="N583" s="435"/>
      <c r="R583" s="439"/>
      <c r="S583" s="439"/>
    </row>
    <row r="584" spans="2:21" ht="15.75" customHeight="1" x14ac:dyDescent="0.8">
      <c r="B584" s="427"/>
      <c r="C584" s="428"/>
      <c r="F584" s="443"/>
      <c r="G584" s="452"/>
      <c r="H584" s="443"/>
      <c r="I584" s="455"/>
      <c r="K584" s="427"/>
      <c r="L584" s="443"/>
      <c r="M584" s="452"/>
      <c r="N584" s="435"/>
      <c r="R584" s="439"/>
      <c r="S584" s="439"/>
    </row>
    <row r="585" spans="2:21" ht="15.75" customHeight="1" x14ac:dyDescent="0.8">
      <c r="B585" s="427"/>
      <c r="C585" s="428"/>
      <c r="F585" s="443"/>
      <c r="G585" s="452"/>
      <c r="H585" s="443"/>
      <c r="I585" s="455"/>
      <c r="K585" s="427"/>
      <c r="L585" s="443"/>
      <c r="M585" s="452"/>
      <c r="N585" s="435"/>
      <c r="R585" s="439"/>
      <c r="S585" s="439"/>
      <c r="T585" s="447"/>
    </row>
    <row r="586" spans="2:21" ht="15.75" customHeight="1" x14ac:dyDescent="0.8">
      <c r="B586" s="427"/>
      <c r="C586" s="428"/>
      <c r="F586" s="443"/>
      <c r="G586" s="452"/>
      <c r="H586" s="443"/>
      <c r="I586" s="455"/>
      <c r="K586" s="427"/>
      <c r="L586" s="443"/>
      <c r="M586" s="452"/>
      <c r="N586" s="435"/>
      <c r="R586" s="439"/>
      <c r="S586" s="439"/>
      <c r="T586" s="447"/>
    </row>
    <row r="587" spans="2:21" ht="15.75" customHeight="1" x14ac:dyDescent="0.8">
      <c r="B587" s="427"/>
      <c r="C587" s="428"/>
      <c r="F587" s="443"/>
      <c r="G587" s="452"/>
      <c r="H587" s="443"/>
      <c r="I587" s="455"/>
      <c r="K587" s="427"/>
      <c r="L587" s="443"/>
      <c r="M587" s="452"/>
      <c r="R587" s="439"/>
      <c r="S587" s="439"/>
      <c r="T587" s="447"/>
    </row>
    <row r="588" spans="2:21" ht="15.75" customHeight="1" x14ac:dyDescent="0.8">
      <c r="B588" s="427"/>
      <c r="C588" s="428"/>
      <c r="F588" s="443"/>
      <c r="G588" s="452"/>
      <c r="H588" s="443"/>
      <c r="I588" s="455"/>
      <c r="K588" s="427"/>
      <c r="L588" s="443"/>
      <c r="M588" s="452"/>
      <c r="R588" s="439"/>
      <c r="S588" s="439"/>
      <c r="T588" s="447"/>
    </row>
    <row r="589" spans="2:21" ht="15.75" customHeight="1" x14ac:dyDescent="0.8">
      <c r="B589" s="427"/>
      <c r="C589" s="428"/>
      <c r="F589" s="443"/>
      <c r="G589" s="452"/>
      <c r="H589" s="443"/>
      <c r="I589" s="455"/>
      <c r="K589" s="427"/>
      <c r="L589" s="443"/>
      <c r="M589" s="452"/>
      <c r="R589" s="439"/>
      <c r="S589" s="439"/>
    </row>
    <row r="590" spans="2:21" ht="15.75" customHeight="1" x14ac:dyDescent="0.8">
      <c r="B590" s="427"/>
      <c r="C590" s="428"/>
      <c r="F590" s="443"/>
      <c r="G590" s="452"/>
      <c r="H590" s="443"/>
      <c r="I590" s="455"/>
      <c r="J590" s="437"/>
      <c r="K590" s="438"/>
      <c r="N590" s="439"/>
      <c r="O590" s="439"/>
      <c r="P590" s="439"/>
      <c r="Q590" s="438"/>
      <c r="R590" s="439"/>
      <c r="S590" s="439"/>
      <c r="T590" s="449"/>
      <c r="U590" s="450"/>
    </row>
    <row r="591" spans="2:21" ht="15.75" customHeight="1" x14ac:dyDescent="0.8">
      <c r="B591" s="427"/>
      <c r="C591" s="428"/>
      <c r="F591" s="443"/>
      <c r="G591" s="452"/>
      <c r="I591" s="434"/>
      <c r="J591" s="437"/>
      <c r="K591" s="438"/>
      <c r="N591" s="439"/>
      <c r="O591" s="439"/>
      <c r="P591" s="439"/>
      <c r="Q591" s="438"/>
      <c r="R591" s="439"/>
      <c r="S591" s="439"/>
      <c r="T591" s="437"/>
    </row>
    <row r="592" spans="2:21" ht="15.75" customHeight="1" x14ac:dyDescent="0.8">
      <c r="B592" s="427"/>
      <c r="C592" s="428"/>
      <c r="I592" s="434"/>
      <c r="K592" s="427"/>
      <c r="L592" s="443"/>
      <c r="M592" s="452"/>
      <c r="R592" s="439"/>
      <c r="S592" s="439"/>
      <c r="T592" s="468"/>
    </row>
    <row r="593" spans="2:20" ht="15.75" customHeight="1" x14ac:dyDescent="0.8">
      <c r="B593" s="427"/>
      <c r="C593" s="428"/>
      <c r="I593" s="434"/>
      <c r="K593" s="427"/>
      <c r="L593" s="443"/>
      <c r="M593" s="452"/>
      <c r="R593" s="439"/>
      <c r="S593" s="439"/>
    </row>
    <row r="594" spans="2:20" ht="15.75" customHeight="1" x14ac:dyDescent="0.8">
      <c r="B594" s="427"/>
      <c r="C594" s="428"/>
      <c r="F594" s="443"/>
      <c r="G594" s="452"/>
      <c r="I594" s="434"/>
      <c r="J594" s="437"/>
      <c r="K594" s="438"/>
      <c r="N594" s="439"/>
      <c r="O594" s="439"/>
      <c r="P594" s="439"/>
      <c r="Q594" s="438"/>
      <c r="T594" s="437"/>
    </row>
    <row r="595" spans="2:20" ht="15.75" customHeight="1" x14ac:dyDescent="0.8">
      <c r="B595" s="427"/>
      <c r="C595" s="428"/>
      <c r="I595" s="434"/>
      <c r="J595" s="437"/>
      <c r="K595" s="438"/>
      <c r="N595" s="439"/>
      <c r="O595" s="439"/>
      <c r="P595" s="439"/>
      <c r="Q595" s="438"/>
      <c r="T595" s="437"/>
    </row>
    <row r="596" spans="2:20" ht="15.75" customHeight="1" x14ac:dyDescent="0.8">
      <c r="B596" s="427"/>
      <c r="C596" s="428"/>
      <c r="I596" s="434"/>
      <c r="K596" s="427"/>
      <c r="L596" s="443"/>
      <c r="M596" s="452"/>
    </row>
    <row r="597" spans="2:20" ht="15.75" customHeight="1" x14ac:dyDescent="0.8">
      <c r="B597" s="427"/>
      <c r="C597" s="428"/>
      <c r="F597" s="443"/>
      <c r="G597" s="452"/>
      <c r="H597" s="443"/>
      <c r="I597" s="455"/>
      <c r="K597" s="427"/>
      <c r="L597" s="443"/>
      <c r="M597" s="452"/>
      <c r="R597" s="439"/>
      <c r="S597" s="439"/>
      <c r="T597" s="468"/>
    </row>
    <row r="598" spans="2:20" ht="15.75" customHeight="1" x14ac:dyDescent="0.8">
      <c r="B598" s="427"/>
      <c r="C598" s="428"/>
      <c r="F598" s="443"/>
      <c r="G598" s="452"/>
      <c r="H598" s="443"/>
      <c r="I598" s="455"/>
      <c r="J598" s="466"/>
      <c r="K598" s="505"/>
      <c r="L598" s="534"/>
      <c r="M598" s="535"/>
      <c r="R598" s="439"/>
      <c r="S598" s="439"/>
    </row>
    <row r="599" spans="2:20" ht="15.75" customHeight="1" x14ac:dyDescent="0.8">
      <c r="B599" s="427"/>
      <c r="C599" s="428"/>
      <c r="F599" s="443"/>
      <c r="G599" s="452"/>
      <c r="H599" s="443"/>
      <c r="I599" s="455"/>
      <c r="K599" s="427"/>
      <c r="L599" s="443"/>
      <c r="M599" s="452"/>
      <c r="R599" s="439"/>
      <c r="S599" s="439"/>
      <c r="T599" s="447"/>
    </row>
    <row r="600" spans="2:20" ht="15.75" customHeight="1" x14ac:dyDescent="0.8">
      <c r="B600" s="427"/>
      <c r="C600" s="428"/>
      <c r="F600" s="443"/>
      <c r="G600" s="452"/>
      <c r="H600" s="443"/>
      <c r="I600" s="455"/>
      <c r="K600" s="427"/>
      <c r="L600" s="443"/>
      <c r="M600" s="452"/>
      <c r="R600" s="439"/>
      <c r="S600" s="439"/>
      <c r="T600" s="447"/>
    </row>
    <row r="601" spans="2:20" ht="15.75" customHeight="1" x14ac:dyDescent="0.8">
      <c r="B601" s="427"/>
      <c r="C601" s="428"/>
      <c r="F601" s="443"/>
      <c r="G601" s="452"/>
      <c r="H601" s="443"/>
      <c r="I601" s="455"/>
      <c r="K601" s="427"/>
      <c r="L601" s="443"/>
      <c r="M601" s="452"/>
    </row>
    <row r="602" spans="2:20" ht="15.75" customHeight="1" x14ac:dyDescent="0.8">
      <c r="B602" s="427"/>
      <c r="C602" s="428"/>
      <c r="F602" s="443"/>
      <c r="G602" s="452"/>
      <c r="H602" s="443"/>
      <c r="I602" s="455"/>
      <c r="K602" s="427"/>
      <c r="L602" s="443"/>
      <c r="M602" s="452"/>
      <c r="R602" s="439"/>
      <c r="S602" s="439"/>
    </row>
    <row r="603" spans="2:20" ht="15.75" customHeight="1" x14ac:dyDescent="0.8">
      <c r="B603" s="427"/>
      <c r="C603" s="428"/>
      <c r="F603" s="443"/>
      <c r="G603" s="452"/>
      <c r="H603" s="443"/>
      <c r="I603" s="455"/>
      <c r="K603" s="427"/>
      <c r="L603" s="443"/>
      <c r="M603" s="452"/>
      <c r="R603" s="439"/>
      <c r="S603" s="439"/>
      <c r="T603" s="447"/>
    </row>
    <row r="604" spans="2:20" ht="15.75" customHeight="1" x14ac:dyDescent="0.8">
      <c r="B604" s="427"/>
      <c r="C604" s="428"/>
      <c r="F604" s="443"/>
      <c r="G604" s="452"/>
      <c r="H604" s="443"/>
      <c r="I604" s="455"/>
      <c r="K604" s="427"/>
      <c r="L604" s="443"/>
      <c r="M604" s="452"/>
      <c r="R604" s="439"/>
      <c r="S604" s="439"/>
    </row>
    <row r="605" spans="2:20" ht="15.75" customHeight="1" x14ac:dyDescent="0.8">
      <c r="B605" s="427"/>
      <c r="C605" s="428"/>
      <c r="F605" s="443"/>
      <c r="G605" s="452"/>
      <c r="H605" s="443"/>
      <c r="I605" s="455"/>
      <c r="K605" s="427"/>
      <c r="L605" s="443"/>
      <c r="M605" s="452"/>
      <c r="R605" s="439"/>
      <c r="S605" s="439"/>
    </row>
    <row r="606" spans="2:20" ht="15.75" customHeight="1" x14ac:dyDescent="0.8">
      <c r="B606" s="427"/>
      <c r="C606" s="428"/>
      <c r="F606" s="443"/>
      <c r="G606" s="452"/>
      <c r="H606" s="443"/>
      <c r="I606" s="455"/>
      <c r="K606" s="427"/>
      <c r="L606" s="443"/>
      <c r="M606" s="452"/>
      <c r="R606" s="439"/>
      <c r="S606" s="439"/>
    </row>
    <row r="607" spans="2:20" ht="15.75" customHeight="1" x14ac:dyDescent="0.8">
      <c r="B607" s="427"/>
      <c r="C607" s="428"/>
      <c r="F607" s="443"/>
      <c r="G607" s="452"/>
      <c r="H607" s="443"/>
      <c r="I607" s="455"/>
      <c r="K607" s="427"/>
      <c r="L607" s="443"/>
      <c r="M607" s="452"/>
      <c r="R607" s="439"/>
      <c r="S607" s="439"/>
      <c r="T607" s="447"/>
    </row>
    <row r="608" spans="2:20" ht="15.75" customHeight="1" x14ac:dyDescent="0.8">
      <c r="B608" s="427"/>
      <c r="C608" s="428"/>
      <c r="H608" s="443"/>
      <c r="I608" s="455"/>
      <c r="K608" s="427"/>
      <c r="L608" s="443"/>
      <c r="M608" s="452"/>
    </row>
    <row r="609" spans="2:21" ht="15.75" customHeight="1" x14ac:dyDescent="0.8">
      <c r="B609" s="427"/>
      <c r="C609" s="428"/>
      <c r="F609" s="443"/>
      <c r="G609" s="452"/>
      <c r="H609" s="443"/>
      <c r="I609" s="455"/>
      <c r="K609" s="427"/>
      <c r="L609" s="443"/>
      <c r="M609" s="452"/>
      <c r="R609" s="439"/>
      <c r="S609" s="439"/>
      <c r="T609" s="447"/>
    </row>
    <row r="610" spans="2:21" ht="15.75" customHeight="1" x14ac:dyDescent="0.8">
      <c r="B610" s="427"/>
      <c r="C610" s="428"/>
      <c r="F610" s="443"/>
      <c r="G610" s="452"/>
      <c r="H610" s="443"/>
      <c r="I610" s="455"/>
      <c r="J610" s="466"/>
      <c r="K610" s="505"/>
      <c r="L610" s="534"/>
      <c r="M610" s="535"/>
      <c r="R610" s="439"/>
      <c r="S610" s="439"/>
    </row>
    <row r="611" spans="2:21" ht="15.75" customHeight="1" x14ac:dyDescent="0.8">
      <c r="B611" s="427"/>
      <c r="C611" s="428"/>
      <c r="F611" s="443"/>
      <c r="G611" s="452"/>
      <c r="I611" s="434"/>
      <c r="J611" s="437"/>
      <c r="K611" s="438"/>
      <c r="N611" s="439"/>
      <c r="O611" s="439"/>
      <c r="P611" s="439"/>
      <c r="Q611" s="438"/>
      <c r="R611" s="439"/>
      <c r="S611" s="439"/>
      <c r="T611" s="449"/>
    </row>
    <row r="612" spans="2:21" ht="15.75" customHeight="1" x14ac:dyDescent="0.8">
      <c r="B612" s="427"/>
      <c r="C612" s="428"/>
      <c r="I612" s="434"/>
      <c r="K612" s="427"/>
      <c r="L612" s="443"/>
      <c r="M612" s="452"/>
      <c r="R612" s="439"/>
      <c r="S612" s="439"/>
    </row>
    <row r="613" spans="2:21" ht="15.75" customHeight="1" x14ac:dyDescent="0.8">
      <c r="B613" s="427"/>
      <c r="C613" s="428"/>
      <c r="I613" s="434"/>
      <c r="K613" s="427"/>
      <c r="L613" s="443"/>
      <c r="M613" s="452"/>
      <c r="R613" s="439"/>
      <c r="S613" s="439"/>
      <c r="T613" s="447"/>
    </row>
    <row r="614" spans="2:21" ht="15.75" customHeight="1" x14ac:dyDescent="0.8">
      <c r="B614" s="427"/>
      <c r="C614" s="428"/>
      <c r="I614" s="434"/>
      <c r="K614" s="427"/>
      <c r="L614" s="443"/>
      <c r="M614" s="452"/>
      <c r="R614" s="439"/>
      <c r="S614" s="439"/>
    </row>
    <row r="615" spans="2:21" ht="15.75" customHeight="1" x14ac:dyDescent="0.8">
      <c r="B615" s="427"/>
      <c r="C615" s="428"/>
      <c r="F615" s="443"/>
      <c r="G615" s="452"/>
      <c r="I615" s="434"/>
      <c r="K615" s="427"/>
      <c r="L615" s="443"/>
      <c r="M615" s="452"/>
      <c r="R615" s="439"/>
      <c r="S615" s="439"/>
    </row>
    <row r="616" spans="2:21" ht="15.75" customHeight="1" x14ac:dyDescent="0.8">
      <c r="B616" s="427"/>
      <c r="C616" s="428"/>
      <c r="I616" s="434"/>
      <c r="K616" s="427"/>
      <c r="L616" s="443"/>
      <c r="M616" s="452"/>
      <c r="R616" s="439"/>
      <c r="S616" s="439"/>
      <c r="T616" s="447"/>
    </row>
    <row r="617" spans="2:21" ht="15.75" customHeight="1" x14ac:dyDescent="0.8">
      <c r="B617" s="427"/>
      <c r="C617" s="428"/>
      <c r="F617" s="443"/>
      <c r="G617" s="452"/>
      <c r="H617" s="443"/>
      <c r="I617" s="455"/>
      <c r="K617" s="427"/>
      <c r="L617" s="443"/>
      <c r="M617" s="452"/>
      <c r="R617" s="439"/>
      <c r="S617" s="439"/>
      <c r="T617" s="447"/>
    </row>
    <row r="618" spans="2:21" ht="15.75" customHeight="1" x14ac:dyDescent="0.8">
      <c r="B618" s="427"/>
      <c r="C618" s="428"/>
      <c r="F618" s="443"/>
      <c r="G618" s="452"/>
      <c r="H618" s="443"/>
      <c r="I618" s="455"/>
      <c r="K618" s="427"/>
      <c r="L618" s="443"/>
      <c r="M618" s="452"/>
      <c r="R618" s="439"/>
      <c r="S618" s="439"/>
      <c r="T618" s="468"/>
    </row>
    <row r="619" spans="2:21" ht="15.75" customHeight="1" x14ac:dyDescent="0.8">
      <c r="B619" s="427"/>
      <c r="C619" s="428"/>
      <c r="F619" s="443"/>
      <c r="G619" s="452"/>
      <c r="H619" s="443"/>
      <c r="I619" s="455"/>
      <c r="K619" s="427"/>
      <c r="L619" s="443"/>
      <c r="M619" s="452"/>
      <c r="R619" s="439"/>
      <c r="S619" s="439"/>
      <c r="T619" s="447"/>
    </row>
    <row r="620" spans="2:21" ht="15.75" customHeight="1" x14ac:dyDescent="0.8">
      <c r="B620" s="427"/>
      <c r="C620" s="428"/>
      <c r="F620" s="443"/>
      <c r="G620" s="452"/>
      <c r="H620" s="443"/>
      <c r="I620" s="455"/>
      <c r="J620" s="437"/>
      <c r="K620" s="438"/>
      <c r="N620" s="439"/>
      <c r="O620" s="439"/>
      <c r="P620" s="439"/>
      <c r="Q620" s="438"/>
      <c r="R620" s="439"/>
      <c r="S620" s="439"/>
      <c r="T620" s="449"/>
      <c r="U620" s="450"/>
    </row>
    <row r="621" spans="2:21" ht="15.75" customHeight="1" x14ac:dyDescent="0.8">
      <c r="B621" s="427"/>
      <c r="C621" s="428"/>
      <c r="F621" s="443"/>
      <c r="G621" s="452"/>
      <c r="H621" s="443"/>
      <c r="I621" s="455"/>
      <c r="K621" s="427"/>
      <c r="L621" s="443"/>
      <c r="M621" s="452"/>
      <c r="R621" s="439"/>
      <c r="S621" s="439"/>
    </row>
    <row r="622" spans="2:21" ht="15.75" customHeight="1" x14ac:dyDescent="0.8">
      <c r="B622" s="427"/>
      <c r="C622" s="428"/>
      <c r="F622" s="443"/>
      <c r="G622" s="452"/>
      <c r="H622" s="443"/>
      <c r="I622" s="455"/>
      <c r="K622" s="427"/>
      <c r="L622" s="443"/>
      <c r="M622" s="452"/>
      <c r="R622" s="439"/>
      <c r="S622" s="439"/>
      <c r="T622" s="447"/>
    </row>
    <row r="623" spans="2:21" ht="15.75" customHeight="1" x14ac:dyDescent="0.8">
      <c r="B623" s="427"/>
      <c r="C623" s="428"/>
      <c r="F623" s="443"/>
      <c r="G623" s="452"/>
      <c r="H623" s="443"/>
      <c r="I623" s="455"/>
      <c r="K623" s="427"/>
      <c r="L623" s="443"/>
      <c r="M623" s="452"/>
      <c r="R623" s="439"/>
      <c r="S623" s="439"/>
      <c r="T623" s="447"/>
    </row>
    <row r="624" spans="2:21" ht="15.75" customHeight="1" x14ac:dyDescent="0.8">
      <c r="B624" s="427"/>
      <c r="C624" s="428"/>
      <c r="F624" s="443"/>
      <c r="G624" s="452"/>
      <c r="H624" s="443"/>
      <c r="I624" s="455"/>
      <c r="J624" s="437"/>
      <c r="K624" s="438"/>
      <c r="N624" s="439"/>
      <c r="O624" s="439"/>
      <c r="P624" s="439"/>
      <c r="Q624" s="438"/>
      <c r="R624" s="439"/>
      <c r="S624" s="439"/>
      <c r="T624" s="449"/>
      <c r="U624" s="450"/>
    </row>
    <row r="625" spans="2:20" ht="15.75" customHeight="1" x14ac:dyDescent="0.8">
      <c r="B625" s="427"/>
      <c r="C625" s="428"/>
      <c r="F625" s="443"/>
      <c r="G625" s="452"/>
      <c r="H625" s="443"/>
      <c r="I625" s="455"/>
      <c r="K625" s="427"/>
      <c r="L625" s="443"/>
      <c r="M625" s="452"/>
      <c r="R625" s="439"/>
      <c r="S625" s="439"/>
      <c r="T625" s="447"/>
    </row>
    <row r="626" spans="2:20" ht="15.75" customHeight="1" x14ac:dyDescent="0.8">
      <c r="B626" s="427"/>
      <c r="C626" s="428"/>
      <c r="F626" s="443"/>
      <c r="G626" s="452"/>
      <c r="H626" s="443"/>
      <c r="I626" s="455"/>
      <c r="K626" s="427"/>
      <c r="L626" s="443"/>
      <c r="M626" s="452"/>
      <c r="R626" s="439"/>
      <c r="S626" s="439"/>
      <c r="T626" s="447"/>
    </row>
    <row r="627" spans="2:20" ht="15.75" customHeight="1" x14ac:dyDescent="0.8">
      <c r="B627" s="427"/>
      <c r="C627" s="428"/>
      <c r="F627" s="443"/>
      <c r="G627" s="452"/>
      <c r="H627" s="443"/>
      <c r="I627" s="455"/>
      <c r="K627" s="427"/>
      <c r="L627" s="443"/>
      <c r="M627" s="452"/>
      <c r="R627" s="439"/>
      <c r="S627" s="439"/>
    </row>
    <row r="628" spans="2:20" ht="15.75" customHeight="1" x14ac:dyDescent="0.8">
      <c r="B628" s="427"/>
      <c r="C628" s="428"/>
      <c r="F628" s="443"/>
      <c r="G628" s="452"/>
      <c r="H628" s="443"/>
      <c r="I628" s="455"/>
      <c r="K628" s="427"/>
      <c r="L628" s="443"/>
      <c r="M628" s="452"/>
      <c r="R628" s="439"/>
      <c r="S628" s="439"/>
      <c r="T628" s="447"/>
    </row>
    <row r="629" spans="2:20" ht="15.75" customHeight="1" x14ac:dyDescent="0.8">
      <c r="B629" s="427"/>
      <c r="C629" s="428"/>
      <c r="F629" s="443"/>
      <c r="G629" s="452"/>
      <c r="H629" s="443"/>
      <c r="I629" s="455"/>
      <c r="K629" s="427"/>
      <c r="L629" s="443"/>
      <c r="M629" s="452"/>
      <c r="R629" s="439"/>
      <c r="S629" s="439"/>
      <c r="T629" s="447"/>
    </row>
    <row r="630" spans="2:20" ht="15.75" customHeight="1" x14ac:dyDescent="0.8">
      <c r="B630" s="427"/>
      <c r="C630" s="428"/>
      <c r="F630" s="443"/>
      <c r="G630" s="452"/>
      <c r="I630" s="434"/>
      <c r="K630" s="427"/>
      <c r="L630" s="443"/>
      <c r="M630" s="452"/>
      <c r="R630" s="439"/>
      <c r="S630" s="439"/>
    </row>
    <row r="631" spans="2:20" ht="15.75" customHeight="1" x14ac:dyDescent="0.8">
      <c r="B631" s="427"/>
      <c r="C631" s="428"/>
      <c r="I631" s="434"/>
      <c r="K631" s="427"/>
      <c r="L631" s="443"/>
      <c r="M631" s="452"/>
      <c r="R631" s="439"/>
      <c r="S631" s="439"/>
    </row>
    <row r="632" spans="2:20" ht="15.75" customHeight="1" x14ac:dyDescent="0.8">
      <c r="B632" s="427"/>
      <c r="C632" s="428"/>
      <c r="I632" s="434"/>
      <c r="K632" s="427"/>
      <c r="L632" s="443"/>
      <c r="M632" s="452"/>
      <c r="T632" s="447"/>
    </row>
    <row r="633" spans="2:20" ht="15.75" customHeight="1" x14ac:dyDescent="0.8">
      <c r="B633" s="427"/>
      <c r="C633" s="428"/>
      <c r="I633" s="434"/>
      <c r="K633" s="427"/>
      <c r="L633" s="443"/>
      <c r="M633" s="452"/>
      <c r="T633" s="447"/>
    </row>
    <row r="634" spans="2:20" ht="15.75" customHeight="1" x14ac:dyDescent="0.8">
      <c r="B634" s="427"/>
      <c r="C634" s="428"/>
      <c r="I634" s="434"/>
      <c r="K634" s="427"/>
      <c r="L634" s="443"/>
      <c r="M634" s="452"/>
      <c r="R634" s="439"/>
      <c r="S634" s="439"/>
      <c r="T634" s="437"/>
    </row>
    <row r="635" spans="2:20" ht="15.75" customHeight="1" x14ac:dyDescent="0.8">
      <c r="B635" s="427"/>
      <c r="C635" s="428"/>
      <c r="F635" s="443"/>
      <c r="G635" s="452"/>
      <c r="I635" s="434"/>
      <c r="K635" s="427"/>
      <c r="L635" s="533"/>
      <c r="M635" s="536"/>
      <c r="T635" s="447"/>
    </row>
    <row r="636" spans="2:20" ht="15.75" customHeight="1" x14ac:dyDescent="0.8">
      <c r="B636" s="427"/>
      <c r="C636" s="428"/>
      <c r="F636" s="443"/>
      <c r="G636" s="452"/>
      <c r="H636" s="443"/>
      <c r="I636" s="455"/>
      <c r="K636" s="427"/>
      <c r="L636" s="533"/>
      <c r="M636" s="536"/>
      <c r="R636" s="439"/>
      <c r="S636" s="439"/>
    </row>
    <row r="637" spans="2:20" ht="15.75" customHeight="1" x14ac:dyDescent="0.8">
      <c r="B637" s="427"/>
      <c r="C637" s="428"/>
      <c r="F637" s="443"/>
      <c r="G637" s="452"/>
      <c r="H637" s="443"/>
      <c r="I637" s="455"/>
      <c r="K637" s="427"/>
      <c r="L637" s="533"/>
      <c r="M637" s="536"/>
      <c r="R637" s="439"/>
      <c r="S637" s="439"/>
      <c r="T637" s="447"/>
    </row>
    <row r="638" spans="2:20" ht="15.75" customHeight="1" x14ac:dyDescent="0.8">
      <c r="B638" s="427"/>
      <c r="C638" s="428"/>
      <c r="F638" s="443"/>
      <c r="G638" s="452"/>
      <c r="H638" s="443"/>
      <c r="I638" s="455"/>
      <c r="K638" s="427"/>
      <c r="R638" s="439"/>
      <c r="S638" s="439"/>
      <c r="T638" s="468"/>
    </row>
    <row r="639" spans="2:20" ht="15.75" customHeight="1" x14ac:dyDescent="0.8">
      <c r="B639" s="427"/>
      <c r="C639" s="428"/>
      <c r="I639" s="434"/>
      <c r="K639" s="427"/>
      <c r="L639" s="533"/>
      <c r="M639" s="536"/>
      <c r="R639" s="439"/>
      <c r="S639" s="439"/>
      <c r="T639" s="447"/>
    </row>
    <row r="640" spans="2:20" ht="15.75" customHeight="1" x14ac:dyDescent="0.8">
      <c r="B640" s="427"/>
      <c r="C640" s="428"/>
      <c r="F640" s="443"/>
      <c r="G640" s="452"/>
      <c r="H640" s="443"/>
      <c r="I640" s="455"/>
      <c r="K640" s="427"/>
      <c r="R640" s="439"/>
      <c r="S640" s="439"/>
    </row>
    <row r="641" spans="2:21" ht="15.75" customHeight="1" x14ac:dyDescent="0.8">
      <c r="B641" s="427"/>
      <c r="C641" s="428"/>
      <c r="F641" s="443"/>
      <c r="G641" s="452"/>
      <c r="H641" s="443"/>
      <c r="I641" s="455"/>
      <c r="K641" s="427"/>
      <c r="L641" s="533"/>
      <c r="M641" s="536"/>
      <c r="R641" s="439"/>
      <c r="S641" s="439"/>
      <c r="T641" s="447"/>
    </row>
    <row r="642" spans="2:21" ht="15.75" customHeight="1" x14ac:dyDescent="0.8">
      <c r="B642" s="427"/>
      <c r="C642" s="428"/>
      <c r="F642" s="443"/>
      <c r="G642" s="452"/>
      <c r="H642" s="443"/>
      <c r="I642" s="455"/>
      <c r="J642" s="466"/>
      <c r="K642" s="505"/>
      <c r="R642" s="439"/>
      <c r="S642" s="439"/>
    </row>
    <row r="643" spans="2:21" ht="15.75" customHeight="1" x14ac:dyDescent="0.8">
      <c r="B643" s="427"/>
      <c r="C643" s="428"/>
      <c r="F643" s="443"/>
      <c r="G643" s="452"/>
      <c r="H643" s="443"/>
      <c r="I643" s="455"/>
      <c r="J643" s="437"/>
      <c r="K643" s="438"/>
      <c r="N643" s="439"/>
      <c r="O643" s="439"/>
      <c r="P643" s="439"/>
      <c r="Q643" s="438"/>
      <c r="R643" s="439"/>
      <c r="S643" s="439"/>
      <c r="T643" s="449"/>
      <c r="U643" s="450"/>
    </row>
    <row r="644" spans="2:21" ht="15.75" customHeight="1" x14ac:dyDescent="0.8">
      <c r="B644" s="427"/>
      <c r="C644" s="428"/>
      <c r="F644" s="443"/>
      <c r="G644" s="452"/>
      <c r="H644" s="443"/>
      <c r="I644" s="455"/>
      <c r="K644" s="427"/>
      <c r="L644" s="533"/>
      <c r="M644" s="536"/>
      <c r="R644" s="439"/>
      <c r="S644" s="439"/>
      <c r="T644" s="447"/>
    </row>
    <row r="645" spans="2:21" ht="15.75" customHeight="1" x14ac:dyDescent="0.8">
      <c r="B645" s="427"/>
      <c r="C645" s="428"/>
      <c r="F645" s="443"/>
      <c r="G645" s="452"/>
      <c r="H645" s="443"/>
      <c r="I645" s="455"/>
      <c r="K645" s="427"/>
      <c r="R645" s="439"/>
      <c r="S645" s="439"/>
      <c r="T645" s="468"/>
    </row>
    <row r="646" spans="2:21" ht="15.75" customHeight="1" x14ac:dyDescent="0.8">
      <c r="B646" s="427"/>
      <c r="C646" s="428"/>
      <c r="F646" s="443"/>
      <c r="G646" s="452"/>
      <c r="H646" s="443"/>
      <c r="I646" s="455"/>
      <c r="K646" s="427"/>
      <c r="R646" s="439"/>
      <c r="S646" s="439"/>
    </row>
    <row r="647" spans="2:21" ht="15.75" customHeight="1" x14ac:dyDescent="0.8">
      <c r="B647" s="427"/>
      <c r="C647" s="428"/>
      <c r="F647" s="443"/>
      <c r="G647" s="452"/>
      <c r="H647" s="443"/>
      <c r="I647" s="455"/>
      <c r="K647" s="427"/>
      <c r="L647" s="533"/>
      <c r="M647" s="536"/>
      <c r="R647" s="439"/>
      <c r="S647" s="439"/>
      <c r="T647" s="447"/>
    </row>
    <row r="648" spans="2:21" ht="15.75" customHeight="1" x14ac:dyDescent="0.8">
      <c r="B648" s="427"/>
      <c r="C648" s="428"/>
      <c r="F648" s="443"/>
      <c r="G648" s="452"/>
      <c r="H648" s="443"/>
      <c r="I648" s="455"/>
      <c r="K648" s="427"/>
      <c r="L648" s="533"/>
      <c r="M648" s="536"/>
      <c r="R648" s="439"/>
      <c r="S648" s="439"/>
      <c r="T648" s="447"/>
    </row>
    <row r="649" spans="2:21" ht="15.75" customHeight="1" x14ac:dyDescent="0.8">
      <c r="B649" s="427"/>
      <c r="C649" s="428"/>
      <c r="F649" s="443"/>
      <c r="G649" s="452"/>
      <c r="H649" s="443"/>
      <c r="I649" s="455"/>
      <c r="K649" s="427"/>
      <c r="R649" s="439"/>
      <c r="S649" s="439"/>
    </row>
    <row r="650" spans="2:21" ht="15.75" customHeight="1" x14ac:dyDescent="0.8">
      <c r="B650" s="427"/>
      <c r="C650" s="428"/>
      <c r="F650" s="443"/>
      <c r="G650" s="452"/>
      <c r="H650" s="443"/>
      <c r="I650" s="455"/>
      <c r="K650" s="427"/>
      <c r="L650" s="533"/>
      <c r="M650" s="536"/>
      <c r="R650" s="439"/>
      <c r="S650" s="439"/>
      <c r="T650" s="447"/>
    </row>
    <row r="651" spans="2:21" ht="15.75" customHeight="1" x14ac:dyDescent="0.8">
      <c r="B651" s="427"/>
      <c r="C651" s="428"/>
      <c r="F651" s="443"/>
      <c r="G651" s="452"/>
      <c r="H651" s="443"/>
      <c r="I651" s="455"/>
      <c r="K651" s="427"/>
      <c r="L651" s="533"/>
      <c r="M651" s="536"/>
      <c r="R651" s="439"/>
      <c r="S651" s="439"/>
    </row>
    <row r="652" spans="2:21" ht="15.75" customHeight="1" x14ac:dyDescent="0.8">
      <c r="B652" s="427"/>
      <c r="C652" s="428"/>
      <c r="F652" s="443"/>
      <c r="G652" s="452"/>
      <c r="H652" s="443"/>
      <c r="I652" s="455"/>
      <c r="K652" s="427"/>
      <c r="R652" s="439"/>
      <c r="S652" s="439"/>
      <c r="T652" s="468"/>
    </row>
    <row r="653" spans="2:21" ht="15.75" customHeight="1" x14ac:dyDescent="0.8">
      <c r="B653" s="427"/>
      <c r="C653" s="428"/>
      <c r="F653" s="443"/>
      <c r="G653" s="452"/>
      <c r="H653" s="443"/>
      <c r="I653" s="455"/>
      <c r="J653" s="466"/>
      <c r="K653" s="505"/>
      <c r="R653" s="439"/>
      <c r="S653" s="439"/>
    </row>
    <row r="654" spans="2:21" ht="15.75" customHeight="1" x14ac:dyDescent="0.8">
      <c r="B654" s="427"/>
      <c r="C654" s="428"/>
      <c r="F654" s="443"/>
      <c r="G654" s="452"/>
      <c r="H654" s="443"/>
      <c r="I654" s="455"/>
      <c r="K654" s="427"/>
      <c r="L654" s="533"/>
      <c r="M654" s="536"/>
      <c r="R654" s="439"/>
      <c r="S654" s="439"/>
      <c r="T654" s="447"/>
    </row>
    <row r="655" spans="2:21" ht="15.75" customHeight="1" x14ac:dyDescent="0.8">
      <c r="B655" s="427"/>
      <c r="C655" s="428"/>
      <c r="F655" s="443"/>
      <c r="G655" s="452"/>
      <c r="H655" s="443"/>
      <c r="I655" s="455"/>
      <c r="K655" s="427"/>
      <c r="L655" s="533"/>
      <c r="M655" s="536"/>
      <c r="R655" s="439"/>
      <c r="S655" s="439"/>
    </row>
    <row r="656" spans="2:21" ht="15.75" customHeight="1" x14ac:dyDescent="0.8">
      <c r="B656" s="427"/>
      <c r="C656" s="428"/>
      <c r="F656" s="443"/>
      <c r="G656" s="452"/>
      <c r="H656" s="443"/>
      <c r="I656" s="455"/>
      <c r="K656" s="427"/>
      <c r="R656" s="439"/>
      <c r="S656" s="439"/>
    </row>
    <row r="657" spans="2:21" ht="15.75" customHeight="1" x14ac:dyDescent="0.8">
      <c r="B657" s="427"/>
      <c r="C657" s="428"/>
      <c r="F657" s="443"/>
      <c r="G657" s="452"/>
      <c r="H657" s="443"/>
      <c r="I657" s="455"/>
      <c r="K657" s="427"/>
      <c r="R657" s="439"/>
      <c r="S657" s="439"/>
    </row>
    <row r="658" spans="2:21" ht="15.75" customHeight="1" x14ac:dyDescent="0.8">
      <c r="B658" s="427"/>
      <c r="C658" s="428"/>
      <c r="F658" s="443"/>
      <c r="G658" s="452"/>
      <c r="H658" s="443"/>
      <c r="I658" s="455"/>
      <c r="K658" s="427"/>
      <c r="L658" s="533"/>
      <c r="M658" s="536"/>
      <c r="R658" s="439"/>
      <c r="S658" s="439"/>
      <c r="T658" s="447"/>
    </row>
    <row r="659" spans="2:21" ht="15.75" customHeight="1" x14ac:dyDescent="0.8">
      <c r="B659" s="427"/>
      <c r="C659" s="428"/>
      <c r="F659" s="443"/>
      <c r="G659" s="452"/>
      <c r="H659" s="443"/>
      <c r="I659" s="455"/>
      <c r="K659" s="427"/>
      <c r="R659" s="439"/>
      <c r="S659" s="439"/>
    </row>
    <row r="660" spans="2:21" ht="15.75" customHeight="1" x14ac:dyDescent="0.8">
      <c r="B660" s="427"/>
      <c r="C660" s="428"/>
      <c r="F660" s="443"/>
      <c r="G660" s="452"/>
      <c r="H660" s="443"/>
      <c r="I660" s="455"/>
      <c r="K660" s="427"/>
      <c r="L660" s="533"/>
      <c r="M660" s="536"/>
      <c r="T660" s="447"/>
    </row>
    <row r="661" spans="2:21" ht="15.75" customHeight="1" x14ac:dyDescent="0.8">
      <c r="B661" s="427"/>
      <c r="C661" s="428"/>
      <c r="F661" s="443"/>
      <c r="G661" s="452"/>
      <c r="H661" s="443"/>
      <c r="I661" s="455"/>
      <c r="K661" s="427"/>
      <c r="L661" s="533"/>
      <c r="M661" s="536"/>
      <c r="R661" s="439"/>
      <c r="S661" s="439"/>
      <c r="T661" s="447"/>
    </row>
    <row r="662" spans="2:21" ht="15.75" customHeight="1" x14ac:dyDescent="0.8">
      <c r="B662" s="427"/>
      <c r="C662" s="428"/>
      <c r="F662" s="443"/>
      <c r="G662" s="452"/>
      <c r="H662" s="443"/>
      <c r="I662" s="455"/>
      <c r="K662" s="427"/>
      <c r="L662" s="533"/>
      <c r="M662" s="536"/>
      <c r="R662" s="439"/>
      <c r="S662" s="439"/>
      <c r="T662" s="447"/>
    </row>
    <row r="663" spans="2:21" ht="15.75" customHeight="1" x14ac:dyDescent="0.8">
      <c r="B663" s="427"/>
      <c r="C663" s="428"/>
      <c r="F663" s="443"/>
      <c r="G663" s="452"/>
      <c r="H663" s="443"/>
      <c r="I663" s="455"/>
      <c r="K663" s="427"/>
      <c r="L663" s="533"/>
      <c r="M663" s="536"/>
      <c r="R663" s="439"/>
      <c r="S663" s="439"/>
      <c r="T663" s="447"/>
    </row>
    <row r="664" spans="2:21" ht="15.75" customHeight="1" x14ac:dyDescent="0.8">
      <c r="B664" s="427"/>
      <c r="C664" s="428"/>
      <c r="F664" s="443"/>
      <c r="G664" s="452"/>
      <c r="H664" s="443"/>
      <c r="I664" s="455"/>
      <c r="K664" s="427"/>
      <c r="L664" s="533"/>
      <c r="M664" s="536"/>
      <c r="R664" s="439"/>
      <c r="S664" s="439"/>
    </row>
    <row r="665" spans="2:21" ht="15.75" customHeight="1" x14ac:dyDescent="0.8">
      <c r="B665" s="427"/>
      <c r="C665" s="428"/>
      <c r="F665" s="443"/>
      <c r="G665" s="452"/>
      <c r="H665" s="443"/>
      <c r="I665" s="455"/>
      <c r="K665" s="427"/>
      <c r="L665" s="533"/>
      <c r="M665" s="536"/>
      <c r="R665" s="439"/>
      <c r="S665" s="439"/>
      <c r="T665" s="447"/>
    </row>
    <row r="666" spans="2:21" ht="15.75" customHeight="1" x14ac:dyDescent="0.8">
      <c r="B666" s="427"/>
      <c r="C666" s="428"/>
      <c r="F666" s="443"/>
      <c r="G666" s="452"/>
      <c r="H666" s="443"/>
      <c r="I666" s="455"/>
      <c r="J666" s="437"/>
      <c r="K666" s="438"/>
      <c r="N666" s="439"/>
      <c r="O666" s="439"/>
      <c r="P666" s="439"/>
      <c r="Q666" s="438"/>
      <c r="R666" s="439"/>
      <c r="S666" s="439"/>
      <c r="T666" s="449"/>
      <c r="U666" s="450"/>
    </row>
    <row r="667" spans="2:21" ht="15.75" customHeight="1" x14ac:dyDescent="0.8">
      <c r="B667" s="427"/>
      <c r="C667" s="428"/>
      <c r="F667" s="443"/>
      <c r="G667" s="452"/>
      <c r="H667" s="443"/>
      <c r="I667" s="455"/>
      <c r="K667" s="427"/>
      <c r="L667" s="533"/>
      <c r="M667" s="536"/>
      <c r="R667" s="439"/>
      <c r="S667" s="439"/>
      <c r="T667" s="447"/>
    </row>
    <row r="668" spans="2:21" ht="15.75" customHeight="1" x14ac:dyDescent="0.8">
      <c r="B668" s="427"/>
      <c r="C668" s="428"/>
      <c r="F668" s="443"/>
      <c r="G668" s="452"/>
      <c r="H668" s="443"/>
      <c r="I668" s="455"/>
      <c r="K668" s="427"/>
      <c r="L668" s="533"/>
      <c r="M668" s="536"/>
      <c r="R668" s="439"/>
      <c r="S668" s="439"/>
      <c r="T668" s="447"/>
    </row>
    <row r="669" spans="2:21" ht="15.75" customHeight="1" x14ac:dyDescent="0.8">
      <c r="B669" s="427"/>
      <c r="C669" s="428"/>
      <c r="F669" s="443"/>
      <c r="G669" s="452"/>
      <c r="H669" s="443"/>
      <c r="I669" s="455"/>
      <c r="K669" s="427"/>
      <c r="R669" s="439"/>
      <c r="S669" s="439"/>
    </row>
    <row r="670" spans="2:21" ht="15.75" customHeight="1" x14ac:dyDescent="0.8">
      <c r="B670" s="427"/>
      <c r="C670" s="428"/>
      <c r="F670" s="443"/>
      <c r="G670" s="452"/>
      <c r="H670" s="443"/>
      <c r="I670" s="455"/>
      <c r="K670" s="427"/>
      <c r="L670" s="533"/>
      <c r="M670" s="536"/>
      <c r="R670" s="439"/>
      <c r="S670" s="439"/>
      <c r="T670" s="447"/>
    </row>
    <row r="671" spans="2:21" ht="15.75" customHeight="1" x14ac:dyDescent="0.8">
      <c r="B671" s="427"/>
      <c r="C671" s="428"/>
      <c r="F671" s="443"/>
      <c r="G671" s="452"/>
      <c r="H671" s="443"/>
      <c r="I671" s="455"/>
      <c r="K671" s="427"/>
      <c r="L671" s="533"/>
      <c r="M671" s="536"/>
      <c r="R671" s="439"/>
      <c r="S671" s="439"/>
      <c r="T671" s="447"/>
    </row>
    <row r="672" spans="2:21" ht="15.75" customHeight="1" x14ac:dyDescent="0.8">
      <c r="B672" s="427"/>
      <c r="C672" s="428"/>
      <c r="F672" s="443"/>
      <c r="G672" s="452"/>
      <c r="H672" s="443"/>
      <c r="I672" s="455"/>
      <c r="J672" s="437"/>
      <c r="K672" s="438"/>
      <c r="N672" s="439"/>
      <c r="O672" s="439"/>
      <c r="P672" s="439"/>
      <c r="Q672" s="438"/>
      <c r="R672" s="439"/>
      <c r="S672" s="439"/>
      <c r="T672" s="449"/>
      <c r="U672" s="450"/>
    </row>
    <row r="673" spans="2:21" ht="15.75" customHeight="1" x14ac:dyDescent="0.8">
      <c r="B673" s="427"/>
      <c r="C673" s="428"/>
      <c r="F673" s="443"/>
      <c r="G673" s="452"/>
      <c r="H673" s="443"/>
      <c r="I673" s="455"/>
      <c r="K673" s="427"/>
      <c r="R673" s="439"/>
      <c r="S673" s="439"/>
      <c r="T673" s="468"/>
    </row>
    <row r="674" spans="2:21" ht="15.75" customHeight="1" x14ac:dyDescent="0.8">
      <c r="B674" s="427"/>
      <c r="C674" s="428"/>
      <c r="F674" s="443"/>
      <c r="G674" s="452"/>
      <c r="H674" s="443"/>
      <c r="I674" s="455"/>
      <c r="K674" s="427"/>
      <c r="L674" s="533"/>
      <c r="M674" s="536"/>
      <c r="R674" s="439"/>
      <c r="S674" s="439"/>
      <c r="T674" s="447"/>
    </row>
    <row r="675" spans="2:21" ht="15.75" customHeight="1" x14ac:dyDescent="0.8">
      <c r="B675" s="427"/>
      <c r="C675" s="428"/>
      <c r="F675" s="443"/>
      <c r="G675" s="452"/>
      <c r="H675" s="443"/>
      <c r="I675" s="455"/>
      <c r="K675" s="427"/>
      <c r="R675" s="439"/>
      <c r="S675" s="439"/>
    </row>
    <row r="676" spans="2:21" ht="15.75" customHeight="1" x14ac:dyDescent="0.8">
      <c r="B676" s="427"/>
      <c r="C676" s="428"/>
      <c r="F676" s="443"/>
      <c r="G676" s="452"/>
      <c r="H676" s="443"/>
      <c r="I676" s="455"/>
      <c r="J676" s="437"/>
      <c r="K676" s="438"/>
      <c r="N676" s="439"/>
      <c r="O676" s="439"/>
      <c r="P676" s="439"/>
      <c r="Q676" s="438"/>
      <c r="R676" s="439"/>
      <c r="S676" s="439"/>
      <c r="T676" s="449"/>
      <c r="U676" s="450"/>
    </row>
    <row r="677" spans="2:21" ht="15.75" customHeight="1" x14ac:dyDescent="0.8">
      <c r="B677" s="427"/>
      <c r="C677" s="428"/>
      <c r="F677" s="443"/>
      <c r="G677" s="452"/>
      <c r="H677" s="443"/>
      <c r="I677" s="455"/>
      <c r="K677" s="427"/>
      <c r="L677" s="533"/>
      <c r="M677" s="536"/>
      <c r="R677" s="439"/>
      <c r="S677" s="439"/>
      <c r="T677" s="447"/>
    </row>
    <row r="678" spans="2:21" ht="15.75" customHeight="1" x14ac:dyDescent="0.8">
      <c r="B678" s="427"/>
      <c r="C678" s="428"/>
      <c r="F678" s="443"/>
      <c r="G678" s="452"/>
      <c r="H678" s="443"/>
      <c r="I678" s="455"/>
      <c r="K678" s="427"/>
      <c r="L678" s="533"/>
      <c r="M678" s="536"/>
      <c r="R678" s="439"/>
      <c r="S678" s="439"/>
      <c r="T678" s="447"/>
    </row>
    <row r="679" spans="2:21" ht="15.75" customHeight="1" x14ac:dyDescent="0.8">
      <c r="B679" s="427"/>
      <c r="C679" s="428"/>
      <c r="F679" s="443"/>
      <c r="G679" s="452"/>
      <c r="H679" s="443"/>
      <c r="I679" s="455"/>
      <c r="K679" s="427"/>
      <c r="R679" s="439"/>
      <c r="S679" s="439"/>
    </row>
    <row r="680" spans="2:21" ht="15.75" customHeight="1" x14ac:dyDescent="0.8">
      <c r="B680" s="427"/>
      <c r="C680" s="428"/>
      <c r="F680" s="443"/>
      <c r="G680" s="452"/>
      <c r="H680" s="443"/>
      <c r="I680" s="455"/>
      <c r="K680" s="427"/>
      <c r="R680" s="439"/>
      <c r="S680" s="439"/>
    </row>
    <row r="681" spans="2:21" ht="15.75" customHeight="1" x14ac:dyDescent="0.8">
      <c r="B681" s="427"/>
      <c r="C681" s="428"/>
      <c r="F681" s="443"/>
      <c r="G681" s="452"/>
      <c r="H681" s="443"/>
      <c r="I681" s="455"/>
      <c r="K681" s="427"/>
      <c r="L681" s="533"/>
      <c r="M681" s="536"/>
      <c r="R681" s="439"/>
      <c r="S681" s="439"/>
      <c r="T681" s="447"/>
    </row>
    <row r="682" spans="2:21" ht="15.75" customHeight="1" x14ac:dyDescent="0.8">
      <c r="B682" s="427"/>
      <c r="C682" s="428"/>
      <c r="F682" s="443"/>
      <c r="G682" s="452"/>
      <c r="H682" s="443"/>
      <c r="I682" s="455"/>
      <c r="K682" s="427"/>
      <c r="L682" s="533"/>
      <c r="M682" s="536"/>
      <c r="R682" s="439"/>
      <c r="S682" s="439"/>
      <c r="T682" s="447"/>
    </row>
    <row r="683" spans="2:21" ht="15.75" customHeight="1" x14ac:dyDescent="0.8">
      <c r="B683" s="427"/>
      <c r="C683" s="428"/>
      <c r="F683" s="443"/>
      <c r="G683" s="452"/>
      <c r="H683" s="443"/>
      <c r="I683" s="455"/>
      <c r="K683" s="427"/>
      <c r="L683" s="533"/>
      <c r="M683" s="536"/>
      <c r="R683" s="439"/>
      <c r="S683" s="439"/>
      <c r="T683" s="447"/>
    </row>
    <row r="684" spans="2:21" ht="15.75" customHeight="1" x14ac:dyDescent="0.8">
      <c r="B684" s="427"/>
      <c r="C684" s="428"/>
      <c r="F684" s="443"/>
      <c r="G684" s="452"/>
      <c r="H684" s="443"/>
      <c r="I684" s="455"/>
      <c r="K684" s="427"/>
      <c r="L684" s="533"/>
      <c r="M684" s="536"/>
      <c r="R684" s="439"/>
      <c r="S684" s="439"/>
      <c r="T684" s="447"/>
    </row>
    <row r="685" spans="2:21" ht="15.75" customHeight="1" x14ac:dyDescent="0.8">
      <c r="B685" s="427"/>
      <c r="C685" s="428"/>
      <c r="F685" s="443"/>
      <c r="G685" s="452"/>
      <c r="H685" s="443"/>
      <c r="I685" s="455"/>
      <c r="K685" s="427"/>
      <c r="L685" s="533"/>
      <c r="M685" s="536"/>
      <c r="R685" s="439"/>
      <c r="S685" s="439"/>
      <c r="T685" s="447"/>
    </row>
    <row r="686" spans="2:21" ht="15.75" customHeight="1" x14ac:dyDescent="0.8">
      <c r="B686" s="427"/>
      <c r="C686" s="428"/>
      <c r="F686" s="443"/>
      <c r="G686" s="452"/>
      <c r="H686" s="443"/>
      <c r="I686" s="455"/>
      <c r="K686" s="427"/>
      <c r="R686" s="439"/>
      <c r="S686" s="439"/>
    </row>
    <row r="687" spans="2:21" ht="15.75" customHeight="1" x14ac:dyDescent="0.8">
      <c r="B687" s="427"/>
      <c r="C687" s="428"/>
      <c r="F687" s="443"/>
      <c r="G687" s="452"/>
      <c r="H687" s="443"/>
      <c r="I687" s="455"/>
      <c r="J687" s="437"/>
      <c r="K687" s="438"/>
      <c r="N687" s="439"/>
      <c r="O687" s="439"/>
      <c r="P687" s="439"/>
      <c r="Q687" s="438"/>
      <c r="R687" s="439"/>
      <c r="S687" s="439"/>
      <c r="T687" s="449"/>
      <c r="U687" s="450"/>
    </row>
    <row r="688" spans="2:21" ht="15.75" customHeight="1" x14ac:dyDescent="0.8">
      <c r="B688" s="427"/>
      <c r="C688" s="428"/>
      <c r="F688" s="443"/>
      <c r="G688" s="452"/>
      <c r="H688" s="443"/>
      <c r="I688" s="455"/>
      <c r="J688" s="466"/>
      <c r="K688" s="505"/>
      <c r="R688" s="439"/>
      <c r="S688" s="439"/>
    </row>
    <row r="689" spans="2:21" ht="15.75" customHeight="1" x14ac:dyDescent="0.8">
      <c r="B689" s="427"/>
      <c r="C689" s="428"/>
      <c r="F689" s="443"/>
      <c r="G689" s="452"/>
      <c r="H689" s="443"/>
      <c r="I689" s="455"/>
      <c r="K689" s="427"/>
      <c r="L689" s="533"/>
      <c r="M689" s="536"/>
      <c r="R689" s="439"/>
      <c r="S689" s="439"/>
      <c r="T689" s="447"/>
    </row>
    <row r="690" spans="2:21" ht="15.75" customHeight="1" x14ac:dyDescent="0.8">
      <c r="B690" s="427"/>
      <c r="C690" s="428"/>
      <c r="H690" s="443"/>
      <c r="I690" s="455"/>
      <c r="K690" s="427"/>
      <c r="L690" s="533"/>
      <c r="M690" s="536"/>
      <c r="R690" s="439"/>
      <c r="S690" s="439"/>
    </row>
    <row r="691" spans="2:21" ht="15.75" customHeight="1" x14ac:dyDescent="0.8">
      <c r="B691" s="427"/>
      <c r="C691" s="428"/>
      <c r="F691" s="443"/>
      <c r="G691" s="452"/>
      <c r="H691" s="443"/>
      <c r="I691" s="455"/>
      <c r="K691" s="427"/>
      <c r="R691" s="439"/>
      <c r="S691" s="439"/>
    </row>
    <row r="692" spans="2:21" ht="15.75" customHeight="1" x14ac:dyDescent="0.8">
      <c r="B692" s="427"/>
      <c r="C692" s="428"/>
      <c r="F692" s="443"/>
      <c r="G692" s="452"/>
      <c r="H692" s="443"/>
      <c r="I692" s="455"/>
      <c r="J692" s="466"/>
      <c r="K692" s="505"/>
      <c r="R692" s="439"/>
      <c r="S692" s="439"/>
    </row>
    <row r="693" spans="2:21" ht="15.75" customHeight="1" x14ac:dyDescent="0.8">
      <c r="B693" s="427"/>
      <c r="C693" s="428"/>
      <c r="F693" s="443"/>
      <c r="G693" s="452"/>
      <c r="H693" s="443"/>
      <c r="I693" s="455"/>
      <c r="K693" s="427"/>
      <c r="L693" s="533"/>
      <c r="M693" s="536"/>
      <c r="R693" s="439"/>
      <c r="S693" s="439"/>
      <c r="T693" s="447"/>
    </row>
    <row r="694" spans="2:21" ht="15.75" customHeight="1" x14ac:dyDescent="0.8">
      <c r="B694" s="427"/>
      <c r="C694" s="428"/>
      <c r="F694" s="443"/>
      <c r="G694" s="452"/>
      <c r="H694" s="443"/>
      <c r="I694" s="455"/>
      <c r="K694" s="427"/>
      <c r="L694" s="533"/>
      <c r="M694" s="536"/>
      <c r="R694" s="439"/>
      <c r="S694" s="439"/>
      <c r="T694" s="447"/>
    </row>
    <row r="695" spans="2:21" ht="15.75" customHeight="1" x14ac:dyDescent="0.8">
      <c r="B695" s="427"/>
      <c r="C695" s="428"/>
      <c r="F695" s="443"/>
      <c r="G695" s="452"/>
      <c r="H695" s="443"/>
      <c r="I695" s="455"/>
      <c r="K695" s="427"/>
    </row>
    <row r="696" spans="2:21" ht="15.75" customHeight="1" x14ac:dyDescent="0.8">
      <c r="B696" s="427"/>
      <c r="C696" s="428"/>
      <c r="F696" s="443"/>
      <c r="G696" s="452"/>
      <c r="H696" s="443"/>
      <c r="I696" s="455"/>
      <c r="K696" s="427"/>
      <c r="L696" s="533"/>
      <c r="M696" s="536"/>
      <c r="R696" s="439"/>
      <c r="S696" s="439"/>
      <c r="T696" s="447"/>
    </row>
    <row r="697" spans="2:21" ht="15.75" customHeight="1" x14ac:dyDescent="0.8">
      <c r="B697" s="427"/>
      <c r="C697" s="428"/>
      <c r="F697" s="443"/>
      <c r="G697" s="452"/>
      <c r="H697" s="443"/>
      <c r="I697" s="455"/>
      <c r="K697" s="427"/>
      <c r="L697" s="533"/>
      <c r="M697" s="536"/>
      <c r="R697" s="439"/>
      <c r="S697" s="439"/>
      <c r="T697" s="447"/>
    </row>
    <row r="698" spans="2:21" ht="15.75" customHeight="1" x14ac:dyDescent="0.8">
      <c r="B698" s="427"/>
      <c r="C698" s="428"/>
      <c r="F698" s="443"/>
      <c r="G698" s="452"/>
      <c r="H698" s="443"/>
      <c r="I698" s="455"/>
      <c r="K698" s="427"/>
    </row>
    <row r="699" spans="2:21" ht="15.75" customHeight="1" x14ac:dyDescent="0.8">
      <c r="B699" s="427"/>
      <c r="C699" s="428"/>
      <c r="F699" s="443"/>
      <c r="G699" s="452"/>
      <c r="H699" s="443"/>
      <c r="I699" s="455"/>
      <c r="K699" s="427"/>
      <c r="L699" s="533"/>
      <c r="M699" s="536"/>
      <c r="R699" s="439"/>
      <c r="S699" s="439"/>
      <c r="T699" s="447"/>
    </row>
    <row r="700" spans="2:21" ht="15.75" customHeight="1" x14ac:dyDescent="0.8">
      <c r="B700" s="427"/>
      <c r="C700" s="428"/>
      <c r="F700" s="443"/>
      <c r="G700" s="452"/>
      <c r="H700" s="443"/>
      <c r="I700" s="455"/>
      <c r="K700" s="427"/>
      <c r="L700" s="533"/>
      <c r="M700" s="536"/>
      <c r="R700" s="439"/>
      <c r="S700" s="439"/>
      <c r="T700" s="447"/>
    </row>
    <row r="701" spans="2:21" ht="15.75" customHeight="1" x14ac:dyDescent="0.8">
      <c r="B701" s="427"/>
      <c r="C701" s="428"/>
      <c r="F701" s="443"/>
      <c r="G701" s="452"/>
      <c r="H701" s="443"/>
      <c r="I701" s="455"/>
      <c r="J701" s="437"/>
      <c r="K701" s="438"/>
      <c r="N701" s="439"/>
      <c r="O701" s="439"/>
      <c r="P701" s="439"/>
      <c r="Q701" s="438"/>
      <c r="R701" s="439"/>
      <c r="S701" s="439"/>
      <c r="T701" s="449"/>
      <c r="U701" s="450"/>
    </row>
    <row r="702" spans="2:21" ht="15.75" customHeight="1" x14ac:dyDescent="0.8">
      <c r="B702" s="427"/>
      <c r="C702" s="428"/>
      <c r="F702" s="443"/>
      <c r="G702" s="452"/>
      <c r="H702" s="443"/>
      <c r="I702" s="455"/>
      <c r="K702" s="427"/>
      <c r="L702" s="533"/>
      <c r="M702" s="536"/>
      <c r="R702" s="439"/>
      <c r="S702" s="439"/>
    </row>
    <row r="703" spans="2:21" ht="15.75" customHeight="1" x14ac:dyDescent="0.8">
      <c r="B703" s="427"/>
      <c r="C703" s="428"/>
      <c r="F703" s="443"/>
      <c r="G703" s="452"/>
      <c r="H703" s="443"/>
      <c r="I703" s="455"/>
      <c r="K703" s="427"/>
      <c r="R703" s="439"/>
      <c r="S703" s="439"/>
      <c r="T703" s="468"/>
    </row>
    <row r="704" spans="2:21" ht="15.75" customHeight="1" x14ac:dyDescent="0.8">
      <c r="B704" s="427"/>
      <c r="C704" s="428"/>
      <c r="F704" s="443"/>
      <c r="G704" s="452"/>
      <c r="H704" s="443"/>
      <c r="I704" s="455"/>
      <c r="K704" s="427"/>
      <c r="L704" s="533"/>
      <c r="M704" s="536"/>
      <c r="R704" s="439"/>
      <c r="S704" s="439"/>
      <c r="T704" s="447"/>
    </row>
    <row r="705" spans="2:21" ht="15.75" customHeight="1" x14ac:dyDescent="0.8">
      <c r="B705" s="427"/>
      <c r="C705" s="428"/>
      <c r="F705" s="443"/>
      <c r="G705" s="452"/>
      <c r="H705" s="443"/>
      <c r="I705" s="455"/>
      <c r="K705" s="427"/>
      <c r="R705" s="439"/>
      <c r="S705" s="439"/>
    </row>
    <row r="706" spans="2:21" ht="15.75" customHeight="1" x14ac:dyDescent="0.8">
      <c r="B706" s="427"/>
      <c r="C706" s="428"/>
      <c r="F706" s="443"/>
      <c r="G706" s="452"/>
      <c r="H706" s="443"/>
      <c r="I706" s="455"/>
      <c r="K706" s="427"/>
      <c r="L706" s="533"/>
      <c r="M706" s="536"/>
      <c r="R706" s="439"/>
      <c r="S706" s="439"/>
      <c r="T706" s="447"/>
    </row>
    <row r="707" spans="2:21" ht="15.75" customHeight="1" x14ac:dyDescent="0.8">
      <c r="B707" s="427"/>
      <c r="C707" s="428"/>
      <c r="F707" s="443"/>
      <c r="G707" s="452"/>
      <c r="H707" s="443"/>
      <c r="I707" s="455"/>
      <c r="K707" s="427"/>
      <c r="L707" s="533"/>
      <c r="M707" s="536"/>
      <c r="R707" s="439"/>
      <c r="S707" s="439"/>
      <c r="T707" s="447"/>
    </row>
    <row r="708" spans="2:21" ht="15.75" customHeight="1" x14ac:dyDescent="0.8">
      <c r="B708" s="427"/>
      <c r="C708" s="428"/>
      <c r="F708" s="443"/>
      <c r="G708" s="452"/>
      <c r="H708" s="443"/>
      <c r="I708" s="455"/>
      <c r="K708" s="427"/>
      <c r="R708" s="439"/>
      <c r="S708" s="439"/>
    </row>
    <row r="709" spans="2:21" ht="15.75" customHeight="1" x14ac:dyDescent="0.8">
      <c r="B709" s="427"/>
      <c r="C709" s="428"/>
      <c r="F709" s="455"/>
      <c r="G709" s="455"/>
      <c r="H709" s="455"/>
      <c r="I709" s="455"/>
      <c r="K709" s="427"/>
      <c r="L709" s="533"/>
      <c r="M709" s="536"/>
      <c r="R709" s="439"/>
      <c r="S709" s="439"/>
      <c r="T709" s="447"/>
    </row>
    <row r="710" spans="2:21" ht="15.75" customHeight="1" x14ac:dyDescent="0.8">
      <c r="B710" s="427"/>
      <c r="C710" s="428"/>
      <c r="F710" s="443"/>
      <c r="G710" s="452"/>
      <c r="H710" s="443"/>
      <c r="I710" s="455"/>
      <c r="K710" s="427"/>
      <c r="L710" s="533"/>
      <c r="M710" s="536"/>
      <c r="R710" s="439"/>
      <c r="S710" s="439"/>
      <c r="T710" s="447"/>
    </row>
    <row r="711" spans="2:21" ht="15.75" customHeight="1" x14ac:dyDescent="0.8">
      <c r="B711" s="427"/>
      <c r="C711" s="428"/>
      <c r="F711" s="443"/>
      <c r="G711" s="452"/>
      <c r="H711" s="443"/>
      <c r="I711" s="455"/>
      <c r="K711" s="427"/>
      <c r="R711" s="439"/>
      <c r="S711" s="439"/>
    </row>
    <row r="712" spans="2:21" ht="15.75" customHeight="1" x14ac:dyDescent="0.8">
      <c r="B712" s="427"/>
      <c r="C712" s="428"/>
      <c r="F712" s="443"/>
      <c r="G712" s="452"/>
      <c r="H712" s="443"/>
      <c r="I712" s="455"/>
      <c r="K712" s="427"/>
      <c r="L712" s="533"/>
      <c r="M712" s="536"/>
      <c r="R712" s="439"/>
      <c r="S712" s="439"/>
      <c r="T712" s="447"/>
    </row>
    <row r="713" spans="2:21" ht="15.75" customHeight="1" x14ac:dyDescent="0.8">
      <c r="B713" s="427"/>
      <c r="C713" s="428"/>
      <c r="F713" s="443"/>
      <c r="G713" s="452"/>
      <c r="H713" s="443"/>
      <c r="I713" s="455"/>
      <c r="J713" s="437"/>
      <c r="K713" s="438"/>
      <c r="N713" s="439"/>
      <c r="O713" s="439"/>
      <c r="P713" s="439"/>
      <c r="Q713" s="438"/>
      <c r="R713" s="439"/>
      <c r="S713" s="439"/>
      <c r="T713" s="449"/>
      <c r="U713" s="450"/>
    </row>
    <row r="714" spans="2:21" ht="15.75" customHeight="1" x14ac:dyDescent="0.8">
      <c r="B714" s="427"/>
      <c r="C714" s="428"/>
      <c r="F714" s="443"/>
      <c r="G714" s="452"/>
      <c r="H714" s="443"/>
      <c r="I714" s="455"/>
      <c r="K714" s="427"/>
      <c r="L714" s="533"/>
      <c r="M714" s="536"/>
      <c r="R714" s="439"/>
      <c r="S714" s="439"/>
      <c r="T714" s="447"/>
    </row>
    <row r="715" spans="2:21" ht="15.75" customHeight="1" x14ac:dyDescent="0.8">
      <c r="B715" s="427"/>
      <c r="C715" s="428"/>
      <c r="F715" s="443"/>
      <c r="G715" s="452"/>
      <c r="H715" s="443"/>
      <c r="I715" s="455"/>
      <c r="K715" s="427"/>
      <c r="R715" s="439"/>
      <c r="S715" s="439"/>
    </row>
    <row r="716" spans="2:21" ht="15.75" customHeight="1" x14ac:dyDescent="0.8">
      <c r="B716" s="427"/>
      <c r="C716" s="428"/>
      <c r="F716" s="443"/>
      <c r="G716" s="452"/>
      <c r="H716" s="443"/>
      <c r="I716" s="455"/>
      <c r="K716" s="427"/>
      <c r="L716" s="533"/>
      <c r="M716" s="536"/>
      <c r="R716" s="439"/>
      <c r="S716" s="439"/>
      <c r="T716" s="447"/>
    </row>
    <row r="717" spans="2:21" ht="15.75" customHeight="1" x14ac:dyDescent="0.8">
      <c r="B717" s="427"/>
      <c r="C717" s="428"/>
      <c r="F717" s="443"/>
      <c r="G717" s="452"/>
      <c r="H717" s="443"/>
      <c r="I717" s="455"/>
      <c r="K717" s="427"/>
      <c r="L717" s="533"/>
      <c r="M717" s="536"/>
      <c r="R717" s="439"/>
      <c r="S717" s="439"/>
    </row>
    <row r="718" spans="2:21" ht="15.75" customHeight="1" x14ac:dyDescent="0.8">
      <c r="B718" s="427"/>
      <c r="C718" s="428"/>
      <c r="F718" s="443"/>
      <c r="G718" s="452"/>
      <c r="H718" s="443"/>
      <c r="I718" s="455"/>
      <c r="K718" s="427"/>
      <c r="L718" s="533"/>
      <c r="M718" s="536"/>
      <c r="R718" s="439"/>
      <c r="S718" s="439"/>
      <c r="T718" s="447"/>
    </row>
    <row r="719" spans="2:21" ht="15.75" customHeight="1" x14ac:dyDescent="0.8">
      <c r="B719" s="427"/>
      <c r="C719" s="428"/>
      <c r="F719" s="443"/>
      <c r="G719" s="452"/>
      <c r="H719" s="443"/>
      <c r="I719" s="455"/>
      <c r="K719" s="427"/>
      <c r="L719" s="533"/>
      <c r="M719" s="536"/>
      <c r="R719" s="439"/>
      <c r="S719" s="439"/>
      <c r="T719" s="447"/>
    </row>
    <row r="720" spans="2:21" ht="15.75" customHeight="1" x14ac:dyDescent="0.8">
      <c r="B720" s="427"/>
      <c r="C720" s="428"/>
      <c r="F720" s="443"/>
      <c r="G720" s="452"/>
      <c r="H720" s="443"/>
      <c r="I720" s="455"/>
      <c r="K720" s="427"/>
      <c r="L720" s="533"/>
      <c r="M720" s="536"/>
      <c r="R720" s="439"/>
      <c r="S720" s="439"/>
      <c r="T720" s="447"/>
    </row>
    <row r="721" spans="2:21" ht="15.75" customHeight="1" x14ac:dyDescent="0.8">
      <c r="B721" s="427"/>
      <c r="C721" s="428"/>
      <c r="F721" s="443"/>
      <c r="G721" s="452"/>
      <c r="H721" s="443"/>
      <c r="I721" s="455"/>
      <c r="J721" s="437"/>
      <c r="K721" s="438"/>
      <c r="N721" s="439"/>
      <c r="O721" s="439"/>
      <c r="P721" s="439"/>
      <c r="Q721" s="438"/>
      <c r="R721" s="439"/>
      <c r="S721" s="439"/>
      <c r="T721" s="449"/>
      <c r="U721" s="450"/>
    </row>
    <row r="722" spans="2:21" ht="15.75" customHeight="1" x14ac:dyDescent="0.8">
      <c r="B722" s="427"/>
      <c r="C722" s="428"/>
      <c r="F722" s="443"/>
      <c r="G722" s="452"/>
      <c r="H722" s="443"/>
      <c r="I722" s="455"/>
      <c r="K722" s="427"/>
      <c r="R722" s="439"/>
      <c r="S722" s="439"/>
      <c r="T722" s="468"/>
    </row>
    <row r="723" spans="2:21" ht="15.75" customHeight="1" x14ac:dyDescent="0.8">
      <c r="B723" s="427"/>
      <c r="C723" s="428"/>
      <c r="F723" s="443"/>
      <c r="G723" s="452"/>
      <c r="H723" s="443"/>
      <c r="I723" s="455"/>
      <c r="J723" s="466"/>
      <c r="K723" s="505"/>
      <c r="R723" s="439"/>
      <c r="S723" s="439"/>
    </row>
    <row r="724" spans="2:21" ht="15.75" customHeight="1" x14ac:dyDescent="0.8">
      <c r="B724" s="427"/>
      <c r="C724" s="428"/>
      <c r="F724" s="443"/>
      <c r="G724" s="452"/>
      <c r="H724" s="443"/>
      <c r="I724" s="455"/>
      <c r="J724" s="437"/>
      <c r="K724" s="438"/>
      <c r="N724" s="439"/>
      <c r="O724" s="439"/>
      <c r="P724" s="439"/>
      <c r="Q724" s="438"/>
      <c r="R724" s="439"/>
      <c r="S724" s="439"/>
      <c r="T724" s="449"/>
      <c r="U724" s="450"/>
    </row>
    <row r="725" spans="2:21" ht="15.75" customHeight="1" x14ac:dyDescent="0.8">
      <c r="B725" s="427"/>
      <c r="C725" s="428"/>
      <c r="F725" s="443"/>
      <c r="G725" s="452"/>
      <c r="H725" s="443"/>
      <c r="I725" s="455"/>
      <c r="K725" s="427"/>
      <c r="R725" s="439"/>
      <c r="S725" s="439"/>
    </row>
    <row r="726" spans="2:21" ht="15.75" customHeight="1" x14ac:dyDescent="0.8">
      <c r="B726" s="427"/>
      <c r="C726" s="428"/>
      <c r="F726" s="443"/>
      <c r="G726" s="452"/>
      <c r="H726" s="443"/>
      <c r="I726" s="455"/>
      <c r="K726" s="427"/>
      <c r="L726" s="533"/>
      <c r="M726" s="536"/>
      <c r="R726" s="439"/>
      <c r="S726" s="439"/>
      <c r="T726" s="447"/>
    </row>
    <row r="727" spans="2:21" ht="15.75" customHeight="1" x14ac:dyDescent="0.8">
      <c r="B727" s="427"/>
      <c r="C727" s="428"/>
      <c r="F727" s="443"/>
      <c r="G727" s="452"/>
      <c r="H727" s="443"/>
      <c r="I727" s="455"/>
      <c r="K727" s="427"/>
      <c r="R727" s="439"/>
      <c r="S727" s="439"/>
    </row>
    <row r="728" spans="2:21" ht="15.75" customHeight="1" x14ac:dyDescent="0.8">
      <c r="B728" s="427"/>
      <c r="C728" s="428"/>
      <c r="F728" s="443"/>
      <c r="G728" s="452"/>
      <c r="H728" s="443"/>
      <c r="I728" s="455"/>
      <c r="K728" s="427"/>
      <c r="L728" s="533"/>
      <c r="M728" s="536"/>
      <c r="R728" s="439"/>
      <c r="S728" s="439"/>
    </row>
    <row r="729" spans="2:21" ht="15.75" customHeight="1" x14ac:dyDescent="0.8">
      <c r="B729" s="427"/>
      <c r="C729" s="428"/>
      <c r="F729" s="443"/>
      <c r="G729" s="452"/>
      <c r="H729" s="443"/>
      <c r="I729" s="455"/>
      <c r="K729" s="427"/>
      <c r="R729" s="439"/>
      <c r="S729" s="439"/>
    </row>
    <row r="730" spans="2:21" ht="15.75" customHeight="1" x14ac:dyDescent="0.8">
      <c r="B730" s="427"/>
      <c r="C730" s="428"/>
      <c r="F730" s="443"/>
      <c r="G730" s="452"/>
      <c r="H730" s="443"/>
      <c r="I730" s="455"/>
      <c r="K730" s="427"/>
      <c r="L730" s="533"/>
      <c r="M730" s="536"/>
      <c r="R730" s="439"/>
      <c r="S730" s="439"/>
    </row>
    <row r="731" spans="2:21" ht="15.75" customHeight="1" x14ac:dyDescent="0.8">
      <c r="B731" s="427"/>
      <c r="C731" s="428"/>
      <c r="F731" s="443"/>
      <c r="G731" s="452"/>
      <c r="H731" s="443"/>
      <c r="I731" s="455"/>
      <c r="J731" s="466"/>
      <c r="K731" s="505"/>
      <c r="R731" s="439"/>
      <c r="S731" s="439"/>
    </row>
    <row r="732" spans="2:21" ht="15.75" customHeight="1" x14ac:dyDescent="0.8">
      <c r="B732" s="427"/>
      <c r="C732" s="428"/>
      <c r="F732" s="443"/>
      <c r="G732" s="452"/>
      <c r="H732" s="443"/>
      <c r="I732" s="455"/>
      <c r="K732" s="427"/>
      <c r="R732" s="439"/>
      <c r="S732" s="439"/>
    </row>
    <row r="733" spans="2:21" ht="15.75" customHeight="1" x14ac:dyDescent="0.8">
      <c r="B733" s="427"/>
      <c r="C733" s="428"/>
      <c r="F733" s="443"/>
      <c r="G733" s="452"/>
      <c r="H733" s="443"/>
      <c r="I733" s="455"/>
      <c r="K733" s="427"/>
      <c r="R733" s="439"/>
      <c r="S733" s="439"/>
    </row>
    <row r="734" spans="2:21" ht="15.75" customHeight="1" x14ac:dyDescent="0.8">
      <c r="B734" s="427"/>
      <c r="C734" s="428"/>
      <c r="F734" s="443"/>
      <c r="G734" s="452"/>
      <c r="H734" s="443"/>
      <c r="I734" s="455"/>
      <c r="K734" s="427"/>
      <c r="L734" s="533"/>
      <c r="M734" s="536"/>
      <c r="R734" s="439"/>
      <c r="S734" s="439"/>
      <c r="T734" s="447"/>
    </row>
    <row r="735" spans="2:21" ht="15.75" customHeight="1" x14ac:dyDescent="0.8">
      <c r="B735" s="427"/>
      <c r="C735" s="428"/>
      <c r="F735" s="443"/>
      <c r="G735" s="452"/>
      <c r="H735" s="443"/>
      <c r="I735" s="455"/>
      <c r="K735" s="427"/>
      <c r="R735" s="439"/>
      <c r="S735" s="439"/>
    </row>
    <row r="736" spans="2:21" ht="15.75" customHeight="1" x14ac:dyDescent="0.8">
      <c r="B736" s="427"/>
      <c r="C736" s="428"/>
      <c r="F736" s="443"/>
      <c r="G736" s="452"/>
      <c r="H736" s="443"/>
      <c r="I736" s="455"/>
      <c r="J736" s="437"/>
      <c r="K736" s="438"/>
      <c r="N736" s="439"/>
      <c r="O736" s="439"/>
      <c r="P736" s="439"/>
      <c r="Q736" s="438"/>
      <c r="R736" s="439"/>
      <c r="S736" s="439"/>
      <c r="T736" s="449"/>
      <c r="U736" s="450"/>
    </row>
    <row r="737" spans="2:20" ht="15.75" customHeight="1" x14ac:dyDescent="0.8">
      <c r="B737" s="427"/>
      <c r="C737" s="428"/>
      <c r="F737" s="443"/>
      <c r="G737" s="452"/>
      <c r="H737" s="443"/>
      <c r="I737" s="455"/>
      <c r="K737" s="427"/>
      <c r="R737" s="439"/>
      <c r="S737" s="439"/>
    </row>
    <row r="738" spans="2:20" ht="15.75" customHeight="1" x14ac:dyDescent="0.8">
      <c r="B738" s="427"/>
      <c r="C738" s="428"/>
      <c r="F738" s="443"/>
      <c r="G738" s="452"/>
      <c r="H738" s="443"/>
      <c r="I738" s="455"/>
      <c r="K738" s="427"/>
      <c r="L738" s="533"/>
      <c r="M738" s="536"/>
      <c r="R738" s="439"/>
      <c r="S738" s="439"/>
    </row>
    <row r="739" spans="2:20" ht="15.75" customHeight="1" x14ac:dyDescent="0.8">
      <c r="B739" s="427"/>
      <c r="C739" s="428"/>
      <c r="F739" s="443"/>
      <c r="G739" s="452"/>
      <c r="H739" s="443"/>
      <c r="I739" s="455"/>
      <c r="K739" s="427"/>
      <c r="R739" s="439"/>
      <c r="S739" s="439"/>
      <c r="T739" s="468"/>
    </row>
    <row r="740" spans="2:20" ht="15.75" customHeight="1" x14ac:dyDescent="0.8">
      <c r="B740" s="427"/>
      <c r="C740" s="428"/>
      <c r="F740" s="443"/>
      <c r="G740" s="452"/>
      <c r="H740" s="443"/>
      <c r="I740" s="455"/>
      <c r="K740" s="427"/>
      <c r="L740" s="533"/>
      <c r="M740" s="536"/>
      <c r="R740" s="439"/>
      <c r="S740" s="439"/>
      <c r="T740" s="447"/>
    </row>
    <row r="741" spans="2:20" ht="15.75" customHeight="1" x14ac:dyDescent="0.8">
      <c r="B741" s="427"/>
      <c r="C741" s="428"/>
      <c r="F741" s="443"/>
      <c r="G741" s="452"/>
      <c r="H741" s="443"/>
      <c r="I741" s="455"/>
      <c r="K741" s="427"/>
      <c r="L741" s="533"/>
      <c r="M741" s="536"/>
      <c r="R741" s="439"/>
      <c r="S741" s="439"/>
      <c r="T741" s="447"/>
    </row>
    <row r="742" spans="2:20" ht="15.75" customHeight="1" x14ac:dyDescent="0.8">
      <c r="B742" s="427"/>
      <c r="C742" s="428"/>
      <c r="F742" s="443"/>
      <c r="G742" s="452"/>
      <c r="H742" s="443"/>
      <c r="I742" s="455"/>
      <c r="J742" s="466"/>
      <c r="K742" s="505"/>
      <c r="R742" s="439"/>
      <c r="S742" s="439"/>
    </row>
    <row r="743" spans="2:20" ht="15.75" customHeight="1" x14ac:dyDescent="0.8">
      <c r="B743" s="427"/>
      <c r="C743" s="428"/>
      <c r="F743" s="443"/>
      <c r="G743" s="452"/>
      <c r="H743" s="443"/>
      <c r="I743" s="455"/>
      <c r="K743" s="427"/>
      <c r="L743" s="533"/>
      <c r="M743" s="536"/>
      <c r="R743" s="439"/>
      <c r="S743" s="439"/>
    </row>
    <row r="744" spans="2:20" ht="15.75" customHeight="1" x14ac:dyDescent="0.8">
      <c r="B744" s="427"/>
      <c r="C744" s="428"/>
      <c r="F744" s="443"/>
      <c r="G744" s="452"/>
      <c r="H744" s="443"/>
      <c r="I744" s="455"/>
      <c r="K744" s="427"/>
      <c r="R744" s="439"/>
      <c r="S744" s="439"/>
    </row>
    <row r="745" spans="2:20" ht="15.75" customHeight="1" x14ac:dyDescent="0.8">
      <c r="B745" s="427"/>
      <c r="C745" s="428"/>
      <c r="F745" s="443"/>
      <c r="G745" s="452"/>
      <c r="H745" s="443"/>
      <c r="I745" s="455"/>
      <c r="K745" s="427"/>
      <c r="R745" s="439"/>
      <c r="S745" s="439"/>
    </row>
    <row r="746" spans="2:20" ht="15.75" customHeight="1" x14ac:dyDescent="0.8">
      <c r="B746" s="427"/>
      <c r="C746" s="428"/>
      <c r="F746" s="443"/>
      <c r="G746" s="452"/>
      <c r="H746" s="443"/>
      <c r="I746" s="455"/>
      <c r="K746" s="427"/>
      <c r="R746" s="439"/>
      <c r="S746" s="439"/>
      <c r="T746" s="468"/>
    </row>
    <row r="747" spans="2:20" ht="15.75" customHeight="1" x14ac:dyDescent="0.8">
      <c r="B747" s="427"/>
      <c r="C747" s="428"/>
      <c r="F747" s="443"/>
      <c r="G747" s="452"/>
      <c r="H747" s="443"/>
      <c r="I747" s="455"/>
      <c r="K747" s="427"/>
      <c r="L747" s="533"/>
      <c r="M747" s="536"/>
      <c r="R747" s="439"/>
      <c r="S747" s="439"/>
      <c r="T747" s="447"/>
    </row>
    <row r="748" spans="2:20" ht="15.75" customHeight="1" x14ac:dyDescent="0.8">
      <c r="B748" s="427"/>
      <c r="C748" s="428"/>
      <c r="F748" s="443"/>
      <c r="G748" s="452"/>
      <c r="H748" s="443"/>
      <c r="I748" s="455"/>
      <c r="K748" s="427"/>
      <c r="L748" s="533"/>
      <c r="M748" s="536"/>
      <c r="R748" s="439"/>
      <c r="S748" s="439"/>
      <c r="T748" s="447"/>
    </row>
    <row r="749" spans="2:20" ht="15.75" customHeight="1" x14ac:dyDescent="0.8">
      <c r="B749" s="427"/>
      <c r="C749" s="428"/>
      <c r="F749" s="443"/>
      <c r="G749" s="452"/>
      <c r="I749" s="434"/>
      <c r="K749" s="427"/>
    </row>
    <row r="750" spans="2:20" ht="15.75" customHeight="1" x14ac:dyDescent="0.8">
      <c r="B750" s="427"/>
      <c r="C750" s="428"/>
      <c r="F750" s="443"/>
      <c r="G750" s="452"/>
      <c r="I750" s="434"/>
      <c r="K750" s="427"/>
      <c r="R750" s="439"/>
      <c r="S750" s="439"/>
    </row>
    <row r="751" spans="2:20" ht="15.75" customHeight="1" x14ac:dyDescent="0.8">
      <c r="B751" s="427"/>
      <c r="C751" s="428"/>
      <c r="I751" s="434"/>
      <c r="K751" s="427"/>
    </row>
    <row r="752" spans="2:20" ht="15.75" customHeight="1" x14ac:dyDescent="0.8">
      <c r="B752" s="427"/>
      <c r="C752" s="428"/>
      <c r="F752" s="443"/>
      <c r="G752" s="452"/>
      <c r="I752" s="434"/>
      <c r="K752" s="427"/>
      <c r="L752" s="533"/>
      <c r="M752" s="536"/>
      <c r="T752" s="447"/>
    </row>
    <row r="753" spans="2:21" ht="15.75" customHeight="1" x14ac:dyDescent="0.8">
      <c r="B753" s="427"/>
      <c r="C753" s="428"/>
      <c r="I753" s="434"/>
      <c r="K753" s="427"/>
      <c r="L753" s="533"/>
      <c r="M753" s="536"/>
      <c r="T753" s="447"/>
    </row>
    <row r="754" spans="2:21" ht="15.75" customHeight="1" x14ac:dyDescent="0.8">
      <c r="B754" s="427"/>
      <c r="C754" s="428"/>
      <c r="I754" s="434"/>
      <c r="K754" s="427"/>
      <c r="L754" s="533"/>
      <c r="M754" s="536"/>
      <c r="T754" s="447"/>
    </row>
    <row r="755" spans="2:21" ht="15.75" customHeight="1" x14ac:dyDescent="0.8">
      <c r="B755" s="427"/>
      <c r="C755" s="428"/>
      <c r="I755" s="434"/>
      <c r="K755" s="427"/>
      <c r="L755" s="533"/>
      <c r="M755" s="536"/>
      <c r="T755" s="447"/>
    </row>
    <row r="756" spans="2:21" ht="15.75" customHeight="1" x14ac:dyDescent="0.8">
      <c r="B756" s="427"/>
      <c r="C756" s="428"/>
      <c r="F756" s="443"/>
      <c r="G756" s="452"/>
      <c r="H756" s="443"/>
      <c r="I756" s="455"/>
      <c r="K756" s="427"/>
      <c r="L756" s="533"/>
      <c r="M756" s="536"/>
      <c r="R756" s="439"/>
      <c r="S756" s="439"/>
      <c r="T756" s="447"/>
    </row>
    <row r="757" spans="2:21" ht="15.75" customHeight="1" x14ac:dyDescent="0.8">
      <c r="B757" s="427"/>
      <c r="C757" s="428"/>
      <c r="F757" s="443"/>
      <c r="G757" s="452"/>
      <c r="H757" s="443"/>
      <c r="I757" s="455"/>
      <c r="J757" s="437"/>
      <c r="K757" s="438"/>
      <c r="N757" s="439"/>
      <c r="O757" s="439"/>
      <c r="P757" s="439"/>
      <c r="Q757" s="438"/>
      <c r="R757" s="439"/>
      <c r="S757" s="439"/>
      <c r="T757" s="449"/>
      <c r="U757" s="450"/>
    </row>
    <row r="758" spans="2:21" ht="15.75" customHeight="1" x14ac:dyDescent="0.8">
      <c r="B758" s="427"/>
      <c r="C758" s="428"/>
      <c r="F758" s="443"/>
      <c r="G758" s="452"/>
      <c r="H758" s="443"/>
      <c r="I758" s="455"/>
      <c r="J758" s="466"/>
      <c r="K758" s="505"/>
      <c r="R758" s="439"/>
      <c r="S758" s="439"/>
    </row>
    <row r="759" spans="2:21" ht="15.75" customHeight="1" x14ac:dyDescent="0.8">
      <c r="B759" s="427"/>
      <c r="C759" s="428"/>
      <c r="F759" s="443"/>
      <c r="G759" s="452"/>
      <c r="H759" s="443"/>
      <c r="I759" s="455"/>
      <c r="K759" s="427"/>
      <c r="L759" s="533"/>
      <c r="M759" s="536"/>
      <c r="R759" s="439"/>
      <c r="S759" s="439"/>
      <c r="T759" s="447"/>
    </row>
    <row r="760" spans="2:21" ht="15.75" customHeight="1" x14ac:dyDescent="0.8">
      <c r="B760" s="427"/>
      <c r="C760" s="428"/>
      <c r="F760" s="443"/>
      <c r="G760" s="452"/>
      <c r="H760" s="443"/>
      <c r="I760" s="455"/>
      <c r="K760" s="427"/>
      <c r="R760" s="439"/>
      <c r="S760" s="439"/>
    </row>
    <row r="761" spans="2:21" ht="15.75" customHeight="1" x14ac:dyDescent="0.8">
      <c r="B761" s="427"/>
      <c r="C761" s="428"/>
      <c r="F761" s="443"/>
      <c r="G761" s="452"/>
      <c r="H761" s="443"/>
      <c r="I761" s="455"/>
      <c r="K761" s="427"/>
      <c r="L761" s="533"/>
      <c r="M761" s="536"/>
      <c r="R761" s="439"/>
      <c r="S761" s="439"/>
      <c r="T761" s="447"/>
    </row>
    <row r="762" spans="2:21" ht="15.75" customHeight="1" x14ac:dyDescent="0.8">
      <c r="B762" s="427"/>
      <c r="C762" s="428"/>
      <c r="F762" s="443"/>
      <c r="G762" s="452"/>
      <c r="H762" s="443"/>
      <c r="I762" s="455"/>
      <c r="K762" s="427"/>
      <c r="L762" s="533"/>
      <c r="M762" s="536"/>
      <c r="R762" s="439"/>
      <c r="S762" s="439"/>
      <c r="T762" s="447"/>
    </row>
    <row r="763" spans="2:21" ht="15.75" customHeight="1" x14ac:dyDescent="0.8">
      <c r="B763" s="427"/>
      <c r="C763" s="428"/>
      <c r="F763" s="443"/>
      <c r="G763" s="452"/>
      <c r="H763" s="443"/>
      <c r="I763" s="455"/>
      <c r="K763" s="427"/>
      <c r="L763" s="533"/>
      <c r="M763" s="536"/>
      <c r="R763" s="439"/>
      <c r="S763" s="439"/>
      <c r="T763" s="447"/>
    </row>
    <row r="764" spans="2:21" ht="15.75" customHeight="1" x14ac:dyDescent="0.8">
      <c r="B764" s="427"/>
      <c r="C764" s="428"/>
      <c r="F764" s="443"/>
      <c r="G764" s="452"/>
      <c r="H764" s="443"/>
      <c r="I764" s="455"/>
      <c r="K764" s="427"/>
      <c r="R764" s="439"/>
      <c r="S764" s="439"/>
    </row>
    <row r="765" spans="2:21" ht="15.75" customHeight="1" x14ac:dyDescent="0.8">
      <c r="B765" s="427"/>
      <c r="C765" s="428"/>
      <c r="F765" s="443"/>
      <c r="G765" s="452"/>
      <c r="H765" s="443"/>
      <c r="I765" s="455"/>
      <c r="K765" s="427"/>
      <c r="R765" s="439"/>
      <c r="S765" s="439"/>
    </row>
    <row r="766" spans="2:21" ht="15.75" customHeight="1" x14ac:dyDescent="0.8">
      <c r="B766" s="427"/>
      <c r="C766" s="428"/>
      <c r="F766" s="443"/>
      <c r="G766" s="452"/>
      <c r="H766" s="443"/>
      <c r="I766" s="455"/>
      <c r="K766" s="427"/>
      <c r="R766" s="439"/>
      <c r="S766" s="439"/>
    </row>
    <row r="767" spans="2:21" ht="15.75" customHeight="1" x14ac:dyDescent="0.8">
      <c r="B767" s="427"/>
      <c r="C767" s="428"/>
      <c r="F767" s="443"/>
      <c r="G767" s="452"/>
      <c r="H767" s="443"/>
      <c r="I767" s="455"/>
      <c r="K767" s="427"/>
      <c r="L767" s="533"/>
      <c r="M767" s="536"/>
      <c r="R767" s="439"/>
      <c r="S767" s="439"/>
      <c r="T767" s="447"/>
    </row>
    <row r="768" spans="2:21" ht="15.75" customHeight="1" x14ac:dyDescent="0.8">
      <c r="B768" s="427"/>
      <c r="C768" s="428"/>
      <c r="F768" s="443"/>
      <c r="G768" s="452"/>
      <c r="H768" s="443"/>
      <c r="I768" s="455"/>
      <c r="K768" s="427"/>
      <c r="R768" s="439"/>
      <c r="S768" s="439"/>
    </row>
    <row r="769" spans="2:21" ht="15.75" customHeight="1" x14ac:dyDescent="0.8">
      <c r="B769" s="427"/>
      <c r="C769" s="428"/>
      <c r="F769" s="443"/>
      <c r="G769" s="452"/>
      <c r="H769" s="443"/>
      <c r="I769" s="455"/>
      <c r="K769" s="427"/>
      <c r="L769" s="533"/>
      <c r="M769" s="536"/>
      <c r="R769" s="439"/>
      <c r="S769" s="439"/>
    </row>
    <row r="770" spans="2:21" ht="15.75" customHeight="1" x14ac:dyDescent="0.8">
      <c r="B770" s="427"/>
      <c r="C770" s="428"/>
      <c r="F770" s="443"/>
      <c r="G770" s="452"/>
      <c r="H770" s="443"/>
      <c r="I770" s="455"/>
      <c r="K770" s="427"/>
      <c r="R770" s="439"/>
      <c r="S770" s="439"/>
      <c r="T770" s="468"/>
    </row>
    <row r="771" spans="2:21" ht="15.75" customHeight="1" x14ac:dyDescent="0.8">
      <c r="B771" s="427"/>
      <c r="C771" s="428"/>
      <c r="F771" s="443"/>
      <c r="G771" s="452"/>
      <c r="H771" s="443"/>
      <c r="I771" s="455"/>
      <c r="K771" s="427"/>
      <c r="L771" s="533"/>
      <c r="M771" s="536"/>
      <c r="R771" s="439"/>
      <c r="S771" s="439"/>
      <c r="T771" s="447"/>
    </row>
    <row r="772" spans="2:21" ht="15.75" customHeight="1" x14ac:dyDescent="0.8">
      <c r="B772" s="427"/>
      <c r="C772" s="428"/>
      <c r="F772" s="443"/>
      <c r="G772" s="452"/>
      <c r="H772" s="443"/>
      <c r="I772" s="455"/>
      <c r="K772" s="427"/>
      <c r="R772" s="439"/>
      <c r="S772" s="439"/>
    </row>
    <row r="773" spans="2:21" ht="15.75" customHeight="1" x14ac:dyDescent="0.8">
      <c r="B773" s="427"/>
      <c r="C773" s="428"/>
      <c r="F773" s="443"/>
      <c r="G773" s="452"/>
      <c r="H773" s="443"/>
      <c r="I773" s="455"/>
      <c r="K773" s="427"/>
      <c r="L773" s="533"/>
      <c r="M773" s="536"/>
      <c r="R773" s="439"/>
      <c r="S773" s="439"/>
    </row>
    <row r="774" spans="2:21" ht="15.75" customHeight="1" x14ac:dyDescent="0.8">
      <c r="B774" s="427"/>
      <c r="C774" s="428"/>
      <c r="F774" s="443"/>
      <c r="G774" s="452"/>
      <c r="H774" s="443"/>
      <c r="I774" s="455"/>
      <c r="K774" s="427"/>
      <c r="R774" s="439"/>
      <c r="S774" s="439"/>
    </row>
    <row r="775" spans="2:21" ht="15.75" customHeight="1" x14ac:dyDescent="0.8">
      <c r="B775" s="427"/>
      <c r="C775" s="428"/>
      <c r="F775" s="443"/>
      <c r="G775" s="452"/>
      <c r="H775" s="443"/>
      <c r="I775" s="455"/>
      <c r="K775" s="427"/>
      <c r="L775" s="533"/>
      <c r="M775" s="536"/>
      <c r="R775" s="439"/>
      <c r="S775" s="439"/>
    </row>
    <row r="776" spans="2:21" ht="15.75" customHeight="1" x14ac:dyDescent="0.8">
      <c r="B776" s="427"/>
      <c r="C776" s="428"/>
      <c r="F776" s="443"/>
      <c r="G776" s="452"/>
      <c r="H776" s="443"/>
      <c r="I776" s="455"/>
      <c r="K776" s="427"/>
      <c r="L776" s="533"/>
      <c r="M776" s="536"/>
      <c r="R776" s="439"/>
      <c r="S776" s="439"/>
      <c r="T776" s="447"/>
    </row>
    <row r="777" spans="2:21" ht="15.75" customHeight="1" x14ac:dyDescent="0.8">
      <c r="B777" s="427"/>
      <c r="C777" s="428"/>
      <c r="F777" s="443"/>
      <c r="G777" s="452"/>
      <c r="H777" s="443"/>
      <c r="I777" s="455"/>
      <c r="J777" s="437"/>
      <c r="K777" s="438"/>
      <c r="N777" s="439"/>
      <c r="O777" s="439"/>
      <c r="P777" s="439"/>
      <c r="Q777" s="438"/>
      <c r="R777" s="439"/>
      <c r="S777" s="439"/>
      <c r="T777" s="449"/>
      <c r="U777" s="450"/>
    </row>
    <row r="778" spans="2:21" ht="15.75" customHeight="1" x14ac:dyDescent="0.8">
      <c r="B778" s="427"/>
      <c r="C778" s="428"/>
      <c r="F778" s="443"/>
      <c r="G778" s="452"/>
      <c r="H778" s="443"/>
      <c r="I778" s="455"/>
      <c r="K778" s="427"/>
      <c r="R778" s="439"/>
      <c r="S778" s="439"/>
      <c r="T778" s="468"/>
    </row>
    <row r="779" spans="2:21" ht="15.75" customHeight="1" x14ac:dyDescent="0.8">
      <c r="B779" s="427"/>
      <c r="C779" s="428"/>
      <c r="F779" s="443"/>
      <c r="G779" s="452"/>
      <c r="H779" s="443"/>
      <c r="I779" s="455"/>
      <c r="K779" s="427"/>
      <c r="L779" s="533"/>
      <c r="M779" s="536"/>
      <c r="R779" s="439"/>
      <c r="S779" s="439"/>
      <c r="T779" s="447"/>
    </row>
    <row r="780" spans="2:21" ht="15.75" customHeight="1" x14ac:dyDescent="0.8">
      <c r="B780" s="427"/>
      <c r="C780" s="428"/>
      <c r="F780" s="443"/>
      <c r="G780" s="452"/>
      <c r="H780" s="443"/>
      <c r="I780" s="455"/>
      <c r="J780" s="466"/>
      <c r="K780" s="505"/>
      <c r="R780" s="439"/>
      <c r="S780" s="439"/>
    </row>
    <row r="781" spans="2:21" ht="15.75" customHeight="1" x14ac:dyDescent="0.8">
      <c r="B781" s="427"/>
      <c r="C781" s="428"/>
      <c r="F781" s="443"/>
      <c r="G781" s="452"/>
      <c r="I781" s="434"/>
      <c r="K781" s="427"/>
      <c r="L781" s="533"/>
      <c r="M781" s="536"/>
      <c r="R781" s="439"/>
      <c r="S781" s="439"/>
    </row>
    <row r="782" spans="2:21" ht="15.75" customHeight="1" x14ac:dyDescent="0.8">
      <c r="B782" s="427"/>
      <c r="C782" s="428"/>
      <c r="F782" s="443"/>
      <c r="G782" s="452"/>
      <c r="I782" s="434"/>
      <c r="K782" s="427"/>
      <c r="L782" s="533"/>
      <c r="M782" s="536"/>
      <c r="R782" s="439"/>
      <c r="S782" s="439"/>
    </row>
    <row r="783" spans="2:21" ht="15.75" customHeight="1" x14ac:dyDescent="0.8">
      <c r="B783" s="427"/>
      <c r="C783" s="428"/>
      <c r="F783" s="443"/>
      <c r="G783" s="452"/>
      <c r="I783" s="434"/>
      <c r="K783" s="427"/>
      <c r="L783" s="533"/>
      <c r="M783" s="536"/>
      <c r="R783" s="439"/>
      <c r="S783" s="439"/>
    </row>
    <row r="784" spans="2:21" ht="15.75" customHeight="1" x14ac:dyDescent="0.8">
      <c r="B784" s="427"/>
      <c r="C784" s="428"/>
      <c r="F784" s="443"/>
      <c r="G784" s="452"/>
      <c r="H784" s="443"/>
      <c r="I784" s="455"/>
      <c r="J784" s="437"/>
      <c r="K784" s="438"/>
      <c r="N784" s="439"/>
      <c r="O784" s="439"/>
      <c r="P784" s="439"/>
      <c r="Q784" s="438"/>
      <c r="R784" s="439"/>
      <c r="S784" s="439"/>
      <c r="T784" s="449"/>
      <c r="U784" s="450"/>
    </row>
    <row r="785" spans="2:20" ht="15.75" customHeight="1" x14ac:dyDescent="0.8">
      <c r="B785" s="427"/>
      <c r="C785" s="428"/>
      <c r="F785" s="443"/>
      <c r="G785" s="452"/>
      <c r="H785" s="443"/>
      <c r="I785" s="455"/>
      <c r="K785" s="427"/>
      <c r="L785" s="533"/>
      <c r="M785" s="536"/>
      <c r="R785" s="439"/>
      <c r="S785" s="439"/>
      <c r="T785" s="447"/>
    </row>
    <row r="786" spans="2:20" ht="15.75" customHeight="1" x14ac:dyDescent="0.8">
      <c r="B786" s="427"/>
      <c r="C786" s="428"/>
      <c r="I786" s="434"/>
      <c r="K786" s="427"/>
      <c r="L786" s="533"/>
      <c r="M786" s="536"/>
    </row>
    <row r="787" spans="2:20" ht="15.75" customHeight="1" x14ac:dyDescent="0.8">
      <c r="B787" s="427"/>
      <c r="C787" s="428"/>
      <c r="F787" s="443"/>
      <c r="G787" s="452"/>
      <c r="H787" s="443"/>
      <c r="I787" s="455"/>
      <c r="K787" s="427"/>
      <c r="L787" s="533"/>
      <c r="M787" s="536"/>
      <c r="R787" s="439"/>
      <c r="S787" s="439"/>
      <c r="T787" s="447"/>
    </row>
    <row r="788" spans="2:20" ht="15.75" customHeight="1" x14ac:dyDescent="0.8">
      <c r="B788" s="427"/>
      <c r="C788" s="428"/>
      <c r="I788" s="434"/>
      <c r="K788" s="427"/>
      <c r="L788" s="533"/>
      <c r="M788" s="536"/>
      <c r="T788" s="447"/>
    </row>
    <row r="789" spans="2:20" ht="15.75" customHeight="1" x14ac:dyDescent="0.8">
      <c r="B789" s="427"/>
      <c r="C789" s="428"/>
      <c r="F789" s="443"/>
      <c r="G789" s="452"/>
      <c r="I789" s="434"/>
      <c r="K789" s="427"/>
      <c r="L789" s="533"/>
      <c r="M789" s="536"/>
      <c r="R789" s="439"/>
      <c r="S789" s="439"/>
      <c r="T789" s="447"/>
    </row>
    <row r="790" spans="2:20" ht="15.75" customHeight="1" x14ac:dyDescent="0.8">
      <c r="B790" s="427"/>
      <c r="C790" s="428"/>
      <c r="F790" s="443"/>
      <c r="G790" s="452"/>
      <c r="I790" s="434"/>
      <c r="K790" s="427"/>
      <c r="L790" s="533"/>
      <c r="M790" s="536"/>
      <c r="R790" s="439"/>
      <c r="S790" s="439"/>
      <c r="T790" s="447"/>
    </row>
    <row r="791" spans="2:20" ht="15.75" customHeight="1" x14ac:dyDescent="0.8">
      <c r="B791" s="427"/>
      <c r="C791" s="428"/>
      <c r="I791" s="434"/>
      <c r="K791" s="427"/>
      <c r="L791" s="533"/>
      <c r="M791" s="536"/>
      <c r="T791" s="447"/>
    </row>
    <row r="792" spans="2:20" ht="15.75" customHeight="1" x14ac:dyDescent="0.8">
      <c r="B792" s="427"/>
      <c r="C792" s="428"/>
      <c r="F792" s="443"/>
      <c r="G792" s="452"/>
      <c r="I792" s="434"/>
      <c r="K792" s="427"/>
      <c r="L792" s="533"/>
      <c r="M792" s="536"/>
      <c r="R792" s="439"/>
      <c r="S792" s="439"/>
      <c r="T792" s="447"/>
    </row>
    <row r="793" spans="2:20" ht="15.75" customHeight="1" x14ac:dyDescent="0.8">
      <c r="B793" s="427"/>
      <c r="C793" s="428"/>
      <c r="F793" s="443"/>
      <c r="G793" s="452"/>
      <c r="I793" s="434"/>
      <c r="K793" s="427"/>
      <c r="L793" s="533"/>
      <c r="M793" s="536"/>
      <c r="R793" s="439"/>
      <c r="S793" s="439"/>
      <c r="T793" s="447"/>
    </row>
    <row r="794" spans="2:20" ht="15.75" customHeight="1" x14ac:dyDescent="0.8">
      <c r="B794" s="427"/>
      <c r="C794" s="428"/>
      <c r="F794" s="443"/>
      <c r="G794" s="452"/>
      <c r="I794" s="434"/>
      <c r="K794" s="427"/>
      <c r="L794" s="533"/>
      <c r="M794" s="536"/>
      <c r="R794" s="439"/>
      <c r="S794" s="439"/>
      <c r="T794" s="447"/>
    </row>
    <row r="795" spans="2:20" ht="15.75" customHeight="1" x14ac:dyDescent="0.8">
      <c r="B795" s="427"/>
      <c r="C795" s="428"/>
      <c r="I795" s="434"/>
      <c r="K795" s="427"/>
      <c r="L795" s="533"/>
      <c r="M795" s="536"/>
      <c r="R795" s="439"/>
      <c r="S795" s="439"/>
      <c r="T795" s="447"/>
    </row>
    <row r="796" spans="2:20" ht="15.75" customHeight="1" x14ac:dyDescent="0.8">
      <c r="B796" s="427"/>
      <c r="C796" s="428"/>
      <c r="I796" s="434"/>
      <c r="K796" s="427"/>
      <c r="L796" s="533"/>
      <c r="M796" s="536"/>
      <c r="T796" s="447"/>
    </row>
    <row r="797" spans="2:20" ht="15.75" customHeight="1" x14ac:dyDescent="0.8">
      <c r="B797" s="427"/>
      <c r="C797" s="428"/>
      <c r="F797" s="443"/>
      <c r="G797" s="452"/>
      <c r="I797" s="434"/>
      <c r="K797" s="427"/>
      <c r="L797" s="533"/>
      <c r="M797" s="536"/>
      <c r="R797" s="439"/>
      <c r="S797" s="439"/>
      <c r="T797" s="447"/>
    </row>
    <row r="798" spans="2:20" ht="15.75" customHeight="1" x14ac:dyDescent="0.8">
      <c r="B798" s="427"/>
      <c r="C798" s="428"/>
      <c r="F798" s="443"/>
      <c r="G798" s="452"/>
      <c r="I798" s="434"/>
      <c r="K798" s="427"/>
      <c r="L798" s="533"/>
      <c r="M798" s="536"/>
      <c r="R798" s="439"/>
      <c r="S798" s="439"/>
      <c r="T798" s="447"/>
    </row>
    <row r="799" spans="2:20" ht="15.75" customHeight="1" x14ac:dyDescent="0.8">
      <c r="B799" s="427"/>
      <c r="C799" s="428"/>
      <c r="I799" s="434"/>
      <c r="K799" s="427"/>
    </row>
    <row r="800" spans="2:20" ht="15.75" customHeight="1" x14ac:dyDescent="0.8">
      <c r="B800" s="427"/>
      <c r="C800" s="428"/>
      <c r="F800" s="443"/>
      <c r="G800" s="452"/>
      <c r="I800" s="434"/>
      <c r="K800" s="427"/>
      <c r="L800" s="533"/>
      <c r="M800" s="536"/>
      <c r="R800" s="439"/>
      <c r="S800" s="439"/>
      <c r="T800" s="447"/>
    </row>
    <row r="801" spans="2:20" ht="15.75" customHeight="1" x14ac:dyDescent="0.8">
      <c r="B801" s="427"/>
      <c r="C801" s="428"/>
      <c r="F801" s="443"/>
      <c r="G801" s="452"/>
      <c r="H801" s="443"/>
      <c r="I801" s="455"/>
      <c r="K801" s="427"/>
      <c r="L801" s="533"/>
      <c r="M801" s="536"/>
      <c r="R801" s="439"/>
      <c r="S801" s="439"/>
      <c r="T801" s="447"/>
    </row>
    <row r="802" spans="2:20" ht="15.75" customHeight="1" x14ac:dyDescent="0.8">
      <c r="B802" s="427"/>
      <c r="C802" s="428"/>
      <c r="F802" s="443"/>
      <c r="G802" s="452"/>
      <c r="H802" s="443"/>
      <c r="I802" s="455"/>
      <c r="K802" s="427"/>
      <c r="L802" s="533"/>
      <c r="M802" s="536"/>
      <c r="R802" s="439"/>
      <c r="S802" s="439"/>
      <c r="T802" s="447"/>
    </row>
    <row r="803" spans="2:20" ht="15.75" customHeight="1" x14ac:dyDescent="0.8">
      <c r="B803" s="427"/>
      <c r="C803" s="428"/>
      <c r="F803" s="443"/>
      <c r="G803" s="452"/>
      <c r="I803" s="434"/>
      <c r="K803" s="427"/>
      <c r="L803" s="533"/>
      <c r="M803" s="536"/>
      <c r="R803" s="439"/>
      <c r="S803" s="439"/>
      <c r="T803" s="447"/>
    </row>
    <row r="804" spans="2:20" ht="15.75" customHeight="1" x14ac:dyDescent="0.8">
      <c r="B804" s="427"/>
      <c r="C804" s="428"/>
      <c r="F804" s="443"/>
      <c r="G804" s="452"/>
      <c r="H804" s="443"/>
      <c r="I804" s="455"/>
      <c r="K804" s="427"/>
      <c r="L804" s="533"/>
      <c r="M804" s="536"/>
      <c r="R804" s="439"/>
      <c r="S804" s="439"/>
      <c r="T804" s="447"/>
    </row>
    <row r="805" spans="2:20" ht="15.75" customHeight="1" x14ac:dyDescent="0.8">
      <c r="B805" s="427"/>
      <c r="C805" s="428"/>
      <c r="F805" s="443"/>
      <c r="G805" s="452"/>
      <c r="H805" s="443"/>
      <c r="I805" s="455"/>
      <c r="K805" s="427"/>
      <c r="L805" s="533"/>
      <c r="M805" s="536"/>
      <c r="R805" s="439"/>
      <c r="S805" s="439"/>
      <c r="T805" s="447"/>
    </row>
    <row r="806" spans="2:20" ht="15.75" customHeight="1" x14ac:dyDescent="0.8">
      <c r="B806" s="427"/>
      <c r="C806" s="428"/>
      <c r="F806" s="443"/>
      <c r="G806" s="452"/>
      <c r="I806" s="434"/>
      <c r="K806" s="427"/>
      <c r="L806" s="533"/>
      <c r="M806" s="536"/>
      <c r="R806" s="439"/>
      <c r="S806" s="439"/>
      <c r="T806" s="447"/>
    </row>
    <row r="807" spans="2:20" ht="15.75" customHeight="1" x14ac:dyDescent="0.8">
      <c r="B807" s="427"/>
      <c r="C807" s="428"/>
      <c r="F807" s="443"/>
      <c r="G807" s="452"/>
      <c r="I807" s="434"/>
      <c r="K807" s="427"/>
      <c r="L807" s="533"/>
      <c r="M807" s="536"/>
      <c r="R807" s="439"/>
      <c r="S807" s="439"/>
      <c r="T807" s="447"/>
    </row>
    <row r="808" spans="2:20" ht="15.75" customHeight="1" x14ac:dyDescent="0.8">
      <c r="B808" s="427"/>
      <c r="C808" s="428"/>
      <c r="F808" s="443"/>
      <c r="G808" s="452"/>
      <c r="I808" s="434"/>
      <c r="K808" s="427"/>
      <c r="R808" s="439"/>
      <c r="S808" s="439"/>
    </row>
    <row r="809" spans="2:20" ht="15.75" customHeight="1" x14ac:dyDescent="0.8">
      <c r="B809" s="427"/>
      <c r="C809" s="428"/>
      <c r="F809" s="443"/>
      <c r="G809" s="452"/>
      <c r="I809" s="434"/>
      <c r="K809" s="427"/>
      <c r="R809" s="439"/>
      <c r="S809" s="439"/>
    </row>
    <row r="810" spans="2:20" ht="15.75" customHeight="1" x14ac:dyDescent="0.8">
      <c r="B810" s="427"/>
      <c r="C810" s="428"/>
      <c r="F810" s="443"/>
      <c r="G810" s="452"/>
      <c r="H810" s="443"/>
      <c r="I810" s="455"/>
      <c r="K810" s="427"/>
      <c r="L810" s="533"/>
      <c r="M810" s="536"/>
      <c r="R810" s="439"/>
      <c r="S810" s="439"/>
    </row>
    <row r="811" spans="2:20" ht="15.75" customHeight="1" x14ac:dyDescent="0.8">
      <c r="B811" s="427"/>
      <c r="C811" s="428"/>
      <c r="F811" s="443"/>
      <c r="G811" s="452"/>
      <c r="R811" s="439"/>
      <c r="S811" s="439"/>
    </row>
    <row r="812" spans="2:20" ht="15.75" customHeight="1" x14ac:dyDescent="0.8">
      <c r="B812" s="427"/>
      <c r="C812" s="428"/>
      <c r="F812" s="443"/>
      <c r="G812" s="452"/>
      <c r="R812" s="439"/>
      <c r="S812" s="439"/>
    </row>
    <row r="813" spans="2:20" ht="15.75" customHeight="1" x14ac:dyDescent="0.8">
      <c r="B813" s="427"/>
      <c r="C813" s="428"/>
      <c r="F813" s="443"/>
      <c r="G813" s="452"/>
      <c r="R813" s="439"/>
      <c r="S813" s="439"/>
    </row>
    <row r="814" spans="2:20" ht="15.75" customHeight="1" x14ac:dyDescent="0.8">
      <c r="B814" s="427"/>
      <c r="C814" s="428"/>
      <c r="F814" s="443"/>
      <c r="G814" s="452"/>
      <c r="R814" s="439"/>
      <c r="S814" s="439"/>
    </row>
    <row r="815" spans="2:20" ht="15.75" customHeight="1" x14ac:dyDescent="0.8">
      <c r="B815" s="427"/>
      <c r="C815" s="428"/>
      <c r="F815" s="443"/>
      <c r="G815" s="452"/>
      <c r="R815" s="439"/>
      <c r="S815" s="439"/>
    </row>
    <row r="816" spans="2:20" ht="15.75" customHeight="1" x14ac:dyDescent="0.8">
      <c r="B816" s="427"/>
      <c r="C816" s="428"/>
      <c r="F816" s="443"/>
      <c r="G816" s="452"/>
      <c r="R816" s="439"/>
      <c r="S816" s="439"/>
    </row>
    <row r="817" spans="2:19" ht="15.75" customHeight="1" x14ac:dyDescent="0.8">
      <c r="B817" s="427"/>
      <c r="C817" s="428"/>
      <c r="F817" s="443"/>
      <c r="G817" s="452"/>
      <c r="R817" s="439"/>
      <c r="S817" s="439"/>
    </row>
    <row r="818" spans="2:19" ht="15.75" customHeight="1" x14ac:dyDescent="0.8">
      <c r="B818" s="427"/>
      <c r="C818" s="428"/>
      <c r="F818" s="443"/>
      <c r="G818" s="452"/>
      <c r="R818" s="439"/>
      <c r="S818" s="439"/>
    </row>
    <row r="819" spans="2:19" ht="15.75" customHeight="1" x14ac:dyDescent="0.8">
      <c r="B819" s="427"/>
      <c r="C819" s="428"/>
      <c r="F819" s="443"/>
      <c r="G819" s="452"/>
      <c r="J819" s="434"/>
      <c r="R819" s="439"/>
      <c r="S819" s="439"/>
    </row>
    <row r="820" spans="2:19" ht="15.75" customHeight="1" x14ac:dyDescent="0.8">
      <c r="B820" s="427"/>
      <c r="C820" s="428"/>
      <c r="F820" s="443"/>
      <c r="G820" s="452"/>
      <c r="R820" s="439"/>
      <c r="S820" s="439"/>
    </row>
    <row r="821" spans="2:19" ht="15.75" customHeight="1" x14ac:dyDescent="0.8">
      <c r="B821" s="427"/>
      <c r="C821" s="428"/>
      <c r="F821" s="443"/>
      <c r="G821" s="452"/>
      <c r="H821" s="443"/>
      <c r="I821" s="452"/>
      <c r="R821" s="439"/>
      <c r="S821" s="439"/>
    </row>
    <row r="822" spans="2:19" ht="15.75" customHeight="1" x14ac:dyDescent="0.8">
      <c r="B822" s="427"/>
      <c r="C822" s="428"/>
      <c r="F822" s="443"/>
      <c r="G822" s="452"/>
      <c r="R822" s="439"/>
      <c r="S822" s="439"/>
    </row>
    <row r="823" spans="2:19" ht="15.75" customHeight="1" x14ac:dyDescent="0.8">
      <c r="B823" s="427"/>
      <c r="C823" s="428"/>
      <c r="F823" s="443"/>
      <c r="G823" s="452"/>
      <c r="R823" s="439"/>
      <c r="S823" s="439"/>
    </row>
    <row r="824" spans="2:19" ht="15.75" customHeight="1" x14ac:dyDescent="0.8">
      <c r="B824" s="427"/>
      <c r="C824" s="428"/>
      <c r="F824" s="443"/>
      <c r="G824" s="452"/>
      <c r="R824" s="439"/>
      <c r="S824" s="439"/>
    </row>
    <row r="825" spans="2:19" ht="15.75" customHeight="1" x14ac:dyDescent="0.8">
      <c r="B825" s="427"/>
      <c r="C825" s="428"/>
      <c r="F825" s="443"/>
      <c r="G825" s="452"/>
      <c r="R825" s="439"/>
      <c r="S825" s="439"/>
    </row>
    <row r="826" spans="2:19" ht="15.75" customHeight="1" x14ac:dyDescent="0.8">
      <c r="B826" s="427"/>
      <c r="C826" s="428"/>
      <c r="F826" s="443"/>
      <c r="G826" s="452"/>
      <c r="H826" s="443"/>
      <c r="I826" s="452"/>
      <c r="R826" s="439"/>
      <c r="S826" s="439"/>
    </row>
    <row r="827" spans="2:19" ht="15.75" customHeight="1" x14ac:dyDescent="0.8">
      <c r="B827" s="427"/>
      <c r="C827" s="428"/>
      <c r="F827" s="443"/>
      <c r="G827" s="452"/>
      <c r="R827" s="439"/>
      <c r="S827" s="439"/>
    </row>
    <row r="828" spans="2:19" ht="15.75" customHeight="1" x14ac:dyDescent="0.8">
      <c r="B828" s="427"/>
      <c r="C828" s="428"/>
      <c r="F828" s="443"/>
      <c r="G828" s="452"/>
      <c r="R828" s="439"/>
      <c r="S828" s="439"/>
    </row>
    <row r="829" spans="2:19" ht="15.75" customHeight="1" x14ac:dyDescent="0.8">
      <c r="B829" s="427"/>
      <c r="C829" s="428"/>
      <c r="F829" s="443"/>
      <c r="G829" s="452"/>
      <c r="R829" s="439"/>
      <c r="S829" s="439"/>
    </row>
    <row r="830" spans="2:19" ht="15.75" customHeight="1" x14ac:dyDescent="0.8">
      <c r="B830" s="427"/>
      <c r="C830" s="428"/>
      <c r="F830" s="443"/>
      <c r="G830" s="452"/>
      <c r="R830" s="439"/>
      <c r="S830" s="439"/>
    </row>
    <row r="831" spans="2:19" ht="15.75" customHeight="1" x14ac:dyDescent="0.8">
      <c r="B831" s="427"/>
      <c r="C831" s="428"/>
      <c r="F831" s="443"/>
      <c r="G831" s="452"/>
      <c r="R831" s="439"/>
      <c r="S831" s="439"/>
    </row>
    <row r="832" spans="2:19" ht="15.75" customHeight="1" x14ac:dyDescent="0.8">
      <c r="B832" s="427"/>
      <c r="C832" s="428"/>
      <c r="F832" s="443"/>
      <c r="G832" s="452"/>
      <c r="R832" s="439"/>
      <c r="S832" s="439"/>
    </row>
    <row r="833" spans="2:21" ht="15.75" customHeight="1" x14ac:dyDescent="0.8">
      <c r="B833" s="427"/>
      <c r="C833" s="428"/>
      <c r="F833" s="443"/>
      <c r="G833" s="452"/>
      <c r="R833" s="439"/>
      <c r="S833" s="439"/>
    </row>
    <row r="834" spans="2:21" ht="15.75" customHeight="1" x14ac:dyDescent="0.8">
      <c r="B834" s="427"/>
      <c r="C834" s="428"/>
      <c r="F834" s="443"/>
      <c r="G834" s="452"/>
      <c r="R834" s="439"/>
      <c r="S834" s="439"/>
    </row>
    <row r="835" spans="2:21" ht="15.75" customHeight="1" x14ac:dyDescent="0.8">
      <c r="B835" s="427"/>
      <c r="C835" s="428"/>
      <c r="F835" s="443"/>
      <c r="G835" s="452"/>
      <c r="J835" s="434"/>
      <c r="R835" s="439"/>
      <c r="S835" s="439"/>
      <c r="T835" s="468"/>
    </row>
    <row r="836" spans="2:21" ht="15.75" customHeight="1" x14ac:dyDescent="0.8">
      <c r="B836" s="427"/>
      <c r="C836" s="428"/>
      <c r="F836" s="443"/>
      <c r="G836" s="452"/>
      <c r="R836" s="439"/>
      <c r="S836" s="439"/>
    </row>
    <row r="837" spans="2:21" ht="15.75" customHeight="1" x14ac:dyDescent="0.8">
      <c r="B837" s="427"/>
      <c r="C837" s="428"/>
      <c r="F837" s="443"/>
      <c r="G837" s="452"/>
      <c r="R837" s="439"/>
      <c r="S837" s="439"/>
      <c r="T837" s="468"/>
    </row>
    <row r="838" spans="2:21" ht="15.75" customHeight="1" x14ac:dyDescent="0.8">
      <c r="B838" s="427"/>
      <c r="C838" s="428"/>
      <c r="F838" s="443"/>
      <c r="G838" s="452"/>
      <c r="H838" s="443"/>
      <c r="I838" s="452"/>
      <c r="L838" s="533"/>
      <c r="M838" s="536"/>
      <c r="T838" s="447"/>
      <c r="U838" s="450"/>
    </row>
    <row r="839" spans="2:21" ht="15.75" customHeight="1" x14ac:dyDescent="0.8">
      <c r="B839" s="427"/>
      <c r="C839" s="428"/>
      <c r="F839" s="443"/>
      <c r="G839" s="452"/>
      <c r="H839" s="443"/>
      <c r="I839" s="452"/>
      <c r="L839" s="533"/>
      <c r="M839" s="536"/>
      <c r="R839" s="439"/>
      <c r="S839" s="439"/>
    </row>
    <row r="840" spans="2:21" ht="15.75" customHeight="1" x14ac:dyDescent="0.8">
      <c r="B840" s="427"/>
      <c r="C840" s="428"/>
      <c r="F840" s="443"/>
      <c r="G840" s="452"/>
      <c r="H840" s="443"/>
      <c r="I840" s="452"/>
      <c r="R840" s="439"/>
      <c r="S840" s="439"/>
      <c r="T840" s="468"/>
    </row>
    <row r="841" spans="2:21" ht="15.75" customHeight="1" x14ac:dyDescent="0.8">
      <c r="B841" s="427"/>
      <c r="C841" s="428"/>
      <c r="F841" s="443"/>
      <c r="G841" s="452"/>
      <c r="R841" s="439"/>
      <c r="S841" s="439"/>
      <c r="T841" s="468"/>
    </row>
    <row r="842" spans="2:21" ht="15.75" customHeight="1" x14ac:dyDescent="0.8">
      <c r="B842" s="427"/>
      <c r="C842" s="428"/>
      <c r="L842" s="533"/>
      <c r="M842" s="536"/>
      <c r="T842" s="447"/>
      <c r="U842" s="450"/>
    </row>
    <row r="843" spans="2:21" ht="15.75" customHeight="1" x14ac:dyDescent="0.8">
      <c r="B843" s="427"/>
      <c r="C843" s="428"/>
      <c r="F843" s="443"/>
      <c r="G843" s="452"/>
      <c r="R843" s="439"/>
      <c r="S843" s="439"/>
      <c r="T843" s="468"/>
    </row>
    <row r="844" spans="2:21" ht="15.75" customHeight="1" x14ac:dyDescent="0.8">
      <c r="B844" s="427"/>
      <c r="C844" s="428"/>
      <c r="F844" s="443"/>
      <c r="G844" s="452"/>
      <c r="H844" s="443"/>
      <c r="I844" s="452"/>
      <c r="R844" s="439"/>
      <c r="S844" s="439"/>
      <c r="T844" s="468"/>
    </row>
    <row r="845" spans="2:21" ht="15.75" customHeight="1" x14ac:dyDescent="0.8">
      <c r="B845" s="427"/>
      <c r="C845" s="428"/>
      <c r="F845" s="443"/>
      <c r="G845" s="452"/>
      <c r="R845" s="439"/>
      <c r="S845" s="439"/>
      <c r="T845" s="468"/>
    </row>
    <row r="846" spans="2:21" ht="15.75" customHeight="1" x14ac:dyDescent="0.8">
      <c r="B846" s="427"/>
      <c r="C846" s="428"/>
      <c r="L846" s="533"/>
      <c r="M846" s="536"/>
    </row>
    <row r="847" spans="2:21" ht="15.75" customHeight="1" x14ac:dyDescent="0.8">
      <c r="B847" s="427"/>
      <c r="C847" s="428"/>
      <c r="F847" s="443"/>
      <c r="G847" s="452"/>
      <c r="R847" s="439"/>
      <c r="S847" s="439"/>
      <c r="T847" s="468"/>
    </row>
    <row r="848" spans="2:21" ht="15.75" customHeight="1" x14ac:dyDescent="0.8">
      <c r="B848" s="427"/>
      <c r="C848" s="428"/>
      <c r="F848" s="443"/>
      <c r="G848" s="452"/>
      <c r="R848" s="439"/>
      <c r="S848" s="439"/>
      <c r="T848" s="468"/>
    </row>
    <row r="849" spans="2:20" ht="15.75" customHeight="1" x14ac:dyDescent="0.8">
      <c r="B849" s="427"/>
      <c r="C849" s="428"/>
      <c r="F849" s="443"/>
      <c r="G849" s="452"/>
      <c r="R849" s="439"/>
      <c r="S849" s="439"/>
      <c r="T849" s="468"/>
    </row>
    <row r="850" spans="2:20" ht="15.75" customHeight="1" x14ac:dyDescent="0.8">
      <c r="B850" s="427"/>
      <c r="C850" s="428"/>
      <c r="F850" s="443"/>
      <c r="G850" s="452"/>
      <c r="L850" s="533"/>
      <c r="M850" s="536"/>
      <c r="R850" s="439"/>
      <c r="S850" s="439"/>
      <c r="T850" s="447"/>
    </row>
    <row r="851" spans="2:20" ht="15.75" customHeight="1" x14ac:dyDescent="0.8">
      <c r="B851" s="427"/>
      <c r="C851" s="428"/>
      <c r="F851" s="443"/>
      <c r="G851" s="452"/>
      <c r="R851" s="439"/>
      <c r="S851" s="439"/>
    </row>
    <row r="852" spans="2:20" ht="15.75" customHeight="1" x14ac:dyDescent="0.8">
      <c r="B852" s="427"/>
      <c r="C852" s="428"/>
      <c r="F852" s="443"/>
      <c r="G852" s="452"/>
      <c r="R852" s="439"/>
      <c r="S852" s="439"/>
    </row>
    <row r="853" spans="2:20" ht="15.75" customHeight="1" x14ac:dyDescent="0.8">
      <c r="B853" s="427"/>
      <c r="C853" s="428"/>
      <c r="F853" s="443"/>
      <c r="G853" s="452"/>
      <c r="R853" s="439"/>
      <c r="S853" s="439"/>
    </row>
    <row r="854" spans="2:20" ht="15.75" customHeight="1" x14ac:dyDescent="0.8">
      <c r="B854" s="427"/>
      <c r="C854" s="428"/>
      <c r="F854" s="443"/>
      <c r="G854" s="452"/>
      <c r="R854" s="439"/>
      <c r="S854" s="439"/>
    </row>
    <row r="855" spans="2:20" ht="15.75" customHeight="1" x14ac:dyDescent="0.8">
      <c r="B855" s="427"/>
      <c r="C855" s="428"/>
      <c r="F855" s="443"/>
      <c r="G855" s="452"/>
      <c r="H855" s="443"/>
      <c r="I855" s="452"/>
      <c r="L855" s="533"/>
      <c r="M855" s="536"/>
      <c r="R855" s="439"/>
      <c r="S855" s="439"/>
      <c r="T855" s="447"/>
    </row>
    <row r="856" spans="2:20" ht="15.75" customHeight="1" x14ac:dyDescent="0.8">
      <c r="B856" s="427"/>
      <c r="C856" s="428"/>
      <c r="F856" s="443"/>
      <c r="G856" s="452"/>
      <c r="H856" s="443"/>
      <c r="I856" s="452"/>
    </row>
    <row r="857" spans="2:20" ht="15.75" customHeight="1" x14ac:dyDescent="0.8">
      <c r="B857" s="427"/>
      <c r="C857" s="428"/>
      <c r="F857" s="443"/>
      <c r="G857" s="452"/>
      <c r="H857" s="443"/>
      <c r="I857" s="452"/>
      <c r="J857" s="437"/>
      <c r="N857" s="439"/>
      <c r="O857" s="439"/>
      <c r="P857" s="439"/>
      <c r="Q857" s="438"/>
      <c r="R857" s="439"/>
      <c r="S857" s="439"/>
      <c r="T857" s="437"/>
    </row>
    <row r="858" spans="2:20" ht="15.75" customHeight="1" x14ac:dyDescent="0.8">
      <c r="B858" s="427"/>
      <c r="C858" s="428"/>
      <c r="F858" s="443"/>
      <c r="G858" s="452"/>
      <c r="R858" s="439"/>
      <c r="S858" s="439"/>
    </row>
    <row r="859" spans="2:20" ht="15.75" customHeight="1" x14ac:dyDescent="0.8">
      <c r="B859" s="427"/>
      <c r="C859" s="428"/>
      <c r="F859" s="443"/>
      <c r="G859" s="452"/>
      <c r="R859" s="439"/>
      <c r="S859" s="439"/>
    </row>
    <row r="860" spans="2:20" ht="15.75" customHeight="1" x14ac:dyDescent="0.8">
      <c r="B860" s="427"/>
      <c r="C860" s="428"/>
      <c r="F860" s="443"/>
      <c r="G860" s="452"/>
      <c r="H860" s="443"/>
      <c r="I860" s="452"/>
      <c r="L860" s="533"/>
      <c r="M860" s="536"/>
      <c r="R860" s="439"/>
      <c r="S860" s="439"/>
    </row>
    <row r="861" spans="2:20" ht="15.75" customHeight="1" x14ac:dyDescent="0.8">
      <c r="B861" s="427"/>
      <c r="C861" s="428"/>
      <c r="F861" s="443"/>
      <c r="G861" s="452"/>
      <c r="R861" s="439"/>
      <c r="S861" s="439"/>
    </row>
    <row r="862" spans="2:20" ht="15.75" customHeight="1" x14ac:dyDescent="0.8">
      <c r="B862" s="427"/>
      <c r="C862" s="428"/>
      <c r="J862" s="434"/>
      <c r="R862" s="439"/>
      <c r="S862" s="439"/>
    </row>
    <row r="863" spans="2:20" ht="15.75" customHeight="1" x14ac:dyDescent="0.8">
      <c r="B863" s="427"/>
      <c r="C863" s="428"/>
      <c r="F863" s="443"/>
      <c r="G863" s="452"/>
      <c r="R863" s="439"/>
      <c r="S863" s="439"/>
    </row>
    <row r="864" spans="2:20" ht="15.75" customHeight="1" x14ac:dyDescent="0.8">
      <c r="B864" s="427"/>
      <c r="C864" s="428"/>
      <c r="F864" s="443"/>
      <c r="G864" s="452"/>
      <c r="R864" s="439"/>
      <c r="S864" s="439"/>
    </row>
    <row r="865" spans="2:20" ht="15.75" customHeight="1" x14ac:dyDescent="0.8">
      <c r="B865" s="427"/>
      <c r="C865" s="428"/>
      <c r="L865" s="533"/>
      <c r="M865" s="536"/>
      <c r="R865" s="439"/>
      <c r="S865" s="439"/>
      <c r="T865" s="447"/>
    </row>
    <row r="866" spans="2:20" ht="15.75" customHeight="1" x14ac:dyDescent="0.8">
      <c r="B866" s="427"/>
      <c r="C866" s="428"/>
      <c r="F866" s="443"/>
      <c r="G866" s="452"/>
      <c r="L866" s="533"/>
      <c r="M866" s="536"/>
      <c r="R866" s="439"/>
      <c r="S866" s="439"/>
      <c r="T866" s="447"/>
    </row>
    <row r="867" spans="2:20" ht="15.75" customHeight="1" x14ac:dyDescent="0.8">
      <c r="B867" s="427"/>
      <c r="C867" s="428"/>
      <c r="F867" s="443"/>
      <c r="G867" s="452"/>
      <c r="L867" s="533"/>
      <c r="M867" s="536"/>
      <c r="R867" s="439"/>
      <c r="S867" s="439"/>
      <c r="T867" s="447"/>
    </row>
    <row r="868" spans="2:20" ht="15.75" customHeight="1" x14ac:dyDescent="0.8">
      <c r="B868" s="427"/>
      <c r="C868" s="428"/>
    </row>
    <row r="869" spans="2:20" ht="15.75" customHeight="1" x14ac:dyDescent="0.8">
      <c r="B869" s="427"/>
      <c r="C869" s="428"/>
      <c r="F869" s="443"/>
      <c r="G869" s="452"/>
      <c r="L869" s="533"/>
      <c r="M869" s="536"/>
      <c r="R869" s="439"/>
      <c r="S869" s="439"/>
      <c r="T869" s="447"/>
    </row>
    <row r="870" spans="2:20" ht="15.75" customHeight="1" x14ac:dyDescent="0.8">
      <c r="B870" s="427"/>
      <c r="C870" s="428"/>
      <c r="F870" s="443"/>
      <c r="G870" s="452"/>
      <c r="L870" s="533"/>
      <c r="M870" s="536"/>
      <c r="R870" s="439"/>
      <c r="S870" s="439"/>
      <c r="T870" s="447"/>
    </row>
    <row r="871" spans="2:20" ht="15.75" customHeight="1" x14ac:dyDescent="0.8">
      <c r="B871" s="427"/>
      <c r="C871" s="428"/>
      <c r="F871" s="443"/>
      <c r="G871" s="452"/>
      <c r="L871" s="533"/>
      <c r="M871" s="536"/>
      <c r="R871" s="439"/>
      <c r="S871" s="439"/>
      <c r="T871" s="447"/>
    </row>
    <row r="872" spans="2:20" ht="15.75" customHeight="1" x14ac:dyDescent="0.8">
      <c r="B872" s="427"/>
      <c r="C872" s="428"/>
      <c r="F872" s="443"/>
      <c r="G872" s="452"/>
      <c r="H872" s="443"/>
      <c r="I872" s="452"/>
      <c r="R872" s="439"/>
      <c r="S872" s="439"/>
    </row>
    <row r="873" spans="2:20" ht="15.75" customHeight="1" x14ac:dyDescent="0.8">
      <c r="B873" s="427"/>
      <c r="C873" s="428"/>
      <c r="L873" s="533"/>
      <c r="M873" s="536"/>
      <c r="T873" s="447"/>
    </row>
    <row r="874" spans="2:20" ht="15.75" customHeight="1" x14ac:dyDescent="0.8">
      <c r="B874" s="427"/>
      <c r="C874" s="428"/>
      <c r="F874" s="443"/>
      <c r="G874" s="452"/>
      <c r="R874" s="439"/>
      <c r="S874" s="439"/>
    </row>
    <row r="875" spans="2:20" ht="15.75" customHeight="1" x14ac:dyDescent="0.8">
      <c r="B875" s="427"/>
      <c r="C875" s="428"/>
      <c r="L875" s="533"/>
      <c r="M875" s="536"/>
      <c r="R875" s="439"/>
      <c r="S875" s="439"/>
      <c r="T875" s="447"/>
    </row>
    <row r="876" spans="2:20" ht="15.75" customHeight="1" x14ac:dyDescent="0.8">
      <c r="B876" s="427"/>
      <c r="C876" s="428"/>
      <c r="F876" s="443"/>
      <c r="G876" s="452"/>
      <c r="H876" s="443"/>
      <c r="I876" s="452"/>
      <c r="J876" s="437"/>
      <c r="N876" s="439"/>
      <c r="O876" s="439"/>
      <c r="P876" s="439"/>
      <c r="Q876" s="438"/>
      <c r="T876" s="437"/>
    </row>
    <row r="877" spans="2:20" ht="15.75" customHeight="1" x14ac:dyDescent="0.8">
      <c r="B877" s="427"/>
      <c r="C877" s="428"/>
      <c r="F877" s="443"/>
      <c r="G877" s="452"/>
      <c r="L877" s="533"/>
      <c r="M877" s="536"/>
      <c r="R877" s="439"/>
      <c r="S877" s="439"/>
      <c r="T877" s="447"/>
    </row>
    <row r="878" spans="2:20" ht="15.75" customHeight="1" x14ac:dyDescent="0.8">
      <c r="B878" s="427"/>
      <c r="C878" s="428"/>
      <c r="F878" s="443"/>
      <c r="G878" s="452"/>
      <c r="L878" s="533"/>
      <c r="M878" s="536"/>
      <c r="R878" s="439"/>
      <c r="S878" s="439"/>
      <c r="T878" s="447"/>
    </row>
    <row r="879" spans="2:20" ht="15.75" customHeight="1" x14ac:dyDescent="0.8">
      <c r="B879" s="427"/>
      <c r="C879" s="428"/>
      <c r="F879" s="443"/>
      <c r="G879" s="452"/>
      <c r="L879" s="533"/>
      <c r="M879" s="536"/>
      <c r="R879" s="439"/>
      <c r="S879" s="439"/>
      <c r="T879" s="447"/>
    </row>
    <row r="880" spans="2:20" ht="15.75" customHeight="1" x14ac:dyDescent="0.8">
      <c r="B880" s="427"/>
      <c r="C880" s="428"/>
      <c r="F880" s="443"/>
      <c r="G880" s="452"/>
      <c r="J880" s="434"/>
      <c r="L880" s="533"/>
      <c r="M880" s="536"/>
      <c r="R880" s="439"/>
      <c r="S880" s="439"/>
      <c r="T880" s="447"/>
    </row>
    <row r="881" spans="2:20" ht="15.75" customHeight="1" x14ac:dyDescent="0.8">
      <c r="B881" s="427"/>
      <c r="C881" s="428"/>
      <c r="F881" s="443"/>
      <c r="G881" s="452"/>
      <c r="L881" s="533"/>
      <c r="M881" s="536"/>
      <c r="R881" s="439"/>
      <c r="S881" s="439"/>
      <c r="T881" s="447"/>
    </row>
    <row r="882" spans="2:20" ht="15.75" customHeight="1" x14ac:dyDescent="0.8">
      <c r="B882" s="427"/>
      <c r="C882" s="428"/>
      <c r="F882" s="443"/>
      <c r="G882" s="452"/>
      <c r="L882" s="533"/>
      <c r="M882" s="536"/>
      <c r="R882" s="439"/>
      <c r="S882" s="439"/>
      <c r="T882" s="447"/>
    </row>
    <row r="883" spans="2:20" ht="15.75" customHeight="1" x14ac:dyDescent="0.8">
      <c r="B883" s="427"/>
      <c r="C883" s="428"/>
      <c r="F883" s="443"/>
      <c r="G883" s="452"/>
      <c r="H883" s="443"/>
      <c r="I883" s="452"/>
      <c r="J883" s="437"/>
      <c r="N883" s="439"/>
      <c r="O883" s="439"/>
      <c r="P883" s="439"/>
      <c r="Q883" s="438"/>
      <c r="R883" s="439"/>
      <c r="S883" s="439"/>
      <c r="T883" s="437"/>
    </row>
    <row r="884" spans="2:20" ht="15.75" customHeight="1" x14ac:dyDescent="0.8">
      <c r="B884" s="427"/>
      <c r="C884" s="428"/>
      <c r="F884" s="443"/>
      <c r="G884" s="452"/>
      <c r="L884" s="533"/>
      <c r="M884" s="536"/>
      <c r="R884" s="439"/>
      <c r="S884" s="439"/>
      <c r="T884" s="447"/>
    </row>
    <row r="885" spans="2:20" ht="15.75" customHeight="1" x14ac:dyDescent="0.8">
      <c r="B885" s="427"/>
      <c r="C885" s="428"/>
      <c r="F885" s="443"/>
      <c r="G885" s="452"/>
      <c r="H885" s="443"/>
      <c r="I885" s="452"/>
      <c r="J885" s="437"/>
      <c r="K885" s="439"/>
      <c r="N885" s="439"/>
      <c r="O885" s="439"/>
      <c r="P885" s="439"/>
      <c r="Q885" s="438"/>
      <c r="R885" s="439"/>
      <c r="S885" s="439"/>
      <c r="T885" s="449"/>
    </row>
    <row r="886" spans="2:20" ht="15.75" customHeight="1" x14ac:dyDescent="0.8">
      <c r="B886" s="427"/>
      <c r="C886" s="428"/>
      <c r="F886" s="443"/>
      <c r="G886" s="452"/>
      <c r="L886" s="533"/>
      <c r="M886" s="536"/>
      <c r="R886" s="439"/>
      <c r="S886" s="439"/>
      <c r="T886" s="447"/>
    </row>
    <row r="887" spans="2:20" ht="15.75" customHeight="1" x14ac:dyDescent="0.8">
      <c r="B887" s="427"/>
      <c r="C887" s="428"/>
      <c r="F887" s="443"/>
      <c r="G887" s="452"/>
      <c r="L887" s="533"/>
      <c r="M887" s="536"/>
      <c r="R887" s="439"/>
      <c r="S887" s="439"/>
      <c r="T887" s="447"/>
    </row>
    <row r="888" spans="2:20" ht="15.75" customHeight="1" x14ac:dyDescent="0.8">
      <c r="B888" s="427"/>
      <c r="C888" s="428"/>
      <c r="F888" s="443"/>
      <c r="G888" s="452"/>
      <c r="L888" s="533"/>
      <c r="M888" s="536"/>
      <c r="R888" s="439"/>
      <c r="S888" s="439"/>
      <c r="T888" s="447"/>
    </row>
    <row r="889" spans="2:20" ht="15.75" customHeight="1" x14ac:dyDescent="0.8">
      <c r="B889" s="427"/>
      <c r="C889" s="428"/>
      <c r="F889" s="443"/>
      <c r="G889" s="452"/>
      <c r="L889" s="533"/>
      <c r="M889" s="536"/>
      <c r="R889" s="439"/>
      <c r="S889" s="439"/>
      <c r="T889" s="447"/>
    </row>
    <row r="890" spans="2:20" ht="15.75" customHeight="1" x14ac:dyDescent="0.8">
      <c r="B890" s="427"/>
      <c r="C890" s="428"/>
      <c r="F890" s="443"/>
      <c r="G890" s="452"/>
      <c r="L890" s="533"/>
      <c r="M890" s="536"/>
      <c r="R890" s="439"/>
      <c r="S890" s="439"/>
      <c r="T890" s="447"/>
    </row>
    <row r="891" spans="2:20" ht="15.75" customHeight="1" x14ac:dyDescent="0.8">
      <c r="B891" s="427"/>
      <c r="C891" s="428"/>
      <c r="F891" s="443"/>
      <c r="G891" s="452"/>
      <c r="L891" s="533"/>
      <c r="M891" s="536"/>
      <c r="R891" s="439"/>
      <c r="S891" s="439"/>
      <c r="T891" s="447"/>
    </row>
    <row r="892" spans="2:20" ht="15.75" customHeight="1" x14ac:dyDescent="0.8">
      <c r="B892" s="427"/>
      <c r="C892" s="428"/>
      <c r="F892" s="443"/>
      <c r="G892" s="452"/>
      <c r="H892" s="443"/>
      <c r="I892" s="452"/>
      <c r="L892" s="533"/>
      <c r="M892" s="536"/>
      <c r="R892" s="439"/>
      <c r="S892" s="439"/>
      <c r="T892" s="447"/>
    </row>
    <row r="893" spans="2:20" ht="15.75" customHeight="1" x14ac:dyDescent="0.8">
      <c r="B893" s="427"/>
      <c r="C893" s="428"/>
      <c r="F893" s="443"/>
      <c r="G893" s="452"/>
      <c r="L893" s="533"/>
      <c r="M893" s="536"/>
      <c r="R893" s="439"/>
      <c r="S893" s="439"/>
      <c r="T893" s="447"/>
    </row>
    <row r="894" spans="2:20" ht="15.75" customHeight="1" x14ac:dyDescent="0.8">
      <c r="B894" s="427"/>
      <c r="C894" s="428"/>
      <c r="F894" s="443"/>
      <c r="G894" s="452"/>
      <c r="L894" s="533"/>
      <c r="M894" s="536"/>
      <c r="R894" s="439"/>
      <c r="S894" s="439"/>
      <c r="T894" s="447"/>
    </row>
    <row r="895" spans="2:20" ht="15.75" customHeight="1" x14ac:dyDescent="0.8">
      <c r="B895" s="427"/>
      <c r="C895" s="428"/>
      <c r="F895" s="443"/>
      <c r="G895" s="452"/>
      <c r="L895" s="533"/>
      <c r="M895" s="536"/>
      <c r="R895" s="439"/>
      <c r="S895" s="439"/>
      <c r="T895" s="447"/>
    </row>
    <row r="896" spans="2:20" ht="15.75" customHeight="1" x14ac:dyDescent="0.8">
      <c r="B896" s="427"/>
      <c r="C896" s="428"/>
      <c r="F896" s="443"/>
      <c r="G896" s="452"/>
      <c r="J896" s="434"/>
      <c r="L896" s="533"/>
      <c r="M896" s="536"/>
      <c r="R896" s="439"/>
      <c r="S896" s="439"/>
      <c r="T896" s="447"/>
    </row>
    <row r="897" spans="2:20" ht="15.75" customHeight="1" x14ac:dyDescent="0.8">
      <c r="B897" s="427"/>
      <c r="C897" s="428"/>
      <c r="F897" s="443"/>
      <c r="G897" s="452"/>
      <c r="L897" s="533"/>
      <c r="M897" s="536"/>
      <c r="R897" s="439"/>
      <c r="S897" s="439"/>
      <c r="T897" s="447"/>
    </row>
    <row r="898" spans="2:20" ht="15.75" customHeight="1" x14ac:dyDescent="0.8">
      <c r="B898" s="427"/>
      <c r="C898" s="428"/>
      <c r="F898" s="443"/>
      <c r="G898" s="452"/>
      <c r="H898" s="443"/>
      <c r="I898" s="452"/>
      <c r="L898" s="533"/>
      <c r="M898" s="536"/>
      <c r="R898" s="439"/>
      <c r="S898" s="439"/>
      <c r="T898" s="447"/>
    </row>
    <row r="899" spans="2:20" ht="15.75" customHeight="1" x14ac:dyDescent="0.8">
      <c r="B899" s="427"/>
      <c r="C899" s="428"/>
      <c r="F899" s="443"/>
      <c r="G899" s="452"/>
      <c r="H899" s="443"/>
      <c r="I899" s="452"/>
      <c r="L899" s="533"/>
      <c r="M899" s="536"/>
      <c r="R899" s="439"/>
      <c r="S899" s="439"/>
      <c r="T899" s="447"/>
    </row>
    <row r="900" spans="2:20" ht="15.75" customHeight="1" x14ac:dyDescent="0.8">
      <c r="B900" s="427"/>
      <c r="C900" s="428"/>
      <c r="F900" s="443"/>
      <c r="G900" s="452"/>
      <c r="H900" s="443"/>
      <c r="I900" s="452"/>
      <c r="L900" s="533"/>
      <c r="M900" s="536"/>
      <c r="R900" s="439"/>
      <c r="S900" s="439"/>
      <c r="T900" s="447"/>
    </row>
    <row r="901" spans="2:20" ht="15.75" customHeight="1" x14ac:dyDescent="0.8">
      <c r="B901" s="427"/>
      <c r="C901" s="428"/>
      <c r="F901" s="443"/>
      <c r="G901" s="452"/>
      <c r="H901" s="443"/>
      <c r="I901" s="452"/>
      <c r="L901" s="533"/>
      <c r="M901" s="536"/>
      <c r="R901" s="439"/>
      <c r="S901" s="439"/>
      <c r="T901" s="447"/>
    </row>
    <row r="902" spans="2:20" ht="15.75" customHeight="1" x14ac:dyDescent="0.8">
      <c r="B902" s="427"/>
      <c r="C902" s="428"/>
      <c r="F902" s="443"/>
      <c r="G902" s="452"/>
      <c r="L902" s="533"/>
      <c r="M902" s="536"/>
      <c r="R902" s="439"/>
      <c r="S902" s="439"/>
      <c r="T902" s="447"/>
    </row>
    <row r="903" spans="2:20" ht="15.75" customHeight="1" x14ac:dyDescent="0.8">
      <c r="B903" s="427"/>
      <c r="C903" s="428"/>
      <c r="F903" s="443"/>
      <c r="G903" s="452"/>
      <c r="L903" s="533"/>
      <c r="M903" s="536"/>
      <c r="R903" s="439"/>
      <c r="S903" s="439"/>
      <c r="T903" s="447"/>
    </row>
    <row r="904" spans="2:20" ht="15.75" customHeight="1" x14ac:dyDescent="0.8">
      <c r="B904" s="427"/>
      <c r="C904" s="428"/>
      <c r="F904" s="443"/>
      <c r="G904" s="452"/>
      <c r="L904" s="533"/>
      <c r="M904" s="536"/>
      <c r="R904" s="439"/>
      <c r="S904" s="439"/>
      <c r="T904" s="447"/>
    </row>
    <row r="905" spans="2:20" ht="15.75" customHeight="1" x14ac:dyDescent="0.8">
      <c r="B905" s="427"/>
      <c r="C905" s="428"/>
      <c r="F905" s="443"/>
      <c r="G905" s="452"/>
      <c r="H905" s="443"/>
      <c r="I905" s="452"/>
      <c r="L905" s="533"/>
      <c r="M905" s="536"/>
      <c r="T905" s="447"/>
    </row>
    <row r="906" spans="2:20" ht="15.75" customHeight="1" x14ac:dyDescent="0.8">
      <c r="B906" s="427"/>
      <c r="C906" s="428"/>
      <c r="F906" s="443"/>
      <c r="G906" s="452"/>
      <c r="L906" s="533"/>
      <c r="M906" s="536"/>
      <c r="R906" s="439"/>
      <c r="S906" s="439"/>
      <c r="T906" s="447"/>
    </row>
    <row r="907" spans="2:20" ht="15.75" customHeight="1" x14ac:dyDescent="0.8">
      <c r="B907" s="427"/>
      <c r="C907" s="428"/>
      <c r="F907" s="443"/>
      <c r="G907" s="452"/>
      <c r="H907" s="443"/>
      <c r="I907" s="452"/>
      <c r="L907" s="533"/>
      <c r="M907" s="536"/>
      <c r="R907" s="439"/>
      <c r="S907" s="439"/>
    </row>
    <row r="908" spans="2:20" ht="15.75" customHeight="1" x14ac:dyDescent="0.8">
      <c r="B908" s="427"/>
      <c r="C908" s="428"/>
      <c r="F908" s="443"/>
      <c r="G908" s="452"/>
      <c r="L908" s="533"/>
      <c r="M908" s="536"/>
      <c r="R908" s="439"/>
      <c r="S908" s="439"/>
      <c r="T908" s="447"/>
    </row>
    <row r="909" spans="2:20" ht="15.75" customHeight="1" x14ac:dyDescent="0.8">
      <c r="B909" s="427"/>
      <c r="C909" s="428"/>
      <c r="F909" s="443"/>
      <c r="G909" s="452"/>
      <c r="L909" s="533"/>
      <c r="M909" s="536"/>
      <c r="R909" s="439"/>
      <c r="S909" s="439"/>
      <c r="T909" s="447"/>
    </row>
    <row r="910" spans="2:20" ht="15.75" customHeight="1" x14ac:dyDescent="0.8">
      <c r="B910" s="427"/>
      <c r="C910" s="428"/>
      <c r="F910" s="443"/>
      <c r="G910" s="452"/>
      <c r="L910" s="533"/>
      <c r="M910" s="536"/>
      <c r="R910" s="439"/>
      <c r="S910" s="439"/>
      <c r="T910" s="447"/>
    </row>
    <row r="911" spans="2:20" ht="15.75" customHeight="1" x14ac:dyDescent="0.8">
      <c r="B911" s="427"/>
      <c r="C911" s="428"/>
      <c r="F911" s="443"/>
      <c r="G911" s="452"/>
      <c r="L911" s="533"/>
      <c r="M911" s="536"/>
      <c r="R911" s="439"/>
      <c r="S911" s="439"/>
      <c r="T911" s="447"/>
    </row>
    <row r="912" spans="2:20" ht="15.75" customHeight="1" x14ac:dyDescent="0.8">
      <c r="B912" s="427"/>
      <c r="C912" s="428"/>
      <c r="F912" s="443"/>
      <c r="G912" s="452"/>
      <c r="H912" s="443"/>
      <c r="I912" s="452"/>
      <c r="J912" s="434"/>
      <c r="L912" s="533"/>
      <c r="M912" s="536"/>
      <c r="R912" s="439"/>
      <c r="S912" s="439"/>
    </row>
    <row r="913" spans="1:21" ht="15.75" customHeight="1" x14ac:dyDescent="0.8">
      <c r="B913" s="427"/>
      <c r="C913" s="428"/>
      <c r="L913" s="533"/>
      <c r="M913" s="536"/>
      <c r="T913" s="447"/>
    </row>
    <row r="914" spans="1:21" ht="15.75" customHeight="1" x14ac:dyDescent="0.8">
      <c r="B914" s="427"/>
      <c r="C914" s="428"/>
      <c r="R914" s="439"/>
      <c r="S914" s="439"/>
      <c r="T914" s="468"/>
    </row>
    <row r="915" spans="1:21" ht="15.75" customHeight="1" x14ac:dyDescent="0.8">
      <c r="B915" s="427"/>
      <c r="C915" s="428"/>
      <c r="F915" s="443"/>
      <c r="G915" s="452"/>
      <c r="L915" s="533"/>
      <c r="M915" s="536"/>
      <c r="R915" s="439"/>
      <c r="S915" s="439"/>
      <c r="T915" s="447"/>
    </row>
    <row r="916" spans="1:21" ht="15.75" customHeight="1" x14ac:dyDescent="0.8">
      <c r="B916" s="427"/>
      <c r="C916" s="428"/>
      <c r="F916" s="443"/>
      <c r="G916" s="452"/>
      <c r="L916" s="533"/>
      <c r="M916" s="536"/>
      <c r="R916" s="439"/>
      <c r="S916" s="439"/>
      <c r="T916" s="447"/>
    </row>
    <row r="917" spans="1:21" ht="15.75" customHeight="1" x14ac:dyDescent="0.8">
      <c r="B917" s="427"/>
      <c r="C917" s="428"/>
      <c r="F917" s="443"/>
      <c r="G917" s="452"/>
      <c r="L917" s="533"/>
      <c r="M917" s="536"/>
      <c r="R917" s="439"/>
      <c r="S917" s="439"/>
    </row>
    <row r="918" spans="1:21" ht="15.75" customHeight="1" x14ac:dyDescent="0.8">
      <c r="B918" s="427"/>
      <c r="C918" s="428"/>
      <c r="F918" s="443"/>
      <c r="G918" s="452"/>
      <c r="J918" s="466"/>
      <c r="K918" s="467"/>
      <c r="R918" s="439"/>
      <c r="S918" s="439"/>
    </row>
    <row r="919" spans="1:21" ht="15.75" customHeight="1" x14ac:dyDescent="0.8">
      <c r="B919" s="427"/>
      <c r="C919" s="428"/>
      <c r="F919" s="443"/>
      <c r="G919" s="452"/>
      <c r="J919" s="466"/>
      <c r="K919" s="467"/>
      <c r="R919" s="439"/>
      <c r="S919" s="439"/>
    </row>
    <row r="920" spans="1:21" ht="15.75" customHeight="1" x14ac:dyDescent="0.8">
      <c r="B920" s="427"/>
      <c r="C920" s="428"/>
      <c r="J920" s="437"/>
      <c r="K920" s="439"/>
      <c r="N920" s="439"/>
      <c r="O920" s="439"/>
      <c r="P920" s="439"/>
      <c r="Q920" s="438"/>
      <c r="R920" s="439"/>
      <c r="S920" s="439"/>
      <c r="T920" s="437"/>
    </row>
    <row r="921" spans="1:21" ht="15.75" customHeight="1" x14ac:dyDescent="0.8">
      <c r="B921" s="427"/>
      <c r="C921" s="428"/>
      <c r="J921" s="437"/>
      <c r="K921" s="439"/>
      <c r="N921" s="439"/>
      <c r="O921" s="439"/>
      <c r="P921" s="439"/>
      <c r="Q921" s="438"/>
      <c r="R921" s="439"/>
      <c r="S921" s="439"/>
      <c r="T921" s="437"/>
    </row>
    <row r="922" spans="1:21" ht="15.75" customHeight="1" x14ac:dyDescent="0.8">
      <c r="A922" s="434"/>
      <c r="B922" s="434"/>
      <c r="C922" s="444"/>
      <c r="D922" s="469"/>
      <c r="R922" s="439"/>
      <c r="S922" s="439"/>
    </row>
    <row r="923" spans="1:21" ht="15.75" customHeight="1" x14ac:dyDescent="0.8">
      <c r="B923" s="427"/>
      <c r="C923" s="428"/>
      <c r="L923" s="533"/>
      <c r="M923" s="536"/>
      <c r="T923" s="447"/>
    </row>
    <row r="924" spans="1:21" ht="15.75" customHeight="1" x14ac:dyDescent="0.8">
      <c r="B924" s="427"/>
      <c r="C924" s="428"/>
    </row>
    <row r="925" spans="1:21" ht="15.75" customHeight="1" x14ac:dyDescent="0.8">
      <c r="B925" s="427"/>
      <c r="C925" s="428"/>
      <c r="R925" s="439"/>
      <c r="S925" s="439"/>
    </row>
    <row r="926" spans="1:21" ht="15.75" customHeight="1" x14ac:dyDescent="0.8">
      <c r="A926" s="434"/>
      <c r="B926" s="434"/>
      <c r="C926" s="444"/>
      <c r="D926" s="469"/>
      <c r="L926" s="533"/>
      <c r="M926" s="536"/>
      <c r="R926" s="439"/>
      <c r="S926" s="439"/>
      <c r="T926" s="447"/>
    </row>
    <row r="927" spans="1:21" ht="15.75" customHeight="1" x14ac:dyDescent="0.8">
      <c r="B927" s="427"/>
      <c r="C927" s="428"/>
      <c r="L927" s="533"/>
      <c r="M927" s="536"/>
      <c r="R927" s="439"/>
      <c r="S927" s="439"/>
    </row>
    <row r="928" spans="1:21" ht="15.75" customHeight="1" x14ac:dyDescent="0.8">
      <c r="B928" s="427"/>
      <c r="C928" s="428"/>
      <c r="F928" s="437"/>
      <c r="G928" s="438"/>
      <c r="J928" s="437"/>
      <c r="K928" s="439"/>
      <c r="N928" s="439"/>
      <c r="O928" s="439"/>
      <c r="P928" s="439"/>
      <c r="Q928" s="438"/>
      <c r="R928" s="439"/>
      <c r="S928" s="439"/>
      <c r="T928" s="449"/>
      <c r="U928" s="450"/>
    </row>
    <row r="929" spans="1:21" ht="15.75" customHeight="1" x14ac:dyDescent="0.8">
      <c r="B929" s="427"/>
      <c r="C929" s="428"/>
      <c r="L929" s="533"/>
      <c r="M929" s="536"/>
      <c r="R929" s="439"/>
      <c r="S929" s="439"/>
      <c r="T929" s="447"/>
    </row>
    <row r="930" spans="1:21" ht="15.75" customHeight="1" x14ac:dyDescent="0.8">
      <c r="B930" s="427"/>
      <c r="C930" s="428"/>
      <c r="L930" s="533"/>
      <c r="M930" s="536"/>
      <c r="R930" s="439"/>
      <c r="S930" s="439"/>
      <c r="T930" s="447"/>
    </row>
    <row r="931" spans="1:21" ht="15.75" customHeight="1" x14ac:dyDescent="0.8">
      <c r="B931" s="427"/>
      <c r="C931" s="428"/>
      <c r="R931" s="439"/>
      <c r="S931" s="439"/>
    </row>
    <row r="932" spans="1:21" ht="15.75" customHeight="1" x14ac:dyDescent="0.8">
      <c r="B932" s="427"/>
      <c r="C932" s="428"/>
      <c r="R932" s="439"/>
      <c r="S932" s="439"/>
    </row>
    <row r="933" spans="1:21" ht="15.75" customHeight="1" x14ac:dyDescent="0.8">
      <c r="B933" s="427"/>
      <c r="C933" s="428"/>
      <c r="R933" s="439"/>
      <c r="S933" s="439"/>
      <c r="T933" s="468"/>
    </row>
    <row r="934" spans="1:21" ht="15.75" customHeight="1" x14ac:dyDescent="0.8">
      <c r="B934" s="427"/>
      <c r="C934" s="428"/>
      <c r="R934" s="439"/>
      <c r="S934" s="439"/>
    </row>
    <row r="935" spans="1:21" ht="15.75" customHeight="1" x14ac:dyDescent="0.8">
      <c r="B935" s="427"/>
      <c r="C935" s="428"/>
      <c r="L935" s="533"/>
      <c r="M935" s="536"/>
      <c r="R935" s="439"/>
      <c r="S935" s="439"/>
      <c r="T935" s="447"/>
    </row>
    <row r="936" spans="1:21" ht="15.75" customHeight="1" x14ac:dyDescent="0.8">
      <c r="B936" s="427"/>
      <c r="C936" s="428"/>
      <c r="L936" s="533"/>
      <c r="M936" s="536"/>
      <c r="R936" s="439"/>
      <c r="S936" s="439"/>
      <c r="T936" s="447"/>
    </row>
    <row r="937" spans="1:21" ht="15.75" customHeight="1" x14ac:dyDescent="0.8">
      <c r="B937" s="427"/>
      <c r="C937" s="428"/>
      <c r="L937" s="533"/>
      <c r="M937" s="536"/>
      <c r="R937" s="439"/>
      <c r="S937" s="439"/>
      <c r="T937" s="447"/>
    </row>
    <row r="938" spans="1:21" ht="15.75" customHeight="1" x14ac:dyDescent="0.8">
      <c r="B938" s="427"/>
      <c r="C938" s="428"/>
      <c r="L938" s="533"/>
      <c r="M938" s="536"/>
      <c r="R938" s="439"/>
      <c r="S938" s="439"/>
      <c r="T938" s="447"/>
    </row>
    <row r="939" spans="1:21" ht="15.75" customHeight="1" x14ac:dyDescent="0.8">
      <c r="B939" s="427"/>
      <c r="C939" s="428"/>
      <c r="J939" s="467"/>
      <c r="K939" s="467"/>
      <c r="R939" s="439"/>
      <c r="S939" s="439"/>
    </row>
    <row r="940" spans="1:21" ht="15.75" customHeight="1" x14ac:dyDescent="0.8">
      <c r="B940" s="427"/>
      <c r="C940" s="428"/>
      <c r="L940" s="533"/>
      <c r="M940" s="536"/>
      <c r="R940" s="439"/>
      <c r="S940" s="439"/>
      <c r="T940" s="447"/>
    </row>
    <row r="941" spans="1:21" ht="15.75" customHeight="1" x14ac:dyDescent="0.8">
      <c r="B941" s="427"/>
      <c r="C941" s="428"/>
      <c r="L941" s="533"/>
      <c r="M941" s="536"/>
      <c r="R941" s="439"/>
      <c r="S941" s="439"/>
      <c r="T941" s="447"/>
    </row>
    <row r="942" spans="1:21" ht="15.75" customHeight="1" x14ac:dyDescent="0.8">
      <c r="A942" s="434"/>
      <c r="B942" s="434"/>
      <c r="C942" s="444"/>
      <c r="D942" s="469"/>
      <c r="L942" s="533"/>
      <c r="M942" s="536"/>
      <c r="R942" s="439"/>
      <c r="S942" s="439"/>
      <c r="T942" s="447"/>
    </row>
    <row r="943" spans="1:21" ht="15.75" customHeight="1" x14ac:dyDescent="0.8">
      <c r="B943" s="427"/>
      <c r="C943" s="428"/>
      <c r="L943" s="533"/>
      <c r="M943" s="536"/>
      <c r="R943" s="439"/>
      <c r="S943" s="439"/>
    </row>
    <row r="944" spans="1:21" ht="15.75" customHeight="1" x14ac:dyDescent="0.8">
      <c r="B944" s="427"/>
      <c r="C944" s="428"/>
      <c r="F944" s="437"/>
      <c r="G944" s="438"/>
      <c r="J944" s="437"/>
      <c r="K944" s="439"/>
      <c r="N944" s="439"/>
      <c r="O944" s="439"/>
      <c r="P944" s="439"/>
      <c r="Q944" s="438"/>
      <c r="R944" s="439"/>
      <c r="S944" s="439"/>
      <c r="T944" s="449"/>
      <c r="U944" s="450"/>
    </row>
    <row r="945" spans="1:21" ht="15.75" customHeight="1" x14ac:dyDescent="0.8">
      <c r="B945" s="427"/>
      <c r="C945" s="428"/>
      <c r="L945" s="533"/>
      <c r="M945" s="536"/>
      <c r="R945" s="439"/>
      <c r="S945" s="439"/>
      <c r="T945" s="447"/>
    </row>
    <row r="946" spans="1:21" ht="15.75" customHeight="1" x14ac:dyDescent="0.8">
      <c r="B946" s="427"/>
      <c r="C946" s="428"/>
      <c r="L946" s="533"/>
      <c r="M946" s="536"/>
      <c r="R946" s="439"/>
      <c r="S946" s="439"/>
      <c r="T946" s="447"/>
    </row>
    <row r="947" spans="1:21" ht="15.75" customHeight="1" x14ac:dyDescent="0.8">
      <c r="B947" s="427"/>
      <c r="C947" s="428"/>
      <c r="R947" s="439"/>
      <c r="S947" s="439"/>
    </row>
    <row r="948" spans="1:21" ht="15.75" customHeight="1" x14ac:dyDescent="0.8">
      <c r="B948" s="427"/>
      <c r="C948" s="428"/>
      <c r="R948" s="439"/>
      <c r="S948" s="439"/>
    </row>
    <row r="949" spans="1:21" ht="15.75" customHeight="1" x14ac:dyDescent="0.8">
      <c r="B949" s="427"/>
      <c r="C949" s="428"/>
      <c r="R949" s="439"/>
      <c r="S949" s="439"/>
      <c r="T949" s="468"/>
    </row>
    <row r="950" spans="1:21" ht="15.75" customHeight="1" x14ac:dyDescent="0.8">
      <c r="B950" s="427"/>
      <c r="C950" s="428"/>
      <c r="R950" s="439"/>
      <c r="S950" s="439"/>
    </row>
    <row r="951" spans="1:21" ht="15.75" customHeight="1" x14ac:dyDescent="0.8">
      <c r="B951" s="427"/>
      <c r="C951" s="428"/>
      <c r="L951" s="533"/>
      <c r="M951" s="536"/>
      <c r="R951" s="439"/>
      <c r="S951" s="439"/>
      <c r="T951" s="447"/>
    </row>
    <row r="952" spans="1:21" ht="15.75" customHeight="1" x14ac:dyDescent="0.8">
      <c r="B952" s="427"/>
      <c r="C952" s="428"/>
      <c r="L952" s="533"/>
      <c r="M952" s="536"/>
      <c r="R952" s="439"/>
      <c r="S952" s="439"/>
      <c r="T952" s="447"/>
    </row>
    <row r="953" spans="1:21" ht="15.75" customHeight="1" x14ac:dyDescent="0.8">
      <c r="B953" s="427"/>
      <c r="C953" s="428"/>
      <c r="L953" s="533"/>
      <c r="M953" s="536"/>
      <c r="R953" s="439"/>
      <c r="S953" s="439"/>
      <c r="T953" s="447"/>
    </row>
    <row r="954" spans="1:21" ht="15.75" customHeight="1" x14ac:dyDescent="0.8">
      <c r="B954" s="427"/>
      <c r="C954" s="428"/>
      <c r="L954" s="533"/>
      <c r="M954" s="536"/>
      <c r="R954" s="439"/>
      <c r="S954" s="439"/>
      <c r="T954" s="447"/>
    </row>
    <row r="955" spans="1:21" ht="15.75" customHeight="1" x14ac:dyDescent="0.8">
      <c r="B955" s="427"/>
      <c r="C955" s="428"/>
      <c r="J955" s="467"/>
      <c r="K955" s="467"/>
      <c r="R955" s="439"/>
      <c r="S955" s="439"/>
    </row>
    <row r="956" spans="1:21" ht="15.75" customHeight="1" x14ac:dyDescent="0.8">
      <c r="B956" s="427"/>
      <c r="C956" s="428"/>
      <c r="L956" s="533"/>
      <c r="M956" s="536"/>
      <c r="R956" s="439"/>
      <c r="S956" s="439"/>
      <c r="T956" s="447"/>
    </row>
    <row r="957" spans="1:21" ht="15.75" customHeight="1" x14ac:dyDescent="0.8">
      <c r="B957" s="427"/>
      <c r="C957" s="428"/>
      <c r="L957" s="533"/>
      <c r="M957" s="536"/>
      <c r="R957" s="439"/>
      <c r="S957" s="439"/>
      <c r="T957" s="447"/>
    </row>
    <row r="958" spans="1:21" ht="15.75" customHeight="1" x14ac:dyDescent="0.8">
      <c r="A958" s="434"/>
      <c r="B958" s="434"/>
      <c r="C958" s="444"/>
      <c r="D958" s="469"/>
      <c r="L958" s="533"/>
      <c r="M958" s="536"/>
      <c r="R958" s="439"/>
      <c r="S958" s="439"/>
      <c r="T958" s="447"/>
    </row>
    <row r="959" spans="1:21" ht="15.75" customHeight="1" x14ac:dyDescent="0.8">
      <c r="B959" s="427"/>
      <c r="C959" s="428"/>
      <c r="L959" s="533"/>
      <c r="M959" s="536"/>
      <c r="R959" s="439"/>
      <c r="S959" s="439"/>
    </row>
    <row r="960" spans="1:21" ht="15.75" customHeight="1" x14ac:dyDescent="0.8">
      <c r="B960" s="427"/>
      <c r="C960" s="428"/>
      <c r="F960" s="437"/>
      <c r="G960" s="438"/>
      <c r="J960" s="437"/>
      <c r="K960" s="439"/>
      <c r="N960" s="439"/>
      <c r="O960" s="439"/>
      <c r="P960" s="439"/>
      <c r="Q960" s="438"/>
      <c r="R960" s="439"/>
      <c r="S960" s="439"/>
      <c r="T960" s="449"/>
      <c r="U960" s="450"/>
    </row>
    <row r="961" spans="1:21" ht="15.75" customHeight="1" x14ac:dyDescent="0.8">
      <c r="B961" s="427"/>
      <c r="C961" s="428"/>
      <c r="L961" s="533"/>
      <c r="M961" s="536"/>
      <c r="R961" s="439"/>
      <c r="S961" s="439"/>
      <c r="T961" s="447"/>
    </row>
    <row r="962" spans="1:21" ht="15.75" customHeight="1" x14ac:dyDescent="0.8">
      <c r="B962" s="427"/>
      <c r="C962" s="428"/>
      <c r="L962" s="533"/>
      <c r="M962" s="536"/>
      <c r="R962" s="439"/>
      <c r="S962" s="439"/>
      <c r="T962" s="447"/>
    </row>
    <row r="963" spans="1:21" ht="15.75" customHeight="1" x14ac:dyDescent="0.8">
      <c r="B963" s="427"/>
      <c r="C963" s="428"/>
      <c r="R963" s="439"/>
      <c r="S963" s="439"/>
    </row>
    <row r="964" spans="1:21" ht="15.75" customHeight="1" x14ac:dyDescent="0.8">
      <c r="B964" s="427"/>
      <c r="C964" s="428"/>
      <c r="R964" s="439"/>
      <c r="S964" s="439"/>
    </row>
    <row r="965" spans="1:21" ht="15.75" customHeight="1" x14ac:dyDescent="0.8">
      <c r="B965" s="427"/>
      <c r="C965" s="428"/>
      <c r="R965" s="439"/>
      <c r="S965" s="439"/>
      <c r="T965" s="468"/>
    </row>
    <row r="966" spans="1:21" ht="15.75" customHeight="1" x14ac:dyDescent="0.8">
      <c r="B966" s="427"/>
      <c r="C966" s="428"/>
      <c r="R966" s="439"/>
      <c r="S966" s="439"/>
    </row>
    <row r="967" spans="1:21" ht="15.75" customHeight="1" x14ac:dyDescent="0.8">
      <c r="B967" s="427"/>
      <c r="C967" s="428"/>
      <c r="L967" s="533"/>
      <c r="M967" s="536"/>
      <c r="R967" s="439"/>
      <c r="S967" s="439"/>
      <c r="T967" s="447"/>
    </row>
    <row r="968" spans="1:21" ht="15.75" customHeight="1" x14ac:dyDescent="0.8">
      <c r="B968" s="427"/>
      <c r="C968" s="428"/>
      <c r="L968" s="533"/>
      <c r="M968" s="536"/>
      <c r="R968" s="439"/>
      <c r="S968" s="439"/>
      <c r="T968" s="447"/>
    </row>
    <row r="969" spans="1:21" ht="15.75" customHeight="1" x14ac:dyDescent="0.8">
      <c r="B969" s="427"/>
      <c r="C969" s="428"/>
      <c r="L969" s="533"/>
      <c r="M969" s="536"/>
      <c r="R969" s="439"/>
      <c r="S969" s="439"/>
      <c r="T969" s="447"/>
    </row>
    <row r="970" spans="1:21" ht="15.75" customHeight="1" x14ac:dyDescent="0.8">
      <c r="B970" s="427"/>
      <c r="C970" s="428"/>
      <c r="L970" s="533"/>
      <c r="M970" s="536"/>
      <c r="R970" s="439"/>
      <c r="S970" s="439"/>
      <c r="T970" s="447"/>
    </row>
    <row r="971" spans="1:21" ht="15.75" customHeight="1" x14ac:dyDescent="0.8">
      <c r="B971" s="427"/>
      <c r="C971" s="428"/>
      <c r="J971" s="467"/>
      <c r="K971" s="467"/>
      <c r="R971" s="439"/>
      <c r="S971" s="439"/>
    </row>
    <row r="972" spans="1:21" ht="15.75" customHeight="1" x14ac:dyDescent="0.8">
      <c r="B972" s="427"/>
      <c r="C972" s="428"/>
      <c r="L972" s="533"/>
      <c r="M972" s="536"/>
      <c r="R972" s="439"/>
      <c r="S972" s="439"/>
      <c r="T972" s="447"/>
    </row>
    <row r="973" spans="1:21" ht="15.75" customHeight="1" x14ac:dyDescent="0.8">
      <c r="B973" s="427"/>
      <c r="C973" s="428"/>
      <c r="L973" s="533"/>
      <c r="M973" s="536"/>
      <c r="R973" s="439"/>
      <c r="S973" s="439"/>
      <c r="T973" s="447"/>
    </row>
    <row r="974" spans="1:21" ht="15.75" customHeight="1" x14ac:dyDescent="0.8">
      <c r="A974" s="434"/>
      <c r="B974" s="434"/>
      <c r="C974" s="444"/>
      <c r="D974" s="469"/>
      <c r="L974" s="533"/>
      <c r="M974" s="536"/>
      <c r="R974" s="439"/>
      <c r="S974" s="439"/>
      <c r="T974" s="447"/>
    </row>
    <row r="975" spans="1:21" ht="15.75" customHeight="1" x14ac:dyDescent="0.8">
      <c r="B975" s="427"/>
      <c r="C975" s="428"/>
      <c r="L975" s="533"/>
      <c r="M975" s="536"/>
      <c r="R975" s="439"/>
      <c r="S975" s="439"/>
    </row>
    <row r="976" spans="1:21" ht="15.75" customHeight="1" x14ac:dyDescent="0.8">
      <c r="B976" s="427"/>
      <c r="C976" s="428"/>
      <c r="F976" s="437"/>
      <c r="G976" s="438"/>
      <c r="J976" s="437"/>
      <c r="K976" s="439"/>
      <c r="N976" s="439"/>
      <c r="O976" s="439"/>
      <c r="P976" s="439"/>
      <c r="Q976" s="438"/>
      <c r="R976" s="439"/>
      <c r="S976" s="439"/>
      <c r="T976" s="449"/>
      <c r="U976" s="450"/>
    </row>
    <row r="977" spans="1:21" ht="15.75" customHeight="1" x14ac:dyDescent="0.8">
      <c r="B977" s="427"/>
      <c r="C977" s="428"/>
      <c r="L977" s="533"/>
      <c r="M977" s="536"/>
      <c r="R977" s="439"/>
      <c r="S977" s="439"/>
      <c r="T977" s="447"/>
    </row>
    <row r="978" spans="1:21" ht="15.75" customHeight="1" x14ac:dyDescent="0.8">
      <c r="B978" s="427"/>
      <c r="C978" s="428"/>
      <c r="L978" s="533"/>
      <c r="M978" s="536"/>
      <c r="R978" s="439"/>
      <c r="S978" s="439"/>
      <c r="T978" s="447"/>
    </row>
    <row r="979" spans="1:21" ht="15.75" customHeight="1" x14ac:dyDescent="0.8">
      <c r="B979" s="427"/>
      <c r="C979" s="428"/>
      <c r="R979" s="439"/>
      <c r="S979" s="439"/>
    </row>
    <row r="980" spans="1:21" ht="15.75" customHeight="1" x14ac:dyDescent="0.8">
      <c r="B980" s="427"/>
      <c r="C980" s="428"/>
      <c r="R980" s="439"/>
      <c r="S980" s="439"/>
    </row>
    <row r="981" spans="1:21" ht="15.75" customHeight="1" x14ac:dyDescent="0.8">
      <c r="B981" s="427"/>
      <c r="C981" s="428"/>
      <c r="R981" s="439"/>
      <c r="S981" s="439"/>
      <c r="T981" s="468"/>
    </row>
    <row r="982" spans="1:21" ht="15.75" customHeight="1" x14ac:dyDescent="0.8">
      <c r="B982" s="427"/>
      <c r="C982" s="428"/>
      <c r="R982" s="439"/>
      <c r="S982" s="439"/>
    </row>
    <row r="983" spans="1:21" ht="15.75" customHeight="1" x14ac:dyDescent="0.8">
      <c r="B983" s="427"/>
      <c r="C983" s="428"/>
      <c r="L983" s="533"/>
      <c r="M983" s="536"/>
      <c r="R983" s="439"/>
      <c r="S983" s="439"/>
      <c r="T983" s="447"/>
    </row>
    <row r="984" spans="1:21" ht="15.75" customHeight="1" x14ac:dyDescent="0.8">
      <c r="B984" s="427"/>
      <c r="C984" s="428"/>
      <c r="L984" s="533"/>
      <c r="M984" s="536"/>
      <c r="R984" s="439"/>
      <c r="S984" s="439"/>
      <c r="T984" s="447"/>
    </row>
    <row r="985" spans="1:21" ht="15.75" customHeight="1" x14ac:dyDescent="0.8">
      <c r="B985" s="427"/>
      <c r="C985" s="428"/>
      <c r="L985" s="533"/>
      <c r="M985" s="536"/>
      <c r="R985" s="439"/>
      <c r="S985" s="439"/>
      <c r="T985" s="447"/>
    </row>
    <row r="986" spans="1:21" ht="15.75" customHeight="1" x14ac:dyDescent="0.8">
      <c r="B986" s="427"/>
      <c r="C986" s="428"/>
      <c r="L986" s="533"/>
      <c r="M986" s="536"/>
      <c r="R986" s="439"/>
      <c r="S986" s="439"/>
      <c r="T986" s="447"/>
    </row>
    <row r="987" spans="1:21" ht="15.75" customHeight="1" x14ac:dyDescent="0.8">
      <c r="B987" s="427"/>
      <c r="C987" s="428"/>
      <c r="J987" s="467"/>
      <c r="K987" s="467"/>
      <c r="R987" s="439"/>
      <c r="S987" s="439"/>
    </row>
    <row r="988" spans="1:21" ht="15.75" customHeight="1" x14ac:dyDescent="0.8">
      <c r="B988" s="427"/>
      <c r="C988" s="428"/>
      <c r="L988" s="533"/>
      <c r="M988" s="536"/>
      <c r="R988" s="439"/>
      <c r="S988" s="439"/>
      <c r="T988" s="447"/>
    </row>
    <row r="989" spans="1:21" ht="15.75" customHeight="1" x14ac:dyDescent="0.8">
      <c r="B989" s="427"/>
      <c r="C989" s="428"/>
      <c r="L989" s="533"/>
      <c r="M989" s="536"/>
      <c r="R989" s="439"/>
      <c r="S989" s="439"/>
      <c r="T989" s="447"/>
    </row>
    <row r="990" spans="1:21" ht="15.75" customHeight="1" x14ac:dyDescent="0.8">
      <c r="A990" s="434"/>
      <c r="B990" s="434"/>
      <c r="C990" s="444"/>
      <c r="D990" s="469"/>
      <c r="L990" s="533"/>
      <c r="M990" s="536"/>
      <c r="T990" s="447"/>
    </row>
    <row r="991" spans="1:21" ht="15.75" customHeight="1" x14ac:dyDescent="0.8">
      <c r="A991" s="1307"/>
      <c r="B991" s="1308"/>
      <c r="C991" s="1308"/>
      <c r="D991" s="1308"/>
      <c r="E991" s="1309"/>
      <c r="F991" s="437"/>
      <c r="G991" s="438"/>
      <c r="H991" s="437"/>
      <c r="I991" s="438"/>
      <c r="J991" s="445"/>
      <c r="K991" s="454"/>
      <c r="N991" s="439"/>
      <c r="O991" s="439"/>
      <c r="P991" s="439"/>
      <c r="Q991" s="438"/>
      <c r="R991" s="439"/>
      <c r="S991" s="439"/>
      <c r="T991" s="437"/>
      <c r="U991" s="438"/>
    </row>
    <row r="992" spans="1:21" ht="15.75" customHeight="1" x14ac:dyDescent="0.8">
      <c r="A992" s="470"/>
      <c r="B992" s="470"/>
      <c r="C992" s="470"/>
      <c r="D992" s="471"/>
      <c r="E992" s="470"/>
      <c r="F992" s="471"/>
      <c r="G992" s="470"/>
      <c r="H992" s="471"/>
      <c r="I992" s="470"/>
      <c r="J992" s="472"/>
      <c r="K992" s="473"/>
      <c r="L992" s="537"/>
      <c r="M992" s="538"/>
      <c r="N992" s="474"/>
      <c r="O992" s="474"/>
      <c r="P992" s="474"/>
      <c r="Q992" s="470"/>
      <c r="R992" s="474"/>
      <c r="S992" s="474"/>
      <c r="T992" s="471"/>
      <c r="U992" s="470"/>
    </row>
    <row r="993" spans="1:21" ht="15.75" customHeight="1" x14ac:dyDescent="0.8">
      <c r="A993" s="434"/>
      <c r="B993" s="435"/>
      <c r="C993" s="428"/>
      <c r="F993" s="443"/>
      <c r="G993" s="452"/>
      <c r="H993" s="443"/>
      <c r="I993" s="452"/>
      <c r="J993" s="443"/>
      <c r="K993" s="455"/>
      <c r="N993" s="455"/>
      <c r="O993" s="455"/>
      <c r="P993" s="455"/>
      <c r="Q993" s="452"/>
      <c r="R993" s="455"/>
      <c r="S993" s="455"/>
      <c r="T993" s="443"/>
      <c r="U993" s="452"/>
    </row>
    <row r="994" spans="1:21" ht="15.75" customHeight="1" x14ac:dyDescent="0.8">
      <c r="A994" s="434"/>
      <c r="B994" s="435"/>
      <c r="C994" s="428"/>
      <c r="F994" s="443"/>
      <c r="G994" s="452"/>
      <c r="H994" s="443"/>
      <c r="I994" s="452"/>
      <c r="J994" s="443"/>
      <c r="K994" s="455"/>
      <c r="N994" s="455"/>
      <c r="O994" s="455"/>
      <c r="P994" s="455"/>
      <c r="Q994" s="452"/>
      <c r="R994" s="455"/>
      <c r="S994" s="455"/>
      <c r="T994" s="443"/>
      <c r="U994" s="452"/>
    </row>
    <row r="995" spans="1:21" ht="15.75" customHeight="1" x14ac:dyDescent="0.8">
      <c r="A995" s="434"/>
      <c r="B995" s="435"/>
      <c r="C995" s="428"/>
      <c r="F995" s="443"/>
      <c r="G995" s="452"/>
      <c r="H995" s="443"/>
      <c r="I995" s="452"/>
      <c r="J995" s="443"/>
      <c r="K995" s="455"/>
      <c r="N995" s="455"/>
      <c r="O995" s="455"/>
      <c r="P995" s="455"/>
      <c r="Q995" s="452"/>
      <c r="R995" s="455"/>
      <c r="S995" s="455"/>
      <c r="T995" s="443"/>
      <c r="U995" s="452"/>
    </row>
    <row r="996" spans="1:21" ht="15.75" customHeight="1" x14ac:dyDescent="0.8">
      <c r="A996" s="434"/>
      <c r="B996" s="435"/>
      <c r="C996" s="428"/>
      <c r="F996" s="443"/>
      <c r="G996" s="452"/>
      <c r="H996" s="443"/>
      <c r="I996" s="452"/>
      <c r="J996" s="443"/>
      <c r="K996" s="455"/>
      <c r="N996" s="455"/>
      <c r="O996" s="455"/>
      <c r="P996" s="455"/>
      <c r="Q996" s="452"/>
      <c r="R996" s="455"/>
      <c r="S996" s="455"/>
      <c r="T996" s="443"/>
      <c r="U996" s="452"/>
    </row>
    <row r="997" spans="1:21" ht="15.75" customHeight="1" x14ac:dyDescent="0.8">
      <c r="A997" s="434"/>
      <c r="B997" s="435"/>
      <c r="C997" s="428"/>
      <c r="F997" s="443"/>
      <c r="G997" s="452"/>
      <c r="H997" s="443"/>
      <c r="I997" s="452"/>
      <c r="J997" s="443"/>
      <c r="K997" s="455"/>
      <c r="N997" s="455"/>
      <c r="O997" s="455"/>
      <c r="P997" s="455"/>
      <c r="Q997" s="452"/>
      <c r="R997" s="455"/>
      <c r="S997" s="455"/>
      <c r="T997" s="443"/>
      <c r="U997" s="452"/>
    </row>
    <row r="998" spans="1:21" ht="15.75" customHeight="1" x14ac:dyDescent="0.8">
      <c r="A998" s="434"/>
      <c r="B998" s="435"/>
      <c r="C998" s="428"/>
      <c r="F998" s="443"/>
      <c r="G998" s="452"/>
      <c r="H998" s="443"/>
      <c r="I998" s="452"/>
      <c r="J998" s="443"/>
      <c r="K998" s="455"/>
      <c r="N998" s="455"/>
      <c r="O998" s="455"/>
      <c r="P998" s="455"/>
      <c r="Q998" s="452"/>
      <c r="R998" s="455"/>
      <c r="S998" s="455"/>
      <c r="T998" s="443"/>
      <c r="U998" s="452"/>
    </row>
    <row r="999" spans="1:21" ht="15.75" customHeight="1" x14ac:dyDescent="0.8">
      <c r="A999" s="434"/>
      <c r="B999" s="435"/>
      <c r="C999" s="428"/>
      <c r="F999" s="443"/>
      <c r="G999" s="452"/>
      <c r="H999" s="443"/>
      <c r="I999" s="452"/>
      <c r="J999" s="443"/>
      <c r="K999" s="455"/>
      <c r="N999" s="455"/>
      <c r="O999" s="455"/>
      <c r="P999" s="455"/>
      <c r="Q999" s="452"/>
      <c r="R999" s="455"/>
      <c r="S999" s="455"/>
      <c r="T999" s="443"/>
      <c r="U999" s="452"/>
    </row>
    <row r="1000" spans="1:21" ht="15.75" customHeight="1" x14ac:dyDescent="0.8">
      <c r="A1000" s="434"/>
      <c r="B1000" s="435"/>
      <c r="C1000" s="428"/>
      <c r="F1000" s="443"/>
      <c r="G1000" s="452"/>
      <c r="H1000" s="443"/>
      <c r="I1000" s="452"/>
      <c r="J1000" s="443"/>
      <c r="K1000" s="455"/>
      <c r="N1000" s="455"/>
      <c r="O1000" s="455"/>
      <c r="P1000" s="455"/>
      <c r="Q1000" s="452"/>
      <c r="R1000" s="455"/>
      <c r="S1000" s="455"/>
      <c r="T1000" s="443"/>
      <c r="U1000" s="452"/>
    </row>
    <row r="1001" spans="1:21" ht="15.75" customHeight="1" x14ac:dyDescent="0.8">
      <c r="A1001" s="434"/>
      <c r="B1001" s="435"/>
      <c r="C1001" s="428"/>
      <c r="F1001" s="443"/>
      <c r="G1001" s="452"/>
      <c r="H1001" s="443"/>
      <c r="I1001" s="452"/>
      <c r="J1001" s="443"/>
      <c r="K1001" s="455"/>
      <c r="N1001" s="455"/>
      <c r="O1001" s="455"/>
      <c r="P1001" s="455"/>
      <c r="Q1001" s="452"/>
      <c r="R1001" s="455"/>
      <c r="S1001" s="455"/>
      <c r="T1001" s="443"/>
      <c r="U1001" s="452"/>
    </row>
    <row r="1002" spans="1:21" ht="15.75" customHeight="1" x14ac:dyDescent="0.8">
      <c r="A1002" s="434"/>
      <c r="B1002" s="435"/>
      <c r="C1002" s="428"/>
      <c r="F1002" s="443"/>
      <c r="G1002" s="452"/>
      <c r="H1002" s="443"/>
      <c r="I1002" s="452"/>
      <c r="J1002" s="443"/>
      <c r="K1002" s="455"/>
      <c r="N1002" s="455"/>
      <c r="O1002" s="455"/>
      <c r="P1002" s="455"/>
      <c r="Q1002" s="452"/>
      <c r="R1002" s="455"/>
      <c r="S1002" s="455"/>
      <c r="T1002" s="443"/>
      <c r="U1002" s="452"/>
    </row>
    <row r="1003" spans="1:21" ht="15.75" customHeight="1" x14ac:dyDescent="0.8">
      <c r="A1003" s="434"/>
      <c r="B1003" s="435"/>
      <c r="C1003" s="428"/>
      <c r="F1003" s="443"/>
      <c r="G1003" s="452"/>
      <c r="H1003" s="443"/>
      <c r="I1003" s="452"/>
      <c r="J1003" s="443"/>
      <c r="K1003" s="455"/>
      <c r="N1003" s="455"/>
      <c r="O1003" s="455"/>
      <c r="P1003" s="455"/>
      <c r="Q1003" s="452"/>
      <c r="R1003" s="455"/>
      <c r="S1003" s="455"/>
      <c r="T1003" s="443"/>
      <c r="U1003" s="452"/>
    </row>
    <row r="1004" spans="1:21" ht="15.75" customHeight="1" x14ac:dyDescent="0.8">
      <c r="A1004" s="434"/>
      <c r="B1004" s="435"/>
      <c r="C1004" s="428"/>
      <c r="F1004" s="443"/>
      <c r="G1004" s="452"/>
      <c r="H1004" s="443"/>
      <c r="I1004" s="452"/>
      <c r="J1004" s="443"/>
      <c r="K1004" s="455"/>
      <c r="N1004" s="455"/>
      <c r="O1004" s="455"/>
      <c r="P1004" s="455"/>
      <c r="Q1004" s="452"/>
      <c r="R1004" s="455"/>
      <c r="S1004" s="455"/>
      <c r="T1004" s="443"/>
      <c r="U1004" s="452"/>
    </row>
    <row r="1005" spans="1:21" ht="15.75" customHeight="1" x14ac:dyDescent="0.8">
      <c r="A1005" s="434"/>
      <c r="B1005" s="435"/>
      <c r="C1005" s="428"/>
      <c r="F1005" s="443"/>
      <c r="G1005" s="452"/>
      <c r="H1005" s="443"/>
      <c r="I1005" s="452"/>
      <c r="J1005" s="443"/>
      <c r="K1005" s="455"/>
      <c r="N1005" s="455"/>
      <c r="O1005" s="455"/>
      <c r="P1005" s="455"/>
      <c r="Q1005" s="452"/>
      <c r="R1005" s="455"/>
      <c r="S1005" s="455"/>
      <c r="T1005" s="443"/>
      <c r="U1005" s="452"/>
    </row>
    <row r="1006" spans="1:21" ht="15.75" customHeight="1" x14ac:dyDescent="0.8">
      <c r="A1006" s="434"/>
      <c r="B1006" s="435"/>
      <c r="C1006" s="428"/>
      <c r="F1006" s="443"/>
      <c r="G1006" s="452"/>
      <c r="H1006" s="443"/>
      <c r="I1006" s="452"/>
      <c r="J1006" s="443"/>
      <c r="K1006" s="455"/>
      <c r="N1006" s="455"/>
      <c r="O1006" s="455"/>
      <c r="P1006" s="455"/>
      <c r="Q1006" s="452"/>
      <c r="R1006" s="455"/>
      <c r="S1006" s="455"/>
      <c r="T1006" s="443"/>
      <c r="U1006" s="452"/>
    </row>
    <row r="1007" spans="1:21" ht="15.75" customHeight="1" x14ac:dyDescent="0.8">
      <c r="A1007" s="434"/>
      <c r="B1007" s="435"/>
      <c r="C1007" s="428"/>
      <c r="F1007" s="443"/>
      <c r="G1007" s="452"/>
      <c r="H1007" s="443"/>
      <c r="I1007" s="452"/>
      <c r="J1007" s="443"/>
      <c r="K1007" s="455"/>
      <c r="N1007" s="455"/>
      <c r="O1007" s="455"/>
      <c r="P1007" s="455"/>
      <c r="Q1007" s="452"/>
      <c r="R1007" s="455"/>
      <c r="S1007" s="455"/>
      <c r="T1007" s="443"/>
      <c r="U1007" s="452"/>
    </row>
    <row r="1008" spans="1:21" ht="15.75" customHeight="1" x14ac:dyDescent="0.8">
      <c r="A1008" s="434"/>
      <c r="B1008" s="435"/>
      <c r="C1008" s="428"/>
      <c r="F1008" s="443"/>
      <c r="G1008" s="452"/>
      <c r="H1008" s="443"/>
      <c r="I1008" s="452"/>
      <c r="J1008" s="443"/>
      <c r="K1008" s="455"/>
      <c r="N1008" s="455"/>
      <c r="O1008" s="455"/>
      <c r="P1008" s="455"/>
      <c r="Q1008" s="452"/>
      <c r="R1008" s="455"/>
      <c r="S1008" s="455"/>
      <c r="T1008" s="443"/>
      <c r="U1008" s="452"/>
    </row>
    <row r="1009" spans="1:21" ht="15.75" customHeight="1" x14ac:dyDescent="0.8">
      <c r="A1009" s="434"/>
      <c r="B1009" s="435"/>
      <c r="C1009" s="428"/>
      <c r="F1009" s="443"/>
      <c r="G1009" s="452"/>
      <c r="H1009" s="443"/>
      <c r="I1009" s="452"/>
      <c r="J1009" s="443"/>
      <c r="K1009" s="455"/>
      <c r="N1009" s="455"/>
      <c r="O1009" s="455"/>
      <c r="P1009" s="455"/>
      <c r="Q1009" s="452"/>
      <c r="R1009" s="455"/>
      <c r="S1009" s="455"/>
      <c r="T1009" s="443"/>
      <c r="U1009" s="452"/>
    </row>
    <row r="1010" spans="1:21" ht="15.75" customHeight="1" x14ac:dyDescent="0.8">
      <c r="A1010" s="434"/>
      <c r="B1010" s="435"/>
      <c r="C1010" s="428"/>
      <c r="F1010" s="443"/>
      <c r="G1010" s="452"/>
      <c r="H1010" s="443"/>
      <c r="I1010" s="452"/>
      <c r="J1010" s="443"/>
      <c r="K1010" s="455"/>
      <c r="N1010" s="455"/>
      <c r="O1010" s="455"/>
      <c r="P1010" s="455"/>
      <c r="Q1010" s="452"/>
      <c r="R1010" s="455"/>
      <c r="S1010" s="455"/>
      <c r="T1010" s="443"/>
      <c r="U1010" s="452"/>
    </row>
    <row r="1011" spans="1:21" ht="15.75" customHeight="1" x14ac:dyDescent="0.8">
      <c r="A1011" s="434"/>
      <c r="B1011" s="435"/>
      <c r="C1011" s="428"/>
      <c r="F1011" s="443"/>
      <c r="G1011" s="452"/>
      <c r="H1011" s="443"/>
      <c r="I1011" s="452"/>
      <c r="J1011" s="443"/>
      <c r="K1011" s="455"/>
      <c r="N1011" s="455"/>
      <c r="O1011" s="455"/>
      <c r="P1011" s="455"/>
      <c r="Q1011" s="452"/>
      <c r="R1011" s="455"/>
      <c r="S1011" s="455"/>
      <c r="T1011" s="443"/>
      <c r="U1011" s="452"/>
    </row>
    <row r="1012" spans="1:21" ht="15.75" customHeight="1" x14ac:dyDescent="0.8">
      <c r="A1012" s="434"/>
      <c r="B1012" s="435"/>
      <c r="C1012" s="428"/>
      <c r="F1012" s="443"/>
      <c r="G1012" s="452"/>
      <c r="H1012" s="443"/>
      <c r="I1012" s="452"/>
      <c r="J1012" s="443"/>
      <c r="K1012" s="455"/>
      <c r="N1012" s="455"/>
      <c r="O1012" s="455"/>
      <c r="P1012" s="455"/>
      <c r="Q1012" s="452"/>
      <c r="R1012" s="455"/>
      <c r="S1012" s="455"/>
      <c r="T1012" s="443"/>
      <c r="U1012" s="452"/>
    </row>
    <row r="1013" spans="1:21" ht="15.75" customHeight="1" x14ac:dyDescent="0.8">
      <c r="A1013" s="434"/>
      <c r="B1013" s="435"/>
      <c r="C1013" s="428"/>
      <c r="F1013" s="443"/>
      <c r="G1013" s="452"/>
      <c r="H1013" s="443"/>
      <c r="I1013" s="452"/>
      <c r="J1013" s="443"/>
      <c r="K1013" s="455"/>
      <c r="N1013" s="455"/>
      <c r="O1013" s="455"/>
      <c r="P1013" s="455"/>
      <c r="Q1013" s="452"/>
      <c r="R1013" s="455"/>
      <c r="S1013" s="455"/>
      <c r="T1013" s="443"/>
      <c r="U1013" s="452"/>
    </row>
    <row r="1014" spans="1:21" ht="15.75" customHeight="1" x14ac:dyDescent="0.8">
      <c r="A1014" s="434"/>
      <c r="B1014" s="435"/>
      <c r="C1014" s="428"/>
      <c r="F1014" s="443"/>
      <c r="G1014" s="452"/>
      <c r="H1014" s="443"/>
      <c r="I1014" s="452"/>
      <c r="J1014" s="443"/>
      <c r="K1014" s="455"/>
      <c r="N1014" s="455"/>
      <c r="O1014" s="455"/>
      <c r="P1014" s="455"/>
      <c r="Q1014" s="452"/>
      <c r="R1014" s="455"/>
      <c r="S1014" s="455"/>
      <c r="T1014" s="443"/>
      <c r="U1014" s="452"/>
    </row>
    <row r="1015" spans="1:21" ht="15.75" customHeight="1" x14ac:dyDescent="0.8">
      <c r="A1015" s="434"/>
      <c r="B1015" s="435"/>
      <c r="C1015" s="428"/>
      <c r="F1015" s="443"/>
      <c r="G1015" s="452"/>
      <c r="H1015" s="443"/>
      <c r="I1015" s="452"/>
      <c r="J1015" s="443"/>
      <c r="K1015" s="455"/>
      <c r="N1015" s="455"/>
      <c r="O1015" s="455"/>
      <c r="P1015" s="455"/>
      <c r="Q1015" s="452"/>
      <c r="R1015" s="455"/>
      <c r="S1015" s="455"/>
      <c r="T1015" s="443"/>
      <c r="U1015" s="452"/>
    </row>
    <row r="1016" spans="1:21" ht="15.75" customHeight="1" x14ac:dyDescent="0.8">
      <c r="A1016" s="434"/>
      <c r="B1016" s="435"/>
      <c r="C1016" s="428"/>
      <c r="F1016" s="443"/>
      <c r="G1016" s="452"/>
      <c r="H1016" s="443"/>
      <c r="I1016" s="452"/>
      <c r="J1016" s="443"/>
      <c r="K1016" s="455"/>
      <c r="N1016" s="455"/>
      <c r="O1016" s="455"/>
      <c r="P1016" s="455"/>
      <c r="Q1016" s="452"/>
      <c r="R1016" s="455"/>
      <c r="S1016" s="455"/>
      <c r="T1016" s="443"/>
      <c r="U1016" s="452"/>
    </row>
    <row r="1017" spans="1:21" ht="15.75" customHeight="1" x14ac:dyDescent="0.8">
      <c r="A1017" s="434"/>
      <c r="B1017" s="435"/>
      <c r="C1017" s="428"/>
      <c r="F1017" s="443"/>
      <c r="G1017" s="452"/>
      <c r="H1017" s="443"/>
      <c r="I1017" s="452"/>
      <c r="J1017" s="443"/>
      <c r="K1017" s="455"/>
      <c r="N1017" s="455"/>
      <c r="O1017" s="455"/>
      <c r="P1017" s="455"/>
      <c r="Q1017" s="452"/>
      <c r="R1017" s="455"/>
      <c r="S1017" s="455"/>
      <c r="T1017" s="443"/>
      <c r="U1017" s="452"/>
    </row>
    <row r="1018" spans="1:21" ht="15.75" customHeight="1" x14ac:dyDescent="0.8">
      <c r="A1018" s="434"/>
      <c r="B1018" s="435"/>
      <c r="C1018" s="428"/>
      <c r="F1018" s="443"/>
      <c r="G1018" s="452"/>
      <c r="H1018" s="443"/>
      <c r="I1018" s="452"/>
      <c r="J1018" s="443"/>
      <c r="K1018" s="455"/>
      <c r="N1018" s="455"/>
      <c r="O1018" s="455"/>
      <c r="P1018" s="455"/>
      <c r="Q1018" s="452"/>
      <c r="R1018" s="455"/>
      <c r="S1018" s="455"/>
      <c r="T1018" s="443"/>
      <c r="U1018" s="452"/>
    </row>
    <row r="1019" spans="1:21" ht="15.75" customHeight="1" x14ac:dyDescent="0.8">
      <c r="A1019" s="434"/>
      <c r="B1019" s="435"/>
      <c r="C1019" s="428"/>
      <c r="F1019" s="443"/>
      <c r="G1019" s="452"/>
      <c r="H1019" s="443"/>
      <c r="I1019" s="452"/>
      <c r="J1019" s="443"/>
      <c r="K1019" s="455"/>
      <c r="N1019" s="455"/>
      <c r="O1019" s="455"/>
      <c r="P1019" s="455"/>
      <c r="Q1019" s="452"/>
      <c r="R1019" s="455"/>
      <c r="S1019" s="455"/>
      <c r="T1019" s="443"/>
      <c r="U1019" s="452"/>
    </row>
    <row r="1020" spans="1:21" ht="15.75" customHeight="1" x14ac:dyDescent="0.8">
      <c r="A1020" s="434"/>
      <c r="B1020" s="435"/>
      <c r="C1020" s="428"/>
      <c r="F1020" s="443"/>
      <c r="G1020" s="452"/>
      <c r="H1020" s="443"/>
      <c r="I1020" s="452"/>
      <c r="J1020" s="443"/>
      <c r="K1020" s="455"/>
      <c r="N1020" s="455"/>
      <c r="O1020" s="455"/>
      <c r="P1020" s="455"/>
      <c r="Q1020" s="452"/>
      <c r="R1020" s="455"/>
      <c r="S1020" s="455"/>
      <c r="T1020" s="443"/>
      <c r="U1020" s="452"/>
    </row>
    <row r="1021" spans="1:21" ht="15.75" customHeight="1" x14ac:dyDescent="0.8">
      <c r="A1021" s="434"/>
      <c r="B1021" s="435"/>
      <c r="C1021" s="428"/>
      <c r="F1021" s="443"/>
      <c r="G1021" s="452"/>
      <c r="H1021" s="443"/>
      <c r="I1021" s="452"/>
      <c r="J1021" s="443"/>
      <c r="K1021" s="455"/>
      <c r="N1021" s="455"/>
      <c r="O1021" s="455"/>
      <c r="P1021" s="455"/>
      <c r="Q1021" s="452"/>
      <c r="R1021" s="455"/>
      <c r="S1021" s="455"/>
      <c r="T1021" s="443"/>
      <c r="U1021" s="452"/>
    </row>
    <row r="1022" spans="1:21" ht="15.75" customHeight="1" x14ac:dyDescent="0.8">
      <c r="A1022" s="434"/>
      <c r="B1022" s="435"/>
      <c r="C1022" s="428"/>
      <c r="F1022" s="443"/>
      <c r="G1022" s="452"/>
      <c r="H1022" s="443"/>
      <c r="I1022" s="452"/>
      <c r="J1022" s="443"/>
      <c r="K1022" s="455"/>
      <c r="N1022" s="455"/>
      <c r="O1022" s="455"/>
      <c r="P1022" s="455"/>
      <c r="Q1022" s="452"/>
      <c r="R1022" s="455"/>
      <c r="S1022" s="455"/>
      <c r="T1022" s="443"/>
      <c r="U1022" s="452"/>
    </row>
    <row r="1023" spans="1:21" ht="15.75" customHeight="1" x14ac:dyDescent="0.8">
      <c r="A1023" s="434"/>
      <c r="B1023" s="435"/>
      <c r="C1023" s="428"/>
      <c r="F1023" s="443"/>
      <c r="G1023" s="452"/>
      <c r="H1023" s="443"/>
      <c r="I1023" s="452"/>
      <c r="J1023" s="443"/>
      <c r="K1023" s="455"/>
      <c r="N1023" s="455"/>
      <c r="O1023" s="455"/>
      <c r="P1023" s="455"/>
      <c r="Q1023" s="452"/>
      <c r="R1023" s="455"/>
      <c r="S1023" s="455"/>
      <c r="T1023" s="443"/>
      <c r="U1023" s="452"/>
    </row>
    <row r="1024" spans="1:21" ht="15.75" customHeight="1" x14ac:dyDescent="0.8">
      <c r="A1024" s="434"/>
      <c r="B1024" s="435"/>
      <c r="C1024" s="428"/>
      <c r="F1024" s="443"/>
      <c r="G1024" s="452"/>
      <c r="H1024" s="443"/>
      <c r="I1024" s="452"/>
      <c r="J1024" s="443"/>
      <c r="K1024" s="455"/>
      <c r="N1024" s="455"/>
      <c r="O1024" s="455"/>
      <c r="P1024" s="455"/>
      <c r="Q1024" s="452"/>
      <c r="R1024" s="455"/>
      <c r="S1024" s="455"/>
      <c r="T1024" s="443"/>
      <c r="U1024" s="452"/>
    </row>
    <row r="1025" spans="1:21" ht="15.75" customHeight="1" x14ac:dyDescent="0.8">
      <c r="A1025" s="434"/>
      <c r="B1025" s="435"/>
      <c r="C1025" s="428"/>
      <c r="F1025" s="443"/>
      <c r="G1025" s="452"/>
      <c r="H1025" s="443"/>
      <c r="I1025" s="452"/>
      <c r="J1025" s="443"/>
      <c r="K1025" s="455"/>
      <c r="N1025" s="455"/>
      <c r="O1025" s="455"/>
      <c r="P1025" s="455"/>
      <c r="Q1025" s="452"/>
      <c r="R1025" s="455"/>
      <c r="S1025" s="455"/>
      <c r="T1025" s="443"/>
      <c r="U1025" s="452"/>
    </row>
    <row r="1026" spans="1:21" ht="15.75" customHeight="1" x14ac:dyDescent="0.8">
      <c r="A1026" s="434"/>
      <c r="B1026" s="435"/>
      <c r="C1026" s="428"/>
      <c r="F1026" s="443"/>
      <c r="G1026" s="452"/>
      <c r="H1026" s="443"/>
      <c r="I1026" s="452"/>
      <c r="J1026" s="443"/>
      <c r="K1026" s="455"/>
      <c r="N1026" s="455"/>
      <c r="O1026" s="455"/>
      <c r="P1026" s="455"/>
      <c r="Q1026" s="452"/>
      <c r="R1026" s="455"/>
      <c r="S1026" s="455"/>
      <c r="T1026" s="443"/>
      <c r="U1026" s="452"/>
    </row>
    <row r="1027" spans="1:21" ht="15.75" customHeight="1" x14ac:dyDescent="0.8">
      <c r="A1027" s="434"/>
      <c r="B1027" s="435"/>
      <c r="C1027" s="428"/>
      <c r="F1027" s="443"/>
      <c r="G1027" s="452"/>
      <c r="H1027" s="443"/>
      <c r="I1027" s="452"/>
      <c r="J1027" s="443"/>
      <c r="K1027" s="455"/>
      <c r="N1027" s="455"/>
      <c r="O1027" s="455"/>
      <c r="P1027" s="455"/>
      <c r="Q1027" s="452"/>
      <c r="R1027" s="455"/>
      <c r="S1027" s="455"/>
      <c r="T1027" s="443"/>
      <c r="U1027" s="452"/>
    </row>
    <row r="1028" spans="1:21" ht="15.75" customHeight="1" x14ac:dyDescent="0.8">
      <c r="A1028" s="434"/>
      <c r="B1028" s="435"/>
      <c r="C1028" s="428"/>
      <c r="F1028" s="443"/>
      <c r="G1028" s="452"/>
      <c r="H1028" s="443"/>
      <c r="I1028" s="452"/>
      <c r="J1028" s="443"/>
      <c r="K1028" s="455"/>
      <c r="N1028" s="455"/>
      <c r="O1028" s="455"/>
      <c r="P1028" s="455"/>
      <c r="Q1028" s="452"/>
      <c r="R1028" s="455"/>
      <c r="S1028" s="455"/>
      <c r="T1028" s="443"/>
      <c r="U1028" s="452"/>
    </row>
    <row r="1029" spans="1:21" ht="15.75" customHeight="1" x14ac:dyDescent="0.8">
      <c r="A1029" s="434"/>
      <c r="B1029" s="435"/>
      <c r="C1029" s="428"/>
      <c r="F1029" s="443"/>
      <c r="G1029" s="452"/>
      <c r="H1029" s="443"/>
      <c r="I1029" s="452"/>
      <c r="J1029" s="443"/>
      <c r="K1029" s="455"/>
      <c r="N1029" s="455"/>
      <c r="O1029" s="455"/>
      <c r="P1029" s="455"/>
      <c r="Q1029" s="452"/>
      <c r="R1029" s="455"/>
      <c r="S1029" s="455"/>
      <c r="T1029" s="443"/>
      <c r="U1029" s="452"/>
    </row>
    <row r="1030" spans="1:21" ht="15.75" customHeight="1" x14ac:dyDescent="0.8">
      <c r="A1030" s="434"/>
      <c r="B1030" s="435"/>
      <c r="C1030" s="428"/>
      <c r="F1030" s="443"/>
      <c r="G1030" s="452"/>
      <c r="H1030" s="443"/>
      <c r="I1030" s="452"/>
      <c r="J1030" s="443"/>
      <c r="K1030" s="455"/>
      <c r="N1030" s="455"/>
      <c r="O1030" s="455"/>
      <c r="P1030" s="455"/>
      <c r="Q1030" s="452"/>
      <c r="R1030" s="455"/>
      <c r="S1030" s="455"/>
      <c r="T1030" s="443"/>
      <c r="U1030" s="452"/>
    </row>
    <row r="1031" spans="1:21" ht="15.75" customHeight="1" x14ac:dyDescent="0.8">
      <c r="A1031" s="434"/>
      <c r="B1031" s="435"/>
      <c r="C1031" s="428"/>
      <c r="F1031" s="443"/>
      <c r="G1031" s="452"/>
      <c r="H1031" s="443"/>
      <c r="I1031" s="452"/>
      <c r="J1031" s="443"/>
      <c r="K1031" s="455"/>
      <c r="N1031" s="455"/>
      <c r="O1031" s="455"/>
      <c r="P1031" s="455"/>
      <c r="Q1031" s="452"/>
      <c r="R1031" s="455"/>
      <c r="S1031" s="455"/>
      <c r="T1031" s="443"/>
      <c r="U1031" s="452"/>
    </row>
    <row r="1032" spans="1:21" ht="15.75" customHeight="1" x14ac:dyDescent="0.8">
      <c r="A1032" s="434"/>
      <c r="B1032" s="435"/>
      <c r="C1032" s="428"/>
      <c r="F1032" s="443"/>
      <c r="G1032" s="452"/>
      <c r="H1032" s="443"/>
      <c r="I1032" s="452"/>
      <c r="J1032" s="443"/>
      <c r="K1032" s="455"/>
      <c r="N1032" s="455"/>
      <c r="O1032" s="455"/>
      <c r="P1032" s="455"/>
      <c r="Q1032" s="452"/>
      <c r="R1032" s="455"/>
      <c r="S1032" s="455"/>
      <c r="T1032" s="443"/>
      <c r="U1032" s="452"/>
    </row>
    <row r="1033" spans="1:21" ht="15.75" customHeight="1" x14ac:dyDescent="0.8">
      <c r="A1033" s="434"/>
      <c r="B1033" s="435"/>
      <c r="C1033" s="428"/>
      <c r="F1033" s="443"/>
      <c r="G1033" s="452"/>
      <c r="H1033" s="443"/>
      <c r="I1033" s="452"/>
      <c r="J1033" s="443"/>
      <c r="K1033" s="455"/>
      <c r="N1033" s="455"/>
      <c r="O1033" s="455"/>
      <c r="P1033" s="455"/>
      <c r="Q1033" s="452"/>
      <c r="R1033" s="455"/>
      <c r="S1033" s="455"/>
      <c r="T1033" s="443"/>
      <c r="U1033" s="452"/>
    </row>
    <row r="1034" spans="1:21" ht="15.75" customHeight="1" x14ac:dyDescent="0.8">
      <c r="A1034" s="434"/>
      <c r="B1034" s="435"/>
      <c r="C1034" s="428"/>
      <c r="F1034" s="443"/>
      <c r="G1034" s="452"/>
      <c r="H1034" s="443"/>
      <c r="I1034" s="452"/>
      <c r="J1034" s="443"/>
      <c r="K1034" s="455"/>
      <c r="N1034" s="455"/>
      <c r="O1034" s="455"/>
      <c r="P1034" s="455"/>
      <c r="Q1034" s="452"/>
      <c r="R1034" s="455"/>
      <c r="S1034" s="455"/>
      <c r="T1034" s="443"/>
      <c r="U1034" s="452"/>
    </row>
    <row r="1035" spans="1:21" ht="15.75" customHeight="1" x14ac:dyDescent="0.8">
      <c r="A1035" s="434"/>
      <c r="B1035" s="435"/>
      <c r="C1035" s="428"/>
      <c r="F1035" s="443"/>
      <c r="G1035" s="452"/>
      <c r="H1035" s="443"/>
      <c r="I1035" s="452"/>
      <c r="J1035" s="443"/>
      <c r="K1035" s="455"/>
      <c r="N1035" s="455"/>
      <c r="O1035" s="455"/>
      <c r="P1035" s="455"/>
      <c r="Q1035" s="452"/>
      <c r="R1035" s="455"/>
      <c r="S1035" s="455"/>
      <c r="T1035" s="443"/>
      <c r="U1035" s="452"/>
    </row>
    <row r="1036" spans="1:21" ht="15.75" customHeight="1" x14ac:dyDescent="0.8">
      <c r="A1036" s="434"/>
      <c r="B1036" s="435"/>
      <c r="C1036" s="428"/>
      <c r="F1036" s="443"/>
      <c r="G1036" s="452"/>
      <c r="H1036" s="443"/>
      <c r="I1036" s="452"/>
      <c r="J1036" s="443"/>
      <c r="K1036" s="455"/>
      <c r="N1036" s="455"/>
      <c r="O1036" s="455"/>
      <c r="P1036" s="455"/>
      <c r="Q1036" s="452"/>
      <c r="R1036" s="455"/>
      <c r="S1036" s="455"/>
      <c r="T1036" s="443"/>
      <c r="U1036" s="452"/>
    </row>
    <row r="1037" spans="1:21" ht="15.75" customHeight="1" x14ac:dyDescent="0.8">
      <c r="A1037" s="434"/>
      <c r="B1037" s="435"/>
      <c r="C1037" s="428"/>
      <c r="F1037" s="443"/>
      <c r="G1037" s="452"/>
      <c r="H1037" s="443"/>
      <c r="I1037" s="452"/>
      <c r="J1037" s="443"/>
      <c r="K1037" s="455"/>
      <c r="N1037" s="455"/>
      <c r="O1037" s="455"/>
      <c r="P1037" s="455"/>
      <c r="Q1037" s="452"/>
      <c r="R1037" s="455"/>
      <c r="S1037" s="455"/>
      <c r="T1037" s="443"/>
      <c r="U1037" s="452"/>
    </row>
    <row r="1038" spans="1:21" ht="15.75" customHeight="1" x14ac:dyDescent="0.8">
      <c r="A1038" s="434"/>
      <c r="B1038" s="435"/>
      <c r="C1038" s="428"/>
      <c r="F1038" s="443"/>
      <c r="G1038" s="452"/>
      <c r="H1038" s="443"/>
      <c r="I1038" s="452"/>
      <c r="J1038" s="443"/>
      <c r="K1038" s="455"/>
      <c r="N1038" s="455"/>
      <c r="O1038" s="455"/>
      <c r="P1038" s="455"/>
      <c r="Q1038" s="452"/>
      <c r="R1038" s="455"/>
      <c r="S1038" s="455"/>
      <c r="T1038" s="443"/>
      <c r="U1038" s="452"/>
    </row>
    <row r="1039" spans="1:21" ht="15.75" customHeight="1" x14ac:dyDescent="0.8">
      <c r="A1039" s="434"/>
      <c r="B1039" s="435"/>
      <c r="C1039" s="428"/>
      <c r="F1039" s="443"/>
      <c r="G1039" s="452"/>
      <c r="H1039" s="443"/>
      <c r="I1039" s="452"/>
      <c r="J1039" s="443"/>
      <c r="K1039" s="455"/>
      <c r="N1039" s="455"/>
      <c r="O1039" s="455"/>
      <c r="P1039" s="455"/>
      <c r="Q1039" s="452"/>
      <c r="R1039" s="455"/>
      <c r="S1039" s="455"/>
      <c r="T1039" s="443"/>
      <c r="U1039" s="452"/>
    </row>
    <row r="1040" spans="1:21" ht="15.75" customHeight="1" x14ac:dyDescent="0.8">
      <c r="A1040" s="434"/>
      <c r="B1040" s="435"/>
      <c r="C1040" s="428"/>
      <c r="F1040" s="443"/>
      <c r="G1040" s="452"/>
      <c r="H1040" s="443"/>
      <c r="I1040" s="452"/>
      <c r="J1040" s="443"/>
      <c r="K1040" s="455"/>
      <c r="N1040" s="455"/>
      <c r="O1040" s="455"/>
      <c r="P1040" s="455"/>
      <c r="Q1040" s="452"/>
      <c r="R1040" s="455"/>
      <c r="S1040" s="455"/>
      <c r="T1040" s="443"/>
      <c r="U1040" s="452"/>
    </row>
    <row r="1041" spans="1:21" ht="15.75" customHeight="1" x14ac:dyDescent="0.8">
      <c r="A1041" s="434"/>
      <c r="B1041" s="435"/>
      <c r="C1041" s="428"/>
      <c r="F1041" s="443"/>
      <c r="G1041" s="452"/>
      <c r="H1041" s="443"/>
      <c r="I1041" s="452"/>
      <c r="J1041" s="443"/>
      <c r="K1041" s="455"/>
      <c r="N1041" s="455"/>
      <c r="O1041" s="455"/>
      <c r="P1041" s="455"/>
      <c r="Q1041" s="452"/>
      <c r="R1041" s="455"/>
      <c r="S1041" s="455"/>
      <c r="T1041" s="443"/>
      <c r="U1041" s="452"/>
    </row>
    <row r="1042" spans="1:21" ht="15.75" customHeight="1" x14ac:dyDescent="0.8">
      <c r="A1042" s="434"/>
      <c r="B1042" s="435"/>
      <c r="C1042" s="428"/>
      <c r="F1042" s="443"/>
      <c r="G1042" s="452"/>
      <c r="H1042" s="443"/>
      <c r="I1042" s="452"/>
      <c r="J1042" s="443"/>
      <c r="K1042" s="455"/>
      <c r="N1042" s="455"/>
      <c r="O1042" s="455"/>
      <c r="P1042" s="455"/>
      <c r="Q1042" s="452"/>
      <c r="R1042" s="455"/>
      <c r="S1042" s="455"/>
      <c r="T1042" s="443"/>
      <c r="U1042" s="452"/>
    </row>
    <row r="1043" spans="1:21" ht="15.75" customHeight="1" x14ac:dyDescent="0.8">
      <c r="A1043" s="434"/>
      <c r="B1043" s="435"/>
      <c r="C1043" s="428"/>
      <c r="F1043" s="443"/>
      <c r="G1043" s="452"/>
      <c r="H1043" s="443"/>
      <c r="I1043" s="452"/>
      <c r="J1043" s="443"/>
      <c r="K1043" s="455"/>
      <c r="N1043" s="455"/>
      <c r="O1043" s="455"/>
      <c r="P1043" s="455"/>
      <c r="Q1043" s="452"/>
      <c r="R1043" s="455"/>
      <c r="S1043" s="455"/>
      <c r="T1043" s="443"/>
      <c r="U1043" s="452"/>
    </row>
    <row r="1044" spans="1:21" ht="15.75" customHeight="1" x14ac:dyDescent="0.8">
      <c r="A1044" s="434"/>
      <c r="B1044" s="435"/>
      <c r="C1044" s="428"/>
      <c r="F1044" s="443"/>
      <c r="G1044" s="452"/>
      <c r="H1044" s="443"/>
      <c r="I1044" s="452"/>
      <c r="J1044" s="443"/>
      <c r="K1044" s="455"/>
      <c r="N1044" s="455"/>
      <c r="O1044" s="455"/>
      <c r="P1044" s="455"/>
      <c r="Q1044" s="452"/>
      <c r="R1044" s="455"/>
      <c r="S1044" s="455"/>
      <c r="T1044" s="443"/>
      <c r="U1044" s="452"/>
    </row>
    <row r="1045" spans="1:21" ht="15.75" customHeight="1" x14ac:dyDescent="0.8">
      <c r="A1045" s="434"/>
      <c r="B1045" s="435"/>
      <c r="C1045" s="428"/>
      <c r="F1045" s="443"/>
      <c r="G1045" s="452"/>
      <c r="H1045" s="443"/>
      <c r="I1045" s="452"/>
      <c r="J1045" s="443"/>
      <c r="K1045" s="455"/>
      <c r="N1045" s="455"/>
      <c r="O1045" s="455"/>
      <c r="P1045" s="455"/>
      <c r="Q1045" s="452"/>
      <c r="R1045" s="455"/>
      <c r="S1045" s="455"/>
      <c r="T1045" s="443"/>
      <c r="U1045" s="452"/>
    </row>
    <row r="1046" spans="1:21" ht="15.75" customHeight="1" x14ac:dyDescent="0.8">
      <c r="A1046" s="434"/>
      <c r="B1046" s="435"/>
      <c r="C1046" s="428"/>
      <c r="F1046" s="443"/>
      <c r="G1046" s="452"/>
      <c r="H1046" s="443"/>
      <c r="I1046" s="452"/>
      <c r="J1046" s="443"/>
      <c r="K1046" s="455"/>
      <c r="N1046" s="455"/>
      <c r="O1046" s="455"/>
      <c r="P1046" s="455"/>
      <c r="Q1046" s="452"/>
      <c r="R1046" s="455"/>
      <c r="S1046" s="455"/>
      <c r="T1046" s="443"/>
      <c r="U1046" s="452"/>
    </row>
    <row r="1047" spans="1:21" ht="15.75" customHeight="1" x14ac:dyDescent="0.8">
      <c r="A1047" s="434"/>
      <c r="B1047" s="435"/>
      <c r="C1047" s="428"/>
      <c r="F1047" s="443"/>
      <c r="G1047" s="452"/>
      <c r="H1047" s="443"/>
      <c r="I1047" s="452"/>
      <c r="J1047" s="443"/>
      <c r="K1047" s="455"/>
      <c r="N1047" s="455"/>
      <c r="O1047" s="455"/>
      <c r="P1047" s="455"/>
      <c r="Q1047" s="452"/>
      <c r="R1047" s="455"/>
      <c r="S1047" s="455"/>
      <c r="T1047" s="443"/>
      <c r="U1047" s="452"/>
    </row>
    <row r="1048" spans="1:21" ht="15.75" customHeight="1" x14ac:dyDescent="0.8">
      <c r="A1048" s="434"/>
      <c r="B1048" s="435"/>
      <c r="C1048" s="428"/>
      <c r="F1048" s="443"/>
      <c r="G1048" s="452"/>
      <c r="H1048" s="443"/>
      <c r="I1048" s="452"/>
      <c r="J1048" s="443"/>
      <c r="K1048" s="455"/>
      <c r="N1048" s="455"/>
      <c r="O1048" s="455"/>
      <c r="P1048" s="455"/>
      <c r="Q1048" s="452"/>
      <c r="R1048" s="455"/>
      <c r="S1048" s="455"/>
      <c r="T1048" s="443"/>
      <c r="U1048" s="452"/>
    </row>
    <row r="1049" spans="1:21" ht="15.75" customHeight="1" x14ac:dyDescent="0.8">
      <c r="A1049" s="434"/>
      <c r="B1049" s="435"/>
      <c r="C1049" s="428"/>
      <c r="F1049" s="443"/>
      <c r="G1049" s="452"/>
      <c r="H1049" s="443"/>
      <c r="I1049" s="452"/>
      <c r="J1049" s="443"/>
      <c r="K1049" s="455"/>
      <c r="N1049" s="455"/>
      <c r="O1049" s="455"/>
      <c r="P1049" s="455"/>
      <c r="Q1049" s="452"/>
      <c r="R1049" s="455"/>
      <c r="S1049" s="455"/>
      <c r="T1049" s="443"/>
      <c r="U1049" s="452"/>
    </row>
    <row r="1050" spans="1:21" ht="15.75" customHeight="1" x14ac:dyDescent="0.8">
      <c r="A1050" s="434"/>
      <c r="B1050" s="435"/>
      <c r="C1050" s="428"/>
      <c r="F1050" s="443"/>
      <c r="G1050" s="452"/>
      <c r="H1050" s="443"/>
      <c r="I1050" s="452"/>
      <c r="J1050" s="443"/>
      <c r="K1050" s="455"/>
      <c r="N1050" s="455"/>
      <c r="O1050" s="455"/>
      <c r="P1050" s="455"/>
      <c r="Q1050" s="452"/>
      <c r="R1050" s="455"/>
      <c r="S1050" s="455"/>
      <c r="T1050" s="443"/>
      <c r="U1050" s="452"/>
    </row>
    <row r="1051" spans="1:21" ht="15.75" customHeight="1" x14ac:dyDescent="0.8">
      <c r="A1051" s="434"/>
      <c r="B1051" s="435"/>
      <c r="C1051" s="428"/>
      <c r="F1051" s="443"/>
      <c r="G1051" s="452"/>
      <c r="H1051" s="443"/>
      <c r="I1051" s="452"/>
      <c r="J1051" s="443"/>
      <c r="K1051" s="455"/>
      <c r="N1051" s="455"/>
      <c r="O1051" s="455"/>
      <c r="P1051" s="455"/>
      <c r="Q1051" s="452"/>
      <c r="R1051" s="455"/>
      <c r="S1051" s="455"/>
      <c r="T1051" s="443"/>
      <c r="U1051" s="452"/>
    </row>
    <row r="1052" spans="1:21" ht="15.75" customHeight="1" x14ac:dyDescent="0.8">
      <c r="A1052" s="434"/>
      <c r="B1052" s="435"/>
      <c r="C1052" s="428"/>
      <c r="F1052" s="443"/>
      <c r="G1052" s="452"/>
      <c r="H1052" s="443"/>
      <c r="I1052" s="452"/>
      <c r="J1052" s="443"/>
      <c r="K1052" s="455"/>
      <c r="N1052" s="455"/>
      <c r="O1052" s="455"/>
      <c r="P1052" s="455"/>
      <c r="Q1052" s="452"/>
      <c r="R1052" s="455"/>
      <c r="S1052" s="455"/>
      <c r="T1052" s="443"/>
      <c r="U1052" s="452"/>
    </row>
    <row r="1053" spans="1:21" ht="15.75" customHeight="1" x14ac:dyDescent="0.8">
      <c r="A1053" s="434"/>
      <c r="B1053" s="435"/>
      <c r="C1053" s="428"/>
      <c r="F1053" s="443"/>
      <c r="G1053" s="452"/>
      <c r="H1053" s="443"/>
      <c r="I1053" s="452"/>
      <c r="J1053" s="443"/>
      <c r="K1053" s="455"/>
      <c r="N1053" s="455"/>
      <c r="O1053" s="455"/>
      <c r="P1053" s="455"/>
      <c r="Q1053" s="452"/>
      <c r="R1053" s="455"/>
      <c r="S1053" s="455"/>
      <c r="T1053" s="443"/>
      <c r="U1053" s="452"/>
    </row>
    <row r="1054" spans="1:21" ht="15.75" customHeight="1" x14ac:dyDescent="0.8">
      <c r="A1054" s="434"/>
      <c r="B1054" s="435"/>
      <c r="C1054" s="428"/>
      <c r="F1054" s="443"/>
      <c r="G1054" s="452"/>
      <c r="H1054" s="443"/>
      <c r="I1054" s="452"/>
      <c r="J1054" s="443"/>
      <c r="K1054" s="455"/>
      <c r="N1054" s="455"/>
      <c r="O1054" s="455"/>
      <c r="P1054" s="455"/>
      <c r="Q1054" s="452"/>
      <c r="R1054" s="455"/>
      <c r="S1054" s="455"/>
      <c r="T1054" s="443"/>
      <c r="U1054" s="452"/>
    </row>
    <row r="1055" spans="1:21" ht="15.75" customHeight="1" x14ac:dyDescent="0.8">
      <c r="A1055" s="434"/>
      <c r="B1055" s="435"/>
      <c r="C1055" s="428"/>
      <c r="F1055" s="443"/>
      <c r="G1055" s="452"/>
      <c r="H1055" s="443"/>
      <c r="I1055" s="452"/>
      <c r="J1055" s="443"/>
      <c r="K1055" s="455"/>
      <c r="N1055" s="455"/>
      <c r="O1055" s="455"/>
      <c r="P1055" s="455"/>
      <c r="Q1055" s="452"/>
      <c r="R1055" s="455"/>
      <c r="S1055" s="455"/>
      <c r="T1055" s="443"/>
      <c r="U1055" s="452"/>
    </row>
    <row r="1056" spans="1:21" ht="15.75" customHeight="1" x14ac:dyDescent="0.8">
      <c r="A1056" s="434"/>
      <c r="B1056" s="435"/>
      <c r="C1056" s="428"/>
      <c r="F1056" s="443"/>
      <c r="G1056" s="452"/>
      <c r="H1056" s="443"/>
      <c r="I1056" s="452"/>
      <c r="J1056" s="443"/>
      <c r="K1056" s="455"/>
      <c r="N1056" s="455"/>
      <c r="O1056" s="455"/>
      <c r="P1056" s="455"/>
      <c r="Q1056" s="452"/>
      <c r="R1056" s="455"/>
      <c r="S1056" s="455"/>
      <c r="T1056" s="443"/>
      <c r="U1056" s="452"/>
    </row>
    <row r="1057" spans="1:21" ht="15.75" customHeight="1" x14ac:dyDescent="0.8">
      <c r="A1057" s="434"/>
      <c r="B1057" s="435"/>
      <c r="C1057" s="428"/>
      <c r="F1057" s="443"/>
      <c r="G1057" s="452"/>
      <c r="H1057" s="443"/>
      <c r="I1057" s="452"/>
      <c r="J1057" s="443"/>
      <c r="K1057" s="455"/>
      <c r="N1057" s="455"/>
      <c r="O1057" s="455"/>
      <c r="P1057" s="455"/>
      <c r="Q1057" s="452"/>
      <c r="R1057" s="455"/>
      <c r="S1057" s="455"/>
      <c r="T1057" s="443"/>
      <c r="U1057" s="452"/>
    </row>
    <row r="1058" spans="1:21" ht="15.75" customHeight="1" x14ac:dyDescent="0.8">
      <c r="A1058" s="434"/>
      <c r="B1058" s="435"/>
      <c r="C1058" s="428"/>
      <c r="F1058" s="443"/>
      <c r="G1058" s="452"/>
      <c r="H1058" s="443"/>
      <c r="I1058" s="452"/>
      <c r="J1058" s="443"/>
      <c r="K1058" s="455"/>
      <c r="N1058" s="455"/>
      <c r="O1058" s="455"/>
      <c r="P1058" s="455"/>
      <c r="Q1058" s="452"/>
      <c r="R1058" s="455"/>
      <c r="S1058" s="455"/>
      <c r="T1058" s="443"/>
      <c r="U1058" s="452"/>
    </row>
    <row r="1059" spans="1:21" ht="15.75" customHeight="1" x14ac:dyDescent="0.8">
      <c r="A1059" s="434"/>
      <c r="B1059" s="435"/>
      <c r="C1059" s="428"/>
      <c r="F1059" s="443"/>
      <c r="G1059" s="452"/>
      <c r="H1059" s="443"/>
      <c r="I1059" s="452"/>
      <c r="J1059" s="443"/>
      <c r="K1059" s="455"/>
      <c r="N1059" s="455"/>
      <c r="O1059" s="455"/>
      <c r="P1059" s="455"/>
      <c r="Q1059" s="452"/>
      <c r="R1059" s="455"/>
      <c r="S1059" s="455"/>
      <c r="T1059" s="443"/>
      <c r="U1059" s="452"/>
    </row>
    <row r="1060" spans="1:21" ht="15.75" customHeight="1" x14ac:dyDescent="0.8">
      <c r="A1060" s="434"/>
      <c r="B1060" s="435"/>
      <c r="C1060" s="428"/>
      <c r="F1060" s="443"/>
      <c r="G1060" s="452"/>
      <c r="H1060" s="443"/>
      <c r="I1060" s="452"/>
      <c r="J1060" s="443"/>
      <c r="K1060" s="455"/>
      <c r="N1060" s="455"/>
      <c r="O1060" s="455"/>
      <c r="P1060" s="455"/>
      <c r="Q1060" s="452"/>
      <c r="R1060" s="455"/>
      <c r="S1060" s="455"/>
      <c r="T1060" s="443"/>
      <c r="U1060" s="452"/>
    </row>
    <row r="1061" spans="1:21" ht="15.75" customHeight="1" x14ac:dyDescent="0.8">
      <c r="A1061" s="434"/>
      <c r="B1061" s="435"/>
      <c r="C1061" s="428"/>
      <c r="F1061" s="443"/>
      <c r="G1061" s="452"/>
      <c r="H1061" s="443"/>
      <c r="I1061" s="452"/>
      <c r="J1061" s="443"/>
      <c r="K1061" s="455"/>
      <c r="N1061" s="455"/>
      <c r="O1061" s="455"/>
      <c r="P1061" s="455"/>
      <c r="Q1061" s="452"/>
      <c r="R1061" s="455"/>
      <c r="S1061" s="455"/>
      <c r="T1061" s="443"/>
      <c r="U1061" s="452"/>
    </row>
    <row r="1062" spans="1:21" ht="15.75" customHeight="1" x14ac:dyDescent="0.8">
      <c r="A1062" s="434"/>
      <c r="B1062" s="435"/>
      <c r="C1062" s="428"/>
      <c r="F1062" s="443"/>
      <c r="G1062" s="452"/>
      <c r="H1062" s="443"/>
      <c r="I1062" s="452"/>
      <c r="J1062" s="443"/>
      <c r="K1062" s="455"/>
      <c r="N1062" s="455"/>
      <c r="O1062" s="455"/>
      <c r="P1062" s="455"/>
      <c r="Q1062" s="452"/>
      <c r="R1062" s="455"/>
      <c r="S1062" s="455"/>
      <c r="T1062" s="443"/>
      <c r="U1062" s="452"/>
    </row>
    <row r="1063" spans="1:21" ht="15.75" customHeight="1" x14ac:dyDescent="0.8">
      <c r="A1063" s="434"/>
      <c r="B1063" s="435"/>
      <c r="C1063" s="428"/>
      <c r="F1063" s="443"/>
      <c r="G1063" s="452"/>
      <c r="H1063" s="443"/>
      <c r="I1063" s="452"/>
      <c r="J1063" s="443"/>
      <c r="K1063" s="455"/>
      <c r="N1063" s="455"/>
      <c r="O1063" s="455"/>
      <c r="P1063" s="455"/>
      <c r="Q1063" s="452"/>
      <c r="R1063" s="455"/>
      <c r="S1063" s="455"/>
      <c r="T1063" s="443"/>
      <c r="U1063" s="452"/>
    </row>
    <row r="1064" spans="1:21" ht="15.75" customHeight="1" x14ac:dyDescent="0.8">
      <c r="A1064" s="434"/>
      <c r="B1064" s="435"/>
      <c r="C1064" s="428"/>
      <c r="F1064" s="443"/>
      <c r="G1064" s="452"/>
      <c r="H1064" s="443"/>
      <c r="I1064" s="452"/>
      <c r="J1064" s="443"/>
      <c r="K1064" s="455"/>
      <c r="N1064" s="455"/>
      <c r="O1064" s="455"/>
      <c r="P1064" s="455"/>
      <c r="Q1064" s="452"/>
      <c r="R1064" s="455"/>
      <c r="S1064" s="455"/>
      <c r="T1064" s="443"/>
      <c r="U1064" s="452"/>
    </row>
    <row r="1065" spans="1:21" ht="15.75" customHeight="1" x14ac:dyDescent="0.8">
      <c r="A1065" s="434"/>
      <c r="B1065" s="435"/>
      <c r="C1065" s="428"/>
      <c r="F1065" s="443"/>
      <c r="G1065" s="452"/>
      <c r="H1065" s="443"/>
      <c r="I1065" s="452"/>
      <c r="J1065" s="443"/>
      <c r="K1065" s="455"/>
      <c r="N1065" s="455"/>
      <c r="O1065" s="455"/>
      <c r="P1065" s="455"/>
      <c r="Q1065" s="452"/>
      <c r="R1065" s="455"/>
      <c r="S1065" s="455"/>
      <c r="T1065" s="443"/>
      <c r="U1065" s="452"/>
    </row>
    <row r="1066" spans="1:21" ht="15.75" customHeight="1" x14ac:dyDescent="0.8">
      <c r="A1066" s="434"/>
      <c r="B1066" s="435"/>
      <c r="C1066" s="428"/>
      <c r="F1066" s="443"/>
      <c r="G1066" s="452"/>
      <c r="H1066" s="443"/>
      <c r="I1066" s="452"/>
      <c r="J1066" s="443"/>
      <c r="K1066" s="455"/>
      <c r="N1066" s="455"/>
      <c r="O1066" s="455"/>
      <c r="P1066" s="455"/>
      <c r="Q1066" s="452"/>
      <c r="R1066" s="455"/>
      <c r="S1066" s="455"/>
      <c r="T1066" s="443"/>
      <c r="U1066" s="452"/>
    </row>
    <row r="1067" spans="1:21" ht="15.75" customHeight="1" x14ac:dyDescent="0.8">
      <c r="A1067" s="434"/>
      <c r="B1067" s="435"/>
      <c r="C1067" s="428"/>
      <c r="F1067" s="443"/>
      <c r="G1067" s="452"/>
      <c r="H1067" s="443"/>
      <c r="I1067" s="452"/>
      <c r="J1067" s="443"/>
      <c r="K1067" s="455"/>
      <c r="N1067" s="455"/>
      <c r="O1067" s="455"/>
      <c r="P1067" s="455"/>
      <c r="Q1067" s="452"/>
      <c r="R1067" s="455"/>
      <c r="S1067" s="455"/>
      <c r="T1067" s="443"/>
      <c r="U1067" s="452"/>
    </row>
    <row r="1068" spans="1:21" ht="15.75" customHeight="1" x14ac:dyDescent="0.8">
      <c r="A1068" s="434"/>
      <c r="B1068" s="435"/>
      <c r="C1068" s="428"/>
      <c r="F1068" s="443"/>
      <c r="G1068" s="452"/>
      <c r="H1068" s="443"/>
      <c r="I1068" s="452"/>
      <c r="J1068" s="443"/>
      <c r="K1068" s="455"/>
      <c r="N1068" s="455"/>
      <c r="O1068" s="455"/>
      <c r="P1068" s="455"/>
      <c r="Q1068" s="452"/>
      <c r="R1068" s="455"/>
      <c r="S1068" s="455"/>
      <c r="T1068" s="443"/>
      <c r="U1068" s="452"/>
    </row>
    <row r="1069" spans="1:21" ht="15.75" customHeight="1" x14ac:dyDescent="0.8">
      <c r="A1069" s="434"/>
      <c r="B1069" s="435"/>
      <c r="C1069" s="428"/>
      <c r="F1069" s="443"/>
      <c r="G1069" s="452"/>
      <c r="H1069" s="443"/>
      <c r="I1069" s="452"/>
      <c r="J1069" s="443"/>
      <c r="K1069" s="455"/>
      <c r="N1069" s="455"/>
      <c r="O1069" s="455"/>
      <c r="P1069" s="455"/>
      <c r="Q1069" s="452"/>
      <c r="R1069" s="455"/>
      <c r="S1069" s="455"/>
      <c r="T1069" s="443"/>
      <c r="U1069" s="452"/>
    </row>
    <row r="1070" spans="1:21" ht="15.75" customHeight="1" x14ac:dyDescent="0.8">
      <c r="A1070" s="434"/>
      <c r="B1070" s="435"/>
      <c r="C1070" s="428"/>
      <c r="F1070" s="443"/>
      <c r="G1070" s="452"/>
      <c r="H1070" s="443"/>
      <c r="I1070" s="452"/>
      <c r="J1070" s="443"/>
      <c r="K1070" s="455"/>
      <c r="N1070" s="455"/>
      <c r="O1070" s="455"/>
      <c r="P1070" s="455"/>
      <c r="Q1070" s="452"/>
      <c r="R1070" s="455"/>
      <c r="S1070" s="455"/>
      <c r="T1070" s="443"/>
      <c r="U1070" s="452"/>
    </row>
    <row r="1071" spans="1:21" ht="15.75" customHeight="1" x14ac:dyDescent="0.8">
      <c r="A1071" s="434"/>
      <c r="B1071" s="435"/>
      <c r="C1071" s="428"/>
      <c r="F1071" s="443"/>
      <c r="G1071" s="452"/>
      <c r="H1071" s="443"/>
      <c r="I1071" s="452"/>
      <c r="J1071" s="443"/>
      <c r="K1071" s="455"/>
      <c r="N1071" s="455"/>
      <c r="O1071" s="455"/>
      <c r="P1071" s="455"/>
      <c r="Q1071" s="452"/>
      <c r="R1071" s="455"/>
      <c r="S1071" s="455"/>
      <c r="T1071" s="443"/>
      <c r="U1071" s="452"/>
    </row>
    <row r="1072" spans="1:21" ht="15.75" customHeight="1" x14ac:dyDescent="0.8">
      <c r="A1072" s="434"/>
      <c r="B1072" s="435"/>
      <c r="C1072" s="428"/>
      <c r="F1072" s="443"/>
      <c r="G1072" s="452"/>
      <c r="H1072" s="443"/>
      <c r="I1072" s="452"/>
      <c r="J1072" s="443"/>
      <c r="K1072" s="455"/>
      <c r="N1072" s="455"/>
      <c r="O1072" s="455"/>
      <c r="P1072" s="455"/>
      <c r="Q1072" s="452"/>
      <c r="R1072" s="455"/>
      <c r="S1072" s="455"/>
      <c r="T1072" s="443"/>
      <c r="U1072" s="452"/>
    </row>
    <row r="1073" spans="1:21" ht="15.75" customHeight="1" x14ac:dyDescent="0.8">
      <c r="A1073" s="434"/>
      <c r="B1073" s="435"/>
      <c r="C1073" s="428"/>
      <c r="F1073" s="443"/>
      <c r="G1073" s="452"/>
      <c r="H1073" s="443"/>
      <c r="I1073" s="452"/>
      <c r="J1073" s="443"/>
      <c r="K1073" s="455"/>
      <c r="N1073" s="455"/>
      <c r="O1073" s="455"/>
      <c r="P1073" s="455"/>
      <c r="Q1073" s="452"/>
      <c r="R1073" s="455"/>
      <c r="S1073" s="455"/>
      <c r="T1073" s="443"/>
      <c r="U1073" s="452"/>
    </row>
    <row r="1074" spans="1:21" ht="15.75" customHeight="1" x14ac:dyDescent="0.8">
      <c r="A1074" s="434"/>
      <c r="B1074" s="435"/>
      <c r="C1074" s="428"/>
      <c r="F1074" s="443"/>
      <c r="G1074" s="452"/>
      <c r="H1074" s="443"/>
      <c r="I1074" s="452"/>
      <c r="J1074" s="443"/>
      <c r="K1074" s="455"/>
      <c r="N1074" s="455"/>
      <c r="O1074" s="455"/>
      <c r="P1074" s="455"/>
      <c r="Q1074" s="452"/>
      <c r="R1074" s="455"/>
      <c r="S1074" s="455"/>
      <c r="T1074" s="443"/>
      <c r="U1074" s="452"/>
    </row>
    <row r="1075" spans="1:21" ht="15.75" customHeight="1" x14ac:dyDescent="0.8">
      <c r="A1075" s="434"/>
      <c r="B1075" s="435"/>
      <c r="C1075" s="428"/>
      <c r="F1075" s="443"/>
      <c r="G1075" s="452"/>
      <c r="H1075" s="443"/>
      <c r="I1075" s="452"/>
      <c r="J1075" s="443"/>
      <c r="K1075" s="455"/>
      <c r="N1075" s="455"/>
      <c r="O1075" s="455"/>
      <c r="P1075" s="455"/>
      <c r="Q1075" s="452"/>
      <c r="R1075" s="455"/>
      <c r="S1075" s="455"/>
      <c r="T1075" s="443"/>
      <c r="U1075" s="452"/>
    </row>
    <row r="1076" spans="1:21" ht="15.75" customHeight="1" x14ac:dyDescent="0.8">
      <c r="A1076" s="434"/>
      <c r="B1076" s="435"/>
      <c r="C1076" s="428"/>
      <c r="F1076" s="443"/>
      <c r="G1076" s="452"/>
      <c r="H1076" s="443"/>
      <c r="I1076" s="452"/>
      <c r="J1076" s="443"/>
      <c r="K1076" s="455"/>
      <c r="N1076" s="455"/>
      <c r="O1076" s="455"/>
      <c r="P1076" s="455"/>
      <c r="Q1076" s="452"/>
      <c r="R1076" s="455"/>
      <c r="S1076" s="455"/>
      <c r="T1076" s="443"/>
      <c r="U1076" s="452"/>
    </row>
    <row r="1077" spans="1:21" ht="15.75" customHeight="1" x14ac:dyDescent="0.8">
      <c r="A1077" s="434"/>
      <c r="B1077" s="435"/>
      <c r="C1077" s="428"/>
      <c r="F1077" s="443"/>
      <c r="G1077" s="452"/>
      <c r="H1077" s="443"/>
      <c r="I1077" s="452"/>
      <c r="J1077" s="443"/>
      <c r="K1077" s="455"/>
      <c r="N1077" s="455"/>
      <c r="O1077" s="455"/>
      <c r="P1077" s="455"/>
      <c r="Q1077" s="452"/>
      <c r="R1077" s="455"/>
      <c r="S1077" s="455"/>
      <c r="T1077" s="443"/>
      <c r="U1077" s="452"/>
    </row>
    <row r="1078" spans="1:21" ht="15.75" customHeight="1" x14ac:dyDescent="0.8">
      <c r="A1078" s="434"/>
      <c r="B1078" s="434"/>
      <c r="C1078" s="428"/>
      <c r="F1078" s="443"/>
      <c r="G1078" s="452"/>
      <c r="H1078" s="443"/>
      <c r="I1078" s="452"/>
      <c r="J1078" s="443"/>
      <c r="K1078" s="455"/>
      <c r="N1078" s="455"/>
      <c r="O1078" s="455"/>
      <c r="P1078" s="455"/>
      <c r="Q1078" s="452"/>
      <c r="R1078" s="455"/>
      <c r="S1078" s="455"/>
      <c r="T1078" s="443"/>
      <c r="U1078" s="452"/>
    </row>
    <row r="1079" spans="1:21" ht="15.75" customHeight="1" x14ac:dyDescent="0.8">
      <c r="A1079" s="434"/>
      <c r="B1079" s="434"/>
      <c r="C1079" s="428"/>
      <c r="F1079" s="443"/>
      <c r="G1079" s="452"/>
      <c r="H1079" s="443"/>
      <c r="I1079" s="452"/>
      <c r="J1079" s="443"/>
      <c r="K1079" s="455"/>
      <c r="N1079" s="455"/>
      <c r="O1079" s="455"/>
      <c r="P1079" s="455"/>
      <c r="Q1079" s="452"/>
      <c r="R1079" s="455"/>
      <c r="S1079" s="455"/>
      <c r="T1079" s="443"/>
      <c r="U1079" s="452"/>
    </row>
    <row r="1080" spans="1:21" ht="15.75" customHeight="1" x14ac:dyDescent="0.8">
      <c r="A1080" s="434"/>
      <c r="B1080" s="434"/>
      <c r="C1080" s="428"/>
      <c r="F1080" s="443"/>
      <c r="G1080" s="452"/>
      <c r="H1080" s="443"/>
      <c r="I1080" s="452"/>
      <c r="J1080" s="443"/>
      <c r="K1080" s="455"/>
      <c r="N1080" s="455"/>
      <c r="O1080" s="455"/>
      <c r="P1080" s="455"/>
      <c r="Q1080" s="452"/>
      <c r="R1080" s="455"/>
      <c r="S1080" s="455"/>
      <c r="T1080" s="443"/>
      <c r="U1080" s="452"/>
    </row>
    <row r="1081" spans="1:21" ht="15.75" customHeight="1" x14ac:dyDescent="0.8">
      <c r="A1081" s="434"/>
      <c r="B1081" s="434"/>
      <c r="C1081" s="428"/>
      <c r="F1081" s="443"/>
      <c r="G1081" s="452"/>
      <c r="H1081" s="443"/>
      <c r="I1081" s="452"/>
      <c r="J1081" s="443"/>
      <c r="K1081" s="455"/>
      <c r="N1081" s="455"/>
      <c r="O1081" s="455"/>
      <c r="P1081" s="455"/>
      <c r="Q1081" s="452"/>
      <c r="R1081" s="455"/>
      <c r="S1081" s="455"/>
      <c r="T1081" s="443"/>
      <c r="U1081" s="452"/>
    </row>
    <row r="1082" spans="1:21" ht="15.75" customHeight="1" x14ac:dyDescent="0.8">
      <c r="A1082" s="434"/>
      <c r="B1082" s="434"/>
      <c r="C1082" s="428"/>
      <c r="F1082" s="443"/>
      <c r="G1082" s="452"/>
      <c r="H1082" s="443"/>
      <c r="I1082" s="452"/>
      <c r="J1082" s="443"/>
      <c r="K1082" s="455"/>
      <c r="N1082" s="455"/>
      <c r="O1082" s="455"/>
      <c r="P1082" s="455"/>
      <c r="Q1082" s="452"/>
      <c r="R1082" s="455"/>
      <c r="S1082" s="455"/>
      <c r="T1082" s="443"/>
      <c r="U1082" s="452"/>
    </row>
    <row r="1083" spans="1:21" ht="15.75" customHeight="1" x14ac:dyDescent="0.8">
      <c r="A1083" s="434"/>
      <c r="B1083" s="434"/>
      <c r="C1083" s="428"/>
      <c r="F1083" s="443"/>
      <c r="G1083" s="452"/>
      <c r="H1083" s="443"/>
      <c r="I1083" s="452"/>
      <c r="J1083" s="443"/>
      <c r="K1083" s="455"/>
      <c r="N1083" s="455"/>
      <c r="O1083" s="455"/>
      <c r="P1083" s="455"/>
      <c r="Q1083" s="452"/>
      <c r="R1083" s="455"/>
      <c r="S1083" s="455"/>
      <c r="T1083" s="443"/>
      <c r="U1083" s="452"/>
    </row>
    <row r="1084" spans="1:21" ht="15.75" customHeight="1" x14ac:dyDescent="0.8">
      <c r="A1084" s="434"/>
      <c r="B1084" s="434"/>
      <c r="C1084" s="428"/>
      <c r="F1084" s="443"/>
      <c r="G1084" s="452"/>
      <c r="H1084" s="443"/>
      <c r="I1084" s="452"/>
      <c r="J1084" s="443"/>
      <c r="K1084" s="455"/>
      <c r="N1084" s="455"/>
      <c r="O1084" s="455"/>
      <c r="P1084" s="455"/>
      <c r="Q1084" s="452"/>
      <c r="R1084" s="455"/>
      <c r="S1084" s="455"/>
      <c r="T1084" s="443"/>
      <c r="U1084" s="452"/>
    </row>
    <row r="1085" spans="1:21" ht="15.75" customHeight="1" x14ac:dyDescent="0.8">
      <c r="A1085" s="434"/>
      <c r="B1085" s="434"/>
      <c r="C1085" s="428"/>
      <c r="F1085" s="443"/>
      <c r="G1085" s="452"/>
      <c r="H1085" s="443"/>
      <c r="I1085" s="452"/>
      <c r="J1085" s="443"/>
      <c r="K1085" s="455"/>
      <c r="N1085" s="455"/>
      <c r="O1085" s="455"/>
      <c r="P1085" s="455"/>
      <c r="Q1085" s="452"/>
      <c r="R1085" s="455"/>
      <c r="S1085" s="455"/>
      <c r="T1085" s="443"/>
      <c r="U1085" s="452"/>
    </row>
    <row r="1086" spans="1:21" ht="15.75" customHeight="1" x14ac:dyDescent="0.8">
      <c r="A1086" s="434"/>
      <c r="B1086" s="434"/>
      <c r="C1086" s="428"/>
      <c r="F1086" s="443"/>
      <c r="G1086" s="452"/>
      <c r="H1086" s="443"/>
      <c r="I1086" s="452"/>
      <c r="J1086" s="443"/>
      <c r="K1086" s="455"/>
      <c r="N1086" s="455"/>
      <c r="O1086" s="455"/>
      <c r="P1086" s="455"/>
      <c r="Q1086" s="452"/>
      <c r="R1086" s="455"/>
      <c r="S1086" s="455"/>
      <c r="T1086" s="443"/>
      <c r="U1086" s="452"/>
    </row>
    <row r="1087" spans="1:21" ht="15.75" customHeight="1" x14ac:dyDescent="0.8">
      <c r="A1087" s="434"/>
      <c r="B1087" s="434"/>
      <c r="C1087" s="428"/>
      <c r="F1087" s="443"/>
      <c r="G1087" s="452"/>
      <c r="H1087" s="443"/>
      <c r="I1087" s="452"/>
      <c r="J1087" s="443"/>
      <c r="K1087" s="455"/>
      <c r="N1087" s="455"/>
      <c r="O1087" s="455"/>
      <c r="P1087" s="455"/>
      <c r="Q1087" s="452"/>
      <c r="R1087" s="455"/>
      <c r="S1087" s="455"/>
      <c r="T1087" s="443"/>
      <c r="U1087" s="452"/>
    </row>
    <row r="1088" spans="1:21" ht="15.75" customHeight="1" x14ac:dyDescent="0.8">
      <c r="A1088" s="434"/>
      <c r="B1088" s="434"/>
      <c r="C1088" s="438"/>
      <c r="F1088" s="443"/>
      <c r="G1088" s="452"/>
      <c r="H1088" s="443"/>
      <c r="I1088" s="452"/>
      <c r="J1088" s="443"/>
      <c r="K1088" s="455"/>
      <c r="N1088" s="455"/>
      <c r="O1088" s="455"/>
      <c r="P1088" s="455"/>
      <c r="Q1088" s="452"/>
      <c r="R1088" s="455"/>
      <c r="S1088" s="455"/>
      <c r="T1088" s="443"/>
      <c r="U1088" s="452"/>
    </row>
    <row r="1089" spans="1:21" ht="15.75" customHeight="1" x14ac:dyDescent="0.8">
      <c r="A1089" s="434"/>
      <c r="B1089" s="434"/>
      <c r="C1089" s="438"/>
      <c r="F1089" s="443"/>
      <c r="G1089" s="452"/>
      <c r="H1089" s="443"/>
      <c r="I1089" s="452"/>
      <c r="J1089" s="443"/>
      <c r="K1089" s="455"/>
      <c r="N1089" s="455"/>
      <c r="O1089" s="455"/>
      <c r="P1089" s="455"/>
      <c r="Q1089" s="452"/>
      <c r="R1089" s="455"/>
      <c r="S1089" s="455"/>
      <c r="T1089" s="443"/>
      <c r="U1089" s="452"/>
    </row>
    <row r="1090" spans="1:21" ht="15.75" customHeight="1" x14ac:dyDescent="0.8">
      <c r="A1090" s="434"/>
      <c r="B1090" s="434"/>
      <c r="C1090" s="438"/>
      <c r="F1090" s="443"/>
      <c r="G1090" s="452"/>
      <c r="H1090" s="443"/>
      <c r="I1090" s="452"/>
      <c r="J1090" s="443"/>
      <c r="K1090" s="455"/>
      <c r="N1090" s="455"/>
      <c r="O1090" s="455"/>
      <c r="P1090" s="455"/>
      <c r="Q1090" s="452"/>
      <c r="R1090" s="455"/>
      <c r="S1090" s="455"/>
      <c r="T1090" s="443"/>
      <c r="U1090" s="452"/>
    </row>
    <row r="1091" spans="1:21" ht="15.75" customHeight="1" x14ac:dyDescent="0.8">
      <c r="A1091" s="434"/>
      <c r="B1091" s="434"/>
      <c r="C1091" s="438"/>
      <c r="F1091" s="443"/>
      <c r="G1091" s="452"/>
      <c r="H1091" s="443"/>
      <c r="I1091" s="452"/>
      <c r="J1091" s="443"/>
      <c r="K1091" s="455"/>
      <c r="N1091" s="455"/>
      <c r="O1091" s="455"/>
      <c r="P1091" s="455"/>
      <c r="Q1091" s="452"/>
      <c r="R1091" s="455"/>
      <c r="S1091" s="455"/>
      <c r="T1091" s="443"/>
      <c r="U1091" s="452"/>
    </row>
    <row r="1092" spans="1:21" ht="15.75" customHeight="1" x14ac:dyDescent="0.8">
      <c r="A1092" s="434"/>
      <c r="B1092" s="434"/>
      <c r="C1092" s="438"/>
      <c r="F1092" s="443"/>
      <c r="G1092" s="452"/>
      <c r="H1092" s="443"/>
      <c r="I1092" s="452"/>
      <c r="J1092" s="443"/>
      <c r="K1092" s="455"/>
      <c r="N1092" s="455"/>
      <c r="O1092" s="455"/>
      <c r="P1092" s="455"/>
      <c r="Q1092" s="452"/>
      <c r="R1092" s="455"/>
      <c r="S1092" s="455"/>
      <c r="T1092" s="443"/>
      <c r="U1092" s="452"/>
    </row>
    <row r="1093" spans="1:21" ht="15.75" customHeight="1" x14ac:dyDescent="0.8">
      <c r="A1093" s="434"/>
      <c r="B1093" s="434"/>
      <c r="C1093" s="438"/>
      <c r="F1093" s="443"/>
      <c r="G1093" s="452"/>
      <c r="H1093" s="443"/>
      <c r="I1093" s="452"/>
      <c r="J1093" s="443"/>
      <c r="K1093" s="455"/>
      <c r="N1093" s="455"/>
      <c r="O1093" s="455"/>
      <c r="P1093" s="455"/>
      <c r="Q1093" s="452"/>
      <c r="R1093" s="455"/>
      <c r="S1093" s="455"/>
      <c r="T1093" s="443"/>
      <c r="U1093" s="452"/>
    </row>
    <row r="1094" spans="1:21" ht="15.75" customHeight="1" x14ac:dyDescent="0.8">
      <c r="A1094" s="434"/>
      <c r="B1094" s="434"/>
      <c r="C1094" s="438"/>
      <c r="F1094" s="443"/>
      <c r="G1094" s="452"/>
      <c r="H1094" s="443"/>
      <c r="I1094" s="452"/>
      <c r="J1094" s="443"/>
      <c r="K1094" s="455"/>
      <c r="N1094" s="455"/>
      <c r="O1094" s="455"/>
      <c r="P1094" s="455"/>
      <c r="Q1094" s="452"/>
      <c r="R1094" s="455"/>
      <c r="S1094" s="455"/>
      <c r="T1094" s="443"/>
      <c r="U1094" s="452"/>
    </row>
    <row r="1095" spans="1:21" ht="15.75" customHeight="1" x14ac:dyDescent="0.8">
      <c r="A1095" s="434"/>
      <c r="B1095" s="434"/>
      <c r="C1095" s="438"/>
      <c r="F1095" s="443"/>
      <c r="G1095" s="452"/>
      <c r="H1095" s="443"/>
      <c r="I1095" s="452"/>
      <c r="J1095" s="443"/>
      <c r="K1095" s="455"/>
      <c r="N1095" s="455"/>
      <c r="O1095" s="455"/>
      <c r="P1095" s="455"/>
      <c r="Q1095" s="452"/>
      <c r="R1095" s="455"/>
      <c r="S1095" s="455"/>
      <c r="T1095" s="443"/>
      <c r="U1095" s="452"/>
    </row>
    <row r="1096" spans="1:21" ht="15.75" customHeight="1" x14ac:dyDescent="0.8">
      <c r="A1096" s="434"/>
      <c r="B1096" s="434"/>
      <c r="C1096" s="438"/>
      <c r="F1096" s="443"/>
      <c r="G1096" s="452"/>
      <c r="H1096" s="443"/>
      <c r="I1096" s="452"/>
      <c r="J1096" s="443"/>
      <c r="K1096" s="455"/>
      <c r="N1096" s="455"/>
      <c r="O1096" s="455"/>
      <c r="P1096" s="455"/>
      <c r="Q1096" s="452"/>
      <c r="R1096" s="455"/>
      <c r="S1096" s="455"/>
      <c r="T1096" s="443"/>
      <c r="U1096" s="452"/>
    </row>
    <row r="1097" spans="1:21" ht="15.75" customHeight="1" x14ac:dyDescent="0.8">
      <c r="A1097" s="434"/>
      <c r="B1097" s="434"/>
      <c r="C1097" s="438"/>
      <c r="F1097" s="443"/>
      <c r="G1097" s="452"/>
      <c r="H1097" s="443"/>
      <c r="I1097" s="452"/>
      <c r="J1097" s="443"/>
      <c r="K1097" s="455"/>
      <c r="N1097" s="455"/>
      <c r="O1097" s="455"/>
      <c r="P1097" s="455"/>
      <c r="Q1097" s="452"/>
      <c r="R1097" s="455"/>
      <c r="S1097" s="455"/>
      <c r="T1097" s="443"/>
      <c r="U1097" s="452"/>
    </row>
    <row r="1098" spans="1:21" ht="15.75" customHeight="1" x14ac:dyDescent="0.8">
      <c r="A1098" s="434"/>
      <c r="B1098" s="434"/>
      <c r="C1098" s="438"/>
      <c r="F1098" s="443"/>
      <c r="G1098" s="452"/>
      <c r="H1098" s="443"/>
      <c r="I1098" s="452"/>
      <c r="J1098" s="443"/>
      <c r="K1098" s="455"/>
      <c r="N1098" s="455"/>
      <c r="O1098" s="455"/>
      <c r="P1098" s="455"/>
      <c r="Q1098" s="452"/>
      <c r="R1098" s="455"/>
      <c r="S1098" s="455"/>
      <c r="T1098" s="443"/>
      <c r="U1098" s="452"/>
    </row>
    <row r="1099" spans="1:21" ht="15.75" customHeight="1" x14ac:dyDescent="0.8">
      <c r="A1099" s="434"/>
      <c r="B1099" s="434"/>
      <c r="C1099" s="438"/>
      <c r="F1099" s="443"/>
      <c r="G1099" s="452"/>
      <c r="H1099" s="443"/>
      <c r="I1099" s="452"/>
      <c r="J1099" s="443"/>
      <c r="K1099" s="455"/>
      <c r="N1099" s="455"/>
      <c r="O1099" s="455"/>
      <c r="P1099" s="455"/>
      <c r="Q1099" s="452"/>
      <c r="R1099" s="455"/>
      <c r="S1099" s="455"/>
      <c r="T1099" s="443"/>
      <c r="U1099" s="452"/>
    </row>
    <row r="1100" spans="1:21" ht="15.75" customHeight="1" x14ac:dyDescent="0.8">
      <c r="A1100" s="434"/>
      <c r="B1100" s="434"/>
      <c r="C1100" s="438"/>
      <c r="F1100" s="443"/>
      <c r="G1100" s="452"/>
      <c r="H1100" s="443"/>
      <c r="I1100" s="452"/>
      <c r="J1100" s="443"/>
      <c r="K1100" s="455"/>
      <c r="N1100" s="455"/>
      <c r="O1100" s="455"/>
      <c r="P1100" s="455"/>
      <c r="Q1100" s="452"/>
      <c r="R1100" s="455"/>
      <c r="S1100" s="455"/>
      <c r="T1100" s="443"/>
      <c r="U1100" s="452"/>
    </row>
    <row r="1101" spans="1:21" ht="15.75" customHeight="1" x14ac:dyDescent="0.8">
      <c r="A1101" s="434"/>
      <c r="B1101" s="434"/>
      <c r="C1101" s="438"/>
      <c r="F1101" s="443"/>
      <c r="G1101" s="452"/>
      <c r="H1101" s="443"/>
      <c r="I1101" s="452"/>
      <c r="J1101" s="443"/>
      <c r="K1101" s="455"/>
      <c r="N1101" s="455"/>
      <c r="O1101" s="455"/>
      <c r="P1101" s="455"/>
      <c r="Q1101" s="452"/>
      <c r="R1101" s="455"/>
      <c r="S1101" s="455"/>
      <c r="T1101" s="443"/>
      <c r="U1101" s="452"/>
    </row>
    <row r="1102" spans="1:21" ht="15.75" customHeight="1" x14ac:dyDescent="0.8">
      <c r="A1102" s="434"/>
      <c r="B1102" s="434"/>
      <c r="C1102" s="438"/>
      <c r="F1102" s="443"/>
      <c r="G1102" s="452"/>
      <c r="H1102" s="443"/>
      <c r="I1102" s="452"/>
      <c r="J1102" s="443"/>
      <c r="K1102" s="455"/>
      <c r="N1102" s="455"/>
      <c r="O1102" s="455"/>
      <c r="P1102" s="455"/>
      <c r="Q1102" s="452"/>
      <c r="R1102" s="455"/>
      <c r="S1102" s="455"/>
      <c r="T1102" s="443"/>
      <c r="U1102" s="452"/>
    </row>
    <row r="1103" spans="1:21" ht="15.75" customHeight="1" x14ac:dyDescent="0.8">
      <c r="A1103" s="434"/>
      <c r="B1103" s="434"/>
      <c r="C1103" s="438"/>
      <c r="F1103" s="443"/>
      <c r="G1103" s="452"/>
      <c r="H1103" s="443"/>
      <c r="I1103" s="452"/>
      <c r="J1103" s="443"/>
      <c r="K1103" s="455"/>
      <c r="N1103" s="455"/>
      <c r="O1103" s="455"/>
      <c r="P1103" s="455"/>
      <c r="Q1103" s="452"/>
      <c r="R1103" s="455"/>
      <c r="S1103" s="455"/>
      <c r="T1103" s="443"/>
      <c r="U1103" s="452"/>
    </row>
    <row r="1104" spans="1:21" ht="15.75" customHeight="1" x14ac:dyDescent="0.8">
      <c r="A1104" s="434"/>
      <c r="B1104" s="434"/>
      <c r="C1104" s="438"/>
      <c r="F1104" s="443"/>
      <c r="G1104" s="452"/>
      <c r="H1104" s="443"/>
      <c r="I1104" s="452"/>
      <c r="J1104" s="443"/>
      <c r="K1104" s="455"/>
      <c r="N1104" s="455"/>
      <c r="O1104" s="455"/>
      <c r="P1104" s="455"/>
      <c r="Q1104" s="452"/>
      <c r="R1104" s="455"/>
      <c r="S1104" s="455"/>
      <c r="T1104" s="443"/>
      <c r="U1104" s="452"/>
    </row>
    <row r="1105" spans="1:21" ht="15.75" customHeight="1" x14ac:dyDescent="0.8">
      <c r="A1105" s="434"/>
      <c r="B1105" s="434"/>
      <c r="C1105" s="438"/>
      <c r="F1105" s="443"/>
      <c r="G1105" s="452"/>
      <c r="H1105" s="443"/>
      <c r="I1105" s="452"/>
      <c r="J1105" s="443"/>
      <c r="K1105" s="455"/>
      <c r="N1105" s="455"/>
      <c r="O1105" s="455"/>
      <c r="P1105" s="455"/>
      <c r="Q1105" s="452"/>
      <c r="R1105" s="455"/>
      <c r="S1105" s="455"/>
      <c r="T1105" s="443"/>
      <c r="U1105" s="452"/>
    </row>
    <row r="1106" spans="1:21" ht="15.75" customHeight="1" x14ac:dyDescent="0.8">
      <c r="A1106" s="434"/>
      <c r="B1106" s="434"/>
      <c r="C1106" s="438"/>
      <c r="F1106" s="443"/>
      <c r="G1106" s="452"/>
      <c r="H1106" s="443"/>
      <c r="I1106" s="452"/>
      <c r="J1106" s="443"/>
      <c r="K1106" s="455"/>
      <c r="N1106" s="455"/>
      <c r="O1106" s="455"/>
      <c r="P1106" s="455"/>
      <c r="Q1106" s="452"/>
      <c r="R1106" s="455"/>
      <c r="S1106" s="455"/>
      <c r="T1106" s="443"/>
      <c r="U1106" s="452"/>
    </row>
    <row r="1107" spans="1:21" ht="15.75" customHeight="1" x14ac:dyDescent="0.8">
      <c r="A1107" s="434"/>
      <c r="B1107" s="434"/>
      <c r="C1107" s="438"/>
      <c r="F1107" s="443"/>
      <c r="G1107" s="452"/>
      <c r="H1107" s="443"/>
      <c r="I1107" s="452"/>
      <c r="J1107" s="443"/>
      <c r="K1107" s="455"/>
      <c r="N1107" s="455"/>
      <c r="O1107" s="455"/>
      <c r="P1107" s="455"/>
      <c r="Q1107" s="452"/>
      <c r="R1107" s="455"/>
      <c r="S1107" s="455"/>
      <c r="T1107" s="443"/>
      <c r="U1107" s="452"/>
    </row>
    <row r="1108" spans="1:21" ht="15.75" customHeight="1" x14ac:dyDescent="0.8">
      <c r="A1108" s="434"/>
      <c r="B1108" s="434"/>
      <c r="C1108" s="438"/>
      <c r="F1108" s="443"/>
      <c r="G1108" s="452"/>
      <c r="H1108" s="443"/>
      <c r="I1108" s="452"/>
      <c r="J1108" s="443"/>
      <c r="K1108" s="455"/>
      <c r="N1108" s="455"/>
      <c r="O1108" s="455"/>
      <c r="P1108" s="455"/>
      <c r="Q1108" s="452"/>
      <c r="R1108" s="455"/>
      <c r="S1108" s="455"/>
      <c r="T1108" s="443"/>
      <c r="U1108" s="452"/>
    </row>
    <row r="1109" spans="1:21" ht="15.75" customHeight="1" x14ac:dyDescent="0.8">
      <c r="A1109" s="434"/>
      <c r="B1109" s="434"/>
      <c r="C1109" s="438"/>
      <c r="F1109" s="443"/>
      <c r="G1109" s="452"/>
      <c r="H1109" s="443"/>
      <c r="I1109" s="452"/>
      <c r="J1109" s="443"/>
      <c r="K1109" s="455"/>
      <c r="N1109" s="455"/>
      <c r="O1109" s="455"/>
      <c r="P1109" s="455"/>
      <c r="Q1109" s="452"/>
      <c r="R1109" s="455"/>
      <c r="S1109" s="455"/>
      <c r="T1109" s="443"/>
      <c r="U1109" s="452"/>
    </row>
    <row r="1110" spans="1:21" ht="15.75" customHeight="1" x14ac:dyDescent="0.8">
      <c r="A1110" s="434"/>
      <c r="B1110" s="434"/>
      <c r="C1110" s="438"/>
      <c r="F1110" s="443"/>
      <c r="G1110" s="452"/>
      <c r="H1110" s="443"/>
      <c r="I1110" s="452"/>
      <c r="J1110" s="443"/>
      <c r="K1110" s="455"/>
      <c r="N1110" s="455"/>
      <c r="O1110" s="455"/>
      <c r="P1110" s="455"/>
      <c r="Q1110" s="452"/>
      <c r="R1110" s="455"/>
      <c r="S1110" s="455"/>
      <c r="T1110" s="443"/>
      <c r="U1110" s="452"/>
    </row>
    <row r="1111" spans="1:21" ht="15.75" customHeight="1" x14ac:dyDescent="0.8">
      <c r="A1111" s="434"/>
      <c r="B1111" s="434"/>
      <c r="C1111" s="438"/>
      <c r="F1111" s="443"/>
      <c r="G1111" s="452"/>
      <c r="H1111" s="443"/>
      <c r="I1111" s="452"/>
      <c r="J1111" s="443"/>
      <c r="K1111" s="455"/>
      <c r="N1111" s="455"/>
      <c r="O1111" s="455"/>
      <c r="P1111" s="455"/>
      <c r="Q1111" s="452"/>
      <c r="R1111" s="455"/>
      <c r="S1111" s="455"/>
      <c r="T1111" s="443"/>
      <c r="U1111" s="452"/>
    </row>
    <row r="1112" spans="1:21" ht="15.75" customHeight="1" x14ac:dyDescent="0.8">
      <c r="A1112" s="434"/>
      <c r="B1112" s="434"/>
      <c r="C1112" s="438"/>
      <c r="F1112" s="443"/>
      <c r="G1112" s="452"/>
      <c r="H1112" s="443"/>
      <c r="I1112" s="452"/>
      <c r="J1112" s="443"/>
      <c r="K1112" s="455"/>
      <c r="N1112" s="455"/>
      <c r="O1112" s="455"/>
      <c r="P1112" s="455"/>
      <c r="Q1112" s="452"/>
      <c r="R1112" s="455"/>
      <c r="S1112" s="455"/>
      <c r="T1112" s="443"/>
      <c r="U1112" s="452"/>
    </row>
    <row r="1113" spans="1:21" ht="15.75" customHeight="1" x14ac:dyDescent="0.8">
      <c r="A1113" s="434"/>
      <c r="B1113" s="434"/>
      <c r="C1113" s="438"/>
      <c r="F1113" s="443"/>
      <c r="G1113" s="452"/>
      <c r="H1113" s="443"/>
      <c r="I1113" s="452"/>
      <c r="J1113" s="443"/>
      <c r="K1113" s="455"/>
      <c r="N1113" s="455"/>
      <c r="O1113" s="455"/>
      <c r="P1113" s="455"/>
      <c r="Q1113" s="452"/>
      <c r="R1113" s="455"/>
      <c r="S1113" s="455"/>
      <c r="T1113" s="443"/>
      <c r="U1113" s="452"/>
    </row>
    <row r="1114" spans="1:21" ht="15.75" customHeight="1" x14ac:dyDescent="0.8">
      <c r="A1114" s="434"/>
      <c r="B1114" s="434"/>
      <c r="C1114" s="438"/>
      <c r="F1114" s="443"/>
      <c r="G1114" s="452"/>
      <c r="H1114" s="443"/>
      <c r="I1114" s="452"/>
      <c r="J1114" s="443"/>
      <c r="K1114" s="455"/>
      <c r="N1114" s="455"/>
      <c r="O1114" s="455"/>
      <c r="P1114" s="455"/>
      <c r="Q1114" s="452"/>
      <c r="R1114" s="455"/>
      <c r="S1114" s="455"/>
      <c r="T1114" s="443"/>
      <c r="U1114" s="452"/>
    </row>
    <row r="1115" spans="1:21" ht="15.75" customHeight="1" x14ac:dyDescent="0.8">
      <c r="A1115" s="434"/>
      <c r="B1115" s="434"/>
      <c r="C1115" s="438"/>
      <c r="F1115" s="443"/>
      <c r="G1115" s="452"/>
      <c r="H1115" s="443"/>
      <c r="I1115" s="452"/>
      <c r="J1115" s="443"/>
      <c r="K1115" s="455"/>
      <c r="N1115" s="455"/>
      <c r="O1115" s="455"/>
      <c r="P1115" s="455"/>
      <c r="Q1115" s="452"/>
      <c r="R1115" s="455"/>
      <c r="S1115" s="455"/>
      <c r="T1115" s="443"/>
      <c r="U1115" s="452"/>
    </row>
    <row r="1116" spans="1:21" ht="15.75" customHeight="1" x14ac:dyDescent="0.8">
      <c r="A1116" s="434"/>
      <c r="B1116" s="434"/>
      <c r="C1116" s="438"/>
      <c r="F1116" s="443"/>
      <c r="G1116" s="452"/>
      <c r="H1116" s="443"/>
      <c r="I1116" s="452"/>
      <c r="J1116" s="443"/>
      <c r="K1116" s="455"/>
      <c r="N1116" s="455"/>
      <c r="O1116" s="455"/>
      <c r="P1116" s="455"/>
      <c r="Q1116" s="452"/>
      <c r="R1116" s="455"/>
      <c r="S1116" s="455"/>
      <c r="T1116" s="443"/>
      <c r="U1116" s="452"/>
    </row>
    <row r="1117" spans="1:21" ht="15.75" customHeight="1" x14ac:dyDescent="0.8">
      <c r="A1117" s="434"/>
      <c r="B1117" s="434"/>
      <c r="C1117" s="438"/>
      <c r="F1117" s="443"/>
      <c r="G1117" s="452"/>
      <c r="H1117" s="443"/>
      <c r="I1117" s="452"/>
      <c r="J1117" s="443"/>
      <c r="K1117" s="455"/>
      <c r="N1117" s="455"/>
      <c r="O1117" s="455"/>
      <c r="P1117" s="455"/>
      <c r="Q1117" s="452"/>
      <c r="R1117" s="455"/>
      <c r="S1117" s="455"/>
      <c r="T1117" s="443"/>
      <c r="U1117" s="452"/>
    </row>
    <row r="1118" spans="1:21" ht="15.75" customHeight="1" x14ac:dyDescent="0.8">
      <c r="A1118" s="434"/>
      <c r="B1118" s="434"/>
      <c r="C1118" s="438"/>
      <c r="F1118" s="443"/>
      <c r="G1118" s="452"/>
      <c r="H1118" s="443"/>
      <c r="I1118" s="452"/>
      <c r="J1118" s="443"/>
      <c r="K1118" s="455"/>
      <c r="N1118" s="455"/>
      <c r="O1118" s="455"/>
      <c r="P1118" s="455"/>
      <c r="Q1118" s="452"/>
      <c r="R1118" s="455"/>
      <c r="S1118" s="455"/>
      <c r="T1118" s="443"/>
      <c r="U1118" s="452"/>
    </row>
    <row r="1119" spans="1:21" ht="15.75" customHeight="1" x14ac:dyDescent="0.8">
      <c r="A1119" s="434"/>
      <c r="B1119" s="434"/>
      <c r="C1119" s="438"/>
      <c r="F1119" s="443"/>
      <c r="G1119" s="452"/>
      <c r="H1119" s="443"/>
      <c r="I1119" s="452"/>
      <c r="J1119" s="443"/>
      <c r="K1119" s="455"/>
      <c r="N1119" s="455"/>
      <c r="O1119" s="455"/>
      <c r="P1119" s="455"/>
      <c r="Q1119" s="452"/>
      <c r="R1119" s="455"/>
      <c r="S1119" s="455"/>
      <c r="T1119" s="443"/>
      <c r="U1119" s="452"/>
    </row>
    <row r="1120" spans="1:21" ht="15.75" customHeight="1" x14ac:dyDescent="0.8">
      <c r="A1120" s="434"/>
      <c r="B1120" s="434"/>
      <c r="C1120" s="438"/>
      <c r="F1120" s="443"/>
      <c r="G1120" s="452"/>
      <c r="H1120" s="443"/>
      <c r="I1120" s="452"/>
      <c r="J1120" s="443"/>
      <c r="K1120" s="455"/>
      <c r="N1120" s="455"/>
      <c r="O1120" s="455"/>
      <c r="P1120" s="455"/>
      <c r="Q1120" s="452"/>
      <c r="R1120" s="455"/>
      <c r="S1120" s="455"/>
      <c r="T1120" s="443"/>
      <c r="U1120" s="452"/>
    </row>
    <row r="1121" spans="1:21" ht="15.75" customHeight="1" x14ac:dyDescent="0.8">
      <c r="A1121" s="434"/>
      <c r="B1121" s="434"/>
      <c r="C1121" s="438"/>
      <c r="F1121" s="443"/>
      <c r="G1121" s="452"/>
      <c r="H1121" s="443"/>
      <c r="I1121" s="452"/>
      <c r="J1121" s="443"/>
      <c r="K1121" s="455"/>
      <c r="N1121" s="455"/>
      <c r="O1121" s="455"/>
      <c r="P1121" s="455"/>
      <c r="Q1121" s="452"/>
      <c r="R1121" s="455"/>
      <c r="S1121" s="455"/>
      <c r="T1121" s="443"/>
      <c r="U1121" s="452"/>
    </row>
    <row r="1122" spans="1:21" ht="15.75" customHeight="1" x14ac:dyDescent="0.8">
      <c r="A1122" s="434"/>
      <c r="B1122" s="434"/>
      <c r="C1122" s="438"/>
      <c r="F1122" s="443"/>
      <c r="G1122" s="452"/>
      <c r="H1122" s="443"/>
      <c r="I1122" s="452"/>
      <c r="J1122" s="443"/>
      <c r="K1122" s="455"/>
      <c r="N1122" s="455"/>
      <c r="O1122" s="455"/>
      <c r="P1122" s="455"/>
      <c r="Q1122" s="452"/>
      <c r="R1122" s="455"/>
      <c r="S1122" s="455"/>
      <c r="T1122" s="443"/>
      <c r="U1122" s="452"/>
    </row>
    <row r="1123" spans="1:21" ht="15.75" customHeight="1" x14ac:dyDescent="0.8">
      <c r="A1123" s="434"/>
      <c r="B1123" s="434"/>
      <c r="C1123" s="438"/>
      <c r="F1123" s="443"/>
      <c r="G1123" s="452"/>
      <c r="H1123" s="443"/>
      <c r="I1123" s="452"/>
      <c r="J1123" s="443"/>
      <c r="K1123" s="455"/>
      <c r="N1123" s="455"/>
      <c r="O1123" s="455"/>
      <c r="P1123" s="455"/>
      <c r="Q1123" s="452"/>
      <c r="R1123" s="455"/>
      <c r="S1123" s="455"/>
      <c r="T1123" s="443"/>
      <c r="U1123" s="452"/>
    </row>
    <row r="1124" spans="1:21" ht="15.75" customHeight="1" x14ac:dyDescent="0.8">
      <c r="A1124" s="434"/>
      <c r="B1124" s="434"/>
      <c r="C1124" s="438"/>
      <c r="F1124" s="443"/>
      <c r="G1124" s="452"/>
      <c r="H1124" s="443"/>
      <c r="I1124" s="452"/>
      <c r="J1124" s="443"/>
      <c r="K1124" s="455"/>
      <c r="N1124" s="455"/>
      <c r="O1124" s="455"/>
      <c r="P1124" s="455"/>
      <c r="Q1124" s="452"/>
      <c r="R1124" s="455"/>
      <c r="S1124" s="455"/>
      <c r="T1124" s="443"/>
      <c r="U1124" s="452"/>
    </row>
    <row r="1125" spans="1:21" ht="15.75" customHeight="1" x14ac:dyDescent="0.8">
      <c r="A1125" s="434"/>
      <c r="B1125" s="434"/>
      <c r="C1125" s="438"/>
      <c r="F1125" s="443"/>
      <c r="G1125" s="452"/>
      <c r="H1125" s="443"/>
      <c r="I1125" s="452"/>
      <c r="J1125" s="443"/>
      <c r="K1125" s="455"/>
      <c r="N1125" s="455"/>
      <c r="O1125" s="455"/>
      <c r="P1125" s="455"/>
      <c r="Q1125" s="452"/>
      <c r="R1125" s="455"/>
      <c r="S1125" s="455"/>
      <c r="T1125" s="443"/>
      <c r="U1125" s="452"/>
    </row>
    <row r="1126" spans="1:21" ht="15.75" customHeight="1" x14ac:dyDescent="0.8">
      <c r="A1126" s="434"/>
      <c r="B1126" s="434"/>
      <c r="C1126" s="438"/>
      <c r="F1126" s="443"/>
      <c r="G1126" s="452"/>
      <c r="H1126" s="443"/>
      <c r="I1126" s="452"/>
      <c r="J1126" s="443"/>
      <c r="K1126" s="455"/>
      <c r="N1126" s="455"/>
      <c r="O1126" s="455"/>
      <c r="P1126" s="455"/>
      <c r="Q1126" s="452"/>
      <c r="R1126" s="455"/>
      <c r="S1126" s="455"/>
      <c r="T1126" s="443"/>
      <c r="U1126" s="452"/>
    </row>
    <row r="1127" spans="1:21" ht="15.75" customHeight="1" x14ac:dyDescent="0.8">
      <c r="A1127" s="434"/>
      <c r="B1127" s="434"/>
      <c r="C1127" s="438"/>
      <c r="F1127" s="443"/>
      <c r="G1127" s="452"/>
      <c r="H1127" s="443"/>
      <c r="I1127" s="452"/>
      <c r="J1127" s="443"/>
      <c r="K1127" s="455"/>
      <c r="N1127" s="455"/>
      <c r="O1127" s="455"/>
      <c r="P1127" s="455"/>
      <c r="Q1127" s="452"/>
      <c r="R1127" s="455"/>
      <c r="S1127" s="455"/>
      <c r="T1127" s="443"/>
      <c r="U1127" s="452"/>
    </row>
    <row r="1128" spans="1:21" ht="15.75" customHeight="1" x14ac:dyDescent="0.8">
      <c r="A1128" s="434"/>
      <c r="B1128" s="434"/>
      <c r="C1128" s="438"/>
      <c r="F1128" s="443"/>
      <c r="G1128" s="452"/>
      <c r="H1128" s="443"/>
      <c r="I1128" s="452"/>
      <c r="J1128" s="443"/>
      <c r="K1128" s="455"/>
      <c r="N1128" s="455"/>
      <c r="O1128" s="455"/>
      <c r="P1128" s="455"/>
      <c r="Q1128" s="452"/>
      <c r="R1128" s="455"/>
      <c r="S1128" s="455"/>
      <c r="T1128" s="443"/>
      <c r="U1128" s="452"/>
    </row>
    <row r="1129" spans="1:21" ht="15.75" customHeight="1" x14ac:dyDescent="0.8">
      <c r="A1129" s="434"/>
      <c r="B1129" s="434"/>
      <c r="C1129" s="438"/>
      <c r="F1129" s="443"/>
      <c r="G1129" s="452"/>
      <c r="H1129" s="443"/>
      <c r="I1129" s="452"/>
      <c r="J1129" s="443"/>
      <c r="K1129" s="455"/>
      <c r="N1129" s="455"/>
      <c r="O1129" s="455"/>
      <c r="P1129" s="455"/>
      <c r="Q1129" s="452"/>
      <c r="R1129" s="455"/>
      <c r="S1129" s="455"/>
      <c r="T1129" s="443"/>
      <c r="U1129" s="452"/>
    </row>
    <row r="1130" spans="1:21" ht="15.75" customHeight="1" x14ac:dyDescent="0.8">
      <c r="A1130" s="434"/>
      <c r="B1130" s="434"/>
      <c r="C1130" s="438"/>
      <c r="F1130" s="443"/>
      <c r="G1130" s="452"/>
      <c r="H1130" s="443"/>
      <c r="I1130" s="452"/>
      <c r="J1130" s="443"/>
      <c r="K1130" s="455"/>
      <c r="N1130" s="455"/>
      <c r="O1130" s="455"/>
      <c r="P1130" s="455"/>
      <c r="Q1130" s="452"/>
      <c r="R1130" s="455"/>
      <c r="S1130" s="455"/>
      <c r="T1130" s="443"/>
      <c r="U1130" s="452"/>
    </row>
    <row r="1131" spans="1:21" ht="15.75" customHeight="1" x14ac:dyDescent="0.8">
      <c r="A1131" s="434"/>
      <c r="B1131" s="434"/>
      <c r="C1131" s="438"/>
      <c r="F1131" s="443"/>
      <c r="G1131" s="452"/>
      <c r="H1131" s="443"/>
      <c r="I1131" s="452"/>
      <c r="J1131" s="443"/>
      <c r="K1131" s="455"/>
      <c r="N1131" s="455"/>
      <c r="O1131" s="455"/>
      <c r="P1131" s="455"/>
      <c r="Q1131" s="452"/>
      <c r="R1131" s="455"/>
      <c r="S1131" s="455"/>
      <c r="T1131" s="443"/>
      <c r="U1131" s="452"/>
    </row>
    <row r="1132" spans="1:21" ht="15.75" customHeight="1" x14ac:dyDescent="0.8">
      <c r="A1132" s="434"/>
      <c r="B1132" s="434"/>
      <c r="C1132" s="438"/>
      <c r="F1132" s="443"/>
      <c r="G1132" s="452"/>
      <c r="H1132" s="443"/>
      <c r="I1132" s="452"/>
      <c r="J1132" s="443"/>
      <c r="K1132" s="455"/>
      <c r="N1132" s="455"/>
      <c r="O1132" s="455"/>
      <c r="P1132" s="455"/>
      <c r="Q1132" s="452"/>
      <c r="R1132" s="455"/>
      <c r="S1132" s="455"/>
      <c r="T1132" s="443"/>
      <c r="U1132" s="452"/>
    </row>
    <row r="1133" spans="1:21" ht="15.75" customHeight="1" x14ac:dyDescent="0.8">
      <c r="A1133" s="434"/>
      <c r="B1133" s="434"/>
      <c r="C1133" s="438"/>
      <c r="F1133" s="443"/>
      <c r="G1133" s="452"/>
      <c r="H1133" s="443"/>
      <c r="I1133" s="452"/>
      <c r="J1133" s="443"/>
      <c r="K1133" s="455"/>
      <c r="N1133" s="455"/>
      <c r="O1133" s="455"/>
      <c r="P1133" s="455"/>
      <c r="Q1133" s="452"/>
      <c r="R1133" s="455"/>
      <c r="S1133" s="455"/>
      <c r="T1133" s="443"/>
      <c r="U1133" s="452"/>
    </row>
    <row r="1134" spans="1:21" ht="15.75" customHeight="1" x14ac:dyDescent="0.8">
      <c r="A1134" s="434"/>
      <c r="B1134" s="434"/>
      <c r="C1134" s="438"/>
      <c r="F1134" s="443"/>
      <c r="G1134" s="452"/>
      <c r="H1134" s="443"/>
      <c r="I1134" s="452"/>
      <c r="J1134" s="443"/>
      <c r="K1134" s="455"/>
      <c r="N1134" s="455"/>
      <c r="O1134" s="455"/>
      <c r="P1134" s="455"/>
      <c r="Q1134" s="452"/>
      <c r="R1134" s="455"/>
      <c r="S1134" s="455"/>
      <c r="T1134" s="443"/>
      <c r="U1134" s="452"/>
    </row>
    <row r="1135" spans="1:21" ht="15.75" customHeight="1" x14ac:dyDescent="0.8">
      <c r="A1135" s="434"/>
      <c r="B1135" s="434"/>
      <c r="C1135" s="438"/>
      <c r="F1135" s="443"/>
      <c r="G1135" s="452"/>
      <c r="H1135" s="443"/>
      <c r="I1135" s="452"/>
      <c r="J1135" s="443"/>
      <c r="K1135" s="455"/>
      <c r="N1135" s="455"/>
      <c r="O1135" s="455"/>
      <c r="P1135" s="455"/>
      <c r="Q1135" s="452"/>
      <c r="R1135" s="455"/>
      <c r="S1135" s="455"/>
      <c r="T1135" s="443"/>
      <c r="U1135" s="452"/>
    </row>
    <row r="1136" spans="1:21" ht="15.75" customHeight="1" x14ac:dyDescent="0.8">
      <c r="A1136" s="434"/>
      <c r="B1136" s="434"/>
      <c r="C1136" s="438"/>
      <c r="F1136" s="443"/>
      <c r="G1136" s="452"/>
      <c r="H1136" s="443"/>
      <c r="I1136" s="452"/>
      <c r="J1136" s="443"/>
      <c r="K1136" s="455"/>
      <c r="N1136" s="455"/>
      <c r="O1136" s="455"/>
      <c r="P1136" s="455"/>
      <c r="Q1136" s="452"/>
      <c r="R1136" s="455"/>
      <c r="S1136" s="455"/>
      <c r="T1136" s="443"/>
      <c r="U1136" s="452"/>
    </row>
    <row r="1137" spans="1:21" ht="15.75" customHeight="1" x14ac:dyDescent="0.8">
      <c r="A1137" s="434"/>
      <c r="B1137" s="434"/>
      <c r="C1137" s="438"/>
      <c r="F1137" s="443"/>
      <c r="G1137" s="452"/>
      <c r="H1137" s="443"/>
      <c r="I1137" s="452"/>
      <c r="J1137" s="443"/>
      <c r="K1137" s="455"/>
      <c r="N1137" s="455"/>
      <c r="O1137" s="455"/>
      <c r="P1137" s="455"/>
      <c r="Q1137" s="452"/>
      <c r="R1137" s="455"/>
      <c r="S1137" s="455"/>
      <c r="T1137" s="443"/>
      <c r="U1137" s="452"/>
    </row>
    <row r="1138" spans="1:21" ht="15.75" customHeight="1" x14ac:dyDescent="0.8">
      <c r="A1138" s="434"/>
      <c r="B1138" s="434"/>
      <c r="C1138" s="438"/>
      <c r="F1138" s="443"/>
      <c r="G1138" s="452"/>
      <c r="H1138" s="443"/>
      <c r="I1138" s="452"/>
      <c r="J1138" s="443"/>
      <c r="K1138" s="455"/>
      <c r="N1138" s="455"/>
      <c r="O1138" s="455"/>
      <c r="P1138" s="455"/>
      <c r="Q1138" s="452"/>
      <c r="R1138" s="455"/>
      <c r="S1138" s="455"/>
      <c r="T1138" s="443"/>
      <c r="U1138" s="452"/>
    </row>
    <row r="1139" spans="1:21" ht="15.75" customHeight="1" x14ac:dyDescent="0.8">
      <c r="A1139" s="434"/>
      <c r="B1139" s="434"/>
      <c r="C1139" s="438"/>
      <c r="F1139" s="443"/>
      <c r="G1139" s="452"/>
      <c r="H1139" s="443"/>
      <c r="I1139" s="452"/>
      <c r="J1139" s="443"/>
      <c r="K1139" s="455"/>
      <c r="N1139" s="455"/>
      <c r="O1139" s="455"/>
      <c r="P1139" s="455"/>
      <c r="Q1139" s="452"/>
      <c r="R1139" s="455"/>
      <c r="S1139" s="455"/>
      <c r="T1139" s="443"/>
      <c r="U1139" s="452"/>
    </row>
    <row r="1140" spans="1:21" ht="15.75" customHeight="1" x14ac:dyDescent="0.8">
      <c r="A1140" s="434"/>
      <c r="B1140" s="434"/>
      <c r="C1140" s="438"/>
      <c r="F1140" s="443"/>
      <c r="G1140" s="452"/>
      <c r="H1140" s="443"/>
      <c r="I1140" s="452"/>
      <c r="J1140" s="443"/>
      <c r="K1140" s="455"/>
      <c r="N1140" s="455"/>
      <c r="O1140" s="455"/>
      <c r="P1140" s="455"/>
      <c r="Q1140" s="452"/>
      <c r="R1140" s="455"/>
      <c r="S1140" s="455"/>
      <c r="T1140" s="443"/>
      <c r="U1140" s="452"/>
    </row>
    <row r="1141" spans="1:21" ht="15.75" customHeight="1" x14ac:dyDescent="0.8">
      <c r="A1141" s="434"/>
      <c r="B1141" s="434"/>
      <c r="C1141" s="438"/>
      <c r="F1141" s="443"/>
      <c r="G1141" s="452"/>
      <c r="H1141" s="443"/>
      <c r="I1141" s="452"/>
      <c r="J1141" s="443"/>
      <c r="K1141" s="455"/>
      <c r="N1141" s="455"/>
      <c r="O1141" s="455"/>
      <c r="P1141" s="455"/>
      <c r="Q1141" s="452"/>
      <c r="R1141" s="455"/>
      <c r="S1141" s="455"/>
      <c r="T1141" s="443"/>
      <c r="U1141" s="452"/>
    </row>
    <row r="1142" spans="1:21" ht="15.75" customHeight="1" x14ac:dyDescent="0.8">
      <c r="A1142" s="434"/>
      <c r="B1142" s="434"/>
      <c r="C1142" s="438"/>
      <c r="F1142" s="443"/>
      <c r="G1142" s="452"/>
      <c r="H1142" s="443"/>
      <c r="I1142" s="452"/>
      <c r="J1142" s="443"/>
      <c r="K1142" s="455"/>
      <c r="N1142" s="455"/>
      <c r="O1142" s="455"/>
      <c r="P1142" s="455"/>
      <c r="Q1142" s="452"/>
      <c r="R1142" s="455"/>
      <c r="S1142" s="455"/>
      <c r="T1142" s="443"/>
      <c r="U1142" s="452"/>
    </row>
    <row r="1143" spans="1:21" ht="15.75" customHeight="1" x14ac:dyDescent="0.8">
      <c r="A1143" s="434"/>
      <c r="B1143" s="434"/>
      <c r="C1143" s="438"/>
      <c r="F1143" s="443"/>
      <c r="G1143" s="452"/>
      <c r="H1143" s="443"/>
      <c r="I1143" s="452"/>
      <c r="J1143" s="443"/>
      <c r="K1143" s="455"/>
      <c r="N1143" s="455"/>
      <c r="O1143" s="455"/>
      <c r="P1143" s="455"/>
      <c r="Q1143" s="452"/>
      <c r="R1143" s="455"/>
      <c r="S1143" s="455"/>
      <c r="T1143" s="443"/>
      <c r="U1143" s="452"/>
    </row>
    <row r="1144" spans="1:21" ht="15.75" customHeight="1" x14ac:dyDescent="0.8">
      <c r="A1144" s="434"/>
      <c r="B1144" s="434"/>
      <c r="C1144" s="438"/>
      <c r="F1144" s="443"/>
      <c r="G1144" s="452"/>
      <c r="H1144" s="443"/>
      <c r="I1144" s="452"/>
      <c r="J1144" s="443"/>
      <c r="K1144" s="455"/>
      <c r="N1144" s="455"/>
      <c r="O1144" s="455"/>
      <c r="P1144" s="455"/>
      <c r="Q1144" s="452"/>
      <c r="R1144" s="455"/>
      <c r="S1144" s="455"/>
      <c r="T1144" s="443"/>
      <c r="U1144" s="452"/>
    </row>
    <row r="1145" spans="1:21" ht="15.75" customHeight="1" x14ac:dyDescent="0.8">
      <c r="A1145" s="434"/>
      <c r="B1145" s="434"/>
      <c r="C1145" s="438"/>
      <c r="F1145" s="443"/>
      <c r="G1145" s="452"/>
      <c r="H1145" s="443"/>
      <c r="I1145" s="452"/>
      <c r="J1145" s="443"/>
      <c r="K1145" s="455"/>
      <c r="N1145" s="455"/>
      <c r="O1145" s="455"/>
      <c r="P1145" s="455"/>
      <c r="Q1145" s="452"/>
      <c r="R1145" s="455"/>
      <c r="S1145" s="455"/>
      <c r="T1145" s="443"/>
      <c r="U1145" s="452"/>
    </row>
    <row r="1146" spans="1:21" ht="15.75" customHeight="1" x14ac:dyDescent="0.8">
      <c r="A1146" s="434"/>
      <c r="B1146" s="434"/>
      <c r="C1146" s="438"/>
      <c r="F1146" s="443"/>
      <c r="G1146" s="452"/>
      <c r="H1146" s="443"/>
      <c r="I1146" s="452"/>
      <c r="J1146" s="443"/>
      <c r="K1146" s="455"/>
      <c r="N1146" s="455"/>
      <c r="O1146" s="455"/>
      <c r="P1146" s="455"/>
      <c r="Q1146" s="452"/>
      <c r="R1146" s="455"/>
      <c r="S1146" s="455"/>
      <c r="T1146" s="443"/>
      <c r="U1146" s="452"/>
    </row>
    <row r="1147" spans="1:21" ht="15.75" customHeight="1" x14ac:dyDescent="0.8">
      <c r="A1147" s="434"/>
      <c r="B1147" s="434"/>
      <c r="C1147" s="438"/>
      <c r="F1147" s="443"/>
      <c r="G1147" s="452"/>
      <c r="H1147" s="443"/>
      <c r="I1147" s="452"/>
      <c r="J1147" s="443"/>
      <c r="K1147" s="455"/>
      <c r="N1147" s="455"/>
      <c r="O1147" s="455"/>
      <c r="P1147" s="455"/>
      <c r="Q1147" s="452"/>
      <c r="R1147" s="455"/>
      <c r="S1147" s="455"/>
      <c r="T1147" s="443"/>
      <c r="U1147" s="452"/>
    </row>
    <row r="1148" spans="1:21" ht="15.75" customHeight="1" x14ac:dyDescent="0.8">
      <c r="A1148" s="434"/>
      <c r="B1148" s="434"/>
      <c r="C1148" s="438"/>
      <c r="F1148" s="443"/>
      <c r="G1148" s="452"/>
      <c r="H1148" s="443"/>
      <c r="I1148" s="452"/>
      <c r="J1148" s="443"/>
      <c r="K1148" s="455"/>
      <c r="N1148" s="455"/>
      <c r="O1148" s="455"/>
      <c r="P1148" s="455"/>
      <c r="Q1148" s="452"/>
      <c r="R1148" s="455"/>
      <c r="S1148" s="455"/>
      <c r="T1148" s="443"/>
      <c r="U1148" s="452"/>
    </row>
    <row r="1149" spans="1:21" ht="15.75" customHeight="1" x14ac:dyDescent="0.8">
      <c r="A1149" s="434"/>
      <c r="B1149" s="434"/>
      <c r="C1149" s="438"/>
      <c r="F1149" s="443"/>
      <c r="G1149" s="452"/>
      <c r="H1149" s="443"/>
      <c r="I1149" s="452"/>
      <c r="J1149" s="443"/>
      <c r="K1149" s="455"/>
      <c r="N1149" s="455"/>
      <c r="O1149" s="455"/>
      <c r="P1149" s="455"/>
      <c r="Q1149" s="452"/>
      <c r="R1149" s="455"/>
      <c r="S1149" s="455"/>
      <c r="T1149" s="443"/>
      <c r="U1149" s="452"/>
    </row>
    <row r="1150" spans="1:21" ht="15.75" customHeight="1" x14ac:dyDescent="0.8">
      <c r="A1150" s="434"/>
      <c r="B1150" s="434"/>
      <c r="C1150" s="438"/>
      <c r="F1150" s="443"/>
      <c r="G1150" s="452"/>
      <c r="H1150" s="443"/>
      <c r="I1150" s="452"/>
      <c r="J1150" s="443"/>
      <c r="K1150" s="455"/>
      <c r="N1150" s="455"/>
      <c r="O1150" s="455"/>
      <c r="P1150" s="455"/>
      <c r="Q1150" s="452"/>
      <c r="R1150" s="455"/>
      <c r="S1150" s="455"/>
      <c r="T1150" s="443"/>
      <c r="U1150" s="452"/>
    </row>
    <row r="1151" spans="1:21" ht="15.75" customHeight="1" x14ac:dyDescent="0.8">
      <c r="A1151" s="434"/>
      <c r="B1151" s="434"/>
      <c r="C1151" s="438"/>
      <c r="F1151" s="443"/>
      <c r="G1151" s="452"/>
      <c r="H1151" s="443"/>
      <c r="I1151" s="452"/>
      <c r="J1151" s="443"/>
      <c r="K1151" s="455"/>
      <c r="N1151" s="455"/>
      <c r="O1151" s="455"/>
      <c r="P1151" s="455"/>
      <c r="Q1151" s="452"/>
      <c r="R1151" s="455"/>
      <c r="S1151" s="455"/>
      <c r="T1151" s="443"/>
      <c r="U1151" s="452"/>
    </row>
    <row r="1152" spans="1:21" ht="15.75" customHeight="1" x14ac:dyDescent="0.8">
      <c r="A1152" s="434"/>
      <c r="B1152" s="434"/>
      <c r="C1152" s="438"/>
      <c r="F1152" s="443"/>
      <c r="G1152" s="452"/>
      <c r="H1152" s="443"/>
      <c r="I1152" s="452"/>
      <c r="J1152" s="443"/>
      <c r="K1152" s="455"/>
      <c r="N1152" s="455"/>
      <c r="O1152" s="455"/>
      <c r="P1152" s="455"/>
      <c r="Q1152" s="452"/>
      <c r="R1152" s="455"/>
      <c r="S1152" s="455"/>
      <c r="T1152" s="443"/>
      <c r="U1152" s="452"/>
    </row>
    <row r="1153" spans="1:21" ht="15.75" customHeight="1" x14ac:dyDescent="0.8">
      <c r="A1153" s="434"/>
      <c r="B1153" s="434"/>
      <c r="C1153" s="438"/>
      <c r="F1153" s="443"/>
      <c r="G1153" s="452"/>
      <c r="H1153" s="443"/>
      <c r="I1153" s="452"/>
      <c r="J1153" s="443"/>
      <c r="K1153" s="455"/>
      <c r="N1153" s="455"/>
      <c r="O1153" s="455"/>
      <c r="P1153" s="455"/>
      <c r="Q1153" s="452"/>
      <c r="R1153" s="455"/>
      <c r="S1153" s="455"/>
      <c r="T1153" s="443"/>
      <c r="U1153" s="452"/>
    </row>
    <row r="1154" spans="1:21" ht="15.75" customHeight="1" x14ac:dyDescent="0.8">
      <c r="A1154" s="434"/>
      <c r="B1154" s="434"/>
      <c r="C1154" s="438"/>
      <c r="F1154" s="443"/>
      <c r="G1154" s="452"/>
      <c r="H1154" s="443"/>
      <c r="I1154" s="452"/>
      <c r="J1154" s="443"/>
      <c r="K1154" s="455"/>
      <c r="N1154" s="455"/>
      <c r="O1154" s="455"/>
      <c r="P1154" s="455"/>
      <c r="Q1154" s="452"/>
      <c r="R1154" s="455"/>
      <c r="S1154" s="455"/>
      <c r="T1154" s="443"/>
      <c r="U1154" s="452"/>
    </row>
    <row r="1155" spans="1:21" ht="15.75" customHeight="1" x14ac:dyDescent="0.8">
      <c r="A1155" s="434"/>
      <c r="B1155" s="434"/>
      <c r="C1155" s="438"/>
      <c r="F1155" s="443"/>
      <c r="G1155" s="452"/>
      <c r="H1155" s="443"/>
      <c r="I1155" s="452"/>
      <c r="J1155" s="443"/>
      <c r="K1155" s="455"/>
      <c r="N1155" s="455"/>
      <c r="O1155" s="455"/>
      <c r="P1155" s="455"/>
      <c r="Q1155" s="452"/>
      <c r="R1155" s="455"/>
      <c r="S1155" s="455"/>
      <c r="T1155" s="443"/>
      <c r="U1155" s="452"/>
    </row>
    <row r="1156" spans="1:21" ht="15.75" customHeight="1" x14ac:dyDescent="0.8">
      <c r="A1156" s="434"/>
      <c r="B1156" s="434"/>
      <c r="C1156" s="438"/>
      <c r="F1156" s="443"/>
      <c r="G1156" s="452"/>
      <c r="H1156" s="443"/>
      <c r="I1156" s="452"/>
      <c r="J1156" s="443"/>
      <c r="K1156" s="455"/>
      <c r="N1156" s="455"/>
      <c r="O1156" s="455"/>
      <c r="P1156" s="455"/>
      <c r="Q1156" s="452"/>
      <c r="R1156" s="455"/>
      <c r="S1156" s="455"/>
      <c r="T1156" s="443"/>
      <c r="U1156" s="452"/>
    </row>
    <row r="1157" spans="1:21" ht="15.75" customHeight="1" x14ac:dyDescent="0.8">
      <c r="A1157" s="434"/>
      <c r="B1157" s="434"/>
      <c r="C1157" s="438"/>
      <c r="F1157" s="443"/>
      <c r="G1157" s="452"/>
      <c r="H1157" s="443"/>
      <c r="I1157" s="452"/>
      <c r="J1157" s="443"/>
      <c r="K1157" s="455"/>
      <c r="N1157" s="455"/>
      <c r="O1157" s="455"/>
      <c r="P1157" s="455"/>
      <c r="Q1157" s="452"/>
      <c r="R1157" s="455"/>
      <c r="S1157" s="455"/>
      <c r="T1157" s="443"/>
      <c r="U1157" s="452"/>
    </row>
    <row r="1158" spans="1:21" ht="15.75" customHeight="1" x14ac:dyDescent="0.8">
      <c r="A1158" s="434"/>
      <c r="B1158" s="434"/>
      <c r="C1158" s="438"/>
      <c r="F1158" s="443"/>
      <c r="G1158" s="452"/>
      <c r="H1158" s="443"/>
      <c r="I1158" s="452"/>
      <c r="J1158" s="443"/>
      <c r="K1158" s="455"/>
      <c r="N1158" s="455"/>
      <c r="O1158" s="455"/>
      <c r="P1158" s="455"/>
      <c r="Q1158" s="452"/>
      <c r="R1158" s="455"/>
      <c r="S1158" s="455"/>
      <c r="T1158" s="443"/>
      <c r="U1158" s="452"/>
    </row>
    <row r="1159" spans="1:21" ht="15.75" customHeight="1" x14ac:dyDescent="0.8">
      <c r="A1159" s="434"/>
      <c r="B1159" s="434"/>
      <c r="C1159" s="438"/>
      <c r="F1159" s="443"/>
      <c r="G1159" s="452"/>
      <c r="H1159" s="443"/>
      <c r="I1159" s="452"/>
      <c r="J1159" s="443"/>
      <c r="K1159" s="455"/>
      <c r="N1159" s="455"/>
      <c r="O1159" s="455"/>
      <c r="P1159" s="455"/>
      <c r="Q1159" s="452"/>
      <c r="R1159" s="455"/>
      <c r="S1159" s="455"/>
      <c r="T1159" s="443"/>
      <c r="U1159" s="452"/>
    </row>
    <row r="1160" spans="1:21" ht="15.75" customHeight="1" x14ac:dyDescent="0.8">
      <c r="A1160" s="434"/>
      <c r="B1160" s="434"/>
      <c r="C1160" s="438"/>
      <c r="F1160" s="443"/>
      <c r="G1160" s="452"/>
      <c r="H1160" s="443"/>
      <c r="I1160" s="452"/>
      <c r="J1160" s="443"/>
      <c r="K1160" s="455"/>
      <c r="N1160" s="455"/>
      <c r="O1160" s="455"/>
      <c r="P1160" s="455"/>
      <c r="Q1160" s="452"/>
      <c r="R1160" s="455"/>
      <c r="S1160" s="455"/>
      <c r="T1160" s="443"/>
      <c r="U1160" s="452"/>
    </row>
    <row r="1161" spans="1:21" ht="15.75" customHeight="1" x14ac:dyDescent="0.8">
      <c r="A1161" s="434"/>
      <c r="B1161" s="434"/>
      <c r="C1161" s="438"/>
      <c r="F1161" s="443"/>
      <c r="G1161" s="452"/>
      <c r="H1161" s="443"/>
      <c r="I1161" s="452"/>
      <c r="J1161" s="443"/>
      <c r="K1161" s="455"/>
      <c r="N1161" s="455"/>
      <c r="O1161" s="455"/>
      <c r="P1161" s="455"/>
      <c r="Q1161" s="452"/>
      <c r="R1161" s="455"/>
      <c r="S1161" s="455"/>
      <c r="T1161" s="443"/>
      <c r="U1161" s="452"/>
    </row>
    <row r="1162" spans="1:21" ht="15.75" customHeight="1" x14ac:dyDescent="0.8">
      <c r="A1162" s="434"/>
      <c r="B1162" s="434"/>
      <c r="C1162" s="438"/>
      <c r="F1162" s="443"/>
      <c r="G1162" s="452"/>
      <c r="H1162" s="443"/>
      <c r="I1162" s="452"/>
      <c r="J1162" s="443"/>
      <c r="K1162" s="455"/>
      <c r="N1162" s="455"/>
      <c r="O1162" s="455"/>
      <c r="P1162" s="455"/>
      <c r="Q1162" s="452"/>
      <c r="R1162" s="455"/>
      <c r="S1162" s="455"/>
      <c r="T1162" s="443"/>
      <c r="U1162" s="452"/>
    </row>
    <row r="1163" spans="1:21" ht="15.75" customHeight="1" x14ac:dyDescent="0.8">
      <c r="A1163" s="434"/>
      <c r="B1163" s="434"/>
      <c r="C1163" s="438"/>
      <c r="F1163" s="443"/>
      <c r="G1163" s="452"/>
      <c r="H1163" s="443"/>
      <c r="I1163" s="452"/>
      <c r="J1163" s="443"/>
      <c r="K1163" s="455"/>
      <c r="N1163" s="455"/>
      <c r="O1163" s="455"/>
      <c r="P1163" s="455"/>
      <c r="Q1163" s="452"/>
      <c r="R1163" s="455"/>
      <c r="S1163" s="455"/>
      <c r="T1163" s="443"/>
      <c r="U1163" s="452"/>
    </row>
    <row r="1164" spans="1:21" ht="15.75" customHeight="1" x14ac:dyDescent="0.8">
      <c r="A1164" s="434"/>
      <c r="B1164" s="434"/>
      <c r="C1164" s="438"/>
      <c r="F1164" s="443"/>
      <c r="G1164" s="452"/>
      <c r="H1164" s="443"/>
      <c r="I1164" s="452"/>
      <c r="J1164" s="443"/>
      <c r="K1164" s="455"/>
      <c r="N1164" s="455"/>
      <c r="O1164" s="455"/>
      <c r="P1164" s="455"/>
      <c r="Q1164" s="452"/>
      <c r="R1164" s="455"/>
      <c r="S1164" s="455"/>
      <c r="T1164" s="443"/>
      <c r="U1164" s="452"/>
    </row>
    <row r="1165" spans="1:21" ht="15.75" customHeight="1" x14ac:dyDescent="0.8">
      <c r="A1165" s="434"/>
      <c r="B1165" s="434"/>
      <c r="C1165" s="438"/>
      <c r="F1165" s="443"/>
      <c r="G1165" s="452"/>
      <c r="H1165" s="443"/>
      <c r="I1165" s="452"/>
      <c r="J1165" s="443"/>
      <c r="K1165" s="455"/>
      <c r="N1165" s="455"/>
      <c r="O1165" s="455"/>
      <c r="P1165" s="455"/>
      <c r="Q1165" s="452"/>
      <c r="R1165" s="455"/>
      <c r="S1165" s="455"/>
      <c r="T1165" s="443"/>
      <c r="U1165" s="452"/>
    </row>
    <row r="1166" spans="1:21" ht="15.75" customHeight="1" x14ac:dyDescent="0.8">
      <c r="A1166" s="434"/>
      <c r="B1166" s="434"/>
      <c r="C1166" s="438"/>
      <c r="F1166" s="443"/>
      <c r="G1166" s="452"/>
      <c r="H1166" s="443"/>
      <c r="I1166" s="452"/>
      <c r="J1166" s="443"/>
      <c r="K1166" s="455"/>
      <c r="N1166" s="455"/>
      <c r="O1166" s="455"/>
      <c r="P1166" s="455"/>
      <c r="Q1166" s="452"/>
      <c r="R1166" s="455"/>
      <c r="S1166" s="455"/>
      <c r="T1166" s="443"/>
      <c r="U1166" s="452"/>
    </row>
    <row r="1167" spans="1:21" ht="15.75" customHeight="1" x14ac:dyDescent="0.8">
      <c r="A1167" s="434"/>
      <c r="B1167" s="434"/>
      <c r="C1167" s="438"/>
      <c r="F1167" s="443"/>
      <c r="G1167" s="452"/>
      <c r="H1167" s="443"/>
      <c r="I1167" s="452"/>
      <c r="J1167" s="443"/>
      <c r="K1167" s="455"/>
      <c r="N1167" s="455"/>
      <c r="O1167" s="455"/>
      <c r="P1167" s="455"/>
      <c r="Q1167" s="452"/>
      <c r="R1167" s="455"/>
      <c r="S1167" s="455"/>
      <c r="T1167" s="443"/>
      <c r="U1167" s="452"/>
    </row>
    <row r="1168" spans="1:21" ht="15.75" customHeight="1" x14ac:dyDescent="0.8">
      <c r="A1168" s="434"/>
      <c r="B1168" s="434"/>
      <c r="C1168" s="438"/>
      <c r="F1168" s="443"/>
      <c r="G1168" s="452"/>
      <c r="H1168" s="443"/>
      <c r="I1168" s="452"/>
      <c r="J1168" s="443"/>
      <c r="K1168" s="455"/>
      <c r="N1168" s="455"/>
      <c r="O1168" s="455"/>
      <c r="P1168" s="455"/>
      <c r="Q1168" s="452"/>
      <c r="R1168" s="455"/>
      <c r="S1168" s="455"/>
      <c r="T1168" s="443"/>
      <c r="U1168" s="452"/>
    </row>
    <row r="1169" spans="1:21" ht="15.75" customHeight="1" x14ac:dyDescent="0.8">
      <c r="A1169" s="434"/>
      <c r="B1169" s="434"/>
      <c r="C1169" s="438"/>
      <c r="F1169" s="443"/>
      <c r="G1169" s="452"/>
      <c r="H1169" s="443"/>
      <c r="I1169" s="452"/>
      <c r="J1169" s="443"/>
      <c r="K1169" s="455"/>
      <c r="N1169" s="455"/>
      <c r="O1169" s="455"/>
      <c r="P1169" s="455"/>
      <c r="Q1169" s="452"/>
      <c r="R1169" s="455"/>
      <c r="S1169" s="455"/>
      <c r="T1169" s="443"/>
      <c r="U1169" s="452"/>
    </row>
    <row r="1170" spans="1:21" ht="15.75" customHeight="1" x14ac:dyDescent="0.8">
      <c r="A1170" s="434"/>
      <c r="B1170" s="434"/>
      <c r="C1170" s="438"/>
      <c r="F1170" s="443"/>
      <c r="G1170" s="452"/>
      <c r="H1170" s="443"/>
      <c r="I1170" s="452"/>
      <c r="J1170" s="443"/>
      <c r="K1170" s="455"/>
      <c r="N1170" s="455"/>
      <c r="O1170" s="455"/>
      <c r="P1170" s="455"/>
      <c r="Q1170" s="452"/>
      <c r="R1170" s="455"/>
      <c r="S1170" s="455"/>
      <c r="T1170" s="443"/>
      <c r="U1170" s="452"/>
    </row>
    <row r="1171" spans="1:21" ht="15.75" customHeight="1" x14ac:dyDescent="0.8">
      <c r="A1171" s="434"/>
      <c r="B1171" s="434"/>
      <c r="C1171" s="438"/>
      <c r="F1171" s="443"/>
      <c r="G1171" s="452"/>
      <c r="H1171" s="443"/>
      <c r="I1171" s="452"/>
      <c r="J1171" s="443"/>
      <c r="K1171" s="455"/>
      <c r="N1171" s="455"/>
      <c r="O1171" s="455"/>
      <c r="P1171" s="455"/>
      <c r="Q1171" s="452"/>
      <c r="R1171" s="455"/>
      <c r="S1171" s="455"/>
      <c r="T1171" s="443"/>
      <c r="U1171" s="452"/>
    </row>
    <row r="1172" spans="1:21" ht="15.75" customHeight="1" x14ac:dyDescent="0.8">
      <c r="A1172" s="434"/>
      <c r="B1172" s="434"/>
      <c r="C1172" s="438"/>
      <c r="F1172" s="443"/>
      <c r="G1172" s="452"/>
      <c r="H1172" s="443"/>
      <c r="I1172" s="452"/>
      <c r="J1172" s="443"/>
      <c r="K1172" s="455"/>
      <c r="N1172" s="455"/>
      <c r="O1172" s="455"/>
      <c r="P1172" s="455"/>
      <c r="Q1172" s="452"/>
      <c r="R1172" s="455"/>
      <c r="S1172" s="455"/>
      <c r="T1172" s="443"/>
      <c r="U1172" s="452"/>
    </row>
    <row r="1173" spans="1:21" ht="15.75" customHeight="1" x14ac:dyDescent="0.8">
      <c r="A1173" s="434"/>
      <c r="B1173" s="434"/>
      <c r="C1173" s="438"/>
      <c r="F1173" s="443"/>
      <c r="G1173" s="452"/>
      <c r="H1173" s="443"/>
      <c r="I1173" s="452"/>
      <c r="J1173" s="443"/>
      <c r="K1173" s="455"/>
      <c r="N1173" s="455"/>
      <c r="O1173" s="455"/>
      <c r="P1173" s="455"/>
      <c r="Q1173" s="452"/>
      <c r="R1173" s="455"/>
      <c r="S1173" s="455"/>
      <c r="T1173" s="443"/>
      <c r="U1173" s="452"/>
    </row>
    <row r="1174" spans="1:21" ht="15.75" customHeight="1" x14ac:dyDescent="0.8">
      <c r="A1174" s="434"/>
      <c r="B1174" s="434"/>
      <c r="C1174" s="438"/>
      <c r="F1174" s="443"/>
      <c r="G1174" s="452"/>
      <c r="H1174" s="443"/>
      <c r="I1174" s="452"/>
      <c r="J1174" s="443"/>
      <c r="K1174" s="455"/>
      <c r="N1174" s="455"/>
      <c r="O1174" s="455"/>
      <c r="P1174" s="455"/>
      <c r="Q1174" s="452"/>
      <c r="R1174" s="455"/>
      <c r="S1174" s="455"/>
      <c r="T1174" s="443"/>
      <c r="U1174" s="452"/>
    </row>
    <row r="1175" spans="1:21" ht="15.75" customHeight="1" x14ac:dyDescent="0.8">
      <c r="A1175" s="434"/>
      <c r="B1175" s="434"/>
      <c r="C1175" s="438"/>
      <c r="F1175" s="443"/>
      <c r="G1175" s="452"/>
      <c r="H1175" s="443"/>
      <c r="I1175" s="452"/>
      <c r="J1175" s="443"/>
      <c r="K1175" s="455"/>
      <c r="N1175" s="455"/>
      <c r="O1175" s="455"/>
      <c r="P1175" s="455"/>
      <c r="Q1175" s="452"/>
      <c r="R1175" s="455"/>
      <c r="S1175" s="455"/>
      <c r="T1175" s="443"/>
      <c r="U1175" s="452"/>
    </row>
    <row r="1176" spans="1:21" ht="15.75" customHeight="1" x14ac:dyDescent="0.8">
      <c r="A1176" s="434"/>
      <c r="B1176" s="434"/>
      <c r="C1176" s="438"/>
      <c r="F1176" s="443"/>
      <c r="G1176" s="452"/>
      <c r="H1176" s="443"/>
      <c r="I1176" s="452"/>
      <c r="J1176" s="443"/>
      <c r="K1176" s="455"/>
      <c r="N1176" s="455"/>
      <c r="O1176" s="455"/>
      <c r="P1176" s="455"/>
      <c r="Q1176" s="452"/>
      <c r="R1176" s="455"/>
      <c r="S1176" s="455"/>
      <c r="T1176" s="443"/>
      <c r="U1176" s="452"/>
    </row>
    <row r="1177" spans="1:21" ht="15.75" customHeight="1" x14ac:dyDescent="0.8">
      <c r="A1177" s="434"/>
      <c r="B1177" s="434"/>
      <c r="C1177" s="438"/>
      <c r="F1177" s="443"/>
      <c r="G1177" s="452"/>
      <c r="H1177" s="443"/>
      <c r="I1177" s="452"/>
      <c r="J1177" s="443"/>
      <c r="K1177" s="455"/>
      <c r="N1177" s="455"/>
      <c r="O1177" s="455"/>
      <c r="P1177" s="455"/>
      <c r="Q1177" s="452"/>
      <c r="R1177" s="455"/>
      <c r="S1177" s="455"/>
      <c r="T1177" s="443"/>
      <c r="U1177" s="452"/>
    </row>
    <row r="1178" spans="1:21" ht="15.75" customHeight="1" x14ac:dyDescent="0.8">
      <c r="A1178" s="434"/>
      <c r="B1178" s="434"/>
      <c r="C1178" s="438"/>
      <c r="F1178" s="443"/>
      <c r="G1178" s="452"/>
      <c r="H1178" s="443"/>
      <c r="I1178" s="452"/>
      <c r="J1178" s="443"/>
      <c r="K1178" s="455"/>
      <c r="N1178" s="455"/>
      <c r="O1178" s="455"/>
      <c r="P1178" s="455"/>
      <c r="Q1178" s="452"/>
      <c r="R1178" s="455"/>
      <c r="S1178" s="455"/>
      <c r="T1178" s="443"/>
      <c r="U1178" s="452"/>
    </row>
    <row r="1179" spans="1:21" ht="15.75" customHeight="1" x14ac:dyDescent="0.8">
      <c r="A1179" s="434"/>
      <c r="B1179" s="434"/>
      <c r="C1179" s="438"/>
      <c r="F1179" s="443"/>
      <c r="G1179" s="452"/>
      <c r="H1179" s="443"/>
      <c r="I1179" s="452"/>
      <c r="J1179" s="443"/>
      <c r="K1179" s="455"/>
      <c r="N1179" s="455"/>
      <c r="O1179" s="455"/>
      <c r="P1179" s="455"/>
      <c r="Q1179" s="452"/>
      <c r="R1179" s="455"/>
      <c r="S1179" s="455"/>
      <c r="T1179" s="443"/>
      <c r="U1179" s="452"/>
    </row>
    <row r="1180" spans="1:21" ht="15.75" customHeight="1" x14ac:dyDescent="0.8">
      <c r="A1180" s="434"/>
      <c r="B1180" s="434"/>
      <c r="C1180" s="438"/>
      <c r="F1180" s="443"/>
      <c r="G1180" s="452"/>
      <c r="H1180" s="443"/>
      <c r="I1180" s="452"/>
      <c r="J1180" s="443"/>
      <c r="K1180" s="455"/>
      <c r="N1180" s="455"/>
      <c r="O1180" s="455"/>
      <c r="P1180" s="455"/>
      <c r="Q1180" s="452"/>
      <c r="R1180" s="455"/>
      <c r="S1180" s="455"/>
      <c r="T1180" s="443"/>
      <c r="U1180" s="452"/>
    </row>
    <row r="1181" spans="1:21" ht="15.75" customHeight="1" x14ac:dyDescent="0.8">
      <c r="A1181" s="434"/>
      <c r="B1181" s="434"/>
      <c r="C1181" s="438"/>
      <c r="F1181" s="443"/>
      <c r="G1181" s="452"/>
      <c r="H1181" s="443"/>
      <c r="I1181" s="452"/>
      <c r="J1181" s="443"/>
      <c r="K1181" s="455"/>
      <c r="N1181" s="455"/>
      <c r="O1181" s="455"/>
      <c r="P1181" s="455"/>
      <c r="Q1181" s="452"/>
      <c r="R1181" s="455"/>
      <c r="S1181" s="455"/>
      <c r="T1181" s="443"/>
      <c r="U1181" s="452"/>
    </row>
    <row r="1182" spans="1:21" ht="15.75" customHeight="1" x14ac:dyDescent="0.8">
      <c r="A1182" s="434"/>
      <c r="B1182" s="434"/>
      <c r="C1182" s="438"/>
      <c r="F1182" s="443"/>
      <c r="G1182" s="452"/>
      <c r="H1182" s="443"/>
      <c r="I1182" s="452"/>
      <c r="J1182" s="443"/>
      <c r="K1182" s="455"/>
      <c r="N1182" s="455"/>
      <c r="O1182" s="455"/>
      <c r="P1182" s="455"/>
      <c r="Q1182" s="452"/>
      <c r="R1182" s="455"/>
      <c r="S1182" s="455"/>
      <c r="T1182" s="443"/>
      <c r="U1182" s="452"/>
    </row>
    <row r="1183" spans="1:21" ht="15.75" customHeight="1" x14ac:dyDescent="0.8">
      <c r="A1183" s="434"/>
      <c r="B1183" s="434"/>
      <c r="C1183" s="438"/>
      <c r="F1183" s="443"/>
      <c r="G1183" s="452"/>
      <c r="H1183" s="443"/>
      <c r="I1183" s="452"/>
      <c r="J1183" s="443"/>
      <c r="K1183" s="455"/>
      <c r="N1183" s="455"/>
      <c r="O1183" s="455"/>
      <c r="P1183" s="455"/>
      <c r="Q1183" s="452"/>
      <c r="R1183" s="455"/>
      <c r="S1183" s="455"/>
      <c r="T1183" s="443"/>
      <c r="U1183" s="452"/>
    </row>
    <row r="1184" spans="1:21" ht="15.75" customHeight="1" x14ac:dyDescent="0.8">
      <c r="A1184" s="434"/>
      <c r="B1184" s="434"/>
      <c r="C1184" s="438"/>
      <c r="F1184" s="443"/>
      <c r="G1184" s="452"/>
      <c r="H1184" s="443"/>
      <c r="I1184" s="452"/>
      <c r="J1184" s="443"/>
      <c r="K1184" s="455"/>
      <c r="N1184" s="455"/>
      <c r="O1184" s="455"/>
      <c r="P1184" s="455"/>
      <c r="Q1184" s="452"/>
      <c r="R1184" s="455"/>
      <c r="S1184" s="455"/>
      <c r="T1184" s="443"/>
      <c r="U1184" s="452"/>
    </row>
    <row r="1185" spans="1:21" ht="15.75" customHeight="1" x14ac:dyDescent="0.8">
      <c r="A1185" s="434"/>
      <c r="B1185" s="434"/>
      <c r="C1185" s="438"/>
      <c r="F1185" s="443"/>
      <c r="G1185" s="452"/>
      <c r="H1185" s="443"/>
      <c r="I1185" s="452"/>
      <c r="J1185" s="443"/>
      <c r="K1185" s="455"/>
      <c r="N1185" s="455"/>
      <c r="O1185" s="455"/>
      <c r="P1185" s="455"/>
      <c r="Q1185" s="452"/>
      <c r="R1185" s="455"/>
      <c r="S1185" s="455"/>
      <c r="T1185" s="443"/>
      <c r="U1185" s="452"/>
    </row>
    <row r="1186" spans="1:21" ht="15.75" customHeight="1" x14ac:dyDescent="0.8">
      <c r="A1186" s="434"/>
      <c r="B1186" s="434"/>
      <c r="C1186" s="438"/>
      <c r="F1186" s="443"/>
      <c r="G1186" s="452"/>
      <c r="H1186" s="443"/>
      <c r="I1186" s="452"/>
      <c r="J1186" s="443"/>
      <c r="K1186" s="455"/>
      <c r="N1186" s="455"/>
      <c r="O1186" s="455"/>
      <c r="P1186" s="455"/>
      <c r="Q1186" s="452"/>
      <c r="R1186" s="455"/>
      <c r="S1186" s="455"/>
      <c r="T1186" s="443"/>
      <c r="U1186" s="452"/>
    </row>
    <row r="1187" spans="1:21" ht="15.75" customHeight="1" x14ac:dyDescent="0.8">
      <c r="A1187" s="434"/>
      <c r="B1187" s="434"/>
      <c r="C1187" s="438"/>
      <c r="F1187" s="443"/>
      <c r="G1187" s="452"/>
      <c r="H1187" s="443"/>
      <c r="I1187" s="452"/>
      <c r="J1187" s="443"/>
      <c r="K1187" s="455"/>
      <c r="N1187" s="455"/>
      <c r="O1187" s="455"/>
      <c r="P1187" s="455"/>
      <c r="Q1187" s="452"/>
      <c r="R1187" s="455"/>
      <c r="S1187" s="455"/>
      <c r="T1187" s="443"/>
      <c r="U1187" s="452"/>
    </row>
    <row r="1188" spans="1:21" ht="15.75" customHeight="1" x14ac:dyDescent="0.8">
      <c r="A1188" s="434"/>
      <c r="B1188" s="434"/>
      <c r="C1188" s="438"/>
      <c r="F1188" s="443"/>
      <c r="G1188" s="452"/>
      <c r="H1188" s="443"/>
      <c r="I1188" s="452"/>
      <c r="J1188" s="443"/>
      <c r="K1188" s="455"/>
      <c r="N1188" s="455"/>
      <c r="O1188" s="455"/>
      <c r="P1188" s="455"/>
      <c r="Q1188" s="452"/>
      <c r="R1188" s="455"/>
      <c r="S1188" s="455"/>
      <c r="T1188" s="443"/>
      <c r="U1188" s="452"/>
    </row>
    <row r="1189" spans="1:21" ht="15.75" customHeight="1" x14ac:dyDescent="0.8">
      <c r="A1189" s="434"/>
      <c r="B1189" s="434"/>
      <c r="C1189" s="438"/>
      <c r="F1189" s="443"/>
      <c r="G1189" s="452"/>
      <c r="H1189" s="443"/>
      <c r="I1189" s="452"/>
      <c r="J1189" s="443"/>
      <c r="K1189" s="455"/>
      <c r="N1189" s="455"/>
      <c r="O1189" s="455"/>
      <c r="P1189" s="455"/>
      <c r="Q1189" s="452"/>
      <c r="R1189" s="455"/>
      <c r="S1189" s="455"/>
      <c r="T1189" s="443"/>
      <c r="U1189" s="452"/>
    </row>
    <row r="1190" spans="1:21" ht="15.75" customHeight="1" x14ac:dyDescent="0.8">
      <c r="A1190" s="434"/>
      <c r="B1190" s="434"/>
      <c r="C1190" s="438"/>
      <c r="F1190" s="443"/>
      <c r="G1190" s="452"/>
      <c r="H1190" s="443"/>
      <c r="I1190" s="452"/>
      <c r="J1190" s="443"/>
      <c r="K1190" s="455"/>
      <c r="N1190" s="455"/>
      <c r="O1190" s="455"/>
      <c r="P1190" s="455"/>
      <c r="Q1190" s="452"/>
      <c r="R1190" s="455"/>
      <c r="S1190" s="455"/>
      <c r="T1190" s="443"/>
      <c r="U1190" s="452"/>
    </row>
    <row r="1191" spans="1:21" ht="15.75" customHeight="1" x14ac:dyDescent="0.8">
      <c r="A1191" s="434"/>
      <c r="B1191" s="434"/>
      <c r="C1191" s="438"/>
      <c r="F1191" s="443"/>
      <c r="G1191" s="452"/>
      <c r="H1191" s="443"/>
      <c r="I1191" s="452"/>
      <c r="J1191" s="443"/>
      <c r="K1191" s="455"/>
      <c r="N1191" s="455"/>
      <c r="O1191" s="455"/>
      <c r="P1191" s="455"/>
      <c r="Q1191" s="452"/>
      <c r="R1191" s="455"/>
      <c r="S1191" s="455"/>
      <c r="T1191" s="443"/>
      <c r="U1191" s="452"/>
    </row>
    <row r="1192" spans="1:21" ht="15.75" customHeight="1" x14ac:dyDescent="0.8">
      <c r="A1192" s="434"/>
      <c r="B1192" s="434"/>
      <c r="C1192" s="438"/>
      <c r="F1192" s="443"/>
      <c r="G1192" s="452"/>
      <c r="H1192" s="443"/>
      <c r="I1192" s="452"/>
      <c r="J1192" s="443"/>
      <c r="K1192" s="455"/>
      <c r="N1192" s="455"/>
      <c r="O1192" s="455"/>
      <c r="P1192" s="455"/>
      <c r="Q1192" s="452"/>
      <c r="R1192" s="455"/>
      <c r="S1192" s="455"/>
      <c r="T1192" s="443"/>
      <c r="U1192" s="452"/>
    </row>
    <row r="1193" spans="1:21" ht="15.75" customHeight="1" x14ac:dyDescent="0.8">
      <c r="A1193" s="434"/>
      <c r="B1193" s="434"/>
      <c r="C1193" s="438"/>
      <c r="F1193" s="443"/>
      <c r="G1193" s="452"/>
      <c r="H1193" s="443"/>
      <c r="I1193" s="452"/>
      <c r="J1193" s="443"/>
      <c r="K1193" s="455"/>
      <c r="N1193" s="455"/>
      <c r="O1193" s="455"/>
      <c r="P1193" s="455"/>
      <c r="Q1193" s="452"/>
      <c r="R1193" s="455"/>
      <c r="S1193" s="455"/>
      <c r="T1193" s="443"/>
      <c r="U1193" s="452"/>
    </row>
    <row r="1194" spans="1:21" ht="15.75" customHeight="1" x14ac:dyDescent="0.8">
      <c r="A1194" s="434"/>
      <c r="B1194" s="434"/>
      <c r="C1194" s="438"/>
      <c r="F1194" s="443"/>
      <c r="G1194" s="452"/>
      <c r="H1194" s="443"/>
      <c r="I1194" s="452"/>
      <c r="J1194" s="443"/>
      <c r="K1194" s="455"/>
      <c r="N1194" s="455"/>
      <c r="O1194" s="455"/>
      <c r="P1194" s="455"/>
      <c r="Q1194" s="452"/>
      <c r="R1194" s="455"/>
      <c r="S1194" s="455"/>
      <c r="T1194" s="443"/>
      <c r="U1194" s="452"/>
    </row>
    <row r="1195" spans="1:21" ht="15.75" customHeight="1" x14ac:dyDescent="0.8">
      <c r="A1195" s="434"/>
      <c r="B1195" s="434"/>
      <c r="C1195" s="438"/>
      <c r="F1195" s="443"/>
      <c r="G1195" s="452"/>
      <c r="H1195" s="443"/>
      <c r="I1195" s="452"/>
      <c r="J1195" s="443"/>
      <c r="K1195" s="455"/>
      <c r="N1195" s="455"/>
      <c r="O1195" s="455"/>
      <c r="P1195" s="455"/>
      <c r="Q1195" s="452"/>
      <c r="R1195" s="455"/>
      <c r="S1195" s="455"/>
      <c r="T1195" s="443"/>
      <c r="U1195" s="452"/>
    </row>
    <row r="1196" spans="1:21" ht="15.75" customHeight="1" x14ac:dyDescent="0.8">
      <c r="A1196" s="434"/>
      <c r="B1196" s="434"/>
      <c r="C1196" s="438"/>
      <c r="F1196" s="443"/>
      <c r="G1196" s="452"/>
      <c r="H1196" s="443"/>
      <c r="I1196" s="452"/>
      <c r="J1196" s="443"/>
      <c r="K1196" s="455"/>
      <c r="N1196" s="455"/>
      <c r="O1196" s="455"/>
      <c r="P1196" s="455"/>
      <c r="Q1196" s="452"/>
      <c r="R1196" s="455"/>
      <c r="S1196" s="455"/>
      <c r="T1196" s="443"/>
      <c r="U1196" s="452"/>
    </row>
    <row r="1197" spans="1:21" ht="15.75" customHeight="1" x14ac:dyDescent="0.8">
      <c r="A1197" s="434"/>
      <c r="B1197" s="434"/>
      <c r="C1197" s="438"/>
      <c r="F1197" s="443"/>
      <c r="G1197" s="452"/>
      <c r="H1197" s="443"/>
      <c r="I1197" s="452"/>
      <c r="J1197" s="443"/>
      <c r="K1197" s="455"/>
      <c r="N1197" s="455"/>
      <c r="O1197" s="455"/>
      <c r="P1197" s="455"/>
      <c r="Q1197" s="452"/>
      <c r="R1197" s="455"/>
      <c r="S1197" s="455"/>
      <c r="T1197" s="443"/>
      <c r="U1197" s="452"/>
    </row>
    <row r="1198" spans="1:21" ht="15.75" customHeight="1" x14ac:dyDescent="0.8">
      <c r="A1198" s="434"/>
      <c r="B1198" s="434"/>
      <c r="C1198" s="438"/>
      <c r="F1198" s="443"/>
      <c r="G1198" s="452"/>
      <c r="H1198" s="443"/>
      <c r="I1198" s="452"/>
      <c r="J1198" s="443"/>
      <c r="K1198" s="455"/>
      <c r="N1198" s="455"/>
      <c r="O1198" s="455"/>
      <c r="P1198" s="455"/>
      <c r="Q1198" s="452"/>
      <c r="R1198" s="455"/>
      <c r="S1198" s="455"/>
      <c r="T1198" s="443"/>
      <c r="U1198" s="452"/>
    </row>
    <row r="1199" spans="1:21" ht="15.75" customHeight="1" x14ac:dyDescent="0.8">
      <c r="A1199" s="434"/>
      <c r="B1199" s="434"/>
      <c r="C1199" s="438"/>
      <c r="F1199" s="443"/>
      <c r="G1199" s="452"/>
      <c r="H1199" s="443"/>
      <c r="I1199" s="452"/>
      <c r="J1199" s="443"/>
      <c r="K1199" s="455"/>
      <c r="N1199" s="455"/>
      <c r="O1199" s="455"/>
      <c r="P1199" s="455"/>
      <c r="Q1199" s="452"/>
      <c r="R1199" s="455"/>
      <c r="S1199" s="455"/>
      <c r="T1199" s="443"/>
      <c r="U1199" s="452"/>
    </row>
    <row r="1200" spans="1:21" ht="15.75" customHeight="1" x14ac:dyDescent="0.8">
      <c r="A1200" s="434"/>
      <c r="B1200" s="434"/>
      <c r="C1200" s="438"/>
      <c r="F1200" s="443"/>
      <c r="G1200" s="452"/>
      <c r="H1200" s="443"/>
      <c r="I1200" s="452"/>
      <c r="J1200" s="443"/>
      <c r="K1200" s="455"/>
      <c r="N1200" s="455"/>
      <c r="O1200" s="455"/>
      <c r="P1200" s="455"/>
      <c r="Q1200" s="452"/>
      <c r="R1200" s="455"/>
      <c r="S1200" s="455"/>
      <c r="T1200" s="443"/>
      <c r="U1200" s="452"/>
    </row>
    <row r="1201" spans="1:21" ht="15.75" customHeight="1" x14ac:dyDescent="0.8">
      <c r="A1201" s="434"/>
      <c r="B1201" s="434"/>
      <c r="C1201" s="438"/>
      <c r="F1201" s="443"/>
      <c r="G1201" s="452"/>
      <c r="H1201" s="443"/>
      <c r="I1201" s="452"/>
      <c r="J1201" s="443"/>
      <c r="K1201" s="455"/>
      <c r="N1201" s="455"/>
      <c r="O1201" s="455"/>
      <c r="P1201" s="455"/>
      <c r="Q1201" s="452"/>
      <c r="R1201" s="455"/>
      <c r="S1201" s="455"/>
      <c r="T1201" s="443"/>
      <c r="U1201" s="452"/>
    </row>
    <row r="1202" spans="1:21" ht="15.75" customHeight="1" x14ac:dyDescent="0.8">
      <c r="A1202" s="434"/>
      <c r="B1202" s="434"/>
      <c r="C1202" s="438"/>
      <c r="F1202" s="443"/>
      <c r="G1202" s="452"/>
      <c r="H1202" s="443"/>
      <c r="I1202" s="452"/>
      <c r="J1202" s="443"/>
      <c r="K1202" s="455"/>
      <c r="N1202" s="455"/>
      <c r="O1202" s="455"/>
      <c r="P1202" s="455"/>
      <c r="Q1202" s="452"/>
      <c r="R1202" s="455"/>
      <c r="S1202" s="455"/>
      <c r="T1202" s="443"/>
      <c r="U1202" s="452"/>
    </row>
    <row r="1203" spans="1:21" ht="15.75" customHeight="1" x14ac:dyDescent="0.8">
      <c r="A1203" s="434"/>
      <c r="B1203" s="434"/>
      <c r="C1203" s="438"/>
      <c r="F1203" s="443"/>
      <c r="G1203" s="452"/>
      <c r="H1203" s="443"/>
      <c r="I1203" s="452"/>
      <c r="J1203" s="443"/>
      <c r="K1203" s="455"/>
      <c r="N1203" s="455"/>
      <c r="O1203" s="455"/>
      <c r="P1203" s="455"/>
      <c r="Q1203" s="452"/>
      <c r="R1203" s="455"/>
      <c r="S1203" s="455"/>
      <c r="T1203" s="443"/>
      <c r="U1203" s="452"/>
    </row>
    <row r="1204" spans="1:21" ht="15.75" customHeight="1" x14ac:dyDescent="0.8">
      <c r="A1204" s="434"/>
      <c r="B1204" s="434"/>
      <c r="C1204" s="438"/>
      <c r="F1204" s="443"/>
      <c r="G1204" s="452"/>
      <c r="H1204" s="443"/>
      <c r="I1204" s="452"/>
      <c r="J1204" s="443"/>
      <c r="K1204" s="455"/>
      <c r="N1204" s="455"/>
      <c r="O1204" s="455"/>
      <c r="P1204" s="455"/>
      <c r="Q1204" s="452"/>
      <c r="R1204" s="455"/>
      <c r="S1204" s="455"/>
      <c r="T1204" s="443"/>
      <c r="U1204" s="452"/>
    </row>
    <row r="1205" spans="1:21" ht="15.75" customHeight="1" x14ac:dyDescent="0.8">
      <c r="A1205" s="434"/>
      <c r="B1205" s="434"/>
      <c r="C1205" s="438"/>
      <c r="F1205" s="443"/>
      <c r="G1205" s="452"/>
      <c r="H1205" s="443"/>
      <c r="I1205" s="452"/>
      <c r="J1205" s="443"/>
      <c r="K1205" s="455"/>
      <c r="N1205" s="455"/>
      <c r="O1205" s="455"/>
      <c r="P1205" s="455"/>
      <c r="Q1205" s="452"/>
      <c r="R1205" s="455"/>
      <c r="S1205" s="455"/>
      <c r="T1205" s="443"/>
      <c r="U1205" s="452"/>
    </row>
    <row r="1206" spans="1:21" ht="15.75" customHeight="1" x14ac:dyDescent="0.8">
      <c r="A1206" s="434"/>
      <c r="B1206" s="434"/>
      <c r="C1206" s="438"/>
      <c r="F1206" s="443"/>
      <c r="G1206" s="452"/>
      <c r="H1206" s="443"/>
      <c r="I1206" s="452"/>
      <c r="J1206" s="443"/>
      <c r="K1206" s="455"/>
      <c r="N1206" s="455"/>
      <c r="O1206" s="455"/>
      <c r="P1206" s="455"/>
      <c r="Q1206" s="452"/>
      <c r="R1206" s="455"/>
      <c r="S1206" s="455"/>
      <c r="T1206" s="443"/>
      <c r="U1206" s="452"/>
    </row>
    <row r="1207" spans="1:21" ht="15.75" customHeight="1" x14ac:dyDescent="0.8">
      <c r="A1207" s="434"/>
      <c r="B1207" s="434"/>
      <c r="C1207" s="438"/>
      <c r="F1207" s="443"/>
      <c r="G1207" s="452"/>
      <c r="H1207" s="443"/>
      <c r="I1207" s="452"/>
      <c r="J1207" s="443"/>
      <c r="K1207" s="455"/>
      <c r="N1207" s="455"/>
      <c r="O1207" s="455"/>
      <c r="P1207" s="455"/>
      <c r="Q1207" s="452"/>
      <c r="R1207" s="455"/>
      <c r="S1207" s="455"/>
      <c r="T1207" s="443"/>
      <c r="U1207" s="452"/>
    </row>
    <row r="1208" spans="1:21" ht="15.75" customHeight="1" x14ac:dyDescent="0.8">
      <c r="A1208" s="434"/>
      <c r="B1208" s="434"/>
      <c r="C1208" s="438"/>
      <c r="F1208" s="443"/>
      <c r="G1208" s="452"/>
      <c r="H1208" s="443"/>
      <c r="I1208" s="452"/>
      <c r="J1208" s="443"/>
      <c r="K1208" s="455"/>
      <c r="N1208" s="455"/>
      <c r="O1208" s="455"/>
      <c r="P1208" s="455"/>
      <c r="Q1208" s="452"/>
      <c r="R1208" s="455"/>
      <c r="S1208" s="455"/>
      <c r="T1208" s="443"/>
      <c r="U1208" s="452"/>
    </row>
    <row r="1209" spans="1:21" ht="15.75" customHeight="1" x14ac:dyDescent="0.8">
      <c r="A1209" s="434"/>
      <c r="B1209" s="434"/>
      <c r="C1209" s="438"/>
      <c r="F1209" s="443"/>
      <c r="G1209" s="452"/>
      <c r="H1209" s="443"/>
      <c r="I1209" s="452"/>
      <c r="J1209" s="443"/>
      <c r="K1209" s="455"/>
      <c r="N1209" s="455"/>
      <c r="O1209" s="455"/>
      <c r="P1209" s="455"/>
      <c r="Q1209" s="452"/>
      <c r="R1209" s="455"/>
      <c r="S1209" s="455"/>
      <c r="T1209" s="443"/>
      <c r="U1209" s="452"/>
    </row>
    <row r="1210" spans="1:21" ht="15.75" customHeight="1" x14ac:dyDescent="0.8">
      <c r="A1210" s="434"/>
      <c r="B1210" s="434"/>
      <c r="C1210" s="438"/>
      <c r="F1210" s="443"/>
      <c r="G1210" s="452"/>
      <c r="H1210" s="443"/>
      <c r="I1210" s="452"/>
      <c r="J1210" s="443"/>
      <c r="K1210" s="455"/>
      <c r="N1210" s="455"/>
      <c r="O1210" s="455"/>
      <c r="P1210" s="455"/>
      <c r="Q1210" s="452"/>
      <c r="R1210" s="455"/>
      <c r="S1210" s="455"/>
      <c r="T1210" s="443"/>
      <c r="U1210" s="452"/>
    </row>
    <row r="1211" spans="1:21" ht="15.75" customHeight="1" x14ac:dyDescent="0.8">
      <c r="A1211" s="434"/>
      <c r="B1211" s="434"/>
      <c r="C1211" s="438"/>
      <c r="F1211" s="443"/>
      <c r="G1211" s="452"/>
      <c r="H1211" s="443"/>
      <c r="I1211" s="452"/>
      <c r="J1211" s="443"/>
      <c r="K1211" s="455"/>
      <c r="N1211" s="455"/>
      <c r="O1211" s="455"/>
      <c r="P1211" s="455"/>
      <c r="Q1211" s="452"/>
      <c r="R1211" s="455"/>
      <c r="S1211" s="455"/>
      <c r="T1211" s="443"/>
      <c r="U1211" s="452"/>
    </row>
    <row r="1212" spans="1:21" ht="15.75" customHeight="1" x14ac:dyDescent="0.8">
      <c r="A1212" s="434"/>
      <c r="B1212" s="434"/>
      <c r="C1212" s="438"/>
      <c r="F1212" s="443"/>
      <c r="G1212" s="452"/>
      <c r="H1212" s="443"/>
      <c r="I1212" s="452"/>
      <c r="J1212" s="443"/>
      <c r="K1212" s="455"/>
      <c r="N1212" s="455"/>
      <c r="O1212" s="455"/>
      <c r="P1212" s="455"/>
      <c r="Q1212" s="452"/>
      <c r="R1212" s="455"/>
      <c r="S1212" s="455"/>
      <c r="T1212" s="443"/>
      <c r="U1212" s="452"/>
    </row>
    <row r="1213" spans="1:21" ht="15.75" customHeight="1" x14ac:dyDescent="0.8">
      <c r="A1213" s="434"/>
      <c r="B1213" s="434"/>
      <c r="C1213" s="438"/>
      <c r="F1213" s="443"/>
      <c r="G1213" s="452"/>
      <c r="H1213" s="443"/>
      <c r="I1213" s="452"/>
      <c r="J1213" s="443"/>
      <c r="K1213" s="455"/>
      <c r="N1213" s="455"/>
      <c r="O1213" s="455"/>
      <c r="P1213" s="455"/>
      <c r="Q1213" s="452"/>
      <c r="R1213" s="455"/>
      <c r="S1213" s="455"/>
      <c r="T1213" s="443"/>
      <c r="U1213" s="452"/>
    </row>
    <row r="1214" spans="1:21" ht="15.75" customHeight="1" x14ac:dyDescent="0.8">
      <c r="A1214" s="434"/>
      <c r="B1214" s="434"/>
      <c r="C1214" s="438"/>
      <c r="F1214" s="443"/>
      <c r="G1214" s="452"/>
      <c r="H1214" s="443"/>
      <c r="I1214" s="452"/>
      <c r="J1214" s="443"/>
      <c r="K1214" s="455"/>
      <c r="N1214" s="455"/>
      <c r="O1214" s="455"/>
      <c r="P1214" s="455"/>
      <c r="Q1214" s="452"/>
      <c r="R1214" s="455"/>
      <c r="S1214" s="455"/>
      <c r="T1214" s="443"/>
      <c r="U1214" s="452"/>
    </row>
    <row r="1215" spans="1:21" ht="15.75" customHeight="1" x14ac:dyDescent="0.8">
      <c r="A1215" s="434"/>
      <c r="B1215" s="434"/>
      <c r="C1215" s="438"/>
      <c r="F1215" s="443"/>
      <c r="G1215" s="452"/>
      <c r="H1215" s="443"/>
      <c r="I1215" s="452"/>
      <c r="J1215" s="443"/>
      <c r="K1215" s="455"/>
      <c r="N1215" s="455"/>
      <c r="O1215" s="455"/>
      <c r="P1215" s="455"/>
      <c r="Q1215" s="452"/>
      <c r="R1215" s="455"/>
      <c r="S1215" s="455"/>
      <c r="T1215" s="443"/>
      <c r="U1215" s="452"/>
    </row>
    <row r="1216" spans="1:21" ht="15.75" customHeight="1" x14ac:dyDescent="0.8">
      <c r="A1216" s="434"/>
      <c r="B1216" s="434"/>
      <c r="C1216" s="438"/>
      <c r="F1216" s="443"/>
      <c r="G1216" s="452"/>
      <c r="H1216" s="443"/>
      <c r="I1216" s="452"/>
      <c r="J1216" s="443"/>
      <c r="K1216" s="455"/>
      <c r="N1216" s="455"/>
      <c r="O1216" s="455"/>
      <c r="P1216" s="455"/>
      <c r="Q1216" s="452"/>
      <c r="R1216" s="455"/>
      <c r="S1216" s="455"/>
      <c r="T1216" s="443"/>
      <c r="U1216" s="452"/>
    </row>
    <row r="1217" spans="1:21" ht="15.75" customHeight="1" x14ac:dyDescent="0.8">
      <c r="A1217" s="434"/>
      <c r="B1217" s="434"/>
      <c r="C1217" s="427"/>
      <c r="F1217" s="443"/>
      <c r="G1217" s="452"/>
      <c r="H1217" s="443"/>
      <c r="I1217" s="452"/>
      <c r="J1217" s="443"/>
      <c r="K1217" s="455"/>
      <c r="N1217" s="455"/>
      <c r="O1217" s="455"/>
      <c r="P1217" s="455"/>
      <c r="Q1217" s="452"/>
      <c r="R1217" s="455"/>
      <c r="S1217" s="455"/>
      <c r="T1217" s="443"/>
      <c r="U1217" s="452"/>
    </row>
    <row r="1218" spans="1:21" ht="15.75" customHeight="1" x14ac:dyDescent="0.8">
      <c r="A1218" s="434"/>
      <c r="B1218" s="434"/>
      <c r="C1218" s="427"/>
    </row>
    <row r="1219" spans="1:21" ht="15.75" customHeight="1" x14ac:dyDescent="0.8">
      <c r="A1219" s="434"/>
      <c r="B1219" s="434"/>
      <c r="C1219" s="427"/>
    </row>
    <row r="1220" spans="1:21" ht="15.75" customHeight="1" x14ac:dyDescent="0.8">
      <c r="A1220" s="434"/>
      <c r="B1220" s="434"/>
      <c r="C1220" s="427"/>
    </row>
    <row r="1221" spans="1:21" ht="15.75" customHeight="1" x14ac:dyDescent="0.8">
      <c r="A1221" s="434"/>
      <c r="B1221" s="434"/>
      <c r="C1221" s="427"/>
    </row>
    <row r="1222" spans="1:21" ht="15.75" customHeight="1" x14ac:dyDescent="0.8">
      <c r="A1222" s="434"/>
      <c r="B1222" s="434"/>
      <c r="C1222" s="427"/>
    </row>
    <row r="1223" spans="1:21" ht="15.75" customHeight="1" x14ac:dyDescent="0.8">
      <c r="A1223" s="434"/>
      <c r="B1223" s="434"/>
      <c r="C1223" s="427"/>
    </row>
    <row r="1224" spans="1:21" ht="15.75" customHeight="1" x14ac:dyDescent="0.8">
      <c r="A1224" s="434"/>
      <c r="B1224" s="434"/>
      <c r="C1224" s="427"/>
    </row>
    <row r="1225" spans="1:21" ht="15.75" customHeight="1" x14ac:dyDescent="0.8">
      <c r="A1225" s="434"/>
      <c r="B1225" s="434"/>
      <c r="C1225" s="427"/>
    </row>
    <row r="1226" spans="1:21" ht="15.75" customHeight="1" x14ac:dyDescent="0.8">
      <c r="A1226" s="434"/>
      <c r="B1226" s="434"/>
      <c r="C1226" s="427"/>
    </row>
    <row r="1227" spans="1:21" ht="15.75" customHeight="1" x14ac:dyDescent="0.8">
      <c r="A1227" s="434"/>
      <c r="B1227" s="434"/>
      <c r="C1227" s="427"/>
    </row>
    <row r="1228" spans="1:21" ht="15.75" customHeight="1" x14ac:dyDescent="0.8">
      <c r="A1228" s="434"/>
      <c r="B1228" s="434"/>
      <c r="C1228" s="427"/>
    </row>
    <row r="1229" spans="1:21" ht="15.75" customHeight="1" x14ac:dyDescent="0.8">
      <c r="A1229" s="434"/>
      <c r="B1229" s="434"/>
      <c r="C1229" s="427"/>
    </row>
    <row r="1230" spans="1:21" ht="15.75" customHeight="1" x14ac:dyDescent="0.8">
      <c r="A1230" s="434"/>
      <c r="B1230" s="434"/>
      <c r="C1230" s="427"/>
    </row>
    <row r="1231" spans="1:21" ht="15.75" customHeight="1" x14ac:dyDescent="0.8">
      <c r="A1231" s="434"/>
      <c r="B1231" s="434"/>
      <c r="C1231" s="427"/>
    </row>
    <row r="1232" spans="1:21" ht="15.75" customHeight="1" x14ac:dyDescent="0.8">
      <c r="A1232" s="434"/>
      <c r="B1232" s="434"/>
      <c r="C1232" s="427"/>
    </row>
    <row r="1233" spans="1:3" ht="15.75" customHeight="1" x14ac:dyDescent="0.8">
      <c r="A1233" s="434"/>
      <c r="B1233" s="434"/>
      <c r="C1233" s="427"/>
    </row>
    <row r="1234" spans="1:3" ht="15.75" customHeight="1" x14ac:dyDescent="0.8">
      <c r="A1234" s="434"/>
      <c r="B1234" s="434"/>
      <c r="C1234" s="427"/>
    </row>
    <row r="1235" spans="1:3" ht="15.75" customHeight="1" x14ac:dyDescent="0.8">
      <c r="A1235" s="434"/>
      <c r="B1235" s="434"/>
      <c r="C1235" s="427"/>
    </row>
    <row r="1236" spans="1:3" ht="15.75" customHeight="1" x14ac:dyDescent="0.8">
      <c r="A1236" s="434"/>
      <c r="B1236" s="434"/>
      <c r="C1236" s="427"/>
    </row>
    <row r="1237" spans="1:3" ht="15.75" customHeight="1" x14ac:dyDescent="0.8">
      <c r="A1237" s="434"/>
      <c r="B1237" s="434"/>
      <c r="C1237" s="427"/>
    </row>
    <row r="1238" spans="1:3" ht="15.75" customHeight="1" x14ac:dyDescent="0.8">
      <c r="A1238" s="434"/>
      <c r="B1238" s="434"/>
      <c r="C1238" s="427"/>
    </row>
    <row r="1239" spans="1:3" ht="15.75" customHeight="1" x14ac:dyDescent="0.8">
      <c r="A1239" s="434"/>
      <c r="B1239" s="434"/>
      <c r="C1239" s="427"/>
    </row>
    <row r="1240" spans="1:3" ht="15.75" customHeight="1" x14ac:dyDescent="0.8">
      <c r="A1240" s="434"/>
      <c r="B1240" s="434"/>
      <c r="C1240" s="427"/>
    </row>
    <row r="1241" spans="1:3" ht="15.75" customHeight="1" x14ac:dyDescent="0.8">
      <c r="A1241" s="434"/>
      <c r="B1241" s="434"/>
      <c r="C1241" s="427"/>
    </row>
    <row r="1242" spans="1:3" ht="15.75" customHeight="1" x14ac:dyDescent="0.8">
      <c r="A1242" s="434"/>
      <c r="B1242" s="434"/>
      <c r="C1242" s="427"/>
    </row>
    <row r="1243" spans="1:3" ht="15.75" customHeight="1" x14ac:dyDescent="0.8">
      <c r="A1243" s="434"/>
      <c r="B1243" s="434"/>
      <c r="C1243" s="427"/>
    </row>
    <row r="1244" spans="1:3" ht="15.75" customHeight="1" x14ac:dyDescent="0.8">
      <c r="A1244" s="434"/>
      <c r="B1244" s="434"/>
      <c r="C1244" s="427"/>
    </row>
    <row r="1245" spans="1:3" ht="15.75" customHeight="1" x14ac:dyDescent="0.8">
      <c r="A1245" s="434"/>
      <c r="B1245" s="434"/>
      <c r="C1245" s="427"/>
    </row>
    <row r="1246" spans="1:3" ht="15.75" customHeight="1" x14ac:dyDescent="0.8">
      <c r="A1246" s="434"/>
      <c r="B1246" s="434"/>
      <c r="C1246" s="427"/>
    </row>
    <row r="1247" spans="1:3" ht="15.75" customHeight="1" x14ac:dyDescent="0.8">
      <c r="A1247" s="434"/>
      <c r="B1247" s="434"/>
      <c r="C1247" s="427"/>
    </row>
    <row r="1248" spans="1:3" ht="15.75" customHeight="1" x14ac:dyDescent="0.8">
      <c r="A1248" s="434"/>
      <c r="B1248" s="434"/>
      <c r="C1248" s="427"/>
    </row>
    <row r="1249" spans="1:21" ht="15.75" customHeight="1" x14ac:dyDescent="0.8">
      <c r="A1249" s="434"/>
      <c r="B1249" s="434"/>
      <c r="C1249" s="427"/>
    </row>
    <row r="1250" spans="1:21" ht="15.75" customHeight="1" x14ac:dyDescent="0.8">
      <c r="A1250" s="434"/>
      <c r="B1250" s="434"/>
      <c r="C1250" s="427"/>
    </row>
    <row r="1251" spans="1:21" ht="15.75" customHeight="1" x14ac:dyDescent="0.8">
      <c r="A1251" s="434"/>
      <c r="B1251" s="434"/>
      <c r="C1251" s="427"/>
    </row>
    <row r="1252" spans="1:21" ht="15.75" customHeight="1" x14ac:dyDescent="0.8">
      <c r="A1252" s="434"/>
      <c r="B1252" s="434"/>
      <c r="C1252" s="427"/>
    </row>
    <row r="1253" spans="1:21" ht="15.75" customHeight="1" x14ac:dyDescent="0.8">
      <c r="A1253" s="434"/>
      <c r="B1253" s="434"/>
      <c r="C1253" s="427"/>
    </row>
    <row r="1254" spans="1:21" ht="15.75" customHeight="1" x14ac:dyDescent="0.8">
      <c r="A1254" s="434"/>
      <c r="B1254" s="434"/>
      <c r="C1254" s="427"/>
    </row>
    <row r="1255" spans="1:21" ht="15.75" customHeight="1" x14ac:dyDescent="0.8">
      <c r="A1255" s="407"/>
      <c r="B1255" s="407"/>
      <c r="C1255" s="408"/>
      <c r="D1255" s="409"/>
      <c r="E1255" s="407"/>
      <c r="F1255" s="732"/>
      <c r="G1255" s="732"/>
      <c r="H1255" s="411"/>
      <c r="I1255" s="732"/>
      <c r="J1255" s="407"/>
      <c r="K1255" s="407"/>
      <c r="L1255" s="412"/>
      <c r="M1255" s="528"/>
      <c r="N1255" s="1304"/>
      <c r="O1255" s="1305"/>
      <c r="P1255" s="1305"/>
      <c r="Q1255" s="1306"/>
      <c r="R1255" s="410"/>
      <c r="S1255" s="410"/>
      <c r="T1255" s="407"/>
      <c r="U1255" s="407"/>
    </row>
    <row r="1256" spans="1:21" ht="15.75" customHeight="1" x14ac:dyDescent="0.8">
      <c r="A1256" s="414"/>
      <c r="B1256" s="414"/>
      <c r="C1256" s="415"/>
      <c r="D1256" s="416"/>
      <c r="E1256" s="417"/>
      <c r="F1256" s="1310"/>
      <c r="G1256" s="1302"/>
      <c r="H1256" s="1302"/>
      <c r="I1256" s="1303"/>
      <c r="J1256" s="418"/>
      <c r="K1256" s="419"/>
      <c r="L1256" s="529"/>
      <c r="M1256" s="530"/>
      <c r="N1256" s="1310"/>
      <c r="O1256" s="1302"/>
      <c r="P1256" s="1302"/>
      <c r="Q1256" s="1303"/>
      <c r="R1256" s="1310"/>
      <c r="S1256" s="1303"/>
      <c r="T1256" s="418"/>
      <c r="U1256" s="417"/>
    </row>
    <row r="1257" spans="1:21" ht="15.75" customHeight="1" x14ac:dyDescent="0.8">
      <c r="A1257" s="421"/>
      <c r="B1257" s="422"/>
      <c r="C1257" s="423"/>
      <c r="D1257" s="424"/>
      <c r="E1257" s="421"/>
      <c r="F1257" s="425"/>
      <c r="G1257" s="421"/>
      <c r="H1257" s="425"/>
      <c r="I1257" s="421"/>
      <c r="J1257" s="425"/>
      <c r="K1257" s="426"/>
      <c r="L1257" s="531"/>
      <c r="M1257" s="532"/>
      <c r="N1257" s="426"/>
      <c r="O1257" s="426"/>
      <c r="P1257" s="426"/>
      <c r="Q1257" s="421"/>
      <c r="R1257" s="426"/>
      <c r="S1257" s="426"/>
      <c r="T1257" s="425"/>
      <c r="U1257" s="421"/>
    </row>
    <row r="1258" spans="1:21" ht="15.75" customHeight="1" x14ac:dyDescent="0.8">
      <c r="A1258" s="434"/>
      <c r="B1258" s="434"/>
      <c r="C1258" s="427"/>
    </row>
    <row r="1259" spans="1:21" ht="15.75" customHeight="1" x14ac:dyDescent="0.8">
      <c r="A1259" s="434"/>
      <c r="B1259" s="434"/>
      <c r="C1259" s="427"/>
    </row>
    <row r="1260" spans="1:21" ht="15.75" customHeight="1" x14ac:dyDescent="0.8">
      <c r="A1260" s="434"/>
      <c r="B1260" s="434"/>
      <c r="C1260" s="427"/>
    </row>
    <row r="1261" spans="1:21" ht="15.75" customHeight="1" x14ac:dyDescent="0.8">
      <c r="A1261" s="434"/>
      <c r="B1261" s="434"/>
      <c r="C1261" s="427"/>
    </row>
    <row r="1262" spans="1:21" ht="15.75" customHeight="1" x14ac:dyDescent="0.8">
      <c r="A1262" s="434"/>
      <c r="B1262" s="434"/>
      <c r="C1262" s="427"/>
    </row>
    <row r="1263" spans="1:21" ht="15.75" customHeight="1" x14ac:dyDescent="0.8">
      <c r="A1263" s="434"/>
      <c r="B1263" s="434"/>
      <c r="C1263" s="427"/>
    </row>
    <row r="1264" spans="1:21" ht="15.75" customHeight="1" x14ac:dyDescent="0.8">
      <c r="A1264" s="434"/>
      <c r="B1264" s="434"/>
      <c r="C1264" s="427"/>
    </row>
    <row r="1265" spans="1:3" ht="15.75" customHeight="1" x14ac:dyDescent="0.8">
      <c r="A1265" s="434"/>
      <c r="B1265" s="434"/>
      <c r="C1265" s="427"/>
    </row>
    <row r="1266" spans="1:3" ht="15.75" customHeight="1" x14ac:dyDescent="0.8">
      <c r="A1266" s="434"/>
      <c r="B1266" s="434"/>
      <c r="C1266" s="427"/>
    </row>
    <row r="1267" spans="1:3" ht="15.75" customHeight="1" x14ac:dyDescent="0.8">
      <c r="A1267" s="434"/>
      <c r="B1267" s="434"/>
      <c r="C1267" s="427"/>
    </row>
    <row r="1268" spans="1:3" ht="15.75" customHeight="1" x14ac:dyDescent="0.8">
      <c r="A1268" s="434"/>
      <c r="B1268" s="434"/>
      <c r="C1268" s="427"/>
    </row>
    <row r="1269" spans="1:3" ht="15.75" customHeight="1" x14ac:dyDescent="0.8">
      <c r="A1269" s="434"/>
      <c r="B1269" s="434"/>
      <c r="C1269" s="427"/>
    </row>
    <row r="1270" spans="1:3" ht="15.75" customHeight="1" x14ac:dyDescent="0.8">
      <c r="A1270" s="434"/>
      <c r="B1270" s="434"/>
      <c r="C1270" s="427"/>
    </row>
    <row r="1271" spans="1:3" ht="15.75" customHeight="1" x14ac:dyDescent="0.8">
      <c r="A1271" s="434"/>
      <c r="B1271" s="434"/>
      <c r="C1271" s="427"/>
    </row>
    <row r="1272" spans="1:3" ht="15.75" customHeight="1" x14ac:dyDescent="0.8">
      <c r="A1272" s="434"/>
      <c r="B1272" s="434"/>
      <c r="C1272" s="427"/>
    </row>
    <row r="1273" spans="1:3" ht="15.75" customHeight="1" x14ac:dyDescent="0.8">
      <c r="A1273" s="434"/>
      <c r="B1273" s="434"/>
      <c r="C1273" s="427"/>
    </row>
    <row r="1274" spans="1:3" ht="15.75" customHeight="1" x14ac:dyDescent="0.8">
      <c r="A1274" s="434"/>
      <c r="B1274" s="434"/>
      <c r="C1274" s="427"/>
    </row>
    <row r="1275" spans="1:3" ht="15.75" customHeight="1" x14ac:dyDescent="0.8">
      <c r="A1275" s="434"/>
      <c r="B1275" s="434"/>
      <c r="C1275" s="427"/>
    </row>
    <row r="1276" spans="1:3" ht="15.75" customHeight="1" x14ac:dyDescent="0.8">
      <c r="A1276" s="434"/>
      <c r="B1276" s="434"/>
      <c r="C1276" s="427"/>
    </row>
    <row r="1277" spans="1:3" ht="15.75" customHeight="1" x14ac:dyDescent="0.8">
      <c r="A1277" s="434"/>
      <c r="B1277" s="434"/>
      <c r="C1277" s="427"/>
    </row>
    <row r="1278" spans="1:3" ht="15.75" customHeight="1" x14ac:dyDescent="0.8">
      <c r="A1278" s="434"/>
      <c r="B1278" s="434"/>
      <c r="C1278" s="427"/>
    </row>
    <row r="1279" spans="1:3" ht="15.75" customHeight="1" x14ac:dyDescent="0.8">
      <c r="A1279" s="434"/>
      <c r="B1279" s="434"/>
      <c r="C1279" s="427"/>
    </row>
    <row r="1280" spans="1:3" ht="15.75" customHeight="1" x14ac:dyDescent="0.8">
      <c r="A1280" s="434"/>
      <c r="B1280" s="434"/>
      <c r="C1280" s="427"/>
    </row>
    <row r="1281" spans="1:3" ht="15.75" customHeight="1" x14ac:dyDescent="0.8">
      <c r="A1281" s="434"/>
      <c r="B1281" s="434"/>
      <c r="C1281" s="427"/>
    </row>
    <row r="1282" spans="1:3" ht="15.75" customHeight="1" x14ac:dyDescent="0.8">
      <c r="A1282" s="434"/>
      <c r="B1282" s="434"/>
      <c r="C1282" s="427"/>
    </row>
    <row r="1283" spans="1:3" ht="15.75" customHeight="1" x14ac:dyDescent="0.8">
      <c r="A1283" s="434"/>
      <c r="B1283" s="434"/>
      <c r="C1283" s="427"/>
    </row>
    <row r="1284" spans="1:3" ht="15.75" customHeight="1" x14ac:dyDescent="0.8">
      <c r="A1284" s="434"/>
      <c r="B1284" s="434"/>
      <c r="C1284" s="427"/>
    </row>
    <row r="1285" spans="1:3" ht="15.75" customHeight="1" x14ac:dyDescent="0.8">
      <c r="A1285" s="434"/>
      <c r="B1285" s="434"/>
      <c r="C1285" s="427"/>
    </row>
    <row r="1286" spans="1:3" ht="15.75" customHeight="1" x14ac:dyDescent="0.8">
      <c r="A1286" s="434"/>
      <c r="B1286" s="434"/>
      <c r="C1286" s="427"/>
    </row>
    <row r="1287" spans="1:3" ht="15.75" customHeight="1" x14ac:dyDescent="0.8">
      <c r="A1287" s="434"/>
      <c r="B1287" s="434"/>
      <c r="C1287" s="427"/>
    </row>
    <row r="1288" spans="1:3" ht="15.75" customHeight="1" x14ac:dyDescent="0.8">
      <c r="A1288" s="434"/>
      <c r="B1288" s="434"/>
      <c r="C1288" s="427"/>
    </row>
    <row r="1289" spans="1:3" ht="15.75" customHeight="1" x14ac:dyDescent="0.8">
      <c r="A1289" s="434"/>
      <c r="B1289" s="434"/>
      <c r="C1289" s="427"/>
    </row>
    <row r="1290" spans="1:3" ht="15.75" customHeight="1" x14ac:dyDescent="0.8">
      <c r="A1290" s="434"/>
      <c r="B1290" s="434"/>
      <c r="C1290" s="427"/>
    </row>
    <row r="1291" spans="1:3" ht="15.75" customHeight="1" x14ac:dyDescent="0.8">
      <c r="A1291" s="434"/>
      <c r="B1291" s="434"/>
      <c r="C1291" s="427"/>
    </row>
    <row r="1292" spans="1:3" ht="15.75" customHeight="1" x14ac:dyDescent="0.8">
      <c r="A1292" s="434"/>
      <c r="B1292" s="434"/>
      <c r="C1292" s="427"/>
    </row>
    <row r="1293" spans="1:3" ht="15.75" customHeight="1" x14ac:dyDescent="0.8">
      <c r="A1293" s="434"/>
      <c r="B1293" s="434"/>
      <c r="C1293" s="427"/>
    </row>
    <row r="1294" spans="1:3" ht="15.75" customHeight="1" x14ac:dyDescent="0.8">
      <c r="A1294" s="434"/>
      <c r="B1294" s="434"/>
      <c r="C1294" s="427"/>
    </row>
    <row r="1295" spans="1:3" ht="15.75" customHeight="1" x14ac:dyDescent="0.8">
      <c r="A1295" s="434"/>
      <c r="B1295" s="434"/>
      <c r="C1295" s="427"/>
    </row>
    <row r="1296" spans="1:3" ht="15.75" customHeight="1" x14ac:dyDescent="0.8">
      <c r="A1296" s="434"/>
      <c r="B1296" s="434"/>
      <c r="C1296" s="427"/>
    </row>
    <row r="1297" spans="1:3" ht="15.75" customHeight="1" x14ac:dyDescent="0.8">
      <c r="A1297" s="434"/>
      <c r="B1297" s="434"/>
      <c r="C1297" s="427"/>
    </row>
    <row r="1298" spans="1:3" ht="15.75" customHeight="1" x14ac:dyDescent="0.8">
      <c r="A1298" s="434"/>
      <c r="B1298" s="434"/>
      <c r="C1298" s="427"/>
    </row>
    <row r="1299" spans="1:3" ht="15.75" customHeight="1" x14ac:dyDescent="0.8">
      <c r="A1299" s="434"/>
      <c r="B1299" s="434"/>
      <c r="C1299" s="427"/>
    </row>
    <row r="1300" spans="1:3" ht="15.75" customHeight="1" x14ac:dyDescent="0.8">
      <c r="A1300" s="434"/>
      <c r="B1300" s="434"/>
      <c r="C1300" s="427"/>
    </row>
    <row r="1301" spans="1:3" ht="15.75" customHeight="1" x14ac:dyDescent="0.8">
      <c r="A1301" s="434"/>
      <c r="B1301" s="434"/>
      <c r="C1301" s="427"/>
    </row>
    <row r="1302" spans="1:3" ht="15.75" customHeight="1" x14ac:dyDescent="0.8">
      <c r="A1302" s="434"/>
      <c r="B1302" s="434"/>
      <c r="C1302" s="427"/>
    </row>
    <row r="1303" spans="1:3" ht="15.75" customHeight="1" x14ac:dyDescent="0.8">
      <c r="A1303" s="434"/>
      <c r="B1303" s="434"/>
      <c r="C1303" s="427"/>
    </row>
    <row r="1304" spans="1:3" ht="15.75" customHeight="1" x14ac:dyDescent="0.8">
      <c r="A1304" s="434"/>
      <c r="B1304" s="434"/>
      <c r="C1304" s="427"/>
    </row>
    <row r="1305" spans="1:3" ht="15.75" customHeight="1" x14ac:dyDescent="0.8">
      <c r="A1305" s="434"/>
      <c r="B1305" s="434"/>
      <c r="C1305" s="427"/>
    </row>
    <row r="1306" spans="1:3" ht="15.75" customHeight="1" x14ac:dyDescent="0.8">
      <c r="A1306" s="434"/>
      <c r="B1306" s="434"/>
      <c r="C1306" s="427"/>
    </row>
    <row r="1307" spans="1:3" ht="15.75" customHeight="1" x14ac:dyDescent="0.8">
      <c r="A1307" s="434"/>
      <c r="B1307" s="434"/>
      <c r="C1307" s="427"/>
    </row>
    <row r="1308" spans="1:3" ht="15.75" customHeight="1" x14ac:dyDescent="0.8">
      <c r="A1308" s="434"/>
      <c r="B1308" s="434"/>
      <c r="C1308" s="427"/>
    </row>
    <row r="1309" spans="1:3" ht="15.75" customHeight="1" x14ac:dyDescent="0.8">
      <c r="A1309" s="434"/>
      <c r="B1309" s="434"/>
      <c r="C1309" s="427"/>
    </row>
    <row r="1310" spans="1:3" ht="15.75" customHeight="1" x14ac:dyDescent="0.8">
      <c r="A1310" s="434"/>
      <c r="B1310" s="434"/>
      <c r="C1310" s="427"/>
    </row>
    <row r="1311" spans="1:3" ht="15.75" customHeight="1" x14ac:dyDescent="0.8">
      <c r="A1311" s="434"/>
      <c r="B1311" s="434"/>
      <c r="C1311" s="427"/>
    </row>
    <row r="1312" spans="1:3" ht="15.75" customHeight="1" x14ac:dyDescent="0.8">
      <c r="A1312" s="434"/>
      <c r="B1312" s="434"/>
      <c r="C1312" s="427"/>
    </row>
    <row r="1313" spans="1:3" ht="15.75" customHeight="1" x14ac:dyDescent="0.8">
      <c r="A1313" s="434"/>
      <c r="B1313" s="434"/>
      <c r="C1313" s="427"/>
    </row>
    <row r="1314" spans="1:3" ht="15.75" customHeight="1" x14ac:dyDescent="0.8">
      <c r="A1314" s="434"/>
      <c r="B1314" s="434"/>
      <c r="C1314" s="427"/>
    </row>
    <row r="1315" spans="1:3" ht="15.75" customHeight="1" x14ac:dyDescent="0.8">
      <c r="A1315" s="434"/>
      <c r="B1315" s="434"/>
      <c r="C1315" s="427"/>
    </row>
    <row r="1316" spans="1:3" ht="15.75" customHeight="1" x14ac:dyDescent="0.8">
      <c r="A1316" s="434"/>
      <c r="B1316" s="434"/>
      <c r="C1316" s="427"/>
    </row>
    <row r="1317" spans="1:3" ht="15.75" customHeight="1" x14ac:dyDescent="0.8">
      <c r="A1317" s="434"/>
      <c r="B1317" s="434"/>
      <c r="C1317" s="427"/>
    </row>
    <row r="1318" spans="1:3" ht="15.75" customHeight="1" x14ac:dyDescent="0.8">
      <c r="A1318" s="434"/>
      <c r="B1318" s="434"/>
      <c r="C1318" s="427"/>
    </row>
    <row r="1319" spans="1:3" ht="15.75" customHeight="1" x14ac:dyDescent="0.8">
      <c r="A1319" s="434"/>
      <c r="B1319" s="434"/>
      <c r="C1319" s="427"/>
    </row>
    <row r="1320" spans="1:3" ht="15.75" customHeight="1" x14ac:dyDescent="0.8">
      <c r="A1320" s="434"/>
      <c r="B1320" s="434"/>
      <c r="C1320" s="427"/>
    </row>
    <row r="1321" spans="1:3" ht="15.75" customHeight="1" x14ac:dyDescent="0.8">
      <c r="A1321" s="434"/>
      <c r="B1321" s="434"/>
      <c r="C1321" s="427"/>
    </row>
    <row r="1322" spans="1:3" ht="15.75" customHeight="1" x14ac:dyDescent="0.8">
      <c r="A1322" s="434"/>
      <c r="B1322" s="434"/>
      <c r="C1322" s="427"/>
    </row>
    <row r="1323" spans="1:3" ht="15.75" customHeight="1" x14ac:dyDescent="0.8">
      <c r="A1323" s="434"/>
      <c r="B1323" s="434"/>
      <c r="C1323" s="427"/>
    </row>
    <row r="1324" spans="1:3" ht="15.75" customHeight="1" x14ac:dyDescent="0.8">
      <c r="A1324" s="434"/>
      <c r="B1324" s="434"/>
      <c r="C1324" s="427"/>
    </row>
    <row r="1325" spans="1:3" ht="15.75" customHeight="1" x14ac:dyDescent="0.8">
      <c r="A1325" s="434"/>
      <c r="B1325" s="434"/>
      <c r="C1325" s="427"/>
    </row>
    <row r="1326" spans="1:3" ht="15.75" customHeight="1" x14ac:dyDescent="0.8">
      <c r="A1326" s="434"/>
      <c r="B1326" s="434"/>
      <c r="C1326" s="427"/>
    </row>
    <row r="1327" spans="1:3" ht="15.75" customHeight="1" x14ac:dyDescent="0.8">
      <c r="A1327" s="434"/>
      <c r="B1327" s="434"/>
      <c r="C1327" s="427"/>
    </row>
    <row r="1328" spans="1:3" ht="15.75" customHeight="1" x14ac:dyDescent="0.8">
      <c r="A1328" s="434"/>
      <c r="B1328" s="434"/>
      <c r="C1328" s="427"/>
    </row>
    <row r="1329" spans="1:3" ht="15.75" customHeight="1" x14ac:dyDescent="0.8">
      <c r="A1329" s="434"/>
      <c r="B1329" s="434"/>
      <c r="C1329" s="427"/>
    </row>
    <row r="1330" spans="1:3" ht="15.75" customHeight="1" x14ac:dyDescent="0.8">
      <c r="A1330" s="434"/>
      <c r="B1330" s="434"/>
      <c r="C1330" s="427"/>
    </row>
    <row r="1331" spans="1:3" ht="15.75" customHeight="1" x14ac:dyDescent="0.8">
      <c r="A1331" s="434"/>
      <c r="B1331" s="434"/>
      <c r="C1331" s="427"/>
    </row>
    <row r="1332" spans="1:3" ht="15.75" customHeight="1" x14ac:dyDescent="0.8">
      <c r="A1332" s="434"/>
      <c r="B1332" s="434"/>
      <c r="C1332" s="427"/>
    </row>
    <row r="1333" spans="1:3" ht="15.75" customHeight="1" x14ac:dyDescent="0.8">
      <c r="A1333" s="434"/>
      <c r="B1333" s="434"/>
      <c r="C1333" s="427"/>
    </row>
    <row r="1334" spans="1:3" ht="15.75" customHeight="1" x14ac:dyDescent="0.8">
      <c r="A1334" s="434"/>
      <c r="B1334" s="434"/>
      <c r="C1334" s="427"/>
    </row>
    <row r="1335" spans="1:3" ht="15.75" customHeight="1" x14ac:dyDescent="0.8">
      <c r="A1335" s="434"/>
      <c r="B1335" s="434"/>
      <c r="C1335" s="427"/>
    </row>
    <row r="1336" spans="1:3" ht="15.75" customHeight="1" x14ac:dyDescent="0.8">
      <c r="A1336" s="434"/>
      <c r="B1336" s="434"/>
      <c r="C1336" s="427"/>
    </row>
    <row r="1337" spans="1:3" ht="15.75" customHeight="1" x14ac:dyDescent="0.8">
      <c r="A1337" s="434"/>
      <c r="B1337" s="434"/>
      <c r="C1337" s="427"/>
    </row>
    <row r="1338" spans="1:3" ht="15.75" customHeight="1" x14ac:dyDescent="0.8">
      <c r="A1338" s="434"/>
      <c r="B1338" s="434"/>
      <c r="C1338" s="427"/>
    </row>
    <row r="1339" spans="1:3" ht="15.75" customHeight="1" x14ac:dyDescent="0.8">
      <c r="A1339" s="434"/>
      <c r="B1339" s="434"/>
      <c r="C1339" s="427"/>
    </row>
    <row r="1340" spans="1:3" ht="15.75" customHeight="1" x14ac:dyDescent="0.8">
      <c r="A1340" s="434"/>
      <c r="B1340" s="434"/>
      <c r="C1340" s="428"/>
    </row>
    <row r="1341" spans="1:3" ht="15.75" customHeight="1" x14ac:dyDescent="0.8">
      <c r="A1341" s="434"/>
      <c r="B1341" s="434"/>
      <c r="C1341" s="428"/>
    </row>
    <row r="1342" spans="1:3" ht="15.75" customHeight="1" x14ac:dyDescent="0.8">
      <c r="A1342" s="434"/>
      <c r="B1342" s="434"/>
      <c r="C1342" s="428"/>
    </row>
    <row r="1343" spans="1:3" ht="15.75" customHeight="1" x14ac:dyDescent="0.8">
      <c r="A1343" s="434"/>
      <c r="B1343" s="434"/>
      <c r="C1343" s="428"/>
    </row>
    <row r="1344" spans="1:3" ht="15.75" customHeight="1" x14ac:dyDescent="0.8">
      <c r="A1344" s="434"/>
      <c r="B1344" s="434"/>
      <c r="C1344" s="428"/>
    </row>
    <row r="1345" spans="1:3" ht="15.75" customHeight="1" x14ac:dyDescent="0.8">
      <c r="A1345" s="434"/>
      <c r="B1345" s="434"/>
      <c r="C1345" s="428"/>
    </row>
    <row r="1346" spans="1:3" ht="15.75" customHeight="1" x14ac:dyDescent="0.8">
      <c r="A1346" s="434"/>
      <c r="B1346" s="434"/>
      <c r="C1346" s="428"/>
    </row>
    <row r="1347" spans="1:3" ht="15.75" customHeight="1" x14ac:dyDescent="0.8">
      <c r="A1347" s="434"/>
      <c r="B1347" s="434"/>
      <c r="C1347" s="428"/>
    </row>
    <row r="1348" spans="1:3" ht="15.75" customHeight="1" x14ac:dyDescent="0.8">
      <c r="A1348" s="434"/>
      <c r="B1348" s="434"/>
      <c r="C1348" s="428"/>
    </row>
    <row r="1349" spans="1:3" ht="15.75" customHeight="1" x14ac:dyDescent="0.8">
      <c r="A1349" s="434"/>
      <c r="B1349" s="434"/>
      <c r="C1349" s="428"/>
    </row>
    <row r="1350" spans="1:3" ht="15.75" customHeight="1" x14ac:dyDescent="0.8">
      <c r="A1350" s="434"/>
      <c r="B1350" s="434"/>
      <c r="C1350" s="428"/>
    </row>
    <row r="1351" spans="1:3" ht="15.75" customHeight="1" x14ac:dyDescent="0.8">
      <c r="A1351" s="434"/>
      <c r="B1351" s="434"/>
      <c r="C1351" s="428"/>
    </row>
    <row r="1352" spans="1:3" ht="15.75" customHeight="1" x14ac:dyDescent="0.8">
      <c r="A1352" s="434"/>
      <c r="B1352" s="434"/>
      <c r="C1352" s="428"/>
    </row>
    <row r="1353" spans="1:3" ht="15.75" customHeight="1" x14ac:dyDescent="0.8">
      <c r="A1353" s="434"/>
      <c r="B1353" s="434"/>
      <c r="C1353" s="428"/>
    </row>
    <row r="1354" spans="1:3" ht="15.75" customHeight="1" x14ac:dyDescent="0.8">
      <c r="A1354" s="434"/>
      <c r="B1354" s="434"/>
      <c r="C1354" s="428"/>
    </row>
    <row r="1355" spans="1:3" ht="15.75" customHeight="1" x14ac:dyDescent="0.8">
      <c r="A1355" s="434"/>
      <c r="B1355" s="434"/>
      <c r="C1355" s="428"/>
    </row>
    <row r="1356" spans="1:3" ht="15.75" customHeight="1" x14ac:dyDescent="0.8">
      <c r="A1356" s="434"/>
      <c r="B1356" s="434"/>
      <c r="C1356" s="428"/>
    </row>
    <row r="1357" spans="1:3" ht="15.75" customHeight="1" x14ac:dyDescent="0.8">
      <c r="A1357" s="434"/>
      <c r="B1357" s="434"/>
      <c r="C1357" s="428"/>
    </row>
    <row r="1358" spans="1:3" ht="15.75" customHeight="1" x14ac:dyDescent="0.8">
      <c r="A1358" s="434"/>
      <c r="B1358" s="434"/>
      <c r="C1358" s="428"/>
    </row>
  </sheetData>
  <autoFilter ref="A3:U378" xr:uid="{85BEFEB1-BD73-4B61-A81D-BEB20A6643DB}">
    <filterColumn colId="7">
      <customFilters>
        <customFilter operator="notEqual" val=" "/>
      </customFilters>
    </filterColumn>
  </autoFilter>
  <mergeCells count="9">
    <mergeCell ref="F1256:I1256"/>
    <mergeCell ref="N1256:Q1256"/>
    <mergeCell ref="R1256:S1256"/>
    <mergeCell ref="A991:E991"/>
    <mergeCell ref="N1255:Q1255"/>
    <mergeCell ref="F2:I2"/>
    <mergeCell ref="N2:Q2"/>
    <mergeCell ref="R2:S2"/>
    <mergeCell ref="N1:Q1"/>
  </mergeCells>
  <pageMargins left="0.75" right="0.25" top="0.75" bottom="0.75" header="0.3" footer="0.3"/>
  <pageSetup paperSize="5" scale="48" fitToHeight="0" orientation="landscape" r:id="rId1"/>
  <headerFooter alignWithMargins="0">
    <oddFooter xml:space="preserve">&amp;C&amp;24NFL
</oddFooter>
  </headerFooter>
  <rowBreaks count="3" manualBreakCount="3">
    <brk id="57" max="20" man="1"/>
    <brk id="92" max="20" man="1"/>
    <brk id="137" max="20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>
    <pageSetUpPr fitToPage="1"/>
  </sheetPr>
  <dimension ref="A1:BO609"/>
  <sheetViews>
    <sheetView view="pageBreakPreview" zoomScale="60" zoomScaleNormal="75" workbookViewId="0">
      <selection activeCell="D1" sqref="D1"/>
    </sheetView>
  </sheetViews>
  <sheetFormatPr defaultColWidth="8.86328125" defaultRowHeight="16" x14ac:dyDescent="0.8"/>
  <cols>
    <col min="1" max="1" width="11.54296875" style="70" customWidth="1"/>
    <col min="2" max="2" width="5.86328125" style="71" customWidth="1"/>
    <col min="3" max="3" width="8" style="72" customWidth="1"/>
    <col min="4" max="4" width="11.6796875" style="73" customWidth="1"/>
    <col min="5" max="5" width="9.1328125" style="70" customWidth="1"/>
    <col min="6" max="6" width="27.6796875" style="81" customWidth="1"/>
    <col min="7" max="7" width="8.6796875" style="70" customWidth="1"/>
    <col min="8" max="8" width="27.6796875" style="81" customWidth="1"/>
    <col min="9" max="9" width="8.6796875" style="70" customWidth="1"/>
    <col min="10" max="10" width="27.6796875" style="496" customWidth="1"/>
    <col min="11" max="11" width="27.6796875" style="510" customWidth="1"/>
    <col min="12" max="12" width="8" style="508" customWidth="1"/>
    <col min="13" max="13" width="8" style="574" customWidth="1"/>
    <col min="14" max="14" width="27.6796875" style="584" customWidth="1"/>
    <col min="15" max="15" width="5.6796875" style="584" customWidth="1"/>
    <col min="16" max="16" width="27.6796875" style="584" customWidth="1"/>
    <col min="17" max="17" width="5.6796875" style="585" customWidth="1"/>
    <col min="18" max="19" width="27.6796875" style="584" customWidth="1"/>
    <col min="20" max="20" width="27.6796875" style="586" customWidth="1"/>
    <col min="21" max="21" width="8.76953125" style="585" customWidth="1"/>
    <col min="22" max="22" width="28.1328125" style="586" customWidth="1"/>
    <col min="23" max="23" width="8.76953125" style="585" customWidth="1"/>
    <col min="24" max="24" width="9.54296875" style="586" customWidth="1"/>
    <col min="25" max="25" width="9.54296875" style="585" customWidth="1"/>
    <col min="26" max="26" width="8" style="586" customWidth="1"/>
    <col min="27" max="27" width="8" style="585" customWidth="1"/>
    <col min="28" max="28" width="12.453125" style="124" customWidth="1"/>
    <col min="29" max="29" width="12.453125" style="182" customWidth="1"/>
    <col min="30" max="30" width="27.6796875" style="496" customWidth="1"/>
    <col min="31" max="31" width="6.6796875" style="565" customWidth="1"/>
    <col min="32" max="32" width="27.6796875" style="496" customWidth="1"/>
    <col min="33" max="33" width="6.6796875" style="565" customWidth="1"/>
    <col min="34" max="34" width="27.6796875" style="496" customWidth="1"/>
    <col min="35" max="35" width="6.6796875" style="565" customWidth="1"/>
    <col min="36" max="36" width="27.6796875" style="496" customWidth="1"/>
    <col min="37" max="37" width="6.6796875" style="565" customWidth="1"/>
    <col min="38" max="38" width="27.6796875" style="81" customWidth="1"/>
    <col min="39" max="39" width="5.6796875" style="82" customWidth="1"/>
    <col min="40" max="40" width="27.6796875" style="81" customWidth="1"/>
    <col min="41" max="41" width="5.6796875" style="83" customWidth="1"/>
    <col min="42" max="42" width="3" style="71" customWidth="1"/>
    <col min="43" max="43" width="28.31640625" style="71" customWidth="1"/>
    <col min="44" max="44" width="5.31640625" style="81" customWidth="1"/>
    <col min="45" max="46" width="5.31640625" style="96" customWidth="1"/>
    <col min="47" max="47" width="5.31640625" style="81" customWidth="1"/>
    <col min="48" max="48" width="5.31640625" style="96" customWidth="1"/>
    <col min="49" max="49" width="5.31640625" style="70" customWidth="1"/>
    <col min="50" max="50" width="2.6796875" style="96" customWidth="1"/>
    <col min="51" max="51" width="5.31640625" style="103" customWidth="1"/>
    <col min="52" max="52" width="5.31640625" style="82" customWidth="1"/>
    <col min="53" max="53" width="5.31640625" style="83" customWidth="1"/>
    <col min="54" max="54" width="2.6796875" style="83" customWidth="1"/>
    <col min="55" max="55" width="25" style="71" customWidth="1"/>
    <col min="56" max="56" width="5.31640625" style="81" customWidth="1"/>
    <col min="57" max="58" width="5.31640625" style="96" customWidth="1"/>
    <col min="59" max="59" width="5.31640625" style="81" customWidth="1"/>
    <col min="60" max="60" width="5.31640625" style="96" customWidth="1"/>
    <col min="61" max="61" width="5.31640625" style="70" customWidth="1"/>
    <col min="62" max="62" width="9.31640625" style="124" customWidth="1"/>
    <col min="63" max="63" width="9.453125" style="182" customWidth="1"/>
    <col min="64" max="65" width="8.86328125" style="16"/>
    <col min="66" max="66" width="8.86328125" style="310"/>
    <col min="67" max="16384" width="8.86328125" style="16"/>
  </cols>
  <sheetData>
    <row r="1" spans="1:67" s="17" customFormat="1" ht="24.95" customHeight="1" x14ac:dyDescent="0.8">
      <c r="A1" s="1"/>
      <c r="B1" s="1"/>
      <c r="C1" s="2"/>
      <c r="D1" s="3"/>
      <c r="E1" s="1"/>
      <c r="F1" s="13"/>
      <c r="G1" s="13"/>
      <c r="H1" s="154"/>
      <c r="I1" s="13"/>
      <c r="J1" s="558"/>
      <c r="K1" s="558"/>
      <c r="L1" s="566"/>
      <c r="M1" s="567"/>
      <c r="N1" s="1314"/>
      <c r="O1" s="1315"/>
      <c r="P1" s="1315"/>
      <c r="Q1" s="1316"/>
      <c r="R1" s="577"/>
      <c r="S1" s="577"/>
      <c r="T1" s="577"/>
      <c r="U1" s="577"/>
      <c r="V1" s="577"/>
      <c r="W1" s="577"/>
      <c r="X1" s="577"/>
      <c r="Y1" s="577"/>
      <c r="Z1" s="1317" t="s">
        <v>0</v>
      </c>
      <c r="AA1" s="1318"/>
      <c r="AB1" s="156"/>
      <c r="AC1" s="156"/>
      <c r="AD1" s="558"/>
      <c r="AE1" s="558"/>
      <c r="AF1" s="558"/>
      <c r="AG1" s="558"/>
      <c r="AH1" s="558"/>
      <c r="AI1" s="558"/>
      <c r="AJ1" s="558"/>
      <c r="AK1" s="558"/>
      <c r="AL1" s="1321"/>
      <c r="AM1" s="1321"/>
      <c r="AN1" s="1321"/>
      <c r="AO1" s="1321"/>
      <c r="AP1" s="1322"/>
      <c r="AQ1" s="1222" t="s">
        <v>403</v>
      </c>
      <c r="AR1" s="1222"/>
      <c r="AS1" s="1222"/>
      <c r="AT1" s="1222"/>
      <c r="AU1" s="1222"/>
      <c r="AV1" s="1222"/>
      <c r="AW1" s="1222"/>
      <c r="AX1" s="12"/>
      <c r="AY1" s="1"/>
      <c r="AZ1" s="1"/>
      <c r="BA1" s="1"/>
      <c r="BB1" s="14"/>
      <c r="BC1" s="1222" t="s">
        <v>403</v>
      </c>
      <c r="BD1" s="1222"/>
      <c r="BE1" s="1222"/>
      <c r="BF1" s="1222"/>
      <c r="BG1" s="1222"/>
      <c r="BH1" s="1222"/>
      <c r="BI1" s="1222"/>
      <c r="BJ1" s="156"/>
      <c r="BK1" s="156"/>
      <c r="BL1" s="106"/>
      <c r="BM1" s="106"/>
      <c r="BN1" s="106"/>
      <c r="BO1" s="106"/>
    </row>
    <row r="2" spans="1:67" s="31" customFormat="1" ht="24.95" customHeight="1" x14ac:dyDescent="0.8">
      <c r="A2" s="18"/>
      <c r="B2" s="18"/>
      <c r="C2" s="19"/>
      <c r="D2" s="20"/>
      <c r="E2" s="158"/>
      <c r="F2" s="1335" t="s">
        <v>3</v>
      </c>
      <c r="G2" s="1331"/>
      <c r="H2" s="1331"/>
      <c r="I2" s="1332"/>
      <c r="J2" s="559"/>
      <c r="K2" s="560"/>
      <c r="L2" s="568"/>
      <c r="M2" s="569"/>
      <c r="N2" s="1327" t="s">
        <v>4</v>
      </c>
      <c r="O2" s="1336"/>
      <c r="P2" s="1336"/>
      <c r="Q2" s="1328"/>
      <c r="R2" s="1327" t="s">
        <v>5</v>
      </c>
      <c r="S2" s="1328"/>
      <c r="T2" s="578"/>
      <c r="U2" s="579"/>
      <c r="V2" s="578"/>
      <c r="W2" s="579"/>
      <c r="X2" s="1327" t="s">
        <v>6</v>
      </c>
      <c r="Y2" s="1328"/>
      <c r="Z2" s="1319"/>
      <c r="AA2" s="1320"/>
      <c r="AB2" s="163"/>
      <c r="AC2" s="164"/>
      <c r="AD2" s="559"/>
      <c r="AE2" s="563"/>
      <c r="AF2" s="559"/>
      <c r="AG2" s="563"/>
      <c r="AH2" s="559"/>
      <c r="AI2" s="563"/>
      <c r="AJ2" s="559"/>
      <c r="AK2" s="563"/>
      <c r="AL2" s="27"/>
      <c r="AM2" s="28"/>
      <c r="AN2" s="28"/>
      <c r="AO2" s="29"/>
      <c r="AP2" s="1323"/>
      <c r="AQ2" s="30"/>
      <c r="AR2" s="1228" t="s">
        <v>8</v>
      </c>
      <c r="AS2" s="1329"/>
      <c r="AT2" s="1330"/>
      <c r="AU2" s="1228" t="s">
        <v>9</v>
      </c>
      <c r="AV2" s="1331"/>
      <c r="AW2" s="1332"/>
      <c r="AX2" s="12"/>
      <c r="AY2" s="1231" t="s">
        <v>365</v>
      </c>
      <c r="AZ2" s="1232"/>
      <c r="BA2" s="1233"/>
      <c r="BB2" s="14"/>
      <c r="BC2" s="30"/>
      <c r="BD2" s="1228" t="s">
        <v>11</v>
      </c>
      <c r="BE2" s="1329"/>
      <c r="BF2" s="1330"/>
      <c r="BG2" s="1228" t="s">
        <v>9</v>
      </c>
      <c r="BH2" s="1331"/>
      <c r="BI2" s="1332"/>
      <c r="BJ2" s="1333" t="s">
        <v>12</v>
      </c>
      <c r="BK2" s="1334"/>
      <c r="BL2" s="106"/>
      <c r="BM2" s="106"/>
      <c r="BN2" s="106"/>
      <c r="BO2" s="16"/>
    </row>
    <row r="3" spans="1:67" s="31" customFormat="1" ht="24.95" customHeight="1" x14ac:dyDescent="0.8">
      <c r="A3" s="32" t="s">
        <v>13</v>
      </c>
      <c r="B3" s="33" t="s">
        <v>14</v>
      </c>
      <c r="C3" s="34" t="s">
        <v>15</v>
      </c>
      <c r="D3" s="35" t="s">
        <v>16</v>
      </c>
      <c r="E3" s="32" t="s">
        <v>17</v>
      </c>
      <c r="F3" s="166" t="s">
        <v>8</v>
      </c>
      <c r="G3" s="32" t="s">
        <v>18</v>
      </c>
      <c r="H3" s="166" t="s">
        <v>11</v>
      </c>
      <c r="I3" s="32" t="s">
        <v>18</v>
      </c>
      <c r="J3" s="561" t="s">
        <v>19</v>
      </c>
      <c r="K3" s="562" t="s">
        <v>20</v>
      </c>
      <c r="L3" s="570" t="s">
        <v>21</v>
      </c>
      <c r="M3" s="571" t="s">
        <v>22</v>
      </c>
      <c r="N3" s="580" t="s">
        <v>23</v>
      </c>
      <c r="O3" s="580"/>
      <c r="P3" s="580" t="s">
        <v>24</v>
      </c>
      <c r="Q3" s="581"/>
      <c r="R3" s="580" t="s">
        <v>23</v>
      </c>
      <c r="S3" s="580" t="s">
        <v>24</v>
      </c>
      <c r="T3" s="582" t="s">
        <v>25</v>
      </c>
      <c r="U3" s="581" t="s">
        <v>26</v>
      </c>
      <c r="V3" s="582" t="s">
        <v>27</v>
      </c>
      <c r="W3" s="581" t="s">
        <v>26</v>
      </c>
      <c r="X3" s="582" t="s">
        <v>28</v>
      </c>
      <c r="Y3" s="581" t="s">
        <v>27</v>
      </c>
      <c r="Z3" s="582" t="s">
        <v>29</v>
      </c>
      <c r="AA3" s="581" t="s">
        <v>26</v>
      </c>
      <c r="AB3" s="117" t="s">
        <v>30</v>
      </c>
      <c r="AC3" s="172" t="s">
        <v>31</v>
      </c>
      <c r="AD3" s="561" t="s">
        <v>322</v>
      </c>
      <c r="AE3" s="564" t="s">
        <v>26</v>
      </c>
      <c r="AF3" s="561" t="s">
        <v>323</v>
      </c>
      <c r="AG3" s="564" t="s">
        <v>26</v>
      </c>
      <c r="AH3" s="561" t="s">
        <v>404</v>
      </c>
      <c r="AI3" s="564" t="s">
        <v>26</v>
      </c>
      <c r="AJ3" s="590" t="s">
        <v>405</v>
      </c>
      <c r="AK3" s="564"/>
      <c r="AL3" s="1258" t="s">
        <v>34</v>
      </c>
      <c r="AM3" s="1325"/>
      <c r="AN3" s="1325"/>
      <c r="AO3" s="1326"/>
      <c r="AP3" s="1324"/>
      <c r="AQ3" s="44" t="s">
        <v>35</v>
      </c>
      <c r="AR3" s="45" t="s">
        <v>36</v>
      </c>
      <c r="AS3" s="46" t="s">
        <v>37</v>
      </c>
      <c r="AT3" s="47" t="s">
        <v>38</v>
      </c>
      <c r="AU3" s="45" t="s">
        <v>36</v>
      </c>
      <c r="AV3" s="46" t="s">
        <v>37</v>
      </c>
      <c r="AW3" s="47" t="s">
        <v>38</v>
      </c>
      <c r="AX3" s="48"/>
      <c r="AY3" s="45" t="s">
        <v>36</v>
      </c>
      <c r="AZ3" s="46" t="s">
        <v>37</v>
      </c>
      <c r="BA3" s="47" t="s">
        <v>38</v>
      </c>
      <c r="BB3" s="49"/>
      <c r="BC3" s="44" t="s">
        <v>11</v>
      </c>
      <c r="BD3" s="45" t="s">
        <v>36</v>
      </c>
      <c r="BE3" s="46" t="s">
        <v>37</v>
      </c>
      <c r="BF3" s="47" t="s">
        <v>38</v>
      </c>
      <c r="BG3" s="45" t="s">
        <v>36</v>
      </c>
      <c r="BH3" s="46" t="s">
        <v>37</v>
      </c>
      <c r="BI3" s="47" t="s">
        <v>38</v>
      </c>
      <c r="BJ3" s="174" t="s">
        <v>8</v>
      </c>
      <c r="BK3" s="175" t="s">
        <v>11</v>
      </c>
      <c r="BL3" s="106"/>
      <c r="BM3" s="106"/>
      <c r="BN3" s="106"/>
      <c r="BO3" s="16"/>
    </row>
    <row r="4" spans="1:67" x14ac:dyDescent="0.8">
      <c r="B4" s="70"/>
      <c r="C4" s="94"/>
      <c r="F4" s="1311" t="str">
        <f>F5</f>
        <v>Arizona</v>
      </c>
      <c r="G4" s="1312"/>
      <c r="H4" s="1312"/>
      <c r="I4" s="1313"/>
      <c r="L4" s="572"/>
      <c r="M4" s="573"/>
      <c r="N4" s="583"/>
      <c r="P4" s="583"/>
      <c r="R4" s="586"/>
      <c r="S4" s="585"/>
      <c r="T4" s="587"/>
      <c r="AY4" s="81"/>
      <c r="AZ4" s="96"/>
      <c r="BA4" s="70"/>
      <c r="BB4" s="70"/>
    </row>
    <row r="5" spans="1:67" x14ac:dyDescent="0.8">
      <c r="A5" s="70">
        <f>IF(+NFL!$F10="Arizona",+NFL!A10,IF(+NFL!$H10="Arizona",+NFL!A10,0))</f>
        <v>1</v>
      </c>
      <c r="B5" s="70" t="str">
        <f>IF(+NFL!$F10="Arizona",+NFL!B10,IF(+NFL!$H10="Arizona",+NFL!B10,0))</f>
        <v>Sun</v>
      </c>
      <c r="C5" s="94">
        <f>IF(+NFL!$F10="Arizona",+NFL!C10,IF(+NFL!$H10="Arizona",+NFL!C10,0))</f>
        <v>44451</v>
      </c>
      <c r="D5" s="73">
        <f>IF(+NFL!$F10="Arizona",+NFL!D10,IF(+NFL!$H10="Arizona",+NFL!D10,0))</f>
        <v>0.54166666666666663</v>
      </c>
      <c r="E5" s="70" t="str">
        <f>IF(+NFL!$F10="Arizona",+NFL!E10,IF(+NFL!$H10="Arizona",+NFL!E10,0))</f>
        <v>CBS</v>
      </c>
      <c r="F5" s="189" t="str">
        <f>IF(+NFL!$F10="Arizona",+NFL!F10,IF(+NFL!$H10="Arizona",+NFL!F10,0))</f>
        <v>Arizona</v>
      </c>
      <c r="G5" s="70" t="str">
        <f>IF(+NFL!$F10="Arizona",+NFL!G10,IF(+NFL!$H10="Arizona",+NFL!G10,0))</f>
        <v>NFCW</v>
      </c>
      <c r="H5" s="189" t="str">
        <f>IF(+NFL!$F10="Arizona",+NFL!H10,IF(+NFL!$H10="Arizona",+NFL!H10,0))</f>
        <v>Tennessee</v>
      </c>
      <c r="I5" s="70" t="str">
        <f>IF(+NFL!$F10="Arizona",+NFL!I10,IF(+NFL!$H10="Arizona",+NFL!I10,0))</f>
        <v>AFCS</v>
      </c>
      <c r="J5" s="496" t="str">
        <f>IF(+NFL!$F10="Arizona",+NFL!J10,IF(+NFL!$H10="Arizona",+NFL!J10,0))</f>
        <v>Tennessee</v>
      </c>
      <c r="K5" s="510" t="str">
        <f>IF(+NFL!$F10="Arizona",+NFL!K10,IF(+NFL!$H10="Arizona",+NFL!K10,0))</f>
        <v>Arizona</v>
      </c>
      <c r="L5" s="572">
        <f>IF(+NFL!$F10="Arizona",+NFL!L10,IF(+NFL!$H10="Arizona",+NFL!L10,0))</f>
        <v>3</v>
      </c>
      <c r="M5" s="573">
        <f>IF(+NFL!$F10="Arizona",+NFL!M10,IF(+NFL!$H10="Arizona",+NFL!M10,0))</f>
        <v>52</v>
      </c>
      <c r="N5" s="583" t="str">
        <f>IF(+NFL!$F10="Arizona",+NFL!N10,IF(+NFL!$H10="Arizona",+NFL!N10,0))</f>
        <v>Arizona</v>
      </c>
      <c r="O5" s="584">
        <f>IF(+NFL!$F10="Arizona",+NFL!O10,IF(+NFL!$H10="Arizona",+NFL!O10,0))</f>
        <v>38</v>
      </c>
      <c r="P5" s="583" t="str">
        <f>IF(+NFL!$F10="Arizona",+NFL!P10,IF(+NFL!$H10="Arizona",+NFL!P10,0))</f>
        <v>Tennessee</v>
      </c>
      <c r="Q5" s="585">
        <f>IF(+NFL!$F10="Arizona",+NFL!Q10,IF(+NFL!$H10="Arizona",+NFL!Q10,0))</f>
        <v>13</v>
      </c>
      <c r="R5" s="586" t="str">
        <f>IF(+NFL!$F10="Arizona",+NFL!R10,IF(+NFL!$H10="Arizona",+NFL!R10,0))</f>
        <v>Arizona</v>
      </c>
      <c r="S5" s="585" t="str">
        <f>IF(+NFL!$F10="Arizona",+NFL!S10,IF(+NFL!$H10="Arizona",+NFL!S10,0))</f>
        <v>Tennessee</v>
      </c>
      <c r="T5" s="586" t="str">
        <f>IF(+NFL!$F10="Arizona",+NFL!T10,IF(+NFL!$H10="Arizona",+NFL!T10,0))</f>
        <v>Arizona</v>
      </c>
      <c r="U5" s="585" t="str">
        <f>IF(+NFL!$F10="Arizona",+NFL!U10,IF(+NFL!$H10="Arizona",+NFL!U10,0))</f>
        <v>W</v>
      </c>
      <c r="AP5" s="480"/>
      <c r="AQ5" s="72"/>
      <c r="AY5" s="81"/>
      <c r="AZ5" s="96"/>
      <c r="BA5" s="70"/>
      <c r="BB5" s="70"/>
      <c r="BC5" s="592"/>
    </row>
    <row r="6" spans="1:67" x14ac:dyDescent="0.8">
      <c r="A6" s="70">
        <f>IF(+NFL!$F30="Arizona",+NFL!A30,IF(+NFL!$H30="Arizona",+NFL!A30,0))</f>
        <v>2</v>
      </c>
      <c r="B6" s="70" t="str">
        <f>IF(+NFL!$F30="Arizona",+NFL!B30,IF(+NFL!$H30="Arizona",+NFL!B30,0))</f>
        <v>Sun</v>
      </c>
      <c r="C6" s="94">
        <f>IF(+NFL!$F30="Arizona",+NFL!C30,IF(+NFL!$H30="Arizona",+NFL!C30,0))</f>
        <v>44458</v>
      </c>
      <c r="D6" s="73">
        <f>IF(+NFL!$F30="Arizona",+NFL!D30,IF(+NFL!$H30="Arizona",+NFL!D30,0))</f>
        <v>0.66666666666666663</v>
      </c>
      <c r="E6" s="70" t="str">
        <f>IF(+NFL!$F30="Arizona",+NFL!E30,IF(+NFL!$H30="Arizona",+NFL!E30,0))</f>
        <v>Fox</v>
      </c>
      <c r="F6" s="189" t="str">
        <f>IF(+NFL!$F30="Arizona",+NFL!F30,IF(+NFL!$H30="Arizona",+NFL!F30,0))</f>
        <v>Minnesota</v>
      </c>
      <c r="G6" s="70" t="str">
        <f>IF(+NFL!$F30="Arizona",+NFL!G30,IF(+NFL!$H30="Arizona",+NFL!G30,0))</f>
        <v>NFCN</v>
      </c>
      <c r="H6" s="189" t="str">
        <f>IF(+NFL!$F30="Arizona",+NFL!H30,IF(+NFL!$H30="Arizona",+NFL!H30,0))</f>
        <v>Arizona</v>
      </c>
      <c r="I6" s="70" t="str">
        <f>IF(+NFL!$F30="Arizona",+NFL!I30,IF(+NFL!$H30="Arizona",+NFL!I30,0))</f>
        <v>NFCW</v>
      </c>
      <c r="J6" s="496" t="str">
        <f>IF(+NFL!$F30="Arizona",+NFL!J30,IF(+NFL!$H30="Arizona",+NFL!J30,0))</f>
        <v>Arizona</v>
      </c>
      <c r="K6" s="510" t="str">
        <f>IF(+NFL!$F30="Arizona",+NFL!K30,IF(+NFL!$H30="Arizona",+NFL!K30,0))</f>
        <v>Minnesota</v>
      </c>
      <c r="L6" s="572">
        <f>IF(+NFL!$F30="Arizona",+NFL!L30,IF(+NFL!$H30="Arizona",+NFL!L30,0))</f>
        <v>3.5</v>
      </c>
      <c r="M6" s="573">
        <f>IF(+NFL!$F30="Arizona",+NFL!M30,IF(+NFL!$H30="Arizona",+NFL!M30,0))</f>
        <v>51</v>
      </c>
      <c r="N6" s="583" t="str">
        <f>IF(+NFL!$F30="Arizona",+NFL!N30,IF(+NFL!$H30="Arizona",+NFL!N30,0))</f>
        <v>Arizona</v>
      </c>
      <c r="O6" s="584">
        <f>IF(+NFL!$F30="Arizona",+NFL!O30,IF(+NFL!$H30="Arizona",+NFL!O30,0))</f>
        <v>34</v>
      </c>
      <c r="P6" s="583" t="str">
        <f>IF(+NFL!$F30="Arizona",+NFL!P30,IF(+NFL!$H30="Arizona",+NFL!P30,0))</f>
        <v>Minnesota</v>
      </c>
      <c r="Q6" s="585">
        <f>IF(+NFL!$F30="Arizona",+NFL!Q30,IF(+NFL!$H30="Arizona",+NFL!Q30,0))</f>
        <v>33</v>
      </c>
      <c r="R6" s="586" t="str">
        <f>IF(+NFL!$F30="Arizona",+NFL!R30,IF(+NFL!$H30="Arizona",+NFL!R30,0))</f>
        <v>Minnesota</v>
      </c>
      <c r="S6" s="585" t="str">
        <f>IF(+NFL!$F30="Arizona",+NFL!S30,IF(+NFL!$H30="Arizona",+NFL!S30,0))</f>
        <v>Arizona</v>
      </c>
      <c r="T6" s="586" t="str">
        <f>IF(+NFL!$F30="Arizona",+NFL!T30,IF(+NFL!$H30="Arizona",+NFL!T30,0))</f>
        <v>Arizona</v>
      </c>
      <c r="U6" s="585" t="str">
        <f>IF(+NFL!$F30="Arizona",+NFL!U30,IF(+NFL!$H30="Arizona",+NFL!U30,0))</f>
        <v>L</v>
      </c>
      <c r="AP6" s="480"/>
      <c r="AQ6" s="72"/>
      <c r="AY6" s="81"/>
      <c r="AZ6" s="96"/>
      <c r="BA6" s="70"/>
      <c r="BB6" s="70"/>
      <c r="BC6" s="592"/>
    </row>
    <row r="7" spans="1:67" x14ac:dyDescent="0.8">
      <c r="A7" s="70">
        <f>IF(+NFL!$F45="Arizona",+NFL!A45,IF(+NFL!$H45="Arizona",+NFL!A45,0))</f>
        <v>3</v>
      </c>
      <c r="B7" s="70" t="str">
        <f>IF(+NFL!$F45="Arizona",+NFL!B45,IF(+NFL!$H45="Arizona",+NFL!B45,0))</f>
        <v>Sun</v>
      </c>
      <c r="C7" s="94">
        <f>IF(+NFL!$F45="Arizona",+NFL!C45,IF(+NFL!$H45="Arizona",+NFL!C45,0))</f>
        <v>44465</v>
      </c>
      <c r="D7" s="73">
        <f>IF(+NFL!$F45="Arizona",+NFL!D45,IF(+NFL!$H45="Arizona",+NFL!D45,0))</f>
        <v>0.66666666666666663</v>
      </c>
      <c r="E7" s="70" t="str">
        <f>IF(+NFL!$F45="Arizona",+NFL!E45,IF(+NFL!$H45="Arizona",+NFL!E45,0))</f>
        <v>CBS</v>
      </c>
      <c r="F7" s="189" t="str">
        <f>IF(+NFL!$F45="Arizona",+NFL!F45,IF(+NFL!$H45="Arizona",+NFL!F45,0))</f>
        <v>Arizona</v>
      </c>
      <c r="G7" s="70" t="str">
        <f>IF(+NFL!$F45="Arizona",+NFL!G45,IF(+NFL!$H45="Arizona",+NFL!G45,0))</f>
        <v>NFCW</v>
      </c>
      <c r="H7" s="189" t="str">
        <f>IF(+NFL!$F45="Arizona",+NFL!H45,IF(+NFL!$H45="Arizona",+NFL!H45,0))</f>
        <v>Jacksonville</v>
      </c>
      <c r="I7" s="70" t="str">
        <f>IF(+NFL!$F45="Arizona",+NFL!I45,IF(+NFL!$H45="Arizona",+NFL!I45,0))</f>
        <v>AFCS</v>
      </c>
      <c r="J7" s="496" t="str">
        <f>IF(+NFL!$F45="Arizona",+NFL!J45,IF(+NFL!$H45="Arizona",+NFL!J45,0))</f>
        <v>Arizona</v>
      </c>
      <c r="K7" s="510" t="str">
        <f>IF(+NFL!$F45="Arizona",+NFL!K45,IF(+NFL!$H45="Arizona",+NFL!K45,0))</f>
        <v>Jacksonville</v>
      </c>
      <c r="L7" s="572">
        <f>IF(+NFL!$F45="Arizona",+NFL!L45,IF(+NFL!$H45="Arizona",+NFL!L45,0))</f>
        <v>7</v>
      </c>
      <c r="M7" s="573">
        <f>IF(+NFL!$F45="Arizona",+NFL!M45,IF(+NFL!$H45="Arizona",+NFL!M45,0))</f>
        <v>52</v>
      </c>
      <c r="N7" s="583" t="str">
        <f>IF(+NFL!$F45="Arizona",+NFL!N45,IF(+NFL!$H45="Arizona",+NFL!N45,0))</f>
        <v>Arizona</v>
      </c>
      <c r="O7" s="584">
        <f>IF(+NFL!$F45="Arizona",+NFL!O45,IF(+NFL!$H45="Arizona",+NFL!O45,0))</f>
        <v>31</v>
      </c>
      <c r="P7" s="583" t="str">
        <f>IF(+NFL!$F45="Arizona",+NFL!P45,IF(+NFL!$H45="Arizona",+NFL!P45,0))</f>
        <v>Jacksonville</v>
      </c>
      <c r="Q7" s="585">
        <f>IF(+NFL!$F45="Arizona",+NFL!Q45,IF(+NFL!$H45="Arizona",+NFL!Q45,0))</f>
        <v>19</v>
      </c>
      <c r="R7" s="586" t="str">
        <f>IF(+NFL!$F45="Arizona",+NFL!R45,IF(+NFL!$H45="Arizona",+NFL!R45,0))</f>
        <v>Arizona</v>
      </c>
      <c r="S7" s="585" t="str">
        <f>IF(+NFL!$F45="Arizona",+NFL!S45,IF(+NFL!$H45="Arizona",+NFL!S45,0))</f>
        <v>Jacksonville</v>
      </c>
      <c r="T7" s="586" t="str">
        <f>IF(+NFL!$F45="Arizona",+NFL!T45,IF(+NFL!$H45="Arizona",+NFL!T45,0))</f>
        <v>Arizona</v>
      </c>
      <c r="U7" s="585" t="str">
        <f>IF(+NFL!$F45="Arizona",+NFL!U45,IF(+NFL!$H45="Arizona",+NFL!U45,0))</f>
        <v>W</v>
      </c>
      <c r="V7" s="586">
        <f>IF(+NFL!$F36="Arizona",+NFL!#REF!,IF(+NFL!$H36="Arizona",+NFL!#REF!,0))</f>
        <v>0</v>
      </c>
      <c r="W7" s="585">
        <f>IF(+NFL!$F36="Arizona",+NFL!#REF!,IF(+NFL!$H36="Arizona",+NFL!#REF!,0))</f>
        <v>0</v>
      </c>
      <c r="X7" s="586">
        <f>IF(+NFL!$F36="Arizona",+NFL!#REF!,IF(+NFL!$H36="Arizona",+NFL!#REF!,0))</f>
        <v>0</v>
      </c>
      <c r="Y7" s="585">
        <f>IF(+NFL!$F36="Arizona",+NFL!#REF!,IF(+NFL!$H36="Arizona",+NFL!#REF!,0))</f>
        <v>0</v>
      </c>
      <c r="Z7" s="586">
        <f>IF(+NFL!$F36="Arizona",+NFL!#REF!,IF(+NFL!$H36="Arizona",+NFL!#REF!,0))</f>
        <v>0</v>
      </c>
      <c r="AA7" s="585">
        <f>IF(+NFL!$F36="Arizona",+NFL!#REF!,IF(+NFL!$H36="Arizona",+NFL!#REF!,0))</f>
        <v>0</v>
      </c>
      <c r="AB7" s="124">
        <f>IF(+NFL!$F36="Arizona",+NFL!#REF!,IF(+NFL!$H36="Arizona",+NFL!#REF!,0))</f>
        <v>0</v>
      </c>
      <c r="AC7" s="182">
        <f>IF(+NFL!$F36="Arizona",+NFL!#REF!,IF(+NFL!$H36="Arizona",+NFL!#REF!,0))</f>
        <v>0</v>
      </c>
      <c r="AD7" s="496">
        <f>IF(+NFL!$F36="Arizona",+NFL!#REF!,IF(+NFL!$H36="Arizona",+NFL!#REF!,0))</f>
        <v>0</v>
      </c>
      <c r="AE7" s="565">
        <f>IF(+NFL!$F36="Arizona",+NFL!#REF!,IF(+NFL!$H36="Arizona",+NFL!#REF!,0))</f>
        <v>0</v>
      </c>
      <c r="AF7" s="496">
        <f>IF(+NFL!$F36="Arizona",+NFL!#REF!,IF(+NFL!$H36="Arizona",+NFL!#REF!,0))</f>
        <v>0</v>
      </c>
      <c r="AG7" s="565">
        <f>IF(+NFL!$F36="Arizona",+NFL!#REF!,IF(+NFL!$H36="Arizona",+NFL!#REF!,0))</f>
        <v>0</v>
      </c>
      <c r="AH7" s="496">
        <f>IF(+NFL!$F36="Arizona",+NFL!#REF!,IF(+NFL!$H36="Arizona",+NFL!#REF!,0))</f>
        <v>0</v>
      </c>
      <c r="AI7" s="565">
        <f>IF(+NFL!$F36="Arizona",+NFL!#REF!,IF(+NFL!$H36="Arizona",+NFL!#REF!,0))</f>
        <v>0</v>
      </c>
      <c r="AJ7" s="496">
        <f>IF(+NFL!$F36="Arizona",+NFL!#REF!,IF(+NFL!$H36="Arizona",+NFL!#REF!,0))</f>
        <v>0</v>
      </c>
      <c r="AK7" s="565">
        <f>IF(+NFL!$F36="Arizona",+NFL!#REF!,IF(+NFL!$H36="Arizona",+NFL!#REF!,0))</f>
        <v>0</v>
      </c>
      <c r="AL7" s="81">
        <f>IF(+NFL!$F36="Arizona",+NFL!#REF!,IF(+NFL!$H36="Arizona",+NFL!#REF!,0))</f>
        <v>0</v>
      </c>
      <c r="AM7" s="82">
        <f>IF(+NFL!$F36="Arizona",+NFL!#REF!,IF(+NFL!$H36="Arizona",+NFL!#REF!,0))</f>
        <v>0</v>
      </c>
      <c r="AN7" s="81">
        <f>IF(+NFL!$F36="Arizona",+NFL!#REF!,IF(+NFL!$H36="Arizona",+NFL!#REF!,0))</f>
        <v>0</v>
      </c>
      <c r="AO7" s="83">
        <f>IF(+NFL!$F36="Arizona",+NFL!#REF!,IF(+NFL!$H36="Arizona",+NFL!#REF!,0))</f>
        <v>0</v>
      </c>
      <c r="AP7" s="480">
        <f>IF(+NFL!$F36="Arizona",+NFL!#REF!,IF(+NFL!$H36="Arizona",+NFL!#REF!,0))</f>
        <v>0</v>
      </c>
      <c r="AQ7" s="72">
        <f>IF(+NFL!$F36="Arizona",+NFL!#REF!,IF(+NFL!$H36="Arizona",+NFL!#REF!,0))</f>
        <v>0</v>
      </c>
      <c r="AR7" s="81">
        <f>IF(+NFL!$F36="Arizona",+NFL!#REF!,IF(+NFL!$H36="Arizona",+NFL!#REF!,0))</f>
        <v>0</v>
      </c>
      <c r="AS7" s="96">
        <f>IF(+NFL!$F36="Arizona",+NFL!#REF!,IF(+NFL!$H36="Arizona",+NFL!#REF!,0))</f>
        <v>0</v>
      </c>
      <c r="AT7" s="96">
        <f>IF(+NFL!$F36="Arizona",+NFL!#REF!,IF(+NFL!$H36="Arizona",+NFL!#REF!,0))</f>
        <v>0</v>
      </c>
      <c r="AU7" s="81">
        <f>IF(+NFL!$F36="Arizona",+NFL!#REF!,IF(+NFL!$H36="Arizona",+NFL!#REF!,0))</f>
        <v>0</v>
      </c>
      <c r="AV7" s="96">
        <f>IF(+NFL!$F36="Arizona",+NFL!#REF!,IF(+NFL!$H36="Arizona",+NFL!#REF!,0))</f>
        <v>0</v>
      </c>
      <c r="AW7" s="70">
        <f>IF(+NFL!$F36="Arizona",+NFL!#REF!,IF(+NFL!$H36="Arizona",+NFL!#REF!,0))</f>
        <v>0</v>
      </c>
      <c r="AX7" s="96">
        <f>IF(+NFL!$F36="Arizona",+NFL!#REF!,IF(+NFL!$H36="Arizona",+NFL!#REF!,0))</f>
        <v>0</v>
      </c>
      <c r="AY7" s="81">
        <f>IF(+NFL!$F36="Arizona",+NFL!#REF!,IF(+NFL!$H36="Arizona",+NFL!#REF!,0))</f>
        <v>0</v>
      </c>
      <c r="AZ7" s="96">
        <f>IF(+NFL!$F36="Arizona",+NFL!#REF!,IF(+NFL!$H36="Arizona",+NFL!#REF!,0))</f>
        <v>0</v>
      </c>
      <c r="BA7" s="70">
        <f>IF(+NFL!$F36="Arizona",+NFL!#REF!,IF(+NFL!$H36="Arizona",+NFL!#REF!,0))</f>
        <v>0</v>
      </c>
      <c r="BB7" s="70">
        <f>IF(+NFL!$F36="Arizona",+NFL!#REF!,IF(+NFL!$H36="Arizona",+NFL!#REF!,0))</f>
        <v>0</v>
      </c>
      <c r="BC7" s="592">
        <f>IF(+NFL!$F36="Arizona",+NFL!#REF!,IF(+NFL!$H36="Arizona",+NFL!#REF!,0))</f>
        <v>0</v>
      </c>
      <c r="BD7" s="81">
        <f>IF(+NFL!$F36="Arizona",+NFL!#REF!,IF(+NFL!$H36="Arizona",+NFL!#REF!,0))</f>
        <v>0</v>
      </c>
      <c r="BE7" s="96">
        <f>IF(+NFL!$F36="Arizona",+NFL!#REF!,IF(+NFL!$H36="Arizona",+NFL!#REF!,0))</f>
        <v>0</v>
      </c>
      <c r="BF7" s="96">
        <f>IF(+NFL!$F36="Arizona",+NFL!#REF!,IF(+NFL!$H36="Arizona",+NFL!#REF!,0))</f>
        <v>0</v>
      </c>
      <c r="BG7" s="81">
        <f>IF(+NFL!$F36="Arizona",+NFL!#REF!,IF(+NFL!$H36="Arizona",+NFL!#REF!,0))</f>
        <v>0</v>
      </c>
      <c r="BH7" s="96">
        <f>IF(+NFL!$F36="Arizona",+NFL!#REF!,IF(+NFL!$H36="Arizona",+NFL!#REF!,0))</f>
        <v>0</v>
      </c>
      <c r="BI7" s="70">
        <f>IF(+NFL!$F36="Arizona",+NFL!#REF!,IF(+NFL!$H36="Arizona",+NFL!#REF!,0))</f>
        <v>0</v>
      </c>
      <c r="BJ7" s="124">
        <f>IF(+NFL!$F36="Arizona",+NFL!#REF!,IF(+NFL!$H36="Arizona",+NFL!#REF!,0))</f>
        <v>0</v>
      </c>
      <c r="BK7" s="182">
        <f>IF(+NFL!$F36="Arizona",+NFL!#REF!,IF(+NFL!$H36="Arizona",+NFL!#REF!,0))</f>
        <v>0</v>
      </c>
    </row>
    <row r="8" spans="1:67" x14ac:dyDescent="0.8">
      <c r="A8" s="70">
        <f>IF(+NFL!$F62="Arizona",+NFL!A62,IF(+NFL!$H62="Arizona",+NFL!A62,0))</f>
        <v>4</v>
      </c>
      <c r="B8" s="70" t="str">
        <f>IF(+NFL!$F62="Arizona",+NFL!B62,IF(+NFL!$H62="Arizona",+NFL!B62,0))</f>
        <v>Sun</v>
      </c>
      <c r="C8" s="94">
        <f>IF(+NFL!$F62="Arizona",+NFL!C62,IF(+NFL!$H62="Arizona",+NFL!C62,0))</f>
        <v>44472</v>
      </c>
      <c r="D8" s="73">
        <f>IF(+NFL!$F62="Arizona",+NFL!D62,IF(+NFL!$H62="Arizona",+NFL!D62,0))</f>
        <v>0.66666666666666663</v>
      </c>
      <c r="E8" s="70" t="str">
        <f>IF(+NFL!$F62="Arizona",+NFL!E62,IF(+NFL!$H62="Arizona",+NFL!E62,0))</f>
        <v>Fox</v>
      </c>
      <c r="F8" s="189" t="str">
        <f>IF(+NFL!$F62="Arizona",+NFL!F62,IF(+NFL!$H62="Arizona",+NFL!F62,0))</f>
        <v>Arizona</v>
      </c>
      <c r="G8" s="70" t="str">
        <f>IF(+NFL!$F62="Arizona",+NFL!G62,IF(+NFL!$H62="Arizona",+NFL!G62,0))</f>
        <v>NFCW</v>
      </c>
      <c r="H8" s="189" t="str">
        <f>IF(+NFL!$F62="Arizona",+NFL!H62,IF(+NFL!$H62="Arizona",+NFL!H62,0))</f>
        <v>LA Rams</v>
      </c>
      <c r="I8" s="70" t="str">
        <f>IF(+NFL!$F62="Arizona",+NFL!I62,IF(+NFL!$H62="Arizona",+NFL!I62,0))</f>
        <v>NFCW</v>
      </c>
      <c r="J8" s="496" t="str">
        <f>IF(+NFL!$F62="Arizona",+NFL!J62,IF(+NFL!$H62="Arizona",+NFL!J62,0))</f>
        <v>LA Rams</v>
      </c>
      <c r="K8" s="510" t="str">
        <f>IF(+NFL!$F62="Arizona",+NFL!K62,IF(+NFL!$H62="Arizona",+NFL!K62,0))</f>
        <v>Arizona</v>
      </c>
      <c r="L8" s="572">
        <f>IF(+NFL!$F62="Arizona",+NFL!L62,IF(+NFL!$H62="Arizona",+NFL!L62,0))</f>
        <v>4.5</v>
      </c>
      <c r="M8" s="573">
        <f>IF(+NFL!$F62="Arizona",+NFL!M62,IF(+NFL!$H62="Arizona",+NFL!M62,0))</f>
        <v>54.5</v>
      </c>
      <c r="N8" s="583" t="str">
        <f>IF(+NFL!$F62="Arizona",+NFL!N62,IF(+NFL!$H62="Arizona",+NFL!N62,0))</f>
        <v>Arizona</v>
      </c>
      <c r="O8" s="584">
        <f>IF(+NFL!$F62="Arizona",+NFL!O62,IF(+NFL!$H62="Arizona",+NFL!O62,0))</f>
        <v>37</v>
      </c>
      <c r="P8" s="583" t="str">
        <f>IF(+NFL!$F62="Arizona",+NFL!P62,IF(+NFL!$H62="Arizona",+NFL!P62,0))</f>
        <v>LA Rams</v>
      </c>
      <c r="Q8" s="585">
        <f>IF(+NFL!$F62="Arizona",+NFL!Q62,IF(+NFL!$H62="Arizona",+NFL!Q62,0))</f>
        <v>20</v>
      </c>
      <c r="R8" s="586" t="str">
        <f>IF(+NFL!$F62="Arizona",+NFL!R62,IF(+NFL!$H62="Arizona",+NFL!R62,0))</f>
        <v>Arizona</v>
      </c>
      <c r="S8" s="585" t="str">
        <f>IF(+NFL!$F62="Arizona",+NFL!S62,IF(+NFL!$H62="Arizona",+NFL!S62,0))</f>
        <v>LA Rams</v>
      </c>
      <c r="T8" s="586" t="str">
        <f>IF(+NFL!$F62="Arizona",+NFL!T62,IF(+NFL!$H62="Arizona",+NFL!T62,0))</f>
        <v>LA Rams</v>
      </c>
      <c r="U8" s="585" t="str">
        <f>IF(+NFL!$F62="Arizona",+NFL!U62,IF(+NFL!$H62="Arizona",+NFL!U62,0))</f>
        <v>L</v>
      </c>
      <c r="V8" s="586">
        <f>IF(+NFL!$F56="Arizona",+NFL!#REF!,IF(+NFL!$H56="Arizona",+NFL!#REF!,0))</f>
        <v>0</v>
      </c>
      <c r="W8" s="585">
        <f>IF(+NFL!$F56="Arizona",+NFL!#REF!,IF(+NFL!$H56="Arizona",+NFL!#REF!,0))</f>
        <v>0</v>
      </c>
      <c r="X8" s="586">
        <f>IF(+NFL!$F56="Arizona",+NFL!#REF!,IF(+NFL!$H56="Arizona",+NFL!#REF!,0))</f>
        <v>0</v>
      </c>
      <c r="Y8" s="585">
        <f>IF(+NFL!$F56="Arizona",+NFL!#REF!,IF(+NFL!$H56="Arizona",+NFL!#REF!,0))</f>
        <v>0</v>
      </c>
      <c r="Z8" s="586">
        <f>IF(+NFL!$F56="Arizona",+NFL!#REF!,IF(+NFL!$H56="Arizona",+NFL!#REF!,0))</f>
        <v>0</v>
      </c>
      <c r="AA8" s="585">
        <f>IF(+NFL!$F56="Arizona",+NFL!#REF!,IF(+NFL!$H56="Arizona",+NFL!#REF!,0))</f>
        <v>0</v>
      </c>
      <c r="AB8" s="124">
        <f>IF(+NFL!$F56="Arizona",+NFL!#REF!,IF(+NFL!$H56="Arizona",+NFL!#REF!,0))</f>
        <v>0</v>
      </c>
      <c r="AC8" s="182">
        <f>IF(+NFL!$F56="Arizona",+NFL!#REF!,IF(+NFL!$H56="Arizona",+NFL!#REF!,0))</f>
        <v>0</v>
      </c>
      <c r="AD8" s="496">
        <f>IF(+NFL!$F56="Arizona",+NFL!#REF!,IF(+NFL!$H56="Arizona",+NFL!#REF!,0))</f>
        <v>0</v>
      </c>
      <c r="AE8" s="565">
        <f>IF(+NFL!$F56="Arizona",+NFL!#REF!,IF(+NFL!$H56="Arizona",+NFL!#REF!,0))</f>
        <v>0</v>
      </c>
      <c r="AF8" s="496">
        <f>IF(+NFL!$F56="Arizona",+NFL!#REF!,IF(+NFL!$H56="Arizona",+NFL!#REF!,0))</f>
        <v>0</v>
      </c>
      <c r="AG8" s="565">
        <f>IF(+NFL!$F56="Arizona",+NFL!#REF!,IF(+NFL!$H56="Arizona",+NFL!#REF!,0))</f>
        <v>0</v>
      </c>
      <c r="AH8" s="496">
        <f>IF(+NFL!$F56="Arizona",+NFL!#REF!,IF(+NFL!$H56="Arizona",+NFL!#REF!,0))</f>
        <v>0</v>
      </c>
      <c r="AI8" s="565">
        <f>IF(+NFL!$F56="Arizona",+NFL!#REF!,IF(+NFL!$H56="Arizona",+NFL!#REF!,0))</f>
        <v>0</v>
      </c>
      <c r="AJ8" s="496">
        <f>IF(+NFL!$F56="Arizona",+NFL!#REF!,IF(+NFL!$H56="Arizona",+NFL!#REF!,0))</f>
        <v>0</v>
      </c>
      <c r="AK8" s="565">
        <f>IF(+NFL!$F56="Arizona",+NFL!#REF!,IF(+NFL!$H56="Arizona",+NFL!#REF!,0))</f>
        <v>0</v>
      </c>
      <c r="AL8" s="81">
        <f>IF(+NFL!$F56="Arizona",+NFL!#REF!,IF(+NFL!$H56="Arizona",+NFL!#REF!,0))</f>
        <v>0</v>
      </c>
      <c r="AM8" s="82">
        <f>IF(+NFL!$F56="Arizona",+NFL!#REF!,IF(+NFL!$H56="Arizona",+NFL!#REF!,0))</f>
        <v>0</v>
      </c>
      <c r="AN8" s="81">
        <f>IF(+NFL!$F56="Arizona",+NFL!#REF!,IF(+NFL!$H56="Arizona",+NFL!#REF!,0))</f>
        <v>0</v>
      </c>
      <c r="AO8" s="83">
        <f>IF(+NFL!$F56="Arizona",+NFL!#REF!,IF(+NFL!$H56="Arizona",+NFL!#REF!,0))</f>
        <v>0</v>
      </c>
      <c r="AP8" s="480">
        <f>IF(+NFL!$F56="Arizona",+NFL!#REF!,IF(+NFL!$H56="Arizona",+NFL!#REF!,0))</f>
        <v>0</v>
      </c>
      <c r="AQ8" s="72">
        <f>IF(+NFL!$F56="Arizona",+NFL!#REF!,IF(+NFL!$H56="Arizona",+NFL!#REF!,0))</f>
        <v>0</v>
      </c>
      <c r="AR8" s="81">
        <f>IF(+NFL!$F56="Arizona",+NFL!#REF!,IF(+NFL!$H56="Arizona",+NFL!#REF!,0))</f>
        <v>0</v>
      </c>
      <c r="AS8" s="96">
        <f>IF(+NFL!$F56="Arizona",+NFL!#REF!,IF(+NFL!$H56="Arizona",+NFL!#REF!,0))</f>
        <v>0</v>
      </c>
      <c r="AT8" s="96">
        <f>IF(+NFL!$F56="Arizona",+NFL!#REF!,IF(+NFL!$H56="Arizona",+NFL!#REF!,0))</f>
        <v>0</v>
      </c>
      <c r="AU8" s="81">
        <f>IF(+NFL!$F56="Arizona",+NFL!#REF!,IF(+NFL!$H56="Arizona",+NFL!#REF!,0))</f>
        <v>0</v>
      </c>
      <c r="AV8" s="96">
        <f>IF(+NFL!$F56="Arizona",+NFL!#REF!,IF(+NFL!$H56="Arizona",+NFL!#REF!,0))</f>
        <v>0</v>
      </c>
      <c r="AW8" s="70">
        <f>IF(+NFL!$F56="Arizona",+NFL!#REF!,IF(+NFL!$H56="Arizona",+NFL!#REF!,0))</f>
        <v>0</v>
      </c>
      <c r="AX8" s="96">
        <f>IF(+NFL!$F56="Arizona",+NFL!#REF!,IF(+NFL!$H56="Arizona",+NFL!#REF!,0))</f>
        <v>0</v>
      </c>
      <c r="AY8" s="81">
        <f>IF(+NFL!$F56="Arizona",+NFL!#REF!,IF(+NFL!$H56="Arizona",+NFL!#REF!,0))</f>
        <v>0</v>
      </c>
      <c r="AZ8" s="96">
        <f>IF(+NFL!$F56="Arizona",+NFL!#REF!,IF(+NFL!$H56="Arizona",+NFL!#REF!,0))</f>
        <v>0</v>
      </c>
      <c r="BA8" s="70">
        <f>IF(+NFL!$F56="Arizona",+NFL!#REF!,IF(+NFL!$H56="Arizona",+NFL!#REF!,0))</f>
        <v>0</v>
      </c>
      <c r="BB8" s="70">
        <f>IF(+NFL!$F56="Arizona",+NFL!#REF!,IF(+NFL!$H56="Arizona",+NFL!#REF!,0))</f>
        <v>0</v>
      </c>
      <c r="BC8" s="592">
        <f>IF(+NFL!$F56="Arizona",+NFL!#REF!,IF(+NFL!$H56="Arizona",+NFL!#REF!,0))</f>
        <v>0</v>
      </c>
      <c r="BD8" s="81">
        <f>IF(+NFL!$F56="Arizona",+NFL!#REF!,IF(+NFL!$H56="Arizona",+NFL!#REF!,0))</f>
        <v>0</v>
      </c>
      <c r="BE8" s="96">
        <f>IF(+NFL!$F56="Arizona",+NFL!#REF!,IF(+NFL!$H56="Arizona",+NFL!#REF!,0))</f>
        <v>0</v>
      </c>
      <c r="BF8" s="96">
        <f>IF(+NFL!$F56="Arizona",+NFL!#REF!,IF(+NFL!$H56="Arizona",+NFL!#REF!,0))</f>
        <v>0</v>
      </c>
      <c r="BG8" s="81">
        <f>IF(+NFL!$F56="Arizona",+NFL!#REF!,IF(+NFL!$H56="Arizona",+NFL!#REF!,0))</f>
        <v>0</v>
      </c>
      <c r="BH8" s="96">
        <f>IF(+NFL!$F56="Arizona",+NFL!#REF!,IF(+NFL!$H56="Arizona",+NFL!#REF!,0))</f>
        <v>0</v>
      </c>
      <c r="BI8" s="70">
        <f>IF(+NFL!$F56="Arizona",+NFL!#REF!,IF(+NFL!$H56="Arizona",+NFL!#REF!,0))</f>
        <v>0</v>
      </c>
      <c r="BJ8" s="124">
        <f>IF(+NFL!$F56="Arizona",+NFL!#REF!,IF(+NFL!$H56="Arizona",+NFL!#REF!,0))</f>
        <v>0</v>
      </c>
      <c r="BK8" s="182">
        <f>IF(+NFL!$F56="Arizona",+NFL!#REF!,IF(+NFL!$H56="Arizona",+NFL!#REF!,0))</f>
        <v>0</v>
      </c>
    </row>
    <row r="9" spans="1:67" x14ac:dyDescent="0.8">
      <c r="A9" s="70">
        <f>IF(+NFL!$F81="Arizona",+NFL!A81,IF(+NFL!$H81="Arizona",+NFL!A81,0))</f>
        <v>5</v>
      </c>
      <c r="B9" s="70" t="str">
        <f>IF(+NFL!$F81="Arizona",+NFL!B81,IF(+NFL!$H81="Arizona",+NFL!B81,0))</f>
        <v>Sun</v>
      </c>
      <c r="C9" s="94">
        <f>IF(+NFL!$F81="Arizona",+NFL!C81,IF(+NFL!$H81="Arizona",+NFL!C81,0))</f>
        <v>44479</v>
      </c>
      <c r="D9" s="73">
        <f>IF(+NFL!$F81="Arizona",+NFL!D81,IF(+NFL!$H81="Arizona",+NFL!D81,0))</f>
        <v>0.68055416666666668</v>
      </c>
      <c r="E9" s="70" t="str">
        <f>IF(+NFL!$F81="Arizona",+NFL!E81,IF(+NFL!$H81="Arizona",+NFL!E81,0))</f>
        <v>Fox</v>
      </c>
      <c r="F9" s="189" t="str">
        <f>IF(+NFL!$F81="Arizona",+NFL!F81,IF(+NFL!$H81="Arizona",+NFL!F81,0))</f>
        <v>San Francisco</v>
      </c>
      <c r="G9" s="70" t="str">
        <f>IF(+NFL!$F81="Arizona",+NFL!G81,IF(+NFL!$H81="Arizona",+NFL!G81,0))</f>
        <v>NFCW</v>
      </c>
      <c r="H9" s="189" t="str">
        <f>IF(+NFL!$F81="Arizona",+NFL!H81,IF(+NFL!$H81="Arizona",+NFL!H81,0))</f>
        <v>Arizona</v>
      </c>
      <c r="I9" s="70" t="str">
        <f>IF(+NFL!$F81="Arizona",+NFL!I81,IF(+NFL!$H81="Arizona",+NFL!I81,0))</f>
        <v>NFCW</v>
      </c>
      <c r="J9" s="496" t="str">
        <f>IF(+NFL!$F81="Arizona",+NFL!J81,IF(+NFL!$H81="Arizona",+NFL!J81,0))</f>
        <v>Arizona</v>
      </c>
      <c r="K9" s="510" t="str">
        <f>IF(+NFL!$F81="Arizona",+NFL!K81,IF(+NFL!$H81="Arizona",+NFL!K81,0))</f>
        <v>San Francisco</v>
      </c>
      <c r="L9" s="572">
        <f>IF(+NFL!$F81="Arizona",+NFL!L81,IF(+NFL!$H81="Arizona",+NFL!L81,0))</f>
        <v>5.5</v>
      </c>
      <c r="M9" s="573">
        <f>IF(+NFL!$F81="Arizona",+NFL!M81,IF(+NFL!$H81="Arizona",+NFL!M81,0))</f>
        <v>50</v>
      </c>
      <c r="N9" s="583" t="str">
        <f>IF(+NFL!$F81="Arizona",+NFL!N81,IF(+NFL!$H81="Arizona",+NFL!N81,0))</f>
        <v>Arizona</v>
      </c>
      <c r="O9" s="584">
        <f>IF(+NFL!$F81="Arizona",+NFL!O81,IF(+NFL!$H81="Arizona",+NFL!O81,0))</f>
        <v>17</v>
      </c>
      <c r="P9" s="583" t="str">
        <f>IF(+NFL!$F81="Arizona",+NFL!P81,IF(+NFL!$H81="Arizona",+NFL!P81,0))</f>
        <v>San Francisco</v>
      </c>
      <c r="Q9" s="585">
        <f>IF(+NFL!$F81="Arizona",+NFL!Q81,IF(+NFL!$H81="Arizona",+NFL!Q81,0))</f>
        <v>10</v>
      </c>
      <c r="R9" s="586" t="str">
        <f>IF(+NFL!$F81="Arizona",+NFL!R81,IF(+NFL!$H81="Arizona",+NFL!R81,0))</f>
        <v>Arizona</v>
      </c>
      <c r="S9" s="585" t="str">
        <f>IF(+NFL!$F81="Arizona",+NFL!S81,IF(+NFL!$H81="Arizona",+NFL!S81,0))</f>
        <v>San Francisco</v>
      </c>
      <c r="T9" s="586" t="str">
        <f>IF(+NFL!$F81="Arizona",+NFL!T81,IF(+NFL!$H81="Arizona",+NFL!T81,0))</f>
        <v>San Francisco</v>
      </c>
      <c r="U9" s="585" t="str">
        <f>IF(+NFL!$F81="Arizona",+NFL!U81,IF(+NFL!$H81="Arizona",+NFL!U81,0))</f>
        <v>L</v>
      </c>
      <c r="V9" s="586">
        <f>IF(+NFL!$F77="Arizona",+NFL!#REF!,IF(+NFL!$H77="Arizona",+NFL!#REF!,0))</f>
        <v>0</v>
      </c>
      <c r="W9" s="585">
        <f>IF(+NFL!$F77="Arizona",+NFL!#REF!,IF(+NFL!$H77="Arizona",+NFL!#REF!,0))</f>
        <v>0</v>
      </c>
      <c r="X9" s="586">
        <f>IF(+NFL!$F77="Arizona",+NFL!#REF!,IF(+NFL!$H77="Arizona",+NFL!#REF!,0))</f>
        <v>0</v>
      </c>
      <c r="Y9" s="585">
        <f>IF(+NFL!$F77="Arizona",+NFL!#REF!,IF(+NFL!$H77="Arizona",+NFL!#REF!,0))</f>
        <v>0</v>
      </c>
      <c r="Z9" s="586">
        <f>IF(+NFL!$F77="Arizona",+NFL!#REF!,IF(+NFL!$H77="Arizona",+NFL!#REF!,0))</f>
        <v>0</v>
      </c>
      <c r="AA9" s="585">
        <f>IF(+NFL!$F77="Arizona",+NFL!#REF!,IF(+NFL!$H77="Arizona",+NFL!#REF!,0))</f>
        <v>0</v>
      </c>
      <c r="AB9" s="124">
        <f>IF(+NFL!$F77="Arizona",+NFL!#REF!,IF(+NFL!$H77="Arizona",+NFL!#REF!,0))</f>
        <v>0</v>
      </c>
      <c r="AC9" s="182">
        <f>IF(+NFL!$F77="Arizona",+NFL!#REF!,IF(+NFL!$H77="Arizona",+NFL!#REF!,0))</f>
        <v>0</v>
      </c>
      <c r="AD9" s="496">
        <f>IF(+NFL!$F77="Arizona",+NFL!#REF!,IF(+NFL!$H77="Arizona",+NFL!#REF!,0))</f>
        <v>0</v>
      </c>
      <c r="AE9" s="565">
        <f>IF(+NFL!$F77="Arizona",+NFL!#REF!,IF(+NFL!$H77="Arizona",+NFL!#REF!,0))</f>
        <v>0</v>
      </c>
      <c r="AF9" s="496">
        <f>IF(+NFL!$F77="Arizona",+NFL!#REF!,IF(+NFL!$H77="Arizona",+NFL!#REF!,0))</f>
        <v>0</v>
      </c>
      <c r="AG9" s="565">
        <f>IF(+NFL!$F77="Arizona",+NFL!#REF!,IF(+NFL!$H77="Arizona",+NFL!#REF!,0))</f>
        <v>0</v>
      </c>
      <c r="AH9" s="496">
        <f>IF(+NFL!$F77="Arizona",+NFL!#REF!,IF(+NFL!$H77="Arizona",+NFL!#REF!,0))</f>
        <v>0</v>
      </c>
      <c r="AI9" s="565">
        <f>IF(+NFL!$F77="Arizona",+NFL!#REF!,IF(+NFL!$H77="Arizona",+NFL!#REF!,0))</f>
        <v>0</v>
      </c>
      <c r="AJ9" s="496">
        <f>IF(+NFL!$F77="Arizona",+NFL!#REF!,IF(+NFL!$H77="Arizona",+NFL!#REF!,0))</f>
        <v>0</v>
      </c>
      <c r="AK9" s="565">
        <f>IF(+NFL!$F77="Arizona",+NFL!#REF!,IF(+NFL!$H77="Arizona",+NFL!#REF!,0))</f>
        <v>0</v>
      </c>
      <c r="AL9" s="81">
        <f>IF(+NFL!$F77="Arizona",+NFL!#REF!,IF(+NFL!$H77="Arizona",+NFL!#REF!,0))</f>
        <v>0</v>
      </c>
      <c r="AM9" s="82">
        <f>IF(+NFL!$F77="Arizona",+NFL!#REF!,IF(+NFL!$H77="Arizona",+NFL!#REF!,0))</f>
        <v>0</v>
      </c>
      <c r="AN9" s="81">
        <f>IF(+NFL!$F77="Arizona",+NFL!#REF!,IF(+NFL!$H77="Arizona",+NFL!#REF!,0))</f>
        <v>0</v>
      </c>
      <c r="AO9" s="83">
        <f>IF(+NFL!$F77="Arizona",+NFL!#REF!,IF(+NFL!$H77="Arizona",+NFL!#REF!,0))</f>
        <v>0</v>
      </c>
      <c r="AP9" s="480">
        <f>IF(+NFL!$F77="Arizona",+NFL!#REF!,IF(+NFL!$H77="Arizona",+NFL!#REF!,0))</f>
        <v>0</v>
      </c>
      <c r="AQ9" s="72">
        <f>IF(+NFL!$F77="Arizona",+NFL!#REF!,IF(+NFL!$H77="Arizona",+NFL!#REF!,0))</f>
        <v>0</v>
      </c>
      <c r="AR9" s="81">
        <f>IF(+NFL!$F77="Arizona",+NFL!#REF!,IF(+NFL!$H77="Arizona",+NFL!#REF!,0))</f>
        <v>0</v>
      </c>
      <c r="AS9" s="96">
        <f>IF(+NFL!$F77="Arizona",+NFL!#REF!,IF(+NFL!$H77="Arizona",+NFL!#REF!,0))</f>
        <v>0</v>
      </c>
      <c r="AT9" s="96">
        <f>IF(+NFL!$F77="Arizona",+NFL!#REF!,IF(+NFL!$H77="Arizona",+NFL!#REF!,0))</f>
        <v>0</v>
      </c>
      <c r="AU9" s="81">
        <f>IF(+NFL!$F77="Arizona",+NFL!#REF!,IF(+NFL!$H77="Arizona",+NFL!#REF!,0))</f>
        <v>0</v>
      </c>
      <c r="AV9" s="96">
        <f>IF(+NFL!$F77="Arizona",+NFL!#REF!,IF(+NFL!$H77="Arizona",+NFL!#REF!,0))</f>
        <v>0</v>
      </c>
      <c r="AW9" s="70">
        <f>IF(+NFL!$F77="Arizona",+NFL!#REF!,IF(+NFL!$H77="Arizona",+NFL!#REF!,0))</f>
        <v>0</v>
      </c>
      <c r="AX9" s="96">
        <f>IF(+NFL!$F77="Arizona",+NFL!#REF!,IF(+NFL!$H77="Arizona",+NFL!#REF!,0))</f>
        <v>0</v>
      </c>
      <c r="AY9" s="81">
        <f>IF(+NFL!$F77="Arizona",+NFL!#REF!,IF(+NFL!$H77="Arizona",+NFL!#REF!,0))</f>
        <v>0</v>
      </c>
      <c r="AZ9" s="96">
        <f>IF(+NFL!$F77="Arizona",+NFL!#REF!,IF(+NFL!$H77="Arizona",+NFL!#REF!,0))</f>
        <v>0</v>
      </c>
      <c r="BA9" s="70">
        <f>IF(+NFL!$F77="Arizona",+NFL!#REF!,IF(+NFL!$H77="Arizona",+NFL!#REF!,0))</f>
        <v>0</v>
      </c>
      <c r="BB9" s="70">
        <f>IF(+NFL!$F77="Arizona",+NFL!#REF!,IF(+NFL!$H77="Arizona",+NFL!#REF!,0))</f>
        <v>0</v>
      </c>
      <c r="BC9" s="592">
        <f>IF(+NFL!$F77="Arizona",+NFL!#REF!,IF(+NFL!$H77="Arizona",+NFL!#REF!,0))</f>
        <v>0</v>
      </c>
      <c r="BD9" s="81">
        <f>IF(+NFL!$F77="Arizona",+NFL!#REF!,IF(+NFL!$H77="Arizona",+NFL!#REF!,0))</f>
        <v>0</v>
      </c>
      <c r="BE9" s="96">
        <f>IF(+NFL!$F77="Arizona",+NFL!#REF!,IF(+NFL!$H77="Arizona",+NFL!#REF!,0))</f>
        <v>0</v>
      </c>
      <c r="BF9" s="96">
        <f>IF(+NFL!$F77="Arizona",+NFL!#REF!,IF(+NFL!$H77="Arizona",+NFL!#REF!,0))</f>
        <v>0</v>
      </c>
      <c r="BG9" s="81">
        <f>IF(+NFL!$F77="Arizona",+NFL!#REF!,IF(+NFL!$H77="Arizona",+NFL!#REF!,0))</f>
        <v>0</v>
      </c>
      <c r="BH9" s="96">
        <f>IF(+NFL!$F77="Arizona",+NFL!#REF!,IF(+NFL!$H77="Arizona",+NFL!#REF!,0))</f>
        <v>0</v>
      </c>
      <c r="BI9" s="70">
        <f>IF(+NFL!$F77="Arizona",+NFL!#REF!,IF(+NFL!$H77="Arizona",+NFL!#REF!,0))</f>
        <v>0</v>
      </c>
      <c r="BJ9" s="124">
        <f>IF(+NFL!$F77="Arizona",+NFL!#REF!,IF(+NFL!$H77="Arizona",+NFL!#REF!,0))</f>
        <v>0</v>
      </c>
      <c r="BK9" s="182">
        <f>IF(+NFL!$F77="Arizona",+NFL!#REF!,IF(+NFL!$H77="Arizona",+NFL!#REF!,0))</f>
        <v>0</v>
      </c>
    </row>
    <row r="10" spans="1:67" x14ac:dyDescent="0.8">
      <c r="A10" s="70">
        <f>IF(+NFL!$F93="Arizona",+NFL!A93,IF(+NFL!$H93="Arizona",+NFL!A93,0))</f>
        <v>6</v>
      </c>
      <c r="B10" s="70" t="str">
        <f>IF(+NFL!$F93="Arizona",+NFL!B93,IF(+NFL!$H93="Arizona",+NFL!B93,0))</f>
        <v>Sun</v>
      </c>
      <c r="C10" s="94">
        <f>IF(+NFL!$F93="Arizona",+NFL!C93,IF(+NFL!$H93="Arizona",+NFL!C93,0))</f>
        <v>44486</v>
      </c>
      <c r="D10" s="73">
        <f>IF(+NFL!$F93="Arizona",+NFL!D93,IF(+NFL!$H93="Arizona",+NFL!D93,0))</f>
        <v>0.66666666666666663</v>
      </c>
      <c r="E10" s="70" t="str">
        <f>IF(+NFL!$F93="Arizona",+NFL!E93,IF(+NFL!$H93="Arizona",+NFL!E93,0))</f>
        <v>Fox</v>
      </c>
      <c r="F10" s="189" t="str">
        <f>IF(+NFL!$F93="Arizona",+NFL!F93,IF(+NFL!$H93="Arizona",+NFL!F93,0))</f>
        <v>Arizona</v>
      </c>
      <c r="G10" s="70" t="str">
        <f>IF(+NFL!$F93="Arizona",+NFL!G93,IF(+NFL!$H93="Arizona",+NFL!G93,0))</f>
        <v>NFCW</v>
      </c>
      <c r="H10" s="189" t="str">
        <f>IF(+NFL!$F93="Arizona",+NFL!H93,IF(+NFL!$H93="Arizona",+NFL!H93,0))</f>
        <v>Cleveland</v>
      </c>
      <c r="I10" s="70" t="str">
        <f>IF(+NFL!$F93="Arizona",+NFL!I93,IF(+NFL!$H93="Arizona",+NFL!I93,0))</f>
        <v>AFCN</v>
      </c>
      <c r="J10" s="496" t="str">
        <f>IF(+NFL!$F93="Arizona",+NFL!J93,IF(+NFL!$H93="Arizona",+NFL!J93,0))</f>
        <v>Arizona</v>
      </c>
      <c r="K10" s="510" t="str">
        <f>IF(+NFL!$F93="Arizona",+NFL!K93,IF(+NFL!$H93="Arizona",+NFL!K93,0))</f>
        <v>Cleveland</v>
      </c>
      <c r="L10" s="572">
        <f>IF(+NFL!$F93="Arizona",+NFL!L93,IF(+NFL!$H93="Arizona",+NFL!L93,0))</f>
        <v>3.5</v>
      </c>
      <c r="M10" s="573">
        <f>IF(+NFL!$F93="Arizona",+NFL!M93,IF(+NFL!$H93="Arizona",+NFL!M93,0))</f>
        <v>48.5</v>
      </c>
      <c r="N10" s="583" t="str">
        <f>IF(+NFL!$F93="Arizona",+NFL!N93,IF(+NFL!$H93="Arizona",+NFL!N93,0))</f>
        <v>Arizona</v>
      </c>
      <c r="O10" s="584">
        <f>IF(+NFL!$F93="Arizona",+NFL!O93,IF(+NFL!$H93="Arizona",+NFL!O93,0))</f>
        <v>37</v>
      </c>
      <c r="P10" s="583" t="str">
        <f>IF(+NFL!$F93="Arizona",+NFL!P93,IF(+NFL!$H93="Arizona",+NFL!P93,0))</f>
        <v>Cleveland</v>
      </c>
      <c r="Q10" s="585">
        <f>IF(+NFL!$F93="Arizona",+NFL!Q93,IF(+NFL!$H93="Arizona",+NFL!Q93,0))</f>
        <v>14</v>
      </c>
      <c r="R10" s="586" t="str">
        <f>IF(+NFL!$F93="Arizona",+NFL!R93,IF(+NFL!$H93="Arizona",+NFL!R93,0))</f>
        <v>Arizona</v>
      </c>
      <c r="S10" s="585" t="str">
        <f>IF(+NFL!$F93="Arizona",+NFL!S93,IF(+NFL!$H93="Arizona",+NFL!S93,0))</f>
        <v>Cleveland</v>
      </c>
      <c r="T10" s="586" t="str">
        <f>IF(+NFL!$F93="Arizona",+NFL!T93,IF(+NFL!$H93="Arizona",+NFL!T93,0))</f>
        <v>Cleveland</v>
      </c>
      <c r="U10" s="585" t="str">
        <f>IF(+NFL!$F93="Arizona",+NFL!U93,IF(+NFL!$H93="Arizona",+NFL!U93,0))</f>
        <v>L</v>
      </c>
      <c r="V10" s="586">
        <f>IF(+NFL!$F88="Arizona",+NFL!#REF!,IF(+NFL!$H88="Arizona",+NFL!#REF!,0))</f>
        <v>0</v>
      </c>
      <c r="W10" s="585">
        <f>IF(+NFL!$F88="Arizona",+NFL!#REF!,IF(+NFL!$H88="Arizona",+NFL!#REF!,0))</f>
        <v>0</v>
      </c>
      <c r="X10" s="586">
        <f>IF(+NFL!$F88="Arizona",+NFL!#REF!,IF(+NFL!$H88="Arizona",+NFL!#REF!,0))</f>
        <v>0</v>
      </c>
      <c r="Y10" s="585">
        <f>IF(+NFL!$F88="Arizona",+NFL!#REF!,IF(+NFL!$H88="Arizona",+NFL!#REF!,0))</f>
        <v>0</v>
      </c>
      <c r="Z10" s="586">
        <f>IF(+NFL!$F88="Arizona",+NFL!#REF!,IF(+NFL!$H88="Arizona",+NFL!#REF!,0))</f>
        <v>0</v>
      </c>
      <c r="AA10" s="585">
        <f>IF(+NFL!$F88="Arizona",+NFL!#REF!,IF(+NFL!$H88="Arizona",+NFL!#REF!,0))</f>
        <v>0</v>
      </c>
      <c r="AB10" s="124">
        <f>IF(+NFL!$F88="Arizona",+NFL!#REF!,IF(+NFL!$H88="Arizona",+NFL!#REF!,0))</f>
        <v>0</v>
      </c>
      <c r="AC10" s="182">
        <f>IF(+NFL!$F88="Arizona",+NFL!#REF!,IF(+NFL!$H88="Arizona",+NFL!#REF!,0))</f>
        <v>0</v>
      </c>
      <c r="AD10" s="496">
        <f>IF(+NFL!$F88="Arizona",+NFL!#REF!,IF(+NFL!$H88="Arizona",+NFL!#REF!,0))</f>
        <v>0</v>
      </c>
      <c r="AE10" s="565">
        <f>IF(+NFL!$F88="Arizona",+NFL!#REF!,IF(+NFL!$H88="Arizona",+NFL!#REF!,0))</f>
        <v>0</v>
      </c>
      <c r="AF10" s="496">
        <f>IF(+NFL!$F88="Arizona",+NFL!#REF!,IF(+NFL!$H88="Arizona",+NFL!#REF!,0))</f>
        <v>0</v>
      </c>
      <c r="AG10" s="565">
        <f>IF(+NFL!$F88="Arizona",+NFL!#REF!,IF(+NFL!$H88="Arizona",+NFL!#REF!,0))</f>
        <v>0</v>
      </c>
      <c r="AH10" s="496">
        <f>IF(+NFL!$F88="Arizona",+NFL!#REF!,IF(+NFL!$H88="Arizona",+NFL!#REF!,0))</f>
        <v>0</v>
      </c>
      <c r="AI10" s="565">
        <f>IF(+NFL!$F88="Arizona",+NFL!#REF!,IF(+NFL!$H88="Arizona",+NFL!#REF!,0))</f>
        <v>0</v>
      </c>
      <c r="AJ10" s="496">
        <f>IF(+NFL!$F88="Arizona",+NFL!#REF!,IF(+NFL!$H88="Arizona",+NFL!#REF!,0))</f>
        <v>0</v>
      </c>
      <c r="AK10" s="565">
        <f>IF(+NFL!$F88="Arizona",+NFL!#REF!,IF(+NFL!$H88="Arizona",+NFL!#REF!,0))</f>
        <v>0</v>
      </c>
      <c r="AL10" s="81">
        <f>IF(+NFL!$F88="Arizona",+NFL!#REF!,IF(+NFL!$H88="Arizona",+NFL!#REF!,0))</f>
        <v>0</v>
      </c>
      <c r="AM10" s="82">
        <f>IF(+NFL!$F88="Arizona",+NFL!#REF!,IF(+NFL!$H88="Arizona",+NFL!#REF!,0))</f>
        <v>0</v>
      </c>
      <c r="AN10" s="81">
        <f>IF(+NFL!$F88="Arizona",+NFL!#REF!,IF(+NFL!$H88="Arizona",+NFL!#REF!,0))</f>
        <v>0</v>
      </c>
      <c r="AO10" s="83">
        <f>IF(+NFL!$F88="Arizona",+NFL!#REF!,IF(+NFL!$H88="Arizona",+NFL!#REF!,0))</f>
        <v>0</v>
      </c>
      <c r="AP10" s="480">
        <f>IF(+NFL!$F88="Arizona",+NFL!#REF!,IF(+NFL!$H88="Arizona",+NFL!#REF!,0))</f>
        <v>0</v>
      </c>
      <c r="AQ10" s="72">
        <f>IF(+NFL!$F88="Arizona",+NFL!#REF!,IF(+NFL!$H88="Arizona",+NFL!#REF!,0))</f>
        <v>0</v>
      </c>
      <c r="AR10" s="81">
        <f>IF(+NFL!$F88="Arizona",+NFL!#REF!,IF(+NFL!$H88="Arizona",+NFL!#REF!,0))</f>
        <v>0</v>
      </c>
      <c r="AS10" s="96">
        <f>IF(+NFL!$F88="Arizona",+NFL!#REF!,IF(+NFL!$H88="Arizona",+NFL!#REF!,0))</f>
        <v>0</v>
      </c>
      <c r="AT10" s="96">
        <f>IF(+NFL!$F88="Arizona",+NFL!#REF!,IF(+NFL!$H88="Arizona",+NFL!#REF!,0))</f>
        <v>0</v>
      </c>
      <c r="AU10" s="81">
        <f>IF(+NFL!$F88="Arizona",+NFL!#REF!,IF(+NFL!$H88="Arizona",+NFL!#REF!,0))</f>
        <v>0</v>
      </c>
      <c r="AV10" s="96">
        <f>IF(+NFL!$F88="Arizona",+NFL!#REF!,IF(+NFL!$H88="Arizona",+NFL!#REF!,0))</f>
        <v>0</v>
      </c>
      <c r="AW10" s="70">
        <f>IF(+NFL!$F88="Arizona",+NFL!#REF!,IF(+NFL!$H88="Arizona",+NFL!#REF!,0))</f>
        <v>0</v>
      </c>
      <c r="AX10" s="96">
        <f>IF(+NFL!$F88="Arizona",+NFL!#REF!,IF(+NFL!$H88="Arizona",+NFL!#REF!,0))</f>
        <v>0</v>
      </c>
      <c r="AY10" s="81">
        <f>IF(+NFL!$F88="Arizona",+NFL!#REF!,IF(+NFL!$H88="Arizona",+NFL!#REF!,0))</f>
        <v>0</v>
      </c>
      <c r="AZ10" s="96">
        <f>IF(+NFL!$F88="Arizona",+NFL!#REF!,IF(+NFL!$H88="Arizona",+NFL!#REF!,0))</f>
        <v>0</v>
      </c>
      <c r="BA10" s="70">
        <f>IF(+NFL!$F88="Arizona",+NFL!#REF!,IF(+NFL!$H88="Arizona",+NFL!#REF!,0))</f>
        <v>0</v>
      </c>
      <c r="BB10" s="70">
        <f>IF(+NFL!$F88="Arizona",+NFL!#REF!,IF(+NFL!$H88="Arizona",+NFL!#REF!,0))</f>
        <v>0</v>
      </c>
      <c r="BC10" s="592">
        <f>IF(+NFL!$F88="Arizona",+NFL!#REF!,IF(+NFL!$H88="Arizona",+NFL!#REF!,0))</f>
        <v>0</v>
      </c>
      <c r="BD10" s="81">
        <f>IF(+NFL!$F88="Arizona",+NFL!#REF!,IF(+NFL!$H88="Arizona",+NFL!#REF!,0))</f>
        <v>0</v>
      </c>
      <c r="BE10" s="96">
        <f>IF(+NFL!$F88="Arizona",+NFL!#REF!,IF(+NFL!$H88="Arizona",+NFL!#REF!,0))</f>
        <v>0</v>
      </c>
      <c r="BF10" s="96">
        <f>IF(+NFL!$F88="Arizona",+NFL!#REF!,IF(+NFL!$H88="Arizona",+NFL!#REF!,0))</f>
        <v>0</v>
      </c>
      <c r="BG10" s="81">
        <f>IF(+NFL!$F88="Arizona",+NFL!#REF!,IF(+NFL!$H88="Arizona",+NFL!#REF!,0))</f>
        <v>0</v>
      </c>
      <c r="BH10" s="96">
        <f>IF(+NFL!$F88="Arizona",+NFL!#REF!,IF(+NFL!$H88="Arizona",+NFL!#REF!,0))</f>
        <v>0</v>
      </c>
      <c r="BI10" s="70">
        <f>IF(+NFL!$F88="Arizona",+NFL!#REF!,IF(+NFL!$H88="Arizona",+NFL!#REF!,0))</f>
        <v>0</v>
      </c>
      <c r="BJ10" s="124">
        <f>IF(+NFL!$F88="Arizona",+NFL!#REF!,IF(+NFL!$H88="Arizona",+NFL!#REF!,0))</f>
        <v>0</v>
      </c>
      <c r="BK10" s="182">
        <f>IF(+NFL!$F88="Arizona",+NFL!#REF!,IF(+NFL!$H88="Arizona",+NFL!#REF!,0))</f>
        <v>0</v>
      </c>
    </row>
    <row r="11" spans="1:67" x14ac:dyDescent="0.8">
      <c r="A11" s="70">
        <f>IF(+NFL!$F112="Arizona",+NFL!A112,IF(+NFL!$H112="Arizona",+NFL!A112,0))</f>
        <v>7</v>
      </c>
      <c r="B11" s="70" t="str">
        <f>IF(+NFL!$F112="Arizona",+NFL!B112,IF(+NFL!$H112="Arizona",+NFL!B112,0))</f>
        <v>Sun</v>
      </c>
      <c r="C11" s="94">
        <f>IF(+NFL!$F112="Arizona",+NFL!C112,IF(+NFL!$H112="Arizona",+NFL!C112,0))</f>
        <v>44493</v>
      </c>
      <c r="D11" s="73">
        <f>IF(+NFL!$F112="Arizona",+NFL!D112,IF(+NFL!$H112="Arizona",+NFL!D112,0))</f>
        <v>0.68055416666666668</v>
      </c>
      <c r="E11" s="70" t="str">
        <f>IF(+NFL!$F112="Arizona",+NFL!E112,IF(+NFL!$H112="Arizona",+NFL!E112,0))</f>
        <v>CBS</v>
      </c>
      <c r="F11" s="189" t="str">
        <f>IF(+NFL!$F112="Arizona",+NFL!F112,IF(+NFL!$H112="Arizona",+NFL!F112,0))</f>
        <v>Houston</v>
      </c>
      <c r="G11" s="70" t="str">
        <f>IF(+NFL!$F112="Arizona",+NFL!G112,IF(+NFL!$H112="Arizona",+NFL!G112,0))</f>
        <v>AFCS</v>
      </c>
      <c r="H11" s="189" t="str">
        <f>IF(+NFL!$F112="Arizona",+NFL!H112,IF(+NFL!$H112="Arizona",+NFL!H112,0))</f>
        <v>Arizona</v>
      </c>
      <c r="I11" s="70" t="str">
        <f>IF(+NFL!$F112="Arizona",+NFL!I112,IF(+NFL!$H112="Arizona",+NFL!I112,0))</f>
        <v>NFCW</v>
      </c>
      <c r="J11" s="496" t="str">
        <f>IF(+NFL!$F112="Arizona",+NFL!J112,IF(+NFL!$H112="Arizona",+NFL!J112,0))</f>
        <v>Arizona</v>
      </c>
      <c r="K11" s="510" t="str">
        <f>IF(+NFL!$F112="Arizona",+NFL!K112,IF(+NFL!$H112="Arizona",+NFL!K112,0))</f>
        <v>Houston</v>
      </c>
      <c r="L11" s="572">
        <f>IF(+NFL!$F112="Arizona",+NFL!L112,IF(+NFL!$H112="Arizona",+NFL!L112,0))</f>
        <v>18.5</v>
      </c>
      <c r="M11" s="573">
        <f>IF(+NFL!$F112="Arizona",+NFL!M112,IF(+NFL!$H112="Arizona",+NFL!M112,0))</f>
        <v>47.5</v>
      </c>
      <c r="N11" s="583" t="str">
        <f>IF(+NFL!$F112="Arizona",+NFL!N112,IF(+NFL!$H112="Arizona",+NFL!N112,0))</f>
        <v>Arizona</v>
      </c>
      <c r="O11" s="584">
        <f>IF(+NFL!$F112="Arizona",+NFL!O112,IF(+NFL!$H112="Arizona",+NFL!O112,0))</f>
        <v>31</v>
      </c>
      <c r="P11" s="583" t="str">
        <f>IF(+NFL!$F112="Arizona",+NFL!P112,IF(+NFL!$H112="Arizona",+NFL!P112,0))</f>
        <v>Houston</v>
      </c>
      <c r="Q11" s="585">
        <f>IF(+NFL!$F112="Arizona",+NFL!Q112,IF(+NFL!$H112="Arizona",+NFL!Q112,0))</f>
        <v>5</v>
      </c>
      <c r="R11" s="586" t="str">
        <f>IF(+NFL!$F112="Arizona",+NFL!R112,IF(+NFL!$H112="Arizona",+NFL!R112,0))</f>
        <v>Arizona</v>
      </c>
      <c r="S11" s="585" t="str">
        <f>IF(+NFL!$F112="Arizona",+NFL!S112,IF(+NFL!$H112="Arizona",+NFL!S112,0))</f>
        <v>Houston</v>
      </c>
      <c r="T11" s="586" t="str">
        <f>IF(+NFL!$F112="Arizona",+NFL!T112,IF(+NFL!$H112="Arizona",+NFL!T112,0))</f>
        <v>Arizona</v>
      </c>
      <c r="U11" s="585" t="str">
        <f>IF(+NFL!$F112="Arizona",+NFL!U112,IF(+NFL!$H112="Arizona",+NFL!U112,0))</f>
        <v>W</v>
      </c>
      <c r="V11" s="586">
        <f>IF(+NFL!$F114="Arizona",+NFL!#REF!,IF(+NFL!$H114="Arizona",+NFL!#REF!,0))</f>
        <v>0</v>
      </c>
      <c r="W11" s="585">
        <f>IF(+NFL!$F114="Arizona",+NFL!#REF!,IF(+NFL!$H114="Arizona",+NFL!#REF!,0))</f>
        <v>0</v>
      </c>
      <c r="X11" s="586">
        <f>IF(+NFL!$F114="Arizona",+NFL!#REF!,IF(+NFL!$H114="Arizona",+NFL!#REF!,0))</f>
        <v>0</v>
      </c>
      <c r="Y11" s="585">
        <f>IF(+NFL!$F114="Arizona",+NFL!#REF!,IF(+NFL!$H114="Arizona",+NFL!#REF!,0))</f>
        <v>0</v>
      </c>
      <c r="Z11" s="586">
        <f>IF(+NFL!$F114="Arizona",+NFL!#REF!,IF(+NFL!$H114="Arizona",+NFL!#REF!,0))</f>
        <v>0</v>
      </c>
      <c r="AA11" s="585">
        <f>IF(+NFL!$F114="Arizona",+NFL!#REF!,IF(+NFL!$H114="Arizona",+NFL!#REF!,0))</f>
        <v>0</v>
      </c>
      <c r="AB11" s="124">
        <f>IF(+NFL!$F114="Arizona",+NFL!#REF!,IF(+NFL!$H114="Arizona",+NFL!#REF!,0))</f>
        <v>0</v>
      </c>
      <c r="AC11" s="182">
        <f>IF(+NFL!$F114="Arizona",+NFL!#REF!,IF(+NFL!$H114="Arizona",+NFL!#REF!,0))</f>
        <v>0</v>
      </c>
      <c r="AD11" s="496">
        <f>IF(+NFL!$F114="Arizona",+NFL!#REF!,IF(+NFL!$H114="Arizona",+NFL!#REF!,0))</f>
        <v>0</v>
      </c>
      <c r="AE11" s="565">
        <f>IF(+NFL!$F114="Arizona",+NFL!#REF!,IF(+NFL!$H114="Arizona",+NFL!#REF!,0))</f>
        <v>0</v>
      </c>
      <c r="AF11" s="496">
        <f>IF(+NFL!$F114="Arizona",+NFL!#REF!,IF(+NFL!$H114="Arizona",+NFL!#REF!,0))</f>
        <v>0</v>
      </c>
      <c r="AG11" s="565">
        <f>IF(+NFL!$F114="Arizona",+NFL!#REF!,IF(+NFL!$H114="Arizona",+NFL!#REF!,0))</f>
        <v>0</v>
      </c>
      <c r="AH11" s="496">
        <f>IF(+NFL!$F114="Arizona",+NFL!#REF!,IF(+NFL!$H114="Arizona",+NFL!#REF!,0))</f>
        <v>0</v>
      </c>
      <c r="AI11" s="565">
        <f>IF(+NFL!$F114="Arizona",+NFL!#REF!,IF(+NFL!$H114="Arizona",+NFL!#REF!,0))</f>
        <v>0</v>
      </c>
      <c r="AJ11" s="496">
        <f>IF(+NFL!$F114="Arizona",+NFL!#REF!,IF(+NFL!$H114="Arizona",+NFL!#REF!,0))</f>
        <v>0</v>
      </c>
      <c r="AK11" s="565">
        <f>IF(+NFL!$F114="Arizona",+NFL!#REF!,IF(+NFL!$H114="Arizona",+NFL!#REF!,0))</f>
        <v>0</v>
      </c>
      <c r="AL11" s="81">
        <f>IF(+NFL!$F114="Arizona",+NFL!#REF!,IF(+NFL!$H114="Arizona",+NFL!#REF!,0))</f>
        <v>0</v>
      </c>
      <c r="AM11" s="82">
        <f>IF(+NFL!$F114="Arizona",+NFL!#REF!,IF(+NFL!$H114="Arizona",+NFL!#REF!,0))</f>
        <v>0</v>
      </c>
      <c r="AN11" s="81">
        <f>IF(+NFL!$F114="Arizona",+NFL!#REF!,IF(+NFL!$H114="Arizona",+NFL!#REF!,0))</f>
        <v>0</v>
      </c>
      <c r="AO11" s="83">
        <f>IF(+NFL!$F114="Arizona",+NFL!#REF!,IF(+NFL!$H114="Arizona",+NFL!#REF!,0))</f>
        <v>0</v>
      </c>
      <c r="AP11" s="480">
        <f>IF(+NFL!$F114="Arizona",+NFL!#REF!,IF(+NFL!$H114="Arizona",+NFL!#REF!,0))</f>
        <v>0</v>
      </c>
      <c r="AQ11" s="72">
        <f>IF(+NFL!$F114="Arizona",+NFL!#REF!,IF(+NFL!$H114="Arizona",+NFL!#REF!,0))</f>
        <v>0</v>
      </c>
      <c r="AR11" s="81">
        <f>IF(+NFL!$F114="Arizona",+NFL!#REF!,IF(+NFL!$H114="Arizona",+NFL!#REF!,0))</f>
        <v>0</v>
      </c>
      <c r="AS11" s="96">
        <f>IF(+NFL!$F114="Arizona",+NFL!#REF!,IF(+NFL!$H114="Arizona",+NFL!#REF!,0))</f>
        <v>0</v>
      </c>
      <c r="AT11" s="96">
        <f>IF(+NFL!$F114="Arizona",+NFL!#REF!,IF(+NFL!$H114="Arizona",+NFL!#REF!,0))</f>
        <v>0</v>
      </c>
      <c r="AU11" s="81">
        <f>IF(+NFL!$F114="Arizona",+NFL!#REF!,IF(+NFL!$H114="Arizona",+NFL!#REF!,0))</f>
        <v>0</v>
      </c>
      <c r="AV11" s="96">
        <f>IF(+NFL!$F114="Arizona",+NFL!#REF!,IF(+NFL!$H114="Arizona",+NFL!#REF!,0))</f>
        <v>0</v>
      </c>
      <c r="AW11" s="70">
        <f>IF(+NFL!$F114="Arizona",+NFL!#REF!,IF(+NFL!$H114="Arizona",+NFL!#REF!,0))</f>
        <v>0</v>
      </c>
      <c r="AX11" s="96">
        <f>IF(+NFL!$F114="Arizona",+NFL!#REF!,IF(+NFL!$H114="Arizona",+NFL!#REF!,0))</f>
        <v>0</v>
      </c>
      <c r="AY11" s="81">
        <f>IF(+NFL!$F114="Arizona",+NFL!#REF!,IF(+NFL!$H114="Arizona",+NFL!#REF!,0))</f>
        <v>0</v>
      </c>
      <c r="AZ11" s="96">
        <f>IF(+NFL!$F114="Arizona",+NFL!#REF!,IF(+NFL!$H114="Arizona",+NFL!#REF!,0))</f>
        <v>0</v>
      </c>
      <c r="BA11" s="70">
        <f>IF(+NFL!$F114="Arizona",+NFL!#REF!,IF(+NFL!$H114="Arizona",+NFL!#REF!,0))</f>
        <v>0</v>
      </c>
      <c r="BB11" s="70">
        <f>IF(+NFL!$F114="Arizona",+NFL!#REF!,IF(+NFL!$H114="Arizona",+NFL!#REF!,0))</f>
        <v>0</v>
      </c>
      <c r="BC11" s="592">
        <f>IF(+NFL!$F114="Arizona",+NFL!#REF!,IF(+NFL!$H114="Arizona",+NFL!#REF!,0))</f>
        <v>0</v>
      </c>
      <c r="BD11" s="81">
        <f>IF(+NFL!$F114="Arizona",+NFL!#REF!,IF(+NFL!$H114="Arizona",+NFL!#REF!,0))</f>
        <v>0</v>
      </c>
      <c r="BE11" s="96">
        <f>IF(+NFL!$F114="Arizona",+NFL!#REF!,IF(+NFL!$H114="Arizona",+NFL!#REF!,0))</f>
        <v>0</v>
      </c>
      <c r="BF11" s="96">
        <f>IF(+NFL!$F114="Arizona",+NFL!#REF!,IF(+NFL!$H114="Arizona",+NFL!#REF!,0))</f>
        <v>0</v>
      </c>
      <c r="BG11" s="81">
        <f>IF(+NFL!$F114="Arizona",+NFL!#REF!,IF(+NFL!$H114="Arizona",+NFL!#REF!,0))</f>
        <v>0</v>
      </c>
      <c r="BH11" s="96">
        <f>IF(+NFL!$F114="Arizona",+NFL!#REF!,IF(+NFL!$H114="Arizona",+NFL!#REF!,0))</f>
        <v>0</v>
      </c>
      <c r="BI11" s="70">
        <f>IF(+NFL!$F114="Arizona",+NFL!#REF!,IF(+NFL!$H114="Arizona",+NFL!#REF!,0))</f>
        <v>0</v>
      </c>
      <c r="BJ11" s="124">
        <f>IF(+NFL!$F114="Arizona",+NFL!#REF!,IF(+NFL!$H114="Arizona",+NFL!#REF!,0))</f>
        <v>0</v>
      </c>
      <c r="BK11" s="182">
        <f>IF(+NFL!$F114="Arizona",+NFL!#REF!,IF(+NFL!$H114="Arizona",+NFL!#REF!,0))</f>
        <v>0</v>
      </c>
    </row>
    <row r="12" spans="1:67" x14ac:dyDescent="0.8">
      <c r="A12" s="70">
        <f>IF(+NFL!$F123="Arizona",+NFL!A123,IF(+NFL!$H123="Arizona",+NFL!A123,0))</f>
        <v>8</v>
      </c>
      <c r="B12" s="70" t="str">
        <f>IF(+NFL!$F123="Arizona",+NFL!B123,IF(+NFL!$H123="Arizona",+NFL!B123,0))</f>
        <v>Thurs</v>
      </c>
      <c r="C12" s="94">
        <f>IF(+NFL!$F123="Arizona",+NFL!C123,IF(+NFL!$H123="Arizona",+NFL!C123,0))</f>
        <v>44497</v>
      </c>
      <c r="D12" s="73">
        <f>IF(+NFL!$F123="Arizona",+NFL!D123,IF(+NFL!$H123="Arizona",+NFL!D123,0))</f>
        <v>0.84375</v>
      </c>
      <c r="E12" s="70" t="str">
        <f>IF(+NFL!$F123="Arizona",+NFL!E123,IF(+NFL!$H123="Arizona",+NFL!E123,0))</f>
        <v>Fox</v>
      </c>
      <c r="F12" s="189" t="str">
        <f>IF(+NFL!$F123="Arizona",+NFL!F123,IF(+NFL!$H123="Arizona",+NFL!F123,0))</f>
        <v>Green Bay</v>
      </c>
      <c r="G12" s="70" t="str">
        <f>IF(+NFL!$F123="Arizona",+NFL!G123,IF(+NFL!$H123="Arizona",+NFL!G123,0))</f>
        <v>NFCN</v>
      </c>
      <c r="H12" s="189" t="str">
        <f>IF(+NFL!$F123="Arizona",+NFL!H123,IF(+NFL!$H123="Arizona",+NFL!H123,0))</f>
        <v>Arizona</v>
      </c>
      <c r="I12" s="70" t="str">
        <f>IF(+NFL!$F123="Arizona",+NFL!I123,IF(+NFL!$H123="Arizona",+NFL!I123,0))</f>
        <v>NFCW</v>
      </c>
      <c r="J12" s="496" t="str">
        <f>IF(+NFL!$F123="Arizona",+NFL!J123,IF(+NFL!$H123="Arizona",+NFL!J123,0))</f>
        <v>Arizona</v>
      </c>
      <c r="K12" s="510" t="str">
        <f>IF(+NFL!$F123="Arizona",+NFL!K123,IF(+NFL!$H123="Arizona",+NFL!K123,0))</f>
        <v>Green Bay</v>
      </c>
      <c r="L12" s="572">
        <f>IF(+NFL!$F123="Arizona",+NFL!L123,IF(+NFL!$H123="Arizona",+NFL!L123,0))</f>
        <v>6.5</v>
      </c>
      <c r="M12" s="573">
        <f>IF(+NFL!$F123="Arizona",+NFL!M123,IF(+NFL!$H123="Arizona",+NFL!M123,0))</f>
        <v>51</v>
      </c>
      <c r="N12" s="583" t="str">
        <f>IF(+NFL!$F123="Arizona",+NFL!N123,IF(+NFL!$H123="Arizona",+NFL!N123,0))</f>
        <v>Green Bay</v>
      </c>
      <c r="O12" s="584">
        <f>IF(+NFL!$F123="Arizona",+NFL!O123,IF(+NFL!$H123="Arizona",+NFL!O123,0))</f>
        <v>24</v>
      </c>
      <c r="P12" s="583" t="str">
        <f>IF(+NFL!$F123="Arizona",+NFL!P123,IF(+NFL!$H123="Arizona",+NFL!P123,0))</f>
        <v>Arizona</v>
      </c>
      <c r="Q12" s="585">
        <f>IF(+NFL!$F123="Arizona",+NFL!Q123,IF(+NFL!$H123="Arizona",+NFL!Q123,0))</f>
        <v>21</v>
      </c>
      <c r="R12" s="586" t="str">
        <f>IF(+NFL!$F123="Arizona",+NFL!R123,IF(+NFL!$H123="Arizona",+NFL!R123,0))</f>
        <v>Green Bay</v>
      </c>
      <c r="S12" s="585" t="str">
        <f>IF(+NFL!$F123="Arizona",+NFL!S123,IF(+NFL!$H123="Arizona",+NFL!S123,0))</f>
        <v>Arizona</v>
      </c>
      <c r="T12" s="586" t="str">
        <f>IF(+NFL!$F123="Arizona",+NFL!T123,IF(+NFL!$H123="Arizona",+NFL!T123,0))</f>
        <v>Arizona</v>
      </c>
      <c r="U12" s="585" t="str">
        <f>IF(+NFL!$F123="Arizona",+NFL!U123,IF(+NFL!$H123="Arizona",+NFL!U123,0))</f>
        <v>L</v>
      </c>
      <c r="V12" s="586">
        <f>IF(+NFL!$F133="Arizona",+NFL!#REF!,IF(+NFL!$H133="Arizona",+NFL!#REF!,0))</f>
        <v>0</v>
      </c>
      <c r="W12" s="585">
        <f>IF(+NFL!$F133="Arizona",+NFL!#REF!,IF(+NFL!$H133="Arizona",+NFL!#REF!,0))</f>
        <v>0</v>
      </c>
      <c r="X12" s="586">
        <f>IF(+NFL!$F133="Arizona",+NFL!#REF!,IF(+NFL!$H133="Arizona",+NFL!#REF!,0))</f>
        <v>0</v>
      </c>
      <c r="Y12" s="585">
        <f>IF(+NFL!$F133="Arizona",+NFL!#REF!,IF(+NFL!$H133="Arizona",+NFL!#REF!,0))</f>
        <v>0</v>
      </c>
      <c r="Z12" s="586">
        <f>IF(+NFL!$F133="Arizona",+NFL!#REF!,IF(+NFL!$H133="Arizona",+NFL!#REF!,0))</f>
        <v>0</v>
      </c>
      <c r="AA12" s="585">
        <f>IF(+NFL!$F133="Arizona",+NFL!#REF!,IF(+NFL!$H133="Arizona",+NFL!#REF!,0))</f>
        <v>0</v>
      </c>
      <c r="AB12" s="124">
        <f>IF(+NFL!$F133="Arizona",+NFL!#REF!,IF(+NFL!$H133="Arizona",+NFL!#REF!,0))</f>
        <v>0</v>
      </c>
      <c r="AC12" s="182">
        <f>IF(+NFL!$F133="Arizona",+NFL!#REF!,IF(+NFL!$H133="Arizona",+NFL!#REF!,0))</f>
        <v>0</v>
      </c>
      <c r="AD12" s="496">
        <f>IF(+NFL!$F133="Arizona",+NFL!#REF!,IF(+NFL!$H133="Arizona",+NFL!#REF!,0))</f>
        <v>0</v>
      </c>
      <c r="AE12" s="565">
        <f>IF(+NFL!$F133="Arizona",+NFL!#REF!,IF(+NFL!$H133="Arizona",+NFL!#REF!,0))</f>
        <v>0</v>
      </c>
      <c r="AF12" s="496">
        <f>IF(+NFL!$F133="Arizona",+NFL!#REF!,IF(+NFL!$H133="Arizona",+NFL!#REF!,0))</f>
        <v>0</v>
      </c>
      <c r="AG12" s="565">
        <f>IF(+NFL!$F133="Arizona",+NFL!#REF!,IF(+NFL!$H133="Arizona",+NFL!#REF!,0))</f>
        <v>0</v>
      </c>
      <c r="AH12" s="496">
        <f>IF(+NFL!$F133="Arizona",+NFL!#REF!,IF(+NFL!$H133="Arizona",+NFL!#REF!,0))</f>
        <v>0</v>
      </c>
      <c r="AI12" s="565">
        <f>IF(+NFL!$F133="Arizona",+NFL!#REF!,IF(+NFL!$H133="Arizona",+NFL!#REF!,0))</f>
        <v>0</v>
      </c>
      <c r="AJ12" s="496">
        <f>IF(+NFL!$F133="Arizona",+NFL!#REF!,IF(+NFL!$H133="Arizona",+NFL!#REF!,0))</f>
        <v>0</v>
      </c>
      <c r="AK12" s="565">
        <f>IF(+NFL!$F133="Arizona",+NFL!#REF!,IF(+NFL!$H133="Arizona",+NFL!#REF!,0))</f>
        <v>0</v>
      </c>
      <c r="AL12" s="81">
        <f>IF(+NFL!$F133="Arizona",+NFL!#REF!,IF(+NFL!$H133="Arizona",+NFL!#REF!,0))</f>
        <v>0</v>
      </c>
      <c r="AM12" s="82">
        <f>IF(+NFL!$F133="Arizona",+NFL!#REF!,IF(+NFL!$H133="Arizona",+NFL!#REF!,0))</f>
        <v>0</v>
      </c>
      <c r="AN12" s="81">
        <f>IF(+NFL!$F133="Arizona",+NFL!#REF!,IF(+NFL!$H133="Arizona",+NFL!#REF!,0))</f>
        <v>0</v>
      </c>
      <c r="AO12" s="83">
        <f>IF(+NFL!$F133="Arizona",+NFL!#REF!,IF(+NFL!$H133="Arizona",+NFL!#REF!,0))</f>
        <v>0</v>
      </c>
      <c r="AP12" s="480">
        <f>IF(+NFL!$F133="Arizona",+NFL!#REF!,IF(+NFL!$H133="Arizona",+NFL!#REF!,0))</f>
        <v>0</v>
      </c>
      <c r="AQ12" s="72">
        <f>IF(+NFL!$F133="Arizona",+NFL!#REF!,IF(+NFL!$H133="Arizona",+NFL!#REF!,0))</f>
        <v>0</v>
      </c>
      <c r="AR12" s="81">
        <f>IF(+NFL!$F133="Arizona",+NFL!#REF!,IF(+NFL!$H133="Arizona",+NFL!#REF!,0))</f>
        <v>0</v>
      </c>
      <c r="AS12" s="96">
        <f>IF(+NFL!$F133="Arizona",+NFL!#REF!,IF(+NFL!$H133="Arizona",+NFL!#REF!,0))</f>
        <v>0</v>
      </c>
      <c r="AT12" s="96">
        <f>IF(+NFL!$F133="Arizona",+NFL!#REF!,IF(+NFL!$H133="Arizona",+NFL!#REF!,0))</f>
        <v>0</v>
      </c>
      <c r="AU12" s="81">
        <f>IF(+NFL!$F133="Arizona",+NFL!#REF!,IF(+NFL!$H133="Arizona",+NFL!#REF!,0))</f>
        <v>0</v>
      </c>
      <c r="AV12" s="96">
        <f>IF(+NFL!$F133="Arizona",+NFL!#REF!,IF(+NFL!$H133="Arizona",+NFL!#REF!,0))</f>
        <v>0</v>
      </c>
      <c r="AW12" s="70">
        <f>IF(+NFL!$F133="Arizona",+NFL!#REF!,IF(+NFL!$H133="Arizona",+NFL!#REF!,0))</f>
        <v>0</v>
      </c>
      <c r="AX12" s="96">
        <f>IF(+NFL!$F133="Arizona",+NFL!#REF!,IF(+NFL!$H133="Arizona",+NFL!#REF!,0))</f>
        <v>0</v>
      </c>
      <c r="AY12" s="81">
        <f>IF(+NFL!$F133="Arizona",+NFL!#REF!,IF(+NFL!$H133="Arizona",+NFL!#REF!,0))</f>
        <v>0</v>
      </c>
      <c r="AZ12" s="96">
        <f>IF(+NFL!$F133="Arizona",+NFL!#REF!,IF(+NFL!$H133="Arizona",+NFL!#REF!,0))</f>
        <v>0</v>
      </c>
      <c r="BA12" s="70">
        <f>IF(+NFL!$F133="Arizona",+NFL!#REF!,IF(+NFL!$H133="Arizona",+NFL!#REF!,0))</f>
        <v>0</v>
      </c>
      <c r="BB12" s="70">
        <f>IF(+NFL!$F133="Arizona",+NFL!#REF!,IF(+NFL!$H133="Arizona",+NFL!#REF!,0))</f>
        <v>0</v>
      </c>
      <c r="BC12" s="592">
        <f>IF(+NFL!$F133="Arizona",+NFL!#REF!,IF(+NFL!$H133="Arizona",+NFL!#REF!,0))</f>
        <v>0</v>
      </c>
      <c r="BD12" s="81">
        <f>IF(+NFL!$F133="Arizona",+NFL!#REF!,IF(+NFL!$H133="Arizona",+NFL!#REF!,0))</f>
        <v>0</v>
      </c>
      <c r="BE12" s="96">
        <f>IF(+NFL!$F133="Arizona",+NFL!#REF!,IF(+NFL!$H133="Arizona",+NFL!#REF!,0))</f>
        <v>0</v>
      </c>
      <c r="BF12" s="96">
        <f>IF(+NFL!$F133="Arizona",+NFL!#REF!,IF(+NFL!$H133="Arizona",+NFL!#REF!,0))</f>
        <v>0</v>
      </c>
      <c r="BG12" s="81">
        <f>IF(+NFL!$F133="Arizona",+NFL!#REF!,IF(+NFL!$H133="Arizona",+NFL!#REF!,0))</f>
        <v>0</v>
      </c>
      <c r="BH12" s="96">
        <f>IF(+NFL!$F133="Arizona",+NFL!#REF!,IF(+NFL!$H133="Arizona",+NFL!#REF!,0))</f>
        <v>0</v>
      </c>
      <c r="BI12" s="70">
        <f>IF(+NFL!$F133="Arizona",+NFL!#REF!,IF(+NFL!$H133="Arizona",+NFL!#REF!,0))</f>
        <v>0</v>
      </c>
      <c r="BJ12" s="124">
        <f>IF(+NFL!$F133="Arizona",+NFL!#REF!,IF(+NFL!$H133="Arizona",+NFL!#REF!,0))</f>
        <v>0</v>
      </c>
      <c r="BK12" s="182">
        <f>IF(+NFL!$F133="Arizona",+NFL!#REF!,IF(+NFL!$H133="Arizona",+NFL!#REF!,0))</f>
        <v>0</v>
      </c>
    </row>
    <row r="13" spans="1:67" x14ac:dyDescent="0.8">
      <c r="A13" s="70">
        <f>IF(+NFL!$F152="Arizona",+NFL!A152,IF(+NFL!$H152="Arizona",+NFL!A152,0))</f>
        <v>9</v>
      </c>
      <c r="B13" s="70" t="str">
        <f>IF(+NFL!$F152="Arizona",+NFL!B152,IF(+NFL!$H152="Arizona",+NFL!B152,0))</f>
        <v>Sun</v>
      </c>
      <c r="C13" s="94">
        <f>IF(+NFL!$F152="Arizona",+NFL!C152,IF(+NFL!$H152="Arizona",+NFL!C152,0))</f>
        <v>44507</v>
      </c>
      <c r="D13" s="73">
        <f>IF(+NFL!$F152="Arizona",+NFL!D152,IF(+NFL!$H152="Arizona",+NFL!D152,0))</f>
        <v>0.68055416666666668</v>
      </c>
      <c r="E13" s="70" t="str">
        <f>IF(+NFL!$F152="Arizona",+NFL!E152,IF(+NFL!$H152="Arizona",+NFL!E152,0))</f>
        <v>Fox</v>
      </c>
      <c r="F13" s="189" t="str">
        <f>IF(+NFL!$F152="Arizona",+NFL!F152,IF(+NFL!$H152="Arizona",+NFL!F152,0))</f>
        <v>Arizona</v>
      </c>
      <c r="G13" s="70" t="str">
        <f>IF(+NFL!$F152="Arizona",+NFL!G152,IF(+NFL!$H152="Arizona",+NFL!G152,0))</f>
        <v>NFCW</v>
      </c>
      <c r="H13" s="189" t="str">
        <f>IF(+NFL!$F152="Arizona",+NFL!H152,IF(+NFL!$H152="Arizona",+NFL!H152,0))</f>
        <v>San Francisco</v>
      </c>
      <c r="I13" s="70" t="str">
        <f>IF(+NFL!$F152="Arizona",+NFL!I152,IF(+NFL!$H152="Arizona",+NFL!I152,0))</f>
        <v>NFCW</v>
      </c>
      <c r="J13" s="496" t="str">
        <f>IF(+NFL!$F152="Arizona",+NFL!J152,IF(+NFL!$H152="Arizona",+NFL!J152,0))</f>
        <v>Arizona</v>
      </c>
      <c r="K13" s="510" t="str">
        <f>IF(+NFL!$F152="Arizona",+NFL!K152,IF(+NFL!$H152="Arizona",+NFL!K152,0))</f>
        <v>San Francisco</v>
      </c>
      <c r="L13" s="572">
        <f>IF(+NFL!$F152="Arizona",+NFL!L152,IF(+NFL!$H152="Arizona",+NFL!L152,0))</f>
        <v>1</v>
      </c>
      <c r="M13" s="573">
        <f>IF(+NFL!$F152="Arizona",+NFL!M152,IF(+NFL!$H152="Arizona",+NFL!M152,0))</f>
        <v>45</v>
      </c>
      <c r="N13" s="583" t="str">
        <f>IF(+NFL!$F152="Arizona",+NFL!N152,IF(+NFL!$H152="Arizona",+NFL!N152,0))</f>
        <v>Arizona</v>
      </c>
      <c r="O13" s="584">
        <f>IF(+NFL!$F152="Arizona",+NFL!O152,IF(+NFL!$H152="Arizona",+NFL!O152,0))</f>
        <v>31</v>
      </c>
      <c r="P13" s="583" t="str">
        <f>IF(+NFL!$F152="Arizona",+NFL!P152,IF(+NFL!$H152="Arizona",+NFL!P152,0))</f>
        <v>San Francisco</v>
      </c>
      <c r="Q13" s="585">
        <f>IF(+NFL!$F152="Arizona",+NFL!Q152,IF(+NFL!$H152="Arizona",+NFL!Q152,0))</f>
        <v>17</v>
      </c>
      <c r="R13" s="586" t="str">
        <f>IF(+NFL!$F152="Arizona",+NFL!R152,IF(+NFL!$H152="Arizona",+NFL!R152,0))</f>
        <v>Arizona</v>
      </c>
      <c r="S13" s="585" t="str">
        <f>IF(+NFL!$F152="Arizona",+NFL!S152,IF(+NFL!$H152="Arizona",+NFL!S152,0))</f>
        <v>San Francisco</v>
      </c>
      <c r="T13" s="586" t="str">
        <f>IF(+NFL!$F152="Arizona",+NFL!T152,IF(+NFL!$H152="Arizona",+NFL!T152,0))</f>
        <v>San Francisco</v>
      </c>
      <c r="U13" s="585" t="str">
        <f>IF(+NFL!$F152="Arizona",+NFL!U152,IF(+NFL!$H152="Arizona",+NFL!U152,0))</f>
        <v>L</v>
      </c>
      <c r="V13" s="586">
        <f>IF(+NFL!$F154="Arizona",+NFL!#REF!,IF(+NFL!$H154="Arizona",+NFL!#REF!,0))</f>
        <v>0</v>
      </c>
      <c r="W13" s="585">
        <f>IF(+NFL!$F154="Arizona",+NFL!#REF!,IF(+NFL!$H154="Arizona",+NFL!#REF!,0))</f>
        <v>0</v>
      </c>
      <c r="X13" s="586">
        <f>IF(+NFL!$F154="Arizona",+NFL!#REF!,IF(+NFL!$H154="Arizona",+NFL!#REF!,0))</f>
        <v>0</v>
      </c>
      <c r="Y13" s="585">
        <f>IF(+NFL!$F154="Arizona",+NFL!#REF!,IF(+NFL!$H154="Arizona",+NFL!#REF!,0))</f>
        <v>0</v>
      </c>
      <c r="Z13" s="586">
        <f>IF(+NFL!$F154="Arizona",+NFL!#REF!,IF(+NFL!$H154="Arizona",+NFL!#REF!,0))</f>
        <v>0</v>
      </c>
      <c r="AA13" s="585">
        <f>IF(+NFL!$F154="Arizona",+NFL!#REF!,IF(+NFL!$H154="Arizona",+NFL!#REF!,0))</f>
        <v>0</v>
      </c>
      <c r="AB13" s="124">
        <f>IF(+NFL!$F154="Arizona",+NFL!#REF!,IF(+NFL!$H154="Arizona",+NFL!#REF!,0))</f>
        <v>0</v>
      </c>
      <c r="AC13" s="182">
        <f>IF(+NFL!$F154="Arizona",+NFL!#REF!,IF(+NFL!$H154="Arizona",+NFL!#REF!,0))</f>
        <v>0</v>
      </c>
      <c r="AD13" s="496">
        <f>IF(+NFL!$F154="Arizona",+NFL!#REF!,IF(+NFL!$H154="Arizona",+NFL!#REF!,0))</f>
        <v>0</v>
      </c>
      <c r="AE13" s="565">
        <f>IF(+NFL!$F154="Arizona",+NFL!#REF!,IF(+NFL!$H154="Arizona",+NFL!#REF!,0))</f>
        <v>0</v>
      </c>
      <c r="AF13" s="496">
        <f>IF(+NFL!$F154="Arizona",+NFL!#REF!,IF(+NFL!$H154="Arizona",+NFL!#REF!,0))</f>
        <v>0</v>
      </c>
      <c r="AG13" s="565">
        <f>IF(+NFL!$F154="Arizona",+NFL!#REF!,IF(+NFL!$H154="Arizona",+NFL!#REF!,0))</f>
        <v>0</v>
      </c>
      <c r="AH13" s="496">
        <f>IF(+NFL!$F154="Arizona",+NFL!#REF!,IF(+NFL!$H154="Arizona",+NFL!#REF!,0))</f>
        <v>0</v>
      </c>
      <c r="AI13" s="565">
        <f>IF(+NFL!$F154="Arizona",+NFL!#REF!,IF(+NFL!$H154="Arizona",+NFL!#REF!,0))</f>
        <v>0</v>
      </c>
      <c r="AJ13" s="496">
        <f>IF(+NFL!$F154="Arizona",+NFL!#REF!,IF(+NFL!$H154="Arizona",+NFL!#REF!,0))</f>
        <v>0</v>
      </c>
      <c r="AK13" s="565">
        <f>IF(+NFL!$F154="Arizona",+NFL!#REF!,IF(+NFL!$H154="Arizona",+NFL!#REF!,0))</f>
        <v>0</v>
      </c>
      <c r="AL13" s="81">
        <f>IF(+NFL!$F154="Arizona",+NFL!#REF!,IF(+NFL!$H154="Arizona",+NFL!#REF!,0))</f>
        <v>0</v>
      </c>
      <c r="AM13" s="82">
        <f>IF(+NFL!$F154="Arizona",+NFL!#REF!,IF(+NFL!$H154="Arizona",+NFL!#REF!,0))</f>
        <v>0</v>
      </c>
      <c r="AN13" s="81">
        <f>IF(+NFL!$F154="Arizona",+NFL!#REF!,IF(+NFL!$H154="Arizona",+NFL!#REF!,0))</f>
        <v>0</v>
      </c>
      <c r="AO13" s="83">
        <f>IF(+NFL!$F154="Arizona",+NFL!#REF!,IF(+NFL!$H154="Arizona",+NFL!#REF!,0))</f>
        <v>0</v>
      </c>
      <c r="AP13" s="480">
        <f>IF(+NFL!$F154="Arizona",+NFL!#REF!,IF(+NFL!$H154="Arizona",+NFL!#REF!,0))</f>
        <v>0</v>
      </c>
      <c r="AQ13" s="72">
        <f>IF(+NFL!$F154="Arizona",+NFL!#REF!,IF(+NFL!$H154="Arizona",+NFL!#REF!,0))</f>
        <v>0</v>
      </c>
      <c r="AR13" s="81">
        <f>IF(+NFL!$F154="Arizona",+NFL!#REF!,IF(+NFL!$H154="Arizona",+NFL!#REF!,0))</f>
        <v>0</v>
      </c>
      <c r="AS13" s="96">
        <f>IF(+NFL!$F154="Arizona",+NFL!#REF!,IF(+NFL!$H154="Arizona",+NFL!#REF!,0))</f>
        <v>0</v>
      </c>
      <c r="AT13" s="96">
        <f>IF(+NFL!$F154="Arizona",+NFL!#REF!,IF(+NFL!$H154="Arizona",+NFL!#REF!,0))</f>
        <v>0</v>
      </c>
      <c r="AU13" s="81">
        <f>IF(+NFL!$F154="Arizona",+NFL!#REF!,IF(+NFL!$H154="Arizona",+NFL!#REF!,0))</f>
        <v>0</v>
      </c>
      <c r="AV13" s="96">
        <f>IF(+NFL!$F154="Arizona",+NFL!#REF!,IF(+NFL!$H154="Arizona",+NFL!#REF!,0))</f>
        <v>0</v>
      </c>
      <c r="AW13" s="70">
        <f>IF(+NFL!$F154="Arizona",+NFL!#REF!,IF(+NFL!$H154="Arizona",+NFL!#REF!,0))</f>
        <v>0</v>
      </c>
      <c r="AX13" s="96">
        <f>IF(+NFL!$F154="Arizona",+NFL!#REF!,IF(+NFL!$H154="Arizona",+NFL!#REF!,0))</f>
        <v>0</v>
      </c>
      <c r="AY13" s="81">
        <f>IF(+NFL!$F154="Arizona",+NFL!#REF!,IF(+NFL!$H154="Arizona",+NFL!#REF!,0))</f>
        <v>0</v>
      </c>
      <c r="AZ13" s="96">
        <f>IF(+NFL!$F154="Arizona",+NFL!#REF!,IF(+NFL!$H154="Arizona",+NFL!#REF!,0))</f>
        <v>0</v>
      </c>
      <c r="BA13" s="70">
        <f>IF(+NFL!$F154="Arizona",+NFL!#REF!,IF(+NFL!$H154="Arizona",+NFL!#REF!,0))</f>
        <v>0</v>
      </c>
      <c r="BB13" s="70">
        <f>IF(+NFL!$F154="Arizona",+NFL!#REF!,IF(+NFL!$H154="Arizona",+NFL!#REF!,0))</f>
        <v>0</v>
      </c>
      <c r="BC13" s="592">
        <f>IF(+NFL!$F154="Arizona",+NFL!#REF!,IF(+NFL!$H154="Arizona",+NFL!#REF!,0))</f>
        <v>0</v>
      </c>
      <c r="BD13" s="81">
        <f>IF(+NFL!$F154="Arizona",+NFL!#REF!,IF(+NFL!$H154="Arizona",+NFL!#REF!,0))</f>
        <v>0</v>
      </c>
      <c r="BE13" s="96">
        <f>IF(+NFL!$F154="Arizona",+NFL!#REF!,IF(+NFL!$H154="Arizona",+NFL!#REF!,0))</f>
        <v>0</v>
      </c>
      <c r="BF13" s="96">
        <f>IF(+NFL!$F154="Arizona",+NFL!#REF!,IF(+NFL!$H154="Arizona",+NFL!#REF!,0))</f>
        <v>0</v>
      </c>
      <c r="BG13" s="81">
        <f>IF(+NFL!$F154="Arizona",+NFL!#REF!,IF(+NFL!$H154="Arizona",+NFL!#REF!,0))</f>
        <v>0</v>
      </c>
      <c r="BH13" s="96">
        <f>IF(+NFL!$F154="Arizona",+NFL!#REF!,IF(+NFL!$H154="Arizona",+NFL!#REF!,0))</f>
        <v>0</v>
      </c>
      <c r="BI13" s="70">
        <f>IF(+NFL!$F154="Arizona",+NFL!#REF!,IF(+NFL!$H154="Arizona",+NFL!#REF!,0))</f>
        <v>0</v>
      </c>
      <c r="BJ13" s="124">
        <f>IF(+NFL!$F154="Arizona",+NFL!#REF!,IF(+NFL!$H154="Arizona",+NFL!#REF!,0))</f>
        <v>0</v>
      </c>
      <c r="BK13" s="182">
        <f>IF(+NFL!$F154="Arizona",+NFL!#REF!,IF(+NFL!$H154="Arizona",+NFL!#REF!,0))</f>
        <v>0</v>
      </c>
    </row>
    <row r="14" spans="1:67" x14ac:dyDescent="0.8">
      <c r="A14" s="70">
        <f>IF(+NFL!$F168="Arizona",+NFL!A168,IF(+NFL!$H168="Arizona",+NFL!A168,0))</f>
        <v>10</v>
      </c>
      <c r="B14" s="70" t="str">
        <f>IF(+NFL!$F168="Arizona",+NFL!B168,IF(+NFL!$H168="Arizona",+NFL!B168,0))</f>
        <v>Sun</v>
      </c>
      <c r="C14" s="94">
        <f>IF(+NFL!$F168="Arizona",+NFL!C168,IF(+NFL!$H168="Arizona",+NFL!C168,0))</f>
        <v>44514</v>
      </c>
      <c r="D14" s="73">
        <f>IF(+NFL!$F168="Arizona",+NFL!D168,IF(+NFL!$H168="Arizona",+NFL!D168,0))</f>
        <v>0.66666666666666663</v>
      </c>
      <c r="E14" s="70" t="str">
        <f>IF(+NFL!$F168="Arizona",+NFL!E168,IF(+NFL!$H168="Arizona",+NFL!E168,0))</f>
        <v>Fox</v>
      </c>
      <c r="F14" s="189" t="str">
        <f>IF(+NFL!$F168="Arizona",+NFL!F168,IF(+NFL!$H168="Arizona",+NFL!F168,0))</f>
        <v>Carolina</v>
      </c>
      <c r="G14" s="70" t="str">
        <f>IF(+NFL!$F168="Arizona",+NFL!G168,IF(+NFL!$H168="Arizona",+NFL!G168,0))</f>
        <v>NFCS</v>
      </c>
      <c r="H14" s="189" t="str">
        <f>IF(+NFL!$F168="Arizona",+NFL!H168,IF(+NFL!$H168="Arizona",+NFL!H168,0))</f>
        <v>Arizona</v>
      </c>
      <c r="I14" s="70" t="str">
        <f>IF(+NFL!$F168="Arizona",+NFL!I168,IF(+NFL!$H168="Arizona",+NFL!I168,0))</f>
        <v>NFCW</v>
      </c>
      <c r="J14" s="496" t="str">
        <f>IF(+NFL!$F168="Arizona",+NFL!J168,IF(+NFL!$H168="Arizona",+NFL!J168,0))</f>
        <v>Arizona</v>
      </c>
      <c r="K14" s="510" t="str">
        <f>IF(+NFL!$F168="Arizona",+NFL!K168,IF(+NFL!$H168="Arizona",+NFL!K168,0))</f>
        <v>Carolina</v>
      </c>
      <c r="L14" s="572">
        <f>IF(+NFL!$F168="Arizona",+NFL!L168,IF(+NFL!$H168="Arizona",+NFL!L168,0))</f>
        <v>10</v>
      </c>
      <c r="M14" s="573">
        <f>IF(+NFL!$F168="Arizona",+NFL!M168,IF(+NFL!$H168="Arizona",+NFL!M168,0))</f>
        <v>44.5</v>
      </c>
      <c r="N14" s="583" t="str">
        <f>IF(+NFL!$F168="Arizona",+NFL!N168,IF(+NFL!$H168="Arizona",+NFL!N168,0))</f>
        <v>Carolina</v>
      </c>
      <c r="O14" s="584">
        <f>IF(+NFL!$F168="Arizona",+NFL!O168,IF(+NFL!$H168="Arizona",+NFL!O168,0))</f>
        <v>34</v>
      </c>
      <c r="P14" s="583" t="str">
        <f>IF(+NFL!$F168="Arizona",+NFL!P168,IF(+NFL!$H168="Arizona",+NFL!P168,0))</f>
        <v>Arizona</v>
      </c>
      <c r="Q14" s="585">
        <f>IF(+NFL!$F168="Arizona",+NFL!Q168,IF(+NFL!$H168="Arizona",+NFL!Q168,0))</f>
        <v>10</v>
      </c>
      <c r="R14" s="586" t="str">
        <f>IF(+NFL!$F168="Arizona",+NFL!R168,IF(+NFL!$H168="Arizona",+NFL!R168,0))</f>
        <v>Carolina</v>
      </c>
      <c r="S14" s="585" t="str">
        <f>IF(+NFL!$F168="Arizona",+NFL!S168,IF(+NFL!$H168="Arizona",+NFL!S168,0))</f>
        <v>Arizona</v>
      </c>
      <c r="T14" s="586" t="str">
        <f>IF(+NFL!$F168="Arizona",+NFL!T168,IF(+NFL!$H168="Arizona",+NFL!T168,0))</f>
        <v>Carolina</v>
      </c>
      <c r="U14" s="585" t="str">
        <f>IF(+NFL!$F168="Arizona",+NFL!U168,IF(+NFL!$H168="Arizona",+NFL!U168,0))</f>
        <v>W</v>
      </c>
      <c r="V14" s="586">
        <f>IF(+NFL!$F170="Arizona",+NFL!#REF!,IF(+NFL!$H170="Arizona",+NFL!#REF!,0))</f>
        <v>0</v>
      </c>
      <c r="W14" s="585">
        <f>IF(+NFL!$F170="Arizona",+NFL!#REF!,IF(+NFL!$H170="Arizona",+NFL!#REF!,0))</f>
        <v>0</v>
      </c>
      <c r="X14" s="586">
        <f>IF(+NFL!$F170="Arizona",+NFL!#REF!,IF(+NFL!$H170="Arizona",+NFL!#REF!,0))</f>
        <v>0</v>
      </c>
      <c r="Y14" s="585">
        <f>IF(+NFL!$F170="Arizona",+NFL!#REF!,IF(+NFL!$H170="Arizona",+NFL!#REF!,0))</f>
        <v>0</v>
      </c>
      <c r="Z14" s="586">
        <f>IF(+NFL!$F170="Arizona",+NFL!#REF!,IF(+NFL!$H170="Arizona",+NFL!#REF!,0))</f>
        <v>0</v>
      </c>
      <c r="AA14" s="585">
        <f>IF(+NFL!$F170="Arizona",+NFL!#REF!,IF(+NFL!$H170="Arizona",+NFL!#REF!,0))</f>
        <v>0</v>
      </c>
      <c r="AB14" s="124">
        <f>IF(+NFL!$F170="Arizona",+NFL!#REF!,IF(+NFL!$H170="Arizona",+NFL!#REF!,0))</f>
        <v>0</v>
      </c>
      <c r="AC14" s="182">
        <f>IF(+NFL!$F170="Arizona",+NFL!#REF!,IF(+NFL!$H170="Arizona",+NFL!#REF!,0))</f>
        <v>0</v>
      </c>
      <c r="AD14" s="496">
        <f>IF(+NFL!$F170="Arizona",+NFL!#REF!,IF(+NFL!$H170="Arizona",+NFL!#REF!,0))</f>
        <v>0</v>
      </c>
      <c r="AE14" s="565">
        <f>IF(+NFL!$F170="Arizona",+NFL!#REF!,IF(+NFL!$H170="Arizona",+NFL!#REF!,0))</f>
        <v>0</v>
      </c>
      <c r="AF14" s="496">
        <f>IF(+NFL!$F170="Arizona",+NFL!#REF!,IF(+NFL!$H170="Arizona",+NFL!#REF!,0))</f>
        <v>0</v>
      </c>
      <c r="AG14" s="565">
        <f>IF(+NFL!$F170="Arizona",+NFL!#REF!,IF(+NFL!$H170="Arizona",+NFL!#REF!,0))</f>
        <v>0</v>
      </c>
      <c r="AH14" s="496">
        <f>IF(+NFL!$F170="Arizona",+NFL!#REF!,IF(+NFL!$H170="Arizona",+NFL!#REF!,0))</f>
        <v>0</v>
      </c>
      <c r="AI14" s="565">
        <f>IF(+NFL!$F170="Arizona",+NFL!#REF!,IF(+NFL!$H170="Arizona",+NFL!#REF!,0))</f>
        <v>0</v>
      </c>
      <c r="AJ14" s="496">
        <f>IF(+NFL!$F170="Arizona",+NFL!#REF!,IF(+NFL!$H170="Arizona",+NFL!#REF!,0))</f>
        <v>0</v>
      </c>
      <c r="AK14" s="565">
        <f>IF(+NFL!$F170="Arizona",+NFL!#REF!,IF(+NFL!$H170="Arizona",+NFL!#REF!,0))</f>
        <v>0</v>
      </c>
      <c r="AL14" s="81">
        <f>IF(+NFL!$F170="Arizona",+NFL!#REF!,IF(+NFL!$H170="Arizona",+NFL!#REF!,0))</f>
        <v>0</v>
      </c>
      <c r="AM14" s="82">
        <f>IF(+NFL!$F170="Arizona",+NFL!#REF!,IF(+NFL!$H170="Arizona",+NFL!#REF!,0))</f>
        <v>0</v>
      </c>
      <c r="AN14" s="81">
        <f>IF(+NFL!$F170="Arizona",+NFL!#REF!,IF(+NFL!$H170="Arizona",+NFL!#REF!,0))</f>
        <v>0</v>
      </c>
      <c r="AO14" s="83">
        <f>IF(+NFL!$F170="Arizona",+NFL!#REF!,IF(+NFL!$H170="Arizona",+NFL!#REF!,0))</f>
        <v>0</v>
      </c>
      <c r="AP14" s="480">
        <f>IF(+NFL!$F170="Arizona",+NFL!#REF!,IF(+NFL!$H170="Arizona",+NFL!#REF!,0))</f>
        <v>0</v>
      </c>
      <c r="AQ14" s="72">
        <f>IF(+NFL!$F170="Arizona",+NFL!#REF!,IF(+NFL!$H170="Arizona",+NFL!#REF!,0))</f>
        <v>0</v>
      </c>
      <c r="AR14" s="81">
        <f>IF(+NFL!$F170="Arizona",+NFL!#REF!,IF(+NFL!$H170="Arizona",+NFL!#REF!,0))</f>
        <v>0</v>
      </c>
      <c r="AS14" s="96">
        <f>IF(+NFL!$F170="Arizona",+NFL!#REF!,IF(+NFL!$H170="Arizona",+NFL!#REF!,0))</f>
        <v>0</v>
      </c>
      <c r="AT14" s="96">
        <f>IF(+NFL!$F170="Arizona",+NFL!#REF!,IF(+NFL!$H170="Arizona",+NFL!#REF!,0))</f>
        <v>0</v>
      </c>
      <c r="AU14" s="81">
        <f>IF(+NFL!$F170="Arizona",+NFL!#REF!,IF(+NFL!$H170="Arizona",+NFL!#REF!,0))</f>
        <v>0</v>
      </c>
      <c r="AV14" s="96">
        <f>IF(+NFL!$F170="Arizona",+NFL!#REF!,IF(+NFL!$H170="Arizona",+NFL!#REF!,0))</f>
        <v>0</v>
      </c>
      <c r="AW14" s="70">
        <f>IF(+NFL!$F170="Arizona",+NFL!#REF!,IF(+NFL!$H170="Arizona",+NFL!#REF!,0))</f>
        <v>0</v>
      </c>
      <c r="AX14" s="96">
        <f>IF(+NFL!$F170="Arizona",+NFL!#REF!,IF(+NFL!$H170="Arizona",+NFL!#REF!,0))</f>
        <v>0</v>
      </c>
      <c r="AY14" s="81">
        <f>IF(+NFL!$F170="Arizona",+NFL!#REF!,IF(+NFL!$H170="Arizona",+NFL!#REF!,0))</f>
        <v>0</v>
      </c>
      <c r="AZ14" s="96">
        <f>IF(+NFL!$F170="Arizona",+NFL!#REF!,IF(+NFL!$H170="Arizona",+NFL!#REF!,0))</f>
        <v>0</v>
      </c>
      <c r="BA14" s="70">
        <f>IF(+NFL!$F170="Arizona",+NFL!#REF!,IF(+NFL!$H170="Arizona",+NFL!#REF!,0))</f>
        <v>0</v>
      </c>
      <c r="BB14" s="70">
        <f>IF(+NFL!$F170="Arizona",+NFL!#REF!,IF(+NFL!$H170="Arizona",+NFL!#REF!,0))</f>
        <v>0</v>
      </c>
      <c r="BC14" s="592">
        <f>IF(+NFL!$F170="Arizona",+NFL!#REF!,IF(+NFL!$H170="Arizona",+NFL!#REF!,0))</f>
        <v>0</v>
      </c>
      <c r="BD14" s="81">
        <f>IF(+NFL!$F170="Arizona",+NFL!#REF!,IF(+NFL!$H170="Arizona",+NFL!#REF!,0))</f>
        <v>0</v>
      </c>
      <c r="BE14" s="96">
        <f>IF(+NFL!$F170="Arizona",+NFL!#REF!,IF(+NFL!$H170="Arizona",+NFL!#REF!,0))</f>
        <v>0</v>
      </c>
      <c r="BF14" s="96">
        <f>IF(+NFL!$F170="Arizona",+NFL!#REF!,IF(+NFL!$H170="Arizona",+NFL!#REF!,0))</f>
        <v>0</v>
      </c>
      <c r="BG14" s="81">
        <f>IF(+NFL!$F170="Arizona",+NFL!#REF!,IF(+NFL!$H170="Arizona",+NFL!#REF!,0))</f>
        <v>0</v>
      </c>
      <c r="BH14" s="96">
        <f>IF(+NFL!$F170="Arizona",+NFL!#REF!,IF(+NFL!$H170="Arizona",+NFL!#REF!,0))</f>
        <v>0</v>
      </c>
      <c r="BI14" s="70">
        <f>IF(+NFL!$F170="Arizona",+NFL!#REF!,IF(+NFL!$H170="Arizona",+NFL!#REF!,0))</f>
        <v>0</v>
      </c>
      <c r="BJ14" s="124">
        <f>IF(+NFL!$F170="Arizona",+NFL!#REF!,IF(+NFL!$H170="Arizona",+NFL!#REF!,0))</f>
        <v>0</v>
      </c>
      <c r="BK14" s="182">
        <f>IF(+NFL!$F170="Arizona",+NFL!#REF!,IF(+NFL!$H170="Arizona",+NFL!#REF!,0))</f>
        <v>0</v>
      </c>
    </row>
    <row r="15" spans="1:67" x14ac:dyDescent="0.8">
      <c r="A15" s="70">
        <f>IF(+NFL!$F191="Arizona",+NFL!A191,IF(+NFL!$H191="Arizona",+NFL!A191,0))</f>
        <v>11</v>
      </c>
      <c r="B15" s="70" t="str">
        <f>IF(+NFL!$F191="Arizona",+NFL!B191,IF(+NFL!$H191="Arizona",+NFL!B191,0))</f>
        <v>Sun</v>
      </c>
      <c r="C15" s="94">
        <f>IF(+NFL!$F191="Arizona",+NFL!C191,IF(+NFL!$H191="Arizona",+NFL!C191,0))</f>
        <v>44521</v>
      </c>
      <c r="D15" s="73">
        <f>IF(+NFL!$F191="Arizona",+NFL!D191,IF(+NFL!$H191="Arizona",+NFL!D191,0))</f>
        <v>0.68055416666666668</v>
      </c>
      <c r="E15" s="70" t="str">
        <f>IF(+NFL!$F191="Arizona",+NFL!E191,IF(+NFL!$H191="Arizona",+NFL!E191,0))</f>
        <v>Fox</v>
      </c>
      <c r="F15" s="189" t="str">
        <f>IF(+NFL!$F191="Arizona",+NFL!F191,IF(+NFL!$H191="Arizona",+NFL!F191,0))</f>
        <v>Arizona</v>
      </c>
      <c r="G15" s="70" t="str">
        <f>IF(+NFL!$F191="Arizona",+NFL!G191,IF(+NFL!$H191="Arizona",+NFL!G191,0))</f>
        <v>NFCW</v>
      </c>
      <c r="H15" s="189" t="str">
        <f>IF(+NFL!$F191="Arizona",+NFL!H191,IF(+NFL!$H191="Arizona",+NFL!H191,0))</f>
        <v>Seattle</v>
      </c>
      <c r="I15" s="70" t="str">
        <f>IF(+NFL!$F191="Arizona",+NFL!I191,IF(+NFL!$H191="Arizona",+NFL!I191,0))</f>
        <v>NFCW</v>
      </c>
      <c r="J15" s="496" t="str">
        <f>IF(+NFL!$F191="Arizona",+NFL!J191,IF(+NFL!$H191="Arizona",+NFL!J191,0))</f>
        <v>Arizona</v>
      </c>
      <c r="K15" s="510" t="str">
        <f>IF(+NFL!$F191="Arizona",+NFL!K191,IF(+NFL!$H191="Arizona",+NFL!K191,0))</f>
        <v>Seattle</v>
      </c>
      <c r="L15" s="572">
        <f>IF(+NFL!$F191="Arizona",+NFL!L191,IF(+NFL!$H191="Arizona",+NFL!L191,0))</f>
        <v>2.5</v>
      </c>
      <c r="M15" s="573">
        <f>IF(+NFL!$F191="Arizona",+NFL!M191,IF(+NFL!$H191="Arizona",+NFL!M191,0))</f>
        <v>49</v>
      </c>
      <c r="N15" s="583" t="str">
        <f>IF(+NFL!$F191="Arizona",+NFL!N191,IF(+NFL!$H191="Arizona",+NFL!N191,0))</f>
        <v>Arizona</v>
      </c>
      <c r="O15" s="584">
        <f>IF(+NFL!$F191="Arizona",+NFL!O191,IF(+NFL!$H191="Arizona",+NFL!O191,0))</f>
        <v>23</v>
      </c>
      <c r="P15" s="583" t="str">
        <f>IF(+NFL!$F191="Arizona",+NFL!P191,IF(+NFL!$H191="Arizona",+NFL!P191,0))</f>
        <v>Seattle</v>
      </c>
      <c r="Q15" s="585">
        <f>IF(+NFL!$F191="Arizona",+NFL!Q191,IF(+NFL!$H191="Arizona",+NFL!Q191,0))</f>
        <v>13</v>
      </c>
      <c r="R15" s="586" t="str">
        <f>IF(+NFL!$F191="Arizona",+NFL!R191,IF(+NFL!$H191="Arizona",+NFL!R191,0))</f>
        <v>Arizona</v>
      </c>
      <c r="S15" s="585" t="str">
        <f>IF(+NFL!$F191="Arizona",+NFL!S191,IF(+NFL!$H191="Arizona",+NFL!S191,0))</f>
        <v>Seattle</v>
      </c>
      <c r="T15" s="586" t="str">
        <f>IF(+NFL!$F191="Arizona",+NFL!T191,IF(+NFL!$H191="Arizona",+NFL!T191,0))</f>
        <v>Seattle</v>
      </c>
      <c r="U15" s="585" t="str">
        <f>IF(+NFL!$F191="Arizona",+NFL!U191,IF(+NFL!$H191="Arizona",+NFL!U191,0))</f>
        <v>L</v>
      </c>
      <c r="V15" s="586">
        <f>IF(+NFL!$F200="Arizona",+NFL!#REF!,IF(+NFL!$H200="Arizona",+NFL!#REF!,0))</f>
        <v>0</v>
      </c>
      <c r="W15" s="585">
        <f>IF(+NFL!$F200="Arizona",+NFL!#REF!,IF(+NFL!$H200="Arizona",+NFL!#REF!,0))</f>
        <v>0</v>
      </c>
      <c r="X15" s="586">
        <f>IF(+NFL!$F200="Arizona",+NFL!#REF!,IF(+NFL!$H200="Arizona",+NFL!#REF!,0))</f>
        <v>0</v>
      </c>
      <c r="Y15" s="585">
        <f>IF(+NFL!$F200="Arizona",+NFL!#REF!,IF(+NFL!$H200="Arizona",+NFL!#REF!,0))</f>
        <v>0</v>
      </c>
      <c r="Z15" s="586">
        <f>IF(+NFL!$F200="Arizona",+NFL!#REF!,IF(+NFL!$H200="Arizona",+NFL!#REF!,0))</f>
        <v>0</v>
      </c>
      <c r="AA15" s="585">
        <f>IF(+NFL!$F200="Arizona",+NFL!#REF!,IF(+NFL!$H200="Arizona",+NFL!#REF!,0))</f>
        <v>0</v>
      </c>
      <c r="AB15" s="124">
        <f>IF(+NFL!$F200="Arizona",+NFL!#REF!,IF(+NFL!$H200="Arizona",+NFL!#REF!,0))</f>
        <v>0</v>
      </c>
      <c r="AC15" s="182">
        <f>IF(+NFL!$F200="Arizona",+NFL!#REF!,IF(+NFL!$H200="Arizona",+NFL!#REF!,0))</f>
        <v>0</v>
      </c>
      <c r="AD15" s="496">
        <f>IF(+NFL!$F200="Arizona",+NFL!#REF!,IF(+NFL!$H200="Arizona",+NFL!#REF!,0))</f>
        <v>0</v>
      </c>
      <c r="AE15" s="565">
        <f>IF(+NFL!$F200="Arizona",+NFL!#REF!,IF(+NFL!$H200="Arizona",+NFL!#REF!,0))</f>
        <v>0</v>
      </c>
      <c r="AF15" s="496">
        <f>IF(+NFL!$F200="Arizona",+NFL!#REF!,IF(+NFL!$H200="Arizona",+NFL!#REF!,0))</f>
        <v>0</v>
      </c>
      <c r="AG15" s="565">
        <f>IF(+NFL!$F200="Arizona",+NFL!#REF!,IF(+NFL!$H200="Arizona",+NFL!#REF!,0))</f>
        <v>0</v>
      </c>
      <c r="AH15" s="496">
        <f>IF(+NFL!$F200="Arizona",+NFL!#REF!,IF(+NFL!$H200="Arizona",+NFL!#REF!,0))</f>
        <v>0</v>
      </c>
      <c r="AI15" s="565">
        <f>IF(+NFL!$F200="Arizona",+NFL!#REF!,IF(+NFL!$H200="Arizona",+NFL!#REF!,0))</f>
        <v>0</v>
      </c>
      <c r="AJ15" s="496">
        <f>IF(+NFL!$F200="Arizona",+NFL!#REF!,IF(+NFL!$H200="Arizona",+NFL!#REF!,0))</f>
        <v>0</v>
      </c>
      <c r="AK15" s="565">
        <f>IF(+NFL!$F200="Arizona",+NFL!#REF!,IF(+NFL!$H200="Arizona",+NFL!#REF!,0))</f>
        <v>0</v>
      </c>
      <c r="AL15" s="81">
        <f>IF(+NFL!$F200="Arizona",+NFL!#REF!,IF(+NFL!$H200="Arizona",+NFL!#REF!,0))</f>
        <v>0</v>
      </c>
      <c r="AM15" s="82">
        <f>IF(+NFL!$F200="Arizona",+NFL!#REF!,IF(+NFL!$H200="Arizona",+NFL!#REF!,0))</f>
        <v>0</v>
      </c>
      <c r="AN15" s="81">
        <f>IF(+NFL!$F200="Arizona",+NFL!#REF!,IF(+NFL!$H200="Arizona",+NFL!#REF!,0))</f>
        <v>0</v>
      </c>
      <c r="AO15" s="83">
        <f>IF(+NFL!$F200="Arizona",+NFL!#REF!,IF(+NFL!$H200="Arizona",+NFL!#REF!,0))</f>
        <v>0</v>
      </c>
      <c r="AP15" s="480">
        <f>IF(+NFL!$F200="Arizona",+NFL!#REF!,IF(+NFL!$H200="Arizona",+NFL!#REF!,0))</f>
        <v>0</v>
      </c>
      <c r="AQ15" s="72">
        <f>IF(+NFL!$F200="Arizona",+NFL!#REF!,IF(+NFL!$H200="Arizona",+NFL!#REF!,0))</f>
        <v>0</v>
      </c>
      <c r="AR15" s="81">
        <f>IF(+NFL!$F200="Arizona",+NFL!#REF!,IF(+NFL!$H200="Arizona",+NFL!#REF!,0))</f>
        <v>0</v>
      </c>
      <c r="AS15" s="96">
        <f>IF(+NFL!$F200="Arizona",+NFL!#REF!,IF(+NFL!$H200="Arizona",+NFL!#REF!,0))</f>
        <v>0</v>
      </c>
      <c r="AT15" s="96">
        <f>IF(+NFL!$F200="Arizona",+NFL!#REF!,IF(+NFL!$H200="Arizona",+NFL!#REF!,0))</f>
        <v>0</v>
      </c>
      <c r="AU15" s="81">
        <f>IF(+NFL!$F200="Arizona",+NFL!#REF!,IF(+NFL!$H200="Arizona",+NFL!#REF!,0))</f>
        <v>0</v>
      </c>
      <c r="AV15" s="96">
        <f>IF(+NFL!$F200="Arizona",+NFL!#REF!,IF(+NFL!$H200="Arizona",+NFL!#REF!,0))</f>
        <v>0</v>
      </c>
      <c r="AW15" s="70">
        <f>IF(+NFL!$F200="Arizona",+NFL!#REF!,IF(+NFL!$H200="Arizona",+NFL!#REF!,0))</f>
        <v>0</v>
      </c>
      <c r="AX15" s="96">
        <f>IF(+NFL!$F200="Arizona",+NFL!#REF!,IF(+NFL!$H200="Arizona",+NFL!#REF!,0))</f>
        <v>0</v>
      </c>
      <c r="AY15" s="81">
        <f>IF(+NFL!$F200="Arizona",+NFL!#REF!,IF(+NFL!$H200="Arizona",+NFL!#REF!,0))</f>
        <v>0</v>
      </c>
      <c r="AZ15" s="96">
        <f>IF(+NFL!$F200="Arizona",+NFL!#REF!,IF(+NFL!$H200="Arizona",+NFL!#REF!,0))</f>
        <v>0</v>
      </c>
      <c r="BA15" s="70">
        <f>IF(+NFL!$F200="Arizona",+NFL!#REF!,IF(+NFL!$H200="Arizona",+NFL!#REF!,0))</f>
        <v>0</v>
      </c>
      <c r="BB15" s="70">
        <f>IF(+NFL!$F200="Arizona",+NFL!#REF!,IF(+NFL!$H200="Arizona",+NFL!#REF!,0))</f>
        <v>0</v>
      </c>
      <c r="BC15" s="592">
        <f>IF(+NFL!$F200="Arizona",+NFL!#REF!,IF(+NFL!$H200="Arizona",+NFL!#REF!,0))</f>
        <v>0</v>
      </c>
      <c r="BD15" s="81">
        <f>IF(+NFL!$F200="Arizona",+NFL!#REF!,IF(+NFL!$H200="Arizona",+NFL!#REF!,0))</f>
        <v>0</v>
      </c>
      <c r="BE15" s="96">
        <f>IF(+NFL!$F200="Arizona",+NFL!#REF!,IF(+NFL!$H200="Arizona",+NFL!#REF!,0))</f>
        <v>0</v>
      </c>
      <c r="BF15" s="96">
        <f>IF(+NFL!$F200="Arizona",+NFL!#REF!,IF(+NFL!$H200="Arizona",+NFL!#REF!,0))</f>
        <v>0</v>
      </c>
      <c r="BG15" s="81">
        <f>IF(+NFL!$F200="Arizona",+NFL!#REF!,IF(+NFL!$H200="Arizona",+NFL!#REF!,0))</f>
        <v>0</v>
      </c>
      <c r="BH15" s="96">
        <f>IF(+NFL!$F200="Arizona",+NFL!#REF!,IF(+NFL!$H200="Arizona",+NFL!#REF!,0))</f>
        <v>0</v>
      </c>
      <c r="BI15" s="70">
        <f>IF(+NFL!$F200="Arizona",+NFL!#REF!,IF(+NFL!$H200="Arizona",+NFL!#REF!,0))</f>
        <v>0</v>
      </c>
      <c r="BJ15" s="124">
        <f>IF(+NFL!$F200="Arizona",+NFL!#REF!,IF(+NFL!$H200="Arizona",+NFL!#REF!,0))</f>
        <v>0</v>
      </c>
      <c r="BK15" s="182">
        <f>IF(+NFL!$F200="Arizona",+NFL!#REF!,IF(+NFL!$H200="Arizona",+NFL!#REF!,0))</f>
        <v>0</v>
      </c>
    </row>
    <row r="16" spans="1:67" x14ac:dyDescent="0.8">
      <c r="A16" s="70">
        <f>IF(+NFL!$F217="Arizona",+NFL!A217,IF(+NFL!$H217="Arizona",+NFL!A217,0))</f>
        <v>13</v>
      </c>
      <c r="B16" s="70" t="str">
        <f>IF(+NFL!$F217="Arizona",+NFL!B217,IF(+NFL!$H217="Arizona",+NFL!B217,0))</f>
        <v>Sun</v>
      </c>
      <c r="C16" s="94">
        <f>IF(+NFL!$F217="Arizona",+NFL!C217,IF(+NFL!$H217="Arizona",+NFL!C217,0))</f>
        <v>44535</v>
      </c>
      <c r="D16" s="73">
        <f>IF(+NFL!$F217="Arizona",+NFL!D217,IF(+NFL!$H217="Arizona",+NFL!D217,0))</f>
        <v>0.54166666666666663</v>
      </c>
      <c r="E16" s="70" t="str">
        <f>IF(+NFL!$F217="Arizona",+NFL!E217,IF(+NFL!$H217="Arizona",+NFL!E217,0))</f>
        <v>Fox</v>
      </c>
      <c r="F16" s="189" t="str">
        <f>IF(+NFL!$F217="Arizona",+NFL!F217,IF(+NFL!$H217="Arizona",+NFL!F217,0))</f>
        <v>Arizona</v>
      </c>
      <c r="G16" s="70" t="str">
        <f>IF(+NFL!$F217="Arizona",+NFL!G217,IF(+NFL!$H217="Arizona",+NFL!G217,0))</f>
        <v>NFCW</v>
      </c>
      <c r="H16" s="189" t="str">
        <f>IF(+NFL!$F217="Arizona",+NFL!H217,IF(+NFL!$H217="Arizona",+NFL!H217,0))</f>
        <v>Chicago</v>
      </c>
      <c r="I16" s="70" t="str">
        <f>IF(+NFL!$F217="Arizona",+NFL!I217,IF(+NFL!$H217="Arizona",+NFL!I217,0))</f>
        <v>NFCN</v>
      </c>
      <c r="J16" s="496" t="str">
        <f>IF(+NFL!$F217="Arizona",+NFL!J217,IF(+NFL!$H217="Arizona",+NFL!J217,0))</f>
        <v>Arizona</v>
      </c>
      <c r="K16" s="510" t="str">
        <f>IF(+NFL!$F217="Arizona",+NFL!K217,IF(+NFL!$H217="Arizona",+NFL!K217,0))</f>
        <v>Chicago</v>
      </c>
      <c r="L16" s="572">
        <f>IF(+NFL!$F217="Arizona",+NFL!L217,IF(+NFL!$H217="Arizona",+NFL!L217,0))</f>
        <v>7.5</v>
      </c>
      <c r="M16" s="573">
        <f>IF(+NFL!$F217="Arizona",+NFL!M217,IF(+NFL!$H217="Arizona",+NFL!M217,0))</f>
        <v>45.5</v>
      </c>
      <c r="N16" s="583" t="str">
        <f>IF(+NFL!$F217="Arizona",+NFL!N217,IF(+NFL!$H217="Arizona",+NFL!N217,0))</f>
        <v>Arizona</v>
      </c>
      <c r="O16" s="584">
        <f>IF(+NFL!$F217="Arizona",+NFL!O217,IF(+NFL!$H217="Arizona",+NFL!O217,0))</f>
        <v>33</v>
      </c>
      <c r="P16" s="583" t="str">
        <f>IF(+NFL!$F217="Arizona",+NFL!P217,IF(+NFL!$H217="Arizona",+NFL!P217,0))</f>
        <v>Chicago</v>
      </c>
      <c r="Q16" s="585">
        <f>IF(+NFL!$F217="Arizona",+NFL!Q217,IF(+NFL!$H217="Arizona",+NFL!Q217,0))</f>
        <v>22</v>
      </c>
      <c r="R16" s="586" t="str">
        <f>IF(+NFL!$F217="Arizona",+NFL!R217,IF(+NFL!$H217="Arizona",+NFL!R217,0))</f>
        <v>Arizona</v>
      </c>
      <c r="S16" s="585" t="str">
        <f>IF(+NFL!$F217="Arizona",+NFL!S217,IF(+NFL!$H217="Arizona",+NFL!S217,0))</f>
        <v>Chicago</v>
      </c>
      <c r="T16" s="586" t="str">
        <f>IF(+NFL!$F217="Arizona",+NFL!T217,IF(+NFL!$H217="Arizona",+NFL!T217,0))</f>
        <v>Chicago</v>
      </c>
      <c r="U16" s="585" t="str">
        <f>IF(+NFL!$F217="Arizona",+NFL!U217,IF(+NFL!$H217="Arizona",+NFL!U217,0))</f>
        <v>L</v>
      </c>
      <c r="V16" s="586" t="e">
        <f>IF(+NFL!#REF!="Arizona",+NFL!#REF!,IF(+NFL!#REF!="Arizona",+NFL!#REF!,0))</f>
        <v>#REF!</v>
      </c>
      <c r="W16" s="585" t="e">
        <f>IF(+NFL!#REF!="Arizona",+NFL!#REF!,IF(+NFL!#REF!="Arizona",+NFL!#REF!,0))</f>
        <v>#REF!</v>
      </c>
      <c r="X16" s="586" t="e">
        <f>IF(+NFL!#REF!="Arizona",+NFL!#REF!,IF(+NFL!#REF!="Arizona",+NFL!#REF!,0))</f>
        <v>#REF!</v>
      </c>
      <c r="Y16" s="585" t="e">
        <f>IF(+NFL!#REF!="Arizona",+NFL!#REF!,IF(+NFL!#REF!="Arizona",+NFL!#REF!,0))</f>
        <v>#REF!</v>
      </c>
      <c r="Z16" s="586" t="e">
        <f>IF(+NFL!#REF!="Arizona",+NFL!#REF!,IF(+NFL!#REF!="Arizona",+NFL!#REF!,0))</f>
        <v>#REF!</v>
      </c>
      <c r="AA16" s="585" t="e">
        <f>IF(+NFL!#REF!="Arizona",+NFL!#REF!,IF(+NFL!#REF!="Arizona",+NFL!#REF!,0))</f>
        <v>#REF!</v>
      </c>
      <c r="AB16" s="124" t="e">
        <f>IF(+NFL!#REF!="Arizona",+NFL!#REF!,IF(+NFL!#REF!="Arizona",+NFL!#REF!,0))</f>
        <v>#REF!</v>
      </c>
      <c r="AC16" s="182" t="e">
        <f>IF(+NFL!#REF!="Arizona",+NFL!#REF!,IF(+NFL!#REF!="Arizona",+NFL!#REF!,0))</f>
        <v>#REF!</v>
      </c>
      <c r="AD16" s="496" t="e">
        <f>IF(+NFL!#REF!="Arizona",+NFL!#REF!,IF(+NFL!#REF!="Arizona",+NFL!#REF!,0))</f>
        <v>#REF!</v>
      </c>
      <c r="AE16" s="565" t="e">
        <f>IF(+NFL!#REF!="Arizona",+NFL!#REF!,IF(+NFL!#REF!="Arizona",+NFL!#REF!,0))</f>
        <v>#REF!</v>
      </c>
      <c r="AF16" s="496" t="e">
        <f>IF(+NFL!#REF!="Arizona",+NFL!#REF!,IF(+NFL!#REF!="Arizona",+NFL!#REF!,0))</f>
        <v>#REF!</v>
      </c>
      <c r="AG16" s="565" t="e">
        <f>IF(+NFL!#REF!="Arizona",+NFL!#REF!,IF(+NFL!#REF!="Arizona",+NFL!#REF!,0))</f>
        <v>#REF!</v>
      </c>
      <c r="AH16" s="496" t="e">
        <f>IF(+NFL!#REF!="Arizona",+NFL!#REF!,IF(+NFL!#REF!="Arizona",+NFL!#REF!,0))</f>
        <v>#REF!</v>
      </c>
      <c r="AI16" s="565" t="e">
        <f>IF(+NFL!#REF!="Arizona",+NFL!#REF!,IF(+NFL!#REF!="Arizona",+NFL!#REF!,0))</f>
        <v>#REF!</v>
      </c>
      <c r="AJ16" s="496" t="e">
        <f>IF(+NFL!#REF!="Arizona",+NFL!#REF!,IF(+NFL!#REF!="Arizona",+NFL!#REF!,0))</f>
        <v>#REF!</v>
      </c>
      <c r="AK16" s="565" t="e">
        <f>IF(+NFL!#REF!="Arizona",+NFL!#REF!,IF(+NFL!#REF!="Arizona",+NFL!#REF!,0))</f>
        <v>#REF!</v>
      </c>
      <c r="AL16" s="81" t="e">
        <f>IF(+NFL!#REF!="Arizona",+NFL!#REF!,IF(+NFL!#REF!="Arizona",+NFL!#REF!,0))</f>
        <v>#REF!</v>
      </c>
      <c r="AM16" s="82" t="e">
        <f>IF(+NFL!#REF!="Arizona",+NFL!#REF!,IF(+NFL!#REF!="Arizona",+NFL!#REF!,0))</f>
        <v>#REF!</v>
      </c>
      <c r="AN16" s="81" t="e">
        <f>IF(+NFL!#REF!="Arizona",+NFL!#REF!,IF(+NFL!#REF!="Arizona",+NFL!#REF!,0))</f>
        <v>#REF!</v>
      </c>
      <c r="AO16" s="83" t="e">
        <f>IF(+NFL!#REF!="Arizona",+NFL!#REF!,IF(+NFL!#REF!="Arizona",+NFL!#REF!,0))</f>
        <v>#REF!</v>
      </c>
      <c r="AP16" s="480" t="e">
        <f>IF(+NFL!#REF!="Arizona",+NFL!#REF!,IF(+NFL!#REF!="Arizona",+NFL!#REF!,0))</f>
        <v>#REF!</v>
      </c>
      <c r="AQ16" s="72" t="e">
        <f>IF(+NFL!#REF!="Arizona",+NFL!#REF!,IF(+NFL!#REF!="Arizona",+NFL!#REF!,0))</f>
        <v>#REF!</v>
      </c>
      <c r="AR16" s="81" t="e">
        <f>IF(+NFL!#REF!="Arizona",+NFL!#REF!,IF(+NFL!#REF!="Arizona",+NFL!#REF!,0))</f>
        <v>#REF!</v>
      </c>
      <c r="AS16" s="96" t="e">
        <f>IF(+NFL!#REF!="Arizona",+NFL!#REF!,IF(+NFL!#REF!="Arizona",+NFL!#REF!,0))</f>
        <v>#REF!</v>
      </c>
      <c r="AT16" s="96" t="e">
        <f>IF(+NFL!#REF!="Arizona",+NFL!#REF!,IF(+NFL!#REF!="Arizona",+NFL!#REF!,0))</f>
        <v>#REF!</v>
      </c>
      <c r="AU16" s="81" t="e">
        <f>IF(+NFL!#REF!="Arizona",+NFL!#REF!,IF(+NFL!#REF!="Arizona",+NFL!#REF!,0))</f>
        <v>#REF!</v>
      </c>
      <c r="AV16" s="96" t="e">
        <f>IF(+NFL!#REF!="Arizona",+NFL!#REF!,IF(+NFL!#REF!="Arizona",+NFL!#REF!,0))</f>
        <v>#REF!</v>
      </c>
      <c r="AW16" s="70" t="e">
        <f>IF(+NFL!#REF!="Arizona",+NFL!#REF!,IF(+NFL!#REF!="Arizona",+NFL!#REF!,0))</f>
        <v>#REF!</v>
      </c>
      <c r="AX16" s="96" t="e">
        <f>IF(+NFL!#REF!="Arizona",+NFL!#REF!,IF(+NFL!#REF!="Arizona",+NFL!#REF!,0))</f>
        <v>#REF!</v>
      </c>
      <c r="AY16" s="81" t="e">
        <f>IF(+NFL!#REF!="Arizona",+NFL!#REF!,IF(+NFL!#REF!="Arizona",+NFL!#REF!,0))</f>
        <v>#REF!</v>
      </c>
      <c r="AZ16" s="96" t="e">
        <f>IF(+NFL!#REF!="Arizona",+NFL!#REF!,IF(+NFL!#REF!="Arizona",+NFL!#REF!,0))</f>
        <v>#REF!</v>
      </c>
      <c r="BA16" s="70" t="e">
        <f>IF(+NFL!#REF!="Arizona",+NFL!#REF!,IF(+NFL!#REF!="Arizona",+NFL!#REF!,0))</f>
        <v>#REF!</v>
      </c>
      <c r="BB16" s="70" t="e">
        <f>IF(+NFL!#REF!="Arizona",+NFL!#REF!,IF(+NFL!#REF!="Arizona",+NFL!#REF!,0))</f>
        <v>#REF!</v>
      </c>
      <c r="BC16" s="592" t="e">
        <f>IF(+NFL!#REF!="Arizona",+NFL!#REF!,IF(+NFL!#REF!="Arizona",+NFL!#REF!,0))</f>
        <v>#REF!</v>
      </c>
      <c r="BD16" s="81" t="e">
        <f>IF(+NFL!#REF!="Arizona",+NFL!#REF!,IF(+NFL!#REF!="Arizona",+NFL!#REF!,0))</f>
        <v>#REF!</v>
      </c>
      <c r="BE16" s="96" t="e">
        <f>IF(+NFL!#REF!="Arizona",+NFL!#REF!,IF(+NFL!#REF!="Arizona",+NFL!#REF!,0))</f>
        <v>#REF!</v>
      </c>
      <c r="BF16" s="96" t="e">
        <f>IF(+NFL!#REF!="Arizona",+NFL!#REF!,IF(+NFL!#REF!="Arizona",+NFL!#REF!,0))</f>
        <v>#REF!</v>
      </c>
      <c r="BG16" s="81" t="e">
        <f>IF(+NFL!#REF!="Arizona",+NFL!#REF!,IF(+NFL!#REF!="Arizona",+NFL!#REF!,0))</f>
        <v>#REF!</v>
      </c>
      <c r="BH16" s="96" t="e">
        <f>IF(+NFL!#REF!="Arizona",+NFL!#REF!,IF(+NFL!#REF!="Arizona",+NFL!#REF!,0))</f>
        <v>#REF!</v>
      </c>
      <c r="BI16" s="70" t="e">
        <f>IF(+NFL!#REF!="Arizona",+NFL!#REF!,IF(+NFL!#REF!="Arizona",+NFL!#REF!,0))</f>
        <v>#REF!</v>
      </c>
      <c r="BJ16" s="124" t="e">
        <f>IF(+NFL!#REF!="Arizona",+NFL!#REF!,IF(+NFL!#REF!="Arizona",+NFL!#REF!,0))</f>
        <v>#REF!</v>
      </c>
      <c r="BK16" s="182" t="e">
        <f>IF(+NFL!#REF!="Arizona",+NFL!#REF!,IF(+NFL!#REF!="Arizona",+NFL!#REF!,0))</f>
        <v>#REF!</v>
      </c>
    </row>
    <row r="17" spans="1:63" x14ac:dyDescent="0.8">
      <c r="A17" s="70">
        <f>IF(+NFL!$F247="Arizona",+NFL!A247,IF(+NFL!$H247="Arizona",+NFL!A247,0))</f>
        <v>14</v>
      </c>
      <c r="B17" s="70" t="str">
        <f>IF(+NFL!$F247="Arizona",+NFL!B247,IF(+NFL!$H247="Arizona",+NFL!B247,0))</f>
        <v>Mon</v>
      </c>
      <c r="C17" s="94">
        <f>IF(+NFL!$F247="Arizona",+NFL!C247,IF(+NFL!$H247="Arizona",+NFL!C247,0))</f>
        <v>44543</v>
      </c>
      <c r="D17" s="73">
        <f>IF(+NFL!$F247="Arizona",+NFL!D247,IF(+NFL!$H247="Arizona",+NFL!D247,0))</f>
        <v>0.84375</v>
      </c>
      <c r="E17" s="70" t="str">
        <f>IF(+NFL!$F247="Arizona",+NFL!E247,IF(+NFL!$H247="Arizona",+NFL!E247,0))</f>
        <v>ESPN</v>
      </c>
      <c r="F17" s="189" t="str">
        <f>IF(+NFL!$F247="Arizona",+NFL!F247,IF(+NFL!$H247="Arizona",+NFL!F247,0))</f>
        <v>LA Rams</v>
      </c>
      <c r="G17" s="70" t="str">
        <f>IF(+NFL!$F247="Arizona",+NFL!G247,IF(+NFL!$H247="Arizona",+NFL!G247,0))</f>
        <v>NFCW</v>
      </c>
      <c r="H17" s="189" t="str">
        <f>IF(+NFL!$F247="Arizona",+NFL!H247,IF(+NFL!$H247="Arizona",+NFL!H247,0))</f>
        <v>Arizona</v>
      </c>
      <c r="I17" s="70" t="str">
        <f>IF(+NFL!$F247="Arizona",+NFL!I247,IF(+NFL!$H247="Arizona",+NFL!I247,0))</f>
        <v>NFCW</v>
      </c>
      <c r="J17" s="496" t="str">
        <f>IF(+NFL!$F247="Arizona",+NFL!J247,IF(+NFL!$H247="Arizona",+NFL!J247,0))</f>
        <v>Arizona</v>
      </c>
      <c r="K17" s="510" t="str">
        <f>IF(+NFL!$F247="Arizona",+NFL!K247,IF(+NFL!$H247="Arizona",+NFL!K247,0))</f>
        <v>LA Rams</v>
      </c>
      <c r="L17" s="572">
        <f>IF(+NFL!$F247="Arizona",+NFL!L247,IF(+NFL!$H247="Arizona",+NFL!L247,0))</f>
        <v>2.5</v>
      </c>
      <c r="M17" s="573">
        <f>IF(+NFL!$F247="Arizona",+NFL!M247,IF(+NFL!$H247="Arizona",+NFL!M247,0))</f>
        <v>52</v>
      </c>
      <c r="N17" s="583" t="str">
        <f>IF(+NFL!$F247="Arizona",+NFL!N247,IF(+NFL!$H247="Arizona",+NFL!N247,0))</f>
        <v>LA Rams</v>
      </c>
      <c r="O17" s="584">
        <f>IF(+NFL!$F247="Arizona",+NFL!O247,IF(+NFL!$H247="Arizona",+NFL!O247,0))</f>
        <v>30</v>
      </c>
      <c r="P17" s="583" t="str">
        <f>IF(+NFL!$F247="Arizona",+NFL!P247,IF(+NFL!$H247="Arizona",+NFL!P247,0))</f>
        <v>Arizona</v>
      </c>
      <c r="Q17" s="585">
        <f>IF(+NFL!$F247="Arizona",+NFL!Q247,IF(+NFL!$H247="Arizona",+NFL!Q247,0))</f>
        <v>23</v>
      </c>
      <c r="R17" s="586" t="str">
        <f>IF(+NFL!$F247="Arizona",+NFL!R247,IF(+NFL!$H247="Arizona",+NFL!R247,0))</f>
        <v>LA Rams</v>
      </c>
      <c r="S17" s="585" t="str">
        <f>IF(+NFL!$F247="Arizona",+NFL!S247,IF(+NFL!$H247="Arizona",+NFL!S247,0))</f>
        <v>Arizona</v>
      </c>
      <c r="T17" s="586" t="str">
        <f>IF(+NFL!$F247="Arizona",+NFL!T247,IF(+NFL!$H247="Arizona",+NFL!T247,0))</f>
        <v>LA Rams</v>
      </c>
      <c r="U17" s="585" t="str">
        <f>IF(+NFL!$F247="Arizona",+NFL!U247,IF(+NFL!$H247="Arizona",+NFL!U247,0))</f>
        <v>W</v>
      </c>
      <c r="V17" s="586">
        <f>IF(+NFL!$F252="Arizona",+NFL!#REF!,IF(+NFL!$H252="Arizona",+NFL!#REF!,0))</f>
        <v>0</v>
      </c>
      <c r="W17" s="585">
        <f>IF(+NFL!$F252="Arizona",+NFL!#REF!,IF(+NFL!$H252="Arizona",+NFL!#REF!,0))</f>
        <v>0</v>
      </c>
      <c r="X17" s="586">
        <f>IF(+NFL!$F252="Arizona",+NFL!#REF!,IF(+NFL!$H252="Arizona",+NFL!#REF!,0))</f>
        <v>0</v>
      </c>
      <c r="Y17" s="585">
        <f>IF(+NFL!$F252="Arizona",+NFL!#REF!,IF(+NFL!$H252="Arizona",+NFL!#REF!,0))</f>
        <v>0</v>
      </c>
      <c r="Z17" s="586">
        <f>IF(+NFL!$F252="Arizona",+NFL!#REF!,IF(+NFL!$H252="Arizona",+NFL!#REF!,0))</f>
        <v>0</v>
      </c>
      <c r="AA17" s="585">
        <f>IF(+NFL!$F252="Arizona",+NFL!#REF!,IF(+NFL!$H252="Arizona",+NFL!#REF!,0))</f>
        <v>0</v>
      </c>
      <c r="AB17" s="124">
        <f>IF(+NFL!$F252="Arizona",+NFL!#REF!,IF(+NFL!$H252="Arizona",+NFL!#REF!,0))</f>
        <v>0</v>
      </c>
      <c r="AC17" s="182">
        <f>IF(+NFL!$F252="Arizona",+NFL!#REF!,IF(+NFL!$H252="Arizona",+NFL!#REF!,0))</f>
        <v>0</v>
      </c>
      <c r="AD17" s="496">
        <f>IF(+NFL!$F252="Arizona",+NFL!#REF!,IF(+NFL!$H252="Arizona",+NFL!#REF!,0))</f>
        <v>0</v>
      </c>
      <c r="AE17" s="565">
        <f>IF(+NFL!$F252="Arizona",+NFL!#REF!,IF(+NFL!$H252="Arizona",+NFL!#REF!,0))</f>
        <v>0</v>
      </c>
      <c r="AF17" s="496">
        <f>IF(+NFL!$F252="Arizona",+NFL!#REF!,IF(+NFL!$H252="Arizona",+NFL!#REF!,0))</f>
        <v>0</v>
      </c>
      <c r="AG17" s="565">
        <f>IF(+NFL!$F252="Arizona",+NFL!#REF!,IF(+NFL!$H252="Arizona",+NFL!#REF!,0))</f>
        <v>0</v>
      </c>
      <c r="AH17" s="496">
        <f>IF(+NFL!$F252="Arizona",+NFL!#REF!,IF(+NFL!$H252="Arizona",+NFL!#REF!,0))</f>
        <v>0</v>
      </c>
      <c r="AI17" s="565">
        <f>IF(+NFL!$F252="Arizona",+NFL!#REF!,IF(+NFL!$H252="Arizona",+NFL!#REF!,0))</f>
        <v>0</v>
      </c>
      <c r="AJ17" s="496">
        <f>IF(+NFL!$F252="Arizona",+NFL!#REF!,IF(+NFL!$H252="Arizona",+NFL!#REF!,0))</f>
        <v>0</v>
      </c>
      <c r="AK17" s="565">
        <f>IF(+NFL!$F252="Arizona",+NFL!#REF!,IF(+NFL!$H252="Arizona",+NFL!#REF!,0))</f>
        <v>0</v>
      </c>
      <c r="AL17" s="81">
        <f>IF(+NFL!$F252="Arizona",+NFL!#REF!,IF(+NFL!$H252="Arizona",+NFL!#REF!,0))</f>
        <v>0</v>
      </c>
      <c r="AM17" s="82">
        <f>IF(+NFL!$F252="Arizona",+NFL!#REF!,IF(+NFL!$H252="Arizona",+NFL!#REF!,0))</f>
        <v>0</v>
      </c>
      <c r="AN17" s="81">
        <f>IF(+NFL!$F252="Arizona",+NFL!#REF!,IF(+NFL!$H252="Arizona",+NFL!#REF!,0))</f>
        <v>0</v>
      </c>
      <c r="AO17" s="83">
        <f>IF(+NFL!$F252="Arizona",+NFL!#REF!,IF(+NFL!$H252="Arizona",+NFL!#REF!,0))</f>
        <v>0</v>
      </c>
      <c r="AP17" s="480">
        <f>IF(+NFL!$F252="Arizona",+NFL!#REF!,IF(+NFL!$H252="Arizona",+NFL!#REF!,0))</f>
        <v>0</v>
      </c>
      <c r="AQ17" s="72">
        <f>IF(+NFL!$F252="Arizona",+NFL!#REF!,IF(+NFL!$H252="Arizona",+NFL!#REF!,0))</f>
        <v>0</v>
      </c>
      <c r="AR17" s="81">
        <f>IF(+NFL!$F252="Arizona",+NFL!#REF!,IF(+NFL!$H252="Arizona",+NFL!#REF!,0))</f>
        <v>0</v>
      </c>
      <c r="AS17" s="96">
        <f>IF(+NFL!$F252="Arizona",+NFL!#REF!,IF(+NFL!$H252="Arizona",+NFL!#REF!,0))</f>
        <v>0</v>
      </c>
      <c r="AT17" s="96">
        <f>IF(+NFL!$F252="Arizona",+NFL!#REF!,IF(+NFL!$H252="Arizona",+NFL!#REF!,0))</f>
        <v>0</v>
      </c>
      <c r="AU17" s="81">
        <f>IF(+NFL!$F252="Arizona",+NFL!#REF!,IF(+NFL!$H252="Arizona",+NFL!#REF!,0))</f>
        <v>0</v>
      </c>
      <c r="AV17" s="96">
        <f>IF(+NFL!$F252="Arizona",+NFL!#REF!,IF(+NFL!$H252="Arizona",+NFL!#REF!,0))</f>
        <v>0</v>
      </c>
      <c r="AW17" s="70">
        <f>IF(+NFL!$F252="Arizona",+NFL!#REF!,IF(+NFL!$H252="Arizona",+NFL!#REF!,0))</f>
        <v>0</v>
      </c>
      <c r="AX17" s="96">
        <f>IF(+NFL!$F252="Arizona",+NFL!#REF!,IF(+NFL!$H252="Arizona",+NFL!#REF!,0))</f>
        <v>0</v>
      </c>
      <c r="AY17" s="81">
        <f>IF(+NFL!$F252="Arizona",+NFL!#REF!,IF(+NFL!$H252="Arizona",+NFL!#REF!,0))</f>
        <v>0</v>
      </c>
      <c r="AZ17" s="96">
        <f>IF(+NFL!$F252="Arizona",+NFL!#REF!,IF(+NFL!$H252="Arizona",+NFL!#REF!,0))</f>
        <v>0</v>
      </c>
      <c r="BA17" s="70">
        <f>IF(+NFL!$F252="Arizona",+NFL!#REF!,IF(+NFL!$H252="Arizona",+NFL!#REF!,0))</f>
        <v>0</v>
      </c>
      <c r="BB17" s="70">
        <f>IF(+NFL!$F252="Arizona",+NFL!#REF!,IF(+NFL!$H252="Arizona",+NFL!#REF!,0))</f>
        <v>0</v>
      </c>
      <c r="BC17" s="592">
        <f>IF(+NFL!$F252="Arizona",+NFL!#REF!,IF(+NFL!$H252="Arizona",+NFL!#REF!,0))</f>
        <v>0</v>
      </c>
      <c r="BD17" s="81">
        <f>IF(+NFL!$F252="Arizona",+NFL!#REF!,IF(+NFL!$H252="Arizona",+NFL!#REF!,0))</f>
        <v>0</v>
      </c>
      <c r="BE17" s="96">
        <f>IF(+NFL!$F252="Arizona",+NFL!#REF!,IF(+NFL!$H252="Arizona",+NFL!#REF!,0))</f>
        <v>0</v>
      </c>
      <c r="BF17" s="96">
        <f>IF(+NFL!$F252="Arizona",+NFL!#REF!,IF(+NFL!$H252="Arizona",+NFL!#REF!,0))</f>
        <v>0</v>
      </c>
      <c r="BG17" s="81">
        <f>IF(+NFL!$F252="Arizona",+NFL!#REF!,IF(+NFL!$H252="Arizona",+NFL!#REF!,0))</f>
        <v>0</v>
      </c>
      <c r="BH17" s="96">
        <f>IF(+NFL!$F252="Arizona",+NFL!#REF!,IF(+NFL!$H252="Arizona",+NFL!#REF!,0))</f>
        <v>0</v>
      </c>
      <c r="BI17" s="70">
        <f>IF(+NFL!$F252="Arizona",+NFL!#REF!,IF(+NFL!$H252="Arizona",+NFL!#REF!,0))</f>
        <v>0</v>
      </c>
      <c r="BJ17" s="124">
        <f>IF(+NFL!$F252="Arizona",+NFL!#REF!,IF(+NFL!$H252="Arizona",+NFL!#REF!,0))</f>
        <v>0</v>
      </c>
      <c r="BK17" s="182">
        <f>IF(+NFL!$F252="Arizona",+NFL!#REF!,IF(+NFL!$H252="Arizona",+NFL!#REF!,0))</f>
        <v>0</v>
      </c>
    </row>
    <row r="18" spans="1:63" x14ac:dyDescent="0.8">
      <c r="A18" s="70">
        <f>IF(+NFL!$F259="Arizona",+NFL!A259,IF(+NFL!$H259="Arizona",+NFL!A259,0))</f>
        <v>15</v>
      </c>
      <c r="B18" s="70" t="str">
        <f>IF(+NFL!$F259="Arizona",+NFL!B259,IF(+NFL!$H259="Arizona",+NFL!B259,0))</f>
        <v>Sun</v>
      </c>
      <c r="C18" s="94">
        <f>IF(+NFL!$F259="Arizona",+NFL!C259,IF(+NFL!$H259="Arizona",+NFL!C259,0))</f>
        <v>44549</v>
      </c>
      <c r="D18" s="73">
        <f>IF(+NFL!$F259="Arizona",+NFL!D259,IF(+NFL!$H259="Arizona",+NFL!D259,0))</f>
        <v>0.54166666666666663</v>
      </c>
      <c r="E18" s="70">
        <f>IF(+NFL!$F259="Arizona",+NFL!E259,IF(+NFL!$H259="Arizona",+NFL!E259,0))</f>
        <v>0</v>
      </c>
      <c r="F18" s="189" t="str">
        <f>IF(+NFL!$F259="Arizona",+NFL!F259,IF(+NFL!$H259="Arizona",+NFL!F259,0))</f>
        <v>Arizona</v>
      </c>
      <c r="G18" s="70" t="str">
        <f>IF(+NFL!$F259="Arizona",+NFL!G259,IF(+NFL!$H259="Arizona",+NFL!G259,0))</f>
        <v>NFCW</v>
      </c>
      <c r="H18" s="189" t="str">
        <f>IF(+NFL!$F259="Arizona",+NFL!H259,IF(+NFL!$H259="Arizona",+NFL!H259,0))</f>
        <v>Detroit</v>
      </c>
      <c r="I18" s="70" t="str">
        <f>IF(+NFL!$F259="Arizona",+NFL!I259,IF(+NFL!$H259="Arizona",+NFL!I259,0))</f>
        <v>NFCN</v>
      </c>
      <c r="J18" s="496" t="str">
        <f>IF(+NFL!$F259="Arizona",+NFL!J259,IF(+NFL!$H259="Arizona",+NFL!J259,0))</f>
        <v>Arizona</v>
      </c>
      <c r="K18" s="510" t="str">
        <f>IF(+NFL!$F259="Arizona",+NFL!K259,IF(+NFL!$H259="Arizona",+NFL!K259,0))</f>
        <v>Detroit</v>
      </c>
      <c r="L18" s="572">
        <f>IF(+NFL!$F259="Arizona",+NFL!L259,IF(+NFL!$H259="Arizona",+NFL!L259,0))</f>
        <v>12.5</v>
      </c>
      <c r="M18" s="573">
        <f>IF(+NFL!$F259="Arizona",+NFL!M259,IF(+NFL!$H259="Arizona",+NFL!M259,0))</f>
        <v>47.5</v>
      </c>
      <c r="N18" s="583" t="str">
        <f>IF(+NFL!$F259="Arizona",+NFL!N259,IF(+NFL!$H259="Arizona",+NFL!N259,0))</f>
        <v>Detroit</v>
      </c>
      <c r="O18" s="584">
        <f>IF(+NFL!$F259="Arizona",+NFL!O259,IF(+NFL!$H259="Arizona",+NFL!O259,0))</f>
        <v>30</v>
      </c>
      <c r="P18" s="583" t="str">
        <f>IF(+NFL!$F259="Arizona",+NFL!P259,IF(+NFL!$H259="Arizona",+NFL!P259,0))</f>
        <v>Arizona</v>
      </c>
      <c r="Q18" s="585">
        <f>IF(+NFL!$F259="Arizona",+NFL!Q259,IF(+NFL!$H259="Arizona",+NFL!Q259,0))</f>
        <v>12</v>
      </c>
      <c r="R18" s="586" t="str">
        <f>IF(+NFL!$F259="Arizona",+NFL!R259,IF(+NFL!$H259="Arizona",+NFL!R259,0))</f>
        <v>Detroit</v>
      </c>
      <c r="S18" s="585" t="str">
        <f>IF(+NFL!$F259="Arizona",+NFL!S259,IF(+NFL!$H259="Arizona",+NFL!S259,0))</f>
        <v>Arizona</v>
      </c>
      <c r="T18" s="586" t="str">
        <f>IF(+NFL!$F259="Arizona",+NFL!T259,IF(+NFL!$H259="Arizona",+NFL!T259,0))</f>
        <v>Detroit</v>
      </c>
      <c r="U18" s="585" t="str">
        <f>IF(+NFL!$F259="Arizona",+NFL!U259,IF(+NFL!$H259="Arizona",+NFL!U259,0))</f>
        <v>W</v>
      </c>
      <c r="V18" s="586">
        <f>IF(+NFL!$F267="Arizona",+NFL!#REF!,IF(+NFL!$H267="Arizona",+NFL!#REF!,0))</f>
        <v>0</v>
      </c>
      <c r="W18" s="585">
        <f>IF(+NFL!$F267="Arizona",+NFL!#REF!,IF(+NFL!$H267="Arizona",+NFL!#REF!,0))</f>
        <v>0</v>
      </c>
      <c r="X18" s="586">
        <f>IF(+NFL!$F267="Arizona",+NFL!#REF!,IF(+NFL!$H267="Arizona",+NFL!#REF!,0))</f>
        <v>0</v>
      </c>
      <c r="Y18" s="585">
        <f>IF(+NFL!$F267="Arizona",+NFL!#REF!,IF(+NFL!$H267="Arizona",+NFL!#REF!,0))</f>
        <v>0</v>
      </c>
      <c r="Z18" s="586">
        <f>IF(+NFL!$F267="Arizona",+NFL!#REF!,IF(+NFL!$H267="Arizona",+NFL!#REF!,0))</f>
        <v>0</v>
      </c>
      <c r="AA18" s="585">
        <f>IF(+NFL!$F267="Arizona",+NFL!#REF!,IF(+NFL!$H267="Arizona",+NFL!#REF!,0))</f>
        <v>0</v>
      </c>
      <c r="AB18" s="124">
        <f>IF(+NFL!$F267="Arizona",+NFL!#REF!,IF(+NFL!$H267="Arizona",+NFL!#REF!,0))</f>
        <v>0</v>
      </c>
      <c r="AC18" s="182">
        <f>IF(+NFL!$F267="Arizona",+NFL!#REF!,IF(+NFL!$H267="Arizona",+NFL!#REF!,0))</f>
        <v>0</v>
      </c>
      <c r="AD18" s="496">
        <f>IF(+NFL!$F267="Arizona",+NFL!#REF!,IF(+NFL!$H267="Arizona",+NFL!#REF!,0))</f>
        <v>0</v>
      </c>
      <c r="AE18" s="565">
        <f>IF(+NFL!$F267="Arizona",+NFL!#REF!,IF(+NFL!$H267="Arizona",+NFL!#REF!,0))</f>
        <v>0</v>
      </c>
      <c r="AF18" s="496">
        <f>IF(+NFL!$F267="Arizona",+NFL!#REF!,IF(+NFL!$H267="Arizona",+NFL!#REF!,0))</f>
        <v>0</v>
      </c>
      <c r="AG18" s="565">
        <f>IF(+NFL!$F267="Arizona",+NFL!#REF!,IF(+NFL!$H267="Arizona",+NFL!#REF!,0))</f>
        <v>0</v>
      </c>
      <c r="AH18" s="496">
        <f>IF(+NFL!$F267="Arizona",+NFL!#REF!,IF(+NFL!$H267="Arizona",+NFL!#REF!,0))</f>
        <v>0</v>
      </c>
      <c r="AI18" s="565">
        <f>IF(+NFL!$F267="Arizona",+NFL!#REF!,IF(+NFL!$H267="Arizona",+NFL!#REF!,0))</f>
        <v>0</v>
      </c>
      <c r="AJ18" s="496">
        <f>IF(+NFL!$F267="Arizona",+NFL!#REF!,IF(+NFL!$H267="Arizona",+NFL!#REF!,0))</f>
        <v>0</v>
      </c>
      <c r="AK18" s="565">
        <f>IF(+NFL!$F267="Arizona",+NFL!#REF!,IF(+NFL!$H267="Arizona",+NFL!#REF!,0))</f>
        <v>0</v>
      </c>
      <c r="AL18" s="81">
        <f>IF(+NFL!$F267="Arizona",+NFL!#REF!,IF(+NFL!$H267="Arizona",+NFL!#REF!,0))</f>
        <v>0</v>
      </c>
      <c r="AM18" s="82">
        <f>IF(+NFL!$F267="Arizona",+NFL!#REF!,IF(+NFL!$H267="Arizona",+NFL!#REF!,0))</f>
        <v>0</v>
      </c>
      <c r="AN18" s="81">
        <f>IF(+NFL!$F267="Arizona",+NFL!#REF!,IF(+NFL!$H267="Arizona",+NFL!#REF!,0))</f>
        <v>0</v>
      </c>
      <c r="AO18" s="83">
        <f>IF(+NFL!$F267="Arizona",+NFL!#REF!,IF(+NFL!$H267="Arizona",+NFL!#REF!,0))</f>
        <v>0</v>
      </c>
      <c r="AP18" s="480">
        <f>IF(+NFL!$F267="Arizona",+NFL!#REF!,IF(+NFL!$H267="Arizona",+NFL!#REF!,0))</f>
        <v>0</v>
      </c>
      <c r="AQ18" s="72">
        <f>IF(+NFL!$F267="Arizona",+NFL!#REF!,IF(+NFL!$H267="Arizona",+NFL!#REF!,0))</f>
        <v>0</v>
      </c>
      <c r="AR18" s="81">
        <f>IF(+NFL!$F267="Arizona",+NFL!#REF!,IF(+NFL!$H267="Arizona",+NFL!#REF!,0))</f>
        <v>0</v>
      </c>
      <c r="AS18" s="96">
        <f>IF(+NFL!$F267="Arizona",+NFL!#REF!,IF(+NFL!$H267="Arizona",+NFL!#REF!,0))</f>
        <v>0</v>
      </c>
      <c r="AT18" s="96">
        <f>IF(+NFL!$F267="Arizona",+NFL!#REF!,IF(+NFL!$H267="Arizona",+NFL!#REF!,0))</f>
        <v>0</v>
      </c>
      <c r="AU18" s="81">
        <f>IF(+NFL!$F267="Arizona",+NFL!#REF!,IF(+NFL!$H267="Arizona",+NFL!#REF!,0))</f>
        <v>0</v>
      </c>
      <c r="AV18" s="96">
        <f>IF(+NFL!$F267="Arizona",+NFL!#REF!,IF(+NFL!$H267="Arizona",+NFL!#REF!,0))</f>
        <v>0</v>
      </c>
      <c r="AW18" s="70">
        <f>IF(+NFL!$F267="Arizona",+NFL!#REF!,IF(+NFL!$H267="Arizona",+NFL!#REF!,0))</f>
        <v>0</v>
      </c>
      <c r="AX18" s="96">
        <f>IF(+NFL!$F267="Arizona",+NFL!#REF!,IF(+NFL!$H267="Arizona",+NFL!#REF!,0))</f>
        <v>0</v>
      </c>
      <c r="AY18" s="81">
        <f>IF(+NFL!$F267="Arizona",+NFL!#REF!,IF(+NFL!$H267="Arizona",+NFL!#REF!,0))</f>
        <v>0</v>
      </c>
      <c r="AZ18" s="96">
        <f>IF(+NFL!$F267="Arizona",+NFL!#REF!,IF(+NFL!$H267="Arizona",+NFL!#REF!,0))</f>
        <v>0</v>
      </c>
      <c r="BA18" s="70">
        <f>IF(+NFL!$F267="Arizona",+NFL!#REF!,IF(+NFL!$H267="Arizona",+NFL!#REF!,0))</f>
        <v>0</v>
      </c>
      <c r="BB18" s="70">
        <f>IF(+NFL!$F267="Arizona",+NFL!#REF!,IF(+NFL!$H267="Arizona",+NFL!#REF!,0))</f>
        <v>0</v>
      </c>
      <c r="BC18" s="592">
        <f>IF(+NFL!$F267="Arizona",+NFL!#REF!,IF(+NFL!$H267="Arizona",+NFL!#REF!,0))</f>
        <v>0</v>
      </c>
      <c r="BD18" s="81">
        <f>IF(+NFL!$F267="Arizona",+NFL!#REF!,IF(+NFL!$H267="Arizona",+NFL!#REF!,0))</f>
        <v>0</v>
      </c>
      <c r="BE18" s="96">
        <f>IF(+NFL!$F267="Arizona",+NFL!#REF!,IF(+NFL!$H267="Arizona",+NFL!#REF!,0))</f>
        <v>0</v>
      </c>
      <c r="BF18" s="96">
        <f>IF(+NFL!$F267="Arizona",+NFL!#REF!,IF(+NFL!$H267="Arizona",+NFL!#REF!,0))</f>
        <v>0</v>
      </c>
      <c r="BG18" s="81">
        <f>IF(+NFL!$F267="Arizona",+NFL!#REF!,IF(+NFL!$H267="Arizona",+NFL!#REF!,0))</f>
        <v>0</v>
      </c>
      <c r="BH18" s="96">
        <f>IF(+NFL!$F267="Arizona",+NFL!#REF!,IF(+NFL!$H267="Arizona",+NFL!#REF!,0))</f>
        <v>0</v>
      </c>
      <c r="BI18" s="70">
        <f>IF(+NFL!$F267="Arizona",+NFL!#REF!,IF(+NFL!$H267="Arizona",+NFL!#REF!,0))</f>
        <v>0</v>
      </c>
      <c r="BJ18" s="124">
        <f>IF(+NFL!$F267="Arizona",+NFL!#REF!,IF(+NFL!$H267="Arizona",+NFL!#REF!,0))</f>
        <v>0</v>
      </c>
      <c r="BK18" s="182">
        <f>IF(+NFL!$F267="Arizona",+NFL!#REF!,IF(+NFL!$H267="Arizona",+NFL!#REF!,0))</f>
        <v>0</v>
      </c>
    </row>
    <row r="19" spans="1:63" x14ac:dyDescent="0.8">
      <c r="A19" s="70">
        <f>IF(+NFL!$F271="Arizona",+NFL!A271,IF(+NFL!$H271="Arizona",+NFL!A271,0))</f>
        <v>16</v>
      </c>
      <c r="B19" s="70" t="str">
        <f>IF(+NFL!$F271="Arizona",+NFL!B271,IF(+NFL!$H271="Arizona",+NFL!B271,0))</f>
        <v>Sat</v>
      </c>
      <c r="C19" s="94">
        <f>IF(+NFL!$F271="Arizona",+NFL!C271,IF(+NFL!$H271="Arizona",+NFL!C271,0))</f>
        <v>44555</v>
      </c>
      <c r="D19" s="73">
        <f>IF(+NFL!$F271="Arizona",+NFL!D271,IF(+NFL!$H271="Arizona",+NFL!D271,0))</f>
        <v>0.84375</v>
      </c>
      <c r="E19" s="70" t="str">
        <f>IF(+NFL!$F271="Arizona",+NFL!E271,IF(+NFL!$H271="Arizona",+NFL!E271,0))</f>
        <v>NFL</v>
      </c>
      <c r="F19" s="189" t="str">
        <f>IF(+NFL!$F271="Arizona",+NFL!F271,IF(+NFL!$H271="Arizona",+NFL!F271,0))</f>
        <v>Indianapolis</v>
      </c>
      <c r="G19" s="70" t="str">
        <f>IF(+NFL!$F271="Arizona",+NFL!G271,IF(+NFL!$H271="Arizona",+NFL!G271,0))</f>
        <v>AFCS</v>
      </c>
      <c r="H19" s="189" t="str">
        <f>IF(+NFL!$F271="Arizona",+NFL!H271,IF(+NFL!$H271="Arizona",+NFL!H271,0))</f>
        <v>Arizona</v>
      </c>
      <c r="I19" s="70" t="str">
        <f>IF(+NFL!$F271="Arizona",+NFL!I271,IF(+NFL!$H271="Arizona",+NFL!I271,0))</f>
        <v>NFCW</v>
      </c>
      <c r="J19" s="496" t="str">
        <f>IF(+NFL!$F271="Arizona",+NFL!J271,IF(+NFL!$H271="Arizona",+NFL!J271,0))</f>
        <v>Arizona</v>
      </c>
      <c r="K19" s="510" t="str">
        <f>IF(+NFL!$F271="Arizona",+NFL!K271,IF(+NFL!$H271="Arizona",+NFL!K271,0))</f>
        <v>Indianapolis</v>
      </c>
      <c r="L19" s="572">
        <f>IF(+NFL!$F271="Arizona",+NFL!L271,IF(+NFL!$H271="Arizona",+NFL!L271,0))</f>
        <v>1</v>
      </c>
      <c r="M19" s="573">
        <f>IF(+NFL!$F271="Arizona",+NFL!M271,IF(+NFL!$H271="Arizona",+NFL!M271,0))</f>
        <v>49</v>
      </c>
      <c r="N19" s="583" t="str">
        <f>IF(+NFL!$F271="Arizona",+NFL!N271,IF(+NFL!$H271="Arizona",+NFL!N271,0))</f>
        <v>Indianapolis</v>
      </c>
      <c r="O19" s="584">
        <f>IF(+NFL!$F271="Arizona",+NFL!O271,IF(+NFL!$H271="Arizona",+NFL!O271,0))</f>
        <v>22</v>
      </c>
      <c r="P19" s="583" t="str">
        <f>IF(+NFL!$F271="Arizona",+NFL!P271,IF(+NFL!$H271="Arizona",+NFL!P271,0))</f>
        <v>Arizona</v>
      </c>
      <c r="Q19" s="585">
        <f>IF(+NFL!$F271="Arizona",+NFL!Q271,IF(+NFL!$H271="Arizona",+NFL!Q271,0))</f>
        <v>16</v>
      </c>
      <c r="R19" s="586" t="str">
        <f>IF(+NFL!$F271="Arizona",+NFL!R271,IF(+NFL!$H271="Arizona",+NFL!R271,0))</f>
        <v>Indianapolis</v>
      </c>
      <c r="S19" s="585" t="str">
        <f>IF(+NFL!$F271="Arizona",+NFL!S271,IF(+NFL!$H271="Arizona",+NFL!S271,0))</f>
        <v>Arizona</v>
      </c>
      <c r="T19" s="586" t="str">
        <f>IF(+NFL!$F271="Arizona",+NFL!T271,IF(+NFL!$H271="Arizona",+NFL!T271,0))</f>
        <v>Arizona</v>
      </c>
      <c r="U19" s="585" t="str">
        <f>IF(+NFL!$F271="Arizona",+NFL!U271,IF(+NFL!$H271="Arizona",+NFL!U271,0))</f>
        <v>L</v>
      </c>
      <c r="V19" s="586">
        <f>IF(+NFL!$F286="Arizona",+NFL!#REF!,IF(+NFL!$H286="Arizona",+NFL!#REF!,0))</f>
        <v>0</v>
      </c>
      <c r="W19" s="585">
        <f>IF(+NFL!$F286="Arizona",+NFL!#REF!,IF(+NFL!$H286="Arizona",+NFL!#REF!,0))</f>
        <v>0</v>
      </c>
      <c r="X19" s="586">
        <f>IF(+NFL!$F286="Arizona",+NFL!#REF!,IF(+NFL!$H286="Arizona",+NFL!#REF!,0))</f>
        <v>0</v>
      </c>
      <c r="Y19" s="585">
        <f>IF(+NFL!$F286="Arizona",+NFL!#REF!,IF(+NFL!$H286="Arizona",+NFL!#REF!,0))</f>
        <v>0</v>
      </c>
      <c r="Z19" s="586">
        <f>IF(+NFL!$F286="Arizona",+NFL!#REF!,IF(+NFL!$H286="Arizona",+NFL!#REF!,0))</f>
        <v>0</v>
      </c>
      <c r="AA19" s="585">
        <f>IF(+NFL!$F286="Arizona",+NFL!#REF!,IF(+NFL!$H286="Arizona",+NFL!#REF!,0))</f>
        <v>0</v>
      </c>
      <c r="AB19" s="124">
        <f>IF(+NFL!$F286="Arizona",+NFL!#REF!,IF(+NFL!$H286="Arizona",+NFL!#REF!,0))</f>
        <v>0</v>
      </c>
      <c r="AC19" s="182">
        <f>IF(+NFL!$F286="Arizona",+NFL!#REF!,IF(+NFL!$H286="Arizona",+NFL!#REF!,0))</f>
        <v>0</v>
      </c>
      <c r="AD19" s="496">
        <f>IF(+NFL!$F286="Arizona",+NFL!#REF!,IF(+NFL!$H286="Arizona",+NFL!#REF!,0))</f>
        <v>0</v>
      </c>
      <c r="AE19" s="565">
        <f>IF(+NFL!$F286="Arizona",+NFL!#REF!,IF(+NFL!$H286="Arizona",+NFL!#REF!,0))</f>
        <v>0</v>
      </c>
      <c r="AF19" s="496">
        <f>IF(+NFL!$F286="Arizona",+NFL!#REF!,IF(+NFL!$H286="Arizona",+NFL!#REF!,0))</f>
        <v>0</v>
      </c>
      <c r="AG19" s="565">
        <f>IF(+NFL!$F286="Arizona",+NFL!#REF!,IF(+NFL!$H286="Arizona",+NFL!#REF!,0))</f>
        <v>0</v>
      </c>
      <c r="AH19" s="496">
        <f>IF(+NFL!$F286="Arizona",+NFL!#REF!,IF(+NFL!$H286="Arizona",+NFL!#REF!,0))</f>
        <v>0</v>
      </c>
      <c r="AI19" s="565">
        <f>IF(+NFL!$F286="Arizona",+NFL!#REF!,IF(+NFL!$H286="Arizona",+NFL!#REF!,0))</f>
        <v>0</v>
      </c>
      <c r="AJ19" s="496">
        <f>IF(+NFL!$F286="Arizona",+NFL!#REF!,IF(+NFL!$H286="Arizona",+NFL!#REF!,0))</f>
        <v>0</v>
      </c>
      <c r="AK19" s="565">
        <f>IF(+NFL!$F286="Arizona",+NFL!#REF!,IF(+NFL!$H286="Arizona",+NFL!#REF!,0))</f>
        <v>0</v>
      </c>
      <c r="AL19" s="81">
        <f>IF(+NFL!$F286="Arizona",+NFL!#REF!,IF(+NFL!$H286="Arizona",+NFL!#REF!,0))</f>
        <v>0</v>
      </c>
      <c r="AM19" s="82">
        <f>IF(+NFL!$F286="Arizona",+NFL!#REF!,IF(+NFL!$H286="Arizona",+NFL!#REF!,0))</f>
        <v>0</v>
      </c>
      <c r="AN19" s="81">
        <f>IF(+NFL!$F286="Arizona",+NFL!#REF!,IF(+NFL!$H286="Arizona",+NFL!#REF!,0))</f>
        <v>0</v>
      </c>
      <c r="AO19" s="83">
        <f>IF(+NFL!$F286="Arizona",+NFL!#REF!,IF(+NFL!$H286="Arizona",+NFL!#REF!,0))</f>
        <v>0</v>
      </c>
      <c r="AP19" s="480">
        <f>IF(+NFL!$F286="Arizona",+NFL!#REF!,IF(+NFL!$H286="Arizona",+NFL!#REF!,0))</f>
        <v>0</v>
      </c>
      <c r="AQ19" s="72">
        <f>IF(+NFL!$F286="Arizona",+NFL!#REF!,IF(+NFL!$H286="Arizona",+NFL!#REF!,0))</f>
        <v>0</v>
      </c>
      <c r="AR19" s="81">
        <f>IF(+NFL!$F286="Arizona",+NFL!#REF!,IF(+NFL!$H286="Arizona",+NFL!#REF!,0))</f>
        <v>0</v>
      </c>
      <c r="AS19" s="96">
        <f>IF(+NFL!$F286="Arizona",+NFL!#REF!,IF(+NFL!$H286="Arizona",+NFL!#REF!,0))</f>
        <v>0</v>
      </c>
      <c r="AT19" s="96">
        <f>IF(+NFL!$F286="Arizona",+NFL!#REF!,IF(+NFL!$H286="Arizona",+NFL!#REF!,0))</f>
        <v>0</v>
      </c>
      <c r="AU19" s="81">
        <f>IF(+NFL!$F286="Arizona",+NFL!#REF!,IF(+NFL!$H286="Arizona",+NFL!#REF!,0))</f>
        <v>0</v>
      </c>
      <c r="AV19" s="96">
        <f>IF(+NFL!$F286="Arizona",+NFL!#REF!,IF(+NFL!$H286="Arizona",+NFL!#REF!,0))</f>
        <v>0</v>
      </c>
      <c r="AW19" s="70">
        <f>IF(+NFL!$F286="Arizona",+NFL!#REF!,IF(+NFL!$H286="Arizona",+NFL!#REF!,0))</f>
        <v>0</v>
      </c>
      <c r="AX19" s="96">
        <f>IF(+NFL!$F286="Arizona",+NFL!#REF!,IF(+NFL!$H286="Arizona",+NFL!#REF!,0))</f>
        <v>0</v>
      </c>
      <c r="AY19" s="81">
        <f>IF(+NFL!$F286="Arizona",+NFL!#REF!,IF(+NFL!$H286="Arizona",+NFL!#REF!,0))</f>
        <v>0</v>
      </c>
      <c r="AZ19" s="96">
        <f>IF(+NFL!$F286="Arizona",+NFL!#REF!,IF(+NFL!$H286="Arizona",+NFL!#REF!,0))</f>
        <v>0</v>
      </c>
      <c r="BA19" s="70">
        <f>IF(+NFL!$F286="Arizona",+NFL!#REF!,IF(+NFL!$H286="Arizona",+NFL!#REF!,0))</f>
        <v>0</v>
      </c>
      <c r="BB19" s="70">
        <f>IF(+NFL!$F286="Arizona",+NFL!#REF!,IF(+NFL!$H286="Arizona",+NFL!#REF!,0))</f>
        <v>0</v>
      </c>
      <c r="BC19" s="592">
        <f>IF(+NFL!$F286="Arizona",+NFL!#REF!,IF(+NFL!$H286="Arizona",+NFL!#REF!,0))</f>
        <v>0</v>
      </c>
      <c r="BD19" s="81">
        <f>IF(+NFL!$F286="Arizona",+NFL!#REF!,IF(+NFL!$H286="Arizona",+NFL!#REF!,0))</f>
        <v>0</v>
      </c>
      <c r="BE19" s="96">
        <f>IF(+NFL!$F286="Arizona",+NFL!#REF!,IF(+NFL!$H286="Arizona",+NFL!#REF!,0))</f>
        <v>0</v>
      </c>
      <c r="BF19" s="96">
        <f>IF(+NFL!$F286="Arizona",+NFL!#REF!,IF(+NFL!$H286="Arizona",+NFL!#REF!,0))</f>
        <v>0</v>
      </c>
      <c r="BG19" s="81">
        <f>IF(+NFL!$F286="Arizona",+NFL!#REF!,IF(+NFL!$H286="Arizona",+NFL!#REF!,0))</f>
        <v>0</v>
      </c>
      <c r="BH19" s="96">
        <f>IF(+NFL!$F286="Arizona",+NFL!#REF!,IF(+NFL!$H286="Arizona",+NFL!#REF!,0))</f>
        <v>0</v>
      </c>
      <c r="BI19" s="70">
        <f>IF(+NFL!$F286="Arizona",+NFL!#REF!,IF(+NFL!$H286="Arizona",+NFL!#REF!,0))</f>
        <v>0</v>
      </c>
      <c r="BJ19" s="124">
        <f>IF(+NFL!$F286="Arizona",+NFL!#REF!,IF(+NFL!$H286="Arizona",+NFL!#REF!,0))</f>
        <v>0</v>
      </c>
      <c r="BK19" s="182">
        <f>IF(+NFL!$F286="Arizona",+NFL!#REF!,IF(+NFL!$H286="Arizona",+NFL!#REF!,0))</f>
        <v>0</v>
      </c>
    </row>
    <row r="20" spans="1:63" x14ac:dyDescent="0.8">
      <c r="A20" s="70">
        <f>IF(+NFL!$F288="Arizona",+NFL!A288,IF(+NFL!$H288="Arizona",+NFL!A288,0))</f>
        <v>17</v>
      </c>
      <c r="B20" s="70" t="str">
        <f>IF(+NFL!$F288="Arizona",+NFL!B288,IF(+NFL!$H288="Arizona",+NFL!B288,0))</f>
        <v>Sat</v>
      </c>
      <c r="C20" s="94">
        <f>IF(+NFL!$F288="Arizona",+NFL!C288,IF(+NFL!$H288="Arizona",+NFL!C288,0))</f>
        <v>44563</v>
      </c>
      <c r="D20" s="73">
        <f>IF(+NFL!$F288="Arizona",+NFL!D288,IF(+NFL!$H288="Arizona",+NFL!D288,0))</f>
        <v>0.54166666666666663</v>
      </c>
      <c r="E20" s="70" t="str">
        <f>IF(+NFL!$F288="Arizona",+NFL!E288,IF(+NFL!$H288="Arizona",+NFL!E288,0))</f>
        <v>Fox</v>
      </c>
      <c r="F20" s="189" t="str">
        <f>IF(+NFL!$F288="Arizona",+NFL!F288,IF(+NFL!$H288="Arizona",+NFL!F288,0))</f>
        <v>Arizona</v>
      </c>
      <c r="G20" s="70" t="str">
        <f>IF(+NFL!$F288="Arizona",+NFL!G288,IF(+NFL!$H288="Arizona",+NFL!G288,0))</f>
        <v>NFCW</v>
      </c>
      <c r="H20" s="189" t="str">
        <f>IF(+NFL!$F288="Arizona",+NFL!H288,IF(+NFL!$H288="Arizona",+NFL!H288,0))</f>
        <v>Dallas</v>
      </c>
      <c r="I20" s="70" t="str">
        <f>IF(+NFL!$F288="Arizona",+NFL!I288,IF(+NFL!$H288="Arizona",+NFL!I288,0))</f>
        <v>NFCE</v>
      </c>
      <c r="J20" s="496" t="str">
        <f>IF(+NFL!$F288="Arizona",+NFL!J288,IF(+NFL!$H288="Arizona",+NFL!J288,0))</f>
        <v>Dallas</v>
      </c>
      <c r="K20" s="510" t="str">
        <f>IF(+NFL!$F288="Arizona",+NFL!K288,IF(+NFL!$H288="Arizona",+NFL!K288,0))</f>
        <v>Arizona</v>
      </c>
      <c r="L20" s="572">
        <f>IF(+NFL!$F288="Arizona",+NFL!L288,IF(+NFL!$H288="Arizona",+NFL!L288,0))</f>
        <v>6.5</v>
      </c>
      <c r="M20" s="573">
        <f>IF(+NFL!$F288="Arizona",+NFL!M288,IF(+NFL!$H288="Arizona",+NFL!M288,0))</f>
        <v>52.5</v>
      </c>
      <c r="N20" s="583" t="str">
        <f>IF(+NFL!$F288="Arizona",+NFL!N288,IF(+NFL!$H288="Arizona",+NFL!N288,0))</f>
        <v>Arizona</v>
      </c>
      <c r="O20" s="584">
        <f>IF(+NFL!$F288="Arizona",+NFL!O288,IF(+NFL!$H288="Arizona",+NFL!O288,0))</f>
        <v>25</v>
      </c>
      <c r="P20" s="583" t="str">
        <f>IF(+NFL!$F288="Arizona",+NFL!P288,IF(+NFL!$H288="Arizona",+NFL!P288,0))</f>
        <v>Dallas</v>
      </c>
      <c r="Q20" s="585">
        <f>IF(+NFL!$F288="Arizona",+NFL!Q288,IF(+NFL!$H288="Arizona",+NFL!Q288,0))</f>
        <v>22</v>
      </c>
      <c r="R20" s="586" t="str">
        <f>IF(+NFL!$F288="Arizona",+NFL!R288,IF(+NFL!$H288="Arizona",+NFL!R288,0))</f>
        <v>Arizona</v>
      </c>
      <c r="S20" s="585" t="str">
        <f>IF(+NFL!$F288="Arizona",+NFL!S288,IF(+NFL!$H288="Arizona",+NFL!S288,0))</f>
        <v>Dallas</v>
      </c>
      <c r="T20" s="586">
        <f>IF(+NFL!$F288="Arizona",+NFL!T288,IF(+NFL!$H288="Arizona",+NFL!T288,0))</f>
        <v>0</v>
      </c>
      <c r="U20" s="585" t="str">
        <f>IF(+NFL!$F288="Arizona",+NFL!U288,IF(+NFL!$H288="Arizona",+NFL!U288,0))</f>
        <v>L</v>
      </c>
      <c r="V20" s="586">
        <f>IF(+NFL!$F302="Arizona",+NFL!#REF!,IF(+NFL!$H302="Arizona",+NFL!#REF!,0))</f>
        <v>0</v>
      </c>
      <c r="W20" s="585">
        <f>IF(+NFL!$F302="Arizona",+NFL!#REF!,IF(+NFL!$H302="Arizona",+NFL!#REF!,0))</f>
        <v>0</v>
      </c>
      <c r="X20" s="586">
        <f>IF(+NFL!$F302="Arizona",+NFL!#REF!,IF(+NFL!$H302="Arizona",+NFL!#REF!,0))</f>
        <v>0</v>
      </c>
      <c r="Y20" s="585">
        <f>IF(+NFL!$F302="Arizona",+NFL!#REF!,IF(+NFL!$H302="Arizona",+NFL!#REF!,0))</f>
        <v>0</v>
      </c>
      <c r="Z20" s="586">
        <f>IF(+NFL!$F302="Arizona",+NFL!#REF!,IF(+NFL!$H302="Arizona",+NFL!#REF!,0))</f>
        <v>0</v>
      </c>
      <c r="AA20" s="585">
        <f>IF(+NFL!$F302="Arizona",+NFL!#REF!,IF(+NFL!$H302="Arizona",+NFL!#REF!,0))</f>
        <v>0</v>
      </c>
      <c r="AB20" s="124">
        <f>IF(+NFL!$F302="Arizona",+NFL!#REF!,IF(+NFL!$H302="Arizona",+NFL!#REF!,0))</f>
        <v>0</v>
      </c>
      <c r="AC20" s="182">
        <f>IF(+NFL!$F302="Arizona",+NFL!#REF!,IF(+NFL!$H302="Arizona",+NFL!#REF!,0))</f>
        <v>0</v>
      </c>
      <c r="AD20" s="496">
        <f>IF(+NFL!$F302="Arizona",+NFL!#REF!,IF(+NFL!$H302="Arizona",+NFL!#REF!,0))</f>
        <v>0</v>
      </c>
      <c r="AE20" s="565">
        <f>IF(+NFL!$F302="Arizona",+NFL!#REF!,IF(+NFL!$H302="Arizona",+NFL!#REF!,0))</f>
        <v>0</v>
      </c>
      <c r="AF20" s="496">
        <f>IF(+NFL!$F302="Arizona",+NFL!#REF!,IF(+NFL!$H302="Arizona",+NFL!#REF!,0))</f>
        <v>0</v>
      </c>
      <c r="AG20" s="565">
        <f>IF(+NFL!$F302="Arizona",+NFL!#REF!,IF(+NFL!$H302="Arizona",+NFL!#REF!,0))</f>
        <v>0</v>
      </c>
      <c r="AH20" s="496">
        <f>IF(+NFL!$F302="Arizona",+NFL!#REF!,IF(+NFL!$H302="Arizona",+NFL!#REF!,0))</f>
        <v>0</v>
      </c>
      <c r="AI20" s="565">
        <f>IF(+NFL!$F302="Arizona",+NFL!#REF!,IF(+NFL!$H302="Arizona",+NFL!#REF!,0))</f>
        <v>0</v>
      </c>
      <c r="AJ20" s="496">
        <f>IF(+NFL!$F302="Arizona",+NFL!#REF!,IF(+NFL!$H302="Arizona",+NFL!#REF!,0))</f>
        <v>0</v>
      </c>
      <c r="AK20" s="565">
        <f>IF(+NFL!$F302="Arizona",+NFL!#REF!,IF(+NFL!$H302="Arizona",+NFL!#REF!,0))</f>
        <v>0</v>
      </c>
      <c r="AL20" s="81">
        <f>IF(+NFL!$F302="Arizona",+NFL!#REF!,IF(+NFL!$H302="Arizona",+NFL!#REF!,0))</f>
        <v>0</v>
      </c>
      <c r="AM20" s="82">
        <f>IF(+NFL!$F302="Arizona",+NFL!#REF!,IF(+NFL!$H302="Arizona",+NFL!#REF!,0))</f>
        <v>0</v>
      </c>
      <c r="AN20" s="81">
        <f>IF(+NFL!$F302="Arizona",+NFL!#REF!,IF(+NFL!$H302="Arizona",+NFL!#REF!,0))</f>
        <v>0</v>
      </c>
      <c r="AO20" s="83">
        <f>IF(+NFL!$F302="Arizona",+NFL!#REF!,IF(+NFL!$H302="Arizona",+NFL!#REF!,0))</f>
        <v>0</v>
      </c>
      <c r="AP20" s="480">
        <f>IF(+NFL!$F302="Arizona",+NFL!#REF!,IF(+NFL!$H302="Arizona",+NFL!#REF!,0))</f>
        <v>0</v>
      </c>
      <c r="AQ20" s="72">
        <f>IF(+NFL!$F302="Arizona",+NFL!#REF!,IF(+NFL!$H302="Arizona",+NFL!#REF!,0))</f>
        <v>0</v>
      </c>
      <c r="AR20" s="81">
        <f>IF(+NFL!$F302="Arizona",+NFL!#REF!,IF(+NFL!$H302="Arizona",+NFL!#REF!,0))</f>
        <v>0</v>
      </c>
      <c r="AS20" s="96">
        <f>IF(+NFL!$F302="Arizona",+NFL!#REF!,IF(+NFL!$H302="Arizona",+NFL!#REF!,0))</f>
        <v>0</v>
      </c>
      <c r="AT20" s="96">
        <f>IF(+NFL!$F302="Arizona",+NFL!#REF!,IF(+NFL!$H302="Arizona",+NFL!#REF!,0))</f>
        <v>0</v>
      </c>
      <c r="AU20" s="81">
        <f>IF(+NFL!$F302="Arizona",+NFL!#REF!,IF(+NFL!$H302="Arizona",+NFL!#REF!,0))</f>
        <v>0</v>
      </c>
      <c r="AV20" s="96">
        <f>IF(+NFL!$F302="Arizona",+NFL!#REF!,IF(+NFL!$H302="Arizona",+NFL!#REF!,0))</f>
        <v>0</v>
      </c>
      <c r="AW20" s="70">
        <f>IF(+NFL!$F302="Arizona",+NFL!#REF!,IF(+NFL!$H302="Arizona",+NFL!#REF!,0))</f>
        <v>0</v>
      </c>
      <c r="AX20" s="96">
        <f>IF(+NFL!$F302="Arizona",+NFL!#REF!,IF(+NFL!$H302="Arizona",+NFL!#REF!,0))</f>
        <v>0</v>
      </c>
      <c r="AY20" s="81">
        <f>IF(+NFL!$F302="Arizona",+NFL!#REF!,IF(+NFL!$H302="Arizona",+NFL!#REF!,0))</f>
        <v>0</v>
      </c>
      <c r="AZ20" s="96">
        <f>IF(+NFL!$F302="Arizona",+NFL!#REF!,IF(+NFL!$H302="Arizona",+NFL!#REF!,0))</f>
        <v>0</v>
      </c>
      <c r="BA20" s="70">
        <f>IF(+NFL!$F302="Arizona",+NFL!#REF!,IF(+NFL!$H302="Arizona",+NFL!#REF!,0))</f>
        <v>0</v>
      </c>
      <c r="BB20" s="70">
        <f>IF(+NFL!$F302="Arizona",+NFL!#REF!,IF(+NFL!$H302="Arizona",+NFL!#REF!,0))</f>
        <v>0</v>
      </c>
      <c r="BC20" s="592">
        <f>IF(+NFL!$F302="Arizona",+NFL!#REF!,IF(+NFL!$H302="Arizona",+NFL!#REF!,0))</f>
        <v>0</v>
      </c>
      <c r="BD20" s="81">
        <f>IF(+NFL!$F302="Arizona",+NFL!#REF!,IF(+NFL!$H302="Arizona",+NFL!#REF!,0))</f>
        <v>0</v>
      </c>
      <c r="BE20" s="96">
        <f>IF(+NFL!$F302="Arizona",+NFL!#REF!,IF(+NFL!$H302="Arizona",+NFL!#REF!,0))</f>
        <v>0</v>
      </c>
      <c r="BF20" s="96">
        <f>IF(+NFL!$F302="Arizona",+NFL!#REF!,IF(+NFL!$H302="Arizona",+NFL!#REF!,0))</f>
        <v>0</v>
      </c>
      <c r="BG20" s="81">
        <f>IF(+NFL!$F302="Arizona",+NFL!#REF!,IF(+NFL!$H302="Arizona",+NFL!#REF!,0))</f>
        <v>0</v>
      </c>
      <c r="BH20" s="96">
        <f>IF(+NFL!$F302="Arizona",+NFL!#REF!,IF(+NFL!$H302="Arizona",+NFL!#REF!,0))</f>
        <v>0</v>
      </c>
      <c r="BI20" s="70">
        <f>IF(+NFL!$F302="Arizona",+NFL!#REF!,IF(+NFL!$H302="Arizona",+NFL!#REF!,0))</f>
        <v>0</v>
      </c>
      <c r="BJ20" s="124">
        <f>IF(+NFL!$F302="Arizona",+NFL!#REF!,IF(+NFL!$H302="Arizona",+NFL!#REF!,0))</f>
        <v>0</v>
      </c>
      <c r="BK20" s="182">
        <f>IF(+NFL!$F302="Arizona",+NFL!#REF!,IF(+NFL!$H302="Arizona",+NFL!#REF!,0))</f>
        <v>0</v>
      </c>
    </row>
    <row r="21" spans="1:63" x14ac:dyDescent="0.8">
      <c r="A21" s="70">
        <f>IF(+NFL!$F316="Arizona",+NFL!A316,IF(+NFL!$H316="Arizona",+NFL!A316,0))</f>
        <v>18</v>
      </c>
      <c r="B21" s="70" t="str">
        <f>IF(+NFL!$F316="Arizona",+NFL!B316,IF(+NFL!$H316="Arizona",+NFL!B316,0))</f>
        <v>Sun</v>
      </c>
      <c r="C21" s="94">
        <f>IF(+NFL!$F316="Arizona",+NFL!C316,IF(+NFL!$H316="Arizona",+NFL!C316,0))</f>
        <v>44570</v>
      </c>
      <c r="D21" s="73">
        <f>IF(+NFL!$F316="Arizona",+NFL!D316,IF(+NFL!$H316="Arizona",+NFL!D316,0))</f>
        <v>0.67708333333333337</v>
      </c>
      <c r="E21" s="70" t="str">
        <f>IF(+NFL!$F316="Arizona",+NFL!E316,IF(+NFL!$H316="Arizona",+NFL!E316,0))</f>
        <v>Fox</v>
      </c>
      <c r="F21" s="189" t="str">
        <f>IF(+NFL!$F316="Arizona",+NFL!F316,IF(+NFL!$H316="Arizona",+NFL!F316,0))</f>
        <v>Seattle</v>
      </c>
      <c r="G21" s="70" t="str">
        <f>IF(+NFL!$F316="Arizona",+NFL!G316,IF(+NFL!$H316="Arizona",+NFL!G316,0))</f>
        <v>NFCW</v>
      </c>
      <c r="H21" s="189" t="str">
        <f>IF(+NFL!$F316="Arizona",+NFL!H316,IF(+NFL!$H316="Arizona",+NFL!H316,0))</f>
        <v>Arizona</v>
      </c>
      <c r="I21" s="70" t="str">
        <f>IF(+NFL!$F316="Arizona",+NFL!I316,IF(+NFL!$H316="Arizona",+NFL!I316,0))</f>
        <v>NFCW</v>
      </c>
      <c r="J21" s="496" t="str">
        <f>IF(+NFL!$F316="Arizona",+NFL!J316,IF(+NFL!$H316="Arizona",+NFL!J316,0))</f>
        <v>Arizona</v>
      </c>
      <c r="K21" s="510" t="str">
        <f>IF(+NFL!$F316="Arizona",+NFL!K316,IF(+NFL!$H316="Arizona",+NFL!K316,0))</f>
        <v>Seattle</v>
      </c>
      <c r="L21" s="572">
        <f>IF(+NFL!$F316="Arizona",+NFL!L316,IF(+NFL!$H316="Arizona",+NFL!L316,0))</f>
        <v>5.5</v>
      </c>
      <c r="M21" s="573">
        <f>IF(+NFL!$F316="Arizona",+NFL!M316,IF(+NFL!$H316="Arizona",+NFL!M316,0))</f>
        <v>49</v>
      </c>
      <c r="N21" s="583" t="str">
        <f>IF(+NFL!$F316="Arizona",+NFL!N316,IF(+NFL!$H316="Arizona",+NFL!N316,0))</f>
        <v>Seattle</v>
      </c>
      <c r="O21" s="584">
        <f>IF(+NFL!$F316="Arizona",+NFL!O316,IF(+NFL!$H316="Arizona",+NFL!O316,0))</f>
        <v>38</v>
      </c>
      <c r="P21" s="583" t="str">
        <f>IF(+NFL!$F316="Arizona",+NFL!P316,IF(+NFL!$H316="Arizona",+NFL!P316,0))</f>
        <v>Arizona</v>
      </c>
      <c r="Q21" s="585">
        <f>IF(+NFL!$F316="Arizona",+NFL!Q316,IF(+NFL!$H316="Arizona",+NFL!Q316,0))</f>
        <v>30</v>
      </c>
      <c r="R21" s="586" t="str">
        <f>IF(+NFL!$F316="Arizona",+NFL!R316,IF(+NFL!$H316="Arizona",+NFL!R316,0))</f>
        <v>Seattle</v>
      </c>
      <c r="S21" s="585" t="str">
        <f>IF(+NFL!$F316="Arizona",+NFL!S316,IF(+NFL!$H316="Arizona",+NFL!S316,0))</f>
        <v>Arizona</v>
      </c>
      <c r="T21" s="586">
        <f>IF(+NFL!$F316="Arizona",+NFL!T316,IF(+NFL!$H316="Arizona",+NFL!T316,0))</f>
        <v>0</v>
      </c>
      <c r="U21" s="585" t="str">
        <f>IF(+NFL!$F316="Arizona",+NFL!U316,IF(+NFL!$H316="Arizona",+NFL!U316,0))</f>
        <v>L</v>
      </c>
      <c r="V21" s="586">
        <f>IF(+NFL!$F323="Arizona",+NFL!#REF!,IF(+NFL!$H323="Arizona",+NFL!#REF!,0))</f>
        <v>0</v>
      </c>
      <c r="W21" s="585">
        <f>IF(+NFL!$F323="Arizona",+NFL!#REF!,IF(+NFL!$H323="Arizona",+NFL!#REF!,0))</f>
        <v>0</v>
      </c>
      <c r="X21" s="586">
        <f>IF(+NFL!$F323="Arizona",+NFL!#REF!,IF(+NFL!$H323="Arizona",+NFL!#REF!,0))</f>
        <v>0</v>
      </c>
      <c r="Y21" s="585">
        <f>IF(+NFL!$F323="Arizona",+NFL!#REF!,IF(+NFL!$H323="Arizona",+NFL!#REF!,0))</f>
        <v>0</v>
      </c>
      <c r="Z21" s="586">
        <f>IF(+NFL!$F323="Arizona",+NFL!#REF!,IF(+NFL!$H323="Arizona",+NFL!#REF!,0))</f>
        <v>0</v>
      </c>
      <c r="AA21" s="585">
        <f>IF(+NFL!$F323="Arizona",+NFL!#REF!,IF(+NFL!$H323="Arizona",+NFL!#REF!,0))</f>
        <v>0</v>
      </c>
      <c r="AB21" s="124">
        <f>IF(+NFL!$F323="Arizona",+NFL!#REF!,IF(+NFL!$H323="Arizona",+NFL!#REF!,0))</f>
        <v>0</v>
      </c>
      <c r="AC21" s="182">
        <f>IF(+NFL!$F323="Arizona",+NFL!#REF!,IF(+NFL!$H323="Arizona",+NFL!#REF!,0))</f>
        <v>0</v>
      </c>
      <c r="AD21" s="496">
        <f>IF(+NFL!$F323="Arizona",+NFL!#REF!,IF(+NFL!$H323="Arizona",+NFL!#REF!,0))</f>
        <v>0</v>
      </c>
      <c r="AE21" s="565">
        <f>IF(+NFL!$F323="Arizona",+NFL!#REF!,IF(+NFL!$H323="Arizona",+NFL!#REF!,0))</f>
        <v>0</v>
      </c>
      <c r="AF21" s="496">
        <f>IF(+NFL!$F323="Arizona",+NFL!#REF!,IF(+NFL!$H323="Arizona",+NFL!#REF!,0))</f>
        <v>0</v>
      </c>
      <c r="AG21" s="565">
        <f>IF(+NFL!$F323="Arizona",+NFL!#REF!,IF(+NFL!$H323="Arizona",+NFL!#REF!,0))</f>
        <v>0</v>
      </c>
      <c r="AH21" s="496">
        <f>IF(+NFL!$F323="Arizona",+NFL!#REF!,IF(+NFL!$H323="Arizona",+NFL!#REF!,0))</f>
        <v>0</v>
      </c>
      <c r="AI21" s="565">
        <f>IF(+NFL!$F323="Arizona",+NFL!#REF!,IF(+NFL!$H323="Arizona",+NFL!#REF!,0))</f>
        <v>0</v>
      </c>
      <c r="AJ21" s="496">
        <f>IF(+NFL!$F323="Arizona",+NFL!#REF!,IF(+NFL!$H323="Arizona",+NFL!#REF!,0))</f>
        <v>0</v>
      </c>
      <c r="AK21" s="565">
        <f>IF(+NFL!$F323="Arizona",+NFL!#REF!,IF(+NFL!$H323="Arizona",+NFL!#REF!,0))</f>
        <v>0</v>
      </c>
      <c r="AL21" s="81">
        <f>IF(+NFL!$F323="Arizona",+NFL!#REF!,IF(+NFL!$H323="Arizona",+NFL!#REF!,0))</f>
        <v>0</v>
      </c>
      <c r="AM21" s="82">
        <f>IF(+NFL!$F323="Arizona",+NFL!#REF!,IF(+NFL!$H323="Arizona",+NFL!#REF!,0))</f>
        <v>0</v>
      </c>
      <c r="AN21" s="81">
        <f>IF(+NFL!$F323="Arizona",+NFL!#REF!,IF(+NFL!$H323="Arizona",+NFL!#REF!,0))</f>
        <v>0</v>
      </c>
      <c r="AO21" s="83">
        <f>IF(+NFL!$F323="Arizona",+NFL!#REF!,IF(+NFL!$H323="Arizona",+NFL!#REF!,0))</f>
        <v>0</v>
      </c>
      <c r="AP21" s="480">
        <f>IF(+NFL!$F323="Arizona",+NFL!#REF!,IF(+NFL!$H323="Arizona",+NFL!#REF!,0))</f>
        <v>0</v>
      </c>
      <c r="AQ21" s="72">
        <f>IF(+NFL!$F323="Arizona",+NFL!#REF!,IF(+NFL!$H323="Arizona",+NFL!#REF!,0))</f>
        <v>0</v>
      </c>
      <c r="AR21" s="81">
        <f>IF(+NFL!$F323="Arizona",+NFL!#REF!,IF(+NFL!$H323="Arizona",+NFL!#REF!,0))</f>
        <v>0</v>
      </c>
      <c r="AS21" s="96">
        <f>IF(+NFL!$F323="Arizona",+NFL!#REF!,IF(+NFL!$H323="Arizona",+NFL!#REF!,0))</f>
        <v>0</v>
      </c>
      <c r="AT21" s="96">
        <f>IF(+NFL!$F323="Arizona",+NFL!#REF!,IF(+NFL!$H323="Arizona",+NFL!#REF!,0))</f>
        <v>0</v>
      </c>
      <c r="AU21" s="81">
        <f>IF(+NFL!$F323="Arizona",+NFL!#REF!,IF(+NFL!$H323="Arizona",+NFL!#REF!,0))</f>
        <v>0</v>
      </c>
      <c r="AV21" s="96">
        <f>IF(+NFL!$F323="Arizona",+NFL!#REF!,IF(+NFL!$H323="Arizona",+NFL!#REF!,0))</f>
        <v>0</v>
      </c>
      <c r="AW21" s="70">
        <f>IF(+NFL!$F323="Arizona",+NFL!#REF!,IF(+NFL!$H323="Arizona",+NFL!#REF!,0))</f>
        <v>0</v>
      </c>
      <c r="AX21" s="96">
        <f>IF(+NFL!$F323="Arizona",+NFL!#REF!,IF(+NFL!$H323="Arizona",+NFL!#REF!,0))</f>
        <v>0</v>
      </c>
      <c r="AY21" s="81">
        <f>IF(+NFL!$F323="Arizona",+NFL!#REF!,IF(+NFL!$H323="Arizona",+NFL!#REF!,0))</f>
        <v>0</v>
      </c>
      <c r="AZ21" s="96">
        <f>IF(+NFL!$F323="Arizona",+NFL!#REF!,IF(+NFL!$H323="Arizona",+NFL!#REF!,0))</f>
        <v>0</v>
      </c>
      <c r="BA21" s="70">
        <f>IF(+NFL!$F323="Arizona",+NFL!#REF!,IF(+NFL!$H323="Arizona",+NFL!#REF!,0))</f>
        <v>0</v>
      </c>
      <c r="BB21" s="70">
        <f>IF(+NFL!$F323="Arizona",+NFL!#REF!,IF(+NFL!$H323="Arizona",+NFL!#REF!,0))</f>
        <v>0</v>
      </c>
      <c r="BC21" s="592">
        <f>IF(+NFL!$F323="Arizona",+NFL!#REF!,IF(+NFL!$H323="Arizona",+NFL!#REF!,0))</f>
        <v>0</v>
      </c>
      <c r="BD21" s="81">
        <f>IF(+NFL!$F323="Arizona",+NFL!#REF!,IF(+NFL!$H323="Arizona",+NFL!#REF!,0))</f>
        <v>0</v>
      </c>
      <c r="BE21" s="96">
        <f>IF(+NFL!$F323="Arizona",+NFL!#REF!,IF(+NFL!$H323="Arizona",+NFL!#REF!,0))</f>
        <v>0</v>
      </c>
      <c r="BF21" s="96">
        <f>IF(+NFL!$F323="Arizona",+NFL!#REF!,IF(+NFL!$H323="Arizona",+NFL!#REF!,0))</f>
        <v>0</v>
      </c>
      <c r="BG21" s="81">
        <f>IF(+NFL!$F323="Arizona",+NFL!#REF!,IF(+NFL!$H323="Arizona",+NFL!#REF!,0))</f>
        <v>0</v>
      </c>
      <c r="BH21" s="96">
        <f>IF(+NFL!$F323="Arizona",+NFL!#REF!,IF(+NFL!$H323="Arizona",+NFL!#REF!,0))</f>
        <v>0</v>
      </c>
      <c r="BI21" s="70">
        <f>IF(+NFL!$F323="Arizona",+NFL!#REF!,IF(+NFL!$H323="Arizona",+NFL!#REF!,0))</f>
        <v>0</v>
      </c>
      <c r="BJ21" s="124">
        <f>IF(+NFL!$F323="Arizona",+NFL!#REF!,IF(+NFL!$H323="Arizona",+NFL!#REF!,0))</f>
        <v>0</v>
      </c>
      <c r="BK21" s="182">
        <f>IF(+NFL!$F323="Arizona",+NFL!#REF!,IF(+NFL!$H323="Arizona",+NFL!#REF!,0))</f>
        <v>0</v>
      </c>
    </row>
    <row r="22" spans="1:63" x14ac:dyDescent="0.8">
      <c r="B22" s="70"/>
      <c r="C22" s="94"/>
      <c r="F22" s="1311" t="str">
        <f>H23</f>
        <v>Atlanta</v>
      </c>
      <c r="G22" s="1312"/>
      <c r="H22" s="1312"/>
      <c r="I22" s="1313"/>
      <c r="L22" s="572"/>
      <c r="M22" s="573"/>
      <c r="N22" s="583"/>
      <c r="P22" s="583"/>
      <c r="R22" s="586"/>
      <c r="S22" s="585"/>
      <c r="T22" s="587"/>
      <c r="AP22" s="480"/>
      <c r="AQ22" s="480"/>
      <c r="AY22" s="81"/>
      <c r="AZ22" s="96"/>
      <c r="BA22" s="70"/>
      <c r="BB22" s="70"/>
      <c r="BC22" s="480"/>
    </row>
    <row r="23" spans="1:63" x14ac:dyDescent="0.8">
      <c r="A23" s="70">
        <f>IF(+NFL!$F13="Atlanta",+NFL!A13,IF(+NFL!$H13="Atlanta",+NFL!A13,0))</f>
        <v>1</v>
      </c>
      <c r="B23" s="70" t="str">
        <f>IF(+NFL!$F13="Atlanta",+NFL!B13,IF(+NFL!$H13="Atlanta",+NFL!B13,0))</f>
        <v>Sun</v>
      </c>
      <c r="C23" s="94">
        <f>IF(+NFL!$F13="Atlanta",+NFL!C13,IF(+NFL!$H13="Atlanta",+NFL!C13,0))</f>
        <v>44451</v>
      </c>
      <c r="D23" s="73">
        <f>IF(+NFL!$F13="Atlanta",+NFL!D13,IF(+NFL!$H13="Atlanta",+NFL!D13,0))</f>
        <v>0.54166666666666663</v>
      </c>
      <c r="E23" s="70" t="str">
        <f>IF(+NFL!$F13="Atlanta",+NFL!E13,IF(+NFL!$H13="Atlanta",+NFL!E13,0))</f>
        <v>Fox</v>
      </c>
      <c r="F23" s="189" t="str">
        <f>IF(+NFL!$F13="Atlanta",+NFL!F13,IF(+NFL!$H13="Atlanta",+NFL!F13,0))</f>
        <v>Philadelphia</v>
      </c>
      <c r="G23" s="70" t="str">
        <f>IF(+NFL!$F13="Atlanta",+NFL!G13,IF(+NFL!$H13="Atlanta",+NFL!G13,0))</f>
        <v>NFCE</v>
      </c>
      <c r="H23" s="189" t="str">
        <f>IF(+NFL!$F13="Atlanta",+NFL!H13,IF(+NFL!$H13="Atlanta",+NFL!H13,0))</f>
        <v>Atlanta</v>
      </c>
      <c r="I23" s="70" t="str">
        <f>IF(+NFL!$F13="Atlanta",+NFL!I13,IF(+NFL!$H13="Atlanta",+NFL!I13,0))</f>
        <v>NFCS</v>
      </c>
      <c r="J23" s="496" t="str">
        <f>IF(+NFL!$F13="Atlanta",+NFL!J13,IF(+NFL!$H13="Atlanta",+NFL!J13,0))</f>
        <v>Atlanta</v>
      </c>
      <c r="K23" s="510" t="str">
        <f>IF(+NFL!$F13="Atlanta",+NFL!K13,IF(+NFL!$H13="Atlanta",+NFL!K13,0))</f>
        <v>Philadelphia</v>
      </c>
      <c r="L23" s="572">
        <f>IF(+NFL!$F13="Atlanta",+NFL!L13,IF(+NFL!$H13="Atlanta",+NFL!L13,0))</f>
        <v>3.5</v>
      </c>
      <c r="M23" s="573">
        <f>IF(+NFL!$F13="Atlanta",+NFL!M13,IF(+NFL!$H13="Atlanta",+NFL!M13,0))</f>
        <v>48</v>
      </c>
      <c r="N23" s="583" t="str">
        <f>IF(+NFL!$F13="Atlanta",+NFL!N13,IF(+NFL!$H13="Atlanta",+NFL!N13,0))</f>
        <v>Philadelphia</v>
      </c>
      <c r="O23" s="584">
        <f>IF(+NFL!$F13="Atlanta",+NFL!O13,IF(+NFL!$H13="Atlanta",+NFL!O13,0))</f>
        <v>32</v>
      </c>
      <c r="P23" s="583" t="str">
        <f>IF(+NFL!$F13="Atlanta",+NFL!P13,IF(+NFL!$H13="Atlanta",+NFL!P13,0))</f>
        <v>Atlanta</v>
      </c>
      <c r="Q23" s="585">
        <f>IF(+NFL!$F13="Atlanta",+NFL!Q13,IF(+NFL!$H13="Atlanta",+NFL!Q13,0))</f>
        <v>6</v>
      </c>
      <c r="R23" s="586" t="str">
        <f>IF(+NFL!$F13="Atlanta",+NFL!R13,IF(+NFL!$H13="Atlanta",+NFL!R13,0))</f>
        <v>Philadelphia</v>
      </c>
      <c r="S23" s="585" t="str">
        <f>IF(+NFL!$F13="Atlanta",+NFL!S13,IF(+NFL!$H13="Atlanta",+NFL!S13,0))</f>
        <v>Atlanta</v>
      </c>
      <c r="T23" s="586" t="str">
        <f>IF(+NFL!$F13="Atlanta",+NFL!T13,IF(+NFL!$H13="Atlanta",+NFL!T13,0))</f>
        <v>Atlanta</v>
      </c>
      <c r="U23" s="585" t="str">
        <f>IF(+NFL!$F13="Atlanta",+NFL!U13,IF(+NFL!$H13="Atlanta",+NFL!U13,0))</f>
        <v>L</v>
      </c>
      <c r="AP23" s="480"/>
      <c r="AQ23" s="480"/>
      <c r="AY23" s="81"/>
      <c r="AZ23" s="96"/>
      <c r="BA23" s="70"/>
      <c r="BB23" s="70"/>
      <c r="BC23" s="480"/>
    </row>
    <row r="24" spans="1:63" x14ac:dyDescent="0.8">
      <c r="A24" s="70">
        <f>IF(+NFL!$F31="Atlanta",+NFL!A31,IF(+NFL!$H31="Atlanta",+NFL!A31,0))</f>
        <v>2</v>
      </c>
      <c r="B24" s="70" t="str">
        <f>IF(+NFL!$F31="Atlanta",+NFL!B31,IF(+NFL!$H31="Atlanta",+NFL!B31,0))</f>
        <v>Sun</v>
      </c>
      <c r="C24" s="94">
        <f>IF(+NFL!$F31="Atlanta",+NFL!C31,IF(+NFL!$H31="Atlanta",+NFL!C31,0))</f>
        <v>44458</v>
      </c>
      <c r="D24" s="73">
        <f>IF(+NFL!$F31="Atlanta",+NFL!D31,IF(+NFL!$H31="Atlanta",+NFL!D31,0))</f>
        <v>0.66666666666666663</v>
      </c>
      <c r="E24" s="70" t="str">
        <f>IF(+NFL!$F31="Atlanta",+NFL!E31,IF(+NFL!$H31="Atlanta",+NFL!E31,0))</f>
        <v>Fox</v>
      </c>
      <c r="F24" s="189" t="str">
        <f>IF(+NFL!$F31="Atlanta",+NFL!F31,IF(+NFL!$H31="Atlanta",+NFL!F31,0))</f>
        <v>Atlanta</v>
      </c>
      <c r="G24" s="70" t="str">
        <f>IF(+NFL!$F31="Atlanta",+NFL!G31,IF(+NFL!$H31="Atlanta",+NFL!G31,0))</f>
        <v>NFCS</v>
      </c>
      <c r="H24" s="189" t="str">
        <f>IF(+NFL!$F31="Atlanta",+NFL!H31,IF(+NFL!$H31="Atlanta",+NFL!H31,0))</f>
        <v>Tampa Bay</v>
      </c>
      <c r="I24" s="70" t="str">
        <f>IF(+NFL!$F31="Atlanta",+NFL!I31,IF(+NFL!$H31="Atlanta",+NFL!I31,0))</f>
        <v>NFCS</v>
      </c>
      <c r="J24" s="496" t="str">
        <f>IF(+NFL!$F31="Atlanta",+NFL!J31,IF(+NFL!$H31="Atlanta",+NFL!J31,0))</f>
        <v>Tampa Bay</v>
      </c>
      <c r="K24" s="510" t="str">
        <f>IF(+NFL!$F31="Atlanta",+NFL!K31,IF(+NFL!$H31="Atlanta",+NFL!K31,0))</f>
        <v>Atlanta</v>
      </c>
      <c r="L24" s="572">
        <f>IF(+NFL!$F31="Atlanta",+NFL!L31,IF(+NFL!$H31="Atlanta",+NFL!L31,0))</f>
        <v>12.5</v>
      </c>
      <c r="M24" s="573">
        <f>IF(+NFL!$F31="Atlanta",+NFL!M31,IF(+NFL!$H31="Atlanta",+NFL!M31,0))</f>
        <v>51.5</v>
      </c>
      <c r="N24" s="583" t="str">
        <f>IF(+NFL!$F31="Atlanta",+NFL!N31,IF(+NFL!$H31="Atlanta",+NFL!N31,0))</f>
        <v>Tampa Bay</v>
      </c>
      <c r="O24" s="584">
        <f>IF(+NFL!$F31="Atlanta",+NFL!O31,IF(+NFL!$H31="Atlanta",+NFL!O31,0))</f>
        <v>48</v>
      </c>
      <c r="P24" s="583" t="str">
        <f>IF(+NFL!$F31="Atlanta",+NFL!P31,IF(+NFL!$H31="Atlanta",+NFL!P31,0))</f>
        <v>Atlanta</v>
      </c>
      <c r="Q24" s="585">
        <f>IF(+NFL!$F31="Atlanta",+NFL!Q31,IF(+NFL!$H31="Atlanta",+NFL!Q31,0))</f>
        <v>25</v>
      </c>
      <c r="R24" s="586" t="str">
        <f>IF(+NFL!$F31="Atlanta",+NFL!R31,IF(+NFL!$H31="Atlanta",+NFL!R31,0))</f>
        <v>Tampa Bay</v>
      </c>
      <c r="S24" s="585" t="str">
        <f>IF(+NFL!$F31="Atlanta",+NFL!S31,IF(+NFL!$H31="Atlanta",+NFL!S31,0))</f>
        <v>Atlanta</v>
      </c>
      <c r="T24" s="586" t="str">
        <f>IF(+NFL!$F31="Atlanta",+NFL!T31,IF(+NFL!$H31="Atlanta",+NFL!T31,0))</f>
        <v>Atlanta</v>
      </c>
      <c r="U24" s="585" t="str">
        <f>IF(+NFL!$F31="Atlanta",+NFL!U31,IF(+NFL!$H31="Atlanta",+NFL!U31,0))</f>
        <v>L</v>
      </c>
      <c r="AP24" s="480"/>
      <c r="AQ24" s="72"/>
      <c r="AY24" s="81"/>
      <c r="AZ24" s="96"/>
      <c r="BA24" s="70"/>
      <c r="BB24" s="70"/>
      <c r="BC24" s="592"/>
    </row>
    <row r="25" spans="1:63" x14ac:dyDescent="0.8">
      <c r="A25" s="70">
        <f>IF(+NFL!$F43="Atlanta",+NFL!A43,IF(+NFL!$H43="Atlanta",+NFL!A43,0))</f>
        <v>3</v>
      </c>
      <c r="B25" s="70" t="str">
        <f>IF(+NFL!$F43="Atlanta",+NFL!B43,IF(+NFL!$H43="Atlanta",+NFL!B43,0))</f>
        <v>Sun</v>
      </c>
      <c r="C25" s="94">
        <f>IF(+NFL!$F43="Atlanta",+NFL!C43,IF(+NFL!$H43="Atlanta",+NFL!C43,0))</f>
        <v>44465</v>
      </c>
      <c r="D25" s="73">
        <f>IF(+NFL!$F43="Atlanta",+NFL!D43,IF(+NFL!$H43="Atlanta",+NFL!D43,0))</f>
        <v>0.54166666666666663</v>
      </c>
      <c r="E25" s="70" t="str">
        <f>IF(+NFL!$F43="Atlanta",+NFL!E43,IF(+NFL!$H43="Atlanta",+NFL!E43,0))</f>
        <v>CBS</v>
      </c>
      <c r="F25" s="189" t="str">
        <f>IF(+NFL!$F43="Atlanta",+NFL!F43,IF(+NFL!$H43="Atlanta",+NFL!F43,0))</f>
        <v>Atlanta</v>
      </c>
      <c r="G25" s="70" t="str">
        <f>IF(+NFL!$F43="Atlanta",+NFL!G43,IF(+NFL!$H43="Atlanta",+NFL!G43,0))</f>
        <v>NFCS</v>
      </c>
      <c r="H25" s="189" t="str">
        <f>IF(+NFL!$F43="Atlanta",+NFL!H43,IF(+NFL!$H43="Atlanta",+NFL!H43,0))</f>
        <v>NY Giants</v>
      </c>
      <c r="I25" s="70" t="str">
        <f>IF(+NFL!$F43="Atlanta",+NFL!I43,IF(+NFL!$H43="Atlanta",+NFL!I43,0))</f>
        <v>NFCE</v>
      </c>
      <c r="J25" s="496" t="str">
        <f>IF(+NFL!$F43="Atlanta",+NFL!J43,IF(+NFL!$H43="Atlanta",+NFL!J43,0))</f>
        <v>NY Giants</v>
      </c>
      <c r="K25" s="510" t="str">
        <f>IF(+NFL!$F43="Atlanta",+NFL!K43,IF(+NFL!$H43="Atlanta",+NFL!K43,0))</f>
        <v>Atlanta</v>
      </c>
      <c r="L25" s="572">
        <f>IF(+NFL!$F43="Atlanta",+NFL!L43,IF(+NFL!$H43="Atlanta",+NFL!L43,0))</f>
        <v>3</v>
      </c>
      <c r="M25" s="573">
        <f>IF(+NFL!$F43="Atlanta",+NFL!M43,IF(+NFL!$H43="Atlanta",+NFL!M43,0))</f>
        <v>47</v>
      </c>
      <c r="N25" s="583" t="str">
        <f>IF(+NFL!$F43="Atlanta",+NFL!N43,IF(+NFL!$H43="Atlanta",+NFL!N43,0))</f>
        <v>Atlanta</v>
      </c>
      <c r="O25" s="584">
        <f>IF(+NFL!$F43="Atlanta",+NFL!O43,IF(+NFL!$H43="Atlanta",+NFL!O43,0))</f>
        <v>17</v>
      </c>
      <c r="P25" s="583" t="str">
        <f>IF(+NFL!$F43="Atlanta",+NFL!P43,IF(+NFL!$H43="Atlanta",+NFL!P43,0))</f>
        <v>NY Giants</v>
      </c>
      <c r="Q25" s="585">
        <f>IF(+NFL!$F43="Atlanta",+NFL!Q43,IF(+NFL!$H43="Atlanta",+NFL!Q43,0))</f>
        <v>14</v>
      </c>
      <c r="R25" s="586" t="str">
        <f>IF(+NFL!$F43="Atlanta",+NFL!R43,IF(+NFL!$H43="Atlanta",+NFL!R43,0))</f>
        <v>Atlanta</v>
      </c>
      <c r="S25" s="585" t="str">
        <f>IF(+NFL!$F43="Atlanta",+NFL!S43,IF(+NFL!$H43="Atlanta",+NFL!S43,0))</f>
        <v>NY Giants</v>
      </c>
      <c r="T25" s="586" t="str">
        <f>IF(+NFL!$F43="Atlanta",+NFL!T43,IF(+NFL!$H43="Atlanta",+NFL!T43,0))</f>
        <v>NY Giants</v>
      </c>
      <c r="U25" s="585" t="str">
        <f>IF(+NFL!$F43="Atlanta",+NFL!U43,IF(+NFL!$H43="Atlanta",+NFL!U43,0))</f>
        <v>L</v>
      </c>
      <c r="AP25" s="480"/>
      <c r="AQ25" s="72"/>
      <c r="AY25" s="81"/>
      <c r="AZ25" s="96"/>
      <c r="BA25" s="70"/>
      <c r="BB25" s="70"/>
      <c r="BC25" s="592"/>
    </row>
    <row r="26" spans="1:63" x14ac:dyDescent="0.8">
      <c r="A26" s="70">
        <f>IF(+NFL!$F53="Atlanta",+NFL!A53,IF(+NFL!$H53="Atlanta",+NFL!A53,0))</f>
        <v>4</v>
      </c>
      <c r="B26" s="70" t="str">
        <f>IF(+NFL!$F53="Atlanta",+NFL!B53,IF(+NFL!$H53="Atlanta",+NFL!B53,0))</f>
        <v>Sun</v>
      </c>
      <c r="C26" s="94">
        <f>IF(+NFL!$F53="Atlanta",+NFL!C53,IF(+NFL!$H53="Atlanta",+NFL!C53,0))</f>
        <v>44472</v>
      </c>
      <c r="D26" s="73">
        <f>IF(+NFL!$F53="Atlanta",+NFL!D53,IF(+NFL!$H53="Atlanta",+NFL!D53,0))</f>
        <v>0.54166666666666663</v>
      </c>
      <c r="E26" s="70" t="str">
        <f>IF(+NFL!$F53="Atlanta",+NFL!E53,IF(+NFL!$H53="Atlanta",+NFL!E53,0))</f>
        <v>Fox</v>
      </c>
      <c r="F26" s="189" t="str">
        <f>IF(+NFL!$F53="Atlanta",+NFL!F53,IF(+NFL!$H53="Atlanta",+NFL!F53,0))</f>
        <v>Washington</v>
      </c>
      <c r="G26" s="70" t="str">
        <f>IF(+NFL!$F53="Atlanta",+NFL!G53,IF(+NFL!$H53="Atlanta",+NFL!G53,0))</f>
        <v>NFCE</v>
      </c>
      <c r="H26" s="189" t="str">
        <f>IF(+NFL!$F53="Atlanta",+NFL!H53,IF(+NFL!$H53="Atlanta",+NFL!H53,0))</f>
        <v>Atlanta</v>
      </c>
      <c r="I26" s="70" t="str">
        <f>IF(+NFL!$F53="Atlanta",+NFL!I53,IF(+NFL!$H53="Atlanta",+NFL!I53,0))</f>
        <v>NFCS</v>
      </c>
      <c r="J26" s="496" t="str">
        <f>IF(+NFL!$F53="Atlanta",+NFL!J53,IF(+NFL!$H53="Atlanta",+NFL!J53,0))</f>
        <v>Washington</v>
      </c>
      <c r="K26" s="510" t="str">
        <f>IF(+NFL!$F53="Atlanta",+NFL!K53,IF(+NFL!$H53="Atlanta",+NFL!K53,0))</f>
        <v>Atlanta</v>
      </c>
      <c r="L26" s="572">
        <f>IF(+NFL!$F53="Atlanta",+NFL!L53,IF(+NFL!$H53="Atlanta",+NFL!L53,0))</f>
        <v>1.5</v>
      </c>
      <c r="M26" s="573">
        <f>IF(+NFL!$F53="Atlanta",+NFL!M53,IF(+NFL!$H53="Atlanta",+NFL!M53,0))</f>
        <v>48</v>
      </c>
      <c r="N26" s="583" t="str">
        <f>IF(+NFL!$F53="Atlanta",+NFL!N53,IF(+NFL!$H53="Atlanta",+NFL!N53,0))</f>
        <v>Washington</v>
      </c>
      <c r="O26" s="584">
        <f>IF(+NFL!$F53="Atlanta",+NFL!O53,IF(+NFL!$H53="Atlanta",+NFL!O53,0))</f>
        <v>34</v>
      </c>
      <c r="P26" s="583" t="str">
        <f>IF(+NFL!$F53="Atlanta",+NFL!P53,IF(+NFL!$H53="Atlanta",+NFL!P53,0))</f>
        <v>Atlanta</v>
      </c>
      <c r="Q26" s="585">
        <f>IF(+NFL!$F53="Atlanta",+NFL!Q53,IF(+NFL!$H53="Atlanta",+NFL!Q53,0))</f>
        <v>30</v>
      </c>
      <c r="R26" s="586" t="str">
        <f>IF(+NFL!$F53="Atlanta",+NFL!R53,IF(+NFL!$H53="Atlanta",+NFL!R53,0))</f>
        <v>Washington</v>
      </c>
      <c r="S26" s="585" t="str">
        <f>IF(+NFL!$F53="Atlanta",+NFL!S53,IF(+NFL!$H53="Atlanta",+NFL!S53,0))</f>
        <v>Atlanta</v>
      </c>
      <c r="T26" s="586" t="str">
        <f>IF(+NFL!$F53="Atlanta",+NFL!T53,IF(+NFL!$H53="Atlanta",+NFL!T53,0))</f>
        <v>Washington</v>
      </c>
      <c r="U26" s="585" t="str">
        <f>IF(+NFL!$F53="Atlanta",+NFL!U53,IF(+NFL!$H53="Atlanta",+NFL!U53,0))</f>
        <v>W</v>
      </c>
      <c r="V26" s="586">
        <f>IF(+NFL!$F41="Atlanta",+NFL!#REF!,IF(+NFL!$H41="Atlanta",+NFL!#REF!,0))</f>
        <v>0</v>
      </c>
      <c r="W26" s="585">
        <f>IF(+NFL!$F41="Atlanta",+NFL!#REF!,IF(+NFL!$H41="Atlanta",+NFL!#REF!,0))</f>
        <v>0</v>
      </c>
      <c r="X26" s="586">
        <f>IF(+NFL!$F41="Atlanta",+NFL!#REF!,IF(+NFL!$H41="Atlanta",+NFL!#REF!,0))</f>
        <v>0</v>
      </c>
      <c r="Y26" s="585">
        <f>IF(+NFL!$F41="Atlanta",+NFL!#REF!,IF(+NFL!$H41="Atlanta",+NFL!#REF!,0))</f>
        <v>0</v>
      </c>
      <c r="Z26" s="586">
        <f>IF(+NFL!$F41="Atlanta",+NFL!#REF!,IF(+NFL!$H41="Atlanta",+NFL!#REF!,0))</f>
        <v>0</v>
      </c>
      <c r="AA26" s="585">
        <f>IF(+NFL!$F41="Atlanta",+NFL!#REF!,IF(+NFL!$H41="Atlanta",+NFL!#REF!,0))</f>
        <v>0</v>
      </c>
      <c r="AB26" s="124">
        <f>IF(+NFL!$F41="Atlanta",+NFL!#REF!,IF(+NFL!$H41="Atlanta",+NFL!#REF!,0))</f>
        <v>0</v>
      </c>
      <c r="AC26" s="182">
        <f>IF(+NFL!$F41="Atlanta",+NFL!#REF!,IF(+NFL!$H41="Atlanta",+NFL!#REF!,0))</f>
        <v>0</v>
      </c>
      <c r="AD26" s="496">
        <f>IF(+NFL!$F41="Atlanta",+NFL!#REF!,IF(+NFL!$H41="Atlanta",+NFL!#REF!,0))</f>
        <v>0</v>
      </c>
      <c r="AE26" s="565">
        <f>IF(+NFL!$F41="Atlanta",+NFL!#REF!,IF(+NFL!$H41="Atlanta",+NFL!#REF!,0))</f>
        <v>0</v>
      </c>
      <c r="AF26" s="496">
        <f>IF(+NFL!$F41="Atlanta",+NFL!#REF!,IF(+NFL!$H41="Atlanta",+NFL!#REF!,0))</f>
        <v>0</v>
      </c>
      <c r="AG26" s="565">
        <f>IF(+NFL!$F41="Atlanta",+NFL!#REF!,IF(+NFL!$H41="Atlanta",+NFL!#REF!,0))</f>
        <v>0</v>
      </c>
      <c r="AH26" s="496">
        <f>IF(+NFL!$F41="Atlanta",+NFL!#REF!,IF(+NFL!$H41="Atlanta",+NFL!#REF!,0))</f>
        <v>0</v>
      </c>
      <c r="AI26" s="565">
        <f>IF(+NFL!$F41="Atlanta",+NFL!#REF!,IF(+NFL!$H41="Atlanta",+NFL!#REF!,0))</f>
        <v>0</v>
      </c>
      <c r="AJ26" s="496">
        <f>IF(+NFL!$F41="Atlanta",+NFL!#REF!,IF(+NFL!$H41="Atlanta",+NFL!#REF!,0))</f>
        <v>0</v>
      </c>
      <c r="AK26" s="565">
        <f>IF(+NFL!$F41="Atlanta",+NFL!#REF!,IF(+NFL!$H41="Atlanta",+NFL!#REF!,0))</f>
        <v>0</v>
      </c>
      <c r="AL26" s="81">
        <f>IF(+NFL!$F41="Atlanta",+NFL!#REF!,IF(+NFL!$H41="Atlanta",+NFL!#REF!,0))</f>
        <v>0</v>
      </c>
      <c r="AM26" s="82">
        <f>IF(+NFL!$F41="Atlanta",+NFL!#REF!,IF(+NFL!$H41="Atlanta",+NFL!#REF!,0))</f>
        <v>0</v>
      </c>
      <c r="AN26" s="81">
        <f>IF(+NFL!$F41="Atlanta",+NFL!#REF!,IF(+NFL!$H41="Atlanta",+NFL!#REF!,0))</f>
        <v>0</v>
      </c>
      <c r="AO26" s="83">
        <f>IF(+NFL!$F41="Atlanta",+NFL!#REF!,IF(+NFL!$H41="Atlanta",+NFL!#REF!,0))</f>
        <v>0</v>
      </c>
      <c r="AP26" s="480">
        <f>IF(+NFL!$F41="Atlanta",+NFL!#REF!,IF(+NFL!$H41="Atlanta",+NFL!#REF!,0))</f>
        <v>0</v>
      </c>
      <c r="AQ26" s="72">
        <f>IF(+NFL!$F41="Atlanta",+NFL!#REF!,IF(+NFL!$H41="Atlanta",+NFL!#REF!,0))</f>
        <v>0</v>
      </c>
      <c r="AR26" s="81">
        <f>IF(+NFL!$F41="Atlanta",+NFL!#REF!,IF(+NFL!$H41="Atlanta",+NFL!#REF!,0))</f>
        <v>0</v>
      </c>
      <c r="AS26" s="96">
        <f>IF(+NFL!$F41="Atlanta",+NFL!#REF!,IF(+NFL!$H41="Atlanta",+NFL!#REF!,0))</f>
        <v>0</v>
      </c>
      <c r="AT26" s="96">
        <f>IF(+NFL!$F41="Atlanta",+NFL!#REF!,IF(+NFL!$H41="Atlanta",+NFL!#REF!,0))</f>
        <v>0</v>
      </c>
      <c r="AU26" s="81">
        <f>IF(+NFL!$F41="Atlanta",+NFL!#REF!,IF(+NFL!$H41="Atlanta",+NFL!#REF!,0))</f>
        <v>0</v>
      </c>
      <c r="AV26" s="96">
        <f>IF(+NFL!$F41="Atlanta",+NFL!#REF!,IF(+NFL!$H41="Atlanta",+NFL!#REF!,0))</f>
        <v>0</v>
      </c>
      <c r="AW26" s="70">
        <f>IF(+NFL!$F41="Atlanta",+NFL!#REF!,IF(+NFL!$H41="Atlanta",+NFL!#REF!,0))</f>
        <v>0</v>
      </c>
      <c r="AX26" s="96">
        <f>IF(+NFL!$F41="Atlanta",+NFL!#REF!,IF(+NFL!$H41="Atlanta",+NFL!#REF!,0))</f>
        <v>0</v>
      </c>
      <c r="AY26" s="81">
        <f>IF(+NFL!$F41="Atlanta",+NFL!#REF!,IF(+NFL!$H41="Atlanta",+NFL!#REF!,0))</f>
        <v>0</v>
      </c>
      <c r="AZ26" s="96">
        <f>IF(+NFL!$F41="Atlanta",+NFL!#REF!,IF(+NFL!$H41="Atlanta",+NFL!#REF!,0))</f>
        <v>0</v>
      </c>
      <c r="BA26" s="70">
        <f>IF(+NFL!$F41="Atlanta",+NFL!#REF!,IF(+NFL!$H41="Atlanta",+NFL!#REF!,0))</f>
        <v>0</v>
      </c>
      <c r="BB26" s="70">
        <f>IF(+NFL!$F41="Atlanta",+NFL!#REF!,IF(+NFL!$H41="Atlanta",+NFL!#REF!,0))</f>
        <v>0</v>
      </c>
      <c r="BC26" s="592">
        <f>IF(+NFL!$F41="Atlanta",+NFL!#REF!,IF(+NFL!$H41="Atlanta",+NFL!#REF!,0))</f>
        <v>0</v>
      </c>
      <c r="BD26" s="81">
        <f>IF(+NFL!$F41="Atlanta",+NFL!#REF!,IF(+NFL!$H41="Atlanta",+NFL!#REF!,0))</f>
        <v>0</v>
      </c>
      <c r="BE26" s="96">
        <f>IF(+NFL!$F41="Atlanta",+NFL!#REF!,IF(+NFL!$H41="Atlanta",+NFL!#REF!,0))</f>
        <v>0</v>
      </c>
      <c r="BF26" s="96">
        <f>IF(+NFL!$F41="Atlanta",+NFL!#REF!,IF(+NFL!$H41="Atlanta",+NFL!#REF!,0))</f>
        <v>0</v>
      </c>
      <c r="BG26" s="81">
        <f>IF(+NFL!$F41="Atlanta",+NFL!#REF!,IF(+NFL!$H41="Atlanta",+NFL!#REF!,0))</f>
        <v>0</v>
      </c>
      <c r="BH26" s="96">
        <f>IF(+NFL!$F41="Atlanta",+NFL!#REF!,IF(+NFL!$H41="Atlanta",+NFL!#REF!,0))</f>
        <v>0</v>
      </c>
      <c r="BI26" s="70">
        <f>IF(+NFL!$F41="Atlanta",+NFL!#REF!,IF(+NFL!$H41="Atlanta",+NFL!#REF!,0))</f>
        <v>0</v>
      </c>
      <c r="BJ26" s="124">
        <f>IF(+NFL!$F41="Atlanta",+NFL!#REF!,IF(+NFL!$H41="Atlanta",+NFL!#REF!,0))</f>
        <v>0</v>
      </c>
      <c r="BK26" s="182">
        <f>IF(+NFL!$F41="Atlanta",+NFL!#REF!,IF(+NFL!$H41="Atlanta",+NFL!#REF!,0))</f>
        <v>0</v>
      </c>
    </row>
    <row r="27" spans="1:63" x14ac:dyDescent="0.8">
      <c r="A27" s="70">
        <f>IF(+NFL!$F69="Atlanta",+NFL!A69,IF(+NFL!$H69="Atlanta",+NFL!A69,0))</f>
        <v>5</v>
      </c>
      <c r="B27" s="70" t="str">
        <f>IF(+NFL!$F69="Atlanta",+NFL!B69,IF(+NFL!$H69="Atlanta",+NFL!B69,0))</f>
        <v>Sun</v>
      </c>
      <c r="C27" s="94">
        <f>IF(+NFL!$F69="Atlanta",+NFL!C69,IF(+NFL!$H69="Atlanta",+NFL!C69,0))</f>
        <v>44479</v>
      </c>
      <c r="D27" s="73">
        <f>IF(+NFL!$F69="Atlanta",+NFL!D69,IF(+NFL!$H69="Atlanta",+NFL!D69,0))</f>
        <v>0.39583333333333331</v>
      </c>
      <c r="E27" s="70" t="str">
        <f>IF(+NFL!$F69="Atlanta",+NFL!E69,IF(+NFL!$H69="Atlanta",+NFL!E69,0))</f>
        <v>NFL</v>
      </c>
      <c r="F27" s="189" t="str">
        <f>IF(+NFL!$F69="Atlanta",+NFL!F69,IF(+NFL!$H69="Atlanta",+NFL!F69,0))</f>
        <v>NY Jets</v>
      </c>
      <c r="G27" s="70" t="str">
        <f>IF(+NFL!$F69="Atlanta",+NFL!G69,IF(+NFL!$H69="Atlanta",+NFL!G69,0))</f>
        <v>AFCE</v>
      </c>
      <c r="H27" s="189" t="str">
        <f>IF(+NFL!$F69="Atlanta",+NFL!H69,IF(+NFL!$H69="Atlanta",+NFL!H69,0))</f>
        <v>Atlanta</v>
      </c>
      <c r="I27" s="70" t="str">
        <f>IF(+NFL!$F69="Atlanta",+NFL!I69,IF(+NFL!$H69="Atlanta",+NFL!I69,0))</f>
        <v>NFCS</v>
      </c>
      <c r="J27" s="496" t="str">
        <f>IF(+NFL!$F69="Atlanta",+NFL!J69,IF(+NFL!$H69="Atlanta",+NFL!J69,0))</f>
        <v>Atlanta</v>
      </c>
      <c r="K27" s="510" t="str">
        <f>IF(+NFL!$F69="Atlanta",+NFL!K69,IF(+NFL!$H69="Atlanta",+NFL!K69,0))</f>
        <v>NY Jets</v>
      </c>
      <c r="L27" s="572">
        <f>IF(+NFL!$F69="Atlanta",+NFL!L69,IF(+NFL!$H69="Atlanta",+NFL!L69,0))</f>
        <v>3</v>
      </c>
      <c r="M27" s="573">
        <f>IF(+NFL!$F69="Atlanta",+NFL!M69,IF(+NFL!$H69="Atlanta",+NFL!M69,0))</f>
        <v>46</v>
      </c>
      <c r="N27" s="583" t="str">
        <f>IF(+NFL!$F69="Atlanta",+NFL!N69,IF(+NFL!$H69="Atlanta",+NFL!N69,0))</f>
        <v>Atlanta</v>
      </c>
      <c r="O27" s="584">
        <f>IF(+NFL!$F69="Atlanta",+NFL!O69,IF(+NFL!$H69="Atlanta",+NFL!O69,0))</f>
        <v>27</v>
      </c>
      <c r="P27" s="583" t="str">
        <f>IF(+NFL!$F69="Atlanta",+NFL!P69,IF(+NFL!$H69="Atlanta",+NFL!P69,0))</f>
        <v>NY Jets</v>
      </c>
      <c r="Q27" s="585">
        <f>IF(+NFL!$F69="Atlanta",+NFL!Q69,IF(+NFL!$H69="Atlanta",+NFL!Q69,0))</f>
        <v>20</v>
      </c>
      <c r="R27" s="586" t="str">
        <f>IF(+NFL!$F69="Atlanta",+NFL!R69,IF(+NFL!$H69="Atlanta",+NFL!R69,0))</f>
        <v>Atlanta</v>
      </c>
      <c r="S27" s="585" t="str">
        <f>IF(+NFL!$F69="Atlanta",+NFL!S69,IF(+NFL!$H69="Atlanta",+NFL!S69,0))</f>
        <v>NY Jets</v>
      </c>
      <c r="T27" s="586" t="str">
        <f>IF(+NFL!$F69="Atlanta",+NFL!T69,IF(+NFL!$H69="Atlanta",+NFL!T69,0))</f>
        <v>NY Jets</v>
      </c>
      <c r="U27" s="585" t="str">
        <f>IF(+NFL!$F69="Atlanta",+NFL!U69,IF(+NFL!$H69="Atlanta",+NFL!U69,0))</f>
        <v>L</v>
      </c>
      <c r="V27" s="586">
        <f>IF(+NFL!$F51="Atlanta",+NFL!#REF!,IF(+NFL!$H51="Atlanta",+NFL!#REF!,0))</f>
        <v>0</v>
      </c>
      <c r="W27" s="585">
        <f>IF(+NFL!$F51="Atlanta",+NFL!#REF!,IF(+NFL!$H51="Atlanta",+NFL!#REF!,0))</f>
        <v>0</v>
      </c>
      <c r="X27" s="586">
        <f>IF(+NFL!$F51="Atlanta",+NFL!#REF!,IF(+NFL!$H51="Atlanta",+NFL!#REF!,0))</f>
        <v>0</v>
      </c>
      <c r="Y27" s="585">
        <f>IF(+NFL!$F51="Atlanta",+NFL!#REF!,IF(+NFL!$H51="Atlanta",+NFL!#REF!,0))</f>
        <v>0</v>
      </c>
      <c r="Z27" s="586">
        <f>IF(+NFL!$F51="Atlanta",+NFL!#REF!,IF(+NFL!$H51="Atlanta",+NFL!#REF!,0))</f>
        <v>0</v>
      </c>
      <c r="AA27" s="585">
        <f>IF(+NFL!$F51="Atlanta",+NFL!#REF!,IF(+NFL!$H51="Atlanta",+NFL!#REF!,0))</f>
        <v>0</v>
      </c>
      <c r="AB27" s="124">
        <f>IF(+NFL!$F51="Atlanta",+NFL!#REF!,IF(+NFL!$H51="Atlanta",+NFL!#REF!,0))</f>
        <v>0</v>
      </c>
      <c r="AC27" s="182">
        <f>IF(+NFL!$F51="Atlanta",+NFL!#REF!,IF(+NFL!$H51="Atlanta",+NFL!#REF!,0))</f>
        <v>0</v>
      </c>
      <c r="AD27" s="496">
        <f>IF(+NFL!$F51="Atlanta",+NFL!#REF!,IF(+NFL!$H51="Atlanta",+NFL!#REF!,0))</f>
        <v>0</v>
      </c>
      <c r="AE27" s="565">
        <f>IF(+NFL!$F51="Atlanta",+NFL!#REF!,IF(+NFL!$H51="Atlanta",+NFL!#REF!,0))</f>
        <v>0</v>
      </c>
      <c r="AF27" s="496">
        <f>IF(+NFL!$F51="Atlanta",+NFL!#REF!,IF(+NFL!$H51="Atlanta",+NFL!#REF!,0))</f>
        <v>0</v>
      </c>
      <c r="AG27" s="565">
        <f>IF(+NFL!$F51="Atlanta",+NFL!#REF!,IF(+NFL!$H51="Atlanta",+NFL!#REF!,0))</f>
        <v>0</v>
      </c>
      <c r="AH27" s="496">
        <f>IF(+NFL!$F51="Atlanta",+NFL!#REF!,IF(+NFL!$H51="Atlanta",+NFL!#REF!,0))</f>
        <v>0</v>
      </c>
      <c r="AI27" s="565">
        <f>IF(+NFL!$F51="Atlanta",+NFL!#REF!,IF(+NFL!$H51="Atlanta",+NFL!#REF!,0))</f>
        <v>0</v>
      </c>
      <c r="AJ27" s="496">
        <f>IF(+NFL!$F51="Atlanta",+NFL!#REF!,IF(+NFL!$H51="Atlanta",+NFL!#REF!,0))</f>
        <v>0</v>
      </c>
      <c r="AK27" s="565">
        <f>IF(+NFL!$F51="Atlanta",+NFL!#REF!,IF(+NFL!$H51="Atlanta",+NFL!#REF!,0))</f>
        <v>0</v>
      </c>
      <c r="AL27" s="81">
        <f>IF(+NFL!$F51="Atlanta",+NFL!#REF!,IF(+NFL!$H51="Atlanta",+NFL!#REF!,0))</f>
        <v>0</v>
      </c>
      <c r="AM27" s="82">
        <f>IF(+NFL!$F51="Atlanta",+NFL!#REF!,IF(+NFL!$H51="Atlanta",+NFL!#REF!,0))</f>
        <v>0</v>
      </c>
      <c r="AN27" s="81">
        <f>IF(+NFL!$F51="Atlanta",+NFL!#REF!,IF(+NFL!$H51="Atlanta",+NFL!#REF!,0))</f>
        <v>0</v>
      </c>
      <c r="AO27" s="83">
        <f>IF(+NFL!$F51="Atlanta",+NFL!#REF!,IF(+NFL!$H51="Atlanta",+NFL!#REF!,0))</f>
        <v>0</v>
      </c>
      <c r="AP27" s="480">
        <f>IF(+NFL!$F51="Atlanta",+NFL!#REF!,IF(+NFL!$H51="Atlanta",+NFL!#REF!,0))</f>
        <v>0</v>
      </c>
      <c r="AQ27" s="72">
        <f>IF(+NFL!$F51="Atlanta",+NFL!#REF!,IF(+NFL!$H51="Atlanta",+NFL!#REF!,0))</f>
        <v>0</v>
      </c>
      <c r="AR27" s="81">
        <f>IF(+NFL!$F51="Atlanta",+NFL!#REF!,IF(+NFL!$H51="Atlanta",+NFL!#REF!,0))</f>
        <v>0</v>
      </c>
      <c r="AS27" s="96">
        <f>IF(+NFL!$F51="Atlanta",+NFL!#REF!,IF(+NFL!$H51="Atlanta",+NFL!#REF!,0))</f>
        <v>0</v>
      </c>
      <c r="AT27" s="96">
        <f>IF(+NFL!$F51="Atlanta",+NFL!#REF!,IF(+NFL!$H51="Atlanta",+NFL!#REF!,0))</f>
        <v>0</v>
      </c>
      <c r="AU27" s="81">
        <f>IF(+NFL!$F51="Atlanta",+NFL!#REF!,IF(+NFL!$H51="Atlanta",+NFL!#REF!,0))</f>
        <v>0</v>
      </c>
      <c r="AV27" s="96">
        <f>IF(+NFL!$F51="Atlanta",+NFL!#REF!,IF(+NFL!$H51="Atlanta",+NFL!#REF!,0))</f>
        <v>0</v>
      </c>
      <c r="AW27" s="70">
        <f>IF(+NFL!$F51="Atlanta",+NFL!#REF!,IF(+NFL!$H51="Atlanta",+NFL!#REF!,0))</f>
        <v>0</v>
      </c>
      <c r="AX27" s="96">
        <f>IF(+NFL!$F51="Atlanta",+NFL!#REF!,IF(+NFL!$H51="Atlanta",+NFL!#REF!,0))</f>
        <v>0</v>
      </c>
      <c r="AY27" s="81">
        <f>IF(+NFL!$F51="Atlanta",+NFL!#REF!,IF(+NFL!$H51="Atlanta",+NFL!#REF!,0))</f>
        <v>0</v>
      </c>
      <c r="AZ27" s="96">
        <f>IF(+NFL!$F51="Atlanta",+NFL!#REF!,IF(+NFL!$H51="Atlanta",+NFL!#REF!,0))</f>
        <v>0</v>
      </c>
      <c r="BA27" s="70">
        <f>IF(+NFL!$F51="Atlanta",+NFL!#REF!,IF(+NFL!$H51="Atlanta",+NFL!#REF!,0))</f>
        <v>0</v>
      </c>
      <c r="BB27" s="70">
        <f>IF(+NFL!$F51="Atlanta",+NFL!#REF!,IF(+NFL!$H51="Atlanta",+NFL!#REF!,0))</f>
        <v>0</v>
      </c>
      <c r="BC27" s="592">
        <f>IF(+NFL!$F51="Atlanta",+NFL!#REF!,IF(+NFL!$H51="Atlanta",+NFL!#REF!,0))</f>
        <v>0</v>
      </c>
      <c r="BD27" s="81">
        <f>IF(+NFL!$F51="Atlanta",+NFL!#REF!,IF(+NFL!$H51="Atlanta",+NFL!#REF!,0))</f>
        <v>0</v>
      </c>
      <c r="BE27" s="96">
        <f>IF(+NFL!$F51="Atlanta",+NFL!#REF!,IF(+NFL!$H51="Atlanta",+NFL!#REF!,0))</f>
        <v>0</v>
      </c>
      <c r="BF27" s="96">
        <f>IF(+NFL!$F51="Atlanta",+NFL!#REF!,IF(+NFL!$H51="Atlanta",+NFL!#REF!,0))</f>
        <v>0</v>
      </c>
      <c r="BG27" s="81">
        <f>IF(+NFL!$F51="Atlanta",+NFL!#REF!,IF(+NFL!$H51="Atlanta",+NFL!#REF!,0))</f>
        <v>0</v>
      </c>
      <c r="BH27" s="96">
        <f>IF(+NFL!$F51="Atlanta",+NFL!#REF!,IF(+NFL!$H51="Atlanta",+NFL!#REF!,0))</f>
        <v>0</v>
      </c>
      <c r="BI27" s="70">
        <f>IF(+NFL!$F51="Atlanta",+NFL!#REF!,IF(+NFL!$H51="Atlanta",+NFL!#REF!,0))</f>
        <v>0</v>
      </c>
      <c r="BJ27" s="124">
        <f>IF(+NFL!$F51="Atlanta",+NFL!#REF!,IF(+NFL!$H51="Atlanta",+NFL!#REF!,0))</f>
        <v>0</v>
      </c>
      <c r="BK27" s="182">
        <f>IF(+NFL!$F51="Atlanta",+NFL!#REF!,IF(+NFL!$H51="Atlanta",+NFL!#REF!,0))</f>
        <v>0</v>
      </c>
    </row>
    <row r="28" spans="1:63" x14ac:dyDescent="0.8">
      <c r="A28" s="70">
        <f>IF(+NFL!$F99="Atlanta",+NFL!A99,IF(+NFL!$H99="Atlanta",+NFL!A99,0))</f>
        <v>6</v>
      </c>
      <c r="B28" s="70">
        <f>IF(+NFL!$F99="Atlanta",+NFL!B99,IF(+NFL!$H99="Atlanta",+NFL!B99,0))</f>
        <v>0</v>
      </c>
      <c r="C28" s="94">
        <f>IF(+NFL!$F99="Atlanta",+NFL!C99,IF(+NFL!$H99="Atlanta",+NFL!C99,0))</f>
        <v>0</v>
      </c>
      <c r="D28" s="73">
        <f>IF(+NFL!$F99="Atlanta",+NFL!D99,IF(+NFL!$H99="Atlanta",+NFL!D99,0))</f>
        <v>0</v>
      </c>
      <c r="E28" s="70">
        <f>IF(+NFL!$F99="Atlanta",+NFL!E99,IF(+NFL!$H99="Atlanta",+NFL!E99,0))</f>
        <v>0</v>
      </c>
      <c r="F28" s="189" t="str">
        <f>IF(+NFL!$F99="Atlanta",+NFL!F99,IF(+NFL!$H99="Atlanta",+NFL!F99,0))</f>
        <v>Atlanta</v>
      </c>
      <c r="G28" s="70" t="str">
        <f>IF(+NFL!$F99="Atlanta",+NFL!G99,IF(+NFL!$H99="Atlanta",+NFL!G99,0))</f>
        <v>NFCS</v>
      </c>
      <c r="H28" s="189">
        <f>IF(+NFL!$F99="Atlanta",+NFL!H99,IF(+NFL!$H99="Atlanta",+NFL!H99,0))</f>
        <v>0</v>
      </c>
      <c r="I28" s="70">
        <f>IF(+NFL!$F99="Atlanta",+NFL!I99,IF(+NFL!$H99="Atlanta",+NFL!I99,0))</f>
        <v>0</v>
      </c>
      <c r="J28" s="496">
        <f>IF(+NFL!$F99="Atlanta",+NFL!J99,IF(+NFL!$H99="Atlanta",+NFL!J99,0))</f>
        <v>0</v>
      </c>
      <c r="K28" s="510" t="str">
        <f>IF(+NFL!$F99="Atlanta",+NFL!K99,IF(+NFL!$H99="Atlanta",+NFL!K99,0))</f>
        <v>Atlanta</v>
      </c>
      <c r="L28" s="572">
        <f>IF(+NFL!$F99="Atlanta",+NFL!L99,IF(+NFL!$H99="Atlanta",+NFL!L99,0))</f>
        <v>0</v>
      </c>
      <c r="M28" s="573">
        <f>IF(+NFL!$F99="Atlanta",+NFL!M99,IF(+NFL!$H99="Atlanta",+NFL!M99,0))</f>
        <v>0</v>
      </c>
      <c r="N28" s="583">
        <f>IF(+NFL!$F99="Atlanta",+NFL!N99,IF(+NFL!$H99="Atlanta",+NFL!N99,0))</f>
        <v>0</v>
      </c>
      <c r="O28" s="584">
        <f>IF(+NFL!$F99="Atlanta",+NFL!O99,IF(+NFL!$H99="Atlanta",+NFL!O99,0))</f>
        <v>0</v>
      </c>
      <c r="P28" s="583">
        <f>IF(+NFL!$F99="Atlanta",+NFL!P99,IF(+NFL!$H99="Atlanta",+NFL!P99,0))</f>
        <v>0</v>
      </c>
      <c r="Q28" s="585">
        <f>IF(+NFL!$F99="Atlanta",+NFL!Q99,IF(+NFL!$H99="Atlanta",+NFL!Q99,0))</f>
        <v>0</v>
      </c>
      <c r="R28" s="586">
        <f>IF(+NFL!$F99="Atlanta",+NFL!R99,IF(+NFL!$H99="Atlanta",+NFL!R99,0))</f>
        <v>0</v>
      </c>
      <c r="S28" s="585">
        <f>IF(+NFL!$F99="Atlanta",+NFL!S99,IF(+NFL!$H99="Atlanta",+NFL!S99,0))</f>
        <v>0</v>
      </c>
      <c r="T28" s="586">
        <f>IF(+NFL!$F99="Atlanta",+NFL!T99,IF(+NFL!$H99="Atlanta",+NFL!T99,0))</f>
        <v>0</v>
      </c>
      <c r="U28" s="585">
        <f>IF(+NFL!$F99="Atlanta",+NFL!U99,IF(+NFL!$H99="Atlanta",+NFL!U99,0))</f>
        <v>0</v>
      </c>
      <c r="V28" s="586">
        <f>IF(+NFL!$F68="Atlanta",+NFL!#REF!,IF(+NFL!$H68="Atlanta",+NFL!#REF!,0))</f>
        <v>0</v>
      </c>
      <c r="W28" s="585">
        <f>IF(+NFL!$F68="Atlanta",+NFL!#REF!,IF(+NFL!$H68="Atlanta",+NFL!#REF!,0))</f>
        <v>0</v>
      </c>
      <c r="X28" s="586">
        <f>IF(+NFL!$F68="Atlanta",+NFL!#REF!,IF(+NFL!$H68="Atlanta",+NFL!#REF!,0))</f>
        <v>0</v>
      </c>
      <c r="Y28" s="585">
        <f>IF(+NFL!$F68="Atlanta",+NFL!#REF!,IF(+NFL!$H68="Atlanta",+NFL!#REF!,0))</f>
        <v>0</v>
      </c>
      <c r="Z28" s="586">
        <f>IF(+NFL!$F68="Atlanta",+NFL!#REF!,IF(+NFL!$H68="Atlanta",+NFL!#REF!,0))</f>
        <v>0</v>
      </c>
      <c r="AA28" s="585">
        <f>IF(+NFL!$F68="Atlanta",+NFL!#REF!,IF(+NFL!$H68="Atlanta",+NFL!#REF!,0))</f>
        <v>0</v>
      </c>
      <c r="AB28" s="124">
        <f>IF(+NFL!$F68="Atlanta",+NFL!#REF!,IF(+NFL!$H68="Atlanta",+NFL!#REF!,0))</f>
        <v>0</v>
      </c>
      <c r="AC28" s="182">
        <f>IF(+NFL!$F68="Atlanta",+NFL!#REF!,IF(+NFL!$H68="Atlanta",+NFL!#REF!,0))</f>
        <v>0</v>
      </c>
      <c r="AD28" s="496">
        <f>IF(+NFL!$F68="Atlanta",+NFL!#REF!,IF(+NFL!$H68="Atlanta",+NFL!#REF!,0))</f>
        <v>0</v>
      </c>
      <c r="AE28" s="565">
        <f>IF(+NFL!$F68="Atlanta",+NFL!#REF!,IF(+NFL!$H68="Atlanta",+NFL!#REF!,0))</f>
        <v>0</v>
      </c>
      <c r="AF28" s="496">
        <f>IF(+NFL!$F68="Atlanta",+NFL!#REF!,IF(+NFL!$H68="Atlanta",+NFL!#REF!,0))</f>
        <v>0</v>
      </c>
      <c r="AG28" s="565">
        <f>IF(+NFL!$F68="Atlanta",+NFL!#REF!,IF(+NFL!$H68="Atlanta",+NFL!#REF!,0))</f>
        <v>0</v>
      </c>
      <c r="AH28" s="496">
        <f>IF(+NFL!$F68="Atlanta",+NFL!#REF!,IF(+NFL!$H68="Atlanta",+NFL!#REF!,0))</f>
        <v>0</v>
      </c>
      <c r="AI28" s="565">
        <f>IF(+NFL!$F68="Atlanta",+NFL!#REF!,IF(+NFL!$H68="Atlanta",+NFL!#REF!,0))</f>
        <v>0</v>
      </c>
      <c r="AJ28" s="496">
        <f>IF(+NFL!$F68="Atlanta",+NFL!#REF!,IF(+NFL!$H68="Atlanta",+NFL!#REF!,0))</f>
        <v>0</v>
      </c>
      <c r="AK28" s="565">
        <f>IF(+NFL!$F68="Atlanta",+NFL!#REF!,IF(+NFL!$H68="Atlanta",+NFL!#REF!,0))</f>
        <v>0</v>
      </c>
      <c r="AL28" s="81">
        <f>IF(+NFL!$F68="Atlanta",+NFL!#REF!,IF(+NFL!$H68="Atlanta",+NFL!#REF!,0))</f>
        <v>0</v>
      </c>
      <c r="AM28" s="82">
        <f>IF(+NFL!$F68="Atlanta",+NFL!#REF!,IF(+NFL!$H68="Atlanta",+NFL!#REF!,0))</f>
        <v>0</v>
      </c>
      <c r="AN28" s="81">
        <f>IF(+NFL!$F68="Atlanta",+NFL!#REF!,IF(+NFL!$H68="Atlanta",+NFL!#REF!,0))</f>
        <v>0</v>
      </c>
      <c r="AO28" s="83">
        <f>IF(+NFL!$F68="Atlanta",+NFL!#REF!,IF(+NFL!$H68="Atlanta",+NFL!#REF!,0))</f>
        <v>0</v>
      </c>
      <c r="AP28" s="480">
        <f>IF(+NFL!$F68="Atlanta",+NFL!#REF!,IF(+NFL!$H68="Atlanta",+NFL!#REF!,0))</f>
        <v>0</v>
      </c>
      <c r="AQ28" s="72">
        <f>IF(+NFL!$F68="Atlanta",+NFL!#REF!,IF(+NFL!$H68="Atlanta",+NFL!#REF!,0))</f>
        <v>0</v>
      </c>
      <c r="AR28" s="81">
        <f>IF(+NFL!$F68="Atlanta",+NFL!#REF!,IF(+NFL!$H68="Atlanta",+NFL!#REF!,0))</f>
        <v>0</v>
      </c>
      <c r="AS28" s="96">
        <f>IF(+NFL!$F68="Atlanta",+NFL!#REF!,IF(+NFL!$H68="Atlanta",+NFL!#REF!,0))</f>
        <v>0</v>
      </c>
      <c r="AT28" s="96">
        <f>IF(+NFL!$F68="Atlanta",+NFL!#REF!,IF(+NFL!$H68="Atlanta",+NFL!#REF!,0))</f>
        <v>0</v>
      </c>
      <c r="AU28" s="81">
        <f>IF(+NFL!$F68="Atlanta",+NFL!#REF!,IF(+NFL!$H68="Atlanta",+NFL!#REF!,0))</f>
        <v>0</v>
      </c>
      <c r="AV28" s="96">
        <f>IF(+NFL!$F68="Atlanta",+NFL!#REF!,IF(+NFL!$H68="Atlanta",+NFL!#REF!,0))</f>
        <v>0</v>
      </c>
      <c r="AW28" s="70">
        <f>IF(+NFL!$F68="Atlanta",+NFL!#REF!,IF(+NFL!$H68="Atlanta",+NFL!#REF!,0))</f>
        <v>0</v>
      </c>
      <c r="AX28" s="96">
        <f>IF(+NFL!$F68="Atlanta",+NFL!#REF!,IF(+NFL!$H68="Atlanta",+NFL!#REF!,0))</f>
        <v>0</v>
      </c>
      <c r="AY28" s="81">
        <f>IF(+NFL!$F68="Atlanta",+NFL!#REF!,IF(+NFL!$H68="Atlanta",+NFL!#REF!,0))</f>
        <v>0</v>
      </c>
      <c r="AZ28" s="96">
        <f>IF(+NFL!$F68="Atlanta",+NFL!#REF!,IF(+NFL!$H68="Atlanta",+NFL!#REF!,0))</f>
        <v>0</v>
      </c>
      <c r="BA28" s="70">
        <f>IF(+NFL!$F68="Atlanta",+NFL!#REF!,IF(+NFL!$H68="Atlanta",+NFL!#REF!,0))</f>
        <v>0</v>
      </c>
      <c r="BB28" s="70">
        <f>IF(+NFL!$F68="Atlanta",+NFL!#REF!,IF(+NFL!$H68="Atlanta",+NFL!#REF!,0))</f>
        <v>0</v>
      </c>
      <c r="BC28" s="592">
        <f>IF(+NFL!$F68="Atlanta",+NFL!#REF!,IF(+NFL!$H68="Atlanta",+NFL!#REF!,0))</f>
        <v>0</v>
      </c>
      <c r="BD28" s="81">
        <f>IF(+NFL!$F68="Atlanta",+NFL!#REF!,IF(+NFL!$H68="Atlanta",+NFL!#REF!,0))</f>
        <v>0</v>
      </c>
      <c r="BE28" s="96">
        <f>IF(+NFL!$F68="Atlanta",+NFL!#REF!,IF(+NFL!$H68="Atlanta",+NFL!#REF!,0))</f>
        <v>0</v>
      </c>
      <c r="BF28" s="96">
        <f>IF(+NFL!$F68="Atlanta",+NFL!#REF!,IF(+NFL!$H68="Atlanta",+NFL!#REF!,0))</f>
        <v>0</v>
      </c>
      <c r="BG28" s="81">
        <f>IF(+NFL!$F68="Atlanta",+NFL!#REF!,IF(+NFL!$H68="Atlanta",+NFL!#REF!,0))</f>
        <v>0</v>
      </c>
      <c r="BH28" s="96">
        <f>IF(+NFL!$F68="Atlanta",+NFL!#REF!,IF(+NFL!$H68="Atlanta",+NFL!#REF!,0))</f>
        <v>0</v>
      </c>
      <c r="BI28" s="70">
        <f>IF(+NFL!$F68="Atlanta",+NFL!#REF!,IF(+NFL!$H68="Atlanta",+NFL!#REF!,0))</f>
        <v>0</v>
      </c>
      <c r="BJ28" s="124">
        <f>IF(+NFL!$F68="Atlanta",+NFL!#REF!,IF(+NFL!$H68="Atlanta",+NFL!#REF!,0))</f>
        <v>0</v>
      </c>
      <c r="BK28" s="182">
        <f>IF(+NFL!$F68="Atlanta",+NFL!#REF!,IF(+NFL!$H68="Atlanta",+NFL!#REF!,0))</f>
        <v>0</v>
      </c>
    </row>
    <row r="29" spans="1:63" x14ac:dyDescent="0.8">
      <c r="A29" s="70">
        <f>IF(+NFL!$F106="Atlanta",+NFL!A106,IF(+NFL!$H106="Atlanta",+NFL!A106,0))</f>
        <v>7</v>
      </c>
      <c r="B29" s="70" t="str">
        <f>IF(+NFL!$F106="Atlanta",+NFL!B106,IF(+NFL!$H106="Atlanta",+NFL!B106,0))</f>
        <v>Sun</v>
      </c>
      <c r="C29" s="94">
        <f>IF(+NFL!$F106="Atlanta",+NFL!C106,IF(+NFL!$H106="Atlanta",+NFL!C106,0))</f>
        <v>44493</v>
      </c>
      <c r="D29" s="73">
        <f>IF(+NFL!$F106="Atlanta",+NFL!D106,IF(+NFL!$H106="Atlanta",+NFL!D106,0))</f>
        <v>0.54166666666666663</v>
      </c>
      <c r="E29" s="70" t="str">
        <f>IF(+NFL!$F106="Atlanta",+NFL!E106,IF(+NFL!$H106="Atlanta",+NFL!E106,0))</f>
        <v>Fox</v>
      </c>
      <c r="F29" s="189" t="str">
        <f>IF(+NFL!$F106="Atlanta",+NFL!F106,IF(+NFL!$H106="Atlanta",+NFL!F106,0))</f>
        <v>Atlanta</v>
      </c>
      <c r="G29" s="70" t="str">
        <f>IF(+NFL!$F106="Atlanta",+NFL!G106,IF(+NFL!$H106="Atlanta",+NFL!G106,0))</f>
        <v>NFCS</v>
      </c>
      <c r="H29" s="189" t="str">
        <f>IF(+NFL!$F106="Atlanta",+NFL!H106,IF(+NFL!$H106="Atlanta",+NFL!H106,0))</f>
        <v>Miami</v>
      </c>
      <c r="I29" s="70" t="str">
        <f>IF(+NFL!$F106="Atlanta",+NFL!I106,IF(+NFL!$H106="Atlanta",+NFL!I106,0))</f>
        <v>AFCE</v>
      </c>
      <c r="J29" s="496" t="str">
        <f>IF(+NFL!$F106="Atlanta",+NFL!J106,IF(+NFL!$H106="Atlanta",+NFL!J106,0))</f>
        <v>Atlanta</v>
      </c>
      <c r="K29" s="510" t="str">
        <f>IF(+NFL!$F106="Atlanta",+NFL!K106,IF(+NFL!$H106="Atlanta",+NFL!K106,0))</f>
        <v>Miami</v>
      </c>
      <c r="L29" s="572">
        <f>IF(+NFL!$F106="Atlanta",+NFL!L106,IF(+NFL!$H106="Atlanta",+NFL!L106,0))</f>
        <v>2.5</v>
      </c>
      <c r="M29" s="573">
        <f>IF(+NFL!$F106="Atlanta",+NFL!M106,IF(+NFL!$H106="Atlanta",+NFL!M106,0))</f>
        <v>47.5</v>
      </c>
      <c r="N29" s="583" t="str">
        <f>IF(+NFL!$F106="Atlanta",+NFL!N106,IF(+NFL!$H106="Atlanta",+NFL!N106,0))</f>
        <v>Atlanta</v>
      </c>
      <c r="O29" s="584">
        <f>IF(+NFL!$F106="Atlanta",+NFL!O106,IF(+NFL!$H106="Atlanta",+NFL!O106,0))</f>
        <v>30</v>
      </c>
      <c r="P29" s="583" t="str">
        <f>IF(+NFL!$F106="Atlanta",+NFL!P106,IF(+NFL!$H106="Atlanta",+NFL!P106,0))</f>
        <v>Miami</v>
      </c>
      <c r="Q29" s="585">
        <f>IF(+NFL!$F106="Atlanta",+NFL!Q106,IF(+NFL!$H106="Atlanta",+NFL!Q106,0))</f>
        <v>28</v>
      </c>
      <c r="R29" s="586" t="str">
        <f>IF(+NFL!$F106="Atlanta",+NFL!R106,IF(+NFL!$H106="Atlanta",+NFL!R106,0))</f>
        <v>Miami</v>
      </c>
      <c r="S29" s="585" t="str">
        <f>IF(+NFL!$F106="Atlanta",+NFL!S106,IF(+NFL!$H106="Atlanta",+NFL!S106,0))</f>
        <v>Atlanta</v>
      </c>
      <c r="T29" s="586" t="str">
        <f>IF(+NFL!$F106="Atlanta",+NFL!T106,IF(+NFL!$H106="Atlanta",+NFL!T106,0))</f>
        <v>Miami</v>
      </c>
      <c r="U29" s="585" t="str">
        <f>IF(+NFL!$F106="Atlanta",+NFL!U106,IF(+NFL!$H106="Atlanta",+NFL!U106,0))</f>
        <v>W</v>
      </c>
      <c r="V29" s="586">
        <f>IF(+NFL!$F95="Atlanta",+NFL!#REF!,IF(+NFL!$H95="Atlanta",+NFL!#REF!,0))</f>
        <v>0</v>
      </c>
      <c r="W29" s="585">
        <f>IF(+NFL!$F95="Atlanta",+NFL!#REF!,IF(+NFL!$H95="Atlanta",+NFL!#REF!,0))</f>
        <v>0</v>
      </c>
      <c r="X29" s="586">
        <f>IF(+NFL!$F95="Atlanta",+NFL!#REF!,IF(+NFL!$H95="Atlanta",+NFL!#REF!,0))</f>
        <v>0</v>
      </c>
      <c r="Y29" s="585">
        <f>IF(+NFL!$F95="Atlanta",+NFL!#REF!,IF(+NFL!$H95="Atlanta",+NFL!#REF!,0))</f>
        <v>0</v>
      </c>
      <c r="Z29" s="586">
        <f>IF(+NFL!$F95="Atlanta",+NFL!#REF!,IF(+NFL!$H95="Atlanta",+NFL!#REF!,0))</f>
        <v>0</v>
      </c>
      <c r="AA29" s="585">
        <f>IF(+NFL!$F95="Atlanta",+NFL!#REF!,IF(+NFL!$H95="Atlanta",+NFL!#REF!,0))</f>
        <v>0</v>
      </c>
      <c r="AB29" s="124">
        <f>IF(+NFL!$F95="Atlanta",+NFL!#REF!,IF(+NFL!$H95="Atlanta",+NFL!#REF!,0))</f>
        <v>0</v>
      </c>
      <c r="AC29" s="182">
        <f>IF(+NFL!$F95="Atlanta",+NFL!#REF!,IF(+NFL!$H95="Atlanta",+NFL!#REF!,0))</f>
        <v>0</v>
      </c>
      <c r="AD29" s="496">
        <f>IF(+NFL!$F95="Atlanta",+NFL!#REF!,IF(+NFL!$H95="Atlanta",+NFL!#REF!,0))</f>
        <v>0</v>
      </c>
      <c r="AE29" s="565">
        <f>IF(+NFL!$F95="Atlanta",+NFL!#REF!,IF(+NFL!$H95="Atlanta",+NFL!#REF!,0))</f>
        <v>0</v>
      </c>
      <c r="AF29" s="496">
        <f>IF(+NFL!$F95="Atlanta",+NFL!#REF!,IF(+NFL!$H95="Atlanta",+NFL!#REF!,0))</f>
        <v>0</v>
      </c>
      <c r="AG29" s="565">
        <f>IF(+NFL!$F95="Atlanta",+NFL!#REF!,IF(+NFL!$H95="Atlanta",+NFL!#REF!,0))</f>
        <v>0</v>
      </c>
      <c r="AH29" s="496">
        <f>IF(+NFL!$F95="Atlanta",+NFL!#REF!,IF(+NFL!$H95="Atlanta",+NFL!#REF!,0))</f>
        <v>0</v>
      </c>
      <c r="AI29" s="565">
        <f>IF(+NFL!$F95="Atlanta",+NFL!#REF!,IF(+NFL!$H95="Atlanta",+NFL!#REF!,0))</f>
        <v>0</v>
      </c>
      <c r="AJ29" s="496">
        <f>IF(+NFL!$F95="Atlanta",+NFL!#REF!,IF(+NFL!$H95="Atlanta",+NFL!#REF!,0))</f>
        <v>0</v>
      </c>
      <c r="AK29" s="565">
        <f>IF(+NFL!$F95="Atlanta",+NFL!#REF!,IF(+NFL!$H95="Atlanta",+NFL!#REF!,0))</f>
        <v>0</v>
      </c>
      <c r="AL29" s="81">
        <f>IF(+NFL!$F95="Atlanta",+NFL!#REF!,IF(+NFL!$H95="Atlanta",+NFL!#REF!,0))</f>
        <v>0</v>
      </c>
      <c r="AM29" s="82">
        <f>IF(+NFL!$F95="Atlanta",+NFL!#REF!,IF(+NFL!$H95="Atlanta",+NFL!#REF!,0))</f>
        <v>0</v>
      </c>
      <c r="AN29" s="81">
        <f>IF(+NFL!$F95="Atlanta",+NFL!#REF!,IF(+NFL!$H95="Atlanta",+NFL!#REF!,0))</f>
        <v>0</v>
      </c>
      <c r="AO29" s="83">
        <f>IF(+NFL!$F95="Atlanta",+NFL!#REF!,IF(+NFL!$H95="Atlanta",+NFL!#REF!,0))</f>
        <v>0</v>
      </c>
      <c r="AP29" s="480">
        <f>IF(+NFL!$F95="Atlanta",+NFL!#REF!,IF(+NFL!$H95="Atlanta",+NFL!#REF!,0))</f>
        <v>0</v>
      </c>
      <c r="AQ29" s="72">
        <f>IF(+NFL!$F95="Atlanta",+NFL!#REF!,IF(+NFL!$H95="Atlanta",+NFL!#REF!,0))</f>
        <v>0</v>
      </c>
      <c r="AR29" s="81">
        <f>IF(+NFL!$F95="Atlanta",+NFL!#REF!,IF(+NFL!$H95="Atlanta",+NFL!#REF!,0))</f>
        <v>0</v>
      </c>
      <c r="AS29" s="96">
        <f>IF(+NFL!$F95="Atlanta",+NFL!#REF!,IF(+NFL!$H95="Atlanta",+NFL!#REF!,0))</f>
        <v>0</v>
      </c>
      <c r="AT29" s="96">
        <f>IF(+NFL!$F95="Atlanta",+NFL!#REF!,IF(+NFL!$H95="Atlanta",+NFL!#REF!,0))</f>
        <v>0</v>
      </c>
      <c r="AU29" s="81">
        <f>IF(+NFL!$F95="Atlanta",+NFL!#REF!,IF(+NFL!$H95="Atlanta",+NFL!#REF!,0))</f>
        <v>0</v>
      </c>
      <c r="AV29" s="96">
        <f>IF(+NFL!$F95="Atlanta",+NFL!#REF!,IF(+NFL!$H95="Atlanta",+NFL!#REF!,0))</f>
        <v>0</v>
      </c>
      <c r="AW29" s="70">
        <f>IF(+NFL!$F95="Atlanta",+NFL!#REF!,IF(+NFL!$H95="Atlanta",+NFL!#REF!,0))</f>
        <v>0</v>
      </c>
      <c r="AX29" s="96">
        <f>IF(+NFL!$F95="Atlanta",+NFL!#REF!,IF(+NFL!$H95="Atlanta",+NFL!#REF!,0))</f>
        <v>0</v>
      </c>
      <c r="AY29" s="81">
        <f>IF(+NFL!$F95="Atlanta",+NFL!#REF!,IF(+NFL!$H95="Atlanta",+NFL!#REF!,0))</f>
        <v>0</v>
      </c>
      <c r="AZ29" s="96">
        <f>IF(+NFL!$F95="Atlanta",+NFL!#REF!,IF(+NFL!$H95="Atlanta",+NFL!#REF!,0))</f>
        <v>0</v>
      </c>
      <c r="BA29" s="70">
        <f>IF(+NFL!$F95="Atlanta",+NFL!#REF!,IF(+NFL!$H95="Atlanta",+NFL!#REF!,0))</f>
        <v>0</v>
      </c>
      <c r="BB29" s="70">
        <f>IF(+NFL!$F95="Atlanta",+NFL!#REF!,IF(+NFL!$H95="Atlanta",+NFL!#REF!,0))</f>
        <v>0</v>
      </c>
      <c r="BC29" s="592">
        <f>IF(+NFL!$F95="Atlanta",+NFL!#REF!,IF(+NFL!$H95="Atlanta",+NFL!#REF!,0))</f>
        <v>0</v>
      </c>
      <c r="BD29" s="81">
        <f>IF(+NFL!$F95="Atlanta",+NFL!#REF!,IF(+NFL!$H95="Atlanta",+NFL!#REF!,0))</f>
        <v>0</v>
      </c>
      <c r="BE29" s="96">
        <f>IF(+NFL!$F95="Atlanta",+NFL!#REF!,IF(+NFL!$H95="Atlanta",+NFL!#REF!,0))</f>
        <v>0</v>
      </c>
      <c r="BF29" s="96">
        <f>IF(+NFL!$F95="Atlanta",+NFL!#REF!,IF(+NFL!$H95="Atlanta",+NFL!#REF!,0))</f>
        <v>0</v>
      </c>
      <c r="BG29" s="81">
        <f>IF(+NFL!$F95="Atlanta",+NFL!#REF!,IF(+NFL!$H95="Atlanta",+NFL!#REF!,0))</f>
        <v>0</v>
      </c>
      <c r="BH29" s="96">
        <f>IF(+NFL!$F95="Atlanta",+NFL!#REF!,IF(+NFL!$H95="Atlanta",+NFL!#REF!,0))</f>
        <v>0</v>
      </c>
      <c r="BI29" s="70">
        <f>IF(+NFL!$F95="Atlanta",+NFL!#REF!,IF(+NFL!$H95="Atlanta",+NFL!#REF!,0))</f>
        <v>0</v>
      </c>
      <c r="BJ29" s="124">
        <f>IF(+NFL!$F95="Atlanta",+NFL!#REF!,IF(+NFL!$H95="Atlanta",+NFL!#REF!,0))</f>
        <v>0</v>
      </c>
      <c r="BK29" s="182">
        <f>IF(+NFL!$F95="Atlanta",+NFL!#REF!,IF(+NFL!$H95="Atlanta",+NFL!#REF!,0))</f>
        <v>0</v>
      </c>
    </row>
    <row r="30" spans="1:63" x14ac:dyDescent="0.8">
      <c r="A30" s="70">
        <f>IF(+NFL!$F124="Atlanta",+NFL!A124,IF(+NFL!$H124="Atlanta",+NFL!A124,0))</f>
        <v>8</v>
      </c>
      <c r="B30" s="70" t="str">
        <f>IF(+NFL!$F124="Atlanta",+NFL!B124,IF(+NFL!$H124="Atlanta",+NFL!B124,0))</f>
        <v>Sun</v>
      </c>
      <c r="C30" s="94">
        <f>IF(+NFL!$F124="Atlanta",+NFL!C124,IF(+NFL!$H124="Atlanta",+NFL!C124,0))</f>
        <v>44500</v>
      </c>
      <c r="D30" s="73">
        <f>IF(+NFL!$F124="Atlanta",+NFL!D124,IF(+NFL!$H124="Atlanta",+NFL!D124,0))</f>
        <v>0.54166666666666663</v>
      </c>
      <c r="E30" s="70" t="str">
        <f>IF(+NFL!$F124="Atlanta",+NFL!E124,IF(+NFL!$H124="Atlanta",+NFL!E124,0))</f>
        <v>Fox</v>
      </c>
      <c r="F30" s="189" t="str">
        <f>IF(+NFL!$F124="Atlanta",+NFL!F124,IF(+NFL!$H124="Atlanta",+NFL!F124,0))</f>
        <v>Carolina</v>
      </c>
      <c r="G30" s="70" t="str">
        <f>IF(+NFL!$F124="Atlanta",+NFL!G124,IF(+NFL!$H124="Atlanta",+NFL!G124,0))</f>
        <v>NFCS</v>
      </c>
      <c r="H30" s="189" t="str">
        <f>IF(+NFL!$F124="Atlanta",+NFL!H124,IF(+NFL!$H124="Atlanta",+NFL!H124,0))</f>
        <v>Atlanta</v>
      </c>
      <c r="I30" s="70" t="str">
        <f>IF(+NFL!$F124="Atlanta",+NFL!I124,IF(+NFL!$H124="Atlanta",+NFL!I124,0))</f>
        <v>NFCS</v>
      </c>
      <c r="J30" s="496" t="str">
        <f>IF(+NFL!$F124="Atlanta",+NFL!J124,IF(+NFL!$H124="Atlanta",+NFL!J124,0))</f>
        <v>Atlanta</v>
      </c>
      <c r="K30" s="510" t="str">
        <f>IF(+NFL!$F124="Atlanta",+NFL!K124,IF(+NFL!$H124="Atlanta",+NFL!K124,0))</f>
        <v>Carolina</v>
      </c>
      <c r="L30" s="572">
        <f>IF(+NFL!$F124="Atlanta",+NFL!L124,IF(+NFL!$H124="Atlanta",+NFL!L124,0))</f>
        <v>3</v>
      </c>
      <c r="M30" s="573">
        <f>IF(+NFL!$F124="Atlanta",+NFL!M124,IF(+NFL!$H124="Atlanta",+NFL!M124,0))</f>
        <v>46</v>
      </c>
      <c r="N30" s="583" t="str">
        <f>IF(+NFL!$F124="Atlanta",+NFL!N124,IF(+NFL!$H124="Atlanta",+NFL!N124,0))</f>
        <v>Carolina</v>
      </c>
      <c r="O30" s="584">
        <f>IF(+NFL!$F124="Atlanta",+NFL!O124,IF(+NFL!$H124="Atlanta",+NFL!O124,0))</f>
        <v>19</v>
      </c>
      <c r="P30" s="583" t="str">
        <f>IF(+NFL!$F124="Atlanta",+NFL!P124,IF(+NFL!$H124="Atlanta",+NFL!P124,0))</f>
        <v>Atlanta</v>
      </c>
      <c r="Q30" s="585">
        <f>IF(+NFL!$F124="Atlanta",+NFL!Q124,IF(+NFL!$H124="Atlanta",+NFL!Q124,0))</f>
        <v>13</v>
      </c>
      <c r="R30" s="586" t="str">
        <f>IF(+NFL!$F124="Atlanta",+NFL!R124,IF(+NFL!$H124="Atlanta",+NFL!R124,0))</f>
        <v>Carolina</v>
      </c>
      <c r="S30" s="585" t="str">
        <f>IF(+NFL!$F124="Atlanta",+NFL!S124,IF(+NFL!$H124="Atlanta",+NFL!S124,0))</f>
        <v>Atlanta</v>
      </c>
      <c r="T30" s="586" t="str">
        <f>IF(+NFL!$F124="Atlanta",+NFL!T124,IF(+NFL!$H124="Atlanta",+NFL!T124,0))</f>
        <v>Carolina</v>
      </c>
      <c r="U30" s="585" t="str">
        <f>IF(+NFL!$F124="Atlanta",+NFL!U124,IF(+NFL!$H124="Atlanta",+NFL!U124,0))</f>
        <v>W</v>
      </c>
      <c r="V30" s="586">
        <f>IF(+NFL!$F114="Atlanta",+NFL!#REF!,IF(+NFL!$H114="Atlanta",+NFL!#REF!,0))</f>
        <v>0</v>
      </c>
      <c r="W30" s="585">
        <f>IF(+NFL!$F114="Atlanta",+NFL!#REF!,IF(+NFL!$H114="Atlanta",+NFL!#REF!,0))</f>
        <v>0</v>
      </c>
      <c r="X30" s="586">
        <f>IF(+NFL!$F114="Atlanta",+NFL!#REF!,IF(+NFL!$H114="Atlanta",+NFL!#REF!,0))</f>
        <v>0</v>
      </c>
      <c r="Y30" s="585">
        <f>IF(+NFL!$F114="Atlanta",+NFL!#REF!,IF(+NFL!$H114="Atlanta",+NFL!#REF!,0))</f>
        <v>0</v>
      </c>
      <c r="Z30" s="586">
        <f>IF(+NFL!$F114="Atlanta",+NFL!#REF!,IF(+NFL!$H114="Atlanta",+NFL!#REF!,0))</f>
        <v>0</v>
      </c>
      <c r="AA30" s="585">
        <f>IF(+NFL!$F114="Atlanta",+NFL!#REF!,IF(+NFL!$H114="Atlanta",+NFL!#REF!,0))</f>
        <v>0</v>
      </c>
      <c r="AB30" s="124">
        <f>IF(+NFL!$F114="Atlanta",+NFL!#REF!,IF(+NFL!$H114="Atlanta",+NFL!#REF!,0))</f>
        <v>0</v>
      </c>
      <c r="AC30" s="182">
        <f>IF(+NFL!$F114="Atlanta",+NFL!#REF!,IF(+NFL!$H114="Atlanta",+NFL!#REF!,0))</f>
        <v>0</v>
      </c>
      <c r="AD30" s="496">
        <f>IF(+NFL!$F114="Atlanta",+NFL!#REF!,IF(+NFL!$H114="Atlanta",+NFL!#REF!,0))</f>
        <v>0</v>
      </c>
      <c r="AE30" s="565">
        <f>IF(+NFL!$F114="Atlanta",+NFL!#REF!,IF(+NFL!$H114="Atlanta",+NFL!#REF!,0))</f>
        <v>0</v>
      </c>
      <c r="AF30" s="496">
        <f>IF(+NFL!$F114="Atlanta",+NFL!#REF!,IF(+NFL!$H114="Atlanta",+NFL!#REF!,0))</f>
        <v>0</v>
      </c>
      <c r="AG30" s="565">
        <f>IF(+NFL!$F114="Atlanta",+NFL!#REF!,IF(+NFL!$H114="Atlanta",+NFL!#REF!,0))</f>
        <v>0</v>
      </c>
      <c r="AH30" s="496">
        <f>IF(+NFL!$F114="Atlanta",+NFL!#REF!,IF(+NFL!$H114="Atlanta",+NFL!#REF!,0))</f>
        <v>0</v>
      </c>
      <c r="AI30" s="565">
        <f>IF(+NFL!$F114="Atlanta",+NFL!#REF!,IF(+NFL!$H114="Atlanta",+NFL!#REF!,0))</f>
        <v>0</v>
      </c>
      <c r="AJ30" s="496">
        <f>IF(+NFL!$F114="Atlanta",+NFL!#REF!,IF(+NFL!$H114="Atlanta",+NFL!#REF!,0))</f>
        <v>0</v>
      </c>
      <c r="AK30" s="565">
        <f>IF(+NFL!$F114="Atlanta",+NFL!#REF!,IF(+NFL!$H114="Atlanta",+NFL!#REF!,0))</f>
        <v>0</v>
      </c>
      <c r="AL30" s="81">
        <f>IF(+NFL!$F114="Atlanta",+NFL!#REF!,IF(+NFL!$H114="Atlanta",+NFL!#REF!,0))</f>
        <v>0</v>
      </c>
      <c r="AM30" s="82">
        <f>IF(+NFL!$F114="Atlanta",+NFL!#REF!,IF(+NFL!$H114="Atlanta",+NFL!#REF!,0))</f>
        <v>0</v>
      </c>
      <c r="AN30" s="81">
        <f>IF(+NFL!$F114="Atlanta",+NFL!#REF!,IF(+NFL!$H114="Atlanta",+NFL!#REF!,0))</f>
        <v>0</v>
      </c>
      <c r="AO30" s="83">
        <f>IF(+NFL!$F114="Atlanta",+NFL!#REF!,IF(+NFL!$H114="Atlanta",+NFL!#REF!,0))</f>
        <v>0</v>
      </c>
      <c r="AP30" s="480">
        <f>IF(+NFL!$F114="Atlanta",+NFL!#REF!,IF(+NFL!$H114="Atlanta",+NFL!#REF!,0))</f>
        <v>0</v>
      </c>
      <c r="AQ30" s="72">
        <f>IF(+NFL!$F114="Atlanta",+NFL!#REF!,IF(+NFL!$H114="Atlanta",+NFL!#REF!,0))</f>
        <v>0</v>
      </c>
      <c r="AR30" s="81">
        <f>IF(+NFL!$F114="Atlanta",+NFL!#REF!,IF(+NFL!$H114="Atlanta",+NFL!#REF!,0))</f>
        <v>0</v>
      </c>
      <c r="AS30" s="96">
        <f>IF(+NFL!$F114="Atlanta",+NFL!#REF!,IF(+NFL!$H114="Atlanta",+NFL!#REF!,0))</f>
        <v>0</v>
      </c>
      <c r="AT30" s="96">
        <f>IF(+NFL!$F114="Atlanta",+NFL!#REF!,IF(+NFL!$H114="Atlanta",+NFL!#REF!,0))</f>
        <v>0</v>
      </c>
      <c r="AU30" s="81">
        <f>IF(+NFL!$F114="Atlanta",+NFL!#REF!,IF(+NFL!$H114="Atlanta",+NFL!#REF!,0))</f>
        <v>0</v>
      </c>
      <c r="AV30" s="96">
        <f>IF(+NFL!$F114="Atlanta",+NFL!#REF!,IF(+NFL!$H114="Atlanta",+NFL!#REF!,0))</f>
        <v>0</v>
      </c>
      <c r="AW30" s="70">
        <f>IF(+NFL!$F114="Atlanta",+NFL!#REF!,IF(+NFL!$H114="Atlanta",+NFL!#REF!,0))</f>
        <v>0</v>
      </c>
      <c r="AX30" s="96">
        <f>IF(+NFL!$F114="Atlanta",+NFL!#REF!,IF(+NFL!$H114="Atlanta",+NFL!#REF!,0))</f>
        <v>0</v>
      </c>
      <c r="AY30" s="81">
        <f>IF(+NFL!$F114="Atlanta",+NFL!#REF!,IF(+NFL!$H114="Atlanta",+NFL!#REF!,0))</f>
        <v>0</v>
      </c>
      <c r="AZ30" s="96">
        <f>IF(+NFL!$F114="Atlanta",+NFL!#REF!,IF(+NFL!$H114="Atlanta",+NFL!#REF!,0))</f>
        <v>0</v>
      </c>
      <c r="BA30" s="70">
        <f>IF(+NFL!$F114="Atlanta",+NFL!#REF!,IF(+NFL!$H114="Atlanta",+NFL!#REF!,0))</f>
        <v>0</v>
      </c>
      <c r="BB30" s="70">
        <f>IF(+NFL!$F114="Atlanta",+NFL!#REF!,IF(+NFL!$H114="Atlanta",+NFL!#REF!,0))</f>
        <v>0</v>
      </c>
      <c r="BC30" s="592">
        <f>IF(+NFL!$F114="Atlanta",+NFL!#REF!,IF(+NFL!$H114="Atlanta",+NFL!#REF!,0))</f>
        <v>0</v>
      </c>
      <c r="BD30" s="81">
        <f>IF(+NFL!$F114="Atlanta",+NFL!#REF!,IF(+NFL!$H114="Atlanta",+NFL!#REF!,0))</f>
        <v>0</v>
      </c>
      <c r="BE30" s="96">
        <f>IF(+NFL!$F114="Atlanta",+NFL!#REF!,IF(+NFL!$H114="Atlanta",+NFL!#REF!,0))</f>
        <v>0</v>
      </c>
      <c r="BF30" s="96">
        <f>IF(+NFL!$F114="Atlanta",+NFL!#REF!,IF(+NFL!$H114="Atlanta",+NFL!#REF!,0))</f>
        <v>0</v>
      </c>
      <c r="BG30" s="81">
        <f>IF(+NFL!$F114="Atlanta",+NFL!#REF!,IF(+NFL!$H114="Atlanta",+NFL!#REF!,0))</f>
        <v>0</v>
      </c>
      <c r="BH30" s="96">
        <f>IF(+NFL!$F114="Atlanta",+NFL!#REF!,IF(+NFL!$H114="Atlanta",+NFL!#REF!,0))</f>
        <v>0</v>
      </c>
      <c r="BI30" s="70">
        <f>IF(+NFL!$F114="Atlanta",+NFL!#REF!,IF(+NFL!$H114="Atlanta",+NFL!#REF!,0))</f>
        <v>0</v>
      </c>
      <c r="BJ30" s="124">
        <f>IF(+NFL!$F114="Atlanta",+NFL!#REF!,IF(+NFL!$H114="Atlanta",+NFL!#REF!,0))</f>
        <v>0</v>
      </c>
      <c r="BK30" s="182">
        <f>IF(+NFL!$F114="Atlanta",+NFL!#REF!,IF(+NFL!$H114="Atlanta",+NFL!#REF!,0))</f>
        <v>0</v>
      </c>
    </row>
    <row r="31" spans="1:63" x14ac:dyDescent="0.8">
      <c r="A31" s="70">
        <f>IF(+NFL!$F145="Atlanta",+NFL!A145,IF(+NFL!$H145="Atlanta",+NFL!A145,0))</f>
        <v>9</v>
      </c>
      <c r="B31" s="70" t="str">
        <f>IF(+NFL!$F145="Atlanta",+NFL!B145,IF(+NFL!$H145="Atlanta",+NFL!B145,0))</f>
        <v>Sun</v>
      </c>
      <c r="C31" s="94">
        <f>IF(+NFL!$F145="Atlanta",+NFL!C145,IF(+NFL!$H145="Atlanta",+NFL!C145,0))</f>
        <v>44507</v>
      </c>
      <c r="D31" s="73">
        <f>IF(+NFL!$F145="Atlanta",+NFL!D145,IF(+NFL!$H145="Atlanta",+NFL!D145,0))</f>
        <v>0.54166666666666663</v>
      </c>
      <c r="E31" s="70" t="str">
        <f>IF(+NFL!$F145="Atlanta",+NFL!E145,IF(+NFL!$H145="Atlanta",+NFL!E145,0))</f>
        <v>Fox</v>
      </c>
      <c r="F31" s="189" t="str">
        <f>IF(+NFL!$F145="Atlanta",+NFL!F145,IF(+NFL!$H145="Atlanta",+NFL!F145,0))</f>
        <v>Atlanta</v>
      </c>
      <c r="G31" s="70" t="str">
        <f>IF(+NFL!$F145="Atlanta",+NFL!G145,IF(+NFL!$H145="Atlanta",+NFL!G145,0))</f>
        <v>NFCS</v>
      </c>
      <c r="H31" s="189" t="str">
        <f>IF(+NFL!$F145="Atlanta",+NFL!H145,IF(+NFL!$H145="Atlanta",+NFL!H145,0))</f>
        <v>New Orleans</v>
      </c>
      <c r="I31" s="70" t="str">
        <f>IF(+NFL!$F145="Atlanta",+NFL!I145,IF(+NFL!$H145="Atlanta",+NFL!I145,0))</f>
        <v>NFCS</v>
      </c>
      <c r="J31" s="496" t="str">
        <f>IF(+NFL!$F145="Atlanta",+NFL!J145,IF(+NFL!$H145="Atlanta",+NFL!J145,0))</f>
        <v>New Orleans</v>
      </c>
      <c r="K31" s="510" t="str">
        <f>IF(+NFL!$F145="Atlanta",+NFL!K145,IF(+NFL!$H145="Atlanta",+NFL!K145,0))</f>
        <v>Atlanta</v>
      </c>
      <c r="L31" s="572">
        <f>IF(+NFL!$F145="Atlanta",+NFL!L145,IF(+NFL!$H145="Atlanta",+NFL!L145,0))</f>
        <v>6</v>
      </c>
      <c r="M31" s="573">
        <f>IF(+NFL!$F145="Atlanta",+NFL!M145,IF(+NFL!$H145="Atlanta",+NFL!M145,0))</f>
        <v>42</v>
      </c>
      <c r="N31" s="583" t="str">
        <f>IF(+NFL!$F145="Atlanta",+NFL!N145,IF(+NFL!$H145="Atlanta",+NFL!N145,0))</f>
        <v>Atlanta</v>
      </c>
      <c r="O31" s="584">
        <f>IF(+NFL!$F145="Atlanta",+NFL!O145,IF(+NFL!$H145="Atlanta",+NFL!O145,0))</f>
        <v>27</v>
      </c>
      <c r="P31" s="583" t="str">
        <f>IF(+NFL!$F145="Atlanta",+NFL!P145,IF(+NFL!$H145="Atlanta",+NFL!P145,0))</f>
        <v>New Orleans</v>
      </c>
      <c r="Q31" s="585">
        <f>IF(+NFL!$F145="Atlanta",+NFL!Q145,IF(+NFL!$H145="Atlanta",+NFL!Q145,0))</f>
        <v>25</v>
      </c>
      <c r="R31" s="586" t="str">
        <f>IF(+NFL!$F145="Atlanta",+NFL!R145,IF(+NFL!$H145="Atlanta",+NFL!R145,0))</f>
        <v>Atlanta</v>
      </c>
      <c r="S31" s="585" t="str">
        <f>IF(+NFL!$F145="Atlanta",+NFL!S145,IF(+NFL!$H145="Atlanta",+NFL!S145,0))</f>
        <v>New Orleans</v>
      </c>
      <c r="T31" s="586" t="str">
        <f>IF(+NFL!$F145="Atlanta",+NFL!T145,IF(+NFL!$H145="Atlanta",+NFL!T145,0))</f>
        <v>Atlanta</v>
      </c>
      <c r="U31" s="585" t="str">
        <f>IF(+NFL!$F145="Atlanta",+NFL!U145,IF(+NFL!$H145="Atlanta",+NFL!U145,0))</f>
        <v>W</v>
      </c>
      <c r="V31" s="586">
        <f>IF(+NFL!$F126="Atlanta",+NFL!#REF!,IF(+NFL!$H126="Atlanta",+NFL!#REF!,0))</f>
        <v>0</v>
      </c>
      <c r="W31" s="585">
        <f>IF(+NFL!$F126="Atlanta",+NFL!#REF!,IF(+NFL!$H126="Atlanta",+NFL!#REF!,0))</f>
        <v>0</v>
      </c>
      <c r="X31" s="586">
        <f>IF(+NFL!$F126="Atlanta",+NFL!#REF!,IF(+NFL!$H126="Atlanta",+NFL!#REF!,0))</f>
        <v>0</v>
      </c>
      <c r="Y31" s="585">
        <f>IF(+NFL!$F126="Atlanta",+NFL!#REF!,IF(+NFL!$H126="Atlanta",+NFL!#REF!,0))</f>
        <v>0</v>
      </c>
      <c r="Z31" s="586">
        <f>IF(+NFL!$F126="Atlanta",+NFL!#REF!,IF(+NFL!$H126="Atlanta",+NFL!#REF!,0))</f>
        <v>0</v>
      </c>
      <c r="AA31" s="585">
        <f>IF(+NFL!$F126="Atlanta",+NFL!#REF!,IF(+NFL!$H126="Atlanta",+NFL!#REF!,0))</f>
        <v>0</v>
      </c>
      <c r="AB31" s="124">
        <f>IF(+NFL!$F126="Atlanta",+NFL!#REF!,IF(+NFL!$H126="Atlanta",+NFL!#REF!,0))</f>
        <v>0</v>
      </c>
      <c r="AC31" s="182">
        <f>IF(+NFL!$F126="Atlanta",+NFL!#REF!,IF(+NFL!$H126="Atlanta",+NFL!#REF!,0))</f>
        <v>0</v>
      </c>
      <c r="AD31" s="496">
        <f>IF(+NFL!$F126="Atlanta",+NFL!#REF!,IF(+NFL!$H126="Atlanta",+NFL!#REF!,0))</f>
        <v>0</v>
      </c>
      <c r="AE31" s="565">
        <f>IF(+NFL!$F126="Atlanta",+NFL!#REF!,IF(+NFL!$H126="Atlanta",+NFL!#REF!,0))</f>
        <v>0</v>
      </c>
      <c r="AF31" s="496">
        <f>IF(+NFL!$F126="Atlanta",+NFL!#REF!,IF(+NFL!$H126="Atlanta",+NFL!#REF!,0))</f>
        <v>0</v>
      </c>
      <c r="AG31" s="565">
        <f>IF(+NFL!$F126="Atlanta",+NFL!#REF!,IF(+NFL!$H126="Atlanta",+NFL!#REF!,0))</f>
        <v>0</v>
      </c>
      <c r="AH31" s="496">
        <f>IF(+NFL!$F126="Atlanta",+NFL!#REF!,IF(+NFL!$H126="Atlanta",+NFL!#REF!,0))</f>
        <v>0</v>
      </c>
      <c r="AI31" s="565">
        <f>IF(+NFL!$F126="Atlanta",+NFL!#REF!,IF(+NFL!$H126="Atlanta",+NFL!#REF!,0))</f>
        <v>0</v>
      </c>
      <c r="AJ31" s="496">
        <f>IF(+NFL!$F126="Atlanta",+NFL!#REF!,IF(+NFL!$H126="Atlanta",+NFL!#REF!,0))</f>
        <v>0</v>
      </c>
      <c r="AK31" s="565">
        <f>IF(+NFL!$F126="Atlanta",+NFL!#REF!,IF(+NFL!$H126="Atlanta",+NFL!#REF!,0))</f>
        <v>0</v>
      </c>
      <c r="AL31" s="81">
        <f>IF(+NFL!$F126="Atlanta",+NFL!#REF!,IF(+NFL!$H126="Atlanta",+NFL!#REF!,0))</f>
        <v>0</v>
      </c>
      <c r="AM31" s="82">
        <f>IF(+NFL!$F126="Atlanta",+NFL!#REF!,IF(+NFL!$H126="Atlanta",+NFL!#REF!,0))</f>
        <v>0</v>
      </c>
      <c r="AN31" s="81">
        <f>IF(+NFL!$F126="Atlanta",+NFL!#REF!,IF(+NFL!$H126="Atlanta",+NFL!#REF!,0))</f>
        <v>0</v>
      </c>
      <c r="AO31" s="83">
        <f>IF(+NFL!$F126="Atlanta",+NFL!#REF!,IF(+NFL!$H126="Atlanta",+NFL!#REF!,0))</f>
        <v>0</v>
      </c>
      <c r="AP31" s="480">
        <f>IF(+NFL!$F126="Atlanta",+NFL!#REF!,IF(+NFL!$H126="Atlanta",+NFL!#REF!,0))</f>
        <v>0</v>
      </c>
      <c r="AQ31" s="72">
        <f>IF(+NFL!$F126="Atlanta",+NFL!#REF!,IF(+NFL!$H126="Atlanta",+NFL!#REF!,0))</f>
        <v>0</v>
      </c>
      <c r="AR31" s="81">
        <f>IF(+NFL!$F126="Atlanta",+NFL!#REF!,IF(+NFL!$H126="Atlanta",+NFL!#REF!,0))</f>
        <v>0</v>
      </c>
      <c r="AS31" s="96">
        <f>IF(+NFL!$F126="Atlanta",+NFL!#REF!,IF(+NFL!$H126="Atlanta",+NFL!#REF!,0))</f>
        <v>0</v>
      </c>
      <c r="AT31" s="96">
        <f>IF(+NFL!$F126="Atlanta",+NFL!#REF!,IF(+NFL!$H126="Atlanta",+NFL!#REF!,0))</f>
        <v>0</v>
      </c>
      <c r="AU31" s="81">
        <f>IF(+NFL!$F126="Atlanta",+NFL!#REF!,IF(+NFL!$H126="Atlanta",+NFL!#REF!,0))</f>
        <v>0</v>
      </c>
      <c r="AV31" s="96">
        <f>IF(+NFL!$F126="Atlanta",+NFL!#REF!,IF(+NFL!$H126="Atlanta",+NFL!#REF!,0))</f>
        <v>0</v>
      </c>
      <c r="AW31" s="70">
        <f>IF(+NFL!$F126="Atlanta",+NFL!#REF!,IF(+NFL!$H126="Atlanta",+NFL!#REF!,0))</f>
        <v>0</v>
      </c>
      <c r="AX31" s="96">
        <f>IF(+NFL!$F126="Atlanta",+NFL!#REF!,IF(+NFL!$H126="Atlanta",+NFL!#REF!,0))</f>
        <v>0</v>
      </c>
      <c r="AY31" s="81">
        <f>IF(+NFL!$F126="Atlanta",+NFL!#REF!,IF(+NFL!$H126="Atlanta",+NFL!#REF!,0))</f>
        <v>0</v>
      </c>
      <c r="AZ31" s="96">
        <f>IF(+NFL!$F126="Atlanta",+NFL!#REF!,IF(+NFL!$H126="Atlanta",+NFL!#REF!,0))</f>
        <v>0</v>
      </c>
      <c r="BA31" s="70">
        <f>IF(+NFL!$F126="Atlanta",+NFL!#REF!,IF(+NFL!$H126="Atlanta",+NFL!#REF!,0))</f>
        <v>0</v>
      </c>
      <c r="BB31" s="70">
        <f>IF(+NFL!$F126="Atlanta",+NFL!#REF!,IF(+NFL!$H126="Atlanta",+NFL!#REF!,0))</f>
        <v>0</v>
      </c>
      <c r="BC31" s="592">
        <f>IF(+NFL!$F126="Atlanta",+NFL!#REF!,IF(+NFL!$H126="Atlanta",+NFL!#REF!,0))</f>
        <v>0</v>
      </c>
      <c r="BD31" s="81">
        <f>IF(+NFL!$F126="Atlanta",+NFL!#REF!,IF(+NFL!$H126="Atlanta",+NFL!#REF!,0))</f>
        <v>0</v>
      </c>
      <c r="BE31" s="96">
        <f>IF(+NFL!$F126="Atlanta",+NFL!#REF!,IF(+NFL!$H126="Atlanta",+NFL!#REF!,0))</f>
        <v>0</v>
      </c>
      <c r="BF31" s="96">
        <f>IF(+NFL!$F126="Atlanta",+NFL!#REF!,IF(+NFL!$H126="Atlanta",+NFL!#REF!,0))</f>
        <v>0</v>
      </c>
      <c r="BG31" s="81">
        <f>IF(+NFL!$F126="Atlanta",+NFL!#REF!,IF(+NFL!$H126="Atlanta",+NFL!#REF!,0))</f>
        <v>0</v>
      </c>
      <c r="BH31" s="96">
        <f>IF(+NFL!$F126="Atlanta",+NFL!#REF!,IF(+NFL!$H126="Atlanta",+NFL!#REF!,0))</f>
        <v>0</v>
      </c>
      <c r="BI31" s="70">
        <f>IF(+NFL!$F126="Atlanta",+NFL!#REF!,IF(+NFL!$H126="Atlanta",+NFL!#REF!,0))</f>
        <v>0</v>
      </c>
      <c r="BJ31" s="124">
        <f>IF(+NFL!$F126="Atlanta",+NFL!#REF!,IF(+NFL!$H126="Atlanta",+NFL!#REF!,0))</f>
        <v>0</v>
      </c>
      <c r="BK31" s="182">
        <f>IF(+NFL!$F126="Atlanta",+NFL!#REF!,IF(+NFL!$H126="Atlanta",+NFL!#REF!,0))</f>
        <v>0</v>
      </c>
    </row>
    <row r="32" spans="1:63" x14ac:dyDescent="0.8">
      <c r="A32" s="70">
        <f>IF(+NFL!$F161="Atlanta",+NFL!A161,IF(+NFL!$H161="Atlanta",+NFL!A161,0))</f>
        <v>10</v>
      </c>
      <c r="B32" s="70" t="str">
        <f>IF(+NFL!$F161="Atlanta",+NFL!B161,IF(+NFL!$H161="Atlanta",+NFL!B161,0))</f>
        <v>Sun</v>
      </c>
      <c r="C32" s="94">
        <f>IF(+NFL!$F161="Atlanta",+NFL!C161,IF(+NFL!$H161="Atlanta",+NFL!C161,0))</f>
        <v>44514</v>
      </c>
      <c r="D32" s="73">
        <f>IF(+NFL!$F161="Atlanta",+NFL!D161,IF(+NFL!$H161="Atlanta",+NFL!D161,0))</f>
        <v>0.54166666666666663</v>
      </c>
      <c r="E32" s="70" t="str">
        <f>IF(+NFL!$F161="Atlanta",+NFL!E161,IF(+NFL!$H161="Atlanta",+NFL!E161,0))</f>
        <v>Fox</v>
      </c>
      <c r="F32" s="189" t="str">
        <f>IF(+NFL!$F161="Atlanta",+NFL!F161,IF(+NFL!$H161="Atlanta",+NFL!F161,0))</f>
        <v>Atlanta</v>
      </c>
      <c r="G32" s="70" t="str">
        <f>IF(+NFL!$F161="Atlanta",+NFL!G161,IF(+NFL!$H161="Atlanta",+NFL!G161,0))</f>
        <v>NFCS</v>
      </c>
      <c r="H32" s="189" t="str">
        <f>IF(+NFL!$F161="Atlanta",+NFL!H161,IF(+NFL!$H161="Atlanta",+NFL!H161,0))</f>
        <v>Dallas</v>
      </c>
      <c r="I32" s="70" t="str">
        <f>IF(+NFL!$F161="Atlanta",+NFL!I161,IF(+NFL!$H161="Atlanta",+NFL!I161,0))</f>
        <v>NFCE</v>
      </c>
      <c r="J32" s="496" t="str">
        <f>IF(+NFL!$F161="Atlanta",+NFL!J161,IF(+NFL!$H161="Atlanta",+NFL!J161,0))</f>
        <v>Dallas</v>
      </c>
      <c r="K32" s="510" t="str">
        <f>IF(+NFL!$F161="Atlanta",+NFL!K161,IF(+NFL!$H161="Atlanta",+NFL!K161,0))</f>
        <v>Atlanta</v>
      </c>
      <c r="L32" s="572">
        <f>IF(+NFL!$F161="Atlanta",+NFL!L161,IF(+NFL!$H161="Atlanta",+NFL!L161,0))</f>
        <v>9.5</v>
      </c>
      <c r="M32" s="573">
        <f>IF(+NFL!$F161="Atlanta",+NFL!M161,IF(+NFL!$H161="Atlanta",+NFL!M161,0))</f>
        <v>54.5</v>
      </c>
      <c r="N32" s="583" t="str">
        <f>IF(+NFL!$F161="Atlanta",+NFL!N161,IF(+NFL!$H161="Atlanta",+NFL!N161,0))</f>
        <v>Dallas</v>
      </c>
      <c r="O32" s="584">
        <f>IF(+NFL!$F161="Atlanta",+NFL!O161,IF(+NFL!$H161="Atlanta",+NFL!O161,0))</f>
        <v>43</v>
      </c>
      <c r="P32" s="583" t="str">
        <f>IF(+NFL!$F161="Atlanta",+NFL!P161,IF(+NFL!$H161="Atlanta",+NFL!P161,0))</f>
        <v>Atlanta</v>
      </c>
      <c r="Q32" s="585">
        <f>IF(+NFL!$F161="Atlanta",+NFL!Q161,IF(+NFL!$H161="Atlanta",+NFL!Q161,0))</f>
        <v>3</v>
      </c>
      <c r="R32" s="586" t="str">
        <f>IF(+NFL!$F161="Atlanta",+NFL!R161,IF(+NFL!$H161="Atlanta",+NFL!R161,0))</f>
        <v>Dallas</v>
      </c>
      <c r="S32" s="585" t="str">
        <f>IF(+NFL!$F161="Atlanta",+NFL!S161,IF(+NFL!$H161="Atlanta",+NFL!S161,0))</f>
        <v>Atlanta</v>
      </c>
      <c r="T32" s="586" t="str">
        <f>IF(+NFL!$F161="Atlanta",+NFL!T161,IF(+NFL!$H161="Atlanta",+NFL!T161,0))</f>
        <v>Dallas</v>
      </c>
      <c r="U32" s="585" t="str">
        <f>IF(+NFL!$F161="Atlanta",+NFL!U161,IF(+NFL!$H161="Atlanta",+NFL!U161,0))</f>
        <v>W</v>
      </c>
      <c r="V32" s="586">
        <f>IF(+NFL!$F149="Atlanta",+NFL!#REF!,IF(+NFL!$H149="Atlanta",+NFL!#REF!,0))</f>
        <v>0</v>
      </c>
      <c r="W32" s="585">
        <f>IF(+NFL!$F149="Atlanta",+NFL!#REF!,IF(+NFL!$H149="Atlanta",+NFL!#REF!,0))</f>
        <v>0</v>
      </c>
      <c r="X32" s="586">
        <f>IF(+NFL!$F149="Atlanta",+NFL!#REF!,IF(+NFL!$H149="Atlanta",+NFL!#REF!,0))</f>
        <v>0</v>
      </c>
      <c r="Y32" s="585">
        <f>IF(+NFL!$F149="Atlanta",+NFL!#REF!,IF(+NFL!$H149="Atlanta",+NFL!#REF!,0))</f>
        <v>0</v>
      </c>
      <c r="Z32" s="586">
        <f>IF(+NFL!$F149="Atlanta",+NFL!#REF!,IF(+NFL!$H149="Atlanta",+NFL!#REF!,0))</f>
        <v>0</v>
      </c>
      <c r="AA32" s="585">
        <f>IF(+NFL!$F149="Atlanta",+NFL!#REF!,IF(+NFL!$H149="Atlanta",+NFL!#REF!,0))</f>
        <v>0</v>
      </c>
      <c r="AB32" s="124">
        <f>IF(+NFL!$F149="Atlanta",+NFL!#REF!,IF(+NFL!$H149="Atlanta",+NFL!#REF!,0))</f>
        <v>0</v>
      </c>
      <c r="AC32" s="182">
        <f>IF(+NFL!$F149="Atlanta",+NFL!#REF!,IF(+NFL!$H149="Atlanta",+NFL!#REF!,0))</f>
        <v>0</v>
      </c>
      <c r="AD32" s="496">
        <f>IF(+NFL!$F149="Atlanta",+NFL!#REF!,IF(+NFL!$H149="Atlanta",+NFL!#REF!,0))</f>
        <v>0</v>
      </c>
      <c r="AE32" s="565">
        <f>IF(+NFL!$F149="Atlanta",+NFL!#REF!,IF(+NFL!$H149="Atlanta",+NFL!#REF!,0))</f>
        <v>0</v>
      </c>
      <c r="AF32" s="496">
        <f>IF(+NFL!$F149="Atlanta",+NFL!#REF!,IF(+NFL!$H149="Atlanta",+NFL!#REF!,0))</f>
        <v>0</v>
      </c>
      <c r="AG32" s="565">
        <f>IF(+NFL!$F149="Atlanta",+NFL!#REF!,IF(+NFL!$H149="Atlanta",+NFL!#REF!,0))</f>
        <v>0</v>
      </c>
      <c r="AH32" s="496">
        <f>IF(+NFL!$F149="Atlanta",+NFL!#REF!,IF(+NFL!$H149="Atlanta",+NFL!#REF!,0))</f>
        <v>0</v>
      </c>
      <c r="AI32" s="565">
        <f>IF(+NFL!$F149="Atlanta",+NFL!#REF!,IF(+NFL!$H149="Atlanta",+NFL!#REF!,0))</f>
        <v>0</v>
      </c>
      <c r="AJ32" s="496">
        <f>IF(+NFL!$F149="Atlanta",+NFL!#REF!,IF(+NFL!$H149="Atlanta",+NFL!#REF!,0))</f>
        <v>0</v>
      </c>
      <c r="AK32" s="565">
        <f>IF(+NFL!$F149="Atlanta",+NFL!#REF!,IF(+NFL!$H149="Atlanta",+NFL!#REF!,0))</f>
        <v>0</v>
      </c>
      <c r="AL32" s="81">
        <f>IF(+NFL!$F149="Atlanta",+NFL!#REF!,IF(+NFL!$H149="Atlanta",+NFL!#REF!,0))</f>
        <v>0</v>
      </c>
      <c r="AM32" s="82">
        <f>IF(+NFL!$F149="Atlanta",+NFL!#REF!,IF(+NFL!$H149="Atlanta",+NFL!#REF!,0))</f>
        <v>0</v>
      </c>
      <c r="AN32" s="81">
        <f>IF(+NFL!$F149="Atlanta",+NFL!#REF!,IF(+NFL!$H149="Atlanta",+NFL!#REF!,0))</f>
        <v>0</v>
      </c>
      <c r="AO32" s="83">
        <f>IF(+NFL!$F149="Atlanta",+NFL!#REF!,IF(+NFL!$H149="Atlanta",+NFL!#REF!,0))</f>
        <v>0</v>
      </c>
      <c r="AP32" s="480">
        <f>IF(+NFL!$F149="Atlanta",+NFL!#REF!,IF(+NFL!$H149="Atlanta",+NFL!#REF!,0))</f>
        <v>0</v>
      </c>
      <c r="AQ32" s="72">
        <f>IF(+NFL!$F149="Atlanta",+NFL!#REF!,IF(+NFL!$H149="Atlanta",+NFL!#REF!,0))</f>
        <v>0</v>
      </c>
      <c r="AR32" s="81">
        <f>IF(+NFL!$F149="Atlanta",+NFL!#REF!,IF(+NFL!$H149="Atlanta",+NFL!#REF!,0))</f>
        <v>0</v>
      </c>
      <c r="AS32" s="96">
        <f>IF(+NFL!$F149="Atlanta",+NFL!#REF!,IF(+NFL!$H149="Atlanta",+NFL!#REF!,0))</f>
        <v>0</v>
      </c>
      <c r="AT32" s="96">
        <f>IF(+NFL!$F149="Atlanta",+NFL!#REF!,IF(+NFL!$H149="Atlanta",+NFL!#REF!,0))</f>
        <v>0</v>
      </c>
      <c r="AU32" s="81">
        <f>IF(+NFL!$F149="Atlanta",+NFL!#REF!,IF(+NFL!$H149="Atlanta",+NFL!#REF!,0))</f>
        <v>0</v>
      </c>
      <c r="AV32" s="96">
        <f>IF(+NFL!$F149="Atlanta",+NFL!#REF!,IF(+NFL!$H149="Atlanta",+NFL!#REF!,0))</f>
        <v>0</v>
      </c>
      <c r="AW32" s="70">
        <f>IF(+NFL!$F149="Atlanta",+NFL!#REF!,IF(+NFL!$H149="Atlanta",+NFL!#REF!,0))</f>
        <v>0</v>
      </c>
      <c r="AX32" s="96">
        <f>IF(+NFL!$F149="Atlanta",+NFL!#REF!,IF(+NFL!$H149="Atlanta",+NFL!#REF!,0))</f>
        <v>0</v>
      </c>
      <c r="AY32" s="81">
        <f>IF(+NFL!$F149="Atlanta",+NFL!#REF!,IF(+NFL!$H149="Atlanta",+NFL!#REF!,0))</f>
        <v>0</v>
      </c>
      <c r="AZ32" s="96">
        <f>IF(+NFL!$F149="Atlanta",+NFL!#REF!,IF(+NFL!$H149="Atlanta",+NFL!#REF!,0))</f>
        <v>0</v>
      </c>
      <c r="BA32" s="70">
        <f>IF(+NFL!$F149="Atlanta",+NFL!#REF!,IF(+NFL!$H149="Atlanta",+NFL!#REF!,0))</f>
        <v>0</v>
      </c>
      <c r="BB32" s="70">
        <f>IF(+NFL!$F149="Atlanta",+NFL!#REF!,IF(+NFL!$H149="Atlanta",+NFL!#REF!,0))</f>
        <v>0</v>
      </c>
      <c r="BC32" s="592">
        <f>IF(+NFL!$F149="Atlanta",+NFL!#REF!,IF(+NFL!$H149="Atlanta",+NFL!#REF!,0))</f>
        <v>0</v>
      </c>
      <c r="BD32" s="81">
        <f>IF(+NFL!$F149="Atlanta",+NFL!#REF!,IF(+NFL!$H149="Atlanta",+NFL!#REF!,0))</f>
        <v>0</v>
      </c>
      <c r="BE32" s="96">
        <f>IF(+NFL!$F149="Atlanta",+NFL!#REF!,IF(+NFL!$H149="Atlanta",+NFL!#REF!,0))</f>
        <v>0</v>
      </c>
      <c r="BF32" s="96">
        <f>IF(+NFL!$F149="Atlanta",+NFL!#REF!,IF(+NFL!$H149="Atlanta",+NFL!#REF!,0))</f>
        <v>0</v>
      </c>
      <c r="BG32" s="81">
        <f>IF(+NFL!$F149="Atlanta",+NFL!#REF!,IF(+NFL!$H149="Atlanta",+NFL!#REF!,0))</f>
        <v>0</v>
      </c>
      <c r="BH32" s="96">
        <f>IF(+NFL!$F149="Atlanta",+NFL!#REF!,IF(+NFL!$H149="Atlanta",+NFL!#REF!,0))</f>
        <v>0</v>
      </c>
      <c r="BI32" s="70">
        <f>IF(+NFL!$F149="Atlanta",+NFL!#REF!,IF(+NFL!$H149="Atlanta",+NFL!#REF!,0))</f>
        <v>0</v>
      </c>
      <c r="BJ32" s="124">
        <f>IF(+NFL!$F149="Atlanta",+NFL!#REF!,IF(+NFL!$H149="Atlanta",+NFL!#REF!,0))</f>
        <v>0</v>
      </c>
      <c r="BK32" s="182">
        <f>IF(+NFL!$F149="Atlanta",+NFL!#REF!,IF(+NFL!$H149="Atlanta",+NFL!#REF!,0))</f>
        <v>0</v>
      </c>
    </row>
    <row r="33" spans="1:63" x14ac:dyDescent="0.8">
      <c r="A33" s="70">
        <f>IF(+NFL!$F179="Atlanta",+NFL!A179,IF(+NFL!$H179="Atlanta",+NFL!A179,0))</f>
        <v>11</v>
      </c>
      <c r="B33" s="70" t="str">
        <f>IF(+NFL!$F179="Atlanta",+NFL!B179,IF(+NFL!$H179="Atlanta",+NFL!B179,0))</f>
        <v>Thurs</v>
      </c>
      <c r="C33" s="94">
        <f>IF(+NFL!$F179="Atlanta",+NFL!C179,IF(+NFL!$H179="Atlanta",+NFL!C179,0))</f>
        <v>44518</v>
      </c>
      <c r="D33" s="73">
        <f>IF(+NFL!$F179="Atlanta",+NFL!D179,IF(+NFL!$H179="Atlanta",+NFL!D179,0))</f>
        <v>0.84375</v>
      </c>
      <c r="E33" s="70" t="str">
        <f>IF(+NFL!$F179="Atlanta",+NFL!E179,IF(+NFL!$H179="Atlanta",+NFL!E179,0))</f>
        <v>Fox</v>
      </c>
      <c r="F33" s="189" t="str">
        <f>IF(+NFL!$F179="Atlanta",+NFL!F179,IF(+NFL!$H179="Atlanta",+NFL!F179,0))</f>
        <v>New England</v>
      </c>
      <c r="G33" s="70" t="str">
        <f>IF(+NFL!$F179="Atlanta",+NFL!G179,IF(+NFL!$H179="Atlanta",+NFL!G179,0))</f>
        <v>AFCE</v>
      </c>
      <c r="H33" s="189" t="str">
        <f>IF(+NFL!$F179="Atlanta",+NFL!H179,IF(+NFL!$H179="Atlanta",+NFL!H179,0))</f>
        <v>Atlanta</v>
      </c>
      <c r="I33" s="70" t="str">
        <f>IF(+NFL!$F179="Atlanta",+NFL!I179,IF(+NFL!$H179="Atlanta",+NFL!I179,0))</f>
        <v>NFCS</v>
      </c>
      <c r="J33" s="496" t="str">
        <f>IF(+NFL!$F179="Atlanta",+NFL!J179,IF(+NFL!$H179="Atlanta",+NFL!J179,0))</f>
        <v>New England</v>
      </c>
      <c r="K33" s="510" t="str">
        <f>IF(+NFL!$F179="Atlanta",+NFL!K179,IF(+NFL!$H179="Atlanta",+NFL!K179,0))</f>
        <v>Atlanta</v>
      </c>
      <c r="L33" s="572">
        <f>IF(+NFL!$F179="Atlanta",+NFL!L179,IF(+NFL!$H179="Atlanta",+NFL!L179,0))</f>
        <v>6.5</v>
      </c>
      <c r="M33" s="573">
        <f>IF(+NFL!$F179="Atlanta",+NFL!M179,IF(+NFL!$H179="Atlanta",+NFL!M179,0))</f>
        <v>47.5</v>
      </c>
      <c r="N33" s="583" t="str">
        <f>IF(+NFL!$F179="Atlanta",+NFL!N179,IF(+NFL!$H179="Atlanta",+NFL!N179,0))</f>
        <v>New England</v>
      </c>
      <c r="O33" s="584">
        <f>IF(+NFL!$F179="Atlanta",+NFL!O179,IF(+NFL!$H179="Atlanta",+NFL!O179,0))</f>
        <v>25</v>
      </c>
      <c r="P33" s="583" t="str">
        <f>IF(+NFL!$F179="Atlanta",+NFL!P179,IF(+NFL!$H179="Atlanta",+NFL!P179,0))</f>
        <v>Atlanta</v>
      </c>
      <c r="Q33" s="585">
        <f>IF(+NFL!$F179="Atlanta",+NFL!Q179,IF(+NFL!$H179="Atlanta",+NFL!Q179,0))</f>
        <v>0</v>
      </c>
      <c r="R33" s="586" t="str">
        <f>IF(+NFL!$F179="Atlanta",+NFL!R179,IF(+NFL!$H179="Atlanta",+NFL!R179,0))</f>
        <v>New England</v>
      </c>
      <c r="S33" s="585" t="str">
        <f>IF(+NFL!$F179="Atlanta",+NFL!S179,IF(+NFL!$H179="Atlanta",+NFL!S179,0))</f>
        <v>Atlanta</v>
      </c>
      <c r="T33" s="586" t="str">
        <f>IF(+NFL!$F179="Atlanta",+NFL!T179,IF(+NFL!$H179="Atlanta",+NFL!T179,0))</f>
        <v>Atlanta</v>
      </c>
      <c r="U33" s="585" t="str">
        <f>IF(+NFL!$F179="Atlanta",+NFL!U179,IF(+NFL!$H179="Atlanta",+NFL!U179,0))</f>
        <v>L</v>
      </c>
      <c r="V33" s="586">
        <f>IF(+NFL!$F185="Atlanta",+NFL!#REF!,IF(+NFL!$H185="Atlanta",+NFL!#REF!,0))</f>
        <v>0</v>
      </c>
      <c r="W33" s="585">
        <f>IF(+NFL!$F185="Atlanta",+NFL!#REF!,IF(+NFL!$H185="Atlanta",+NFL!#REF!,0))</f>
        <v>0</v>
      </c>
      <c r="X33" s="586">
        <f>IF(+NFL!$F185="Atlanta",+NFL!#REF!,IF(+NFL!$H185="Atlanta",+NFL!#REF!,0))</f>
        <v>0</v>
      </c>
      <c r="Y33" s="585">
        <f>IF(+NFL!$F185="Atlanta",+NFL!#REF!,IF(+NFL!$H185="Atlanta",+NFL!#REF!,0))</f>
        <v>0</v>
      </c>
      <c r="Z33" s="586">
        <f>IF(+NFL!$F185="Atlanta",+NFL!#REF!,IF(+NFL!$H185="Atlanta",+NFL!#REF!,0))</f>
        <v>0</v>
      </c>
      <c r="AA33" s="585">
        <f>IF(+NFL!$F185="Atlanta",+NFL!#REF!,IF(+NFL!$H185="Atlanta",+NFL!#REF!,0))</f>
        <v>0</v>
      </c>
      <c r="AB33" s="124">
        <f>IF(+NFL!$F185="Atlanta",+NFL!#REF!,IF(+NFL!$H185="Atlanta",+NFL!#REF!,0))</f>
        <v>0</v>
      </c>
      <c r="AC33" s="182">
        <f>IF(+NFL!$F185="Atlanta",+NFL!#REF!,IF(+NFL!$H185="Atlanta",+NFL!#REF!,0))</f>
        <v>0</v>
      </c>
      <c r="AD33" s="496">
        <f>IF(+NFL!$F185="Atlanta",+NFL!#REF!,IF(+NFL!$H185="Atlanta",+NFL!#REF!,0))</f>
        <v>0</v>
      </c>
      <c r="AE33" s="565">
        <f>IF(+NFL!$F185="Atlanta",+NFL!#REF!,IF(+NFL!$H185="Atlanta",+NFL!#REF!,0))</f>
        <v>0</v>
      </c>
      <c r="AF33" s="496">
        <f>IF(+NFL!$F185="Atlanta",+NFL!#REF!,IF(+NFL!$H185="Atlanta",+NFL!#REF!,0))</f>
        <v>0</v>
      </c>
      <c r="AG33" s="565">
        <f>IF(+NFL!$F185="Atlanta",+NFL!#REF!,IF(+NFL!$H185="Atlanta",+NFL!#REF!,0))</f>
        <v>0</v>
      </c>
      <c r="AH33" s="496">
        <f>IF(+NFL!$F185="Atlanta",+NFL!#REF!,IF(+NFL!$H185="Atlanta",+NFL!#REF!,0))</f>
        <v>0</v>
      </c>
      <c r="AI33" s="565">
        <f>IF(+NFL!$F185="Atlanta",+NFL!#REF!,IF(+NFL!$H185="Atlanta",+NFL!#REF!,0))</f>
        <v>0</v>
      </c>
      <c r="AJ33" s="496">
        <f>IF(+NFL!$F185="Atlanta",+NFL!#REF!,IF(+NFL!$H185="Atlanta",+NFL!#REF!,0))</f>
        <v>0</v>
      </c>
      <c r="AK33" s="565">
        <f>IF(+NFL!$F185="Atlanta",+NFL!#REF!,IF(+NFL!$H185="Atlanta",+NFL!#REF!,0))</f>
        <v>0</v>
      </c>
      <c r="AL33" s="81">
        <f>IF(+NFL!$F185="Atlanta",+NFL!#REF!,IF(+NFL!$H185="Atlanta",+NFL!#REF!,0))</f>
        <v>0</v>
      </c>
      <c r="AM33" s="82">
        <f>IF(+NFL!$F185="Atlanta",+NFL!#REF!,IF(+NFL!$H185="Atlanta",+NFL!#REF!,0))</f>
        <v>0</v>
      </c>
      <c r="AN33" s="81">
        <f>IF(+NFL!$F185="Atlanta",+NFL!#REF!,IF(+NFL!$H185="Atlanta",+NFL!#REF!,0))</f>
        <v>0</v>
      </c>
      <c r="AO33" s="83">
        <f>IF(+NFL!$F185="Atlanta",+NFL!#REF!,IF(+NFL!$H185="Atlanta",+NFL!#REF!,0))</f>
        <v>0</v>
      </c>
      <c r="AP33" s="480">
        <f>IF(+NFL!$F185="Atlanta",+NFL!#REF!,IF(+NFL!$H185="Atlanta",+NFL!#REF!,0))</f>
        <v>0</v>
      </c>
      <c r="AQ33" s="72">
        <f>IF(+NFL!$F185="Atlanta",+NFL!#REF!,IF(+NFL!$H185="Atlanta",+NFL!#REF!,0))</f>
        <v>0</v>
      </c>
      <c r="AR33" s="81">
        <f>IF(+NFL!$F185="Atlanta",+NFL!#REF!,IF(+NFL!$H185="Atlanta",+NFL!#REF!,0))</f>
        <v>0</v>
      </c>
      <c r="AS33" s="96">
        <f>IF(+NFL!$F185="Atlanta",+NFL!#REF!,IF(+NFL!$H185="Atlanta",+NFL!#REF!,0))</f>
        <v>0</v>
      </c>
      <c r="AT33" s="96">
        <f>IF(+NFL!$F185="Atlanta",+NFL!#REF!,IF(+NFL!$H185="Atlanta",+NFL!#REF!,0))</f>
        <v>0</v>
      </c>
      <c r="AU33" s="81">
        <f>IF(+NFL!$F185="Atlanta",+NFL!#REF!,IF(+NFL!$H185="Atlanta",+NFL!#REF!,0))</f>
        <v>0</v>
      </c>
      <c r="AV33" s="96">
        <f>IF(+NFL!$F185="Atlanta",+NFL!#REF!,IF(+NFL!$H185="Atlanta",+NFL!#REF!,0))</f>
        <v>0</v>
      </c>
      <c r="AW33" s="70">
        <f>IF(+NFL!$F185="Atlanta",+NFL!#REF!,IF(+NFL!$H185="Atlanta",+NFL!#REF!,0))</f>
        <v>0</v>
      </c>
      <c r="AX33" s="96">
        <f>IF(+NFL!$F185="Atlanta",+NFL!#REF!,IF(+NFL!$H185="Atlanta",+NFL!#REF!,0))</f>
        <v>0</v>
      </c>
      <c r="AY33" s="81">
        <f>IF(+NFL!$F185="Atlanta",+NFL!#REF!,IF(+NFL!$H185="Atlanta",+NFL!#REF!,0))</f>
        <v>0</v>
      </c>
      <c r="AZ33" s="96">
        <f>IF(+NFL!$F185="Atlanta",+NFL!#REF!,IF(+NFL!$H185="Atlanta",+NFL!#REF!,0))</f>
        <v>0</v>
      </c>
      <c r="BA33" s="70">
        <f>IF(+NFL!$F185="Atlanta",+NFL!#REF!,IF(+NFL!$H185="Atlanta",+NFL!#REF!,0))</f>
        <v>0</v>
      </c>
      <c r="BB33" s="70">
        <f>IF(+NFL!$F185="Atlanta",+NFL!#REF!,IF(+NFL!$H185="Atlanta",+NFL!#REF!,0))</f>
        <v>0</v>
      </c>
      <c r="BC33" s="592">
        <f>IF(+NFL!$F185="Atlanta",+NFL!#REF!,IF(+NFL!$H185="Atlanta",+NFL!#REF!,0))</f>
        <v>0</v>
      </c>
      <c r="BD33" s="81">
        <f>IF(+NFL!$F185="Atlanta",+NFL!#REF!,IF(+NFL!$H185="Atlanta",+NFL!#REF!,0))</f>
        <v>0</v>
      </c>
      <c r="BE33" s="96">
        <f>IF(+NFL!$F185="Atlanta",+NFL!#REF!,IF(+NFL!$H185="Atlanta",+NFL!#REF!,0))</f>
        <v>0</v>
      </c>
      <c r="BF33" s="96">
        <f>IF(+NFL!$F185="Atlanta",+NFL!#REF!,IF(+NFL!$H185="Atlanta",+NFL!#REF!,0))</f>
        <v>0</v>
      </c>
      <c r="BG33" s="81">
        <f>IF(+NFL!$F185="Atlanta",+NFL!#REF!,IF(+NFL!$H185="Atlanta",+NFL!#REF!,0))</f>
        <v>0</v>
      </c>
      <c r="BH33" s="96">
        <f>IF(+NFL!$F185="Atlanta",+NFL!#REF!,IF(+NFL!$H185="Atlanta",+NFL!#REF!,0))</f>
        <v>0</v>
      </c>
      <c r="BI33" s="70">
        <f>IF(+NFL!$F185="Atlanta",+NFL!#REF!,IF(+NFL!$H185="Atlanta",+NFL!#REF!,0))</f>
        <v>0</v>
      </c>
      <c r="BJ33" s="124">
        <f>IF(+NFL!$F185="Atlanta",+NFL!#REF!,IF(+NFL!$H185="Atlanta",+NFL!#REF!,0))</f>
        <v>0</v>
      </c>
      <c r="BK33" s="182">
        <f>IF(+NFL!$F185="Atlanta",+NFL!#REF!,IF(+NFL!$H185="Atlanta",+NFL!#REF!,0))</f>
        <v>0</v>
      </c>
    </row>
    <row r="34" spans="1:63" x14ac:dyDescent="0.8">
      <c r="A34" s="70">
        <f>IF(+NFL!$F205="Atlanta",+NFL!A205,IF(+NFL!$H205="Atlanta",+NFL!A205,0))</f>
        <v>12</v>
      </c>
      <c r="B34" s="70" t="str">
        <f>IF(+NFL!$F205="Atlanta",+NFL!B205,IF(+NFL!$H205="Atlanta",+NFL!B205,0))</f>
        <v>Sun</v>
      </c>
      <c r="C34" s="94">
        <f>IF(+NFL!$F205="Atlanta",+NFL!C205,IF(+NFL!$H205="Atlanta",+NFL!C205,0))</f>
        <v>44528</v>
      </c>
      <c r="D34" s="73">
        <f>IF(+NFL!$F205="Atlanta",+NFL!D205,IF(+NFL!$H205="Atlanta",+NFL!D205,0))</f>
        <v>0.54166666666666663</v>
      </c>
      <c r="E34" s="70" t="str">
        <f>IF(+NFL!$F205="Atlanta",+NFL!E205,IF(+NFL!$H205="Atlanta",+NFL!E205,0))</f>
        <v>CBS</v>
      </c>
      <c r="F34" s="189" t="str">
        <f>IF(+NFL!$F205="Atlanta",+NFL!F205,IF(+NFL!$H205="Atlanta",+NFL!F205,0))</f>
        <v>Atlanta</v>
      </c>
      <c r="G34" s="70" t="str">
        <f>IF(+NFL!$F205="Atlanta",+NFL!G205,IF(+NFL!$H205="Atlanta",+NFL!G205,0))</f>
        <v>NFCS</v>
      </c>
      <c r="H34" s="189" t="str">
        <f>IF(+NFL!$F205="Atlanta",+NFL!H205,IF(+NFL!$H205="Atlanta",+NFL!H205,0))</f>
        <v>Jacksonville</v>
      </c>
      <c r="I34" s="70" t="str">
        <f>IF(+NFL!$F205="Atlanta",+NFL!I205,IF(+NFL!$H205="Atlanta",+NFL!I205,0))</f>
        <v>AFCS</v>
      </c>
      <c r="J34" s="496" t="str">
        <f>IF(+NFL!$F205="Atlanta",+NFL!J205,IF(+NFL!$H205="Atlanta",+NFL!J205,0))</f>
        <v>Atlanta</v>
      </c>
      <c r="K34" s="510" t="str">
        <f>IF(+NFL!$F205="Atlanta",+NFL!K205,IF(+NFL!$H205="Atlanta",+NFL!K205,0))</f>
        <v>Jacksonville</v>
      </c>
      <c r="L34" s="572">
        <f>IF(+NFL!$F205="Atlanta",+NFL!L205,IF(+NFL!$H205="Atlanta",+NFL!L205,0))</f>
        <v>1</v>
      </c>
      <c r="M34" s="573">
        <f>IF(+NFL!$F205="Atlanta",+NFL!M205,IF(+NFL!$H205="Atlanta",+NFL!M205,0))</f>
        <v>46.5</v>
      </c>
      <c r="N34" s="583" t="str">
        <f>IF(+NFL!$F205="Atlanta",+NFL!N205,IF(+NFL!$H205="Atlanta",+NFL!N205,0))</f>
        <v>Atlanta</v>
      </c>
      <c r="O34" s="584">
        <f>IF(+NFL!$F205="Atlanta",+NFL!O205,IF(+NFL!$H205="Atlanta",+NFL!O205,0))</f>
        <v>21</v>
      </c>
      <c r="P34" s="583" t="str">
        <f>IF(+NFL!$F205="Atlanta",+NFL!P205,IF(+NFL!$H205="Atlanta",+NFL!P205,0))</f>
        <v>Jacksonville</v>
      </c>
      <c r="Q34" s="585">
        <f>IF(+NFL!$F205="Atlanta",+NFL!Q205,IF(+NFL!$H205="Atlanta",+NFL!Q205,0))</f>
        <v>14</v>
      </c>
      <c r="R34" s="586" t="str">
        <f>IF(+NFL!$F205="Atlanta",+NFL!R205,IF(+NFL!$H205="Atlanta",+NFL!R205,0))</f>
        <v>Atlanta</v>
      </c>
      <c r="S34" s="585" t="str">
        <f>IF(+NFL!$F205="Atlanta",+NFL!S205,IF(+NFL!$H205="Atlanta",+NFL!S205,0))</f>
        <v>Jacksonville</v>
      </c>
      <c r="T34" s="586" t="str">
        <f>IF(+NFL!$F205="Atlanta",+NFL!T205,IF(+NFL!$H205="Atlanta",+NFL!T205,0))</f>
        <v>Atlanta</v>
      </c>
      <c r="U34" s="585" t="str">
        <f>IF(+NFL!$F205="Atlanta",+NFL!U205,IF(+NFL!$H205="Atlanta",+NFL!U205,0))</f>
        <v>W</v>
      </c>
      <c r="V34" s="586">
        <f>IF(+NFL!$F198="Atlanta",+NFL!#REF!,IF(+NFL!$H198="Atlanta",+NFL!#REF!,0))</f>
        <v>0</v>
      </c>
      <c r="W34" s="585">
        <f>IF(+NFL!$F198="Atlanta",+NFL!#REF!,IF(+NFL!$H198="Atlanta",+NFL!#REF!,0))</f>
        <v>0</v>
      </c>
      <c r="X34" s="586">
        <f>IF(+NFL!$F198="Atlanta",+NFL!#REF!,IF(+NFL!$H198="Atlanta",+NFL!#REF!,0))</f>
        <v>0</v>
      </c>
      <c r="Y34" s="585">
        <f>IF(+NFL!$F198="Atlanta",+NFL!#REF!,IF(+NFL!$H198="Atlanta",+NFL!#REF!,0))</f>
        <v>0</v>
      </c>
      <c r="Z34" s="586">
        <f>IF(+NFL!$F198="Atlanta",+NFL!#REF!,IF(+NFL!$H198="Atlanta",+NFL!#REF!,0))</f>
        <v>0</v>
      </c>
      <c r="AA34" s="585">
        <f>IF(+NFL!$F198="Atlanta",+NFL!#REF!,IF(+NFL!$H198="Atlanta",+NFL!#REF!,0))</f>
        <v>0</v>
      </c>
      <c r="AB34" s="124">
        <f>IF(+NFL!$F198="Atlanta",+NFL!#REF!,IF(+NFL!$H198="Atlanta",+NFL!#REF!,0))</f>
        <v>0</v>
      </c>
      <c r="AC34" s="182">
        <f>IF(+NFL!$F198="Atlanta",+NFL!#REF!,IF(+NFL!$H198="Atlanta",+NFL!#REF!,0))</f>
        <v>0</v>
      </c>
      <c r="AD34" s="496">
        <f>IF(+NFL!$F198="Atlanta",+NFL!#REF!,IF(+NFL!$H198="Atlanta",+NFL!#REF!,0))</f>
        <v>0</v>
      </c>
      <c r="AE34" s="565">
        <f>IF(+NFL!$F198="Atlanta",+NFL!#REF!,IF(+NFL!$H198="Atlanta",+NFL!#REF!,0))</f>
        <v>0</v>
      </c>
      <c r="AF34" s="496">
        <f>IF(+NFL!$F198="Atlanta",+NFL!#REF!,IF(+NFL!$H198="Atlanta",+NFL!#REF!,0))</f>
        <v>0</v>
      </c>
      <c r="AG34" s="565">
        <f>IF(+NFL!$F198="Atlanta",+NFL!#REF!,IF(+NFL!$H198="Atlanta",+NFL!#REF!,0))</f>
        <v>0</v>
      </c>
      <c r="AH34" s="496">
        <f>IF(+NFL!$F198="Atlanta",+NFL!#REF!,IF(+NFL!$H198="Atlanta",+NFL!#REF!,0))</f>
        <v>0</v>
      </c>
      <c r="AI34" s="565">
        <f>IF(+NFL!$F198="Atlanta",+NFL!#REF!,IF(+NFL!$H198="Atlanta",+NFL!#REF!,0))</f>
        <v>0</v>
      </c>
      <c r="AJ34" s="496">
        <f>IF(+NFL!$F198="Atlanta",+NFL!#REF!,IF(+NFL!$H198="Atlanta",+NFL!#REF!,0))</f>
        <v>0</v>
      </c>
      <c r="AK34" s="565">
        <f>IF(+NFL!$F198="Atlanta",+NFL!#REF!,IF(+NFL!$H198="Atlanta",+NFL!#REF!,0))</f>
        <v>0</v>
      </c>
      <c r="AL34" s="81">
        <f>IF(+NFL!$F198="Atlanta",+NFL!#REF!,IF(+NFL!$H198="Atlanta",+NFL!#REF!,0))</f>
        <v>0</v>
      </c>
      <c r="AM34" s="82">
        <f>IF(+NFL!$F198="Atlanta",+NFL!#REF!,IF(+NFL!$H198="Atlanta",+NFL!#REF!,0))</f>
        <v>0</v>
      </c>
      <c r="AN34" s="81">
        <f>IF(+NFL!$F198="Atlanta",+NFL!#REF!,IF(+NFL!$H198="Atlanta",+NFL!#REF!,0))</f>
        <v>0</v>
      </c>
      <c r="AO34" s="83">
        <f>IF(+NFL!$F198="Atlanta",+NFL!#REF!,IF(+NFL!$H198="Atlanta",+NFL!#REF!,0))</f>
        <v>0</v>
      </c>
      <c r="AP34" s="480">
        <f>IF(+NFL!$F198="Atlanta",+NFL!#REF!,IF(+NFL!$H198="Atlanta",+NFL!#REF!,0))</f>
        <v>0</v>
      </c>
      <c r="AQ34" s="72">
        <f>IF(+NFL!$F198="Atlanta",+NFL!#REF!,IF(+NFL!$H198="Atlanta",+NFL!#REF!,0))</f>
        <v>0</v>
      </c>
      <c r="AR34" s="81">
        <f>IF(+NFL!$F198="Atlanta",+NFL!#REF!,IF(+NFL!$H198="Atlanta",+NFL!#REF!,0))</f>
        <v>0</v>
      </c>
      <c r="AS34" s="96">
        <f>IF(+NFL!$F198="Atlanta",+NFL!#REF!,IF(+NFL!$H198="Atlanta",+NFL!#REF!,0))</f>
        <v>0</v>
      </c>
      <c r="AT34" s="96">
        <f>IF(+NFL!$F198="Atlanta",+NFL!#REF!,IF(+NFL!$H198="Atlanta",+NFL!#REF!,0))</f>
        <v>0</v>
      </c>
      <c r="AU34" s="81">
        <f>IF(+NFL!$F198="Atlanta",+NFL!#REF!,IF(+NFL!$H198="Atlanta",+NFL!#REF!,0))</f>
        <v>0</v>
      </c>
      <c r="AV34" s="96">
        <f>IF(+NFL!$F198="Atlanta",+NFL!#REF!,IF(+NFL!$H198="Atlanta",+NFL!#REF!,0))</f>
        <v>0</v>
      </c>
      <c r="AW34" s="70">
        <f>IF(+NFL!$F198="Atlanta",+NFL!#REF!,IF(+NFL!$H198="Atlanta",+NFL!#REF!,0))</f>
        <v>0</v>
      </c>
      <c r="AX34" s="96">
        <f>IF(+NFL!$F198="Atlanta",+NFL!#REF!,IF(+NFL!$H198="Atlanta",+NFL!#REF!,0))</f>
        <v>0</v>
      </c>
      <c r="AY34" s="81">
        <f>IF(+NFL!$F198="Atlanta",+NFL!#REF!,IF(+NFL!$H198="Atlanta",+NFL!#REF!,0))</f>
        <v>0</v>
      </c>
      <c r="AZ34" s="96">
        <f>IF(+NFL!$F198="Atlanta",+NFL!#REF!,IF(+NFL!$H198="Atlanta",+NFL!#REF!,0))</f>
        <v>0</v>
      </c>
      <c r="BA34" s="70">
        <f>IF(+NFL!$F198="Atlanta",+NFL!#REF!,IF(+NFL!$H198="Atlanta",+NFL!#REF!,0))</f>
        <v>0</v>
      </c>
      <c r="BB34" s="70">
        <f>IF(+NFL!$F198="Atlanta",+NFL!#REF!,IF(+NFL!$H198="Atlanta",+NFL!#REF!,0))</f>
        <v>0</v>
      </c>
      <c r="BC34" s="592">
        <f>IF(+NFL!$F198="Atlanta",+NFL!#REF!,IF(+NFL!$H198="Atlanta",+NFL!#REF!,0))</f>
        <v>0</v>
      </c>
      <c r="BD34" s="81">
        <f>IF(+NFL!$F198="Atlanta",+NFL!#REF!,IF(+NFL!$H198="Atlanta",+NFL!#REF!,0))</f>
        <v>0</v>
      </c>
      <c r="BE34" s="96">
        <f>IF(+NFL!$F198="Atlanta",+NFL!#REF!,IF(+NFL!$H198="Atlanta",+NFL!#REF!,0))</f>
        <v>0</v>
      </c>
      <c r="BF34" s="96">
        <f>IF(+NFL!$F198="Atlanta",+NFL!#REF!,IF(+NFL!$H198="Atlanta",+NFL!#REF!,0))</f>
        <v>0</v>
      </c>
      <c r="BG34" s="81">
        <f>IF(+NFL!$F198="Atlanta",+NFL!#REF!,IF(+NFL!$H198="Atlanta",+NFL!#REF!,0))</f>
        <v>0</v>
      </c>
      <c r="BH34" s="96">
        <f>IF(+NFL!$F198="Atlanta",+NFL!#REF!,IF(+NFL!$H198="Atlanta",+NFL!#REF!,0))</f>
        <v>0</v>
      </c>
      <c r="BI34" s="70">
        <f>IF(+NFL!$F198="Atlanta",+NFL!#REF!,IF(+NFL!$H198="Atlanta",+NFL!#REF!,0))</f>
        <v>0</v>
      </c>
      <c r="BJ34" s="124">
        <f>IF(+NFL!$F198="Atlanta",+NFL!#REF!,IF(+NFL!$H198="Atlanta",+NFL!#REF!,0))</f>
        <v>0</v>
      </c>
      <c r="BK34" s="182">
        <f>IF(+NFL!$F198="Atlanta",+NFL!#REF!,IF(+NFL!$H198="Atlanta",+NFL!#REF!,0))</f>
        <v>0</v>
      </c>
    </row>
    <row r="35" spans="1:63" x14ac:dyDescent="0.8">
      <c r="A35" s="70">
        <f>IF(+NFL!$F216="Atlanta",+NFL!A216,IF(+NFL!$H216="Atlanta",+NFL!A216,0))</f>
        <v>13</v>
      </c>
      <c r="B35" s="70" t="str">
        <f>IF(+NFL!$F216="Atlanta",+NFL!B216,IF(+NFL!$H216="Atlanta",+NFL!B216,0))</f>
        <v>Sun</v>
      </c>
      <c r="C35" s="94">
        <f>IF(+NFL!$F216="Atlanta",+NFL!C216,IF(+NFL!$H216="Atlanta",+NFL!C216,0))</f>
        <v>44535</v>
      </c>
      <c r="D35" s="73">
        <f>IF(+NFL!$F216="Atlanta",+NFL!D216,IF(+NFL!$H216="Atlanta",+NFL!D216,0))</f>
        <v>0.54166666666666663</v>
      </c>
      <c r="E35" s="70" t="str">
        <f>IF(+NFL!$F216="Atlanta",+NFL!E216,IF(+NFL!$H216="Atlanta",+NFL!E216,0))</f>
        <v>Fox</v>
      </c>
      <c r="F35" s="189" t="str">
        <f>IF(+NFL!$F216="Atlanta",+NFL!F216,IF(+NFL!$H216="Atlanta",+NFL!F216,0))</f>
        <v>Tampa Bay</v>
      </c>
      <c r="G35" s="70" t="str">
        <f>IF(+NFL!$F216="Atlanta",+NFL!G216,IF(+NFL!$H216="Atlanta",+NFL!G216,0))</f>
        <v>NFCS</v>
      </c>
      <c r="H35" s="189" t="str">
        <f>IF(+NFL!$F216="Atlanta",+NFL!H216,IF(+NFL!$H216="Atlanta",+NFL!H216,0))</f>
        <v>Atlanta</v>
      </c>
      <c r="I35" s="70" t="str">
        <f>IF(+NFL!$F216="Atlanta",+NFL!I216,IF(+NFL!$H216="Atlanta",+NFL!I216,0))</f>
        <v>NFCS</v>
      </c>
      <c r="J35" s="496" t="str">
        <f>IF(+NFL!$F216="Atlanta",+NFL!J216,IF(+NFL!$H216="Atlanta",+NFL!J216,0))</f>
        <v>Tampa Bay</v>
      </c>
      <c r="K35" s="510" t="str">
        <f>IF(+NFL!$F216="Atlanta",+NFL!K216,IF(+NFL!$H216="Atlanta",+NFL!K216,0))</f>
        <v>Atlanta</v>
      </c>
      <c r="L35" s="572">
        <f>IF(+NFL!$F216="Atlanta",+NFL!L216,IF(+NFL!$H216="Atlanta",+NFL!L216,0))</f>
        <v>10.5</v>
      </c>
      <c r="M35" s="573">
        <f>IF(+NFL!$F216="Atlanta",+NFL!M216,IF(+NFL!$H216="Atlanta",+NFL!M216,0))</f>
        <v>50.5</v>
      </c>
      <c r="N35" s="583" t="str">
        <f>IF(+NFL!$F216="Atlanta",+NFL!N216,IF(+NFL!$H216="Atlanta",+NFL!N216,0))</f>
        <v>Tampa Bay</v>
      </c>
      <c r="O35" s="584">
        <f>IF(+NFL!$F216="Atlanta",+NFL!O216,IF(+NFL!$H216="Atlanta",+NFL!O216,0))</f>
        <v>30</v>
      </c>
      <c r="P35" s="583" t="str">
        <f>IF(+NFL!$F216="Atlanta",+NFL!P216,IF(+NFL!$H216="Atlanta",+NFL!P216,0))</f>
        <v>Atlanta</v>
      </c>
      <c r="Q35" s="585">
        <f>IF(+NFL!$F216="Atlanta",+NFL!Q216,IF(+NFL!$H216="Atlanta",+NFL!Q216,0))</f>
        <v>17</v>
      </c>
      <c r="R35" s="586" t="str">
        <f>IF(+NFL!$F216="Atlanta",+NFL!R216,IF(+NFL!$H216="Atlanta",+NFL!R216,0))</f>
        <v>Tampa Bay</v>
      </c>
      <c r="S35" s="585" t="str">
        <f>IF(+NFL!$F216="Atlanta",+NFL!S216,IF(+NFL!$H216="Atlanta",+NFL!S216,0))</f>
        <v>Atlanta</v>
      </c>
      <c r="T35" s="586" t="str">
        <f>IF(+NFL!$F216="Atlanta",+NFL!T216,IF(+NFL!$H216="Atlanta",+NFL!T216,0))</f>
        <v>Tampa Bay</v>
      </c>
      <c r="U35" s="585" t="str">
        <f>IF(+NFL!$F216="Atlanta",+NFL!U216,IF(+NFL!$H216="Atlanta",+NFL!U216,0))</f>
        <v>W</v>
      </c>
      <c r="V35" s="586">
        <f>IF(+NFL!$F222="Atlanta",+NFL!#REF!,IF(+NFL!$H222="Atlanta",+NFL!#REF!,0))</f>
        <v>0</v>
      </c>
      <c r="W35" s="585">
        <f>IF(+NFL!$F222="Atlanta",+NFL!#REF!,IF(+NFL!$H222="Atlanta",+NFL!#REF!,0))</f>
        <v>0</v>
      </c>
      <c r="X35" s="586">
        <f>IF(+NFL!$F222="Atlanta",+NFL!#REF!,IF(+NFL!$H222="Atlanta",+NFL!#REF!,0))</f>
        <v>0</v>
      </c>
      <c r="Y35" s="585">
        <f>IF(+NFL!$F222="Atlanta",+NFL!#REF!,IF(+NFL!$H222="Atlanta",+NFL!#REF!,0))</f>
        <v>0</v>
      </c>
      <c r="Z35" s="586">
        <f>IF(+NFL!$F222="Atlanta",+NFL!#REF!,IF(+NFL!$H222="Atlanta",+NFL!#REF!,0))</f>
        <v>0</v>
      </c>
      <c r="AA35" s="585">
        <f>IF(+NFL!$F222="Atlanta",+NFL!#REF!,IF(+NFL!$H222="Atlanta",+NFL!#REF!,0))</f>
        <v>0</v>
      </c>
      <c r="AB35" s="124">
        <f>IF(+NFL!$F222="Atlanta",+NFL!#REF!,IF(+NFL!$H222="Atlanta",+NFL!#REF!,0))</f>
        <v>0</v>
      </c>
      <c r="AC35" s="182">
        <f>IF(+NFL!$F222="Atlanta",+NFL!#REF!,IF(+NFL!$H222="Atlanta",+NFL!#REF!,0))</f>
        <v>0</v>
      </c>
      <c r="AD35" s="496">
        <f>IF(+NFL!$F222="Atlanta",+NFL!#REF!,IF(+NFL!$H222="Atlanta",+NFL!#REF!,0))</f>
        <v>0</v>
      </c>
      <c r="AE35" s="565">
        <f>IF(+NFL!$F222="Atlanta",+NFL!#REF!,IF(+NFL!$H222="Atlanta",+NFL!#REF!,0))</f>
        <v>0</v>
      </c>
      <c r="AF35" s="496">
        <f>IF(+NFL!$F222="Atlanta",+NFL!#REF!,IF(+NFL!$H222="Atlanta",+NFL!#REF!,0))</f>
        <v>0</v>
      </c>
      <c r="AG35" s="565">
        <f>IF(+NFL!$F222="Atlanta",+NFL!#REF!,IF(+NFL!$H222="Atlanta",+NFL!#REF!,0))</f>
        <v>0</v>
      </c>
      <c r="AH35" s="496">
        <f>IF(+NFL!$F222="Atlanta",+NFL!#REF!,IF(+NFL!$H222="Atlanta",+NFL!#REF!,0))</f>
        <v>0</v>
      </c>
      <c r="AI35" s="565">
        <f>IF(+NFL!$F222="Atlanta",+NFL!#REF!,IF(+NFL!$H222="Atlanta",+NFL!#REF!,0))</f>
        <v>0</v>
      </c>
      <c r="AJ35" s="496">
        <f>IF(+NFL!$F222="Atlanta",+NFL!#REF!,IF(+NFL!$H222="Atlanta",+NFL!#REF!,0))</f>
        <v>0</v>
      </c>
      <c r="AK35" s="565">
        <f>IF(+NFL!$F222="Atlanta",+NFL!#REF!,IF(+NFL!$H222="Atlanta",+NFL!#REF!,0))</f>
        <v>0</v>
      </c>
      <c r="AL35" s="81">
        <f>IF(+NFL!$F222="Atlanta",+NFL!#REF!,IF(+NFL!$H222="Atlanta",+NFL!#REF!,0))</f>
        <v>0</v>
      </c>
      <c r="AM35" s="82">
        <f>IF(+NFL!$F222="Atlanta",+NFL!#REF!,IF(+NFL!$H222="Atlanta",+NFL!#REF!,0))</f>
        <v>0</v>
      </c>
      <c r="AN35" s="81">
        <f>IF(+NFL!$F222="Atlanta",+NFL!#REF!,IF(+NFL!$H222="Atlanta",+NFL!#REF!,0))</f>
        <v>0</v>
      </c>
      <c r="AO35" s="83">
        <f>IF(+NFL!$F222="Atlanta",+NFL!#REF!,IF(+NFL!$H222="Atlanta",+NFL!#REF!,0))</f>
        <v>0</v>
      </c>
      <c r="AP35" s="480">
        <f>IF(+NFL!$F222="Atlanta",+NFL!#REF!,IF(+NFL!$H222="Atlanta",+NFL!#REF!,0))</f>
        <v>0</v>
      </c>
      <c r="AQ35" s="72">
        <f>IF(+NFL!$F222="Atlanta",+NFL!#REF!,IF(+NFL!$H222="Atlanta",+NFL!#REF!,0))</f>
        <v>0</v>
      </c>
      <c r="AR35" s="81">
        <f>IF(+NFL!$F222="Atlanta",+NFL!#REF!,IF(+NFL!$H222="Atlanta",+NFL!#REF!,0))</f>
        <v>0</v>
      </c>
      <c r="AS35" s="96">
        <f>IF(+NFL!$F222="Atlanta",+NFL!#REF!,IF(+NFL!$H222="Atlanta",+NFL!#REF!,0))</f>
        <v>0</v>
      </c>
      <c r="AT35" s="96">
        <f>IF(+NFL!$F222="Atlanta",+NFL!#REF!,IF(+NFL!$H222="Atlanta",+NFL!#REF!,0))</f>
        <v>0</v>
      </c>
      <c r="AU35" s="81">
        <f>IF(+NFL!$F222="Atlanta",+NFL!#REF!,IF(+NFL!$H222="Atlanta",+NFL!#REF!,0))</f>
        <v>0</v>
      </c>
      <c r="AV35" s="96">
        <f>IF(+NFL!$F222="Atlanta",+NFL!#REF!,IF(+NFL!$H222="Atlanta",+NFL!#REF!,0))</f>
        <v>0</v>
      </c>
      <c r="AW35" s="70">
        <f>IF(+NFL!$F222="Atlanta",+NFL!#REF!,IF(+NFL!$H222="Atlanta",+NFL!#REF!,0))</f>
        <v>0</v>
      </c>
      <c r="AX35" s="96">
        <f>IF(+NFL!$F222="Atlanta",+NFL!#REF!,IF(+NFL!$H222="Atlanta",+NFL!#REF!,0))</f>
        <v>0</v>
      </c>
      <c r="AY35" s="81">
        <f>IF(+NFL!$F222="Atlanta",+NFL!#REF!,IF(+NFL!$H222="Atlanta",+NFL!#REF!,0))</f>
        <v>0</v>
      </c>
      <c r="AZ35" s="96">
        <f>IF(+NFL!$F222="Atlanta",+NFL!#REF!,IF(+NFL!$H222="Atlanta",+NFL!#REF!,0))</f>
        <v>0</v>
      </c>
      <c r="BA35" s="70">
        <f>IF(+NFL!$F222="Atlanta",+NFL!#REF!,IF(+NFL!$H222="Atlanta",+NFL!#REF!,0))</f>
        <v>0</v>
      </c>
      <c r="BB35" s="70">
        <f>IF(+NFL!$F222="Atlanta",+NFL!#REF!,IF(+NFL!$H222="Atlanta",+NFL!#REF!,0))</f>
        <v>0</v>
      </c>
      <c r="BC35" s="592">
        <f>IF(+NFL!$F222="Atlanta",+NFL!#REF!,IF(+NFL!$H222="Atlanta",+NFL!#REF!,0))</f>
        <v>0</v>
      </c>
      <c r="BD35" s="81">
        <f>IF(+NFL!$F222="Atlanta",+NFL!#REF!,IF(+NFL!$H222="Atlanta",+NFL!#REF!,0))</f>
        <v>0</v>
      </c>
      <c r="BE35" s="96">
        <f>IF(+NFL!$F222="Atlanta",+NFL!#REF!,IF(+NFL!$H222="Atlanta",+NFL!#REF!,0))</f>
        <v>0</v>
      </c>
      <c r="BF35" s="96">
        <f>IF(+NFL!$F222="Atlanta",+NFL!#REF!,IF(+NFL!$H222="Atlanta",+NFL!#REF!,0))</f>
        <v>0</v>
      </c>
      <c r="BG35" s="81">
        <f>IF(+NFL!$F222="Atlanta",+NFL!#REF!,IF(+NFL!$H222="Atlanta",+NFL!#REF!,0))</f>
        <v>0</v>
      </c>
      <c r="BH35" s="96">
        <f>IF(+NFL!$F222="Atlanta",+NFL!#REF!,IF(+NFL!$H222="Atlanta",+NFL!#REF!,0))</f>
        <v>0</v>
      </c>
      <c r="BI35" s="70">
        <f>IF(+NFL!$F222="Atlanta",+NFL!#REF!,IF(+NFL!$H222="Atlanta",+NFL!#REF!,0))</f>
        <v>0</v>
      </c>
      <c r="BJ35" s="124">
        <f>IF(+NFL!$F222="Atlanta",+NFL!#REF!,IF(+NFL!$H222="Atlanta",+NFL!#REF!,0))</f>
        <v>0</v>
      </c>
      <c r="BK35" s="182">
        <f>IF(+NFL!$F222="Atlanta",+NFL!#REF!,IF(+NFL!$H222="Atlanta",+NFL!#REF!,0))</f>
        <v>0</v>
      </c>
    </row>
    <row r="36" spans="1:63" x14ac:dyDescent="0.8">
      <c r="A36" s="70">
        <f>IF(+NFL!$F241="Atlanta",+NFL!A241,IF(+NFL!$H241="Atlanta",+NFL!A241,0))</f>
        <v>14</v>
      </c>
      <c r="B36" s="70" t="str">
        <f>IF(+NFL!$F241="Atlanta",+NFL!B241,IF(+NFL!$H241="Atlanta",+NFL!B241,0))</f>
        <v>Sun</v>
      </c>
      <c r="C36" s="94">
        <f>IF(+NFL!$F241="Atlanta",+NFL!C241,IF(+NFL!$H241="Atlanta",+NFL!C241,0))</f>
        <v>44542</v>
      </c>
      <c r="D36" s="73">
        <f>IF(+NFL!$F241="Atlanta",+NFL!D241,IF(+NFL!$H241="Atlanta",+NFL!D241,0))</f>
        <v>0.54166666666666663</v>
      </c>
      <c r="E36" s="70" t="str">
        <f>IF(+NFL!$F241="Atlanta",+NFL!E241,IF(+NFL!$H241="Atlanta",+NFL!E241,0))</f>
        <v>Fox</v>
      </c>
      <c r="F36" s="189" t="str">
        <f>IF(+NFL!$F241="Atlanta",+NFL!F241,IF(+NFL!$H241="Atlanta",+NFL!F241,0))</f>
        <v>Atlanta</v>
      </c>
      <c r="G36" s="70" t="str">
        <f>IF(+NFL!$F241="Atlanta",+NFL!G241,IF(+NFL!$H241="Atlanta",+NFL!G241,0))</f>
        <v>NFCS</v>
      </c>
      <c r="H36" s="189" t="str">
        <f>IF(+NFL!$F241="Atlanta",+NFL!H241,IF(+NFL!$H241="Atlanta",+NFL!H241,0))</f>
        <v>Carolina</v>
      </c>
      <c r="I36" s="70" t="str">
        <f>IF(+NFL!$F241="Atlanta",+NFL!I241,IF(+NFL!$H241="Atlanta",+NFL!I241,0))</f>
        <v>NFCS</v>
      </c>
      <c r="J36" s="496" t="str">
        <f>IF(+NFL!$F241="Atlanta",+NFL!J241,IF(+NFL!$H241="Atlanta",+NFL!J241,0))</f>
        <v>Carolina</v>
      </c>
      <c r="K36" s="510" t="str">
        <f>IF(+NFL!$F241="Atlanta",+NFL!K241,IF(+NFL!$H241="Atlanta",+NFL!K241,0))</f>
        <v>Atlanta</v>
      </c>
      <c r="L36" s="572">
        <f>IF(+NFL!$F241="Atlanta",+NFL!L241,IF(+NFL!$H241="Atlanta",+NFL!L241,0))</f>
        <v>2.5</v>
      </c>
      <c r="M36" s="573">
        <f>IF(+NFL!$F241="Atlanta",+NFL!M241,IF(+NFL!$H241="Atlanta",+NFL!M241,0))</f>
        <v>42.5</v>
      </c>
      <c r="N36" s="583" t="str">
        <f>IF(+NFL!$F241="Atlanta",+NFL!N241,IF(+NFL!$H241="Atlanta",+NFL!N241,0))</f>
        <v>Atlanta</v>
      </c>
      <c r="O36" s="584">
        <f>IF(+NFL!$F241="Atlanta",+NFL!O241,IF(+NFL!$H241="Atlanta",+NFL!O241,0))</f>
        <v>29</v>
      </c>
      <c r="P36" s="583" t="str">
        <f>IF(+NFL!$F241="Atlanta",+NFL!P241,IF(+NFL!$H241="Atlanta",+NFL!P241,0))</f>
        <v>Carolina</v>
      </c>
      <c r="Q36" s="585">
        <f>IF(+NFL!$F241="Atlanta",+NFL!Q241,IF(+NFL!$H241="Atlanta",+NFL!Q241,0))</f>
        <v>21</v>
      </c>
      <c r="R36" s="586" t="str">
        <f>IF(+NFL!$F241="Atlanta",+NFL!R241,IF(+NFL!$H241="Atlanta",+NFL!R241,0))</f>
        <v>Atlanta</v>
      </c>
      <c r="S36" s="585" t="str">
        <f>IF(+NFL!$F241="Atlanta",+NFL!S241,IF(+NFL!$H241="Atlanta",+NFL!S241,0))</f>
        <v>Carolina</v>
      </c>
      <c r="T36" s="586" t="str">
        <f>IF(+NFL!$F241="Atlanta",+NFL!T241,IF(+NFL!$H241="Atlanta",+NFL!T241,0))</f>
        <v>Atlanta</v>
      </c>
      <c r="U36" s="585" t="str">
        <f>IF(+NFL!$F241="Atlanta",+NFL!U241,IF(+NFL!$H241="Atlanta",+NFL!U241,0))</f>
        <v>W</v>
      </c>
      <c r="V36" s="586">
        <f>IF(+NFL!$F236="Atlanta",+NFL!#REF!,IF(+NFL!$H236="Atlanta",+NFL!#REF!,0))</f>
        <v>0</v>
      </c>
      <c r="W36" s="585">
        <f>IF(+NFL!$F236="Atlanta",+NFL!#REF!,IF(+NFL!$H236="Atlanta",+NFL!#REF!,0))</f>
        <v>0</v>
      </c>
      <c r="X36" s="586">
        <f>IF(+NFL!$F236="Atlanta",+NFL!#REF!,IF(+NFL!$H236="Atlanta",+NFL!#REF!,0))</f>
        <v>0</v>
      </c>
      <c r="Y36" s="585">
        <f>IF(+NFL!$F236="Atlanta",+NFL!#REF!,IF(+NFL!$H236="Atlanta",+NFL!#REF!,0))</f>
        <v>0</v>
      </c>
      <c r="Z36" s="586">
        <f>IF(+NFL!$F236="Atlanta",+NFL!#REF!,IF(+NFL!$H236="Atlanta",+NFL!#REF!,0))</f>
        <v>0</v>
      </c>
      <c r="AA36" s="585">
        <f>IF(+NFL!$F236="Atlanta",+NFL!#REF!,IF(+NFL!$H236="Atlanta",+NFL!#REF!,0))</f>
        <v>0</v>
      </c>
      <c r="AB36" s="124">
        <f>IF(+NFL!$F236="Atlanta",+NFL!#REF!,IF(+NFL!$H236="Atlanta",+NFL!#REF!,0))</f>
        <v>0</v>
      </c>
      <c r="AC36" s="182">
        <f>IF(+NFL!$F236="Atlanta",+NFL!#REF!,IF(+NFL!$H236="Atlanta",+NFL!#REF!,0))</f>
        <v>0</v>
      </c>
      <c r="AD36" s="496">
        <f>IF(+NFL!$F236="Atlanta",+NFL!#REF!,IF(+NFL!$H236="Atlanta",+NFL!#REF!,0))</f>
        <v>0</v>
      </c>
      <c r="AE36" s="565">
        <f>IF(+NFL!$F236="Atlanta",+NFL!#REF!,IF(+NFL!$H236="Atlanta",+NFL!#REF!,0))</f>
        <v>0</v>
      </c>
      <c r="AF36" s="496">
        <f>IF(+NFL!$F236="Atlanta",+NFL!#REF!,IF(+NFL!$H236="Atlanta",+NFL!#REF!,0))</f>
        <v>0</v>
      </c>
      <c r="AG36" s="565">
        <f>IF(+NFL!$F236="Atlanta",+NFL!#REF!,IF(+NFL!$H236="Atlanta",+NFL!#REF!,0))</f>
        <v>0</v>
      </c>
      <c r="AH36" s="496">
        <f>IF(+NFL!$F236="Atlanta",+NFL!#REF!,IF(+NFL!$H236="Atlanta",+NFL!#REF!,0))</f>
        <v>0</v>
      </c>
      <c r="AI36" s="565">
        <f>IF(+NFL!$F236="Atlanta",+NFL!#REF!,IF(+NFL!$H236="Atlanta",+NFL!#REF!,0))</f>
        <v>0</v>
      </c>
      <c r="AJ36" s="496">
        <f>IF(+NFL!$F236="Atlanta",+NFL!#REF!,IF(+NFL!$H236="Atlanta",+NFL!#REF!,0))</f>
        <v>0</v>
      </c>
      <c r="AK36" s="565">
        <f>IF(+NFL!$F236="Atlanta",+NFL!#REF!,IF(+NFL!$H236="Atlanta",+NFL!#REF!,0))</f>
        <v>0</v>
      </c>
      <c r="AL36" s="81">
        <f>IF(+NFL!$F236="Atlanta",+NFL!#REF!,IF(+NFL!$H236="Atlanta",+NFL!#REF!,0))</f>
        <v>0</v>
      </c>
      <c r="AM36" s="82">
        <f>IF(+NFL!$F236="Atlanta",+NFL!#REF!,IF(+NFL!$H236="Atlanta",+NFL!#REF!,0))</f>
        <v>0</v>
      </c>
      <c r="AN36" s="81">
        <f>IF(+NFL!$F236="Atlanta",+NFL!#REF!,IF(+NFL!$H236="Atlanta",+NFL!#REF!,0))</f>
        <v>0</v>
      </c>
      <c r="AO36" s="83">
        <f>IF(+NFL!$F236="Atlanta",+NFL!#REF!,IF(+NFL!$H236="Atlanta",+NFL!#REF!,0))</f>
        <v>0</v>
      </c>
      <c r="AP36" s="480">
        <f>IF(+NFL!$F236="Atlanta",+NFL!#REF!,IF(+NFL!$H236="Atlanta",+NFL!#REF!,0))</f>
        <v>0</v>
      </c>
      <c r="AQ36" s="72">
        <f>IF(+NFL!$F236="Atlanta",+NFL!#REF!,IF(+NFL!$H236="Atlanta",+NFL!#REF!,0))</f>
        <v>0</v>
      </c>
      <c r="AR36" s="81">
        <f>IF(+NFL!$F236="Atlanta",+NFL!#REF!,IF(+NFL!$H236="Atlanta",+NFL!#REF!,0))</f>
        <v>0</v>
      </c>
      <c r="AS36" s="96">
        <f>IF(+NFL!$F236="Atlanta",+NFL!#REF!,IF(+NFL!$H236="Atlanta",+NFL!#REF!,0))</f>
        <v>0</v>
      </c>
      <c r="AT36" s="96">
        <f>IF(+NFL!$F236="Atlanta",+NFL!#REF!,IF(+NFL!$H236="Atlanta",+NFL!#REF!,0))</f>
        <v>0</v>
      </c>
      <c r="AU36" s="81">
        <f>IF(+NFL!$F236="Atlanta",+NFL!#REF!,IF(+NFL!$H236="Atlanta",+NFL!#REF!,0))</f>
        <v>0</v>
      </c>
      <c r="AV36" s="96">
        <f>IF(+NFL!$F236="Atlanta",+NFL!#REF!,IF(+NFL!$H236="Atlanta",+NFL!#REF!,0))</f>
        <v>0</v>
      </c>
      <c r="AW36" s="70">
        <f>IF(+NFL!$F236="Atlanta",+NFL!#REF!,IF(+NFL!$H236="Atlanta",+NFL!#REF!,0))</f>
        <v>0</v>
      </c>
      <c r="AX36" s="96">
        <f>IF(+NFL!$F236="Atlanta",+NFL!#REF!,IF(+NFL!$H236="Atlanta",+NFL!#REF!,0))</f>
        <v>0</v>
      </c>
      <c r="AY36" s="81">
        <f>IF(+NFL!$F236="Atlanta",+NFL!#REF!,IF(+NFL!$H236="Atlanta",+NFL!#REF!,0))</f>
        <v>0</v>
      </c>
      <c r="AZ36" s="96">
        <f>IF(+NFL!$F236="Atlanta",+NFL!#REF!,IF(+NFL!$H236="Atlanta",+NFL!#REF!,0))</f>
        <v>0</v>
      </c>
      <c r="BA36" s="70">
        <f>IF(+NFL!$F236="Atlanta",+NFL!#REF!,IF(+NFL!$H236="Atlanta",+NFL!#REF!,0))</f>
        <v>0</v>
      </c>
      <c r="BB36" s="70">
        <f>IF(+NFL!$F236="Atlanta",+NFL!#REF!,IF(+NFL!$H236="Atlanta",+NFL!#REF!,0))</f>
        <v>0</v>
      </c>
      <c r="BC36" s="592">
        <f>IF(+NFL!$F236="Atlanta",+NFL!#REF!,IF(+NFL!$H236="Atlanta",+NFL!#REF!,0))</f>
        <v>0</v>
      </c>
      <c r="BD36" s="81">
        <f>IF(+NFL!$F236="Atlanta",+NFL!#REF!,IF(+NFL!$H236="Atlanta",+NFL!#REF!,0))</f>
        <v>0</v>
      </c>
      <c r="BE36" s="96">
        <f>IF(+NFL!$F236="Atlanta",+NFL!#REF!,IF(+NFL!$H236="Atlanta",+NFL!#REF!,0))</f>
        <v>0</v>
      </c>
      <c r="BF36" s="96">
        <f>IF(+NFL!$F236="Atlanta",+NFL!#REF!,IF(+NFL!$H236="Atlanta",+NFL!#REF!,0))</f>
        <v>0</v>
      </c>
      <c r="BG36" s="81">
        <f>IF(+NFL!$F236="Atlanta",+NFL!#REF!,IF(+NFL!$H236="Atlanta",+NFL!#REF!,0))</f>
        <v>0</v>
      </c>
      <c r="BH36" s="96">
        <f>IF(+NFL!$F236="Atlanta",+NFL!#REF!,IF(+NFL!$H236="Atlanta",+NFL!#REF!,0))</f>
        <v>0</v>
      </c>
      <c r="BI36" s="70">
        <f>IF(+NFL!$F236="Atlanta",+NFL!#REF!,IF(+NFL!$H236="Atlanta",+NFL!#REF!,0))</f>
        <v>0</v>
      </c>
      <c r="BJ36" s="124">
        <f>IF(+NFL!$F236="Atlanta",+NFL!#REF!,IF(+NFL!$H236="Atlanta",+NFL!#REF!,0))</f>
        <v>0</v>
      </c>
      <c r="BK36" s="182">
        <f>IF(+NFL!$F236="Atlanta",+NFL!#REF!,IF(+NFL!$H236="Atlanta",+NFL!#REF!,0))</f>
        <v>0</v>
      </c>
    </row>
    <row r="37" spans="1:63" x14ac:dyDescent="0.8">
      <c r="A37" s="70">
        <f>IF(+NFL!$F265="Atlanta",+NFL!A265,IF(+NFL!$H265="Atlanta",+NFL!A265,0))</f>
        <v>15</v>
      </c>
      <c r="B37" s="70" t="str">
        <f>IF(+NFL!$F265="Atlanta",+NFL!B265,IF(+NFL!$H265="Atlanta",+NFL!B265,0))</f>
        <v>Sun</v>
      </c>
      <c r="C37" s="94">
        <f>IF(+NFL!$F265="Atlanta",+NFL!C265,IF(+NFL!$H265="Atlanta",+NFL!C265,0))</f>
        <v>44549</v>
      </c>
      <c r="D37" s="73">
        <f>IF(+NFL!$F265="Atlanta",+NFL!D265,IF(+NFL!$H265="Atlanta",+NFL!D265,0))</f>
        <v>0.68055416666666668</v>
      </c>
      <c r="E37" s="70">
        <f>IF(+NFL!$F265="Atlanta",+NFL!E265,IF(+NFL!$H265="Atlanta",+NFL!E265,0))</f>
        <v>0</v>
      </c>
      <c r="F37" s="189" t="str">
        <f>IF(+NFL!$F265="Atlanta",+NFL!F265,IF(+NFL!$H265="Atlanta",+NFL!F265,0))</f>
        <v>Atlanta</v>
      </c>
      <c r="G37" s="70" t="str">
        <f>IF(+NFL!$F265="Atlanta",+NFL!G265,IF(+NFL!$H265="Atlanta",+NFL!G265,0))</f>
        <v>NFCS</v>
      </c>
      <c r="H37" s="189" t="str">
        <f>IF(+NFL!$F265="Atlanta",+NFL!H265,IF(+NFL!$H265="Atlanta",+NFL!H265,0))</f>
        <v>San Francisco</v>
      </c>
      <c r="I37" s="70" t="str">
        <f>IF(+NFL!$F265="Atlanta",+NFL!I265,IF(+NFL!$H265="Atlanta",+NFL!I265,0))</f>
        <v>NFCW</v>
      </c>
      <c r="J37" s="496" t="str">
        <f>IF(+NFL!$F265="Atlanta",+NFL!J265,IF(+NFL!$H265="Atlanta",+NFL!J265,0))</f>
        <v>San Francisco</v>
      </c>
      <c r="K37" s="510" t="str">
        <f>IF(+NFL!$F265="Atlanta",+NFL!K265,IF(+NFL!$H265="Atlanta",+NFL!K265,0))</f>
        <v>Atlanta</v>
      </c>
      <c r="L37" s="572">
        <f>IF(+NFL!$F265="Atlanta",+NFL!L265,IF(+NFL!$H265="Atlanta",+NFL!L265,0))</f>
        <v>9.5</v>
      </c>
      <c r="M37" s="573">
        <f>IF(+NFL!$F265="Atlanta",+NFL!M265,IF(+NFL!$H265="Atlanta",+NFL!M265,0))</f>
        <v>46</v>
      </c>
      <c r="N37" s="583" t="str">
        <f>IF(+NFL!$F265="Atlanta",+NFL!N265,IF(+NFL!$H265="Atlanta",+NFL!N265,0))</f>
        <v>San Francisco</v>
      </c>
      <c r="O37" s="584">
        <f>IF(+NFL!$F265="Atlanta",+NFL!O265,IF(+NFL!$H265="Atlanta",+NFL!O265,0))</f>
        <v>31</v>
      </c>
      <c r="P37" s="583" t="str">
        <f>IF(+NFL!$F265="Atlanta",+NFL!P265,IF(+NFL!$H265="Atlanta",+NFL!P265,0))</f>
        <v>Atlanta</v>
      </c>
      <c r="Q37" s="585">
        <f>IF(+NFL!$F265="Atlanta",+NFL!Q265,IF(+NFL!$H265="Atlanta",+NFL!Q265,0))</f>
        <v>13</v>
      </c>
      <c r="R37" s="586" t="str">
        <f>IF(+NFL!$F265="Atlanta",+NFL!R265,IF(+NFL!$H265="Atlanta",+NFL!R265,0))</f>
        <v>San Francisco</v>
      </c>
      <c r="S37" s="585" t="str">
        <f>IF(+NFL!$F265="Atlanta",+NFL!S265,IF(+NFL!$H265="Atlanta",+NFL!S265,0))</f>
        <v>Atlanta</v>
      </c>
      <c r="T37" s="586" t="str">
        <f>IF(+NFL!$F265="Atlanta",+NFL!T265,IF(+NFL!$H265="Atlanta",+NFL!T265,0))</f>
        <v>Atlanta</v>
      </c>
      <c r="U37" s="585" t="str">
        <f>IF(+NFL!$F265="Atlanta",+NFL!U265,IF(+NFL!$H265="Atlanta",+NFL!U265,0))</f>
        <v>L</v>
      </c>
      <c r="V37" s="586">
        <f>IF(+NFL!$F258="Atlanta",+NFL!#REF!,IF(+NFL!$H258="Atlanta",+NFL!#REF!,0))</f>
        <v>0</v>
      </c>
      <c r="W37" s="585">
        <f>IF(+NFL!$F258="Atlanta",+NFL!#REF!,IF(+NFL!$H258="Atlanta",+NFL!#REF!,0))</f>
        <v>0</v>
      </c>
      <c r="X37" s="586">
        <f>IF(+NFL!$F258="Atlanta",+NFL!#REF!,IF(+NFL!$H258="Atlanta",+NFL!#REF!,0))</f>
        <v>0</v>
      </c>
      <c r="Y37" s="585">
        <f>IF(+NFL!$F258="Atlanta",+NFL!#REF!,IF(+NFL!$H258="Atlanta",+NFL!#REF!,0))</f>
        <v>0</v>
      </c>
      <c r="Z37" s="586">
        <f>IF(+NFL!$F258="Atlanta",+NFL!#REF!,IF(+NFL!$H258="Atlanta",+NFL!#REF!,0))</f>
        <v>0</v>
      </c>
      <c r="AA37" s="585">
        <f>IF(+NFL!$F258="Atlanta",+NFL!#REF!,IF(+NFL!$H258="Atlanta",+NFL!#REF!,0))</f>
        <v>0</v>
      </c>
      <c r="AB37" s="124">
        <f>IF(+NFL!$F258="Atlanta",+NFL!#REF!,IF(+NFL!$H258="Atlanta",+NFL!#REF!,0))</f>
        <v>0</v>
      </c>
      <c r="AC37" s="182">
        <f>IF(+NFL!$F258="Atlanta",+NFL!#REF!,IF(+NFL!$H258="Atlanta",+NFL!#REF!,0))</f>
        <v>0</v>
      </c>
      <c r="AD37" s="496">
        <f>IF(+NFL!$F258="Atlanta",+NFL!#REF!,IF(+NFL!$H258="Atlanta",+NFL!#REF!,0))</f>
        <v>0</v>
      </c>
      <c r="AE37" s="565">
        <f>IF(+NFL!$F258="Atlanta",+NFL!#REF!,IF(+NFL!$H258="Atlanta",+NFL!#REF!,0))</f>
        <v>0</v>
      </c>
      <c r="AF37" s="496">
        <f>IF(+NFL!$F258="Atlanta",+NFL!#REF!,IF(+NFL!$H258="Atlanta",+NFL!#REF!,0))</f>
        <v>0</v>
      </c>
      <c r="AG37" s="565">
        <f>IF(+NFL!$F258="Atlanta",+NFL!#REF!,IF(+NFL!$H258="Atlanta",+NFL!#REF!,0))</f>
        <v>0</v>
      </c>
      <c r="AH37" s="496">
        <f>IF(+NFL!$F258="Atlanta",+NFL!#REF!,IF(+NFL!$H258="Atlanta",+NFL!#REF!,0))</f>
        <v>0</v>
      </c>
      <c r="AI37" s="565">
        <f>IF(+NFL!$F258="Atlanta",+NFL!#REF!,IF(+NFL!$H258="Atlanta",+NFL!#REF!,0))</f>
        <v>0</v>
      </c>
      <c r="AJ37" s="496">
        <f>IF(+NFL!$F258="Atlanta",+NFL!#REF!,IF(+NFL!$H258="Atlanta",+NFL!#REF!,0))</f>
        <v>0</v>
      </c>
      <c r="AK37" s="565">
        <f>IF(+NFL!$F258="Atlanta",+NFL!#REF!,IF(+NFL!$H258="Atlanta",+NFL!#REF!,0))</f>
        <v>0</v>
      </c>
      <c r="AL37" s="81">
        <f>IF(+NFL!$F258="Atlanta",+NFL!#REF!,IF(+NFL!$H258="Atlanta",+NFL!#REF!,0))</f>
        <v>0</v>
      </c>
      <c r="AM37" s="82">
        <f>IF(+NFL!$F258="Atlanta",+NFL!#REF!,IF(+NFL!$H258="Atlanta",+NFL!#REF!,0))</f>
        <v>0</v>
      </c>
      <c r="AN37" s="81">
        <f>IF(+NFL!$F258="Atlanta",+NFL!#REF!,IF(+NFL!$H258="Atlanta",+NFL!#REF!,0))</f>
        <v>0</v>
      </c>
      <c r="AO37" s="83">
        <f>IF(+NFL!$F258="Atlanta",+NFL!#REF!,IF(+NFL!$H258="Atlanta",+NFL!#REF!,0))</f>
        <v>0</v>
      </c>
      <c r="AP37" s="480">
        <f>IF(+NFL!$F258="Atlanta",+NFL!#REF!,IF(+NFL!$H258="Atlanta",+NFL!#REF!,0))</f>
        <v>0</v>
      </c>
      <c r="AQ37" s="72">
        <f>IF(+NFL!$F258="Atlanta",+NFL!#REF!,IF(+NFL!$H258="Atlanta",+NFL!#REF!,0))</f>
        <v>0</v>
      </c>
      <c r="AR37" s="81">
        <f>IF(+NFL!$F258="Atlanta",+NFL!#REF!,IF(+NFL!$H258="Atlanta",+NFL!#REF!,0))</f>
        <v>0</v>
      </c>
      <c r="AS37" s="96">
        <f>IF(+NFL!$F258="Atlanta",+NFL!#REF!,IF(+NFL!$H258="Atlanta",+NFL!#REF!,0))</f>
        <v>0</v>
      </c>
      <c r="AT37" s="96">
        <f>IF(+NFL!$F258="Atlanta",+NFL!#REF!,IF(+NFL!$H258="Atlanta",+NFL!#REF!,0))</f>
        <v>0</v>
      </c>
      <c r="AU37" s="81">
        <f>IF(+NFL!$F258="Atlanta",+NFL!#REF!,IF(+NFL!$H258="Atlanta",+NFL!#REF!,0))</f>
        <v>0</v>
      </c>
      <c r="AV37" s="96">
        <f>IF(+NFL!$F258="Atlanta",+NFL!#REF!,IF(+NFL!$H258="Atlanta",+NFL!#REF!,0))</f>
        <v>0</v>
      </c>
      <c r="AW37" s="70">
        <f>IF(+NFL!$F258="Atlanta",+NFL!#REF!,IF(+NFL!$H258="Atlanta",+NFL!#REF!,0))</f>
        <v>0</v>
      </c>
      <c r="AX37" s="96">
        <f>IF(+NFL!$F258="Atlanta",+NFL!#REF!,IF(+NFL!$H258="Atlanta",+NFL!#REF!,0))</f>
        <v>0</v>
      </c>
      <c r="AY37" s="81">
        <f>IF(+NFL!$F258="Atlanta",+NFL!#REF!,IF(+NFL!$H258="Atlanta",+NFL!#REF!,0))</f>
        <v>0</v>
      </c>
      <c r="AZ37" s="96">
        <f>IF(+NFL!$F258="Atlanta",+NFL!#REF!,IF(+NFL!$H258="Atlanta",+NFL!#REF!,0))</f>
        <v>0</v>
      </c>
      <c r="BA37" s="70">
        <f>IF(+NFL!$F258="Atlanta",+NFL!#REF!,IF(+NFL!$H258="Atlanta",+NFL!#REF!,0))</f>
        <v>0</v>
      </c>
      <c r="BB37" s="70">
        <f>IF(+NFL!$F258="Atlanta",+NFL!#REF!,IF(+NFL!$H258="Atlanta",+NFL!#REF!,0))</f>
        <v>0</v>
      </c>
      <c r="BC37" s="592">
        <f>IF(+NFL!$F258="Atlanta",+NFL!#REF!,IF(+NFL!$H258="Atlanta",+NFL!#REF!,0))</f>
        <v>0</v>
      </c>
      <c r="BD37" s="81">
        <f>IF(+NFL!$F258="Atlanta",+NFL!#REF!,IF(+NFL!$H258="Atlanta",+NFL!#REF!,0))</f>
        <v>0</v>
      </c>
      <c r="BE37" s="96">
        <f>IF(+NFL!$F258="Atlanta",+NFL!#REF!,IF(+NFL!$H258="Atlanta",+NFL!#REF!,0))</f>
        <v>0</v>
      </c>
      <c r="BF37" s="96">
        <f>IF(+NFL!$F258="Atlanta",+NFL!#REF!,IF(+NFL!$H258="Atlanta",+NFL!#REF!,0))</f>
        <v>0</v>
      </c>
      <c r="BG37" s="81">
        <f>IF(+NFL!$F258="Atlanta",+NFL!#REF!,IF(+NFL!$H258="Atlanta",+NFL!#REF!,0))</f>
        <v>0</v>
      </c>
      <c r="BH37" s="96">
        <f>IF(+NFL!$F258="Atlanta",+NFL!#REF!,IF(+NFL!$H258="Atlanta",+NFL!#REF!,0))</f>
        <v>0</v>
      </c>
      <c r="BI37" s="70">
        <f>IF(+NFL!$F258="Atlanta",+NFL!#REF!,IF(+NFL!$H258="Atlanta",+NFL!#REF!,0))</f>
        <v>0</v>
      </c>
      <c r="BJ37" s="124">
        <f>IF(+NFL!$F258="Atlanta",+NFL!#REF!,IF(+NFL!$H258="Atlanta",+NFL!#REF!,0))</f>
        <v>0</v>
      </c>
      <c r="BK37" s="182">
        <f>IF(+NFL!$F258="Atlanta",+NFL!#REF!,IF(+NFL!$H258="Atlanta",+NFL!#REF!,0))</f>
        <v>0</v>
      </c>
    </row>
    <row r="38" spans="1:63" x14ac:dyDescent="0.8">
      <c r="A38" s="70">
        <f>IF(+NFL!$F272="Atlanta",+NFL!A272,IF(+NFL!$H272="Atlanta",+NFL!A272,0))</f>
        <v>16</v>
      </c>
      <c r="B38" s="70" t="str">
        <f>IF(+NFL!$F272="Atlanta",+NFL!B272,IF(+NFL!$H272="Atlanta",+NFL!B272,0))</f>
        <v>Sun</v>
      </c>
      <c r="C38" s="94">
        <f>IF(+NFL!$F272="Atlanta",+NFL!C272,IF(+NFL!$H272="Atlanta",+NFL!C272,0))</f>
        <v>44556</v>
      </c>
      <c r="D38" s="73">
        <f>IF(+NFL!$F272="Atlanta",+NFL!D272,IF(+NFL!$H272="Atlanta",+NFL!D272,0))</f>
        <v>0.54166666666666663</v>
      </c>
      <c r="E38" s="70" t="str">
        <f>IF(+NFL!$F272="Atlanta",+NFL!E272,IF(+NFL!$H272="Atlanta",+NFL!E272,0))</f>
        <v>Fox</v>
      </c>
      <c r="F38" s="189" t="str">
        <f>IF(+NFL!$F272="Atlanta",+NFL!F272,IF(+NFL!$H272="Atlanta",+NFL!F272,0))</f>
        <v>Detroit</v>
      </c>
      <c r="G38" s="70" t="str">
        <f>IF(+NFL!$F272="Atlanta",+NFL!G272,IF(+NFL!$H272="Atlanta",+NFL!G272,0))</f>
        <v>NFCN</v>
      </c>
      <c r="H38" s="189" t="str">
        <f>IF(+NFL!$F272="Atlanta",+NFL!H272,IF(+NFL!$H272="Atlanta",+NFL!H272,0))</f>
        <v>Atlanta</v>
      </c>
      <c r="I38" s="70" t="str">
        <f>IF(+NFL!$F272="Atlanta",+NFL!I272,IF(+NFL!$H272="Atlanta",+NFL!I272,0))</f>
        <v>NFCS</v>
      </c>
      <c r="J38" s="496" t="str">
        <f>IF(+NFL!$F272="Atlanta",+NFL!J272,IF(+NFL!$H272="Atlanta",+NFL!J272,0))</f>
        <v>Atlanta</v>
      </c>
      <c r="K38" s="510" t="str">
        <f>IF(+NFL!$F272="Atlanta",+NFL!K272,IF(+NFL!$H272="Atlanta",+NFL!K272,0))</f>
        <v>Detroit</v>
      </c>
      <c r="L38" s="572">
        <f>IF(+NFL!$F272="Atlanta",+NFL!L272,IF(+NFL!$H272="Atlanta",+NFL!L272,0))</f>
        <v>6</v>
      </c>
      <c r="M38" s="573">
        <f>IF(+NFL!$F272="Atlanta",+NFL!M272,IF(+NFL!$H272="Atlanta",+NFL!M272,0))</f>
        <v>43</v>
      </c>
      <c r="N38" s="583" t="str">
        <f>IF(+NFL!$F272="Atlanta",+NFL!N272,IF(+NFL!$H272="Atlanta",+NFL!N272,0))</f>
        <v>Atlanta</v>
      </c>
      <c r="O38" s="584">
        <f>IF(+NFL!$F272="Atlanta",+NFL!O272,IF(+NFL!$H272="Atlanta",+NFL!O272,0))</f>
        <v>20</v>
      </c>
      <c r="P38" s="583" t="str">
        <f>IF(+NFL!$F272="Atlanta",+NFL!P272,IF(+NFL!$H272="Atlanta",+NFL!P272,0))</f>
        <v>Detroit</v>
      </c>
      <c r="Q38" s="585">
        <f>IF(+NFL!$F272="Atlanta",+NFL!Q272,IF(+NFL!$H272="Atlanta",+NFL!Q272,0))</f>
        <v>16</v>
      </c>
      <c r="R38" s="586" t="str">
        <f>IF(+NFL!$F272="Atlanta",+NFL!R272,IF(+NFL!$H272="Atlanta",+NFL!R272,0))</f>
        <v>Detroit</v>
      </c>
      <c r="S38" s="585" t="str">
        <f>IF(+NFL!$F272="Atlanta",+NFL!S272,IF(+NFL!$H272="Atlanta",+NFL!S272,0))</f>
        <v>Atlanta</v>
      </c>
      <c r="T38" s="586" t="str">
        <f>IF(+NFL!$F272="Atlanta",+NFL!T272,IF(+NFL!$H272="Atlanta",+NFL!T272,0))</f>
        <v>Detroit</v>
      </c>
      <c r="U38" s="585" t="str">
        <f>IF(+NFL!$F272="Atlanta",+NFL!U272,IF(+NFL!$H272="Atlanta",+NFL!U272,0))</f>
        <v>W</v>
      </c>
      <c r="V38" s="586">
        <f>IF(+NFL!$F275="Atlanta",+NFL!#REF!,IF(+NFL!$H275="Atlanta",+NFL!#REF!,0))</f>
        <v>0</v>
      </c>
      <c r="W38" s="585">
        <f>IF(+NFL!$F275="Atlanta",+NFL!#REF!,IF(+NFL!$H275="Atlanta",+NFL!#REF!,0))</f>
        <v>0</v>
      </c>
      <c r="X38" s="586">
        <f>IF(+NFL!$F275="Atlanta",+NFL!#REF!,IF(+NFL!$H275="Atlanta",+NFL!#REF!,0))</f>
        <v>0</v>
      </c>
      <c r="Y38" s="585">
        <f>IF(+NFL!$F275="Atlanta",+NFL!#REF!,IF(+NFL!$H275="Atlanta",+NFL!#REF!,0))</f>
        <v>0</v>
      </c>
      <c r="Z38" s="586">
        <f>IF(+NFL!$F275="Atlanta",+NFL!#REF!,IF(+NFL!$H275="Atlanta",+NFL!#REF!,0))</f>
        <v>0</v>
      </c>
      <c r="AA38" s="585">
        <f>IF(+NFL!$F275="Atlanta",+NFL!#REF!,IF(+NFL!$H275="Atlanta",+NFL!#REF!,0))</f>
        <v>0</v>
      </c>
      <c r="AB38" s="124">
        <f>IF(+NFL!$F275="Atlanta",+NFL!#REF!,IF(+NFL!$H275="Atlanta",+NFL!#REF!,0))</f>
        <v>0</v>
      </c>
      <c r="AC38" s="182">
        <f>IF(+NFL!$F275="Atlanta",+NFL!#REF!,IF(+NFL!$H275="Atlanta",+NFL!#REF!,0))</f>
        <v>0</v>
      </c>
      <c r="AD38" s="496">
        <f>IF(+NFL!$F275="Atlanta",+NFL!#REF!,IF(+NFL!$H275="Atlanta",+NFL!#REF!,0))</f>
        <v>0</v>
      </c>
      <c r="AE38" s="565">
        <f>IF(+NFL!$F275="Atlanta",+NFL!#REF!,IF(+NFL!$H275="Atlanta",+NFL!#REF!,0))</f>
        <v>0</v>
      </c>
      <c r="AF38" s="496">
        <f>IF(+NFL!$F275="Atlanta",+NFL!#REF!,IF(+NFL!$H275="Atlanta",+NFL!#REF!,0))</f>
        <v>0</v>
      </c>
      <c r="AG38" s="565">
        <f>IF(+NFL!$F275="Atlanta",+NFL!#REF!,IF(+NFL!$H275="Atlanta",+NFL!#REF!,0))</f>
        <v>0</v>
      </c>
      <c r="AH38" s="496">
        <f>IF(+NFL!$F275="Atlanta",+NFL!#REF!,IF(+NFL!$H275="Atlanta",+NFL!#REF!,0))</f>
        <v>0</v>
      </c>
      <c r="AI38" s="565">
        <f>IF(+NFL!$F275="Atlanta",+NFL!#REF!,IF(+NFL!$H275="Atlanta",+NFL!#REF!,0))</f>
        <v>0</v>
      </c>
      <c r="AJ38" s="496">
        <f>IF(+NFL!$F275="Atlanta",+NFL!#REF!,IF(+NFL!$H275="Atlanta",+NFL!#REF!,0))</f>
        <v>0</v>
      </c>
      <c r="AK38" s="565">
        <f>IF(+NFL!$F275="Atlanta",+NFL!#REF!,IF(+NFL!$H275="Atlanta",+NFL!#REF!,0))</f>
        <v>0</v>
      </c>
      <c r="AL38" s="81">
        <f>IF(+NFL!$F275="Atlanta",+NFL!#REF!,IF(+NFL!$H275="Atlanta",+NFL!#REF!,0))</f>
        <v>0</v>
      </c>
      <c r="AM38" s="82">
        <f>IF(+NFL!$F275="Atlanta",+NFL!#REF!,IF(+NFL!$H275="Atlanta",+NFL!#REF!,0))</f>
        <v>0</v>
      </c>
      <c r="AN38" s="81">
        <f>IF(+NFL!$F275="Atlanta",+NFL!#REF!,IF(+NFL!$H275="Atlanta",+NFL!#REF!,0))</f>
        <v>0</v>
      </c>
      <c r="AO38" s="83">
        <f>IF(+NFL!$F275="Atlanta",+NFL!#REF!,IF(+NFL!$H275="Atlanta",+NFL!#REF!,0))</f>
        <v>0</v>
      </c>
      <c r="AP38" s="480">
        <f>IF(+NFL!$F275="Atlanta",+NFL!#REF!,IF(+NFL!$H275="Atlanta",+NFL!#REF!,0))</f>
        <v>0</v>
      </c>
      <c r="AQ38" s="72">
        <f>IF(+NFL!$F275="Atlanta",+NFL!#REF!,IF(+NFL!$H275="Atlanta",+NFL!#REF!,0))</f>
        <v>0</v>
      </c>
      <c r="AR38" s="81">
        <f>IF(+NFL!$F275="Atlanta",+NFL!#REF!,IF(+NFL!$H275="Atlanta",+NFL!#REF!,0))</f>
        <v>0</v>
      </c>
      <c r="AS38" s="96">
        <f>IF(+NFL!$F275="Atlanta",+NFL!#REF!,IF(+NFL!$H275="Atlanta",+NFL!#REF!,0))</f>
        <v>0</v>
      </c>
      <c r="AT38" s="96">
        <f>IF(+NFL!$F275="Atlanta",+NFL!#REF!,IF(+NFL!$H275="Atlanta",+NFL!#REF!,0))</f>
        <v>0</v>
      </c>
      <c r="AU38" s="81">
        <f>IF(+NFL!$F275="Atlanta",+NFL!#REF!,IF(+NFL!$H275="Atlanta",+NFL!#REF!,0))</f>
        <v>0</v>
      </c>
      <c r="AV38" s="96">
        <f>IF(+NFL!$F275="Atlanta",+NFL!#REF!,IF(+NFL!$H275="Atlanta",+NFL!#REF!,0))</f>
        <v>0</v>
      </c>
      <c r="AW38" s="70">
        <f>IF(+NFL!$F275="Atlanta",+NFL!#REF!,IF(+NFL!$H275="Atlanta",+NFL!#REF!,0))</f>
        <v>0</v>
      </c>
      <c r="AX38" s="96">
        <f>IF(+NFL!$F275="Atlanta",+NFL!#REF!,IF(+NFL!$H275="Atlanta",+NFL!#REF!,0))</f>
        <v>0</v>
      </c>
      <c r="AY38" s="81">
        <f>IF(+NFL!$F275="Atlanta",+NFL!#REF!,IF(+NFL!$H275="Atlanta",+NFL!#REF!,0))</f>
        <v>0</v>
      </c>
      <c r="AZ38" s="96">
        <f>IF(+NFL!$F275="Atlanta",+NFL!#REF!,IF(+NFL!$H275="Atlanta",+NFL!#REF!,0))</f>
        <v>0</v>
      </c>
      <c r="BA38" s="70">
        <f>IF(+NFL!$F275="Atlanta",+NFL!#REF!,IF(+NFL!$H275="Atlanta",+NFL!#REF!,0))</f>
        <v>0</v>
      </c>
      <c r="BB38" s="70">
        <f>IF(+NFL!$F275="Atlanta",+NFL!#REF!,IF(+NFL!$H275="Atlanta",+NFL!#REF!,0))</f>
        <v>0</v>
      </c>
      <c r="BC38" s="592">
        <f>IF(+NFL!$F275="Atlanta",+NFL!#REF!,IF(+NFL!$H275="Atlanta",+NFL!#REF!,0))</f>
        <v>0</v>
      </c>
      <c r="BD38" s="81">
        <f>IF(+NFL!$F275="Atlanta",+NFL!#REF!,IF(+NFL!$H275="Atlanta",+NFL!#REF!,0))</f>
        <v>0</v>
      </c>
      <c r="BE38" s="96">
        <f>IF(+NFL!$F275="Atlanta",+NFL!#REF!,IF(+NFL!$H275="Atlanta",+NFL!#REF!,0))</f>
        <v>0</v>
      </c>
      <c r="BF38" s="96">
        <f>IF(+NFL!$F275="Atlanta",+NFL!#REF!,IF(+NFL!$H275="Atlanta",+NFL!#REF!,0))</f>
        <v>0</v>
      </c>
      <c r="BG38" s="81">
        <f>IF(+NFL!$F275="Atlanta",+NFL!#REF!,IF(+NFL!$H275="Atlanta",+NFL!#REF!,0))</f>
        <v>0</v>
      </c>
      <c r="BH38" s="96">
        <f>IF(+NFL!$F275="Atlanta",+NFL!#REF!,IF(+NFL!$H275="Atlanta",+NFL!#REF!,0))</f>
        <v>0</v>
      </c>
      <c r="BI38" s="70">
        <f>IF(+NFL!$F275="Atlanta",+NFL!#REF!,IF(+NFL!$H275="Atlanta",+NFL!#REF!,0))</f>
        <v>0</v>
      </c>
      <c r="BJ38" s="124">
        <f>IF(+NFL!$F275="Atlanta",+NFL!#REF!,IF(+NFL!$H275="Atlanta",+NFL!#REF!,0))</f>
        <v>0</v>
      </c>
      <c r="BK38" s="182">
        <f>IF(+NFL!$F275="Atlanta",+NFL!#REF!,IF(+NFL!$H275="Atlanta",+NFL!#REF!,0))</f>
        <v>0</v>
      </c>
    </row>
    <row r="39" spans="1:63" x14ac:dyDescent="0.8">
      <c r="A39" s="70">
        <f>IF(+NFL!$F285="Atlanta",+NFL!A285,IF(+NFL!$H285="Atlanta",+NFL!A285,0))</f>
        <v>17</v>
      </c>
      <c r="B39" s="70" t="str">
        <f>IF(+NFL!$F285="Atlanta",+NFL!B285,IF(+NFL!$H285="Atlanta",+NFL!B285,0))</f>
        <v>Sat</v>
      </c>
      <c r="C39" s="94">
        <f>IF(+NFL!$F285="Atlanta",+NFL!C285,IF(+NFL!$H285="Atlanta",+NFL!C285,0))</f>
        <v>44563</v>
      </c>
      <c r="D39" s="73">
        <f>IF(+NFL!$F285="Atlanta",+NFL!D285,IF(+NFL!$H285="Atlanta",+NFL!D285,0))</f>
        <v>0.54166666666666663</v>
      </c>
      <c r="E39" s="70" t="str">
        <f>IF(+NFL!$F285="Atlanta",+NFL!E285,IF(+NFL!$H285="Atlanta",+NFL!E285,0))</f>
        <v>Fox</v>
      </c>
      <c r="F39" s="189" t="str">
        <f>IF(+NFL!$F285="Atlanta",+NFL!F285,IF(+NFL!$H285="Atlanta",+NFL!F285,0))</f>
        <v>Atlanta</v>
      </c>
      <c r="G39" s="70" t="str">
        <f>IF(+NFL!$F285="Atlanta",+NFL!G285,IF(+NFL!$H285="Atlanta",+NFL!G285,0))</f>
        <v>NFCS</v>
      </c>
      <c r="H39" s="189" t="str">
        <f>IF(+NFL!$F285="Atlanta",+NFL!H285,IF(+NFL!$H285="Atlanta",+NFL!H285,0))</f>
        <v>Buffalo</v>
      </c>
      <c r="I39" s="70" t="str">
        <f>IF(+NFL!$F285="Atlanta",+NFL!I285,IF(+NFL!$H285="Atlanta",+NFL!I285,0))</f>
        <v>AFCE</v>
      </c>
      <c r="J39" s="496" t="str">
        <f>IF(+NFL!$F285="Atlanta",+NFL!J285,IF(+NFL!$H285="Atlanta",+NFL!J285,0))</f>
        <v>Buffalo</v>
      </c>
      <c r="K39" s="510" t="str">
        <f>IF(+NFL!$F285="Atlanta",+NFL!K285,IF(+NFL!$H285="Atlanta",+NFL!K285,0))</f>
        <v>Atlanta</v>
      </c>
      <c r="L39" s="572">
        <f>IF(+NFL!$F285="Atlanta",+NFL!L285,IF(+NFL!$H285="Atlanta",+NFL!L285,0))</f>
        <v>14</v>
      </c>
      <c r="M39" s="573">
        <f>IF(+NFL!$F285="Atlanta",+NFL!M285,IF(+NFL!$H285="Atlanta",+NFL!M285,0))</f>
        <v>46</v>
      </c>
      <c r="N39" s="583" t="str">
        <f>IF(+NFL!$F285="Atlanta",+NFL!N285,IF(+NFL!$H285="Atlanta",+NFL!N285,0))</f>
        <v>Buffalo</v>
      </c>
      <c r="O39" s="584">
        <f>IF(+NFL!$F285="Atlanta",+NFL!O285,IF(+NFL!$H285="Atlanta",+NFL!O285,0))</f>
        <v>29</v>
      </c>
      <c r="P39" s="583" t="str">
        <f>IF(+NFL!$F285="Atlanta",+NFL!P285,IF(+NFL!$H285="Atlanta",+NFL!P285,0))</f>
        <v>Atlanta</v>
      </c>
      <c r="Q39" s="585">
        <f>IF(+NFL!$F285="Atlanta",+NFL!Q285,IF(+NFL!$H285="Atlanta",+NFL!Q285,0))</f>
        <v>15</v>
      </c>
      <c r="R39" s="586" t="str">
        <f>IF(+NFL!$F285="Atlanta",+NFL!R285,IF(+NFL!$H285="Atlanta",+NFL!R285,0))</f>
        <v>Buffalo</v>
      </c>
      <c r="S39" s="585" t="str">
        <f>IF(+NFL!$F285="Atlanta",+NFL!S285,IF(+NFL!$H285="Atlanta",+NFL!S285,0))</f>
        <v>Atlanta</v>
      </c>
      <c r="T39" s="586">
        <f>IF(+NFL!$F285="Atlanta",+NFL!T285,IF(+NFL!$H285="Atlanta",+NFL!T285,0))</f>
        <v>0</v>
      </c>
      <c r="U39" s="585" t="str">
        <f>IF(+NFL!$F285="Atlanta",+NFL!U285,IF(+NFL!$H285="Atlanta",+NFL!U285,0))</f>
        <v>T</v>
      </c>
      <c r="V39" s="586">
        <f>IF(+NFL!$F304="Atlanta",+NFL!#REF!,IF(+NFL!$H304="Atlanta",+NFL!#REF!,0))</f>
        <v>0</v>
      </c>
      <c r="W39" s="585">
        <f>IF(+NFL!$F304="Atlanta",+NFL!#REF!,IF(+NFL!$H304="Atlanta",+NFL!#REF!,0))</f>
        <v>0</v>
      </c>
      <c r="X39" s="586">
        <f>IF(+NFL!$F304="Atlanta",+NFL!#REF!,IF(+NFL!$H304="Atlanta",+NFL!#REF!,0))</f>
        <v>0</v>
      </c>
      <c r="Y39" s="585">
        <f>IF(+NFL!$F304="Atlanta",+NFL!#REF!,IF(+NFL!$H304="Atlanta",+NFL!#REF!,0))</f>
        <v>0</v>
      </c>
      <c r="Z39" s="586">
        <f>IF(+NFL!$F304="Atlanta",+NFL!#REF!,IF(+NFL!$H304="Atlanta",+NFL!#REF!,0))</f>
        <v>0</v>
      </c>
      <c r="AA39" s="585">
        <f>IF(+NFL!$F304="Atlanta",+NFL!#REF!,IF(+NFL!$H304="Atlanta",+NFL!#REF!,0))</f>
        <v>0</v>
      </c>
      <c r="AB39" s="124">
        <f>IF(+NFL!$F304="Atlanta",+NFL!#REF!,IF(+NFL!$H304="Atlanta",+NFL!#REF!,0))</f>
        <v>0</v>
      </c>
      <c r="AC39" s="182">
        <f>IF(+NFL!$F304="Atlanta",+NFL!#REF!,IF(+NFL!$H304="Atlanta",+NFL!#REF!,0))</f>
        <v>0</v>
      </c>
      <c r="AD39" s="496">
        <f>IF(+NFL!$F304="Atlanta",+NFL!#REF!,IF(+NFL!$H304="Atlanta",+NFL!#REF!,0))</f>
        <v>0</v>
      </c>
      <c r="AE39" s="565">
        <f>IF(+NFL!$F304="Atlanta",+NFL!#REF!,IF(+NFL!$H304="Atlanta",+NFL!#REF!,0))</f>
        <v>0</v>
      </c>
      <c r="AF39" s="496">
        <f>IF(+NFL!$F304="Atlanta",+NFL!#REF!,IF(+NFL!$H304="Atlanta",+NFL!#REF!,0))</f>
        <v>0</v>
      </c>
      <c r="AG39" s="565">
        <f>IF(+NFL!$F304="Atlanta",+NFL!#REF!,IF(+NFL!$H304="Atlanta",+NFL!#REF!,0))</f>
        <v>0</v>
      </c>
      <c r="AH39" s="496">
        <f>IF(+NFL!$F304="Atlanta",+NFL!#REF!,IF(+NFL!$H304="Atlanta",+NFL!#REF!,0))</f>
        <v>0</v>
      </c>
      <c r="AI39" s="565">
        <f>IF(+NFL!$F304="Atlanta",+NFL!#REF!,IF(+NFL!$H304="Atlanta",+NFL!#REF!,0))</f>
        <v>0</v>
      </c>
      <c r="AJ39" s="496">
        <f>IF(+NFL!$F304="Atlanta",+NFL!#REF!,IF(+NFL!$H304="Atlanta",+NFL!#REF!,0))</f>
        <v>0</v>
      </c>
      <c r="AK39" s="565">
        <f>IF(+NFL!$F304="Atlanta",+NFL!#REF!,IF(+NFL!$H304="Atlanta",+NFL!#REF!,0))</f>
        <v>0</v>
      </c>
      <c r="AL39" s="81">
        <f>IF(+NFL!$F304="Atlanta",+NFL!#REF!,IF(+NFL!$H304="Atlanta",+NFL!#REF!,0))</f>
        <v>0</v>
      </c>
      <c r="AM39" s="82">
        <f>IF(+NFL!$F304="Atlanta",+NFL!#REF!,IF(+NFL!$H304="Atlanta",+NFL!#REF!,0))</f>
        <v>0</v>
      </c>
      <c r="AN39" s="81">
        <f>IF(+NFL!$F304="Atlanta",+NFL!#REF!,IF(+NFL!$H304="Atlanta",+NFL!#REF!,0))</f>
        <v>0</v>
      </c>
      <c r="AO39" s="83">
        <f>IF(+NFL!$F304="Atlanta",+NFL!#REF!,IF(+NFL!$H304="Atlanta",+NFL!#REF!,0))</f>
        <v>0</v>
      </c>
      <c r="AP39" s="480">
        <f>IF(+NFL!$F304="Atlanta",+NFL!#REF!,IF(+NFL!$H304="Atlanta",+NFL!#REF!,0))</f>
        <v>0</v>
      </c>
      <c r="AQ39" s="72">
        <f>IF(+NFL!$F304="Atlanta",+NFL!#REF!,IF(+NFL!$H304="Atlanta",+NFL!#REF!,0))</f>
        <v>0</v>
      </c>
      <c r="AR39" s="81">
        <f>IF(+NFL!$F304="Atlanta",+NFL!#REF!,IF(+NFL!$H304="Atlanta",+NFL!#REF!,0))</f>
        <v>0</v>
      </c>
      <c r="AS39" s="96">
        <f>IF(+NFL!$F304="Atlanta",+NFL!#REF!,IF(+NFL!$H304="Atlanta",+NFL!#REF!,0))</f>
        <v>0</v>
      </c>
      <c r="AT39" s="96">
        <f>IF(+NFL!$F304="Atlanta",+NFL!#REF!,IF(+NFL!$H304="Atlanta",+NFL!#REF!,0))</f>
        <v>0</v>
      </c>
      <c r="AU39" s="81">
        <f>IF(+NFL!$F304="Atlanta",+NFL!#REF!,IF(+NFL!$H304="Atlanta",+NFL!#REF!,0))</f>
        <v>0</v>
      </c>
      <c r="AV39" s="96">
        <f>IF(+NFL!$F304="Atlanta",+NFL!#REF!,IF(+NFL!$H304="Atlanta",+NFL!#REF!,0))</f>
        <v>0</v>
      </c>
      <c r="AW39" s="70">
        <f>IF(+NFL!$F304="Atlanta",+NFL!#REF!,IF(+NFL!$H304="Atlanta",+NFL!#REF!,0))</f>
        <v>0</v>
      </c>
      <c r="AX39" s="96">
        <f>IF(+NFL!$F304="Atlanta",+NFL!#REF!,IF(+NFL!$H304="Atlanta",+NFL!#REF!,0))</f>
        <v>0</v>
      </c>
      <c r="AY39" s="81">
        <f>IF(+NFL!$F304="Atlanta",+NFL!#REF!,IF(+NFL!$H304="Atlanta",+NFL!#REF!,0))</f>
        <v>0</v>
      </c>
      <c r="AZ39" s="96">
        <f>IF(+NFL!$F304="Atlanta",+NFL!#REF!,IF(+NFL!$H304="Atlanta",+NFL!#REF!,0))</f>
        <v>0</v>
      </c>
      <c r="BA39" s="70">
        <f>IF(+NFL!$F304="Atlanta",+NFL!#REF!,IF(+NFL!$H304="Atlanta",+NFL!#REF!,0))</f>
        <v>0</v>
      </c>
      <c r="BB39" s="70">
        <f>IF(+NFL!$F304="Atlanta",+NFL!#REF!,IF(+NFL!$H304="Atlanta",+NFL!#REF!,0))</f>
        <v>0</v>
      </c>
      <c r="BC39" s="592">
        <f>IF(+NFL!$F304="Atlanta",+NFL!#REF!,IF(+NFL!$H304="Atlanta",+NFL!#REF!,0))</f>
        <v>0</v>
      </c>
      <c r="BD39" s="81">
        <f>IF(+NFL!$F304="Atlanta",+NFL!#REF!,IF(+NFL!$H304="Atlanta",+NFL!#REF!,0))</f>
        <v>0</v>
      </c>
      <c r="BE39" s="96">
        <f>IF(+NFL!$F304="Atlanta",+NFL!#REF!,IF(+NFL!$H304="Atlanta",+NFL!#REF!,0))</f>
        <v>0</v>
      </c>
      <c r="BF39" s="96">
        <f>IF(+NFL!$F304="Atlanta",+NFL!#REF!,IF(+NFL!$H304="Atlanta",+NFL!#REF!,0))</f>
        <v>0</v>
      </c>
      <c r="BG39" s="81">
        <f>IF(+NFL!$F304="Atlanta",+NFL!#REF!,IF(+NFL!$H304="Atlanta",+NFL!#REF!,0))</f>
        <v>0</v>
      </c>
      <c r="BH39" s="96">
        <f>IF(+NFL!$F304="Atlanta",+NFL!#REF!,IF(+NFL!$H304="Atlanta",+NFL!#REF!,0))</f>
        <v>0</v>
      </c>
      <c r="BI39" s="70">
        <f>IF(+NFL!$F304="Atlanta",+NFL!#REF!,IF(+NFL!$H304="Atlanta",+NFL!#REF!,0))</f>
        <v>0</v>
      </c>
      <c r="BJ39" s="124">
        <f>IF(+NFL!$F304="Atlanta",+NFL!#REF!,IF(+NFL!$H304="Atlanta",+NFL!#REF!,0))</f>
        <v>0</v>
      </c>
      <c r="BK39" s="182">
        <f>IF(+NFL!$F304="Atlanta",+NFL!#REF!,IF(+NFL!$H304="Atlanta",+NFL!#REF!,0))</f>
        <v>0</v>
      </c>
    </row>
    <row r="40" spans="1:63" x14ac:dyDescent="0.8">
      <c r="A40" s="70">
        <f>IF(+NFL!$F301="Atlanta",+NFL!A301,IF(+NFL!$H301="Atlanta",+NFL!A301,0))</f>
        <v>18</v>
      </c>
      <c r="B40" s="70" t="str">
        <f>IF(+NFL!$F301="Atlanta",+NFL!B301,IF(+NFL!$H301="Atlanta",+NFL!B301,0))</f>
        <v>Sun</v>
      </c>
      <c r="C40" s="94">
        <f>IF(+NFL!$F301="Atlanta",+NFL!C301,IF(+NFL!$H301="Atlanta",+NFL!C301,0))</f>
        <v>44570</v>
      </c>
      <c r="D40" s="73">
        <f>IF(+NFL!$F301="Atlanta",+NFL!D301,IF(+NFL!$H301="Atlanta",+NFL!D301,0))</f>
        <v>0.54166666666666663</v>
      </c>
      <c r="E40" s="70" t="str">
        <f>IF(+NFL!$F301="Atlanta",+NFL!E301,IF(+NFL!$H301="Atlanta",+NFL!E301,0))</f>
        <v>Fox</v>
      </c>
      <c r="F40" s="189" t="str">
        <f>IF(+NFL!$F301="Atlanta",+NFL!F301,IF(+NFL!$H301="Atlanta",+NFL!F301,0))</f>
        <v>New Orleans</v>
      </c>
      <c r="G40" s="70" t="str">
        <f>IF(+NFL!$F301="Atlanta",+NFL!G301,IF(+NFL!$H301="Atlanta",+NFL!G301,0))</f>
        <v>NFCS</v>
      </c>
      <c r="H40" s="189" t="str">
        <f>IF(+NFL!$F301="Atlanta",+NFL!H301,IF(+NFL!$H301="Atlanta",+NFL!H301,0))</f>
        <v>Atlanta</v>
      </c>
      <c r="I40" s="70" t="str">
        <f>IF(+NFL!$F301="Atlanta",+NFL!I301,IF(+NFL!$H301="Atlanta",+NFL!I301,0))</f>
        <v>NFCS</v>
      </c>
      <c r="J40" s="496" t="str">
        <f>IF(+NFL!$F301="Atlanta",+NFL!J301,IF(+NFL!$H301="Atlanta",+NFL!J301,0))</f>
        <v>New Orleans</v>
      </c>
      <c r="K40" s="510" t="str">
        <f>IF(+NFL!$F301="Atlanta",+NFL!K301,IF(+NFL!$H301="Atlanta",+NFL!K301,0))</f>
        <v>Atlanta</v>
      </c>
      <c r="L40" s="572">
        <f>IF(+NFL!$F301="Atlanta",+NFL!L301,IF(+NFL!$H301="Atlanta",+NFL!L301,0))</f>
        <v>4.5</v>
      </c>
      <c r="M40" s="573">
        <f>IF(+NFL!$F301="Atlanta",+NFL!M301,IF(+NFL!$H301="Atlanta",+NFL!M301,0))</f>
        <v>40</v>
      </c>
      <c r="N40" s="583" t="str">
        <f>IF(+NFL!$F301="Atlanta",+NFL!N301,IF(+NFL!$H301="Atlanta",+NFL!N301,0))</f>
        <v>New Orleans</v>
      </c>
      <c r="O40" s="584">
        <f>IF(+NFL!$F301="Atlanta",+NFL!O301,IF(+NFL!$H301="Atlanta",+NFL!O301,0))</f>
        <v>30</v>
      </c>
      <c r="P40" s="583" t="str">
        <f>IF(+NFL!$F301="Atlanta",+NFL!P301,IF(+NFL!$H301="Atlanta",+NFL!P301,0))</f>
        <v>Atlanta</v>
      </c>
      <c r="Q40" s="585">
        <f>IF(+NFL!$F301="Atlanta",+NFL!Q301,IF(+NFL!$H301="Atlanta",+NFL!Q301,0))</f>
        <v>20</v>
      </c>
      <c r="R40" s="586" t="str">
        <f>IF(+NFL!$F301="Atlanta",+NFL!R301,IF(+NFL!$H301="Atlanta",+NFL!R301,0))</f>
        <v>New Orleans</v>
      </c>
      <c r="S40" s="585" t="str">
        <f>IF(+NFL!$F301="Atlanta",+NFL!S301,IF(+NFL!$H301="Atlanta",+NFL!S301,0))</f>
        <v>Atlanta</v>
      </c>
      <c r="T40" s="586">
        <f>IF(+NFL!$F301="Atlanta",+NFL!T301,IF(+NFL!$H301="Atlanta",+NFL!T301,0))</f>
        <v>0</v>
      </c>
      <c r="U40" s="585" t="str">
        <f>IF(+NFL!$F301="Atlanta",+NFL!U301,IF(+NFL!$H301="Atlanta",+NFL!U301,0))</f>
        <v>L</v>
      </c>
      <c r="V40" s="586">
        <f>IF(+NFL!$F310="Atlanta",+NFL!#REF!,IF(+NFL!$H310="Atlanta",+NFL!#REF!,0))</f>
        <v>0</v>
      </c>
      <c r="W40" s="585">
        <f>IF(+NFL!$F310="Atlanta",+NFL!#REF!,IF(+NFL!$H310="Atlanta",+NFL!#REF!,0))</f>
        <v>0</v>
      </c>
      <c r="X40" s="586">
        <f>IF(+NFL!$F310="Atlanta",+NFL!#REF!,IF(+NFL!$H310="Atlanta",+NFL!#REF!,0))</f>
        <v>0</v>
      </c>
      <c r="Y40" s="585">
        <f>IF(+NFL!$F310="Atlanta",+NFL!#REF!,IF(+NFL!$H310="Atlanta",+NFL!#REF!,0))</f>
        <v>0</v>
      </c>
      <c r="Z40" s="586">
        <f>IF(+NFL!$F310="Atlanta",+NFL!#REF!,IF(+NFL!$H310="Atlanta",+NFL!#REF!,0))</f>
        <v>0</v>
      </c>
      <c r="AA40" s="585">
        <f>IF(+NFL!$F310="Atlanta",+NFL!#REF!,IF(+NFL!$H310="Atlanta",+NFL!#REF!,0))</f>
        <v>0</v>
      </c>
      <c r="AB40" s="124">
        <f>IF(+NFL!$F310="Atlanta",+NFL!#REF!,IF(+NFL!$H310="Atlanta",+NFL!#REF!,0))</f>
        <v>0</v>
      </c>
      <c r="AC40" s="182">
        <f>IF(+NFL!$F310="Atlanta",+NFL!#REF!,IF(+NFL!$H310="Atlanta",+NFL!#REF!,0))</f>
        <v>0</v>
      </c>
      <c r="AD40" s="496">
        <f>IF(+NFL!$F310="Atlanta",+NFL!#REF!,IF(+NFL!$H310="Atlanta",+NFL!#REF!,0))</f>
        <v>0</v>
      </c>
      <c r="AE40" s="565">
        <f>IF(+NFL!$F310="Atlanta",+NFL!#REF!,IF(+NFL!$H310="Atlanta",+NFL!#REF!,0))</f>
        <v>0</v>
      </c>
      <c r="AF40" s="496">
        <f>IF(+NFL!$F310="Atlanta",+NFL!#REF!,IF(+NFL!$H310="Atlanta",+NFL!#REF!,0))</f>
        <v>0</v>
      </c>
      <c r="AG40" s="565">
        <f>IF(+NFL!$F310="Atlanta",+NFL!#REF!,IF(+NFL!$H310="Atlanta",+NFL!#REF!,0))</f>
        <v>0</v>
      </c>
      <c r="AH40" s="496">
        <f>IF(+NFL!$F310="Atlanta",+NFL!#REF!,IF(+NFL!$H310="Atlanta",+NFL!#REF!,0))</f>
        <v>0</v>
      </c>
      <c r="AI40" s="565">
        <f>IF(+NFL!$F310="Atlanta",+NFL!#REF!,IF(+NFL!$H310="Atlanta",+NFL!#REF!,0))</f>
        <v>0</v>
      </c>
      <c r="AJ40" s="496">
        <f>IF(+NFL!$F310="Atlanta",+NFL!#REF!,IF(+NFL!$H310="Atlanta",+NFL!#REF!,0))</f>
        <v>0</v>
      </c>
      <c r="AK40" s="565">
        <f>IF(+NFL!$F310="Atlanta",+NFL!#REF!,IF(+NFL!$H310="Atlanta",+NFL!#REF!,0))</f>
        <v>0</v>
      </c>
      <c r="AL40" s="81">
        <f>IF(+NFL!$F310="Atlanta",+NFL!#REF!,IF(+NFL!$H310="Atlanta",+NFL!#REF!,0))</f>
        <v>0</v>
      </c>
      <c r="AM40" s="82">
        <f>IF(+NFL!$F310="Atlanta",+NFL!#REF!,IF(+NFL!$H310="Atlanta",+NFL!#REF!,0))</f>
        <v>0</v>
      </c>
      <c r="AN40" s="81">
        <f>IF(+NFL!$F310="Atlanta",+NFL!#REF!,IF(+NFL!$H310="Atlanta",+NFL!#REF!,0))</f>
        <v>0</v>
      </c>
      <c r="AO40" s="83">
        <f>IF(+NFL!$F310="Atlanta",+NFL!#REF!,IF(+NFL!$H310="Atlanta",+NFL!#REF!,0))</f>
        <v>0</v>
      </c>
      <c r="AP40" s="480">
        <f>IF(+NFL!$F310="Atlanta",+NFL!#REF!,IF(+NFL!$H310="Atlanta",+NFL!#REF!,0))</f>
        <v>0</v>
      </c>
      <c r="AQ40" s="72">
        <f>IF(+NFL!$F310="Atlanta",+NFL!#REF!,IF(+NFL!$H310="Atlanta",+NFL!#REF!,0))</f>
        <v>0</v>
      </c>
      <c r="AR40" s="81">
        <f>IF(+NFL!$F310="Atlanta",+NFL!#REF!,IF(+NFL!$H310="Atlanta",+NFL!#REF!,0))</f>
        <v>0</v>
      </c>
      <c r="AS40" s="96">
        <f>IF(+NFL!$F310="Atlanta",+NFL!#REF!,IF(+NFL!$H310="Atlanta",+NFL!#REF!,0))</f>
        <v>0</v>
      </c>
      <c r="AT40" s="96">
        <f>IF(+NFL!$F310="Atlanta",+NFL!#REF!,IF(+NFL!$H310="Atlanta",+NFL!#REF!,0))</f>
        <v>0</v>
      </c>
      <c r="AU40" s="81">
        <f>IF(+NFL!$F310="Atlanta",+NFL!#REF!,IF(+NFL!$H310="Atlanta",+NFL!#REF!,0))</f>
        <v>0</v>
      </c>
      <c r="AV40" s="96">
        <f>IF(+NFL!$F310="Atlanta",+NFL!#REF!,IF(+NFL!$H310="Atlanta",+NFL!#REF!,0))</f>
        <v>0</v>
      </c>
      <c r="AW40" s="70">
        <f>IF(+NFL!$F310="Atlanta",+NFL!#REF!,IF(+NFL!$H310="Atlanta",+NFL!#REF!,0))</f>
        <v>0</v>
      </c>
      <c r="AX40" s="96">
        <f>IF(+NFL!$F310="Atlanta",+NFL!#REF!,IF(+NFL!$H310="Atlanta",+NFL!#REF!,0))</f>
        <v>0</v>
      </c>
      <c r="AY40" s="81">
        <f>IF(+NFL!$F310="Atlanta",+NFL!#REF!,IF(+NFL!$H310="Atlanta",+NFL!#REF!,0))</f>
        <v>0</v>
      </c>
      <c r="AZ40" s="96">
        <f>IF(+NFL!$F310="Atlanta",+NFL!#REF!,IF(+NFL!$H310="Atlanta",+NFL!#REF!,0))</f>
        <v>0</v>
      </c>
      <c r="BA40" s="70">
        <f>IF(+NFL!$F310="Atlanta",+NFL!#REF!,IF(+NFL!$H310="Atlanta",+NFL!#REF!,0))</f>
        <v>0</v>
      </c>
      <c r="BB40" s="70">
        <f>IF(+NFL!$F310="Atlanta",+NFL!#REF!,IF(+NFL!$H310="Atlanta",+NFL!#REF!,0))</f>
        <v>0</v>
      </c>
      <c r="BC40" s="592">
        <f>IF(+NFL!$F310="Atlanta",+NFL!#REF!,IF(+NFL!$H310="Atlanta",+NFL!#REF!,0))</f>
        <v>0</v>
      </c>
      <c r="BD40" s="81">
        <f>IF(+NFL!$F310="Atlanta",+NFL!#REF!,IF(+NFL!$H310="Atlanta",+NFL!#REF!,0))</f>
        <v>0</v>
      </c>
      <c r="BE40" s="96">
        <f>IF(+NFL!$F310="Atlanta",+NFL!#REF!,IF(+NFL!$H310="Atlanta",+NFL!#REF!,0))</f>
        <v>0</v>
      </c>
      <c r="BF40" s="96">
        <f>IF(+NFL!$F310="Atlanta",+NFL!#REF!,IF(+NFL!$H310="Atlanta",+NFL!#REF!,0))</f>
        <v>0</v>
      </c>
      <c r="BG40" s="81">
        <f>IF(+NFL!$F310="Atlanta",+NFL!#REF!,IF(+NFL!$H310="Atlanta",+NFL!#REF!,0))</f>
        <v>0</v>
      </c>
      <c r="BH40" s="96">
        <f>IF(+NFL!$F310="Atlanta",+NFL!#REF!,IF(+NFL!$H310="Atlanta",+NFL!#REF!,0))</f>
        <v>0</v>
      </c>
      <c r="BI40" s="70">
        <f>IF(+NFL!$F310="Atlanta",+NFL!#REF!,IF(+NFL!$H310="Atlanta",+NFL!#REF!,0))</f>
        <v>0</v>
      </c>
      <c r="BJ40" s="124">
        <f>IF(+NFL!$F310="Atlanta",+NFL!#REF!,IF(+NFL!$H310="Atlanta",+NFL!#REF!,0))</f>
        <v>0</v>
      </c>
      <c r="BK40" s="182">
        <f>IF(+NFL!$F310="Atlanta",+NFL!#REF!,IF(+NFL!$H310="Atlanta",+NFL!#REF!,0))</f>
        <v>0</v>
      </c>
    </row>
    <row r="41" spans="1:63" x14ac:dyDescent="0.8">
      <c r="B41" s="70"/>
      <c r="C41" s="94"/>
      <c r="F41" s="1311" t="str">
        <f>F42</f>
        <v>Baltimore</v>
      </c>
      <c r="G41" s="1312"/>
      <c r="H41" s="1312"/>
      <c r="I41" s="1313"/>
      <c r="L41" s="572"/>
      <c r="M41" s="573"/>
      <c r="N41" s="583"/>
      <c r="P41" s="583"/>
      <c r="R41" s="586"/>
      <c r="S41" s="585"/>
      <c r="T41" s="587"/>
      <c r="AP41" s="480"/>
      <c r="AQ41" s="480"/>
      <c r="AY41" s="81"/>
      <c r="AZ41" s="96"/>
      <c r="BA41" s="70"/>
      <c r="BB41" s="70"/>
      <c r="BC41" s="480"/>
    </row>
    <row r="42" spans="1:63" x14ac:dyDescent="0.8">
      <c r="A42" s="70">
        <f>IF(+NFL!$F19="Baltimore",+NFL!A19,IF(+NFL!$H19="Baltimore",+NFL!A19,0))</f>
        <v>1</v>
      </c>
      <c r="B42" s="70" t="str">
        <f>IF(+NFL!$F19="Baltimore",+NFL!B19,IF(+NFL!$H19="Baltimore",+NFL!B19,0))</f>
        <v>Mon</v>
      </c>
      <c r="C42" s="94">
        <f>IF(+NFL!$F19="Baltimore",+NFL!C19,IF(+NFL!$H19="Baltimore",+NFL!C19,0))</f>
        <v>44452</v>
      </c>
      <c r="D42" s="73">
        <f>IF(+NFL!$F19="Baltimore",+NFL!D19,IF(+NFL!$H19="Baltimore",+NFL!D19,0))</f>
        <v>0.84375</v>
      </c>
      <c r="E42" s="70" t="str">
        <f>IF(+NFL!$F19="Baltimore",+NFL!E19,IF(+NFL!$H19="Baltimore",+NFL!E19,0))</f>
        <v>ESPN</v>
      </c>
      <c r="F42" s="189" t="str">
        <f>IF(+NFL!$F19="Baltimore",+NFL!F19,IF(+NFL!$H19="Baltimore",+NFL!F19,0))</f>
        <v>Baltimore</v>
      </c>
      <c r="G42" s="70" t="str">
        <f>IF(+NFL!$F19="Baltimore",+NFL!G19,IF(+NFL!$H19="Baltimore",+NFL!G19,0))</f>
        <v>AFCN</v>
      </c>
      <c r="H42" s="189" t="str">
        <f>IF(+NFL!$F19="Baltimore",+NFL!H19,IF(+NFL!$H19="Baltimore",+NFL!H19,0))</f>
        <v>Las Vegas</v>
      </c>
      <c r="I42" s="70" t="str">
        <f>IF(+NFL!$F19="Baltimore",+NFL!I19,IF(+NFL!$H19="Baltimore",+NFL!I19,0))</f>
        <v>AFCW</v>
      </c>
      <c r="J42" s="496" t="str">
        <f>IF(+NFL!$F19="Baltimore",+NFL!J19,IF(+NFL!$H19="Baltimore",+NFL!J19,0))</f>
        <v>Baltimore</v>
      </c>
      <c r="K42" s="510" t="str">
        <f>IF(+NFL!$F19="Baltimore",+NFL!K19,IF(+NFL!$H19="Baltimore",+NFL!K19,0))</f>
        <v>Las Vegas</v>
      </c>
      <c r="L42" s="572">
        <f>IF(+NFL!$F19="Baltimore",+NFL!L19,IF(+NFL!$H19="Baltimore",+NFL!L19,0))</f>
        <v>4.5</v>
      </c>
      <c r="M42" s="573">
        <f>IF(+NFL!$F19="Baltimore",+NFL!M19,IF(+NFL!$H19="Baltimore",+NFL!M19,0))</f>
        <v>50.5</v>
      </c>
      <c r="N42" s="583" t="str">
        <f>IF(+NFL!$F19="Baltimore",+NFL!N19,IF(+NFL!$H19="Baltimore",+NFL!N19,0))</f>
        <v>Las Vegas</v>
      </c>
      <c r="O42" s="584">
        <f>IF(+NFL!$F19="Baltimore",+NFL!O19,IF(+NFL!$H19="Baltimore",+NFL!O19,0))</f>
        <v>33</v>
      </c>
      <c r="P42" s="583" t="str">
        <f>IF(+NFL!$F19="Baltimore",+NFL!P19,IF(+NFL!$H19="Baltimore",+NFL!P19,0))</f>
        <v>Baltimore</v>
      </c>
      <c r="Q42" s="585">
        <f>IF(+NFL!$F19="Baltimore",+NFL!Q19,IF(+NFL!$H19="Baltimore",+NFL!Q19,0))</f>
        <v>27</v>
      </c>
      <c r="R42" s="586" t="str">
        <f>IF(+NFL!$F19="Baltimore",+NFL!R19,IF(+NFL!$H19="Baltimore",+NFL!R19,0))</f>
        <v>Las Vegas</v>
      </c>
      <c r="S42" s="585" t="str">
        <f>IF(+NFL!$F19="Baltimore",+NFL!S19,IF(+NFL!$H19="Baltimore",+NFL!S19,0))</f>
        <v>Baltimore</v>
      </c>
      <c r="T42" s="586" t="str">
        <f>IF(+NFL!$F19="Baltimore",+NFL!T19,IF(+NFL!$H19="Baltimore",+NFL!T19,0))</f>
        <v>Baltimore</v>
      </c>
      <c r="U42" s="585" t="str">
        <f>IF(+NFL!$F19="Baltimore",+NFL!U19,IF(+NFL!$H19="Baltimore",+NFL!U19,0))</f>
        <v>L</v>
      </c>
      <c r="AP42" s="480"/>
      <c r="AQ42" s="480"/>
      <c r="AY42" s="81"/>
      <c r="AZ42" s="96"/>
      <c r="BA42" s="70"/>
      <c r="BB42" s="70"/>
      <c r="BC42" s="480"/>
    </row>
    <row r="43" spans="1:63" x14ac:dyDescent="0.8">
      <c r="A43" s="70">
        <f>IF(+NFL!$F34="Baltimore",+NFL!A34,IF(+NFL!$H34="Baltimore",+NFL!A34,0))</f>
        <v>2</v>
      </c>
      <c r="B43" s="70" t="str">
        <f>IF(+NFL!$F34="Baltimore",+NFL!B34,IF(+NFL!$H34="Baltimore",+NFL!B34,0))</f>
        <v>Sun</v>
      </c>
      <c r="C43" s="94">
        <f>IF(+NFL!$F34="Baltimore",+NFL!C34,IF(+NFL!$H34="Baltimore",+NFL!C34,0))</f>
        <v>44458</v>
      </c>
      <c r="D43" s="73">
        <f>IF(+NFL!$F34="Baltimore",+NFL!D34,IF(+NFL!$H34="Baltimore",+NFL!D34,0))</f>
        <v>0.84375</v>
      </c>
      <c r="E43" s="70" t="str">
        <f>IF(+NFL!$F34="Baltimore",+NFL!E34,IF(+NFL!$H34="Baltimore",+NFL!E34,0))</f>
        <v>NBC</v>
      </c>
      <c r="F43" s="189" t="str">
        <f>IF(+NFL!$F34="Baltimore",+NFL!F34,IF(+NFL!$H34="Baltimore",+NFL!F34,0))</f>
        <v>Kansas City</v>
      </c>
      <c r="G43" s="70" t="str">
        <f>IF(+NFL!$F34="Baltimore",+NFL!G34,IF(+NFL!$H34="Baltimore",+NFL!G34,0))</f>
        <v>AFCW</v>
      </c>
      <c r="H43" s="189" t="str">
        <f>IF(+NFL!$F34="Baltimore",+NFL!H34,IF(+NFL!$H34="Baltimore",+NFL!H34,0))</f>
        <v>Baltimore</v>
      </c>
      <c r="I43" s="70" t="str">
        <f>IF(+NFL!$F34="Baltimore",+NFL!I34,IF(+NFL!$H34="Baltimore",+NFL!I34,0))</f>
        <v>AFCN</v>
      </c>
      <c r="J43" s="496" t="str">
        <f>IF(+NFL!$F34="Baltimore",+NFL!J34,IF(+NFL!$H34="Baltimore",+NFL!J34,0))</f>
        <v>Kansas City</v>
      </c>
      <c r="K43" s="510" t="str">
        <f>IF(+NFL!$F34="Baltimore",+NFL!K34,IF(+NFL!$H34="Baltimore",+NFL!K34,0))</f>
        <v>Baltimore</v>
      </c>
      <c r="L43" s="572">
        <f>IF(+NFL!$F34="Baltimore",+NFL!L34,IF(+NFL!$H34="Baltimore",+NFL!L34,0))</f>
        <v>3.5</v>
      </c>
      <c r="M43" s="573">
        <f>IF(+NFL!$F34="Baltimore",+NFL!M34,IF(+NFL!$H34="Baltimore",+NFL!M34,0))</f>
        <v>54.5</v>
      </c>
      <c r="N43" s="583" t="str">
        <f>IF(+NFL!$F34="Baltimore",+NFL!N34,IF(+NFL!$H34="Baltimore",+NFL!N34,0))</f>
        <v>Baltimore</v>
      </c>
      <c r="O43" s="584">
        <f>IF(+NFL!$F34="Baltimore",+NFL!O34,IF(+NFL!$H34="Baltimore",+NFL!O34,0))</f>
        <v>36</v>
      </c>
      <c r="P43" s="583" t="str">
        <f>IF(+NFL!$F34="Baltimore",+NFL!P34,IF(+NFL!$H34="Baltimore",+NFL!P34,0))</f>
        <v>Kansas City</v>
      </c>
      <c r="Q43" s="585">
        <f>IF(+NFL!$F34="Baltimore",+NFL!Q34,IF(+NFL!$H34="Baltimore",+NFL!Q34,0))</f>
        <v>35</v>
      </c>
      <c r="R43" s="586" t="str">
        <f>IF(+NFL!$F34="Baltimore",+NFL!R34,IF(+NFL!$H34="Baltimore",+NFL!R34,0))</f>
        <v>Baltimore</v>
      </c>
      <c r="S43" s="585" t="str">
        <f>IF(+NFL!$F34="Baltimore",+NFL!S34,IF(+NFL!$H34="Baltimore",+NFL!S34,0))</f>
        <v>Kansas City</v>
      </c>
      <c r="T43" s="586" t="str">
        <f>IF(+NFL!$F34="Baltimore",+NFL!T34,IF(+NFL!$H34="Baltimore",+NFL!T34,0))</f>
        <v>Baltimore</v>
      </c>
      <c r="U43" s="585" t="str">
        <f>IF(+NFL!$F34="Baltimore",+NFL!U34,IF(+NFL!$H34="Baltimore",+NFL!U34,0))</f>
        <v>W</v>
      </c>
      <c r="AP43" s="480"/>
      <c r="AQ43" s="72"/>
      <c r="AY43" s="81"/>
      <c r="AZ43" s="96"/>
      <c r="BA43" s="70"/>
      <c r="BB43" s="70"/>
      <c r="BC43" s="592"/>
    </row>
    <row r="44" spans="1:63" x14ac:dyDescent="0.8">
      <c r="A44" s="70">
        <f>IF(+NFL!$F39="Baltimore",+NFL!A39,IF(+NFL!$H39="Baltimore",+NFL!A39,0))</f>
        <v>3</v>
      </c>
      <c r="B44" s="70" t="str">
        <f>IF(+NFL!$F39="Baltimore",+NFL!B39,IF(+NFL!$H39="Baltimore",+NFL!B39,0))</f>
        <v>Sun</v>
      </c>
      <c r="C44" s="94">
        <f>IF(+NFL!$F39="Baltimore",+NFL!C39,IF(+NFL!$H39="Baltimore",+NFL!C39,0))</f>
        <v>44465</v>
      </c>
      <c r="D44" s="73">
        <f>IF(+NFL!$F39="Baltimore",+NFL!D39,IF(+NFL!$H39="Baltimore",+NFL!D39,0))</f>
        <v>0.54166666666666663</v>
      </c>
      <c r="E44" s="70" t="str">
        <f>IF(+NFL!$F39="Baltimore",+NFL!E39,IF(+NFL!$H39="Baltimore",+NFL!E39,0))</f>
        <v>CBS</v>
      </c>
      <c r="F44" s="189" t="str">
        <f>IF(+NFL!$F39="Baltimore",+NFL!F39,IF(+NFL!$H39="Baltimore",+NFL!F39,0))</f>
        <v>Baltimore</v>
      </c>
      <c r="G44" s="70" t="str">
        <f>IF(+NFL!$F39="Baltimore",+NFL!G39,IF(+NFL!$H39="Baltimore",+NFL!G39,0))</f>
        <v>AFCN</v>
      </c>
      <c r="H44" s="189" t="str">
        <f>IF(+NFL!$F39="Baltimore",+NFL!H39,IF(+NFL!$H39="Baltimore",+NFL!H39,0))</f>
        <v>Detroit</v>
      </c>
      <c r="I44" s="70" t="str">
        <f>IF(+NFL!$F39="Baltimore",+NFL!I39,IF(+NFL!$H39="Baltimore",+NFL!I39,0))</f>
        <v>NFCN</v>
      </c>
      <c r="J44" s="496" t="str">
        <f>IF(+NFL!$F39="Baltimore",+NFL!J39,IF(+NFL!$H39="Baltimore",+NFL!J39,0))</f>
        <v>Baltimore</v>
      </c>
      <c r="K44" s="510" t="str">
        <f>IF(+NFL!$F39="Baltimore",+NFL!K39,IF(+NFL!$H39="Baltimore",+NFL!K39,0))</f>
        <v>Detroit</v>
      </c>
      <c r="L44" s="572">
        <f>IF(+NFL!$F39="Baltimore",+NFL!L39,IF(+NFL!$H39="Baltimore",+NFL!L39,0))</f>
        <v>8</v>
      </c>
      <c r="M44" s="573">
        <f>IF(+NFL!$F39="Baltimore",+NFL!M39,IF(+NFL!$H39="Baltimore",+NFL!M39,0))</f>
        <v>49.5</v>
      </c>
      <c r="N44" s="583" t="str">
        <f>IF(+NFL!$F39="Baltimore",+NFL!N39,IF(+NFL!$H39="Baltimore",+NFL!N39,0))</f>
        <v>Baltimore</v>
      </c>
      <c r="O44" s="584">
        <f>IF(+NFL!$F39="Baltimore",+NFL!O39,IF(+NFL!$H39="Baltimore",+NFL!O39,0))</f>
        <v>19</v>
      </c>
      <c r="P44" s="583" t="str">
        <f>IF(+NFL!$F39="Baltimore",+NFL!P39,IF(+NFL!$H39="Baltimore",+NFL!P39,0))</f>
        <v>Detroit</v>
      </c>
      <c r="Q44" s="585">
        <f>IF(+NFL!$F39="Baltimore",+NFL!Q39,IF(+NFL!$H39="Baltimore",+NFL!Q39,0))</f>
        <v>17</v>
      </c>
      <c r="R44" s="586" t="str">
        <f>IF(+NFL!$F39="Baltimore",+NFL!R39,IF(+NFL!$H39="Baltimore",+NFL!R39,0))</f>
        <v>Detroit</v>
      </c>
      <c r="S44" s="585" t="str">
        <f>IF(+NFL!$F39="Baltimore",+NFL!S39,IF(+NFL!$H39="Baltimore",+NFL!S39,0))</f>
        <v>Baltimore</v>
      </c>
      <c r="T44" s="586" t="str">
        <f>IF(+NFL!$F39="Baltimore",+NFL!T39,IF(+NFL!$H39="Baltimore",+NFL!T39,0))</f>
        <v>Baltimore</v>
      </c>
      <c r="U44" s="585" t="str">
        <f>IF(+NFL!$F39="Baltimore",+NFL!U39,IF(+NFL!$H39="Baltimore",+NFL!U39,0))</f>
        <v>L</v>
      </c>
      <c r="AP44" s="480"/>
      <c r="AQ44" s="72"/>
      <c r="AY44" s="81"/>
      <c r="AZ44" s="96"/>
      <c r="BA44" s="70"/>
      <c r="BB44" s="70"/>
      <c r="BC44" s="592"/>
    </row>
    <row r="45" spans="1:63" x14ac:dyDescent="0.8">
      <c r="A45" s="70">
        <f>IF(+NFL!$F64="Baltimore",+NFL!A64,IF(+NFL!$H64="Baltimore",+NFL!A64,0))</f>
        <v>4</v>
      </c>
      <c r="B45" s="70" t="str">
        <f>IF(+NFL!$F64="Baltimore",+NFL!B64,IF(+NFL!$H64="Baltimore",+NFL!B64,0))</f>
        <v>Sun</v>
      </c>
      <c r="C45" s="94">
        <f>IF(+NFL!$F64="Baltimore",+NFL!C64,IF(+NFL!$H64="Baltimore",+NFL!C64,0))</f>
        <v>44472</v>
      </c>
      <c r="D45" s="73">
        <f>IF(+NFL!$F64="Baltimore",+NFL!D64,IF(+NFL!$H64="Baltimore",+NFL!D64,0))</f>
        <v>0.68055416666666668</v>
      </c>
      <c r="E45" s="70" t="str">
        <f>IF(+NFL!$F64="Baltimore",+NFL!E64,IF(+NFL!$H64="Baltimore",+NFL!E64,0))</f>
        <v>CBS</v>
      </c>
      <c r="F45" s="189" t="str">
        <f>IF(+NFL!$F64="Baltimore",+NFL!F64,IF(+NFL!$H64="Baltimore",+NFL!F64,0))</f>
        <v>Baltimore</v>
      </c>
      <c r="G45" s="70" t="str">
        <f>IF(+NFL!$F64="Baltimore",+NFL!G64,IF(+NFL!$H64="Baltimore",+NFL!G64,0))</f>
        <v>AFCN</v>
      </c>
      <c r="H45" s="189" t="str">
        <f>IF(+NFL!$F64="Baltimore",+NFL!H64,IF(+NFL!$H64="Baltimore",+NFL!H64,0))</f>
        <v>Denver</v>
      </c>
      <c r="I45" s="70" t="str">
        <f>IF(+NFL!$F64="Baltimore",+NFL!I64,IF(+NFL!$H64="Baltimore",+NFL!I64,0))</f>
        <v>AFCW</v>
      </c>
      <c r="J45" s="496" t="str">
        <f>IF(+NFL!$F64="Baltimore",+NFL!J64,IF(+NFL!$H64="Baltimore",+NFL!J64,0))</f>
        <v>Denver</v>
      </c>
      <c r="K45" s="510" t="str">
        <f>IF(+NFL!$F64="Baltimore",+NFL!K64,IF(+NFL!$H64="Baltimore",+NFL!K64,0))</f>
        <v>Baltimore</v>
      </c>
      <c r="L45" s="572">
        <f>IF(+NFL!$F64="Baltimore",+NFL!L64,IF(+NFL!$H64="Baltimore",+NFL!L64,0))</f>
        <v>1</v>
      </c>
      <c r="M45" s="573">
        <f>IF(+NFL!$F64="Baltimore",+NFL!M64,IF(+NFL!$H64="Baltimore",+NFL!M64,0))</f>
        <v>45</v>
      </c>
      <c r="N45" s="583" t="str">
        <f>IF(+NFL!$F64="Baltimore",+NFL!N64,IF(+NFL!$H64="Baltimore",+NFL!N64,0))</f>
        <v>Baltimore</v>
      </c>
      <c r="O45" s="584">
        <f>IF(+NFL!$F64="Baltimore",+NFL!O64,IF(+NFL!$H64="Baltimore",+NFL!O64,0))</f>
        <v>23</v>
      </c>
      <c r="P45" s="583" t="str">
        <f>IF(+NFL!$F64="Baltimore",+NFL!P64,IF(+NFL!$H64="Baltimore",+NFL!P64,0))</f>
        <v>Denver</v>
      </c>
      <c r="Q45" s="585">
        <f>IF(+NFL!$F64="Baltimore",+NFL!Q64,IF(+NFL!$H64="Baltimore",+NFL!Q64,0))</f>
        <v>7</v>
      </c>
      <c r="R45" s="586" t="str">
        <f>IF(+NFL!$F64="Baltimore",+NFL!R64,IF(+NFL!$H64="Baltimore",+NFL!R64,0))</f>
        <v>Baltimore</v>
      </c>
      <c r="S45" s="585" t="str">
        <f>IF(+NFL!$F64="Baltimore",+NFL!S64,IF(+NFL!$H64="Baltimore",+NFL!S64,0))</f>
        <v>Denver</v>
      </c>
      <c r="T45" s="586" t="str">
        <f>IF(+NFL!$F64="Baltimore",+NFL!T64,IF(+NFL!$H64="Baltimore",+NFL!T64,0))</f>
        <v>Denver</v>
      </c>
      <c r="U45" s="585" t="str">
        <f>IF(+NFL!$F64="Baltimore",+NFL!U64,IF(+NFL!$H64="Baltimore",+NFL!U64,0))</f>
        <v>L</v>
      </c>
      <c r="V45" s="586">
        <f>IF(+NFL!$F36="Baltimore",+NFL!#REF!,IF(+NFL!$H36="Baltimore",+NFL!#REF!,0))</f>
        <v>0</v>
      </c>
      <c r="W45" s="585">
        <f>IF(+NFL!$F36="Baltimore",+NFL!#REF!,IF(+NFL!$H36="Baltimore",+NFL!#REF!,0))</f>
        <v>0</v>
      </c>
      <c r="X45" s="586">
        <f>IF(+NFL!$F36="Baltimore",+NFL!#REF!,IF(+NFL!$H36="Baltimore",+NFL!#REF!,0))</f>
        <v>0</v>
      </c>
      <c r="Y45" s="585">
        <f>IF(+NFL!$F36="Baltimore",+NFL!#REF!,IF(+NFL!$H36="Baltimore",+NFL!#REF!,0))</f>
        <v>0</v>
      </c>
      <c r="Z45" s="586">
        <f>IF(+NFL!$F36="Baltimore",+NFL!#REF!,IF(+NFL!$H36="Baltimore",+NFL!#REF!,0))</f>
        <v>0</v>
      </c>
      <c r="AA45" s="585">
        <f>IF(+NFL!$F36="Baltimore",+NFL!#REF!,IF(+NFL!$H36="Baltimore",+NFL!#REF!,0))</f>
        <v>0</v>
      </c>
      <c r="AB45" s="124">
        <f>IF(+NFL!$F36="Baltimore",+NFL!#REF!,IF(+NFL!$H36="Baltimore",+NFL!#REF!,0))</f>
        <v>0</v>
      </c>
      <c r="AC45" s="182">
        <f>IF(+NFL!$F36="Baltimore",+NFL!#REF!,IF(+NFL!$H36="Baltimore",+NFL!#REF!,0))</f>
        <v>0</v>
      </c>
      <c r="AD45" s="496">
        <f>IF(+NFL!$F36="Baltimore",+NFL!#REF!,IF(+NFL!$H36="Baltimore",+NFL!#REF!,0))</f>
        <v>0</v>
      </c>
      <c r="AE45" s="565">
        <f>IF(+NFL!$F36="Baltimore",+NFL!#REF!,IF(+NFL!$H36="Baltimore",+NFL!#REF!,0))</f>
        <v>0</v>
      </c>
      <c r="AF45" s="496">
        <f>IF(+NFL!$F36="Baltimore",+NFL!#REF!,IF(+NFL!$H36="Baltimore",+NFL!#REF!,0))</f>
        <v>0</v>
      </c>
      <c r="AG45" s="565">
        <f>IF(+NFL!$F36="Baltimore",+NFL!#REF!,IF(+NFL!$H36="Baltimore",+NFL!#REF!,0))</f>
        <v>0</v>
      </c>
      <c r="AH45" s="496">
        <f>IF(+NFL!$F36="Baltimore",+NFL!#REF!,IF(+NFL!$H36="Baltimore",+NFL!#REF!,0))</f>
        <v>0</v>
      </c>
      <c r="AI45" s="565">
        <f>IF(+NFL!$F36="Baltimore",+NFL!#REF!,IF(+NFL!$H36="Baltimore",+NFL!#REF!,0))</f>
        <v>0</v>
      </c>
      <c r="AJ45" s="496">
        <f>IF(+NFL!$F36="Baltimore",+NFL!#REF!,IF(+NFL!$H36="Baltimore",+NFL!#REF!,0))</f>
        <v>0</v>
      </c>
      <c r="AK45" s="565">
        <f>IF(+NFL!$F36="Baltimore",+NFL!#REF!,IF(+NFL!$H36="Baltimore",+NFL!#REF!,0))</f>
        <v>0</v>
      </c>
      <c r="AL45" s="81">
        <f>IF(+NFL!$F36="Baltimore",+NFL!#REF!,IF(+NFL!$H36="Baltimore",+NFL!#REF!,0))</f>
        <v>0</v>
      </c>
      <c r="AM45" s="82">
        <f>IF(+NFL!$F36="Baltimore",+NFL!#REF!,IF(+NFL!$H36="Baltimore",+NFL!#REF!,0))</f>
        <v>0</v>
      </c>
      <c r="AN45" s="81">
        <f>IF(+NFL!$F36="Baltimore",+NFL!#REF!,IF(+NFL!$H36="Baltimore",+NFL!#REF!,0))</f>
        <v>0</v>
      </c>
      <c r="AO45" s="83">
        <f>IF(+NFL!$F36="Baltimore",+NFL!#REF!,IF(+NFL!$H36="Baltimore",+NFL!#REF!,0))</f>
        <v>0</v>
      </c>
      <c r="AP45" s="480">
        <f>IF(+NFL!$F36="Baltimore",+NFL!#REF!,IF(+NFL!$H36="Baltimore",+NFL!#REF!,0))</f>
        <v>0</v>
      </c>
      <c r="AQ45" s="72">
        <f>IF(+NFL!$F36="Baltimore",+NFL!#REF!,IF(+NFL!$H36="Baltimore",+NFL!#REF!,0))</f>
        <v>0</v>
      </c>
      <c r="AR45" s="81">
        <f>IF(+NFL!$F36="Baltimore",+NFL!#REF!,IF(+NFL!$H36="Baltimore",+NFL!#REF!,0))</f>
        <v>0</v>
      </c>
      <c r="AS45" s="96">
        <f>IF(+NFL!$F36="Baltimore",+NFL!#REF!,IF(+NFL!$H36="Baltimore",+NFL!#REF!,0))</f>
        <v>0</v>
      </c>
      <c r="AT45" s="96">
        <f>IF(+NFL!$F36="Baltimore",+NFL!#REF!,IF(+NFL!$H36="Baltimore",+NFL!#REF!,0))</f>
        <v>0</v>
      </c>
      <c r="AU45" s="81">
        <f>IF(+NFL!$F36="Baltimore",+NFL!#REF!,IF(+NFL!$H36="Baltimore",+NFL!#REF!,0))</f>
        <v>0</v>
      </c>
      <c r="AV45" s="96">
        <f>IF(+NFL!$F36="Baltimore",+NFL!#REF!,IF(+NFL!$H36="Baltimore",+NFL!#REF!,0))</f>
        <v>0</v>
      </c>
      <c r="AW45" s="70">
        <f>IF(+NFL!$F36="Baltimore",+NFL!#REF!,IF(+NFL!$H36="Baltimore",+NFL!#REF!,0))</f>
        <v>0</v>
      </c>
      <c r="AX45" s="96">
        <f>IF(+NFL!$F36="Baltimore",+NFL!#REF!,IF(+NFL!$H36="Baltimore",+NFL!#REF!,0))</f>
        <v>0</v>
      </c>
      <c r="AY45" s="81">
        <f>IF(+NFL!$F36="Baltimore",+NFL!#REF!,IF(+NFL!$H36="Baltimore",+NFL!#REF!,0))</f>
        <v>0</v>
      </c>
      <c r="AZ45" s="96">
        <f>IF(+NFL!$F36="Baltimore",+NFL!#REF!,IF(+NFL!$H36="Baltimore",+NFL!#REF!,0))</f>
        <v>0</v>
      </c>
      <c r="BA45" s="70">
        <f>IF(+NFL!$F36="Baltimore",+NFL!#REF!,IF(+NFL!$H36="Baltimore",+NFL!#REF!,0))</f>
        <v>0</v>
      </c>
      <c r="BB45" s="70">
        <f>IF(+NFL!$F36="Baltimore",+NFL!#REF!,IF(+NFL!$H36="Baltimore",+NFL!#REF!,0))</f>
        <v>0</v>
      </c>
      <c r="BC45" s="592">
        <f>IF(+NFL!$F36="Baltimore",+NFL!#REF!,IF(+NFL!$H36="Baltimore",+NFL!#REF!,0))</f>
        <v>0</v>
      </c>
      <c r="BD45" s="81">
        <f>IF(+NFL!$F36="Baltimore",+NFL!#REF!,IF(+NFL!$H36="Baltimore",+NFL!#REF!,0))</f>
        <v>0</v>
      </c>
      <c r="BE45" s="96">
        <f>IF(+NFL!$F36="Baltimore",+NFL!#REF!,IF(+NFL!$H36="Baltimore",+NFL!#REF!,0))</f>
        <v>0</v>
      </c>
      <c r="BF45" s="96">
        <f>IF(+NFL!$F36="Baltimore",+NFL!#REF!,IF(+NFL!$H36="Baltimore",+NFL!#REF!,0))</f>
        <v>0</v>
      </c>
      <c r="BG45" s="81">
        <f>IF(+NFL!$F36="Baltimore",+NFL!#REF!,IF(+NFL!$H36="Baltimore",+NFL!#REF!,0))</f>
        <v>0</v>
      </c>
      <c r="BH45" s="96">
        <f>IF(+NFL!$F36="Baltimore",+NFL!#REF!,IF(+NFL!$H36="Baltimore",+NFL!#REF!,0))</f>
        <v>0</v>
      </c>
      <c r="BI45" s="70">
        <f>IF(+NFL!$F36="Baltimore",+NFL!#REF!,IF(+NFL!$H36="Baltimore",+NFL!#REF!,0))</f>
        <v>0</v>
      </c>
      <c r="BJ45" s="124">
        <f>IF(+NFL!$F36="Baltimore",+NFL!#REF!,IF(+NFL!$H36="Baltimore",+NFL!#REF!,0))</f>
        <v>0</v>
      </c>
      <c r="BK45" s="182">
        <f>IF(+NFL!$F36="Baltimore",+NFL!#REF!,IF(+NFL!$H36="Baltimore",+NFL!#REF!,0))</f>
        <v>0</v>
      </c>
    </row>
    <row r="46" spans="1:63" x14ac:dyDescent="0.8">
      <c r="A46" s="70">
        <f>IF(+NFL!$F83="Baltimore",+NFL!A83,IF(+NFL!$H83="Baltimore",+NFL!A83,0))</f>
        <v>5</v>
      </c>
      <c r="B46" s="70" t="str">
        <f>IF(+NFL!$F83="Baltimore",+NFL!B83,IF(+NFL!$H83="Baltimore",+NFL!B83,0))</f>
        <v>Mon</v>
      </c>
      <c r="C46" s="94">
        <f>IF(+NFL!$F83="Baltimore",+NFL!C83,IF(+NFL!$H83="Baltimore",+NFL!C83,0))</f>
        <v>44480</v>
      </c>
      <c r="D46" s="73">
        <f>IF(+NFL!$F83="Baltimore",+NFL!D83,IF(+NFL!$H83="Baltimore",+NFL!D83,0))</f>
        <v>0.84375</v>
      </c>
      <c r="E46" s="70" t="str">
        <f>IF(+NFL!$F83="Baltimore",+NFL!E83,IF(+NFL!$H83="Baltimore",+NFL!E83,0))</f>
        <v>ESPN</v>
      </c>
      <c r="F46" s="189" t="str">
        <f>IF(+NFL!$F83="Baltimore",+NFL!F83,IF(+NFL!$H83="Baltimore",+NFL!F83,0))</f>
        <v>Indianapolis</v>
      </c>
      <c r="G46" s="70" t="str">
        <f>IF(+NFL!$F83="Baltimore",+NFL!G83,IF(+NFL!$H83="Baltimore",+NFL!G83,0))</f>
        <v>AFCS</v>
      </c>
      <c r="H46" s="189" t="str">
        <f>IF(+NFL!$F83="Baltimore",+NFL!H83,IF(+NFL!$H83="Baltimore",+NFL!H83,0))</f>
        <v>Baltimore</v>
      </c>
      <c r="I46" s="70" t="str">
        <f>IF(+NFL!$F83="Baltimore",+NFL!I83,IF(+NFL!$H83="Baltimore",+NFL!I83,0))</f>
        <v>AFCN</v>
      </c>
      <c r="J46" s="496" t="str">
        <f>IF(+NFL!$F83="Baltimore",+NFL!J83,IF(+NFL!$H83="Baltimore",+NFL!J83,0))</f>
        <v>Baltimore</v>
      </c>
      <c r="K46" s="510" t="str">
        <f>IF(+NFL!$F83="Baltimore",+NFL!K83,IF(+NFL!$H83="Baltimore",+NFL!K83,0))</f>
        <v>Indianapolis</v>
      </c>
      <c r="L46" s="572">
        <f>IF(+NFL!$F83="Baltimore",+NFL!L83,IF(+NFL!$H83="Baltimore",+NFL!L83,0))</f>
        <v>7</v>
      </c>
      <c r="M46" s="573">
        <f>IF(+NFL!$F83="Baltimore",+NFL!M83,IF(+NFL!$H83="Baltimore",+NFL!M83,0))</f>
        <v>46</v>
      </c>
      <c r="N46" s="583" t="str">
        <f>IF(+NFL!$F83="Baltimore",+NFL!N83,IF(+NFL!$H83="Baltimore",+NFL!N83,0))</f>
        <v>Baltimore</v>
      </c>
      <c r="O46" s="584">
        <f>IF(+NFL!$F83="Baltimore",+NFL!O83,IF(+NFL!$H83="Baltimore",+NFL!O83,0))</f>
        <v>31</v>
      </c>
      <c r="P46" s="583" t="str">
        <f>IF(+NFL!$F83="Baltimore",+NFL!P83,IF(+NFL!$H83="Baltimore",+NFL!P83,0))</f>
        <v>Indianapolis</v>
      </c>
      <c r="Q46" s="585">
        <f>IF(+NFL!$F83="Baltimore",+NFL!Q83,IF(+NFL!$H83="Baltimore",+NFL!Q83,0))</f>
        <v>25</v>
      </c>
      <c r="R46" s="586" t="str">
        <f>IF(+NFL!$F83="Baltimore",+NFL!R83,IF(+NFL!$H83="Baltimore",+NFL!R83,0))</f>
        <v>Indianapolis</v>
      </c>
      <c r="S46" s="585" t="str">
        <f>IF(+NFL!$F83="Baltimore",+NFL!S83,IF(+NFL!$H83="Baltimore",+NFL!S83,0))</f>
        <v>Baltimore</v>
      </c>
      <c r="T46" s="586" t="str">
        <f>IF(+NFL!$F83="Baltimore",+NFL!T83,IF(+NFL!$H83="Baltimore",+NFL!T83,0))</f>
        <v>Baltimore</v>
      </c>
      <c r="U46" s="585" t="str">
        <f>IF(+NFL!$F83="Baltimore",+NFL!U83,IF(+NFL!$H83="Baltimore",+NFL!U83,0))</f>
        <v>L</v>
      </c>
      <c r="V46" s="586">
        <f>IF(+NFL!$F52="Baltimore",+NFL!#REF!,IF(+NFL!$H52="Baltimore",+NFL!#REF!,0))</f>
        <v>0</v>
      </c>
      <c r="W46" s="585">
        <f>IF(+NFL!$F52="Baltimore",+NFL!#REF!,IF(+NFL!$H52="Baltimore",+NFL!#REF!,0))</f>
        <v>0</v>
      </c>
      <c r="X46" s="586">
        <f>IF(+NFL!$F52="Baltimore",+NFL!#REF!,IF(+NFL!$H52="Baltimore",+NFL!#REF!,0))</f>
        <v>0</v>
      </c>
      <c r="Y46" s="585">
        <f>IF(+NFL!$F52="Baltimore",+NFL!#REF!,IF(+NFL!$H52="Baltimore",+NFL!#REF!,0))</f>
        <v>0</v>
      </c>
      <c r="Z46" s="586">
        <f>IF(+NFL!$F52="Baltimore",+NFL!#REF!,IF(+NFL!$H52="Baltimore",+NFL!#REF!,0))</f>
        <v>0</v>
      </c>
      <c r="AA46" s="585">
        <f>IF(+NFL!$F52="Baltimore",+NFL!#REF!,IF(+NFL!$H52="Baltimore",+NFL!#REF!,0))</f>
        <v>0</v>
      </c>
      <c r="AB46" s="124">
        <f>IF(+NFL!$F52="Baltimore",+NFL!#REF!,IF(+NFL!$H52="Baltimore",+NFL!#REF!,0))</f>
        <v>0</v>
      </c>
      <c r="AC46" s="182">
        <f>IF(+NFL!$F52="Baltimore",+NFL!#REF!,IF(+NFL!$H52="Baltimore",+NFL!#REF!,0))</f>
        <v>0</v>
      </c>
      <c r="AD46" s="496">
        <f>IF(+NFL!$F52="Baltimore",+NFL!#REF!,IF(+NFL!$H52="Baltimore",+NFL!#REF!,0))</f>
        <v>0</v>
      </c>
      <c r="AE46" s="565">
        <f>IF(+NFL!$F52="Baltimore",+NFL!#REF!,IF(+NFL!$H52="Baltimore",+NFL!#REF!,0))</f>
        <v>0</v>
      </c>
      <c r="AF46" s="496">
        <f>IF(+NFL!$F52="Baltimore",+NFL!#REF!,IF(+NFL!$H52="Baltimore",+NFL!#REF!,0))</f>
        <v>0</v>
      </c>
      <c r="AG46" s="565">
        <f>IF(+NFL!$F52="Baltimore",+NFL!#REF!,IF(+NFL!$H52="Baltimore",+NFL!#REF!,0))</f>
        <v>0</v>
      </c>
      <c r="AH46" s="496">
        <f>IF(+NFL!$F52="Baltimore",+NFL!#REF!,IF(+NFL!$H52="Baltimore",+NFL!#REF!,0))</f>
        <v>0</v>
      </c>
      <c r="AI46" s="565">
        <f>IF(+NFL!$F52="Baltimore",+NFL!#REF!,IF(+NFL!$H52="Baltimore",+NFL!#REF!,0))</f>
        <v>0</v>
      </c>
      <c r="AJ46" s="496">
        <f>IF(+NFL!$F52="Baltimore",+NFL!#REF!,IF(+NFL!$H52="Baltimore",+NFL!#REF!,0))</f>
        <v>0</v>
      </c>
      <c r="AK46" s="565">
        <f>IF(+NFL!$F52="Baltimore",+NFL!#REF!,IF(+NFL!$H52="Baltimore",+NFL!#REF!,0))</f>
        <v>0</v>
      </c>
      <c r="AL46" s="81">
        <f>IF(+NFL!$F52="Baltimore",+NFL!#REF!,IF(+NFL!$H52="Baltimore",+NFL!#REF!,0))</f>
        <v>0</v>
      </c>
      <c r="AM46" s="82">
        <f>IF(+NFL!$F52="Baltimore",+NFL!#REF!,IF(+NFL!$H52="Baltimore",+NFL!#REF!,0))</f>
        <v>0</v>
      </c>
      <c r="AN46" s="81">
        <f>IF(+NFL!$F52="Baltimore",+NFL!#REF!,IF(+NFL!$H52="Baltimore",+NFL!#REF!,0))</f>
        <v>0</v>
      </c>
      <c r="AO46" s="83">
        <f>IF(+NFL!$F52="Baltimore",+NFL!#REF!,IF(+NFL!$H52="Baltimore",+NFL!#REF!,0))</f>
        <v>0</v>
      </c>
      <c r="AP46" s="480">
        <f>IF(+NFL!$F52="Baltimore",+NFL!#REF!,IF(+NFL!$H52="Baltimore",+NFL!#REF!,0))</f>
        <v>0</v>
      </c>
      <c r="AQ46" s="72">
        <f>IF(+NFL!$F52="Baltimore",+NFL!#REF!,IF(+NFL!$H52="Baltimore",+NFL!#REF!,0))</f>
        <v>0</v>
      </c>
      <c r="AR46" s="81">
        <f>IF(+NFL!$F52="Baltimore",+NFL!#REF!,IF(+NFL!$H52="Baltimore",+NFL!#REF!,0))</f>
        <v>0</v>
      </c>
      <c r="AS46" s="96">
        <f>IF(+NFL!$F52="Baltimore",+NFL!#REF!,IF(+NFL!$H52="Baltimore",+NFL!#REF!,0))</f>
        <v>0</v>
      </c>
      <c r="AT46" s="96">
        <f>IF(+NFL!$F52="Baltimore",+NFL!#REF!,IF(+NFL!$H52="Baltimore",+NFL!#REF!,0))</f>
        <v>0</v>
      </c>
      <c r="AU46" s="81">
        <f>IF(+NFL!$F52="Baltimore",+NFL!#REF!,IF(+NFL!$H52="Baltimore",+NFL!#REF!,0))</f>
        <v>0</v>
      </c>
      <c r="AV46" s="96">
        <f>IF(+NFL!$F52="Baltimore",+NFL!#REF!,IF(+NFL!$H52="Baltimore",+NFL!#REF!,0))</f>
        <v>0</v>
      </c>
      <c r="AW46" s="70">
        <f>IF(+NFL!$F52="Baltimore",+NFL!#REF!,IF(+NFL!$H52="Baltimore",+NFL!#REF!,0))</f>
        <v>0</v>
      </c>
      <c r="AX46" s="96">
        <f>IF(+NFL!$F52="Baltimore",+NFL!#REF!,IF(+NFL!$H52="Baltimore",+NFL!#REF!,0))</f>
        <v>0</v>
      </c>
      <c r="AY46" s="81">
        <f>IF(+NFL!$F52="Baltimore",+NFL!#REF!,IF(+NFL!$H52="Baltimore",+NFL!#REF!,0))</f>
        <v>0</v>
      </c>
      <c r="AZ46" s="96">
        <f>IF(+NFL!$F52="Baltimore",+NFL!#REF!,IF(+NFL!$H52="Baltimore",+NFL!#REF!,0))</f>
        <v>0</v>
      </c>
      <c r="BA46" s="70">
        <f>IF(+NFL!$F52="Baltimore",+NFL!#REF!,IF(+NFL!$H52="Baltimore",+NFL!#REF!,0))</f>
        <v>0</v>
      </c>
      <c r="BB46" s="70">
        <f>IF(+NFL!$F52="Baltimore",+NFL!#REF!,IF(+NFL!$H52="Baltimore",+NFL!#REF!,0))</f>
        <v>0</v>
      </c>
      <c r="BC46" s="592">
        <f>IF(+NFL!$F52="Baltimore",+NFL!#REF!,IF(+NFL!$H52="Baltimore",+NFL!#REF!,0))</f>
        <v>0</v>
      </c>
      <c r="BD46" s="81">
        <f>IF(+NFL!$F52="Baltimore",+NFL!#REF!,IF(+NFL!$H52="Baltimore",+NFL!#REF!,0))</f>
        <v>0</v>
      </c>
      <c r="BE46" s="96">
        <f>IF(+NFL!$F52="Baltimore",+NFL!#REF!,IF(+NFL!$H52="Baltimore",+NFL!#REF!,0))</f>
        <v>0</v>
      </c>
      <c r="BF46" s="96">
        <f>IF(+NFL!$F52="Baltimore",+NFL!#REF!,IF(+NFL!$H52="Baltimore",+NFL!#REF!,0))</f>
        <v>0</v>
      </c>
      <c r="BG46" s="81">
        <f>IF(+NFL!$F52="Baltimore",+NFL!#REF!,IF(+NFL!$H52="Baltimore",+NFL!#REF!,0))</f>
        <v>0</v>
      </c>
      <c r="BH46" s="96">
        <f>IF(+NFL!$F52="Baltimore",+NFL!#REF!,IF(+NFL!$H52="Baltimore",+NFL!#REF!,0))</f>
        <v>0</v>
      </c>
      <c r="BI46" s="70">
        <f>IF(+NFL!$F52="Baltimore",+NFL!#REF!,IF(+NFL!$H52="Baltimore",+NFL!#REF!,0))</f>
        <v>0</v>
      </c>
      <c r="BJ46" s="124">
        <f>IF(+NFL!$F52="Baltimore",+NFL!#REF!,IF(+NFL!$H52="Baltimore",+NFL!#REF!,0))</f>
        <v>0</v>
      </c>
      <c r="BK46" s="182">
        <f>IF(+NFL!$F52="Baltimore",+NFL!#REF!,IF(+NFL!$H52="Baltimore",+NFL!#REF!,0))</f>
        <v>0</v>
      </c>
    </row>
    <row r="47" spans="1:63" x14ac:dyDescent="0.8">
      <c r="A47" s="70">
        <f>IF(+NFL!$F92="Baltimore",+NFL!A92,IF(+NFL!$H92="Baltimore",+NFL!A92,0))</f>
        <v>6</v>
      </c>
      <c r="B47" s="70" t="str">
        <f>IF(+NFL!$F92="Baltimore",+NFL!B92,IF(+NFL!$H92="Baltimore",+NFL!B92,0))</f>
        <v>Sun</v>
      </c>
      <c r="C47" s="94">
        <f>IF(+NFL!$F92="Baltimore",+NFL!C92,IF(+NFL!$H92="Baltimore",+NFL!C92,0))</f>
        <v>44486</v>
      </c>
      <c r="D47" s="73">
        <f>IF(+NFL!$F92="Baltimore",+NFL!D92,IF(+NFL!$H92="Baltimore",+NFL!D92,0))</f>
        <v>0.54166666666666663</v>
      </c>
      <c r="E47" s="70" t="str">
        <f>IF(+NFL!$F92="Baltimore",+NFL!E92,IF(+NFL!$H92="Baltimore",+NFL!E92,0))</f>
        <v>CBS</v>
      </c>
      <c r="F47" s="189" t="str">
        <f>IF(+NFL!$F92="Baltimore",+NFL!F92,IF(+NFL!$H92="Baltimore",+NFL!F92,0))</f>
        <v>LA Chargers</v>
      </c>
      <c r="G47" s="70" t="str">
        <f>IF(+NFL!$F92="Baltimore",+NFL!G92,IF(+NFL!$H92="Baltimore",+NFL!G92,0))</f>
        <v>AFCW</v>
      </c>
      <c r="H47" s="189" t="str">
        <f>IF(+NFL!$F92="Baltimore",+NFL!H92,IF(+NFL!$H92="Baltimore",+NFL!H92,0))</f>
        <v>Baltimore</v>
      </c>
      <c r="I47" s="70" t="str">
        <f>IF(+NFL!$F92="Baltimore",+NFL!I92,IF(+NFL!$H92="Baltimore",+NFL!I92,0))</f>
        <v>AFCN</v>
      </c>
      <c r="J47" s="496" t="str">
        <f>IF(+NFL!$F92="Baltimore",+NFL!J92,IF(+NFL!$H92="Baltimore",+NFL!J92,0))</f>
        <v>Baltimore</v>
      </c>
      <c r="K47" s="510" t="str">
        <f>IF(+NFL!$F92="Baltimore",+NFL!K92,IF(+NFL!$H92="Baltimore",+NFL!K92,0))</f>
        <v>LA Chargers</v>
      </c>
      <c r="L47" s="572">
        <f>IF(+NFL!$F92="Baltimore",+NFL!L92,IF(+NFL!$H92="Baltimore",+NFL!L92,0))</f>
        <v>2.5</v>
      </c>
      <c r="M47" s="573">
        <f>IF(+NFL!$F92="Baltimore",+NFL!M92,IF(+NFL!$H92="Baltimore",+NFL!M92,0))</f>
        <v>51.5</v>
      </c>
      <c r="N47" s="583" t="str">
        <f>IF(+NFL!$F92="Baltimore",+NFL!N92,IF(+NFL!$H92="Baltimore",+NFL!N92,0))</f>
        <v>Baltimore</v>
      </c>
      <c r="O47" s="584">
        <f>IF(+NFL!$F92="Baltimore",+NFL!O92,IF(+NFL!$H92="Baltimore",+NFL!O92,0))</f>
        <v>34</v>
      </c>
      <c r="P47" s="583" t="str">
        <f>IF(+NFL!$F92="Baltimore",+NFL!P92,IF(+NFL!$H92="Baltimore",+NFL!P92,0))</f>
        <v>LA Chargers</v>
      </c>
      <c r="Q47" s="585">
        <f>IF(+NFL!$F92="Baltimore",+NFL!Q92,IF(+NFL!$H92="Baltimore",+NFL!Q92,0))</f>
        <v>6</v>
      </c>
      <c r="R47" s="586" t="str">
        <f>IF(+NFL!$F92="Baltimore",+NFL!R92,IF(+NFL!$H92="Baltimore",+NFL!R92,0))</f>
        <v>Baltimore</v>
      </c>
      <c r="S47" s="585" t="str">
        <f>IF(+NFL!$F92="Baltimore",+NFL!S92,IF(+NFL!$H92="Baltimore",+NFL!S92,0))</f>
        <v>LA Chargers</v>
      </c>
      <c r="T47" s="586" t="str">
        <f>IF(+NFL!$F92="Baltimore",+NFL!T92,IF(+NFL!$H92="Baltimore",+NFL!T92,0))</f>
        <v>Baltimore</v>
      </c>
      <c r="U47" s="585" t="str">
        <f>IF(+NFL!$F92="Baltimore",+NFL!U92,IF(+NFL!$H92="Baltimore",+NFL!U92,0))</f>
        <v>W</v>
      </c>
      <c r="V47" s="586">
        <f>IF(+NFL!$F74="Baltimore",+NFL!#REF!,IF(+NFL!$H74="Baltimore",+NFL!#REF!,0))</f>
        <v>0</v>
      </c>
      <c r="W47" s="585">
        <f>IF(+NFL!$F74="Baltimore",+NFL!#REF!,IF(+NFL!$H74="Baltimore",+NFL!#REF!,0))</f>
        <v>0</v>
      </c>
      <c r="X47" s="586">
        <f>IF(+NFL!$F74="Baltimore",+NFL!#REF!,IF(+NFL!$H74="Baltimore",+NFL!#REF!,0))</f>
        <v>0</v>
      </c>
      <c r="Y47" s="585">
        <f>IF(+NFL!$F74="Baltimore",+NFL!#REF!,IF(+NFL!$H74="Baltimore",+NFL!#REF!,0))</f>
        <v>0</v>
      </c>
      <c r="Z47" s="586">
        <f>IF(+NFL!$F74="Baltimore",+NFL!#REF!,IF(+NFL!$H74="Baltimore",+NFL!#REF!,0))</f>
        <v>0</v>
      </c>
      <c r="AA47" s="585">
        <f>IF(+NFL!$F74="Baltimore",+NFL!#REF!,IF(+NFL!$H74="Baltimore",+NFL!#REF!,0))</f>
        <v>0</v>
      </c>
      <c r="AB47" s="124">
        <f>IF(+NFL!$F74="Baltimore",+NFL!#REF!,IF(+NFL!$H74="Baltimore",+NFL!#REF!,0))</f>
        <v>0</v>
      </c>
      <c r="AC47" s="182">
        <f>IF(+NFL!$F74="Baltimore",+NFL!#REF!,IF(+NFL!$H74="Baltimore",+NFL!#REF!,0))</f>
        <v>0</v>
      </c>
      <c r="AD47" s="496">
        <f>IF(+NFL!$F74="Baltimore",+NFL!#REF!,IF(+NFL!$H74="Baltimore",+NFL!#REF!,0))</f>
        <v>0</v>
      </c>
      <c r="AE47" s="565">
        <f>IF(+NFL!$F74="Baltimore",+NFL!#REF!,IF(+NFL!$H74="Baltimore",+NFL!#REF!,0))</f>
        <v>0</v>
      </c>
      <c r="AF47" s="496">
        <f>IF(+NFL!$F74="Baltimore",+NFL!#REF!,IF(+NFL!$H74="Baltimore",+NFL!#REF!,0))</f>
        <v>0</v>
      </c>
      <c r="AG47" s="565">
        <f>IF(+NFL!$F74="Baltimore",+NFL!#REF!,IF(+NFL!$H74="Baltimore",+NFL!#REF!,0))</f>
        <v>0</v>
      </c>
      <c r="AH47" s="496">
        <f>IF(+NFL!$F74="Baltimore",+NFL!#REF!,IF(+NFL!$H74="Baltimore",+NFL!#REF!,0))</f>
        <v>0</v>
      </c>
      <c r="AI47" s="565">
        <f>IF(+NFL!$F74="Baltimore",+NFL!#REF!,IF(+NFL!$H74="Baltimore",+NFL!#REF!,0))</f>
        <v>0</v>
      </c>
      <c r="AJ47" s="496">
        <f>IF(+NFL!$F74="Baltimore",+NFL!#REF!,IF(+NFL!$H74="Baltimore",+NFL!#REF!,0))</f>
        <v>0</v>
      </c>
      <c r="AK47" s="565">
        <f>IF(+NFL!$F74="Baltimore",+NFL!#REF!,IF(+NFL!$H74="Baltimore",+NFL!#REF!,0))</f>
        <v>0</v>
      </c>
      <c r="AL47" s="81">
        <f>IF(+NFL!$F74="Baltimore",+NFL!#REF!,IF(+NFL!$H74="Baltimore",+NFL!#REF!,0))</f>
        <v>0</v>
      </c>
      <c r="AM47" s="82">
        <f>IF(+NFL!$F74="Baltimore",+NFL!#REF!,IF(+NFL!$H74="Baltimore",+NFL!#REF!,0))</f>
        <v>0</v>
      </c>
      <c r="AN47" s="81">
        <f>IF(+NFL!$F74="Baltimore",+NFL!#REF!,IF(+NFL!$H74="Baltimore",+NFL!#REF!,0))</f>
        <v>0</v>
      </c>
      <c r="AO47" s="83">
        <f>IF(+NFL!$F74="Baltimore",+NFL!#REF!,IF(+NFL!$H74="Baltimore",+NFL!#REF!,0))</f>
        <v>0</v>
      </c>
      <c r="AP47" s="480">
        <f>IF(+NFL!$F74="Baltimore",+NFL!#REF!,IF(+NFL!$H74="Baltimore",+NFL!#REF!,0))</f>
        <v>0</v>
      </c>
      <c r="AQ47" s="72">
        <f>IF(+NFL!$F74="Baltimore",+NFL!#REF!,IF(+NFL!$H74="Baltimore",+NFL!#REF!,0))</f>
        <v>0</v>
      </c>
      <c r="AR47" s="81">
        <f>IF(+NFL!$F74="Baltimore",+NFL!#REF!,IF(+NFL!$H74="Baltimore",+NFL!#REF!,0))</f>
        <v>0</v>
      </c>
      <c r="AS47" s="96">
        <f>IF(+NFL!$F74="Baltimore",+NFL!#REF!,IF(+NFL!$H74="Baltimore",+NFL!#REF!,0))</f>
        <v>0</v>
      </c>
      <c r="AT47" s="96">
        <f>IF(+NFL!$F74="Baltimore",+NFL!#REF!,IF(+NFL!$H74="Baltimore",+NFL!#REF!,0))</f>
        <v>0</v>
      </c>
      <c r="AU47" s="81">
        <f>IF(+NFL!$F74="Baltimore",+NFL!#REF!,IF(+NFL!$H74="Baltimore",+NFL!#REF!,0))</f>
        <v>0</v>
      </c>
      <c r="AV47" s="96">
        <f>IF(+NFL!$F74="Baltimore",+NFL!#REF!,IF(+NFL!$H74="Baltimore",+NFL!#REF!,0))</f>
        <v>0</v>
      </c>
      <c r="AW47" s="70">
        <f>IF(+NFL!$F74="Baltimore",+NFL!#REF!,IF(+NFL!$H74="Baltimore",+NFL!#REF!,0))</f>
        <v>0</v>
      </c>
      <c r="AX47" s="96">
        <f>IF(+NFL!$F74="Baltimore",+NFL!#REF!,IF(+NFL!$H74="Baltimore",+NFL!#REF!,0))</f>
        <v>0</v>
      </c>
      <c r="AY47" s="81">
        <f>IF(+NFL!$F74="Baltimore",+NFL!#REF!,IF(+NFL!$H74="Baltimore",+NFL!#REF!,0))</f>
        <v>0</v>
      </c>
      <c r="AZ47" s="96">
        <f>IF(+NFL!$F74="Baltimore",+NFL!#REF!,IF(+NFL!$H74="Baltimore",+NFL!#REF!,0))</f>
        <v>0</v>
      </c>
      <c r="BA47" s="70">
        <f>IF(+NFL!$F74="Baltimore",+NFL!#REF!,IF(+NFL!$H74="Baltimore",+NFL!#REF!,0))</f>
        <v>0</v>
      </c>
      <c r="BB47" s="70">
        <f>IF(+NFL!$F74="Baltimore",+NFL!#REF!,IF(+NFL!$H74="Baltimore",+NFL!#REF!,0))</f>
        <v>0</v>
      </c>
      <c r="BC47" s="592">
        <f>IF(+NFL!$F74="Baltimore",+NFL!#REF!,IF(+NFL!$H74="Baltimore",+NFL!#REF!,0))</f>
        <v>0</v>
      </c>
      <c r="BD47" s="81">
        <f>IF(+NFL!$F74="Baltimore",+NFL!#REF!,IF(+NFL!$H74="Baltimore",+NFL!#REF!,0))</f>
        <v>0</v>
      </c>
      <c r="BE47" s="96">
        <f>IF(+NFL!$F74="Baltimore",+NFL!#REF!,IF(+NFL!$H74="Baltimore",+NFL!#REF!,0))</f>
        <v>0</v>
      </c>
      <c r="BF47" s="96">
        <f>IF(+NFL!$F74="Baltimore",+NFL!#REF!,IF(+NFL!$H74="Baltimore",+NFL!#REF!,0))</f>
        <v>0</v>
      </c>
      <c r="BG47" s="81">
        <f>IF(+NFL!$F74="Baltimore",+NFL!#REF!,IF(+NFL!$H74="Baltimore",+NFL!#REF!,0))</f>
        <v>0</v>
      </c>
      <c r="BH47" s="96">
        <f>IF(+NFL!$F74="Baltimore",+NFL!#REF!,IF(+NFL!$H74="Baltimore",+NFL!#REF!,0))</f>
        <v>0</v>
      </c>
      <c r="BI47" s="70">
        <f>IF(+NFL!$F74="Baltimore",+NFL!#REF!,IF(+NFL!$H74="Baltimore",+NFL!#REF!,0))</f>
        <v>0</v>
      </c>
      <c r="BJ47" s="124">
        <f>IF(+NFL!$F74="Baltimore",+NFL!#REF!,IF(+NFL!$H74="Baltimore",+NFL!#REF!,0))</f>
        <v>0</v>
      </c>
      <c r="BK47" s="182">
        <f>IF(+NFL!$F74="Baltimore",+NFL!#REF!,IF(+NFL!$H74="Baltimore",+NFL!#REF!,0))</f>
        <v>0</v>
      </c>
    </row>
    <row r="48" spans="1:63" x14ac:dyDescent="0.8">
      <c r="A48" s="70">
        <f>IF(+NFL!$F109="Baltimore",+NFL!A109,IF(+NFL!$H109="Baltimore",+NFL!A109,0))</f>
        <v>7</v>
      </c>
      <c r="B48" s="70" t="str">
        <f>IF(+NFL!$F109="Baltimore",+NFL!B109,IF(+NFL!$H109="Baltimore",+NFL!B109,0))</f>
        <v>Sun</v>
      </c>
      <c r="C48" s="94">
        <f>IF(+NFL!$F109="Baltimore",+NFL!C109,IF(+NFL!$H109="Baltimore",+NFL!C109,0))</f>
        <v>44493</v>
      </c>
      <c r="D48" s="73">
        <f>IF(+NFL!$F109="Baltimore",+NFL!D109,IF(+NFL!$H109="Baltimore",+NFL!D109,0))</f>
        <v>0.54166666666666663</v>
      </c>
      <c r="E48" s="70" t="str">
        <f>IF(+NFL!$F109="Baltimore",+NFL!E109,IF(+NFL!$H109="Baltimore",+NFL!E109,0))</f>
        <v>CBS</v>
      </c>
      <c r="F48" s="189" t="str">
        <f>IF(+NFL!$F109="Baltimore",+NFL!F109,IF(+NFL!$H109="Baltimore",+NFL!F109,0))</f>
        <v>Cincinnati</v>
      </c>
      <c r="G48" s="70" t="str">
        <f>IF(+NFL!$F109="Baltimore",+NFL!G109,IF(+NFL!$H109="Baltimore",+NFL!G109,0))</f>
        <v>AFCN</v>
      </c>
      <c r="H48" s="189" t="str">
        <f>IF(+NFL!$F109="Baltimore",+NFL!H109,IF(+NFL!$H109="Baltimore",+NFL!H109,0))</f>
        <v>Baltimore</v>
      </c>
      <c r="I48" s="70" t="str">
        <f>IF(+NFL!$F109="Baltimore",+NFL!I109,IF(+NFL!$H109="Baltimore",+NFL!I109,0))</f>
        <v>AFCN</v>
      </c>
      <c r="J48" s="496" t="str">
        <f>IF(+NFL!$F109="Baltimore",+NFL!J109,IF(+NFL!$H109="Baltimore",+NFL!J109,0))</f>
        <v>Baltimore</v>
      </c>
      <c r="K48" s="510" t="str">
        <f>IF(+NFL!$F109="Baltimore",+NFL!K109,IF(+NFL!$H109="Baltimore",+NFL!K109,0))</f>
        <v>Cincinnati</v>
      </c>
      <c r="L48" s="572">
        <f>IF(+NFL!$F109="Baltimore",+NFL!L109,IF(+NFL!$H109="Baltimore",+NFL!L109,0))</f>
        <v>6</v>
      </c>
      <c r="M48" s="573">
        <f>IF(+NFL!$F109="Baltimore",+NFL!M109,IF(+NFL!$H109="Baltimore",+NFL!M109,0))</f>
        <v>47</v>
      </c>
      <c r="N48" s="583" t="str">
        <f>IF(+NFL!$F109="Baltimore",+NFL!N109,IF(+NFL!$H109="Baltimore",+NFL!N109,0))</f>
        <v>Cincinnati</v>
      </c>
      <c r="O48" s="584">
        <f>IF(+NFL!$F109="Baltimore",+NFL!O109,IF(+NFL!$H109="Baltimore",+NFL!O109,0))</f>
        <v>41</v>
      </c>
      <c r="P48" s="583" t="str">
        <f>IF(+NFL!$F109="Baltimore",+NFL!P109,IF(+NFL!$H109="Baltimore",+NFL!P109,0))</f>
        <v>Baltimore</v>
      </c>
      <c r="Q48" s="585">
        <f>IF(+NFL!$F109="Baltimore",+NFL!Q109,IF(+NFL!$H109="Baltimore",+NFL!Q109,0))</f>
        <v>17</v>
      </c>
      <c r="R48" s="586" t="str">
        <f>IF(+NFL!$F109="Baltimore",+NFL!R109,IF(+NFL!$H109="Baltimore",+NFL!R109,0))</f>
        <v>Cincinnati</v>
      </c>
      <c r="S48" s="585" t="str">
        <f>IF(+NFL!$F109="Baltimore",+NFL!S109,IF(+NFL!$H109="Baltimore",+NFL!S109,0))</f>
        <v>Baltimore</v>
      </c>
      <c r="T48" s="586" t="str">
        <f>IF(+NFL!$F109="Baltimore",+NFL!T109,IF(+NFL!$H109="Baltimore",+NFL!T109,0))</f>
        <v>Cincinnati</v>
      </c>
      <c r="U48" s="585" t="str">
        <f>IF(+NFL!$F109="Baltimore",+NFL!U109,IF(+NFL!$H109="Baltimore",+NFL!U109,0))</f>
        <v>W</v>
      </c>
      <c r="V48" s="586" t="e">
        <f>IF(+NFL!#REF!="Baltimore",+NFL!#REF!,IF(+NFL!#REF!="Baltimore",+NFL!#REF!,0))</f>
        <v>#REF!</v>
      </c>
      <c r="W48" s="585" t="e">
        <f>IF(+NFL!#REF!="Baltimore",+NFL!#REF!,IF(+NFL!#REF!="Baltimore",+NFL!#REF!,0))</f>
        <v>#REF!</v>
      </c>
      <c r="X48" s="586" t="e">
        <f>IF(+NFL!#REF!="Baltimore",+NFL!#REF!,IF(+NFL!#REF!="Baltimore",+NFL!#REF!,0))</f>
        <v>#REF!</v>
      </c>
      <c r="Y48" s="585" t="e">
        <f>IF(+NFL!#REF!="Baltimore",+NFL!#REF!,IF(+NFL!#REF!="Baltimore",+NFL!#REF!,0))</f>
        <v>#REF!</v>
      </c>
      <c r="Z48" s="586" t="e">
        <f>IF(+NFL!#REF!="Baltimore",+NFL!#REF!,IF(+NFL!#REF!="Baltimore",+NFL!#REF!,0))</f>
        <v>#REF!</v>
      </c>
      <c r="AA48" s="585" t="e">
        <f>IF(+NFL!#REF!="Baltimore",+NFL!#REF!,IF(+NFL!#REF!="Baltimore",+NFL!#REF!,0))</f>
        <v>#REF!</v>
      </c>
      <c r="AB48" s="124" t="e">
        <f>IF(+NFL!#REF!="Baltimore",+NFL!#REF!,IF(+NFL!#REF!="Baltimore",+NFL!#REF!,0))</f>
        <v>#REF!</v>
      </c>
      <c r="AC48" s="182" t="e">
        <f>IF(+NFL!#REF!="Baltimore",+NFL!#REF!,IF(+NFL!#REF!="Baltimore",+NFL!#REF!,0))</f>
        <v>#REF!</v>
      </c>
      <c r="AD48" s="496" t="e">
        <f>IF(+NFL!#REF!="Baltimore",+NFL!#REF!,IF(+NFL!#REF!="Baltimore",+NFL!#REF!,0))</f>
        <v>#REF!</v>
      </c>
      <c r="AE48" s="565" t="e">
        <f>IF(+NFL!#REF!="Baltimore",+NFL!#REF!,IF(+NFL!#REF!="Baltimore",+NFL!#REF!,0))</f>
        <v>#REF!</v>
      </c>
      <c r="AF48" s="496" t="e">
        <f>IF(+NFL!#REF!="Baltimore",+NFL!#REF!,IF(+NFL!#REF!="Baltimore",+NFL!#REF!,0))</f>
        <v>#REF!</v>
      </c>
      <c r="AG48" s="565" t="e">
        <f>IF(+NFL!#REF!="Baltimore",+NFL!#REF!,IF(+NFL!#REF!="Baltimore",+NFL!#REF!,0))</f>
        <v>#REF!</v>
      </c>
      <c r="AH48" s="496" t="e">
        <f>IF(+NFL!#REF!="Baltimore",+NFL!#REF!,IF(+NFL!#REF!="Baltimore",+NFL!#REF!,0))</f>
        <v>#REF!</v>
      </c>
      <c r="AI48" s="565" t="e">
        <f>IF(+NFL!#REF!="Baltimore",+NFL!#REF!,IF(+NFL!#REF!="Baltimore",+NFL!#REF!,0))</f>
        <v>#REF!</v>
      </c>
      <c r="AJ48" s="496" t="e">
        <f>IF(+NFL!#REF!="Baltimore",+NFL!#REF!,IF(+NFL!#REF!="Baltimore",+NFL!#REF!,0))</f>
        <v>#REF!</v>
      </c>
      <c r="AK48" s="565" t="e">
        <f>IF(+NFL!#REF!="Baltimore",+NFL!#REF!,IF(+NFL!#REF!="Baltimore",+NFL!#REF!,0))</f>
        <v>#REF!</v>
      </c>
      <c r="AL48" s="81" t="e">
        <f>IF(+NFL!#REF!="Baltimore",+NFL!#REF!,IF(+NFL!#REF!="Baltimore",+NFL!#REF!,0))</f>
        <v>#REF!</v>
      </c>
      <c r="AM48" s="82" t="e">
        <f>IF(+NFL!#REF!="Baltimore",+NFL!#REF!,IF(+NFL!#REF!="Baltimore",+NFL!#REF!,0))</f>
        <v>#REF!</v>
      </c>
      <c r="AN48" s="81" t="e">
        <f>IF(+NFL!#REF!="Baltimore",+NFL!#REF!,IF(+NFL!#REF!="Baltimore",+NFL!#REF!,0))</f>
        <v>#REF!</v>
      </c>
      <c r="AO48" s="83" t="e">
        <f>IF(+NFL!#REF!="Baltimore",+NFL!#REF!,IF(+NFL!#REF!="Baltimore",+NFL!#REF!,0))</f>
        <v>#REF!</v>
      </c>
      <c r="AP48" s="480" t="e">
        <f>IF(+NFL!#REF!="Baltimore",+NFL!#REF!,IF(+NFL!#REF!="Baltimore",+NFL!#REF!,0))</f>
        <v>#REF!</v>
      </c>
      <c r="AQ48" s="72" t="e">
        <f>IF(+NFL!#REF!="Baltimore",+NFL!#REF!,IF(+NFL!#REF!="Baltimore",+NFL!#REF!,0))</f>
        <v>#REF!</v>
      </c>
      <c r="AR48" s="81" t="e">
        <f>IF(+NFL!#REF!="Baltimore",+NFL!#REF!,IF(+NFL!#REF!="Baltimore",+NFL!#REF!,0))</f>
        <v>#REF!</v>
      </c>
      <c r="AS48" s="96" t="e">
        <f>IF(+NFL!#REF!="Baltimore",+NFL!#REF!,IF(+NFL!#REF!="Baltimore",+NFL!#REF!,0))</f>
        <v>#REF!</v>
      </c>
      <c r="AT48" s="96" t="e">
        <f>IF(+NFL!#REF!="Baltimore",+NFL!#REF!,IF(+NFL!#REF!="Baltimore",+NFL!#REF!,0))</f>
        <v>#REF!</v>
      </c>
      <c r="AU48" s="81" t="e">
        <f>IF(+NFL!#REF!="Baltimore",+NFL!#REF!,IF(+NFL!#REF!="Baltimore",+NFL!#REF!,0))</f>
        <v>#REF!</v>
      </c>
      <c r="AV48" s="96" t="e">
        <f>IF(+NFL!#REF!="Baltimore",+NFL!#REF!,IF(+NFL!#REF!="Baltimore",+NFL!#REF!,0))</f>
        <v>#REF!</v>
      </c>
      <c r="AW48" s="70" t="e">
        <f>IF(+NFL!#REF!="Baltimore",+NFL!#REF!,IF(+NFL!#REF!="Baltimore",+NFL!#REF!,0))</f>
        <v>#REF!</v>
      </c>
      <c r="AX48" s="96" t="e">
        <f>IF(+NFL!#REF!="Baltimore",+NFL!#REF!,IF(+NFL!#REF!="Baltimore",+NFL!#REF!,0))</f>
        <v>#REF!</v>
      </c>
      <c r="AY48" s="81" t="e">
        <f>IF(+NFL!#REF!="Baltimore",+NFL!#REF!,IF(+NFL!#REF!="Baltimore",+NFL!#REF!,0))</f>
        <v>#REF!</v>
      </c>
      <c r="AZ48" s="96" t="e">
        <f>IF(+NFL!#REF!="Baltimore",+NFL!#REF!,IF(+NFL!#REF!="Baltimore",+NFL!#REF!,0))</f>
        <v>#REF!</v>
      </c>
      <c r="BA48" s="70" t="e">
        <f>IF(+NFL!#REF!="Baltimore",+NFL!#REF!,IF(+NFL!#REF!="Baltimore",+NFL!#REF!,0))</f>
        <v>#REF!</v>
      </c>
      <c r="BB48" s="70" t="e">
        <f>IF(+NFL!#REF!="Baltimore",+NFL!#REF!,IF(+NFL!#REF!="Baltimore",+NFL!#REF!,0))</f>
        <v>#REF!</v>
      </c>
      <c r="BC48" s="592" t="e">
        <f>IF(+NFL!#REF!="Baltimore",+NFL!#REF!,IF(+NFL!#REF!="Baltimore",+NFL!#REF!,0))</f>
        <v>#REF!</v>
      </c>
      <c r="BD48" s="81" t="e">
        <f>IF(+NFL!#REF!="Baltimore",+NFL!#REF!,IF(+NFL!#REF!="Baltimore",+NFL!#REF!,0))</f>
        <v>#REF!</v>
      </c>
      <c r="BE48" s="96" t="e">
        <f>IF(+NFL!#REF!="Baltimore",+NFL!#REF!,IF(+NFL!#REF!="Baltimore",+NFL!#REF!,0))</f>
        <v>#REF!</v>
      </c>
      <c r="BF48" s="96" t="e">
        <f>IF(+NFL!#REF!="Baltimore",+NFL!#REF!,IF(+NFL!#REF!="Baltimore",+NFL!#REF!,0))</f>
        <v>#REF!</v>
      </c>
      <c r="BG48" s="81" t="e">
        <f>IF(+NFL!#REF!="Baltimore",+NFL!#REF!,IF(+NFL!#REF!="Baltimore",+NFL!#REF!,0))</f>
        <v>#REF!</v>
      </c>
      <c r="BH48" s="96" t="e">
        <f>IF(+NFL!#REF!="Baltimore",+NFL!#REF!,IF(+NFL!#REF!="Baltimore",+NFL!#REF!,0))</f>
        <v>#REF!</v>
      </c>
      <c r="BI48" s="70" t="e">
        <f>IF(+NFL!#REF!="Baltimore",+NFL!#REF!,IF(+NFL!#REF!="Baltimore",+NFL!#REF!,0))</f>
        <v>#REF!</v>
      </c>
      <c r="BJ48" s="124" t="e">
        <f>IF(+NFL!#REF!="Baltimore",+NFL!#REF!,IF(+NFL!#REF!="Baltimore",+NFL!#REF!,0))</f>
        <v>#REF!</v>
      </c>
      <c r="BK48" s="182" t="e">
        <f>IF(+NFL!#REF!="Baltimore",+NFL!#REF!,IF(+NFL!#REF!="Baltimore",+NFL!#REF!,0))</f>
        <v>#REF!</v>
      </c>
    </row>
    <row r="49" spans="1:63" x14ac:dyDescent="0.8">
      <c r="A49" s="70">
        <f>IF(+NFL!$F140="Baltimore",+NFL!A140,IF(+NFL!$H140="Baltimore",+NFL!A140,0))</f>
        <v>8</v>
      </c>
      <c r="B49" s="70">
        <f>IF(+NFL!$F140="Baltimore",+NFL!B140,IF(+NFL!$H140="Baltimore",+NFL!B140,0))</f>
        <v>0</v>
      </c>
      <c r="C49" s="94">
        <f>IF(+NFL!$F140="Baltimore",+NFL!C140,IF(+NFL!$H140="Baltimore",+NFL!C140,0))</f>
        <v>0</v>
      </c>
      <c r="D49" s="73">
        <f>IF(+NFL!$F140="Baltimore",+NFL!D140,IF(+NFL!$H140="Baltimore",+NFL!D140,0))</f>
        <v>0</v>
      </c>
      <c r="E49" s="70">
        <f>IF(+NFL!$F140="Baltimore",+NFL!E140,IF(+NFL!$H140="Baltimore",+NFL!E140,0))</f>
        <v>0</v>
      </c>
      <c r="F49" s="189" t="str">
        <f>IF(+NFL!$F140="Baltimore",+NFL!F140,IF(+NFL!$H140="Baltimore",+NFL!F140,0))</f>
        <v>Baltimore</v>
      </c>
      <c r="G49" s="70" t="str">
        <f>IF(+NFL!$F140="Baltimore",+NFL!G140,IF(+NFL!$H140="Baltimore",+NFL!G140,0))</f>
        <v>AFCN</v>
      </c>
      <c r="H49" s="189">
        <f>IF(+NFL!$F140="Baltimore",+NFL!H140,IF(+NFL!$H140="Baltimore",+NFL!H140,0))</f>
        <v>0</v>
      </c>
      <c r="I49" s="70">
        <f>IF(+NFL!$F140="Baltimore",+NFL!I140,IF(+NFL!$H140="Baltimore",+NFL!I140,0))</f>
        <v>0</v>
      </c>
      <c r="J49" s="496">
        <f>IF(+NFL!$F140="Baltimore",+NFL!J140,IF(+NFL!$H140="Baltimore",+NFL!J140,0))</f>
        <v>0</v>
      </c>
      <c r="K49" s="510">
        <f>IF(+NFL!$F140="Baltimore",+NFL!K140,IF(+NFL!$H140="Baltimore",+NFL!K140,0))</f>
        <v>0</v>
      </c>
      <c r="L49" s="572">
        <f>IF(+NFL!$F140="Baltimore",+NFL!L140,IF(+NFL!$H140="Baltimore",+NFL!L140,0))</f>
        <v>0</v>
      </c>
      <c r="M49" s="573">
        <f>IF(+NFL!$F140="Baltimore",+NFL!M140,IF(+NFL!$H140="Baltimore",+NFL!M140,0))</f>
        <v>0</v>
      </c>
      <c r="N49" s="583">
        <f>IF(+NFL!$F140="Baltimore",+NFL!N140,IF(+NFL!$H140="Baltimore",+NFL!N140,0))</f>
        <v>0</v>
      </c>
      <c r="O49" s="584">
        <f>IF(+NFL!$F140="Baltimore",+NFL!O140,IF(+NFL!$H140="Baltimore",+NFL!O140,0))</f>
        <v>0</v>
      </c>
      <c r="P49" s="583">
        <f>IF(+NFL!$F140="Baltimore",+NFL!P140,IF(+NFL!$H140="Baltimore",+NFL!P140,0))</f>
        <v>0</v>
      </c>
      <c r="Q49" s="585">
        <f>IF(+NFL!$F140="Baltimore",+NFL!Q140,IF(+NFL!$H140="Baltimore",+NFL!Q140,0))</f>
        <v>0</v>
      </c>
      <c r="R49" s="586">
        <f>IF(+NFL!$F140="Baltimore",+NFL!R140,IF(+NFL!$H140="Baltimore",+NFL!R140,0))</f>
        <v>0</v>
      </c>
      <c r="S49" s="585">
        <f>IF(+NFL!$F140="Baltimore",+NFL!S140,IF(+NFL!$H140="Baltimore",+NFL!S140,0))</f>
        <v>0</v>
      </c>
      <c r="T49" s="586">
        <f>IF(+NFL!$F140="Baltimore",+NFL!T140,IF(+NFL!$H140="Baltimore",+NFL!T140,0))</f>
        <v>0</v>
      </c>
      <c r="U49" s="585">
        <f>IF(+NFL!$F140="Baltimore",+NFL!U140,IF(+NFL!$H140="Baltimore",+NFL!U140,0))</f>
        <v>0</v>
      </c>
      <c r="V49" s="586">
        <f>IF(+NFL!$F113="Baltimore",+NFL!#REF!,IF(+NFL!$H113="Baltimore",+NFL!#REF!,0))</f>
        <v>0</v>
      </c>
      <c r="W49" s="585">
        <f>IF(+NFL!$F113="Baltimore",+NFL!#REF!,IF(+NFL!$H113="Baltimore",+NFL!#REF!,0))</f>
        <v>0</v>
      </c>
      <c r="X49" s="586">
        <f>IF(+NFL!$F113="Baltimore",+NFL!#REF!,IF(+NFL!$H113="Baltimore",+NFL!#REF!,0))</f>
        <v>0</v>
      </c>
      <c r="Y49" s="585">
        <f>IF(+NFL!$F113="Baltimore",+NFL!#REF!,IF(+NFL!$H113="Baltimore",+NFL!#REF!,0))</f>
        <v>0</v>
      </c>
      <c r="Z49" s="586">
        <f>IF(+NFL!$F113="Baltimore",+NFL!#REF!,IF(+NFL!$H113="Baltimore",+NFL!#REF!,0))</f>
        <v>0</v>
      </c>
      <c r="AA49" s="585">
        <f>IF(+NFL!$F113="Baltimore",+NFL!#REF!,IF(+NFL!$H113="Baltimore",+NFL!#REF!,0))</f>
        <v>0</v>
      </c>
      <c r="AB49" s="124">
        <f>IF(+NFL!$F113="Baltimore",+NFL!#REF!,IF(+NFL!$H113="Baltimore",+NFL!#REF!,0))</f>
        <v>0</v>
      </c>
      <c r="AC49" s="182">
        <f>IF(+NFL!$F113="Baltimore",+NFL!#REF!,IF(+NFL!$H113="Baltimore",+NFL!#REF!,0))</f>
        <v>0</v>
      </c>
      <c r="AD49" s="496">
        <f>IF(+NFL!$F113="Baltimore",+NFL!#REF!,IF(+NFL!$H113="Baltimore",+NFL!#REF!,0))</f>
        <v>0</v>
      </c>
      <c r="AE49" s="565">
        <f>IF(+NFL!$F113="Baltimore",+NFL!#REF!,IF(+NFL!$H113="Baltimore",+NFL!#REF!,0))</f>
        <v>0</v>
      </c>
      <c r="AF49" s="496">
        <f>IF(+NFL!$F113="Baltimore",+NFL!#REF!,IF(+NFL!$H113="Baltimore",+NFL!#REF!,0))</f>
        <v>0</v>
      </c>
      <c r="AG49" s="565">
        <f>IF(+NFL!$F113="Baltimore",+NFL!#REF!,IF(+NFL!$H113="Baltimore",+NFL!#REF!,0))</f>
        <v>0</v>
      </c>
      <c r="AH49" s="496">
        <f>IF(+NFL!$F113="Baltimore",+NFL!#REF!,IF(+NFL!$H113="Baltimore",+NFL!#REF!,0))</f>
        <v>0</v>
      </c>
      <c r="AI49" s="565">
        <f>IF(+NFL!$F113="Baltimore",+NFL!#REF!,IF(+NFL!$H113="Baltimore",+NFL!#REF!,0))</f>
        <v>0</v>
      </c>
      <c r="AJ49" s="496">
        <f>IF(+NFL!$F113="Baltimore",+NFL!#REF!,IF(+NFL!$H113="Baltimore",+NFL!#REF!,0))</f>
        <v>0</v>
      </c>
      <c r="AK49" s="565">
        <f>IF(+NFL!$F113="Baltimore",+NFL!#REF!,IF(+NFL!$H113="Baltimore",+NFL!#REF!,0))</f>
        <v>0</v>
      </c>
      <c r="AL49" s="81">
        <f>IF(+NFL!$F113="Baltimore",+NFL!#REF!,IF(+NFL!$H113="Baltimore",+NFL!#REF!,0))</f>
        <v>0</v>
      </c>
      <c r="AM49" s="82">
        <f>IF(+NFL!$F113="Baltimore",+NFL!#REF!,IF(+NFL!$H113="Baltimore",+NFL!#REF!,0))</f>
        <v>0</v>
      </c>
      <c r="AN49" s="81">
        <f>IF(+NFL!$F113="Baltimore",+NFL!#REF!,IF(+NFL!$H113="Baltimore",+NFL!#REF!,0))</f>
        <v>0</v>
      </c>
      <c r="AO49" s="83">
        <f>IF(+NFL!$F113="Baltimore",+NFL!#REF!,IF(+NFL!$H113="Baltimore",+NFL!#REF!,0))</f>
        <v>0</v>
      </c>
      <c r="AP49" s="480">
        <f>IF(+NFL!$F113="Baltimore",+NFL!#REF!,IF(+NFL!$H113="Baltimore",+NFL!#REF!,0))</f>
        <v>0</v>
      </c>
      <c r="AQ49" s="72">
        <f>IF(+NFL!$F113="Baltimore",+NFL!#REF!,IF(+NFL!$H113="Baltimore",+NFL!#REF!,0))</f>
        <v>0</v>
      </c>
      <c r="AR49" s="81">
        <f>IF(+NFL!$F113="Baltimore",+NFL!#REF!,IF(+NFL!$H113="Baltimore",+NFL!#REF!,0))</f>
        <v>0</v>
      </c>
      <c r="AS49" s="96">
        <f>IF(+NFL!$F113="Baltimore",+NFL!#REF!,IF(+NFL!$H113="Baltimore",+NFL!#REF!,0))</f>
        <v>0</v>
      </c>
      <c r="AT49" s="96">
        <f>IF(+NFL!$F113="Baltimore",+NFL!#REF!,IF(+NFL!$H113="Baltimore",+NFL!#REF!,0))</f>
        <v>0</v>
      </c>
      <c r="AU49" s="81">
        <f>IF(+NFL!$F113="Baltimore",+NFL!#REF!,IF(+NFL!$H113="Baltimore",+NFL!#REF!,0))</f>
        <v>0</v>
      </c>
      <c r="AV49" s="96">
        <f>IF(+NFL!$F113="Baltimore",+NFL!#REF!,IF(+NFL!$H113="Baltimore",+NFL!#REF!,0))</f>
        <v>0</v>
      </c>
      <c r="AW49" s="70">
        <f>IF(+NFL!$F113="Baltimore",+NFL!#REF!,IF(+NFL!$H113="Baltimore",+NFL!#REF!,0))</f>
        <v>0</v>
      </c>
      <c r="AX49" s="96">
        <f>IF(+NFL!$F113="Baltimore",+NFL!#REF!,IF(+NFL!$H113="Baltimore",+NFL!#REF!,0))</f>
        <v>0</v>
      </c>
      <c r="AY49" s="81">
        <f>IF(+NFL!$F113="Baltimore",+NFL!#REF!,IF(+NFL!$H113="Baltimore",+NFL!#REF!,0))</f>
        <v>0</v>
      </c>
      <c r="AZ49" s="96">
        <f>IF(+NFL!$F113="Baltimore",+NFL!#REF!,IF(+NFL!$H113="Baltimore",+NFL!#REF!,0))</f>
        <v>0</v>
      </c>
      <c r="BA49" s="70">
        <f>IF(+NFL!$F113="Baltimore",+NFL!#REF!,IF(+NFL!$H113="Baltimore",+NFL!#REF!,0))</f>
        <v>0</v>
      </c>
      <c r="BB49" s="70">
        <f>IF(+NFL!$F113="Baltimore",+NFL!#REF!,IF(+NFL!$H113="Baltimore",+NFL!#REF!,0))</f>
        <v>0</v>
      </c>
      <c r="BC49" s="592">
        <f>IF(+NFL!$F113="Baltimore",+NFL!#REF!,IF(+NFL!$H113="Baltimore",+NFL!#REF!,0))</f>
        <v>0</v>
      </c>
      <c r="BD49" s="81">
        <f>IF(+NFL!$F113="Baltimore",+NFL!#REF!,IF(+NFL!$H113="Baltimore",+NFL!#REF!,0))</f>
        <v>0</v>
      </c>
      <c r="BE49" s="96">
        <f>IF(+NFL!$F113="Baltimore",+NFL!#REF!,IF(+NFL!$H113="Baltimore",+NFL!#REF!,0))</f>
        <v>0</v>
      </c>
      <c r="BF49" s="96">
        <f>IF(+NFL!$F113="Baltimore",+NFL!#REF!,IF(+NFL!$H113="Baltimore",+NFL!#REF!,0))</f>
        <v>0</v>
      </c>
      <c r="BG49" s="81">
        <f>IF(+NFL!$F113="Baltimore",+NFL!#REF!,IF(+NFL!$H113="Baltimore",+NFL!#REF!,0))</f>
        <v>0</v>
      </c>
      <c r="BH49" s="96">
        <f>IF(+NFL!$F113="Baltimore",+NFL!#REF!,IF(+NFL!$H113="Baltimore",+NFL!#REF!,0))</f>
        <v>0</v>
      </c>
      <c r="BI49" s="70">
        <f>IF(+NFL!$F113="Baltimore",+NFL!#REF!,IF(+NFL!$H113="Baltimore",+NFL!#REF!,0))</f>
        <v>0</v>
      </c>
      <c r="BJ49" s="124">
        <f>IF(+NFL!$F113="Baltimore",+NFL!#REF!,IF(+NFL!$H113="Baltimore",+NFL!#REF!,0))</f>
        <v>0</v>
      </c>
      <c r="BK49" s="182">
        <f>IF(+NFL!$F113="Baltimore",+NFL!#REF!,IF(+NFL!$H113="Baltimore",+NFL!#REF!,0))</f>
        <v>0</v>
      </c>
    </row>
    <row r="50" spans="1:63" x14ac:dyDescent="0.8">
      <c r="A50" s="70">
        <f>IF(+NFL!$F149="Baltimore",+NFL!A149,IF(+NFL!$H149="Baltimore",+NFL!A149,0))</f>
        <v>9</v>
      </c>
      <c r="B50" s="70" t="str">
        <f>IF(+NFL!$F149="Baltimore",+NFL!B149,IF(+NFL!$H149="Baltimore",+NFL!B149,0))</f>
        <v>Sun</v>
      </c>
      <c r="C50" s="94">
        <f>IF(+NFL!$F149="Baltimore",+NFL!C149,IF(+NFL!$H149="Baltimore",+NFL!C149,0))</f>
        <v>44507</v>
      </c>
      <c r="D50" s="73">
        <f>IF(+NFL!$F149="Baltimore",+NFL!D149,IF(+NFL!$H149="Baltimore",+NFL!D149,0))</f>
        <v>0.66666666666666663</v>
      </c>
      <c r="E50" s="70" t="str">
        <f>IF(+NFL!$F149="Baltimore",+NFL!E149,IF(+NFL!$H149="Baltimore",+NFL!E149,0))</f>
        <v>Fox</v>
      </c>
      <c r="F50" s="189" t="str">
        <f>IF(+NFL!$F149="Baltimore",+NFL!F149,IF(+NFL!$H149="Baltimore",+NFL!F149,0))</f>
        <v>Minnesota</v>
      </c>
      <c r="G50" s="70" t="str">
        <f>IF(+NFL!$F149="Baltimore",+NFL!G149,IF(+NFL!$H149="Baltimore",+NFL!G149,0))</f>
        <v>NFCN</v>
      </c>
      <c r="H50" s="189" t="str">
        <f>IF(+NFL!$F149="Baltimore",+NFL!H149,IF(+NFL!$H149="Baltimore",+NFL!H149,0))</f>
        <v>Baltimore</v>
      </c>
      <c r="I50" s="70" t="str">
        <f>IF(+NFL!$F149="Baltimore",+NFL!I149,IF(+NFL!$H149="Baltimore",+NFL!I149,0))</f>
        <v>AFCN</v>
      </c>
      <c r="J50" s="496" t="str">
        <f>IF(+NFL!$F149="Baltimore",+NFL!J149,IF(+NFL!$H149="Baltimore",+NFL!J149,0))</f>
        <v>Baltimore</v>
      </c>
      <c r="K50" s="510" t="str">
        <f>IF(+NFL!$F149="Baltimore",+NFL!K149,IF(+NFL!$H149="Baltimore",+NFL!K149,0))</f>
        <v>Minnesota</v>
      </c>
      <c r="L50" s="572">
        <f>IF(+NFL!$F149="Baltimore",+NFL!L149,IF(+NFL!$H149="Baltimore",+NFL!L149,0))</f>
        <v>6</v>
      </c>
      <c r="M50" s="573">
        <f>IF(+NFL!$F149="Baltimore",+NFL!M149,IF(+NFL!$H149="Baltimore",+NFL!M149,0))</f>
        <v>49.5</v>
      </c>
      <c r="N50" s="583" t="str">
        <f>IF(+NFL!$F149="Baltimore",+NFL!N149,IF(+NFL!$H149="Baltimore",+NFL!N149,0))</f>
        <v>Baltimore</v>
      </c>
      <c r="O50" s="584">
        <f>IF(+NFL!$F149="Baltimore",+NFL!O149,IF(+NFL!$H149="Baltimore",+NFL!O149,0))</f>
        <v>34</v>
      </c>
      <c r="P50" s="583" t="str">
        <f>IF(+NFL!$F149="Baltimore",+NFL!P149,IF(+NFL!$H149="Baltimore",+NFL!P149,0))</f>
        <v>Minnesota</v>
      </c>
      <c r="Q50" s="585">
        <f>IF(+NFL!$F149="Baltimore",+NFL!Q149,IF(+NFL!$H149="Baltimore",+NFL!Q149,0))</f>
        <v>31</v>
      </c>
      <c r="R50" s="586" t="str">
        <f>IF(+NFL!$F149="Baltimore",+NFL!R149,IF(+NFL!$H149="Baltimore",+NFL!R149,0))</f>
        <v>Minnesota</v>
      </c>
      <c r="S50" s="585" t="str">
        <f>IF(+NFL!$F149="Baltimore",+NFL!S149,IF(+NFL!$H149="Baltimore",+NFL!S149,0))</f>
        <v>Baltimore</v>
      </c>
      <c r="T50" s="586" t="str">
        <f>IF(+NFL!$F149="Baltimore",+NFL!T149,IF(+NFL!$H149="Baltimore",+NFL!T149,0))</f>
        <v>Baltimore</v>
      </c>
      <c r="U50" s="585" t="str">
        <f>IF(+NFL!$F149="Baltimore",+NFL!U149,IF(+NFL!$H149="Baltimore",+NFL!U149,0))</f>
        <v>L</v>
      </c>
      <c r="V50" s="586">
        <f>IF(+NFL!$F138="Baltimore",+NFL!#REF!,IF(+NFL!$H138="Baltimore",+NFL!#REF!,0))</f>
        <v>0</v>
      </c>
      <c r="W50" s="585">
        <f>IF(+NFL!$F138="Baltimore",+NFL!#REF!,IF(+NFL!$H138="Baltimore",+NFL!#REF!,0))</f>
        <v>0</v>
      </c>
      <c r="X50" s="586">
        <f>IF(+NFL!$F138="Baltimore",+NFL!#REF!,IF(+NFL!$H138="Baltimore",+NFL!#REF!,0))</f>
        <v>0</v>
      </c>
      <c r="Y50" s="585">
        <f>IF(+NFL!$F138="Baltimore",+NFL!#REF!,IF(+NFL!$H138="Baltimore",+NFL!#REF!,0))</f>
        <v>0</v>
      </c>
      <c r="Z50" s="586">
        <f>IF(+NFL!$F138="Baltimore",+NFL!#REF!,IF(+NFL!$H138="Baltimore",+NFL!#REF!,0))</f>
        <v>0</v>
      </c>
      <c r="AA50" s="585">
        <f>IF(+NFL!$F138="Baltimore",+NFL!#REF!,IF(+NFL!$H138="Baltimore",+NFL!#REF!,0))</f>
        <v>0</v>
      </c>
      <c r="AB50" s="124">
        <f>IF(+NFL!$F138="Baltimore",+NFL!#REF!,IF(+NFL!$H138="Baltimore",+NFL!#REF!,0))</f>
        <v>0</v>
      </c>
      <c r="AC50" s="182">
        <f>IF(+NFL!$F138="Baltimore",+NFL!#REF!,IF(+NFL!$H138="Baltimore",+NFL!#REF!,0))</f>
        <v>0</v>
      </c>
      <c r="AD50" s="496">
        <f>IF(+NFL!$F138="Baltimore",+NFL!#REF!,IF(+NFL!$H138="Baltimore",+NFL!#REF!,0))</f>
        <v>0</v>
      </c>
      <c r="AE50" s="565">
        <f>IF(+NFL!$F138="Baltimore",+NFL!#REF!,IF(+NFL!$H138="Baltimore",+NFL!#REF!,0))</f>
        <v>0</v>
      </c>
      <c r="AF50" s="496">
        <f>IF(+NFL!$F138="Baltimore",+NFL!#REF!,IF(+NFL!$H138="Baltimore",+NFL!#REF!,0))</f>
        <v>0</v>
      </c>
      <c r="AG50" s="565">
        <f>IF(+NFL!$F138="Baltimore",+NFL!#REF!,IF(+NFL!$H138="Baltimore",+NFL!#REF!,0))</f>
        <v>0</v>
      </c>
      <c r="AH50" s="496">
        <f>IF(+NFL!$F138="Baltimore",+NFL!#REF!,IF(+NFL!$H138="Baltimore",+NFL!#REF!,0))</f>
        <v>0</v>
      </c>
      <c r="AI50" s="565">
        <f>IF(+NFL!$F138="Baltimore",+NFL!#REF!,IF(+NFL!$H138="Baltimore",+NFL!#REF!,0))</f>
        <v>0</v>
      </c>
      <c r="AJ50" s="496">
        <f>IF(+NFL!$F138="Baltimore",+NFL!#REF!,IF(+NFL!$H138="Baltimore",+NFL!#REF!,0))</f>
        <v>0</v>
      </c>
      <c r="AK50" s="565">
        <f>IF(+NFL!$F138="Baltimore",+NFL!#REF!,IF(+NFL!$H138="Baltimore",+NFL!#REF!,0))</f>
        <v>0</v>
      </c>
      <c r="AL50" s="81">
        <f>IF(+NFL!$F138="Baltimore",+NFL!#REF!,IF(+NFL!$H138="Baltimore",+NFL!#REF!,0))</f>
        <v>0</v>
      </c>
      <c r="AM50" s="82">
        <f>IF(+NFL!$F138="Baltimore",+NFL!#REF!,IF(+NFL!$H138="Baltimore",+NFL!#REF!,0))</f>
        <v>0</v>
      </c>
      <c r="AN50" s="81">
        <f>IF(+NFL!$F138="Baltimore",+NFL!#REF!,IF(+NFL!$H138="Baltimore",+NFL!#REF!,0))</f>
        <v>0</v>
      </c>
      <c r="AO50" s="83">
        <f>IF(+NFL!$F138="Baltimore",+NFL!#REF!,IF(+NFL!$H138="Baltimore",+NFL!#REF!,0))</f>
        <v>0</v>
      </c>
      <c r="AP50" s="480">
        <f>IF(+NFL!$F138="Baltimore",+NFL!#REF!,IF(+NFL!$H138="Baltimore",+NFL!#REF!,0))</f>
        <v>0</v>
      </c>
      <c r="AQ50" s="72">
        <f>IF(+NFL!$F138="Baltimore",+NFL!#REF!,IF(+NFL!$H138="Baltimore",+NFL!#REF!,0))</f>
        <v>0</v>
      </c>
      <c r="AR50" s="81">
        <f>IF(+NFL!$F138="Baltimore",+NFL!#REF!,IF(+NFL!$H138="Baltimore",+NFL!#REF!,0))</f>
        <v>0</v>
      </c>
      <c r="AS50" s="96">
        <f>IF(+NFL!$F138="Baltimore",+NFL!#REF!,IF(+NFL!$H138="Baltimore",+NFL!#REF!,0))</f>
        <v>0</v>
      </c>
      <c r="AT50" s="96">
        <f>IF(+NFL!$F138="Baltimore",+NFL!#REF!,IF(+NFL!$H138="Baltimore",+NFL!#REF!,0))</f>
        <v>0</v>
      </c>
      <c r="AU50" s="81">
        <f>IF(+NFL!$F138="Baltimore",+NFL!#REF!,IF(+NFL!$H138="Baltimore",+NFL!#REF!,0))</f>
        <v>0</v>
      </c>
      <c r="AV50" s="96">
        <f>IF(+NFL!$F138="Baltimore",+NFL!#REF!,IF(+NFL!$H138="Baltimore",+NFL!#REF!,0))</f>
        <v>0</v>
      </c>
      <c r="AW50" s="70">
        <f>IF(+NFL!$F138="Baltimore",+NFL!#REF!,IF(+NFL!$H138="Baltimore",+NFL!#REF!,0))</f>
        <v>0</v>
      </c>
      <c r="AX50" s="96">
        <f>IF(+NFL!$F138="Baltimore",+NFL!#REF!,IF(+NFL!$H138="Baltimore",+NFL!#REF!,0))</f>
        <v>0</v>
      </c>
      <c r="AY50" s="81">
        <f>IF(+NFL!$F138="Baltimore",+NFL!#REF!,IF(+NFL!$H138="Baltimore",+NFL!#REF!,0))</f>
        <v>0</v>
      </c>
      <c r="AZ50" s="96">
        <f>IF(+NFL!$F138="Baltimore",+NFL!#REF!,IF(+NFL!$H138="Baltimore",+NFL!#REF!,0))</f>
        <v>0</v>
      </c>
      <c r="BA50" s="70">
        <f>IF(+NFL!$F138="Baltimore",+NFL!#REF!,IF(+NFL!$H138="Baltimore",+NFL!#REF!,0))</f>
        <v>0</v>
      </c>
      <c r="BB50" s="70">
        <f>IF(+NFL!$F138="Baltimore",+NFL!#REF!,IF(+NFL!$H138="Baltimore",+NFL!#REF!,0))</f>
        <v>0</v>
      </c>
      <c r="BC50" s="592">
        <f>IF(+NFL!$F138="Baltimore",+NFL!#REF!,IF(+NFL!$H138="Baltimore",+NFL!#REF!,0))</f>
        <v>0</v>
      </c>
      <c r="BD50" s="81">
        <f>IF(+NFL!$F138="Baltimore",+NFL!#REF!,IF(+NFL!$H138="Baltimore",+NFL!#REF!,0))</f>
        <v>0</v>
      </c>
      <c r="BE50" s="96">
        <f>IF(+NFL!$F138="Baltimore",+NFL!#REF!,IF(+NFL!$H138="Baltimore",+NFL!#REF!,0))</f>
        <v>0</v>
      </c>
      <c r="BF50" s="96">
        <f>IF(+NFL!$F138="Baltimore",+NFL!#REF!,IF(+NFL!$H138="Baltimore",+NFL!#REF!,0))</f>
        <v>0</v>
      </c>
      <c r="BG50" s="81">
        <f>IF(+NFL!$F138="Baltimore",+NFL!#REF!,IF(+NFL!$H138="Baltimore",+NFL!#REF!,0))</f>
        <v>0</v>
      </c>
      <c r="BH50" s="96">
        <f>IF(+NFL!$F138="Baltimore",+NFL!#REF!,IF(+NFL!$H138="Baltimore",+NFL!#REF!,0))</f>
        <v>0</v>
      </c>
      <c r="BI50" s="70">
        <f>IF(+NFL!$F138="Baltimore",+NFL!#REF!,IF(+NFL!$H138="Baltimore",+NFL!#REF!,0))</f>
        <v>0</v>
      </c>
      <c r="BJ50" s="124">
        <f>IF(+NFL!$F138="Baltimore",+NFL!#REF!,IF(+NFL!$H138="Baltimore",+NFL!#REF!,0))</f>
        <v>0</v>
      </c>
      <c r="BK50" s="182">
        <f>IF(+NFL!$F138="Baltimore",+NFL!#REF!,IF(+NFL!$H138="Baltimore",+NFL!#REF!,0))</f>
        <v>0</v>
      </c>
    </row>
    <row r="51" spans="1:63" x14ac:dyDescent="0.8">
      <c r="A51" s="70">
        <f>IF(+NFL!$F160="Baltimore",+NFL!A160,IF(+NFL!$H160="Baltimore",+NFL!A160,0))</f>
        <v>10</v>
      </c>
      <c r="B51" s="70" t="str">
        <f>IF(+NFL!$F160="Baltimore",+NFL!B160,IF(+NFL!$H160="Baltimore",+NFL!B160,0))</f>
        <v>Thurs</v>
      </c>
      <c r="C51" s="94">
        <f>IF(+NFL!$F160="Baltimore",+NFL!C160,IF(+NFL!$H160="Baltimore",+NFL!C160,0))</f>
        <v>44511</v>
      </c>
      <c r="D51" s="73">
        <f>IF(+NFL!$F160="Baltimore",+NFL!D160,IF(+NFL!$H160="Baltimore",+NFL!D160,0))</f>
        <v>0.84375</v>
      </c>
      <c r="E51" s="70" t="str">
        <f>IF(+NFL!$F160="Baltimore",+NFL!E160,IF(+NFL!$H160="Baltimore",+NFL!E160,0))</f>
        <v>Fox</v>
      </c>
      <c r="F51" s="189" t="str">
        <f>IF(+NFL!$F160="Baltimore",+NFL!F160,IF(+NFL!$H160="Baltimore",+NFL!F160,0))</f>
        <v>Baltimore</v>
      </c>
      <c r="G51" s="70" t="str">
        <f>IF(+NFL!$F160="Baltimore",+NFL!G160,IF(+NFL!$H160="Baltimore",+NFL!G160,0))</f>
        <v>AFCN</v>
      </c>
      <c r="H51" s="189" t="str">
        <f>IF(+NFL!$F160="Baltimore",+NFL!H160,IF(+NFL!$H160="Baltimore",+NFL!H160,0))</f>
        <v>Miami</v>
      </c>
      <c r="I51" s="70" t="str">
        <f>IF(+NFL!$F160="Baltimore",+NFL!I160,IF(+NFL!$H160="Baltimore",+NFL!I160,0))</f>
        <v>AFCE</v>
      </c>
      <c r="J51" s="496" t="str">
        <f>IF(+NFL!$F160="Baltimore",+NFL!J160,IF(+NFL!$H160="Baltimore",+NFL!J160,0))</f>
        <v>Baltimore</v>
      </c>
      <c r="K51" s="510" t="str">
        <f>IF(+NFL!$F160="Baltimore",+NFL!K160,IF(+NFL!$H160="Baltimore",+NFL!K160,0))</f>
        <v>Miami</v>
      </c>
      <c r="L51" s="572">
        <f>IF(+NFL!$F160="Baltimore",+NFL!L160,IF(+NFL!$H160="Baltimore",+NFL!L160,0))</f>
        <v>7.5</v>
      </c>
      <c r="M51" s="573">
        <f>IF(+NFL!$F160="Baltimore",+NFL!M160,IF(+NFL!$H160="Baltimore",+NFL!M160,0))</f>
        <v>46</v>
      </c>
      <c r="N51" s="583" t="str">
        <f>IF(+NFL!$F160="Baltimore",+NFL!N160,IF(+NFL!$H160="Baltimore",+NFL!N160,0))</f>
        <v>Miami</v>
      </c>
      <c r="O51" s="584">
        <f>IF(+NFL!$F160="Baltimore",+NFL!O160,IF(+NFL!$H160="Baltimore",+NFL!O160,0))</f>
        <v>22</v>
      </c>
      <c r="P51" s="583" t="str">
        <f>IF(+NFL!$F160="Baltimore",+NFL!P160,IF(+NFL!$H160="Baltimore",+NFL!P160,0))</f>
        <v>Baltimore</v>
      </c>
      <c r="Q51" s="585">
        <f>IF(+NFL!$F160="Baltimore",+NFL!Q160,IF(+NFL!$H160="Baltimore",+NFL!Q160,0))</f>
        <v>10</v>
      </c>
      <c r="R51" s="586" t="str">
        <f>IF(+NFL!$F160="Baltimore",+NFL!R160,IF(+NFL!$H160="Baltimore",+NFL!R160,0))</f>
        <v>Miami</v>
      </c>
      <c r="S51" s="585" t="str">
        <f>IF(+NFL!$F160="Baltimore",+NFL!S160,IF(+NFL!$H160="Baltimore",+NFL!S160,0))</f>
        <v>Baltimore</v>
      </c>
      <c r="T51" s="586" t="str">
        <f>IF(+NFL!$F160="Baltimore",+NFL!T160,IF(+NFL!$H160="Baltimore",+NFL!T160,0))</f>
        <v>Baltimore</v>
      </c>
      <c r="U51" s="585" t="str">
        <f>IF(+NFL!$F160="Baltimore",+NFL!U160,IF(+NFL!$H160="Baltimore",+NFL!U160,0))</f>
        <v>L</v>
      </c>
      <c r="V51" s="586">
        <f>IF(+NFL!$F164="Baltimore",+NFL!#REF!,IF(+NFL!$H164="Baltimore",+NFL!#REF!,0))</f>
        <v>0</v>
      </c>
      <c r="W51" s="585">
        <f>IF(+NFL!$F164="Baltimore",+NFL!#REF!,IF(+NFL!$H164="Baltimore",+NFL!#REF!,0))</f>
        <v>0</v>
      </c>
      <c r="X51" s="586">
        <f>IF(+NFL!$F164="Baltimore",+NFL!#REF!,IF(+NFL!$H164="Baltimore",+NFL!#REF!,0))</f>
        <v>0</v>
      </c>
      <c r="Y51" s="585">
        <f>IF(+NFL!$F164="Baltimore",+NFL!#REF!,IF(+NFL!$H164="Baltimore",+NFL!#REF!,0))</f>
        <v>0</v>
      </c>
      <c r="Z51" s="586">
        <f>IF(+NFL!$F164="Baltimore",+NFL!#REF!,IF(+NFL!$H164="Baltimore",+NFL!#REF!,0))</f>
        <v>0</v>
      </c>
      <c r="AA51" s="585">
        <f>IF(+NFL!$F164="Baltimore",+NFL!#REF!,IF(+NFL!$H164="Baltimore",+NFL!#REF!,0))</f>
        <v>0</v>
      </c>
      <c r="AB51" s="124">
        <f>IF(+NFL!$F164="Baltimore",+NFL!#REF!,IF(+NFL!$H164="Baltimore",+NFL!#REF!,0))</f>
        <v>0</v>
      </c>
      <c r="AC51" s="182">
        <f>IF(+NFL!$F164="Baltimore",+NFL!#REF!,IF(+NFL!$H164="Baltimore",+NFL!#REF!,0))</f>
        <v>0</v>
      </c>
      <c r="AD51" s="496">
        <f>IF(+NFL!$F164="Baltimore",+NFL!#REF!,IF(+NFL!$H164="Baltimore",+NFL!#REF!,0))</f>
        <v>0</v>
      </c>
      <c r="AE51" s="565">
        <f>IF(+NFL!$F164="Baltimore",+NFL!#REF!,IF(+NFL!$H164="Baltimore",+NFL!#REF!,0))</f>
        <v>0</v>
      </c>
      <c r="AF51" s="496">
        <f>IF(+NFL!$F164="Baltimore",+NFL!#REF!,IF(+NFL!$H164="Baltimore",+NFL!#REF!,0))</f>
        <v>0</v>
      </c>
      <c r="AG51" s="565">
        <f>IF(+NFL!$F164="Baltimore",+NFL!#REF!,IF(+NFL!$H164="Baltimore",+NFL!#REF!,0))</f>
        <v>0</v>
      </c>
      <c r="AH51" s="496">
        <f>IF(+NFL!$F164="Baltimore",+NFL!#REF!,IF(+NFL!$H164="Baltimore",+NFL!#REF!,0))</f>
        <v>0</v>
      </c>
      <c r="AI51" s="565">
        <f>IF(+NFL!$F164="Baltimore",+NFL!#REF!,IF(+NFL!$H164="Baltimore",+NFL!#REF!,0))</f>
        <v>0</v>
      </c>
      <c r="AJ51" s="496">
        <f>IF(+NFL!$F164="Baltimore",+NFL!#REF!,IF(+NFL!$H164="Baltimore",+NFL!#REF!,0))</f>
        <v>0</v>
      </c>
      <c r="AK51" s="565">
        <f>IF(+NFL!$F164="Baltimore",+NFL!#REF!,IF(+NFL!$H164="Baltimore",+NFL!#REF!,0))</f>
        <v>0</v>
      </c>
      <c r="AL51" s="81">
        <f>IF(+NFL!$F164="Baltimore",+NFL!#REF!,IF(+NFL!$H164="Baltimore",+NFL!#REF!,0))</f>
        <v>0</v>
      </c>
      <c r="AM51" s="82">
        <f>IF(+NFL!$F164="Baltimore",+NFL!#REF!,IF(+NFL!$H164="Baltimore",+NFL!#REF!,0))</f>
        <v>0</v>
      </c>
      <c r="AN51" s="81">
        <f>IF(+NFL!$F164="Baltimore",+NFL!#REF!,IF(+NFL!$H164="Baltimore",+NFL!#REF!,0))</f>
        <v>0</v>
      </c>
      <c r="AO51" s="83">
        <f>IF(+NFL!$F164="Baltimore",+NFL!#REF!,IF(+NFL!$H164="Baltimore",+NFL!#REF!,0))</f>
        <v>0</v>
      </c>
      <c r="AP51" s="480">
        <f>IF(+NFL!$F164="Baltimore",+NFL!#REF!,IF(+NFL!$H164="Baltimore",+NFL!#REF!,0))</f>
        <v>0</v>
      </c>
      <c r="AQ51" s="72">
        <f>IF(+NFL!$F164="Baltimore",+NFL!#REF!,IF(+NFL!$H164="Baltimore",+NFL!#REF!,0))</f>
        <v>0</v>
      </c>
      <c r="AR51" s="81">
        <f>IF(+NFL!$F164="Baltimore",+NFL!#REF!,IF(+NFL!$H164="Baltimore",+NFL!#REF!,0))</f>
        <v>0</v>
      </c>
      <c r="AS51" s="96">
        <f>IF(+NFL!$F164="Baltimore",+NFL!#REF!,IF(+NFL!$H164="Baltimore",+NFL!#REF!,0))</f>
        <v>0</v>
      </c>
      <c r="AT51" s="96">
        <f>IF(+NFL!$F164="Baltimore",+NFL!#REF!,IF(+NFL!$H164="Baltimore",+NFL!#REF!,0))</f>
        <v>0</v>
      </c>
      <c r="AU51" s="81">
        <f>IF(+NFL!$F164="Baltimore",+NFL!#REF!,IF(+NFL!$H164="Baltimore",+NFL!#REF!,0))</f>
        <v>0</v>
      </c>
      <c r="AV51" s="96">
        <f>IF(+NFL!$F164="Baltimore",+NFL!#REF!,IF(+NFL!$H164="Baltimore",+NFL!#REF!,0))</f>
        <v>0</v>
      </c>
      <c r="AW51" s="70">
        <f>IF(+NFL!$F164="Baltimore",+NFL!#REF!,IF(+NFL!$H164="Baltimore",+NFL!#REF!,0))</f>
        <v>0</v>
      </c>
      <c r="AX51" s="96">
        <f>IF(+NFL!$F164="Baltimore",+NFL!#REF!,IF(+NFL!$H164="Baltimore",+NFL!#REF!,0))</f>
        <v>0</v>
      </c>
      <c r="AY51" s="81">
        <f>IF(+NFL!$F164="Baltimore",+NFL!#REF!,IF(+NFL!$H164="Baltimore",+NFL!#REF!,0))</f>
        <v>0</v>
      </c>
      <c r="AZ51" s="96">
        <f>IF(+NFL!$F164="Baltimore",+NFL!#REF!,IF(+NFL!$H164="Baltimore",+NFL!#REF!,0))</f>
        <v>0</v>
      </c>
      <c r="BA51" s="70">
        <f>IF(+NFL!$F164="Baltimore",+NFL!#REF!,IF(+NFL!$H164="Baltimore",+NFL!#REF!,0))</f>
        <v>0</v>
      </c>
      <c r="BB51" s="70">
        <f>IF(+NFL!$F164="Baltimore",+NFL!#REF!,IF(+NFL!$H164="Baltimore",+NFL!#REF!,0))</f>
        <v>0</v>
      </c>
      <c r="BC51" s="592">
        <f>IF(+NFL!$F164="Baltimore",+NFL!#REF!,IF(+NFL!$H164="Baltimore",+NFL!#REF!,0))</f>
        <v>0</v>
      </c>
      <c r="BD51" s="81">
        <f>IF(+NFL!$F164="Baltimore",+NFL!#REF!,IF(+NFL!$H164="Baltimore",+NFL!#REF!,0))</f>
        <v>0</v>
      </c>
      <c r="BE51" s="96">
        <f>IF(+NFL!$F164="Baltimore",+NFL!#REF!,IF(+NFL!$H164="Baltimore",+NFL!#REF!,0))</f>
        <v>0</v>
      </c>
      <c r="BF51" s="96">
        <f>IF(+NFL!$F164="Baltimore",+NFL!#REF!,IF(+NFL!$H164="Baltimore",+NFL!#REF!,0))</f>
        <v>0</v>
      </c>
      <c r="BG51" s="81">
        <f>IF(+NFL!$F164="Baltimore",+NFL!#REF!,IF(+NFL!$H164="Baltimore",+NFL!#REF!,0))</f>
        <v>0</v>
      </c>
      <c r="BH51" s="96">
        <f>IF(+NFL!$F164="Baltimore",+NFL!#REF!,IF(+NFL!$H164="Baltimore",+NFL!#REF!,0))</f>
        <v>0</v>
      </c>
      <c r="BI51" s="70">
        <f>IF(+NFL!$F164="Baltimore",+NFL!#REF!,IF(+NFL!$H164="Baltimore",+NFL!#REF!,0))</f>
        <v>0</v>
      </c>
      <c r="BJ51" s="124">
        <f>IF(+NFL!$F164="Baltimore",+NFL!#REF!,IF(+NFL!$H164="Baltimore",+NFL!#REF!,0))</f>
        <v>0</v>
      </c>
      <c r="BK51" s="182">
        <f>IF(+NFL!$F164="Baltimore",+NFL!#REF!,IF(+NFL!$H164="Baltimore",+NFL!#REF!,0))</f>
        <v>0</v>
      </c>
    </row>
    <row r="52" spans="1:63" x14ac:dyDescent="0.8">
      <c r="A52" s="70">
        <f>IF(+NFL!$F181="Baltimore",+NFL!A181,IF(+NFL!$H181="Baltimore",+NFL!A181,0))</f>
        <v>11</v>
      </c>
      <c r="B52" s="70" t="str">
        <f>IF(+NFL!$F181="Baltimore",+NFL!B181,IF(+NFL!$H181="Baltimore",+NFL!B181,0))</f>
        <v>Sun</v>
      </c>
      <c r="C52" s="94">
        <f>IF(+NFL!$F181="Baltimore",+NFL!C181,IF(+NFL!$H181="Baltimore",+NFL!C181,0))</f>
        <v>44521</v>
      </c>
      <c r="D52" s="73">
        <f>IF(+NFL!$F181="Baltimore",+NFL!D181,IF(+NFL!$H181="Baltimore",+NFL!D181,0))</f>
        <v>0.54166666666666663</v>
      </c>
      <c r="E52" s="70" t="str">
        <f>IF(+NFL!$F181="Baltimore",+NFL!E181,IF(+NFL!$H181="Baltimore",+NFL!E181,0))</f>
        <v>CBS</v>
      </c>
      <c r="F52" s="189" t="str">
        <f>IF(+NFL!$F181="Baltimore",+NFL!F181,IF(+NFL!$H181="Baltimore",+NFL!F181,0))</f>
        <v>Baltimore</v>
      </c>
      <c r="G52" s="70" t="str">
        <f>IF(+NFL!$F181="Baltimore",+NFL!G181,IF(+NFL!$H181="Baltimore",+NFL!G181,0))</f>
        <v>AFCN</v>
      </c>
      <c r="H52" s="189" t="str">
        <f>IF(+NFL!$F181="Baltimore",+NFL!H181,IF(+NFL!$H181="Baltimore",+NFL!H181,0))</f>
        <v>Chicago</v>
      </c>
      <c r="I52" s="70" t="str">
        <f>IF(+NFL!$F181="Baltimore",+NFL!I181,IF(+NFL!$H181="Baltimore",+NFL!I181,0))</f>
        <v>NFCN</v>
      </c>
      <c r="J52" s="496" t="str">
        <f>IF(+NFL!$F181="Baltimore",+NFL!J181,IF(+NFL!$H181="Baltimore",+NFL!J181,0))</f>
        <v>Baltimore</v>
      </c>
      <c r="K52" s="510" t="str">
        <f>IF(+NFL!$F181="Baltimore",+NFL!K181,IF(+NFL!$H181="Baltimore",+NFL!K181,0))</f>
        <v>Chicago</v>
      </c>
      <c r="L52" s="572">
        <f>IF(+NFL!$F181="Baltimore",+NFL!L181,IF(+NFL!$H181="Baltimore",+NFL!L181,0))</f>
        <v>6</v>
      </c>
      <c r="M52" s="573">
        <f>IF(+NFL!$F181="Baltimore",+NFL!M181,IF(+NFL!$H181="Baltimore",+NFL!M181,0))</f>
        <v>45</v>
      </c>
      <c r="N52" s="583" t="str">
        <f>IF(+NFL!$F181="Baltimore",+NFL!N181,IF(+NFL!$H181="Baltimore",+NFL!N181,0))</f>
        <v>Baltimore</v>
      </c>
      <c r="O52" s="584">
        <f>IF(+NFL!$F181="Baltimore",+NFL!O181,IF(+NFL!$H181="Baltimore",+NFL!O181,0))</f>
        <v>16</v>
      </c>
      <c r="P52" s="583" t="str">
        <f>IF(+NFL!$F181="Baltimore",+NFL!P181,IF(+NFL!$H181="Baltimore",+NFL!P181,0))</f>
        <v>Chicago</v>
      </c>
      <c r="Q52" s="585">
        <f>IF(+NFL!$F181="Baltimore",+NFL!Q181,IF(+NFL!$H181="Baltimore",+NFL!Q181,0))</f>
        <v>13</v>
      </c>
      <c r="R52" s="586" t="str">
        <f>IF(+NFL!$F181="Baltimore",+NFL!R181,IF(+NFL!$H181="Baltimore",+NFL!R181,0))</f>
        <v>Chicago</v>
      </c>
      <c r="S52" s="585" t="str">
        <f>IF(+NFL!$F181="Baltimore",+NFL!S181,IF(+NFL!$H181="Baltimore",+NFL!S181,0))</f>
        <v>Baltimore</v>
      </c>
      <c r="T52" s="586" t="str">
        <f>IF(+NFL!$F181="Baltimore",+NFL!T181,IF(+NFL!$H181="Baltimore",+NFL!T181,0))</f>
        <v>Baltimore</v>
      </c>
      <c r="U52" s="585" t="str">
        <f>IF(+NFL!$F181="Baltimore",+NFL!U181,IF(+NFL!$H181="Baltimore",+NFL!U181,0))</f>
        <v>L</v>
      </c>
      <c r="V52" s="586">
        <f>IF(+NFL!$F182="Baltimore",+NFL!#REF!,IF(+NFL!$H182="Baltimore",+NFL!#REF!,0))</f>
        <v>0</v>
      </c>
      <c r="W52" s="585">
        <f>IF(+NFL!$F182="Baltimore",+NFL!#REF!,IF(+NFL!$H182="Baltimore",+NFL!#REF!,0))</f>
        <v>0</v>
      </c>
      <c r="X52" s="586">
        <f>IF(+NFL!$F182="Baltimore",+NFL!#REF!,IF(+NFL!$H182="Baltimore",+NFL!#REF!,0))</f>
        <v>0</v>
      </c>
      <c r="Y52" s="585">
        <f>IF(+NFL!$F182="Baltimore",+NFL!#REF!,IF(+NFL!$H182="Baltimore",+NFL!#REF!,0))</f>
        <v>0</v>
      </c>
      <c r="Z52" s="586">
        <f>IF(+NFL!$F182="Baltimore",+NFL!#REF!,IF(+NFL!$H182="Baltimore",+NFL!#REF!,0))</f>
        <v>0</v>
      </c>
      <c r="AA52" s="585">
        <f>IF(+NFL!$F182="Baltimore",+NFL!#REF!,IF(+NFL!$H182="Baltimore",+NFL!#REF!,0))</f>
        <v>0</v>
      </c>
      <c r="AB52" s="124">
        <f>IF(+NFL!$F182="Baltimore",+NFL!#REF!,IF(+NFL!$H182="Baltimore",+NFL!#REF!,0))</f>
        <v>0</v>
      </c>
      <c r="AC52" s="182">
        <f>IF(+NFL!$F182="Baltimore",+NFL!#REF!,IF(+NFL!$H182="Baltimore",+NFL!#REF!,0))</f>
        <v>0</v>
      </c>
      <c r="AD52" s="496">
        <f>IF(+NFL!$F182="Baltimore",+NFL!#REF!,IF(+NFL!$H182="Baltimore",+NFL!#REF!,0))</f>
        <v>0</v>
      </c>
      <c r="AE52" s="565">
        <f>IF(+NFL!$F182="Baltimore",+NFL!#REF!,IF(+NFL!$H182="Baltimore",+NFL!#REF!,0))</f>
        <v>0</v>
      </c>
      <c r="AF52" s="496">
        <f>IF(+NFL!$F182="Baltimore",+NFL!#REF!,IF(+NFL!$H182="Baltimore",+NFL!#REF!,0))</f>
        <v>0</v>
      </c>
      <c r="AG52" s="565">
        <f>IF(+NFL!$F182="Baltimore",+NFL!#REF!,IF(+NFL!$H182="Baltimore",+NFL!#REF!,0))</f>
        <v>0</v>
      </c>
      <c r="AH52" s="496">
        <f>IF(+NFL!$F182="Baltimore",+NFL!#REF!,IF(+NFL!$H182="Baltimore",+NFL!#REF!,0))</f>
        <v>0</v>
      </c>
      <c r="AI52" s="565">
        <f>IF(+NFL!$F182="Baltimore",+NFL!#REF!,IF(+NFL!$H182="Baltimore",+NFL!#REF!,0))</f>
        <v>0</v>
      </c>
      <c r="AJ52" s="496">
        <f>IF(+NFL!$F182="Baltimore",+NFL!#REF!,IF(+NFL!$H182="Baltimore",+NFL!#REF!,0))</f>
        <v>0</v>
      </c>
      <c r="AK52" s="565">
        <f>IF(+NFL!$F182="Baltimore",+NFL!#REF!,IF(+NFL!$H182="Baltimore",+NFL!#REF!,0))</f>
        <v>0</v>
      </c>
      <c r="AL52" s="81">
        <f>IF(+NFL!$F182="Baltimore",+NFL!#REF!,IF(+NFL!$H182="Baltimore",+NFL!#REF!,0))</f>
        <v>0</v>
      </c>
      <c r="AM52" s="82">
        <f>IF(+NFL!$F182="Baltimore",+NFL!#REF!,IF(+NFL!$H182="Baltimore",+NFL!#REF!,0))</f>
        <v>0</v>
      </c>
      <c r="AN52" s="81">
        <f>IF(+NFL!$F182="Baltimore",+NFL!#REF!,IF(+NFL!$H182="Baltimore",+NFL!#REF!,0))</f>
        <v>0</v>
      </c>
      <c r="AO52" s="83">
        <f>IF(+NFL!$F182="Baltimore",+NFL!#REF!,IF(+NFL!$H182="Baltimore",+NFL!#REF!,0))</f>
        <v>0</v>
      </c>
      <c r="AP52" s="480">
        <f>IF(+NFL!$F182="Baltimore",+NFL!#REF!,IF(+NFL!$H182="Baltimore",+NFL!#REF!,0))</f>
        <v>0</v>
      </c>
      <c r="AQ52" s="72">
        <f>IF(+NFL!$F182="Baltimore",+NFL!#REF!,IF(+NFL!$H182="Baltimore",+NFL!#REF!,0))</f>
        <v>0</v>
      </c>
      <c r="AR52" s="81">
        <f>IF(+NFL!$F182="Baltimore",+NFL!#REF!,IF(+NFL!$H182="Baltimore",+NFL!#REF!,0))</f>
        <v>0</v>
      </c>
      <c r="AS52" s="96">
        <f>IF(+NFL!$F182="Baltimore",+NFL!#REF!,IF(+NFL!$H182="Baltimore",+NFL!#REF!,0))</f>
        <v>0</v>
      </c>
      <c r="AT52" s="96">
        <f>IF(+NFL!$F182="Baltimore",+NFL!#REF!,IF(+NFL!$H182="Baltimore",+NFL!#REF!,0))</f>
        <v>0</v>
      </c>
      <c r="AU52" s="81">
        <f>IF(+NFL!$F182="Baltimore",+NFL!#REF!,IF(+NFL!$H182="Baltimore",+NFL!#REF!,0))</f>
        <v>0</v>
      </c>
      <c r="AV52" s="96">
        <f>IF(+NFL!$F182="Baltimore",+NFL!#REF!,IF(+NFL!$H182="Baltimore",+NFL!#REF!,0))</f>
        <v>0</v>
      </c>
      <c r="AW52" s="70">
        <f>IF(+NFL!$F182="Baltimore",+NFL!#REF!,IF(+NFL!$H182="Baltimore",+NFL!#REF!,0))</f>
        <v>0</v>
      </c>
      <c r="AX52" s="96">
        <f>IF(+NFL!$F182="Baltimore",+NFL!#REF!,IF(+NFL!$H182="Baltimore",+NFL!#REF!,0))</f>
        <v>0</v>
      </c>
      <c r="AY52" s="81">
        <f>IF(+NFL!$F182="Baltimore",+NFL!#REF!,IF(+NFL!$H182="Baltimore",+NFL!#REF!,0))</f>
        <v>0</v>
      </c>
      <c r="AZ52" s="96">
        <f>IF(+NFL!$F182="Baltimore",+NFL!#REF!,IF(+NFL!$H182="Baltimore",+NFL!#REF!,0))</f>
        <v>0</v>
      </c>
      <c r="BA52" s="70">
        <f>IF(+NFL!$F182="Baltimore",+NFL!#REF!,IF(+NFL!$H182="Baltimore",+NFL!#REF!,0))</f>
        <v>0</v>
      </c>
      <c r="BB52" s="70">
        <f>IF(+NFL!$F182="Baltimore",+NFL!#REF!,IF(+NFL!$H182="Baltimore",+NFL!#REF!,0))</f>
        <v>0</v>
      </c>
      <c r="BC52" s="592">
        <f>IF(+NFL!$F182="Baltimore",+NFL!#REF!,IF(+NFL!$H182="Baltimore",+NFL!#REF!,0))</f>
        <v>0</v>
      </c>
      <c r="BD52" s="81">
        <f>IF(+NFL!$F182="Baltimore",+NFL!#REF!,IF(+NFL!$H182="Baltimore",+NFL!#REF!,0))</f>
        <v>0</v>
      </c>
      <c r="BE52" s="96">
        <f>IF(+NFL!$F182="Baltimore",+NFL!#REF!,IF(+NFL!$H182="Baltimore",+NFL!#REF!,0))</f>
        <v>0</v>
      </c>
      <c r="BF52" s="96">
        <f>IF(+NFL!$F182="Baltimore",+NFL!#REF!,IF(+NFL!$H182="Baltimore",+NFL!#REF!,0))</f>
        <v>0</v>
      </c>
      <c r="BG52" s="81">
        <f>IF(+NFL!$F182="Baltimore",+NFL!#REF!,IF(+NFL!$H182="Baltimore",+NFL!#REF!,0))</f>
        <v>0</v>
      </c>
      <c r="BH52" s="96">
        <f>IF(+NFL!$F182="Baltimore",+NFL!#REF!,IF(+NFL!$H182="Baltimore",+NFL!#REF!,0))</f>
        <v>0</v>
      </c>
      <c r="BI52" s="70">
        <f>IF(+NFL!$F182="Baltimore",+NFL!#REF!,IF(+NFL!$H182="Baltimore",+NFL!#REF!,0))</f>
        <v>0</v>
      </c>
      <c r="BJ52" s="124">
        <f>IF(+NFL!$F182="Baltimore",+NFL!#REF!,IF(+NFL!$H182="Baltimore",+NFL!#REF!,0))</f>
        <v>0</v>
      </c>
      <c r="BK52" s="182">
        <f>IF(+NFL!$F182="Baltimore",+NFL!#REF!,IF(+NFL!$H182="Baltimore",+NFL!#REF!,0))</f>
        <v>0</v>
      </c>
    </row>
    <row r="53" spans="1:63" x14ac:dyDescent="0.8">
      <c r="A53" s="70">
        <f>IF(+NFL!$F210="Baltimore",+NFL!A210,IF(+NFL!$H210="Baltimore",+NFL!A210,0))</f>
        <v>12</v>
      </c>
      <c r="B53" s="70" t="str">
        <f>IF(+NFL!$F210="Baltimore",+NFL!B210,IF(+NFL!$H210="Baltimore",+NFL!B210,0))</f>
        <v>Sun</v>
      </c>
      <c r="C53" s="94">
        <f>IF(+NFL!$F210="Baltimore",+NFL!C210,IF(+NFL!$H210="Baltimore",+NFL!C210,0))</f>
        <v>44529</v>
      </c>
      <c r="D53" s="73">
        <f>IF(+NFL!$F210="Baltimore",+NFL!D210,IF(+NFL!$H210="Baltimore",+NFL!D210,0))</f>
        <v>0.84375</v>
      </c>
      <c r="E53" s="70" t="str">
        <f>IF(+NFL!$F210="Baltimore",+NFL!E210,IF(+NFL!$H210="Baltimore",+NFL!E210,0))</f>
        <v>ESPN</v>
      </c>
      <c r="F53" s="189" t="str">
        <f>IF(+NFL!$F210="Baltimore",+NFL!F210,IF(+NFL!$H210="Baltimore",+NFL!F210,0))</f>
        <v>Cleveland</v>
      </c>
      <c r="G53" s="70" t="str">
        <f>IF(+NFL!$F210="Baltimore",+NFL!G210,IF(+NFL!$H210="Baltimore",+NFL!G210,0))</f>
        <v>AFCN</v>
      </c>
      <c r="H53" s="189" t="str">
        <f>IF(+NFL!$F210="Baltimore",+NFL!H210,IF(+NFL!$H210="Baltimore",+NFL!H210,0))</f>
        <v>Baltimore</v>
      </c>
      <c r="I53" s="70" t="str">
        <f>IF(+NFL!$F210="Baltimore",+NFL!I210,IF(+NFL!$H210="Baltimore",+NFL!I210,0))</f>
        <v>AFCN</v>
      </c>
      <c r="J53" s="496" t="str">
        <f>IF(+NFL!$F210="Baltimore",+NFL!J210,IF(+NFL!$H210="Baltimore",+NFL!J210,0))</f>
        <v>Baltimore</v>
      </c>
      <c r="K53" s="510" t="str">
        <f>IF(+NFL!$F210="Baltimore",+NFL!K210,IF(+NFL!$H210="Baltimore",+NFL!K210,0))</f>
        <v>Cleveland</v>
      </c>
      <c r="L53" s="572">
        <f>IF(+NFL!$F210="Baltimore",+NFL!L210,IF(+NFL!$H210="Baltimore",+NFL!L210,0))</f>
        <v>4.5</v>
      </c>
      <c r="M53" s="573">
        <f>IF(+NFL!$F210="Baltimore",+NFL!M210,IF(+NFL!$H210="Baltimore",+NFL!M210,0))</f>
        <v>45.5</v>
      </c>
      <c r="N53" s="583" t="str">
        <f>IF(+NFL!$F210="Baltimore",+NFL!N210,IF(+NFL!$H210="Baltimore",+NFL!N210,0))</f>
        <v>Baltimore</v>
      </c>
      <c r="O53" s="584">
        <f>IF(+NFL!$F210="Baltimore",+NFL!O210,IF(+NFL!$H210="Baltimore",+NFL!O210,0))</f>
        <v>16</v>
      </c>
      <c r="P53" s="583" t="str">
        <f>IF(+NFL!$F210="Baltimore",+NFL!P210,IF(+NFL!$H210="Baltimore",+NFL!P210,0))</f>
        <v>Cleveland</v>
      </c>
      <c r="Q53" s="585">
        <f>IF(+NFL!$F210="Baltimore",+NFL!Q210,IF(+NFL!$H210="Baltimore",+NFL!Q210,0))</f>
        <v>10</v>
      </c>
      <c r="R53" s="586" t="str">
        <f>IF(+NFL!$F210="Baltimore",+NFL!R210,IF(+NFL!$H210="Baltimore",+NFL!R210,0))</f>
        <v>Baltimore</v>
      </c>
      <c r="S53" s="585" t="str">
        <f>IF(+NFL!$F210="Baltimore",+NFL!S210,IF(+NFL!$H210="Baltimore",+NFL!S210,0))</f>
        <v>Cleveland</v>
      </c>
      <c r="T53" s="586" t="str">
        <f>IF(+NFL!$F210="Baltimore",+NFL!T210,IF(+NFL!$H210="Baltimore",+NFL!T210,0))</f>
        <v>Baltimore</v>
      </c>
      <c r="U53" s="585" t="str">
        <f>IF(+NFL!$F210="Baltimore",+NFL!U210,IF(+NFL!$H210="Baltimore",+NFL!U210,0))</f>
        <v>W</v>
      </c>
      <c r="V53" s="586">
        <f>IF(+NFL!$F196="Baltimore",+NFL!#REF!,IF(+NFL!$H196="Baltimore",+NFL!#REF!,0))</f>
        <v>0</v>
      </c>
      <c r="W53" s="585">
        <f>IF(+NFL!$F196="Baltimore",+NFL!#REF!,IF(+NFL!$H196="Baltimore",+NFL!#REF!,0))</f>
        <v>0</v>
      </c>
      <c r="X53" s="586">
        <f>IF(+NFL!$F196="Baltimore",+NFL!#REF!,IF(+NFL!$H196="Baltimore",+NFL!#REF!,0))</f>
        <v>0</v>
      </c>
      <c r="Y53" s="585">
        <f>IF(+NFL!$F196="Baltimore",+NFL!#REF!,IF(+NFL!$H196="Baltimore",+NFL!#REF!,0))</f>
        <v>0</v>
      </c>
      <c r="Z53" s="586">
        <f>IF(+NFL!$F196="Baltimore",+NFL!#REF!,IF(+NFL!$H196="Baltimore",+NFL!#REF!,0))</f>
        <v>0</v>
      </c>
      <c r="AA53" s="585">
        <f>IF(+NFL!$F196="Baltimore",+NFL!#REF!,IF(+NFL!$H196="Baltimore",+NFL!#REF!,0))</f>
        <v>0</v>
      </c>
      <c r="AB53" s="124">
        <f>IF(+NFL!$F196="Baltimore",+NFL!#REF!,IF(+NFL!$H196="Baltimore",+NFL!#REF!,0))</f>
        <v>0</v>
      </c>
      <c r="AC53" s="182">
        <f>IF(+NFL!$F196="Baltimore",+NFL!#REF!,IF(+NFL!$H196="Baltimore",+NFL!#REF!,0))</f>
        <v>0</v>
      </c>
      <c r="AD53" s="496">
        <f>IF(+NFL!$F196="Baltimore",+NFL!#REF!,IF(+NFL!$H196="Baltimore",+NFL!#REF!,0))</f>
        <v>0</v>
      </c>
      <c r="AE53" s="565">
        <f>IF(+NFL!$F196="Baltimore",+NFL!#REF!,IF(+NFL!$H196="Baltimore",+NFL!#REF!,0))</f>
        <v>0</v>
      </c>
      <c r="AF53" s="496">
        <f>IF(+NFL!$F196="Baltimore",+NFL!#REF!,IF(+NFL!$H196="Baltimore",+NFL!#REF!,0))</f>
        <v>0</v>
      </c>
      <c r="AG53" s="565">
        <f>IF(+NFL!$F196="Baltimore",+NFL!#REF!,IF(+NFL!$H196="Baltimore",+NFL!#REF!,0))</f>
        <v>0</v>
      </c>
      <c r="AH53" s="496">
        <f>IF(+NFL!$F196="Baltimore",+NFL!#REF!,IF(+NFL!$H196="Baltimore",+NFL!#REF!,0))</f>
        <v>0</v>
      </c>
      <c r="AI53" s="565">
        <f>IF(+NFL!$F196="Baltimore",+NFL!#REF!,IF(+NFL!$H196="Baltimore",+NFL!#REF!,0))</f>
        <v>0</v>
      </c>
      <c r="AJ53" s="496">
        <f>IF(+NFL!$F196="Baltimore",+NFL!#REF!,IF(+NFL!$H196="Baltimore",+NFL!#REF!,0))</f>
        <v>0</v>
      </c>
      <c r="AK53" s="565">
        <f>IF(+NFL!$F196="Baltimore",+NFL!#REF!,IF(+NFL!$H196="Baltimore",+NFL!#REF!,0))</f>
        <v>0</v>
      </c>
      <c r="AL53" s="81">
        <f>IF(+NFL!$F196="Baltimore",+NFL!#REF!,IF(+NFL!$H196="Baltimore",+NFL!#REF!,0))</f>
        <v>0</v>
      </c>
      <c r="AM53" s="82">
        <f>IF(+NFL!$F196="Baltimore",+NFL!#REF!,IF(+NFL!$H196="Baltimore",+NFL!#REF!,0))</f>
        <v>0</v>
      </c>
      <c r="AN53" s="81">
        <f>IF(+NFL!$F196="Baltimore",+NFL!#REF!,IF(+NFL!$H196="Baltimore",+NFL!#REF!,0))</f>
        <v>0</v>
      </c>
      <c r="AO53" s="83">
        <f>IF(+NFL!$F196="Baltimore",+NFL!#REF!,IF(+NFL!$H196="Baltimore",+NFL!#REF!,0))</f>
        <v>0</v>
      </c>
      <c r="AP53" s="480">
        <f>IF(+NFL!$F196="Baltimore",+NFL!#REF!,IF(+NFL!$H196="Baltimore",+NFL!#REF!,0))</f>
        <v>0</v>
      </c>
      <c r="AQ53" s="72">
        <f>IF(+NFL!$F196="Baltimore",+NFL!#REF!,IF(+NFL!$H196="Baltimore",+NFL!#REF!,0))</f>
        <v>0</v>
      </c>
      <c r="AR53" s="81">
        <f>IF(+NFL!$F196="Baltimore",+NFL!#REF!,IF(+NFL!$H196="Baltimore",+NFL!#REF!,0))</f>
        <v>0</v>
      </c>
      <c r="AS53" s="96">
        <f>IF(+NFL!$F196="Baltimore",+NFL!#REF!,IF(+NFL!$H196="Baltimore",+NFL!#REF!,0))</f>
        <v>0</v>
      </c>
      <c r="AT53" s="96">
        <f>IF(+NFL!$F196="Baltimore",+NFL!#REF!,IF(+NFL!$H196="Baltimore",+NFL!#REF!,0))</f>
        <v>0</v>
      </c>
      <c r="AU53" s="81">
        <f>IF(+NFL!$F196="Baltimore",+NFL!#REF!,IF(+NFL!$H196="Baltimore",+NFL!#REF!,0))</f>
        <v>0</v>
      </c>
      <c r="AV53" s="96">
        <f>IF(+NFL!$F196="Baltimore",+NFL!#REF!,IF(+NFL!$H196="Baltimore",+NFL!#REF!,0))</f>
        <v>0</v>
      </c>
      <c r="AW53" s="70">
        <f>IF(+NFL!$F196="Baltimore",+NFL!#REF!,IF(+NFL!$H196="Baltimore",+NFL!#REF!,0))</f>
        <v>0</v>
      </c>
      <c r="AX53" s="96">
        <f>IF(+NFL!$F196="Baltimore",+NFL!#REF!,IF(+NFL!$H196="Baltimore",+NFL!#REF!,0))</f>
        <v>0</v>
      </c>
      <c r="AY53" s="81">
        <f>IF(+NFL!$F196="Baltimore",+NFL!#REF!,IF(+NFL!$H196="Baltimore",+NFL!#REF!,0))</f>
        <v>0</v>
      </c>
      <c r="AZ53" s="96">
        <f>IF(+NFL!$F196="Baltimore",+NFL!#REF!,IF(+NFL!$H196="Baltimore",+NFL!#REF!,0))</f>
        <v>0</v>
      </c>
      <c r="BA53" s="70">
        <f>IF(+NFL!$F196="Baltimore",+NFL!#REF!,IF(+NFL!$H196="Baltimore",+NFL!#REF!,0))</f>
        <v>0</v>
      </c>
      <c r="BB53" s="70">
        <f>IF(+NFL!$F196="Baltimore",+NFL!#REF!,IF(+NFL!$H196="Baltimore",+NFL!#REF!,0))</f>
        <v>0</v>
      </c>
      <c r="BC53" s="592">
        <f>IF(+NFL!$F196="Baltimore",+NFL!#REF!,IF(+NFL!$H196="Baltimore",+NFL!#REF!,0))</f>
        <v>0</v>
      </c>
      <c r="BD53" s="81">
        <f>IF(+NFL!$F196="Baltimore",+NFL!#REF!,IF(+NFL!$H196="Baltimore",+NFL!#REF!,0))</f>
        <v>0</v>
      </c>
      <c r="BE53" s="96">
        <f>IF(+NFL!$F196="Baltimore",+NFL!#REF!,IF(+NFL!$H196="Baltimore",+NFL!#REF!,0))</f>
        <v>0</v>
      </c>
      <c r="BF53" s="96">
        <f>IF(+NFL!$F196="Baltimore",+NFL!#REF!,IF(+NFL!$H196="Baltimore",+NFL!#REF!,0))</f>
        <v>0</v>
      </c>
      <c r="BG53" s="81">
        <f>IF(+NFL!$F196="Baltimore",+NFL!#REF!,IF(+NFL!$H196="Baltimore",+NFL!#REF!,0))</f>
        <v>0</v>
      </c>
      <c r="BH53" s="96">
        <f>IF(+NFL!$F196="Baltimore",+NFL!#REF!,IF(+NFL!$H196="Baltimore",+NFL!#REF!,0))</f>
        <v>0</v>
      </c>
      <c r="BI53" s="70">
        <f>IF(+NFL!$F196="Baltimore",+NFL!#REF!,IF(+NFL!$H196="Baltimore",+NFL!#REF!,0))</f>
        <v>0</v>
      </c>
      <c r="BJ53" s="124">
        <f>IF(+NFL!$F196="Baltimore",+NFL!#REF!,IF(+NFL!$H196="Baltimore",+NFL!#REF!,0))</f>
        <v>0</v>
      </c>
      <c r="BK53" s="182">
        <f>IF(+NFL!$F196="Baltimore",+NFL!#REF!,IF(+NFL!$H196="Baltimore",+NFL!#REF!,0))</f>
        <v>0</v>
      </c>
    </row>
    <row r="54" spans="1:63" x14ac:dyDescent="0.8">
      <c r="A54" s="70">
        <f>IF(+NFL!$F226="Baltimore",+NFL!A226,IF(+NFL!$H226="Baltimore",+NFL!A226,0))</f>
        <v>13</v>
      </c>
      <c r="B54" s="70" t="str">
        <f>IF(+NFL!$F226="Baltimore",+NFL!B226,IF(+NFL!$H226="Baltimore",+NFL!B226,0))</f>
        <v>Sun</v>
      </c>
      <c r="C54" s="94">
        <f>IF(+NFL!$F226="Baltimore",+NFL!C226,IF(+NFL!$H226="Baltimore",+NFL!C226,0))</f>
        <v>44535</v>
      </c>
      <c r="D54" s="73">
        <f>IF(+NFL!$F226="Baltimore",+NFL!D226,IF(+NFL!$H226="Baltimore",+NFL!D226,0))</f>
        <v>0.68055416666666668</v>
      </c>
      <c r="E54" s="70" t="str">
        <f>IF(+NFL!$F226="Baltimore",+NFL!E226,IF(+NFL!$H226="Baltimore",+NFL!E226,0))</f>
        <v>CBS</v>
      </c>
      <c r="F54" s="189" t="str">
        <f>IF(+NFL!$F226="Baltimore",+NFL!F226,IF(+NFL!$H226="Baltimore",+NFL!F226,0))</f>
        <v>Baltimore</v>
      </c>
      <c r="G54" s="70" t="str">
        <f>IF(+NFL!$F226="Baltimore",+NFL!G226,IF(+NFL!$H226="Baltimore",+NFL!G226,0))</f>
        <v>AFCN</v>
      </c>
      <c r="H54" s="189" t="str">
        <f>IF(+NFL!$F226="Baltimore",+NFL!H226,IF(+NFL!$H226="Baltimore",+NFL!H226,0))</f>
        <v>Pittsburgh</v>
      </c>
      <c r="I54" s="70" t="str">
        <f>IF(+NFL!$F226="Baltimore",+NFL!I226,IF(+NFL!$H226="Baltimore",+NFL!I226,0))</f>
        <v>AFCN</v>
      </c>
      <c r="J54" s="496" t="str">
        <f>IF(+NFL!$F226="Baltimore",+NFL!J226,IF(+NFL!$H226="Baltimore",+NFL!J226,0))</f>
        <v>Baltimore</v>
      </c>
      <c r="K54" s="510" t="str">
        <f>IF(+NFL!$F226="Baltimore",+NFL!K226,IF(+NFL!$H226="Baltimore",+NFL!K226,0))</f>
        <v>Pittsburgh</v>
      </c>
      <c r="L54" s="572">
        <f>IF(+NFL!$F226="Baltimore",+NFL!L226,IF(+NFL!$H226="Baltimore",+NFL!L226,0))</f>
        <v>4.5</v>
      </c>
      <c r="M54" s="573">
        <f>IF(+NFL!$F226="Baltimore",+NFL!M226,IF(+NFL!$H226="Baltimore",+NFL!M226,0))</f>
        <v>44</v>
      </c>
      <c r="N54" s="583" t="str">
        <f>IF(+NFL!$F226="Baltimore",+NFL!N226,IF(+NFL!$H226="Baltimore",+NFL!N226,0))</f>
        <v>Pittsburgh</v>
      </c>
      <c r="O54" s="584">
        <f>IF(+NFL!$F226="Baltimore",+NFL!O226,IF(+NFL!$H226="Baltimore",+NFL!O226,0))</f>
        <v>20</v>
      </c>
      <c r="P54" s="583" t="str">
        <f>IF(+NFL!$F226="Baltimore",+NFL!P226,IF(+NFL!$H226="Baltimore",+NFL!P226,0))</f>
        <v>Baltimore</v>
      </c>
      <c r="Q54" s="585">
        <f>IF(+NFL!$F226="Baltimore",+NFL!Q226,IF(+NFL!$H226="Baltimore",+NFL!Q226,0))</f>
        <v>19</v>
      </c>
      <c r="R54" s="586" t="str">
        <f>IF(+NFL!$F226="Baltimore",+NFL!R226,IF(+NFL!$H226="Baltimore",+NFL!R226,0))</f>
        <v>Pittsburgh</v>
      </c>
      <c r="S54" s="585" t="str">
        <f>IF(+NFL!$F226="Baltimore",+NFL!S226,IF(+NFL!$H226="Baltimore",+NFL!S226,0))</f>
        <v>Baltimore</v>
      </c>
      <c r="T54" s="586" t="str">
        <f>IF(+NFL!$F226="Baltimore",+NFL!T226,IF(+NFL!$H226="Baltimore",+NFL!T226,0))</f>
        <v>Pittsburgh</v>
      </c>
      <c r="U54" s="585" t="str">
        <f>IF(+NFL!$F226="Baltimore",+NFL!U226,IF(+NFL!$H226="Baltimore",+NFL!U226,0))</f>
        <v>W</v>
      </c>
      <c r="V54" s="586">
        <f>IF(+NFL!$F223="Baltimore",+NFL!#REF!,IF(+NFL!$H223="Baltimore",+NFL!#REF!,0))</f>
        <v>0</v>
      </c>
      <c r="W54" s="585">
        <f>IF(+NFL!$F223="Baltimore",+NFL!#REF!,IF(+NFL!$H223="Baltimore",+NFL!#REF!,0))</f>
        <v>0</v>
      </c>
      <c r="X54" s="586">
        <f>IF(+NFL!$F223="Baltimore",+NFL!#REF!,IF(+NFL!$H223="Baltimore",+NFL!#REF!,0))</f>
        <v>0</v>
      </c>
      <c r="Y54" s="585">
        <f>IF(+NFL!$F223="Baltimore",+NFL!#REF!,IF(+NFL!$H223="Baltimore",+NFL!#REF!,0))</f>
        <v>0</v>
      </c>
      <c r="Z54" s="586">
        <f>IF(+NFL!$F223="Baltimore",+NFL!#REF!,IF(+NFL!$H223="Baltimore",+NFL!#REF!,0))</f>
        <v>0</v>
      </c>
      <c r="AA54" s="585">
        <f>IF(+NFL!$F223="Baltimore",+NFL!#REF!,IF(+NFL!$H223="Baltimore",+NFL!#REF!,0))</f>
        <v>0</v>
      </c>
      <c r="AB54" s="124">
        <f>IF(+NFL!$F223="Baltimore",+NFL!#REF!,IF(+NFL!$H223="Baltimore",+NFL!#REF!,0))</f>
        <v>0</v>
      </c>
      <c r="AC54" s="182">
        <f>IF(+NFL!$F223="Baltimore",+NFL!#REF!,IF(+NFL!$H223="Baltimore",+NFL!#REF!,0))</f>
        <v>0</v>
      </c>
      <c r="AD54" s="496">
        <f>IF(+NFL!$F223="Baltimore",+NFL!#REF!,IF(+NFL!$H223="Baltimore",+NFL!#REF!,0))</f>
        <v>0</v>
      </c>
      <c r="AE54" s="565">
        <f>IF(+NFL!$F223="Baltimore",+NFL!#REF!,IF(+NFL!$H223="Baltimore",+NFL!#REF!,0))</f>
        <v>0</v>
      </c>
      <c r="AF54" s="496">
        <f>IF(+NFL!$F223="Baltimore",+NFL!#REF!,IF(+NFL!$H223="Baltimore",+NFL!#REF!,0))</f>
        <v>0</v>
      </c>
      <c r="AG54" s="565">
        <f>IF(+NFL!$F223="Baltimore",+NFL!#REF!,IF(+NFL!$H223="Baltimore",+NFL!#REF!,0))</f>
        <v>0</v>
      </c>
      <c r="AH54" s="496">
        <f>IF(+NFL!$F223="Baltimore",+NFL!#REF!,IF(+NFL!$H223="Baltimore",+NFL!#REF!,0))</f>
        <v>0</v>
      </c>
      <c r="AI54" s="565">
        <f>IF(+NFL!$F223="Baltimore",+NFL!#REF!,IF(+NFL!$H223="Baltimore",+NFL!#REF!,0))</f>
        <v>0</v>
      </c>
      <c r="AJ54" s="496">
        <f>IF(+NFL!$F223="Baltimore",+NFL!#REF!,IF(+NFL!$H223="Baltimore",+NFL!#REF!,0))</f>
        <v>0</v>
      </c>
      <c r="AK54" s="565">
        <f>IF(+NFL!$F223="Baltimore",+NFL!#REF!,IF(+NFL!$H223="Baltimore",+NFL!#REF!,0))</f>
        <v>0</v>
      </c>
      <c r="AL54" s="81">
        <f>IF(+NFL!$F223="Baltimore",+NFL!#REF!,IF(+NFL!$H223="Baltimore",+NFL!#REF!,0))</f>
        <v>0</v>
      </c>
      <c r="AM54" s="82">
        <f>IF(+NFL!$F223="Baltimore",+NFL!#REF!,IF(+NFL!$H223="Baltimore",+NFL!#REF!,0))</f>
        <v>0</v>
      </c>
      <c r="AN54" s="81">
        <f>IF(+NFL!$F223="Baltimore",+NFL!#REF!,IF(+NFL!$H223="Baltimore",+NFL!#REF!,0))</f>
        <v>0</v>
      </c>
      <c r="AO54" s="83">
        <f>IF(+NFL!$F223="Baltimore",+NFL!#REF!,IF(+NFL!$H223="Baltimore",+NFL!#REF!,0))</f>
        <v>0</v>
      </c>
      <c r="AP54" s="480">
        <f>IF(+NFL!$F223="Baltimore",+NFL!#REF!,IF(+NFL!$H223="Baltimore",+NFL!#REF!,0))</f>
        <v>0</v>
      </c>
      <c r="AQ54" s="72">
        <f>IF(+NFL!$F223="Baltimore",+NFL!#REF!,IF(+NFL!$H223="Baltimore",+NFL!#REF!,0))</f>
        <v>0</v>
      </c>
      <c r="AR54" s="81">
        <f>IF(+NFL!$F223="Baltimore",+NFL!#REF!,IF(+NFL!$H223="Baltimore",+NFL!#REF!,0))</f>
        <v>0</v>
      </c>
      <c r="AS54" s="96">
        <f>IF(+NFL!$F223="Baltimore",+NFL!#REF!,IF(+NFL!$H223="Baltimore",+NFL!#REF!,0))</f>
        <v>0</v>
      </c>
      <c r="AT54" s="96">
        <f>IF(+NFL!$F223="Baltimore",+NFL!#REF!,IF(+NFL!$H223="Baltimore",+NFL!#REF!,0))</f>
        <v>0</v>
      </c>
      <c r="AU54" s="81">
        <f>IF(+NFL!$F223="Baltimore",+NFL!#REF!,IF(+NFL!$H223="Baltimore",+NFL!#REF!,0))</f>
        <v>0</v>
      </c>
      <c r="AV54" s="96">
        <f>IF(+NFL!$F223="Baltimore",+NFL!#REF!,IF(+NFL!$H223="Baltimore",+NFL!#REF!,0))</f>
        <v>0</v>
      </c>
      <c r="AW54" s="70">
        <f>IF(+NFL!$F223="Baltimore",+NFL!#REF!,IF(+NFL!$H223="Baltimore",+NFL!#REF!,0))</f>
        <v>0</v>
      </c>
      <c r="AX54" s="96">
        <f>IF(+NFL!$F223="Baltimore",+NFL!#REF!,IF(+NFL!$H223="Baltimore",+NFL!#REF!,0))</f>
        <v>0</v>
      </c>
      <c r="AY54" s="81">
        <f>IF(+NFL!$F223="Baltimore",+NFL!#REF!,IF(+NFL!$H223="Baltimore",+NFL!#REF!,0))</f>
        <v>0</v>
      </c>
      <c r="AZ54" s="96">
        <f>IF(+NFL!$F223="Baltimore",+NFL!#REF!,IF(+NFL!$H223="Baltimore",+NFL!#REF!,0))</f>
        <v>0</v>
      </c>
      <c r="BA54" s="70">
        <f>IF(+NFL!$F223="Baltimore",+NFL!#REF!,IF(+NFL!$H223="Baltimore",+NFL!#REF!,0))</f>
        <v>0</v>
      </c>
      <c r="BB54" s="70">
        <f>IF(+NFL!$F223="Baltimore",+NFL!#REF!,IF(+NFL!$H223="Baltimore",+NFL!#REF!,0))</f>
        <v>0</v>
      </c>
      <c r="BC54" s="592">
        <f>IF(+NFL!$F223="Baltimore",+NFL!#REF!,IF(+NFL!$H223="Baltimore",+NFL!#REF!,0))</f>
        <v>0</v>
      </c>
      <c r="BD54" s="81">
        <f>IF(+NFL!$F223="Baltimore",+NFL!#REF!,IF(+NFL!$H223="Baltimore",+NFL!#REF!,0))</f>
        <v>0</v>
      </c>
      <c r="BE54" s="96">
        <f>IF(+NFL!$F223="Baltimore",+NFL!#REF!,IF(+NFL!$H223="Baltimore",+NFL!#REF!,0))</f>
        <v>0</v>
      </c>
      <c r="BF54" s="96">
        <f>IF(+NFL!$F223="Baltimore",+NFL!#REF!,IF(+NFL!$H223="Baltimore",+NFL!#REF!,0))</f>
        <v>0</v>
      </c>
      <c r="BG54" s="81">
        <f>IF(+NFL!$F223="Baltimore",+NFL!#REF!,IF(+NFL!$H223="Baltimore",+NFL!#REF!,0))</f>
        <v>0</v>
      </c>
      <c r="BH54" s="96">
        <f>IF(+NFL!$F223="Baltimore",+NFL!#REF!,IF(+NFL!$H223="Baltimore",+NFL!#REF!,0))</f>
        <v>0</v>
      </c>
      <c r="BI54" s="70">
        <f>IF(+NFL!$F223="Baltimore",+NFL!#REF!,IF(+NFL!$H223="Baltimore",+NFL!#REF!,0))</f>
        <v>0</v>
      </c>
      <c r="BJ54" s="124">
        <f>IF(+NFL!$F223="Baltimore",+NFL!#REF!,IF(+NFL!$H223="Baltimore",+NFL!#REF!,0))</f>
        <v>0</v>
      </c>
      <c r="BK54" s="182">
        <f>IF(+NFL!$F223="Baltimore",+NFL!#REF!,IF(+NFL!$H223="Baltimore",+NFL!#REF!,0))</f>
        <v>0</v>
      </c>
    </row>
    <row r="55" spans="1:63" x14ac:dyDescent="0.8">
      <c r="A55" s="70">
        <f>IF(+NFL!$F236="Baltimore",+NFL!A236,IF(+NFL!$H236="Baltimore",+NFL!A236,0))</f>
        <v>14</v>
      </c>
      <c r="B55" s="70" t="str">
        <f>IF(+NFL!$F236="Baltimore",+NFL!B236,IF(+NFL!$H236="Baltimore",+NFL!B236,0))</f>
        <v>Sun</v>
      </c>
      <c r="C55" s="94">
        <f>IF(+NFL!$F236="Baltimore",+NFL!C236,IF(+NFL!$H236="Baltimore",+NFL!C236,0))</f>
        <v>44542</v>
      </c>
      <c r="D55" s="73">
        <f>IF(+NFL!$F236="Baltimore",+NFL!D236,IF(+NFL!$H236="Baltimore",+NFL!D236,0))</f>
        <v>0.54166666666666663</v>
      </c>
      <c r="E55" s="70" t="str">
        <f>IF(+NFL!$F236="Baltimore",+NFL!E236,IF(+NFL!$H236="Baltimore",+NFL!E236,0))</f>
        <v>CBS</v>
      </c>
      <c r="F55" s="189" t="str">
        <f>IF(+NFL!$F236="Baltimore",+NFL!F236,IF(+NFL!$H236="Baltimore",+NFL!F236,0))</f>
        <v>Baltimore</v>
      </c>
      <c r="G55" s="70" t="str">
        <f>IF(+NFL!$F236="Baltimore",+NFL!G236,IF(+NFL!$H236="Baltimore",+NFL!G236,0))</f>
        <v>AFCN</v>
      </c>
      <c r="H55" s="189" t="str">
        <f>IF(+NFL!$F236="Baltimore",+NFL!H236,IF(+NFL!$H236="Baltimore",+NFL!H236,0))</f>
        <v>Cleveland</v>
      </c>
      <c r="I55" s="70" t="str">
        <f>IF(+NFL!$F236="Baltimore",+NFL!I236,IF(+NFL!$H236="Baltimore",+NFL!I236,0))</f>
        <v>AFCN</v>
      </c>
      <c r="J55" s="496" t="str">
        <f>IF(+NFL!$F236="Baltimore",+NFL!J236,IF(+NFL!$H236="Baltimore",+NFL!J236,0))</f>
        <v>Cleveland</v>
      </c>
      <c r="K55" s="510" t="str">
        <f>IF(+NFL!$F236="Baltimore",+NFL!K236,IF(+NFL!$H236="Baltimore",+NFL!K236,0))</f>
        <v>Baltimore</v>
      </c>
      <c r="L55" s="572">
        <f>IF(+NFL!$F236="Baltimore",+NFL!L236,IF(+NFL!$H236="Baltimore",+NFL!L236,0))</f>
        <v>2</v>
      </c>
      <c r="M55" s="573">
        <f>IF(+NFL!$F236="Baltimore",+NFL!M236,IF(+NFL!$H236="Baltimore",+NFL!M236,0))</f>
        <v>42</v>
      </c>
      <c r="N55" s="583" t="str">
        <f>IF(+NFL!$F236="Baltimore",+NFL!N236,IF(+NFL!$H236="Baltimore",+NFL!N236,0))</f>
        <v>Cleveland</v>
      </c>
      <c r="O55" s="584">
        <f>IF(+NFL!$F236="Baltimore",+NFL!O236,IF(+NFL!$H236="Baltimore",+NFL!O236,0))</f>
        <v>24</v>
      </c>
      <c r="P55" s="583" t="str">
        <f>IF(+NFL!$F236="Baltimore",+NFL!P236,IF(+NFL!$H236="Baltimore",+NFL!P236,0))</f>
        <v>Baltimore</v>
      </c>
      <c r="Q55" s="585">
        <f>IF(+NFL!$F236="Baltimore",+NFL!Q236,IF(+NFL!$H236="Baltimore",+NFL!Q236,0))</f>
        <v>22</v>
      </c>
      <c r="R55" s="586" t="str">
        <f>IF(+NFL!$F236="Baltimore",+NFL!R236,IF(+NFL!$H236="Baltimore",+NFL!R236,0))</f>
        <v>Cleveland</v>
      </c>
      <c r="S55" s="585" t="str">
        <f>IF(+NFL!$F236="Baltimore",+NFL!S236,IF(+NFL!$H236="Baltimore",+NFL!S236,0))</f>
        <v>Baltimore</v>
      </c>
      <c r="T55" s="586" t="str">
        <f>IF(+NFL!$F236="Baltimore",+NFL!T236,IF(+NFL!$H236="Baltimore",+NFL!T236,0))</f>
        <v>Cleveland</v>
      </c>
      <c r="U55" s="585" t="str">
        <f>IF(+NFL!$F236="Baltimore",+NFL!U236,IF(+NFL!$H236="Baltimore",+NFL!U236,0))</f>
        <v>T</v>
      </c>
      <c r="V55" s="586">
        <f>IF(+NFL!$F248="Baltimore",+NFL!#REF!,IF(+NFL!$H248="Baltimore",+NFL!#REF!,0))</f>
        <v>0</v>
      </c>
      <c r="W55" s="585">
        <f>IF(+NFL!$F248="Baltimore",+NFL!#REF!,IF(+NFL!$H248="Baltimore",+NFL!#REF!,0))</f>
        <v>0</v>
      </c>
      <c r="X55" s="586">
        <f>IF(+NFL!$F248="Baltimore",+NFL!#REF!,IF(+NFL!$H248="Baltimore",+NFL!#REF!,0))</f>
        <v>0</v>
      </c>
      <c r="Y55" s="585">
        <f>IF(+NFL!$F248="Baltimore",+NFL!#REF!,IF(+NFL!$H248="Baltimore",+NFL!#REF!,0))</f>
        <v>0</v>
      </c>
      <c r="Z55" s="586">
        <f>IF(+NFL!$F248="Baltimore",+NFL!#REF!,IF(+NFL!$H248="Baltimore",+NFL!#REF!,0))</f>
        <v>0</v>
      </c>
      <c r="AA55" s="585">
        <f>IF(+NFL!$F248="Baltimore",+NFL!#REF!,IF(+NFL!$H248="Baltimore",+NFL!#REF!,0))</f>
        <v>0</v>
      </c>
      <c r="AB55" s="124">
        <f>IF(+NFL!$F248="Baltimore",+NFL!#REF!,IF(+NFL!$H248="Baltimore",+NFL!#REF!,0))</f>
        <v>0</v>
      </c>
      <c r="AC55" s="182">
        <f>IF(+NFL!$F248="Baltimore",+NFL!#REF!,IF(+NFL!$H248="Baltimore",+NFL!#REF!,0))</f>
        <v>0</v>
      </c>
      <c r="AD55" s="496">
        <f>IF(+NFL!$F248="Baltimore",+NFL!#REF!,IF(+NFL!$H248="Baltimore",+NFL!#REF!,0))</f>
        <v>0</v>
      </c>
      <c r="AE55" s="565">
        <f>IF(+NFL!$F248="Baltimore",+NFL!#REF!,IF(+NFL!$H248="Baltimore",+NFL!#REF!,0))</f>
        <v>0</v>
      </c>
      <c r="AF55" s="496">
        <f>IF(+NFL!$F248="Baltimore",+NFL!#REF!,IF(+NFL!$H248="Baltimore",+NFL!#REF!,0))</f>
        <v>0</v>
      </c>
      <c r="AG55" s="565">
        <f>IF(+NFL!$F248="Baltimore",+NFL!#REF!,IF(+NFL!$H248="Baltimore",+NFL!#REF!,0))</f>
        <v>0</v>
      </c>
      <c r="AH55" s="496">
        <f>IF(+NFL!$F248="Baltimore",+NFL!#REF!,IF(+NFL!$H248="Baltimore",+NFL!#REF!,0))</f>
        <v>0</v>
      </c>
      <c r="AI55" s="565">
        <f>IF(+NFL!$F248="Baltimore",+NFL!#REF!,IF(+NFL!$H248="Baltimore",+NFL!#REF!,0))</f>
        <v>0</v>
      </c>
      <c r="AJ55" s="496">
        <f>IF(+NFL!$F248="Baltimore",+NFL!#REF!,IF(+NFL!$H248="Baltimore",+NFL!#REF!,0))</f>
        <v>0</v>
      </c>
      <c r="AK55" s="565">
        <f>IF(+NFL!$F248="Baltimore",+NFL!#REF!,IF(+NFL!$H248="Baltimore",+NFL!#REF!,0))</f>
        <v>0</v>
      </c>
      <c r="AL55" s="81">
        <f>IF(+NFL!$F248="Baltimore",+NFL!#REF!,IF(+NFL!$H248="Baltimore",+NFL!#REF!,0))</f>
        <v>0</v>
      </c>
      <c r="AM55" s="82">
        <f>IF(+NFL!$F248="Baltimore",+NFL!#REF!,IF(+NFL!$H248="Baltimore",+NFL!#REF!,0))</f>
        <v>0</v>
      </c>
      <c r="AN55" s="81">
        <f>IF(+NFL!$F248="Baltimore",+NFL!#REF!,IF(+NFL!$H248="Baltimore",+NFL!#REF!,0))</f>
        <v>0</v>
      </c>
      <c r="AO55" s="83">
        <f>IF(+NFL!$F248="Baltimore",+NFL!#REF!,IF(+NFL!$H248="Baltimore",+NFL!#REF!,0))</f>
        <v>0</v>
      </c>
      <c r="AP55" s="480">
        <f>IF(+NFL!$F248="Baltimore",+NFL!#REF!,IF(+NFL!$H248="Baltimore",+NFL!#REF!,0))</f>
        <v>0</v>
      </c>
      <c r="AQ55" s="72">
        <f>IF(+NFL!$F248="Baltimore",+NFL!#REF!,IF(+NFL!$H248="Baltimore",+NFL!#REF!,0))</f>
        <v>0</v>
      </c>
      <c r="AR55" s="81">
        <f>IF(+NFL!$F248="Baltimore",+NFL!#REF!,IF(+NFL!$H248="Baltimore",+NFL!#REF!,0))</f>
        <v>0</v>
      </c>
      <c r="AS55" s="96">
        <f>IF(+NFL!$F248="Baltimore",+NFL!#REF!,IF(+NFL!$H248="Baltimore",+NFL!#REF!,0))</f>
        <v>0</v>
      </c>
      <c r="AT55" s="96">
        <f>IF(+NFL!$F248="Baltimore",+NFL!#REF!,IF(+NFL!$H248="Baltimore",+NFL!#REF!,0))</f>
        <v>0</v>
      </c>
      <c r="AU55" s="81">
        <f>IF(+NFL!$F248="Baltimore",+NFL!#REF!,IF(+NFL!$H248="Baltimore",+NFL!#REF!,0))</f>
        <v>0</v>
      </c>
      <c r="AV55" s="96">
        <f>IF(+NFL!$F248="Baltimore",+NFL!#REF!,IF(+NFL!$H248="Baltimore",+NFL!#REF!,0))</f>
        <v>0</v>
      </c>
      <c r="AW55" s="70">
        <f>IF(+NFL!$F248="Baltimore",+NFL!#REF!,IF(+NFL!$H248="Baltimore",+NFL!#REF!,0))</f>
        <v>0</v>
      </c>
      <c r="AX55" s="96">
        <f>IF(+NFL!$F248="Baltimore",+NFL!#REF!,IF(+NFL!$H248="Baltimore",+NFL!#REF!,0))</f>
        <v>0</v>
      </c>
      <c r="AY55" s="81">
        <f>IF(+NFL!$F248="Baltimore",+NFL!#REF!,IF(+NFL!$H248="Baltimore",+NFL!#REF!,0))</f>
        <v>0</v>
      </c>
      <c r="AZ55" s="96">
        <f>IF(+NFL!$F248="Baltimore",+NFL!#REF!,IF(+NFL!$H248="Baltimore",+NFL!#REF!,0))</f>
        <v>0</v>
      </c>
      <c r="BA55" s="70">
        <f>IF(+NFL!$F248="Baltimore",+NFL!#REF!,IF(+NFL!$H248="Baltimore",+NFL!#REF!,0))</f>
        <v>0</v>
      </c>
      <c r="BB55" s="70">
        <f>IF(+NFL!$F248="Baltimore",+NFL!#REF!,IF(+NFL!$H248="Baltimore",+NFL!#REF!,0))</f>
        <v>0</v>
      </c>
      <c r="BC55" s="592">
        <f>IF(+NFL!$F248="Baltimore",+NFL!#REF!,IF(+NFL!$H248="Baltimore",+NFL!#REF!,0))</f>
        <v>0</v>
      </c>
      <c r="BD55" s="81">
        <f>IF(+NFL!$F248="Baltimore",+NFL!#REF!,IF(+NFL!$H248="Baltimore",+NFL!#REF!,0))</f>
        <v>0</v>
      </c>
      <c r="BE55" s="96">
        <f>IF(+NFL!$F248="Baltimore",+NFL!#REF!,IF(+NFL!$H248="Baltimore",+NFL!#REF!,0))</f>
        <v>0</v>
      </c>
      <c r="BF55" s="96">
        <f>IF(+NFL!$F248="Baltimore",+NFL!#REF!,IF(+NFL!$H248="Baltimore",+NFL!#REF!,0))</f>
        <v>0</v>
      </c>
      <c r="BG55" s="81">
        <f>IF(+NFL!$F248="Baltimore",+NFL!#REF!,IF(+NFL!$H248="Baltimore",+NFL!#REF!,0))</f>
        <v>0</v>
      </c>
      <c r="BH55" s="96">
        <f>IF(+NFL!$F248="Baltimore",+NFL!#REF!,IF(+NFL!$H248="Baltimore",+NFL!#REF!,0))</f>
        <v>0</v>
      </c>
      <c r="BI55" s="70">
        <f>IF(+NFL!$F248="Baltimore",+NFL!#REF!,IF(+NFL!$H248="Baltimore",+NFL!#REF!,0))</f>
        <v>0</v>
      </c>
      <c r="BJ55" s="124">
        <f>IF(+NFL!$F248="Baltimore",+NFL!#REF!,IF(+NFL!$H248="Baltimore",+NFL!#REF!,0))</f>
        <v>0</v>
      </c>
      <c r="BK55" s="182">
        <f>IF(+NFL!$F248="Baltimore",+NFL!#REF!,IF(+NFL!$H248="Baltimore",+NFL!#REF!,0))</f>
        <v>0</v>
      </c>
    </row>
    <row r="56" spans="1:63" x14ac:dyDescent="0.8">
      <c r="A56" s="70">
        <f>IF(+NFL!$F263="Baltimore",+NFL!A263,IF(+NFL!$H263="Baltimore",+NFL!A263,0))</f>
        <v>15</v>
      </c>
      <c r="B56" s="70" t="str">
        <f>IF(+NFL!$F263="Baltimore",+NFL!B263,IF(+NFL!$H263="Baltimore",+NFL!B263,0))</f>
        <v>Sun</v>
      </c>
      <c r="C56" s="94">
        <f>IF(+NFL!$F263="Baltimore",+NFL!C263,IF(+NFL!$H263="Baltimore",+NFL!C263,0))</f>
        <v>44549</v>
      </c>
      <c r="D56" s="73">
        <f>IF(+NFL!$F263="Baltimore",+NFL!D263,IF(+NFL!$H263="Baltimore",+NFL!D263,0))</f>
        <v>0.68055416666666668</v>
      </c>
      <c r="E56" s="70">
        <f>IF(+NFL!$F263="Baltimore",+NFL!E263,IF(+NFL!$H263="Baltimore",+NFL!E263,0))</f>
        <v>0</v>
      </c>
      <c r="F56" s="189" t="str">
        <f>IF(+NFL!$F263="Baltimore",+NFL!F263,IF(+NFL!$H263="Baltimore",+NFL!F263,0))</f>
        <v>Green Bay</v>
      </c>
      <c r="G56" s="70" t="str">
        <f>IF(+NFL!$F263="Baltimore",+NFL!G263,IF(+NFL!$H263="Baltimore",+NFL!G263,0))</f>
        <v>NFCN</v>
      </c>
      <c r="H56" s="189" t="str">
        <f>IF(+NFL!$F263="Baltimore",+NFL!H263,IF(+NFL!$H263="Baltimore",+NFL!H263,0))</f>
        <v>Baltimore</v>
      </c>
      <c r="I56" s="70" t="str">
        <f>IF(+NFL!$F263="Baltimore",+NFL!I263,IF(+NFL!$H263="Baltimore",+NFL!I263,0))</f>
        <v>AFCN</v>
      </c>
      <c r="J56" s="496" t="str">
        <f>IF(+NFL!$F263="Baltimore",+NFL!J263,IF(+NFL!$H263="Baltimore",+NFL!J263,0))</f>
        <v>Green Bay</v>
      </c>
      <c r="K56" s="510" t="str">
        <f>IF(+NFL!$F263="Baltimore",+NFL!K263,IF(+NFL!$H263="Baltimore",+NFL!K263,0))</f>
        <v>Baltimore</v>
      </c>
      <c r="L56" s="572">
        <f>IF(+NFL!$F263="Baltimore",+NFL!L263,IF(+NFL!$H263="Baltimore",+NFL!L263,0))</f>
        <v>5</v>
      </c>
      <c r="M56" s="573">
        <f>IF(+NFL!$F263="Baltimore",+NFL!M263,IF(+NFL!$H263="Baltimore",+NFL!M263,0))</f>
        <v>43.5</v>
      </c>
      <c r="N56" s="583" t="str">
        <f>IF(+NFL!$F263="Baltimore",+NFL!N263,IF(+NFL!$H263="Baltimore",+NFL!N263,0))</f>
        <v>Green Bay</v>
      </c>
      <c r="O56" s="584">
        <f>IF(+NFL!$F263="Baltimore",+NFL!O263,IF(+NFL!$H263="Baltimore",+NFL!O263,0))</f>
        <v>31</v>
      </c>
      <c r="P56" s="583" t="str">
        <f>IF(+NFL!$F263="Baltimore",+NFL!P263,IF(+NFL!$H263="Baltimore",+NFL!P263,0))</f>
        <v>Baltimore</v>
      </c>
      <c r="Q56" s="585">
        <f>IF(+NFL!$F263="Baltimore",+NFL!Q263,IF(+NFL!$H263="Baltimore",+NFL!Q263,0))</f>
        <v>20</v>
      </c>
      <c r="R56" s="586" t="str">
        <f>IF(+NFL!$F263="Baltimore",+NFL!R263,IF(+NFL!$H263="Baltimore",+NFL!R263,0))</f>
        <v>Green Bay</v>
      </c>
      <c r="S56" s="585" t="str">
        <f>IF(+NFL!$F263="Baltimore",+NFL!S263,IF(+NFL!$H263="Baltimore",+NFL!S263,0))</f>
        <v>Baltimore</v>
      </c>
      <c r="T56" s="586" t="str">
        <f>IF(+NFL!$F263="Baltimore",+NFL!T263,IF(+NFL!$H263="Baltimore",+NFL!T263,0))</f>
        <v>Green Bay</v>
      </c>
      <c r="U56" s="585" t="str">
        <f>IF(+NFL!$F263="Baltimore",+NFL!U263,IF(+NFL!$H263="Baltimore",+NFL!U263,0))</f>
        <v>W</v>
      </c>
      <c r="V56" s="586">
        <f>IF(+NFL!$F266="Baltimore",+NFL!#REF!,IF(+NFL!$H266="Baltimore",+NFL!#REF!,0))</f>
        <v>0</v>
      </c>
      <c r="W56" s="585">
        <f>IF(+NFL!$F266="Baltimore",+NFL!#REF!,IF(+NFL!$H266="Baltimore",+NFL!#REF!,0))</f>
        <v>0</v>
      </c>
      <c r="X56" s="586">
        <f>IF(+NFL!$F266="Baltimore",+NFL!#REF!,IF(+NFL!$H266="Baltimore",+NFL!#REF!,0))</f>
        <v>0</v>
      </c>
      <c r="Y56" s="585">
        <f>IF(+NFL!$F266="Baltimore",+NFL!#REF!,IF(+NFL!$H266="Baltimore",+NFL!#REF!,0))</f>
        <v>0</v>
      </c>
      <c r="Z56" s="586">
        <f>IF(+NFL!$F266="Baltimore",+NFL!#REF!,IF(+NFL!$H266="Baltimore",+NFL!#REF!,0))</f>
        <v>0</v>
      </c>
      <c r="AA56" s="585">
        <f>IF(+NFL!$F266="Baltimore",+NFL!#REF!,IF(+NFL!$H266="Baltimore",+NFL!#REF!,0))</f>
        <v>0</v>
      </c>
      <c r="AB56" s="124">
        <f>IF(+NFL!$F266="Baltimore",+NFL!#REF!,IF(+NFL!$H266="Baltimore",+NFL!#REF!,0))</f>
        <v>0</v>
      </c>
      <c r="AC56" s="182">
        <f>IF(+NFL!$F266="Baltimore",+NFL!#REF!,IF(+NFL!$H266="Baltimore",+NFL!#REF!,0))</f>
        <v>0</v>
      </c>
      <c r="AD56" s="496">
        <f>IF(+NFL!$F266="Baltimore",+NFL!#REF!,IF(+NFL!$H266="Baltimore",+NFL!#REF!,0))</f>
        <v>0</v>
      </c>
      <c r="AE56" s="565">
        <f>IF(+NFL!$F266="Baltimore",+NFL!#REF!,IF(+NFL!$H266="Baltimore",+NFL!#REF!,0))</f>
        <v>0</v>
      </c>
      <c r="AF56" s="496">
        <f>IF(+NFL!$F266="Baltimore",+NFL!#REF!,IF(+NFL!$H266="Baltimore",+NFL!#REF!,0))</f>
        <v>0</v>
      </c>
      <c r="AG56" s="565">
        <f>IF(+NFL!$F266="Baltimore",+NFL!#REF!,IF(+NFL!$H266="Baltimore",+NFL!#REF!,0))</f>
        <v>0</v>
      </c>
      <c r="AH56" s="496">
        <f>IF(+NFL!$F266="Baltimore",+NFL!#REF!,IF(+NFL!$H266="Baltimore",+NFL!#REF!,0))</f>
        <v>0</v>
      </c>
      <c r="AI56" s="565">
        <f>IF(+NFL!$F266="Baltimore",+NFL!#REF!,IF(+NFL!$H266="Baltimore",+NFL!#REF!,0))</f>
        <v>0</v>
      </c>
      <c r="AJ56" s="496">
        <f>IF(+NFL!$F266="Baltimore",+NFL!#REF!,IF(+NFL!$H266="Baltimore",+NFL!#REF!,0))</f>
        <v>0</v>
      </c>
      <c r="AK56" s="565">
        <f>IF(+NFL!$F266="Baltimore",+NFL!#REF!,IF(+NFL!$H266="Baltimore",+NFL!#REF!,0))</f>
        <v>0</v>
      </c>
      <c r="AL56" s="81">
        <f>IF(+NFL!$F266="Baltimore",+NFL!#REF!,IF(+NFL!$H266="Baltimore",+NFL!#REF!,0))</f>
        <v>0</v>
      </c>
      <c r="AM56" s="82">
        <f>IF(+NFL!$F266="Baltimore",+NFL!#REF!,IF(+NFL!$H266="Baltimore",+NFL!#REF!,0))</f>
        <v>0</v>
      </c>
      <c r="AN56" s="81">
        <f>IF(+NFL!$F266="Baltimore",+NFL!#REF!,IF(+NFL!$H266="Baltimore",+NFL!#REF!,0))</f>
        <v>0</v>
      </c>
      <c r="AO56" s="83">
        <f>IF(+NFL!$F266="Baltimore",+NFL!#REF!,IF(+NFL!$H266="Baltimore",+NFL!#REF!,0))</f>
        <v>0</v>
      </c>
      <c r="AP56" s="480">
        <f>IF(+NFL!$F266="Baltimore",+NFL!#REF!,IF(+NFL!$H266="Baltimore",+NFL!#REF!,0))</f>
        <v>0</v>
      </c>
      <c r="AQ56" s="72">
        <f>IF(+NFL!$F266="Baltimore",+NFL!#REF!,IF(+NFL!$H266="Baltimore",+NFL!#REF!,0))</f>
        <v>0</v>
      </c>
      <c r="AR56" s="81">
        <f>IF(+NFL!$F266="Baltimore",+NFL!#REF!,IF(+NFL!$H266="Baltimore",+NFL!#REF!,0))</f>
        <v>0</v>
      </c>
      <c r="AS56" s="96">
        <f>IF(+NFL!$F266="Baltimore",+NFL!#REF!,IF(+NFL!$H266="Baltimore",+NFL!#REF!,0))</f>
        <v>0</v>
      </c>
      <c r="AT56" s="96">
        <f>IF(+NFL!$F266="Baltimore",+NFL!#REF!,IF(+NFL!$H266="Baltimore",+NFL!#REF!,0))</f>
        <v>0</v>
      </c>
      <c r="AU56" s="81">
        <f>IF(+NFL!$F266="Baltimore",+NFL!#REF!,IF(+NFL!$H266="Baltimore",+NFL!#REF!,0))</f>
        <v>0</v>
      </c>
      <c r="AV56" s="96">
        <f>IF(+NFL!$F266="Baltimore",+NFL!#REF!,IF(+NFL!$H266="Baltimore",+NFL!#REF!,0))</f>
        <v>0</v>
      </c>
      <c r="AW56" s="70">
        <f>IF(+NFL!$F266="Baltimore",+NFL!#REF!,IF(+NFL!$H266="Baltimore",+NFL!#REF!,0))</f>
        <v>0</v>
      </c>
      <c r="AX56" s="96">
        <f>IF(+NFL!$F266="Baltimore",+NFL!#REF!,IF(+NFL!$H266="Baltimore",+NFL!#REF!,0))</f>
        <v>0</v>
      </c>
      <c r="AY56" s="81">
        <f>IF(+NFL!$F266="Baltimore",+NFL!#REF!,IF(+NFL!$H266="Baltimore",+NFL!#REF!,0))</f>
        <v>0</v>
      </c>
      <c r="AZ56" s="96">
        <f>IF(+NFL!$F266="Baltimore",+NFL!#REF!,IF(+NFL!$H266="Baltimore",+NFL!#REF!,0))</f>
        <v>0</v>
      </c>
      <c r="BA56" s="70">
        <f>IF(+NFL!$F266="Baltimore",+NFL!#REF!,IF(+NFL!$H266="Baltimore",+NFL!#REF!,0))</f>
        <v>0</v>
      </c>
      <c r="BB56" s="70">
        <f>IF(+NFL!$F266="Baltimore",+NFL!#REF!,IF(+NFL!$H266="Baltimore",+NFL!#REF!,0))</f>
        <v>0</v>
      </c>
      <c r="BC56" s="592">
        <f>IF(+NFL!$F266="Baltimore",+NFL!#REF!,IF(+NFL!$H266="Baltimore",+NFL!#REF!,0))</f>
        <v>0</v>
      </c>
      <c r="BD56" s="81">
        <f>IF(+NFL!$F266="Baltimore",+NFL!#REF!,IF(+NFL!$H266="Baltimore",+NFL!#REF!,0))</f>
        <v>0</v>
      </c>
      <c r="BE56" s="96">
        <f>IF(+NFL!$F266="Baltimore",+NFL!#REF!,IF(+NFL!$H266="Baltimore",+NFL!#REF!,0))</f>
        <v>0</v>
      </c>
      <c r="BF56" s="96">
        <f>IF(+NFL!$F266="Baltimore",+NFL!#REF!,IF(+NFL!$H266="Baltimore",+NFL!#REF!,0))</f>
        <v>0</v>
      </c>
      <c r="BG56" s="81">
        <f>IF(+NFL!$F266="Baltimore",+NFL!#REF!,IF(+NFL!$H266="Baltimore",+NFL!#REF!,0))</f>
        <v>0</v>
      </c>
      <c r="BH56" s="96">
        <f>IF(+NFL!$F266="Baltimore",+NFL!#REF!,IF(+NFL!$H266="Baltimore",+NFL!#REF!,0))</f>
        <v>0</v>
      </c>
      <c r="BI56" s="70">
        <f>IF(+NFL!$F266="Baltimore",+NFL!#REF!,IF(+NFL!$H266="Baltimore",+NFL!#REF!,0))</f>
        <v>0</v>
      </c>
      <c r="BJ56" s="124">
        <f>IF(+NFL!$F266="Baltimore",+NFL!#REF!,IF(+NFL!$H266="Baltimore",+NFL!#REF!,0))</f>
        <v>0</v>
      </c>
      <c r="BK56" s="182">
        <f>IF(+NFL!$F266="Baltimore",+NFL!#REF!,IF(+NFL!$H266="Baltimore",+NFL!#REF!,0))</f>
        <v>0</v>
      </c>
    </row>
    <row r="57" spans="1:63" x14ac:dyDescent="0.8">
      <c r="A57" s="70">
        <f>IF(+NFL!$F273="Baltimore",+NFL!A273,IF(+NFL!$H273="Baltimore",+NFL!A273,0))</f>
        <v>16</v>
      </c>
      <c r="B57" s="70" t="str">
        <f>IF(+NFL!$F273="Baltimore",+NFL!B273,IF(+NFL!$H273="Baltimore",+NFL!B273,0))</f>
        <v>Sun</v>
      </c>
      <c r="C57" s="94">
        <f>IF(+NFL!$F273="Baltimore",+NFL!C273,IF(+NFL!$H273="Baltimore",+NFL!C273,0))</f>
        <v>44556</v>
      </c>
      <c r="D57" s="73">
        <f>IF(+NFL!$F273="Baltimore",+NFL!D273,IF(+NFL!$H273="Baltimore",+NFL!D273,0))</f>
        <v>0.54166666666666663</v>
      </c>
      <c r="E57" s="70" t="str">
        <f>IF(+NFL!$F273="Baltimore",+NFL!E273,IF(+NFL!$H273="Baltimore",+NFL!E273,0))</f>
        <v>CBS</v>
      </c>
      <c r="F57" s="189" t="str">
        <f>IF(+NFL!$F273="Baltimore",+NFL!F273,IF(+NFL!$H273="Baltimore",+NFL!F273,0))</f>
        <v>Baltimore</v>
      </c>
      <c r="G57" s="70" t="str">
        <f>IF(+NFL!$F273="Baltimore",+NFL!G273,IF(+NFL!$H273="Baltimore",+NFL!G273,0))</f>
        <v>AFCN</v>
      </c>
      <c r="H57" s="189" t="str">
        <f>IF(+NFL!$F273="Baltimore",+NFL!H273,IF(+NFL!$H273="Baltimore",+NFL!H273,0))</f>
        <v>Cincinnati</v>
      </c>
      <c r="I57" s="70" t="str">
        <f>IF(+NFL!$F273="Baltimore",+NFL!I273,IF(+NFL!$H273="Baltimore",+NFL!I273,0))</f>
        <v>AFCN</v>
      </c>
      <c r="J57" s="496" t="str">
        <f>IF(+NFL!$F273="Baltimore",+NFL!J273,IF(+NFL!$H273="Baltimore",+NFL!J273,0))</f>
        <v>Cincinnati</v>
      </c>
      <c r="K57" s="510" t="str">
        <f>IF(+NFL!$F273="Baltimore",+NFL!K273,IF(+NFL!$H273="Baltimore",+NFL!K273,0))</f>
        <v>Baltimore</v>
      </c>
      <c r="L57" s="572">
        <f>IF(+NFL!$F273="Baltimore",+NFL!L273,IF(+NFL!$H273="Baltimore",+NFL!L273,0))</f>
        <v>2.5</v>
      </c>
      <c r="M57" s="573">
        <f>IF(+NFL!$F273="Baltimore",+NFL!M273,IF(+NFL!$H273="Baltimore",+NFL!M273,0))</f>
        <v>36.5</v>
      </c>
      <c r="N57" s="583" t="str">
        <f>IF(+NFL!$F273="Baltimore",+NFL!N273,IF(+NFL!$H273="Baltimore",+NFL!N273,0))</f>
        <v>Cincinnati</v>
      </c>
      <c r="O57" s="584">
        <f>IF(+NFL!$F273="Baltimore",+NFL!O273,IF(+NFL!$H273="Baltimore",+NFL!O273,0))</f>
        <v>41</v>
      </c>
      <c r="P57" s="583" t="str">
        <f>IF(+NFL!$F273="Baltimore",+NFL!P273,IF(+NFL!$H273="Baltimore",+NFL!P273,0))</f>
        <v>Baltimore</v>
      </c>
      <c r="Q57" s="585">
        <f>IF(+NFL!$F273="Baltimore",+NFL!Q273,IF(+NFL!$H273="Baltimore",+NFL!Q273,0))</f>
        <v>21</v>
      </c>
      <c r="R57" s="586" t="str">
        <f>IF(+NFL!$F273="Baltimore",+NFL!R273,IF(+NFL!$H273="Baltimore",+NFL!R273,0))</f>
        <v>Cincinnati</v>
      </c>
      <c r="S57" s="585" t="str">
        <f>IF(+NFL!$F273="Baltimore",+NFL!S273,IF(+NFL!$H273="Baltimore",+NFL!S273,0))</f>
        <v>Baltimore</v>
      </c>
      <c r="T57" s="586" t="str">
        <f>IF(+NFL!$F273="Baltimore",+NFL!T273,IF(+NFL!$H273="Baltimore",+NFL!T273,0))</f>
        <v>Cincinnati</v>
      </c>
      <c r="U57" s="585" t="str">
        <f>IF(+NFL!$F273="Baltimore",+NFL!U273,IF(+NFL!$H273="Baltimore",+NFL!U273,0))</f>
        <v>W</v>
      </c>
      <c r="V57" s="586">
        <f>IF(+NFL!$F276="Baltimore",+NFL!#REF!,IF(+NFL!$H276="Baltimore",+NFL!#REF!,0))</f>
        <v>0</v>
      </c>
      <c r="W57" s="585">
        <f>IF(+NFL!$F276="Baltimore",+NFL!#REF!,IF(+NFL!$H276="Baltimore",+NFL!#REF!,0))</f>
        <v>0</v>
      </c>
      <c r="X57" s="586">
        <f>IF(+NFL!$F276="Baltimore",+NFL!#REF!,IF(+NFL!$H276="Baltimore",+NFL!#REF!,0))</f>
        <v>0</v>
      </c>
      <c r="Y57" s="585">
        <f>IF(+NFL!$F276="Baltimore",+NFL!#REF!,IF(+NFL!$H276="Baltimore",+NFL!#REF!,0))</f>
        <v>0</v>
      </c>
      <c r="Z57" s="586">
        <f>IF(+NFL!$F276="Baltimore",+NFL!#REF!,IF(+NFL!$H276="Baltimore",+NFL!#REF!,0))</f>
        <v>0</v>
      </c>
      <c r="AA57" s="585">
        <f>IF(+NFL!$F276="Baltimore",+NFL!#REF!,IF(+NFL!$H276="Baltimore",+NFL!#REF!,0))</f>
        <v>0</v>
      </c>
      <c r="AB57" s="124">
        <f>IF(+NFL!$F276="Baltimore",+NFL!#REF!,IF(+NFL!$H276="Baltimore",+NFL!#REF!,0))</f>
        <v>0</v>
      </c>
      <c r="AC57" s="182">
        <f>IF(+NFL!$F276="Baltimore",+NFL!#REF!,IF(+NFL!$H276="Baltimore",+NFL!#REF!,0))</f>
        <v>0</v>
      </c>
      <c r="AD57" s="496">
        <f>IF(+NFL!$F276="Baltimore",+NFL!#REF!,IF(+NFL!$H276="Baltimore",+NFL!#REF!,0))</f>
        <v>0</v>
      </c>
      <c r="AE57" s="565">
        <f>IF(+NFL!$F276="Baltimore",+NFL!#REF!,IF(+NFL!$H276="Baltimore",+NFL!#REF!,0))</f>
        <v>0</v>
      </c>
      <c r="AF57" s="496">
        <f>IF(+NFL!$F276="Baltimore",+NFL!#REF!,IF(+NFL!$H276="Baltimore",+NFL!#REF!,0))</f>
        <v>0</v>
      </c>
      <c r="AG57" s="565">
        <f>IF(+NFL!$F276="Baltimore",+NFL!#REF!,IF(+NFL!$H276="Baltimore",+NFL!#REF!,0))</f>
        <v>0</v>
      </c>
      <c r="AH57" s="496">
        <f>IF(+NFL!$F276="Baltimore",+NFL!#REF!,IF(+NFL!$H276="Baltimore",+NFL!#REF!,0))</f>
        <v>0</v>
      </c>
      <c r="AI57" s="565">
        <f>IF(+NFL!$F276="Baltimore",+NFL!#REF!,IF(+NFL!$H276="Baltimore",+NFL!#REF!,0))</f>
        <v>0</v>
      </c>
      <c r="AJ57" s="496">
        <f>IF(+NFL!$F276="Baltimore",+NFL!#REF!,IF(+NFL!$H276="Baltimore",+NFL!#REF!,0))</f>
        <v>0</v>
      </c>
      <c r="AK57" s="565">
        <f>IF(+NFL!$F276="Baltimore",+NFL!#REF!,IF(+NFL!$H276="Baltimore",+NFL!#REF!,0))</f>
        <v>0</v>
      </c>
      <c r="AL57" s="81">
        <f>IF(+NFL!$F276="Baltimore",+NFL!#REF!,IF(+NFL!$H276="Baltimore",+NFL!#REF!,0))</f>
        <v>0</v>
      </c>
      <c r="AM57" s="82">
        <f>IF(+NFL!$F276="Baltimore",+NFL!#REF!,IF(+NFL!$H276="Baltimore",+NFL!#REF!,0))</f>
        <v>0</v>
      </c>
      <c r="AN57" s="81">
        <f>IF(+NFL!$F276="Baltimore",+NFL!#REF!,IF(+NFL!$H276="Baltimore",+NFL!#REF!,0))</f>
        <v>0</v>
      </c>
      <c r="AO57" s="83">
        <f>IF(+NFL!$F276="Baltimore",+NFL!#REF!,IF(+NFL!$H276="Baltimore",+NFL!#REF!,0))</f>
        <v>0</v>
      </c>
      <c r="AP57" s="480">
        <f>IF(+NFL!$F276="Baltimore",+NFL!#REF!,IF(+NFL!$H276="Baltimore",+NFL!#REF!,0))</f>
        <v>0</v>
      </c>
      <c r="AQ57" s="72">
        <f>IF(+NFL!$F276="Baltimore",+NFL!#REF!,IF(+NFL!$H276="Baltimore",+NFL!#REF!,0))</f>
        <v>0</v>
      </c>
      <c r="AR57" s="81">
        <f>IF(+NFL!$F276="Baltimore",+NFL!#REF!,IF(+NFL!$H276="Baltimore",+NFL!#REF!,0))</f>
        <v>0</v>
      </c>
      <c r="AS57" s="96">
        <f>IF(+NFL!$F276="Baltimore",+NFL!#REF!,IF(+NFL!$H276="Baltimore",+NFL!#REF!,0))</f>
        <v>0</v>
      </c>
      <c r="AT57" s="96">
        <f>IF(+NFL!$F276="Baltimore",+NFL!#REF!,IF(+NFL!$H276="Baltimore",+NFL!#REF!,0))</f>
        <v>0</v>
      </c>
      <c r="AU57" s="81">
        <f>IF(+NFL!$F276="Baltimore",+NFL!#REF!,IF(+NFL!$H276="Baltimore",+NFL!#REF!,0))</f>
        <v>0</v>
      </c>
      <c r="AV57" s="96">
        <f>IF(+NFL!$F276="Baltimore",+NFL!#REF!,IF(+NFL!$H276="Baltimore",+NFL!#REF!,0))</f>
        <v>0</v>
      </c>
      <c r="AW57" s="70">
        <f>IF(+NFL!$F276="Baltimore",+NFL!#REF!,IF(+NFL!$H276="Baltimore",+NFL!#REF!,0))</f>
        <v>0</v>
      </c>
      <c r="AX57" s="96">
        <f>IF(+NFL!$F276="Baltimore",+NFL!#REF!,IF(+NFL!$H276="Baltimore",+NFL!#REF!,0))</f>
        <v>0</v>
      </c>
      <c r="AY57" s="81">
        <f>IF(+NFL!$F276="Baltimore",+NFL!#REF!,IF(+NFL!$H276="Baltimore",+NFL!#REF!,0))</f>
        <v>0</v>
      </c>
      <c r="AZ57" s="96">
        <f>IF(+NFL!$F276="Baltimore",+NFL!#REF!,IF(+NFL!$H276="Baltimore",+NFL!#REF!,0))</f>
        <v>0</v>
      </c>
      <c r="BA57" s="70">
        <f>IF(+NFL!$F276="Baltimore",+NFL!#REF!,IF(+NFL!$H276="Baltimore",+NFL!#REF!,0))</f>
        <v>0</v>
      </c>
      <c r="BB57" s="70">
        <f>IF(+NFL!$F276="Baltimore",+NFL!#REF!,IF(+NFL!$H276="Baltimore",+NFL!#REF!,0))</f>
        <v>0</v>
      </c>
      <c r="BC57" s="592">
        <f>IF(+NFL!$F276="Baltimore",+NFL!#REF!,IF(+NFL!$H276="Baltimore",+NFL!#REF!,0))</f>
        <v>0</v>
      </c>
      <c r="BD57" s="81">
        <f>IF(+NFL!$F276="Baltimore",+NFL!#REF!,IF(+NFL!$H276="Baltimore",+NFL!#REF!,0))</f>
        <v>0</v>
      </c>
      <c r="BE57" s="96">
        <f>IF(+NFL!$F276="Baltimore",+NFL!#REF!,IF(+NFL!$H276="Baltimore",+NFL!#REF!,0))</f>
        <v>0</v>
      </c>
      <c r="BF57" s="96">
        <f>IF(+NFL!$F276="Baltimore",+NFL!#REF!,IF(+NFL!$H276="Baltimore",+NFL!#REF!,0))</f>
        <v>0</v>
      </c>
      <c r="BG57" s="81">
        <f>IF(+NFL!$F276="Baltimore",+NFL!#REF!,IF(+NFL!$H276="Baltimore",+NFL!#REF!,0))</f>
        <v>0</v>
      </c>
      <c r="BH57" s="96">
        <f>IF(+NFL!$F276="Baltimore",+NFL!#REF!,IF(+NFL!$H276="Baltimore",+NFL!#REF!,0))</f>
        <v>0</v>
      </c>
      <c r="BI57" s="70">
        <f>IF(+NFL!$F276="Baltimore",+NFL!#REF!,IF(+NFL!$H276="Baltimore",+NFL!#REF!,0))</f>
        <v>0</v>
      </c>
      <c r="BJ57" s="124">
        <f>IF(+NFL!$F276="Baltimore",+NFL!#REF!,IF(+NFL!$H276="Baltimore",+NFL!#REF!,0))</f>
        <v>0</v>
      </c>
      <c r="BK57" s="182">
        <f>IF(+NFL!$F276="Baltimore",+NFL!#REF!,IF(+NFL!$H276="Baltimore",+NFL!#REF!,0))</f>
        <v>0</v>
      </c>
    </row>
    <row r="58" spans="1:63" x14ac:dyDescent="0.8">
      <c r="A58" s="70">
        <f>IF(+NFL!$F298="Baltimore",+NFL!A298,IF(+NFL!$H298="Baltimore",+NFL!A298,0))</f>
        <v>17</v>
      </c>
      <c r="B58" s="70" t="str">
        <f>IF(+NFL!$F298="Baltimore",+NFL!B298,IF(+NFL!$H298="Baltimore",+NFL!B298,0))</f>
        <v>Sat</v>
      </c>
      <c r="C58" s="94">
        <f>IF(+NFL!$F298="Baltimore",+NFL!C298,IF(+NFL!$H298="Baltimore",+NFL!C298,0))</f>
        <v>44563</v>
      </c>
      <c r="D58" s="73">
        <f>IF(+NFL!$F298="Baltimore",+NFL!D298,IF(+NFL!$H298="Baltimore",+NFL!D298,0))</f>
        <v>0.67708333333333337</v>
      </c>
      <c r="E58" s="70" t="str">
        <f>IF(+NFL!$F298="Baltimore",+NFL!E298,IF(+NFL!$H298="Baltimore",+NFL!E298,0))</f>
        <v>Fox</v>
      </c>
      <c r="F58" s="189" t="str">
        <f>IF(+NFL!$F298="Baltimore",+NFL!F298,IF(+NFL!$H298="Baltimore",+NFL!F298,0))</f>
        <v>LA Rams</v>
      </c>
      <c r="G58" s="70" t="str">
        <f>IF(+NFL!$F298="Baltimore",+NFL!G298,IF(+NFL!$H298="Baltimore",+NFL!G298,0))</f>
        <v>NFCW</v>
      </c>
      <c r="H58" s="189" t="str">
        <f>IF(+NFL!$F298="Baltimore",+NFL!H298,IF(+NFL!$H298="Baltimore",+NFL!H298,0))</f>
        <v>Baltimore</v>
      </c>
      <c r="I58" s="70" t="str">
        <f>IF(+NFL!$F298="Baltimore",+NFL!I298,IF(+NFL!$H298="Baltimore",+NFL!I298,0))</f>
        <v>AFCN</v>
      </c>
      <c r="J58" s="496" t="str">
        <f>IF(+NFL!$F298="Baltimore",+NFL!J298,IF(+NFL!$H298="Baltimore",+NFL!J298,0))</f>
        <v>LA Rams</v>
      </c>
      <c r="K58" s="510" t="str">
        <f>IF(+NFL!$F298="Baltimore",+NFL!K298,IF(+NFL!$H298="Baltimore",+NFL!K298,0))</f>
        <v>Baltimore</v>
      </c>
      <c r="L58" s="572">
        <f>IF(+NFL!$F298="Baltimore",+NFL!L298,IF(+NFL!$H298="Baltimore",+NFL!L298,0))</f>
        <v>7</v>
      </c>
      <c r="M58" s="573">
        <f>IF(+NFL!$F298="Baltimore",+NFL!M298,IF(+NFL!$H298="Baltimore",+NFL!M298,0))</f>
        <v>46.5</v>
      </c>
      <c r="N58" s="583" t="str">
        <f>IF(+NFL!$F298="Baltimore",+NFL!N298,IF(+NFL!$H298="Baltimore",+NFL!N298,0))</f>
        <v>LA Rams</v>
      </c>
      <c r="O58" s="584">
        <f>IF(+NFL!$F298="Baltimore",+NFL!O298,IF(+NFL!$H298="Baltimore",+NFL!O298,0))</f>
        <v>20</v>
      </c>
      <c r="P58" s="583" t="str">
        <f>IF(+NFL!$F298="Baltimore",+NFL!P298,IF(+NFL!$H298="Baltimore",+NFL!P298,0))</f>
        <v>Baltimore</v>
      </c>
      <c r="Q58" s="585">
        <f>IF(+NFL!$F298="Baltimore",+NFL!Q298,IF(+NFL!$H298="Baltimore",+NFL!Q298,0))</f>
        <v>19</v>
      </c>
      <c r="R58" s="586" t="str">
        <f>IF(+NFL!$F298="Baltimore",+NFL!R298,IF(+NFL!$H298="Baltimore",+NFL!R298,0))</f>
        <v>Baltimore</v>
      </c>
      <c r="S58" s="585" t="str">
        <f>IF(+NFL!$F298="Baltimore",+NFL!S298,IF(+NFL!$H298="Baltimore",+NFL!S298,0))</f>
        <v>LA Rams</v>
      </c>
      <c r="T58" s="586">
        <f>IF(+NFL!$F298="Baltimore",+NFL!T298,IF(+NFL!$H298="Baltimore",+NFL!T298,0))</f>
        <v>0</v>
      </c>
      <c r="U58" s="585" t="str">
        <f>IF(+NFL!$F298="Baltimore",+NFL!U298,IF(+NFL!$H298="Baltimore",+NFL!U298,0))</f>
        <v>L</v>
      </c>
      <c r="V58" s="586">
        <f>IF(+NFL!$F292="Baltimore",+NFL!#REF!,IF(+NFL!$H292="Baltimore",+NFL!#REF!,0))</f>
        <v>0</v>
      </c>
      <c r="W58" s="585">
        <f>IF(+NFL!$F292="Baltimore",+NFL!#REF!,IF(+NFL!$H292="Baltimore",+NFL!#REF!,0))</f>
        <v>0</v>
      </c>
      <c r="X58" s="586">
        <f>IF(+NFL!$F292="Baltimore",+NFL!#REF!,IF(+NFL!$H292="Baltimore",+NFL!#REF!,0))</f>
        <v>0</v>
      </c>
      <c r="Y58" s="585">
        <f>IF(+NFL!$F292="Baltimore",+NFL!#REF!,IF(+NFL!$H292="Baltimore",+NFL!#REF!,0))</f>
        <v>0</v>
      </c>
      <c r="Z58" s="586">
        <f>IF(+NFL!$F292="Baltimore",+NFL!#REF!,IF(+NFL!$H292="Baltimore",+NFL!#REF!,0))</f>
        <v>0</v>
      </c>
      <c r="AA58" s="585">
        <f>IF(+NFL!$F292="Baltimore",+NFL!#REF!,IF(+NFL!$H292="Baltimore",+NFL!#REF!,0))</f>
        <v>0</v>
      </c>
      <c r="AB58" s="124">
        <f>IF(+NFL!$F292="Baltimore",+NFL!#REF!,IF(+NFL!$H292="Baltimore",+NFL!#REF!,0))</f>
        <v>0</v>
      </c>
      <c r="AC58" s="182">
        <f>IF(+NFL!$F292="Baltimore",+NFL!#REF!,IF(+NFL!$H292="Baltimore",+NFL!#REF!,0))</f>
        <v>0</v>
      </c>
      <c r="AD58" s="496">
        <f>IF(+NFL!$F292="Baltimore",+NFL!#REF!,IF(+NFL!$H292="Baltimore",+NFL!#REF!,0))</f>
        <v>0</v>
      </c>
      <c r="AE58" s="565">
        <f>IF(+NFL!$F292="Baltimore",+NFL!#REF!,IF(+NFL!$H292="Baltimore",+NFL!#REF!,0))</f>
        <v>0</v>
      </c>
      <c r="AF58" s="496">
        <f>IF(+NFL!$F292="Baltimore",+NFL!#REF!,IF(+NFL!$H292="Baltimore",+NFL!#REF!,0))</f>
        <v>0</v>
      </c>
      <c r="AG58" s="565">
        <f>IF(+NFL!$F292="Baltimore",+NFL!#REF!,IF(+NFL!$H292="Baltimore",+NFL!#REF!,0))</f>
        <v>0</v>
      </c>
      <c r="AH58" s="496">
        <f>IF(+NFL!$F292="Baltimore",+NFL!#REF!,IF(+NFL!$H292="Baltimore",+NFL!#REF!,0))</f>
        <v>0</v>
      </c>
      <c r="AI58" s="565">
        <f>IF(+NFL!$F292="Baltimore",+NFL!#REF!,IF(+NFL!$H292="Baltimore",+NFL!#REF!,0))</f>
        <v>0</v>
      </c>
      <c r="AJ58" s="496">
        <f>IF(+NFL!$F292="Baltimore",+NFL!#REF!,IF(+NFL!$H292="Baltimore",+NFL!#REF!,0))</f>
        <v>0</v>
      </c>
      <c r="AK58" s="565">
        <f>IF(+NFL!$F292="Baltimore",+NFL!#REF!,IF(+NFL!$H292="Baltimore",+NFL!#REF!,0))</f>
        <v>0</v>
      </c>
      <c r="AL58" s="81">
        <f>IF(+NFL!$F292="Baltimore",+NFL!#REF!,IF(+NFL!$H292="Baltimore",+NFL!#REF!,0))</f>
        <v>0</v>
      </c>
      <c r="AM58" s="82">
        <f>IF(+NFL!$F292="Baltimore",+NFL!#REF!,IF(+NFL!$H292="Baltimore",+NFL!#REF!,0))</f>
        <v>0</v>
      </c>
      <c r="AN58" s="81">
        <f>IF(+NFL!$F292="Baltimore",+NFL!#REF!,IF(+NFL!$H292="Baltimore",+NFL!#REF!,0))</f>
        <v>0</v>
      </c>
      <c r="AO58" s="83">
        <f>IF(+NFL!$F292="Baltimore",+NFL!#REF!,IF(+NFL!$H292="Baltimore",+NFL!#REF!,0))</f>
        <v>0</v>
      </c>
      <c r="AP58" s="480">
        <f>IF(+NFL!$F292="Baltimore",+NFL!#REF!,IF(+NFL!$H292="Baltimore",+NFL!#REF!,0))</f>
        <v>0</v>
      </c>
      <c r="AQ58" s="72">
        <f>IF(+NFL!$F292="Baltimore",+NFL!#REF!,IF(+NFL!$H292="Baltimore",+NFL!#REF!,0))</f>
        <v>0</v>
      </c>
      <c r="AR58" s="81">
        <f>IF(+NFL!$F292="Baltimore",+NFL!#REF!,IF(+NFL!$H292="Baltimore",+NFL!#REF!,0))</f>
        <v>0</v>
      </c>
      <c r="AS58" s="96">
        <f>IF(+NFL!$F292="Baltimore",+NFL!#REF!,IF(+NFL!$H292="Baltimore",+NFL!#REF!,0))</f>
        <v>0</v>
      </c>
      <c r="AT58" s="96">
        <f>IF(+NFL!$F292="Baltimore",+NFL!#REF!,IF(+NFL!$H292="Baltimore",+NFL!#REF!,0))</f>
        <v>0</v>
      </c>
      <c r="AU58" s="81">
        <f>IF(+NFL!$F292="Baltimore",+NFL!#REF!,IF(+NFL!$H292="Baltimore",+NFL!#REF!,0))</f>
        <v>0</v>
      </c>
      <c r="AV58" s="96">
        <f>IF(+NFL!$F292="Baltimore",+NFL!#REF!,IF(+NFL!$H292="Baltimore",+NFL!#REF!,0))</f>
        <v>0</v>
      </c>
      <c r="AW58" s="70">
        <f>IF(+NFL!$F292="Baltimore",+NFL!#REF!,IF(+NFL!$H292="Baltimore",+NFL!#REF!,0))</f>
        <v>0</v>
      </c>
      <c r="AX58" s="96">
        <f>IF(+NFL!$F292="Baltimore",+NFL!#REF!,IF(+NFL!$H292="Baltimore",+NFL!#REF!,0))</f>
        <v>0</v>
      </c>
      <c r="AY58" s="81">
        <f>IF(+NFL!$F292="Baltimore",+NFL!#REF!,IF(+NFL!$H292="Baltimore",+NFL!#REF!,0))</f>
        <v>0</v>
      </c>
      <c r="AZ58" s="96">
        <f>IF(+NFL!$F292="Baltimore",+NFL!#REF!,IF(+NFL!$H292="Baltimore",+NFL!#REF!,0))</f>
        <v>0</v>
      </c>
      <c r="BA58" s="70">
        <f>IF(+NFL!$F292="Baltimore",+NFL!#REF!,IF(+NFL!$H292="Baltimore",+NFL!#REF!,0))</f>
        <v>0</v>
      </c>
      <c r="BB58" s="70">
        <f>IF(+NFL!$F292="Baltimore",+NFL!#REF!,IF(+NFL!$H292="Baltimore",+NFL!#REF!,0))</f>
        <v>0</v>
      </c>
      <c r="BC58" s="592">
        <f>IF(+NFL!$F292="Baltimore",+NFL!#REF!,IF(+NFL!$H292="Baltimore",+NFL!#REF!,0))</f>
        <v>0</v>
      </c>
      <c r="BD58" s="81">
        <f>IF(+NFL!$F292="Baltimore",+NFL!#REF!,IF(+NFL!$H292="Baltimore",+NFL!#REF!,0))</f>
        <v>0</v>
      </c>
      <c r="BE58" s="96">
        <f>IF(+NFL!$F292="Baltimore",+NFL!#REF!,IF(+NFL!$H292="Baltimore",+NFL!#REF!,0))</f>
        <v>0</v>
      </c>
      <c r="BF58" s="96">
        <f>IF(+NFL!$F292="Baltimore",+NFL!#REF!,IF(+NFL!$H292="Baltimore",+NFL!#REF!,0))</f>
        <v>0</v>
      </c>
      <c r="BG58" s="81">
        <f>IF(+NFL!$F292="Baltimore",+NFL!#REF!,IF(+NFL!$H292="Baltimore",+NFL!#REF!,0))</f>
        <v>0</v>
      </c>
      <c r="BH58" s="96">
        <f>IF(+NFL!$F292="Baltimore",+NFL!#REF!,IF(+NFL!$H292="Baltimore",+NFL!#REF!,0))</f>
        <v>0</v>
      </c>
      <c r="BI58" s="70">
        <f>IF(+NFL!$F292="Baltimore",+NFL!#REF!,IF(+NFL!$H292="Baltimore",+NFL!#REF!,0))</f>
        <v>0</v>
      </c>
      <c r="BJ58" s="124">
        <f>IF(+NFL!$F292="Baltimore",+NFL!#REF!,IF(+NFL!$H292="Baltimore",+NFL!#REF!,0))</f>
        <v>0</v>
      </c>
      <c r="BK58" s="182">
        <f>IF(+NFL!$F292="Baltimore",+NFL!#REF!,IF(+NFL!$H292="Baltimore",+NFL!#REF!,0))</f>
        <v>0</v>
      </c>
    </row>
    <row r="59" spans="1:63" x14ac:dyDescent="0.8">
      <c r="A59" s="70">
        <f>IF(+NFL!$F311="Baltimore",+NFL!A311,IF(+NFL!$H311="Baltimore",+NFL!A311,0))</f>
        <v>18</v>
      </c>
      <c r="B59" s="70" t="str">
        <f>IF(+NFL!$F311="Baltimore",+NFL!B311,IF(+NFL!$H311="Baltimore",+NFL!B311,0))</f>
        <v>Sun</v>
      </c>
      <c r="C59" s="94">
        <f>IF(+NFL!$F311="Baltimore",+NFL!C311,IF(+NFL!$H311="Baltimore",+NFL!C311,0))</f>
        <v>44570</v>
      </c>
      <c r="D59" s="73">
        <f>IF(+NFL!$F311="Baltimore",+NFL!D311,IF(+NFL!$H311="Baltimore",+NFL!D311,0))</f>
        <v>0.54166666666666663</v>
      </c>
      <c r="E59" s="70" t="str">
        <f>IF(+NFL!$F311="Baltimore",+NFL!E311,IF(+NFL!$H311="Baltimore",+NFL!E311,0))</f>
        <v>CBS</v>
      </c>
      <c r="F59" s="189" t="str">
        <f>IF(+NFL!$F311="Baltimore",+NFL!F311,IF(+NFL!$H311="Baltimore",+NFL!F311,0))</f>
        <v>Pittsburgh</v>
      </c>
      <c r="G59" s="70" t="str">
        <f>IF(+NFL!$F311="Baltimore",+NFL!G311,IF(+NFL!$H311="Baltimore",+NFL!G311,0))</f>
        <v>AFCN</v>
      </c>
      <c r="H59" s="189" t="str">
        <f>IF(+NFL!$F311="Baltimore",+NFL!H311,IF(+NFL!$H311="Baltimore",+NFL!H311,0))</f>
        <v>Baltimore</v>
      </c>
      <c r="I59" s="70" t="str">
        <f>IF(+NFL!$F311="Baltimore",+NFL!I311,IF(+NFL!$H311="Baltimore",+NFL!I311,0))</f>
        <v>AFCN</v>
      </c>
      <c r="J59" s="496" t="str">
        <f>IF(+NFL!$F311="Baltimore",+NFL!J311,IF(+NFL!$H311="Baltimore",+NFL!J311,0))</f>
        <v>Baltimore</v>
      </c>
      <c r="K59" s="510" t="str">
        <f>IF(+NFL!$F311="Baltimore",+NFL!K311,IF(+NFL!$H311="Baltimore",+NFL!K311,0))</f>
        <v>Pittsburgh</v>
      </c>
      <c r="L59" s="572">
        <f>IF(+NFL!$F311="Baltimore",+NFL!L311,IF(+NFL!$H311="Baltimore",+NFL!L311,0))</f>
        <v>3</v>
      </c>
      <c r="M59" s="573">
        <f>IF(+NFL!$F311="Baltimore",+NFL!M311,IF(+NFL!$H311="Baltimore",+NFL!M311,0))</f>
        <v>41</v>
      </c>
      <c r="N59" s="583" t="str">
        <f>IF(+NFL!$F311="Baltimore",+NFL!N311,IF(+NFL!$H311="Baltimore",+NFL!N311,0))</f>
        <v>Pittsburgh</v>
      </c>
      <c r="O59" s="584">
        <f>IF(+NFL!$F311="Baltimore",+NFL!O311,IF(+NFL!$H311="Baltimore",+NFL!O311,0))</f>
        <v>16</v>
      </c>
      <c r="P59" s="583" t="str">
        <f>IF(+NFL!$F311="Baltimore",+NFL!P311,IF(+NFL!$H311="Baltimore",+NFL!P311,0))</f>
        <v>Baltimore</v>
      </c>
      <c r="Q59" s="585">
        <f>IF(+NFL!$F311="Baltimore",+NFL!Q311,IF(+NFL!$H311="Baltimore",+NFL!Q311,0))</f>
        <v>13</v>
      </c>
      <c r="R59" s="586" t="str">
        <f>IF(+NFL!$F311="Baltimore",+NFL!R311,IF(+NFL!$H311="Baltimore",+NFL!R311,0))</f>
        <v>Pittsburgh</v>
      </c>
      <c r="S59" s="585" t="str">
        <f>IF(+NFL!$F311="Baltimore",+NFL!S311,IF(+NFL!$H311="Baltimore",+NFL!S311,0))</f>
        <v>Baltimore</v>
      </c>
      <c r="T59" s="586">
        <f>IF(+NFL!$F311="Baltimore",+NFL!T311,IF(+NFL!$H311="Baltimore",+NFL!T311,0))</f>
        <v>0</v>
      </c>
      <c r="U59" s="585" t="str">
        <f>IF(+NFL!$F311="Baltimore",+NFL!U311,IF(+NFL!$H311="Baltimore",+NFL!U311,0))</f>
        <v>L</v>
      </c>
      <c r="V59" s="586" t="e">
        <f>IF(+NFL!$F311="Baltimore",+NFL!#REF!,IF(+NFL!$H311="Baltimore",+NFL!#REF!,0))</f>
        <v>#REF!</v>
      </c>
      <c r="W59" s="585" t="e">
        <f>IF(+NFL!$F311="Baltimore",+NFL!#REF!,IF(+NFL!$H311="Baltimore",+NFL!#REF!,0))</f>
        <v>#REF!</v>
      </c>
      <c r="X59" s="586" t="e">
        <f>IF(+NFL!$F311="Baltimore",+NFL!#REF!,IF(+NFL!$H311="Baltimore",+NFL!#REF!,0))</f>
        <v>#REF!</v>
      </c>
      <c r="Y59" s="585" t="e">
        <f>IF(+NFL!$F311="Baltimore",+NFL!#REF!,IF(+NFL!$H311="Baltimore",+NFL!#REF!,0))</f>
        <v>#REF!</v>
      </c>
      <c r="Z59" s="586" t="e">
        <f>IF(+NFL!$F311="Baltimore",+NFL!#REF!,IF(+NFL!$H311="Baltimore",+NFL!#REF!,0))</f>
        <v>#REF!</v>
      </c>
      <c r="AA59" s="585" t="e">
        <f>IF(+NFL!$F311="Baltimore",+NFL!#REF!,IF(+NFL!$H311="Baltimore",+NFL!#REF!,0))</f>
        <v>#REF!</v>
      </c>
      <c r="AB59" s="124" t="e">
        <f>IF(+NFL!$F311="Baltimore",+NFL!#REF!,IF(+NFL!$H311="Baltimore",+NFL!#REF!,0))</f>
        <v>#REF!</v>
      </c>
      <c r="AC59" s="182" t="e">
        <f>IF(+NFL!$F311="Baltimore",+NFL!#REF!,IF(+NFL!$H311="Baltimore",+NFL!#REF!,0))</f>
        <v>#REF!</v>
      </c>
      <c r="AD59" s="496" t="e">
        <f>IF(+NFL!$F311="Baltimore",+NFL!#REF!,IF(+NFL!$H311="Baltimore",+NFL!#REF!,0))</f>
        <v>#REF!</v>
      </c>
      <c r="AE59" s="565" t="e">
        <f>IF(+NFL!$F311="Baltimore",+NFL!#REF!,IF(+NFL!$H311="Baltimore",+NFL!#REF!,0))</f>
        <v>#REF!</v>
      </c>
      <c r="AF59" s="496" t="e">
        <f>IF(+NFL!$F311="Baltimore",+NFL!#REF!,IF(+NFL!$H311="Baltimore",+NFL!#REF!,0))</f>
        <v>#REF!</v>
      </c>
      <c r="AG59" s="565" t="e">
        <f>IF(+NFL!$F311="Baltimore",+NFL!#REF!,IF(+NFL!$H311="Baltimore",+NFL!#REF!,0))</f>
        <v>#REF!</v>
      </c>
      <c r="AH59" s="496" t="e">
        <f>IF(+NFL!$F311="Baltimore",+NFL!#REF!,IF(+NFL!$H311="Baltimore",+NFL!#REF!,0))</f>
        <v>#REF!</v>
      </c>
      <c r="AI59" s="565" t="e">
        <f>IF(+NFL!$F311="Baltimore",+NFL!#REF!,IF(+NFL!$H311="Baltimore",+NFL!#REF!,0))</f>
        <v>#REF!</v>
      </c>
      <c r="AJ59" s="496" t="e">
        <f>IF(+NFL!$F311="Baltimore",+NFL!#REF!,IF(+NFL!$H311="Baltimore",+NFL!#REF!,0))</f>
        <v>#REF!</v>
      </c>
      <c r="AK59" s="565" t="e">
        <f>IF(+NFL!$F311="Baltimore",+NFL!#REF!,IF(+NFL!$H311="Baltimore",+NFL!#REF!,0))</f>
        <v>#REF!</v>
      </c>
      <c r="AL59" s="81" t="e">
        <f>IF(+NFL!$F311="Baltimore",+NFL!#REF!,IF(+NFL!$H311="Baltimore",+NFL!#REF!,0))</f>
        <v>#REF!</v>
      </c>
      <c r="AM59" s="82" t="e">
        <f>IF(+NFL!$F311="Baltimore",+NFL!#REF!,IF(+NFL!$H311="Baltimore",+NFL!#REF!,0))</f>
        <v>#REF!</v>
      </c>
      <c r="AN59" s="81" t="e">
        <f>IF(+NFL!$F311="Baltimore",+NFL!#REF!,IF(+NFL!$H311="Baltimore",+NFL!#REF!,0))</f>
        <v>#REF!</v>
      </c>
      <c r="AO59" s="83" t="e">
        <f>IF(+NFL!$F311="Baltimore",+NFL!#REF!,IF(+NFL!$H311="Baltimore",+NFL!#REF!,0))</f>
        <v>#REF!</v>
      </c>
      <c r="AP59" s="480" t="e">
        <f>IF(+NFL!$F311="Baltimore",+NFL!#REF!,IF(+NFL!$H311="Baltimore",+NFL!#REF!,0))</f>
        <v>#REF!</v>
      </c>
      <c r="AQ59" s="72" t="e">
        <f>IF(+NFL!$F311="Baltimore",+NFL!#REF!,IF(+NFL!$H311="Baltimore",+NFL!#REF!,0))</f>
        <v>#REF!</v>
      </c>
      <c r="AR59" s="81" t="e">
        <f>IF(+NFL!$F311="Baltimore",+NFL!#REF!,IF(+NFL!$H311="Baltimore",+NFL!#REF!,0))</f>
        <v>#REF!</v>
      </c>
      <c r="AS59" s="96" t="e">
        <f>IF(+NFL!$F311="Baltimore",+NFL!#REF!,IF(+NFL!$H311="Baltimore",+NFL!#REF!,0))</f>
        <v>#REF!</v>
      </c>
      <c r="AT59" s="96" t="e">
        <f>IF(+NFL!$F311="Baltimore",+NFL!#REF!,IF(+NFL!$H311="Baltimore",+NFL!#REF!,0))</f>
        <v>#REF!</v>
      </c>
      <c r="AU59" s="81" t="e">
        <f>IF(+NFL!$F311="Baltimore",+NFL!#REF!,IF(+NFL!$H311="Baltimore",+NFL!#REF!,0))</f>
        <v>#REF!</v>
      </c>
      <c r="AV59" s="96" t="e">
        <f>IF(+NFL!$F311="Baltimore",+NFL!#REF!,IF(+NFL!$H311="Baltimore",+NFL!#REF!,0))</f>
        <v>#REF!</v>
      </c>
      <c r="AW59" s="70" t="e">
        <f>IF(+NFL!$F311="Baltimore",+NFL!#REF!,IF(+NFL!$H311="Baltimore",+NFL!#REF!,0))</f>
        <v>#REF!</v>
      </c>
      <c r="AX59" s="96" t="e">
        <f>IF(+NFL!$F311="Baltimore",+NFL!#REF!,IF(+NFL!$H311="Baltimore",+NFL!#REF!,0))</f>
        <v>#REF!</v>
      </c>
      <c r="AY59" s="81" t="e">
        <f>IF(+NFL!$F311="Baltimore",+NFL!#REF!,IF(+NFL!$H311="Baltimore",+NFL!#REF!,0))</f>
        <v>#REF!</v>
      </c>
      <c r="AZ59" s="96" t="e">
        <f>IF(+NFL!$F311="Baltimore",+NFL!#REF!,IF(+NFL!$H311="Baltimore",+NFL!#REF!,0))</f>
        <v>#REF!</v>
      </c>
      <c r="BA59" s="70" t="e">
        <f>IF(+NFL!$F311="Baltimore",+NFL!#REF!,IF(+NFL!$H311="Baltimore",+NFL!#REF!,0))</f>
        <v>#REF!</v>
      </c>
      <c r="BB59" s="70" t="e">
        <f>IF(+NFL!$F311="Baltimore",+NFL!#REF!,IF(+NFL!$H311="Baltimore",+NFL!#REF!,0))</f>
        <v>#REF!</v>
      </c>
      <c r="BC59" s="592" t="e">
        <f>IF(+NFL!$F311="Baltimore",+NFL!#REF!,IF(+NFL!$H311="Baltimore",+NFL!#REF!,0))</f>
        <v>#REF!</v>
      </c>
      <c r="BD59" s="81" t="e">
        <f>IF(+NFL!$F311="Baltimore",+NFL!#REF!,IF(+NFL!$H311="Baltimore",+NFL!#REF!,0))</f>
        <v>#REF!</v>
      </c>
      <c r="BE59" s="96" t="e">
        <f>IF(+NFL!$F311="Baltimore",+NFL!#REF!,IF(+NFL!$H311="Baltimore",+NFL!#REF!,0))</f>
        <v>#REF!</v>
      </c>
      <c r="BF59" s="96" t="e">
        <f>IF(+NFL!$F311="Baltimore",+NFL!#REF!,IF(+NFL!$H311="Baltimore",+NFL!#REF!,0))</f>
        <v>#REF!</v>
      </c>
      <c r="BG59" s="81" t="e">
        <f>IF(+NFL!$F311="Baltimore",+NFL!#REF!,IF(+NFL!$H311="Baltimore",+NFL!#REF!,0))</f>
        <v>#REF!</v>
      </c>
      <c r="BH59" s="96" t="e">
        <f>IF(+NFL!$F311="Baltimore",+NFL!#REF!,IF(+NFL!$H311="Baltimore",+NFL!#REF!,0))</f>
        <v>#REF!</v>
      </c>
      <c r="BI59" s="70" t="e">
        <f>IF(+NFL!$F311="Baltimore",+NFL!#REF!,IF(+NFL!$H311="Baltimore",+NFL!#REF!,0))</f>
        <v>#REF!</v>
      </c>
      <c r="BJ59" s="124" t="e">
        <f>IF(+NFL!$F311="Baltimore",+NFL!#REF!,IF(+NFL!$H311="Baltimore",+NFL!#REF!,0))</f>
        <v>#REF!</v>
      </c>
      <c r="BK59" s="182" t="e">
        <f>IF(+NFL!$F311="Baltimore",+NFL!#REF!,IF(+NFL!$H311="Baltimore",+NFL!#REF!,0))</f>
        <v>#REF!</v>
      </c>
    </row>
    <row r="60" spans="1:63" x14ac:dyDescent="0.8">
      <c r="B60" s="70"/>
      <c r="C60" s="94"/>
      <c r="F60" s="1311" t="str">
        <f>H61</f>
        <v>Buffalo</v>
      </c>
      <c r="G60" s="1312"/>
      <c r="H60" s="1312"/>
      <c r="I60" s="1313"/>
      <c r="L60" s="572"/>
      <c r="M60" s="573"/>
      <c r="N60" s="583"/>
      <c r="P60" s="583"/>
      <c r="R60" s="586"/>
      <c r="S60" s="585"/>
      <c r="T60" s="587"/>
      <c r="AP60" s="480"/>
      <c r="AQ60" s="480"/>
      <c r="AY60" s="81"/>
      <c r="AZ60" s="96"/>
      <c r="BA60" s="70"/>
      <c r="BB60" s="70"/>
      <c r="BC60" s="480"/>
    </row>
    <row r="61" spans="1:63" x14ac:dyDescent="0.8">
      <c r="A61" s="70">
        <f>IF(+NFL!$F12="Buffalo",+NFL!A12,IF(+NFL!$H12="Buffalo",+NFL!A12,0))</f>
        <v>1</v>
      </c>
      <c r="B61" s="70" t="str">
        <f>IF(+NFL!$F12="Buffalo",+NFL!B12,IF(+NFL!$H12="Buffalo",+NFL!B12,0))</f>
        <v>Sun</v>
      </c>
      <c r="C61" s="94">
        <f>IF(+NFL!$F12="Buffalo",+NFL!C12,IF(+NFL!$H12="Buffalo",+NFL!C12,0))</f>
        <v>44451</v>
      </c>
      <c r="D61" s="73">
        <f>IF(+NFL!$F12="Buffalo",+NFL!D12,IF(+NFL!$H12="Buffalo",+NFL!D12,0))</f>
        <v>0.54166666666666663</v>
      </c>
      <c r="E61" s="70" t="str">
        <f>IF(+NFL!$F12="Buffalo",+NFL!E12,IF(+NFL!$H12="Buffalo",+NFL!E12,0))</f>
        <v>CBS</v>
      </c>
      <c r="F61" s="189" t="str">
        <f>IF(+NFL!$F12="Buffalo",+NFL!F12,IF(+NFL!$H12="Buffalo",+NFL!F12,0))</f>
        <v>Pittsburgh</v>
      </c>
      <c r="G61" s="70" t="str">
        <f>IF(+NFL!$F12="Buffalo",+NFL!G12,IF(+NFL!$H12="Buffalo",+NFL!G12,0))</f>
        <v>AFCN</v>
      </c>
      <c r="H61" s="189" t="str">
        <f>IF(+NFL!$F12="Buffalo",+NFL!H12,IF(+NFL!$H12="Buffalo",+NFL!H12,0))</f>
        <v>Buffalo</v>
      </c>
      <c r="I61" s="70" t="str">
        <f>IF(+NFL!$F12="Buffalo",+NFL!I12,IF(+NFL!$H12="Buffalo",+NFL!I12,0))</f>
        <v>AFCE</v>
      </c>
      <c r="J61" s="496" t="str">
        <f>IF(+NFL!$F12="Buffalo",+NFL!J12,IF(+NFL!$H12="Buffalo",+NFL!J12,0))</f>
        <v>Buffalo</v>
      </c>
      <c r="K61" s="510" t="str">
        <f>IF(+NFL!$F12="Buffalo",+NFL!K12,IF(+NFL!$H12="Buffalo",+NFL!K12,0))</f>
        <v>Pittsburgh</v>
      </c>
      <c r="L61" s="572">
        <f>IF(+NFL!$F12="Buffalo",+NFL!L12,IF(+NFL!$H12="Buffalo",+NFL!L12,0))</f>
        <v>6.5</v>
      </c>
      <c r="M61" s="573">
        <f>IF(+NFL!$F12="Buffalo",+NFL!M12,IF(+NFL!$H12="Buffalo",+NFL!M12,0))</f>
        <v>48.5</v>
      </c>
      <c r="N61" s="583" t="str">
        <f>IF(+NFL!$F12="Buffalo",+NFL!N12,IF(+NFL!$H12="Buffalo",+NFL!N12,0))</f>
        <v>Pittsburgh</v>
      </c>
      <c r="O61" s="584">
        <f>IF(+NFL!$F12="Buffalo",+NFL!O12,IF(+NFL!$H12="Buffalo",+NFL!O12,0))</f>
        <v>23</v>
      </c>
      <c r="P61" s="583" t="str">
        <f>IF(+NFL!$F12="Buffalo",+NFL!P12,IF(+NFL!$H12="Buffalo",+NFL!P12,0))</f>
        <v>Buffalo</v>
      </c>
      <c r="Q61" s="585">
        <f>IF(+NFL!$F12="Buffalo",+NFL!Q12,IF(+NFL!$H12="Buffalo",+NFL!Q12,0))</f>
        <v>16</v>
      </c>
      <c r="R61" s="586" t="str">
        <f>IF(+NFL!$F12="Buffalo",+NFL!R12,IF(+NFL!$H12="Buffalo",+NFL!R12,0))</f>
        <v>Pittsburgh</v>
      </c>
      <c r="S61" s="585" t="str">
        <f>IF(+NFL!$F12="Buffalo",+NFL!S12,IF(+NFL!$H12="Buffalo",+NFL!S12,0))</f>
        <v>Buffalo</v>
      </c>
      <c r="T61" s="586" t="str">
        <f>IF(+NFL!$F12="Buffalo",+NFL!T12,IF(+NFL!$H12="Buffalo",+NFL!T12,0))</f>
        <v>Buffalo</v>
      </c>
      <c r="U61" s="585" t="str">
        <f>IF(+NFL!$F12="Buffalo",+NFL!U12,IF(+NFL!$H12="Buffalo",+NFL!U12,0))</f>
        <v>L</v>
      </c>
      <c r="AP61" s="480"/>
      <c r="AQ61" s="72"/>
      <c r="AY61" s="81"/>
      <c r="AZ61" s="96"/>
      <c r="BA61" s="70"/>
      <c r="BB61" s="70"/>
      <c r="BC61" s="592"/>
    </row>
    <row r="62" spans="1:63" x14ac:dyDescent="0.8">
      <c r="A62" s="70">
        <f>IF(+NFL!$F24="Buffalo",+NFL!A24,IF(+NFL!$H24="Buffalo",+NFL!A24,0))</f>
        <v>2</v>
      </c>
      <c r="B62" s="70" t="str">
        <f>IF(+NFL!$F24="Buffalo",+NFL!B24,IF(+NFL!$H24="Buffalo",+NFL!B24,0))</f>
        <v>Sun</v>
      </c>
      <c r="C62" s="94">
        <f>IF(+NFL!$F24="Buffalo",+NFL!C24,IF(+NFL!$H24="Buffalo",+NFL!C24,0))</f>
        <v>44458</v>
      </c>
      <c r="D62" s="73">
        <f>IF(+NFL!$F24="Buffalo",+NFL!D24,IF(+NFL!$H24="Buffalo",+NFL!D24,0))</f>
        <v>0.54166666666666663</v>
      </c>
      <c r="E62" s="70" t="str">
        <f>IF(+NFL!$F24="Buffalo",+NFL!E24,IF(+NFL!$H24="Buffalo",+NFL!E24,0))</f>
        <v>Fox</v>
      </c>
      <c r="F62" s="189" t="str">
        <f>IF(+NFL!$F24="Buffalo",+NFL!F24,IF(+NFL!$H24="Buffalo",+NFL!F24,0))</f>
        <v>Buffalo</v>
      </c>
      <c r="G62" s="70" t="str">
        <f>IF(+NFL!$F24="Buffalo",+NFL!G24,IF(+NFL!$H24="Buffalo",+NFL!G24,0))</f>
        <v>AFCE</v>
      </c>
      <c r="H62" s="189" t="str">
        <f>IF(+NFL!$F24="Buffalo",+NFL!H24,IF(+NFL!$H24="Buffalo",+NFL!H24,0))</f>
        <v>Miami</v>
      </c>
      <c r="I62" s="70" t="str">
        <f>IF(+NFL!$F24="Buffalo",+NFL!I24,IF(+NFL!$H24="Buffalo",+NFL!I24,0))</f>
        <v>AFCE</v>
      </c>
      <c r="J62" s="496" t="str">
        <f>IF(+NFL!$F24="Buffalo",+NFL!J24,IF(+NFL!$H24="Buffalo",+NFL!J24,0))</f>
        <v>Buffalo</v>
      </c>
      <c r="K62" s="510" t="str">
        <f>IF(+NFL!$F24="Buffalo",+NFL!K24,IF(+NFL!$H24="Buffalo",+NFL!K24,0))</f>
        <v>Miami</v>
      </c>
      <c r="L62" s="572">
        <f>IF(+NFL!$F24="Buffalo",+NFL!L24,IF(+NFL!$H24="Buffalo",+NFL!L24,0))</f>
        <v>3</v>
      </c>
      <c r="M62" s="573">
        <f>IF(+NFL!$F24="Buffalo",+NFL!M24,IF(+NFL!$H24="Buffalo",+NFL!M24,0))</f>
        <v>47.5</v>
      </c>
      <c r="N62" s="583" t="str">
        <f>IF(+NFL!$F24="Buffalo",+NFL!N24,IF(+NFL!$H24="Buffalo",+NFL!N24,0))</f>
        <v>Buffalo</v>
      </c>
      <c r="O62" s="584">
        <f>IF(+NFL!$F24="Buffalo",+NFL!O24,IF(+NFL!$H24="Buffalo",+NFL!O24,0))</f>
        <v>35</v>
      </c>
      <c r="P62" s="583" t="str">
        <f>IF(+NFL!$F24="Buffalo",+NFL!P24,IF(+NFL!$H24="Buffalo",+NFL!P24,0))</f>
        <v>Miami</v>
      </c>
      <c r="Q62" s="585">
        <f>IF(+NFL!$F24="Buffalo",+NFL!Q24,IF(+NFL!$H24="Buffalo",+NFL!Q24,0))</f>
        <v>0</v>
      </c>
      <c r="R62" s="586" t="str">
        <f>IF(+NFL!$F24="Buffalo",+NFL!R24,IF(+NFL!$H24="Buffalo",+NFL!R24,0))</f>
        <v>Buffalo</v>
      </c>
      <c r="S62" s="585" t="str">
        <f>IF(+NFL!$F24="Buffalo",+NFL!S24,IF(+NFL!$H24="Buffalo",+NFL!S24,0))</f>
        <v>Miami</v>
      </c>
      <c r="T62" s="586" t="str">
        <f>IF(+NFL!$F24="Buffalo",+NFL!T24,IF(+NFL!$H24="Buffalo",+NFL!T24,0))</f>
        <v>Buffalo</v>
      </c>
      <c r="U62" s="585" t="str">
        <f>IF(+NFL!$F24="Buffalo",+NFL!U24,IF(+NFL!$H24="Buffalo",+NFL!U24,0))</f>
        <v>W</v>
      </c>
      <c r="AP62" s="480"/>
      <c r="AQ62" s="72"/>
      <c r="AY62" s="81"/>
      <c r="AZ62" s="96"/>
      <c r="BA62" s="70"/>
      <c r="BB62" s="70"/>
      <c r="BC62" s="592"/>
    </row>
    <row r="63" spans="1:63" x14ac:dyDescent="0.8">
      <c r="A63" s="70">
        <f>IF(+NFL!$F37="Buffalo",+NFL!A37,IF(+NFL!$H37="Buffalo",+NFL!A37,0))</f>
        <v>3</v>
      </c>
      <c r="B63" s="70" t="str">
        <f>IF(+NFL!$F37="Buffalo",+NFL!B37,IF(+NFL!$H37="Buffalo",+NFL!B37,0))</f>
        <v>Sun</v>
      </c>
      <c r="C63" s="94">
        <f>IF(+NFL!$F37="Buffalo",+NFL!C37,IF(+NFL!$H37="Buffalo",+NFL!C37,0))</f>
        <v>44465</v>
      </c>
      <c r="D63" s="73">
        <f>IF(+NFL!$F37="Buffalo",+NFL!D37,IF(+NFL!$H37="Buffalo",+NFL!D37,0))</f>
        <v>0.54166666666666663</v>
      </c>
      <c r="E63" s="70" t="str">
        <f>IF(+NFL!$F37="Buffalo",+NFL!E37,IF(+NFL!$H37="Buffalo",+NFL!E37,0))</f>
        <v>Fox</v>
      </c>
      <c r="F63" s="189" t="str">
        <f>IF(+NFL!$F37="Buffalo",+NFL!F37,IF(+NFL!$H37="Buffalo",+NFL!F37,0))</f>
        <v>Washington</v>
      </c>
      <c r="G63" s="70" t="str">
        <f>IF(+NFL!$F37="Buffalo",+NFL!G37,IF(+NFL!$H37="Buffalo",+NFL!G37,0))</f>
        <v>NFCE</v>
      </c>
      <c r="H63" s="189" t="str">
        <f>IF(+NFL!$F37="Buffalo",+NFL!H37,IF(+NFL!$H37="Buffalo",+NFL!H37,0))</f>
        <v>Buffalo</v>
      </c>
      <c r="I63" s="70" t="str">
        <f>IF(+NFL!$F37="Buffalo",+NFL!I37,IF(+NFL!$H37="Buffalo",+NFL!I37,0))</f>
        <v>AFCE</v>
      </c>
      <c r="J63" s="496" t="str">
        <f>IF(+NFL!$F37="Buffalo",+NFL!J37,IF(+NFL!$H37="Buffalo",+NFL!J37,0))</f>
        <v>Buffalo</v>
      </c>
      <c r="K63" s="510" t="str">
        <f>IF(+NFL!$F37="Buffalo",+NFL!K37,IF(+NFL!$H37="Buffalo",+NFL!K37,0))</f>
        <v>Washington</v>
      </c>
      <c r="L63" s="572">
        <f>IF(+NFL!$F37="Buffalo",+NFL!L37,IF(+NFL!$H37="Buffalo",+NFL!L37,0))</f>
        <v>7.5</v>
      </c>
      <c r="M63" s="573">
        <f>IF(+NFL!$F37="Buffalo",+NFL!M37,IF(+NFL!$H37="Buffalo",+NFL!M37,0))</f>
        <v>45.5</v>
      </c>
      <c r="N63" s="583" t="str">
        <f>IF(+NFL!$F37="Buffalo",+NFL!N37,IF(+NFL!$H37="Buffalo",+NFL!N37,0))</f>
        <v>Buffalo</v>
      </c>
      <c r="O63" s="584">
        <f>IF(+NFL!$F37="Buffalo",+NFL!O37,IF(+NFL!$H37="Buffalo",+NFL!O37,0))</f>
        <v>43</v>
      </c>
      <c r="P63" s="583" t="str">
        <f>IF(+NFL!$F37="Buffalo",+NFL!P37,IF(+NFL!$H37="Buffalo",+NFL!P37,0))</f>
        <v>Washington</v>
      </c>
      <c r="Q63" s="585">
        <f>IF(+NFL!$F37="Buffalo",+NFL!Q37,IF(+NFL!$H37="Buffalo",+NFL!Q37,0))</f>
        <v>21</v>
      </c>
      <c r="R63" s="586" t="str">
        <f>IF(+NFL!$F37="Buffalo",+NFL!R37,IF(+NFL!$H37="Buffalo",+NFL!R37,0))</f>
        <v>Buffalo</v>
      </c>
      <c r="S63" s="585" t="str">
        <f>IF(+NFL!$F37="Buffalo",+NFL!S37,IF(+NFL!$H37="Buffalo",+NFL!S37,0))</f>
        <v>Washington</v>
      </c>
      <c r="T63" s="586" t="str">
        <f>IF(+NFL!$F37="Buffalo",+NFL!T37,IF(+NFL!$H37="Buffalo",+NFL!T37,0))</f>
        <v>Washington</v>
      </c>
      <c r="U63" s="585" t="str">
        <f>IF(+NFL!$F37="Buffalo",+NFL!U37,IF(+NFL!$H37="Buffalo",+NFL!U37,0))</f>
        <v>L</v>
      </c>
      <c r="AP63" s="480"/>
      <c r="AQ63" s="72"/>
      <c r="AY63" s="81"/>
      <c r="AZ63" s="96"/>
      <c r="BA63" s="70"/>
      <c r="BB63" s="70"/>
      <c r="BC63" s="592"/>
    </row>
    <row r="64" spans="1:63" x14ac:dyDescent="0.8">
      <c r="A64" s="70">
        <f>IF(+NFL!$F54="Buffalo",+NFL!A54,IF(+NFL!$H54="Buffalo",+NFL!A54,0))</f>
        <v>4</v>
      </c>
      <c r="B64" s="70" t="str">
        <f>IF(+NFL!$F54="Buffalo",+NFL!B54,IF(+NFL!$H54="Buffalo",+NFL!B54,0))</f>
        <v>Sun</v>
      </c>
      <c r="C64" s="94">
        <f>IF(+NFL!$F54="Buffalo",+NFL!C54,IF(+NFL!$H54="Buffalo",+NFL!C54,0))</f>
        <v>44472</v>
      </c>
      <c r="D64" s="73">
        <f>IF(+NFL!$F54="Buffalo",+NFL!D54,IF(+NFL!$H54="Buffalo",+NFL!D54,0))</f>
        <v>0.54166666666666663</v>
      </c>
      <c r="E64" s="70" t="str">
        <f>IF(+NFL!$F54="Buffalo",+NFL!E54,IF(+NFL!$H54="Buffalo",+NFL!E54,0))</f>
        <v>CBS</v>
      </c>
      <c r="F64" s="189" t="str">
        <f>IF(+NFL!$F54="Buffalo",+NFL!F54,IF(+NFL!$H54="Buffalo",+NFL!F54,0))</f>
        <v>Houston</v>
      </c>
      <c r="G64" s="70" t="str">
        <f>IF(+NFL!$F54="Buffalo",+NFL!G54,IF(+NFL!$H54="Buffalo",+NFL!G54,0))</f>
        <v>AFCS</v>
      </c>
      <c r="H64" s="189" t="str">
        <f>IF(+NFL!$F54="Buffalo",+NFL!H54,IF(+NFL!$H54="Buffalo",+NFL!H54,0))</f>
        <v>Buffalo</v>
      </c>
      <c r="I64" s="70" t="str">
        <f>IF(+NFL!$F54="Buffalo",+NFL!I54,IF(+NFL!$H54="Buffalo",+NFL!I54,0))</f>
        <v>AFCE</v>
      </c>
      <c r="J64" s="496" t="str">
        <f>IF(+NFL!$F54="Buffalo",+NFL!J54,IF(+NFL!$H54="Buffalo",+NFL!J54,0))</f>
        <v>Buffalo</v>
      </c>
      <c r="K64" s="510" t="str">
        <f>IF(+NFL!$F54="Buffalo",+NFL!K54,IF(+NFL!$H54="Buffalo",+NFL!K54,0))</f>
        <v>Houston</v>
      </c>
      <c r="L64" s="572">
        <f>IF(+NFL!$F54="Buffalo",+NFL!L54,IF(+NFL!$H54="Buffalo",+NFL!L54,0))</f>
        <v>16.5</v>
      </c>
      <c r="M64" s="573">
        <f>IF(+NFL!$F54="Buffalo",+NFL!M54,IF(+NFL!$H54="Buffalo",+NFL!M54,0))</f>
        <v>47</v>
      </c>
      <c r="N64" s="583" t="str">
        <f>IF(+NFL!$F54="Buffalo",+NFL!N54,IF(+NFL!$H54="Buffalo",+NFL!N54,0))</f>
        <v>Buffalo</v>
      </c>
      <c r="O64" s="584">
        <f>IF(+NFL!$F54="Buffalo",+NFL!O54,IF(+NFL!$H54="Buffalo",+NFL!O54,0))</f>
        <v>40</v>
      </c>
      <c r="P64" s="583" t="str">
        <f>IF(+NFL!$F54="Buffalo",+NFL!P54,IF(+NFL!$H54="Buffalo",+NFL!P54,0))</f>
        <v>Houston</v>
      </c>
      <c r="Q64" s="585">
        <f>IF(+NFL!$F54="Buffalo",+NFL!Q54,IF(+NFL!$H54="Buffalo",+NFL!Q54,0))</f>
        <v>0</v>
      </c>
      <c r="R64" s="586" t="str">
        <f>IF(+NFL!$F54="Buffalo",+NFL!R54,IF(+NFL!$H54="Buffalo",+NFL!R54,0))</f>
        <v>Buffalo</v>
      </c>
      <c r="S64" s="585" t="str">
        <f>IF(+NFL!$F54="Buffalo",+NFL!S54,IF(+NFL!$H54="Buffalo",+NFL!S54,0))</f>
        <v>Houston</v>
      </c>
      <c r="T64" s="586" t="str">
        <f>IF(+NFL!$F54="Buffalo",+NFL!T54,IF(+NFL!$H54="Buffalo",+NFL!T54,0))</f>
        <v>Houston</v>
      </c>
      <c r="U64" s="585" t="str">
        <f>IF(+NFL!$F54="Buffalo",+NFL!U54,IF(+NFL!$H54="Buffalo",+NFL!U54,0))</f>
        <v>L</v>
      </c>
      <c r="V64" s="586">
        <f>IF(+NFL!$F33="Buffalo",+NFL!#REF!,IF(+NFL!$H33="Buffalo",+NFL!#REF!,0))</f>
        <v>0</v>
      </c>
      <c r="W64" s="585">
        <f>IF(+NFL!$F33="Buffalo",+NFL!#REF!,IF(+NFL!$H33="Buffalo",+NFL!#REF!,0))</f>
        <v>0</v>
      </c>
      <c r="X64" s="586">
        <f>IF(+NFL!$F33="Buffalo",+NFL!#REF!,IF(+NFL!$H33="Buffalo",+NFL!#REF!,0))</f>
        <v>0</v>
      </c>
      <c r="Y64" s="585">
        <f>IF(+NFL!$F33="Buffalo",+NFL!#REF!,IF(+NFL!$H33="Buffalo",+NFL!#REF!,0))</f>
        <v>0</v>
      </c>
      <c r="Z64" s="586">
        <f>IF(+NFL!$F33="Buffalo",+NFL!#REF!,IF(+NFL!$H33="Buffalo",+NFL!#REF!,0))</f>
        <v>0</v>
      </c>
      <c r="AA64" s="585">
        <f>IF(+NFL!$F33="Buffalo",+NFL!#REF!,IF(+NFL!$H33="Buffalo",+NFL!#REF!,0))</f>
        <v>0</v>
      </c>
      <c r="AB64" s="124">
        <f>IF(+NFL!$F33="Buffalo",+NFL!#REF!,IF(+NFL!$H33="Buffalo",+NFL!#REF!,0))</f>
        <v>0</v>
      </c>
      <c r="AC64" s="182">
        <f>IF(+NFL!$F33="Buffalo",+NFL!#REF!,IF(+NFL!$H33="Buffalo",+NFL!#REF!,0))</f>
        <v>0</v>
      </c>
      <c r="AD64" s="496">
        <f>IF(+NFL!$F33="Buffalo",+NFL!#REF!,IF(+NFL!$H33="Buffalo",+NFL!#REF!,0))</f>
        <v>0</v>
      </c>
      <c r="AE64" s="565">
        <f>IF(+NFL!$F33="Buffalo",+NFL!#REF!,IF(+NFL!$H33="Buffalo",+NFL!#REF!,0))</f>
        <v>0</v>
      </c>
      <c r="AF64" s="496">
        <f>IF(+NFL!$F33="Buffalo",+NFL!#REF!,IF(+NFL!$H33="Buffalo",+NFL!#REF!,0))</f>
        <v>0</v>
      </c>
      <c r="AG64" s="565">
        <f>IF(+NFL!$F33="Buffalo",+NFL!#REF!,IF(+NFL!$H33="Buffalo",+NFL!#REF!,0))</f>
        <v>0</v>
      </c>
      <c r="AH64" s="496">
        <f>IF(+NFL!$F33="Buffalo",+NFL!#REF!,IF(+NFL!$H33="Buffalo",+NFL!#REF!,0))</f>
        <v>0</v>
      </c>
      <c r="AI64" s="565">
        <f>IF(+NFL!$F33="Buffalo",+NFL!#REF!,IF(+NFL!$H33="Buffalo",+NFL!#REF!,0))</f>
        <v>0</v>
      </c>
      <c r="AJ64" s="496">
        <f>IF(+NFL!$F33="Buffalo",+NFL!#REF!,IF(+NFL!$H33="Buffalo",+NFL!#REF!,0))</f>
        <v>0</v>
      </c>
      <c r="AK64" s="565">
        <f>IF(+NFL!$F33="Buffalo",+NFL!#REF!,IF(+NFL!$H33="Buffalo",+NFL!#REF!,0))</f>
        <v>0</v>
      </c>
      <c r="AL64" s="81">
        <f>IF(+NFL!$F33="Buffalo",+NFL!#REF!,IF(+NFL!$H33="Buffalo",+NFL!#REF!,0))</f>
        <v>0</v>
      </c>
      <c r="AM64" s="82">
        <f>IF(+NFL!$F33="Buffalo",+NFL!#REF!,IF(+NFL!$H33="Buffalo",+NFL!#REF!,0))</f>
        <v>0</v>
      </c>
      <c r="AN64" s="81">
        <f>IF(+NFL!$F33="Buffalo",+NFL!#REF!,IF(+NFL!$H33="Buffalo",+NFL!#REF!,0))</f>
        <v>0</v>
      </c>
      <c r="AO64" s="83">
        <f>IF(+NFL!$F33="Buffalo",+NFL!#REF!,IF(+NFL!$H33="Buffalo",+NFL!#REF!,0))</f>
        <v>0</v>
      </c>
      <c r="AP64" s="480">
        <f>IF(+NFL!$F33="Buffalo",+NFL!#REF!,IF(+NFL!$H33="Buffalo",+NFL!#REF!,0))</f>
        <v>0</v>
      </c>
      <c r="AQ64" s="72">
        <f>IF(+NFL!$F33="Buffalo",+NFL!#REF!,IF(+NFL!$H33="Buffalo",+NFL!#REF!,0))</f>
        <v>0</v>
      </c>
      <c r="AR64" s="81">
        <f>IF(+NFL!$F33="Buffalo",+NFL!#REF!,IF(+NFL!$H33="Buffalo",+NFL!#REF!,0))</f>
        <v>0</v>
      </c>
      <c r="AS64" s="96">
        <f>IF(+NFL!$F33="Buffalo",+NFL!#REF!,IF(+NFL!$H33="Buffalo",+NFL!#REF!,0))</f>
        <v>0</v>
      </c>
      <c r="AT64" s="96">
        <f>IF(+NFL!$F33="Buffalo",+NFL!#REF!,IF(+NFL!$H33="Buffalo",+NFL!#REF!,0))</f>
        <v>0</v>
      </c>
      <c r="AU64" s="81">
        <f>IF(+NFL!$F33="Buffalo",+NFL!#REF!,IF(+NFL!$H33="Buffalo",+NFL!#REF!,0))</f>
        <v>0</v>
      </c>
      <c r="AV64" s="96">
        <f>IF(+NFL!$F33="Buffalo",+NFL!#REF!,IF(+NFL!$H33="Buffalo",+NFL!#REF!,0))</f>
        <v>0</v>
      </c>
      <c r="AW64" s="70">
        <f>IF(+NFL!$F33="Buffalo",+NFL!#REF!,IF(+NFL!$H33="Buffalo",+NFL!#REF!,0))</f>
        <v>0</v>
      </c>
      <c r="AX64" s="96">
        <f>IF(+NFL!$F33="Buffalo",+NFL!#REF!,IF(+NFL!$H33="Buffalo",+NFL!#REF!,0))</f>
        <v>0</v>
      </c>
      <c r="AY64" s="81">
        <f>IF(+NFL!$F33="Buffalo",+NFL!#REF!,IF(+NFL!$H33="Buffalo",+NFL!#REF!,0))</f>
        <v>0</v>
      </c>
      <c r="AZ64" s="96">
        <f>IF(+NFL!$F33="Buffalo",+NFL!#REF!,IF(+NFL!$H33="Buffalo",+NFL!#REF!,0))</f>
        <v>0</v>
      </c>
      <c r="BA64" s="70">
        <f>IF(+NFL!$F33="Buffalo",+NFL!#REF!,IF(+NFL!$H33="Buffalo",+NFL!#REF!,0))</f>
        <v>0</v>
      </c>
      <c r="BB64" s="70">
        <f>IF(+NFL!$F33="Buffalo",+NFL!#REF!,IF(+NFL!$H33="Buffalo",+NFL!#REF!,0))</f>
        <v>0</v>
      </c>
      <c r="BC64" s="592">
        <f>IF(+NFL!$F33="Buffalo",+NFL!#REF!,IF(+NFL!$H33="Buffalo",+NFL!#REF!,0))</f>
        <v>0</v>
      </c>
      <c r="BD64" s="81">
        <f>IF(+NFL!$F33="Buffalo",+NFL!#REF!,IF(+NFL!$H33="Buffalo",+NFL!#REF!,0))</f>
        <v>0</v>
      </c>
      <c r="BE64" s="96">
        <f>IF(+NFL!$F33="Buffalo",+NFL!#REF!,IF(+NFL!$H33="Buffalo",+NFL!#REF!,0))</f>
        <v>0</v>
      </c>
      <c r="BF64" s="96">
        <f>IF(+NFL!$F33="Buffalo",+NFL!#REF!,IF(+NFL!$H33="Buffalo",+NFL!#REF!,0))</f>
        <v>0</v>
      </c>
      <c r="BG64" s="81">
        <f>IF(+NFL!$F33="Buffalo",+NFL!#REF!,IF(+NFL!$H33="Buffalo",+NFL!#REF!,0))</f>
        <v>0</v>
      </c>
      <c r="BH64" s="96">
        <f>IF(+NFL!$F33="Buffalo",+NFL!#REF!,IF(+NFL!$H33="Buffalo",+NFL!#REF!,0))</f>
        <v>0</v>
      </c>
      <c r="BI64" s="70">
        <f>IF(+NFL!$F33="Buffalo",+NFL!#REF!,IF(+NFL!$H33="Buffalo",+NFL!#REF!,0))</f>
        <v>0</v>
      </c>
      <c r="BJ64" s="124">
        <f>IF(+NFL!$F33="Buffalo",+NFL!#REF!,IF(+NFL!$H33="Buffalo",+NFL!#REF!,0))</f>
        <v>0</v>
      </c>
      <c r="BK64" s="182">
        <f>IF(+NFL!$F33="Buffalo",+NFL!#REF!,IF(+NFL!$H33="Buffalo",+NFL!#REF!,0))</f>
        <v>0</v>
      </c>
    </row>
    <row r="65" spans="1:63" x14ac:dyDescent="0.8">
      <c r="A65" s="70">
        <f>IF(+NFL!$F82="Buffalo",+NFL!A82,IF(+NFL!$H82="Buffalo",+NFL!A82,0))</f>
        <v>5</v>
      </c>
      <c r="B65" s="70" t="str">
        <f>IF(+NFL!$F82="Buffalo",+NFL!B82,IF(+NFL!$H82="Buffalo",+NFL!B82,0))</f>
        <v>Sun</v>
      </c>
      <c r="C65" s="94">
        <f>IF(+NFL!$F82="Buffalo",+NFL!C82,IF(+NFL!$H82="Buffalo",+NFL!C82,0))</f>
        <v>44479</v>
      </c>
      <c r="D65" s="73">
        <f>IF(+NFL!$F82="Buffalo",+NFL!D82,IF(+NFL!$H82="Buffalo",+NFL!D82,0))</f>
        <v>0.84375</v>
      </c>
      <c r="E65" s="70" t="str">
        <f>IF(+NFL!$F82="Buffalo",+NFL!E82,IF(+NFL!$H82="Buffalo",+NFL!E82,0))</f>
        <v>NBC</v>
      </c>
      <c r="F65" s="189" t="str">
        <f>IF(+NFL!$F82="Buffalo",+NFL!F82,IF(+NFL!$H82="Buffalo",+NFL!F82,0))</f>
        <v>Buffalo</v>
      </c>
      <c r="G65" s="70" t="str">
        <f>IF(+NFL!$F82="Buffalo",+NFL!G82,IF(+NFL!$H82="Buffalo",+NFL!G82,0))</f>
        <v>AFCE</v>
      </c>
      <c r="H65" s="189" t="str">
        <f>IF(+NFL!$F82="Buffalo",+NFL!H82,IF(+NFL!$H82="Buffalo",+NFL!H82,0))</f>
        <v>Kansas City</v>
      </c>
      <c r="I65" s="70" t="str">
        <f>IF(+NFL!$F82="Buffalo",+NFL!I82,IF(+NFL!$H82="Buffalo",+NFL!I82,0))</f>
        <v>AFCW</v>
      </c>
      <c r="J65" s="496" t="str">
        <f>IF(+NFL!$F82="Buffalo",+NFL!J82,IF(+NFL!$H82="Buffalo",+NFL!J82,0))</f>
        <v>Kansas City</v>
      </c>
      <c r="K65" s="510" t="str">
        <f>IF(+NFL!$F82="Buffalo",+NFL!K82,IF(+NFL!$H82="Buffalo",+NFL!K82,0))</f>
        <v>Buffalo</v>
      </c>
      <c r="L65" s="572">
        <f>IF(+NFL!$F82="Buffalo",+NFL!L82,IF(+NFL!$H82="Buffalo",+NFL!L82,0))</f>
        <v>3</v>
      </c>
      <c r="M65" s="573">
        <f>IF(+NFL!$F82="Buffalo",+NFL!M82,IF(+NFL!$H82="Buffalo",+NFL!M82,0))</f>
        <v>57</v>
      </c>
      <c r="N65" s="583" t="str">
        <f>IF(+NFL!$F82="Buffalo",+NFL!N82,IF(+NFL!$H82="Buffalo",+NFL!N82,0))</f>
        <v>Buffalo</v>
      </c>
      <c r="O65" s="584">
        <f>IF(+NFL!$F82="Buffalo",+NFL!O82,IF(+NFL!$H82="Buffalo",+NFL!O82,0))</f>
        <v>38</v>
      </c>
      <c r="P65" s="583" t="str">
        <f>IF(+NFL!$F82="Buffalo",+NFL!P82,IF(+NFL!$H82="Buffalo",+NFL!P82,0))</f>
        <v>Kansas City</v>
      </c>
      <c r="Q65" s="585">
        <f>IF(+NFL!$F82="Buffalo",+NFL!Q82,IF(+NFL!$H82="Buffalo",+NFL!Q82,0))</f>
        <v>20</v>
      </c>
      <c r="R65" s="586" t="str">
        <f>IF(+NFL!$F82="Buffalo",+NFL!R82,IF(+NFL!$H82="Buffalo",+NFL!R82,0))</f>
        <v>Buffalo</v>
      </c>
      <c r="S65" s="585" t="str">
        <f>IF(+NFL!$F82="Buffalo",+NFL!S82,IF(+NFL!$H82="Buffalo",+NFL!S82,0))</f>
        <v>Kansas City</v>
      </c>
      <c r="T65" s="586" t="str">
        <f>IF(+NFL!$F82="Buffalo",+NFL!T82,IF(+NFL!$H82="Buffalo",+NFL!T82,0))</f>
        <v>Buffalo</v>
      </c>
      <c r="U65" s="585" t="str">
        <f>IF(+NFL!$F82="Buffalo",+NFL!U82,IF(+NFL!$H82="Buffalo",+NFL!U82,0))</f>
        <v>W</v>
      </c>
      <c r="V65" s="586">
        <f>IF(+NFL!$F47="Buffalo",+NFL!#REF!,IF(+NFL!$H47="Buffalo",+NFL!#REF!,0))</f>
        <v>0</v>
      </c>
      <c r="W65" s="585">
        <f>IF(+NFL!$F47="Buffalo",+NFL!#REF!,IF(+NFL!$H47="Buffalo",+NFL!#REF!,0))</f>
        <v>0</v>
      </c>
      <c r="X65" s="586">
        <f>IF(+NFL!$F47="Buffalo",+NFL!#REF!,IF(+NFL!$H47="Buffalo",+NFL!#REF!,0))</f>
        <v>0</v>
      </c>
      <c r="Y65" s="585">
        <f>IF(+NFL!$F47="Buffalo",+NFL!#REF!,IF(+NFL!$H47="Buffalo",+NFL!#REF!,0))</f>
        <v>0</v>
      </c>
      <c r="Z65" s="586">
        <f>IF(+NFL!$F47="Buffalo",+NFL!#REF!,IF(+NFL!$H47="Buffalo",+NFL!#REF!,0))</f>
        <v>0</v>
      </c>
      <c r="AA65" s="585">
        <f>IF(+NFL!$F47="Buffalo",+NFL!#REF!,IF(+NFL!$H47="Buffalo",+NFL!#REF!,0))</f>
        <v>0</v>
      </c>
      <c r="AB65" s="124">
        <f>IF(+NFL!$F47="Buffalo",+NFL!#REF!,IF(+NFL!$H47="Buffalo",+NFL!#REF!,0))</f>
        <v>0</v>
      </c>
      <c r="AC65" s="182">
        <f>IF(+NFL!$F47="Buffalo",+NFL!#REF!,IF(+NFL!$H47="Buffalo",+NFL!#REF!,0))</f>
        <v>0</v>
      </c>
      <c r="AD65" s="496">
        <f>IF(+NFL!$F47="Buffalo",+NFL!#REF!,IF(+NFL!$H47="Buffalo",+NFL!#REF!,0))</f>
        <v>0</v>
      </c>
      <c r="AE65" s="565">
        <f>IF(+NFL!$F47="Buffalo",+NFL!#REF!,IF(+NFL!$H47="Buffalo",+NFL!#REF!,0))</f>
        <v>0</v>
      </c>
      <c r="AF65" s="496">
        <f>IF(+NFL!$F47="Buffalo",+NFL!#REF!,IF(+NFL!$H47="Buffalo",+NFL!#REF!,0))</f>
        <v>0</v>
      </c>
      <c r="AG65" s="565">
        <f>IF(+NFL!$F47="Buffalo",+NFL!#REF!,IF(+NFL!$H47="Buffalo",+NFL!#REF!,0))</f>
        <v>0</v>
      </c>
      <c r="AH65" s="496">
        <f>IF(+NFL!$F47="Buffalo",+NFL!#REF!,IF(+NFL!$H47="Buffalo",+NFL!#REF!,0))</f>
        <v>0</v>
      </c>
      <c r="AI65" s="565">
        <f>IF(+NFL!$F47="Buffalo",+NFL!#REF!,IF(+NFL!$H47="Buffalo",+NFL!#REF!,0))</f>
        <v>0</v>
      </c>
      <c r="AJ65" s="496">
        <f>IF(+NFL!$F47="Buffalo",+NFL!#REF!,IF(+NFL!$H47="Buffalo",+NFL!#REF!,0))</f>
        <v>0</v>
      </c>
      <c r="AK65" s="565">
        <f>IF(+NFL!$F47="Buffalo",+NFL!#REF!,IF(+NFL!$H47="Buffalo",+NFL!#REF!,0))</f>
        <v>0</v>
      </c>
      <c r="AL65" s="81">
        <f>IF(+NFL!$F47="Buffalo",+NFL!#REF!,IF(+NFL!$H47="Buffalo",+NFL!#REF!,0))</f>
        <v>0</v>
      </c>
      <c r="AM65" s="82">
        <f>IF(+NFL!$F47="Buffalo",+NFL!#REF!,IF(+NFL!$H47="Buffalo",+NFL!#REF!,0))</f>
        <v>0</v>
      </c>
      <c r="AN65" s="81">
        <f>IF(+NFL!$F47="Buffalo",+NFL!#REF!,IF(+NFL!$H47="Buffalo",+NFL!#REF!,0))</f>
        <v>0</v>
      </c>
      <c r="AO65" s="83">
        <f>IF(+NFL!$F47="Buffalo",+NFL!#REF!,IF(+NFL!$H47="Buffalo",+NFL!#REF!,0))</f>
        <v>0</v>
      </c>
      <c r="AP65" s="480">
        <f>IF(+NFL!$F47="Buffalo",+NFL!#REF!,IF(+NFL!$H47="Buffalo",+NFL!#REF!,0))</f>
        <v>0</v>
      </c>
      <c r="AQ65" s="72">
        <f>IF(+NFL!$F47="Buffalo",+NFL!#REF!,IF(+NFL!$H47="Buffalo",+NFL!#REF!,0))</f>
        <v>0</v>
      </c>
      <c r="AR65" s="81">
        <f>IF(+NFL!$F47="Buffalo",+NFL!#REF!,IF(+NFL!$H47="Buffalo",+NFL!#REF!,0))</f>
        <v>0</v>
      </c>
      <c r="AS65" s="96">
        <f>IF(+NFL!$F47="Buffalo",+NFL!#REF!,IF(+NFL!$H47="Buffalo",+NFL!#REF!,0))</f>
        <v>0</v>
      </c>
      <c r="AT65" s="96">
        <f>IF(+NFL!$F47="Buffalo",+NFL!#REF!,IF(+NFL!$H47="Buffalo",+NFL!#REF!,0))</f>
        <v>0</v>
      </c>
      <c r="AU65" s="81">
        <f>IF(+NFL!$F47="Buffalo",+NFL!#REF!,IF(+NFL!$H47="Buffalo",+NFL!#REF!,0))</f>
        <v>0</v>
      </c>
      <c r="AV65" s="96">
        <f>IF(+NFL!$F47="Buffalo",+NFL!#REF!,IF(+NFL!$H47="Buffalo",+NFL!#REF!,0))</f>
        <v>0</v>
      </c>
      <c r="AW65" s="70">
        <f>IF(+NFL!$F47="Buffalo",+NFL!#REF!,IF(+NFL!$H47="Buffalo",+NFL!#REF!,0))</f>
        <v>0</v>
      </c>
      <c r="AX65" s="96">
        <f>IF(+NFL!$F47="Buffalo",+NFL!#REF!,IF(+NFL!$H47="Buffalo",+NFL!#REF!,0))</f>
        <v>0</v>
      </c>
      <c r="AY65" s="81">
        <f>IF(+NFL!$F47="Buffalo",+NFL!#REF!,IF(+NFL!$H47="Buffalo",+NFL!#REF!,0))</f>
        <v>0</v>
      </c>
      <c r="AZ65" s="96">
        <f>IF(+NFL!$F47="Buffalo",+NFL!#REF!,IF(+NFL!$H47="Buffalo",+NFL!#REF!,0))</f>
        <v>0</v>
      </c>
      <c r="BA65" s="70">
        <f>IF(+NFL!$F47="Buffalo",+NFL!#REF!,IF(+NFL!$H47="Buffalo",+NFL!#REF!,0))</f>
        <v>0</v>
      </c>
      <c r="BB65" s="70">
        <f>IF(+NFL!$F47="Buffalo",+NFL!#REF!,IF(+NFL!$H47="Buffalo",+NFL!#REF!,0))</f>
        <v>0</v>
      </c>
      <c r="BC65" s="592">
        <f>IF(+NFL!$F47="Buffalo",+NFL!#REF!,IF(+NFL!$H47="Buffalo",+NFL!#REF!,0))</f>
        <v>0</v>
      </c>
      <c r="BD65" s="81">
        <f>IF(+NFL!$F47="Buffalo",+NFL!#REF!,IF(+NFL!$H47="Buffalo",+NFL!#REF!,0))</f>
        <v>0</v>
      </c>
      <c r="BE65" s="96">
        <f>IF(+NFL!$F47="Buffalo",+NFL!#REF!,IF(+NFL!$H47="Buffalo",+NFL!#REF!,0))</f>
        <v>0</v>
      </c>
      <c r="BF65" s="96">
        <f>IF(+NFL!$F47="Buffalo",+NFL!#REF!,IF(+NFL!$H47="Buffalo",+NFL!#REF!,0))</f>
        <v>0</v>
      </c>
      <c r="BG65" s="81">
        <f>IF(+NFL!$F47="Buffalo",+NFL!#REF!,IF(+NFL!$H47="Buffalo",+NFL!#REF!,0))</f>
        <v>0</v>
      </c>
      <c r="BH65" s="96">
        <f>IF(+NFL!$F47="Buffalo",+NFL!#REF!,IF(+NFL!$H47="Buffalo",+NFL!#REF!,0))</f>
        <v>0</v>
      </c>
      <c r="BI65" s="70">
        <f>IF(+NFL!$F47="Buffalo",+NFL!#REF!,IF(+NFL!$H47="Buffalo",+NFL!#REF!,0))</f>
        <v>0</v>
      </c>
      <c r="BJ65" s="124">
        <f>IF(+NFL!$F47="Buffalo",+NFL!#REF!,IF(+NFL!$H47="Buffalo",+NFL!#REF!,0))</f>
        <v>0</v>
      </c>
      <c r="BK65" s="182">
        <f>IF(+NFL!$F47="Buffalo",+NFL!#REF!,IF(+NFL!$H47="Buffalo",+NFL!#REF!,0))</f>
        <v>0</v>
      </c>
    </row>
    <row r="66" spans="1:63" x14ac:dyDescent="0.8">
      <c r="A66" s="70">
        <f>IF(+NFL!$F97="Buffalo",+NFL!A97,IF(+NFL!$H97="Buffalo",+NFL!A97,0))</f>
        <v>6</v>
      </c>
      <c r="B66" s="70" t="str">
        <f>IF(+NFL!$F97="Buffalo",+NFL!B97,IF(+NFL!$H97="Buffalo",+NFL!B97,0))</f>
        <v>Mon</v>
      </c>
      <c r="C66" s="94">
        <f>IF(+NFL!$F97="Buffalo",+NFL!C97,IF(+NFL!$H97="Buffalo",+NFL!C97,0))</f>
        <v>44487</v>
      </c>
      <c r="D66" s="73">
        <f>IF(+NFL!$F97="Buffalo",+NFL!D97,IF(+NFL!$H97="Buffalo",+NFL!D97,0))</f>
        <v>0.84375</v>
      </c>
      <c r="E66" s="70" t="str">
        <f>IF(+NFL!$F97="Buffalo",+NFL!E97,IF(+NFL!$H97="Buffalo",+NFL!E97,0))</f>
        <v>ESPN</v>
      </c>
      <c r="F66" s="189" t="str">
        <f>IF(+NFL!$F97="Buffalo",+NFL!F97,IF(+NFL!$H97="Buffalo",+NFL!F97,0))</f>
        <v>Buffalo</v>
      </c>
      <c r="G66" s="70" t="str">
        <f>IF(+NFL!$F97="Buffalo",+NFL!G97,IF(+NFL!$H97="Buffalo",+NFL!G97,0))</f>
        <v>AFCE</v>
      </c>
      <c r="H66" s="189" t="str">
        <f>IF(+NFL!$F97="Buffalo",+NFL!H97,IF(+NFL!$H97="Buffalo",+NFL!H97,0))</f>
        <v>Tennessee</v>
      </c>
      <c r="I66" s="70" t="str">
        <f>IF(+NFL!$F97="Buffalo",+NFL!I97,IF(+NFL!$H97="Buffalo",+NFL!I97,0))</f>
        <v>AFCS</v>
      </c>
      <c r="J66" s="496" t="str">
        <f>IF(+NFL!$F97="Buffalo",+NFL!J97,IF(+NFL!$H97="Buffalo",+NFL!J97,0))</f>
        <v>Buffalo</v>
      </c>
      <c r="K66" s="510" t="str">
        <f>IF(+NFL!$F97="Buffalo",+NFL!K97,IF(+NFL!$H97="Buffalo",+NFL!K97,0))</f>
        <v>Tennessee</v>
      </c>
      <c r="L66" s="572">
        <f>IF(+NFL!$F97="Buffalo",+NFL!L97,IF(+NFL!$H97="Buffalo",+NFL!L97,0))</f>
        <v>5.5</v>
      </c>
      <c r="M66" s="573">
        <f>IF(+NFL!$F97="Buffalo",+NFL!M97,IF(+NFL!$H97="Buffalo",+NFL!M97,0))</f>
        <v>54</v>
      </c>
      <c r="N66" s="583" t="str">
        <f>IF(+NFL!$F97="Buffalo",+NFL!N97,IF(+NFL!$H97="Buffalo",+NFL!N97,0))</f>
        <v>Tennessee</v>
      </c>
      <c r="O66" s="584">
        <f>IF(+NFL!$F97="Buffalo",+NFL!O97,IF(+NFL!$H97="Buffalo",+NFL!O97,0))</f>
        <v>34</v>
      </c>
      <c r="P66" s="583" t="str">
        <f>IF(+NFL!$F97="Buffalo",+NFL!P97,IF(+NFL!$H97="Buffalo",+NFL!P97,0))</f>
        <v>Buffalo</v>
      </c>
      <c r="Q66" s="585">
        <f>IF(+NFL!$F97="Buffalo",+NFL!Q97,IF(+NFL!$H97="Buffalo",+NFL!Q97,0))</f>
        <v>31</v>
      </c>
      <c r="R66" s="586" t="str">
        <f>IF(+NFL!$F97="Buffalo",+NFL!R97,IF(+NFL!$H97="Buffalo",+NFL!R97,0))</f>
        <v>Tennessee</v>
      </c>
      <c r="S66" s="585" t="str">
        <f>IF(+NFL!$F97="Buffalo",+NFL!S97,IF(+NFL!$H97="Buffalo",+NFL!S97,0))</f>
        <v>Buffalo</v>
      </c>
      <c r="T66" s="586" t="str">
        <f>IF(+NFL!$F97="Buffalo",+NFL!T97,IF(+NFL!$H97="Buffalo",+NFL!T97,0))</f>
        <v>Buffalo</v>
      </c>
      <c r="U66" s="585" t="str">
        <f>IF(+NFL!$F97="Buffalo",+NFL!U97,IF(+NFL!$H97="Buffalo",+NFL!U97,0))</f>
        <v>L</v>
      </c>
      <c r="V66" s="586">
        <f>IF(+NFL!$F69="Buffalo",+NFL!#REF!,IF(+NFL!$H69="Buffalo",+NFL!#REF!,0))</f>
        <v>0</v>
      </c>
      <c r="W66" s="585">
        <f>IF(+NFL!$F69="Buffalo",+NFL!#REF!,IF(+NFL!$H69="Buffalo",+NFL!#REF!,0))</f>
        <v>0</v>
      </c>
      <c r="X66" s="586">
        <f>IF(+NFL!$F69="Buffalo",+NFL!#REF!,IF(+NFL!$H69="Buffalo",+NFL!#REF!,0))</f>
        <v>0</v>
      </c>
      <c r="Y66" s="585">
        <f>IF(+NFL!$F69="Buffalo",+NFL!#REF!,IF(+NFL!$H69="Buffalo",+NFL!#REF!,0))</f>
        <v>0</v>
      </c>
      <c r="Z66" s="586">
        <f>IF(+NFL!$F69="Buffalo",+NFL!#REF!,IF(+NFL!$H69="Buffalo",+NFL!#REF!,0))</f>
        <v>0</v>
      </c>
      <c r="AA66" s="585">
        <f>IF(+NFL!$F69="Buffalo",+NFL!#REF!,IF(+NFL!$H69="Buffalo",+NFL!#REF!,0))</f>
        <v>0</v>
      </c>
      <c r="AB66" s="124">
        <f>IF(+NFL!$F69="Buffalo",+NFL!#REF!,IF(+NFL!$H69="Buffalo",+NFL!#REF!,0))</f>
        <v>0</v>
      </c>
      <c r="AC66" s="182">
        <f>IF(+NFL!$F69="Buffalo",+NFL!#REF!,IF(+NFL!$H69="Buffalo",+NFL!#REF!,0))</f>
        <v>0</v>
      </c>
      <c r="AD66" s="496">
        <f>IF(+NFL!$F69="Buffalo",+NFL!#REF!,IF(+NFL!$H69="Buffalo",+NFL!#REF!,0))</f>
        <v>0</v>
      </c>
      <c r="AE66" s="565">
        <f>IF(+NFL!$F69="Buffalo",+NFL!#REF!,IF(+NFL!$H69="Buffalo",+NFL!#REF!,0))</f>
        <v>0</v>
      </c>
      <c r="AF66" s="496">
        <f>IF(+NFL!$F69="Buffalo",+NFL!#REF!,IF(+NFL!$H69="Buffalo",+NFL!#REF!,0))</f>
        <v>0</v>
      </c>
      <c r="AG66" s="565">
        <f>IF(+NFL!$F69="Buffalo",+NFL!#REF!,IF(+NFL!$H69="Buffalo",+NFL!#REF!,0))</f>
        <v>0</v>
      </c>
      <c r="AH66" s="496">
        <f>IF(+NFL!$F69="Buffalo",+NFL!#REF!,IF(+NFL!$H69="Buffalo",+NFL!#REF!,0))</f>
        <v>0</v>
      </c>
      <c r="AI66" s="565">
        <f>IF(+NFL!$F69="Buffalo",+NFL!#REF!,IF(+NFL!$H69="Buffalo",+NFL!#REF!,0))</f>
        <v>0</v>
      </c>
      <c r="AJ66" s="496">
        <f>IF(+NFL!$F69="Buffalo",+NFL!#REF!,IF(+NFL!$H69="Buffalo",+NFL!#REF!,0))</f>
        <v>0</v>
      </c>
      <c r="AK66" s="565">
        <f>IF(+NFL!$F69="Buffalo",+NFL!#REF!,IF(+NFL!$H69="Buffalo",+NFL!#REF!,0))</f>
        <v>0</v>
      </c>
      <c r="AL66" s="81">
        <f>IF(+NFL!$F69="Buffalo",+NFL!#REF!,IF(+NFL!$H69="Buffalo",+NFL!#REF!,0))</f>
        <v>0</v>
      </c>
      <c r="AM66" s="82">
        <f>IF(+NFL!$F69="Buffalo",+NFL!#REF!,IF(+NFL!$H69="Buffalo",+NFL!#REF!,0))</f>
        <v>0</v>
      </c>
      <c r="AN66" s="81">
        <f>IF(+NFL!$F69="Buffalo",+NFL!#REF!,IF(+NFL!$H69="Buffalo",+NFL!#REF!,0))</f>
        <v>0</v>
      </c>
      <c r="AO66" s="83">
        <f>IF(+NFL!$F69="Buffalo",+NFL!#REF!,IF(+NFL!$H69="Buffalo",+NFL!#REF!,0))</f>
        <v>0</v>
      </c>
      <c r="AP66" s="480">
        <f>IF(+NFL!$F69="Buffalo",+NFL!#REF!,IF(+NFL!$H69="Buffalo",+NFL!#REF!,0))</f>
        <v>0</v>
      </c>
      <c r="AQ66" s="72">
        <f>IF(+NFL!$F69="Buffalo",+NFL!#REF!,IF(+NFL!$H69="Buffalo",+NFL!#REF!,0))</f>
        <v>0</v>
      </c>
      <c r="AR66" s="81">
        <f>IF(+NFL!$F69="Buffalo",+NFL!#REF!,IF(+NFL!$H69="Buffalo",+NFL!#REF!,0))</f>
        <v>0</v>
      </c>
      <c r="AS66" s="96">
        <f>IF(+NFL!$F69="Buffalo",+NFL!#REF!,IF(+NFL!$H69="Buffalo",+NFL!#REF!,0))</f>
        <v>0</v>
      </c>
      <c r="AT66" s="96">
        <f>IF(+NFL!$F69="Buffalo",+NFL!#REF!,IF(+NFL!$H69="Buffalo",+NFL!#REF!,0))</f>
        <v>0</v>
      </c>
      <c r="AU66" s="81">
        <f>IF(+NFL!$F69="Buffalo",+NFL!#REF!,IF(+NFL!$H69="Buffalo",+NFL!#REF!,0))</f>
        <v>0</v>
      </c>
      <c r="AV66" s="96">
        <f>IF(+NFL!$F69="Buffalo",+NFL!#REF!,IF(+NFL!$H69="Buffalo",+NFL!#REF!,0))</f>
        <v>0</v>
      </c>
      <c r="AW66" s="70">
        <f>IF(+NFL!$F69="Buffalo",+NFL!#REF!,IF(+NFL!$H69="Buffalo",+NFL!#REF!,0))</f>
        <v>0</v>
      </c>
      <c r="AX66" s="96">
        <f>IF(+NFL!$F69="Buffalo",+NFL!#REF!,IF(+NFL!$H69="Buffalo",+NFL!#REF!,0))</f>
        <v>0</v>
      </c>
      <c r="AY66" s="81">
        <f>IF(+NFL!$F69="Buffalo",+NFL!#REF!,IF(+NFL!$H69="Buffalo",+NFL!#REF!,0))</f>
        <v>0</v>
      </c>
      <c r="AZ66" s="96">
        <f>IF(+NFL!$F69="Buffalo",+NFL!#REF!,IF(+NFL!$H69="Buffalo",+NFL!#REF!,0))</f>
        <v>0</v>
      </c>
      <c r="BA66" s="70">
        <f>IF(+NFL!$F69="Buffalo",+NFL!#REF!,IF(+NFL!$H69="Buffalo",+NFL!#REF!,0))</f>
        <v>0</v>
      </c>
      <c r="BB66" s="70">
        <f>IF(+NFL!$F69="Buffalo",+NFL!#REF!,IF(+NFL!$H69="Buffalo",+NFL!#REF!,0))</f>
        <v>0</v>
      </c>
      <c r="BC66" s="592">
        <f>IF(+NFL!$F69="Buffalo",+NFL!#REF!,IF(+NFL!$H69="Buffalo",+NFL!#REF!,0))</f>
        <v>0</v>
      </c>
      <c r="BD66" s="81">
        <f>IF(+NFL!$F69="Buffalo",+NFL!#REF!,IF(+NFL!$H69="Buffalo",+NFL!#REF!,0))</f>
        <v>0</v>
      </c>
      <c r="BE66" s="96">
        <f>IF(+NFL!$F69="Buffalo",+NFL!#REF!,IF(+NFL!$H69="Buffalo",+NFL!#REF!,0))</f>
        <v>0</v>
      </c>
      <c r="BF66" s="96">
        <f>IF(+NFL!$F69="Buffalo",+NFL!#REF!,IF(+NFL!$H69="Buffalo",+NFL!#REF!,0))</f>
        <v>0</v>
      </c>
      <c r="BG66" s="81">
        <f>IF(+NFL!$F69="Buffalo",+NFL!#REF!,IF(+NFL!$H69="Buffalo",+NFL!#REF!,0))</f>
        <v>0</v>
      </c>
      <c r="BH66" s="96">
        <f>IF(+NFL!$F69="Buffalo",+NFL!#REF!,IF(+NFL!$H69="Buffalo",+NFL!#REF!,0))</f>
        <v>0</v>
      </c>
      <c r="BI66" s="70">
        <f>IF(+NFL!$F69="Buffalo",+NFL!#REF!,IF(+NFL!$H69="Buffalo",+NFL!#REF!,0))</f>
        <v>0</v>
      </c>
      <c r="BJ66" s="124">
        <f>IF(+NFL!$F69="Buffalo",+NFL!#REF!,IF(+NFL!$H69="Buffalo",+NFL!#REF!,0))</f>
        <v>0</v>
      </c>
      <c r="BK66" s="182">
        <f>IF(+NFL!$F69="Buffalo",+NFL!#REF!,IF(+NFL!$H69="Buffalo",+NFL!#REF!,0))</f>
        <v>0</v>
      </c>
    </row>
    <row r="67" spans="1:63" x14ac:dyDescent="0.8">
      <c r="A67" s="70">
        <f>IF(+NFL!$F117="Buffalo",+NFL!A117,IF(+NFL!$H117="Buffalo",+NFL!A117,0))</f>
        <v>7</v>
      </c>
      <c r="B67" s="70">
        <f>IF(+NFL!$F117="Buffalo",+NFL!B117,IF(+NFL!$H117="Buffalo",+NFL!B117,0))</f>
        <v>0</v>
      </c>
      <c r="C67" s="94">
        <f>IF(+NFL!$F117="Buffalo",+NFL!C117,IF(+NFL!$H117="Buffalo",+NFL!C117,0))</f>
        <v>0</v>
      </c>
      <c r="D67" s="73">
        <f>IF(+NFL!$F117="Buffalo",+NFL!D117,IF(+NFL!$H117="Buffalo",+NFL!D117,0))</f>
        <v>0</v>
      </c>
      <c r="E67" s="70">
        <f>IF(+NFL!$F117="Buffalo",+NFL!E117,IF(+NFL!$H117="Buffalo",+NFL!E117,0))</f>
        <v>0</v>
      </c>
      <c r="F67" s="189" t="str">
        <f>IF(+NFL!$F117="Buffalo",+NFL!F117,IF(+NFL!$H117="Buffalo",+NFL!F117,0))</f>
        <v>Buffalo</v>
      </c>
      <c r="G67" s="70" t="str">
        <f>IF(+NFL!$F117="Buffalo",+NFL!G117,IF(+NFL!$H117="Buffalo",+NFL!G117,0))</f>
        <v>AFCE</v>
      </c>
      <c r="H67" s="189">
        <f>IF(+NFL!$F117="Buffalo",+NFL!H117,IF(+NFL!$H117="Buffalo",+NFL!H117,0))</f>
        <v>0</v>
      </c>
      <c r="I67" s="70">
        <f>IF(+NFL!$F117="Buffalo",+NFL!I117,IF(+NFL!$H117="Buffalo",+NFL!I117,0))</f>
        <v>0</v>
      </c>
      <c r="J67" s="496">
        <f>IF(+NFL!$F117="Buffalo",+NFL!J117,IF(+NFL!$H117="Buffalo",+NFL!J117,0))</f>
        <v>0</v>
      </c>
      <c r="K67" s="510">
        <f>IF(+NFL!$F117="Buffalo",+NFL!K117,IF(+NFL!$H117="Buffalo",+NFL!K117,0))</f>
        <v>0</v>
      </c>
      <c r="L67" s="572">
        <f>IF(+NFL!$F117="Buffalo",+NFL!L117,IF(+NFL!$H117="Buffalo",+NFL!L117,0))</f>
        <v>0</v>
      </c>
      <c r="M67" s="573">
        <f>IF(+NFL!$F117="Buffalo",+NFL!M117,IF(+NFL!$H117="Buffalo",+NFL!M117,0))</f>
        <v>0</v>
      </c>
      <c r="N67" s="583">
        <f>IF(+NFL!$F117="Buffalo",+NFL!N117,IF(+NFL!$H117="Buffalo",+NFL!N117,0))</f>
        <v>0</v>
      </c>
      <c r="O67" s="584">
        <f>IF(+NFL!$F117="Buffalo",+NFL!O117,IF(+NFL!$H117="Buffalo",+NFL!O117,0))</f>
        <v>0</v>
      </c>
      <c r="P67" s="583">
        <f>IF(+NFL!$F117="Buffalo",+NFL!P117,IF(+NFL!$H117="Buffalo",+NFL!P117,0))</f>
        <v>0</v>
      </c>
      <c r="Q67" s="585">
        <f>IF(+NFL!$F117="Buffalo",+NFL!Q117,IF(+NFL!$H117="Buffalo",+NFL!Q117,0))</f>
        <v>0</v>
      </c>
      <c r="R67" s="586">
        <f>IF(+NFL!$F117="Buffalo",+NFL!R117,IF(+NFL!$H117="Buffalo",+NFL!R117,0))</f>
        <v>0</v>
      </c>
      <c r="S67" s="585">
        <f>IF(+NFL!$F117="Buffalo",+NFL!S117,IF(+NFL!$H117="Buffalo",+NFL!S117,0))</f>
        <v>0</v>
      </c>
      <c r="T67" s="586">
        <f>IF(+NFL!$F117="Buffalo",+NFL!T117,IF(+NFL!$H117="Buffalo",+NFL!T117,0))</f>
        <v>0</v>
      </c>
      <c r="U67" s="585">
        <f>IF(+NFL!$F117="Buffalo",+NFL!U117,IF(+NFL!$H117="Buffalo",+NFL!U117,0))</f>
        <v>0</v>
      </c>
      <c r="V67" s="586">
        <f>IF(+NFL!$F89="Buffalo",+NFL!#REF!,IF(+NFL!$H89="Buffalo",+NFL!#REF!,0))</f>
        <v>0</v>
      </c>
      <c r="W67" s="585">
        <f>IF(+NFL!$F89="Buffalo",+NFL!#REF!,IF(+NFL!$H89="Buffalo",+NFL!#REF!,0))</f>
        <v>0</v>
      </c>
      <c r="X67" s="586">
        <f>IF(+NFL!$F89="Buffalo",+NFL!#REF!,IF(+NFL!$H89="Buffalo",+NFL!#REF!,0))</f>
        <v>0</v>
      </c>
      <c r="Y67" s="585">
        <f>IF(+NFL!$F89="Buffalo",+NFL!#REF!,IF(+NFL!$H89="Buffalo",+NFL!#REF!,0))</f>
        <v>0</v>
      </c>
      <c r="Z67" s="586">
        <f>IF(+NFL!$F89="Buffalo",+NFL!#REF!,IF(+NFL!$H89="Buffalo",+NFL!#REF!,0))</f>
        <v>0</v>
      </c>
      <c r="AA67" s="585">
        <f>IF(+NFL!$F89="Buffalo",+NFL!#REF!,IF(+NFL!$H89="Buffalo",+NFL!#REF!,0))</f>
        <v>0</v>
      </c>
      <c r="AB67" s="124">
        <f>IF(+NFL!$F89="Buffalo",+NFL!#REF!,IF(+NFL!$H89="Buffalo",+NFL!#REF!,0))</f>
        <v>0</v>
      </c>
      <c r="AC67" s="182">
        <f>IF(+NFL!$F89="Buffalo",+NFL!#REF!,IF(+NFL!$H89="Buffalo",+NFL!#REF!,0))</f>
        <v>0</v>
      </c>
      <c r="AD67" s="496">
        <f>IF(+NFL!$F89="Buffalo",+NFL!#REF!,IF(+NFL!$H89="Buffalo",+NFL!#REF!,0))</f>
        <v>0</v>
      </c>
      <c r="AE67" s="565">
        <f>IF(+NFL!$F89="Buffalo",+NFL!#REF!,IF(+NFL!$H89="Buffalo",+NFL!#REF!,0))</f>
        <v>0</v>
      </c>
      <c r="AF67" s="496">
        <f>IF(+NFL!$F89="Buffalo",+NFL!#REF!,IF(+NFL!$H89="Buffalo",+NFL!#REF!,0))</f>
        <v>0</v>
      </c>
      <c r="AG67" s="565">
        <f>IF(+NFL!$F89="Buffalo",+NFL!#REF!,IF(+NFL!$H89="Buffalo",+NFL!#REF!,0))</f>
        <v>0</v>
      </c>
      <c r="AH67" s="496">
        <f>IF(+NFL!$F89="Buffalo",+NFL!#REF!,IF(+NFL!$H89="Buffalo",+NFL!#REF!,0))</f>
        <v>0</v>
      </c>
      <c r="AI67" s="565">
        <f>IF(+NFL!$F89="Buffalo",+NFL!#REF!,IF(+NFL!$H89="Buffalo",+NFL!#REF!,0))</f>
        <v>0</v>
      </c>
      <c r="AJ67" s="496">
        <f>IF(+NFL!$F89="Buffalo",+NFL!#REF!,IF(+NFL!$H89="Buffalo",+NFL!#REF!,0))</f>
        <v>0</v>
      </c>
      <c r="AK67" s="565">
        <f>IF(+NFL!$F89="Buffalo",+NFL!#REF!,IF(+NFL!$H89="Buffalo",+NFL!#REF!,0))</f>
        <v>0</v>
      </c>
      <c r="AL67" s="81">
        <f>IF(+NFL!$F89="Buffalo",+NFL!#REF!,IF(+NFL!$H89="Buffalo",+NFL!#REF!,0))</f>
        <v>0</v>
      </c>
      <c r="AM67" s="82">
        <f>IF(+NFL!$F89="Buffalo",+NFL!#REF!,IF(+NFL!$H89="Buffalo",+NFL!#REF!,0))</f>
        <v>0</v>
      </c>
      <c r="AN67" s="81">
        <f>IF(+NFL!$F89="Buffalo",+NFL!#REF!,IF(+NFL!$H89="Buffalo",+NFL!#REF!,0))</f>
        <v>0</v>
      </c>
      <c r="AO67" s="83">
        <f>IF(+NFL!$F89="Buffalo",+NFL!#REF!,IF(+NFL!$H89="Buffalo",+NFL!#REF!,0))</f>
        <v>0</v>
      </c>
      <c r="AP67" s="480">
        <f>IF(+NFL!$F89="Buffalo",+NFL!#REF!,IF(+NFL!$H89="Buffalo",+NFL!#REF!,0))</f>
        <v>0</v>
      </c>
      <c r="AQ67" s="72">
        <f>IF(+NFL!$F89="Buffalo",+NFL!#REF!,IF(+NFL!$H89="Buffalo",+NFL!#REF!,0))</f>
        <v>0</v>
      </c>
      <c r="AR67" s="81">
        <f>IF(+NFL!$F89="Buffalo",+NFL!#REF!,IF(+NFL!$H89="Buffalo",+NFL!#REF!,0))</f>
        <v>0</v>
      </c>
      <c r="AS67" s="96">
        <f>IF(+NFL!$F89="Buffalo",+NFL!#REF!,IF(+NFL!$H89="Buffalo",+NFL!#REF!,0))</f>
        <v>0</v>
      </c>
      <c r="AT67" s="96">
        <f>IF(+NFL!$F89="Buffalo",+NFL!#REF!,IF(+NFL!$H89="Buffalo",+NFL!#REF!,0))</f>
        <v>0</v>
      </c>
      <c r="AU67" s="81">
        <f>IF(+NFL!$F89="Buffalo",+NFL!#REF!,IF(+NFL!$H89="Buffalo",+NFL!#REF!,0))</f>
        <v>0</v>
      </c>
      <c r="AV67" s="96">
        <f>IF(+NFL!$F89="Buffalo",+NFL!#REF!,IF(+NFL!$H89="Buffalo",+NFL!#REF!,0))</f>
        <v>0</v>
      </c>
      <c r="AW67" s="70">
        <f>IF(+NFL!$F89="Buffalo",+NFL!#REF!,IF(+NFL!$H89="Buffalo",+NFL!#REF!,0))</f>
        <v>0</v>
      </c>
      <c r="AX67" s="96">
        <f>IF(+NFL!$F89="Buffalo",+NFL!#REF!,IF(+NFL!$H89="Buffalo",+NFL!#REF!,0))</f>
        <v>0</v>
      </c>
      <c r="AY67" s="81">
        <f>IF(+NFL!$F89="Buffalo",+NFL!#REF!,IF(+NFL!$H89="Buffalo",+NFL!#REF!,0))</f>
        <v>0</v>
      </c>
      <c r="AZ67" s="96">
        <f>IF(+NFL!$F89="Buffalo",+NFL!#REF!,IF(+NFL!$H89="Buffalo",+NFL!#REF!,0))</f>
        <v>0</v>
      </c>
      <c r="BA67" s="70">
        <f>IF(+NFL!$F89="Buffalo",+NFL!#REF!,IF(+NFL!$H89="Buffalo",+NFL!#REF!,0))</f>
        <v>0</v>
      </c>
      <c r="BB67" s="70">
        <f>IF(+NFL!$F89="Buffalo",+NFL!#REF!,IF(+NFL!$H89="Buffalo",+NFL!#REF!,0))</f>
        <v>0</v>
      </c>
      <c r="BC67" s="592">
        <f>IF(+NFL!$F89="Buffalo",+NFL!#REF!,IF(+NFL!$H89="Buffalo",+NFL!#REF!,0))</f>
        <v>0</v>
      </c>
      <c r="BD67" s="81">
        <f>IF(+NFL!$F89="Buffalo",+NFL!#REF!,IF(+NFL!$H89="Buffalo",+NFL!#REF!,0))</f>
        <v>0</v>
      </c>
      <c r="BE67" s="96">
        <f>IF(+NFL!$F89="Buffalo",+NFL!#REF!,IF(+NFL!$H89="Buffalo",+NFL!#REF!,0))</f>
        <v>0</v>
      </c>
      <c r="BF67" s="96">
        <f>IF(+NFL!$F89="Buffalo",+NFL!#REF!,IF(+NFL!$H89="Buffalo",+NFL!#REF!,0))</f>
        <v>0</v>
      </c>
      <c r="BG67" s="81">
        <f>IF(+NFL!$F89="Buffalo",+NFL!#REF!,IF(+NFL!$H89="Buffalo",+NFL!#REF!,0))</f>
        <v>0</v>
      </c>
      <c r="BH67" s="96">
        <f>IF(+NFL!$F89="Buffalo",+NFL!#REF!,IF(+NFL!$H89="Buffalo",+NFL!#REF!,0))</f>
        <v>0</v>
      </c>
      <c r="BI67" s="70">
        <f>IF(+NFL!$F89="Buffalo",+NFL!#REF!,IF(+NFL!$H89="Buffalo",+NFL!#REF!,0))</f>
        <v>0</v>
      </c>
      <c r="BJ67" s="124">
        <f>IF(+NFL!$F89="Buffalo",+NFL!#REF!,IF(+NFL!$H89="Buffalo",+NFL!#REF!,0))</f>
        <v>0</v>
      </c>
      <c r="BK67" s="182">
        <f>IF(+NFL!$F89="Buffalo",+NFL!#REF!,IF(+NFL!$H89="Buffalo",+NFL!#REF!,0))</f>
        <v>0</v>
      </c>
    </row>
    <row r="68" spans="1:63" x14ac:dyDescent="0.8">
      <c r="A68" s="70">
        <f>IF(+NFL!$F125="Buffalo",+NFL!A125,IF(+NFL!$H125="Buffalo",+NFL!A125,0))</f>
        <v>8</v>
      </c>
      <c r="B68" s="70" t="str">
        <f>IF(+NFL!$F125="Buffalo",+NFL!B125,IF(+NFL!$H125="Buffalo",+NFL!B125,0))</f>
        <v>Sun</v>
      </c>
      <c r="C68" s="94">
        <f>IF(+NFL!$F125="Buffalo",+NFL!C125,IF(+NFL!$H125="Buffalo",+NFL!C125,0))</f>
        <v>44500</v>
      </c>
      <c r="D68" s="73">
        <f>IF(+NFL!$F125="Buffalo",+NFL!D125,IF(+NFL!$H125="Buffalo",+NFL!D125,0))</f>
        <v>0.54166666666666663</v>
      </c>
      <c r="E68" s="70" t="str">
        <f>IF(+NFL!$F125="Buffalo",+NFL!E125,IF(+NFL!$H125="Buffalo",+NFL!E125,0))</f>
        <v>CBS</v>
      </c>
      <c r="F68" s="189" t="str">
        <f>IF(+NFL!$F125="Buffalo",+NFL!F125,IF(+NFL!$H125="Buffalo",+NFL!F125,0))</f>
        <v>Miami</v>
      </c>
      <c r="G68" s="70" t="str">
        <f>IF(+NFL!$F125="Buffalo",+NFL!G125,IF(+NFL!$H125="Buffalo",+NFL!G125,0))</f>
        <v>AFCE</v>
      </c>
      <c r="H68" s="189" t="str">
        <f>IF(+NFL!$F125="Buffalo",+NFL!H125,IF(+NFL!$H125="Buffalo",+NFL!H125,0))</f>
        <v>Buffalo</v>
      </c>
      <c r="I68" s="70" t="str">
        <f>IF(+NFL!$F125="Buffalo",+NFL!I125,IF(+NFL!$H125="Buffalo",+NFL!I125,0))</f>
        <v>AFCE</v>
      </c>
      <c r="J68" s="496" t="str">
        <f>IF(+NFL!$F125="Buffalo",+NFL!J125,IF(+NFL!$H125="Buffalo",+NFL!J125,0))</f>
        <v>Buffalo</v>
      </c>
      <c r="K68" s="510" t="str">
        <f>IF(+NFL!$F125="Buffalo",+NFL!K125,IF(+NFL!$H125="Buffalo",+NFL!K125,0))</f>
        <v>Miami</v>
      </c>
      <c r="L68" s="572">
        <f>IF(+NFL!$F125="Buffalo",+NFL!L125,IF(+NFL!$H125="Buffalo",+NFL!L125,0))</f>
        <v>13.5</v>
      </c>
      <c r="M68" s="573">
        <f>IF(+NFL!$F125="Buffalo",+NFL!M125,IF(+NFL!$H125="Buffalo",+NFL!M125,0))</f>
        <v>49.5</v>
      </c>
      <c r="N68" s="583" t="str">
        <f>IF(+NFL!$F125="Buffalo",+NFL!N125,IF(+NFL!$H125="Buffalo",+NFL!N125,0))</f>
        <v>Buffalo</v>
      </c>
      <c r="O68" s="584">
        <f>IF(+NFL!$F125="Buffalo",+NFL!O125,IF(+NFL!$H125="Buffalo",+NFL!O125,0))</f>
        <v>26</v>
      </c>
      <c r="P68" s="583" t="str">
        <f>IF(+NFL!$F125="Buffalo",+NFL!P125,IF(+NFL!$H125="Buffalo",+NFL!P125,0))</f>
        <v>Miami</v>
      </c>
      <c r="Q68" s="585">
        <f>IF(+NFL!$F125="Buffalo",+NFL!Q125,IF(+NFL!$H125="Buffalo",+NFL!Q125,0))</f>
        <v>11</v>
      </c>
      <c r="R68" s="586" t="str">
        <f>IF(+NFL!$F125="Buffalo",+NFL!R125,IF(+NFL!$H125="Buffalo",+NFL!R125,0))</f>
        <v>Buffalo</v>
      </c>
      <c r="S68" s="585" t="str">
        <f>IF(+NFL!$F125="Buffalo",+NFL!S125,IF(+NFL!$H125="Buffalo",+NFL!S125,0))</f>
        <v>Miami</v>
      </c>
      <c r="T68" s="586" t="str">
        <f>IF(+NFL!$F125="Buffalo",+NFL!T125,IF(+NFL!$H125="Buffalo",+NFL!T125,0))</f>
        <v>Buffalo</v>
      </c>
      <c r="U68" s="585" t="str">
        <f>IF(+NFL!$F125="Buffalo",+NFL!U125,IF(+NFL!$H125="Buffalo",+NFL!U125,0))</f>
        <v>W</v>
      </c>
      <c r="V68" s="586">
        <f>IF(+NFL!$F120="Buffalo",+NFL!#REF!,IF(+NFL!$H120="Buffalo",+NFL!#REF!,0))</f>
        <v>0</v>
      </c>
      <c r="W68" s="585">
        <f>IF(+NFL!$F120="Buffalo",+NFL!#REF!,IF(+NFL!$H120="Buffalo",+NFL!#REF!,0))</f>
        <v>0</v>
      </c>
      <c r="X68" s="586">
        <f>IF(+NFL!$F120="Buffalo",+NFL!#REF!,IF(+NFL!$H120="Buffalo",+NFL!#REF!,0))</f>
        <v>0</v>
      </c>
      <c r="Y68" s="585">
        <f>IF(+NFL!$F120="Buffalo",+NFL!#REF!,IF(+NFL!$H120="Buffalo",+NFL!#REF!,0))</f>
        <v>0</v>
      </c>
      <c r="Z68" s="586">
        <f>IF(+NFL!$F120="Buffalo",+NFL!#REF!,IF(+NFL!$H120="Buffalo",+NFL!#REF!,0))</f>
        <v>0</v>
      </c>
      <c r="AA68" s="585">
        <f>IF(+NFL!$F120="Buffalo",+NFL!#REF!,IF(+NFL!$H120="Buffalo",+NFL!#REF!,0))</f>
        <v>0</v>
      </c>
      <c r="AB68" s="124">
        <f>IF(+NFL!$F120="Buffalo",+NFL!#REF!,IF(+NFL!$H120="Buffalo",+NFL!#REF!,0))</f>
        <v>0</v>
      </c>
      <c r="AC68" s="182">
        <f>IF(+NFL!$F120="Buffalo",+NFL!#REF!,IF(+NFL!$H120="Buffalo",+NFL!#REF!,0))</f>
        <v>0</v>
      </c>
      <c r="AD68" s="496">
        <f>IF(+NFL!$F120="Buffalo",+NFL!#REF!,IF(+NFL!$H120="Buffalo",+NFL!#REF!,0))</f>
        <v>0</v>
      </c>
      <c r="AE68" s="565">
        <f>IF(+NFL!$F120="Buffalo",+NFL!#REF!,IF(+NFL!$H120="Buffalo",+NFL!#REF!,0))</f>
        <v>0</v>
      </c>
      <c r="AF68" s="496">
        <f>IF(+NFL!$F120="Buffalo",+NFL!#REF!,IF(+NFL!$H120="Buffalo",+NFL!#REF!,0))</f>
        <v>0</v>
      </c>
      <c r="AG68" s="565">
        <f>IF(+NFL!$F120="Buffalo",+NFL!#REF!,IF(+NFL!$H120="Buffalo",+NFL!#REF!,0))</f>
        <v>0</v>
      </c>
      <c r="AH68" s="496">
        <f>IF(+NFL!$F120="Buffalo",+NFL!#REF!,IF(+NFL!$H120="Buffalo",+NFL!#REF!,0))</f>
        <v>0</v>
      </c>
      <c r="AI68" s="565">
        <f>IF(+NFL!$F120="Buffalo",+NFL!#REF!,IF(+NFL!$H120="Buffalo",+NFL!#REF!,0))</f>
        <v>0</v>
      </c>
      <c r="AJ68" s="496">
        <f>IF(+NFL!$F120="Buffalo",+NFL!#REF!,IF(+NFL!$H120="Buffalo",+NFL!#REF!,0))</f>
        <v>0</v>
      </c>
      <c r="AK68" s="565">
        <f>IF(+NFL!$F120="Buffalo",+NFL!#REF!,IF(+NFL!$H120="Buffalo",+NFL!#REF!,0))</f>
        <v>0</v>
      </c>
      <c r="AL68" s="81">
        <f>IF(+NFL!$F120="Buffalo",+NFL!#REF!,IF(+NFL!$H120="Buffalo",+NFL!#REF!,0))</f>
        <v>0</v>
      </c>
      <c r="AM68" s="82">
        <f>IF(+NFL!$F120="Buffalo",+NFL!#REF!,IF(+NFL!$H120="Buffalo",+NFL!#REF!,0))</f>
        <v>0</v>
      </c>
      <c r="AN68" s="81">
        <f>IF(+NFL!$F120="Buffalo",+NFL!#REF!,IF(+NFL!$H120="Buffalo",+NFL!#REF!,0))</f>
        <v>0</v>
      </c>
      <c r="AO68" s="83">
        <f>IF(+NFL!$F120="Buffalo",+NFL!#REF!,IF(+NFL!$H120="Buffalo",+NFL!#REF!,0))</f>
        <v>0</v>
      </c>
      <c r="AP68" s="480">
        <f>IF(+NFL!$F120="Buffalo",+NFL!#REF!,IF(+NFL!$H120="Buffalo",+NFL!#REF!,0))</f>
        <v>0</v>
      </c>
      <c r="AQ68" s="72">
        <f>IF(+NFL!$F120="Buffalo",+NFL!#REF!,IF(+NFL!$H120="Buffalo",+NFL!#REF!,0))</f>
        <v>0</v>
      </c>
      <c r="AR68" s="81">
        <f>IF(+NFL!$F120="Buffalo",+NFL!#REF!,IF(+NFL!$H120="Buffalo",+NFL!#REF!,0))</f>
        <v>0</v>
      </c>
      <c r="AS68" s="96">
        <f>IF(+NFL!$F120="Buffalo",+NFL!#REF!,IF(+NFL!$H120="Buffalo",+NFL!#REF!,0))</f>
        <v>0</v>
      </c>
      <c r="AT68" s="96">
        <f>IF(+NFL!$F120="Buffalo",+NFL!#REF!,IF(+NFL!$H120="Buffalo",+NFL!#REF!,0))</f>
        <v>0</v>
      </c>
      <c r="AU68" s="81">
        <f>IF(+NFL!$F120="Buffalo",+NFL!#REF!,IF(+NFL!$H120="Buffalo",+NFL!#REF!,0))</f>
        <v>0</v>
      </c>
      <c r="AV68" s="96">
        <f>IF(+NFL!$F120="Buffalo",+NFL!#REF!,IF(+NFL!$H120="Buffalo",+NFL!#REF!,0))</f>
        <v>0</v>
      </c>
      <c r="AW68" s="70">
        <f>IF(+NFL!$F120="Buffalo",+NFL!#REF!,IF(+NFL!$H120="Buffalo",+NFL!#REF!,0))</f>
        <v>0</v>
      </c>
      <c r="AX68" s="96">
        <f>IF(+NFL!$F120="Buffalo",+NFL!#REF!,IF(+NFL!$H120="Buffalo",+NFL!#REF!,0))</f>
        <v>0</v>
      </c>
      <c r="AY68" s="81">
        <f>IF(+NFL!$F120="Buffalo",+NFL!#REF!,IF(+NFL!$H120="Buffalo",+NFL!#REF!,0))</f>
        <v>0</v>
      </c>
      <c r="AZ68" s="96">
        <f>IF(+NFL!$F120="Buffalo",+NFL!#REF!,IF(+NFL!$H120="Buffalo",+NFL!#REF!,0))</f>
        <v>0</v>
      </c>
      <c r="BA68" s="70">
        <f>IF(+NFL!$F120="Buffalo",+NFL!#REF!,IF(+NFL!$H120="Buffalo",+NFL!#REF!,0))</f>
        <v>0</v>
      </c>
      <c r="BB68" s="70">
        <f>IF(+NFL!$F120="Buffalo",+NFL!#REF!,IF(+NFL!$H120="Buffalo",+NFL!#REF!,0))</f>
        <v>0</v>
      </c>
      <c r="BC68" s="592">
        <f>IF(+NFL!$F120="Buffalo",+NFL!#REF!,IF(+NFL!$H120="Buffalo",+NFL!#REF!,0))</f>
        <v>0</v>
      </c>
      <c r="BD68" s="81">
        <f>IF(+NFL!$F120="Buffalo",+NFL!#REF!,IF(+NFL!$H120="Buffalo",+NFL!#REF!,0))</f>
        <v>0</v>
      </c>
      <c r="BE68" s="96">
        <f>IF(+NFL!$F120="Buffalo",+NFL!#REF!,IF(+NFL!$H120="Buffalo",+NFL!#REF!,0))</f>
        <v>0</v>
      </c>
      <c r="BF68" s="96">
        <f>IF(+NFL!$F120="Buffalo",+NFL!#REF!,IF(+NFL!$H120="Buffalo",+NFL!#REF!,0))</f>
        <v>0</v>
      </c>
      <c r="BG68" s="81">
        <f>IF(+NFL!$F120="Buffalo",+NFL!#REF!,IF(+NFL!$H120="Buffalo",+NFL!#REF!,0))</f>
        <v>0</v>
      </c>
      <c r="BH68" s="96">
        <f>IF(+NFL!$F120="Buffalo",+NFL!#REF!,IF(+NFL!$H120="Buffalo",+NFL!#REF!,0))</f>
        <v>0</v>
      </c>
      <c r="BI68" s="70">
        <f>IF(+NFL!$F120="Buffalo",+NFL!#REF!,IF(+NFL!$H120="Buffalo",+NFL!#REF!,0))</f>
        <v>0</v>
      </c>
      <c r="BJ68" s="124">
        <f>IF(+NFL!$F120="Buffalo",+NFL!#REF!,IF(+NFL!$H120="Buffalo",+NFL!#REF!,0))</f>
        <v>0</v>
      </c>
      <c r="BK68" s="182">
        <f>IF(+NFL!$F120="Buffalo",+NFL!#REF!,IF(+NFL!$H120="Buffalo",+NFL!#REF!,0))</f>
        <v>0</v>
      </c>
    </row>
    <row r="69" spans="1:63" x14ac:dyDescent="0.8">
      <c r="A69" s="70">
        <f>IF(+NFL!$F148="Buffalo",+NFL!A148,IF(+NFL!$H148="Buffalo",+NFL!A148,0))</f>
        <v>9</v>
      </c>
      <c r="B69" s="70" t="str">
        <f>IF(+NFL!$F148="Buffalo",+NFL!B148,IF(+NFL!$H148="Buffalo",+NFL!B148,0))</f>
        <v>Sun</v>
      </c>
      <c r="C69" s="94">
        <f>IF(+NFL!$F148="Buffalo",+NFL!C148,IF(+NFL!$H148="Buffalo",+NFL!C148,0))</f>
        <v>44507</v>
      </c>
      <c r="D69" s="73">
        <f>IF(+NFL!$F148="Buffalo",+NFL!D148,IF(+NFL!$H148="Buffalo",+NFL!D148,0))</f>
        <v>0.54166666666666663</v>
      </c>
      <c r="E69" s="70" t="str">
        <f>IF(+NFL!$F148="Buffalo",+NFL!E148,IF(+NFL!$H148="Buffalo",+NFL!E148,0))</f>
        <v>CBS</v>
      </c>
      <c r="F69" s="189" t="str">
        <f>IF(+NFL!$F148="Buffalo",+NFL!F148,IF(+NFL!$H148="Buffalo",+NFL!F148,0))</f>
        <v>Buffalo</v>
      </c>
      <c r="G69" s="70" t="str">
        <f>IF(+NFL!$F148="Buffalo",+NFL!G148,IF(+NFL!$H148="Buffalo",+NFL!G148,0))</f>
        <v>AFCE</v>
      </c>
      <c r="H69" s="189" t="str">
        <f>IF(+NFL!$F148="Buffalo",+NFL!H148,IF(+NFL!$H148="Buffalo",+NFL!H148,0))</f>
        <v>Jacksonville</v>
      </c>
      <c r="I69" s="70" t="str">
        <f>IF(+NFL!$F148="Buffalo",+NFL!I148,IF(+NFL!$H148="Buffalo",+NFL!I148,0))</f>
        <v>AFCS</v>
      </c>
      <c r="J69" s="496" t="str">
        <f>IF(+NFL!$F148="Buffalo",+NFL!J148,IF(+NFL!$H148="Buffalo",+NFL!J148,0))</f>
        <v>Buffalo</v>
      </c>
      <c r="K69" s="510" t="str">
        <f>IF(+NFL!$F148="Buffalo",+NFL!K148,IF(+NFL!$H148="Buffalo",+NFL!K148,0))</f>
        <v>Jacksonville</v>
      </c>
      <c r="L69" s="572">
        <f>IF(+NFL!$F148="Buffalo",+NFL!L148,IF(+NFL!$H148="Buffalo",+NFL!L148,0))</f>
        <v>14.5</v>
      </c>
      <c r="M69" s="573">
        <f>IF(+NFL!$F148="Buffalo",+NFL!M148,IF(+NFL!$H148="Buffalo",+NFL!M148,0))</f>
        <v>48.5</v>
      </c>
      <c r="N69" s="583" t="str">
        <f>IF(+NFL!$F148="Buffalo",+NFL!N148,IF(+NFL!$H148="Buffalo",+NFL!N148,0))</f>
        <v>Jacksonville</v>
      </c>
      <c r="O69" s="584">
        <f>IF(+NFL!$F148="Buffalo",+NFL!O148,IF(+NFL!$H148="Buffalo",+NFL!O148,0))</f>
        <v>9</v>
      </c>
      <c r="P69" s="583" t="str">
        <f>IF(+NFL!$F148="Buffalo",+NFL!P148,IF(+NFL!$H148="Buffalo",+NFL!P148,0))</f>
        <v>Buffalo</v>
      </c>
      <c r="Q69" s="585">
        <f>IF(+NFL!$F148="Buffalo",+NFL!Q148,IF(+NFL!$H148="Buffalo",+NFL!Q148,0))</f>
        <v>6</v>
      </c>
      <c r="R69" s="586" t="str">
        <f>IF(+NFL!$F148="Buffalo",+NFL!R148,IF(+NFL!$H148="Buffalo",+NFL!R148,0))</f>
        <v>Jacksonville</v>
      </c>
      <c r="S69" s="585" t="str">
        <f>IF(+NFL!$F148="Buffalo",+NFL!S148,IF(+NFL!$H148="Buffalo",+NFL!S148,0))</f>
        <v>Buffalo</v>
      </c>
      <c r="T69" s="586" t="str">
        <f>IF(+NFL!$F148="Buffalo",+NFL!T148,IF(+NFL!$H148="Buffalo",+NFL!T148,0))</f>
        <v>Buffalo</v>
      </c>
      <c r="U69" s="585" t="str">
        <f>IF(+NFL!$F148="Buffalo",+NFL!U148,IF(+NFL!$H148="Buffalo",+NFL!U148,0))</f>
        <v>L</v>
      </c>
      <c r="V69" s="586">
        <f>IF(+NFL!$F127="Buffalo",+NFL!#REF!,IF(+NFL!$H127="Buffalo",+NFL!#REF!,0))</f>
        <v>0</v>
      </c>
      <c r="W69" s="585">
        <f>IF(+NFL!$F127="Buffalo",+NFL!#REF!,IF(+NFL!$H127="Buffalo",+NFL!#REF!,0))</f>
        <v>0</v>
      </c>
      <c r="X69" s="586">
        <f>IF(+NFL!$F127="Buffalo",+NFL!#REF!,IF(+NFL!$H127="Buffalo",+NFL!#REF!,0))</f>
        <v>0</v>
      </c>
      <c r="Y69" s="585">
        <f>IF(+NFL!$F127="Buffalo",+NFL!#REF!,IF(+NFL!$H127="Buffalo",+NFL!#REF!,0))</f>
        <v>0</v>
      </c>
      <c r="Z69" s="586">
        <f>IF(+NFL!$F127="Buffalo",+NFL!#REF!,IF(+NFL!$H127="Buffalo",+NFL!#REF!,0))</f>
        <v>0</v>
      </c>
      <c r="AA69" s="585">
        <f>IF(+NFL!$F127="Buffalo",+NFL!#REF!,IF(+NFL!$H127="Buffalo",+NFL!#REF!,0))</f>
        <v>0</v>
      </c>
      <c r="AB69" s="124">
        <f>IF(+NFL!$F127="Buffalo",+NFL!#REF!,IF(+NFL!$H127="Buffalo",+NFL!#REF!,0))</f>
        <v>0</v>
      </c>
      <c r="AC69" s="182">
        <f>IF(+NFL!$F127="Buffalo",+NFL!#REF!,IF(+NFL!$H127="Buffalo",+NFL!#REF!,0))</f>
        <v>0</v>
      </c>
      <c r="AD69" s="496">
        <f>IF(+NFL!$F127="Buffalo",+NFL!#REF!,IF(+NFL!$H127="Buffalo",+NFL!#REF!,0))</f>
        <v>0</v>
      </c>
      <c r="AE69" s="565">
        <f>IF(+NFL!$F127="Buffalo",+NFL!#REF!,IF(+NFL!$H127="Buffalo",+NFL!#REF!,0))</f>
        <v>0</v>
      </c>
      <c r="AF69" s="496">
        <f>IF(+NFL!$F127="Buffalo",+NFL!#REF!,IF(+NFL!$H127="Buffalo",+NFL!#REF!,0))</f>
        <v>0</v>
      </c>
      <c r="AG69" s="565">
        <f>IF(+NFL!$F127="Buffalo",+NFL!#REF!,IF(+NFL!$H127="Buffalo",+NFL!#REF!,0))</f>
        <v>0</v>
      </c>
      <c r="AH69" s="496">
        <f>IF(+NFL!$F127="Buffalo",+NFL!#REF!,IF(+NFL!$H127="Buffalo",+NFL!#REF!,0))</f>
        <v>0</v>
      </c>
      <c r="AI69" s="565">
        <f>IF(+NFL!$F127="Buffalo",+NFL!#REF!,IF(+NFL!$H127="Buffalo",+NFL!#REF!,0))</f>
        <v>0</v>
      </c>
      <c r="AJ69" s="496">
        <f>IF(+NFL!$F127="Buffalo",+NFL!#REF!,IF(+NFL!$H127="Buffalo",+NFL!#REF!,0))</f>
        <v>0</v>
      </c>
      <c r="AK69" s="565">
        <f>IF(+NFL!$F127="Buffalo",+NFL!#REF!,IF(+NFL!$H127="Buffalo",+NFL!#REF!,0))</f>
        <v>0</v>
      </c>
      <c r="AL69" s="81">
        <f>IF(+NFL!$F127="Buffalo",+NFL!#REF!,IF(+NFL!$H127="Buffalo",+NFL!#REF!,0))</f>
        <v>0</v>
      </c>
      <c r="AM69" s="82">
        <f>IF(+NFL!$F127="Buffalo",+NFL!#REF!,IF(+NFL!$H127="Buffalo",+NFL!#REF!,0))</f>
        <v>0</v>
      </c>
      <c r="AN69" s="81">
        <f>IF(+NFL!$F127="Buffalo",+NFL!#REF!,IF(+NFL!$H127="Buffalo",+NFL!#REF!,0))</f>
        <v>0</v>
      </c>
      <c r="AO69" s="83">
        <f>IF(+NFL!$F127="Buffalo",+NFL!#REF!,IF(+NFL!$H127="Buffalo",+NFL!#REF!,0))</f>
        <v>0</v>
      </c>
      <c r="AP69" s="480">
        <f>IF(+NFL!$F127="Buffalo",+NFL!#REF!,IF(+NFL!$H127="Buffalo",+NFL!#REF!,0))</f>
        <v>0</v>
      </c>
      <c r="AQ69" s="72">
        <f>IF(+NFL!$F127="Buffalo",+NFL!#REF!,IF(+NFL!$H127="Buffalo",+NFL!#REF!,0))</f>
        <v>0</v>
      </c>
      <c r="AR69" s="81">
        <f>IF(+NFL!$F127="Buffalo",+NFL!#REF!,IF(+NFL!$H127="Buffalo",+NFL!#REF!,0))</f>
        <v>0</v>
      </c>
      <c r="AS69" s="96">
        <f>IF(+NFL!$F127="Buffalo",+NFL!#REF!,IF(+NFL!$H127="Buffalo",+NFL!#REF!,0))</f>
        <v>0</v>
      </c>
      <c r="AT69" s="96">
        <f>IF(+NFL!$F127="Buffalo",+NFL!#REF!,IF(+NFL!$H127="Buffalo",+NFL!#REF!,0))</f>
        <v>0</v>
      </c>
      <c r="AU69" s="81">
        <f>IF(+NFL!$F127="Buffalo",+NFL!#REF!,IF(+NFL!$H127="Buffalo",+NFL!#REF!,0))</f>
        <v>0</v>
      </c>
      <c r="AV69" s="96">
        <f>IF(+NFL!$F127="Buffalo",+NFL!#REF!,IF(+NFL!$H127="Buffalo",+NFL!#REF!,0))</f>
        <v>0</v>
      </c>
      <c r="AW69" s="70">
        <f>IF(+NFL!$F127="Buffalo",+NFL!#REF!,IF(+NFL!$H127="Buffalo",+NFL!#REF!,0))</f>
        <v>0</v>
      </c>
      <c r="AX69" s="96">
        <f>IF(+NFL!$F127="Buffalo",+NFL!#REF!,IF(+NFL!$H127="Buffalo",+NFL!#REF!,0))</f>
        <v>0</v>
      </c>
      <c r="AY69" s="81">
        <f>IF(+NFL!$F127="Buffalo",+NFL!#REF!,IF(+NFL!$H127="Buffalo",+NFL!#REF!,0))</f>
        <v>0</v>
      </c>
      <c r="AZ69" s="96">
        <f>IF(+NFL!$F127="Buffalo",+NFL!#REF!,IF(+NFL!$H127="Buffalo",+NFL!#REF!,0))</f>
        <v>0</v>
      </c>
      <c r="BA69" s="70">
        <f>IF(+NFL!$F127="Buffalo",+NFL!#REF!,IF(+NFL!$H127="Buffalo",+NFL!#REF!,0))</f>
        <v>0</v>
      </c>
      <c r="BB69" s="70">
        <f>IF(+NFL!$F127="Buffalo",+NFL!#REF!,IF(+NFL!$H127="Buffalo",+NFL!#REF!,0))</f>
        <v>0</v>
      </c>
      <c r="BC69" s="592">
        <f>IF(+NFL!$F127="Buffalo",+NFL!#REF!,IF(+NFL!$H127="Buffalo",+NFL!#REF!,0))</f>
        <v>0</v>
      </c>
      <c r="BD69" s="81">
        <f>IF(+NFL!$F127="Buffalo",+NFL!#REF!,IF(+NFL!$H127="Buffalo",+NFL!#REF!,0))</f>
        <v>0</v>
      </c>
      <c r="BE69" s="96">
        <f>IF(+NFL!$F127="Buffalo",+NFL!#REF!,IF(+NFL!$H127="Buffalo",+NFL!#REF!,0))</f>
        <v>0</v>
      </c>
      <c r="BF69" s="96">
        <f>IF(+NFL!$F127="Buffalo",+NFL!#REF!,IF(+NFL!$H127="Buffalo",+NFL!#REF!,0))</f>
        <v>0</v>
      </c>
      <c r="BG69" s="81">
        <f>IF(+NFL!$F127="Buffalo",+NFL!#REF!,IF(+NFL!$H127="Buffalo",+NFL!#REF!,0))</f>
        <v>0</v>
      </c>
      <c r="BH69" s="96">
        <f>IF(+NFL!$F127="Buffalo",+NFL!#REF!,IF(+NFL!$H127="Buffalo",+NFL!#REF!,0))</f>
        <v>0</v>
      </c>
      <c r="BI69" s="70">
        <f>IF(+NFL!$F127="Buffalo",+NFL!#REF!,IF(+NFL!$H127="Buffalo",+NFL!#REF!,0))</f>
        <v>0</v>
      </c>
      <c r="BJ69" s="124">
        <f>IF(+NFL!$F127="Buffalo",+NFL!#REF!,IF(+NFL!$H127="Buffalo",+NFL!#REF!,0))</f>
        <v>0</v>
      </c>
      <c r="BK69" s="182">
        <f>IF(+NFL!$F127="Buffalo",+NFL!#REF!,IF(+NFL!$H127="Buffalo",+NFL!#REF!,0))</f>
        <v>0</v>
      </c>
    </row>
    <row r="70" spans="1:63" x14ac:dyDescent="0.8">
      <c r="A70" s="70">
        <f>IF(+NFL!$F165="Buffalo",+NFL!A165,IF(+NFL!$H165="Buffalo",+NFL!A165,0))</f>
        <v>10</v>
      </c>
      <c r="B70" s="70" t="str">
        <f>IF(+NFL!$F165="Buffalo",+NFL!B165,IF(+NFL!$H165="Buffalo",+NFL!B165,0))</f>
        <v>Sun</v>
      </c>
      <c r="C70" s="94">
        <f>IF(+NFL!$F165="Buffalo",+NFL!C165,IF(+NFL!$H165="Buffalo",+NFL!C165,0))</f>
        <v>44514</v>
      </c>
      <c r="D70" s="73">
        <f>IF(+NFL!$F165="Buffalo",+NFL!D165,IF(+NFL!$H165="Buffalo",+NFL!D165,0))</f>
        <v>0.54166666666666663</v>
      </c>
      <c r="E70" s="70" t="str">
        <f>IF(+NFL!$F165="Buffalo",+NFL!E165,IF(+NFL!$H165="Buffalo",+NFL!E165,0))</f>
        <v>CBS</v>
      </c>
      <c r="F70" s="189" t="str">
        <f>IF(+NFL!$F165="Buffalo",+NFL!F165,IF(+NFL!$H165="Buffalo",+NFL!F165,0))</f>
        <v>Buffalo</v>
      </c>
      <c r="G70" s="70" t="str">
        <f>IF(+NFL!$F165="Buffalo",+NFL!G165,IF(+NFL!$H165="Buffalo",+NFL!G165,0))</f>
        <v>AFCE</v>
      </c>
      <c r="H70" s="189" t="str">
        <f>IF(+NFL!$F165="Buffalo",+NFL!H165,IF(+NFL!$H165="Buffalo",+NFL!H165,0))</f>
        <v>NY Jets</v>
      </c>
      <c r="I70" s="70" t="str">
        <f>IF(+NFL!$F165="Buffalo",+NFL!I165,IF(+NFL!$H165="Buffalo",+NFL!I165,0))</f>
        <v>AFCE</v>
      </c>
      <c r="J70" s="496" t="str">
        <f>IF(+NFL!$F165="Buffalo",+NFL!J165,IF(+NFL!$H165="Buffalo",+NFL!J165,0))</f>
        <v>Buffalo</v>
      </c>
      <c r="K70" s="510" t="str">
        <f>IF(+NFL!$F165="Buffalo",+NFL!K165,IF(+NFL!$H165="Buffalo",+NFL!K165,0))</f>
        <v>NY Jets</v>
      </c>
      <c r="L70" s="572">
        <f>IF(+NFL!$F165="Buffalo",+NFL!L165,IF(+NFL!$H165="Buffalo",+NFL!L165,0))</f>
        <v>13</v>
      </c>
      <c r="M70" s="573">
        <f>IF(+NFL!$F165="Buffalo",+NFL!M165,IF(+NFL!$H165="Buffalo",+NFL!M165,0))</f>
        <v>47.5</v>
      </c>
      <c r="N70" s="583" t="str">
        <f>IF(+NFL!$F165="Buffalo",+NFL!N165,IF(+NFL!$H165="Buffalo",+NFL!N165,0))</f>
        <v>Buffalo</v>
      </c>
      <c r="O70" s="584">
        <f>IF(+NFL!$F165="Buffalo",+NFL!O165,IF(+NFL!$H165="Buffalo",+NFL!O165,0))</f>
        <v>45</v>
      </c>
      <c r="P70" s="583" t="str">
        <f>IF(+NFL!$F165="Buffalo",+NFL!P165,IF(+NFL!$H165="Buffalo",+NFL!P165,0))</f>
        <v>NY Jets</v>
      </c>
      <c r="Q70" s="585">
        <f>IF(+NFL!$F165="Buffalo",+NFL!Q165,IF(+NFL!$H165="Buffalo",+NFL!Q165,0))</f>
        <v>17</v>
      </c>
      <c r="R70" s="586" t="str">
        <f>IF(+NFL!$F165="Buffalo",+NFL!R165,IF(+NFL!$H165="Buffalo",+NFL!R165,0))</f>
        <v>Buffalo</v>
      </c>
      <c r="S70" s="585" t="str">
        <f>IF(+NFL!$F165="Buffalo",+NFL!S165,IF(+NFL!$H165="Buffalo",+NFL!S165,0))</f>
        <v>NY Jets</v>
      </c>
      <c r="T70" s="586" t="str">
        <f>IF(+NFL!$F165="Buffalo",+NFL!T165,IF(+NFL!$H165="Buffalo",+NFL!T165,0))</f>
        <v>Buffalo</v>
      </c>
      <c r="U70" s="585" t="str">
        <f>IF(+NFL!$F165="Buffalo",+NFL!U165,IF(+NFL!$H165="Buffalo",+NFL!U165,0))</f>
        <v>W</v>
      </c>
      <c r="V70" s="586">
        <f>IF(+NFL!$F150="Buffalo",+NFL!#REF!,IF(+NFL!$H150="Buffalo",+NFL!#REF!,0))</f>
        <v>0</v>
      </c>
      <c r="W70" s="585">
        <f>IF(+NFL!$F150="Buffalo",+NFL!#REF!,IF(+NFL!$H150="Buffalo",+NFL!#REF!,0))</f>
        <v>0</v>
      </c>
      <c r="X70" s="586">
        <f>IF(+NFL!$F150="Buffalo",+NFL!#REF!,IF(+NFL!$H150="Buffalo",+NFL!#REF!,0))</f>
        <v>0</v>
      </c>
      <c r="Y70" s="585">
        <f>IF(+NFL!$F150="Buffalo",+NFL!#REF!,IF(+NFL!$H150="Buffalo",+NFL!#REF!,0))</f>
        <v>0</v>
      </c>
      <c r="Z70" s="586">
        <f>IF(+NFL!$F150="Buffalo",+NFL!#REF!,IF(+NFL!$H150="Buffalo",+NFL!#REF!,0))</f>
        <v>0</v>
      </c>
      <c r="AA70" s="585">
        <f>IF(+NFL!$F150="Buffalo",+NFL!#REF!,IF(+NFL!$H150="Buffalo",+NFL!#REF!,0))</f>
        <v>0</v>
      </c>
      <c r="AB70" s="124">
        <f>IF(+NFL!$F150="Buffalo",+NFL!#REF!,IF(+NFL!$H150="Buffalo",+NFL!#REF!,0))</f>
        <v>0</v>
      </c>
      <c r="AC70" s="182">
        <f>IF(+NFL!$F150="Buffalo",+NFL!#REF!,IF(+NFL!$H150="Buffalo",+NFL!#REF!,0))</f>
        <v>0</v>
      </c>
      <c r="AD70" s="496">
        <f>IF(+NFL!$F150="Buffalo",+NFL!#REF!,IF(+NFL!$H150="Buffalo",+NFL!#REF!,0))</f>
        <v>0</v>
      </c>
      <c r="AE70" s="565">
        <f>IF(+NFL!$F150="Buffalo",+NFL!#REF!,IF(+NFL!$H150="Buffalo",+NFL!#REF!,0))</f>
        <v>0</v>
      </c>
      <c r="AF70" s="496">
        <f>IF(+NFL!$F150="Buffalo",+NFL!#REF!,IF(+NFL!$H150="Buffalo",+NFL!#REF!,0))</f>
        <v>0</v>
      </c>
      <c r="AG70" s="565">
        <f>IF(+NFL!$F150="Buffalo",+NFL!#REF!,IF(+NFL!$H150="Buffalo",+NFL!#REF!,0))</f>
        <v>0</v>
      </c>
      <c r="AH70" s="496">
        <f>IF(+NFL!$F150="Buffalo",+NFL!#REF!,IF(+NFL!$H150="Buffalo",+NFL!#REF!,0))</f>
        <v>0</v>
      </c>
      <c r="AI70" s="565">
        <f>IF(+NFL!$F150="Buffalo",+NFL!#REF!,IF(+NFL!$H150="Buffalo",+NFL!#REF!,0))</f>
        <v>0</v>
      </c>
      <c r="AJ70" s="496">
        <f>IF(+NFL!$F150="Buffalo",+NFL!#REF!,IF(+NFL!$H150="Buffalo",+NFL!#REF!,0))</f>
        <v>0</v>
      </c>
      <c r="AK70" s="565">
        <f>IF(+NFL!$F150="Buffalo",+NFL!#REF!,IF(+NFL!$H150="Buffalo",+NFL!#REF!,0))</f>
        <v>0</v>
      </c>
      <c r="AL70" s="81">
        <f>IF(+NFL!$F150="Buffalo",+NFL!#REF!,IF(+NFL!$H150="Buffalo",+NFL!#REF!,0))</f>
        <v>0</v>
      </c>
      <c r="AM70" s="82">
        <f>IF(+NFL!$F150="Buffalo",+NFL!#REF!,IF(+NFL!$H150="Buffalo",+NFL!#REF!,0))</f>
        <v>0</v>
      </c>
      <c r="AN70" s="81">
        <f>IF(+NFL!$F150="Buffalo",+NFL!#REF!,IF(+NFL!$H150="Buffalo",+NFL!#REF!,0))</f>
        <v>0</v>
      </c>
      <c r="AO70" s="83">
        <f>IF(+NFL!$F150="Buffalo",+NFL!#REF!,IF(+NFL!$H150="Buffalo",+NFL!#REF!,0))</f>
        <v>0</v>
      </c>
      <c r="AP70" s="480">
        <f>IF(+NFL!$F150="Buffalo",+NFL!#REF!,IF(+NFL!$H150="Buffalo",+NFL!#REF!,0))</f>
        <v>0</v>
      </c>
      <c r="AQ70" s="72">
        <f>IF(+NFL!$F150="Buffalo",+NFL!#REF!,IF(+NFL!$H150="Buffalo",+NFL!#REF!,0))</f>
        <v>0</v>
      </c>
      <c r="AR70" s="81">
        <f>IF(+NFL!$F150="Buffalo",+NFL!#REF!,IF(+NFL!$H150="Buffalo",+NFL!#REF!,0))</f>
        <v>0</v>
      </c>
      <c r="AS70" s="96">
        <f>IF(+NFL!$F150="Buffalo",+NFL!#REF!,IF(+NFL!$H150="Buffalo",+NFL!#REF!,0))</f>
        <v>0</v>
      </c>
      <c r="AT70" s="96">
        <f>IF(+NFL!$F150="Buffalo",+NFL!#REF!,IF(+NFL!$H150="Buffalo",+NFL!#REF!,0))</f>
        <v>0</v>
      </c>
      <c r="AU70" s="81">
        <f>IF(+NFL!$F150="Buffalo",+NFL!#REF!,IF(+NFL!$H150="Buffalo",+NFL!#REF!,0))</f>
        <v>0</v>
      </c>
      <c r="AV70" s="96">
        <f>IF(+NFL!$F150="Buffalo",+NFL!#REF!,IF(+NFL!$H150="Buffalo",+NFL!#REF!,0))</f>
        <v>0</v>
      </c>
      <c r="AW70" s="70">
        <f>IF(+NFL!$F150="Buffalo",+NFL!#REF!,IF(+NFL!$H150="Buffalo",+NFL!#REF!,0))</f>
        <v>0</v>
      </c>
      <c r="AX70" s="96">
        <f>IF(+NFL!$F150="Buffalo",+NFL!#REF!,IF(+NFL!$H150="Buffalo",+NFL!#REF!,0))</f>
        <v>0</v>
      </c>
      <c r="AY70" s="81">
        <f>IF(+NFL!$F150="Buffalo",+NFL!#REF!,IF(+NFL!$H150="Buffalo",+NFL!#REF!,0))</f>
        <v>0</v>
      </c>
      <c r="AZ70" s="96">
        <f>IF(+NFL!$F150="Buffalo",+NFL!#REF!,IF(+NFL!$H150="Buffalo",+NFL!#REF!,0))</f>
        <v>0</v>
      </c>
      <c r="BA70" s="70">
        <f>IF(+NFL!$F150="Buffalo",+NFL!#REF!,IF(+NFL!$H150="Buffalo",+NFL!#REF!,0))</f>
        <v>0</v>
      </c>
      <c r="BB70" s="70">
        <f>IF(+NFL!$F150="Buffalo",+NFL!#REF!,IF(+NFL!$H150="Buffalo",+NFL!#REF!,0))</f>
        <v>0</v>
      </c>
      <c r="BC70" s="592">
        <f>IF(+NFL!$F150="Buffalo",+NFL!#REF!,IF(+NFL!$H150="Buffalo",+NFL!#REF!,0))</f>
        <v>0</v>
      </c>
      <c r="BD70" s="81">
        <f>IF(+NFL!$F150="Buffalo",+NFL!#REF!,IF(+NFL!$H150="Buffalo",+NFL!#REF!,0))</f>
        <v>0</v>
      </c>
      <c r="BE70" s="96">
        <f>IF(+NFL!$F150="Buffalo",+NFL!#REF!,IF(+NFL!$H150="Buffalo",+NFL!#REF!,0))</f>
        <v>0</v>
      </c>
      <c r="BF70" s="96">
        <f>IF(+NFL!$F150="Buffalo",+NFL!#REF!,IF(+NFL!$H150="Buffalo",+NFL!#REF!,0))</f>
        <v>0</v>
      </c>
      <c r="BG70" s="81">
        <f>IF(+NFL!$F150="Buffalo",+NFL!#REF!,IF(+NFL!$H150="Buffalo",+NFL!#REF!,0))</f>
        <v>0</v>
      </c>
      <c r="BH70" s="96">
        <f>IF(+NFL!$F150="Buffalo",+NFL!#REF!,IF(+NFL!$H150="Buffalo",+NFL!#REF!,0))</f>
        <v>0</v>
      </c>
      <c r="BI70" s="70">
        <f>IF(+NFL!$F150="Buffalo",+NFL!#REF!,IF(+NFL!$H150="Buffalo",+NFL!#REF!,0))</f>
        <v>0</v>
      </c>
      <c r="BJ70" s="124">
        <f>IF(+NFL!$F150="Buffalo",+NFL!#REF!,IF(+NFL!$H150="Buffalo",+NFL!#REF!,0))</f>
        <v>0</v>
      </c>
      <c r="BK70" s="182">
        <f>IF(+NFL!$F150="Buffalo",+NFL!#REF!,IF(+NFL!$H150="Buffalo",+NFL!#REF!,0))</f>
        <v>0</v>
      </c>
    </row>
    <row r="71" spans="1:63" x14ac:dyDescent="0.8">
      <c r="A71" s="70">
        <f>IF(+NFL!$F180="Buffalo",+NFL!A180,IF(+NFL!$H180="Buffalo",+NFL!A180,0))</f>
        <v>11</v>
      </c>
      <c r="B71" s="70" t="str">
        <f>IF(+NFL!$F180="Buffalo",+NFL!B180,IF(+NFL!$H180="Buffalo",+NFL!B180,0))</f>
        <v>Sun</v>
      </c>
      <c r="C71" s="94">
        <f>IF(+NFL!$F180="Buffalo",+NFL!C180,IF(+NFL!$H180="Buffalo",+NFL!C180,0))</f>
        <v>44521</v>
      </c>
      <c r="D71" s="73">
        <f>IF(+NFL!$F180="Buffalo",+NFL!D180,IF(+NFL!$H180="Buffalo",+NFL!D180,0))</f>
        <v>0.54166666666666663</v>
      </c>
      <c r="E71" s="70" t="str">
        <f>IF(+NFL!$F180="Buffalo",+NFL!E180,IF(+NFL!$H180="Buffalo",+NFL!E180,0))</f>
        <v>CBS</v>
      </c>
      <c r="F71" s="189" t="str">
        <f>IF(+NFL!$F180="Buffalo",+NFL!F180,IF(+NFL!$H180="Buffalo",+NFL!F180,0))</f>
        <v>Indianapolis</v>
      </c>
      <c r="G71" s="70" t="str">
        <f>IF(+NFL!$F180="Buffalo",+NFL!G180,IF(+NFL!$H180="Buffalo",+NFL!G180,0))</f>
        <v>AFCS</v>
      </c>
      <c r="H71" s="189" t="str">
        <f>IF(+NFL!$F180="Buffalo",+NFL!H180,IF(+NFL!$H180="Buffalo",+NFL!H180,0))</f>
        <v>Buffalo</v>
      </c>
      <c r="I71" s="70" t="str">
        <f>IF(+NFL!$F180="Buffalo",+NFL!I180,IF(+NFL!$H180="Buffalo",+NFL!I180,0))</f>
        <v>AFCE</v>
      </c>
      <c r="J71" s="496" t="str">
        <f>IF(+NFL!$F180="Buffalo",+NFL!J180,IF(+NFL!$H180="Buffalo",+NFL!J180,0))</f>
        <v>Buffalo</v>
      </c>
      <c r="K71" s="510" t="str">
        <f>IF(+NFL!$F180="Buffalo",+NFL!K180,IF(+NFL!$H180="Buffalo",+NFL!K180,0))</f>
        <v>Indianapolis</v>
      </c>
      <c r="L71" s="572">
        <f>IF(+NFL!$F180="Buffalo",+NFL!L180,IF(+NFL!$H180="Buffalo",+NFL!L180,0))</f>
        <v>7</v>
      </c>
      <c r="M71" s="573">
        <f>IF(+NFL!$F180="Buffalo",+NFL!M180,IF(+NFL!$H180="Buffalo",+NFL!M180,0))</f>
        <v>50</v>
      </c>
      <c r="N71" s="583" t="str">
        <f>IF(+NFL!$F180="Buffalo",+NFL!N180,IF(+NFL!$H180="Buffalo",+NFL!N180,0))</f>
        <v>Indianapolis</v>
      </c>
      <c r="O71" s="584">
        <f>IF(+NFL!$F180="Buffalo",+NFL!O180,IF(+NFL!$H180="Buffalo",+NFL!O180,0))</f>
        <v>41</v>
      </c>
      <c r="P71" s="583" t="str">
        <f>IF(+NFL!$F180="Buffalo",+NFL!P180,IF(+NFL!$H180="Buffalo",+NFL!P180,0))</f>
        <v>Buffalo</v>
      </c>
      <c r="Q71" s="585">
        <f>IF(+NFL!$F180="Buffalo",+NFL!Q180,IF(+NFL!$H180="Buffalo",+NFL!Q180,0))</f>
        <v>15</v>
      </c>
      <c r="R71" s="586" t="str">
        <f>IF(+NFL!$F180="Buffalo",+NFL!R180,IF(+NFL!$H180="Buffalo",+NFL!R180,0))</f>
        <v>Indianapolis</v>
      </c>
      <c r="S71" s="585" t="str">
        <f>IF(+NFL!$F180="Buffalo",+NFL!S180,IF(+NFL!$H180="Buffalo",+NFL!S180,0))</f>
        <v>Buffalo</v>
      </c>
      <c r="T71" s="586" t="str">
        <f>IF(+NFL!$F180="Buffalo",+NFL!T180,IF(+NFL!$H180="Buffalo",+NFL!T180,0))</f>
        <v>Buffalo</v>
      </c>
      <c r="U71" s="585" t="str">
        <f>IF(+NFL!$F180="Buffalo",+NFL!U180,IF(+NFL!$H180="Buffalo",+NFL!U180,0))</f>
        <v>L</v>
      </c>
      <c r="V71" s="586">
        <f>IF(+NFL!$F172="Buffalo",+NFL!#REF!,IF(+NFL!$H172="Buffalo",+NFL!#REF!,0))</f>
        <v>0</v>
      </c>
      <c r="W71" s="585">
        <f>IF(+NFL!$F172="Buffalo",+NFL!#REF!,IF(+NFL!$H172="Buffalo",+NFL!#REF!,0))</f>
        <v>0</v>
      </c>
      <c r="X71" s="586">
        <f>IF(+NFL!$F172="Buffalo",+NFL!#REF!,IF(+NFL!$H172="Buffalo",+NFL!#REF!,0))</f>
        <v>0</v>
      </c>
      <c r="Y71" s="585">
        <f>IF(+NFL!$F172="Buffalo",+NFL!#REF!,IF(+NFL!$H172="Buffalo",+NFL!#REF!,0))</f>
        <v>0</v>
      </c>
      <c r="Z71" s="586">
        <f>IF(+NFL!$F172="Buffalo",+NFL!#REF!,IF(+NFL!$H172="Buffalo",+NFL!#REF!,0))</f>
        <v>0</v>
      </c>
      <c r="AA71" s="585">
        <f>IF(+NFL!$F172="Buffalo",+NFL!#REF!,IF(+NFL!$H172="Buffalo",+NFL!#REF!,0))</f>
        <v>0</v>
      </c>
      <c r="AB71" s="124">
        <f>IF(+NFL!$F172="Buffalo",+NFL!#REF!,IF(+NFL!$H172="Buffalo",+NFL!#REF!,0))</f>
        <v>0</v>
      </c>
      <c r="AC71" s="182">
        <f>IF(+NFL!$F172="Buffalo",+NFL!#REF!,IF(+NFL!$H172="Buffalo",+NFL!#REF!,0))</f>
        <v>0</v>
      </c>
      <c r="AD71" s="496">
        <f>IF(+NFL!$F172="Buffalo",+NFL!#REF!,IF(+NFL!$H172="Buffalo",+NFL!#REF!,0))</f>
        <v>0</v>
      </c>
      <c r="AE71" s="565">
        <f>IF(+NFL!$F172="Buffalo",+NFL!#REF!,IF(+NFL!$H172="Buffalo",+NFL!#REF!,0))</f>
        <v>0</v>
      </c>
      <c r="AF71" s="496">
        <f>IF(+NFL!$F172="Buffalo",+NFL!#REF!,IF(+NFL!$H172="Buffalo",+NFL!#REF!,0))</f>
        <v>0</v>
      </c>
      <c r="AG71" s="565">
        <f>IF(+NFL!$F172="Buffalo",+NFL!#REF!,IF(+NFL!$H172="Buffalo",+NFL!#REF!,0))</f>
        <v>0</v>
      </c>
      <c r="AH71" s="496">
        <f>IF(+NFL!$F172="Buffalo",+NFL!#REF!,IF(+NFL!$H172="Buffalo",+NFL!#REF!,0))</f>
        <v>0</v>
      </c>
      <c r="AI71" s="565">
        <f>IF(+NFL!$F172="Buffalo",+NFL!#REF!,IF(+NFL!$H172="Buffalo",+NFL!#REF!,0))</f>
        <v>0</v>
      </c>
      <c r="AJ71" s="496">
        <f>IF(+NFL!$F172="Buffalo",+NFL!#REF!,IF(+NFL!$H172="Buffalo",+NFL!#REF!,0))</f>
        <v>0</v>
      </c>
      <c r="AK71" s="565">
        <f>IF(+NFL!$F172="Buffalo",+NFL!#REF!,IF(+NFL!$H172="Buffalo",+NFL!#REF!,0))</f>
        <v>0</v>
      </c>
      <c r="AL71" s="81">
        <f>IF(+NFL!$F172="Buffalo",+NFL!#REF!,IF(+NFL!$H172="Buffalo",+NFL!#REF!,0))</f>
        <v>0</v>
      </c>
      <c r="AM71" s="82">
        <f>IF(+NFL!$F172="Buffalo",+NFL!#REF!,IF(+NFL!$H172="Buffalo",+NFL!#REF!,0))</f>
        <v>0</v>
      </c>
      <c r="AN71" s="81">
        <f>IF(+NFL!$F172="Buffalo",+NFL!#REF!,IF(+NFL!$H172="Buffalo",+NFL!#REF!,0))</f>
        <v>0</v>
      </c>
      <c r="AO71" s="83">
        <f>IF(+NFL!$F172="Buffalo",+NFL!#REF!,IF(+NFL!$H172="Buffalo",+NFL!#REF!,0))</f>
        <v>0</v>
      </c>
      <c r="AP71" s="480">
        <f>IF(+NFL!$F172="Buffalo",+NFL!#REF!,IF(+NFL!$H172="Buffalo",+NFL!#REF!,0))</f>
        <v>0</v>
      </c>
      <c r="AQ71" s="72">
        <f>IF(+NFL!$F172="Buffalo",+NFL!#REF!,IF(+NFL!$H172="Buffalo",+NFL!#REF!,0))</f>
        <v>0</v>
      </c>
      <c r="AR71" s="81">
        <f>IF(+NFL!$F172="Buffalo",+NFL!#REF!,IF(+NFL!$H172="Buffalo",+NFL!#REF!,0))</f>
        <v>0</v>
      </c>
      <c r="AS71" s="96">
        <f>IF(+NFL!$F172="Buffalo",+NFL!#REF!,IF(+NFL!$H172="Buffalo",+NFL!#REF!,0))</f>
        <v>0</v>
      </c>
      <c r="AT71" s="96">
        <f>IF(+NFL!$F172="Buffalo",+NFL!#REF!,IF(+NFL!$H172="Buffalo",+NFL!#REF!,0))</f>
        <v>0</v>
      </c>
      <c r="AU71" s="81">
        <f>IF(+NFL!$F172="Buffalo",+NFL!#REF!,IF(+NFL!$H172="Buffalo",+NFL!#REF!,0))</f>
        <v>0</v>
      </c>
      <c r="AV71" s="96">
        <f>IF(+NFL!$F172="Buffalo",+NFL!#REF!,IF(+NFL!$H172="Buffalo",+NFL!#REF!,0))</f>
        <v>0</v>
      </c>
      <c r="AW71" s="70">
        <f>IF(+NFL!$F172="Buffalo",+NFL!#REF!,IF(+NFL!$H172="Buffalo",+NFL!#REF!,0))</f>
        <v>0</v>
      </c>
      <c r="AX71" s="96">
        <f>IF(+NFL!$F172="Buffalo",+NFL!#REF!,IF(+NFL!$H172="Buffalo",+NFL!#REF!,0))</f>
        <v>0</v>
      </c>
      <c r="AY71" s="81">
        <f>IF(+NFL!$F172="Buffalo",+NFL!#REF!,IF(+NFL!$H172="Buffalo",+NFL!#REF!,0))</f>
        <v>0</v>
      </c>
      <c r="AZ71" s="96">
        <f>IF(+NFL!$F172="Buffalo",+NFL!#REF!,IF(+NFL!$H172="Buffalo",+NFL!#REF!,0))</f>
        <v>0</v>
      </c>
      <c r="BA71" s="70">
        <f>IF(+NFL!$F172="Buffalo",+NFL!#REF!,IF(+NFL!$H172="Buffalo",+NFL!#REF!,0))</f>
        <v>0</v>
      </c>
      <c r="BB71" s="70">
        <f>IF(+NFL!$F172="Buffalo",+NFL!#REF!,IF(+NFL!$H172="Buffalo",+NFL!#REF!,0))</f>
        <v>0</v>
      </c>
      <c r="BC71" s="592">
        <f>IF(+NFL!$F172="Buffalo",+NFL!#REF!,IF(+NFL!$H172="Buffalo",+NFL!#REF!,0))</f>
        <v>0</v>
      </c>
      <c r="BD71" s="81">
        <f>IF(+NFL!$F172="Buffalo",+NFL!#REF!,IF(+NFL!$H172="Buffalo",+NFL!#REF!,0))</f>
        <v>0</v>
      </c>
      <c r="BE71" s="96">
        <f>IF(+NFL!$F172="Buffalo",+NFL!#REF!,IF(+NFL!$H172="Buffalo",+NFL!#REF!,0))</f>
        <v>0</v>
      </c>
      <c r="BF71" s="96">
        <f>IF(+NFL!$F172="Buffalo",+NFL!#REF!,IF(+NFL!$H172="Buffalo",+NFL!#REF!,0))</f>
        <v>0</v>
      </c>
      <c r="BG71" s="81">
        <f>IF(+NFL!$F172="Buffalo",+NFL!#REF!,IF(+NFL!$H172="Buffalo",+NFL!#REF!,0))</f>
        <v>0</v>
      </c>
      <c r="BH71" s="96">
        <f>IF(+NFL!$F172="Buffalo",+NFL!#REF!,IF(+NFL!$H172="Buffalo",+NFL!#REF!,0))</f>
        <v>0</v>
      </c>
      <c r="BI71" s="70">
        <f>IF(+NFL!$F172="Buffalo",+NFL!#REF!,IF(+NFL!$H172="Buffalo",+NFL!#REF!,0))</f>
        <v>0</v>
      </c>
      <c r="BJ71" s="124">
        <f>IF(+NFL!$F172="Buffalo",+NFL!#REF!,IF(+NFL!$H172="Buffalo",+NFL!#REF!,0))</f>
        <v>0</v>
      </c>
      <c r="BK71" s="182">
        <f>IF(+NFL!$F172="Buffalo",+NFL!#REF!,IF(+NFL!$H172="Buffalo",+NFL!#REF!,0))</f>
        <v>0</v>
      </c>
    </row>
    <row r="72" spans="1:63" x14ac:dyDescent="0.8">
      <c r="A72" s="70">
        <f>IF(+NFL!$F199="Buffalo",+NFL!A199,IF(+NFL!$H199="Buffalo",+NFL!A199,0))</f>
        <v>12</v>
      </c>
      <c r="B72" s="70" t="str">
        <f>IF(+NFL!$F199="Buffalo",+NFL!B199,IF(+NFL!$H199="Buffalo",+NFL!B199,0))</f>
        <v>Thurs</v>
      </c>
      <c r="C72" s="94">
        <f>IF(+NFL!$F199="Buffalo",+NFL!C199,IF(+NFL!$H199="Buffalo",+NFL!C199,0))</f>
        <v>44525</v>
      </c>
      <c r="D72" s="73">
        <f>IF(+NFL!$F199="Buffalo",+NFL!D199,IF(+NFL!$H199="Buffalo",+NFL!D199,0))</f>
        <v>0.84375</v>
      </c>
      <c r="E72" s="70" t="str">
        <f>IF(+NFL!$F199="Buffalo",+NFL!E199,IF(+NFL!$H199="Buffalo",+NFL!E199,0))</f>
        <v>NBC</v>
      </c>
      <c r="F72" s="189" t="str">
        <f>IF(+NFL!$F199="Buffalo",+NFL!F199,IF(+NFL!$H199="Buffalo",+NFL!F199,0))</f>
        <v>Buffalo</v>
      </c>
      <c r="G72" s="70" t="str">
        <f>IF(+NFL!$F199="Buffalo",+NFL!G199,IF(+NFL!$H199="Buffalo",+NFL!G199,0))</f>
        <v>AFCE</v>
      </c>
      <c r="H72" s="189" t="str">
        <f>IF(+NFL!$F199="Buffalo",+NFL!H199,IF(+NFL!$H199="Buffalo",+NFL!H199,0))</f>
        <v>New Orleans</v>
      </c>
      <c r="I72" s="70" t="str">
        <f>IF(+NFL!$F199="Buffalo",+NFL!I199,IF(+NFL!$H199="Buffalo",+NFL!I199,0))</f>
        <v>NFCS</v>
      </c>
      <c r="J72" s="496" t="str">
        <f>IF(+NFL!$F199="Buffalo",+NFL!J199,IF(+NFL!$H199="Buffalo",+NFL!J199,0))</f>
        <v>Buffalo</v>
      </c>
      <c r="K72" s="510" t="str">
        <f>IF(+NFL!$F199="Buffalo",+NFL!K199,IF(+NFL!$H199="Buffalo",+NFL!K199,0))</f>
        <v>New Orleans</v>
      </c>
      <c r="L72" s="572">
        <f>IF(+NFL!$F199="Buffalo",+NFL!L199,IF(+NFL!$H199="Buffalo",+NFL!L199,0))</f>
        <v>4</v>
      </c>
      <c r="M72" s="573">
        <f>IF(+NFL!$F199="Buffalo",+NFL!M199,IF(+NFL!$H199="Buffalo",+NFL!M199,0))</f>
        <v>46.5</v>
      </c>
      <c r="N72" s="583" t="str">
        <f>IF(+NFL!$F199="Buffalo",+NFL!N199,IF(+NFL!$H199="Buffalo",+NFL!N199,0))</f>
        <v>Buffalo</v>
      </c>
      <c r="O72" s="584">
        <f>IF(+NFL!$F199="Buffalo",+NFL!O199,IF(+NFL!$H199="Buffalo",+NFL!O199,0))</f>
        <v>31</v>
      </c>
      <c r="P72" s="583" t="str">
        <f>IF(+NFL!$F199="Buffalo",+NFL!P199,IF(+NFL!$H199="Buffalo",+NFL!P199,0))</f>
        <v>New Orleans</v>
      </c>
      <c r="Q72" s="585">
        <f>IF(+NFL!$F199="Buffalo",+NFL!Q199,IF(+NFL!$H199="Buffalo",+NFL!Q199,0))</f>
        <v>6</v>
      </c>
      <c r="R72" s="586" t="str">
        <f>IF(+NFL!$F199="Buffalo",+NFL!R199,IF(+NFL!$H199="Buffalo",+NFL!R199,0))</f>
        <v>Buffalo</v>
      </c>
      <c r="S72" s="585" t="str">
        <f>IF(+NFL!$F199="Buffalo",+NFL!S199,IF(+NFL!$H199="Buffalo",+NFL!S199,0))</f>
        <v>New Orleans</v>
      </c>
      <c r="T72" s="586" t="str">
        <f>IF(+NFL!$F199="Buffalo",+NFL!T199,IF(+NFL!$H199="Buffalo",+NFL!T199,0))</f>
        <v>Buffalo</v>
      </c>
      <c r="U72" s="585" t="str">
        <f>IF(+NFL!$F199="Buffalo",+NFL!U199,IF(+NFL!$H199="Buffalo",+NFL!U199,0))</f>
        <v>W</v>
      </c>
      <c r="V72" s="586" t="e">
        <f>IF(+NFL!#REF!="Buffalo",+NFL!#REF!,IF(+NFL!#REF!="Buffalo",+NFL!#REF!,0))</f>
        <v>#REF!</v>
      </c>
      <c r="W72" s="585" t="e">
        <f>IF(+NFL!#REF!="Buffalo",+NFL!#REF!,IF(+NFL!#REF!="Buffalo",+NFL!#REF!,0))</f>
        <v>#REF!</v>
      </c>
      <c r="X72" s="586" t="e">
        <f>IF(+NFL!#REF!="Buffalo",+NFL!#REF!,IF(+NFL!#REF!="Buffalo",+NFL!#REF!,0))</f>
        <v>#REF!</v>
      </c>
      <c r="Y72" s="585" t="e">
        <f>IF(+NFL!#REF!="Buffalo",+NFL!#REF!,IF(+NFL!#REF!="Buffalo",+NFL!#REF!,0))</f>
        <v>#REF!</v>
      </c>
      <c r="Z72" s="586" t="e">
        <f>IF(+NFL!#REF!="Buffalo",+NFL!#REF!,IF(+NFL!#REF!="Buffalo",+NFL!#REF!,0))</f>
        <v>#REF!</v>
      </c>
      <c r="AA72" s="585" t="e">
        <f>IF(+NFL!#REF!="Buffalo",+NFL!#REF!,IF(+NFL!#REF!="Buffalo",+NFL!#REF!,0))</f>
        <v>#REF!</v>
      </c>
      <c r="AB72" s="124" t="e">
        <f>IF(+NFL!#REF!="Buffalo",+NFL!#REF!,IF(+NFL!#REF!="Buffalo",+NFL!#REF!,0))</f>
        <v>#REF!</v>
      </c>
      <c r="AC72" s="182" t="e">
        <f>IF(+NFL!#REF!="Buffalo",+NFL!#REF!,IF(+NFL!#REF!="Buffalo",+NFL!#REF!,0))</f>
        <v>#REF!</v>
      </c>
      <c r="AD72" s="496" t="e">
        <f>IF(+NFL!#REF!="Buffalo",+NFL!#REF!,IF(+NFL!#REF!="Buffalo",+NFL!#REF!,0))</f>
        <v>#REF!</v>
      </c>
      <c r="AE72" s="565" t="e">
        <f>IF(+NFL!#REF!="Buffalo",+NFL!#REF!,IF(+NFL!#REF!="Buffalo",+NFL!#REF!,0))</f>
        <v>#REF!</v>
      </c>
      <c r="AF72" s="496" t="e">
        <f>IF(+NFL!#REF!="Buffalo",+NFL!#REF!,IF(+NFL!#REF!="Buffalo",+NFL!#REF!,0))</f>
        <v>#REF!</v>
      </c>
      <c r="AG72" s="565" t="e">
        <f>IF(+NFL!#REF!="Buffalo",+NFL!#REF!,IF(+NFL!#REF!="Buffalo",+NFL!#REF!,0))</f>
        <v>#REF!</v>
      </c>
      <c r="AH72" s="496" t="e">
        <f>IF(+NFL!#REF!="Buffalo",+NFL!#REF!,IF(+NFL!#REF!="Buffalo",+NFL!#REF!,0))</f>
        <v>#REF!</v>
      </c>
      <c r="AI72" s="565" t="e">
        <f>IF(+NFL!#REF!="Buffalo",+NFL!#REF!,IF(+NFL!#REF!="Buffalo",+NFL!#REF!,0))</f>
        <v>#REF!</v>
      </c>
      <c r="AJ72" s="496" t="e">
        <f>IF(+NFL!#REF!="Buffalo",+NFL!#REF!,IF(+NFL!#REF!="Buffalo",+NFL!#REF!,0))</f>
        <v>#REF!</v>
      </c>
      <c r="AK72" s="565" t="e">
        <f>IF(+NFL!#REF!="Buffalo",+NFL!#REF!,IF(+NFL!#REF!="Buffalo",+NFL!#REF!,0))</f>
        <v>#REF!</v>
      </c>
      <c r="AL72" s="81" t="e">
        <f>IF(+NFL!#REF!="Buffalo",+NFL!#REF!,IF(+NFL!#REF!="Buffalo",+NFL!#REF!,0))</f>
        <v>#REF!</v>
      </c>
      <c r="AM72" s="82" t="e">
        <f>IF(+NFL!#REF!="Buffalo",+NFL!#REF!,IF(+NFL!#REF!="Buffalo",+NFL!#REF!,0))</f>
        <v>#REF!</v>
      </c>
      <c r="AN72" s="81" t="e">
        <f>IF(+NFL!#REF!="Buffalo",+NFL!#REF!,IF(+NFL!#REF!="Buffalo",+NFL!#REF!,0))</f>
        <v>#REF!</v>
      </c>
      <c r="AO72" s="83" t="e">
        <f>IF(+NFL!#REF!="Buffalo",+NFL!#REF!,IF(+NFL!#REF!="Buffalo",+NFL!#REF!,0))</f>
        <v>#REF!</v>
      </c>
      <c r="AP72" s="480" t="e">
        <f>IF(+NFL!#REF!="Buffalo",+NFL!#REF!,IF(+NFL!#REF!="Buffalo",+NFL!#REF!,0))</f>
        <v>#REF!</v>
      </c>
      <c r="AQ72" s="72" t="e">
        <f>IF(+NFL!#REF!="Buffalo",+NFL!#REF!,IF(+NFL!#REF!="Buffalo",+NFL!#REF!,0))</f>
        <v>#REF!</v>
      </c>
      <c r="AR72" s="81" t="e">
        <f>IF(+NFL!#REF!="Buffalo",+NFL!#REF!,IF(+NFL!#REF!="Buffalo",+NFL!#REF!,0))</f>
        <v>#REF!</v>
      </c>
      <c r="AS72" s="96" t="e">
        <f>IF(+NFL!#REF!="Buffalo",+NFL!#REF!,IF(+NFL!#REF!="Buffalo",+NFL!#REF!,0))</f>
        <v>#REF!</v>
      </c>
      <c r="AT72" s="96" t="e">
        <f>IF(+NFL!#REF!="Buffalo",+NFL!#REF!,IF(+NFL!#REF!="Buffalo",+NFL!#REF!,0))</f>
        <v>#REF!</v>
      </c>
      <c r="AU72" s="81" t="e">
        <f>IF(+NFL!#REF!="Buffalo",+NFL!#REF!,IF(+NFL!#REF!="Buffalo",+NFL!#REF!,0))</f>
        <v>#REF!</v>
      </c>
      <c r="AV72" s="96" t="e">
        <f>IF(+NFL!#REF!="Buffalo",+NFL!#REF!,IF(+NFL!#REF!="Buffalo",+NFL!#REF!,0))</f>
        <v>#REF!</v>
      </c>
      <c r="AW72" s="70" t="e">
        <f>IF(+NFL!#REF!="Buffalo",+NFL!#REF!,IF(+NFL!#REF!="Buffalo",+NFL!#REF!,0))</f>
        <v>#REF!</v>
      </c>
      <c r="AX72" s="96" t="e">
        <f>IF(+NFL!#REF!="Buffalo",+NFL!#REF!,IF(+NFL!#REF!="Buffalo",+NFL!#REF!,0))</f>
        <v>#REF!</v>
      </c>
      <c r="AY72" s="81" t="e">
        <f>IF(+NFL!#REF!="Buffalo",+NFL!#REF!,IF(+NFL!#REF!="Buffalo",+NFL!#REF!,0))</f>
        <v>#REF!</v>
      </c>
      <c r="AZ72" s="96" t="e">
        <f>IF(+NFL!#REF!="Buffalo",+NFL!#REF!,IF(+NFL!#REF!="Buffalo",+NFL!#REF!,0))</f>
        <v>#REF!</v>
      </c>
      <c r="BA72" s="70" t="e">
        <f>IF(+NFL!#REF!="Buffalo",+NFL!#REF!,IF(+NFL!#REF!="Buffalo",+NFL!#REF!,0))</f>
        <v>#REF!</v>
      </c>
      <c r="BB72" s="70" t="e">
        <f>IF(+NFL!#REF!="Buffalo",+NFL!#REF!,IF(+NFL!#REF!="Buffalo",+NFL!#REF!,0))</f>
        <v>#REF!</v>
      </c>
      <c r="BC72" s="592" t="e">
        <f>IF(+NFL!#REF!="Buffalo",+NFL!#REF!,IF(+NFL!#REF!="Buffalo",+NFL!#REF!,0))</f>
        <v>#REF!</v>
      </c>
      <c r="BD72" s="81" t="e">
        <f>IF(+NFL!#REF!="Buffalo",+NFL!#REF!,IF(+NFL!#REF!="Buffalo",+NFL!#REF!,0))</f>
        <v>#REF!</v>
      </c>
      <c r="BE72" s="96" t="e">
        <f>IF(+NFL!#REF!="Buffalo",+NFL!#REF!,IF(+NFL!#REF!="Buffalo",+NFL!#REF!,0))</f>
        <v>#REF!</v>
      </c>
      <c r="BF72" s="96" t="e">
        <f>IF(+NFL!#REF!="Buffalo",+NFL!#REF!,IF(+NFL!#REF!="Buffalo",+NFL!#REF!,0))</f>
        <v>#REF!</v>
      </c>
      <c r="BG72" s="81" t="e">
        <f>IF(+NFL!#REF!="Buffalo",+NFL!#REF!,IF(+NFL!#REF!="Buffalo",+NFL!#REF!,0))</f>
        <v>#REF!</v>
      </c>
      <c r="BH72" s="96" t="e">
        <f>IF(+NFL!#REF!="Buffalo",+NFL!#REF!,IF(+NFL!#REF!="Buffalo",+NFL!#REF!,0))</f>
        <v>#REF!</v>
      </c>
      <c r="BI72" s="70" t="e">
        <f>IF(+NFL!#REF!="Buffalo",+NFL!#REF!,IF(+NFL!#REF!="Buffalo",+NFL!#REF!,0))</f>
        <v>#REF!</v>
      </c>
      <c r="BJ72" s="124" t="e">
        <f>IF(+NFL!#REF!="Buffalo",+NFL!#REF!,IF(+NFL!#REF!="Buffalo",+NFL!#REF!,0))</f>
        <v>#REF!</v>
      </c>
      <c r="BK72" s="182" t="e">
        <f>IF(+NFL!#REF!="Buffalo",+NFL!#REF!,IF(+NFL!#REF!="Buffalo",+NFL!#REF!,0))</f>
        <v>#REF!</v>
      </c>
    </row>
    <row r="73" spans="1:63" x14ac:dyDescent="0.8">
      <c r="A73" s="70">
        <f>IF(+NFL!$F228="Buffalo",+NFL!A228,IF(+NFL!$H228="Buffalo",+NFL!A228,0))</f>
        <v>13</v>
      </c>
      <c r="B73" s="70" t="str">
        <f>IF(+NFL!$F228="Buffalo",+NFL!B228,IF(+NFL!$H228="Buffalo",+NFL!B228,0))</f>
        <v>Mon</v>
      </c>
      <c r="C73" s="94">
        <f>IF(+NFL!$F228="Buffalo",+NFL!C228,IF(+NFL!$H228="Buffalo",+NFL!C228,0))</f>
        <v>44536</v>
      </c>
      <c r="D73" s="73">
        <f>IF(+NFL!$F228="Buffalo",+NFL!D228,IF(+NFL!$H228="Buffalo",+NFL!D228,0))</f>
        <v>0.84375</v>
      </c>
      <c r="E73" s="70" t="str">
        <f>IF(+NFL!$F228="Buffalo",+NFL!E228,IF(+NFL!$H228="Buffalo",+NFL!E228,0))</f>
        <v>ESPN</v>
      </c>
      <c r="F73" s="189" t="str">
        <f>IF(+NFL!$F228="Buffalo",+NFL!F228,IF(+NFL!$H228="Buffalo",+NFL!F228,0))</f>
        <v>New England</v>
      </c>
      <c r="G73" s="70" t="str">
        <f>IF(+NFL!$F228="Buffalo",+NFL!G228,IF(+NFL!$H228="Buffalo",+NFL!G228,0))</f>
        <v>AFCE</v>
      </c>
      <c r="H73" s="189" t="str">
        <f>IF(+NFL!$F228="Buffalo",+NFL!H228,IF(+NFL!$H228="Buffalo",+NFL!H228,0))</f>
        <v>Buffalo</v>
      </c>
      <c r="I73" s="70" t="str">
        <f>IF(+NFL!$F228="Buffalo",+NFL!I228,IF(+NFL!$H228="Buffalo",+NFL!I228,0))</f>
        <v>AFCE</v>
      </c>
      <c r="J73" s="496" t="str">
        <f>IF(+NFL!$F228="Buffalo",+NFL!J228,IF(+NFL!$H228="Buffalo",+NFL!J228,0))</f>
        <v>Buffalo</v>
      </c>
      <c r="K73" s="510" t="str">
        <f>IF(+NFL!$F228="Buffalo",+NFL!K228,IF(+NFL!$H228="Buffalo",+NFL!K228,0))</f>
        <v>New England</v>
      </c>
      <c r="L73" s="572">
        <f>IF(+NFL!$F228="Buffalo",+NFL!L228,IF(+NFL!$H228="Buffalo",+NFL!L228,0))</f>
        <v>3</v>
      </c>
      <c r="M73" s="573">
        <f>IF(+NFL!$F228="Buffalo",+NFL!M228,IF(+NFL!$H228="Buffalo",+NFL!M228,0))</f>
        <v>43.5</v>
      </c>
      <c r="N73" s="583" t="str">
        <f>IF(+NFL!$F228="Buffalo",+NFL!N228,IF(+NFL!$H228="Buffalo",+NFL!N228,0))</f>
        <v>New England</v>
      </c>
      <c r="O73" s="584">
        <f>IF(+NFL!$F228="Buffalo",+NFL!O228,IF(+NFL!$H228="Buffalo",+NFL!O228,0))</f>
        <v>14</v>
      </c>
      <c r="P73" s="583" t="str">
        <f>IF(+NFL!$F228="Buffalo",+NFL!P228,IF(+NFL!$H228="Buffalo",+NFL!P228,0))</f>
        <v>Buffalo</v>
      </c>
      <c r="Q73" s="585">
        <f>IF(+NFL!$F228="Buffalo",+NFL!Q228,IF(+NFL!$H228="Buffalo",+NFL!Q228,0))</f>
        <v>10</v>
      </c>
      <c r="R73" s="586" t="str">
        <f>IF(+NFL!$F228="Buffalo",+NFL!R228,IF(+NFL!$H228="Buffalo",+NFL!R228,0))</f>
        <v>New England</v>
      </c>
      <c r="S73" s="585" t="str">
        <f>IF(+NFL!$F228="Buffalo",+NFL!S228,IF(+NFL!$H228="Buffalo",+NFL!S228,0))</f>
        <v>Buffalo</v>
      </c>
      <c r="T73" s="586" t="str">
        <f>IF(+NFL!$F228="Buffalo",+NFL!T228,IF(+NFL!$H228="Buffalo",+NFL!T228,0))</f>
        <v>Buffalo</v>
      </c>
      <c r="U73" s="585" t="str">
        <f>IF(+NFL!$F228="Buffalo",+NFL!U228,IF(+NFL!$H228="Buffalo",+NFL!U228,0))</f>
        <v>L</v>
      </c>
      <c r="V73" s="586">
        <f>IF(+NFL!$F218="Buffalo",+NFL!#REF!,IF(+NFL!$H218="Buffalo",+NFL!#REF!,0))</f>
        <v>0</v>
      </c>
      <c r="W73" s="585">
        <f>IF(+NFL!$F218="Buffalo",+NFL!#REF!,IF(+NFL!$H218="Buffalo",+NFL!#REF!,0))</f>
        <v>0</v>
      </c>
      <c r="X73" s="586">
        <f>IF(+NFL!$F218="Buffalo",+NFL!#REF!,IF(+NFL!$H218="Buffalo",+NFL!#REF!,0))</f>
        <v>0</v>
      </c>
      <c r="Y73" s="585">
        <f>IF(+NFL!$F218="Buffalo",+NFL!#REF!,IF(+NFL!$H218="Buffalo",+NFL!#REF!,0))</f>
        <v>0</v>
      </c>
      <c r="Z73" s="586">
        <f>IF(+NFL!$F218="Buffalo",+NFL!#REF!,IF(+NFL!$H218="Buffalo",+NFL!#REF!,0))</f>
        <v>0</v>
      </c>
      <c r="AA73" s="585">
        <f>IF(+NFL!$F218="Buffalo",+NFL!#REF!,IF(+NFL!$H218="Buffalo",+NFL!#REF!,0))</f>
        <v>0</v>
      </c>
      <c r="AB73" s="124">
        <f>IF(+NFL!$F218="Buffalo",+NFL!#REF!,IF(+NFL!$H218="Buffalo",+NFL!#REF!,0))</f>
        <v>0</v>
      </c>
      <c r="AC73" s="182">
        <f>IF(+NFL!$F218="Buffalo",+NFL!#REF!,IF(+NFL!$H218="Buffalo",+NFL!#REF!,0))</f>
        <v>0</v>
      </c>
      <c r="AD73" s="496">
        <f>IF(+NFL!$F218="Buffalo",+NFL!#REF!,IF(+NFL!$H218="Buffalo",+NFL!#REF!,0))</f>
        <v>0</v>
      </c>
      <c r="AE73" s="565">
        <f>IF(+NFL!$F218="Buffalo",+NFL!#REF!,IF(+NFL!$H218="Buffalo",+NFL!#REF!,0))</f>
        <v>0</v>
      </c>
      <c r="AF73" s="496">
        <f>IF(+NFL!$F218="Buffalo",+NFL!#REF!,IF(+NFL!$H218="Buffalo",+NFL!#REF!,0))</f>
        <v>0</v>
      </c>
      <c r="AG73" s="565">
        <f>IF(+NFL!$F218="Buffalo",+NFL!#REF!,IF(+NFL!$H218="Buffalo",+NFL!#REF!,0))</f>
        <v>0</v>
      </c>
      <c r="AH73" s="496">
        <f>IF(+NFL!$F218="Buffalo",+NFL!#REF!,IF(+NFL!$H218="Buffalo",+NFL!#REF!,0))</f>
        <v>0</v>
      </c>
      <c r="AI73" s="565">
        <f>IF(+NFL!$F218="Buffalo",+NFL!#REF!,IF(+NFL!$H218="Buffalo",+NFL!#REF!,0))</f>
        <v>0</v>
      </c>
      <c r="AJ73" s="496">
        <f>IF(+NFL!$F218="Buffalo",+NFL!#REF!,IF(+NFL!$H218="Buffalo",+NFL!#REF!,0))</f>
        <v>0</v>
      </c>
      <c r="AK73" s="565">
        <f>IF(+NFL!$F218="Buffalo",+NFL!#REF!,IF(+NFL!$H218="Buffalo",+NFL!#REF!,0))</f>
        <v>0</v>
      </c>
      <c r="AL73" s="81">
        <f>IF(+NFL!$F218="Buffalo",+NFL!#REF!,IF(+NFL!$H218="Buffalo",+NFL!#REF!,0))</f>
        <v>0</v>
      </c>
      <c r="AM73" s="82">
        <f>IF(+NFL!$F218="Buffalo",+NFL!#REF!,IF(+NFL!$H218="Buffalo",+NFL!#REF!,0))</f>
        <v>0</v>
      </c>
      <c r="AN73" s="81">
        <f>IF(+NFL!$F218="Buffalo",+NFL!#REF!,IF(+NFL!$H218="Buffalo",+NFL!#REF!,0))</f>
        <v>0</v>
      </c>
      <c r="AO73" s="83">
        <f>IF(+NFL!$F218="Buffalo",+NFL!#REF!,IF(+NFL!$H218="Buffalo",+NFL!#REF!,0))</f>
        <v>0</v>
      </c>
      <c r="AP73" s="480">
        <f>IF(+NFL!$F218="Buffalo",+NFL!#REF!,IF(+NFL!$H218="Buffalo",+NFL!#REF!,0))</f>
        <v>0</v>
      </c>
      <c r="AQ73" s="72">
        <f>IF(+NFL!$F218="Buffalo",+NFL!#REF!,IF(+NFL!$H218="Buffalo",+NFL!#REF!,0))</f>
        <v>0</v>
      </c>
      <c r="AR73" s="81">
        <f>IF(+NFL!$F218="Buffalo",+NFL!#REF!,IF(+NFL!$H218="Buffalo",+NFL!#REF!,0))</f>
        <v>0</v>
      </c>
      <c r="AS73" s="96">
        <f>IF(+NFL!$F218="Buffalo",+NFL!#REF!,IF(+NFL!$H218="Buffalo",+NFL!#REF!,0))</f>
        <v>0</v>
      </c>
      <c r="AT73" s="96">
        <f>IF(+NFL!$F218="Buffalo",+NFL!#REF!,IF(+NFL!$H218="Buffalo",+NFL!#REF!,0))</f>
        <v>0</v>
      </c>
      <c r="AU73" s="81">
        <f>IF(+NFL!$F218="Buffalo",+NFL!#REF!,IF(+NFL!$H218="Buffalo",+NFL!#REF!,0))</f>
        <v>0</v>
      </c>
      <c r="AV73" s="96">
        <f>IF(+NFL!$F218="Buffalo",+NFL!#REF!,IF(+NFL!$H218="Buffalo",+NFL!#REF!,0))</f>
        <v>0</v>
      </c>
      <c r="AW73" s="70">
        <f>IF(+NFL!$F218="Buffalo",+NFL!#REF!,IF(+NFL!$H218="Buffalo",+NFL!#REF!,0))</f>
        <v>0</v>
      </c>
      <c r="AX73" s="96">
        <f>IF(+NFL!$F218="Buffalo",+NFL!#REF!,IF(+NFL!$H218="Buffalo",+NFL!#REF!,0))</f>
        <v>0</v>
      </c>
      <c r="AY73" s="81">
        <f>IF(+NFL!$F218="Buffalo",+NFL!#REF!,IF(+NFL!$H218="Buffalo",+NFL!#REF!,0))</f>
        <v>0</v>
      </c>
      <c r="AZ73" s="96">
        <f>IF(+NFL!$F218="Buffalo",+NFL!#REF!,IF(+NFL!$H218="Buffalo",+NFL!#REF!,0))</f>
        <v>0</v>
      </c>
      <c r="BA73" s="70">
        <f>IF(+NFL!$F218="Buffalo",+NFL!#REF!,IF(+NFL!$H218="Buffalo",+NFL!#REF!,0))</f>
        <v>0</v>
      </c>
      <c r="BB73" s="70">
        <f>IF(+NFL!$F218="Buffalo",+NFL!#REF!,IF(+NFL!$H218="Buffalo",+NFL!#REF!,0))</f>
        <v>0</v>
      </c>
      <c r="BC73" s="592">
        <f>IF(+NFL!$F218="Buffalo",+NFL!#REF!,IF(+NFL!$H218="Buffalo",+NFL!#REF!,0))</f>
        <v>0</v>
      </c>
      <c r="BD73" s="81">
        <f>IF(+NFL!$F218="Buffalo",+NFL!#REF!,IF(+NFL!$H218="Buffalo",+NFL!#REF!,0))</f>
        <v>0</v>
      </c>
      <c r="BE73" s="96">
        <f>IF(+NFL!$F218="Buffalo",+NFL!#REF!,IF(+NFL!$H218="Buffalo",+NFL!#REF!,0))</f>
        <v>0</v>
      </c>
      <c r="BF73" s="96">
        <f>IF(+NFL!$F218="Buffalo",+NFL!#REF!,IF(+NFL!$H218="Buffalo",+NFL!#REF!,0))</f>
        <v>0</v>
      </c>
      <c r="BG73" s="81">
        <f>IF(+NFL!$F218="Buffalo",+NFL!#REF!,IF(+NFL!$H218="Buffalo",+NFL!#REF!,0))</f>
        <v>0</v>
      </c>
      <c r="BH73" s="96">
        <f>IF(+NFL!$F218="Buffalo",+NFL!#REF!,IF(+NFL!$H218="Buffalo",+NFL!#REF!,0))</f>
        <v>0</v>
      </c>
      <c r="BI73" s="70">
        <f>IF(+NFL!$F218="Buffalo",+NFL!#REF!,IF(+NFL!$H218="Buffalo",+NFL!#REF!,0))</f>
        <v>0</v>
      </c>
      <c r="BJ73" s="124">
        <f>IF(+NFL!$F218="Buffalo",+NFL!#REF!,IF(+NFL!$H218="Buffalo",+NFL!#REF!,0))</f>
        <v>0</v>
      </c>
      <c r="BK73" s="182">
        <f>IF(+NFL!$F218="Buffalo",+NFL!#REF!,IF(+NFL!$H218="Buffalo",+NFL!#REF!,0))</f>
        <v>0</v>
      </c>
    </row>
    <row r="74" spans="1:63" x14ac:dyDescent="0.8">
      <c r="A74" s="70">
        <f>IF(+NFL!$F245="Buffalo",+NFL!A245,IF(+NFL!$H245="Buffalo",+NFL!A245,0))</f>
        <v>14</v>
      </c>
      <c r="B74" s="70" t="str">
        <f>IF(+NFL!$F245="Buffalo",+NFL!B245,IF(+NFL!$H245="Buffalo",+NFL!B245,0))</f>
        <v>Sun</v>
      </c>
      <c r="C74" s="94">
        <f>IF(+NFL!$F245="Buffalo",+NFL!C245,IF(+NFL!$H245="Buffalo",+NFL!C245,0))</f>
        <v>44542</v>
      </c>
      <c r="D74" s="73">
        <f>IF(+NFL!$F245="Buffalo",+NFL!D245,IF(+NFL!$H245="Buffalo",+NFL!D245,0))</f>
        <v>0.68055416666666668</v>
      </c>
      <c r="E74" s="70" t="str">
        <f>IF(+NFL!$F245="Buffalo",+NFL!E245,IF(+NFL!$H245="Buffalo",+NFL!E245,0))</f>
        <v>CBS</v>
      </c>
      <c r="F74" s="189" t="str">
        <f>IF(+NFL!$F245="Buffalo",+NFL!F245,IF(+NFL!$H245="Buffalo",+NFL!F245,0))</f>
        <v>Buffalo</v>
      </c>
      <c r="G74" s="70" t="str">
        <f>IF(+NFL!$F245="Buffalo",+NFL!G245,IF(+NFL!$H245="Buffalo",+NFL!G245,0))</f>
        <v>AFCE</v>
      </c>
      <c r="H74" s="189" t="str">
        <f>IF(+NFL!$F245="Buffalo",+NFL!H245,IF(+NFL!$H245="Buffalo",+NFL!H245,0))</f>
        <v>Tampa Bay</v>
      </c>
      <c r="I74" s="70" t="str">
        <f>IF(+NFL!$F245="Buffalo",+NFL!I245,IF(+NFL!$H245="Buffalo",+NFL!I245,0))</f>
        <v>NFCS</v>
      </c>
      <c r="J74" s="496" t="str">
        <f>IF(+NFL!$F245="Buffalo",+NFL!J245,IF(+NFL!$H245="Buffalo",+NFL!J245,0))</f>
        <v>Tampa Bay</v>
      </c>
      <c r="K74" s="510" t="str">
        <f>IF(+NFL!$F245="Buffalo",+NFL!K245,IF(+NFL!$H245="Buffalo",+NFL!K245,0))</f>
        <v>Buffalo</v>
      </c>
      <c r="L74" s="572">
        <f>IF(+NFL!$F245="Buffalo",+NFL!L245,IF(+NFL!$H245="Buffalo",+NFL!L245,0))</f>
        <v>3.5</v>
      </c>
      <c r="M74" s="573">
        <f>IF(+NFL!$F245="Buffalo",+NFL!M245,IF(+NFL!$H245="Buffalo",+NFL!M245,0))</f>
        <v>52.5</v>
      </c>
      <c r="N74" s="583" t="str">
        <f>IF(+NFL!$F245="Buffalo",+NFL!N245,IF(+NFL!$H245="Buffalo",+NFL!N245,0))</f>
        <v>Tampa Bay</v>
      </c>
      <c r="O74" s="584">
        <f>IF(+NFL!$F245="Buffalo",+NFL!O245,IF(+NFL!$H245="Buffalo",+NFL!O245,0))</f>
        <v>33</v>
      </c>
      <c r="P74" s="583" t="str">
        <f>IF(+NFL!$F245="Buffalo",+NFL!P245,IF(+NFL!$H245="Buffalo",+NFL!P245,0))</f>
        <v>Buffalo</v>
      </c>
      <c r="Q74" s="585">
        <f>IF(+NFL!$F245="Buffalo",+NFL!Q245,IF(+NFL!$H245="Buffalo",+NFL!Q245,0))</f>
        <v>27</v>
      </c>
      <c r="R74" s="586" t="str">
        <f>IF(+NFL!$F245="Buffalo",+NFL!R245,IF(+NFL!$H245="Buffalo",+NFL!R245,0))</f>
        <v>Tampa Bay</v>
      </c>
      <c r="S74" s="585" t="str">
        <f>IF(+NFL!$F245="Buffalo",+NFL!S245,IF(+NFL!$H245="Buffalo",+NFL!S245,0))</f>
        <v>Buffalo</v>
      </c>
      <c r="T74" s="586" t="str">
        <f>IF(+NFL!$F245="Buffalo",+NFL!T245,IF(+NFL!$H245="Buffalo",+NFL!T245,0))</f>
        <v>Buffalo</v>
      </c>
      <c r="U74" s="585" t="str">
        <f>IF(+NFL!$F245="Buffalo",+NFL!U245,IF(+NFL!$H245="Buffalo",+NFL!U245,0))</f>
        <v>L</v>
      </c>
      <c r="V74" s="586">
        <f>IF(+NFL!$F237="Buffalo",+NFL!#REF!,IF(+NFL!$H237="Buffalo",+NFL!#REF!,0))</f>
        <v>0</v>
      </c>
      <c r="W74" s="585">
        <f>IF(+NFL!$F237="Buffalo",+NFL!#REF!,IF(+NFL!$H237="Buffalo",+NFL!#REF!,0))</f>
        <v>0</v>
      </c>
      <c r="X74" s="586">
        <f>IF(+NFL!$F237="Buffalo",+NFL!#REF!,IF(+NFL!$H237="Buffalo",+NFL!#REF!,0))</f>
        <v>0</v>
      </c>
      <c r="Y74" s="585">
        <f>IF(+NFL!$F237="Buffalo",+NFL!#REF!,IF(+NFL!$H237="Buffalo",+NFL!#REF!,0))</f>
        <v>0</v>
      </c>
      <c r="Z74" s="586">
        <f>IF(+NFL!$F237="Buffalo",+NFL!#REF!,IF(+NFL!$H237="Buffalo",+NFL!#REF!,0))</f>
        <v>0</v>
      </c>
      <c r="AA74" s="585">
        <f>IF(+NFL!$F237="Buffalo",+NFL!#REF!,IF(+NFL!$H237="Buffalo",+NFL!#REF!,0))</f>
        <v>0</v>
      </c>
      <c r="AB74" s="124">
        <f>IF(+NFL!$F237="Buffalo",+NFL!#REF!,IF(+NFL!$H237="Buffalo",+NFL!#REF!,0))</f>
        <v>0</v>
      </c>
      <c r="AC74" s="182">
        <f>IF(+NFL!$F237="Buffalo",+NFL!#REF!,IF(+NFL!$H237="Buffalo",+NFL!#REF!,0))</f>
        <v>0</v>
      </c>
      <c r="AD74" s="496">
        <f>IF(+NFL!$F237="Buffalo",+NFL!#REF!,IF(+NFL!$H237="Buffalo",+NFL!#REF!,0))</f>
        <v>0</v>
      </c>
      <c r="AE74" s="565">
        <f>IF(+NFL!$F237="Buffalo",+NFL!#REF!,IF(+NFL!$H237="Buffalo",+NFL!#REF!,0))</f>
        <v>0</v>
      </c>
      <c r="AF74" s="496">
        <f>IF(+NFL!$F237="Buffalo",+NFL!#REF!,IF(+NFL!$H237="Buffalo",+NFL!#REF!,0))</f>
        <v>0</v>
      </c>
      <c r="AG74" s="565">
        <f>IF(+NFL!$F237="Buffalo",+NFL!#REF!,IF(+NFL!$H237="Buffalo",+NFL!#REF!,0))</f>
        <v>0</v>
      </c>
      <c r="AH74" s="496">
        <f>IF(+NFL!$F237="Buffalo",+NFL!#REF!,IF(+NFL!$H237="Buffalo",+NFL!#REF!,0))</f>
        <v>0</v>
      </c>
      <c r="AI74" s="565">
        <f>IF(+NFL!$F237="Buffalo",+NFL!#REF!,IF(+NFL!$H237="Buffalo",+NFL!#REF!,0))</f>
        <v>0</v>
      </c>
      <c r="AJ74" s="496">
        <f>IF(+NFL!$F237="Buffalo",+NFL!#REF!,IF(+NFL!$H237="Buffalo",+NFL!#REF!,0))</f>
        <v>0</v>
      </c>
      <c r="AK74" s="565">
        <f>IF(+NFL!$F237="Buffalo",+NFL!#REF!,IF(+NFL!$H237="Buffalo",+NFL!#REF!,0))</f>
        <v>0</v>
      </c>
      <c r="AL74" s="81">
        <f>IF(+NFL!$F237="Buffalo",+NFL!#REF!,IF(+NFL!$H237="Buffalo",+NFL!#REF!,0))</f>
        <v>0</v>
      </c>
      <c r="AM74" s="82">
        <f>IF(+NFL!$F237="Buffalo",+NFL!#REF!,IF(+NFL!$H237="Buffalo",+NFL!#REF!,0))</f>
        <v>0</v>
      </c>
      <c r="AN74" s="81">
        <f>IF(+NFL!$F237="Buffalo",+NFL!#REF!,IF(+NFL!$H237="Buffalo",+NFL!#REF!,0))</f>
        <v>0</v>
      </c>
      <c r="AO74" s="83">
        <f>IF(+NFL!$F237="Buffalo",+NFL!#REF!,IF(+NFL!$H237="Buffalo",+NFL!#REF!,0))</f>
        <v>0</v>
      </c>
      <c r="AP74" s="480">
        <f>IF(+NFL!$F237="Buffalo",+NFL!#REF!,IF(+NFL!$H237="Buffalo",+NFL!#REF!,0))</f>
        <v>0</v>
      </c>
      <c r="AQ74" s="72">
        <f>IF(+NFL!$F237="Buffalo",+NFL!#REF!,IF(+NFL!$H237="Buffalo",+NFL!#REF!,0))</f>
        <v>0</v>
      </c>
      <c r="AR74" s="81">
        <f>IF(+NFL!$F237="Buffalo",+NFL!#REF!,IF(+NFL!$H237="Buffalo",+NFL!#REF!,0))</f>
        <v>0</v>
      </c>
      <c r="AS74" s="96">
        <f>IF(+NFL!$F237="Buffalo",+NFL!#REF!,IF(+NFL!$H237="Buffalo",+NFL!#REF!,0))</f>
        <v>0</v>
      </c>
      <c r="AT74" s="96">
        <f>IF(+NFL!$F237="Buffalo",+NFL!#REF!,IF(+NFL!$H237="Buffalo",+NFL!#REF!,0))</f>
        <v>0</v>
      </c>
      <c r="AU74" s="81">
        <f>IF(+NFL!$F237="Buffalo",+NFL!#REF!,IF(+NFL!$H237="Buffalo",+NFL!#REF!,0))</f>
        <v>0</v>
      </c>
      <c r="AV74" s="96">
        <f>IF(+NFL!$F237="Buffalo",+NFL!#REF!,IF(+NFL!$H237="Buffalo",+NFL!#REF!,0))</f>
        <v>0</v>
      </c>
      <c r="AW74" s="70">
        <f>IF(+NFL!$F237="Buffalo",+NFL!#REF!,IF(+NFL!$H237="Buffalo",+NFL!#REF!,0))</f>
        <v>0</v>
      </c>
      <c r="AX74" s="96">
        <f>IF(+NFL!$F237="Buffalo",+NFL!#REF!,IF(+NFL!$H237="Buffalo",+NFL!#REF!,0))</f>
        <v>0</v>
      </c>
      <c r="AY74" s="81">
        <f>IF(+NFL!$F237="Buffalo",+NFL!#REF!,IF(+NFL!$H237="Buffalo",+NFL!#REF!,0))</f>
        <v>0</v>
      </c>
      <c r="AZ74" s="96">
        <f>IF(+NFL!$F237="Buffalo",+NFL!#REF!,IF(+NFL!$H237="Buffalo",+NFL!#REF!,0))</f>
        <v>0</v>
      </c>
      <c r="BA74" s="70">
        <f>IF(+NFL!$F237="Buffalo",+NFL!#REF!,IF(+NFL!$H237="Buffalo",+NFL!#REF!,0))</f>
        <v>0</v>
      </c>
      <c r="BB74" s="70">
        <f>IF(+NFL!$F237="Buffalo",+NFL!#REF!,IF(+NFL!$H237="Buffalo",+NFL!#REF!,0))</f>
        <v>0</v>
      </c>
      <c r="BC74" s="592">
        <f>IF(+NFL!$F237="Buffalo",+NFL!#REF!,IF(+NFL!$H237="Buffalo",+NFL!#REF!,0))</f>
        <v>0</v>
      </c>
      <c r="BD74" s="81">
        <f>IF(+NFL!$F237="Buffalo",+NFL!#REF!,IF(+NFL!$H237="Buffalo",+NFL!#REF!,0))</f>
        <v>0</v>
      </c>
      <c r="BE74" s="96">
        <f>IF(+NFL!$F237="Buffalo",+NFL!#REF!,IF(+NFL!$H237="Buffalo",+NFL!#REF!,0))</f>
        <v>0</v>
      </c>
      <c r="BF74" s="96">
        <f>IF(+NFL!$F237="Buffalo",+NFL!#REF!,IF(+NFL!$H237="Buffalo",+NFL!#REF!,0))</f>
        <v>0</v>
      </c>
      <c r="BG74" s="81">
        <f>IF(+NFL!$F237="Buffalo",+NFL!#REF!,IF(+NFL!$H237="Buffalo",+NFL!#REF!,0))</f>
        <v>0</v>
      </c>
      <c r="BH74" s="96">
        <f>IF(+NFL!$F237="Buffalo",+NFL!#REF!,IF(+NFL!$H237="Buffalo",+NFL!#REF!,0))</f>
        <v>0</v>
      </c>
      <c r="BI74" s="70">
        <f>IF(+NFL!$F237="Buffalo",+NFL!#REF!,IF(+NFL!$H237="Buffalo",+NFL!#REF!,0))</f>
        <v>0</v>
      </c>
      <c r="BJ74" s="124">
        <f>IF(+NFL!$F237="Buffalo",+NFL!#REF!,IF(+NFL!$H237="Buffalo",+NFL!#REF!,0))</f>
        <v>0</v>
      </c>
      <c r="BK74" s="182">
        <f>IF(+NFL!$F237="Buffalo",+NFL!#REF!,IF(+NFL!$H237="Buffalo",+NFL!#REF!,0))</f>
        <v>0</v>
      </c>
    </row>
    <row r="75" spans="1:63" x14ac:dyDescent="0.8">
      <c r="A75" s="70">
        <f>IF(+NFL!$F254="Buffalo",+NFL!A254,IF(+NFL!$H254="Buffalo",+NFL!A254,0))</f>
        <v>15</v>
      </c>
      <c r="B75" s="70" t="str">
        <f>IF(+NFL!$F254="Buffalo",+NFL!B254,IF(+NFL!$H254="Buffalo",+NFL!B254,0))</f>
        <v>Sun</v>
      </c>
      <c r="C75" s="94">
        <f>IF(+NFL!$F254="Buffalo",+NFL!C254,IF(+NFL!$H254="Buffalo",+NFL!C254,0))</f>
        <v>44549</v>
      </c>
      <c r="D75" s="73">
        <f>IF(+NFL!$F254="Buffalo",+NFL!D254,IF(+NFL!$H254="Buffalo",+NFL!D254,0))</f>
        <v>0.54166666666666663</v>
      </c>
      <c r="E75" s="70">
        <f>IF(+NFL!$F254="Buffalo",+NFL!E254,IF(+NFL!$H254="Buffalo",+NFL!E254,0))</f>
        <v>0</v>
      </c>
      <c r="F75" s="189" t="str">
        <f>IF(+NFL!$F254="Buffalo",+NFL!F254,IF(+NFL!$H254="Buffalo",+NFL!F254,0))</f>
        <v>Carolina</v>
      </c>
      <c r="G75" s="70" t="str">
        <f>IF(+NFL!$F254="Buffalo",+NFL!G254,IF(+NFL!$H254="Buffalo",+NFL!G254,0))</f>
        <v>NFCS</v>
      </c>
      <c r="H75" s="189" t="str">
        <f>IF(+NFL!$F254="Buffalo",+NFL!H254,IF(+NFL!$H254="Buffalo",+NFL!H254,0))</f>
        <v>Buffalo</v>
      </c>
      <c r="I75" s="70" t="str">
        <f>IF(+NFL!$F254="Buffalo",+NFL!I254,IF(+NFL!$H254="Buffalo",+NFL!I254,0))</f>
        <v>AFCE</v>
      </c>
      <c r="J75" s="496" t="str">
        <f>IF(+NFL!$F254="Buffalo",+NFL!J254,IF(+NFL!$H254="Buffalo",+NFL!J254,0))</f>
        <v>Buffalo</v>
      </c>
      <c r="K75" s="510" t="str">
        <f>IF(+NFL!$F254="Buffalo",+NFL!K254,IF(+NFL!$H254="Buffalo",+NFL!K254,0))</f>
        <v>Carolina</v>
      </c>
      <c r="L75" s="572">
        <f>IF(+NFL!$F254="Buffalo",+NFL!L254,IF(+NFL!$H254="Buffalo",+NFL!L254,0))</f>
        <v>11</v>
      </c>
      <c r="M75" s="573">
        <f>IF(+NFL!$F254="Buffalo",+NFL!M254,IF(+NFL!$H254="Buffalo",+NFL!M254,0))</f>
        <v>44.5</v>
      </c>
      <c r="N75" s="583" t="str">
        <f>IF(+NFL!$F254="Buffalo",+NFL!N254,IF(+NFL!$H254="Buffalo",+NFL!N254,0))</f>
        <v>Buffalo</v>
      </c>
      <c r="O75" s="584">
        <f>IF(+NFL!$F254="Buffalo",+NFL!O254,IF(+NFL!$H254="Buffalo",+NFL!O254,0))</f>
        <v>31</v>
      </c>
      <c r="P75" s="583" t="str">
        <f>IF(+NFL!$F254="Buffalo",+NFL!P254,IF(+NFL!$H254="Buffalo",+NFL!P254,0))</f>
        <v>Carolina</v>
      </c>
      <c r="Q75" s="585">
        <f>IF(+NFL!$F254="Buffalo",+NFL!Q254,IF(+NFL!$H254="Buffalo",+NFL!Q254,0))</f>
        <v>14</v>
      </c>
      <c r="R75" s="586" t="str">
        <f>IF(+NFL!$F254="Buffalo",+NFL!R254,IF(+NFL!$H254="Buffalo",+NFL!R254,0))</f>
        <v>Buffalo</v>
      </c>
      <c r="S75" s="585" t="str">
        <f>IF(+NFL!$F254="Buffalo",+NFL!S254,IF(+NFL!$H254="Buffalo",+NFL!S254,0))</f>
        <v>Carolina</v>
      </c>
      <c r="T75" s="586" t="str">
        <f>IF(+NFL!$F254="Buffalo",+NFL!T254,IF(+NFL!$H254="Buffalo",+NFL!T254,0))</f>
        <v>Buffalo</v>
      </c>
      <c r="U75" s="585" t="str">
        <f>IF(+NFL!$F254="Buffalo",+NFL!U254,IF(+NFL!$H254="Buffalo",+NFL!U254,0))</f>
        <v>W</v>
      </c>
      <c r="V75" s="586">
        <f>IF(+NFL!$F257="Buffalo",+NFL!#REF!,IF(+NFL!$H257="Buffalo",+NFL!#REF!,0))</f>
        <v>0</v>
      </c>
      <c r="W75" s="585">
        <f>IF(+NFL!$F257="Buffalo",+NFL!#REF!,IF(+NFL!$H257="Buffalo",+NFL!#REF!,0))</f>
        <v>0</v>
      </c>
      <c r="X75" s="586">
        <f>IF(+NFL!$F257="Buffalo",+NFL!#REF!,IF(+NFL!$H257="Buffalo",+NFL!#REF!,0))</f>
        <v>0</v>
      </c>
      <c r="Y75" s="585">
        <f>IF(+NFL!$F257="Buffalo",+NFL!#REF!,IF(+NFL!$H257="Buffalo",+NFL!#REF!,0))</f>
        <v>0</v>
      </c>
      <c r="Z75" s="586">
        <f>IF(+NFL!$F257="Buffalo",+NFL!#REF!,IF(+NFL!$H257="Buffalo",+NFL!#REF!,0))</f>
        <v>0</v>
      </c>
      <c r="AA75" s="585">
        <f>IF(+NFL!$F257="Buffalo",+NFL!#REF!,IF(+NFL!$H257="Buffalo",+NFL!#REF!,0))</f>
        <v>0</v>
      </c>
      <c r="AB75" s="124">
        <f>IF(+NFL!$F257="Buffalo",+NFL!#REF!,IF(+NFL!$H257="Buffalo",+NFL!#REF!,0))</f>
        <v>0</v>
      </c>
      <c r="AC75" s="182">
        <f>IF(+NFL!$F257="Buffalo",+NFL!#REF!,IF(+NFL!$H257="Buffalo",+NFL!#REF!,0))</f>
        <v>0</v>
      </c>
      <c r="AD75" s="496">
        <f>IF(+NFL!$F257="Buffalo",+NFL!#REF!,IF(+NFL!$H257="Buffalo",+NFL!#REF!,0))</f>
        <v>0</v>
      </c>
      <c r="AE75" s="565">
        <f>IF(+NFL!$F257="Buffalo",+NFL!#REF!,IF(+NFL!$H257="Buffalo",+NFL!#REF!,0))</f>
        <v>0</v>
      </c>
      <c r="AF75" s="496">
        <f>IF(+NFL!$F257="Buffalo",+NFL!#REF!,IF(+NFL!$H257="Buffalo",+NFL!#REF!,0))</f>
        <v>0</v>
      </c>
      <c r="AG75" s="565">
        <f>IF(+NFL!$F257="Buffalo",+NFL!#REF!,IF(+NFL!$H257="Buffalo",+NFL!#REF!,0))</f>
        <v>0</v>
      </c>
      <c r="AH75" s="496">
        <f>IF(+NFL!$F257="Buffalo",+NFL!#REF!,IF(+NFL!$H257="Buffalo",+NFL!#REF!,0))</f>
        <v>0</v>
      </c>
      <c r="AI75" s="565">
        <f>IF(+NFL!$F257="Buffalo",+NFL!#REF!,IF(+NFL!$H257="Buffalo",+NFL!#REF!,0))</f>
        <v>0</v>
      </c>
      <c r="AJ75" s="496">
        <f>IF(+NFL!$F257="Buffalo",+NFL!#REF!,IF(+NFL!$H257="Buffalo",+NFL!#REF!,0))</f>
        <v>0</v>
      </c>
      <c r="AK75" s="565">
        <f>IF(+NFL!$F257="Buffalo",+NFL!#REF!,IF(+NFL!$H257="Buffalo",+NFL!#REF!,0))</f>
        <v>0</v>
      </c>
      <c r="AL75" s="81">
        <f>IF(+NFL!$F257="Buffalo",+NFL!#REF!,IF(+NFL!$H257="Buffalo",+NFL!#REF!,0))</f>
        <v>0</v>
      </c>
      <c r="AM75" s="82">
        <f>IF(+NFL!$F257="Buffalo",+NFL!#REF!,IF(+NFL!$H257="Buffalo",+NFL!#REF!,0))</f>
        <v>0</v>
      </c>
      <c r="AN75" s="81">
        <f>IF(+NFL!$F257="Buffalo",+NFL!#REF!,IF(+NFL!$H257="Buffalo",+NFL!#REF!,0))</f>
        <v>0</v>
      </c>
      <c r="AO75" s="83">
        <f>IF(+NFL!$F257="Buffalo",+NFL!#REF!,IF(+NFL!$H257="Buffalo",+NFL!#REF!,0))</f>
        <v>0</v>
      </c>
      <c r="AP75" s="480">
        <f>IF(+NFL!$F257="Buffalo",+NFL!#REF!,IF(+NFL!$H257="Buffalo",+NFL!#REF!,0))</f>
        <v>0</v>
      </c>
      <c r="AQ75" s="72">
        <f>IF(+NFL!$F257="Buffalo",+NFL!#REF!,IF(+NFL!$H257="Buffalo",+NFL!#REF!,0))</f>
        <v>0</v>
      </c>
      <c r="AR75" s="81">
        <f>IF(+NFL!$F257="Buffalo",+NFL!#REF!,IF(+NFL!$H257="Buffalo",+NFL!#REF!,0))</f>
        <v>0</v>
      </c>
      <c r="AS75" s="96">
        <f>IF(+NFL!$F257="Buffalo",+NFL!#REF!,IF(+NFL!$H257="Buffalo",+NFL!#REF!,0))</f>
        <v>0</v>
      </c>
      <c r="AT75" s="96">
        <f>IF(+NFL!$F257="Buffalo",+NFL!#REF!,IF(+NFL!$H257="Buffalo",+NFL!#REF!,0))</f>
        <v>0</v>
      </c>
      <c r="AU75" s="81">
        <f>IF(+NFL!$F257="Buffalo",+NFL!#REF!,IF(+NFL!$H257="Buffalo",+NFL!#REF!,0))</f>
        <v>0</v>
      </c>
      <c r="AV75" s="96">
        <f>IF(+NFL!$F257="Buffalo",+NFL!#REF!,IF(+NFL!$H257="Buffalo",+NFL!#REF!,0))</f>
        <v>0</v>
      </c>
      <c r="AW75" s="70">
        <f>IF(+NFL!$F257="Buffalo",+NFL!#REF!,IF(+NFL!$H257="Buffalo",+NFL!#REF!,0))</f>
        <v>0</v>
      </c>
      <c r="AX75" s="96">
        <f>IF(+NFL!$F257="Buffalo",+NFL!#REF!,IF(+NFL!$H257="Buffalo",+NFL!#REF!,0))</f>
        <v>0</v>
      </c>
      <c r="AY75" s="81">
        <f>IF(+NFL!$F257="Buffalo",+NFL!#REF!,IF(+NFL!$H257="Buffalo",+NFL!#REF!,0))</f>
        <v>0</v>
      </c>
      <c r="AZ75" s="96">
        <f>IF(+NFL!$F257="Buffalo",+NFL!#REF!,IF(+NFL!$H257="Buffalo",+NFL!#REF!,0))</f>
        <v>0</v>
      </c>
      <c r="BA75" s="70">
        <f>IF(+NFL!$F257="Buffalo",+NFL!#REF!,IF(+NFL!$H257="Buffalo",+NFL!#REF!,0))</f>
        <v>0</v>
      </c>
      <c r="BB75" s="70">
        <f>IF(+NFL!$F257="Buffalo",+NFL!#REF!,IF(+NFL!$H257="Buffalo",+NFL!#REF!,0))</f>
        <v>0</v>
      </c>
      <c r="BC75" s="592">
        <f>IF(+NFL!$F257="Buffalo",+NFL!#REF!,IF(+NFL!$H257="Buffalo",+NFL!#REF!,0))</f>
        <v>0</v>
      </c>
      <c r="BD75" s="81">
        <f>IF(+NFL!$F257="Buffalo",+NFL!#REF!,IF(+NFL!$H257="Buffalo",+NFL!#REF!,0))</f>
        <v>0</v>
      </c>
      <c r="BE75" s="96">
        <f>IF(+NFL!$F257="Buffalo",+NFL!#REF!,IF(+NFL!$H257="Buffalo",+NFL!#REF!,0))</f>
        <v>0</v>
      </c>
      <c r="BF75" s="96">
        <f>IF(+NFL!$F257="Buffalo",+NFL!#REF!,IF(+NFL!$H257="Buffalo",+NFL!#REF!,0))</f>
        <v>0</v>
      </c>
      <c r="BG75" s="81">
        <f>IF(+NFL!$F257="Buffalo",+NFL!#REF!,IF(+NFL!$H257="Buffalo",+NFL!#REF!,0))</f>
        <v>0</v>
      </c>
      <c r="BH75" s="96">
        <f>IF(+NFL!$F257="Buffalo",+NFL!#REF!,IF(+NFL!$H257="Buffalo",+NFL!#REF!,0))</f>
        <v>0</v>
      </c>
      <c r="BI75" s="70">
        <f>IF(+NFL!$F257="Buffalo",+NFL!#REF!,IF(+NFL!$H257="Buffalo",+NFL!#REF!,0))</f>
        <v>0</v>
      </c>
      <c r="BJ75" s="124">
        <f>IF(+NFL!$F257="Buffalo",+NFL!#REF!,IF(+NFL!$H257="Buffalo",+NFL!#REF!,0))</f>
        <v>0</v>
      </c>
      <c r="BK75" s="182">
        <f>IF(+NFL!$F257="Buffalo",+NFL!#REF!,IF(+NFL!$H257="Buffalo",+NFL!#REF!,0))</f>
        <v>0</v>
      </c>
    </row>
    <row r="76" spans="1:63" x14ac:dyDescent="0.8">
      <c r="A76" s="70">
        <f>IF(+NFL!$F275="Buffalo",+NFL!A275,IF(+NFL!$H275="Buffalo",+NFL!A275,0))</f>
        <v>16</v>
      </c>
      <c r="B76" s="70" t="str">
        <f>IF(+NFL!$F275="Buffalo",+NFL!B275,IF(+NFL!$H275="Buffalo",+NFL!B275,0))</f>
        <v>Sun</v>
      </c>
      <c r="C76" s="94">
        <f>IF(+NFL!$F275="Buffalo",+NFL!C275,IF(+NFL!$H275="Buffalo",+NFL!C275,0))</f>
        <v>44556</v>
      </c>
      <c r="D76" s="73">
        <f>IF(+NFL!$F275="Buffalo",+NFL!D275,IF(+NFL!$H275="Buffalo",+NFL!D275,0))</f>
        <v>0.54166666666666663</v>
      </c>
      <c r="E76" s="70" t="str">
        <f>IF(+NFL!$F275="Buffalo",+NFL!E275,IF(+NFL!$H275="Buffalo",+NFL!E275,0))</f>
        <v>CBS</v>
      </c>
      <c r="F76" s="189" t="str">
        <f>IF(+NFL!$F275="Buffalo",+NFL!F275,IF(+NFL!$H275="Buffalo",+NFL!F275,0))</f>
        <v>Buffalo</v>
      </c>
      <c r="G76" s="70" t="str">
        <f>IF(+NFL!$F275="Buffalo",+NFL!G275,IF(+NFL!$H275="Buffalo",+NFL!G275,0))</f>
        <v>AFCE</v>
      </c>
      <c r="H76" s="189" t="str">
        <f>IF(+NFL!$F275="Buffalo",+NFL!H275,IF(+NFL!$H275="Buffalo",+NFL!H275,0))</f>
        <v>New England</v>
      </c>
      <c r="I76" s="70" t="str">
        <f>IF(+NFL!$F275="Buffalo",+NFL!I275,IF(+NFL!$H275="Buffalo",+NFL!I275,0))</f>
        <v>AFCE</v>
      </c>
      <c r="J76" s="496" t="str">
        <f>IF(+NFL!$F275="Buffalo",+NFL!J275,IF(+NFL!$H275="Buffalo",+NFL!J275,0))</f>
        <v>New England</v>
      </c>
      <c r="K76" s="510" t="str">
        <f>IF(+NFL!$F275="Buffalo",+NFL!K275,IF(+NFL!$H275="Buffalo",+NFL!K275,0))</f>
        <v>Buffalo</v>
      </c>
      <c r="L76" s="572">
        <f>IF(+NFL!$F275="Buffalo",+NFL!L275,IF(+NFL!$H275="Buffalo",+NFL!L275,0))</f>
        <v>2.5</v>
      </c>
      <c r="M76" s="573">
        <f>IF(+NFL!$F275="Buffalo",+NFL!M275,IF(+NFL!$H275="Buffalo",+NFL!M275,0))</f>
        <v>43.5</v>
      </c>
      <c r="N76" s="583" t="str">
        <f>IF(+NFL!$F275="Buffalo",+NFL!N275,IF(+NFL!$H275="Buffalo",+NFL!N275,0))</f>
        <v>Buffalo</v>
      </c>
      <c r="O76" s="584">
        <f>IF(+NFL!$F275="Buffalo",+NFL!O275,IF(+NFL!$H275="Buffalo",+NFL!O275,0))</f>
        <v>33</v>
      </c>
      <c r="P76" s="583" t="str">
        <f>IF(+NFL!$F275="Buffalo",+NFL!P275,IF(+NFL!$H275="Buffalo",+NFL!P275,0))</f>
        <v>New England</v>
      </c>
      <c r="Q76" s="585">
        <f>IF(+NFL!$F275="Buffalo",+NFL!Q275,IF(+NFL!$H275="Buffalo",+NFL!Q275,0))</f>
        <v>21</v>
      </c>
      <c r="R76" s="586" t="str">
        <f>IF(+NFL!$F275="Buffalo",+NFL!R275,IF(+NFL!$H275="Buffalo",+NFL!R275,0))</f>
        <v>Buffalo</v>
      </c>
      <c r="S76" s="585" t="str">
        <f>IF(+NFL!$F275="Buffalo",+NFL!S275,IF(+NFL!$H275="Buffalo",+NFL!S275,0))</f>
        <v>New England</v>
      </c>
      <c r="T76" s="586" t="str">
        <f>IF(+NFL!$F275="Buffalo",+NFL!T275,IF(+NFL!$H275="Buffalo",+NFL!T275,0))</f>
        <v>Buffalo</v>
      </c>
      <c r="U76" s="585" t="str">
        <f>IF(+NFL!$F275="Buffalo",+NFL!U275,IF(+NFL!$H275="Buffalo",+NFL!U275,0))</f>
        <v>W</v>
      </c>
      <c r="V76" s="586">
        <f>IF(+NFL!$F276="Buffalo",+NFL!#REF!,IF(+NFL!$H276="Buffalo",+NFL!#REF!,0))</f>
        <v>0</v>
      </c>
      <c r="W76" s="585">
        <f>IF(+NFL!$F276="Buffalo",+NFL!#REF!,IF(+NFL!$H276="Buffalo",+NFL!#REF!,0))</f>
        <v>0</v>
      </c>
      <c r="X76" s="586">
        <f>IF(+NFL!$F276="Buffalo",+NFL!#REF!,IF(+NFL!$H276="Buffalo",+NFL!#REF!,0))</f>
        <v>0</v>
      </c>
      <c r="Y76" s="585">
        <f>IF(+NFL!$F276="Buffalo",+NFL!#REF!,IF(+NFL!$H276="Buffalo",+NFL!#REF!,0))</f>
        <v>0</v>
      </c>
      <c r="Z76" s="586">
        <f>IF(+NFL!$F276="Buffalo",+NFL!#REF!,IF(+NFL!$H276="Buffalo",+NFL!#REF!,0))</f>
        <v>0</v>
      </c>
      <c r="AA76" s="585">
        <f>IF(+NFL!$F276="Buffalo",+NFL!#REF!,IF(+NFL!$H276="Buffalo",+NFL!#REF!,0))</f>
        <v>0</v>
      </c>
      <c r="AB76" s="124">
        <f>IF(+NFL!$F276="Buffalo",+NFL!#REF!,IF(+NFL!$H276="Buffalo",+NFL!#REF!,0))</f>
        <v>0</v>
      </c>
      <c r="AC76" s="182">
        <f>IF(+NFL!$F276="Buffalo",+NFL!#REF!,IF(+NFL!$H276="Buffalo",+NFL!#REF!,0))</f>
        <v>0</v>
      </c>
      <c r="AD76" s="496">
        <f>IF(+NFL!$F276="Buffalo",+NFL!#REF!,IF(+NFL!$H276="Buffalo",+NFL!#REF!,0))</f>
        <v>0</v>
      </c>
      <c r="AE76" s="565">
        <f>IF(+NFL!$F276="Buffalo",+NFL!#REF!,IF(+NFL!$H276="Buffalo",+NFL!#REF!,0))</f>
        <v>0</v>
      </c>
      <c r="AF76" s="496">
        <f>IF(+NFL!$F276="Buffalo",+NFL!#REF!,IF(+NFL!$H276="Buffalo",+NFL!#REF!,0))</f>
        <v>0</v>
      </c>
      <c r="AG76" s="565">
        <f>IF(+NFL!$F276="Buffalo",+NFL!#REF!,IF(+NFL!$H276="Buffalo",+NFL!#REF!,0))</f>
        <v>0</v>
      </c>
      <c r="AH76" s="496">
        <f>IF(+NFL!$F276="Buffalo",+NFL!#REF!,IF(+NFL!$H276="Buffalo",+NFL!#REF!,0))</f>
        <v>0</v>
      </c>
      <c r="AI76" s="565">
        <f>IF(+NFL!$F276="Buffalo",+NFL!#REF!,IF(+NFL!$H276="Buffalo",+NFL!#REF!,0))</f>
        <v>0</v>
      </c>
      <c r="AJ76" s="496">
        <f>IF(+NFL!$F276="Buffalo",+NFL!#REF!,IF(+NFL!$H276="Buffalo",+NFL!#REF!,0))</f>
        <v>0</v>
      </c>
      <c r="AK76" s="565">
        <f>IF(+NFL!$F276="Buffalo",+NFL!#REF!,IF(+NFL!$H276="Buffalo",+NFL!#REF!,0))</f>
        <v>0</v>
      </c>
      <c r="AL76" s="81">
        <f>IF(+NFL!$F276="Buffalo",+NFL!#REF!,IF(+NFL!$H276="Buffalo",+NFL!#REF!,0))</f>
        <v>0</v>
      </c>
      <c r="AM76" s="82">
        <f>IF(+NFL!$F276="Buffalo",+NFL!#REF!,IF(+NFL!$H276="Buffalo",+NFL!#REF!,0))</f>
        <v>0</v>
      </c>
      <c r="AN76" s="81">
        <f>IF(+NFL!$F276="Buffalo",+NFL!#REF!,IF(+NFL!$H276="Buffalo",+NFL!#REF!,0))</f>
        <v>0</v>
      </c>
      <c r="AO76" s="83">
        <f>IF(+NFL!$F276="Buffalo",+NFL!#REF!,IF(+NFL!$H276="Buffalo",+NFL!#REF!,0))</f>
        <v>0</v>
      </c>
      <c r="AP76" s="480">
        <f>IF(+NFL!$F276="Buffalo",+NFL!#REF!,IF(+NFL!$H276="Buffalo",+NFL!#REF!,0))</f>
        <v>0</v>
      </c>
      <c r="AQ76" s="72">
        <f>IF(+NFL!$F276="Buffalo",+NFL!#REF!,IF(+NFL!$H276="Buffalo",+NFL!#REF!,0))</f>
        <v>0</v>
      </c>
      <c r="AR76" s="81">
        <f>IF(+NFL!$F276="Buffalo",+NFL!#REF!,IF(+NFL!$H276="Buffalo",+NFL!#REF!,0))</f>
        <v>0</v>
      </c>
      <c r="AS76" s="96">
        <f>IF(+NFL!$F276="Buffalo",+NFL!#REF!,IF(+NFL!$H276="Buffalo",+NFL!#REF!,0))</f>
        <v>0</v>
      </c>
      <c r="AT76" s="96">
        <f>IF(+NFL!$F276="Buffalo",+NFL!#REF!,IF(+NFL!$H276="Buffalo",+NFL!#REF!,0))</f>
        <v>0</v>
      </c>
      <c r="AU76" s="81">
        <f>IF(+NFL!$F276="Buffalo",+NFL!#REF!,IF(+NFL!$H276="Buffalo",+NFL!#REF!,0))</f>
        <v>0</v>
      </c>
      <c r="AV76" s="96">
        <f>IF(+NFL!$F276="Buffalo",+NFL!#REF!,IF(+NFL!$H276="Buffalo",+NFL!#REF!,0))</f>
        <v>0</v>
      </c>
      <c r="AW76" s="70">
        <f>IF(+NFL!$F276="Buffalo",+NFL!#REF!,IF(+NFL!$H276="Buffalo",+NFL!#REF!,0))</f>
        <v>0</v>
      </c>
      <c r="AX76" s="96">
        <f>IF(+NFL!$F276="Buffalo",+NFL!#REF!,IF(+NFL!$H276="Buffalo",+NFL!#REF!,0))</f>
        <v>0</v>
      </c>
      <c r="AY76" s="81">
        <f>IF(+NFL!$F276="Buffalo",+NFL!#REF!,IF(+NFL!$H276="Buffalo",+NFL!#REF!,0))</f>
        <v>0</v>
      </c>
      <c r="AZ76" s="96">
        <f>IF(+NFL!$F276="Buffalo",+NFL!#REF!,IF(+NFL!$H276="Buffalo",+NFL!#REF!,0))</f>
        <v>0</v>
      </c>
      <c r="BA76" s="70">
        <f>IF(+NFL!$F276="Buffalo",+NFL!#REF!,IF(+NFL!$H276="Buffalo",+NFL!#REF!,0))</f>
        <v>0</v>
      </c>
      <c r="BB76" s="70">
        <f>IF(+NFL!$F276="Buffalo",+NFL!#REF!,IF(+NFL!$H276="Buffalo",+NFL!#REF!,0))</f>
        <v>0</v>
      </c>
      <c r="BC76" s="592">
        <f>IF(+NFL!$F276="Buffalo",+NFL!#REF!,IF(+NFL!$H276="Buffalo",+NFL!#REF!,0))</f>
        <v>0</v>
      </c>
      <c r="BD76" s="81">
        <f>IF(+NFL!$F276="Buffalo",+NFL!#REF!,IF(+NFL!$H276="Buffalo",+NFL!#REF!,0))</f>
        <v>0</v>
      </c>
      <c r="BE76" s="96">
        <f>IF(+NFL!$F276="Buffalo",+NFL!#REF!,IF(+NFL!$H276="Buffalo",+NFL!#REF!,0))</f>
        <v>0</v>
      </c>
      <c r="BF76" s="96">
        <f>IF(+NFL!$F276="Buffalo",+NFL!#REF!,IF(+NFL!$H276="Buffalo",+NFL!#REF!,0))</f>
        <v>0</v>
      </c>
      <c r="BG76" s="81">
        <f>IF(+NFL!$F276="Buffalo",+NFL!#REF!,IF(+NFL!$H276="Buffalo",+NFL!#REF!,0))</f>
        <v>0</v>
      </c>
      <c r="BH76" s="96">
        <f>IF(+NFL!$F276="Buffalo",+NFL!#REF!,IF(+NFL!$H276="Buffalo",+NFL!#REF!,0))</f>
        <v>0</v>
      </c>
      <c r="BI76" s="70">
        <f>IF(+NFL!$F276="Buffalo",+NFL!#REF!,IF(+NFL!$H276="Buffalo",+NFL!#REF!,0))</f>
        <v>0</v>
      </c>
      <c r="BJ76" s="124">
        <f>IF(+NFL!$F276="Buffalo",+NFL!#REF!,IF(+NFL!$H276="Buffalo",+NFL!#REF!,0))</f>
        <v>0</v>
      </c>
      <c r="BK76" s="182">
        <f>IF(+NFL!$F276="Buffalo",+NFL!#REF!,IF(+NFL!$H276="Buffalo",+NFL!#REF!,0))</f>
        <v>0</v>
      </c>
    </row>
    <row r="77" spans="1:63" x14ac:dyDescent="0.8">
      <c r="A77" s="70">
        <f>IF(+NFL!$F285="Buffalo",+NFL!A285,IF(+NFL!$H285="Buffalo",+NFL!A285,0))</f>
        <v>17</v>
      </c>
      <c r="B77" s="70" t="str">
        <f>IF(+NFL!$F285="Buffalo",+NFL!B285,IF(+NFL!$H285="Buffalo",+NFL!B285,0))</f>
        <v>Sat</v>
      </c>
      <c r="C77" s="94">
        <f>IF(+NFL!$F285="Buffalo",+NFL!C285,IF(+NFL!$H285="Buffalo",+NFL!C285,0))</f>
        <v>44563</v>
      </c>
      <c r="D77" s="73">
        <f>IF(+NFL!$F285="Buffalo",+NFL!D285,IF(+NFL!$H285="Buffalo",+NFL!D285,0))</f>
        <v>0.54166666666666663</v>
      </c>
      <c r="E77" s="70" t="str">
        <f>IF(+NFL!$F285="Buffalo",+NFL!E285,IF(+NFL!$H285="Buffalo",+NFL!E285,0))</f>
        <v>Fox</v>
      </c>
      <c r="F77" s="189" t="str">
        <f>IF(+NFL!$F285="Buffalo",+NFL!F285,IF(+NFL!$H285="Buffalo",+NFL!F285,0))</f>
        <v>Atlanta</v>
      </c>
      <c r="G77" s="70" t="str">
        <f>IF(+NFL!$F285="Buffalo",+NFL!G285,IF(+NFL!$H285="Buffalo",+NFL!G285,0))</f>
        <v>NFCS</v>
      </c>
      <c r="H77" s="189" t="str">
        <f>IF(+NFL!$F285="Buffalo",+NFL!H285,IF(+NFL!$H285="Buffalo",+NFL!H285,0))</f>
        <v>Buffalo</v>
      </c>
      <c r="I77" s="70" t="str">
        <f>IF(+NFL!$F285="Buffalo",+NFL!I285,IF(+NFL!$H285="Buffalo",+NFL!I285,0))</f>
        <v>AFCE</v>
      </c>
      <c r="J77" s="496" t="str">
        <f>IF(+NFL!$F285="Buffalo",+NFL!J285,IF(+NFL!$H285="Buffalo",+NFL!J285,0))</f>
        <v>Buffalo</v>
      </c>
      <c r="K77" s="510" t="str">
        <f>IF(+NFL!$F285="Buffalo",+NFL!K285,IF(+NFL!$H285="Buffalo",+NFL!K285,0))</f>
        <v>Atlanta</v>
      </c>
      <c r="L77" s="572">
        <f>IF(+NFL!$F285="Buffalo",+NFL!L285,IF(+NFL!$H285="Buffalo",+NFL!L285,0))</f>
        <v>14</v>
      </c>
      <c r="M77" s="573">
        <f>IF(+NFL!$F285="Buffalo",+NFL!M285,IF(+NFL!$H285="Buffalo",+NFL!M285,0))</f>
        <v>46</v>
      </c>
      <c r="N77" s="583" t="str">
        <f>IF(+NFL!$F285="Buffalo",+NFL!N285,IF(+NFL!$H285="Buffalo",+NFL!N285,0))</f>
        <v>Buffalo</v>
      </c>
      <c r="O77" s="584">
        <f>IF(+NFL!$F285="Buffalo",+NFL!O285,IF(+NFL!$H285="Buffalo",+NFL!O285,0))</f>
        <v>29</v>
      </c>
      <c r="P77" s="583" t="str">
        <f>IF(+NFL!$F285="Buffalo",+NFL!P285,IF(+NFL!$H285="Buffalo",+NFL!P285,0))</f>
        <v>Atlanta</v>
      </c>
      <c r="Q77" s="585">
        <f>IF(+NFL!$F285="Buffalo",+NFL!Q285,IF(+NFL!$H285="Buffalo",+NFL!Q285,0))</f>
        <v>15</v>
      </c>
      <c r="R77" s="586" t="str">
        <f>IF(+NFL!$F285="Buffalo",+NFL!R285,IF(+NFL!$H285="Buffalo",+NFL!R285,0))</f>
        <v>Buffalo</v>
      </c>
      <c r="S77" s="585" t="str">
        <f>IF(+NFL!$F285="Buffalo",+NFL!S285,IF(+NFL!$H285="Buffalo",+NFL!S285,0))</f>
        <v>Atlanta</v>
      </c>
      <c r="T77" s="586">
        <f>IF(+NFL!$F285="Buffalo",+NFL!T285,IF(+NFL!$H285="Buffalo",+NFL!T285,0))</f>
        <v>0</v>
      </c>
      <c r="U77" s="585" t="str">
        <f>IF(+NFL!$F285="Buffalo",+NFL!U285,IF(+NFL!$H285="Buffalo",+NFL!U285,0))</f>
        <v>T</v>
      </c>
      <c r="V77" s="586">
        <f>IF(+NFL!$F298="Buffalo",+NFL!#REF!,IF(+NFL!$H298="Buffalo",+NFL!#REF!,0))</f>
        <v>0</v>
      </c>
      <c r="W77" s="585">
        <f>IF(+NFL!$F298="Buffalo",+NFL!#REF!,IF(+NFL!$H298="Buffalo",+NFL!#REF!,0))</f>
        <v>0</v>
      </c>
      <c r="X77" s="586">
        <f>IF(+NFL!$F298="Buffalo",+NFL!#REF!,IF(+NFL!$H298="Buffalo",+NFL!#REF!,0))</f>
        <v>0</v>
      </c>
      <c r="Y77" s="585">
        <f>IF(+NFL!$F298="Buffalo",+NFL!#REF!,IF(+NFL!$H298="Buffalo",+NFL!#REF!,0))</f>
        <v>0</v>
      </c>
      <c r="Z77" s="586">
        <f>IF(+NFL!$F298="Buffalo",+NFL!#REF!,IF(+NFL!$H298="Buffalo",+NFL!#REF!,0))</f>
        <v>0</v>
      </c>
      <c r="AA77" s="585">
        <f>IF(+NFL!$F298="Buffalo",+NFL!#REF!,IF(+NFL!$H298="Buffalo",+NFL!#REF!,0))</f>
        <v>0</v>
      </c>
      <c r="AB77" s="124">
        <f>IF(+NFL!$F298="Buffalo",+NFL!#REF!,IF(+NFL!$H298="Buffalo",+NFL!#REF!,0))</f>
        <v>0</v>
      </c>
      <c r="AC77" s="182">
        <f>IF(+NFL!$F298="Buffalo",+NFL!#REF!,IF(+NFL!$H298="Buffalo",+NFL!#REF!,0))</f>
        <v>0</v>
      </c>
      <c r="AD77" s="496">
        <f>IF(+NFL!$F298="Buffalo",+NFL!#REF!,IF(+NFL!$H298="Buffalo",+NFL!#REF!,0))</f>
        <v>0</v>
      </c>
      <c r="AE77" s="565">
        <f>IF(+NFL!$F298="Buffalo",+NFL!#REF!,IF(+NFL!$H298="Buffalo",+NFL!#REF!,0))</f>
        <v>0</v>
      </c>
      <c r="AF77" s="496">
        <f>IF(+NFL!$F298="Buffalo",+NFL!#REF!,IF(+NFL!$H298="Buffalo",+NFL!#REF!,0))</f>
        <v>0</v>
      </c>
      <c r="AG77" s="565">
        <f>IF(+NFL!$F298="Buffalo",+NFL!#REF!,IF(+NFL!$H298="Buffalo",+NFL!#REF!,0))</f>
        <v>0</v>
      </c>
      <c r="AH77" s="496">
        <f>IF(+NFL!$F298="Buffalo",+NFL!#REF!,IF(+NFL!$H298="Buffalo",+NFL!#REF!,0))</f>
        <v>0</v>
      </c>
      <c r="AI77" s="565">
        <f>IF(+NFL!$F298="Buffalo",+NFL!#REF!,IF(+NFL!$H298="Buffalo",+NFL!#REF!,0))</f>
        <v>0</v>
      </c>
      <c r="AJ77" s="496">
        <f>IF(+NFL!$F298="Buffalo",+NFL!#REF!,IF(+NFL!$H298="Buffalo",+NFL!#REF!,0))</f>
        <v>0</v>
      </c>
      <c r="AK77" s="565">
        <f>IF(+NFL!$F298="Buffalo",+NFL!#REF!,IF(+NFL!$H298="Buffalo",+NFL!#REF!,0))</f>
        <v>0</v>
      </c>
      <c r="AL77" s="81">
        <f>IF(+NFL!$F298="Buffalo",+NFL!#REF!,IF(+NFL!$H298="Buffalo",+NFL!#REF!,0))</f>
        <v>0</v>
      </c>
      <c r="AM77" s="82">
        <f>IF(+NFL!$F298="Buffalo",+NFL!#REF!,IF(+NFL!$H298="Buffalo",+NFL!#REF!,0))</f>
        <v>0</v>
      </c>
      <c r="AN77" s="81">
        <f>IF(+NFL!$F298="Buffalo",+NFL!#REF!,IF(+NFL!$H298="Buffalo",+NFL!#REF!,0))</f>
        <v>0</v>
      </c>
      <c r="AO77" s="83">
        <f>IF(+NFL!$F298="Buffalo",+NFL!#REF!,IF(+NFL!$H298="Buffalo",+NFL!#REF!,0))</f>
        <v>0</v>
      </c>
      <c r="AP77" s="480">
        <f>IF(+NFL!$F298="Buffalo",+NFL!#REF!,IF(+NFL!$H298="Buffalo",+NFL!#REF!,0))</f>
        <v>0</v>
      </c>
      <c r="AQ77" s="72">
        <f>IF(+NFL!$F298="Buffalo",+NFL!#REF!,IF(+NFL!$H298="Buffalo",+NFL!#REF!,0))</f>
        <v>0</v>
      </c>
      <c r="AR77" s="81">
        <f>IF(+NFL!$F298="Buffalo",+NFL!#REF!,IF(+NFL!$H298="Buffalo",+NFL!#REF!,0))</f>
        <v>0</v>
      </c>
      <c r="AS77" s="96">
        <f>IF(+NFL!$F298="Buffalo",+NFL!#REF!,IF(+NFL!$H298="Buffalo",+NFL!#REF!,0))</f>
        <v>0</v>
      </c>
      <c r="AT77" s="96">
        <f>IF(+NFL!$F298="Buffalo",+NFL!#REF!,IF(+NFL!$H298="Buffalo",+NFL!#REF!,0))</f>
        <v>0</v>
      </c>
      <c r="AU77" s="81">
        <f>IF(+NFL!$F298="Buffalo",+NFL!#REF!,IF(+NFL!$H298="Buffalo",+NFL!#REF!,0))</f>
        <v>0</v>
      </c>
      <c r="AV77" s="96">
        <f>IF(+NFL!$F298="Buffalo",+NFL!#REF!,IF(+NFL!$H298="Buffalo",+NFL!#REF!,0))</f>
        <v>0</v>
      </c>
      <c r="AW77" s="70">
        <f>IF(+NFL!$F298="Buffalo",+NFL!#REF!,IF(+NFL!$H298="Buffalo",+NFL!#REF!,0))</f>
        <v>0</v>
      </c>
      <c r="AX77" s="96">
        <f>IF(+NFL!$F298="Buffalo",+NFL!#REF!,IF(+NFL!$H298="Buffalo",+NFL!#REF!,0))</f>
        <v>0</v>
      </c>
      <c r="AY77" s="81">
        <f>IF(+NFL!$F298="Buffalo",+NFL!#REF!,IF(+NFL!$H298="Buffalo",+NFL!#REF!,0))</f>
        <v>0</v>
      </c>
      <c r="AZ77" s="96">
        <f>IF(+NFL!$F298="Buffalo",+NFL!#REF!,IF(+NFL!$H298="Buffalo",+NFL!#REF!,0))</f>
        <v>0</v>
      </c>
      <c r="BA77" s="70">
        <f>IF(+NFL!$F298="Buffalo",+NFL!#REF!,IF(+NFL!$H298="Buffalo",+NFL!#REF!,0))</f>
        <v>0</v>
      </c>
      <c r="BB77" s="70">
        <f>IF(+NFL!$F298="Buffalo",+NFL!#REF!,IF(+NFL!$H298="Buffalo",+NFL!#REF!,0))</f>
        <v>0</v>
      </c>
      <c r="BC77" s="592">
        <f>IF(+NFL!$F298="Buffalo",+NFL!#REF!,IF(+NFL!$H298="Buffalo",+NFL!#REF!,0))</f>
        <v>0</v>
      </c>
      <c r="BD77" s="81">
        <f>IF(+NFL!$F298="Buffalo",+NFL!#REF!,IF(+NFL!$H298="Buffalo",+NFL!#REF!,0))</f>
        <v>0</v>
      </c>
      <c r="BE77" s="96">
        <f>IF(+NFL!$F298="Buffalo",+NFL!#REF!,IF(+NFL!$H298="Buffalo",+NFL!#REF!,0))</f>
        <v>0</v>
      </c>
      <c r="BF77" s="96">
        <f>IF(+NFL!$F298="Buffalo",+NFL!#REF!,IF(+NFL!$H298="Buffalo",+NFL!#REF!,0))</f>
        <v>0</v>
      </c>
      <c r="BG77" s="81">
        <f>IF(+NFL!$F298="Buffalo",+NFL!#REF!,IF(+NFL!$H298="Buffalo",+NFL!#REF!,0))</f>
        <v>0</v>
      </c>
      <c r="BH77" s="96">
        <f>IF(+NFL!$F298="Buffalo",+NFL!#REF!,IF(+NFL!$H298="Buffalo",+NFL!#REF!,0))</f>
        <v>0</v>
      </c>
      <c r="BI77" s="70">
        <f>IF(+NFL!$F298="Buffalo",+NFL!#REF!,IF(+NFL!$H298="Buffalo",+NFL!#REF!,0))</f>
        <v>0</v>
      </c>
      <c r="BJ77" s="124">
        <f>IF(+NFL!$F298="Buffalo",+NFL!#REF!,IF(+NFL!$H298="Buffalo",+NFL!#REF!,0))</f>
        <v>0</v>
      </c>
      <c r="BK77" s="182">
        <f>IF(+NFL!$F298="Buffalo",+NFL!#REF!,IF(+NFL!$H298="Buffalo",+NFL!#REF!,0))</f>
        <v>0</v>
      </c>
    </row>
    <row r="78" spans="1:63" x14ac:dyDescent="0.8">
      <c r="A78" s="70">
        <f>IF(+NFL!$F302="Buffalo",+NFL!A302,IF(+NFL!$H302="Buffalo",+NFL!A302,0))</f>
        <v>18</v>
      </c>
      <c r="B78" s="70" t="str">
        <f>IF(+NFL!$F302="Buffalo",+NFL!B302,IF(+NFL!$H302="Buffalo",+NFL!B302,0))</f>
        <v>Sun</v>
      </c>
      <c r="C78" s="94">
        <f>IF(+NFL!$F302="Buffalo",+NFL!C302,IF(+NFL!$H302="Buffalo",+NFL!C302,0))</f>
        <v>44570</v>
      </c>
      <c r="D78" s="73">
        <f>IF(+NFL!$F302="Buffalo",+NFL!D302,IF(+NFL!$H302="Buffalo",+NFL!D302,0))</f>
        <v>0.54166666666666663</v>
      </c>
      <c r="E78" s="70" t="str">
        <f>IF(+NFL!$F302="Buffalo",+NFL!E302,IF(+NFL!$H302="Buffalo",+NFL!E302,0))</f>
        <v>CBS</v>
      </c>
      <c r="F78" s="189" t="str">
        <f>IF(+NFL!$F302="Buffalo",+NFL!F302,IF(+NFL!$H302="Buffalo",+NFL!F302,0))</f>
        <v>NY Jets</v>
      </c>
      <c r="G78" s="70" t="str">
        <f>IF(+NFL!$F302="Buffalo",+NFL!G302,IF(+NFL!$H302="Buffalo",+NFL!G302,0))</f>
        <v>AFCE</v>
      </c>
      <c r="H78" s="189" t="str">
        <f>IF(+NFL!$F302="Buffalo",+NFL!H302,IF(+NFL!$H302="Buffalo",+NFL!H302,0))</f>
        <v>Buffalo</v>
      </c>
      <c r="I78" s="70" t="str">
        <f>IF(+NFL!$F302="Buffalo",+NFL!I302,IF(+NFL!$H302="Buffalo",+NFL!I302,0))</f>
        <v>AFCE</v>
      </c>
      <c r="J78" s="496" t="str">
        <f>IF(+NFL!$F302="Buffalo",+NFL!J302,IF(+NFL!$H302="Buffalo",+NFL!J302,0))</f>
        <v>Buffalo</v>
      </c>
      <c r="K78" s="510" t="str">
        <f>IF(+NFL!$F302="Buffalo",+NFL!K302,IF(+NFL!$H302="Buffalo",+NFL!K302,0))</f>
        <v>NY Jets</v>
      </c>
      <c r="L78" s="572">
        <f>IF(+NFL!$F302="Buffalo",+NFL!L302,IF(+NFL!$H302="Buffalo",+NFL!L302,0))</f>
        <v>16</v>
      </c>
      <c r="M78" s="573">
        <f>IF(+NFL!$F302="Buffalo",+NFL!M302,IF(+NFL!$H302="Buffalo",+NFL!M302,0))</f>
        <v>43</v>
      </c>
      <c r="N78" s="583" t="str">
        <f>IF(+NFL!$F302="Buffalo",+NFL!N302,IF(+NFL!$H302="Buffalo",+NFL!N302,0))</f>
        <v>Buffalo</v>
      </c>
      <c r="O78" s="584">
        <f>IF(+NFL!$F302="Buffalo",+NFL!O302,IF(+NFL!$H302="Buffalo",+NFL!O302,0))</f>
        <v>27</v>
      </c>
      <c r="P78" s="583" t="str">
        <f>IF(+NFL!$F302="Buffalo",+NFL!P302,IF(+NFL!$H302="Buffalo",+NFL!P302,0))</f>
        <v>NY Jets</v>
      </c>
      <c r="Q78" s="585">
        <f>IF(+NFL!$F302="Buffalo",+NFL!Q302,IF(+NFL!$H302="Buffalo",+NFL!Q302,0))</f>
        <v>10</v>
      </c>
      <c r="R78" s="586" t="str">
        <f>IF(+NFL!$F302="Buffalo",+NFL!R302,IF(+NFL!$H302="Buffalo",+NFL!R302,0))</f>
        <v>Buffalo</v>
      </c>
      <c r="S78" s="585" t="str">
        <f>IF(+NFL!$F302="Buffalo",+NFL!S302,IF(+NFL!$H302="Buffalo",+NFL!S302,0))</f>
        <v>NY Jets</v>
      </c>
      <c r="T78" s="586">
        <f>IF(+NFL!$F302="Buffalo",+NFL!T302,IF(+NFL!$H302="Buffalo",+NFL!T302,0))</f>
        <v>0</v>
      </c>
      <c r="U78" s="585" t="str">
        <f>IF(+NFL!$F302="Buffalo",+NFL!U302,IF(+NFL!$H302="Buffalo",+NFL!U302,0))</f>
        <v>L</v>
      </c>
      <c r="V78" s="586">
        <f>IF(+NFL!$F314="Buffalo",+NFL!#REF!,IF(+NFL!$H314="Buffalo",+NFL!#REF!,0))</f>
        <v>0</v>
      </c>
      <c r="W78" s="585">
        <f>IF(+NFL!$F314="Buffalo",+NFL!#REF!,IF(+NFL!$H314="Buffalo",+NFL!#REF!,0))</f>
        <v>0</v>
      </c>
      <c r="X78" s="586">
        <f>IF(+NFL!$F314="Buffalo",+NFL!#REF!,IF(+NFL!$H314="Buffalo",+NFL!#REF!,0))</f>
        <v>0</v>
      </c>
      <c r="Y78" s="585">
        <f>IF(+NFL!$F314="Buffalo",+NFL!#REF!,IF(+NFL!$H314="Buffalo",+NFL!#REF!,0))</f>
        <v>0</v>
      </c>
      <c r="Z78" s="586">
        <f>IF(+NFL!$F314="Buffalo",+NFL!#REF!,IF(+NFL!$H314="Buffalo",+NFL!#REF!,0))</f>
        <v>0</v>
      </c>
      <c r="AA78" s="585">
        <f>IF(+NFL!$F314="Buffalo",+NFL!#REF!,IF(+NFL!$H314="Buffalo",+NFL!#REF!,0))</f>
        <v>0</v>
      </c>
      <c r="AB78" s="124">
        <f>IF(+NFL!$F314="Buffalo",+NFL!#REF!,IF(+NFL!$H314="Buffalo",+NFL!#REF!,0))</f>
        <v>0</v>
      </c>
      <c r="AC78" s="182">
        <f>IF(+NFL!$F314="Buffalo",+NFL!#REF!,IF(+NFL!$H314="Buffalo",+NFL!#REF!,0))</f>
        <v>0</v>
      </c>
      <c r="AD78" s="496">
        <f>IF(+NFL!$F314="Buffalo",+NFL!#REF!,IF(+NFL!$H314="Buffalo",+NFL!#REF!,0))</f>
        <v>0</v>
      </c>
      <c r="AE78" s="565">
        <f>IF(+NFL!$F314="Buffalo",+NFL!#REF!,IF(+NFL!$H314="Buffalo",+NFL!#REF!,0))</f>
        <v>0</v>
      </c>
      <c r="AF78" s="496">
        <f>IF(+NFL!$F314="Buffalo",+NFL!#REF!,IF(+NFL!$H314="Buffalo",+NFL!#REF!,0))</f>
        <v>0</v>
      </c>
      <c r="AG78" s="565">
        <f>IF(+NFL!$F314="Buffalo",+NFL!#REF!,IF(+NFL!$H314="Buffalo",+NFL!#REF!,0))</f>
        <v>0</v>
      </c>
      <c r="AH78" s="496">
        <f>IF(+NFL!$F314="Buffalo",+NFL!#REF!,IF(+NFL!$H314="Buffalo",+NFL!#REF!,0))</f>
        <v>0</v>
      </c>
      <c r="AI78" s="565">
        <f>IF(+NFL!$F314="Buffalo",+NFL!#REF!,IF(+NFL!$H314="Buffalo",+NFL!#REF!,0))</f>
        <v>0</v>
      </c>
      <c r="AJ78" s="496">
        <f>IF(+NFL!$F314="Buffalo",+NFL!#REF!,IF(+NFL!$H314="Buffalo",+NFL!#REF!,0))</f>
        <v>0</v>
      </c>
      <c r="AK78" s="565">
        <f>IF(+NFL!$F314="Buffalo",+NFL!#REF!,IF(+NFL!$H314="Buffalo",+NFL!#REF!,0))</f>
        <v>0</v>
      </c>
      <c r="AL78" s="81">
        <f>IF(+NFL!$F314="Buffalo",+NFL!#REF!,IF(+NFL!$H314="Buffalo",+NFL!#REF!,0))</f>
        <v>0</v>
      </c>
      <c r="AM78" s="82">
        <f>IF(+NFL!$F314="Buffalo",+NFL!#REF!,IF(+NFL!$H314="Buffalo",+NFL!#REF!,0))</f>
        <v>0</v>
      </c>
      <c r="AN78" s="81">
        <f>IF(+NFL!$F314="Buffalo",+NFL!#REF!,IF(+NFL!$H314="Buffalo",+NFL!#REF!,0))</f>
        <v>0</v>
      </c>
      <c r="AO78" s="83">
        <f>IF(+NFL!$F314="Buffalo",+NFL!#REF!,IF(+NFL!$H314="Buffalo",+NFL!#REF!,0))</f>
        <v>0</v>
      </c>
      <c r="AP78" s="480">
        <f>IF(+NFL!$F314="Buffalo",+NFL!#REF!,IF(+NFL!$H314="Buffalo",+NFL!#REF!,0))</f>
        <v>0</v>
      </c>
      <c r="AQ78" s="72">
        <f>IF(+NFL!$F314="Buffalo",+NFL!#REF!,IF(+NFL!$H314="Buffalo",+NFL!#REF!,0))</f>
        <v>0</v>
      </c>
      <c r="AR78" s="81">
        <f>IF(+NFL!$F314="Buffalo",+NFL!#REF!,IF(+NFL!$H314="Buffalo",+NFL!#REF!,0))</f>
        <v>0</v>
      </c>
      <c r="AS78" s="96">
        <f>IF(+NFL!$F314="Buffalo",+NFL!#REF!,IF(+NFL!$H314="Buffalo",+NFL!#REF!,0))</f>
        <v>0</v>
      </c>
      <c r="AT78" s="96">
        <f>IF(+NFL!$F314="Buffalo",+NFL!#REF!,IF(+NFL!$H314="Buffalo",+NFL!#REF!,0))</f>
        <v>0</v>
      </c>
      <c r="AU78" s="81">
        <f>IF(+NFL!$F314="Buffalo",+NFL!#REF!,IF(+NFL!$H314="Buffalo",+NFL!#REF!,0))</f>
        <v>0</v>
      </c>
      <c r="AV78" s="96">
        <f>IF(+NFL!$F314="Buffalo",+NFL!#REF!,IF(+NFL!$H314="Buffalo",+NFL!#REF!,0))</f>
        <v>0</v>
      </c>
      <c r="AW78" s="70">
        <f>IF(+NFL!$F314="Buffalo",+NFL!#REF!,IF(+NFL!$H314="Buffalo",+NFL!#REF!,0))</f>
        <v>0</v>
      </c>
      <c r="AX78" s="96">
        <f>IF(+NFL!$F314="Buffalo",+NFL!#REF!,IF(+NFL!$H314="Buffalo",+NFL!#REF!,0))</f>
        <v>0</v>
      </c>
      <c r="AY78" s="81">
        <f>IF(+NFL!$F314="Buffalo",+NFL!#REF!,IF(+NFL!$H314="Buffalo",+NFL!#REF!,0))</f>
        <v>0</v>
      </c>
      <c r="AZ78" s="96">
        <f>IF(+NFL!$F314="Buffalo",+NFL!#REF!,IF(+NFL!$H314="Buffalo",+NFL!#REF!,0))</f>
        <v>0</v>
      </c>
      <c r="BA78" s="70">
        <f>IF(+NFL!$F314="Buffalo",+NFL!#REF!,IF(+NFL!$H314="Buffalo",+NFL!#REF!,0))</f>
        <v>0</v>
      </c>
      <c r="BB78" s="70">
        <f>IF(+NFL!$F314="Buffalo",+NFL!#REF!,IF(+NFL!$H314="Buffalo",+NFL!#REF!,0))</f>
        <v>0</v>
      </c>
      <c r="BC78" s="592">
        <f>IF(+NFL!$F314="Buffalo",+NFL!#REF!,IF(+NFL!$H314="Buffalo",+NFL!#REF!,0))</f>
        <v>0</v>
      </c>
      <c r="BD78" s="81">
        <f>IF(+NFL!$F314="Buffalo",+NFL!#REF!,IF(+NFL!$H314="Buffalo",+NFL!#REF!,0))</f>
        <v>0</v>
      </c>
      <c r="BE78" s="96">
        <f>IF(+NFL!$F314="Buffalo",+NFL!#REF!,IF(+NFL!$H314="Buffalo",+NFL!#REF!,0))</f>
        <v>0</v>
      </c>
      <c r="BF78" s="96">
        <f>IF(+NFL!$F314="Buffalo",+NFL!#REF!,IF(+NFL!$H314="Buffalo",+NFL!#REF!,0))</f>
        <v>0</v>
      </c>
      <c r="BG78" s="81">
        <f>IF(+NFL!$F314="Buffalo",+NFL!#REF!,IF(+NFL!$H314="Buffalo",+NFL!#REF!,0))</f>
        <v>0</v>
      </c>
      <c r="BH78" s="96">
        <f>IF(+NFL!$F314="Buffalo",+NFL!#REF!,IF(+NFL!$H314="Buffalo",+NFL!#REF!,0))</f>
        <v>0</v>
      </c>
      <c r="BI78" s="70">
        <f>IF(+NFL!$F314="Buffalo",+NFL!#REF!,IF(+NFL!$H314="Buffalo",+NFL!#REF!,0))</f>
        <v>0</v>
      </c>
      <c r="BJ78" s="124">
        <f>IF(+NFL!$F314="Buffalo",+NFL!#REF!,IF(+NFL!$H314="Buffalo",+NFL!#REF!,0))</f>
        <v>0</v>
      </c>
      <c r="BK78" s="182">
        <f>IF(+NFL!$F314="Buffalo",+NFL!#REF!,IF(+NFL!$H314="Buffalo",+NFL!#REF!,0))</f>
        <v>0</v>
      </c>
    </row>
    <row r="79" spans="1:63" x14ac:dyDescent="0.8">
      <c r="E79" s="123"/>
      <c r="F79" s="1311" t="str">
        <f>H80</f>
        <v>Carolina</v>
      </c>
      <c r="G79" s="1312"/>
      <c r="H79" s="1312"/>
      <c r="I79" s="1313"/>
      <c r="R79" s="586"/>
      <c r="S79" s="588"/>
      <c r="AL79" s="102"/>
      <c r="AM79" s="96"/>
      <c r="AN79" s="102"/>
      <c r="AO79" s="70"/>
      <c r="AP79" s="199"/>
      <c r="AT79" s="70"/>
      <c r="AY79" s="81"/>
      <c r="AZ79" s="96"/>
      <c r="BA79" s="70"/>
      <c r="BB79" s="70"/>
      <c r="BF79" s="70"/>
    </row>
    <row r="80" spans="1:63" x14ac:dyDescent="0.8">
      <c r="A80" s="70">
        <f>IF(+NFL!$F8="Carolina",+NFL!A8,IF(+NFL!$H8="Carolina",+NFL!A8,0))</f>
        <v>1</v>
      </c>
      <c r="B80" s="480" t="str">
        <f>IF(+NFL!$F8="Carolina",+NFL!B8,IF(+NFL!$H8="Carolina",+NFL!B8,0))</f>
        <v>Sun</v>
      </c>
      <c r="C80" s="72">
        <f>IF(+NFL!$F8="Carolina",+NFL!C8,IF(+NFL!$H8="Carolina",+NFL!C8,0))</f>
        <v>44451</v>
      </c>
      <c r="D80" s="73">
        <f>IF(+NFL!$F8="Carolina",+NFL!D8,IF(+NFL!$H8="Carolina",+NFL!D8,0))</f>
        <v>0.54166666666666663</v>
      </c>
      <c r="E80" s="123" t="str">
        <f>IF(+NFL!$F8="Carolina",+NFL!E8,IF(+NFL!$H8="Carolina",+NFL!E8,0))</f>
        <v>CBS</v>
      </c>
      <c r="F80" s="192" t="str">
        <f>IF(+NFL!$F8="Carolina",+NFL!F8,IF(+NFL!$H8="Carolina",+NFL!F8,0))</f>
        <v>NY Jets</v>
      </c>
      <c r="G80" s="123" t="str">
        <f>IF(+NFL!$F8="Carolina",+NFL!G8,IF(+NFL!$H8="Carolina",+NFL!G8,0))</f>
        <v>AFCE</v>
      </c>
      <c r="H80" s="192" t="str">
        <f>IF(+NFL!$F8="Carolina",+NFL!H8,IF(+NFL!$H8="Carolina",+NFL!H8,0))</f>
        <v>Carolina</v>
      </c>
      <c r="I80" s="123" t="str">
        <f>IF(+NFL!$F8="Carolina",+NFL!I8,IF(+NFL!$H8="Carolina",+NFL!I8,0))</f>
        <v>NFCS</v>
      </c>
      <c r="J80" s="496" t="str">
        <f>IF(+NFL!$F8="Carolina",+NFL!J8,IF(+NFL!$H8="Carolina",+NFL!J8,0))</f>
        <v>Carolina</v>
      </c>
      <c r="K80" s="510" t="str">
        <f>IF(+NFL!$F8="Carolina",+NFL!K8,IF(+NFL!$H8="Carolina",+NFL!K8,0))</f>
        <v>NY Jets</v>
      </c>
      <c r="L80" s="572">
        <f>IF(+NFL!$F8="Carolina",+NFL!L8,IF(+NFL!$H8="Carolina",+NFL!L8,0))</f>
        <v>5</v>
      </c>
      <c r="M80" s="573">
        <f>IF(+NFL!$F8="Carolina",+NFL!M8,IF(+NFL!$H8="Carolina",+NFL!M8,0))</f>
        <v>44.5</v>
      </c>
      <c r="N80" s="584" t="str">
        <f>IF(+NFL!$F8="Carolina",+NFL!N8,IF(+NFL!$H8="Carolina",+NFL!N8,0))</f>
        <v>Carolina</v>
      </c>
      <c r="O80" s="584">
        <f>IF(+NFL!$F8="Carolina",+NFL!O8,IF(+NFL!$H8="Carolina",+NFL!O8,0))</f>
        <v>19</v>
      </c>
      <c r="P80" s="584" t="str">
        <f>IF(+NFL!$F8="Carolina",+NFL!P8,IF(+NFL!$H8="Carolina",+NFL!P8,0))</f>
        <v>NY Jets</v>
      </c>
      <c r="Q80" s="585">
        <f>IF(+NFL!$F8="Carolina",+NFL!Q8,IF(+NFL!$H8="Carolina",+NFL!Q8,0))</f>
        <v>14</v>
      </c>
      <c r="R80" s="586" t="str">
        <f>IF(+NFL!$F8="Carolina",+NFL!R8,IF(+NFL!$H8="Carolina",+NFL!R8,0))</f>
        <v>Carolina</v>
      </c>
      <c r="S80" s="588" t="str">
        <f>IF(+NFL!$F8="Carolina",+NFL!S8,IF(+NFL!$H8="Carolina",+NFL!S8,0))</f>
        <v>NY Jets</v>
      </c>
      <c r="T80" s="587" t="str">
        <f>IF(+NFL!$F8="Carolina",+NFL!T8,IF(+NFL!$H8="Carolina",+NFL!T8,0))</f>
        <v>NY Jets</v>
      </c>
      <c r="U80" s="585" t="str">
        <f>IF(+NFL!$F8="Carolina",+NFL!U8,IF(+NFL!$H8="Carolina",+NFL!U8,0))</f>
        <v>T</v>
      </c>
      <c r="X80" s="587"/>
      <c r="AL80" s="102"/>
      <c r="AM80" s="96"/>
      <c r="AN80" s="102"/>
      <c r="AO80" s="70"/>
      <c r="AP80" s="480"/>
      <c r="AQ80" s="72"/>
      <c r="AT80" s="70"/>
      <c r="AY80" s="81"/>
      <c r="AZ80" s="96"/>
      <c r="BA80" s="70"/>
      <c r="BB80" s="70"/>
      <c r="BC80" s="592"/>
      <c r="BF80" s="70"/>
    </row>
    <row r="81" spans="1:63" x14ac:dyDescent="0.8">
      <c r="A81" s="70">
        <f>IF(+NFL!$F28="Carolina",+NFL!A28,IF(+NFL!$H28="Carolina",+NFL!A28,0))</f>
        <v>2</v>
      </c>
      <c r="B81" s="480" t="str">
        <f>IF(+NFL!$F28="Carolina",+NFL!B28,IF(+NFL!$H28="Carolina",+NFL!B28,0))</f>
        <v>Sun</v>
      </c>
      <c r="C81" s="72">
        <f>IF(+NFL!$F28="Carolina",+NFL!C28,IF(+NFL!$H28="Carolina",+NFL!C28,0))</f>
        <v>44458</v>
      </c>
      <c r="D81" s="73">
        <f>IF(+NFL!$F28="Carolina",+NFL!D28,IF(+NFL!$H28="Carolina",+NFL!D28,0))</f>
        <v>0.54166666666666663</v>
      </c>
      <c r="E81" s="123" t="str">
        <f>IF(+NFL!$F28="Carolina",+NFL!E28,IF(+NFL!$H28="Carolina",+NFL!E28,0))</f>
        <v>Fox</v>
      </c>
      <c r="F81" s="192" t="str">
        <f>IF(+NFL!$F28="Carolina",+NFL!F28,IF(+NFL!$H28="Carolina",+NFL!F28,0))</f>
        <v>New Orleans</v>
      </c>
      <c r="G81" s="123" t="str">
        <f>IF(+NFL!$F28="Carolina",+NFL!G28,IF(+NFL!$H28="Carolina",+NFL!G28,0))</f>
        <v>NFCS</v>
      </c>
      <c r="H81" s="192" t="str">
        <f>IF(+NFL!$F28="Carolina",+NFL!H28,IF(+NFL!$H28="Carolina",+NFL!H28,0))</f>
        <v>Carolina</v>
      </c>
      <c r="I81" s="123" t="str">
        <f>IF(+NFL!$F28="Carolina",+NFL!I28,IF(+NFL!$H28="Carolina",+NFL!I28,0))</f>
        <v>NFCS</v>
      </c>
      <c r="J81" s="496" t="str">
        <f>IF(+NFL!$F28="Carolina",+NFL!J28,IF(+NFL!$H28="Carolina",+NFL!J28,0))</f>
        <v>New Orleans</v>
      </c>
      <c r="K81" s="510" t="str">
        <f>IF(+NFL!$F28="Carolina",+NFL!K28,IF(+NFL!$H28="Carolina",+NFL!K28,0))</f>
        <v>Carolina</v>
      </c>
      <c r="L81" s="572">
        <f>IF(+NFL!$F28="Carolina",+NFL!L28,IF(+NFL!$H28="Carolina",+NFL!L28,0))</f>
        <v>3</v>
      </c>
      <c r="M81" s="573">
        <f>IF(+NFL!$F28="Carolina",+NFL!M28,IF(+NFL!$H28="Carolina",+NFL!M28,0))</f>
        <v>44.5</v>
      </c>
      <c r="N81" s="584" t="str">
        <f>IF(+NFL!$F28="Carolina",+NFL!N28,IF(+NFL!$H28="Carolina",+NFL!N28,0))</f>
        <v>Carolina</v>
      </c>
      <c r="O81" s="584">
        <f>IF(+NFL!$F28="Carolina",+NFL!O28,IF(+NFL!$H28="Carolina",+NFL!O28,0))</f>
        <v>26</v>
      </c>
      <c r="P81" s="584" t="str">
        <f>IF(+NFL!$F28="Carolina",+NFL!P28,IF(+NFL!$H28="Carolina",+NFL!P28,0))</f>
        <v>New Orleans</v>
      </c>
      <c r="Q81" s="585">
        <f>IF(+NFL!$F28="Carolina",+NFL!Q28,IF(+NFL!$H28="Carolina",+NFL!Q28,0))</f>
        <v>7</v>
      </c>
      <c r="R81" s="586" t="str">
        <f>IF(+NFL!$F28="Carolina",+NFL!R28,IF(+NFL!$H28="Carolina",+NFL!R28,0))</f>
        <v>Carolina</v>
      </c>
      <c r="S81" s="588" t="str">
        <f>IF(+NFL!$F28="Carolina",+NFL!S28,IF(+NFL!$H28="Carolina",+NFL!S28,0))</f>
        <v>New Orleans</v>
      </c>
      <c r="T81" s="587" t="str">
        <f>IF(+NFL!$F28="Carolina",+NFL!T28,IF(+NFL!$H28="Carolina",+NFL!T28,0))</f>
        <v>Carolina</v>
      </c>
      <c r="U81" s="585" t="str">
        <f>IF(+NFL!$F28="Carolina",+NFL!U28,IF(+NFL!$H28="Carolina",+NFL!U28,0))</f>
        <v>W</v>
      </c>
      <c r="X81" s="587"/>
      <c r="AL81" s="102"/>
      <c r="AM81" s="96"/>
      <c r="AN81" s="102"/>
      <c r="AO81" s="70"/>
      <c r="AP81" s="480"/>
      <c r="AQ81" s="72"/>
      <c r="AT81" s="70"/>
      <c r="AY81" s="81"/>
      <c r="AZ81" s="96"/>
      <c r="BA81" s="70"/>
      <c r="BB81" s="70"/>
      <c r="BC81" s="592"/>
      <c r="BF81" s="70"/>
    </row>
    <row r="82" spans="1:63" x14ac:dyDescent="0.8">
      <c r="A82" s="70">
        <f>IF(+NFL!$F36="Carolina",+NFL!A36,IF(+NFL!$H36="Carolina",+NFL!A36,0))</f>
        <v>3</v>
      </c>
      <c r="B82" s="480" t="str">
        <f>IF(+NFL!$F36="Carolina",+NFL!B36,IF(+NFL!$H36="Carolina",+NFL!B36,0))</f>
        <v>Thurs</v>
      </c>
      <c r="C82" s="72">
        <f>IF(+NFL!$F36="Carolina",+NFL!C36,IF(+NFL!$H36="Carolina",+NFL!C36,0))</f>
        <v>44462</v>
      </c>
      <c r="D82" s="73">
        <f>IF(+NFL!$F36="Carolina",+NFL!D36,IF(+NFL!$H36="Carolina",+NFL!D36,0))</f>
        <v>0.84375</v>
      </c>
      <c r="E82" s="123" t="str">
        <f>IF(+NFL!$F36="Carolina",+NFL!E36,IF(+NFL!$H36="Carolina",+NFL!E36,0))</f>
        <v>NFL</v>
      </c>
      <c r="F82" s="192" t="str">
        <f>IF(+NFL!$F36="Carolina",+NFL!F36,IF(+NFL!$H36="Carolina",+NFL!F36,0))</f>
        <v>Carolina</v>
      </c>
      <c r="G82" s="123" t="str">
        <f>IF(+NFL!$F36="Carolina",+NFL!G36,IF(+NFL!$H36="Carolina",+NFL!G36,0))</f>
        <v>NFCS</v>
      </c>
      <c r="H82" s="192" t="str">
        <f>IF(+NFL!$F36="Carolina",+NFL!H36,IF(+NFL!$H36="Carolina",+NFL!H36,0))</f>
        <v>Houston</v>
      </c>
      <c r="I82" s="123" t="str">
        <f>IF(+NFL!$F36="Carolina",+NFL!I36,IF(+NFL!$H36="Carolina",+NFL!I36,0))</f>
        <v>AFCS</v>
      </c>
      <c r="J82" s="496" t="str">
        <f>IF(+NFL!$F36="Carolina",+NFL!J36,IF(+NFL!$H36="Carolina",+NFL!J36,0))</f>
        <v>Carolina</v>
      </c>
      <c r="K82" s="510" t="str">
        <f>IF(+NFL!$F36="Carolina",+NFL!K36,IF(+NFL!$H36="Carolina",+NFL!K36,0))</f>
        <v>Houston</v>
      </c>
      <c r="L82" s="572">
        <f>IF(+NFL!$F36="Carolina",+NFL!L36,IF(+NFL!$H36="Carolina",+NFL!L36,0))</f>
        <v>8</v>
      </c>
      <c r="M82" s="573">
        <f>IF(+NFL!$F36="Carolina",+NFL!M36,IF(+NFL!$H36="Carolina",+NFL!M36,0))</f>
        <v>43</v>
      </c>
      <c r="N82" s="584" t="str">
        <f>IF(+NFL!$F36="Carolina",+NFL!N36,IF(+NFL!$H36="Carolina",+NFL!N36,0))</f>
        <v>Carolina</v>
      </c>
      <c r="O82" s="584">
        <f>IF(+NFL!$F36="Carolina",+NFL!O36,IF(+NFL!$H36="Carolina",+NFL!O36,0))</f>
        <v>24</v>
      </c>
      <c r="P82" s="584" t="str">
        <f>IF(+NFL!$F36="Carolina",+NFL!P36,IF(+NFL!$H36="Carolina",+NFL!P36,0))</f>
        <v>Houston</v>
      </c>
      <c r="Q82" s="585">
        <f>IF(+NFL!$F36="Carolina",+NFL!Q36,IF(+NFL!$H36="Carolina",+NFL!Q36,0))</f>
        <v>9</v>
      </c>
      <c r="R82" s="586" t="str">
        <f>IF(+NFL!$F36="Carolina",+NFL!R36,IF(+NFL!$H36="Carolina",+NFL!R36,0))</f>
        <v>Carolina</v>
      </c>
      <c r="S82" s="588" t="str">
        <f>IF(+NFL!$F36="Carolina",+NFL!S36,IF(+NFL!$H36="Carolina",+NFL!S36,0))</f>
        <v>Houston</v>
      </c>
      <c r="T82" s="587" t="str">
        <f>IF(+NFL!$F36="Carolina",+NFL!T36,IF(+NFL!$H36="Carolina",+NFL!T36,0))</f>
        <v>Carolina</v>
      </c>
      <c r="U82" s="585" t="str">
        <f>IF(+NFL!$F36="Carolina",+NFL!U36,IF(+NFL!$H36="Carolina",+NFL!U36,0))</f>
        <v>W</v>
      </c>
      <c r="V82" s="586">
        <f>IF(+NFL!$F27="Carolina",+NFL!#REF!,IF(+NFL!$H27="Carolina",+NFL!#REF!,0))</f>
        <v>0</v>
      </c>
      <c r="W82" s="585">
        <f>IF(+NFL!$F27="Carolina",+NFL!#REF!,IF(+NFL!$H27="Carolina",+NFL!#REF!,0))</f>
        <v>0</v>
      </c>
      <c r="X82" s="587">
        <f>IF(+NFL!$F27="Carolina",+NFL!#REF!,IF(+NFL!$H27="Carolina",+NFL!#REF!,0))</f>
        <v>0</v>
      </c>
      <c r="Y82" s="585">
        <f>IF(+NFL!$F27="Carolina",+NFL!#REF!,IF(+NFL!$H27="Carolina",+NFL!#REF!,0))</f>
        <v>0</v>
      </c>
      <c r="Z82" s="586">
        <f>IF(+NFL!$F27="Carolina",+NFL!#REF!,IF(+NFL!$H27="Carolina",+NFL!#REF!,0))</f>
        <v>0</v>
      </c>
      <c r="AA82" s="585">
        <f>IF(+NFL!$F27="Carolina",+NFL!#REF!,IF(+NFL!$H27="Carolina",+NFL!#REF!,0))</f>
        <v>0</v>
      </c>
      <c r="AB82" s="124">
        <f>IF(+NFL!$F27="Carolina",+NFL!#REF!,IF(+NFL!$H27="Carolina",+NFL!#REF!,0))</f>
        <v>0</v>
      </c>
      <c r="AC82" s="182">
        <f>IF(+NFL!$F27="Carolina",+NFL!#REF!,IF(+NFL!$H27="Carolina",+NFL!#REF!,0))</f>
        <v>0</v>
      </c>
      <c r="AD82" s="496">
        <f>IF(+NFL!$F27="Carolina",+NFL!#REF!,IF(+NFL!$H27="Carolina",+NFL!#REF!,0))</f>
        <v>0</v>
      </c>
      <c r="AE82" s="565">
        <f>IF(+NFL!$F27="Carolina",+NFL!#REF!,IF(+NFL!$H27="Carolina",+NFL!#REF!,0))</f>
        <v>0</v>
      </c>
      <c r="AF82" s="496">
        <f>IF(+NFL!$F27="Carolina",+NFL!#REF!,IF(+NFL!$H27="Carolina",+NFL!#REF!,0))</f>
        <v>0</v>
      </c>
      <c r="AG82" s="565">
        <f>IF(+NFL!$F27="Carolina",+NFL!#REF!,IF(+NFL!$H27="Carolina",+NFL!#REF!,0))</f>
        <v>0</v>
      </c>
      <c r="AH82" s="496">
        <f>IF(+NFL!$F27="Carolina",+NFL!#REF!,IF(+NFL!$H27="Carolina",+NFL!#REF!,0))</f>
        <v>0</v>
      </c>
      <c r="AI82" s="565">
        <f>IF(+NFL!$F27="Carolina",+NFL!#REF!,IF(+NFL!$H27="Carolina",+NFL!#REF!,0))</f>
        <v>0</v>
      </c>
      <c r="AJ82" s="496">
        <f>IF(+NFL!$F27="Carolina",+NFL!#REF!,IF(+NFL!$H27="Carolina",+NFL!#REF!,0))</f>
        <v>0</v>
      </c>
      <c r="AK82" s="565">
        <f>IF(+NFL!$F27="Carolina",+NFL!#REF!,IF(+NFL!$H27="Carolina",+NFL!#REF!,0))</f>
        <v>0</v>
      </c>
      <c r="AL82" s="102">
        <f>IF(+NFL!$F27="Carolina",+NFL!#REF!,IF(+NFL!$H27="Carolina",+NFL!#REF!,0))</f>
        <v>0</v>
      </c>
      <c r="AM82" s="96">
        <f>IF(+NFL!$F27="Carolina",+NFL!#REF!,IF(+NFL!$H27="Carolina",+NFL!#REF!,0))</f>
        <v>0</v>
      </c>
      <c r="AN82" s="102">
        <f>IF(+NFL!$F27="Carolina",+NFL!#REF!,IF(+NFL!$H27="Carolina",+NFL!#REF!,0))</f>
        <v>0</v>
      </c>
      <c r="AO82" s="70">
        <f>IF(+NFL!$F27="Carolina",+NFL!#REF!,IF(+NFL!$H27="Carolina",+NFL!#REF!,0))</f>
        <v>0</v>
      </c>
      <c r="AP82" s="480">
        <f>IF(+NFL!$F27="Carolina",+NFL!#REF!,IF(+NFL!$H27="Carolina",+NFL!#REF!,0))</f>
        <v>0</v>
      </c>
      <c r="AQ82" s="72">
        <f>IF(+NFL!$F27="Carolina",+NFL!#REF!,IF(+NFL!$H27="Carolina",+NFL!#REF!,0))</f>
        <v>0</v>
      </c>
      <c r="AR82" s="81">
        <f>IF(+NFL!$F27="Carolina",+NFL!#REF!,IF(+NFL!$H27="Carolina",+NFL!#REF!,0))</f>
        <v>0</v>
      </c>
      <c r="AS82" s="96">
        <f>IF(+NFL!$F27="Carolina",+NFL!#REF!,IF(+NFL!$H27="Carolina",+NFL!#REF!,0))</f>
        <v>0</v>
      </c>
      <c r="AT82" s="70">
        <f>IF(+NFL!$F27="Carolina",+NFL!#REF!,IF(+NFL!$H27="Carolina",+NFL!#REF!,0))</f>
        <v>0</v>
      </c>
      <c r="AU82" s="81">
        <f>IF(+NFL!$F27="Carolina",+NFL!#REF!,IF(+NFL!$H27="Carolina",+NFL!#REF!,0))</f>
        <v>0</v>
      </c>
      <c r="AV82" s="96">
        <f>IF(+NFL!$F27="Carolina",+NFL!#REF!,IF(+NFL!$H27="Carolina",+NFL!#REF!,0))</f>
        <v>0</v>
      </c>
      <c r="AW82" s="70">
        <f>IF(+NFL!$F27="Carolina",+NFL!#REF!,IF(+NFL!$H27="Carolina",+NFL!#REF!,0))</f>
        <v>0</v>
      </c>
      <c r="AX82" s="96">
        <f>IF(+NFL!$F27="Carolina",+NFL!#REF!,IF(+NFL!$H27="Carolina",+NFL!#REF!,0))</f>
        <v>0</v>
      </c>
      <c r="AY82" s="81">
        <f>IF(+NFL!$F27="Carolina",+NFL!#REF!,IF(+NFL!$H27="Carolina",+NFL!#REF!,0))</f>
        <v>0</v>
      </c>
      <c r="AZ82" s="96">
        <f>IF(+NFL!$F27="Carolina",+NFL!#REF!,IF(+NFL!$H27="Carolina",+NFL!#REF!,0))</f>
        <v>0</v>
      </c>
      <c r="BA82" s="70">
        <f>IF(+NFL!$F27="Carolina",+NFL!#REF!,IF(+NFL!$H27="Carolina",+NFL!#REF!,0))</f>
        <v>0</v>
      </c>
      <c r="BB82" s="70">
        <f>IF(+NFL!$F27="Carolina",+NFL!#REF!,IF(+NFL!$H27="Carolina",+NFL!#REF!,0))</f>
        <v>0</v>
      </c>
      <c r="BC82" s="592">
        <f>IF(+NFL!$F27="Carolina",+NFL!#REF!,IF(+NFL!$H27="Carolina",+NFL!#REF!,0))</f>
        <v>0</v>
      </c>
      <c r="BD82" s="81">
        <f>IF(+NFL!$F27="Carolina",+NFL!#REF!,IF(+NFL!$H27="Carolina",+NFL!#REF!,0))</f>
        <v>0</v>
      </c>
      <c r="BE82" s="96">
        <f>IF(+NFL!$F27="Carolina",+NFL!#REF!,IF(+NFL!$H27="Carolina",+NFL!#REF!,0))</f>
        <v>0</v>
      </c>
      <c r="BF82" s="70">
        <f>IF(+NFL!$F27="Carolina",+NFL!#REF!,IF(+NFL!$H27="Carolina",+NFL!#REF!,0))</f>
        <v>0</v>
      </c>
      <c r="BG82" s="81">
        <f>IF(+NFL!$F27="Carolina",+NFL!#REF!,IF(+NFL!$H27="Carolina",+NFL!#REF!,0))</f>
        <v>0</v>
      </c>
      <c r="BH82" s="96">
        <f>IF(+NFL!$F27="Carolina",+NFL!#REF!,IF(+NFL!$H27="Carolina",+NFL!#REF!,0))</f>
        <v>0</v>
      </c>
      <c r="BI82" s="70">
        <f>IF(+NFL!$F27="Carolina",+NFL!#REF!,IF(+NFL!$H27="Carolina",+NFL!#REF!,0))</f>
        <v>0</v>
      </c>
      <c r="BJ82" s="124">
        <f>IF(+NFL!$F27="Carolina",+NFL!#REF!,IF(+NFL!$H27="Carolina",+NFL!#REF!,0))</f>
        <v>0</v>
      </c>
      <c r="BK82" s="182">
        <f>IF(+NFL!$F27="Carolina",+NFL!#REF!,IF(+NFL!$H27="Carolina",+NFL!#REF!,0))</f>
        <v>0</v>
      </c>
    </row>
    <row r="83" spans="1:63" x14ac:dyDescent="0.8">
      <c r="A83" s="70">
        <f>IF(+NFL!$F56="Carolina",+NFL!A56,IF(+NFL!$H56="Carolina",+NFL!A56,0))</f>
        <v>4</v>
      </c>
      <c r="B83" s="480" t="str">
        <f>IF(+NFL!$F56="Carolina",+NFL!B56,IF(+NFL!$H56="Carolina",+NFL!B56,0))</f>
        <v>Sun</v>
      </c>
      <c r="C83" s="72">
        <f>IF(+NFL!$F56="Carolina",+NFL!C56,IF(+NFL!$H56="Carolina",+NFL!C56,0))</f>
        <v>44472</v>
      </c>
      <c r="D83" s="73">
        <f>IF(+NFL!$F56="Carolina",+NFL!D56,IF(+NFL!$H56="Carolina",+NFL!D56,0))</f>
        <v>0.54166666666666663</v>
      </c>
      <c r="E83" s="123" t="str">
        <f>IF(+NFL!$F56="Carolina",+NFL!E56,IF(+NFL!$H56="Carolina",+NFL!E56,0))</f>
        <v>Fox</v>
      </c>
      <c r="F83" s="192" t="str">
        <f>IF(+NFL!$F56="Carolina",+NFL!F56,IF(+NFL!$H56="Carolina",+NFL!F56,0))</f>
        <v>Carolina</v>
      </c>
      <c r="G83" s="123" t="str">
        <f>IF(+NFL!$F56="Carolina",+NFL!G56,IF(+NFL!$H56="Carolina",+NFL!G56,0))</f>
        <v>NFCS</v>
      </c>
      <c r="H83" s="192" t="str">
        <f>IF(+NFL!$F56="Carolina",+NFL!H56,IF(+NFL!$H56="Carolina",+NFL!H56,0))</f>
        <v>Dallas</v>
      </c>
      <c r="I83" s="123" t="str">
        <f>IF(+NFL!$F56="Carolina",+NFL!I56,IF(+NFL!$H56="Carolina",+NFL!I56,0))</f>
        <v>NFCE</v>
      </c>
      <c r="J83" s="496" t="str">
        <f>IF(+NFL!$F56="Carolina",+NFL!J56,IF(+NFL!$H56="Carolina",+NFL!J56,0))</f>
        <v>Dallas</v>
      </c>
      <c r="K83" s="510" t="str">
        <f>IF(+NFL!$F56="Carolina",+NFL!K56,IF(+NFL!$H56="Carolina",+NFL!K56,0))</f>
        <v>Carolina</v>
      </c>
      <c r="L83" s="572">
        <f>IF(+NFL!$F56="Carolina",+NFL!L56,IF(+NFL!$H56="Carolina",+NFL!L56,0))</f>
        <v>4.5</v>
      </c>
      <c r="M83" s="573">
        <f>IF(+NFL!$F56="Carolina",+NFL!M56,IF(+NFL!$H56="Carolina",+NFL!M56,0))</f>
        <v>50.5</v>
      </c>
      <c r="N83" s="584" t="str">
        <f>IF(+NFL!$F56="Carolina",+NFL!N56,IF(+NFL!$H56="Carolina",+NFL!N56,0))</f>
        <v>Dallas</v>
      </c>
      <c r="O83" s="584">
        <f>IF(+NFL!$F56="Carolina",+NFL!O56,IF(+NFL!$H56="Carolina",+NFL!O56,0))</f>
        <v>36</v>
      </c>
      <c r="P83" s="584" t="str">
        <f>IF(+NFL!$F56="Carolina",+NFL!P56,IF(+NFL!$H56="Carolina",+NFL!P56,0))</f>
        <v>Carolina</v>
      </c>
      <c r="Q83" s="585">
        <f>IF(+NFL!$F56="Carolina",+NFL!Q56,IF(+NFL!$H56="Carolina",+NFL!Q56,0))</f>
        <v>28</v>
      </c>
      <c r="R83" s="586" t="str">
        <f>IF(+NFL!$F56="Carolina",+NFL!R56,IF(+NFL!$H56="Carolina",+NFL!R56,0))</f>
        <v>Dallas</v>
      </c>
      <c r="S83" s="588" t="str">
        <f>IF(+NFL!$F56="Carolina",+NFL!S56,IF(+NFL!$H56="Carolina",+NFL!S56,0))</f>
        <v>Carolina</v>
      </c>
      <c r="T83" s="587" t="str">
        <f>IF(+NFL!$F56="Carolina",+NFL!T56,IF(+NFL!$H56="Carolina",+NFL!T56,0))</f>
        <v>Carolina</v>
      </c>
      <c r="U83" s="585" t="str">
        <f>IF(+NFL!$F56="Carolina",+NFL!U56,IF(+NFL!$H56="Carolina",+NFL!U56,0))</f>
        <v>L</v>
      </c>
      <c r="V83" s="586" t="e">
        <f>IF(+NFL!$F56="Carolina",+NFL!#REF!,IF(+NFL!$H56="Carolina",+NFL!#REF!,0))</f>
        <v>#REF!</v>
      </c>
      <c r="W83" s="585" t="e">
        <f>IF(+NFL!$F56="Carolina",+NFL!#REF!,IF(+NFL!$H56="Carolina",+NFL!#REF!,0))</f>
        <v>#REF!</v>
      </c>
      <c r="X83" s="587" t="e">
        <f>IF(+NFL!$F56="Carolina",+NFL!#REF!,IF(+NFL!$H56="Carolina",+NFL!#REF!,0))</f>
        <v>#REF!</v>
      </c>
      <c r="Y83" s="585" t="e">
        <f>IF(+NFL!$F56="Carolina",+NFL!#REF!,IF(+NFL!$H56="Carolina",+NFL!#REF!,0))</f>
        <v>#REF!</v>
      </c>
      <c r="Z83" s="586" t="e">
        <f>IF(+NFL!$F56="Carolina",+NFL!#REF!,IF(+NFL!$H56="Carolina",+NFL!#REF!,0))</f>
        <v>#REF!</v>
      </c>
      <c r="AA83" s="585" t="e">
        <f>IF(+NFL!$F56="Carolina",+NFL!#REF!,IF(+NFL!$H56="Carolina",+NFL!#REF!,0))</f>
        <v>#REF!</v>
      </c>
      <c r="AB83" s="124" t="e">
        <f>IF(+NFL!$F56="Carolina",+NFL!#REF!,IF(+NFL!$H56="Carolina",+NFL!#REF!,0))</f>
        <v>#REF!</v>
      </c>
      <c r="AC83" s="182" t="e">
        <f>IF(+NFL!$F56="Carolina",+NFL!#REF!,IF(+NFL!$H56="Carolina",+NFL!#REF!,0))</f>
        <v>#REF!</v>
      </c>
      <c r="AD83" s="496" t="e">
        <f>IF(+NFL!$F56="Carolina",+NFL!#REF!,IF(+NFL!$H56="Carolina",+NFL!#REF!,0))</f>
        <v>#REF!</v>
      </c>
      <c r="AE83" s="565" t="e">
        <f>IF(+NFL!$F56="Carolina",+NFL!#REF!,IF(+NFL!$H56="Carolina",+NFL!#REF!,0))</f>
        <v>#REF!</v>
      </c>
      <c r="AF83" s="496" t="e">
        <f>IF(+NFL!$F56="Carolina",+NFL!#REF!,IF(+NFL!$H56="Carolina",+NFL!#REF!,0))</f>
        <v>#REF!</v>
      </c>
      <c r="AG83" s="565" t="e">
        <f>IF(+NFL!$F56="Carolina",+NFL!#REF!,IF(+NFL!$H56="Carolina",+NFL!#REF!,0))</f>
        <v>#REF!</v>
      </c>
      <c r="AH83" s="496" t="e">
        <f>IF(+NFL!$F56="Carolina",+NFL!#REF!,IF(+NFL!$H56="Carolina",+NFL!#REF!,0))</f>
        <v>#REF!</v>
      </c>
      <c r="AI83" s="565" t="e">
        <f>IF(+NFL!$F56="Carolina",+NFL!#REF!,IF(+NFL!$H56="Carolina",+NFL!#REF!,0))</f>
        <v>#REF!</v>
      </c>
      <c r="AJ83" s="496" t="e">
        <f>IF(+NFL!$F56="Carolina",+NFL!#REF!,IF(+NFL!$H56="Carolina",+NFL!#REF!,0))</f>
        <v>#REF!</v>
      </c>
      <c r="AK83" s="565" t="e">
        <f>IF(+NFL!$F56="Carolina",+NFL!#REF!,IF(+NFL!$H56="Carolina",+NFL!#REF!,0))</f>
        <v>#REF!</v>
      </c>
      <c r="AL83" s="102" t="e">
        <f>IF(+NFL!$F56="Carolina",+NFL!#REF!,IF(+NFL!$H56="Carolina",+NFL!#REF!,0))</f>
        <v>#REF!</v>
      </c>
      <c r="AM83" s="96" t="e">
        <f>IF(+NFL!$F56="Carolina",+NFL!#REF!,IF(+NFL!$H56="Carolina",+NFL!#REF!,0))</f>
        <v>#REF!</v>
      </c>
      <c r="AN83" s="102" t="e">
        <f>IF(+NFL!$F56="Carolina",+NFL!#REF!,IF(+NFL!$H56="Carolina",+NFL!#REF!,0))</f>
        <v>#REF!</v>
      </c>
      <c r="AO83" s="70" t="e">
        <f>IF(+NFL!$F56="Carolina",+NFL!#REF!,IF(+NFL!$H56="Carolina",+NFL!#REF!,0))</f>
        <v>#REF!</v>
      </c>
      <c r="AP83" s="480" t="e">
        <f>IF(+NFL!$F56="Carolina",+NFL!#REF!,IF(+NFL!$H56="Carolina",+NFL!#REF!,0))</f>
        <v>#REF!</v>
      </c>
      <c r="AQ83" s="72" t="e">
        <f>IF(+NFL!$F56="Carolina",+NFL!#REF!,IF(+NFL!$H56="Carolina",+NFL!#REF!,0))</f>
        <v>#REF!</v>
      </c>
      <c r="AR83" s="81" t="e">
        <f>IF(+NFL!$F56="Carolina",+NFL!#REF!,IF(+NFL!$H56="Carolina",+NFL!#REF!,0))</f>
        <v>#REF!</v>
      </c>
      <c r="AS83" s="96" t="e">
        <f>IF(+NFL!$F56="Carolina",+NFL!#REF!,IF(+NFL!$H56="Carolina",+NFL!#REF!,0))</f>
        <v>#REF!</v>
      </c>
      <c r="AT83" s="70" t="e">
        <f>IF(+NFL!$F56="Carolina",+NFL!#REF!,IF(+NFL!$H56="Carolina",+NFL!#REF!,0))</f>
        <v>#REF!</v>
      </c>
      <c r="AU83" s="81" t="e">
        <f>IF(+NFL!$F56="Carolina",+NFL!#REF!,IF(+NFL!$H56="Carolina",+NFL!#REF!,0))</f>
        <v>#REF!</v>
      </c>
      <c r="AV83" s="96" t="e">
        <f>IF(+NFL!$F56="Carolina",+NFL!#REF!,IF(+NFL!$H56="Carolina",+NFL!#REF!,0))</f>
        <v>#REF!</v>
      </c>
      <c r="AW83" s="70" t="e">
        <f>IF(+NFL!$F56="Carolina",+NFL!#REF!,IF(+NFL!$H56="Carolina",+NFL!#REF!,0))</f>
        <v>#REF!</v>
      </c>
      <c r="AX83" s="96" t="e">
        <f>IF(+NFL!$F56="Carolina",+NFL!#REF!,IF(+NFL!$H56="Carolina",+NFL!#REF!,0))</f>
        <v>#REF!</v>
      </c>
      <c r="AY83" s="81" t="e">
        <f>IF(+NFL!$F56="Carolina",+NFL!#REF!,IF(+NFL!$H56="Carolina",+NFL!#REF!,0))</f>
        <v>#REF!</v>
      </c>
      <c r="AZ83" s="96" t="e">
        <f>IF(+NFL!$F56="Carolina",+NFL!#REF!,IF(+NFL!$H56="Carolina",+NFL!#REF!,0))</f>
        <v>#REF!</v>
      </c>
      <c r="BA83" s="70" t="e">
        <f>IF(+NFL!$F56="Carolina",+NFL!#REF!,IF(+NFL!$H56="Carolina",+NFL!#REF!,0))</f>
        <v>#REF!</v>
      </c>
      <c r="BB83" s="70" t="e">
        <f>IF(+NFL!$F56="Carolina",+NFL!#REF!,IF(+NFL!$H56="Carolina",+NFL!#REF!,0))</f>
        <v>#REF!</v>
      </c>
      <c r="BC83" s="592" t="e">
        <f>IF(+NFL!$F56="Carolina",+NFL!#REF!,IF(+NFL!$H56="Carolina",+NFL!#REF!,0))</f>
        <v>#REF!</v>
      </c>
      <c r="BD83" s="81" t="e">
        <f>IF(+NFL!$F56="Carolina",+NFL!#REF!,IF(+NFL!$H56="Carolina",+NFL!#REF!,0))</f>
        <v>#REF!</v>
      </c>
      <c r="BE83" s="96" t="e">
        <f>IF(+NFL!$F56="Carolina",+NFL!#REF!,IF(+NFL!$H56="Carolina",+NFL!#REF!,0))</f>
        <v>#REF!</v>
      </c>
      <c r="BF83" s="70" t="e">
        <f>IF(+NFL!$F56="Carolina",+NFL!#REF!,IF(+NFL!$H56="Carolina",+NFL!#REF!,0))</f>
        <v>#REF!</v>
      </c>
      <c r="BG83" s="81" t="e">
        <f>IF(+NFL!$F56="Carolina",+NFL!#REF!,IF(+NFL!$H56="Carolina",+NFL!#REF!,0))</f>
        <v>#REF!</v>
      </c>
      <c r="BH83" s="96" t="e">
        <f>IF(+NFL!$F56="Carolina",+NFL!#REF!,IF(+NFL!$H56="Carolina",+NFL!#REF!,0))</f>
        <v>#REF!</v>
      </c>
      <c r="BI83" s="70" t="e">
        <f>IF(+NFL!$F56="Carolina",+NFL!#REF!,IF(+NFL!$H56="Carolina",+NFL!#REF!,0))</f>
        <v>#REF!</v>
      </c>
      <c r="BJ83" s="124" t="e">
        <f>IF(+NFL!$F56="Carolina",+NFL!#REF!,IF(+NFL!$H56="Carolina",+NFL!#REF!,0))</f>
        <v>#REF!</v>
      </c>
      <c r="BK83" s="182" t="e">
        <f>IF(+NFL!$F56="Carolina",+NFL!#REF!,IF(+NFL!$H56="Carolina",+NFL!#REF!,0))</f>
        <v>#REF!</v>
      </c>
    </row>
    <row r="84" spans="1:63" x14ac:dyDescent="0.8">
      <c r="A84" s="70">
        <f>IF(+NFL!$F75="Carolina",+NFL!A75,IF(+NFL!$H75="Carolina",+NFL!A75,0))</f>
        <v>5</v>
      </c>
      <c r="B84" s="480" t="str">
        <f>IF(+NFL!$F75="Carolina",+NFL!B75,IF(+NFL!$H75="Carolina",+NFL!B75,0))</f>
        <v>Sun</v>
      </c>
      <c r="C84" s="72">
        <f>IF(+NFL!$F75="Carolina",+NFL!C75,IF(+NFL!$H75="Carolina",+NFL!C75,0))</f>
        <v>44479</v>
      </c>
      <c r="D84" s="73">
        <f>IF(+NFL!$F75="Carolina",+NFL!D75,IF(+NFL!$H75="Carolina",+NFL!D75,0))</f>
        <v>0.54166666666666663</v>
      </c>
      <c r="E84" s="123" t="str">
        <f>IF(+NFL!$F75="Carolina",+NFL!E75,IF(+NFL!$H75="Carolina",+NFL!E75,0))</f>
        <v>Fox</v>
      </c>
      <c r="F84" s="192" t="str">
        <f>IF(+NFL!$F75="Carolina",+NFL!F75,IF(+NFL!$H75="Carolina",+NFL!F75,0))</f>
        <v>Philadelphia</v>
      </c>
      <c r="G84" s="123" t="str">
        <f>IF(+NFL!$F75="Carolina",+NFL!G75,IF(+NFL!$H75="Carolina",+NFL!G75,0))</f>
        <v>NFCE</v>
      </c>
      <c r="H84" s="192" t="str">
        <f>IF(+NFL!$F75="Carolina",+NFL!H75,IF(+NFL!$H75="Carolina",+NFL!H75,0))</f>
        <v>Carolina</v>
      </c>
      <c r="I84" s="123" t="str">
        <f>IF(+NFL!$F75="Carolina",+NFL!I75,IF(+NFL!$H75="Carolina",+NFL!I75,0))</f>
        <v>NFCS</v>
      </c>
      <c r="J84" s="496" t="str">
        <f>IF(+NFL!$F75="Carolina",+NFL!J75,IF(+NFL!$H75="Carolina",+NFL!J75,0))</f>
        <v>Carolina</v>
      </c>
      <c r="K84" s="510" t="str">
        <f>IF(+NFL!$F75="Carolina",+NFL!K75,IF(+NFL!$H75="Carolina",+NFL!K75,0))</f>
        <v>Philadelphia</v>
      </c>
      <c r="L84" s="572">
        <f>IF(+NFL!$F75="Carolina",+NFL!L75,IF(+NFL!$H75="Carolina",+NFL!L75,0))</f>
        <v>3.5</v>
      </c>
      <c r="M84" s="573">
        <f>IF(+NFL!$F75="Carolina",+NFL!M75,IF(+NFL!$H75="Carolina",+NFL!M75,0))</f>
        <v>44.5</v>
      </c>
      <c r="N84" s="584" t="str">
        <f>IF(+NFL!$F75="Carolina",+NFL!N75,IF(+NFL!$H75="Carolina",+NFL!N75,0))</f>
        <v>Philadelphia</v>
      </c>
      <c r="O84" s="584">
        <f>IF(+NFL!$F75="Carolina",+NFL!O75,IF(+NFL!$H75="Carolina",+NFL!O75,0))</f>
        <v>21</v>
      </c>
      <c r="P84" s="584" t="str">
        <f>IF(+NFL!$F75="Carolina",+NFL!P75,IF(+NFL!$H75="Carolina",+NFL!P75,0))</f>
        <v>Carolina</v>
      </c>
      <c r="Q84" s="585">
        <f>IF(+NFL!$F75="Carolina",+NFL!Q75,IF(+NFL!$H75="Carolina",+NFL!Q75,0))</f>
        <v>18</v>
      </c>
      <c r="R84" s="586" t="str">
        <f>IF(+NFL!$F75="Carolina",+NFL!R75,IF(+NFL!$H75="Carolina",+NFL!R75,0))</f>
        <v>Philadelphia</v>
      </c>
      <c r="S84" s="588" t="str">
        <f>IF(+NFL!$F75="Carolina",+NFL!S75,IF(+NFL!$H75="Carolina",+NFL!S75,0))</f>
        <v>Carolina</v>
      </c>
      <c r="T84" s="587" t="str">
        <f>IF(+NFL!$F75="Carolina",+NFL!T75,IF(+NFL!$H75="Carolina",+NFL!T75,0))</f>
        <v>Carolina</v>
      </c>
      <c r="U84" s="585" t="str">
        <f>IF(+NFL!$F75="Carolina",+NFL!U75,IF(+NFL!$H75="Carolina",+NFL!U75,0))</f>
        <v>L</v>
      </c>
      <c r="V84" s="586" t="e">
        <f>IF(+NFL!$F75="Carolina",+NFL!#REF!,IF(+NFL!$H75="Carolina",+NFL!#REF!,0))</f>
        <v>#REF!</v>
      </c>
      <c r="W84" s="585" t="e">
        <f>IF(+NFL!$F75="Carolina",+NFL!#REF!,IF(+NFL!$H75="Carolina",+NFL!#REF!,0))</f>
        <v>#REF!</v>
      </c>
      <c r="X84" s="587" t="e">
        <f>IF(+NFL!$F75="Carolina",+NFL!#REF!,IF(+NFL!$H75="Carolina",+NFL!#REF!,0))</f>
        <v>#REF!</v>
      </c>
      <c r="Y84" s="585" t="e">
        <f>IF(+NFL!$F75="Carolina",+NFL!#REF!,IF(+NFL!$H75="Carolina",+NFL!#REF!,0))</f>
        <v>#REF!</v>
      </c>
      <c r="Z84" s="586" t="e">
        <f>IF(+NFL!$F75="Carolina",+NFL!#REF!,IF(+NFL!$H75="Carolina",+NFL!#REF!,0))</f>
        <v>#REF!</v>
      </c>
      <c r="AA84" s="585" t="e">
        <f>IF(+NFL!$F75="Carolina",+NFL!#REF!,IF(+NFL!$H75="Carolina",+NFL!#REF!,0))</f>
        <v>#REF!</v>
      </c>
      <c r="AB84" s="124" t="e">
        <f>IF(+NFL!$F75="Carolina",+NFL!#REF!,IF(+NFL!$H75="Carolina",+NFL!#REF!,0))</f>
        <v>#REF!</v>
      </c>
      <c r="AC84" s="182" t="e">
        <f>IF(+NFL!$F75="Carolina",+NFL!#REF!,IF(+NFL!$H75="Carolina",+NFL!#REF!,0))</f>
        <v>#REF!</v>
      </c>
      <c r="AD84" s="496" t="e">
        <f>IF(+NFL!$F75="Carolina",+NFL!#REF!,IF(+NFL!$H75="Carolina",+NFL!#REF!,0))</f>
        <v>#REF!</v>
      </c>
      <c r="AE84" s="565" t="e">
        <f>IF(+NFL!$F75="Carolina",+NFL!#REF!,IF(+NFL!$H75="Carolina",+NFL!#REF!,0))</f>
        <v>#REF!</v>
      </c>
      <c r="AF84" s="496" t="e">
        <f>IF(+NFL!$F75="Carolina",+NFL!#REF!,IF(+NFL!$H75="Carolina",+NFL!#REF!,0))</f>
        <v>#REF!</v>
      </c>
      <c r="AG84" s="565" t="e">
        <f>IF(+NFL!$F75="Carolina",+NFL!#REF!,IF(+NFL!$H75="Carolina",+NFL!#REF!,0))</f>
        <v>#REF!</v>
      </c>
      <c r="AH84" s="496" t="e">
        <f>IF(+NFL!$F75="Carolina",+NFL!#REF!,IF(+NFL!$H75="Carolina",+NFL!#REF!,0))</f>
        <v>#REF!</v>
      </c>
      <c r="AI84" s="565" t="e">
        <f>IF(+NFL!$F75="Carolina",+NFL!#REF!,IF(+NFL!$H75="Carolina",+NFL!#REF!,0))</f>
        <v>#REF!</v>
      </c>
      <c r="AJ84" s="496" t="e">
        <f>IF(+NFL!$F75="Carolina",+NFL!#REF!,IF(+NFL!$H75="Carolina",+NFL!#REF!,0))</f>
        <v>#REF!</v>
      </c>
      <c r="AK84" s="565" t="e">
        <f>IF(+NFL!$F75="Carolina",+NFL!#REF!,IF(+NFL!$H75="Carolina",+NFL!#REF!,0))</f>
        <v>#REF!</v>
      </c>
      <c r="AL84" s="102" t="e">
        <f>IF(+NFL!$F75="Carolina",+NFL!#REF!,IF(+NFL!$H75="Carolina",+NFL!#REF!,0))</f>
        <v>#REF!</v>
      </c>
      <c r="AM84" s="96" t="e">
        <f>IF(+NFL!$F75="Carolina",+NFL!#REF!,IF(+NFL!$H75="Carolina",+NFL!#REF!,0))</f>
        <v>#REF!</v>
      </c>
      <c r="AN84" s="102" t="e">
        <f>IF(+NFL!$F75="Carolina",+NFL!#REF!,IF(+NFL!$H75="Carolina",+NFL!#REF!,0))</f>
        <v>#REF!</v>
      </c>
      <c r="AO84" s="70" t="e">
        <f>IF(+NFL!$F75="Carolina",+NFL!#REF!,IF(+NFL!$H75="Carolina",+NFL!#REF!,0))</f>
        <v>#REF!</v>
      </c>
      <c r="AP84" s="480" t="e">
        <f>IF(+NFL!$F75="Carolina",+NFL!#REF!,IF(+NFL!$H75="Carolina",+NFL!#REF!,0))</f>
        <v>#REF!</v>
      </c>
      <c r="AQ84" s="72" t="e">
        <f>IF(+NFL!$F75="Carolina",+NFL!#REF!,IF(+NFL!$H75="Carolina",+NFL!#REF!,0))</f>
        <v>#REF!</v>
      </c>
      <c r="AR84" s="81" t="e">
        <f>IF(+NFL!$F75="Carolina",+NFL!#REF!,IF(+NFL!$H75="Carolina",+NFL!#REF!,0))</f>
        <v>#REF!</v>
      </c>
      <c r="AS84" s="96" t="e">
        <f>IF(+NFL!$F75="Carolina",+NFL!#REF!,IF(+NFL!$H75="Carolina",+NFL!#REF!,0))</f>
        <v>#REF!</v>
      </c>
      <c r="AT84" s="70" t="e">
        <f>IF(+NFL!$F75="Carolina",+NFL!#REF!,IF(+NFL!$H75="Carolina",+NFL!#REF!,0))</f>
        <v>#REF!</v>
      </c>
      <c r="AU84" s="81" t="e">
        <f>IF(+NFL!$F75="Carolina",+NFL!#REF!,IF(+NFL!$H75="Carolina",+NFL!#REF!,0))</f>
        <v>#REF!</v>
      </c>
      <c r="AV84" s="96" t="e">
        <f>IF(+NFL!$F75="Carolina",+NFL!#REF!,IF(+NFL!$H75="Carolina",+NFL!#REF!,0))</f>
        <v>#REF!</v>
      </c>
      <c r="AW84" s="70" t="e">
        <f>IF(+NFL!$F75="Carolina",+NFL!#REF!,IF(+NFL!$H75="Carolina",+NFL!#REF!,0))</f>
        <v>#REF!</v>
      </c>
      <c r="AX84" s="96" t="e">
        <f>IF(+NFL!$F75="Carolina",+NFL!#REF!,IF(+NFL!$H75="Carolina",+NFL!#REF!,0))</f>
        <v>#REF!</v>
      </c>
      <c r="AY84" s="81" t="e">
        <f>IF(+NFL!$F75="Carolina",+NFL!#REF!,IF(+NFL!$H75="Carolina",+NFL!#REF!,0))</f>
        <v>#REF!</v>
      </c>
      <c r="AZ84" s="96" t="e">
        <f>IF(+NFL!$F75="Carolina",+NFL!#REF!,IF(+NFL!$H75="Carolina",+NFL!#REF!,0))</f>
        <v>#REF!</v>
      </c>
      <c r="BA84" s="70" t="e">
        <f>IF(+NFL!$F75="Carolina",+NFL!#REF!,IF(+NFL!$H75="Carolina",+NFL!#REF!,0))</f>
        <v>#REF!</v>
      </c>
      <c r="BB84" s="70" t="e">
        <f>IF(+NFL!$F75="Carolina",+NFL!#REF!,IF(+NFL!$H75="Carolina",+NFL!#REF!,0))</f>
        <v>#REF!</v>
      </c>
      <c r="BC84" s="592" t="e">
        <f>IF(+NFL!$F75="Carolina",+NFL!#REF!,IF(+NFL!$H75="Carolina",+NFL!#REF!,0))</f>
        <v>#REF!</v>
      </c>
      <c r="BD84" s="81" t="e">
        <f>IF(+NFL!$F75="Carolina",+NFL!#REF!,IF(+NFL!$H75="Carolina",+NFL!#REF!,0))</f>
        <v>#REF!</v>
      </c>
      <c r="BE84" s="96" t="e">
        <f>IF(+NFL!$F75="Carolina",+NFL!#REF!,IF(+NFL!$H75="Carolina",+NFL!#REF!,0))</f>
        <v>#REF!</v>
      </c>
      <c r="BF84" s="70" t="e">
        <f>IF(+NFL!$F75="Carolina",+NFL!#REF!,IF(+NFL!$H75="Carolina",+NFL!#REF!,0))</f>
        <v>#REF!</v>
      </c>
      <c r="BG84" s="81" t="e">
        <f>IF(+NFL!$F75="Carolina",+NFL!#REF!,IF(+NFL!$H75="Carolina",+NFL!#REF!,0))</f>
        <v>#REF!</v>
      </c>
      <c r="BH84" s="96" t="e">
        <f>IF(+NFL!$F75="Carolina",+NFL!#REF!,IF(+NFL!$H75="Carolina",+NFL!#REF!,0))</f>
        <v>#REF!</v>
      </c>
      <c r="BI84" s="70" t="e">
        <f>IF(+NFL!$F75="Carolina",+NFL!#REF!,IF(+NFL!$H75="Carolina",+NFL!#REF!,0))</f>
        <v>#REF!</v>
      </c>
      <c r="BJ84" s="124" t="e">
        <f>IF(+NFL!$F75="Carolina",+NFL!#REF!,IF(+NFL!$H75="Carolina",+NFL!#REF!,0))</f>
        <v>#REF!</v>
      </c>
      <c r="BK84" s="182" t="e">
        <f>IF(+NFL!$F75="Carolina",+NFL!#REF!,IF(+NFL!$H75="Carolina",+NFL!#REF!,0))</f>
        <v>#REF!</v>
      </c>
    </row>
    <row r="85" spans="1:63" x14ac:dyDescent="0.8">
      <c r="A85" s="70">
        <f>IF(+NFL!$F91="Carolina",+NFL!A91,IF(+NFL!$H91="Carolina",+NFL!A91,0))</f>
        <v>6</v>
      </c>
      <c r="B85" s="480" t="str">
        <f>IF(+NFL!$F91="Carolina",+NFL!B91,IF(+NFL!$H91="Carolina",+NFL!B91,0))</f>
        <v>Sun</v>
      </c>
      <c r="C85" s="72">
        <f>IF(+NFL!$F91="Carolina",+NFL!C91,IF(+NFL!$H91="Carolina",+NFL!C91,0))</f>
        <v>44486</v>
      </c>
      <c r="D85" s="73">
        <f>IF(+NFL!$F91="Carolina",+NFL!D91,IF(+NFL!$H91="Carolina",+NFL!D91,0))</f>
        <v>0.54166666666666663</v>
      </c>
      <c r="E85" s="123" t="str">
        <f>IF(+NFL!$F91="Carolina",+NFL!E91,IF(+NFL!$H91="Carolina",+NFL!E91,0))</f>
        <v>Fox</v>
      </c>
      <c r="F85" s="192" t="str">
        <f>IF(+NFL!$F91="Carolina",+NFL!F91,IF(+NFL!$H91="Carolina",+NFL!F91,0))</f>
        <v>Minnesota</v>
      </c>
      <c r="G85" s="123" t="str">
        <f>IF(+NFL!$F91="Carolina",+NFL!G91,IF(+NFL!$H91="Carolina",+NFL!G91,0))</f>
        <v>NFCN</v>
      </c>
      <c r="H85" s="192" t="str">
        <f>IF(+NFL!$F91="Carolina",+NFL!H91,IF(+NFL!$H91="Carolina",+NFL!H91,0))</f>
        <v>Carolina</v>
      </c>
      <c r="I85" s="123" t="str">
        <f>IF(+NFL!$F91="Carolina",+NFL!I91,IF(+NFL!$H91="Carolina",+NFL!I91,0))</f>
        <v>NFCS</v>
      </c>
      <c r="J85" s="496" t="str">
        <f>IF(+NFL!$F91="Carolina",+NFL!J91,IF(+NFL!$H91="Carolina",+NFL!J91,0))</f>
        <v>Minnesota</v>
      </c>
      <c r="K85" s="510" t="str">
        <f>IF(+NFL!$F91="Carolina",+NFL!K91,IF(+NFL!$H91="Carolina",+NFL!K91,0))</f>
        <v>Carolina</v>
      </c>
      <c r="L85" s="572">
        <f>IF(+NFL!$F91="Carolina",+NFL!L91,IF(+NFL!$H91="Carolina",+NFL!L91,0))</f>
        <v>2.5</v>
      </c>
      <c r="M85" s="573">
        <f>IF(+NFL!$F91="Carolina",+NFL!M91,IF(+NFL!$H91="Carolina",+NFL!M91,0))</f>
        <v>46</v>
      </c>
      <c r="N85" s="584" t="str">
        <f>IF(+NFL!$F91="Carolina",+NFL!N91,IF(+NFL!$H91="Carolina",+NFL!N91,0))</f>
        <v>Minnesota</v>
      </c>
      <c r="O85" s="584">
        <f>IF(+NFL!$F91="Carolina",+NFL!O91,IF(+NFL!$H91="Carolina",+NFL!O91,0))</f>
        <v>34</v>
      </c>
      <c r="P85" s="584" t="str">
        <f>IF(+NFL!$F91="Carolina",+NFL!P91,IF(+NFL!$H91="Carolina",+NFL!P91,0))</f>
        <v>Carolina</v>
      </c>
      <c r="Q85" s="585">
        <f>IF(+NFL!$F91="Carolina",+NFL!Q91,IF(+NFL!$H91="Carolina",+NFL!Q91,0))</f>
        <v>28</v>
      </c>
      <c r="R85" s="586" t="str">
        <f>IF(+NFL!$F91="Carolina",+NFL!R91,IF(+NFL!$H91="Carolina",+NFL!R91,0))</f>
        <v>Minnesota</v>
      </c>
      <c r="S85" s="588" t="str">
        <f>IF(+NFL!$F91="Carolina",+NFL!S91,IF(+NFL!$H91="Carolina",+NFL!S91,0))</f>
        <v>Carolina</v>
      </c>
      <c r="T85" s="587" t="str">
        <f>IF(+NFL!$F91="Carolina",+NFL!T91,IF(+NFL!$H91="Carolina",+NFL!T91,0))</f>
        <v>Minnesota</v>
      </c>
      <c r="U85" s="585" t="str">
        <f>IF(+NFL!$F91="Carolina",+NFL!U91,IF(+NFL!$H91="Carolina",+NFL!U91,0))</f>
        <v>W</v>
      </c>
      <c r="V85" s="586">
        <f>IF(+NFL!$F94="Carolina",+NFL!#REF!,IF(+NFL!$H94="Carolina",+NFL!#REF!,0))</f>
        <v>0</v>
      </c>
      <c r="W85" s="585">
        <f>IF(+NFL!$F94="Carolina",+NFL!#REF!,IF(+NFL!$H94="Carolina",+NFL!#REF!,0))</f>
        <v>0</v>
      </c>
      <c r="X85" s="587">
        <f>IF(+NFL!$F94="Carolina",+NFL!#REF!,IF(+NFL!$H94="Carolina",+NFL!#REF!,0))</f>
        <v>0</v>
      </c>
      <c r="Y85" s="585">
        <f>IF(+NFL!$F94="Carolina",+NFL!#REF!,IF(+NFL!$H94="Carolina",+NFL!#REF!,0))</f>
        <v>0</v>
      </c>
      <c r="Z85" s="586">
        <f>IF(+NFL!$F94="Carolina",+NFL!#REF!,IF(+NFL!$H94="Carolina",+NFL!#REF!,0))</f>
        <v>0</v>
      </c>
      <c r="AA85" s="585">
        <f>IF(+NFL!$F94="Carolina",+NFL!#REF!,IF(+NFL!$H94="Carolina",+NFL!#REF!,0))</f>
        <v>0</v>
      </c>
      <c r="AB85" s="124">
        <f>IF(+NFL!$F94="Carolina",+NFL!#REF!,IF(+NFL!$H94="Carolina",+NFL!#REF!,0))</f>
        <v>0</v>
      </c>
      <c r="AC85" s="182">
        <f>IF(+NFL!$F94="Carolina",+NFL!#REF!,IF(+NFL!$H94="Carolina",+NFL!#REF!,0))</f>
        <v>0</v>
      </c>
      <c r="AD85" s="496">
        <f>IF(+NFL!$F94="Carolina",+NFL!#REF!,IF(+NFL!$H94="Carolina",+NFL!#REF!,0))</f>
        <v>0</v>
      </c>
      <c r="AE85" s="565">
        <f>IF(+NFL!$F94="Carolina",+NFL!#REF!,IF(+NFL!$H94="Carolina",+NFL!#REF!,0))</f>
        <v>0</v>
      </c>
      <c r="AF85" s="496">
        <f>IF(+NFL!$F94="Carolina",+NFL!#REF!,IF(+NFL!$H94="Carolina",+NFL!#REF!,0))</f>
        <v>0</v>
      </c>
      <c r="AG85" s="565">
        <f>IF(+NFL!$F94="Carolina",+NFL!#REF!,IF(+NFL!$H94="Carolina",+NFL!#REF!,0))</f>
        <v>0</v>
      </c>
      <c r="AH85" s="496">
        <f>IF(+NFL!$F94="Carolina",+NFL!#REF!,IF(+NFL!$H94="Carolina",+NFL!#REF!,0))</f>
        <v>0</v>
      </c>
      <c r="AI85" s="565">
        <f>IF(+NFL!$F94="Carolina",+NFL!#REF!,IF(+NFL!$H94="Carolina",+NFL!#REF!,0))</f>
        <v>0</v>
      </c>
      <c r="AJ85" s="496">
        <f>IF(+NFL!$F94="Carolina",+NFL!#REF!,IF(+NFL!$H94="Carolina",+NFL!#REF!,0))</f>
        <v>0</v>
      </c>
      <c r="AK85" s="565">
        <f>IF(+NFL!$F94="Carolina",+NFL!#REF!,IF(+NFL!$H94="Carolina",+NFL!#REF!,0))</f>
        <v>0</v>
      </c>
      <c r="AL85" s="102">
        <f>IF(+NFL!$F94="Carolina",+NFL!#REF!,IF(+NFL!$H94="Carolina",+NFL!#REF!,0))</f>
        <v>0</v>
      </c>
      <c r="AM85" s="96">
        <f>IF(+NFL!$F94="Carolina",+NFL!#REF!,IF(+NFL!$H94="Carolina",+NFL!#REF!,0))</f>
        <v>0</v>
      </c>
      <c r="AN85" s="102">
        <f>IF(+NFL!$F94="Carolina",+NFL!#REF!,IF(+NFL!$H94="Carolina",+NFL!#REF!,0))</f>
        <v>0</v>
      </c>
      <c r="AO85" s="70">
        <f>IF(+NFL!$F94="Carolina",+NFL!#REF!,IF(+NFL!$H94="Carolina",+NFL!#REF!,0))</f>
        <v>0</v>
      </c>
      <c r="AP85" s="480">
        <f>IF(+NFL!$F94="Carolina",+NFL!#REF!,IF(+NFL!$H94="Carolina",+NFL!#REF!,0))</f>
        <v>0</v>
      </c>
      <c r="AQ85" s="72">
        <f>IF(+NFL!$F94="Carolina",+NFL!#REF!,IF(+NFL!$H94="Carolina",+NFL!#REF!,0))</f>
        <v>0</v>
      </c>
      <c r="AR85" s="81">
        <f>IF(+NFL!$F94="Carolina",+NFL!#REF!,IF(+NFL!$H94="Carolina",+NFL!#REF!,0))</f>
        <v>0</v>
      </c>
      <c r="AS85" s="96">
        <f>IF(+NFL!$F94="Carolina",+NFL!#REF!,IF(+NFL!$H94="Carolina",+NFL!#REF!,0))</f>
        <v>0</v>
      </c>
      <c r="AT85" s="70">
        <f>IF(+NFL!$F94="Carolina",+NFL!#REF!,IF(+NFL!$H94="Carolina",+NFL!#REF!,0))</f>
        <v>0</v>
      </c>
      <c r="AU85" s="81">
        <f>IF(+NFL!$F94="Carolina",+NFL!#REF!,IF(+NFL!$H94="Carolina",+NFL!#REF!,0))</f>
        <v>0</v>
      </c>
      <c r="AV85" s="96">
        <f>IF(+NFL!$F94="Carolina",+NFL!#REF!,IF(+NFL!$H94="Carolina",+NFL!#REF!,0))</f>
        <v>0</v>
      </c>
      <c r="AW85" s="70">
        <f>IF(+NFL!$F94="Carolina",+NFL!#REF!,IF(+NFL!$H94="Carolina",+NFL!#REF!,0))</f>
        <v>0</v>
      </c>
      <c r="AX85" s="96">
        <f>IF(+NFL!$F94="Carolina",+NFL!#REF!,IF(+NFL!$H94="Carolina",+NFL!#REF!,0))</f>
        <v>0</v>
      </c>
      <c r="AY85" s="81">
        <f>IF(+NFL!$F94="Carolina",+NFL!#REF!,IF(+NFL!$H94="Carolina",+NFL!#REF!,0))</f>
        <v>0</v>
      </c>
      <c r="AZ85" s="96">
        <f>IF(+NFL!$F94="Carolina",+NFL!#REF!,IF(+NFL!$H94="Carolina",+NFL!#REF!,0))</f>
        <v>0</v>
      </c>
      <c r="BA85" s="70">
        <f>IF(+NFL!$F94="Carolina",+NFL!#REF!,IF(+NFL!$H94="Carolina",+NFL!#REF!,0))</f>
        <v>0</v>
      </c>
      <c r="BB85" s="70">
        <f>IF(+NFL!$F94="Carolina",+NFL!#REF!,IF(+NFL!$H94="Carolina",+NFL!#REF!,0))</f>
        <v>0</v>
      </c>
      <c r="BC85" s="592">
        <f>IF(+NFL!$F94="Carolina",+NFL!#REF!,IF(+NFL!$H94="Carolina",+NFL!#REF!,0))</f>
        <v>0</v>
      </c>
      <c r="BD85" s="81">
        <f>IF(+NFL!$F94="Carolina",+NFL!#REF!,IF(+NFL!$H94="Carolina",+NFL!#REF!,0))</f>
        <v>0</v>
      </c>
      <c r="BE85" s="96">
        <f>IF(+NFL!$F94="Carolina",+NFL!#REF!,IF(+NFL!$H94="Carolina",+NFL!#REF!,0))</f>
        <v>0</v>
      </c>
      <c r="BF85" s="70">
        <f>IF(+NFL!$F94="Carolina",+NFL!#REF!,IF(+NFL!$H94="Carolina",+NFL!#REF!,0))</f>
        <v>0</v>
      </c>
      <c r="BG85" s="81">
        <f>IF(+NFL!$F94="Carolina",+NFL!#REF!,IF(+NFL!$H94="Carolina",+NFL!#REF!,0))</f>
        <v>0</v>
      </c>
      <c r="BH85" s="96">
        <f>IF(+NFL!$F94="Carolina",+NFL!#REF!,IF(+NFL!$H94="Carolina",+NFL!#REF!,0))</f>
        <v>0</v>
      </c>
      <c r="BI85" s="70">
        <f>IF(+NFL!$F94="Carolina",+NFL!#REF!,IF(+NFL!$H94="Carolina",+NFL!#REF!,0))</f>
        <v>0</v>
      </c>
      <c r="BJ85" s="124">
        <f>IF(+NFL!$F94="Carolina",+NFL!#REF!,IF(+NFL!$H94="Carolina",+NFL!#REF!,0))</f>
        <v>0</v>
      </c>
      <c r="BK85" s="182">
        <f>IF(+NFL!$F94="Carolina",+NFL!#REF!,IF(+NFL!$H94="Carolina",+NFL!#REF!,0))</f>
        <v>0</v>
      </c>
    </row>
    <row r="86" spans="1:63" x14ac:dyDescent="0.8">
      <c r="A86" s="70">
        <f>IF(+NFL!$F108="Carolina",+NFL!A108,IF(+NFL!$H108="Carolina",+NFL!A108,0))</f>
        <v>7</v>
      </c>
      <c r="B86" s="480" t="str">
        <f>IF(+NFL!$F108="Carolina",+NFL!B108,IF(+NFL!$H108="Carolina",+NFL!B108,0))</f>
        <v>Sun</v>
      </c>
      <c r="C86" s="72">
        <f>IF(+NFL!$F108="Carolina",+NFL!C108,IF(+NFL!$H108="Carolina",+NFL!C108,0))</f>
        <v>44493</v>
      </c>
      <c r="D86" s="73">
        <f>IF(+NFL!$F108="Carolina",+NFL!D108,IF(+NFL!$H108="Carolina",+NFL!D108,0))</f>
        <v>0.54166666666666663</v>
      </c>
      <c r="E86" s="123" t="str">
        <f>IF(+NFL!$F108="Carolina",+NFL!E108,IF(+NFL!$H108="Carolina",+NFL!E108,0))</f>
        <v>Fox</v>
      </c>
      <c r="F86" s="192" t="str">
        <f>IF(+NFL!$F108="Carolina",+NFL!F108,IF(+NFL!$H108="Carolina",+NFL!F108,0))</f>
        <v>Carolina</v>
      </c>
      <c r="G86" s="123" t="str">
        <f>IF(+NFL!$F108="Carolina",+NFL!G108,IF(+NFL!$H108="Carolina",+NFL!G108,0))</f>
        <v>NFCS</v>
      </c>
      <c r="H86" s="192" t="str">
        <f>IF(+NFL!$F108="Carolina",+NFL!H108,IF(+NFL!$H108="Carolina",+NFL!H108,0))</f>
        <v>NY Giants</v>
      </c>
      <c r="I86" s="123" t="str">
        <f>IF(+NFL!$F108="Carolina",+NFL!I108,IF(+NFL!$H108="Carolina",+NFL!I108,0))</f>
        <v>NFCE</v>
      </c>
      <c r="J86" s="496" t="str">
        <f>IF(+NFL!$F108="Carolina",+NFL!J108,IF(+NFL!$H108="Carolina",+NFL!J108,0))</f>
        <v>Carolina</v>
      </c>
      <c r="K86" s="510" t="str">
        <f>IF(+NFL!$F108="Carolina",+NFL!K108,IF(+NFL!$H108="Carolina",+NFL!K108,0))</f>
        <v>NY Giants</v>
      </c>
      <c r="L86" s="572">
        <f>IF(+NFL!$F108="Carolina",+NFL!L108,IF(+NFL!$H108="Carolina",+NFL!L108,0))</f>
        <v>3</v>
      </c>
      <c r="M86" s="573">
        <f>IF(+NFL!$F108="Carolina",+NFL!M108,IF(+NFL!$H108="Carolina",+NFL!M108,0))</f>
        <v>43</v>
      </c>
      <c r="N86" s="584" t="str">
        <f>IF(+NFL!$F108="Carolina",+NFL!N108,IF(+NFL!$H108="Carolina",+NFL!N108,0))</f>
        <v>NY Giants</v>
      </c>
      <c r="O86" s="584">
        <f>IF(+NFL!$F108="Carolina",+NFL!O108,IF(+NFL!$H108="Carolina",+NFL!O108,0))</f>
        <v>25</v>
      </c>
      <c r="P86" s="584" t="str">
        <f>IF(+NFL!$F108="Carolina",+NFL!P108,IF(+NFL!$H108="Carolina",+NFL!P108,0))</f>
        <v>Carolina</v>
      </c>
      <c r="Q86" s="585">
        <f>IF(+NFL!$F108="Carolina",+NFL!Q108,IF(+NFL!$H108="Carolina",+NFL!Q108,0))</f>
        <v>3</v>
      </c>
      <c r="R86" s="586" t="str">
        <f>IF(+NFL!$F108="Carolina",+NFL!R108,IF(+NFL!$H108="Carolina",+NFL!R108,0))</f>
        <v>NY Giants</v>
      </c>
      <c r="S86" s="588" t="str">
        <f>IF(+NFL!$F108="Carolina",+NFL!S108,IF(+NFL!$H108="Carolina",+NFL!S108,0))</f>
        <v>Carolina</v>
      </c>
      <c r="T86" s="587" t="str">
        <f>IF(+NFL!$F108="Carolina",+NFL!T108,IF(+NFL!$H108="Carolina",+NFL!T108,0))</f>
        <v>NY Giants</v>
      </c>
      <c r="U86" s="585" t="str">
        <f>IF(+NFL!$F108="Carolina",+NFL!U108,IF(+NFL!$H108="Carolina",+NFL!U108,0))</f>
        <v>W</v>
      </c>
      <c r="V86" s="586">
        <f>IF(+NFL!$F107="Carolina",+NFL!#REF!,IF(+NFL!$H107="Carolina",+NFL!#REF!,0))</f>
        <v>0</v>
      </c>
      <c r="W86" s="585">
        <f>IF(+NFL!$F107="Carolina",+NFL!#REF!,IF(+NFL!$H107="Carolina",+NFL!#REF!,0))</f>
        <v>0</v>
      </c>
      <c r="X86" s="587">
        <f>IF(+NFL!$F107="Carolina",+NFL!#REF!,IF(+NFL!$H107="Carolina",+NFL!#REF!,0))</f>
        <v>0</v>
      </c>
      <c r="Y86" s="585">
        <f>IF(+NFL!$F107="Carolina",+NFL!#REF!,IF(+NFL!$H107="Carolina",+NFL!#REF!,0))</f>
        <v>0</v>
      </c>
      <c r="Z86" s="586">
        <f>IF(+NFL!$F107="Carolina",+NFL!#REF!,IF(+NFL!$H107="Carolina",+NFL!#REF!,0))</f>
        <v>0</v>
      </c>
      <c r="AA86" s="585">
        <f>IF(+NFL!$F107="Carolina",+NFL!#REF!,IF(+NFL!$H107="Carolina",+NFL!#REF!,0))</f>
        <v>0</v>
      </c>
      <c r="AB86" s="124">
        <f>IF(+NFL!$F107="Carolina",+NFL!#REF!,IF(+NFL!$H107="Carolina",+NFL!#REF!,0))</f>
        <v>0</v>
      </c>
      <c r="AC86" s="182">
        <f>IF(+NFL!$F107="Carolina",+NFL!#REF!,IF(+NFL!$H107="Carolina",+NFL!#REF!,0))</f>
        <v>0</v>
      </c>
      <c r="AD86" s="496">
        <f>IF(+NFL!$F107="Carolina",+NFL!#REF!,IF(+NFL!$H107="Carolina",+NFL!#REF!,0))</f>
        <v>0</v>
      </c>
      <c r="AE86" s="565">
        <f>IF(+NFL!$F107="Carolina",+NFL!#REF!,IF(+NFL!$H107="Carolina",+NFL!#REF!,0))</f>
        <v>0</v>
      </c>
      <c r="AF86" s="496">
        <f>IF(+NFL!$F107="Carolina",+NFL!#REF!,IF(+NFL!$H107="Carolina",+NFL!#REF!,0))</f>
        <v>0</v>
      </c>
      <c r="AG86" s="565">
        <f>IF(+NFL!$F107="Carolina",+NFL!#REF!,IF(+NFL!$H107="Carolina",+NFL!#REF!,0))</f>
        <v>0</v>
      </c>
      <c r="AH86" s="496">
        <f>IF(+NFL!$F107="Carolina",+NFL!#REF!,IF(+NFL!$H107="Carolina",+NFL!#REF!,0))</f>
        <v>0</v>
      </c>
      <c r="AI86" s="565">
        <f>IF(+NFL!$F107="Carolina",+NFL!#REF!,IF(+NFL!$H107="Carolina",+NFL!#REF!,0))</f>
        <v>0</v>
      </c>
      <c r="AJ86" s="496">
        <f>IF(+NFL!$F107="Carolina",+NFL!#REF!,IF(+NFL!$H107="Carolina",+NFL!#REF!,0))</f>
        <v>0</v>
      </c>
      <c r="AK86" s="565">
        <f>IF(+NFL!$F107="Carolina",+NFL!#REF!,IF(+NFL!$H107="Carolina",+NFL!#REF!,0))</f>
        <v>0</v>
      </c>
      <c r="AL86" s="102">
        <f>IF(+NFL!$F107="Carolina",+NFL!#REF!,IF(+NFL!$H107="Carolina",+NFL!#REF!,0))</f>
        <v>0</v>
      </c>
      <c r="AM86" s="96">
        <f>IF(+NFL!$F107="Carolina",+NFL!#REF!,IF(+NFL!$H107="Carolina",+NFL!#REF!,0))</f>
        <v>0</v>
      </c>
      <c r="AN86" s="102">
        <f>IF(+NFL!$F107="Carolina",+NFL!#REF!,IF(+NFL!$H107="Carolina",+NFL!#REF!,0))</f>
        <v>0</v>
      </c>
      <c r="AO86" s="70">
        <f>IF(+NFL!$F107="Carolina",+NFL!#REF!,IF(+NFL!$H107="Carolina",+NFL!#REF!,0))</f>
        <v>0</v>
      </c>
      <c r="AP86" s="480">
        <f>IF(+NFL!$F107="Carolina",+NFL!#REF!,IF(+NFL!$H107="Carolina",+NFL!#REF!,0))</f>
        <v>0</v>
      </c>
      <c r="AQ86" s="72">
        <f>IF(+NFL!$F107="Carolina",+NFL!#REF!,IF(+NFL!$H107="Carolina",+NFL!#REF!,0))</f>
        <v>0</v>
      </c>
      <c r="AR86" s="81">
        <f>IF(+NFL!$F107="Carolina",+NFL!#REF!,IF(+NFL!$H107="Carolina",+NFL!#REF!,0))</f>
        <v>0</v>
      </c>
      <c r="AS86" s="96">
        <f>IF(+NFL!$F107="Carolina",+NFL!#REF!,IF(+NFL!$H107="Carolina",+NFL!#REF!,0))</f>
        <v>0</v>
      </c>
      <c r="AT86" s="70">
        <f>IF(+NFL!$F107="Carolina",+NFL!#REF!,IF(+NFL!$H107="Carolina",+NFL!#REF!,0))</f>
        <v>0</v>
      </c>
      <c r="AU86" s="81">
        <f>IF(+NFL!$F107="Carolina",+NFL!#REF!,IF(+NFL!$H107="Carolina",+NFL!#REF!,0))</f>
        <v>0</v>
      </c>
      <c r="AV86" s="96">
        <f>IF(+NFL!$F107="Carolina",+NFL!#REF!,IF(+NFL!$H107="Carolina",+NFL!#REF!,0))</f>
        <v>0</v>
      </c>
      <c r="AW86" s="70">
        <f>IF(+NFL!$F107="Carolina",+NFL!#REF!,IF(+NFL!$H107="Carolina",+NFL!#REF!,0))</f>
        <v>0</v>
      </c>
      <c r="AX86" s="96">
        <f>IF(+NFL!$F107="Carolina",+NFL!#REF!,IF(+NFL!$H107="Carolina",+NFL!#REF!,0))</f>
        <v>0</v>
      </c>
      <c r="AY86" s="81">
        <f>IF(+NFL!$F107="Carolina",+NFL!#REF!,IF(+NFL!$H107="Carolina",+NFL!#REF!,0))</f>
        <v>0</v>
      </c>
      <c r="AZ86" s="96">
        <f>IF(+NFL!$F107="Carolina",+NFL!#REF!,IF(+NFL!$H107="Carolina",+NFL!#REF!,0))</f>
        <v>0</v>
      </c>
      <c r="BA86" s="70">
        <f>IF(+NFL!$F107="Carolina",+NFL!#REF!,IF(+NFL!$H107="Carolina",+NFL!#REF!,0))</f>
        <v>0</v>
      </c>
      <c r="BB86" s="70">
        <f>IF(+NFL!$F107="Carolina",+NFL!#REF!,IF(+NFL!$H107="Carolina",+NFL!#REF!,0))</f>
        <v>0</v>
      </c>
      <c r="BC86" s="592">
        <f>IF(+NFL!$F107="Carolina",+NFL!#REF!,IF(+NFL!$H107="Carolina",+NFL!#REF!,0))</f>
        <v>0</v>
      </c>
      <c r="BD86" s="81">
        <f>IF(+NFL!$F107="Carolina",+NFL!#REF!,IF(+NFL!$H107="Carolina",+NFL!#REF!,0))</f>
        <v>0</v>
      </c>
      <c r="BE86" s="96">
        <f>IF(+NFL!$F107="Carolina",+NFL!#REF!,IF(+NFL!$H107="Carolina",+NFL!#REF!,0))</f>
        <v>0</v>
      </c>
      <c r="BF86" s="70">
        <f>IF(+NFL!$F107="Carolina",+NFL!#REF!,IF(+NFL!$H107="Carolina",+NFL!#REF!,0))</f>
        <v>0</v>
      </c>
      <c r="BG86" s="81">
        <f>IF(+NFL!$F107="Carolina",+NFL!#REF!,IF(+NFL!$H107="Carolina",+NFL!#REF!,0))</f>
        <v>0</v>
      </c>
      <c r="BH86" s="96">
        <f>IF(+NFL!$F107="Carolina",+NFL!#REF!,IF(+NFL!$H107="Carolina",+NFL!#REF!,0))</f>
        <v>0</v>
      </c>
      <c r="BI86" s="70">
        <f>IF(+NFL!$F107="Carolina",+NFL!#REF!,IF(+NFL!$H107="Carolina",+NFL!#REF!,0))</f>
        <v>0</v>
      </c>
      <c r="BJ86" s="124">
        <f>IF(+NFL!$F107="Carolina",+NFL!#REF!,IF(+NFL!$H107="Carolina",+NFL!#REF!,0))</f>
        <v>0</v>
      </c>
      <c r="BK86" s="182">
        <f>IF(+NFL!$F107="Carolina",+NFL!#REF!,IF(+NFL!$H107="Carolina",+NFL!#REF!,0))</f>
        <v>0</v>
      </c>
    </row>
    <row r="87" spans="1:63" x14ac:dyDescent="0.8">
      <c r="A87" s="70">
        <f>IF(+NFL!$F124="Carolina",+NFL!A124,IF(+NFL!$H124="Carolina",+NFL!A124,0))</f>
        <v>8</v>
      </c>
      <c r="B87" s="480" t="str">
        <f>IF(+NFL!$F124="Carolina",+NFL!B124,IF(+NFL!$H124="Carolina",+NFL!B124,0))</f>
        <v>Sun</v>
      </c>
      <c r="C87" s="72">
        <f>IF(+NFL!$F124="Carolina",+NFL!C124,IF(+NFL!$H124="Carolina",+NFL!C124,0))</f>
        <v>44500</v>
      </c>
      <c r="D87" s="73">
        <f>IF(+NFL!$F124="Carolina",+NFL!D124,IF(+NFL!$H124="Carolina",+NFL!D124,0))</f>
        <v>0.54166666666666663</v>
      </c>
      <c r="E87" s="123" t="str">
        <f>IF(+NFL!$F124="Carolina",+NFL!E124,IF(+NFL!$H124="Carolina",+NFL!E124,0))</f>
        <v>Fox</v>
      </c>
      <c r="F87" s="192" t="str">
        <f>IF(+NFL!$F124="Carolina",+NFL!F124,IF(+NFL!$H124="Carolina",+NFL!F124,0))</f>
        <v>Carolina</v>
      </c>
      <c r="G87" s="123" t="str">
        <f>IF(+NFL!$F124="Carolina",+NFL!G124,IF(+NFL!$H124="Carolina",+NFL!G124,0))</f>
        <v>NFCS</v>
      </c>
      <c r="H87" s="192" t="str">
        <f>IF(+NFL!$F124="Carolina",+NFL!H124,IF(+NFL!$H124="Carolina",+NFL!H124,0))</f>
        <v>Atlanta</v>
      </c>
      <c r="I87" s="123" t="str">
        <f>IF(+NFL!$F124="Carolina",+NFL!I124,IF(+NFL!$H124="Carolina",+NFL!I124,0))</f>
        <v>NFCS</v>
      </c>
      <c r="J87" s="496" t="str">
        <f>IF(+NFL!$F124="Carolina",+NFL!J124,IF(+NFL!$H124="Carolina",+NFL!J124,0))</f>
        <v>Atlanta</v>
      </c>
      <c r="K87" s="510" t="str">
        <f>IF(+NFL!$F124="Carolina",+NFL!K124,IF(+NFL!$H124="Carolina",+NFL!K124,0))</f>
        <v>Carolina</v>
      </c>
      <c r="L87" s="572">
        <f>IF(+NFL!$F124="Carolina",+NFL!L124,IF(+NFL!$H124="Carolina",+NFL!L124,0))</f>
        <v>3</v>
      </c>
      <c r="M87" s="573">
        <f>IF(+NFL!$F124="Carolina",+NFL!M124,IF(+NFL!$H124="Carolina",+NFL!M124,0))</f>
        <v>46</v>
      </c>
      <c r="N87" s="584" t="str">
        <f>IF(+NFL!$F124="Carolina",+NFL!N124,IF(+NFL!$H124="Carolina",+NFL!N124,0))</f>
        <v>Carolina</v>
      </c>
      <c r="O87" s="584">
        <f>IF(+NFL!$F124="Carolina",+NFL!O124,IF(+NFL!$H124="Carolina",+NFL!O124,0))</f>
        <v>19</v>
      </c>
      <c r="P87" s="584" t="str">
        <f>IF(+NFL!$F124="Carolina",+NFL!P124,IF(+NFL!$H124="Carolina",+NFL!P124,0))</f>
        <v>Atlanta</v>
      </c>
      <c r="Q87" s="585">
        <f>IF(+NFL!$F124="Carolina",+NFL!Q124,IF(+NFL!$H124="Carolina",+NFL!Q124,0))</f>
        <v>13</v>
      </c>
      <c r="R87" s="586" t="str">
        <f>IF(+NFL!$F124="Carolina",+NFL!R124,IF(+NFL!$H124="Carolina",+NFL!R124,0))</f>
        <v>Carolina</v>
      </c>
      <c r="S87" s="588" t="str">
        <f>IF(+NFL!$F124="Carolina",+NFL!S124,IF(+NFL!$H124="Carolina",+NFL!S124,0))</f>
        <v>Atlanta</v>
      </c>
      <c r="T87" s="587" t="str">
        <f>IF(+NFL!$F124="Carolina",+NFL!T124,IF(+NFL!$H124="Carolina",+NFL!T124,0))</f>
        <v>Carolina</v>
      </c>
      <c r="U87" s="585" t="str">
        <f>IF(+NFL!$F124="Carolina",+NFL!U124,IF(+NFL!$H124="Carolina",+NFL!U124,0))</f>
        <v>W</v>
      </c>
      <c r="V87" s="586">
        <f>IF(+NFL!$F144="Carolina",+NFL!#REF!,IF(+NFL!$H144="Carolina",+NFL!#REF!,0))</f>
        <v>0</v>
      </c>
      <c r="W87" s="585">
        <f>IF(+NFL!$F144="Carolina",+NFL!#REF!,IF(+NFL!$H144="Carolina",+NFL!#REF!,0))</f>
        <v>0</v>
      </c>
      <c r="X87" s="587">
        <f>IF(+NFL!$F144="Carolina",+NFL!#REF!,IF(+NFL!$H144="Carolina",+NFL!#REF!,0))</f>
        <v>0</v>
      </c>
      <c r="Y87" s="585">
        <f>IF(+NFL!$F144="Carolina",+NFL!#REF!,IF(+NFL!$H144="Carolina",+NFL!#REF!,0))</f>
        <v>0</v>
      </c>
      <c r="Z87" s="586">
        <f>IF(+NFL!$F144="Carolina",+NFL!#REF!,IF(+NFL!$H144="Carolina",+NFL!#REF!,0))</f>
        <v>0</v>
      </c>
      <c r="AA87" s="585">
        <f>IF(+NFL!$F144="Carolina",+NFL!#REF!,IF(+NFL!$H144="Carolina",+NFL!#REF!,0))</f>
        <v>0</v>
      </c>
      <c r="AB87" s="124">
        <f>IF(+NFL!$F144="Carolina",+NFL!#REF!,IF(+NFL!$H144="Carolina",+NFL!#REF!,0))</f>
        <v>0</v>
      </c>
      <c r="AC87" s="182">
        <f>IF(+NFL!$F144="Carolina",+NFL!#REF!,IF(+NFL!$H144="Carolina",+NFL!#REF!,0))</f>
        <v>0</v>
      </c>
      <c r="AD87" s="496">
        <f>IF(+NFL!$F144="Carolina",+NFL!#REF!,IF(+NFL!$H144="Carolina",+NFL!#REF!,0))</f>
        <v>0</v>
      </c>
      <c r="AE87" s="565">
        <f>IF(+NFL!$F144="Carolina",+NFL!#REF!,IF(+NFL!$H144="Carolina",+NFL!#REF!,0))</f>
        <v>0</v>
      </c>
      <c r="AF87" s="496">
        <f>IF(+NFL!$F144="Carolina",+NFL!#REF!,IF(+NFL!$H144="Carolina",+NFL!#REF!,0))</f>
        <v>0</v>
      </c>
      <c r="AG87" s="565">
        <f>IF(+NFL!$F144="Carolina",+NFL!#REF!,IF(+NFL!$H144="Carolina",+NFL!#REF!,0))</f>
        <v>0</v>
      </c>
      <c r="AH87" s="496">
        <f>IF(+NFL!$F144="Carolina",+NFL!#REF!,IF(+NFL!$H144="Carolina",+NFL!#REF!,0))</f>
        <v>0</v>
      </c>
      <c r="AI87" s="565">
        <f>IF(+NFL!$F144="Carolina",+NFL!#REF!,IF(+NFL!$H144="Carolina",+NFL!#REF!,0))</f>
        <v>0</v>
      </c>
      <c r="AJ87" s="496">
        <f>IF(+NFL!$F144="Carolina",+NFL!#REF!,IF(+NFL!$H144="Carolina",+NFL!#REF!,0))</f>
        <v>0</v>
      </c>
      <c r="AK87" s="565">
        <f>IF(+NFL!$F144="Carolina",+NFL!#REF!,IF(+NFL!$H144="Carolina",+NFL!#REF!,0))</f>
        <v>0</v>
      </c>
      <c r="AL87" s="102">
        <f>IF(+NFL!$F144="Carolina",+NFL!#REF!,IF(+NFL!$H144="Carolina",+NFL!#REF!,0))</f>
        <v>0</v>
      </c>
      <c r="AM87" s="96">
        <f>IF(+NFL!$F144="Carolina",+NFL!#REF!,IF(+NFL!$H144="Carolina",+NFL!#REF!,0))</f>
        <v>0</v>
      </c>
      <c r="AN87" s="102">
        <f>IF(+NFL!$F144="Carolina",+NFL!#REF!,IF(+NFL!$H144="Carolina",+NFL!#REF!,0))</f>
        <v>0</v>
      </c>
      <c r="AO87" s="70">
        <f>IF(+NFL!$F144="Carolina",+NFL!#REF!,IF(+NFL!$H144="Carolina",+NFL!#REF!,0))</f>
        <v>0</v>
      </c>
      <c r="AP87" s="480">
        <f>IF(+NFL!$F144="Carolina",+NFL!#REF!,IF(+NFL!$H144="Carolina",+NFL!#REF!,0))</f>
        <v>0</v>
      </c>
      <c r="AQ87" s="72">
        <f>IF(+NFL!$F144="Carolina",+NFL!#REF!,IF(+NFL!$H144="Carolina",+NFL!#REF!,0))</f>
        <v>0</v>
      </c>
      <c r="AR87" s="81">
        <f>IF(+NFL!$F144="Carolina",+NFL!#REF!,IF(+NFL!$H144="Carolina",+NFL!#REF!,0))</f>
        <v>0</v>
      </c>
      <c r="AS87" s="96">
        <f>IF(+NFL!$F144="Carolina",+NFL!#REF!,IF(+NFL!$H144="Carolina",+NFL!#REF!,0))</f>
        <v>0</v>
      </c>
      <c r="AT87" s="70">
        <f>IF(+NFL!$F144="Carolina",+NFL!#REF!,IF(+NFL!$H144="Carolina",+NFL!#REF!,0))</f>
        <v>0</v>
      </c>
      <c r="AU87" s="81">
        <f>IF(+NFL!$F144="Carolina",+NFL!#REF!,IF(+NFL!$H144="Carolina",+NFL!#REF!,0))</f>
        <v>0</v>
      </c>
      <c r="AV87" s="96">
        <f>IF(+NFL!$F144="Carolina",+NFL!#REF!,IF(+NFL!$H144="Carolina",+NFL!#REF!,0))</f>
        <v>0</v>
      </c>
      <c r="AW87" s="70">
        <f>IF(+NFL!$F144="Carolina",+NFL!#REF!,IF(+NFL!$H144="Carolina",+NFL!#REF!,0))</f>
        <v>0</v>
      </c>
      <c r="AX87" s="96">
        <f>IF(+NFL!$F144="Carolina",+NFL!#REF!,IF(+NFL!$H144="Carolina",+NFL!#REF!,0))</f>
        <v>0</v>
      </c>
      <c r="AY87" s="81">
        <f>IF(+NFL!$F144="Carolina",+NFL!#REF!,IF(+NFL!$H144="Carolina",+NFL!#REF!,0))</f>
        <v>0</v>
      </c>
      <c r="AZ87" s="96">
        <f>IF(+NFL!$F144="Carolina",+NFL!#REF!,IF(+NFL!$H144="Carolina",+NFL!#REF!,0))</f>
        <v>0</v>
      </c>
      <c r="BA87" s="70">
        <f>IF(+NFL!$F144="Carolina",+NFL!#REF!,IF(+NFL!$H144="Carolina",+NFL!#REF!,0))</f>
        <v>0</v>
      </c>
      <c r="BB87" s="70">
        <f>IF(+NFL!$F144="Carolina",+NFL!#REF!,IF(+NFL!$H144="Carolina",+NFL!#REF!,0))</f>
        <v>0</v>
      </c>
      <c r="BC87" s="592">
        <f>IF(+NFL!$F144="Carolina",+NFL!#REF!,IF(+NFL!$H144="Carolina",+NFL!#REF!,0))</f>
        <v>0</v>
      </c>
      <c r="BD87" s="81">
        <f>IF(+NFL!$F144="Carolina",+NFL!#REF!,IF(+NFL!$H144="Carolina",+NFL!#REF!,0))</f>
        <v>0</v>
      </c>
      <c r="BE87" s="96">
        <f>IF(+NFL!$F144="Carolina",+NFL!#REF!,IF(+NFL!$H144="Carolina",+NFL!#REF!,0))</f>
        <v>0</v>
      </c>
      <c r="BF87" s="70">
        <f>IF(+NFL!$F144="Carolina",+NFL!#REF!,IF(+NFL!$H144="Carolina",+NFL!#REF!,0))</f>
        <v>0</v>
      </c>
      <c r="BG87" s="81">
        <f>IF(+NFL!$F144="Carolina",+NFL!#REF!,IF(+NFL!$H144="Carolina",+NFL!#REF!,0))</f>
        <v>0</v>
      </c>
      <c r="BH87" s="96">
        <f>IF(+NFL!$F144="Carolina",+NFL!#REF!,IF(+NFL!$H144="Carolina",+NFL!#REF!,0))</f>
        <v>0</v>
      </c>
      <c r="BI87" s="70">
        <f>IF(+NFL!$F144="Carolina",+NFL!#REF!,IF(+NFL!$H144="Carolina",+NFL!#REF!,0))</f>
        <v>0</v>
      </c>
      <c r="BJ87" s="124">
        <f>IF(+NFL!$F144="Carolina",+NFL!#REF!,IF(+NFL!$H144="Carolina",+NFL!#REF!,0))</f>
        <v>0</v>
      </c>
      <c r="BK87" s="182">
        <f>IF(+NFL!$F144="Carolina",+NFL!#REF!,IF(+NFL!$H144="Carolina",+NFL!#REF!,0))</f>
        <v>0</v>
      </c>
    </row>
    <row r="88" spans="1:63" x14ac:dyDescent="0.8">
      <c r="A88" s="70">
        <f>IF(+NFL!$F147="Carolina",+NFL!A147,IF(+NFL!$H147="Carolina",+NFL!A147,0))</f>
        <v>9</v>
      </c>
      <c r="B88" s="480" t="str">
        <f>IF(+NFL!$F147="Carolina",+NFL!B147,IF(+NFL!$H147="Carolina",+NFL!B147,0))</f>
        <v>Sun</v>
      </c>
      <c r="C88" s="72">
        <f>IF(+NFL!$F147="Carolina",+NFL!C147,IF(+NFL!$H147="Carolina",+NFL!C147,0))</f>
        <v>44507</v>
      </c>
      <c r="D88" s="73">
        <f>IF(+NFL!$F147="Carolina",+NFL!D147,IF(+NFL!$H147="Carolina",+NFL!D147,0))</f>
        <v>0.54166666666666663</v>
      </c>
      <c r="E88" s="123" t="str">
        <f>IF(+NFL!$F147="Carolina",+NFL!E147,IF(+NFL!$H147="Carolina",+NFL!E147,0))</f>
        <v>CBS</v>
      </c>
      <c r="F88" s="192" t="str">
        <f>IF(+NFL!$F147="Carolina",+NFL!F147,IF(+NFL!$H147="Carolina",+NFL!F147,0))</f>
        <v>New England</v>
      </c>
      <c r="G88" s="123" t="str">
        <f>IF(+NFL!$F147="Carolina",+NFL!G147,IF(+NFL!$H147="Carolina",+NFL!G147,0))</f>
        <v>AFCE</v>
      </c>
      <c r="H88" s="192" t="str">
        <f>IF(+NFL!$F147="Carolina",+NFL!H147,IF(+NFL!$H147="Carolina",+NFL!H147,0))</f>
        <v>Carolina</v>
      </c>
      <c r="I88" s="123" t="str">
        <f>IF(+NFL!$F147="Carolina",+NFL!I147,IF(+NFL!$H147="Carolina",+NFL!I147,0))</f>
        <v>NFCS</v>
      </c>
      <c r="J88" s="496" t="str">
        <f>IF(+NFL!$F147="Carolina",+NFL!J147,IF(+NFL!$H147="Carolina",+NFL!J147,0))</f>
        <v>New England</v>
      </c>
      <c r="K88" s="510" t="str">
        <f>IF(+NFL!$F147="Carolina",+NFL!K147,IF(+NFL!$H147="Carolina",+NFL!K147,0))</f>
        <v>Carolina</v>
      </c>
      <c r="L88" s="572">
        <f>IF(+NFL!$F147="Carolina",+NFL!L147,IF(+NFL!$H147="Carolina",+NFL!L147,0))</f>
        <v>3.5</v>
      </c>
      <c r="M88" s="573">
        <f>IF(+NFL!$F147="Carolina",+NFL!M147,IF(+NFL!$H147="Carolina",+NFL!M147,0))</f>
        <v>41.5</v>
      </c>
      <c r="N88" s="584" t="str">
        <f>IF(+NFL!$F147="Carolina",+NFL!N147,IF(+NFL!$H147="Carolina",+NFL!N147,0))</f>
        <v>New England</v>
      </c>
      <c r="O88" s="584">
        <f>IF(+NFL!$F147="Carolina",+NFL!O147,IF(+NFL!$H147="Carolina",+NFL!O147,0))</f>
        <v>25</v>
      </c>
      <c r="P88" s="584" t="str">
        <f>IF(+NFL!$F147="Carolina",+NFL!P147,IF(+NFL!$H147="Carolina",+NFL!P147,0))</f>
        <v>Carolina</v>
      </c>
      <c r="Q88" s="585">
        <f>IF(+NFL!$F147="Carolina",+NFL!Q147,IF(+NFL!$H147="Carolina",+NFL!Q147,0))</f>
        <v>6</v>
      </c>
      <c r="R88" s="586" t="str">
        <f>IF(+NFL!$F147="Carolina",+NFL!R147,IF(+NFL!$H147="Carolina",+NFL!R147,0))</f>
        <v>New England</v>
      </c>
      <c r="S88" s="588" t="str">
        <f>IF(+NFL!$F147="Carolina",+NFL!S147,IF(+NFL!$H147="Carolina",+NFL!S147,0))</f>
        <v>Carolina</v>
      </c>
      <c r="T88" s="587" t="str">
        <f>IF(+NFL!$F147="Carolina",+NFL!T147,IF(+NFL!$H147="Carolina",+NFL!T147,0))</f>
        <v>Carolina</v>
      </c>
      <c r="U88" s="585" t="str">
        <f>IF(+NFL!$F147="Carolina",+NFL!U147,IF(+NFL!$H147="Carolina",+NFL!U147,0))</f>
        <v>L</v>
      </c>
      <c r="V88" s="586">
        <f>IF(+NFL!$F157="Carolina",+NFL!#REF!,IF(+NFL!$H157="Carolina",+NFL!#REF!,0))</f>
        <v>0</v>
      </c>
      <c r="W88" s="585">
        <f>IF(+NFL!$F157="Carolina",+NFL!#REF!,IF(+NFL!$H157="Carolina",+NFL!#REF!,0))</f>
        <v>0</v>
      </c>
      <c r="X88" s="587">
        <f>IF(+NFL!$F157="Carolina",+NFL!#REF!,IF(+NFL!$H157="Carolina",+NFL!#REF!,0))</f>
        <v>0</v>
      </c>
      <c r="Y88" s="585">
        <f>IF(+NFL!$F157="Carolina",+NFL!#REF!,IF(+NFL!$H157="Carolina",+NFL!#REF!,0))</f>
        <v>0</v>
      </c>
      <c r="Z88" s="586">
        <f>IF(+NFL!$F157="Carolina",+NFL!#REF!,IF(+NFL!$H157="Carolina",+NFL!#REF!,0))</f>
        <v>0</v>
      </c>
      <c r="AA88" s="585">
        <f>IF(+NFL!$F157="Carolina",+NFL!#REF!,IF(+NFL!$H157="Carolina",+NFL!#REF!,0))</f>
        <v>0</v>
      </c>
      <c r="AB88" s="124">
        <f>IF(+NFL!$F157="Carolina",+NFL!#REF!,IF(+NFL!$H157="Carolina",+NFL!#REF!,0))</f>
        <v>0</v>
      </c>
      <c r="AC88" s="182">
        <f>IF(+NFL!$F157="Carolina",+NFL!#REF!,IF(+NFL!$H157="Carolina",+NFL!#REF!,0))</f>
        <v>0</v>
      </c>
      <c r="AD88" s="496">
        <f>IF(+NFL!$F157="Carolina",+NFL!#REF!,IF(+NFL!$H157="Carolina",+NFL!#REF!,0))</f>
        <v>0</v>
      </c>
      <c r="AE88" s="565">
        <f>IF(+NFL!$F157="Carolina",+NFL!#REF!,IF(+NFL!$H157="Carolina",+NFL!#REF!,0))</f>
        <v>0</v>
      </c>
      <c r="AF88" s="496">
        <f>IF(+NFL!$F157="Carolina",+NFL!#REF!,IF(+NFL!$H157="Carolina",+NFL!#REF!,0))</f>
        <v>0</v>
      </c>
      <c r="AG88" s="565">
        <f>IF(+NFL!$F157="Carolina",+NFL!#REF!,IF(+NFL!$H157="Carolina",+NFL!#REF!,0))</f>
        <v>0</v>
      </c>
      <c r="AH88" s="496">
        <f>IF(+NFL!$F157="Carolina",+NFL!#REF!,IF(+NFL!$H157="Carolina",+NFL!#REF!,0))</f>
        <v>0</v>
      </c>
      <c r="AI88" s="565">
        <f>IF(+NFL!$F157="Carolina",+NFL!#REF!,IF(+NFL!$H157="Carolina",+NFL!#REF!,0))</f>
        <v>0</v>
      </c>
      <c r="AJ88" s="496">
        <f>IF(+NFL!$F157="Carolina",+NFL!#REF!,IF(+NFL!$H157="Carolina",+NFL!#REF!,0))</f>
        <v>0</v>
      </c>
      <c r="AK88" s="565">
        <f>IF(+NFL!$F157="Carolina",+NFL!#REF!,IF(+NFL!$H157="Carolina",+NFL!#REF!,0))</f>
        <v>0</v>
      </c>
      <c r="AL88" s="102">
        <f>IF(+NFL!$F157="Carolina",+NFL!#REF!,IF(+NFL!$H157="Carolina",+NFL!#REF!,0))</f>
        <v>0</v>
      </c>
      <c r="AM88" s="96">
        <f>IF(+NFL!$F157="Carolina",+NFL!#REF!,IF(+NFL!$H157="Carolina",+NFL!#REF!,0))</f>
        <v>0</v>
      </c>
      <c r="AN88" s="102">
        <f>IF(+NFL!$F157="Carolina",+NFL!#REF!,IF(+NFL!$H157="Carolina",+NFL!#REF!,0))</f>
        <v>0</v>
      </c>
      <c r="AO88" s="70">
        <f>IF(+NFL!$F157="Carolina",+NFL!#REF!,IF(+NFL!$H157="Carolina",+NFL!#REF!,0))</f>
        <v>0</v>
      </c>
      <c r="AP88" s="480">
        <f>IF(+NFL!$F157="Carolina",+NFL!#REF!,IF(+NFL!$H157="Carolina",+NFL!#REF!,0))</f>
        <v>0</v>
      </c>
      <c r="AQ88" s="72">
        <f>IF(+NFL!$F157="Carolina",+NFL!#REF!,IF(+NFL!$H157="Carolina",+NFL!#REF!,0))</f>
        <v>0</v>
      </c>
      <c r="AR88" s="81">
        <f>IF(+NFL!$F157="Carolina",+NFL!#REF!,IF(+NFL!$H157="Carolina",+NFL!#REF!,0))</f>
        <v>0</v>
      </c>
      <c r="AS88" s="96">
        <f>IF(+NFL!$F157="Carolina",+NFL!#REF!,IF(+NFL!$H157="Carolina",+NFL!#REF!,0))</f>
        <v>0</v>
      </c>
      <c r="AT88" s="70">
        <f>IF(+NFL!$F157="Carolina",+NFL!#REF!,IF(+NFL!$H157="Carolina",+NFL!#REF!,0))</f>
        <v>0</v>
      </c>
      <c r="AU88" s="81">
        <f>IF(+NFL!$F157="Carolina",+NFL!#REF!,IF(+NFL!$H157="Carolina",+NFL!#REF!,0))</f>
        <v>0</v>
      </c>
      <c r="AV88" s="96">
        <f>IF(+NFL!$F157="Carolina",+NFL!#REF!,IF(+NFL!$H157="Carolina",+NFL!#REF!,0))</f>
        <v>0</v>
      </c>
      <c r="AW88" s="70">
        <f>IF(+NFL!$F157="Carolina",+NFL!#REF!,IF(+NFL!$H157="Carolina",+NFL!#REF!,0))</f>
        <v>0</v>
      </c>
      <c r="AX88" s="96">
        <f>IF(+NFL!$F157="Carolina",+NFL!#REF!,IF(+NFL!$H157="Carolina",+NFL!#REF!,0))</f>
        <v>0</v>
      </c>
      <c r="AY88" s="81">
        <f>IF(+NFL!$F157="Carolina",+NFL!#REF!,IF(+NFL!$H157="Carolina",+NFL!#REF!,0))</f>
        <v>0</v>
      </c>
      <c r="AZ88" s="96">
        <f>IF(+NFL!$F157="Carolina",+NFL!#REF!,IF(+NFL!$H157="Carolina",+NFL!#REF!,0))</f>
        <v>0</v>
      </c>
      <c r="BA88" s="70">
        <f>IF(+NFL!$F157="Carolina",+NFL!#REF!,IF(+NFL!$H157="Carolina",+NFL!#REF!,0))</f>
        <v>0</v>
      </c>
      <c r="BB88" s="70">
        <f>IF(+NFL!$F157="Carolina",+NFL!#REF!,IF(+NFL!$H157="Carolina",+NFL!#REF!,0))</f>
        <v>0</v>
      </c>
      <c r="BC88" s="592">
        <f>IF(+NFL!$F157="Carolina",+NFL!#REF!,IF(+NFL!$H157="Carolina",+NFL!#REF!,0))</f>
        <v>0</v>
      </c>
      <c r="BD88" s="81">
        <f>IF(+NFL!$F157="Carolina",+NFL!#REF!,IF(+NFL!$H157="Carolina",+NFL!#REF!,0))</f>
        <v>0</v>
      </c>
      <c r="BE88" s="96">
        <f>IF(+NFL!$F157="Carolina",+NFL!#REF!,IF(+NFL!$H157="Carolina",+NFL!#REF!,0))</f>
        <v>0</v>
      </c>
      <c r="BF88" s="70">
        <f>IF(+NFL!$F157="Carolina",+NFL!#REF!,IF(+NFL!$H157="Carolina",+NFL!#REF!,0))</f>
        <v>0</v>
      </c>
      <c r="BG88" s="81">
        <f>IF(+NFL!$F157="Carolina",+NFL!#REF!,IF(+NFL!$H157="Carolina",+NFL!#REF!,0))</f>
        <v>0</v>
      </c>
      <c r="BH88" s="96">
        <f>IF(+NFL!$F157="Carolina",+NFL!#REF!,IF(+NFL!$H157="Carolina",+NFL!#REF!,0))</f>
        <v>0</v>
      </c>
      <c r="BI88" s="70">
        <f>IF(+NFL!$F157="Carolina",+NFL!#REF!,IF(+NFL!$H157="Carolina",+NFL!#REF!,0))</f>
        <v>0</v>
      </c>
      <c r="BJ88" s="124">
        <f>IF(+NFL!$F157="Carolina",+NFL!#REF!,IF(+NFL!$H157="Carolina",+NFL!#REF!,0))</f>
        <v>0</v>
      </c>
      <c r="BK88" s="182">
        <f>IF(+NFL!$F157="Carolina",+NFL!#REF!,IF(+NFL!$H157="Carolina",+NFL!#REF!,0))</f>
        <v>0</v>
      </c>
    </row>
    <row r="89" spans="1:63" x14ac:dyDescent="0.8">
      <c r="A89" s="70">
        <f>IF(+NFL!$F168="Carolina",+NFL!A168,IF(+NFL!$H168="Carolina",+NFL!A168,0))</f>
        <v>10</v>
      </c>
      <c r="B89" s="480" t="str">
        <f>IF(+NFL!$F168="Carolina",+NFL!B168,IF(+NFL!$H168="Carolina",+NFL!B168,0))</f>
        <v>Sun</v>
      </c>
      <c r="C89" s="72">
        <f>IF(+NFL!$F168="Carolina",+NFL!C168,IF(+NFL!$H168="Carolina",+NFL!C168,0))</f>
        <v>44514</v>
      </c>
      <c r="D89" s="73">
        <f>IF(+NFL!$F168="Carolina",+NFL!D168,IF(+NFL!$H168="Carolina",+NFL!D168,0))</f>
        <v>0.66666666666666663</v>
      </c>
      <c r="E89" s="123" t="str">
        <f>IF(+NFL!$F168="Carolina",+NFL!E168,IF(+NFL!$H168="Carolina",+NFL!E168,0))</f>
        <v>Fox</v>
      </c>
      <c r="F89" s="192" t="str">
        <f>IF(+NFL!$F168="Carolina",+NFL!F168,IF(+NFL!$H168="Carolina",+NFL!F168,0))</f>
        <v>Carolina</v>
      </c>
      <c r="G89" s="123" t="str">
        <f>IF(+NFL!$F168="Carolina",+NFL!G168,IF(+NFL!$H168="Carolina",+NFL!G168,0))</f>
        <v>NFCS</v>
      </c>
      <c r="H89" s="192" t="str">
        <f>IF(+NFL!$F168="Carolina",+NFL!H168,IF(+NFL!$H168="Carolina",+NFL!H168,0))</f>
        <v>Arizona</v>
      </c>
      <c r="I89" s="123" t="str">
        <f>IF(+NFL!$F168="Carolina",+NFL!I168,IF(+NFL!$H168="Carolina",+NFL!I168,0))</f>
        <v>NFCW</v>
      </c>
      <c r="J89" s="496" t="str">
        <f>IF(+NFL!$F168="Carolina",+NFL!J168,IF(+NFL!$H168="Carolina",+NFL!J168,0))</f>
        <v>Arizona</v>
      </c>
      <c r="K89" s="510" t="str">
        <f>IF(+NFL!$F168="Carolina",+NFL!K168,IF(+NFL!$H168="Carolina",+NFL!K168,0))</f>
        <v>Carolina</v>
      </c>
      <c r="L89" s="572">
        <f>IF(+NFL!$F168="Carolina",+NFL!L168,IF(+NFL!$H168="Carolina",+NFL!L168,0))</f>
        <v>10</v>
      </c>
      <c r="M89" s="573">
        <f>IF(+NFL!$F168="Carolina",+NFL!M168,IF(+NFL!$H168="Carolina",+NFL!M168,0))</f>
        <v>44.5</v>
      </c>
      <c r="N89" s="584" t="str">
        <f>IF(+NFL!$F168="Carolina",+NFL!N168,IF(+NFL!$H168="Carolina",+NFL!N168,0))</f>
        <v>Carolina</v>
      </c>
      <c r="O89" s="584">
        <f>IF(+NFL!$F168="Carolina",+NFL!O168,IF(+NFL!$H168="Carolina",+NFL!O168,0))</f>
        <v>34</v>
      </c>
      <c r="P89" s="584" t="str">
        <f>IF(+NFL!$F168="Carolina",+NFL!P168,IF(+NFL!$H168="Carolina",+NFL!P168,0))</f>
        <v>Arizona</v>
      </c>
      <c r="Q89" s="585">
        <f>IF(+NFL!$F168="Carolina",+NFL!Q168,IF(+NFL!$H168="Carolina",+NFL!Q168,0))</f>
        <v>10</v>
      </c>
      <c r="R89" s="586" t="str">
        <f>IF(+NFL!$F168="Carolina",+NFL!R168,IF(+NFL!$H168="Carolina",+NFL!R168,0))</f>
        <v>Carolina</v>
      </c>
      <c r="S89" s="588" t="str">
        <f>IF(+NFL!$F168="Carolina",+NFL!S168,IF(+NFL!$H168="Carolina",+NFL!S168,0))</f>
        <v>Arizona</v>
      </c>
      <c r="T89" s="587" t="str">
        <f>IF(+NFL!$F168="Carolina",+NFL!T168,IF(+NFL!$H168="Carolina",+NFL!T168,0))</f>
        <v>Carolina</v>
      </c>
      <c r="U89" s="585" t="str">
        <f>IF(+NFL!$F168="Carolina",+NFL!U168,IF(+NFL!$H168="Carolina",+NFL!U168,0))</f>
        <v>W</v>
      </c>
      <c r="V89" s="586">
        <f>IF(+NFL!$F177="Carolina",+NFL!#REF!,IF(+NFL!$H177="Carolina",+NFL!#REF!,0))</f>
        <v>0</v>
      </c>
      <c r="W89" s="585">
        <f>IF(+NFL!$F177="Carolina",+NFL!#REF!,IF(+NFL!$H177="Carolina",+NFL!#REF!,0))</f>
        <v>0</v>
      </c>
      <c r="X89" s="587">
        <f>IF(+NFL!$F177="Carolina",+NFL!#REF!,IF(+NFL!$H177="Carolina",+NFL!#REF!,0))</f>
        <v>0</v>
      </c>
      <c r="Y89" s="585">
        <f>IF(+NFL!$F177="Carolina",+NFL!#REF!,IF(+NFL!$H177="Carolina",+NFL!#REF!,0))</f>
        <v>0</v>
      </c>
      <c r="Z89" s="586">
        <f>IF(+NFL!$F177="Carolina",+NFL!#REF!,IF(+NFL!$H177="Carolina",+NFL!#REF!,0))</f>
        <v>0</v>
      </c>
      <c r="AA89" s="585">
        <f>IF(+NFL!$F177="Carolina",+NFL!#REF!,IF(+NFL!$H177="Carolina",+NFL!#REF!,0))</f>
        <v>0</v>
      </c>
      <c r="AB89" s="124">
        <f>IF(+NFL!$F177="Carolina",+NFL!#REF!,IF(+NFL!$H177="Carolina",+NFL!#REF!,0))</f>
        <v>0</v>
      </c>
      <c r="AC89" s="182">
        <f>IF(+NFL!$F177="Carolina",+NFL!#REF!,IF(+NFL!$H177="Carolina",+NFL!#REF!,0))</f>
        <v>0</v>
      </c>
      <c r="AD89" s="496">
        <f>IF(+NFL!$F177="Carolina",+NFL!#REF!,IF(+NFL!$H177="Carolina",+NFL!#REF!,0))</f>
        <v>0</v>
      </c>
      <c r="AE89" s="565">
        <f>IF(+NFL!$F177="Carolina",+NFL!#REF!,IF(+NFL!$H177="Carolina",+NFL!#REF!,0))</f>
        <v>0</v>
      </c>
      <c r="AF89" s="496">
        <f>IF(+NFL!$F177="Carolina",+NFL!#REF!,IF(+NFL!$H177="Carolina",+NFL!#REF!,0))</f>
        <v>0</v>
      </c>
      <c r="AG89" s="565">
        <f>IF(+NFL!$F177="Carolina",+NFL!#REF!,IF(+NFL!$H177="Carolina",+NFL!#REF!,0))</f>
        <v>0</v>
      </c>
      <c r="AH89" s="496">
        <f>IF(+NFL!$F177="Carolina",+NFL!#REF!,IF(+NFL!$H177="Carolina",+NFL!#REF!,0))</f>
        <v>0</v>
      </c>
      <c r="AI89" s="565">
        <f>IF(+NFL!$F177="Carolina",+NFL!#REF!,IF(+NFL!$H177="Carolina",+NFL!#REF!,0))</f>
        <v>0</v>
      </c>
      <c r="AJ89" s="496">
        <f>IF(+NFL!$F177="Carolina",+NFL!#REF!,IF(+NFL!$H177="Carolina",+NFL!#REF!,0))</f>
        <v>0</v>
      </c>
      <c r="AK89" s="565">
        <f>IF(+NFL!$F177="Carolina",+NFL!#REF!,IF(+NFL!$H177="Carolina",+NFL!#REF!,0))</f>
        <v>0</v>
      </c>
      <c r="AL89" s="102">
        <f>IF(+NFL!$F177="Carolina",+NFL!#REF!,IF(+NFL!$H177="Carolina",+NFL!#REF!,0))</f>
        <v>0</v>
      </c>
      <c r="AM89" s="96">
        <f>IF(+NFL!$F177="Carolina",+NFL!#REF!,IF(+NFL!$H177="Carolina",+NFL!#REF!,0))</f>
        <v>0</v>
      </c>
      <c r="AN89" s="102">
        <f>IF(+NFL!$F177="Carolina",+NFL!#REF!,IF(+NFL!$H177="Carolina",+NFL!#REF!,0))</f>
        <v>0</v>
      </c>
      <c r="AO89" s="70">
        <f>IF(+NFL!$F177="Carolina",+NFL!#REF!,IF(+NFL!$H177="Carolina",+NFL!#REF!,0))</f>
        <v>0</v>
      </c>
      <c r="AP89" s="480">
        <f>IF(+NFL!$F177="Carolina",+NFL!#REF!,IF(+NFL!$H177="Carolina",+NFL!#REF!,0))</f>
        <v>0</v>
      </c>
      <c r="AQ89" s="72">
        <f>IF(+NFL!$F177="Carolina",+NFL!#REF!,IF(+NFL!$H177="Carolina",+NFL!#REF!,0))</f>
        <v>0</v>
      </c>
      <c r="AR89" s="81">
        <f>IF(+NFL!$F177="Carolina",+NFL!#REF!,IF(+NFL!$H177="Carolina",+NFL!#REF!,0))</f>
        <v>0</v>
      </c>
      <c r="AS89" s="96">
        <f>IF(+NFL!$F177="Carolina",+NFL!#REF!,IF(+NFL!$H177="Carolina",+NFL!#REF!,0))</f>
        <v>0</v>
      </c>
      <c r="AT89" s="70">
        <f>IF(+NFL!$F177="Carolina",+NFL!#REF!,IF(+NFL!$H177="Carolina",+NFL!#REF!,0))</f>
        <v>0</v>
      </c>
      <c r="AU89" s="81">
        <f>IF(+NFL!$F177="Carolina",+NFL!#REF!,IF(+NFL!$H177="Carolina",+NFL!#REF!,0))</f>
        <v>0</v>
      </c>
      <c r="AV89" s="96">
        <f>IF(+NFL!$F177="Carolina",+NFL!#REF!,IF(+NFL!$H177="Carolina",+NFL!#REF!,0))</f>
        <v>0</v>
      </c>
      <c r="AW89" s="70">
        <f>IF(+NFL!$F177="Carolina",+NFL!#REF!,IF(+NFL!$H177="Carolina",+NFL!#REF!,0))</f>
        <v>0</v>
      </c>
      <c r="AX89" s="96">
        <f>IF(+NFL!$F177="Carolina",+NFL!#REF!,IF(+NFL!$H177="Carolina",+NFL!#REF!,0))</f>
        <v>0</v>
      </c>
      <c r="AY89" s="81">
        <f>IF(+NFL!$F177="Carolina",+NFL!#REF!,IF(+NFL!$H177="Carolina",+NFL!#REF!,0))</f>
        <v>0</v>
      </c>
      <c r="AZ89" s="96">
        <f>IF(+NFL!$F177="Carolina",+NFL!#REF!,IF(+NFL!$H177="Carolina",+NFL!#REF!,0))</f>
        <v>0</v>
      </c>
      <c r="BA89" s="70">
        <f>IF(+NFL!$F177="Carolina",+NFL!#REF!,IF(+NFL!$H177="Carolina",+NFL!#REF!,0))</f>
        <v>0</v>
      </c>
      <c r="BB89" s="70">
        <f>IF(+NFL!$F177="Carolina",+NFL!#REF!,IF(+NFL!$H177="Carolina",+NFL!#REF!,0))</f>
        <v>0</v>
      </c>
      <c r="BC89" s="592">
        <f>IF(+NFL!$F177="Carolina",+NFL!#REF!,IF(+NFL!$H177="Carolina",+NFL!#REF!,0))</f>
        <v>0</v>
      </c>
      <c r="BD89" s="81">
        <f>IF(+NFL!$F177="Carolina",+NFL!#REF!,IF(+NFL!$H177="Carolina",+NFL!#REF!,0))</f>
        <v>0</v>
      </c>
      <c r="BE89" s="96">
        <f>IF(+NFL!$F177="Carolina",+NFL!#REF!,IF(+NFL!$H177="Carolina",+NFL!#REF!,0))</f>
        <v>0</v>
      </c>
      <c r="BF89" s="70">
        <f>IF(+NFL!$F177="Carolina",+NFL!#REF!,IF(+NFL!$H177="Carolina",+NFL!#REF!,0))</f>
        <v>0</v>
      </c>
      <c r="BG89" s="81">
        <f>IF(+NFL!$F177="Carolina",+NFL!#REF!,IF(+NFL!$H177="Carolina",+NFL!#REF!,0))</f>
        <v>0</v>
      </c>
      <c r="BH89" s="96">
        <f>IF(+NFL!$F177="Carolina",+NFL!#REF!,IF(+NFL!$H177="Carolina",+NFL!#REF!,0))</f>
        <v>0</v>
      </c>
      <c r="BI89" s="70">
        <f>IF(+NFL!$F177="Carolina",+NFL!#REF!,IF(+NFL!$H177="Carolina",+NFL!#REF!,0))</f>
        <v>0</v>
      </c>
      <c r="BJ89" s="124">
        <f>IF(+NFL!$F177="Carolina",+NFL!#REF!,IF(+NFL!$H177="Carolina",+NFL!#REF!,0))</f>
        <v>0</v>
      </c>
      <c r="BK89" s="182">
        <f>IF(+NFL!$F177="Carolina",+NFL!#REF!,IF(+NFL!$H177="Carolina",+NFL!#REF!,0))</f>
        <v>0</v>
      </c>
    </row>
    <row r="90" spans="1:63" x14ac:dyDescent="0.8">
      <c r="A90" s="70">
        <f>IF(+NFL!$F187="Carolina",+NFL!A187,IF(+NFL!$H187="Carolina",+NFL!A187,0))</f>
        <v>11</v>
      </c>
      <c r="B90" s="480" t="str">
        <f>IF(+NFL!$F187="Carolina",+NFL!B187,IF(+NFL!$H187="Carolina",+NFL!B187,0))</f>
        <v>Sun</v>
      </c>
      <c r="C90" s="72">
        <f>IF(+NFL!$F187="Carolina",+NFL!C187,IF(+NFL!$H187="Carolina",+NFL!C187,0))</f>
        <v>44521</v>
      </c>
      <c r="D90" s="73">
        <f>IF(+NFL!$F187="Carolina",+NFL!D187,IF(+NFL!$H187="Carolina",+NFL!D187,0))</f>
        <v>0.54166666666666663</v>
      </c>
      <c r="E90" s="123" t="str">
        <f>IF(+NFL!$F187="Carolina",+NFL!E187,IF(+NFL!$H187="Carolina",+NFL!E187,0))</f>
        <v>Fox</v>
      </c>
      <c r="F90" s="192" t="str">
        <f>IF(+NFL!$F187="Carolina",+NFL!F187,IF(+NFL!$H187="Carolina",+NFL!F187,0))</f>
        <v>Washington</v>
      </c>
      <c r="G90" s="123" t="str">
        <f>IF(+NFL!$F187="Carolina",+NFL!G187,IF(+NFL!$H187="Carolina",+NFL!G187,0))</f>
        <v>NFCE</v>
      </c>
      <c r="H90" s="192" t="str">
        <f>IF(+NFL!$F187="Carolina",+NFL!H187,IF(+NFL!$H187="Carolina",+NFL!H187,0))</f>
        <v>Carolina</v>
      </c>
      <c r="I90" s="123" t="str">
        <f>IF(+NFL!$F187="Carolina",+NFL!I187,IF(+NFL!$H187="Carolina",+NFL!I187,0))</f>
        <v>NFCS</v>
      </c>
      <c r="J90" s="496" t="str">
        <f>IF(+NFL!$F187="Carolina",+NFL!J187,IF(+NFL!$H187="Carolina",+NFL!J187,0))</f>
        <v>Carolina</v>
      </c>
      <c r="K90" s="510" t="str">
        <f>IF(+NFL!$F187="Carolina",+NFL!K187,IF(+NFL!$H187="Carolina",+NFL!K187,0))</f>
        <v>Washington</v>
      </c>
      <c r="L90" s="572">
        <f>IF(+NFL!$F187="Carolina",+NFL!L187,IF(+NFL!$H187="Carolina",+NFL!L187,0))</f>
        <v>3.5</v>
      </c>
      <c r="M90" s="573">
        <f>IF(+NFL!$F187="Carolina",+NFL!M187,IF(+NFL!$H187="Carolina",+NFL!M187,0))</f>
        <v>43</v>
      </c>
      <c r="N90" s="584" t="str">
        <f>IF(+NFL!$F187="Carolina",+NFL!N187,IF(+NFL!$H187="Carolina",+NFL!N187,0))</f>
        <v>Washington</v>
      </c>
      <c r="O90" s="584">
        <f>IF(+NFL!$F187="Carolina",+NFL!O187,IF(+NFL!$H187="Carolina",+NFL!O187,0))</f>
        <v>27</v>
      </c>
      <c r="P90" s="584" t="str">
        <f>IF(+NFL!$F187="Carolina",+NFL!P187,IF(+NFL!$H187="Carolina",+NFL!P187,0))</f>
        <v>Carolina</v>
      </c>
      <c r="Q90" s="585">
        <f>IF(+NFL!$F187="Carolina",+NFL!Q187,IF(+NFL!$H187="Carolina",+NFL!Q187,0))</f>
        <v>21</v>
      </c>
      <c r="R90" s="586" t="str">
        <f>IF(+NFL!$F187="Carolina",+NFL!R187,IF(+NFL!$H187="Carolina",+NFL!R187,0))</f>
        <v>Washington</v>
      </c>
      <c r="S90" s="588" t="str">
        <f>IF(+NFL!$F187="Carolina",+NFL!S187,IF(+NFL!$H187="Carolina",+NFL!S187,0))</f>
        <v>Carolina</v>
      </c>
      <c r="T90" s="587" t="str">
        <f>IF(+NFL!$F187="Carolina",+NFL!T187,IF(+NFL!$H187="Carolina",+NFL!T187,0))</f>
        <v>Washington</v>
      </c>
      <c r="U90" s="585" t="str">
        <f>IF(+NFL!$F187="Carolina",+NFL!U187,IF(+NFL!$H187="Carolina",+NFL!U187,0))</f>
        <v>W</v>
      </c>
      <c r="V90" s="586" t="e">
        <f>IF(+NFL!#REF!="Carolina",+NFL!#REF!,IF(+NFL!#REF!="Carolina",+NFL!#REF!,0))</f>
        <v>#REF!</v>
      </c>
      <c r="W90" s="585" t="e">
        <f>IF(+NFL!#REF!="Carolina",+NFL!#REF!,IF(+NFL!#REF!="Carolina",+NFL!#REF!,0))</f>
        <v>#REF!</v>
      </c>
      <c r="X90" s="587" t="e">
        <f>IF(+NFL!#REF!="Carolina",+NFL!#REF!,IF(+NFL!#REF!="Carolina",+NFL!#REF!,0))</f>
        <v>#REF!</v>
      </c>
      <c r="Y90" s="585" t="e">
        <f>IF(+NFL!#REF!="Carolina",+NFL!#REF!,IF(+NFL!#REF!="Carolina",+NFL!#REF!,0))</f>
        <v>#REF!</v>
      </c>
      <c r="Z90" s="586" t="e">
        <f>IF(+NFL!#REF!="Carolina",+NFL!#REF!,IF(+NFL!#REF!="Carolina",+NFL!#REF!,0))</f>
        <v>#REF!</v>
      </c>
      <c r="AA90" s="585" t="e">
        <f>IF(+NFL!#REF!="Carolina",+NFL!#REF!,IF(+NFL!#REF!="Carolina",+NFL!#REF!,0))</f>
        <v>#REF!</v>
      </c>
      <c r="AB90" s="124" t="e">
        <f>IF(+NFL!#REF!="Carolina",+NFL!#REF!,IF(+NFL!#REF!="Carolina",+NFL!#REF!,0))</f>
        <v>#REF!</v>
      </c>
      <c r="AC90" s="182" t="e">
        <f>IF(+NFL!#REF!="Carolina",+NFL!#REF!,IF(+NFL!#REF!="Carolina",+NFL!#REF!,0))</f>
        <v>#REF!</v>
      </c>
      <c r="AD90" s="496" t="e">
        <f>IF(+NFL!#REF!="Carolina",+NFL!#REF!,IF(+NFL!#REF!="Carolina",+NFL!#REF!,0))</f>
        <v>#REF!</v>
      </c>
      <c r="AE90" s="565" t="e">
        <f>IF(+NFL!#REF!="Carolina",+NFL!#REF!,IF(+NFL!#REF!="Carolina",+NFL!#REF!,0))</f>
        <v>#REF!</v>
      </c>
      <c r="AF90" s="496" t="e">
        <f>IF(+NFL!#REF!="Carolina",+NFL!#REF!,IF(+NFL!#REF!="Carolina",+NFL!#REF!,0))</f>
        <v>#REF!</v>
      </c>
      <c r="AG90" s="565" t="e">
        <f>IF(+NFL!#REF!="Carolina",+NFL!#REF!,IF(+NFL!#REF!="Carolina",+NFL!#REF!,0))</f>
        <v>#REF!</v>
      </c>
      <c r="AH90" s="496" t="e">
        <f>IF(+NFL!#REF!="Carolina",+NFL!#REF!,IF(+NFL!#REF!="Carolina",+NFL!#REF!,0))</f>
        <v>#REF!</v>
      </c>
      <c r="AI90" s="565" t="e">
        <f>IF(+NFL!#REF!="Carolina",+NFL!#REF!,IF(+NFL!#REF!="Carolina",+NFL!#REF!,0))</f>
        <v>#REF!</v>
      </c>
      <c r="AJ90" s="496" t="e">
        <f>IF(+NFL!#REF!="Carolina",+NFL!#REF!,IF(+NFL!#REF!="Carolina",+NFL!#REF!,0))</f>
        <v>#REF!</v>
      </c>
      <c r="AK90" s="565" t="e">
        <f>IF(+NFL!#REF!="Carolina",+NFL!#REF!,IF(+NFL!#REF!="Carolina",+NFL!#REF!,0))</f>
        <v>#REF!</v>
      </c>
      <c r="AL90" s="102" t="e">
        <f>IF(+NFL!#REF!="Carolina",+NFL!#REF!,IF(+NFL!#REF!="Carolina",+NFL!#REF!,0))</f>
        <v>#REF!</v>
      </c>
      <c r="AM90" s="96" t="e">
        <f>IF(+NFL!#REF!="Carolina",+NFL!#REF!,IF(+NFL!#REF!="Carolina",+NFL!#REF!,0))</f>
        <v>#REF!</v>
      </c>
      <c r="AN90" s="102" t="e">
        <f>IF(+NFL!#REF!="Carolina",+NFL!#REF!,IF(+NFL!#REF!="Carolina",+NFL!#REF!,0))</f>
        <v>#REF!</v>
      </c>
      <c r="AO90" s="70" t="e">
        <f>IF(+NFL!#REF!="Carolina",+NFL!#REF!,IF(+NFL!#REF!="Carolina",+NFL!#REF!,0))</f>
        <v>#REF!</v>
      </c>
      <c r="AP90" s="480" t="e">
        <f>IF(+NFL!#REF!="Carolina",+NFL!#REF!,IF(+NFL!#REF!="Carolina",+NFL!#REF!,0))</f>
        <v>#REF!</v>
      </c>
      <c r="AQ90" s="72" t="e">
        <f>IF(+NFL!#REF!="Carolina",+NFL!#REF!,IF(+NFL!#REF!="Carolina",+NFL!#REF!,0))</f>
        <v>#REF!</v>
      </c>
      <c r="AR90" s="81" t="e">
        <f>IF(+NFL!#REF!="Carolina",+NFL!#REF!,IF(+NFL!#REF!="Carolina",+NFL!#REF!,0))</f>
        <v>#REF!</v>
      </c>
      <c r="AS90" s="96" t="e">
        <f>IF(+NFL!#REF!="Carolina",+NFL!#REF!,IF(+NFL!#REF!="Carolina",+NFL!#REF!,0))</f>
        <v>#REF!</v>
      </c>
      <c r="AT90" s="70" t="e">
        <f>IF(+NFL!#REF!="Carolina",+NFL!#REF!,IF(+NFL!#REF!="Carolina",+NFL!#REF!,0))</f>
        <v>#REF!</v>
      </c>
      <c r="AU90" s="81" t="e">
        <f>IF(+NFL!#REF!="Carolina",+NFL!#REF!,IF(+NFL!#REF!="Carolina",+NFL!#REF!,0))</f>
        <v>#REF!</v>
      </c>
      <c r="AV90" s="96" t="e">
        <f>IF(+NFL!#REF!="Carolina",+NFL!#REF!,IF(+NFL!#REF!="Carolina",+NFL!#REF!,0))</f>
        <v>#REF!</v>
      </c>
      <c r="AW90" s="70" t="e">
        <f>IF(+NFL!#REF!="Carolina",+NFL!#REF!,IF(+NFL!#REF!="Carolina",+NFL!#REF!,0))</f>
        <v>#REF!</v>
      </c>
      <c r="AX90" s="96" t="e">
        <f>IF(+NFL!#REF!="Carolina",+NFL!#REF!,IF(+NFL!#REF!="Carolina",+NFL!#REF!,0))</f>
        <v>#REF!</v>
      </c>
      <c r="AY90" s="81" t="e">
        <f>IF(+NFL!#REF!="Carolina",+NFL!#REF!,IF(+NFL!#REF!="Carolina",+NFL!#REF!,0))</f>
        <v>#REF!</v>
      </c>
      <c r="AZ90" s="96" t="e">
        <f>IF(+NFL!#REF!="Carolina",+NFL!#REF!,IF(+NFL!#REF!="Carolina",+NFL!#REF!,0))</f>
        <v>#REF!</v>
      </c>
      <c r="BA90" s="70" t="e">
        <f>IF(+NFL!#REF!="Carolina",+NFL!#REF!,IF(+NFL!#REF!="Carolina",+NFL!#REF!,0))</f>
        <v>#REF!</v>
      </c>
      <c r="BB90" s="70" t="e">
        <f>IF(+NFL!#REF!="Carolina",+NFL!#REF!,IF(+NFL!#REF!="Carolina",+NFL!#REF!,0))</f>
        <v>#REF!</v>
      </c>
      <c r="BC90" s="592" t="e">
        <f>IF(+NFL!#REF!="Carolina",+NFL!#REF!,IF(+NFL!#REF!="Carolina",+NFL!#REF!,0))</f>
        <v>#REF!</v>
      </c>
      <c r="BD90" s="81" t="e">
        <f>IF(+NFL!#REF!="Carolina",+NFL!#REF!,IF(+NFL!#REF!="Carolina",+NFL!#REF!,0))</f>
        <v>#REF!</v>
      </c>
      <c r="BE90" s="96" t="e">
        <f>IF(+NFL!#REF!="Carolina",+NFL!#REF!,IF(+NFL!#REF!="Carolina",+NFL!#REF!,0))</f>
        <v>#REF!</v>
      </c>
      <c r="BF90" s="70" t="e">
        <f>IF(+NFL!#REF!="Carolina",+NFL!#REF!,IF(+NFL!#REF!="Carolina",+NFL!#REF!,0))</f>
        <v>#REF!</v>
      </c>
      <c r="BG90" s="81" t="e">
        <f>IF(+NFL!#REF!="Carolina",+NFL!#REF!,IF(+NFL!#REF!="Carolina",+NFL!#REF!,0))</f>
        <v>#REF!</v>
      </c>
      <c r="BH90" s="96" t="e">
        <f>IF(+NFL!#REF!="Carolina",+NFL!#REF!,IF(+NFL!#REF!="Carolina",+NFL!#REF!,0))</f>
        <v>#REF!</v>
      </c>
      <c r="BI90" s="70" t="e">
        <f>IF(+NFL!#REF!="Carolina",+NFL!#REF!,IF(+NFL!#REF!="Carolina",+NFL!#REF!,0))</f>
        <v>#REF!</v>
      </c>
      <c r="BJ90" s="124" t="e">
        <f>IF(+NFL!#REF!="Carolina",+NFL!#REF!,IF(+NFL!#REF!="Carolina",+NFL!#REF!,0))</f>
        <v>#REF!</v>
      </c>
      <c r="BK90" s="182" t="e">
        <f>IF(+NFL!#REF!="Carolina",+NFL!#REF!,IF(+NFL!#REF!="Carolina",+NFL!#REF!,0))</f>
        <v>#REF!</v>
      </c>
    </row>
    <row r="91" spans="1:63" x14ac:dyDescent="0.8">
      <c r="A91" s="70">
        <f>IF(+NFL!$F202="Carolina",+NFL!A202,IF(+NFL!$H202="Carolina",+NFL!A202,0))</f>
        <v>12</v>
      </c>
      <c r="B91" s="480" t="str">
        <f>IF(+NFL!$F202="Carolina",+NFL!B202,IF(+NFL!$H202="Carolina",+NFL!B202,0))</f>
        <v>Sun</v>
      </c>
      <c r="C91" s="72">
        <f>IF(+NFL!$F202="Carolina",+NFL!C202,IF(+NFL!$H202="Carolina",+NFL!C202,0))</f>
        <v>44528</v>
      </c>
      <c r="D91" s="73">
        <f>IF(+NFL!$F202="Carolina",+NFL!D202,IF(+NFL!$H202="Carolina",+NFL!D202,0))</f>
        <v>0.54166666666666663</v>
      </c>
      <c r="E91" s="123" t="str">
        <f>IF(+NFL!$F202="Carolina",+NFL!E202,IF(+NFL!$H202="Carolina",+NFL!E202,0))</f>
        <v>Fox</v>
      </c>
      <c r="F91" s="192" t="str">
        <f>IF(+NFL!$F202="Carolina",+NFL!F202,IF(+NFL!$H202="Carolina",+NFL!F202,0))</f>
        <v>Carolina</v>
      </c>
      <c r="G91" s="123" t="str">
        <f>IF(+NFL!$F202="Carolina",+NFL!G202,IF(+NFL!$H202="Carolina",+NFL!G202,0))</f>
        <v>NFCS</v>
      </c>
      <c r="H91" s="192" t="str">
        <f>IF(+NFL!$F202="Carolina",+NFL!H202,IF(+NFL!$H202="Carolina",+NFL!H202,0))</f>
        <v>Miami</v>
      </c>
      <c r="I91" s="123" t="str">
        <f>IF(+NFL!$F202="Carolina",+NFL!I202,IF(+NFL!$H202="Carolina",+NFL!I202,0))</f>
        <v>AFCE</v>
      </c>
      <c r="J91" s="496" t="str">
        <f>IF(+NFL!$F202="Carolina",+NFL!J202,IF(+NFL!$H202="Carolina",+NFL!J202,0))</f>
        <v>Carolina</v>
      </c>
      <c r="K91" s="510" t="str">
        <f>IF(+NFL!$F202="Carolina",+NFL!K202,IF(+NFL!$H202="Carolina",+NFL!K202,0))</f>
        <v>Miami</v>
      </c>
      <c r="L91" s="572">
        <f>IF(+NFL!$F202="Carolina",+NFL!L202,IF(+NFL!$H202="Carolina",+NFL!L202,0))</f>
        <v>0</v>
      </c>
      <c r="M91" s="573">
        <f>IF(+NFL!$F202="Carolina",+NFL!M202,IF(+NFL!$H202="Carolina",+NFL!M202,0))</f>
        <v>42.5</v>
      </c>
      <c r="N91" s="584" t="str">
        <f>IF(+NFL!$F202="Carolina",+NFL!N202,IF(+NFL!$H202="Carolina",+NFL!N202,0))</f>
        <v>Miami</v>
      </c>
      <c r="O91" s="584">
        <f>IF(+NFL!$F202="Carolina",+NFL!O202,IF(+NFL!$H202="Carolina",+NFL!O202,0))</f>
        <v>33</v>
      </c>
      <c r="P91" s="584" t="str">
        <f>IF(+NFL!$F202="Carolina",+NFL!P202,IF(+NFL!$H202="Carolina",+NFL!P202,0))</f>
        <v>Carolina</v>
      </c>
      <c r="Q91" s="585">
        <f>IF(+NFL!$F202="Carolina",+NFL!Q202,IF(+NFL!$H202="Carolina",+NFL!Q202,0))</f>
        <v>10</v>
      </c>
      <c r="R91" s="586" t="str">
        <f>IF(+NFL!$F202="Carolina",+NFL!R202,IF(+NFL!$H202="Carolina",+NFL!R202,0))</f>
        <v>Miami</v>
      </c>
      <c r="S91" s="588" t="str">
        <f>IF(+NFL!$F202="Carolina",+NFL!S202,IF(+NFL!$H202="Carolina",+NFL!S202,0))</f>
        <v>Carolina</v>
      </c>
      <c r="T91" s="587" t="str">
        <f>IF(+NFL!$F202="Carolina",+NFL!T202,IF(+NFL!$H202="Carolina",+NFL!T202,0))</f>
        <v>Carolina</v>
      </c>
      <c r="U91" s="585" t="str">
        <f>IF(+NFL!$F202="Carolina",+NFL!U202,IF(+NFL!$H202="Carolina",+NFL!U202,0))</f>
        <v>L</v>
      </c>
      <c r="V91" s="586">
        <f>IF(+NFL!$F222="Carolina",+NFL!#REF!,IF(+NFL!$H222="Carolina",+NFL!#REF!,0))</f>
        <v>0</v>
      </c>
      <c r="W91" s="585">
        <f>IF(+NFL!$F222="Carolina",+NFL!#REF!,IF(+NFL!$H222="Carolina",+NFL!#REF!,0))</f>
        <v>0</v>
      </c>
      <c r="X91" s="587">
        <f>IF(+NFL!$F222="Carolina",+NFL!#REF!,IF(+NFL!$H222="Carolina",+NFL!#REF!,0))</f>
        <v>0</v>
      </c>
      <c r="Y91" s="585">
        <f>IF(+NFL!$F222="Carolina",+NFL!#REF!,IF(+NFL!$H222="Carolina",+NFL!#REF!,0))</f>
        <v>0</v>
      </c>
      <c r="Z91" s="586">
        <f>IF(+NFL!$F222="Carolina",+NFL!#REF!,IF(+NFL!$H222="Carolina",+NFL!#REF!,0))</f>
        <v>0</v>
      </c>
      <c r="AA91" s="585">
        <f>IF(+NFL!$F222="Carolina",+NFL!#REF!,IF(+NFL!$H222="Carolina",+NFL!#REF!,0))</f>
        <v>0</v>
      </c>
      <c r="AB91" s="124">
        <f>IF(+NFL!$F222="Carolina",+NFL!#REF!,IF(+NFL!$H222="Carolina",+NFL!#REF!,0))</f>
        <v>0</v>
      </c>
      <c r="AC91" s="182">
        <f>IF(+NFL!$F222="Carolina",+NFL!#REF!,IF(+NFL!$H222="Carolina",+NFL!#REF!,0))</f>
        <v>0</v>
      </c>
      <c r="AD91" s="496">
        <f>IF(+NFL!$F222="Carolina",+NFL!#REF!,IF(+NFL!$H222="Carolina",+NFL!#REF!,0))</f>
        <v>0</v>
      </c>
      <c r="AE91" s="565">
        <f>IF(+NFL!$F222="Carolina",+NFL!#REF!,IF(+NFL!$H222="Carolina",+NFL!#REF!,0))</f>
        <v>0</v>
      </c>
      <c r="AF91" s="496">
        <f>IF(+NFL!$F222="Carolina",+NFL!#REF!,IF(+NFL!$H222="Carolina",+NFL!#REF!,0))</f>
        <v>0</v>
      </c>
      <c r="AG91" s="565">
        <f>IF(+NFL!$F222="Carolina",+NFL!#REF!,IF(+NFL!$H222="Carolina",+NFL!#REF!,0))</f>
        <v>0</v>
      </c>
      <c r="AH91" s="496">
        <f>IF(+NFL!$F222="Carolina",+NFL!#REF!,IF(+NFL!$H222="Carolina",+NFL!#REF!,0))</f>
        <v>0</v>
      </c>
      <c r="AI91" s="565">
        <f>IF(+NFL!$F222="Carolina",+NFL!#REF!,IF(+NFL!$H222="Carolina",+NFL!#REF!,0))</f>
        <v>0</v>
      </c>
      <c r="AJ91" s="496">
        <f>IF(+NFL!$F222="Carolina",+NFL!#REF!,IF(+NFL!$H222="Carolina",+NFL!#REF!,0))</f>
        <v>0</v>
      </c>
      <c r="AK91" s="565">
        <f>IF(+NFL!$F222="Carolina",+NFL!#REF!,IF(+NFL!$H222="Carolina",+NFL!#REF!,0))</f>
        <v>0</v>
      </c>
      <c r="AL91" s="102">
        <f>IF(+NFL!$F222="Carolina",+NFL!#REF!,IF(+NFL!$H222="Carolina",+NFL!#REF!,0))</f>
        <v>0</v>
      </c>
      <c r="AM91" s="96">
        <f>IF(+NFL!$F222="Carolina",+NFL!#REF!,IF(+NFL!$H222="Carolina",+NFL!#REF!,0))</f>
        <v>0</v>
      </c>
      <c r="AN91" s="102">
        <f>IF(+NFL!$F222="Carolina",+NFL!#REF!,IF(+NFL!$H222="Carolina",+NFL!#REF!,0))</f>
        <v>0</v>
      </c>
      <c r="AO91" s="70">
        <f>IF(+NFL!$F222="Carolina",+NFL!#REF!,IF(+NFL!$H222="Carolina",+NFL!#REF!,0))</f>
        <v>0</v>
      </c>
      <c r="AP91" s="480">
        <f>IF(+NFL!$F222="Carolina",+NFL!#REF!,IF(+NFL!$H222="Carolina",+NFL!#REF!,0))</f>
        <v>0</v>
      </c>
      <c r="AQ91" s="72">
        <f>IF(+NFL!$F222="Carolina",+NFL!#REF!,IF(+NFL!$H222="Carolina",+NFL!#REF!,0))</f>
        <v>0</v>
      </c>
      <c r="AR91" s="81">
        <f>IF(+NFL!$F222="Carolina",+NFL!#REF!,IF(+NFL!$H222="Carolina",+NFL!#REF!,0))</f>
        <v>0</v>
      </c>
      <c r="AS91" s="96">
        <f>IF(+NFL!$F222="Carolina",+NFL!#REF!,IF(+NFL!$H222="Carolina",+NFL!#REF!,0))</f>
        <v>0</v>
      </c>
      <c r="AT91" s="70">
        <f>IF(+NFL!$F222="Carolina",+NFL!#REF!,IF(+NFL!$H222="Carolina",+NFL!#REF!,0))</f>
        <v>0</v>
      </c>
      <c r="AU91" s="81">
        <f>IF(+NFL!$F222="Carolina",+NFL!#REF!,IF(+NFL!$H222="Carolina",+NFL!#REF!,0))</f>
        <v>0</v>
      </c>
      <c r="AV91" s="96">
        <f>IF(+NFL!$F222="Carolina",+NFL!#REF!,IF(+NFL!$H222="Carolina",+NFL!#REF!,0))</f>
        <v>0</v>
      </c>
      <c r="AW91" s="70">
        <f>IF(+NFL!$F222="Carolina",+NFL!#REF!,IF(+NFL!$H222="Carolina",+NFL!#REF!,0))</f>
        <v>0</v>
      </c>
      <c r="AX91" s="96">
        <f>IF(+NFL!$F222="Carolina",+NFL!#REF!,IF(+NFL!$H222="Carolina",+NFL!#REF!,0))</f>
        <v>0</v>
      </c>
      <c r="AY91" s="81">
        <f>IF(+NFL!$F222="Carolina",+NFL!#REF!,IF(+NFL!$H222="Carolina",+NFL!#REF!,0))</f>
        <v>0</v>
      </c>
      <c r="AZ91" s="96">
        <f>IF(+NFL!$F222="Carolina",+NFL!#REF!,IF(+NFL!$H222="Carolina",+NFL!#REF!,0))</f>
        <v>0</v>
      </c>
      <c r="BA91" s="70">
        <f>IF(+NFL!$F222="Carolina",+NFL!#REF!,IF(+NFL!$H222="Carolina",+NFL!#REF!,0))</f>
        <v>0</v>
      </c>
      <c r="BB91" s="70">
        <f>IF(+NFL!$F222="Carolina",+NFL!#REF!,IF(+NFL!$H222="Carolina",+NFL!#REF!,0))</f>
        <v>0</v>
      </c>
      <c r="BC91" s="592">
        <f>IF(+NFL!$F222="Carolina",+NFL!#REF!,IF(+NFL!$H222="Carolina",+NFL!#REF!,0))</f>
        <v>0</v>
      </c>
      <c r="BD91" s="81">
        <f>IF(+NFL!$F222="Carolina",+NFL!#REF!,IF(+NFL!$H222="Carolina",+NFL!#REF!,0))</f>
        <v>0</v>
      </c>
      <c r="BE91" s="96">
        <f>IF(+NFL!$F222="Carolina",+NFL!#REF!,IF(+NFL!$H222="Carolina",+NFL!#REF!,0))</f>
        <v>0</v>
      </c>
      <c r="BF91" s="70">
        <f>IF(+NFL!$F222="Carolina",+NFL!#REF!,IF(+NFL!$H222="Carolina",+NFL!#REF!,0))</f>
        <v>0</v>
      </c>
      <c r="BG91" s="81">
        <f>IF(+NFL!$F222="Carolina",+NFL!#REF!,IF(+NFL!$H222="Carolina",+NFL!#REF!,0))</f>
        <v>0</v>
      </c>
      <c r="BH91" s="96">
        <f>IF(+NFL!$F222="Carolina",+NFL!#REF!,IF(+NFL!$H222="Carolina",+NFL!#REF!,0))</f>
        <v>0</v>
      </c>
      <c r="BI91" s="70">
        <f>IF(+NFL!$F222="Carolina",+NFL!#REF!,IF(+NFL!$H222="Carolina",+NFL!#REF!,0))</f>
        <v>0</v>
      </c>
      <c r="BJ91" s="124">
        <f>IF(+NFL!$F222="Carolina",+NFL!#REF!,IF(+NFL!$H222="Carolina",+NFL!#REF!,0))</f>
        <v>0</v>
      </c>
      <c r="BK91" s="182">
        <f>IF(+NFL!$F222="Carolina",+NFL!#REF!,IF(+NFL!$H222="Carolina",+NFL!#REF!,0))</f>
        <v>0</v>
      </c>
    </row>
    <row r="92" spans="1:63" x14ac:dyDescent="0.8">
      <c r="A92" s="70">
        <f>IF(+NFL!$F233="Carolina",+NFL!A233,IF(+NFL!$H233="Carolina",+NFL!A233,0))</f>
        <v>13</v>
      </c>
      <c r="B92" s="480">
        <f>IF(+NFL!$F233="Carolina",+NFL!B233,IF(+NFL!$H233="Carolina",+NFL!B233,0))</f>
        <v>0</v>
      </c>
      <c r="C92" s="72">
        <f>IF(+NFL!$F233="Carolina",+NFL!C233,IF(+NFL!$H233="Carolina",+NFL!C233,0))</f>
        <v>0</v>
      </c>
      <c r="D92" s="73">
        <f>IF(+NFL!$F233="Carolina",+NFL!D233,IF(+NFL!$H233="Carolina",+NFL!D233,0))</f>
        <v>0</v>
      </c>
      <c r="E92" s="123">
        <f>IF(+NFL!$F233="Carolina",+NFL!E233,IF(+NFL!$H233="Carolina",+NFL!E233,0))</f>
        <v>0</v>
      </c>
      <c r="F92" s="192" t="str">
        <f>IF(+NFL!$F233="Carolina",+NFL!F233,IF(+NFL!$H233="Carolina",+NFL!F233,0))</f>
        <v>Carolina</v>
      </c>
      <c r="G92" s="123" t="str">
        <f>IF(+NFL!$F233="Carolina",+NFL!G233,IF(+NFL!$H233="Carolina",+NFL!G233,0))</f>
        <v>NFCS</v>
      </c>
      <c r="H92" s="192">
        <f>IF(+NFL!$F233="Carolina",+NFL!H233,IF(+NFL!$H233="Carolina",+NFL!H233,0))</f>
        <v>0</v>
      </c>
      <c r="I92" s="123">
        <f>IF(+NFL!$F233="Carolina",+NFL!I233,IF(+NFL!$H233="Carolina",+NFL!I233,0))</f>
        <v>0</v>
      </c>
      <c r="J92" s="496">
        <f>IF(+NFL!$F233="Carolina",+NFL!J233,IF(+NFL!$H233="Carolina",+NFL!J233,0))</f>
        <v>0</v>
      </c>
      <c r="K92" s="510">
        <f>IF(+NFL!$F233="Carolina",+NFL!K233,IF(+NFL!$H233="Carolina",+NFL!K233,0))</f>
        <v>0</v>
      </c>
      <c r="L92" s="572">
        <f>IF(+NFL!$F233="Carolina",+NFL!L233,IF(+NFL!$H233="Carolina",+NFL!L233,0))</f>
        <v>0</v>
      </c>
      <c r="M92" s="573">
        <f>IF(+NFL!$F233="Carolina",+NFL!M233,IF(+NFL!$H233="Carolina",+NFL!M233,0))</f>
        <v>0</v>
      </c>
      <c r="N92" s="584">
        <f>IF(+NFL!$F233="Carolina",+NFL!N233,IF(+NFL!$H233="Carolina",+NFL!N233,0))</f>
        <v>0</v>
      </c>
      <c r="O92" s="584">
        <f>IF(+NFL!$F233="Carolina",+NFL!O233,IF(+NFL!$H233="Carolina",+NFL!O233,0))</f>
        <v>0</v>
      </c>
      <c r="P92" s="584">
        <f>IF(+NFL!$F233="Carolina",+NFL!P233,IF(+NFL!$H233="Carolina",+NFL!P233,0))</f>
        <v>0</v>
      </c>
      <c r="Q92" s="585">
        <f>IF(+NFL!$F233="Carolina",+NFL!Q233,IF(+NFL!$H233="Carolina",+NFL!Q233,0))</f>
        <v>0</v>
      </c>
      <c r="R92" s="586">
        <f>IF(+NFL!$F233="Carolina",+NFL!R233,IF(+NFL!$H233="Carolina",+NFL!R233,0))</f>
        <v>0</v>
      </c>
      <c r="S92" s="588">
        <f>IF(+NFL!$F233="Carolina",+NFL!S233,IF(+NFL!$H233="Carolina",+NFL!S233,0))</f>
        <v>0</v>
      </c>
      <c r="T92" s="587">
        <f>IF(+NFL!$F233="Carolina",+NFL!T233,IF(+NFL!$H233="Carolina",+NFL!T233,0))</f>
        <v>0</v>
      </c>
      <c r="U92" s="585">
        <f>IF(+NFL!$F233="Carolina",+NFL!U233,IF(+NFL!$H233="Carolina",+NFL!U233,0))</f>
        <v>0</v>
      </c>
      <c r="V92" s="586" t="e">
        <f>IF(+NFL!$F241="Carolina",+NFL!#REF!,IF(+NFL!$H241="Carolina",+NFL!#REF!,0))</f>
        <v>#REF!</v>
      </c>
      <c r="W92" s="585" t="e">
        <f>IF(+NFL!$F241="Carolina",+NFL!#REF!,IF(+NFL!$H241="Carolina",+NFL!#REF!,0))</f>
        <v>#REF!</v>
      </c>
      <c r="X92" s="587" t="e">
        <f>IF(+NFL!$F241="Carolina",+NFL!#REF!,IF(+NFL!$H241="Carolina",+NFL!#REF!,0))</f>
        <v>#REF!</v>
      </c>
      <c r="Y92" s="585" t="e">
        <f>IF(+NFL!$F241="Carolina",+NFL!#REF!,IF(+NFL!$H241="Carolina",+NFL!#REF!,0))</f>
        <v>#REF!</v>
      </c>
      <c r="Z92" s="586" t="e">
        <f>IF(+NFL!$F241="Carolina",+NFL!#REF!,IF(+NFL!$H241="Carolina",+NFL!#REF!,0))</f>
        <v>#REF!</v>
      </c>
      <c r="AA92" s="585" t="e">
        <f>IF(+NFL!$F241="Carolina",+NFL!#REF!,IF(+NFL!$H241="Carolina",+NFL!#REF!,0))</f>
        <v>#REF!</v>
      </c>
      <c r="AB92" s="124" t="e">
        <f>IF(+NFL!$F241="Carolina",+NFL!#REF!,IF(+NFL!$H241="Carolina",+NFL!#REF!,0))</f>
        <v>#REF!</v>
      </c>
      <c r="AC92" s="182" t="e">
        <f>IF(+NFL!$F241="Carolina",+NFL!#REF!,IF(+NFL!$H241="Carolina",+NFL!#REF!,0))</f>
        <v>#REF!</v>
      </c>
      <c r="AD92" s="496" t="e">
        <f>IF(+NFL!$F241="Carolina",+NFL!#REF!,IF(+NFL!$H241="Carolina",+NFL!#REF!,0))</f>
        <v>#REF!</v>
      </c>
      <c r="AE92" s="565" t="e">
        <f>IF(+NFL!$F241="Carolina",+NFL!#REF!,IF(+NFL!$H241="Carolina",+NFL!#REF!,0))</f>
        <v>#REF!</v>
      </c>
      <c r="AF92" s="496" t="e">
        <f>IF(+NFL!$F241="Carolina",+NFL!#REF!,IF(+NFL!$H241="Carolina",+NFL!#REF!,0))</f>
        <v>#REF!</v>
      </c>
      <c r="AG92" s="565" t="e">
        <f>IF(+NFL!$F241="Carolina",+NFL!#REF!,IF(+NFL!$H241="Carolina",+NFL!#REF!,0))</f>
        <v>#REF!</v>
      </c>
      <c r="AH92" s="496" t="e">
        <f>IF(+NFL!$F241="Carolina",+NFL!#REF!,IF(+NFL!$H241="Carolina",+NFL!#REF!,0))</f>
        <v>#REF!</v>
      </c>
      <c r="AI92" s="565" t="e">
        <f>IF(+NFL!$F241="Carolina",+NFL!#REF!,IF(+NFL!$H241="Carolina",+NFL!#REF!,0))</f>
        <v>#REF!</v>
      </c>
      <c r="AJ92" s="496" t="e">
        <f>IF(+NFL!$F241="Carolina",+NFL!#REF!,IF(+NFL!$H241="Carolina",+NFL!#REF!,0))</f>
        <v>#REF!</v>
      </c>
      <c r="AK92" s="565" t="e">
        <f>IF(+NFL!$F241="Carolina",+NFL!#REF!,IF(+NFL!$H241="Carolina",+NFL!#REF!,0))</f>
        <v>#REF!</v>
      </c>
      <c r="AL92" s="102" t="e">
        <f>IF(+NFL!$F241="Carolina",+NFL!#REF!,IF(+NFL!$H241="Carolina",+NFL!#REF!,0))</f>
        <v>#REF!</v>
      </c>
      <c r="AM92" s="96" t="e">
        <f>IF(+NFL!$F241="Carolina",+NFL!#REF!,IF(+NFL!$H241="Carolina",+NFL!#REF!,0))</f>
        <v>#REF!</v>
      </c>
      <c r="AN92" s="102" t="e">
        <f>IF(+NFL!$F241="Carolina",+NFL!#REF!,IF(+NFL!$H241="Carolina",+NFL!#REF!,0))</f>
        <v>#REF!</v>
      </c>
      <c r="AO92" s="70" t="e">
        <f>IF(+NFL!$F241="Carolina",+NFL!#REF!,IF(+NFL!$H241="Carolina",+NFL!#REF!,0))</f>
        <v>#REF!</v>
      </c>
      <c r="AP92" s="480" t="e">
        <f>IF(+NFL!$F241="Carolina",+NFL!#REF!,IF(+NFL!$H241="Carolina",+NFL!#REF!,0))</f>
        <v>#REF!</v>
      </c>
      <c r="AQ92" s="72" t="e">
        <f>IF(+NFL!$F241="Carolina",+NFL!#REF!,IF(+NFL!$H241="Carolina",+NFL!#REF!,0))</f>
        <v>#REF!</v>
      </c>
      <c r="AR92" s="81" t="e">
        <f>IF(+NFL!$F241="Carolina",+NFL!#REF!,IF(+NFL!$H241="Carolina",+NFL!#REF!,0))</f>
        <v>#REF!</v>
      </c>
      <c r="AS92" s="96" t="e">
        <f>IF(+NFL!$F241="Carolina",+NFL!#REF!,IF(+NFL!$H241="Carolina",+NFL!#REF!,0))</f>
        <v>#REF!</v>
      </c>
      <c r="AT92" s="70" t="e">
        <f>IF(+NFL!$F241="Carolina",+NFL!#REF!,IF(+NFL!$H241="Carolina",+NFL!#REF!,0))</f>
        <v>#REF!</v>
      </c>
      <c r="AU92" s="81" t="e">
        <f>IF(+NFL!$F241="Carolina",+NFL!#REF!,IF(+NFL!$H241="Carolina",+NFL!#REF!,0))</f>
        <v>#REF!</v>
      </c>
      <c r="AV92" s="96" t="e">
        <f>IF(+NFL!$F241="Carolina",+NFL!#REF!,IF(+NFL!$H241="Carolina",+NFL!#REF!,0))</f>
        <v>#REF!</v>
      </c>
      <c r="AW92" s="70" t="e">
        <f>IF(+NFL!$F241="Carolina",+NFL!#REF!,IF(+NFL!$H241="Carolina",+NFL!#REF!,0))</f>
        <v>#REF!</v>
      </c>
      <c r="AX92" s="96" t="e">
        <f>IF(+NFL!$F241="Carolina",+NFL!#REF!,IF(+NFL!$H241="Carolina",+NFL!#REF!,0))</f>
        <v>#REF!</v>
      </c>
      <c r="AY92" s="81" t="e">
        <f>IF(+NFL!$F241="Carolina",+NFL!#REF!,IF(+NFL!$H241="Carolina",+NFL!#REF!,0))</f>
        <v>#REF!</v>
      </c>
      <c r="AZ92" s="96" t="e">
        <f>IF(+NFL!$F241="Carolina",+NFL!#REF!,IF(+NFL!$H241="Carolina",+NFL!#REF!,0))</f>
        <v>#REF!</v>
      </c>
      <c r="BA92" s="70" t="e">
        <f>IF(+NFL!$F241="Carolina",+NFL!#REF!,IF(+NFL!$H241="Carolina",+NFL!#REF!,0))</f>
        <v>#REF!</v>
      </c>
      <c r="BB92" s="70" t="e">
        <f>IF(+NFL!$F241="Carolina",+NFL!#REF!,IF(+NFL!$H241="Carolina",+NFL!#REF!,0))</f>
        <v>#REF!</v>
      </c>
      <c r="BC92" s="592" t="e">
        <f>IF(+NFL!$F241="Carolina",+NFL!#REF!,IF(+NFL!$H241="Carolina",+NFL!#REF!,0))</f>
        <v>#REF!</v>
      </c>
      <c r="BD92" s="81" t="e">
        <f>IF(+NFL!$F241="Carolina",+NFL!#REF!,IF(+NFL!$H241="Carolina",+NFL!#REF!,0))</f>
        <v>#REF!</v>
      </c>
      <c r="BE92" s="96" t="e">
        <f>IF(+NFL!$F241="Carolina",+NFL!#REF!,IF(+NFL!$H241="Carolina",+NFL!#REF!,0))</f>
        <v>#REF!</v>
      </c>
      <c r="BF92" s="70" t="e">
        <f>IF(+NFL!$F241="Carolina",+NFL!#REF!,IF(+NFL!$H241="Carolina",+NFL!#REF!,0))</f>
        <v>#REF!</v>
      </c>
      <c r="BG92" s="81" t="e">
        <f>IF(+NFL!$F241="Carolina",+NFL!#REF!,IF(+NFL!$H241="Carolina",+NFL!#REF!,0))</f>
        <v>#REF!</v>
      </c>
      <c r="BH92" s="96" t="e">
        <f>IF(+NFL!$F241="Carolina",+NFL!#REF!,IF(+NFL!$H241="Carolina",+NFL!#REF!,0))</f>
        <v>#REF!</v>
      </c>
      <c r="BI92" s="70" t="e">
        <f>IF(+NFL!$F241="Carolina",+NFL!#REF!,IF(+NFL!$H241="Carolina",+NFL!#REF!,0))</f>
        <v>#REF!</v>
      </c>
      <c r="BJ92" s="124" t="e">
        <f>IF(+NFL!$F241="Carolina",+NFL!#REF!,IF(+NFL!$H241="Carolina",+NFL!#REF!,0))</f>
        <v>#REF!</v>
      </c>
      <c r="BK92" s="182" t="e">
        <f>IF(+NFL!$F241="Carolina",+NFL!#REF!,IF(+NFL!$H241="Carolina",+NFL!#REF!,0))</f>
        <v>#REF!</v>
      </c>
    </row>
    <row r="93" spans="1:63" x14ac:dyDescent="0.8">
      <c r="A93" s="70">
        <f>IF(+NFL!$F241="Carolina",+NFL!A241,IF(+NFL!$H241="Carolina",+NFL!A241,0))</f>
        <v>14</v>
      </c>
      <c r="B93" s="480" t="str">
        <f>IF(+NFL!$F241="Carolina",+NFL!B241,IF(+NFL!$H241="Carolina",+NFL!B241,0))</f>
        <v>Sun</v>
      </c>
      <c r="C93" s="72">
        <f>IF(+NFL!$F241="Carolina",+NFL!C241,IF(+NFL!$H241="Carolina",+NFL!C241,0))</f>
        <v>44542</v>
      </c>
      <c r="D93" s="73">
        <f>IF(+NFL!$F241="Carolina",+NFL!D241,IF(+NFL!$H241="Carolina",+NFL!D241,0))</f>
        <v>0.54166666666666663</v>
      </c>
      <c r="E93" s="123" t="str">
        <f>IF(+NFL!$F241="Carolina",+NFL!E241,IF(+NFL!$H241="Carolina",+NFL!E241,0))</f>
        <v>Fox</v>
      </c>
      <c r="F93" s="192" t="str">
        <f>IF(+NFL!$F241="Carolina",+NFL!F241,IF(+NFL!$H241="Carolina",+NFL!F241,0))</f>
        <v>Atlanta</v>
      </c>
      <c r="G93" s="123" t="str">
        <f>IF(+NFL!$F241="Carolina",+NFL!G241,IF(+NFL!$H241="Carolina",+NFL!G241,0))</f>
        <v>NFCS</v>
      </c>
      <c r="H93" s="192" t="str">
        <f>IF(+NFL!$F241="Carolina",+NFL!H241,IF(+NFL!$H241="Carolina",+NFL!H241,0))</f>
        <v>Carolina</v>
      </c>
      <c r="I93" s="123" t="str">
        <f>IF(+NFL!$F241="Carolina",+NFL!I241,IF(+NFL!$H241="Carolina",+NFL!I241,0))</f>
        <v>NFCS</v>
      </c>
      <c r="J93" s="496" t="str">
        <f>IF(+NFL!$F241="Carolina",+NFL!J241,IF(+NFL!$H241="Carolina",+NFL!J241,0))</f>
        <v>Carolina</v>
      </c>
      <c r="K93" s="510" t="str">
        <f>IF(+NFL!$F241="Carolina",+NFL!K241,IF(+NFL!$H241="Carolina",+NFL!K241,0))</f>
        <v>Atlanta</v>
      </c>
      <c r="L93" s="572">
        <f>IF(+NFL!$F241="Carolina",+NFL!L241,IF(+NFL!$H241="Carolina",+NFL!L241,0))</f>
        <v>2.5</v>
      </c>
      <c r="M93" s="573">
        <f>IF(+NFL!$F241="Carolina",+NFL!M241,IF(+NFL!$H241="Carolina",+NFL!M241,0))</f>
        <v>42.5</v>
      </c>
      <c r="N93" s="584" t="str">
        <f>IF(+NFL!$F241="Carolina",+NFL!N241,IF(+NFL!$H241="Carolina",+NFL!N241,0))</f>
        <v>Atlanta</v>
      </c>
      <c r="O93" s="584">
        <f>IF(+NFL!$F241="Carolina",+NFL!O241,IF(+NFL!$H241="Carolina",+NFL!O241,0))</f>
        <v>29</v>
      </c>
      <c r="P93" s="584" t="str">
        <f>IF(+NFL!$F241="Carolina",+NFL!P241,IF(+NFL!$H241="Carolina",+NFL!P241,0))</f>
        <v>Carolina</v>
      </c>
      <c r="Q93" s="585">
        <f>IF(+NFL!$F241="Carolina",+NFL!Q241,IF(+NFL!$H241="Carolina",+NFL!Q241,0))</f>
        <v>21</v>
      </c>
      <c r="R93" s="586" t="str">
        <f>IF(+NFL!$F241="Carolina",+NFL!R241,IF(+NFL!$H241="Carolina",+NFL!R241,0))</f>
        <v>Atlanta</v>
      </c>
      <c r="S93" s="588" t="str">
        <f>IF(+NFL!$F241="Carolina",+NFL!S241,IF(+NFL!$H241="Carolina",+NFL!S241,0))</f>
        <v>Carolina</v>
      </c>
      <c r="T93" s="587" t="str">
        <f>IF(+NFL!$F241="Carolina",+NFL!T241,IF(+NFL!$H241="Carolina",+NFL!T241,0))</f>
        <v>Atlanta</v>
      </c>
      <c r="U93" s="585" t="str">
        <f>IF(+NFL!$F241="Carolina",+NFL!U241,IF(+NFL!$H241="Carolina",+NFL!U241,0))</f>
        <v>W</v>
      </c>
      <c r="V93" s="586">
        <f>IF(+NFL!$F264="Carolina",+NFL!#REF!,IF(+NFL!$H264="Carolina",+NFL!#REF!,0))</f>
        <v>0</v>
      </c>
      <c r="W93" s="585">
        <f>IF(+NFL!$F264="Carolina",+NFL!#REF!,IF(+NFL!$H264="Carolina",+NFL!#REF!,0))</f>
        <v>0</v>
      </c>
      <c r="X93" s="587">
        <f>IF(+NFL!$F264="Carolina",+NFL!#REF!,IF(+NFL!$H264="Carolina",+NFL!#REF!,0))</f>
        <v>0</v>
      </c>
      <c r="Y93" s="585">
        <f>IF(+NFL!$F264="Carolina",+NFL!#REF!,IF(+NFL!$H264="Carolina",+NFL!#REF!,0))</f>
        <v>0</v>
      </c>
      <c r="Z93" s="586">
        <f>IF(+NFL!$F264="Carolina",+NFL!#REF!,IF(+NFL!$H264="Carolina",+NFL!#REF!,0))</f>
        <v>0</v>
      </c>
      <c r="AA93" s="585">
        <f>IF(+NFL!$F264="Carolina",+NFL!#REF!,IF(+NFL!$H264="Carolina",+NFL!#REF!,0))</f>
        <v>0</v>
      </c>
      <c r="AB93" s="124">
        <f>IF(+NFL!$F264="Carolina",+NFL!#REF!,IF(+NFL!$H264="Carolina",+NFL!#REF!,0))</f>
        <v>0</v>
      </c>
      <c r="AC93" s="182">
        <f>IF(+NFL!$F264="Carolina",+NFL!#REF!,IF(+NFL!$H264="Carolina",+NFL!#REF!,0))</f>
        <v>0</v>
      </c>
      <c r="AD93" s="496">
        <f>IF(+NFL!$F264="Carolina",+NFL!#REF!,IF(+NFL!$H264="Carolina",+NFL!#REF!,0))</f>
        <v>0</v>
      </c>
      <c r="AE93" s="565">
        <f>IF(+NFL!$F264="Carolina",+NFL!#REF!,IF(+NFL!$H264="Carolina",+NFL!#REF!,0))</f>
        <v>0</v>
      </c>
      <c r="AF93" s="496">
        <f>IF(+NFL!$F264="Carolina",+NFL!#REF!,IF(+NFL!$H264="Carolina",+NFL!#REF!,0))</f>
        <v>0</v>
      </c>
      <c r="AG93" s="565">
        <f>IF(+NFL!$F264="Carolina",+NFL!#REF!,IF(+NFL!$H264="Carolina",+NFL!#REF!,0))</f>
        <v>0</v>
      </c>
      <c r="AH93" s="496">
        <f>IF(+NFL!$F264="Carolina",+NFL!#REF!,IF(+NFL!$H264="Carolina",+NFL!#REF!,0))</f>
        <v>0</v>
      </c>
      <c r="AI93" s="565">
        <f>IF(+NFL!$F264="Carolina",+NFL!#REF!,IF(+NFL!$H264="Carolina",+NFL!#REF!,0))</f>
        <v>0</v>
      </c>
      <c r="AJ93" s="496">
        <f>IF(+NFL!$F264="Carolina",+NFL!#REF!,IF(+NFL!$H264="Carolina",+NFL!#REF!,0))</f>
        <v>0</v>
      </c>
      <c r="AK93" s="565">
        <f>IF(+NFL!$F264="Carolina",+NFL!#REF!,IF(+NFL!$H264="Carolina",+NFL!#REF!,0))</f>
        <v>0</v>
      </c>
      <c r="AL93" s="102">
        <f>IF(+NFL!$F264="Carolina",+NFL!#REF!,IF(+NFL!$H264="Carolina",+NFL!#REF!,0))</f>
        <v>0</v>
      </c>
      <c r="AM93" s="96">
        <f>IF(+NFL!$F264="Carolina",+NFL!#REF!,IF(+NFL!$H264="Carolina",+NFL!#REF!,0))</f>
        <v>0</v>
      </c>
      <c r="AN93" s="102">
        <f>IF(+NFL!$F264="Carolina",+NFL!#REF!,IF(+NFL!$H264="Carolina",+NFL!#REF!,0))</f>
        <v>0</v>
      </c>
      <c r="AO93" s="70">
        <f>IF(+NFL!$F264="Carolina",+NFL!#REF!,IF(+NFL!$H264="Carolina",+NFL!#REF!,0))</f>
        <v>0</v>
      </c>
      <c r="AP93" s="480">
        <f>IF(+NFL!$F264="Carolina",+NFL!#REF!,IF(+NFL!$H264="Carolina",+NFL!#REF!,0))</f>
        <v>0</v>
      </c>
      <c r="AQ93" s="72">
        <f>IF(+NFL!$F264="Carolina",+NFL!#REF!,IF(+NFL!$H264="Carolina",+NFL!#REF!,0))</f>
        <v>0</v>
      </c>
      <c r="AR93" s="81">
        <f>IF(+NFL!$F264="Carolina",+NFL!#REF!,IF(+NFL!$H264="Carolina",+NFL!#REF!,0))</f>
        <v>0</v>
      </c>
      <c r="AS93" s="96">
        <f>IF(+NFL!$F264="Carolina",+NFL!#REF!,IF(+NFL!$H264="Carolina",+NFL!#REF!,0))</f>
        <v>0</v>
      </c>
      <c r="AT93" s="70">
        <f>IF(+NFL!$F264="Carolina",+NFL!#REF!,IF(+NFL!$H264="Carolina",+NFL!#REF!,0))</f>
        <v>0</v>
      </c>
      <c r="AU93" s="81">
        <f>IF(+NFL!$F264="Carolina",+NFL!#REF!,IF(+NFL!$H264="Carolina",+NFL!#REF!,0))</f>
        <v>0</v>
      </c>
      <c r="AV93" s="96">
        <f>IF(+NFL!$F264="Carolina",+NFL!#REF!,IF(+NFL!$H264="Carolina",+NFL!#REF!,0))</f>
        <v>0</v>
      </c>
      <c r="AW93" s="70">
        <f>IF(+NFL!$F264="Carolina",+NFL!#REF!,IF(+NFL!$H264="Carolina",+NFL!#REF!,0))</f>
        <v>0</v>
      </c>
      <c r="AX93" s="96">
        <f>IF(+NFL!$F264="Carolina",+NFL!#REF!,IF(+NFL!$H264="Carolina",+NFL!#REF!,0))</f>
        <v>0</v>
      </c>
      <c r="AY93" s="81">
        <f>IF(+NFL!$F264="Carolina",+NFL!#REF!,IF(+NFL!$H264="Carolina",+NFL!#REF!,0))</f>
        <v>0</v>
      </c>
      <c r="AZ93" s="96">
        <f>IF(+NFL!$F264="Carolina",+NFL!#REF!,IF(+NFL!$H264="Carolina",+NFL!#REF!,0))</f>
        <v>0</v>
      </c>
      <c r="BA93" s="70">
        <f>IF(+NFL!$F264="Carolina",+NFL!#REF!,IF(+NFL!$H264="Carolina",+NFL!#REF!,0))</f>
        <v>0</v>
      </c>
      <c r="BB93" s="70">
        <f>IF(+NFL!$F264="Carolina",+NFL!#REF!,IF(+NFL!$H264="Carolina",+NFL!#REF!,0))</f>
        <v>0</v>
      </c>
      <c r="BC93" s="592">
        <f>IF(+NFL!$F264="Carolina",+NFL!#REF!,IF(+NFL!$H264="Carolina",+NFL!#REF!,0))</f>
        <v>0</v>
      </c>
      <c r="BD93" s="81">
        <f>IF(+NFL!$F264="Carolina",+NFL!#REF!,IF(+NFL!$H264="Carolina",+NFL!#REF!,0))</f>
        <v>0</v>
      </c>
      <c r="BE93" s="96">
        <f>IF(+NFL!$F264="Carolina",+NFL!#REF!,IF(+NFL!$H264="Carolina",+NFL!#REF!,0))</f>
        <v>0</v>
      </c>
      <c r="BF93" s="70">
        <f>IF(+NFL!$F264="Carolina",+NFL!#REF!,IF(+NFL!$H264="Carolina",+NFL!#REF!,0))</f>
        <v>0</v>
      </c>
      <c r="BG93" s="81">
        <f>IF(+NFL!$F264="Carolina",+NFL!#REF!,IF(+NFL!$H264="Carolina",+NFL!#REF!,0))</f>
        <v>0</v>
      </c>
      <c r="BH93" s="96">
        <f>IF(+NFL!$F264="Carolina",+NFL!#REF!,IF(+NFL!$H264="Carolina",+NFL!#REF!,0))</f>
        <v>0</v>
      </c>
      <c r="BI93" s="70">
        <f>IF(+NFL!$F264="Carolina",+NFL!#REF!,IF(+NFL!$H264="Carolina",+NFL!#REF!,0))</f>
        <v>0</v>
      </c>
      <c r="BJ93" s="124">
        <f>IF(+NFL!$F264="Carolina",+NFL!#REF!,IF(+NFL!$H264="Carolina",+NFL!#REF!,0))</f>
        <v>0</v>
      </c>
      <c r="BK93" s="182">
        <f>IF(+NFL!$F264="Carolina",+NFL!#REF!,IF(+NFL!$H264="Carolina",+NFL!#REF!,0))</f>
        <v>0</v>
      </c>
    </row>
    <row r="94" spans="1:63" x14ac:dyDescent="0.8">
      <c r="A94" s="70">
        <f>IF(+NFL!$F254="Carolina",+NFL!A254,IF(+NFL!$H254="Carolina",+NFL!A254,0))</f>
        <v>15</v>
      </c>
      <c r="B94" s="480" t="str">
        <f>IF(+NFL!$F254="Carolina",+NFL!B254,IF(+NFL!$H254="Carolina",+NFL!B254,0))</f>
        <v>Sun</v>
      </c>
      <c r="C94" s="72">
        <f>IF(+NFL!$F254="Carolina",+NFL!C254,IF(+NFL!$H254="Carolina",+NFL!C254,0))</f>
        <v>44549</v>
      </c>
      <c r="D94" s="73">
        <f>IF(+NFL!$F254="Carolina",+NFL!D254,IF(+NFL!$H254="Carolina",+NFL!D254,0))</f>
        <v>0.54166666666666663</v>
      </c>
      <c r="E94" s="123">
        <f>IF(+NFL!$F254="Carolina",+NFL!E254,IF(+NFL!$H254="Carolina",+NFL!E254,0))</f>
        <v>0</v>
      </c>
      <c r="F94" s="192" t="str">
        <f>IF(+NFL!$F254="Carolina",+NFL!F254,IF(+NFL!$H254="Carolina",+NFL!F254,0))</f>
        <v>Carolina</v>
      </c>
      <c r="G94" s="123" t="str">
        <f>IF(+NFL!$F254="Carolina",+NFL!G254,IF(+NFL!$H254="Carolina",+NFL!G254,0))</f>
        <v>NFCS</v>
      </c>
      <c r="H94" s="192" t="str">
        <f>IF(+NFL!$F254="Carolina",+NFL!H254,IF(+NFL!$H254="Carolina",+NFL!H254,0))</f>
        <v>Buffalo</v>
      </c>
      <c r="I94" s="123" t="str">
        <f>IF(+NFL!$F254="Carolina",+NFL!I254,IF(+NFL!$H254="Carolina",+NFL!I254,0))</f>
        <v>AFCE</v>
      </c>
      <c r="J94" s="496" t="str">
        <f>IF(+NFL!$F254="Carolina",+NFL!J254,IF(+NFL!$H254="Carolina",+NFL!J254,0))</f>
        <v>Buffalo</v>
      </c>
      <c r="K94" s="510" t="str">
        <f>IF(+NFL!$F254="Carolina",+NFL!K254,IF(+NFL!$H254="Carolina",+NFL!K254,0))</f>
        <v>Carolina</v>
      </c>
      <c r="L94" s="572">
        <f>IF(+NFL!$F254="Carolina",+NFL!L254,IF(+NFL!$H254="Carolina",+NFL!L254,0))</f>
        <v>11</v>
      </c>
      <c r="M94" s="573">
        <f>IF(+NFL!$F254="Carolina",+NFL!M254,IF(+NFL!$H254="Carolina",+NFL!M254,0))</f>
        <v>44.5</v>
      </c>
      <c r="N94" s="584" t="str">
        <f>IF(+NFL!$F254="Carolina",+NFL!N254,IF(+NFL!$H254="Carolina",+NFL!N254,0))</f>
        <v>Buffalo</v>
      </c>
      <c r="O94" s="584">
        <f>IF(+NFL!$F254="Carolina",+NFL!O254,IF(+NFL!$H254="Carolina",+NFL!O254,0))</f>
        <v>31</v>
      </c>
      <c r="P94" s="584" t="str">
        <f>IF(+NFL!$F254="Carolina",+NFL!P254,IF(+NFL!$H254="Carolina",+NFL!P254,0))</f>
        <v>Carolina</v>
      </c>
      <c r="Q94" s="585">
        <f>IF(+NFL!$F254="Carolina",+NFL!Q254,IF(+NFL!$H254="Carolina",+NFL!Q254,0))</f>
        <v>14</v>
      </c>
      <c r="R94" s="586" t="str">
        <f>IF(+NFL!$F254="Carolina",+NFL!R254,IF(+NFL!$H254="Carolina",+NFL!R254,0))</f>
        <v>Buffalo</v>
      </c>
      <c r="S94" s="588" t="str">
        <f>IF(+NFL!$F254="Carolina",+NFL!S254,IF(+NFL!$H254="Carolina",+NFL!S254,0))</f>
        <v>Carolina</v>
      </c>
      <c r="T94" s="587" t="str">
        <f>IF(+NFL!$F254="Carolina",+NFL!T254,IF(+NFL!$H254="Carolina",+NFL!T254,0))</f>
        <v>Buffalo</v>
      </c>
      <c r="U94" s="585" t="str">
        <f>IF(+NFL!$F254="Carolina",+NFL!U254,IF(+NFL!$H254="Carolina",+NFL!U254,0))</f>
        <v>W</v>
      </c>
      <c r="V94" s="586">
        <f>IF(+NFL!$F275="Carolina",+NFL!#REF!,IF(+NFL!$H275="Carolina",+NFL!#REF!,0))</f>
        <v>0</v>
      </c>
      <c r="W94" s="585">
        <f>IF(+NFL!$F275="Carolina",+NFL!#REF!,IF(+NFL!$H275="Carolina",+NFL!#REF!,0))</f>
        <v>0</v>
      </c>
      <c r="X94" s="587">
        <f>IF(+NFL!$F275="Carolina",+NFL!#REF!,IF(+NFL!$H275="Carolina",+NFL!#REF!,0))</f>
        <v>0</v>
      </c>
      <c r="Y94" s="585">
        <f>IF(+NFL!$F275="Carolina",+NFL!#REF!,IF(+NFL!$H275="Carolina",+NFL!#REF!,0))</f>
        <v>0</v>
      </c>
      <c r="Z94" s="586">
        <f>IF(+NFL!$F275="Carolina",+NFL!#REF!,IF(+NFL!$H275="Carolina",+NFL!#REF!,0))</f>
        <v>0</v>
      </c>
      <c r="AA94" s="585">
        <f>IF(+NFL!$F275="Carolina",+NFL!#REF!,IF(+NFL!$H275="Carolina",+NFL!#REF!,0))</f>
        <v>0</v>
      </c>
      <c r="AB94" s="124">
        <f>IF(+NFL!$F275="Carolina",+NFL!#REF!,IF(+NFL!$H275="Carolina",+NFL!#REF!,0))</f>
        <v>0</v>
      </c>
      <c r="AC94" s="182">
        <f>IF(+NFL!$F275="Carolina",+NFL!#REF!,IF(+NFL!$H275="Carolina",+NFL!#REF!,0))</f>
        <v>0</v>
      </c>
      <c r="AD94" s="496">
        <f>IF(+NFL!$F275="Carolina",+NFL!#REF!,IF(+NFL!$H275="Carolina",+NFL!#REF!,0))</f>
        <v>0</v>
      </c>
      <c r="AE94" s="565">
        <f>IF(+NFL!$F275="Carolina",+NFL!#REF!,IF(+NFL!$H275="Carolina",+NFL!#REF!,0))</f>
        <v>0</v>
      </c>
      <c r="AF94" s="496">
        <f>IF(+NFL!$F275="Carolina",+NFL!#REF!,IF(+NFL!$H275="Carolina",+NFL!#REF!,0))</f>
        <v>0</v>
      </c>
      <c r="AG94" s="565">
        <f>IF(+NFL!$F275="Carolina",+NFL!#REF!,IF(+NFL!$H275="Carolina",+NFL!#REF!,0))</f>
        <v>0</v>
      </c>
      <c r="AH94" s="496">
        <f>IF(+NFL!$F275="Carolina",+NFL!#REF!,IF(+NFL!$H275="Carolina",+NFL!#REF!,0))</f>
        <v>0</v>
      </c>
      <c r="AI94" s="565">
        <f>IF(+NFL!$F275="Carolina",+NFL!#REF!,IF(+NFL!$H275="Carolina",+NFL!#REF!,0))</f>
        <v>0</v>
      </c>
      <c r="AJ94" s="496">
        <f>IF(+NFL!$F275="Carolina",+NFL!#REF!,IF(+NFL!$H275="Carolina",+NFL!#REF!,0))</f>
        <v>0</v>
      </c>
      <c r="AK94" s="565">
        <f>IF(+NFL!$F275="Carolina",+NFL!#REF!,IF(+NFL!$H275="Carolina",+NFL!#REF!,0))</f>
        <v>0</v>
      </c>
      <c r="AL94" s="102">
        <f>IF(+NFL!$F275="Carolina",+NFL!#REF!,IF(+NFL!$H275="Carolina",+NFL!#REF!,0))</f>
        <v>0</v>
      </c>
      <c r="AM94" s="96">
        <f>IF(+NFL!$F275="Carolina",+NFL!#REF!,IF(+NFL!$H275="Carolina",+NFL!#REF!,0))</f>
        <v>0</v>
      </c>
      <c r="AN94" s="102">
        <f>IF(+NFL!$F275="Carolina",+NFL!#REF!,IF(+NFL!$H275="Carolina",+NFL!#REF!,0))</f>
        <v>0</v>
      </c>
      <c r="AO94" s="70">
        <f>IF(+NFL!$F275="Carolina",+NFL!#REF!,IF(+NFL!$H275="Carolina",+NFL!#REF!,0))</f>
        <v>0</v>
      </c>
      <c r="AP94" s="480">
        <f>IF(+NFL!$F275="Carolina",+NFL!#REF!,IF(+NFL!$H275="Carolina",+NFL!#REF!,0))</f>
        <v>0</v>
      </c>
      <c r="AQ94" s="72">
        <f>IF(+NFL!$F275="Carolina",+NFL!#REF!,IF(+NFL!$H275="Carolina",+NFL!#REF!,0))</f>
        <v>0</v>
      </c>
      <c r="AR94" s="81">
        <f>IF(+NFL!$F275="Carolina",+NFL!#REF!,IF(+NFL!$H275="Carolina",+NFL!#REF!,0))</f>
        <v>0</v>
      </c>
      <c r="AS94" s="96">
        <f>IF(+NFL!$F275="Carolina",+NFL!#REF!,IF(+NFL!$H275="Carolina",+NFL!#REF!,0))</f>
        <v>0</v>
      </c>
      <c r="AT94" s="70">
        <f>IF(+NFL!$F275="Carolina",+NFL!#REF!,IF(+NFL!$H275="Carolina",+NFL!#REF!,0))</f>
        <v>0</v>
      </c>
      <c r="AU94" s="81">
        <f>IF(+NFL!$F275="Carolina",+NFL!#REF!,IF(+NFL!$H275="Carolina",+NFL!#REF!,0))</f>
        <v>0</v>
      </c>
      <c r="AV94" s="96">
        <f>IF(+NFL!$F275="Carolina",+NFL!#REF!,IF(+NFL!$H275="Carolina",+NFL!#REF!,0))</f>
        <v>0</v>
      </c>
      <c r="AW94" s="70">
        <f>IF(+NFL!$F275="Carolina",+NFL!#REF!,IF(+NFL!$H275="Carolina",+NFL!#REF!,0))</f>
        <v>0</v>
      </c>
      <c r="AX94" s="96">
        <f>IF(+NFL!$F275="Carolina",+NFL!#REF!,IF(+NFL!$H275="Carolina",+NFL!#REF!,0))</f>
        <v>0</v>
      </c>
      <c r="AY94" s="81">
        <f>IF(+NFL!$F275="Carolina",+NFL!#REF!,IF(+NFL!$H275="Carolina",+NFL!#REF!,0))</f>
        <v>0</v>
      </c>
      <c r="AZ94" s="96">
        <f>IF(+NFL!$F275="Carolina",+NFL!#REF!,IF(+NFL!$H275="Carolina",+NFL!#REF!,0))</f>
        <v>0</v>
      </c>
      <c r="BA94" s="70">
        <f>IF(+NFL!$F275="Carolina",+NFL!#REF!,IF(+NFL!$H275="Carolina",+NFL!#REF!,0))</f>
        <v>0</v>
      </c>
      <c r="BB94" s="70">
        <f>IF(+NFL!$F275="Carolina",+NFL!#REF!,IF(+NFL!$H275="Carolina",+NFL!#REF!,0))</f>
        <v>0</v>
      </c>
      <c r="BC94" s="592">
        <f>IF(+NFL!$F275="Carolina",+NFL!#REF!,IF(+NFL!$H275="Carolina",+NFL!#REF!,0))</f>
        <v>0</v>
      </c>
      <c r="BD94" s="81">
        <f>IF(+NFL!$F275="Carolina",+NFL!#REF!,IF(+NFL!$H275="Carolina",+NFL!#REF!,0))</f>
        <v>0</v>
      </c>
      <c r="BE94" s="96">
        <f>IF(+NFL!$F275="Carolina",+NFL!#REF!,IF(+NFL!$H275="Carolina",+NFL!#REF!,0))</f>
        <v>0</v>
      </c>
      <c r="BF94" s="70">
        <f>IF(+NFL!$F275="Carolina",+NFL!#REF!,IF(+NFL!$H275="Carolina",+NFL!#REF!,0))</f>
        <v>0</v>
      </c>
      <c r="BG94" s="81">
        <f>IF(+NFL!$F275="Carolina",+NFL!#REF!,IF(+NFL!$H275="Carolina",+NFL!#REF!,0))</f>
        <v>0</v>
      </c>
      <c r="BH94" s="96">
        <f>IF(+NFL!$F275="Carolina",+NFL!#REF!,IF(+NFL!$H275="Carolina",+NFL!#REF!,0))</f>
        <v>0</v>
      </c>
      <c r="BI94" s="70">
        <f>IF(+NFL!$F275="Carolina",+NFL!#REF!,IF(+NFL!$H275="Carolina",+NFL!#REF!,0))</f>
        <v>0</v>
      </c>
      <c r="BJ94" s="124">
        <f>IF(+NFL!$F275="Carolina",+NFL!#REF!,IF(+NFL!$H275="Carolina",+NFL!#REF!,0))</f>
        <v>0</v>
      </c>
      <c r="BK94" s="182">
        <f>IF(+NFL!$F275="Carolina",+NFL!#REF!,IF(+NFL!$H275="Carolina",+NFL!#REF!,0))</f>
        <v>0</v>
      </c>
    </row>
    <row r="95" spans="1:63" x14ac:dyDescent="0.8">
      <c r="A95" s="70">
        <f>IF(+NFL!$F278="Carolina",+NFL!A278,IF(+NFL!$H278="Carolina",+NFL!A278,0))</f>
        <v>16</v>
      </c>
      <c r="B95" s="480" t="str">
        <f>IF(+NFL!$F278="Carolina",+NFL!B278,IF(+NFL!$H278="Carolina",+NFL!B278,0))</f>
        <v>Sun</v>
      </c>
      <c r="C95" s="72">
        <f>IF(+NFL!$F278="Carolina",+NFL!C278,IF(+NFL!$H278="Carolina",+NFL!C278,0))</f>
        <v>44556</v>
      </c>
      <c r="D95" s="73">
        <f>IF(+NFL!$F278="Carolina",+NFL!D278,IF(+NFL!$H278="Carolina",+NFL!D278,0))</f>
        <v>0.54166666666666663</v>
      </c>
      <c r="E95" s="123" t="str">
        <f>IF(+NFL!$F278="Carolina",+NFL!E278,IF(+NFL!$H278="Carolina",+NFL!E278,0))</f>
        <v>Fox</v>
      </c>
      <c r="F95" s="192" t="str">
        <f>IF(+NFL!$F278="Carolina",+NFL!F278,IF(+NFL!$H278="Carolina",+NFL!F278,0))</f>
        <v>Tampa Bay</v>
      </c>
      <c r="G95" s="123" t="str">
        <f>IF(+NFL!$F278="Carolina",+NFL!G278,IF(+NFL!$H278="Carolina",+NFL!G278,0))</f>
        <v>NFCS</v>
      </c>
      <c r="H95" s="192" t="str">
        <f>IF(+NFL!$F278="Carolina",+NFL!H278,IF(+NFL!$H278="Carolina",+NFL!H278,0))</f>
        <v>Carolina</v>
      </c>
      <c r="I95" s="123" t="str">
        <f>IF(+NFL!$F278="Carolina",+NFL!I278,IF(+NFL!$H278="Carolina",+NFL!I278,0))</f>
        <v>NFCS</v>
      </c>
      <c r="J95" s="496" t="str">
        <f>IF(+NFL!$F278="Carolina",+NFL!J278,IF(+NFL!$H278="Carolina",+NFL!J278,0))</f>
        <v>Tampa Bay</v>
      </c>
      <c r="K95" s="510" t="str">
        <f>IF(+NFL!$F278="Carolina",+NFL!K278,IF(+NFL!$H278="Carolina",+NFL!K278,0))</f>
        <v>Carolina</v>
      </c>
      <c r="L95" s="572">
        <f>IF(+NFL!$F278="Carolina",+NFL!L278,IF(+NFL!$H278="Carolina",+NFL!L278,0))</f>
        <v>10</v>
      </c>
      <c r="M95" s="573">
        <f>IF(+NFL!$F278="Carolina",+NFL!M278,IF(+NFL!$H278="Carolina",+NFL!M278,0))</f>
        <v>44</v>
      </c>
      <c r="N95" s="584" t="str">
        <f>IF(+NFL!$F278="Carolina",+NFL!N278,IF(+NFL!$H278="Carolina",+NFL!N278,0))</f>
        <v>Tampa Bay</v>
      </c>
      <c r="O95" s="584">
        <f>IF(+NFL!$F278="Carolina",+NFL!O278,IF(+NFL!$H278="Carolina",+NFL!O278,0))</f>
        <v>32</v>
      </c>
      <c r="P95" s="584" t="str">
        <f>IF(+NFL!$F278="Carolina",+NFL!P278,IF(+NFL!$H278="Carolina",+NFL!P278,0))</f>
        <v>Carolina</v>
      </c>
      <c r="Q95" s="585">
        <f>IF(+NFL!$F278="Carolina",+NFL!Q278,IF(+NFL!$H278="Carolina",+NFL!Q278,0))</f>
        <v>6</v>
      </c>
      <c r="R95" s="586" t="str">
        <f>IF(+NFL!$F278="Carolina",+NFL!R278,IF(+NFL!$H278="Carolina",+NFL!R278,0))</f>
        <v>Tampa Bay</v>
      </c>
      <c r="S95" s="588" t="str">
        <f>IF(+NFL!$F278="Carolina",+NFL!S278,IF(+NFL!$H278="Carolina",+NFL!S278,0))</f>
        <v>Carolina</v>
      </c>
      <c r="T95" s="587" t="str">
        <f>IF(+NFL!$F278="Carolina",+NFL!T278,IF(+NFL!$H278="Carolina",+NFL!T278,0))</f>
        <v>Carolina</v>
      </c>
      <c r="U95" s="585" t="str">
        <f>IF(+NFL!$F278="Carolina",+NFL!U278,IF(+NFL!$H278="Carolina",+NFL!U278,0))</f>
        <v>L</v>
      </c>
      <c r="V95" s="586">
        <f>IF(+NFL!$F300="Carolina",+NFL!#REF!,IF(+NFL!$H300="Carolina",+NFL!#REF!,0))</f>
        <v>0</v>
      </c>
      <c r="W95" s="585">
        <f>IF(+NFL!$F300="Carolina",+NFL!#REF!,IF(+NFL!$H300="Carolina",+NFL!#REF!,0))</f>
        <v>0</v>
      </c>
      <c r="X95" s="587">
        <f>IF(+NFL!$F300="Carolina",+NFL!#REF!,IF(+NFL!$H300="Carolina",+NFL!#REF!,0))</f>
        <v>0</v>
      </c>
      <c r="Y95" s="585">
        <f>IF(+NFL!$F300="Carolina",+NFL!#REF!,IF(+NFL!$H300="Carolina",+NFL!#REF!,0))</f>
        <v>0</v>
      </c>
      <c r="Z95" s="586">
        <f>IF(+NFL!$F300="Carolina",+NFL!#REF!,IF(+NFL!$H300="Carolina",+NFL!#REF!,0))</f>
        <v>0</v>
      </c>
      <c r="AA95" s="585">
        <f>IF(+NFL!$F300="Carolina",+NFL!#REF!,IF(+NFL!$H300="Carolina",+NFL!#REF!,0))</f>
        <v>0</v>
      </c>
      <c r="AB95" s="124">
        <f>IF(+NFL!$F300="Carolina",+NFL!#REF!,IF(+NFL!$H300="Carolina",+NFL!#REF!,0))</f>
        <v>0</v>
      </c>
      <c r="AC95" s="182">
        <f>IF(+NFL!$F300="Carolina",+NFL!#REF!,IF(+NFL!$H300="Carolina",+NFL!#REF!,0))</f>
        <v>0</v>
      </c>
      <c r="AD95" s="496">
        <f>IF(+NFL!$F300="Carolina",+NFL!#REF!,IF(+NFL!$H300="Carolina",+NFL!#REF!,0))</f>
        <v>0</v>
      </c>
      <c r="AE95" s="565">
        <f>IF(+NFL!$F300="Carolina",+NFL!#REF!,IF(+NFL!$H300="Carolina",+NFL!#REF!,0))</f>
        <v>0</v>
      </c>
      <c r="AF95" s="496">
        <f>IF(+NFL!$F300="Carolina",+NFL!#REF!,IF(+NFL!$H300="Carolina",+NFL!#REF!,0))</f>
        <v>0</v>
      </c>
      <c r="AG95" s="565">
        <f>IF(+NFL!$F300="Carolina",+NFL!#REF!,IF(+NFL!$H300="Carolina",+NFL!#REF!,0))</f>
        <v>0</v>
      </c>
      <c r="AH95" s="496">
        <f>IF(+NFL!$F300="Carolina",+NFL!#REF!,IF(+NFL!$H300="Carolina",+NFL!#REF!,0))</f>
        <v>0</v>
      </c>
      <c r="AI95" s="565">
        <f>IF(+NFL!$F300="Carolina",+NFL!#REF!,IF(+NFL!$H300="Carolina",+NFL!#REF!,0))</f>
        <v>0</v>
      </c>
      <c r="AJ95" s="496">
        <f>IF(+NFL!$F300="Carolina",+NFL!#REF!,IF(+NFL!$H300="Carolina",+NFL!#REF!,0))</f>
        <v>0</v>
      </c>
      <c r="AK95" s="565">
        <f>IF(+NFL!$F300="Carolina",+NFL!#REF!,IF(+NFL!$H300="Carolina",+NFL!#REF!,0))</f>
        <v>0</v>
      </c>
      <c r="AL95" s="102">
        <f>IF(+NFL!$F300="Carolina",+NFL!#REF!,IF(+NFL!$H300="Carolina",+NFL!#REF!,0))</f>
        <v>0</v>
      </c>
      <c r="AM95" s="96">
        <f>IF(+NFL!$F300="Carolina",+NFL!#REF!,IF(+NFL!$H300="Carolina",+NFL!#REF!,0))</f>
        <v>0</v>
      </c>
      <c r="AN95" s="102">
        <f>IF(+NFL!$F300="Carolina",+NFL!#REF!,IF(+NFL!$H300="Carolina",+NFL!#REF!,0))</f>
        <v>0</v>
      </c>
      <c r="AO95" s="70">
        <f>IF(+NFL!$F300="Carolina",+NFL!#REF!,IF(+NFL!$H300="Carolina",+NFL!#REF!,0))</f>
        <v>0</v>
      </c>
      <c r="AP95" s="480">
        <f>IF(+NFL!$F300="Carolina",+NFL!#REF!,IF(+NFL!$H300="Carolina",+NFL!#REF!,0))</f>
        <v>0</v>
      </c>
      <c r="AQ95" s="72">
        <f>IF(+NFL!$F300="Carolina",+NFL!#REF!,IF(+NFL!$H300="Carolina",+NFL!#REF!,0))</f>
        <v>0</v>
      </c>
      <c r="AR95" s="81">
        <f>IF(+NFL!$F300="Carolina",+NFL!#REF!,IF(+NFL!$H300="Carolina",+NFL!#REF!,0))</f>
        <v>0</v>
      </c>
      <c r="AS95" s="96">
        <f>IF(+NFL!$F300="Carolina",+NFL!#REF!,IF(+NFL!$H300="Carolina",+NFL!#REF!,0))</f>
        <v>0</v>
      </c>
      <c r="AT95" s="70">
        <f>IF(+NFL!$F300="Carolina",+NFL!#REF!,IF(+NFL!$H300="Carolina",+NFL!#REF!,0))</f>
        <v>0</v>
      </c>
      <c r="AU95" s="81">
        <f>IF(+NFL!$F300="Carolina",+NFL!#REF!,IF(+NFL!$H300="Carolina",+NFL!#REF!,0))</f>
        <v>0</v>
      </c>
      <c r="AV95" s="96">
        <f>IF(+NFL!$F300="Carolina",+NFL!#REF!,IF(+NFL!$H300="Carolina",+NFL!#REF!,0))</f>
        <v>0</v>
      </c>
      <c r="AW95" s="70">
        <f>IF(+NFL!$F300="Carolina",+NFL!#REF!,IF(+NFL!$H300="Carolina",+NFL!#REF!,0))</f>
        <v>0</v>
      </c>
      <c r="AX95" s="96">
        <f>IF(+NFL!$F300="Carolina",+NFL!#REF!,IF(+NFL!$H300="Carolina",+NFL!#REF!,0))</f>
        <v>0</v>
      </c>
      <c r="AY95" s="81">
        <f>IF(+NFL!$F300="Carolina",+NFL!#REF!,IF(+NFL!$H300="Carolina",+NFL!#REF!,0))</f>
        <v>0</v>
      </c>
      <c r="AZ95" s="96">
        <f>IF(+NFL!$F300="Carolina",+NFL!#REF!,IF(+NFL!$H300="Carolina",+NFL!#REF!,0))</f>
        <v>0</v>
      </c>
      <c r="BA95" s="70">
        <f>IF(+NFL!$F300="Carolina",+NFL!#REF!,IF(+NFL!$H300="Carolina",+NFL!#REF!,0))</f>
        <v>0</v>
      </c>
      <c r="BB95" s="70">
        <f>IF(+NFL!$F300="Carolina",+NFL!#REF!,IF(+NFL!$H300="Carolina",+NFL!#REF!,0))</f>
        <v>0</v>
      </c>
      <c r="BC95" s="592">
        <f>IF(+NFL!$F300="Carolina",+NFL!#REF!,IF(+NFL!$H300="Carolina",+NFL!#REF!,0))</f>
        <v>0</v>
      </c>
      <c r="BD95" s="81">
        <f>IF(+NFL!$F300="Carolina",+NFL!#REF!,IF(+NFL!$H300="Carolina",+NFL!#REF!,0))</f>
        <v>0</v>
      </c>
      <c r="BE95" s="96">
        <f>IF(+NFL!$F300="Carolina",+NFL!#REF!,IF(+NFL!$H300="Carolina",+NFL!#REF!,0))</f>
        <v>0</v>
      </c>
      <c r="BF95" s="70">
        <f>IF(+NFL!$F300="Carolina",+NFL!#REF!,IF(+NFL!$H300="Carolina",+NFL!#REF!,0))</f>
        <v>0</v>
      </c>
      <c r="BG95" s="81">
        <f>IF(+NFL!$F300="Carolina",+NFL!#REF!,IF(+NFL!$H300="Carolina",+NFL!#REF!,0))</f>
        <v>0</v>
      </c>
      <c r="BH95" s="96">
        <f>IF(+NFL!$F300="Carolina",+NFL!#REF!,IF(+NFL!$H300="Carolina",+NFL!#REF!,0))</f>
        <v>0</v>
      </c>
      <c r="BI95" s="70">
        <f>IF(+NFL!$F300="Carolina",+NFL!#REF!,IF(+NFL!$H300="Carolina",+NFL!#REF!,0))</f>
        <v>0</v>
      </c>
      <c r="BJ95" s="124">
        <f>IF(+NFL!$F300="Carolina",+NFL!#REF!,IF(+NFL!$H300="Carolina",+NFL!#REF!,0))</f>
        <v>0</v>
      </c>
      <c r="BK95" s="182">
        <f>IF(+NFL!$F300="Carolina",+NFL!#REF!,IF(+NFL!$H300="Carolina",+NFL!#REF!,0))</f>
        <v>0</v>
      </c>
    </row>
    <row r="96" spans="1:63" x14ac:dyDescent="0.8">
      <c r="A96" s="70">
        <f>IF(+NFL!$F292="Carolina",+NFL!A292,IF(+NFL!$H292="Carolina",+NFL!A292,0))</f>
        <v>17</v>
      </c>
      <c r="B96" s="480" t="str">
        <f>IF(+NFL!$F292="Carolina",+NFL!B292,IF(+NFL!$H292="Carolina",+NFL!B292,0))</f>
        <v>Sat</v>
      </c>
      <c r="C96" s="72">
        <f>IF(+NFL!$F292="Carolina",+NFL!C292,IF(+NFL!$H292="Carolina",+NFL!C292,0))</f>
        <v>44563</v>
      </c>
      <c r="D96" s="73">
        <f>IF(+NFL!$F292="Carolina",+NFL!D292,IF(+NFL!$H292="Carolina",+NFL!D292,0))</f>
        <v>0.54166666666666663</v>
      </c>
      <c r="E96" s="123" t="str">
        <f>IF(+NFL!$F292="Carolina",+NFL!E292,IF(+NFL!$H292="Carolina",+NFL!E292,0))</f>
        <v>Fox</v>
      </c>
      <c r="F96" s="192" t="str">
        <f>IF(+NFL!$F292="Carolina",+NFL!F292,IF(+NFL!$H292="Carolina",+NFL!F292,0))</f>
        <v>Carolina</v>
      </c>
      <c r="G96" s="123" t="str">
        <f>IF(+NFL!$F292="Carolina",+NFL!G292,IF(+NFL!$H292="Carolina",+NFL!G292,0))</f>
        <v>NFCS</v>
      </c>
      <c r="H96" s="192" t="str">
        <f>IF(+NFL!$F292="Carolina",+NFL!H292,IF(+NFL!$H292="Carolina",+NFL!H292,0))</f>
        <v>New Orleans</v>
      </c>
      <c r="I96" s="123" t="str">
        <f>IF(+NFL!$F292="Carolina",+NFL!I292,IF(+NFL!$H292="Carolina",+NFL!I292,0))</f>
        <v>NFCS</v>
      </c>
      <c r="J96" s="496" t="str">
        <f>IF(+NFL!$F292="Carolina",+NFL!J292,IF(+NFL!$H292="Carolina",+NFL!J292,0))</f>
        <v>New Orleans</v>
      </c>
      <c r="K96" s="510" t="str">
        <f>IF(+NFL!$F292="Carolina",+NFL!K292,IF(+NFL!$H292="Carolina",+NFL!K292,0))</f>
        <v>Carolina</v>
      </c>
      <c r="L96" s="572">
        <f>IF(+NFL!$F292="Carolina",+NFL!L292,IF(+NFL!$H292="Carolina",+NFL!L292,0))</f>
        <v>6.5</v>
      </c>
      <c r="M96" s="573">
        <f>IF(+NFL!$F292="Carolina",+NFL!M292,IF(+NFL!$H292="Carolina",+NFL!M292,0))</f>
        <v>37</v>
      </c>
      <c r="N96" s="584" t="str">
        <f>IF(+NFL!$F292="Carolina",+NFL!N292,IF(+NFL!$H292="Carolina",+NFL!N292,0))</f>
        <v>New Orleans</v>
      </c>
      <c r="O96" s="584">
        <f>IF(+NFL!$F292="Carolina",+NFL!O292,IF(+NFL!$H292="Carolina",+NFL!O292,0))</f>
        <v>18</v>
      </c>
      <c r="P96" s="584" t="str">
        <f>IF(+NFL!$F292="Carolina",+NFL!P292,IF(+NFL!$H292="Carolina",+NFL!P292,0))</f>
        <v>Carolina</v>
      </c>
      <c r="Q96" s="585">
        <f>IF(+NFL!$F292="Carolina",+NFL!Q292,IF(+NFL!$H292="Carolina",+NFL!Q292,0))</f>
        <v>10</v>
      </c>
      <c r="R96" s="586" t="str">
        <f>IF(+NFL!$F292="Carolina",+NFL!R292,IF(+NFL!$H292="Carolina",+NFL!R292,0))</f>
        <v>New Orleans</v>
      </c>
      <c r="S96" s="588" t="str">
        <f>IF(+NFL!$F292="Carolina",+NFL!S292,IF(+NFL!$H292="Carolina",+NFL!S292,0))</f>
        <v>Carolina</v>
      </c>
      <c r="T96" s="587">
        <f>IF(+NFL!$F292="Carolina",+NFL!T292,IF(+NFL!$H292="Carolina",+NFL!T292,0))</f>
        <v>0</v>
      </c>
      <c r="U96" s="585" t="str">
        <f>IF(+NFL!$F292="Carolina",+NFL!U292,IF(+NFL!$H292="Carolina",+NFL!U292,0))</f>
        <v>L</v>
      </c>
      <c r="V96" s="586">
        <f>IF(+NFL!$F312="Carolina",+NFL!#REF!,IF(+NFL!$H312="Carolina",+NFL!#REF!,0))</f>
        <v>0</v>
      </c>
      <c r="W96" s="585">
        <f>IF(+NFL!$F312="Carolina",+NFL!#REF!,IF(+NFL!$H312="Carolina",+NFL!#REF!,0))</f>
        <v>0</v>
      </c>
      <c r="X96" s="587">
        <f>IF(+NFL!$F312="Carolina",+NFL!#REF!,IF(+NFL!$H312="Carolina",+NFL!#REF!,0))</f>
        <v>0</v>
      </c>
      <c r="Y96" s="585">
        <f>IF(+NFL!$F312="Carolina",+NFL!#REF!,IF(+NFL!$H312="Carolina",+NFL!#REF!,0))</f>
        <v>0</v>
      </c>
      <c r="Z96" s="586">
        <f>IF(+NFL!$F312="Carolina",+NFL!#REF!,IF(+NFL!$H312="Carolina",+NFL!#REF!,0))</f>
        <v>0</v>
      </c>
      <c r="AA96" s="585">
        <f>IF(+NFL!$F312="Carolina",+NFL!#REF!,IF(+NFL!$H312="Carolina",+NFL!#REF!,0))</f>
        <v>0</v>
      </c>
      <c r="AB96" s="124">
        <f>IF(+NFL!$F312="Carolina",+NFL!#REF!,IF(+NFL!$H312="Carolina",+NFL!#REF!,0))</f>
        <v>0</v>
      </c>
      <c r="AC96" s="182">
        <f>IF(+NFL!$F312="Carolina",+NFL!#REF!,IF(+NFL!$H312="Carolina",+NFL!#REF!,0))</f>
        <v>0</v>
      </c>
      <c r="AD96" s="496">
        <f>IF(+NFL!$F312="Carolina",+NFL!#REF!,IF(+NFL!$H312="Carolina",+NFL!#REF!,0))</f>
        <v>0</v>
      </c>
      <c r="AE96" s="565">
        <f>IF(+NFL!$F312="Carolina",+NFL!#REF!,IF(+NFL!$H312="Carolina",+NFL!#REF!,0))</f>
        <v>0</v>
      </c>
      <c r="AF96" s="496">
        <f>IF(+NFL!$F312="Carolina",+NFL!#REF!,IF(+NFL!$H312="Carolina",+NFL!#REF!,0))</f>
        <v>0</v>
      </c>
      <c r="AG96" s="565">
        <f>IF(+NFL!$F312="Carolina",+NFL!#REF!,IF(+NFL!$H312="Carolina",+NFL!#REF!,0))</f>
        <v>0</v>
      </c>
      <c r="AH96" s="496">
        <f>IF(+NFL!$F312="Carolina",+NFL!#REF!,IF(+NFL!$H312="Carolina",+NFL!#REF!,0))</f>
        <v>0</v>
      </c>
      <c r="AI96" s="565">
        <f>IF(+NFL!$F312="Carolina",+NFL!#REF!,IF(+NFL!$H312="Carolina",+NFL!#REF!,0))</f>
        <v>0</v>
      </c>
      <c r="AJ96" s="496">
        <f>IF(+NFL!$F312="Carolina",+NFL!#REF!,IF(+NFL!$H312="Carolina",+NFL!#REF!,0))</f>
        <v>0</v>
      </c>
      <c r="AK96" s="565">
        <f>IF(+NFL!$F312="Carolina",+NFL!#REF!,IF(+NFL!$H312="Carolina",+NFL!#REF!,0))</f>
        <v>0</v>
      </c>
      <c r="AL96" s="102">
        <f>IF(+NFL!$F312="Carolina",+NFL!#REF!,IF(+NFL!$H312="Carolina",+NFL!#REF!,0))</f>
        <v>0</v>
      </c>
      <c r="AM96" s="96">
        <f>IF(+NFL!$F312="Carolina",+NFL!#REF!,IF(+NFL!$H312="Carolina",+NFL!#REF!,0))</f>
        <v>0</v>
      </c>
      <c r="AN96" s="102">
        <f>IF(+NFL!$F312="Carolina",+NFL!#REF!,IF(+NFL!$H312="Carolina",+NFL!#REF!,0))</f>
        <v>0</v>
      </c>
      <c r="AO96" s="70">
        <f>IF(+NFL!$F312="Carolina",+NFL!#REF!,IF(+NFL!$H312="Carolina",+NFL!#REF!,0))</f>
        <v>0</v>
      </c>
      <c r="AP96" s="480">
        <f>IF(+NFL!$F312="Carolina",+NFL!#REF!,IF(+NFL!$H312="Carolina",+NFL!#REF!,0))</f>
        <v>0</v>
      </c>
      <c r="AQ96" s="72">
        <f>IF(+NFL!$F312="Carolina",+NFL!#REF!,IF(+NFL!$H312="Carolina",+NFL!#REF!,0))</f>
        <v>0</v>
      </c>
      <c r="AR96" s="81">
        <f>IF(+NFL!$F312="Carolina",+NFL!#REF!,IF(+NFL!$H312="Carolina",+NFL!#REF!,0))</f>
        <v>0</v>
      </c>
      <c r="AS96" s="96">
        <f>IF(+NFL!$F312="Carolina",+NFL!#REF!,IF(+NFL!$H312="Carolina",+NFL!#REF!,0))</f>
        <v>0</v>
      </c>
      <c r="AT96" s="70">
        <f>IF(+NFL!$F312="Carolina",+NFL!#REF!,IF(+NFL!$H312="Carolina",+NFL!#REF!,0))</f>
        <v>0</v>
      </c>
      <c r="AU96" s="81">
        <f>IF(+NFL!$F312="Carolina",+NFL!#REF!,IF(+NFL!$H312="Carolina",+NFL!#REF!,0))</f>
        <v>0</v>
      </c>
      <c r="AV96" s="96">
        <f>IF(+NFL!$F312="Carolina",+NFL!#REF!,IF(+NFL!$H312="Carolina",+NFL!#REF!,0))</f>
        <v>0</v>
      </c>
      <c r="AW96" s="70">
        <f>IF(+NFL!$F312="Carolina",+NFL!#REF!,IF(+NFL!$H312="Carolina",+NFL!#REF!,0))</f>
        <v>0</v>
      </c>
      <c r="AX96" s="96">
        <f>IF(+NFL!$F312="Carolina",+NFL!#REF!,IF(+NFL!$H312="Carolina",+NFL!#REF!,0))</f>
        <v>0</v>
      </c>
      <c r="AY96" s="81">
        <f>IF(+NFL!$F312="Carolina",+NFL!#REF!,IF(+NFL!$H312="Carolina",+NFL!#REF!,0))</f>
        <v>0</v>
      </c>
      <c r="AZ96" s="96">
        <f>IF(+NFL!$F312="Carolina",+NFL!#REF!,IF(+NFL!$H312="Carolina",+NFL!#REF!,0))</f>
        <v>0</v>
      </c>
      <c r="BA96" s="70">
        <f>IF(+NFL!$F312="Carolina",+NFL!#REF!,IF(+NFL!$H312="Carolina",+NFL!#REF!,0))</f>
        <v>0</v>
      </c>
      <c r="BB96" s="70">
        <f>IF(+NFL!$F312="Carolina",+NFL!#REF!,IF(+NFL!$H312="Carolina",+NFL!#REF!,0))</f>
        <v>0</v>
      </c>
      <c r="BC96" s="592">
        <f>IF(+NFL!$F312="Carolina",+NFL!#REF!,IF(+NFL!$H312="Carolina",+NFL!#REF!,0))</f>
        <v>0</v>
      </c>
      <c r="BD96" s="81">
        <f>IF(+NFL!$F312="Carolina",+NFL!#REF!,IF(+NFL!$H312="Carolina",+NFL!#REF!,0))</f>
        <v>0</v>
      </c>
      <c r="BE96" s="96">
        <f>IF(+NFL!$F312="Carolina",+NFL!#REF!,IF(+NFL!$H312="Carolina",+NFL!#REF!,0))</f>
        <v>0</v>
      </c>
      <c r="BF96" s="70">
        <f>IF(+NFL!$F312="Carolina",+NFL!#REF!,IF(+NFL!$H312="Carolina",+NFL!#REF!,0))</f>
        <v>0</v>
      </c>
      <c r="BG96" s="81">
        <f>IF(+NFL!$F312="Carolina",+NFL!#REF!,IF(+NFL!$H312="Carolina",+NFL!#REF!,0))</f>
        <v>0</v>
      </c>
      <c r="BH96" s="96">
        <f>IF(+NFL!$F312="Carolina",+NFL!#REF!,IF(+NFL!$H312="Carolina",+NFL!#REF!,0))</f>
        <v>0</v>
      </c>
      <c r="BI96" s="70">
        <f>IF(+NFL!$F312="Carolina",+NFL!#REF!,IF(+NFL!$H312="Carolina",+NFL!#REF!,0))</f>
        <v>0</v>
      </c>
      <c r="BJ96" s="124">
        <f>IF(+NFL!$F312="Carolina",+NFL!#REF!,IF(+NFL!$H312="Carolina",+NFL!#REF!,0))</f>
        <v>0</v>
      </c>
      <c r="BK96" s="182">
        <f>IF(+NFL!$F312="Carolina",+NFL!#REF!,IF(+NFL!$H312="Carolina",+NFL!#REF!,0))</f>
        <v>0</v>
      </c>
    </row>
    <row r="97" spans="1:63" x14ac:dyDescent="0.8">
      <c r="A97" s="70">
        <f>IF(+NFL!$F309="Carolina",+NFL!A309,IF(+NFL!$H309="Carolina",+NFL!A309,0))</f>
        <v>18</v>
      </c>
      <c r="B97" s="480" t="str">
        <f>IF(+NFL!$F309="Carolina",+NFL!B309,IF(+NFL!$H309="Carolina",+NFL!B309,0))</f>
        <v>Sun</v>
      </c>
      <c r="C97" s="72">
        <f>IF(+NFL!$F309="Carolina",+NFL!C309,IF(+NFL!$H309="Carolina",+NFL!C309,0))</f>
        <v>44570</v>
      </c>
      <c r="D97" s="73">
        <f>IF(+NFL!$F309="Carolina",+NFL!D309,IF(+NFL!$H309="Carolina",+NFL!D309,0))</f>
        <v>0.54166666666666663</v>
      </c>
      <c r="E97" s="123" t="str">
        <f>IF(+NFL!$F309="Carolina",+NFL!E309,IF(+NFL!$H309="Carolina",+NFL!E309,0))</f>
        <v>Fox</v>
      </c>
      <c r="F97" s="192" t="str">
        <f>IF(+NFL!$F309="Carolina",+NFL!F309,IF(+NFL!$H309="Carolina",+NFL!F309,0))</f>
        <v>Carolina</v>
      </c>
      <c r="G97" s="123" t="str">
        <f>IF(+NFL!$F309="Carolina",+NFL!G309,IF(+NFL!$H309="Carolina",+NFL!G309,0))</f>
        <v>NFCS</v>
      </c>
      <c r="H97" s="192" t="str">
        <f>IF(+NFL!$F309="Carolina",+NFL!H309,IF(+NFL!$H309="Carolina",+NFL!H309,0))</f>
        <v>Tampa Bay</v>
      </c>
      <c r="I97" s="123" t="str">
        <f>IF(+NFL!$F309="Carolina",+NFL!I309,IF(+NFL!$H309="Carolina",+NFL!I309,0))</f>
        <v>NFCS</v>
      </c>
      <c r="J97" s="496" t="str">
        <f>IF(+NFL!$F309="Carolina",+NFL!J309,IF(+NFL!$H309="Carolina",+NFL!J309,0))</f>
        <v>Tampa Bay</v>
      </c>
      <c r="K97" s="510" t="str">
        <f>IF(+NFL!$F309="Carolina",+NFL!K309,IF(+NFL!$H309="Carolina",+NFL!K309,0))</f>
        <v>Carolina</v>
      </c>
      <c r="L97" s="572">
        <f>IF(+NFL!$F309="Carolina",+NFL!L309,IF(+NFL!$H309="Carolina",+NFL!L309,0))</f>
        <v>10.5</v>
      </c>
      <c r="M97" s="573">
        <f>IF(+NFL!$F309="Carolina",+NFL!M309,IF(+NFL!$H309="Carolina",+NFL!M309,0))</f>
        <v>43</v>
      </c>
      <c r="N97" s="584" t="str">
        <f>IF(+NFL!$F309="Carolina",+NFL!N309,IF(+NFL!$H309="Carolina",+NFL!N309,0))</f>
        <v>Tampa Bay</v>
      </c>
      <c r="O97" s="584">
        <f>IF(+NFL!$F309="Carolina",+NFL!O309,IF(+NFL!$H309="Carolina",+NFL!O309,0))</f>
        <v>41</v>
      </c>
      <c r="P97" s="584" t="str">
        <f>IF(+NFL!$F309="Carolina",+NFL!P309,IF(+NFL!$H309="Carolina",+NFL!P309,0))</f>
        <v>Carolina</v>
      </c>
      <c r="Q97" s="585">
        <f>IF(+NFL!$F309="Carolina",+NFL!Q309,IF(+NFL!$H309="Carolina",+NFL!Q309,0))</f>
        <v>17</v>
      </c>
      <c r="R97" s="586" t="str">
        <f>IF(+NFL!$F309="Carolina",+NFL!R309,IF(+NFL!$H309="Carolina",+NFL!R309,0))</f>
        <v>Tampa Bay</v>
      </c>
      <c r="S97" s="588" t="str">
        <f>IF(+NFL!$F309="Carolina",+NFL!S309,IF(+NFL!$H309="Carolina",+NFL!S309,0))</f>
        <v>Carolina</v>
      </c>
      <c r="T97" s="587">
        <f>IF(+NFL!$F309="Carolina",+NFL!T309,IF(+NFL!$H309="Carolina",+NFL!T309,0))</f>
        <v>0</v>
      </c>
      <c r="U97" s="585" t="str">
        <f>IF(+NFL!$F309="Carolina",+NFL!U309,IF(+NFL!$H309="Carolina",+NFL!U309,0))</f>
        <v>L</v>
      </c>
      <c r="V97" s="586">
        <f>IF(+NFL!$F338="Carolina",+NFL!#REF!,IF(+NFL!$H338="Carolina",+NFL!#REF!,0))</f>
        <v>0</v>
      </c>
      <c r="W97" s="585">
        <f>IF(+NFL!$F338="Carolina",+NFL!#REF!,IF(+NFL!$H338="Carolina",+NFL!#REF!,0))</f>
        <v>0</v>
      </c>
      <c r="X97" s="587">
        <f>IF(+NFL!$F338="Carolina",+NFL!#REF!,IF(+NFL!$H338="Carolina",+NFL!#REF!,0))</f>
        <v>0</v>
      </c>
      <c r="Y97" s="585">
        <f>IF(+NFL!$F338="Carolina",+NFL!#REF!,IF(+NFL!$H338="Carolina",+NFL!#REF!,0))</f>
        <v>0</v>
      </c>
      <c r="Z97" s="586">
        <f>IF(+NFL!$F338="Carolina",+NFL!#REF!,IF(+NFL!$H338="Carolina",+NFL!#REF!,0))</f>
        <v>0</v>
      </c>
      <c r="AA97" s="585">
        <f>IF(+NFL!$F338="Carolina",+NFL!#REF!,IF(+NFL!$H338="Carolina",+NFL!#REF!,0))</f>
        <v>0</v>
      </c>
      <c r="AB97" s="124">
        <f>IF(+NFL!$F338="Carolina",+NFL!#REF!,IF(+NFL!$H338="Carolina",+NFL!#REF!,0))</f>
        <v>0</v>
      </c>
      <c r="AC97" s="182">
        <f>IF(+NFL!$F338="Carolina",+NFL!#REF!,IF(+NFL!$H338="Carolina",+NFL!#REF!,0))</f>
        <v>0</v>
      </c>
      <c r="AD97" s="496">
        <f>IF(+NFL!$F338="Carolina",+NFL!#REF!,IF(+NFL!$H338="Carolina",+NFL!#REF!,0))</f>
        <v>0</v>
      </c>
      <c r="AE97" s="565">
        <f>IF(+NFL!$F338="Carolina",+NFL!#REF!,IF(+NFL!$H338="Carolina",+NFL!#REF!,0))</f>
        <v>0</v>
      </c>
      <c r="AF97" s="496">
        <f>IF(+NFL!$F338="Carolina",+NFL!#REF!,IF(+NFL!$H338="Carolina",+NFL!#REF!,0))</f>
        <v>0</v>
      </c>
      <c r="AG97" s="565">
        <f>IF(+NFL!$F338="Carolina",+NFL!#REF!,IF(+NFL!$H338="Carolina",+NFL!#REF!,0))</f>
        <v>0</v>
      </c>
      <c r="AH97" s="496">
        <f>IF(+NFL!$F338="Carolina",+NFL!#REF!,IF(+NFL!$H338="Carolina",+NFL!#REF!,0))</f>
        <v>0</v>
      </c>
      <c r="AI97" s="565">
        <f>IF(+NFL!$F338="Carolina",+NFL!#REF!,IF(+NFL!$H338="Carolina",+NFL!#REF!,0))</f>
        <v>0</v>
      </c>
      <c r="AJ97" s="496">
        <f>IF(+NFL!$F338="Carolina",+NFL!#REF!,IF(+NFL!$H338="Carolina",+NFL!#REF!,0))</f>
        <v>0</v>
      </c>
      <c r="AK97" s="565">
        <f>IF(+NFL!$F338="Carolina",+NFL!#REF!,IF(+NFL!$H338="Carolina",+NFL!#REF!,0))</f>
        <v>0</v>
      </c>
      <c r="AL97" s="102">
        <f>IF(+NFL!$F338="Carolina",+NFL!#REF!,IF(+NFL!$H338="Carolina",+NFL!#REF!,0))</f>
        <v>0</v>
      </c>
      <c r="AM97" s="96">
        <f>IF(+NFL!$F338="Carolina",+NFL!#REF!,IF(+NFL!$H338="Carolina",+NFL!#REF!,0))</f>
        <v>0</v>
      </c>
      <c r="AN97" s="102">
        <f>IF(+NFL!$F338="Carolina",+NFL!#REF!,IF(+NFL!$H338="Carolina",+NFL!#REF!,0))</f>
        <v>0</v>
      </c>
      <c r="AO97" s="70">
        <f>IF(+NFL!$F338="Carolina",+NFL!#REF!,IF(+NFL!$H338="Carolina",+NFL!#REF!,0))</f>
        <v>0</v>
      </c>
      <c r="AP97" s="480">
        <f>IF(+NFL!$F338="Carolina",+NFL!#REF!,IF(+NFL!$H338="Carolina",+NFL!#REF!,0))</f>
        <v>0</v>
      </c>
      <c r="AQ97" s="72">
        <f>IF(+NFL!$F338="Carolina",+NFL!#REF!,IF(+NFL!$H338="Carolina",+NFL!#REF!,0))</f>
        <v>0</v>
      </c>
      <c r="AR97" s="81">
        <f>IF(+NFL!$F338="Carolina",+NFL!#REF!,IF(+NFL!$H338="Carolina",+NFL!#REF!,0))</f>
        <v>0</v>
      </c>
      <c r="AS97" s="96">
        <f>IF(+NFL!$F338="Carolina",+NFL!#REF!,IF(+NFL!$H338="Carolina",+NFL!#REF!,0))</f>
        <v>0</v>
      </c>
      <c r="AT97" s="70">
        <f>IF(+NFL!$F338="Carolina",+NFL!#REF!,IF(+NFL!$H338="Carolina",+NFL!#REF!,0))</f>
        <v>0</v>
      </c>
      <c r="AU97" s="81">
        <f>IF(+NFL!$F338="Carolina",+NFL!#REF!,IF(+NFL!$H338="Carolina",+NFL!#REF!,0))</f>
        <v>0</v>
      </c>
      <c r="AV97" s="96">
        <f>IF(+NFL!$F338="Carolina",+NFL!#REF!,IF(+NFL!$H338="Carolina",+NFL!#REF!,0))</f>
        <v>0</v>
      </c>
      <c r="AW97" s="70">
        <f>IF(+NFL!$F338="Carolina",+NFL!#REF!,IF(+NFL!$H338="Carolina",+NFL!#REF!,0))</f>
        <v>0</v>
      </c>
      <c r="AX97" s="96">
        <f>IF(+NFL!$F338="Carolina",+NFL!#REF!,IF(+NFL!$H338="Carolina",+NFL!#REF!,0))</f>
        <v>0</v>
      </c>
      <c r="AY97" s="81">
        <f>IF(+NFL!$F338="Carolina",+NFL!#REF!,IF(+NFL!$H338="Carolina",+NFL!#REF!,0))</f>
        <v>0</v>
      </c>
      <c r="AZ97" s="96">
        <f>IF(+NFL!$F338="Carolina",+NFL!#REF!,IF(+NFL!$H338="Carolina",+NFL!#REF!,0))</f>
        <v>0</v>
      </c>
      <c r="BA97" s="70">
        <f>IF(+NFL!$F338="Carolina",+NFL!#REF!,IF(+NFL!$H338="Carolina",+NFL!#REF!,0))</f>
        <v>0</v>
      </c>
      <c r="BB97" s="70">
        <f>IF(+NFL!$F338="Carolina",+NFL!#REF!,IF(+NFL!$H338="Carolina",+NFL!#REF!,0))</f>
        <v>0</v>
      </c>
      <c r="BC97" s="592">
        <f>IF(+NFL!$F338="Carolina",+NFL!#REF!,IF(+NFL!$H338="Carolina",+NFL!#REF!,0))</f>
        <v>0</v>
      </c>
      <c r="BD97" s="81">
        <f>IF(+NFL!$F338="Carolina",+NFL!#REF!,IF(+NFL!$H338="Carolina",+NFL!#REF!,0))</f>
        <v>0</v>
      </c>
      <c r="BE97" s="96">
        <f>IF(+NFL!$F338="Carolina",+NFL!#REF!,IF(+NFL!$H338="Carolina",+NFL!#REF!,0))</f>
        <v>0</v>
      </c>
      <c r="BF97" s="70">
        <f>IF(+NFL!$F338="Carolina",+NFL!#REF!,IF(+NFL!$H338="Carolina",+NFL!#REF!,0))</f>
        <v>0</v>
      </c>
      <c r="BG97" s="81">
        <f>IF(+NFL!$F338="Carolina",+NFL!#REF!,IF(+NFL!$H338="Carolina",+NFL!#REF!,0))</f>
        <v>0</v>
      </c>
      <c r="BH97" s="96">
        <f>IF(+NFL!$F338="Carolina",+NFL!#REF!,IF(+NFL!$H338="Carolina",+NFL!#REF!,0))</f>
        <v>0</v>
      </c>
      <c r="BI97" s="70">
        <f>IF(+NFL!$F338="Carolina",+NFL!#REF!,IF(+NFL!$H338="Carolina",+NFL!#REF!,0))</f>
        <v>0</v>
      </c>
      <c r="BJ97" s="124">
        <f>IF(+NFL!$F338="Carolina",+NFL!#REF!,IF(+NFL!$H338="Carolina",+NFL!#REF!,0))</f>
        <v>0</v>
      </c>
      <c r="BK97" s="182">
        <f>IF(+NFL!$F338="Carolina",+NFL!#REF!,IF(+NFL!$H338="Carolina",+NFL!#REF!,0))</f>
        <v>0</v>
      </c>
    </row>
    <row r="98" spans="1:63" x14ac:dyDescent="0.8">
      <c r="E98" s="123"/>
      <c r="F98" s="1311" t="str">
        <f>F99</f>
        <v>Chicago</v>
      </c>
      <c r="G98" s="1312"/>
      <c r="H98" s="1312"/>
      <c r="I98" s="1313"/>
      <c r="L98" s="572"/>
      <c r="M98" s="573"/>
      <c r="N98" s="583"/>
      <c r="P98" s="583"/>
      <c r="R98" s="586"/>
      <c r="S98" s="588"/>
      <c r="T98" s="587"/>
      <c r="X98" s="587"/>
      <c r="AL98" s="101"/>
      <c r="AN98" s="102"/>
      <c r="AT98" s="70"/>
      <c r="AY98" s="81"/>
      <c r="AZ98" s="96"/>
      <c r="BA98" s="70"/>
      <c r="BB98" s="70"/>
      <c r="BF98" s="70"/>
    </row>
    <row r="99" spans="1:63" x14ac:dyDescent="0.8">
      <c r="A99" s="70">
        <f>IF(+NFL!$F18="Chicago",+NFL!A18,IF(+NFL!$H18="Chicago",+NFL!A18,0))</f>
        <v>1</v>
      </c>
      <c r="B99" s="480" t="str">
        <f>IF(+NFL!$F18="Chicago",+NFL!B18,IF(+NFL!$H18="Chicago",+NFL!B18,0))</f>
        <v>Sun</v>
      </c>
      <c r="C99" s="72">
        <f>IF(+NFL!$F18="Chicago",+NFL!C18,IF(+NFL!$H18="Chicago",+NFL!C18,0))</f>
        <v>44451</v>
      </c>
      <c r="D99" s="73">
        <f>IF(+NFL!$F18="Chicago",+NFL!D18,IF(+NFL!$H18="Chicago",+NFL!D18,0))</f>
        <v>0.84375</v>
      </c>
      <c r="E99" s="123" t="str">
        <f>IF(+NFL!$F18="Chicago",+NFL!E18,IF(+NFL!$H18="Chicago",+NFL!E18,0))</f>
        <v>NBC</v>
      </c>
      <c r="F99" s="176" t="str">
        <f>IF(+NFL!$F18="Chicago",+NFL!F18,IF(+NFL!$H18="Chicago",+NFL!F18,0))</f>
        <v>Chicago</v>
      </c>
      <c r="G99" s="70" t="str">
        <f>IF(+NFL!$F18="Chicago",+NFL!G18,IF(+NFL!$H18="Chicago",+NFL!G18,0))</f>
        <v>NFCN</v>
      </c>
      <c r="H99" s="176" t="str">
        <f>IF(+NFL!$F18="Chicago",+NFL!H18,IF(+NFL!$H18="Chicago",+NFL!H18,0))</f>
        <v>LA Rams</v>
      </c>
      <c r="I99" s="123" t="str">
        <f>IF(+NFL!$F18="Chicago",+NFL!I18,IF(+NFL!$H18="Chicago",+NFL!I18,0))</f>
        <v>NFCW</v>
      </c>
      <c r="J99" s="496" t="str">
        <f>IF(+NFL!$F18="Chicago",+NFL!J18,IF(+NFL!$H18="Chicago",+NFL!J18,0))</f>
        <v>LA Rams</v>
      </c>
      <c r="K99" s="510" t="str">
        <f>IF(+NFL!$F18="Chicago",+NFL!K18,IF(+NFL!$H18="Chicago",+NFL!K18,0))</f>
        <v>Chicago</v>
      </c>
      <c r="L99" s="572">
        <f>IF(+NFL!$F18="Chicago",+NFL!L18,IF(+NFL!$H18="Chicago",+NFL!L18,0))</f>
        <v>7.5</v>
      </c>
      <c r="M99" s="573">
        <f>IF(+NFL!$F18="Chicago",+NFL!M18,IF(+NFL!$H18="Chicago",+NFL!M18,0))</f>
        <v>47</v>
      </c>
      <c r="N99" s="583" t="str">
        <f>IF(+NFL!$F18="Chicago",+NFL!N18,IF(+NFL!$H18="Chicago",+NFL!N18,0))</f>
        <v>LA Rams</v>
      </c>
      <c r="O99" s="584">
        <f>IF(+NFL!$F18="Chicago",+NFL!O18,IF(+NFL!$H18="Chicago",+NFL!O18,0))</f>
        <v>34</v>
      </c>
      <c r="P99" s="583" t="str">
        <f>IF(+NFL!$F18="Chicago",+NFL!P18,IF(+NFL!$H18="Chicago",+NFL!P18,0))</f>
        <v>Chicago</v>
      </c>
      <c r="Q99" s="585">
        <f>IF(+NFL!$F18="Chicago",+NFL!Q18,IF(+NFL!$H18="Chicago",+NFL!Q18,0))</f>
        <v>14</v>
      </c>
      <c r="R99" s="586" t="str">
        <f>IF(+NFL!$F18="Chicago",+NFL!R18,IF(+NFL!$H18="Chicago",+NFL!R18,0))</f>
        <v>LA Rams</v>
      </c>
      <c r="S99" s="588" t="str">
        <f>IF(+NFL!$F18="Chicago",+NFL!S18,IF(+NFL!$H18="Chicago",+NFL!S18,0))</f>
        <v>Chicago</v>
      </c>
      <c r="T99" s="587" t="str">
        <f>IF(+NFL!$F18="Chicago",+NFL!T18,IF(+NFL!$H18="Chicago",+NFL!T18,0))</f>
        <v>LA Rams</v>
      </c>
      <c r="U99" s="585" t="str">
        <f>IF(+NFL!$F18="Chicago",+NFL!U18,IF(+NFL!$H18="Chicago",+NFL!U18,0))</f>
        <v>W</v>
      </c>
      <c r="X99" s="587"/>
      <c r="AN99" s="102"/>
      <c r="AP99" s="480"/>
      <c r="AQ99" s="72"/>
      <c r="AT99" s="70"/>
      <c r="AY99" s="81"/>
      <c r="AZ99" s="96"/>
      <c r="BA99" s="70"/>
      <c r="BB99" s="70"/>
      <c r="BC99" s="592"/>
      <c r="BF99" s="70"/>
    </row>
    <row r="100" spans="1:63" x14ac:dyDescent="0.8">
      <c r="A100" s="70">
        <f>IF(+NFL!$F21="Chicago",+NFL!A21,IF(+NFL!$H21="Chicago",+NFL!A21,0))</f>
        <v>2</v>
      </c>
      <c r="B100" s="480" t="str">
        <f>IF(+NFL!$F21="Chicago",+NFL!B21,IF(+NFL!$H21="Chicago",+NFL!B21,0))</f>
        <v>Sun</v>
      </c>
      <c r="C100" s="72">
        <f>IF(+NFL!$F21="Chicago",+NFL!C21,IF(+NFL!$H21="Chicago",+NFL!C21,0))</f>
        <v>44458</v>
      </c>
      <c r="D100" s="73">
        <f>IF(+NFL!$F21="Chicago",+NFL!D21,IF(+NFL!$H21="Chicago",+NFL!D21,0))</f>
        <v>0.54166666666666663</v>
      </c>
      <c r="E100" s="123" t="str">
        <f>IF(+NFL!$F21="Chicago",+NFL!E21,IF(+NFL!$H21="Chicago",+NFL!E21,0))</f>
        <v>Fox</v>
      </c>
      <c r="F100" s="176" t="str">
        <f>IF(+NFL!$F21="Chicago",+NFL!F21,IF(+NFL!$H21="Chicago",+NFL!F21,0))</f>
        <v>Cincinnati</v>
      </c>
      <c r="G100" s="70" t="str">
        <f>IF(+NFL!$F21="Chicago",+NFL!G21,IF(+NFL!$H21="Chicago",+NFL!G21,0))</f>
        <v>AFCN</v>
      </c>
      <c r="H100" s="176" t="str">
        <f>IF(+NFL!$F21="Chicago",+NFL!H21,IF(+NFL!$H21="Chicago",+NFL!H21,0))</f>
        <v>Chicago</v>
      </c>
      <c r="I100" s="123" t="str">
        <f>IF(+NFL!$F21="Chicago",+NFL!I21,IF(+NFL!$H21="Chicago",+NFL!I21,0))</f>
        <v>NFCN</v>
      </c>
      <c r="J100" s="496" t="str">
        <f>IF(+NFL!$F21="Chicago",+NFL!J21,IF(+NFL!$H21="Chicago",+NFL!J21,0))</f>
        <v>Chicago</v>
      </c>
      <c r="K100" s="510" t="str">
        <f>IF(+NFL!$F21="Chicago",+NFL!K21,IF(+NFL!$H21="Chicago",+NFL!K21,0))</f>
        <v>Cincinnati</v>
      </c>
      <c r="L100" s="572">
        <f>IF(+NFL!$F21="Chicago",+NFL!L21,IF(+NFL!$H21="Chicago",+NFL!L21,0))</f>
        <v>2.5</v>
      </c>
      <c r="M100" s="573">
        <f>IF(+NFL!$F21="Chicago",+NFL!M21,IF(+NFL!$H21="Chicago",+NFL!M21,0))</f>
        <v>44.5</v>
      </c>
      <c r="N100" s="583" t="str">
        <f>IF(+NFL!$F21="Chicago",+NFL!N21,IF(+NFL!$H21="Chicago",+NFL!N21,0))</f>
        <v>Chicago</v>
      </c>
      <c r="O100" s="584">
        <f>IF(+NFL!$F21="Chicago",+NFL!O21,IF(+NFL!$H21="Chicago",+NFL!O21,0))</f>
        <v>20</v>
      </c>
      <c r="P100" s="583" t="str">
        <f>IF(+NFL!$F21="Chicago",+NFL!P21,IF(+NFL!$H21="Chicago",+NFL!P21,0))</f>
        <v>Cincinnati</v>
      </c>
      <c r="Q100" s="585">
        <f>IF(+NFL!$F21="Chicago",+NFL!Q21,IF(+NFL!$H21="Chicago",+NFL!Q21,0))</f>
        <v>17</v>
      </c>
      <c r="R100" s="586" t="str">
        <f>IF(+NFL!$F21="Chicago",+NFL!R21,IF(+NFL!$H21="Chicago",+NFL!R21,0))</f>
        <v>Chicago</v>
      </c>
      <c r="S100" s="588" t="str">
        <f>IF(+NFL!$F21="Chicago",+NFL!S21,IF(+NFL!$H21="Chicago",+NFL!S21,0))</f>
        <v>Cincinnati</v>
      </c>
      <c r="T100" s="587" t="str">
        <f>IF(+NFL!$F21="Chicago",+NFL!T21,IF(+NFL!$H21="Chicago",+NFL!T21,0))</f>
        <v>Chicago</v>
      </c>
      <c r="U100" s="585" t="str">
        <f>IF(+NFL!$F21="Chicago",+NFL!U21,IF(+NFL!$H21="Chicago",+NFL!U21,0))</f>
        <v>W</v>
      </c>
      <c r="X100" s="587"/>
      <c r="AN100" s="102"/>
      <c r="AP100" s="480"/>
      <c r="AQ100" s="72"/>
      <c r="AT100" s="70"/>
      <c r="AY100" s="81"/>
      <c r="AZ100" s="96"/>
      <c r="BA100" s="70"/>
      <c r="BB100" s="70"/>
      <c r="BC100" s="592"/>
      <c r="BF100" s="70"/>
    </row>
    <row r="101" spans="1:63" x14ac:dyDescent="0.8">
      <c r="A101" s="70">
        <f>IF(+NFL!$F38="Chicago",+NFL!A38,IF(+NFL!$H38="Chicago",+NFL!A38,0))</f>
        <v>3</v>
      </c>
      <c r="B101" s="480" t="str">
        <f>IF(+NFL!$F38="Chicago",+NFL!B38,IF(+NFL!$H38="Chicago",+NFL!B38,0))</f>
        <v>Sun</v>
      </c>
      <c r="C101" s="72">
        <f>IF(+NFL!$F38="Chicago",+NFL!C38,IF(+NFL!$H38="Chicago",+NFL!C38,0))</f>
        <v>44465</v>
      </c>
      <c r="D101" s="73">
        <f>IF(+NFL!$F38="Chicago",+NFL!D38,IF(+NFL!$H38="Chicago",+NFL!D38,0))</f>
        <v>0.54166666666666663</v>
      </c>
      <c r="E101" s="123" t="str">
        <f>IF(+NFL!$F38="Chicago",+NFL!E38,IF(+NFL!$H38="Chicago",+NFL!E38,0))</f>
        <v>Fox</v>
      </c>
      <c r="F101" s="176" t="str">
        <f>IF(+NFL!$F38="Chicago",+NFL!F38,IF(+NFL!$H38="Chicago",+NFL!F38,0))</f>
        <v>Chicago</v>
      </c>
      <c r="G101" s="70" t="str">
        <f>IF(+NFL!$F38="Chicago",+NFL!G38,IF(+NFL!$H38="Chicago",+NFL!G38,0))</f>
        <v>NFCN</v>
      </c>
      <c r="H101" s="176" t="str">
        <f>IF(+NFL!$F38="Chicago",+NFL!H38,IF(+NFL!$H38="Chicago",+NFL!H38,0))</f>
        <v>Cleveland</v>
      </c>
      <c r="I101" s="123" t="str">
        <f>IF(+NFL!$F38="Chicago",+NFL!I38,IF(+NFL!$H38="Chicago",+NFL!I38,0))</f>
        <v>AFCN</v>
      </c>
      <c r="J101" s="496" t="str">
        <f>IF(+NFL!$F38="Chicago",+NFL!J38,IF(+NFL!$H38="Chicago",+NFL!J38,0))</f>
        <v>Cleveland</v>
      </c>
      <c r="K101" s="510" t="str">
        <f>IF(+NFL!$F38="Chicago",+NFL!K38,IF(+NFL!$H38="Chicago",+NFL!K38,0))</f>
        <v>Chicago</v>
      </c>
      <c r="L101" s="572">
        <f>IF(+NFL!$F38="Chicago",+NFL!L38,IF(+NFL!$H38="Chicago",+NFL!L38,0))</f>
        <v>7</v>
      </c>
      <c r="M101" s="573">
        <f>IF(+NFL!$F38="Chicago",+NFL!M38,IF(+NFL!$H38="Chicago",+NFL!M38,0))</f>
        <v>46</v>
      </c>
      <c r="N101" s="583" t="str">
        <f>IF(+NFL!$F38="Chicago",+NFL!N38,IF(+NFL!$H38="Chicago",+NFL!N38,0))</f>
        <v>Cleveland</v>
      </c>
      <c r="O101" s="584">
        <f>IF(+NFL!$F38="Chicago",+NFL!O38,IF(+NFL!$H38="Chicago",+NFL!O38,0))</f>
        <v>26</v>
      </c>
      <c r="P101" s="583" t="str">
        <f>IF(+NFL!$F38="Chicago",+NFL!P38,IF(+NFL!$H38="Chicago",+NFL!P38,0))</f>
        <v>Chicago</v>
      </c>
      <c r="Q101" s="585">
        <f>IF(+NFL!$F38="Chicago",+NFL!Q38,IF(+NFL!$H38="Chicago",+NFL!Q38,0))</f>
        <v>6</v>
      </c>
      <c r="R101" s="586" t="str">
        <f>IF(+NFL!$F38="Chicago",+NFL!R38,IF(+NFL!$H38="Chicago",+NFL!R38,0))</f>
        <v>Cleveland</v>
      </c>
      <c r="S101" s="588" t="str">
        <f>IF(+NFL!$F38="Chicago",+NFL!S38,IF(+NFL!$H38="Chicago",+NFL!S38,0))</f>
        <v>Chicago</v>
      </c>
      <c r="T101" s="587" t="str">
        <f>IF(+NFL!$F38="Chicago",+NFL!T38,IF(+NFL!$H38="Chicago",+NFL!T38,0))</f>
        <v>Chicago</v>
      </c>
      <c r="U101" s="585" t="str">
        <f>IF(+NFL!$F38="Chicago",+NFL!U38,IF(+NFL!$H38="Chicago",+NFL!U38,0))</f>
        <v>L</v>
      </c>
      <c r="V101" s="586">
        <f>IF(+NFL!$F39="Chicago",+NFL!#REF!,IF(+NFL!$H39="Chicago",+NFL!#REF!,0))</f>
        <v>0</v>
      </c>
      <c r="W101" s="585">
        <f>IF(+NFL!$F39="Chicago",+NFL!#REF!,IF(+NFL!$H39="Chicago",+NFL!#REF!,0))</f>
        <v>0</v>
      </c>
      <c r="X101" s="587">
        <f>IF(+NFL!$F39="Chicago",+NFL!#REF!,IF(+NFL!$H39="Chicago",+NFL!#REF!,0))</f>
        <v>0</v>
      </c>
      <c r="Y101" s="585">
        <f>IF(+NFL!$F39="Chicago",+NFL!#REF!,IF(+NFL!$H39="Chicago",+NFL!#REF!,0))</f>
        <v>0</v>
      </c>
      <c r="Z101" s="586">
        <f>IF(+NFL!$F39="Chicago",+NFL!#REF!,IF(+NFL!$H39="Chicago",+NFL!#REF!,0))</f>
        <v>0</v>
      </c>
      <c r="AA101" s="585">
        <f>IF(+NFL!$F39="Chicago",+NFL!#REF!,IF(+NFL!$H39="Chicago",+NFL!#REF!,0))</f>
        <v>0</v>
      </c>
      <c r="AB101" s="124">
        <f>IF(+NFL!$F39="Chicago",+NFL!#REF!,IF(+NFL!$H39="Chicago",+NFL!#REF!,0))</f>
        <v>0</v>
      </c>
      <c r="AC101" s="182">
        <f>IF(+NFL!$F39="Chicago",+NFL!#REF!,IF(+NFL!$H39="Chicago",+NFL!#REF!,0))</f>
        <v>0</v>
      </c>
      <c r="AD101" s="496">
        <f>IF(+NFL!$F39="Chicago",+NFL!#REF!,IF(+NFL!$H39="Chicago",+NFL!#REF!,0))</f>
        <v>0</v>
      </c>
      <c r="AE101" s="565">
        <f>IF(+NFL!$F39="Chicago",+NFL!#REF!,IF(+NFL!$H39="Chicago",+NFL!#REF!,0))</f>
        <v>0</v>
      </c>
      <c r="AF101" s="496">
        <f>IF(+NFL!$F39="Chicago",+NFL!#REF!,IF(+NFL!$H39="Chicago",+NFL!#REF!,0))</f>
        <v>0</v>
      </c>
      <c r="AG101" s="565">
        <f>IF(+NFL!$F39="Chicago",+NFL!#REF!,IF(+NFL!$H39="Chicago",+NFL!#REF!,0))</f>
        <v>0</v>
      </c>
      <c r="AH101" s="496">
        <f>IF(+NFL!$F39="Chicago",+NFL!#REF!,IF(+NFL!$H39="Chicago",+NFL!#REF!,0))</f>
        <v>0</v>
      </c>
      <c r="AI101" s="565">
        <f>IF(+NFL!$F39="Chicago",+NFL!#REF!,IF(+NFL!$H39="Chicago",+NFL!#REF!,0))</f>
        <v>0</v>
      </c>
      <c r="AJ101" s="496">
        <f>IF(+NFL!$F39="Chicago",+NFL!#REF!,IF(+NFL!$H39="Chicago",+NFL!#REF!,0))</f>
        <v>0</v>
      </c>
      <c r="AK101" s="565">
        <f>IF(+NFL!$F39="Chicago",+NFL!#REF!,IF(+NFL!$H39="Chicago",+NFL!#REF!,0))</f>
        <v>0</v>
      </c>
      <c r="AL101" s="81">
        <f>IF(+NFL!$F39="Chicago",+NFL!#REF!,IF(+NFL!$H39="Chicago",+NFL!#REF!,0))</f>
        <v>0</v>
      </c>
      <c r="AM101" s="82">
        <f>IF(+NFL!$F39="Chicago",+NFL!#REF!,IF(+NFL!$H39="Chicago",+NFL!#REF!,0))</f>
        <v>0</v>
      </c>
      <c r="AN101" s="102">
        <f>IF(+NFL!$F39="Chicago",+NFL!#REF!,IF(+NFL!$H39="Chicago",+NFL!#REF!,0))</f>
        <v>0</v>
      </c>
      <c r="AO101" s="83">
        <f>IF(+NFL!$F39="Chicago",+NFL!#REF!,IF(+NFL!$H39="Chicago",+NFL!#REF!,0))</f>
        <v>0</v>
      </c>
      <c r="AP101" s="480">
        <f>IF(+NFL!$F39="Chicago",+NFL!#REF!,IF(+NFL!$H39="Chicago",+NFL!#REF!,0))</f>
        <v>0</v>
      </c>
      <c r="AQ101" s="72">
        <f>IF(+NFL!$F39="Chicago",+NFL!#REF!,IF(+NFL!$H39="Chicago",+NFL!#REF!,0))</f>
        <v>0</v>
      </c>
      <c r="AR101" s="81">
        <f>IF(+NFL!$F39="Chicago",+NFL!#REF!,IF(+NFL!$H39="Chicago",+NFL!#REF!,0))</f>
        <v>0</v>
      </c>
      <c r="AS101" s="96">
        <f>IF(+NFL!$F39="Chicago",+NFL!#REF!,IF(+NFL!$H39="Chicago",+NFL!#REF!,0))</f>
        <v>0</v>
      </c>
      <c r="AT101" s="70">
        <f>IF(+NFL!$F39="Chicago",+NFL!#REF!,IF(+NFL!$H39="Chicago",+NFL!#REF!,0))</f>
        <v>0</v>
      </c>
      <c r="AU101" s="81">
        <f>IF(+NFL!$F39="Chicago",+NFL!#REF!,IF(+NFL!$H39="Chicago",+NFL!#REF!,0))</f>
        <v>0</v>
      </c>
      <c r="AV101" s="96">
        <f>IF(+NFL!$F39="Chicago",+NFL!#REF!,IF(+NFL!$H39="Chicago",+NFL!#REF!,0))</f>
        <v>0</v>
      </c>
      <c r="AW101" s="70">
        <f>IF(+NFL!$F39="Chicago",+NFL!#REF!,IF(+NFL!$H39="Chicago",+NFL!#REF!,0))</f>
        <v>0</v>
      </c>
      <c r="AX101" s="96">
        <f>IF(+NFL!$F39="Chicago",+NFL!#REF!,IF(+NFL!$H39="Chicago",+NFL!#REF!,0))</f>
        <v>0</v>
      </c>
      <c r="AY101" s="81">
        <f>IF(+NFL!$F39="Chicago",+NFL!#REF!,IF(+NFL!$H39="Chicago",+NFL!#REF!,0))</f>
        <v>0</v>
      </c>
      <c r="AZ101" s="96">
        <f>IF(+NFL!$F39="Chicago",+NFL!#REF!,IF(+NFL!$H39="Chicago",+NFL!#REF!,0))</f>
        <v>0</v>
      </c>
      <c r="BA101" s="70">
        <f>IF(+NFL!$F39="Chicago",+NFL!#REF!,IF(+NFL!$H39="Chicago",+NFL!#REF!,0))</f>
        <v>0</v>
      </c>
      <c r="BB101" s="70">
        <f>IF(+NFL!$F39="Chicago",+NFL!#REF!,IF(+NFL!$H39="Chicago",+NFL!#REF!,0))</f>
        <v>0</v>
      </c>
      <c r="BC101" s="592">
        <f>IF(+NFL!$F39="Chicago",+NFL!#REF!,IF(+NFL!$H39="Chicago",+NFL!#REF!,0))</f>
        <v>0</v>
      </c>
      <c r="BD101" s="81">
        <f>IF(+NFL!$F39="Chicago",+NFL!#REF!,IF(+NFL!$H39="Chicago",+NFL!#REF!,0))</f>
        <v>0</v>
      </c>
      <c r="BE101" s="96">
        <f>IF(+NFL!$F39="Chicago",+NFL!#REF!,IF(+NFL!$H39="Chicago",+NFL!#REF!,0))</f>
        <v>0</v>
      </c>
      <c r="BF101" s="70">
        <f>IF(+NFL!$F39="Chicago",+NFL!#REF!,IF(+NFL!$H39="Chicago",+NFL!#REF!,0))</f>
        <v>0</v>
      </c>
      <c r="BG101" s="81">
        <f>IF(+NFL!$F39="Chicago",+NFL!#REF!,IF(+NFL!$H39="Chicago",+NFL!#REF!,0))</f>
        <v>0</v>
      </c>
      <c r="BH101" s="96">
        <f>IF(+NFL!$F39="Chicago",+NFL!#REF!,IF(+NFL!$H39="Chicago",+NFL!#REF!,0))</f>
        <v>0</v>
      </c>
      <c r="BI101" s="70">
        <f>IF(+NFL!$F39="Chicago",+NFL!#REF!,IF(+NFL!$H39="Chicago",+NFL!#REF!,0))</f>
        <v>0</v>
      </c>
      <c r="BJ101" s="124">
        <f>IF(+NFL!$F39="Chicago",+NFL!#REF!,IF(+NFL!$H39="Chicago",+NFL!#REF!,0))</f>
        <v>0</v>
      </c>
      <c r="BK101" s="182">
        <f>IF(+NFL!$F39="Chicago",+NFL!#REF!,IF(+NFL!$H39="Chicago",+NFL!#REF!,0))</f>
        <v>0</v>
      </c>
    </row>
    <row r="102" spans="1:63" x14ac:dyDescent="0.8">
      <c r="A102" s="70">
        <f>IF(+NFL!$F55="Chicago",+NFL!A55,IF(+NFL!$H55="Chicago",+NFL!A55,0))</f>
        <v>4</v>
      </c>
      <c r="B102" s="480" t="str">
        <f>IF(+NFL!$F55="Chicago",+NFL!B55,IF(+NFL!$H55="Chicago",+NFL!B55,0))</f>
        <v>Sun</v>
      </c>
      <c r="C102" s="72">
        <f>IF(+NFL!$F55="Chicago",+NFL!C55,IF(+NFL!$H55="Chicago",+NFL!C55,0))</f>
        <v>44472</v>
      </c>
      <c r="D102" s="73">
        <f>IF(+NFL!$F55="Chicago",+NFL!D55,IF(+NFL!$H55="Chicago",+NFL!D55,0))</f>
        <v>0.54166666666666663</v>
      </c>
      <c r="E102" s="123" t="str">
        <f>IF(+NFL!$F55="Chicago",+NFL!E55,IF(+NFL!$H55="Chicago",+NFL!E55,0))</f>
        <v>Fox</v>
      </c>
      <c r="F102" s="176" t="str">
        <f>IF(+NFL!$F55="Chicago",+NFL!F55,IF(+NFL!$H55="Chicago",+NFL!F55,0))</f>
        <v>Detroit</v>
      </c>
      <c r="G102" s="70" t="str">
        <f>IF(+NFL!$F55="Chicago",+NFL!G55,IF(+NFL!$H55="Chicago",+NFL!G55,0))</f>
        <v>NFCN</v>
      </c>
      <c r="H102" s="176" t="str">
        <f>IF(+NFL!$F55="Chicago",+NFL!H55,IF(+NFL!$H55="Chicago",+NFL!H55,0))</f>
        <v>Chicago</v>
      </c>
      <c r="I102" s="123" t="str">
        <f>IF(+NFL!$F55="Chicago",+NFL!I55,IF(+NFL!$H55="Chicago",+NFL!I55,0))</f>
        <v>NFCN</v>
      </c>
      <c r="J102" s="496" t="str">
        <f>IF(+NFL!$F55="Chicago",+NFL!J55,IF(+NFL!$H55="Chicago",+NFL!J55,0))</f>
        <v>Chicago</v>
      </c>
      <c r="K102" s="510" t="str">
        <f>IF(+NFL!$F55="Chicago",+NFL!K55,IF(+NFL!$H55="Chicago",+NFL!K55,0))</f>
        <v>Detroit</v>
      </c>
      <c r="L102" s="572">
        <f>IF(+NFL!$F55="Chicago",+NFL!L55,IF(+NFL!$H55="Chicago",+NFL!L55,0))</f>
        <v>3</v>
      </c>
      <c r="M102" s="573">
        <f>IF(+NFL!$F55="Chicago",+NFL!M55,IF(+NFL!$H55="Chicago",+NFL!M55,0))</f>
        <v>42.5</v>
      </c>
      <c r="N102" s="583" t="str">
        <f>IF(+NFL!$F55="Chicago",+NFL!N55,IF(+NFL!$H55="Chicago",+NFL!N55,0))</f>
        <v>Chicago</v>
      </c>
      <c r="O102" s="584">
        <f>IF(+NFL!$F55="Chicago",+NFL!O55,IF(+NFL!$H55="Chicago",+NFL!O55,0))</f>
        <v>24</v>
      </c>
      <c r="P102" s="583" t="str">
        <f>IF(+NFL!$F55="Chicago",+NFL!P55,IF(+NFL!$H55="Chicago",+NFL!P55,0))</f>
        <v>Detroit</v>
      </c>
      <c r="Q102" s="585">
        <f>IF(+NFL!$F55="Chicago",+NFL!Q55,IF(+NFL!$H55="Chicago",+NFL!Q55,0))</f>
        <v>14</v>
      </c>
      <c r="R102" s="586" t="str">
        <f>IF(+NFL!$F55="Chicago",+NFL!R55,IF(+NFL!$H55="Chicago",+NFL!R55,0))</f>
        <v>Chicago</v>
      </c>
      <c r="S102" s="588" t="str">
        <f>IF(+NFL!$F55="Chicago",+NFL!S55,IF(+NFL!$H55="Chicago",+NFL!S55,0))</f>
        <v>Detroit</v>
      </c>
      <c r="T102" s="587" t="str">
        <f>IF(+NFL!$F55="Chicago",+NFL!T55,IF(+NFL!$H55="Chicago",+NFL!T55,0))</f>
        <v>Detroit</v>
      </c>
      <c r="U102" s="585" t="str">
        <f>IF(+NFL!$F55="Chicago",+NFL!U55,IF(+NFL!$H55="Chicago",+NFL!U55,0))</f>
        <v>L</v>
      </c>
      <c r="V102" s="586">
        <f>IF(+NFL!$F63="Chicago",+NFL!#REF!,IF(+NFL!$H63="Chicago",+NFL!#REF!,0))</f>
        <v>0</v>
      </c>
      <c r="W102" s="585">
        <f>IF(+NFL!$F63="Chicago",+NFL!#REF!,IF(+NFL!$H63="Chicago",+NFL!#REF!,0))</f>
        <v>0</v>
      </c>
      <c r="X102" s="587">
        <f>IF(+NFL!$F63="Chicago",+NFL!#REF!,IF(+NFL!$H63="Chicago",+NFL!#REF!,0))</f>
        <v>0</v>
      </c>
      <c r="Y102" s="585">
        <f>IF(+NFL!$F63="Chicago",+NFL!#REF!,IF(+NFL!$H63="Chicago",+NFL!#REF!,0))</f>
        <v>0</v>
      </c>
      <c r="Z102" s="586">
        <f>IF(+NFL!$F63="Chicago",+NFL!#REF!,IF(+NFL!$H63="Chicago",+NFL!#REF!,0))</f>
        <v>0</v>
      </c>
      <c r="AA102" s="585">
        <f>IF(+NFL!$F63="Chicago",+NFL!#REF!,IF(+NFL!$H63="Chicago",+NFL!#REF!,0))</f>
        <v>0</v>
      </c>
      <c r="AB102" s="124">
        <f>IF(+NFL!$F63="Chicago",+NFL!#REF!,IF(+NFL!$H63="Chicago",+NFL!#REF!,0))</f>
        <v>0</v>
      </c>
      <c r="AC102" s="182">
        <f>IF(+NFL!$F63="Chicago",+NFL!#REF!,IF(+NFL!$H63="Chicago",+NFL!#REF!,0))</f>
        <v>0</v>
      </c>
      <c r="AD102" s="496">
        <f>IF(+NFL!$F63="Chicago",+NFL!#REF!,IF(+NFL!$H63="Chicago",+NFL!#REF!,0))</f>
        <v>0</v>
      </c>
      <c r="AE102" s="565">
        <f>IF(+NFL!$F63="Chicago",+NFL!#REF!,IF(+NFL!$H63="Chicago",+NFL!#REF!,0))</f>
        <v>0</v>
      </c>
      <c r="AF102" s="496">
        <f>IF(+NFL!$F63="Chicago",+NFL!#REF!,IF(+NFL!$H63="Chicago",+NFL!#REF!,0))</f>
        <v>0</v>
      </c>
      <c r="AG102" s="565">
        <f>IF(+NFL!$F63="Chicago",+NFL!#REF!,IF(+NFL!$H63="Chicago",+NFL!#REF!,0))</f>
        <v>0</v>
      </c>
      <c r="AH102" s="496">
        <f>IF(+NFL!$F63="Chicago",+NFL!#REF!,IF(+NFL!$H63="Chicago",+NFL!#REF!,0))</f>
        <v>0</v>
      </c>
      <c r="AI102" s="565">
        <f>IF(+NFL!$F63="Chicago",+NFL!#REF!,IF(+NFL!$H63="Chicago",+NFL!#REF!,0))</f>
        <v>0</v>
      </c>
      <c r="AJ102" s="496">
        <f>IF(+NFL!$F63="Chicago",+NFL!#REF!,IF(+NFL!$H63="Chicago",+NFL!#REF!,0))</f>
        <v>0</v>
      </c>
      <c r="AK102" s="565">
        <f>IF(+NFL!$F63="Chicago",+NFL!#REF!,IF(+NFL!$H63="Chicago",+NFL!#REF!,0))</f>
        <v>0</v>
      </c>
      <c r="AL102" s="81">
        <f>IF(+NFL!$F63="Chicago",+NFL!#REF!,IF(+NFL!$H63="Chicago",+NFL!#REF!,0))</f>
        <v>0</v>
      </c>
      <c r="AM102" s="82">
        <f>IF(+NFL!$F63="Chicago",+NFL!#REF!,IF(+NFL!$H63="Chicago",+NFL!#REF!,0))</f>
        <v>0</v>
      </c>
      <c r="AN102" s="102">
        <f>IF(+NFL!$F63="Chicago",+NFL!#REF!,IF(+NFL!$H63="Chicago",+NFL!#REF!,0))</f>
        <v>0</v>
      </c>
      <c r="AO102" s="83">
        <f>IF(+NFL!$F63="Chicago",+NFL!#REF!,IF(+NFL!$H63="Chicago",+NFL!#REF!,0))</f>
        <v>0</v>
      </c>
      <c r="AP102" s="480">
        <f>IF(+NFL!$F63="Chicago",+NFL!#REF!,IF(+NFL!$H63="Chicago",+NFL!#REF!,0))</f>
        <v>0</v>
      </c>
      <c r="AQ102" s="72">
        <f>IF(+NFL!$F63="Chicago",+NFL!#REF!,IF(+NFL!$H63="Chicago",+NFL!#REF!,0))</f>
        <v>0</v>
      </c>
      <c r="AR102" s="81">
        <f>IF(+NFL!$F63="Chicago",+NFL!#REF!,IF(+NFL!$H63="Chicago",+NFL!#REF!,0))</f>
        <v>0</v>
      </c>
      <c r="AS102" s="96">
        <f>IF(+NFL!$F63="Chicago",+NFL!#REF!,IF(+NFL!$H63="Chicago",+NFL!#REF!,0))</f>
        <v>0</v>
      </c>
      <c r="AT102" s="70">
        <f>IF(+NFL!$F63="Chicago",+NFL!#REF!,IF(+NFL!$H63="Chicago",+NFL!#REF!,0))</f>
        <v>0</v>
      </c>
      <c r="AU102" s="81">
        <f>IF(+NFL!$F63="Chicago",+NFL!#REF!,IF(+NFL!$H63="Chicago",+NFL!#REF!,0))</f>
        <v>0</v>
      </c>
      <c r="AV102" s="96">
        <f>IF(+NFL!$F63="Chicago",+NFL!#REF!,IF(+NFL!$H63="Chicago",+NFL!#REF!,0))</f>
        <v>0</v>
      </c>
      <c r="AW102" s="70">
        <f>IF(+NFL!$F63="Chicago",+NFL!#REF!,IF(+NFL!$H63="Chicago",+NFL!#REF!,0))</f>
        <v>0</v>
      </c>
      <c r="AX102" s="96">
        <f>IF(+NFL!$F63="Chicago",+NFL!#REF!,IF(+NFL!$H63="Chicago",+NFL!#REF!,0))</f>
        <v>0</v>
      </c>
      <c r="AY102" s="81">
        <f>IF(+NFL!$F63="Chicago",+NFL!#REF!,IF(+NFL!$H63="Chicago",+NFL!#REF!,0))</f>
        <v>0</v>
      </c>
      <c r="AZ102" s="96">
        <f>IF(+NFL!$F63="Chicago",+NFL!#REF!,IF(+NFL!$H63="Chicago",+NFL!#REF!,0))</f>
        <v>0</v>
      </c>
      <c r="BA102" s="70">
        <f>IF(+NFL!$F63="Chicago",+NFL!#REF!,IF(+NFL!$H63="Chicago",+NFL!#REF!,0))</f>
        <v>0</v>
      </c>
      <c r="BB102" s="70">
        <f>IF(+NFL!$F63="Chicago",+NFL!#REF!,IF(+NFL!$H63="Chicago",+NFL!#REF!,0))</f>
        <v>0</v>
      </c>
      <c r="BC102" s="592">
        <f>IF(+NFL!$F63="Chicago",+NFL!#REF!,IF(+NFL!$H63="Chicago",+NFL!#REF!,0))</f>
        <v>0</v>
      </c>
      <c r="BD102" s="81">
        <f>IF(+NFL!$F63="Chicago",+NFL!#REF!,IF(+NFL!$H63="Chicago",+NFL!#REF!,0))</f>
        <v>0</v>
      </c>
      <c r="BE102" s="96">
        <f>IF(+NFL!$F63="Chicago",+NFL!#REF!,IF(+NFL!$H63="Chicago",+NFL!#REF!,0))</f>
        <v>0</v>
      </c>
      <c r="BF102" s="70">
        <f>IF(+NFL!$F63="Chicago",+NFL!#REF!,IF(+NFL!$H63="Chicago",+NFL!#REF!,0))</f>
        <v>0</v>
      </c>
      <c r="BG102" s="81">
        <f>IF(+NFL!$F63="Chicago",+NFL!#REF!,IF(+NFL!$H63="Chicago",+NFL!#REF!,0))</f>
        <v>0</v>
      </c>
      <c r="BH102" s="96">
        <f>IF(+NFL!$F63="Chicago",+NFL!#REF!,IF(+NFL!$H63="Chicago",+NFL!#REF!,0))</f>
        <v>0</v>
      </c>
      <c r="BI102" s="70">
        <f>IF(+NFL!$F63="Chicago",+NFL!#REF!,IF(+NFL!$H63="Chicago",+NFL!#REF!,0))</f>
        <v>0</v>
      </c>
      <c r="BJ102" s="124">
        <f>IF(+NFL!$F63="Chicago",+NFL!#REF!,IF(+NFL!$H63="Chicago",+NFL!#REF!,0))</f>
        <v>0</v>
      </c>
      <c r="BK102" s="182">
        <f>IF(+NFL!$F63="Chicago",+NFL!#REF!,IF(+NFL!$H63="Chicago",+NFL!#REF!,0))</f>
        <v>0</v>
      </c>
    </row>
    <row r="103" spans="1:63" x14ac:dyDescent="0.8">
      <c r="A103" s="70">
        <f>IF(+NFL!$F78="Chicago",+NFL!A78,IF(+NFL!$H78="Chicago",+NFL!A78,0))</f>
        <v>5</v>
      </c>
      <c r="B103" s="480" t="str">
        <f>IF(+NFL!$F78="Chicago",+NFL!B78,IF(+NFL!$H78="Chicago",+NFL!B78,0))</f>
        <v>Sun</v>
      </c>
      <c r="C103" s="72">
        <f>IF(+NFL!$F78="Chicago",+NFL!C78,IF(+NFL!$H78="Chicago",+NFL!C78,0))</f>
        <v>44479</v>
      </c>
      <c r="D103" s="73">
        <f>IF(+NFL!$F78="Chicago",+NFL!D78,IF(+NFL!$H78="Chicago",+NFL!D78,0))</f>
        <v>0.66666666666666663</v>
      </c>
      <c r="E103" s="123" t="str">
        <f>IF(+NFL!$F78="Chicago",+NFL!E78,IF(+NFL!$H78="Chicago",+NFL!E78,0))</f>
        <v>CBS</v>
      </c>
      <c r="F103" s="176" t="str">
        <f>IF(+NFL!$F78="Chicago",+NFL!F78,IF(+NFL!$H78="Chicago",+NFL!F78,0))</f>
        <v>Chicago</v>
      </c>
      <c r="G103" s="70" t="str">
        <f>IF(+NFL!$F78="Chicago",+NFL!G78,IF(+NFL!$H78="Chicago",+NFL!G78,0))</f>
        <v>NFCN</v>
      </c>
      <c r="H103" s="176" t="str">
        <f>IF(+NFL!$F78="Chicago",+NFL!H78,IF(+NFL!$H78="Chicago",+NFL!H78,0))</f>
        <v>Las Vegas</v>
      </c>
      <c r="I103" s="123" t="str">
        <f>IF(+NFL!$F78="Chicago",+NFL!I78,IF(+NFL!$H78="Chicago",+NFL!I78,0))</f>
        <v>AFCW</v>
      </c>
      <c r="J103" s="496" t="str">
        <f>IF(+NFL!$F78="Chicago",+NFL!J78,IF(+NFL!$H78="Chicago",+NFL!J78,0))</f>
        <v>Las Vegas</v>
      </c>
      <c r="K103" s="510" t="str">
        <f>IF(+NFL!$F78="Chicago",+NFL!K78,IF(+NFL!$H78="Chicago",+NFL!K78,0))</f>
        <v>Chicago</v>
      </c>
      <c r="L103" s="572">
        <f>IF(+NFL!$F78="Chicago",+NFL!L78,IF(+NFL!$H78="Chicago",+NFL!L78,0))</f>
        <v>5.5</v>
      </c>
      <c r="M103" s="573">
        <f>IF(+NFL!$F78="Chicago",+NFL!M78,IF(+NFL!$H78="Chicago",+NFL!M78,0))</f>
        <v>44.5</v>
      </c>
      <c r="N103" s="583" t="str">
        <f>IF(+NFL!$F78="Chicago",+NFL!N78,IF(+NFL!$H78="Chicago",+NFL!N78,0))</f>
        <v>Chicago</v>
      </c>
      <c r="O103" s="584">
        <f>IF(+NFL!$F78="Chicago",+NFL!O78,IF(+NFL!$H78="Chicago",+NFL!O78,0))</f>
        <v>20</v>
      </c>
      <c r="P103" s="583" t="str">
        <f>IF(+NFL!$F78="Chicago",+NFL!P78,IF(+NFL!$H78="Chicago",+NFL!P78,0))</f>
        <v>Las Vegas</v>
      </c>
      <c r="Q103" s="585">
        <f>IF(+NFL!$F78="Chicago",+NFL!Q78,IF(+NFL!$H78="Chicago",+NFL!Q78,0))</f>
        <v>9</v>
      </c>
      <c r="R103" s="586" t="str">
        <f>IF(+NFL!$F78="Chicago",+NFL!R78,IF(+NFL!$H78="Chicago",+NFL!R78,0))</f>
        <v>Chicago</v>
      </c>
      <c r="S103" s="588" t="str">
        <f>IF(+NFL!$F78="Chicago",+NFL!S78,IF(+NFL!$H78="Chicago",+NFL!S78,0))</f>
        <v>Las Vegas</v>
      </c>
      <c r="T103" s="587" t="str">
        <f>IF(+NFL!$F78="Chicago",+NFL!T78,IF(+NFL!$H78="Chicago",+NFL!T78,0))</f>
        <v>Chicago</v>
      </c>
      <c r="U103" s="585" t="str">
        <f>IF(+NFL!$F78="Chicago",+NFL!U78,IF(+NFL!$H78="Chicago",+NFL!U78,0))</f>
        <v>W</v>
      </c>
      <c r="V103" s="586" t="e">
        <f>IF(+NFL!$F78="Chicago",+NFL!#REF!,IF(+NFL!$H78="Chicago",+NFL!#REF!,0))</f>
        <v>#REF!</v>
      </c>
      <c r="W103" s="585" t="e">
        <f>IF(+NFL!$F78="Chicago",+NFL!#REF!,IF(+NFL!$H78="Chicago",+NFL!#REF!,0))</f>
        <v>#REF!</v>
      </c>
      <c r="X103" s="587" t="e">
        <f>IF(+NFL!$F78="Chicago",+NFL!#REF!,IF(+NFL!$H78="Chicago",+NFL!#REF!,0))</f>
        <v>#REF!</v>
      </c>
      <c r="Y103" s="585" t="e">
        <f>IF(+NFL!$F78="Chicago",+NFL!#REF!,IF(+NFL!$H78="Chicago",+NFL!#REF!,0))</f>
        <v>#REF!</v>
      </c>
      <c r="Z103" s="586" t="e">
        <f>IF(+NFL!$F78="Chicago",+NFL!#REF!,IF(+NFL!$H78="Chicago",+NFL!#REF!,0))</f>
        <v>#REF!</v>
      </c>
      <c r="AA103" s="585" t="e">
        <f>IF(+NFL!$F78="Chicago",+NFL!#REF!,IF(+NFL!$H78="Chicago",+NFL!#REF!,0))</f>
        <v>#REF!</v>
      </c>
      <c r="AB103" s="124" t="e">
        <f>IF(+NFL!$F78="Chicago",+NFL!#REF!,IF(+NFL!$H78="Chicago",+NFL!#REF!,0))</f>
        <v>#REF!</v>
      </c>
      <c r="AC103" s="182" t="e">
        <f>IF(+NFL!$F78="Chicago",+NFL!#REF!,IF(+NFL!$H78="Chicago",+NFL!#REF!,0))</f>
        <v>#REF!</v>
      </c>
      <c r="AD103" s="496" t="e">
        <f>IF(+NFL!$F78="Chicago",+NFL!#REF!,IF(+NFL!$H78="Chicago",+NFL!#REF!,0))</f>
        <v>#REF!</v>
      </c>
      <c r="AE103" s="565" t="e">
        <f>IF(+NFL!$F78="Chicago",+NFL!#REF!,IF(+NFL!$H78="Chicago",+NFL!#REF!,0))</f>
        <v>#REF!</v>
      </c>
      <c r="AF103" s="496" t="e">
        <f>IF(+NFL!$F78="Chicago",+NFL!#REF!,IF(+NFL!$H78="Chicago",+NFL!#REF!,0))</f>
        <v>#REF!</v>
      </c>
      <c r="AG103" s="565" t="e">
        <f>IF(+NFL!$F78="Chicago",+NFL!#REF!,IF(+NFL!$H78="Chicago",+NFL!#REF!,0))</f>
        <v>#REF!</v>
      </c>
      <c r="AH103" s="496" t="e">
        <f>IF(+NFL!$F78="Chicago",+NFL!#REF!,IF(+NFL!$H78="Chicago",+NFL!#REF!,0))</f>
        <v>#REF!</v>
      </c>
      <c r="AI103" s="565" t="e">
        <f>IF(+NFL!$F78="Chicago",+NFL!#REF!,IF(+NFL!$H78="Chicago",+NFL!#REF!,0))</f>
        <v>#REF!</v>
      </c>
      <c r="AJ103" s="496" t="e">
        <f>IF(+NFL!$F78="Chicago",+NFL!#REF!,IF(+NFL!$H78="Chicago",+NFL!#REF!,0))</f>
        <v>#REF!</v>
      </c>
      <c r="AK103" s="565" t="e">
        <f>IF(+NFL!$F78="Chicago",+NFL!#REF!,IF(+NFL!$H78="Chicago",+NFL!#REF!,0))</f>
        <v>#REF!</v>
      </c>
      <c r="AL103" s="81" t="e">
        <f>IF(+NFL!$F78="Chicago",+NFL!#REF!,IF(+NFL!$H78="Chicago",+NFL!#REF!,0))</f>
        <v>#REF!</v>
      </c>
      <c r="AM103" s="82" t="e">
        <f>IF(+NFL!$F78="Chicago",+NFL!#REF!,IF(+NFL!$H78="Chicago",+NFL!#REF!,0))</f>
        <v>#REF!</v>
      </c>
      <c r="AN103" s="102" t="e">
        <f>IF(+NFL!$F78="Chicago",+NFL!#REF!,IF(+NFL!$H78="Chicago",+NFL!#REF!,0))</f>
        <v>#REF!</v>
      </c>
      <c r="AO103" s="83" t="e">
        <f>IF(+NFL!$F78="Chicago",+NFL!#REF!,IF(+NFL!$H78="Chicago",+NFL!#REF!,0))</f>
        <v>#REF!</v>
      </c>
      <c r="AP103" s="480" t="e">
        <f>IF(+NFL!$F78="Chicago",+NFL!#REF!,IF(+NFL!$H78="Chicago",+NFL!#REF!,0))</f>
        <v>#REF!</v>
      </c>
      <c r="AQ103" s="72" t="e">
        <f>IF(+NFL!$F78="Chicago",+NFL!#REF!,IF(+NFL!$H78="Chicago",+NFL!#REF!,0))</f>
        <v>#REF!</v>
      </c>
      <c r="AR103" s="81" t="e">
        <f>IF(+NFL!$F78="Chicago",+NFL!#REF!,IF(+NFL!$H78="Chicago",+NFL!#REF!,0))</f>
        <v>#REF!</v>
      </c>
      <c r="AS103" s="96" t="e">
        <f>IF(+NFL!$F78="Chicago",+NFL!#REF!,IF(+NFL!$H78="Chicago",+NFL!#REF!,0))</f>
        <v>#REF!</v>
      </c>
      <c r="AT103" s="70" t="e">
        <f>IF(+NFL!$F78="Chicago",+NFL!#REF!,IF(+NFL!$H78="Chicago",+NFL!#REF!,0))</f>
        <v>#REF!</v>
      </c>
      <c r="AU103" s="81" t="e">
        <f>IF(+NFL!$F78="Chicago",+NFL!#REF!,IF(+NFL!$H78="Chicago",+NFL!#REF!,0))</f>
        <v>#REF!</v>
      </c>
      <c r="AV103" s="96" t="e">
        <f>IF(+NFL!$F78="Chicago",+NFL!#REF!,IF(+NFL!$H78="Chicago",+NFL!#REF!,0))</f>
        <v>#REF!</v>
      </c>
      <c r="AW103" s="70" t="e">
        <f>IF(+NFL!$F78="Chicago",+NFL!#REF!,IF(+NFL!$H78="Chicago",+NFL!#REF!,0))</f>
        <v>#REF!</v>
      </c>
      <c r="AX103" s="96" t="e">
        <f>IF(+NFL!$F78="Chicago",+NFL!#REF!,IF(+NFL!$H78="Chicago",+NFL!#REF!,0))</f>
        <v>#REF!</v>
      </c>
      <c r="AY103" s="81" t="e">
        <f>IF(+NFL!$F78="Chicago",+NFL!#REF!,IF(+NFL!$H78="Chicago",+NFL!#REF!,0))</f>
        <v>#REF!</v>
      </c>
      <c r="AZ103" s="96" t="e">
        <f>IF(+NFL!$F78="Chicago",+NFL!#REF!,IF(+NFL!$H78="Chicago",+NFL!#REF!,0))</f>
        <v>#REF!</v>
      </c>
      <c r="BA103" s="70" t="e">
        <f>IF(+NFL!$F78="Chicago",+NFL!#REF!,IF(+NFL!$H78="Chicago",+NFL!#REF!,0))</f>
        <v>#REF!</v>
      </c>
      <c r="BB103" s="70" t="e">
        <f>IF(+NFL!$F78="Chicago",+NFL!#REF!,IF(+NFL!$H78="Chicago",+NFL!#REF!,0))</f>
        <v>#REF!</v>
      </c>
      <c r="BC103" s="592" t="e">
        <f>IF(+NFL!$F78="Chicago",+NFL!#REF!,IF(+NFL!$H78="Chicago",+NFL!#REF!,0))</f>
        <v>#REF!</v>
      </c>
      <c r="BD103" s="81" t="e">
        <f>IF(+NFL!$F78="Chicago",+NFL!#REF!,IF(+NFL!$H78="Chicago",+NFL!#REF!,0))</f>
        <v>#REF!</v>
      </c>
      <c r="BE103" s="96" t="e">
        <f>IF(+NFL!$F78="Chicago",+NFL!#REF!,IF(+NFL!$H78="Chicago",+NFL!#REF!,0))</f>
        <v>#REF!</v>
      </c>
      <c r="BF103" s="70" t="e">
        <f>IF(+NFL!$F78="Chicago",+NFL!#REF!,IF(+NFL!$H78="Chicago",+NFL!#REF!,0))</f>
        <v>#REF!</v>
      </c>
      <c r="BG103" s="81" t="e">
        <f>IF(+NFL!$F78="Chicago",+NFL!#REF!,IF(+NFL!$H78="Chicago",+NFL!#REF!,0))</f>
        <v>#REF!</v>
      </c>
      <c r="BH103" s="96" t="e">
        <f>IF(+NFL!$F78="Chicago",+NFL!#REF!,IF(+NFL!$H78="Chicago",+NFL!#REF!,0))</f>
        <v>#REF!</v>
      </c>
      <c r="BI103" s="70" t="e">
        <f>IF(+NFL!$F78="Chicago",+NFL!#REF!,IF(+NFL!$H78="Chicago",+NFL!#REF!,0))</f>
        <v>#REF!</v>
      </c>
      <c r="BJ103" s="124" t="e">
        <f>IF(+NFL!$F78="Chicago",+NFL!#REF!,IF(+NFL!$H78="Chicago",+NFL!#REF!,0))</f>
        <v>#REF!</v>
      </c>
      <c r="BK103" s="182" t="e">
        <f>IF(+NFL!$F78="Chicago",+NFL!#REF!,IF(+NFL!$H78="Chicago",+NFL!#REF!,0))</f>
        <v>#REF!</v>
      </c>
    </row>
    <row r="104" spans="1:63" x14ac:dyDescent="0.8">
      <c r="A104" s="70">
        <f>IF(+NFL!$F86="Chicago",+NFL!A86,IF(+NFL!$H86="Chicago",+NFL!A86,0))</f>
        <v>6</v>
      </c>
      <c r="B104" s="480" t="str">
        <f>IF(+NFL!$F86="Chicago",+NFL!B86,IF(+NFL!$H86="Chicago",+NFL!B86,0))</f>
        <v>Sun</v>
      </c>
      <c r="C104" s="72">
        <f>IF(+NFL!$F86="Chicago",+NFL!C86,IF(+NFL!$H86="Chicago",+NFL!C86,0))</f>
        <v>44486</v>
      </c>
      <c r="D104" s="73">
        <f>IF(+NFL!$F86="Chicago",+NFL!D86,IF(+NFL!$H86="Chicago",+NFL!D86,0))</f>
        <v>0.54166666666666663</v>
      </c>
      <c r="E104" s="123" t="str">
        <f>IF(+NFL!$F86="Chicago",+NFL!E86,IF(+NFL!$H86="Chicago",+NFL!E86,0))</f>
        <v>Fox</v>
      </c>
      <c r="F104" s="176" t="str">
        <f>IF(+NFL!$F86="Chicago",+NFL!F86,IF(+NFL!$H86="Chicago",+NFL!F86,0))</f>
        <v>Green Bay</v>
      </c>
      <c r="G104" s="70" t="str">
        <f>IF(+NFL!$F86="Chicago",+NFL!G86,IF(+NFL!$H86="Chicago",+NFL!G86,0))</f>
        <v>NFCN</v>
      </c>
      <c r="H104" s="176" t="str">
        <f>IF(+NFL!$F86="Chicago",+NFL!H86,IF(+NFL!$H86="Chicago",+NFL!H86,0))</f>
        <v>Chicago</v>
      </c>
      <c r="I104" s="123" t="str">
        <f>IF(+NFL!$F86="Chicago",+NFL!I86,IF(+NFL!$H86="Chicago",+NFL!I86,0))</f>
        <v>NFCN</v>
      </c>
      <c r="J104" s="496" t="str">
        <f>IF(+NFL!$F86="Chicago",+NFL!J86,IF(+NFL!$H86="Chicago",+NFL!J86,0))</f>
        <v>Green Bay</v>
      </c>
      <c r="K104" s="510" t="str">
        <f>IF(+NFL!$F86="Chicago",+NFL!K86,IF(+NFL!$H86="Chicago",+NFL!K86,0))</f>
        <v>Chicago</v>
      </c>
      <c r="L104" s="572">
        <f>IF(+NFL!$F86="Chicago",+NFL!L86,IF(+NFL!$H86="Chicago",+NFL!L86,0))</f>
        <v>6</v>
      </c>
      <c r="M104" s="573">
        <f>IF(+NFL!$F86="Chicago",+NFL!M86,IF(+NFL!$H86="Chicago",+NFL!M86,0))</f>
        <v>44</v>
      </c>
      <c r="N104" s="583" t="str">
        <f>IF(+NFL!$F86="Chicago",+NFL!N86,IF(+NFL!$H86="Chicago",+NFL!N86,0))</f>
        <v>Green Bay</v>
      </c>
      <c r="O104" s="584">
        <f>IF(+NFL!$F86="Chicago",+NFL!O86,IF(+NFL!$H86="Chicago",+NFL!O86,0))</f>
        <v>24</v>
      </c>
      <c r="P104" s="583" t="str">
        <f>IF(+NFL!$F86="Chicago",+NFL!P86,IF(+NFL!$H86="Chicago",+NFL!P86,0))</f>
        <v>Chicago</v>
      </c>
      <c r="Q104" s="585">
        <f>IF(+NFL!$F86="Chicago",+NFL!Q86,IF(+NFL!$H86="Chicago",+NFL!Q86,0))</f>
        <v>14</v>
      </c>
      <c r="R104" s="586" t="str">
        <f>IF(+NFL!$F86="Chicago",+NFL!R86,IF(+NFL!$H86="Chicago",+NFL!R86,0))</f>
        <v>Green Bay</v>
      </c>
      <c r="S104" s="588" t="str">
        <f>IF(+NFL!$F86="Chicago",+NFL!S86,IF(+NFL!$H86="Chicago",+NFL!S86,0))</f>
        <v>Chicago</v>
      </c>
      <c r="T104" s="587" t="str">
        <f>IF(+NFL!$F86="Chicago",+NFL!T86,IF(+NFL!$H86="Chicago",+NFL!T86,0))</f>
        <v>Chicago</v>
      </c>
      <c r="U104" s="585" t="str">
        <f>IF(+NFL!$F86="Chicago",+NFL!U86,IF(+NFL!$H86="Chicago",+NFL!U86,0))</f>
        <v>L</v>
      </c>
      <c r="V104" s="586">
        <f>IF(+NFL!$F90="Chicago",+NFL!#REF!,IF(+NFL!$H90="Chicago",+NFL!#REF!,0))</f>
        <v>0</v>
      </c>
      <c r="W104" s="585">
        <f>IF(+NFL!$F90="Chicago",+NFL!#REF!,IF(+NFL!$H90="Chicago",+NFL!#REF!,0))</f>
        <v>0</v>
      </c>
      <c r="X104" s="587">
        <f>IF(+NFL!$F90="Chicago",+NFL!#REF!,IF(+NFL!$H90="Chicago",+NFL!#REF!,0))</f>
        <v>0</v>
      </c>
      <c r="Y104" s="585">
        <f>IF(+NFL!$F90="Chicago",+NFL!#REF!,IF(+NFL!$H90="Chicago",+NFL!#REF!,0))</f>
        <v>0</v>
      </c>
      <c r="Z104" s="586">
        <f>IF(+NFL!$F90="Chicago",+NFL!#REF!,IF(+NFL!$H90="Chicago",+NFL!#REF!,0))</f>
        <v>0</v>
      </c>
      <c r="AA104" s="585">
        <f>IF(+NFL!$F90="Chicago",+NFL!#REF!,IF(+NFL!$H90="Chicago",+NFL!#REF!,0))</f>
        <v>0</v>
      </c>
      <c r="AB104" s="124">
        <f>IF(+NFL!$F90="Chicago",+NFL!#REF!,IF(+NFL!$H90="Chicago",+NFL!#REF!,0))</f>
        <v>0</v>
      </c>
      <c r="AC104" s="182">
        <f>IF(+NFL!$F90="Chicago",+NFL!#REF!,IF(+NFL!$H90="Chicago",+NFL!#REF!,0))</f>
        <v>0</v>
      </c>
      <c r="AD104" s="496">
        <f>IF(+NFL!$F90="Chicago",+NFL!#REF!,IF(+NFL!$H90="Chicago",+NFL!#REF!,0))</f>
        <v>0</v>
      </c>
      <c r="AE104" s="565">
        <f>IF(+NFL!$F90="Chicago",+NFL!#REF!,IF(+NFL!$H90="Chicago",+NFL!#REF!,0))</f>
        <v>0</v>
      </c>
      <c r="AF104" s="496">
        <f>IF(+NFL!$F90="Chicago",+NFL!#REF!,IF(+NFL!$H90="Chicago",+NFL!#REF!,0))</f>
        <v>0</v>
      </c>
      <c r="AG104" s="565">
        <f>IF(+NFL!$F90="Chicago",+NFL!#REF!,IF(+NFL!$H90="Chicago",+NFL!#REF!,0))</f>
        <v>0</v>
      </c>
      <c r="AH104" s="496">
        <f>IF(+NFL!$F90="Chicago",+NFL!#REF!,IF(+NFL!$H90="Chicago",+NFL!#REF!,0))</f>
        <v>0</v>
      </c>
      <c r="AI104" s="565">
        <f>IF(+NFL!$F90="Chicago",+NFL!#REF!,IF(+NFL!$H90="Chicago",+NFL!#REF!,0))</f>
        <v>0</v>
      </c>
      <c r="AJ104" s="496">
        <f>IF(+NFL!$F90="Chicago",+NFL!#REF!,IF(+NFL!$H90="Chicago",+NFL!#REF!,0))</f>
        <v>0</v>
      </c>
      <c r="AK104" s="565">
        <f>IF(+NFL!$F90="Chicago",+NFL!#REF!,IF(+NFL!$H90="Chicago",+NFL!#REF!,0))</f>
        <v>0</v>
      </c>
      <c r="AL104" s="81">
        <f>IF(+NFL!$F90="Chicago",+NFL!#REF!,IF(+NFL!$H90="Chicago",+NFL!#REF!,0))</f>
        <v>0</v>
      </c>
      <c r="AM104" s="82">
        <f>IF(+NFL!$F90="Chicago",+NFL!#REF!,IF(+NFL!$H90="Chicago",+NFL!#REF!,0))</f>
        <v>0</v>
      </c>
      <c r="AN104" s="102">
        <f>IF(+NFL!$F90="Chicago",+NFL!#REF!,IF(+NFL!$H90="Chicago",+NFL!#REF!,0))</f>
        <v>0</v>
      </c>
      <c r="AO104" s="83">
        <f>IF(+NFL!$F90="Chicago",+NFL!#REF!,IF(+NFL!$H90="Chicago",+NFL!#REF!,0))</f>
        <v>0</v>
      </c>
      <c r="AP104" s="480">
        <f>IF(+NFL!$F90="Chicago",+NFL!#REF!,IF(+NFL!$H90="Chicago",+NFL!#REF!,0))</f>
        <v>0</v>
      </c>
      <c r="AQ104" s="72">
        <f>IF(+NFL!$F90="Chicago",+NFL!#REF!,IF(+NFL!$H90="Chicago",+NFL!#REF!,0))</f>
        <v>0</v>
      </c>
      <c r="AR104" s="81">
        <f>IF(+NFL!$F90="Chicago",+NFL!#REF!,IF(+NFL!$H90="Chicago",+NFL!#REF!,0))</f>
        <v>0</v>
      </c>
      <c r="AS104" s="96">
        <f>IF(+NFL!$F90="Chicago",+NFL!#REF!,IF(+NFL!$H90="Chicago",+NFL!#REF!,0))</f>
        <v>0</v>
      </c>
      <c r="AT104" s="70">
        <f>IF(+NFL!$F90="Chicago",+NFL!#REF!,IF(+NFL!$H90="Chicago",+NFL!#REF!,0))</f>
        <v>0</v>
      </c>
      <c r="AU104" s="81">
        <f>IF(+NFL!$F90="Chicago",+NFL!#REF!,IF(+NFL!$H90="Chicago",+NFL!#REF!,0))</f>
        <v>0</v>
      </c>
      <c r="AV104" s="96">
        <f>IF(+NFL!$F90="Chicago",+NFL!#REF!,IF(+NFL!$H90="Chicago",+NFL!#REF!,0))</f>
        <v>0</v>
      </c>
      <c r="AW104" s="70">
        <f>IF(+NFL!$F90="Chicago",+NFL!#REF!,IF(+NFL!$H90="Chicago",+NFL!#REF!,0))</f>
        <v>0</v>
      </c>
      <c r="AX104" s="96">
        <f>IF(+NFL!$F90="Chicago",+NFL!#REF!,IF(+NFL!$H90="Chicago",+NFL!#REF!,0))</f>
        <v>0</v>
      </c>
      <c r="AY104" s="81">
        <f>IF(+NFL!$F90="Chicago",+NFL!#REF!,IF(+NFL!$H90="Chicago",+NFL!#REF!,0))</f>
        <v>0</v>
      </c>
      <c r="AZ104" s="96">
        <f>IF(+NFL!$F90="Chicago",+NFL!#REF!,IF(+NFL!$H90="Chicago",+NFL!#REF!,0))</f>
        <v>0</v>
      </c>
      <c r="BA104" s="70">
        <f>IF(+NFL!$F90="Chicago",+NFL!#REF!,IF(+NFL!$H90="Chicago",+NFL!#REF!,0))</f>
        <v>0</v>
      </c>
      <c r="BB104" s="70">
        <f>IF(+NFL!$F90="Chicago",+NFL!#REF!,IF(+NFL!$H90="Chicago",+NFL!#REF!,0))</f>
        <v>0</v>
      </c>
      <c r="BC104" s="592">
        <f>IF(+NFL!$F90="Chicago",+NFL!#REF!,IF(+NFL!$H90="Chicago",+NFL!#REF!,0))</f>
        <v>0</v>
      </c>
      <c r="BD104" s="81">
        <f>IF(+NFL!$F90="Chicago",+NFL!#REF!,IF(+NFL!$H90="Chicago",+NFL!#REF!,0))</f>
        <v>0</v>
      </c>
      <c r="BE104" s="96">
        <f>IF(+NFL!$F90="Chicago",+NFL!#REF!,IF(+NFL!$H90="Chicago",+NFL!#REF!,0))</f>
        <v>0</v>
      </c>
      <c r="BF104" s="70">
        <f>IF(+NFL!$F90="Chicago",+NFL!#REF!,IF(+NFL!$H90="Chicago",+NFL!#REF!,0))</f>
        <v>0</v>
      </c>
      <c r="BG104" s="81">
        <f>IF(+NFL!$F90="Chicago",+NFL!#REF!,IF(+NFL!$H90="Chicago",+NFL!#REF!,0))</f>
        <v>0</v>
      </c>
      <c r="BH104" s="96">
        <f>IF(+NFL!$F90="Chicago",+NFL!#REF!,IF(+NFL!$H90="Chicago",+NFL!#REF!,0))</f>
        <v>0</v>
      </c>
      <c r="BI104" s="70">
        <f>IF(+NFL!$F90="Chicago",+NFL!#REF!,IF(+NFL!$H90="Chicago",+NFL!#REF!,0))</f>
        <v>0</v>
      </c>
      <c r="BJ104" s="124">
        <f>IF(+NFL!$F90="Chicago",+NFL!#REF!,IF(+NFL!$H90="Chicago",+NFL!#REF!,0))</f>
        <v>0</v>
      </c>
      <c r="BK104" s="182">
        <f>IF(+NFL!$F90="Chicago",+NFL!#REF!,IF(+NFL!$H90="Chicago",+NFL!#REF!,0))</f>
        <v>0</v>
      </c>
    </row>
    <row r="105" spans="1:63" x14ac:dyDescent="0.8">
      <c r="A105" s="70">
        <f>IF(+NFL!$F113="Chicago",+NFL!A113,IF(+NFL!$H113="Chicago",+NFL!A113,0))</f>
        <v>7</v>
      </c>
      <c r="B105" s="480" t="str">
        <f>IF(+NFL!$F113="Chicago",+NFL!B113,IF(+NFL!$H113="Chicago",+NFL!B113,0))</f>
        <v>Sun</v>
      </c>
      <c r="C105" s="72">
        <f>IF(+NFL!$F113="Chicago",+NFL!C113,IF(+NFL!$H113="Chicago",+NFL!C113,0))</f>
        <v>44493</v>
      </c>
      <c r="D105" s="73">
        <f>IF(+NFL!$F113="Chicago",+NFL!D113,IF(+NFL!$H113="Chicago",+NFL!D113,0))</f>
        <v>0.68055416666666668</v>
      </c>
      <c r="E105" s="123" t="str">
        <f>IF(+NFL!$F113="Chicago",+NFL!E113,IF(+NFL!$H113="Chicago",+NFL!E113,0))</f>
        <v>CBS</v>
      </c>
      <c r="F105" s="176" t="str">
        <f>IF(+NFL!$F113="Chicago",+NFL!F113,IF(+NFL!$H113="Chicago",+NFL!F113,0))</f>
        <v>Chicago</v>
      </c>
      <c r="G105" s="70" t="str">
        <f>IF(+NFL!$F113="Chicago",+NFL!G113,IF(+NFL!$H113="Chicago",+NFL!G113,0))</f>
        <v>NFCN</v>
      </c>
      <c r="H105" s="176" t="str">
        <f>IF(+NFL!$F113="Chicago",+NFL!H113,IF(+NFL!$H113="Chicago",+NFL!H113,0))</f>
        <v>Tampa Bay</v>
      </c>
      <c r="I105" s="123" t="str">
        <f>IF(+NFL!$F113="Chicago",+NFL!I113,IF(+NFL!$H113="Chicago",+NFL!I113,0))</f>
        <v>NFCS</v>
      </c>
      <c r="J105" s="496" t="str">
        <f>IF(+NFL!$F113="Chicago",+NFL!J113,IF(+NFL!$H113="Chicago",+NFL!J113,0))</f>
        <v>Tampa Bay</v>
      </c>
      <c r="K105" s="510" t="str">
        <f>IF(+NFL!$F113="Chicago",+NFL!K113,IF(+NFL!$H113="Chicago",+NFL!K113,0))</f>
        <v>Chicago</v>
      </c>
      <c r="L105" s="572">
        <f>IF(+NFL!$F113="Chicago",+NFL!L113,IF(+NFL!$H113="Chicago",+NFL!L113,0))</f>
        <v>12.5</v>
      </c>
      <c r="M105" s="573">
        <f>IF(+NFL!$F113="Chicago",+NFL!M113,IF(+NFL!$H113="Chicago",+NFL!M113,0))</f>
        <v>47</v>
      </c>
      <c r="N105" s="583" t="str">
        <f>IF(+NFL!$F113="Chicago",+NFL!N113,IF(+NFL!$H113="Chicago",+NFL!N113,0))</f>
        <v>Tampa Bay</v>
      </c>
      <c r="O105" s="584">
        <f>IF(+NFL!$F113="Chicago",+NFL!O113,IF(+NFL!$H113="Chicago",+NFL!O113,0))</f>
        <v>38</v>
      </c>
      <c r="P105" s="583" t="str">
        <f>IF(+NFL!$F113="Chicago",+NFL!P113,IF(+NFL!$H113="Chicago",+NFL!P113,0))</f>
        <v>Chicago</v>
      </c>
      <c r="Q105" s="585">
        <f>IF(+NFL!$F113="Chicago",+NFL!Q113,IF(+NFL!$H113="Chicago",+NFL!Q113,0))</f>
        <v>3</v>
      </c>
      <c r="R105" s="586" t="str">
        <f>IF(+NFL!$F113="Chicago",+NFL!R113,IF(+NFL!$H113="Chicago",+NFL!R113,0))</f>
        <v>Tampa Bay</v>
      </c>
      <c r="S105" s="588" t="str">
        <f>IF(+NFL!$F113="Chicago",+NFL!S113,IF(+NFL!$H113="Chicago",+NFL!S113,0))</f>
        <v>Chicago</v>
      </c>
      <c r="T105" s="587" t="str">
        <f>IF(+NFL!$F113="Chicago",+NFL!T113,IF(+NFL!$H113="Chicago",+NFL!T113,0))</f>
        <v>Tampa Bay</v>
      </c>
      <c r="U105" s="585" t="str">
        <f>IF(+NFL!$F113="Chicago",+NFL!U113,IF(+NFL!$H113="Chicago",+NFL!U113,0))</f>
        <v>W</v>
      </c>
      <c r="V105" s="586">
        <f>IF(+NFL!$F121="Chicago",+NFL!#REF!,IF(+NFL!$H121="Chicago",+NFL!#REF!,0))</f>
        <v>0</v>
      </c>
      <c r="W105" s="585">
        <f>IF(+NFL!$F121="Chicago",+NFL!#REF!,IF(+NFL!$H121="Chicago",+NFL!#REF!,0))</f>
        <v>0</v>
      </c>
      <c r="X105" s="587">
        <f>IF(+NFL!$F121="Chicago",+NFL!#REF!,IF(+NFL!$H121="Chicago",+NFL!#REF!,0))</f>
        <v>0</v>
      </c>
      <c r="Y105" s="585">
        <f>IF(+NFL!$F121="Chicago",+NFL!#REF!,IF(+NFL!$H121="Chicago",+NFL!#REF!,0))</f>
        <v>0</v>
      </c>
      <c r="Z105" s="586">
        <f>IF(+NFL!$F121="Chicago",+NFL!#REF!,IF(+NFL!$H121="Chicago",+NFL!#REF!,0))</f>
        <v>0</v>
      </c>
      <c r="AA105" s="585">
        <f>IF(+NFL!$F121="Chicago",+NFL!#REF!,IF(+NFL!$H121="Chicago",+NFL!#REF!,0))</f>
        <v>0</v>
      </c>
      <c r="AB105" s="124">
        <f>IF(+NFL!$F121="Chicago",+NFL!#REF!,IF(+NFL!$H121="Chicago",+NFL!#REF!,0))</f>
        <v>0</v>
      </c>
      <c r="AC105" s="182">
        <f>IF(+NFL!$F121="Chicago",+NFL!#REF!,IF(+NFL!$H121="Chicago",+NFL!#REF!,0))</f>
        <v>0</v>
      </c>
      <c r="AD105" s="496">
        <f>IF(+NFL!$F121="Chicago",+NFL!#REF!,IF(+NFL!$H121="Chicago",+NFL!#REF!,0))</f>
        <v>0</v>
      </c>
      <c r="AE105" s="565">
        <f>IF(+NFL!$F121="Chicago",+NFL!#REF!,IF(+NFL!$H121="Chicago",+NFL!#REF!,0))</f>
        <v>0</v>
      </c>
      <c r="AF105" s="496">
        <f>IF(+NFL!$F121="Chicago",+NFL!#REF!,IF(+NFL!$H121="Chicago",+NFL!#REF!,0))</f>
        <v>0</v>
      </c>
      <c r="AG105" s="565">
        <f>IF(+NFL!$F121="Chicago",+NFL!#REF!,IF(+NFL!$H121="Chicago",+NFL!#REF!,0))</f>
        <v>0</v>
      </c>
      <c r="AH105" s="496">
        <f>IF(+NFL!$F121="Chicago",+NFL!#REF!,IF(+NFL!$H121="Chicago",+NFL!#REF!,0))</f>
        <v>0</v>
      </c>
      <c r="AI105" s="565">
        <f>IF(+NFL!$F121="Chicago",+NFL!#REF!,IF(+NFL!$H121="Chicago",+NFL!#REF!,0))</f>
        <v>0</v>
      </c>
      <c r="AJ105" s="496">
        <f>IF(+NFL!$F121="Chicago",+NFL!#REF!,IF(+NFL!$H121="Chicago",+NFL!#REF!,0))</f>
        <v>0</v>
      </c>
      <c r="AK105" s="565">
        <f>IF(+NFL!$F121="Chicago",+NFL!#REF!,IF(+NFL!$H121="Chicago",+NFL!#REF!,0))</f>
        <v>0</v>
      </c>
      <c r="AL105" s="81">
        <f>IF(+NFL!$F121="Chicago",+NFL!#REF!,IF(+NFL!$H121="Chicago",+NFL!#REF!,0))</f>
        <v>0</v>
      </c>
      <c r="AM105" s="82">
        <f>IF(+NFL!$F121="Chicago",+NFL!#REF!,IF(+NFL!$H121="Chicago",+NFL!#REF!,0))</f>
        <v>0</v>
      </c>
      <c r="AN105" s="102">
        <f>IF(+NFL!$F121="Chicago",+NFL!#REF!,IF(+NFL!$H121="Chicago",+NFL!#REF!,0))</f>
        <v>0</v>
      </c>
      <c r="AO105" s="83">
        <f>IF(+NFL!$F121="Chicago",+NFL!#REF!,IF(+NFL!$H121="Chicago",+NFL!#REF!,0))</f>
        <v>0</v>
      </c>
      <c r="AP105" s="480">
        <f>IF(+NFL!$F121="Chicago",+NFL!#REF!,IF(+NFL!$H121="Chicago",+NFL!#REF!,0))</f>
        <v>0</v>
      </c>
      <c r="AQ105" s="72">
        <f>IF(+NFL!$F121="Chicago",+NFL!#REF!,IF(+NFL!$H121="Chicago",+NFL!#REF!,0))</f>
        <v>0</v>
      </c>
      <c r="AR105" s="81">
        <f>IF(+NFL!$F121="Chicago",+NFL!#REF!,IF(+NFL!$H121="Chicago",+NFL!#REF!,0))</f>
        <v>0</v>
      </c>
      <c r="AS105" s="96">
        <f>IF(+NFL!$F121="Chicago",+NFL!#REF!,IF(+NFL!$H121="Chicago",+NFL!#REF!,0))</f>
        <v>0</v>
      </c>
      <c r="AT105" s="70">
        <f>IF(+NFL!$F121="Chicago",+NFL!#REF!,IF(+NFL!$H121="Chicago",+NFL!#REF!,0))</f>
        <v>0</v>
      </c>
      <c r="AU105" s="81">
        <f>IF(+NFL!$F121="Chicago",+NFL!#REF!,IF(+NFL!$H121="Chicago",+NFL!#REF!,0))</f>
        <v>0</v>
      </c>
      <c r="AV105" s="96">
        <f>IF(+NFL!$F121="Chicago",+NFL!#REF!,IF(+NFL!$H121="Chicago",+NFL!#REF!,0))</f>
        <v>0</v>
      </c>
      <c r="AW105" s="70">
        <f>IF(+NFL!$F121="Chicago",+NFL!#REF!,IF(+NFL!$H121="Chicago",+NFL!#REF!,0))</f>
        <v>0</v>
      </c>
      <c r="AX105" s="96">
        <f>IF(+NFL!$F121="Chicago",+NFL!#REF!,IF(+NFL!$H121="Chicago",+NFL!#REF!,0))</f>
        <v>0</v>
      </c>
      <c r="AY105" s="81">
        <f>IF(+NFL!$F121="Chicago",+NFL!#REF!,IF(+NFL!$H121="Chicago",+NFL!#REF!,0))</f>
        <v>0</v>
      </c>
      <c r="AZ105" s="96">
        <f>IF(+NFL!$F121="Chicago",+NFL!#REF!,IF(+NFL!$H121="Chicago",+NFL!#REF!,0))</f>
        <v>0</v>
      </c>
      <c r="BA105" s="70">
        <f>IF(+NFL!$F121="Chicago",+NFL!#REF!,IF(+NFL!$H121="Chicago",+NFL!#REF!,0))</f>
        <v>0</v>
      </c>
      <c r="BB105" s="70">
        <f>IF(+NFL!$F121="Chicago",+NFL!#REF!,IF(+NFL!$H121="Chicago",+NFL!#REF!,0))</f>
        <v>0</v>
      </c>
      <c r="BC105" s="592">
        <f>IF(+NFL!$F121="Chicago",+NFL!#REF!,IF(+NFL!$H121="Chicago",+NFL!#REF!,0))</f>
        <v>0</v>
      </c>
      <c r="BD105" s="81">
        <f>IF(+NFL!$F121="Chicago",+NFL!#REF!,IF(+NFL!$H121="Chicago",+NFL!#REF!,0))</f>
        <v>0</v>
      </c>
      <c r="BE105" s="96">
        <f>IF(+NFL!$F121="Chicago",+NFL!#REF!,IF(+NFL!$H121="Chicago",+NFL!#REF!,0))</f>
        <v>0</v>
      </c>
      <c r="BF105" s="70">
        <f>IF(+NFL!$F121="Chicago",+NFL!#REF!,IF(+NFL!$H121="Chicago",+NFL!#REF!,0))</f>
        <v>0</v>
      </c>
      <c r="BG105" s="81">
        <f>IF(+NFL!$F121="Chicago",+NFL!#REF!,IF(+NFL!$H121="Chicago",+NFL!#REF!,0))</f>
        <v>0</v>
      </c>
      <c r="BH105" s="96">
        <f>IF(+NFL!$F121="Chicago",+NFL!#REF!,IF(+NFL!$H121="Chicago",+NFL!#REF!,0))</f>
        <v>0</v>
      </c>
      <c r="BI105" s="70">
        <f>IF(+NFL!$F121="Chicago",+NFL!#REF!,IF(+NFL!$H121="Chicago",+NFL!#REF!,0))</f>
        <v>0</v>
      </c>
      <c r="BJ105" s="124">
        <f>IF(+NFL!$F121="Chicago",+NFL!#REF!,IF(+NFL!$H121="Chicago",+NFL!#REF!,0))</f>
        <v>0</v>
      </c>
      <c r="BK105" s="182">
        <f>IF(+NFL!$F121="Chicago",+NFL!#REF!,IF(+NFL!$H121="Chicago",+NFL!#REF!,0))</f>
        <v>0</v>
      </c>
    </row>
    <row r="106" spans="1:63" x14ac:dyDescent="0.8">
      <c r="A106" s="70">
        <f>IF(+NFL!$F126="Chicago",+NFL!A126,IF(+NFL!$H126="Chicago",+NFL!A126,0))</f>
        <v>8</v>
      </c>
      <c r="B106" s="480" t="str">
        <f>IF(+NFL!$F126="Chicago",+NFL!B126,IF(+NFL!$H126="Chicago",+NFL!B126,0))</f>
        <v>Sun</v>
      </c>
      <c r="C106" s="72">
        <f>IF(+NFL!$F126="Chicago",+NFL!C126,IF(+NFL!$H126="Chicago",+NFL!C126,0))</f>
        <v>44500</v>
      </c>
      <c r="D106" s="73">
        <f>IF(+NFL!$F126="Chicago",+NFL!D126,IF(+NFL!$H126="Chicago",+NFL!D126,0))</f>
        <v>0.54166666666666663</v>
      </c>
      <c r="E106" s="123" t="str">
        <f>IF(+NFL!$F126="Chicago",+NFL!E126,IF(+NFL!$H126="Chicago",+NFL!E126,0))</f>
        <v>Fox</v>
      </c>
      <c r="F106" s="176" t="str">
        <f>IF(+NFL!$F126="Chicago",+NFL!F126,IF(+NFL!$H126="Chicago",+NFL!F126,0))</f>
        <v>San Francisco</v>
      </c>
      <c r="G106" s="70" t="str">
        <f>IF(+NFL!$F126="Chicago",+NFL!G126,IF(+NFL!$H126="Chicago",+NFL!G126,0))</f>
        <v>NFCW</v>
      </c>
      <c r="H106" s="176" t="str">
        <f>IF(+NFL!$F126="Chicago",+NFL!H126,IF(+NFL!$H126="Chicago",+NFL!H126,0))</f>
        <v>Chicago</v>
      </c>
      <c r="I106" s="123" t="str">
        <f>IF(+NFL!$F126="Chicago",+NFL!I126,IF(+NFL!$H126="Chicago",+NFL!I126,0))</f>
        <v>NFCN</v>
      </c>
      <c r="J106" s="496" t="str">
        <f>IF(+NFL!$F126="Chicago",+NFL!J126,IF(+NFL!$H126="Chicago",+NFL!J126,0))</f>
        <v>San Francisco</v>
      </c>
      <c r="K106" s="510" t="str">
        <f>IF(+NFL!$F126="Chicago",+NFL!K126,IF(+NFL!$H126="Chicago",+NFL!K126,0))</f>
        <v>Chicago</v>
      </c>
      <c r="L106" s="572">
        <f>IF(+NFL!$F126="Chicago",+NFL!L126,IF(+NFL!$H126="Chicago",+NFL!L126,0))</f>
        <v>4</v>
      </c>
      <c r="M106" s="573">
        <f>IF(+NFL!$F126="Chicago",+NFL!M126,IF(+NFL!$H126="Chicago",+NFL!M126,0))</f>
        <v>39.5</v>
      </c>
      <c r="N106" s="583" t="str">
        <f>IF(+NFL!$F126="Chicago",+NFL!N126,IF(+NFL!$H126="Chicago",+NFL!N126,0))</f>
        <v>San Francisco</v>
      </c>
      <c r="O106" s="584">
        <f>IF(+NFL!$F126="Chicago",+NFL!O126,IF(+NFL!$H126="Chicago",+NFL!O126,0))</f>
        <v>33</v>
      </c>
      <c r="P106" s="583" t="str">
        <f>IF(+NFL!$F126="Chicago",+NFL!P126,IF(+NFL!$H126="Chicago",+NFL!P126,0))</f>
        <v>Chicago</v>
      </c>
      <c r="Q106" s="585">
        <f>IF(+NFL!$F126="Chicago",+NFL!Q126,IF(+NFL!$H126="Chicago",+NFL!Q126,0))</f>
        <v>22</v>
      </c>
      <c r="R106" s="586" t="str">
        <f>IF(+NFL!$F126="Chicago",+NFL!R126,IF(+NFL!$H126="Chicago",+NFL!R126,0))</f>
        <v>San Francisco</v>
      </c>
      <c r="S106" s="588" t="str">
        <f>IF(+NFL!$F126="Chicago",+NFL!S126,IF(+NFL!$H126="Chicago",+NFL!S126,0))</f>
        <v>Chicago</v>
      </c>
      <c r="T106" s="587" t="str">
        <f>IF(+NFL!$F126="Chicago",+NFL!T126,IF(+NFL!$H126="Chicago",+NFL!T126,0))</f>
        <v>Chicago</v>
      </c>
      <c r="U106" s="585" t="str">
        <f>IF(+NFL!$F126="Chicago",+NFL!U126,IF(+NFL!$H126="Chicago",+NFL!U126,0))</f>
        <v>L</v>
      </c>
      <c r="V106" s="586">
        <f>IF(+NFL!$F137="Chicago",+NFL!#REF!,IF(+NFL!$H137="Chicago",+NFL!#REF!,0))</f>
        <v>0</v>
      </c>
      <c r="W106" s="585">
        <f>IF(+NFL!$F137="Chicago",+NFL!#REF!,IF(+NFL!$H137="Chicago",+NFL!#REF!,0))</f>
        <v>0</v>
      </c>
      <c r="X106" s="587">
        <f>IF(+NFL!$F137="Chicago",+NFL!#REF!,IF(+NFL!$H137="Chicago",+NFL!#REF!,0))</f>
        <v>0</v>
      </c>
      <c r="Y106" s="585">
        <f>IF(+NFL!$F137="Chicago",+NFL!#REF!,IF(+NFL!$H137="Chicago",+NFL!#REF!,0))</f>
        <v>0</v>
      </c>
      <c r="Z106" s="586">
        <f>IF(+NFL!$F137="Chicago",+NFL!#REF!,IF(+NFL!$H137="Chicago",+NFL!#REF!,0))</f>
        <v>0</v>
      </c>
      <c r="AA106" s="585">
        <f>IF(+NFL!$F137="Chicago",+NFL!#REF!,IF(+NFL!$H137="Chicago",+NFL!#REF!,0))</f>
        <v>0</v>
      </c>
      <c r="AB106" s="124">
        <f>IF(+NFL!$F137="Chicago",+NFL!#REF!,IF(+NFL!$H137="Chicago",+NFL!#REF!,0))</f>
        <v>0</v>
      </c>
      <c r="AC106" s="182">
        <f>IF(+NFL!$F137="Chicago",+NFL!#REF!,IF(+NFL!$H137="Chicago",+NFL!#REF!,0))</f>
        <v>0</v>
      </c>
      <c r="AD106" s="496">
        <f>IF(+NFL!$F137="Chicago",+NFL!#REF!,IF(+NFL!$H137="Chicago",+NFL!#REF!,0))</f>
        <v>0</v>
      </c>
      <c r="AE106" s="565">
        <f>IF(+NFL!$F137="Chicago",+NFL!#REF!,IF(+NFL!$H137="Chicago",+NFL!#REF!,0))</f>
        <v>0</v>
      </c>
      <c r="AF106" s="496">
        <f>IF(+NFL!$F137="Chicago",+NFL!#REF!,IF(+NFL!$H137="Chicago",+NFL!#REF!,0))</f>
        <v>0</v>
      </c>
      <c r="AG106" s="565">
        <f>IF(+NFL!$F137="Chicago",+NFL!#REF!,IF(+NFL!$H137="Chicago",+NFL!#REF!,0))</f>
        <v>0</v>
      </c>
      <c r="AH106" s="496">
        <f>IF(+NFL!$F137="Chicago",+NFL!#REF!,IF(+NFL!$H137="Chicago",+NFL!#REF!,0))</f>
        <v>0</v>
      </c>
      <c r="AI106" s="565">
        <f>IF(+NFL!$F137="Chicago",+NFL!#REF!,IF(+NFL!$H137="Chicago",+NFL!#REF!,0))</f>
        <v>0</v>
      </c>
      <c r="AJ106" s="496">
        <f>IF(+NFL!$F137="Chicago",+NFL!#REF!,IF(+NFL!$H137="Chicago",+NFL!#REF!,0))</f>
        <v>0</v>
      </c>
      <c r="AK106" s="565">
        <f>IF(+NFL!$F137="Chicago",+NFL!#REF!,IF(+NFL!$H137="Chicago",+NFL!#REF!,0))</f>
        <v>0</v>
      </c>
      <c r="AL106" s="81">
        <f>IF(+NFL!$F137="Chicago",+NFL!#REF!,IF(+NFL!$H137="Chicago",+NFL!#REF!,0))</f>
        <v>0</v>
      </c>
      <c r="AM106" s="82">
        <f>IF(+NFL!$F137="Chicago",+NFL!#REF!,IF(+NFL!$H137="Chicago",+NFL!#REF!,0))</f>
        <v>0</v>
      </c>
      <c r="AN106" s="102">
        <f>IF(+NFL!$F137="Chicago",+NFL!#REF!,IF(+NFL!$H137="Chicago",+NFL!#REF!,0))</f>
        <v>0</v>
      </c>
      <c r="AO106" s="83">
        <f>IF(+NFL!$F137="Chicago",+NFL!#REF!,IF(+NFL!$H137="Chicago",+NFL!#REF!,0))</f>
        <v>0</v>
      </c>
      <c r="AP106" s="480">
        <f>IF(+NFL!$F137="Chicago",+NFL!#REF!,IF(+NFL!$H137="Chicago",+NFL!#REF!,0))</f>
        <v>0</v>
      </c>
      <c r="AQ106" s="72">
        <f>IF(+NFL!$F137="Chicago",+NFL!#REF!,IF(+NFL!$H137="Chicago",+NFL!#REF!,0))</f>
        <v>0</v>
      </c>
      <c r="AR106" s="81">
        <f>IF(+NFL!$F137="Chicago",+NFL!#REF!,IF(+NFL!$H137="Chicago",+NFL!#REF!,0))</f>
        <v>0</v>
      </c>
      <c r="AS106" s="96">
        <f>IF(+NFL!$F137="Chicago",+NFL!#REF!,IF(+NFL!$H137="Chicago",+NFL!#REF!,0))</f>
        <v>0</v>
      </c>
      <c r="AT106" s="70">
        <f>IF(+NFL!$F137="Chicago",+NFL!#REF!,IF(+NFL!$H137="Chicago",+NFL!#REF!,0))</f>
        <v>0</v>
      </c>
      <c r="AU106" s="81">
        <f>IF(+NFL!$F137="Chicago",+NFL!#REF!,IF(+NFL!$H137="Chicago",+NFL!#REF!,0))</f>
        <v>0</v>
      </c>
      <c r="AV106" s="96">
        <f>IF(+NFL!$F137="Chicago",+NFL!#REF!,IF(+NFL!$H137="Chicago",+NFL!#REF!,0))</f>
        <v>0</v>
      </c>
      <c r="AW106" s="70">
        <f>IF(+NFL!$F137="Chicago",+NFL!#REF!,IF(+NFL!$H137="Chicago",+NFL!#REF!,0))</f>
        <v>0</v>
      </c>
      <c r="AX106" s="96">
        <f>IF(+NFL!$F137="Chicago",+NFL!#REF!,IF(+NFL!$H137="Chicago",+NFL!#REF!,0))</f>
        <v>0</v>
      </c>
      <c r="AY106" s="81">
        <f>IF(+NFL!$F137="Chicago",+NFL!#REF!,IF(+NFL!$H137="Chicago",+NFL!#REF!,0))</f>
        <v>0</v>
      </c>
      <c r="AZ106" s="96">
        <f>IF(+NFL!$F137="Chicago",+NFL!#REF!,IF(+NFL!$H137="Chicago",+NFL!#REF!,0))</f>
        <v>0</v>
      </c>
      <c r="BA106" s="70">
        <f>IF(+NFL!$F137="Chicago",+NFL!#REF!,IF(+NFL!$H137="Chicago",+NFL!#REF!,0))</f>
        <v>0</v>
      </c>
      <c r="BB106" s="70">
        <f>IF(+NFL!$F137="Chicago",+NFL!#REF!,IF(+NFL!$H137="Chicago",+NFL!#REF!,0))</f>
        <v>0</v>
      </c>
      <c r="BC106" s="592">
        <f>IF(+NFL!$F137="Chicago",+NFL!#REF!,IF(+NFL!$H137="Chicago",+NFL!#REF!,0))</f>
        <v>0</v>
      </c>
      <c r="BD106" s="81">
        <f>IF(+NFL!$F137="Chicago",+NFL!#REF!,IF(+NFL!$H137="Chicago",+NFL!#REF!,0))</f>
        <v>0</v>
      </c>
      <c r="BE106" s="96">
        <f>IF(+NFL!$F137="Chicago",+NFL!#REF!,IF(+NFL!$H137="Chicago",+NFL!#REF!,0))</f>
        <v>0</v>
      </c>
      <c r="BF106" s="70">
        <f>IF(+NFL!$F137="Chicago",+NFL!#REF!,IF(+NFL!$H137="Chicago",+NFL!#REF!,0))</f>
        <v>0</v>
      </c>
      <c r="BG106" s="81">
        <f>IF(+NFL!$F137="Chicago",+NFL!#REF!,IF(+NFL!$H137="Chicago",+NFL!#REF!,0))</f>
        <v>0</v>
      </c>
      <c r="BH106" s="96">
        <f>IF(+NFL!$F137="Chicago",+NFL!#REF!,IF(+NFL!$H137="Chicago",+NFL!#REF!,0))</f>
        <v>0</v>
      </c>
      <c r="BI106" s="70">
        <f>IF(+NFL!$F137="Chicago",+NFL!#REF!,IF(+NFL!$H137="Chicago",+NFL!#REF!,0))</f>
        <v>0</v>
      </c>
      <c r="BJ106" s="124">
        <f>IF(+NFL!$F137="Chicago",+NFL!#REF!,IF(+NFL!$H137="Chicago",+NFL!#REF!,0))</f>
        <v>0</v>
      </c>
      <c r="BK106" s="182">
        <f>IF(+NFL!$F137="Chicago",+NFL!#REF!,IF(+NFL!$H137="Chicago",+NFL!#REF!,0))</f>
        <v>0</v>
      </c>
    </row>
    <row r="107" spans="1:63" x14ac:dyDescent="0.8">
      <c r="A107" s="70">
        <f>IF(+NFL!$F154="Chicago",+NFL!A154,IF(+NFL!$H154="Chicago",+NFL!A154,0))</f>
        <v>9</v>
      </c>
      <c r="B107" s="480" t="str">
        <f>IF(+NFL!$F154="Chicago",+NFL!B154,IF(+NFL!$H154="Chicago",+NFL!B154,0))</f>
        <v>Mon</v>
      </c>
      <c r="C107" s="72">
        <f>IF(+NFL!$F154="Chicago",+NFL!C154,IF(+NFL!$H154="Chicago",+NFL!C154,0))</f>
        <v>44508</v>
      </c>
      <c r="D107" s="73">
        <f>IF(+NFL!$F154="Chicago",+NFL!D154,IF(+NFL!$H154="Chicago",+NFL!D154,0))</f>
        <v>0.84375</v>
      </c>
      <c r="E107" s="123" t="str">
        <f>IF(+NFL!$F154="Chicago",+NFL!E154,IF(+NFL!$H154="Chicago",+NFL!E154,0))</f>
        <v>ESPN</v>
      </c>
      <c r="F107" s="176" t="str">
        <f>IF(+NFL!$F154="Chicago",+NFL!F154,IF(+NFL!$H154="Chicago",+NFL!F154,0))</f>
        <v>Chicago</v>
      </c>
      <c r="G107" s="70" t="str">
        <f>IF(+NFL!$F154="Chicago",+NFL!G154,IF(+NFL!$H154="Chicago",+NFL!G154,0))</f>
        <v>NFCN</v>
      </c>
      <c r="H107" s="176" t="str">
        <f>IF(+NFL!$F154="Chicago",+NFL!H154,IF(+NFL!$H154="Chicago",+NFL!H154,0))</f>
        <v>Pittsburgh</v>
      </c>
      <c r="I107" s="123" t="str">
        <f>IF(+NFL!$F154="Chicago",+NFL!I154,IF(+NFL!$H154="Chicago",+NFL!I154,0))</f>
        <v>AFCN</v>
      </c>
      <c r="J107" s="496" t="str">
        <f>IF(+NFL!$F154="Chicago",+NFL!J154,IF(+NFL!$H154="Chicago",+NFL!J154,0))</f>
        <v>Pittsburgh</v>
      </c>
      <c r="K107" s="510" t="str">
        <f>IF(+NFL!$F154="Chicago",+NFL!K154,IF(+NFL!$H154="Chicago",+NFL!K154,0))</f>
        <v>Chicago</v>
      </c>
      <c r="L107" s="572">
        <f>IF(+NFL!$F154="Chicago",+NFL!L154,IF(+NFL!$H154="Chicago",+NFL!L154,0))</f>
        <v>7</v>
      </c>
      <c r="M107" s="573">
        <f>IF(+NFL!$F154="Chicago",+NFL!M154,IF(+NFL!$H154="Chicago",+NFL!M154,0))</f>
        <v>40</v>
      </c>
      <c r="N107" s="583" t="str">
        <f>IF(+NFL!$F154="Chicago",+NFL!N154,IF(+NFL!$H154="Chicago",+NFL!N154,0))</f>
        <v>Chicago</v>
      </c>
      <c r="O107" s="584">
        <f>IF(+NFL!$F154="Chicago",+NFL!O154,IF(+NFL!$H154="Chicago",+NFL!O154,0))</f>
        <v>29</v>
      </c>
      <c r="P107" s="583" t="str">
        <f>IF(+NFL!$F154="Chicago",+NFL!P154,IF(+NFL!$H154="Chicago",+NFL!P154,0))</f>
        <v>Pittsburgh</v>
      </c>
      <c r="Q107" s="585">
        <f>IF(+NFL!$F154="Chicago",+NFL!Q154,IF(+NFL!$H154="Chicago",+NFL!Q154,0))</f>
        <v>27</v>
      </c>
      <c r="R107" s="586" t="str">
        <f>IF(+NFL!$F154="Chicago",+NFL!R154,IF(+NFL!$H154="Chicago",+NFL!R154,0))</f>
        <v>Chicago</v>
      </c>
      <c r="S107" s="588" t="str">
        <f>IF(+NFL!$F154="Chicago",+NFL!S154,IF(+NFL!$H154="Chicago",+NFL!S154,0))</f>
        <v>Pittsburgh</v>
      </c>
      <c r="T107" s="587">
        <f>IF(+NFL!$F154="Chicago",+NFL!T154,IF(+NFL!$H154="Chicago",+NFL!T154,0))</f>
        <v>0</v>
      </c>
      <c r="U107" s="585" t="str">
        <f>IF(+NFL!$F154="Chicago",+NFL!U154,IF(+NFL!$H154="Chicago",+NFL!U154,0))</f>
        <v>L</v>
      </c>
      <c r="V107" s="586">
        <f>IF(+NFL!$F151="Chicago",+NFL!#REF!,IF(+NFL!$H151="Chicago",+NFL!#REF!,0))</f>
        <v>0</v>
      </c>
      <c r="W107" s="585">
        <f>IF(+NFL!$F151="Chicago",+NFL!#REF!,IF(+NFL!$H151="Chicago",+NFL!#REF!,0))</f>
        <v>0</v>
      </c>
      <c r="X107" s="587">
        <f>IF(+NFL!$F151="Chicago",+NFL!#REF!,IF(+NFL!$H151="Chicago",+NFL!#REF!,0))</f>
        <v>0</v>
      </c>
      <c r="Y107" s="585">
        <f>IF(+NFL!$F151="Chicago",+NFL!#REF!,IF(+NFL!$H151="Chicago",+NFL!#REF!,0))</f>
        <v>0</v>
      </c>
      <c r="Z107" s="586">
        <f>IF(+NFL!$F151="Chicago",+NFL!#REF!,IF(+NFL!$H151="Chicago",+NFL!#REF!,0))</f>
        <v>0</v>
      </c>
      <c r="AA107" s="585">
        <f>IF(+NFL!$F151="Chicago",+NFL!#REF!,IF(+NFL!$H151="Chicago",+NFL!#REF!,0))</f>
        <v>0</v>
      </c>
      <c r="AB107" s="124">
        <f>IF(+NFL!$F151="Chicago",+NFL!#REF!,IF(+NFL!$H151="Chicago",+NFL!#REF!,0))</f>
        <v>0</v>
      </c>
      <c r="AC107" s="182">
        <f>IF(+NFL!$F151="Chicago",+NFL!#REF!,IF(+NFL!$H151="Chicago",+NFL!#REF!,0))</f>
        <v>0</v>
      </c>
      <c r="AD107" s="496">
        <f>IF(+NFL!$F151="Chicago",+NFL!#REF!,IF(+NFL!$H151="Chicago",+NFL!#REF!,0))</f>
        <v>0</v>
      </c>
      <c r="AE107" s="565">
        <f>IF(+NFL!$F151="Chicago",+NFL!#REF!,IF(+NFL!$H151="Chicago",+NFL!#REF!,0))</f>
        <v>0</v>
      </c>
      <c r="AF107" s="496">
        <f>IF(+NFL!$F151="Chicago",+NFL!#REF!,IF(+NFL!$H151="Chicago",+NFL!#REF!,0))</f>
        <v>0</v>
      </c>
      <c r="AG107" s="565">
        <f>IF(+NFL!$F151="Chicago",+NFL!#REF!,IF(+NFL!$H151="Chicago",+NFL!#REF!,0))</f>
        <v>0</v>
      </c>
      <c r="AH107" s="496">
        <f>IF(+NFL!$F151="Chicago",+NFL!#REF!,IF(+NFL!$H151="Chicago",+NFL!#REF!,0))</f>
        <v>0</v>
      </c>
      <c r="AI107" s="565">
        <f>IF(+NFL!$F151="Chicago",+NFL!#REF!,IF(+NFL!$H151="Chicago",+NFL!#REF!,0))</f>
        <v>0</v>
      </c>
      <c r="AJ107" s="496">
        <f>IF(+NFL!$F151="Chicago",+NFL!#REF!,IF(+NFL!$H151="Chicago",+NFL!#REF!,0))</f>
        <v>0</v>
      </c>
      <c r="AK107" s="565">
        <f>IF(+NFL!$F151="Chicago",+NFL!#REF!,IF(+NFL!$H151="Chicago",+NFL!#REF!,0))</f>
        <v>0</v>
      </c>
      <c r="AL107" s="81">
        <f>IF(+NFL!$F151="Chicago",+NFL!#REF!,IF(+NFL!$H151="Chicago",+NFL!#REF!,0))</f>
        <v>0</v>
      </c>
      <c r="AM107" s="82">
        <f>IF(+NFL!$F151="Chicago",+NFL!#REF!,IF(+NFL!$H151="Chicago",+NFL!#REF!,0))</f>
        <v>0</v>
      </c>
      <c r="AN107" s="102">
        <f>IF(+NFL!$F151="Chicago",+NFL!#REF!,IF(+NFL!$H151="Chicago",+NFL!#REF!,0))</f>
        <v>0</v>
      </c>
      <c r="AO107" s="83">
        <f>IF(+NFL!$F151="Chicago",+NFL!#REF!,IF(+NFL!$H151="Chicago",+NFL!#REF!,0))</f>
        <v>0</v>
      </c>
      <c r="AP107" s="480">
        <f>IF(+NFL!$F151="Chicago",+NFL!#REF!,IF(+NFL!$H151="Chicago",+NFL!#REF!,0))</f>
        <v>0</v>
      </c>
      <c r="AQ107" s="72">
        <f>IF(+NFL!$F151="Chicago",+NFL!#REF!,IF(+NFL!$H151="Chicago",+NFL!#REF!,0))</f>
        <v>0</v>
      </c>
      <c r="AR107" s="81">
        <f>IF(+NFL!$F151="Chicago",+NFL!#REF!,IF(+NFL!$H151="Chicago",+NFL!#REF!,0))</f>
        <v>0</v>
      </c>
      <c r="AS107" s="96">
        <f>IF(+NFL!$F151="Chicago",+NFL!#REF!,IF(+NFL!$H151="Chicago",+NFL!#REF!,0))</f>
        <v>0</v>
      </c>
      <c r="AT107" s="70">
        <f>IF(+NFL!$F151="Chicago",+NFL!#REF!,IF(+NFL!$H151="Chicago",+NFL!#REF!,0))</f>
        <v>0</v>
      </c>
      <c r="AU107" s="81">
        <f>IF(+NFL!$F151="Chicago",+NFL!#REF!,IF(+NFL!$H151="Chicago",+NFL!#REF!,0))</f>
        <v>0</v>
      </c>
      <c r="AV107" s="96">
        <f>IF(+NFL!$F151="Chicago",+NFL!#REF!,IF(+NFL!$H151="Chicago",+NFL!#REF!,0))</f>
        <v>0</v>
      </c>
      <c r="AW107" s="70">
        <f>IF(+NFL!$F151="Chicago",+NFL!#REF!,IF(+NFL!$H151="Chicago",+NFL!#REF!,0))</f>
        <v>0</v>
      </c>
      <c r="AX107" s="96">
        <f>IF(+NFL!$F151="Chicago",+NFL!#REF!,IF(+NFL!$H151="Chicago",+NFL!#REF!,0))</f>
        <v>0</v>
      </c>
      <c r="AY107" s="81">
        <f>IF(+NFL!$F151="Chicago",+NFL!#REF!,IF(+NFL!$H151="Chicago",+NFL!#REF!,0))</f>
        <v>0</v>
      </c>
      <c r="AZ107" s="96">
        <f>IF(+NFL!$F151="Chicago",+NFL!#REF!,IF(+NFL!$H151="Chicago",+NFL!#REF!,0))</f>
        <v>0</v>
      </c>
      <c r="BA107" s="70">
        <f>IF(+NFL!$F151="Chicago",+NFL!#REF!,IF(+NFL!$H151="Chicago",+NFL!#REF!,0))</f>
        <v>0</v>
      </c>
      <c r="BB107" s="70">
        <f>IF(+NFL!$F151="Chicago",+NFL!#REF!,IF(+NFL!$H151="Chicago",+NFL!#REF!,0))</f>
        <v>0</v>
      </c>
      <c r="BC107" s="592">
        <f>IF(+NFL!$F151="Chicago",+NFL!#REF!,IF(+NFL!$H151="Chicago",+NFL!#REF!,0))</f>
        <v>0</v>
      </c>
      <c r="BD107" s="81">
        <f>IF(+NFL!$F151="Chicago",+NFL!#REF!,IF(+NFL!$H151="Chicago",+NFL!#REF!,0))</f>
        <v>0</v>
      </c>
      <c r="BE107" s="96">
        <f>IF(+NFL!$F151="Chicago",+NFL!#REF!,IF(+NFL!$H151="Chicago",+NFL!#REF!,0))</f>
        <v>0</v>
      </c>
      <c r="BF107" s="70">
        <f>IF(+NFL!$F151="Chicago",+NFL!#REF!,IF(+NFL!$H151="Chicago",+NFL!#REF!,0))</f>
        <v>0</v>
      </c>
      <c r="BG107" s="81">
        <f>IF(+NFL!$F151="Chicago",+NFL!#REF!,IF(+NFL!$H151="Chicago",+NFL!#REF!,0))</f>
        <v>0</v>
      </c>
      <c r="BH107" s="96">
        <f>IF(+NFL!$F151="Chicago",+NFL!#REF!,IF(+NFL!$H151="Chicago",+NFL!#REF!,0))</f>
        <v>0</v>
      </c>
      <c r="BI107" s="70">
        <f>IF(+NFL!$F151="Chicago",+NFL!#REF!,IF(+NFL!$H151="Chicago",+NFL!#REF!,0))</f>
        <v>0</v>
      </c>
      <c r="BJ107" s="124">
        <f>IF(+NFL!$F151="Chicago",+NFL!#REF!,IF(+NFL!$H151="Chicago",+NFL!#REF!,0))</f>
        <v>0</v>
      </c>
      <c r="BK107" s="182">
        <f>IF(+NFL!$F151="Chicago",+NFL!#REF!,IF(+NFL!$H151="Chicago",+NFL!#REF!,0))</f>
        <v>0</v>
      </c>
    </row>
    <row r="108" spans="1:63" x14ac:dyDescent="0.8">
      <c r="A108" s="70">
        <f>IF(+NFL!$F175="Chicago",+NFL!A175,IF(+NFL!$H175="Chicago",+NFL!A175,0))</f>
        <v>10</v>
      </c>
      <c r="B108" s="480">
        <f>IF(+NFL!$F175="Chicago",+NFL!B175,IF(+NFL!$H175="Chicago",+NFL!B175,0))</f>
        <v>0</v>
      </c>
      <c r="C108" s="72">
        <f>IF(+NFL!$F175="Chicago",+NFL!C175,IF(+NFL!$H175="Chicago",+NFL!C175,0))</f>
        <v>0</v>
      </c>
      <c r="D108" s="73">
        <f>IF(+NFL!$F175="Chicago",+NFL!D175,IF(+NFL!$H175="Chicago",+NFL!D175,0))</f>
        <v>0</v>
      </c>
      <c r="E108" s="123">
        <f>IF(+NFL!$F175="Chicago",+NFL!E175,IF(+NFL!$H175="Chicago",+NFL!E175,0))</f>
        <v>0</v>
      </c>
      <c r="F108" s="176" t="str">
        <f>IF(+NFL!$F175="Chicago",+NFL!F175,IF(+NFL!$H175="Chicago",+NFL!F175,0))</f>
        <v>Chicago</v>
      </c>
      <c r="G108" s="70" t="str">
        <f>IF(+NFL!$F175="Chicago",+NFL!G175,IF(+NFL!$H175="Chicago",+NFL!G175,0))</f>
        <v>NFCN</v>
      </c>
      <c r="H108" s="176">
        <f>IF(+NFL!$F175="Chicago",+NFL!H175,IF(+NFL!$H175="Chicago",+NFL!H175,0))</f>
        <v>0</v>
      </c>
      <c r="I108" s="123">
        <f>IF(+NFL!$F175="Chicago",+NFL!I175,IF(+NFL!$H175="Chicago",+NFL!I175,0))</f>
        <v>0</v>
      </c>
      <c r="J108" s="496">
        <f>IF(+NFL!$F175="Chicago",+NFL!J175,IF(+NFL!$H175="Chicago",+NFL!J175,0))</f>
        <v>0</v>
      </c>
      <c r="K108" s="510">
        <f>IF(+NFL!$F175="Chicago",+NFL!K175,IF(+NFL!$H175="Chicago",+NFL!K175,0))</f>
        <v>0</v>
      </c>
      <c r="L108" s="572">
        <f>IF(+NFL!$F175="Chicago",+NFL!L175,IF(+NFL!$H175="Chicago",+NFL!L175,0))</f>
        <v>0</v>
      </c>
      <c r="M108" s="573">
        <f>IF(+NFL!$F175="Chicago",+NFL!M175,IF(+NFL!$H175="Chicago",+NFL!M175,0))</f>
        <v>0</v>
      </c>
      <c r="N108" s="583">
        <f>IF(+NFL!$F175="Chicago",+NFL!N175,IF(+NFL!$H175="Chicago",+NFL!N175,0))</f>
        <v>0</v>
      </c>
      <c r="O108" s="584">
        <f>IF(+NFL!$F175="Chicago",+NFL!O175,IF(+NFL!$H175="Chicago",+NFL!O175,0))</f>
        <v>0</v>
      </c>
      <c r="P108" s="583">
        <f>IF(+NFL!$F175="Chicago",+NFL!P175,IF(+NFL!$H175="Chicago",+NFL!P175,0))</f>
        <v>0</v>
      </c>
      <c r="Q108" s="585">
        <f>IF(+NFL!$F175="Chicago",+NFL!Q175,IF(+NFL!$H175="Chicago",+NFL!Q175,0))</f>
        <v>0</v>
      </c>
      <c r="R108" s="586">
        <f>IF(+NFL!$F175="Chicago",+NFL!R175,IF(+NFL!$H175="Chicago",+NFL!R175,0))</f>
        <v>0</v>
      </c>
      <c r="S108" s="588">
        <f>IF(+NFL!$F175="Chicago",+NFL!S175,IF(+NFL!$H175="Chicago",+NFL!S175,0))</f>
        <v>0</v>
      </c>
      <c r="T108" s="587">
        <f>IF(+NFL!$F175="Chicago",+NFL!T175,IF(+NFL!$H175="Chicago",+NFL!T175,0))</f>
        <v>0</v>
      </c>
      <c r="U108" s="585">
        <f>IF(+NFL!$F175="Chicago",+NFL!U175,IF(+NFL!$H175="Chicago",+NFL!U175,0))</f>
        <v>0</v>
      </c>
      <c r="V108" s="586" t="e">
        <f>IF(+NFL!$F175="Chicago",+NFL!#REF!,IF(+NFL!$H175="Chicago",+NFL!#REF!,0))</f>
        <v>#REF!</v>
      </c>
      <c r="W108" s="585" t="e">
        <f>IF(+NFL!$F175="Chicago",+NFL!#REF!,IF(+NFL!$H175="Chicago",+NFL!#REF!,0))</f>
        <v>#REF!</v>
      </c>
      <c r="X108" s="587" t="e">
        <f>IF(+NFL!$F175="Chicago",+NFL!#REF!,IF(+NFL!$H175="Chicago",+NFL!#REF!,0))</f>
        <v>#REF!</v>
      </c>
      <c r="Y108" s="585" t="e">
        <f>IF(+NFL!$F175="Chicago",+NFL!#REF!,IF(+NFL!$H175="Chicago",+NFL!#REF!,0))</f>
        <v>#REF!</v>
      </c>
      <c r="Z108" s="586" t="e">
        <f>IF(+NFL!$F175="Chicago",+NFL!#REF!,IF(+NFL!$H175="Chicago",+NFL!#REF!,0))</f>
        <v>#REF!</v>
      </c>
      <c r="AA108" s="585" t="e">
        <f>IF(+NFL!$F175="Chicago",+NFL!#REF!,IF(+NFL!$H175="Chicago",+NFL!#REF!,0))</f>
        <v>#REF!</v>
      </c>
      <c r="AB108" s="124" t="e">
        <f>IF(+NFL!$F175="Chicago",+NFL!#REF!,IF(+NFL!$H175="Chicago",+NFL!#REF!,0))</f>
        <v>#REF!</v>
      </c>
      <c r="AC108" s="182" t="e">
        <f>IF(+NFL!$F175="Chicago",+NFL!#REF!,IF(+NFL!$H175="Chicago",+NFL!#REF!,0))</f>
        <v>#REF!</v>
      </c>
      <c r="AD108" s="496" t="e">
        <f>IF(+NFL!$F175="Chicago",+NFL!#REF!,IF(+NFL!$H175="Chicago",+NFL!#REF!,0))</f>
        <v>#REF!</v>
      </c>
      <c r="AE108" s="565" t="e">
        <f>IF(+NFL!$F175="Chicago",+NFL!#REF!,IF(+NFL!$H175="Chicago",+NFL!#REF!,0))</f>
        <v>#REF!</v>
      </c>
      <c r="AF108" s="496" t="e">
        <f>IF(+NFL!$F175="Chicago",+NFL!#REF!,IF(+NFL!$H175="Chicago",+NFL!#REF!,0))</f>
        <v>#REF!</v>
      </c>
      <c r="AG108" s="565" t="e">
        <f>IF(+NFL!$F175="Chicago",+NFL!#REF!,IF(+NFL!$H175="Chicago",+NFL!#REF!,0))</f>
        <v>#REF!</v>
      </c>
      <c r="AH108" s="496" t="e">
        <f>IF(+NFL!$F175="Chicago",+NFL!#REF!,IF(+NFL!$H175="Chicago",+NFL!#REF!,0))</f>
        <v>#REF!</v>
      </c>
      <c r="AI108" s="565" t="e">
        <f>IF(+NFL!$F175="Chicago",+NFL!#REF!,IF(+NFL!$H175="Chicago",+NFL!#REF!,0))</f>
        <v>#REF!</v>
      </c>
      <c r="AJ108" s="496" t="e">
        <f>IF(+NFL!$F175="Chicago",+NFL!#REF!,IF(+NFL!$H175="Chicago",+NFL!#REF!,0))</f>
        <v>#REF!</v>
      </c>
      <c r="AK108" s="565" t="e">
        <f>IF(+NFL!$F175="Chicago",+NFL!#REF!,IF(+NFL!$H175="Chicago",+NFL!#REF!,0))</f>
        <v>#REF!</v>
      </c>
      <c r="AL108" s="81" t="e">
        <f>IF(+NFL!$F175="Chicago",+NFL!#REF!,IF(+NFL!$H175="Chicago",+NFL!#REF!,0))</f>
        <v>#REF!</v>
      </c>
      <c r="AM108" s="82" t="e">
        <f>IF(+NFL!$F175="Chicago",+NFL!#REF!,IF(+NFL!$H175="Chicago",+NFL!#REF!,0))</f>
        <v>#REF!</v>
      </c>
      <c r="AN108" s="102" t="e">
        <f>IF(+NFL!$F175="Chicago",+NFL!#REF!,IF(+NFL!$H175="Chicago",+NFL!#REF!,0))</f>
        <v>#REF!</v>
      </c>
      <c r="AO108" s="83" t="e">
        <f>IF(+NFL!$F175="Chicago",+NFL!#REF!,IF(+NFL!$H175="Chicago",+NFL!#REF!,0))</f>
        <v>#REF!</v>
      </c>
      <c r="AP108" s="480" t="e">
        <f>IF(+NFL!$F175="Chicago",+NFL!#REF!,IF(+NFL!$H175="Chicago",+NFL!#REF!,0))</f>
        <v>#REF!</v>
      </c>
      <c r="AQ108" s="72" t="e">
        <f>IF(+NFL!$F175="Chicago",+NFL!#REF!,IF(+NFL!$H175="Chicago",+NFL!#REF!,0))</f>
        <v>#REF!</v>
      </c>
      <c r="AR108" s="81" t="e">
        <f>IF(+NFL!$F175="Chicago",+NFL!#REF!,IF(+NFL!$H175="Chicago",+NFL!#REF!,0))</f>
        <v>#REF!</v>
      </c>
      <c r="AS108" s="96" t="e">
        <f>IF(+NFL!$F175="Chicago",+NFL!#REF!,IF(+NFL!$H175="Chicago",+NFL!#REF!,0))</f>
        <v>#REF!</v>
      </c>
      <c r="AT108" s="70" t="e">
        <f>IF(+NFL!$F175="Chicago",+NFL!#REF!,IF(+NFL!$H175="Chicago",+NFL!#REF!,0))</f>
        <v>#REF!</v>
      </c>
      <c r="AU108" s="81" t="e">
        <f>IF(+NFL!$F175="Chicago",+NFL!#REF!,IF(+NFL!$H175="Chicago",+NFL!#REF!,0))</f>
        <v>#REF!</v>
      </c>
      <c r="AV108" s="96" t="e">
        <f>IF(+NFL!$F175="Chicago",+NFL!#REF!,IF(+NFL!$H175="Chicago",+NFL!#REF!,0))</f>
        <v>#REF!</v>
      </c>
      <c r="AW108" s="70" t="e">
        <f>IF(+NFL!$F175="Chicago",+NFL!#REF!,IF(+NFL!$H175="Chicago",+NFL!#REF!,0))</f>
        <v>#REF!</v>
      </c>
      <c r="AX108" s="96" t="e">
        <f>IF(+NFL!$F175="Chicago",+NFL!#REF!,IF(+NFL!$H175="Chicago",+NFL!#REF!,0))</f>
        <v>#REF!</v>
      </c>
      <c r="AY108" s="81" t="e">
        <f>IF(+NFL!$F175="Chicago",+NFL!#REF!,IF(+NFL!$H175="Chicago",+NFL!#REF!,0))</f>
        <v>#REF!</v>
      </c>
      <c r="AZ108" s="96" t="e">
        <f>IF(+NFL!$F175="Chicago",+NFL!#REF!,IF(+NFL!$H175="Chicago",+NFL!#REF!,0))</f>
        <v>#REF!</v>
      </c>
      <c r="BA108" s="70" t="e">
        <f>IF(+NFL!$F175="Chicago",+NFL!#REF!,IF(+NFL!$H175="Chicago",+NFL!#REF!,0))</f>
        <v>#REF!</v>
      </c>
      <c r="BB108" s="70" t="e">
        <f>IF(+NFL!$F175="Chicago",+NFL!#REF!,IF(+NFL!$H175="Chicago",+NFL!#REF!,0))</f>
        <v>#REF!</v>
      </c>
      <c r="BC108" s="592" t="e">
        <f>IF(+NFL!$F175="Chicago",+NFL!#REF!,IF(+NFL!$H175="Chicago",+NFL!#REF!,0))</f>
        <v>#REF!</v>
      </c>
      <c r="BD108" s="81" t="e">
        <f>IF(+NFL!$F175="Chicago",+NFL!#REF!,IF(+NFL!$H175="Chicago",+NFL!#REF!,0))</f>
        <v>#REF!</v>
      </c>
      <c r="BE108" s="96" t="e">
        <f>IF(+NFL!$F175="Chicago",+NFL!#REF!,IF(+NFL!$H175="Chicago",+NFL!#REF!,0))</f>
        <v>#REF!</v>
      </c>
      <c r="BF108" s="70" t="e">
        <f>IF(+NFL!$F175="Chicago",+NFL!#REF!,IF(+NFL!$H175="Chicago",+NFL!#REF!,0))</f>
        <v>#REF!</v>
      </c>
      <c r="BG108" s="81" t="e">
        <f>IF(+NFL!$F175="Chicago",+NFL!#REF!,IF(+NFL!$H175="Chicago",+NFL!#REF!,0))</f>
        <v>#REF!</v>
      </c>
      <c r="BH108" s="96" t="e">
        <f>IF(+NFL!$F175="Chicago",+NFL!#REF!,IF(+NFL!$H175="Chicago",+NFL!#REF!,0))</f>
        <v>#REF!</v>
      </c>
      <c r="BI108" s="70" t="e">
        <f>IF(+NFL!$F175="Chicago",+NFL!#REF!,IF(+NFL!$H175="Chicago",+NFL!#REF!,0))</f>
        <v>#REF!</v>
      </c>
      <c r="BJ108" s="124" t="e">
        <f>IF(+NFL!$F175="Chicago",+NFL!#REF!,IF(+NFL!$H175="Chicago",+NFL!#REF!,0))</f>
        <v>#REF!</v>
      </c>
      <c r="BK108" s="182" t="e">
        <f>IF(+NFL!$F175="Chicago",+NFL!#REF!,IF(+NFL!$H175="Chicago",+NFL!#REF!,0))</f>
        <v>#REF!</v>
      </c>
    </row>
    <row r="109" spans="1:63" x14ac:dyDescent="0.8">
      <c r="A109" s="70">
        <f>IF(+NFL!$F181="Chicago",+NFL!A181,IF(+NFL!$H181="Chicago",+NFL!A181,0))</f>
        <v>11</v>
      </c>
      <c r="B109" s="480" t="str">
        <f>IF(+NFL!$F181="Chicago",+NFL!B181,IF(+NFL!$H181="Chicago",+NFL!B181,0))</f>
        <v>Sun</v>
      </c>
      <c r="C109" s="72">
        <f>IF(+NFL!$F181="Chicago",+NFL!C181,IF(+NFL!$H181="Chicago",+NFL!C181,0))</f>
        <v>44521</v>
      </c>
      <c r="D109" s="73">
        <f>IF(+NFL!$F181="Chicago",+NFL!D181,IF(+NFL!$H181="Chicago",+NFL!D181,0))</f>
        <v>0.54166666666666663</v>
      </c>
      <c r="E109" s="123" t="str">
        <f>IF(+NFL!$F181="Chicago",+NFL!E181,IF(+NFL!$H181="Chicago",+NFL!E181,0))</f>
        <v>CBS</v>
      </c>
      <c r="F109" s="176" t="str">
        <f>IF(+NFL!$F181="Chicago",+NFL!F181,IF(+NFL!$H181="Chicago",+NFL!F181,0))</f>
        <v>Baltimore</v>
      </c>
      <c r="G109" s="70" t="str">
        <f>IF(+NFL!$F181="Chicago",+NFL!G181,IF(+NFL!$H181="Chicago",+NFL!G181,0))</f>
        <v>AFCN</v>
      </c>
      <c r="H109" s="176" t="str">
        <f>IF(+NFL!$F181="Chicago",+NFL!H181,IF(+NFL!$H181="Chicago",+NFL!H181,0))</f>
        <v>Chicago</v>
      </c>
      <c r="I109" s="123" t="str">
        <f>IF(+NFL!$F181="Chicago",+NFL!I181,IF(+NFL!$H181="Chicago",+NFL!I181,0))</f>
        <v>NFCN</v>
      </c>
      <c r="J109" s="496" t="str">
        <f>IF(+NFL!$F181="Chicago",+NFL!J181,IF(+NFL!$H181="Chicago",+NFL!J181,0))</f>
        <v>Baltimore</v>
      </c>
      <c r="K109" s="510" t="str">
        <f>IF(+NFL!$F181="Chicago",+NFL!K181,IF(+NFL!$H181="Chicago",+NFL!K181,0))</f>
        <v>Chicago</v>
      </c>
      <c r="L109" s="572">
        <f>IF(+NFL!$F181="Chicago",+NFL!L181,IF(+NFL!$H181="Chicago",+NFL!L181,0))</f>
        <v>6</v>
      </c>
      <c r="M109" s="573">
        <f>IF(+NFL!$F181="Chicago",+NFL!M181,IF(+NFL!$H181="Chicago",+NFL!M181,0))</f>
        <v>45</v>
      </c>
      <c r="N109" s="583" t="str">
        <f>IF(+NFL!$F181="Chicago",+NFL!N181,IF(+NFL!$H181="Chicago",+NFL!N181,0))</f>
        <v>Baltimore</v>
      </c>
      <c r="O109" s="584">
        <f>IF(+NFL!$F181="Chicago",+NFL!O181,IF(+NFL!$H181="Chicago",+NFL!O181,0))</f>
        <v>16</v>
      </c>
      <c r="P109" s="583" t="str">
        <f>IF(+NFL!$F181="Chicago",+NFL!P181,IF(+NFL!$H181="Chicago",+NFL!P181,0))</f>
        <v>Chicago</v>
      </c>
      <c r="Q109" s="585">
        <f>IF(+NFL!$F181="Chicago",+NFL!Q181,IF(+NFL!$H181="Chicago",+NFL!Q181,0))</f>
        <v>13</v>
      </c>
      <c r="R109" s="586" t="str">
        <f>IF(+NFL!$F181="Chicago",+NFL!R181,IF(+NFL!$H181="Chicago",+NFL!R181,0))</f>
        <v>Chicago</v>
      </c>
      <c r="S109" s="588" t="str">
        <f>IF(+NFL!$F181="Chicago",+NFL!S181,IF(+NFL!$H181="Chicago",+NFL!S181,0))</f>
        <v>Baltimore</v>
      </c>
      <c r="T109" s="587" t="str">
        <f>IF(+NFL!$F181="Chicago",+NFL!T181,IF(+NFL!$H181="Chicago",+NFL!T181,0))</f>
        <v>Baltimore</v>
      </c>
      <c r="U109" s="585" t="str">
        <f>IF(+NFL!$F181="Chicago",+NFL!U181,IF(+NFL!$H181="Chicago",+NFL!U181,0))</f>
        <v>L</v>
      </c>
      <c r="V109" s="586">
        <f>IF(+NFL!$F195="Chicago",+NFL!#REF!,IF(+NFL!$H195="Chicago",+NFL!#REF!,0))</f>
        <v>0</v>
      </c>
      <c r="W109" s="585">
        <f>IF(+NFL!$F195="Chicago",+NFL!#REF!,IF(+NFL!$H195="Chicago",+NFL!#REF!,0))</f>
        <v>0</v>
      </c>
      <c r="X109" s="587">
        <f>IF(+NFL!$F195="Chicago",+NFL!#REF!,IF(+NFL!$H195="Chicago",+NFL!#REF!,0))</f>
        <v>0</v>
      </c>
      <c r="Y109" s="585">
        <f>IF(+NFL!$F195="Chicago",+NFL!#REF!,IF(+NFL!$H195="Chicago",+NFL!#REF!,0))</f>
        <v>0</v>
      </c>
      <c r="Z109" s="586">
        <f>IF(+NFL!$F195="Chicago",+NFL!#REF!,IF(+NFL!$H195="Chicago",+NFL!#REF!,0))</f>
        <v>0</v>
      </c>
      <c r="AA109" s="585">
        <f>IF(+NFL!$F195="Chicago",+NFL!#REF!,IF(+NFL!$H195="Chicago",+NFL!#REF!,0))</f>
        <v>0</v>
      </c>
      <c r="AB109" s="124">
        <f>IF(+NFL!$F195="Chicago",+NFL!#REF!,IF(+NFL!$H195="Chicago",+NFL!#REF!,0))</f>
        <v>0</v>
      </c>
      <c r="AC109" s="182">
        <f>IF(+NFL!$F195="Chicago",+NFL!#REF!,IF(+NFL!$H195="Chicago",+NFL!#REF!,0))</f>
        <v>0</v>
      </c>
      <c r="AD109" s="496">
        <f>IF(+NFL!$F195="Chicago",+NFL!#REF!,IF(+NFL!$H195="Chicago",+NFL!#REF!,0))</f>
        <v>0</v>
      </c>
      <c r="AE109" s="565">
        <f>IF(+NFL!$F195="Chicago",+NFL!#REF!,IF(+NFL!$H195="Chicago",+NFL!#REF!,0))</f>
        <v>0</v>
      </c>
      <c r="AF109" s="496">
        <f>IF(+NFL!$F195="Chicago",+NFL!#REF!,IF(+NFL!$H195="Chicago",+NFL!#REF!,0))</f>
        <v>0</v>
      </c>
      <c r="AG109" s="565">
        <f>IF(+NFL!$F195="Chicago",+NFL!#REF!,IF(+NFL!$H195="Chicago",+NFL!#REF!,0))</f>
        <v>0</v>
      </c>
      <c r="AH109" s="496">
        <f>IF(+NFL!$F195="Chicago",+NFL!#REF!,IF(+NFL!$H195="Chicago",+NFL!#REF!,0))</f>
        <v>0</v>
      </c>
      <c r="AI109" s="565">
        <f>IF(+NFL!$F195="Chicago",+NFL!#REF!,IF(+NFL!$H195="Chicago",+NFL!#REF!,0))</f>
        <v>0</v>
      </c>
      <c r="AJ109" s="496">
        <f>IF(+NFL!$F195="Chicago",+NFL!#REF!,IF(+NFL!$H195="Chicago",+NFL!#REF!,0))</f>
        <v>0</v>
      </c>
      <c r="AK109" s="565">
        <f>IF(+NFL!$F195="Chicago",+NFL!#REF!,IF(+NFL!$H195="Chicago",+NFL!#REF!,0))</f>
        <v>0</v>
      </c>
      <c r="AL109" s="81">
        <f>IF(+NFL!$F195="Chicago",+NFL!#REF!,IF(+NFL!$H195="Chicago",+NFL!#REF!,0))</f>
        <v>0</v>
      </c>
      <c r="AM109" s="82">
        <f>IF(+NFL!$F195="Chicago",+NFL!#REF!,IF(+NFL!$H195="Chicago",+NFL!#REF!,0))</f>
        <v>0</v>
      </c>
      <c r="AN109" s="102">
        <f>IF(+NFL!$F195="Chicago",+NFL!#REF!,IF(+NFL!$H195="Chicago",+NFL!#REF!,0))</f>
        <v>0</v>
      </c>
      <c r="AO109" s="83">
        <f>IF(+NFL!$F195="Chicago",+NFL!#REF!,IF(+NFL!$H195="Chicago",+NFL!#REF!,0))</f>
        <v>0</v>
      </c>
      <c r="AP109" s="480">
        <f>IF(+NFL!$F195="Chicago",+NFL!#REF!,IF(+NFL!$H195="Chicago",+NFL!#REF!,0))</f>
        <v>0</v>
      </c>
      <c r="AQ109" s="72">
        <f>IF(+NFL!$F195="Chicago",+NFL!#REF!,IF(+NFL!$H195="Chicago",+NFL!#REF!,0))</f>
        <v>0</v>
      </c>
      <c r="AR109" s="81">
        <f>IF(+NFL!$F195="Chicago",+NFL!#REF!,IF(+NFL!$H195="Chicago",+NFL!#REF!,0))</f>
        <v>0</v>
      </c>
      <c r="AS109" s="96">
        <f>IF(+NFL!$F195="Chicago",+NFL!#REF!,IF(+NFL!$H195="Chicago",+NFL!#REF!,0))</f>
        <v>0</v>
      </c>
      <c r="AT109" s="70">
        <f>IF(+NFL!$F195="Chicago",+NFL!#REF!,IF(+NFL!$H195="Chicago",+NFL!#REF!,0))</f>
        <v>0</v>
      </c>
      <c r="AU109" s="81">
        <f>IF(+NFL!$F195="Chicago",+NFL!#REF!,IF(+NFL!$H195="Chicago",+NFL!#REF!,0))</f>
        <v>0</v>
      </c>
      <c r="AV109" s="96">
        <f>IF(+NFL!$F195="Chicago",+NFL!#REF!,IF(+NFL!$H195="Chicago",+NFL!#REF!,0))</f>
        <v>0</v>
      </c>
      <c r="AW109" s="70">
        <f>IF(+NFL!$F195="Chicago",+NFL!#REF!,IF(+NFL!$H195="Chicago",+NFL!#REF!,0))</f>
        <v>0</v>
      </c>
      <c r="AX109" s="96">
        <f>IF(+NFL!$F195="Chicago",+NFL!#REF!,IF(+NFL!$H195="Chicago",+NFL!#REF!,0))</f>
        <v>0</v>
      </c>
      <c r="AY109" s="81">
        <f>IF(+NFL!$F195="Chicago",+NFL!#REF!,IF(+NFL!$H195="Chicago",+NFL!#REF!,0))</f>
        <v>0</v>
      </c>
      <c r="AZ109" s="96">
        <f>IF(+NFL!$F195="Chicago",+NFL!#REF!,IF(+NFL!$H195="Chicago",+NFL!#REF!,0))</f>
        <v>0</v>
      </c>
      <c r="BA109" s="70">
        <f>IF(+NFL!$F195="Chicago",+NFL!#REF!,IF(+NFL!$H195="Chicago",+NFL!#REF!,0))</f>
        <v>0</v>
      </c>
      <c r="BB109" s="70">
        <f>IF(+NFL!$F195="Chicago",+NFL!#REF!,IF(+NFL!$H195="Chicago",+NFL!#REF!,0))</f>
        <v>0</v>
      </c>
      <c r="BC109" s="592">
        <f>IF(+NFL!$F195="Chicago",+NFL!#REF!,IF(+NFL!$H195="Chicago",+NFL!#REF!,0))</f>
        <v>0</v>
      </c>
      <c r="BD109" s="81">
        <f>IF(+NFL!$F195="Chicago",+NFL!#REF!,IF(+NFL!$H195="Chicago",+NFL!#REF!,0))</f>
        <v>0</v>
      </c>
      <c r="BE109" s="96">
        <f>IF(+NFL!$F195="Chicago",+NFL!#REF!,IF(+NFL!$H195="Chicago",+NFL!#REF!,0))</f>
        <v>0</v>
      </c>
      <c r="BF109" s="70">
        <f>IF(+NFL!$F195="Chicago",+NFL!#REF!,IF(+NFL!$H195="Chicago",+NFL!#REF!,0))</f>
        <v>0</v>
      </c>
      <c r="BG109" s="81">
        <f>IF(+NFL!$F195="Chicago",+NFL!#REF!,IF(+NFL!$H195="Chicago",+NFL!#REF!,0))</f>
        <v>0</v>
      </c>
      <c r="BH109" s="96">
        <f>IF(+NFL!$F195="Chicago",+NFL!#REF!,IF(+NFL!$H195="Chicago",+NFL!#REF!,0))</f>
        <v>0</v>
      </c>
      <c r="BI109" s="70">
        <f>IF(+NFL!$F195="Chicago",+NFL!#REF!,IF(+NFL!$H195="Chicago",+NFL!#REF!,0))</f>
        <v>0</v>
      </c>
      <c r="BJ109" s="124">
        <f>IF(+NFL!$F195="Chicago",+NFL!#REF!,IF(+NFL!$H195="Chicago",+NFL!#REF!,0))</f>
        <v>0</v>
      </c>
      <c r="BK109" s="182">
        <f>IF(+NFL!$F195="Chicago",+NFL!#REF!,IF(+NFL!$H195="Chicago",+NFL!#REF!,0))</f>
        <v>0</v>
      </c>
    </row>
    <row r="110" spans="1:63" x14ac:dyDescent="0.8">
      <c r="A110" s="70">
        <f>IF(+NFL!$F197="Chicago",+NFL!A197,IF(+NFL!$H197="Chicago",+NFL!A197,0))</f>
        <v>12</v>
      </c>
      <c r="B110" s="480" t="str">
        <f>IF(+NFL!$F197="Chicago",+NFL!B197,IF(+NFL!$H197="Chicago",+NFL!B197,0))</f>
        <v>Thurs</v>
      </c>
      <c r="C110" s="72">
        <f>IF(+NFL!$F197="Chicago",+NFL!C197,IF(+NFL!$H197="Chicago",+NFL!C197,0))</f>
        <v>44525</v>
      </c>
      <c r="D110" s="73">
        <f>IF(+NFL!$F197="Chicago",+NFL!D197,IF(+NFL!$H197="Chicago",+NFL!D197,0))</f>
        <v>0.52083333333333337</v>
      </c>
      <c r="E110" s="123" t="str">
        <f>IF(+NFL!$F197="Chicago",+NFL!E197,IF(+NFL!$H197="Chicago",+NFL!E197,0))</f>
        <v>Fox</v>
      </c>
      <c r="F110" s="176" t="str">
        <f>IF(+NFL!$F197="Chicago",+NFL!F197,IF(+NFL!$H197="Chicago",+NFL!F197,0))</f>
        <v>Chicago</v>
      </c>
      <c r="G110" s="70" t="str">
        <f>IF(+NFL!$F197="Chicago",+NFL!G197,IF(+NFL!$H197="Chicago",+NFL!G197,0))</f>
        <v>NFCN</v>
      </c>
      <c r="H110" s="176" t="str">
        <f>IF(+NFL!$F197="Chicago",+NFL!H197,IF(+NFL!$H197="Chicago",+NFL!H197,0))</f>
        <v>Detroit</v>
      </c>
      <c r="I110" s="123" t="str">
        <f>IF(+NFL!$F197="Chicago",+NFL!I197,IF(+NFL!$H197="Chicago",+NFL!I197,0))</f>
        <v>NFCN</v>
      </c>
      <c r="J110" s="496" t="str">
        <f>IF(+NFL!$F197="Chicago",+NFL!J197,IF(+NFL!$H197="Chicago",+NFL!J197,0))</f>
        <v>Chicago</v>
      </c>
      <c r="K110" s="510" t="str">
        <f>IF(+NFL!$F197="Chicago",+NFL!K197,IF(+NFL!$H197="Chicago",+NFL!K197,0))</f>
        <v>Detroit</v>
      </c>
      <c r="L110" s="572">
        <f>IF(+NFL!$F197="Chicago",+NFL!L197,IF(+NFL!$H197="Chicago",+NFL!L197,0))</f>
        <v>3.5</v>
      </c>
      <c r="M110" s="573">
        <f>IF(+NFL!$F197="Chicago",+NFL!M197,IF(+NFL!$H197="Chicago",+NFL!M197,0))</f>
        <v>42</v>
      </c>
      <c r="N110" s="583" t="str">
        <f>IF(+NFL!$F197="Chicago",+NFL!N197,IF(+NFL!$H197="Chicago",+NFL!N197,0))</f>
        <v>Chicago</v>
      </c>
      <c r="O110" s="584">
        <f>IF(+NFL!$F197="Chicago",+NFL!O197,IF(+NFL!$H197="Chicago",+NFL!O197,0))</f>
        <v>16</v>
      </c>
      <c r="P110" s="583" t="str">
        <f>IF(+NFL!$F197="Chicago",+NFL!P197,IF(+NFL!$H197="Chicago",+NFL!P197,0))</f>
        <v>Detroit</v>
      </c>
      <c r="Q110" s="585">
        <f>IF(+NFL!$F197="Chicago",+NFL!Q197,IF(+NFL!$H197="Chicago",+NFL!Q197,0))</f>
        <v>14</v>
      </c>
      <c r="R110" s="586" t="str">
        <f>IF(+NFL!$F197="Chicago",+NFL!R197,IF(+NFL!$H197="Chicago",+NFL!R197,0))</f>
        <v>Detroit</v>
      </c>
      <c r="S110" s="588" t="str">
        <f>IF(+NFL!$F197="Chicago",+NFL!S197,IF(+NFL!$H197="Chicago",+NFL!S197,0))</f>
        <v>Chicago</v>
      </c>
      <c r="T110" s="587" t="str">
        <f>IF(+NFL!$F197="Chicago",+NFL!T197,IF(+NFL!$H197="Chicago",+NFL!T197,0))</f>
        <v>Detroit</v>
      </c>
      <c r="U110" s="585" t="str">
        <f>IF(+NFL!$F197="Chicago",+NFL!U197,IF(+NFL!$H197="Chicago",+NFL!U197,0))</f>
        <v>W</v>
      </c>
      <c r="V110" s="586">
        <f>IF(+NFL!$F226="Chicago",+NFL!#REF!,IF(+NFL!$H226="Chicago",+NFL!#REF!,0))</f>
        <v>0</v>
      </c>
      <c r="W110" s="585">
        <f>IF(+NFL!$F226="Chicago",+NFL!#REF!,IF(+NFL!$H226="Chicago",+NFL!#REF!,0))</f>
        <v>0</v>
      </c>
      <c r="X110" s="587">
        <f>IF(+NFL!$F226="Chicago",+NFL!#REF!,IF(+NFL!$H226="Chicago",+NFL!#REF!,0))</f>
        <v>0</v>
      </c>
      <c r="Y110" s="585">
        <f>IF(+NFL!$F226="Chicago",+NFL!#REF!,IF(+NFL!$H226="Chicago",+NFL!#REF!,0))</f>
        <v>0</v>
      </c>
      <c r="Z110" s="586">
        <f>IF(+NFL!$F226="Chicago",+NFL!#REF!,IF(+NFL!$H226="Chicago",+NFL!#REF!,0))</f>
        <v>0</v>
      </c>
      <c r="AA110" s="585">
        <f>IF(+NFL!$F226="Chicago",+NFL!#REF!,IF(+NFL!$H226="Chicago",+NFL!#REF!,0))</f>
        <v>0</v>
      </c>
      <c r="AB110" s="124">
        <f>IF(+NFL!$F226="Chicago",+NFL!#REF!,IF(+NFL!$H226="Chicago",+NFL!#REF!,0))</f>
        <v>0</v>
      </c>
      <c r="AC110" s="182">
        <f>IF(+NFL!$F226="Chicago",+NFL!#REF!,IF(+NFL!$H226="Chicago",+NFL!#REF!,0))</f>
        <v>0</v>
      </c>
      <c r="AD110" s="496">
        <f>IF(+NFL!$F226="Chicago",+NFL!#REF!,IF(+NFL!$H226="Chicago",+NFL!#REF!,0))</f>
        <v>0</v>
      </c>
      <c r="AE110" s="565">
        <f>IF(+NFL!$F226="Chicago",+NFL!#REF!,IF(+NFL!$H226="Chicago",+NFL!#REF!,0))</f>
        <v>0</v>
      </c>
      <c r="AF110" s="496">
        <f>IF(+NFL!$F226="Chicago",+NFL!#REF!,IF(+NFL!$H226="Chicago",+NFL!#REF!,0))</f>
        <v>0</v>
      </c>
      <c r="AG110" s="565">
        <f>IF(+NFL!$F226="Chicago",+NFL!#REF!,IF(+NFL!$H226="Chicago",+NFL!#REF!,0))</f>
        <v>0</v>
      </c>
      <c r="AH110" s="496">
        <f>IF(+NFL!$F226="Chicago",+NFL!#REF!,IF(+NFL!$H226="Chicago",+NFL!#REF!,0))</f>
        <v>0</v>
      </c>
      <c r="AI110" s="565">
        <f>IF(+NFL!$F226="Chicago",+NFL!#REF!,IF(+NFL!$H226="Chicago",+NFL!#REF!,0))</f>
        <v>0</v>
      </c>
      <c r="AJ110" s="496">
        <f>IF(+NFL!$F226="Chicago",+NFL!#REF!,IF(+NFL!$H226="Chicago",+NFL!#REF!,0))</f>
        <v>0</v>
      </c>
      <c r="AK110" s="565">
        <f>IF(+NFL!$F226="Chicago",+NFL!#REF!,IF(+NFL!$H226="Chicago",+NFL!#REF!,0))</f>
        <v>0</v>
      </c>
      <c r="AL110" s="81">
        <f>IF(+NFL!$F226="Chicago",+NFL!#REF!,IF(+NFL!$H226="Chicago",+NFL!#REF!,0))</f>
        <v>0</v>
      </c>
      <c r="AM110" s="82">
        <f>IF(+NFL!$F226="Chicago",+NFL!#REF!,IF(+NFL!$H226="Chicago",+NFL!#REF!,0))</f>
        <v>0</v>
      </c>
      <c r="AN110" s="102">
        <f>IF(+NFL!$F226="Chicago",+NFL!#REF!,IF(+NFL!$H226="Chicago",+NFL!#REF!,0))</f>
        <v>0</v>
      </c>
      <c r="AO110" s="83">
        <f>IF(+NFL!$F226="Chicago",+NFL!#REF!,IF(+NFL!$H226="Chicago",+NFL!#REF!,0))</f>
        <v>0</v>
      </c>
      <c r="AP110" s="480">
        <f>IF(+NFL!$F226="Chicago",+NFL!#REF!,IF(+NFL!$H226="Chicago",+NFL!#REF!,0))</f>
        <v>0</v>
      </c>
      <c r="AQ110" s="72">
        <f>IF(+NFL!$F226="Chicago",+NFL!#REF!,IF(+NFL!$H226="Chicago",+NFL!#REF!,0))</f>
        <v>0</v>
      </c>
      <c r="AR110" s="81">
        <f>IF(+NFL!$F226="Chicago",+NFL!#REF!,IF(+NFL!$H226="Chicago",+NFL!#REF!,0))</f>
        <v>0</v>
      </c>
      <c r="AS110" s="96">
        <f>IF(+NFL!$F226="Chicago",+NFL!#REF!,IF(+NFL!$H226="Chicago",+NFL!#REF!,0))</f>
        <v>0</v>
      </c>
      <c r="AT110" s="70">
        <f>IF(+NFL!$F226="Chicago",+NFL!#REF!,IF(+NFL!$H226="Chicago",+NFL!#REF!,0))</f>
        <v>0</v>
      </c>
      <c r="AU110" s="81">
        <f>IF(+NFL!$F226="Chicago",+NFL!#REF!,IF(+NFL!$H226="Chicago",+NFL!#REF!,0))</f>
        <v>0</v>
      </c>
      <c r="AV110" s="96">
        <f>IF(+NFL!$F226="Chicago",+NFL!#REF!,IF(+NFL!$H226="Chicago",+NFL!#REF!,0))</f>
        <v>0</v>
      </c>
      <c r="AW110" s="70">
        <f>IF(+NFL!$F226="Chicago",+NFL!#REF!,IF(+NFL!$H226="Chicago",+NFL!#REF!,0))</f>
        <v>0</v>
      </c>
      <c r="AX110" s="96">
        <f>IF(+NFL!$F226="Chicago",+NFL!#REF!,IF(+NFL!$H226="Chicago",+NFL!#REF!,0))</f>
        <v>0</v>
      </c>
      <c r="AY110" s="81">
        <f>IF(+NFL!$F226="Chicago",+NFL!#REF!,IF(+NFL!$H226="Chicago",+NFL!#REF!,0))</f>
        <v>0</v>
      </c>
      <c r="AZ110" s="96">
        <f>IF(+NFL!$F226="Chicago",+NFL!#REF!,IF(+NFL!$H226="Chicago",+NFL!#REF!,0))</f>
        <v>0</v>
      </c>
      <c r="BA110" s="70">
        <f>IF(+NFL!$F226="Chicago",+NFL!#REF!,IF(+NFL!$H226="Chicago",+NFL!#REF!,0))</f>
        <v>0</v>
      </c>
      <c r="BB110" s="70">
        <f>IF(+NFL!$F226="Chicago",+NFL!#REF!,IF(+NFL!$H226="Chicago",+NFL!#REF!,0))</f>
        <v>0</v>
      </c>
      <c r="BC110" s="592">
        <f>IF(+NFL!$F226="Chicago",+NFL!#REF!,IF(+NFL!$H226="Chicago",+NFL!#REF!,0))</f>
        <v>0</v>
      </c>
      <c r="BD110" s="81">
        <f>IF(+NFL!$F226="Chicago",+NFL!#REF!,IF(+NFL!$H226="Chicago",+NFL!#REF!,0))</f>
        <v>0</v>
      </c>
      <c r="BE110" s="96">
        <f>IF(+NFL!$F226="Chicago",+NFL!#REF!,IF(+NFL!$H226="Chicago",+NFL!#REF!,0))</f>
        <v>0</v>
      </c>
      <c r="BF110" s="70">
        <f>IF(+NFL!$F226="Chicago",+NFL!#REF!,IF(+NFL!$H226="Chicago",+NFL!#REF!,0))</f>
        <v>0</v>
      </c>
      <c r="BG110" s="81">
        <f>IF(+NFL!$F226="Chicago",+NFL!#REF!,IF(+NFL!$H226="Chicago",+NFL!#REF!,0))</f>
        <v>0</v>
      </c>
      <c r="BH110" s="96">
        <f>IF(+NFL!$F226="Chicago",+NFL!#REF!,IF(+NFL!$H226="Chicago",+NFL!#REF!,0))</f>
        <v>0</v>
      </c>
      <c r="BI110" s="70">
        <f>IF(+NFL!$F226="Chicago",+NFL!#REF!,IF(+NFL!$H226="Chicago",+NFL!#REF!,0))</f>
        <v>0</v>
      </c>
      <c r="BJ110" s="124">
        <f>IF(+NFL!$F226="Chicago",+NFL!#REF!,IF(+NFL!$H226="Chicago",+NFL!#REF!,0))</f>
        <v>0</v>
      </c>
      <c r="BK110" s="182">
        <f>IF(+NFL!$F226="Chicago",+NFL!#REF!,IF(+NFL!$H226="Chicago",+NFL!#REF!,0))</f>
        <v>0</v>
      </c>
    </row>
    <row r="111" spans="1:63" x14ac:dyDescent="0.8">
      <c r="A111" s="70">
        <f>IF(+NFL!$F217="Chicago",+NFL!A217,IF(+NFL!$H217="Chicago",+NFL!A217,0))</f>
        <v>13</v>
      </c>
      <c r="B111" s="480" t="str">
        <f>IF(+NFL!$F217="Chicago",+NFL!B217,IF(+NFL!$H217="Chicago",+NFL!B217,0))</f>
        <v>Sun</v>
      </c>
      <c r="C111" s="72">
        <f>IF(+NFL!$F217="Chicago",+NFL!C217,IF(+NFL!$H217="Chicago",+NFL!C217,0))</f>
        <v>44535</v>
      </c>
      <c r="D111" s="73">
        <f>IF(+NFL!$F217="Chicago",+NFL!D217,IF(+NFL!$H217="Chicago",+NFL!D217,0))</f>
        <v>0.54166666666666663</v>
      </c>
      <c r="E111" s="123" t="str">
        <f>IF(+NFL!$F217="Chicago",+NFL!E217,IF(+NFL!$H217="Chicago",+NFL!E217,0))</f>
        <v>Fox</v>
      </c>
      <c r="F111" s="176" t="str">
        <f>IF(+NFL!$F217="Chicago",+NFL!F217,IF(+NFL!$H217="Chicago",+NFL!F217,0))</f>
        <v>Arizona</v>
      </c>
      <c r="G111" s="70" t="str">
        <f>IF(+NFL!$F217="Chicago",+NFL!G217,IF(+NFL!$H217="Chicago",+NFL!G217,0))</f>
        <v>NFCW</v>
      </c>
      <c r="H111" s="176" t="str">
        <f>IF(+NFL!$F217="Chicago",+NFL!H217,IF(+NFL!$H217="Chicago",+NFL!H217,0))</f>
        <v>Chicago</v>
      </c>
      <c r="I111" s="123" t="str">
        <f>IF(+NFL!$F217="Chicago",+NFL!I217,IF(+NFL!$H217="Chicago",+NFL!I217,0))</f>
        <v>NFCN</v>
      </c>
      <c r="J111" s="496" t="str">
        <f>IF(+NFL!$F217="Chicago",+NFL!J217,IF(+NFL!$H217="Chicago",+NFL!J217,0))</f>
        <v>Arizona</v>
      </c>
      <c r="K111" s="510" t="str">
        <f>IF(+NFL!$F217="Chicago",+NFL!K217,IF(+NFL!$H217="Chicago",+NFL!K217,0))</f>
        <v>Chicago</v>
      </c>
      <c r="L111" s="572">
        <f>IF(+NFL!$F217="Chicago",+NFL!L217,IF(+NFL!$H217="Chicago",+NFL!L217,0))</f>
        <v>7.5</v>
      </c>
      <c r="M111" s="573">
        <f>IF(+NFL!$F217="Chicago",+NFL!M217,IF(+NFL!$H217="Chicago",+NFL!M217,0))</f>
        <v>45.5</v>
      </c>
      <c r="N111" s="583" t="str">
        <f>IF(+NFL!$F217="Chicago",+NFL!N217,IF(+NFL!$H217="Chicago",+NFL!N217,0))</f>
        <v>Arizona</v>
      </c>
      <c r="O111" s="584">
        <f>IF(+NFL!$F217="Chicago",+NFL!O217,IF(+NFL!$H217="Chicago",+NFL!O217,0))</f>
        <v>33</v>
      </c>
      <c r="P111" s="583" t="str">
        <f>IF(+NFL!$F217="Chicago",+NFL!P217,IF(+NFL!$H217="Chicago",+NFL!P217,0))</f>
        <v>Chicago</v>
      </c>
      <c r="Q111" s="585">
        <f>IF(+NFL!$F217="Chicago",+NFL!Q217,IF(+NFL!$H217="Chicago",+NFL!Q217,0))</f>
        <v>22</v>
      </c>
      <c r="R111" s="586" t="str">
        <f>IF(+NFL!$F217="Chicago",+NFL!R217,IF(+NFL!$H217="Chicago",+NFL!R217,0))</f>
        <v>Arizona</v>
      </c>
      <c r="S111" s="588" t="str">
        <f>IF(+NFL!$F217="Chicago",+NFL!S217,IF(+NFL!$H217="Chicago",+NFL!S217,0))</f>
        <v>Chicago</v>
      </c>
      <c r="T111" s="587" t="str">
        <f>IF(+NFL!$F217="Chicago",+NFL!T217,IF(+NFL!$H217="Chicago",+NFL!T217,0))</f>
        <v>Chicago</v>
      </c>
      <c r="U111" s="585" t="str">
        <f>IF(+NFL!$F217="Chicago",+NFL!U217,IF(+NFL!$H217="Chicago",+NFL!U217,0))</f>
        <v>L</v>
      </c>
      <c r="V111" s="586">
        <f>IF(+NFL!$F238="Chicago",+NFL!#REF!,IF(+NFL!$H238="Chicago",+NFL!#REF!,0))</f>
        <v>0</v>
      </c>
      <c r="W111" s="585">
        <f>IF(+NFL!$F238="Chicago",+NFL!#REF!,IF(+NFL!$H238="Chicago",+NFL!#REF!,0))</f>
        <v>0</v>
      </c>
      <c r="X111" s="587">
        <f>IF(+NFL!$F238="Chicago",+NFL!#REF!,IF(+NFL!$H238="Chicago",+NFL!#REF!,0))</f>
        <v>0</v>
      </c>
      <c r="Y111" s="585">
        <f>IF(+NFL!$F238="Chicago",+NFL!#REF!,IF(+NFL!$H238="Chicago",+NFL!#REF!,0))</f>
        <v>0</v>
      </c>
      <c r="Z111" s="586">
        <f>IF(+NFL!$F238="Chicago",+NFL!#REF!,IF(+NFL!$H238="Chicago",+NFL!#REF!,0))</f>
        <v>0</v>
      </c>
      <c r="AA111" s="585">
        <f>IF(+NFL!$F238="Chicago",+NFL!#REF!,IF(+NFL!$H238="Chicago",+NFL!#REF!,0))</f>
        <v>0</v>
      </c>
      <c r="AB111" s="124">
        <f>IF(+NFL!$F238="Chicago",+NFL!#REF!,IF(+NFL!$H238="Chicago",+NFL!#REF!,0))</f>
        <v>0</v>
      </c>
      <c r="AC111" s="182">
        <f>IF(+NFL!$F238="Chicago",+NFL!#REF!,IF(+NFL!$H238="Chicago",+NFL!#REF!,0))</f>
        <v>0</v>
      </c>
      <c r="AD111" s="496">
        <f>IF(+NFL!$F238="Chicago",+NFL!#REF!,IF(+NFL!$H238="Chicago",+NFL!#REF!,0))</f>
        <v>0</v>
      </c>
      <c r="AE111" s="565">
        <f>IF(+NFL!$F238="Chicago",+NFL!#REF!,IF(+NFL!$H238="Chicago",+NFL!#REF!,0))</f>
        <v>0</v>
      </c>
      <c r="AF111" s="496">
        <f>IF(+NFL!$F238="Chicago",+NFL!#REF!,IF(+NFL!$H238="Chicago",+NFL!#REF!,0))</f>
        <v>0</v>
      </c>
      <c r="AG111" s="565">
        <f>IF(+NFL!$F238="Chicago",+NFL!#REF!,IF(+NFL!$H238="Chicago",+NFL!#REF!,0))</f>
        <v>0</v>
      </c>
      <c r="AH111" s="496">
        <f>IF(+NFL!$F238="Chicago",+NFL!#REF!,IF(+NFL!$H238="Chicago",+NFL!#REF!,0))</f>
        <v>0</v>
      </c>
      <c r="AI111" s="565">
        <f>IF(+NFL!$F238="Chicago",+NFL!#REF!,IF(+NFL!$H238="Chicago",+NFL!#REF!,0))</f>
        <v>0</v>
      </c>
      <c r="AJ111" s="496">
        <f>IF(+NFL!$F238="Chicago",+NFL!#REF!,IF(+NFL!$H238="Chicago",+NFL!#REF!,0))</f>
        <v>0</v>
      </c>
      <c r="AK111" s="565">
        <f>IF(+NFL!$F238="Chicago",+NFL!#REF!,IF(+NFL!$H238="Chicago",+NFL!#REF!,0))</f>
        <v>0</v>
      </c>
      <c r="AL111" s="81">
        <f>IF(+NFL!$F238="Chicago",+NFL!#REF!,IF(+NFL!$H238="Chicago",+NFL!#REF!,0))</f>
        <v>0</v>
      </c>
      <c r="AM111" s="82">
        <f>IF(+NFL!$F238="Chicago",+NFL!#REF!,IF(+NFL!$H238="Chicago",+NFL!#REF!,0))</f>
        <v>0</v>
      </c>
      <c r="AN111" s="102">
        <f>IF(+NFL!$F238="Chicago",+NFL!#REF!,IF(+NFL!$H238="Chicago",+NFL!#REF!,0))</f>
        <v>0</v>
      </c>
      <c r="AO111" s="83">
        <f>IF(+NFL!$F238="Chicago",+NFL!#REF!,IF(+NFL!$H238="Chicago",+NFL!#REF!,0))</f>
        <v>0</v>
      </c>
      <c r="AP111" s="480">
        <f>IF(+NFL!$F238="Chicago",+NFL!#REF!,IF(+NFL!$H238="Chicago",+NFL!#REF!,0))</f>
        <v>0</v>
      </c>
      <c r="AQ111" s="72">
        <f>IF(+NFL!$F238="Chicago",+NFL!#REF!,IF(+NFL!$H238="Chicago",+NFL!#REF!,0))</f>
        <v>0</v>
      </c>
      <c r="AR111" s="81">
        <f>IF(+NFL!$F238="Chicago",+NFL!#REF!,IF(+NFL!$H238="Chicago",+NFL!#REF!,0))</f>
        <v>0</v>
      </c>
      <c r="AS111" s="96">
        <f>IF(+NFL!$F238="Chicago",+NFL!#REF!,IF(+NFL!$H238="Chicago",+NFL!#REF!,0))</f>
        <v>0</v>
      </c>
      <c r="AT111" s="70">
        <f>IF(+NFL!$F238="Chicago",+NFL!#REF!,IF(+NFL!$H238="Chicago",+NFL!#REF!,0))</f>
        <v>0</v>
      </c>
      <c r="AU111" s="81">
        <f>IF(+NFL!$F238="Chicago",+NFL!#REF!,IF(+NFL!$H238="Chicago",+NFL!#REF!,0))</f>
        <v>0</v>
      </c>
      <c r="AV111" s="96">
        <f>IF(+NFL!$F238="Chicago",+NFL!#REF!,IF(+NFL!$H238="Chicago",+NFL!#REF!,0))</f>
        <v>0</v>
      </c>
      <c r="AW111" s="70">
        <f>IF(+NFL!$F238="Chicago",+NFL!#REF!,IF(+NFL!$H238="Chicago",+NFL!#REF!,0))</f>
        <v>0</v>
      </c>
      <c r="AX111" s="96">
        <f>IF(+NFL!$F238="Chicago",+NFL!#REF!,IF(+NFL!$H238="Chicago",+NFL!#REF!,0))</f>
        <v>0</v>
      </c>
      <c r="AY111" s="81">
        <f>IF(+NFL!$F238="Chicago",+NFL!#REF!,IF(+NFL!$H238="Chicago",+NFL!#REF!,0))</f>
        <v>0</v>
      </c>
      <c r="AZ111" s="96">
        <f>IF(+NFL!$F238="Chicago",+NFL!#REF!,IF(+NFL!$H238="Chicago",+NFL!#REF!,0))</f>
        <v>0</v>
      </c>
      <c r="BA111" s="70">
        <f>IF(+NFL!$F238="Chicago",+NFL!#REF!,IF(+NFL!$H238="Chicago",+NFL!#REF!,0))</f>
        <v>0</v>
      </c>
      <c r="BB111" s="70">
        <f>IF(+NFL!$F238="Chicago",+NFL!#REF!,IF(+NFL!$H238="Chicago",+NFL!#REF!,0))</f>
        <v>0</v>
      </c>
      <c r="BC111" s="592">
        <f>IF(+NFL!$F238="Chicago",+NFL!#REF!,IF(+NFL!$H238="Chicago",+NFL!#REF!,0))</f>
        <v>0</v>
      </c>
      <c r="BD111" s="81">
        <f>IF(+NFL!$F238="Chicago",+NFL!#REF!,IF(+NFL!$H238="Chicago",+NFL!#REF!,0))</f>
        <v>0</v>
      </c>
      <c r="BE111" s="96">
        <f>IF(+NFL!$F238="Chicago",+NFL!#REF!,IF(+NFL!$H238="Chicago",+NFL!#REF!,0))</f>
        <v>0</v>
      </c>
      <c r="BF111" s="70">
        <f>IF(+NFL!$F238="Chicago",+NFL!#REF!,IF(+NFL!$H238="Chicago",+NFL!#REF!,0))</f>
        <v>0</v>
      </c>
      <c r="BG111" s="81">
        <f>IF(+NFL!$F238="Chicago",+NFL!#REF!,IF(+NFL!$H238="Chicago",+NFL!#REF!,0))</f>
        <v>0</v>
      </c>
      <c r="BH111" s="96">
        <f>IF(+NFL!$F238="Chicago",+NFL!#REF!,IF(+NFL!$H238="Chicago",+NFL!#REF!,0))</f>
        <v>0</v>
      </c>
      <c r="BI111" s="70">
        <f>IF(+NFL!$F238="Chicago",+NFL!#REF!,IF(+NFL!$H238="Chicago",+NFL!#REF!,0))</f>
        <v>0</v>
      </c>
      <c r="BJ111" s="124">
        <f>IF(+NFL!$F238="Chicago",+NFL!#REF!,IF(+NFL!$H238="Chicago",+NFL!#REF!,0))</f>
        <v>0</v>
      </c>
      <c r="BK111" s="182">
        <f>IF(+NFL!$F238="Chicago",+NFL!#REF!,IF(+NFL!$H238="Chicago",+NFL!#REF!,0))</f>
        <v>0</v>
      </c>
    </row>
    <row r="112" spans="1:63" x14ac:dyDescent="0.8">
      <c r="A112" s="70">
        <f>IF(+NFL!$F246="Chicago",+NFL!A246,IF(+NFL!$H246="Chicago",+NFL!A246,0))</f>
        <v>14</v>
      </c>
      <c r="B112" s="480" t="str">
        <f>IF(+NFL!$F246="Chicago",+NFL!B246,IF(+NFL!$H246="Chicago",+NFL!B246,0))</f>
        <v>Sun</v>
      </c>
      <c r="C112" s="72">
        <f>IF(+NFL!$F246="Chicago",+NFL!C246,IF(+NFL!$H246="Chicago",+NFL!C246,0))</f>
        <v>44542</v>
      </c>
      <c r="D112" s="73">
        <f>IF(+NFL!$F246="Chicago",+NFL!D246,IF(+NFL!$H246="Chicago",+NFL!D246,0))</f>
        <v>0.84375</v>
      </c>
      <c r="E112" s="123" t="str">
        <f>IF(+NFL!$F246="Chicago",+NFL!E246,IF(+NFL!$H246="Chicago",+NFL!E246,0))</f>
        <v>NBC</v>
      </c>
      <c r="F112" s="176" t="str">
        <f>IF(+NFL!$F246="Chicago",+NFL!F246,IF(+NFL!$H246="Chicago",+NFL!F246,0))</f>
        <v>Chicago</v>
      </c>
      <c r="G112" s="70" t="str">
        <f>IF(+NFL!$F246="Chicago",+NFL!G246,IF(+NFL!$H246="Chicago",+NFL!G246,0))</f>
        <v>NFCN</v>
      </c>
      <c r="H112" s="176" t="str">
        <f>IF(+NFL!$F246="Chicago",+NFL!H246,IF(+NFL!$H246="Chicago",+NFL!H246,0))</f>
        <v>Green Bay</v>
      </c>
      <c r="I112" s="123" t="str">
        <f>IF(+NFL!$F246="Chicago",+NFL!I246,IF(+NFL!$H246="Chicago",+NFL!I246,0))</f>
        <v>NFCN</v>
      </c>
      <c r="J112" s="496" t="str">
        <f>IF(+NFL!$F246="Chicago",+NFL!J246,IF(+NFL!$H246="Chicago",+NFL!J246,0))</f>
        <v>Green Bay</v>
      </c>
      <c r="K112" s="510" t="str">
        <f>IF(+NFL!$F246="Chicago",+NFL!K246,IF(+NFL!$H246="Chicago",+NFL!K246,0))</f>
        <v>Chicago</v>
      </c>
      <c r="L112" s="572">
        <f>IF(+NFL!$F246="Chicago",+NFL!L246,IF(+NFL!$H246="Chicago",+NFL!L246,0))</f>
        <v>12.5</v>
      </c>
      <c r="M112" s="573">
        <f>IF(+NFL!$F246="Chicago",+NFL!M246,IF(+NFL!$H246="Chicago",+NFL!M246,0))</f>
        <v>43.5</v>
      </c>
      <c r="N112" s="583" t="str">
        <f>IF(+NFL!$F246="Chicago",+NFL!N246,IF(+NFL!$H246="Chicago",+NFL!N246,0))</f>
        <v>Green Bay</v>
      </c>
      <c r="O112" s="584">
        <f>IF(+NFL!$F246="Chicago",+NFL!O246,IF(+NFL!$H246="Chicago",+NFL!O246,0))</f>
        <v>45</v>
      </c>
      <c r="P112" s="583" t="str">
        <f>IF(+NFL!$F246="Chicago",+NFL!P246,IF(+NFL!$H246="Chicago",+NFL!P246,0))</f>
        <v>Chicago</v>
      </c>
      <c r="Q112" s="585">
        <f>IF(+NFL!$F246="Chicago",+NFL!Q246,IF(+NFL!$H246="Chicago",+NFL!Q246,0))</f>
        <v>30</v>
      </c>
      <c r="R112" s="586" t="str">
        <f>IF(+NFL!$F246="Chicago",+NFL!R246,IF(+NFL!$H246="Chicago",+NFL!R246,0))</f>
        <v>Green Bay</v>
      </c>
      <c r="S112" s="588" t="str">
        <f>IF(+NFL!$F246="Chicago",+NFL!S246,IF(+NFL!$H246="Chicago",+NFL!S246,0))</f>
        <v>Chicago</v>
      </c>
      <c r="T112" s="587" t="str">
        <f>IF(+NFL!$F246="Chicago",+NFL!T246,IF(+NFL!$H246="Chicago",+NFL!T246,0))</f>
        <v>Green Bay</v>
      </c>
      <c r="U112" s="585" t="str">
        <f>IF(+NFL!$F246="Chicago",+NFL!U246,IF(+NFL!$H246="Chicago",+NFL!U246,0))</f>
        <v>W</v>
      </c>
      <c r="V112" s="586">
        <f>IF(+NFL!$F256="Chicago",+NFL!#REF!,IF(+NFL!$H256="Chicago",+NFL!#REF!,0))</f>
        <v>0</v>
      </c>
      <c r="W112" s="585">
        <f>IF(+NFL!$F256="Chicago",+NFL!#REF!,IF(+NFL!$H256="Chicago",+NFL!#REF!,0))</f>
        <v>0</v>
      </c>
      <c r="X112" s="587">
        <f>IF(+NFL!$F256="Chicago",+NFL!#REF!,IF(+NFL!$H256="Chicago",+NFL!#REF!,0))</f>
        <v>0</v>
      </c>
      <c r="Y112" s="585">
        <f>IF(+NFL!$F256="Chicago",+NFL!#REF!,IF(+NFL!$H256="Chicago",+NFL!#REF!,0))</f>
        <v>0</v>
      </c>
      <c r="Z112" s="586">
        <f>IF(+NFL!$F256="Chicago",+NFL!#REF!,IF(+NFL!$H256="Chicago",+NFL!#REF!,0))</f>
        <v>0</v>
      </c>
      <c r="AA112" s="585">
        <f>IF(+NFL!$F256="Chicago",+NFL!#REF!,IF(+NFL!$H256="Chicago",+NFL!#REF!,0))</f>
        <v>0</v>
      </c>
      <c r="AB112" s="124">
        <f>IF(+NFL!$F256="Chicago",+NFL!#REF!,IF(+NFL!$H256="Chicago",+NFL!#REF!,0))</f>
        <v>0</v>
      </c>
      <c r="AC112" s="182">
        <f>IF(+NFL!$F256="Chicago",+NFL!#REF!,IF(+NFL!$H256="Chicago",+NFL!#REF!,0))</f>
        <v>0</v>
      </c>
      <c r="AD112" s="496">
        <f>IF(+NFL!$F256="Chicago",+NFL!#REF!,IF(+NFL!$H256="Chicago",+NFL!#REF!,0))</f>
        <v>0</v>
      </c>
      <c r="AE112" s="565">
        <f>IF(+NFL!$F256="Chicago",+NFL!#REF!,IF(+NFL!$H256="Chicago",+NFL!#REF!,0))</f>
        <v>0</v>
      </c>
      <c r="AF112" s="496">
        <f>IF(+NFL!$F256="Chicago",+NFL!#REF!,IF(+NFL!$H256="Chicago",+NFL!#REF!,0))</f>
        <v>0</v>
      </c>
      <c r="AG112" s="565">
        <f>IF(+NFL!$F256="Chicago",+NFL!#REF!,IF(+NFL!$H256="Chicago",+NFL!#REF!,0))</f>
        <v>0</v>
      </c>
      <c r="AH112" s="496">
        <f>IF(+NFL!$F256="Chicago",+NFL!#REF!,IF(+NFL!$H256="Chicago",+NFL!#REF!,0))</f>
        <v>0</v>
      </c>
      <c r="AI112" s="565">
        <f>IF(+NFL!$F256="Chicago",+NFL!#REF!,IF(+NFL!$H256="Chicago",+NFL!#REF!,0))</f>
        <v>0</v>
      </c>
      <c r="AJ112" s="496">
        <f>IF(+NFL!$F256="Chicago",+NFL!#REF!,IF(+NFL!$H256="Chicago",+NFL!#REF!,0))</f>
        <v>0</v>
      </c>
      <c r="AK112" s="565">
        <f>IF(+NFL!$F256="Chicago",+NFL!#REF!,IF(+NFL!$H256="Chicago",+NFL!#REF!,0))</f>
        <v>0</v>
      </c>
      <c r="AL112" s="81">
        <f>IF(+NFL!$F256="Chicago",+NFL!#REF!,IF(+NFL!$H256="Chicago",+NFL!#REF!,0))</f>
        <v>0</v>
      </c>
      <c r="AM112" s="82">
        <f>IF(+NFL!$F256="Chicago",+NFL!#REF!,IF(+NFL!$H256="Chicago",+NFL!#REF!,0))</f>
        <v>0</v>
      </c>
      <c r="AN112" s="102">
        <f>IF(+NFL!$F256="Chicago",+NFL!#REF!,IF(+NFL!$H256="Chicago",+NFL!#REF!,0))</f>
        <v>0</v>
      </c>
      <c r="AO112" s="83">
        <f>IF(+NFL!$F256="Chicago",+NFL!#REF!,IF(+NFL!$H256="Chicago",+NFL!#REF!,0))</f>
        <v>0</v>
      </c>
      <c r="AP112" s="480">
        <f>IF(+NFL!$F256="Chicago",+NFL!#REF!,IF(+NFL!$H256="Chicago",+NFL!#REF!,0))</f>
        <v>0</v>
      </c>
      <c r="AQ112" s="72">
        <f>IF(+NFL!$F256="Chicago",+NFL!#REF!,IF(+NFL!$H256="Chicago",+NFL!#REF!,0))</f>
        <v>0</v>
      </c>
      <c r="AR112" s="81">
        <f>IF(+NFL!$F256="Chicago",+NFL!#REF!,IF(+NFL!$H256="Chicago",+NFL!#REF!,0))</f>
        <v>0</v>
      </c>
      <c r="AS112" s="96">
        <f>IF(+NFL!$F256="Chicago",+NFL!#REF!,IF(+NFL!$H256="Chicago",+NFL!#REF!,0))</f>
        <v>0</v>
      </c>
      <c r="AT112" s="70">
        <f>IF(+NFL!$F256="Chicago",+NFL!#REF!,IF(+NFL!$H256="Chicago",+NFL!#REF!,0))</f>
        <v>0</v>
      </c>
      <c r="AU112" s="81">
        <f>IF(+NFL!$F256="Chicago",+NFL!#REF!,IF(+NFL!$H256="Chicago",+NFL!#REF!,0))</f>
        <v>0</v>
      </c>
      <c r="AV112" s="96">
        <f>IF(+NFL!$F256="Chicago",+NFL!#REF!,IF(+NFL!$H256="Chicago",+NFL!#REF!,0))</f>
        <v>0</v>
      </c>
      <c r="AW112" s="70">
        <f>IF(+NFL!$F256="Chicago",+NFL!#REF!,IF(+NFL!$H256="Chicago",+NFL!#REF!,0))</f>
        <v>0</v>
      </c>
      <c r="AX112" s="96">
        <f>IF(+NFL!$F256="Chicago",+NFL!#REF!,IF(+NFL!$H256="Chicago",+NFL!#REF!,0))</f>
        <v>0</v>
      </c>
      <c r="AY112" s="81">
        <f>IF(+NFL!$F256="Chicago",+NFL!#REF!,IF(+NFL!$H256="Chicago",+NFL!#REF!,0))</f>
        <v>0</v>
      </c>
      <c r="AZ112" s="96">
        <f>IF(+NFL!$F256="Chicago",+NFL!#REF!,IF(+NFL!$H256="Chicago",+NFL!#REF!,0))</f>
        <v>0</v>
      </c>
      <c r="BA112" s="70">
        <f>IF(+NFL!$F256="Chicago",+NFL!#REF!,IF(+NFL!$H256="Chicago",+NFL!#REF!,0))</f>
        <v>0</v>
      </c>
      <c r="BB112" s="70">
        <f>IF(+NFL!$F256="Chicago",+NFL!#REF!,IF(+NFL!$H256="Chicago",+NFL!#REF!,0))</f>
        <v>0</v>
      </c>
      <c r="BC112" s="592">
        <f>IF(+NFL!$F256="Chicago",+NFL!#REF!,IF(+NFL!$H256="Chicago",+NFL!#REF!,0))</f>
        <v>0</v>
      </c>
      <c r="BD112" s="81">
        <f>IF(+NFL!$F256="Chicago",+NFL!#REF!,IF(+NFL!$H256="Chicago",+NFL!#REF!,0))</f>
        <v>0</v>
      </c>
      <c r="BE112" s="96">
        <f>IF(+NFL!$F256="Chicago",+NFL!#REF!,IF(+NFL!$H256="Chicago",+NFL!#REF!,0))</f>
        <v>0</v>
      </c>
      <c r="BF112" s="70">
        <f>IF(+NFL!$F256="Chicago",+NFL!#REF!,IF(+NFL!$H256="Chicago",+NFL!#REF!,0))</f>
        <v>0</v>
      </c>
      <c r="BG112" s="81">
        <f>IF(+NFL!$F256="Chicago",+NFL!#REF!,IF(+NFL!$H256="Chicago",+NFL!#REF!,0))</f>
        <v>0</v>
      </c>
      <c r="BH112" s="96">
        <f>IF(+NFL!$F256="Chicago",+NFL!#REF!,IF(+NFL!$H256="Chicago",+NFL!#REF!,0))</f>
        <v>0</v>
      </c>
      <c r="BI112" s="70">
        <f>IF(+NFL!$F256="Chicago",+NFL!#REF!,IF(+NFL!$H256="Chicago",+NFL!#REF!,0))</f>
        <v>0</v>
      </c>
      <c r="BJ112" s="124">
        <f>IF(+NFL!$F256="Chicago",+NFL!#REF!,IF(+NFL!$H256="Chicago",+NFL!#REF!,0))</f>
        <v>0</v>
      </c>
      <c r="BK112" s="182">
        <f>IF(+NFL!$F256="Chicago",+NFL!#REF!,IF(+NFL!$H256="Chicago",+NFL!#REF!,0))</f>
        <v>0</v>
      </c>
    </row>
    <row r="113" spans="1:63" x14ac:dyDescent="0.8">
      <c r="A113" s="70">
        <f>IF(+NFL!$F268="Chicago",+NFL!A268,IF(+NFL!$H268="Chicago",+NFL!A268,0))</f>
        <v>15</v>
      </c>
      <c r="B113" s="480" t="str">
        <f>IF(+NFL!$F268="Chicago",+NFL!B268,IF(+NFL!$H268="Chicago",+NFL!B268,0))</f>
        <v>Mon</v>
      </c>
      <c r="C113" s="72">
        <f>IF(+NFL!$F268="Chicago",+NFL!C268,IF(+NFL!$H268="Chicago",+NFL!C268,0))</f>
        <v>44550</v>
      </c>
      <c r="D113" s="73">
        <f>IF(+NFL!$F268="Chicago",+NFL!D268,IF(+NFL!$H268="Chicago",+NFL!D268,0))</f>
        <v>0.84375</v>
      </c>
      <c r="E113" s="123">
        <f>IF(+NFL!$F268="Chicago",+NFL!E268,IF(+NFL!$H268="Chicago",+NFL!E268,0))</f>
        <v>0</v>
      </c>
      <c r="F113" s="176" t="str">
        <f>IF(+NFL!$F268="Chicago",+NFL!F268,IF(+NFL!$H268="Chicago",+NFL!F268,0))</f>
        <v>Minnesota</v>
      </c>
      <c r="G113" s="70" t="str">
        <f>IF(+NFL!$F268="Chicago",+NFL!G268,IF(+NFL!$H268="Chicago",+NFL!G268,0))</f>
        <v>NFCN</v>
      </c>
      <c r="H113" s="176" t="str">
        <f>IF(+NFL!$F268="Chicago",+NFL!H268,IF(+NFL!$H268="Chicago",+NFL!H268,0))</f>
        <v>Chicago</v>
      </c>
      <c r="I113" s="123" t="str">
        <f>IF(+NFL!$F268="Chicago",+NFL!I268,IF(+NFL!$H268="Chicago",+NFL!I268,0))</f>
        <v>NFCN</v>
      </c>
      <c r="J113" s="496" t="str">
        <f>IF(+NFL!$F268="Chicago",+NFL!J268,IF(+NFL!$H268="Chicago",+NFL!J268,0))</f>
        <v>Minnesota</v>
      </c>
      <c r="K113" s="510" t="str">
        <f>IF(+NFL!$F268="Chicago",+NFL!K268,IF(+NFL!$H268="Chicago",+NFL!K268,0))</f>
        <v>Chicago</v>
      </c>
      <c r="L113" s="572">
        <f>IF(+NFL!$F268="Chicago",+NFL!L268,IF(+NFL!$H268="Chicago",+NFL!L268,0))</f>
        <v>3.5</v>
      </c>
      <c r="M113" s="573">
        <f>IF(+NFL!$F268="Chicago",+NFL!M268,IF(+NFL!$H268="Chicago",+NFL!M268,0))</f>
        <v>44</v>
      </c>
      <c r="N113" s="583" t="str">
        <f>IF(+NFL!$F268="Chicago",+NFL!N268,IF(+NFL!$H268="Chicago",+NFL!N268,0))</f>
        <v>Minnesota</v>
      </c>
      <c r="O113" s="584">
        <f>IF(+NFL!$F268="Chicago",+NFL!O268,IF(+NFL!$H268="Chicago",+NFL!O268,0))</f>
        <v>17</v>
      </c>
      <c r="P113" s="583" t="str">
        <f>IF(+NFL!$F268="Chicago",+NFL!P268,IF(+NFL!$H268="Chicago",+NFL!P268,0))</f>
        <v>Chicago</v>
      </c>
      <c r="Q113" s="585">
        <f>IF(+NFL!$F268="Chicago",+NFL!Q268,IF(+NFL!$H268="Chicago",+NFL!Q268,0))</f>
        <v>9</v>
      </c>
      <c r="R113" s="586" t="str">
        <f>IF(+NFL!$F268="Chicago",+NFL!R268,IF(+NFL!$H268="Chicago",+NFL!R268,0))</f>
        <v>Minnesota</v>
      </c>
      <c r="S113" s="588" t="str">
        <f>IF(+NFL!$F268="Chicago",+NFL!S268,IF(+NFL!$H268="Chicago",+NFL!S268,0))</f>
        <v>Chicago</v>
      </c>
      <c r="T113" s="587" t="str">
        <f>IF(+NFL!$F268="Chicago",+NFL!T268,IF(+NFL!$H268="Chicago",+NFL!T268,0))</f>
        <v>Minnesota</v>
      </c>
      <c r="U113" s="585" t="str">
        <f>IF(+NFL!$F268="Chicago",+NFL!U268,IF(+NFL!$H268="Chicago",+NFL!U268,0))</f>
        <v>W</v>
      </c>
      <c r="V113" s="586">
        <f>IF(+NFL!$F274="Chicago",+NFL!#REF!,IF(+NFL!$H274="Chicago",+NFL!#REF!,0))</f>
        <v>0</v>
      </c>
      <c r="W113" s="585">
        <f>IF(+NFL!$F274="Chicago",+NFL!#REF!,IF(+NFL!$H274="Chicago",+NFL!#REF!,0))</f>
        <v>0</v>
      </c>
      <c r="X113" s="587">
        <f>IF(+NFL!$F274="Chicago",+NFL!#REF!,IF(+NFL!$H274="Chicago",+NFL!#REF!,0))</f>
        <v>0</v>
      </c>
      <c r="Y113" s="585">
        <f>IF(+NFL!$F274="Chicago",+NFL!#REF!,IF(+NFL!$H274="Chicago",+NFL!#REF!,0))</f>
        <v>0</v>
      </c>
      <c r="Z113" s="586">
        <f>IF(+NFL!$F274="Chicago",+NFL!#REF!,IF(+NFL!$H274="Chicago",+NFL!#REF!,0))</f>
        <v>0</v>
      </c>
      <c r="AA113" s="585">
        <f>IF(+NFL!$F274="Chicago",+NFL!#REF!,IF(+NFL!$H274="Chicago",+NFL!#REF!,0))</f>
        <v>0</v>
      </c>
      <c r="AB113" s="124">
        <f>IF(+NFL!$F274="Chicago",+NFL!#REF!,IF(+NFL!$H274="Chicago",+NFL!#REF!,0))</f>
        <v>0</v>
      </c>
      <c r="AC113" s="182">
        <f>IF(+NFL!$F274="Chicago",+NFL!#REF!,IF(+NFL!$H274="Chicago",+NFL!#REF!,0))</f>
        <v>0</v>
      </c>
      <c r="AD113" s="496">
        <f>IF(+NFL!$F274="Chicago",+NFL!#REF!,IF(+NFL!$H274="Chicago",+NFL!#REF!,0))</f>
        <v>0</v>
      </c>
      <c r="AE113" s="565">
        <f>IF(+NFL!$F274="Chicago",+NFL!#REF!,IF(+NFL!$H274="Chicago",+NFL!#REF!,0))</f>
        <v>0</v>
      </c>
      <c r="AF113" s="496">
        <f>IF(+NFL!$F274="Chicago",+NFL!#REF!,IF(+NFL!$H274="Chicago",+NFL!#REF!,0))</f>
        <v>0</v>
      </c>
      <c r="AG113" s="565">
        <f>IF(+NFL!$F274="Chicago",+NFL!#REF!,IF(+NFL!$H274="Chicago",+NFL!#REF!,0))</f>
        <v>0</v>
      </c>
      <c r="AH113" s="496">
        <f>IF(+NFL!$F274="Chicago",+NFL!#REF!,IF(+NFL!$H274="Chicago",+NFL!#REF!,0))</f>
        <v>0</v>
      </c>
      <c r="AI113" s="565">
        <f>IF(+NFL!$F274="Chicago",+NFL!#REF!,IF(+NFL!$H274="Chicago",+NFL!#REF!,0))</f>
        <v>0</v>
      </c>
      <c r="AJ113" s="496">
        <f>IF(+NFL!$F274="Chicago",+NFL!#REF!,IF(+NFL!$H274="Chicago",+NFL!#REF!,0))</f>
        <v>0</v>
      </c>
      <c r="AK113" s="565">
        <f>IF(+NFL!$F274="Chicago",+NFL!#REF!,IF(+NFL!$H274="Chicago",+NFL!#REF!,0))</f>
        <v>0</v>
      </c>
      <c r="AL113" s="81">
        <f>IF(+NFL!$F274="Chicago",+NFL!#REF!,IF(+NFL!$H274="Chicago",+NFL!#REF!,0))</f>
        <v>0</v>
      </c>
      <c r="AM113" s="82">
        <f>IF(+NFL!$F274="Chicago",+NFL!#REF!,IF(+NFL!$H274="Chicago",+NFL!#REF!,0))</f>
        <v>0</v>
      </c>
      <c r="AN113" s="102">
        <f>IF(+NFL!$F274="Chicago",+NFL!#REF!,IF(+NFL!$H274="Chicago",+NFL!#REF!,0))</f>
        <v>0</v>
      </c>
      <c r="AO113" s="83">
        <f>IF(+NFL!$F274="Chicago",+NFL!#REF!,IF(+NFL!$H274="Chicago",+NFL!#REF!,0))</f>
        <v>0</v>
      </c>
      <c r="AP113" s="480">
        <f>IF(+NFL!$F274="Chicago",+NFL!#REF!,IF(+NFL!$H274="Chicago",+NFL!#REF!,0))</f>
        <v>0</v>
      </c>
      <c r="AQ113" s="72">
        <f>IF(+NFL!$F274="Chicago",+NFL!#REF!,IF(+NFL!$H274="Chicago",+NFL!#REF!,0))</f>
        <v>0</v>
      </c>
      <c r="AR113" s="81">
        <f>IF(+NFL!$F274="Chicago",+NFL!#REF!,IF(+NFL!$H274="Chicago",+NFL!#REF!,0))</f>
        <v>0</v>
      </c>
      <c r="AS113" s="96">
        <f>IF(+NFL!$F274="Chicago",+NFL!#REF!,IF(+NFL!$H274="Chicago",+NFL!#REF!,0))</f>
        <v>0</v>
      </c>
      <c r="AT113" s="70">
        <f>IF(+NFL!$F274="Chicago",+NFL!#REF!,IF(+NFL!$H274="Chicago",+NFL!#REF!,0))</f>
        <v>0</v>
      </c>
      <c r="AU113" s="81">
        <f>IF(+NFL!$F274="Chicago",+NFL!#REF!,IF(+NFL!$H274="Chicago",+NFL!#REF!,0))</f>
        <v>0</v>
      </c>
      <c r="AV113" s="96">
        <f>IF(+NFL!$F274="Chicago",+NFL!#REF!,IF(+NFL!$H274="Chicago",+NFL!#REF!,0))</f>
        <v>0</v>
      </c>
      <c r="AW113" s="70">
        <f>IF(+NFL!$F274="Chicago",+NFL!#REF!,IF(+NFL!$H274="Chicago",+NFL!#REF!,0))</f>
        <v>0</v>
      </c>
      <c r="AX113" s="96">
        <f>IF(+NFL!$F274="Chicago",+NFL!#REF!,IF(+NFL!$H274="Chicago",+NFL!#REF!,0))</f>
        <v>0</v>
      </c>
      <c r="AY113" s="81">
        <f>IF(+NFL!$F274="Chicago",+NFL!#REF!,IF(+NFL!$H274="Chicago",+NFL!#REF!,0))</f>
        <v>0</v>
      </c>
      <c r="AZ113" s="96">
        <f>IF(+NFL!$F274="Chicago",+NFL!#REF!,IF(+NFL!$H274="Chicago",+NFL!#REF!,0))</f>
        <v>0</v>
      </c>
      <c r="BA113" s="70">
        <f>IF(+NFL!$F274="Chicago",+NFL!#REF!,IF(+NFL!$H274="Chicago",+NFL!#REF!,0))</f>
        <v>0</v>
      </c>
      <c r="BB113" s="70">
        <f>IF(+NFL!$F274="Chicago",+NFL!#REF!,IF(+NFL!$H274="Chicago",+NFL!#REF!,0))</f>
        <v>0</v>
      </c>
      <c r="BC113" s="592">
        <f>IF(+NFL!$F274="Chicago",+NFL!#REF!,IF(+NFL!$H274="Chicago",+NFL!#REF!,0))</f>
        <v>0</v>
      </c>
      <c r="BD113" s="81">
        <f>IF(+NFL!$F274="Chicago",+NFL!#REF!,IF(+NFL!$H274="Chicago",+NFL!#REF!,0))</f>
        <v>0</v>
      </c>
      <c r="BE113" s="96">
        <f>IF(+NFL!$F274="Chicago",+NFL!#REF!,IF(+NFL!$H274="Chicago",+NFL!#REF!,0))</f>
        <v>0</v>
      </c>
      <c r="BF113" s="70">
        <f>IF(+NFL!$F274="Chicago",+NFL!#REF!,IF(+NFL!$H274="Chicago",+NFL!#REF!,0))</f>
        <v>0</v>
      </c>
      <c r="BG113" s="81">
        <f>IF(+NFL!$F274="Chicago",+NFL!#REF!,IF(+NFL!$H274="Chicago",+NFL!#REF!,0))</f>
        <v>0</v>
      </c>
      <c r="BH113" s="96">
        <f>IF(+NFL!$F274="Chicago",+NFL!#REF!,IF(+NFL!$H274="Chicago",+NFL!#REF!,0))</f>
        <v>0</v>
      </c>
      <c r="BI113" s="70">
        <f>IF(+NFL!$F274="Chicago",+NFL!#REF!,IF(+NFL!$H274="Chicago",+NFL!#REF!,0))</f>
        <v>0</v>
      </c>
      <c r="BJ113" s="124">
        <f>IF(+NFL!$F274="Chicago",+NFL!#REF!,IF(+NFL!$H274="Chicago",+NFL!#REF!,0))</f>
        <v>0</v>
      </c>
      <c r="BK113" s="182">
        <f>IF(+NFL!$F274="Chicago",+NFL!#REF!,IF(+NFL!$H274="Chicago",+NFL!#REF!,0))</f>
        <v>0</v>
      </c>
    </row>
    <row r="114" spans="1:63" x14ac:dyDescent="0.8">
      <c r="A114" s="70">
        <f>IF(+NFL!$F280="Chicago",+NFL!A280,IF(+NFL!$H280="Chicago",+NFL!A280,0))</f>
        <v>16</v>
      </c>
      <c r="B114" s="480" t="str">
        <f>IF(+NFL!$F280="Chicago",+NFL!B280,IF(+NFL!$H280="Chicago",+NFL!B280,0))</f>
        <v>Sun</v>
      </c>
      <c r="C114" s="72">
        <f>IF(+NFL!$F280="Chicago",+NFL!C280,IF(+NFL!$H280="Chicago",+NFL!C280,0))</f>
        <v>44556</v>
      </c>
      <c r="D114" s="73">
        <f>IF(+NFL!$F280="Chicago",+NFL!D280,IF(+NFL!$H280="Chicago",+NFL!D280,0))</f>
        <v>0.66666666666666663</v>
      </c>
      <c r="E114" s="123" t="str">
        <f>IF(+NFL!$F280="Chicago",+NFL!E280,IF(+NFL!$H280="Chicago",+NFL!E280,0))</f>
        <v>Fox</v>
      </c>
      <c r="F114" s="176" t="str">
        <f>IF(+NFL!$F280="Chicago",+NFL!F280,IF(+NFL!$H280="Chicago",+NFL!F280,0))</f>
        <v>Chicago</v>
      </c>
      <c r="G114" s="70" t="str">
        <f>IF(+NFL!$F280="Chicago",+NFL!G280,IF(+NFL!$H280="Chicago",+NFL!G280,0))</f>
        <v>NFCN</v>
      </c>
      <c r="H114" s="176" t="str">
        <f>IF(+NFL!$F280="Chicago",+NFL!H280,IF(+NFL!$H280="Chicago",+NFL!H280,0))</f>
        <v>Seattle</v>
      </c>
      <c r="I114" s="123" t="str">
        <f>IF(+NFL!$F280="Chicago",+NFL!I280,IF(+NFL!$H280="Chicago",+NFL!I280,0))</f>
        <v>NFCW</v>
      </c>
      <c r="J114" s="496" t="str">
        <f>IF(+NFL!$F280="Chicago",+NFL!J280,IF(+NFL!$H280="Chicago",+NFL!J280,0))</f>
        <v>Seattle</v>
      </c>
      <c r="K114" s="510" t="str">
        <f>IF(+NFL!$F280="Chicago",+NFL!K280,IF(+NFL!$H280="Chicago",+NFL!K280,0))</f>
        <v>Chicago</v>
      </c>
      <c r="L114" s="572">
        <f>IF(+NFL!$F280="Chicago",+NFL!L280,IF(+NFL!$H280="Chicago",+NFL!L280,0))</f>
        <v>6.5</v>
      </c>
      <c r="M114" s="573">
        <f>IF(+NFL!$F280="Chicago",+NFL!M280,IF(+NFL!$H280="Chicago",+NFL!M280,0))</f>
        <v>43</v>
      </c>
      <c r="N114" s="583" t="str">
        <f>IF(+NFL!$F280="Chicago",+NFL!N280,IF(+NFL!$H280="Chicago",+NFL!N280,0))</f>
        <v>Chicago</v>
      </c>
      <c r="O114" s="584">
        <f>IF(+NFL!$F280="Chicago",+NFL!O280,IF(+NFL!$H280="Chicago",+NFL!O280,0))</f>
        <v>25</v>
      </c>
      <c r="P114" s="583" t="str">
        <f>IF(+NFL!$F280="Chicago",+NFL!P280,IF(+NFL!$H280="Chicago",+NFL!P280,0))</f>
        <v>Seattle</v>
      </c>
      <c r="Q114" s="585">
        <f>IF(+NFL!$F280="Chicago",+NFL!Q280,IF(+NFL!$H280="Chicago",+NFL!Q280,0))</f>
        <v>24</v>
      </c>
      <c r="R114" s="586" t="str">
        <f>IF(+NFL!$F280="Chicago",+NFL!R280,IF(+NFL!$H280="Chicago",+NFL!R280,0))</f>
        <v>Chicago</v>
      </c>
      <c r="S114" s="588" t="str">
        <f>IF(+NFL!$F280="Chicago",+NFL!S280,IF(+NFL!$H280="Chicago",+NFL!S280,0))</f>
        <v>Seattle</v>
      </c>
      <c r="T114" s="587" t="str">
        <f>IF(+NFL!$F280="Chicago",+NFL!T280,IF(+NFL!$H280="Chicago",+NFL!T280,0))</f>
        <v>Chicago</v>
      </c>
      <c r="U114" s="585" t="str">
        <f>IF(+NFL!$F280="Chicago",+NFL!U280,IF(+NFL!$H280="Chicago",+NFL!U280,0))</f>
        <v>W</v>
      </c>
      <c r="V114" s="586">
        <f>IF(+NFL!$F295="Chicago",+NFL!#REF!,IF(+NFL!$H295="Chicago",+NFL!#REF!,0))</f>
        <v>0</v>
      </c>
      <c r="W114" s="585">
        <f>IF(+NFL!$F295="Chicago",+NFL!#REF!,IF(+NFL!$H295="Chicago",+NFL!#REF!,0))</f>
        <v>0</v>
      </c>
      <c r="X114" s="587">
        <f>IF(+NFL!$F295="Chicago",+NFL!#REF!,IF(+NFL!$H295="Chicago",+NFL!#REF!,0))</f>
        <v>0</v>
      </c>
      <c r="Y114" s="585">
        <f>IF(+NFL!$F295="Chicago",+NFL!#REF!,IF(+NFL!$H295="Chicago",+NFL!#REF!,0))</f>
        <v>0</v>
      </c>
      <c r="Z114" s="586">
        <f>IF(+NFL!$F295="Chicago",+NFL!#REF!,IF(+NFL!$H295="Chicago",+NFL!#REF!,0))</f>
        <v>0</v>
      </c>
      <c r="AA114" s="585">
        <f>IF(+NFL!$F295="Chicago",+NFL!#REF!,IF(+NFL!$H295="Chicago",+NFL!#REF!,0))</f>
        <v>0</v>
      </c>
      <c r="AB114" s="124">
        <f>IF(+NFL!$F295="Chicago",+NFL!#REF!,IF(+NFL!$H295="Chicago",+NFL!#REF!,0))</f>
        <v>0</v>
      </c>
      <c r="AC114" s="182">
        <f>IF(+NFL!$F295="Chicago",+NFL!#REF!,IF(+NFL!$H295="Chicago",+NFL!#REF!,0))</f>
        <v>0</v>
      </c>
      <c r="AD114" s="496">
        <f>IF(+NFL!$F295="Chicago",+NFL!#REF!,IF(+NFL!$H295="Chicago",+NFL!#REF!,0))</f>
        <v>0</v>
      </c>
      <c r="AE114" s="565">
        <f>IF(+NFL!$F295="Chicago",+NFL!#REF!,IF(+NFL!$H295="Chicago",+NFL!#REF!,0))</f>
        <v>0</v>
      </c>
      <c r="AF114" s="496">
        <f>IF(+NFL!$F295="Chicago",+NFL!#REF!,IF(+NFL!$H295="Chicago",+NFL!#REF!,0))</f>
        <v>0</v>
      </c>
      <c r="AG114" s="565">
        <f>IF(+NFL!$F295="Chicago",+NFL!#REF!,IF(+NFL!$H295="Chicago",+NFL!#REF!,0))</f>
        <v>0</v>
      </c>
      <c r="AH114" s="496">
        <f>IF(+NFL!$F295="Chicago",+NFL!#REF!,IF(+NFL!$H295="Chicago",+NFL!#REF!,0))</f>
        <v>0</v>
      </c>
      <c r="AI114" s="565">
        <f>IF(+NFL!$F295="Chicago",+NFL!#REF!,IF(+NFL!$H295="Chicago",+NFL!#REF!,0))</f>
        <v>0</v>
      </c>
      <c r="AJ114" s="496">
        <f>IF(+NFL!$F295="Chicago",+NFL!#REF!,IF(+NFL!$H295="Chicago",+NFL!#REF!,0))</f>
        <v>0</v>
      </c>
      <c r="AK114" s="565">
        <f>IF(+NFL!$F295="Chicago",+NFL!#REF!,IF(+NFL!$H295="Chicago",+NFL!#REF!,0))</f>
        <v>0</v>
      </c>
      <c r="AL114" s="81">
        <f>IF(+NFL!$F295="Chicago",+NFL!#REF!,IF(+NFL!$H295="Chicago",+NFL!#REF!,0))</f>
        <v>0</v>
      </c>
      <c r="AM114" s="82">
        <f>IF(+NFL!$F295="Chicago",+NFL!#REF!,IF(+NFL!$H295="Chicago",+NFL!#REF!,0))</f>
        <v>0</v>
      </c>
      <c r="AN114" s="102">
        <f>IF(+NFL!$F295="Chicago",+NFL!#REF!,IF(+NFL!$H295="Chicago",+NFL!#REF!,0))</f>
        <v>0</v>
      </c>
      <c r="AO114" s="83">
        <f>IF(+NFL!$F295="Chicago",+NFL!#REF!,IF(+NFL!$H295="Chicago",+NFL!#REF!,0))</f>
        <v>0</v>
      </c>
      <c r="AP114" s="480">
        <f>IF(+NFL!$F295="Chicago",+NFL!#REF!,IF(+NFL!$H295="Chicago",+NFL!#REF!,0))</f>
        <v>0</v>
      </c>
      <c r="AQ114" s="72">
        <f>IF(+NFL!$F295="Chicago",+NFL!#REF!,IF(+NFL!$H295="Chicago",+NFL!#REF!,0))</f>
        <v>0</v>
      </c>
      <c r="AR114" s="81">
        <f>IF(+NFL!$F295="Chicago",+NFL!#REF!,IF(+NFL!$H295="Chicago",+NFL!#REF!,0))</f>
        <v>0</v>
      </c>
      <c r="AS114" s="96">
        <f>IF(+NFL!$F295="Chicago",+NFL!#REF!,IF(+NFL!$H295="Chicago",+NFL!#REF!,0))</f>
        <v>0</v>
      </c>
      <c r="AT114" s="70">
        <f>IF(+NFL!$F295="Chicago",+NFL!#REF!,IF(+NFL!$H295="Chicago",+NFL!#REF!,0))</f>
        <v>0</v>
      </c>
      <c r="AU114" s="81">
        <f>IF(+NFL!$F295="Chicago",+NFL!#REF!,IF(+NFL!$H295="Chicago",+NFL!#REF!,0))</f>
        <v>0</v>
      </c>
      <c r="AV114" s="96">
        <f>IF(+NFL!$F295="Chicago",+NFL!#REF!,IF(+NFL!$H295="Chicago",+NFL!#REF!,0))</f>
        <v>0</v>
      </c>
      <c r="AW114" s="70">
        <f>IF(+NFL!$F295="Chicago",+NFL!#REF!,IF(+NFL!$H295="Chicago",+NFL!#REF!,0))</f>
        <v>0</v>
      </c>
      <c r="AX114" s="96">
        <f>IF(+NFL!$F295="Chicago",+NFL!#REF!,IF(+NFL!$H295="Chicago",+NFL!#REF!,0))</f>
        <v>0</v>
      </c>
      <c r="AY114" s="81">
        <f>IF(+NFL!$F295="Chicago",+NFL!#REF!,IF(+NFL!$H295="Chicago",+NFL!#REF!,0))</f>
        <v>0</v>
      </c>
      <c r="AZ114" s="96">
        <f>IF(+NFL!$F295="Chicago",+NFL!#REF!,IF(+NFL!$H295="Chicago",+NFL!#REF!,0))</f>
        <v>0</v>
      </c>
      <c r="BA114" s="70">
        <f>IF(+NFL!$F295="Chicago",+NFL!#REF!,IF(+NFL!$H295="Chicago",+NFL!#REF!,0))</f>
        <v>0</v>
      </c>
      <c r="BB114" s="70">
        <f>IF(+NFL!$F295="Chicago",+NFL!#REF!,IF(+NFL!$H295="Chicago",+NFL!#REF!,0))</f>
        <v>0</v>
      </c>
      <c r="BC114" s="592">
        <f>IF(+NFL!$F295="Chicago",+NFL!#REF!,IF(+NFL!$H295="Chicago",+NFL!#REF!,0))</f>
        <v>0</v>
      </c>
      <c r="BD114" s="81">
        <f>IF(+NFL!$F295="Chicago",+NFL!#REF!,IF(+NFL!$H295="Chicago",+NFL!#REF!,0))</f>
        <v>0</v>
      </c>
      <c r="BE114" s="96">
        <f>IF(+NFL!$F295="Chicago",+NFL!#REF!,IF(+NFL!$H295="Chicago",+NFL!#REF!,0))</f>
        <v>0</v>
      </c>
      <c r="BF114" s="70">
        <f>IF(+NFL!$F295="Chicago",+NFL!#REF!,IF(+NFL!$H295="Chicago",+NFL!#REF!,0))</f>
        <v>0</v>
      </c>
      <c r="BG114" s="81">
        <f>IF(+NFL!$F295="Chicago",+NFL!#REF!,IF(+NFL!$H295="Chicago",+NFL!#REF!,0))</f>
        <v>0</v>
      </c>
      <c r="BH114" s="96">
        <f>IF(+NFL!$F295="Chicago",+NFL!#REF!,IF(+NFL!$H295="Chicago",+NFL!#REF!,0))</f>
        <v>0</v>
      </c>
      <c r="BI114" s="70">
        <f>IF(+NFL!$F295="Chicago",+NFL!#REF!,IF(+NFL!$H295="Chicago",+NFL!#REF!,0))</f>
        <v>0</v>
      </c>
      <c r="BJ114" s="124">
        <f>IF(+NFL!$F295="Chicago",+NFL!#REF!,IF(+NFL!$H295="Chicago",+NFL!#REF!,0))</f>
        <v>0</v>
      </c>
      <c r="BK114" s="182">
        <f>IF(+NFL!$F295="Chicago",+NFL!#REF!,IF(+NFL!$H295="Chicago",+NFL!#REF!,0))</f>
        <v>0</v>
      </c>
    </row>
    <row r="115" spans="1:63" x14ac:dyDescent="0.8">
      <c r="A115" s="70">
        <f>IF(+NFL!$F286="Chicago",+NFL!A286,IF(+NFL!$H286="Chicago",+NFL!A286,0))</f>
        <v>17</v>
      </c>
      <c r="B115" s="480" t="str">
        <f>IF(+NFL!$F286="Chicago",+NFL!B286,IF(+NFL!$H286="Chicago",+NFL!B286,0))</f>
        <v>Sat</v>
      </c>
      <c r="C115" s="72">
        <f>IF(+NFL!$F286="Chicago",+NFL!C286,IF(+NFL!$H286="Chicago",+NFL!C286,0))</f>
        <v>44563</v>
      </c>
      <c r="D115" s="73">
        <f>IF(+NFL!$F286="Chicago",+NFL!D286,IF(+NFL!$H286="Chicago",+NFL!D286,0))</f>
        <v>0.54166666666666663</v>
      </c>
      <c r="E115" s="123" t="str">
        <f>IF(+NFL!$F286="Chicago",+NFL!E286,IF(+NFL!$H286="Chicago",+NFL!E286,0))</f>
        <v>CBS</v>
      </c>
      <c r="F115" s="176" t="str">
        <f>IF(+NFL!$F286="Chicago",+NFL!F286,IF(+NFL!$H286="Chicago",+NFL!F286,0))</f>
        <v>NY Giants</v>
      </c>
      <c r="G115" s="70" t="str">
        <f>IF(+NFL!$F286="Chicago",+NFL!G286,IF(+NFL!$H286="Chicago",+NFL!G286,0))</f>
        <v>NFCE</v>
      </c>
      <c r="H115" s="176" t="str">
        <f>IF(+NFL!$F286="Chicago",+NFL!H286,IF(+NFL!$H286="Chicago",+NFL!H286,0))</f>
        <v>Chicago</v>
      </c>
      <c r="I115" s="123" t="str">
        <f>IF(+NFL!$F286="Chicago",+NFL!I286,IF(+NFL!$H286="Chicago",+NFL!I286,0))</f>
        <v>NFCN</v>
      </c>
      <c r="J115" s="496" t="str">
        <f>IF(+NFL!$F286="Chicago",+NFL!J286,IF(+NFL!$H286="Chicago",+NFL!J286,0))</f>
        <v>Chicago</v>
      </c>
      <c r="K115" s="510" t="str">
        <f>IF(+NFL!$F286="Chicago",+NFL!K286,IF(+NFL!$H286="Chicago",+NFL!K286,0))</f>
        <v>NY Giants</v>
      </c>
      <c r="L115" s="572">
        <f>IF(+NFL!$F286="Chicago",+NFL!L286,IF(+NFL!$H286="Chicago",+NFL!L286,0))</f>
        <v>6.5</v>
      </c>
      <c r="M115" s="573">
        <f>IF(+NFL!$F286="Chicago",+NFL!M286,IF(+NFL!$H286="Chicago",+NFL!M286,0))</f>
        <v>36.5</v>
      </c>
      <c r="N115" s="583" t="str">
        <f>IF(+NFL!$F286="Chicago",+NFL!N286,IF(+NFL!$H286="Chicago",+NFL!N286,0))</f>
        <v>Chicago</v>
      </c>
      <c r="O115" s="584">
        <f>IF(+NFL!$F286="Chicago",+NFL!O286,IF(+NFL!$H286="Chicago",+NFL!O286,0))</f>
        <v>29</v>
      </c>
      <c r="P115" s="583" t="str">
        <f>IF(+NFL!$F286="Chicago",+NFL!P286,IF(+NFL!$H286="Chicago",+NFL!P286,0))</f>
        <v>NY Giants</v>
      </c>
      <c r="Q115" s="585">
        <f>IF(+NFL!$F286="Chicago",+NFL!Q286,IF(+NFL!$H286="Chicago",+NFL!Q286,0))</f>
        <v>3</v>
      </c>
      <c r="R115" s="586" t="str">
        <f>IF(+NFL!$F286="Chicago",+NFL!R286,IF(+NFL!$H286="Chicago",+NFL!R286,0))</f>
        <v>Chicago</v>
      </c>
      <c r="S115" s="588" t="str">
        <f>IF(+NFL!$F286="Chicago",+NFL!S286,IF(+NFL!$H286="Chicago",+NFL!S286,0))</f>
        <v>NY Giants</v>
      </c>
      <c r="T115" s="587">
        <f>IF(+NFL!$F286="Chicago",+NFL!T286,IF(+NFL!$H286="Chicago",+NFL!T286,0))</f>
        <v>0</v>
      </c>
      <c r="U115" s="585" t="str">
        <f>IF(+NFL!$F286="Chicago",+NFL!U286,IF(+NFL!$H286="Chicago",+NFL!U286,0))</f>
        <v>L</v>
      </c>
      <c r="V115" s="586">
        <f>IF(+NFL!$F324="Chicago",+NFL!#REF!,IF(+NFL!$H324="Chicago",+NFL!#REF!,0))</f>
        <v>0</v>
      </c>
      <c r="W115" s="585">
        <f>IF(+NFL!$F324="Chicago",+NFL!#REF!,IF(+NFL!$H324="Chicago",+NFL!#REF!,0))</f>
        <v>0</v>
      </c>
      <c r="X115" s="587">
        <f>IF(+NFL!$F324="Chicago",+NFL!#REF!,IF(+NFL!$H324="Chicago",+NFL!#REF!,0))</f>
        <v>0</v>
      </c>
      <c r="Y115" s="585">
        <f>IF(+NFL!$F324="Chicago",+NFL!#REF!,IF(+NFL!$H324="Chicago",+NFL!#REF!,0))</f>
        <v>0</v>
      </c>
      <c r="Z115" s="586">
        <f>IF(+NFL!$F324="Chicago",+NFL!#REF!,IF(+NFL!$H324="Chicago",+NFL!#REF!,0))</f>
        <v>0</v>
      </c>
      <c r="AA115" s="585">
        <f>IF(+NFL!$F324="Chicago",+NFL!#REF!,IF(+NFL!$H324="Chicago",+NFL!#REF!,0))</f>
        <v>0</v>
      </c>
      <c r="AB115" s="124">
        <f>IF(+NFL!$F324="Chicago",+NFL!#REF!,IF(+NFL!$H324="Chicago",+NFL!#REF!,0))</f>
        <v>0</v>
      </c>
      <c r="AC115" s="182">
        <f>IF(+NFL!$F324="Chicago",+NFL!#REF!,IF(+NFL!$H324="Chicago",+NFL!#REF!,0))</f>
        <v>0</v>
      </c>
      <c r="AD115" s="496">
        <f>IF(+NFL!$F324="Chicago",+NFL!#REF!,IF(+NFL!$H324="Chicago",+NFL!#REF!,0))</f>
        <v>0</v>
      </c>
      <c r="AE115" s="565">
        <f>IF(+NFL!$F324="Chicago",+NFL!#REF!,IF(+NFL!$H324="Chicago",+NFL!#REF!,0))</f>
        <v>0</v>
      </c>
      <c r="AF115" s="496">
        <f>IF(+NFL!$F324="Chicago",+NFL!#REF!,IF(+NFL!$H324="Chicago",+NFL!#REF!,0))</f>
        <v>0</v>
      </c>
      <c r="AG115" s="565">
        <f>IF(+NFL!$F324="Chicago",+NFL!#REF!,IF(+NFL!$H324="Chicago",+NFL!#REF!,0))</f>
        <v>0</v>
      </c>
      <c r="AH115" s="496">
        <f>IF(+NFL!$F324="Chicago",+NFL!#REF!,IF(+NFL!$H324="Chicago",+NFL!#REF!,0))</f>
        <v>0</v>
      </c>
      <c r="AI115" s="565">
        <f>IF(+NFL!$F324="Chicago",+NFL!#REF!,IF(+NFL!$H324="Chicago",+NFL!#REF!,0))</f>
        <v>0</v>
      </c>
      <c r="AJ115" s="496">
        <f>IF(+NFL!$F324="Chicago",+NFL!#REF!,IF(+NFL!$H324="Chicago",+NFL!#REF!,0))</f>
        <v>0</v>
      </c>
      <c r="AK115" s="565">
        <f>IF(+NFL!$F324="Chicago",+NFL!#REF!,IF(+NFL!$H324="Chicago",+NFL!#REF!,0))</f>
        <v>0</v>
      </c>
      <c r="AL115" s="81">
        <f>IF(+NFL!$F324="Chicago",+NFL!#REF!,IF(+NFL!$H324="Chicago",+NFL!#REF!,0))</f>
        <v>0</v>
      </c>
      <c r="AM115" s="82">
        <f>IF(+NFL!$F324="Chicago",+NFL!#REF!,IF(+NFL!$H324="Chicago",+NFL!#REF!,0))</f>
        <v>0</v>
      </c>
      <c r="AN115" s="102">
        <f>IF(+NFL!$F324="Chicago",+NFL!#REF!,IF(+NFL!$H324="Chicago",+NFL!#REF!,0))</f>
        <v>0</v>
      </c>
      <c r="AO115" s="83">
        <f>IF(+NFL!$F324="Chicago",+NFL!#REF!,IF(+NFL!$H324="Chicago",+NFL!#REF!,0))</f>
        <v>0</v>
      </c>
      <c r="AP115" s="480">
        <f>IF(+NFL!$F324="Chicago",+NFL!#REF!,IF(+NFL!$H324="Chicago",+NFL!#REF!,0))</f>
        <v>0</v>
      </c>
      <c r="AQ115" s="72">
        <f>IF(+NFL!$F324="Chicago",+NFL!#REF!,IF(+NFL!$H324="Chicago",+NFL!#REF!,0))</f>
        <v>0</v>
      </c>
      <c r="AR115" s="81">
        <f>IF(+NFL!$F324="Chicago",+NFL!#REF!,IF(+NFL!$H324="Chicago",+NFL!#REF!,0))</f>
        <v>0</v>
      </c>
      <c r="AS115" s="96">
        <f>IF(+NFL!$F324="Chicago",+NFL!#REF!,IF(+NFL!$H324="Chicago",+NFL!#REF!,0))</f>
        <v>0</v>
      </c>
      <c r="AT115" s="70">
        <f>IF(+NFL!$F324="Chicago",+NFL!#REF!,IF(+NFL!$H324="Chicago",+NFL!#REF!,0))</f>
        <v>0</v>
      </c>
      <c r="AU115" s="81">
        <f>IF(+NFL!$F324="Chicago",+NFL!#REF!,IF(+NFL!$H324="Chicago",+NFL!#REF!,0))</f>
        <v>0</v>
      </c>
      <c r="AV115" s="96">
        <f>IF(+NFL!$F324="Chicago",+NFL!#REF!,IF(+NFL!$H324="Chicago",+NFL!#REF!,0))</f>
        <v>0</v>
      </c>
      <c r="AW115" s="70">
        <f>IF(+NFL!$F324="Chicago",+NFL!#REF!,IF(+NFL!$H324="Chicago",+NFL!#REF!,0))</f>
        <v>0</v>
      </c>
      <c r="AX115" s="96">
        <f>IF(+NFL!$F324="Chicago",+NFL!#REF!,IF(+NFL!$H324="Chicago",+NFL!#REF!,0))</f>
        <v>0</v>
      </c>
      <c r="AY115" s="81">
        <f>IF(+NFL!$F324="Chicago",+NFL!#REF!,IF(+NFL!$H324="Chicago",+NFL!#REF!,0))</f>
        <v>0</v>
      </c>
      <c r="AZ115" s="96">
        <f>IF(+NFL!$F324="Chicago",+NFL!#REF!,IF(+NFL!$H324="Chicago",+NFL!#REF!,0))</f>
        <v>0</v>
      </c>
      <c r="BA115" s="70">
        <f>IF(+NFL!$F324="Chicago",+NFL!#REF!,IF(+NFL!$H324="Chicago",+NFL!#REF!,0))</f>
        <v>0</v>
      </c>
      <c r="BB115" s="70">
        <f>IF(+NFL!$F324="Chicago",+NFL!#REF!,IF(+NFL!$H324="Chicago",+NFL!#REF!,0))</f>
        <v>0</v>
      </c>
      <c r="BC115" s="592">
        <f>IF(+NFL!$F324="Chicago",+NFL!#REF!,IF(+NFL!$H324="Chicago",+NFL!#REF!,0))</f>
        <v>0</v>
      </c>
      <c r="BD115" s="81">
        <f>IF(+NFL!$F324="Chicago",+NFL!#REF!,IF(+NFL!$H324="Chicago",+NFL!#REF!,0))</f>
        <v>0</v>
      </c>
      <c r="BE115" s="96">
        <f>IF(+NFL!$F324="Chicago",+NFL!#REF!,IF(+NFL!$H324="Chicago",+NFL!#REF!,0))</f>
        <v>0</v>
      </c>
      <c r="BF115" s="70">
        <f>IF(+NFL!$F324="Chicago",+NFL!#REF!,IF(+NFL!$H324="Chicago",+NFL!#REF!,0))</f>
        <v>0</v>
      </c>
      <c r="BG115" s="81">
        <f>IF(+NFL!$F324="Chicago",+NFL!#REF!,IF(+NFL!$H324="Chicago",+NFL!#REF!,0))</f>
        <v>0</v>
      </c>
      <c r="BH115" s="96">
        <f>IF(+NFL!$F324="Chicago",+NFL!#REF!,IF(+NFL!$H324="Chicago",+NFL!#REF!,0))</f>
        <v>0</v>
      </c>
      <c r="BI115" s="70">
        <f>IF(+NFL!$F324="Chicago",+NFL!#REF!,IF(+NFL!$H324="Chicago",+NFL!#REF!,0))</f>
        <v>0</v>
      </c>
      <c r="BJ115" s="124">
        <f>IF(+NFL!$F324="Chicago",+NFL!#REF!,IF(+NFL!$H324="Chicago",+NFL!#REF!,0))</f>
        <v>0</v>
      </c>
      <c r="BK115" s="182">
        <f>IF(+NFL!$F324="Chicago",+NFL!#REF!,IF(+NFL!$H324="Chicago",+NFL!#REF!,0))</f>
        <v>0</v>
      </c>
    </row>
    <row r="116" spans="1:63" x14ac:dyDescent="0.8">
      <c r="A116" s="70">
        <f>IF(+NFL!$F306="Chicago",+NFL!A306,IF(+NFL!$H306="Chicago",+NFL!A306,0))</f>
        <v>18</v>
      </c>
      <c r="B116" s="480" t="str">
        <f>IF(+NFL!$F306="Chicago",+NFL!B306,IF(+NFL!$H306="Chicago",+NFL!B306,0))</f>
        <v>Sun</v>
      </c>
      <c r="C116" s="72">
        <f>IF(+NFL!$F306="Chicago",+NFL!C306,IF(+NFL!$H306="Chicago",+NFL!C306,0))</f>
        <v>44570</v>
      </c>
      <c r="D116" s="73">
        <f>IF(+NFL!$F306="Chicago",+NFL!D306,IF(+NFL!$H306="Chicago",+NFL!D306,0))</f>
        <v>0.54166666666666663</v>
      </c>
      <c r="E116" s="123" t="str">
        <f>IF(+NFL!$F306="Chicago",+NFL!E306,IF(+NFL!$H306="Chicago",+NFL!E306,0))</f>
        <v>Fox</v>
      </c>
      <c r="F116" s="176" t="str">
        <f>IF(+NFL!$F306="Chicago",+NFL!F306,IF(+NFL!$H306="Chicago",+NFL!F306,0))</f>
        <v>Chicago</v>
      </c>
      <c r="G116" s="70" t="str">
        <f>IF(+NFL!$F306="Chicago",+NFL!G306,IF(+NFL!$H306="Chicago",+NFL!G306,0))</f>
        <v>NFCN</v>
      </c>
      <c r="H116" s="176" t="str">
        <f>IF(+NFL!$F306="Chicago",+NFL!H306,IF(+NFL!$H306="Chicago",+NFL!H306,0))</f>
        <v>Minnesota</v>
      </c>
      <c r="I116" s="123" t="str">
        <f>IF(+NFL!$F306="Chicago",+NFL!I306,IF(+NFL!$H306="Chicago",+NFL!I306,0))</f>
        <v>NFCN</v>
      </c>
      <c r="J116" s="496" t="str">
        <f>IF(+NFL!$F306="Chicago",+NFL!J306,IF(+NFL!$H306="Chicago",+NFL!J306,0))</f>
        <v>Minnesota</v>
      </c>
      <c r="K116" s="510" t="str">
        <f>IF(+NFL!$F306="Chicago",+NFL!K306,IF(+NFL!$H306="Chicago",+NFL!K306,0))</f>
        <v>Chicago</v>
      </c>
      <c r="L116" s="572">
        <f>IF(+NFL!$F306="Chicago",+NFL!L306,IF(+NFL!$H306="Chicago",+NFL!L306,0))</f>
        <v>3.5</v>
      </c>
      <c r="M116" s="573">
        <f>IF(+NFL!$F306="Chicago",+NFL!M306,IF(+NFL!$H306="Chicago",+NFL!M306,0))</f>
        <v>45</v>
      </c>
      <c r="N116" s="583" t="str">
        <f>IF(+NFL!$F306="Chicago",+NFL!N306,IF(+NFL!$H306="Chicago",+NFL!N306,0))</f>
        <v>Minnesota</v>
      </c>
      <c r="O116" s="584">
        <f>IF(+NFL!$F306="Chicago",+NFL!O306,IF(+NFL!$H306="Chicago",+NFL!O306,0))</f>
        <v>31</v>
      </c>
      <c r="P116" s="583" t="str">
        <f>IF(+NFL!$F306="Chicago",+NFL!P306,IF(+NFL!$H306="Chicago",+NFL!P306,0))</f>
        <v>Chicago</v>
      </c>
      <c r="Q116" s="585">
        <f>IF(+NFL!$F306="Chicago",+NFL!Q306,IF(+NFL!$H306="Chicago",+NFL!Q306,0))</f>
        <v>17</v>
      </c>
      <c r="R116" s="586" t="str">
        <f>IF(+NFL!$F306="Chicago",+NFL!R306,IF(+NFL!$H306="Chicago",+NFL!R306,0))</f>
        <v>Minnesota</v>
      </c>
      <c r="S116" s="588" t="str">
        <f>IF(+NFL!$F306="Chicago",+NFL!S306,IF(+NFL!$H306="Chicago",+NFL!S306,0))</f>
        <v>Chicago</v>
      </c>
      <c r="T116" s="587">
        <f>IF(+NFL!$F306="Chicago",+NFL!T306,IF(+NFL!$H306="Chicago",+NFL!T306,0))</f>
        <v>0</v>
      </c>
      <c r="U116" s="585" t="str">
        <f>IF(+NFL!$F306="Chicago",+NFL!U306,IF(+NFL!$H306="Chicago",+NFL!U306,0))</f>
        <v>L</v>
      </c>
      <c r="V116" s="586">
        <f>IF(+NFL!$F334="Chicago",+NFL!#REF!,IF(+NFL!$H334="Chicago",+NFL!#REF!,0))</f>
        <v>0</v>
      </c>
      <c r="W116" s="585">
        <f>IF(+NFL!$F334="Chicago",+NFL!#REF!,IF(+NFL!$H334="Chicago",+NFL!#REF!,0))</f>
        <v>0</v>
      </c>
      <c r="X116" s="587">
        <f>IF(+NFL!$F334="Chicago",+NFL!#REF!,IF(+NFL!$H334="Chicago",+NFL!#REF!,0))</f>
        <v>0</v>
      </c>
      <c r="Y116" s="585">
        <f>IF(+NFL!$F334="Chicago",+NFL!#REF!,IF(+NFL!$H334="Chicago",+NFL!#REF!,0))</f>
        <v>0</v>
      </c>
      <c r="Z116" s="586">
        <f>IF(+NFL!$F334="Chicago",+NFL!#REF!,IF(+NFL!$H334="Chicago",+NFL!#REF!,0))</f>
        <v>0</v>
      </c>
      <c r="AA116" s="585">
        <f>IF(+NFL!$F334="Chicago",+NFL!#REF!,IF(+NFL!$H334="Chicago",+NFL!#REF!,0))</f>
        <v>0</v>
      </c>
      <c r="AB116" s="124">
        <f>IF(+NFL!$F334="Chicago",+NFL!#REF!,IF(+NFL!$H334="Chicago",+NFL!#REF!,0))</f>
        <v>0</v>
      </c>
      <c r="AC116" s="182">
        <f>IF(+NFL!$F334="Chicago",+NFL!#REF!,IF(+NFL!$H334="Chicago",+NFL!#REF!,0))</f>
        <v>0</v>
      </c>
      <c r="AD116" s="496">
        <f>IF(+NFL!$F334="Chicago",+NFL!#REF!,IF(+NFL!$H334="Chicago",+NFL!#REF!,0))</f>
        <v>0</v>
      </c>
      <c r="AE116" s="565">
        <f>IF(+NFL!$F334="Chicago",+NFL!#REF!,IF(+NFL!$H334="Chicago",+NFL!#REF!,0))</f>
        <v>0</v>
      </c>
      <c r="AF116" s="496">
        <f>IF(+NFL!$F334="Chicago",+NFL!#REF!,IF(+NFL!$H334="Chicago",+NFL!#REF!,0))</f>
        <v>0</v>
      </c>
      <c r="AG116" s="565">
        <f>IF(+NFL!$F334="Chicago",+NFL!#REF!,IF(+NFL!$H334="Chicago",+NFL!#REF!,0))</f>
        <v>0</v>
      </c>
      <c r="AH116" s="496">
        <f>IF(+NFL!$F334="Chicago",+NFL!#REF!,IF(+NFL!$H334="Chicago",+NFL!#REF!,0))</f>
        <v>0</v>
      </c>
      <c r="AI116" s="565">
        <f>IF(+NFL!$F334="Chicago",+NFL!#REF!,IF(+NFL!$H334="Chicago",+NFL!#REF!,0))</f>
        <v>0</v>
      </c>
      <c r="AJ116" s="496">
        <f>IF(+NFL!$F334="Chicago",+NFL!#REF!,IF(+NFL!$H334="Chicago",+NFL!#REF!,0))</f>
        <v>0</v>
      </c>
      <c r="AK116" s="565">
        <f>IF(+NFL!$F334="Chicago",+NFL!#REF!,IF(+NFL!$H334="Chicago",+NFL!#REF!,0))</f>
        <v>0</v>
      </c>
      <c r="AL116" s="81">
        <f>IF(+NFL!$F334="Chicago",+NFL!#REF!,IF(+NFL!$H334="Chicago",+NFL!#REF!,0))</f>
        <v>0</v>
      </c>
      <c r="AM116" s="82">
        <f>IF(+NFL!$F334="Chicago",+NFL!#REF!,IF(+NFL!$H334="Chicago",+NFL!#REF!,0))</f>
        <v>0</v>
      </c>
      <c r="AN116" s="102">
        <f>IF(+NFL!$F334="Chicago",+NFL!#REF!,IF(+NFL!$H334="Chicago",+NFL!#REF!,0))</f>
        <v>0</v>
      </c>
      <c r="AO116" s="83">
        <f>IF(+NFL!$F334="Chicago",+NFL!#REF!,IF(+NFL!$H334="Chicago",+NFL!#REF!,0))</f>
        <v>0</v>
      </c>
      <c r="AP116" s="480">
        <f>IF(+NFL!$F334="Chicago",+NFL!#REF!,IF(+NFL!$H334="Chicago",+NFL!#REF!,0))</f>
        <v>0</v>
      </c>
      <c r="AQ116" s="72">
        <f>IF(+NFL!$F334="Chicago",+NFL!#REF!,IF(+NFL!$H334="Chicago",+NFL!#REF!,0))</f>
        <v>0</v>
      </c>
      <c r="AR116" s="81">
        <f>IF(+NFL!$F334="Chicago",+NFL!#REF!,IF(+NFL!$H334="Chicago",+NFL!#REF!,0))</f>
        <v>0</v>
      </c>
      <c r="AS116" s="96">
        <f>IF(+NFL!$F334="Chicago",+NFL!#REF!,IF(+NFL!$H334="Chicago",+NFL!#REF!,0))</f>
        <v>0</v>
      </c>
      <c r="AT116" s="70">
        <f>IF(+NFL!$F334="Chicago",+NFL!#REF!,IF(+NFL!$H334="Chicago",+NFL!#REF!,0))</f>
        <v>0</v>
      </c>
      <c r="AU116" s="81">
        <f>IF(+NFL!$F334="Chicago",+NFL!#REF!,IF(+NFL!$H334="Chicago",+NFL!#REF!,0))</f>
        <v>0</v>
      </c>
      <c r="AV116" s="96">
        <f>IF(+NFL!$F334="Chicago",+NFL!#REF!,IF(+NFL!$H334="Chicago",+NFL!#REF!,0))</f>
        <v>0</v>
      </c>
      <c r="AW116" s="70">
        <f>IF(+NFL!$F334="Chicago",+NFL!#REF!,IF(+NFL!$H334="Chicago",+NFL!#REF!,0))</f>
        <v>0</v>
      </c>
      <c r="AX116" s="96">
        <f>IF(+NFL!$F334="Chicago",+NFL!#REF!,IF(+NFL!$H334="Chicago",+NFL!#REF!,0))</f>
        <v>0</v>
      </c>
      <c r="AY116" s="81">
        <f>IF(+NFL!$F334="Chicago",+NFL!#REF!,IF(+NFL!$H334="Chicago",+NFL!#REF!,0))</f>
        <v>0</v>
      </c>
      <c r="AZ116" s="96">
        <f>IF(+NFL!$F334="Chicago",+NFL!#REF!,IF(+NFL!$H334="Chicago",+NFL!#REF!,0))</f>
        <v>0</v>
      </c>
      <c r="BA116" s="70">
        <f>IF(+NFL!$F334="Chicago",+NFL!#REF!,IF(+NFL!$H334="Chicago",+NFL!#REF!,0))</f>
        <v>0</v>
      </c>
      <c r="BB116" s="70">
        <f>IF(+NFL!$F334="Chicago",+NFL!#REF!,IF(+NFL!$H334="Chicago",+NFL!#REF!,0))</f>
        <v>0</v>
      </c>
      <c r="BC116" s="592">
        <f>IF(+NFL!$F334="Chicago",+NFL!#REF!,IF(+NFL!$H334="Chicago",+NFL!#REF!,0))</f>
        <v>0</v>
      </c>
      <c r="BD116" s="81">
        <f>IF(+NFL!$F334="Chicago",+NFL!#REF!,IF(+NFL!$H334="Chicago",+NFL!#REF!,0))</f>
        <v>0</v>
      </c>
      <c r="BE116" s="96">
        <f>IF(+NFL!$F334="Chicago",+NFL!#REF!,IF(+NFL!$H334="Chicago",+NFL!#REF!,0))</f>
        <v>0</v>
      </c>
      <c r="BF116" s="70">
        <f>IF(+NFL!$F334="Chicago",+NFL!#REF!,IF(+NFL!$H334="Chicago",+NFL!#REF!,0))</f>
        <v>0</v>
      </c>
      <c r="BG116" s="81">
        <f>IF(+NFL!$F334="Chicago",+NFL!#REF!,IF(+NFL!$H334="Chicago",+NFL!#REF!,0))</f>
        <v>0</v>
      </c>
      <c r="BH116" s="96">
        <f>IF(+NFL!$F334="Chicago",+NFL!#REF!,IF(+NFL!$H334="Chicago",+NFL!#REF!,0))</f>
        <v>0</v>
      </c>
      <c r="BI116" s="70">
        <f>IF(+NFL!$F334="Chicago",+NFL!#REF!,IF(+NFL!$H334="Chicago",+NFL!#REF!,0))</f>
        <v>0</v>
      </c>
      <c r="BJ116" s="124">
        <f>IF(+NFL!$F334="Chicago",+NFL!#REF!,IF(+NFL!$H334="Chicago",+NFL!#REF!,0))</f>
        <v>0</v>
      </c>
      <c r="BK116" s="182">
        <f>IF(+NFL!$F334="Chicago",+NFL!#REF!,IF(+NFL!$H334="Chicago",+NFL!#REF!,0))</f>
        <v>0</v>
      </c>
    </row>
    <row r="117" spans="1:63" x14ac:dyDescent="0.8">
      <c r="E117" s="123"/>
      <c r="F117" s="1311" t="str">
        <f>H118</f>
        <v>Cincinnati</v>
      </c>
      <c r="G117" s="1312"/>
      <c r="H117" s="1312"/>
      <c r="I117" s="1313"/>
      <c r="L117" s="572"/>
      <c r="M117" s="573"/>
      <c r="N117" s="583"/>
      <c r="P117" s="583"/>
      <c r="R117" s="586"/>
      <c r="S117" s="588"/>
      <c r="T117" s="587"/>
      <c r="U117" s="589"/>
      <c r="W117" s="589"/>
      <c r="X117" s="587"/>
      <c r="AE117" s="576"/>
      <c r="AJ117" s="575"/>
      <c r="AL117" s="101"/>
      <c r="AN117" s="102"/>
      <c r="AY117" s="81"/>
      <c r="AZ117" s="96"/>
      <c r="BA117" s="70"/>
      <c r="BB117" s="70"/>
      <c r="BF117" s="70"/>
    </row>
    <row r="118" spans="1:63" x14ac:dyDescent="0.8">
      <c r="A118" s="70">
        <f>IF(+NFL!$F9="Cincinnati",+NFL!A9,IF(+NFL!$H9="Cincinnati",+NFL!A9,0))</f>
        <v>1</v>
      </c>
      <c r="B118" s="480" t="str">
        <f>IF(+NFL!$F9="Cincinnati",+NFL!B9,IF(+NFL!$H9="Cincinnati",+NFL!B9,0))</f>
        <v>Sun</v>
      </c>
      <c r="C118" s="72">
        <f>IF(+NFL!$F9="Cincinnati",+NFL!C9,IF(+NFL!$H9="Cincinnati",+NFL!C9,0))</f>
        <v>44451</v>
      </c>
      <c r="D118" s="73">
        <f>IF(+NFL!$F9="Cincinnati",+NFL!D9,IF(+NFL!$H9="Cincinnati",+NFL!D9,0))</f>
        <v>0.54166666666666663</v>
      </c>
      <c r="E118" s="123" t="str">
        <f>IF(+NFL!$F9="Cincinnati",+NFL!E9,IF(+NFL!$H9="Cincinnati",+NFL!E9,0))</f>
        <v>Fox</v>
      </c>
      <c r="F118" s="189" t="str">
        <f>IF(+NFL!$F9="Cincinnati",+NFL!F9,IF(+NFL!$H9="Cincinnati",+NFL!F9,0))</f>
        <v>Minnesota</v>
      </c>
      <c r="G118" s="70" t="str">
        <f>IF(+NFL!$F9="Cincinnati",+NFL!G9,IF(+NFL!$H9="Cincinnati",+NFL!G9,0))</f>
        <v>NFCN</v>
      </c>
      <c r="H118" s="189" t="str">
        <f>IF(+NFL!$F9="Cincinnati",+NFL!H9,IF(+NFL!$H9="Cincinnati",+NFL!H9,0))</f>
        <v>Cincinnati</v>
      </c>
      <c r="I118" s="123" t="str">
        <f>IF(+NFL!$F9="Cincinnati",+NFL!I9,IF(+NFL!$H9="Cincinnati",+NFL!I9,0))</f>
        <v>AFCN</v>
      </c>
      <c r="J118" s="496" t="str">
        <f>IF(+NFL!$F9="Cincinnati",+NFL!J9,IF(+NFL!$H9="Cincinnati",+NFL!J9,0))</f>
        <v>Minnesota</v>
      </c>
      <c r="K118" s="510" t="str">
        <f>IF(+NFL!$F9="Cincinnati",+NFL!K9,IF(+NFL!$H9="Cincinnati",+NFL!K9,0))</f>
        <v>Cincinnati</v>
      </c>
      <c r="L118" s="572">
        <f>IF(+NFL!$F9="Cincinnati",+NFL!L9,IF(+NFL!$H9="Cincinnati",+NFL!L9,0))</f>
        <v>3</v>
      </c>
      <c r="M118" s="573">
        <f>IF(+NFL!$F9="Cincinnati",+NFL!M9,IF(+NFL!$H9="Cincinnati",+NFL!M9,0))</f>
        <v>47.5</v>
      </c>
      <c r="N118" s="583" t="str">
        <f>IF(+NFL!$F9="Cincinnati",+NFL!N9,IF(+NFL!$H9="Cincinnati",+NFL!N9,0))</f>
        <v>Cincinnati</v>
      </c>
      <c r="O118" s="584">
        <f>IF(+NFL!$F9="Cincinnati",+NFL!O9,IF(+NFL!$H9="Cincinnati",+NFL!O9,0))</f>
        <v>27</v>
      </c>
      <c r="P118" s="583" t="str">
        <f>IF(+NFL!$F9="Cincinnati",+NFL!P9,IF(+NFL!$H9="Cincinnati",+NFL!P9,0))</f>
        <v>Minnesota</v>
      </c>
      <c r="Q118" s="585">
        <f>IF(+NFL!$F9="Cincinnati",+NFL!Q9,IF(+NFL!$H9="Cincinnati",+NFL!Q9,0))</f>
        <v>24</v>
      </c>
      <c r="R118" s="586" t="str">
        <f>IF(+NFL!$F9="Cincinnati",+NFL!R9,IF(+NFL!$H9="Cincinnati",+NFL!R9,0))</f>
        <v>Cincinnati</v>
      </c>
      <c r="S118" s="588" t="str">
        <f>IF(+NFL!$F9="Cincinnati",+NFL!S9,IF(+NFL!$H9="Cincinnati",+NFL!S9,0))</f>
        <v>Minnesota</v>
      </c>
      <c r="T118" s="587" t="str">
        <f>IF(+NFL!$F9="Cincinnati",+NFL!T9,IF(+NFL!$H9="Cincinnati",+NFL!T9,0))</f>
        <v>Cincinnati</v>
      </c>
      <c r="U118" s="585" t="str">
        <f>IF(+NFL!$F9="Cincinnati",+NFL!U9,IF(+NFL!$H9="Cincinnati",+NFL!U9,0))</f>
        <v>W</v>
      </c>
      <c r="V118" s="587"/>
      <c r="X118" s="587"/>
      <c r="Y118" s="589"/>
      <c r="AA118" s="589"/>
      <c r="AD118" s="575"/>
      <c r="AJ118" s="575"/>
      <c r="AL118" s="100"/>
      <c r="AP118" s="480"/>
      <c r="AQ118" s="72"/>
      <c r="AY118" s="81"/>
      <c r="AZ118" s="96"/>
      <c r="BA118" s="70"/>
      <c r="BB118" s="70"/>
      <c r="BC118" s="592"/>
      <c r="BF118" s="70"/>
    </row>
    <row r="119" spans="1:63" x14ac:dyDescent="0.8">
      <c r="A119" s="70">
        <f>IF(+NFL!$F21="Cincinnati",+NFL!A21,IF(+NFL!$H21="Cincinnati",+NFL!A21,0))</f>
        <v>2</v>
      </c>
      <c r="B119" s="480" t="str">
        <f>IF(+NFL!$F21="Cincinnati",+NFL!B21,IF(+NFL!$H21="Cincinnati",+NFL!B21,0))</f>
        <v>Sun</v>
      </c>
      <c r="C119" s="72">
        <f>IF(+NFL!$F21="Cincinnati",+NFL!C21,IF(+NFL!$H21="Cincinnati",+NFL!C21,0))</f>
        <v>44458</v>
      </c>
      <c r="D119" s="73">
        <f>IF(+NFL!$F21="Cincinnati",+NFL!D21,IF(+NFL!$H21="Cincinnati",+NFL!D21,0))</f>
        <v>0.54166666666666663</v>
      </c>
      <c r="E119" s="123" t="str">
        <f>IF(+NFL!$F21="Cincinnati",+NFL!E21,IF(+NFL!$H21="Cincinnati",+NFL!E21,0))</f>
        <v>Fox</v>
      </c>
      <c r="F119" s="189" t="str">
        <f>IF(+NFL!$F21="Cincinnati",+NFL!F21,IF(+NFL!$H21="Cincinnati",+NFL!F21,0))</f>
        <v>Cincinnati</v>
      </c>
      <c r="G119" s="70" t="str">
        <f>IF(+NFL!$F21="Cincinnati",+NFL!G21,IF(+NFL!$H21="Cincinnati",+NFL!G21,0))</f>
        <v>AFCN</v>
      </c>
      <c r="H119" s="189" t="str">
        <f>IF(+NFL!$F21="Cincinnati",+NFL!H21,IF(+NFL!$H21="Cincinnati",+NFL!H21,0))</f>
        <v>Chicago</v>
      </c>
      <c r="I119" s="123" t="str">
        <f>IF(+NFL!$F21="Cincinnati",+NFL!I21,IF(+NFL!$H21="Cincinnati",+NFL!I21,0))</f>
        <v>NFCN</v>
      </c>
      <c r="J119" s="496" t="str">
        <f>IF(+NFL!$F21="Cincinnati",+NFL!J21,IF(+NFL!$H21="Cincinnati",+NFL!J21,0))</f>
        <v>Chicago</v>
      </c>
      <c r="K119" s="510" t="str">
        <f>IF(+NFL!$F21="Cincinnati",+NFL!K21,IF(+NFL!$H21="Cincinnati",+NFL!K21,0))</f>
        <v>Cincinnati</v>
      </c>
      <c r="L119" s="572">
        <f>IF(+NFL!$F21="Cincinnati",+NFL!L21,IF(+NFL!$H21="Cincinnati",+NFL!L21,0))</f>
        <v>2.5</v>
      </c>
      <c r="M119" s="573">
        <f>IF(+NFL!$F21="Cincinnati",+NFL!M21,IF(+NFL!$H21="Cincinnati",+NFL!M21,0))</f>
        <v>44.5</v>
      </c>
      <c r="N119" s="583" t="str">
        <f>IF(+NFL!$F21="Cincinnati",+NFL!N21,IF(+NFL!$H21="Cincinnati",+NFL!N21,0))</f>
        <v>Chicago</v>
      </c>
      <c r="O119" s="584">
        <f>IF(+NFL!$F21="Cincinnati",+NFL!O21,IF(+NFL!$H21="Cincinnati",+NFL!O21,0))</f>
        <v>20</v>
      </c>
      <c r="P119" s="583" t="str">
        <f>IF(+NFL!$F21="Cincinnati",+NFL!P21,IF(+NFL!$H21="Cincinnati",+NFL!P21,0))</f>
        <v>Cincinnati</v>
      </c>
      <c r="Q119" s="585">
        <f>IF(+NFL!$F21="Cincinnati",+NFL!Q21,IF(+NFL!$H21="Cincinnati",+NFL!Q21,0))</f>
        <v>17</v>
      </c>
      <c r="R119" s="586" t="str">
        <f>IF(+NFL!$F21="Cincinnati",+NFL!R21,IF(+NFL!$H21="Cincinnati",+NFL!R21,0))</f>
        <v>Chicago</v>
      </c>
      <c r="S119" s="588" t="str">
        <f>IF(+NFL!$F21="Cincinnati",+NFL!S21,IF(+NFL!$H21="Cincinnati",+NFL!S21,0))</f>
        <v>Cincinnati</v>
      </c>
      <c r="T119" s="587" t="str">
        <f>IF(+NFL!$F21="Cincinnati",+NFL!T21,IF(+NFL!$H21="Cincinnati",+NFL!T21,0))</f>
        <v>Chicago</v>
      </c>
      <c r="U119" s="585" t="str">
        <f>IF(+NFL!$F21="Cincinnati",+NFL!U21,IF(+NFL!$H21="Cincinnati",+NFL!U21,0))</f>
        <v>W</v>
      </c>
      <c r="V119" s="587"/>
      <c r="X119" s="587"/>
      <c r="Y119" s="589"/>
      <c r="AA119" s="589"/>
      <c r="AD119" s="575"/>
      <c r="AJ119" s="575"/>
      <c r="AL119" s="100"/>
      <c r="AP119" s="480"/>
      <c r="AQ119" s="72"/>
      <c r="AY119" s="81"/>
      <c r="AZ119" s="96"/>
      <c r="BA119" s="70"/>
      <c r="BB119" s="70"/>
      <c r="BC119" s="592"/>
      <c r="BF119" s="70"/>
    </row>
    <row r="120" spans="1:63" x14ac:dyDescent="0.8">
      <c r="A120" s="70">
        <f>IF(+NFL!$F44="Cincinnati",+NFL!A44,IF(+NFL!$H44="Cincinnati",+NFL!A44,0))</f>
        <v>3</v>
      </c>
      <c r="B120" s="480" t="str">
        <f>IF(+NFL!$F44="Cincinnati",+NFL!B44,IF(+NFL!$H44="Cincinnati",+NFL!B44,0))</f>
        <v>Sun</v>
      </c>
      <c r="C120" s="72">
        <f>IF(+NFL!$F44="Cincinnati",+NFL!C44,IF(+NFL!$H44="Cincinnati",+NFL!C44,0))</f>
        <v>44465</v>
      </c>
      <c r="D120" s="73">
        <f>IF(+NFL!$F44="Cincinnati",+NFL!D44,IF(+NFL!$H44="Cincinnati",+NFL!D44,0))</f>
        <v>0.54166666666666663</v>
      </c>
      <c r="E120" s="123" t="str">
        <f>IF(+NFL!$F44="Cincinnati",+NFL!E44,IF(+NFL!$H44="Cincinnati",+NFL!E44,0))</f>
        <v>Fox</v>
      </c>
      <c r="F120" s="189" t="str">
        <f>IF(+NFL!$F44="Cincinnati",+NFL!F44,IF(+NFL!$H44="Cincinnati",+NFL!F44,0))</f>
        <v>Cincinnati</v>
      </c>
      <c r="G120" s="70" t="str">
        <f>IF(+NFL!$F44="Cincinnati",+NFL!G44,IF(+NFL!$H44="Cincinnati",+NFL!G44,0))</f>
        <v>AFCN</v>
      </c>
      <c r="H120" s="189" t="str">
        <f>IF(+NFL!$F44="Cincinnati",+NFL!H44,IF(+NFL!$H44="Cincinnati",+NFL!H44,0))</f>
        <v>Pittsburgh</v>
      </c>
      <c r="I120" s="123" t="str">
        <f>IF(+NFL!$F44="Cincinnati",+NFL!I44,IF(+NFL!$H44="Cincinnati",+NFL!I44,0))</f>
        <v>AFCN</v>
      </c>
      <c r="J120" s="496" t="str">
        <f>IF(+NFL!$F44="Cincinnati",+NFL!J44,IF(+NFL!$H44="Cincinnati",+NFL!J44,0))</f>
        <v>Pittsburgh</v>
      </c>
      <c r="K120" s="510" t="str">
        <f>IF(+NFL!$F44="Cincinnati",+NFL!K44,IF(+NFL!$H44="Cincinnati",+NFL!K44,0))</f>
        <v>Cincinnati</v>
      </c>
      <c r="L120" s="572">
        <f>IF(+NFL!$F44="Cincinnati",+NFL!L44,IF(+NFL!$H44="Cincinnati",+NFL!L44,0))</f>
        <v>3</v>
      </c>
      <c r="M120" s="573">
        <f>IF(+NFL!$F44="Cincinnati",+NFL!M44,IF(+NFL!$H44="Cincinnati",+NFL!M44,0))</f>
        <v>44.5</v>
      </c>
      <c r="N120" s="583" t="str">
        <f>IF(+NFL!$F44="Cincinnati",+NFL!N44,IF(+NFL!$H44="Cincinnati",+NFL!N44,0))</f>
        <v>Cincinnati</v>
      </c>
      <c r="O120" s="584">
        <f>IF(+NFL!$F44="Cincinnati",+NFL!O44,IF(+NFL!$H44="Cincinnati",+NFL!O44,0))</f>
        <v>24</v>
      </c>
      <c r="P120" s="583" t="str">
        <f>IF(+NFL!$F44="Cincinnati",+NFL!P44,IF(+NFL!$H44="Cincinnati",+NFL!P44,0))</f>
        <v>Pittsburgh</v>
      </c>
      <c r="Q120" s="585">
        <f>IF(+NFL!$F44="Cincinnati",+NFL!Q44,IF(+NFL!$H44="Cincinnati",+NFL!Q44,0))</f>
        <v>10</v>
      </c>
      <c r="R120" s="586" t="str">
        <f>IF(+NFL!$F44="Cincinnati",+NFL!R44,IF(+NFL!$H44="Cincinnati",+NFL!R44,0))</f>
        <v>Cincinnati</v>
      </c>
      <c r="S120" s="588" t="str">
        <f>IF(+NFL!$F44="Cincinnati",+NFL!S44,IF(+NFL!$H44="Cincinnati",+NFL!S44,0))</f>
        <v>Pittsburgh</v>
      </c>
      <c r="T120" s="587" t="str">
        <f>IF(+NFL!$F44="Cincinnati",+NFL!T44,IF(+NFL!$H44="Cincinnati",+NFL!T44,0))</f>
        <v>Cincinnati</v>
      </c>
      <c r="U120" s="585" t="str">
        <f>IF(+NFL!$F44="Cincinnati",+NFL!U44,IF(+NFL!$H44="Cincinnati",+NFL!U44,0))</f>
        <v>W</v>
      </c>
      <c r="V120" s="587">
        <f>IF(+NFL!$F28="Cincinnati",+NFL!#REF!,IF(+NFL!$H28="Cincinnati",+NFL!#REF!,0))</f>
        <v>0</v>
      </c>
      <c r="W120" s="585">
        <f>IF(+NFL!$F28="Cincinnati",+NFL!#REF!,IF(+NFL!$H28="Cincinnati",+NFL!#REF!,0))</f>
        <v>0</v>
      </c>
      <c r="X120" s="587">
        <f>IF(+NFL!$F28="Cincinnati",+NFL!#REF!,IF(+NFL!$H28="Cincinnati",+NFL!#REF!,0))</f>
        <v>0</v>
      </c>
      <c r="Y120" s="589">
        <f>IF(+NFL!$F28="Cincinnati",+NFL!#REF!,IF(+NFL!$H28="Cincinnati",+NFL!#REF!,0))</f>
        <v>0</v>
      </c>
      <c r="Z120" s="586">
        <f>IF(+NFL!$F28="Cincinnati",+NFL!#REF!,IF(+NFL!$H28="Cincinnati",+NFL!#REF!,0))</f>
        <v>0</v>
      </c>
      <c r="AA120" s="589">
        <f>IF(+NFL!$F28="Cincinnati",+NFL!#REF!,IF(+NFL!$H28="Cincinnati",+NFL!#REF!,0))</f>
        <v>0</v>
      </c>
      <c r="AB120" s="124">
        <f>IF(+NFL!$F28="Cincinnati",+NFL!#REF!,IF(+NFL!$H28="Cincinnati",+NFL!#REF!,0))</f>
        <v>0</v>
      </c>
      <c r="AC120" s="182">
        <f>IF(+NFL!$F28="Cincinnati",+NFL!#REF!,IF(+NFL!$H28="Cincinnati",+NFL!#REF!,0))</f>
        <v>0</v>
      </c>
      <c r="AD120" s="575">
        <f>IF(+NFL!$F28="Cincinnati",+NFL!#REF!,IF(+NFL!$H28="Cincinnati",+NFL!#REF!,0))</f>
        <v>0</v>
      </c>
      <c r="AE120" s="565">
        <f>IF(+NFL!$F28="Cincinnati",+NFL!#REF!,IF(+NFL!$H28="Cincinnati",+NFL!#REF!,0))</f>
        <v>0</v>
      </c>
      <c r="AF120" s="496">
        <f>IF(+NFL!$F28="Cincinnati",+NFL!#REF!,IF(+NFL!$H28="Cincinnati",+NFL!#REF!,0))</f>
        <v>0</v>
      </c>
      <c r="AG120" s="565">
        <f>IF(+NFL!$F28="Cincinnati",+NFL!#REF!,IF(+NFL!$H28="Cincinnati",+NFL!#REF!,0))</f>
        <v>0</v>
      </c>
      <c r="AH120" s="496">
        <f>IF(+NFL!$F28="Cincinnati",+NFL!#REF!,IF(+NFL!$H28="Cincinnati",+NFL!#REF!,0))</f>
        <v>0</v>
      </c>
      <c r="AI120" s="565">
        <f>IF(+NFL!$F28="Cincinnati",+NFL!#REF!,IF(+NFL!$H28="Cincinnati",+NFL!#REF!,0))</f>
        <v>0</v>
      </c>
      <c r="AJ120" s="575">
        <f>IF(+NFL!$F28="Cincinnati",+NFL!#REF!,IF(+NFL!$H28="Cincinnati",+NFL!#REF!,0))</f>
        <v>0</v>
      </c>
      <c r="AK120" s="565">
        <f>IF(+NFL!$F28="Cincinnati",+NFL!#REF!,IF(+NFL!$H28="Cincinnati",+NFL!#REF!,0))</f>
        <v>0</v>
      </c>
      <c r="AL120" s="100">
        <f>IF(+NFL!$F28="Cincinnati",+NFL!#REF!,IF(+NFL!$H28="Cincinnati",+NFL!#REF!,0))</f>
        <v>0</v>
      </c>
      <c r="AM120" s="82">
        <f>IF(+NFL!$F28="Cincinnati",+NFL!#REF!,IF(+NFL!$H28="Cincinnati",+NFL!#REF!,0))</f>
        <v>0</v>
      </c>
      <c r="AN120" s="81">
        <f>IF(+NFL!$F28="Cincinnati",+NFL!#REF!,IF(+NFL!$H28="Cincinnati",+NFL!#REF!,0))</f>
        <v>0</v>
      </c>
      <c r="AO120" s="83">
        <f>IF(+NFL!$F28="Cincinnati",+NFL!#REF!,IF(+NFL!$H28="Cincinnati",+NFL!#REF!,0))</f>
        <v>0</v>
      </c>
      <c r="AP120" s="480">
        <f>IF(+NFL!$F28="Cincinnati",+NFL!#REF!,IF(+NFL!$H28="Cincinnati",+NFL!#REF!,0))</f>
        <v>0</v>
      </c>
      <c r="AQ120" s="72">
        <f>IF(+NFL!$F28="Cincinnati",+NFL!#REF!,IF(+NFL!$H28="Cincinnati",+NFL!#REF!,0))</f>
        <v>0</v>
      </c>
      <c r="AR120" s="81">
        <f>IF(+NFL!$F28="Cincinnati",+NFL!#REF!,IF(+NFL!$H28="Cincinnati",+NFL!#REF!,0))</f>
        <v>0</v>
      </c>
      <c r="AS120" s="96">
        <f>IF(+NFL!$F28="Cincinnati",+NFL!#REF!,IF(+NFL!$H28="Cincinnati",+NFL!#REF!,0))</f>
        <v>0</v>
      </c>
      <c r="AT120" s="96">
        <f>IF(+NFL!$F28="Cincinnati",+NFL!#REF!,IF(+NFL!$H28="Cincinnati",+NFL!#REF!,0))</f>
        <v>0</v>
      </c>
      <c r="AU120" s="81">
        <f>IF(+NFL!$F28="Cincinnati",+NFL!#REF!,IF(+NFL!$H28="Cincinnati",+NFL!#REF!,0))</f>
        <v>0</v>
      </c>
      <c r="AV120" s="96">
        <f>IF(+NFL!$F28="Cincinnati",+NFL!#REF!,IF(+NFL!$H28="Cincinnati",+NFL!#REF!,0))</f>
        <v>0</v>
      </c>
      <c r="AW120" s="70">
        <f>IF(+NFL!$F28="Cincinnati",+NFL!#REF!,IF(+NFL!$H28="Cincinnati",+NFL!#REF!,0))</f>
        <v>0</v>
      </c>
      <c r="AX120" s="96">
        <f>IF(+NFL!$F28="Cincinnati",+NFL!#REF!,IF(+NFL!$H28="Cincinnati",+NFL!#REF!,0))</f>
        <v>0</v>
      </c>
      <c r="AY120" s="81">
        <f>IF(+NFL!$F28="Cincinnati",+NFL!#REF!,IF(+NFL!$H28="Cincinnati",+NFL!#REF!,0))</f>
        <v>0</v>
      </c>
      <c r="AZ120" s="96">
        <f>IF(+NFL!$F28="Cincinnati",+NFL!#REF!,IF(+NFL!$H28="Cincinnati",+NFL!#REF!,0))</f>
        <v>0</v>
      </c>
      <c r="BA120" s="70">
        <f>IF(+NFL!$F28="Cincinnati",+NFL!#REF!,IF(+NFL!$H28="Cincinnati",+NFL!#REF!,0))</f>
        <v>0</v>
      </c>
      <c r="BB120" s="70">
        <f>IF(+NFL!$F28="Cincinnati",+NFL!#REF!,IF(+NFL!$H28="Cincinnati",+NFL!#REF!,0))</f>
        <v>0</v>
      </c>
      <c r="BC120" s="592">
        <f>IF(+NFL!$F28="Cincinnati",+NFL!#REF!,IF(+NFL!$H28="Cincinnati",+NFL!#REF!,0))</f>
        <v>0</v>
      </c>
      <c r="BD120" s="81">
        <f>IF(+NFL!$F28="Cincinnati",+NFL!#REF!,IF(+NFL!$H28="Cincinnati",+NFL!#REF!,0))</f>
        <v>0</v>
      </c>
      <c r="BE120" s="96">
        <f>IF(+NFL!$F28="Cincinnati",+NFL!#REF!,IF(+NFL!$H28="Cincinnati",+NFL!#REF!,0))</f>
        <v>0</v>
      </c>
      <c r="BF120" s="70">
        <f>IF(+NFL!$F28="Cincinnati",+NFL!#REF!,IF(+NFL!$H28="Cincinnati",+NFL!#REF!,0))</f>
        <v>0</v>
      </c>
      <c r="BG120" s="81">
        <f>IF(+NFL!$F28="Cincinnati",+NFL!#REF!,IF(+NFL!$H28="Cincinnati",+NFL!#REF!,0))</f>
        <v>0</v>
      </c>
      <c r="BH120" s="96">
        <f>IF(+NFL!$F28="Cincinnati",+NFL!#REF!,IF(+NFL!$H28="Cincinnati",+NFL!#REF!,0))</f>
        <v>0</v>
      </c>
      <c r="BI120" s="70">
        <f>IF(+NFL!$F28="Cincinnati",+NFL!#REF!,IF(+NFL!$H28="Cincinnati",+NFL!#REF!,0))</f>
        <v>0</v>
      </c>
      <c r="BJ120" s="124">
        <f>IF(+NFL!$F28="Cincinnati",+NFL!#REF!,IF(+NFL!$H28="Cincinnati",+NFL!#REF!,0))</f>
        <v>0</v>
      </c>
      <c r="BK120" s="182">
        <f>IF(+NFL!$F28="Cincinnati",+NFL!#REF!,IF(+NFL!$H28="Cincinnati",+NFL!#REF!,0))</f>
        <v>0</v>
      </c>
    </row>
    <row r="121" spans="1:63" x14ac:dyDescent="0.8">
      <c r="A121" s="70">
        <f>IF(+NFL!$F52="Cincinnati",+NFL!A52,IF(+NFL!$H52="Cincinnati",+NFL!A52,0))</f>
        <v>4</v>
      </c>
      <c r="B121" s="480" t="str">
        <f>IF(+NFL!$F52="Cincinnati",+NFL!B52,IF(+NFL!$H52="Cincinnati",+NFL!B52,0))</f>
        <v>Thurs</v>
      </c>
      <c r="C121" s="72">
        <f>IF(+NFL!$F52="Cincinnati",+NFL!C52,IF(+NFL!$H52="Cincinnati",+NFL!C52,0))</f>
        <v>44469</v>
      </c>
      <c r="D121" s="73">
        <f>IF(+NFL!$F52="Cincinnati",+NFL!D52,IF(+NFL!$H52="Cincinnati",+NFL!D52,0))</f>
        <v>0.84375</v>
      </c>
      <c r="E121" s="123" t="str">
        <f>IF(+NFL!$F52="Cincinnati",+NFL!E52,IF(+NFL!$H52="Cincinnati",+NFL!E52,0))</f>
        <v>NFL</v>
      </c>
      <c r="F121" s="189" t="str">
        <f>IF(+NFL!$F52="Cincinnati",+NFL!F52,IF(+NFL!$H52="Cincinnati",+NFL!F52,0))</f>
        <v>Jacksonville</v>
      </c>
      <c r="G121" s="70" t="str">
        <f>IF(+NFL!$F52="Cincinnati",+NFL!G52,IF(+NFL!$H52="Cincinnati",+NFL!G52,0))</f>
        <v>AFCS</v>
      </c>
      <c r="H121" s="189" t="str">
        <f>IF(+NFL!$F52="Cincinnati",+NFL!H52,IF(+NFL!$H52="Cincinnati",+NFL!H52,0))</f>
        <v>Cincinnati</v>
      </c>
      <c r="I121" s="123" t="str">
        <f>IF(+NFL!$F52="Cincinnati",+NFL!I52,IF(+NFL!$H52="Cincinnati",+NFL!I52,0))</f>
        <v>AFCN</v>
      </c>
      <c r="J121" s="496" t="str">
        <f>IF(+NFL!$F52="Cincinnati",+NFL!J52,IF(+NFL!$H52="Cincinnati",+NFL!J52,0))</f>
        <v>Cincinnati</v>
      </c>
      <c r="K121" s="510" t="str">
        <f>IF(+NFL!$F52="Cincinnati",+NFL!K52,IF(+NFL!$H52="Cincinnati",+NFL!K52,0))</f>
        <v>Jacksonville</v>
      </c>
      <c r="L121" s="572">
        <f>IF(+NFL!$F52="Cincinnati",+NFL!L52,IF(+NFL!$H52="Cincinnati",+NFL!L52,0))</f>
        <v>7.5</v>
      </c>
      <c r="M121" s="573">
        <f>IF(+NFL!$F52="Cincinnati",+NFL!M52,IF(+NFL!$H52="Cincinnati",+NFL!M52,0))</f>
        <v>45.5</v>
      </c>
      <c r="N121" s="583" t="str">
        <f>IF(+NFL!$F52="Cincinnati",+NFL!N52,IF(+NFL!$H52="Cincinnati",+NFL!N52,0))</f>
        <v>Cincinnati</v>
      </c>
      <c r="O121" s="584">
        <f>IF(+NFL!$F52="Cincinnati",+NFL!O52,IF(+NFL!$H52="Cincinnati",+NFL!O52,0))</f>
        <v>24</v>
      </c>
      <c r="P121" s="583" t="str">
        <f>IF(+NFL!$F52="Cincinnati",+NFL!P52,IF(+NFL!$H52="Cincinnati",+NFL!P52,0))</f>
        <v>Jacksonville</v>
      </c>
      <c r="Q121" s="585">
        <f>IF(+NFL!$F52="Cincinnati",+NFL!Q52,IF(+NFL!$H52="Cincinnati",+NFL!Q52,0))</f>
        <v>21</v>
      </c>
      <c r="R121" s="586" t="str">
        <f>IF(+NFL!$F52="Cincinnati",+NFL!R52,IF(+NFL!$H52="Cincinnati",+NFL!R52,0))</f>
        <v>Jacksonville</v>
      </c>
      <c r="S121" s="588" t="str">
        <f>IF(+NFL!$F52="Cincinnati",+NFL!S52,IF(+NFL!$H52="Cincinnati",+NFL!S52,0))</f>
        <v>Cincinnati</v>
      </c>
      <c r="T121" s="587" t="str">
        <f>IF(+NFL!$F52="Cincinnati",+NFL!T52,IF(+NFL!$H52="Cincinnati",+NFL!T52,0))</f>
        <v>Jacksonville</v>
      </c>
      <c r="U121" s="585" t="str">
        <f>IF(+NFL!$F52="Cincinnati",+NFL!U52,IF(+NFL!$H52="Cincinnati",+NFL!U52,0))</f>
        <v>W</v>
      </c>
      <c r="V121" s="587">
        <f>IF(+NFL!$F47="Cincinnati",+NFL!#REF!,IF(+NFL!$H47="Cincinnati",+NFL!#REF!,0))</f>
        <v>0</v>
      </c>
      <c r="W121" s="585">
        <f>IF(+NFL!$F47="Cincinnati",+NFL!#REF!,IF(+NFL!$H47="Cincinnati",+NFL!#REF!,0))</f>
        <v>0</v>
      </c>
      <c r="X121" s="587">
        <f>IF(+NFL!$F47="Cincinnati",+NFL!#REF!,IF(+NFL!$H47="Cincinnati",+NFL!#REF!,0))</f>
        <v>0</v>
      </c>
      <c r="Y121" s="589">
        <f>IF(+NFL!$F47="Cincinnati",+NFL!#REF!,IF(+NFL!$H47="Cincinnati",+NFL!#REF!,0))</f>
        <v>0</v>
      </c>
      <c r="Z121" s="586">
        <f>IF(+NFL!$F47="Cincinnati",+NFL!#REF!,IF(+NFL!$H47="Cincinnati",+NFL!#REF!,0))</f>
        <v>0</v>
      </c>
      <c r="AA121" s="589">
        <f>IF(+NFL!$F47="Cincinnati",+NFL!#REF!,IF(+NFL!$H47="Cincinnati",+NFL!#REF!,0))</f>
        <v>0</v>
      </c>
      <c r="AB121" s="124">
        <f>IF(+NFL!$F47="Cincinnati",+NFL!#REF!,IF(+NFL!$H47="Cincinnati",+NFL!#REF!,0))</f>
        <v>0</v>
      </c>
      <c r="AC121" s="182">
        <f>IF(+NFL!$F47="Cincinnati",+NFL!#REF!,IF(+NFL!$H47="Cincinnati",+NFL!#REF!,0))</f>
        <v>0</v>
      </c>
      <c r="AD121" s="575">
        <f>IF(+NFL!$F47="Cincinnati",+NFL!#REF!,IF(+NFL!$H47="Cincinnati",+NFL!#REF!,0))</f>
        <v>0</v>
      </c>
      <c r="AE121" s="565">
        <f>IF(+NFL!$F47="Cincinnati",+NFL!#REF!,IF(+NFL!$H47="Cincinnati",+NFL!#REF!,0))</f>
        <v>0</v>
      </c>
      <c r="AF121" s="496">
        <f>IF(+NFL!$F47="Cincinnati",+NFL!#REF!,IF(+NFL!$H47="Cincinnati",+NFL!#REF!,0))</f>
        <v>0</v>
      </c>
      <c r="AG121" s="565">
        <f>IF(+NFL!$F47="Cincinnati",+NFL!#REF!,IF(+NFL!$H47="Cincinnati",+NFL!#REF!,0))</f>
        <v>0</v>
      </c>
      <c r="AH121" s="496">
        <f>IF(+NFL!$F47="Cincinnati",+NFL!#REF!,IF(+NFL!$H47="Cincinnati",+NFL!#REF!,0))</f>
        <v>0</v>
      </c>
      <c r="AI121" s="565">
        <f>IF(+NFL!$F47="Cincinnati",+NFL!#REF!,IF(+NFL!$H47="Cincinnati",+NFL!#REF!,0))</f>
        <v>0</v>
      </c>
      <c r="AJ121" s="575">
        <f>IF(+NFL!$F47="Cincinnati",+NFL!#REF!,IF(+NFL!$H47="Cincinnati",+NFL!#REF!,0))</f>
        <v>0</v>
      </c>
      <c r="AK121" s="565">
        <f>IF(+NFL!$F47="Cincinnati",+NFL!#REF!,IF(+NFL!$H47="Cincinnati",+NFL!#REF!,0))</f>
        <v>0</v>
      </c>
      <c r="AL121" s="100">
        <f>IF(+NFL!$F47="Cincinnati",+NFL!#REF!,IF(+NFL!$H47="Cincinnati",+NFL!#REF!,0))</f>
        <v>0</v>
      </c>
      <c r="AM121" s="82">
        <f>IF(+NFL!$F47="Cincinnati",+NFL!#REF!,IF(+NFL!$H47="Cincinnati",+NFL!#REF!,0))</f>
        <v>0</v>
      </c>
      <c r="AN121" s="81">
        <f>IF(+NFL!$F47="Cincinnati",+NFL!#REF!,IF(+NFL!$H47="Cincinnati",+NFL!#REF!,0))</f>
        <v>0</v>
      </c>
      <c r="AO121" s="83">
        <f>IF(+NFL!$F47="Cincinnati",+NFL!#REF!,IF(+NFL!$H47="Cincinnati",+NFL!#REF!,0))</f>
        <v>0</v>
      </c>
      <c r="AP121" s="480">
        <f>IF(+NFL!$F47="Cincinnati",+NFL!#REF!,IF(+NFL!$H47="Cincinnati",+NFL!#REF!,0))</f>
        <v>0</v>
      </c>
      <c r="AQ121" s="72">
        <f>IF(+NFL!$F47="Cincinnati",+NFL!#REF!,IF(+NFL!$H47="Cincinnati",+NFL!#REF!,0))</f>
        <v>0</v>
      </c>
      <c r="AR121" s="81">
        <f>IF(+NFL!$F47="Cincinnati",+NFL!#REF!,IF(+NFL!$H47="Cincinnati",+NFL!#REF!,0))</f>
        <v>0</v>
      </c>
      <c r="AS121" s="96">
        <f>IF(+NFL!$F47="Cincinnati",+NFL!#REF!,IF(+NFL!$H47="Cincinnati",+NFL!#REF!,0))</f>
        <v>0</v>
      </c>
      <c r="AT121" s="96">
        <f>IF(+NFL!$F47="Cincinnati",+NFL!#REF!,IF(+NFL!$H47="Cincinnati",+NFL!#REF!,0))</f>
        <v>0</v>
      </c>
      <c r="AU121" s="81">
        <f>IF(+NFL!$F47="Cincinnati",+NFL!#REF!,IF(+NFL!$H47="Cincinnati",+NFL!#REF!,0))</f>
        <v>0</v>
      </c>
      <c r="AV121" s="96">
        <f>IF(+NFL!$F47="Cincinnati",+NFL!#REF!,IF(+NFL!$H47="Cincinnati",+NFL!#REF!,0))</f>
        <v>0</v>
      </c>
      <c r="AW121" s="70">
        <f>IF(+NFL!$F47="Cincinnati",+NFL!#REF!,IF(+NFL!$H47="Cincinnati",+NFL!#REF!,0))</f>
        <v>0</v>
      </c>
      <c r="AX121" s="96">
        <f>IF(+NFL!$F47="Cincinnati",+NFL!#REF!,IF(+NFL!$H47="Cincinnati",+NFL!#REF!,0))</f>
        <v>0</v>
      </c>
      <c r="AY121" s="81">
        <f>IF(+NFL!$F47="Cincinnati",+NFL!#REF!,IF(+NFL!$H47="Cincinnati",+NFL!#REF!,0))</f>
        <v>0</v>
      </c>
      <c r="AZ121" s="96">
        <f>IF(+NFL!$F47="Cincinnati",+NFL!#REF!,IF(+NFL!$H47="Cincinnati",+NFL!#REF!,0))</f>
        <v>0</v>
      </c>
      <c r="BA121" s="70">
        <f>IF(+NFL!$F47="Cincinnati",+NFL!#REF!,IF(+NFL!$H47="Cincinnati",+NFL!#REF!,0))</f>
        <v>0</v>
      </c>
      <c r="BB121" s="70">
        <f>IF(+NFL!$F47="Cincinnati",+NFL!#REF!,IF(+NFL!$H47="Cincinnati",+NFL!#REF!,0))</f>
        <v>0</v>
      </c>
      <c r="BC121" s="592">
        <f>IF(+NFL!$F47="Cincinnati",+NFL!#REF!,IF(+NFL!$H47="Cincinnati",+NFL!#REF!,0))</f>
        <v>0</v>
      </c>
      <c r="BD121" s="81">
        <f>IF(+NFL!$F47="Cincinnati",+NFL!#REF!,IF(+NFL!$H47="Cincinnati",+NFL!#REF!,0))</f>
        <v>0</v>
      </c>
      <c r="BE121" s="96">
        <f>IF(+NFL!$F47="Cincinnati",+NFL!#REF!,IF(+NFL!$H47="Cincinnati",+NFL!#REF!,0))</f>
        <v>0</v>
      </c>
      <c r="BF121" s="70">
        <f>IF(+NFL!$F47="Cincinnati",+NFL!#REF!,IF(+NFL!$H47="Cincinnati",+NFL!#REF!,0))</f>
        <v>0</v>
      </c>
      <c r="BG121" s="81">
        <f>IF(+NFL!$F47="Cincinnati",+NFL!#REF!,IF(+NFL!$H47="Cincinnati",+NFL!#REF!,0))</f>
        <v>0</v>
      </c>
      <c r="BH121" s="96">
        <f>IF(+NFL!$F47="Cincinnati",+NFL!#REF!,IF(+NFL!$H47="Cincinnati",+NFL!#REF!,0))</f>
        <v>0</v>
      </c>
      <c r="BI121" s="70">
        <f>IF(+NFL!$F47="Cincinnati",+NFL!#REF!,IF(+NFL!$H47="Cincinnati",+NFL!#REF!,0))</f>
        <v>0</v>
      </c>
      <c r="BJ121" s="124">
        <f>IF(+NFL!$F47="Cincinnati",+NFL!#REF!,IF(+NFL!$H47="Cincinnati",+NFL!#REF!,0))</f>
        <v>0</v>
      </c>
      <c r="BK121" s="182">
        <f>IF(+NFL!$F47="Cincinnati",+NFL!#REF!,IF(+NFL!$H47="Cincinnati",+NFL!#REF!,0))</f>
        <v>0</v>
      </c>
    </row>
    <row r="122" spans="1:63" x14ac:dyDescent="0.8">
      <c r="A122" s="70">
        <f>IF(+NFL!$F70="Cincinnati",+NFL!A70,IF(+NFL!$H70="Cincinnati",+NFL!A70,0))</f>
        <v>5</v>
      </c>
      <c r="B122" s="480" t="str">
        <f>IF(+NFL!$F70="Cincinnati",+NFL!B70,IF(+NFL!$H70="Cincinnati",+NFL!B70,0))</f>
        <v>Sun</v>
      </c>
      <c r="C122" s="72">
        <f>IF(+NFL!$F70="Cincinnati",+NFL!C70,IF(+NFL!$H70="Cincinnati",+NFL!C70,0))</f>
        <v>44479</v>
      </c>
      <c r="D122" s="73">
        <f>IF(+NFL!$F70="Cincinnati",+NFL!D70,IF(+NFL!$H70="Cincinnati",+NFL!D70,0))</f>
        <v>0.54166666666666663</v>
      </c>
      <c r="E122" s="123" t="str">
        <f>IF(+NFL!$F70="Cincinnati",+NFL!E70,IF(+NFL!$H70="Cincinnati",+NFL!E70,0))</f>
        <v>Fox</v>
      </c>
      <c r="F122" s="189" t="str">
        <f>IF(+NFL!$F70="Cincinnati",+NFL!F70,IF(+NFL!$H70="Cincinnati",+NFL!F70,0))</f>
        <v>Green Bay</v>
      </c>
      <c r="G122" s="70" t="str">
        <f>IF(+NFL!$F70="Cincinnati",+NFL!G70,IF(+NFL!$H70="Cincinnati",+NFL!G70,0))</f>
        <v>NFCN</v>
      </c>
      <c r="H122" s="189" t="str">
        <f>IF(+NFL!$F70="Cincinnati",+NFL!H70,IF(+NFL!$H70="Cincinnati",+NFL!H70,0))</f>
        <v>Cincinnati</v>
      </c>
      <c r="I122" s="123" t="str">
        <f>IF(+NFL!$F70="Cincinnati",+NFL!I70,IF(+NFL!$H70="Cincinnati",+NFL!I70,0))</f>
        <v>AFCN</v>
      </c>
      <c r="J122" s="496" t="str">
        <f>IF(+NFL!$F70="Cincinnati",+NFL!J70,IF(+NFL!$H70="Cincinnati",+NFL!J70,0))</f>
        <v>Green Bay</v>
      </c>
      <c r="K122" s="510" t="str">
        <f>IF(+NFL!$F70="Cincinnati",+NFL!K70,IF(+NFL!$H70="Cincinnati",+NFL!K70,0))</f>
        <v>Cincinnati</v>
      </c>
      <c r="L122" s="572">
        <f>IF(+NFL!$F70="Cincinnati",+NFL!L70,IF(+NFL!$H70="Cincinnati",+NFL!L70,0))</f>
        <v>3</v>
      </c>
      <c r="M122" s="573">
        <f>IF(+NFL!$F70="Cincinnati",+NFL!M70,IF(+NFL!$H70="Cincinnati",+NFL!M70,0))</f>
        <v>50.5</v>
      </c>
      <c r="N122" s="583" t="str">
        <f>IF(+NFL!$F70="Cincinnati",+NFL!N70,IF(+NFL!$H70="Cincinnati",+NFL!N70,0))</f>
        <v>Green Bay</v>
      </c>
      <c r="O122" s="584">
        <f>IF(+NFL!$F70="Cincinnati",+NFL!O70,IF(+NFL!$H70="Cincinnati",+NFL!O70,0))</f>
        <v>25</v>
      </c>
      <c r="P122" s="583" t="str">
        <f>IF(+NFL!$F70="Cincinnati",+NFL!P70,IF(+NFL!$H70="Cincinnati",+NFL!P70,0))</f>
        <v>Cincinnati</v>
      </c>
      <c r="Q122" s="585">
        <f>IF(+NFL!$F70="Cincinnati",+NFL!Q70,IF(+NFL!$H70="Cincinnati",+NFL!Q70,0))</f>
        <v>22</v>
      </c>
      <c r="R122" s="586" t="str">
        <f>IF(+NFL!$F70="Cincinnati",+NFL!R70,IF(+NFL!$H70="Cincinnati",+NFL!R70,0))</f>
        <v>Green Bay</v>
      </c>
      <c r="S122" s="588" t="str">
        <f>IF(+NFL!$F70="Cincinnati",+NFL!S70,IF(+NFL!$H70="Cincinnati",+NFL!S70,0))</f>
        <v>Cincinnati</v>
      </c>
      <c r="T122" s="587" t="str">
        <f>IF(+NFL!$F70="Cincinnati",+NFL!T70,IF(+NFL!$H70="Cincinnati",+NFL!T70,0))</f>
        <v>Cincinnati</v>
      </c>
      <c r="U122" s="585" t="str">
        <f>IF(+NFL!$F70="Cincinnati",+NFL!U70,IF(+NFL!$H70="Cincinnati",+NFL!U70,0))</f>
        <v>T</v>
      </c>
      <c r="V122" s="587" t="e">
        <f>IF(+NFL!#REF!="Cincinnati",+NFL!#REF!,IF(+NFL!#REF!="Cincinnati",+NFL!#REF!,0))</f>
        <v>#REF!</v>
      </c>
      <c r="W122" s="585" t="e">
        <f>IF(+NFL!#REF!="Cincinnati",+NFL!#REF!,IF(+NFL!#REF!="Cincinnati",+NFL!#REF!,0))</f>
        <v>#REF!</v>
      </c>
      <c r="X122" s="587" t="e">
        <f>IF(+NFL!#REF!="Cincinnati",+NFL!#REF!,IF(+NFL!#REF!="Cincinnati",+NFL!#REF!,0))</f>
        <v>#REF!</v>
      </c>
      <c r="Y122" s="589" t="e">
        <f>IF(+NFL!#REF!="Cincinnati",+NFL!#REF!,IF(+NFL!#REF!="Cincinnati",+NFL!#REF!,0))</f>
        <v>#REF!</v>
      </c>
      <c r="Z122" s="586" t="e">
        <f>IF(+NFL!#REF!="Cincinnati",+NFL!#REF!,IF(+NFL!#REF!="Cincinnati",+NFL!#REF!,0))</f>
        <v>#REF!</v>
      </c>
      <c r="AA122" s="589" t="e">
        <f>IF(+NFL!#REF!="Cincinnati",+NFL!#REF!,IF(+NFL!#REF!="Cincinnati",+NFL!#REF!,0))</f>
        <v>#REF!</v>
      </c>
      <c r="AB122" s="124" t="e">
        <f>IF(+NFL!#REF!="Cincinnati",+NFL!#REF!,IF(+NFL!#REF!="Cincinnati",+NFL!#REF!,0))</f>
        <v>#REF!</v>
      </c>
      <c r="AC122" s="182" t="e">
        <f>IF(+NFL!#REF!="Cincinnati",+NFL!#REF!,IF(+NFL!#REF!="Cincinnati",+NFL!#REF!,0))</f>
        <v>#REF!</v>
      </c>
      <c r="AD122" s="575" t="e">
        <f>IF(+NFL!#REF!="Cincinnati",+NFL!#REF!,IF(+NFL!#REF!="Cincinnati",+NFL!#REF!,0))</f>
        <v>#REF!</v>
      </c>
      <c r="AE122" s="565" t="e">
        <f>IF(+NFL!#REF!="Cincinnati",+NFL!#REF!,IF(+NFL!#REF!="Cincinnati",+NFL!#REF!,0))</f>
        <v>#REF!</v>
      </c>
      <c r="AF122" s="496" t="e">
        <f>IF(+NFL!#REF!="Cincinnati",+NFL!#REF!,IF(+NFL!#REF!="Cincinnati",+NFL!#REF!,0))</f>
        <v>#REF!</v>
      </c>
      <c r="AG122" s="565" t="e">
        <f>IF(+NFL!#REF!="Cincinnati",+NFL!#REF!,IF(+NFL!#REF!="Cincinnati",+NFL!#REF!,0))</f>
        <v>#REF!</v>
      </c>
      <c r="AH122" s="496" t="e">
        <f>IF(+NFL!#REF!="Cincinnati",+NFL!#REF!,IF(+NFL!#REF!="Cincinnati",+NFL!#REF!,0))</f>
        <v>#REF!</v>
      </c>
      <c r="AI122" s="565" t="e">
        <f>IF(+NFL!#REF!="Cincinnati",+NFL!#REF!,IF(+NFL!#REF!="Cincinnati",+NFL!#REF!,0))</f>
        <v>#REF!</v>
      </c>
      <c r="AJ122" s="575" t="e">
        <f>IF(+NFL!#REF!="Cincinnati",+NFL!#REF!,IF(+NFL!#REF!="Cincinnati",+NFL!#REF!,0))</f>
        <v>#REF!</v>
      </c>
      <c r="AK122" s="565" t="e">
        <f>IF(+NFL!#REF!="Cincinnati",+NFL!#REF!,IF(+NFL!#REF!="Cincinnati",+NFL!#REF!,0))</f>
        <v>#REF!</v>
      </c>
      <c r="AL122" s="100" t="e">
        <f>IF(+NFL!#REF!="Cincinnati",+NFL!#REF!,IF(+NFL!#REF!="Cincinnati",+NFL!#REF!,0))</f>
        <v>#REF!</v>
      </c>
      <c r="AM122" s="82" t="e">
        <f>IF(+NFL!#REF!="Cincinnati",+NFL!#REF!,IF(+NFL!#REF!="Cincinnati",+NFL!#REF!,0))</f>
        <v>#REF!</v>
      </c>
      <c r="AN122" s="81" t="e">
        <f>IF(+NFL!#REF!="Cincinnati",+NFL!#REF!,IF(+NFL!#REF!="Cincinnati",+NFL!#REF!,0))</f>
        <v>#REF!</v>
      </c>
      <c r="AO122" s="83" t="e">
        <f>IF(+NFL!#REF!="Cincinnati",+NFL!#REF!,IF(+NFL!#REF!="Cincinnati",+NFL!#REF!,0))</f>
        <v>#REF!</v>
      </c>
      <c r="AP122" s="480" t="e">
        <f>IF(+NFL!#REF!="Cincinnati",+NFL!#REF!,IF(+NFL!#REF!="Cincinnati",+NFL!#REF!,0))</f>
        <v>#REF!</v>
      </c>
      <c r="AQ122" s="72" t="e">
        <f>IF(+NFL!#REF!="Cincinnati",+NFL!#REF!,IF(+NFL!#REF!="Cincinnati",+NFL!#REF!,0))</f>
        <v>#REF!</v>
      </c>
      <c r="AR122" s="81" t="e">
        <f>IF(+NFL!#REF!="Cincinnati",+NFL!#REF!,IF(+NFL!#REF!="Cincinnati",+NFL!#REF!,0))</f>
        <v>#REF!</v>
      </c>
      <c r="AS122" s="96" t="e">
        <f>IF(+NFL!#REF!="Cincinnati",+NFL!#REF!,IF(+NFL!#REF!="Cincinnati",+NFL!#REF!,0))</f>
        <v>#REF!</v>
      </c>
      <c r="AT122" s="96" t="e">
        <f>IF(+NFL!#REF!="Cincinnati",+NFL!#REF!,IF(+NFL!#REF!="Cincinnati",+NFL!#REF!,0))</f>
        <v>#REF!</v>
      </c>
      <c r="AU122" s="81" t="e">
        <f>IF(+NFL!#REF!="Cincinnati",+NFL!#REF!,IF(+NFL!#REF!="Cincinnati",+NFL!#REF!,0))</f>
        <v>#REF!</v>
      </c>
      <c r="AV122" s="96" t="e">
        <f>IF(+NFL!#REF!="Cincinnati",+NFL!#REF!,IF(+NFL!#REF!="Cincinnati",+NFL!#REF!,0))</f>
        <v>#REF!</v>
      </c>
      <c r="AW122" s="70" t="e">
        <f>IF(+NFL!#REF!="Cincinnati",+NFL!#REF!,IF(+NFL!#REF!="Cincinnati",+NFL!#REF!,0))</f>
        <v>#REF!</v>
      </c>
      <c r="AX122" s="96" t="e">
        <f>IF(+NFL!#REF!="Cincinnati",+NFL!#REF!,IF(+NFL!#REF!="Cincinnati",+NFL!#REF!,0))</f>
        <v>#REF!</v>
      </c>
      <c r="AY122" s="81" t="e">
        <f>IF(+NFL!#REF!="Cincinnati",+NFL!#REF!,IF(+NFL!#REF!="Cincinnati",+NFL!#REF!,0))</f>
        <v>#REF!</v>
      </c>
      <c r="AZ122" s="96" t="e">
        <f>IF(+NFL!#REF!="Cincinnati",+NFL!#REF!,IF(+NFL!#REF!="Cincinnati",+NFL!#REF!,0))</f>
        <v>#REF!</v>
      </c>
      <c r="BA122" s="70" t="e">
        <f>IF(+NFL!#REF!="Cincinnati",+NFL!#REF!,IF(+NFL!#REF!="Cincinnati",+NFL!#REF!,0))</f>
        <v>#REF!</v>
      </c>
      <c r="BB122" s="70" t="e">
        <f>IF(+NFL!#REF!="Cincinnati",+NFL!#REF!,IF(+NFL!#REF!="Cincinnati",+NFL!#REF!,0))</f>
        <v>#REF!</v>
      </c>
      <c r="BC122" s="592" t="e">
        <f>IF(+NFL!#REF!="Cincinnati",+NFL!#REF!,IF(+NFL!#REF!="Cincinnati",+NFL!#REF!,0))</f>
        <v>#REF!</v>
      </c>
      <c r="BD122" s="81" t="e">
        <f>IF(+NFL!#REF!="Cincinnati",+NFL!#REF!,IF(+NFL!#REF!="Cincinnati",+NFL!#REF!,0))</f>
        <v>#REF!</v>
      </c>
      <c r="BE122" s="96" t="e">
        <f>IF(+NFL!#REF!="Cincinnati",+NFL!#REF!,IF(+NFL!#REF!="Cincinnati",+NFL!#REF!,0))</f>
        <v>#REF!</v>
      </c>
      <c r="BF122" s="70" t="e">
        <f>IF(+NFL!#REF!="Cincinnati",+NFL!#REF!,IF(+NFL!#REF!="Cincinnati",+NFL!#REF!,0))</f>
        <v>#REF!</v>
      </c>
      <c r="BG122" s="81" t="e">
        <f>IF(+NFL!#REF!="Cincinnati",+NFL!#REF!,IF(+NFL!#REF!="Cincinnati",+NFL!#REF!,0))</f>
        <v>#REF!</v>
      </c>
      <c r="BH122" s="96" t="e">
        <f>IF(+NFL!#REF!="Cincinnati",+NFL!#REF!,IF(+NFL!#REF!="Cincinnati",+NFL!#REF!,0))</f>
        <v>#REF!</v>
      </c>
      <c r="BI122" s="70" t="e">
        <f>IF(+NFL!#REF!="Cincinnati",+NFL!#REF!,IF(+NFL!#REF!="Cincinnati",+NFL!#REF!,0))</f>
        <v>#REF!</v>
      </c>
      <c r="BJ122" s="124" t="e">
        <f>IF(+NFL!#REF!="Cincinnati",+NFL!#REF!,IF(+NFL!#REF!="Cincinnati",+NFL!#REF!,0))</f>
        <v>#REF!</v>
      </c>
      <c r="BK122" s="182" t="e">
        <f>IF(+NFL!#REF!="Cincinnati",+NFL!#REF!,IF(+NFL!#REF!="Cincinnati",+NFL!#REF!,0))</f>
        <v>#REF!</v>
      </c>
    </row>
    <row r="123" spans="1:63" x14ac:dyDescent="0.8">
      <c r="A123" s="70">
        <f>IF(+NFL!$F87="Cincinnati",+NFL!A87,IF(+NFL!$H87="Cincinnati",+NFL!A87,0))</f>
        <v>6</v>
      </c>
      <c r="B123" s="480" t="str">
        <f>IF(+NFL!$F87="Cincinnati",+NFL!B87,IF(+NFL!$H87="Cincinnati",+NFL!B87,0))</f>
        <v>Sun</v>
      </c>
      <c r="C123" s="72">
        <f>IF(+NFL!$F87="Cincinnati",+NFL!C87,IF(+NFL!$H87="Cincinnati",+NFL!C87,0))</f>
        <v>44486</v>
      </c>
      <c r="D123" s="73">
        <f>IF(+NFL!$F87="Cincinnati",+NFL!D87,IF(+NFL!$H87="Cincinnati",+NFL!D87,0))</f>
        <v>0.54166666666666663</v>
      </c>
      <c r="E123" s="123" t="str">
        <f>IF(+NFL!$F87="Cincinnati",+NFL!E87,IF(+NFL!$H87="Cincinnati",+NFL!E87,0))</f>
        <v>Fox</v>
      </c>
      <c r="F123" s="189" t="str">
        <f>IF(+NFL!$F87="Cincinnati",+NFL!F87,IF(+NFL!$H87="Cincinnati",+NFL!F87,0))</f>
        <v>Cincinnati</v>
      </c>
      <c r="G123" s="70" t="str">
        <f>IF(+NFL!$F87="Cincinnati",+NFL!G87,IF(+NFL!$H87="Cincinnati",+NFL!G87,0))</f>
        <v>AFCN</v>
      </c>
      <c r="H123" s="189" t="str">
        <f>IF(+NFL!$F87="Cincinnati",+NFL!H87,IF(+NFL!$H87="Cincinnati",+NFL!H87,0))</f>
        <v>Detroit</v>
      </c>
      <c r="I123" s="123" t="str">
        <f>IF(+NFL!$F87="Cincinnati",+NFL!I87,IF(+NFL!$H87="Cincinnati",+NFL!I87,0))</f>
        <v>NFCN</v>
      </c>
      <c r="J123" s="496" t="str">
        <f>IF(+NFL!$F87="Cincinnati",+NFL!J87,IF(+NFL!$H87="Cincinnati",+NFL!J87,0))</f>
        <v>Cincinnati</v>
      </c>
      <c r="K123" s="510" t="str">
        <f>IF(+NFL!$F87="Cincinnati",+NFL!K87,IF(+NFL!$H87="Cincinnati",+NFL!K87,0))</f>
        <v>Detroit</v>
      </c>
      <c r="L123" s="572">
        <f>IF(+NFL!$F87="Cincinnati",+NFL!L87,IF(+NFL!$H87="Cincinnati",+NFL!L87,0))</f>
        <v>3.5</v>
      </c>
      <c r="M123" s="573">
        <f>IF(+NFL!$F87="Cincinnati",+NFL!M87,IF(+NFL!$H87="Cincinnati",+NFL!M87,0))</f>
        <v>46.5</v>
      </c>
      <c r="N123" s="583" t="str">
        <f>IF(+NFL!$F87="Cincinnati",+NFL!N87,IF(+NFL!$H87="Cincinnati",+NFL!N87,0))</f>
        <v>Cincinnati</v>
      </c>
      <c r="O123" s="584">
        <f>IF(+NFL!$F87="Cincinnati",+NFL!O87,IF(+NFL!$H87="Cincinnati",+NFL!O87,0))</f>
        <v>34</v>
      </c>
      <c r="P123" s="583" t="str">
        <f>IF(+NFL!$F87="Cincinnati",+NFL!P87,IF(+NFL!$H87="Cincinnati",+NFL!P87,0))</f>
        <v>Detroit</v>
      </c>
      <c r="Q123" s="585">
        <f>IF(+NFL!$F87="Cincinnati",+NFL!Q87,IF(+NFL!$H87="Cincinnati",+NFL!Q87,0))</f>
        <v>11</v>
      </c>
      <c r="R123" s="586" t="str">
        <f>IF(+NFL!$F87="Cincinnati",+NFL!R87,IF(+NFL!$H87="Cincinnati",+NFL!R87,0))</f>
        <v>Cincinnati</v>
      </c>
      <c r="S123" s="588" t="str">
        <f>IF(+NFL!$F87="Cincinnati",+NFL!S87,IF(+NFL!$H87="Cincinnati",+NFL!S87,0))</f>
        <v>Detroit</v>
      </c>
      <c r="T123" s="587" t="str">
        <f>IF(+NFL!$F87="Cincinnati",+NFL!T87,IF(+NFL!$H87="Cincinnati",+NFL!T87,0))</f>
        <v>Cincinnati</v>
      </c>
      <c r="U123" s="585" t="str">
        <f>IF(+NFL!$F87="Cincinnati",+NFL!U87,IF(+NFL!$H87="Cincinnati",+NFL!U87,0))</f>
        <v>W</v>
      </c>
      <c r="V123" s="587">
        <f>IF(+NFL!$F88="Cincinnati",+NFL!#REF!,IF(+NFL!$H88="Cincinnati",+NFL!#REF!,0))</f>
        <v>0</v>
      </c>
      <c r="W123" s="585">
        <f>IF(+NFL!$F88="Cincinnati",+NFL!#REF!,IF(+NFL!$H88="Cincinnati",+NFL!#REF!,0))</f>
        <v>0</v>
      </c>
      <c r="X123" s="587">
        <f>IF(+NFL!$F88="Cincinnati",+NFL!#REF!,IF(+NFL!$H88="Cincinnati",+NFL!#REF!,0))</f>
        <v>0</v>
      </c>
      <c r="Y123" s="589">
        <f>IF(+NFL!$F88="Cincinnati",+NFL!#REF!,IF(+NFL!$H88="Cincinnati",+NFL!#REF!,0))</f>
        <v>0</v>
      </c>
      <c r="Z123" s="586">
        <f>IF(+NFL!$F88="Cincinnati",+NFL!#REF!,IF(+NFL!$H88="Cincinnati",+NFL!#REF!,0))</f>
        <v>0</v>
      </c>
      <c r="AA123" s="589">
        <f>IF(+NFL!$F88="Cincinnati",+NFL!#REF!,IF(+NFL!$H88="Cincinnati",+NFL!#REF!,0))</f>
        <v>0</v>
      </c>
      <c r="AB123" s="124">
        <f>IF(+NFL!$F88="Cincinnati",+NFL!#REF!,IF(+NFL!$H88="Cincinnati",+NFL!#REF!,0))</f>
        <v>0</v>
      </c>
      <c r="AC123" s="182">
        <f>IF(+NFL!$F88="Cincinnati",+NFL!#REF!,IF(+NFL!$H88="Cincinnati",+NFL!#REF!,0))</f>
        <v>0</v>
      </c>
      <c r="AD123" s="575">
        <f>IF(+NFL!$F88="Cincinnati",+NFL!#REF!,IF(+NFL!$H88="Cincinnati",+NFL!#REF!,0))</f>
        <v>0</v>
      </c>
      <c r="AE123" s="565">
        <f>IF(+NFL!$F88="Cincinnati",+NFL!#REF!,IF(+NFL!$H88="Cincinnati",+NFL!#REF!,0))</f>
        <v>0</v>
      </c>
      <c r="AF123" s="496">
        <f>IF(+NFL!$F88="Cincinnati",+NFL!#REF!,IF(+NFL!$H88="Cincinnati",+NFL!#REF!,0))</f>
        <v>0</v>
      </c>
      <c r="AG123" s="565">
        <f>IF(+NFL!$F88="Cincinnati",+NFL!#REF!,IF(+NFL!$H88="Cincinnati",+NFL!#REF!,0))</f>
        <v>0</v>
      </c>
      <c r="AH123" s="496">
        <f>IF(+NFL!$F88="Cincinnati",+NFL!#REF!,IF(+NFL!$H88="Cincinnati",+NFL!#REF!,0))</f>
        <v>0</v>
      </c>
      <c r="AI123" s="565">
        <f>IF(+NFL!$F88="Cincinnati",+NFL!#REF!,IF(+NFL!$H88="Cincinnati",+NFL!#REF!,0))</f>
        <v>0</v>
      </c>
      <c r="AJ123" s="575">
        <f>IF(+NFL!$F88="Cincinnati",+NFL!#REF!,IF(+NFL!$H88="Cincinnati",+NFL!#REF!,0))</f>
        <v>0</v>
      </c>
      <c r="AK123" s="565">
        <f>IF(+NFL!$F88="Cincinnati",+NFL!#REF!,IF(+NFL!$H88="Cincinnati",+NFL!#REF!,0))</f>
        <v>0</v>
      </c>
      <c r="AL123" s="100">
        <f>IF(+NFL!$F88="Cincinnati",+NFL!#REF!,IF(+NFL!$H88="Cincinnati",+NFL!#REF!,0))</f>
        <v>0</v>
      </c>
      <c r="AM123" s="82">
        <f>IF(+NFL!$F88="Cincinnati",+NFL!#REF!,IF(+NFL!$H88="Cincinnati",+NFL!#REF!,0))</f>
        <v>0</v>
      </c>
      <c r="AN123" s="81">
        <f>IF(+NFL!$F88="Cincinnati",+NFL!#REF!,IF(+NFL!$H88="Cincinnati",+NFL!#REF!,0))</f>
        <v>0</v>
      </c>
      <c r="AO123" s="83">
        <f>IF(+NFL!$F88="Cincinnati",+NFL!#REF!,IF(+NFL!$H88="Cincinnati",+NFL!#REF!,0))</f>
        <v>0</v>
      </c>
      <c r="AP123" s="480">
        <f>IF(+NFL!$F88="Cincinnati",+NFL!#REF!,IF(+NFL!$H88="Cincinnati",+NFL!#REF!,0))</f>
        <v>0</v>
      </c>
      <c r="AQ123" s="72">
        <f>IF(+NFL!$F88="Cincinnati",+NFL!#REF!,IF(+NFL!$H88="Cincinnati",+NFL!#REF!,0))</f>
        <v>0</v>
      </c>
      <c r="AR123" s="81">
        <f>IF(+NFL!$F88="Cincinnati",+NFL!#REF!,IF(+NFL!$H88="Cincinnati",+NFL!#REF!,0))</f>
        <v>0</v>
      </c>
      <c r="AS123" s="96">
        <f>IF(+NFL!$F88="Cincinnati",+NFL!#REF!,IF(+NFL!$H88="Cincinnati",+NFL!#REF!,0))</f>
        <v>0</v>
      </c>
      <c r="AT123" s="96">
        <f>IF(+NFL!$F88="Cincinnati",+NFL!#REF!,IF(+NFL!$H88="Cincinnati",+NFL!#REF!,0))</f>
        <v>0</v>
      </c>
      <c r="AU123" s="81">
        <f>IF(+NFL!$F88="Cincinnati",+NFL!#REF!,IF(+NFL!$H88="Cincinnati",+NFL!#REF!,0))</f>
        <v>0</v>
      </c>
      <c r="AV123" s="96">
        <f>IF(+NFL!$F88="Cincinnati",+NFL!#REF!,IF(+NFL!$H88="Cincinnati",+NFL!#REF!,0))</f>
        <v>0</v>
      </c>
      <c r="AW123" s="70">
        <f>IF(+NFL!$F88="Cincinnati",+NFL!#REF!,IF(+NFL!$H88="Cincinnati",+NFL!#REF!,0))</f>
        <v>0</v>
      </c>
      <c r="AX123" s="96">
        <f>IF(+NFL!$F88="Cincinnati",+NFL!#REF!,IF(+NFL!$H88="Cincinnati",+NFL!#REF!,0))</f>
        <v>0</v>
      </c>
      <c r="AY123" s="81">
        <f>IF(+NFL!$F88="Cincinnati",+NFL!#REF!,IF(+NFL!$H88="Cincinnati",+NFL!#REF!,0))</f>
        <v>0</v>
      </c>
      <c r="AZ123" s="96">
        <f>IF(+NFL!$F88="Cincinnati",+NFL!#REF!,IF(+NFL!$H88="Cincinnati",+NFL!#REF!,0))</f>
        <v>0</v>
      </c>
      <c r="BA123" s="70">
        <f>IF(+NFL!$F88="Cincinnati",+NFL!#REF!,IF(+NFL!$H88="Cincinnati",+NFL!#REF!,0))</f>
        <v>0</v>
      </c>
      <c r="BB123" s="70">
        <f>IF(+NFL!$F88="Cincinnati",+NFL!#REF!,IF(+NFL!$H88="Cincinnati",+NFL!#REF!,0))</f>
        <v>0</v>
      </c>
      <c r="BC123" s="592">
        <f>IF(+NFL!$F88="Cincinnati",+NFL!#REF!,IF(+NFL!$H88="Cincinnati",+NFL!#REF!,0))</f>
        <v>0</v>
      </c>
      <c r="BD123" s="81">
        <f>IF(+NFL!$F88="Cincinnati",+NFL!#REF!,IF(+NFL!$H88="Cincinnati",+NFL!#REF!,0))</f>
        <v>0</v>
      </c>
      <c r="BE123" s="96">
        <f>IF(+NFL!$F88="Cincinnati",+NFL!#REF!,IF(+NFL!$H88="Cincinnati",+NFL!#REF!,0))</f>
        <v>0</v>
      </c>
      <c r="BF123" s="70">
        <f>IF(+NFL!$F88="Cincinnati",+NFL!#REF!,IF(+NFL!$H88="Cincinnati",+NFL!#REF!,0))</f>
        <v>0</v>
      </c>
      <c r="BG123" s="81">
        <f>IF(+NFL!$F88="Cincinnati",+NFL!#REF!,IF(+NFL!$H88="Cincinnati",+NFL!#REF!,0))</f>
        <v>0</v>
      </c>
      <c r="BH123" s="96">
        <f>IF(+NFL!$F88="Cincinnati",+NFL!#REF!,IF(+NFL!$H88="Cincinnati",+NFL!#REF!,0))</f>
        <v>0</v>
      </c>
      <c r="BI123" s="70">
        <f>IF(+NFL!$F88="Cincinnati",+NFL!#REF!,IF(+NFL!$H88="Cincinnati",+NFL!#REF!,0))</f>
        <v>0</v>
      </c>
      <c r="BJ123" s="124">
        <f>IF(+NFL!$F88="Cincinnati",+NFL!#REF!,IF(+NFL!$H88="Cincinnati",+NFL!#REF!,0))</f>
        <v>0</v>
      </c>
      <c r="BK123" s="182">
        <f>IF(+NFL!$F88="Cincinnati",+NFL!#REF!,IF(+NFL!$H88="Cincinnati",+NFL!#REF!,0))</f>
        <v>0</v>
      </c>
    </row>
    <row r="124" spans="1:63" x14ac:dyDescent="0.8">
      <c r="A124" s="70">
        <f>IF(+NFL!$F109="Cincinnati",+NFL!A109,IF(+NFL!$H109="Cincinnati",+NFL!A109,0))</f>
        <v>7</v>
      </c>
      <c r="B124" s="480" t="str">
        <f>IF(+NFL!$F109="Cincinnati",+NFL!B109,IF(+NFL!$H109="Cincinnati",+NFL!B109,0))</f>
        <v>Sun</v>
      </c>
      <c r="C124" s="72">
        <f>IF(+NFL!$F109="Cincinnati",+NFL!C109,IF(+NFL!$H109="Cincinnati",+NFL!C109,0))</f>
        <v>44493</v>
      </c>
      <c r="D124" s="73">
        <f>IF(+NFL!$F109="Cincinnati",+NFL!D109,IF(+NFL!$H109="Cincinnati",+NFL!D109,0))</f>
        <v>0.54166666666666663</v>
      </c>
      <c r="E124" s="123" t="str">
        <f>IF(+NFL!$F109="Cincinnati",+NFL!E109,IF(+NFL!$H109="Cincinnati",+NFL!E109,0))</f>
        <v>CBS</v>
      </c>
      <c r="F124" s="189" t="str">
        <f>IF(+NFL!$F109="Cincinnati",+NFL!F109,IF(+NFL!$H109="Cincinnati",+NFL!F109,0))</f>
        <v>Cincinnati</v>
      </c>
      <c r="G124" s="70" t="str">
        <f>IF(+NFL!$F109="Cincinnati",+NFL!G109,IF(+NFL!$H109="Cincinnati",+NFL!G109,0))</f>
        <v>AFCN</v>
      </c>
      <c r="H124" s="189" t="str">
        <f>IF(+NFL!$F109="Cincinnati",+NFL!H109,IF(+NFL!$H109="Cincinnati",+NFL!H109,0))</f>
        <v>Baltimore</v>
      </c>
      <c r="I124" s="123" t="str">
        <f>IF(+NFL!$F109="Cincinnati",+NFL!I109,IF(+NFL!$H109="Cincinnati",+NFL!I109,0))</f>
        <v>AFCN</v>
      </c>
      <c r="J124" s="496" t="str">
        <f>IF(+NFL!$F109="Cincinnati",+NFL!J109,IF(+NFL!$H109="Cincinnati",+NFL!J109,0))</f>
        <v>Baltimore</v>
      </c>
      <c r="K124" s="510" t="str">
        <f>IF(+NFL!$F109="Cincinnati",+NFL!K109,IF(+NFL!$H109="Cincinnati",+NFL!K109,0))</f>
        <v>Cincinnati</v>
      </c>
      <c r="L124" s="572">
        <f>IF(+NFL!$F109="Cincinnati",+NFL!L109,IF(+NFL!$H109="Cincinnati",+NFL!L109,0))</f>
        <v>6</v>
      </c>
      <c r="M124" s="573">
        <f>IF(+NFL!$F109="Cincinnati",+NFL!M109,IF(+NFL!$H109="Cincinnati",+NFL!M109,0))</f>
        <v>47</v>
      </c>
      <c r="N124" s="583" t="str">
        <f>IF(+NFL!$F109="Cincinnati",+NFL!N109,IF(+NFL!$H109="Cincinnati",+NFL!N109,0))</f>
        <v>Cincinnati</v>
      </c>
      <c r="O124" s="584">
        <f>IF(+NFL!$F109="Cincinnati",+NFL!O109,IF(+NFL!$H109="Cincinnati",+NFL!O109,0))</f>
        <v>41</v>
      </c>
      <c r="P124" s="583" t="str">
        <f>IF(+NFL!$F109="Cincinnati",+NFL!P109,IF(+NFL!$H109="Cincinnati",+NFL!P109,0))</f>
        <v>Baltimore</v>
      </c>
      <c r="Q124" s="585">
        <f>IF(+NFL!$F109="Cincinnati",+NFL!Q109,IF(+NFL!$H109="Cincinnati",+NFL!Q109,0))</f>
        <v>17</v>
      </c>
      <c r="R124" s="586" t="str">
        <f>IF(+NFL!$F109="Cincinnati",+NFL!R109,IF(+NFL!$H109="Cincinnati",+NFL!R109,0))</f>
        <v>Cincinnati</v>
      </c>
      <c r="S124" s="588" t="str">
        <f>IF(+NFL!$F109="Cincinnati",+NFL!S109,IF(+NFL!$H109="Cincinnati",+NFL!S109,0))</f>
        <v>Baltimore</v>
      </c>
      <c r="T124" s="587" t="str">
        <f>IF(+NFL!$F109="Cincinnati",+NFL!T109,IF(+NFL!$H109="Cincinnati",+NFL!T109,0))</f>
        <v>Cincinnati</v>
      </c>
      <c r="U124" s="585" t="str">
        <f>IF(+NFL!$F109="Cincinnati",+NFL!U109,IF(+NFL!$H109="Cincinnati",+NFL!U109,0))</f>
        <v>W</v>
      </c>
      <c r="V124" s="587">
        <f>IF(+NFL!$F113="Cincinnati",+NFL!#REF!,IF(+NFL!$H113="Cincinnati",+NFL!#REF!,0))</f>
        <v>0</v>
      </c>
      <c r="W124" s="585">
        <f>IF(+NFL!$F113="Cincinnati",+NFL!#REF!,IF(+NFL!$H113="Cincinnati",+NFL!#REF!,0))</f>
        <v>0</v>
      </c>
      <c r="X124" s="587">
        <f>IF(+NFL!$F113="Cincinnati",+NFL!#REF!,IF(+NFL!$H113="Cincinnati",+NFL!#REF!,0))</f>
        <v>0</v>
      </c>
      <c r="Y124" s="589">
        <f>IF(+NFL!$F113="Cincinnati",+NFL!#REF!,IF(+NFL!$H113="Cincinnati",+NFL!#REF!,0))</f>
        <v>0</v>
      </c>
      <c r="Z124" s="586">
        <f>IF(+NFL!$F113="Cincinnati",+NFL!#REF!,IF(+NFL!$H113="Cincinnati",+NFL!#REF!,0))</f>
        <v>0</v>
      </c>
      <c r="AA124" s="589">
        <f>IF(+NFL!$F113="Cincinnati",+NFL!#REF!,IF(+NFL!$H113="Cincinnati",+NFL!#REF!,0))</f>
        <v>0</v>
      </c>
      <c r="AB124" s="124">
        <f>IF(+NFL!$F113="Cincinnati",+NFL!#REF!,IF(+NFL!$H113="Cincinnati",+NFL!#REF!,0))</f>
        <v>0</v>
      </c>
      <c r="AC124" s="182">
        <f>IF(+NFL!$F113="Cincinnati",+NFL!#REF!,IF(+NFL!$H113="Cincinnati",+NFL!#REF!,0))</f>
        <v>0</v>
      </c>
      <c r="AD124" s="575">
        <f>IF(+NFL!$F113="Cincinnati",+NFL!#REF!,IF(+NFL!$H113="Cincinnati",+NFL!#REF!,0))</f>
        <v>0</v>
      </c>
      <c r="AE124" s="565">
        <f>IF(+NFL!$F113="Cincinnati",+NFL!#REF!,IF(+NFL!$H113="Cincinnati",+NFL!#REF!,0))</f>
        <v>0</v>
      </c>
      <c r="AF124" s="496">
        <f>IF(+NFL!$F113="Cincinnati",+NFL!#REF!,IF(+NFL!$H113="Cincinnati",+NFL!#REF!,0))</f>
        <v>0</v>
      </c>
      <c r="AG124" s="565">
        <f>IF(+NFL!$F113="Cincinnati",+NFL!#REF!,IF(+NFL!$H113="Cincinnati",+NFL!#REF!,0))</f>
        <v>0</v>
      </c>
      <c r="AH124" s="496">
        <f>IF(+NFL!$F113="Cincinnati",+NFL!#REF!,IF(+NFL!$H113="Cincinnati",+NFL!#REF!,0))</f>
        <v>0</v>
      </c>
      <c r="AI124" s="565">
        <f>IF(+NFL!$F113="Cincinnati",+NFL!#REF!,IF(+NFL!$H113="Cincinnati",+NFL!#REF!,0))</f>
        <v>0</v>
      </c>
      <c r="AJ124" s="575">
        <f>IF(+NFL!$F113="Cincinnati",+NFL!#REF!,IF(+NFL!$H113="Cincinnati",+NFL!#REF!,0))</f>
        <v>0</v>
      </c>
      <c r="AK124" s="565">
        <f>IF(+NFL!$F113="Cincinnati",+NFL!#REF!,IF(+NFL!$H113="Cincinnati",+NFL!#REF!,0))</f>
        <v>0</v>
      </c>
      <c r="AL124" s="100">
        <f>IF(+NFL!$F113="Cincinnati",+NFL!#REF!,IF(+NFL!$H113="Cincinnati",+NFL!#REF!,0))</f>
        <v>0</v>
      </c>
      <c r="AM124" s="82">
        <f>IF(+NFL!$F113="Cincinnati",+NFL!#REF!,IF(+NFL!$H113="Cincinnati",+NFL!#REF!,0))</f>
        <v>0</v>
      </c>
      <c r="AN124" s="81">
        <f>IF(+NFL!$F113="Cincinnati",+NFL!#REF!,IF(+NFL!$H113="Cincinnati",+NFL!#REF!,0))</f>
        <v>0</v>
      </c>
      <c r="AO124" s="83">
        <f>IF(+NFL!$F113="Cincinnati",+NFL!#REF!,IF(+NFL!$H113="Cincinnati",+NFL!#REF!,0))</f>
        <v>0</v>
      </c>
      <c r="AP124" s="480">
        <f>IF(+NFL!$F113="Cincinnati",+NFL!#REF!,IF(+NFL!$H113="Cincinnati",+NFL!#REF!,0))</f>
        <v>0</v>
      </c>
      <c r="AQ124" s="72">
        <f>IF(+NFL!$F113="Cincinnati",+NFL!#REF!,IF(+NFL!$H113="Cincinnati",+NFL!#REF!,0))</f>
        <v>0</v>
      </c>
      <c r="AR124" s="81">
        <f>IF(+NFL!$F113="Cincinnati",+NFL!#REF!,IF(+NFL!$H113="Cincinnati",+NFL!#REF!,0))</f>
        <v>0</v>
      </c>
      <c r="AS124" s="96">
        <f>IF(+NFL!$F113="Cincinnati",+NFL!#REF!,IF(+NFL!$H113="Cincinnati",+NFL!#REF!,0))</f>
        <v>0</v>
      </c>
      <c r="AT124" s="96">
        <f>IF(+NFL!$F113="Cincinnati",+NFL!#REF!,IF(+NFL!$H113="Cincinnati",+NFL!#REF!,0))</f>
        <v>0</v>
      </c>
      <c r="AU124" s="81">
        <f>IF(+NFL!$F113="Cincinnati",+NFL!#REF!,IF(+NFL!$H113="Cincinnati",+NFL!#REF!,0))</f>
        <v>0</v>
      </c>
      <c r="AV124" s="96">
        <f>IF(+NFL!$F113="Cincinnati",+NFL!#REF!,IF(+NFL!$H113="Cincinnati",+NFL!#REF!,0))</f>
        <v>0</v>
      </c>
      <c r="AW124" s="70">
        <f>IF(+NFL!$F113="Cincinnati",+NFL!#REF!,IF(+NFL!$H113="Cincinnati",+NFL!#REF!,0))</f>
        <v>0</v>
      </c>
      <c r="AX124" s="96">
        <f>IF(+NFL!$F113="Cincinnati",+NFL!#REF!,IF(+NFL!$H113="Cincinnati",+NFL!#REF!,0))</f>
        <v>0</v>
      </c>
      <c r="AY124" s="81">
        <f>IF(+NFL!$F113="Cincinnati",+NFL!#REF!,IF(+NFL!$H113="Cincinnati",+NFL!#REF!,0))</f>
        <v>0</v>
      </c>
      <c r="AZ124" s="96">
        <f>IF(+NFL!$F113="Cincinnati",+NFL!#REF!,IF(+NFL!$H113="Cincinnati",+NFL!#REF!,0))</f>
        <v>0</v>
      </c>
      <c r="BA124" s="70">
        <f>IF(+NFL!$F113="Cincinnati",+NFL!#REF!,IF(+NFL!$H113="Cincinnati",+NFL!#REF!,0))</f>
        <v>0</v>
      </c>
      <c r="BB124" s="70">
        <f>IF(+NFL!$F113="Cincinnati",+NFL!#REF!,IF(+NFL!$H113="Cincinnati",+NFL!#REF!,0))</f>
        <v>0</v>
      </c>
      <c r="BC124" s="592">
        <f>IF(+NFL!$F113="Cincinnati",+NFL!#REF!,IF(+NFL!$H113="Cincinnati",+NFL!#REF!,0))</f>
        <v>0</v>
      </c>
      <c r="BD124" s="81">
        <f>IF(+NFL!$F113="Cincinnati",+NFL!#REF!,IF(+NFL!$H113="Cincinnati",+NFL!#REF!,0))</f>
        <v>0</v>
      </c>
      <c r="BE124" s="96">
        <f>IF(+NFL!$F113="Cincinnati",+NFL!#REF!,IF(+NFL!$H113="Cincinnati",+NFL!#REF!,0))</f>
        <v>0</v>
      </c>
      <c r="BF124" s="70">
        <f>IF(+NFL!$F113="Cincinnati",+NFL!#REF!,IF(+NFL!$H113="Cincinnati",+NFL!#REF!,0))</f>
        <v>0</v>
      </c>
      <c r="BG124" s="81">
        <f>IF(+NFL!$F113="Cincinnati",+NFL!#REF!,IF(+NFL!$H113="Cincinnati",+NFL!#REF!,0))</f>
        <v>0</v>
      </c>
      <c r="BH124" s="96">
        <f>IF(+NFL!$F113="Cincinnati",+NFL!#REF!,IF(+NFL!$H113="Cincinnati",+NFL!#REF!,0))</f>
        <v>0</v>
      </c>
      <c r="BI124" s="70">
        <f>IF(+NFL!$F113="Cincinnati",+NFL!#REF!,IF(+NFL!$H113="Cincinnati",+NFL!#REF!,0))</f>
        <v>0</v>
      </c>
      <c r="BJ124" s="124">
        <f>IF(+NFL!$F113="Cincinnati",+NFL!#REF!,IF(+NFL!$H113="Cincinnati",+NFL!#REF!,0))</f>
        <v>0</v>
      </c>
      <c r="BK124" s="182">
        <f>IF(+NFL!$F113="Cincinnati",+NFL!#REF!,IF(+NFL!$H113="Cincinnati",+NFL!#REF!,0))</f>
        <v>0</v>
      </c>
    </row>
    <row r="125" spans="1:63" x14ac:dyDescent="0.8">
      <c r="A125" s="70">
        <f>IF(+NFL!$F130="Cincinnati",+NFL!A130,IF(+NFL!$H130="Cincinnati",+NFL!A130,0))</f>
        <v>8</v>
      </c>
      <c r="B125" s="480" t="str">
        <f>IF(+NFL!$F130="Cincinnati",+NFL!B130,IF(+NFL!$H130="Cincinnati",+NFL!B130,0))</f>
        <v>Sun</v>
      </c>
      <c r="C125" s="72">
        <f>IF(+NFL!$F130="Cincinnati",+NFL!C130,IF(+NFL!$H130="Cincinnati",+NFL!C130,0))</f>
        <v>44500</v>
      </c>
      <c r="D125" s="73">
        <f>IF(+NFL!$F130="Cincinnati",+NFL!D130,IF(+NFL!$H130="Cincinnati",+NFL!D130,0))</f>
        <v>0.54166666666666663</v>
      </c>
      <c r="E125" s="123" t="str">
        <f>IF(+NFL!$F130="Cincinnati",+NFL!E130,IF(+NFL!$H130="Cincinnati",+NFL!E130,0))</f>
        <v>CBS</v>
      </c>
      <c r="F125" s="189" t="str">
        <f>IF(+NFL!$F130="Cincinnati",+NFL!F130,IF(+NFL!$H130="Cincinnati",+NFL!F130,0))</f>
        <v>Cincinnati</v>
      </c>
      <c r="G125" s="70" t="str">
        <f>IF(+NFL!$F130="Cincinnati",+NFL!G130,IF(+NFL!$H130="Cincinnati",+NFL!G130,0))</f>
        <v>AFCN</v>
      </c>
      <c r="H125" s="189" t="str">
        <f>IF(+NFL!$F130="Cincinnati",+NFL!H130,IF(+NFL!$H130="Cincinnati",+NFL!H130,0))</f>
        <v>NY Jets</v>
      </c>
      <c r="I125" s="123" t="str">
        <f>IF(+NFL!$F130="Cincinnati",+NFL!I130,IF(+NFL!$H130="Cincinnati",+NFL!I130,0))</f>
        <v>AFCE</v>
      </c>
      <c r="J125" s="496" t="str">
        <f>IF(+NFL!$F130="Cincinnati",+NFL!J130,IF(+NFL!$H130="Cincinnati",+NFL!J130,0))</f>
        <v>Cincinnati</v>
      </c>
      <c r="K125" s="510" t="str">
        <f>IF(+NFL!$F130="Cincinnati",+NFL!K130,IF(+NFL!$H130="Cincinnati",+NFL!K130,0))</f>
        <v>NY Jets</v>
      </c>
      <c r="L125" s="572">
        <f>IF(+NFL!$F130="Cincinnati",+NFL!L130,IF(+NFL!$H130="Cincinnati",+NFL!L130,0))</f>
        <v>10.5</v>
      </c>
      <c r="M125" s="573">
        <f>IF(+NFL!$F130="Cincinnati",+NFL!M130,IF(+NFL!$H130="Cincinnati",+NFL!M130,0))</f>
        <v>42</v>
      </c>
      <c r="N125" s="583" t="str">
        <f>IF(+NFL!$F130="Cincinnati",+NFL!N130,IF(+NFL!$H130="Cincinnati",+NFL!N130,0))</f>
        <v>NY Jets</v>
      </c>
      <c r="O125" s="584">
        <f>IF(+NFL!$F130="Cincinnati",+NFL!O130,IF(+NFL!$H130="Cincinnati",+NFL!O130,0))</f>
        <v>34</v>
      </c>
      <c r="P125" s="583" t="str">
        <f>IF(+NFL!$F130="Cincinnati",+NFL!P130,IF(+NFL!$H130="Cincinnati",+NFL!P130,0))</f>
        <v>Cincinnati</v>
      </c>
      <c r="Q125" s="585">
        <f>IF(+NFL!$F130="Cincinnati",+NFL!Q130,IF(+NFL!$H130="Cincinnati",+NFL!Q130,0))</f>
        <v>31</v>
      </c>
      <c r="R125" s="586" t="str">
        <f>IF(+NFL!$F130="Cincinnati",+NFL!R130,IF(+NFL!$H130="Cincinnati",+NFL!R130,0))</f>
        <v>NY Jets</v>
      </c>
      <c r="S125" s="588" t="str">
        <f>IF(+NFL!$F130="Cincinnati",+NFL!S130,IF(+NFL!$H130="Cincinnati",+NFL!S130,0))</f>
        <v>Cincinnati</v>
      </c>
      <c r="T125" s="587" t="str">
        <f>IF(+NFL!$F130="Cincinnati",+NFL!T130,IF(+NFL!$H130="Cincinnati",+NFL!T130,0))</f>
        <v>Cincinnati</v>
      </c>
      <c r="U125" s="585" t="str">
        <f>IF(+NFL!$F130="Cincinnati",+NFL!U130,IF(+NFL!$H130="Cincinnati",+NFL!U130,0))</f>
        <v>L</v>
      </c>
      <c r="V125" s="587">
        <f>IF(+NFL!$F128="Cincinnati",+NFL!#REF!,IF(+NFL!$H128="Cincinnati",+NFL!#REF!,0))</f>
        <v>0</v>
      </c>
      <c r="W125" s="585">
        <f>IF(+NFL!$F128="Cincinnati",+NFL!#REF!,IF(+NFL!$H128="Cincinnati",+NFL!#REF!,0))</f>
        <v>0</v>
      </c>
      <c r="X125" s="587">
        <f>IF(+NFL!$F128="Cincinnati",+NFL!#REF!,IF(+NFL!$H128="Cincinnati",+NFL!#REF!,0))</f>
        <v>0</v>
      </c>
      <c r="Y125" s="589">
        <f>IF(+NFL!$F128="Cincinnati",+NFL!#REF!,IF(+NFL!$H128="Cincinnati",+NFL!#REF!,0))</f>
        <v>0</v>
      </c>
      <c r="Z125" s="586">
        <f>IF(+NFL!$F128="Cincinnati",+NFL!#REF!,IF(+NFL!$H128="Cincinnati",+NFL!#REF!,0))</f>
        <v>0</v>
      </c>
      <c r="AA125" s="589">
        <f>IF(+NFL!$F128="Cincinnati",+NFL!#REF!,IF(+NFL!$H128="Cincinnati",+NFL!#REF!,0))</f>
        <v>0</v>
      </c>
      <c r="AB125" s="124">
        <f>IF(+NFL!$F128="Cincinnati",+NFL!#REF!,IF(+NFL!$H128="Cincinnati",+NFL!#REF!,0))</f>
        <v>0</v>
      </c>
      <c r="AC125" s="182">
        <f>IF(+NFL!$F128="Cincinnati",+NFL!#REF!,IF(+NFL!$H128="Cincinnati",+NFL!#REF!,0))</f>
        <v>0</v>
      </c>
      <c r="AD125" s="575">
        <f>IF(+NFL!$F128="Cincinnati",+NFL!#REF!,IF(+NFL!$H128="Cincinnati",+NFL!#REF!,0))</f>
        <v>0</v>
      </c>
      <c r="AE125" s="565">
        <f>IF(+NFL!$F128="Cincinnati",+NFL!#REF!,IF(+NFL!$H128="Cincinnati",+NFL!#REF!,0))</f>
        <v>0</v>
      </c>
      <c r="AF125" s="496">
        <f>IF(+NFL!$F128="Cincinnati",+NFL!#REF!,IF(+NFL!$H128="Cincinnati",+NFL!#REF!,0))</f>
        <v>0</v>
      </c>
      <c r="AG125" s="565">
        <f>IF(+NFL!$F128="Cincinnati",+NFL!#REF!,IF(+NFL!$H128="Cincinnati",+NFL!#REF!,0))</f>
        <v>0</v>
      </c>
      <c r="AH125" s="496">
        <f>IF(+NFL!$F128="Cincinnati",+NFL!#REF!,IF(+NFL!$H128="Cincinnati",+NFL!#REF!,0))</f>
        <v>0</v>
      </c>
      <c r="AI125" s="565">
        <f>IF(+NFL!$F128="Cincinnati",+NFL!#REF!,IF(+NFL!$H128="Cincinnati",+NFL!#REF!,0))</f>
        <v>0</v>
      </c>
      <c r="AJ125" s="575">
        <f>IF(+NFL!$F128="Cincinnati",+NFL!#REF!,IF(+NFL!$H128="Cincinnati",+NFL!#REF!,0))</f>
        <v>0</v>
      </c>
      <c r="AK125" s="565">
        <f>IF(+NFL!$F128="Cincinnati",+NFL!#REF!,IF(+NFL!$H128="Cincinnati",+NFL!#REF!,0))</f>
        <v>0</v>
      </c>
      <c r="AL125" s="100">
        <f>IF(+NFL!$F128="Cincinnati",+NFL!#REF!,IF(+NFL!$H128="Cincinnati",+NFL!#REF!,0))</f>
        <v>0</v>
      </c>
      <c r="AM125" s="82">
        <f>IF(+NFL!$F128="Cincinnati",+NFL!#REF!,IF(+NFL!$H128="Cincinnati",+NFL!#REF!,0))</f>
        <v>0</v>
      </c>
      <c r="AN125" s="81">
        <f>IF(+NFL!$F128="Cincinnati",+NFL!#REF!,IF(+NFL!$H128="Cincinnati",+NFL!#REF!,0))</f>
        <v>0</v>
      </c>
      <c r="AO125" s="83">
        <f>IF(+NFL!$F128="Cincinnati",+NFL!#REF!,IF(+NFL!$H128="Cincinnati",+NFL!#REF!,0))</f>
        <v>0</v>
      </c>
      <c r="AP125" s="480">
        <f>IF(+NFL!$F128="Cincinnati",+NFL!#REF!,IF(+NFL!$H128="Cincinnati",+NFL!#REF!,0))</f>
        <v>0</v>
      </c>
      <c r="AQ125" s="72">
        <f>IF(+NFL!$F128="Cincinnati",+NFL!#REF!,IF(+NFL!$H128="Cincinnati",+NFL!#REF!,0))</f>
        <v>0</v>
      </c>
      <c r="AR125" s="81">
        <f>IF(+NFL!$F128="Cincinnati",+NFL!#REF!,IF(+NFL!$H128="Cincinnati",+NFL!#REF!,0))</f>
        <v>0</v>
      </c>
      <c r="AS125" s="96">
        <f>IF(+NFL!$F128="Cincinnati",+NFL!#REF!,IF(+NFL!$H128="Cincinnati",+NFL!#REF!,0))</f>
        <v>0</v>
      </c>
      <c r="AT125" s="96">
        <f>IF(+NFL!$F128="Cincinnati",+NFL!#REF!,IF(+NFL!$H128="Cincinnati",+NFL!#REF!,0))</f>
        <v>0</v>
      </c>
      <c r="AU125" s="81">
        <f>IF(+NFL!$F128="Cincinnati",+NFL!#REF!,IF(+NFL!$H128="Cincinnati",+NFL!#REF!,0))</f>
        <v>0</v>
      </c>
      <c r="AV125" s="96">
        <f>IF(+NFL!$F128="Cincinnati",+NFL!#REF!,IF(+NFL!$H128="Cincinnati",+NFL!#REF!,0))</f>
        <v>0</v>
      </c>
      <c r="AW125" s="70">
        <f>IF(+NFL!$F128="Cincinnati",+NFL!#REF!,IF(+NFL!$H128="Cincinnati",+NFL!#REF!,0))</f>
        <v>0</v>
      </c>
      <c r="AX125" s="96">
        <f>IF(+NFL!$F128="Cincinnati",+NFL!#REF!,IF(+NFL!$H128="Cincinnati",+NFL!#REF!,0))</f>
        <v>0</v>
      </c>
      <c r="AY125" s="81">
        <f>IF(+NFL!$F128="Cincinnati",+NFL!#REF!,IF(+NFL!$H128="Cincinnati",+NFL!#REF!,0))</f>
        <v>0</v>
      </c>
      <c r="AZ125" s="96">
        <f>IF(+NFL!$F128="Cincinnati",+NFL!#REF!,IF(+NFL!$H128="Cincinnati",+NFL!#REF!,0))</f>
        <v>0</v>
      </c>
      <c r="BA125" s="70">
        <f>IF(+NFL!$F128="Cincinnati",+NFL!#REF!,IF(+NFL!$H128="Cincinnati",+NFL!#REF!,0))</f>
        <v>0</v>
      </c>
      <c r="BB125" s="70">
        <f>IF(+NFL!$F128="Cincinnati",+NFL!#REF!,IF(+NFL!$H128="Cincinnati",+NFL!#REF!,0))</f>
        <v>0</v>
      </c>
      <c r="BC125" s="592">
        <f>IF(+NFL!$F128="Cincinnati",+NFL!#REF!,IF(+NFL!$H128="Cincinnati",+NFL!#REF!,0))</f>
        <v>0</v>
      </c>
      <c r="BD125" s="81">
        <f>IF(+NFL!$F128="Cincinnati",+NFL!#REF!,IF(+NFL!$H128="Cincinnati",+NFL!#REF!,0))</f>
        <v>0</v>
      </c>
      <c r="BE125" s="96">
        <f>IF(+NFL!$F128="Cincinnati",+NFL!#REF!,IF(+NFL!$H128="Cincinnati",+NFL!#REF!,0))</f>
        <v>0</v>
      </c>
      <c r="BF125" s="70">
        <f>IF(+NFL!$F128="Cincinnati",+NFL!#REF!,IF(+NFL!$H128="Cincinnati",+NFL!#REF!,0))</f>
        <v>0</v>
      </c>
      <c r="BG125" s="81">
        <f>IF(+NFL!$F128="Cincinnati",+NFL!#REF!,IF(+NFL!$H128="Cincinnati",+NFL!#REF!,0))</f>
        <v>0</v>
      </c>
      <c r="BH125" s="96">
        <f>IF(+NFL!$F128="Cincinnati",+NFL!#REF!,IF(+NFL!$H128="Cincinnati",+NFL!#REF!,0))</f>
        <v>0</v>
      </c>
      <c r="BI125" s="70">
        <f>IF(+NFL!$F128="Cincinnati",+NFL!#REF!,IF(+NFL!$H128="Cincinnati",+NFL!#REF!,0))</f>
        <v>0</v>
      </c>
      <c r="BJ125" s="124">
        <f>IF(+NFL!$F128="Cincinnati",+NFL!#REF!,IF(+NFL!$H128="Cincinnati",+NFL!#REF!,0))</f>
        <v>0</v>
      </c>
      <c r="BK125" s="182">
        <f>IF(+NFL!$F128="Cincinnati",+NFL!#REF!,IF(+NFL!$H128="Cincinnati",+NFL!#REF!,0))</f>
        <v>0</v>
      </c>
    </row>
    <row r="126" spans="1:63" x14ac:dyDescent="0.8">
      <c r="A126" s="70">
        <f>IF(+NFL!$F142="Cincinnati",+NFL!A142,IF(+NFL!$H142="Cincinnati",+NFL!A142,0))</f>
        <v>9</v>
      </c>
      <c r="B126" s="480" t="str">
        <f>IF(+NFL!$F142="Cincinnati",+NFL!B142,IF(+NFL!$H142="Cincinnati",+NFL!B142,0))</f>
        <v>Sun</v>
      </c>
      <c r="C126" s="72">
        <f>IF(+NFL!$F142="Cincinnati",+NFL!C142,IF(+NFL!$H142="Cincinnati",+NFL!C142,0))</f>
        <v>44507</v>
      </c>
      <c r="D126" s="73">
        <f>IF(+NFL!$F142="Cincinnati",+NFL!D142,IF(+NFL!$H142="Cincinnati",+NFL!D142,0))</f>
        <v>0.54166666666666663</v>
      </c>
      <c r="E126" s="123" t="str">
        <f>IF(+NFL!$F142="Cincinnati",+NFL!E142,IF(+NFL!$H142="Cincinnati",+NFL!E142,0))</f>
        <v>CBS</v>
      </c>
      <c r="F126" s="189" t="str">
        <f>IF(+NFL!$F142="Cincinnati",+NFL!F142,IF(+NFL!$H142="Cincinnati",+NFL!F142,0))</f>
        <v>Cleveland</v>
      </c>
      <c r="G126" s="70" t="str">
        <f>IF(+NFL!$F142="Cincinnati",+NFL!G142,IF(+NFL!$H142="Cincinnati",+NFL!G142,0))</f>
        <v>AFCN</v>
      </c>
      <c r="H126" s="189" t="str">
        <f>IF(+NFL!$F142="Cincinnati",+NFL!H142,IF(+NFL!$H142="Cincinnati",+NFL!H142,0))</f>
        <v>Cincinnati</v>
      </c>
      <c r="I126" s="123" t="str">
        <f>IF(+NFL!$F142="Cincinnati",+NFL!I142,IF(+NFL!$H142="Cincinnati",+NFL!I142,0))</f>
        <v>AFCN</v>
      </c>
      <c r="J126" s="496" t="str">
        <f>IF(+NFL!$F142="Cincinnati",+NFL!J142,IF(+NFL!$H142="Cincinnati",+NFL!J142,0))</f>
        <v>Cincinnati</v>
      </c>
      <c r="K126" s="510" t="str">
        <f>IF(+NFL!$F142="Cincinnati",+NFL!K142,IF(+NFL!$H142="Cincinnati",+NFL!K142,0))</f>
        <v>Cleveland</v>
      </c>
      <c r="L126" s="572">
        <f>IF(+NFL!$F142="Cincinnati",+NFL!L142,IF(+NFL!$H142="Cincinnati",+NFL!L142,0))</f>
        <v>2.5</v>
      </c>
      <c r="M126" s="573">
        <f>IF(+NFL!$F142="Cincinnati",+NFL!M142,IF(+NFL!$H142="Cincinnati",+NFL!M142,0))</f>
        <v>47</v>
      </c>
      <c r="N126" s="583" t="str">
        <f>IF(+NFL!$F142="Cincinnati",+NFL!N142,IF(+NFL!$H142="Cincinnati",+NFL!N142,0))</f>
        <v>Cleveland</v>
      </c>
      <c r="O126" s="584">
        <f>IF(+NFL!$F142="Cincinnati",+NFL!O142,IF(+NFL!$H142="Cincinnati",+NFL!O142,0))</f>
        <v>41</v>
      </c>
      <c r="P126" s="583" t="str">
        <f>IF(+NFL!$F142="Cincinnati",+NFL!P142,IF(+NFL!$H142="Cincinnati",+NFL!P142,0))</f>
        <v>Cincinnati</v>
      </c>
      <c r="Q126" s="585">
        <f>IF(+NFL!$F142="Cincinnati",+NFL!Q142,IF(+NFL!$H142="Cincinnati",+NFL!Q142,0))</f>
        <v>16</v>
      </c>
      <c r="R126" s="586" t="str">
        <f>IF(+NFL!$F142="Cincinnati",+NFL!R142,IF(+NFL!$H142="Cincinnati",+NFL!R142,0))</f>
        <v>Cleveland</v>
      </c>
      <c r="S126" s="588" t="str">
        <f>IF(+NFL!$F142="Cincinnati",+NFL!S142,IF(+NFL!$H142="Cincinnati",+NFL!S142,0))</f>
        <v>Cincinnati</v>
      </c>
      <c r="T126" s="587" t="str">
        <f>IF(+NFL!$F142="Cincinnati",+NFL!T142,IF(+NFL!$H142="Cincinnati",+NFL!T142,0))</f>
        <v>Cincinnati</v>
      </c>
      <c r="U126" s="585" t="str">
        <f>IF(+NFL!$F142="Cincinnati",+NFL!U142,IF(+NFL!$H142="Cincinnati",+NFL!U142,0))</f>
        <v>L</v>
      </c>
      <c r="V126" s="587">
        <f>IF(+NFL!$F153="Cincinnati",+NFL!#REF!,IF(+NFL!$H153="Cincinnati",+NFL!#REF!,0))</f>
        <v>0</v>
      </c>
      <c r="W126" s="585">
        <f>IF(+NFL!$F153="Cincinnati",+NFL!#REF!,IF(+NFL!$H153="Cincinnati",+NFL!#REF!,0))</f>
        <v>0</v>
      </c>
      <c r="X126" s="587">
        <f>IF(+NFL!$F153="Cincinnati",+NFL!#REF!,IF(+NFL!$H153="Cincinnati",+NFL!#REF!,0))</f>
        <v>0</v>
      </c>
      <c r="Y126" s="589">
        <f>IF(+NFL!$F153="Cincinnati",+NFL!#REF!,IF(+NFL!$H153="Cincinnati",+NFL!#REF!,0))</f>
        <v>0</v>
      </c>
      <c r="Z126" s="586">
        <f>IF(+NFL!$F153="Cincinnati",+NFL!#REF!,IF(+NFL!$H153="Cincinnati",+NFL!#REF!,0))</f>
        <v>0</v>
      </c>
      <c r="AA126" s="589">
        <f>IF(+NFL!$F153="Cincinnati",+NFL!#REF!,IF(+NFL!$H153="Cincinnati",+NFL!#REF!,0))</f>
        <v>0</v>
      </c>
      <c r="AB126" s="124">
        <f>IF(+NFL!$F153="Cincinnati",+NFL!#REF!,IF(+NFL!$H153="Cincinnati",+NFL!#REF!,0))</f>
        <v>0</v>
      </c>
      <c r="AC126" s="182">
        <f>IF(+NFL!$F153="Cincinnati",+NFL!#REF!,IF(+NFL!$H153="Cincinnati",+NFL!#REF!,0))</f>
        <v>0</v>
      </c>
      <c r="AD126" s="575">
        <f>IF(+NFL!$F153="Cincinnati",+NFL!#REF!,IF(+NFL!$H153="Cincinnati",+NFL!#REF!,0))</f>
        <v>0</v>
      </c>
      <c r="AE126" s="565">
        <f>IF(+NFL!$F153="Cincinnati",+NFL!#REF!,IF(+NFL!$H153="Cincinnati",+NFL!#REF!,0))</f>
        <v>0</v>
      </c>
      <c r="AF126" s="496">
        <f>IF(+NFL!$F153="Cincinnati",+NFL!#REF!,IF(+NFL!$H153="Cincinnati",+NFL!#REF!,0))</f>
        <v>0</v>
      </c>
      <c r="AG126" s="565">
        <f>IF(+NFL!$F153="Cincinnati",+NFL!#REF!,IF(+NFL!$H153="Cincinnati",+NFL!#REF!,0))</f>
        <v>0</v>
      </c>
      <c r="AH126" s="496">
        <f>IF(+NFL!$F153="Cincinnati",+NFL!#REF!,IF(+NFL!$H153="Cincinnati",+NFL!#REF!,0))</f>
        <v>0</v>
      </c>
      <c r="AI126" s="565">
        <f>IF(+NFL!$F153="Cincinnati",+NFL!#REF!,IF(+NFL!$H153="Cincinnati",+NFL!#REF!,0))</f>
        <v>0</v>
      </c>
      <c r="AJ126" s="575">
        <f>IF(+NFL!$F153="Cincinnati",+NFL!#REF!,IF(+NFL!$H153="Cincinnati",+NFL!#REF!,0))</f>
        <v>0</v>
      </c>
      <c r="AK126" s="565">
        <f>IF(+NFL!$F153="Cincinnati",+NFL!#REF!,IF(+NFL!$H153="Cincinnati",+NFL!#REF!,0))</f>
        <v>0</v>
      </c>
      <c r="AL126" s="100">
        <f>IF(+NFL!$F153="Cincinnati",+NFL!#REF!,IF(+NFL!$H153="Cincinnati",+NFL!#REF!,0))</f>
        <v>0</v>
      </c>
      <c r="AM126" s="82">
        <f>IF(+NFL!$F153="Cincinnati",+NFL!#REF!,IF(+NFL!$H153="Cincinnati",+NFL!#REF!,0))</f>
        <v>0</v>
      </c>
      <c r="AN126" s="81">
        <f>IF(+NFL!$F153="Cincinnati",+NFL!#REF!,IF(+NFL!$H153="Cincinnati",+NFL!#REF!,0))</f>
        <v>0</v>
      </c>
      <c r="AO126" s="83">
        <f>IF(+NFL!$F153="Cincinnati",+NFL!#REF!,IF(+NFL!$H153="Cincinnati",+NFL!#REF!,0))</f>
        <v>0</v>
      </c>
      <c r="AP126" s="480">
        <f>IF(+NFL!$F153="Cincinnati",+NFL!#REF!,IF(+NFL!$H153="Cincinnati",+NFL!#REF!,0))</f>
        <v>0</v>
      </c>
      <c r="AQ126" s="72">
        <f>IF(+NFL!$F153="Cincinnati",+NFL!#REF!,IF(+NFL!$H153="Cincinnati",+NFL!#REF!,0))</f>
        <v>0</v>
      </c>
      <c r="AR126" s="81">
        <f>IF(+NFL!$F153="Cincinnati",+NFL!#REF!,IF(+NFL!$H153="Cincinnati",+NFL!#REF!,0))</f>
        <v>0</v>
      </c>
      <c r="AS126" s="96">
        <f>IF(+NFL!$F153="Cincinnati",+NFL!#REF!,IF(+NFL!$H153="Cincinnati",+NFL!#REF!,0))</f>
        <v>0</v>
      </c>
      <c r="AT126" s="96">
        <f>IF(+NFL!$F153="Cincinnati",+NFL!#REF!,IF(+NFL!$H153="Cincinnati",+NFL!#REF!,0))</f>
        <v>0</v>
      </c>
      <c r="AU126" s="81">
        <f>IF(+NFL!$F153="Cincinnati",+NFL!#REF!,IF(+NFL!$H153="Cincinnati",+NFL!#REF!,0))</f>
        <v>0</v>
      </c>
      <c r="AV126" s="96">
        <f>IF(+NFL!$F153="Cincinnati",+NFL!#REF!,IF(+NFL!$H153="Cincinnati",+NFL!#REF!,0))</f>
        <v>0</v>
      </c>
      <c r="AW126" s="70">
        <f>IF(+NFL!$F153="Cincinnati",+NFL!#REF!,IF(+NFL!$H153="Cincinnati",+NFL!#REF!,0))</f>
        <v>0</v>
      </c>
      <c r="AX126" s="96">
        <f>IF(+NFL!$F153="Cincinnati",+NFL!#REF!,IF(+NFL!$H153="Cincinnati",+NFL!#REF!,0))</f>
        <v>0</v>
      </c>
      <c r="AY126" s="81">
        <f>IF(+NFL!$F153="Cincinnati",+NFL!#REF!,IF(+NFL!$H153="Cincinnati",+NFL!#REF!,0))</f>
        <v>0</v>
      </c>
      <c r="AZ126" s="96">
        <f>IF(+NFL!$F153="Cincinnati",+NFL!#REF!,IF(+NFL!$H153="Cincinnati",+NFL!#REF!,0))</f>
        <v>0</v>
      </c>
      <c r="BA126" s="70">
        <f>IF(+NFL!$F153="Cincinnati",+NFL!#REF!,IF(+NFL!$H153="Cincinnati",+NFL!#REF!,0))</f>
        <v>0</v>
      </c>
      <c r="BB126" s="70">
        <f>IF(+NFL!$F153="Cincinnati",+NFL!#REF!,IF(+NFL!$H153="Cincinnati",+NFL!#REF!,0))</f>
        <v>0</v>
      </c>
      <c r="BC126" s="592">
        <f>IF(+NFL!$F153="Cincinnati",+NFL!#REF!,IF(+NFL!$H153="Cincinnati",+NFL!#REF!,0))</f>
        <v>0</v>
      </c>
      <c r="BD126" s="81">
        <f>IF(+NFL!$F153="Cincinnati",+NFL!#REF!,IF(+NFL!$H153="Cincinnati",+NFL!#REF!,0))</f>
        <v>0</v>
      </c>
      <c r="BE126" s="96">
        <f>IF(+NFL!$F153="Cincinnati",+NFL!#REF!,IF(+NFL!$H153="Cincinnati",+NFL!#REF!,0))</f>
        <v>0</v>
      </c>
      <c r="BF126" s="70">
        <f>IF(+NFL!$F153="Cincinnati",+NFL!#REF!,IF(+NFL!$H153="Cincinnati",+NFL!#REF!,0))</f>
        <v>0</v>
      </c>
      <c r="BG126" s="81">
        <f>IF(+NFL!$F153="Cincinnati",+NFL!#REF!,IF(+NFL!$H153="Cincinnati",+NFL!#REF!,0))</f>
        <v>0</v>
      </c>
      <c r="BH126" s="96">
        <f>IF(+NFL!$F153="Cincinnati",+NFL!#REF!,IF(+NFL!$H153="Cincinnati",+NFL!#REF!,0))</f>
        <v>0</v>
      </c>
      <c r="BI126" s="70">
        <f>IF(+NFL!$F153="Cincinnati",+NFL!#REF!,IF(+NFL!$H153="Cincinnati",+NFL!#REF!,0))</f>
        <v>0</v>
      </c>
      <c r="BJ126" s="124">
        <f>IF(+NFL!$F153="Cincinnati",+NFL!#REF!,IF(+NFL!$H153="Cincinnati",+NFL!#REF!,0))</f>
        <v>0</v>
      </c>
      <c r="BK126" s="182">
        <f>IF(+NFL!$F153="Cincinnati",+NFL!#REF!,IF(+NFL!$H153="Cincinnati",+NFL!#REF!,0))</f>
        <v>0</v>
      </c>
    </row>
    <row r="127" spans="1:63" x14ac:dyDescent="0.8">
      <c r="A127" s="70">
        <f>IF(+NFL!$F176="Cincinnati",+NFL!A176,IF(+NFL!$H176="Cincinnati",+NFL!A176,0))</f>
        <v>10</v>
      </c>
      <c r="B127" s="480">
        <f>IF(+NFL!$F176="Cincinnati",+NFL!B176,IF(+NFL!$H176="Cincinnati",+NFL!B176,0))</f>
        <v>0</v>
      </c>
      <c r="C127" s="72">
        <f>IF(+NFL!$F176="Cincinnati",+NFL!C176,IF(+NFL!$H176="Cincinnati",+NFL!C176,0))</f>
        <v>0</v>
      </c>
      <c r="D127" s="73">
        <f>IF(+NFL!$F176="Cincinnati",+NFL!D176,IF(+NFL!$H176="Cincinnati",+NFL!D176,0))</f>
        <v>0</v>
      </c>
      <c r="E127" s="123">
        <f>IF(+NFL!$F176="Cincinnati",+NFL!E176,IF(+NFL!$H176="Cincinnati",+NFL!E176,0))</f>
        <v>0</v>
      </c>
      <c r="F127" s="189" t="str">
        <f>IF(+NFL!$F176="Cincinnati",+NFL!F176,IF(+NFL!$H176="Cincinnati",+NFL!F176,0))</f>
        <v>Cincinnati</v>
      </c>
      <c r="G127" s="70" t="str">
        <f>IF(+NFL!$F176="Cincinnati",+NFL!G176,IF(+NFL!$H176="Cincinnati",+NFL!G176,0))</f>
        <v>AFCN</v>
      </c>
      <c r="H127" s="189">
        <f>IF(+NFL!$F176="Cincinnati",+NFL!H176,IF(+NFL!$H176="Cincinnati",+NFL!H176,0))</f>
        <v>0</v>
      </c>
      <c r="I127" s="123">
        <f>IF(+NFL!$F176="Cincinnati",+NFL!I176,IF(+NFL!$H176="Cincinnati",+NFL!I176,0))</f>
        <v>0</v>
      </c>
      <c r="J127" s="496">
        <f>IF(+NFL!$F176="Cincinnati",+NFL!J176,IF(+NFL!$H176="Cincinnati",+NFL!J176,0))</f>
        <v>0</v>
      </c>
      <c r="K127" s="510">
        <f>IF(+NFL!$F176="Cincinnati",+NFL!K176,IF(+NFL!$H176="Cincinnati",+NFL!K176,0))</f>
        <v>0</v>
      </c>
      <c r="L127" s="572">
        <f>IF(+NFL!$F176="Cincinnati",+NFL!L176,IF(+NFL!$H176="Cincinnati",+NFL!L176,0))</f>
        <v>0</v>
      </c>
      <c r="M127" s="573">
        <f>IF(+NFL!$F176="Cincinnati",+NFL!M176,IF(+NFL!$H176="Cincinnati",+NFL!M176,0))</f>
        <v>0</v>
      </c>
      <c r="N127" s="583">
        <f>IF(+NFL!$F176="Cincinnati",+NFL!N176,IF(+NFL!$H176="Cincinnati",+NFL!N176,0))</f>
        <v>0</v>
      </c>
      <c r="O127" s="584">
        <f>IF(+NFL!$F176="Cincinnati",+NFL!O176,IF(+NFL!$H176="Cincinnati",+NFL!O176,0))</f>
        <v>0</v>
      </c>
      <c r="P127" s="583">
        <f>IF(+NFL!$F176="Cincinnati",+NFL!P176,IF(+NFL!$H176="Cincinnati",+NFL!P176,0))</f>
        <v>0</v>
      </c>
      <c r="Q127" s="585">
        <f>IF(+NFL!$F176="Cincinnati",+NFL!Q176,IF(+NFL!$H176="Cincinnati",+NFL!Q176,0))</f>
        <v>0</v>
      </c>
      <c r="R127" s="586">
        <f>IF(+NFL!$F176="Cincinnati",+NFL!R176,IF(+NFL!$H176="Cincinnati",+NFL!R176,0))</f>
        <v>0</v>
      </c>
      <c r="S127" s="588">
        <f>IF(+NFL!$F176="Cincinnati",+NFL!S176,IF(+NFL!$H176="Cincinnati",+NFL!S176,0))</f>
        <v>0</v>
      </c>
      <c r="T127" s="587">
        <f>IF(+NFL!$F176="Cincinnati",+NFL!T176,IF(+NFL!$H176="Cincinnati",+NFL!T176,0))</f>
        <v>0</v>
      </c>
      <c r="U127" s="585">
        <f>IF(+NFL!$F176="Cincinnati",+NFL!U176,IF(+NFL!$H176="Cincinnati",+NFL!U176,0))</f>
        <v>0</v>
      </c>
      <c r="V127" s="587">
        <f>IF(+NFL!$F186="Cincinnati",+NFL!#REF!,IF(+NFL!$H186="Cincinnati",+NFL!#REF!,0))</f>
        <v>0</v>
      </c>
      <c r="W127" s="585">
        <f>IF(+NFL!$F186="Cincinnati",+NFL!#REF!,IF(+NFL!$H186="Cincinnati",+NFL!#REF!,0))</f>
        <v>0</v>
      </c>
      <c r="X127" s="587">
        <f>IF(+NFL!$F186="Cincinnati",+NFL!#REF!,IF(+NFL!$H186="Cincinnati",+NFL!#REF!,0))</f>
        <v>0</v>
      </c>
      <c r="Y127" s="589">
        <f>IF(+NFL!$F186="Cincinnati",+NFL!#REF!,IF(+NFL!$H186="Cincinnati",+NFL!#REF!,0))</f>
        <v>0</v>
      </c>
      <c r="Z127" s="586">
        <f>IF(+NFL!$F186="Cincinnati",+NFL!#REF!,IF(+NFL!$H186="Cincinnati",+NFL!#REF!,0))</f>
        <v>0</v>
      </c>
      <c r="AA127" s="589">
        <f>IF(+NFL!$F186="Cincinnati",+NFL!#REF!,IF(+NFL!$H186="Cincinnati",+NFL!#REF!,0))</f>
        <v>0</v>
      </c>
      <c r="AB127" s="124">
        <f>IF(+NFL!$F186="Cincinnati",+NFL!#REF!,IF(+NFL!$H186="Cincinnati",+NFL!#REF!,0))</f>
        <v>0</v>
      </c>
      <c r="AC127" s="182">
        <f>IF(+NFL!$F186="Cincinnati",+NFL!#REF!,IF(+NFL!$H186="Cincinnati",+NFL!#REF!,0))</f>
        <v>0</v>
      </c>
      <c r="AD127" s="575">
        <f>IF(+NFL!$F186="Cincinnati",+NFL!#REF!,IF(+NFL!$H186="Cincinnati",+NFL!#REF!,0))</f>
        <v>0</v>
      </c>
      <c r="AE127" s="565">
        <f>IF(+NFL!$F186="Cincinnati",+NFL!#REF!,IF(+NFL!$H186="Cincinnati",+NFL!#REF!,0))</f>
        <v>0</v>
      </c>
      <c r="AF127" s="496">
        <f>IF(+NFL!$F186="Cincinnati",+NFL!#REF!,IF(+NFL!$H186="Cincinnati",+NFL!#REF!,0))</f>
        <v>0</v>
      </c>
      <c r="AG127" s="565">
        <f>IF(+NFL!$F186="Cincinnati",+NFL!#REF!,IF(+NFL!$H186="Cincinnati",+NFL!#REF!,0))</f>
        <v>0</v>
      </c>
      <c r="AH127" s="496">
        <f>IF(+NFL!$F186="Cincinnati",+NFL!#REF!,IF(+NFL!$H186="Cincinnati",+NFL!#REF!,0))</f>
        <v>0</v>
      </c>
      <c r="AI127" s="565">
        <f>IF(+NFL!$F186="Cincinnati",+NFL!#REF!,IF(+NFL!$H186="Cincinnati",+NFL!#REF!,0))</f>
        <v>0</v>
      </c>
      <c r="AJ127" s="575">
        <f>IF(+NFL!$F186="Cincinnati",+NFL!#REF!,IF(+NFL!$H186="Cincinnati",+NFL!#REF!,0))</f>
        <v>0</v>
      </c>
      <c r="AK127" s="565">
        <f>IF(+NFL!$F186="Cincinnati",+NFL!#REF!,IF(+NFL!$H186="Cincinnati",+NFL!#REF!,0))</f>
        <v>0</v>
      </c>
      <c r="AL127" s="100">
        <f>IF(+NFL!$F186="Cincinnati",+NFL!#REF!,IF(+NFL!$H186="Cincinnati",+NFL!#REF!,0))</f>
        <v>0</v>
      </c>
      <c r="AM127" s="82">
        <f>IF(+NFL!$F186="Cincinnati",+NFL!#REF!,IF(+NFL!$H186="Cincinnati",+NFL!#REF!,0))</f>
        <v>0</v>
      </c>
      <c r="AN127" s="81">
        <f>IF(+NFL!$F186="Cincinnati",+NFL!#REF!,IF(+NFL!$H186="Cincinnati",+NFL!#REF!,0))</f>
        <v>0</v>
      </c>
      <c r="AO127" s="83">
        <f>IF(+NFL!$F186="Cincinnati",+NFL!#REF!,IF(+NFL!$H186="Cincinnati",+NFL!#REF!,0))</f>
        <v>0</v>
      </c>
      <c r="AP127" s="480">
        <f>IF(+NFL!$F186="Cincinnati",+NFL!#REF!,IF(+NFL!$H186="Cincinnati",+NFL!#REF!,0))</f>
        <v>0</v>
      </c>
      <c r="AQ127" s="72">
        <f>IF(+NFL!$F186="Cincinnati",+NFL!#REF!,IF(+NFL!$H186="Cincinnati",+NFL!#REF!,0))</f>
        <v>0</v>
      </c>
      <c r="AR127" s="81">
        <f>IF(+NFL!$F186="Cincinnati",+NFL!#REF!,IF(+NFL!$H186="Cincinnati",+NFL!#REF!,0))</f>
        <v>0</v>
      </c>
      <c r="AS127" s="96">
        <f>IF(+NFL!$F186="Cincinnati",+NFL!#REF!,IF(+NFL!$H186="Cincinnati",+NFL!#REF!,0))</f>
        <v>0</v>
      </c>
      <c r="AT127" s="96">
        <f>IF(+NFL!$F186="Cincinnati",+NFL!#REF!,IF(+NFL!$H186="Cincinnati",+NFL!#REF!,0))</f>
        <v>0</v>
      </c>
      <c r="AU127" s="81">
        <f>IF(+NFL!$F186="Cincinnati",+NFL!#REF!,IF(+NFL!$H186="Cincinnati",+NFL!#REF!,0))</f>
        <v>0</v>
      </c>
      <c r="AV127" s="96">
        <f>IF(+NFL!$F186="Cincinnati",+NFL!#REF!,IF(+NFL!$H186="Cincinnati",+NFL!#REF!,0))</f>
        <v>0</v>
      </c>
      <c r="AW127" s="70">
        <f>IF(+NFL!$F186="Cincinnati",+NFL!#REF!,IF(+NFL!$H186="Cincinnati",+NFL!#REF!,0))</f>
        <v>0</v>
      </c>
      <c r="AX127" s="96">
        <f>IF(+NFL!$F186="Cincinnati",+NFL!#REF!,IF(+NFL!$H186="Cincinnati",+NFL!#REF!,0))</f>
        <v>0</v>
      </c>
      <c r="AY127" s="81">
        <f>IF(+NFL!$F186="Cincinnati",+NFL!#REF!,IF(+NFL!$H186="Cincinnati",+NFL!#REF!,0))</f>
        <v>0</v>
      </c>
      <c r="AZ127" s="96">
        <f>IF(+NFL!$F186="Cincinnati",+NFL!#REF!,IF(+NFL!$H186="Cincinnati",+NFL!#REF!,0))</f>
        <v>0</v>
      </c>
      <c r="BA127" s="70">
        <f>IF(+NFL!$F186="Cincinnati",+NFL!#REF!,IF(+NFL!$H186="Cincinnati",+NFL!#REF!,0))</f>
        <v>0</v>
      </c>
      <c r="BB127" s="70">
        <f>IF(+NFL!$F186="Cincinnati",+NFL!#REF!,IF(+NFL!$H186="Cincinnati",+NFL!#REF!,0))</f>
        <v>0</v>
      </c>
      <c r="BC127" s="592">
        <f>IF(+NFL!$F186="Cincinnati",+NFL!#REF!,IF(+NFL!$H186="Cincinnati",+NFL!#REF!,0))</f>
        <v>0</v>
      </c>
      <c r="BD127" s="81">
        <f>IF(+NFL!$F186="Cincinnati",+NFL!#REF!,IF(+NFL!$H186="Cincinnati",+NFL!#REF!,0))</f>
        <v>0</v>
      </c>
      <c r="BE127" s="96">
        <f>IF(+NFL!$F186="Cincinnati",+NFL!#REF!,IF(+NFL!$H186="Cincinnati",+NFL!#REF!,0))</f>
        <v>0</v>
      </c>
      <c r="BF127" s="70">
        <f>IF(+NFL!$F186="Cincinnati",+NFL!#REF!,IF(+NFL!$H186="Cincinnati",+NFL!#REF!,0))</f>
        <v>0</v>
      </c>
      <c r="BG127" s="81">
        <f>IF(+NFL!$F186="Cincinnati",+NFL!#REF!,IF(+NFL!$H186="Cincinnati",+NFL!#REF!,0))</f>
        <v>0</v>
      </c>
      <c r="BH127" s="96">
        <f>IF(+NFL!$F186="Cincinnati",+NFL!#REF!,IF(+NFL!$H186="Cincinnati",+NFL!#REF!,0))</f>
        <v>0</v>
      </c>
      <c r="BI127" s="70">
        <f>IF(+NFL!$F186="Cincinnati",+NFL!#REF!,IF(+NFL!$H186="Cincinnati",+NFL!#REF!,0))</f>
        <v>0</v>
      </c>
      <c r="BJ127" s="124">
        <f>IF(+NFL!$F186="Cincinnati",+NFL!#REF!,IF(+NFL!$H186="Cincinnati",+NFL!#REF!,0))</f>
        <v>0</v>
      </c>
      <c r="BK127" s="182">
        <f>IF(+NFL!$F186="Cincinnati",+NFL!#REF!,IF(+NFL!$H186="Cincinnati",+NFL!#REF!,0))</f>
        <v>0</v>
      </c>
    </row>
    <row r="128" spans="1:63" x14ac:dyDescent="0.8">
      <c r="A128" s="70">
        <f>IF(+NFL!$F189="Cincinnati",+NFL!A189,IF(+NFL!$H189="Cincinnati",+NFL!A189,0))</f>
        <v>11</v>
      </c>
      <c r="B128" s="480" t="str">
        <f>IF(+NFL!$F189="Cincinnati",+NFL!B189,IF(+NFL!$H189="Cincinnati",+NFL!B189,0))</f>
        <v>Sun</v>
      </c>
      <c r="C128" s="72">
        <f>IF(+NFL!$F189="Cincinnati",+NFL!C189,IF(+NFL!$H189="Cincinnati",+NFL!C189,0))</f>
        <v>44521</v>
      </c>
      <c r="D128" s="73">
        <f>IF(+NFL!$F189="Cincinnati",+NFL!D189,IF(+NFL!$H189="Cincinnati",+NFL!D189,0))</f>
        <v>0.66666666666666663</v>
      </c>
      <c r="E128" s="123" t="str">
        <f>IF(+NFL!$F189="Cincinnati",+NFL!E189,IF(+NFL!$H189="Cincinnati",+NFL!E189,0))</f>
        <v>CBS</v>
      </c>
      <c r="F128" s="189" t="str">
        <f>IF(+NFL!$F189="Cincinnati",+NFL!F189,IF(+NFL!$H189="Cincinnati",+NFL!F189,0))</f>
        <v>Cincinnati</v>
      </c>
      <c r="G128" s="70" t="str">
        <f>IF(+NFL!$F189="Cincinnati",+NFL!G189,IF(+NFL!$H189="Cincinnati",+NFL!G189,0))</f>
        <v>AFCN</v>
      </c>
      <c r="H128" s="189" t="str">
        <f>IF(+NFL!$F189="Cincinnati",+NFL!H189,IF(+NFL!$H189="Cincinnati",+NFL!H189,0))</f>
        <v>Las Vegas</v>
      </c>
      <c r="I128" s="123" t="str">
        <f>IF(+NFL!$F189="Cincinnati",+NFL!I189,IF(+NFL!$H189="Cincinnati",+NFL!I189,0))</f>
        <v>AFCW</v>
      </c>
      <c r="J128" s="496" t="str">
        <f>IF(+NFL!$F189="Cincinnati",+NFL!J189,IF(+NFL!$H189="Cincinnati",+NFL!J189,0))</f>
        <v>Cincinnati</v>
      </c>
      <c r="K128" s="510" t="str">
        <f>IF(+NFL!$F189="Cincinnati",+NFL!K189,IF(+NFL!$H189="Cincinnati",+NFL!K189,0))</f>
        <v>Las Vegas</v>
      </c>
      <c r="L128" s="572">
        <f>IF(+NFL!$F189="Cincinnati",+NFL!L189,IF(+NFL!$H189="Cincinnati",+NFL!L189,0))</f>
        <v>1</v>
      </c>
      <c r="M128" s="573">
        <f>IF(+NFL!$F189="Cincinnati",+NFL!M189,IF(+NFL!$H189="Cincinnati",+NFL!M189,0))</f>
        <v>49.5</v>
      </c>
      <c r="N128" s="583" t="str">
        <f>IF(+NFL!$F189="Cincinnati",+NFL!N189,IF(+NFL!$H189="Cincinnati",+NFL!N189,0))</f>
        <v>Cincinnati</v>
      </c>
      <c r="O128" s="584">
        <f>IF(+NFL!$F189="Cincinnati",+NFL!O189,IF(+NFL!$H189="Cincinnati",+NFL!O189,0))</f>
        <v>32</v>
      </c>
      <c r="P128" s="583" t="str">
        <f>IF(+NFL!$F189="Cincinnati",+NFL!P189,IF(+NFL!$H189="Cincinnati",+NFL!P189,0))</f>
        <v>Las Vegas</v>
      </c>
      <c r="Q128" s="585">
        <f>IF(+NFL!$F189="Cincinnati",+NFL!Q189,IF(+NFL!$H189="Cincinnati",+NFL!Q189,0))</f>
        <v>13</v>
      </c>
      <c r="R128" s="586" t="str">
        <f>IF(+NFL!$F189="Cincinnati",+NFL!R189,IF(+NFL!$H189="Cincinnati",+NFL!R189,0))</f>
        <v>Cincinnati</v>
      </c>
      <c r="S128" s="588" t="str">
        <f>IF(+NFL!$F189="Cincinnati",+NFL!S189,IF(+NFL!$H189="Cincinnati",+NFL!S189,0))</f>
        <v>Las Vegas</v>
      </c>
      <c r="T128" s="587" t="str">
        <f>IF(+NFL!$F189="Cincinnati",+NFL!T189,IF(+NFL!$H189="Cincinnati",+NFL!T189,0))</f>
        <v>Cincinnati</v>
      </c>
      <c r="U128" s="585" t="str">
        <f>IF(+NFL!$F189="Cincinnati",+NFL!U189,IF(+NFL!$H189="Cincinnati",+NFL!U189,0))</f>
        <v>W</v>
      </c>
      <c r="V128" s="587">
        <f>IF(+NFL!$F196="Cincinnati",+NFL!#REF!,IF(+NFL!$H196="Cincinnati",+NFL!#REF!,0))</f>
        <v>0</v>
      </c>
      <c r="W128" s="585">
        <f>IF(+NFL!$F196="Cincinnati",+NFL!#REF!,IF(+NFL!$H196="Cincinnati",+NFL!#REF!,0))</f>
        <v>0</v>
      </c>
      <c r="X128" s="587">
        <f>IF(+NFL!$F196="Cincinnati",+NFL!#REF!,IF(+NFL!$H196="Cincinnati",+NFL!#REF!,0))</f>
        <v>0</v>
      </c>
      <c r="Y128" s="589">
        <f>IF(+NFL!$F196="Cincinnati",+NFL!#REF!,IF(+NFL!$H196="Cincinnati",+NFL!#REF!,0))</f>
        <v>0</v>
      </c>
      <c r="Z128" s="586">
        <f>IF(+NFL!$F196="Cincinnati",+NFL!#REF!,IF(+NFL!$H196="Cincinnati",+NFL!#REF!,0))</f>
        <v>0</v>
      </c>
      <c r="AA128" s="589">
        <f>IF(+NFL!$F196="Cincinnati",+NFL!#REF!,IF(+NFL!$H196="Cincinnati",+NFL!#REF!,0))</f>
        <v>0</v>
      </c>
      <c r="AB128" s="124">
        <f>IF(+NFL!$F196="Cincinnati",+NFL!#REF!,IF(+NFL!$H196="Cincinnati",+NFL!#REF!,0))</f>
        <v>0</v>
      </c>
      <c r="AC128" s="182">
        <f>IF(+NFL!$F196="Cincinnati",+NFL!#REF!,IF(+NFL!$H196="Cincinnati",+NFL!#REF!,0))</f>
        <v>0</v>
      </c>
      <c r="AD128" s="575">
        <f>IF(+NFL!$F196="Cincinnati",+NFL!#REF!,IF(+NFL!$H196="Cincinnati",+NFL!#REF!,0))</f>
        <v>0</v>
      </c>
      <c r="AE128" s="565">
        <f>IF(+NFL!$F196="Cincinnati",+NFL!#REF!,IF(+NFL!$H196="Cincinnati",+NFL!#REF!,0))</f>
        <v>0</v>
      </c>
      <c r="AF128" s="496">
        <f>IF(+NFL!$F196="Cincinnati",+NFL!#REF!,IF(+NFL!$H196="Cincinnati",+NFL!#REF!,0))</f>
        <v>0</v>
      </c>
      <c r="AG128" s="565">
        <f>IF(+NFL!$F196="Cincinnati",+NFL!#REF!,IF(+NFL!$H196="Cincinnati",+NFL!#REF!,0))</f>
        <v>0</v>
      </c>
      <c r="AH128" s="496">
        <f>IF(+NFL!$F196="Cincinnati",+NFL!#REF!,IF(+NFL!$H196="Cincinnati",+NFL!#REF!,0))</f>
        <v>0</v>
      </c>
      <c r="AI128" s="565">
        <f>IF(+NFL!$F196="Cincinnati",+NFL!#REF!,IF(+NFL!$H196="Cincinnati",+NFL!#REF!,0))</f>
        <v>0</v>
      </c>
      <c r="AJ128" s="575">
        <f>IF(+NFL!$F196="Cincinnati",+NFL!#REF!,IF(+NFL!$H196="Cincinnati",+NFL!#REF!,0))</f>
        <v>0</v>
      </c>
      <c r="AK128" s="565">
        <f>IF(+NFL!$F196="Cincinnati",+NFL!#REF!,IF(+NFL!$H196="Cincinnati",+NFL!#REF!,0))</f>
        <v>0</v>
      </c>
      <c r="AL128" s="100">
        <f>IF(+NFL!$F196="Cincinnati",+NFL!#REF!,IF(+NFL!$H196="Cincinnati",+NFL!#REF!,0))</f>
        <v>0</v>
      </c>
      <c r="AM128" s="82">
        <f>IF(+NFL!$F196="Cincinnati",+NFL!#REF!,IF(+NFL!$H196="Cincinnati",+NFL!#REF!,0))</f>
        <v>0</v>
      </c>
      <c r="AN128" s="81">
        <f>IF(+NFL!$F196="Cincinnati",+NFL!#REF!,IF(+NFL!$H196="Cincinnati",+NFL!#REF!,0))</f>
        <v>0</v>
      </c>
      <c r="AO128" s="83">
        <f>IF(+NFL!$F196="Cincinnati",+NFL!#REF!,IF(+NFL!$H196="Cincinnati",+NFL!#REF!,0))</f>
        <v>0</v>
      </c>
      <c r="AP128" s="480">
        <f>IF(+NFL!$F196="Cincinnati",+NFL!#REF!,IF(+NFL!$H196="Cincinnati",+NFL!#REF!,0))</f>
        <v>0</v>
      </c>
      <c r="AQ128" s="72">
        <f>IF(+NFL!$F196="Cincinnati",+NFL!#REF!,IF(+NFL!$H196="Cincinnati",+NFL!#REF!,0))</f>
        <v>0</v>
      </c>
      <c r="AR128" s="81">
        <f>IF(+NFL!$F196="Cincinnati",+NFL!#REF!,IF(+NFL!$H196="Cincinnati",+NFL!#REF!,0))</f>
        <v>0</v>
      </c>
      <c r="AS128" s="96">
        <f>IF(+NFL!$F196="Cincinnati",+NFL!#REF!,IF(+NFL!$H196="Cincinnati",+NFL!#REF!,0))</f>
        <v>0</v>
      </c>
      <c r="AT128" s="96">
        <f>IF(+NFL!$F196="Cincinnati",+NFL!#REF!,IF(+NFL!$H196="Cincinnati",+NFL!#REF!,0))</f>
        <v>0</v>
      </c>
      <c r="AU128" s="81">
        <f>IF(+NFL!$F196="Cincinnati",+NFL!#REF!,IF(+NFL!$H196="Cincinnati",+NFL!#REF!,0))</f>
        <v>0</v>
      </c>
      <c r="AV128" s="96">
        <f>IF(+NFL!$F196="Cincinnati",+NFL!#REF!,IF(+NFL!$H196="Cincinnati",+NFL!#REF!,0))</f>
        <v>0</v>
      </c>
      <c r="AW128" s="70">
        <f>IF(+NFL!$F196="Cincinnati",+NFL!#REF!,IF(+NFL!$H196="Cincinnati",+NFL!#REF!,0))</f>
        <v>0</v>
      </c>
      <c r="AX128" s="96">
        <f>IF(+NFL!$F196="Cincinnati",+NFL!#REF!,IF(+NFL!$H196="Cincinnati",+NFL!#REF!,0))</f>
        <v>0</v>
      </c>
      <c r="AY128" s="81">
        <f>IF(+NFL!$F196="Cincinnati",+NFL!#REF!,IF(+NFL!$H196="Cincinnati",+NFL!#REF!,0))</f>
        <v>0</v>
      </c>
      <c r="AZ128" s="96">
        <f>IF(+NFL!$F196="Cincinnati",+NFL!#REF!,IF(+NFL!$H196="Cincinnati",+NFL!#REF!,0))</f>
        <v>0</v>
      </c>
      <c r="BA128" s="70">
        <f>IF(+NFL!$F196="Cincinnati",+NFL!#REF!,IF(+NFL!$H196="Cincinnati",+NFL!#REF!,0))</f>
        <v>0</v>
      </c>
      <c r="BB128" s="70">
        <f>IF(+NFL!$F196="Cincinnati",+NFL!#REF!,IF(+NFL!$H196="Cincinnati",+NFL!#REF!,0))</f>
        <v>0</v>
      </c>
      <c r="BC128" s="592">
        <f>IF(+NFL!$F196="Cincinnati",+NFL!#REF!,IF(+NFL!$H196="Cincinnati",+NFL!#REF!,0))</f>
        <v>0</v>
      </c>
      <c r="BD128" s="81">
        <f>IF(+NFL!$F196="Cincinnati",+NFL!#REF!,IF(+NFL!$H196="Cincinnati",+NFL!#REF!,0))</f>
        <v>0</v>
      </c>
      <c r="BE128" s="96">
        <f>IF(+NFL!$F196="Cincinnati",+NFL!#REF!,IF(+NFL!$H196="Cincinnati",+NFL!#REF!,0))</f>
        <v>0</v>
      </c>
      <c r="BF128" s="70">
        <f>IF(+NFL!$F196="Cincinnati",+NFL!#REF!,IF(+NFL!$H196="Cincinnati",+NFL!#REF!,0))</f>
        <v>0</v>
      </c>
      <c r="BG128" s="81">
        <f>IF(+NFL!$F196="Cincinnati",+NFL!#REF!,IF(+NFL!$H196="Cincinnati",+NFL!#REF!,0))</f>
        <v>0</v>
      </c>
      <c r="BH128" s="96">
        <f>IF(+NFL!$F196="Cincinnati",+NFL!#REF!,IF(+NFL!$H196="Cincinnati",+NFL!#REF!,0))</f>
        <v>0</v>
      </c>
      <c r="BI128" s="70">
        <f>IF(+NFL!$F196="Cincinnati",+NFL!#REF!,IF(+NFL!$H196="Cincinnati",+NFL!#REF!,0))</f>
        <v>0</v>
      </c>
      <c r="BJ128" s="124">
        <f>IF(+NFL!$F196="Cincinnati",+NFL!#REF!,IF(+NFL!$H196="Cincinnati",+NFL!#REF!,0))</f>
        <v>0</v>
      </c>
      <c r="BK128" s="182">
        <f>IF(+NFL!$F196="Cincinnati",+NFL!#REF!,IF(+NFL!$H196="Cincinnati",+NFL!#REF!,0))</f>
        <v>0</v>
      </c>
    </row>
    <row r="129" spans="1:63" x14ac:dyDescent="0.8">
      <c r="A129" s="70">
        <f>IF(+NFL!$F200="Cincinnati",+NFL!A200,IF(+NFL!$H200="Cincinnati",+NFL!A200,0))</f>
        <v>12</v>
      </c>
      <c r="B129" s="480" t="str">
        <f>IF(+NFL!$F200="Cincinnati",+NFL!B200,IF(+NFL!$H200="Cincinnati",+NFL!B200,0))</f>
        <v>Sun</v>
      </c>
      <c r="C129" s="72">
        <f>IF(+NFL!$F200="Cincinnati",+NFL!C200,IF(+NFL!$H200="Cincinnati",+NFL!C200,0))</f>
        <v>44528</v>
      </c>
      <c r="D129" s="73">
        <f>IF(+NFL!$F200="Cincinnati",+NFL!D200,IF(+NFL!$H200="Cincinnati",+NFL!D200,0))</f>
        <v>0.54166666666666663</v>
      </c>
      <c r="E129" s="123" t="str">
        <f>IF(+NFL!$F200="Cincinnati",+NFL!E200,IF(+NFL!$H200="Cincinnati",+NFL!E200,0))</f>
        <v>CBS</v>
      </c>
      <c r="F129" s="189" t="str">
        <f>IF(+NFL!$F200="Cincinnati",+NFL!F200,IF(+NFL!$H200="Cincinnati",+NFL!F200,0))</f>
        <v>Pittsburgh</v>
      </c>
      <c r="G129" s="70" t="str">
        <f>IF(+NFL!$F200="Cincinnati",+NFL!G200,IF(+NFL!$H200="Cincinnati",+NFL!G200,0))</f>
        <v>AFCN</v>
      </c>
      <c r="H129" s="189" t="str">
        <f>IF(+NFL!$F200="Cincinnati",+NFL!H200,IF(+NFL!$H200="Cincinnati",+NFL!H200,0))</f>
        <v>Cincinnati</v>
      </c>
      <c r="I129" s="123" t="str">
        <f>IF(+NFL!$F200="Cincinnati",+NFL!I200,IF(+NFL!$H200="Cincinnati",+NFL!I200,0))</f>
        <v>AFCN</v>
      </c>
      <c r="J129" s="496" t="str">
        <f>IF(+NFL!$F200="Cincinnati",+NFL!J200,IF(+NFL!$H200="Cincinnati",+NFL!J200,0))</f>
        <v>Cincinnati</v>
      </c>
      <c r="K129" s="510" t="str">
        <f>IF(+NFL!$F200="Cincinnati",+NFL!K200,IF(+NFL!$H200="Cincinnati",+NFL!K200,0))</f>
        <v>Pittsburgh</v>
      </c>
      <c r="L129" s="572">
        <f>IF(+NFL!$F200="Cincinnati",+NFL!L200,IF(+NFL!$H200="Cincinnati",+NFL!L200,0))</f>
        <v>3.5</v>
      </c>
      <c r="M129" s="573">
        <f>IF(+NFL!$F200="Cincinnati",+NFL!M200,IF(+NFL!$H200="Cincinnati",+NFL!M200,0))</f>
        <v>45</v>
      </c>
      <c r="N129" s="583" t="str">
        <f>IF(+NFL!$F200="Cincinnati",+NFL!N200,IF(+NFL!$H200="Cincinnati",+NFL!N200,0))</f>
        <v>Cincinnati</v>
      </c>
      <c r="O129" s="584">
        <f>IF(+NFL!$F200="Cincinnati",+NFL!O200,IF(+NFL!$H200="Cincinnati",+NFL!O200,0))</f>
        <v>41</v>
      </c>
      <c r="P129" s="583" t="str">
        <f>IF(+NFL!$F200="Cincinnati",+NFL!P200,IF(+NFL!$H200="Cincinnati",+NFL!P200,0))</f>
        <v>Pittsburgh</v>
      </c>
      <c r="Q129" s="585">
        <f>IF(+NFL!$F200="Cincinnati",+NFL!Q200,IF(+NFL!$H200="Cincinnati",+NFL!Q200,0))</f>
        <v>10</v>
      </c>
      <c r="R129" s="586" t="str">
        <f>IF(+NFL!$F200="Cincinnati",+NFL!R200,IF(+NFL!$H200="Cincinnati",+NFL!R200,0))</f>
        <v>Cincinnati</v>
      </c>
      <c r="S129" s="588" t="str">
        <f>IF(+NFL!$F200="Cincinnati",+NFL!S200,IF(+NFL!$H200="Cincinnati",+NFL!S200,0))</f>
        <v>Pittsburgh</v>
      </c>
      <c r="T129" s="587" t="str">
        <f>IF(+NFL!$F200="Cincinnati",+NFL!T200,IF(+NFL!$H200="Cincinnati",+NFL!T200,0))</f>
        <v>Cincinnati</v>
      </c>
      <c r="U129" s="585" t="str">
        <f>IF(+NFL!$F200="Cincinnati",+NFL!U200,IF(+NFL!$H200="Cincinnati",+NFL!U200,0))</f>
        <v>W</v>
      </c>
      <c r="V129" s="587">
        <f>IF(+NFL!$F224="Cincinnati",+NFL!#REF!,IF(+NFL!$H224="Cincinnati",+NFL!#REF!,0))</f>
        <v>0</v>
      </c>
      <c r="W129" s="585">
        <f>IF(+NFL!$F224="Cincinnati",+NFL!#REF!,IF(+NFL!$H224="Cincinnati",+NFL!#REF!,0))</f>
        <v>0</v>
      </c>
      <c r="X129" s="587">
        <f>IF(+NFL!$F224="Cincinnati",+NFL!#REF!,IF(+NFL!$H224="Cincinnati",+NFL!#REF!,0))</f>
        <v>0</v>
      </c>
      <c r="Y129" s="589">
        <f>IF(+NFL!$F224="Cincinnati",+NFL!#REF!,IF(+NFL!$H224="Cincinnati",+NFL!#REF!,0))</f>
        <v>0</v>
      </c>
      <c r="Z129" s="586">
        <f>IF(+NFL!$F224="Cincinnati",+NFL!#REF!,IF(+NFL!$H224="Cincinnati",+NFL!#REF!,0))</f>
        <v>0</v>
      </c>
      <c r="AA129" s="589">
        <f>IF(+NFL!$F224="Cincinnati",+NFL!#REF!,IF(+NFL!$H224="Cincinnati",+NFL!#REF!,0))</f>
        <v>0</v>
      </c>
      <c r="AB129" s="124">
        <f>IF(+NFL!$F224="Cincinnati",+NFL!#REF!,IF(+NFL!$H224="Cincinnati",+NFL!#REF!,0))</f>
        <v>0</v>
      </c>
      <c r="AC129" s="182">
        <f>IF(+NFL!$F224="Cincinnati",+NFL!#REF!,IF(+NFL!$H224="Cincinnati",+NFL!#REF!,0))</f>
        <v>0</v>
      </c>
      <c r="AD129" s="575">
        <f>IF(+NFL!$F224="Cincinnati",+NFL!#REF!,IF(+NFL!$H224="Cincinnati",+NFL!#REF!,0))</f>
        <v>0</v>
      </c>
      <c r="AE129" s="565">
        <f>IF(+NFL!$F224="Cincinnati",+NFL!#REF!,IF(+NFL!$H224="Cincinnati",+NFL!#REF!,0))</f>
        <v>0</v>
      </c>
      <c r="AF129" s="496">
        <f>IF(+NFL!$F224="Cincinnati",+NFL!#REF!,IF(+NFL!$H224="Cincinnati",+NFL!#REF!,0))</f>
        <v>0</v>
      </c>
      <c r="AG129" s="565">
        <f>IF(+NFL!$F224="Cincinnati",+NFL!#REF!,IF(+NFL!$H224="Cincinnati",+NFL!#REF!,0))</f>
        <v>0</v>
      </c>
      <c r="AH129" s="496">
        <f>IF(+NFL!$F224="Cincinnati",+NFL!#REF!,IF(+NFL!$H224="Cincinnati",+NFL!#REF!,0))</f>
        <v>0</v>
      </c>
      <c r="AI129" s="565">
        <f>IF(+NFL!$F224="Cincinnati",+NFL!#REF!,IF(+NFL!$H224="Cincinnati",+NFL!#REF!,0))</f>
        <v>0</v>
      </c>
      <c r="AJ129" s="575">
        <f>IF(+NFL!$F224="Cincinnati",+NFL!#REF!,IF(+NFL!$H224="Cincinnati",+NFL!#REF!,0))</f>
        <v>0</v>
      </c>
      <c r="AK129" s="565">
        <f>IF(+NFL!$F224="Cincinnati",+NFL!#REF!,IF(+NFL!$H224="Cincinnati",+NFL!#REF!,0))</f>
        <v>0</v>
      </c>
      <c r="AL129" s="100">
        <f>IF(+NFL!$F224="Cincinnati",+NFL!#REF!,IF(+NFL!$H224="Cincinnati",+NFL!#REF!,0))</f>
        <v>0</v>
      </c>
      <c r="AM129" s="82">
        <f>IF(+NFL!$F224="Cincinnati",+NFL!#REF!,IF(+NFL!$H224="Cincinnati",+NFL!#REF!,0))</f>
        <v>0</v>
      </c>
      <c r="AN129" s="81">
        <f>IF(+NFL!$F224="Cincinnati",+NFL!#REF!,IF(+NFL!$H224="Cincinnati",+NFL!#REF!,0))</f>
        <v>0</v>
      </c>
      <c r="AO129" s="83">
        <f>IF(+NFL!$F224="Cincinnati",+NFL!#REF!,IF(+NFL!$H224="Cincinnati",+NFL!#REF!,0))</f>
        <v>0</v>
      </c>
      <c r="AP129" s="480">
        <f>IF(+NFL!$F224="Cincinnati",+NFL!#REF!,IF(+NFL!$H224="Cincinnati",+NFL!#REF!,0))</f>
        <v>0</v>
      </c>
      <c r="AQ129" s="72">
        <f>IF(+NFL!$F224="Cincinnati",+NFL!#REF!,IF(+NFL!$H224="Cincinnati",+NFL!#REF!,0))</f>
        <v>0</v>
      </c>
      <c r="AR129" s="81">
        <f>IF(+NFL!$F224="Cincinnati",+NFL!#REF!,IF(+NFL!$H224="Cincinnati",+NFL!#REF!,0))</f>
        <v>0</v>
      </c>
      <c r="AS129" s="96">
        <f>IF(+NFL!$F224="Cincinnati",+NFL!#REF!,IF(+NFL!$H224="Cincinnati",+NFL!#REF!,0))</f>
        <v>0</v>
      </c>
      <c r="AT129" s="96">
        <f>IF(+NFL!$F224="Cincinnati",+NFL!#REF!,IF(+NFL!$H224="Cincinnati",+NFL!#REF!,0))</f>
        <v>0</v>
      </c>
      <c r="AU129" s="81">
        <f>IF(+NFL!$F224="Cincinnati",+NFL!#REF!,IF(+NFL!$H224="Cincinnati",+NFL!#REF!,0))</f>
        <v>0</v>
      </c>
      <c r="AV129" s="96">
        <f>IF(+NFL!$F224="Cincinnati",+NFL!#REF!,IF(+NFL!$H224="Cincinnati",+NFL!#REF!,0))</f>
        <v>0</v>
      </c>
      <c r="AW129" s="70">
        <f>IF(+NFL!$F224="Cincinnati",+NFL!#REF!,IF(+NFL!$H224="Cincinnati",+NFL!#REF!,0))</f>
        <v>0</v>
      </c>
      <c r="AX129" s="96">
        <f>IF(+NFL!$F224="Cincinnati",+NFL!#REF!,IF(+NFL!$H224="Cincinnati",+NFL!#REF!,0))</f>
        <v>0</v>
      </c>
      <c r="AY129" s="81">
        <f>IF(+NFL!$F224="Cincinnati",+NFL!#REF!,IF(+NFL!$H224="Cincinnati",+NFL!#REF!,0))</f>
        <v>0</v>
      </c>
      <c r="AZ129" s="96">
        <f>IF(+NFL!$F224="Cincinnati",+NFL!#REF!,IF(+NFL!$H224="Cincinnati",+NFL!#REF!,0))</f>
        <v>0</v>
      </c>
      <c r="BA129" s="70">
        <f>IF(+NFL!$F224="Cincinnati",+NFL!#REF!,IF(+NFL!$H224="Cincinnati",+NFL!#REF!,0))</f>
        <v>0</v>
      </c>
      <c r="BB129" s="70">
        <f>IF(+NFL!$F224="Cincinnati",+NFL!#REF!,IF(+NFL!$H224="Cincinnati",+NFL!#REF!,0))</f>
        <v>0</v>
      </c>
      <c r="BC129" s="592">
        <f>IF(+NFL!$F224="Cincinnati",+NFL!#REF!,IF(+NFL!$H224="Cincinnati",+NFL!#REF!,0))</f>
        <v>0</v>
      </c>
      <c r="BD129" s="81">
        <f>IF(+NFL!$F224="Cincinnati",+NFL!#REF!,IF(+NFL!$H224="Cincinnati",+NFL!#REF!,0))</f>
        <v>0</v>
      </c>
      <c r="BE129" s="96">
        <f>IF(+NFL!$F224="Cincinnati",+NFL!#REF!,IF(+NFL!$H224="Cincinnati",+NFL!#REF!,0))</f>
        <v>0</v>
      </c>
      <c r="BF129" s="70">
        <f>IF(+NFL!$F224="Cincinnati",+NFL!#REF!,IF(+NFL!$H224="Cincinnati",+NFL!#REF!,0))</f>
        <v>0</v>
      </c>
      <c r="BG129" s="81">
        <f>IF(+NFL!$F224="Cincinnati",+NFL!#REF!,IF(+NFL!$H224="Cincinnati",+NFL!#REF!,0))</f>
        <v>0</v>
      </c>
      <c r="BH129" s="96">
        <f>IF(+NFL!$F224="Cincinnati",+NFL!#REF!,IF(+NFL!$H224="Cincinnati",+NFL!#REF!,0))</f>
        <v>0</v>
      </c>
      <c r="BI129" s="70">
        <f>IF(+NFL!$F224="Cincinnati",+NFL!#REF!,IF(+NFL!$H224="Cincinnati",+NFL!#REF!,0))</f>
        <v>0</v>
      </c>
      <c r="BJ129" s="124">
        <f>IF(+NFL!$F224="Cincinnati",+NFL!#REF!,IF(+NFL!$H224="Cincinnati",+NFL!#REF!,0))</f>
        <v>0</v>
      </c>
      <c r="BK129" s="182">
        <f>IF(+NFL!$F224="Cincinnati",+NFL!#REF!,IF(+NFL!$H224="Cincinnati",+NFL!#REF!,0))</f>
        <v>0</v>
      </c>
    </row>
    <row r="130" spans="1:63" x14ac:dyDescent="0.8">
      <c r="A130" s="70">
        <f>IF(+NFL!$F218="Cincinnati",+NFL!A218,IF(+NFL!$H218="Cincinnati",+NFL!A218,0))</f>
        <v>13</v>
      </c>
      <c r="B130" s="480" t="str">
        <f>IF(+NFL!$F218="Cincinnati",+NFL!B218,IF(+NFL!$H218="Cincinnati",+NFL!B218,0))</f>
        <v>Sun</v>
      </c>
      <c r="C130" s="72">
        <f>IF(+NFL!$F218="Cincinnati",+NFL!C218,IF(+NFL!$H218="Cincinnati",+NFL!C218,0))</f>
        <v>44535</v>
      </c>
      <c r="D130" s="73">
        <f>IF(+NFL!$F218="Cincinnati",+NFL!D218,IF(+NFL!$H218="Cincinnati",+NFL!D218,0))</f>
        <v>0.54166666666666663</v>
      </c>
      <c r="E130" s="123" t="str">
        <f>IF(+NFL!$F218="Cincinnati",+NFL!E218,IF(+NFL!$H218="Cincinnati",+NFL!E218,0))</f>
        <v>Fox</v>
      </c>
      <c r="F130" s="189" t="str">
        <f>IF(+NFL!$F218="Cincinnati",+NFL!F218,IF(+NFL!$H218="Cincinnati",+NFL!F218,0))</f>
        <v>LA Chargers</v>
      </c>
      <c r="G130" s="70" t="str">
        <f>IF(+NFL!$F218="Cincinnati",+NFL!G218,IF(+NFL!$H218="Cincinnati",+NFL!G218,0))</f>
        <v>AFCW</v>
      </c>
      <c r="H130" s="189" t="str">
        <f>IF(+NFL!$F218="Cincinnati",+NFL!H218,IF(+NFL!$H218="Cincinnati",+NFL!H218,0))</f>
        <v>Cincinnati</v>
      </c>
      <c r="I130" s="123" t="str">
        <f>IF(+NFL!$F218="Cincinnati",+NFL!I218,IF(+NFL!$H218="Cincinnati",+NFL!I218,0))</f>
        <v>AFCN</v>
      </c>
      <c r="J130" s="496" t="str">
        <f>IF(+NFL!$F218="Cincinnati",+NFL!J218,IF(+NFL!$H218="Cincinnati",+NFL!J218,0))</f>
        <v>Cincinnati</v>
      </c>
      <c r="K130" s="510" t="str">
        <f>IF(+NFL!$F218="Cincinnati",+NFL!K218,IF(+NFL!$H218="Cincinnati",+NFL!K218,0))</f>
        <v>LA Chargers</v>
      </c>
      <c r="L130" s="572">
        <f>IF(+NFL!$F218="Cincinnati",+NFL!L218,IF(+NFL!$H218="Cincinnati",+NFL!L218,0))</f>
        <v>3</v>
      </c>
      <c r="M130" s="573">
        <f>IF(+NFL!$F218="Cincinnati",+NFL!M218,IF(+NFL!$H218="Cincinnati",+NFL!M218,0))</f>
        <v>50.5</v>
      </c>
      <c r="N130" s="583" t="str">
        <f>IF(+NFL!$F218="Cincinnati",+NFL!N218,IF(+NFL!$H218="Cincinnati",+NFL!N218,0))</f>
        <v>LA Chargers</v>
      </c>
      <c r="O130" s="584">
        <f>IF(+NFL!$F218="Cincinnati",+NFL!O218,IF(+NFL!$H218="Cincinnati",+NFL!O218,0))</f>
        <v>41</v>
      </c>
      <c r="P130" s="583" t="str">
        <f>IF(+NFL!$F218="Cincinnati",+NFL!P218,IF(+NFL!$H218="Cincinnati",+NFL!P218,0))</f>
        <v>Cincinnati</v>
      </c>
      <c r="Q130" s="585">
        <f>IF(+NFL!$F218="Cincinnati",+NFL!Q218,IF(+NFL!$H218="Cincinnati",+NFL!Q218,0))</f>
        <v>22</v>
      </c>
      <c r="R130" s="586" t="str">
        <f>IF(+NFL!$F218="Cincinnati",+NFL!R218,IF(+NFL!$H218="Cincinnati",+NFL!R218,0))</f>
        <v>LA Chargers</v>
      </c>
      <c r="S130" s="588" t="str">
        <f>IF(+NFL!$F218="Cincinnati",+NFL!S218,IF(+NFL!$H218="Cincinnati",+NFL!S218,0))</f>
        <v>Cincinnati</v>
      </c>
      <c r="T130" s="587" t="str">
        <f>IF(+NFL!$F218="Cincinnati",+NFL!T218,IF(+NFL!$H218="Cincinnati",+NFL!T218,0))</f>
        <v>LA Chargers</v>
      </c>
      <c r="U130" s="585" t="str">
        <f>IF(+NFL!$F218="Cincinnati",+NFL!U218,IF(+NFL!$H218="Cincinnati",+NFL!U218,0))</f>
        <v>W</v>
      </c>
      <c r="V130" s="587">
        <f>IF(+NFL!$F239="Cincinnati",+NFL!#REF!,IF(+NFL!$H239="Cincinnati",+NFL!#REF!,0))</f>
        <v>0</v>
      </c>
      <c r="W130" s="585">
        <f>IF(+NFL!$F239="Cincinnati",+NFL!#REF!,IF(+NFL!$H239="Cincinnati",+NFL!#REF!,0))</f>
        <v>0</v>
      </c>
      <c r="X130" s="587">
        <f>IF(+NFL!$F239="Cincinnati",+NFL!#REF!,IF(+NFL!$H239="Cincinnati",+NFL!#REF!,0))</f>
        <v>0</v>
      </c>
      <c r="Y130" s="589">
        <f>IF(+NFL!$F239="Cincinnati",+NFL!#REF!,IF(+NFL!$H239="Cincinnati",+NFL!#REF!,0))</f>
        <v>0</v>
      </c>
      <c r="Z130" s="586">
        <f>IF(+NFL!$F239="Cincinnati",+NFL!#REF!,IF(+NFL!$H239="Cincinnati",+NFL!#REF!,0))</f>
        <v>0</v>
      </c>
      <c r="AA130" s="589">
        <f>IF(+NFL!$F239="Cincinnati",+NFL!#REF!,IF(+NFL!$H239="Cincinnati",+NFL!#REF!,0))</f>
        <v>0</v>
      </c>
      <c r="AB130" s="124">
        <f>IF(+NFL!$F239="Cincinnati",+NFL!#REF!,IF(+NFL!$H239="Cincinnati",+NFL!#REF!,0))</f>
        <v>0</v>
      </c>
      <c r="AC130" s="182">
        <f>IF(+NFL!$F239="Cincinnati",+NFL!#REF!,IF(+NFL!$H239="Cincinnati",+NFL!#REF!,0))</f>
        <v>0</v>
      </c>
      <c r="AD130" s="575">
        <f>IF(+NFL!$F239="Cincinnati",+NFL!#REF!,IF(+NFL!$H239="Cincinnati",+NFL!#REF!,0))</f>
        <v>0</v>
      </c>
      <c r="AE130" s="565">
        <f>IF(+NFL!$F239="Cincinnati",+NFL!#REF!,IF(+NFL!$H239="Cincinnati",+NFL!#REF!,0))</f>
        <v>0</v>
      </c>
      <c r="AF130" s="496">
        <f>IF(+NFL!$F239="Cincinnati",+NFL!#REF!,IF(+NFL!$H239="Cincinnati",+NFL!#REF!,0))</f>
        <v>0</v>
      </c>
      <c r="AG130" s="565">
        <f>IF(+NFL!$F239="Cincinnati",+NFL!#REF!,IF(+NFL!$H239="Cincinnati",+NFL!#REF!,0))</f>
        <v>0</v>
      </c>
      <c r="AH130" s="496">
        <f>IF(+NFL!$F239="Cincinnati",+NFL!#REF!,IF(+NFL!$H239="Cincinnati",+NFL!#REF!,0))</f>
        <v>0</v>
      </c>
      <c r="AI130" s="565">
        <f>IF(+NFL!$F239="Cincinnati",+NFL!#REF!,IF(+NFL!$H239="Cincinnati",+NFL!#REF!,0))</f>
        <v>0</v>
      </c>
      <c r="AJ130" s="575">
        <f>IF(+NFL!$F239="Cincinnati",+NFL!#REF!,IF(+NFL!$H239="Cincinnati",+NFL!#REF!,0))</f>
        <v>0</v>
      </c>
      <c r="AK130" s="565">
        <f>IF(+NFL!$F239="Cincinnati",+NFL!#REF!,IF(+NFL!$H239="Cincinnati",+NFL!#REF!,0))</f>
        <v>0</v>
      </c>
      <c r="AL130" s="100">
        <f>IF(+NFL!$F239="Cincinnati",+NFL!#REF!,IF(+NFL!$H239="Cincinnati",+NFL!#REF!,0))</f>
        <v>0</v>
      </c>
      <c r="AM130" s="82">
        <f>IF(+NFL!$F239="Cincinnati",+NFL!#REF!,IF(+NFL!$H239="Cincinnati",+NFL!#REF!,0))</f>
        <v>0</v>
      </c>
      <c r="AN130" s="81">
        <f>IF(+NFL!$F239="Cincinnati",+NFL!#REF!,IF(+NFL!$H239="Cincinnati",+NFL!#REF!,0))</f>
        <v>0</v>
      </c>
      <c r="AO130" s="83">
        <f>IF(+NFL!$F239="Cincinnati",+NFL!#REF!,IF(+NFL!$H239="Cincinnati",+NFL!#REF!,0))</f>
        <v>0</v>
      </c>
      <c r="AP130" s="480">
        <f>IF(+NFL!$F239="Cincinnati",+NFL!#REF!,IF(+NFL!$H239="Cincinnati",+NFL!#REF!,0))</f>
        <v>0</v>
      </c>
      <c r="AQ130" s="72">
        <f>IF(+NFL!$F239="Cincinnati",+NFL!#REF!,IF(+NFL!$H239="Cincinnati",+NFL!#REF!,0))</f>
        <v>0</v>
      </c>
      <c r="AR130" s="81">
        <f>IF(+NFL!$F239="Cincinnati",+NFL!#REF!,IF(+NFL!$H239="Cincinnati",+NFL!#REF!,0))</f>
        <v>0</v>
      </c>
      <c r="AS130" s="96">
        <f>IF(+NFL!$F239="Cincinnati",+NFL!#REF!,IF(+NFL!$H239="Cincinnati",+NFL!#REF!,0))</f>
        <v>0</v>
      </c>
      <c r="AT130" s="96">
        <f>IF(+NFL!$F239="Cincinnati",+NFL!#REF!,IF(+NFL!$H239="Cincinnati",+NFL!#REF!,0))</f>
        <v>0</v>
      </c>
      <c r="AU130" s="81">
        <f>IF(+NFL!$F239="Cincinnati",+NFL!#REF!,IF(+NFL!$H239="Cincinnati",+NFL!#REF!,0))</f>
        <v>0</v>
      </c>
      <c r="AV130" s="96">
        <f>IF(+NFL!$F239="Cincinnati",+NFL!#REF!,IF(+NFL!$H239="Cincinnati",+NFL!#REF!,0))</f>
        <v>0</v>
      </c>
      <c r="AW130" s="70">
        <f>IF(+NFL!$F239="Cincinnati",+NFL!#REF!,IF(+NFL!$H239="Cincinnati",+NFL!#REF!,0))</f>
        <v>0</v>
      </c>
      <c r="AX130" s="96">
        <f>IF(+NFL!$F239="Cincinnati",+NFL!#REF!,IF(+NFL!$H239="Cincinnati",+NFL!#REF!,0))</f>
        <v>0</v>
      </c>
      <c r="AY130" s="81">
        <f>IF(+NFL!$F239="Cincinnati",+NFL!#REF!,IF(+NFL!$H239="Cincinnati",+NFL!#REF!,0))</f>
        <v>0</v>
      </c>
      <c r="AZ130" s="96">
        <f>IF(+NFL!$F239="Cincinnati",+NFL!#REF!,IF(+NFL!$H239="Cincinnati",+NFL!#REF!,0))</f>
        <v>0</v>
      </c>
      <c r="BA130" s="70">
        <f>IF(+NFL!$F239="Cincinnati",+NFL!#REF!,IF(+NFL!$H239="Cincinnati",+NFL!#REF!,0))</f>
        <v>0</v>
      </c>
      <c r="BB130" s="70">
        <f>IF(+NFL!$F239="Cincinnati",+NFL!#REF!,IF(+NFL!$H239="Cincinnati",+NFL!#REF!,0))</f>
        <v>0</v>
      </c>
      <c r="BC130" s="592">
        <f>IF(+NFL!$F239="Cincinnati",+NFL!#REF!,IF(+NFL!$H239="Cincinnati",+NFL!#REF!,0))</f>
        <v>0</v>
      </c>
      <c r="BD130" s="81">
        <f>IF(+NFL!$F239="Cincinnati",+NFL!#REF!,IF(+NFL!$H239="Cincinnati",+NFL!#REF!,0))</f>
        <v>0</v>
      </c>
      <c r="BE130" s="96">
        <f>IF(+NFL!$F239="Cincinnati",+NFL!#REF!,IF(+NFL!$H239="Cincinnati",+NFL!#REF!,0))</f>
        <v>0</v>
      </c>
      <c r="BF130" s="70">
        <f>IF(+NFL!$F239="Cincinnati",+NFL!#REF!,IF(+NFL!$H239="Cincinnati",+NFL!#REF!,0))</f>
        <v>0</v>
      </c>
      <c r="BG130" s="81">
        <f>IF(+NFL!$F239="Cincinnati",+NFL!#REF!,IF(+NFL!$H239="Cincinnati",+NFL!#REF!,0))</f>
        <v>0</v>
      </c>
      <c r="BH130" s="96">
        <f>IF(+NFL!$F239="Cincinnati",+NFL!#REF!,IF(+NFL!$H239="Cincinnati",+NFL!#REF!,0))</f>
        <v>0</v>
      </c>
      <c r="BI130" s="70">
        <f>IF(+NFL!$F239="Cincinnati",+NFL!#REF!,IF(+NFL!$H239="Cincinnati",+NFL!#REF!,0))</f>
        <v>0</v>
      </c>
      <c r="BJ130" s="124">
        <f>IF(+NFL!$F239="Cincinnati",+NFL!#REF!,IF(+NFL!$H239="Cincinnati",+NFL!#REF!,0))</f>
        <v>0</v>
      </c>
      <c r="BK130" s="182">
        <f>IF(+NFL!$F239="Cincinnati",+NFL!#REF!,IF(+NFL!$H239="Cincinnati",+NFL!#REF!,0))</f>
        <v>0</v>
      </c>
    </row>
    <row r="131" spans="1:63" x14ac:dyDescent="0.8">
      <c r="A131" s="70">
        <f>IF(+NFL!$F235="Cincinnati",+NFL!A235,IF(+NFL!$H235="Cincinnati",+NFL!A235,0))</f>
        <v>14</v>
      </c>
      <c r="B131" s="480" t="str">
        <f>IF(+NFL!$F235="Cincinnati",+NFL!B235,IF(+NFL!$H235="Cincinnati",+NFL!B235,0))</f>
        <v>Sun</v>
      </c>
      <c r="C131" s="72">
        <f>IF(+NFL!$F235="Cincinnati",+NFL!C235,IF(+NFL!$H235="Cincinnati",+NFL!C235,0))</f>
        <v>44542</v>
      </c>
      <c r="D131" s="73">
        <f>IF(+NFL!$F235="Cincinnati",+NFL!D235,IF(+NFL!$H235="Cincinnati",+NFL!D235,0))</f>
        <v>0.68055416666666668</v>
      </c>
      <c r="E131" s="123" t="str">
        <f>IF(+NFL!$F235="Cincinnati",+NFL!E235,IF(+NFL!$H235="Cincinnati",+NFL!E235,0))</f>
        <v>CBS</v>
      </c>
      <c r="F131" s="189" t="str">
        <f>IF(+NFL!$F235="Cincinnati",+NFL!F235,IF(+NFL!$H235="Cincinnati",+NFL!F235,0))</f>
        <v>San Francisco</v>
      </c>
      <c r="G131" s="70" t="str">
        <f>IF(+NFL!$F235="Cincinnati",+NFL!G235,IF(+NFL!$H235="Cincinnati",+NFL!G235,0))</f>
        <v>NFCW</v>
      </c>
      <c r="H131" s="189" t="str">
        <f>IF(+NFL!$F235="Cincinnati",+NFL!H235,IF(+NFL!$H235="Cincinnati",+NFL!H235,0))</f>
        <v>Cincinnati</v>
      </c>
      <c r="I131" s="123" t="str">
        <f>IF(+NFL!$F235="Cincinnati",+NFL!I235,IF(+NFL!$H235="Cincinnati",+NFL!I235,0))</f>
        <v>AFCN</v>
      </c>
      <c r="J131" s="496" t="str">
        <f>IF(+NFL!$F235="Cincinnati",+NFL!J235,IF(+NFL!$H235="Cincinnati",+NFL!J235,0))</f>
        <v>Cincinnati</v>
      </c>
      <c r="K131" s="510" t="str">
        <f>IF(+NFL!$F235="Cincinnati",+NFL!K235,IF(+NFL!$H235="Cincinnati",+NFL!K235,0))</f>
        <v>San Francisco</v>
      </c>
      <c r="L131" s="572">
        <f>IF(+NFL!$F235="Cincinnati",+NFL!L235,IF(+NFL!$H235="Cincinnati",+NFL!L235,0))</f>
        <v>1</v>
      </c>
      <c r="M131" s="573">
        <f>IF(+NFL!$F235="Cincinnati",+NFL!M235,IF(+NFL!$H235="Cincinnati",+NFL!M235,0))</f>
        <v>48.5</v>
      </c>
      <c r="N131" s="583" t="str">
        <f>IF(+NFL!$F235="Cincinnati",+NFL!N235,IF(+NFL!$H235="Cincinnati",+NFL!N235,0))</f>
        <v>San Francisco</v>
      </c>
      <c r="O131" s="584">
        <f>IF(+NFL!$F235="Cincinnati",+NFL!O235,IF(+NFL!$H235="Cincinnati",+NFL!O235,0))</f>
        <v>26</v>
      </c>
      <c r="P131" s="583" t="str">
        <f>IF(+NFL!$F235="Cincinnati",+NFL!P235,IF(+NFL!$H235="Cincinnati",+NFL!P235,0))</f>
        <v>Cincinnati</v>
      </c>
      <c r="Q131" s="585">
        <f>IF(+NFL!$F235="Cincinnati",+NFL!Q235,IF(+NFL!$H235="Cincinnati",+NFL!Q235,0))</f>
        <v>23</v>
      </c>
      <c r="R131" s="586" t="str">
        <f>IF(+NFL!$F235="Cincinnati",+NFL!R235,IF(+NFL!$H235="Cincinnati",+NFL!R235,0))</f>
        <v>San Francisco</v>
      </c>
      <c r="S131" s="588" t="str">
        <f>IF(+NFL!$F235="Cincinnati",+NFL!S235,IF(+NFL!$H235="Cincinnati",+NFL!S235,0))</f>
        <v>Cincinnati</v>
      </c>
      <c r="T131" s="587" t="str">
        <f>IF(+NFL!$F235="Cincinnati",+NFL!T235,IF(+NFL!$H235="Cincinnati",+NFL!T235,0))</f>
        <v>Cincinnati</v>
      </c>
      <c r="U131" s="585" t="str">
        <f>IF(+NFL!$F235="Cincinnati",+NFL!U235,IF(+NFL!$H235="Cincinnati",+NFL!U235,0))</f>
        <v>L</v>
      </c>
      <c r="V131" s="587">
        <f>IF(+NFL!$F259="Cincinnati",+NFL!#REF!,IF(+NFL!$H259="Cincinnati",+NFL!#REF!,0))</f>
        <v>0</v>
      </c>
      <c r="W131" s="585">
        <f>IF(+NFL!$F259="Cincinnati",+NFL!#REF!,IF(+NFL!$H259="Cincinnati",+NFL!#REF!,0))</f>
        <v>0</v>
      </c>
      <c r="X131" s="587">
        <f>IF(+NFL!$F259="Cincinnati",+NFL!#REF!,IF(+NFL!$H259="Cincinnati",+NFL!#REF!,0))</f>
        <v>0</v>
      </c>
      <c r="Y131" s="589">
        <f>IF(+NFL!$F259="Cincinnati",+NFL!#REF!,IF(+NFL!$H259="Cincinnati",+NFL!#REF!,0))</f>
        <v>0</v>
      </c>
      <c r="Z131" s="586">
        <f>IF(+NFL!$F259="Cincinnati",+NFL!#REF!,IF(+NFL!$H259="Cincinnati",+NFL!#REF!,0))</f>
        <v>0</v>
      </c>
      <c r="AA131" s="589">
        <f>IF(+NFL!$F259="Cincinnati",+NFL!#REF!,IF(+NFL!$H259="Cincinnati",+NFL!#REF!,0))</f>
        <v>0</v>
      </c>
      <c r="AB131" s="124">
        <f>IF(+NFL!$F259="Cincinnati",+NFL!#REF!,IF(+NFL!$H259="Cincinnati",+NFL!#REF!,0))</f>
        <v>0</v>
      </c>
      <c r="AC131" s="182">
        <f>IF(+NFL!$F259="Cincinnati",+NFL!#REF!,IF(+NFL!$H259="Cincinnati",+NFL!#REF!,0))</f>
        <v>0</v>
      </c>
      <c r="AD131" s="575">
        <f>IF(+NFL!$F259="Cincinnati",+NFL!#REF!,IF(+NFL!$H259="Cincinnati",+NFL!#REF!,0))</f>
        <v>0</v>
      </c>
      <c r="AE131" s="565">
        <f>IF(+NFL!$F259="Cincinnati",+NFL!#REF!,IF(+NFL!$H259="Cincinnati",+NFL!#REF!,0))</f>
        <v>0</v>
      </c>
      <c r="AF131" s="496">
        <f>IF(+NFL!$F259="Cincinnati",+NFL!#REF!,IF(+NFL!$H259="Cincinnati",+NFL!#REF!,0))</f>
        <v>0</v>
      </c>
      <c r="AG131" s="565">
        <f>IF(+NFL!$F259="Cincinnati",+NFL!#REF!,IF(+NFL!$H259="Cincinnati",+NFL!#REF!,0))</f>
        <v>0</v>
      </c>
      <c r="AH131" s="496">
        <f>IF(+NFL!$F259="Cincinnati",+NFL!#REF!,IF(+NFL!$H259="Cincinnati",+NFL!#REF!,0))</f>
        <v>0</v>
      </c>
      <c r="AI131" s="565">
        <f>IF(+NFL!$F259="Cincinnati",+NFL!#REF!,IF(+NFL!$H259="Cincinnati",+NFL!#REF!,0))</f>
        <v>0</v>
      </c>
      <c r="AJ131" s="575">
        <f>IF(+NFL!$F259="Cincinnati",+NFL!#REF!,IF(+NFL!$H259="Cincinnati",+NFL!#REF!,0))</f>
        <v>0</v>
      </c>
      <c r="AK131" s="565">
        <f>IF(+NFL!$F259="Cincinnati",+NFL!#REF!,IF(+NFL!$H259="Cincinnati",+NFL!#REF!,0))</f>
        <v>0</v>
      </c>
      <c r="AL131" s="100">
        <f>IF(+NFL!$F259="Cincinnati",+NFL!#REF!,IF(+NFL!$H259="Cincinnati",+NFL!#REF!,0))</f>
        <v>0</v>
      </c>
      <c r="AM131" s="82">
        <f>IF(+NFL!$F259="Cincinnati",+NFL!#REF!,IF(+NFL!$H259="Cincinnati",+NFL!#REF!,0))</f>
        <v>0</v>
      </c>
      <c r="AN131" s="81">
        <f>IF(+NFL!$F259="Cincinnati",+NFL!#REF!,IF(+NFL!$H259="Cincinnati",+NFL!#REF!,0))</f>
        <v>0</v>
      </c>
      <c r="AO131" s="83">
        <f>IF(+NFL!$F259="Cincinnati",+NFL!#REF!,IF(+NFL!$H259="Cincinnati",+NFL!#REF!,0))</f>
        <v>0</v>
      </c>
      <c r="AP131" s="480">
        <f>IF(+NFL!$F259="Cincinnati",+NFL!#REF!,IF(+NFL!$H259="Cincinnati",+NFL!#REF!,0))</f>
        <v>0</v>
      </c>
      <c r="AQ131" s="72">
        <f>IF(+NFL!$F259="Cincinnati",+NFL!#REF!,IF(+NFL!$H259="Cincinnati",+NFL!#REF!,0))</f>
        <v>0</v>
      </c>
      <c r="AR131" s="81">
        <f>IF(+NFL!$F259="Cincinnati",+NFL!#REF!,IF(+NFL!$H259="Cincinnati",+NFL!#REF!,0))</f>
        <v>0</v>
      </c>
      <c r="AS131" s="96">
        <f>IF(+NFL!$F259="Cincinnati",+NFL!#REF!,IF(+NFL!$H259="Cincinnati",+NFL!#REF!,0))</f>
        <v>0</v>
      </c>
      <c r="AT131" s="96">
        <f>IF(+NFL!$F259="Cincinnati",+NFL!#REF!,IF(+NFL!$H259="Cincinnati",+NFL!#REF!,0))</f>
        <v>0</v>
      </c>
      <c r="AU131" s="81">
        <f>IF(+NFL!$F259="Cincinnati",+NFL!#REF!,IF(+NFL!$H259="Cincinnati",+NFL!#REF!,0))</f>
        <v>0</v>
      </c>
      <c r="AV131" s="96">
        <f>IF(+NFL!$F259="Cincinnati",+NFL!#REF!,IF(+NFL!$H259="Cincinnati",+NFL!#REF!,0))</f>
        <v>0</v>
      </c>
      <c r="AW131" s="70">
        <f>IF(+NFL!$F259="Cincinnati",+NFL!#REF!,IF(+NFL!$H259="Cincinnati",+NFL!#REF!,0))</f>
        <v>0</v>
      </c>
      <c r="AX131" s="96">
        <f>IF(+NFL!$F259="Cincinnati",+NFL!#REF!,IF(+NFL!$H259="Cincinnati",+NFL!#REF!,0))</f>
        <v>0</v>
      </c>
      <c r="AY131" s="81">
        <f>IF(+NFL!$F259="Cincinnati",+NFL!#REF!,IF(+NFL!$H259="Cincinnati",+NFL!#REF!,0))</f>
        <v>0</v>
      </c>
      <c r="AZ131" s="96">
        <f>IF(+NFL!$F259="Cincinnati",+NFL!#REF!,IF(+NFL!$H259="Cincinnati",+NFL!#REF!,0))</f>
        <v>0</v>
      </c>
      <c r="BA131" s="70">
        <f>IF(+NFL!$F259="Cincinnati",+NFL!#REF!,IF(+NFL!$H259="Cincinnati",+NFL!#REF!,0))</f>
        <v>0</v>
      </c>
      <c r="BB131" s="70">
        <f>IF(+NFL!$F259="Cincinnati",+NFL!#REF!,IF(+NFL!$H259="Cincinnati",+NFL!#REF!,0))</f>
        <v>0</v>
      </c>
      <c r="BC131" s="592">
        <f>IF(+NFL!$F259="Cincinnati",+NFL!#REF!,IF(+NFL!$H259="Cincinnati",+NFL!#REF!,0))</f>
        <v>0</v>
      </c>
      <c r="BD131" s="81">
        <f>IF(+NFL!$F259="Cincinnati",+NFL!#REF!,IF(+NFL!$H259="Cincinnati",+NFL!#REF!,0))</f>
        <v>0</v>
      </c>
      <c r="BE131" s="96">
        <f>IF(+NFL!$F259="Cincinnati",+NFL!#REF!,IF(+NFL!$H259="Cincinnati",+NFL!#REF!,0))</f>
        <v>0</v>
      </c>
      <c r="BF131" s="70">
        <f>IF(+NFL!$F259="Cincinnati",+NFL!#REF!,IF(+NFL!$H259="Cincinnati",+NFL!#REF!,0))</f>
        <v>0</v>
      </c>
      <c r="BG131" s="81">
        <f>IF(+NFL!$F259="Cincinnati",+NFL!#REF!,IF(+NFL!$H259="Cincinnati",+NFL!#REF!,0))</f>
        <v>0</v>
      </c>
      <c r="BH131" s="96">
        <f>IF(+NFL!$F259="Cincinnati",+NFL!#REF!,IF(+NFL!$H259="Cincinnati",+NFL!#REF!,0))</f>
        <v>0</v>
      </c>
      <c r="BI131" s="70">
        <f>IF(+NFL!$F259="Cincinnati",+NFL!#REF!,IF(+NFL!$H259="Cincinnati",+NFL!#REF!,0))</f>
        <v>0</v>
      </c>
      <c r="BJ131" s="124">
        <f>IF(+NFL!$F259="Cincinnati",+NFL!#REF!,IF(+NFL!$H259="Cincinnati",+NFL!#REF!,0))</f>
        <v>0</v>
      </c>
      <c r="BK131" s="182">
        <f>IF(+NFL!$F259="Cincinnati",+NFL!#REF!,IF(+NFL!$H259="Cincinnati",+NFL!#REF!,0))</f>
        <v>0</v>
      </c>
    </row>
    <row r="132" spans="1:63" x14ac:dyDescent="0.8">
      <c r="A132" s="70">
        <f>IF(+NFL!$F264="Cincinnati",+NFL!A264,IF(+NFL!$H264="Cincinnati",+NFL!A264,0))</f>
        <v>15</v>
      </c>
      <c r="B132" s="480" t="str">
        <f>IF(+NFL!$F264="Cincinnati",+NFL!B264,IF(+NFL!$H264="Cincinnati",+NFL!B264,0))</f>
        <v>Sun</v>
      </c>
      <c r="C132" s="72">
        <f>IF(+NFL!$F264="Cincinnati",+NFL!C264,IF(+NFL!$H264="Cincinnati",+NFL!C264,0))</f>
        <v>44549</v>
      </c>
      <c r="D132" s="73">
        <f>IF(+NFL!$F264="Cincinnati",+NFL!D264,IF(+NFL!$H264="Cincinnati",+NFL!D264,0))</f>
        <v>0.68055416666666668</v>
      </c>
      <c r="E132" s="123">
        <f>IF(+NFL!$F264="Cincinnati",+NFL!E264,IF(+NFL!$H264="Cincinnati",+NFL!E264,0))</f>
        <v>0</v>
      </c>
      <c r="F132" s="189" t="str">
        <f>IF(+NFL!$F264="Cincinnati",+NFL!F264,IF(+NFL!$H264="Cincinnati",+NFL!F264,0))</f>
        <v>Cincinnati</v>
      </c>
      <c r="G132" s="70" t="str">
        <f>IF(+NFL!$F264="Cincinnati",+NFL!G264,IF(+NFL!$H264="Cincinnati",+NFL!G264,0))</f>
        <v>AFCN</v>
      </c>
      <c r="H132" s="189" t="str">
        <f>IF(+NFL!$F264="Cincinnati",+NFL!H264,IF(+NFL!$H264="Cincinnati",+NFL!H264,0))</f>
        <v>Denver</v>
      </c>
      <c r="I132" s="123" t="str">
        <f>IF(+NFL!$F264="Cincinnati",+NFL!I264,IF(+NFL!$H264="Cincinnati",+NFL!I264,0))</f>
        <v>AFCW</v>
      </c>
      <c r="J132" s="496" t="str">
        <f>IF(+NFL!$F264="Cincinnati",+NFL!J264,IF(+NFL!$H264="Cincinnati",+NFL!J264,0))</f>
        <v>Denver</v>
      </c>
      <c r="K132" s="510" t="str">
        <f>IF(+NFL!$F264="Cincinnati",+NFL!K264,IF(+NFL!$H264="Cincinnati",+NFL!K264,0))</f>
        <v>Cincinnati</v>
      </c>
      <c r="L132" s="572">
        <f>IF(+NFL!$F264="Cincinnati",+NFL!L264,IF(+NFL!$H264="Cincinnati",+NFL!L264,0))</f>
        <v>2.5</v>
      </c>
      <c r="M132" s="573">
        <f>IF(+NFL!$F264="Cincinnati",+NFL!M264,IF(+NFL!$H264="Cincinnati",+NFL!M264,0))</f>
        <v>44.5</v>
      </c>
      <c r="N132" s="583" t="str">
        <f>IF(+NFL!$F264="Cincinnati",+NFL!N264,IF(+NFL!$H264="Cincinnati",+NFL!N264,0))</f>
        <v>Cincinnati</v>
      </c>
      <c r="O132" s="584">
        <f>IF(+NFL!$F264="Cincinnati",+NFL!O264,IF(+NFL!$H264="Cincinnati",+NFL!O264,0))</f>
        <v>15</v>
      </c>
      <c r="P132" s="583" t="str">
        <f>IF(+NFL!$F264="Cincinnati",+NFL!P264,IF(+NFL!$H264="Cincinnati",+NFL!P264,0))</f>
        <v>Denver</v>
      </c>
      <c r="Q132" s="585">
        <f>IF(+NFL!$F264="Cincinnati",+NFL!Q264,IF(+NFL!$H264="Cincinnati",+NFL!Q264,0))</f>
        <v>10</v>
      </c>
      <c r="R132" s="586" t="str">
        <f>IF(+NFL!$F264="Cincinnati",+NFL!R264,IF(+NFL!$H264="Cincinnati",+NFL!R264,0))</f>
        <v>Cincinnati</v>
      </c>
      <c r="S132" s="588" t="str">
        <f>IF(+NFL!$F264="Cincinnati",+NFL!S264,IF(+NFL!$H264="Cincinnati",+NFL!S264,0))</f>
        <v>Denver</v>
      </c>
      <c r="T132" s="587" t="str">
        <f>IF(+NFL!$F264="Cincinnati",+NFL!T264,IF(+NFL!$H264="Cincinnati",+NFL!T264,0))</f>
        <v>Cincinnati</v>
      </c>
      <c r="U132" s="585" t="str">
        <f>IF(+NFL!$F264="Cincinnati",+NFL!U264,IF(+NFL!$H264="Cincinnati",+NFL!U264,0))</f>
        <v>W</v>
      </c>
      <c r="V132" s="587">
        <f>IF(+NFL!$F277="Cincinnati",+NFL!#REF!,IF(+NFL!$H277="Cincinnati",+NFL!#REF!,0))</f>
        <v>0</v>
      </c>
      <c r="W132" s="585">
        <f>IF(+NFL!$F277="Cincinnati",+NFL!#REF!,IF(+NFL!$H277="Cincinnati",+NFL!#REF!,0))</f>
        <v>0</v>
      </c>
      <c r="X132" s="587">
        <f>IF(+NFL!$F277="Cincinnati",+NFL!#REF!,IF(+NFL!$H277="Cincinnati",+NFL!#REF!,0))</f>
        <v>0</v>
      </c>
      <c r="Y132" s="589">
        <f>IF(+NFL!$F277="Cincinnati",+NFL!#REF!,IF(+NFL!$H277="Cincinnati",+NFL!#REF!,0))</f>
        <v>0</v>
      </c>
      <c r="Z132" s="586">
        <f>IF(+NFL!$F277="Cincinnati",+NFL!#REF!,IF(+NFL!$H277="Cincinnati",+NFL!#REF!,0))</f>
        <v>0</v>
      </c>
      <c r="AA132" s="589">
        <f>IF(+NFL!$F277="Cincinnati",+NFL!#REF!,IF(+NFL!$H277="Cincinnati",+NFL!#REF!,0))</f>
        <v>0</v>
      </c>
      <c r="AB132" s="124">
        <f>IF(+NFL!$F277="Cincinnati",+NFL!#REF!,IF(+NFL!$H277="Cincinnati",+NFL!#REF!,0))</f>
        <v>0</v>
      </c>
      <c r="AC132" s="182">
        <f>IF(+NFL!$F277="Cincinnati",+NFL!#REF!,IF(+NFL!$H277="Cincinnati",+NFL!#REF!,0))</f>
        <v>0</v>
      </c>
      <c r="AD132" s="575">
        <f>IF(+NFL!$F277="Cincinnati",+NFL!#REF!,IF(+NFL!$H277="Cincinnati",+NFL!#REF!,0))</f>
        <v>0</v>
      </c>
      <c r="AE132" s="565">
        <f>IF(+NFL!$F277="Cincinnati",+NFL!#REF!,IF(+NFL!$H277="Cincinnati",+NFL!#REF!,0))</f>
        <v>0</v>
      </c>
      <c r="AF132" s="496">
        <f>IF(+NFL!$F277="Cincinnati",+NFL!#REF!,IF(+NFL!$H277="Cincinnati",+NFL!#REF!,0))</f>
        <v>0</v>
      </c>
      <c r="AG132" s="565">
        <f>IF(+NFL!$F277="Cincinnati",+NFL!#REF!,IF(+NFL!$H277="Cincinnati",+NFL!#REF!,0))</f>
        <v>0</v>
      </c>
      <c r="AH132" s="496">
        <f>IF(+NFL!$F277="Cincinnati",+NFL!#REF!,IF(+NFL!$H277="Cincinnati",+NFL!#REF!,0))</f>
        <v>0</v>
      </c>
      <c r="AI132" s="565">
        <f>IF(+NFL!$F277="Cincinnati",+NFL!#REF!,IF(+NFL!$H277="Cincinnati",+NFL!#REF!,0))</f>
        <v>0</v>
      </c>
      <c r="AJ132" s="575">
        <f>IF(+NFL!$F277="Cincinnati",+NFL!#REF!,IF(+NFL!$H277="Cincinnati",+NFL!#REF!,0))</f>
        <v>0</v>
      </c>
      <c r="AK132" s="565">
        <f>IF(+NFL!$F277="Cincinnati",+NFL!#REF!,IF(+NFL!$H277="Cincinnati",+NFL!#REF!,0))</f>
        <v>0</v>
      </c>
      <c r="AL132" s="100">
        <f>IF(+NFL!$F277="Cincinnati",+NFL!#REF!,IF(+NFL!$H277="Cincinnati",+NFL!#REF!,0))</f>
        <v>0</v>
      </c>
      <c r="AM132" s="82">
        <f>IF(+NFL!$F277="Cincinnati",+NFL!#REF!,IF(+NFL!$H277="Cincinnati",+NFL!#REF!,0))</f>
        <v>0</v>
      </c>
      <c r="AN132" s="81">
        <f>IF(+NFL!$F277="Cincinnati",+NFL!#REF!,IF(+NFL!$H277="Cincinnati",+NFL!#REF!,0))</f>
        <v>0</v>
      </c>
      <c r="AO132" s="83">
        <f>IF(+NFL!$F277="Cincinnati",+NFL!#REF!,IF(+NFL!$H277="Cincinnati",+NFL!#REF!,0))</f>
        <v>0</v>
      </c>
      <c r="AP132" s="480">
        <f>IF(+NFL!$F277="Cincinnati",+NFL!#REF!,IF(+NFL!$H277="Cincinnati",+NFL!#REF!,0))</f>
        <v>0</v>
      </c>
      <c r="AQ132" s="72">
        <f>IF(+NFL!$F277="Cincinnati",+NFL!#REF!,IF(+NFL!$H277="Cincinnati",+NFL!#REF!,0))</f>
        <v>0</v>
      </c>
      <c r="AR132" s="81">
        <f>IF(+NFL!$F277="Cincinnati",+NFL!#REF!,IF(+NFL!$H277="Cincinnati",+NFL!#REF!,0))</f>
        <v>0</v>
      </c>
      <c r="AS132" s="96">
        <f>IF(+NFL!$F277="Cincinnati",+NFL!#REF!,IF(+NFL!$H277="Cincinnati",+NFL!#REF!,0))</f>
        <v>0</v>
      </c>
      <c r="AT132" s="96">
        <f>IF(+NFL!$F277="Cincinnati",+NFL!#REF!,IF(+NFL!$H277="Cincinnati",+NFL!#REF!,0))</f>
        <v>0</v>
      </c>
      <c r="AU132" s="81">
        <f>IF(+NFL!$F277="Cincinnati",+NFL!#REF!,IF(+NFL!$H277="Cincinnati",+NFL!#REF!,0))</f>
        <v>0</v>
      </c>
      <c r="AV132" s="96">
        <f>IF(+NFL!$F277="Cincinnati",+NFL!#REF!,IF(+NFL!$H277="Cincinnati",+NFL!#REF!,0))</f>
        <v>0</v>
      </c>
      <c r="AW132" s="70">
        <f>IF(+NFL!$F277="Cincinnati",+NFL!#REF!,IF(+NFL!$H277="Cincinnati",+NFL!#REF!,0))</f>
        <v>0</v>
      </c>
      <c r="AX132" s="96">
        <f>IF(+NFL!$F277="Cincinnati",+NFL!#REF!,IF(+NFL!$H277="Cincinnati",+NFL!#REF!,0))</f>
        <v>0</v>
      </c>
      <c r="AY132" s="81">
        <f>IF(+NFL!$F277="Cincinnati",+NFL!#REF!,IF(+NFL!$H277="Cincinnati",+NFL!#REF!,0))</f>
        <v>0</v>
      </c>
      <c r="AZ132" s="96">
        <f>IF(+NFL!$F277="Cincinnati",+NFL!#REF!,IF(+NFL!$H277="Cincinnati",+NFL!#REF!,0))</f>
        <v>0</v>
      </c>
      <c r="BA132" s="70">
        <f>IF(+NFL!$F277="Cincinnati",+NFL!#REF!,IF(+NFL!$H277="Cincinnati",+NFL!#REF!,0))</f>
        <v>0</v>
      </c>
      <c r="BB132" s="70">
        <f>IF(+NFL!$F277="Cincinnati",+NFL!#REF!,IF(+NFL!$H277="Cincinnati",+NFL!#REF!,0))</f>
        <v>0</v>
      </c>
      <c r="BC132" s="592">
        <f>IF(+NFL!$F277="Cincinnati",+NFL!#REF!,IF(+NFL!$H277="Cincinnati",+NFL!#REF!,0))</f>
        <v>0</v>
      </c>
      <c r="BD132" s="81">
        <f>IF(+NFL!$F277="Cincinnati",+NFL!#REF!,IF(+NFL!$H277="Cincinnati",+NFL!#REF!,0))</f>
        <v>0</v>
      </c>
      <c r="BE132" s="96">
        <f>IF(+NFL!$F277="Cincinnati",+NFL!#REF!,IF(+NFL!$H277="Cincinnati",+NFL!#REF!,0))</f>
        <v>0</v>
      </c>
      <c r="BF132" s="70">
        <f>IF(+NFL!$F277="Cincinnati",+NFL!#REF!,IF(+NFL!$H277="Cincinnati",+NFL!#REF!,0))</f>
        <v>0</v>
      </c>
      <c r="BG132" s="81">
        <f>IF(+NFL!$F277="Cincinnati",+NFL!#REF!,IF(+NFL!$H277="Cincinnati",+NFL!#REF!,0))</f>
        <v>0</v>
      </c>
      <c r="BH132" s="96">
        <f>IF(+NFL!$F277="Cincinnati",+NFL!#REF!,IF(+NFL!$H277="Cincinnati",+NFL!#REF!,0))</f>
        <v>0</v>
      </c>
      <c r="BI132" s="70">
        <f>IF(+NFL!$F277="Cincinnati",+NFL!#REF!,IF(+NFL!$H277="Cincinnati",+NFL!#REF!,0))</f>
        <v>0</v>
      </c>
      <c r="BJ132" s="124">
        <f>IF(+NFL!$F277="Cincinnati",+NFL!#REF!,IF(+NFL!$H277="Cincinnati",+NFL!#REF!,0))</f>
        <v>0</v>
      </c>
      <c r="BK132" s="182">
        <f>IF(+NFL!$F277="Cincinnati",+NFL!#REF!,IF(+NFL!$H277="Cincinnati",+NFL!#REF!,0))</f>
        <v>0</v>
      </c>
    </row>
    <row r="133" spans="1:63" x14ac:dyDescent="0.8">
      <c r="A133" s="70">
        <f>IF(+NFL!$F273="Cincinnati",+NFL!A273,IF(+NFL!$H273="Cincinnati",+NFL!A273,0))</f>
        <v>16</v>
      </c>
      <c r="B133" s="480" t="str">
        <f>IF(+NFL!$F273="Cincinnati",+NFL!B273,IF(+NFL!$H273="Cincinnati",+NFL!B273,0))</f>
        <v>Sun</v>
      </c>
      <c r="C133" s="72">
        <f>IF(+NFL!$F273="Cincinnati",+NFL!C273,IF(+NFL!$H273="Cincinnati",+NFL!C273,0))</f>
        <v>44556</v>
      </c>
      <c r="D133" s="73">
        <f>IF(+NFL!$F273="Cincinnati",+NFL!D273,IF(+NFL!$H273="Cincinnati",+NFL!D273,0))</f>
        <v>0.54166666666666663</v>
      </c>
      <c r="E133" s="123" t="str">
        <f>IF(+NFL!$F273="Cincinnati",+NFL!E273,IF(+NFL!$H273="Cincinnati",+NFL!E273,0))</f>
        <v>CBS</v>
      </c>
      <c r="F133" s="189" t="str">
        <f>IF(+NFL!$F273="Cincinnati",+NFL!F273,IF(+NFL!$H273="Cincinnati",+NFL!F273,0))</f>
        <v>Baltimore</v>
      </c>
      <c r="G133" s="70" t="str">
        <f>IF(+NFL!$F273="Cincinnati",+NFL!G273,IF(+NFL!$H273="Cincinnati",+NFL!G273,0))</f>
        <v>AFCN</v>
      </c>
      <c r="H133" s="189" t="str">
        <f>IF(+NFL!$F273="Cincinnati",+NFL!H273,IF(+NFL!$H273="Cincinnati",+NFL!H273,0))</f>
        <v>Cincinnati</v>
      </c>
      <c r="I133" s="123" t="str">
        <f>IF(+NFL!$F273="Cincinnati",+NFL!I273,IF(+NFL!$H273="Cincinnati",+NFL!I273,0))</f>
        <v>AFCN</v>
      </c>
      <c r="J133" s="496" t="str">
        <f>IF(+NFL!$F273="Cincinnati",+NFL!J273,IF(+NFL!$H273="Cincinnati",+NFL!J273,0))</f>
        <v>Cincinnati</v>
      </c>
      <c r="K133" s="510" t="str">
        <f>IF(+NFL!$F273="Cincinnati",+NFL!K273,IF(+NFL!$H273="Cincinnati",+NFL!K273,0))</f>
        <v>Baltimore</v>
      </c>
      <c r="L133" s="572">
        <f>IF(+NFL!$F273="Cincinnati",+NFL!L273,IF(+NFL!$H273="Cincinnati",+NFL!L273,0))</f>
        <v>2.5</v>
      </c>
      <c r="M133" s="573">
        <f>IF(+NFL!$F273="Cincinnati",+NFL!M273,IF(+NFL!$H273="Cincinnati",+NFL!M273,0))</f>
        <v>36.5</v>
      </c>
      <c r="N133" s="583" t="str">
        <f>IF(+NFL!$F273="Cincinnati",+NFL!N273,IF(+NFL!$H273="Cincinnati",+NFL!N273,0))</f>
        <v>Cincinnati</v>
      </c>
      <c r="O133" s="584">
        <f>IF(+NFL!$F273="Cincinnati",+NFL!O273,IF(+NFL!$H273="Cincinnati",+NFL!O273,0))</f>
        <v>41</v>
      </c>
      <c r="P133" s="583" t="str">
        <f>IF(+NFL!$F273="Cincinnati",+NFL!P273,IF(+NFL!$H273="Cincinnati",+NFL!P273,0))</f>
        <v>Baltimore</v>
      </c>
      <c r="Q133" s="585">
        <f>IF(+NFL!$F273="Cincinnati",+NFL!Q273,IF(+NFL!$H273="Cincinnati",+NFL!Q273,0))</f>
        <v>21</v>
      </c>
      <c r="R133" s="586" t="str">
        <f>IF(+NFL!$F273="Cincinnati",+NFL!R273,IF(+NFL!$H273="Cincinnati",+NFL!R273,0))</f>
        <v>Cincinnati</v>
      </c>
      <c r="S133" s="588" t="str">
        <f>IF(+NFL!$F273="Cincinnati",+NFL!S273,IF(+NFL!$H273="Cincinnati",+NFL!S273,0))</f>
        <v>Baltimore</v>
      </c>
      <c r="T133" s="587" t="str">
        <f>IF(+NFL!$F273="Cincinnati",+NFL!T273,IF(+NFL!$H273="Cincinnati",+NFL!T273,0))</f>
        <v>Cincinnati</v>
      </c>
      <c r="U133" s="585" t="str">
        <f>IF(+NFL!$F273="Cincinnati",+NFL!U273,IF(+NFL!$H273="Cincinnati",+NFL!U273,0))</f>
        <v>W</v>
      </c>
      <c r="V133" s="587">
        <f>IF(+NFL!$F293="Cincinnati",+NFL!#REF!,IF(+NFL!$H293="Cincinnati",+NFL!#REF!,0))</f>
        <v>0</v>
      </c>
      <c r="W133" s="585">
        <f>IF(+NFL!$F293="Cincinnati",+NFL!#REF!,IF(+NFL!$H293="Cincinnati",+NFL!#REF!,0))</f>
        <v>0</v>
      </c>
      <c r="X133" s="587">
        <f>IF(+NFL!$F293="Cincinnati",+NFL!#REF!,IF(+NFL!$H293="Cincinnati",+NFL!#REF!,0))</f>
        <v>0</v>
      </c>
      <c r="Y133" s="589">
        <f>IF(+NFL!$F293="Cincinnati",+NFL!#REF!,IF(+NFL!$H293="Cincinnati",+NFL!#REF!,0))</f>
        <v>0</v>
      </c>
      <c r="Z133" s="586">
        <f>IF(+NFL!$F293="Cincinnati",+NFL!#REF!,IF(+NFL!$H293="Cincinnati",+NFL!#REF!,0))</f>
        <v>0</v>
      </c>
      <c r="AA133" s="589">
        <f>IF(+NFL!$F293="Cincinnati",+NFL!#REF!,IF(+NFL!$H293="Cincinnati",+NFL!#REF!,0))</f>
        <v>0</v>
      </c>
      <c r="AB133" s="124">
        <f>IF(+NFL!$F293="Cincinnati",+NFL!#REF!,IF(+NFL!$H293="Cincinnati",+NFL!#REF!,0))</f>
        <v>0</v>
      </c>
      <c r="AC133" s="182">
        <f>IF(+NFL!$F293="Cincinnati",+NFL!#REF!,IF(+NFL!$H293="Cincinnati",+NFL!#REF!,0))</f>
        <v>0</v>
      </c>
      <c r="AD133" s="575">
        <f>IF(+NFL!$F293="Cincinnati",+NFL!#REF!,IF(+NFL!$H293="Cincinnati",+NFL!#REF!,0))</f>
        <v>0</v>
      </c>
      <c r="AE133" s="565">
        <f>IF(+NFL!$F293="Cincinnati",+NFL!#REF!,IF(+NFL!$H293="Cincinnati",+NFL!#REF!,0))</f>
        <v>0</v>
      </c>
      <c r="AF133" s="496">
        <f>IF(+NFL!$F293="Cincinnati",+NFL!#REF!,IF(+NFL!$H293="Cincinnati",+NFL!#REF!,0))</f>
        <v>0</v>
      </c>
      <c r="AG133" s="565">
        <f>IF(+NFL!$F293="Cincinnati",+NFL!#REF!,IF(+NFL!$H293="Cincinnati",+NFL!#REF!,0))</f>
        <v>0</v>
      </c>
      <c r="AH133" s="496">
        <f>IF(+NFL!$F293="Cincinnati",+NFL!#REF!,IF(+NFL!$H293="Cincinnati",+NFL!#REF!,0))</f>
        <v>0</v>
      </c>
      <c r="AI133" s="565">
        <f>IF(+NFL!$F293="Cincinnati",+NFL!#REF!,IF(+NFL!$H293="Cincinnati",+NFL!#REF!,0))</f>
        <v>0</v>
      </c>
      <c r="AJ133" s="575">
        <f>IF(+NFL!$F293="Cincinnati",+NFL!#REF!,IF(+NFL!$H293="Cincinnati",+NFL!#REF!,0))</f>
        <v>0</v>
      </c>
      <c r="AK133" s="565">
        <f>IF(+NFL!$F293="Cincinnati",+NFL!#REF!,IF(+NFL!$H293="Cincinnati",+NFL!#REF!,0))</f>
        <v>0</v>
      </c>
      <c r="AL133" s="100">
        <f>IF(+NFL!$F293="Cincinnati",+NFL!#REF!,IF(+NFL!$H293="Cincinnati",+NFL!#REF!,0))</f>
        <v>0</v>
      </c>
      <c r="AM133" s="82">
        <f>IF(+NFL!$F293="Cincinnati",+NFL!#REF!,IF(+NFL!$H293="Cincinnati",+NFL!#REF!,0))</f>
        <v>0</v>
      </c>
      <c r="AN133" s="81">
        <f>IF(+NFL!$F293="Cincinnati",+NFL!#REF!,IF(+NFL!$H293="Cincinnati",+NFL!#REF!,0))</f>
        <v>0</v>
      </c>
      <c r="AO133" s="83">
        <f>IF(+NFL!$F293="Cincinnati",+NFL!#REF!,IF(+NFL!$H293="Cincinnati",+NFL!#REF!,0))</f>
        <v>0</v>
      </c>
      <c r="AP133" s="480">
        <f>IF(+NFL!$F293="Cincinnati",+NFL!#REF!,IF(+NFL!$H293="Cincinnati",+NFL!#REF!,0))</f>
        <v>0</v>
      </c>
      <c r="AQ133" s="72">
        <f>IF(+NFL!$F293="Cincinnati",+NFL!#REF!,IF(+NFL!$H293="Cincinnati",+NFL!#REF!,0))</f>
        <v>0</v>
      </c>
      <c r="AR133" s="81">
        <f>IF(+NFL!$F293="Cincinnati",+NFL!#REF!,IF(+NFL!$H293="Cincinnati",+NFL!#REF!,0))</f>
        <v>0</v>
      </c>
      <c r="AS133" s="96">
        <f>IF(+NFL!$F293="Cincinnati",+NFL!#REF!,IF(+NFL!$H293="Cincinnati",+NFL!#REF!,0))</f>
        <v>0</v>
      </c>
      <c r="AT133" s="96">
        <f>IF(+NFL!$F293="Cincinnati",+NFL!#REF!,IF(+NFL!$H293="Cincinnati",+NFL!#REF!,0))</f>
        <v>0</v>
      </c>
      <c r="AU133" s="81">
        <f>IF(+NFL!$F293="Cincinnati",+NFL!#REF!,IF(+NFL!$H293="Cincinnati",+NFL!#REF!,0))</f>
        <v>0</v>
      </c>
      <c r="AV133" s="96">
        <f>IF(+NFL!$F293="Cincinnati",+NFL!#REF!,IF(+NFL!$H293="Cincinnati",+NFL!#REF!,0))</f>
        <v>0</v>
      </c>
      <c r="AW133" s="70">
        <f>IF(+NFL!$F293="Cincinnati",+NFL!#REF!,IF(+NFL!$H293="Cincinnati",+NFL!#REF!,0))</f>
        <v>0</v>
      </c>
      <c r="AX133" s="96">
        <f>IF(+NFL!$F293="Cincinnati",+NFL!#REF!,IF(+NFL!$H293="Cincinnati",+NFL!#REF!,0))</f>
        <v>0</v>
      </c>
      <c r="AY133" s="81">
        <f>IF(+NFL!$F293="Cincinnati",+NFL!#REF!,IF(+NFL!$H293="Cincinnati",+NFL!#REF!,0))</f>
        <v>0</v>
      </c>
      <c r="AZ133" s="96">
        <f>IF(+NFL!$F293="Cincinnati",+NFL!#REF!,IF(+NFL!$H293="Cincinnati",+NFL!#REF!,0))</f>
        <v>0</v>
      </c>
      <c r="BA133" s="70">
        <f>IF(+NFL!$F293="Cincinnati",+NFL!#REF!,IF(+NFL!$H293="Cincinnati",+NFL!#REF!,0))</f>
        <v>0</v>
      </c>
      <c r="BB133" s="70">
        <f>IF(+NFL!$F293="Cincinnati",+NFL!#REF!,IF(+NFL!$H293="Cincinnati",+NFL!#REF!,0))</f>
        <v>0</v>
      </c>
      <c r="BC133" s="592">
        <f>IF(+NFL!$F293="Cincinnati",+NFL!#REF!,IF(+NFL!$H293="Cincinnati",+NFL!#REF!,0))</f>
        <v>0</v>
      </c>
      <c r="BD133" s="81">
        <f>IF(+NFL!$F293="Cincinnati",+NFL!#REF!,IF(+NFL!$H293="Cincinnati",+NFL!#REF!,0))</f>
        <v>0</v>
      </c>
      <c r="BE133" s="96">
        <f>IF(+NFL!$F293="Cincinnati",+NFL!#REF!,IF(+NFL!$H293="Cincinnati",+NFL!#REF!,0))</f>
        <v>0</v>
      </c>
      <c r="BF133" s="70">
        <f>IF(+NFL!$F293="Cincinnati",+NFL!#REF!,IF(+NFL!$H293="Cincinnati",+NFL!#REF!,0))</f>
        <v>0</v>
      </c>
      <c r="BG133" s="81">
        <f>IF(+NFL!$F293="Cincinnati",+NFL!#REF!,IF(+NFL!$H293="Cincinnati",+NFL!#REF!,0))</f>
        <v>0</v>
      </c>
      <c r="BH133" s="96">
        <f>IF(+NFL!$F293="Cincinnati",+NFL!#REF!,IF(+NFL!$H293="Cincinnati",+NFL!#REF!,0))</f>
        <v>0</v>
      </c>
      <c r="BI133" s="70">
        <f>IF(+NFL!$F293="Cincinnati",+NFL!#REF!,IF(+NFL!$H293="Cincinnati",+NFL!#REF!,0))</f>
        <v>0</v>
      </c>
      <c r="BJ133" s="124">
        <f>IF(+NFL!$F293="Cincinnati",+NFL!#REF!,IF(+NFL!$H293="Cincinnati",+NFL!#REF!,0))</f>
        <v>0</v>
      </c>
      <c r="BK133" s="182">
        <f>IF(+NFL!$F293="Cincinnati",+NFL!#REF!,IF(+NFL!$H293="Cincinnati",+NFL!#REF!,0))</f>
        <v>0</v>
      </c>
    </row>
    <row r="134" spans="1:63" x14ac:dyDescent="0.8">
      <c r="A134" s="70">
        <f>IF(+NFL!$F287="Cincinnati",+NFL!A287,IF(+NFL!$H287="Cincinnati",+NFL!A287,0))</f>
        <v>17</v>
      </c>
      <c r="B134" s="480" t="str">
        <f>IF(+NFL!$F287="Cincinnati",+NFL!B287,IF(+NFL!$H287="Cincinnati",+NFL!B287,0))</f>
        <v>Sat</v>
      </c>
      <c r="C134" s="72">
        <f>IF(+NFL!$F287="Cincinnati",+NFL!C287,IF(+NFL!$H287="Cincinnati",+NFL!C287,0))</f>
        <v>44563</v>
      </c>
      <c r="D134" s="73">
        <f>IF(+NFL!$F287="Cincinnati",+NFL!D287,IF(+NFL!$H287="Cincinnati",+NFL!D287,0))</f>
        <v>0.54166666666666663</v>
      </c>
      <c r="E134" s="123" t="str">
        <f>IF(+NFL!$F287="Cincinnati",+NFL!E287,IF(+NFL!$H287="Cincinnati",+NFL!E287,0))</f>
        <v>CBS</v>
      </c>
      <c r="F134" s="189" t="str">
        <f>IF(+NFL!$F287="Cincinnati",+NFL!F287,IF(+NFL!$H287="Cincinnati",+NFL!F287,0))</f>
        <v>Kansas City</v>
      </c>
      <c r="G134" s="70" t="str">
        <f>IF(+NFL!$F287="Cincinnati",+NFL!G287,IF(+NFL!$H287="Cincinnati",+NFL!G287,0))</f>
        <v>AFCW</v>
      </c>
      <c r="H134" s="189" t="str">
        <f>IF(+NFL!$F287="Cincinnati",+NFL!H287,IF(+NFL!$H287="Cincinnati",+NFL!H287,0))</f>
        <v>Cincinnati</v>
      </c>
      <c r="I134" s="123" t="str">
        <f>IF(+NFL!$F287="Cincinnati",+NFL!I287,IF(+NFL!$H287="Cincinnati",+NFL!I287,0))</f>
        <v>AFCN</v>
      </c>
      <c r="J134" s="496" t="str">
        <f>IF(+NFL!$F287="Cincinnati",+NFL!J287,IF(+NFL!$H287="Cincinnati",+NFL!J287,0))</f>
        <v>Kansas City</v>
      </c>
      <c r="K134" s="510" t="str">
        <f>IF(+NFL!$F287="Cincinnati",+NFL!K287,IF(+NFL!$H287="Cincinnati",+NFL!K287,0))</f>
        <v>Cincinnati</v>
      </c>
      <c r="L134" s="572">
        <f>IF(+NFL!$F287="Cincinnati",+NFL!L287,IF(+NFL!$H287="Cincinnati",+NFL!L287,0))</f>
        <v>3.5</v>
      </c>
      <c r="M134" s="573">
        <f>IF(+NFL!$F287="Cincinnati",+NFL!M287,IF(+NFL!$H287="Cincinnati",+NFL!M287,0))</f>
        <v>31</v>
      </c>
      <c r="N134" s="583" t="str">
        <f>IF(+NFL!$F287="Cincinnati",+NFL!N287,IF(+NFL!$H287="Cincinnati",+NFL!N287,0))</f>
        <v>Cincinnati</v>
      </c>
      <c r="O134" s="584">
        <f>IF(+NFL!$F287="Cincinnati",+NFL!O287,IF(+NFL!$H287="Cincinnati",+NFL!O287,0))</f>
        <v>34</v>
      </c>
      <c r="P134" s="583" t="str">
        <f>IF(+NFL!$F287="Cincinnati",+NFL!P287,IF(+NFL!$H287="Cincinnati",+NFL!P287,0))</f>
        <v>Kansas City</v>
      </c>
      <c r="Q134" s="585">
        <f>IF(+NFL!$F287="Cincinnati",+NFL!Q287,IF(+NFL!$H287="Cincinnati",+NFL!Q287,0))</f>
        <v>31</v>
      </c>
      <c r="R134" s="586" t="str">
        <f>IF(+NFL!$F287="Cincinnati",+NFL!R287,IF(+NFL!$H287="Cincinnati",+NFL!R287,0))</f>
        <v>Cincinnati</v>
      </c>
      <c r="S134" s="588" t="str">
        <f>IF(+NFL!$F287="Cincinnati",+NFL!S287,IF(+NFL!$H287="Cincinnati",+NFL!S287,0))</f>
        <v>Kansas City</v>
      </c>
      <c r="T134" s="587">
        <f>IF(+NFL!$F287="Cincinnati",+NFL!T287,IF(+NFL!$H287="Cincinnati",+NFL!T287,0))</f>
        <v>0</v>
      </c>
      <c r="U134" s="585" t="str">
        <f>IF(+NFL!$F287="Cincinnati",+NFL!U287,IF(+NFL!$H287="Cincinnati",+NFL!U287,0))</f>
        <v>L</v>
      </c>
      <c r="V134" s="587">
        <f>IF(+NFL!$F313="Cincinnati",+NFL!#REF!,IF(+NFL!$H313="Cincinnati",+NFL!#REF!,0))</f>
        <v>0</v>
      </c>
      <c r="W134" s="585">
        <f>IF(+NFL!$F313="Cincinnati",+NFL!#REF!,IF(+NFL!$H313="Cincinnati",+NFL!#REF!,0))</f>
        <v>0</v>
      </c>
      <c r="X134" s="587">
        <f>IF(+NFL!$F313="Cincinnati",+NFL!#REF!,IF(+NFL!$H313="Cincinnati",+NFL!#REF!,0))</f>
        <v>0</v>
      </c>
      <c r="Y134" s="589">
        <f>IF(+NFL!$F313="Cincinnati",+NFL!#REF!,IF(+NFL!$H313="Cincinnati",+NFL!#REF!,0))</f>
        <v>0</v>
      </c>
      <c r="Z134" s="586">
        <f>IF(+NFL!$F313="Cincinnati",+NFL!#REF!,IF(+NFL!$H313="Cincinnati",+NFL!#REF!,0))</f>
        <v>0</v>
      </c>
      <c r="AA134" s="589">
        <f>IF(+NFL!$F313="Cincinnati",+NFL!#REF!,IF(+NFL!$H313="Cincinnati",+NFL!#REF!,0))</f>
        <v>0</v>
      </c>
      <c r="AB134" s="124">
        <f>IF(+NFL!$F313="Cincinnati",+NFL!#REF!,IF(+NFL!$H313="Cincinnati",+NFL!#REF!,0))</f>
        <v>0</v>
      </c>
      <c r="AC134" s="182">
        <f>IF(+NFL!$F313="Cincinnati",+NFL!#REF!,IF(+NFL!$H313="Cincinnati",+NFL!#REF!,0))</f>
        <v>0</v>
      </c>
      <c r="AD134" s="575">
        <f>IF(+NFL!$F313="Cincinnati",+NFL!#REF!,IF(+NFL!$H313="Cincinnati",+NFL!#REF!,0))</f>
        <v>0</v>
      </c>
      <c r="AE134" s="565">
        <f>IF(+NFL!$F313="Cincinnati",+NFL!#REF!,IF(+NFL!$H313="Cincinnati",+NFL!#REF!,0))</f>
        <v>0</v>
      </c>
      <c r="AF134" s="496">
        <f>IF(+NFL!$F313="Cincinnati",+NFL!#REF!,IF(+NFL!$H313="Cincinnati",+NFL!#REF!,0))</f>
        <v>0</v>
      </c>
      <c r="AG134" s="565">
        <f>IF(+NFL!$F313="Cincinnati",+NFL!#REF!,IF(+NFL!$H313="Cincinnati",+NFL!#REF!,0))</f>
        <v>0</v>
      </c>
      <c r="AH134" s="496">
        <f>IF(+NFL!$F313="Cincinnati",+NFL!#REF!,IF(+NFL!$H313="Cincinnati",+NFL!#REF!,0))</f>
        <v>0</v>
      </c>
      <c r="AI134" s="565">
        <f>IF(+NFL!$F313="Cincinnati",+NFL!#REF!,IF(+NFL!$H313="Cincinnati",+NFL!#REF!,0))</f>
        <v>0</v>
      </c>
      <c r="AJ134" s="575">
        <f>IF(+NFL!$F313="Cincinnati",+NFL!#REF!,IF(+NFL!$H313="Cincinnati",+NFL!#REF!,0))</f>
        <v>0</v>
      </c>
      <c r="AK134" s="565">
        <f>IF(+NFL!$F313="Cincinnati",+NFL!#REF!,IF(+NFL!$H313="Cincinnati",+NFL!#REF!,0))</f>
        <v>0</v>
      </c>
      <c r="AL134" s="100">
        <f>IF(+NFL!$F313="Cincinnati",+NFL!#REF!,IF(+NFL!$H313="Cincinnati",+NFL!#REF!,0))</f>
        <v>0</v>
      </c>
      <c r="AM134" s="82">
        <f>IF(+NFL!$F313="Cincinnati",+NFL!#REF!,IF(+NFL!$H313="Cincinnati",+NFL!#REF!,0))</f>
        <v>0</v>
      </c>
      <c r="AN134" s="81">
        <f>IF(+NFL!$F313="Cincinnati",+NFL!#REF!,IF(+NFL!$H313="Cincinnati",+NFL!#REF!,0))</f>
        <v>0</v>
      </c>
      <c r="AO134" s="83">
        <f>IF(+NFL!$F313="Cincinnati",+NFL!#REF!,IF(+NFL!$H313="Cincinnati",+NFL!#REF!,0))</f>
        <v>0</v>
      </c>
      <c r="AP134" s="480">
        <f>IF(+NFL!$F313="Cincinnati",+NFL!#REF!,IF(+NFL!$H313="Cincinnati",+NFL!#REF!,0))</f>
        <v>0</v>
      </c>
      <c r="AQ134" s="72">
        <f>IF(+NFL!$F313="Cincinnati",+NFL!#REF!,IF(+NFL!$H313="Cincinnati",+NFL!#REF!,0))</f>
        <v>0</v>
      </c>
      <c r="AR134" s="81">
        <f>IF(+NFL!$F313="Cincinnati",+NFL!#REF!,IF(+NFL!$H313="Cincinnati",+NFL!#REF!,0))</f>
        <v>0</v>
      </c>
      <c r="AS134" s="96">
        <f>IF(+NFL!$F313="Cincinnati",+NFL!#REF!,IF(+NFL!$H313="Cincinnati",+NFL!#REF!,0))</f>
        <v>0</v>
      </c>
      <c r="AT134" s="96">
        <f>IF(+NFL!$F313="Cincinnati",+NFL!#REF!,IF(+NFL!$H313="Cincinnati",+NFL!#REF!,0))</f>
        <v>0</v>
      </c>
      <c r="AU134" s="81">
        <f>IF(+NFL!$F313="Cincinnati",+NFL!#REF!,IF(+NFL!$H313="Cincinnati",+NFL!#REF!,0))</f>
        <v>0</v>
      </c>
      <c r="AV134" s="96">
        <f>IF(+NFL!$F313="Cincinnati",+NFL!#REF!,IF(+NFL!$H313="Cincinnati",+NFL!#REF!,0))</f>
        <v>0</v>
      </c>
      <c r="AW134" s="70">
        <f>IF(+NFL!$F313="Cincinnati",+NFL!#REF!,IF(+NFL!$H313="Cincinnati",+NFL!#REF!,0))</f>
        <v>0</v>
      </c>
      <c r="AX134" s="96">
        <f>IF(+NFL!$F313="Cincinnati",+NFL!#REF!,IF(+NFL!$H313="Cincinnati",+NFL!#REF!,0))</f>
        <v>0</v>
      </c>
      <c r="AY134" s="81">
        <f>IF(+NFL!$F313="Cincinnati",+NFL!#REF!,IF(+NFL!$H313="Cincinnati",+NFL!#REF!,0))</f>
        <v>0</v>
      </c>
      <c r="AZ134" s="96">
        <f>IF(+NFL!$F313="Cincinnati",+NFL!#REF!,IF(+NFL!$H313="Cincinnati",+NFL!#REF!,0))</f>
        <v>0</v>
      </c>
      <c r="BA134" s="70">
        <f>IF(+NFL!$F313="Cincinnati",+NFL!#REF!,IF(+NFL!$H313="Cincinnati",+NFL!#REF!,0))</f>
        <v>0</v>
      </c>
      <c r="BB134" s="70">
        <f>IF(+NFL!$F313="Cincinnati",+NFL!#REF!,IF(+NFL!$H313="Cincinnati",+NFL!#REF!,0))</f>
        <v>0</v>
      </c>
      <c r="BC134" s="592">
        <f>IF(+NFL!$F313="Cincinnati",+NFL!#REF!,IF(+NFL!$H313="Cincinnati",+NFL!#REF!,0))</f>
        <v>0</v>
      </c>
      <c r="BD134" s="81">
        <f>IF(+NFL!$F313="Cincinnati",+NFL!#REF!,IF(+NFL!$H313="Cincinnati",+NFL!#REF!,0))</f>
        <v>0</v>
      </c>
      <c r="BE134" s="96">
        <f>IF(+NFL!$F313="Cincinnati",+NFL!#REF!,IF(+NFL!$H313="Cincinnati",+NFL!#REF!,0))</f>
        <v>0</v>
      </c>
      <c r="BF134" s="70">
        <f>IF(+NFL!$F313="Cincinnati",+NFL!#REF!,IF(+NFL!$H313="Cincinnati",+NFL!#REF!,0))</f>
        <v>0</v>
      </c>
      <c r="BG134" s="81">
        <f>IF(+NFL!$F313="Cincinnati",+NFL!#REF!,IF(+NFL!$H313="Cincinnati",+NFL!#REF!,0))</f>
        <v>0</v>
      </c>
      <c r="BH134" s="96">
        <f>IF(+NFL!$F313="Cincinnati",+NFL!#REF!,IF(+NFL!$H313="Cincinnati",+NFL!#REF!,0))</f>
        <v>0</v>
      </c>
      <c r="BI134" s="70">
        <f>IF(+NFL!$F313="Cincinnati",+NFL!#REF!,IF(+NFL!$H313="Cincinnati",+NFL!#REF!,0))</f>
        <v>0</v>
      </c>
      <c r="BJ134" s="124">
        <f>IF(+NFL!$F313="Cincinnati",+NFL!#REF!,IF(+NFL!$H313="Cincinnati",+NFL!#REF!,0))</f>
        <v>0</v>
      </c>
      <c r="BK134" s="182">
        <f>IF(+NFL!$F313="Cincinnati",+NFL!#REF!,IF(+NFL!$H313="Cincinnati",+NFL!#REF!,0))</f>
        <v>0</v>
      </c>
    </row>
    <row r="135" spans="1:63" x14ac:dyDescent="0.8">
      <c r="A135" s="70">
        <f>IF(+NFL!$F303="Cincinnati",+NFL!A303,IF(+NFL!$H303="Cincinnati",+NFL!A303,0))</f>
        <v>18</v>
      </c>
      <c r="B135" s="480" t="str">
        <f>IF(+NFL!$F303="Cincinnati",+NFL!B303,IF(+NFL!$H303="Cincinnati",+NFL!B303,0))</f>
        <v>Sun</v>
      </c>
      <c r="C135" s="72">
        <f>IF(+NFL!$F303="Cincinnati",+NFL!C303,IF(+NFL!$H303="Cincinnati",+NFL!C303,0))</f>
        <v>44570</v>
      </c>
      <c r="D135" s="73">
        <f>IF(+NFL!$F303="Cincinnati",+NFL!D303,IF(+NFL!$H303="Cincinnati",+NFL!D303,0))</f>
        <v>0.54166666666666663</v>
      </c>
      <c r="E135" s="123" t="str">
        <f>IF(+NFL!$F303="Cincinnati",+NFL!E303,IF(+NFL!$H303="Cincinnati",+NFL!E303,0))</f>
        <v>CBS</v>
      </c>
      <c r="F135" s="189" t="str">
        <f>IF(+NFL!$F303="Cincinnati",+NFL!F303,IF(+NFL!$H303="Cincinnati",+NFL!F303,0))</f>
        <v>Cincinnati</v>
      </c>
      <c r="G135" s="70" t="str">
        <f>IF(+NFL!$F303="Cincinnati",+NFL!G303,IF(+NFL!$H303="Cincinnati",+NFL!G303,0))</f>
        <v>AFCN</v>
      </c>
      <c r="H135" s="189" t="str">
        <f>IF(+NFL!$F303="Cincinnati",+NFL!H303,IF(+NFL!$H303="Cincinnati",+NFL!H303,0))</f>
        <v>Cleveland</v>
      </c>
      <c r="I135" s="123" t="str">
        <f>IF(+NFL!$F303="Cincinnati",+NFL!I303,IF(+NFL!$H303="Cincinnati",+NFL!I303,0))</f>
        <v>AFCN</v>
      </c>
      <c r="J135" s="496" t="str">
        <f>IF(+NFL!$F303="Cincinnati",+NFL!J303,IF(+NFL!$H303="Cincinnati",+NFL!J303,0))</f>
        <v>Cleveland</v>
      </c>
      <c r="K135" s="510" t="str">
        <f>IF(+NFL!$F303="Cincinnati",+NFL!K303,IF(+NFL!$H303="Cincinnati",+NFL!K303,0))</f>
        <v>Cincinnati</v>
      </c>
      <c r="L135" s="572">
        <f>IF(+NFL!$F303="Cincinnati",+NFL!L303,IF(+NFL!$H303="Cincinnati",+NFL!L303,0))</f>
        <v>6.5</v>
      </c>
      <c r="M135" s="573">
        <f>IF(+NFL!$F303="Cincinnati",+NFL!M303,IF(+NFL!$H303="Cincinnati",+NFL!M303,0))</f>
        <v>38</v>
      </c>
      <c r="N135" s="583" t="str">
        <f>IF(+NFL!$F303="Cincinnati",+NFL!N303,IF(+NFL!$H303="Cincinnati",+NFL!N303,0))</f>
        <v>Cleveland</v>
      </c>
      <c r="O135" s="584">
        <f>IF(+NFL!$F303="Cincinnati",+NFL!O303,IF(+NFL!$H303="Cincinnati",+NFL!O303,0))</f>
        <v>21</v>
      </c>
      <c r="P135" s="583" t="str">
        <f>IF(+NFL!$F303="Cincinnati",+NFL!P303,IF(+NFL!$H303="Cincinnati",+NFL!P303,0))</f>
        <v>Cincinnati</v>
      </c>
      <c r="Q135" s="585">
        <f>IF(+NFL!$F303="Cincinnati",+NFL!Q303,IF(+NFL!$H303="Cincinnati",+NFL!Q303,0))</f>
        <v>16</v>
      </c>
      <c r="R135" s="586" t="str">
        <f>IF(+NFL!$F303="Cincinnati",+NFL!R303,IF(+NFL!$H303="Cincinnati",+NFL!R303,0))</f>
        <v>Cincinnati</v>
      </c>
      <c r="S135" s="588" t="str">
        <f>IF(+NFL!$F303="Cincinnati",+NFL!S303,IF(+NFL!$H303="Cincinnati",+NFL!S303,0))</f>
        <v>Cleveland</v>
      </c>
      <c r="T135" s="587">
        <f>IF(+NFL!$F303="Cincinnati",+NFL!T303,IF(+NFL!$H303="Cincinnati",+NFL!T303,0))</f>
        <v>0</v>
      </c>
      <c r="U135" s="585" t="str">
        <f>IF(+NFL!$F303="Cincinnati",+NFL!U303,IF(+NFL!$H303="Cincinnati",+NFL!U303,0))</f>
        <v>L</v>
      </c>
      <c r="V135" s="587">
        <f>IF(+NFL!$F330="Cincinnati",+NFL!#REF!,IF(+NFL!$H330="Cincinnati",+NFL!#REF!,0))</f>
        <v>0</v>
      </c>
      <c r="W135" s="585">
        <f>IF(+NFL!$F330="Cincinnati",+NFL!#REF!,IF(+NFL!$H330="Cincinnati",+NFL!#REF!,0))</f>
        <v>0</v>
      </c>
      <c r="X135" s="587">
        <f>IF(+NFL!$F330="Cincinnati",+NFL!#REF!,IF(+NFL!$H330="Cincinnati",+NFL!#REF!,0))</f>
        <v>0</v>
      </c>
      <c r="Y135" s="589">
        <f>IF(+NFL!$F330="Cincinnati",+NFL!#REF!,IF(+NFL!$H330="Cincinnati",+NFL!#REF!,0))</f>
        <v>0</v>
      </c>
      <c r="Z135" s="586">
        <f>IF(+NFL!$F330="Cincinnati",+NFL!#REF!,IF(+NFL!$H330="Cincinnati",+NFL!#REF!,0))</f>
        <v>0</v>
      </c>
      <c r="AA135" s="589">
        <f>IF(+NFL!$F330="Cincinnati",+NFL!#REF!,IF(+NFL!$H330="Cincinnati",+NFL!#REF!,0))</f>
        <v>0</v>
      </c>
      <c r="AB135" s="124">
        <f>IF(+NFL!$F330="Cincinnati",+NFL!#REF!,IF(+NFL!$H330="Cincinnati",+NFL!#REF!,0))</f>
        <v>0</v>
      </c>
      <c r="AC135" s="182">
        <f>IF(+NFL!$F330="Cincinnati",+NFL!#REF!,IF(+NFL!$H330="Cincinnati",+NFL!#REF!,0))</f>
        <v>0</v>
      </c>
      <c r="AD135" s="575">
        <f>IF(+NFL!$F330="Cincinnati",+NFL!#REF!,IF(+NFL!$H330="Cincinnati",+NFL!#REF!,0))</f>
        <v>0</v>
      </c>
      <c r="AE135" s="565">
        <f>IF(+NFL!$F330="Cincinnati",+NFL!#REF!,IF(+NFL!$H330="Cincinnati",+NFL!#REF!,0))</f>
        <v>0</v>
      </c>
      <c r="AF135" s="496">
        <f>IF(+NFL!$F330="Cincinnati",+NFL!#REF!,IF(+NFL!$H330="Cincinnati",+NFL!#REF!,0))</f>
        <v>0</v>
      </c>
      <c r="AG135" s="565">
        <f>IF(+NFL!$F330="Cincinnati",+NFL!#REF!,IF(+NFL!$H330="Cincinnati",+NFL!#REF!,0))</f>
        <v>0</v>
      </c>
      <c r="AH135" s="496">
        <f>IF(+NFL!$F330="Cincinnati",+NFL!#REF!,IF(+NFL!$H330="Cincinnati",+NFL!#REF!,0))</f>
        <v>0</v>
      </c>
      <c r="AI135" s="565">
        <f>IF(+NFL!$F330="Cincinnati",+NFL!#REF!,IF(+NFL!$H330="Cincinnati",+NFL!#REF!,0))</f>
        <v>0</v>
      </c>
      <c r="AJ135" s="575">
        <f>IF(+NFL!$F330="Cincinnati",+NFL!#REF!,IF(+NFL!$H330="Cincinnati",+NFL!#REF!,0))</f>
        <v>0</v>
      </c>
      <c r="AK135" s="565">
        <f>IF(+NFL!$F330="Cincinnati",+NFL!#REF!,IF(+NFL!$H330="Cincinnati",+NFL!#REF!,0))</f>
        <v>0</v>
      </c>
      <c r="AL135" s="100">
        <f>IF(+NFL!$F330="Cincinnati",+NFL!#REF!,IF(+NFL!$H330="Cincinnati",+NFL!#REF!,0))</f>
        <v>0</v>
      </c>
      <c r="AM135" s="82">
        <f>IF(+NFL!$F330="Cincinnati",+NFL!#REF!,IF(+NFL!$H330="Cincinnati",+NFL!#REF!,0))</f>
        <v>0</v>
      </c>
      <c r="AN135" s="81">
        <f>IF(+NFL!$F330="Cincinnati",+NFL!#REF!,IF(+NFL!$H330="Cincinnati",+NFL!#REF!,0))</f>
        <v>0</v>
      </c>
      <c r="AO135" s="83">
        <f>IF(+NFL!$F330="Cincinnati",+NFL!#REF!,IF(+NFL!$H330="Cincinnati",+NFL!#REF!,0))</f>
        <v>0</v>
      </c>
      <c r="AP135" s="480">
        <f>IF(+NFL!$F330="Cincinnati",+NFL!#REF!,IF(+NFL!$H330="Cincinnati",+NFL!#REF!,0))</f>
        <v>0</v>
      </c>
      <c r="AQ135" s="72">
        <f>IF(+NFL!$F330="Cincinnati",+NFL!#REF!,IF(+NFL!$H330="Cincinnati",+NFL!#REF!,0))</f>
        <v>0</v>
      </c>
      <c r="AR135" s="81">
        <f>IF(+NFL!$F330="Cincinnati",+NFL!#REF!,IF(+NFL!$H330="Cincinnati",+NFL!#REF!,0))</f>
        <v>0</v>
      </c>
      <c r="AS135" s="96">
        <f>IF(+NFL!$F330="Cincinnati",+NFL!#REF!,IF(+NFL!$H330="Cincinnati",+NFL!#REF!,0))</f>
        <v>0</v>
      </c>
      <c r="AT135" s="96">
        <f>IF(+NFL!$F330="Cincinnati",+NFL!#REF!,IF(+NFL!$H330="Cincinnati",+NFL!#REF!,0))</f>
        <v>0</v>
      </c>
      <c r="AU135" s="81">
        <f>IF(+NFL!$F330="Cincinnati",+NFL!#REF!,IF(+NFL!$H330="Cincinnati",+NFL!#REF!,0))</f>
        <v>0</v>
      </c>
      <c r="AV135" s="96">
        <f>IF(+NFL!$F330="Cincinnati",+NFL!#REF!,IF(+NFL!$H330="Cincinnati",+NFL!#REF!,0))</f>
        <v>0</v>
      </c>
      <c r="AW135" s="70">
        <f>IF(+NFL!$F330="Cincinnati",+NFL!#REF!,IF(+NFL!$H330="Cincinnati",+NFL!#REF!,0))</f>
        <v>0</v>
      </c>
      <c r="AX135" s="96">
        <f>IF(+NFL!$F330="Cincinnati",+NFL!#REF!,IF(+NFL!$H330="Cincinnati",+NFL!#REF!,0))</f>
        <v>0</v>
      </c>
      <c r="AY135" s="81">
        <f>IF(+NFL!$F330="Cincinnati",+NFL!#REF!,IF(+NFL!$H330="Cincinnati",+NFL!#REF!,0))</f>
        <v>0</v>
      </c>
      <c r="AZ135" s="96">
        <f>IF(+NFL!$F330="Cincinnati",+NFL!#REF!,IF(+NFL!$H330="Cincinnati",+NFL!#REF!,0))</f>
        <v>0</v>
      </c>
      <c r="BA135" s="70">
        <f>IF(+NFL!$F330="Cincinnati",+NFL!#REF!,IF(+NFL!$H330="Cincinnati",+NFL!#REF!,0))</f>
        <v>0</v>
      </c>
      <c r="BB135" s="70">
        <f>IF(+NFL!$F330="Cincinnati",+NFL!#REF!,IF(+NFL!$H330="Cincinnati",+NFL!#REF!,0))</f>
        <v>0</v>
      </c>
      <c r="BC135" s="592">
        <f>IF(+NFL!$F330="Cincinnati",+NFL!#REF!,IF(+NFL!$H330="Cincinnati",+NFL!#REF!,0))</f>
        <v>0</v>
      </c>
      <c r="BD135" s="81">
        <f>IF(+NFL!$F330="Cincinnati",+NFL!#REF!,IF(+NFL!$H330="Cincinnati",+NFL!#REF!,0))</f>
        <v>0</v>
      </c>
      <c r="BE135" s="96">
        <f>IF(+NFL!$F330="Cincinnati",+NFL!#REF!,IF(+NFL!$H330="Cincinnati",+NFL!#REF!,0))</f>
        <v>0</v>
      </c>
      <c r="BF135" s="70">
        <f>IF(+NFL!$F330="Cincinnati",+NFL!#REF!,IF(+NFL!$H330="Cincinnati",+NFL!#REF!,0))</f>
        <v>0</v>
      </c>
      <c r="BG135" s="81">
        <f>IF(+NFL!$F330="Cincinnati",+NFL!#REF!,IF(+NFL!$H330="Cincinnati",+NFL!#REF!,0))</f>
        <v>0</v>
      </c>
      <c r="BH135" s="96">
        <f>IF(+NFL!$F330="Cincinnati",+NFL!#REF!,IF(+NFL!$H330="Cincinnati",+NFL!#REF!,0))</f>
        <v>0</v>
      </c>
      <c r="BI135" s="70">
        <f>IF(+NFL!$F330="Cincinnati",+NFL!#REF!,IF(+NFL!$H330="Cincinnati",+NFL!#REF!,0))</f>
        <v>0</v>
      </c>
      <c r="BJ135" s="124">
        <f>IF(+NFL!$F330="Cincinnati",+NFL!#REF!,IF(+NFL!$H330="Cincinnati",+NFL!#REF!,0))</f>
        <v>0</v>
      </c>
      <c r="BK135" s="182">
        <f>IF(+NFL!$F330="Cincinnati",+NFL!#REF!,IF(+NFL!$H330="Cincinnati",+NFL!#REF!,0))</f>
        <v>0</v>
      </c>
    </row>
    <row r="136" spans="1:63" x14ac:dyDescent="0.8">
      <c r="F136" s="1311" t="str">
        <f>F137</f>
        <v>Cleveland</v>
      </c>
      <c r="G136" s="1312"/>
      <c r="H136" s="1312"/>
      <c r="I136" s="1313"/>
      <c r="L136" s="572"/>
      <c r="M136" s="573"/>
      <c r="N136" s="583"/>
      <c r="P136" s="583"/>
      <c r="R136" s="586"/>
      <c r="S136" s="585"/>
      <c r="T136" s="587"/>
      <c r="X136" s="587"/>
      <c r="AL136" s="101"/>
      <c r="AN136" s="102"/>
      <c r="AY136" s="81"/>
      <c r="AZ136" s="96"/>
      <c r="BA136" s="70"/>
      <c r="BB136" s="70"/>
      <c r="BF136" s="70"/>
    </row>
    <row r="137" spans="1:63" x14ac:dyDescent="0.8">
      <c r="A137" s="70">
        <f>IF(+NFL!$F14="Cleveland",+NFL!A14,IF(+NFL!$H14="Cleveland",+NFL!A14,0))</f>
        <v>1</v>
      </c>
      <c r="B137" s="480" t="str">
        <f>IF(+NFL!$F14="Cleveland",+NFL!B14,IF(+NFL!$H14="Cleveland",+NFL!B14,0))</f>
        <v>Sun</v>
      </c>
      <c r="C137" s="72">
        <f>IF(+NFL!$F14="Cleveland",+NFL!C14,IF(+NFL!$H14="Cleveland",+NFL!C14,0))</f>
        <v>44451</v>
      </c>
      <c r="D137" s="73">
        <f>IF(+NFL!$F14="Cleveland",+NFL!D14,IF(+NFL!$H14="Cleveland",+NFL!D14,0))</f>
        <v>0.68055416666666668</v>
      </c>
      <c r="E137" s="70" t="str">
        <f>IF(+NFL!$F14="Cleveland",+NFL!E14,IF(+NFL!$H14="Cleveland",+NFL!E14,0))</f>
        <v>CBS</v>
      </c>
      <c r="F137" s="189" t="str">
        <f>IF(+NFL!$F14="Cleveland",+NFL!F14,IF(+NFL!$H14="Cleveland",+NFL!F14,0))</f>
        <v>Cleveland</v>
      </c>
      <c r="G137" s="70" t="str">
        <f>IF(+NFL!$F14="Cleveland",+NFL!G14,IF(+NFL!$H14="Cleveland",+NFL!G14,0))</f>
        <v>AFCN</v>
      </c>
      <c r="H137" s="189" t="str">
        <f>IF(+NFL!$F14="Cleveland",+NFL!H14,IF(+NFL!$H14="Cleveland",+NFL!H14,0))</f>
        <v>Kansas City</v>
      </c>
      <c r="I137" s="70" t="str">
        <f>IF(+NFL!$F14="Cleveland",+NFL!I14,IF(+NFL!$H14="Cleveland",+NFL!I14,0))</f>
        <v>AFCW</v>
      </c>
      <c r="J137" s="496" t="str">
        <f>IF(+NFL!$F14="Cleveland",+NFL!J14,IF(+NFL!$H14="Cleveland",+NFL!J14,0))</f>
        <v>Kansas City</v>
      </c>
      <c r="K137" s="510" t="str">
        <f>IF(+NFL!$F14="Cleveland",+NFL!K14,IF(+NFL!$H14="Cleveland",+NFL!K14,0))</f>
        <v>Cleveland</v>
      </c>
      <c r="L137" s="572">
        <f>IF(+NFL!$F14="Cleveland",+NFL!L14,IF(+NFL!$H14="Cleveland",+NFL!L14,0))</f>
        <v>6</v>
      </c>
      <c r="M137" s="573">
        <f>IF(+NFL!$F14="Cleveland",+NFL!M14,IF(+NFL!$H14="Cleveland",+NFL!M14,0))</f>
        <v>54</v>
      </c>
      <c r="N137" s="583" t="str">
        <f>IF(+NFL!$F14="Cleveland",+NFL!N14,IF(+NFL!$H14="Cleveland",+NFL!N14,0))</f>
        <v>Kansas City</v>
      </c>
      <c r="O137" s="584">
        <f>IF(+NFL!$F14="Cleveland",+NFL!O14,IF(+NFL!$H14="Cleveland",+NFL!O14,0))</f>
        <v>33</v>
      </c>
      <c r="P137" s="583" t="str">
        <f>IF(+NFL!$F14="Cleveland",+NFL!P14,IF(+NFL!$H14="Cleveland",+NFL!P14,0))</f>
        <v>Cleveland</v>
      </c>
      <c r="Q137" s="585">
        <f>IF(+NFL!$F14="Cleveland",+NFL!Q14,IF(+NFL!$H14="Cleveland",+NFL!Q14,0))</f>
        <v>29</v>
      </c>
      <c r="R137" s="586" t="str">
        <f>IF(+NFL!$F14="Cleveland",+NFL!R14,IF(+NFL!$H14="Cleveland",+NFL!R14,0))</f>
        <v>Cleveland</v>
      </c>
      <c r="S137" s="585" t="str">
        <f>IF(+NFL!$F14="Cleveland",+NFL!S14,IF(+NFL!$H14="Cleveland",+NFL!S14,0))</f>
        <v>Kansas City</v>
      </c>
      <c r="T137" s="587" t="str">
        <f>IF(+NFL!$F14="Cleveland",+NFL!T14,IF(+NFL!$H14="Cleveland",+NFL!T14,0))</f>
        <v>Kansas City</v>
      </c>
      <c r="U137" s="585" t="str">
        <f>IF(+NFL!$F14="Cleveland",+NFL!U14,IF(+NFL!$H14="Cleveland",+NFL!U14,0))</f>
        <v>L</v>
      </c>
      <c r="X137" s="587"/>
      <c r="AH137" s="575"/>
      <c r="AJ137" s="575"/>
      <c r="AL137" s="100"/>
      <c r="AP137" s="480"/>
      <c r="AQ137" s="72"/>
      <c r="AY137" s="81"/>
      <c r="AZ137" s="96"/>
      <c r="BA137" s="70"/>
      <c r="BB137" s="70"/>
      <c r="BC137" s="592"/>
      <c r="BF137" s="70"/>
    </row>
    <row r="138" spans="1:63" x14ac:dyDescent="0.8">
      <c r="A138" s="70">
        <f>IF(+NFL!$F22="Cleveland",+NFL!A22,IF(+NFL!$H22="Cleveland",+NFL!A22,0))</f>
        <v>2</v>
      </c>
      <c r="B138" s="480" t="str">
        <f>IF(+NFL!$F22="Cleveland",+NFL!B22,IF(+NFL!$H22="Cleveland",+NFL!B22,0))</f>
        <v>Sun</v>
      </c>
      <c r="C138" s="72">
        <f>IF(+NFL!$F22="Cleveland",+NFL!C22,IF(+NFL!$H22="Cleveland",+NFL!C22,0))</f>
        <v>44458</v>
      </c>
      <c r="D138" s="73">
        <f>IF(+NFL!$F22="Cleveland",+NFL!D22,IF(+NFL!$H22="Cleveland",+NFL!D22,0))</f>
        <v>0.54166666666666663</v>
      </c>
      <c r="E138" s="70" t="str">
        <f>IF(+NFL!$F22="Cleveland",+NFL!E22,IF(+NFL!$H22="Cleveland",+NFL!E22,0))</f>
        <v>CBS</v>
      </c>
      <c r="F138" s="189" t="str">
        <f>IF(+NFL!$F22="Cleveland",+NFL!F22,IF(+NFL!$H22="Cleveland",+NFL!F22,0))</f>
        <v>Houston</v>
      </c>
      <c r="G138" s="70" t="str">
        <f>IF(+NFL!$F22="Cleveland",+NFL!G22,IF(+NFL!$H22="Cleveland",+NFL!G22,0))</f>
        <v>AFCS</v>
      </c>
      <c r="H138" s="189" t="str">
        <f>IF(+NFL!$F22="Cleveland",+NFL!H22,IF(+NFL!$H22="Cleveland",+NFL!H22,0))</f>
        <v>Cleveland</v>
      </c>
      <c r="I138" s="70" t="str">
        <f>IF(+NFL!$F22="Cleveland",+NFL!I22,IF(+NFL!$H22="Cleveland",+NFL!I22,0))</f>
        <v>AFCN</v>
      </c>
      <c r="J138" s="496" t="str">
        <f>IF(+NFL!$F22="Cleveland",+NFL!J22,IF(+NFL!$H22="Cleveland",+NFL!J22,0))</f>
        <v>Cleveland</v>
      </c>
      <c r="K138" s="510" t="str">
        <f>IF(+NFL!$F22="Cleveland",+NFL!K22,IF(+NFL!$H22="Cleveland",+NFL!K22,0))</f>
        <v>Houston</v>
      </c>
      <c r="L138" s="572">
        <f>IF(+NFL!$F22="Cleveland",+NFL!L22,IF(+NFL!$H22="Cleveland",+NFL!L22,0))</f>
        <v>12.5</v>
      </c>
      <c r="M138" s="573">
        <f>IF(+NFL!$F22="Cleveland",+NFL!M22,IF(+NFL!$H22="Cleveland",+NFL!M22,0))</f>
        <v>48</v>
      </c>
      <c r="N138" s="583" t="str">
        <f>IF(+NFL!$F22="Cleveland",+NFL!N22,IF(+NFL!$H22="Cleveland",+NFL!N22,0))</f>
        <v>Cleveland</v>
      </c>
      <c r="O138" s="584">
        <f>IF(+NFL!$F22="Cleveland",+NFL!O22,IF(+NFL!$H22="Cleveland",+NFL!O22,0))</f>
        <v>31</v>
      </c>
      <c r="P138" s="583" t="str">
        <f>IF(+NFL!$F22="Cleveland",+NFL!P22,IF(+NFL!$H22="Cleveland",+NFL!P22,0))</f>
        <v>Houston</v>
      </c>
      <c r="Q138" s="585">
        <f>IF(+NFL!$F22="Cleveland",+NFL!Q22,IF(+NFL!$H22="Cleveland",+NFL!Q22,0))</f>
        <v>21</v>
      </c>
      <c r="R138" s="586" t="str">
        <f>IF(+NFL!$F22="Cleveland",+NFL!R22,IF(+NFL!$H22="Cleveland",+NFL!R22,0))</f>
        <v>Houston</v>
      </c>
      <c r="S138" s="585" t="str">
        <f>IF(+NFL!$F22="Cleveland",+NFL!S22,IF(+NFL!$H22="Cleveland",+NFL!S22,0))</f>
        <v>Cleveland</v>
      </c>
      <c r="T138" s="587" t="str">
        <f>IF(+NFL!$F22="Cleveland",+NFL!T22,IF(+NFL!$H22="Cleveland",+NFL!T22,0))</f>
        <v>Houston</v>
      </c>
      <c r="U138" s="585" t="str">
        <f>IF(+NFL!$F22="Cleveland",+NFL!U22,IF(+NFL!$H22="Cleveland",+NFL!U22,0))</f>
        <v>W</v>
      </c>
      <c r="X138" s="587"/>
      <c r="AH138" s="575"/>
      <c r="AJ138" s="575"/>
      <c r="AL138" s="100"/>
      <c r="AP138" s="480"/>
      <c r="AQ138" s="72"/>
      <c r="AY138" s="81"/>
      <c r="AZ138" s="96"/>
      <c r="BA138" s="70"/>
      <c r="BB138" s="70"/>
      <c r="BC138" s="592"/>
      <c r="BF138" s="70"/>
    </row>
    <row r="139" spans="1:63" x14ac:dyDescent="0.8">
      <c r="A139" s="70">
        <f>IF(+NFL!$F38="Cleveland",+NFL!A38,IF(+NFL!$H38="Cleveland",+NFL!A38,0))</f>
        <v>3</v>
      </c>
      <c r="B139" s="480" t="str">
        <f>IF(+NFL!$F38="Cleveland",+NFL!B38,IF(+NFL!$H38="Cleveland",+NFL!B38,0))</f>
        <v>Sun</v>
      </c>
      <c r="C139" s="72">
        <f>IF(+NFL!$F38="Cleveland",+NFL!C38,IF(+NFL!$H38="Cleveland",+NFL!C38,0))</f>
        <v>44465</v>
      </c>
      <c r="D139" s="73">
        <f>IF(+NFL!$F38="Cleveland",+NFL!D38,IF(+NFL!$H38="Cleveland",+NFL!D38,0))</f>
        <v>0.54166666666666663</v>
      </c>
      <c r="E139" s="70" t="str">
        <f>IF(+NFL!$F38="Cleveland",+NFL!E38,IF(+NFL!$H38="Cleveland",+NFL!E38,0))</f>
        <v>Fox</v>
      </c>
      <c r="F139" s="189" t="str">
        <f>IF(+NFL!$F38="Cleveland",+NFL!F38,IF(+NFL!$H38="Cleveland",+NFL!F38,0))</f>
        <v>Chicago</v>
      </c>
      <c r="G139" s="70" t="str">
        <f>IF(+NFL!$F38="Cleveland",+NFL!G38,IF(+NFL!$H38="Cleveland",+NFL!G38,0))</f>
        <v>NFCN</v>
      </c>
      <c r="H139" s="189" t="str">
        <f>IF(+NFL!$F38="Cleveland",+NFL!H38,IF(+NFL!$H38="Cleveland",+NFL!H38,0))</f>
        <v>Cleveland</v>
      </c>
      <c r="I139" s="70" t="str">
        <f>IF(+NFL!$F38="Cleveland",+NFL!I38,IF(+NFL!$H38="Cleveland",+NFL!I38,0))</f>
        <v>AFCN</v>
      </c>
      <c r="J139" s="496" t="str">
        <f>IF(+NFL!$F38="Cleveland",+NFL!J38,IF(+NFL!$H38="Cleveland",+NFL!J38,0))</f>
        <v>Cleveland</v>
      </c>
      <c r="K139" s="510" t="str">
        <f>IF(+NFL!$F38="Cleveland",+NFL!K38,IF(+NFL!$H38="Cleveland",+NFL!K38,0))</f>
        <v>Chicago</v>
      </c>
      <c r="L139" s="572">
        <f>IF(+NFL!$F38="Cleveland",+NFL!L38,IF(+NFL!$H38="Cleveland",+NFL!L38,0))</f>
        <v>7</v>
      </c>
      <c r="M139" s="573">
        <f>IF(+NFL!$F38="Cleveland",+NFL!M38,IF(+NFL!$H38="Cleveland",+NFL!M38,0))</f>
        <v>46</v>
      </c>
      <c r="N139" s="583" t="str">
        <f>IF(+NFL!$F38="Cleveland",+NFL!N38,IF(+NFL!$H38="Cleveland",+NFL!N38,0))</f>
        <v>Cleveland</v>
      </c>
      <c r="O139" s="584">
        <f>IF(+NFL!$F38="Cleveland",+NFL!O38,IF(+NFL!$H38="Cleveland",+NFL!O38,0))</f>
        <v>26</v>
      </c>
      <c r="P139" s="583" t="str">
        <f>IF(+NFL!$F38="Cleveland",+NFL!P38,IF(+NFL!$H38="Cleveland",+NFL!P38,0))</f>
        <v>Chicago</v>
      </c>
      <c r="Q139" s="585">
        <f>IF(+NFL!$F38="Cleveland",+NFL!Q38,IF(+NFL!$H38="Cleveland",+NFL!Q38,0))</f>
        <v>6</v>
      </c>
      <c r="R139" s="586" t="str">
        <f>IF(+NFL!$F38="Cleveland",+NFL!R38,IF(+NFL!$H38="Cleveland",+NFL!R38,0))</f>
        <v>Cleveland</v>
      </c>
      <c r="S139" s="585" t="str">
        <f>IF(+NFL!$F38="Cleveland",+NFL!S38,IF(+NFL!$H38="Cleveland",+NFL!S38,0))</f>
        <v>Chicago</v>
      </c>
      <c r="T139" s="587" t="str">
        <f>IF(+NFL!$F38="Cleveland",+NFL!T38,IF(+NFL!$H38="Cleveland",+NFL!T38,0))</f>
        <v>Chicago</v>
      </c>
      <c r="U139" s="585" t="str">
        <f>IF(+NFL!$F38="Cleveland",+NFL!U38,IF(+NFL!$H38="Cleveland",+NFL!U38,0))</f>
        <v>L</v>
      </c>
      <c r="X139" s="587"/>
      <c r="AH139" s="575"/>
      <c r="AJ139" s="575"/>
      <c r="AL139" s="100"/>
      <c r="AP139" s="480"/>
      <c r="AQ139" s="72"/>
      <c r="AY139" s="81"/>
      <c r="AZ139" s="96"/>
      <c r="BA139" s="70"/>
      <c r="BB139" s="70"/>
      <c r="BC139" s="592"/>
      <c r="BF139" s="70"/>
    </row>
    <row r="140" spans="1:63" x14ac:dyDescent="0.8">
      <c r="A140" s="70">
        <f>IF(+NFL!$F58="Cleveland",+NFL!A58,IF(+NFL!$H58="Cleveland",+NFL!A58,0))</f>
        <v>4</v>
      </c>
      <c r="B140" s="480" t="str">
        <f>IF(+NFL!$F58="Cleveland",+NFL!B58,IF(+NFL!$H58="Cleveland",+NFL!B58,0))</f>
        <v>Sun</v>
      </c>
      <c r="C140" s="72">
        <f>IF(+NFL!$F58="Cleveland",+NFL!C58,IF(+NFL!$H58="Cleveland",+NFL!C58,0))</f>
        <v>44472</v>
      </c>
      <c r="D140" s="73">
        <f>IF(+NFL!$F58="Cleveland",+NFL!D58,IF(+NFL!$H58="Cleveland",+NFL!D58,0))</f>
        <v>0.54166666666666663</v>
      </c>
      <c r="E140" s="70" t="str">
        <f>IF(+NFL!$F58="Cleveland",+NFL!E58,IF(+NFL!$H58="Cleveland",+NFL!E58,0))</f>
        <v>CBS</v>
      </c>
      <c r="F140" s="189" t="str">
        <f>IF(+NFL!$F58="Cleveland",+NFL!F58,IF(+NFL!$H58="Cleveland",+NFL!F58,0))</f>
        <v>Cleveland</v>
      </c>
      <c r="G140" s="70" t="str">
        <f>IF(+NFL!$F58="Cleveland",+NFL!G58,IF(+NFL!$H58="Cleveland",+NFL!G58,0))</f>
        <v>AFCN</v>
      </c>
      <c r="H140" s="189" t="str">
        <f>IF(+NFL!$F58="Cleveland",+NFL!H58,IF(+NFL!$H58="Cleveland",+NFL!H58,0))</f>
        <v>Minnesota</v>
      </c>
      <c r="I140" s="70" t="str">
        <f>IF(+NFL!$F58="Cleveland",+NFL!I58,IF(+NFL!$H58="Cleveland",+NFL!I58,0))</f>
        <v>NFCN</v>
      </c>
      <c r="J140" s="496" t="str">
        <f>IF(+NFL!$F58="Cleveland",+NFL!J58,IF(+NFL!$H58="Cleveland",+NFL!J58,0))</f>
        <v>Cleveland</v>
      </c>
      <c r="K140" s="510" t="str">
        <f>IF(+NFL!$F58="Cleveland",+NFL!K58,IF(+NFL!$H58="Cleveland",+NFL!K58,0))</f>
        <v>Minnesota</v>
      </c>
      <c r="L140" s="572">
        <f>IF(+NFL!$F58="Cleveland",+NFL!L58,IF(+NFL!$H58="Cleveland",+NFL!L58,0))</f>
        <v>2</v>
      </c>
      <c r="M140" s="573">
        <f>IF(+NFL!$F58="Cleveland",+NFL!M58,IF(+NFL!$H58="Cleveland",+NFL!M58,0))</f>
        <v>51.5</v>
      </c>
      <c r="N140" s="583" t="str">
        <f>IF(+NFL!$F58="Cleveland",+NFL!N58,IF(+NFL!$H58="Cleveland",+NFL!N58,0))</f>
        <v>Cleveland</v>
      </c>
      <c r="O140" s="584">
        <f>IF(+NFL!$F58="Cleveland",+NFL!O58,IF(+NFL!$H58="Cleveland",+NFL!O58,0))</f>
        <v>14</v>
      </c>
      <c r="P140" s="583" t="str">
        <f>IF(+NFL!$F58="Cleveland",+NFL!P58,IF(+NFL!$H58="Cleveland",+NFL!P58,0))</f>
        <v>Minnesota</v>
      </c>
      <c r="Q140" s="585">
        <f>IF(+NFL!$F58="Cleveland",+NFL!Q58,IF(+NFL!$H58="Cleveland",+NFL!Q58,0))</f>
        <v>7</v>
      </c>
      <c r="R140" s="586" t="str">
        <f>IF(+NFL!$F58="Cleveland",+NFL!R58,IF(+NFL!$H58="Cleveland",+NFL!R58,0))</f>
        <v>Cleveland</v>
      </c>
      <c r="S140" s="585" t="str">
        <f>IF(+NFL!$F58="Cleveland",+NFL!S58,IF(+NFL!$H58="Cleveland",+NFL!S58,0))</f>
        <v>Minnesota</v>
      </c>
      <c r="T140" s="587" t="str">
        <f>IF(+NFL!$F58="Cleveland",+NFL!T58,IF(+NFL!$H58="Cleveland",+NFL!T58,0))</f>
        <v>Cleveland</v>
      </c>
      <c r="U140" s="585" t="str">
        <f>IF(+NFL!$F58="Cleveland",+NFL!U58,IF(+NFL!$H58="Cleveland",+NFL!U58,0))</f>
        <v>W</v>
      </c>
      <c r="X140" s="587"/>
      <c r="AH140" s="575"/>
      <c r="AJ140" s="575"/>
      <c r="AL140" s="100"/>
      <c r="AP140" s="480"/>
      <c r="AQ140" s="72"/>
      <c r="AY140" s="81"/>
      <c r="AZ140" s="96"/>
      <c r="BA140" s="70"/>
      <c r="BB140" s="70"/>
      <c r="BC140" s="592"/>
      <c r="BF140" s="70"/>
    </row>
    <row r="141" spans="1:63" x14ac:dyDescent="0.8">
      <c r="A141" s="70">
        <f>IF(+NFL!$F79="Cleveland",+NFL!A79,IF(+NFL!$H79="Cleveland",+NFL!A79,0))</f>
        <v>5</v>
      </c>
      <c r="B141" s="480" t="str">
        <f>IF(+NFL!$F79="Cleveland",+NFL!B79,IF(+NFL!$H79="Cleveland",+NFL!B79,0))</f>
        <v>Sun</v>
      </c>
      <c r="C141" s="72">
        <f>IF(+NFL!$F79="Cleveland",+NFL!C79,IF(+NFL!$H79="Cleveland",+NFL!C79,0))</f>
        <v>44479</v>
      </c>
      <c r="D141" s="73">
        <f>IF(+NFL!$F79="Cleveland",+NFL!D79,IF(+NFL!$H79="Cleveland",+NFL!D79,0))</f>
        <v>0.66666666666666663</v>
      </c>
      <c r="E141" s="70" t="str">
        <f>IF(+NFL!$F79="Cleveland",+NFL!E79,IF(+NFL!$H79="Cleveland",+NFL!E79,0))</f>
        <v>CBS</v>
      </c>
      <c r="F141" s="189" t="str">
        <f>IF(+NFL!$F79="Cleveland",+NFL!F79,IF(+NFL!$H79="Cleveland",+NFL!F79,0))</f>
        <v>Cleveland</v>
      </c>
      <c r="G141" s="70" t="str">
        <f>IF(+NFL!$F79="Cleveland",+NFL!G79,IF(+NFL!$H79="Cleveland",+NFL!G79,0))</f>
        <v>AFCN</v>
      </c>
      <c r="H141" s="189" t="str">
        <f>IF(+NFL!$F79="Cleveland",+NFL!H79,IF(+NFL!$H79="Cleveland",+NFL!H79,0))</f>
        <v>LA Chargers</v>
      </c>
      <c r="I141" s="70" t="str">
        <f>IF(+NFL!$F79="Cleveland",+NFL!I79,IF(+NFL!$H79="Cleveland",+NFL!I79,0))</f>
        <v>AFCW</v>
      </c>
      <c r="J141" s="496" t="str">
        <f>IF(+NFL!$F79="Cleveland",+NFL!J79,IF(+NFL!$H79="Cleveland",+NFL!J79,0))</f>
        <v>LA Chargers</v>
      </c>
      <c r="K141" s="510" t="str">
        <f>IF(+NFL!$F79="Cleveland",+NFL!K79,IF(+NFL!$H79="Cleveland",+NFL!K79,0))</f>
        <v>Cleveland</v>
      </c>
      <c r="L141" s="572">
        <f>IF(+NFL!$F79="Cleveland",+NFL!L79,IF(+NFL!$H79="Cleveland",+NFL!L79,0))</f>
        <v>1.5</v>
      </c>
      <c r="M141" s="573">
        <f>IF(+NFL!$F79="Cleveland",+NFL!M79,IF(+NFL!$H79="Cleveland",+NFL!M79,0))</f>
        <v>47</v>
      </c>
      <c r="N141" s="583" t="str">
        <f>IF(+NFL!$F79="Cleveland",+NFL!N79,IF(+NFL!$H79="Cleveland",+NFL!N79,0))</f>
        <v>LA Chargers</v>
      </c>
      <c r="O141" s="584">
        <f>IF(+NFL!$F79="Cleveland",+NFL!O79,IF(+NFL!$H79="Cleveland",+NFL!O79,0))</f>
        <v>47</v>
      </c>
      <c r="P141" s="583" t="str">
        <f>IF(+NFL!$F79="Cleveland",+NFL!P79,IF(+NFL!$H79="Cleveland",+NFL!P79,0))</f>
        <v>Cleveland</v>
      </c>
      <c r="Q141" s="585">
        <f>IF(+NFL!$F79="Cleveland",+NFL!Q79,IF(+NFL!$H79="Cleveland",+NFL!Q79,0))</f>
        <v>42</v>
      </c>
      <c r="R141" s="586" t="str">
        <f>IF(+NFL!$F79="Cleveland",+NFL!R79,IF(+NFL!$H79="Cleveland",+NFL!R79,0))</f>
        <v>LA Chargers</v>
      </c>
      <c r="S141" s="585" t="str">
        <f>IF(+NFL!$F79="Cleveland",+NFL!S79,IF(+NFL!$H79="Cleveland",+NFL!S79,0))</f>
        <v>Cleveland</v>
      </c>
      <c r="T141" s="587" t="str">
        <f>IF(+NFL!$F79="Cleveland",+NFL!T79,IF(+NFL!$H79="Cleveland",+NFL!T79,0))</f>
        <v>Cleveland</v>
      </c>
      <c r="U141" s="585" t="str">
        <f>IF(+NFL!$F79="Cleveland",+NFL!U79,IF(+NFL!$H79="Cleveland",+NFL!U79,0))</f>
        <v>L</v>
      </c>
      <c r="X141" s="587"/>
      <c r="AH141" s="575"/>
      <c r="AJ141" s="575"/>
      <c r="AL141" s="100"/>
      <c r="AP141" s="480"/>
      <c r="AQ141" s="72"/>
      <c r="AY141" s="81"/>
      <c r="AZ141" s="96"/>
      <c r="BA141" s="70"/>
      <c r="BB141" s="70"/>
      <c r="BC141" s="592"/>
      <c r="BF141" s="70"/>
    </row>
    <row r="142" spans="1:63" x14ac:dyDescent="0.8">
      <c r="A142" s="70">
        <f>IF(+NFL!$F93="Cleveland",+NFL!A93,IF(+NFL!$H93="Cleveland",+NFL!A93,0))</f>
        <v>6</v>
      </c>
      <c r="B142" s="480" t="str">
        <f>IF(+NFL!$F93="Cleveland",+NFL!B93,IF(+NFL!$H93="Cleveland",+NFL!B93,0))</f>
        <v>Sun</v>
      </c>
      <c r="C142" s="72">
        <f>IF(+NFL!$F93="Cleveland",+NFL!C93,IF(+NFL!$H93="Cleveland",+NFL!C93,0))</f>
        <v>44486</v>
      </c>
      <c r="D142" s="73">
        <f>IF(+NFL!$F93="Cleveland",+NFL!D93,IF(+NFL!$H93="Cleveland",+NFL!D93,0))</f>
        <v>0.66666666666666663</v>
      </c>
      <c r="E142" s="70" t="str">
        <f>IF(+NFL!$F93="Cleveland",+NFL!E93,IF(+NFL!$H93="Cleveland",+NFL!E93,0))</f>
        <v>Fox</v>
      </c>
      <c r="F142" s="189" t="str">
        <f>IF(+NFL!$F93="Cleveland",+NFL!F93,IF(+NFL!$H93="Cleveland",+NFL!F93,0))</f>
        <v>Arizona</v>
      </c>
      <c r="G142" s="70" t="str">
        <f>IF(+NFL!$F93="Cleveland",+NFL!G93,IF(+NFL!$H93="Cleveland",+NFL!G93,0))</f>
        <v>NFCW</v>
      </c>
      <c r="H142" s="189" t="str">
        <f>IF(+NFL!$F93="Cleveland",+NFL!H93,IF(+NFL!$H93="Cleveland",+NFL!H93,0))</f>
        <v>Cleveland</v>
      </c>
      <c r="I142" s="70" t="str">
        <f>IF(+NFL!$F93="Cleveland",+NFL!I93,IF(+NFL!$H93="Cleveland",+NFL!I93,0))</f>
        <v>AFCN</v>
      </c>
      <c r="J142" s="496" t="str">
        <f>IF(+NFL!$F93="Cleveland",+NFL!J93,IF(+NFL!$H93="Cleveland",+NFL!J93,0))</f>
        <v>Arizona</v>
      </c>
      <c r="K142" s="510" t="str">
        <f>IF(+NFL!$F93="Cleveland",+NFL!K93,IF(+NFL!$H93="Cleveland",+NFL!K93,0))</f>
        <v>Cleveland</v>
      </c>
      <c r="L142" s="572">
        <f>IF(+NFL!$F93="Cleveland",+NFL!L93,IF(+NFL!$H93="Cleveland",+NFL!L93,0))</f>
        <v>3.5</v>
      </c>
      <c r="M142" s="573">
        <f>IF(+NFL!$F93="Cleveland",+NFL!M93,IF(+NFL!$H93="Cleveland",+NFL!M93,0))</f>
        <v>48.5</v>
      </c>
      <c r="N142" s="583" t="str">
        <f>IF(+NFL!$F93="Cleveland",+NFL!N93,IF(+NFL!$H93="Cleveland",+NFL!N93,0))</f>
        <v>Arizona</v>
      </c>
      <c r="O142" s="584">
        <f>IF(+NFL!$F93="Cleveland",+NFL!O93,IF(+NFL!$H93="Cleveland",+NFL!O93,0))</f>
        <v>37</v>
      </c>
      <c r="P142" s="583" t="str">
        <f>IF(+NFL!$F93="Cleveland",+NFL!P93,IF(+NFL!$H93="Cleveland",+NFL!P93,0))</f>
        <v>Cleveland</v>
      </c>
      <c r="Q142" s="585">
        <f>IF(+NFL!$F93="Cleveland",+NFL!Q93,IF(+NFL!$H93="Cleveland",+NFL!Q93,0))</f>
        <v>14</v>
      </c>
      <c r="R142" s="586" t="str">
        <f>IF(+NFL!$F93="Cleveland",+NFL!R93,IF(+NFL!$H93="Cleveland",+NFL!R93,0))</f>
        <v>Arizona</v>
      </c>
      <c r="S142" s="585" t="str">
        <f>IF(+NFL!$F93="Cleveland",+NFL!S93,IF(+NFL!$H93="Cleveland",+NFL!S93,0))</f>
        <v>Cleveland</v>
      </c>
      <c r="T142" s="587" t="str">
        <f>IF(+NFL!$F93="Cleveland",+NFL!T93,IF(+NFL!$H93="Cleveland",+NFL!T93,0))</f>
        <v>Cleveland</v>
      </c>
      <c r="U142" s="585" t="str">
        <f>IF(+NFL!$F93="Cleveland",+NFL!U93,IF(+NFL!$H93="Cleveland",+NFL!U93,0))</f>
        <v>L</v>
      </c>
      <c r="X142" s="587"/>
      <c r="AH142" s="575"/>
      <c r="AJ142" s="575"/>
      <c r="AL142" s="100"/>
      <c r="AP142" s="480"/>
      <c r="AQ142" s="72"/>
      <c r="AY142" s="81"/>
      <c r="AZ142" s="96"/>
      <c r="BA142" s="70"/>
      <c r="BB142" s="70"/>
      <c r="BC142" s="592"/>
      <c r="BF142" s="70"/>
    </row>
    <row r="143" spans="1:63" x14ac:dyDescent="0.8">
      <c r="A143" s="70">
        <f>IF(+NFL!$F103="Cleveland",+NFL!A103,IF(+NFL!$H103="Cleveland",+NFL!A103,0))</f>
        <v>7</v>
      </c>
      <c r="B143" s="480" t="str">
        <f>IF(+NFL!$F103="Cleveland",+NFL!B103,IF(+NFL!$H103="Cleveland",+NFL!B103,0))</f>
        <v>Thurs</v>
      </c>
      <c r="C143" s="72">
        <f>IF(+NFL!$F103="Cleveland",+NFL!C103,IF(+NFL!$H103="Cleveland",+NFL!C103,0))</f>
        <v>44490</v>
      </c>
      <c r="D143" s="73">
        <f>IF(+NFL!$F103="Cleveland",+NFL!D103,IF(+NFL!$H103="Cleveland",+NFL!D103,0))</f>
        <v>0.84375</v>
      </c>
      <c r="E143" s="70" t="str">
        <f>IF(+NFL!$F103="Cleveland",+NFL!E103,IF(+NFL!$H103="Cleveland",+NFL!E103,0))</f>
        <v>Fox</v>
      </c>
      <c r="F143" s="189" t="str">
        <f>IF(+NFL!$F103="Cleveland",+NFL!F103,IF(+NFL!$H103="Cleveland",+NFL!F103,0))</f>
        <v>Denver</v>
      </c>
      <c r="G143" s="70" t="str">
        <f>IF(+NFL!$F103="Cleveland",+NFL!G103,IF(+NFL!$H103="Cleveland",+NFL!G103,0))</f>
        <v>AFCW</v>
      </c>
      <c r="H143" s="189" t="str">
        <f>IF(+NFL!$F103="Cleveland",+NFL!H103,IF(+NFL!$H103="Cleveland",+NFL!H103,0))</f>
        <v>Cleveland</v>
      </c>
      <c r="I143" s="70" t="str">
        <f>IF(+NFL!$F103="Cleveland",+NFL!I103,IF(+NFL!$H103="Cleveland",+NFL!I103,0))</f>
        <v>AFCN</v>
      </c>
      <c r="J143" s="496" t="str">
        <f>IF(+NFL!$F103="Cleveland",+NFL!J103,IF(+NFL!$H103="Cleveland",+NFL!J103,0))</f>
        <v>Cleveland</v>
      </c>
      <c r="K143" s="510" t="str">
        <f>IF(+NFL!$F103="Cleveland",+NFL!K103,IF(+NFL!$H103="Cleveland",+NFL!K103,0))</f>
        <v>Denver</v>
      </c>
      <c r="L143" s="572">
        <f>IF(+NFL!$F103="Cleveland",+NFL!L103,IF(+NFL!$H103="Cleveland",+NFL!L103,0))</f>
        <v>3.5</v>
      </c>
      <c r="M143" s="573">
        <f>IF(+NFL!$F103="Cleveland",+NFL!M103,IF(+NFL!$H103="Cleveland",+NFL!M103,0))</f>
        <v>42.5</v>
      </c>
      <c r="N143" s="583" t="str">
        <f>IF(+NFL!$F103="Cleveland",+NFL!N103,IF(+NFL!$H103="Cleveland",+NFL!N103,0))</f>
        <v>Cleveland</v>
      </c>
      <c r="O143" s="584">
        <f>IF(+NFL!$F103="Cleveland",+NFL!O103,IF(+NFL!$H103="Cleveland",+NFL!O103,0))</f>
        <v>17</v>
      </c>
      <c r="P143" s="583" t="str">
        <f>IF(+NFL!$F103="Cleveland",+NFL!P103,IF(+NFL!$H103="Cleveland",+NFL!P103,0))</f>
        <v>Denver</v>
      </c>
      <c r="Q143" s="585">
        <f>IF(+NFL!$F103="Cleveland",+NFL!Q103,IF(+NFL!$H103="Cleveland",+NFL!Q103,0))</f>
        <v>14</v>
      </c>
      <c r="R143" s="586" t="str">
        <f>IF(+NFL!$F103="Cleveland",+NFL!R103,IF(+NFL!$H103="Cleveland",+NFL!R103,0))</f>
        <v>Denver</v>
      </c>
      <c r="S143" s="585" t="str">
        <f>IF(+NFL!$F103="Cleveland",+NFL!S103,IF(+NFL!$H103="Cleveland",+NFL!S103,0))</f>
        <v>Cleveland</v>
      </c>
      <c r="T143" s="587" t="str">
        <f>IF(+NFL!$F103="Cleveland",+NFL!T103,IF(+NFL!$H103="Cleveland",+NFL!T103,0))</f>
        <v>Cleveland</v>
      </c>
      <c r="U143" s="585" t="str">
        <f>IF(+NFL!$F103="Cleveland",+NFL!U103,IF(+NFL!$H103="Cleveland",+NFL!U103,0))</f>
        <v>L</v>
      </c>
      <c r="V143" s="586">
        <f>IF(+NFL!$F62="Cleveland",+NFL!#REF!,IF(+NFL!$H62="Cleveland",+NFL!#REF!,0))</f>
        <v>0</v>
      </c>
      <c r="W143" s="585">
        <f>IF(+NFL!$F62="Cleveland",+NFL!#REF!,IF(+NFL!$H62="Cleveland",+NFL!#REF!,0))</f>
        <v>0</v>
      </c>
      <c r="X143" s="587">
        <f>IF(+NFL!$F62="Cleveland",+NFL!#REF!,IF(+NFL!$H62="Cleveland",+NFL!#REF!,0))</f>
        <v>0</v>
      </c>
      <c r="Y143" s="585">
        <f>IF(+NFL!$F62="Cleveland",+NFL!#REF!,IF(+NFL!$H62="Cleveland",+NFL!#REF!,0))</f>
        <v>0</v>
      </c>
      <c r="Z143" s="586">
        <f>IF(+NFL!$F62="Cleveland",+NFL!#REF!,IF(+NFL!$H62="Cleveland",+NFL!#REF!,0))</f>
        <v>0</v>
      </c>
      <c r="AA143" s="585">
        <f>IF(+NFL!$F62="Cleveland",+NFL!#REF!,IF(+NFL!$H62="Cleveland",+NFL!#REF!,0))</f>
        <v>0</v>
      </c>
      <c r="AB143" s="124">
        <f>IF(+NFL!$F62="Cleveland",+NFL!#REF!,IF(+NFL!$H62="Cleveland",+NFL!#REF!,0))</f>
        <v>0</v>
      </c>
      <c r="AC143" s="182">
        <f>IF(+NFL!$F62="Cleveland",+NFL!#REF!,IF(+NFL!$H62="Cleveland",+NFL!#REF!,0))</f>
        <v>0</v>
      </c>
      <c r="AD143" s="496">
        <f>IF(+NFL!$F62="Cleveland",+NFL!#REF!,IF(+NFL!$H62="Cleveland",+NFL!#REF!,0))</f>
        <v>0</v>
      </c>
      <c r="AE143" s="565">
        <f>IF(+NFL!$F62="Cleveland",+NFL!#REF!,IF(+NFL!$H62="Cleveland",+NFL!#REF!,0))</f>
        <v>0</v>
      </c>
      <c r="AF143" s="496">
        <f>IF(+NFL!$F62="Cleveland",+NFL!#REF!,IF(+NFL!$H62="Cleveland",+NFL!#REF!,0))</f>
        <v>0</v>
      </c>
      <c r="AG143" s="565">
        <f>IF(+NFL!$F62="Cleveland",+NFL!#REF!,IF(+NFL!$H62="Cleveland",+NFL!#REF!,0))</f>
        <v>0</v>
      </c>
      <c r="AH143" s="575">
        <f>IF(+NFL!$F62="Cleveland",+NFL!#REF!,IF(+NFL!$H62="Cleveland",+NFL!#REF!,0))</f>
        <v>0</v>
      </c>
      <c r="AI143" s="565">
        <f>IF(+NFL!$F62="Cleveland",+NFL!#REF!,IF(+NFL!$H62="Cleveland",+NFL!#REF!,0))</f>
        <v>0</v>
      </c>
      <c r="AJ143" s="575">
        <f>IF(+NFL!$F62="Cleveland",+NFL!#REF!,IF(+NFL!$H62="Cleveland",+NFL!#REF!,0))</f>
        <v>0</v>
      </c>
      <c r="AK143" s="565">
        <f>IF(+NFL!$F62="Cleveland",+NFL!#REF!,IF(+NFL!$H62="Cleveland",+NFL!#REF!,0))</f>
        <v>0</v>
      </c>
      <c r="AL143" s="100">
        <f>IF(+NFL!$F62="Cleveland",+NFL!#REF!,IF(+NFL!$H62="Cleveland",+NFL!#REF!,0))</f>
        <v>0</v>
      </c>
      <c r="AM143" s="82">
        <f>IF(+NFL!$F62="Cleveland",+NFL!#REF!,IF(+NFL!$H62="Cleveland",+NFL!#REF!,0))</f>
        <v>0</v>
      </c>
      <c r="AN143" s="81">
        <f>IF(+NFL!$F62="Cleveland",+NFL!#REF!,IF(+NFL!$H62="Cleveland",+NFL!#REF!,0))</f>
        <v>0</v>
      </c>
      <c r="AO143" s="83">
        <f>IF(+NFL!$F62="Cleveland",+NFL!#REF!,IF(+NFL!$H62="Cleveland",+NFL!#REF!,0))</f>
        <v>0</v>
      </c>
      <c r="AP143" s="480">
        <f>IF(+NFL!$F62="Cleveland",+NFL!#REF!,IF(+NFL!$H62="Cleveland",+NFL!#REF!,0))</f>
        <v>0</v>
      </c>
      <c r="AQ143" s="72">
        <f>IF(+NFL!$F62="Cleveland",+NFL!#REF!,IF(+NFL!$H62="Cleveland",+NFL!#REF!,0))</f>
        <v>0</v>
      </c>
      <c r="AR143" s="81">
        <f>IF(+NFL!$F62="Cleveland",+NFL!#REF!,IF(+NFL!$H62="Cleveland",+NFL!#REF!,0))</f>
        <v>0</v>
      </c>
      <c r="AS143" s="96">
        <f>IF(+NFL!$F62="Cleveland",+NFL!#REF!,IF(+NFL!$H62="Cleveland",+NFL!#REF!,0))</f>
        <v>0</v>
      </c>
      <c r="AT143" s="96">
        <f>IF(+NFL!$F62="Cleveland",+NFL!#REF!,IF(+NFL!$H62="Cleveland",+NFL!#REF!,0))</f>
        <v>0</v>
      </c>
      <c r="AU143" s="81">
        <f>IF(+NFL!$F62="Cleveland",+NFL!#REF!,IF(+NFL!$H62="Cleveland",+NFL!#REF!,0))</f>
        <v>0</v>
      </c>
      <c r="AV143" s="96">
        <f>IF(+NFL!$F62="Cleveland",+NFL!#REF!,IF(+NFL!$H62="Cleveland",+NFL!#REF!,0))</f>
        <v>0</v>
      </c>
      <c r="AW143" s="70">
        <f>IF(+NFL!$F62="Cleveland",+NFL!#REF!,IF(+NFL!$H62="Cleveland",+NFL!#REF!,0))</f>
        <v>0</v>
      </c>
      <c r="AX143" s="96">
        <f>IF(+NFL!$F62="Cleveland",+NFL!#REF!,IF(+NFL!$H62="Cleveland",+NFL!#REF!,0))</f>
        <v>0</v>
      </c>
      <c r="AY143" s="81">
        <f>IF(+NFL!$F62="Cleveland",+NFL!#REF!,IF(+NFL!$H62="Cleveland",+NFL!#REF!,0))</f>
        <v>0</v>
      </c>
      <c r="AZ143" s="96">
        <f>IF(+NFL!$F62="Cleveland",+NFL!#REF!,IF(+NFL!$H62="Cleveland",+NFL!#REF!,0))</f>
        <v>0</v>
      </c>
      <c r="BA143" s="70">
        <f>IF(+NFL!$F62="Cleveland",+NFL!#REF!,IF(+NFL!$H62="Cleveland",+NFL!#REF!,0))</f>
        <v>0</v>
      </c>
      <c r="BB143" s="70">
        <f>IF(+NFL!$F62="Cleveland",+NFL!#REF!,IF(+NFL!$H62="Cleveland",+NFL!#REF!,0))</f>
        <v>0</v>
      </c>
      <c r="BC143" s="592">
        <f>IF(+NFL!$F62="Cleveland",+NFL!#REF!,IF(+NFL!$H62="Cleveland",+NFL!#REF!,0))</f>
        <v>0</v>
      </c>
      <c r="BD143" s="81">
        <f>IF(+NFL!$F62="Cleveland",+NFL!#REF!,IF(+NFL!$H62="Cleveland",+NFL!#REF!,0))</f>
        <v>0</v>
      </c>
      <c r="BE143" s="96">
        <f>IF(+NFL!$F62="Cleveland",+NFL!#REF!,IF(+NFL!$H62="Cleveland",+NFL!#REF!,0))</f>
        <v>0</v>
      </c>
      <c r="BF143" s="70">
        <f>IF(+NFL!$F62="Cleveland",+NFL!#REF!,IF(+NFL!$H62="Cleveland",+NFL!#REF!,0))</f>
        <v>0</v>
      </c>
      <c r="BG143" s="81">
        <f>IF(+NFL!$F62="Cleveland",+NFL!#REF!,IF(+NFL!$H62="Cleveland",+NFL!#REF!,0))</f>
        <v>0</v>
      </c>
      <c r="BH143" s="96">
        <f>IF(+NFL!$F62="Cleveland",+NFL!#REF!,IF(+NFL!$H62="Cleveland",+NFL!#REF!,0))</f>
        <v>0</v>
      </c>
      <c r="BI143" s="70">
        <f>IF(+NFL!$F62="Cleveland",+NFL!#REF!,IF(+NFL!$H62="Cleveland",+NFL!#REF!,0))</f>
        <v>0</v>
      </c>
      <c r="BJ143" s="124">
        <f>IF(+NFL!$F62="Cleveland",+NFL!#REF!,IF(+NFL!$H62="Cleveland",+NFL!#REF!,0))</f>
        <v>0</v>
      </c>
      <c r="BK143" s="182">
        <f>IF(+NFL!$F62="Cleveland",+NFL!#REF!,IF(+NFL!$H62="Cleveland",+NFL!#REF!,0))</f>
        <v>0</v>
      </c>
    </row>
    <row r="144" spans="1:63" x14ac:dyDescent="0.8">
      <c r="A144" s="70">
        <f>IF(+NFL!$F127="Cleveland",+NFL!A127,IF(+NFL!$H127="Cleveland",+NFL!A127,0))</f>
        <v>8</v>
      </c>
      <c r="B144" s="480" t="str">
        <f>IF(+NFL!$F127="Cleveland",+NFL!B127,IF(+NFL!$H127="Cleveland",+NFL!B127,0))</f>
        <v>Sun</v>
      </c>
      <c r="C144" s="72">
        <f>IF(+NFL!$F127="Cleveland",+NFL!C127,IF(+NFL!$H127="Cleveland",+NFL!C127,0))</f>
        <v>44500</v>
      </c>
      <c r="D144" s="73">
        <f>IF(+NFL!$F127="Cleveland",+NFL!D127,IF(+NFL!$H127="Cleveland",+NFL!D127,0))</f>
        <v>0.54166666666666663</v>
      </c>
      <c r="E144" s="70" t="str">
        <f>IF(+NFL!$F127="Cleveland",+NFL!E127,IF(+NFL!$H127="Cleveland",+NFL!E127,0))</f>
        <v>CBS</v>
      </c>
      <c r="F144" s="189" t="str">
        <f>IF(+NFL!$F127="Cleveland",+NFL!F127,IF(+NFL!$H127="Cleveland",+NFL!F127,0))</f>
        <v>Pittsburgh</v>
      </c>
      <c r="G144" s="70" t="str">
        <f>IF(+NFL!$F127="Cleveland",+NFL!G127,IF(+NFL!$H127="Cleveland",+NFL!G127,0))</f>
        <v>AFCN</v>
      </c>
      <c r="H144" s="189" t="str">
        <f>IF(+NFL!$F127="Cleveland",+NFL!H127,IF(+NFL!$H127="Cleveland",+NFL!H127,0))</f>
        <v>Cleveland</v>
      </c>
      <c r="I144" s="70" t="str">
        <f>IF(+NFL!$F127="Cleveland",+NFL!I127,IF(+NFL!$H127="Cleveland",+NFL!I127,0))</f>
        <v>AFCN</v>
      </c>
      <c r="J144" s="496" t="str">
        <f>IF(+NFL!$F127="Cleveland",+NFL!J127,IF(+NFL!$H127="Cleveland",+NFL!J127,0))</f>
        <v>Cleveland</v>
      </c>
      <c r="K144" s="510" t="str">
        <f>IF(+NFL!$F127="Cleveland",+NFL!K127,IF(+NFL!$H127="Cleveland",+NFL!K127,0))</f>
        <v>Pittsburgh</v>
      </c>
      <c r="L144" s="572">
        <f>IF(+NFL!$F127="Cleveland",+NFL!L127,IF(+NFL!$H127="Cleveland",+NFL!L127,0))</f>
        <v>3.5</v>
      </c>
      <c r="M144" s="573">
        <f>IF(+NFL!$F127="Cleveland",+NFL!M127,IF(+NFL!$H127="Cleveland",+NFL!M127,0))</f>
        <v>42.5</v>
      </c>
      <c r="N144" s="583" t="str">
        <f>IF(+NFL!$F127="Cleveland",+NFL!N127,IF(+NFL!$H127="Cleveland",+NFL!N127,0))</f>
        <v>Pittsburgh</v>
      </c>
      <c r="O144" s="584">
        <f>IF(+NFL!$F127="Cleveland",+NFL!O127,IF(+NFL!$H127="Cleveland",+NFL!O127,0))</f>
        <v>15</v>
      </c>
      <c r="P144" s="583" t="str">
        <f>IF(+NFL!$F127="Cleveland",+NFL!P127,IF(+NFL!$H127="Cleveland",+NFL!P127,0))</f>
        <v>Cleveland</v>
      </c>
      <c r="Q144" s="585">
        <f>IF(+NFL!$F127="Cleveland",+NFL!Q127,IF(+NFL!$H127="Cleveland",+NFL!Q127,0))</f>
        <v>10</v>
      </c>
      <c r="R144" s="586" t="str">
        <f>IF(+NFL!$F127="Cleveland",+NFL!R127,IF(+NFL!$H127="Cleveland",+NFL!R127,0))</f>
        <v>Pittsburgh</v>
      </c>
      <c r="S144" s="585" t="str">
        <f>IF(+NFL!$F127="Cleveland",+NFL!S127,IF(+NFL!$H127="Cleveland",+NFL!S127,0))</f>
        <v>Cleveland</v>
      </c>
      <c r="T144" s="587" t="str">
        <f>IF(+NFL!$F127="Cleveland",+NFL!T127,IF(+NFL!$H127="Cleveland",+NFL!T127,0))</f>
        <v>Cleveland</v>
      </c>
      <c r="U144" s="585" t="str">
        <f>IF(+NFL!$F127="Cleveland",+NFL!U127,IF(+NFL!$H127="Cleveland",+NFL!U127,0))</f>
        <v>L</v>
      </c>
      <c r="V144" s="586">
        <f>IF(+NFL!$F74="Cleveland",+NFL!#REF!,IF(+NFL!$H74="Cleveland",+NFL!#REF!,0))</f>
        <v>0</v>
      </c>
      <c r="W144" s="585">
        <f>IF(+NFL!$F74="Cleveland",+NFL!#REF!,IF(+NFL!$H74="Cleveland",+NFL!#REF!,0))</f>
        <v>0</v>
      </c>
      <c r="X144" s="587">
        <f>IF(+NFL!$F74="Cleveland",+NFL!#REF!,IF(+NFL!$H74="Cleveland",+NFL!#REF!,0))</f>
        <v>0</v>
      </c>
      <c r="Y144" s="585">
        <f>IF(+NFL!$F74="Cleveland",+NFL!#REF!,IF(+NFL!$H74="Cleveland",+NFL!#REF!,0))</f>
        <v>0</v>
      </c>
      <c r="Z144" s="586">
        <f>IF(+NFL!$F74="Cleveland",+NFL!#REF!,IF(+NFL!$H74="Cleveland",+NFL!#REF!,0))</f>
        <v>0</v>
      </c>
      <c r="AA144" s="585">
        <f>IF(+NFL!$F74="Cleveland",+NFL!#REF!,IF(+NFL!$H74="Cleveland",+NFL!#REF!,0))</f>
        <v>0</v>
      </c>
      <c r="AB144" s="124">
        <f>IF(+NFL!$F74="Cleveland",+NFL!#REF!,IF(+NFL!$H74="Cleveland",+NFL!#REF!,0))</f>
        <v>0</v>
      </c>
      <c r="AC144" s="182">
        <f>IF(+NFL!$F74="Cleveland",+NFL!#REF!,IF(+NFL!$H74="Cleveland",+NFL!#REF!,0))</f>
        <v>0</v>
      </c>
      <c r="AD144" s="496">
        <f>IF(+NFL!$F74="Cleveland",+NFL!#REF!,IF(+NFL!$H74="Cleveland",+NFL!#REF!,0))</f>
        <v>0</v>
      </c>
      <c r="AE144" s="565">
        <f>IF(+NFL!$F74="Cleveland",+NFL!#REF!,IF(+NFL!$H74="Cleveland",+NFL!#REF!,0))</f>
        <v>0</v>
      </c>
      <c r="AF144" s="496">
        <f>IF(+NFL!$F74="Cleveland",+NFL!#REF!,IF(+NFL!$H74="Cleveland",+NFL!#REF!,0))</f>
        <v>0</v>
      </c>
      <c r="AG144" s="565">
        <f>IF(+NFL!$F74="Cleveland",+NFL!#REF!,IF(+NFL!$H74="Cleveland",+NFL!#REF!,0))</f>
        <v>0</v>
      </c>
      <c r="AH144" s="575">
        <f>IF(+NFL!$F74="Cleveland",+NFL!#REF!,IF(+NFL!$H74="Cleveland",+NFL!#REF!,0))</f>
        <v>0</v>
      </c>
      <c r="AI144" s="565">
        <f>IF(+NFL!$F74="Cleveland",+NFL!#REF!,IF(+NFL!$H74="Cleveland",+NFL!#REF!,0))</f>
        <v>0</v>
      </c>
      <c r="AJ144" s="575">
        <f>IF(+NFL!$F74="Cleveland",+NFL!#REF!,IF(+NFL!$H74="Cleveland",+NFL!#REF!,0))</f>
        <v>0</v>
      </c>
      <c r="AK144" s="565">
        <f>IF(+NFL!$F74="Cleveland",+NFL!#REF!,IF(+NFL!$H74="Cleveland",+NFL!#REF!,0))</f>
        <v>0</v>
      </c>
      <c r="AL144" s="100">
        <f>IF(+NFL!$F74="Cleveland",+NFL!#REF!,IF(+NFL!$H74="Cleveland",+NFL!#REF!,0))</f>
        <v>0</v>
      </c>
      <c r="AM144" s="82">
        <f>IF(+NFL!$F74="Cleveland",+NFL!#REF!,IF(+NFL!$H74="Cleveland",+NFL!#REF!,0))</f>
        <v>0</v>
      </c>
      <c r="AN144" s="81">
        <f>IF(+NFL!$F74="Cleveland",+NFL!#REF!,IF(+NFL!$H74="Cleveland",+NFL!#REF!,0))</f>
        <v>0</v>
      </c>
      <c r="AO144" s="83">
        <f>IF(+NFL!$F74="Cleveland",+NFL!#REF!,IF(+NFL!$H74="Cleveland",+NFL!#REF!,0))</f>
        <v>0</v>
      </c>
      <c r="AP144" s="480">
        <f>IF(+NFL!$F74="Cleveland",+NFL!#REF!,IF(+NFL!$H74="Cleveland",+NFL!#REF!,0))</f>
        <v>0</v>
      </c>
      <c r="AQ144" s="72">
        <f>IF(+NFL!$F74="Cleveland",+NFL!#REF!,IF(+NFL!$H74="Cleveland",+NFL!#REF!,0))</f>
        <v>0</v>
      </c>
      <c r="AR144" s="81">
        <f>IF(+NFL!$F74="Cleveland",+NFL!#REF!,IF(+NFL!$H74="Cleveland",+NFL!#REF!,0))</f>
        <v>0</v>
      </c>
      <c r="AS144" s="96">
        <f>IF(+NFL!$F74="Cleveland",+NFL!#REF!,IF(+NFL!$H74="Cleveland",+NFL!#REF!,0))</f>
        <v>0</v>
      </c>
      <c r="AT144" s="96">
        <f>IF(+NFL!$F74="Cleveland",+NFL!#REF!,IF(+NFL!$H74="Cleveland",+NFL!#REF!,0))</f>
        <v>0</v>
      </c>
      <c r="AU144" s="81">
        <f>IF(+NFL!$F74="Cleveland",+NFL!#REF!,IF(+NFL!$H74="Cleveland",+NFL!#REF!,0))</f>
        <v>0</v>
      </c>
      <c r="AV144" s="96">
        <f>IF(+NFL!$F74="Cleveland",+NFL!#REF!,IF(+NFL!$H74="Cleveland",+NFL!#REF!,0))</f>
        <v>0</v>
      </c>
      <c r="AW144" s="70">
        <f>IF(+NFL!$F74="Cleveland",+NFL!#REF!,IF(+NFL!$H74="Cleveland",+NFL!#REF!,0))</f>
        <v>0</v>
      </c>
      <c r="AX144" s="96">
        <f>IF(+NFL!$F74="Cleveland",+NFL!#REF!,IF(+NFL!$H74="Cleveland",+NFL!#REF!,0))</f>
        <v>0</v>
      </c>
      <c r="AY144" s="81">
        <f>IF(+NFL!$F74="Cleveland",+NFL!#REF!,IF(+NFL!$H74="Cleveland",+NFL!#REF!,0))</f>
        <v>0</v>
      </c>
      <c r="AZ144" s="96">
        <f>IF(+NFL!$F74="Cleveland",+NFL!#REF!,IF(+NFL!$H74="Cleveland",+NFL!#REF!,0))</f>
        <v>0</v>
      </c>
      <c r="BA144" s="70">
        <f>IF(+NFL!$F74="Cleveland",+NFL!#REF!,IF(+NFL!$H74="Cleveland",+NFL!#REF!,0))</f>
        <v>0</v>
      </c>
      <c r="BB144" s="70">
        <f>IF(+NFL!$F74="Cleveland",+NFL!#REF!,IF(+NFL!$H74="Cleveland",+NFL!#REF!,0))</f>
        <v>0</v>
      </c>
      <c r="BC144" s="592">
        <f>IF(+NFL!$F74="Cleveland",+NFL!#REF!,IF(+NFL!$H74="Cleveland",+NFL!#REF!,0))</f>
        <v>0</v>
      </c>
      <c r="BD144" s="81">
        <f>IF(+NFL!$F74="Cleveland",+NFL!#REF!,IF(+NFL!$H74="Cleveland",+NFL!#REF!,0))</f>
        <v>0</v>
      </c>
      <c r="BE144" s="96">
        <f>IF(+NFL!$F74="Cleveland",+NFL!#REF!,IF(+NFL!$H74="Cleveland",+NFL!#REF!,0))</f>
        <v>0</v>
      </c>
      <c r="BF144" s="70">
        <f>IF(+NFL!$F74="Cleveland",+NFL!#REF!,IF(+NFL!$H74="Cleveland",+NFL!#REF!,0))</f>
        <v>0</v>
      </c>
      <c r="BG144" s="81">
        <f>IF(+NFL!$F74="Cleveland",+NFL!#REF!,IF(+NFL!$H74="Cleveland",+NFL!#REF!,0))</f>
        <v>0</v>
      </c>
      <c r="BH144" s="96">
        <f>IF(+NFL!$F74="Cleveland",+NFL!#REF!,IF(+NFL!$H74="Cleveland",+NFL!#REF!,0))</f>
        <v>0</v>
      </c>
      <c r="BI144" s="70">
        <f>IF(+NFL!$F74="Cleveland",+NFL!#REF!,IF(+NFL!$H74="Cleveland",+NFL!#REF!,0))</f>
        <v>0</v>
      </c>
      <c r="BJ144" s="124">
        <f>IF(+NFL!$F74="Cleveland",+NFL!#REF!,IF(+NFL!$H74="Cleveland",+NFL!#REF!,0))</f>
        <v>0</v>
      </c>
      <c r="BK144" s="182">
        <f>IF(+NFL!$F74="Cleveland",+NFL!#REF!,IF(+NFL!$H74="Cleveland",+NFL!#REF!,0))</f>
        <v>0</v>
      </c>
    </row>
    <row r="145" spans="1:63" x14ac:dyDescent="0.8">
      <c r="A145" s="70">
        <f>IF(+NFL!$F142="Cleveland",+NFL!A142,IF(+NFL!$H142="Cleveland",+NFL!A142,0))</f>
        <v>9</v>
      </c>
      <c r="B145" s="480" t="str">
        <f>IF(+NFL!$F142="Cleveland",+NFL!B142,IF(+NFL!$H142="Cleveland",+NFL!B142,0))</f>
        <v>Sun</v>
      </c>
      <c r="C145" s="72">
        <f>IF(+NFL!$F142="Cleveland",+NFL!C142,IF(+NFL!$H142="Cleveland",+NFL!C142,0))</f>
        <v>44507</v>
      </c>
      <c r="D145" s="73">
        <f>IF(+NFL!$F142="Cleveland",+NFL!D142,IF(+NFL!$H142="Cleveland",+NFL!D142,0))</f>
        <v>0.54166666666666663</v>
      </c>
      <c r="E145" s="70" t="str">
        <f>IF(+NFL!$F142="Cleveland",+NFL!E142,IF(+NFL!$H142="Cleveland",+NFL!E142,0))</f>
        <v>CBS</v>
      </c>
      <c r="F145" s="189" t="str">
        <f>IF(+NFL!$F142="Cleveland",+NFL!F142,IF(+NFL!$H142="Cleveland",+NFL!F142,0))</f>
        <v>Cleveland</v>
      </c>
      <c r="G145" s="70" t="str">
        <f>IF(+NFL!$F142="Cleveland",+NFL!G142,IF(+NFL!$H142="Cleveland",+NFL!G142,0))</f>
        <v>AFCN</v>
      </c>
      <c r="H145" s="189" t="str">
        <f>IF(+NFL!$F142="Cleveland",+NFL!H142,IF(+NFL!$H142="Cleveland",+NFL!H142,0))</f>
        <v>Cincinnati</v>
      </c>
      <c r="I145" s="70" t="str">
        <f>IF(+NFL!$F142="Cleveland",+NFL!I142,IF(+NFL!$H142="Cleveland",+NFL!I142,0))</f>
        <v>AFCN</v>
      </c>
      <c r="J145" s="496" t="str">
        <f>IF(+NFL!$F142="Cleveland",+NFL!J142,IF(+NFL!$H142="Cleveland",+NFL!J142,0))</f>
        <v>Cincinnati</v>
      </c>
      <c r="K145" s="510" t="str">
        <f>IF(+NFL!$F142="Cleveland",+NFL!K142,IF(+NFL!$H142="Cleveland",+NFL!K142,0))</f>
        <v>Cleveland</v>
      </c>
      <c r="L145" s="572">
        <f>IF(+NFL!$F142="Cleveland",+NFL!L142,IF(+NFL!$H142="Cleveland",+NFL!L142,0))</f>
        <v>2.5</v>
      </c>
      <c r="M145" s="573">
        <f>IF(+NFL!$F142="Cleveland",+NFL!M142,IF(+NFL!$H142="Cleveland",+NFL!M142,0))</f>
        <v>47</v>
      </c>
      <c r="N145" s="583" t="str">
        <f>IF(+NFL!$F142="Cleveland",+NFL!N142,IF(+NFL!$H142="Cleveland",+NFL!N142,0))</f>
        <v>Cleveland</v>
      </c>
      <c r="O145" s="584">
        <f>IF(+NFL!$F142="Cleveland",+NFL!O142,IF(+NFL!$H142="Cleveland",+NFL!O142,0))</f>
        <v>41</v>
      </c>
      <c r="P145" s="583" t="str">
        <f>IF(+NFL!$F142="Cleveland",+NFL!P142,IF(+NFL!$H142="Cleveland",+NFL!P142,0))</f>
        <v>Cincinnati</v>
      </c>
      <c r="Q145" s="585">
        <f>IF(+NFL!$F142="Cleveland",+NFL!Q142,IF(+NFL!$H142="Cleveland",+NFL!Q142,0))</f>
        <v>16</v>
      </c>
      <c r="R145" s="586" t="str">
        <f>IF(+NFL!$F142="Cleveland",+NFL!R142,IF(+NFL!$H142="Cleveland",+NFL!R142,0))</f>
        <v>Cleveland</v>
      </c>
      <c r="S145" s="585" t="str">
        <f>IF(+NFL!$F142="Cleveland",+NFL!S142,IF(+NFL!$H142="Cleveland",+NFL!S142,0))</f>
        <v>Cincinnati</v>
      </c>
      <c r="T145" s="587" t="str">
        <f>IF(+NFL!$F142="Cleveland",+NFL!T142,IF(+NFL!$H142="Cleveland",+NFL!T142,0))</f>
        <v>Cincinnati</v>
      </c>
      <c r="U145" s="585" t="str">
        <f>IF(+NFL!$F142="Cleveland",+NFL!U142,IF(+NFL!$H142="Cleveland",+NFL!U142,0))</f>
        <v>L</v>
      </c>
      <c r="V145" s="586">
        <f>IF(+NFL!$F99="Cleveland",+NFL!#REF!,IF(+NFL!$H99="Cleveland",+NFL!#REF!,0))</f>
        <v>0</v>
      </c>
      <c r="W145" s="585">
        <f>IF(+NFL!$F99="Cleveland",+NFL!#REF!,IF(+NFL!$H99="Cleveland",+NFL!#REF!,0))</f>
        <v>0</v>
      </c>
      <c r="X145" s="587">
        <f>IF(+NFL!$F99="Cleveland",+NFL!#REF!,IF(+NFL!$H99="Cleveland",+NFL!#REF!,0))</f>
        <v>0</v>
      </c>
      <c r="Y145" s="585">
        <f>IF(+NFL!$F99="Cleveland",+NFL!#REF!,IF(+NFL!$H99="Cleveland",+NFL!#REF!,0))</f>
        <v>0</v>
      </c>
      <c r="Z145" s="586">
        <f>IF(+NFL!$F99="Cleveland",+NFL!#REF!,IF(+NFL!$H99="Cleveland",+NFL!#REF!,0))</f>
        <v>0</v>
      </c>
      <c r="AA145" s="585">
        <f>IF(+NFL!$F99="Cleveland",+NFL!#REF!,IF(+NFL!$H99="Cleveland",+NFL!#REF!,0))</f>
        <v>0</v>
      </c>
      <c r="AB145" s="124">
        <f>IF(+NFL!$F99="Cleveland",+NFL!#REF!,IF(+NFL!$H99="Cleveland",+NFL!#REF!,0))</f>
        <v>0</v>
      </c>
      <c r="AC145" s="182">
        <f>IF(+NFL!$F99="Cleveland",+NFL!#REF!,IF(+NFL!$H99="Cleveland",+NFL!#REF!,0))</f>
        <v>0</v>
      </c>
      <c r="AD145" s="496">
        <f>IF(+NFL!$F99="Cleveland",+NFL!#REF!,IF(+NFL!$H99="Cleveland",+NFL!#REF!,0))</f>
        <v>0</v>
      </c>
      <c r="AE145" s="565">
        <f>IF(+NFL!$F99="Cleveland",+NFL!#REF!,IF(+NFL!$H99="Cleveland",+NFL!#REF!,0))</f>
        <v>0</v>
      </c>
      <c r="AF145" s="496">
        <f>IF(+NFL!$F99="Cleveland",+NFL!#REF!,IF(+NFL!$H99="Cleveland",+NFL!#REF!,0))</f>
        <v>0</v>
      </c>
      <c r="AG145" s="565">
        <f>IF(+NFL!$F99="Cleveland",+NFL!#REF!,IF(+NFL!$H99="Cleveland",+NFL!#REF!,0))</f>
        <v>0</v>
      </c>
      <c r="AH145" s="575">
        <f>IF(+NFL!$F99="Cleveland",+NFL!#REF!,IF(+NFL!$H99="Cleveland",+NFL!#REF!,0))</f>
        <v>0</v>
      </c>
      <c r="AI145" s="565">
        <f>IF(+NFL!$F99="Cleveland",+NFL!#REF!,IF(+NFL!$H99="Cleveland",+NFL!#REF!,0))</f>
        <v>0</v>
      </c>
      <c r="AJ145" s="575">
        <f>IF(+NFL!$F99="Cleveland",+NFL!#REF!,IF(+NFL!$H99="Cleveland",+NFL!#REF!,0))</f>
        <v>0</v>
      </c>
      <c r="AK145" s="565">
        <f>IF(+NFL!$F99="Cleveland",+NFL!#REF!,IF(+NFL!$H99="Cleveland",+NFL!#REF!,0))</f>
        <v>0</v>
      </c>
      <c r="AL145" s="100">
        <f>IF(+NFL!$F99="Cleveland",+NFL!#REF!,IF(+NFL!$H99="Cleveland",+NFL!#REF!,0))</f>
        <v>0</v>
      </c>
      <c r="AM145" s="82">
        <f>IF(+NFL!$F99="Cleveland",+NFL!#REF!,IF(+NFL!$H99="Cleveland",+NFL!#REF!,0))</f>
        <v>0</v>
      </c>
      <c r="AN145" s="81">
        <f>IF(+NFL!$F99="Cleveland",+NFL!#REF!,IF(+NFL!$H99="Cleveland",+NFL!#REF!,0))</f>
        <v>0</v>
      </c>
      <c r="AO145" s="83">
        <f>IF(+NFL!$F99="Cleveland",+NFL!#REF!,IF(+NFL!$H99="Cleveland",+NFL!#REF!,0))</f>
        <v>0</v>
      </c>
      <c r="AP145" s="480">
        <f>IF(+NFL!$F99="Cleveland",+NFL!#REF!,IF(+NFL!$H99="Cleveland",+NFL!#REF!,0))</f>
        <v>0</v>
      </c>
      <c r="AQ145" s="72">
        <f>IF(+NFL!$F99="Cleveland",+NFL!#REF!,IF(+NFL!$H99="Cleveland",+NFL!#REF!,0))</f>
        <v>0</v>
      </c>
      <c r="AR145" s="81">
        <f>IF(+NFL!$F99="Cleveland",+NFL!#REF!,IF(+NFL!$H99="Cleveland",+NFL!#REF!,0))</f>
        <v>0</v>
      </c>
      <c r="AS145" s="96">
        <f>IF(+NFL!$F99="Cleveland",+NFL!#REF!,IF(+NFL!$H99="Cleveland",+NFL!#REF!,0))</f>
        <v>0</v>
      </c>
      <c r="AT145" s="96">
        <f>IF(+NFL!$F99="Cleveland",+NFL!#REF!,IF(+NFL!$H99="Cleveland",+NFL!#REF!,0))</f>
        <v>0</v>
      </c>
      <c r="AU145" s="81">
        <f>IF(+NFL!$F99="Cleveland",+NFL!#REF!,IF(+NFL!$H99="Cleveland",+NFL!#REF!,0))</f>
        <v>0</v>
      </c>
      <c r="AV145" s="96">
        <f>IF(+NFL!$F99="Cleveland",+NFL!#REF!,IF(+NFL!$H99="Cleveland",+NFL!#REF!,0))</f>
        <v>0</v>
      </c>
      <c r="AW145" s="70">
        <f>IF(+NFL!$F99="Cleveland",+NFL!#REF!,IF(+NFL!$H99="Cleveland",+NFL!#REF!,0))</f>
        <v>0</v>
      </c>
      <c r="AX145" s="96">
        <f>IF(+NFL!$F99="Cleveland",+NFL!#REF!,IF(+NFL!$H99="Cleveland",+NFL!#REF!,0))</f>
        <v>0</v>
      </c>
      <c r="AY145" s="81">
        <f>IF(+NFL!$F99="Cleveland",+NFL!#REF!,IF(+NFL!$H99="Cleveland",+NFL!#REF!,0))</f>
        <v>0</v>
      </c>
      <c r="AZ145" s="96">
        <f>IF(+NFL!$F99="Cleveland",+NFL!#REF!,IF(+NFL!$H99="Cleveland",+NFL!#REF!,0))</f>
        <v>0</v>
      </c>
      <c r="BA145" s="70">
        <f>IF(+NFL!$F99="Cleveland",+NFL!#REF!,IF(+NFL!$H99="Cleveland",+NFL!#REF!,0))</f>
        <v>0</v>
      </c>
      <c r="BB145" s="70">
        <f>IF(+NFL!$F99="Cleveland",+NFL!#REF!,IF(+NFL!$H99="Cleveland",+NFL!#REF!,0))</f>
        <v>0</v>
      </c>
      <c r="BC145" s="592">
        <f>IF(+NFL!$F99="Cleveland",+NFL!#REF!,IF(+NFL!$H99="Cleveland",+NFL!#REF!,0))</f>
        <v>0</v>
      </c>
      <c r="BD145" s="81">
        <f>IF(+NFL!$F99="Cleveland",+NFL!#REF!,IF(+NFL!$H99="Cleveland",+NFL!#REF!,0))</f>
        <v>0</v>
      </c>
      <c r="BE145" s="96">
        <f>IF(+NFL!$F99="Cleveland",+NFL!#REF!,IF(+NFL!$H99="Cleveland",+NFL!#REF!,0))</f>
        <v>0</v>
      </c>
      <c r="BF145" s="70">
        <f>IF(+NFL!$F99="Cleveland",+NFL!#REF!,IF(+NFL!$H99="Cleveland",+NFL!#REF!,0))</f>
        <v>0</v>
      </c>
      <c r="BG145" s="81">
        <f>IF(+NFL!$F99="Cleveland",+NFL!#REF!,IF(+NFL!$H99="Cleveland",+NFL!#REF!,0))</f>
        <v>0</v>
      </c>
      <c r="BH145" s="96">
        <f>IF(+NFL!$F99="Cleveland",+NFL!#REF!,IF(+NFL!$H99="Cleveland",+NFL!#REF!,0))</f>
        <v>0</v>
      </c>
      <c r="BI145" s="70">
        <f>IF(+NFL!$F99="Cleveland",+NFL!#REF!,IF(+NFL!$H99="Cleveland",+NFL!#REF!,0))</f>
        <v>0</v>
      </c>
      <c r="BJ145" s="124">
        <f>IF(+NFL!$F99="Cleveland",+NFL!#REF!,IF(+NFL!$H99="Cleveland",+NFL!#REF!,0))</f>
        <v>0</v>
      </c>
      <c r="BK145" s="182">
        <f>IF(+NFL!$F99="Cleveland",+NFL!#REF!,IF(+NFL!$H99="Cleveland",+NFL!#REF!,0))</f>
        <v>0</v>
      </c>
    </row>
    <row r="146" spans="1:63" x14ac:dyDescent="0.8">
      <c r="A146" s="70">
        <f>IF(+NFL!$F164="Cleveland",+NFL!A164,IF(+NFL!$H164="Cleveland",+NFL!A164,0))</f>
        <v>10</v>
      </c>
      <c r="B146" s="480" t="str">
        <f>IF(+NFL!$F164="Cleveland",+NFL!B164,IF(+NFL!$H164="Cleveland",+NFL!B164,0))</f>
        <v>Sun</v>
      </c>
      <c r="C146" s="72">
        <f>IF(+NFL!$F164="Cleveland",+NFL!C164,IF(+NFL!$H164="Cleveland",+NFL!C164,0))</f>
        <v>44514</v>
      </c>
      <c r="D146" s="73">
        <f>IF(+NFL!$F164="Cleveland",+NFL!D164,IF(+NFL!$H164="Cleveland",+NFL!D164,0))</f>
        <v>0.54166666666666663</v>
      </c>
      <c r="E146" s="70" t="str">
        <f>IF(+NFL!$F164="Cleveland",+NFL!E164,IF(+NFL!$H164="Cleveland",+NFL!E164,0))</f>
        <v>CBS</v>
      </c>
      <c r="F146" s="189" t="str">
        <f>IF(+NFL!$F164="Cleveland",+NFL!F164,IF(+NFL!$H164="Cleveland",+NFL!F164,0))</f>
        <v>Cleveland</v>
      </c>
      <c r="G146" s="70" t="str">
        <f>IF(+NFL!$F164="Cleveland",+NFL!G164,IF(+NFL!$H164="Cleveland",+NFL!G164,0))</f>
        <v>AFCN</v>
      </c>
      <c r="H146" s="189" t="str">
        <f>IF(+NFL!$F164="Cleveland",+NFL!H164,IF(+NFL!$H164="Cleveland",+NFL!H164,0))</f>
        <v>New England</v>
      </c>
      <c r="I146" s="70" t="str">
        <f>IF(+NFL!$F164="Cleveland",+NFL!I164,IF(+NFL!$H164="Cleveland",+NFL!I164,0))</f>
        <v>AFCE</v>
      </c>
      <c r="J146" s="496" t="str">
        <f>IF(+NFL!$F164="Cleveland",+NFL!J164,IF(+NFL!$H164="Cleveland",+NFL!J164,0))</f>
        <v>New England</v>
      </c>
      <c r="K146" s="510" t="str">
        <f>IF(+NFL!$F164="Cleveland",+NFL!K164,IF(+NFL!$H164="Cleveland",+NFL!K164,0))</f>
        <v>Cleveland</v>
      </c>
      <c r="L146" s="572">
        <f>IF(+NFL!$F164="Cleveland",+NFL!L164,IF(+NFL!$H164="Cleveland",+NFL!L164,0))</f>
        <v>1</v>
      </c>
      <c r="M146" s="573">
        <f>IF(+NFL!$F164="Cleveland",+NFL!M164,IF(+NFL!$H164="Cleveland",+NFL!M164,0))</f>
        <v>45</v>
      </c>
      <c r="N146" s="583" t="str">
        <f>IF(+NFL!$F164="Cleveland",+NFL!N164,IF(+NFL!$H164="Cleveland",+NFL!N164,0))</f>
        <v>New England</v>
      </c>
      <c r="O146" s="584">
        <f>IF(+NFL!$F164="Cleveland",+NFL!O164,IF(+NFL!$H164="Cleveland",+NFL!O164,0))</f>
        <v>45</v>
      </c>
      <c r="P146" s="583" t="str">
        <f>IF(+NFL!$F164="Cleveland",+NFL!P164,IF(+NFL!$H164="Cleveland",+NFL!P164,0))</f>
        <v>Cleveland</v>
      </c>
      <c r="Q146" s="585">
        <f>IF(+NFL!$F164="Cleveland",+NFL!Q164,IF(+NFL!$H164="Cleveland",+NFL!Q164,0))</f>
        <v>7</v>
      </c>
      <c r="R146" s="586" t="str">
        <f>IF(+NFL!$F164="Cleveland",+NFL!R164,IF(+NFL!$H164="Cleveland",+NFL!R164,0))</f>
        <v>New England</v>
      </c>
      <c r="S146" s="585" t="str">
        <f>IF(+NFL!$F164="Cleveland",+NFL!S164,IF(+NFL!$H164="Cleveland",+NFL!S164,0))</f>
        <v>Cleveland</v>
      </c>
      <c r="T146" s="587" t="str">
        <f>IF(+NFL!$F164="Cleveland",+NFL!T164,IF(+NFL!$H164="Cleveland",+NFL!T164,0))</f>
        <v>Cleveland</v>
      </c>
      <c r="U146" s="585" t="str">
        <f>IF(+NFL!$F164="Cleveland",+NFL!U164,IF(+NFL!$H164="Cleveland",+NFL!U164,0))</f>
        <v>L</v>
      </c>
      <c r="V146" s="586">
        <f>IF(+NFL!$F108="Cleveland",+NFL!#REF!,IF(+NFL!$H108="Cleveland",+NFL!#REF!,0))</f>
        <v>0</v>
      </c>
      <c r="W146" s="585">
        <f>IF(+NFL!$F108="Cleveland",+NFL!#REF!,IF(+NFL!$H108="Cleveland",+NFL!#REF!,0))</f>
        <v>0</v>
      </c>
      <c r="X146" s="587">
        <f>IF(+NFL!$F108="Cleveland",+NFL!#REF!,IF(+NFL!$H108="Cleveland",+NFL!#REF!,0))</f>
        <v>0</v>
      </c>
      <c r="Y146" s="585">
        <f>IF(+NFL!$F108="Cleveland",+NFL!#REF!,IF(+NFL!$H108="Cleveland",+NFL!#REF!,0))</f>
        <v>0</v>
      </c>
      <c r="Z146" s="586">
        <f>IF(+NFL!$F108="Cleveland",+NFL!#REF!,IF(+NFL!$H108="Cleveland",+NFL!#REF!,0))</f>
        <v>0</v>
      </c>
      <c r="AA146" s="585">
        <f>IF(+NFL!$F108="Cleveland",+NFL!#REF!,IF(+NFL!$H108="Cleveland",+NFL!#REF!,0))</f>
        <v>0</v>
      </c>
      <c r="AB146" s="124">
        <f>IF(+NFL!$F108="Cleveland",+NFL!#REF!,IF(+NFL!$H108="Cleveland",+NFL!#REF!,0))</f>
        <v>0</v>
      </c>
      <c r="AC146" s="182">
        <f>IF(+NFL!$F108="Cleveland",+NFL!#REF!,IF(+NFL!$H108="Cleveland",+NFL!#REF!,0))</f>
        <v>0</v>
      </c>
      <c r="AD146" s="496">
        <f>IF(+NFL!$F108="Cleveland",+NFL!#REF!,IF(+NFL!$H108="Cleveland",+NFL!#REF!,0))</f>
        <v>0</v>
      </c>
      <c r="AE146" s="565">
        <f>IF(+NFL!$F108="Cleveland",+NFL!#REF!,IF(+NFL!$H108="Cleveland",+NFL!#REF!,0))</f>
        <v>0</v>
      </c>
      <c r="AF146" s="496">
        <f>IF(+NFL!$F108="Cleveland",+NFL!#REF!,IF(+NFL!$H108="Cleveland",+NFL!#REF!,0))</f>
        <v>0</v>
      </c>
      <c r="AG146" s="565">
        <f>IF(+NFL!$F108="Cleveland",+NFL!#REF!,IF(+NFL!$H108="Cleveland",+NFL!#REF!,0))</f>
        <v>0</v>
      </c>
      <c r="AH146" s="575">
        <f>IF(+NFL!$F108="Cleveland",+NFL!#REF!,IF(+NFL!$H108="Cleveland",+NFL!#REF!,0))</f>
        <v>0</v>
      </c>
      <c r="AI146" s="565">
        <f>IF(+NFL!$F108="Cleveland",+NFL!#REF!,IF(+NFL!$H108="Cleveland",+NFL!#REF!,0))</f>
        <v>0</v>
      </c>
      <c r="AJ146" s="575">
        <f>IF(+NFL!$F108="Cleveland",+NFL!#REF!,IF(+NFL!$H108="Cleveland",+NFL!#REF!,0))</f>
        <v>0</v>
      </c>
      <c r="AK146" s="565">
        <f>IF(+NFL!$F108="Cleveland",+NFL!#REF!,IF(+NFL!$H108="Cleveland",+NFL!#REF!,0))</f>
        <v>0</v>
      </c>
      <c r="AL146" s="100">
        <f>IF(+NFL!$F108="Cleveland",+NFL!#REF!,IF(+NFL!$H108="Cleveland",+NFL!#REF!,0))</f>
        <v>0</v>
      </c>
      <c r="AM146" s="82">
        <f>IF(+NFL!$F108="Cleveland",+NFL!#REF!,IF(+NFL!$H108="Cleveland",+NFL!#REF!,0))</f>
        <v>0</v>
      </c>
      <c r="AN146" s="81">
        <f>IF(+NFL!$F108="Cleveland",+NFL!#REF!,IF(+NFL!$H108="Cleveland",+NFL!#REF!,0))</f>
        <v>0</v>
      </c>
      <c r="AO146" s="83">
        <f>IF(+NFL!$F108="Cleveland",+NFL!#REF!,IF(+NFL!$H108="Cleveland",+NFL!#REF!,0))</f>
        <v>0</v>
      </c>
      <c r="AP146" s="480">
        <f>IF(+NFL!$F108="Cleveland",+NFL!#REF!,IF(+NFL!$H108="Cleveland",+NFL!#REF!,0))</f>
        <v>0</v>
      </c>
      <c r="AQ146" s="72">
        <f>IF(+NFL!$F108="Cleveland",+NFL!#REF!,IF(+NFL!$H108="Cleveland",+NFL!#REF!,0))</f>
        <v>0</v>
      </c>
      <c r="AR146" s="81">
        <f>IF(+NFL!$F108="Cleveland",+NFL!#REF!,IF(+NFL!$H108="Cleveland",+NFL!#REF!,0))</f>
        <v>0</v>
      </c>
      <c r="AS146" s="96">
        <f>IF(+NFL!$F108="Cleveland",+NFL!#REF!,IF(+NFL!$H108="Cleveland",+NFL!#REF!,0))</f>
        <v>0</v>
      </c>
      <c r="AT146" s="96">
        <f>IF(+NFL!$F108="Cleveland",+NFL!#REF!,IF(+NFL!$H108="Cleveland",+NFL!#REF!,0))</f>
        <v>0</v>
      </c>
      <c r="AU146" s="81">
        <f>IF(+NFL!$F108="Cleveland",+NFL!#REF!,IF(+NFL!$H108="Cleveland",+NFL!#REF!,0))</f>
        <v>0</v>
      </c>
      <c r="AV146" s="96">
        <f>IF(+NFL!$F108="Cleveland",+NFL!#REF!,IF(+NFL!$H108="Cleveland",+NFL!#REF!,0))</f>
        <v>0</v>
      </c>
      <c r="AW146" s="70">
        <f>IF(+NFL!$F108="Cleveland",+NFL!#REF!,IF(+NFL!$H108="Cleveland",+NFL!#REF!,0))</f>
        <v>0</v>
      </c>
      <c r="AX146" s="96">
        <f>IF(+NFL!$F108="Cleveland",+NFL!#REF!,IF(+NFL!$H108="Cleveland",+NFL!#REF!,0))</f>
        <v>0</v>
      </c>
      <c r="AY146" s="81">
        <f>IF(+NFL!$F108="Cleveland",+NFL!#REF!,IF(+NFL!$H108="Cleveland",+NFL!#REF!,0))</f>
        <v>0</v>
      </c>
      <c r="AZ146" s="96">
        <f>IF(+NFL!$F108="Cleveland",+NFL!#REF!,IF(+NFL!$H108="Cleveland",+NFL!#REF!,0))</f>
        <v>0</v>
      </c>
      <c r="BA146" s="70">
        <f>IF(+NFL!$F108="Cleveland",+NFL!#REF!,IF(+NFL!$H108="Cleveland",+NFL!#REF!,0))</f>
        <v>0</v>
      </c>
      <c r="BB146" s="70">
        <f>IF(+NFL!$F108="Cleveland",+NFL!#REF!,IF(+NFL!$H108="Cleveland",+NFL!#REF!,0))</f>
        <v>0</v>
      </c>
      <c r="BC146" s="592">
        <f>IF(+NFL!$F108="Cleveland",+NFL!#REF!,IF(+NFL!$H108="Cleveland",+NFL!#REF!,0))</f>
        <v>0</v>
      </c>
      <c r="BD146" s="81">
        <f>IF(+NFL!$F108="Cleveland",+NFL!#REF!,IF(+NFL!$H108="Cleveland",+NFL!#REF!,0))</f>
        <v>0</v>
      </c>
      <c r="BE146" s="96">
        <f>IF(+NFL!$F108="Cleveland",+NFL!#REF!,IF(+NFL!$H108="Cleveland",+NFL!#REF!,0))</f>
        <v>0</v>
      </c>
      <c r="BF146" s="70">
        <f>IF(+NFL!$F108="Cleveland",+NFL!#REF!,IF(+NFL!$H108="Cleveland",+NFL!#REF!,0))</f>
        <v>0</v>
      </c>
      <c r="BG146" s="81">
        <f>IF(+NFL!$F108="Cleveland",+NFL!#REF!,IF(+NFL!$H108="Cleveland",+NFL!#REF!,0))</f>
        <v>0</v>
      </c>
      <c r="BH146" s="96">
        <f>IF(+NFL!$F108="Cleveland",+NFL!#REF!,IF(+NFL!$H108="Cleveland",+NFL!#REF!,0))</f>
        <v>0</v>
      </c>
      <c r="BI146" s="70">
        <f>IF(+NFL!$F108="Cleveland",+NFL!#REF!,IF(+NFL!$H108="Cleveland",+NFL!#REF!,0))</f>
        <v>0</v>
      </c>
      <c r="BJ146" s="124">
        <f>IF(+NFL!$F108="Cleveland",+NFL!#REF!,IF(+NFL!$H108="Cleveland",+NFL!#REF!,0))</f>
        <v>0</v>
      </c>
      <c r="BK146" s="182">
        <f>IF(+NFL!$F108="Cleveland",+NFL!#REF!,IF(+NFL!$H108="Cleveland",+NFL!#REF!,0))</f>
        <v>0</v>
      </c>
    </row>
    <row r="147" spans="1:63" x14ac:dyDescent="0.8">
      <c r="A147" s="70">
        <f>IF(+NFL!$F182="Cleveland",+NFL!A182,IF(+NFL!$H182="Cleveland",+NFL!A182,0))</f>
        <v>11</v>
      </c>
      <c r="B147" s="480" t="str">
        <f>IF(+NFL!$F182="Cleveland",+NFL!B182,IF(+NFL!$H182="Cleveland",+NFL!B182,0))</f>
        <v>Sun</v>
      </c>
      <c r="C147" s="72">
        <f>IF(+NFL!$F182="Cleveland",+NFL!C182,IF(+NFL!$H182="Cleveland",+NFL!C182,0))</f>
        <v>44521</v>
      </c>
      <c r="D147" s="73">
        <f>IF(+NFL!$F182="Cleveland",+NFL!D182,IF(+NFL!$H182="Cleveland",+NFL!D182,0))</f>
        <v>0.54166666666666663</v>
      </c>
      <c r="E147" s="70" t="str">
        <f>IF(+NFL!$F182="Cleveland",+NFL!E182,IF(+NFL!$H182="Cleveland",+NFL!E182,0))</f>
        <v>Fox</v>
      </c>
      <c r="F147" s="189" t="str">
        <f>IF(+NFL!$F182="Cleveland",+NFL!F182,IF(+NFL!$H182="Cleveland",+NFL!F182,0))</f>
        <v>Detroit</v>
      </c>
      <c r="G147" s="70" t="str">
        <f>IF(+NFL!$F182="Cleveland",+NFL!G182,IF(+NFL!$H182="Cleveland",+NFL!G182,0))</f>
        <v>NFCN</v>
      </c>
      <c r="H147" s="189" t="str">
        <f>IF(+NFL!$F182="Cleveland",+NFL!H182,IF(+NFL!$H182="Cleveland",+NFL!H182,0))</f>
        <v>Cleveland</v>
      </c>
      <c r="I147" s="70" t="str">
        <f>IF(+NFL!$F182="Cleveland",+NFL!I182,IF(+NFL!$H182="Cleveland",+NFL!I182,0))</f>
        <v>AFCN</v>
      </c>
      <c r="J147" s="496" t="str">
        <f>IF(+NFL!$F182="Cleveland",+NFL!J182,IF(+NFL!$H182="Cleveland",+NFL!J182,0))</f>
        <v>Cleveland</v>
      </c>
      <c r="K147" s="510" t="str">
        <f>IF(+NFL!$F182="Cleveland",+NFL!K182,IF(+NFL!$H182="Cleveland",+NFL!K182,0))</f>
        <v>Detroit</v>
      </c>
      <c r="L147" s="572">
        <f>IF(+NFL!$F182="Cleveland",+NFL!L182,IF(+NFL!$H182="Cleveland",+NFL!L182,0))</f>
        <v>10</v>
      </c>
      <c r="M147" s="573">
        <f>IF(+NFL!$F182="Cleveland",+NFL!M182,IF(+NFL!$H182="Cleveland",+NFL!M182,0))</f>
        <v>44.5</v>
      </c>
      <c r="N147" s="583" t="str">
        <f>IF(+NFL!$F182="Cleveland",+NFL!N182,IF(+NFL!$H182="Cleveland",+NFL!N182,0))</f>
        <v>Cleveland</v>
      </c>
      <c r="O147" s="584">
        <f>IF(+NFL!$F182="Cleveland",+NFL!O182,IF(+NFL!$H182="Cleveland",+NFL!O182,0))</f>
        <v>13</v>
      </c>
      <c r="P147" s="583" t="str">
        <f>IF(+NFL!$F182="Cleveland",+NFL!P182,IF(+NFL!$H182="Cleveland",+NFL!P182,0))</f>
        <v>Detroit</v>
      </c>
      <c r="Q147" s="585">
        <f>IF(+NFL!$F182="Cleveland",+NFL!Q182,IF(+NFL!$H182="Cleveland",+NFL!Q182,0))</f>
        <v>10</v>
      </c>
      <c r="R147" s="586" t="str">
        <f>IF(+NFL!$F182="Cleveland",+NFL!R182,IF(+NFL!$H182="Cleveland",+NFL!R182,0))</f>
        <v>Detroit</v>
      </c>
      <c r="S147" s="585" t="str">
        <f>IF(+NFL!$F182="Cleveland",+NFL!S182,IF(+NFL!$H182="Cleveland",+NFL!S182,0))</f>
        <v>Cleveland</v>
      </c>
      <c r="T147" s="587" t="str">
        <f>IF(+NFL!$F182="Cleveland",+NFL!T182,IF(+NFL!$H182="Cleveland",+NFL!T182,0))</f>
        <v>Cleveland</v>
      </c>
      <c r="U147" s="585" t="str">
        <f>IF(+NFL!$F182="Cleveland",+NFL!U182,IF(+NFL!$H182="Cleveland",+NFL!U182,0))</f>
        <v>L</v>
      </c>
      <c r="V147" s="586" t="e">
        <f>IF(+NFL!$F142="Cleveland",+NFL!#REF!,IF(+NFL!$H142="Cleveland",+NFL!#REF!,0))</f>
        <v>#REF!</v>
      </c>
      <c r="W147" s="585" t="e">
        <f>IF(+NFL!$F142="Cleveland",+NFL!#REF!,IF(+NFL!$H142="Cleveland",+NFL!#REF!,0))</f>
        <v>#REF!</v>
      </c>
      <c r="X147" s="587" t="e">
        <f>IF(+NFL!$F142="Cleveland",+NFL!#REF!,IF(+NFL!$H142="Cleveland",+NFL!#REF!,0))</f>
        <v>#REF!</v>
      </c>
      <c r="Y147" s="585" t="e">
        <f>IF(+NFL!$F142="Cleveland",+NFL!#REF!,IF(+NFL!$H142="Cleveland",+NFL!#REF!,0))</f>
        <v>#REF!</v>
      </c>
      <c r="Z147" s="586" t="e">
        <f>IF(+NFL!$F142="Cleveland",+NFL!#REF!,IF(+NFL!$H142="Cleveland",+NFL!#REF!,0))</f>
        <v>#REF!</v>
      </c>
      <c r="AA147" s="585" t="e">
        <f>IF(+NFL!$F142="Cleveland",+NFL!#REF!,IF(+NFL!$H142="Cleveland",+NFL!#REF!,0))</f>
        <v>#REF!</v>
      </c>
      <c r="AB147" s="124" t="e">
        <f>IF(+NFL!$F142="Cleveland",+NFL!#REF!,IF(+NFL!$H142="Cleveland",+NFL!#REF!,0))</f>
        <v>#REF!</v>
      </c>
      <c r="AC147" s="182" t="e">
        <f>IF(+NFL!$F142="Cleveland",+NFL!#REF!,IF(+NFL!$H142="Cleveland",+NFL!#REF!,0))</f>
        <v>#REF!</v>
      </c>
      <c r="AD147" s="496" t="e">
        <f>IF(+NFL!$F142="Cleveland",+NFL!#REF!,IF(+NFL!$H142="Cleveland",+NFL!#REF!,0))</f>
        <v>#REF!</v>
      </c>
      <c r="AE147" s="565" t="e">
        <f>IF(+NFL!$F142="Cleveland",+NFL!#REF!,IF(+NFL!$H142="Cleveland",+NFL!#REF!,0))</f>
        <v>#REF!</v>
      </c>
      <c r="AF147" s="496" t="e">
        <f>IF(+NFL!$F142="Cleveland",+NFL!#REF!,IF(+NFL!$H142="Cleveland",+NFL!#REF!,0))</f>
        <v>#REF!</v>
      </c>
      <c r="AG147" s="565" t="e">
        <f>IF(+NFL!$F142="Cleveland",+NFL!#REF!,IF(+NFL!$H142="Cleveland",+NFL!#REF!,0))</f>
        <v>#REF!</v>
      </c>
      <c r="AH147" s="575" t="e">
        <f>IF(+NFL!$F142="Cleveland",+NFL!#REF!,IF(+NFL!$H142="Cleveland",+NFL!#REF!,0))</f>
        <v>#REF!</v>
      </c>
      <c r="AI147" s="565" t="e">
        <f>IF(+NFL!$F142="Cleveland",+NFL!#REF!,IF(+NFL!$H142="Cleveland",+NFL!#REF!,0))</f>
        <v>#REF!</v>
      </c>
      <c r="AJ147" s="575" t="e">
        <f>IF(+NFL!$F142="Cleveland",+NFL!#REF!,IF(+NFL!$H142="Cleveland",+NFL!#REF!,0))</f>
        <v>#REF!</v>
      </c>
      <c r="AK147" s="565" t="e">
        <f>IF(+NFL!$F142="Cleveland",+NFL!#REF!,IF(+NFL!$H142="Cleveland",+NFL!#REF!,0))</f>
        <v>#REF!</v>
      </c>
      <c r="AL147" s="100" t="e">
        <f>IF(+NFL!$F142="Cleveland",+NFL!#REF!,IF(+NFL!$H142="Cleveland",+NFL!#REF!,0))</f>
        <v>#REF!</v>
      </c>
      <c r="AM147" s="82" t="e">
        <f>IF(+NFL!$F142="Cleveland",+NFL!#REF!,IF(+NFL!$H142="Cleveland",+NFL!#REF!,0))</f>
        <v>#REF!</v>
      </c>
      <c r="AN147" s="81" t="e">
        <f>IF(+NFL!$F142="Cleveland",+NFL!#REF!,IF(+NFL!$H142="Cleveland",+NFL!#REF!,0))</f>
        <v>#REF!</v>
      </c>
      <c r="AO147" s="83" t="e">
        <f>IF(+NFL!$F142="Cleveland",+NFL!#REF!,IF(+NFL!$H142="Cleveland",+NFL!#REF!,0))</f>
        <v>#REF!</v>
      </c>
      <c r="AP147" s="480" t="e">
        <f>IF(+NFL!$F142="Cleveland",+NFL!#REF!,IF(+NFL!$H142="Cleveland",+NFL!#REF!,0))</f>
        <v>#REF!</v>
      </c>
      <c r="AQ147" s="72" t="e">
        <f>IF(+NFL!$F142="Cleveland",+NFL!#REF!,IF(+NFL!$H142="Cleveland",+NFL!#REF!,0))</f>
        <v>#REF!</v>
      </c>
      <c r="AR147" s="81" t="e">
        <f>IF(+NFL!$F142="Cleveland",+NFL!#REF!,IF(+NFL!$H142="Cleveland",+NFL!#REF!,0))</f>
        <v>#REF!</v>
      </c>
      <c r="AS147" s="96" t="e">
        <f>IF(+NFL!$F142="Cleveland",+NFL!#REF!,IF(+NFL!$H142="Cleveland",+NFL!#REF!,0))</f>
        <v>#REF!</v>
      </c>
      <c r="AT147" s="96" t="e">
        <f>IF(+NFL!$F142="Cleveland",+NFL!#REF!,IF(+NFL!$H142="Cleveland",+NFL!#REF!,0))</f>
        <v>#REF!</v>
      </c>
      <c r="AU147" s="81" t="e">
        <f>IF(+NFL!$F142="Cleveland",+NFL!#REF!,IF(+NFL!$H142="Cleveland",+NFL!#REF!,0))</f>
        <v>#REF!</v>
      </c>
      <c r="AV147" s="96" t="e">
        <f>IF(+NFL!$F142="Cleveland",+NFL!#REF!,IF(+NFL!$H142="Cleveland",+NFL!#REF!,0))</f>
        <v>#REF!</v>
      </c>
      <c r="AW147" s="70" t="e">
        <f>IF(+NFL!$F142="Cleveland",+NFL!#REF!,IF(+NFL!$H142="Cleveland",+NFL!#REF!,0))</f>
        <v>#REF!</v>
      </c>
      <c r="AX147" s="96" t="e">
        <f>IF(+NFL!$F142="Cleveland",+NFL!#REF!,IF(+NFL!$H142="Cleveland",+NFL!#REF!,0))</f>
        <v>#REF!</v>
      </c>
      <c r="AY147" s="81" t="e">
        <f>IF(+NFL!$F142="Cleveland",+NFL!#REF!,IF(+NFL!$H142="Cleveland",+NFL!#REF!,0))</f>
        <v>#REF!</v>
      </c>
      <c r="AZ147" s="96" t="e">
        <f>IF(+NFL!$F142="Cleveland",+NFL!#REF!,IF(+NFL!$H142="Cleveland",+NFL!#REF!,0))</f>
        <v>#REF!</v>
      </c>
      <c r="BA147" s="70" t="e">
        <f>IF(+NFL!$F142="Cleveland",+NFL!#REF!,IF(+NFL!$H142="Cleveland",+NFL!#REF!,0))</f>
        <v>#REF!</v>
      </c>
      <c r="BB147" s="70" t="e">
        <f>IF(+NFL!$F142="Cleveland",+NFL!#REF!,IF(+NFL!$H142="Cleveland",+NFL!#REF!,0))</f>
        <v>#REF!</v>
      </c>
      <c r="BC147" s="592" t="e">
        <f>IF(+NFL!$F142="Cleveland",+NFL!#REF!,IF(+NFL!$H142="Cleveland",+NFL!#REF!,0))</f>
        <v>#REF!</v>
      </c>
      <c r="BD147" s="81" t="e">
        <f>IF(+NFL!$F142="Cleveland",+NFL!#REF!,IF(+NFL!$H142="Cleveland",+NFL!#REF!,0))</f>
        <v>#REF!</v>
      </c>
      <c r="BE147" s="96" t="e">
        <f>IF(+NFL!$F142="Cleveland",+NFL!#REF!,IF(+NFL!$H142="Cleveland",+NFL!#REF!,0))</f>
        <v>#REF!</v>
      </c>
      <c r="BF147" s="70" t="e">
        <f>IF(+NFL!$F142="Cleveland",+NFL!#REF!,IF(+NFL!$H142="Cleveland",+NFL!#REF!,0))</f>
        <v>#REF!</v>
      </c>
      <c r="BG147" s="81" t="e">
        <f>IF(+NFL!$F142="Cleveland",+NFL!#REF!,IF(+NFL!$H142="Cleveland",+NFL!#REF!,0))</f>
        <v>#REF!</v>
      </c>
      <c r="BH147" s="96" t="e">
        <f>IF(+NFL!$F142="Cleveland",+NFL!#REF!,IF(+NFL!$H142="Cleveland",+NFL!#REF!,0))</f>
        <v>#REF!</v>
      </c>
      <c r="BI147" s="70" t="e">
        <f>IF(+NFL!$F142="Cleveland",+NFL!#REF!,IF(+NFL!$H142="Cleveland",+NFL!#REF!,0))</f>
        <v>#REF!</v>
      </c>
      <c r="BJ147" s="124" t="e">
        <f>IF(+NFL!$F142="Cleveland",+NFL!#REF!,IF(+NFL!$H142="Cleveland",+NFL!#REF!,0))</f>
        <v>#REF!</v>
      </c>
      <c r="BK147" s="182" t="e">
        <f>IF(+NFL!$F142="Cleveland",+NFL!#REF!,IF(+NFL!$H142="Cleveland",+NFL!#REF!,0))</f>
        <v>#REF!</v>
      </c>
    </row>
    <row r="148" spans="1:63" x14ac:dyDescent="0.8">
      <c r="A148" s="70">
        <f>IF(+NFL!$F210="Cleveland",+NFL!A210,IF(+NFL!$H210="Cleveland",+NFL!A210,0))</f>
        <v>12</v>
      </c>
      <c r="B148" s="480" t="str">
        <f>IF(+NFL!$F210="Cleveland",+NFL!B210,IF(+NFL!$H210="Cleveland",+NFL!B210,0))</f>
        <v>Sun</v>
      </c>
      <c r="C148" s="72">
        <f>IF(+NFL!$F210="Cleveland",+NFL!C210,IF(+NFL!$H210="Cleveland",+NFL!C210,0))</f>
        <v>44529</v>
      </c>
      <c r="D148" s="73">
        <f>IF(+NFL!$F210="Cleveland",+NFL!D210,IF(+NFL!$H210="Cleveland",+NFL!D210,0))</f>
        <v>0.84375</v>
      </c>
      <c r="E148" s="70" t="str">
        <f>IF(+NFL!$F210="Cleveland",+NFL!E210,IF(+NFL!$H210="Cleveland",+NFL!E210,0))</f>
        <v>ESPN</v>
      </c>
      <c r="F148" s="189" t="str">
        <f>IF(+NFL!$F210="Cleveland",+NFL!F210,IF(+NFL!$H210="Cleveland",+NFL!F210,0))</f>
        <v>Cleveland</v>
      </c>
      <c r="G148" s="70" t="str">
        <f>IF(+NFL!$F210="Cleveland",+NFL!G210,IF(+NFL!$H210="Cleveland",+NFL!G210,0))</f>
        <v>AFCN</v>
      </c>
      <c r="H148" s="189" t="str">
        <f>IF(+NFL!$F210="Cleveland",+NFL!H210,IF(+NFL!$H210="Cleveland",+NFL!H210,0))</f>
        <v>Baltimore</v>
      </c>
      <c r="I148" s="70" t="str">
        <f>IF(+NFL!$F210="Cleveland",+NFL!I210,IF(+NFL!$H210="Cleveland",+NFL!I210,0))</f>
        <v>AFCN</v>
      </c>
      <c r="J148" s="496" t="str">
        <f>IF(+NFL!$F210="Cleveland",+NFL!J210,IF(+NFL!$H210="Cleveland",+NFL!J210,0))</f>
        <v>Baltimore</v>
      </c>
      <c r="K148" s="510" t="str">
        <f>IF(+NFL!$F210="Cleveland",+NFL!K210,IF(+NFL!$H210="Cleveland",+NFL!K210,0))</f>
        <v>Cleveland</v>
      </c>
      <c r="L148" s="572">
        <f>IF(+NFL!$F210="Cleveland",+NFL!L210,IF(+NFL!$H210="Cleveland",+NFL!L210,0))</f>
        <v>4.5</v>
      </c>
      <c r="M148" s="573">
        <f>IF(+NFL!$F210="Cleveland",+NFL!M210,IF(+NFL!$H210="Cleveland",+NFL!M210,0))</f>
        <v>45.5</v>
      </c>
      <c r="N148" s="583" t="str">
        <f>IF(+NFL!$F210="Cleveland",+NFL!N210,IF(+NFL!$H210="Cleveland",+NFL!N210,0))</f>
        <v>Baltimore</v>
      </c>
      <c r="O148" s="584">
        <f>IF(+NFL!$F210="Cleveland",+NFL!O210,IF(+NFL!$H210="Cleveland",+NFL!O210,0))</f>
        <v>16</v>
      </c>
      <c r="P148" s="583" t="str">
        <f>IF(+NFL!$F210="Cleveland",+NFL!P210,IF(+NFL!$H210="Cleveland",+NFL!P210,0))</f>
        <v>Cleveland</v>
      </c>
      <c r="Q148" s="585">
        <f>IF(+NFL!$F210="Cleveland",+NFL!Q210,IF(+NFL!$H210="Cleveland",+NFL!Q210,0))</f>
        <v>10</v>
      </c>
      <c r="R148" s="586" t="str">
        <f>IF(+NFL!$F210="Cleveland",+NFL!R210,IF(+NFL!$H210="Cleveland",+NFL!R210,0))</f>
        <v>Baltimore</v>
      </c>
      <c r="S148" s="585" t="str">
        <f>IF(+NFL!$F210="Cleveland",+NFL!S210,IF(+NFL!$H210="Cleveland",+NFL!S210,0))</f>
        <v>Cleveland</v>
      </c>
      <c r="T148" s="587" t="str">
        <f>IF(+NFL!$F210="Cleveland",+NFL!T210,IF(+NFL!$H210="Cleveland",+NFL!T210,0))</f>
        <v>Baltimore</v>
      </c>
      <c r="U148" s="585" t="str">
        <f>IF(+NFL!$F210="Cleveland",+NFL!U210,IF(+NFL!$H210="Cleveland",+NFL!U210,0))</f>
        <v>W</v>
      </c>
      <c r="V148" s="586">
        <f>IF(+NFL!$F159="Cleveland",+NFL!#REF!,IF(+NFL!$H159="Cleveland",+NFL!#REF!,0))</f>
        <v>0</v>
      </c>
      <c r="W148" s="585">
        <f>IF(+NFL!$F159="Cleveland",+NFL!#REF!,IF(+NFL!$H159="Cleveland",+NFL!#REF!,0))</f>
        <v>0</v>
      </c>
      <c r="X148" s="587">
        <f>IF(+NFL!$F159="Cleveland",+NFL!#REF!,IF(+NFL!$H159="Cleveland",+NFL!#REF!,0))</f>
        <v>0</v>
      </c>
      <c r="Y148" s="585">
        <f>IF(+NFL!$F159="Cleveland",+NFL!#REF!,IF(+NFL!$H159="Cleveland",+NFL!#REF!,0))</f>
        <v>0</v>
      </c>
      <c r="Z148" s="586">
        <f>IF(+NFL!$F159="Cleveland",+NFL!#REF!,IF(+NFL!$H159="Cleveland",+NFL!#REF!,0))</f>
        <v>0</v>
      </c>
      <c r="AA148" s="585">
        <f>IF(+NFL!$F159="Cleveland",+NFL!#REF!,IF(+NFL!$H159="Cleveland",+NFL!#REF!,0))</f>
        <v>0</v>
      </c>
      <c r="AB148" s="124">
        <f>IF(+NFL!$F159="Cleveland",+NFL!#REF!,IF(+NFL!$H159="Cleveland",+NFL!#REF!,0))</f>
        <v>0</v>
      </c>
      <c r="AC148" s="182">
        <f>IF(+NFL!$F159="Cleveland",+NFL!#REF!,IF(+NFL!$H159="Cleveland",+NFL!#REF!,0))</f>
        <v>0</v>
      </c>
      <c r="AD148" s="496">
        <f>IF(+NFL!$F159="Cleveland",+NFL!#REF!,IF(+NFL!$H159="Cleveland",+NFL!#REF!,0))</f>
        <v>0</v>
      </c>
      <c r="AE148" s="565">
        <f>IF(+NFL!$F159="Cleveland",+NFL!#REF!,IF(+NFL!$H159="Cleveland",+NFL!#REF!,0))</f>
        <v>0</v>
      </c>
      <c r="AF148" s="496">
        <f>IF(+NFL!$F159="Cleveland",+NFL!#REF!,IF(+NFL!$H159="Cleveland",+NFL!#REF!,0))</f>
        <v>0</v>
      </c>
      <c r="AG148" s="565">
        <f>IF(+NFL!$F159="Cleveland",+NFL!#REF!,IF(+NFL!$H159="Cleveland",+NFL!#REF!,0))</f>
        <v>0</v>
      </c>
      <c r="AH148" s="575">
        <f>IF(+NFL!$F159="Cleveland",+NFL!#REF!,IF(+NFL!$H159="Cleveland",+NFL!#REF!,0))</f>
        <v>0</v>
      </c>
      <c r="AI148" s="565">
        <f>IF(+NFL!$F159="Cleveland",+NFL!#REF!,IF(+NFL!$H159="Cleveland",+NFL!#REF!,0))</f>
        <v>0</v>
      </c>
      <c r="AJ148" s="575">
        <f>IF(+NFL!$F159="Cleveland",+NFL!#REF!,IF(+NFL!$H159="Cleveland",+NFL!#REF!,0))</f>
        <v>0</v>
      </c>
      <c r="AK148" s="565">
        <f>IF(+NFL!$F159="Cleveland",+NFL!#REF!,IF(+NFL!$H159="Cleveland",+NFL!#REF!,0))</f>
        <v>0</v>
      </c>
      <c r="AL148" s="100">
        <f>IF(+NFL!$F159="Cleveland",+NFL!#REF!,IF(+NFL!$H159="Cleveland",+NFL!#REF!,0))</f>
        <v>0</v>
      </c>
      <c r="AM148" s="82">
        <f>IF(+NFL!$F159="Cleveland",+NFL!#REF!,IF(+NFL!$H159="Cleveland",+NFL!#REF!,0))</f>
        <v>0</v>
      </c>
      <c r="AN148" s="81">
        <f>IF(+NFL!$F159="Cleveland",+NFL!#REF!,IF(+NFL!$H159="Cleveland",+NFL!#REF!,0))</f>
        <v>0</v>
      </c>
      <c r="AO148" s="83">
        <f>IF(+NFL!$F159="Cleveland",+NFL!#REF!,IF(+NFL!$H159="Cleveland",+NFL!#REF!,0))</f>
        <v>0</v>
      </c>
      <c r="AP148" s="480">
        <f>IF(+NFL!$F159="Cleveland",+NFL!#REF!,IF(+NFL!$H159="Cleveland",+NFL!#REF!,0))</f>
        <v>0</v>
      </c>
      <c r="AQ148" s="72">
        <f>IF(+NFL!$F159="Cleveland",+NFL!#REF!,IF(+NFL!$H159="Cleveland",+NFL!#REF!,0))</f>
        <v>0</v>
      </c>
      <c r="AR148" s="81">
        <f>IF(+NFL!$F159="Cleveland",+NFL!#REF!,IF(+NFL!$H159="Cleveland",+NFL!#REF!,0))</f>
        <v>0</v>
      </c>
      <c r="AS148" s="96">
        <f>IF(+NFL!$F159="Cleveland",+NFL!#REF!,IF(+NFL!$H159="Cleveland",+NFL!#REF!,0))</f>
        <v>0</v>
      </c>
      <c r="AT148" s="96">
        <f>IF(+NFL!$F159="Cleveland",+NFL!#REF!,IF(+NFL!$H159="Cleveland",+NFL!#REF!,0))</f>
        <v>0</v>
      </c>
      <c r="AU148" s="81">
        <f>IF(+NFL!$F159="Cleveland",+NFL!#REF!,IF(+NFL!$H159="Cleveland",+NFL!#REF!,0))</f>
        <v>0</v>
      </c>
      <c r="AV148" s="96">
        <f>IF(+NFL!$F159="Cleveland",+NFL!#REF!,IF(+NFL!$H159="Cleveland",+NFL!#REF!,0))</f>
        <v>0</v>
      </c>
      <c r="AW148" s="70">
        <f>IF(+NFL!$F159="Cleveland",+NFL!#REF!,IF(+NFL!$H159="Cleveland",+NFL!#REF!,0))</f>
        <v>0</v>
      </c>
      <c r="AX148" s="96">
        <f>IF(+NFL!$F159="Cleveland",+NFL!#REF!,IF(+NFL!$H159="Cleveland",+NFL!#REF!,0))</f>
        <v>0</v>
      </c>
      <c r="AY148" s="81">
        <f>IF(+NFL!$F159="Cleveland",+NFL!#REF!,IF(+NFL!$H159="Cleveland",+NFL!#REF!,0))</f>
        <v>0</v>
      </c>
      <c r="AZ148" s="96">
        <f>IF(+NFL!$F159="Cleveland",+NFL!#REF!,IF(+NFL!$H159="Cleveland",+NFL!#REF!,0))</f>
        <v>0</v>
      </c>
      <c r="BA148" s="70">
        <f>IF(+NFL!$F159="Cleveland",+NFL!#REF!,IF(+NFL!$H159="Cleveland",+NFL!#REF!,0))</f>
        <v>0</v>
      </c>
      <c r="BB148" s="70">
        <f>IF(+NFL!$F159="Cleveland",+NFL!#REF!,IF(+NFL!$H159="Cleveland",+NFL!#REF!,0))</f>
        <v>0</v>
      </c>
      <c r="BC148" s="592">
        <f>IF(+NFL!$F159="Cleveland",+NFL!#REF!,IF(+NFL!$H159="Cleveland",+NFL!#REF!,0))</f>
        <v>0</v>
      </c>
      <c r="BD148" s="81">
        <f>IF(+NFL!$F159="Cleveland",+NFL!#REF!,IF(+NFL!$H159="Cleveland",+NFL!#REF!,0))</f>
        <v>0</v>
      </c>
      <c r="BE148" s="96">
        <f>IF(+NFL!$F159="Cleveland",+NFL!#REF!,IF(+NFL!$H159="Cleveland",+NFL!#REF!,0))</f>
        <v>0</v>
      </c>
      <c r="BF148" s="70">
        <f>IF(+NFL!$F159="Cleveland",+NFL!#REF!,IF(+NFL!$H159="Cleveland",+NFL!#REF!,0))</f>
        <v>0</v>
      </c>
      <c r="BG148" s="81">
        <f>IF(+NFL!$F159="Cleveland",+NFL!#REF!,IF(+NFL!$H159="Cleveland",+NFL!#REF!,0))</f>
        <v>0</v>
      </c>
      <c r="BH148" s="96">
        <f>IF(+NFL!$F159="Cleveland",+NFL!#REF!,IF(+NFL!$H159="Cleveland",+NFL!#REF!,0))</f>
        <v>0</v>
      </c>
      <c r="BI148" s="70">
        <f>IF(+NFL!$F159="Cleveland",+NFL!#REF!,IF(+NFL!$H159="Cleveland",+NFL!#REF!,0))</f>
        <v>0</v>
      </c>
      <c r="BJ148" s="124">
        <f>IF(+NFL!$F159="Cleveland",+NFL!#REF!,IF(+NFL!$H159="Cleveland",+NFL!#REF!,0))</f>
        <v>0</v>
      </c>
      <c r="BK148" s="182">
        <f>IF(+NFL!$F159="Cleveland",+NFL!#REF!,IF(+NFL!$H159="Cleveland",+NFL!#REF!,0))</f>
        <v>0</v>
      </c>
    </row>
    <row r="149" spans="1:63" x14ac:dyDescent="0.8">
      <c r="A149" s="70">
        <f>IF(+NFL!$F230="Cleveland",+NFL!A230,IF(+NFL!$H230="Cleveland",+NFL!A230,0))</f>
        <v>13</v>
      </c>
      <c r="B149" s="480">
        <f>IF(+NFL!$F230="Cleveland",+NFL!B230,IF(+NFL!$H230="Cleveland",+NFL!B230,0))</f>
        <v>0</v>
      </c>
      <c r="C149" s="72">
        <f>IF(+NFL!$F230="Cleveland",+NFL!C230,IF(+NFL!$H230="Cleveland",+NFL!C230,0))</f>
        <v>0</v>
      </c>
      <c r="D149" s="73">
        <f>IF(+NFL!$F230="Cleveland",+NFL!D230,IF(+NFL!$H230="Cleveland",+NFL!D230,0))</f>
        <v>0</v>
      </c>
      <c r="E149" s="70">
        <f>IF(+NFL!$F230="Cleveland",+NFL!E230,IF(+NFL!$H230="Cleveland",+NFL!E230,0))</f>
        <v>0</v>
      </c>
      <c r="F149" s="189" t="str">
        <f>IF(+NFL!$F230="Cleveland",+NFL!F230,IF(+NFL!$H230="Cleveland",+NFL!F230,0))</f>
        <v>Cleveland</v>
      </c>
      <c r="G149" s="70" t="str">
        <f>IF(+NFL!$F230="Cleveland",+NFL!G230,IF(+NFL!$H230="Cleveland",+NFL!G230,0))</f>
        <v>AFCN</v>
      </c>
      <c r="H149" s="189">
        <f>IF(+NFL!$F230="Cleveland",+NFL!H230,IF(+NFL!$H230="Cleveland",+NFL!H230,0))</f>
        <v>0</v>
      </c>
      <c r="I149" s="70">
        <f>IF(+NFL!$F230="Cleveland",+NFL!I230,IF(+NFL!$H230="Cleveland",+NFL!I230,0))</f>
        <v>0</v>
      </c>
      <c r="J149" s="496">
        <f>IF(+NFL!$F230="Cleveland",+NFL!J230,IF(+NFL!$H230="Cleveland",+NFL!J230,0))</f>
        <v>0</v>
      </c>
      <c r="K149" s="510">
        <f>IF(+NFL!$F230="Cleveland",+NFL!K230,IF(+NFL!$H230="Cleveland",+NFL!K230,0))</f>
        <v>0</v>
      </c>
      <c r="L149" s="572">
        <f>IF(+NFL!$F230="Cleveland",+NFL!L230,IF(+NFL!$H230="Cleveland",+NFL!L230,0))</f>
        <v>0</v>
      </c>
      <c r="M149" s="573">
        <f>IF(+NFL!$F230="Cleveland",+NFL!M230,IF(+NFL!$H230="Cleveland",+NFL!M230,0))</f>
        <v>0</v>
      </c>
      <c r="N149" s="583">
        <f>IF(+NFL!$F230="Cleveland",+NFL!N230,IF(+NFL!$H230="Cleveland",+NFL!N230,0))</f>
        <v>0</v>
      </c>
      <c r="O149" s="584">
        <f>IF(+NFL!$F230="Cleveland",+NFL!O230,IF(+NFL!$H230="Cleveland",+NFL!O230,0))</f>
        <v>0</v>
      </c>
      <c r="P149" s="583">
        <f>IF(+NFL!$F230="Cleveland",+NFL!P230,IF(+NFL!$H230="Cleveland",+NFL!P230,0))</f>
        <v>0</v>
      </c>
      <c r="Q149" s="585">
        <f>IF(+NFL!$F230="Cleveland",+NFL!Q230,IF(+NFL!$H230="Cleveland",+NFL!Q230,0))</f>
        <v>0</v>
      </c>
      <c r="R149" s="586">
        <f>IF(+NFL!$F230="Cleveland",+NFL!R230,IF(+NFL!$H230="Cleveland",+NFL!R230,0))</f>
        <v>0</v>
      </c>
      <c r="S149" s="585">
        <f>IF(+NFL!$F230="Cleveland",+NFL!S230,IF(+NFL!$H230="Cleveland",+NFL!S230,0))</f>
        <v>0</v>
      </c>
      <c r="T149" s="587">
        <f>IF(+NFL!$F230="Cleveland",+NFL!T230,IF(+NFL!$H230="Cleveland",+NFL!T230,0))</f>
        <v>0</v>
      </c>
      <c r="U149" s="585">
        <f>IF(+NFL!$F230="Cleveland",+NFL!U230,IF(+NFL!$H230="Cleveland",+NFL!U230,0))</f>
        <v>0</v>
      </c>
      <c r="V149" s="586">
        <f>IF(+NFL!$F180="Cleveland",+NFL!#REF!,IF(+NFL!$H180="Cleveland",+NFL!#REF!,0))</f>
        <v>0</v>
      </c>
      <c r="W149" s="585">
        <f>IF(+NFL!$F180="Cleveland",+NFL!#REF!,IF(+NFL!$H180="Cleveland",+NFL!#REF!,0))</f>
        <v>0</v>
      </c>
      <c r="X149" s="587">
        <f>IF(+NFL!$F180="Cleveland",+NFL!#REF!,IF(+NFL!$H180="Cleveland",+NFL!#REF!,0))</f>
        <v>0</v>
      </c>
      <c r="Y149" s="585">
        <f>IF(+NFL!$F180="Cleveland",+NFL!#REF!,IF(+NFL!$H180="Cleveland",+NFL!#REF!,0))</f>
        <v>0</v>
      </c>
      <c r="Z149" s="586">
        <f>IF(+NFL!$F180="Cleveland",+NFL!#REF!,IF(+NFL!$H180="Cleveland",+NFL!#REF!,0))</f>
        <v>0</v>
      </c>
      <c r="AA149" s="585">
        <f>IF(+NFL!$F180="Cleveland",+NFL!#REF!,IF(+NFL!$H180="Cleveland",+NFL!#REF!,0))</f>
        <v>0</v>
      </c>
      <c r="AB149" s="124">
        <f>IF(+NFL!$F180="Cleveland",+NFL!#REF!,IF(+NFL!$H180="Cleveland",+NFL!#REF!,0))</f>
        <v>0</v>
      </c>
      <c r="AC149" s="182">
        <f>IF(+NFL!$F180="Cleveland",+NFL!#REF!,IF(+NFL!$H180="Cleveland",+NFL!#REF!,0))</f>
        <v>0</v>
      </c>
      <c r="AD149" s="496">
        <f>IF(+NFL!$F180="Cleveland",+NFL!#REF!,IF(+NFL!$H180="Cleveland",+NFL!#REF!,0))</f>
        <v>0</v>
      </c>
      <c r="AE149" s="565">
        <f>IF(+NFL!$F180="Cleveland",+NFL!#REF!,IF(+NFL!$H180="Cleveland",+NFL!#REF!,0))</f>
        <v>0</v>
      </c>
      <c r="AF149" s="496">
        <f>IF(+NFL!$F180="Cleveland",+NFL!#REF!,IF(+NFL!$H180="Cleveland",+NFL!#REF!,0))</f>
        <v>0</v>
      </c>
      <c r="AG149" s="565">
        <f>IF(+NFL!$F180="Cleveland",+NFL!#REF!,IF(+NFL!$H180="Cleveland",+NFL!#REF!,0))</f>
        <v>0</v>
      </c>
      <c r="AH149" s="575">
        <f>IF(+NFL!$F180="Cleveland",+NFL!#REF!,IF(+NFL!$H180="Cleveland",+NFL!#REF!,0))</f>
        <v>0</v>
      </c>
      <c r="AI149" s="565">
        <f>IF(+NFL!$F180="Cleveland",+NFL!#REF!,IF(+NFL!$H180="Cleveland",+NFL!#REF!,0))</f>
        <v>0</v>
      </c>
      <c r="AJ149" s="575">
        <f>IF(+NFL!$F180="Cleveland",+NFL!#REF!,IF(+NFL!$H180="Cleveland",+NFL!#REF!,0))</f>
        <v>0</v>
      </c>
      <c r="AK149" s="565">
        <f>IF(+NFL!$F180="Cleveland",+NFL!#REF!,IF(+NFL!$H180="Cleveland",+NFL!#REF!,0))</f>
        <v>0</v>
      </c>
      <c r="AL149" s="100">
        <f>IF(+NFL!$F180="Cleveland",+NFL!#REF!,IF(+NFL!$H180="Cleveland",+NFL!#REF!,0))</f>
        <v>0</v>
      </c>
      <c r="AM149" s="82">
        <f>IF(+NFL!$F180="Cleveland",+NFL!#REF!,IF(+NFL!$H180="Cleveland",+NFL!#REF!,0))</f>
        <v>0</v>
      </c>
      <c r="AN149" s="81">
        <f>IF(+NFL!$F180="Cleveland",+NFL!#REF!,IF(+NFL!$H180="Cleveland",+NFL!#REF!,0))</f>
        <v>0</v>
      </c>
      <c r="AO149" s="83">
        <f>IF(+NFL!$F180="Cleveland",+NFL!#REF!,IF(+NFL!$H180="Cleveland",+NFL!#REF!,0))</f>
        <v>0</v>
      </c>
      <c r="AP149" s="480">
        <f>IF(+NFL!$F180="Cleveland",+NFL!#REF!,IF(+NFL!$H180="Cleveland",+NFL!#REF!,0))</f>
        <v>0</v>
      </c>
      <c r="AQ149" s="72">
        <f>IF(+NFL!$F180="Cleveland",+NFL!#REF!,IF(+NFL!$H180="Cleveland",+NFL!#REF!,0))</f>
        <v>0</v>
      </c>
      <c r="AR149" s="81">
        <f>IF(+NFL!$F180="Cleveland",+NFL!#REF!,IF(+NFL!$H180="Cleveland",+NFL!#REF!,0))</f>
        <v>0</v>
      </c>
      <c r="AS149" s="96">
        <f>IF(+NFL!$F180="Cleveland",+NFL!#REF!,IF(+NFL!$H180="Cleveland",+NFL!#REF!,0))</f>
        <v>0</v>
      </c>
      <c r="AT149" s="96">
        <f>IF(+NFL!$F180="Cleveland",+NFL!#REF!,IF(+NFL!$H180="Cleveland",+NFL!#REF!,0))</f>
        <v>0</v>
      </c>
      <c r="AU149" s="81">
        <f>IF(+NFL!$F180="Cleveland",+NFL!#REF!,IF(+NFL!$H180="Cleveland",+NFL!#REF!,0))</f>
        <v>0</v>
      </c>
      <c r="AV149" s="96">
        <f>IF(+NFL!$F180="Cleveland",+NFL!#REF!,IF(+NFL!$H180="Cleveland",+NFL!#REF!,0))</f>
        <v>0</v>
      </c>
      <c r="AW149" s="70">
        <f>IF(+NFL!$F180="Cleveland",+NFL!#REF!,IF(+NFL!$H180="Cleveland",+NFL!#REF!,0))</f>
        <v>0</v>
      </c>
      <c r="AX149" s="96">
        <f>IF(+NFL!$F180="Cleveland",+NFL!#REF!,IF(+NFL!$H180="Cleveland",+NFL!#REF!,0))</f>
        <v>0</v>
      </c>
      <c r="AY149" s="81">
        <f>IF(+NFL!$F180="Cleveland",+NFL!#REF!,IF(+NFL!$H180="Cleveland",+NFL!#REF!,0))</f>
        <v>0</v>
      </c>
      <c r="AZ149" s="96">
        <f>IF(+NFL!$F180="Cleveland",+NFL!#REF!,IF(+NFL!$H180="Cleveland",+NFL!#REF!,0))</f>
        <v>0</v>
      </c>
      <c r="BA149" s="70">
        <f>IF(+NFL!$F180="Cleveland",+NFL!#REF!,IF(+NFL!$H180="Cleveland",+NFL!#REF!,0))</f>
        <v>0</v>
      </c>
      <c r="BB149" s="70">
        <f>IF(+NFL!$F180="Cleveland",+NFL!#REF!,IF(+NFL!$H180="Cleveland",+NFL!#REF!,0))</f>
        <v>0</v>
      </c>
      <c r="BC149" s="592">
        <f>IF(+NFL!$F180="Cleveland",+NFL!#REF!,IF(+NFL!$H180="Cleveland",+NFL!#REF!,0))</f>
        <v>0</v>
      </c>
      <c r="BD149" s="81">
        <f>IF(+NFL!$F180="Cleveland",+NFL!#REF!,IF(+NFL!$H180="Cleveland",+NFL!#REF!,0))</f>
        <v>0</v>
      </c>
      <c r="BE149" s="96">
        <f>IF(+NFL!$F180="Cleveland",+NFL!#REF!,IF(+NFL!$H180="Cleveland",+NFL!#REF!,0))</f>
        <v>0</v>
      </c>
      <c r="BF149" s="70">
        <f>IF(+NFL!$F180="Cleveland",+NFL!#REF!,IF(+NFL!$H180="Cleveland",+NFL!#REF!,0))</f>
        <v>0</v>
      </c>
      <c r="BG149" s="81">
        <f>IF(+NFL!$F180="Cleveland",+NFL!#REF!,IF(+NFL!$H180="Cleveland",+NFL!#REF!,0))</f>
        <v>0</v>
      </c>
      <c r="BH149" s="96">
        <f>IF(+NFL!$F180="Cleveland",+NFL!#REF!,IF(+NFL!$H180="Cleveland",+NFL!#REF!,0))</f>
        <v>0</v>
      </c>
      <c r="BI149" s="70">
        <f>IF(+NFL!$F180="Cleveland",+NFL!#REF!,IF(+NFL!$H180="Cleveland",+NFL!#REF!,0))</f>
        <v>0</v>
      </c>
      <c r="BJ149" s="124">
        <f>IF(+NFL!$F180="Cleveland",+NFL!#REF!,IF(+NFL!$H180="Cleveland",+NFL!#REF!,0))</f>
        <v>0</v>
      </c>
      <c r="BK149" s="182">
        <f>IF(+NFL!$F180="Cleveland",+NFL!#REF!,IF(+NFL!$H180="Cleveland",+NFL!#REF!,0))</f>
        <v>0</v>
      </c>
    </row>
    <row r="150" spans="1:63" x14ac:dyDescent="0.8">
      <c r="A150" s="70">
        <f>IF(+NFL!$F236="Cleveland",+NFL!A236,IF(+NFL!$H236="Cleveland",+NFL!A236,0))</f>
        <v>14</v>
      </c>
      <c r="B150" s="480" t="str">
        <f>IF(+NFL!$F236="Cleveland",+NFL!B236,IF(+NFL!$H236="Cleveland",+NFL!B236,0))</f>
        <v>Sun</v>
      </c>
      <c r="C150" s="72">
        <f>IF(+NFL!$F236="Cleveland",+NFL!C236,IF(+NFL!$H236="Cleveland",+NFL!C236,0))</f>
        <v>44542</v>
      </c>
      <c r="D150" s="73">
        <f>IF(+NFL!$F236="Cleveland",+NFL!D236,IF(+NFL!$H236="Cleveland",+NFL!D236,0))</f>
        <v>0.54166666666666663</v>
      </c>
      <c r="E150" s="70" t="str">
        <f>IF(+NFL!$F236="Cleveland",+NFL!E236,IF(+NFL!$H236="Cleveland",+NFL!E236,0))</f>
        <v>CBS</v>
      </c>
      <c r="F150" s="189" t="str">
        <f>IF(+NFL!$F236="Cleveland",+NFL!F236,IF(+NFL!$H236="Cleveland",+NFL!F236,0))</f>
        <v>Baltimore</v>
      </c>
      <c r="G150" s="70" t="str">
        <f>IF(+NFL!$F236="Cleveland",+NFL!G236,IF(+NFL!$H236="Cleveland",+NFL!G236,0))</f>
        <v>AFCN</v>
      </c>
      <c r="H150" s="189" t="str">
        <f>IF(+NFL!$F236="Cleveland",+NFL!H236,IF(+NFL!$H236="Cleveland",+NFL!H236,0))</f>
        <v>Cleveland</v>
      </c>
      <c r="I150" s="70" t="str">
        <f>IF(+NFL!$F236="Cleveland",+NFL!I236,IF(+NFL!$H236="Cleveland",+NFL!I236,0))</f>
        <v>AFCN</v>
      </c>
      <c r="J150" s="496" t="str">
        <f>IF(+NFL!$F236="Cleveland",+NFL!J236,IF(+NFL!$H236="Cleveland",+NFL!J236,0))</f>
        <v>Cleveland</v>
      </c>
      <c r="K150" s="510" t="str">
        <f>IF(+NFL!$F236="Cleveland",+NFL!K236,IF(+NFL!$H236="Cleveland",+NFL!K236,0))</f>
        <v>Baltimore</v>
      </c>
      <c r="L150" s="572">
        <f>IF(+NFL!$F236="Cleveland",+NFL!L236,IF(+NFL!$H236="Cleveland",+NFL!L236,0))</f>
        <v>2</v>
      </c>
      <c r="M150" s="573">
        <f>IF(+NFL!$F236="Cleveland",+NFL!M236,IF(+NFL!$H236="Cleveland",+NFL!M236,0))</f>
        <v>42</v>
      </c>
      <c r="N150" s="583" t="str">
        <f>IF(+NFL!$F236="Cleveland",+NFL!N236,IF(+NFL!$H236="Cleveland",+NFL!N236,0))</f>
        <v>Cleveland</v>
      </c>
      <c r="O150" s="584">
        <f>IF(+NFL!$F236="Cleveland",+NFL!O236,IF(+NFL!$H236="Cleveland",+NFL!O236,0))</f>
        <v>24</v>
      </c>
      <c r="P150" s="583" t="str">
        <f>IF(+NFL!$F236="Cleveland",+NFL!P236,IF(+NFL!$H236="Cleveland",+NFL!P236,0))</f>
        <v>Baltimore</v>
      </c>
      <c r="Q150" s="585">
        <f>IF(+NFL!$F236="Cleveland",+NFL!Q236,IF(+NFL!$H236="Cleveland",+NFL!Q236,0))</f>
        <v>22</v>
      </c>
      <c r="R150" s="586" t="str">
        <f>IF(+NFL!$F236="Cleveland",+NFL!R236,IF(+NFL!$H236="Cleveland",+NFL!R236,0))</f>
        <v>Cleveland</v>
      </c>
      <c r="S150" s="585" t="str">
        <f>IF(+NFL!$F236="Cleveland",+NFL!S236,IF(+NFL!$H236="Cleveland",+NFL!S236,0))</f>
        <v>Baltimore</v>
      </c>
      <c r="T150" s="587" t="str">
        <f>IF(+NFL!$F236="Cleveland",+NFL!T236,IF(+NFL!$H236="Cleveland",+NFL!T236,0))</f>
        <v>Cleveland</v>
      </c>
      <c r="U150" s="585" t="str">
        <f>IF(+NFL!$F236="Cleveland",+NFL!U236,IF(+NFL!$H236="Cleveland",+NFL!U236,0))</f>
        <v>T</v>
      </c>
      <c r="V150" s="586" t="e">
        <f>IF(+NFL!#REF!="Cleveland",+NFL!#REF!,IF(+NFL!#REF!="Cleveland",+NFL!#REF!,0))</f>
        <v>#REF!</v>
      </c>
      <c r="W150" s="585" t="e">
        <f>IF(+NFL!#REF!="Cleveland",+NFL!#REF!,IF(+NFL!#REF!="Cleveland",+NFL!#REF!,0))</f>
        <v>#REF!</v>
      </c>
      <c r="X150" s="587" t="e">
        <f>IF(+NFL!#REF!="Cleveland",+NFL!#REF!,IF(+NFL!#REF!="Cleveland",+NFL!#REF!,0))</f>
        <v>#REF!</v>
      </c>
      <c r="Y150" s="585" t="e">
        <f>IF(+NFL!#REF!="Cleveland",+NFL!#REF!,IF(+NFL!#REF!="Cleveland",+NFL!#REF!,0))</f>
        <v>#REF!</v>
      </c>
      <c r="Z150" s="586" t="e">
        <f>IF(+NFL!#REF!="Cleveland",+NFL!#REF!,IF(+NFL!#REF!="Cleveland",+NFL!#REF!,0))</f>
        <v>#REF!</v>
      </c>
      <c r="AA150" s="585" t="e">
        <f>IF(+NFL!#REF!="Cleveland",+NFL!#REF!,IF(+NFL!#REF!="Cleveland",+NFL!#REF!,0))</f>
        <v>#REF!</v>
      </c>
      <c r="AB150" s="124" t="e">
        <f>IF(+NFL!#REF!="Cleveland",+NFL!#REF!,IF(+NFL!#REF!="Cleveland",+NFL!#REF!,0))</f>
        <v>#REF!</v>
      </c>
      <c r="AC150" s="182" t="e">
        <f>IF(+NFL!#REF!="Cleveland",+NFL!#REF!,IF(+NFL!#REF!="Cleveland",+NFL!#REF!,0))</f>
        <v>#REF!</v>
      </c>
      <c r="AD150" s="496" t="e">
        <f>IF(+NFL!#REF!="Cleveland",+NFL!#REF!,IF(+NFL!#REF!="Cleveland",+NFL!#REF!,0))</f>
        <v>#REF!</v>
      </c>
      <c r="AE150" s="565" t="e">
        <f>IF(+NFL!#REF!="Cleveland",+NFL!#REF!,IF(+NFL!#REF!="Cleveland",+NFL!#REF!,0))</f>
        <v>#REF!</v>
      </c>
      <c r="AF150" s="496" t="e">
        <f>IF(+NFL!#REF!="Cleveland",+NFL!#REF!,IF(+NFL!#REF!="Cleveland",+NFL!#REF!,0))</f>
        <v>#REF!</v>
      </c>
      <c r="AG150" s="565" t="e">
        <f>IF(+NFL!#REF!="Cleveland",+NFL!#REF!,IF(+NFL!#REF!="Cleveland",+NFL!#REF!,0))</f>
        <v>#REF!</v>
      </c>
      <c r="AH150" s="575" t="e">
        <f>IF(+NFL!#REF!="Cleveland",+NFL!#REF!,IF(+NFL!#REF!="Cleveland",+NFL!#REF!,0))</f>
        <v>#REF!</v>
      </c>
      <c r="AI150" s="565" t="e">
        <f>IF(+NFL!#REF!="Cleveland",+NFL!#REF!,IF(+NFL!#REF!="Cleveland",+NFL!#REF!,0))</f>
        <v>#REF!</v>
      </c>
      <c r="AJ150" s="575" t="e">
        <f>IF(+NFL!#REF!="Cleveland",+NFL!#REF!,IF(+NFL!#REF!="Cleveland",+NFL!#REF!,0))</f>
        <v>#REF!</v>
      </c>
      <c r="AK150" s="565" t="e">
        <f>IF(+NFL!#REF!="Cleveland",+NFL!#REF!,IF(+NFL!#REF!="Cleveland",+NFL!#REF!,0))</f>
        <v>#REF!</v>
      </c>
      <c r="AL150" s="100" t="e">
        <f>IF(+NFL!#REF!="Cleveland",+NFL!#REF!,IF(+NFL!#REF!="Cleveland",+NFL!#REF!,0))</f>
        <v>#REF!</v>
      </c>
      <c r="AM150" s="82" t="e">
        <f>IF(+NFL!#REF!="Cleveland",+NFL!#REF!,IF(+NFL!#REF!="Cleveland",+NFL!#REF!,0))</f>
        <v>#REF!</v>
      </c>
      <c r="AN150" s="81" t="e">
        <f>IF(+NFL!#REF!="Cleveland",+NFL!#REF!,IF(+NFL!#REF!="Cleveland",+NFL!#REF!,0))</f>
        <v>#REF!</v>
      </c>
      <c r="AO150" s="83" t="e">
        <f>IF(+NFL!#REF!="Cleveland",+NFL!#REF!,IF(+NFL!#REF!="Cleveland",+NFL!#REF!,0))</f>
        <v>#REF!</v>
      </c>
      <c r="AP150" s="480" t="e">
        <f>IF(+NFL!#REF!="Cleveland",+NFL!#REF!,IF(+NFL!#REF!="Cleveland",+NFL!#REF!,0))</f>
        <v>#REF!</v>
      </c>
      <c r="AQ150" s="72" t="e">
        <f>IF(+NFL!#REF!="Cleveland",+NFL!#REF!,IF(+NFL!#REF!="Cleveland",+NFL!#REF!,0))</f>
        <v>#REF!</v>
      </c>
      <c r="AR150" s="81" t="e">
        <f>IF(+NFL!#REF!="Cleveland",+NFL!#REF!,IF(+NFL!#REF!="Cleveland",+NFL!#REF!,0))</f>
        <v>#REF!</v>
      </c>
      <c r="AS150" s="96" t="e">
        <f>IF(+NFL!#REF!="Cleveland",+NFL!#REF!,IF(+NFL!#REF!="Cleveland",+NFL!#REF!,0))</f>
        <v>#REF!</v>
      </c>
      <c r="AT150" s="96" t="e">
        <f>IF(+NFL!#REF!="Cleveland",+NFL!#REF!,IF(+NFL!#REF!="Cleveland",+NFL!#REF!,0))</f>
        <v>#REF!</v>
      </c>
      <c r="AU150" s="81" t="e">
        <f>IF(+NFL!#REF!="Cleveland",+NFL!#REF!,IF(+NFL!#REF!="Cleveland",+NFL!#REF!,0))</f>
        <v>#REF!</v>
      </c>
      <c r="AV150" s="96" t="e">
        <f>IF(+NFL!#REF!="Cleveland",+NFL!#REF!,IF(+NFL!#REF!="Cleveland",+NFL!#REF!,0))</f>
        <v>#REF!</v>
      </c>
      <c r="AW150" s="70" t="e">
        <f>IF(+NFL!#REF!="Cleveland",+NFL!#REF!,IF(+NFL!#REF!="Cleveland",+NFL!#REF!,0))</f>
        <v>#REF!</v>
      </c>
      <c r="AX150" s="96" t="e">
        <f>IF(+NFL!#REF!="Cleveland",+NFL!#REF!,IF(+NFL!#REF!="Cleveland",+NFL!#REF!,0))</f>
        <v>#REF!</v>
      </c>
      <c r="AY150" s="81" t="e">
        <f>IF(+NFL!#REF!="Cleveland",+NFL!#REF!,IF(+NFL!#REF!="Cleveland",+NFL!#REF!,0))</f>
        <v>#REF!</v>
      </c>
      <c r="AZ150" s="96" t="e">
        <f>IF(+NFL!#REF!="Cleveland",+NFL!#REF!,IF(+NFL!#REF!="Cleveland",+NFL!#REF!,0))</f>
        <v>#REF!</v>
      </c>
      <c r="BA150" s="70" t="e">
        <f>IF(+NFL!#REF!="Cleveland",+NFL!#REF!,IF(+NFL!#REF!="Cleveland",+NFL!#REF!,0))</f>
        <v>#REF!</v>
      </c>
      <c r="BB150" s="70" t="e">
        <f>IF(+NFL!#REF!="Cleveland",+NFL!#REF!,IF(+NFL!#REF!="Cleveland",+NFL!#REF!,0))</f>
        <v>#REF!</v>
      </c>
      <c r="BC150" s="592" t="e">
        <f>IF(+NFL!#REF!="Cleveland",+NFL!#REF!,IF(+NFL!#REF!="Cleveland",+NFL!#REF!,0))</f>
        <v>#REF!</v>
      </c>
      <c r="BD150" s="81" t="e">
        <f>IF(+NFL!#REF!="Cleveland",+NFL!#REF!,IF(+NFL!#REF!="Cleveland",+NFL!#REF!,0))</f>
        <v>#REF!</v>
      </c>
      <c r="BE150" s="96" t="e">
        <f>IF(+NFL!#REF!="Cleveland",+NFL!#REF!,IF(+NFL!#REF!="Cleveland",+NFL!#REF!,0))</f>
        <v>#REF!</v>
      </c>
      <c r="BF150" s="70" t="e">
        <f>IF(+NFL!#REF!="Cleveland",+NFL!#REF!,IF(+NFL!#REF!="Cleveland",+NFL!#REF!,0))</f>
        <v>#REF!</v>
      </c>
      <c r="BG150" s="81" t="e">
        <f>IF(+NFL!#REF!="Cleveland",+NFL!#REF!,IF(+NFL!#REF!="Cleveland",+NFL!#REF!,0))</f>
        <v>#REF!</v>
      </c>
      <c r="BH150" s="96" t="e">
        <f>IF(+NFL!#REF!="Cleveland",+NFL!#REF!,IF(+NFL!#REF!="Cleveland",+NFL!#REF!,0))</f>
        <v>#REF!</v>
      </c>
      <c r="BI150" s="70" t="e">
        <f>IF(+NFL!#REF!="Cleveland",+NFL!#REF!,IF(+NFL!#REF!="Cleveland",+NFL!#REF!,0))</f>
        <v>#REF!</v>
      </c>
      <c r="BJ150" s="124" t="e">
        <f>IF(+NFL!#REF!="Cleveland",+NFL!#REF!,IF(+NFL!#REF!="Cleveland",+NFL!#REF!,0))</f>
        <v>#REF!</v>
      </c>
      <c r="BK150" s="182" t="e">
        <f>IF(+NFL!#REF!="Cleveland",+NFL!#REF!,IF(+NFL!#REF!="Cleveland",+NFL!#REF!,0))</f>
        <v>#REF!</v>
      </c>
    </row>
    <row r="151" spans="1:63" x14ac:dyDescent="0.8">
      <c r="A151" s="70">
        <f>IF(+NFL!$F255="Cleveland",+NFL!A255,IF(+NFL!$H255="Cleveland",+NFL!A255,0))</f>
        <v>15</v>
      </c>
      <c r="B151" s="480" t="str">
        <f>IF(+NFL!$F255="Cleveland",+NFL!B255,IF(+NFL!$H255="Cleveland",+NFL!B255,0))</f>
        <v>Sun</v>
      </c>
      <c r="C151" s="72">
        <f>IF(+NFL!$F255="Cleveland",+NFL!C255,IF(+NFL!$H255="Cleveland",+NFL!C255,0))</f>
        <v>44549</v>
      </c>
      <c r="D151" s="73">
        <f>IF(+NFL!$F255="Cleveland",+NFL!D255,IF(+NFL!$H255="Cleveland",+NFL!D255,0))</f>
        <v>0.54166666666666663</v>
      </c>
      <c r="E151" s="70">
        <f>IF(+NFL!$F255="Cleveland",+NFL!E255,IF(+NFL!$H255="Cleveland",+NFL!E255,0))</f>
        <v>0</v>
      </c>
      <c r="F151" s="189" t="str">
        <f>IF(+NFL!$F255="Cleveland",+NFL!F255,IF(+NFL!$H255="Cleveland",+NFL!F255,0))</f>
        <v>Las Vegas</v>
      </c>
      <c r="G151" s="70" t="str">
        <f>IF(+NFL!$F255="Cleveland",+NFL!G255,IF(+NFL!$H255="Cleveland",+NFL!G255,0))</f>
        <v>AFCW</v>
      </c>
      <c r="H151" s="189" t="str">
        <f>IF(+NFL!$F255="Cleveland",+NFL!H255,IF(+NFL!$H255="Cleveland",+NFL!H255,0))</f>
        <v>Cleveland</v>
      </c>
      <c r="I151" s="70" t="str">
        <f>IF(+NFL!$F255="Cleveland",+NFL!I255,IF(+NFL!$H255="Cleveland",+NFL!I255,0))</f>
        <v>AFCN</v>
      </c>
      <c r="J151" s="496" t="str">
        <f>IF(+NFL!$F255="Cleveland",+NFL!J255,IF(+NFL!$H255="Cleveland",+NFL!J255,0))</f>
        <v>Las Vegas</v>
      </c>
      <c r="K151" s="510" t="str">
        <f>IF(+NFL!$F255="Cleveland",+NFL!K255,IF(+NFL!$H255="Cleveland",+NFL!K255,0))</f>
        <v>Cleveland</v>
      </c>
      <c r="L151" s="572">
        <f>IF(+NFL!$F255="Cleveland",+NFL!L255,IF(+NFL!$H255="Cleveland",+NFL!L255,0))</f>
        <v>1.5</v>
      </c>
      <c r="M151" s="573">
        <f>IF(+NFL!$F255="Cleveland",+NFL!M255,IF(+NFL!$H255="Cleveland",+NFL!M255,0))</f>
        <v>38.5</v>
      </c>
      <c r="N151" s="583" t="str">
        <f>IF(+NFL!$F255="Cleveland",+NFL!N255,IF(+NFL!$H255="Cleveland",+NFL!N255,0))</f>
        <v>Las Vegas</v>
      </c>
      <c r="O151" s="584">
        <f>IF(+NFL!$F255="Cleveland",+NFL!O255,IF(+NFL!$H255="Cleveland",+NFL!O255,0))</f>
        <v>16</v>
      </c>
      <c r="P151" s="583" t="str">
        <f>IF(+NFL!$F255="Cleveland",+NFL!P255,IF(+NFL!$H255="Cleveland",+NFL!P255,0))</f>
        <v>Cleveland</v>
      </c>
      <c r="Q151" s="585">
        <f>IF(+NFL!$F255="Cleveland",+NFL!Q255,IF(+NFL!$H255="Cleveland",+NFL!Q255,0))</f>
        <v>14</v>
      </c>
      <c r="R151" s="586" t="str">
        <f>IF(+NFL!$F255="Cleveland",+NFL!R255,IF(+NFL!$H255="Cleveland",+NFL!R255,0))</f>
        <v>Las Vegas</v>
      </c>
      <c r="S151" s="585" t="str">
        <f>IF(+NFL!$F255="Cleveland",+NFL!S255,IF(+NFL!$H255="Cleveland",+NFL!S255,0))</f>
        <v>Cleveland</v>
      </c>
      <c r="T151" s="587" t="str">
        <f>IF(+NFL!$F255="Cleveland",+NFL!T255,IF(+NFL!$H255="Cleveland",+NFL!T255,0))</f>
        <v>Cleveland</v>
      </c>
      <c r="U151" s="585" t="str">
        <f>IF(+NFL!$F255="Cleveland",+NFL!U255,IF(+NFL!$H255="Cleveland",+NFL!U255,0))</f>
        <v>L</v>
      </c>
      <c r="V151" s="586">
        <f>IF(+NFL!$F215="Cleveland",+NFL!#REF!,IF(+NFL!$H215="Cleveland",+NFL!#REF!,0))</f>
        <v>0</v>
      </c>
      <c r="W151" s="585">
        <f>IF(+NFL!$F215="Cleveland",+NFL!#REF!,IF(+NFL!$H215="Cleveland",+NFL!#REF!,0))</f>
        <v>0</v>
      </c>
      <c r="X151" s="587">
        <f>IF(+NFL!$F215="Cleveland",+NFL!#REF!,IF(+NFL!$H215="Cleveland",+NFL!#REF!,0))</f>
        <v>0</v>
      </c>
      <c r="Y151" s="585">
        <f>IF(+NFL!$F215="Cleveland",+NFL!#REF!,IF(+NFL!$H215="Cleveland",+NFL!#REF!,0))</f>
        <v>0</v>
      </c>
      <c r="Z151" s="586">
        <f>IF(+NFL!$F215="Cleveland",+NFL!#REF!,IF(+NFL!$H215="Cleveland",+NFL!#REF!,0))</f>
        <v>0</v>
      </c>
      <c r="AA151" s="585">
        <f>IF(+NFL!$F215="Cleveland",+NFL!#REF!,IF(+NFL!$H215="Cleveland",+NFL!#REF!,0))</f>
        <v>0</v>
      </c>
      <c r="AB151" s="124">
        <f>IF(+NFL!$F215="Cleveland",+NFL!#REF!,IF(+NFL!$H215="Cleveland",+NFL!#REF!,0))</f>
        <v>0</v>
      </c>
      <c r="AC151" s="182">
        <f>IF(+NFL!$F215="Cleveland",+NFL!#REF!,IF(+NFL!$H215="Cleveland",+NFL!#REF!,0))</f>
        <v>0</v>
      </c>
      <c r="AD151" s="496">
        <f>IF(+NFL!$F215="Cleveland",+NFL!#REF!,IF(+NFL!$H215="Cleveland",+NFL!#REF!,0))</f>
        <v>0</v>
      </c>
      <c r="AE151" s="565">
        <f>IF(+NFL!$F215="Cleveland",+NFL!#REF!,IF(+NFL!$H215="Cleveland",+NFL!#REF!,0))</f>
        <v>0</v>
      </c>
      <c r="AF151" s="496">
        <f>IF(+NFL!$F215="Cleveland",+NFL!#REF!,IF(+NFL!$H215="Cleveland",+NFL!#REF!,0))</f>
        <v>0</v>
      </c>
      <c r="AG151" s="565">
        <f>IF(+NFL!$F215="Cleveland",+NFL!#REF!,IF(+NFL!$H215="Cleveland",+NFL!#REF!,0))</f>
        <v>0</v>
      </c>
      <c r="AH151" s="575">
        <f>IF(+NFL!$F215="Cleveland",+NFL!#REF!,IF(+NFL!$H215="Cleveland",+NFL!#REF!,0))</f>
        <v>0</v>
      </c>
      <c r="AI151" s="565">
        <f>IF(+NFL!$F215="Cleveland",+NFL!#REF!,IF(+NFL!$H215="Cleveland",+NFL!#REF!,0))</f>
        <v>0</v>
      </c>
      <c r="AJ151" s="575">
        <f>IF(+NFL!$F215="Cleveland",+NFL!#REF!,IF(+NFL!$H215="Cleveland",+NFL!#REF!,0))</f>
        <v>0</v>
      </c>
      <c r="AK151" s="565">
        <f>IF(+NFL!$F215="Cleveland",+NFL!#REF!,IF(+NFL!$H215="Cleveland",+NFL!#REF!,0))</f>
        <v>0</v>
      </c>
      <c r="AL151" s="100">
        <f>IF(+NFL!$F215="Cleveland",+NFL!#REF!,IF(+NFL!$H215="Cleveland",+NFL!#REF!,0))</f>
        <v>0</v>
      </c>
      <c r="AM151" s="82">
        <f>IF(+NFL!$F215="Cleveland",+NFL!#REF!,IF(+NFL!$H215="Cleveland",+NFL!#REF!,0))</f>
        <v>0</v>
      </c>
      <c r="AN151" s="81">
        <f>IF(+NFL!$F215="Cleveland",+NFL!#REF!,IF(+NFL!$H215="Cleveland",+NFL!#REF!,0))</f>
        <v>0</v>
      </c>
      <c r="AO151" s="83">
        <f>IF(+NFL!$F215="Cleveland",+NFL!#REF!,IF(+NFL!$H215="Cleveland",+NFL!#REF!,0))</f>
        <v>0</v>
      </c>
      <c r="AP151" s="480">
        <f>IF(+NFL!$F215="Cleveland",+NFL!#REF!,IF(+NFL!$H215="Cleveland",+NFL!#REF!,0))</f>
        <v>0</v>
      </c>
      <c r="AQ151" s="72">
        <f>IF(+NFL!$F215="Cleveland",+NFL!#REF!,IF(+NFL!$H215="Cleveland",+NFL!#REF!,0))</f>
        <v>0</v>
      </c>
      <c r="AR151" s="81">
        <f>IF(+NFL!$F215="Cleveland",+NFL!#REF!,IF(+NFL!$H215="Cleveland",+NFL!#REF!,0))</f>
        <v>0</v>
      </c>
      <c r="AS151" s="96">
        <f>IF(+NFL!$F215="Cleveland",+NFL!#REF!,IF(+NFL!$H215="Cleveland",+NFL!#REF!,0))</f>
        <v>0</v>
      </c>
      <c r="AT151" s="96">
        <f>IF(+NFL!$F215="Cleveland",+NFL!#REF!,IF(+NFL!$H215="Cleveland",+NFL!#REF!,0))</f>
        <v>0</v>
      </c>
      <c r="AU151" s="81">
        <f>IF(+NFL!$F215="Cleveland",+NFL!#REF!,IF(+NFL!$H215="Cleveland",+NFL!#REF!,0))</f>
        <v>0</v>
      </c>
      <c r="AV151" s="96">
        <f>IF(+NFL!$F215="Cleveland",+NFL!#REF!,IF(+NFL!$H215="Cleveland",+NFL!#REF!,0))</f>
        <v>0</v>
      </c>
      <c r="AW151" s="70">
        <f>IF(+NFL!$F215="Cleveland",+NFL!#REF!,IF(+NFL!$H215="Cleveland",+NFL!#REF!,0))</f>
        <v>0</v>
      </c>
      <c r="AX151" s="96">
        <f>IF(+NFL!$F215="Cleveland",+NFL!#REF!,IF(+NFL!$H215="Cleveland",+NFL!#REF!,0))</f>
        <v>0</v>
      </c>
      <c r="AY151" s="81">
        <f>IF(+NFL!$F215="Cleveland",+NFL!#REF!,IF(+NFL!$H215="Cleveland",+NFL!#REF!,0))</f>
        <v>0</v>
      </c>
      <c r="AZ151" s="96">
        <f>IF(+NFL!$F215="Cleveland",+NFL!#REF!,IF(+NFL!$H215="Cleveland",+NFL!#REF!,0))</f>
        <v>0</v>
      </c>
      <c r="BA151" s="70">
        <f>IF(+NFL!$F215="Cleveland",+NFL!#REF!,IF(+NFL!$H215="Cleveland",+NFL!#REF!,0))</f>
        <v>0</v>
      </c>
      <c r="BB151" s="70">
        <f>IF(+NFL!$F215="Cleveland",+NFL!#REF!,IF(+NFL!$H215="Cleveland",+NFL!#REF!,0))</f>
        <v>0</v>
      </c>
      <c r="BC151" s="592">
        <f>IF(+NFL!$F215="Cleveland",+NFL!#REF!,IF(+NFL!$H215="Cleveland",+NFL!#REF!,0))</f>
        <v>0</v>
      </c>
      <c r="BD151" s="81">
        <f>IF(+NFL!$F215="Cleveland",+NFL!#REF!,IF(+NFL!$H215="Cleveland",+NFL!#REF!,0))</f>
        <v>0</v>
      </c>
      <c r="BE151" s="96">
        <f>IF(+NFL!$F215="Cleveland",+NFL!#REF!,IF(+NFL!$H215="Cleveland",+NFL!#REF!,0))</f>
        <v>0</v>
      </c>
      <c r="BF151" s="70">
        <f>IF(+NFL!$F215="Cleveland",+NFL!#REF!,IF(+NFL!$H215="Cleveland",+NFL!#REF!,0))</f>
        <v>0</v>
      </c>
      <c r="BG151" s="81">
        <f>IF(+NFL!$F215="Cleveland",+NFL!#REF!,IF(+NFL!$H215="Cleveland",+NFL!#REF!,0))</f>
        <v>0</v>
      </c>
      <c r="BH151" s="96">
        <f>IF(+NFL!$F215="Cleveland",+NFL!#REF!,IF(+NFL!$H215="Cleveland",+NFL!#REF!,0))</f>
        <v>0</v>
      </c>
      <c r="BI151" s="70">
        <f>IF(+NFL!$F215="Cleveland",+NFL!#REF!,IF(+NFL!$H215="Cleveland",+NFL!#REF!,0))</f>
        <v>0</v>
      </c>
      <c r="BJ151" s="124">
        <f>IF(+NFL!$F215="Cleveland",+NFL!#REF!,IF(+NFL!$H215="Cleveland",+NFL!#REF!,0))</f>
        <v>0</v>
      </c>
      <c r="BK151" s="182">
        <f>IF(+NFL!$F215="Cleveland",+NFL!#REF!,IF(+NFL!$H215="Cleveland",+NFL!#REF!,0))</f>
        <v>0</v>
      </c>
    </row>
    <row r="152" spans="1:63" x14ac:dyDescent="0.8">
      <c r="A152" s="70">
        <f>IF(+NFL!$F270="Cleveland",+NFL!A270,IF(+NFL!$H270="Cleveland",+NFL!A270,0))</f>
        <v>16</v>
      </c>
      <c r="B152" s="480" t="str">
        <f>IF(+NFL!$F270="Cleveland",+NFL!B270,IF(+NFL!$H270="Cleveland",+NFL!B270,0))</f>
        <v>Sat</v>
      </c>
      <c r="C152" s="72">
        <f>IF(+NFL!$F270="Cleveland",+NFL!C270,IF(+NFL!$H270="Cleveland",+NFL!C270,0))</f>
        <v>44555</v>
      </c>
      <c r="D152" s="73">
        <f>IF(+NFL!$F270="Cleveland",+NFL!D270,IF(+NFL!$H270="Cleveland",+NFL!D270,0))</f>
        <v>0.6875</v>
      </c>
      <c r="E152" s="70" t="str">
        <f>IF(+NFL!$F270="Cleveland",+NFL!E270,IF(+NFL!$H270="Cleveland",+NFL!E270,0))</f>
        <v>Fox</v>
      </c>
      <c r="F152" s="189" t="str">
        <f>IF(+NFL!$F270="Cleveland",+NFL!F270,IF(+NFL!$H270="Cleveland",+NFL!F270,0))</f>
        <v>Cleveland</v>
      </c>
      <c r="G152" s="70" t="str">
        <f>IF(+NFL!$F270="Cleveland",+NFL!G270,IF(+NFL!$H270="Cleveland",+NFL!G270,0))</f>
        <v>AFCN</v>
      </c>
      <c r="H152" s="189" t="str">
        <f>IF(+NFL!$F270="Cleveland",+NFL!H270,IF(+NFL!$H270="Cleveland",+NFL!H270,0))</f>
        <v>Green Bay</v>
      </c>
      <c r="I152" s="70" t="str">
        <f>IF(+NFL!$F270="Cleveland",+NFL!I270,IF(+NFL!$H270="Cleveland",+NFL!I270,0))</f>
        <v>NFCN</v>
      </c>
      <c r="J152" s="496" t="str">
        <f>IF(+NFL!$F270="Cleveland",+NFL!J270,IF(+NFL!$H270="Cleveland",+NFL!J270,0))</f>
        <v>Green Bay</v>
      </c>
      <c r="K152" s="510" t="str">
        <f>IF(+NFL!$F270="Cleveland",+NFL!K270,IF(+NFL!$H270="Cleveland",+NFL!K270,0))</f>
        <v>Cleveland</v>
      </c>
      <c r="L152" s="572">
        <f>IF(+NFL!$F270="Cleveland",+NFL!L270,IF(+NFL!$H270="Cleveland",+NFL!L270,0))</f>
        <v>7.5</v>
      </c>
      <c r="M152" s="573">
        <f>IF(+NFL!$F270="Cleveland",+NFL!M270,IF(+NFL!$H270="Cleveland",+NFL!M270,0))</f>
        <v>45</v>
      </c>
      <c r="N152" s="583" t="str">
        <f>IF(+NFL!$F270="Cleveland",+NFL!N270,IF(+NFL!$H270="Cleveland",+NFL!N270,0))</f>
        <v>Green Bay</v>
      </c>
      <c r="O152" s="584">
        <f>IF(+NFL!$F270="Cleveland",+NFL!O270,IF(+NFL!$H270="Cleveland",+NFL!O270,0))</f>
        <v>24</v>
      </c>
      <c r="P152" s="583" t="str">
        <f>IF(+NFL!$F270="Cleveland",+NFL!P270,IF(+NFL!$H270="Cleveland",+NFL!P270,0))</f>
        <v>Cleveland</v>
      </c>
      <c r="Q152" s="585">
        <f>IF(+NFL!$F270="Cleveland",+NFL!Q270,IF(+NFL!$H270="Cleveland",+NFL!Q270,0))</f>
        <v>22</v>
      </c>
      <c r="R152" s="586" t="str">
        <f>IF(+NFL!$F270="Cleveland",+NFL!R270,IF(+NFL!$H270="Cleveland",+NFL!R270,0))</f>
        <v>Cleveland</v>
      </c>
      <c r="S152" s="585" t="str">
        <f>IF(+NFL!$F270="Cleveland",+NFL!S270,IF(+NFL!$H270="Cleveland",+NFL!S270,0))</f>
        <v>Green Bay</v>
      </c>
      <c r="T152" s="587" t="str">
        <f>IF(+NFL!$F270="Cleveland",+NFL!T270,IF(+NFL!$H270="Cleveland",+NFL!T270,0))</f>
        <v>Cleveland</v>
      </c>
      <c r="U152" s="585" t="str">
        <f>IF(+NFL!$F270="Cleveland",+NFL!U270,IF(+NFL!$H270="Cleveland",+NFL!U270,0))</f>
        <v>W</v>
      </c>
      <c r="V152" s="586">
        <f>IF(+NFL!$F240="Cleveland",+NFL!#REF!,IF(+NFL!$H240="Cleveland",+NFL!#REF!,0))</f>
        <v>0</v>
      </c>
      <c r="W152" s="585">
        <f>IF(+NFL!$F240="Cleveland",+NFL!#REF!,IF(+NFL!$H240="Cleveland",+NFL!#REF!,0))</f>
        <v>0</v>
      </c>
      <c r="X152" s="587">
        <f>IF(+NFL!$F240="Cleveland",+NFL!#REF!,IF(+NFL!$H240="Cleveland",+NFL!#REF!,0))</f>
        <v>0</v>
      </c>
      <c r="Y152" s="585">
        <f>IF(+NFL!$F240="Cleveland",+NFL!#REF!,IF(+NFL!$H240="Cleveland",+NFL!#REF!,0))</f>
        <v>0</v>
      </c>
      <c r="Z152" s="586">
        <f>IF(+NFL!$F240="Cleveland",+NFL!#REF!,IF(+NFL!$H240="Cleveland",+NFL!#REF!,0))</f>
        <v>0</v>
      </c>
      <c r="AA152" s="585">
        <f>IF(+NFL!$F240="Cleveland",+NFL!#REF!,IF(+NFL!$H240="Cleveland",+NFL!#REF!,0))</f>
        <v>0</v>
      </c>
      <c r="AB152" s="124">
        <f>IF(+NFL!$F240="Cleveland",+NFL!#REF!,IF(+NFL!$H240="Cleveland",+NFL!#REF!,0))</f>
        <v>0</v>
      </c>
      <c r="AC152" s="182">
        <f>IF(+NFL!$F240="Cleveland",+NFL!#REF!,IF(+NFL!$H240="Cleveland",+NFL!#REF!,0))</f>
        <v>0</v>
      </c>
      <c r="AD152" s="496">
        <f>IF(+NFL!$F240="Cleveland",+NFL!#REF!,IF(+NFL!$H240="Cleveland",+NFL!#REF!,0))</f>
        <v>0</v>
      </c>
      <c r="AE152" s="565">
        <f>IF(+NFL!$F240="Cleveland",+NFL!#REF!,IF(+NFL!$H240="Cleveland",+NFL!#REF!,0))</f>
        <v>0</v>
      </c>
      <c r="AF152" s="496">
        <f>IF(+NFL!$F240="Cleveland",+NFL!#REF!,IF(+NFL!$H240="Cleveland",+NFL!#REF!,0))</f>
        <v>0</v>
      </c>
      <c r="AG152" s="565">
        <f>IF(+NFL!$F240="Cleveland",+NFL!#REF!,IF(+NFL!$H240="Cleveland",+NFL!#REF!,0))</f>
        <v>0</v>
      </c>
      <c r="AH152" s="575">
        <f>IF(+NFL!$F240="Cleveland",+NFL!#REF!,IF(+NFL!$H240="Cleveland",+NFL!#REF!,0))</f>
        <v>0</v>
      </c>
      <c r="AI152" s="565">
        <f>IF(+NFL!$F240="Cleveland",+NFL!#REF!,IF(+NFL!$H240="Cleveland",+NFL!#REF!,0))</f>
        <v>0</v>
      </c>
      <c r="AJ152" s="575">
        <f>IF(+NFL!$F240="Cleveland",+NFL!#REF!,IF(+NFL!$H240="Cleveland",+NFL!#REF!,0))</f>
        <v>0</v>
      </c>
      <c r="AK152" s="565">
        <f>IF(+NFL!$F240="Cleveland",+NFL!#REF!,IF(+NFL!$H240="Cleveland",+NFL!#REF!,0))</f>
        <v>0</v>
      </c>
      <c r="AL152" s="100">
        <f>IF(+NFL!$F240="Cleveland",+NFL!#REF!,IF(+NFL!$H240="Cleveland",+NFL!#REF!,0))</f>
        <v>0</v>
      </c>
      <c r="AM152" s="82">
        <f>IF(+NFL!$F240="Cleveland",+NFL!#REF!,IF(+NFL!$H240="Cleveland",+NFL!#REF!,0))</f>
        <v>0</v>
      </c>
      <c r="AN152" s="81">
        <f>IF(+NFL!$F240="Cleveland",+NFL!#REF!,IF(+NFL!$H240="Cleveland",+NFL!#REF!,0))</f>
        <v>0</v>
      </c>
      <c r="AO152" s="83">
        <f>IF(+NFL!$F240="Cleveland",+NFL!#REF!,IF(+NFL!$H240="Cleveland",+NFL!#REF!,0))</f>
        <v>0</v>
      </c>
      <c r="AP152" s="480">
        <f>IF(+NFL!$F240="Cleveland",+NFL!#REF!,IF(+NFL!$H240="Cleveland",+NFL!#REF!,0))</f>
        <v>0</v>
      </c>
      <c r="AQ152" s="72">
        <f>IF(+NFL!$F240="Cleveland",+NFL!#REF!,IF(+NFL!$H240="Cleveland",+NFL!#REF!,0))</f>
        <v>0</v>
      </c>
      <c r="AR152" s="81">
        <f>IF(+NFL!$F240="Cleveland",+NFL!#REF!,IF(+NFL!$H240="Cleveland",+NFL!#REF!,0))</f>
        <v>0</v>
      </c>
      <c r="AS152" s="96">
        <f>IF(+NFL!$F240="Cleveland",+NFL!#REF!,IF(+NFL!$H240="Cleveland",+NFL!#REF!,0))</f>
        <v>0</v>
      </c>
      <c r="AT152" s="96">
        <f>IF(+NFL!$F240="Cleveland",+NFL!#REF!,IF(+NFL!$H240="Cleveland",+NFL!#REF!,0))</f>
        <v>0</v>
      </c>
      <c r="AU152" s="81">
        <f>IF(+NFL!$F240="Cleveland",+NFL!#REF!,IF(+NFL!$H240="Cleveland",+NFL!#REF!,0))</f>
        <v>0</v>
      </c>
      <c r="AV152" s="96">
        <f>IF(+NFL!$F240="Cleveland",+NFL!#REF!,IF(+NFL!$H240="Cleveland",+NFL!#REF!,0))</f>
        <v>0</v>
      </c>
      <c r="AW152" s="70">
        <f>IF(+NFL!$F240="Cleveland",+NFL!#REF!,IF(+NFL!$H240="Cleveland",+NFL!#REF!,0))</f>
        <v>0</v>
      </c>
      <c r="AX152" s="96">
        <f>IF(+NFL!$F240="Cleveland",+NFL!#REF!,IF(+NFL!$H240="Cleveland",+NFL!#REF!,0))</f>
        <v>0</v>
      </c>
      <c r="AY152" s="81">
        <f>IF(+NFL!$F240="Cleveland",+NFL!#REF!,IF(+NFL!$H240="Cleveland",+NFL!#REF!,0))</f>
        <v>0</v>
      </c>
      <c r="AZ152" s="96">
        <f>IF(+NFL!$F240="Cleveland",+NFL!#REF!,IF(+NFL!$H240="Cleveland",+NFL!#REF!,0))</f>
        <v>0</v>
      </c>
      <c r="BA152" s="70">
        <f>IF(+NFL!$F240="Cleveland",+NFL!#REF!,IF(+NFL!$H240="Cleveland",+NFL!#REF!,0))</f>
        <v>0</v>
      </c>
      <c r="BB152" s="70">
        <f>IF(+NFL!$F240="Cleveland",+NFL!#REF!,IF(+NFL!$H240="Cleveland",+NFL!#REF!,0))</f>
        <v>0</v>
      </c>
      <c r="BC152" s="592">
        <f>IF(+NFL!$F240="Cleveland",+NFL!#REF!,IF(+NFL!$H240="Cleveland",+NFL!#REF!,0))</f>
        <v>0</v>
      </c>
      <c r="BD152" s="81">
        <f>IF(+NFL!$F240="Cleveland",+NFL!#REF!,IF(+NFL!$H240="Cleveland",+NFL!#REF!,0))</f>
        <v>0</v>
      </c>
      <c r="BE152" s="96">
        <f>IF(+NFL!$F240="Cleveland",+NFL!#REF!,IF(+NFL!$H240="Cleveland",+NFL!#REF!,0))</f>
        <v>0</v>
      </c>
      <c r="BF152" s="70">
        <f>IF(+NFL!$F240="Cleveland",+NFL!#REF!,IF(+NFL!$H240="Cleveland",+NFL!#REF!,0))</f>
        <v>0</v>
      </c>
      <c r="BG152" s="81">
        <f>IF(+NFL!$F240="Cleveland",+NFL!#REF!,IF(+NFL!$H240="Cleveland",+NFL!#REF!,0))</f>
        <v>0</v>
      </c>
      <c r="BH152" s="96">
        <f>IF(+NFL!$F240="Cleveland",+NFL!#REF!,IF(+NFL!$H240="Cleveland",+NFL!#REF!,0))</f>
        <v>0</v>
      </c>
      <c r="BI152" s="70">
        <f>IF(+NFL!$F240="Cleveland",+NFL!#REF!,IF(+NFL!$H240="Cleveland",+NFL!#REF!,0))</f>
        <v>0</v>
      </c>
      <c r="BJ152" s="124">
        <f>IF(+NFL!$F240="Cleveland",+NFL!#REF!,IF(+NFL!$H240="Cleveland",+NFL!#REF!,0))</f>
        <v>0</v>
      </c>
      <c r="BK152" s="182">
        <f>IF(+NFL!$F240="Cleveland",+NFL!#REF!,IF(+NFL!$H240="Cleveland",+NFL!#REF!,0))</f>
        <v>0</v>
      </c>
    </row>
    <row r="153" spans="1:63" x14ac:dyDescent="0.8">
      <c r="A153" s="70">
        <f>IF(+NFL!$F300="Cleveland",+NFL!A300,IF(+NFL!$H300="Cleveland",+NFL!A300,0))</f>
        <v>17</v>
      </c>
      <c r="B153" s="480" t="str">
        <f>IF(+NFL!$F300="Cleveland",+NFL!B300,IF(+NFL!$H300="Cleveland",+NFL!B300,0))</f>
        <v>Sat</v>
      </c>
      <c r="C153" s="72">
        <f>IF(+NFL!$F300="Cleveland",+NFL!C300,IF(+NFL!$H300="Cleveland",+NFL!C300,0))</f>
        <v>44563</v>
      </c>
      <c r="D153" s="73">
        <f>IF(+NFL!$F300="Cleveland",+NFL!D300,IF(+NFL!$H300="Cleveland",+NFL!D300,0))</f>
        <v>0.84375</v>
      </c>
      <c r="E153" s="70" t="str">
        <f>IF(+NFL!$F300="Cleveland",+NFL!E300,IF(+NFL!$H300="Cleveland",+NFL!E300,0))</f>
        <v>ESPN</v>
      </c>
      <c r="F153" s="189" t="str">
        <f>IF(+NFL!$F300="Cleveland",+NFL!F300,IF(+NFL!$H300="Cleveland",+NFL!F300,0))</f>
        <v>Cleveland</v>
      </c>
      <c r="G153" s="70" t="str">
        <f>IF(+NFL!$F300="Cleveland",+NFL!G300,IF(+NFL!$H300="Cleveland",+NFL!G300,0))</f>
        <v>AFCN</v>
      </c>
      <c r="H153" s="189" t="str">
        <f>IF(+NFL!$F300="Cleveland",+NFL!H300,IF(+NFL!$H300="Cleveland",+NFL!H300,0))</f>
        <v>Pittsburgh</v>
      </c>
      <c r="I153" s="70" t="str">
        <f>IF(+NFL!$F300="Cleveland",+NFL!I300,IF(+NFL!$H300="Cleveland",+NFL!I300,0))</f>
        <v>AFCN</v>
      </c>
      <c r="J153" s="496" t="str">
        <f>IF(+NFL!$F300="Cleveland",+NFL!J300,IF(+NFL!$H300="Cleveland",+NFL!J300,0))</f>
        <v>Pittsburgh</v>
      </c>
      <c r="K153" s="510" t="str">
        <f>IF(+NFL!$F300="Cleveland",+NFL!K300,IF(+NFL!$H300="Cleveland",+NFL!K300,0))</f>
        <v>Cleveland</v>
      </c>
      <c r="L153" s="572">
        <f>IF(+NFL!$F300="Cleveland",+NFL!L300,IF(+NFL!$H300="Cleveland",+NFL!L300,0))</f>
        <v>1</v>
      </c>
      <c r="M153" s="573">
        <f>IF(+NFL!$F300="Cleveland",+NFL!M300,IF(+NFL!$H300="Cleveland",+NFL!M300,0))</f>
        <v>43.5</v>
      </c>
      <c r="N153" s="583" t="str">
        <f>IF(+NFL!$F300="Cleveland",+NFL!N300,IF(+NFL!$H300="Cleveland",+NFL!N300,0))</f>
        <v>Pittsburgh</v>
      </c>
      <c r="O153" s="584">
        <f>IF(+NFL!$F300="Cleveland",+NFL!O300,IF(+NFL!$H300="Cleveland",+NFL!O300,0))</f>
        <v>26</v>
      </c>
      <c r="P153" s="583" t="str">
        <f>IF(+NFL!$F300="Cleveland",+NFL!P300,IF(+NFL!$H300="Cleveland",+NFL!P300,0))</f>
        <v>Cleveland</v>
      </c>
      <c r="Q153" s="585">
        <f>IF(+NFL!$F300="Cleveland",+NFL!Q300,IF(+NFL!$H300="Cleveland",+NFL!Q300,0))</f>
        <v>14</v>
      </c>
      <c r="R153" s="586" t="str">
        <f>IF(+NFL!$F300="Cleveland",+NFL!R300,IF(+NFL!$H300="Cleveland",+NFL!R300,0))</f>
        <v>Pittsburgh</v>
      </c>
      <c r="S153" s="585" t="str">
        <f>IF(+NFL!$F300="Cleveland",+NFL!S300,IF(+NFL!$H300="Cleveland",+NFL!S300,0))</f>
        <v>Cleveland</v>
      </c>
      <c r="T153" s="587">
        <f>IF(+NFL!$F300="Cleveland",+NFL!T300,IF(+NFL!$H300="Cleveland",+NFL!T300,0))</f>
        <v>0</v>
      </c>
      <c r="U153" s="585" t="str">
        <f>IF(+NFL!$F300="Cleveland",+NFL!U300,IF(+NFL!$H300="Cleveland",+NFL!U300,0))</f>
        <v>L</v>
      </c>
      <c r="V153" s="586">
        <f>IF(+NFL!$F269="Cleveland",+NFL!#REF!,IF(+NFL!$H269="Cleveland",+NFL!#REF!,0))</f>
        <v>0</v>
      </c>
      <c r="W153" s="585">
        <f>IF(+NFL!$F269="Cleveland",+NFL!#REF!,IF(+NFL!$H269="Cleveland",+NFL!#REF!,0))</f>
        <v>0</v>
      </c>
      <c r="X153" s="587">
        <f>IF(+NFL!$F269="Cleveland",+NFL!#REF!,IF(+NFL!$H269="Cleveland",+NFL!#REF!,0))</f>
        <v>0</v>
      </c>
      <c r="Y153" s="585">
        <f>IF(+NFL!$F269="Cleveland",+NFL!#REF!,IF(+NFL!$H269="Cleveland",+NFL!#REF!,0))</f>
        <v>0</v>
      </c>
      <c r="Z153" s="586">
        <f>IF(+NFL!$F269="Cleveland",+NFL!#REF!,IF(+NFL!$H269="Cleveland",+NFL!#REF!,0))</f>
        <v>0</v>
      </c>
      <c r="AA153" s="585">
        <f>IF(+NFL!$F269="Cleveland",+NFL!#REF!,IF(+NFL!$H269="Cleveland",+NFL!#REF!,0))</f>
        <v>0</v>
      </c>
      <c r="AB153" s="124">
        <f>IF(+NFL!$F269="Cleveland",+NFL!#REF!,IF(+NFL!$H269="Cleveland",+NFL!#REF!,0))</f>
        <v>0</v>
      </c>
      <c r="AC153" s="182">
        <f>IF(+NFL!$F269="Cleveland",+NFL!#REF!,IF(+NFL!$H269="Cleveland",+NFL!#REF!,0))</f>
        <v>0</v>
      </c>
      <c r="AD153" s="496">
        <f>IF(+NFL!$F269="Cleveland",+NFL!#REF!,IF(+NFL!$H269="Cleveland",+NFL!#REF!,0))</f>
        <v>0</v>
      </c>
      <c r="AE153" s="565">
        <f>IF(+NFL!$F269="Cleveland",+NFL!#REF!,IF(+NFL!$H269="Cleveland",+NFL!#REF!,0))</f>
        <v>0</v>
      </c>
      <c r="AF153" s="496">
        <f>IF(+NFL!$F269="Cleveland",+NFL!#REF!,IF(+NFL!$H269="Cleveland",+NFL!#REF!,0))</f>
        <v>0</v>
      </c>
      <c r="AG153" s="565">
        <f>IF(+NFL!$F269="Cleveland",+NFL!#REF!,IF(+NFL!$H269="Cleveland",+NFL!#REF!,0))</f>
        <v>0</v>
      </c>
      <c r="AH153" s="575">
        <f>IF(+NFL!$F269="Cleveland",+NFL!#REF!,IF(+NFL!$H269="Cleveland",+NFL!#REF!,0))</f>
        <v>0</v>
      </c>
      <c r="AI153" s="565">
        <f>IF(+NFL!$F269="Cleveland",+NFL!#REF!,IF(+NFL!$H269="Cleveland",+NFL!#REF!,0))</f>
        <v>0</v>
      </c>
      <c r="AJ153" s="575">
        <f>IF(+NFL!$F269="Cleveland",+NFL!#REF!,IF(+NFL!$H269="Cleveland",+NFL!#REF!,0))</f>
        <v>0</v>
      </c>
      <c r="AK153" s="565">
        <f>IF(+NFL!$F269="Cleveland",+NFL!#REF!,IF(+NFL!$H269="Cleveland",+NFL!#REF!,0))</f>
        <v>0</v>
      </c>
      <c r="AL153" s="100">
        <f>IF(+NFL!$F269="Cleveland",+NFL!#REF!,IF(+NFL!$H269="Cleveland",+NFL!#REF!,0))</f>
        <v>0</v>
      </c>
      <c r="AM153" s="82">
        <f>IF(+NFL!$F269="Cleveland",+NFL!#REF!,IF(+NFL!$H269="Cleveland",+NFL!#REF!,0))</f>
        <v>0</v>
      </c>
      <c r="AN153" s="81">
        <f>IF(+NFL!$F269="Cleveland",+NFL!#REF!,IF(+NFL!$H269="Cleveland",+NFL!#REF!,0))</f>
        <v>0</v>
      </c>
      <c r="AO153" s="83">
        <f>IF(+NFL!$F269="Cleveland",+NFL!#REF!,IF(+NFL!$H269="Cleveland",+NFL!#REF!,0))</f>
        <v>0</v>
      </c>
      <c r="AP153" s="480">
        <f>IF(+NFL!$F269="Cleveland",+NFL!#REF!,IF(+NFL!$H269="Cleveland",+NFL!#REF!,0))</f>
        <v>0</v>
      </c>
      <c r="AQ153" s="72">
        <f>IF(+NFL!$F269="Cleveland",+NFL!#REF!,IF(+NFL!$H269="Cleveland",+NFL!#REF!,0))</f>
        <v>0</v>
      </c>
      <c r="AR153" s="81">
        <f>IF(+NFL!$F269="Cleveland",+NFL!#REF!,IF(+NFL!$H269="Cleveland",+NFL!#REF!,0))</f>
        <v>0</v>
      </c>
      <c r="AS153" s="96">
        <f>IF(+NFL!$F269="Cleveland",+NFL!#REF!,IF(+NFL!$H269="Cleveland",+NFL!#REF!,0))</f>
        <v>0</v>
      </c>
      <c r="AT153" s="96">
        <f>IF(+NFL!$F269="Cleveland",+NFL!#REF!,IF(+NFL!$H269="Cleveland",+NFL!#REF!,0))</f>
        <v>0</v>
      </c>
      <c r="AU153" s="81">
        <f>IF(+NFL!$F269="Cleveland",+NFL!#REF!,IF(+NFL!$H269="Cleveland",+NFL!#REF!,0))</f>
        <v>0</v>
      </c>
      <c r="AV153" s="96">
        <f>IF(+NFL!$F269="Cleveland",+NFL!#REF!,IF(+NFL!$H269="Cleveland",+NFL!#REF!,0))</f>
        <v>0</v>
      </c>
      <c r="AW153" s="70">
        <f>IF(+NFL!$F269="Cleveland",+NFL!#REF!,IF(+NFL!$H269="Cleveland",+NFL!#REF!,0))</f>
        <v>0</v>
      </c>
      <c r="AX153" s="96">
        <f>IF(+NFL!$F269="Cleveland",+NFL!#REF!,IF(+NFL!$H269="Cleveland",+NFL!#REF!,0))</f>
        <v>0</v>
      </c>
      <c r="AY153" s="81">
        <f>IF(+NFL!$F269="Cleveland",+NFL!#REF!,IF(+NFL!$H269="Cleveland",+NFL!#REF!,0))</f>
        <v>0</v>
      </c>
      <c r="AZ153" s="96">
        <f>IF(+NFL!$F269="Cleveland",+NFL!#REF!,IF(+NFL!$H269="Cleveland",+NFL!#REF!,0))</f>
        <v>0</v>
      </c>
      <c r="BA153" s="70">
        <f>IF(+NFL!$F269="Cleveland",+NFL!#REF!,IF(+NFL!$H269="Cleveland",+NFL!#REF!,0))</f>
        <v>0</v>
      </c>
      <c r="BB153" s="70">
        <f>IF(+NFL!$F269="Cleveland",+NFL!#REF!,IF(+NFL!$H269="Cleveland",+NFL!#REF!,0))</f>
        <v>0</v>
      </c>
      <c r="BC153" s="592">
        <f>IF(+NFL!$F269="Cleveland",+NFL!#REF!,IF(+NFL!$H269="Cleveland",+NFL!#REF!,0))</f>
        <v>0</v>
      </c>
      <c r="BD153" s="81">
        <f>IF(+NFL!$F269="Cleveland",+NFL!#REF!,IF(+NFL!$H269="Cleveland",+NFL!#REF!,0))</f>
        <v>0</v>
      </c>
      <c r="BE153" s="96">
        <f>IF(+NFL!$F269="Cleveland",+NFL!#REF!,IF(+NFL!$H269="Cleveland",+NFL!#REF!,0))</f>
        <v>0</v>
      </c>
      <c r="BF153" s="70">
        <f>IF(+NFL!$F269="Cleveland",+NFL!#REF!,IF(+NFL!$H269="Cleveland",+NFL!#REF!,0))</f>
        <v>0</v>
      </c>
      <c r="BG153" s="81">
        <f>IF(+NFL!$F269="Cleveland",+NFL!#REF!,IF(+NFL!$H269="Cleveland",+NFL!#REF!,0))</f>
        <v>0</v>
      </c>
      <c r="BH153" s="96">
        <f>IF(+NFL!$F269="Cleveland",+NFL!#REF!,IF(+NFL!$H269="Cleveland",+NFL!#REF!,0))</f>
        <v>0</v>
      </c>
      <c r="BI153" s="70">
        <f>IF(+NFL!$F269="Cleveland",+NFL!#REF!,IF(+NFL!$H269="Cleveland",+NFL!#REF!,0))</f>
        <v>0</v>
      </c>
      <c r="BJ153" s="124">
        <f>IF(+NFL!$F269="Cleveland",+NFL!#REF!,IF(+NFL!$H269="Cleveland",+NFL!#REF!,0))</f>
        <v>0</v>
      </c>
      <c r="BK153" s="182">
        <f>IF(+NFL!$F269="Cleveland",+NFL!#REF!,IF(+NFL!$H269="Cleveland",+NFL!#REF!,0))</f>
        <v>0</v>
      </c>
    </row>
    <row r="154" spans="1:63" x14ac:dyDescent="0.8">
      <c r="A154" s="70">
        <f>IF(+NFL!$F303="Cleveland",+NFL!A303,IF(+NFL!$H303="Cleveland",+NFL!A303,0))</f>
        <v>18</v>
      </c>
      <c r="B154" s="480" t="str">
        <f>IF(+NFL!$F303="Cleveland",+NFL!B303,IF(+NFL!$H303="Cleveland",+NFL!B303,0))</f>
        <v>Sun</v>
      </c>
      <c r="C154" s="72">
        <f>IF(+NFL!$F303="Cleveland",+NFL!C303,IF(+NFL!$H303="Cleveland",+NFL!C303,0))</f>
        <v>44570</v>
      </c>
      <c r="D154" s="73">
        <f>IF(+NFL!$F303="Cleveland",+NFL!D303,IF(+NFL!$H303="Cleveland",+NFL!D303,0))</f>
        <v>0.54166666666666663</v>
      </c>
      <c r="E154" s="70" t="str">
        <f>IF(+NFL!$F303="Cleveland",+NFL!E303,IF(+NFL!$H303="Cleveland",+NFL!E303,0))</f>
        <v>CBS</v>
      </c>
      <c r="F154" s="189" t="str">
        <f>IF(+NFL!$F303="Cleveland",+NFL!F303,IF(+NFL!$H303="Cleveland",+NFL!F303,0))</f>
        <v>Cincinnati</v>
      </c>
      <c r="G154" s="70" t="str">
        <f>IF(+NFL!$F303="Cleveland",+NFL!G303,IF(+NFL!$H303="Cleveland",+NFL!G303,0))</f>
        <v>AFCN</v>
      </c>
      <c r="H154" s="189" t="str">
        <f>IF(+NFL!$F303="Cleveland",+NFL!H303,IF(+NFL!$H303="Cleveland",+NFL!H303,0))</f>
        <v>Cleveland</v>
      </c>
      <c r="I154" s="70" t="str">
        <f>IF(+NFL!$F303="Cleveland",+NFL!I303,IF(+NFL!$H303="Cleveland",+NFL!I303,0))</f>
        <v>AFCN</v>
      </c>
      <c r="J154" s="496" t="str">
        <f>IF(+NFL!$F303="Cleveland",+NFL!J303,IF(+NFL!$H303="Cleveland",+NFL!J303,0))</f>
        <v>Cleveland</v>
      </c>
      <c r="K154" s="510" t="str">
        <f>IF(+NFL!$F303="Cleveland",+NFL!K303,IF(+NFL!$H303="Cleveland",+NFL!K303,0))</f>
        <v>Cincinnati</v>
      </c>
      <c r="L154" s="572">
        <f>IF(+NFL!$F303="Cleveland",+NFL!L303,IF(+NFL!$H303="Cleveland",+NFL!L303,0))</f>
        <v>6.5</v>
      </c>
      <c r="M154" s="573">
        <f>IF(+NFL!$F303="Cleveland",+NFL!M303,IF(+NFL!$H303="Cleveland",+NFL!M303,0))</f>
        <v>38</v>
      </c>
      <c r="N154" s="583" t="str">
        <f>IF(+NFL!$F303="Cleveland",+NFL!N303,IF(+NFL!$H303="Cleveland",+NFL!N303,0))</f>
        <v>Cleveland</v>
      </c>
      <c r="O154" s="584">
        <f>IF(+NFL!$F303="Cleveland",+NFL!O303,IF(+NFL!$H303="Cleveland",+NFL!O303,0))</f>
        <v>21</v>
      </c>
      <c r="P154" s="583" t="str">
        <f>IF(+NFL!$F303="Cleveland",+NFL!P303,IF(+NFL!$H303="Cleveland",+NFL!P303,0))</f>
        <v>Cincinnati</v>
      </c>
      <c r="Q154" s="585">
        <f>IF(+NFL!$F303="Cleveland",+NFL!Q303,IF(+NFL!$H303="Cleveland",+NFL!Q303,0))</f>
        <v>16</v>
      </c>
      <c r="R154" s="586" t="str">
        <f>IF(+NFL!$F303="Cleveland",+NFL!R303,IF(+NFL!$H303="Cleveland",+NFL!R303,0))</f>
        <v>Cincinnati</v>
      </c>
      <c r="S154" s="585" t="str">
        <f>IF(+NFL!$F303="Cleveland",+NFL!S303,IF(+NFL!$H303="Cleveland",+NFL!S303,0))</f>
        <v>Cleveland</v>
      </c>
      <c r="T154" s="587">
        <f>IF(+NFL!$F303="Cleveland",+NFL!T303,IF(+NFL!$H303="Cleveland",+NFL!T303,0))</f>
        <v>0</v>
      </c>
      <c r="U154" s="585" t="str">
        <f>IF(+NFL!$F303="Cleveland",+NFL!U303,IF(+NFL!$H303="Cleveland",+NFL!U303,0))</f>
        <v>L</v>
      </c>
      <c r="V154" s="586">
        <f>IF(+NFL!$F277="Cleveland",+NFL!#REF!,IF(+NFL!$H277="Cleveland",+NFL!#REF!,0))</f>
        <v>0</v>
      </c>
      <c r="W154" s="585">
        <f>IF(+NFL!$F277="Cleveland",+NFL!#REF!,IF(+NFL!$H277="Cleveland",+NFL!#REF!,0))</f>
        <v>0</v>
      </c>
      <c r="X154" s="587">
        <f>IF(+NFL!$F277="Cleveland",+NFL!#REF!,IF(+NFL!$H277="Cleveland",+NFL!#REF!,0))</f>
        <v>0</v>
      </c>
      <c r="Y154" s="585">
        <f>IF(+NFL!$F277="Cleveland",+NFL!#REF!,IF(+NFL!$H277="Cleveland",+NFL!#REF!,0))</f>
        <v>0</v>
      </c>
      <c r="Z154" s="586">
        <f>IF(+NFL!$F277="Cleveland",+NFL!#REF!,IF(+NFL!$H277="Cleveland",+NFL!#REF!,0))</f>
        <v>0</v>
      </c>
      <c r="AA154" s="585">
        <f>IF(+NFL!$F277="Cleveland",+NFL!#REF!,IF(+NFL!$H277="Cleveland",+NFL!#REF!,0))</f>
        <v>0</v>
      </c>
      <c r="AB154" s="124">
        <f>IF(+NFL!$F277="Cleveland",+NFL!#REF!,IF(+NFL!$H277="Cleveland",+NFL!#REF!,0))</f>
        <v>0</v>
      </c>
      <c r="AC154" s="182">
        <f>IF(+NFL!$F277="Cleveland",+NFL!#REF!,IF(+NFL!$H277="Cleveland",+NFL!#REF!,0))</f>
        <v>0</v>
      </c>
      <c r="AD154" s="496">
        <f>IF(+NFL!$F277="Cleveland",+NFL!#REF!,IF(+NFL!$H277="Cleveland",+NFL!#REF!,0))</f>
        <v>0</v>
      </c>
      <c r="AE154" s="565">
        <f>IF(+NFL!$F277="Cleveland",+NFL!#REF!,IF(+NFL!$H277="Cleveland",+NFL!#REF!,0))</f>
        <v>0</v>
      </c>
      <c r="AF154" s="496">
        <f>IF(+NFL!$F277="Cleveland",+NFL!#REF!,IF(+NFL!$H277="Cleveland",+NFL!#REF!,0))</f>
        <v>0</v>
      </c>
      <c r="AG154" s="565">
        <f>IF(+NFL!$F277="Cleveland",+NFL!#REF!,IF(+NFL!$H277="Cleveland",+NFL!#REF!,0))</f>
        <v>0</v>
      </c>
      <c r="AH154" s="575">
        <f>IF(+NFL!$F277="Cleveland",+NFL!#REF!,IF(+NFL!$H277="Cleveland",+NFL!#REF!,0))</f>
        <v>0</v>
      </c>
      <c r="AI154" s="565">
        <f>IF(+NFL!$F277="Cleveland",+NFL!#REF!,IF(+NFL!$H277="Cleveland",+NFL!#REF!,0))</f>
        <v>0</v>
      </c>
      <c r="AJ154" s="575">
        <f>IF(+NFL!$F277="Cleveland",+NFL!#REF!,IF(+NFL!$H277="Cleveland",+NFL!#REF!,0))</f>
        <v>0</v>
      </c>
      <c r="AK154" s="565">
        <f>IF(+NFL!$F277="Cleveland",+NFL!#REF!,IF(+NFL!$H277="Cleveland",+NFL!#REF!,0))</f>
        <v>0</v>
      </c>
      <c r="AL154" s="100">
        <f>IF(+NFL!$F277="Cleveland",+NFL!#REF!,IF(+NFL!$H277="Cleveland",+NFL!#REF!,0))</f>
        <v>0</v>
      </c>
      <c r="AM154" s="82">
        <f>IF(+NFL!$F277="Cleveland",+NFL!#REF!,IF(+NFL!$H277="Cleveland",+NFL!#REF!,0))</f>
        <v>0</v>
      </c>
      <c r="AN154" s="81">
        <f>IF(+NFL!$F277="Cleveland",+NFL!#REF!,IF(+NFL!$H277="Cleveland",+NFL!#REF!,0))</f>
        <v>0</v>
      </c>
      <c r="AO154" s="83">
        <f>IF(+NFL!$F277="Cleveland",+NFL!#REF!,IF(+NFL!$H277="Cleveland",+NFL!#REF!,0))</f>
        <v>0</v>
      </c>
      <c r="AP154" s="480">
        <f>IF(+NFL!$F277="Cleveland",+NFL!#REF!,IF(+NFL!$H277="Cleveland",+NFL!#REF!,0))</f>
        <v>0</v>
      </c>
      <c r="AQ154" s="72">
        <f>IF(+NFL!$F277="Cleveland",+NFL!#REF!,IF(+NFL!$H277="Cleveland",+NFL!#REF!,0))</f>
        <v>0</v>
      </c>
      <c r="AR154" s="81">
        <f>IF(+NFL!$F277="Cleveland",+NFL!#REF!,IF(+NFL!$H277="Cleveland",+NFL!#REF!,0))</f>
        <v>0</v>
      </c>
      <c r="AS154" s="96">
        <f>IF(+NFL!$F277="Cleveland",+NFL!#REF!,IF(+NFL!$H277="Cleveland",+NFL!#REF!,0))</f>
        <v>0</v>
      </c>
      <c r="AT154" s="96">
        <f>IF(+NFL!$F277="Cleveland",+NFL!#REF!,IF(+NFL!$H277="Cleveland",+NFL!#REF!,0))</f>
        <v>0</v>
      </c>
      <c r="AU154" s="81">
        <f>IF(+NFL!$F277="Cleveland",+NFL!#REF!,IF(+NFL!$H277="Cleveland",+NFL!#REF!,0))</f>
        <v>0</v>
      </c>
      <c r="AV154" s="96">
        <f>IF(+NFL!$F277="Cleveland",+NFL!#REF!,IF(+NFL!$H277="Cleveland",+NFL!#REF!,0))</f>
        <v>0</v>
      </c>
      <c r="AW154" s="70">
        <f>IF(+NFL!$F277="Cleveland",+NFL!#REF!,IF(+NFL!$H277="Cleveland",+NFL!#REF!,0))</f>
        <v>0</v>
      </c>
      <c r="AX154" s="96">
        <f>IF(+NFL!$F277="Cleveland",+NFL!#REF!,IF(+NFL!$H277="Cleveland",+NFL!#REF!,0))</f>
        <v>0</v>
      </c>
      <c r="AY154" s="81">
        <f>IF(+NFL!$F277="Cleveland",+NFL!#REF!,IF(+NFL!$H277="Cleveland",+NFL!#REF!,0))</f>
        <v>0</v>
      </c>
      <c r="AZ154" s="96">
        <f>IF(+NFL!$F277="Cleveland",+NFL!#REF!,IF(+NFL!$H277="Cleveland",+NFL!#REF!,0))</f>
        <v>0</v>
      </c>
      <c r="BA154" s="70">
        <f>IF(+NFL!$F277="Cleveland",+NFL!#REF!,IF(+NFL!$H277="Cleveland",+NFL!#REF!,0))</f>
        <v>0</v>
      </c>
      <c r="BB154" s="70">
        <f>IF(+NFL!$F277="Cleveland",+NFL!#REF!,IF(+NFL!$H277="Cleveland",+NFL!#REF!,0))</f>
        <v>0</v>
      </c>
      <c r="BC154" s="592">
        <f>IF(+NFL!$F277="Cleveland",+NFL!#REF!,IF(+NFL!$H277="Cleveland",+NFL!#REF!,0))</f>
        <v>0</v>
      </c>
      <c r="BD154" s="81">
        <f>IF(+NFL!$F277="Cleveland",+NFL!#REF!,IF(+NFL!$H277="Cleveland",+NFL!#REF!,0))</f>
        <v>0</v>
      </c>
      <c r="BE154" s="96">
        <f>IF(+NFL!$F277="Cleveland",+NFL!#REF!,IF(+NFL!$H277="Cleveland",+NFL!#REF!,0))</f>
        <v>0</v>
      </c>
      <c r="BF154" s="70">
        <f>IF(+NFL!$F277="Cleveland",+NFL!#REF!,IF(+NFL!$H277="Cleveland",+NFL!#REF!,0))</f>
        <v>0</v>
      </c>
      <c r="BG154" s="81">
        <f>IF(+NFL!$F277="Cleveland",+NFL!#REF!,IF(+NFL!$H277="Cleveland",+NFL!#REF!,0))</f>
        <v>0</v>
      </c>
      <c r="BH154" s="96">
        <f>IF(+NFL!$F277="Cleveland",+NFL!#REF!,IF(+NFL!$H277="Cleveland",+NFL!#REF!,0))</f>
        <v>0</v>
      </c>
      <c r="BI154" s="70">
        <f>IF(+NFL!$F277="Cleveland",+NFL!#REF!,IF(+NFL!$H277="Cleveland",+NFL!#REF!,0))</f>
        <v>0</v>
      </c>
      <c r="BJ154" s="124">
        <f>IF(+NFL!$F277="Cleveland",+NFL!#REF!,IF(+NFL!$H277="Cleveland",+NFL!#REF!,0))</f>
        <v>0</v>
      </c>
      <c r="BK154" s="182">
        <f>IF(+NFL!$F277="Cleveland",+NFL!#REF!,IF(+NFL!$H277="Cleveland",+NFL!#REF!,0))</f>
        <v>0</v>
      </c>
    </row>
    <row r="155" spans="1:63" x14ac:dyDescent="0.8">
      <c r="B155" s="480"/>
      <c r="F155" s="1311" t="str">
        <f>F156</f>
        <v>Dallas</v>
      </c>
      <c r="G155" s="1312"/>
      <c r="H155" s="1312"/>
      <c r="I155" s="1313"/>
      <c r="L155" s="572"/>
      <c r="M155" s="573"/>
      <c r="N155" s="583"/>
      <c r="P155" s="583"/>
      <c r="R155" s="586"/>
      <c r="S155" s="585"/>
      <c r="T155" s="587"/>
      <c r="X155" s="587"/>
      <c r="AL155" s="101"/>
      <c r="AN155" s="102"/>
      <c r="AP155" s="480"/>
      <c r="AQ155" s="480"/>
      <c r="AY155" s="81"/>
      <c r="AZ155" s="96"/>
      <c r="BA155" s="70"/>
      <c r="BB155" s="70"/>
      <c r="BC155" s="480"/>
      <c r="BF155" s="70"/>
    </row>
    <row r="156" spans="1:63" x14ac:dyDescent="0.8">
      <c r="A156" s="70">
        <f>IF(+NFL!$F4="Dallas",+NFL!A4,IF(+NFL!$H4="Dallas",+NFL!A4,0))</f>
        <v>1</v>
      </c>
      <c r="B156" s="480" t="str">
        <f>IF(+NFL!$F4="Dallas",+NFL!B4,IF(+NFL!$H4="Dallas",+NFL!B4,0))</f>
        <v>Thurs</v>
      </c>
      <c r="C156" s="72">
        <f>IF(+NFL!$F4="Dallas",+NFL!C4,IF(+NFL!$H4="Dallas",+NFL!C4,0))</f>
        <v>44448</v>
      </c>
      <c r="D156" s="73">
        <f>IF(+NFL!$F4="Dallas",+NFL!D4,IF(+NFL!$H4="Dallas",+NFL!D4,0))</f>
        <v>0.84375</v>
      </c>
      <c r="E156" s="70" t="str">
        <f>IF(+NFL!$F4="Dallas",+NFL!E4,IF(+NFL!$H4="Dallas",+NFL!E4,0))</f>
        <v>NBC</v>
      </c>
      <c r="F156" s="189" t="str">
        <f>IF(+NFL!$F4="Dallas",+NFL!F4,IF(+NFL!$H4="Dallas",+NFL!F4,0))</f>
        <v>Dallas</v>
      </c>
      <c r="G156" s="70" t="str">
        <f>IF(+NFL!$F4="Dallas",+NFL!G4,IF(+NFL!$H4="Dallas",+NFL!G4,0))</f>
        <v>NFCE</v>
      </c>
      <c r="H156" s="189" t="str">
        <f>IF(+NFL!$F4="Dallas",+NFL!H4,IF(+NFL!$H4="Dallas",+NFL!H4,0))</f>
        <v>Tampa Bay</v>
      </c>
      <c r="I156" s="70" t="str">
        <f>IF(+NFL!$F4="Dallas",+NFL!I4,IF(+NFL!$H4="Dallas",+NFL!I4,0))</f>
        <v>NFCS</v>
      </c>
      <c r="J156" s="496" t="str">
        <f>IF(+NFL!$F4="Dallas",+NFL!J4,IF(+NFL!$H4="Dallas",+NFL!J4,0))</f>
        <v>Tampa Bay</v>
      </c>
      <c r="K156" s="510" t="str">
        <f>IF(+NFL!$F4="Dallas",+NFL!K4,IF(+NFL!$H4="Dallas",+NFL!K4,0))</f>
        <v>Dallas</v>
      </c>
      <c r="L156" s="572">
        <f>IF(+NFL!$F4="Dallas",+NFL!L4,IF(+NFL!$H4="Dallas",+NFL!L4,0))</f>
        <v>8.5</v>
      </c>
      <c r="M156" s="573">
        <f>IF(+NFL!$F4="Dallas",+NFL!M4,IF(+NFL!$H4="Dallas",+NFL!M4,0))</f>
        <v>51.5</v>
      </c>
      <c r="N156" s="583" t="str">
        <f>IF(+NFL!$F4="Dallas",+NFL!N4,IF(+NFL!$H4="Dallas",+NFL!N4,0))</f>
        <v>Tampa Bay</v>
      </c>
      <c r="O156" s="584">
        <f>IF(+NFL!$F4="Dallas",+NFL!O4,IF(+NFL!$H4="Dallas",+NFL!O4,0))</f>
        <v>31</v>
      </c>
      <c r="P156" s="583" t="str">
        <f>IF(+NFL!$F4="Dallas",+NFL!P4,IF(+NFL!$H4="Dallas",+NFL!P4,0))</f>
        <v>Dallas</v>
      </c>
      <c r="Q156" s="585">
        <f>IF(+NFL!$F4="Dallas",+NFL!Q4,IF(+NFL!$H4="Dallas",+NFL!Q4,0))</f>
        <v>29</v>
      </c>
      <c r="R156" s="586" t="str">
        <f>IF(+NFL!$F4="Dallas",+NFL!R4,IF(+NFL!$H4="Dallas",+NFL!R4,0))</f>
        <v>Dallas</v>
      </c>
      <c r="S156" s="585" t="str">
        <f>IF(+NFL!$F4="Dallas",+NFL!S4,IF(+NFL!$H4="Dallas",+NFL!S4,0))</f>
        <v>Tampa Bay</v>
      </c>
      <c r="T156" s="587" t="str">
        <f>IF(+NFL!$F4="Dallas",+NFL!T4,IF(+NFL!$H4="Dallas",+NFL!T4,0))</f>
        <v>Tampa Bay</v>
      </c>
      <c r="U156" s="585" t="str">
        <f>IF(+NFL!$F4="Dallas",+NFL!U4,IF(+NFL!$H4="Dallas",+NFL!U4,0))</f>
        <v>L</v>
      </c>
      <c r="X156" s="587"/>
      <c r="AL156" s="101"/>
      <c r="AN156" s="102"/>
      <c r="AP156" s="480"/>
      <c r="AQ156" s="72"/>
      <c r="AY156" s="81"/>
      <c r="AZ156" s="96"/>
      <c r="BA156" s="70"/>
      <c r="BB156" s="70"/>
      <c r="BC156" s="592"/>
      <c r="BF156" s="70"/>
    </row>
    <row r="157" spans="1:63" x14ac:dyDescent="0.8">
      <c r="A157" s="70">
        <f>IF(+NFL!$F32="Dallas",+NFL!A32,IF(+NFL!$H32="Dallas",+NFL!A32,0))</f>
        <v>2</v>
      </c>
      <c r="B157" s="480" t="str">
        <f>IF(+NFL!$F32="Dallas",+NFL!B32,IF(+NFL!$H32="Dallas",+NFL!B32,0))</f>
        <v>Sun</v>
      </c>
      <c r="C157" s="72">
        <f>IF(+NFL!$F32="Dallas",+NFL!C32,IF(+NFL!$H32="Dallas",+NFL!C32,0))</f>
        <v>44458</v>
      </c>
      <c r="D157" s="73">
        <f>IF(+NFL!$F32="Dallas",+NFL!D32,IF(+NFL!$H32="Dallas",+NFL!D32,0))</f>
        <v>0.68055416666666668</v>
      </c>
      <c r="E157" s="70" t="str">
        <f>IF(+NFL!$F32="Dallas",+NFL!E32,IF(+NFL!$H32="Dallas",+NFL!E32,0))</f>
        <v>CBS</v>
      </c>
      <c r="F157" s="189" t="str">
        <f>IF(+NFL!$F32="Dallas",+NFL!F32,IF(+NFL!$H32="Dallas",+NFL!F32,0))</f>
        <v>Dallas</v>
      </c>
      <c r="G157" s="70" t="str">
        <f>IF(+NFL!$F32="Dallas",+NFL!G32,IF(+NFL!$H32="Dallas",+NFL!G32,0))</f>
        <v>NFCE</v>
      </c>
      <c r="H157" s="189" t="str">
        <f>IF(+NFL!$F32="Dallas",+NFL!H32,IF(+NFL!$H32="Dallas",+NFL!H32,0))</f>
        <v>LA Chargers</v>
      </c>
      <c r="I157" s="70" t="str">
        <f>IF(+NFL!$F32="Dallas",+NFL!I32,IF(+NFL!$H32="Dallas",+NFL!I32,0))</f>
        <v>AFCW</v>
      </c>
      <c r="J157" s="496" t="str">
        <f>IF(+NFL!$F32="Dallas",+NFL!J32,IF(+NFL!$H32="Dallas",+NFL!J32,0))</f>
        <v>LA Chargers</v>
      </c>
      <c r="K157" s="510" t="str">
        <f>IF(+NFL!$F32="Dallas",+NFL!K32,IF(+NFL!$H32="Dallas",+NFL!K32,0))</f>
        <v>Dallas</v>
      </c>
      <c r="L157" s="572">
        <f>IF(+NFL!$F32="Dallas",+NFL!L32,IF(+NFL!$H32="Dallas",+NFL!L32,0))</f>
        <v>3.5</v>
      </c>
      <c r="M157" s="573">
        <f>IF(+NFL!$F32="Dallas",+NFL!M32,IF(+NFL!$H32="Dallas",+NFL!M32,0))</f>
        <v>55</v>
      </c>
      <c r="N157" s="583" t="str">
        <f>IF(+NFL!$F32="Dallas",+NFL!N32,IF(+NFL!$H32="Dallas",+NFL!N32,0))</f>
        <v>Dallas</v>
      </c>
      <c r="O157" s="584">
        <f>IF(+NFL!$F32="Dallas",+NFL!O32,IF(+NFL!$H32="Dallas",+NFL!O32,0))</f>
        <v>20</v>
      </c>
      <c r="P157" s="583" t="str">
        <f>IF(+NFL!$F32="Dallas",+NFL!P32,IF(+NFL!$H32="Dallas",+NFL!P32,0))</f>
        <v>LA Chargers</v>
      </c>
      <c r="Q157" s="585">
        <f>IF(+NFL!$F32="Dallas",+NFL!Q32,IF(+NFL!$H32="Dallas",+NFL!Q32,0))</f>
        <v>17</v>
      </c>
      <c r="R157" s="586" t="str">
        <f>IF(+NFL!$F32="Dallas",+NFL!R32,IF(+NFL!$H32="Dallas",+NFL!R32,0))</f>
        <v>Dallas</v>
      </c>
      <c r="S157" s="585" t="str">
        <f>IF(+NFL!$F32="Dallas",+NFL!S32,IF(+NFL!$H32="Dallas",+NFL!S32,0))</f>
        <v>LA Chargers</v>
      </c>
      <c r="T157" s="587" t="str">
        <f>IF(+NFL!$F32="Dallas",+NFL!T32,IF(+NFL!$H32="Dallas",+NFL!T32,0))</f>
        <v>LA Chargers</v>
      </c>
      <c r="U157" s="585" t="str">
        <f>IF(+NFL!$F32="Dallas",+NFL!U32,IF(+NFL!$H32="Dallas",+NFL!U32,0))</f>
        <v>L</v>
      </c>
      <c r="X157" s="587"/>
      <c r="AL157" s="101"/>
      <c r="AN157" s="102"/>
      <c r="AP157" s="480"/>
      <c r="AQ157" s="72"/>
      <c r="AY157" s="81"/>
      <c r="AZ157" s="96"/>
      <c r="BA157" s="70"/>
      <c r="BB157" s="70"/>
      <c r="BC157" s="592"/>
      <c r="BF157" s="70"/>
    </row>
    <row r="158" spans="1:63" x14ac:dyDescent="0.8">
      <c r="A158" s="70">
        <f>IF(+NFL!$F51="Dallas",+NFL!A51,IF(+NFL!$H51="Dallas",+NFL!A51,0))</f>
        <v>3</v>
      </c>
      <c r="B158" s="480" t="str">
        <f>IF(+NFL!$F51="Dallas",+NFL!B51,IF(+NFL!$H51="Dallas",+NFL!B51,0))</f>
        <v>Mon</v>
      </c>
      <c r="C158" s="72">
        <f>IF(+NFL!$F51="Dallas",+NFL!C51,IF(+NFL!$H51="Dallas",+NFL!C51,0))</f>
        <v>44466</v>
      </c>
      <c r="D158" s="73">
        <f>IF(+NFL!$F51="Dallas",+NFL!D51,IF(+NFL!$H51="Dallas",+NFL!D51,0))</f>
        <v>0.84375</v>
      </c>
      <c r="E158" s="70" t="str">
        <f>IF(+NFL!$F51="Dallas",+NFL!E51,IF(+NFL!$H51="Dallas",+NFL!E51,0))</f>
        <v>ESPN</v>
      </c>
      <c r="F158" s="189" t="str">
        <f>IF(+NFL!$F51="Dallas",+NFL!F51,IF(+NFL!$H51="Dallas",+NFL!F51,0))</f>
        <v>Philadelphia</v>
      </c>
      <c r="G158" s="70" t="str">
        <f>IF(+NFL!$F51="Dallas",+NFL!G51,IF(+NFL!$H51="Dallas",+NFL!G51,0))</f>
        <v>NFCE</v>
      </c>
      <c r="H158" s="189" t="str">
        <f>IF(+NFL!$F51="Dallas",+NFL!H51,IF(+NFL!$H51="Dallas",+NFL!H51,0))</f>
        <v>Dallas</v>
      </c>
      <c r="I158" s="70" t="str">
        <f>IF(+NFL!$F51="Dallas",+NFL!I51,IF(+NFL!$H51="Dallas",+NFL!I51,0))</f>
        <v>NFCE</v>
      </c>
      <c r="J158" s="496" t="str">
        <f>IF(+NFL!$F51="Dallas",+NFL!J51,IF(+NFL!$H51="Dallas",+NFL!J51,0))</f>
        <v>Dallas</v>
      </c>
      <c r="K158" s="510" t="str">
        <f>IF(+NFL!$F51="Dallas",+NFL!K51,IF(+NFL!$H51="Dallas",+NFL!K51,0))</f>
        <v>Philadelphia</v>
      </c>
      <c r="L158" s="572">
        <f>IF(+NFL!$F51="Dallas",+NFL!L51,IF(+NFL!$H51="Dallas",+NFL!L51,0))</f>
        <v>3.5</v>
      </c>
      <c r="M158" s="573">
        <f>IF(+NFL!$F51="Dallas",+NFL!M51,IF(+NFL!$H51="Dallas",+NFL!M51,0))</f>
        <v>51.5</v>
      </c>
      <c r="N158" s="583" t="str">
        <f>IF(+NFL!$F51="Dallas",+NFL!N51,IF(+NFL!$H51="Dallas",+NFL!N51,0))</f>
        <v>Dallas</v>
      </c>
      <c r="O158" s="584">
        <f>IF(+NFL!$F51="Dallas",+NFL!O51,IF(+NFL!$H51="Dallas",+NFL!O51,0))</f>
        <v>41</v>
      </c>
      <c r="P158" s="583" t="str">
        <f>IF(+NFL!$F51="Dallas",+NFL!P51,IF(+NFL!$H51="Dallas",+NFL!P51,0))</f>
        <v>Philadelphia</v>
      </c>
      <c r="Q158" s="585">
        <f>IF(+NFL!$F51="Dallas",+NFL!Q51,IF(+NFL!$H51="Dallas",+NFL!Q51,0))</f>
        <v>21</v>
      </c>
      <c r="R158" s="586" t="str">
        <f>IF(+NFL!$F51="Dallas",+NFL!R51,IF(+NFL!$H51="Dallas",+NFL!R51,0))</f>
        <v>Dallas</v>
      </c>
      <c r="S158" s="585" t="str">
        <f>IF(+NFL!$F51="Dallas",+NFL!S51,IF(+NFL!$H51="Dallas",+NFL!S51,0))</f>
        <v>Philadelphia</v>
      </c>
      <c r="T158" s="587" t="str">
        <f>IF(+NFL!$F51="Dallas",+NFL!T51,IF(+NFL!$H51="Dallas",+NFL!T51,0))</f>
        <v>Dallas</v>
      </c>
      <c r="U158" s="585" t="str">
        <f>IF(+NFL!$F51="Dallas",+NFL!U51,IF(+NFL!$H51="Dallas",+NFL!U51,0))</f>
        <v>W</v>
      </c>
      <c r="V158" s="586">
        <f>IF(+NFL!$F35="Dallas",+NFL!#REF!,IF(+NFL!$H35="Dallas",+NFL!#REF!,0))</f>
        <v>0</v>
      </c>
      <c r="W158" s="585">
        <f>IF(+NFL!$F35="Dallas",+NFL!#REF!,IF(+NFL!$H35="Dallas",+NFL!#REF!,0))</f>
        <v>0</v>
      </c>
      <c r="X158" s="587">
        <f>IF(+NFL!$F35="Dallas",+NFL!#REF!,IF(+NFL!$H35="Dallas",+NFL!#REF!,0))</f>
        <v>0</v>
      </c>
      <c r="Y158" s="585">
        <f>IF(+NFL!$F35="Dallas",+NFL!#REF!,IF(+NFL!$H35="Dallas",+NFL!#REF!,0))</f>
        <v>0</v>
      </c>
      <c r="Z158" s="586">
        <f>IF(+NFL!$F35="Dallas",+NFL!#REF!,IF(+NFL!$H35="Dallas",+NFL!#REF!,0))</f>
        <v>0</v>
      </c>
      <c r="AA158" s="585">
        <f>IF(+NFL!$F35="Dallas",+NFL!#REF!,IF(+NFL!$H35="Dallas",+NFL!#REF!,0))</f>
        <v>0</v>
      </c>
      <c r="AB158" s="124">
        <f>IF(+NFL!$F35="Dallas",+NFL!#REF!,IF(+NFL!$H35="Dallas",+NFL!#REF!,0))</f>
        <v>0</v>
      </c>
      <c r="AC158" s="182">
        <f>IF(+NFL!$F35="Dallas",+NFL!#REF!,IF(+NFL!$H35="Dallas",+NFL!#REF!,0))</f>
        <v>0</v>
      </c>
      <c r="AD158" s="496">
        <f>IF(+NFL!$F35="Dallas",+NFL!#REF!,IF(+NFL!$H35="Dallas",+NFL!#REF!,0))</f>
        <v>0</v>
      </c>
      <c r="AE158" s="565">
        <f>IF(+NFL!$F35="Dallas",+NFL!#REF!,IF(+NFL!$H35="Dallas",+NFL!#REF!,0))</f>
        <v>0</v>
      </c>
      <c r="AF158" s="496">
        <f>IF(+NFL!$F35="Dallas",+NFL!#REF!,IF(+NFL!$H35="Dallas",+NFL!#REF!,0))</f>
        <v>0</v>
      </c>
      <c r="AG158" s="565">
        <f>IF(+NFL!$F35="Dallas",+NFL!#REF!,IF(+NFL!$H35="Dallas",+NFL!#REF!,0))</f>
        <v>0</v>
      </c>
      <c r="AH158" s="496">
        <f>IF(+NFL!$F35="Dallas",+NFL!#REF!,IF(+NFL!$H35="Dallas",+NFL!#REF!,0))</f>
        <v>0</v>
      </c>
      <c r="AI158" s="565">
        <f>IF(+NFL!$F35="Dallas",+NFL!#REF!,IF(+NFL!$H35="Dallas",+NFL!#REF!,0))</f>
        <v>0</v>
      </c>
      <c r="AJ158" s="496">
        <f>IF(+NFL!$F35="Dallas",+NFL!#REF!,IF(+NFL!$H35="Dallas",+NFL!#REF!,0))</f>
        <v>0</v>
      </c>
      <c r="AK158" s="565">
        <f>IF(+NFL!$F35="Dallas",+NFL!#REF!,IF(+NFL!$H35="Dallas",+NFL!#REF!,0))</f>
        <v>0</v>
      </c>
      <c r="AL158" s="101">
        <f>IF(+NFL!$F35="Dallas",+NFL!#REF!,IF(+NFL!$H35="Dallas",+NFL!#REF!,0))</f>
        <v>0</v>
      </c>
      <c r="AM158" s="82">
        <f>IF(+NFL!$F35="Dallas",+NFL!#REF!,IF(+NFL!$H35="Dallas",+NFL!#REF!,0))</f>
        <v>0</v>
      </c>
      <c r="AN158" s="102">
        <f>IF(+NFL!$F35="Dallas",+NFL!#REF!,IF(+NFL!$H35="Dallas",+NFL!#REF!,0))</f>
        <v>0</v>
      </c>
      <c r="AO158" s="83">
        <f>IF(+NFL!$F35="Dallas",+NFL!#REF!,IF(+NFL!$H35="Dallas",+NFL!#REF!,0))</f>
        <v>0</v>
      </c>
      <c r="AP158" s="480">
        <f>IF(+NFL!$F35="Dallas",+NFL!#REF!,IF(+NFL!$H35="Dallas",+NFL!#REF!,0))</f>
        <v>0</v>
      </c>
      <c r="AQ158" s="72">
        <f>IF(+NFL!$F35="Dallas",+NFL!#REF!,IF(+NFL!$H35="Dallas",+NFL!#REF!,0))</f>
        <v>0</v>
      </c>
      <c r="AR158" s="81">
        <f>IF(+NFL!$F35="Dallas",+NFL!#REF!,IF(+NFL!$H35="Dallas",+NFL!#REF!,0))</f>
        <v>0</v>
      </c>
      <c r="AS158" s="96">
        <f>IF(+NFL!$F35="Dallas",+NFL!#REF!,IF(+NFL!$H35="Dallas",+NFL!#REF!,0))</f>
        <v>0</v>
      </c>
      <c r="AT158" s="96">
        <f>IF(+NFL!$F35="Dallas",+NFL!#REF!,IF(+NFL!$H35="Dallas",+NFL!#REF!,0))</f>
        <v>0</v>
      </c>
      <c r="AU158" s="81">
        <f>IF(+NFL!$F35="Dallas",+NFL!#REF!,IF(+NFL!$H35="Dallas",+NFL!#REF!,0))</f>
        <v>0</v>
      </c>
      <c r="AV158" s="96">
        <f>IF(+NFL!$F35="Dallas",+NFL!#REF!,IF(+NFL!$H35="Dallas",+NFL!#REF!,0))</f>
        <v>0</v>
      </c>
      <c r="AW158" s="70">
        <f>IF(+NFL!$F35="Dallas",+NFL!#REF!,IF(+NFL!$H35="Dallas",+NFL!#REF!,0))</f>
        <v>0</v>
      </c>
      <c r="AX158" s="96">
        <f>IF(+NFL!$F35="Dallas",+NFL!#REF!,IF(+NFL!$H35="Dallas",+NFL!#REF!,0))</f>
        <v>0</v>
      </c>
      <c r="AY158" s="81">
        <f>IF(+NFL!$F35="Dallas",+NFL!#REF!,IF(+NFL!$H35="Dallas",+NFL!#REF!,0))</f>
        <v>0</v>
      </c>
      <c r="AZ158" s="96">
        <f>IF(+NFL!$F35="Dallas",+NFL!#REF!,IF(+NFL!$H35="Dallas",+NFL!#REF!,0))</f>
        <v>0</v>
      </c>
      <c r="BA158" s="70">
        <f>IF(+NFL!$F35="Dallas",+NFL!#REF!,IF(+NFL!$H35="Dallas",+NFL!#REF!,0))</f>
        <v>0</v>
      </c>
      <c r="BB158" s="70">
        <f>IF(+NFL!$F35="Dallas",+NFL!#REF!,IF(+NFL!$H35="Dallas",+NFL!#REF!,0))</f>
        <v>0</v>
      </c>
      <c r="BC158" s="592">
        <f>IF(+NFL!$F35="Dallas",+NFL!#REF!,IF(+NFL!$H35="Dallas",+NFL!#REF!,0))</f>
        <v>0</v>
      </c>
      <c r="BD158" s="81">
        <f>IF(+NFL!$F35="Dallas",+NFL!#REF!,IF(+NFL!$H35="Dallas",+NFL!#REF!,0))</f>
        <v>0</v>
      </c>
      <c r="BE158" s="96">
        <f>IF(+NFL!$F35="Dallas",+NFL!#REF!,IF(+NFL!$H35="Dallas",+NFL!#REF!,0))</f>
        <v>0</v>
      </c>
      <c r="BF158" s="70">
        <f>IF(+NFL!$F35="Dallas",+NFL!#REF!,IF(+NFL!$H35="Dallas",+NFL!#REF!,0))</f>
        <v>0</v>
      </c>
      <c r="BG158" s="81">
        <f>IF(+NFL!$F35="Dallas",+NFL!#REF!,IF(+NFL!$H35="Dallas",+NFL!#REF!,0))</f>
        <v>0</v>
      </c>
      <c r="BH158" s="96">
        <f>IF(+NFL!$F35="Dallas",+NFL!#REF!,IF(+NFL!$H35="Dallas",+NFL!#REF!,0))</f>
        <v>0</v>
      </c>
      <c r="BI158" s="70">
        <f>IF(+NFL!$F35="Dallas",+NFL!#REF!,IF(+NFL!$H35="Dallas",+NFL!#REF!,0))</f>
        <v>0</v>
      </c>
      <c r="BJ158" s="124">
        <f>IF(+NFL!$F35="Dallas",+NFL!#REF!,IF(+NFL!$H35="Dallas",+NFL!#REF!,0))</f>
        <v>0</v>
      </c>
      <c r="BK158" s="182">
        <f>IF(+NFL!$F35="Dallas",+NFL!#REF!,IF(+NFL!$H35="Dallas",+NFL!#REF!,0))</f>
        <v>0</v>
      </c>
    </row>
    <row r="159" spans="1:63" x14ac:dyDescent="0.8">
      <c r="A159" s="70">
        <f>IF(+NFL!$F56="Dallas",+NFL!A56,IF(+NFL!$H56="Dallas",+NFL!A56,0))</f>
        <v>4</v>
      </c>
      <c r="B159" s="480" t="str">
        <f>IF(+NFL!$F56="Dallas",+NFL!B56,IF(+NFL!$H56="Dallas",+NFL!B56,0))</f>
        <v>Sun</v>
      </c>
      <c r="C159" s="72">
        <f>IF(+NFL!$F56="Dallas",+NFL!C56,IF(+NFL!$H56="Dallas",+NFL!C56,0))</f>
        <v>44472</v>
      </c>
      <c r="D159" s="73">
        <f>IF(+NFL!$F56="Dallas",+NFL!D56,IF(+NFL!$H56="Dallas",+NFL!D56,0))</f>
        <v>0.54166666666666663</v>
      </c>
      <c r="E159" s="70" t="str">
        <f>IF(+NFL!$F56="Dallas",+NFL!E56,IF(+NFL!$H56="Dallas",+NFL!E56,0))</f>
        <v>Fox</v>
      </c>
      <c r="F159" s="189" t="str">
        <f>IF(+NFL!$F56="Dallas",+NFL!F56,IF(+NFL!$H56="Dallas",+NFL!F56,0))</f>
        <v>Carolina</v>
      </c>
      <c r="G159" s="70" t="str">
        <f>IF(+NFL!$F56="Dallas",+NFL!G56,IF(+NFL!$H56="Dallas",+NFL!G56,0))</f>
        <v>NFCS</v>
      </c>
      <c r="H159" s="189" t="str">
        <f>IF(+NFL!$F56="Dallas",+NFL!H56,IF(+NFL!$H56="Dallas",+NFL!H56,0))</f>
        <v>Dallas</v>
      </c>
      <c r="I159" s="70" t="str">
        <f>IF(+NFL!$F56="Dallas",+NFL!I56,IF(+NFL!$H56="Dallas",+NFL!I56,0))</f>
        <v>NFCE</v>
      </c>
      <c r="J159" s="496" t="str">
        <f>IF(+NFL!$F56="Dallas",+NFL!J56,IF(+NFL!$H56="Dallas",+NFL!J56,0))</f>
        <v>Dallas</v>
      </c>
      <c r="K159" s="510" t="str">
        <f>IF(+NFL!$F56="Dallas",+NFL!K56,IF(+NFL!$H56="Dallas",+NFL!K56,0))</f>
        <v>Carolina</v>
      </c>
      <c r="L159" s="572">
        <f>IF(+NFL!$F56="Dallas",+NFL!L56,IF(+NFL!$H56="Dallas",+NFL!L56,0))</f>
        <v>4.5</v>
      </c>
      <c r="M159" s="573">
        <f>IF(+NFL!$F56="Dallas",+NFL!M56,IF(+NFL!$H56="Dallas",+NFL!M56,0))</f>
        <v>50.5</v>
      </c>
      <c r="N159" s="583" t="str">
        <f>IF(+NFL!$F56="Dallas",+NFL!N56,IF(+NFL!$H56="Dallas",+NFL!N56,0))</f>
        <v>Dallas</v>
      </c>
      <c r="O159" s="584">
        <f>IF(+NFL!$F56="Dallas",+NFL!O56,IF(+NFL!$H56="Dallas",+NFL!O56,0))</f>
        <v>36</v>
      </c>
      <c r="P159" s="583" t="str">
        <f>IF(+NFL!$F56="Dallas",+NFL!P56,IF(+NFL!$H56="Dallas",+NFL!P56,0))</f>
        <v>Carolina</v>
      </c>
      <c r="Q159" s="585">
        <f>IF(+NFL!$F56="Dallas",+NFL!Q56,IF(+NFL!$H56="Dallas",+NFL!Q56,0))</f>
        <v>28</v>
      </c>
      <c r="R159" s="586" t="str">
        <f>IF(+NFL!$F56="Dallas",+NFL!R56,IF(+NFL!$H56="Dallas",+NFL!R56,0))</f>
        <v>Dallas</v>
      </c>
      <c r="S159" s="585" t="str">
        <f>IF(+NFL!$F56="Dallas",+NFL!S56,IF(+NFL!$H56="Dallas",+NFL!S56,0))</f>
        <v>Carolina</v>
      </c>
      <c r="T159" s="587" t="str">
        <f>IF(+NFL!$F56="Dallas",+NFL!T56,IF(+NFL!$H56="Dallas",+NFL!T56,0))</f>
        <v>Carolina</v>
      </c>
      <c r="U159" s="585" t="str">
        <f>IF(+NFL!$F56="Dallas",+NFL!U56,IF(+NFL!$H56="Dallas",+NFL!U56,0))</f>
        <v>L</v>
      </c>
      <c r="V159" s="586">
        <f>IF(+NFL!$F48="Dallas",+NFL!#REF!,IF(+NFL!$H48="Dallas",+NFL!#REF!,0))</f>
        <v>0</v>
      </c>
      <c r="W159" s="585">
        <f>IF(+NFL!$F48="Dallas",+NFL!#REF!,IF(+NFL!$H48="Dallas",+NFL!#REF!,0))</f>
        <v>0</v>
      </c>
      <c r="X159" s="587">
        <f>IF(+NFL!$F48="Dallas",+NFL!#REF!,IF(+NFL!$H48="Dallas",+NFL!#REF!,0))</f>
        <v>0</v>
      </c>
      <c r="Y159" s="585">
        <f>IF(+NFL!$F48="Dallas",+NFL!#REF!,IF(+NFL!$H48="Dallas",+NFL!#REF!,0))</f>
        <v>0</v>
      </c>
      <c r="Z159" s="586">
        <f>IF(+NFL!$F48="Dallas",+NFL!#REF!,IF(+NFL!$H48="Dallas",+NFL!#REF!,0))</f>
        <v>0</v>
      </c>
      <c r="AA159" s="585">
        <f>IF(+NFL!$F48="Dallas",+NFL!#REF!,IF(+NFL!$H48="Dallas",+NFL!#REF!,0))</f>
        <v>0</v>
      </c>
      <c r="AB159" s="124">
        <f>IF(+NFL!$F48="Dallas",+NFL!#REF!,IF(+NFL!$H48="Dallas",+NFL!#REF!,0))</f>
        <v>0</v>
      </c>
      <c r="AC159" s="182">
        <f>IF(+NFL!$F48="Dallas",+NFL!#REF!,IF(+NFL!$H48="Dallas",+NFL!#REF!,0))</f>
        <v>0</v>
      </c>
      <c r="AD159" s="496">
        <f>IF(+NFL!$F48="Dallas",+NFL!#REF!,IF(+NFL!$H48="Dallas",+NFL!#REF!,0))</f>
        <v>0</v>
      </c>
      <c r="AE159" s="565">
        <f>IF(+NFL!$F48="Dallas",+NFL!#REF!,IF(+NFL!$H48="Dallas",+NFL!#REF!,0))</f>
        <v>0</v>
      </c>
      <c r="AF159" s="496">
        <f>IF(+NFL!$F48="Dallas",+NFL!#REF!,IF(+NFL!$H48="Dallas",+NFL!#REF!,0))</f>
        <v>0</v>
      </c>
      <c r="AG159" s="565">
        <f>IF(+NFL!$F48="Dallas",+NFL!#REF!,IF(+NFL!$H48="Dallas",+NFL!#REF!,0))</f>
        <v>0</v>
      </c>
      <c r="AH159" s="496">
        <f>IF(+NFL!$F48="Dallas",+NFL!#REF!,IF(+NFL!$H48="Dallas",+NFL!#REF!,0))</f>
        <v>0</v>
      </c>
      <c r="AI159" s="565">
        <f>IF(+NFL!$F48="Dallas",+NFL!#REF!,IF(+NFL!$H48="Dallas",+NFL!#REF!,0))</f>
        <v>0</v>
      </c>
      <c r="AJ159" s="496">
        <f>IF(+NFL!$F48="Dallas",+NFL!#REF!,IF(+NFL!$H48="Dallas",+NFL!#REF!,0))</f>
        <v>0</v>
      </c>
      <c r="AK159" s="565">
        <f>IF(+NFL!$F48="Dallas",+NFL!#REF!,IF(+NFL!$H48="Dallas",+NFL!#REF!,0))</f>
        <v>0</v>
      </c>
      <c r="AL159" s="101">
        <f>IF(+NFL!$F48="Dallas",+NFL!#REF!,IF(+NFL!$H48="Dallas",+NFL!#REF!,0))</f>
        <v>0</v>
      </c>
      <c r="AM159" s="82">
        <f>IF(+NFL!$F48="Dallas",+NFL!#REF!,IF(+NFL!$H48="Dallas",+NFL!#REF!,0))</f>
        <v>0</v>
      </c>
      <c r="AN159" s="102">
        <f>IF(+NFL!$F48="Dallas",+NFL!#REF!,IF(+NFL!$H48="Dallas",+NFL!#REF!,0))</f>
        <v>0</v>
      </c>
      <c r="AO159" s="83">
        <f>IF(+NFL!$F48="Dallas",+NFL!#REF!,IF(+NFL!$H48="Dallas",+NFL!#REF!,0))</f>
        <v>0</v>
      </c>
      <c r="AP159" s="480">
        <f>IF(+NFL!$F48="Dallas",+NFL!#REF!,IF(+NFL!$H48="Dallas",+NFL!#REF!,0))</f>
        <v>0</v>
      </c>
      <c r="AQ159" s="72">
        <f>IF(+NFL!$F48="Dallas",+NFL!#REF!,IF(+NFL!$H48="Dallas",+NFL!#REF!,0))</f>
        <v>0</v>
      </c>
      <c r="AR159" s="81">
        <f>IF(+NFL!$F48="Dallas",+NFL!#REF!,IF(+NFL!$H48="Dallas",+NFL!#REF!,0))</f>
        <v>0</v>
      </c>
      <c r="AS159" s="96">
        <f>IF(+NFL!$F48="Dallas",+NFL!#REF!,IF(+NFL!$H48="Dallas",+NFL!#REF!,0))</f>
        <v>0</v>
      </c>
      <c r="AT159" s="96">
        <f>IF(+NFL!$F48="Dallas",+NFL!#REF!,IF(+NFL!$H48="Dallas",+NFL!#REF!,0))</f>
        <v>0</v>
      </c>
      <c r="AU159" s="81">
        <f>IF(+NFL!$F48="Dallas",+NFL!#REF!,IF(+NFL!$H48="Dallas",+NFL!#REF!,0))</f>
        <v>0</v>
      </c>
      <c r="AV159" s="96">
        <f>IF(+NFL!$F48="Dallas",+NFL!#REF!,IF(+NFL!$H48="Dallas",+NFL!#REF!,0))</f>
        <v>0</v>
      </c>
      <c r="AW159" s="70">
        <f>IF(+NFL!$F48="Dallas",+NFL!#REF!,IF(+NFL!$H48="Dallas",+NFL!#REF!,0))</f>
        <v>0</v>
      </c>
      <c r="AX159" s="96">
        <f>IF(+NFL!$F48="Dallas",+NFL!#REF!,IF(+NFL!$H48="Dallas",+NFL!#REF!,0))</f>
        <v>0</v>
      </c>
      <c r="AY159" s="81">
        <f>IF(+NFL!$F48="Dallas",+NFL!#REF!,IF(+NFL!$H48="Dallas",+NFL!#REF!,0))</f>
        <v>0</v>
      </c>
      <c r="AZ159" s="96">
        <f>IF(+NFL!$F48="Dallas",+NFL!#REF!,IF(+NFL!$H48="Dallas",+NFL!#REF!,0))</f>
        <v>0</v>
      </c>
      <c r="BA159" s="70">
        <f>IF(+NFL!$F48="Dallas",+NFL!#REF!,IF(+NFL!$H48="Dallas",+NFL!#REF!,0))</f>
        <v>0</v>
      </c>
      <c r="BB159" s="70">
        <f>IF(+NFL!$F48="Dallas",+NFL!#REF!,IF(+NFL!$H48="Dallas",+NFL!#REF!,0))</f>
        <v>0</v>
      </c>
      <c r="BC159" s="592">
        <f>IF(+NFL!$F48="Dallas",+NFL!#REF!,IF(+NFL!$H48="Dallas",+NFL!#REF!,0))</f>
        <v>0</v>
      </c>
      <c r="BD159" s="81">
        <f>IF(+NFL!$F48="Dallas",+NFL!#REF!,IF(+NFL!$H48="Dallas",+NFL!#REF!,0))</f>
        <v>0</v>
      </c>
      <c r="BE159" s="96">
        <f>IF(+NFL!$F48="Dallas",+NFL!#REF!,IF(+NFL!$H48="Dallas",+NFL!#REF!,0))</f>
        <v>0</v>
      </c>
      <c r="BF159" s="70">
        <f>IF(+NFL!$F48="Dallas",+NFL!#REF!,IF(+NFL!$H48="Dallas",+NFL!#REF!,0))</f>
        <v>0</v>
      </c>
      <c r="BG159" s="81">
        <f>IF(+NFL!$F48="Dallas",+NFL!#REF!,IF(+NFL!$H48="Dallas",+NFL!#REF!,0))</f>
        <v>0</v>
      </c>
      <c r="BH159" s="96">
        <f>IF(+NFL!$F48="Dallas",+NFL!#REF!,IF(+NFL!$H48="Dallas",+NFL!#REF!,0))</f>
        <v>0</v>
      </c>
      <c r="BI159" s="70">
        <f>IF(+NFL!$F48="Dallas",+NFL!#REF!,IF(+NFL!$H48="Dallas",+NFL!#REF!,0))</f>
        <v>0</v>
      </c>
      <c r="BJ159" s="124">
        <f>IF(+NFL!$F48="Dallas",+NFL!#REF!,IF(+NFL!$H48="Dallas",+NFL!#REF!,0))</f>
        <v>0</v>
      </c>
      <c r="BK159" s="182">
        <f>IF(+NFL!$F48="Dallas",+NFL!#REF!,IF(+NFL!$H48="Dallas",+NFL!#REF!,0))</f>
        <v>0</v>
      </c>
    </row>
    <row r="160" spans="1:63" x14ac:dyDescent="0.8">
      <c r="A160" s="70">
        <f>IF(+NFL!$F80="Dallas",+NFL!A80,IF(+NFL!$H80="Dallas",+NFL!A80,0))</f>
        <v>5</v>
      </c>
      <c r="B160" s="480" t="str">
        <f>IF(+NFL!$F80="Dallas",+NFL!B80,IF(+NFL!$H80="Dallas",+NFL!B80,0))</f>
        <v>Sun</v>
      </c>
      <c r="C160" s="72">
        <f>IF(+NFL!$F80="Dallas",+NFL!C80,IF(+NFL!$H80="Dallas",+NFL!C80,0))</f>
        <v>44479</v>
      </c>
      <c r="D160" s="73">
        <f>IF(+NFL!$F80="Dallas",+NFL!D80,IF(+NFL!$H80="Dallas",+NFL!D80,0))</f>
        <v>0.66666666666666663</v>
      </c>
      <c r="E160" s="70" t="str">
        <f>IF(+NFL!$F80="Dallas",+NFL!E80,IF(+NFL!$H80="Dallas",+NFL!E80,0))</f>
        <v>CBS</v>
      </c>
      <c r="F160" s="189" t="str">
        <f>IF(+NFL!$F80="Dallas",+NFL!F80,IF(+NFL!$H80="Dallas",+NFL!F80,0))</f>
        <v>NY Giants</v>
      </c>
      <c r="G160" s="70" t="str">
        <f>IF(+NFL!$F80="Dallas",+NFL!G80,IF(+NFL!$H80="Dallas",+NFL!G80,0))</f>
        <v>NFCE</v>
      </c>
      <c r="H160" s="189" t="str">
        <f>IF(+NFL!$F80="Dallas",+NFL!H80,IF(+NFL!$H80="Dallas",+NFL!H80,0))</f>
        <v>Dallas</v>
      </c>
      <c r="I160" s="70" t="str">
        <f>IF(+NFL!$F80="Dallas",+NFL!I80,IF(+NFL!$H80="Dallas",+NFL!I80,0))</f>
        <v>NFCE</v>
      </c>
      <c r="J160" s="496" t="str">
        <f>IF(+NFL!$F80="Dallas",+NFL!J80,IF(+NFL!$H80="Dallas",+NFL!J80,0))</f>
        <v>Dallas</v>
      </c>
      <c r="K160" s="510" t="str">
        <f>IF(+NFL!$F80="Dallas",+NFL!K80,IF(+NFL!$H80="Dallas",+NFL!K80,0))</f>
        <v>NY Giants</v>
      </c>
      <c r="L160" s="572">
        <f>IF(+NFL!$F80="Dallas",+NFL!L80,IF(+NFL!$H80="Dallas",+NFL!L80,0))</f>
        <v>7</v>
      </c>
      <c r="M160" s="573">
        <f>IF(+NFL!$F80="Dallas",+NFL!M80,IF(+NFL!$H80="Dallas",+NFL!M80,0))</f>
        <v>52</v>
      </c>
      <c r="N160" s="583" t="str">
        <f>IF(+NFL!$F80="Dallas",+NFL!N80,IF(+NFL!$H80="Dallas",+NFL!N80,0))</f>
        <v>Dallas</v>
      </c>
      <c r="O160" s="584">
        <f>IF(+NFL!$F80="Dallas",+NFL!O80,IF(+NFL!$H80="Dallas",+NFL!O80,0))</f>
        <v>44</v>
      </c>
      <c r="P160" s="583" t="str">
        <f>IF(+NFL!$F80="Dallas",+NFL!P80,IF(+NFL!$H80="Dallas",+NFL!P80,0))</f>
        <v>NY Giants</v>
      </c>
      <c r="Q160" s="585">
        <f>IF(+NFL!$F80="Dallas",+NFL!Q80,IF(+NFL!$H80="Dallas",+NFL!Q80,0))</f>
        <v>20</v>
      </c>
      <c r="R160" s="586" t="str">
        <f>IF(+NFL!$F80="Dallas",+NFL!R80,IF(+NFL!$H80="Dallas",+NFL!R80,0))</f>
        <v>Dallas</v>
      </c>
      <c r="S160" s="585" t="str">
        <f>IF(+NFL!$F80="Dallas",+NFL!S80,IF(+NFL!$H80="Dallas",+NFL!S80,0))</f>
        <v>NY Giants</v>
      </c>
      <c r="T160" s="587" t="str">
        <f>IF(+NFL!$F80="Dallas",+NFL!T80,IF(+NFL!$H80="Dallas",+NFL!T80,0))</f>
        <v>Dallas</v>
      </c>
      <c r="U160" s="585" t="str">
        <f>IF(+NFL!$F80="Dallas",+NFL!U80,IF(+NFL!$H80="Dallas",+NFL!U80,0))</f>
        <v>W</v>
      </c>
      <c r="V160" s="586">
        <f>IF(+NFL!$F81="Dallas",+NFL!#REF!,IF(+NFL!$H81="Dallas",+NFL!#REF!,0))</f>
        <v>0</v>
      </c>
      <c r="W160" s="585">
        <f>IF(+NFL!$F81="Dallas",+NFL!#REF!,IF(+NFL!$H81="Dallas",+NFL!#REF!,0))</f>
        <v>0</v>
      </c>
      <c r="X160" s="587">
        <f>IF(+NFL!$F81="Dallas",+NFL!#REF!,IF(+NFL!$H81="Dallas",+NFL!#REF!,0))</f>
        <v>0</v>
      </c>
      <c r="Y160" s="585">
        <f>IF(+NFL!$F81="Dallas",+NFL!#REF!,IF(+NFL!$H81="Dallas",+NFL!#REF!,0))</f>
        <v>0</v>
      </c>
      <c r="Z160" s="586">
        <f>IF(+NFL!$F81="Dallas",+NFL!#REF!,IF(+NFL!$H81="Dallas",+NFL!#REF!,0))</f>
        <v>0</v>
      </c>
      <c r="AA160" s="585">
        <f>IF(+NFL!$F81="Dallas",+NFL!#REF!,IF(+NFL!$H81="Dallas",+NFL!#REF!,0))</f>
        <v>0</v>
      </c>
      <c r="AB160" s="124">
        <f>IF(+NFL!$F81="Dallas",+NFL!#REF!,IF(+NFL!$H81="Dallas",+NFL!#REF!,0))</f>
        <v>0</v>
      </c>
      <c r="AC160" s="182">
        <f>IF(+NFL!$F81="Dallas",+NFL!#REF!,IF(+NFL!$H81="Dallas",+NFL!#REF!,0))</f>
        <v>0</v>
      </c>
      <c r="AD160" s="496">
        <f>IF(+NFL!$F81="Dallas",+NFL!#REF!,IF(+NFL!$H81="Dallas",+NFL!#REF!,0))</f>
        <v>0</v>
      </c>
      <c r="AE160" s="565">
        <f>IF(+NFL!$F81="Dallas",+NFL!#REF!,IF(+NFL!$H81="Dallas",+NFL!#REF!,0))</f>
        <v>0</v>
      </c>
      <c r="AF160" s="496">
        <f>IF(+NFL!$F81="Dallas",+NFL!#REF!,IF(+NFL!$H81="Dallas",+NFL!#REF!,0))</f>
        <v>0</v>
      </c>
      <c r="AG160" s="565">
        <f>IF(+NFL!$F81="Dallas",+NFL!#REF!,IF(+NFL!$H81="Dallas",+NFL!#REF!,0))</f>
        <v>0</v>
      </c>
      <c r="AH160" s="496">
        <f>IF(+NFL!$F81="Dallas",+NFL!#REF!,IF(+NFL!$H81="Dallas",+NFL!#REF!,0))</f>
        <v>0</v>
      </c>
      <c r="AI160" s="565">
        <f>IF(+NFL!$F81="Dallas",+NFL!#REF!,IF(+NFL!$H81="Dallas",+NFL!#REF!,0))</f>
        <v>0</v>
      </c>
      <c r="AJ160" s="496">
        <f>IF(+NFL!$F81="Dallas",+NFL!#REF!,IF(+NFL!$H81="Dallas",+NFL!#REF!,0))</f>
        <v>0</v>
      </c>
      <c r="AK160" s="565">
        <f>IF(+NFL!$F81="Dallas",+NFL!#REF!,IF(+NFL!$H81="Dallas",+NFL!#REF!,0))</f>
        <v>0</v>
      </c>
      <c r="AL160" s="101">
        <f>IF(+NFL!$F81="Dallas",+NFL!#REF!,IF(+NFL!$H81="Dallas",+NFL!#REF!,0))</f>
        <v>0</v>
      </c>
      <c r="AM160" s="82">
        <f>IF(+NFL!$F81="Dallas",+NFL!#REF!,IF(+NFL!$H81="Dallas",+NFL!#REF!,0))</f>
        <v>0</v>
      </c>
      <c r="AN160" s="102">
        <f>IF(+NFL!$F81="Dallas",+NFL!#REF!,IF(+NFL!$H81="Dallas",+NFL!#REF!,0))</f>
        <v>0</v>
      </c>
      <c r="AO160" s="83">
        <f>IF(+NFL!$F81="Dallas",+NFL!#REF!,IF(+NFL!$H81="Dallas",+NFL!#REF!,0))</f>
        <v>0</v>
      </c>
      <c r="AP160" s="480">
        <f>IF(+NFL!$F81="Dallas",+NFL!#REF!,IF(+NFL!$H81="Dallas",+NFL!#REF!,0))</f>
        <v>0</v>
      </c>
      <c r="AQ160" s="72">
        <f>IF(+NFL!$F81="Dallas",+NFL!#REF!,IF(+NFL!$H81="Dallas",+NFL!#REF!,0))</f>
        <v>0</v>
      </c>
      <c r="AR160" s="81">
        <f>IF(+NFL!$F81="Dallas",+NFL!#REF!,IF(+NFL!$H81="Dallas",+NFL!#REF!,0))</f>
        <v>0</v>
      </c>
      <c r="AS160" s="96">
        <f>IF(+NFL!$F81="Dallas",+NFL!#REF!,IF(+NFL!$H81="Dallas",+NFL!#REF!,0))</f>
        <v>0</v>
      </c>
      <c r="AT160" s="96">
        <f>IF(+NFL!$F81="Dallas",+NFL!#REF!,IF(+NFL!$H81="Dallas",+NFL!#REF!,0))</f>
        <v>0</v>
      </c>
      <c r="AU160" s="81">
        <f>IF(+NFL!$F81="Dallas",+NFL!#REF!,IF(+NFL!$H81="Dallas",+NFL!#REF!,0))</f>
        <v>0</v>
      </c>
      <c r="AV160" s="96">
        <f>IF(+NFL!$F81="Dallas",+NFL!#REF!,IF(+NFL!$H81="Dallas",+NFL!#REF!,0))</f>
        <v>0</v>
      </c>
      <c r="AW160" s="70">
        <f>IF(+NFL!$F81="Dallas",+NFL!#REF!,IF(+NFL!$H81="Dallas",+NFL!#REF!,0))</f>
        <v>0</v>
      </c>
      <c r="AX160" s="96">
        <f>IF(+NFL!$F81="Dallas",+NFL!#REF!,IF(+NFL!$H81="Dallas",+NFL!#REF!,0))</f>
        <v>0</v>
      </c>
      <c r="AY160" s="81">
        <f>IF(+NFL!$F81="Dallas",+NFL!#REF!,IF(+NFL!$H81="Dallas",+NFL!#REF!,0))</f>
        <v>0</v>
      </c>
      <c r="AZ160" s="96">
        <f>IF(+NFL!$F81="Dallas",+NFL!#REF!,IF(+NFL!$H81="Dallas",+NFL!#REF!,0))</f>
        <v>0</v>
      </c>
      <c r="BA160" s="70">
        <f>IF(+NFL!$F81="Dallas",+NFL!#REF!,IF(+NFL!$H81="Dallas",+NFL!#REF!,0))</f>
        <v>0</v>
      </c>
      <c r="BB160" s="70">
        <f>IF(+NFL!$F81="Dallas",+NFL!#REF!,IF(+NFL!$H81="Dallas",+NFL!#REF!,0))</f>
        <v>0</v>
      </c>
      <c r="BC160" s="592">
        <f>IF(+NFL!$F81="Dallas",+NFL!#REF!,IF(+NFL!$H81="Dallas",+NFL!#REF!,0))</f>
        <v>0</v>
      </c>
      <c r="BD160" s="81">
        <f>IF(+NFL!$F81="Dallas",+NFL!#REF!,IF(+NFL!$H81="Dallas",+NFL!#REF!,0))</f>
        <v>0</v>
      </c>
      <c r="BE160" s="96">
        <f>IF(+NFL!$F81="Dallas",+NFL!#REF!,IF(+NFL!$H81="Dallas",+NFL!#REF!,0))</f>
        <v>0</v>
      </c>
      <c r="BF160" s="70">
        <f>IF(+NFL!$F81="Dallas",+NFL!#REF!,IF(+NFL!$H81="Dallas",+NFL!#REF!,0))</f>
        <v>0</v>
      </c>
      <c r="BG160" s="81">
        <f>IF(+NFL!$F81="Dallas",+NFL!#REF!,IF(+NFL!$H81="Dallas",+NFL!#REF!,0))</f>
        <v>0</v>
      </c>
      <c r="BH160" s="96">
        <f>IF(+NFL!$F81="Dallas",+NFL!#REF!,IF(+NFL!$H81="Dallas",+NFL!#REF!,0))</f>
        <v>0</v>
      </c>
      <c r="BI160" s="70">
        <f>IF(+NFL!$F81="Dallas",+NFL!#REF!,IF(+NFL!$H81="Dallas",+NFL!#REF!,0))</f>
        <v>0</v>
      </c>
      <c r="BJ160" s="124">
        <f>IF(+NFL!$F81="Dallas",+NFL!#REF!,IF(+NFL!$H81="Dallas",+NFL!#REF!,0))</f>
        <v>0</v>
      </c>
      <c r="BK160" s="182">
        <f>IF(+NFL!$F81="Dallas",+NFL!#REF!,IF(+NFL!$H81="Dallas",+NFL!#REF!,0))</f>
        <v>0</v>
      </c>
    </row>
    <row r="161" spans="1:63" x14ac:dyDescent="0.8">
      <c r="A161" s="70">
        <f>IF(+NFL!$F95="Dallas",+NFL!A95,IF(+NFL!$H95="Dallas",+NFL!A95,0))</f>
        <v>6</v>
      </c>
      <c r="B161" s="480" t="str">
        <f>IF(+NFL!$F95="Dallas",+NFL!B95,IF(+NFL!$H95="Dallas",+NFL!B95,0))</f>
        <v>Sun</v>
      </c>
      <c r="C161" s="72">
        <f>IF(+NFL!$F95="Dallas",+NFL!C95,IF(+NFL!$H95="Dallas",+NFL!C95,0))</f>
        <v>44486</v>
      </c>
      <c r="D161" s="73">
        <f>IF(+NFL!$F95="Dallas",+NFL!D95,IF(+NFL!$H95="Dallas",+NFL!D95,0))</f>
        <v>0.68055416666666668</v>
      </c>
      <c r="E161" s="70" t="str">
        <f>IF(+NFL!$F95="Dallas",+NFL!E95,IF(+NFL!$H95="Dallas",+NFL!E95,0))</f>
        <v>CBS</v>
      </c>
      <c r="F161" s="189" t="str">
        <f>IF(+NFL!$F95="Dallas",+NFL!F95,IF(+NFL!$H95="Dallas",+NFL!F95,0))</f>
        <v>Dallas</v>
      </c>
      <c r="G161" s="70" t="str">
        <f>IF(+NFL!$F95="Dallas",+NFL!G95,IF(+NFL!$H95="Dallas",+NFL!G95,0))</f>
        <v>NFCE</v>
      </c>
      <c r="H161" s="189" t="str">
        <f>IF(+NFL!$F95="Dallas",+NFL!H95,IF(+NFL!$H95="Dallas",+NFL!H95,0))</f>
        <v>New England</v>
      </c>
      <c r="I161" s="70" t="str">
        <f>IF(+NFL!$F95="Dallas",+NFL!I95,IF(+NFL!$H95="Dallas",+NFL!I95,0))</f>
        <v>AFCE</v>
      </c>
      <c r="J161" s="496" t="str">
        <f>IF(+NFL!$F95="Dallas",+NFL!J95,IF(+NFL!$H95="Dallas",+NFL!J95,0))</f>
        <v>Dallas</v>
      </c>
      <c r="K161" s="510" t="str">
        <f>IF(+NFL!$F95="Dallas",+NFL!K95,IF(+NFL!$H95="Dallas",+NFL!K95,0))</f>
        <v>New England</v>
      </c>
      <c r="L161" s="572">
        <f>IF(+NFL!$F95="Dallas",+NFL!L95,IF(+NFL!$H95="Dallas",+NFL!L95,0))</f>
        <v>3.5</v>
      </c>
      <c r="M161" s="573">
        <f>IF(+NFL!$F95="Dallas",+NFL!M95,IF(+NFL!$H95="Dallas",+NFL!M95,0))</f>
        <v>50.5</v>
      </c>
      <c r="N161" s="583" t="str">
        <f>IF(+NFL!$F95="Dallas",+NFL!N95,IF(+NFL!$H95="Dallas",+NFL!N95,0))</f>
        <v>Dallas</v>
      </c>
      <c r="O161" s="584">
        <f>IF(+NFL!$F95="Dallas",+NFL!O95,IF(+NFL!$H95="Dallas",+NFL!O95,0))</f>
        <v>35</v>
      </c>
      <c r="P161" s="583" t="str">
        <f>IF(+NFL!$F95="Dallas",+NFL!P95,IF(+NFL!$H95="Dallas",+NFL!P95,0))</f>
        <v>New England</v>
      </c>
      <c r="Q161" s="585">
        <f>IF(+NFL!$F95="Dallas",+NFL!Q95,IF(+NFL!$H95="Dallas",+NFL!Q95,0))</f>
        <v>29</v>
      </c>
      <c r="R161" s="586" t="str">
        <f>IF(+NFL!$F95="Dallas",+NFL!R95,IF(+NFL!$H95="Dallas",+NFL!R95,0))</f>
        <v>Dallas</v>
      </c>
      <c r="S161" s="585" t="str">
        <f>IF(+NFL!$F95="Dallas",+NFL!S95,IF(+NFL!$H95="Dallas",+NFL!S95,0))</f>
        <v>New England</v>
      </c>
      <c r="T161" s="587" t="str">
        <f>IF(+NFL!$F95="Dallas",+NFL!T95,IF(+NFL!$H95="Dallas",+NFL!T95,0))</f>
        <v>Dallas</v>
      </c>
      <c r="U161" s="585" t="str">
        <f>IF(+NFL!$F95="Dallas",+NFL!U95,IF(+NFL!$H95="Dallas",+NFL!U95,0))</f>
        <v>W</v>
      </c>
      <c r="V161" s="586">
        <f>IF(+NFL!$F97="Dallas",+NFL!#REF!,IF(+NFL!$H97="Dallas",+NFL!#REF!,0))</f>
        <v>0</v>
      </c>
      <c r="W161" s="585">
        <f>IF(+NFL!$F97="Dallas",+NFL!#REF!,IF(+NFL!$H97="Dallas",+NFL!#REF!,0))</f>
        <v>0</v>
      </c>
      <c r="X161" s="587">
        <f>IF(+NFL!$F97="Dallas",+NFL!#REF!,IF(+NFL!$H97="Dallas",+NFL!#REF!,0))</f>
        <v>0</v>
      </c>
      <c r="Y161" s="585">
        <f>IF(+NFL!$F97="Dallas",+NFL!#REF!,IF(+NFL!$H97="Dallas",+NFL!#REF!,0))</f>
        <v>0</v>
      </c>
      <c r="Z161" s="586">
        <f>IF(+NFL!$F97="Dallas",+NFL!#REF!,IF(+NFL!$H97="Dallas",+NFL!#REF!,0))</f>
        <v>0</v>
      </c>
      <c r="AA161" s="585">
        <f>IF(+NFL!$F97="Dallas",+NFL!#REF!,IF(+NFL!$H97="Dallas",+NFL!#REF!,0))</f>
        <v>0</v>
      </c>
      <c r="AB161" s="124">
        <f>IF(+NFL!$F97="Dallas",+NFL!#REF!,IF(+NFL!$H97="Dallas",+NFL!#REF!,0))</f>
        <v>0</v>
      </c>
      <c r="AC161" s="182">
        <f>IF(+NFL!$F97="Dallas",+NFL!#REF!,IF(+NFL!$H97="Dallas",+NFL!#REF!,0))</f>
        <v>0</v>
      </c>
      <c r="AD161" s="496">
        <f>IF(+NFL!$F97="Dallas",+NFL!#REF!,IF(+NFL!$H97="Dallas",+NFL!#REF!,0))</f>
        <v>0</v>
      </c>
      <c r="AE161" s="565">
        <f>IF(+NFL!$F97="Dallas",+NFL!#REF!,IF(+NFL!$H97="Dallas",+NFL!#REF!,0))</f>
        <v>0</v>
      </c>
      <c r="AF161" s="496">
        <f>IF(+NFL!$F97="Dallas",+NFL!#REF!,IF(+NFL!$H97="Dallas",+NFL!#REF!,0))</f>
        <v>0</v>
      </c>
      <c r="AG161" s="565">
        <f>IF(+NFL!$F97="Dallas",+NFL!#REF!,IF(+NFL!$H97="Dallas",+NFL!#REF!,0))</f>
        <v>0</v>
      </c>
      <c r="AH161" s="496">
        <f>IF(+NFL!$F97="Dallas",+NFL!#REF!,IF(+NFL!$H97="Dallas",+NFL!#REF!,0))</f>
        <v>0</v>
      </c>
      <c r="AI161" s="565">
        <f>IF(+NFL!$F97="Dallas",+NFL!#REF!,IF(+NFL!$H97="Dallas",+NFL!#REF!,0))</f>
        <v>0</v>
      </c>
      <c r="AJ161" s="496">
        <f>IF(+NFL!$F97="Dallas",+NFL!#REF!,IF(+NFL!$H97="Dallas",+NFL!#REF!,0))</f>
        <v>0</v>
      </c>
      <c r="AK161" s="565">
        <f>IF(+NFL!$F97="Dallas",+NFL!#REF!,IF(+NFL!$H97="Dallas",+NFL!#REF!,0))</f>
        <v>0</v>
      </c>
      <c r="AL161" s="101">
        <f>IF(+NFL!$F97="Dallas",+NFL!#REF!,IF(+NFL!$H97="Dallas",+NFL!#REF!,0))</f>
        <v>0</v>
      </c>
      <c r="AM161" s="82">
        <f>IF(+NFL!$F97="Dallas",+NFL!#REF!,IF(+NFL!$H97="Dallas",+NFL!#REF!,0))</f>
        <v>0</v>
      </c>
      <c r="AN161" s="102">
        <f>IF(+NFL!$F97="Dallas",+NFL!#REF!,IF(+NFL!$H97="Dallas",+NFL!#REF!,0))</f>
        <v>0</v>
      </c>
      <c r="AO161" s="83">
        <f>IF(+NFL!$F97="Dallas",+NFL!#REF!,IF(+NFL!$H97="Dallas",+NFL!#REF!,0))</f>
        <v>0</v>
      </c>
      <c r="AP161" s="480">
        <f>IF(+NFL!$F97="Dallas",+NFL!#REF!,IF(+NFL!$H97="Dallas",+NFL!#REF!,0))</f>
        <v>0</v>
      </c>
      <c r="AQ161" s="72">
        <f>IF(+NFL!$F97="Dallas",+NFL!#REF!,IF(+NFL!$H97="Dallas",+NFL!#REF!,0))</f>
        <v>0</v>
      </c>
      <c r="AR161" s="81">
        <f>IF(+NFL!$F97="Dallas",+NFL!#REF!,IF(+NFL!$H97="Dallas",+NFL!#REF!,0))</f>
        <v>0</v>
      </c>
      <c r="AS161" s="96">
        <f>IF(+NFL!$F97="Dallas",+NFL!#REF!,IF(+NFL!$H97="Dallas",+NFL!#REF!,0))</f>
        <v>0</v>
      </c>
      <c r="AT161" s="96">
        <f>IF(+NFL!$F97="Dallas",+NFL!#REF!,IF(+NFL!$H97="Dallas",+NFL!#REF!,0))</f>
        <v>0</v>
      </c>
      <c r="AU161" s="81">
        <f>IF(+NFL!$F97="Dallas",+NFL!#REF!,IF(+NFL!$H97="Dallas",+NFL!#REF!,0))</f>
        <v>0</v>
      </c>
      <c r="AV161" s="96">
        <f>IF(+NFL!$F97="Dallas",+NFL!#REF!,IF(+NFL!$H97="Dallas",+NFL!#REF!,0))</f>
        <v>0</v>
      </c>
      <c r="AW161" s="70">
        <f>IF(+NFL!$F97="Dallas",+NFL!#REF!,IF(+NFL!$H97="Dallas",+NFL!#REF!,0))</f>
        <v>0</v>
      </c>
      <c r="AX161" s="96">
        <f>IF(+NFL!$F97="Dallas",+NFL!#REF!,IF(+NFL!$H97="Dallas",+NFL!#REF!,0))</f>
        <v>0</v>
      </c>
      <c r="AY161" s="81">
        <f>IF(+NFL!$F97="Dallas",+NFL!#REF!,IF(+NFL!$H97="Dallas",+NFL!#REF!,0))</f>
        <v>0</v>
      </c>
      <c r="AZ161" s="96">
        <f>IF(+NFL!$F97="Dallas",+NFL!#REF!,IF(+NFL!$H97="Dallas",+NFL!#REF!,0))</f>
        <v>0</v>
      </c>
      <c r="BA161" s="70">
        <f>IF(+NFL!$F97="Dallas",+NFL!#REF!,IF(+NFL!$H97="Dallas",+NFL!#REF!,0))</f>
        <v>0</v>
      </c>
      <c r="BB161" s="70">
        <f>IF(+NFL!$F97="Dallas",+NFL!#REF!,IF(+NFL!$H97="Dallas",+NFL!#REF!,0))</f>
        <v>0</v>
      </c>
      <c r="BC161" s="592">
        <f>IF(+NFL!$F97="Dallas",+NFL!#REF!,IF(+NFL!$H97="Dallas",+NFL!#REF!,0))</f>
        <v>0</v>
      </c>
      <c r="BD161" s="81">
        <f>IF(+NFL!$F97="Dallas",+NFL!#REF!,IF(+NFL!$H97="Dallas",+NFL!#REF!,0))</f>
        <v>0</v>
      </c>
      <c r="BE161" s="96">
        <f>IF(+NFL!$F97="Dallas",+NFL!#REF!,IF(+NFL!$H97="Dallas",+NFL!#REF!,0))</f>
        <v>0</v>
      </c>
      <c r="BF161" s="70">
        <f>IF(+NFL!$F97="Dallas",+NFL!#REF!,IF(+NFL!$H97="Dallas",+NFL!#REF!,0))</f>
        <v>0</v>
      </c>
      <c r="BG161" s="81">
        <f>IF(+NFL!$F97="Dallas",+NFL!#REF!,IF(+NFL!$H97="Dallas",+NFL!#REF!,0))</f>
        <v>0</v>
      </c>
      <c r="BH161" s="96">
        <f>IF(+NFL!$F97="Dallas",+NFL!#REF!,IF(+NFL!$H97="Dallas",+NFL!#REF!,0))</f>
        <v>0</v>
      </c>
      <c r="BI161" s="70">
        <f>IF(+NFL!$F97="Dallas",+NFL!#REF!,IF(+NFL!$H97="Dallas",+NFL!#REF!,0))</f>
        <v>0</v>
      </c>
      <c r="BJ161" s="124">
        <f>IF(+NFL!$F97="Dallas",+NFL!#REF!,IF(+NFL!$H97="Dallas",+NFL!#REF!,0))</f>
        <v>0</v>
      </c>
      <c r="BK161" s="182">
        <f>IF(+NFL!$F97="Dallas",+NFL!#REF!,IF(+NFL!$H97="Dallas",+NFL!#REF!,0))</f>
        <v>0</v>
      </c>
    </row>
    <row r="162" spans="1:63" x14ac:dyDescent="0.8">
      <c r="A162" s="70">
        <f>IF(+NFL!$F118="Dallas",+NFL!A118,IF(+NFL!$H118="Dallas",+NFL!A118,0))</f>
        <v>7</v>
      </c>
      <c r="B162" s="480">
        <f>IF(+NFL!$F118="Dallas",+NFL!B118,IF(+NFL!$H118="Dallas",+NFL!B118,0))</f>
        <v>0</v>
      </c>
      <c r="C162" s="72">
        <f>IF(+NFL!$F118="Dallas",+NFL!C118,IF(+NFL!$H118="Dallas",+NFL!C118,0))</f>
        <v>0</v>
      </c>
      <c r="D162" s="73">
        <f>IF(+NFL!$F118="Dallas",+NFL!D118,IF(+NFL!$H118="Dallas",+NFL!D118,0))</f>
        <v>0</v>
      </c>
      <c r="E162" s="70">
        <f>IF(+NFL!$F118="Dallas",+NFL!E118,IF(+NFL!$H118="Dallas",+NFL!E118,0))</f>
        <v>0</v>
      </c>
      <c r="F162" s="189" t="str">
        <f>IF(+NFL!$F118="Dallas",+NFL!F118,IF(+NFL!$H118="Dallas",+NFL!F118,0))</f>
        <v>Dallas</v>
      </c>
      <c r="G162" s="70" t="str">
        <f>IF(+NFL!$F118="Dallas",+NFL!G118,IF(+NFL!$H118="Dallas",+NFL!G118,0))</f>
        <v>NFCE</v>
      </c>
      <c r="H162" s="189">
        <f>IF(+NFL!$F118="Dallas",+NFL!H118,IF(+NFL!$H118="Dallas",+NFL!H118,0))</f>
        <v>0</v>
      </c>
      <c r="I162" s="70">
        <f>IF(+NFL!$F118="Dallas",+NFL!I118,IF(+NFL!$H118="Dallas",+NFL!I118,0))</f>
        <v>0</v>
      </c>
      <c r="J162" s="496">
        <f>IF(+NFL!$F118="Dallas",+NFL!J118,IF(+NFL!$H118="Dallas",+NFL!J118,0))</f>
        <v>0</v>
      </c>
      <c r="K162" s="510">
        <f>IF(+NFL!$F118="Dallas",+NFL!K118,IF(+NFL!$H118="Dallas",+NFL!K118,0))</f>
        <v>0</v>
      </c>
      <c r="L162" s="572">
        <f>IF(+NFL!$F118="Dallas",+NFL!L118,IF(+NFL!$H118="Dallas",+NFL!L118,0))</f>
        <v>0</v>
      </c>
      <c r="M162" s="573">
        <f>IF(+NFL!$F118="Dallas",+NFL!M118,IF(+NFL!$H118="Dallas",+NFL!M118,0))</f>
        <v>0</v>
      </c>
      <c r="N162" s="583">
        <f>IF(+NFL!$F118="Dallas",+NFL!N118,IF(+NFL!$H118="Dallas",+NFL!N118,0))</f>
        <v>0</v>
      </c>
      <c r="O162" s="584">
        <f>IF(+NFL!$F118="Dallas",+NFL!O118,IF(+NFL!$H118="Dallas",+NFL!O118,0))</f>
        <v>0</v>
      </c>
      <c r="P162" s="583">
        <f>IF(+NFL!$F118="Dallas",+NFL!P118,IF(+NFL!$H118="Dallas",+NFL!P118,0))</f>
        <v>0</v>
      </c>
      <c r="Q162" s="585">
        <f>IF(+NFL!$F118="Dallas",+NFL!Q118,IF(+NFL!$H118="Dallas",+NFL!Q118,0))</f>
        <v>0</v>
      </c>
      <c r="R162" s="586">
        <f>IF(+NFL!$F118="Dallas",+NFL!R118,IF(+NFL!$H118="Dallas",+NFL!R118,0))</f>
        <v>0</v>
      </c>
      <c r="S162" s="585">
        <f>IF(+NFL!$F118="Dallas",+NFL!S118,IF(+NFL!$H118="Dallas",+NFL!S118,0))</f>
        <v>0</v>
      </c>
      <c r="T162" s="587">
        <f>IF(+NFL!$F118="Dallas",+NFL!T118,IF(+NFL!$H118="Dallas",+NFL!T118,0))</f>
        <v>0</v>
      </c>
      <c r="U162" s="585">
        <f>IF(+NFL!$F118="Dallas",+NFL!U118,IF(+NFL!$H118="Dallas",+NFL!U118,0))</f>
        <v>0</v>
      </c>
      <c r="V162" s="586">
        <f>IF(+NFL!$F116="Dallas",+NFL!#REF!,IF(+NFL!$H116="Dallas",+NFL!#REF!,0))</f>
        <v>0</v>
      </c>
      <c r="W162" s="585">
        <f>IF(+NFL!$F116="Dallas",+NFL!#REF!,IF(+NFL!$H116="Dallas",+NFL!#REF!,0))</f>
        <v>0</v>
      </c>
      <c r="X162" s="587">
        <f>IF(+NFL!$F116="Dallas",+NFL!#REF!,IF(+NFL!$H116="Dallas",+NFL!#REF!,0))</f>
        <v>0</v>
      </c>
      <c r="Y162" s="585">
        <f>IF(+NFL!$F116="Dallas",+NFL!#REF!,IF(+NFL!$H116="Dallas",+NFL!#REF!,0))</f>
        <v>0</v>
      </c>
      <c r="Z162" s="586">
        <f>IF(+NFL!$F116="Dallas",+NFL!#REF!,IF(+NFL!$H116="Dallas",+NFL!#REF!,0))</f>
        <v>0</v>
      </c>
      <c r="AA162" s="585">
        <f>IF(+NFL!$F116="Dallas",+NFL!#REF!,IF(+NFL!$H116="Dallas",+NFL!#REF!,0))</f>
        <v>0</v>
      </c>
      <c r="AB162" s="124">
        <f>IF(+NFL!$F116="Dallas",+NFL!#REF!,IF(+NFL!$H116="Dallas",+NFL!#REF!,0))</f>
        <v>0</v>
      </c>
      <c r="AC162" s="182">
        <f>IF(+NFL!$F116="Dallas",+NFL!#REF!,IF(+NFL!$H116="Dallas",+NFL!#REF!,0))</f>
        <v>0</v>
      </c>
      <c r="AD162" s="496">
        <f>IF(+NFL!$F116="Dallas",+NFL!#REF!,IF(+NFL!$H116="Dallas",+NFL!#REF!,0))</f>
        <v>0</v>
      </c>
      <c r="AE162" s="565">
        <f>IF(+NFL!$F116="Dallas",+NFL!#REF!,IF(+NFL!$H116="Dallas",+NFL!#REF!,0))</f>
        <v>0</v>
      </c>
      <c r="AF162" s="496">
        <f>IF(+NFL!$F116="Dallas",+NFL!#REF!,IF(+NFL!$H116="Dallas",+NFL!#REF!,0))</f>
        <v>0</v>
      </c>
      <c r="AG162" s="565">
        <f>IF(+NFL!$F116="Dallas",+NFL!#REF!,IF(+NFL!$H116="Dallas",+NFL!#REF!,0))</f>
        <v>0</v>
      </c>
      <c r="AH162" s="496">
        <f>IF(+NFL!$F116="Dallas",+NFL!#REF!,IF(+NFL!$H116="Dallas",+NFL!#REF!,0))</f>
        <v>0</v>
      </c>
      <c r="AI162" s="565">
        <f>IF(+NFL!$F116="Dallas",+NFL!#REF!,IF(+NFL!$H116="Dallas",+NFL!#REF!,0))</f>
        <v>0</v>
      </c>
      <c r="AJ162" s="496">
        <f>IF(+NFL!$F116="Dallas",+NFL!#REF!,IF(+NFL!$H116="Dallas",+NFL!#REF!,0))</f>
        <v>0</v>
      </c>
      <c r="AK162" s="565">
        <f>IF(+NFL!$F116="Dallas",+NFL!#REF!,IF(+NFL!$H116="Dallas",+NFL!#REF!,0))</f>
        <v>0</v>
      </c>
      <c r="AL162" s="101">
        <f>IF(+NFL!$F116="Dallas",+NFL!#REF!,IF(+NFL!$H116="Dallas",+NFL!#REF!,0))</f>
        <v>0</v>
      </c>
      <c r="AM162" s="82">
        <f>IF(+NFL!$F116="Dallas",+NFL!#REF!,IF(+NFL!$H116="Dallas",+NFL!#REF!,0))</f>
        <v>0</v>
      </c>
      <c r="AN162" s="102">
        <f>IF(+NFL!$F116="Dallas",+NFL!#REF!,IF(+NFL!$H116="Dallas",+NFL!#REF!,0))</f>
        <v>0</v>
      </c>
      <c r="AO162" s="83">
        <f>IF(+NFL!$F116="Dallas",+NFL!#REF!,IF(+NFL!$H116="Dallas",+NFL!#REF!,0))</f>
        <v>0</v>
      </c>
      <c r="AP162" s="480">
        <f>IF(+NFL!$F116="Dallas",+NFL!#REF!,IF(+NFL!$H116="Dallas",+NFL!#REF!,0))</f>
        <v>0</v>
      </c>
      <c r="AQ162" s="72">
        <f>IF(+NFL!$F116="Dallas",+NFL!#REF!,IF(+NFL!$H116="Dallas",+NFL!#REF!,0))</f>
        <v>0</v>
      </c>
      <c r="AR162" s="81">
        <f>IF(+NFL!$F116="Dallas",+NFL!#REF!,IF(+NFL!$H116="Dallas",+NFL!#REF!,0))</f>
        <v>0</v>
      </c>
      <c r="AS162" s="96">
        <f>IF(+NFL!$F116="Dallas",+NFL!#REF!,IF(+NFL!$H116="Dallas",+NFL!#REF!,0))</f>
        <v>0</v>
      </c>
      <c r="AT162" s="96">
        <f>IF(+NFL!$F116="Dallas",+NFL!#REF!,IF(+NFL!$H116="Dallas",+NFL!#REF!,0))</f>
        <v>0</v>
      </c>
      <c r="AU162" s="81">
        <f>IF(+NFL!$F116="Dallas",+NFL!#REF!,IF(+NFL!$H116="Dallas",+NFL!#REF!,0))</f>
        <v>0</v>
      </c>
      <c r="AV162" s="96">
        <f>IF(+NFL!$F116="Dallas",+NFL!#REF!,IF(+NFL!$H116="Dallas",+NFL!#REF!,0))</f>
        <v>0</v>
      </c>
      <c r="AW162" s="70">
        <f>IF(+NFL!$F116="Dallas",+NFL!#REF!,IF(+NFL!$H116="Dallas",+NFL!#REF!,0))</f>
        <v>0</v>
      </c>
      <c r="AX162" s="96">
        <f>IF(+NFL!$F116="Dallas",+NFL!#REF!,IF(+NFL!$H116="Dallas",+NFL!#REF!,0))</f>
        <v>0</v>
      </c>
      <c r="AY162" s="81">
        <f>IF(+NFL!$F116="Dallas",+NFL!#REF!,IF(+NFL!$H116="Dallas",+NFL!#REF!,0))</f>
        <v>0</v>
      </c>
      <c r="AZ162" s="96">
        <f>IF(+NFL!$F116="Dallas",+NFL!#REF!,IF(+NFL!$H116="Dallas",+NFL!#REF!,0))</f>
        <v>0</v>
      </c>
      <c r="BA162" s="70">
        <f>IF(+NFL!$F116="Dallas",+NFL!#REF!,IF(+NFL!$H116="Dallas",+NFL!#REF!,0))</f>
        <v>0</v>
      </c>
      <c r="BB162" s="70">
        <f>IF(+NFL!$F116="Dallas",+NFL!#REF!,IF(+NFL!$H116="Dallas",+NFL!#REF!,0))</f>
        <v>0</v>
      </c>
      <c r="BC162" s="592">
        <f>IF(+NFL!$F116="Dallas",+NFL!#REF!,IF(+NFL!$H116="Dallas",+NFL!#REF!,0))</f>
        <v>0</v>
      </c>
      <c r="BD162" s="81">
        <f>IF(+NFL!$F116="Dallas",+NFL!#REF!,IF(+NFL!$H116="Dallas",+NFL!#REF!,0))</f>
        <v>0</v>
      </c>
      <c r="BE162" s="96">
        <f>IF(+NFL!$F116="Dallas",+NFL!#REF!,IF(+NFL!$H116="Dallas",+NFL!#REF!,0))</f>
        <v>0</v>
      </c>
      <c r="BF162" s="70">
        <f>IF(+NFL!$F116="Dallas",+NFL!#REF!,IF(+NFL!$H116="Dallas",+NFL!#REF!,0))</f>
        <v>0</v>
      </c>
      <c r="BG162" s="81">
        <f>IF(+NFL!$F116="Dallas",+NFL!#REF!,IF(+NFL!$H116="Dallas",+NFL!#REF!,0))</f>
        <v>0</v>
      </c>
      <c r="BH162" s="96">
        <f>IF(+NFL!$F116="Dallas",+NFL!#REF!,IF(+NFL!$H116="Dallas",+NFL!#REF!,0))</f>
        <v>0</v>
      </c>
      <c r="BI162" s="70">
        <f>IF(+NFL!$F116="Dallas",+NFL!#REF!,IF(+NFL!$H116="Dallas",+NFL!#REF!,0))</f>
        <v>0</v>
      </c>
      <c r="BJ162" s="124">
        <f>IF(+NFL!$F116="Dallas",+NFL!#REF!,IF(+NFL!$H116="Dallas",+NFL!#REF!,0))</f>
        <v>0</v>
      </c>
      <c r="BK162" s="182">
        <f>IF(+NFL!$F116="Dallas",+NFL!#REF!,IF(+NFL!$H116="Dallas",+NFL!#REF!,0))</f>
        <v>0</v>
      </c>
    </row>
    <row r="163" spans="1:63" x14ac:dyDescent="0.8">
      <c r="A163" s="70">
        <f>IF(+NFL!$F136="Dallas",+NFL!A136,IF(+NFL!$H136="Dallas",+NFL!A136,0))</f>
        <v>8</v>
      </c>
      <c r="B163" s="480" t="str">
        <f>IF(+NFL!$F136="Dallas",+NFL!B136,IF(+NFL!$H136="Dallas",+NFL!B136,0))</f>
        <v>Sun</v>
      </c>
      <c r="C163" s="72">
        <f>IF(+NFL!$F136="Dallas",+NFL!C136,IF(+NFL!$H136="Dallas",+NFL!C136,0))</f>
        <v>44500</v>
      </c>
      <c r="D163" s="73">
        <f>IF(+NFL!$F136="Dallas",+NFL!D136,IF(+NFL!$H136="Dallas",+NFL!D136,0))</f>
        <v>0.84375</v>
      </c>
      <c r="E163" s="70" t="str">
        <f>IF(+NFL!$F136="Dallas",+NFL!E136,IF(+NFL!$H136="Dallas",+NFL!E136,0))</f>
        <v>NBC</v>
      </c>
      <c r="F163" s="189" t="str">
        <f>IF(+NFL!$F136="Dallas",+NFL!F136,IF(+NFL!$H136="Dallas",+NFL!F136,0))</f>
        <v>Dallas</v>
      </c>
      <c r="G163" s="70" t="str">
        <f>IF(+NFL!$F136="Dallas",+NFL!G136,IF(+NFL!$H136="Dallas",+NFL!G136,0))</f>
        <v>NFCE</v>
      </c>
      <c r="H163" s="189" t="str">
        <f>IF(+NFL!$F136="Dallas",+NFL!H136,IF(+NFL!$H136="Dallas",+NFL!H136,0))</f>
        <v>Minnesota</v>
      </c>
      <c r="I163" s="70" t="str">
        <f>IF(+NFL!$F136="Dallas",+NFL!I136,IF(+NFL!$H136="Dallas",+NFL!I136,0))</f>
        <v>NFCN</v>
      </c>
      <c r="J163" s="496" t="str">
        <f>IF(+NFL!$F136="Dallas",+NFL!J136,IF(+NFL!$H136="Dallas",+NFL!J136,0))</f>
        <v>Dallas</v>
      </c>
      <c r="K163" s="510" t="str">
        <f>IF(+NFL!$F136="Dallas",+NFL!K136,IF(+NFL!$H136="Dallas",+NFL!K136,0))</f>
        <v>Minnesota</v>
      </c>
      <c r="L163" s="572">
        <f>IF(+NFL!$F136="Dallas",+NFL!L136,IF(+NFL!$H136="Dallas",+NFL!L136,0))</f>
        <v>1.5</v>
      </c>
      <c r="M163" s="573">
        <f>IF(+NFL!$F136="Dallas",+NFL!M136,IF(+NFL!$H136="Dallas",+NFL!M136,0))</f>
        <v>55</v>
      </c>
      <c r="N163" s="583" t="str">
        <f>IF(+NFL!$F136="Dallas",+NFL!N136,IF(+NFL!$H136="Dallas",+NFL!N136,0))</f>
        <v>Dallas</v>
      </c>
      <c r="O163" s="584">
        <f>IF(+NFL!$F136="Dallas",+NFL!O136,IF(+NFL!$H136="Dallas",+NFL!O136,0))</f>
        <v>20</v>
      </c>
      <c r="P163" s="583" t="str">
        <f>IF(+NFL!$F136="Dallas",+NFL!P136,IF(+NFL!$H136="Dallas",+NFL!P136,0))</f>
        <v>Minnesota</v>
      </c>
      <c r="Q163" s="585">
        <f>IF(+NFL!$F136="Dallas",+NFL!Q136,IF(+NFL!$H136="Dallas",+NFL!Q136,0))</f>
        <v>16</v>
      </c>
      <c r="R163" s="586" t="str">
        <f>IF(+NFL!$F136="Dallas",+NFL!R136,IF(+NFL!$H136="Dallas",+NFL!R136,0))</f>
        <v>Dallas</v>
      </c>
      <c r="S163" s="585" t="str">
        <f>IF(+NFL!$F136="Dallas",+NFL!S136,IF(+NFL!$H136="Dallas",+NFL!S136,0))</f>
        <v>Minnesota</v>
      </c>
      <c r="T163" s="587" t="str">
        <f>IF(+NFL!$F136="Dallas",+NFL!T136,IF(+NFL!$H136="Dallas",+NFL!T136,0))</f>
        <v>Dallas</v>
      </c>
      <c r="U163" s="585" t="str">
        <f>IF(+NFL!$F136="Dallas",+NFL!U136,IF(+NFL!$H136="Dallas",+NFL!U136,0))</f>
        <v>W</v>
      </c>
      <c r="V163" s="586">
        <f>IF(+NFL!$F139="Dallas",+NFL!#REF!,IF(+NFL!$H139="Dallas",+NFL!#REF!,0))</f>
        <v>0</v>
      </c>
      <c r="W163" s="585">
        <f>IF(+NFL!$F139="Dallas",+NFL!#REF!,IF(+NFL!$H139="Dallas",+NFL!#REF!,0))</f>
        <v>0</v>
      </c>
      <c r="X163" s="587">
        <f>IF(+NFL!$F139="Dallas",+NFL!#REF!,IF(+NFL!$H139="Dallas",+NFL!#REF!,0))</f>
        <v>0</v>
      </c>
      <c r="Y163" s="585">
        <f>IF(+NFL!$F139="Dallas",+NFL!#REF!,IF(+NFL!$H139="Dallas",+NFL!#REF!,0))</f>
        <v>0</v>
      </c>
      <c r="Z163" s="586">
        <f>IF(+NFL!$F139="Dallas",+NFL!#REF!,IF(+NFL!$H139="Dallas",+NFL!#REF!,0))</f>
        <v>0</v>
      </c>
      <c r="AA163" s="585">
        <f>IF(+NFL!$F139="Dallas",+NFL!#REF!,IF(+NFL!$H139="Dallas",+NFL!#REF!,0))</f>
        <v>0</v>
      </c>
      <c r="AB163" s="124">
        <f>IF(+NFL!$F139="Dallas",+NFL!#REF!,IF(+NFL!$H139="Dallas",+NFL!#REF!,0))</f>
        <v>0</v>
      </c>
      <c r="AC163" s="182">
        <f>IF(+NFL!$F139="Dallas",+NFL!#REF!,IF(+NFL!$H139="Dallas",+NFL!#REF!,0))</f>
        <v>0</v>
      </c>
      <c r="AD163" s="496">
        <f>IF(+NFL!$F139="Dallas",+NFL!#REF!,IF(+NFL!$H139="Dallas",+NFL!#REF!,0))</f>
        <v>0</v>
      </c>
      <c r="AE163" s="565">
        <f>IF(+NFL!$F139="Dallas",+NFL!#REF!,IF(+NFL!$H139="Dallas",+NFL!#REF!,0))</f>
        <v>0</v>
      </c>
      <c r="AF163" s="496">
        <f>IF(+NFL!$F139="Dallas",+NFL!#REF!,IF(+NFL!$H139="Dallas",+NFL!#REF!,0))</f>
        <v>0</v>
      </c>
      <c r="AG163" s="565">
        <f>IF(+NFL!$F139="Dallas",+NFL!#REF!,IF(+NFL!$H139="Dallas",+NFL!#REF!,0))</f>
        <v>0</v>
      </c>
      <c r="AH163" s="496">
        <f>IF(+NFL!$F139="Dallas",+NFL!#REF!,IF(+NFL!$H139="Dallas",+NFL!#REF!,0))</f>
        <v>0</v>
      </c>
      <c r="AI163" s="565">
        <f>IF(+NFL!$F139="Dallas",+NFL!#REF!,IF(+NFL!$H139="Dallas",+NFL!#REF!,0))</f>
        <v>0</v>
      </c>
      <c r="AJ163" s="496">
        <f>IF(+NFL!$F139="Dallas",+NFL!#REF!,IF(+NFL!$H139="Dallas",+NFL!#REF!,0))</f>
        <v>0</v>
      </c>
      <c r="AK163" s="565">
        <f>IF(+NFL!$F139="Dallas",+NFL!#REF!,IF(+NFL!$H139="Dallas",+NFL!#REF!,0))</f>
        <v>0</v>
      </c>
      <c r="AL163" s="101">
        <f>IF(+NFL!$F139="Dallas",+NFL!#REF!,IF(+NFL!$H139="Dallas",+NFL!#REF!,0))</f>
        <v>0</v>
      </c>
      <c r="AM163" s="82">
        <f>IF(+NFL!$F139="Dallas",+NFL!#REF!,IF(+NFL!$H139="Dallas",+NFL!#REF!,0))</f>
        <v>0</v>
      </c>
      <c r="AN163" s="102">
        <f>IF(+NFL!$F139="Dallas",+NFL!#REF!,IF(+NFL!$H139="Dallas",+NFL!#REF!,0))</f>
        <v>0</v>
      </c>
      <c r="AO163" s="83">
        <f>IF(+NFL!$F139="Dallas",+NFL!#REF!,IF(+NFL!$H139="Dallas",+NFL!#REF!,0))</f>
        <v>0</v>
      </c>
      <c r="AP163" s="480">
        <f>IF(+NFL!$F139="Dallas",+NFL!#REF!,IF(+NFL!$H139="Dallas",+NFL!#REF!,0))</f>
        <v>0</v>
      </c>
      <c r="AQ163" s="72">
        <f>IF(+NFL!$F139="Dallas",+NFL!#REF!,IF(+NFL!$H139="Dallas",+NFL!#REF!,0))</f>
        <v>0</v>
      </c>
      <c r="AR163" s="81">
        <f>IF(+NFL!$F139="Dallas",+NFL!#REF!,IF(+NFL!$H139="Dallas",+NFL!#REF!,0))</f>
        <v>0</v>
      </c>
      <c r="AS163" s="96">
        <f>IF(+NFL!$F139="Dallas",+NFL!#REF!,IF(+NFL!$H139="Dallas",+NFL!#REF!,0))</f>
        <v>0</v>
      </c>
      <c r="AT163" s="96">
        <f>IF(+NFL!$F139="Dallas",+NFL!#REF!,IF(+NFL!$H139="Dallas",+NFL!#REF!,0))</f>
        <v>0</v>
      </c>
      <c r="AU163" s="81">
        <f>IF(+NFL!$F139="Dallas",+NFL!#REF!,IF(+NFL!$H139="Dallas",+NFL!#REF!,0))</f>
        <v>0</v>
      </c>
      <c r="AV163" s="96">
        <f>IF(+NFL!$F139="Dallas",+NFL!#REF!,IF(+NFL!$H139="Dallas",+NFL!#REF!,0))</f>
        <v>0</v>
      </c>
      <c r="AW163" s="70">
        <f>IF(+NFL!$F139="Dallas",+NFL!#REF!,IF(+NFL!$H139="Dallas",+NFL!#REF!,0))</f>
        <v>0</v>
      </c>
      <c r="AX163" s="96">
        <f>IF(+NFL!$F139="Dallas",+NFL!#REF!,IF(+NFL!$H139="Dallas",+NFL!#REF!,0))</f>
        <v>0</v>
      </c>
      <c r="AY163" s="81">
        <f>IF(+NFL!$F139="Dallas",+NFL!#REF!,IF(+NFL!$H139="Dallas",+NFL!#REF!,0))</f>
        <v>0</v>
      </c>
      <c r="AZ163" s="96">
        <f>IF(+NFL!$F139="Dallas",+NFL!#REF!,IF(+NFL!$H139="Dallas",+NFL!#REF!,0))</f>
        <v>0</v>
      </c>
      <c r="BA163" s="70">
        <f>IF(+NFL!$F139="Dallas",+NFL!#REF!,IF(+NFL!$H139="Dallas",+NFL!#REF!,0))</f>
        <v>0</v>
      </c>
      <c r="BB163" s="70">
        <f>IF(+NFL!$F139="Dallas",+NFL!#REF!,IF(+NFL!$H139="Dallas",+NFL!#REF!,0))</f>
        <v>0</v>
      </c>
      <c r="BC163" s="592">
        <f>IF(+NFL!$F139="Dallas",+NFL!#REF!,IF(+NFL!$H139="Dallas",+NFL!#REF!,0))</f>
        <v>0</v>
      </c>
      <c r="BD163" s="81">
        <f>IF(+NFL!$F139="Dallas",+NFL!#REF!,IF(+NFL!$H139="Dallas",+NFL!#REF!,0))</f>
        <v>0</v>
      </c>
      <c r="BE163" s="96">
        <f>IF(+NFL!$F139="Dallas",+NFL!#REF!,IF(+NFL!$H139="Dallas",+NFL!#REF!,0))</f>
        <v>0</v>
      </c>
      <c r="BF163" s="70">
        <f>IF(+NFL!$F139="Dallas",+NFL!#REF!,IF(+NFL!$H139="Dallas",+NFL!#REF!,0))</f>
        <v>0</v>
      </c>
      <c r="BG163" s="81">
        <f>IF(+NFL!$F139="Dallas",+NFL!#REF!,IF(+NFL!$H139="Dallas",+NFL!#REF!,0))</f>
        <v>0</v>
      </c>
      <c r="BH163" s="96">
        <f>IF(+NFL!$F139="Dallas",+NFL!#REF!,IF(+NFL!$H139="Dallas",+NFL!#REF!,0))</f>
        <v>0</v>
      </c>
      <c r="BI163" s="70">
        <f>IF(+NFL!$F139="Dallas",+NFL!#REF!,IF(+NFL!$H139="Dallas",+NFL!#REF!,0))</f>
        <v>0</v>
      </c>
      <c r="BJ163" s="124">
        <f>IF(+NFL!$F139="Dallas",+NFL!#REF!,IF(+NFL!$H139="Dallas",+NFL!#REF!,0))</f>
        <v>0</v>
      </c>
      <c r="BK163" s="182">
        <f>IF(+NFL!$F139="Dallas",+NFL!#REF!,IF(+NFL!$H139="Dallas",+NFL!#REF!,0))</f>
        <v>0</v>
      </c>
    </row>
    <row r="164" spans="1:63" x14ac:dyDescent="0.8">
      <c r="A164" s="70">
        <f>IF(+NFL!$F143="Dallas",+NFL!A143,IF(+NFL!$H143="Dallas",+NFL!A143,0))</f>
        <v>9</v>
      </c>
      <c r="B164" s="480" t="str">
        <f>IF(+NFL!$F143="Dallas",+NFL!B143,IF(+NFL!$H143="Dallas",+NFL!B143,0))</f>
        <v>Sun</v>
      </c>
      <c r="C164" s="72">
        <f>IF(+NFL!$F143="Dallas",+NFL!C143,IF(+NFL!$H143="Dallas",+NFL!C143,0))</f>
        <v>44507</v>
      </c>
      <c r="D164" s="73">
        <f>IF(+NFL!$F143="Dallas",+NFL!D143,IF(+NFL!$H143="Dallas",+NFL!D143,0))</f>
        <v>0.54166666666666663</v>
      </c>
      <c r="E164" s="70" t="str">
        <f>IF(+NFL!$F143="Dallas",+NFL!E143,IF(+NFL!$H143="Dallas",+NFL!E143,0))</f>
        <v>Fox</v>
      </c>
      <c r="F164" s="189" t="str">
        <f>IF(+NFL!$F143="Dallas",+NFL!F143,IF(+NFL!$H143="Dallas",+NFL!F143,0))</f>
        <v>Denver</v>
      </c>
      <c r="G164" s="70" t="str">
        <f>IF(+NFL!$F143="Dallas",+NFL!G143,IF(+NFL!$H143="Dallas",+NFL!G143,0))</f>
        <v>AFCW</v>
      </c>
      <c r="H164" s="189" t="str">
        <f>IF(+NFL!$F143="Dallas",+NFL!H143,IF(+NFL!$H143="Dallas",+NFL!H143,0))</f>
        <v>Dallas</v>
      </c>
      <c r="I164" s="70" t="str">
        <f>IF(+NFL!$F143="Dallas",+NFL!I143,IF(+NFL!$H143="Dallas",+NFL!I143,0))</f>
        <v>NFCE</v>
      </c>
      <c r="J164" s="496" t="str">
        <f>IF(+NFL!$F143="Dallas",+NFL!J143,IF(+NFL!$H143="Dallas",+NFL!J143,0))</f>
        <v>Dallas</v>
      </c>
      <c r="K164" s="510" t="str">
        <f>IF(+NFL!$F143="Dallas",+NFL!K143,IF(+NFL!$H143="Dallas",+NFL!K143,0))</f>
        <v>Denver</v>
      </c>
      <c r="L164" s="572">
        <f>IF(+NFL!$F143="Dallas",+NFL!L143,IF(+NFL!$H143="Dallas",+NFL!L143,0))</f>
        <v>9.5</v>
      </c>
      <c r="M164" s="573">
        <f>IF(+NFL!$F143="Dallas",+NFL!M143,IF(+NFL!$H143="Dallas",+NFL!M143,0))</f>
        <v>49.5</v>
      </c>
      <c r="N164" s="583" t="str">
        <f>IF(+NFL!$F143="Dallas",+NFL!N143,IF(+NFL!$H143="Dallas",+NFL!N143,0))</f>
        <v>Denver</v>
      </c>
      <c r="O164" s="584">
        <f>IF(+NFL!$F143="Dallas",+NFL!O143,IF(+NFL!$H143="Dallas",+NFL!O143,0))</f>
        <v>30</v>
      </c>
      <c r="P164" s="583" t="str">
        <f>IF(+NFL!$F143="Dallas",+NFL!P143,IF(+NFL!$H143="Dallas",+NFL!P143,0))</f>
        <v>Dallas</v>
      </c>
      <c r="Q164" s="585">
        <f>IF(+NFL!$F143="Dallas",+NFL!Q143,IF(+NFL!$H143="Dallas",+NFL!Q143,0))</f>
        <v>16</v>
      </c>
      <c r="R164" s="586" t="str">
        <f>IF(+NFL!$F143="Dallas",+NFL!R143,IF(+NFL!$H143="Dallas",+NFL!R143,0))</f>
        <v>Denver</v>
      </c>
      <c r="S164" s="585" t="str">
        <f>IF(+NFL!$F143="Dallas",+NFL!S143,IF(+NFL!$H143="Dallas",+NFL!S143,0))</f>
        <v>Dallas</v>
      </c>
      <c r="T164" s="587" t="str">
        <f>IF(+NFL!$F143="Dallas",+NFL!T143,IF(+NFL!$H143="Dallas",+NFL!T143,0))</f>
        <v>Dallas</v>
      </c>
      <c r="U164" s="585" t="str">
        <f>IF(+NFL!$F143="Dallas",+NFL!U143,IF(+NFL!$H143="Dallas",+NFL!U143,0))</f>
        <v>L</v>
      </c>
      <c r="V164" s="586">
        <f>IF(+NFL!$F163="Dallas",+NFL!#REF!,IF(+NFL!$H163="Dallas",+NFL!#REF!,0))</f>
        <v>0</v>
      </c>
      <c r="W164" s="585">
        <f>IF(+NFL!$F163="Dallas",+NFL!#REF!,IF(+NFL!$H163="Dallas",+NFL!#REF!,0))</f>
        <v>0</v>
      </c>
      <c r="X164" s="587">
        <f>IF(+NFL!$F163="Dallas",+NFL!#REF!,IF(+NFL!$H163="Dallas",+NFL!#REF!,0))</f>
        <v>0</v>
      </c>
      <c r="Y164" s="585">
        <f>IF(+NFL!$F163="Dallas",+NFL!#REF!,IF(+NFL!$H163="Dallas",+NFL!#REF!,0))</f>
        <v>0</v>
      </c>
      <c r="Z164" s="586">
        <f>IF(+NFL!$F163="Dallas",+NFL!#REF!,IF(+NFL!$H163="Dallas",+NFL!#REF!,0))</f>
        <v>0</v>
      </c>
      <c r="AA164" s="585">
        <f>IF(+NFL!$F163="Dallas",+NFL!#REF!,IF(+NFL!$H163="Dallas",+NFL!#REF!,0))</f>
        <v>0</v>
      </c>
      <c r="AB164" s="124">
        <f>IF(+NFL!$F163="Dallas",+NFL!#REF!,IF(+NFL!$H163="Dallas",+NFL!#REF!,0))</f>
        <v>0</v>
      </c>
      <c r="AC164" s="182">
        <f>IF(+NFL!$F163="Dallas",+NFL!#REF!,IF(+NFL!$H163="Dallas",+NFL!#REF!,0))</f>
        <v>0</v>
      </c>
      <c r="AD164" s="496">
        <f>IF(+NFL!$F163="Dallas",+NFL!#REF!,IF(+NFL!$H163="Dallas",+NFL!#REF!,0))</f>
        <v>0</v>
      </c>
      <c r="AE164" s="565">
        <f>IF(+NFL!$F163="Dallas",+NFL!#REF!,IF(+NFL!$H163="Dallas",+NFL!#REF!,0))</f>
        <v>0</v>
      </c>
      <c r="AF164" s="496">
        <f>IF(+NFL!$F163="Dallas",+NFL!#REF!,IF(+NFL!$H163="Dallas",+NFL!#REF!,0))</f>
        <v>0</v>
      </c>
      <c r="AG164" s="565">
        <f>IF(+NFL!$F163="Dallas",+NFL!#REF!,IF(+NFL!$H163="Dallas",+NFL!#REF!,0))</f>
        <v>0</v>
      </c>
      <c r="AH164" s="496">
        <f>IF(+NFL!$F163="Dallas",+NFL!#REF!,IF(+NFL!$H163="Dallas",+NFL!#REF!,0))</f>
        <v>0</v>
      </c>
      <c r="AI164" s="565">
        <f>IF(+NFL!$F163="Dallas",+NFL!#REF!,IF(+NFL!$H163="Dallas",+NFL!#REF!,0))</f>
        <v>0</v>
      </c>
      <c r="AJ164" s="496">
        <f>IF(+NFL!$F163="Dallas",+NFL!#REF!,IF(+NFL!$H163="Dallas",+NFL!#REF!,0))</f>
        <v>0</v>
      </c>
      <c r="AK164" s="565">
        <f>IF(+NFL!$F163="Dallas",+NFL!#REF!,IF(+NFL!$H163="Dallas",+NFL!#REF!,0))</f>
        <v>0</v>
      </c>
      <c r="AL164" s="101">
        <f>IF(+NFL!$F163="Dallas",+NFL!#REF!,IF(+NFL!$H163="Dallas",+NFL!#REF!,0))</f>
        <v>0</v>
      </c>
      <c r="AM164" s="82">
        <f>IF(+NFL!$F163="Dallas",+NFL!#REF!,IF(+NFL!$H163="Dallas",+NFL!#REF!,0))</f>
        <v>0</v>
      </c>
      <c r="AN164" s="102">
        <f>IF(+NFL!$F163="Dallas",+NFL!#REF!,IF(+NFL!$H163="Dallas",+NFL!#REF!,0))</f>
        <v>0</v>
      </c>
      <c r="AO164" s="83">
        <f>IF(+NFL!$F163="Dallas",+NFL!#REF!,IF(+NFL!$H163="Dallas",+NFL!#REF!,0))</f>
        <v>0</v>
      </c>
      <c r="AP164" s="480">
        <f>IF(+NFL!$F163="Dallas",+NFL!#REF!,IF(+NFL!$H163="Dallas",+NFL!#REF!,0))</f>
        <v>0</v>
      </c>
      <c r="AQ164" s="72">
        <f>IF(+NFL!$F163="Dallas",+NFL!#REF!,IF(+NFL!$H163="Dallas",+NFL!#REF!,0))</f>
        <v>0</v>
      </c>
      <c r="AR164" s="81">
        <f>IF(+NFL!$F163="Dallas",+NFL!#REF!,IF(+NFL!$H163="Dallas",+NFL!#REF!,0))</f>
        <v>0</v>
      </c>
      <c r="AS164" s="96">
        <f>IF(+NFL!$F163="Dallas",+NFL!#REF!,IF(+NFL!$H163="Dallas",+NFL!#REF!,0))</f>
        <v>0</v>
      </c>
      <c r="AT164" s="96">
        <f>IF(+NFL!$F163="Dallas",+NFL!#REF!,IF(+NFL!$H163="Dallas",+NFL!#REF!,0))</f>
        <v>0</v>
      </c>
      <c r="AU164" s="81">
        <f>IF(+NFL!$F163="Dallas",+NFL!#REF!,IF(+NFL!$H163="Dallas",+NFL!#REF!,0))</f>
        <v>0</v>
      </c>
      <c r="AV164" s="96">
        <f>IF(+NFL!$F163="Dallas",+NFL!#REF!,IF(+NFL!$H163="Dallas",+NFL!#REF!,0))</f>
        <v>0</v>
      </c>
      <c r="AW164" s="70">
        <f>IF(+NFL!$F163="Dallas",+NFL!#REF!,IF(+NFL!$H163="Dallas",+NFL!#REF!,0))</f>
        <v>0</v>
      </c>
      <c r="AX164" s="96">
        <f>IF(+NFL!$F163="Dallas",+NFL!#REF!,IF(+NFL!$H163="Dallas",+NFL!#REF!,0))</f>
        <v>0</v>
      </c>
      <c r="AY164" s="81">
        <f>IF(+NFL!$F163="Dallas",+NFL!#REF!,IF(+NFL!$H163="Dallas",+NFL!#REF!,0))</f>
        <v>0</v>
      </c>
      <c r="AZ164" s="96">
        <f>IF(+NFL!$F163="Dallas",+NFL!#REF!,IF(+NFL!$H163="Dallas",+NFL!#REF!,0))</f>
        <v>0</v>
      </c>
      <c r="BA164" s="70">
        <f>IF(+NFL!$F163="Dallas",+NFL!#REF!,IF(+NFL!$H163="Dallas",+NFL!#REF!,0))</f>
        <v>0</v>
      </c>
      <c r="BB164" s="70">
        <f>IF(+NFL!$F163="Dallas",+NFL!#REF!,IF(+NFL!$H163="Dallas",+NFL!#REF!,0))</f>
        <v>0</v>
      </c>
      <c r="BC164" s="592">
        <f>IF(+NFL!$F163="Dallas",+NFL!#REF!,IF(+NFL!$H163="Dallas",+NFL!#REF!,0))</f>
        <v>0</v>
      </c>
      <c r="BD164" s="81">
        <f>IF(+NFL!$F163="Dallas",+NFL!#REF!,IF(+NFL!$H163="Dallas",+NFL!#REF!,0))</f>
        <v>0</v>
      </c>
      <c r="BE164" s="96">
        <f>IF(+NFL!$F163="Dallas",+NFL!#REF!,IF(+NFL!$H163="Dallas",+NFL!#REF!,0))</f>
        <v>0</v>
      </c>
      <c r="BF164" s="70">
        <f>IF(+NFL!$F163="Dallas",+NFL!#REF!,IF(+NFL!$H163="Dallas",+NFL!#REF!,0))</f>
        <v>0</v>
      </c>
      <c r="BG164" s="81">
        <f>IF(+NFL!$F163="Dallas",+NFL!#REF!,IF(+NFL!$H163="Dallas",+NFL!#REF!,0))</f>
        <v>0</v>
      </c>
      <c r="BH164" s="96">
        <f>IF(+NFL!$F163="Dallas",+NFL!#REF!,IF(+NFL!$H163="Dallas",+NFL!#REF!,0))</f>
        <v>0</v>
      </c>
      <c r="BI164" s="70">
        <f>IF(+NFL!$F163="Dallas",+NFL!#REF!,IF(+NFL!$H163="Dallas",+NFL!#REF!,0))</f>
        <v>0</v>
      </c>
      <c r="BJ164" s="124">
        <f>IF(+NFL!$F163="Dallas",+NFL!#REF!,IF(+NFL!$H163="Dallas",+NFL!#REF!,0))</f>
        <v>0</v>
      </c>
      <c r="BK164" s="182">
        <f>IF(+NFL!$F163="Dallas",+NFL!#REF!,IF(+NFL!$H163="Dallas",+NFL!#REF!,0))</f>
        <v>0</v>
      </c>
    </row>
    <row r="165" spans="1:63" x14ac:dyDescent="0.8">
      <c r="A165" s="70">
        <f>IF(+NFL!$F161="Dallas",+NFL!A161,IF(+NFL!$H161="Dallas",+NFL!A161,0))</f>
        <v>10</v>
      </c>
      <c r="B165" s="480" t="str">
        <f>IF(+NFL!$F161="Dallas",+NFL!B161,IF(+NFL!$H161="Dallas",+NFL!B161,0))</f>
        <v>Sun</v>
      </c>
      <c r="C165" s="72">
        <f>IF(+NFL!$F161="Dallas",+NFL!C161,IF(+NFL!$H161="Dallas",+NFL!C161,0))</f>
        <v>44514</v>
      </c>
      <c r="D165" s="73">
        <f>IF(+NFL!$F161="Dallas",+NFL!D161,IF(+NFL!$H161="Dallas",+NFL!D161,0))</f>
        <v>0.54166666666666663</v>
      </c>
      <c r="E165" s="70" t="str">
        <f>IF(+NFL!$F161="Dallas",+NFL!E161,IF(+NFL!$H161="Dallas",+NFL!E161,0))</f>
        <v>Fox</v>
      </c>
      <c r="F165" s="189" t="str">
        <f>IF(+NFL!$F161="Dallas",+NFL!F161,IF(+NFL!$H161="Dallas",+NFL!F161,0))</f>
        <v>Atlanta</v>
      </c>
      <c r="G165" s="70" t="str">
        <f>IF(+NFL!$F161="Dallas",+NFL!G161,IF(+NFL!$H161="Dallas",+NFL!G161,0))</f>
        <v>NFCS</v>
      </c>
      <c r="H165" s="189" t="str">
        <f>IF(+NFL!$F161="Dallas",+NFL!H161,IF(+NFL!$H161="Dallas",+NFL!H161,0))</f>
        <v>Dallas</v>
      </c>
      <c r="I165" s="70" t="str">
        <f>IF(+NFL!$F161="Dallas",+NFL!I161,IF(+NFL!$H161="Dallas",+NFL!I161,0))</f>
        <v>NFCE</v>
      </c>
      <c r="J165" s="496" t="str">
        <f>IF(+NFL!$F161="Dallas",+NFL!J161,IF(+NFL!$H161="Dallas",+NFL!J161,0))</f>
        <v>Dallas</v>
      </c>
      <c r="K165" s="510" t="str">
        <f>IF(+NFL!$F161="Dallas",+NFL!K161,IF(+NFL!$H161="Dallas",+NFL!K161,0))</f>
        <v>Atlanta</v>
      </c>
      <c r="L165" s="572">
        <f>IF(+NFL!$F161="Dallas",+NFL!L161,IF(+NFL!$H161="Dallas",+NFL!L161,0))</f>
        <v>9.5</v>
      </c>
      <c r="M165" s="573">
        <f>IF(+NFL!$F161="Dallas",+NFL!M161,IF(+NFL!$H161="Dallas",+NFL!M161,0))</f>
        <v>54.5</v>
      </c>
      <c r="N165" s="583" t="str">
        <f>IF(+NFL!$F161="Dallas",+NFL!N161,IF(+NFL!$H161="Dallas",+NFL!N161,0))</f>
        <v>Dallas</v>
      </c>
      <c r="O165" s="584">
        <f>IF(+NFL!$F161="Dallas",+NFL!O161,IF(+NFL!$H161="Dallas",+NFL!O161,0))</f>
        <v>43</v>
      </c>
      <c r="P165" s="583" t="str">
        <f>IF(+NFL!$F161="Dallas",+NFL!P161,IF(+NFL!$H161="Dallas",+NFL!P161,0))</f>
        <v>Atlanta</v>
      </c>
      <c r="Q165" s="585">
        <f>IF(+NFL!$F161="Dallas",+NFL!Q161,IF(+NFL!$H161="Dallas",+NFL!Q161,0))</f>
        <v>3</v>
      </c>
      <c r="R165" s="586" t="str">
        <f>IF(+NFL!$F161="Dallas",+NFL!R161,IF(+NFL!$H161="Dallas",+NFL!R161,0))</f>
        <v>Dallas</v>
      </c>
      <c r="S165" s="585" t="str">
        <f>IF(+NFL!$F161="Dallas",+NFL!S161,IF(+NFL!$H161="Dallas",+NFL!S161,0))</f>
        <v>Atlanta</v>
      </c>
      <c r="T165" s="587" t="str">
        <f>IF(+NFL!$F161="Dallas",+NFL!T161,IF(+NFL!$H161="Dallas",+NFL!T161,0))</f>
        <v>Dallas</v>
      </c>
      <c r="U165" s="585" t="str">
        <f>IF(+NFL!$F161="Dallas",+NFL!U161,IF(+NFL!$H161="Dallas",+NFL!U161,0))</f>
        <v>W</v>
      </c>
      <c r="V165" s="586">
        <f>IF(+NFL!$F183="Dallas",+NFL!#REF!,IF(+NFL!$H183="Dallas",+NFL!#REF!,0))</f>
        <v>0</v>
      </c>
      <c r="W165" s="585">
        <f>IF(+NFL!$F183="Dallas",+NFL!#REF!,IF(+NFL!$H183="Dallas",+NFL!#REF!,0))</f>
        <v>0</v>
      </c>
      <c r="X165" s="587">
        <f>IF(+NFL!$F183="Dallas",+NFL!#REF!,IF(+NFL!$H183="Dallas",+NFL!#REF!,0))</f>
        <v>0</v>
      </c>
      <c r="Y165" s="585">
        <f>IF(+NFL!$F183="Dallas",+NFL!#REF!,IF(+NFL!$H183="Dallas",+NFL!#REF!,0))</f>
        <v>0</v>
      </c>
      <c r="Z165" s="586">
        <f>IF(+NFL!$F183="Dallas",+NFL!#REF!,IF(+NFL!$H183="Dallas",+NFL!#REF!,0))</f>
        <v>0</v>
      </c>
      <c r="AA165" s="585">
        <f>IF(+NFL!$F183="Dallas",+NFL!#REF!,IF(+NFL!$H183="Dallas",+NFL!#REF!,0))</f>
        <v>0</v>
      </c>
      <c r="AB165" s="124">
        <f>IF(+NFL!$F183="Dallas",+NFL!#REF!,IF(+NFL!$H183="Dallas",+NFL!#REF!,0))</f>
        <v>0</v>
      </c>
      <c r="AC165" s="182">
        <f>IF(+NFL!$F183="Dallas",+NFL!#REF!,IF(+NFL!$H183="Dallas",+NFL!#REF!,0))</f>
        <v>0</v>
      </c>
      <c r="AD165" s="496">
        <f>IF(+NFL!$F183="Dallas",+NFL!#REF!,IF(+NFL!$H183="Dallas",+NFL!#REF!,0))</f>
        <v>0</v>
      </c>
      <c r="AE165" s="565">
        <f>IF(+NFL!$F183="Dallas",+NFL!#REF!,IF(+NFL!$H183="Dallas",+NFL!#REF!,0))</f>
        <v>0</v>
      </c>
      <c r="AF165" s="496">
        <f>IF(+NFL!$F183="Dallas",+NFL!#REF!,IF(+NFL!$H183="Dallas",+NFL!#REF!,0))</f>
        <v>0</v>
      </c>
      <c r="AG165" s="565">
        <f>IF(+NFL!$F183="Dallas",+NFL!#REF!,IF(+NFL!$H183="Dallas",+NFL!#REF!,0))</f>
        <v>0</v>
      </c>
      <c r="AH165" s="496">
        <f>IF(+NFL!$F183="Dallas",+NFL!#REF!,IF(+NFL!$H183="Dallas",+NFL!#REF!,0))</f>
        <v>0</v>
      </c>
      <c r="AI165" s="565">
        <f>IF(+NFL!$F183="Dallas",+NFL!#REF!,IF(+NFL!$H183="Dallas",+NFL!#REF!,0))</f>
        <v>0</v>
      </c>
      <c r="AJ165" s="496">
        <f>IF(+NFL!$F183="Dallas",+NFL!#REF!,IF(+NFL!$H183="Dallas",+NFL!#REF!,0))</f>
        <v>0</v>
      </c>
      <c r="AK165" s="565">
        <f>IF(+NFL!$F183="Dallas",+NFL!#REF!,IF(+NFL!$H183="Dallas",+NFL!#REF!,0))</f>
        <v>0</v>
      </c>
      <c r="AL165" s="101">
        <f>IF(+NFL!$F183="Dallas",+NFL!#REF!,IF(+NFL!$H183="Dallas",+NFL!#REF!,0))</f>
        <v>0</v>
      </c>
      <c r="AM165" s="82">
        <f>IF(+NFL!$F183="Dallas",+NFL!#REF!,IF(+NFL!$H183="Dallas",+NFL!#REF!,0))</f>
        <v>0</v>
      </c>
      <c r="AN165" s="102">
        <f>IF(+NFL!$F183="Dallas",+NFL!#REF!,IF(+NFL!$H183="Dallas",+NFL!#REF!,0))</f>
        <v>0</v>
      </c>
      <c r="AO165" s="83">
        <f>IF(+NFL!$F183="Dallas",+NFL!#REF!,IF(+NFL!$H183="Dallas",+NFL!#REF!,0))</f>
        <v>0</v>
      </c>
      <c r="AP165" s="480">
        <f>IF(+NFL!$F183="Dallas",+NFL!#REF!,IF(+NFL!$H183="Dallas",+NFL!#REF!,0))</f>
        <v>0</v>
      </c>
      <c r="AQ165" s="72">
        <f>IF(+NFL!$F183="Dallas",+NFL!#REF!,IF(+NFL!$H183="Dallas",+NFL!#REF!,0))</f>
        <v>0</v>
      </c>
      <c r="AR165" s="81">
        <f>IF(+NFL!$F183="Dallas",+NFL!#REF!,IF(+NFL!$H183="Dallas",+NFL!#REF!,0))</f>
        <v>0</v>
      </c>
      <c r="AS165" s="96">
        <f>IF(+NFL!$F183="Dallas",+NFL!#REF!,IF(+NFL!$H183="Dallas",+NFL!#REF!,0))</f>
        <v>0</v>
      </c>
      <c r="AT165" s="96">
        <f>IF(+NFL!$F183="Dallas",+NFL!#REF!,IF(+NFL!$H183="Dallas",+NFL!#REF!,0))</f>
        <v>0</v>
      </c>
      <c r="AU165" s="81">
        <f>IF(+NFL!$F183="Dallas",+NFL!#REF!,IF(+NFL!$H183="Dallas",+NFL!#REF!,0))</f>
        <v>0</v>
      </c>
      <c r="AV165" s="96">
        <f>IF(+NFL!$F183="Dallas",+NFL!#REF!,IF(+NFL!$H183="Dallas",+NFL!#REF!,0))</f>
        <v>0</v>
      </c>
      <c r="AW165" s="70">
        <f>IF(+NFL!$F183="Dallas",+NFL!#REF!,IF(+NFL!$H183="Dallas",+NFL!#REF!,0))</f>
        <v>0</v>
      </c>
      <c r="AX165" s="96">
        <f>IF(+NFL!$F183="Dallas",+NFL!#REF!,IF(+NFL!$H183="Dallas",+NFL!#REF!,0))</f>
        <v>0</v>
      </c>
      <c r="AY165" s="81">
        <f>IF(+NFL!$F183="Dallas",+NFL!#REF!,IF(+NFL!$H183="Dallas",+NFL!#REF!,0))</f>
        <v>0</v>
      </c>
      <c r="AZ165" s="96">
        <f>IF(+NFL!$F183="Dallas",+NFL!#REF!,IF(+NFL!$H183="Dallas",+NFL!#REF!,0))</f>
        <v>0</v>
      </c>
      <c r="BA165" s="70">
        <f>IF(+NFL!$F183="Dallas",+NFL!#REF!,IF(+NFL!$H183="Dallas",+NFL!#REF!,0))</f>
        <v>0</v>
      </c>
      <c r="BB165" s="70">
        <f>IF(+NFL!$F183="Dallas",+NFL!#REF!,IF(+NFL!$H183="Dallas",+NFL!#REF!,0))</f>
        <v>0</v>
      </c>
      <c r="BC165" s="592">
        <f>IF(+NFL!$F183="Dallas",+NFL!#REF!,IF(+NFL!$H183="Dallas",+NFL!#REF!,0))</f>
        <v>0</v>
      </c>
      <c r="BD165" s="81">
        <f>IF(+NFL!$F183="Dallas",+NFL!#REF!,IF(+NFL!$H183="Dallas",+NFL!#REF!,0))</f>
        <v>0</v>
      </c>
      <c r="BE165" s="96">
        <f>IF(+NFL!$F183="Dallas",+NFL!#REF!,IF(+NFL!$H183="Dallas",+NFL!#REF!,0))</f>
        <v>0</v>
      </c>
      <c r="BF165" s="70">
        <f>IF(+NFL!$F183="Dallas",+NFL!#REF!,IF(+NFL!$H183="Dallas",+NFL!#REF!,0))</f>
        <v>0</v>
      </c>
      <c r="BG165" s="81">
        <f>IF(+NFL!$F183="Dallas",+NFL!#REF!,IF(+NFL!$H183="Dallas",+NFL!#REF!,0))</f>
        <v>0</v>
      </c>
      <c r="BH165" s="96">
        <f>IF(+NFL!$F183="Dallas",+NFL!#REF!,IF(+NFL!$H183="Dallas",+NFL!#REF!,0))</f>
        <v>0</v>
      </c>
      <c r="BI165" s="70">
        <f>IF(+NFL!$F183="Dallas",+NFL!#REF!,IF(+NFL!$H183="Dallas",+NFL!#REF!,0))</f>
        <v>0</v>
      </c>
      <c r="BJ165" s="124">
        <f>IF(+NFL!$F183="Dallas",+NFL!#REF!,IF(+NFL!$H183="Dallas",+NFL!#REF!,0))</f>
        <v>0</v>
      </c>
      <c r="BK165" s="182">
        <f>IF(+NFL!$F183="Dallas",+NFL!#REF!,IF(+NFL!$H183="Dallas",+NFL!#REF!,0))</f>
        <v>0</v>
      </c>
    </row>
    <row r="166" spans="1:63" x14ac:dyDescent="0.8">
      <c r="A166" s="70">
        <f>IF(+NFL!$F190="Dallas",+NFL!A190,IF(+NFL!$H190="Dallas",+NFL!A190,0))</f>
        <v>11</v>
      </c>
      <c r="B166" s="480" t="str">
        <f>IF(+NFL!$F190="Dallas",+NFL!B190,IF(+NFL!$H190="Dallas",+NFL!B190,0))</f>
        <v>Sun</v>
      </c>
      <c r="C166" s="72">
        <f>IF(+NFL!$F190="Dallas",+NFL!C190,IF(+NFL!$H190="Dallas",+NFL!C190,0))</f>
        <v>44521</v>
      </c>
      <c r="D166" s="73">
        <f>IF(+NFL!$F190="Dallas",+NFL!D190,IF(+NFL!$H190="Dallas",+NFL!D190,0))</f>
        <v>0.68055416666666668</v>
      </c>
      <c r="E166" s="70" t="str">
        <f>IF(+NFL!$F190="Dallas",+NFL!E190,IF(+NFL!$H190="Dallas",+NFL!E190,0))</f>
        <v>Fox</v>
      </c>
      <c r="F166" s="189" t="str">
        <f>IF(+NFL!$F190="Dallas",+NFL!F190,IF(+NFL!$H190="Dallas",+NFL!F190,0))</f>
        <v>Dallas</v>
      </c>
      <c r="G166" s="70" t="str">
        <f>IF(+NFL!$F190="Dallas",+NFL!G190,IF(+NFL!$H190="Dallas",+NFL!G190,0))</f>
        <v>NFCE</v>
      </c>
      <c r="H166" s="189" t="str">
        <f>IF(+NFL!$F190="Dallas",+NFL!H190,IF(+NFL!$H190="Dallas",+NFL!H190,0))</f>
        <v>Kansas City</v>
      </c>
      <c r="I166" s="70" t="str">
        <f>IF(+NFL!$F190="Dallas",+NFL!I190,IF(+NFL!$H190="Dallas",+NFL!I190,0))</f>
        <v>AFCW</v>
      </c>
      <c r="J166" s="496" t="str">
        <f>IF(+NFL!$F190="Dallas",+NFL!J190,IF(+NFL!$H190="Dallas",+NFL!J190,0))</f>
        <v>Kansas City</v>
      </c>
      <c r="K166" s="510" t="str">
        <f>IF(+NFL!$F190="Dallas",+NFL!K190,IF(+NFL!$H190="Dallas",+NFL!K190,0))</f>
        <v>Dallas</v>
      </c>
      <c r="L166" s="572">
        <f>IF(+NFL!$F190="Dallas",+NFL!L190,IF(+NFL!$H190="Dallas",+NFL!L190,0))</f>
        <v>2.5</v>
      </c>
      <c r="M166" s="573">
        <f>IF(+NFL!$F190="Dallas",+NFL!M190,IF(+NFL!$H190="Dallas",+NFL!M190,0))</f>
        <v>55.5</v>
      </c>
      <c r="N166" s="583" t="str">
        <f>IF(+NFL!$F190="Dallas",+NFL!N190,IF(+NFL!$H190="Dallas",+NFL!N190,0))</f>
        <v>Kansas City</v>
      </c>
      <c r="O166" s="584">
        <f>IF(+NFL!$F190="Dallas",+NFL!O190,IF(+NFL!$H190="Dallas",+NFL!O190,0))</f>
        <v>19</v>
      </c>
      <c r="P166" s="583" t="str">
        <f>IF(+NFL!$F190="Dallas",+NFL!P190,IF(+NFL!$H190="Dallas",+NFL!P190,0))</f>
        <v>Dallas</v>
      </c>
      <c r="Q166" s="585">
        <f>IF(+NFL!$F190="Dallas",+NFL!Q190,IF(+NFL!$H190="Dallas",+NFL!Q190,0))</f>
        <v>9</v>
      </c>
      <c r="R166" s="586" t="str">
        <f>IF(+NFL!$F190="Dallas",+NFL!R190,IF(+NFL!$H190="Dallas",+NFL!R190,0))</f>
        <v>Kansas City</v>
      </c>
      <c r="S166" s="585" t="str">
        <f>IF(+NFL!$F190="Dallas",+NFL!S190,IF(+NFL!$H190="Dallas",+NFL!S190,0))</f>
        <v>Dallas</v>
      </c>
      <c r="T166" s="587" t="str">
        <f>IF(+NFL!$F190="Dallas",+NFL!T190,IF(+NFL!$H190="Dallas",+NFL!T190,0))</f>
        <v>Dallas</v>
      </c>
      <c r="U166" s="585" t="str">
        <f>IF(+NFL!$F190="Dallas",+NFL!U190,IF(+NFL!$H190="Dallas",+NFL!U190,0))</f>
        <v>L</v>
      </c>
      <c r="V166" s="586">
        <f>IF(+NFL!$F203="Dallas",+NFL!#REF!,IF(+NFL!$H203="Dallas",+NFL!#REF!,0))</f>
        <v>0</v>
      </c>
      <c r="W166" s="585">
        <f>IF(+NFL!$F203="Dallas",+NFL!#REF!,IF(+NFL!$H203="Dallas",+NFL!#REF!,0))</f>
        <v>0</v>
      </c>
      <c r="X166" s="587">
        <f>IF(+NFL!$F203="Dallas",+NFL!#REF!,IF(+NFL!$H203="Dallas",+NFL!#REF!,0))</f>
        <v>0</v>
      </c>
      <c r="Y166" s="585">
        <f>IF(+NFL!$F203="Dallas",+NFL!#REF!,IF(+NFL!$H203="Dallas",+NFL!#REF!,0))</f>
        <v>0</v>
      </c>
      <c r="Z166" s="586">
        <f>IF(+NFL!$F203="Dallas",+NFL!#REF!,IF(+NFL!$H203="Dallas",+NFL!#REF!,0))</f>
        <v>0</v>
      </c>
      <c r="AA166" s="585">
        <f>IF(+NFL!$F203="Dallas",+NFL!#REF!,IF(+NFL!$H203="Dallas",+NFL!#REF!,0))</f>
        <v>0</v>
      </c>
      <c r="AB166" s="124">
        <f>IF(+NFL!$F203="Dallas",+NFL!#REF!,IF(+NFL!$H203="Dallas",+NFL!#REF!,0))</f>
        <v>0</v>
      </c>
      <c r="AC166" s="182">
        <f>IF(+NFL!$F203="Dallas",+NFL!#REF!,IF(+NFL!$H203="Dallas",+NFL!#REF!,0))</f>
        <v>0</v>
      </c>
      <c r="AD166" s="496">
        <f>IF(+NFL!$F203="Dallas",+NFL!#REF!,IF(+NFL!$H203="Dallas",+NFL!#REF!,0))</f>
        <v>0</v>
      </c>
      <c r="AE166" s="565">
        <f>IF(+NFL!$F203="Dallas",+NFL!#REF!,IF(+NFL!$H203="Dallas",+NFL!#REF!,0))</f>
        <v>0</v>
      </c>
      <c r="AF166" s="496">
        <f>IF(+NFL!$F203="Dallas",+NFL!#REF!,IF(+NFL!$H203="Dallas",+NFL!#REF!,0))</f>
        <v>0</v>
      </c>
      <c r="AG166" s="565">
        <f>IF(+NFL!$F203="Dallas",+NFL!#REF!,IF(+NFL!$H203="Dallas",+NFL!#REF!,0))</f>
        <v>0</v>
      </c>
      <c r="AH166" s="496">
        <f>IF(+NFL!$F203="Dallas",+NFL!#REF!,IF(+NFL!$H203="Dallas",+NFL!#REF!,0))</f>
        <v>0</v>
      </c>
      <c r="AI166" s="565">
        <f>IF(+NFL!$F203="Dallas",+NFL!#REF!,IF(+NFL!$H203="Dallas",+NFL!#REF!,0))</f>
        <v>0</v>
      </c>
      <c r="AJ166" s="496">
        <f>IF(+NFL!$F203="Dallas",+NFL!#REF!,IF(+NFL!$H203="Dallas",+NFL!#REF!,0))</f>
        <v>0</v>
      </c>
      <c r="AK166" s="565">
        <f>IF(+NFL!$F203="Dallas",+NFL!#REF!,IF(+NFL!$H203="Dallas",+NFL!#REF!,0))</f>
        <v>0</v>
      </c>
      <c r="AL166" s="101">
        <f>IF(+NFL!$F203="Dallas",+NFL!#REF!,IF(+NFL!$H203="Dallas",+NFL!#REF!,0))</f>
        <v>0</v>
      </c>
      <c r="AM166" s="82">
        <f>IF(+NFL!$F203="Dallas",+NFL!#REF!,IF(+NFL!$H203="Dallas",+NFL!#REF!,0))</f>
        <v>0</v>
      </c>
      <c r="AN166" s="102">
        <f>IF(+NFL!$F203="Dallas",+NFL!#REF!,IF(+NFL!$H203="Dallas",+NFL!#REF!,0))</f>
        <v>0</v>
      </c>
      <c r="AO166" s="83">
        <f>IF(+NFL!$F203="Dallas",+NFL!#REF!,IF(+NFL!$H203="Dallas",+NFL!#REF!,0))</f>
        <v>0</v>
      </c>
      <c r="AP166" s="480">
        <f>IF(+NFL!$F203="Dallas",+NFL!#REF!,IF(+NFL!$H203="Dallas",+NFL!#REF!,0))</f>
        <v>0</v>
      </c>
      <c r="AQ166" s="72">
        <f>IF(+NFL!$F203="Dallas",+NFL!#REF!,IF(+NFL!$H203="Dallas",+NFL!#REF!,0))</f>
        <v>0</v>
      </c>
      <c r="AR166" s="81">
        <f>IF(+NFL!$F203="Dallas",+NFL!#REF!,IF(+NFL!$H203="Dallas",+NFL!#REF!,0))</f>
        <v>0</v>
      </c>
      <c r="AS166" s="96">
        <f>IF(+NFL!$F203="Dallas",+NFL!#REF!,IF(+NFL!$H203="Dallas",+NFL!#REF!,0))</f>
        <v>0</v>
      </c>
      <c r="AT166" s="96">
        <f>IF(+NFL!$F203="Dallas",+NFL!#REF!,IF(+NFL!$H203="Dallas",+NFL!#REF!,0))</f>
        <v>0</v>
      </c>
      <c r="AU166" s="81">
        <f>IF(+NFL!$F203="Dallas",+NFL!#REF!,IF(+NFL!$H203="Dallas",+NFL!#REF!,0))</f>
        <v>0</v>
      </c>
      <c r="AV166" s="96">
        <f>IF(+NFL!$F203="Dallas",+NFL!#REF!,IF(+NFL!$H203="Dallas",+NFL!#REF!,0))</f>
        <v>0</v>
      </c>
      <c r="AW166" s="70">
        <f>IF(+NFL!$F203="Dallas",+NFL!#REF!,IF(+NFL!$H203="Dallas",+NFL!#REF!,0))</f>
        <v>0</v>
      </c>
      <c r="AX166" s="96">
        <f>IF(+NFL!$F203="Dallas",+NFL!#REF!,IF(+NFL!$H203="Dallas",+NFL!#REF!,0))</f>
        <v>0</v>
      </c>
      <c r="AY166" s="81">
        <f>IF(+NFL!$F203="Dallas",+NFL!#REF!,IF(+NFL!$H203="Dallas",+NFL!#REF!,0))</f>
        <v>0</v>
      </c>
      <c r="AZ166" s="96">
        <f>IF(+NFL!$F203="Dallas",+NFL!#REF!,IF(+NFL!$H203="Dallas",+NFL!#REF!,0))</f>
        <v>0</v>
      </c>
      <c r="BA166" s="70">
        <f>IF(+NFL!$F203="Dallas",+NFL!#REF!,IF(+NFL!$H203="Dallas",+NFL!#REF!,0))</f>
        <v>0</v>
      </c>
      <c r="BB166" s="70">
        <f>IF(+NFL!$F203="Dallas",+NFL!#REF!,IF(+NFL!$H203="Dallas",+NFL!#REF!,0))</f>
        <v>0</v>
      </c>
      <c r="BC166" s="592">
        <f>IF(+NFL!$F203="Dallas",+NFL!#REF!,IF(+NFL!$H203="Dallas",+NFL!#REF!,0))</f>
        <v>0</v>
      </c>
      <c r="BD166" s="81">
        <f>IF(+NFL!$F203="Dallas",+NFL!#REF!,IF(+NFL!$H203="Dallas",+NFL!#REF!,0))</f>
        <v>0</v>
      </c>
      <c r="BE166" s="96">
        <f>IF(+NFL!$F203="Dallas",+NFL!#REF!,IF(+NFL!$H203="Dallas",+NFL!#REF!,0))</f>
        <v>0</v>
      </c>
      <c r="BF166" s="70">
        <f>IF(+NFL!$F203="Dallas",+NFL!#REF!,IF(+NFL!$H203="Dallas",+NFL!#REF!,0))</f>
        <v>0</v>
      </c>
      <c r="BG166" s="81">
        <f>IF(+NFL!$F203="Dallas",+NFL!#REF!,IF(+NFL!$H203="Dallas",+NFL!#REF!,0))</f>
        <v>0</v>
      </c>
      <c r="BH166" s="96">
        <f>IF(+NFL!$F203="Dallas",+NFL!#REF!,IF(+NFL!$H203="Dallas",+NFL!#REF!,0))</f>
        <v>0</v>
      </c>
      <c r="BI166" s="70">
        <f>IF(+NFL!$F203="Dallas",+NFL!#REF!,IF(+NFL!$H203="Dallas",+NFL!#REF!,0))</f>
        <v>0</v>
      </c>
      <c r="BJ166" s="124">
        <f>IF(+NFL!$F203="Dallas",+NFL!#REF!,IF(+NFL!$H203="Dallas",+NFL!#REF!,0))</f>
        <v>0</v>
      </c>
      <c r="BK166" s="182">
        <f>IF(+NFL!$F203="Dallas",+NFL!#REF!,IF(+NFL!$H203="Dallas",+NFL!#REF!,0))</f>
        <v>0</v>
      </c>
    </row>
    <row r="167" spans="1:63" x14ac:dyDescent="0.8">
      <c r="A167" s="70">
        <f>IF(+NFL!$F198="Dallas",+NFL!A198,IF(+NFL!$H198="Dallas",+NFL!A198,0))</f>
        <v>12</v>
      </c>
      <c r="B167" s="480" t="str">
        <f>IF(+NFL!$F198="Dallas",+NFL!B198,IF(+NFL!$H198="Dallas",+NFL!B198,0))</f>
        <v>Thurs</v>
      </c>
      <c r="C167" s="72">
        <f>IF(+NFL!$F198="Dallas",+NFL!C198,IF(+NFL!$H198="Dallas",+NFL!C198,0))</f>
        <v>44525</v>
      </c>
      <c r="D167" s="73">
        <f>IF(+NFL!$F198="Dallas",+NFL!D198,IF(+NFL!$H198="Dallas",+NFL!D198,0))</f>
        <v>0.6875</v>
      </c>
      <c r="E167" s="70" t="str">
        <f>IF(+NFL!$F198="Dallas",+NFL!E198,IF(+NFL!$H198="Dallas",+NFL!E198,0))</f>
        <v>CBS</v>
      </c>
      <c r="F167" s="189" t="str">
        <f>IF(+NFL!$F198="Dallas",+NFL!F198,IF(+NFL!$H198="Dallas",+NFL!F198,0))</f>
        <v>Las Vegas</v>
      </c>
      <c r="G167" s="70" t="str">
        <f>IF(+NFL!$F198="Dallas",+NFL!G198,IF(+NFL!$H198="Dallas",+NFL!G198,0))</f>
        <v>AFCW</v>
      </c>
      <c r="H167" s="189" t="str">
        <f>IF(+NFL!$F198="Dallas",+NFL!H198,IF(+NFL!$H198="Dallas",+NFL!H198,0))</f>
        <v>Dallas</v>
      </c>
      <c r="I167" s="70" t="str">
        <f>IF(+NFL!$F198="Dallas",+NFL!I198,IF(+NFL!$H198="Dallas",+NFL!I198,0))</f>
        <v>NFCE</v>
      </c>
      <c r="J167" s="496" t="str">
        <f>IF(+NFL!$F198="Dallas",+NFL!J198,IF(+NFL!$H198="Dallas",+NFL!J198,0))</f>
        <v>Dallas</v>
      </c>
      <c r="K167" s="510" t="str">
        <f>IF(+NFL!$F198="Dallas",+NFL!K198,IF(+NFL!$H198="Dallas",+NFL!K198,0))</f>
        <v>Las Vegas</v>
      </c>
      <c r="L167" s="572">
        <f>IF(+NFL!$F198="Dallas",+NFL!L198,IF(+NFL!$H198="Dallas",+NFL!L198,0))</f>
        <v>7</v>
      </c>
      <c r="M167" s="573">
        <f>IF(+NFL!$F198="Dallas",+NFL!M198,IF(+NFL!$H198="Dallas",+NFL!M198,0))</f>
        <v>50.5</v>
      </c>
      <c r="N167" s="583" t="str">
        <f>IF(+NFL!$F198="Dallas",+NFL!N198,IF(+NFL!$H198="Dallas",+NFL!N198,0))</f>
        <v>Las Vegas</v>
      </c>
      <c r="O167" s="584">
        <f>IF(+NFL!$F198="Dallas",+NFL!O198,IF(+NFL!$H198="Dallas",+NFL!O198,0))</f>
        <v>36</v>
      </c>
      <c r="P167" s="583" t="str">
        <f>IF(+NFL!$F198="Dallas",+NFL!P198,IF(+NFL!$H198="Dallas",+NFL!P198,0))</f>
        <v>Dallas</v>
      </c>
      <c r="Q167" s="585">
        <f>IF(+NFL!$F198="Dallas",+NFL!Q198,IF(+NFL!$H198="Dallas",+NFL!Q198,0))</f>
        <v>33</v>
      </c>
      <c r="R167" s="586" t="str">
        <f>IF(+NFL!$F198="Dallas",+NFL!R198,IF(+NFL!$H198="Dallas",+NFL!R198,0))</f>
        <v>Las Vegas</v>
      </c>
      <c r="S167" s="585" t="str">
        <f>IF(+NFL!$F198="Dallas",+NFL!S198,IF(+NFL!$H198="Dallas",+NFL!S198,0))</f>
        <v>Dallas</v>
      </c>
      <c r="T167" s="587" t="str">
        <f>IF(+NFL!$F198="Dallas",+NFL!T198,IF(+NFL!$H198="Dallas",+NFL!T198,0))</f>
        <v>Las Vegas</v>
      </c>
      <c r="U167" s="585" t="str">
        <f>IF(+NFL!$F198="Dallas",+NFL!U198,IF(+NFL!$H198="Dallas",+NFL!U198,0))</f>
        <v>W</v>
      </c>
      <c r="V167" s="586">
        <f>IF(+NFL!$F216="Dallas",+NFL!#REF!,IF(+NFL!$H216="Dallas",+NFL!#REF!,0))</f>
        <v>0</v>
      </c>
      <c r="W167" s="585">
        <f>IF(+NFL!$F216="Dallas",+NFL!#REF!,IF(+NFL!$H216="Dallas",+NFL!#REF!,0))</f>
        <v>0</v>
      </c>
      <c r="X167" s="587">
        <f>IF(+NFL!$F216="Dallas",+NFL!#REF!,IF(+NFL!$H216="Dallas",+NFL!#REF!,0))</f>
        <v>0</v>
      </c>
      <c r="Y167" s="585">
        <f>IF(+NFL!$F216="Dallas",+NFL!#REF!,IF(+NFL!$H216="Dallas",+NFL!#REF!,0))</f>
        <v>0</v>
      </c>
      <c r="Z167" s="586">
        <f>IF(+NFL!$F216="Dallas",+NFL!#REF!,IF(+NFL!$H216="Dallas",+NFL!#REF!,0))</f>
        <v>0</v>
      </c>
      <c r="AA167" s="585">
        <f>IF(+NFL!$F216="Dallas",+NFL!#REF!,IF(+NFL!$H216="Dallas",+NFL!#REF!,0))</f>
        <v>0</v>
      </c>
      <c r="AB167" s="124">
        <f>IF(+NFL!$F216="Dallas",+NFL!#REF!,IF(+NFL!$H216="Dallas",+NFL!#REF!,0))</f>
        <v>0</v>
      </c>
      <c r="AC167" s="182">
        <f>IF(+NFL!$F216="Dallas",+NFL!#REF!,IF(+NFL!$H216="Dallas",+NFL!#REF!,0))</f>
        <v>0</v>
      </c>
      <c r="AD167" s="496">
        <f>IF(+NFL!$F216="Dallas",+NFL!#REF!,IF(+NFL!$H216="Dallas",+NFL!#REF!,0))</f>
        <v>0</v>
      </c>
      <c r="AE167" s="565">
        <f>IF(+NFL!$F216="Dallas",+NFL!#REF!,IF(+NFL!$H216="Dallas",+NFL!#REF!,0))</f>
        <v>0</v>
      </c>
      <c r="AF167" s="496">
        <f>IF(+NFL!$F216="Dallas",+NFL!#REF!,IF(+NFL!$H216="Dallas",+NFL!#REF!,0))</f>
        <v>0</v>
      </c>
      <c r="AG167" s="565">
        <f>IF(+NFL!$F216="Dallas",+NFL!#REF!,IF(+NFL!$H216="Dallas",+NFL!#REF!,0))</f>
        <v>0</v>
      </c>
      <c r="AH167" s="496">
        <f>IF(+NFL!$F216="Dallas",+NFL!#REF!,IF(+NFL!$H216="Dallas",+NFL!#REF!,0))</f>
        <v>0</v>
      </c>
      <c r="AI167" s="565">
        <f>IF(+NFL!$F216="Dallas",+NFL!#REF!,IF(+NFL!$H216="Dallas",+NFL!#REF!,0))</f>
        <v>0</v>
      </c>
      <c r="AJ167" s="496">
        <f>IF(+NFL!$F216="Dallas",+NFL!#REF!,IF(+NFL!$H216="Dallas",+NFL!#REF!,0))</f>
        <v>0</v>
      </c>
      <c r="AK167" s="565">
        <f>IF(+NFL!$F216="Dallas",+NFL!#REF!,IF(+NFL!$H216="Dallas",+NFL!#REF!,0))</f>
        <v>0</v>
      </c>
      <c r="AL167" s="101">
        <f>IF(+NFL!$F216="Dallas",+NFL!#REF!,IF(+NFL!$H216="Dallas",+NFL!#REF!,0))</f>
        <v>0</v>
      </c>
      <c r="AM167" s="82">
        <f>IF(+NFL!$F216="Dallas",+NFL!#REF!,IF(+NFL!$H216="Dallas",+NFL!#REF!,0))</f>
        <v>0</v>
      </c>
      <c r="AN167" s="102">
        <f>IF(+NFL!$F216="Dallas",+NFL!#REF!,IF(+NFL!$H216="Dallas",+NFL!#REF!,0))</f>
        <v>0</v>
      </c>
      <c r="AO167" s="83">
        <f>IF(+NFL!$F216="Dallas",+NFL!#REF!,IF(+NFL!$H216="Dallas",+NFL!#REF!,0))</f>
        <v>0</v>
      </c>
      <c r="AP167" s="480">
        <f>IF(+NFL!$F216="Dallas",+NFL!#REF!,IF(+NFL!$H216="Dallas",+NFL!#REF!,0))</f>
        <v>0</v>
      </c>
      <c r="AQ167" s="72">
        <f>IF(+NFL!$F216="Dallas",+NFL!#REF!,IF(+NFL!$H216="Dallas",+NFL!#REF!,0))</f>
        <v>0</v>
      </c>
      <c r="AR167" s="81">
        <f>IF(+NFL!$F216="Dallas",+NFL!#REF!,IF(+NFL!$H216="Dallas",+NFL!#REF!,0))</f>
        <v>0</v>
      </c>
      <c r="AS167" s="96">
        <f>IF(+NFL!$F216="Dallas",+NFL!#REF!,IF(+NFL!$H216="Dallas",+NFL!#REF!,0))</f>
        <v>0</v>
      </c>
      <c r="AT167" s="96">
        <f>IF(+NFL!$F216="Dallas",+NFL!#REF!,IF(+NFL!$H216="Dallas",+NFL!#REF!,0))</f>
        <v>0</v>
      </c>
      <c r="AU167" s="81">
        <f>IF(+NFL!$F216="Dallas",+NFL!#REF!,IF(+NFL!$H216="Dallas",+NFL!#REF!,0))</f>
        <v>0</v>
      </c>
      <c r="AV167" s="96">
        <f>IF(+NFL!$F216="Dallas",+NFL!#REF!,IF(+NFL!$H216="Dallas",+NFL!#REF!,0))</f>
        <v>0</v>
      </c>
      <c r="AW167" s="70">
        <f>IF(+NFL!$F216="Dallas",+NFL!#REF!,IF(+NFL!$H216="Dallas",+NFL!#REF!,0))</f>
        <v>0</v>
      </c>
      <c r="AX167" s="96">
        <f>IF(+NFL!$F216="Dallas",+NFL!#REF!,IF(+NFL!$H216="Dallas",+NFL!#REF!,0))</f>
        <v>0</v>
      </c>
      <c r="AY167" s="81">
        <f>IF(+NFL!$F216="Dallas",+NFL!#REF!,IF(+NFL!$H216="Dallas",+NFL!#REF!,0))</f>
        <v>0</v>
      </c>
      <c r="AZ167" s="96">
        <f>IF(+NFL!$F216="Dallas",+NFL!#REF!,IF(+NFL!$H216="Dallas",+NFL!#REF!,0))</f>
        <v>0</v>
      </c>
      <c r="BA167" s="70">
        <f>IF(+NFL!$F216="Dallas",+NFL!#REF!,IF(+NFL!$H216="Dallas",+NFL!#REF!,0))</f>
        <v>0</v>
      </c>
      <c r="BB167" s="70">
        <f>IF(+NFL!$F216="Dallas",+NFL!#REF!,IF(+NFL!$H216="Dallas",+NFL!#REF!,0))</f>
        <v>0</v>
      </c>
      <c r="BC167" s="592">
        <f>IF(+NFL!$F216="Dallas",+NFL!#REF!,IF(+NFL!$H216="Dallas",+NFL!#REF!,0))</f>
        <v>0</v>
      </c>
      <c r="BD167" s="81">
        <f>IF(+NFL!$F216="Dallas",+NFL!#REF!,IF(+NFL!$H216="Dallas",+NFL!#REF!,0))</f>
        <v>0</v>
      </c>
      <c r="BE167" s="96">
        <f>IF(+NFL!$F216="Dallas",+NFL!#REF!,IF(+NFL!$H216="Dallas",+NFL!#REF!,0))</f>
        <v>0</v>
      </c>
      <c r="BF167" s="70">
        <f>IF(+NFL!$F216="Dallas",+NFL!#REF!,IF(+NFL!$H216="Dallas",+NFL!#REF!,0))</f>
        <v>0</v>
      </c>
      <c r="BG167" s="81">
        <f>IF(+NFL!$F216="Dallas",+NFL!#REF!,IF(+NFL!$H216="Dallas",+NFL!#REF!,0))</f>
        <v>0</v>
      </c>
      <c r="BH167" s="96">
        <f>IF(+NFL!$F216="Dallas",+NFL!#REF!,IF(+NFL!$H216="Dallas",+NFL!#REF!,0))</f>
        <v>0</v>
      </c>
      <c r="BI167" s="70">
        <f>IF(+NFL!$F216="Dallas",+NFL!#REF!,IF(+NFL!$H216="Dallas",+NFL!#REF!,0))</f>
        <v>0</v>
      </c>
      <c r="BJ167" s="124">
        <f>IF(+NFL!$F216="Dallas",+NFL!#REF!,IF(+NFL!$H216="Dallas",+NFL!#REF!,0))</f>
        <v>0</v>
      </c>
      <c r="BK167" s="182">
        <f>IF(+NFL!$F216="Dallas",+NFL!#REF!,IF(+NFL!$H216="Dallas",+NFL!#REF!,0))</f>
        <v>0</v>
      </c>
    </row>
    <row r="168" spans="1:63" x14ac:dyDescent="0.8">
      <c r="A168" s="70">
        <f>IF(+NFL!$F215="Dallas",+NFL!A215,IF(+NFL!$H215="Dallas",+NFL!A215,0))</f>
        <v>13</v>
      </c>
      <c r="B168" s="480" t="str">
        <f>IF(+NFL!$F215="Dallas",+NFL!B215,IF(+NFL!$H215="Dallas",+NFL!B215,0))</f>
        <v>Thurs</v>
      </c>
      <c r="C168" s="72">
        <f>IF(+NFL!$F215="Dallas",+NFL!C215,IF(+NFL!$H215="Dallas",+NFL!C215,0))</f>
        <v>44532</v>
      </c>
      <c r="D168" s="73">
        <f>IF(+NFL!$F215="Dallas",+NFL!D215,IF(+NFL!$H215="Dallas",+NFL!D215,0))</f>
        <v>0.84375</v>
      </c>
      <c r="E168" s="70" t="str">
        <f>IF(+NFL!$F215="Dallas",+NFL!E215,IF(+NFL!$H215="Dallas",+NFL!E215,0))</f>
        <v>Fox</v>
      </c>
      <c r="F168" s="189" t="str">
        <f>IF(+NFL!$F215="Dallas",+NFL!F215,IF(+NFL!$H215="Dallas",+NFL!F215,0))</f>
        <v>Dallas</v>
      </c>
      <c r="G168" s="70" t="str">
        <f>IF(+NFL!$F215="Dallas",+NFL!G215,IF(+NFL!$H215="Dallas",+NFL!G215,0))</f>
        <v>NFCE</v>
      </c>
      <c r="H168" s="189" t="str">
        <f>IF(+NFL!$F215="Dallas",+NFL!H215,IF(+NFL!$H215="Dallas",+NFL!H215,0))</f>
        <v>New Orleans</v>
      </c>
      <c r="I168" s="70" t="str">
        <f>IF(+NFL!$F215="Dallas",+NFL!I215,IF(+NFL!$H215="Dallas",+NFL!I215,0))</f>
        <v>NFCS</v>
      </c>
      <c r="J168" s="496" t="str">
        <f>IF(+NFL!$F215="Dallas",+NFL!J215,IF(+NFL!$H215="Dallas",+NFL!J215,0))</f>
        <v>Dallas</v>
      </c>
      <c r="K168" s="510" t="str">
        <f>IF(+NFL!$F215="Dallas",+NFL!K215,IF(+NFL!$H215="Dallas",+NFL!K215,0))</f>
        <v>New Orleans</v>
      </c>
      <c r="L168" s="572">
        <f>IF(+NFL!$F215="Dallas",+NFL!L215,IF(+NFL!$H215="Dallas",+NFL!L215,0))</f>
        <v>4.5</v>
      </c>
      <c r="M168" s="573">
        <f>IF(+NFL!$F215="Dallas",+NFL!M215,IF(+NFL!$H215="Dallas",+NFL!M215,0))</f>
        <v>47.5</v>
      </c>
      <c r="N168" s="583" t="str">
        <f>IF(+NFL!$F215="Dallas",+NFL!N215,IF(+NFL!$H215="Dallas",+NFL!N215,0))</f>
        <v>Dallas</v>
      </c>
      <c r="O168" s="584">
        <f>IF(+NFL!$F215="Dallas",+NFL!O215,IF(+NFL!$H215="Dallas",+NFL!O215,0))</f>
        <v>27</v>
      </c>
      <c r="P168" s="583" t="str">
        <f>IF(+NFL!$F215="Dallas",+NFL!P215,IF(+NFL!$H215="Dallas",+NFL!P215,0))</f>
        <v>New Orleans</v>
      </c>
      <c r="Q168" s="585">
        <f>IF(+NFL!$F215="Dallas",+NFL!Q215,IF(+NFL!$H215="Dallas",+NFL!Q215,0))</f>
        <v>17</v>
      </c>
      <c r="R168" s="586" t="str">
        <f>IF(+NFL!$F215="Dallas",+NFL!R215,IF(+NFL!$H215="Dallas",+NFL!R215,0))</f>
        <v>Dallas</v>
      </c>
      <c r="S168" s="585" t="str">
        <f>IF(+NFL!$F215="Dallas",+NFL!S215,IF(+NFL!$H215="Dallas",+NFL!S215,0))</f>
        <v>New Orleans</v>
      </c>
      <c r="T168" s="587" t="str">
        <f>IF(+NFL!$F215="Dallas",+NFL!T215,IF(+NFL!$H215="Dallas",+NFL!T215,0))</f>
        <v>Dallas</v>
      </c>
      <c r="U168" s="585" t="str">
        <f>IF(+NFL!$F215="Dallas",+NFL!U215,IF(+NFL!$H215="Dallas",+NFL!U215,0))</f>
        <v>W</v>
      </c>
      <c r="V168" s="586">
        <f>IF(+NFL!$F245="Dallas",+NFL!#REF!,IF(+NFL!$H245="Dallas",+NFL!#REF!,0))</f>
        <v>0</v>
      </c>
      <c r="W168" s="585">
        <f>IF(+NFL!$F245="Dallas",+NFL!#REF!,IF(+NFL!$H245="Dallas",+NFL!#REF!,0))</f>
        <v>0</v>
      </c>
      <c r="X168" s="587">
        <f>IF(+NFL!$F245="Dallas",+NFL!#REF!,IF(+NFL!$H245="Dallas",+NFL!#REF!,0))</f>
        <v>0</v>
      </c>
      <c r="Y168" s="585">
        <f>IF(+NFL!$F245="Dallas",+NFL!#REF!,IF(+NFL!$H245="Dallas",+NFL!#REF!,0))</f>
        <v>0</v>
      </c>
      <c r="Z168" s="586">
        <f>IF(+NFL!$F245="Dallas",+NFL!#REF!,IF(+NFL!$H245="Dallas",+NFL!#REF!,0))</f>
        <v>0</v>
      </c>
      <c r="AA168" s="585">
        <f>IF(+NFL!$F245="Dallas",+NFL!#REF!,IF(+NFL!$H245="Dallas",+NFL!#REF!,0))</f>
        <v>0</v>
      </c>
      <c r="AB168" s="124">
        <f>IF(+NFL!$F245="Dallas",+NFL!#REF!,IF(+NFL!$H245="Dallas",+NFL!#REF!,0))</f>
        <v>0</v>
      </c>
      <c r="AC168" s="182">
        <f>IF(+NFL!$F245="Dallas",+NFL!#REF!,IF(+NFL!$H245="Dallas",+NFL!#REF!,0))</f>
        <v>0</v>
      </c>
      <c r="AD168" s="496">
        <f>IF(+NFL!$F245="Dallas",+NFL!#REF!,IF(+NFL!$H245="Dallas",+NFL!#REF!,0))</f>
        <v>0</v>
      </c>
      <c r="AE168" s="565">
        <f>IF(+NFL!$F245="Dallas",+NFL!#REF!,IF(+NFL!$H245="Dallas",+NFL!#REF!,0))</f>
        <v>0</v>
      </c>
      <c r="AF168" s="496">
        <f>IF(+NFL!$F245="Dallas",+NFL!#REF!,IF(+NFL!$H245="Dallas",+NFL!#REF!,0))</f>
        <v>0</v>
      </c>
      <c r="AG168" s="565">
        <f>IF(+NFL!$F245="Dallas",+NFL!#REF!,IF(+NFL!$H245="Dallas",+NFL!#REF!,0))</f>
        <v>0</v>
      </c>
      <c r="AH168" s="496">
        <f>IF(+NFL!$F245="Dallas",+NFL!#REF!,IF(+NFL!$H245="Dallas",+NFL!#REF!,0))</f>
        <v>0</v>
      </c>
      <c r="AI168" s="565">
        <f>IF(+NFL!$F245="Dallas",+NFL!#REF!,IF(+NFL!$H245="Dallas",+NFL!#REF!,0))</f>
        <v>0</v>
      </c>
      <c r="AJ168" s="496">
        <f>IF(+NFL!$F245="Dallas",+NFL!#REF!,IF(+NFL!$H245="Dallas",+NFL!#REF!,0))</f>
        <v>0</v>
      </c>
      <c r="AK168" s="565">
        <f>IF(+NFL!$F245="Dallas",+NFL!#REF!,IF(+NFL!$H245="Dallas",+NFL!#REF!,0))</f>
        <v>0</v>
      </c>
      <c r="AL168" s="101">
        <f>IF(+NFL!$F245="Dallas",+NFL!#REF!,IF(+NFL!$H245="Dallas",+NFL!#REF!,0))</f>
        <v>0</v>
      </c>
      <c r="AM168" s="82">
        <f>IF(+NFL!$F245="Dallas",+NFL!#REF!,IF(+NFL!$H245="Dallas",+NFL!#REF!,0))</f>
        <v>0</v>
      </c>
      <c r="AN168" s="102">
        <f>IF(+NFL!$F245="Dallas",+NFL!#REF!,IF(+NFL!$H245="Dallas",+NFL!#REF!,0))</f>
        <v>0</v>
      </c>
      <c r="AO168" s="83">
        <f>IF(+NFL!$F245="Dallas",+NFL!#REF!,IF(+NFL!$H245="Dallas",+NFL!#REF!,0))</f>
        <v>0</v>
      </c>
      <c r="AP168" s="480">
        <f>IF(+NFL!$F245="Dallas",+NFL!#REF!,IF(+NFL!$H245="Dallas",+NFL!#REF!,0))</f>
        <v>0</v>
      </c>
      <c r="AQ168" s="72">
        <f>IF(+NFL!$F245="Dallas",+NFL!#REF!,IF(+NFL!$H245="Dallas",+NFL!#REF!,0))</f>
        <v>0</v>
      </c>
      <c r="AR168" s="81">
        <f>IF(+NFL!$F245="Dallas",+NFL!#REF!,IF(+NFL!$H245="Dallas",+NFL!#REF!,0))</f>
        <v>0</v>
      </c>
      <c r="AS168" s="96">
        <f>IF(+NFL!$F245="Dallas",+NFL!#REF!,IF(+NFL!$H245="Dallas",+NFL!#REF!,0))</f>
        <v>0</v>
      </c>
      <c r="AT168" s="96">
        <f>IF(+NFL!$F245="Dallas",+NFL!#REF!,IF(+NFL!$H245="Dallas",+NFL!#REF!,0))</f>
        <v>0</v>
      </c>
      <c r="AU168" s="81">
        <f>IF(+NFL!$F245="Dallas",+NFL!#REF!,IF(+NFL!$H245="Dallas",+NFL!#REF!,0))</f>
        <v>0</v>
      </c>
      <c r="AV168" s="96">
        <f>IF(+NFL!$F245="Dallas",+NFL!#REF!,IF(+NFL!$H245="Dallas",+NFL!#REF!,0))</f>
        <v>0</v>
      </c>
      <c r="AW168" s="70">
        <f>IF(+NFL!$F245="Dallas",+NFL!#REF!,IF(+NFL!$H245="Dallas",+NFL!#REF!,0))</f>
        <v>0</v>
      </c>
      <c r="AX168" s="96">
        <f>IF(+NFL!$F245="Dallas",+NFL!#REF!,IF(+NFL!$H245="Dallas",+NFL!#REF!,0))</f>
        <v>0</v>
      </c>
      <c r="AY168" s="81">
        <f>IF(+NFL!$F245="Dallas",+NFL!#REF!,IF(+NFL!$H245="Dallas",+NFL!#REF!,0))</f>
        <v>0</v>
      </c>
      <c r="AZ168" s="96">
        <f>IF(+NFL!$F245="Dallas",+NFL!#REF!,IF(+NFL!$H245="Dallas",+NFL!#REF!,0))</f>
        <v>0</v>
      </c>
      <c r="BA168" s="70">
        <f>IF(+NFL!$F245="Dallas",+NFL!#REF!,IF(+NFL!$H245="Dallas",+NFL!#REF!,0))</f>
        <v>0</v>
      </c>
      <c r="BB168" s="70">
        <f>IF(+NFL!$F245="Dallas",+NFL!#REF!,IF(+NFL!$H245="Dallas",+NFL!#REF!,0))</f>
        <v>0</v>
      </c>
      <c r="BC168" s="592">
        <f>IF(+NFL!$F245="Dallas",+NFL!#REF!,IF(+NFL!$H245="Dallas",+NFL!#REF!,0))</f>
        <v>0</v>
      </c>
      <c r="BD168" s="81">
        <f>IF(+NFL!$F245="Dallas",+NFL!#REF!,IF(+NFL!$H245="Dallas",+NFL!#REF!,0))</f>
        <v>0</v>
      </c>
      <c r="BE168" s="96">
        <f>IF(+NFL!$F245="Dallas",+NFL!#REF!,IF(+NFL!$H245="Dallas",+NFL!#REF!,0))</f>
        <v>0</v>
      </c>
      <c r="BF168" s="70">
        <f>IF(+NFL!$F245="Dallas",+NFL!#REF!,IF(+NFL!$H245="Dallas",+NFL!#REF!,0))</f>
        <v>0</v>
      </c>
      <c r="BG168" s="81">
        <f>IF(+NFL!$F245="Dallas",+NFL!#REF!,IF(+NFL!$H245="Dallas",+NFL!#REF!,0))</f>
        <v>0</v>
      </c>
      <c r="BH168" s="96">
        <f>IF(+NFL!$F245="Dallas",+NFL!#REF!,IF(+NFL!$H245="Dallas",+NFL!#REF!,0))</f>
        <v>0</v>
      </c>
      <c r="BI168" s="70">
        <f>IF(+NFL!$F245="Dallas",+NFL!#REF!,IF(+NFL!$H245="Dallas",+NFL!#REF!,0))</f>
        <v>0</v>
      </c>
      <c r="BJ168" s="124">
        <f>IF(+NFL!$F245="Dallas",+NFL!#REF!,IF(+NFL!$H245="Dallas",+NFL!#REF!,0))</f>
        <v>0</v>
      </c>
      <c r="BK168" s="182">
        <f>IF(+NFL!$F245="Dallas",+NFL!#REF!,IF(+NFL!$H245="Dallas",+NFL!#REF!,0))</f>
        <v>0</v>
      </c>
    </row>
    <row r="169" spans="1:63" x14ac:dyDescent="0.8">
      <c r="A169" s="70">
        <f>IF(+NFL!$F240="Dallas",+NFL!A240,IF(+NFL!$H240="Dallas",+NFL!A240,0))</f>
        <v>14</v>
      </c>
      <c r="B169" s="480" t="str">
        <f>IF(+NFL!$F240="Dallas",+NFL!B240,IF(+NFL!$H240="Dallas",+NFL!B240,0))</f>
        <v>Sun</v>
      </c>
      <c r="C169" s="72">
        <f>IF(+NFL!$F240="Dallas",+NFL!C240,IF(+NFL!$H240="Dallas",+NFL!C240,0))</f>
        <v>44542</v>
      </c>
      <c r="D169" s="73">
        <f>IF(+NFL!$F240="Dallas",+NFL!D240,IF(+NFL!$H240="Dallas",+NFL!D240,0))</f>
        <v>0.54166666666666663</v>
      </c>
      <c r="E169" s="70" t="str">
        <f>IF(+NFL!$F240="Dallas",+NFL!E240,IF(+NFL!$H240="Dallas",+NFL!E240,0))</f>
        <v>Fox</v>
      </c>
      <c r="F169" s="189" t="str">
        <f>IF(+NFL!$F240="Dallas",+NFL!F240,IF(+NFL!$H240="Dallas",+NFL!F240,0))</f>
        <v>Dallas</v>
      </c>
      <c r="G169" s="70" t="str">
        <f>IF(+NFL!$F240="Dallas",+NFL!G240,IF(+NFL!$H240="Dallas",+NFL!G240,0))</f>
        <v>NFCE</v>
      </c>
      <c r="H169" s="189" t="str">
        <f>IF(+NFL!$F240="Dallas",+NFL!H240,IF(+NFL!$H240="Dallas",+NFL!H240,0))</f>
        <v>Washington</v>
      </c>
      <c r="I169" s="70" t="str">
        <f>IF(+NFL!$F240="Dallas",+NFL!I240,IF(+NFL!$H240="Dallas",+NFL!I240,0))</f>
        <v>NFCE</v>
      </c>
      <c r="J169" s="496" t="str">
        <f>IF(+NFL!$F240="Dallas",+NFL!J240,IF(+NFL!$H240="Dallas",+NFL!J240,0))</f>
        <v>Dallas</v>
      </c>
      <c r="K169" s="510" t="str">
        <f>IF(+NFL!$F240="Dallas",+NFL!K240,IF(+NFL!$H240="Dallas",+NFL!K240,0))</f>
        <v>Washington</v>
      </c>
      <c r="L169" s="572">
        <f>IF(+NFL!$F240="Dallas",+NFL!L240,IF(+NFL!$H240="Dallas",+NFL!L240,0))</f>
        <v>4</v>
      </c>
      <c r="M169" s="573">
        <f>IF(+NFL!$F240="Dallas",+NFL!M240,IF(+NFL!$H240="Dallas",+NFL!M240,0))</f>
        <v>47.5</v>
      </c>
      <c r="N169" s="583" t="str">
        <f>IF(+NFL!$F240="Dallas",+NFL!N240,IF(+NFL!$H240="Dallas",+NFL!N240,0))</f>
        <v>Dallas</v>
      </c>
      <c r="O169" s="584">
        <f>IF(+NFL!$F240="Dallas",+NFL!O240,IF(+NFL!$H240="Dallas",+NFL!O240,0))</f>
        <v>27</v>
      </c>
      <c r="P169" s="583" t="str">
        <f>IF(+NFL!$F240="Dallas",+NFL!P240,IF(+NFL!$H240="Dallas",+NFL!P240,0))</f>
        <v>Washington</v>
      </c>
      <c r="Q169" s="585">
        <f>IF(+NFL!$F240="Dallas",+NFL!Q240,IF(+NFL!$H240="Dallas",+NFL!Q240,0))</f>
        <v>20</v>
      </c>
      <c r="R169" s="586" t="str">
        <f>IF(+NFL!$F240="Dallas",+NFL!R240,IF(+NFL!$H240="Dallas",+NFL!R240,0))</f>
        <v>Dallas</v>
      </c>
      <c r="S169" s="585" t="str">
        <f>IF(+NFL!$F240="Dallas",+NFL!S240,IF(+NFL!$H240="Dallas",+NFL!S240,0))</f>
        <v>Washington</v>
      </c>
      <c r="T169" s="587" t="str">
        <f>IF(+NFL!$F240="Dallas",+NFL!T240,IF(+NFL!$H240="Dallas",+NFL!T240,0))</f>
        <v>Washington</v>
      </c>
      <c r="U169" s="585" t="str">
        <f>IF(+NFL!$F240="Dallas",+NFL!U240,IF(+NFL!$H240="Dallas",+NFL!U240,0))</f>
        <v>L</v>
      </c>
      <c r="V169" s="586">
        <f>IF(+NFL!$F257="Dallas",+NFL!#REF!,IF(+NFL!$H257="Dallas",+NFL!#REF!,0))</f>
        <v>0</v>
      </c>
      <c r="W169" s="585">
        <f>IF(+NFL!$F257="Dallas",+NFL!#REF!,IF(+NFL!$H257="Dallas",+NFL!#REF!,0))</f>
        <v>0</v>
      </c>
      <c r="X169" s="587">
        <f>IF(+NFL!$F257="Dallas",+NFL!#REF!,IF(+NFL!$H257="Dallas",+NFL!#REF!,0))</f>
        <v>0</v>
      </c>
      <c r="Y169" s="585">
        <f>IF(+NFL!$F257="Dallas",+NFL!#REF!,IF(+NFL!$H257="Dallas",+NFL!#REF!,0))</f>
        <v>0</v>
      </c>
      <c r="Z169" s="586">
        <f>IF(+NFL!$F257="Dallas",+NFL!#REF!,IF(+NFL!$H257="Dallas",+NFL!#REF!,0))</f>
        <v>0</v>
      </c>
      <c r="AA169" s="585">
        <f>IF(+NFL!$F257="Dallas",+NFL!#REF!,IF(+NFL!$H257="Dallas",+NFL!#REF!,0))</f>
        <v>0</v>
      </c>
      <c r="AB169" s="124">
        <f>IF(+NFL!$F257="Dallas",+NFL!#REF!,IF(+NFL!$H257="Dallas",+NFL!#REF!,0))</f>
        <v>0</v>
      </c>
      <c r="AC169" s="182">
        <f>IF(+NFL!$F257="Dallas",+NFL!#REF!,IF(+NFL!$H257="Dallas",+NFL!#REF!,0))</f>
        <v>0</v>
      </c>
      <c r="AD169" s="496">
        <f>IF(+NFL!$F257="Dallas",+NFL!#REF!,IF(+NFL!$H257="Dallas",+NFL!#REF!,0))</f>
        <v>0</v>
      </c>
      <c r="AE169" s="565">
        <f>IF(+NFL!$F257="Dallas",+NFL!#REF!,IF(+NFL!$H257="Dallas",+NFL!#REF!,0))</f>
        <v>0</v>
      </c>
      <c r="AF169" s="496">
        <f>IF(+NFL!$F257="Dallas",+NFL!#REF!,IF(+NFL!$H257="Dallas",+NFL!#REF!,0))</f>
        <v>0</v>
      </c>
      <c r="AG169" s="565">
        <f>IF(+NFL!$F257="Dallas",+NFL!#REF!,IF(+NFL!$H257="Dallas",+NFL!#REF!,0))</f>
        <v>0</v>
      </c>
      <c r="AH169" s="496">
        <f>IF(+NFL!$F257="Dallas",+NFL!#REF!,IF(+NFL!$H257="Dallas",+NFL!#REF!,0))</f>
        <v>0</v>
      </c>
      <c r="AI169" s="565">
        <f>IF(+NFL!$F257="Dallas",+NFL!#REF!,IF(+NFL!$H257="Dallas",+NFL!#REF!,0))</f>
        <v>0</v>
      </c>
      <c r="AJ169" s="496">
        <f>IF(+NFL!$F257="Dallas",+NFL!#REF!,IF(+NFL!$H257="Dallas",+NFL!#REF!,0))</f>
        <v>0</v>
      </c>
      <c r="AK169" s="565">
        <f>IF(+NFL!$F257="Dallas",+NFL!#REF!,IF(+NFL!$H257="Dallas",+NFL!#REF!,0))</f>
        <v>0</v>
      </c>
      <c r="AL169" s="101">
        <f>IF(+NFL!$F257="Dallas",+NFL!#REF!,IF(+NFL!$H257="Dallas",+NFL!#REF!,0))</f>
        <v>0</v>
      </c>
      <c r="AM169" s="82">
        <f>IF(+NFL!$F257="Dallas",+NFL!#REF!,IF(+NFL!$H257="Dallas",+NFL!#REF!,0))</f>
        <v>0</v>
      </c>
      <c r="AN169" s="102">
        <f>IF(+NFL!$F257="Dallas",+NFL!#REF!,IF(+NFL!$H257="Dallas",+NFL!#REF!,0))</f>
        <v>0</v>
      </c>
      <c r="AO169" s="83">
        <f>IF(+NFL!$F257="Dallas",+NFL!#REF!,IF(+NFL!$H257="Dallas",+NFL!#REF!,0))</f>
        <v>0</v>
      </c>
      <c r="AP169" s="480">
        <f>IF(+NFL!$F257="Dallas",+NFL!#REF!,IF(+NFL!$H257="Dallas",+NFL!#REF!,0))</f>
        <v>0</v>
      </c>
      <c r="AQ169" s="72">
        <f>IF(+NFL!$F257="Dallas",+NFL!#REF!,IF(+NFL!$H257="Dallas",+NFL!#REF!,0))</f>
        <v>0</v>
      </c>
      <c r="AR169" s="81">
        <f>IF(+NFL!$F257="Dallas",+NFL!#REF!,IF(+NFL!$H257="Dallas",+NFL!#REF!,0))</f>
        <v>0</v>
      </c>
      <c r="AS169" s="96">
        <f>IF(+NFL!$F257="Dallas",+NFL!#REF!,IF(+NFL!$H257="Dallas",+NFL!#REF!,0))</f>
        <v>0</v>
      </c>
      <c r="AT169" s="96">
        <f>IF(+NFL!$F257="Dallas",+NFL!#REF!,IF(+NFL!$H257="Dallas",+NFL!#REF!,0))</f>
        <v>0</v>
      </c>
      <c r="AU169" s="81">
        <f>IF(+NFL!$F257="Dallas",+NFL!#REF!,IF(+NFL!$H257="Dallas",+NFL!#REF!,0))</f>
        <v>0</v>
      </c>
      <c r="AV169" s="96">
        <f>IF(+NFL!$F257="Dallas",+NFL!#REF!,IF(+NFL!$H257="Dallas",+NFL!#REF!,0))</f>
        <v>0</v>
      </c>
      <c r="AW169" s="70">
        <f>IF(+NFL!$F257="Dallas",+NFL!#REF!,IF(+NFL!$H257="Dallas",+NFL!#REF!,0))</f>
        <v>0</v>
      </c>
      <c r="AX169" s="96">
        <f>IF(+NFL!$F257="Dallas",+NFL!#REF!,IF(+NFL!$H257="Dallas",+NFL!#REF!,0))</f>
        <v>0</v>
      </c>
      <c r="AY169" s="81">
        <f>IF(+NFL!$F257="Dallas",+NFL!#REF!,IF(+NFL!$H257="Dallas",+NFL!#REF!,0))</f>
        <v>0</v>
      </c>
      <c r="AZ169" s="96">
        <f>IF(+NFL!$F257="Dallas",+NFL!#REF!,IF(+NFL!$H257="Dallas",+NFL!#REF!,0))</f>
        <v>0</v>
      </c>
      <c r="BA169" s="70">
        <f>IF(+NFL!$F257="Dallas",+NFL!#REF!,IF(+NFL!$H257="Dallas",+NFL!#REF!,0))</f>
        <v>0</v>
      </c>
      <c r="BB169" s="70">
        <f>IF(+NFL!$F257="Dallas",+NFL!#REF!,IF(+NFL!$H257="Dallas",+NFL!#REF!,0))</f>
        <v>0</v>
      </c>
      <c r="BC169" s="592">
        <f>IF(+NFL!$F257="Dallas",+NFL!#REF!,IF(+NFL!$H257="Dallas",+NFL!#REF!,0))</f>
        <v>0</v>
      </c>
      <c r="BD169" s="81">
        <f>IF(+NFL!$F257="Dallas",+NFL!#REF!,IF(+NFL!$H257="Dallas",+NFL!#REF!,0))</f>
        <v>0</v>
      </c>
      <c r="BE169" s="96">
        <f>IF(+NFL!$F257="Dallas",+NFL!#REF!,IF(+NFL!$H257="Dallas",+NFL!#REF!,0))</f>
        <v>0</v>
      </c>
      <c r="BF169" s="70">
        <f>IF(+NFL!$F257="Dallas",+NFL!#REF!,IF(+NFL!$H257="Dallas",+NFL!#REF!,0))</f>
        <v>0</v>
      </c>
      <c r="BG169" s="81">
        <f>IF(+NFL!$F257="Dallas",+NFL!#REF!,IF(+NFL!$H257="Dallas",+NFL!#REF!,0))</f>
        <v>0</v>
      </c>
      <c r="BH169" s="96">
        <f>IF(+NFL!$F257="Dallas",+NFL!#REF!,IF(+NFL!$H257="Dallas",+NFL!#REF!,0))</f>
        <v>0</v>
      </c>
      <c r="BI169" s="70">
        <f>IF(+NFL!$F257="Dallas",+NFL!#REF!,IF(+NFL!$H257="Dallas",+NFL!#REF!,0))</f>
        <v>0</v>
      </c>
      <c r="BJ169" s="124">
        <f>IF(+NFL!$F257="Dallas",+NFL!#REF!,IF(+NFL!$H257="Dallas",+NFL!#REF!,0))</f>
        <v>0</v>
      </c>
      <c r="BK169" s="182">
        <f>IF(+NFL!$F257="Dallas",+NFL!#REF!,IF(+NFL!$H257="Dallas",+NFL!#REF!,0))</f>
        <v>0</v>
      </c>
    </row>
    <row r="170" spans="1:63" x14ac:dyDescent="0.8">
      <c r="A170" s="70">
        <f>IF(+NFL!$F260="Dallas",+NFL!A260,IF(+NFL!$H260="Dallas",+NFL!A260,0))</f>
        <v>15</v>
      </c>
      <c r="B170" s="480" t="str">
        <f>IF(+NFL!$F260="Dallas",+NFL!B260,IF(+NFL!$H260="Dallas",+NFL!B260,0))</f>
        <v>Sun</v>
      </c>
      <c r="C170" s="72">
        <f>IF(+NFL!$F260="Dallas",+NFL!C260,IF(+NFL!$H260="Dallas",+NFL!C260,0))</f>
        <v>44549</v>
      </c>
      <c r="D170" s="73">
        <f>IF(+NFL!$F260="Dallas",+NFL!D260,IF(+NFL!$H260="Dallas",+NFL!D260,0))</f>
        <v>0.54166666666666663</v>
      </c>
      <c r="E170" s="70">
        <f>IF(+NFL!$F260="Dallas",+NFL!E260,IF(+NFL!$H260="Dallas",+NFL!E260,0))</f>
        <v>0</v>
      </c>
      <c r="F170" s="189" t="str">
        <f>IF(+NFL!$F260="Dallas",+NFL!F260,IF(+NFL!$H260="Dallas",+NFL!F260,0))</f>
        <v>Dallas</v>
      </c>
      <c r="G170" s="70" t="str">
        <f>IF(+NFL!$F260="Dallas",+NFL!G260,IF(+NFL!$H260="Dallas",+NFL!G260,0))</f>
        <v>NFCE</v>
      </c>
      <c r="H170" s="189" t="str">
        <f>IF(+NFL!$F260="Dallas",+NFL!H260,IF(+NFL!$H260="Dallas",+NFL!H260,0))</f>
        <v>NY Giants</v>
      </c>
      <c r="I170" s="70" t="str">
        <f>IF(+NFL!$F260="Dallas",+NFL!I260,IF(+NFL!$H260="Dallas",+NFL!I260,0))</f>
        <v>NFCE</v>
      </c>
      <c r="J170" s="496" t="str">
        <f>IF(+NFL!$F260="Dallas",+NFL!J260,IF(+NFL!$H260="Dallas",+NFL!J260,0))</f>
        <v>Dallas</v>
      </c>
      <c r="K170" s="510" t="str">
        <f>IF(+NFL!$F260="Dallas",+NFL!K260,IF(+NFL!$H260="Dallas",+NFL!K260,0))</f>
        <v>NY Giants</v>
      </c>
      <c r="L170" s="572">
        <f>IF(+NFL!$F260="Dallas",+NFL!L260,IF(+NFL!$H260="Dallas",+NFL!L260,0))</f>
        <v>11</v>
      </c>
      <c r="M170" s="573">
        <f>IF(+NFL!$F260="Dallas",+NFL!M260,IF(+NFL!$H260="Dallas",+NFL!M260,0))</f>
        <v>44.5</v>
      </c>
      <c r="N170" s="583" t="str">
        <f>IF(+NFL!$F260="Dallas",+NFL!N260,IF(+NFL!$H260="Dallas",+NFL!N260,0))</f>
        <v>Dallas</v>
      </c>
      <c r="O170" s="584">
        <f>IF(+NFL!$F260="Dallas",+NFL!O260,IF(+NFL!$H260="Dallas",+NFL!O260,0))</f>
        <v>21</v>
      </c>
      <c r="P170" s="583" t="str">
        <f>IF(+NFL!$F260="Dallas",+NFL!P260,IF(+NFL!$H260="Dallas",+NFL!P260,0))</f>
        <v>NY Giants</v>
      </c>
      <c r="Q170" s="585">
        <f>IF(+NFL!$F260="Dallas",+NFL!Q260,IF(+NFL!$H260="Dallas",+NFL!Q260,0))</f>
        <v>16</v>
      </c>
      <c r="R170" s="586" t="str">
        <f>IF(+NFL!$F260="Dallas",+NFL!R260,IF(+NFL!$H260="Dallas",+NFL!R260,0))</f>
        <v>NY Giants</v>
      </c>
      <c r="S170" s="585" t="str">
        <f>IF(+NFL!$F260="Dallas",+NFL!S260,IF(+NFL!$H260="Dallas",+NFL!S260,0))</f>
        <v>Dallas</v>
      </c>
      <c r="T170" s="587" t="str">
        <f>IF(+NFL!$F260="Dallas",+NFL!T260,IF(+NFL!$H260="Dallas",+NFL!T260,0))</f>
        <v>NY Giants</v>
      </c>
      <c r="U170" s="585" t="str">
        <f>IF(+NFL!$F260="Dallas",+NFL!U260,IF(+NFL!$H260="Dallas",+NFL!U260,0))</f>
        <v>W</v>
      </c>
      <c r="V170" s="586">
        <f>IF(+NFL!$F274="Dallas",+NFL!#REF!,IF(+NFL!$H274="Dallas",+NFL!#REF!,0))</f>
        <v>0</v>
      </c>
      <c r="W170" s="585">
        <f>IF(+NFL!$F274="Dallas",+NFL!#REF!,IF(+NFL!$H274="Dallas",+NFL!#REF!,0))</f>
        <v>0</v>
      </c>
      <c r="X170" s="587">
        <f>IF(+NFL!$F274="Dallas",+NFL!#REF!,IF(+NFL!$H274="Dallas",+NFL!#REF!,0))</f>
        <v>0</v>
      </c>
      <c r="Y170" s="585">
        <f>IF(+NFL!$F274="Dallas",+NFL!#REF!,IF(+NFL!$H274="Dallas",+NFL!#REF!,0))</f>
        <v>0</v>
      </c>
      <c r="Z170" s="586">
        <f>IF(+NFL!$F274="Dallas",+NFL!#REF!,IF(+NFL!$H274="Dallas",+NFL!#REF!,0))</f>
        <v>0</v>
      </c>
      <c r="AA170" s="585">
        <f>IF(+NFL!$F274="Dallas",+NFL!#REF!,IF(+NFL!$H274="Dallas",+NFL!#REF!,0))</f>
        <v>0</v>
      </c>
      <c r="AB170" s="124">
        <f>IF(+NFL!$F274="Dallas",+NFL!#REF!,IF(+NFL!$H274="Dallas",+NFL!#REF!,0))</f>
        <v>0</v>
      </c>
      <c r="AC170" s="182">
        <f>IF(+NFL!$F274="Dallas",+NFL!#REF!,IF(+NFL!$H274="Dallas",+NFL!#REF!,0))</f>
        <v>0</v>
      </c>
      <c r="AD170" s="496">
        <f>IF(+NFL!$F274="Dallas",+NFL!#REF!,IF(+NFL!$H274="Dallas",+NFL!#REF!,0))</f>
        <v>0</v>
      </c>
      <c r="AE170" s="565">
        <f>IF(+NFL!$F274="Dallas",+NFL!#REF!,IF(+NFL!$H274="Dallas",+NFL!#REF!,0))</f>
        <v>0</v>
      </c>
      <c r="AF170" s="496">
        <f>IF(+NFL!$F274="Dallas",+NFL!#REF!,IF(+NFL!$H274="Dallas",+NFL!#REF!,0))</f>
        <v>0</v>
      </c>
      <c r="AG170" s="565">
        <f>IF(+NFL!$F274="Dallas",+NFL!#REF!,IF(+NFL!$H274="Dallas",+NFL!#REF!,0))</f>
        <v>0</v>
      </c>
      <c r="AH170" s="496">
        <f>IF(+NFL!$F274="Dallas",+NFL!#REF!,IF(+NFL!$H274="Dallas",+NFL!#REF!,0))</f>
        <v>0</v>
      </c>
      <c r="AI170" s="565">
        <f>IF(+NFL!$F274="Dallas",+NFL!#REF!,IF(+NFL!$H274="Dallas",+NFL!#REF!,0))</f>
        <v>0</v>
      </c>
      <c r="AJ170" s="496">
        <f>IF(+NFL!$F274="Dallas",+NFL!#REF!,IF(+NFL!$H274="Dallas",+NFL!#REF!,0))</f>
        <v>0</v>
      </c>
      <c r="AK170" s="565">
        <f>IF(+NFL!$F274="Dallas",+NFL!#REF!,IF(+NFL!$H274="Dallas",+NFL!#REF!,0))</f>
        <v>0</v>
      </c>
      <c r="AL170" s="101">
        <f>IF(+NFL!$F274="Dallas",+NFL!#REF!,IF(+NFL!$H274="Dallas",+NFL!#REF!,0))</f>
        <v>0</v>
      </c>
      <c r="AM170" s="82">
        <f>IF(+NFL!$F274="Dallas",+NFL!#REF!,IF(+NFL!$H274="Dallas",+NFL!#REF!,0))</f>
        <v>0</v>
      </c>
      <c r="AN170" s="102">
        <f>IF(+NFL!$F274="Dallas",+NFL!#REF!,IF(+NFL!$H274="Dallas",+NFL!#REF!,0))</f>
        <v>0</v>
      </c>
      <c r="AO170" s="83">
        <f>IF(+NFL!$F274="Dallas",+NFL!#REF!,IF(+NFL!$H274="Dallas",+NFL!#REF!,0))</f>
        <v>0</v>
      </c>
      <c r="AP170" s="480">
        <f>IF(+NFL!$F274="Dallas",+NFL!#REF!,IF(+NFL!$H274="Dallas",+NFL!#REF!,0))</f>
        <v>0</v>
      </c>
      <c r="AQ170" s="72">
        <f>IF(+NFL!$F274="Dallas",+NFL!#REF!,IF(+NFL!$H274="Dallas",+NFL!#REF!,0))</f>
        <v>0</v>
      </c>
      <c r="AR170" s="81">
        <f>IF(+NFL!$F274="Dallas",+NFL!#REF!,IF(+NFL!$H274="Dallas",+NFL!#REF!,0))</f>
        <v>0</v>
      </c>
      <c r="AS170" s="96">
        <f>IF(+NFL!$F274="Dallas",+NFL!#REF!,IF(+NFL!$H274="Dallas",+NFL!#REF!,0))</f>
        <v>0</v>
      </c>
      <c r="AT170" s="96">
        <f>IF(+NFL!$F274="Dallas",+NFL!#REF!,IF(+NFL!$H274="Dallas",+NFL!#REF!,0))</f>
        <v>0</v>
      </c>
      <c r="AU170" s="81">
        <f>IF(+NFL!$F274="Dallas",+NFL!#REF!,IF(+NFL!$H274="Dallas",+NFL!#REF!,0))</f>
        <v>0</v>
      </c>
      <c r="AV170" s="96">
        <f>IF(+NFL!$F274="Dallas",+NFL!#REF!,IF(+NFL!$H274="Dallas",+NFL!#REF!,0))</f>
        <v>0</v>
      </c>
      <c r="AW170" s="70">
        <f>IF(+NFL!$F274="Dallas",+NFL!#REF!,IF(+NFL!$H274="Dallas",+NFL!#REF!,0))</f>
        <v>0</v>
      </c>
      <c r="AX170" s="96">
        <f>IF(+NFL!$F274="Dallas",+NFL!#REF!,IF(+NFL!$H274="Dallas",+NFL!#REF!,0))</f>
        <v>0</v>
      </c>
      <c r="AY170" s="81">
        <f>IF(+NFL!$F274="Dallas",+NFL!#REF!,IF(+NFL!$H274="Dallas",+NFL!#REF!,0))</f>
        <v>0</v>
      </c>
      <c r="AZ170" s="96">
        <f>IF(+NFL!$F274="Dallas",+NFL!#REF!,IF(+NFL!$H274="Dallas",+NFL!#REF!,0))</f>
        <v>0</v>
      </c>
      <c r="BA170" s="70">
        <f>IF(+NFL!$F274="Dallas",+NFL!#REF!,IF(+NFL!$H274="Dallas",+NFL!#REF!,0))</f>
        <v>0</v>
      </c>
      <c r="BB170" s="70">
        <f>IF(+NFL!$F274="Dallas",+NFL!#REF!,IF(+NFL!$H274="Dallas",+NFL!#REF!,0))</f>
        <v>0</v>
      </c>
      <c r="BC170" s="592">
        <f>IF(+NFL!$F274="Dallas",+NFL!#REF!,IF(+NFL!$H274="Dallas",+NFL!#REF!,0))</f>
        <v>0</v>
      </c>
      <c r="BD170" s="81">
        <f>IF(+NFL!$F274="Dallas",+NFL!#REF!,IF(+NFL!$H274="Dallas",+NFL!#REF!,0))</f>
        <v>0</v>
      </c>
      <c r="BE170" s="96">
        <f>IF(+NFL!$F274="Dallas",+NFL!#REF!,IF(+NFL!$H274="Dallas",+NFL!#REF!,0))</f>
        <v>0</v>
      </c>
      <c r="BF170" s="70">
        <f>IF(+NFL!$F274="Dallas",+NFL!#REF!,IF(+NFL!$H274="Dallas",+NFL!#REF!,0))</f>
        <v>0</v>
      </c>
      <c r="BG170" s="81">
        <f>IF(+NFL!$F274="Dallas",+NFL!#REF!,IF(+NFL!$H274="Dallas",+NFL!#REF!,0))</f>
        <v>0</v>
      </c>
      <c r="BH170" s="96">
        <f>IF(+NFL!$F274="Dallas",+NFL!#REF!,IF(+NFL!$H274="Dallas",+NFL!#REF!,0))</f>
        <v>0</v>
      </c>
      <c r="BI170" s="70">
        <f>IF(+NFL!$F274="Dallas",+NFL!#REF!,IF(+NFL!$H274="Dallas",+NFL!#REF!,0))</f>
        <v>0</v>
      </c>
      <c r="BJ170" s="124">
        <f>IF(+NFL!$F274="Dallas",+NFL!#REF!,IF(+NFL!$H274="Dallas",+NFL!#REF!,0))</f>
        <v>0</v>
      </c>
      <c r="BK170" s="182">
        <f>IF(+NFL!$F274="Dallas",+NFL!#REF!,IF(+NFL!$H274="Dallas",+NFL!#REF!,0))</f>
        <v>0</v>
      </c>
    </row>
    <row r="171" spans="1:63" x14ac:dyDescent="0.8">
      <c r="A171" s="70">
        <f>IF(+NFL!$F283="Dallas",+NFL!A283,IF(+NFL!$H283="Dallas",+NFL!A283,0))</f>
        <v>16</v>
      </c>
      <c r="B171" s="480" t="str">
        <f>IF(+NFL!$F283="Dallas",+NFL!B283,IF(+NFL!$H283="Dallas",+NFL!B283,0))</f>
        <v>Sun</v>
      </c>
      <c r="C171" s="72">
        <f>IF(+NFL!$F283="Dallas",+NFL!C283,IF(+NFL!$H283="Dallas",+NFL!C283,0))</f>
        <v>44556</v>
      </c>
      <c r="D171" s="73">
        <f>IF(+NFL!$F283="Dallas",+NFL!D283,IF(+NFL!$H283="Dallas",+NFL!D283,0))</f>
        <v>0.84375</v>
      </c>
      <c r="E171" s="70" t="str">
        <f>IF(+NFL!$F283="Dallas",+NFL!E283,IF(+NFL!$H283="Dallas",+NFL!E283,0))</f>
        <v>NBC</v>
      </c>
      <c r="F171" s="189" t="str">
        <f>IF(+NFL!$F283="Dallas",+NFL!F283,IF(+NFL!$H283="Dallas",+NFL!F283,0))</f>
        <v>Washington</v>
      </c>
      <c r="G171" s="70" t="str">
        <f>IF(+NFL!$F283="Dallas",+NFL!G283,IF(+NFL!$H283="Dallas",+NFL!G283,0))</f>
        <v>NFCE</v>
      </c>
      <c r="H171" s="189" t="str">
        <f>IF(+NFL!$F283="Dallas",+NFL!H283,IF(+NFL!$H283="Dallas",+NFL!H283,0))</f>
        <v>Dallas</v>
      </c>
      <c r="I171" s="70" t="str">
        <f>IF(+NFL!$F283="Dallas",+NFL!I283,IF(+NFL!$H283="Dallas",+NFL!I283,0))</f>
        <v>NFCE</v>
      </c>
      <c r="J171" s="496" t="str">
        <f>IF(+NFL!$F283="Dallas",+NFL!J283,IF(+NFL!$H283="Dallas",+NFL!J283,0))</f>
        <v>Dallas</v>
      </c>
      <c r="K171" s="510" t="str">
        <f>IF(+NFL!$F283="Dallas",+NFL!K283,IF(+NFL!$H283="Dallas",+NFL!K283,0))</f>
        <v>Washington</v>
      </c>
      <c r="L171" s="572">
        <f>IF(+NFL!$F283="Dallas",+NFL!L283,IF(+NFL!$H283="Dallas",+NFL!L283,0))</f>
        <v>10.5</v>
      </c>
      <c r="M171" s="573">
        <f>IF(+NFL!$F283="Dallas",+NFL!M283,IF(+NFL!$H283="Dallas",+NFL!M283,0))</f>
        <v>47.5</v>
      </c>
      <c r="N171" s="583" t="str">
        <f>IF(+NFL!$F283="Dallas",+NFL!N283,IF(+NFL!$H283="Dallas",+NFL!N283,0))</f>
        <v>Dallas</v>
      </c>
      <c r="O171" s="584">
        <f>IF(+NFL!$F283="Dallas",+NFL!O283,IF(+NFL!$H283="Dallas",+NFL!O283,0))</f>
        <v>56</v>
      </c>
      <c r="P171" s="583" t="str">
        <f>IF(+NFL!$F283="Dallas",+NFL!P283,IF(+NFL!$H283="Dallas",+NFL!P283,0))</f>
        <v>Washington</v>
      </c>
      <c r="Q171" s="585">
        <f>IF(+NFL!$F283="Dallas",+NFL!Q283,IF(+NFL!$H283="Dallas",+NFL!Q283,0))</f>
        <v>14</v>
      </c>
      <c r="R171" s="586" t="str">
        <f>IF(+NFL!$F283="Dallas",+NFL!R283,IF(+NFL!$H283="Dallas",+NFL!R283,0))</f>
        <v>Dallas</v>
      </c>
      <c r="S171" s="585" t="str">
        <f>IF(+NFL!$F283="Dallas",+NFL!S283,IF(+NFL!$H283="Dallas",+NFL!S283,0))</f>
        <v>Washington</v>
      </c>
      <c r="T171" s="587" t="str">
        <f>IF(+NFL!$F283="Dallas",+NFL!T283,IF(+NFL!$H283="Dallas",+NFL!T283,0))</f>
        <v>Dallas</v>
      </c>
      <c r="U171" s="585" t="str">
        <f>IF(+NFL!$F283="Dallas",+NFL!U283,IF(+NFL!$H283="Dallas",+NFL!U283,0))</f>
        <v>W</v>
      </c>
      <c r="V171" s="586">
        <f>IF(+NFL!$F303="Dallas",+NFL!#REF!,IF(+NFL!$H303="Dallas",+NFL!#REF!,0))</f>
        <v>0</v>
      </c>
      <c r="W171" s="585">
        <f>IF(+NFL!$F303="Dallas",+NFL!#REF!,IF(+NFL!$H303="Dallas",+NFL!#REF!,0))</f>
        <v>0</v>
      </c>
      <c r="X171" s="587">
        <f>IF(+NFL!$F303="Dallas",+NFL!#REF!,IF(+NFL!$H303="Dallas",+NFL!#REF!,0))</f>
        <v>0</v>
      </c>
      <c r="Y171" s="585">
        <f>IF(+NFL!$F303="Dallas",+NFL!#REF!,IF(+NFL!$H303="Dallas",+NFL!#REF!,0))</f>
        <v>0</v>
      </c>
      <c r="Z171" s="586">
        <f>IF(+NFL!$F303="Dallas",+NFL!#REF!,IF(+NFL!$H303="Dallas",+NFL!#REF!,0))</f>
        <v>0</v>
      </c>
      <c r="AA171" s="585">
        <f>IF(+NFL!$F303="Dallas",+NFL!#REF!,IF(+NFL!$H303="Dallas",+NFL!#REF!,0))</f>
        <v>0</v>
      </c>
      <c r="AB171" s="124">
        <f>IF(+NFL!$F303="Dallas",+NFL!#REF!,IF(+NFL!$H303="Dallas",+NFL!#REF!,0))</f>
        <v>0</v>
      </c>
      <c r="AC171" s="182">
        <f>IF(+NFL!$F303="Dallas",+NFL!#REF!,IF(+NFL!$H303="Dallas",+NFL!#REF!,0))</f>
        <v>0</v>
      </c>
      <c r="AD171" s="496">
        <f>IF(+NFL!$F303="Dallas",+NFL!#REF!,IF(+NFL!$H303="Dallas",+NFL!#REF!,0))</f>
        <v>0</v>
      </c>
      <c r="AE171" s="565">
        <f>IF(+NFL!$F303="Dallas",+NFL!#REF!,IF(+NFL!$H303="Dallas",+NFL!#REF!,0))</f>
        <v>0</v>
      </c>
      <c r="AF171" s="496">
        <f>IF(+NFL!$F303="Dallas",+NFL!#REF!,IF(+NFL!$H303="Dallas",+NFL!#REF!,0))</f>
        <v>0</v>
      </c>
      <c r="AG171" s="565">
        <f>IF(+NFL!$F303="Dallas",+NFL!#REF!,IF(+NFL!$H303="Dallas",+NFL!#REF!,0))</f>
        <v>0</v>
      </c>
      <c r="AH171" s="496">
        <f>IF(+NFL!$F303="Dallas",+NFL!#REF!,IF(+NFL!$H303="Dallas",+NFL!#REF!,0))</f>
        <v>0</v>
      </c>
      <c r="AI171" s="565">
        <f>IF(+NFL!$F303="Dallas",+NFL!#REF!,IF(+NFL!$H303="Dallas",+NFL!#REF!,0))</f>
        <v>0</v>
      </c>
      <c r="AJ171" s="496">
        <f>IF(+NFL!$F303="Dallas",+NFL!#REF!,IF(+NFL!$H303="Dallas",+NFL!#REF!,0))</f>
        <v>0</v>
      </c>
      <c r="AK171" s="565">
        <f>IF(+NFL!$F303="Dallas",+NFL!#REF!,IF(+NFL!$H303="Dallas",+NFL!#REF!,0))</f>
        <v>0</v>
      </c>
      <c r="AL171" s="101">
        <f>IF(+NFL!$F303="Dallas",+NFL!#REF!,IF(+NFL!$H303="Dallas",+NFL!#REF!,0))</f>
        <v>0</v>
      </c>
      <c r="AM171" s="82">
        <f>IF(+NFL!$F303="Dallas",+NFL!#REF!,IF(+NFL!$H303="Dallas",+NFL!#REF!,0))</f>
        <v>0</v>
      </c>
      <c r="AN171" s="102">
        <f>IF(+NFL!$F303="Dallas",+NFL!#REF!,IF(+NFL!$H303="Dallas",+NFL!#REF!,0))</f>
        <v>0</v>
      </c>
      <c r="AO171" s="83">
        <f>IF(+NFL!$F303="Dallas",+NFL!#REF!,IF(+NFL!$H303="Dallas",+NFL!#REF!,0))</f>
        <v>0</v>
      </c>
      <c r="AP171" s="480">
        <f>IF(+NFL!$F303="Dallas",+NFL!#REF!,IF(+NFL!$H303="Dallas",+NFL!#REF!,0))</f>
        <v>0</v>
      </c>
      <c r="AQ171" s="72">
        <f>IF(+NFL!$F303="Dallas",+NFL!#REF!,IF(+NFL!$H303="Dallas",+NFL!#REF!,0))</f>
        <v>0</v>
      </c>
      <c r="AR171" s="81">
        <f>IF(+NFL!$F303="Dallas",+NFL!#REF!,IF(+NFL!$H303="Dallas",+NFL!#REF!,0))</f>
        <v>0</v>
      </c>
      <c r="AS171" s="96">
        <f>IF(+NFL!$F303="Dallas",+NFL!#REF!,IF(+NFL!$H303="Dallas",+NFL!#REF!,0))</f>
        <v>0</v>
      </c>
      <c r="AT171" s="96">
        <f>IF(+NFL!$F303="Dallas",+NFL!#REF!,IF(+NFL!$H303="Dallas",+NFL!#REF!,0))</f>
        <v>0</v>
      </c>
      <c r="AU171" s="81">
        <f>IF(+NFL!$F303="Dallas",+NFL!#REF!,IF(+NFL!$H303="Dallas",+NFL!#REF!,0))</f>
        <v>0</v>
      </c>
      <c r="AV171" s="96">
        <f>IF(+NFL!$F303="Dallas",+NFL!#REF!,IF(+NFL!$H303="Dallas",+NFL!#REF!,0))</f>
        <v>0</v>
      </c>
      <c r="AW171" s="70">
        <f>IF(+NFL!$F303="Dallas",+NFL!#REF!,IF(+NFL!$H303="Dallas",+NFL!#REF!,0))</f>
        <v>0</v>
      </c>
      <c r="AX171" s="96">
        <f>IF(+NFL!$F303="Dallas",+NFL!#REF!,IF(+NFL!$H303="Dallas",+NFL!#REF!,0))</f>
        <v>0</v>
      </c>
      <c r="AY171" s="81">
        <f>IF(+NFL!$F303="Dallas",+NFL!#REF!,IF(+NFL!$H303="Dallas",+NFL!#REF!,0))</f>
        <v>0</v>
      </c>
      <c r="AZ171" s="96">
        <f>IF(+NFL!$F303="Dallas",+NFL!#REF!,IF(+NFL!$H303="Dallas",+NFL!#REF!,0))</f>
        <v>0</v>
      </c>
      <c r="BA171" s="70">
        <f>IF(+NFL!$F303="Dallas",+NFL!#REF!,IF(+NFL!$H303="Dallas",+NFL!#REF!,0))</f>
        <v>0</v>
      </c>
      <c r="BB171" s="70">
        <f>IF(+NFL!$F303="Dallas",+NFL!#REF!,IF(+NFL!$H303="Dallas",+NFL!#REF!,0))</f>
        <v>0</v>
      </c>
      <c r="BC171" s="592">
        <f>IF(+NFL!$F303="Dallas",+NFL!#REF!,IF(+NFL!$H303="Dallas",+NFL!#REF!,0))</f>
        <v>0</v>
      </c>
      <c r="BD171" s="81">
        <f>IF(+NFL!$F303="Dallas",+NFL!#REF!,IF(+NFL!$H303="Dallas",+NFL!#REF!,0))</f>
        <v>0</v>
      </c>
      <c r="BE171" s="96">
        <f>IF(+NFL!$F303="Dallas",+NFL!#REF!,IF(+NFL!$H303="Dallas",+NFL!#REF!,0))</f>
        <v>0</v>
      </c>
      <c r="BF171" s="70">
        <f>IF(+NFL!$F303="Dallas",+NFL!#REF!,IF(+NFL!$H303="Dallas",+NFL!#REF!,0))</f>
        <v>0</v>
      </c>
      <c r="BG171" s="81">
        <f>IF(+NFL!$F303="Dallas",+NFL!#REF!,IF(+NFL!$H303="Dallas",+NFL!#REF!,0))</f>
        <v>0</v>
      </c>
      <c r="BH171" s="96">
        <f>IF(+NFL!$F303="Dallas",+NFL!#REF!,IF(+NFL!$H303="Dallas",+NFL!#REF!,0))</f>
        <v>0</v>
      </c>
      <c r="BI171" s="70">
        <f>IF(+NFL!$F303="Dallas",+NFL!#REF!,IF(+NFL!$H303="Dallas",+NFL!#REF!,0))</f>
        <v>0</v>
      </c>
      <c r="BJ171" s="124">
        <f>IF(+NFL!$F303="Dallas",+NFL!#REF!,IF(+NFL!$H303="Dallas",+NFL!#REF!,0))</f>
        <v>0</v>
      </c>
      <c r="BK171" s="182">
        <f>IF(+NFL!$F303="Dallas",+NFL!#REF!,IF(+NFL!$H303="Dallas",+NFL!#REF!,0))</f>
        <v>0</v>
      </c>
    </row>
    <row r="172" spans="1:63" x14ac:dyDescent="0.8">
      <c r="A172" s="70">
        <f>IF(+NFL!$F288="Dallas",+NFL!A288,IF(+NFL!$H288="Dallas",+NFL!A288,0))</f>
        <v>17</v>
      </c>
      <c r="B172" s="480" t="str">
        <f>IF(+NFL!$F288="Dallas",+NFL!B288,IF(+NFL!$H288="Dallas",+NFL!B288,0))</f>
        <v>Sat</v>
      </c>
      <c r="C172" s="72">
        <f>IF(+NFL!$F288="Dallas",+NFL!C288,IF(+NFL!$H288="Dallas",+NFL!C288,0))</f>
        <v>44563</v>
      </c>
      <c r="D172" s="73">
        <f>IF(+NFL!$F288="Dallas",+NFL!D288,IF(+NFL!$H288="Dallas",+NFL!D288,0))</f>
        <v>0.54166666666666663</v>
      </c>
      <c r="E172" s="70" t="str">
        <f>IF(+NFL!$F288="Dallas",+NFL!E288,IF(+NFL!$H288="Dallas",+NFL!E288,0))</f>
        <v>Fox</v>
      </c>
      <c r="F172" s="189" t="str">
        <f>IF(+NFL!$F288="Dallas",+NFL!F288,IF(+NFL!$H288="Dallas",+NFL!F288,0))</f>
        <v>Arizona</v>
      </c>
      <c r="G172" s="70" t="str">
        <f>IF(+NFL!$F288="Dallas",+NFL!G288,IF(+NFL!$H288="Dallas",+NFL!G288,0))</f>
        <v>NFCW</v>
      </c>
      <c r="H172" s="189" t="str">
        <f>IF(+NFL!$F288="Dallas",+NFL!H288,IF(+NFL!$H288="Dallas",+NFL!H288,0))</f>
        <v>Dallas</v>
      </c>
      <c r="I172" s="70" t="str">
        <f>IF(+NFL!$F288="Dallas",+NFL!I288,IF(+NFL!$H288="Dallas",+NFL!I288,0))</f>
        <v>NFCE</v>
      </c>
      <c r="J172" s="496" t="str">
        <f>IF(+NFL!$F288="Dallas",+NFL!J288,IF(+NFL!$H288="Dallas",+NFL!J288,0))</f>
        <v>Dallas</v>
      </c>
      <c r="K172" s="510" t="str">
        <f>IF(+NFL!$F288="Dallas",+NFL!K288,IF(+NFL!$H288="Dallas",+NFL!K288,0))</f>
        <v>Arizona</v>
      </c>
      <c r="L172" s="572">
        <f>IF(+NFL!$F288="Dallas",+NFL!L288,IF(+NFL!$H288="Dallas",+NFL!L288,0))</f>
        <v>6.5</v>
      </c>
      <c r="M172" s="573">
        <f>IF(+NFL!$F288="Dallas",+NFL!M288,IF(+NFL!$H288="Dallas",+NFL!M288,0))</f>
        <v>52.5</v>
      </c>
      <c r="N172" s="583" t="str">
        <f>IF(+NFL!$F288="Dallas",+NFL!N288,IF(+NFL!$H288="Dallas",+NFL!N288,0))</f>
        <v>Arizona</v>
      </c>
      <c r="O172" s="584">
        <f>IF(+NFL!$F288="Dallas",+NFL!O288,IF(+NFL!$H288="Dallas",+NFL!O288,0))</f>
        <v>25</v>
      </c>
      <c r="P172" s="583" t="str">
        <f>IF(+NFL!$F288="Dallas",+NFL!P288,IF(+NFL!$H288="Dallas",+NFL!P288,0))</f>
        <v>Dallas</v>
      </c>
      <c r="Q172" s="585">
        <f>IF(+NFL!$F288="Dallas",+NFL!Q288,IF(+NFL!$H288="Dallas",+NFL!Q288,0))</f>
        <v>22</v>
      </c>
      <c r="R172" s="586" t="str">
        <f>IF(+NFL!$F288="Dallas",+NFL!R288,IF(+NFL!$H288="Dallas",+NFL!R288,0))</f>
        <v>Arizona</v>
      </c>
      <c r="S172" s="585" t="str">
        <f>IF(+NFL!$F288="Dallas",+NFL!S288,IF(+NFL!$H288="Dallas",+NFL!S288,0))</f>
        <v>Dallas</v>
      </c>
      <c r="T172" s="587">
        <f>IF(+NFL!$F288="Dallas",+NFL!T288,IF(+NFL!$H288="Dallas",+NFL!T288,0))</f>
        <v>0</v>
      </c>
      <c r="U172" s="585" t="str">
        <f>IF(+NFL!$F288="Dallas",+NFL!U288,IF(+NFL!$H288="Dallas",+NFL!U288,0))</f>
        <v>L</v>
      </c>
      <c r="V172" s="586">
        <f>IF(+NFL!$F321="Dallas",+NFL!#REF!,IF(+NFL!$H321="Dallas",+NFL!#REF!,0))</f>
        <v>0</v>
      </c>
      <c r="W172" s="585">
        <f>IF(+NFL!$F321="Dallas",+NFL!#REF!,IF(+NFL!$H321="Dallas",+NFL!#REF!,0))</f>
        <v>0</v>
      </c>
      <c r="X172" s="587">
        <f>IF(+NFL!$F321="Dallas",+NFL!#REF!,IF(+NFL!$H321="Dallas",+NFL!#REF!,0))</f>
        <v>0</v>
      </c>
      <c r="Y172" s="585">
        <f>IF(+NFL!$F321="Dallas",+NFL!#REF!,IF(+NFL!$H321="Dallas",+NFL!#REF!,0))</f>
        <v>0</v>
      </c>
      <c r="Z172" s="586">
        <f>IF(+NFL!$F321="Dallas",+NFL!#REF!,IF(+NFL!$H321="Dallas",+NFL!#REF!,0))</f>
        <v>0</v>
      </c>
      <c r="AA172" s="585">
        <f>IF(+NFL!$F321="Dallas",+NFL!#REF!,IF(+NFL!$H321="Dallas",+NFL!#REF!,0))</f>
        <v>0</v>
      </c>
      <c r="AB172" s="124">
        <f>IF(+NFL!$F321="Dallas",+NFL!#REF!,IF(+NFL!$H321="Dallas",+NFL!#REF!,0))</f>
        <v>0</v>
      </c>
      <c r="AC172" s="182">
        <f>IF(+NFL!$F321="Dallas",+NFL!#REF!,IF(+NFL!$H321="Dallas",+NFL!#REF!,0))</f>
        <v>0</v>
      </c>
      <c r="AD172" s="496">
        <f>IF(+NFL!$F321="Dallas",+NFL!#REF!,IF(+NFL!$H321="Dallas",+NFL!#REF!,0))</f>
        <v>0</v>
      </c>
      <c r="AE172" s="565">
        <f>IF(+NFL!$F321="Dallas",+NFL!#REF!,IF(+NFL!$H321="Dallas",+NFL!#REF!,0))</f>
        <v>0</v>
      </c>
      <c r="AF172" s="496">
        <f>IF(+NFL!$F321="Dallas",+NFL!#REF!,IF(+NFL!$H321="Dallas",+NFL!#REF!,0))</f>
        <v>0</v>
      </c>
      <c r="AG172" s="565">
        <f>IF(+NFL!$F321="Dallas",+NFL!#REF!,IF(+NFL!$H321="Dallas",+NFL!#REF!,0))</f>
        <v>0</v>
      </c>
      <c r="AH172" s="496">
        <f>IF(+NFL!$F321="Dallas",+NFL!#REF!,IF(+NFL!$H321="Dallas",+NFL!#REF!,0))</f>
        <v>0</v>
      </c>
      <c r="AI172" s="565">
        <f>IF(+NFL!$F321="Dallas",+NFL!#REF!,IF(+NFL!$H321="Dallas",+NFL!#REF!,0))</f>
        <v>0</v>
      </c>
      <c r="AJ172" s="496">
        <f>IF(+NFL!$F321="Dallas",+NFL!#REF!,IF(+NFL!$H321="Dallas",+NFL!#REF!,0))</f>
        <v>0</v>
      </c>
      <c r="AK172" s="565">
        <f>IF(+NFL!$F321="Dallas",+NFL!#REF!,IF(+NFL!$H321="Dallas",+NFL!#REF!,0))</f>
        <v>0</v>
      </c>
      <c r="AL172" s="101">
        <f>IF(+NFL!$F321="Dallas",+NFL!#REF!,IF(+NFL!$H321="Dallas",+NFL!#REF!,0))</f>
        <v>0</v>
      </c>
      <c r="AM172" s="82">
        <f>IF(+NFL!$F321="Dallas",+NFL!#REF!,IF(+NFL!$H321="Dallas",+NFL!#REF!,0))</f>
        <v>0</v>
      </c>
      <c r="AN172" s="102">
        <f>IF(+NFL!$F321="Dallas",+NFL!#REF!,IF(+NFL!$H321="Dallas",+NFL!#REF!,0))</f>
        <v>0</v>
      </c>
      <c r="AO172" s="83">
        <f>IF(+NFL!$F321="Dallas",+NFL!#REF!,IF(+NFL!$H321="Dallas",+NFL!#REF!,0))</f>
        <v>0</v>
      </c>
      <c r="AP172" s="480">
        <f>IF(+NFL!$F321="Dallas",+NFL!#REF!,IF(+NFL!$H321="Dallas",+NFL!#REF!,0))</f>
        <v>0</v>
      </c>
      <c r="AQ172" s="72">
        <f>IF(+NFL!$F321="Dallas",+NFL!#REF!,IF(+NFL!$H321="Dallas",+NFL!#REF!,0))</f>
        <v>0</v>
      </c>
      <c r="AR172" s="81">
        <f>IF(+NFL!$F321="Dallas",+NFL!#REF!,IF(+NFL!$H321="Dallas",+NFL!#REF!,0))</f>
        <v>0</v>
      </c>
      <c r="AS172" s="96">
        <f>IF(+NFL!$F321="Dallas",+NFL!#REF!,IF(+NFL!$H321="Dallas",+NFL!#REF!,0))</f>
        <v>0</v>
      </c>
      <c r="AT172" s="96">
        <f>IF(+NFL!$F321="Dallas",+NFL!#REF!,IF(+NFL!$H321="Dallas",+NFL!#REF!,0))</f>
        <v>0</v>
      </c>
      <c r="AU172" s="81">
        <f>IF(+NFL!$F321="Dallas",+NFL!#REF!,IF(+NFL!$H321="Dallas",+NFL!#REF!,0))</f>
        <v>0</v>
      </c>
      <c r="AV172" s="96">
        <f>IF(+NFL!$F321="Dallas",+NFL!#REF!,IF(+NFL!$H321="Dallas",+NFL!#REF!,0))</f>
        <v>0</v>
      </c>
      <c r="AW172" s="70">
        <f>IF(+NFL!$F321="Dallas",+NFL!#REF!,IF(+NFL!$H321="Dallas",+NFL!#REF!,0))</f>
        <v>0</v>
      </c>
      <c r="AX172" s="96">
        <f>IF(+NFL!$F321="Dallas",+NFL!#REF!,IF(+NFL!$H321="Dallas",+NFL!#REF!,0))</f>
        <v>0</v>
      </c>
      <c r="AY172" s="81">
        <f>IF(+NFL!$F321="Dallas",+NFL!#REF!,IF(+NFL!$H321="Dallas",+NFL!#REF!,0))</f>
        <v>0</v>
      </c>
      <c r="AZ172" s="96">
        <f>IF(+NFL!$F321="Dallas",+NFL!#REF!,IF(+NFL!$H321="Dallas",+NFL!#REF!,0))</f>
        <v>0</v>
      </c>
      <c r="BA172" s="70">
        <f>IF(+NFL!$F321="Dallas",+NFL!#REF!,IF(+NFL!$H321="Dallas",+NFL!#REF!,0))</f>
        <v>0</v>
      </c>
      <c r="BB172" s="70">
        <f>IF(+NFL!$F321="Dallas",+NFL!#REF!,IF(+NFL!$H321="Dallas",+NFL!#REF!,0))</f>
        <v>0</v>
      </c>
      <c r="BC172" s="592">
        <f>IF(+NFL!$F321="Dallas",+NFL!#REF!,IF(+NFL!$H321="Dallas",+NFL!#REF!,0))</f>
        <v>0</v>
      </c>
      <c r="BD172" s="81">
        <f>IF(+NFL!$F321="Dallas",+NFL!#REF!,IF(+NFL!$H321="Dallas",+NFL!#REF!,0))</f>
        <v>0</v>
      </c>
      <c r="BE172" s="96">
        <f>IF(+NFL!$F321="Dallas",+NFL!#REF!,IF(+NFL!$H321="Dallas",+NFL!#REF!,0))</f>
        <v>0</v>
      </c>
      <c r="BF172" s="70">
        <f>IF(+NFL!$F321="Dallas",+NFL!#REF!,IF(+NFL!$H321="Dallas",+NFL!#REF!,0))</f>
        <v>0</v>
      </c>
      <c r="BG172" s="81">
        <f>IF(+NFL!$F321="Dallas",+NFL!#REF!,IF(+NFL!$H321="Dallas",+NFL!#REF!,0))</f>
        <v>0</v>
      </c>
      <c r="BH172" s="96">
        <f>IF(+NFL!$F321="Dallas",+NFL!#REF!,IF(+NFL!$H321="Dallas",+NFL!#REF!,0))</f>
        <v>0</v>
      </c>
      <c r="BI172" s="70">
        <f>IF(+NFL!$F321="Dallas",+NFL!#REF!,IF(+NFL!$H321="Dallas",+NFL!#REF!,0))</f>
        <v>0</v>
      </c>
      <c r="BJ172" s="124">
        <f>IF(+NFL!$F321="Dallas",+NFL!#REF!,IF(+NFL!$H321="Dallas",+NFL!#REF!,0))</f>
        <v>0</v>
      </c>
      <c r="BK172" s="182">
        <f>IF(+NFL!$F321="Dallas",+NFL!#REF!,IF(+NFL!$H321="Dallas",+NFL!#REF!,0))</f>
        <v>0</v>
      </c>
    </row>
    <row r="173" spans="1:63" x14ac:dyDescent="0.8">
      <c r="A173" s="70">
        <f>IF(+NFL!$F308="Dallas",+NFL!A308,IF(+NFL!$H308="Dallas",+NFL!A308,0))</f>
        <v>18</v>
      </c>
      <c r="B173" s="480" t="str">
        <f>IF(+NFL!$F308="Dallas",+NFL!B308,IF(+NFL!$H308="Dallas",+NFL!B308,0))</f>
        <v>Sun</v>
      </c>
      <c r="C173" s="72">
        <f>IF(+NFL!$F308="Dallas",+NFL!C308,IF(+NFL!$H308="Dallas",+NFL!C308,0))</f>
        <v>44570</v>
      </c>
      <c r="D173" s="73">
        <f>IF(+NFL!$F308="Dallas",+NFL!D308,IF(+NFL!$H308="Dallas",+NFL!D308,0))</f>
        <v>0.54166666666666663</v>
      </c>
      <c r="E173" s="70" t="str">
        <f>IF(+NFL!$F308="Dallas",+NFL!E308,IF(+NFL!$H308="Dallas",+NFL!E308,0))</f>
        <v>Fox</v>
      </c>
      <c r="F173" s="189" t="str">
        <f>IF(+NFL!$F308="Dallas",+NFL!F308,IF(+NFL!$H308="Dallas",+NFL!F308,0))</f>
        <v>Dallas</v>
      </c>
      <c r="G173" s="70" t="str">
        <f>IF(+NFL!$F308="Dallas",+NFL!G308,IF(+NFL!$H308="Dallas",+NFL!G308,0))</f>
        <v>NFCE</v>
      </c>
      <c r="H173" s="189" t="str">
        <f>IF(+NFL!$F308="Dallas",+NFL!H308,IF(+NFL!$H308="Dallas",+NFL!H308,0))</f>
        <v>Philadelphia</v>
      </c>
      <c r="I173" s="70" t="str">
        <f>IF(+NFL!$F308="Dallas",+NFL!I308,IF(+NFL!$H308="Dallas",+NFL!I308,0))</f>
        <v>NFCE</v>
      </c>
      <c r="J173" s="496" t="str">
        <f>IF(+NFL!$F308="Dallas",+NFL!J308,IF(+NFL!$H308="Dallas",+NFL!J308,0))</f>
        <v>Dallas</v>
      </c>
      <c r="K173" s="510" t="str">
        <f>IF(+NFL!$F308="Dallas",+NFL!K308,IF(+NFL!$H308="Dallas",+NFL!K308,0))</f>
        <v>Philadelphia</v>
      </c>
      <c r="L173" s="572">
        <f>IF(+NFL!$F308="Dallas",+NFL!L308,IF(+NFL!$H308="Dallas",+NFL!L308,0))</f>
        <v>6</v>
      </c>
      <c r="M173" s="573">
        <f>IF(+NFL!$F308="Dallas",+NFL!M308,IF(+NFL!$H308="Dallas",+NFL!M308,0))</f>
        <v>46</v>
      </c>
      <c r="N173" s="583" t="str">
        <f>IF(+NFL!$F308="Dallas",+NFL!N308,IF(+NFL!$H308="Dallas",+NFL!N308,0))</f>
        <v>Dallas</v>
      </c>
      <c r="O173" s="584">
        <f>IF(+NFL!$F308="Dallas",+NFL!O308,IF(+NFL!$H308="Dallas",+NFL!O308,0))</f>
        <v>51</v>
      </c>
      <c r="P173" s="583" t="str">
        <f>IF(+NFL!$F308="Dallas",+NFL!P308,IF(+NFL!$H308="Dallas",+NFL!P308,0))</f>
        <v>Philadelphia</v>
      </c>
      <c r="Q173" s="585">
        <f>IF(+NFL!$F308="Dallas",+NFL!Q308,IF(+NFL!$H308="Dallas",+NFL!Q308,0))</f>
        <v>26</v>
      </c>
      <c r="R173" s="586" t="str">
        <f>IF(+NFL!$F308="Dallas",+NFL!R308,IF(+NFL!$H308="Dallas",+NFL!R308,0))</f>
        <v>Dallas</v>
      </c>
      <c r="S173" s="585" t="str">
        <f>IF(+NFL!$F308="Dallas",+NFL!S308,IF(+NFL!$H308="Dallas",+NFL!S308,0))</f>
        <v>Philadelphia</v>
      </c>
      <c r="T173" s="587">
        <f>IF(+NFL!$F308="Dallas",+NFL!T308,IF(+NFL!$H308="Dallas",+NFL!T308,0))</f>
        <v>0</v>
      </c>
      <c r="U173" s="585" t="str">
        <f>IF(+NFL!$F308="Dallas",+NFL!U308,IF(+NFL!$H308="Dallas",+NFL!U308,0))</f>
        <v>L</v>
      </c>
      <c r="V173" s="586">
        <f>IF(+NFL!$F331="Dallas",+NFL!#REF!,IF(+NFL!$H331="Dallas",+NFL!#REF!,0))</f>
        <v>0</v>
      </c>
      <c r="W173" s="585">
        <f>IF(+NFL!$F331="Dallas",+NFL!#REF!,IF(+NFL!$H331="Dallas",+NFL!#REF!,0))</f>
        <v>0</v>
      </c>
      <c r="X173" s="587">
        <f>IF(+NFL!$F331="Dallas",+NFL!#REF!,IF(+NFL!$H331="Dallas",+NFL!#REF!,0))</f>
        <v>0</v>
      </c>
      <c r="Y173" s="585">
        <f>IF(+NFL!$F331="Dallas",+NFL!#REF!,IF(+NFL!$H331="Dallas",+NFL!#REF!,0))</f>
        <v>0</v>
      </c>
      <c r="Z173" s="586">
        <f>IF(+NFL!$F331="Dallas",+NFL!#REF!,IF(+NFL!$H331="Dallas",+NFL!#REF!,0))</f>
        <v>0</v>
      </c>
      <c r="AA173" s="585">
        <f>IF(+NFL!$F331="Dallas",+NFL!#REF!,IF(+NFL!$H331="Dallas",+NFL!#REF!,0))</f>
        <v>0</v>
      </c>
      <c r="AB173" s="124">
        <f>IF(+NFL!$F331="Dallas",+NFL!#REF!,IF(+NFL!$H331="Dallas",+NFL!#REF!,0))</f>
        <v>0</v>
      </c>
      <c r="AC173" s="182">
        <f>IF(+NFL!$F331="Dallas",+NFL!#REF!,IF(+NFL!$H331="Dallas",+NFL!#REF!,0))</f>
        <v>0</v>
      </c>
      <c r="AD173" s="496">
        <f>IF(+NFL!$F331="Dallas",+NFL!#REF!,IF(+NFL!$H331="Dallas",+NFL!#REF!,0))</f>
        <v>0</v>
      </c>
      <c r="AE173" s="565">
        <f>IF(+NFL!$F331="Dallas",+NFL!#REF!,IF(+NFL!$H331="Dallas",+NFL!#REF!,0))</f>
        <v>0</v>
      </c>
      <c r="AF173" s="496">
        <f>IF(+NFL!$F331="Dallas",+NFL!#REF!,IF(+NFL!$H331="Dallas",+NFL!#REF!,0))</f>
        <v>0</v>
      </c>
      <c r="AG173" s="565">
        <f>IF(+NFL!$F331="Dallas",+NFL!#REF!,IF(+NFL!$H331="Dallas",+NFL!#REF!,0))</f>
        <v>0</v>
      </c>
      <c r="AH173" s="496">
        <f>IF(+NFL!$F331="Dallas",+NFL!#REF!,IF(+NFL!$H331="Dallas",+NFL!#REF!,0))</f>
        <v>0</v>
      </c>
      <c r="AI173" s="565">
        <f>IF(+NFL!$F331="Dallas",+NFL!#REF!,IF(+NFL!$H331="Dallas",+NFL!#REF!,0))</f>
        <v>0</v>
      </c>
      <c r="AJ173" s="496">
        <f>IF(+NFL!$F331="Dallas",+NFL!#REF!,IF(+NFL!$H331="Dallas",+NFL!#REF!,0))</f>
        <v>0</v>
      </c>
      <c r="AK173" s="565">
        <f>IF(+NFL!$F331="Dallas",+NFL!#REF!,IF(+NFL!$H331="Dallas",+NFL!#REF!,0))</f>
        <v>0</v>
      </c>
      <c r="AL173" s="101">
        <f>IF(+NFL!$F331="Dallas",+NFL!#REF!,IF(+NFL!$H331="Dallas",+NFL!#REF!,0))</f>
        <v>0</v>
      </c>
      <c r="AM173" s="82">
        <f>IF(+NFL!$F331="Dallas",+NFL!#REF!,IF(+NFL!$H331="Dallas",+NFL!#REF!,0))</f>
        <v>0</v>
      </c>
      <c r="AN173" s="102">
        <f>IF(+NFL!$F331="Dallas",+NFL!#REF!,IF(+NFL!$H331="Dallas",+NFL!#REF!,0))</f>
        <v>0</v>
      </c>
      <c r="AO173" s="83">
        <f>IF(+NFL!$F331="Dallas",+NFL!#REF!,IF(+NFL!$H331="Dallas",+NFL!#REF!,0))</f>
        <v>0</v>
      </c>
      <c r="AP173" s="480">
        <f>IF(+NFL!$F331="Dallas",+NFL!#REF!,IF(+NFL!$H331="Dallas",+NFL!#REF!,0))</f>
        <v>0</v>
      </c>
      <c r="AQ173" s="72">
        <f>IF(+NFL!$F331="Dallas",+NFL!#REF!,IF(+NFL!$H331="Dallas",+NFL!#REF!,0))</f>
        <v>0</v>
      </c>
      <c r="AR173" s="81">
        <f>IF(+NFL!$F331="Dallas",+NFL!#REF!,IF(+NFL!$H331="Dallas",+NFL!#REF!,0))</f>
        <v>0</v>
      </c>
      <c r="AS173" s="96">
        <f>IF(+NFL!$F331="Dallas",+NFL!#REF!,IF(+NFL!$H331="Dallas",+NFL!#REF!,0))</f>
        <v>0</v>
      </c>
      <c r="AT173" s="96">
        <f>IF(+NFL!$F331="Dallas",+NFL!#REF!,IF(+NFL!$H331="Dallas",+NFL!#REF!,0))</f>
        <v>0</v>
      </c>
      <c r="AU173" s="81">
        <f>IF(+NFL!$F331="Dallas",+NFL!#REF!,IF(+NFL!$H331="Dallas",+NFL!#REF!,0))</f>
        <v>0</v>
      </c>
      <c r="AV173" s="96">
        <f>IF(+NFL!$F331="Dallas",+NFL!#REF!,IF(+NFL!$H331="Dallas",+NFL!#REF!,0))</f>
        <v>0</v>
      </c>
      <c r="AW173" s="70">
        <f>IF(+NFL!$F331="Dallas",+NFL!#REF!,IF(+NFL!$H331="Dallas",+NFL!#REF!,0))</f>
        <v>0</v>
      </c>
      <c r="AX173" s="96">
        <f>IF(+NFL!$F331="Dallas",+NFL!#REF!,IF(+NFL!$H331="Dallas",+NFL!#REF!,0))</f>
        <v>0</v>
      </c>
      <c r="AY173" s="81">
        <f>IF(+NFL!$F331="Dallas",+NFL!#REF!,IF(+NFL!$H331="Dallas",+NFL!#REF!,0))</f>
        <v>0</v>
      </c>
      <c r="AZ173" s="96">
        <f>IF(+NFL!$F331="Dallas",+NFL!#REF!,IF(+NFL!$H331="Dallas",+NFL!#REF!,0))</f>
        <v>0</v>
      </c>
      <c r="BA173" s="70">
        <f>IF(+NFL!$F331="Dallas",+NFL!#REF!,IF(+NFL!$H331="Dallas",+NFL!#REF!,0))</f>
        <v>0</v>
      </c>
      <c r="BB173" s="70">
        <f>IF(+NFL!$F331="Dallas",+NFL!#REF!,IF(+NFL!$H331="Dallas",+NFL!#REF!,0))</f>
        <v>0</v>
      </c>
      <c r="BC173" s="592">
        <f>IF(+NFL!$F331="Dallas",+NFL!#REF!,IF(+NFL!$H331="Dallas",+NFL!#REF!,0))</f>
        <v>0</v>
      </c>
      <c r="BD173" s="81">
        <f>IF(+NFL!$F331="Dallas",+NFL!#REF!,IF(+NFL!$H331="Dallas",+NFL!#REF!,0))</f>
        <v>0</v>
      </c>
      <c r="BE173" s="96">
        <f>IF(+NFL!$F331="Dallas",+NFL!#REF!,IF(+NFL!$H331="Dallas",+NFL!#REF!,0))</f>
        <v>0</v>
      </c>
      <c r="BF173" s="70">
        <f>IF(+NFL!$F331="Dallas",+NFL!#REF!,IF(+NFL!$H331="Dallas",+NFL!#REF!,0))</f>
        <v>0</v>
      </c>
      <c r="BG173" s="81">
        <f>IF(+NFL!$F331="Dallas",+NFL!#REF!,IF(+NFL!$H331="Dallas",+NFL!#REF!,0))</f>
        <v>0</v>
      </c>
      <c r="BH173" s="96">
        <f>IF(+NFL!$F331="Dallas",+NFL!#REF!,IF(+NFL!$H331="Dallas",+NFL!#REF!,0))</f>
        <v>0</v>
      </c>
      <c r="BI173" s="70">
        <f>IF(+NFL!$F331="Dallas",+NFL!#REF!,IF(+NFL!$H331="Dallas",+NFL!#REF!,0))</f>
        <v>0</v>
      </c>
      <c r="BJ173" s="124">
        <f>IF(+NFL!$F331="Dallas",+NFL!#REF!,IF(+NFL!$H331="Dallas",+NFL!#REF!,0))</f>
        <v>0</v>
      </c>
      <c r="BK173" s="182">
        <f>IF(+NFL!$F331="Dallas",+NFL!#REF!,IF(+NFL!$H331="Dallas",+NFL!#REF!,0))</f>
        <v>0</v>
      </c>
    </row>
    <row r="174" spans="1:63" x14ac:dyDescent="0.8">
      <c r="F174" s="1311" t="str">
        <f>F175</f>
        <v>Denver</v>
      </c>
      <c r="G174" s="1312"/>
      <c r="H174" s="1312"/>
      <c r="I174" s="1313"/>
      <c r="N174" s="583"/>
      <c r="P174" s="583"/>
      <c r="R174" s="586"/>
      <c r="S174" s="585"/>
      <c r="AL174" s="101"/>
      <c r="AN174" s="102"/>
      <c r="AY174" s="81"/>
      <c r="AZ174" s="96"/>
      <c r="BA174" s="70"/>
      <c r="BB174" s="70"/>
      <c r="BF174" s="70"/>
    </row>
    <row r="175" spans="1:63" x14ac:dyDescent="0.8">
      <c r="A175" s="70">
        <f>IF(+NFL!$F16="Denver",+NFL!A16,IF(+NFL!$H16="Denver",+NFL!A16,0))</f>
        <v>1</v>
      </c>
      <c r="B175" s="480" t="str">
        <f>IF(+NFL!$F16="Denver",+NFL!B16,IF(+NFL!$H16="Denver",+NFL!B16,0))</f>
        <v>Sun</v>
      </c>
      <c r="C175" s="72">
        <f>IF(+NFL!$F16="Denver",+NFL!C16,IF(+NFL!$H16="Denver",+NFL!C16,0))</f>
        <v>44451</v>
      </c>
      <c r="D175" s="73">
        <f>IF(+NFL!$F16="Denver",+NFL!D16,IF(+NFL!$H16="Denver",+NFL!D16,0))</f>
        <v>0.68055416666666668</v>
      </c>
      <c r="E175" s="70" t="str">
        <f>IF(+NFL!$F16="Denver",+NFL!E16,IF(+NFL!$H16="Denver",+NFL!E16,0))</f>
        <v>Fox</v>
      </c>
      <c r="F175" s="176" t="str">
        <f>IF(+NFL!$F16="Denver",+NFL!F16,IF(+NFL!$H16="Denver",+NFL!F16,0))</f>
        <v>Denver</v>
      </c>
      <c r="G175" s="70" t="str">
        <f>IF(+NFL!$F16="Denver",+NFL!G16,IF(+NFL!$H16="Denver",+NFL!G16,0))</f>
        <v>AFCW</v>
      </c>
      <c r="H175" s="176" t="str">
        <f>IF(+NFL!$F16="Denver",+NFL!H16,IF(+NFL!$H16="Denver",+NFL!H16,0))</f>
        <v>NY Giants</v>
      </c>
      <c r="I175" s="70" t="str">
        <f>IF(+NFL!$F16="Denver",+NFL!I16,IF(+NFL!$H16="Denver",+NFL!I16,0))</f>
        <v>NFCE</v>
      </c>
      <c r="J175" s="496" t="str">
        <f>IF(+NFL!$F16="Denver",+NFL!J16,IF(+NFL!$H16="Denver",+NFL!J16,0))</f>
        <v>Denver</v>
      </c>
      <c r="K175" s="510" t="str">
        <f>IF(+NFL!$F16="Denver",+NFL!K16,IF(+NFL!$H16="Denver",+NFL!K16,0))</f>
        <v>NY Giants</v>
      </c>
      <c r="L175" s="508">
        <f>IF(+NFL!$F16="Denver",+NFL!L16,IF(+NFL!$H16="Denver",+NFL!L16,0))</f>
        <v>3</v>
      </c>
      <c r="M175" s="574">
        <f>IF(+NFL!$F16="Denver",+NFL!M16,IF(+NFL!$H16="Denver",+NFL!M16,0))</f>
        <v>42</v>
      </c>
      <c r="N175" s="583" t="str">
        <f>IF(+NFL!$F16="Denver",+NFL!N16,IF(+NFL!$H16="Denver",+NFL!N16,0))</f>
        <v>Denver</v>
      </c>
      <c r="O175" s="584">
        <f>IF(+NFL!$F16="Denver",+NFL!O16,IF(+NFL!$H16="Denver",+NFL!O16,0))</f>
        <v>27</v>
      </c>
      <c r="P175" s="583" t="str">
        <f>IF(+NFL!$F16="Denver",+NFL!P16,IF(+NFL!$H16="Denver",+NFL!P16,0))</f>
        <v>NY Giants</v>
      </c>
      <c r="Q175" s="585">
        <f>IF(+NFL!$F16="Denver",+NFL!Q16,IF(+NFL!$H16="Denver",+NFL!Q16,0))</f>
        <v>13</v>
      </c>
      <c r="R175" s="586" t="str">
        <f>IF(+NFL!$F16="Denver",+NFL!R16,IF(+NFL!$H16="Denver",+NFL!R16,0))</f>
        <v>Denver</v>
      </c>
      <c r="S175" s="585" t="str">
        <f>IF(+NFL!$F16="Denver",+NFL!S16,IF(+NFL!$H16="Denver",+NFL!S16,0))</f>
        <v>NY Giants</v>
      </c>
      <c r="T175" s="586" t="str">
        <f>IF(+NFL!$F16="Denver",+NFL!T16,IF(+NFL!$H16="Denver",+NFL!T16,0))</f>
        <v>Denver</v>
      </c>
      <c r="U175" s="585" t="str">
        <f>IF(+NFL!$F16="Denver",+NFL!U16,IF(+NFL!$H16="Denver",+NFL!U16,0))</f>
        <v>W</v>
      </c>
      <c r="AM175" s="96"/>
      <c r="AO175" s="70"/>
      <c r="AP175" s="480"/>
      <c r="AQ175" s="72"/>
      <c r="AY175" s="81"/>
      <c r="AZ175" s="96"/>
      <c r="BA175" s="70"/>
      <c r="BB175" s="70"/>
      <c r="BC175" s="592"/>
      <c r="BF175" s="70"/>
    </row>
    <row r="176" spans="1:63" x14ac:dyDescent="0.8">
      <c r="A176" s="70">
        <f>IF(+NFL!$F29="Denver",+NFL!A29,IF(+NFL!$H29="Denver",+NFL!A29,0))</f>
        <v>2</v>
      </c>
      <c r="B176" s="480" t="str">
        <f>IF(+NFL!$F29="Denver",+NFL!B29,IF(+NFL!$H29="Denver",+NFL!B29,0))</f>
        <v>Sun</v>
      </c>
      <c r="C176" s="72">
        <f>IF(+NFL!$F29="Denver",+NFL!C29,IF(+NFL!$H29="Denver",+NFL!C29,0))</f>
        <v>44458</v>
      </c>
      <c r="D176" s="73">
        <f>IF(+NFL!$F29="Denver",+NFL!D29,IF(+NFL!$H29="Denver",+NFL!D29,0))</f>
        <v>0.54166666666666663</v>
      </c>
      <c r="E176" s="70" t="str">
        <f>IF(+NFL!$F29="Denver",+NFL!E29,IF(+NFL!$H29="Denver",+NFL!E29,0))</f>
        <v>CBS</v>
      </c>
      <c r="F176" s="176" t="str">
        <f>IF(+NFL!$F29="Denver",+NFL!F29,IF(+NFL!$H29="Denver",+NFL!F29,0))</f>
        <v>Denver</v>
      </c>
      <c r="G176" s="70" t="str">
        <f>IF(+NFL!$F29="Denver",+NFL!G29,IF(+NFL!$H29="Denver",+NFL!G29,0))</f>
        <v>AFCW</v>
      </c>
      <c r="H176" s="176" t="str">
        <f>IF(+NFL!$F29="Denver",+NFL!H29,IF(+NFL!$H29="Denver",+NFL!H29,0))</f>
        <v>Jacksonville</v>
      </c>
      <c r="I176" s="70" t="str">
        <f>IF(+NFL!$F29="Denver",+NFL!I29,IF(+NFL!$H29="Denver",+NFL!I29,0))</f>
        <v>AFCS</v>
      </c>
      <c r="J176" s="496" t="str">
        <f>IF(+NFL!$F29="Denver",+NFL!J29,IF(+NFL!$H29="Denver",+NFL!J29,0))</f>
        <v>Denver</v>
      </c>
      <c r="K176" s="510" t="str">
        <f>IF(+NFL!$F29="Denver",+NFL!K29,IF(+NFL!$H29="Denver",+NFL!K29,0))</f>
        <v>Jacksonville</v>
      </c>
      <c r="L176" s="508">
        <f>IF(+NFL!$F29="Denver",+NFL!L29,IF(+NFL!$H29="Denver",+NFL!L29,0))</f>
        <v>6</v>
      </c>
      <c r="M176" s="574">
        <f>IF(+NFL!$F29="Denver",+NFL!M29,IF(+NFL!$H29="Denver",+NFL!M29,0))</f>
        <v>45</v>
      </c>
      <c r="N176" s="583" t="str">
        <f>IF(+NFL!$F29="Denver",+NFL!N29,IF(+NFL!$H29="Denver",+NFL!N29,0))</f>
        <v>Denver</v>
      </c>
      <c r="O176" s="584">
        <f>IF(+NFL!$F29="Denver",+NFL!O29,IF(+NFL!$H29="Denver",+NFL!O29,0))</f>
        <v>23</v>
      </c>
      <c r="P176" s="583" t="str">
        <f>IF(+NFL!$F29="Denver",+NFL!P29,IF(+NFL!$H29="Denver",+NFL!P29,0))</f>
        <v>Jacksonville</v>
      </c>
      <c r="Q176" s="585">
        <f>IF(+NFL!$F29="Denver",+NFL!Q29,IF(+NFL!$H29="Denver",+NFL!Q29,0))</f>
        <v>13</v>
      </c>
      <c r="R176" s="586" t="str">
        <f>IF(+NFL!$F29="Denver",+NFL!R29,IF(+NFL!$H29="Denver",+NFL!R29,0))</f>
        <v>Denver</v>
      </c>
      <c r="S176" s="585" t="str">
        <f>IF(+NFL!$F29="Denver",+NFL!S29,IF(+NFL!$H29="Denver",+NFL!S29,0))</f>
        <v>Jacksonville</v>
      </c>
      <c r="T176" s="586" t="str">
        <f>IF(+NFL!$F29="Denver",+NFL!T29,IF(+NFL!$H29="Denver",+NFL!T29,0))</f>
        <v>Denver</v>
      </c>
      <c r="U176" s="585" t="str">
        <f>IF(+NFL!$F29="Denver",+NFL!U29,IF(+NFL!$H29="Denver",+NFL!U29,0))</f>
        <v>W</v>
      </c>
      <c r="AM176" s="96"/>
      <c r="AO176" s="70"/>
      <c r="AP176" s="480"/>
      <c r="AQ176" s="72"/>
      <c r="AY176" s="81"/>
      <c r="AZ176" s="96"/>
      <c r="BA176" s="70"/>
      <c r="BB176" s="70"/>
      <c r="BC176" s="592"/>
      <c r="BF176" s="70"/>
    </row>
    <row r="177" spans="1:63" x14ac:dyDescent="0.8">
      <c r="A177" s="70">
        <f>IF(+NFL!$F46="Denver",+NFL!A46,IF(+NFL!$H46="Denver",+NFL!A46,0))</f>
        <v>3</v>
      </c>
      <c r="B177" s="480" t="str">
        <f>IF(+NFL!$F46="Denver",+NFL!B46,IF(+NFL!$H46="Denver",+NFL!B46,0))</f>
        <v>Sun</v>
      </c>
      <c r="C177" s="72">
        <f>IF(+NFL!$F46="Denver",+NFL!C46,IF(+NFL!$H46="Denver",+NFL!C46,0))</f>
        <v>44465</v>
      </c>
      <c r="D177" s="73">
        <f>IF(+NFL!$F46="Denver",+NFL!D46,IF(+NFL!$H46="Denver",+NFL!D46,0))</f>
        <v>0.66666666666666663</v>
      </c>
      <c r="E177" s="70" t="str">
        <f>IF(+NFL!$F46="Denver",+NFL!E46,IF(+NFL!$H46="Denver",+NFL!E46,0))</f>
        <v>CBS</v>
      </c>
      <c r="F177" s="176" t="str">
        <f>IF(+NFL!$F46="Denver",+NFL!F46,IF(+NFL!$H46="Denver",+NFL!F46,0))</f>
        <v>NY Jets</v>
      </c>
      <c r="G177" s="70" t="str">
        <f>IF(+NFL!$F46="Denver",+NFL!G46,IF(+NFL!$H46="Denver",+NFL!G46,0))</f>
        <v>AFCE</v>
      </c>
      <c r="H177" s="176" t="str">
        <f>IF(+NFL!$F46="Denver",+NFL!H46,IF(+NFL!$H46="Denver",+NFL!H46,0))</f>
        <v>Denver</v>
      </c>
      <c r="I177" s="70" t="str">
        <f>IF(+NFL!$F46="Denver",+NFL!I46,IF(+NFL!$H46="Denver",+NFL!I46,0))</f>
        <v>AFCW</v>
      </c>
      <c r="J177" s="496" t="str">
        <f>IF(+NFL!$F46="Denver",+NFL!J46,IF(+NFL!$H46="Denver",+NFL!J46,0))</f>
        <v>Denver</v>
      </c>
      <c r="K177" s="510" t="str">
        <f>IF(+NFL!$F46="Denver",+NFL!K46,IF(+NFL!$H46="Denver",+NFL!K46,0))</f>
        <v>NY Jets</v>
      </c>
      <c r="L177" s="508">
        <f>IF(+NFL!$F46="Denver",+NFL!L46,IF(+NFL!$H46="Denver",+NFL!L46,0))</f>
        <v>10.5</v>
      </c>
      <c r="M177" s="574">
        <f>IF(+NFL!$F46="Denver",+NFL!M46,IF(+NFL!$H46="Denver",+NFL!M46,0))</f>
        <v>41.5</v>
      </c>
      <c r="N177" s="583" t="str">
        <f>IF(+NFL!$F46="Denver",+NFL!N46,IF(+NFL!$H46="Denver",+NFL!N46,0))</f>
        <v>Denver</v>
      </c>
      <c r="O177" s="584">
        <f>IF(+NFL!$F46="Denver",+NFL!O46,IF(+NFL!$H46="Denver",+NFL!O46,0))</f>
        <v>26</v>
      </c>
      <c r="P177" s="583" t="str">
        <f>IF(+NFL!$F46="Denver",+NFL!P46,IF(+NFL!$H46="Denver",+NFL!P46,0))</f>
        <v>NY Jets</v>
      </c>
      <c r="Q177" s="585">
        <f>IF(+NFL!$F46="Denver",+NFL!Q46,IF(+NFL!$H46="Denver",+NFL!Q46,0))</f>
        <v>0</v>
      </c>
      <c r="R177" s="586" t="str">
        <f>IF(+NFL!$F46="Denver",+NFL!R46,IF(+NFL!$H46="Denver",+NFL!R46,0))</f>
        <v>Denver</v>
      </c>
      <c r="S177" s="585" t="str">
        <f>IF(+NFL!$F46="Denver",+NFL!S46,IF(+NFL!$H46="Denver",+NFL!S46,0))</f>
        <v>NY Jets</v>
      </c>
      <c r="T177" s="586" t="str">
        <f>IF(+NFL!$F46="Denver",+NFL!T46,IF(+NFL!$H46="Denver",+NFL!T46,0))</f>
        <v>Denver</v>
      </c>
      <c r="U177" s="585" t="str">
        <f>IF(+NFL!$F46="Denver",+NFL!U46,IF(+NFL!$H46="Denver",+NFL!U46,0))</f>
        <v>W</v>
      </c>
      <c r="V177" s="586">
        <f>IF(+NFL!$F39="Denver",+NFL!#REF!,IF(+NFL!$H39="Denver",+NFL!#REF!,0))</f>
        <v>0</v>
      </c>
      <c r="W177" s="585">
        <f>IF(+NFL!$F39="Denver",+NFL!#REF!,IF(+NFL!$H39="Denver",+NFL!#REF!,0))</f>
        <v>0</v>
      </c>
      <c r="X177" s="586">
        <f>IF(+NFL!$F39="Denver",+NFL!#REF!,IF(+NFL!$H39="Denver",+NFL!#REF!,0))</f>
        <v>0</v>
      </c>
      <c r="Y177" s="585">
        <f>IF(+NFL!$F39="Denver",+NFL!#REF!,IF(+NFL!$H39="Denver",+NFL!#REF!,0))</f>
        <v>0</v>
      </c>
      <c r="Z177" s="586">
        <f>IF(+NFL!$F39="Denver",+NFL!#REF!,IF(+NFL!$H39="Denver",+NFL!#REF!,0))</f>
        <v>0</v>
      </c>
      <c r="AA177" s="585">
        <f>IF(+NFL!$F39="Denver",+NFL!#REF!,IF(+NFL!$H39="Denver",+NFL!#REF!,0))</f>
        <v>0</v>
      </c>
      <c r="AB177" s="124">
        <f>IF(+NFL!$F39="Denver",+NFL!#REF!,IF(+NFL!$H39="Denver",+NFL!#REF!,0))</f>
        <v>0</v>
      </c>
      <c r="AC177" s="182">
        <f>IF(+NFL!$F39="Denver",+NFL!#REF!,IF(+NFL!$H39="Denver",+NFL!#REF!,0))</f>
        <v>0</v>
      </c>
      <c r="AD177" s="496">
        <f>IF(+NFL!$F39="Denver",+NFL!#REF!,IF(+NFL!$H39="Denver",+NFL!#REF!,0))</f>
        <v>0</v>
      </c>
      <c r="AE177" s="565">
        <f>IF(+NFL!$F39="Denver",+NFL!#REF!,IF(+NFL!$H39="Denver",+NFL!#REF!,0))</f>
        <v>0</v>
      </c>
      <c r="AF177" s="496">
        <f>IF(+NFL!$F39="Denver",+NFL!#REF!,IF(+NFL!$H39="Denver",+NFL!#REF!,0))</f>
        <v>0</v>
      </c>
      <c r="AG177" s="565">
        <f>IF(+NFL!$F39="Denver",+NFL!#REF!,IF(+NFL!$H39="Denver",+NFL!#REF!,0))</f>
        <v>0</v>
      </c>
      <c r="AH177" s="496">
        <f>IF(+NFL!$F39="Denver",+NFL!#REF!,IF(+NFL!$H39="Denver",+NFL!#REF!,0))</f>
        <v>0</v>
      </c>
      <c r="AI177" s="565">
        <f>IF(+NFL!$F39="Denver",+NFL!#REF!,IF(+NFL!$H39="Denver",+NFL!#REF!,0))</f>
        <v>0</v>
      </c>
      <c r="AJ177" s="496">
        <f>IF(+NFL!$F39="Denver",+NFL!#REF!,IF(+NFL!$H39="Denver",+NFL!#REF!,0))</f>
        <v>0</v>
      </c>
      <c r="AK177" s="565">
        <f>IF(+NFL!$F39="Denver",+NFL!#REF!,IF(+NFL!$H39="Denver",+NFL!#REF!,0))</f>
        <v>0</v>
      </c>
      <c r="AL177" s="81">
        <f>IF(+NFL!$F39="Denver",+NFL!#REF!,IF(+NFL!$H39="Denver",+NFL!#REF!,0))</f>
        <v>0</v>
      </c>
      <c r="AM177" s="96">
        <f>IF(+NFL!$F39="Denver",+NFL!#REF!,IF(+NFL!$H39="Denver",+NFL!#REF!,0))</f>
        <v>0</v>
      </c>
      <c r="AN177" s="81">
        <f>IF(+NFL!$F39="Denver",+NFL!#REF!,IF(+NFL!$H39="Denver",+NFL!#REF!,0))</f>
        <v>0</v>
      </c>
      <c r="AO177" s="70">
        <f>IF(+NFL!$F39="Denver",+NFL!#REF!,IF(+NFL!$H39="Denver",+NFL!#REF!,0))</f>
        <v>0</v>
      </c>
      <c r="AP177" s="480">
        <f>IF(+NFL!$F39="Denver",+NFL!#REF!,IF(+NFL!$H39="Denver",+NFL!#REF!,0))</f>
        <v>0</v>
      </c>
      <c r="AQ177" s="72">
        <f>IF(+NFL!$F39="Denver",+NFL!#REF!,IF(+NFL!$H39="Denver",+NFL!#REF!,0))</f>
        <v>0</v>
      </c>
      <c r="AR177" s="81">
        <f>IF(+NFL!$F39="Denver",+NFL!#REF!,IF(+NFL!$H39="Denver",+NFL!#REF!,0))</f>
        <v>0</v>
      </c>
      <c r="AS177" s="96">
        <f>IF(+NFL!$F39="Denver",+NFL!#REF!,IF(+NFL!$H39="Denver",+NFL!#REF!,0))</f>
        <v>0</v>
      </c>
      <c r="AT177" s="96">
        <f>IF(+NFL!$F39="Denver",+NFL!#REF!,IF(+NFL!$H39="Denver",+NFL!#REF!,0))</f>
        <v>0</v>
      </c>
      <c r="AU177" s="81">
        <f>IF(+NFL!$F39="Denver",+NFL!#REF!,IF(+NFL!$H39="Denver",+NFL!#REF!,0))</f>
        <v>0</v>
      </c>
      <c r="AV177" s="96">
        <f>IF(+NFL!$F39="Denver",+NFL!#REF!,IF(+NFL!$H39="Denver",+NFL!#REF!,0))</f>
        <v>0</v>
      </c>
      <c r="AW177" s="70">
        <f>IF(+NFL!$F39="Denver",+NFL!#REF!,IF(+NFL!$H39="Denver",+NFL!#REF!,0))</f>
        <v>0</v>
      </c>
      <c r="AX177" s="96">
        <f>IF(+NFL!$F39="Denver",+NFL!#REF!,IF(+NFL!$H39="Denver",+NFL!#REF!,0))</f>
        <v>0</v>
      </c>
      <c r="AY177" s="81">
        <f>IF(+NFL!$F39="Denver",+NFL!#REF!,IF(+NFL!$H39="Denver",+NFL!#REF!,0))</f>
        <v>0</v>
      </c>
      <c r="AZ177" s="96">
        <f>IF(+NFL!$F39="Denver",+NFL!#REF!,IF(+NFL!$H39="Denver",+NFL!#REF!,0))</f>
        <v>0</v>
      </c>
      <c r="BA177" s="70">
        <f>IF(+NFL!$F39="Denver",+NFL!#REF!,IF(+NFL!$H39="Denver",+NFL!#REF!,0))</f>
        <v>0</v>
      </c>
      <c r="BB177" s="70">
        <f>IF(+NFL!$F39="Denver",+NFL!#REF!,IF(+NFL!$H39="Denver",+NFL!#REF!,0))</f>
        <v>0</v>
      </c>
      <c r="BC177" s="592">
        <f>IF(+NFL!$F39="Denver",+NFL!#REF!,IF(+NFL!$H39="Denver",+NFL!#REF!,0))</f>
        <v>0</v>
      </c>
      <c r="BD177" s="81">
        <f>IF(+NFL!$F39="Denver",+NFL!#REF!,IF(+NFL!$H39="Denver",+NFL!#REF!,0))</f>
        <v>0</v>
      </c>
      <c r="BE177" s="96">
        <f>IF(+NFL!$F39="Denver",+NFL!#REF!,IF(+NFL!$H39="Denver",+NFL!#REF!,0))</f>
        <v>0</v>
      </c>
      <c r="BF177" s="70">
        <f>IF(+NFL!$F39="Denver",+NFL!#REF!,IF(+NFL!$H39="Denver",+NFL!#REF!,0))</f>
        <v>0</v>
      </c>
      <c r="BG177" s="81">
        <f>IF(+NFL!$F39="Denver",+NFL!#REF!,IF(+NFL!$H39="Denver",+NFL!#REF!,0))</f>
        <v>0</v>
      </c>
      <c r="BH177" s="96">
        <f>IF(+NFL!$F39="Denver",+NFL!#REF!,IF(+NFL!$H39="Denver",+NFL!#REF!,0))</f>
        <v>0</v>
      </c>
      <c r="BI177" s="70">
        <f>IF(+NFL!$F39="Denver",+NFL!#REF!,IF(+NFL!$H39="Denver",+NFL!#REF!,0))</f>
        <v>0</v>
      </c>
      <c r="BJ177" s="124">
        <f>IF(+NFL!$F39="Denver",+NFL!#REF!,IF(+NFL!$H39="Denver",+NFL!#REF!,0))</f>
        <v>0</v>
      </c>
      <c r="BK177" s="182">
        <f>IF(+NFL!$F39="Denver",+NFL!#REF!,IF(+NFL!$H39="Denver",+NFL!#REF!,0))</f>
        <v>0</v>
      </c>
    </row>
    <row r="178" spans="1:63" x14ac:dyDescent="0.8">
      <c r="A178" s="70">
        <f>IF(+NFL!$F64="Denver",+NFL!A64,IF(+NFL!$H64="Denver",+NFL!A64,0))</f>
        <v>4</v>
      </c>
      <c r="B178" s="480" t="str">
        <f>IF(+NFL!$F64="Denver",+NFL!B64,IF(+NFL!$H64="Denver",+NFL!B64,0))</f>
        <v>Sun</v>
      </c>
      <c r="C178" s="72">
        <f>IF(+NFL!$F64="Denver",+NFL!C64,IF(+NFL!$H64="Denver",+NFL!C64,0))</f>
        <v>44472</v>
      </c>
      <c r="D178" s="73">
        <f>IF(+NFL!$F64="Denver",+NFL!D64,IF(+NFL!$H64="Denver",+NFL!D64,0))</f>
        <v>0.68055416666666668</v>
      </c>
      <c r="E178" s="70" t="str">
        <f>IF(+NFL!$F64="Denver",+NFL!E64,IF(+NFL!$H64="Denver",+NFL!E64,0))</f>
        <v>CBS</v>
      </c>
      <c r="F178" s="176" t="str">
        <f>IF(+NFL!$F64="Denver",+NFL!F64,IF(+NFL!$H64="Denver",+NFL!F64,0))</f>
        <v>Baltimore</v>
      </c>
      <c r="G178" s="70" t="str">
        <f>IF(+NFL!$F64="Denver",+NFL!G64,IF(+NFL!$H64="Denver",+NFL!G64,0))</f>
        <v>AFCN</v>
      </c>
      <c r="H178" s="176" t="str">
        <f>IF(+NFL!$F64="Denver",+NFL!H64,IF(+NFL!$H64="Denver",+NFL!H64,0))</f>
        <v>Denver</v>
      </c>
      <c r="I178" s="70" t="str">
        <f>IF(+NFL!$F64="Denver",+NFL!I64,IF(+NFL!$H64="Denver",+NFL!I64,0))</f>
        <v>AFCW</v>
      </c>
      <c r="J178" s="496" t="str">
        <f>IF(+NFL!$F64="Denver",+NFL!J64,IF(+NFL!$H64="Denver",+NFL!J64,0))</f>
        <v>Denver</v>
      </c>
      <c r="K178" s="510" t="str">
        <f>IF(+NFL!$F64="Denver",+NFL!K64,IF(+NFL!$H64="Denver",+NFL!K64,0))</f>
        <v>Baltimore</v>
      </c>
      <c r="L178" s="508">
        <f>IF(+NFL!$F64="Denver",+NFL!L64,IF(+NFL!$H64="Denver",+NFL!L64,0))</f>
        <v>1</v>
      </c>
      <c r="M178" s="574">
        <f>IF(+NFL!$F64="Denver",+NFL!M64,IF(+NFL!$H64="Denver",+NFL!M64,0))</f>
        <v>45</v>
      </c>
      <c r="N178" s="583" t="str">
        <f>IF(+NFL!$F64="Denver",+NFL!N64,IF(+NFL!$H64="Denver",+NFL!N64,0))</f>
        <v>Baltimore</v>
      </c>
      <c r="O178" s="584">
        <f>IF(+NFL!$F64="Denver",+NFL!O64,IF(+NFL!$H64="Denver",+NFL!O64,0))</f>
        <v>23</v>
      </c>
      <c r="P178" s="583" t="str">
        <f>IF(+NFL!$F64="Denver",+NFL!P64,IF(+NFL!$H64="Denver",+NFL!P64,0))</f>
        <v>Denver</v>
      </c>
      <c r="Q178" s="585">
        <f>IF(+NFL!$F64="Denver",+NFL!Q64,IF(+NFL!$H64="Denver",+NFL!Q64,0))</f>
        <v>7</v>
      </c>
      <c r="R178" s="586" t="str">
        <f>IF(+NFL!$F64="Denver",+NFL!R64,IF(+NFL!$H64="Denver",+NFL!R64,0))</f>
        <v>Baltimore</v>
      </c>
      <c r="S178" s="585" t="str">
        <f>IF(+NFL!$F64="Denver",+NFL!S64,IF(+NFL!$H64="Denver",+NFL!S64,0))</f>
        <v>Denver</v>
      </c>
      <c r="T178" s="586" t="str">
        <f>IF(+NFL!$F64="Denver",+NFL!T64,IF(+NFL!$H64="Denver",+NFL!T64,0))</f>
        <v>Denver</v>
      </c>
      <c r="U178" s="585" t="str">
        <f>IF(+NFL!$F64="Denver",+NFL!U64,IF(+NFL!$H64="Denver",+NFL!U64,0))</f>
        <v>L</v>
      </c>
      <c r="V178" s="586">
        <f>IF(+NFL!$F50="Denver",+NFL!#REF!,IF(+NFL!$H50="Denver",+NFL!#REF!,0))</f>
        <v>0</v>
      </c>
      <c r="W178" s="585">
        <f>IF(+NFL!$F50="Denver",+NFL!#REF!,IF(+NFL!$H50="Denver",+NFL!#REF!,0))</f>
        <v>0</v>
      </c>
      <c r="X178" s="586">
        <f>IF(+NFL!$F50="Denver",+NFL!#REF!,IF(+NFL!$H50="Denver",+NFL!#REF!,0))</f>
        <v>0</v>
      </c>
      <c r="Y178" s="585">
        <f>IF(+NFL!$F50="Denver",+NFL!#REF!,IF(+NFL!$H50="Denver",+NFL!#REF!,0))</f>
        <v>0</v>
      </c>
      <c r="Z178" s="586">
        <f>IF(+NFL!$F50="Denver",+NFL!#REF!,IF(+NFL!$H50="Denver",+NFL!#REF!,0))</f>
        <v>0</v>
      </c>
      <c r="AA178" s="585">
        <f>IF(+NFL!$F50="Denver",+NFL!#REF!,IF(+NFL!$H50="Denver",+NFL!#REF!,0))</f>
        <v>0</v>
      </c>
      <c r="AB178" s="124">
        <f>IF(+NFL!$F50="Denver",+NFL!#REF!,IF(+NFL!$H50="Denver",+NFL!#REF!,0))</f>
        <v>0</v>
      </c>
      <c r="AC178" s="182">
        <f>IF(+NFL!$F50="Denver",+NFL!#REF!,IF(+NFL!$H50="Denver",+NFL!#REF!,0))</f>
        <v>0</v>
      </c>
      <c r="AD178" s="496">
        <f>IF(+NFL!$F50="Denver",+NFL!#REF!,IF(+NFL!$H50="Denver",+NFL!#REF!,0))</f>
        <v>0</v>
      </c>
      <c r="AE178" s="565">
        <f>IF(+NFL!$F50="Denver",+NFL!#REF!,IF(+NFL!$H50="Denver",+NFL!#REF!,0))</f>
        <v>0</v>
      </c>
      <c r="AF178" s="496">
        <f>IF(+NFL!$F50="Denver",+NFL!#REF!,IF(+NFL!$H50="Denver",+NFL!#REF!,0))</f>
        <v>0</v>
      </c>
      <c r="AG178" s="565">
        <f>IF(+NFL!$F50="Denver",+NFL!#REF!,IF(+NFL!$H50="Denver",+NFL!#REF!,0))</f>
        <v>0</v>
      </c>
      <c r="AH178" s="496">
        <f>IF(+NFL!$F50="Denver",+NFL!#REF!,IF(+NFL!$H50="Denver",+NFL!#REF!,0))</f>
        <v>0</v>
      </c>
      <c r="AI178" s="565">
        <f>IF(+NFL!$F50="Denver",+NFL!#REF!,IF(+NFL!$H50="Denver",+NFL!#REF!,0))</f>
        <v>0</v>
      </c>
      <c r="AJ178" s="496">
        <f>IF(+NFL!$F50="Denver",+NFL!#REF!,IF(+NFL!$H50="Denver",+NFL!#REF!,0))</f>
        <v>0</v>
      </c>
      <c r="AK178" s="565">
        <f>IF(+NFL!$F50="Denver",+NFL!#REF!,IF(+NFL!$H50="Denver",+NFL!#REF!,0))</f>
        <v>0</v>
      </c>
      <c r="AL178" s="81">
        <f>IF(+NFL!$F50="Denver",+NFL!#REF!,IF(+NFL!$H50="Denver",+NFL!#REF!,0))</f>
        <v>0</v>
      </c>
      <c r="AM178" s="96">
        <f>IF(+NFL!$F50="Denver",+NFL!#REF!,IF(+NFL!$H50="Denver",+NFL!#REF!,0))</f>
        <v>0</v>
      </c>
      <c r="AN178" s="81">
        <f>IF(+NFL!$F50="Denver",+NFL!#REF!,IF(+NFL!$H50="Denver",+NFL!#REF!,0))</f>
        <v>0</v>
      </c>
      <c r="AO178" s="70">
        <f>IF(+NFL!$F50="Denver",+NFL!#REF!,IF(+NFL!$H50="Denver",+NFL!#REF!,0))</f>
        <v>0</v>
      </c>
      <c r="AP178" s="480">
        <f>IF(+NFL!$F50="Denver",+NFL!#REF!,IF(+NFL!$H50="Denver",+NFL!#REF!,0))</f>
        <v>0</v>
      </c>
      <c r="AQ178" s="72">
        <f>IF(+NFL!$F50="Denver",+NFL!#REF!,IF(+NFL!$H50="Denver",+NFL!#REF!,0))</f>
        <v>0</v>
      </c>
      <c r="AR178" s="81">
        <f>IF(+NFL!$F50="Denver",+NFL!#REF!,IF(+NFL!$H50="Denver",+NFL!#REF!,0))</f>
        <v>0</v>
      </c>
      <c r="AS178" s="96">
        <f>IF(+NFL!$F50="Denver",+NFL!#REF!,IF(+NFL!$H50="Denver",+NFL!#REF!,0))</f>
        <v>0</v>
      </c>
      <c r="AT178" s="96">
        <f>IF(+NFL!$F50="Denver",+NFL!#REF!,IF(+NFL!$H50="Denver",+NFL!#REF!,0))</f>
        <v>0</v>
      </c>
      <c r="AU178" s="81">
        <f>IF(+NFL!$F50="Denver",+NFL!#REF!,IF(+NFL!$H50="Denver",+NFL!#REF!,0))</f>
        <v>0</v>
      </c>
      <c r="AV178" s="96">
        <f>IF(+NFL!$F50="Denver",+NFL!#REF!,IF(+NFL!$H50="Denver",+NFL!#REF!,0))</f>
        <v>0</v>
      </c>
      <c r="AW178" s="70">
        <f>IF(+NFL!$F50="Denver",+NFL!#REF!,IF(+NFL!$H50="Denver",+NFL!#REF!,0))</f>
        <v>0</v>
      </c>
      <c r="AX178" s="96">
        <f>IF(+NFL!$F50="Denver",+NFL!#REF!,IF(+NFL!$H50="Denver",+NFL!#REF!,0))</f>
        <v>0</v>
      </c>
      <c r="AY178" s="81">
        <f>IF(+NFL!$F50="Denver",+NFL!#REF!,IF(+NFL!$H50="Denver",+NFL!#REF!,0))</f>
        <v>0</v>
      </c>
      <c r="AZ178" s="96">
        <f>IF(+NFL!$F50="Denver",+NFL!#REF!,IF(+NFL!$H50="Denver",+NFL!#REF!,0))</f>
        <v>0</v>
      </c>
      <c r="BA178" s="70">
        <f>IF(+NFL!$F50="Denver",+NFL!#REF!,IF(+NFL!$H50="Denver",+NFL!#REF!,0))</f>
        <v>0</v>
      </c>
      <c r="BB178" s="70">
        <f>IF(+NFL!$F50="Denver",+NFL!#REF!,IF(+NFL!$H50="Denver",+NFL!#REF!,0))</f>
        <v>0</v>
      </c>
      <c r="BC178" s="592">
        <f>IF(+NFL!$F50="Denver",+NFL!#REF!,IF(+NFL!$H50="Denver",+NFL!#REF!,0))</f>
        <v>0</v>
      </c>
      <c r="BD178" s="81">
        <f>IF(+NFL!$F50="Denver",+NFL!#REF!,IF(+NFL!$H50="Denver",+NFL!#REF!,0))</f>
        <v>0</v>
      </c>
      <c r="BE178" s="96">
        <f>IF(+NFL!$F50="Denver",+NFL!#REF!,IF(+NFL!$H50="Denver",+NFL!#REF!,0))</f>
        <v>0</v>
      </c>
      <c r="BF178" s="70">
        <f>IF(+NFL!$F50="Denver",+NFL!#REF!,IF(+NFL!$H50="Denver",+NFL!#REF!,0))</f>
        <v>0</v>
      </c>
      <c r="BG178" s="81">
        <f>IF(+NFL!$F50="Denver",+NFL!#REF!,IF(+NFL!$H50="Denver",+NFL!#REF!,0))</f>
        <v>0</v>
      </c>
      <c r="BH178" s="96">
        <f>IF(+NFL!$F50="Denver",+NFL!#REF!,IF(+NFL!$H50="Denver",+NFL!#REF!,0))</f>
        <v>0</v>
      </c>
      <c r="BI178" s="70">
        <f>IF(+NFL!$F50="Denver",+NFL!#REF!,IF(+NFL!$H50="Denver",+NFL!#REF!,0))</f>
        <v>0</v>
      </c>
      <c r="BJ178" s="124">
        <f>IF(+NFL!$F50="Denver",+NFL!#REF!,IF(+NFL!$H50="Denver",+NFL!#REF!,0))</f>
        <v>0</v>
      </c>
      <c r="BK178" s="182">
        <f>IF(+NFL!$F50="Denver",+NFL!#REF!,IF(+NFL!$H50="Denver",+NFL!#REF!,0))</f>
        <v>0</v>
      </c>
    </row>
    <row r="179" spans="1:63" x14ac:dyDescent="0.8">
      <c r="A179" s="70">
        <f>IF(+NFL!$F72="Denver",+NFL!A72,IF(+NFL!$H72="Denver",+NFL!A72,0))</f>
        <v>5</v>
      </c>
      <c r="B179" s="480" t="str">
        <f>IF(+NFL!$F72="Denver",+NFL!B72,IF(+NFL!$H72="Denver",+NFL!B72,0))</f>
        <v>Sun</v>
      </c>
      <c r="C179" s="72">
        <f>IF(+NFL!$F72="Denver",+NFL!C72,IF(+NFL!$H72="Denver",+NFL!C72,0))</f>
        <v>44479</v>
      </c>
      <c r="D179" s="73">
        <f>IF(+NFL!$F72="Denver",+NFL!D72,IF(+NFL!$H72="Denver",+NFL!D72,0))</f>
        <v>0.54166666666666663</v>
      </c>
      <c r="E179" s="70" t="str">
        <f>IF(+NFL!$F72="Denver",+NFL!E72,IF(+NFL!$H72="Denver",+NFL!E72,0))</f>
        <v>Fox</v>
      </c>
      <c r="F179" s="176" t="str">
        <f>IF(+NFL!$F72="Denver",+NFL!F72,IF(+NFL!$H72="Denver",+NFL!F72,0))</f>
        <v>Denver</v>
      </c>
      <c r="G179" s="70" t="str">
        <f>IF(+NFL!$F72="Denver",+NFL!G72,IF(+NFL!$H72="Denver",+NFL!G72,0))</f>
        <v>AFCW</v>
      </c>
      <c r="H179" s="176" t="str">
        <f>IF(+NFL!$F72="Denver",+NFL!H72,IF(+NFL!$H72="Denver",+NFL!H72,0))</f>
        <v>Pittsburgh</v>
      </c>
      <c r="I179" s="70" t="str">
        <f>IF(+NFL!$F72="Denver",+NFL!I72,IF(+NFL!$H72="Denver",+NFL!I72,0))</f>
        <v>AFCN</v>
      </c>
      <c r="J179" s="496" t="str">
        <f>IF(+NFL!$F72="Denver",+NFL!J72,IF(+NFL!$H72="Denver",+NFL!J72,0))</f>
        <v>Pittsburgh</v>
      </c>
      <c r="K179" s="510" t="str">
        <f>IF(+NFL!$F72="Denver",+NFL!K72,IF(+NFL!$H72="Denver",+NFL!K72,0))</f>
        <v>Denver</v>
      </c>
      <c r="L179" s="508">
        <f>IF(+NFL!$F72="Denver",+NFL!L72,IF(+NFL!$H72="Denver",+NFL!L72,0))</f>
        <v>1</v>
      </c>
      <c r="M179" s="574">
        <f>IF(+NFL!$F72="Denver",+NFL!M72,IF(+NFL!$H72="Denver",+NFL!M72,0))</f>
        <v>40</v>
      </c>
      <c r="N179" s="583" t="str">
        <f>IF(+NFL!$F72="Denver",+NFL!N72,IF(+NFL!$H72="Denver",+NFL!N72,0))</f>
        <v>Pittsburgh</v>
      </c>
      <c r="O179" s="584">
        <f>IF(+NFL!$F72="Denver",+NFL!O72,IF(+NFL!$H72="Denver",+NFL!O72,0))</f>
        <v>27</v>
      </c>
      <c r="P179" s="583" t="str">
        <f>IF(+NFL!$F72="Denver",+NFL!P72,IF(+NFL!$H72="Denver",+NFL!P72,0))</f>
        <v>Denver</v>
      </c>
      <c r="Q179" s="585">
        <f>IF(+NFL!$F72="Denver",+NFL!Q72,IF(+NFL!$H72="Denver",+NFL!Q72,0))</f>
        <v>19</v>
      </c>
      <c r="R179" s="586" t="str">
        <f>IF(+NFL!$F72="Denver",+NFL!R72,IF(+NFL!$H72="Denver",+NFL!R72,0))</f>
        <v>Pittsburgh</v>
      </c>
      <c r="S179" s="585" t="str">
        <f>IF(+NFL!$F72="Denver",+NFL!S72,IF(+NFL!$H72="Denver",+NFL!S72,0))</f>
        <v>Denver</v>
      </c>
      <c r="T179" s="586" t="str">
        <f>IF(+NFL!$F72="Denver",+NFL!T72,IF(+NFL!$H72="Denver",+NFL!T72,0))</f>
        <v>Denver</v>
      </c>
      <c r="U179" s="585" t="str">
        <f>IF(+NFL!$F72="Denver",+NFL!U72,IF(+NFL!$H72="Denver",+NFL!U72,0))</f>
        <v>L</v>
      </c>
      <c r="V179" s="586">
        <f>IF(+NFL!$F80="Denver",+NFL!#REF!,IF(+NFL!$H80="Denver",+NFL!#REF!,0))</f>
        <v>0</v>
      </c>
      <c r="W179" s="585">
        <f>IF(+NFL!$F80="Denver",+NFL!#REF!,IF(+NFL!$H80="Denver",+NFL!#REF!,0))</f>
        <v>0</v>
      </c>
      <c r="X179" s="586">
        <f>IF(+NFL!$F80="Denver",+NFL!#REF!,IF(+NFL!$H80="Denver",+NFL!#REF!,0))</f>
        <v>0</v>
      </c>
      <c r="Y179" s="585">
        <f>IF(+NFL!$F80="Denver",+NFL!#REF!,IF(+NFL!$H80="Denver",+NFL!#REF!,0))</f>
        <v>0</v>
      </c>
      <c r="Z179" s="586">
        <f>IF(+NFL!$F80="Denver",+NFL!#REF!,IF(+NFL!$H80="Denver",+NFL!#REF!,0))</f>
        <v>0</v>
      </c>
      <c r="AA179" s="585">
        <f>IF(+NFL!$F80="Denver",+NFL!#REF!,IF(+NFL!$H80="Denver",+NFL!#REF!,0))</f>
        <v>0</v>
      </c>
      <c r="AB179" s="124">
        <f>IF(+NFL!$F80="Denver",+NFL!#REF!,IF(+NFL!$H80="Denver",+NFL!#REF!,0))</f>
        <v>0</v>
      </c>
      <c r="AC179" s="182">
        <f>IF(+NFL!$F80="Denver",+NFL!#REF!,IF(+NFL!$H80="Denver",+NFL!#REF!,0))</f>
        <v>0</v>
      </c>
      <c r="AD179" s="496">
        <f>IF(+NFL!$F80="Denver",+NFL!#REF!,IF(+NFL!$H80="Denver",+NFL!#REF!,0))</f>
        <v>0</v>
      </c>
      <c r="AE179" s="565">
        <f>IF(+NFL!$F80="Denver",+NFL!#REF!,IF(+NFL!$H80="Denver",+NFL!#REF!,0))</f>
        <v>0</v>
      </c>
      <c r="AF179" s="496">
        <f>IF(+NFL!$F80="Denver",+NFL!#REF!,IF(+NFL!$H80="Denver",+NFL!#REF!,0))</f>
        <v>0</v>
      </c>
      <c r="AG179" s="565">
        <f>IF(+NFL!$F80="Denver",+NFL!#REF!,IF(+NFL!$H80="Denver",+NFL!#REF!,0))</f>
        <v>0</v>
      </c>
      <c r="AH179" s="496">
        <f>IF(+NFL!$F80="Denver",+NFL!#REF!,IF(+NFL!$H80="Denver",+NFL!#REF!,0))</f>
        <v>0</v>
      </c>
      <c r="AI179" s="565">
        <f>IF(+NFL!$F80="Denver",+NFL!#REF!,IF(+NFL!$H80="Denver",+NFL!#REF!,0))</f>
        <v>0</v>
      </c>
      <c r="AJ179" s="496">
        <f>IF(+NFL!$F80="Denver",+NFL!#REF!,IF(+NFL!$H80="Denver",+NFL!#REF!,0))</f>
        <v>0</v>
      </c>
      <c r="AK179" s="565">
        <f>IF(+NFL!$F80="Denver",+NFL!#REF!,IF(+NFL!$H80="Denver",+NFL!#REF!,0))</f>
        <v>0</v>
      </c>
      <c r="AL179" s="81">
        <f>IF(+NFL!$F80="Denver",+NFL!#REF!,IF(+NFL!$H80="Denver",+NFL!#REF!,0))</f>
        <v>0</v>
      </c>
      <c r="AM179" s="96">
        <f>IF(+NFL!$F80="Denver",+NFL!#REF!,IF(+NFL!$H80="Denver",+NFL!#REF!,0))</f>
        <v>0</v>
      </c>
      <c r="AN179" s="81">
        <f>IF(+NFL!$F80="Denver",+NFL!#REF!,IF(+NFL!$H80="Denver",+NFL!#REF!,0))</f>
        <v>0</v>
      </c>
      <c r="AO179" s="70">
        <f>IF(+NFL!$F80="Denver",+NFL!#REF!,IF(+NFL!$H80="Denver",+NFL!#REF!,0))</f>
        <v>0</v>
      </c>
      <c r="AP179" s="480">
        <f>IF(+NFL!$F80="Denver",+NFL!#REF!,IF(+NFL!$H80="Denver",+NFL!#REF!,0))</f>
        <v>0</v>
      </c>
      <c r="AQ179" s="72">
        <f>IF(+NFL!$F80="Denver",+NFL!#REF!,IF(+NFL!$H80="Denver",+NFL!#REF!,0))</f>
        <v>0</v>
      </c>
      <c r="AR179" s="81">
        <f>IF(+NFL!$F80="Denver",+NFL!#REF!,IF(+NFL!$H80="Denver",+NFL!#REF!,0))</f>
        <v>0</v>
      </c>
      <c r="AS179" s="96">
        <f>IF(+NFL!$F80="Denver",+NFL!#REF!,IF(+NFL!$H80="Denver",+NFL!#REF!,0))</f>
        <v>0</v>
      </c>
      <c r="AT179" s="96">
        <f>IF(+NFL!$F80="Denver",+NFL!#REF!,IF(+NFL!$H80="Denver",+NFL!#REF!,0))</f>
        <v>0</v>
      </c>
      <c r="AU179" s="81">
        <f>IF(+NFL!$F80="Denver",+NFL!#REF!,IF(+NFL!$H80="Denver",+NFL!#REF!,0))</f>
        <v>0</v>
      </c>
      <c r="AV179" s="96">
        <f>IF(+NFL!$F80="Denver",+NFL!#REF!,IF(+NFL!$H80="Denver",+NFL!#REF!,0))</f>
        <v>0</v>
      </c>
      <c r="AW179" s="70">
        <f>IF(+NFL!$F80="Denver",+NFL!#REF!,IF(+NFL!$H80="Denver",+NFL!#REF!,0))</f>
        <v>0</v>
      </c>
      <c r="AX179" s="96">
        <f>IF(+NFL!$F80="Denver",+NFL!#REF!,IF(+NFL!$H80="Denver",+NFL!#REF!,0))</f>
        <v>0</v>
      </c>
      <c r="AY179" s="81">
        <f>IF(+NFL!$F80="Denver",+NFL!#REF!,IF(+NFL!$H80="Denver",+NFL!#REF!,0))</f>
        <v>0</v>
      </c>
      <c r="AZ179" s="96">
        <f>IF(+NFL!$F80="Denver",+NFL!#REF!,IF(+NFL!$H80="Denver",+NFL!#REF!,0))</f>
        <v>0</v>
      </c>
      <c r="BA179" s="70">
        <f>IF(+NFL!$F80="Denver",+NFL!#REF!,IF(+NFL!$H80="Denver",+NFL!#REF!,0))</f>
        <v>0</v>
      </c>
      <c r="BB179" s="70">
        <f>IF(+NFL!$F80="Denver",+NFL!#REF!,IF(+NFL!$H80="Denver",+NFL!#REF!,0))</f>
        <v>0</v>
      </c>
      <c r="BC179" s="592">
        <f>IF(+NFL!$F80="Denver",+NFL!#REF!,IF(+NFL!$H80="Denver",+NFL!#REF!,0))</f>
        <v>0</v>
      </c>
      <c r="BD179" s="81">
        <f>IF(+NFL!$F80="Denver",+NFL!#REF!,IF(+NFL!$H80="Denver",+NFL!#REF!,0))</f>
        <v>0</v>
      </c>
      <c r="BE179" s="96">
        <f>IF(+NFL!$F80="Denver",+NFL!#REF!,IF(+NFL!$H80="Denver",+NFL!#REF!,0))</f>
        <v>0</v>
      </c>
      <c r="BF179" s="70">
        <f>IF(+NFL!$F80="Denver",+NFL!#REF!,IF(+NFL!$H80="Denver",+NFL!#REF!,0))</f>
        <v>0</v>
      </c>
      <c r="BG179" s="81">
        <f>IF(+NFL!$F80="Denver",+NFL!#REF!,IF(+NFL!$H80="Denver",+NFL!#REF!,0))</f>
        <v>0</v>
      </c>
      <c r="BH179" s="96">
        <f>IF(+NFL!$F80="Denver",+NFL!#REF!,IF(+NFL!$H80="Denver",+NFL!#REF!,0))</f>
        <v>0</v>
      </c>
      <c r="BI179" s="70">
        <f>IF(+NFL!$F80="Denver",+NFL!#REF!,IF(+NFL!$H80="Denver",+NFL!#REF!,0))</f>
        <v>0</v>
      </c>
      <c r="BJ179" s="124">
        <f>IF(+NFL!$F80="Denver",+NFL!#REF!,IF(+NFL!$H80="Denver",+NFL!#REF!,0))</f>
        <v>0</v>
      </c>
      <c r="BK179" s="182">
        <f>IF(+NFL!$F80="Denver",+NFL!#REF!,IF(+NFL!$H80="Denver",+NFL!#REF!,0))</f>
        <v>0</v>
      </c>
    </row>
    <row r="180" spans="1:63" x14ac:dyDescent="0.8">
      <c r="A180" s="70">
        <f>IF(+NFL!$F94="Denver",+NFL!A94,IF(+NFL!$H94="Denver",+NFL!A94,0))</f>
        <v>6</v>
      </c>
      <c r="B180" s="480" t="str">
        <f>IF(+NFL!$F94="Denver",+NFL!B94,IF(+NFL!$H94="Denver",+NFL!B94,0))</f>
        <v>Sun</v>
      </c>
      <c r="C180" s="72">
        <f>IF(+NFL!$F94="Denver",+NFL!C94,IF(+NFL!$H94="Denver",+NFL!C94,0))</f>
        <v>44486</v>
      </c>
      <c r="D180" s="73">
        <f>IF(+NFL!$F94="Denver",+NFL!D94,IF(+NFL!$H94="Denver",+NFL!D94,0))</f>
        <v>0.66666666666666663</v>
      </c>
      <c r="E180" s="70" t="str">
        <f>IF(+NFL!$F94="Denver",+NFL!E94,IF(+NFL!$H94="Denver",+NFL!E94,0))</f>
        <v>CBS</v>
      </c>
      <c r="F180" s="176" t="str">
        <f>IF(+NFL!$F94="Denver",+NFL!F94,IF(+NFL!$H94="Denver",+NFL!F94,0))</f>
        <v>Las Vegas</v>
      </c>
      <c r="G180" s="70" t="str">
        <f>IF(+NFL!$F94="Denver",+NFL!G94,IF(+NFL!$H94="Denver",+NFL!G94,0))</f>
        <v>AFCW</v>
      </c>
      <c r="H180" s="176" t="str">
        <f>IF(+NFL!$F94="Denver",+NFL!H94,IF(+NFL!$H94="Denver",+NFL!H94,0))</f>
        <v>Denver</v>
      </c>
      <c r="I180" s="70" t="str">
        <f>IF(+NFL!$F94="Denver",+NFL!I94,IF(+NFL!$H94="Denver",+NFL!I94,0))</f>
        <v>AFCW</v>
      </c>
      <c r="J180" s="496" t="str">
        <f>IF(+NFL!$F94="Denver",+NFL!J94,IF(+NFL!$H94="Denver",+NFL!J94,0))</f>
        <v>Denver</v>
      </c>
      <c r="K180" s="510" t="str">
        <f>IF(+NFL!$F94="Denver",+NFL!K94,IF(+NFL!$H94="Denver",+NFL!K94,0))</f>
        <v>Las Vegas</v>
      </c>
      <c r="L180" s="508">
        <f>IF(+NFL!$F94="Denver",+NFL!L94,IF(+NFL!$H94="Denver",+NFL!L94,0))</f>
        <v>4</v>
      </c>
      <c r="M180" s="574">
        <f>IF(+NFL!$F94="Denver",+NFL!M94,IF(+NFL!$H94="Denver",+NFL!M94,0))</f>
        <v>44</v>
      </c>
      <c r="N180" s="583" t="str">
        <f>IF(+NFL!$F94="Denver",+NFL!N94,IF(+NFL!$H94="Denver",+NFL!N94,0))</f>
        <v>Las Vegas</v>
      </c>
      <c r="O180" s="584">
        <f>IF(+NFL!$F94="Denver",+NFL!O94,IF(+NFL!$H94="Denver",+NFL!O94,0))</f>
        <v>34</v>
      </c>
      <c r="P180" s="583" t="str">
        <f>IF(+NFL!$F94="Denver",+NFL!P94,IF(+NFL!$H94="Denver",+NFL!P94,0))</f>
        <v>Denver</v>
      </c>
      <c r="Q180" s="585">
        <f>IF(+NFL!$F94="Denver",+NFL!Q94,IF(+NFL!$H94="Denver",+NFL!Q94,0))</f>
        <v>24</v>
      </c>
      <c r="R180" s="586" t="str">
        <f>IF(+NFL!$F94="Denver",+NFL!R94,IF(+NFL!$H94="Denver",+NFL!R94,0))</f>
        <v>Las Vegas</v>
      </c>
      <c r="S180" s="585" t="str">
        <f>IF(+NFL!$F94="Denver",+NFL!S94,IF(+NFL!$H94="Denver",+NFL!S94,0))</f>
        <v>Denver</v>
      </c>
      <c r="T180" s="586" t="str">
        <f>IF(+NFL!$F94="Denver",+NFL!T94,IF(+NFL!$H94="Denver",+NFL!T94,0))</f>
        <v>Denver</v>
      </c>
      <c r="U180" s="585" t="str">
        <f>IF(+NFL!$F94="Denver",+NFL!U94,IF(+NFL!$H94="Denver",+NFL!U94,0))</f>
        <v>L</v>
      </c>
      <c r="V180" s="586">
        <f>IF(+NFL!$F96="Denver",+NFL!#REF!,IF(+NFL!$H96="Denver",+NFL!#REF!,0))</f>
        <v>0</v>
      </c>
      <c r="W180" s="585">
        <f>IF(+NFL!$F96="Denver",+NFL!#REF!,IF(+NFL!$H96="Denver",+NFL!#REF!,0))</f>
        <v>0</v>
      </c>
      <c r="X180" s="586">
        <f>IF(+NFL!$F96="Denver",+NFL!#REF!,IF(+NFL!$H96="Denver",+NFL!#REF!,0))</f>
        <v>0</v>
      </c>
      <c r="Y180" s="585">
        <f>IF(+NFL!$F96="Denver",+NFL!#REF!,IF(+NFL!$H96="Denver",+NFL!#REF!,0))</f>
        <v>0</v>
      </c>
      <c r="Z180" s="586">
        <f>IF(+NFL!$F96="Denver",+NFL!#REF!,IF(+NFL!$H96="Denver",+NFL!#REF!,0))</f>
        <v>0</v>
      </c>
      <c r="AA180" s="585">
        <f>IF(+NFL!$F96="Denver",+NFL!#REF!,IF(+NFL!$H96="Denver",+NFL!#REF!,0))</f>
        <v>0</v>
      </c>
      <c r="AB180" s="124">
        <f>IF(+NFL!$F96="Denver",+NFL!#REF!,IF(+NFL!$H96="Denver",+NFL!#REF!,0))</f>
        <v>0</v>
      </c>
      <c r="AC180" s="182">
        <f>IF(+NFL!$F96="Denver",+NFL!#REF!,IF(+NFL!$H96="Denver",+NFL!#REF!,0))</f>
        <v>0</v>
      </c>
      <c r="AD180" s="496">
        <f>IF(+NFL!$F96="Denver",+NFL!#REF!,IF(+NFL!$H96="Denver",+NFL!#REF!,0))</f>
        <v>0</v>
      </c>
      <c r="AE180" s="565">
        <f>IF(+NFL!$F96="Denver",+NFL!#REF!,IF(+NFL!$H96="Denver",+NFL!#REF!,0))</f>
        <v>0</v>
      </c>
      <c r="AF180" s="496">
        <f>IF(+NFL!$F96="Denver",+NFL!#REF!,IF(+NFL!$H96="Denver",+NFL!#REF!,0))</f>
        <v>0</v>
      </c>
      <c r="AG180" s="565">
        <f>IF(+NFL!$F96="Denver",+NFL!#REF!,IF(+NFL!$H96="Denver",+NFL!#REF!,0))</f>
        <v>0</v>
      </c>
      <c r="AH180" s="496">
        <f>IF(+NFL!$F96="Denver",+NFL!#REF!,IF(+NFL!$H96="Denver",+NFL!#REF!,0))</f>
        <v>0</v>
      </c>
      <c r="AI180" s="565">
        <f>IF(+NFL!$F96="Denver",+NFL!#REF!,IF(+NFL!$H96="Denver",+NFL!#REF!,0))</f>
        <v>0</v>
      </c>
      <c r="AJ180" s="496">
        <f>IF(+NFL!$F96="Denver",+NFL!#REF!,IF(+NFL!$H96="Denver",+NFL!#REF!,0))</f>
        <v>0</v>
      </c>
      <c r="AK180" s="565">
        <f>IF(+NFL!$F96="Denver",+NFL!#REF!,IF(+NFL!$H96="Denver",+NFL!#REF!,0))</f>
        <v>0</v>
      </c>
      <c r="AL180" s="81">
        <f>IF(+NFL!$F96="Denver",+NFL!#REF!,IF(+NFL!$H96="Denver",+NFL!#REF!,0))</f>
        <v>0</v>
      </c>
      <c r="AM180" s="96">
        <f>IF(+NFL!$F96="Denver",+NFL!#REF!,IF(+NFL!$H96="Denver",+NFL!#REF!,0))</f>
        <v>0</v>
      </c>
      <c r="AN180" s="81">
        <f>IF(+NFL!$F96="Denver",+NFL!#REF!,IF(+NFL!$H96="Denver",+NFL!#REF!,0))</f>
        <v>0</v>
      </c>
      <c r="AO180" s="70">
        <f>IF(+NFL!$F96="Denver",+NFL!#REF!,IF(+NFL!$H96="Denver",+NFL!#REF!,0))</f>
        <v>0</v>
      </c>
      <c r="AP180" s="480">
        <f>IF(+NFL!$F96="Denver",+NFL!#REF!,IF(+NFL!$H96="Denver",+NFL!#REF!,0))</f>
        <v>0</v>
      </c>
      <c r="AQ180" s="72">
        <f>IF(+NFL!$F96="Denver",+NFL!#REF!,IF(+NFL!$H96="Denver",+NFL!#REF!,0))</f>
        <v>0</v>
      </c>
      <c r="AR180" s="81">
        <f>IF(+NFL!$F96="Denver",+NFL!#REF!,IF(+NFL!$H96="Denver",+NFL!#REF!,0))</f>
        <v>0</v>
      </c>
      <c r="AS180" s="96">
        <f>IF(+NFL!$F96="Denver",+NFL!#REF!,IF(+NFL!$H96="Denver",+NFL!#REF!,0))</f>
        <v>0</v>
      </c>
      <c r="AT180" s="96">
        <f>IF(+NFL!$F96="Denver",+NFL!#REF!,IF(+NFL!$H96="Denver",+NFL!#REF!,0))</f>
        <v>0</v>
      </c>
      <c r="AU180" s="81">
        <f>IF(+NFL!$F96="Denver",+NFL!#REF!,IF(+NFL!$H96="Denver",+NFL!#REF!,0))</f>
        <v>0</v>
      </c>
      <c r="AV180" s="96">
        <f>IF(+NFL!$F96="Denver",+NFL!#REF!,IF(+NFL!$H96="Denver",+NFL!#REF!,0))</f>
        <v>0</v>
      </c>
      <c r="AW180" s="70">
        <f>IF(+NFL!$F96="Denver",+NFL!#REF!,IF(+NFL!$H96="Denver",+NFL!#REF!,0))</f>
        <v>0</v>
      </c>
      <c r="AX180" s="96">
        <f>IF(+NFL!$F96="Denver",+NFL!#REF!,IF(+NFL!$H96="Denver",+NFL!#REF!,0))</f>
        <v>0</v>
      </c>
      <c r="AY180" s="81">
        <f>IF(+NFL!$F96="Denver",+NFL!#REF!,IF(+NFL!$H96="Denver",+NFL!#REF!,0))</f>
        <v>0</v>
      </c>
      <c r="AZ180" s="96">
        <f>IF(+NFL!$F96="Denver",+NFL!#REF!,IF(+NFL!$H96="Denver",+NFL!#REF!,0))</f>
        <v>0</v>
      </c>
      <c r="BA180" s="70">
        <f>IF(+NFL!$F96="Denver",+NFL!#REF!,IF(+NFL!$H96="Denver",+NFL!#REF!,0))</f>
        <v>0</v>
      </c>
      <c r="BB180" s="70">
        <f>IF(+NFL!$F96="Denver",+NFL!#REF!,IF(+NFL!$H96="Denver",+NFL!#REF!,0))</f>
        <v>0</v>
      </c>
      <c r="BC180" s="592">
        <f>IF(+NFL!$F96="Denver",+NFL!#REF!,IF(+NFL!$H96="Denver",+NFL!#REF!,0))</f>
        <v>0</v>
      </c>
      <c r="BD180" s="81">
        <f>IF(+NFL!$F96="Denver",+NFL!#REF!,IF(+NFL!$H96="Denver",+NFL!#REF!,0))</f>
        <v>0</v>
      </c>
      <c r="BE180" s="96">
        <f>IF(+NFL!$F96="Denver",+NFL!#REF!,IF(+NFL!$H96="Denver",+NFL!#REF!,0))</f>
        <v>0</v>
      </c>
      <c r="BF180" s="70">
        <f>IF(+NFL!$F96="Denver",+NFL!#REF!,IF(+NFL!$H96="Denver",+NFL!#REF!,0))</f>
        <v>0</v>
      </c>
      <c r="BG180" s="81">
        <f>IF(+NFL!$F96="Denver",+NFL!#REF!,IF(+NFL!$H96="Denver",+NFL!#REF!,0))</f>
        <v>0</v>
      </c>
      <c r="BH180" s="96">
        <f>IF(+NFL!$F96="Denver",+NFL!#REF!,IF(+NFL!$H96="Denver",+NFL!#REF!,0))</f>
        <v>0</v>
      </c>
      <c r="BI180" s="70">
        <f>IF(+NFL!$F96="Denver",+NFL!#REF!,IF(+NFL!$H96="Denver",+NFL!#REF!,0))</f>
        <v>0</v>
      </c>
      <c r="BJ180" s="124">
        <f>IF(+NFL!$F96="Denver",+NFL!#REF!,IF(+NFL!$H96="Denver",+NFL!#REF!,0))</f>
        <v>0</v>
      </c>
      <c r="BK180" s="182">
        <f>IF(+NFL!$F96="Denver",+NFL!#REF!,IF(+NFL!$H96="Denver",+NFL!#REF!,0))</f>
        <v>0</v>
      </c>
    </row>
    <row r="181" spans="1:63" x14ac:dyDescent="0.8">
      <c r="A181" s="70">
        <f>IF(+NFL!$F103="Denver",+NFL!A103,IF(+NFL!$H103="Denver",+NFL!A103,0))</f>
        <v>7</v>
      </c>
      <c r="B181" s="480" t="str">
        <f>IF(+NFL!$F103="Denver",+NFL!B103,IF(+NFL!$H103="Denver",+NFL!B103,0))</f>
        <v>Thurs</v>
      </c>
      <c r="C181" s="72">
        <f>IF(+NFL!$F103="Denver",+NFL!C103,IF(+NFL!$H103="Denver",+NFL!C103,0))</f>
        <v>44490</v>
      </c>
      <c r="D181" s="73">
        <f>IF(+NFL!$F103="Denver",+NFL!D103,IF(+NFL!$H103="Denver",+NFL!D103,0))</f>
        <v>0.84375</v>
      </c>
      <c r="E181" s="70" t="str">
        <f>IF(+NFL!$F103="Denver",+NFL!E103,IF(+NFL!$H103="Denver",+NFL!E103,0))</f>
        <v>Fox</v>
      </c>
      <c r="F181" s="176" t="str">
        <f>IF(+NFL!$F103="Denver",+NFL!F103,IF(+NFL!$H103="Denver",+NFL!F103,0))</f>
        <v>Denver</v>
      </c>
      <c r="G181" s="70" t="str">
        <f>IF(+NFL!$F103="Denver",+NFL!G103,IF(+NFL!$H103="Denver",+NFL!G103,0))</f>
        <v>AFCW</v>
      </c>
      <c r="H181" s="176" t="str">
        <f>IF(+NFL!$F103="Denver",+NFL!H103,IF(+NFL!$H103="Denver",+NFL!H103,0))</f>
        <v>Cleveland</v>
      </c>
      <c r="I181" s="70" t="str">
        <f>IF(+NFL!$F103="Denver",+NFL!I103,IF(+NFL!$H103="Denver",+NFL!I103,0))</f>
        <v>AFCN</v>
      </c>
      <c r="J181" s="496" t="str">
        <f>IF(+NFL!$F103="Denver",+NFL!J103,IF(+NFL!$H103="Denver",+NFL!J103,0))</f>
        <v>Cleveland</v>
      </c>
      <c r="K181" s="510" t="str">
        <f>IF(+NFL!$F103="Denver",+NFL!K103,IF(+NFL!$H103="Denver",+NFL!K103,0))</f>
        <v>Denver</v>
      </c>
      <c r="L181" s="508">
        <f>IF(+NFL!$F103="Denver",+NFL!L103,IF(+NFL!$H103="Denver",+NFL!L103,0))</f>
        <v>3.5</v>
      </c>
      <c r="M181" s="574">
        <f>IF(+NFL!$F103="Denver",+NFL!M103,IF(+NFL!$H103="Denver",+NFL!M103,0))</f>
        <v>42.5</v>
      </c>
      <c r="N181" s="583" t="str">
        <f>IF(+NFL!$F103="Denver",+NFL!N103,IF(+NFL!$H103="Denver",+NFL!N103,0))</f>
        <v>Cleveland</v>
      </c>
      <c r="O181" s="584">
        <f>IF(+NFL!$F103="Denver",+NFL!O103,IF(+NFL!$H103="Denver",+NFL!O103,0))</f>
        <v>17</v>
      </c>
      <c r="P181" s="583" t="str">
        <f>IF(+NFL!$F103="Denver",+NFL!P103,IF(+NFL!$H103="Denver",+NFL!P103,0))</f>
        <v>Denver</v>
      </c>
      <c r="Q181" s="585">
        <f>IF(+NFL!$F103="Denver",+NFL!Q103,IF(+NFL!$H103="Denver",+NFL!Q103,0))</f>
        <v>14</v>
      </c>
      <c r="R181" s="586" t="str">
        <f>IF(+NFL!$F103="Denver",+NFL!R103,IF(+NFL!$H103="Denver",+NFL!R103,0))</f>
        <v>Denver</v>
      </c>
      <c r="S181" s="585" t="str">
        <f>IF(+NFL!$F103="Denver",+NFL!S103,IF(+NFL!$H103="Denver",+NFL!S103,0))</f>
        <v>Cleveland</v>
      </c>
      <c r="T181" s="586" t="str">
        <f>IF(+NFL!$F103="Denver",+NFL!T103,IF(+NFL!$H103="Denver",+NFL!T103,0))</f>
        <v>Cleveland</v>
      </c>
      <c r="U181" s="585" t="str">
        <f>IF(+NFL!$F103="Denver",+NFL!U103,IF(+NFL!$H103="Denver",+NFL!U103,0))</f>
        <v>L</v>
      </c>
      <c r="V181" s="586">
        <f>IF(+NFL!$F115="Denver",+NFL!#REF!,IF(+NFL!$H115="Denver",+NFL!#REF!,0))</f>
        <v>0</v>
      </c>
      <c r="W181" s="585">
        <f>IF(+NFL!$F115="Denver",+NFL!#REF!,IF(+NFL!$H115="Denver",+NFL!#REF!,0))</f>
        <v>0</v>
      </c>
      <c r="X181" s="586">
        <f>IF(+NFL!$F115="Denver",+NFL!#REF!,IF(+NFL!$H115="Denver",+NFL!#REF!,0))</f>
        <v>0</v>
      </c>
      <c r="Y181" s="585">
        <f>IF(+NFL!$F115="Denver",+NFL!#REF!,IF(+NFL!$H115="Denver",+NFL!#REF!,0))</f>
        <v>0</v>
      </c>
      <c r="Z181" s="586">
        <f>IF(+NFL!$F115="Denver",+NFL!#REF!,IF(+NFL!$H115="Denver",+NFL!#REF!,0))</f>
        <v>0</v>
      </c>
      <c r="AA181" s="585">
        <f>IF(+NFL!$F115="Denver",+NFL!#REF!,IF(+NFL!$H115="Denver",+NFL!#REF!,0))</f>
        <v>0</v>
      </c>
      <c r="AB181" s="124">
        <f>IF(+NFL!$F115="Denver",+NFL!#REF!,IF(+NFL!$H115="Denver",+NFL!#REF!,0))</f>
        <v>0</v>
      </c>
      <c r="AC181" s="182">
        <f>IF(+NFL!$F115="Denver",+NFL!#REF!,IF(+NFL!$H115="Denver",+NFL!#REF!,0))</f>
        <v>0</v>
      </c>
      <c r="AD181" s="496">
        <f>IF(+NFL!$F115="Denver",+NFL!#REF!,IF(+NFL!$H115="Denver",+NFL!#REF!,0))</f>
        <v>0</v>
      </c>
      <c r="AE181" s="565">
        <f>IF(+NFL!$F115="Denver",+NFL!#REF!,IF(+NFL!$H115="Denver",+NFL!#REF!,0))</f>
        <v>0</v>
      </c>
      <c r="AF181" s="496">
        <f>IF(+NFL!$F115="Denver",+NFL!#REF!,IF(+NFL!$H115="Denver",+NFL!#REF!,0))</f>
        <v>0</v>
      </c>
      <c r="AG181" s="565">
        <f>IF(+NFL!$F115="Denver",+NFL!#REF!,IF(+NFL!$H115="Denver",+NFL!#REF!,0))</f>
        <v>0</v>
      </c>
      <c r="AH181" s="496">
        <f>IF(+NFL!$F115="Denver",+NFL!#REF!,IF(+NFL!$H115="Denver",+NFL!#REF!,0))</f>
        <v>0</v>
      </c>
      <c r="AI181" s="565">
        <f>IF(+NFL!$F115="Denver",+NFL!#REF!,IF(+NFL!$H115="Denver",+NFL!#REF!,0))</f>
        <v>0</v>
      </c>
      <c r="AJ181" s="496">
        <f>IF(+NFL!$F115="Denver",+NFL!#REF!,IF(+NFL!$H115="Denver",+NFL!#REF!,0))</f>
        <v>0</v>
      </c>
      <c r="AK181" s="565">
        <f>IF(+NFL!$F115="Denver",+NFL!#REF!,IF(+NFL!$H115="Denver",+NFL!#REF!,0))</f>
        <v>0</v>
      </c>
      <c r="AL181" s="81">
        <f>IF(+NFL!$F115="Denver",+NFL!#REF!,IF(+NFL!$H115="Denver",+NFL!#REF!,0))</f>
        <v>0</v>
      </c>
      <c r="AM181" s="96">
        <f>IF(+NFL!$F115="Denver",+NFL!#REF!,IF(+NFL!$H115="Denver",+NFL!#REF!,0))</f>
        <v>0</v>
      </c>
      <c r="AN181" s="81">
        <f>IF(+NFL!$F115="Denver",+NFL!#REF!,IF(+NFL!$H115="Denver",+NFL!#REF!,0))</f>
        <v>0</v>
      </c>
      <c r="AO181" s="70">
        <f>IF(+NFL!$F115="Denver",+NFL!#REF!,IF(+NFL!$H115="Denver",+NFL!#REF!,0))</f>
        <v>0</v>
      </c>
      <c r="AP181" s="480">
        <f>IF(+NFL!$F115="Denver",+NFL!#REF!,IF(+NFL!$H115="Denver",+NFL!#REF!,0))</f>
        <v>0</v>
      </c>
      <c r="AQ181" s="72">
        <f>IF(+NFL!$F115="Denver",+NFL!#REF!,IF(+NFL!$H115="Denver",+NFL!#REF!,0))</f>
        <v>0</v>
      </c>
      <c r="AR181" s="81">
        <f>IF(+NFL!$F115="Denver",+NFL!#REF!,IF(+NFL!$H115="Denver",+NFL!#REF!,0))</f>
        <v>0</v>
      </c>
      <c r="AS181" s="96">
        <f>IF(+NFL!$F115="Denver",+NFL!#REF!,IF(+NFL!$H115="Denver",+NFL!#REF!,0))</f>
        <v>0</v>
      </c>
      <c r="AT181" s="96">
        <f>IF(+NFL!$F115="Denver",+NFL!#REF!,IF(+NFL!$H115="Denver",+NFL!#REF!,0))</f>
        <v>0</v>
      </c>
      <c r="AU181" s="81">
        <f>IF(+NFL!$F115="Denver",+NFL!#REF!,IF(+NFL!$H115="Denver",+NFL!#REF!,0))</f>
        <v>0</v>
      </c>
      <c r="AV181" s="96">
        <f>IF(+NFL!$F115="Denver",+NFL!#REF!,IF(+NFL!$H115="Denver",+NFL!#REF!,0))</f>
        <v>0</v>
      </c>
      <c r="AW181" s="70">
        <f>IF(+NFL!$F115="Denver",+NFL!#REF!,IF(+NFL!$H115="Denver",+NFL!#REF!,0))</f>
        <v>0</v>
      </c>
      <c r="AX181" s="96">
        <f>IF(+NFL!$F115="Denver",+NFL!#REF!,IF(+NFL!$H115="Denver",+NFL!#REF!,0))</f>
        <v>0</v>
      </c>
      <c r="AY181" s="81">
        <f>IF(+NFL!$F115="Denver",+NFL!#REF!,IF(+NFL!$H115="Denver",+NFL!#REF!,0))</f>
        <v>0</v>
      </c>
      <c r="AZ181" s="96">
        <f>IF(+NFL!$F115="Denver",+NFL!#REF!,IF(+NFL!$H115="Denver",+NFL!#REF!,0))</f>
        <v>0</v>
      </c>
      <c r="BA181" s="70">
        <f>IF(+NFL!$F115="Denver",+NFL!#REF!,IF(+NFL!$H115="Denver",+NFL!#REF!,0))</f>
        <v>0</v>
      </c>
      <c r="BB181" s="70">
        <f>IF(+NFL!$F115="Denver",+NFL!#REF!,IF(+NFL!$H115="Denver",+NFL!#REF!,0))</f>
        <v>0</v>
      </c>
      <c r="BC181" s="592">
        <f>IF(+NFL!$F115="Denver",+NFL!#REF!,IF(+NFL!$H115="Denver",+NFL!#REF!,0))</f>
        <v>0</v>
      </c>
      <c r="BD181" s="81">
        <f>IF(+NFL!$F115="Denver",+NFL!#REF!,IF(+NFL!$H115="Denver",+NFL!#REF!,0))</f>
        <v>0</v>
      </c>
      <c r="BE181" s="96">
        <f>IF(+NFL!$F115="Denver",+NFL!#REF!,IF(+NFL!$H115="Denver",+NFL!#REF!,0))</f>
        <v>0</v>
      </c>
      <c r="BF181" s="70">
        <f>IF(+NFL!$F115="Denver",+NFL!#REF!,IF(+NFL!$H115="Denver",+NFL!#REF!,0))</f>
        <v>0</v>
      </c>
      <c r="BG181" s="81">
        <f>IF(+NFL!$F115="Denver",+NFL!#REF!,IF(+NFL!$H115="Denver",+NFL!#REF!,0))</f>
        <v>0</v>
      </c>
      <c r="BH181" s="96">
        <f>IF(+NFL!$F115="Denver",+NFL!#REF!,IF(+NFL!$H115="Denver",+NFL!#REF!,0))</f>
        <v>0</v>
      </c>
      <c r="BI181" s="70">
        <f>IF(+NFL!$F115="Denver",+NFL!#REF!,IF(+NFL!$H115="Denver",+NFL!#REF!,0))</f>
        <v>0</v>
      </c>
      <c r="BJ181" s="124">
        <f>IF(+NFL!$F115="Denver",+NFL!#REF!,IF(+NFL!$H115="Denver",+NFL!#REF!,0))</f>
        <v>0</v>
      </c>
      <c r="BK181" s="182">
        <f>IF(+NFL!$F115="Denver",+NFL!#REF!,IF(+NFL!$H115="Denver",+NFL!#REF!,0))</f>
        <v>0</v>
      </c>
    </row>
    <row r="182" spans="1:63" x14ac:dyDescent="0.8">
      <c r="A182" s="70">
        <f>IF(+NFL!$F134="Denver",+NFL!A134,IF(+NFL!$H134="Denver",+NFL!A134,0))</f>
        <v>8</v>
      </c>
      <c r="B182" s="480" t="str">
        <f>IF(+NFL!$F134="Denver",+NFL!B134,IF(+NFL!$H134="Denver",+NFL!B134,0))</f>
        <v>Sun</v>
      </c>
      <c r="C182" s="72">
        <f>IF(+NFL!$F134="Denver",+NFL!C134,IF(+NFL!$H134="Denver",+NFL!C134,0))</f>
        <v>44500</v>
      </c>
      <c r="D182" s="73">
        <f>IF(+NFL!$F134="Denver",+NFL!D134,IF(+NFL!$H134="Denver",+NFL!D134,0))</f>
        <v>0.68055416666666668</v>
      </c>
      <c r="E182" s="70" t="str">
        <f>IF(+NFL!$F134="Denver",+NFL!E134,IF(+NFL!$H134="Denver",+NFL!E134,0))</f>
        <v>Fox</v>
      </c>
      <c r="F182" s="176" t="str">
        <f>IF(+NFL!$F134="Denver",+NFL!F134,IF(+NFL!$H134="Denver",+NFL!F134,0))</f>
        <v>Washington</v>
      </c>
      <c r="G182" s="70" t="str">
        <f>IF(+NFL!$F134="Denver",+NFL!G134,IF(+NFL!$H134="Denver",+NFL!G134,0))</f>
        <v>NFCE</v>
      </c>
      <c r="H182" s="176" t="str">
        <f>IF(+NFL!$F134="Denver",+NFL!H134,IF(+NFL!$H134="Denver",+NFL!H134,0))</f>
        <v>Denver</v>
      </c>
      <c r="I182" s="70" t="str">
        <f>IF(+NFL!$F134="Denver",+NFL!I134,IF(+NFL!$H134="Denver",+NFL!I134,0))</f>
        <v>AFCW</v>
      </c>
      <c r="J182" s="496" t="str">
        <f>IF(+NFL!$F134="Denver",+NFL!J134,IF(+NFL!$H134="Denver",+NFL!J134,0))</f>
        <v>Denver</v>
      </c>
      <c r="K182" s="510" t="str">
        <f>IF(+NFL!$F134="Denver",+NFL!K134,IF(+NFL!$H134="Denver",+NFL!K134,0))</f>
        <v>Washington</v>
      </c>
      <c r="L182" s="508">
        <f>IF(+NFL!$F134="Denver",+NFL!L134,IF(+NFL!$H134="Denver",+NFL!L134,0))</f>
        <v>3</v>
      </c>
      <c r="M182" s="574">
        <f>IF(+NFL!$F134="Denver",+NFL!M134,IF(+NFL!$H134="Denver",+NFL!M134,0))</f>
        <v>44.5</v>
      </c>
      <c r="N182" s="583" t="str">
        <f>IF(+NFL!$F134="Denver",+NFL!N134,IF(+NFL!$H134="Denver",+NFL!N134,0))</f>
        <v>Denver</v>
      </c>
      <c r="O182" s="584">
        <f>IF(+NFL!$F134="Denver",+NFL!O134,IF(+NFL!$H134="Denver",+NFL!O134,0))</f>
        <v>17</v>
      </c>
      <c r="P182" s="583" t="str">
        <f>IF(+NFL!$F134="Denver",+NFL!P134,IF(+NFL!$H134="Denver",+NFL!P134,0))</f>
        <v>Washington</v>
      </c>
      <c r="Q182" s="585">
        <f>IF(+NFL!$F134="Denver",+NFL!Q134,IF(+NFL!$H134="Denver",+NFL!Q134,0))</f>
        <v>10</v>
      </c>
      <c r="R182" s="586" t="str">
        <f>IF(+NFL!$F134="Denver",+NFL!R134,IF(+NFL!$H134="Denver",+NFL!R134,0))</f>
        <v>Denver</v>
      </c>
      <c r="S182" s="585" t="str">
        <f>IF(+NFL!$F134="Denver",+NFL!S134,IF(+NFL!$H134="Denver",+NFL!S134,0))</f>
        <v>Washington</v>
      </c>
      <c r="T182" s="586" t="str">
        <f>IF(+NFL!$F134="Denver",+NFL!T134,IF(+NFL!$H134="Denver",+NFL!T134,0))</f>
        <v>Denver</v>
      </c>
      <c r="U182" s="585" t="str">
        <f>IF(+NFL!$F134="Denver",+NFL!U134,IF(+NFL!$H134="Denver",+NFL!U134,0))</f>
        <v>W</v>
      </c>
      <c r="V182" s="586">
        <f>IF(+NFL!$F125="Denver",+NFL!#REF!,IF(+NFL!$H125="Denver",+NFL!#REF!,0))</f>
        <v>0</v>
      </c>
      <c r="W182" s="585">
        <f>IF(+NFL!$F125="Denver",+NFL!#REF!,IF(+NFL!$H125="Denver",+NFL!#REF!,0))</f>
        <v>0</v>
      </c>
      <c r="X182" s="586">
        <f>IF(+NFL!$F125="Denver",+NFL!#REF!,IF(+NFL!$H125="Denver",+NFL!#REF!,0))</f>
        <v>0</v>
      </c>
      <c r="Y182" s="585">
        <f>IF(+NFL!$F125="Denver",+NFL!#REF!,IF(+NFL!$H125="Denver",+NFL!#REF!,0))</f>
        <v>0</v>
      </c>
      <c r="Z182" s="586">
        <f>IF(+NFL!$F125="Denver",+NFL!#REF!,IF(+NFL!$H125="Denver",+NFL!#REF!,0))</f>
        <v>0</v>
      </c>
      <c r="AA182" s="585">
        <f>IF(+NFL!$F125="Denver",+NFL!#REF!,IF(+NFL!$H125="Denver",+NFL!#REF!,0))</f>
        <v>0</v>
      </c>
      <c r="AB182" s="124">
        <f>IF(+NFL!$F125="Denver",+NFL!#REF!,IF(+NFL!$H125="Denver",+NFL!#REF!,0))</f>
        <v>0</v>
      </c>
      <c r="AC182" s="182">
        <f>IF(+NFL!$F125="Denver",+NFL!#REF!,IF(+NFL!$H125="Denver",+NFL!#REF!,0))</f>
        <v>0</v>
      </c>
      <c r="AD182" s="496">
        <f>IF(+NFL!$F125="Denver",+NFL!#REF!,IF(+NFL!$H125="Denver",+NFL!#REF!,0))</f>
        <v>0</v>
      </c>
      <c r="AE182" s="565">
        <f>IF(+NFL!$F125="Denver",+NFL!#REF!,IF(+NFL!$H125="Denver",+NFL!#REF!,0))</f>
        <v>0</v>
      </c>
      <c r="AF182" s="496">
        <f>IF(+NFL!$F125="Denver",+NFL!#REF!,IF(+NFL!$H125="Denver",+NFL!#REF!,0))</f>
        <v>0</v>
      </c>
      <c r="AG182" s="565">
        <f>IF(+NFL!$F125="Denver",+NFL!#REF!,IF(+NFL!$H125="Denver",+NFL!#REF!,0))</f>
        <v>0</v>
      </c>
      <c r="AH182" s="496">
        <f>IF(+NFL!$F125="Denver",+NFL!#REF!,IF(+NFL!$H125="Denver",+NFL!#REF!,0))</f>
        <v>0</v>
      </c>
      <c r="AI182" s="565">
        <f>IF(+NFL!$F125="Denver",+NFL!#REF!,IF(+NFL!$H125="Denver",+NFL!#REF!,0))</f>
        <v>0</v>
      </c>
      <c r="AJ182" s="496">
        <f>IF(+NFL!$F125="Denver",+NFL!#REF!,IF(+NFL!$H125="Denver",+NFL!#REF!,0))</f>
        <v>0</v>
      </c>
      <c r="AK182" s="565">
        <f>IF(+NFL!$F125="Denver",+NFL!#REF!,IF(+NFL!$H125="Denver",+NFL!#REF!,0))</f>
        <v>0</v>
      </c>
      <c r="AL182" s="81">
        <f>IF(+NFL!$F125="Denver",+NFL!#REF!,IF(+NFL!$H125="Denver",+NFL!#REF!,0))</f>
        <v>0</v>
      </c>
      <c r="AM182" s="96">
        <f>IF(+NFL!$F125="Denver",+NFL!#REF!,IF(+NFL!$H125="Denver",+NFL!#REF!,0))</f>
        <v>0</v>
      </c>
      <c r="AN182" s="81">
        <f>IF(+NFL!$F125="Denver",+NFL!#REF!,IF(+NFL!$H125="Denver",+NFL!#REF!,0))</f>
        <v>0</v>
      </c>
      <c r="AO182" s="70">
        <f>IF(+NFL!$F125="Denver",+NFL!#REF!,IF(+NFL!$H125="Denver",+NFL!#REF!,0))</f>
        <v>0</v>
      </c>
      <c r="AP182" s="480">
        <f>IF(+NFL!$F125="Denver",+NFL!#REF!,IF(+NFL!$H125="Denver",+NFL!#REF!,0))</f>
        <v>0</v>
      </c>
      <c r="AQ182" s="72">
        <f>IF(+NFL!$F125="Denver",+NFL!#REF!,IF(+NFL!$H125="Denver",+NFL!#REF!,0))</f>
        <v>0</v>
      </c>
      <c r="AR182" s="81">
        <f>IF(+NFL!$F125="Denver",+NFL!#REF!,IF(+NFL!$H125="Denver",+NFL!#REF!,0))</f>
        <v>0</v>
      </c>
      <c r="AS182" s="96">
        <f>IF(+NFL!$F125="Denver",+NFL!#REF!,IF(+NFL!$H125="Denver",+NFL!#REF!,0))</f>
        <v>0</v>
      </c>
      <c r="AT182" s="96">
        <f>IF(+NFL!$F125="Denver",+NFL!#REF!,IF(+NFL!$H125="Denver",+NFL!#REF!,0))</f>
        <v>0</v>
      </c>
      <c r="AU182" s="81">
        <f>IF(+NFL!$F125="Denver",+NFL!#REF!,IF(+NFL!$H125="Denver",+NFL!#REF!,0))</f>
        <v>0</v>
      </c>
      <c r="AV182" s="96">
        <f>IF(+NFL!$F125="Denver",+NFL!#REF!,IF(+NFL!$H125="Denver",+NFL!#REF!,0))</f>
        <v>0</v>
      </c>
      <c r="AW182" s="70">
        <f>IF(+NFL!$F125="Denver",+NFL!#REF!,IF(+NFL!$H125="Denver",+NFL!#REF!,0))</f>
        <v>0</v>
      </c>
      <c r="AX182" s="96">
        <f>IF(+NFL!$F125="Denver",+NFL!#REF!,IF(+NFL!$H125="Denver",+NFL!#REF!,0))</f>
        <v>0</v>
      </c>
      <c r="AY182" s="81">
        <f>IF(+NFL!$F125="Denver",+NFL!#REF!,IF(+NFL!$H125="Denver",+NFL!#REF!,0))</f>
        <v>0</v>
      </c>
      <c r="AZ182" s="96">
        <f>IF(+NFL!$F125="Denver",+NFL!#REF!,IF(+NFL!$H125="Denver",+NFL!#REF!,0))</f>
        <v>0</v>
      </c>
      <c r="BA182" s="70">
        <f>IF(+NFL!$F125="Denver",+NFL!#REF!,IF(+NFL!$H125="Denver",+NFL!#REF!,0))</f>
        <v>0</v>
      </c>
      <c r="BB182" s="70">
        <f>IF(+NFL!$F125="Denver",+NFL!#REF!,IF(+NFL!$H125="Denver",+NFL!#REF!,0))</f>
        <v>0</v>
      </c>
      <c r="BC182" s="592">
        <f>IF(+NFL!$F125="Denver",+NFL!#REF!,IF(+NFL!$H125="Denver",+NFL!#REF!,0))</f>
        <v>0</v>
      </c>
      <c r="BD182" s="81">
        <f>IF(+NFL!$F125="Denver",+NFL!#REF!,IF(+NFL!$H125="Denver",+NFL!#REF!,0))</f>
        <v>0</v>
      </c>
      <c r="BE182" s="96">
        <f>IF(+NFL!$F125="Denver",+NFL!#REF!,IF(+NFL!$H125="Denver",+NFL!#REF!,0))</f>
        <v>0</v>
      </c>
      <c r="BF182" s="70">
        <f>IF(+NFL!$F125="Denver",+NFL!#REF!,IF(+NFL!$H125="Denver",+NFL!#REF!,0))</f>
        <v>0</v>
      </c>
      <c r="BG182" s="81">
        <f>IF(+NFL!$F125="Denver",+NFL!#REF!,IF(+NFL!$H125="Denver",+NFL!#REF!,0))</f>
        <v>0</v>
      </c>
      <c r="BH182" s="96">
        <f>IF(+NFL!$F125="Denver",+NFL!#REF!,IF(+NFL!$H125="Denver",+NFL!#REF!,0))</f>
        <v>0</v>
      </c>
      <c r="BI182" s="70">
        <f>IF(+NFL!$F125="Denver",+NFL!#REF!,IF(+NFL!$H125="Denver",+NFL!#REF!,0))</f>
        <v>0</v>
      </c>
      <c r="BJ182" s="124">
        <f>IF(+NFL!$F125="Denver",+NFL!#REF!,IF(+NFL!$H125="Denver",+NFL!#REF!,0))</f>
        <v>0</v>
      </c>
      <c r="BK182" s="182">
        <f>IF(+NFL!$F125="Denver",+NFL!#REF!,IF(+NFL!$H125="Denver",+NFL!#REF!,0))</f>
        <v>0</v>
      </c>
    </row>
    <row r="183" spans="1:63" x14ac:dyDescent="0.8">
      <c r="A183" s="70">
        <f>IF(+NFL!$F143="Denver",+NFL!A143,IF(+NFL!$H143="Denver",+NFL!A143,0))</f>
        <v>9</v>
      </c>
      <c r="B183" s="480" t="str">
        <f>IF(+NFL!$F143="Denver",+NFL!B143,IF(+NFL!$H143="Denver",+NFL!B143,0))</f>
        <v>Sun</v>
      </c>
      <c r="C183" s="72">
        <f>IF(+NFL!$F143="Denver",+NFL!C143,IF(+NFL!$H143="Denver",+NFL!C143,0))</f>
        <v>44507</v>
      </c>
      <c r="D183" s="73">
        <f>IF(+NFL!$F143="Denver",+NFL!D143,IF(+NFL!$H143="Denver",+NFL!D143,0))</f>
        <v>0.54166666666666663</v>
      </c>
      <c r="E183" s="70" t="str">
        <f>IF(+NFL!$F143="Denver",+NFL!E143,IF(+NFL!$H143="Denver",+NFL!E143,0))</f>
        <v>Fox</v>
      </c>
      <c r="F183" s="176" t="str">
        <f>IF(+NFL!$F143="Denver",+NFL!F143,IF(+NFL!$H143="Denver",+NFL!F143,0))</f>
        <v>Denver</v>
      </c>
      <c r="G183" s="70" t="str">
        <f>IF(+NFL!$F143="Denver",+NFL!G143,IF(+NFL!$H143="Denver",+NFL!G143,0))</f>
        <v>AFCW</v>
      </c>
      <c r="H183" s="176" t="str">
        <f>IF(+NFL!$F143="Denver",+NFL!H143,IF(+NFL!$H143="Denver",+NFL!H143,0))</f>
        <v>Dallas</v>
      </c>
      <c r="I183" s="70" t="str">
        <f>IF(+NFL!$F143="Denver",+NFL!I143,IF(+NFL!$H143="Denver",+NFL!I143,0))</f>
        <v>NFCE</v>
      </c>
      <c r="J183" s="496" t="str">
        <f>IF(+NFL!$F143="Denver",+NFL!J143,IF(+NFL!$H143="Denver",+NFL!J143,0))</f>
        <v>Dallas</v>
      </c>
      <c r="K183" s="510" t="str">
        <f>IF(+NFL!$F143="Denver",+NFL!K143,IF(+NFL!$H143="Denver",+NFL!K143,0))</f>
        <v>Denver</v>
      </c>
      <c r="L183" s="508">
        <f>IF(+NFL!$F143="Denver",+NFL!L143,IF(+NFL!$H143="Denver",+NFL!L143,0))</f>
        <v>9.5</v>
      </c>
      <c r="M183" s="574">
        <f>IF(+NFL!$F143="Denver",+NFL!M143,IF(+NFL!$H143="Denver",+NFL!M143,0))</f>
        <v>49.5</v>
      </c>
      <c r="N183" s="583" t="str">
        <f>IF(+NFL!$F143="Denver",+NFL!N143,IF(+NFL!$H143="Denver",+NFL!N143,0))</f>
        <v>Denver</v>
      </c>
      <c r="O183" s="584">
        <f>IF(+NFL!$F143="Denver",+NFL!O143,IF(+NFL!$H143="Denver",+NFL!O143,0))</f>
        <v>30</v>
      </c>
      <c r="P183" s="583" t="str">
        <f>IF(+NFL!$F143="Denver",+NFL!P143,IF(+NFL!$H143="Denver",+NFL!P143,0))</f>
        <v>Dallas</v>
      </c>
      <c r="Q183" s="585">
        <f>IF(+NFL!$F143="Denver",+NFL!Q143,IF(+NFL!$H143="Denver",+NFL!Q143,0))</f>
        <v>16</v>
      </c>
      <c r="R183" s="586" t="str">
        <f>IF(+NFL!$F143="Denver",+NFL!R143,IF(+NFL!$H143="Denver",+NFL!R143,0))</f>
        <v>Denver</v>
      </c>
      <c r="S183" s="585" t="str">
        <f>IF(+NFL!$F143="Denver",+NFL!S143,IF(+NFL!$H143="Denver",+NFL!S143,0))</f>
        <v>Dallas</v>
      </c>
      <c r="T183" s="586" t="str">
        <f>IF(+NFL!$F143="Denver",+NFL!T143,IF(+NFL!$H143="Denver",+NFL!T143,0))</f>
        <v>Dallas</v>
      </c>
      <c r="U183" s="585" t="str">
        <f>IF(+NFL!$F143="Denver",+NFL!U143,IF(+NFL!$H143="Denver",+NFL!U143,0))</f>
        <v>L</v>
      </c>
      <c r="V183" s="586">
        <f>IF(+NFL!$F158="Denver",+NFL!#REF!,IF(+NFL!$H158="Denver",+NFL!#REF!,0))</f>
        <v>0</v>
      </c>
      <c r="W183" s="585">
        <f>IF(+NFL!$F158="Denver",+NFL!#REF!,IF(+NFL!$H158="Denver",+NFL!#REF!,0))</f>
        <v>0</v>
      </c>
      <c r="X183" s="586">
        <f>IF(+NFL!$F158="Denver",+NFL!#REF!,IF(+NFL!$H158="Denver",+NFL!#REF!,0))</f>
        <v>0</v>
      </c>
      <c r="Y183" s="585">
        <f>IF(+NFL!$F158="Denver",+NFL!#REF!,IF(+NFL!$H158="Denver",+NFL!#REF!,0))</f>
        <v>0</v>
      </c>
      <c r="Z183" s="586">
        <f>IF(+NFL!$F158="Denver",+NFL!#REF!,IF(+NFL!$H158="Denver",+NFL!#REF!,0))</f>
        <v>0</v>
      </c>
      <c r="AA183" s="585">
        <f>IF(+NFL!$F158="Denver",+NFL!#REF!,IF(+NFL!$H158="Denver",+NFL!#REF!,0))</f>
        <v>0</v>
      </c>
      <c r="AB183" s="124">
        <f>IF(+NFL!$F158="Denver",+NFL!#REF!,IF(+NFL!$H158="Denver",+NFL!#REF!,0))</f>
        <v>0</v>
      </c>
      <c r="AC183" s="182">
        <f>IF(+NFL!$F158="Denver",+NFL!#REF!,IF(+NFL!$H158="Denver",+NFL!#REF!,0))</f>
        <v>0</v>
      </c>
      <c r="AD183" s="496">
        <f>IF(+NFL!$F158="Denver",+NFL!#REF!,IF(+NFL!$H158="Denver",+NFL!#REF!,0))</f>
        <v>0</v>
      </c>
      <c r="AE183" s="565">
        <f>IF(+NFL!$F158="Denver",+NFL!#REF!,IF(+NFL!$H158="Denver",+NFL!#REF!,0))</f>
        <v>0</v>
      </c>
      <c r="AF183" s="496">
        <f>IF(+NFL!$F158="Denver",+NFL!#REF!,IF(+NFL!$H158="Denver",+NFL!#REF!,0))</f>
        <v>0</v>
      </c>
      <c r="AG183" s="565">
        <f>IF(+NFL!$F158="Denver",+NFL!#REF!,IF(+NFL!$H158="Denver",+NFL!#REF!,0))</f>
        <v>0</v>
      </c>
      <c r="AH183" s="496">
        <f>IF(+NFL!$F158="Denver",+NFL!#REF!,IF(+NFL!$H158="Denver",+NFL!#REF!,0))</f>
        <v>0</v>
      </c>
      <c r="AI183" s="565">
        <f>IF(+NFL!$F158="Denver",+NFL!#REF!,IF(+NFL!$H158="Denver",+NFL!#REF!,0))</f>
        <v>0</v>
      </c>
      <c r="AJ183" s="496">
        <f>IF(+NFL!$F158="Denver",+NFL!#REF!,IF(+NFL!$H158="Denver",+NFL!#REF!,0))</f>
        <v>0</v>
      </c>
      <c r="AK183" s="565">
        <f>IF(+NFL!$F158="Denver",+NFL!#REF!,IF(+NFL!$H158="Denver",+NFL!#REF!,0))</f>
        <v>0</v>
      </c>
      <c r="AL183" s="81">
        <f>IF(+NFL!$F158="Denver",+NFL!#REF!,IF(+NFL!$H158="Denver",+NFL!#REF!,0))</f>
        <v>0</v>
      </c>
      <c r="AM183" s="96">
        <f>IF(+NFL!$F158="Denver",+NFL!#REF!,IF(+NFL!$H158="Denver",+NFL!#REF!,0))</f>
        <v>0</v>
      </c>
      <c r="AN183" s="81">
        <f>IF(+NFL!$F158="Denver",+NFL!#REF!,IF(+NFL!$H158="Denver",+NFL!#REF!,0))</f>
        <v>0</v>
      </c>
      <c r="AO183" s="70">
        <f>IF(+NFL!$F158="Denver",+NFL!#REF!,IF(+NFL!$H158="Denver",+NFL!#REF!,0))</f>
        <v>0</v>
      </c>
      <c r="AP183" s="480">
        <f>IF(+NFL!$F158="Denver",+NFL!#REF!,IF(+NFL!$H158="Denver",+NFL!#REF!,0))</f>
        <v>0</v>
      </c>
      <c r="AQ183" s="72">
        <f>IF(+NFL!$F158="Denver",+NFL!#REF!,IF(+NFL!$H158="Denver",+NFL!#REF!,0))</f>
        <v>0</v>
      </c>
      <c r="AR183" s="81">
        <f>IF(+NFL!$F158="Denver",+NFL!#REF!,IF(+NFL!$H158="Denver",+NFL!#REF!,0))</f>
        <v>0</v>
      </c>
      <c r="AS183" s="96">
        <f>IF(+NFL!$F158="Denver",+NFL!#REF!,IF(+NFL!$H158="Denver",+NFL!#REF!,0))</f>
        <v>0</v>
      </c>
      <c r="AT183" s="96">
        <f>IF(+NFL!$F158="Denver",+NFL!#REF!,IF(+NFL!$H158="Denver",+NFL!#REF!,0))</f>
        <v>0</v>
      </c>
      <c r="AU183" s="81">
        <f>IF(+NFL!$F158="Denver",+NFL!#REF!,IF(+NFL!$H158="Denver",+NFL!#REF!,0))</f>
        <v>0</v>
      </c>
      <c r="AV183" s="96">
        <f>IF(+NFL!$F158="Denver",+NFL!#REF!,IF(+NFL!$H158="Denver",+NFL!#REF!,0))</f>
        <v>0</v>
      </c>
      <c r="AW183" s="70">
        <f>IF(+NFL!$F158="Denver",+NFL!#REF!,IF(+NFL!$H158="Denver",+NFL!#REF!,0))</f>
        <v>0</v>
      </c>
      <c r="AX183" s="96">
        <f>IF(+NFL!$F158="Denver",+NFL!#REF!,IF(+NFL!$H158="Denver",+NFL!#REF!,0))</f>
        <v>0</v>
      </c>
      <c r="AY183" s="81">
        <f>IF(+NFL!$F158="Denver",+NFL!#REF!,IF(+NFL!$H158="Denver",+NFL!#REF!,0))</f>
        <v>0</v>
      </c>
      <c r="AZ183" s="96">
        <f>IF(+NFL!$F158="Denver",+NFL!#REF!,IF(+NFL!$H158="Denver",+NFL!#REF!,0))</f>
        <v>0</v>
      </c>
      <c r="BA183" s="70">
        <f>IF(+NFL!$F158="Denver",+NFL!#REF!,IF(+NFL!$H158="Denver",+NFL!#REF!,0))</f>
        <v>0</v>
      </c>
      <c r="BB183" s="70">
        <f>IF(+NFL!$F158="Denver",+NFL!#REF!,IF(+NFL!$H158="Denver",+NFL!#REF!,0))</f>
        <v>0</v>
      </c>
      <c r="BC183" s="592">
        <f>IF(+NFL!$F158="Denver",+NFL!#REF!,IF(+NFL!$H158="Denver",+NFL!#REF!,0))</f>
        <v>0</v>
      </c>
      <c r="BD183" s="81">
        <f>IF(+NFL!$F158="Denver",+NFL!#REF!,IF(+NFL!$H158="Denver",+NFL!#REF!,0))</f>
        <v>0</v>
      </c>
      <c r="BE183" s="96">
        <f>IF(+NFL!$F158="Denver",+NFL!#REF!,IF(+NFL!$H158="Denver",+NFL!#REF!,0))</f>
        <v>0</v>
      </c>
      <c r="BF183" s="70">
        <f>IF(+NFL!$F158="Denver",+NFL!#REF!,IF(+NFL!$H158="Denver",+NFL!#REF!,0))</f>
        <v>0</v>
      </c>
      <c r="BG183" s="81">
        <f>IF(+NFL!$F158="Denver",+NFL!#REF!,IF(+NFL!$H158="Denver",+NFL!#REF!,0))</f>
        <v>0</v>
      </c>
      <c r="BH183" s="96">
        <f>IF(+NFL!$F158="Denver",+NFL!#REF!,IF(+NFL!$H158="Denver",+NFL!#REF!,0))</f>
        <v>0</v>
      </c>
      <c r="BI183" s="70">
        <f>IF(+NFL!$F158="Denver",+NFL!#REF!,IF(+NFL!$H158="Denver",+NFL!#REF!,0))</f>
        <v>0</v>
      </c>
      <c r="BJ183" s="124">
        <f>IF(+NFL!$F158="Denver",+NFL!#REF!,IF(+NFL!$H158="Denver",+NFL!#REF!,0))</f>
        <v>0</v>
      </c>
      <c r="BK183" s="182">
        <f>IF(+NFL!$F158="Denver",+NFL!#REF!,IF(+NFL!$H158="Denver",+NFL!#REF!,0))</f>
        <v>0</v>
      </c>
    </row>
    <row r="184" spans="1:63" x14ac:dyDescent="0.8">
      <c r="A184" s="70">
        <f>IF(+NFL!$F170="Denver",+NFL!A170,IF(+NFL!$H170="Denver",+NFL!A170,0))</f>
        <v>10</v>
      </c>
      <c r="B184" s="480" t="str">
        <f>IF(+NFL!$F170="Denver",+NFL!B170,IF(+NFL!$H170="Denver",+NFL!B170,0))</f>
        <v>Sun</v>
      </c>
      <c r="C184" s="72">
        <f>IF(+NFL!$F170="Denver",+NFL!C170,IF(+NFL!$H170="Denver",+NFL!C170,0))</f>
        <v>44514</v>
      </c>
      <c r="D184" s="73">
        <f>IF(+NFL!$F170="Denver",+NFL!D170,IF(+NFL!$H170="Denver",+NFL!D170,0))</f>
        <v>0.68055416666666668</v>
      </c>
      <c r="E184" s="70" t="str">
        <f>IF(+NFL!$F170="Denver",+NFL!E170,IF(+NFL!$H170="Denver",+NFL!E170,0))</f>
        <v>CBS</v>
      </c>
      <c r="F184" s="176" t="str">
        <f>IF(+NFL!$F170="Denver",+NFL!F170,IF(+NFL!$H170="Denver",+NFL!F170,0))</f>
        <v>Philadelphia</v>
      </c>
      <c r="G184" s="70" t="str">
        <f>IF(+NFL!$F170="Denver",+NFL!G170,IF(+NFL!$H170="Denver",+NFL!G170,0))</f>
        <v>NFCE</v>
      </c>
      <c r="H184" s="176" t="str">
        <f>IF(+NFL!$F170="Denver",+NFL!H170,IF(+NFL!$H170="Denver",+NFL!H170,0))</f>
        <v>Denver</v>
      </c>
      <c r="I184" s="70" t="str">
        <f>IF(+NFL!$F170="Denver",+NFL!I170,IF(+NFL!$H170="Denver",+NFL!I170,0))</f>
        <v>AFCW</v>
      </c>
      <c r="J184" s="496" t="str">
        <f>IF(+NFL!$F170="Denver",+NFL!J170,IF(+NFL!$H170="Denver",+NFL!J170,0))</f>
        <v>Denver</v>
      </c>
      <c r="K184" s="510" t="str">
        <f>IF(+NFL!$F170="Denver",+NFL!K170,IF(+NFL!$H170="Denver",+NFL!K170,0))</f>
        <v>Philadelphia</v>
      </c>
      <c r="L184" s="508">
        <f>IF(+NFL!$F170="Denver",+NFL!L170,IF(+NFL!$H170="Denver",+NFL!L170,0))</f>
        <v>2.5</v>
      </c>
      <c r="M184" s="574">
        <f>IF(+NFL!$F170="Denver",+NFL!M170,IF(+NFL!$H170="Denver",+NFL!M170,0))</f>
        <v>44.5</v>
      </c>
      <c r="N184" s="583" t="str">
        <f>IF(+NFL!$F170="Denver",+NFL!N170,IF(+NFL!$H170="Denver",+NFL!N170,0))</f>
        <v>Philadelphia</v>
      </c>
      <c r="O184" s="584">
        <f>IF(+NFL!$F170="Denver",+NFL!O170,IF(+NFL!$H170="Denver",+NFL!O170,0))</f>
        <v>30</v>
      </c>
      <c r="P184" s="583" t="str">
        <f>IF(+NFL!$F170="Denver",+NFL!P170,IF(+NFL!$H170="Denver",+NFL!P170,0))</f>
        <v>Denver</v>
      </c>
      <c r="Q184" s="585">
        <f>IF(+NFL!$F170="Denver",+NFL!Q170,IF(+NFL!$H170="Denver",+NFL!Q170,0))</f>
        <v>13</v>
      </c>
      <c r="R184" s="586" t="str">
        <f>IF(+NFL!$F170="Denver",+NFL!R170,IF(+NFL!$H170="Denver",+NFL!R170,0))</f>
        <v>Philadelphia</v>
      </c>
      <c r="S184" s="585" t="str">
        <f>IF(+NFL!$F170="Denver",+NFL!S170,IF(+NFL!$H170="Denver",+NFL!S170,0))</f>
        <v>Denver</v>
      </c>
      <c r="T184" s="586" t="str">
        <f>IF(+NFL!$F170="Denver",+NFL!T170,IF(+NFL!$H170="Denver",+NFL!T170,0))</f>
        <v>Philadelphia</v>
      </c>
      <c r="U184" s="585" t="str">
        <f>IF(+NFL!$F170="Denver",+NFL!U170,IF(+NFL!$H170="Denver",+NFL!U170,0))</f>
        <v>W</v>
      </c>
      <c r="V184" s="586">
        <f>IF(+NFL!$F180="Denver",+NFL!#REF!,IF(+NFL!$H180="Denver",+NFL!#REF!,0))</f>
        <v>0</v>
      </c>
      <c r="W184" s="585">
        <f>IF(+NFL!$F180="Denver",+NFL!#REF!,IF(+NFL!$H180="Denver",+NFL!#REF!,0))</f>
        <v>0</v>
      </c>
      <c r="X184" s="586">
        <f>IF(+NFL!$F180="Denver",+NFL!#REF!,IF(+NFL!$H180="Denver",+NFL!#REF!,0))</f>
        <v>0</v>
      </c>
      <c r="Y184" s="585">
        <f>IF(+NFL!$F180="Denver",+NFL!#REF!,IF(+NFL!$H180="Denver",+NFL!#REF!,0))</f>
        <v>0</v>
      </c>
      <c r="Z184" s="586">
        <f>IF(+NFL!$F180="Denver",+NFL!#REF!,IF(+NFL!$H180="Denver",+NFL!#REF!,0))</f>
        <v>0</v>
      </c>
      <c r="AA184" s="585">
        <f>IF(+NFL!$F180="Denver",+NFL!#REF!,IF(+NFL!$H180="Denver",+NFL!#REF!,0))</f>
        <v>0</v>
      </c>
      <c r="AB184" s="124">
        <f>IF(+NFL!$F180="Denver",+NFL!#REF!,IF(+NFL!$H180="Denver",+NFL!#REF!,0))</f>
        <v>0</v>
      </c>
      <c r="AC184" s="182">
        <f>IF(+NFL!$F180="Denver",+NFL!#REF!,IF(+NFL!$H180="Denver",+NFL!#REF!,0))</f>
        <v>0</v>
      </c>
      <c r="AD184" s="496">
        <f>IF(+NFL!$F180="Denver",+NFL!#REF!,IF(+NFL!$H180="Denver",+NFL!#REF!,0))</f>
        <v>0</v>
      </c>
      <c r="AE184" s="565">
        <f>IF(+NFL!$F180="Denver",+NFL!#REF!,IF(+NFL!$H180="Denver",+NFL!#REF!,0))</f>
        <v>0</v>
      </c>
      <c r="AF184" s="496">
        <f>IF(+NFL!$F180="Denver",+NFL!#REF!,IF(+NFL!$H180="Denver",+NFL!#REF!,0))</f>
        <v>0</v>
      </c>
      <c r="AG184" s="565">
        <f>IF(+NFL!$F180="Denver",+NFL!#REF!,IF(+NFL!$H180="Denver",+NFL!#REF!,0))</f>
        <v>0</v>
      </c>
      <c r="AH184" s="496">
        <f>IF(+NFL!$F180="Denver",+NFL!#REF!,IF(+NFL!$H180="Denver",+NFL!#REF!,0))</f>
        <v>0</v>
      </c>
      <c r="AI184" s="565">
        <f>IF(+NFL!$F180="Denver",+NFL!#REF!,IF(+NFL!$H180="Denver",+NFL!#REF!,0))</f>
        <v>0</v>
      </c>
      <c r="AJ184" s="496">
        <f>IF(+NFL!$F180="Denver",+NFL!#REF!,IF(+NFL!$H180="Denver",+NFL!#REF!,0))</f>
        <v>0</v>
      </c>
      <c r="AK184" s="565">
        <f>IF(+NFL!$F180="Denver",+NFL!#REF!,IF(+NFL!$H180="Denver",+NFL!#REF!,0))</f>
        <v>0</v>
      </c>
      <c r="AL184" s="81">
        <f>IF(+NFL!$F180="Denver",+NFL!#REF!,IF(+NFL!$H180="Denver",+NFL!#REF!,0))</f>
        <v>0</v>
      </c>
      <c r="AM184" s="96">
        <f>IF(+NFL!$F180="Denver",+NFL!#REF!,IF(+NFL!$H180="Denver",+NFL!#REF!,0))</f>
        <v>0</v>
      </c>
      <c r="AN184" s="81">
        <f>IF(+NFL!$F180="Denver",+NFL!#REF!,IF(+NFL!$H180="Denver",+NFL!#REF!,0))</f>
        <v>0</v>
      </c>
      <c r="AO184" s="70">
        <f>IF(+NFL!$F180="Denver",+NFL!#REF!,IF(+NFL!$H180="Denver",+NFL!#REF!,0))</f>
        <v>0</v>
      </c>
      <c r="AP184" s="480">
        <f>IF(+NFL!$F180="Denver",+NFL!#REF!,IF(+NFL!$H180="Denver",+NFL!#REF!,0))</f>
        <v>0</v>
      </c>
      <c r="AQ184" s="72">
        <f>IF(+NFL!$F180="Denver",+NFL!#REF!,IF(+NFL!$H180="Denver",+NFL!#REF!,0))</f>
        <v>0</v>
      </c>
      <c r="AR184" s="81">
        <f>IF(+NFL!$F180="Denver",+NFL!#REF!,IF(+NFL!$H180="Denver",+NFL!#REF!,0))</f>
        <v>0</v>
      </c>
      <c r="AS184" s="96">
        <f>IF(+NFL!$F180="Denver",+NFL!#REF!,IF(+NFL!$H180="Denver",+NFL!#REF!,0))</f>
        <v>0</v>
      </c>
      <c r="AT184" s="96">
        <f>IF(+NFL!$F180="Denver",+NFL!#REF!,IF(+NFL!$H180="Denver",+NFL!#REF!,0))</f>
        <v>0</v>
      </c>
      <c r="AU184" s="81">
        <f>IF(+NFL!$F180="Denver",+NFL!#REF!,IF(+NFL!$H180="Denver",+NFL!#REF!,0))</f>
        <v>0</v>
      </c>
      <c r="AV184" s="96">
        <f>IF(+NFL!$F180="Denver",+NFL!#REF!,IF(+NFL!$H180="Denver",+NFL!#REF!,0))</f>
        <v>0</v>
      </c>
      <c r="AW184" s="70">
        <f>IF(+NFL!$F180="Denver",+NFL!#REF!,IF(+NFL!$H180="Denver",+NFL!#REF!,0))</f>
        <v>0</v>
      </c>
      <c r="AX184" s="96">
        <f>IF(+NFL!$F180="Denver",+NFL!#REF!,IF(+NFL!$H180="Denver",+NFL!#REF!,0))</f>
        <v>0</v>
      </c>
      <c r="AY184" s="81">
        <f>IF(+NFL!$F180="Denver",+NFL!#REF!,IF(+NFL!$H180="Denver",+NFL!#REF!,0))</f>
        <v>0</v>
      </c>
      <c r="AZ184" s="96">
        <f>IF(+NFL!$F180="Denver",+NFL!#REF!,IF(+NFL!$H180="Denver",+NFL!#REF!,0))</f>
        <v>0</v>
      </c>
      <c r="BA184" s="70">
        <f>IF(+NFL!$F180="Denver",+NFL!#REF!,IF(+NFL!$H180="Denver",+NFL!#REF!,0))</f>
        <v>0</v>
      </c>
      <c r="BB184" s="70">
        <f>IF(+NFL!$F180="Denver",+NFL!#REF!,IF(+NFL!$H180="Denver",+NFL!#REF!,0))</f>
        <v>0</v>
      </c>
      <c r="BC184" s="592">
        <f>IF(+NFL!$F180="Denver",+NFL!#REF!,IF(+NFL!$H180="Denver",+NFL!#REF!,0))</f>
        <v>0</v>
      </c>
      <c r="BD184" s="81">
        <f>IF(+NFL!$F180="Denver",+NFL!#REF!,IF(+NFL!$H180="Denver",+NFL!#REF!,0))</f>
        <v>0</v>
      </c>
      <c r="BE184" s="96">
        <f>IF(+NFL!$F180="Denver",+NFL!#REF!,IF(+NFL!$H180="Denver",+NFL!#REF!,0))</f>
        <v>0</v>
      </c>
      <c r="BF184" s="70">
        <f>IF(+NFL!$F180="Denver",+NFL!#REF!,IF(+NFL!$H180="Denver",+NFL!#REF!,0))</f>
        <v>0</v>
      </c>
      <c r="BG184" s="81">
        <f>IF(+NFL!$F180="Denver",+NFL!#REF!,IF(+NFL!$H180="Denver",+NFL!#REF!,0))</f>
        <v>0</v>
      </c>
      <c r="BH184" s="96">
        <f>IF(+NFL!$F180="Denver",+NFL!#REF!,IF(+NFL!$H180="Denver",+NFL!#REF!,0))</f>
        <v>0</v>
      </c>
      <c r="BI184" s="70">
        <f>IF(+NFL!$F180="Denver",+NFL!#REF!,IF(+NFL!$H180="Denver",+NFL!#REF!,0))</f>
        <v>0</v>
      </c>
      <c r="BJ184" s="124">
        <f>IF(+NFL!$F180="Denver",+NFL!#REF!,IF(+NFL!$H180="Denver",+NFL!#REF!,0))</f>
        <v>0</v>
      </c>
      <c r="BK184" s="182">
        <f>IF(+NFL!$F180="Denver",+NFL!#REF!,IF(+NFL!$H180="Denver",+NFL!#REF!,0))</f>
        <v>0</v>
      </c>
    </row>
    <row r="185" spans="1:63" x14ac:dyDescent="0.8">
      <c r="A185" s="70">
        <f>IF(+NFL!$F195="Denver",+NFL!A195,IF(+NFL!$H195="Denver",+NFL!A195,0))</f>
        <v>11</v>
      </c>
      <c r="B185" s="480">
        <f>IF(+NFL!$F195="Denver",+NFL!B195,IF(+NFL!$H195="Denver",+NFL!B195,0))</f>
        <v>0</v>
      </c>
      <c r="C185" s="72">
        <f>IF(+NFL!$F195="Denver",+NFL!C195,IF(+NFL!$H195="Denver",+NFL!C195,0))</f>
        <v>0</v>
      </c>
      <c r="D185" s="73">
        <f>IF(+NFL!$F195="Denver",+NFL!D195,IF(+NFL!$H195="Denver",+NFL!D195,0))</f>
        <v>0</v>
      </c>
      <c r="E185" s="70">
        <f>IF(+NFL!$F195="Denver",+NFL!E195,IF(+NFL!$H195="Denver",+NFL!E195,0))</f>
        <v>0</v>
      </c>
      <c r="F185" s="176" t="str">
        <f>IF(+NFL!$F195="Denver",+NFL!F195,IF(+NFL!$H195="Denver",+NFL!F195,0))</f>
        <v>Denver</v>
      </c>
      <c r="G185" s="70" t="str">
        <f>IF(+NFL!$F195="Denver",+NFL!G195,IF(+NFL!$H195="Denver",+NFL!G195,0))</f>
        <v>AFCW</v>
      </c>
      <c r="H185" s="176">
        <f>IF(+NFL!$F195="Denver",+NFL!H195,IF(+NFL!$H195="Denver",+NFL!H195,0))</f>
        <v>0</v>
      </c>
      <c r="I185" s="70">
        <f>IF(+NFL!$F195="Denver",+NFL!I195,IF(+NFL!$H195="Denver",+NFL!I195,0))</f>
        <v>0</v>
      </c>
      <c r="J185" s="496">
        <f>IF(+NFL!$F195="Denver",+NFL!J195,IF(+NFL!$H195="Denver",+NFL!J195,0))</f>
        <v>0</v>
      </c>
      <c r="K185" s="510">
        <f>IF(+NFL!$F195="Denver",+NFL!K195,IF(+NFL!$H195="Denver",+NFL!K195,0))</f>
        <v>0</v>
      </c>
      <c r="L185" s="508">
        <f>IF(+NFL!$F195="Denver",+NFL!L195,IF(+NFL!$H195="Denver",+NFL!L195,0))</f>
        <v>0</v>
      </c>
      <c r="M185" s="574">
        <f>IF(+NFL!$F195="Denver",+NFL!M195,IF(+NFL!$H195="Denver",+NFL!M195,0))</f>
        <v>0</v>
      </c>
      <c r="N185" s="583">
        <f>IF(+NFL!$F195="Denver",+NFL!N195,IF(+NFL!$H195="Denver",+NFL!N195,0))</f>
        <v>0</v>
      </c>
      <c r="O185" s="584">
        <f>IF(+NFL!$F195="Denver",+NFL!O195,IF(+NFL!$H195="Denver",+NFL!O195,0))</f>
        <v>0</v>
      </c>
      <c r="P185" s="583">
        <f>IF(+NFL!$F195="Denver",+NFL!P195,IF(+NFL!$H195="Denver",+NFL!P195,0))</f>
        <v>0</v>
      </c>
      <c r="Q185" s="585">
        <f>IF(+NFL!$F195="Denver",+NFL!Q195,IF(+NFL!$H195="Denver",+NFL!Q195,0))</f>
        <v>0</v>
      </c>
      <c r="R185" s="586">
        <f>IF(+NFL!$F195="Denver",+NFL!R195,IF(+NFL!$H195="Denver",+NFL!R195,0))</f>
        <v>0</v>
      </c>
      <c r="S185" s="585">
        <f>IF(+NFL!$F195="Denver",+NFL!S195,IF(+NFL!$H195="Denver",+NFL!S195,0))</f>
        <v>0</v>
      </c>
      <c r="T185" s="586">
        <f>IF(+NFL!$F195="Denver",+NFL!T195,IF(+NFL!$H195="Denver",+NFL!T195,0))</f>
        <v>0</v>
      </c>
      <c r="U185" s="585">
        <f>IF(+NFL!$F195="Denver",+NFL!U195,IF(+NFL!$H195="Denver",+NFL!U195,0))</f>
        <v>0</v>
      </c>
      <c r="V185" s="586">
        <f>IF(+NFL!$F206="Denver",+NFL!#REF!,IF(+NFL!$H206="Denver",+NFL!#REF!,0))</f>
        <v>0</v>
      </c>
      <c r="W185" s="585">
        <f>IF(+NFL!$F206="Denver",+NFL!#REF!,IF(+NFL!$H206="Denver",+NFL!#REF!,0))</f>
        <v>0</v>
      </c>
      <c r="X185" s="586">
        <f>IF(+NFL!$F206="Denver",+NFL!#REF!,IF(+NFL!$H206="Denver",+NFL!#REF!,0))</f>
        <v>0</v>
      </c>
      <c r="Y185" s="585">
        <f>IF(+NFL!$F206="Denver",+NFL!#REF!,IF(+NFL!$H206="Denver",+NFL!#REF!,0))</f>
        <v>0</v>
      </c>
      <c r="Z185" s="586">
        <f>IF(+NFL!$F206="Denver",+NFL!#REF!,IF(+NFL!$H206="Denver",+NFL!#REF!,0))</f>
        <v>0</v>
      </c>
      <c r="AA185" s="585">
        <f>IF(+NFL!$F206="Denver",+NFL!#REF!,IF(+NFL!$H206="Denver",+NFL!#REF!,0))</f>
        <v>0</v>
      </c>
      <c r="AB185" s="124">
        <f>IF(+NFL!$F206="Denver",+NFL!#REF!,IF(+NFL!$H206="Denver",+NFL!#REF!,0))</f>
        <v>0</v>
      </c>
      <c r="AC185" s="182">
        <f>IF(+NFL!$F206="Denver",+NFL!#REF!,IF(+NFL!$H206="Denver",+NFL!#REF!,0))</f>
        <v>0</v>
      </c>
      <c r="AD185" s="496">
        <f>IF(+NFL!$F206="Denver",+NFL!#REF!,IF(+NFL!$H206="Denver",+NFL!#REF!,0))</f>
        <v>0</v>
      </c>
      <c r="AE185" s="565">
        <f>IF(+NFL!$F206="Denver",+NFL!#REF!,IF(+NFL!$H206="Denver",+NFL!#REF!,0))</f>
        <v>0</v>
      </c>
      <c r="AF185" s="496">
        <f>IF(+NFL!$F206="Denver",+NFL!#REF!,IF(+NFL!$H206="Denver",+NFL!#REF!,0))</f>
        <v>0</v>
      </c>
      <c r="AG185" s="565">
        <f>IF(+NFL!$F206="Denver",+NFL!#REF!,IF(+NFL!$H206="Denver",+NFL!#REF!,0))</f>
        <v>0</v>
      </c>
      <c r="AH185" s="496">
        <f>IF(+NFL!$F206="Denver",+NFL!#REF!,IF(+NFL!$H206="Denver",+NFL!#REF!,0))</f>
        <v>0</v>
      </c>
      <c r="AI185" s="565">
        <f>IF(+NFL!$F206="Denver",+NFL!#REF!,IF(+NFL!$H206="Denver",+NFL!#REF!,0))</f>
        <v>0</v>
      </c>
      <c r="AJ185" s="496">
        <f>IF(+NFL!$F206="Denver",+NFL!#REF!,IF(+NFL!$H206="Denver",+NFL!#REF!,0))</f>
        <v>0</v>
      </c>
      <c r="AK185" s="565">
        <f>IF(+NFL!$F206="Denver",+NFL!#REF!,IF(+NFL!$H206="Denver",+NFL!#REF!,0))</f>
        <v>0</v>
      </c>
      <c r="AL185" s="81">
        <f>IF(+NFL!$F206="Denver",+NFL!#REF!,IF(+NFL!$H206="Denver",+NFL!#REF!,0))</f>
        <v>0</v>
      </c>
      <c r="AM185" s="96">
        <f>IF(+NFL!$F206="Denver",+NFL!#REF!,IF(+NFL!$H206="Denver",+NFL!#REF!,0))</f>
        <v>0</v>
      </c>
      <c r="AN185" s="81">
        <f>IF(+NFL!$F206="Denver",+NFL!#REF!,IF(+NFL!$H206="Denver",+NFL!#REF!,0))</f>
        <v>0</v>
      </c>
      <c r="AO185" s="70">
        <f>IF(+NFL!$F206="Denver",+NFL!#REF!,IF(+NFL!$H206="Denver",+NFL!#REF!,0))</f>
        <v>0</v>
      </c>
      <c r="AP185" s="480">
        <f>IF(+NFL!$F206="Denver",+NFL!#REF!,IF(+NFL!$H206="Denver",+NFL!#REF!,0))</f>
        <v>0</v>
      </c>
      <c r="AQ185" s="72">
        <f>IF(+NFL!$F206="Denver",+NFL!#REF!,IF(+NFL!$H206="Denver",+NFL!#REF!,0))</f>
        <v>0</v>
      </c>
      <c r="AR185" s="81">
        <f>IF(+NFL!$F206="Denver",+NFL!#REF!,IF(+NFL!$H206="Denver",+NFL!#REF!,0))</f>
        <v>0</v>
      </c>
      <c r="AS185" s="96">
        <f>IF(+NFL!$F206="Denver",+NFL!#REF!,IF(+NFL!$H206="Denver",+NFL!#REF!,0))</f>
        <v>0</v>
      </c>
      <c r="AT185" s="96">
        <f>IF(+NFL!$F206="Denver",+NFL!#REF!,IF(+NFL!$H206="Denver",+NFL!#REF!,0))</f>
        <v>0</v>
      </c>
      <c r="AU185" s="81">
        <f>IF(+NFL!$F206="Denver",+NFL!#REF!,IF(+NFL!$H206="Denver",+NFL!#REF!,0))</f>
        <v>0</v>
      </c>
      <c r="AV185" s="96">
        <f>IF(+NFL!$F206="Denver",+NFL!#REF!,IF(+NFL!$H206="Denver",+NFL!#REF!,0))</f>
        <v>0</v>
      </c>
      <c r="AW185" s="70">
        <f>IF(+NFL!$F206="Denver",+NFL!#REF!,IF(+NFL!$H206="Denver",+NFL!#REF!,0))</f>
        <v>0</v>
      </c>
      <c r="AX185" s="96">
        <f>IF(+NFL!$F206="Denver",+NFL!#REF!,IF(+NFL!$H206="Denver",+NFL!#REF!,0))</f>
        <v>0</v>
      </c>
      <c r="AY185" s="81">
        <f>IF(+NFL!$F206="Denver",+NFL!#REF!,IF(+NFL!$H206="Denver",+NFL!#REF!,0))</f>
        <v>0</v>
      </c>
      <c r="AZ185" s="96">
        <f>IF(+NFL!$F206="Denver",+NFL!#REF!,IF(+NFL!$H206="Denver",+NFL!#REF!,0))</f>
        <v>0</v>
      </c>
      <c r="BA185" s="70">
        <f>IF(+NFL!$F206="Denver",+NFL!#REF!,IF(+NFL!$H206="Denver",+NFL!#REF!,0))</f>
        <v>0</v>
      </c>
      <c r="BB185" s="70">
        <f>IF(+NFL!$F206="Denver",+NFL!#REF!,IF(+NFL!$H206="Denver",+NFL!#REF!,0))</f>
        <v>0</v>
      </c>
      <c r="BC185" s="592">
        <f>IF(+NFL!$F206="Denver",+NFL!#REF!,IF(+NFL!$H206="Denver",+NFL!#REF!,0))</f>
        <v>0</v>
      </c>
      <c r="BD185" s="81">
        <f>IF(+NFL!$F206="Denver",+NFL!#REF!,IF(+NFL!$H206="Denver",+NFL!#REF!,0))</f>
        <v>0</v>
      </c>
      <c r="BE185" s="96">
        <f>IF(+NFL!$F206="Denver",+NFL!#REF!,IF(+NFL!$H206="Denver",+NFL!#REF!,0))</f>
        <v>0</v>
      </c>
      <c r="BF185" s="70">
        <f>IF(+NFL!$F206="Denver",+NFL!#REF!,IF(+NFL!$H206="Denver",+NFL!#REF!,0))</f>
        <v>0</v>
      </c>
      <c r="BG185" s="81">
        <f>IF(+NFL!$F206="Denver",+NFL!#REF!,IF(+NFL!$H206="Denver",+NFL!#REF!,0))</f>
        <v>0</v>
      </c>
      <c r="BH185" s="96">
        <f>IF(+NFL!$F206="Denver",+NFL!#REF!,IF(+NFL!$H206="Denver",+NFL!#REF!,0))</f>
        <v>0</v>
      </c>
      <c r="BI185" s="70">
        <f>IF(+NFL!$F206="Denver",+NFL!#REF!,IF(+NFL!$H206="Denver",+NFL!#REF!,0))</f>
        <v>0</v>
      </c>
      <c r="BJ185" s="124">
        <f>IF(+NFL!$F206="Denver",+NFL!#REF!,IF(+NFL!$H206="Denver",+NFL!#REF!,0))</f>
        <v>0</v>
      </c>
      <c r="BK185" s="182">
        <f>IF(+NFL!$F206="Denver",+NFL!#REF!,IF(+NFL!$H206="Denver",+NFL!#REF!,0))</f>
        <v>0</v>
      </c>
    </row>
    <row r="186" spans="1:63" x14ac:dyDescent="0.8">
      <c r="A186" s="70">
        <f>IF(+NFL!$F207="Denver",+NFL!A207,IF(+NFL!$H207="Denver",+NFL!A207,0))</f>
        <v>12</v>
      </c>
      <c r="B186" s="480" t="str">
        <f>IF(+NFL!$F207="Denver",+NFL!B207,IF(+NFL!$H207="Denver",+NFL!B207,0))</f>
        <v>Sun</v>
      </c>
      <c r="C186" s="72">
        <f>IF(+NFL!$F207="Denver",+NFL!C207,IF(+NFL!$H207="Denver",+NFL!C207,0))</f>
        <v>44528</v>
      </c>
      <c r="D186" s="73">
        <f>IF(+NFL!$F207="Denver",+NFL!D207,IF(+NFL!$H207="Denver",+NFL!D207,0))</f>
        <v>0.66666666666666663</v>
      </c>
      <c r="E186" s="70" t="str">
        <f>IF(+NFL!$F207="Denver",+NFL!E207,IF(+NFL!$H207="Denver",+NFL!E207,0))</f>
        <v>Fox</v>
      </c>
      <c r="F186" s="176" t="str">
        <f>IF(+NFL!$F207="Denver",+NFL!F207,IF(+NFL!$H207="Denver",+NFL!F207,0))</f>
        <v>LA Chargers</v>
      </c>
      <c r="G186" s="70" t="str">
        <f>IF(+NFL!$F207="Denver",+NFL!G207,IF(+NFL!$H207="Denver",+NFL!G207,0))</f>
        <v>AFCW</v>
      </c>
      <c r="H186" s="176" t="str">
        <f>IF(+NFL!$F207="Denver",+NFL!H207,IF(+NFL!$H207="Denver",+NFL!H207,0))</f>
        <v>Denver</v>
      </c>
      <c r="I186" s="70" t="str">
        <f>IF(+NFL!$F207="Denver",+NFL!I207,IF(+NFL!$H207="Denver",+NFL!I207,0))</f>
        <v>AFCW</v>
      </c>
      <c r="J186" s="496" t="str">
        <f>IF(+NFL!$F207="Denver",+NFL!J207,IF(+NFL!$H207="Denver",+NFL!J207,0))</f>
        <v>LA Chargers</v>
      </c>
      <c r="K186" s="510" t="str">
        <f>IF(+NFL!$F207="Denver",+NFL!K207,IF(+NFL!$H207="Denver",+NFL!K207,0))</f>
        <v>Denver</v>
      </c>
      <c r="L186" s="508">
        <f>IF(+NFL!$F207="Denver",+NFL!L207,IF(+NFL!$H207="Denver",+NFL!L207,0))</f>
        <v>2.5</v>
      </c>
      <c r="M186" s="574">
        <f>IF(+NFL!$F207="Denver",+NFL!M207,IF(+NFL!$H207="Denver",+NFL!M207,0))</f>
        <v>47</v>
      </c>
      <c r="N186" s="583" t="str">
        <f>IF(+NFL!$F207="Denver",+NFL!N207,IF(+NFL!$H207="Denver",+NFL!N207,0))</f>
        <v>Denver</v>
      </c>
      <c r="O186" s="584">
        <f>IF(+NFL!$F207="Denver",+NFL!O207,IF(+NFL!$H207="Denver",+NFL!O207,0))</f>
        <v>28</v>
      </c>
      <c r="P186" s="583" t="str">
        <f>IF(+NFL!$F207="Denver",+NFL!P207,IF(+NFL!$H207="Denver",+NFL!P207,0))</f>
        <v>LA Chargers</v>
      </c>
      <c r="Q186" s="585">
        <f>IF(+NFL!$F207="Denver",+NFL!Q207,IF(+NFL!$H207="Denver",+NFL!Q207,0))</f>
        <v>13</v>
      </c>
      <c r="R186" s="586" t="str">
        <f>IF(+NFL!$F207="Denver",+NFL!R207,IF(+NFL!$H207="Denver",+NFL!R207,0))</f>
        <v>Denver</v>
      </c>
      <c r="S186" s="585" t="str">
        <f>IF(+NFL!$F207="Denver",+NFL!S207,IF(+NFL!$H207="Denver",+NFL!S207,0))</f>
        <v>LA Chargers</v>
      </c>
      <c r="T186" s="586" t="str">
        <f>IF(+NFL!$F207="Denver",+NFL!T207,IF(+NFL!$H207="Denver",+NFL!T207,0))</f>
        <v>LA Chargers</v>
      </c>
      <c r="U186" s="585" t="str">
        <f>IF(+NFL!$F207="Denver",+NFL!U207,IF(+NFL!$H207="Denver",+NFL!U207,0))</f>
        <v>L</v>
      </c>
      <c r="V186" s="586">
        <f>IF(+NFL!$F219="Denver",+NFL!#REF!,IF(+NFL!$H219="Denver",+NFL!#REF!,0))</f>
        <v>0</v>
      </c>
      <c r="W186" s="585">
        <f>IF(+NFL!$F219="Denver",+NFL!#REF!,IF(+NFL!$H219="Denver",+NFL!#REF!,0))</f>
        <v>0</v>
      </c>
      <c r="X186" s="586">
        <f>IF(+NFL!$F219="Denver",+NFL!#REF!,IF(+NFL!$H219="Denver",+NFL!#REF!,0))</f>
        <v>0</v>
      </c>
      <c r="Y186" s="585">
        <f>IF(+NFL!$F219="Denver",+NFL!#REF!,IF(+NFL!$H219="Denver",+NFL!#REF!,0))</f>
        <v>0</v>
      </c>
      <c r="Z186" s="586">
        <f>IF(+NFL!$F219="Denver",+NFL!#REF!,IF(+NFL!$H219="Denver",+NFL!#REF!,0))</f>
        <v>0</v>
      </c>
      <c r="AA186" s="585">
        <f>IF(+NFL!$F219="Denver",+NFL!#REF!,IF(+NFL!$H219="Denver",+NFL!#REF!,0))</f>
        <v>0</v>
      </c>
      <c r="AB186" s="124">
        <f>IF(+NFL!$F219="Denver",+NFL!#REF!,IF(+NFL!$H219="Denver",+NFL!#REF!,0))</f>
        <v>0</v>
      </c>
      <c r="AC186" s="182">
        <f>IF(+NFL!$F219="Denver",+NFL!#REF!,IF(+NFL!$H219="Denver",+NFL!#REF!,0))</f>
        <v>0</v>
      </c>
      <c r="AD186" s="496">
        <f>IF(+NFL!$F219="Denver",+NFL!#REF!,IF(+NFL!$H219="Denver",+NFL!#REF!,0))</f>
        <v>0</v>
      </c>
      <c r="AE186" s="565">
        <f>IF(+NFL!$F219="Denver",+NFL!#REF!,IF(+NFL!$H219="Denver",+NFL!#REF!,0))</f>
        <v>0</v>
      </c>
      <c r="AF186" s="496">
        <f>IF(+NFL!$F219="Denver",+NFL!#REF!,IF(+NFL!$H219="Denver",+NFL!#REF!,0))</f>
        <v>0</v>
      </c>
      <c r="AG186" s="565">
        <f>IF(+NFL!$F219="Denver",+NFL!#REF!,IF(+NFL!$H219="Denver",+NFL!#REF!,0))</f>
        <v>0</v>
      </c>
      <c r="AH186" s="496">
        <f>IF(+NFL!$F219="Denver",+NFL!#REF!,IF(+NFL!$H219="Denver",+NFL!#REF!,0))</f>
        <v>0</v>
      </c>
      <c r="AI186" s="565">
        <f>IF(+NFL!$F219="Denver",+NFL!#REF!,IF(+NFL!$H219="Denver",+NFL!#REF!,0))</f>
        <v>0</v>
      </c>
      <c r="AJ186" s="496">
        <f>IF(+NFL!$F219="Denver",+NFL!#REF!,IF(+NFL!$H219="Denver",+NFL!#REF!,0))</f>
        <v>0</v>
      </c>
      <c r="AK186" s="565">
        <f>IF(+NFL!$F219="Denver",+NFL!#REF!,IF(+NFL!$H219="Denver",+NFL!#REF!,0))</f>
        <v>0</v>
      </c>
      <c r="AL186" s="81">
        <f>IF(+NFL!$F219="Denver",+NFL!#REF!,IF(+NFL!$H219="Denver",+NFL!#REF!,0))</f>
        <v>0</v>
      </c>
      <c r="AM186" s="96">
        <f>IF(+NFL!$F219="Denver",+NFL!#REF!,IF(+NFL!$H219="Denver",+NFL!#REF!,0))</f>
        <v>0</v>
      </c>
      <c r="AN186" s="81">
        <f>IF(+NFL!$F219="Denver",+NFL!#REF!,IF(+NFL!$H219="Denver",+NFL!#REF!,0))</f>
        <v>0</v>
      </c>
      <c r="AO186" s="70">
        <f>IF(+NFL!$F219="Denver",+NFL!#REF!,IF(+NFL!$H219="Denver",+NFL!#REF!,0))</f>
        <v>0</v>
      </c>
      <c r="AP186" s="480">
        <f>IF(+NFL!$F219="Denver",+NFL!#REF!,IF(+NFL!$H219="Denver",+NFL!#REF!,0))</f>
        <v>0</v>
      </c>
      <c r="AQ186" s="72">
        <f>IF(+NFL!$F219="Denver",+NFL!#REF!,IF(+NFL!$H219="Denver",+NFL!#REF!,0))</f>
        <v>0</v>
      </c>
      <c r="AR186" s="81">
        <f>IF(+NFL!$F219="Denver",+NFL!#REF!,IF(+NFL!$H219="Denver",+NFL!#REF!,0))</f>
        <v>0</v>
      </c>
      <c r="AS186" s="96">
        <f>IF(+NFL!$F219="Denver",+NFL!#REF!,IF(+NFL!$H219="Denver",+NFL!#REF!,0))</f>
        <v>0</v>
      </c>
      <c r="AT186" s="96">
        <f>IF(+NFL!$F219="Denver",+NFL!#REF!,IF(+NFL!$H219="Denver",+NFL!#REF!,0))</f>
        <v>0</v>
      </c>
      <c r="AU186" s="81">
        <f>IF(+NFL!$F219="Denver",+NFL!#REF!,IF(+NFL!$H219="Denver",+NFL!#REF!,0))</f>
        <v>0</v>
      </c>
      <c r="AV186" s="96">
        <f>IF(+NFL!$F219="Denver",+NFL!#REF!,IF(+NFL!$H219="Denver",+NFL!#REF!,0))</f>
        <v>0</v>
      </c>
      <c r="AW186" s="70">
        <f>IF(+NFL!$F219="Denver",+NFL!#REF!,IF(+NFL!$H219="Denver",+NFL!#REF!,0))</f>
        <v>0</v>
      </c>
      <c r="AX186" s="96">
        <f>IF(+NFL!$F219="Denver",+NFL!#REF!,IF(+NFL!$H219="Denver",+NFL!#REF!,0))</f>
        <v>0</v>
      </c>
      <c r="AY186" s="81">
        <f>IF(+NFL!$F219="Denver",+NFL!#REF!,IF(+NFL!$H219="Denver",+NFL!#REF!,0))</f>
        <v>0</v>
      </c>
      <c r="AZ186" s="96">
        <f>IF(+NFL!$F219="Denver",+NFL!#REF!,IF(+NFL!$H219="Denver",+NFL!#REF!,0))</f>
        <v>0</v>
      </c>
      <c r="BA186" s="70">
        <f>IF(+NFL!$F219="Denver",+NFL!#REF!,IF(+NFL!$H219="Denver",+NFL!#REF!,0))</f>
        <v>0</v>
      </c>
      <c r="BB186" s="70">
        <f>IF(+NFL!$F219="Denver",+NFL!#REF!,IF(+NFL!$H219="Denver",+NFL!#REF!,0))</f>
        <v>0</v>
      </c>
      <c r="BC186" s="592">
        <f>IF(+NFL!$F219="Denver",+NFL!#REF!,IF(+NFL!$H219="Denver",+NFL!#REF!,0))</f>
        <v>0</v>
      </c>
      <c r="BD186" s="81">
        <f>IF(+NFL!$F219="Denver",+NFL!#REF!,IF(+NFL!$H219="Denver",+NFL!#REF!,0))</f>
        <v>0</v>
      </c>
      <c r="BE186" s="96">
        <f>IF(+NFL!$F219="Denver",+NFL!#REF!,IF(+NFL!$H219="Denver",+NFL!#REF!,0))</f>
        <v>0</v>
      </c>
      <c r="BF186" s="70">
        <f>IF(+NFL!$F219="Denver",+NFL!#REF!,IF(+NFL!$H219="Denver",+NFL!#REF!,0))</f>
        <v>0</v>
      </c>
      <c r="BG186" s="81">
        <f>IF(+NFL!$F219="Denver",+NFL!#REF!,IF(+NFL!$H219="Denver",+NFL!#REF!,0))</f>
        <v>0</v>
      </c>
      <c r="BH186" s="96">
        <f>IF(+NFL!$F219="Denver",+NFL!#REF!,IF(+NFL!$H219="Denver",+NFL!#REF!,0))</f>
        <v>0</v>
      </c>
      <c r="BI186" s="70">
        <f>IF(+NFL!$F219="Denver",+NFL!#REF!,IF(+NFL!$H219="Denver",+NFL!#REF!,0))</f>
        <v>0</v>
      </c>
      <c r="BJ186" s="124">
        <f>IF(+NFL!$F219="Denver",+NFL!#REF!,IF(+NFL!$H219="Denver",+NFL!#REF!,0))</f>
        <v>0</v>
      </c>
      <c r="BK186" s="182">
        <f>IF(+NFL!$F219="Denver",+NFL!#REF!,IF(+NFL!$H219="Denver",+NFL!#REF!,0))</f>
        <v>0</v>
      </c>
    </row>
    <row r="187" spans="1:63" x14ac:dyDescent="0.8">
      <c r="A187" s="70">
        <f>IF(+NFL!$F220="Denver",+NFL!A220,IF(+NFL!$H220="Denver",+NFL!A220,0))</f>
        <v>13</v>
      </c>
      <c r="B187" s="480" t="str">
        <f>IF(+NFL!$F220="Denver",+NFL!B220,IF(+NFL!$H220="Denver",+NFL!B220,0))</f>
        <v>Sun</v>
      </c>
      <c r="C187" s="72">
        <f>IF(+NFL!$F220="Denver",+NFL!C220,IF(+NFL!$H220="Denver",+NFL!C220,0))</f>
        <v>44535</v>
      </c>
      <c r="D187" s="73">
        <f>IF(+NFL!$F220="Denver",+NFL!D220,IF(+NFL!$H220="Denver",+NFL!D220,0))</f>
        <v>0.54166666666666663</v>
      </c>
      <c r="E187" s="70" t="str">
        <f>IF(+NFL!$F220="Denver",+NFL!E220,IF(+NFL!$H220="Denver",+NFL!E220,0))</f>
        <v>CBS</v>
      </c>
      <c r="F187" s="176" t="str">
        <f>IF(+NFL!$F220="Denver",+NFL!F220,IF(+NFL!$H220="Denver",+NFL!F220,0))</f>
        <v>Denver</v>
      </c>
      <c r="G187" s="70" t="str">
        <f>IF(+NFL!$F220="Denver",+NFL!G220,IF(+NFL!$H220="Denver",+NFL!G220,0))</f>
        <v>AFCW</v>
      </c>
      <c r="H187" s="176" t="str">
        <f>IF(+NFL!$F220="Denver",+NFL!H220,IF(+NFL!$H220="Denver",+NFL!H220,0))</f>
        <v>Kansas City</v>
      </c>
      <c r="I187" s="70" t="str">
        <f>IF(+NFL!$F220="Denver",+NFL!I220,IF(+NFL!$H220="Denver",+NFL!I220,0))</f>
        <v>AFCW</v>
      </c>
      <c r="J187" s="496" t="str">
        <f>IF(+NFL!$F220="Denver",+NFL!J220,IF(+NFL!$H220="Denver",+NFL!J220,0))</f>
        <v>Kansas City</v>
      </c>
      <c r="K187" s="510" t="str">
        <f>IF(+NFL!$F220="Denver",+NFL!K220,IF(+NFL!$H220="Denver",+NFL!K220,0))</f>
        <v>Denver</v>
      </c>
      <c r="L187" s="508">
        <f>IF(+NFL!$F220="Denver",+NFL!L220,IF(+NFL!$H220="Denver",+NFL!L220,0))</f>
        <v>9.5</v>
      </c>
      <c r="M187" s="574">
        <f>IF(+NFL!$F220="Denver",+NFL!M220,IF(+NFL!$H220="Denver",+NFL!M220,0))</f>
        <v>47.5</v>
      </c>
      <c r="N187" s="583" t="str">
        <f>IF(+NFL!$F220="Denver",+NFL!N220,IF(+NFL!$H220="Denver",+NFL!N220,0))</f>
        <v>Kansas City</v>
      </c>
      <c r="O187" s="584">
        <f>IF(+NFL!$F220="Denver",+NFL!O220,IF(+NFL!$H220="Denver",+NFL!O220,0))</f>
        <v>22</v>
      </c>
      <c r="P187" s="583" t="str">
        <f>IF(+NFL!$F220="Denver",+NFL!P220,IF(+NFL!$H220="Denver",+NFL!P220,0))</f>
        <v>Denver</v>
      </c>
      <c r="Q187" s="585">
        <f>IF(+NFL!$F220="Denver",+NFL!Q220,IF(+NFL!$H220="Denver",+NFL!Q220,0))</f>
        <v>9</v>
      </c>
      <c r="R187" s="586" t="str">
        <f>IF(+NFL!$F220="Denver",+NFL!R220,IF(+NFL!$H220="Denver",+NFL!R220,0))</f>
        <v>Kansas City</v>
      </c>
      <c r="S187" s="585" t="str">
        <f>IF(+NFL!$F220="Denver",+NFL!S220,IF(+NFL!$H220="Denver",+NFL!S220,0))</f>
        <v>Denver</v>
      </c>
      <c r="T187" s="586" t="str">
        <f>IF(+NFL!$F220="Denver",+NFL!T220,IF(+NFL!$H220="Denver",+NFL!T220,0))</f>
        <v>Kansas City</v>
      </c>
      <c r="U187" s="585" t="str">
        <f>IF(+NFL!$F220="Denver",+NFL!U220,IF(+NFL!$H220="Denver",+NFL!U220,0))</f>
        <v>W</v>
      </c>
      <c r="V187" s="586">
        <f>IF(+NFL!$F237="Denver",+NFL!#REF!,IF(+NFL!$H237="Denver",+NFL!#REF!,0))</f>
        <v>0</v>
      </c>
      <c r="W187" s="585">
        <f>IF(+NFL!$F237="Denver",+NFL!#REF!,IF(+NFL!$H237="Denver",+NFL!#REF!,0))</f>
        <v>0</v>
      </c>
      <c r="X187" s="586">
        <f>IF(+NFL!$F237="Denver",+NFL!#REF!,IF(+NFL!$H237="Denver",+NFL!#REF!,0))</f>
        <v>0</v>
      </c>
      <c r="Y187" s="585">
        <f>IF(+NFL!$F237="Denver",+NFL!#REF!,IF(+NFL!$H237="Denver",+NFL!#REF!,0))</f>
        <v>0</v>
      </c>
      <c r="Z187" s="586">
        <f>IF(+NFL!$F237="Denver",+NFL!#REF!,IF(+NFL!$H237="Denver",+NFL!#REF!,0))</f>
        <v>0</v>
      </c>
      <c r="AA187" s="585">
        <f>IF(+NFL!$F237="Denver",+NFL!#REF!,IF(+NFL!$H237="Denver",+NFL!#REF!,0))</f>
        <v>0</v>
      </c>
      <c r="AB187" s="124">
        <f>IF(+NFL!$F237="Denver",+NFL!#REF!,IF(+NFL!$H237="Denver",+NFL!#REF!,0))</f>
        <v>0</v>
      </c>
      <c r="AC187" s="182">
        <f>IF(+NFL!$F237="Denver",+NFL!#REF!,IF(+NFL!$H237="Denver",+NFL!#REF!,0))</f>
        <v>0</v>
      </c>
      <c r="AD187" s="496">
        <f>IF(+NFL!$F237="Denver",+NFL!#REF!,IF(+NFL!$H237="Denver",+NFL!#REF!,0))</f>
        <v>0</v>
      </c>
      <c r="AE187" s="565">
        <f>IF(+NFL!$F237="Denver",+NFL!#REF!,IF(+NFL!$H237="Denver",+NFL!#REF!,0))</f>
        <v>0</v>
      </c>
      <c r="AF187" s="496">
        <f>IF(+NFL!$F237="Denver",+NFL!#REF!,IF(+NFL!$H237="Denver",+NFL!#REF!,0))</f>
        <v>0</v>
      </c>
      <c r="AG187" s="565">
        <f>IF(+NFL!$F237="Denver",+NFL!#REF!,IF(+NFL!$H237="Denver",+NFL!#REF!,0))</f>
        <v>0</v>
      </c>
      <c r="AH187" s="496">
        <f>IF(+NFL!$F237="Denver",+NFL!#REF!,IF(+NFL!$H237="Denver",+NFL!#REF!,0))</f>
        <v>0</v>
      </c>
      <c r="AI187" s="565">
        <f>IF(+NFL!$F237="Denver",+NFL!#REF!,IF(+NFL!$H237="Denver",+NFL!#REF!,0))</f>
        <v>0</v>
      </c>
      <c r="AJ187" s="496">
        <f>IF(+NFL!$F237="Denver",+NFL!#REF!,IF(+NFL!$H237="Denver",+NFL!#REF!,0))</f>
        <v>0</v>
      </c>
      <c r="AK187" s="565">
        <f>IF(+NFL!$F237="Denver",+NFL!#REF!,IF(+NFL!$H237="Denver",+NFL!#REF!,0))</f>
        <v>0</v>
      </c>
      <c r="AL187" s="81">
        <f>IF(+NFL!$F237="Denver",+NFL!#REF!,IF(+NFL!$H237="Denver",+NFL!#REF!,0))</f>
        <v>0</v>
      </c>
      <c r="AM187" s="96">
        <f>IF(+NFL!$F237="Denver",+NFL!#REF!,IF(+NFL!$H237="Denver",+NFL!#REF!,0))</f>
        <v>0</v>
      </c>
      <c r="AN187" s="81">
        <f>IF(+NFL!$F237="Denver",+NFL!#REF!,IF(+NFL!$H237="Denver",+NFL!#REF!,0))</f>
        <v>0</v>
      </c>
      <c r="AO187" s="70">
        <f>IF(+NFL!$F237="Denver",+NFL!#REF!,IF(+NFL!$H237="Denver",+NFL!#REF!,0))</f>
        <v>0</v>
      </c>
      <c r="AP187" s="480">
        <f>IF(+NFL!$F237="Denver",+NFL!#REF!,IF(+NFL!$H237="Denver",+NFL!#REF!,0))</f>
        <v>0</v>
      </c>
      <c r="AQ187" s="72">
        <f>IF(+NFL!$F237="Denver",+NFL!#REF!,IF(+NFL!$H237="Denver",+NFL!#REF!,0))</f>
        <v>0</v>
      </c>
      <c r="AR187" s="81">
        <f>IF(+NFL!$F237="Denver",+NFL!#REF!,IF(+NFL!$H237="Denver",+NFL!#REF!,0))</f>
        <v>0</v>
      </c>
      <c r="AS187" s="96">
        <f>IF(+NFL!$F237="Denver",+NFL!#REF!,IF(+NFL!$H237="Denver",+NFL!#REF!,0))</f>
        <v>0</v>
      </c>
      <c r="AT187" s="96">
        <f>IF(+NFL!$F237="Denver",+NFL!#REF!,IF(+NFL!$H237="Denver",+NFL!#REF!,0))</f>
        <v>0</v>
      </c>
      <c r="AU187" s="81">
        <f>IF(+NFL!$F237="Denver",+NFL!#REF!,IF(+NFL!$H237="Denver",+NFL!#REF!,0))</f>
        <v>0</v>
      </c>
      <c r="AV187" s="96">
        <f>IF(+NFL!$F237="Denver",+NFL!#REF!,IF(+NFL!$H237="Denver",+NFL!#REF!,0))</f>
        <v>0</v>
      </c>
      <c r="AW187" s="70">
        <f>IF(+NFL!$F237="Denver",+NFL!#REF!,IF(+NFL!$H237="Denver",+NFL!#REF!,0))</f>
        <v>0</v>
      </c>
      <c r="AX187" s="96">
        <f>IF(+NFL!$F237="Denver",+NFL!#REF!,IF(+NFL!$H237="Denver",+NFL!#REF!,0))</f>
        <v>0</v>
      </c>
      <c r="AY187" s="81">
        <f>IF(+NFL!$F237="Denver",+NFL!#REF!,IF(+NFL!$H237="Denver",+NFL!#REF!,0))</f>
        <v>0</v>
      </c>
      <c r="AZ187" s="96">
        <f>IF(+NFL!$F237="Denver",+NFL!#REF!,IF(+NFL!$H237="Denver",+NFL!#REF!,0))</f>
        <v>0</v>
      </c>
      <c r="BA187" s="70">
        <f>IF(+NFL!$F237="Denver",+NFL!#REF!,IF(+NFL!$H237="Denver",+NFL!#REF!,0))</f>
        <v>0</v>
      </c>
      <c r="BB187" s="70">
        <f>IF(+NFL!$F237="Denver",+NFL!#REF!,IF(+NFL!$H237="Denver",+NFL!#REF!,0))</f>
        <v>0</v>
      </c>
      <c r="BC187" s="592">
        <f>IF(+NFL!$F237="Denver",+NFL!#REF!,IF(+NFL!$H237="Denver",+NFL!#REF!,0))</f>
        <v>0</v>
      </c>
      <c r="BD187" s="81">
        <f>IF(+NFL!$F237="Denver",+NFL!#REF!,IF(+NFL!$H237="Denver",+NFL!#REF!,0))</f>
        <v>0</v>
      </c>
      <c r="BE187" s="96">
        <f>IF(+NFL!$F237="Denver",+NFL!#REF!,IF(+NFL!$H237="Denver",+NFL!#REF!,0))</f>
        <v>0</v>
      </c>
      <c r="BF187" s="70">
        <f>IF(+NFL!$F237="Denver",+NFL!#REF!,IF(+NFL!$H237="Denver",+NFL!#REF!,0))</f>
        <v>0</v>
      </c>
      <c r="BG187" s="81">
        <f>IF(+NFL!$F237="Denver",+NFL!#REF!,IF(+NFL!$H237="Denver",+NFL!#REF!,0))</f>
        <v>0</v>
      </c>
      <c r="BH187" s="96">
        <f>IF(+NFL!$F237="Denver",+NFL!#REF!,IF(+NFL!$H237="Denver",+NFL!#REF!,0))</f>
        <v>0</v>
      </c>
      <c r="BI187" s="70">
        <f>IF(+NFL!$F237="Denver",+NFL!#REF!,IF(+NFL!$H237="Denver",+NFL!#REF!,0))</f>
        <v>0</v>
      </c>
      <c r="BJ187" s="124">
        <f>IF(+NFL!$F237="Denver",+NFL!#REF!,IF(+NFL!$H237="Denver",+NFL!#REF!,0))</f>
        <v>0</v>
      </c>
      <c r="BK187" s="182">
        <f>IF(+NFL!$F237="Denver",+NFL!#REF!,IF(+NFL!$H237="Denver",+NFL!#REF!,0))</f>
        <v>0</v>
      </c>
    </row>
    <row r="188" spans="1:63" x14ac:dyDescent="0.8">
      <c r="A188" s="70">
        <f>IF(+NFL!$F243="Denver",+NFL!A243,IF(+NFL!$H243="Denver",+NFL!A243,0))</f>
        <v>14</v>
      </c>
      <c r="B188" s="480" t="str">
        <f>IF(+NFL!$F243="Denver",+NFL!B243,IF(+NFL!$H243="Denver",+NFL!B243,0))</f>
        <v>Sun</v>
      </c>
      <c r="C188" s="72">
        <f>IF(+NFL!$F243="Denver",+NFL!C243,IF(+NFL!$H243="Denver",+NFL!C243,0))</f>
        <v>44542</v>
      </c>
      <c r="D188" s="73">
        <f>IF(+NFL!$F243="Denver",+NFL!D243,IF(+NFL!$H243="Denver",+NFL!D243,0))</f>
        <v>0.66666666666666663</v>
      </c>
      <c r="E188" s="70" t="str">
        <f>IF(+NFL!$F243="Denver",+NFL!E243,IF(+NFL!$H243="Denver",+NFL!E243,0))</f>
        <v>Fox</v>
      </c>
      <c r="F188" s="176" t="str">
        <f>IF(+NFL!$F243="Denver",+NFL!F243,IF(+NFL!$H243="Denver",+NFL!F243,0))</f>
        <v>Detroit</v>
      </c>
      <c r="G188" s="70" t="str">
        <f>IF(+NFL!$F243="Denver",+NFL!G243,IF(+NFL!$H243="Denver",+NFL!G243,0))</f>
        <v>NFCN</v>
      </c>
      <c r="H188" s="176" t="str">
        <f>IF(+NFL!$F243="Denver",+NFL!H243,IF(+NFL!$H243="Denver",+NFL!H243,0))</f>
        <v>Denver</v>
      </c>
      <c r="I188" s="70" t="str">
        <f>IF(+NFL!$F243="Denver",+NFL!I243,IF(+NFL!$H243="Denver",+NFL!I243,0))</f>
        <v>AFCW</v>
      </c>
      <c r="J188" s="496" t="str">
        <f>IF(+NFL!$F243="Denver",+NFL!J243,IF(+NFL!$H243="Denver",+NFL!J243,0))</f>
        <v>Denver</v>
      </c>
      <c r="K188" s="510" t="str">
        <f>IF(+NFL!$F243="Denver",+NFL!K243,IF(+NFL!$H243="Denver",+NFL!K243,0))</f>
        <v>Detroit</v>
      </c>
      <c r="L188" s="508">
        <f>IF(+NFL!$F243="Denver",+NFL!L243,IF(+NFL!$H243="Denver",+NFL!L243,0))</f>
        <v>8</v>
      </c>
      <c r="M188" s="574">
        <f>IF(+NFL!$F243="Denver",+NFL!M243,IF(+NFL!$H243="Denver",+NFL!M243,0))</f>
        <v>42</v>
      </c>
      <c r="N188" s="583" t="str">
        <f>IF(+NFL!$F243="Denver",+NFL!N243,IF(+NFL!$H243="Denver",+NFL!N243,0))</f>
        <v>Denver</v>
      </c>
      <c r="O188" s="584">
        <f>IF(+NFL!$F243="Denver",+NFL!O243,IF(+NFL!$H243="Denver",+NFL!O243,0))</f>
        <v>38</v>
      </c>
      <c r="P188" s="583" t="str">
        <f>IF(+NFL!$F243="Denver",+NFL!P243,IF(+NFL!$H243="Denver",+NFL!P243,0))</f>
        <v>Detroit</v>
      </c>
      <c r="Q188" s="585">
        <f>IF(+NFL!$F243="Denver",+NFL!Q243,IF(+NFL!$H243="Denver",+NFL!Q243,0))</f>
        <v>10</v>
      </c>
      <c r="R188" s="586" t="str">
        <f>IF(+NFL!$F243="Denver",+NFL!R243,IF(+NFL!$H243="Denver",+NFL!R243,0))</f>
        <v>Denver</v>
      </c>
      <c r="S188" s="585" t="str">
        <f>IF(+NFL!$F243="Denver",+NFL!S243,IF(+NFL!$H243="Denver",+NFL!S243,0))</f>
        <v>Detroit</v>
      </c>
      <c r="T188" s="586" t="str">
        <f>IF(+NFL!$F243="Denver",+NFL!T243,IF(+NFL!$H243="Denver",+NFL!T243,0))</f>
        <v>Detroit</v>
      </c>
      <c r="U188" s="585" t="str">
        <f>IF(+NFL!$F243="Denver",+NFL!U243,IF(+NFL!$H243="Denver",+NFL!U243,0))</f>
        <v>L</v>
      </c>
      <c r="V188" s="586">
        <f>IF(+NFL!$F268="Denver",+NFL!#REF!,IF(+NFL!$H268="Denver",+NFL!#REF!,0))</f>
        <v>0</v>
      </c>
      <c r="W188" s="585">
        <f>IF(+NFL!$F268="Denver",+NFL!#REF!,IF(+NFL!$H268="Denver",+NFL!#REF!,0))</f>
        <v>0</v>
      </c>
      <c r="X188" s="586">
        <f>IF(+NFL!$F268="Denver",+NFL!#REF!,IF(+NFL!$H268="Denver",+NFL!#REF!,0))</f>
        <v>0</v>
      </c>
      <c r="Y188" s="585">
        <f>IF(+NFL!$F268="Denver",+NFL!#REF!,IF(+NFL!$H268="Denver",+NFL!#REF!,0))</f>
        <v>0</v>
      </c>
      <c r="Z188" s="586">
        <f>IF(+NFL!$F268="Denver",+NFL!#REF!,IF(+NFL!$H268="Denver",+NFL!#REF!,0))</f>
        <v>0</v>
      </c>
      <c r="AA188" s="585">
        <f>IF(+NFL!$F268="Denver",+NFL!#REF!,IF(+NFL!$H268="Denver",+NFL!#REF!,0))</f>
        <v>0</v>
      </c>
      <c r="AB188" s="124">
        <f>IF(+NFL!$F268="Denver",+NFL!#REF!,IF(+NFL!$H268="Denver",+NFL!#REF!,0))</f>
        <v>0</v>
      </c>
      <c r="AC188" s="182">
        <f>IF(+NFL!$F268="Denver",+NFL!#REF!,IF(+NFL!$H268="Denver",+NFL!#REF!,0))</f>
        <v>0</v>
      </c>
      <c r="AD188" s="496">
        <f>IF(+NFL!$F268="Denver",+NFL!#REF!,IF(+NFL!$H268="Denver",+NFL!#REF!,0))</f>
        <v>0</v>
      </c>
      <c r="AE188" s="565">
        <f>IF(+NFL!$F268="Denver",+NFL!#REF!,IF(+NFL!$H268="Denver",+NFL!#REF!,0))</f>
        <v>0</v>
      </c>
      <c r="AF188" s="496">
        <f>IF(+NFL!$F268="Denver",+NFL!#REF!,IF(+NFL!$H268="Denver",+NFL!#REF!,0))</f>
        <v>0</v>
      </c>
      <c r="AG188" s="565">
        <f>IF(+NFL!$F268="Denver",+NFL!#REF!,IF(+NFL!$H268="Denver",+NFL!#REF!,0))</f>
        <v>0</v>
      </c>
      <c r="AH188" s="496">
        <f>IF(+NFL!$F268="Denver",+NFL!#REF!,IF(+NFL!$H268="Denver",+NFL!#REF!,0))</f>
        <v>0</v>
      </c>
      <c r="AI188" s="565">
        <f>IF(+NFL!$F268="Denver",+NFL!#REF!,IF(+NFL!$H268="Denver",+NFL!#REF!,0))</f>
        <v>0</v>
      </c>
      <c r="AJ188" s="496">
        <f>IF(+NFL!$F268="Denver",+NFL!#REF!,IF(+NFL!$H268="Denver",+NFL!#REF!,0))</f>
        <v>0</v>
      </c>
      <c r="AK188" s="565">
        <f>IF(+NFL!$F268="Denver",+NFL!#REF!,IF(+NFL!$H268="Denver",+NFL!#REF!,0))</f>
        <v>0</v>
      </c>
      <c r="AL188" s="81">
        <f>IF(+NFL!$F268="Denver",+NFL!#REF!,IF(+NFL!$H268="Denver",+NFL!#REF!,0))</f>
        <v>0</v>
      </c>
      <c r="AM188" s="96">
        <f>IF(+NFL!$F268="Denver",+NFL!#REF!,IF(+NFL!$H268="Denver",+NFL!#REF!,0))</f>
        <v>0</v>
      </c>
      <c r="AN188" s="81">
        <f>IF(+NFL!$F268="Denver",+NFL!#REF!,IF(+NFL!$H268="Denver",+NFL!#REF!,0))</f>
        <v>0</v>
      </c>
      <c r="AO188" s="70">
        <f>IF(+NFL!$F268="Denver",+NFL!#REF!,IF(+NFL!$H268="Denver",+NFL!#REF!,0))</f>
        <v>0</v>
      </c>
      <c r="AP188" s="480">
        <f>IF(+NFL!$F268="Denver",+NFL!#REF!,IF(+NFL!$H268="Denver",+NFL!#REF!,0))</f>
        <v>0</v>
      </c>
      <c r="AQ188" s="72">
        <f>IF(+NFL!$F268="Denver",+NFL!#REF!,IF(+NFL!$H268="Denver",+NFL!#REF!,0))</f>
        <v>0</v>
      </c>
      <c r="AR188" s="81">
        <f>IF(+NFL!$F268="Denver",+NFL!#REF!,IF(+NFL!$H268="Denver",+NFL!#REF!,0))</f>
        <v>0</v>
      </c>
      <c r="AS188" s="96">
        <f>IF(+NFL!$F268="Denver",+NFL!#REF!,IF(+NFL!$H268="Denver",+NFL!#REF!,0))</f>
        <v>0</v>
      </c>
      <c r="AT188" s="96">
        <f>IF(+NFL!$F268="Denver",+NFL!#REF!,IF(+NFL!$H268="Denver",+NFL!#REF!,0))</f>
        <v>0</v>
      </c>
      <c r="AU188" s="81">
        <f>IF(+NFL!$F268="Denver",+NFL!#REF!,IF(+NFL!$H268="Denver",+NFL!#REF!,0))</f>
        <v>0</v>
      </c>
      <c r="AV188" s="96">
        <f>IF(+NFL!$F268="Denver",+NFL!#REF!,IF(+NFL!$H268="Denver",+NFL!#REF!,0))</f>
        <v>0</v>
      </c>
      <c r="AW188" s="70">
        <f>IF(+NFL!$F268="Denver",+NFL!#REF!,IF(+NFL!$H268="Denver",+NFL!#REF!,0))</f>
        <v>0</v>
      </c>
      <c r="AX188" s="96">
        <f>IF(+NFL!$F268="Denver",+NFL!#REF!,IF(+NFL!$H268="Denver",+NFL!#REF!,0))</f>
        <v>0</v>
      </c>
      <c r="AY188" s="81">
        <f>IF(+NFL!$F268="Denver",+NFL!#REF!,IF(+NFL!$H268="Denver",+NFL!#REF!,0))</f>
        <v>0</v>
      </c>
      <c r="AZ188" s="96">
        <f>IF(+NFL!$F268="Denver",+NFL!#REF!,IF(+NFL!$H268="Denver",+NFL!#REF!,0))</f>
        <v>0</v>
      </c>
      <c r="BA188" s="70">
        <f>IF(+NFL!$F268="Denver",+NFL!#REF!,IF(+NFL!$H268="Denver",+NFL!#REF!,0))</f>
        <v>0</v>
      </c>
      <c r="BB188" s="70">
        <f>IF(+NFL!$F268="Denver",+NFL!#REF!,IF(+NFL!$H268="Denver",+NFL!#REF!,0))</f>
        <v>0</v>
      </c>
      <c r="BC188" s="592">
        <f>IF(+NFL!$F268="Denver",+NFL!#REF!,IF(+NFL!$H268="Denver",+NFL!#REF!,0))</f>
        <v>0</v>
      </c>
      <c r="BD188" s="81">
        <f>IF(+NFL!$F268="Denver",+NFL!#REF!,IF(+NFL!$H268="Denver",+NFL!#REF!,0))</f>
        <v>0</v>
      </c>
      <c r="BE188" s="96">
        <f>IF(+NFL!$F268="Denver",+NFL!#REF!,IF(+NFL!$H268="Denver",+NFL!#REF!,0))</f>
        <v>0</v>
      </c>
      <c r="BF188" s="70">
        <f>IF(+NFL!$F268="Denver",+NFL!#REF!,IF(+NFL!$H268="Denver",+NFL!#REF!,0))</f>
        <v>0</v>
      </c>
      <c r="BG188" s="81">
        <f>IF(+NFL!$F268="Denver",+NFL!#REF!,IF(+NFL!$H268="Denver",+NFL!#REF!,0))</f>
        <v>0</v>
      </c>
      <c r="BH188" s="96">
        <f>IF(+NFL!$F268="Denver",+NFL!#REF!,IF(+NFL!$H268="Denver",+NFL!#REF!,0))</f>
        <v>0</v>
      </c>
      <c r="BI188" s="70">
        <f>IF(+NFL!$F268="Denver",+NFL!#REF!,IF(+NFL!$H268="Denver",+NFL!#REF!,0))</f>
        <v>0</v>
      </c>
      <c r="BJ188" s="124">
        <f>IF(+NFL!$F268="Denver",+NFL!#REF!,IF(+NFL!$H268="Denver",+NFL!#REF!,0))</f>
        <v>0</v>
      </c>
      <c r="BK188" s="182">
        <f>IF(+NFL!$F268="Denver",+NFL!#REF!,IF(+NFL!$H268="Denver",+NFL!#REF!,0))</f>
        <v>0</v>
      </c>
    </row>
    <row r="189" spans="1:63" x14ac:dyDescent="0.8">
      <c r="A189" s="70">
        <f>IF(+NFL!$F264="Denver",+NFL!A264,IF(+NFL!$H264="Denver",+NFL!A264,0))</f>
        <v>15</v>
      </c>
      <c r="B189" s="480" t="str">
        <f>IF(+NFL!$F264="Denver",+NFL!B264,IF(+NFL!$H264="Denver",+NFL!B264,0))</f>
        <v>Sun</v>
      </c>
      <c r="C189" s="72">
        <f>IF(+NFL!$F264="Denver",+NFL!C264,IF(+NFL!$H264="Denver",+NFL!C264,0))</f>
        <v>44549</v>
      </c>
      <c r="D189" s="73">
        <f>IF(+NFL!$F264="Denver",+NFL!D264,IF(+NFL!$H264="Denver",+NFL!D264,0))</f>
        <v>0.68055416666666668</v>
      </c>
      <c r="E189" s="70">
        <f>IF(+NFL!$F264="Denver",+NFL!E264,IF(+NFL!$H264="Denver",+NFL!E264,0))</f>
        <v>0</v>
      </c>
      <c r="F189" s="176" t="str">
        <f>IF(+NFL!$F264="Denver",+NFL!F264,IF(+NFL!$H264="Denver",+NFL!F264,0))</f>
        <v>Cincinnati</v>
      </c>
      <c r="G189" s="70" t="str">
        <f>IF(+NFL!$F264="Denver",+NFL!G264,IF(+NFL!$H264="Denver",+NFL!G264,0))</f>
        <v>AFCN</v>
      </c>
      <c r="H189" s="176" t="str">
        <f>IF(+NFL!$F264="Denver",+NFL!H264,IF(+NFL!$H264="Denver",+NFL!H264,0))</f>
        <v>Denver</v>
      </c>
      <c r="I189" s="70" t="str">
        <f>IF(+NFL!$F264="Denver",+NFL!I264,IF(+NFL!$H264="Denver",+NFL!I264,0))</f>
        <v>AFCW</v>
      </c>
      <c r="J189" s="496" t="str">
        <f>IF(+NFL!$F264="Denver",+NFL!J264,IF(+NFL!$H264="Denver",+NFL!J264,0))</f>
        <v>Denver</v>
      </c>
      <c r="K189" s="510" t="str">
        <f>IF(+NFL!$F264="Denver",+NFL!K264,IF(+NFL!$H264="Denver",+NFL!K264,0))</f>
        <v>Cincinnati</v>
      </c>
      <c r="L189" s="508">
        <f>IF(+NFL!$F264="Denver",+NFL!L264,IF(+NFL!$H264="Denver",+NFL!L264,0))</f>
        <v>2.5</v>
      </c>
      <c r="M189" s="574">
        <f>IF(+NFL!$F264="Denver",+NFL!M264,IF(+NFL!$H264="Denver",+NFL!M264,0))</f>
        <v>44.5</v>
      </c>
      <c r="N189" s="583" t="str">
        <f>IF(+NFL!$F264="Denver",+NFL!N264,IF(+NFL!$H264="Denver",+NFL!N264,0))</f>
        <v>Cincinnati</v>
      </c>
      <c r="O189" s="584">
        <f>IF(+NFL!$F264="Denver",+NFL!O264,IF(+NFL!$H264="Denver",+NFL!O264,0))</f>
        <v>15</v>
      </c>
      <c r="P189" s="583" t="str">
        <f>IF(+NFL!$F264="Denver",+NFL!P264,IF(+NFL!$H264="Denver",+NFL!P264,0))</f>
        <v>Denver</v>
      </c>
      <c r="Q189" s="585">
        <f>IF(+NFL!$F264="Denver",+NFL!Q264,IF(+NFL!$H264="Denver",+NFL!Q264,0))</f>
        <v>10</v>
      </c>
      <c r="R189" s="586" t="str">
        <f>IF(+NFL!$F264="Denver",+NFL!R264,IF(+NFL!$H264="Denver",+NFL!R264,0))</f>
        <v>Cincinnati</v>
      </c>
      <c r="S189" s="585" t="str">
        <f>IF(+NFL!$F264="Denver",+NFL!S264,IF(+NFL!$H264="Denver",+NFL!S264,0))</f>
        <v>Denver</v>
      </c>
      <c r="T189" s="586" t="str">
        <f>IF(+NFL!$F264="Denver",+NFL!T264,IF(+NFL!$H264="Denver",+NFL!T264,0))</f>
        <v>Cincinnati</v>
      </c>
      <c r="U189" s="585" t="str">
        <f>IF(+NFL!$F264="Denver",+NFL!U264,IF(+NFL!$H264="Denver",+NFL!U264,0))</f>
        <v>W</v>
      </c>
      <c r="V189" s="586" t="e">
        <f>IF(+NFL!$F282="Denver",+NFL!#REF!,IF(+NFL!$H282="Denver",+NFL!#REF!,0))</f>
        <v>#REF!</v>
      </c>
      <c r="W189" s="585" t="e">
        <f>IF(+NFL!$F282="Denver",+NFL!#REF!,IF(+NFL!$H282="Denver",+NFL!#REF!,0))</f>
        <v>#REF!</v>
      </c>
      <c r="X189" s="586" t="e">
        <f>IF(+NFL!$F282="Denver",+NFL!#REF!,IF(+NFL!$H282="Denver",+NFL!#REF!,0))</f>
        <v>#REF!</v>
      </c>
      <c r="Y189" s="585" t="e">
        <f>IF(+NFL!$F282="Denver",+NFL!#REF!,IF(+NFL!$H282="Denver",+NFL!#REF!,0))</f>
        <v>#REF!</v>
      </c>
      <c r="Z189" s="586" t="e">
        <f>IF(+NFL!$F282="Denver",+NFL!#REF!,IF(+NFL!$H282="Denver",+NFL!#REF!,0))</f>
        <v>#REF!</v>
      </c>
      <c r="AA189" s="585" t="e">
        <f>IF(+NFL!$F282="Denver",+NFL!#REF!,IF(+NFL!$H282="Denver",+NFL!#REF!,0))</f>
        <v>#REF!</v>
      </c>
      <c r="AB189" s="124" t="e">
        <f>IF(+NFL!$F282="Denver",+NFL!#REF!,IF(+NFL!$H282="Denver",+NFL!#REF!,0))</f>
        <v>#REF!</v>
      </c>
      <c r="AC189" s="182" t="e">
        <f>IF(+NFL!$F282="Denver",+NFL!#REF!,IF(+NFL!$H282="Denver",+NFL!#REF!,0))</f>
        <v>#REF!</v>
      </c>
      <c r="AD189" s="496" t="e">
        <f>IF(+NFL!$F282="Denver",+NFL!#REF!,IF(+NFL!$H282="Denver",+NFL!#REF!,0))</f>
        <v>#REF!</v>
      </c>
      <c r="AE189" s="565" t="e">
        <f>IF(+NFL!$F282="Denver",+NFL!#REF!,IF(+NFL!$H282="Denver",+NFL!#REF!,0))</f>
        <v>#REF!</v>
      </c>
      <c r="AF189" s="496" t="e">
        <f>IF(+NFL!$F282="Denver",+NFL!#REF!,IF(+NFL!$H282="Denver",+NFL!#REF!,0))</f>
        <v>#REF!</v>
      </c>
      <c r="AG189" s="565" t="e">
        <f>IF(+NFL!$F282="Denver",+NFL!#REF!,IF(+NFL!$H282="Denver",+NFL!#REF!,0))</f>
        <v>#REF!</v>
      </c>
      <c r="AH189" s="496" t="e">
        <f>IF(+NFL!$F282="Denver",+NFL!#REF!,IF(+NFL!$H282="Denver",+NFL!#REF!,0))</f>
        <v>#REF!</v>
      </c>
      <c r="AI189" s="565" t="e">
        <f>IF(+NFL!$F282="Denver",+NFL!#REF!,IF(+NFL!$H282="Denver",+NFL!#REF!,0))</f>
        <v>#REF!</v>
      </c>
      <c r="AJ189" s="496" t="e">
        <f>IF(+NFL!$F282="Denver",+NFL!#REF!,IF(+NFL!$H282="Denver",+NFL!#REF!,0))</f>
        <v>#REF!</v>
      </c>
      <c r="AK189" s="565" t="e">
        <f>IF(+NFL!$F282="Denver",+NFL!#REF!,IF(+NFL!$H282="Denver",+NFL!#REF!,0))</f>
        <v>#REF!</v>
      </c>
      <c r="AL189" s="81" t="e">
        <f>IF(+NFL!$F282="Denver",+NFL!#REF!,IF(+NFL!$H282="Denver",+NFL!#REF!,0))</f>
        <v>#REF!</v>
      </c>
      <c r="AM189" s="96" t="e">
        <f>IF(+NFL!$F282="Denver",+NFL!#REF!,IF(+NFL!$H282="Denver",+NFL!#REF!,0))</f>
        <v>#REF!</v>
      </c>
      <c r="AN189" s="81" t="e">
        <f>IF(+NFL!$F282="Denver",+NFL!#REF!,IF(+NFL!$H282="Denver",+NFL!#REF!,0))</f>
        <v>#REF!</v>
      </c>
      <c r="AO189" s="70" t="e">
        <f>IF(+NFL!$F282="Denver",+NFL!#REF!,IF(+NFL!$H282="Denver",+NFL!#REF!,0))</f>
        <v>#REF!</v>
      </c>
      <c r="AP189" s="480" t="e">
        <f>IF(+NFL!$F282="Denver",+NFL!#REF!,IF(+NFL!$H282="Denver",+NFL!#REF!,0))</f>
        <v>#REF!</v>
      </c>
      <c r="AQ189" s="72" t="e">
        <f>IF(+NFL!$F282="Denver",+NFL!#REF!,IF(+NFL!$H282="Denver",+NFL!#REF!,0))</f>
        <v>#REF!</v>
      </c>
      <c r="AR189" s="81" t="e">
        <f>IF(+NFL!$F282="Denver",+NFL!#REF!,IF(+NFL!$H282="Denver",+NFL!#REF!,0))</f>
        <v>#REF!</v>
      </c>
      <c r="AS189" s="96" t="e">
        <f>IF(+NFL!$F282="Denver",+NFL!#REF!,IF(+NFL!$H282="Denver",+NFL!#REF!,0))</f>
        <v>#REF!</v>
      </c>
      <c r="AT189" s="96" t="e">
        <f>IF(+NFL!$F282="Denver",+NFL!#REF!,IF(+NFL!$H282="Denver",+NFL!#REF!,0))</f>
        <v>#REF!</v>
      </c>
      <c r="AU189" s="81" t="e">
        <f>IF(+NFL!$F282="Denver",+NFL!#REF!,IF(+NFL!$H282="Denver",+NFL!#REF!,0))</f>
        <v>#REF!</v>
      </c>
      <c r="AV189" s="96" t="e">
        <f>IF(+NFL!$F282="Denver",+NFL!#REF!,IF(+NFL!$H282="Denver",+NFL!#REF!,0))</f>
        <v>#REF!</v>
      </c>
      <c r="AW189" s="70" t="e">
        <f>IF(+NFL!$F282="Denver",+NFL!#REF!,IF(+NFL!$H282="Denver",+NFL!#REF!,0))</f>
        <v>#REF!</v>
      </c>
      <c r="AX189" s="96" t="e">
        <f>IF(+NFL!$F282="Denver",+NFL!#REF!,IF(+NFL!$H282="Denver",+NFL!#REF!,0))</f>
        <v>#REF!</v>
      </c>
      <c r="AY189" s="81" t="e">
        <f>IF(+NFL!$F282="Denver",+NFL!#REF!,IF(+NFL!$H282="Denver",+NFL!#REF!,0))</f>
        <v>#REF!</v>
      </c>
      <c r="AZ189" s="96" t="e">
        <f>IF(+NFL!$F282="Denver",+NFL!#REF!,IF(+NFL!$H282="Denver",+NFL!#REF!,0))</f>
        <v>#REF!</v>
      </c>
      <c r="BA189" s="70" t="e">
        <f>IF(+NFL!$F282="Denver",+NFL!#REF!,IF(+NFL!$H282="Denver",+NFL!#REF!,0))</f>
        <v>#REF!</v>
      </c>
      <c r="BB189" s="70" t="e">
        <f>IF(+NFL!$F282="Denver",+NFL!#REF!,IF(+NFL!$H282="Denver",+NFL!#REF!,0))</f>
        <v>#REF!</v>
      </c>
      <c r="BC189" s="592" t="e">
        <f>IF(+NFL!$F282="Denver",+NFL!#REF!,IF(+NFL!$H282="Denver",+NFL!#REF!,0))</f>
        <v>#REF!</v>
      </c>
      <c r="BD189" s="81" t="e">
        <f>IF(+NFL!$F282="Denver",+NFL!#REF!,IF(+NFL!$H282="Denver",+NFL!#REF!,0))</f>
        <v>#REF!</v>
      </c>
      <c r="BE189" s="96" t="e">
        <f>IF(+NFL!$F282="Denver",+NFL!#REF!,IF(+NFL!$H282="Denver",+NFL!#REF!,0))</f>
        <v>#REF!</v>
      </c>
      <c r="BF189" s="70" t="e">
        <f>IF(+NFL!$F282="Denver",+NFL!#REF!,IF(+NFL!$H282="Denver",+NFL!#REF!,0))</f>
        <v>#REF!</v>
      </c>
      <c r="BG189" s="81" t="e">
        <f>IF(+NFL!$F282="Denver",+NFL!#REF!,IF(+NFL!$H282="Denver",+NFL!#REF!,0))</f>
        <v>#REF!</v>
      </c>
      <c r="BH189" s="96" t="e">
        <f>IF(+NFL!$F282="Denver",+NFL!#REF!,IF(+NFL!$H282="Denver",+NFL!#REF!,0))</f>
        <v>#REF!</v>
      </c>
      <c r="BI189" s="70" t="e">
        <f>IF(+NFL!$F282="Denver",+NFL!#REF!,IF(+NFL!$H282="Denver",+NFL!#REF!,0))</f>
        <v>#REF!</v>
      </c>
      <c r="BJ189" s="124" t="e">
        <f>IF(+NFL!$F282="Denver",+NFL!#REF!,IF(+NFL!$H282="Denver",+NFL!#REF!,0))</f>
        <v>#REF!</v>
      </c>
      <c r="BK189" s="182" t="e">
        <f>IF(+NFL!$F282="Denver",+NFL!#REF!,IF(+NFL!$H282="Denver",+NFL!#REF!,0))</f>
        <v>#REF!</v>
      </c>
    </row>
    <row r="190" spans="1:63" x14ac:dyDescent="0.8">
      <c r="A190" s="70">
        <f>IF(+NFL!$F282="Denver",+NFL!A282,IF(+NFL!$H282="Denver",+NFL!A282,0))</f>
        <v>16</v>
      </c>
      <c r="B190" s="480" t="str">
        <f>IF(+NFL!$F282="Denver",+NFL!B282,IF(+NFL!$H282="Denver",+NFL!B282,0))</f>
        <v>Sun</v>
      </c>
      <c r="C190" s="72">
        <f>IF(+NFL!$F282="Denver",+NFL!C282,IF(+NFL!$H282="Denver",+NFL!C282,0))</f>
        <v>44556</v>
      </c>
      <c r="D190" s="73">
        <f>IF(+NFL!$F282="Denver",+NFL!D282,IF(+NFL!$H282="Denver",+NFL!D282,0))</f>
        <v>0.67708333333333337</v>
      </c>
      <c r="E190" s="70" t="str">
        <f>IF(+NFL!$F282="Denver",+NFL!E282,IF(+NFL!$H282="Denver",+NFL!E282,0))</f>
        <v>CBS</v>
      </c>
      <c r="F190" s="176" t="str">
        <f>IF(+NFL!$F282="Denver",+NFL!F282,IF(+NFL!$H282="Denver",+NFL!F282,0))</f>
        <v>Denver</v>
      </c>
      <c r="G190" s="70" t="str">
        <f>IF(+NFL!$F282="Denver",+NFL!G282,IF(+NFL!$H282="Denver",+NFL!G282,0))</f>
        <v>AFCW</v>
      </c>
      <c r="H190" s="176" t="str">
        <f>IF(+NFL!$F282="Denver",+NFL!H282,IF(+NFL!$H282="Denver",+NFL!H282,0))</f>
        <v>Las Vegas</v>
      </c>
      <c r="I190" s="70" t="str">
        <f>IF(+NFL!$F282="Denver",+NFL!I282,IF(+NFL!$H282="Denver",+NFL!I282,0))</f>
        <v>AFCW</v>
      </c>
      <c r="J190" s="496" t="str">
        <f>IF(+NFL!$F282="Denver",+NFL!J282,IF(+NFL!$H282="Denver",+NFL!J282,0))</f>
        <v>Las Vegas</v>
      </c>
      <c r="K190" s="510" t="str">
        <f>IF(+NFL!$F282="Denver",+NFL!K282,IF(+NFL!$H282="Denver",+NFL!K282,0))</f>
        <v>Denver</v>
      </c>
      <c r="L190" s="508">
        <f>IF(+NFL!$F282="Denver",+NFL!L282,IF(+NFL!$H282="Denver",+NFL!L282,0))</f>
        <v>1</v>
      </c>
      <c r="M190" s="574">
        <f>IF(+NFL!$F282="Denver",+NFL!M282,IF(+NFL!$H282="Denver",+NFL!M282,0))</f>
        <v>41.5</v>
      </c>
      <c r="N190" s="583" t="str">
        <f>IF(+NFL!$F282="Denver",+NFL!N282,IF(+NFL!$H282="Denver",+NFL!N282,0))</f>
        <v>Las Vegas</v>
      </c>
      <c r="O190" s="584">
        <f>IF(+NFL!$F282="Denver",+NFL!O282,IF(+NFL!$H282="Denver",+NFL!O282,0))</f>
        <v>17</v>
      </c>
      <c r="P190" s="583" t="str">
        <f>IF(+NFL!$F282="Denver",+NFL!P282,IF(+NFL!$H282="Denver",+NFL!P282,0))</f>
        <v>Denver</v>
      </c>
      <c r="Q190" s="585">
        <f>IF(+NFL!$F282="Denver",+NFL!Q282,IF(+NFL!$H282="Denver",+NFL!Q282,0))</f>
        <v>13</v>
      </c>
      <c r="R190" s="586" t="str">
        <f>IF(+NFL!$F282="Denver",+NFL!R282,IF(+NFL!$H282="Denver",+NFL!R282,0))</f>
        <v>Las Vegas</v>
      </c>
      <c r="S190" s="585" t="str">
        <f>IF(+NFL!$F282="Denver",+NFL!S282,IF(+NFL!$H282="Denver",+NFL!S282,0))</f>
        <v>Denver</v>
      </c>
      <c r="T190" s="586" t="str">
        <f>IF(+NFL!$F282="Denver",+NFL!T282,IF(+NFL!$H282="Denver",+NFL!T282,0))</f>
        <v>Las Vegas</v>
      </c>
      <c r="U190" s="585" t="str">
        <f>IF(+NFL!$F282="Denver",+NFL!U282,IF(+NFL!$H282="Denver",+NFL!U282,0))</f>
        <v>W</v>
      </c>
      <c r="V190" s="586">
        <f>IF(+NFL!$F296="Denver",+NFL!#REF!,IF(+NFL!$H296="Denver",+NFL!#REF!,0))</f>
        <v>0</v>
      </c>
      <c r="W190" s="585">
        <f>IF(+NFL!$F296="Denver",+NFL!#REF!,IF(+NFL!$H296="Denver",+NFL!#REF!,0))</f>
        <v>0</v>
      </c>
      <c r="X190" s="586">
        <f>IF(+NFL!$F296="Denver",+NFL!#REF!,IF(+NFL!$H296="Denver",+NFL!#REF!,0))</f>
        <v>0</v>
      </c>
      <c r="Y190" s="585">
        <f>IF(+NFL!$F296="Denver",+NFL!#REF!,IF(+NFL!$H296="Denver",+NFL!#REF!,0))</f>
        <v>0</v>
      </c>
      <c r="Z190" s="586">
        <f>IF(+NFL!$F296="Denver",+NFL!#REF!,IF(+NFL!$H296="Denver",+NFL!#REF!,0))</f>
        <v>0</v>
      </c>
      <c r="AA190" s="585">
        <f>IF(+NFL!$F296="Denver",+NFL!#REF!,IF(+NFL!$H296="Denver",+NFL!#REF!,0))</f>
        <v>0</v>
      </c>
      <c r="AB190" s="124">
        <f>IF(+NFL!$F296="Denver",+NFL!#REF!,IF(+NFL!$H296="Denver",+NFL!#REF!,0))</f>
        <v>0</v>
      </c>
      <c r="AC190" s="182">
        <f>IF(+NFL!$F296="Denver",+NFL!#REF!,IF(+NFL!$H296="Denver",+NFL!#REF!,0))</f>
        <v>0</v>
      </c>
      <c r="AD190" s="496">
        <f>IF(+NFL!$F296="Denver",+NFL!#REF!,IF(+NFL!$H296="Denver",+NFL!#REF!,0))</f>
        <v>0</v>
      </c>
      <c r="AE190" s="565">
        <f>IF(+NFL!$F296="Denver",+NFL!#REF!,IF(+NFL!$H296="Denver",+NFL!#REF!,0))</f>
        <v>0</v>
      </c>
      <c r="AF190" s="496">
        <f>IF(+NFL!$F296="Denver",+NFL!#REF!,IF(+NFL!$H296="Denver",+NFL!#REF!,0))</f>
        <v>0</v>
      </c>
      <c r="AG190" s="565">
        <f>IF(+NFL!$F296="Denver",+NFL!#REF!,IF(+NFL!$H296="Denver",+NFL!#REF!,0))</f>
        <v>0</v>
      </c>
      <c r="AH190" s="496">
        <f>IF(+NFL!$F296="Denver",+NFL!#REF!,IF(+NFL!$H296="Denver",+NFL!#REF!,0))</f>
        <v>0</v>
      </c>
      <c r="AI190" s="565">
        <f>IF(+NFL!$F296="Denver",+NFL!#REF!,IF(+NFL!$H296="Denver",+NFL!#REF!,0))</f>
        <v>0</v>
      </c>
      <c r="AJ190" s="496">
        <f>IF(+NFL!$F296="Denver",+NFL!#REF!,IF(+NFL!$H296="Denver",+NFL!#REF!,0))</f>
        <v>0</v>
      </c>
      <c r="AK190" s="565">
        <f>IF(+NFL!$F296="Denver",+NFL!#REF!,IF(+NFL!$H296="Denver",+NFL!#REF!,0))</f>
        <v>0</v>
      </c>
      <c r="AL190" s="81">
        <f>IF(+NFL!$F296="Denver",+NFL!#REF!,IF(+NFL!$H296="Denver",+NFL!#REF!,0))</f>
        <v>0</v>
      </c>
      <c r="AM190" s="96">
        <f>IF(+NFL!$F296="Denver",+NFL!#REF!,IF(+NFL!$H296="Denver",+NFL!#REF!,0))</f>
        <v>0</v>
      </c>
      <c r="AN190" s="81">
        <f>IF(+NFL!$F296="Denver",+NFL!#REF!,IF(+NFL!$H296="Denver",+NFL!#REF!,0))</f>
        <v>0</v>
      </c>
      <c r="AO190" s="70">
        <f>IF(+NFL!$F296="Denver",+NFL!#REF!,IF(+NFL!$H296="Denver",+NFL!#REF!,0))</f>
        <v>0</v>
      </c>
      <c r="AP190" s="480">
        <f>IF(+NFL!$F296="Denver",+NFL!#REF!,IF(+NFL!$H296="Denver",+NFL!#REF!,0))</f>
        <v>0</v>
      </c>
      <c r="AQ190" s="72">
        <f>IF(+NFL!$F296="Denver",+NFL!#REF!,IF(+NFL!$H296="Denver",+NFL!#REF!,0))</f>
        <v>0</v>
      </c>
      <c r="AR190" s="81">
        <f>IF(+NFL!$F296="Denver",+NFL!#REF!,IF(+NFL!$H296="Denver",+NFL!#REF!,0))</f>
        <v>0</v>
      </c>
      <c r="AS190" s="96">
        <f>IF(+NFL!$F296="Denver",+NFL!#REF!,IF(+NFL!$H296="Denver",+NFL!#REF!,0))</f>
        <v>0</v>
      </c>
      <c r="AT190" s="96">
        <f>IF(+NFL!$F296="Denver",+NFL!#REF!,IF(+NFL!$H296="Denver",+NFL!#REF!,0))</f>
        <v>0</v>
      </c>
      <c r="AU190" s="81">
        <f>IF(+NFL!$F296="Denver",+NFL!#REF!,IF(+NFL!$H296="Denver",+NFL!#REF!,0))</f>
        <v>0</v>
      </c>
      <c r="AV190" s="96">
        <f>IF(+NFL!$F296="Denver",+NFL!#REF!,IF(+NFL!$H296="Denver",+NFL!#REF!,0))</f>
        <v>0</v>
      </c>
      <c r="AW190" s="70">
        <f>IF(+NFL!$F296="Denver",+NFL!#REF!,IF(+NFL!$H296="Denver",+NFL!#REF!,0))</f>
        <v>0</v>
      </c>
      <c r="AX190" s="96">
        <f>IF(+NFL!$F296="Denver",+NFL!#REF!,IF(+NFL!$H296="Denver",+NFL!#REF!,0))</f>
        <v>0</v>
      </c>
      <c r="AY190" s="81">
        <f>IF(+NFL!$F296="Denver",+NFL!#REF!,IF(+NFL!$H296="Denver",+NFL!#REF!,0))</f>
        <v>0</v>
      </c>
      <c r="AZ190" s="96">
        <f>IF(+NFL!$F296="Denver",+NFL!#REF!,IF(+NFL!$H296="Denver",+NFL!#REF!,0))</f>
        <v>0</v>
      </c>
      <c r="BA190" s="70">
        <f>IF(+NFL!$F296="Denver",+NFL!#REF!,IF(+NFL!$H296="Denver",+NFL!#REF!,0))</f>
        <v>0</v>
      </c>
      <c r="BB190" s="70">
        <f>IF(+NFL!$F296="Denver",+NFL!#REF!,IF(+NFL!$H296="Denver",+NFL!#REF!,0))</f>
        <v>0</v>
      </c>
      <c r="BC190" s="592">
        <f>IF(+NFL!$F296="Denver",+NFL!#REF!,IF(+NFL!$H296="Denver",+NFL!#REF!,0))</f>
        <v>0</v>
      </c>
      <c r="BD190" s="81">
        <f>IF(+NFL!$F296="Denver",+NFL!#REF!,IF(+NFL!$H296="Denver",+NFL!#REF!,0))</f>
        <v>0</v>
      </c>
      <c r="BE190" s="96">
        <f>IF(+NFL!$F296="Denver",+NFL!#REF!,IF(+NFL!$H296="Denver",+NFL!#REF!,0))</f>
        <v>0</v>
      </c>
      <c r="BF190" s="70">
        <f>IF(+NFL!$F296="Denver",+NFL!#REF!,IF(+NFL!$H296="Denver",+NFL!#REF!,0))</f>
        <v>0</v>
      </c>
      <c r="BG190" s="81">
        <f>IF(+NFL!$F296="Denver",+NFL!#REF!,IF(+NFL!$H296="Denver",+NFL!#REF!,0))</f>
        <v>0</v>
      </c>
      <c r="BH190" s="96">
        <f>IF(+NFL!$F296="Denver",+NFL!#REF!,IF(+NFL!$H296="Denver",+NFL!#REF!,0))</f>
        <v>0</v>
      </c>
      <c r="BI190" s="70">
        <f>IF(+NFL!$F296="Denver",+NFL!#REF!,IF(+NFL!$H296="Denver",+NFL!#REF!,0))</f>
        <v>0</v>
      </c>
      <c r="BJ190" s="124">
        <f>IF(+NFL!$F296="Denver",+NFL!#REF!,IF(+NFL!$H296="Denver",+NFL!#REF!,0))</f>
        <v>0</v>
      </c>
      <c r="BK190" s="182">
        <f>IF(+NFL!$F296="Denver",+NFL!#REF!,IF(+NFL!$H296="Denver",+NFL!#REF!,0))</f>
        <v>0</v>
      </c>
    </row>
    <row r="191" spans="1:63" x14ac:dyDescent="0.8">
      <c r="A191" s="70">
        <f>IF(+NFL!$F295="Denver",+NFL!A295,IF(+NFL!$H295="Denver",+NFL!A295,0))</f>
        <v>17</v>
      </c>
      <c r="B191" s="480" t="str">
        <f>IF(+NFL!$F295="Denver",+NFL!B295,IF(+NFL!$H295="Denver",+NFL!B295,0))</f>
        <v>Sat</v>
      </c>
      <c r="C191" s="72">
        <f>IF(+NFL!$F295="Denver",+NFL!C295,IF(+NFL!$H295="Denver",+NFL!C295,0))</f>
        <v>44563</v>
      </c>
      <c r="D191" s="73">
        <f>IF(+NFL!$F295="Denver",+NFL!D295,IF(+NFL!$H295="Denver",+NFL!D295,0))</f>
        <v>0.54166666666666663</v>
      </c>
      <c r="E191" s="70" t="str">
        <f>IF(+NFL!$F295="Denver",+NFL!E295,IF(+NFL!$H295="Denver",+NFL!E295,0))</f>
        <v>CBS</v>
      </c>
      <c r="F191" s="176" t="str">
        <f>IF(+NFL!$F295="Denver",+NFL!F295,IF(+NFL!$H295="Denver",+NFL!F295,0))</f>
        <v>Denver</v>
      </c>
      <c r="G191" s="70" t="str">
        <f>IF(+NFL!$F295="Denver",+NFL!G295,IF(+NFL!$H295="Denver",+NFL!G295,0))</f>
        <v>AFCW</v>
      </c>
      <c r="H191" s="176" t="str">
        <f>IF(+NFL!$F295="Denver",+NFL!H295,IF(+NFL!$H295="Denver",+NFL!H295,0))</f>
        <v>LA Chargers</v>
      </c>
      <c r="I191" s="70" t="str">
        <f>IF(+NFL!$F295="Denver",+NFL!I295,IF(+NFL!$H295="Denver",+NFL!I295,0))</f>
        <v>AFCW</v>
      </c>
      <c r="J191" s="496" t="str">
        <f>IF(+NFL!$F295="Denver",+NFL!J295,IF(+NFL!$H295="Denver",+NFL!J295,0))</f>
        <v>LA Chargers</v>
      </c>
      <c r="K191" s="510" t="str">
        <f>IF(+NFL!$F295="Denver",+NFL!K295,IF(+NFL!$H295="Denver",+NFL!K295,0))</f>
        <v>Denver</v>
      </c>
      <c r="L191" s="508">
        <f>IF(+NFL!$F295="Denver",+NFL!L295,IF(+NFL!$H295="Denver",+NFL!L295,0))</f>
        <v>7.5</v>
      </c>
      <c r="M191" s="574">
        <f>IF(+NFL!$F295="Denver",+NFL!M295,IF(+NFL!$H295="Denver",+NFL!M295,0))</f>
        <v>45.5</v>
      </c>
      <c r="N191" s="583" t="str">
        <f>IF(+NFL!$F295="Denver",+NFL!N295,IF(+NFL!$H295="Denver",+NFL!N295,0))</f>
        <v>LA Chargers</v>
      </c>
      <c r="O191" s="584">
        <f>IF(+NFL!$F295="Denver",+NFL!O295,IF(+NFL!$H295="Denver",+NFL!O295,0))</f>
        <v>34</v>
      </c>
      <c r="P191" s="583" t="str">
        <f>IF(+NFL!$F295="Denver",+NFL!P295,IF(+NFL!$H295="Denver",+NFL!P295,0))</f>
        <v>Denver</v>
      </c>
      <c r="Q191" s="585">
        <f>IF(+NFL!$F295="Denver",+NFL!Q295,IF(+NFL!$H295="Denver",+NFL!Q295,0))</f>
        <v>13</v>
      </c>
      <c r="R191" s="586" t="str">
        <f>IF(+NFL!$F295="Denver",+NFL!R295,IF(+NFL!$H295="Denver",+NFL!R295,0))</f>
        <v>LA Chargers</v>
      </c>
      <c r="S191" s="585" t="str">
        <f>IF(+NFL!$F295="Denver",+NFL!S295,IF(+NFL!$H295="Denver",+NFL!S295,0))</f>
        <v>Denver</v>
      </c>
      <c r="T191" s="586">
        <f>IF(+NFL!$F295="Denver",+NFL!T295,IF(+NFL!$H295="Denver",+NFL!T295,0))</f>
        <v>0</v>
      </c>
      <c r="U191" s="585" t="str">
        <f>IF(+NFL!$F295="Denver",+NFL!U295,IF(+NFL!$H295="Denver",+NFL!U295,0))</f>
        <v>L</v>
      </c>
      <c r="V191" s="586">
        <f>IF(+NFL!$F319="Denver",+NFL!#REF!,IF(+NFL!$H319="Denver",+NFL!#REF!,0))</f>
        <v>0</v>
      </c>
      <c r="W191" s="585">
        <f>IF(+NFL!$F319="Denver",+NFL!#REF!,IF(+NFL!$H319="Denver",+NFL!#REF!,0))</f>
        <v>0</v>
      </c>
      <c r="X191" s="586">
        <f>IF(+NFL!$F319="Denver",+NFL!#REF!,IF(+NFL!$H319="Denver",+NFL!#REF!,0))</f>
        <v>0</v>
      </c>
      <c r="Y191" s="585">
        <f>IF(+NFL!$F319="Denver",+NFL!#REF!,IF(+NFL!$H319="Denver",+NFL!#REF!,0))</f>
        <v>0</v>
      </c>
      <c r="Z191" s="586">
        <f>IF(+NFL!$F319="Denver",+NFL!#REF!,IF(+NFL!$H319="Denver",+NFL!#REF!,0))</f>
        <v>0</v>
      </c>
      <c r="AA191" s="585">
        <f>IF(+NFL!$F319="Denver",+NFL!#REF!,IF(+NFL!$H319="Denver",+NFL!#REF!,0))</f>
        <v>0</v>
      </c>
      <c r="AB191" s="124">
        <f>IF(+NFL!$F319="Denver",+NFL!#REF!,IF(+NFL!$H319="Denver",+NFL!#REF!,0))</f>
        <v>0</v>
      </c>
      <c r="AC191" s="182">
        <f>IF(+NFL!$F319="Denver",+NFL!#REF!,IF(+NFL!$H319="Denver",+NFL!#REF!,0))</f>
        <v>0</v>
      </c>
      <c r="AD191" s="496">
        <f>IF(+NFL!$F319="Denver",+NFL!#REF!,IF(+NFL!$H319="Denver",+NFL!#REF!,0))</f>
        <v>0</v>
      </c>
      <c r="AE191" s="565">
        <f>IF(+NFL!$F319="Denver",+NFL!#REF!,IF(+NFL!$H319="Denver",+NFL!#REF!,0))</f>
        <v>0</v>
      </c>
      <c r="AF191" s="496">
        <f>IF(+NFL!$F319="Denver",+NFL!#REF!,IF(+NFL!$H319="Denver",+NFL!#REF!,0))</f>
        <v>0</v>
      </c>
      <c r="AG191" s="565">
        <f>IF(+NFL!$F319="Denver",+NFL!#REF!,IF(+NFL!$H319="Denver",+NFL!#REF!,0))</f>
        <v>0</v>
      </c>
      <c r="AH191" s="496">
        <f>IF(+NFL!$F319="Denver",+NFL!#REF!,IF(+NFL!$H319="Denver",+NFL!#REF!,0))</f>
        <v>0</v>
      </c>
      <c r="AI191" s="565">
        <f>IF(+NFL!$F319="Denver",+NFL!#REF!,IF(+NFL!$H319="Denver",+NFL!#REF!,0))</f>
        <v>0</v>
      </c>
      <c r="AJ191" s="496">
        <f>IF(+NFL!$F319="Denver",+NFL!#REF!,IF(+NFL!$H319="Denver",+NFL!#REF!,0))</f>
        <v>0</v>
      </c>
      <c r="AK191" s="565">
        <f>IF(+NFL!$F319="Denver",+NFL!#REF!,IF(+NFL!$H319="Denver",+NFL!#REF!,0))</f>
        <v>0</v>
      </c>
      <c r="AL191" s="81">
        <f>IF(+NFL!$F319="Denver",+NFL!#REF!,IF(+NFL!$H319="Denver",+NFL!#REF!,0))</f>
        <v>0</v>
      </c>
      <c r="AM191" s="96">
        <f>IF(+NFL!$F319="Denver",+NFL!#REF!,IF(+NFL!$H319="Denver",+NFL!#REF!,0))</f>
        <v>0</v>
      </c>
      <c r="AN191" s="81">
        <f>IF(+NFL!$F319="Denver",+NFL!#REF!,IF(+NFL!$H319="Denver",+NFL!#REF!,0))</f>
        <v>0</v>
      </c>
      <c r="AO191" s="70">
        <f>IF(+NFL!$F319="Denver",+NFL!#REF!,IF(+NFL!$H319="Denver",+NFL!#REF!,0))</f>
        <v>0</v>
      </c>
      <c r="AP191" s="480">
        <f>IF(+NFL!$F319="Denver",+NFL!#REF!,IF(+NFL!$H319="Denver",+NFL!#REF!,0))</f>
        <v>0</v>
      </c>
      <c r="AQ191" s="72">
        <f>IF(+NFL!$F319="Denver",+NFL!#REF!,IF(+NFL!$H319="Denver",+NFL!#REF!,0))</f>
        <v>0</v>
      </c>
      <c r="AR191" s="81">
        <f>IF(+NFL!$F319="Denver",+NFL!#REF!,IF(+NFL!$H319="Denver",+NFL!#REF!,0))</f>
        <v>0</v>
      </c>
      <c r="AS191" s="96">
        <f>IF(+NFL!$F319="Denver",+NFL!#REF!,IF(+NFL!$H319="Denver",+NFL!#REF!,0))</f>
        <v>0</v>
      </c>
      <c r="AT191" s="96">
        <f>IF(+NFL!$F319="Denver",+NFL!#REF!,IF(+NFL!$H319="Denver",+NFL!#REF!,0))</f>
        <v>0</v>
      </c>
      <c r="AU191" s="81">
        <f>IF(+NFL!$F319="Denver",+NFL!#REF!,IF(+NFL!$H319="Denver",+NFL!#REF!,0))</f>
        <v>0</v>
      </c>
      <c r="AV191" s="96">
        <f>IF(+NFL!$F319="Denver",+NFL!#REF!,IF(+NFL!$H319="Denver",+NFL!#REF!,0))</f>
        <v>0</v>
      </c>
      <c r="AW191" s="70">
        <f>IF(+NFL!$F319="Denver",+NFL!#REF!,IF(+NFL!$H319="Denver",+NFL!#REF!,0))</f>
        <v>0</v>
      </c>
      <c r="AX191" s="96">
        <f>IF(+NFL!$F319="Denver",+NFL!#REF!,IF(+NFL!$H319="Denver",+NFL!#REF!,0))</f>
        <v>0</v>
      </c>
      <c r="AY191" s="81">
        <f>IF(+NFL!$F319="Denver",+NFL!#REF!,IF(+NFL!$H319="Denver",+NFL!#REF!,0))</f>
        <v>0</v>
      </c>
      <c r="AZ191" s="96">
        <f>IF(+NFL!$F319="Denver",+NFL!#REF!,IF(+NFL!$H319="Denver",+NFL!#REF!,0))</f>
        <v>0</v>
      </c>
      <c r="BA191" s="70">
        <f>IF(+NFL!$F319="Denver",+NFL!#REF!,IF(+NFL!$H319="Denver",+NFL!#REF!,0))</f>
        <v>0</v>
      </c>
      <c r="BB191" s="70">
        <f>IF(+NFL!$F319="Denver",+NFL!#REF!,IF(+NFL!$H319="Denver",+NFL!#REF!,0))</f>
        <v>0</v>
      </c>
      <c r="BC191" s="592">
        <f>IF(+NFL!$F319="Denver",+NFL!#REF!,IF(+NFL!$H319="Denver",+NFL!#REF!,0))</f>
        <v>0</v>
      </c>
      <c r="BD191" s="81">
        <f>IF(+NFL!$F319="Denver",+NFL!#REF!,IF(+NFL!$H319="Denver",+NFL!#REF!,0))</f>
        <v>0</v>
      </c>
      <c r="BE191" s="96">
        <f>IF(+NFL!$F319="Denver",+NFL!#REF!,IF(+NFL!$H319="Denver",+NFL!#REF!,0))</f>
        <v>0</v>
      </c>
      <c r="BF191" s="70">
        <f>IF(+NFL!$F319="Denver",+NFL!#REF!,IF(+NFL!$H319="Denver",+NFL!#REF!,0))</f>
        <v>0</v>
      </c>
      <c r="BG191" s="81">
        <f>IF(+NFL!$F319="Denver",+NFL!#REF!,IF(+NFL!$H319="Denver",+NFL!#REF!,0))</f>
        <v>0</v>
      </c>
      <c r="BH191" s="96">
        <f>IF(+NFL!$F319="Denver",+NFL!#REF!,IF(+NFL!$H319="Denver",+NFL!#REF!,0))</f>
        <v>0</v>
      </c>
      <c r="BI191" s="70">
        <f>IF(+NFL!$F319="Denver",+NFL!#REF!,IF(+NFL!$H319="Denver",+NFL!#REF!,0))</f>
        <v>0</v>
      </c>
      <c r="BJ191" s="124">
        <f>IF(+NFL!$F319="Denver",+NFL!#REF!,IF(+NFL!$H319="Denver",+NFL!#REF!,0))</f>
        <v>0</v>
      </c>
      <c r="BK191" s="182">
        <f>IF(+NFL!$F319="Denver",+NFL!#REF!,IF(+NFL!$H319="Denver",+NFL!#REF!,0))</f>
        <v>0</v>
      </c>
    </row>
    <row r="192" spans="1:63" x14ac:dyDescent="0.8">
      <c r="A192" s="70">
        <f>IF(+NFL!$F313="Denver",+NFL!A313,IF(+NFL!$H313="Denver",+NFL!A313,0))</f>
        <v>18</v>
      </c>
      <c r="B192" s="480" t="str">
        <f>IF(+NFL!$F313="Denver",+NFL!B313,IF(+NFL!$H313="Denver",+NFL!B313,0))</f>
        <v>Sun</v>
      </c>
      <c r="C192" s="72">
        <f>IF(+NFL!$F313="Denver",+NFL!C313,IF(+NFL!$H313="Denver",+NFL!C313,0))</f>
        <v>44570</v>
      </c>
      <c r="D192" s="73">
        <f>IF(+NFL!$F313="Denver",+NFL!D313,IF(+NFL!$H313="Denver",+NFL!D313,0))</f>
        <v>0.67708333333333337</v>
      </c>
      <c r="E192" s="70" t="str">
        <f>IF(+NFL!$F313="Denver",+NFL!E313,IF(+NFL!$H313="Denver",+NFL!E313,0))</f>
        <v>CBS</v>
      </c>
      <c r="F192" s="176" t="str">
        <f>IF(+NFL!$F313="Denver",+NFL!F313,IF(+NFL!$H313="Denver",+NFL!F313,0))</f>
        <v>Kansas City</v>
      </c>
      <c r="G192" s="70" t="str">
        <f>IF(+NFL!$F313="Denver",+NFL!G313,IF(+NFL!$H313="Denver",+NFL!G313,0))</f>
        <v>AFCW</v>
      </c>
      <c r="H192" s="176" t="str">
        <f>IF(+NFL!$F313="Denver",+NFL!H313,IF(+NFL!$H313="Denver",+NFL!H313,0))</f>
        <v>Denver</v>
      </c>
      <c r="I192" s="70" t="str">
        <f>IF(+NFL!$F313="Denver",+NFL!I313,IF(+NFL!$H313="Denver",+NFL!I313,0))</f>
        <v>AFCW</v>
      </c>
      <c r="J192" s="496" t="str">
        <f>IF(+NFL!$F313="Denver",+NFL!J313,IF(+NFL!$H313="Denver",+NFL!J313,0))</f>
        <v>Kansas City</v>
      </c>
      <c r="K192" s="510" t="str">
        <f>IF(+NFL!$F313="Denver",+NFL!K313,IF(+NFL!$H313="Denver",+NFL!K313,0))</f>
        <v>Denver</v>
      </c>
      <c r="L192" s="508">
        <f>IF(+NFL!$F313="Denver",+NFL!L313,IF(+NFL!$H313="Denver",+NFL!L313,0))</f>
        <v>11</v>
      </c>
      <c r="M192" s="574">
        <f>IF(+NFL!$F313="Denver",+NFL!M313,IF(+NFL!$H313="Denver",+NFL!M313,0))</f>
        <v>44.5</v>
      </c>
      <c r="N192" s="583" t="str">
        <f>IF(+NFL!$F313="Denver",+NFL!N313,IF(+NFL!$H313="Denver",+NFL!N313,0))</f>
        <v>Kansas City</v>
      </c>
      <c r="O192" s="584">
        <f>IF(+NFL!$F313="Denver",+NFL!O313,IF(+NFL!$H313="Denver",+NFL!O313,0))</f>
        <v>28</v>
      </c>
      <c r="P192" s="583" t="str">
        <f>IF(+NFL!$F313="Denver",+NFL!P313,IF(+NFL!$H313="Denver",+NFL!P313,0))</f>
        <v>Denver</v>
      </c>
      <c r="Q192" s="585">
        <f>IF(+NFL!$F313="Denver",+NFL!Q313,IF(+NFL!$H313="Denver",+NFL!Q313,0))</f>
        <v>24</v>
      </c>
      <c r="R192" s="586" t="str">
        <f>IF(+NFL!$F313="Denver",+NFL!R313,IF(+NFL!$H313="Denver",+NFL!R313,0))</f>
        <v>Denver</v>
      </c>
      <c r="S192" s="585" t="str">
        <f>IF(+NFL!$F313="Denver",+NFL!S313,IF(+NFL!$H313="Denver",+NFL!S313,0))</f>
        <v>Kansas City</v>
      </c>
      <c r="T192" s="586">
        <f>IF(+NFL!$F313="Denver",+NFL!T313,IF(+NFL!$H313="Denver",+NFL!T313,0))</f>
        <v>0</v>
      </c>
      <c r="U192" s="585" t="str">
        <f>IF(+NFL!$F313="Denver",+NFL!U313,IF(+NFL!$H313="Denver",+NFL!U313,0))</f>
        <v>L</v>
      </c>
      <c r="V192" s="586">
        <f>IF(+NFL!$F342="Denver",+NFL!#REF!,IF(+NFL!$H342="Denver",+NFL!#REF!,0))</f>
        <v>0</v>
      </c>
      <c r="W192" s="585">
        <f>IF(+NFL!$F342="Denver",+NFL!#REF!,IF(+NFL!$H342="Denver",+NFL!#REF!,0))</f>
        <v>0</v>
      </c>
      <c r="X192" s="586">
        <f>IF(+NFL!$F342="Denver",+NFL!#REF!,IF(+NFL!$H342="Denver",+NFL!#REF!,0))</f>
        <v>0</v>
      </c>
      <c r="Y192" s="585">
        <f>IF(+NFL!$F342="Denver",+NFL!#REF!,IF(+NFL!$H342="Denver",+NFL!#REF!,0))</f>
        <v>0</v>
      </c>
      <c r="Z192" s="586">
        <f>IF(+NFL!$F342="Denver",+NFL!#REF!,IF(+NFL!$H342="Denver",+NFL!#REF!,0))</f>
        <v>0</v>
      </c>
      <c r="AA192" s="585">
        <f>IF(+NFL!$F342="Denver",+NFL!#REF!,IF(+NFL!$H342="Denver",+NFL!#REF!,0))</f>
        <v>0</v>
      </c>
      <c r="AB192" s="124">
        <f>IF(+NFL!$F342="Denver",+NFL!#REF!,IF(+NFL!$H342="Denver",+NFL!#REF!,0))</f>
        <v>0</v>
      </c>
      <c r="AC192" s="182">
        <f>IF(+NFL!$F342="Denver",+NFL!#REF!,IF(+NFL!$H342="Denver",+NFL!#REF!,0))</f>
        <v>0</v>
      </c>
      <c r="AD192" s="496">
        <f>IF(+NFL!$F342="Denver",+NFL!#REF!,IF(+NFL!$H342="Denver",+NFL!#REF!,0))</f>
        <v>0</v>
      </c>
      <c r="AE192" s="565">
        <f>IF(+NFL!$F342="Denver",+NFL!#REF!,IF(+NFL!$H342="Denver",+NFL!#REF!,0))</f>
        <v>0</v>
      </c>
      <c r="AF192" s="496">
        <f>IF(+NFL!$F342="Denver",+NFL!#REF!,IF(+NFL!$H342="Denver",+NFL!#REF!,0))</f>
        <v>0</v>
      </c>
      <c r="AG192" s="565">
        <f>IF(+NFL!$F342="Denver",+NFL!#REF!,IF(+NFL!$H342="Denver",+NFL!#REF!,0))</f>
        <v>0</v>
      </c>
      <c r="AH192" s="496">
        <f>IF(+NFL!$F342="Denver",+NFL!#REF!,IF(+NFL!$H342="Denver",+NFL!#REF!,0))</f>
        <v>0</v>
      </c>
      <c r="AI192" s="565">
        <f>IF(+NFL!$F342="Denver",+NFL!#REF!,IF(+NFL!$H342="Denver",+NFL!#REF!,0))</f>
        <v>0</v>
      </c>
      <c r="AJ192" s="496">
        <f>IF(+NFL!$F342="Denver",+NFL!#REF!,IF(+NFL!$H342="Denver",+NFL!#REF!,0))</f>
        <v>0</v>
      </c>
      <c r="AK192" s="565">
        <f>IF(+NFL!$F342="Denver",+NFL!#REF!,IF(+NFL!$H342="Denver",+NFL!#REF!,0))</f>
        <v>0</v>
      </c>
      <c r="AL192" s="81">
        <f>IF(+NFL!$F342="Denver",+NFL!#REF!,IF(+NFL!$H342="Denver",+NFL!#REF!,0))</f>
        <v>0</v>
      </c>
      <c r="AM192" s="96">
        <f>IF(+NFL!$F342="Denver",+NFL!#REF!,IF(+NFL!$H342="Denver",+NFL!#REF!,0))</f>
        <v>0</v>
      </c>
      <c r="AN192" s="81">
        <f>IF(+NFL!$F342="Denver",+NFL!#REF!,IF(+NFL!$H342="Denver",+NFL!#REF!,0))</f>
        <v>0</v>
      </c>
      <c r="AO192" s="70">
        <f>IF(+NFL!$F342="Denver",+NFL!#REF!,IF(+NFL!$H342="Denver",+NFL!#REF!,0))</f>
        <v>0</v>
      </c>
      <c r="AP192" s="480">
        <f>IF(+NFL!$F342="Denver",+NFL!#REF!,IF(+NFL!$H342="Denver",+NFL!#REF!,0))</f>
        <v>0</v>
      </c>
      <c r="AQ192" s="72">
        <f>IF(+NFL!$F342="Denver",+NFL!#REF!,IF(+NFL!$H342="Denver",+NFL!#REF!,0))</f>
        <v>0</v>
      </c>
      <c r="AR192" s="81">
        <f>IF(+NFL!$F342="Denver",+NFL!#REF!,IF(+NFL!$H342="Denver",+NFL!#REF!,0))</f>
        <v>0</v>
      </c>
      <c r="AS192" s="96">
        <f>IF(+NFL!$F342="Denver",+NFL!#REF!,IF(+NFL!$H342="Denver",+NFL!#REF!,0))</f>
        <v>0</v>
      </c>
      <c r="AT192" s="96">
        <f>IF(+NFL!$F342="Denver",+NFL!#REF!,IF(+NFL!$H342="Denver",+NFL!#REF!,0))</f>
        <v>0</v>
      </c>
      <c r="AU192" s="81">
        <f>IF(+NFL!$F342="Denver",+NFL!#REF!,IF(+NFL!$H342="Denver",+NFL!#REF!,0))</f>
        <v>0</v>
      </c>
      <c r="AV192" s="96">
        <f>IF(+NFL!$F342="Denver",+NFL!#REF!,IF(+NFL!$H342="Denver",+NFL!#REF!,0))</f>
        <v>0</v>
      </c>
      <c r="AW192" s="70">
        <f>IF(+NFL!$F342="Denver",+NFL!#REF!,IF(+NFL!$H342="Denver",+NFL!#REF!,0))</f>
        <v>0</v>
      </c>
      <c r="AX192" s="96">
        <f>IF(+NFL!$F342="Denver",+NFL!#REF!,IF(+NFL!$H342="Denver",+NFL!#REF!,0))</f>
        <v>0</v>
      </c>
      <c r="AY192" s="81">
        <f>IF(+NFL!$F342="Denver",+NFL!#REF!,IF(+NFL!$H342="Denver",+NFL!#REF!,0))</f>
        <v>0</v>
      </c>
      <c r="AZ192" s="96">
        <f>IF(+NFL!$F342="Denver",+NFL!#REF!,IF(+NFL!$H342="Denver",+NFL!#REF!,0))</f>
        <v>0</v>
      </c>
      <c r="BA192" s="70">
        <f>IF(+NFL!$F342="Denver",+NFL!#REF!,IF(+NFL!$H342="Denver",+NFL!#REF!,0))</f>
        <v>0</v>
      </c>
      <c r="BB192" s="70">
        <f>IF(+NFL!$F342="Denver",+NFL!#REF!,IF(+NFL!$H342="Denver",+NFL!#REF!,0))</f>
        <v>0</v>
      </c>
      <c r="BC192" s="592">
        <f>IF(+NFL!$F342="Denver",+NFL!#REF!,IF(+NFL!$H342="Denver",+NFL!#REF!,0))</f>
        <v>0</v>
      </c>
      <c r="BD192" s="81">
        <f>IF(+NFL!$F342="Denver",+NFL!#REF!,IF(+NFL!$H342="Denver",+NFL!#REF!,0))</f>
        <v>0</v>
      </c>
      <c r="BE192" s="96">
        <f>IF(+NFL!$F342="Denver",+NFL!#REF!,IF(+NFL!$H342="Denver",+NFL!#REF!,0))</f>
        <v>0</v>
      </c>
      <c r="BF192" s="70">
        <f>IF(+NFL!$F342="Denver",+NFL!#REF!,IF(+NFL!$H342="Denver",+NFL!#REF!,0))</f>
        <v>0</v>
      </c>
      <c r="BG192" s="81">
        <f>IF(+NFL!$F342="Denver",+NFL!#REF!,IF(+NFL!$H342="Denver",+NFL!#REF!,0))</f>
        <v>0</v>
      </c>
      <c r="BH192" s="96">
        <f>IF(+NFL!$F342="Denver",+NFL!#REF!,IF(+NFL!$H342="Denver",+NFL!#REF!,0))</f>
        <v>0</v>
      </c>
      <c r="BI192" s="70">
        <f>IF(+NFL!$F342="Denver",+NFL!#REF!,IF(+NFL!$H342="Denver",+NFL!#REF!,0))</f>
        <v>0</v>
      </c>
      <c r="BJ192" s="124">
        <f>IF(+NFL!$F342="Denver",+NFL!#REF!,IF(+NFL!$H342="Denver",+NFL!#REF!,0))</f>
        <v>0</v>
      </c>
      <c r="BK192" s="182">
        <f>IF(+NFL!$F342="Denver",+NFL!#REF!,IF(+NFL!$H342="Denver",+NFL!#REF!,0))</f>
        <v>0</v>
      </c>
    </row>
    <row r="193" spans="1:63" x14ac:dyDescent="0.8">
      <c r="F193" s="1311" t="str">
        <f>H194</f>
        <v>Detroit</v>
      </c>
      <c r="G193" s="1312"/>
      <c r="H193" s="1312"/>
      <c r="I193" s="1313"/>
      <c r="N193" s="583"/>
      <c r="P193" s="583"/>
      <c r="R193" s="586"/>
      <c r="S193" s="585"/>
      <c r="AN193" s="102"/>
      <c r="AY193" s="81"/>
      <c r="AZ193" s="96"/>
      <c r="BA193" s="70"/>
      <c r="BB193" s="70"/>
      <c r="BF193" s="70"/>
    </row>
    <row r="194" spans="1:63" x14ac:dyDescent="0.8">
      <c r="A194" s="70">
        <f>IF(+NFL!$F11="Detroit",+NFL!A11,IF(+NFL!$H11="Detroit",+NFL!A11,0))</f>
        <v>1</v>
      </c>
      <c r="B194" s="480" t="str">
        <f>IF(+NFL!$F11="Detroit",+NFL!B11,IF(+NFL!$H11="Detroit",+NFL!B11,0))</f>
        <v>Sun</v>
      </c>
      <c r="C194" s="72">
        <f>IF(+NFL!$F11="Detroit",+NFL!C11,IF(+NFL!$H11="Detroit",+NFL!C11,0))</f>
        <v>44451</v>
      </c>
      <c r="D194" s="73">
        <f>IF(+NFL!$F11="Detroit",+NFL!D11,IF(+NFL!$H11="Detroit",+NFL!D11,0))</f>
        <v>0.54166666666666663</v>
      </c>
      <c r="E194" s="70" t="str">
        <f>IF(+NFL!$F11="Detroit",+NFL!E11,IF(+NFL!$H11="Detroit",+NFL!E11,0))</f>
        <v>Fox</v>
      </c>
      <c r="F194" s="176" t="str">
        <f>IF(+NFL!$F11="Detroit",+NFL!F11,IF(+NFL!$H11="Detroit",+NFL!F11,0))</f>
        <v>San Francisco</v>
      </c>
      <c r="G194" s="70" t="str">
        <f>IF(+NFL!$F11="Detroit",+NFL!G11,IF(+NFL!$H11="Detroit",+NFL!G11,0))</f>
        <v>NFCW</v>
      </c>
      <c r="H194" s="176" t="str">
        <f>IF(+NFL!$F11="Detroit",+NFL!H11,IF(+NFL!$H11="Detroit",+NFL!H11,0))</f>
        <v>Detroit</v>
      </c>
      <c r="I194" s="70" t="str">
        <f>IF(+NFL!$F11="Detroit",+NFL!I11,IF(+NFL!$H11="Detroit",+NFL!I11,0))</f>
        <v>NFCN</v>
      </c>
      <c r="J194" s="496" t="str">
        <f>IF(+NFL!$F11="Detroit",+NFL!J11,IF(+NFL!$H11="Detroit",+NFL!J11,0))</f>
        <v>San Francisco</v>
      </c>
      <c r="K194" s="510" t="str">
        <f>IF(+NFL!$F11="Detroit",+NFL!K11,IF(+NFL!$H11="Detroit",+NFL!K11,0))</f>
        <v>Detroit</v>
      </c>
      <c r="L194" s="508">
        <f>IF(+NFL!$F11="Detroit",+NFL!L11,IF(+NFL!$H11="Detroit",+NFL!L11,0))</f>
        <v>7.5</v>
      </c>
      <c r="M194" s="574">
        <f>IF(+NFL!$F11="Detroit",+NFL!M11,IF(+NFL!$H11="Detroit",+NFL!M11,0))</f>
        <v>45.5</v>
      </c>
      <c r="N194" s="583" t="str">
        <f>IF(+NFL!$F11="Detroit",+NFL!N11,IF(+NFL!$H11="Detroit",+NFL!N11,0))</f>
        <v>San Francisco</v>
      </c>
      <c r="O194" s="584">
        <f>IF(+NFL!$F11="Detroit",+NFL!O11,IF(+NFL!$H11="Detroit",+NFL!O11,0))</f>
        <v>41</v>
      </c>
      <c r="P194" s="583" t="str">
        <f>IF(+NFL!$F11="Detroit",+NFL!P11,IF(+NFL!$H11="Detroit",+NFL!P11,0))</f>
        <v>Detroit</v>
      </c>
      <c r="Q194" s="585">
        <f>IF(+NFL!$F11="Detroit",+NFL!Q11,IF(+NFL!$H11="Detroit",+NFL!Q11,0))</f>
        <v>33</v>
      </c>
      <c r="R194" s="586" t="str">
        <f>IF(+NFL!$F11="Detroit",+NFL!R11,IF(+NFL!$H11="Detroit",+NFL!R11,0))</f>
        <v>San Francisco</v>
      </c>
      <c r="S194" s="585" t="str">
        <f>IF(+NFL!$F11="Detroit",+NFL!S11,IF(+NFL!$H11="Detroit",+NFL!S11,0))</f>
        <v>Detroit</v>
      </c>
      <c r="T194" s="586" t="str">
        <f>IF(+NFL!$F11="Detroit",+NFL!T11,IF(+NFL!$H11="Detroit",+NFL!T11,0))</f>
        <v>San Francisco</v>
      </c>
      <c r="U194" s="585" t="str">
        <f>IF(+NFL!$F11="Detroit",+NFL!U11,IF(+NFL!$H11="Detroit",+NFL!U11,0))</f>
        <v>W</v>
      </c>
      <c r="AP194" s="480"/>
      <c r="AQ194" s="72"/>
      <c r="AY194" s="81"/>
      <c r="AZ194" s="96"/>
      <c r="BA194" s="70"/>
      <c r="BB194" s="70"/>
      <c r="BC194" s="592"/>
      <c r="BF194" s="70"/>
    </row>
    <row r="195" spans="1:63" x14ac:dyDescent="0.8">
      <c r="A195" s="70">
        <f>IF(+NFL!$F35="Detroit",+NFL!A35,IF(+NFL!$H35="Detroit",+NFL!A35,0))</f>
        <v>2</v>
      </c>
      <c r="B195" s="480" t="str">
        <f>IF(+NFL!$F35="Detroit",+NFL!B35,IF(+NFL!$H35="Detroit",+NFL!B35,0))</f>
        <v>Mon</v>
      </c>
      <c r="C195" s="72">
        <f>IF(+NFL!$F35="Detroit",+NFL!C35,IF(+NFL!$H35="Detroit",+NFL!C35,0))</f>
        <v>44459</v>
      </c>
      <c r="D195" s="73">
        <f>IF(+NFL!$F35="Detroit",+NFL!D35,IF(+NFL!$H35="Detroit",+NFL!D35,0))</f>
        <v>0.84375</v>
      </c>
      <c r="E195" s="70" t="str">
        <f>IF(+NFL!$F35="Detroit",+NFL!E35,IF(+NFL!$H35="Detroit",+NFL!E35,0))</f>
        <v>ESPN</v>
      </c>
      <c r="F195" s="176" t="str">
        <f>IF(+NFL!$F35="Detroit",+NFL!F35,IF(+NFL!$H35="Detroit",+NFL!F35,0))</f>
        <v>Detroit</v>
      </c>
      <c r="G195" s="70" t="str">
        <f>IF(+NFL!$F35="Detroit",+NFL!G35,IF(+NFL!$H35="Detroit",+NFL!G35,0))</f>
        <v>NFCN</v>
      </c>
      <c r="H195" s="176" t="str">
        <f>IF(+NFL!$F35="Detroit",+NFL!H35,IF(+NFL!$H35="Detroit",+NFL!H35,0))</f>
        <v>Green Bay</v>
      </c>
      <c r="I195" s="70" t="str">
        <f>IF(+NFL!$F35="Detroit",+NFL!I35,IF(+NFL!$H35="Detroit",+NFL!I35,0))</f>
        <v>NFCN</v>
      </c>
      <c r="J195" s="496" t="str">
        <f>IF(+NFL!$F35="Detroit",+NFL!J35,IF(+NFL!$H35="Detroit",+NFL!J35,0))</f>
        <v>Green Bay</v>
      </c>
      <c r="K195" s="510" t="str">
        <f>IF(+NFL!$F35="Detroit",+NFL!K35,IF(+NFL!$H35="Detroit",+NFL!K35,0))</f>
        <v>Detroit</v>
      </c>
      <c r="L195" s="508">
        <f>IF(+NFL!$F35="Detroit",+NFL!L35,IF(+NFL!$H35="Detroit",+NFL!L35,0))</f>
        <v>11.5</v>
      </c>
      <c r="M195" s="574">
        <f>IF(+NFL!$F35="Detroit",+NFL!M35,IF(+NFL!$H35="Detroit",+NFL!M35,0))</f>
        <v>48</v>
      </c>
      <c r="N195" s="583" t="str">
        <f>IF(+NFL!$F35="Detroit",+NFL!N35,IF(+NFL!$H35="Detroit",+NFL!N35,0))</f>
        <v>Green Bay</v>
      </c>
      <c r="O195" s="584">
        <f>IF(+NFL!$F35="Detroit",+NFL!O35,IF(+NFL!$H35="Detroit",+NFL!O35,0))</f>
        <v>35</v>
      </c>
      <c r="P195" s="583" t="str">
        <f>IF(+NFL!$F35="Detroit",+NFL!P35,IF(+NFL!$H35="Detroit",+NFL!P35,0))</f>
        <v>Detroit</v>
      </c>
      <c r="Q195" s="585">
        <f>IF(+NFL!$F35="Detroit",+NFL!Q35,IF(+NFL!$H35="Detroit",+NFL!Q35,0))</f>
        <v>17</v>
      </c>
      <c r="R195" s="586" t="str">
        <f>IF(+NFL!$F35="Detroit",+NFL!R35,IF(+NFL!$H35="Detroit",+NFL!R35,0))</f>
        <v>Green Bay</v>
      </c>
      <c r="S195" s="585" t="str">
        <f>IF(+NFL!$F35="Detroit",+NFL!S35,IF(+NFL!$H35="Detroit",+NFL!S35,0))</f>
        <v>Detroit</v>
      </c>
      <c r="T195" s="586" t="str">
        <f>IF(+NFL!$F35="Detroit",+NFL!T35,IF(+NFL!$H35="Detroit",+NFL!T35,0))</f>
        <v>Green Bay</v>
      </c>
      <c r="U195" s="585" t="str">
        <f>IF(+NFL!$F35="Detroit",+NFL!U35,IF(+NFL!$H35="Detroit",+NFL!U35,0))</f>
        <v>W</v>
      </c>
      <c r="AP195" s="480"/>
      <c r="AQ195" s="72"/>
      <c r="AY195" s="81"/>
      <c r="AZ195" s="96"/>
      <c r="BA195" s="70"/>
      <c r="BB195" s="70"/>
      <c r="BC195" s="592"/>
      <c r="BF195" s="70"/>
    </row>
    <row r="196" spans="1:63" x14ac:dyDescent="0.8">
      <c r="A196" s="70">
        <f>IF(+NFL!$F39="Detroit",+NFL!A39,IF(+NFL!$H39="Detroit",+NFL!A39,0))</f>
        <v>3</v>
      </c>
      <c r="B196" s="480" t="str">
        <f>IF(+NFL!$F39="Detroit",+NFL!B39,IF(+NFL!$H39="Detroit",+NFL!B39,0))</f>
        <v>Sun</v>
      </c>
      <c r="C196" s="72">
        <f>IF(+NFL!$F39="Detroit",+NFL!C39,IF(+NFL!$H39="Detroit",+NFL!C39,0))</f>
        <v>44465</v>
      </c>
      <c r="D196" s="73">
        <f>IF(+NFL!$F39="Detroit",+NFL!D39,IF(+NFL!$H39="Detroit",+NFL!D39,0))</f>
        <v>0.54166666666666663</v>
      </c>
      <c r="E196" s="70" t="str">
        <f>IF(+NFL!$F39="Detroit",+NFL!E39,IF(+NFL!$H39="Detroit",+NFL!E39,0))</f>
        <v>CBS</v>
      </c>
      <c r="F196" s="176" t="str">
        <f>IF(+NFL!$F39="Detroit",+NFL!F39,IF(+NFL!$H39="Detroit",+NFL!F39,0))</f>
        <v>Baltimore</v>
      </c>
      <c r="G196" s="70" t="str">
        <f>IF(+NFL!$F39="Detroit",+NFL!G39,IF(+NFL!$H39="Detroit",+NFL!G39,0))</f>
        <v>AFCN</v>
      </c>
      <c r="H196" s="176" t="str">
        <f>IF(+NFL!$F39="Detroit",+NFL!H39,IF(+NFL!$H39="Detroit",+NFL!H39,0))</f>
        <v>Detroit</v>
      </c>
      <c r="I196" s="70" t="str">
        <f>IF(+NFL!$F39="Detroit",+NFL!I39,IF(+NFL!$H39="Detroit",+NFL!I39,0))</f>
        <v>NFCN</v>
      </c>
      <c r="J196" s="496" t="str">
        <f>IF(+NFL!$F39="Detroit",+NFL!J39,IF(+NFL!$H39="Detroit",+NFL!J39,0))</f>
        <v>Baltimore</v>
      </c>
      <c r="K196" s="510" t="str">
        <f>IF(+NFL!$F39="Detroit",+NFL!K39,IF(+NFL!$H39="Detroit",+NFL!K39,0))</f>
        <v>Detroit</v>
      </c>
      <c r="L196" s="508">
        <f>IF(+NFL!$F39="Detroit",+NFL!L39,IF(+NFL!$H39="Detroit",+NFL!L39,0))</f>
        <v>8</v>
      </c>
      <c r="M196" s="574">
        <f>IF(+NFL!$F39="Detroit",+NFL!M39,IF(+NFL!$H39="Detroit",+NFL!M39,0))</f>
        <v>49.5</v>
      </c>
      <c r="N196" s="583" t="str">
        <f>IF(+NFL!$F39="Detroit",+NFL!N39,IF(+NFL!$H39="Detroit",+NFL!N39,0))</f>
        <v>Baltimore</v>
      </c>
      <c r="O196" s="584">
        <f>IF(+NFL!$F39="Detroit",+NFL!O39,IF(+NFL!$H39="Detroit",+NFL!O39,0))</f>
        <v>19</v>
      </c>
      <c r="P196" s="583" t="str">
        <f>IF(+NFL!$F39="Detroit",+NFL!P39,IF(+NFL!$H39="Detroit",+NFL!P39,0))</f>
        <v>Detroit</v>
      </c>
      <c r="Q196" s="585">
        <f>IF(+NFL!$F39="Detroit",+NFL!Q39,IF(+NFL!$H39="Detroit",+NFL!Q39,0))</f>
        <v>17</v>
      </c>
      <c r="R196" s="586" t="str">
        <f>IF(+NFL!$F39="Detroit",+NFL!R39,IF(+NFL!$H39="Detroit",+NFL!R39,0))</f>
        <v>Detroit</v>
      </c>
      <c r="S196" s="585" t="str">
        <f>IF(+NFL!$F39="Detroit",+NFL!S39,IF(+NFL!$H39="Detroit",+NFL!S39,0))</f>
        <v>Baltimore</v>
      </c>
      <c r="T196" s="586" t="str">
        <f>IF(+NFL!$F39="Detroit",+NFL!T39,IF(+NFL!$H39="Detroit",+NFL!T39,0))</f>
        <v>Baltimore</v>
      </c>
      <c r="U196" s="585" t="str">
        <f>IF(+NFL!$F39="Detroit",+NFL!U39,IF(+NFL!$H39="Detroit",+NFL!U39,0))</f>
        <v>L</v>
      </c>
      <c r="V196" s="586">
        <f>IF(+NFL!$F29="Detroit",+NFL!#REF!,IF(+NFL!$H29="Detroit",+NFL!#REF!,0))</f>
        <v>0</v>
      </c>
      <c r="W196" s="585">
        <f>IF(+NFL!$F29="Detroit",+NFL!#REF!,IF(+NFL!$H29="Detroit",+NFL!#REF!,0))</f>
        <v>0</v>
      </c>
      <c r="X196" s="586">
        <f>IF(+NFL!$F29="Detroit",+NFL!#REF!,IF(+NFL!$H29="Detroit",+NFL!#REF!,0))</f>
        <v>0</v>
      </c>
      <c r="Y196" s="585">
        <f>IF(+NFL!$F29="Detroit",+NFL!#REF!,IF(+NFL!$H29="Detroit",+NFL!#REF!,0))</f>
        <v>0</v>
      </c>
      <c r="Z196" s="586">
        <f>IF(+NFL!$F29="Detroit",+NFL!#REF!,IF(+NFL!$H29="Detroit",+NFL!#REF!,0))</f>
        <v>0</v>
      </c>
      <c r="AA196" s="585">
        <f>IF(+NFL!$F29="Detroit",+NFL!#REF!,IF(+NFL!$H29="Detroit",+NFL!#REF!,0))</f>
        <v>0</v>
      </c>
      <c r="AB196" s="124">
        <f>IF(+NFL!$F29="Detroit",+NFL!#REF!,IF(+NFL!$H29="Detroit",+NFL!#REF!,0))</f>
        <v>0</v>
      </c>
      <c r="AC196" s="182">
        <f>IF(+NFL!$F29="Detroit",+NFL!#REF!,IF(+NFL!$H29="Detroit",+NFL!#REF!,0))</f>
        <v>0</v>
      </c>
      <c r="AD196" s="496">
        <f>IF(+NFL!$F29="Detroit",+NFL!#REF!,IF(+NFL!$H29="Detroit",+NFL!#REF!,0))</f>
        <v>0</v>
      </c>
      <c r="AE196" s="565">
        <f>IF(+NFL!$F29="Detroit",+NFL!#REF!,IF(+NFL!$H29="Detroit",+NFL!#REF!,0))</f>
        <v>0</v>
      </c>
      <c r="AF196" s="496">
        <f>IF(+NFL!$F29="Detroit",+NFL!#REF!,IF(+NFL!$H29="Detroit",+NFL!#REF!,0))</f>
        <v>0</v>
      </c>
      <c r="AG196" s="565">
        <f>IF(+NFL!$F29="Detroit",+NFL!#REF!,IF(+NFL!$H29="Detroit",+NFL!#REF!,0))</f>
        <v>0</v>
      </c>
      <c r="AH196" s="496">
        <f>IF(+NFL!$F29="Detroit",+NFL!#REF!,IF(+NFL!$H29="Detroit",+NFL!#REF!,0))</f>
        <v>0</v>
      </c>
      <c r="AI196" s="565">
        <f>IF(+NFL!$F29="Detroit",+NFL!#REF!,IF(+NFL!$H29="Detroit",+NFL!#REF!,0))</f>
        <v>0</v>
      </c>
      <c r="AJ196" s="496">
        <f>IF(+NFL!$F29="Detroit",+NFL!#REF!,IF(+NFL!$H29="Detroit",+NFL!#REF!,0))</f>
        <v>0</v>
      </c>
      <c r="AK196" s="565">
        <f>IF(+NFL!$F29="Detroit",+NFL!#REF!,IF(+NFL!$H29="Detroit",+NFL!#REF!,0))</f>
        <v>0</v>
      </c>
      <c r="AL196" s="81">
        <f>IF(+NFL!$F29="Detroit",+NFL!#REF!,IF(+NFL!$H29="Detroit",+NFL!#REF!,0))</f>
        <v>0</v>
      </c>
      <c r="AM196" s="82">
        <f>IF(+NFL!$F29="Detroit",+NFL!#REF!,IF(+NFL!$H29="Detroit",+NFL!#REF!,0))</f>
        <v>0</v>
      </c>
      <c r="AN196" s="81">
        <f>IF(+NFL!$F29="Detroit",+NFL!#REF!,IF(+NFL!$H29="Detroit",+NFL!#REF!,0))</f>
        <v>0</v>
      </c>
      <c r="AO196" s="83">
        <f>IF(+NFL!$F29="Detroit",+NFL!#REF!,IF(+NFL!$H29="Detroit",+NFL!#REF!,0))</f>
        <v>0</v>
      </c>
      <c r="AP196" s="480">
        <f>IF(+NFL!$F29="Detroit",+NFL!#REF!,IF(+NFL!$H29="Detroit",+NFL!#REF!,0))</f>
        <v>0</v>
      </c>
      <c r="AQ196" s="72">
        <f>IF(+NFL!$F29="Detroit",+NFL!#REF!,IF(+NFL!$H29="Detroit",+NFL!#REF!,0))</f>
        <v>0</v>
      </c>
      <c r="AR196" s="81">
        <f>IF(+NFL!$F29="Detroit",+NFL!#REF!,IF(+NFL!$H29="Detroit",+NFL!#REF!,0))</f>
        <v>0</v>
      </c>
      <c r="AS196" s="96">
        <f>IF(+NFL!$F29="Detroit",+NFL!#REF!,IF(+NFL!$H29="Detroit",+NFL!#REF!,0))</f>
        <v>0</v>
      </c>
      <c r="AT196" s="96">
        <f>IF(+NFL!$F29="Detroit",+NFL!#REF!,IF(+NFL!$H29="Detroit",+NFL!#REF!,0))</f>
        <v>0</v>
      </c>
      <c r="AU196" s="81">
        <f>IF(+NFL!$F29="Detroit",+NFL!#REF!,IF(+NFL!$H29="Detroit",+NFL!#REF!,0))</f>
        <v>0</v>
      </c>
      <c r="AV196" s="96">
        <f>IF(+NFL!$F29="Detroit",+NFL!#REF!,IF(+NFL!$H29="Detroit",+NFL!#REF!,0))</f>
        <v>0</v>
      </c>
      <c r="AW196" s="70">
        <f>IF(+NFL!$F29="Detroit",+NFL!#REF!,IF(+NFL!$H29="Detroit",+NFL!#REF!,0))</f>
        <v>0</v>
      </c>
      <c r="AX196" s="96">
        <f>IF(+NFL!$F29="Detroit",+NFL!#REF!,IF(+NFL!$H29="Detroit",+NFL!#REF!,0))</f>
        <v>0</v>
      </c>
      <c r="AY196" s="81">
        <f>IF(+NFL!$F29="Detroit",+NFL!#REF!,IF(+NFL!$H29="Detroit",+NFL!#REF!,0))</f>
        <v>0</v>
      </c>
      <c r="AZ196" s="96">
        <f>IF(+NFL!$F29="Detroit",+NFL!#REF!,IF(+NFL!$H29="Detroit",+NFL!#REF!,0))</f>
        <v>0</v>
      </c>
      <c r="BA196" s="70">
        <f>IF(+NFL!$F29="Detroit",+NFL!#REF!,IF(+NFL!$H29="Detroit",+NFL!#REF!,0))</f>
        <v>0</v>
      </c>
      <c r="BB196" s="70">
        <f>IF(+NFL!$F29="Detroit",+NFL!#REF!,IF(+NFL!$H29="Detroit",+NFL!#REF!,0))</f>
        <v>0</v>
      </c>
      <c r="BC196" s="592">
        <f>IF(+NFL!$F29="Detroit",+NFL!#REF!,IF(+NFL!$H29="Detroit",+NFL!#REF!,0))</f>
        <v>0</v>
      </c>
      <c r="BD196" s="81">
        <f>IF(+NFL!$F29="Detroit",+NFL!#REF!,IF(+NFL!$H29="Detroit",+NFL!#REF!,0))</f>
        <v>0</v>
      </c>
      <c r="BE196" s="96">
        <f>IF(+NFL!$F29="Detroit",+NFL!#REF!,IF(+NFL!$H29="Detroit",+NFL!#REF!,0))</f>
        <v>0</v>
      </c>
      <c r="BF196" s="70">
        <f>IF(+NFL!$F29="Detroit",+NFL!#REF!,IF(+NFL!$H29="Detroit",+NFL!#REF!,0))</f>
        <v>0</v>
      </c>
      <c r="BG196" s="81">
        <f>IF(+NFL!$F29="Detroit",+NFL!#REF!,IF(+NFL!$H29="Detroit",+NFL!#REF!,0))</f>
        <v>0</v>
      </c>
      <c r="BH196" s="96">
        <f>IF(+NFL!$F29="Detroit",+NFL!#REF!,IF(+NFL!$H29="Detroit",+NFL!#REF!,0))</f>
        <v>0</v>
      </c>
      <c r="BI196" s="70">
        <f>IF(+NFL!$F29="Detroit",+NFL!#REF!,IF(+NFL!$H29="Detroit",+NFL!#REF!,0))</f>
        <v>0</v>
      </c>
      <c r="BJ196" s="124">
        <f>IF(+NFL!$F29="Detroit",+NFL!#REF!,IF(+NFL!$H29="Detroit",+NFL!#REF!,0))</f>
        <v>0</v>
      </c>
      <c r="BK196" s="182">
        <f>IF(+NFL!$F29="Detroit",+NFL!#REF!,IF(+NFL!$H29="Detroit",+NFL!#REF!,0))</f>
        <v>0</v>
      </c>
    </row>
    <row r="197" spans="1:63" x14ac:dyDescent="0.8">
      <c r="A197" s="70">
        <f>IF(+NFL!$F55="Detroit",+NFL!A55,IF(+NFL!$H55="Detroit",+NFL!A55,0))</f>
        <v>4</v>
      </c>
      <c r="B197" s="480" t="str">
        <f>IF(+NFL!$F55="Detroit",+NFL!B55,IF(+NFL!$H55="Detroit",+NFL!B55,0))</f>
        <v>Sun</v>
      </c>
      <c r="C197" s="72">
        <f>IF(+NFL!$F55="Detroit",+NFL!C55,IF(+NFL!$H55="Detroit",+NFL!C55,0))</f>
        <v>44472</v>
      </c>
      <c r="D197" s="73">
        <f>IF(+NFL!$F55="Detroit",+NFL!D55,IF(+NFL!$H55="Detroit",+NFL!D55,0))</f>
        <v>0.54166666666666663</v>
      </c>
      <c r="E197" s="70" t="str">
        <f>IF(+NFL!$F55="Detroit",+NFL!E55,IF(+NFL!$H55="Detroit",+NFL!E55,0))</f>
        <v>Fox</v>
      </c>
      <c r="F197" s="176" t="str">
        <f>IF(+NFL!$F55="Detroit",+NFL!F55,IF(+NFL!$H55="Detroit",+NFL!F55,0))</f>
        <v>Detroit</v>
      </c>
      <c r="G197" s="70" t="str">
        <f>IF(+NFL!$F55="Detroit",+NFL!G55,IF(+NFL!$H55="Detroit",+NFL!G55,0))</f>
        <v>NFCN</v>
      </c>
      <c r="H197" s="176" t="str">
        <f>IF(+NFL!$F55="Detroit",+NFL!H55,IF(+NFL!$H55="Detroit",+NFL!H55,0))</f>
        <v>Chicago</v>
      </c>
      <c r="I197" s="70" t="str">
        <f>IF(+NFL!$F55="Detroit",+NFL!I55,IF(+NFL!$H55="Detroit",+NFL!I55,0))</f>
        <v>NFCN</v>
      </c>
      <c r="J197" s="496" t="str">
        <f>IF(+NFL!$F55="Detroit",+NFL!J55,IF(+NFL!$H55="Detroit",+NFL!J55,0))</f>
        <v>Chicago</v>
      </c>
      <c r="K197" s="510" t="str">
        <f>IF(+NFL!$F55="Detroit",+NFL!K55,IF(+NFL!$H55="Detroit",+NFL!K55,0))</f>
        <v>Detroit</v>
      </c>
      <c r="L197" s="508">
        <f>IF(+NFL!$F55="Detroit",+NFL!L55,IF(+NFL!$H55="Detroit",+NFL!L55,0))</f>
        <v>3</v>
      </c>
      <c r="M197" s="574">
        <f>IF(+NFL!$F55="Detroit",+NFL!M55,IF(+NFL!$H55="Detroit",+NFL!M55,0))</f>
        <v>42.5</v>
      </c>
      <c r="N197" s="583" t="str">
        <f>IF(+NFL!$F55="Detroit",+NFL!N55,IF(+NFL!$H55="Detroit",+NFL!N55,0))</f>
        <v>Chicago</v>
      </c>
      <c r="O197" s="584">
        <f>IF(+NFL!$F55="Detroit",+NFL!O55,IF(+NFL!$H55="Detroit",+NFL!O55,0))</f>
        <v>24</v>
      </c>
      <c r="P197" s="583" t="str">
        <f>IF(+NFL!$F55="Detroit",+NFL!P55,IF(+NFL!$H55="Detroit",+NFL!P55,0))</f>
        <v>Detroit</v>
      </c>
      <c r="Q197" s="585">
        <f>IF(+NFL!$F55="Detroit",+NFL!Q55,IF(+NFL!$H55="Detroit",+NFL!Q55,0))</f>
        <v>14</v>
      </c>
      <c r="R197" s="586" t="str">
        <f>IF(+NFL!$F55="Detroit",+NFL!R55,IF(+NFL!$H55="Detroit",+NFL!R55,0))</f>
        <v>Chicago</v>
      </c>
      <c r="S197" s="585" t="str">
        <f>IF(+NFL!$F55="Detroit",+NFL!S55,IF(+NFL!$H55="Detroit",+NFL!S55,0))</f>
        <v>Detroit</v>
      </c>
      <c r="T197" s="586" t="str">
        <f>IF(+NFL!$F55="Detroit",+NFL!T55,IF(+NFL!$H55="Detroit",+NFL!T55,0))</f>
        <v>Detroit</v>
      </c>
      <c r="U197" s="585" t="str">
        <f>IF(+NFL!$F55="Detroit",+NFL!U55,IF(+NFL!$H55="Detroit",+NFL!U55,0))</f>
        <v>L</v>
      </c>
      <c r="V197" s="586" t="e">
        <f>IF(+NFL!$F55="Detroit",+NFL!#REF!,IF(+NFL!$H55="Detroit",+NFL!#REF!,0))</f>
        <v>#REF!</v>
      </c>
      <c r="W197" s="585" t="e">
        <f>IF(+NFL!$F55="Detroit",+NFL!#REF!,IF(+NFL!$H55="Detroit",+NFL!#REF!,0))</f>
        <v>#REF!</v>
      </c>
      <c r="X197" s="586" t="e">
        <f>IF(+NFL!$F55="Detroit",+NFL!#REF!,IF(+NFL!$H55="Detroit",+NFL!#REF!,0))</f>
        <v>#REF!</v>
      </c>
      <c r="Y197" s="585" t="e">
        <f>IF(+NFL!$F55="Detroit",+NFL!#REF!,IF(+NFL!$H55="Detroit",+NFL!#REF!,0))</f>
        <v>#REF!</v>
      </c>
      <c r="Z197" s="586" t="e">
        <f>IF(+NFL!$F55="Detroit",+NFL!#REF!,IF(+NFL!$H55="Detroit",+NFL!#REF!,0))</f>
        <v>#REF!</v>
      </c>
      <c r="AA197" s="585" t="e">
        <f>IF(+NFL!$F55="Detroit",+NFL!#REF!,IF(+NFL!$H55="Detroit",+NFL!#REF!,0))</f>
        <v>#REF!</v>
      </c>
      <c r="AB197" s="124" t="e">
        <f>IF(+NFL!$F55="Detroit",+NFL!#REF!,IF(+NFL!$H55="Detroit",+NFL!#REF!,0))</f>
        <v>#REF!</v>
      </c>
      <c r="AC197" s="182" t="e">
        <f>IF(+NFL!$F55="Detroit",+NFL!#REF!,IF(+NFL!$H55="Detroit",+NFL!#REF!,0))</f>
        <v>#REF!</v>
      </c>
      <c r="AD197" s="496" t="e">
        <f>IF(+NFL!$F55="Detroit",+NFL!#REF!,IF(+NFL!$H55="Detroit",+NFL!#REF!,0))</f>
        <v>#REF!</v>
      </c>
      <c r="AE197" s="565" t="e">
        <f>IF(+NFL!$F55="Detroit",+NFL!#REF!,IF(+NFL!$H55="Detroit",+NFL!#REF!,0))</f>
        <v>#REF!</v>
      </c>
      <c r="AF197" s="496" t="e">
        <f>IF(+NFL!$F55="Detroit",+NFL!#REF!,IF(+NFL!$H55="Detroit",+NFL!#REF!,0))</f>
        <v>#REF!</v>
      </c>
      <c r="AG197" s="565" t="e">
        <f>IF(+NFL!$F55="Detroit",+NFL!#REF!,IF(+NFL!$H55="Detroit",+NFL!#REF!,0))</f>
        <v>#REF!</v>
      </c>
      <c r="AH197" s="496" t="e">
        <f>IF(+NFL!$F55="Detroit",+NFL!#REF!,IF(+NFL!$H55="Detroit",+NFL!#REF!,0))</f>
        <v>#REF!</v>
      </c>
      <c r="AI197" s="565" t="e">
        <f>IF(+NFL!$F55="Detroit",+NFL!#REF!,IF(+NFL!$H55="Detroit",+NFL!#REF!,0))</f>
        <v>#REF!</v>
      </c>
      <c r="AJ197" s="496" t="e">
        <f>IF(+NFL!$F55="Detroit",+NFL!#REF!,IF(+NFL!$H55="Detroit",+NFL!#REF!,0))</f>
        <v>#REF!</v>
      </c>
      <c r="AK197" s="565" t="e">
        <f>IF(+NFL!$F55="Detroit",+NFL!#REF!,IF(+NFL!$H55="Detroit",+NFL!#REF!,0))</f>
        <v>#REF!</v>
      </c>
      <c r="AL197" s="81" t="e">
        <f>IF(+NFL!$F55="Detroit",+NFL!#REF!,IF(+NFL!$H55="Detroit",+NFL!#REF!,0))</f>
        <v>#REF!</v>
      </c>
      <c r="AM197" s="82" t="e">
        <f>IF(+NFL!$F55="Detroit",+NFL!#REF!,IF(+NFL!$H55="Detroit",+NFL!#REF!,0))</f>
        <v>#REF!</v>
      </c>
      <c r="AN197" s="81" t="e">
        <f>IF(+NFL!$F55="Detroit",+NFL!#REF!,IF(+NFL!$H55="Detroit",+NFL!#REF!,0))</f>
        <v>#REF!</v>
      </c>
      <c r="AO197" s="83" t="e">
        <f>IF(+NFL!$F55="Detroit",+NFL!#REF!,IF(+NFL!$H55="Detroit",+NFL!#REF!,0))</f>
        <v>#REF!</v>
      </c>
      <c r="AP197" s="480" t="e">
        <f>IF(+NFL!$F55="Detroit",+NFL!#REF!,IF(+NFL!$H55="Detroit",+NFL!#REF!,0))</f>
        <v>#REF!</v>
      </c>
      <c r="AQ197" s="72" t="e">
        <f>IF(+NFL!$F55="Detroit",+NFL!#REF!,IF(+NFL!$H55="Detroit",+NFL!#REF!,0))</f>
        <v>#REF!</v>
      </c>
      <c r="AR197" s="81" t="e">
        <f>IF(+NFL!$F55="Detroit",+NFL!#REF!,IF(+NFL!$H55="Detroit",+NFL!#REF!,0))</f>
        <v>#REF!</v>
      </c>
      <c r="AS197" s="96" t="e">
        <f>IF(+NFL!$F55="Detroit",+NFL!#REF!,IF(+NFL!$H55="Detroit",+NFL!#REF!,0))</f>
        <v>#REF!</v>
      </c>
      <c r="AT197" s="96" t="e">
        <f>IF(+NFL!$F55="Detroit",+NFL!#REF!,IF(+NFL!$H55="Detroit",+NFL!#REF!,0))</f>
        <v>#REF!</v>
      </c>
      <c r="AU197" s="81" t="e">
        <f>IF(+NFL!$F55="Detroit",+NFL!#REF!,IF(+NFL!$H55="Detroit",+NFL!#REF!,0))</f>
        <v>#REF!</v>
      </c>
      <c r="AV197" s="96" t="e">
        <f>IF(+NFL!$F55="Detroit",+NFL!#REF!,IF(+NFL!$H55="Detroit",+NFL!#REF!,0))</f>
        <v>#REF!</v>
      </c>
      <c r="AW197" s="70" t="e">
        <f>IF(+NFL!$F55="Detroit",+NFL!#REF!,IF(+NFL!$H55="Detroit",+NFL!#REF!,0))</f>
        <v>#REF!</v>
      </c>
      <c r="AX197" s="96" t="e">
        <f>IF(+NFL!$F55="Detroit",+NFL!#REF!,IF(+NFL!$H55="Detroit",+NFL!#REF!,0))</f>
        <v>#REF!</v>
      </c>
      <c r="AY197" s="81" t="e">
        <f>IF(+NFL!$F55="Detroit",+NFL!#REF!,IF(+NFL!$H55="Detroit",+NFL!#REF!,0))</f>
        <v>#REF!</v>
      </c>
      <c r="AZ197" s="96" t="e">
        <f>IF(+NFL!$F55="Detroit",+NFL!#REF!,IF(+NFL!$H55="Detroit",+NFL!#REF!,0))</f>
        <v>#REF!</v>
      </c>
      <c r="BA197" s="70" t="e">
        <f>IF(+NFL!$F55="Detroit",+NFL!#REF!,IF(+NFL!$H55="Detroit",+NFL!#REF!,0))</f>
        <v>#REF!</v>
      </c>
      <c r="BB197" s="70" t="e">
        <f>IF(+NFL!$F55="Detroit",+NFL!#REF!,IF(+NFL!$H55="Detroit",+NFL!#REF!,0))</f>
        <v>#REF!</v>
      </c>
      <c r="BC197" s="592" t="e">
        <f>IF(+NFL!$F55="Detroit",+NFL!#REF!,IF(+NFL!$H55="Detroit",+NFL!#REF!,0))</f>
        <v>#REF!</v>
      </c>
      <c r="BD197" s="81" t="e">
        <f>IF(+NFL!$F55="Detroit",+NFL!#REF!,IF(+NFL!$H55="Detroit",+NFL!#REF!,0))</f>
        <v>#REF!</v>
      </c>
      <c r="BE197" s="96" t="e">
        <f>IF(+NFL!$F55="Detroit",+NFL!#REF!,IF(+NFL!$H55="Detroit",+NFL!#REF!,0))</f>
        <v>#REF!</v>
      </c>
      <c r="BF197" s="70" t="e">
        <f>IF(+NFL!$F55="Detroit",+NFL!#REF!,IF(+NFL!$H55="Detroit",+NFL!#REF!,0))</f>
        <v>#REF!</v>
      </c>
      <c r="BG197" s="81" t="e">
        <f>IF(+NFL!$F55="Detroit",+NFL!#REF!,IF(+NFL!$H55="Detroit",+NFL!#REF!,0))</f>
        <v>#REF!</v>
      </c>
      <c r="BH197" s="96" t="e">
        <f>IF(+NFL!$F55="Detroit",+NFL!#REF!,IF(+NFL!$H55="Detroit",+NFL!#REF!,0))</f>
        <v>#REF!</v>
      </c>
      <c r="BI197" s="70" t="e">
        <f>IF(+NFL!$F55="Detroit",+NFL!#REF!,IF(+NFL!$H55="Detroit",+NFL!#REF!,0))</f>
        <v>#REF!</v>
      </c>
      <c r="BJ197" s="124" t="e">
        <f>IF(+NFL!$F55="Detroit",+NFL!#REF!,IF(+NFL!$H55="Detroit",+NFL!#REF!,0))</f>
        <v>#REF!</v>
      </c>
      <c r="BK197" s="182" t="e">
        <f>IF(+NFL!$F55="Detroit",+NFL!#REF!,IF(+NFL!$H55="Detroit",+NFL!#REF!,0))</f>
        <v>#REF!</v>
      </c>
    </row>
    <row r="198" spans="1:63" x14ac:dyDescent="0.8">
      <c r="A198" s="70">
        <f>IF(+NFL!$F71="Detroit",+NFL!A71,IF(+NFL!$H71="Detroit",+NFL!A71,0))</f>
        <v>5</v>
      </c>
      <c r="B198" s="480" t="str">
        <f>IF(+NFL!$F71="Detroit",+NFL!B71,IF(+NFL!$H71="Detroit",+NFL!B71,0))</f>
        <v>Sun</v>
      </c>
      <c r="C198" s="72">
        <f>IF(+NFL!$F71="Detroit",+NFL!C71,IF(+NFL!$H71="Detroit",+NFL!C71,0))</f>
        <v>44479</v>
      </c>
      <c r="D198" s="73">
        <f>IF(+NFL!$F71="Detroit",+NFL!D71,IF(+NFL!$H71="Detroit",+NFL!D71,0))</f>
        <v>0.54166666666666663</v>
      </c>
      <c r="E198" s="70" t="str">
        <f>IF(+NFL!$F71="Detroit",+NFL!E71,IF(+NFL!$H71="Detroit",+NFL!E71,0))</f>
        <v>Fox</v>
      </c>
      <c r="F198" s="176" t="str">
        <f>IF(+NFL!$F71="Detroit",+NFL!F71,IF(+NFL!$H71="Detroit",+NFL!F71,0))</f>
        <v>Detroit</v>
      </c>
      <c r="G198" s="70" t="str">
        <f>IF(+NFL!$F71="Detroit",+NFL!G71,IF(+NFL!$H71="Detroit",+NFL!G71,0))</f>
        <v>NFCN</v>
      </c>
      <c r="H198" s="176" t="str">
        <f>IF(+NFL!$F71="Detroit",+NFL!H71,IF(+NFL!$H71="Detroit",+NFL!H71,0))</f>
        <v>Minnesota</v>
      </c>
      <c r="I198" s="70" t="str">
        <f>IF(+NFL!$F71="Detroit",+NFL!I71,IF(+NFL!$H71="Detroit",+NFL!I71,0))</f>
        <v>NFCN</v>
      </c>
      <c r="J198" s="496" t="str">
        <f>IF(+NFL!$F71="Detroit",+NFL!J71,IF(+NFL!$H71="Detroit",+NFL!J71,0))</f>
        <v>Minnesota</v>
      </c>
      <c r="K198" s="510" t="str">
        <f>IF(+NFL!$F71="Detroit",+NFL!K71,IF(+NFL!$H71="Detroit",+NFL!K71,0))</f>
        <v>Detroit</v>
      </c>
      <c r="L198" s="508">
        <f>IF(+NFL!$F71="Detroit",+NFL!L71,IF(+NFL!$H71="Detroit",+NFL!L71,0))</f>
        <v>7.5</v>
      </c>
      <c r="M198" s="574">
        <f>IF(+NFL!$F71="Detroit",+NFL!M71,IF(+NFL!$H71="Detroit",+NFL!M71,0))</f>
        <v>48.5</v>
      </c>
      <c r="N198" s="583" t="str">
        <f>IF(+NFL!$F71="Detroit",+NFL!N71,IF(+NFL!$H71="Detroit",+NFL!N71,0))</f>
        <v>Minnesota</v>
      </c>
      <c r="O198" s="584">
        <f>IF(+NFL!$F71="Detroit",+NFL!O71,IF(+NFL!$H71="Detroit",+NFL!O71,0))</f>
        <v>19</v>
      </c>
      <c r="P198" s="583" t="str">
        <f>IF(+NFL!$F71="Detroit",+NFL!P71,IF(+NFL!$H71="Detroit",+NFL!P71,0))</f>
        <v>Detroit</v>
      </c>
      <c r="Q198" s="585">
        <f>IF(+NFL!$F71="Detroit",+NFL!Q71,IF(+NFL!$H71="Detroit",+NFL!Q71,0))</f>
        <v>17</v>
      </c>
      <c r="R198" s="586" t="str">
        <f>IF(+NFL!$F71="Detroit",+NFL!R71,IF(+NFL!$H71="Detroit",+NFL!R71,0))</f>
        <v>Detroit</v>
      </c>
      <c r="S198" s="585" t="str">
        <f>IF(+NFL!$F71="Detroit",+NFL!S71,IF(+NFL!$H71="Detroit",+NFL!S71,0))</f>
        <v>Minnesota</v>
      </c>
      <c r="T198" s="586" t="str">
        <f>IF(+NFL!$F71="Detroit",+NFL!T71,IF(+NFL!$H71="Detroit",+NFL!T71,0))</f>
        <v>Detroit</v>
      </c>
      <c r="U198" s="585" t="str">
        <f>IF(+NFL!$F71="Detroit",+NFL!U71,IF(+NFL!$H71="Detroit",+NFL!U71,0))</f>
        <v>W</v>
      </c>
      <c r="V198" s="586">
        <f>IF(+NFL!$F70="Detroit",+NFL!#REF!,IF(+NFL!$H70="Detroit",+NFL!#REF!,0))</f>
        <v>0</v>
      </c>
      <c r="W198" s="585">
        <f>IF(+NFL!$F70="Detroit",+NFL!#REF!,IF(+NFL!$H70="Detroit",+NFL!#REF!,0))</f>
        <v>0</v>
      </c>
      <c r="X198" s="586">
        <f>IF(+NFL!$F70="Detroit",+NFL!#REF!,IF(+NFL!$H70="Detroit",+NFL!#REF!,0))</f>
        <v>0</v>
      </c>
      <c r="Y198" s="585">
        <f>IF(+NFL!$F70="Detroit",+NFL!#REF!,IF(+NFL!$H70="Detroit",+NFL!#REF!,0))</f>
        <v>0</v>
      </c>
      <c r="Z198" s="586">
        <f>IF(+NFL!$F70="Detroit",+NFL!#REF!,IF(+NFL!$H70="Detroit",+NFL!#REF!,0))</f>
        <v>0</v>
      </c>
      <c r="AA198" s="585">
        <f>IF(+NFL!$F70="Detroit",+NFL!#REF!,IF(+NFL!$H70="Detroit",+NFL!#REF!,0))</f>
        <v>0</v>
      </c>
      <c r="AB198" s="124">
        <f>IF(+NFL!$F70="Detroit",+NFL!#REF!,IF(+NFL!$H70="Detroit",+NFL!#REF!,0))</f>
        <v>0</v>
      </c>
      <c r="AC198" s="182">
        <f>IF(+NFL!$F70="Detroit",+NFL!#REF!,IF(+NFL!$H70="Detroit",+NFL!#REF!,0))</f>
        <v>0</v>
      </c>
      <c r="AD198" s="496">
        <f>IF(+NFL!$F70="Detroit",+NFL!#REF!,IF(+NFL!$H70="Detroit",+NFL!#REF!,0))</f>
        <v>0</v>
      </c>
      <c r="AE198" s="565">
        <f>IF(+NFL!$F70="Detroit",+NFL!#REF!,IF(+NFL!$H70="Detroit",+NFL!#REF!,0))</f>
        <v>0</v>
      </c>
      <c r="AF198" s="496">
        <f>IF(+NFL!$F70="Detroit",+NFL!#REF!,IF(+NFL!$H70="Detroit",+NFL!#REF!,0))</f>
        <v>0</v>
      </c>
      <c r="AG198" s="565">
        <f>IF(+NFL!$F70="Detroit",+NFL!#REF!,IF(+NFL!$H70="Detroit",+NFL!#REF!,0))</f>
        <v>0</v>
      </c>
      <c r="AH198" s="496">
        <f>IF(+NFL!$F70="Detroit",+NFL!#REF!,IF(+NFL!$H70="Detroit",+NFL!#REF!,0))</f>
        <v>0</v>
      </c>
      <c r="AI198" s="565">
        <f>IF(+NFL!$F70="Detroit",+NFL!#REF!,IF(+NFL!$H70="Detroit",+NFL!#REF!,0))</f>
        <v>0</v>
      </c>
      <c r="AJ198" s="496">
        <f>IF(+NFL!$F70="Detroit",+NFL!#REF!,IF(+NFL!$H70="Detroit",+NFL!#REF!,0))</f>
        <v>0</v>
      </c>
      <c r="AK198" s="565">
        <f>IF(+NFL!$F70="Detroit",+NFL!#REF!,IF(+NFL!$H70="Detroit",+NFL!#REF!,0))</f>
        <v>0</v>
      </c>
      <c r="AL198" s="81">
        <f>IF(+NFL!$F70="Detroit",+NFL!#REF!,IF(+NFL!$H70="Detroit",+NFL!#REF!,0))</f>
        <v>0</v>
      </c>
      <c r="AM198" s="82">
        <f>IF(+NFL!$F70="Detroit",+NFL!#REF!,IF(+NFL!$H70="Detroit",+NFL!#REF!,0))</f>
        <v>0</v>
      </c>
      <c r="AN198" s="81">
        <f>IF(+NFL!$F70="Detroit",+NFL!#REF!,IF(+NFL!$H70="Detroit",+NFL!#REF!,0))</f>
        <v>0</v>
      </c>
      <c r="AO198" s="83">
        <f>IF(+NFL!$F70="Detroit",+NFL!#REF!,IF(+NFL!$H70="Detroit",+NFL!#REF!,0))</f>
        <v>0</v>
      </c>
      <c r="AP198" s="480">
        <f>IF(+NFL!$F70="Detroit",+NFL!#REF!,IF(+NFL!$H70="Detroit",+NFL!#REF!,0))</f>
        <v>0</v>
      </c>
      <c r="AQ198" s="72">
        <f>IF(+NFL!$F70="Detroit",+NFL!#REF!,IF(+NFL!$H70="Detroit",+NFL!#REF!,0))</f>
        <v>0</v>
      </c>
      <c r="AR198" s="81">
        <f>IF(+NFL!$F70="Detroit",+NFL!#REF!,IF(+NFL!$H70="Detroit",+NFL!#REF!,0))</f>
        <v>0</v>
      </c>
      <c r="AS198" s="96">
        <f>IF(+NFL!$F70="Detroit",+NFL!#REF!,IF(+NFL!$H70="Detroit",+NFL!#REF!,0))</f>
        <v>0</v>
      </c>
      <c r="AT198" s="96">
        <f>IF(+NFL!$F70="Detroit",+NFL!#REF!,IF(+NFL!$H70="Detroit",+NFL!#REF!,0))</f>
        <v>0</v>
      </c>
      <c r="AU198" s="81">
        <f>IF(+NFL!$F70="Detroit",+NFL!#REF!,IF(+NFL!$H70="Detroit",+NFL!#REF!,0))</f>
        <v>0</v>
      </c>
      <c r="AV198" s="96">
        <f>IF(+NFL!$F70="Detroit",+NFL!#REF!,IF(+NFL!$H70="Detroit",+NFL!#REF!,0))</f>
        <v>0</v>
      </c>
      <c r="AW198" s="70">
        <f>IF(+NFL!$F70="Detroit",+NFL!#REF!,IF(+NFL!$H70="Detroit",+NFL!#REF!,0))</f>
        <v>0</v>
      </c>
      <c r="AX198" s="96">
        <f>IF(+NFL!$F70="Detroit",+NFL!#REF!,IF(+NFL!$H70="Detroit",+NFL!#REF!,0))</f>
        <v>0</v>
      </c>
      <c r="AY198" s="81">
        <f>IF(+NFL!$F70="Detroit",+NFL!#REF!,IF(+NFL!$H70="Detroit",+NFL!#REF!,0))</f>
        <v>0</v>
      </c>
      <c r="AZ198" s="96">
        <f>IF(+NFL!$F70="Detroit",+NFL!#REF!,IF(+NFL!$H70="Detroit",+NFL!#REF!,0))</f>
        <v>0</v>
      </c>
      <c r="BA198" s="70">
        <f>IF(+NFL!$F70="Detroit",+NFL!#REF!,IF(+NFL!$H70="Detroit",+NFL!#REF!,0))</f>
        <v>0</v>
      </c>
      <c r="BB198" s="70">
        <f>IF(+NFL!$F70="Detroit",+NFL!#REF!,IF(+NFL!$H70="Detroit",+NFL!#REF!,0))</f>
        <v>0</v>
      </c>
      <c r="BC198" s="592">
        <f>IF(+NFL!$F70="Detroit",+NFL!#REF!,IF(+NFL!$H70="Detroit",+NFL!#REF!,0))</f>
        <v>0</v>
      </c>
      <c r="BD198" s="81">
        <f>IF(+NFL!$F70="Detroit",+NFL!#REF!,IF(+NFL!$H70="Detroit",+NFL!#REF!,0))</f>
        <v>0</v>
      </c>
      <c r="BE198" s="96">
        <f>IF(+NFL!$F70="Detroit",+NFL!#REF!,IF(+NFL!$H70="Detroit",+NFL!#REF!,0))</f>
        <v>0</v>
      </c>
      <c r="BF198" s="70">
        <f>IF(+NFL!$F70="Detroit",+NFL!#REF!,IF(+NFL!$H70="Detroit",+NFL!#REF!,0))</f>
        <v>0</v>
      </c>
      <c r="BG198" s="81">
        <f>IF(+NFL!$F70="Detroit",+NFL!#REF!,IF(+NFL!$H70="Detroit",+NFL!#REF!,0))</f>
        <v>0</v>
      </c>
      <c r="BH198" s="96">
        <f>IF(+NFL!$F70="Detroit",+NFL!#REF!,IF(+NFL!$H70="Detroit",+NFL!#REF!,0))</f>
        <v>0</v>
      </c>
      <c r="BI198" s="70">
        <f>IF(+NFL!$F70="Detroit",+NFL!#REF!,IF(+NFL!$H70="Detroit",+NFL!#REF!,0))</f>
        <v>0</v>
      </c>
      <c r="BJ198" s="124">
        <f>IF(+NFL!$F70="Detroit",+NFL!#REF!,IF(+NFL!$H70="Detroit",+NFL!#REF!,0))</f>
        <v>0</v>
      </c>
      <c r="BK198" s="182">
        <f>IF(+NFL!$F70="Detroit",+NFL!#REF!,IF(+NFL!$H70="Detroit",+NFL!#REF!,0))</f>
        <v>0</v>
      </c>
    </row>
    <row r="199" spans="1:63" x14ac:dyDescent="0.8">
      <c r="A199" s="70">
        <f>IF(+NFL!$F87="Detroit",+NFL!A87,IF(+NFL!$H87="Detroit",+NFL!A87,0))</f>
        <v>6</v>
      </c>
      <c r="B199" s="480" t="str">
        <f>IF(+NFL!$F87="Detroit",+NFL!B87,IF(+NFL!$H87="Detroit",+NFL!B87,0))</f>
        <v>Sun</v>
      </c>
      <c r="C199" s="72">
        <f>IF(+NFL!$F87="Detroit",+NFL!C87,IF(+NFL!$H87="Detroit",+NFL!C87,0))</f>
        <v>44486</v>
      </c>
      <c r="D199" s="73">
        <f>IF(+NFL!$F87="Detroit",+NFL!D87,IF(+NFL!$H87="Detroit",+NFL!D87,0))</f>
        <v>0.54166666666666663</v>
      </c>
      <c r="E199" s="70" t="str">
        <f>IF(+NFL!$F87="Detroit",+NFL!E87,IF(+NFL!$H87="Detroit",+NFL!E87,0))</f>
        <v>Fox</v>
      </c>
      <c r="F199" s="176" t="str">
        <f>IF(+NFL!$F87="Detroit",+NFL!F87,IF(+NFL!$H87="Detroit",+NFL!F87,0))</f>
        <v>Cincinnati</v>
      </c>
      <c r="G199" s="70" t="str">
        <f>IF(+NFL!$F87="Detroit",+NFL!G87,IF(+NFL!$H87="Detroit",+NFL!G87,0))</f>
        <v>AFCN</v>
      </c>
      <c r="H199" s="176" t="str">
        <f>IF(+NFL!$F87="Detroit",+NFL!H87,IF(+NFL!$H87="Detroit",+NFL!H87,0))</f>
        <v>Detroit</v>
      </c>
      <c r="I199" s="70" t="str">
        <f>IF(+NFL!$F87="Detroit",+NFL!I87,IF(+NFL!$H87="Detroit",+NFL!I87,0))</f>
        <v>NFCN</v>
      </c>
      <c r="J199" s="496" t="str">
        <f>IF(+NFL!$F87="Detroit",+NFL!J87,IF(+NFL!$H87="Detroit",+NFL!J87,0))</f>
        <v>Cincinnati</v>
      </c>
      <c r="K199" s="510" t="str">
        <f>IF(+NFL!$F87="Detroit",+NFL!K87,IF(+NFL!$H87="Detroit",+NFL!K87,0))</f>
        <v>Detroit</v>
      </c>
      <c r="L199" s="508">
        <f>IF(+NFL!$F87="Detroit",+NFL!L87,IF(+NFL!$H87="Detroit",+NFL!L87,0))</f>
        <v>3.5</v>
      </c>
      <c r="M199" s="574">
        <f>IF(+NFL!$F87="Detroit",+NFL!M87,IF(+NFL!$H87="Detroit",+NFL!M87,0))</f>
        <v>46.5</v>
      </c>
      <c r="N199" s="583" t="str">
        <f>IF(+NFL!$F87="Detroit",+NFL!N87,IF(+NFL!$H87="Detroit",+NFL!N87,0))</f>
        <v>Cincinnati</v>
      </c>
      <c r="O199" s="584">
        <f>IF(+NFL!$F87="Detroit",+NFL!O87,IF(+NFL!$H87="Detroit",+NFL!O87,0))</f>
        <v>34</v>
      </c>
      <c r="P199" s="583" t="str">
        <f>IF(+NFL!$F87="Detroit",+NFL!P87,IF(+NFL!$H87="Detroit",+NFL!P87,0))</f>
        <v>Detroit</v>
      </c>
      <c r="Q199" s="585">
        <f>IF(+NFL!$F87="Detroit",+NFL!Q87,IF(+NFL!$H87="Detroit",+NFL!Q87,0))</f>
        <v>11</v>
      </c>
      <c r="R199" s="586" t="str">
        <f>IF(+NFL!$F87="Detroit",+NFL!R87,IF(+NFL!$H87="Detroit",+NFL!R87,0))</f>
        <v>Cincinnati</v>
      </c>
      <c r="S199" s="585" t="str">
        <f>IF(+NFL!$F87="Detroit",+NFL!S87,IF(+NFL!$H87="Detroit",+NFL!S87,0))</f>
        <v>Detroit</v>
      </c>
      <c r="T199" s="586" t="str">
        <f>IF(+NFL!$F87="Detroit",+NFL!T87,IF(+NFL!$H87="Detroit",+NFL!T87,0))</f>
        <v>Cincinnati</v>
      </c>
      <c r="U199" s="585" t="str">
        <f>IF(+NFL!$F87="Detroit",+NFL!U87,IF(+NFL!$H87="Detroit",+NFL!U87,0))</f>
        <v>W</v>
      </c>
      <c r="V199" s="586">
        <f>IF(+NFL!$F101="Detroit",+NFL!#REF!,IF(+NFL!$H101="Detroit",+NFL!#REF!,0))</f>
        <v>0</v>
      </c>
      <c r="W199" s="585">
        <f>IF(+NFL!$F101="Detroit",+NFL!#REF!,IF(+NFL!$H101="Detroit",+NFL!#REF!,0))</f>
        <v>0</v>
      </c>
      <c r="X199" s="586">
        <f>IF(+NFL!$F101="Detroit",+NFL!#REF!,IF(+NFL!$H101="Detroit",+NFL!#REF!,0))</f>
        <v>0</v>
      </c>
      <c r="Y199" s="585">
        <f>IF(+NFL!$F101="Detroit",+NFL!#REF!,IF(+NFL!$H101="Detroit",+NFL!#REF!,0))</f>
        <v>0</v>
      </c>
      <c r="Z199" s="586">
        <f>IF(+NFL!$F101="Detroit",+NFL!#REF!,IF(+NFL!$H101="Detroit",+NFL!#REF!,0))</f>
        <v>0</v>
      </c>
      <c r="AA199" s="585">
        <f>IF(+NFL!$F101="Detroit",+NFL!#REF!,IF(+NFL!$H101="Detroit",+NFL!#REF!,0))</f>
        <v>0</v>
      </c>
      <c r="AB199" s="124">
        <f>IF(+NFL!$F101="Detroit",+NFL!#REF!,IF(+NFL!$H101="Detroit",+NFL!#REF!,0))</f>
        <v>0</v>
      </c>
      <c r="AC199" s="182">
        <f>IF(+NFL!$F101="Detroit",+NFL!#REF!,IF(+NFL!$H101="Detroit",+NFL!#REF!,0))</f>
        <v>0</v>
      </c>
      <c r="AD199" s="496">
        <f>IF(+NFL!$F101="Detroit",+NFL!#REF!,IF(+NFL!$H101="Detroit",+NFL!#REF!,0))</f>
        <v>0</v>
      </c>
      <c r="AE199" s="565">
        <f>IF(+NFL!$F101="Detroit",+NFL!#REF!,IF(+NFL!$H101="Detroit",+NFL!#REF!,0))</f>
        <v>0</v>
      </c>
      <c r="AF199" s="496">
        <f>IF(+NFL!$F101="Detroit",+NFL!#REF!,IF(+NFL!$H101="Detroit",+NFL!#REF!,0))</f>
        <v>0</v>
      </c>
      <c r="AG199" s="565">
        <f>IF(+NFL!$F101="Detroit",+NFL!#REF!,IF(+NFL!$H101="Detroit",+NFL!#REF!,0))</f>
        <v>0</v>
      </c>
      <c r="AH199" s="496">
        <f>IF(+NFL!$F101="Detroit",+NFL!#REF!,IF(+NFL!$H101="Detroit",+NFL!#REF!,0))</f>
        <v>0</v>
      </c>
      <c r="AI199" s="565">
        <f>IF(+NFL!$F101="Detroit",+NFL!#REF!,IF(+NFL!$H101="Detroit",+NFL!#REF!,0))</f>
        <v>0</v>
      </c>
      <c r="AJ199" s="496">
        <f>IF(+NFL!$F101="Detroit",+NFL!#REF!,IF(+NFL!$H101="Detroit",+NFL!#REF!,0))</f>
        <v>0</v>
      </c>
      <c r="AK199" s="565">
        <f>IF(+NFL!$F101="Detroit",+NFL!#REF!,IF(+NFL!$H101="Detroit",+NFL!#REF!,0))</f>
        <v>0</v>
      </c>
      <c r="AL199" s="81">
        <f>IF(+NFL!$F101="Detroit",+NFL!#REF!,IF(+NFL!$H101="Detroit",+NFL!#REF!,0))</f>
        <v>0</v>
      </c>
      <c r="AM199" s="82">
        <f>IF(+NFL!$F101="Detroit",+NFL!#REF!,IF(+NFL!$H101="Detroit",+NFL!#REF!,0))</f>
        <v>0</v>
      </c>
      <c r="AN199" s="81">
        <f>IF(+NFL!$F101="Detroit",+NFL!#REF!,IF(+NFL!$H101="Detroit",+NFL!#REF!,0))</f>
        <v>0</v>
      </c>
      <c r="AO199" s="83">
        <f>IF(+NFL!$F101="Detroit",+NFL!#REF!,IF(+NFL!$H101="Detroit",+NFL!#REF!,0))</f>
        <v>0</v>
      </c>
      <c r="AP199" s="480">
        <f>IF(+NFL!$F101="Detroit",+NFL!#REF!,IF(+NFL!$H101="Detroit",+NFL!#REF!,0))</f>
        <v>0</v>
      </c>
      <c r="AQ199" s="72">
        <f>IF(+NFL!$F101="Detroit",+NFL!#REF!,IF(+NFL!$H101="Detroit",+NFL!#REF!,0))</f>
        <v>0</v>
      </c>
      <c r="AR199" s="81">
        <f>IF(+NFL!$F101="Detroit",+NFL!#REF!,IF(+NFL!$H101="Detroit",+NFL!#REF!,0))</f>
        <v>0</v>
      </c>
      <c r="AS199" s="96">
        <f>IF(+NFL!$F101="Detroit",+NFL!#REF!,IF(+NFL!$H101="Detroit",+NFL!#REF!,0))</f>
        <v>0</v>
      </c>
      <c r="AT199" s="96">
        <f>IF(+NFL!$F101="Detroit",+NFL!#REF!,IF(+NFL!$H101="Detroit",+NFL!#REF!,0))</f>
        <v>0</v>
      </c>
      <c r="AU199" s="81">
        <f>IF(+NFL!$F101="Detroit",+NFL!#REF!,IF(+NFL!$H101="Detroit",+NFL!#REF!,0))</f>
        <v>0</v>
      </c>
      <c r="AV199" s="96">
        <f>IF(+NFL!$F101="Detroit",+NFL!#REF!,IF(+NFL!$H101="Detroit",+NFL!#REF!,0))</f>
        <v>0</v>
      </c>
      <c r="AW199" s="70">
        <f>IF(+NFL!$F101="Detroit",+NFL!#REF!,IF(+NFL!$H101="Detroit",+NFL!#REF!,0))</f>
        <v>0</v>
      </c>
      <c r="AX199" s="96">
        <f>IF(+NFL!$F101="Detroit",+NFL!#REF!,IF(+NFL!$H101="Detroit",+NFL!#REF!,0))</f>
        <v>0</v>
      </c>
      <c r="AY199" s="81">
        <f>IF(+NFL!$F101="Detroit",+NFL!#REF!,IF(+NFL!$H101="Detroit",+NFL!#REF!,0))</f>
        <v>0</v>
      </c>
      <c r="AZ199" s="96">
        <f>IF(+NFL!$F101="Detroit",+NFL!#REF!,IF(+NFL!$H101="Detroit",+NFL!#REF!,0))</f>
        <v>0</v>
      </c>
      <c r="BA199" s="70">
        <f>IF(+NFL!$F101="Detroit",+NFL!#REF!,IF(+NFL!$H101="Detroit",+NFL!#REF!,0))</f>
        <v>0</v>
      </c>
      <c r="BB199" s="70">
        <f>IF(+NFL!$F101="Detroit",+NFL!#REF!,IF(+NFL!$H101="Detroit",+NFL!#REF!,0))</f>
        <v>0</v>
      </c>
      <c r="BC199" s="592">
        <f>IF(+NFL!$F101="Detroit",+NFL!#REF!,IF(+NFL!$H101="Detroit",+NFL!#REF!,0))</f>
        <v>0</v>
      </c>
      <c r="BD199" s="81">
        <f>IF(+NFL!$F101="Detroit",+NFL!#REF!,IF(+NFL!$H101="Detroit",+NFL!#REF!,0))</f>
        <v>0</v>
      </c>
      <c r="BE199" s="96">
        <f>IF(+NFL!$F101="Detroit",+NFL!#REF!,IF(+NFL!$H101="Detroit",+NFL!#REF!,0))</f>
        <v>0</v>
      </c>
      <c r="BF199" s="70">
        <f>IF(+NFL!$F101="Detroit",+NFL!#REF!,IF(+NFL!$H101="Detroit",+NFL!#REF!,0))</f>
        <v>0</v>
      </c>
      <c r="BG199" s="81">
        <f>IF(+NFL!$F101="Detroit",+NFL!#REF!,IF(+NFL!$H101="Detroit",+NFL!#REF!,0))</f>
        <v>0</v>
      </c>
      <c r="BH199" s="96">
        <f>IF(+NFL!$F101="Detroit",+NFL!#REF!,IF(+NFL!$H101="Detroit",+NFL!#REF!,0))</f>
        <v>0</v>
      </c>
      <c r="BI199" s="70">
        <f>IF(+NFL!$F101="Detroit",+NFL!#REF!,IF(+NFL!$H101="Detroit",+NFL!#REF!,0))</f>
        <v>0</v>
      </c>
      <c r="BJ199" s="124">
        <f>IF(+NFL!$F101="Detroit",+NFL!#REF!,IF(+NFL!$H101="Detroit",+NFL!#REF!,0))</f>
        <v>0</v>
      </c>
      <c r="BK199" s="182">
        <f>IF(+NFL!$F101="Detroit",+NFL!#REF!,IF(+NFL!$H101="Detroit",+NFL!#REF!,0))</f>
        <v>0</v>
      </c>
    </row>
    <row r="200" spans="1:63" x14ac:dyDescent="0.8">
      <c r="A200" s="70">
        <f>IF(+NFL!$F111="Detroit",+NFL!A111,IF(+NFL!$H111="Detroit",+NFL!A111,0))</f>
        <v>7</v>
      </c>
      <c r="B200" s="480" t="str">
        <f>IF(+NFL!$F111="Detroit",+NFL!B111,IF(+NFL!$H111="Detroit",+NFL!B111,0))</f>
        <v>Sun</v>
      </c>
      <c r="C200" s="72">
        <f>IF(+NFL!$F111="Detroit",+NFL!C111,IF(+NFL!$H111="Detroit",+NFL!C111,0))</f>
        <v>44493</v>
      </c>
      <c r="D200" s="73">
        <f>IF(+NFL!$F111="Detroit",+NFL!D111,IF(+NFL!$H111="Detroit",+NFL!D111,0))</f>
        <v>0.66666666666666663</v>
      </c>
      <c r="E200" s="70" t="str">
        <f>IF(+NFL!$F111="Detroit",+NFL!E111,IF(+NFL!$H111="Detroit",+NFL!E111,0))</f>
        <v>Fox</v>
      </c>
      <c r="F200" s="176" t="str">
        <f>IF(+NFL!$F111="Detroit",+NFL!F111,IF(+NFL!$H111="Detroit",+NFL!F111,0))</f>
        <v>Detroit</v>
      </c>
      <c r="G200" s="70" t="str">
        <f>IF(+NFL!$F111="Detroit",+NFL!G111,IF(+NFL!$H111="Detroit",+NFL!G111,0))</f>
        <v>NFCN</v>
      </c>
      <c r="H200" s="176" t="str">
        <f>IF(+NFL!$F111="Detroit",+NFL!H111,IF(+NFL!$H111="Detroit",+NFL!H111,0))</f>
        <v>LA Rams</v>
      </c>
      <c r="I200" s="70" t="str">
        <f>IF(+NFL!$F111="Detroit",+NFL!I111,IF(+NFL!$H111="Detroit",+NFL!I111,0))</f>
        <v>NFCW</v>
      </c>
      <c r="J200" s="496" t="str">
        <f>IF(+NFL!$F111="Detroit",+NFL!J111,IF(+NFL!$H111="Detroit",+NFL!J111,0))</f>
        <v>LA Rams</v>
      </c>
      <c r="K200" s="510" t="str">
        <f>IF(+NFL!$F111="Detroit",+NFL!K111,IF(+NFL!$H111="Detroit",+NFL!K111,0))</f>
        <v>Detroit</v>
      </c>
      <c r="L200" s="508">
        <f>IF(+NFL!$F111="Detroit",+NFL!L111,IF(+NFL!$H111="Detroit",+NFL!L111,0))</f>
        <v>15</v>
      </c>
      <c r="M200" s="574">
        <f>IF(+NFL!$F111="Detroit",+NFL!M111,IF(+NFL!$H111="Detroit",+NFL!M111,0))</f>
        <v>50.5</v>
      </c>
      <c r="N200" s="583" t="str">
        <f>IF(+NFL!$F111="Detroit",+NFL!N111,IF(+NFL!$H111="Detroit",+NFL!N111,0))</f>
        <v>LA Rams</v>
      </c>
      <c r="O200" s="584">
        <f>IF(+NFL!$F111="Detroit",+NFL!O111,IF(+NFL!$H111="Detroit",+NFL!O111,0))</f>
        <v>28</v>
      </c>
      <c r="P200" s="583" t="str">
        <f>IF(+NFL!$F111="Detroit",+NFL!P111,IF(+NFL!$H111="Detroit",+NFL!P111,0))</f>
        <v>Detroit</v>
      </c>
      <c r="Q200" s="585">
        <f>IF(+NFL!$F111="Detroit",+NFL!Q111,IF(+NFL!$H111="Detroit",+NFL!Q111,0))</f>
        <v>19</v>
      </c>
      <c r="R200" s="586" t="str">
        <f>IF(+NFL!$F111="Detroit",+NFL!R111,IF(+NFL!$H111="Detroit",+NFL!R111,0))</f>
        <v>Detroit</v>
      </c>
      <c r="S200" s="585" t="str">
        <f>IF(+NFL!$F111="Detroit",+NFL!S111,IF(+NFL!$H111="Detroit",+NFL!S111,0))</f>
        <v>LA Rams</v>
      </c>
      <c r="T200" s="586" t="str">
        <f>IF(+NFL!$F111="Detroit",+NFL!T111,IF(+NFL!$H111="Detroit",+NFL!T111,0))</f>
        <v>Detroit</v>
      </c>
      <c r="U200" s="585" t="str">
        <f>IF(+NFL!$F111="Detroit",+NFL!U111,IF(+NFL!$H111="Detroit",+NFL!U111,0))</f>
        <v>W</v>
      </c>
      <c r="V200" s="586">
        <f>IF(+NFL!$F118="Detroit",+NFL!#REF!,IF(+NFL!$H118="Detroit",+NFL!#REF!,0))</f>
        <v>0</v>
      </c>
      <c r="W200" s="585">
        <f>IF(+NFL!$F118="Detroit",+NFL!#REF!,IF(+NFL!$H118="Detroit",+NFL!#REF!,0))</f>
        <v>0</v>
      </c>
      <c r="X200" s="586">
        <f>IF(+NFL!$F118="Detroit",+NFL!#REF!,IF(+NFL!$H118="Detroit",+NFL!#REF!,0))</f>
        <v>0</v>
      </c>
      <c r="Y200" s="585">
        <f>IF(+NFL!$F118="Detroit",+NFL!#REF!,IF(+NFL!$H118="Detroit",+NFL!#REF!,0))</f>
        <v>0</v>
      </c>
      <c r="Z200" s="586">
        <f>IF(+NFL!$F118="Detroit",+NFL!#REF!,IF(+NFL!$H118="Detroit",+NFL!#REF!,0))</f>
        <v>0</v>
      </c>
      <c r="AA200" s="585">
        <f>IF(+NFL!$F118="Detroit",+NFL!#REF!,IF(+NFL!$H118="Detroit",+NFL!#REF!,0))</f>
        <v>0</v>
      </c>
      <c r="AB200" s="124">
        <f>IF(+NFL!$F118="Detroit",+NFL!#REF!,IF(+NFL!$H118="Detroit",+NFL!#REF!,0))</f>
        <v>0</v>
      </c>
      <c r="AC200" s="182">
        <f>IF(+NFL!$F118="Detroit",+NFL!#REF!,IF(+NFL!$H118="Detroit",+NFL!#REF!,0))</f>
        <v>0</v>
      </c>
      <c r="AD200" s="496">
        <f>IF(+NFL!$F118="Detroit",+NFL!#REF!,IF(+NFL!$H118="Detroit",+NFL!#REF!,0))</f>
        <v>0</v>
      </c>
      <c r="AE200" s="565">
        <f>IF(+NFL!$F118="Detroit",+NFL!#REF!,IF(+NFL!$H118="Detroit",+NFL!#REF!,0))</f>
        <v>0</v>
      </c>
      <c r="AF200" s="496">
        <f>IF(+NFL!$F118="Detroit",+NFL!#REF!,IF(+NFL!$H118="Detroit",+NFL!#REF!,0))</f>
        <v>0</v>
      </c>
      <c r="AG200" s="565">
        <f>IF(+NFL!$F118="Detroit",+NFL!#REF!,IF(+NFL!$H118="Detroit",+NFL!#REF!,0))</f>
        <v>0</v>
      </c>
      <c r="AH200" s="496">
        <f>IF(+NFL!$F118="Detroit",+NFL!#REF!,IF(+NFL!$H118="Detroit",+NFL!#REF!,0))</f>
        <v>0</v>
      </c>
      <c r="AI200" s="565">
        <f>IF(+NFL!$F118="Detroit",+NFL!#REF!,IF(+NFL!$H118="Detroit",+NFL!#REF!,0))</f>
        <v>0</v>
      </c>
      <c r="AJ200" s="496">
        <f>IF(+NFL!$F118="Detroit",+NFL!#REF!,IF(+NFL!$H118="Detroit",+NFL!#REF!,0))</f>
        <v>0</v>
      </c>
      <c r="AK200" s="565">
        <f>IF(+NFL!$F118="Detroit",+NFL!#REF!,IF(+NFL!$H118="Detroit",+NFL!#REF!,0))</f>
        <v>0</v>
      </c>
      <c r="AL200" s="81">
        <f>IF(+NFL!$F118="Detroit",+NFL!#REF!,IF(+NFL!$H118="Detroit",+NFL!#REF!,0))</f>
        <v>0</v>
      </c>
      <c r="AM200" s="82">
        <f>IF(+NFL!$F118="Detroit",+NFL!#REF!,IF(+NFL!$H118="Detroit",+NFL!#REF!,0))</f>
        <v>0</v>
      </c>
      <c r="AN200" s="81">
        <f>IF(+NFL!$F118="Detroit",+NFL!#REF!,IF(+NFL!$H118="Detroit",+NFL!#REF!,0))</f>
        <v>0</v>
      </c>
      <c r="AO200" s="83">
        <f>IF(+NFL!$F118="Detroit",+NFL!#REF!,IF(+NFL!$H118="Detroit",+NFL!#REF!,0))</f>
        <v>0</v>
      </c>
      <c r="AP200" s="480">
        <f>IF(+NFL!$F118="Detroit",+NFL!#REF!,IF(+NFL!$H118="Detroit",+NFL!#REF!,0))</f>
        <v>0</v>
      </c>
      <c r="AQ200" s="72">
        <f>IF(+NFL!$F118="Detroit",+NFL!#REF!,IF(+NFL!$H118="Detroit",+NFL!#REF!,0))</f>
        <v>0</v>
      </c>
      <c r="AR200" s="81">
        <f>IF(+NFL!$F118="Detroit",+NFL!#REF!,IF(+NFL!$H118="Detroit",+NFL!#REF!,0))</f>
        <v>0</v>
      </c>
      <c r="AS200" s="96">
        <f>IF(+NFL!$F118="Detroit",+NFL!#REF!,IF(+NFL!$H118="Detroit",+NFL!#REF!,0))</f>
        <v>0</v>
      </c>
      <c r="AT200" s="96">
        <f>IF(+NFL!$F118="Detroit",+NFL!#REF!,IF(+NFL!$H118="Detroit",+NFL!#REF!,0))</f>
        <v>0</v>
      </c>
      <c r="AU200" s="81">
        <f>IF(+NFL!$F118="Detroit",+NFL!#REF!,IF(+NFL!$H118="Detroit",+NFL!#REF!,0))</f>
        <v>0</v>
      </c>
      <c r="AV200" s="96">
        <f>IF(+NFL!$F118="Detroit",+NFL!#REF!,IF(+NFL!$H118="Detroit",+NFL!#REF!,0))</f>
        <v>0</v>
      </c>
      <c r="AW200" s="70">
        <f>IF(+NFL!$F118="Detroit",+NFL!#REF!,IF(+NFL!$H118="Detroit",+NFL!#REF!,0))</f>
        <v>0</v>
      </c>
      <c r="AX200" s="96">
        <f>IF(+NFL!$F118="Detroit",+NFL!#REF!,IF(+NFL!$H118="Detroit",+NFL!#REF!,0))</f>
        <v>0</v>
      </c>
      <c r="AY200" s="81">
        <f>IF(+NFL!$F118="Detroit",+NFL!#REF!,IF(+NFL!$H118="Detroit",+NFL!#REF!,0))</f>
        <v>0</v>
      </c>
      <c r="AZ200" s="96">
        <f>IF(+NFL!$F118="Detroit",+NFL!#REF!,IF(+NFL!$H118="Detroit",+NFL!#REF!,0))</f>
        <v>0</v>
      </c>
      <c r="BA200" s="70">
        <f>IF(+NFL!$F118="Detroit",+NFL!#REF!,IF(+NFL!$H118="Detroit",+NFL!#REF!,0))</f>
        <v>0</v>
      </c>
      <c r="BB200" s="70">
        <f>IF(+NFL!$F118="Detroit",+NFL!#REF!,IF(+NFL!$H118="Detroit",+NFL!#REF!,0))</f>
        <v>0</v>
      </c>
      <c r="BC200" s="592">
        <f>IF(+NFL!$F118="Detroit",+NFL!#REF!,IF(+NFL!$H118="Detroit",+NFL!#REF!,0))</f>
        <v>0</v>
      </c>
      <c r="BD200" s="81">
        <f>IF(+NFL!$F118="Detroit",+NFL!#REF!,IF(+NFL!$H118="Detroit",+NFL!#REF!,0))</f>
        <v>0</v>
      </c>
      <c r="BE200" s="96">
        <f>IF(+NFL!$F118="Detroit",+NFL!#REF!,IF(+NFL!$H118="Detroit",+NFL!#REF!,0))</f>
        <v>0</v>
      </c>
      <c r="BF200" s="70">
        <f>IF(+NFL!$F118="Detroit",+NFL!#REF!,IF(+NFL!$H118="Detroit",+NFL!#REF!,0))</f>
        <v>0</v>
      </c>
      <c r="BG200" s="81">
        <f>IF(+NFL!$F118="Detroit",+NFL!#REF!,IF(+NFL!$H118="Detroit",+NFL!#REF!,0))</f>
        <v>0</v>
      </c>
      <c r="BH200" s="96">
        <f>IF(+NFL!$F118="Detroit",+NFL!#REF!,IF(+NFL!$H118="Detroit",+NFL!#REF!,0))</f>
        <v>0</v>
      </c>
      <c r="BI200" s="70">
        <f>IF(+NFL!$F118="Detroit",+NFL!#REF!,IF(+NFL!$H118="Detroit",+NFL!#REF!,0))</f>
        <v>0</v>
      </c>
      <c r="BJ200" s="124">
        <f>IF(+NFL!$F118="Detroit",+NFL!#REF!,IF(+NFL!$H118="Detroit",+NFL!#REF!,0))</f>
        <v>0</v>
      </c>
      <c r="BK200" s="182">
        <f>IF(+NFL!$F118="Detroit",+NFL!#REF!,IF(+NFL!$H118="Detroit",+NFL!#REF!,0))</f>
        <v>0</v>
      </c>
    </row>
    <row r="201" spans="1:63" x14ac:dyDescent="0.8">
      <c r="A201" s="70">
        <f>IF(+NFL!$F128="Detroit",+NFL!A128,IF(+NFL!$H128="Detroit",+NFL!A128,0))</f>
        <v>8</v>
      </c>
      <c r="B201" s="480" t="str">
        <f>IF(+NFL!$F128="Detroit",+NFL!B128,IF(+NFL!$H128="Detroit",+NFL!B128,0))</f>
        <v>Sun</v>
      </c>
      <c r="C201" s="72">
        <f>IF(+NFL!$F128="Detroit",+NFL!C128,IF(+NFL!$H128="Detroit",+NFL!C128,0))</f>
        <v>44500</v>
      </c>
      <c r="D201" s="73">
        <f>IF(+NFL!$F128="Detroit",+NFL!D128,IF(+NFL!$H128="Detroit",+NFL!D128,0))</f>
        <v>0.54166666666666663</v>
      </c>
      <c r="E201" s="70" t="str">
        <f>IF(+NFL!$F128="Detroit",+NFL!E128,IF(+NFL!$H128="Detroit",+NFL!E128,0))</f>
        <v>Fox</v>
      </c>
      <c r="F201" s="176" t="str">
        <f>IF(+NFL!$F128="Detroit",+NFL!F128,IF(+NFL!$H128="Detroit",+NFL!F128,0))</f>
        <v>Philadelphia</v>
      </c>
      <c r="G201" s="70" t="str">
        <f>IF(+NFL!$F128="Detroit",+NFL!G128,IF(+NFL!$H128="Detroit",+NFL!G128,0))</f>
        <v>NFCE</v>
      </c>
      <c r="H201" s="176" t="str">
        <f>IF(+NFL!$F128="Detroit",+NFL!H128,IF(+NFL!$H128="Detroit",+NFL!H128,0))</f>
        <v>Detroit</v>
      </c>
      <c r="I201" s="70" t="str">
        <f>IF(+NFL!$F128="Detroit",+NFL!I128,IF(+NFL!$H128="Detroit",+NFL!I128,0))</f>
        <v>NFCN</v>
      </c>
      <c r="J201" s="496" t="str">
        <f>IF(+NFL!$F128="Detroit",+NFL!J128,IF(+NFL!$H128="Detroit",+NFL!J128,0))</f>
        <v>Philadelphia</v>
      </c>
      <c r="K201" s="510" t="str">
        <f>IF(+NFL!$F128="Detroit",+NFL!K128,IF(+NFL!$H128="Detroit",+NFL!K128,0))</f>
        <v>Detroit</v>
      </c>
      <c r="L201" s="508">
        <f>IF(+NFL!$F128="Detroit",+NFL!L128,IF(+NFL!$H128="Detroit",+NFL!L128,0))</f>
        <v>3.5</v>
      </c>
      <c r="M201" s="574">
        <f>IF(+NFL!$F128="Detroit",+NFL!M128,IF(+NFL!$H128="Detroit",+NFL!M128,0))</f>
        <v>48</v>
      </c>
      <c r="N201" s="583" t="str">
        <f>IF(+NFL!$F128="Detroit",+NFL!N128,IF(+NFL!$H128="Detroit",+NFL!N128,0))</f>
        <v>Philadelphia</v>
      </c>
      <c r="O201" s="584">
        <f>IF(+NFL!$F128="Detroit",+NFL!O128,IF(+NFL!$H128="Detroit",+NFL!O128,0))</f>
        <v>44</v>
      </c>
      <c r="P201" s="583" t="str">
        <f>IF(+NFL!$F128="Detroit",+NFL!P128,IF(+NFL!$H128="Detroit",+NFL!P128,0))</f>
        <v>Detroit</v>
      </c>
      <c r="Q201" s="585">
        <f>IF(+NFL!$F128="Detroit",+NFL!Q128,IF(+NFL!$H128="Detroit",+NFL!Q128,0))</f>
        <v>6</v>
      </c>
      <c r="R201" s="586" t="str">
        <f>IF(+NFL!$F128="Detroit",+NFL!R128,IF(+NFL!$H128="Detroit",+NFL!R128,0))</f>
        <v>Philadelphia</v>
      </c>
      <c r="S201" s="585" t="str">
        <f>IF(+NFL!$F128="Detroit",+NFL!S128,IF(+NFL!$H128="Detroit",+NFL!S128,0))</f>
        <v>Detroit</v>
      </c>
      <c r="T201" s="586" t="str">
        <f>IF(+NFL!$F128="Detroit",+NFL!T128,IF(+NFL!$H128="Detroit",+NFL!T128,0))</f>
        <v>Detroit</v>
      </c>
      <c r="U201" s="585" t="str">
        <f>IF(+NFL!$F128="Detroit",+NFL!U128,IF(+NFL!$H128="Detroit",+NFL!U128,0))</f>
        <v>L</v>
      </c>
      <c r="V201" s="586" t="e">
        <f>IF(+NFL!#REF!="Detroit",+NFL!#REF!,IF(+NFL!#REF!="Detroit",+NFL!#REF!,0))</f>
        <v>#REF!</v>
      </c>
      <c r="W201" s="585" t="e">
        <f>IF(+NFL!#REF!="Detroit",+NFL!#REF!,IF(+NFL!#REF!="Detroit",+NFL!#REF!,0))</f>
        <v>#REF!</v>
      </c>
      <c r="X201" s="586" t="e">
        <f>IF(+NFL!#REF!="Detroit",+NFL!#REF!,IF(+NFL!#REF!="Detroit",+NFL!#REF!,0))</f>
        <v>#REF!</v>
      </c>
      <c r="Y201" s="585" t="e">
        <f>IF(+NFL!#REF!="Detroit",+NFL!#REF!,IF(+NFL!#REF!="Detroit",+NFL!#REF!,0))</f>
        <v>#REF!</v>
      </c>
      <c r="Z201" s="586" t="e">
        <f>IF(+NFL!#REF!="Detroit",+NFL!#REF!,IF(+NFL!#REF!="Detroit",+NFL!#REF!,0))</f>
        <v>#REF!</v>
      </c>
      <c r="AA201" s="585" t="e">
        <f>IF(+NFL!#REF!="Detroit",+NFL!#REF!,IF(+NFL!#REF!="Detroit",+NFL!#REF!,0))</f>
        <v>#REF!</v>
      </c>
      <c r="AB201" s="124" t="e">
        <f>IF(+NFL!#REF!="Detroit",+NFL!#REF!,IF(+NFL!#REF!="Detroit",+NFL!#REF!,0))</f>
        <v>#REF!</v>
      </c>
      <c r="AC201" s="182" t="e">
        <f>IF(+NFL!#REF!="Detroit",+NFL!#REF!,IF(+NFL!#REF!="Detroit",+NFL!#REF!,0))</f>
        <v>#REF!</v>
      </c>
      <c r="AD201" s="496" t="e">
        <f>IF(+NFL!#REF!="Detroit",+NFL!#REF!,IF(+NFL!#REF!="Detroit",+NFL!#REF!,0))</f>
        <v>#REF!</v>
      </c>
      <c r="AE201" s="565" t="e">
        <f>IF(+NFL!#REF!="Detroit",+NFL!#REF!,IF(+NFL!#REF!="Detroit",+NFL!#REF!,0))</f>
        <v>#REF!</v>
      </c>
      <c r="AF201" s="496" t="e">
        <f>IF(+NFL!#REF!="Detroit",+NFL!#REF!,IF(+NFL!#REF!="Detroit",+NFL!#REF!,0))</f>
        <v>#REF!</v>
      </c>
      <c r="AG201" s="565" t="e">
        <f>IF(+NFL!#REF!="Detroit",+NFL!#REF!,IF(+NFL!#REF!="Detroit",+NFL!#REF!,0))</f>
        <v>#REF!</v>
      </c>
      <c r="AH201" s="496" t="e">
        <f>IF(+NFL!#REF!="Detroit",+NFL!#REF!,IF(+NFL!#REF!="Detroit",+NFL!#REF!,0))</f>
        <v>#REF!</v>
      </c>
      <c r="AI201" s="565" t="e">
        <f>IF(+NFL!#REF!="Detroit",+NFL!#REF!,IF(+NFL!#REF!="Detroit",+NFL!#REF!,0))</f>
        <v>#REF!</v>
      </c>
      <c r="AJ201" s="496" t="e">
        <f>IF(+NFL!#REF!="Detroit",+NFL!#REF!,IF(+NFL!#REF!="Detroit",+NFL!#REF!,0))</f>
        <v>#REF!</v>
      </c>
      <c r="AK201" s="565" t="e">
        <f>IF(+NFL!#REF!="Detroit",+NFL!#REF!,IF(+NFL!#REF!="Detroit",+NFL!#REF!,0))</f>
        <v>#REF!</v>
      </c>
      <c r="AL201" s="81" t="e">
        <f>IF(+NFL!#REF!="Detroit",+NFL!#REF!,IF(+NFL!#REF!="Detroit",+NFL!#REF!,0))</f>
        <v>#REF!</v>
      </c>
      <c r="AM201" s="82" t="e">
        <f>IF(+NFL!#REF!="Detroit",+NFL!#REF!,IF(+NFL!#REF!="Detroit",+NFL!#REF!,0))</f>
        <v>#REF!</v>
      </c>
      <c r="AN201" s="81" t="e">
        <f>IF(+NFL!#REF!="Detroit",+NFL!#REF!,IF(+NFL!#REF!="Detroit",+NFL!#REF!,0))</f>
        <v>#REF!</v>
      </c>
      <c r="AO201" s="83" t="e">
        <f>IF(+NFL!#REF!="Detroit",+NFL!#REF!,IF(+NFL!#REF!="Detroit",+NFL!#REF!,0))</f>
        <v>#REF!</v>
      </c>
      <c r="AP201" s="480" t="e">
        <f>IF(+NFL!#REF!="Detroit",+NFL!#REF!,IF(+NFL!#REF!="Detroit",+NFL!#REF!,0))</f>
        <v>#REF!</v>
      </c>
      <c r="AQ201" s="72" t="e">
        <f>IF(+NFL!#REF!="Detroit",+NFL!#REF!,IF(+NFL!#REF!="Detroit",+NFL!#REF!,0))</f>
        <v>#REF!</v>
      </c>
      <c r="AR201" s="81" t="e">
        <f>IF(+NFL!#REF!="Detroit",+NFL!#REF!,IF(+NFL!#REF!="Detroit",+NFL!#REF!,0))</f>
        <v>#REF!</v>
      </c>
      <c r="AS201" s="96" t="e">
        <f>IF(+NFL!#REF!="Detroit",+NFL!#REF!,IF(+NFL!#REF!="Detroit",+NFL!#REF!,0))</f>
        <v>#REF!</v>
      </c>
      <c r="AT201" s="96" t="e">
        <f>IF(+NFL!#REF!="Detroit",+NFL!#REF!,IF(+NFL!#REF!="Detroit",+NFL!#REF!,0))</f>
        <v>#REF!</v>
      </c>
      <c r="AU201" s="81" t="e">
        <f>IF(+NFL!#REF!="Detroit",+NFL!#REF!,IF(+NFL!#REF!="Detroit",+NFL!#REF!,0))</f>
        <v>#REF!</v>
      </c>
      <c r="AV201" s="96" t="e">
        <f>IF(+NFL!#REF!="Detroit",+NFL!#REF!,IF(+NFL!#REF!="Detroit",+NFL!#REF!,0))</f>
        <v>#REF!</v>
      </c>
      <c r="AW201" s="70" t="e">
        <f>IF(+NFL!#REF!="Detroit",+NFL!#REF!,IF(+NFL!#REF!="Detroit",+NFL!#REF!,0))</f>
        <v>#REF!</v>
      </c>
      <c r="AX201" s="96" t="e">
        <f>IF(+NFL!#REF!="Detroit",+NFL!#REF!,IF(+NFL!#REF!="Detroit",+NFL!#REF!,0))</f>
        <v>#REF!</v>
      </c>
      <c r="AY201" s="81" t="e">
        <f>IF(+NFL!#REF!="Detroit",+NFL!#REF!,IF(+NFL!#REF!="Detroit",+NFL!#REF!,0))</f>
        <v>#REF!</v>
      </c>
      <c r="AZ201" s="96" t="e">
        <f>IF(+NFL!#REF!="Detroit",+NFL!#REF!,IF(+NFL!#REF!="Detroit",+NFL!#REF!,0))</f>
        <v>#REF!</v>
      </c>
      <c r="BA201" s="70" t="e">
        <f>IF(+NFL!#REF!="Detroit",+NFL!#REF!,IF(+NFL!#REF!="Detroit",+NFL!#REF!,0))</f>
        <v>#REF!</v>
      </c>
      <c r="BB201" s="70" t="e">
        <f>IF(+NFL!#REF!="Detroit",+NFL!#REF!,IF(+NFL!#REF!="Detroit",+NFL!#REF!,0))</f>
        <v>#REF!</v>
      </c>
      <c r="BC201" s="592" t="e">
        <f>IF(+NFL!#REF!="Detroit",+NFL!#REF!,IF(+NFL!#REF!="Detroit",+NFL!#REF!,0))</f>
        <v>#REF!</v>
      </c>
      <c r="BD201" s="81" t="e">
        <f>IF(+NFL!#REF!="Detroit",+NFL!#REF!,IF(+NFL!#REF!="Detroit",+NFL!#REF!,0))</f>
        <v>#REF!</v>
      </c>
      <c r="BE201" s="96" t="e">
        <f>IF(+NFL!#REF!="Detroit",+NFL!#REF!,IF(+NFL!#REF!="Detroit",+NFL!#REF!,0))</f>
        <v>#REF!</v>
      </c>
      <c r="BF201" s="70" t="e">
        <f>IF(+NFL!#REF!="Detroit",+NFL!#REF!,IF(+NFL!#REF!="Detroit",+NFL!#REF!,0))</f>
        <v>#REF!</v>
      </c>
      <c r="BG201" s="81" t="e">
        <f>IF(+NFL!#REF!="Detroit",+NFL!#REF!,IF(+NFL!#REF!="Detroit",+NFL!#REF!,0))</f>
        <v>#REF!</v>
      </c>
      <c r="BH201" s="96" t="e">
        <f>IF(+NFL!#REF!="Detroit",+NFL!#REF!,IF(+NFL!#REF!="Detroit",+NFL!#REF!,0))</f>
        <v>#REF!</v>
      </c>
      <c r="BI201" s="70" t="e">
        <f>IF(+NFL!#REF!="Detroit",+NFL!#REF!,IF(+NFL!#REF!="Detroit",+NFL!#REF!,0))</f>
        <v>#REF!</v>
      </c>
      <c r="BJ201" s="124" t="e">
        <f>IF(+NFL!#REF!="Detroit",+NFL!#REF!,IF(+NFL!#REF!="Detroit",+NFL!#REF!,0))</f>
        <v>#REF!</v>
      </c>
      <c r="BK201" s="182" t="e">
        <f>IF(+NFL!#REF!="Detroit",+NFL!#REF!,IF(+NFL!#REF!="Detroit",+NFL!#REF!,0))</f>
        <v>#REF!</v>
      </c>
    </row>
    <row r="202" spans="1:63" x14ac:dyDescent="0.8">
      <c r="A202" s="70">
        <f>IF(+NFL!$F156="Detroit",+NFL!A156,IF(+NFL!$H156="Detroit",+NFL!A156,0))</f>
        <v>9</v>
      </c>
      <c r="B202" s="480">
        <f>IF(+NFL!$F156="Detroit",+NFL!B156,IF(+NFL!$H156="Detroit",+NFL!B156,0))</f>
        <v>0</v>
      </c>
      <c r="C202" s="72">
        <f>IF(+NFL!$F156="Detroit",+NFL!C156,IF(+NFL!$H156="Detroit",+NFL!C156,0))</f>
        <v>0</v>
      </c>
      <c r="D202" s="73">
        <f>IF(+NFL!$F156="Detroit",+NFL!D156,IF(+NFL!$H156="Detroit",+NFL!D156,0))</f>
        <v>0</v>
      </c>
      <c r="E202" s="70">
        <f>IF(+NFL!$F156="Detroit",+NFL!E156,IF(+NFL!$H156="Detroit",+NFL!E156,0))</f>
        <v>0</v>
      </c>
      <c r="F202" s="176" t="str">
        <f>IF(+NFL!$F156="Detroit",+NFL!F156,IF(+NFL!$H156="Detroit",+NFL!F156,0))</f>
        <v>Detroit</v>
      </c>
      <c r="G202" s="70" t="str">
        <f>IF(+NFL!$F156="Detroit",+NFL!G156,IF(+NFL!$H156="Detroit",+NFL!G156,0))</f>
        <v>NFCN</v>
      </c>
      <c r="H202" s="176">
        <f>IF(+NFL!$F156="Detroit",+NFL!H156,IF(+NFL!$H156="Detroit",+NFL!H156,0))</f>
        <v>0</v>
      </c>
      <c r="I202" s="70">
        <f>IF(+NFL!$F156="Detroit",+NFL!I156,IF(+NFL!$H156="Detroit",+NFL!I156,0))</f>
        <v>0</v>
      </c>
      <c r="J202" s="496">
        <f>IF(+NFL!$F156="Detroit",+NFL!J156,IF(+NFL!$H156="Detroit",+NFL!J156,0))</f>
        <v>0</v>
      </c>
      <c r="K202" s="510">
        <f>IF(+NFL!$F156="Detroit",+NFL!K156,IF(+NFL!$H156="Detroit",+NFL!K156,0))</f>
        <v>0</v>
      </c>
      <c r="L202" s="508">
        <f>IF(+NFL!$F156="Detroit",+NFL!L156,IF(+NFL!$H156="Detroit",+NFL!L156,0))</f>
        <v>0</v>
      </c>
      <c r="M202" s="574">
        <f>IF(+NFL!$F156="Detroit",+NFL!M156,IF(+NFL!$H156="Detroit",+NFL!M156,0))</f>
        <v>0</v>
      </c>
      <c r="N202" s="583">
        <f>IF(+NFL!$F156="Detroit",+NFL!N156,IF(+NFL!$H156="Detroit",+NFL!N156,0))</f>
        <v>0</v>
      </c>
      <c r="O202" s="584">
        <f>IF(+NFL!$F156="Detroit",+NFL!O156,IF(+NFL!$H156="Detroit",+NFL!O156,0))</f>
        <v>0</v>
      </c>
      <c r="P202" s="583">
        <f>IF(+NFL!$F156="Detroit",+NFL!P156,IF(+NFL!$H156="Detroit",+NFL!P156,0))</f>
        <v>0</v>
      </c>
      <c r="Q202" s="585">
        <f>IF(+NFL!$F156="Detroit",+NFL!Q156,IF(+NFL!$H156="Detroit",+NFL!Q156,0))</f>
        <v>0</v>
      </c>
      <c r="R202" s="586">
        <f>IF(+NFL!$F156="Detroit",+NFL!R156,IF(+NFL!$H156="Detroit",+NFL!R156,0))</f>
        <v>0</v>
      </c>
      <c r="S202" s="585">
        <f>IF(+NFL!$F156="Detroit",+NFL!S156,IF(+NFL!$H156="Detroit",+NFL!S156,0))</f>
        <v>0</v>
      </c>
      <c r="T202" s="586">
        <f>IF(+NFL!$F156="Detroit",+NFL!T156,IF(+NFL!$H156="Detroit",+NFL!T156,0))</f>
        <v>0</v>
      </c>
      <c r="U202" s="585">
        <f>IF(+NFL!$F156="Detroit",+NFL!U156,IF(+NFL!$H156="Detroit",+NFL!U156,0))</f>
        <v>0</v>
      </c>
      <c r="V202" s="586">
        <f>IF(+NFL!$F152="Detroit",+NFL!#REF!,IF(+NFL!$H152="Detroit",+NFL!#REF!,0))</f>
        <v>0</v>
      </c>
      <c r="W202" s="585">
        <f>IF(+NFL!$F152="Detroit",+NFL!#REF!,IF(+NFL!$H152="Detroit",+NFL!#REF!,0))</f>
        <v>0</v>
      </c>
      <c r="X202" s="586">
        <f>IF(+NFL!$F152="Detroit",+NFL!#REF!,IF(+NFL!$H152="Detroit",+NFL!#REF!,0))</f>
        <v>0</v>
      </c>
      <c r="Y202" s="585">
        <f>IF(+NFL!$F152="Detroit",+NFL!#REF!,IF(+NFL!$H152="Detroit",+NFL!#REF!,0))</f>
        <v>0</v>
      </c>
      <c r="Z202" s="586">
        <f>IF(+NFL!$F152="Detroit",+NFL!#REF!,IF(+NFL!$H152="Detroit",+NFL!#REF!,0))</f>
        <v>0</v>
      </c>
      <c r="AA202" s="585">
        <f>IF(+NFL!$F152="Detroit",+NFL!#REF!,IF(+NFL!$H152="Detroit",+NFL!#REF!,0))</f>
        <v>0</v>
      </c>
      <c r="AB202" s="124">
        <f>IF(+NFL!$F152="Detroit",+NFL!#REF!,IF(+NFL!$H152="Detroit",+NFL!#REF!,0))</f>
        <v>0</v>
      </c>
      <c r="AC202" s="182">
        <f>IF(+NFL!$F152="Detroit",+NFL!#REF!,IF(+NFL!$H152="Detroit",+NFL!#REF!,0))</f>
        <v>0</v>
      </c>
      <c r="AD202" s="496">
        <f>IF(+NFL!$F152="Detroit",+NFL!#REF!,IF(+NFL!$H152="Detroit",+NFL!#REF!,0))</f>
        <v>0</v>
      </c>
      <c r="AE202" s="565">
        <f>IF(+NFL!$F152="Detroit",+NFL!#REF!,IF(+NFL!$H152="Detroit",+NFL!#REF!,0))</f>
        <v>0</v>
      </c>
      <c r="AF202" s="496">
        <f>IF(+NFL!$F152="Detroit",+NFL!#REF!,IF(+NFL!$H152="Detroit",+NFL!#REF!,0))</f>
        <v>0</v>
      </c>
      <c r="AG202" s="565">
        <f>IF(+NFL!$F152="Detroit",+NFL!#REF!,IF(+NFL!$H152="Detroit",+NFL!#REF!,0))</f>
        <v>0</v>
      </c>
      <c r="AH202" s="496">
        <f>IF(+NFL!$F152="Detroit",+NFL!#REF!,IF(+NFL!$H152="Detroit",+NFL!#REF!,0))</f>
        <v>0</v>
      </c>
      <c r="AI202" s="565">
        <f>IF(+NFL!$F152="Detroit",+NFL!#REF!,IF(+NFL!$H152="Detroit",+NFL!#REF!,0))</f>
        <v>0</v>
      </c>
      <c r="AJ202" s="496">
        <f>IF(+NFL!$F152="Detroit",+NFL!#REF!,IF(+NFL!$H152="Detroit",+NFL!#REF!,0))</f>
        <v>0</v>
      </c>
      <c r="AK202" s="565">
        <f>IF(+NFL!$F152="Detroit",+NFL!#REF!,IF(+NFL!$H152="Detroit",+NFL!#REF!,0))</f>
        <v>0</v>
      </c>
      <c r="AL202" s="81">
        <f>IF(+NFL!$F152="Detroit",+NFL!#REF!,IF(+NFL!$H152="Detroit",+NFL!#REF!,0))</f>
        <v>0</v>
      </c>
      <c r="AM202" s="82">
        <f>IF(+NFL!$F152="Detroit",+NFL!#REF!,IF(+NFL!$H152="Detroit",+NFL!#REF!,0))</f>
        <v>0</v>
      </c>
      <c r="AN202" s="81">
        <f>IF(+NFL!$F152="Detroit",+NFL!#REF!,IF(+NFL!$H152="Detroit",+NFL!#REF!,0))</f>
        <v>0</v>
      </c>
      <c r="AO202" s="83">
        <f>IF(+NFL!$F152="Detroit",+NFL!#REF!,IF(+NFL!$H152="Detroit",+NFL!#REF!,0))</f>
        <v>0</v>
      </c>
      <c r="AP202" s="480">
        <f>IF(+NFL!$F152="Detroit",+NFL!#REF!,IF(+NFL!$H152="Detroit",+NFL!#REF!,0))</f>
        <v>0</v>
      </c>
      <c r="AQ202" s="72">
        <f>IF(+NFL!$F152="Detroit",+NFL!#REF!,IF(+NFL!$H152="Detroit",+NFL!#REF!,0))</f>
        <v>0</v>
      </c>
      <c r="AR202" s="81">
        <f>IF(+NFL!$F152="Detroit",+NFL!#REF!,IF(+NFL!$H152="Detroit",+NFL!#REF!,0))</f>
        <v>0</v>
      </c>
      <c r="AS202" s="96">
        <f>IF(+NFL!$F152="Detroit",+NFL!#REF!,IF(+NFL!$H152="Detroit",+NFL!#REF!,0))</f>
        <v>0</v>
      </c>
      <c r="AT202" s="96">
        <f>IF(+NFL!$F152="Detroit",+NFL!#REF!,IF(+NFL!$H152="Detroit",+NFL!#REF!,0))</f>
        <v>0</v>
      </c>
      <c r="AU202" s="81">
        <f>IF(+NFL!$F152="Detroit",+NFL!#REF!,IF(+NFL!$H152="Detroit",+NFL!#REF!,0))</f>
        <v>0</v>
      </c>
      <c r="AV202" s="96">
        <f>IF(+NFL!$F152="Detroit",+NFL!#REF!,IF(+NFL!$H152="Detroit",+NFL!#REF!,0))</f>
        <v>0</v>
      </c>
      <c r="AW202" s="70">
        <f>IF(+NFL!$F152="Detroit",+NFL!#REF!,IF(+NFL!$H152="Detroit",+NFL!#REF!,0))</f>
        <v>0</v>
      </c>
      <c r="AX202" s="96">
        <f>IF(+NFL!$F152="Detroit",+NFL!#REF!,IF(+NFL!$H152="Detroit",+NFL!#REF!,0))</f>
        <v>0</v>
      </c>
      <c r="AY202" s="81">
        <f>IF(+NFL!$F152="Detroit",+NFL!#REF!,IF(+NFL!$H152="Detroit",+NFL!#REF!,0))</f>
        <v>0</v>
      </c>
      <c r="AZ202" s="96">
        <f>IF(+NFL!$F152="Detroit",+NFL!#REF!,IF(+NFL!$H152="Detroit",+NFL!#REF!,0))</f>
        <v>0</v>
      </c>
      <c r="BA202" s="70">
        <f>IF(+NFL!$F152="Detroit",+NFL!#REF!,IF(+NFL!$H152="Detroit",+NFL!#REF!,0))</f>
        <v>0</v>
      </c>
      <c r="BB202" s="70">
        <f>IF(+NFL!$F152="Detroit",+NFL!#REF!,IF(+NFL!$H152="Detroit",+NFL!#REF!,0))</f>
        <v>0</v>
      </c>
      <c r="BC202" s="592">
        <f>IF(+NFL!$F152="Detroit",+NFL!#REF!,IF(+NFL!$H152="Detroit",+NFL!#REF!,0))</f>
        <v>0</v>
      </c>
      <c r="BD202" s="81">
        <f>IF(+NFL!$F152="Detroit",+NFL!#REF!,IF(+NFL!$H152="Detroit",+NFL!#REF!,0))</f>
        <v>0</v>
      </c>
      <c r="BE202" s="96">
        <f>IF(+NFL!$F152="Detroit",+NFL!#REF!,IF(+NFL!$H152="Detroit",+NFL!#REF!,0))</f>
        <v>0</v>
      </c>
      <c r="BF202" s="70">
        <f>IF(+NFL!$F152="Detroit",+NFL!#REF!,IF(+NFL!$H152="Detroit",+NFL!#REF!,0))</f>
        <v>0</v>
      </c>
      <c r="BG202" s="81">
        <f>IF(+NFL!$F152="Detroit",+NFL!#REF!,IF(+NFL!$H152="Detroit",+NFL!#REF!,0))</f>
        <v>0</v>
      </c>
      <c r="BH202" s="96">
        <f>IF(+NFL!$F152="Detroit",+NFL!#REF!,IF(+NFL!$H152="Detroit",+NFL!#REF!,0))</f>
        <v>0</v>
      </c>
      <c r="BI202" s="70">
        <f>IF(+NFL!$F152="Detroit",+NFL!#REF!,IF(+NFL!$H152="Detroit",+NFL!#REF!,0))</f>
        <v>0</v>
      </c>
      <c r="BJ202" s="124">
        <f>IF(+NFL!$F152="Detroit",+NFL!#REF!,IF(+NFL!$H152="Detroit",+NFL!#REF!,0))</f>
        <v>0</v>
      </c>
      <c r="BK202" s="182">
        <f>IF(+NFL!$F152="Detroit",+NFL!#REF!,IF(+NFL!$H152="Detroit",+NFL!#REF!,0))</f>
        <v>0</v>
      </c>
    </row>
    <row r="203" spans="1:63" x14ac:dyDescent="0.8">
      <c r="A203" s="70">
        <f>IF(+NFL!$F166="Detroit",+NFL!A166,IF(+NFL!$H166="Detroit",+NFL!A166,0))</f>
        <v>10</v>
      </c>
      <c r="B203" s="480" t="str">
        <f>IF(+NFL!$F166="Detroit",+NFL!B166,IF(+NFL!$H166="Detroit",+NFL!B166,0))</f>
        <v>Sun</v>
      </c>
      <c r="C203" s="72">
        <f>IF(+NFL!$F166="Detroit",+NFL!C166,IF(+NFL!$H166="Detroit",+NFL!C166,0))</f>
        <v>44514</v>
      </c>
      <c r="D203" s="73">
        <f>IF(+NFL!$F166="Detroit",+NFL!D166,IF(+NFL!$H166="Detroit",+NFL!D166,0))</f>
        <v>0.54166666666666663</v>
      </c>
      <c r="E203" s="70" t="str">
        <f>IF(+NFL!$F166="Detroit",+NFL!E166,IF(+NFL!$H166="Detroit",+NFL!E166,0))</f>
        <v>Fox</v>
      </c>
      <c r="F203" s="176" t="str">
        <f>IF(+NFL!$F166="Detroit",+NFL!F166,IF(+NFL!$H166="Detroit",+NFL!F166,0))</f>
        <v>Detroit</v>
      </c>
      <c r="G203" s="70" t="str">
        <f>IF(+NFL!$F166="Detroit",+NFL!G166,IF(+NFL!$H166="Detroit",+NFL!G166,0))</f>
        <v>NFCN</v>
      </c>
      <c r="H203" s="176" t="str">
        <f>IF(+NFL!$F166="Detroit",+NFL!H166,IF(+NFL!$H166="Detroit",+NFL!H166,0))</f>
        <v>Pittsburgh</v>
      </c>
      <c r="I203" s="70" t="str">
        <f>IF(+NFL!$F166="Detroit",+NFL!I166,IF(+NFL!$H166="Detroit",+NFL!I166,0))</f>
        <v>AFCN</v>
      </c>
      <c r="J203" s="496" t="str">
        <f>IF(+NFL!$F166="Detroit",+NFL!J166,IF(+NFL!$H166="Detroit",+NFL!J166,0))</f>
        <v>Pittsburgh</v>
      </c>
      <c r="K203" s="510" t="str">
        <f>IF(+NFL!$F166="Detroit",+NFL!K166,IF(+NFL!$H166="Detroit",+NFL!K166,0))</f>
        <v>Detroit</v>
      </c>
      <c r="L203" s="508">
        <f>IF(+NFL!$F166="Detroit",+NFL!L166,IF(+NFL!$H166="Detroit",+NFL!L166,0))</f>
        <v>9.5</v>
      </c>
      <c r="M203" s="574">
        <f>IF(+NFL!$F166="Detroit",+NFL!M166,IF(+NFL!$H166="Detroit",+NFL!M166,0))</f>
        <v>43.5</v>
      </c>
      <c r="N203" s="583" t="str">
        <f>IF(+NFL!$F166="Detroit",+NFL!N166,IF(+NFL!$H166="Detroit",+NFL!N166,0))</f>
        <v>Detroit</v>
      </c>
      <c r="O203" s="584">
        <f>IF(+NFL!$F166="Detroit",+NFL!O166,IF(+NFL!$H166="Detroit",+NFL!O166,0))</f>
        <v>16</v>
      </c>
      <c r="P203" s="583" t="str">
        <f>IF(+NFL!$F166="Detroit",+NFL!P166,IF(+NFL!$H166="Detroit",+NFL!P166,0))</f>
        <v>Pittsburgh</v>
      </c>
      <c r="Q203" s="585">
        <f>IF(+NFL!$F166="Detroit",+NFL!Q166,IF(+NFL!$H166="Detroit",+NFL!Q166,0))</f>
        <v>16</v>
      </c>
      <c r="R203" s="586" t="str">
        <f>IF(+NFL!$F166="Detroit",+NFL!R166,IF(+NFL!$H166="Detroit",+NFL!R166,0))</f>
        <v>Detroit</v>
      </c>
      <c r="S203" s="585" t="str">
        <f>IF(+NFL!$F166="Detroit",+NFL!S166,IF(+NFL!$H166="Detroit",+NFL!S166,0))</f>
        <v>Pittsburgh</v>
      </c>
      <c r="T203" s="586" t="str">
        <f>IF(+NFL!$F166="Detroit",+NFL!T166,IF(+NFL!$H166="Detroit",+NFL!T166,0))</f>
        <v>Detroit</v>
      </c>
      <c r="U203" s="585" t="str">
        <f>IF(+NFL!$F166="Detroit",+NFL!U166,IF(+NFL!$H166="Detroit",+NFL!U166,0))</f>
        <v>W</v>
      </c>
      <c r="V203" s="586">
        <f>IF(+NFL!$F178="Detroit",+NFL!#REF!,IF(+NFL!$H178="Detroit",+NFL!#REF!,0))</f>
        <v>0</v>
      </c>
      <c r="W203" s="585">
        <f>IF(+NFL!$F178="Detroit",+NFL!#REF!,IF(+NFL!$H178="Detroit",+NFL!#REF!,0))</f>
        <v>0</v>
      </c>
      <c r="X203" s="586">
        <f>IF(+NFL!$F178="Detroit",+NFL!#REF!,IF(+NFL!$H178="Detroit",+NFL!#REF!,0))</f>
        <v>0</v>
      </c>
      <c r="Y203" s="585">
        <f>IF(+NFL!$F178="Detroit",+NFL!#REF!,IF(+NFL!$H178="Detroit",+NFL!#REF!,0))</f>
        <v>0</v>
      </c>
      <c r="Z203" s="586">
        <f>IF(+NFL!$F178="Detroit",+NFL!#REF!,IF(+NFL!$H178="Detroit",+NFL!#REF!,0))</f>
        <v>0</v>
      </c>
      <c r="AA203" s="585">
        <f>IF(+NFL!$F178="Detroit",+NFL!#REF!,IF(+NFL!$H178="Detroit",+NFL!#REF!,0))</f>
        <v>0</v>
      </c>
      <c r="AB203" s="124">
        <f>IF(+NFL!$F178="Detroit",+NFL!#REF!,IF(+NFL!$H178="Detroit",+NFL!#REF!,0))</f>
        <v>0</v>
      </c>
      <c r="AC203" s="182">
        <f>IF(+NFL!$F178="Detroit",+NFL!#REF!,IF(+NFL!$H178="Detroit",+NFL!#REF!,0))</f>
        <v>0</v>
      </c>
      <c r="AD203" s="496">
        <f>IF(+NFL!$F178="Detroit",+NFL!#REF!,IF(+NFL!$H178="Detroit",+NFL!#REF!,0))</f>
        <v>0</v>
      </c>
      <c r="AE203" s="565">
        <f>IF(+NFL!$F178="Detroit",+NFL!#REF!,IF(+NFL!$H178="Detroit",+NFL!#REF!,0))</f>
        <v>0</v>
      </c>
      <c r="AF203" s="496">
        <f>IF(+NFL!$F178="Detroit",+NFL!#REF!,IF(+NFL!$H178="Detroit",+NFL!#REF!,0))</f>
        <v>0</v>
      </c>
      <c r="AG203" s="565">
        <f>IF(+NFL!$F178="Detroit",+NFL!#REF!,IF(+NFL!$H178="Detroit",+NFL!#REF!,0))</f>
        <v>0</v>
      </c>
      <c r="AH203" s="496">
        <f>IF(+NFL!$F178="Detroit",+NFL!#REF!,IF(+NFL!$H178="Detroit",+NFL!#REF!,0))</f>
        <v>0</v>
      </c>
      <c r="AI203" s="565">
        <f>IF(+NFL!$F178="Detroit",+NFL!#REF!,IF(+NFL!$H178="Detroit",+NFL!#REF!,0))</f>
        <v>0</v>
      </c>
      <c r="AJ203" s="496">
        <f>IF(+NFL!$F178="Detroit",+NFL!#REF!,IF(+NFL!$H178="Detroit",+NFL!#REF!,0))</f>
        <v>0</v>
      </c>
      <c r="AK203" s="565">
        <f>IF(+NFL!$F178="Detroit",+NFL!#REF!,IF(+NFL!$H178="Detroit",+NFL!#REF!,0))</f>
        <v>0</v>
      </c>
      <c r="AL203" s="81">
        <f>IF(+NFL!$F178="Detroit",+NFL!#REF!,IF(+NFL!$H178="Detroit",+NFL!#REF!,0))</f>
        <v>0</v>
      </c>
      <c r="AM203" s="82">
        <f>IF(+NFL!$F178="Detroit",+NFL!#REF!,IF(+NFL!$H178="Detroit",+NFL!#REF!,0))</f>
        <v>0</v>
      </c>
      <c r="AN203" s="81">
        <f>IF(+NFL!$F178="Detroit",+NFL!#REF!,IF(+NFL!$H178="Detroit",+NFL!#REF!,0))</f>
        <v>0</v>
      </c>
      <c r="AO203" s="83">
        <f>IF(+NFL!$F178="Detroit",+NFL!#REF!,IF(+NFL!$H178="Detroit",+NFL!#REF!,0))</f>
        <v>0</v>
      </c>
      <c r="AP203" s="480">
        <f>IF(+NFL!$F178="Detroit",+NFL!#REF!,IF(+NFL!$H178="Detroit",+NFL!#REF!,0))</f>
        <v>0</v>
      </c>
      <c r="AQ203" s="72">
        <f>IF(+NFL!$F178="Detroit",+NFL!#REF!,IF(+NFL!$H178="Detroit",+NFL!#REF!,0))</f>
        <v>0</v>
      </c>
      <c r="AR203" s="81">
        <f>IF(+NFL!$F178="Detroit",+NFL!#REF!,IF(+NFL!$H178="Detroit",+NFL!#REF!,0))</f>
        <v>0</v>
      </c>
      <c r="AS203" s="96">
        <f>IF(+NFL!$F178="Detroit",+NFL!#REF!,IF(+NFL!$H178="Detroit",+NFL!#REF!,0))</f>
        <v>0</v>
      </c>
      <c r="AT203" s="96">
        <f>IF(+NFL!$F178="Detroit",+NFL!#REF!,IF(+NFL!$H178="Detroit",+NFL!#REF!,0))</f>
        <v>0</v>
      </c>
      <c r="AU203" s="81">
        <f>IF(+NFL!$F178="Detroit",+NFL!#REF!,IF(+NFL!$H178="Detroit",+NFL!#REF!,0))</f>
        <v>0</v>
      </c>
      <c r="AV203" s="96">
        <f>IF(+NFL!$F178="Detroit",+NFL!#REF!,IF(+NFL!$H178="Detroit",+NFL!#REF!,0))</f>
        <v>0</v>
      </c>
      <c r="AW203" s="70">
        <f>IF(+NFL!$F178="Detroit",+NFL!#REF!,IF(+NFL!$H178="Detroit",+NFL!#REF!,0))</f>
        <v>0</v>
      </c>
      <c r="AX203" s="96">
        <f>IF(+NFL!$F178="Detroit",+NFL!#REF!,IF(+NFL!$H178="Detroit",+NFL!#REF!,0))</f>
        <v>0</v>
      </c>
      <c r="AY203" s="81">
        <f>IF(+NFL!$F178="Detroit",+NFL!#REF!,IF(+NFL!$H178="Detroit",+NFL!#REF!,0))</f>
        <v>0</v>
      </c>
      <c r="AZ203" s="96">
        <f>IF(+NFL!$F178="Detroit",+NFL!#REF!,IF(+NFL!$H178="Detroit",+NFL!#REF!,0))</f>
        <v>0</v>
      </c>
      <c r="BA203" s="70">
        <f>IF(+NFL!$F178="Detroit",+NFL!#REF!,IF(+NFL!$H178="Detroit",+NFL!#REF!,0))</f>
        <v>0</v>
      </c>
      <c r="BB203" s="70">
        <f>IF(+NFL!$F178="Detroit",+NFL!#REF!,IF(+NFL!$H178="Detroit",+NFL!#REF!,0))</f>
        <v>0</v>
      </c>
      <c r="BC203" s="592">
        <f>IF(+NFL!$F178="Detroit",+NFL!#REF!,IF(+NFL!$H178="Detroit",+NFL!#REF!,0))</f>
        <v>0</v>
      </c>
      <c r="BD203" s="81">
        <f>IF(+NFL!$F178="Detroit",+NFL!#REF!,IF(+NFL!$H178="Detroit",+NFL!#REF!,0))</f>
        <v>0</v>
      </c>
      <c r="BE203" s="96">
        <f>IF(+NFL!$F178="Detroit",+NFL!#REF!,IF(+NFL!$H178="Detroit",+NFL!#REF!,0))</f>
        <v>0</v>
      </c>
      <c r="BF203" s="70">
        <f>IF(+NFL!$F178="Detroit",+NFL!#REF!,IF(+NFL!$H178="Detroit",+NFL!#REF!,0))</f>
        <v>0</v>
      </c>
      <c r="BG203" s="81">
        <f>IF(+NFL!$F178="Detroit",+NFL!#REF!,IF(+NFL!$H178="Detroit",+NFL!#REF!,0))</f>
        <v>0</v>
      </c>
      <c r="BH203" s="96">
        <f>IF(+NFL!$F178="Detroit",+NFL!#REF!,IF(+NFL!$H178="Detroit",+NFL!#REF!,0))</f>
        <v>0</v>
      </c>
      <c r="BI203" s="70">
        <f>IF(+NFL!$F178="Detroit",+NFL!#REF!,IF(+NFL!$H178="Detroit",+NFL!#REF!,0))</f>
        <v>0</v>
      </c>
      <c r="BJ203" s="124">
        <f>IF(+NFL!$F178="Detroit",+NFL!#REF!,IF(+NFL!$H178="Detroit",+NFL!#REF!,0))</f>
        <v>0</v>
      </c>
      <c r="BK203" s="182">
        <f>IF(+NFL!$F178="Detroit",+NFL!#REF!,IF(+NFL!$H178="Detroit",+NFL!#REF!,0))</f>
        <v>0</v>
      </c>
    </row>
    <row r="204" spans="1:63" x14ac:dyDescent="0.8">
      <c r="A204" s="70">
        <f>IF(+NFL!$F182="Detroit",+NFL!A182,IF(+NFL!$H182="Detroit",+NFL!A182,0))</f>
        <v>11</v>
      </c>
      <c r="B204" s="480" t="str">
        <f>IF(+NFL!$F182="Detroit",+NFL!B182,IF(+NFL!$H182="Detroit",+NFL!B182,0))</f>
        <v>Sun</v>
      </c>
      <c r="C204" s="72">
        <f>IF(+NFL!$F182="Detroit",+NFL!C182,IF(+NFL!$H182="Detroit",+NFL!C182,0))</f>
        <v>44521</v>
      </c>
      <c r="D204" s="73">
        <f>IF(+NFL!$F182="Detroit",+NFL!D182,IF(+NFL!$H182="Detroit",+NFL!D182,0))</f>
        <v>0.54166666666666663</v>
      </c>
      <c r="E204" s="70" t="str">
        <f>IF(+NFL!$F182="Detroit",+NFL!E182,IF(+NFL!$H182="Detroit",+NFL!E182,0))</f>
        <v>Fox</v>
      </c>
      <c r="F204" s="176" t="str">
        <f>IF(+NFL!$F182="Detroit",+NFL!F182,IF(+NFL!$H182="Detroit",+NFL!F182,0))</f>
        <v>Detroit</v>
      </c>
      <c r="G204" s="70" t="str">
        <f>IF(+NFL!$F182="Detroit",+NFL!G182,IF(+NFL!$H182="Detroit",+NFL!G182,0))</f>
        <v>NFCN</v>
      </c>
      <c r="H204" s="176" t="str">
        <f>IF(+NFL!$F182="Detroit",+NFL!H182,IF(+NFL!$H182="Detroit",+NFL!H182,0))</f>
        <v>Cleveland</v>
      </c>
      <c r="I204" s="70" t="str">
        <f>IF(+NFL!$F182="Detroit",+NFL!I182,IF(+NFL!$H182="Detroit",+NFL!I182,0))</f>
        <v>AFCN</v>
      </c>
      <c r="J204" s="496" t="str">
        <f>IF(+NFL!$F182="Detroit",+NFL!J182,IF(+NFL!$H182="Detroit",+NFL!J182,0))</f>
        <v>Cleveland</v>
      </c>
      <c r="K204" s="510" t="str">
        <f>IF(+NFL!$F182="Detroit",+NFL!K182,IF(+NFL!$H182="Detroit",+NFL!K182,0))</f>
        <v>Detroit</v>
      </c>
      <c r="L204" s="508">
        <f>IF(+NFL!$F182="Detroit",+NFL!L182,IF(+NFL!$H182="Detroit",+NFL!L182,0))</f>
        <v>10</v>
      </c>
      <c r="M204" s="574">
        <f>IF(+NFL!$F182="Detroit",+NFL!M182,IF(+NFL!$H182="Detroit",+NFL!M182,0))</f>
        <v>44.5</v>
      </c>
      <c r="N204" s="583" t="str">
        <f>IF(+NFL!$F182="Detroit",+NFL!N182,IF(+NFL!$H182="Detroit",+NFL!N182,0))</f>
        <v>Cleveland</v>
      </c>
      <c r="O204" s="584">
        <f>IF(+NFL!$F182="Detroit",+NFL!O182,IF(+NFL!$H182="Detroit",+NFL!O182,0))</f>
        <v>13</v>
      </c>
      <c r="P204" s="583" t="str">
        <f>IF(+NFL!$F182="Detroit",+NFL!P182,IF(+NFL!$H182="Detroit",+NFL!P182,0))</f>
        <v>Detroit</v>
      </c>
      <c r="Q204" s="585">
        <f>IF(+NFL!$F182="Detroit",+NFL!Q182,IF(+NFL!$H182="Detroit",+NFL!Q182,0))</f>
        <v>10</v>
      </c>
      <c r="R204" s="586" t="str">
        <f>IF(+NFL!$F182="Detroit",+NFL!R182,IF(+NFL!$H182="Detroit",+NFL!R182,0))</f>
        <v>Detroit</v>
      </c>
      <c r="S204" s="585" t="str">
        <f>IF(+NFL!$F182="Detroit",+NFL!S182,IF(+NFL!$H182="Detroit",+NFL!S182,0))</f>
        <v>Cleveland</v>
      </c>
      <c r="T204" s="586" t="str">
        <f>IF(+NFL!$F182="Detroit",+NFL!T182,IF(+NFL!$H182="Detroit",+NFL!T182,0))</f>
        <v>Cleveland</v>
      </c>
      <c r="U204" s="585" t="str">
        <f>IF(+NFL!$F182="Detroit",+NFL!U182,IF(+NFL!$H182="Detroit",+NFL!U182,0))</f>
        <v>L</v>
      </c>
      <c r="V204" s="586">
        <f>IF(+NFL!$F195="Detroit",+NFL!#REF!,IF(+NFL!$H195="Detroit",+NFL!#REF!,0))</f>
        <v>0</v>
      </c>
      <c r="W204" s="585">
        <f>IF(+NFL!$F195="Detroit",+NFL!#REF!,IF(+NFL!$H195="Detroit",+NFL!#REF!,0))</f>
        <v>0</v>
      </c>
      <c r="X204" s="586">
        <f>IF(+NFL!$F195="Detroit",+NFL!#REF!,IF(+NFL!$H195="Detroit",+NFL!#REF!,0))</f>
        <v>0</v>
      </c>
      <c r="Y204" s="585">
        <f>IF(+NFL!$F195="Detroit",+NFL!#REF!,IF(+NFL!$H195="Detroit",+NFL!#REF!,0))</f>
        <v>0</v>
      </c>
      <c r="Z204" s="586">
        <f>IF(+NFL!$F195="Detroit",+NFL!#REF!,IF(+NFL!$H195="Detroit",+NFL!#REF!,0))</f>
        <v>0</v>
      </c>
      <c r="AA204" s="585">
        <f>IF(+NFL!$F195="Detroit",+NFL!#REF!,IF(+NFL!$H195="Detroit",+NFL!#REF!,0))</f>
        <v>0</v>
      </c>
      <c r="AB204" s="124">
        <f>IF(+NFL!$F195="Detroit",+NFL!#REF!,IF(+NFL!$H195="Detroit",+NFL!#REF!,0))</f>
        <v>0</v>
      </c>
      <c r="AC204" s="182">
        <f>IF(+NFL!$F195="Detroit",+NFL!#REF!,IF(+NFL!$H195="Detroit",+NFL!#REF!,0))</f>
        <v>0</v>
      </c>
      <c r="AD204" s="496">
        <f>IF(+NFL!$F195="Detroit",+NFL!#REF!,IF(+NFL!$H195="Detroit",+NFL!#REF!,0))</f>
        <v>0</v>
      </c>
      <c r="AE204" s="565">
        <f>IF(+NFL!$F195="Detroit",+NFL!#REF!,IF(+NFL!$H195="Detroit",+NFL!#REF!,0))</f>
        <v>0</v>
      </c>
      <c r="AF204" s="496">
        <f>IF(+NFL!$F195="Detroit",+NFL!#REF!,IF(+NFL!$H195="Detroit",+NFL!#REF!,0))</f>
        <v>0</v>
      </c>
      <c r="AG204" s="565">
        <f>IF(+NFL!$F195="Detroit",+NFL!#REF!,IF(+NFL!$H195="Detroit",+NFL!#REF!,0))</f>
        <v>0</v>
      </c>
      <c r="AH204" s="496">
        <f>IF(+NFL!$F195="Detroit",+NFL!#REF!,IF(+NFL!$H195="Detroit",+NFL!#REF!,0))</f>
        <v>0</v>
      </c>
      <c r="AI204" s="565">
        <f>IF(+NFL!$F195="Detroit",+NFL!#REF!,IF(+NFL!$H195="Detroit",+NFL!#REF!,0))</f>
        <v>0</v>
      </c>
      <c r="AJ204" s="496">
        <f>IF(+NFL!$F195="Detroit",+NFL!#REF!,IF(+NFL!$H195="Detroit",+NFL!#REF!,0))</f>
        <v>0</v>
      </c>
      <c r="AK204" s="565">
        <f>IF(+NFL!$F195="Detroit",+NFL!#REF!,IF(+NFL!$H195="Detroit",+NFL!#REF!,0))</f>
        <v>0</v>
      </c>
      <c r="AL204" s="81">
        <f>IF(+NFL!$F195="Detroit",+NFL!#REF!,IF(+NFL!$H195="Detroit",+NFL!#REF!,0))</f>
        <v>0</v>
      </c>
      <c r="AM204" s="82">
        <f>IF(+NFL!$F195="Detroit",+NFL!#REF!,IF(+NFL!$H195="Detroit",+NFL!#REF!,0))</f>
        <v>0</v>
      </c>
      <c r="AN204" s="81">
        <f>IF(+NFL!$F195="Detroit",+NFL!#REF!,IF(+NFL!$H195="Detroit",+NFL!#REF!,0))</f>
        <v>0</v>
      </c>
      <c r="AO204" s="83">
        <f>IF(+NFL!$F195="Detroit",+NFL!#REF!,IF(+NFL!$H195="Detroit",+NFL!#REF!,0))</f>
        <v>0</v>
      </c>
      <c r="AP204" s="480">
        <f>IF(+NFL!$F195="Detroit",+NFL!#REF!,IF(+NFL!$H195="Detroit",+NFL!#REF!,0))</f>
        <v>0</v>
      </c>
      <c r="AQ204" s="72">
        <f>IF(+NFL!$F195="Detroit",+NFL!#REF!,IF(+NFL!$H195="Detroit",+NFL!#REF!,0))</f>
        <v>0</v>
      </c>
      <c r="AR204" s="81">
        <f>IF(+NFL!$F195="Detroit",+NFL!#REF!,IF(+NFL!$H195="Detroit",+NFL!#REF!,0))</f>
        <v>0</v>
      </c>
      <c r="AS204" s="96">
        <f>IF(+NFL!$F195="Detroit",+NFL!#REF!,IF(+NFL!$H195="Detroit",+NFL!#REF!,0))</f>
        <v>0</v>
      </c>
      <c r="AT204" s="96">
        <f>IF(+NFL!$F195="Detroit",+NFL!#REF!,IF(+NFL!$H195="Detroit",+NFL!#REF!,0))</f>
        <v>0</v>
      </c>
      <c r="AU204" s="81">
        <f>IF(+NFL!$F195="Detroit",+NFL!#REF!,IF(+NFL!$H195="Detroit",+NFL!#REF!,0))</f>
        <v>0</v>
      </c>
      <c r="AV204" s="96">
        <f>IF(+NFL!$F195="Detroit",+NFL!#REF!,IF(+NFL!$H195="Detroit",+NFL!#REF!,0))</f>
        <v>0</v>
      </c>
      <c r="AW204" s="70">
        <f>IF(+NFL!$F195="Detroit",+NFL!#REF!,IF(+NFL!$H195="Detroit",+NFL!#REF!,0))</f>
        <v>0</v>
      </c>
      <c r="AX204" s="96">
        <f>IF(+NFL!$F195="Detroit",+NFL!#REF!,IF(+NFL!$H195="Detroit",+NFL!#REF!,0))</f>
        <v>0</v>
      </c>
      <c r="AY204" s="81">
        <f>IF(+NFL!$F195="Detroit",+NFL!#REF!,IF(+NFL!$H195="Detroit",+NFL!#REF!,0))</f>
        <v>0</v>
      </c>
      <c r="AZ204" s="96">
        <f>IF(+NFL!$F195="Detroit",+NFL!#REF!,IF(+NFL!$H195="Detroit",+NFL!#REF!,0))</f>
        <v>0</v>
      </c>
      <c r="BA204" s="70">
        <f>IF(+NFL!$F195="Detroit",+NFL!#REF!,IF(+NFL!$H195="Detroit",+NFL!#REF!,0))</f>
        <v>0</v>
      </c>
      <c r="BB204" s="70">
        <f>IF(+NFL!$F195="Detroit",+NFL!#REF!,IF(+NFL!$H195="Detroit",+NFL!#REF!,0))</f>
        <v>0</v>
      </c>
      <c r="BC204" s="592">
        <f>IF(+NFL!$F195="Detroit",+NFL!#REF!,IF(+NFL!$H195="Detroit",+NFL!#REF!,0))</f>
        <v>0</v>
      </c>
      <c r="BD204" s="81">
        <f>IF(+NFL!$F195="Detroit",+NFL!#REF!,IF(+NFL!$H195="Detroit",+NFL!#REF!,0))</f>
        <v>0</v>
      </c>
      <c r="BE204" s="96">
        <f>IF(+NFL!$F195="Detroit",+NFL!#REF!,IF(+NFL!$H195="Detroit",+NFL!#REF!,0))</f>
        <v>0</v>
      </c>
      <c r="BF204" s="70">
        <f>IF(+NFL!$F195="Detroit",+NFL!#REF!,IF(+NFL!$H195="Detroit",+NFL!#REF!,0))</f>
        <v>0</v>
      </c>
      <c r="BG204" s="81">
        <f>IF(+NFL!$F195="Detroit",+NFL!#REF!,IF(+NFL!$H195="Detroit",+NFL!#REF!,0))</f>
        <v>0</v>
      </c>
      <c r="BH204" s="96">
        <f>IF(+NFL!$F195="Detroit",+NFL!#REF!,IF(+NFL!$H195="Detroit",+NFL!#REF!,0))</f>
        <v>0</v>
      </c>
      <c r="BI204" s="70">
        <f>IF(+NFL!$F195="Detroit",+NFL!#REF!,IF(+NFL!$H195="Detroit",+NFL!#REF!,0))</f>
        <v>0</v>
      </c>
      <c r="BJ204" s="124">
        <f>IF(+NFL!$F195="Detroit",+NFL!#REF!,IF(+NFL!$H195="Detroit",+NFL!#REF!,0))</f>
        <v>0</v>
      </c>
      <c r="BK204" s="182">
        <f>IF(+NFL!$F195="Detroit",+NFL!#REF!,IF(+NFL!$H195="Detroit",+NFL!#REF!,0))</f>
        <v>0</v>
      </c>
    </row>
    <row r="205" spans="1:63" x14ac:dyDescent="0.8">
      <c r="A205" s="70">
        <f>IF(+NFL!$F197="Detroit",+NFL!A197,IF(+NFL!$H197="Detroit",+NFL!A197,0))</f>
        <v>12</v>
      </c>
      <c r="B205" s="480" t="str">
        <f>IF(+NFL!$F197="Detroit",+NFL!B197,IF(+NFL!$H197="Detroit",+NFL!B197,0))</f>
        <v>Thurs</v>
      </c>
      <c r="C205" s="72">
        <f>IF(+NFL!$F197="Detroit",+NFL!C197,IF(+NFL!$H197="Detroit",+NFL!C197,0))</f>
        <v>44525</v>
      </c>
      <c r="D205" s="73">
        <f>IF(+NFL!$F197="Detroit",+NFL!D197,IF(+NFL!$H197="Detroit",+NFL!D197,0))</f>
        <v>0.52083333333333337</v>
      </c>
      <c r="E205" s="70" t="str">
        <f>IF(+NFL!$F197="Detroit",+NFL!E197,IF(+NFL!$H197="Detroit",+NFL!E197,0))</f>
        <v>Fox</v>
      </c>
      <c r="F205" s="176" t="str">
        <f>IF(+NFL!$F197="Detroit",+NFL!F197,IF(+NFL!$H197="Detroit",+NFL!F197,0))</f>
        <v>Chicago</v>
      </c>
      <c r="G205" s="70" t="str">
        <f>IF(+NFL!$F197="Detroit",+NFL!G197,IF(+NFL!$H197="Detroit",+NFL!G197,0))</f>
        <v>NFCN</v>
      </c>
      <c r="H205" s="176" t="str">
        <f>IF(+NFL!$F197="Detroit",+NFL!H197,IF(+NFL!$H197="Detroit",+NFL!H197,0))</f>
        <v>Detroit</v>
      </c>
      <c r="I205" s="70" t="str">
        <f>IF(+NFL!$F197="Detroit",+NFL!I197,IF(+NFL!$H197="Detroit",+NFL!I197,0))</f>
        <v>NFCN</v>
      </c>
      <c r="J205" s="496" t="str">
        <f>IF(+NFL!$F197="Detroit",+NFL!J197,IF(+NFL!$H197="Detroit",+NFL!J197,0))</f>
        <v>Chicago</v>
      </c>
      <c r="K205" s="510" t="str">
        <f>IF(+NFL!$F197="Detroit",+NFL!K197,IF(+NFL!$H197="Detroit",+NFL!K197,0))</f>
        <v>Detroit</v>
      </c>
      <c r="L205" s="508">
        <f>IF(+NFL!$F197="Detroit",+NFL!L197,IF(+NFL!$H197="Detroit",+NFL!L197,0))</f>
        <v>3.5</v>
      </c>
      <c r="M205" s="574">
        <f>IF(+NFL!$F197="Detroit",+NFL!M197,IF(+NFL!$H197="Detroit",+NFL!M197,0))</f>
        <v>42</v>
      </c>
      <c r="N205" s="583" t="str">
        <f>IF(+NFL!$F197="Detroit",+NFL!N197,IF(+NFL!$H197="Detroit",+NFL!N197,0))</f>
        <v>Chicago</v>
      </c>
      <c r="O205" s="584">
        <f>IF(+NFL!$F197="Detroit",+NFL!O197,IF(+NFL!$H197="Detroit",+NFL!O197,0))</f>
        <v>16</v>
      </c>
      <c r="P205" s="583" t="str">
        <f>IF(+NFL!$F197="Detroit",+NFL!P197,IF(+NFL!$H197="Detroit",+NFL!P197,0))</f>
        <v>Detroit</v>
      </c>
      <c r="Q205" s="585">
        <f>IF(+NFL!$F197="Detroit",+NFL!Q197,IF(+NFL!$H197="Detroit",+NFL!Q197,0))</f>
        <v>14</v>
      </c>
      <c r="R205" s="586" t="str">
        <f>IF(+NFL!$F197="Detroit",+NFL!R197,IF(+NFL!$H197="Detroit",+NFL!R197,0))</f>
        <v>Detroit</v>
      </c>
      <c r="S205" s="585" t="str">
        <f>IF(+NFL!$F197="Detroit",+NFL!S197,IF(+NFL!$H197="Detroit",+NFL!S197,0))</f>
        <v>Chicago</v>
      </c>
      <c r="T205" s="586" t="str">
        <f>IF(+NFL!$F197="Detroit",+NFL!T197,IF(+NFL!$H197="Detroit",+NFL!T197,0))</f>
        <v>Detroit</v>
      </c>
      <c r="U205" s="585" t="str">
        <f>IF(+NFL!$F197="Detroit",+NFL!U197,IF(+NFL!$H197="Detroit",+NFL!U197,0))</f>
        <v>W</v>
      </c>
      <c r="V205" s="586">
        <f>IF(+NFL!$F216="Detroit",+NFL!#REF!,IF(+NFL!$H216="Detroit",+NFL!#REF!,0))</f>
        <v>0</v>
      </c>
      <c r="W205" s="585">
        <f>IF(+NFL!$F216="Detroit",+NFL!#REF!,IF(+NFL!$H216="Detroit",+NFL!#REF!,0))</f>
        <v>0</v>
      </c>
      <c r="X205" s="586">
        <f>IF(+NFL!$F216="Detroit",+NFL!#REF!,IF(+NFL!$H216="Detroit",+NFL!#REF!,0))</f>
        <v>0</v>
      </c>
      <c r="Y205" s="585">
        <f>IF(+NFL!$F216="Detroit",+NFL!#REF!,IF(+NFL!$H216="Detroit",+NFL!#REF!,0))</f>
        <v>0</v>
      </c>
      <c r="Z205" s="586">
        <f>IF(+NFL!$F216="Detroit",+NFL!#REF!,IF(+NFL!$H216="Detroit",+NFL!#REF!,0))</f>
        <v>0</v>
      </c>
      <c r="AA205" s="585">
        <f>IF(+NFL!$F216="Detroit",+NFL!#REF!,IF(+NFL!$H216="Detroit",+NFL!#REF!,0))</f>
        <v>0</v>
      </c>
      <c r="AB205" s="124">
        <f>IF(+NFL!$F216="Detroit",+NFL!#REF!,IF(+NFL!$H216="Detroit",+NFL!#REF!,0))</f>
        <v>0</v>
      </c>
      <c r="AC205" s="182">
        <f>IF(+NFL!$F216="Detroit",+NFL!#REF!,IF(+NFL!$H216="Detroit",+NFL!#REF!,0))</f>
        <v>0</v>
      </c>
      <c r="AD205" s="496">
        <f>IF(+NFL!$F216="Detroit",+NFL!#REF!,IF(+NFL!$H216="Detroit",+NFL!#REF!,0))</f>
        <v>0</v>
      </c>
      <c r="AE205" s="565">
        <f>IF(+NFL!$F216="Detroit",+NFL!#REF!,IF(+NFL!$H216="Detroit",+NFL!#REF!,0))</f>
        <v>0</v>
      </c>
      <c r="AF205" s="496">
        <f>IF(+NFL!$F216="Detroit",+NFL!#REF!,IF(+NFL!$H216="Detroit",+NFL!#REF!,0))</f>
        <v>0</v>
      </c>
      <c r="AG205" s="565">
        <f>IF(+NFL!$F216="Detroit",+NFL!#REF!,IF(+NFL!$H216="Detroit",+NFL!#REF!,0))</f>
        <v>0</v>
      </c>
      <c r="AH205" s="496">
        <f>IF(+NFL!$F216="Detroit",+NFL!#REF!,IF(+NFL!$H216="Detroit",+NFL!#REF!,0))</f>
        <v>0</v>
      </c>
      <c r="AI205" s="565">
        <f>IF(+NFL!$F216="Detroit",+NFL!#REF!,IF(+NFL!$H216="Detroit",+NFL!#REF!,0))</f>
        <v>0</v>
      </c>
      <c r="AJ205" s="496">
        <f>IF(+NFL!$F216="Detroit",+NFL!#REF!,IF(+NFL!$H216="Detroit",+NFL!#REF!,0))</f>
        <v>0</v>
      </c>
      <c r="AK205" s="565">
        <f>IF(+NFL!$F216="Detroit",+NFL!#REF!,IF(+NFL!$H216="Detroit",+NFL!#REF!,0))</f>
        <v>0</v>
      </c>
      <c r="AL205" s="81">
        <f>IF(+NFL!$F216="Detroit",+NFL!#REF!,IF(+NFL!$H216="Detroit",+NFL!#REF!,0))</f>
        <v>0</v>
      </c>
      <c r="AM205" s="82">
        <f>IF(+NFL!$F216="Detroit",+NFL!#REF!,IF(+NFL!$H216="Detroit",+NFL!#REF!,0))</f>
        <v>0</v>
      </c>
      <c r="AN205" s="81">
        <f>IF(+NFL!$F216="Detroit",+NFL!#REF!,IF(+NFL!$H216="Detroit",+NFL!#REF!,0))</f>
        <v>0</v>
      </c>
      <c r="AO205" s="83">
        <f>IF(+NFL!$F216="Detroit",+NFL!#REF!,IF(+NFL!$H216="Detroit",+NFL!#REF!,0))</f>
        <v>0</v>
      </c>
      <c r="AP205" s="480">
        <f>IF(+NFL!$F216="Detroit",+NFL!#REF!,IF(+NFL!$H216="Detroit",+NFL!#REF!,0))</f>
        <v>0</v>
      </c>
      <c r="AQ205" s="72">
        <f>IF(+NFL!$F216="Detroit",+NFL!#REF!,IF(+NFL!$H216="Detroit",+NFL!#REF!,0))</f>
        <v>0</v>
      </c>
      <c r="AR205" s="81">
        <f>IF(+NFL!$F216="Detroit",+NFL!#REF!,IF(+NFL!$H216="Detroit",+NFL!#REF!,0))</f>
        <v>0</v>
      </c>
      <c r="AS205" s="96">
        <f>IF(+NFL!$F216="Detroit",+NFL!#REF!,IF(+NFL!$H216="Detroit",+NFL!#REF!,0))</f>
        <v>0</v>
      </c>
      <c r="AT205" s="96">
        <f>IF(+NFL!$F216="Detroit",+NFL!#REF!,IF(+NFL!$H216="Detroit",+NFL!#REF!,0))</f>
        <v>0</v>
      </c>
      <c r="AU205" s="81">
        <f>IF(+NFL!$F216="Detroit",+NFL!#REF!,IF(+NFL!$H216="Detroit",+NFL!#REF!,0))</f>
        <v>0</v>
      </c>
      <c r="AV205" s="96">
        <f>IF(+NFL!$F216="Detroit",+NFL!#REF!,IF(+NFL!$H216="Detroit",+NFL!#REF!,0))</f>
        <v>0</v>
      </c>
      <c r="AW205" s="70">
        <f>IF(+NFL!$F216="Detroit",+NFL!#REF!,IF(+NFL!$H216="Detroit",+NFL!#REF!,0))</f>
        <v>0</v>
      </c>
      <c r="AX205" s="96">
        <f>IF(+NFL!$F216="Detroit",+NFL!#REF!,IF(+NFL!$H216="Detroit",+NFL!#REF!,0))</f>
        <v>0</v>
      </c>
      <c r="AY205" s="81">
        <f>IF(+NFL!$F216="Detroit",+NFL!#REF!,IF(+NFL!$H216="Detroit",+NFL!#REF!,0))</f>
        <v>0</v>
      </c>
      <c r="AZ205" s="96">
        <f>IF(+NFL!$F216="Detroit",+NFL!#REF!,IF(+NFL!$H216="Detroit",+NFL!#REF!,0))</f>
        <v>0</v>
      </c>
      <c r="BA205" s="70">
        <f>IF(+NFL!$F216="Detroit",+NFL!#REF!,IF(+NFL!$H216="Detroit",+NFL!#REF!,0))</f>
        <v>0</v>
      </c>
      <c r="BB205" s="70">
        <f>IF(+NFL!$F216="Detroit",+NFL!#REF!,IF(+NFL!$H216="Detroit",+NFL!#REF!,0))</f>
        <v>0</v>
      </c>
      <c r="BC205" s="592">
        <f>IF(+NFL!$F216="Detroit",+NFL!#REF!,IF(+NFL!$H216="Detroit",+NFL!#REF!,0))</f>
        <v>0</v>
      </c>
      <c r="BD205" s="81">
        <f>IF(+NFL!$F216="Detroit",+NFL!#REF!,IF(+NFL!$H216="Detroit",+NFL!#REF!,0))</f>
        <v>0</v>
      </c>
      <c r="BE205" s="96">
        <f>IF(+NFL!$F216="Detroit",+NFL!#REF!,IF(+NFL!$H216="Detroit",+NFL!#REF!,0))</f>
        <v>0</v>
      </c>
      <c r="BF205" s="70">
        <f>IF(+NFL!$F216="Detroit",+NFL!#REF!,IF(+NFL!$H216="Detroit",+NFL!#REF!,0))</f>
        <v>0</v>
      </c>
      <c r="BG205" s="81">
        <f>IF(+NFL!$F216="Detroit",+NFL!#REF!,IF(+NFL!$H216="Detroit",+NFL!#REF!,0))</f>
        <v>0</v>
      </c>
      <c r="BH205" s="96">
        <f>IF(+NFL!$F216="Detroit",+NFL!#REF!,IF(+NFL!$H216="Detroit",+NFL!#REF!,0))</f>
        <v>0</v>
      </c>
      <c r="BI205" s="70">
        <f>IF(+NFL!$F216="Detroit",+NFL!#REF!,IF(+NFL!$H216="Detroit",+NFL!#REF!,0))</f>
        <v>0</v>
      </c>
      <c r="BJ205" s="124">
        <f>IF(+NFL!$F216="Detroit",+NFL!#REF!,IF(+NFL!$H216="Detroit",+NFL!#REF!,0))</f>
        <v>0</v>
      </c>
      <c r="BK205" s="182">
        <f>IF(+NFL!$F216="Detroit",+NFL!#REF!,IF(+NFL!$H216="Detroit",+NFL!#REF!,0))</f>
        <v>0</v>
      </c>
    </row>
    <row r="206" spans="1:63" x14ac:dyDescent="0.8">
      <c r="A206" s="70">
        <f>IF(+NFL!$F219="Detroit",+NFL!A219,IF(+NFL!$H219="Detroit",+NFL!A219,0))</f>
        <v>13</v>
      </c>
      <c r="B206" s="480" t="str">
        <f>IF(+NFL!$F219="Detroit",+NFL!B219,IF(+NFL!$H219="Detroit",+NFL!B219,0))</f>
        <v>Sun</v>
      </c>
      <c r="C206" s="72">
        <f>IF(+NFL!$F219="Detroit",+NFL!C219,IF(+NFL!$H219="Detroit",+NFL!C219,0))</f>
        <v>44535</v>
      </c>
      <c r="D206" s="73">
        <f>IF(+NFL!$F219="Detroit",+NFL!D219,IF(+NFL!$H219="Detroit",+NFL!D219,0))</f>
        <v>0.54166666666666663</v>
      </c>
      <c r="E206" s="70" t="str">
        <f>IF(+NFL!$F219="Detroit",+NFL!E219,IF(+NFL!$H219="Detroit",+NFL!E219,0))</f>
        <v>CBS</v>
      </c>
      <c r="F206" s="176" t="str">
        <f>IF(+NFL!$F219="Detroit",+NFL!F219,IF(+NFL!$H219="Detroit",+NFL!F219,0))</f>
        <v>Minnesota</v>
      </c>
      <c r="G206" s="70" t="str">
        <f>IF(+NFL!$F219="Detroit",+NFL!G219,IF(+NFL!$H219="Detroit",+NFL!G219,0))</f>
        <v>NFCN</v>
      </c>
      <c r="H206" s="176" t="str">
        <f>IF(+NFL!$F219="Detroit",+NFL!H219,IF(+NFL!$H219="Detroit",+NFL!H219,0))</f>
        <v>Detroit</v>
      </c>
      <c r="I206" s="70" t="str">
        <f>IF(+NFL!$F219="Detroit",+NFL!I219,IF(+NFL!$H219="Detroit",+NFL!I219,0))</f>
        <v>NFCN</v>
      </c>
      <c r="J206" s="496" t="str">
        <f>IF(+NFL!$F219="Detroit",+NFL!J219,IF(+NFL!$H219="Detroit",+NFL!J219,0))</f>
        <v>Minnesota</v>
      </c>
      <c r="K206" s="510" t="str">
        <f>IF(+NFL!$F219="Detroit",+NFL!K219,IF(+NFL!$H219="Detroit",+NFL!K219,0))</f>
        <v>Detroit</v>
      </c>
      <c r="L206" s="508">
        <f>IF(+NFL!$F219="Detroit",+NFL!L219,IF(+NFL!$H219="Detroit",+NFL!L219,0))</f>
        <v>7</v>
      </c>
      <c r="M206" s="574">
        <f>IF(+NFL!$F219="Detroit",+NFL!M219,IF(+NFL!$H219="Detroit",+NFL!M219,0))</f>
        <v>46.5</v>
      </c>
      <c r="N206" s="583" t="str">
        <f>IF(+NFL!$F219="Detroit",+NFL!N219,IF(+NFL!$H219="Detroit",+NFL!N219,0))</f>
        <v>Detroit</v>
      </c>
      <c r="O206" s="584">
        <f>IF(+NFL!$F219="Detroit",+NFL!O219,IF(+NFL!$H219="Detroit",+NFL!O219,0))</f>
        <v>29</v>
      </c>
      <c r="P206" s="583" t="str">
        <f>IF(+NFL!$F219="Detroit",+NFL!P219,IF(+NFL!$H219="Detroit",+NFL!P219,0))</f>
        <v>Minnesota</v>
      </c>
      <c r="Q206" s="585">
        <f>IF(+NFL!$F219="Detroit",+NFL!Q219,IF(+NFL!$H219="Detroit",+NFL!Q219,0))</f>
        <v>27</v>
      </c>
      <c r="R206" s="586" t="str">
        <f>IF(+NFL!$F219="Detroit",+NFL!R219,IF(+NFL!$H219="Detroit",+NFL!R219,0))</f>
        <v>Detroit</v>
      </c>
      <c r="S206" s="585" t="str">
        <f>IF(+NFL!$F219="Detroit",+NFL!S219,IF(+NFL!$H219="Detroit",+NFL!S219,0))</f>
        <v>Minnesota</v>
      </c>
      <c r="T206" s="586" t="str">
        <f>IF(+NFL!$F219="Detroit",+NFL!T219,IF(+NFL!$H219="Detroit",+NFL!T219,0))</f>
        <v>Minnesota</v>
      </c>
      <c r="U206" s="585" t="str">
        <f>IF(+NFL!$F219="Detroit",+NFL!U219,IF(+NFL!$H219="Detroit",+NFL!U219,0))</f>
        <v>L</v>
      </c>
      <c r="V206" s="586" t="e">
        <f>IF(+NFL!$F243="Detroit",+NFL!#REF!,IF(+NFL!$H243="Detroit",+NFL!#REF!,0))</f>
        <v>#REF!</v>
      </c>
      <c r="W206" s="585" t="e">
        <f>IF(+NFL!$F243="Detroit",+NFL!#REF!,IF(+NFL!$H243="Detroit",+NFL!#REF!,0))</f>
        <v>#REF!</v>
      </c>
      <c r="X206" s="586" t="e">
        <f>IF(+NFL!$F243="Detroit",+NFL!#REF!,IF(+NFL!$H243="Detroit",+NFL!#REF!,0))</f>
        <v>#REF!</v>
      </c>
      <c r="Y206" s="585" t="e">
        <f>IF(+NFL!$F243="Detroit",+NFL!#REF!,IF(+NFL!$H243="Detroit",+NFL!#REF!,0))</f>
        <v>#REF!</v>
      </c>
      <c r="Z206" s="586" t="e">
        <f>IF(+NFL!$F243="Detroit",+NFL!#REF!,IF(+NFL!$H243="Detroit",+NFL!#REF!,0))</f>
        <v>#REF!</v>
      </c>
      <c r="AA206" s="585" t="e">
        <f>IF(+NFL!$F243="Detroit",+NFL!#REF!,IF(+NFL!$H243="Detroit",+NFL!#REF!,0))</f>
        <v>#REF!</v>
      </c>
      <c r="AB206" s="124" t="e">
        <f>IF(+NFL!$F243="Detroit",+NFL!#REF!,IF(+NFL!$H243="Detroit",+NFL!#REF!,0))</f>
        <v>#REF!</v>
      </c>
      <c r="AC206" s="182" t="e">
        <f>IF(+NFL!$F243="Detroit",+NFL!#REF!,IF(+NFL!$H243="Detroit",+NFL!#REF!,0))</f>
        <v>#REF!</v>
      </c>
      <c r="AD206" s="496" t="e">
        <f>IF(+NFL!$F243="Detroit",+NFL!#REF!,IF(+NFL!$H243="Detroit",+NFL!#REF!,0))</f>
        <v>#REF!</v>
      </c>
      <c r="AE206" s="565" t="e">
        <f>IF(+NFL!$F243="Detroit",+NFL!#REF!,IF(+NFL!$H243="Detroit",+NFL!#REF!,0))</f>
        <v>#REF!</v>
      </c>
      <c r="AF206" s="496" t="e">
        <f>IF(+NFL!$F243="Detroit",+NFL!#REF!,IF(+NFL!$H243="Detroit",+NFL!#REF!,0))</f>
        <v>#REF!</v>
      </c>
      <c r="AG206" s="565" t="e">
        <f>IF(+NFL!$F243="Detroit",+NFL!#REF!,IF(+NFL!$H243="Detroit",+NFL!#REF!,0))</f>
        <v>#REF!</v>
      </c>
      <c r="AH206" s="496" t="e">
        <f>IF(+NFL!$F243="Detroit",+NFL!#REF!,IF(+NFL!$H243="Detroit",+NFL!#REF!,0))</f>
        <v>#REF!</v>
      </c>
      <c r="AI206" s="565" t="e">
        <f>IF(+NFL!$F243="Detroit",+NFL!#REF!,IF(+NFL!$H243="Detroit",+NFL!#REF!,0))</f>
        <v>#REF!</v>
      </c>
      <c r="AJ206" s="496" t="e">
        <f>IF(+NFL!$F243="Detroit",+NFL!#REF!,IF(+NFL!$H243="Detroit",+NFL!#REF!,0))</f>
        <v>#REF!</v>
      </c>
      <c r="AK206" s="565" t="e">
        <f>IF(+NFL!$F243="Detroit",+NFL!#REF!,IF(+NFL!$H243="Detroit",+NFL!#REF!,0))</f>
        <v>#REF!</v>
      </c>
      <c r="AL206" s="81" t="e">
        <f>IF(+NFL!$F243="Detroit",+NFL!#REF!,IF(+NFL!$H243="Detroit",+NFL!#REF!,0))</f>
        <v>#REF!</v>
      </c>
      <c r="AM206" s="82" t="e">
        <f>IF(+NFL!$F243="Detroit",+NFL!#REF!,IF(+NFL!$H243="Detroit",+NFL!#REF!,0))</f>
        <v>#REF!</v>
      </c>
      <c r="AN206" s="81" t="e">
        <f>IF(+NFL!$F243="Detroit",+NFL!#REF!,IF(+NFL!$H243="Detroit",+NFL!#REF!,0))</f>
        <v>#REF!</v>
      </c>
      <c r="AO206" s="83" t="e">
        <f>IF(+NFL!$F243="Detroit",+NFL!#REF!,IF(+NFL!$H243="Detroit",+NFL!#REF!,0))</f>
        <v>#REF!</v>
      </c>
      <c r="AP206" s="480" t="e">
        <f>IF(+NFL!$F243="Detroit",+NFL!#REF!,IF(+NFL!$H243="Detroit",+NFL!#REF!,0))</f>
        <v>#REF!</v>
      </c>
      <c r="AQ206" s="72" t="e">
        <f>IF(+NFL!$F243="Detroit",+NFL!#REF!,IF(+NFL!$H243="Detroit",+NFL!#REF!,0))</f>
        <v>#REF!</v>
      </c>
      <c r="AR206" s="81" t="e">
        <f>IF(+NFL!$F243="Detroit",+NFL!#REF!,IF(+NFL!$H243="Detroit",+NFL!#REF!,0))</f>
        <v>#REF!</v>
      </c>
      <c r="AS206" s="96" t="e">
        <f>IF(+NFL!$F243="Detroit",+NFL!#REF!,IF(+NFL!$H243="Detroit",+NFL!#REF!,0))</f>
        <v>#REF!</v>
      </c>
      <c r="AT206" s="96" t="e">
        <f>IF(+NFL!$F243="Detroit",+NFL!#REF!,IF(+NFL!$H243="Detroit",+NFL!#REF!,0))</f>
        <v>#REF!</v>
      </c>
      <c r="AU206" s="81" t="e">
        <f>IF(+NFL!$F243="Detroit",+NFL!#REF!,IF(+NFL!$H243="Detroit",+NFL!#REF!,0))</f>
        <v>#REF!</v>
      </c>
      <c r="AV206" s="96" t="e">
        <f>IF(+NFL!$F243="Detroit",+NFL!#REF!,IF(+NFL!$H243="Detroit",+NFL!#REF!,0))</f>
        <v>#REF!</v>
      </c>
      <c r="AW206" s="70" t="e">
        <f>IF(+NFL!$F243="Detroit",+NFL!#REF!,IF(+NFL!$H243="Detroit",+NFL!#REF!,0))</f>
        <v>#REF!</v>
      </c>
      <c r="AX206" s="96" t="e">
        <f>IF(+NFL!$F243="Detroit",+NFL!#REF!,IF(+NFL!$H243="Detroit",+NFL!#REF!,0))</f>
        <v>#REF!</v>
      </c>
      <c r="AY206" s="81" t="e">
        <f>IF(+NFL!$F243="Detroit",+NFL!#REF!,IF(+NFL!$H243="Detroit",+NFL!#REF!,0))</f>
        <v>#REF!</v>
      </c>
      <c r="AZ206" s="96" t="e">
        <f>IF(+NFL!$F243="Detroit",+NFL!#REF!,IF(+NFL!$H243="Detroit",+NFL!#REF!,0))</f>
        <v>#REF!</v>
      </c>
      <c r="BA206" s="70" t="e">
        <f>IF(+NFL!$F243="Detroit",+NFL!#REF!,IF(+NFL!$H243="Detroit",+NFL!#REF!,0))</f>
        <v>#REF!</v>
      </c>
      <c r="BB206" s="70" t="e">
        <f>IF(+NFL!$F243="Detroit",+NFL!#REF!,IF(+NFL!$H243="Detroit",+NFL!#REF!,0))</f>
        <v>#REF!</v>
      </c>
      <c r="BC206" s="592" t="e">
        <f>IF(+NFL!$F243="Detroit",+NFL!#REF!,IF(+NFL!$H243="Detroit",+NFL!#REF!,0))</f>
        <v>#REF!</v>
      </c>
      <c r="BD206" s="81" t="e">
        <f>IF(+NFL!$F243="Detroit",+NFL!#REF!,IF(+NFL!$H243="Detroit",+NFL!#REF!,0))</f>
        <v>#REF!</v>
      </c>
      <c r="BE206" s="96" t="e">
        <f>IF(+NFL!$F243="Detroit",+NFL!#REF!,IF(+NFL!$H243="Detroit",+NFL!#REF!,0))</f>
        <v>#REF!</v>
      </c>
      <c r="BF206" s="70" t="e">
        <f>IF(+NFL!$F243="Detroit",+NFL!#REF!,IF(+NFL!$H243="Detroit",+NFL!#REF!,0))</f>
        <v>#REF!</v>
      </c>
      <c r="BG206" s="81" t="e">
        <f>IF(+NFL!$F243="Detroit",+NFL!#REF!,IF(+NFL!$H243="Detroit",+NFL!#REF!,0))</f>
        <v>#REF!</v>
      </c>
      <c r="BH206" s="96" t="e">
        <f>IF(+NFL!$F243="Detroit",+NFL!#REF!,IF(+NFL!$H243="Detroit",+NFL!#REF!,0))</f>
        <v>#REF!</v>
      </c>
      <c r="BI206" s="70" t="e">
        <f>IF(+NFL!$F243="Detroit",+NFL!#REF!,IF(+NFL!$H243="Detroit",+NFL!#REF!,0))</f>
        <v>#REF!</v>
      </c>
      <c r="BJ206" s="124" t="e">
        <f>IF(+NFL!$F243="Detroit",+NFL!#REF!,IF(+NFL!$H243="Detroit",+NFL!#REF!,0))</f>
        <v>#REF!</v>
      </c>
      <c r="BK206" s="182" t="e">
        <f>IF(+NFL!$F243="Detroit",+NFL!#REF!,IF(+NFL!$H243="Detroit",+NFL!#REF!,0))</f>
        <v>#REF!</v>
      </c>
    </row>
    <row r="207" spans="1:63" x14ac:dyDescent="0.8">
      <c r="A207" s="70">
        <f>IF(+NFL!$F243="Detroit",+NFL!A243,IF(+NFL!$H243="Detroit",+NFL!A243,0))</f>
        <v>14</v>
      </c>
      <c r="B207" s="480" t="str">
        <f>IF(+NFL!$F243="Detroit",+NFL!B243,IF(+NFL!$H243="Detroit",+NFL!B243,0))</f>
        <v>Sun</v>
      </c>
      <c r="C207" s="72">
        <f>IF(+NFL!$F243="Detroit",+NFL!C243,IF(+NFL!$H243="Detroit",+NFL!C243,0))</f>
        <v>44542</v>
      </c>
      <c r="D207" s="73">
        <f>IF(+NFL!$F243="Detroit",+NFL!D243,IF(+NFL!$H243="Detroit",+NFL!D243,0))</f>
        <v>0.66666666666666663</v>
      </c>
      <c r="E207" s="70" t="str">
        <f>IF(+NFL!$F243="Detroit",+NFL!E243,IF(+NFL!$H243="Detroit",+NFL!E243,0))</f>
        <v>Fox</v>
      </c>
      <c r="F207" s="176" t="str">
        <f>IF(+NFL!$F243="Detroit",+NFL!F243,IF(+NFL!$H243="Detroit",+NFL!F243,0))</f>
        <v>Detroit</v>
      </c>
      <c r="G207" s="70" t="str">
        <f>IF(+NFL!$F243="Detroit",+NFL!G243,IF(+NFL!$H243="Detroit",+NFL!G243,0))</f>
        <v>NFCN</v>
      </c>
      <c r="H207" s="176" t="str">
        <f>IF(+NFL!$F243="Detroit",+NFL!H243,IF(+NFL!$H243="Detroit",+NFL!H243,0))</f>
        <v>Denver</v>
      </c>
      <c r="I207" s="70" t="str">
        <f>IF(+NFL!$F243="Detroit",+NFL!I243,IF(+NFL!$H243="Detroit",+NFL!I243,0))</f>
        <v>AFCW</v>
      </c>
      <c r="J207" s="496" t="str">
        <f>IF(+NFL!$F243="Detroit",+NFL!J243,IF(+NFL!$H243="Detroit",+NFL!J243,0))</f>
        <v>Denver</v>
      </c>
      <c r="K207" s="510" t="str">
        <f>IF(+NFL!$F243="Detroit",+NFL!K243,IF(+NFL!$H243="Detroit",+NFL!K243,0))</f>
        <v>Detroit</v>
      </c>
      <c r="L207" s="508">
        <f>IF(+NFL!$F243="Detroit",+NFL!L243,IF(+NFL!$H243="Detroit",+NFL!L243,0))</f>
        <v>8</v>
      </c>
      <c r="M207" s="574">
        <f>IF(+NFL!$F243="Detroit",+NFL!M243,IF(+NFL!$H243="Detroit",+NFL!M243,0))</f>
        <v>42</v>
      </c>
      <c r="N207" s="583" t="str">
        <f>IF(+NFL!$F243="Detroit",+NFL!N243,IF(+NFL!$H243="Detroit",+NFL!N243,0))</f>
        <v>Denver</v>
      </c>
      <c r="O207" s="584">
        <f>IF(+NFL!$F243="Detroit",+NFL!O243,IF(+NFL!$H243="Detroit",+NFL!O243,0))</f>
        <v>38</v>
      </c>
      <c r="P207" s="583" t="str">
        <f>IF(+NFL!$F243="Detroit",+NFL!P243,IF(+NFL!$H243="Detroit",+NFL!P243,0))</f>
        <v>Detroit</v>
      </c>
      <c r="Q207" s="585">
        <f>IF(+NFL!$F243="Detroit",+NFL!Q243,IF(+NFL!$H243="Detroit",+NFL!Q243,0))</f>
        <v>10</v>
      </c>
      <c r="R207" s="586" t="str">
        <f>IF(+NFL!$F243="Detroit",+NFL!R243,IF(+NFL!$H243="Detroit",+NFL!R243,0))</f>
        <v>Denver</v>
      </c>
      <c r="S207" s="585" t="str">
        <f>IF(+NFL!$F243="Detroit",+NFL!S243,IF(+NFL!$H243="Detroit",+NFL!S243,0))</f>
        <v>Detroit</v>
      </c>
      <c r="T207" s="586" t="str">
        <f>IF(+NFL!$F243="Detroit",+NFL!T243,IF(+NFL!$H243="Detroit",+NFL!T243,0))</f>
        <v>Detroit</v>
      </c>
      <c r="U207" s="585" t="str">
        <f>IF(+NFL!$F243="Detroit",+NFL!U243,IF(+NFL!$H243="Detroit",+NFL!U243,0))</f>
        <v>L</v>
      </c>
      <c r="V207" s="586">
        <f>IF(+NFL!$F256="Detroit",+NFL!#REF!,IF(+NFL!$H256="Detroit",+NFL!#REF!,0))</f>
        <v>0</v>
      </c>
      <c r="W207" s="585">
        <f>IF(+NFL!$F256="Detroit",+NFL!#REF!,IF(+NFL!$H256="Detroit",+NFL!#REF!,0))</f>
        <v>0</v>
      </c>
      <c r="X207" s="586">
        <f>IF(+NFL!$F256="Detroit",+NFL!#REF!,IF(+NFL!$H256="Detroit",+NFL!#REF!,0))</f>
        <v>0</v>
      </c>
      <c r="Y207" s="585">
        <f>IF(+NFL!$F256="Detroit",+NFL!#REF!,IF(+NFL!$H256="Detroit",+NFL!#REF!,0))</f>
        <v>0</v>
      </c>
      <c r="Z207" s="586">
        <f>IF(+NFL!$F256="Detroit",+NFL!#REF!,IF(+NFL!$H256="Detroit",+NFL!#REF!,0))</f>
        <v>0</v>
      </c>
      <c r="AA207" s="585">
        <f>IF(+NFL!$F256="Detroit",+NFL!#REF!,IF(+NFL!$H256="Detroit",+NFL!#REF!,0))</f>
        <v>0</v>
      </c>
      <c r="AB207" s="124">
        <f>IF(+NFL!$F256="Detroit",+NFL!#REF!,IF(+NFL!$H256="Detroit",+NFL!#REF!,0))</f>
        <v>0</v>
      </c>
      <c r="AC207" s="182">
        <f>IF(+NFL!$F256="Detroit",+NFL!#REF!,IF(+NFL!$H256="Detroit",+NFL!#REF!,0))</f>
        <v>0</v>
      </c>
      <c r="AD207" s="496">
        <f>IF(+NFL!$F256="Detroit",+NFL!#REF!,IF(+NFL!$H256="Detroit",+NFL!#REF!,0))</f>
        <v>0</v>
      </c>
      <c r="AE207" s="565">
        <f>IF(+NFL!$F256="Detroit",+NFL!#REF!,IF(+NFL!$H256="Detroit",+NFL!#REF!,0))</f>
        <v>0</v>
      </c>
      <c r="AF207" s="496">
        <f>IF(+NFL!$F256="Detroit",+NFL!#REF!,IF(+NFL!$H256="Detroit",+NFL!#REF!,0))</f>
        <v>0</v>
      </c>
      <c r="AG207" s="565">
        <f>IF(+NFL!$F256="Detroit",+NFL!#REF!,IF(+NFL!$H256="Detroit",+NFL!#REF!,0))</f>
        <v>0</v>
      </c>
      <c r="AH207" s="496">
        <f>IF(+NFL!$F256="Detroit",+NFL!#REF!,IF(+NFL!$H256="Detroit",+NFL!#REF!,0))</f>
        <v>0</v>
      </c>
      <c r="AI207" s="565">
        <f>IF(+NFL!$F256="Detroit",+NFL!#REF!,IF(+NFL!$H256="Detroit",+NFL!#REF!,0))</f>
        <v>0</v>
      </c>
      <c r="AJ207" s="496">
        <f>IF(+NFL!$F256="Detroit",+NFL!#REF!,IF(+NFL!$H256="Detroit",+NFL!#REF!,0))</f>
        <v>0</v>
      </c>
      <c r="AK207" s="565">
        <f>IF(+NFL!$F256="Detroit",+NFL!#REF!,IF(+NFL!$H256="Detroit",+NFL!#REF!,0))</f>
        <v>0</v>
      </c>
      <c r="AL207" s="81">
        <f>IF(+NFL!$F256="Detroit",+NFL!#REF!,IF(+NFL!$H256="Detroit",+NFL!#REF!,0))</f>
        <v>0</v>
      </c>
      <c r="AM207" s="82">
        <f>IF(+NFL!$F256="Detroit",+NFL!#REF!,IF(+NFL!$H256="Detroit",+NFL!#REF!,0))</f>
        <v>0</v>
      </c>
      <c r="AN207" s="81">
        <f>IF(+NFL!$F256="Detroit",+NFL!#REF!,IF(+NFL!$H256="Detroit",+NFL!#REF!,0))</f>
        <v>0</v>
      </c>
      <c r="AO207" s="83">
        <f>IF(+NFL!$F256="Detroit",+NFL!#REF!,IF(+NFL!$H256="Detroit",+NFL!#REF!,0))</f>
        <v>0</v>
      </c>
      <c r="AP207" s="480">
        <f>IF(+NFL!$F256="Detroit",+NFL!#REF!,IF(+NFL!$H256="Detroit",+NFL!#REF!,0))</f>
        <v>0</v>
      </c>
      <c r="AQ207" s="72">
        <f>IF(+NFL!$F256="Detroit",+NFL!#REF!,IF(+NFL!$H256="Detroit",+NFL!#REF!,0))</f>
        <v>0</v>
      </c>
      <c r="AR207" s="81">
        <f>IF(+NFL!$F256="Detroit",+NFL!#REF!,IF(+NFL!$H256="Detroit",+NFL!#REF!,0))</f>
        <v>0</v>
      </c>
      <c r="AS207" s="96">
        <f>IF(+NFL!$F256="Detroit",+NFL!#REF!,IF(+NFL!$H256="Detroit",+NFL!#REF!,0))</f>
        <v>0</v>
      </c>
      <c r="AT207" s="96">
        <f>IF(+NFL!$F256="Detroit",+NFL!#REF!,IF(+NFL!$H256="Detroit",+NFL!#REF!,0))</f>
        <v>0</v>
      </c>
      <c r="AU207" s="81">
        <f>IF(+NFL!$F256="Detroit",+NFL!#REF!,IF(+NFL!$H256="Detroit",+NFL!#REF!,0))</f>
        <v>0</v>
      </c>
      <c r="AV207" s="96">
        <f>IF(+NFL!$F256="Detroit",+NFL!#REF!,IF(+NFL!$H256="Detroit",+NFL!#REF!,0))</f>
        <v>0</v>
      </c>
      <c r="AW207" s="70">
        <f>IF(+NFL!$F256="Detroit",+NFL!#REF!,IF(+NFL!$H256="Detroit",+NFL!#REF!,0))</f>
        <v>0</v>
      </c>
      <c r="AX207" s="96">
        <f>IF(+NFL!$F256="Detroit",+NFL!#REF!,IF(+NFL!$H256="Detroit",+NFL!#REF!,0))</f>
        <v>0</v>
      </c>
      <c r="AY207" s="81">
        <f>IF(+NFL!$F256="Detroit",+NFL!#REF!,IF(+NFL!$H256="Detroit",+NFL!#REF!,0))</f>
        <v>0</v>
      </c>
      <c r="AZ207" s="96">
        <f>IF(+NFL!$F256="Detroit",+NFL!#REF!,IF(+NFL!$H256="Detroit",+NFL!#REF!,0))</f>
        <v>0</v>
      </c>
      <c r="BA207" s="70">
        <f>IF(+NFL!$F256="Detroit",+NFL!#REF!,IF(+NFL!$H256="Detroit",+NFL!#REF!,0))</f>
        <v>0</v>
      </c>
      <c r="BB207" s="70">
        <f>IF(+NFL!$F256="Detroit",+NFL!#REF!,IF(+NFL!$H256="Detroit",+NFL!#REF!,0))</f>
        <v>0</v>
      </c>
      <c r="BC207" s="592">
        <f>IF(+NFL!$F256="Detroit",+NFL!#REF!,IF(+NFL!$H256="Detroit",+NFL!#REF!,0))</f>
        <v>0</v>
      </c>
      <c r="BD207" s="81">
        <f>IF(+NFL!$F256="Detroit",+NFL!#REF!,IF(+NFL!$H256="Detroit",+NFL!#REF!,0))</f>
        <v>0</v>
      </c>
      <c r="BE207" s="96">
        <f>IF(+NFL!$F256="Detroit",+NFL!#REF!,IF(+NFL!$H256="Detroit",+NFL!#REF!,0))</f>
        <v>0</v>
      </c>
      <c r="BF207" s="70">
        <f>IF(+NFL!$F256="Detroit",+NFL!#REF!,IF(+NFL!$H256="Detroit",+NFL!#REF!,0))</f>
        <v>0</v>
      </c>
      <c r="BG207" s="81">
        <f>IF(+NFL!$F256="Detroit",+NFL!#REF!,IF(+NFL!$H256="Detroit",+NFL!#REF!,0))</f>
        <v>0</v>
      </c>
      <c r="BH207" s="96">
        <f>IF(+NFL!$F256="Detroit",+NFL!#REF!,IF(+NFL!$H256="Detroit",+NFL!#REF!,0))</f>
        <v>0</v>
      </c>
      <c r="BI207" s="70">
        <f>IF(+NFL!$F256="Detroit",+NFL!#REF!,IF(+NFL!$H256="Detroit",+NFL!#REF!,0))</f>
        <v>0</v>
      </c>
      <c r="BJ207" s="124">
        <f>IF(+NFL!$F256="Detroit",+NFL!#REF!,IF(+NFL!$H256="Detroit",+NFL!#REF!,0))</f>
        <v>0</v>
      </c>
      <c r="BK207" s="182">
        <f>IF(+NFL!$F256="Detroit",+NFL!#REF!,IF(+NFL!$H256="Detroit",+NFL!#REF!,0))</f>
        <v>0</v>
      </c>
    </row>
    <row r="208" spans="1:63" x14ac:dyDescent="0.8">
      <c r="A208" s="70">
        <f>IF(+NFL!$F259="Detroit",+NFL!A259,IF(+NFL!$H259="Detroit",+NFL!A259,0))</f>
        <v>15</v>
      </c>
      <c r="B208" s="480" t="str">
        <f>IF(+NFL!$F259="Detroit",+NFL!B259,IF(+NFL!$H259="Detroit",+NFL!B259,0))</f>
        <v>Sun</v>
      </c>
      <c r="C208" s="72">
        <f>IF(+NFL!$F259="Detroit",+NFL!C259,IF(+NFL!$H259="Detroit",+NFL!C259,0))</f>
        <v>44549</v>
      </c>
      <c r="D208" s="73">
        <f>IF(+NFL!$F259="Detroit",+NFL!D259,IF(+NFL!$H259="Detroit",+NFL!D259,0))</f>
        <v>0.54166666666666663</v>
      </c>
      <c r="E208" s="70">
        <f>IF(+NFL!$F259="Detroit",+NFL!E259,IF(+NFL!$H259="Detroit",+NFL!E259,0))</f>
        <v>0</v>
      </c>
      <c r="F208" s="176" t="str">
        <f>IF(+NFL!$F259="Detroit",+NFL!F259,IF(+NFL!$H259="Detroit",+NFL!F259,0))</f>
        <v>Arizona</v>
      </c>
      <c r="G208" s="70" t="str">
        <f>IF(+NFL!$F259="Detroit",+NFL!G259,IF(+NFL!$H259="Detroit",+NFL!G259,0))</f>
        <v>NFCW</v>
      </c>
      <c r="H208" s="176" t="str">
        <f>IF(+NFL!$F259="Detroit",+NFL!H259,IF(+NFL!$H259="Detroit",+NFL!H259,0))</f>
        <v>Detroit</v>
      </c>
      <c r="I208" s="70" t="str">
        <f>IF(+NFL!$F259="Detroit",+NFL!I259,IF(+NFL!$H259="Detroit",+NFL!I259,0))</f>
        <v>NFCN</v>
      </c>
      <c r="J208" s="496" t="str">
        <f>IF(+NFL!$F259="Detroit",+NFL!J259,IF(+NFL!$H259="Detroit",+NFL!J259,0))</f>
        <v>Arizona</v>
      </c>
      <c r="K208" s="510" t="str">
        <f>IF(+NFL!$F259="Detroit",+NFL!K259,IF(+NFL!$H259="Detroit",+NFL!K259,0))</f>
        <v>Detroit</v>
      </c>
      <c r="L208" s="508">
        <f>IF(+NFL!$F259="Detroit",+NFL!L259,IF(+NFL!$H259="Detroit",+NFL!L259,0))</f>
        <v>12.5</v>
      </c>
      <c r="M208" s="574">
        <f>IF(+NFL!$F259="Detroit",+NFL!M259,IF(+NFL!$H259="Detroit",+NFL!M259,0))</f>
        <v>47.5</v>
      </c>
      <c r="N208" s="583" t="str">
        <f>IF(+NFL!$F259="Detroit",+NFL!N259,IF(+NFL!$H259="Detroit",+NFL!N259,0))</f>
        <v>Detroit</v>
      </c>
      <c r="O208" s="584">
        <f>IF(+NFL!$F259="Detroit",+NFL!O259,IF(+NFL!$H259="Detroit",+NFL!O259,0))</f>
        <v>30</v>
      </c>
      <c r="P208" s="583" t="str">
        <f>IF(+NFL!$F259="Detroit",+NFL!P259,IF(+NFL!$H259="Detroit",+NFL!P259,0))</f>
        <v>Arizona</v>
      </c>
      <c r="Q208" s="585">
        <f>IF(+NFL!$F259="Detroit",+NFL!Q259,IF(+NFL!$H259="Detroit",+NFL!Q259,0))</f>
        <v>12</v>
      </c>
      <c r="R208" s="586" t="str">
        <f>IF(+NFL!$F259="Detroit",+NFL!R259,IF(+NFL!$H259="Detroit",+NFL!R259,0))</f>
        <v>Detroit</v>
      </c>
      <c r="S208" s="585" t="str">
        <f>IF(+NFL!$F259="Detroit",+NFL!S259,IF(+NFL!$H259="Detroit",+NFL!S259,0))</f>
        <v>Arizona</v>
      </c>
      <c r="T208" s="586" t="str">
        <f>IF(+NFL!$F259="Detroit",+NFL!T259,IF(+NFL!$H259="Detroit",+NFL!T259,0))</f>
        <v>Detroit</v>
      </c>
      <c r="U208" s="585" t="str">
        <f>IF(+NFL!$F259="Detroit",+NFL!U259,IF(+NFL!$H259="Detroit",+NFL!U259,0))</f>
        <v>W</v>
      </c>
      <c r="V208" s="586">
        <f>IF(+NFL!$F279="Detroit",+NFL!#REF!,IF(+NFL!$H279="Detroit",+NFL!#REF!,0))</f>
        <v>0</v>
      </c>
      <c r="W208" s="585">
        <f>IF(+NFL!$F279="Detroit",+NFL!#REF!,IF(+NFL!$H279="Detroit",+NFL!#REF!,0))</f>
        <v>0</v>
      </c>
      <c r="X208" s="586">
        <f>IF(+NFL!$F279="Detroit",+NFL!#REF!,IF(+NFL!$H279="Detroit",+NFL!#REF!,0))</f>
        <v>0</v>
      </c>
      <c r="Y208" s="585">
        <f>IF(+NFL!$F279="Detroit",+NFL!#REF!,IF(+NFL!$H279="Detroit",+NFL!#REF!,0))</f>
        <v>0</v>
      </c>
      <c r="Z208" s="586">
        <f>IF(+NFL!$F279="Detroit",+NFL!#REF!,IF(+NFL!$H279="Detroit",+NFL!#REF!,0))</f>
        <v>0</v>
      </c>
      <c r="AA208" s="585">
        <f>IF(+NFL!$F279="Detroit",+NFL!#REF!,IF(+NFL!$H279="Detroit",+NFL!#REF!,0))</f>
        <v>0</v>
      </c>
      <c r="AB208" s="124">
        <f>IF(+NFL!$F279="Detroit",+NFL!#REF!,IF(+NFL!$H279="Detroit",+NFL!#REF!,0))</f>
        <v>0</v>
      </c>
      <c r="AC208" s="182">
        <f>IF(+NFL!$F279="Detroit",+NFL!#REF!,IF(+NFL!$H279="Detroit",+NFL!#REF!,0))</f>
        <v>0</v>
      </c>
      <c r="AD208" s="496">
        <f>IF(+NFL!$F279="Detroit",+NFL!#REF!,IF(+NFL!$H279="Detroit",+NFL!#REF!,0))</f>
        <v>0</v>
      </c>
      <c r="AE208" s="565">
        <f>IF(+NFL!$F279="Detroit",+NFL!#REF!,IF(+NFL!$H279="Detroit",+NFL!#REF!,0))</f>
        <v>0</v>
      </c>
      <c r="AF208" s="496">
        <f>IF(+NFL!$F279="Detroit",+NFL!#REF!,IF(+NFL!$H279="Detroit",+NFL!#REF!,0))</f>
        <v>0</v>
      </c>
      <c r="AG208" s="565">
        <f>IF(+NFL!$F279="Detroit",+NFL!#REF!,IF(+NFL!$H279="Detroit",+NFL!#REF!,0))</f>
        <v>0</v>
      </c>
      <c r="AH208" s="496">
        <f>IF(+NFL!$F279="Detroit",+NFL!#REF!,IF(+NFL!$H279="Detroit",+NFL!#REF!,0))</f>
        <v>0</v>
      </c>
      <c r="AI208" s="565">
        <f>IF(+NFL!$F279="Detroit",+NFL!#REF!,IF(+NFL!$H279="Detroit",+NFL!#REF!,0))</f>
        <v>0</v>
      </c>
      <c r="AJ208" s="496">
        <f>IF(+NFL!$F279="Detroit",+NFL!#REF!,IF(+NFL!$H279="Detroit",+NFL!#REF!,0))</f>
        <v>0</v>
      </c>
      <c r="AK208" s="565">
        <f>IF(+NFL!$F279="Detroit",+NFL!#REF!,IF(+NFL!$H279="Detroit",+NFL!#REF!,0))</f>
        <v>0</v>
      </c>
      <c r="AL208" s="81">
        <f>IF(+NFL!$F279="Detroit",+NFL!#REF!,IF(+NFL!$H279="Detroit",+NFL!#REF!,0))</f>
        <v>0</v>
      </c>
      <c r="AM208" s="82">
        <f>IF(+NFL!$F279="Detroit",+NFL!#REF!,IF(+NFL!$H279="Detroit",+NFL!#REF!,0))</f>
        <v>0</v>
      </c>
      <c r="AN208" s="81">
        <f>IF(+NFL!$F279="Detroit",+NFL!#REF!,IF(+NFL!$H279="Detroit",+NFL!#REF!,0))</f>
        <v>0</v>
      </c>
      <c r="AO208" s="83">
        <f>IF(+NFL!$F279="Detroit",+NFL!#REF!,IF(+NFL!$H279="Detroit",+NFL!#REF!,0))</f>
        <v>0</v>
      </c>
      <c r="AP208" s="480">
        <f>IF(+NFL!$F279="Detroit",+NFL!#REF!,IF(+NFL!$H279="Detroit",+NFL!#REF!,0))</f>
        <v>0</v>
      </c>
      <c r="AQ208" s="72">
        <f>IF(+NFL!$F279="Detroit",+NFL!#REF!,IF(+NFL!$H279="Detroit",+NFL!#REF!,0))</f>
        <v>0</v>
      </c>
      <c r="AR208" s="81">
        <f>IF(+NFL!$F279="Detroit",+NFL!#REF!,IF(+NFL!$H279="Detroit",+NFL!#REF!,0))</f>
        <v>0</v>
      </c>
      <c r="AS208" s="96">
        <f>IF(+NFL!$F279="Detroit",+NFL!#REF!,IF(+NFL!$H279="Detroit",+NFL!#REF!,0))</f>
        <v>0</v>
      </c>
      <c r="AT208" s="96">
        <f>IF(+NFL!$F279="Detroit",+NFL!#REF!,IF(+NFL!$H279="Detroit",+NFL!#REF!,0))</f>
        <v>0</v>
      </c>
      <c r="AU208" s="81">
        <f>IF(+NFL!$F279="Detroit",+NFL!#REF!,IF(+NFL!$H279="Detroit",+NFL!#REF!,0))</f>
        <v>0</v>
      </c>
      <c r="AV208" s="96">
        <f>IF(+NFL!$F279="Detroit",+NFL!#REF!,IF(+NFL!$H279="Detroit",+NFL!#REF!,0))</f>
        <v>0</v>
      </c>
      <c r="AW208" s="70">
        <f>IF(+NFL!$F279="Detroit",+NFL!#REF!,IF(+NFL!$H279="Detroit",+NFL!#REF!,0))</f>
        <v>0</v>
      </c>
      <c r="AX208" s="96">
        <f>IF(+NFL!$F279="Detroit",+NFL!#REF!,IF(+NFL!$H279="Detroit",+NFL!#REF!,0))</f>
        <v>0</v>
      </c>
      <c r="AY208" s="81">
        <f>IF(+NFL!$F279="Detroit",+NFL!#REF!,IF(+NFL!$H279="Detroit",+NFL!#REF!,0))</f>
        <v>0</v>
      </c>
      <c r="AZ208" s="96">
        <f>IF(+NFL!$F279="Detroit",+NFL!#REF!,IF(+NFL!$H279="Detroit",+NFL!#REF!,0))</f>
        <v>0</v>
      </c>
      <c r="BA208" s="70">
        <f>IF(+NFL!$F279="Detroit",+NFL!#REF!,IF(+NFL!$H279="Detroit",+NFL!#REF!,0))</f>
        <v>0</v>
      </c>
      <c r="BB208" s="70">
        <f>IF(+NFL!$F279="Detroit",+NFL!#REF!,IF(+NFL!$H279="Detroit",+NFL!#REF!,0))</f>
        <v>0</v>
      </c>
      <c r="BC208" s="592">
        <f>IF(+NFL!$F279="Detroit",+NFL!#REF!,IF(+NFL!$H279="Detroit",+NFL!#REF!,0))</f>
        <v>0</v>
      </c>
      <c r="BD208" s="81">
        <f>IF(+NFL!$F279="Detroit",+NFL!#REF!,IF(+NFL!$H279="Detroit",+NFL!#REF!,0))</f>
        <v>0</v>
      </c>
      <c r="BE208" s="96">
        <f>IF(+NFL!$F279="Detroit",+NFL!#REF!,IF(+NFL!$H279="Detroit",+NFL!#REF!,0))</f>
        <v>0</v>
      </c>
      <c r="BF208" s="70">
        <f>IF(+NFL!$F279="Detroit",+NFL!#REF!,IF(+NFL!$H279="Detroit",+NFL!#REF!,0))</f>
        <v>0</v>
      </c>
      <c r="BG208" s="81">
        <f>IF(+NFL!$F279="Detroit",+NFL!#REF!,IF(+NFL!$H279="Detroit",+NFL!#REF!,0))</f>
        <v>0</v>
      </c>
      <c r="BH208" s="96">
        <f>IF(+NFL!$F279="Detroit",+NFL!#REF!,IF(+NFL!$H279="Detroit",+NFL!#REF!,0))</f>
        <v>0</v>
      </c>
      <c r="BI208" s="70">
        <f>IF(+NFL!$F279="Detroit",+NFL!#REF!,IF(+NFL!$H279="Detroit",+NFL!#REF!,0))</f>
        <v>0</v>
      </c>
      <c r="BJ208" s="124">
        <f>IF(+NFL!$F279="Detroit",+NFL!#REF!,IF(+NFL!$H279="Detroit",+NFL!#REF!,0))</f>
        <v>0</v>
      </c>
      <c r="BK208" s="182">
        <f>IF(+NFL!$F279="Detroit",+NFL!#REF!,IF(+NFL!$H279="Detroit",+NFL!#REF!,0))</f>
        <v>0</v>
      </c>
    </row>
    <row r="209" spans="1:63" x14ac:dyDescent="0.8">
      <c r="A209" s="70">
        <f>IF(+NFL!$F272="Detroit",+NFL!A272,IF(+NFL!$H272="Detroit",+NFL!A272,0))</f>
        <v>16</v>
      </c>
      <c r="B209" s="480" t="str">
        <f>IF(+NFL!$F272="Detroit",+NFL!B272,IF(+NFL!$H272="Detroit",+NFL!B272,0))</f>
        <v>Sun</v>
      </c>
      <c r="C209" s="72">
        <f>IF(+NFL!$F272="Detroit",+NFL!C272,IF(+NFL!$H272="Detroit",+NFL!C272,0))</f>
        <v>44556</v>
      </c>
      <c r="D209" s="73">
        <f>IF(+NFL!$F272="Detroit",+NFL!D272,IF(+NFL!$H272="Detroit",+NFL!D272,0))</f>
        <v>0.54166666666666663</v>
      </c>
      <c r="E209" s="70" t="str">
        <f>IF(+NFL!$F272="Detroit",+NFL!E272,IF(+NFL!$H272="Detroit",+NFL!E272,0))</f>
        <v>Fox</v>
      </c>
      <c r="F209" s="176" t="str">
        <f>IF(+NFL!$F272="Detroit",+NFL!F272,IF(+NFL!$H272="Detroit",+NFL!F272,0))</f>
        <v>Detroit</v>
      </c>
      <c r="G209" s="70" t="str">
        <f>IF(+NFL!$F272="Detroit",+NFL!G272,IF(+NFL!$H272="Detroit",+NFL!G272,0))</f>
        <v>NFCN</v>
      </c>
      <c r="H209" s="176" t="str">
        <f>IF(+NFL!$F272="Detroit",+NFL!H272,IF(+NFL!$H272="Detroit",+NFL!H272,0))</f>
        <v>Atlanta</v>
      </c>
      <c r="I209" s="70" t="str">
        <f>IF(+NFL!$F272="Detroit",+NFL!I272,IF(+NFL!$H272="Detroit",+NFL!I272,0))</f>
        <v>NFCS</v>
      </c>
      <c r="J209" s="496" t="str">
        <f>IF(+NFL!$F272="Detroit",+NFL!J272,IF(+NFL!$H272="Detroit",+NFL!J272,0))</f>
        <v>Atlanta</v>
      </c>
      <c r="K209" s="510" t="str">
        <f>IF(+NFL!$F272="Detroit",+NFL!K272,IF(+NFL!$H272="Detroit",+NFL!K272,0))</f>
        <v>Detroit</v>
      </c>
      <c r="L209" s="508">
        <f>IF(+NFL!$F272="Detroit",+NFL!L272,IF(+NFL!$H272="Detroit",+NFL!L272,0))</f>
        <v>6</v>
      </c>
      <c r="M209" s="574">
        <f>IF(+NFL!$F272="Detroit",+NFL!M272,IF(+NFL!$H272="Detroit",+NFL!M272,0))</f>
        <v>43</v>
      </c>
      <c r="N209" s="583" t="str">
        <f>IF(+NFL!$F272="Detroit",+NFL!N272,IF(+NFL!$H272="Detroit",+NFL!N272,0))</f>
        <v>Atlanta</v>
      </c>
      <c r="O209" s="584">
        <f>IF(+NFL!$F272="Detroit",+NFL!O272,IF(+NFL!$H272="Detroit",+NFL!O272,0))</f>
        <v>20</v>
      </c>
      <c r="P209" s="583" t="str">
        <f>IF(+NFL!$F272="Detroit",+NFL!P272,IF(+NFL!$H272="Detroit",+NFL!P272,0))</f>
        <v>Detroit</v>
      </c>
      <c r="Q209" s="585">
        <f>IF(+NFL!$F272="Detroit",+NFL!Q272,IF(+NFL!$H272="Detroit",+NFL!Q272,0))</f>
        <v>16</v>
      </c>
      <c r="R209" s="586" t="str">
        <f>IF(+NFL!$F272="Detroit",+NFL!R272,IF(+NFL!$H272="Detroit",+NFL!R272,0))</f>
        <v>Detroit</v>
      </c>
      <c r="S209" s="585" t="str">
        <f>IF(+NFL!$F272="Detroit",+NFL!S272,IF(+NFL!$H272="Detroit",+NFL!S272,0))</f>
        <v>Atlanta</v>
      </c>
      <c r="T209" s="586" t="str">
        <f>IF(+NFL!$F272="Detroit",+NFL!T272,IF(+NFL!$H272="Detroit",+NFL!T272,0))</f>
        <v>Detroit</v>
      </c>
      <c r="U209" s="585" t="str">
        <f>IF(+NFL!$F272="Detroit",+NFL!U272,IF(+NFL!$H272="Detroit",+NFL!U272,0))</f>
        <v>W</v>
      </c>
      <c r="V209" s="586">
        <f>IF(+NFL!$F294="Detroit",+NFL!#REF!,IF(+NFL!$H294="Detroit",+NFL!#REF!,0))</f>
        <v>0</v>
      </c>
      <c r="W209" s="585">
        <f>IF(+NFL!$F294="Detroit",+NFL!#REF!,IF(+NFL!$H294="Detroit",+NFL!#REF!,0))</f>
        <v>0</v>
      </c>
      <c r="X209" s="586">
        <f>IF(+NFL!$F294="Detroit",+NFL!#REF!,IF(+NFL!$H294="Detroit",+NFL!#REF!,0))</f>
        <v>0</v>
      </c>
      <c r="Y209" s="585">
        <f>IF(+NFL!$F294="Detroit",+NFL!#REF!,IF(+NFL!$H294="Detroit",+NFL!#REF!,0))</f>
        <v>0</v>
      </c>
      <c r="Z209" s="586">
        <f>IF(+NFL!$F294="Detroit",+NFL!#REF!,IF(+NFL!$H294="Detroit",+NFL!#REF!,0))</f>
        <v>0</v>
      </c>
      <c r="AA209" s="585">
        <f>IF(+NFL!$F294="Detroit",+NFL!#REF!,IF(+NFL!$H294="Detroit",+NFL!#REF!,0))</f>
        <v>0</v>
      </c>
      <c r="AB209" s="124">
        <f>IF(+NFL!$F294="Detroit",+NFL!#REF!,IF(+NFL!$H294="Detroit",+NFL!#REF!,0))</f>
        <v>0</v>
      </c>
      <c r="AC209" s="182">
        <f>IF(+NFL!$F294="Detroit",+NFL!#REF!,IF(+NFL!$H294="Detroit",+NFL!#REF!,0))</f>
        <v>0</v>
      </c>
      <c r="AD209" s="496">
        <f>IF(+NFL!$F294="Detroit",+NFL!#REF!,IF(+NFL!$H294="Detroit",+NFL!#REF!,0))</f>
        <v>0</v>
      </c>
      <c r="AE209" s="565">
        <f>IF(+NFL!$F294="Detroit",+NFL!#REF!,IF(+NFL!$H294="Detroit",+NFL!#REF!,0))</f>
        <v>0</v>
      </c>
      <c r="AF209" s="496">
        <f>IF(+NFL!$F294="Detroit",+NFL!#REF!,IF(+NFL!$H294="Detroit",+NFL!#REF!,0))</f>
        <v>0</v>
      </c>
      <c r="AG209" s="565">
        <f>IF(+NFL!$F294="Detroit",+NFL!#REF!,IF(+NFL!$H294="Detroit",+NFL!#REF!,0))</f>
        <v>0</v>
      </c>
      <c r="AH209" s="496">
        <f>IF(+NFL!$F294="Detroit",+NFL!#REF!,IF(+NFL!$H294="Detroit",+NFL!#REF!,0))</f>
        <v>0</v>
      </c>
      <c r="AI209" s="565">
        <f>IF(+NFL!$F294="Detroit",+NFL!#REF!,IF(+NFL!$H294="Detroit",+NFL!#REF!,0))</f>
        <v>0</v>
      </c>
      <c r="AJ209" s="496">
        <f>IF(+NFL!$F294="Detroit",+NFL!#REF!,IF(+NFL!$H294="Detroit",+NFL!#REF!,0))</f>
        <v>0</v>
      </c>
      <c r="AK209" s="565">
        <f>IF(+NFL!$F294="Detroit",+NFL!#REF!,IF(+NFL!$H294="Detroit",+NFL!#REF!,0))</f>
        <v>0</v>
      </c>
      <c r="AL209" s="81">
        <f>IF(+NFL!$F294="Detroit",+NFL!#REF!,IF(+NFL!$H294="Detroit",+NFL!#REF!,0))</f>
        <v>0</v>
      </c>
      <c r="AM209" s="82">
        <f>IF(+NFL!$F294="Detroit",+NFL!#REF!,IF(+NFL!$H294="Detroit",+NFL!#REF!,0))</f>
        <v>0</v>
      </c>
      <c r="AN209" s="81">
        <f>IF(+NFL!$F294="Detroit",+NFL!#REF!,IF(+NFL!$H294="Detroit",+NFL!#REF!,0))</f>
        <v>0</v>
      </c>
      <c r="AO209" s="83">
        <f>IF(+NFL!$F294="Detroit",+NFL!#REF!,IF(+NFL!$H294="Detroit",+NFL!#REF!,0))</f>
        <v>0</v>
      </c>
      <c r="AP209" s="480">
        <f>IF(+NFL!$F294="Detroit",+NFL!#REF!,IF(+NFL!$H294="Detroit",+NFL!#REF!,0))</f>
        <v>0</v>
      </c>
      <c r="AQ209" s="72">
        <f>IF(+NFL!$F294="Detroit",+NFL!#REF!,IF(+NFL!$H294="Detroit",+NFL!#REF!,0))</f>
        <v>0</v>
      </c>
      <c r="AR209" s="81">
        <f>IF(+NFL!$F294="Detroit",+NFL!#REF!,IF(+NFL!$H294="Detroit",+NFL!#REF!,0))</f>
        <v>0</v>
      </c>
      <c r="AS209" s="96">
        <f>IF(+NFL!$F294="Detroit",+NFL!#REF!,IF(+NFL!$H294="Detroit",+NFL!#REF!,0))</f>
        <v>0</v>
      </c>
      <c r="AT209" s="96">
        <f>IF(+NFL!$F294="Detroit",+NFL!#REF!,IF(+NFL!$H294="Detroit",+NFL!#REF!,0))</f>
        <v>0</v>
      </c>
      <c r="AU209" s="81">
        <f>IF(+NFL!$F294="Detroit",+NFL!#REF!,IF(+NFL!$H294="Detroit",+NFL!#REF!,0))</f>
        <v>0</v>
      </c>
      <c r="AV209" s="96">
        <f>IF(+NFL!$F294="Detroit",+NFL!#REF!,IF(+NFL!$H294="Detroit",+NFL!#REF!,0))</f>
        <v>0</v>
      </c>
      <c r="AW209" s="70">
        <f>IF(+NFL!$F294="Detroit",+NFL!#REF!,IF(+NFL!$H294="Detroit",+NFL!#REF!,0))</f>
        <v>0</v>
      </c>
      <c r="AX209" s="96">
        <f>IF(+NFL!$F294="Detroit",+NFL!#REF!,IF(+NFL!$H294="Detroit",+NFL!#REF!,0))</f>
        <v>0</v>
      </c>
      <c r="AY209" s="81">
        <f>IF(+NFL!$F294="Detroit",+NFL!#REF!,IF(+NFL!$H294="Detroit",+NFL!#REF!,0))</f>
        <v>0</v>
      </c>
      <c r="AZ209" s="96">
        <f>IF(+NFL!$F294="Detroit",+NFL!#REF!,IF(+NFL!$H294="Detroit",+NFL!#REF!,0))</f>
        <v>0</v>
      </c>
      <c r="BA209" s="70">
        <f>IF(+NFL!$F294="Detroit",+NFL!#REF!,IF(+NFL!$H294="Detroit",+NFL!#REF!,0))</f>
        <v>0</v>
      </c>
      <c r="BB209" s="70">
        <f>IF(+NFL!$F294="Detroit",+NFL!#REF!,IF(+NFL!$H294="Detroit",+NFL!#REF!,0))</f>
        <v>0</v>
      </c>
      <c r="BC209" s="592">
        <f>IF(+NFL!$F294="Detroit",+NFL!#REF!,IF(+NFL!$H294="Detroit",+NFL!#REF!,0))</f>
        <v>0</v>
      </c>
      <c r="BD209" s="81">
        <f>IF(+NFL!$F294="Detroit",+NFL!#REF!,IF(+NFL!$H294="Detroit",+NFL!#REF!,0))</f>
        <v>0</v>
      </c>
      <c r="BE209" s="96">
        <f>IF(+NFL!$F294="Detroit",+NFL!#REF!,IF(+NFL!$H294="Detroit",+NFL!#REF!,0))</f>
        <v>0</v>
      </c>
      <c r="BF209" s="70">
        <f>IF(+NFL!$F294="Detroit",+NFL!#REF!,IF(+NFL!$H294="Detroit",+NFL!#REF!,0))</f>
        <v>0</v>
      </c>
      <c r="BG209" s="81">
        <f>IF(+NFL!$F294="Detroit",+NFL!#REF!,IF(+NFL!$H294="Detroit",+NFL!#REF!,0))</f>
        <v>0</v>
      </c>
      <c r="BH209" s="96">
        <f>IF(+NFL!$F294="Detroit",+NFL!#REF!,IF(+NFL!$H294="Detroit",+NFL!#REF!,0))</f>
        <v>0</v>
      </c>
      <c r="BI209" s="70">
        <f>IF(+NFL!$F294="Detroit",+NFL!#REF!,IF(+NFL!$H294="Detroit",+NFL!#REF!,0))</f>
        <v>0</v>
      </c>
      <c r="BJ209" s="124">
        <f>IF(+NFL!$F294="Detroit",+NFL!#REF!,IF(+NFL!$H294="Detroit",+NFL!#REF!,0))</f>
        <v>0</v>
      </c>
      <c r="BK209" s="182">
        <f>IF(+NFL!$F294="Detroit",+NFL!#REF!,IF(+NFL!$H294="Detroit",+NFL!#REF!,0))</f>
        <v>0</v>
      </c>
    </row>
    <row r="210" spans="1:63" x14ac:dyDescent="0.8">
      <c r="A210" s="70">
        <f>IF(+NFL!$F297="Detroit",+NFL!A297,IF(+NFL!$H297="Detroit",+NFL!A297,0))</f>
        <v>17</v>
      </c>
      <c r="B210" s="480" t="str">
        <f>IF(+NFL!$F297="Detroit",+NFL!B297,IF(+NFL!$H297="Detroit",+NFL!B297,0))</f>
        <v>Sat</v>
      </c>
      <c r="C210" s="72">
        <f>IF(+NFL!$F297="Detroit",+NFL!C297,IF(+NFL!$H297="Detroit",+NFL!C297,0))</f>
        <v>44563</v>
      </c>
      <c r="D210" s="73">
        <f>IF(+NFL!$F297="Detroit",+NFL!D297,IF(+NFL!$H297="Detroit",+NFL!D297,0))</f>
        <v>0.66666666666666663</v>
      </c>
      <c r="E210" s="70" t="str">
        <f>IF(+NFL!$F297="Detroit",+NFL!E297,IF(+NFL!$H297="Detroit",+NFL!E297,0))</f>
        <v>Fox</v>
      </c>
      <c r="F210" s="176" t="str">
        <f>IF(+NFL!$F297="Detroit",+NFL!F297,IF(+NFL!$H297="Detroit",+NFL!F297,0))</f>
        <v>Detroit</v>
      </c>
      <c r="G210" s="70" t="str">
        <f>IF(+NFL!$F297="Detroit",+NFL!G297,IF(+NFL!$H297="Detroit",+NFL!G297,0))</f>
        <v>NFCN</v>
      </c>
      <c r="H210" s="176" t="str">
        <f>IF(+NFL!$F297="Detroit",+NFL!H297,IF(+NFL!$H297="Detroit",+NFL!H297,0))</f>
        <v>Seattle</v>
      </c>
      <c r="I210" s="70" t="str">
        <f>IF(+NFL!$F297="Detroit",+NFL!I297,IF(+NFL!$H297="Detroit",+NFL!I297,0))</f>
        <v>NFCW</v>
      </c>
      <c r="J210" s="496" t="str">
        <f>IF(+NFL!$F297="Detroit",+NFL!J297,IF(+NFL!$H297="Detroit",+NFL!J297,0))</f>
        <v>Seattle</v>
      </c>
      <c r="K210" s="510" t="str">
        <f>IF(+NFL!$F297="Detroit",+NFL!K297,IF(+NFL!$H297="Detroit",+NFL!K297,0))</f>
        <v>Detroit</v>
      </c>
      <c r="L210" s="508">
        <f>IF(+NFL!$F297="Detroit",+NFL!L297,IF(+NFL!$H297="Detroit",+NFL!L297,0))</f>
        <v>8.5</v>
      </c>
      <c r="M210" s="574">
        <f>IF(+NFL!$F297="Detroit",+NFL!M297,IF(+NFL!$H297="Detroit",+NFL!M297,0))</f>
        <v>41</v>
      </c>
      <c r="N210" s="583" t="str">
        <f>IF(+NFL!$F297="Detroit",+NFL!N297,IF(+NFL!$H297="Detroit",+NFL!N297,0))</f>
        <v>Seattle</v>
      </c>
      <c r="O210" s="584">
        <f>IF(+NFL!$F297="Detroit",+NFL!O297,IF(+NFL!$H297="Detroit",+NFL!O297,0))</f>
        <v>51</v>
      </c>
      <c r="P210" s="583" t="str">
        <f>IF(+NFL!$F297="Detroit",+NFL!P297,IF(+NFL!$H297="Detroit",+NFL!P297,0))</f>
        <v>Detroit</v>
      </c>
      <c r="Q210" s="585">
        <f>IF(+NFL!$F297="Detroit",+NFL!Q297,IF(+NFL!$H297="Detroit",+NFL!Q297,0))</f>
        <v>29</v>
      </c>
      <c r="R210" s="586" t="str">
        <f>IF(+NFL!$F297="Detroit",+NFL!R297,IF(+NFL!$H297="Detroit",+NFL!R297,0))</f>
        <v>Seattle</v>
      </c>
      <c r="S210" s="585" t="str">
        <f>IF(+NFL!$F297="Detroit",+NFL!S297,IF(+NFL!$H297="Detroit",+NFL!S297,0))</f>
        <v>Detroit</v>
      </c>
      <c r="T210" s="586">
        <f>IF(+NFL!$F297="Detroit",+NFL!T297,IF(+NFL!$H297="Detroit",+NFL!T297,0))</f>
        <v>0</v>
      </c>
      <c r="U210" s="585" t="str">
        <f>IF(+NFL!$F297="Detroit",+NFL!U297,IF(+NFL!$H297="Detroit",+NFL!U297,0))</f>
        <v>L</v>
      </c>
      <c r="V210" s="586">
        <f>IF(+NFL!$F319="Detroit",+NFL!#REF!,IF(+NFL!$H319="Detroit",+NFL!#REF!,0))</f>
        <v>0</v>
      </c>
      <c r="W210" s="585">
        <f>IF(+NFL!$F319="Detroit",+NFL!#REF!,IF(+NFL!$H319="Detroit",+NFL!#REF!,0))</f>
        <v>0</v>
      </c>
      <c r="X210" s="586">
        <f>IF(+NFL!$F319="Detroit",+NFL!#REF!,IF(+NFL!$H319="Detroit",+NFL!#REF!,0))</f>
        <v>0</v>
      </c>
      <c r="Y210" s="585">
        <f>IF(+NFL!$F319="Detroit",+NFL!#REF!,IF(+NFL!$H319="Detroit",+NFL!#REF!,0))</f>
        <v>0</v>
      </c>
      <c r="Z210" s="586">
        <f>IF(+NFL!$F319="Detroit",+NFL!#REF!,IF(+NFL!$H319="Detroit",+NFL!#REF!,0))</f>
        <v>0</v>
      </c>
      <c r="AA210" s="585">
        <f>IF(+NFL!$F319="Detroit",+NFL!#REF!,IF(+NFL!$H319="Detroit",+NFL!#REF!,0))</f>
        <v>0</v>
      </c>
      <c r="AB210" s="124">
        <f>IF(+NFL!$F319="Detroit",+NFL!#REF!,IF(+NFL!$H319="Detroit",+NFL!#REF!,0))</f>
        <v>0</v>
      </c>
      <c r="AC210" s="182">
        <f>IF(+NFL!$F319="Detroit",+NFL!#REF!,IF(+NFL!$H319="Detroit",+NFL!#REF!,0))</f>
        <v>0</v>
      </c>
      <c r="AD210" s="496">
        <f>IF(+NFL!$F319="Detroit",+NFL!#REF!,IF(+NFL!$H319="Detroit",+NFL!#REF!,0))</f>
        <v>0</v>
      </c>
      <c r="AE210" s="565">
        <f>IF(+NFL!$F319="Detroit",+NFL!#REF!,IF(+NFL!$H319="Detroit",+NFL!#REF!,0))</f>
        <v>0</v>
      </c>
      <c r="AF210" s="496">
        <f>IF(+NFL!$F319="Detroit",+NFL!#REF!,IF(+NFL!$H319="Detroit",+NFL!#REF!,0))</f>
        <v>0</v>
      </c>
      <c r="AG210" s="565">
        <f>IF(+NFL!$F319="Detroit",+NFL!#REF!,IF(+NFL!$H319="Detroit",+NFL!#REF!,0))</f>
        <v>0</v>
      </c>
      <c r="AH210" s="496">
        <f>IF(+NFL!$F319="Detroit",+NFL!#REF!,IF(+NFL!$H319="Detroit",+NFL!#REF!,0))</f>
        <v>0</v>
      </c>
      <c r="AI210" s="565">
        <f>IF(+NFL!$F319="Detroit",+NFL!#REF!,IF(+NFL!$H319="Detroit",+NFL!#REF!,0))</f>
        <v>0</v>
      </c>
      <c r="AJ210" s="496">
        <f>IF(+NFL!$F319="Detroit",+NFL!#REF!,IF(+NFL!$H319="Detroit",+NFL!#REF!,0))</f>
        <v>0</v>
      </c>
      <c r="AK210" s="565">
        <f>IF(+NFL!$F319="Detroit",+NFL!#REF!,IF(+NFL!$H319="Detroit",+NFL!#REF!,0))</f>
        <v>0</v>
      </c>
      <c r="AL210" s="81">
        <f>IF(+NFL!$F319="Detroit",+NFL!#REF!,IF(+NFL!$H319="Detroit",+NFL!#REF!,0))</f>
        <v>0</v>
      </c>
      <c r="AM210" s="82">
        <f>IF(+NFL!$F319="Detroit",+NFL!#REF!,IF(+NFL!$H319="Detroit",+NFL!#REF!,0))</f>
        <v>0</v>
      </c>
      <c r="AN210" s="81">
        <f>IF(+NFL!$F319="Detroit",+NFL!#REF!,IF(+NFL!$H319="Detroit",+NFL!#REF!,0))</f>
        <v>0</v>
      </c>
      <c r="AO210" s="83">
        <f>IF(+NFL!$F319="Detroit",+NFL!#REF!,IF(+NFL!$H319="Detroit",+NFL!#REF!,0))</f>
        <v>0</v>
      </c>
      <c r="AP210" s="480">
        <f>IF(+NFL!$F319="Detroit",+NFL!#REF!,IF(+NFL!$H319="Detroit",+NFL!#REF!,0))</f>
        <v>0</v>
      </c>
      <c r="AQ210" s="72">
        <f>IF(+NFL!$F319="Detroit",+NFL!#REF!,IF(+NFL!$H319="Detroit",+NFL!#REF!,0))</f>
        <v>0</v>
      </c>
      <c r="AR210" s="81">
        <f>IF(+NFL!$F319="Detroit",+NFL!#REF!,IF(+NFL!$H319="Detroit",+NFL!#REF!,0))</f>
        <v>0</v>
      </c>
      <c r="AS210" s="96">
        <f>IF(+NFL!$F319="Detroit",+NFL!#REF!,IF(+NFL!$H319="Detroit",+NFL!#REF!,0))</f>
        <v>0</v>
      </c>
      <c r="AT210" s="96">
        <f>IF(+NFL!$F319="Detroit",+NFL!#REF!,IF(+NFL!$H319="Detroit",+NFL!#REF!,0))</f>
        <v>0</v>
      </c>
      <c r="AU210" s="81">
        <f>IF(+NFL!$F319="Detroit",+NFL!#REF!,IF(+NFL!$H319="Detroit",+NFL!#REF!,0))</f>
        <v>0</v>
      </c>
      <c r="AV210" s="96">
        <f>IF(+NFL!$F319="Detroit",+NFL!#REF!,IF(+NFL!$H319="Detroit",+NFL!#REF!,0))</f>
        <v>0</v>
      </c>
      <c r="AW210" s="70">
        <f>IF(+NFL!$F319="Detroit",+NFL!#REF!,IF(+NFL!$H319="Detroit",+NFL!#REF!,0))</f>
        <v>0</v>
      </c>
      <c r="AX210" s="96">
        <f>IF(+NFL!$F319="Detroit",+NFL!#REF!,IF(+NFL!$H319="Detroit",+NFL!#REF!,0))</f>
        <v>0</v>
      </c>
      <c r="AY210" s="81">
        <f>IF(+NFL!$F319="Detroit",+NFL!#REF!,IF(+NFL!$H319="Detroit",+NFL!#REF!,0))</f>
        <v>0</v>
      </c>
      <c r="AZ210" s="96">
        <f>IF(+NFL!$F319="Detroit",+NFL!#REF!,IF(+NFL!$H319="Detroit",+NFL!#REF!,0))</f>
        <v>0</v>
      </c>
      <c r="BA210" s="70">
        <f>IF(+NFL!$F319="Detroit",+NFL!#REF!,IF(+NFL!$H319="Detroit",+NFL!#REF!,0))</f>
        <v>0</v>
      </c>
      <c r="BB210" s="70">
        <f>IF(+NFL!$F319="Detroit",+NFL!#REF!,IF(+NFL!$H319="Detroit",+NFL!#REF!,0))</f>
        <v>0</v>
      </c>
      <c r="BC210" s="592">
        <f>IF(+NFL!$F319="Detroit",+NFL!#REF!,IF(+NFL!$H319="Detroit",+NFL!#REF!,0))</f>
        <v>0</v>
      </c>
      <c r="BD210" s="81">
        <f>IF(+NFL!$F319="Detroit",+NFL!#REF!,IF(+NFL!$H319="Detroit",+NFL!#REF!,0))</f>
        <v>0</v>
      </c>
      <c r="BE210" s="96">
        <f>IF(+NFL!$F319="Detroit",+NFL!#REF!,IF(+NFL!$H319="Detroit",+NFL!#REF!,0))</f>
        <v>0</v>
      </c>
      <c r="BF210" s="70">
        <f>IF(+NFL!$F319="Detroit",+NFL!#REF!,IF(+NFL!$H319="Detroit",+NFL!#REF!,0))</f>
        <v>0</v>
      </c>
      <c r="BG210" s="81">
        <f>IF(+NFL!$F319="Detroit",+NFL!#REF!,IF(+NFL!$H319="Detroit",+NFL!#REF!,0))</f>
        <v>0</v>
      </c>
      <c r="BH210" s="96">
        <f>IF(+NFL!$F319="Detroit",+NFL!#REF!,IF(+NFL!$H319="Detroit",+NFL!#REF!,0))</f>
        <v>0</v>
      </c>
      <c r="BI210" s="70">
        <f>IF(+NFL!$F319="Detroit",+NFL!#REF!,IF(+NFL!$H319="Detroit",+NFL!#REF!,0))</f>
        <v>0</v>
      </c>
      <c r="BJ210" s="124">
        <f>IF(+NFL!$F319="Detroit",+NFL!#REF!,IF(+NFL!$H319="Detroit",+NFL!#REF!,0))</f>
        <v>0</v>
      </c>
      <c r="BK210" s="182">
        <f>IF(+NFL!$F319="Detroit",+NFL!#REF!,IF(+NFL!$H319="Detroit",+NFL!#REF!,0))</f>
        <v>0</v>
      </c>
    </row>
    <row r="211" spans="1:63" x14ac:dyDescent="0.8">
      <c r="A211" s="70">
        <f>IF(+NFL!$F304="Detroit",+NFL!A304,IF(+NFL!$H304="Detroit",+NFL!A304,0))</f>
        <v>18</v>
      </c>
      <c r="B211" s="480" t="str">
        <f>IF(+NFL!$F304="Detroit",+NFL!B304,IF(+NFL!$H304="Detroit",+NFL!B304,0))</f>
        <v>Sun</v>
      </c>
      <c r="C211" s="72">
        <f>IF(+NFL!$F304="Detroit",+NFL!C304,IF(+NFL!$H304="Detroit",+NFL!C304,0))</f>
        <v>44570</v>
      </c>
      <c r="D211" s="73">
        <f>IF(+NFL!$F304="Detroit",+NFL!D304,IF(+NFL!$H304="Detroit",+NFL!D304,0))</f>
        <v>0.54166666666666663</v>
      </c>
      <c r="E211" s="70" t="str">
        <f>IF(+NFL!$F304="Detroit",+NFL!E304,IF(+NFL!$H304="Detroit",+NFL!E304,0))</f>
        <v>Fox</v>
      </c>
      <c r="F211" s="176" t="str">
        <f>IF(+NFL!$F304="Detroit",+NFL!F304,IF(+NFL!$H304="Detroit",+NFL!F304,0))</f>
        <v>Green Bay</v>
      </c>
      <c r="G211" s="70" t="str">
        <f>IF(+NFL!$F304="Detroit",+NFL!G304,IF(+NFL!$H304="Detroit",+NFL!G304,0))</f>
        <v>NFCN</v>
      </c>
      <c r="H211" s="176" t="str">
        <f>IF(+NFL!$F304="Detroit",+NFL!H304,IF(+NFL!$H304="Detroit",+NFL!H304,0))</f>
        <v>Detroit</v>
      </c>
      <c r="I211" s="70" t="str">
        <f>IF(+NFL!$F304="Detroit",+NFL!I304,IF(+NFL!$H304="Detroit",+NFL!I304,0))</f>
        <v>NFCN</v>
      </c>
      <c r="J211" s="496" t="str">
        <f>IF(+NFL!$F304="Detroit",+NFL!J304,IF(+NFL!$H304="Detroit",+NFL!J304,0))</f>
        <v>Green Bay</v>
      </c>
      <c r="K211" s="510" t="str">
        <f>IF(+NFL!$F304="Detroit",+NFL!K304,IF(+NFL!$H304="Detroit",+NFL!K304,0))</f>
        <v>Detroit</v>
      </c>
      <c r="L211" s="508">
        <f>IF(+NFL!$F304="Detroit",+NFL!L304,IF(+NFL!$H304="Detroit",+NFL!L304,0))</f>
        <v>4</v>
      </c>
      <c r="M211" s="574">
        <f>IF(+NFL!$F304="Detroit",+NFL!M304,IF(+NFL!$H304="Detroit",+NFL!M304,0))</f>
        <v>45</v>
      </c>
      <c r="N211" s="583" t="str">
        <f>IF(+NFL!$F304="Detroit",+NFL!N304,IF(+NFL!$H304="Detroit",+NFL!N304,0))</f>
        <v>Detroit</v>
      </c>
      <c r="O211" s="584">
        <f>IF(+NFL!$F304="Detroit",+NFL!O304,IF(+NFL!$H304="Detroit",+NFL!O304,0))</f>
        <v>37</v>
      </c>
      <c r="P211" s="583" t="str">
        <f>IF(+NFL!$F304="Detroit",+NFL!P304,IF(+NFL!$H304="Detroit",+NFL!P304,0))</f>
        <v>Green Bay</v>
      </c>
      <c r="Q211" s="585">
        <f>IF(+NFL!$F304="Detroit",+NFL!Q304,IF(+NFL!$H304="Detroit",+NFL!Q304,0))</f>
        <v>11</v>
      </c>
      <c r="R211" s="586" t="str">
        <f>IF(+NFL!$F304="Detroit",+NFL!R304,IF(+NFL!$H304="Detroit",+NFL!R304,0))</f>
        <v>Detroit</v>
      </c>
      <c r="S211" s="585" t="str">
        <f>IF(+NFL!$F304="Detroit",+NFL!S304,IF(+NFL!$H304="Detroit",+NFL!S304,0))</f>
        <v>Green Bay</v>
      </c>
      <c r="T211" s="586">
        <f>IF(+NFL!$F304="Detroit",+NFL!T304,IF(+NFL!$H304="Detroit",+NFL!T304,0))</f>
        <v>0</v>
      </c>
      <c r="U211" s="585" t="str">
        <f>IF(+NFL!$F304="Detroit",+NFL!U304,IF(+NFL!$H304="Detroit",+NFL!U304,0))</f>
        <v>L</v>
      </c>
      <c r="V211" s="586">
        <f>IF(+NFL!$F332="Detroit",+NFL!#REF!,IF(+NFL!$H332="Detroit",+NFL!#REF!,0))</f>
        <v>0</v>
      </c>
      <c r="W211" s="585">
        <f>IF(+NFL!$F332="Detroit",+NFL!#REF!,IF(+NFL!$H332="Detroit",+NFL!#REF!,0))</f>
        <v>0</v>
      </c>
      <c r="X211" s="586">
        <f>IF(+NFL!$F332="Detroit",+NFL!#REF!,IF(+NFL!$H332="Detroit",+NFL!#REF!,0))</f>
        <v>0</v>
      </c>
      <c r="Y211" s="585">
        <f>IF(+NFL!$F332="Detroit",+NFL!#REF!,IF(+NFL!$H332="Detroit",+NFL!#REF!,0))</f>
        <v>0</v>
      </c>
      <c r="Z211" s="586">
        <f>IF(+NFL!$F332="Detroit",+NFL!#REF!,IF(+NFL!$H332="Detroit",+NFL!#REF!,0))</f>
        <v>0</v>
      </c>
      <c r="AA211" s="585">
        <f>IF(+NFL!$F332="Detroit",+NFL!#REF!,IF(+NFL!$H332="Detroit",+NFL!#REF!,0))</f>
        <v>0</v>
      </c>
      <c r="AB211" s="124">
        <f>IF(+NFL!$F332="Detroit",+NFL!#REF!,IF(+NFL!$H332="Detroit",+NFL!#REF!,0))</f>
        <v>0</v>
      </c>
      <c r="AC211" s="182">
        <f>IF(+NFL!$F332="Detroit",+NFL!#REF!,IF(+NFL!$H332="Detroit",+NFL!#REF!,0))</f>
        <v>0</v>
      </c>
      <c r="AD211" s="496">
        <f>IF(+NFL!$F332="Detroit",+NFL!#REF!,IF(+NFL!$H332="Detroit",+NFL!#REF!,0))</f>
        <v>0</v>
      </c>
      <c r="AE211" s="565">
        <f>IF(+NFL!$F332="Detroit",+NFL!#REF!,IF(+NFL!$H332="Detroit",+NFL!#REF!,0))</f>
        <v>0</v>
      </c>
      <c r="AF211" s="496">
        <f>IF(+NFL!$F332="Detroit",+NFL!#REF!,IF(+NFL!$H332="Detroit",+NFL!#REF!,0))</f>
        <v>0</v>
      </c>
      <c r="AG211" s="565">
        <f>IF(+NFL!$F332="Detroit",+NFL!#REF!,IF(+NFL!$H332="Detroit",+NFL!#REF!,0))</f>
        <v>0</v>
      </c>
      <c r="AH211" s="496">
        <f>IF(+NFL!$F332="Detroit",+NFL!#REF!,IF(+NFL!$H332="Detroit",+NFL!#REF!,0))</f>
        <v>0</v>
      </c>
      <c r="AI211" s="565">
        <f>IF(+NFL!$F332="Detroit",+NFL!#REF!,IF(+NFL!$H332="Detroit",+NFL!#REF!,0))</f>
        <v>0</v>
      </c>
      <c r="AJ211" s="496">
        <f>IF(+NFL!$F332="Detroit",+NFL!#REF!,IF(+NFL!$H332="Detroit",+NFL!#REF!,0))</f>
        <v>0</v>
      </c>
      <c r="AK211" s="565">
        <f>IF(+NFL!$F332="Detroit",+NFL!#REF!,IF(+NFL!$H332="Detroit",+NFL!#REF!,0))</f>
        <v>0</v>
      </c>
      <c r="AL211" s="81">
        <f>IF(+NFL!$F332="Detroit",+NFL!#REF!,IF(+NFL!$H332="Detroit",+NFL!#REF!,0))</f>
        <v>0</v>
      </c>
      <c r="AM211" s="82">
        <f>IF(+NFL!$F332="Detroit",+NFL!#REF!,IF(+NFL!$H332="Detroit",+NFL!#REF!,0))</f>
        <v>0</v>
      </c>
      <c r="AN211" s="81">
        <f>IF(+NFL!$F332="Detroit",+NFL!#REF!,IF(+NFL!$H332="Detroit",+NFL!#REF!,0))</f>
        <v>0</v>
      </c>
      <c r="AO211" s="83">
        <f>IF(+NFL!$F332="Detroit",+NFL!#REF!,IF(+NFL!$H332="Detroit",+NFL!#REF!,0))</f>
        <v>0</v>
      </c>
      <c r="AP211" s="480">
        <f>IF(+NFL!$F332="Detroit",+NFL!#REF!,IF(+NFL!$H332="Detroit",+NFL!#REF!,0))</f>
        <v>0</v>
      </c>
      <c r="AQ211" s="72">
        <f>IF(+NFL!$F332="Detroit",+NFL!#REF!,IF(+NFL!$H332="Detroit",+NFL!#REF!,0))</f>
        <v>0</v>
      </c>
      <c r="AR211" s="81">
        <f>IF(+NFL!$F332="Detroit",+NFL!#REF!,IF(+NFL!$H332="Detroit",+NFL!#REF!,0))</f>
        <v>0</v>
      </c>
      <c r="AS211" s="96">
        <f>IF(+NFL!$F332="Detroit",+NFL!#REF!,IF(+NFL!$H332="Detroit",+NFL!#REF!,0))</f>
        <v>0</v>
      </c>
      <c r="AT211" s="96">
        <f>IF(+NFL!$F332="Detroit",+NFL!#REF!,IF(+NFL!$H332="Detroit",+NFL!#REF!,0))</f>
        <v>0</v>
      </c>
      <c r="AU211" s="81">
        <f>IF(+NFL!$F332="Detroit",+NFL!#REF!,IF(+NFL!$H332="Detroit",+NFL!#REF!,0))</f>
        <v>0</v>
      </c>
      <c r="AV211" s="96">
        <f>IF(+NFL!$F332="Detroit",+NFL!#REF!,IF(+NFL!$H332="Detroit",+NFL!#REF!,0))</f>
        <v>0</v>
      </c>
      <c r="AW211" s="70">
        <f>IF(+NFL!$F332="Detroit",+NFL!#REF!,IF(+NFL!$H332="Detroit",+NFL!#REF!,0))</f>
        <v>0</v>
      </c>
      <c r="AX211" s="96">
        <f>IF(+NFL!$F332="Detroit",+NFL!#REF!,IF(+NFL!$H332="Detroit",+NFL!#REF!,0))</f>
        <v>0</v>
      </c>
      <c r="AY211" s="81">
        <f>IF(+NFL!$F332="Detroit",+NFL!#REF!,IF(+NFL!$H332="Detroit",+NFL!#REF!,0))</f>
        <v>0</v>
      </c>
      <c r="AZ211" s="96">
        <f>IF(+NFL!$F332="Detroit",+NFL!#REF!,IF(+NFL!$H332="Detroit",+NFL!#REF!,0))</f>
        <v>0</v>
      </c>
      <c r="BA211" s="70">
        <f>IF(+NFL!$F332="Detroit",+NFL!#REF!,IF(+NFL!$H332="Detroit",+NFL!#REF!,0))</f>
        <v>0</v>
      </c>
      <c r="BB211" s="70">
        <f>IF(+NFL!$F332="Detroit",+NFL!#REF!,IF(+NFL!$H332="Detroit",+NFL!#REF!,0))</f>
        <v>0</v>
      </c>
      <c r="BC211" s="592">
        <f>IF(+NFL!$F332="Detroit",+NFL!#REF!,IF(+NFL!$H332="Detroit",+NFL!#REF!,0))</f>
        <v>0</v>
      </c>
      <c r="BD211" s="81">
        <f>IF(+NFL!$F332="Detroit",+NFL!#REF!,IF(+NFL!$H332="Detroit",+NFL!#REF!,0))</f>
        <v>0</v>
      </c>
      <c r="BE211" s="96">
        <f>IF(+NFL!$F332="Detroit",+NFL!#REF!,IF(+NFL!$H332="Detroit",+NFL!#REF!,0))</f>
        <v>0</v>
      </c>
      <c r="BF211" s="70">
        <f>IF(+NFL!$F332="Detroit",+NFL!#REF!,IF(+NFL!$H332="Detroit",+NFL!#REF!,0))</f>
        <v>0</v>
      </c>
      <c r="BG211" s="81">
        <f>IF(+NFL!$F332="Detroit",+NFL!#REF!,IF(+NFL!$H332="Detroit",+NFL!#REF!,0))</f>
        <v>0</v>
      </c>
      <c r="BH211" s="96">
        <f>IF(+NFL!$F332="Detroit",+NFL!#REF!,IF(+NFL!$H332="Detroit",+NFL!#REF!,0))</f>
        <v>0</v>
      </c>
      <c r="BI211" s="70">
        <f>IF(+NFL!$F332="Detroit",+NFL!#REF!,IF(+NFL!$H332="Detroit",+NFL!#REF!,0))</f>
        <v>0</v>
      </c>
      <c r="BJ211" s="124">
        <f>IF(+NFL!$F332="Detroit",+NFL!#REF!,IF(+NFL!$H332="Detroit",+NFL!#REF!,0))</f>
        <v>0</v>
      </c>
      <c r="BK211" s="182">
        <f>IF(+NFL!$F332="Detroit",+NFL!#REF!,IF(+NFL!$H332="Detroit",+NFL!#REF!,0))</f>
        <v>0</v>
      </c>
    </row>
    <row r="212" spans="1:63" x14ac:dyDescent="0.8">
      <c r="F212" s="1311" t="str">
        <f>F213</f>
        <v>Green Bay</v>
      </c>
      <c r="G212" s="1312"/>
      <c r="H212" s="1312"/>
      <c r="I212" s="1313"/>
      <c r="L212" s="572"/>
      <c r="M212" s="573"/>
      <c r="N212" s="583"/>
      <c r="P212" s="583"/>
      <c r="R212" s="586"/>
      <c r="S212" s="585"/>
      <c r="T212" s="587"/>
      <c r="X212" s="587"/>
      <c r="AA212" s="589"/>
      <c r="AG212" s="576"/>
      <c r="AL212" s="101"/>
      <c r="AN212" s="102"/>
      <c r="AY212" s="81"/>
      <c r="AZ212" s="96"/>
      <c r="BA212" s="70"/>
      <c r="BB212" s="70"/>
      <c r="BF212" s="70"/>
    </row>
    <row r="213" spans="1:63" x14ac:dyDescent="0.8">
      <c r="A213" s="70">
        <f>IF(+NFL!$F15="Green Bay",+NFL!A15,IF(+NFL!$H15="Green Bay",+NFL!A15,0))</f>
        <v>1</v>
      </c>
      <c r="B213" s="480" t="str">
        <f>IF(+NFL!$F15="Green Bay",+NFL!B15,IF(+NFL!$H15="Green Bay",+NFL!B15,0))</f>
        <v>Sun</v>
      </c>
      <c r="C213" s="72">
        <f>IF(+NFL!$F15="Green Bay",+NFL!C15,IF(+NFL!$H15="Green Bay",+NFL!C15,0))</f>
        <v>44451</v>
      </c>
      <c r="D213" s="73">
        <f>IF(+NFL!$F15="Green Bay",+NFL!D15,IF(+NFL!$H15="Green Bay",+NFL!D15,0))</f>
        <v>0.68055416666666668</v>
      </c>
      <c r="E213" s="70" t="str">
        <f>IF(+NFL!$F15="Green Bay",+NFL!E15,IF(+NFL!$H15="Green Bay",+NFL!E15,0))</f>
        <v>Fox</v>
      </c>
      <c r="F213" s="176" t="str">
        <f>IF(+NFL!$F15="Green Bay",+NFL!F15,IF(+NFL!$H15="Green Bay",+NFL!F15,0))</f>
        <v>Green Bay</v>
      </c>
      <c r="G213" s="70" t="str">
        <f>IF(+NFL!$F15="Green Bay",+NFL!G15,IF(+NFL!$H15="Green Bay",+NFL!G15,0))</f>
        <v>NFCN</v>
      </c>
      <c r="H213" s="176" t="str">
        <f>IF(+NFL!$F15="Green Bay",+NFL!H15,IF(+NFL!$H15="Green Bay",+NFL!H15,0))</f>
        <v>New Orleans</v>
      </c>
      <c r="I213" s="70" t="str">
        <f>IF(+NFL!$F15="Green Bay",+NFL!I15,IF(+NFL!$H15="Green Bay",+NFL!I15,0))</f>
        <v>NFCS</v>
      </c>
      <c r="J213" s="496" t="str">
        <f>IF(+NFL!$F15="Green Bay",+NFL!J15,IF(+NFL!$H15="Green Bay",+NFL!J15,0))</f>
        <v>Green Bay</v>
      </c>
      <c r="K213" s="510" t="str">
        <f>IF(+NFL!$F15="Green Bay",+NFL!K15,IF(+NFL!$H15="Green Bay",+NFL!K15,0))</f>
        <v>New Orleans</v>
      </c>
      <c r="L213" s="572">
        <f>IF(+NFL!$F15="Green Bay",+NFL!L15,IF(+NFL!$H15="Green Bay",+NFL!L15,0))</f>
        <v>4.5</v>
      </c>
      <c r="M213" s="573">
        <f>IF(+NFL!$F15="Green Bay",+NFL!M15,IF(+NFL!$H15="Green Bay",+NFL!M15,0))</f>
        <v>50</v>
      </c>
      <c r="N213" s="583" t="str">
        <f>IF(+NFL!$F15="Green Bay",+NFL!N15,IF(+NFL!$H15="Green Bay",+NFL!N15,0))</f>
        <v>New Orleans</v>
      </c>
      <c r="O213" s="584">
        <f>IF(+NFL!$F15="Green Bay",+NFL!O15,IF(+NFL!$H15="Green Bay",+NFL!O15,0))</f>
        <v>38</v>
      </c>
      <c r="P213" s="583" t="str">
        <f>IF(+NFL!$F15="Green Bay",+NFL!P15,IF(+NFL!$H15="Green Bay",+NFL!P15,0))</f>
        <v>Green Bay</v>
      </c>
      <c r="Q213" s="585">
        <f>IF(+NFL!$F15="Green Bay",+NFL!Q15,IF(+NFL!$H15="Green Bay",+NFL!Q15,0))</f>
        <v>3</v>
      </c>
      <c r="R213" s="586" t="str">
        <f>IF(+NFL!$F15="Green Bay",+NFL!R15,IF(+NFL!$H15="Green Bay",+NFL!R15,0))</f>
        <v>New Orleans</v>
      </c>
      <c r="S213" s="585" t="str">
        <f>IF(+NFL!$F15="Green Bay",+NFL!S15,IF(+NFL!$H15="Green Bay",+NFL!S15,0))</f>
        <v>Green Bay</v>
      </c>
      <c r="T213" s="587" t="str">
        <f>IF(+NFL!$F15="Green Bay",+NFL!T15,IF(+NFL!$H15="Green Bay",+NFL!T15,0))</f>
        <v>Green Bay</v>
      </c>
      <c r="U213" s="585" t="str">
        <f>IF(+NFL!$F15="Green Bay",+NFL!U15,IF(+NFL!$H15="Green Bay",+NFL!U15,0))</f>
        <v>L</v>
      </c>
      <c r="X213" s="587"/>
      <c r="AA213" s="589"/>
      <c r="AG213" s="576"/>
      <c r="AP213" s="480"/>
      <c r="AQ213" s="72"/>
      <c r="AY213" s="81"/>
      <c r="AZ213" s="96"/>
      <c r="BA213" s="70"/>
      <c r="BB213" s="70"/>
      <c r="BC213" s="592"/>
      <c r="BF213" s="70"/>
    </row>
    <row r="214" spans="1:63" x14ac:dyDescent="0.8">
      <c r="A214" s="70">
        <f>IF(+NFL!$F35="Green Bay",+NFL!A35,IF(+NFL!$H35="Green Bay",+NFL!A35,0))</f>
        <v>2</v>
      </c>
      <c r="B214" s="480" t="str">
        <f>IF(+NFL!$F35="Green Bay",+NFL!B35,IF(+NFL!$H35="Green Bay",+NFL!B35,0))</f>
        <v>Mon</v>
      </c>
      <c r="C214" s="72">
        <f>IF(+NFL!$F35="Green Bay",+NFL!C35,IF(+NFL!$H35="Green Bay",+NFL!C35,0))</f>
        <v>44459</v>
      </c>
      <c r="D214" s="73">
        <f>IF(+NFL!$F35="Green Bay",+NFL!D35,IF(+NFL!$H35="Green Bay",+NFL!D35,0))</f>
        <v>0.84375</v>
      </c>
      <c r="E214" s="70" t="str">
        <f>IF(+NFL!$F35="Green Bay",+NFL!E35,IF(+NFL!$H35="Green Bay",+NFL!E35,0))</f>
        <v>ESPN</v>
      </c>
      <c r="F214" s="176" t="str">
        <f>IF(+NFL!$F35="Green Bay",+NFL!F35,IF(+NFL!$H35="Green Bay",+NFL!F35,0))</f>
        <v>Detroit</v>
      </c>
      <c r="G214" s="70" t="str">
        <f>IF(+NFL!$F35="Green Bay",+NFL!G35,IF(+NFL!$H35="Green Bay",+NFL!G35,0))</f>
        <v>NFCN</v>
      </c>
      <c r="H214" s="176" t="str">
        <f>IF(+NFL!$F35="Green Bay",+NFL!H35,IF(+NFL!$H35="Green Bay",+NFL!H35,0))</f>
        <v>Green Bay</v>
      </c>
      <c r="I214" s="70" t="str">
        <f>IF(+NFL!$F35="Green Bay",+NFL!I35,IF(+NFL!$H35="Green Bay",+NFL!I35,0))</f>
        <v>NFCN</v>
      </c>
      <c r="J214" s="496" t="str">
        <f>IF(+NFL!$F35="Green Bay",+NFL!J35,IF(+NFL!$H35="Green Bay",+NFL!J35,0))</f>
        <v>Green Bay</v>
      </c>
      <c r="K214" s="510" t="str">
        <f>IF(+NFL!$F35="Green Bay",+NFL!K35,IF(+NFL!$H35="Green Bay",+NFL!K35,0))</f>
        <v>Detroit</v>
      </c>
      <c r="L214" s="572">
        <f>IF(+NFL!$F35="Green Bay",+NFL!L35,IF(+NFL!$H35="Green Bay",+NFL!L35,0))</f>
        <v>11.5</v>
      </c>
      <c r="M214" s="573">
        <f>IF(+NFL!$F35="Green Bay",+NFL!M35,IF(+NFL!$H35="Green Bay",+NFL!M35,0))</f>
        <v>48</v>
      </c>
      <c r="N214" s="583" t="str">
        <f>IF(+NFL!$F35="Green Bay",+NFL!N35,IF(+NFL!$H35="Green Bay",+NFL!N35,0))</f>
        <v>Green Bay</v>
      </c>
      <c r="O214" s="584">
        <f>IF(+NFL!$F35="Green Bay",+NFL!O35,IF(+NFL!$H35="Green Bay",+NFL!O35,0))</f>
        <v>35</v>
      </c>
      <c r="P214" s="583" t="str">
        <f>IF(+NFL!$F35="Green Bay",+NFL!P35,IF(+NFL!$H35="Green Bay",+NFL!P35,0))</f>
        <v>Detroit</v>
      </c>
      <c r="Q214" s="585">
        <f>IF(+NFL!$F35="Green Bay",+NFL!Q35,IF(+NFL!$H35="Green Bay",+NFL!Q35,0))</f>
        <v>17</v>
      </c>
      <c r="R214" s="586" t="str">
        <f>IF(+NFL!$F35="Green Bay",+NFL!R35,IF(+NFL!$H35="Green Bay",+NFL!R35,0))</f>
        <v>Green Bay</v>
      </c>
      <c r="S214" s="585" t="str">
        <f>IF(+NFL!$F35="Green Bay",+NFL!S35,IF(+NFL!$H35="Green Bay",+NFL!S35,0))</f>
        <v>Detroit</v>
      </c>
      <c r="T214" s="587" t="str">
        <f>IF(+NFL!$F35="Green Bay",+NFL!T35,IF(+NFL!$H35="Green Bay",+NFL!T35,0))</f>
        <v>Green Bay</v>
      </c>
      <c r="U214" s="585" t="str">
        <f>IF(+NFL!$F35="Green Bay",+NFL!U35,IF(+NFL!$H35="Green Bay",+NFL!U35,0))</f>
        <v>W</v>
      </c>
      <c r="X214" s="587"/>
      <c r="AA214" s="589"/>
      <c r="AG214" s="576"/>
      <c r="AP214" s="480"/>
      <c r="AQ214" s="72"/>
      <c r="AY214" s="81"/>
      <c r="AZ214" s="96"/>
      <c r="BA214" s="70"/>
      <c r="BB214" s="70"/>
      <c r="BC214" s="592"/>
      <c r="BF214" s="70"/>
    </row>
    <row r="215" spans="1:63" x14ac:dyDescent="0.8">
      <c r="A215" s="70">
        <f>IF(+NFL!$F50="Green Bay",+NFL!A50,IF(+NFL!$H50="Green Bay",+NFL!A50,0))</f>
        <v>3</v>
      </c>
      <c r="B215" s="480" t="str">
        <f>IF(+NFL!$F50="Green Bay",+NFL!B50,IF(+NFL!$H50="Green Bay",+NFL!B50,0))</f>
        <v>Sun</v>
      </c>
      <c r="C215" s="72">
        <f>IF(+NFL!$F50="Green Bay",+NFL!C50,IF(+NFL!$H50="Green Bay",+NFL!C50,0))</f>
        <v>44465</v>
      </c>
      <c r="D215" s="73">
        <f>IF(+NFL!$F50="Green Bay",+NFL!D50,IF(+NFL!$H50="Green Bay",+NFL!D50,0))</f>
        <v>0.84375</v>
      </c>
      <c r="E215" s="70" t="str">
        <f>IF(+NFL!$F50="Green Bay",+NFL!E50,IF(+NFL!$H50="Green Bay",+NFL!E50,0))</f>
        <v>NBC</v>
      </c>
      <c r="F215" s="176" t="str">
        <f>IF(+NFL!$F50="Green Bay",+NFL!F50,IF(+NFL!$H50="Green Bay",+NFL!F50,0))</f>
        <v>Green Bay</v>
      </c>
      <c r="G215" s="70" t="str">
        <f>IF(+NFL!$F50="Green Bay",+NFL!G50,IF(+NFL!$H50="Green Bay",+NFL!G50,0))</f>
        <v>NFCN</v>
      </c>
      <c r="H215" s="176" t="str">
        <f>IF(+NFL!$F50="Green Bay",+NFL!H50,IF(+NFL!$H50="Green Bay",+NFL!H50,0))</f>
        <v>San Francisco</v>
      </c>
      <c r="I215" s="70" t="str">
        <f>IF(+NFL!$F50="Green Bay",+NFL!I50,IF(+NFL!$H50="Green Bay",+NFL!I50,0))</f>
        <v>NFCW</v>
      </c>
      <c r="J215" s="496" t="str">
        <f>IF(+NFL!$F50="Green Bay",+NFL!J50,IF(+NFL!$H50="Green Bay",+NFL!J50,0))</f>
        <v>San Francisco</v>
      </c>
      <c r="K215" s="510" t="str">
        <f>IF(+NFL!$F50="Green Bay",+NFL!K50,IF(+NFL!$H50="Green Bay",+NFL!K50,0))</f>
        <v>Green Bay</v>
      </c>
      <c r="L215" s="572">
        <f>IF(+NFL!$F50="Green Bay",+NFL!L50,IF(+NFL!$H50="Green Bay",+NFL!L50,0))</f>
        <v>3.5</v>
      </c>
      <c r="M215" s="573">
        <f>IF(+NFL!$F50="Green Bay",+NFL!M50,IF(+NFL!$H50="Green Bay",+NFL!M50,0))</f>
        <v>50</v>
      </c>
      <c r="N215" s="583" t="str">
        <f>IF(+NFL!$F50="Green Bay",+NFL!N50,IF(+NFL!$H50="Green Bay",+NFL!N50,0))</f>
        <v>Green Bay</v>
      </c>
      <c r="O215" s="584">
        <f>IF(+NFL!$F50="Green Bay",+NFL!O50,IF(+NFL!$H50="Green Bay",+NFL!O50,0))</f>
        <v>30</v>
      </c>
      <c r="P215" s="583" t="str">
        <f>IF(+NFL!$F50="Green Bay",+NFL!P50,IF(+NFL!$H50="Green Bay",+NFL!P50,0))</f>
        <v>San Francisco</v>
      </c>
      <c r="Q215" s="585">
        <f>IF(+NFL!$F50="Green Bay",+NFL!Q50,IF(+NFL!$H50="Green Bay",+NFL!Q50,0))</f>
        <v>28</v>
      </c>
      <c r="R215" s="586" t="str">
        <f>IF(+NFL!$F50="Green Bay",+NFL!R50,IF(+NFL!$H50="Green Bay",+NFL!R50,0))</f>
        <v>Green Bay</v>
      </c>
      <c r="S215" s="585" t="str">
        <f>IF(+NFL!$F50="Green Bay",+NFL!S50,IF(+NFL!$H50="Green Bay",+NFL!S50,0))</f>
        <v>San Francisco</v>
      </c>
      <c r="T215" s="587" t="str">
        <f>IF(+NFL!$F50="Green Bay",+NFL!T50,IF(+NFL!$H50="Green Bay",+NFL!T50,0))</f>
        <v>San Francisco</v>
      </c>
      <c r="U215" s="585" t="str">
        <f>IF(+NFL!$F50="Green Bay",+NFL!U50,IF(+NFL!$H50="Green Bay",+NFL!U50,0))</f>
        <v>L</v>
      </c>
      <c r="V215" s="586">
        <f>IF(+NFL!$F30="Green Bay",+NFL!#REF!,IF(+NFL!$H30="Green Bay",+NFL!#REF!,0))</f>
        <v>0</v>
      </c>
      <c r="W215" s="585">
        <f>IF(+NFL!$F30="Green Bay",+NFL!#REF!,IF(+NFL!$H30="Green Bay",+NFL!#REF!,0))</f>
        <v>0</v>
      </c>
      <c r="X215" s="587">
        <f>IF(+NFL!$F30="Green Bay",+NFL!#REF!,IF(+NFL!$H30="Green Bay",+NFL!#REF!,0))</f>
        <v>0</v>
      </c>
      <c r="Y215" s="585">
        <f>IF(+NFL!$F30="Green Bay",+NFL!#REF!,IF(+NFL!$H30="Green Bay",+NFL!#REF!,0))</f>
        <v>0</v>
      </c>
      <c r="Z215" s="586">
        <f>IF(+NFL!$F30="Green Bay",+NFL!#REF!,IF(+NFL!$H30="Green Bay",+NFL!#REF!,0))</f>
        <v>0</v>
      </c>
      <c r="AA215" s="589">
        <f>IF(+NFL!$F30="Green Bay",+NFL!#REF!,IF(+NFL!$H30="Green Bay",+NFL!#REF!,0))</f>
        <v>0</v>
      </c>
      <c r="AB215" s="124">
        <f>IF(+NFL!$F30="Green Bay",+NFL!#REF!,IF(+NFL!$H30="Green Bay",+NFL!#REF!,0))</f>
        <v>0</v>
      </c>
      <c r="AC215" s="182">
        <f>IF(+NFL!$F30="Green Bay",+NFL!#REF!,IF(+NFL!$H30="Green Bay",+NFL!#REF!,0))</f>
        <v>0</v>
      </c>
      <c r="AD215" s="496">
        <f>IF(+NFL!$F30="Green Bay",+NFL!#REF!,IF(+NFL!$H30="Green Bay",+NFL!#REF!,0))</f>
        <v>0</v>
      </c>
      <c r="AE215" s="565">
        <f>IF(+NFL!$F30="Green Bay",+NFL!#REF!,IF(+NFL!$H30="Green Bay",+NFL!#REF!,0))</f>
        <v>0</v>
      </c>
      <c r="AF215" s="496">
        <f>IF(+NFL!$F30="Green Bay",+NFL!#REF!,IF(+NFL!$H30="Green Bay",+NFL!#REF!,0))</f>
        <v>0</v>
      </c>
      <c r="AG215" s="576">
        <f>IF(+NFL!$F30="Green Bay",+NFL!#REF!,IF(+NFL!$H30="Green Bay",+NFL!#REF!,0))</f>
        <v>0</v>
      </c>
      <c r="AH215" s="496">
        <f>IF(+NFL!$F30="Green Bay",+NFL!#REF!,IF(+NFL!$H30="Green Bay",+NFL!#REF!,0))</f>
        <v>0</v>
      </c>
      <c r="AI215" s="565">
        <f>IF(+NFL!$F30="Green Bay",+NFL!#REF!,IF(+NFL!$H30="Green Bay",+NFL!#REF!,0))</f>
        <v>0</v>
      </c>
      <c r="AJ215" s="496">
        <f>IF(+NFL!$F30="Green Bay",+NFL!#REF!,IF(+NFL!$H30="Green Bay",+NFL!#REF!,0))</f>
        <v>0</v>
      </c>
      <c r="AK215" s="565">
        <f>IF(+NFL!$F30="Green Bay",+NFL!#REF!,IF(+NFL!$H30="Green Bay",+NFL!#REF!,0))</f>
        <v>0</v>
      </c>
      <c r="AL215" s="81">
        <f>IF(+NFL!$F30="Green Bay",+NFL!#REF!,IF(+NFL!$H30="Green Bay",+NFL!#REF!,0))</f>
        <v>0</v>
      </c>
      <c r="AM215" s="82">
        <f>IF(+NFL!$F30="Green Bay",+NFL!#REF!,IF(+NFL!$H30="Green Bay",+NFL!#REF!,0))</f>
        <v>0</v>
      </c>
      <c r="AN215" s="81">
        <f>IF(+NFL!$F30="Green Bay",+NFL!#REF!,IF(+NFL!$H30="Green Bay",+NFL!#REF!,0))</f>
        <v>0</v>
      </c>
      <c r="AO215" s="83">
        <f>IF(+NFL!$F30="Green Bay",+NFL!#REF!,IF(+NFL!$H30="Green Bay",+NFL!#REF!,0))</f>
        <v>0</v>
      </c>
      <c r="AP215" s="480">
        <f>IF(+NFL!$F30="Green Bay",+NFL!#REF!,IF(+NFL!$H30="Green Bay",+NFL!#REF!,0))</f>
        <v>0</v>
      </c>
      <c r="AQ215" s="72">
        <f>IF(+NFL!$F30="Green Bay",+NFL!#REF!,IF(+NFL!$H30="Green Bay",+NFL!#REF!,0))</f>
        <v>0</v>
      </c>
      <c r="AR215" s="81">
        <f>IF(+NFL!$F30="Green Bay",+NFL!#REF!,IF(+NFL!$H30="Green Bay",+NFL!#REF!,0))</f>
        <v>0</v>
      </c>
      <c r="AS215" s="96">
        <f>IF(+NFL!$F30="Green Bay",+NFL!#REF!,IF(+NFL!$H30="Green Bay",+NFL!#REF!,0))</f>
        <v>0</v>
      </c>
      <c r="AT215" s="96">
        <f>IF(+NFL!$F30="Green Bay",+NFL!#REF!,IF(+NFL!$H30="Green Bay",+NFL!#REF!,0))</f>
        <v>0</v>
      </c>
      <c r="AU215" s="81">
        <f>IF(+NFL!$F30="Green Bay",+NFL!#REF!,IF(+NFL!$H30="Green Bay",+NFL!#REF!,0))</f>
        <v>0</v>
      </c>
      <c r="AV215" s="96">
        <f>IF(+NFL!$F30="Green Bay",+NFL!#REF!,IF(+NFL!$H30="Green Bay",+NFL!#REF!,0))</f>
        <v>0</v>
      </c>
      <c r="AW215" s="70">
        <f>IF(+NFL!$F30="Green Bay",+NFL!#REF!,IF(+NFL!$H30="Green Bay",+NFL!#REF!,0))</f>
        <v>0</v>
      </c>
      <c r="AX215" s="96">
        <f>IF(+NFL!$F30="Green Bay",+NFL!#REF!,IF(+NFL!$H30="Green Bay",+NFL!#REF!,0))</f>
        <v>0</v>
      </c>
      <c r="AY215" s="81">
        <f>IF(+NFL!$F30="Green Bay",+NFL!#REF!,IF(+NFL!$H30="Green Bay",+NFL!#REF!,0))</f>
        <v>0</v>
      </c>
      <c r="AZ215" s="96">
        <f>IF(+NFL!$F30="Green Bay",+NFL!#REF!,IF(+NFL!$H30="Green Bay",+NFL!#REF!,0))</f>
        <v>0</v>
      </c>
      <c r="BA215" s="70">
        <f>IF(+NFL!$F30="Green Bay",+NFL!#REF!,IF(+NFL!$H30="Green Bay",+NFL!#REF!,0))</f>
        <v>0</v>
      </c>
      <c r="BB215" s="70">
        <f>IF(+NFL!$F30="Green Bay",+NFL!#REF!,IF(+NFL!$H30="Green Bay",+NFL!#REF!,0))</f>
        <v>0</v>
      </c>
      <c r="BC215" s="592">
        <f>IF(+NFL!$F30="Green Bay",+NFL!#REF!,IF(+NFL!$H30="Green Bay",+NFL!#REF!,0))</f>
        <v>0</v>
      </c>
      <c r="BD215" s="81">
        <f>IF(+NFL!$F30="Green Bay",+NFL!#REF!,IF(+NFL!$H30="Green Bay",+NFL!#REF!,0))</f>
        <v>0</v>
      </c>
      <c r="BE215" s="96">
        <f>IF(+NFL!$F30="Green Bay",+NFL!#REF!,IF(+NFL!$H30="Green Bay",+NFL!#REF!,0))</f>
        <v>0</v>
      </c>
      <c r="BF215" s="70">
        <f>IF(+NFL!$F30="Green Bay",+NFL!#REF!,IF(+NFL!$H30="Green Bay",+NFL!#REF!,0))</f>
        <v>0</v>
      </c>
      <c r="BG215" s="81">
        <f>IF(+NFL!$F30="Green Bay",+NFL!#REF!,IF(+NFL!$H30="Green Bay",+NFL!#REF!,0))</f>
        <v>0</v>
      </c>
      <c r="BH215" s="96">
        <f>IF(+NFL!$F30="Green Bay",+NFL!#REF!,IF(+NFL!$H30="Green Bay",+NFL!#REF!,0))</f>
        <v>0</v>
      </c>
      <c r="BI215" s="70">
        <f>IF(+NFL!$F30="Green Bay",+NFL!#REF!,IF(+NFL!$H30="Green Bay",+NFL!#REF!,0))</f>
        <v>0</v>
      </c>
      <c r="BJ215" s="124">
        <f>IF(+NFL!$F30="Green Bay",+NFL!#REF!,IF(+NFL!$H30="Green Bay",+NFL!#REF!,0))</f>
        <v>0</v>
      </c>
      <c r="BK215" s="182">
        <f>IF(+NFL!$F30="Green Bay",+NFL!#REF!,IF(+NFL!$H30="Green Bay",+NFL!#REF!,0))</f>
        <v>0</v>
      </c>
    </row>
    <row r="216" spans="1:63" x14ac:dyDescent="0.8">
      <c r="A216" s="70">
        <f>IF(+NFL!$F65="Green Bay",+NFL!A65,IF(+NFL!$H65="Green Bay",+NFL!A65,0))</f>
        <v>4</v>
      </c>
      <c r="B216" s="480" t="str">
        <f>IF(+NFL!$F65="Green Bay",+NFL!B65,IF(+NFL!$H65="Green Bay",+NFL!B65,0))</f>
        <v>Sun</v>
      </c>
      <c r="C216" s="72">
        <f>IF(+NFL!$F65="Green Bay",+NFL!C65,IF(+NFL!$H65="Green Bay",+NFL!C65,0))</f>
        <v>44472</v>
      </c>
      <c r="D216" s="73">
        <f>IF(+NFL!$F65="Green Bay",+NFL!D65,IF(+NFL!$H65="Green Bay",+NFL!D65,0))</f>
        <v>0.68055416666666668</v>
      </c>
      <c r="E216" s="70" t="str">
        <f>IF(+NFL!$F65="Green Bay",+NFL!E65,IF(+NFL!$H65="Green Bay",+NFL!E65,0))</f>
        <v>CBS</v>
      </c>
      <c r="F216" s="176" t="str">
        <f>IF(+NFL!$F65="Green Bay",+NFL!F65,IF(+NFL!$H65="Green Bay",+NFL!F65,0))</f>
        <v>Pittsburgh</v>
      </c>
      <c r="G216" s="70" t="str">
        <f>IF(+NFL!$F65="Green Bay",+NFL!G65,IF(+NFL!$H65="Green Bay",+NFL!G65,0))</f>
        <v>AFCN</v>
      </c>
      <c r="H216" s="176" t="str">
        <f>IF(+NFL!$F65="Green Bay",+NFL!H65,IF(+NFL!$H65="Green Bay",+NFL!H65,0))</f>
        <v>Green Bay</v>
      </c>
      <c r="I216" s="70" t="str">
        <f>IF(+NFL!$F65="Green Bay",+NFL!I65,IF(+NFL!$H65="Green Bay",+NFL!I65,0))</f>
        <v>NFCN</v>
      </c>
      <c r="J216" s="496" t="str">
        <f>IF(+NFL!$F65="Green Bay",+NFL!J65,IF(+NFL!$H65="Green Bay",+NFL!J65,0))</f>
        <v>Green Bay</v>
      </c>
      <c r="K216" s="510" t="str">
        <f>IF(+NFL!$F65="Green Bay",+NFL!K65,IF(+NFL!$H65="Green Bay",+NFL!K65,0))</f>
        <v>Pittsburgh</v>
      </c>
      <c r="L216" s="572">
        <f>IF(+NFL!$F65="Green Bay",+NFL!L65,IF(+NFL!$H65="Green Bay",+NFL!L65,0))</f>
        <v>6.5</v>
      </c>
      <c r="M216" s="573">
        <f>IF(+NFL!$F65="Green Bay",+NFL!M65,IF(+NFL!$H65="Green Bay",+NFL!M65,0))</f>
        <v>45.5</v>
      </c>
      <c r="N216" s="583" t="str">
        <f>IF(+NFL!$F65="Green Bay",+NFL!N65,IF(+NFL!$H65="Green Bay",+NFL!N65,0))</f>
        <v>Green Bay</v>
      </c>
      <c r="O216" s="584">
        <f>IF(+NFL!$F65="Green Bay",+NFL!O65,IF(+NFL!$H65="Green Bay",+NFL!O65,0))</f>
        <v>27</v>
      </c>
      <c r="P216" s="583" t="str">
        <f>IF(+NFL!$F65="Green Bay",+NFL!P65,IF(+NFL!$H65="Green Bay",+NFL!P65,0))</f>
        <v>Pittsburgh</v>
      </c>
      <c r="Q216" s="585">
        <f>IF(+NFL!$F65="Green Bay",+NFL!Q65,IF(+NFL!$H65="Green Bay",+NFL!Q65,0))</f>
        <v>17</v>
      </c>
      <c r="R216" s="586" t="str">
        <f>IF(+NFL!$F65="Green Bay",+NFL!R65,IF(+NFL!$H65="Green Bay",+NFL!R65,0))</f>
        <v>Green Bay</v>
      </c>
      <c r="S216" s="585" t="str">
        <f>IF(+NFL!$F65="Green Bay",+NFL!S65,IF(+NFL!$H65="Green Bay",+NFL!S65,0))</f>
        <v>Pittsburgh</v>
      </c>
      <c r="T216" s="587" t="str">
        <f>IF(+NFL!$F65="Green Bay",+NFL!T65,IF(+NFL!$H65="Green Bay",+NFL!T65,0))</f>
        <v>Green Bay</v>
      </c>
      <c r="U216" s="585" t="str">
        <f>IF(+NFL!$F65="Green Bay",+NFL!U65,IF(+NFL!$H65="Green Bay",+NFL!U65,0))</f>
        <v>W</v>
      </c>
      <c r="V216" s="586" t="e">
        <f>IF(+NFL!$F50="Green Bay",+NFL!#REF!,IF(+NFL!$H50="Green Bay",+NFL!#REF!,0))</f>
        <v>#REF!</v>
      </c>
      <c r="W216" s="585" t="e">
        <f>IF(+NFL!$F50="Green Bay",+NFL!#REF!,IF(+NFL!$H50="Green Bay",+NFL!#REF!,0))</f>
        <v>#REF!</v>
      </c>
      <c r="X216" s="587" t="e">
        <f>IF(+NFL!$F50="Green Bay",+NFL!#REF!,IF(+NFL!$H50="Green Bay",+NFL!#REF!,0))</f>
        <v>#REF!</v>
      </c>
      <c r="Y216" s="585" t="e">
        <f>IF(+NFL!$F50="Green Bay",+NFL!#REF!,IF(+NFL!$H50="Green Bay",+NFL!#REF!,0))</f>
        <v>#REF!</v>
      </c>
      <c r="Z216" s="586" t="e">
        <f>IF(+NFL!$F50="Green Bay",+NFL!#REF!,IF(+NFL!$H50="Green Bay",+NFL!#REF!,0))</f>
        <v>#REF!</v>
      </c>
      <c r="AA216" s="589" t="e">
        <f>IF(+NFL!$F50="Green Bay",+NFL!#REF!,IF(+NFL!$H50="Green Bay",+NFL!#REF!,0))</f>
        <v>#REF!</v>
      </c>
      <c r="AB216" s="124" t="e">
        <f>IF(+NFL!$F50="Green Bay",+NFL!#REF!,IF(+NFL!$H50="Green Bay",+NFL!#REF!,0))</f>
        <v>#REF!</v>
      </c>
      <c r="AC216" s="182" t="e">
        <f>IF(+NFL!$F50="Green Bay",+NFL!#REF!,IF(+NFL!$H50="Green Bay",+NFL!#REF!,0))</f>
        <v>#REF!</v>
      </c>
      <c r="AD216" s="496" t="e">
        <f>IF(+NFL!$F50="Green Bay",+NFL!#REF!,IF(+NFL!$H50="Green Bay",+NFL!#REF!,0))</f>
        <v>#REF!</v>
      </c>
      <c r="AE216" s="565" t="e">
        <f>IF(+NFL!$F50="Green Bay",+NFL!#REF!,IF(+NFL!$H50="Green Bay",+NFL!#REF!,0))</f>
        <v>#REF!</v>
      </c>
      <c r="AF216" s="496" t="e">
        <f>IF(+NFL!$F50="Green Bay",+NFL!#REF!,IF(+NFL!$H50="Green Bay",+NFL!#REF!,0))</f>
        <v>#REF!</v>
      </c>
      <c r="AG216" s="576" t="e">
        <f>IF(+NFL!$F50="Green Bay",+NFL!#REF!,IF(+NFL!$H50="Green Bay",+NFL!#REF!,0))</f>
        <v>#REF!</v>
      </c>
      <c r="AH216" s="496" t="e">
        <f>IF(+NFL!$F50="Green Bay",+NFL!#REF!,IF(+NFL!$H50="Green Bay",+NFL!#REF!,0))</f>
        <v>#REF!</v>
      </c>
      <c r="AI216" s="565" t="e">
        <f>IF(+NFL!$F50="Green Bay",+NFL!#REF!,IF(+NFL!$H50="Green Bay",+NFL!#REF!,0))</f>
        <v>#REF!</v>
      </c>
      <c r="AJ216" s="496" t="e">
        <f>IF(+NFL!$F50="Green Bay",+NFL!#REF!,IF(+NFL!$H50="Green Bay",+NFL!#REF!,0))</f>
        <v>#REF!</v>
      </c>
      <c r="AK216" s="565" t="e">
        <f>IF(+NFL!$F50="Green Bay",+NFL!#REF!,IF(+NFL!$H50="Green Bay",+NFL!#REF!,0))</f>
        <v>#REF!</v>
      </c>
      <c r="AL216" s="81" t="e">
        <f>IF(+NFL!$F50="Green Bay",+NFL!#REF!,IF(+NFL!$H50="Green Bay",+NFL!#REF!,0))</f>
        <v>#REF!</v>
      </c>
      <c r="AM216" s="82" t="e">
        <f>IF(+NFL!$F50="Green Bay",+NFL!#REF!,IF(+NFL!$H50="Green Bay",+NFL!#REF!,0))</f>
        <v>#REF!</v>
      </c>
      <c r="AN216" s="81" t="e">
        <f>IF(+NFL!$F50="Green Bay",+NFL!#REF!,IF(+NFL!$H50="Green Bay",+NFL!#REF!,0))</f>
        <v>#REF!</v>
      </c>
      <c r="AO216" s="83" t="e">
        <f>IF(+NFL!$F50="Green Bay",+NFL!#REF!,IF(+NFL!$H50="Green Bay",+NFL!#REF!,0))</f>
        <v>#REF!</v>
      </c>
      <c r="AP216" s="480" t="e">
        <f>IF(+NFL!$F50="Green Bay",+NFL!#REF!,IF(+NFL!$H50="Green Bay",+NFL!#REF!,0))</f>
        <v>#REF!</v>
      </c>
      <c r="AQ216" s="72" t="e">
        <f>IF(+NFL!$F50="Green Bay",+NFL!#REF!,IF(+NFL!$H50="Green Bay",+NFL!#REF!,0))</f>
        <v>#REF!</v>
      </c>
      <c r="AR216" s="81" t="e">
        <f>IF(+NFL!$F50="Green Bay",+NFL!#REF!,IF(+NFL!$H50="Green Bay",+NFL!#REF!,0))</f>
        <v>#REF!</v>
      </c>
      <c r="AS216" s="96" t="e">
        <f>IF(+NFL!$F50="Green Bay",+NFL!#REF!,IF(+NFL!$H50="Green Bay",+NFL!#REF!,0))</f>
        <v>#REF!</v>
      </c>
      <c r="AT216" s="96" t="e">
        <f>IF(+NFL!$F50="Green Bay",+NFL!#REF!,IF(+NFL!$H50="Green Bay",+NFL!#REF!,0))</f>
        <v>#REF!</v>
      </c>
      <c r="AU216" s="81" t="e">
        <f>IF(+NFL!$F50="Green Bay",+NFL!#REF!,IF(+NFL!$H50="Green Bay",+NFL!#REF!,0))</f>
        <v>#REF!</v>
      </c>
      <c r="AV216" s="96" t="e">
        <f>IF(+NFL!$F50="Green Bay",+NFL!#REF!,IF(+NFL!$H50="Green Bay",+NFL!#REF!,0))</f>
        <v>#REF!</v>
      </c>
      <c r="AW216" s="70" t="e">
        <f>IF(+NFL!$F50="Green Bay",+NFL!#REF!,IF(+NFL!$H50="Green Bay",+NFL!#REF!,0))</f>
        <v>#REF!</v>
      </c>
      <c r="AX216" s="96" t="e">
        <f>IF(+NFL!$F50="Green Bay",+NFL!#REF!,IF(+NFL!$H50="Green Bay",+NFL!#REF!,0))</f>
        <v>#REF!</v>
      </c>
      <c r="AY216" s="81" t="e">
        <f>IF(+NFL!$F50="Green Bay",+NFL!#REF!,IF(+NFL!$H50="Green Bay",+NFL!#REF!,0))</f>
        <v>#REF!</v>
      </c>
      <c r="AZ216" s="96" t="e">
        <f>IF(+NFL!$F50="Green Bay",+NFL!#REF!,IF(+NFL!$H50="Green Bay",+NFL!#REF!,0))</f>
        <v>#REF!</v>
      </c>
      <c r="BA216" s="70" t="e">
        <f>IF(+NFL!$F50="Green Bay",+NFL!#REF!,IF(+NFL!$H50="Green Bay",+NFL!#REF!,0))</f>
        <v>#REF!</v>
      </c>
      <c r="BB216" s="70" t="e">
        <f>IF(+NFL!$F50="Green Bay",+NFL!#REF!,IF(+NFL!$H50="Green Bay",+NFL!#REF!,0))</f>
        <v>#REF!</v>
      </c>
      <c r="BC216" s="592" t="e">
        <f>IF(+NFL!$F50="Green Bay",+NFL!#REF!,IF(+NFL!$H50="Green Bay",+NFL!#REF!,0))</f>
        <v>#REF!</v>
      </c>
      <c r="BD216" s="81" t="e">
        <f>IF(+NFL!$F50="Green Bay",+NFL!#REF!,IF(+NFL!$H50="Green Bay",+NFL!#REF!,0))</f>
        <v>#REF!</v>
      </c>
      <c r="BE216" s="96" t="e">
        <f>IF(+NFL!$F50="Green Bay",+NFL!#REF!,IF(+NFL!$H50="Green Bay",+NFL!#REF!,0))</f>
        <v>#REF!</v>
      </c>
      <c r="BF216" s="70" t="e">
        <f>IF(+NFL!$F50="Green Bay",+NFL!#REF!,IF(+NFL!$H50="Green Bay",+NFL!#REF!,0))</f>
        <v>#REF!</v>
      </c>
      <c r="BG216" s="81" t="e">
        <f>IF(+NFL!$F50="Green Bay",+NFL!#REF!,IF(+NFL!$H50="Green Bay",+NFL!#REF!,0))</f>
        <v>#REF!</v>
      </c>
      <c r="BH216" s="96" t="e">
        <f>IF(+NFL!$F50="Green Bay",+NFL!#REF!,IF(+NFL!$H50="Green Bay",+NFL!#REF!,0))</f>
        <v>#REF!</v>
      </c>
      <c r="BI216" s="70" t="e">
        <f>IF(+NFL!$F50="Green Bay",+NFL!#REF!,IF(+NFL!$H50="Green Bay",+NFL!#REF!,0))</f>
        <v>#REF!</v>
      </c>
      <c r="BJ216" s="124" t="e">
        <f>IF(+NFL!$F50="Green Bay",+NFL!#REF!,IF(+NFL!$H50="Green Bay",+NFL!#REF!,0))</f>
        <v>#REF!</v>
      </c>
      <c r="BK216" s="182" t="e">
        <f>IF(+NFL!$F50="Green Bay",+NFL!#REF!,IF(+NFL!$H50="Green Bay",+NFL!#REF!,0))</f>
        <v>#REF!</v>
      </c>
    </row>
    <row r="217" spans="1:63" x14ac:dyDescent="0.8">
      <c r="A217" s="70">
        <f>IF(+NFL!$F70="Green Bay",+NFL!A70,IF(+NFL!$H70="Green Bay",+NFL!A70,0))</f>
        <v>5</v>
      </c>
      <c r="B217" s="480" t="str">
        <f>IF(+NFL!$F70="Green Bay",+NFL!B70,IF(+NFL!$H70="Green Bay",+NFL!B70,0))</f>
        <v>Sun</v>
      </c>
      <c r="C217" s="72">
        <f>IF(+NFL!$F70="Green Bay",+NFL!C70,IF(+NFL!$H70="Green Bay",+NFL!C70,0))</f>
        <v>44479</v>
      </c>
      <c r="D217" s="73">
        <f>IF(+NFL!$F70="Green Bay",+NFL!D70,IF(+NFL!$H70="Green Bay",+NFL!D70,0))</f>
        <v>0.54166666666666663</v>
      </c>
      <c r="E217" s="70" t="str">
        <f>IF(+NFL!$F70="Green Bay",+NFL!E70,IF(+NFL!$H70="Green Bay",+NFL!E70,0))</f>
        <v>Fox</v>
      </c>
      <c r="F217" s="176" t="str">
        <f>IF(+NFL!$F70="Green Bay",+NFL!F70,IF(+NFL!$H70="Green Bay",+NFL!F70,0))</f>
        <v>Green Bay</v>
      </c>
      <c r="G217" s="70" t="str">
        <f>IF(+NFL!$F70="Green Bay",+NFL!G70,IF(+NFL!$H70="Green Bay",+NFL!G70,0))</f>
        <v>NFCN</v>
      </c>
      <c r="H217" s="176" t="str">
        <f>IF(+NFL!$F70="Green Bay",+NFL!H70,IF(+NFL!$H70="Green Bay",+NFL!H70,0))</f>
        <v>Cincinnati</v>
      </c>
      <c r="I217" s="70" t="str">
        <f>IF(+NFL!$F70="Green Bay",+NFL!I70,IF(+NFL!$H70="Green Bay",+NFL!I70,0))</f>
        <v>AFCN</v>
      </c>
      <c r="J217" s="496" t="str">
        <f>IF(+NFL!$F70="Green Bay",+NFL!J70,IF(+NFL!$H70="Green Bay",+NFL!J70,0))</f>
        <v>Green Bay</v>
      </c>
      <c r="K217" s="510" t="str">
        <f>IF(+NFL!$F70="Green Bay",+NFL!K70,IF(+NFL!$H70="Green Bay",+NFL!K70,0))</f>
        <v>Cincinnati</v>
      </c>
      <c r="L217" s="572">
        <f>IF(+NFL!$F70="Green Bay",+NFL!L70,IF(+NFL!$H70="Green Bay",+NFL!L70,0))</f>
        <v>3</v>
      </c>
      <c r="M217" s="573">
        <f>IF(+NFL!$F70="Green Bay",+NFL!M70,IF(+NFL!$H70="Green Bay",+NFL!M70,0))</f>
        <v>50.5</v>
      </c>
      <c r="N217" s="583" t="str">
        <f>IF(+NFL!$F70="Green Bay",+NFL!N70,IF(+NFL!$H70="Green Bay",+NFL!N70,0))</f>
        <v>Green Bay</v>
      </c>
      <c r="O217" s="584">
        <f>IF(+NFL!$F70="Green Bay",+NFL!O70,IF(+NFL!$H70="Green Bay",+NFL!O70,0))</f>
        <v>25</v>
      </c>
      <c r="P217" s="583" t="str">
        <f>IF(+NFL!$F70="Green Bay",+NFL!P70,IF(+NFL!$H70="Green Bay",+NFL!P70,0))</f>
        <v>Cincinnati</v>
      </c>
      <c r="Q217" s="585">
        <f>IF(+NFL!$F70="Green Bay",+NFL!Q70,IF(+NFL!$H70="Green Bay",+NFL!Q70,0))</f>
        <v>22</v>
      </c>
      <c r="R217" s="586" t="str">
        <f>IF(+NFL!$F70="Green Bay",+NFL!R70,IF(+NFL!$H70="Green Bay",+NFL!R70,0))</f>
        <v>Green Bay</v>
      </c>
      <c r="S217" s="585" t="str">
        <f>IF(+NFL!$F70="Green Bay",+NFL!S70,IF(+NFL!$H70="Green Bay",+NFL!S70,0))</f>
        <v>Cincinnati</v>
      </c>
      <c r="T217" s="587" t="str">
        <f>IF(+NFL!$F70="Green Bay",+NFL!T70,IF(+NFL!$H70="Green Bay",+NFL!T70,0))</f>
        <v>Cincinnati</v>
      </c>
      <c r="U217" s="585" t="str">
        <f>IF(+NFL!$F70="Green Bay",+NFL!U70,IF(+NFL!$H70="Green Bay",+NFL!U70,0))</f>
        <v>T</v>
      </c>
      <c r="V217" s="586">
        <f>IF(+NFL!$F67="Green Bay",+NFL!#REF!,IF(+NFL!$H67="Green Bay",+NFL!#REF!,0))</f>
        <v>0</v>
      </c>
      <c r="W217" s="585">
        <f>IF(+NFL!$F67="Green Bay",+NFL!#REF!,IF(+NFL!$H67="Green Bay",+NFL!#REF!,0))</f>
        <v>0</v>
      </c>
      <c r="X217" s="587">
        <f>IF(+NFL!$F67="Green Bay",+NFL!#REF!,IF(+NFL!$H67="Green Bay",+NFL!#REF!,0))</f>
        <v>0</v>
      </c>
      <c r="Y217" s="585">
        <f>IF(+NFL!$F67="Green Bay",+NFL!#REF!,IF(+NFL!$H67="Green Bay",+NFL!#REF!,0))</f>
        <v>0</v>
      </c>
      <c r="Z217" s="586">
        <f>IF(+NFL!$F67="Green Bay",+NFL!#REF!,IF(+NFL!$H67="Green Bay",+NFL!#REF!,0))</f>
        <v>0</v>
      </c>
      <c r="AA217" s="589">
        <f>IF(+NFL!$F67="Green Bay",+NFL!#REF!,IF(+NFL!$H67="Green Bay",+NFL!#REF!,0))</f>
        <v>0</v>
      </c>
      <c r="AB217" s="124">
        <f>IF(+NFL!$F67="Green Bay",+NFL!#REF!,IF(+NFL!$H67="Green Bay",+NFL!#REF!,0))</f>
        <v>0</v>
      </c>
      <c r="AC217" s="182">
        <f>IF(+NFL!$F67="Green Bay",+NFL!#REF!,IF(+NFL!$H67="Green Bay",+NFL!#REF!,0))</f>
        <v>0</v>
      </c>
      <c r="AD217" s="496">
        <f>IF(+NFL!$F67="Green Bay",+NFL!#REF!,IF(+NFL!$H67="Green Bay",+NFL!#REF!,0))</f>
        <v>0</v>
      </c>
      <c r="AE217" s="565">
        <f>IF(+NFL!$F67="Green Bay",+NFL!#REF!,IF(+NFL!$H67="Green Bay",+NFL!#REF!,0))</f>
        <v>0</v>
      </c>
      <c r="AF217" s="496">
        <f>IF(+NFL!$F67="Green Bay",+NFL!#REF!,IF(+NFL!$H67="Green Bay",+NFL!#REF!,0))</f>
        <v>0</v>
      </c>
      <c r="AG217" s="576">
        <f>IF(+NFL!$F67="Green Bay",+NFL!#REF!,IF(+NFL!$H67="Green Bay",+NFL!#REF!,0))</f>
        <v>0</v>
      </c>
      <c r="AH217" s="496">
        <f>IF(+NFL!$F67="Green Bay",+NFL!#REF!,IF(+NFL!$H67="Green Bay",+NFL!#REF!,0))</f>
        <v>0</v>
      </c>
      <c r="AI217" s="565">
        <f>IF(+NFL!$F67="Green Bay",+NFL!#REF!,IF(+NFL!$H67="Green Bay",+NFL!#REF!,0))</f>
        <v>0</v>
      </c>
      <c r="AJ217" s="496">
        <f>IF(+NFL!$F67="Green Bay",+NFL!#REF!,IF(+NFL!$H67="Green Bay",+NFL!#REF!,0))</f>
        <v>0</v>
      </c>
      <c r="AK217" s="565">
        <f>IF(+NFL!$F67="Green Bay",+NFL!#REF!,IF(+NFL!$H67="Green Bay",+NFL!#REF!,0))</f>
        <v>0</v>
      </c>
      <c r="AL217" s="81">
        <f>IF(+NFL!$F67="Green Bay",+NFL!#REF!,IF(+NFL!$H67="Green Bay",+NFL!#REF!,0))</f>
        <v>0</v>
      </c>
      <c r="AM217" s="82">
        <f>IF(+NFL!$F67="Green Bay",+NFL!#REF!,IF(+NFL!$H67="Green Bay",+NFL!#REF!,0))</f>
        <v>0</v>
      </c>
      <c r="AN217" s="81">
        <f>IF(+NFL!$F67="Green Bay",+NFL!#REF!,IF(+NFL!$H67="Green Bay",+NFL!#REF!,0))</f>
        <v>0</v>
      </c>
      <c r="AO217" s="83">
        <f>IF(+NFL!$F67="Green Bay",+NFL!#REF!,IF(+NFL!$H67="Green Bay",+NFL!#REF!,0))</f>
        <v>0</v>
      </c>
      <c r="AP217" s="480">
        <f>IF(+NFL!$F67="Green Bay",+NFL!#REF!,IF(+NFL!$H67="Green Bay",+NFL!#REF!,0))</f>
        <v>0</v>
      </c>
      <c r="AQ217" s="72">
        <f>IF(+NFL!$F67="Green Bay",+NFL!#REF!,IF(+NFL!$H67="Green Bay",+NFL!#REF!,0))</f>
        <v>0</v>
      </c>
      <c r="AR217" s="81">
        <f>IF(+NFL!$F67="Green Bay",+NFL!#REF!,IF(+NFL!$H67="Green Bay",+NFL!#REF!,0))</f>
        <v>0</v>
      </c>
      <c r="AS217" s="96">
        <f>IF(+NFL!$F67="Green Bay",+NFL!#REF!,IF(+NFL!$H67="Green Bay",+NFL!#REF!,0))</f>
        <v>0</v>
      </c>
      <c r="AT217" s="96">
        <f>IF(+NFL!$F67="Green Bay",+NFL!#REF!,IF(+NFL!$H67="Green Bay",+NFL!#REF!,0))</f>
        <v>0</v>
      </c>
      <c r="AU217" s="81">
        <f>IF(+NFL!$F67="Green Bay",+NFL!#REF!,IF(+NFL!$H67="Green Bay",+NFL!#REF!,0))</f>
        <v>0</v>
      </c>
      <c r="AV217" s="96">
        <f>IF(+NFL!$F67="Green Bay",+NFL!#REF!,IF(+NFL!$H67="Green Bay",+NFL!#REF!,0))</f>
        <v>0</v>
      </c>
      <c r="AW217" s="70">
        <f>IF(+NFL!$F67="Green Bay",+NFL!#REF!,IF(+NFL!$H67="Green Bay",+NFL!#REF!,0))</f>
        <v>0</v>
      </c>
      <c r="AX217" s="96">
        <f>IF(+NFL!$F67="Green Bay",+NFL!#REF!,IF(+NFL!$H67="Green Bay",+NFL!#REF!,0))</f>
        <v>0</v>
      </c>
      <c r="AY217" s="81">
        <f>IF(+NFL!$F67="Green Bay",+NFL!#REF!,IF(+NFL!$H67="Green Bay",+NFL!#REF!,0))</f>
        <v>0</v>
      </c>
      <c r="AZ217" s="96">
        <f>IF(+NFL!$F67="Green Bay",+NFL!#REF!,IF(+NFL!$H67="Green Bay",+NFL!#REF!,0))</f>
        <v>0</v>
      </c>
      <c r="BA217" s="70">
        <f>IF(+NFL!$F67="Green Bay",+NFL!#REF!,IF(+NFL!$H67="Green Bay",+NFL!#REF!,0))</f>
        <v>0</v>
      </c>
      <c r="BB217" s="70">
        <f>IF(+NFL!$F67="Green Bay",+NFL!#REF!,IF(+NFL!$H67="Green Bay",+NFL!#REF!,0))</f>
        <v>0</v>
      </c>
      <c r="BC217" s="592">
        <f>IF(+NFL!$F67="Green Bay",+NFL!#REF!,IF(+NFL!$H67="Green Bay",+NFL!#REF!,0))</f>
        <v>0</v>
      </c>
      <c r="BD217" s="81">
        <f>IF(+NFL!$F67="Green Bay",+NFL!#REF!,IF(+NFL!$H67="Green Bay",+NFL!#REF!,0))</f>
        <v>0</v>
      </c>
      <c r="BE217" s="96">
        <f>IF(+NFL!$F67="Green Bay",+NFL!#REF!,IF(+NFL!$H67="Green Bay",+NFL!#REF!,0))</f>
        <v>0</v>
      </c>
      <c r="BF217" s="70">
        <f>IF(+NFL!$F67="Green Bay",+NFL!#REF!,IF(+NFL!$H67="Green Bay",+NFL!#REF!,0))</f>
        <v>0</v>
      </c>
      <c r="BG217" s="81">
        <f>IF(+NFL!$F67="Green Bay",+NFL!#REF!,IF(+NFL!$H67="Green Bay",+NFL!#REF!,0))</f>
        <v>0</v>
      </c>
      <c r="BH217" s="96">
        <f>IF(+NFL!$F67="Green Bay",+NFL!#REF!,IF(+NFL!$H67="Green Bay",+NFL!#REF!,0))</f>
        <v>0</v>
      </c>
      <c r="BI217" s="70">
        <f>IF(+NFL!$F67="Green Bay",+NFL!#REF!,IF(+NFL!$H67="Green Bay",+NFL!#REF!,0))</f>
        <v>0</v>
      </c>
      <c r="BJ217" s="124">
        <f>IF(+NFL!$F67="Green Bay",+NFL!#REF!,IF(+NFL!$H67="Green Bay",+NFL!#REF!,0))</f>
        <v>0</v>
      </c>
      <c r="BK217" s="182">
        <f>IF(+NFL!$F67="Green Bay",+NFL!#REF!,IF(+NFL!$H67="Green Bay",+NFL!#REF!,0))</f>
        <v>0</v>
      </c>
    </row>
    <row r="218" spans="1:63" x14ac:dyDescent="0.8">
      <c r="A218" s="70">
        <f>IF(+NFL!$F86="Green Bay",+NFL!A86,IF(+NFL!$H86="Green Bay",+NFL!A86,0))</f>
        <v>6</v>
      </c>
      <c r="B218" s="480" t="str">
        <f>IF(+NFL!$F86="Green Bay",+NFL!B86,IF(+NFL!$H86="Green Bay",+NFL!B86,0))</f>
        <v>Sun</v>
      </c>
      <c r="C218" s="72">
        <f>IF(+NFL!$F86="Green Bay",+NFL!C86,IF(+NFL!$H86="Green Bay",+NFL!C86,0))</f>
        <v>44486</v>
      </c>
      <c r="D218" s="73">
        <f>IF(+NFL!$F86="Green Bay",+NFL!D86,IF(+NFL!$H86="Green Bay",+NFL!D86,0))</f>
        <v>0.54166666666666663</v>
      </c>
      <c r="E218" s="70" t="str">
        <f>IF(+NFL!$F86="Green Bay",+NFL!E86,IF(+NFL!$H86="Green Bay",+NFL!E86,0))</f>
        <v>Fox</v>
      </c>
      <c r="F218" s="176" t="str">
        <f>IF(+NFL!$F86="Green Bay",+NFL!F86,IF(+NFL!$H86="Green Bay",+NFL!F86,0))</f>
        <v>Green Bay</v>
      </c>
      <c r="G218" s="70" t="str">
        <f>IF(+NFL!$F86="Green Bay",+NFL!G86,IF(+NFL!$H86="Green Bay",+NFL!G86,0))</f>
        <v>NFCN</v>
      </c>
      <c r="H218" s="176" t="str">
        <f>IF(+NFL!$F86="Green Bay",+NFL!H86,IF(+NFL!$H86="Green Bay",+NFL!H86,0))</f>
        <v>Chicago</v>
      </c>
      <c r="I218" s="70" t="str">
        <f>IF(+NFL!$F86="Green Bay",+NFL!I86,IF(+NFL!$H86="Green Bay",+NFL!I86,0))</f>
        <v>NFCN</v>
      </c>
      <c r="J218" s="496" t="str">
        <f>IF(+NFL!$F86="Green Bay",+NFL!J86,IF(+NFL!$H86="Green Bay",+NFL!J86,0))</f>
        <v>Green Bay</v>
      </c>
      <c r="K218" s="510" t="str">
        <f>IF(+NFL!$F86="Green Bay",+NFL!K86,IF(+NFL!$H86="Green Bay",+NFL!K86,0))</f>
        <v>Chicago</v>
      </c>
      <c r="L218" s="572">
        <f>IF(+NFL!$F86="Green Bay",+NFL!L86,IF(+NFL!$H86="Green Bay",+NFL!L86,0))</f>
        <v>6</v>
      </c>
      <c r="M218" s="573">
        <f>IF(+NFL!$F86="Green Bay",+NFL!M86,IF(+NFL!$H86="Green Bay",+NFL!M86,0))</f>
        <v>44</v>
      </c>
      <c r="N218" s="583" t="str">
        <f>IF(+NFL!$F86="Green Bay",+NFL!N86,IF(+NFL!$H86="Green Bay",+NFL!N86,0))</f>
        <v>Green Bay</v>
      </c>
      <c r="O218" s="584">
        <f>IF(+NFL!$F86="Green Bay",+NFL!O86,IF(+NFL!$H86="Green Bay",+NFL!O86,0))</f>
        <v>24</v>
      </c>
      <c r="P218" s="583" t="str">
        <f>IF(+NFL!$F86="Green Bay",+NFL!P86,IF(+NFL!$H86="Green Bay",+NFL!P86,0))</f>
        <v>Chicago</v>
      </c>
      <c r="Q218" s="585">
        <f>IF(+NFL!$F86="Green Bay",+NFL!Q86,IF(+NFL!$H86="Green Bay",+NFL!Q86,0))</f>
        <v>14</v>
      </c>
      <c r="R218" s="586" t="str">
        <f>IF(+NFL!$F86="Green Bay",+NFL!R86,IF(+NFL!$H86="Green Bay",+NFL!R86,0))</f>
        <v>Green Bay</v>
      </c>
      <c r="S218" s="585" t="str">
        <f>IF(+NFL!$F86="Green Bay",+NFL!S86,IF(+NFL!$H86="Green Bay",+NFL!S86,0))</f>
        <v>Chicago</v>
      </c>
      <c r="T218" s="587" t="str">
        <f>IF(+NFL!$F86="Green Bay",+NFL!T86,IF(+NFL!$H86="Green Bay",+NFL!T86,0))</f>
        <v>Chicago</v>
      </c>
      <c r="U218" s="585" t="str">
        <f>IF(+NFL!$F86="Green Bay",+NFL!U86,IF(+NFL!$H86="Green Bay",+NFL!U86,0))</f>
        <v>L</v>
      </c>
      <c r="V218" s="586">
        <f>IF(+NFL!$F97="Green Bay",+NFL!#REF!,IF(+NFL!$H97="Green Bay",+NFL!#REF!,0))</f>
        <v>0</v>
      </c>
      <c r="W218" s="585">
        <f>IF(+NFL!$F97="Green Bay",+NFL!#REF!,IF(+NFL!$H97="Green Bay",+NFL!#REF!,0))</f>
        <v>0</v>
      </c>
      <c r="X218" s="587">
        <f>IF(+NFL!$F97="Green Bay",+NFL!#REF!,IF(+NFL!$H97="Green Bay",+NFL!#REF!,0))</f>
        <v>0</v>
      </c>
      <c r="Y218" s="585">
        <f>IF(+NFL!$F97="Green Bay",+NFL!#REF!,IF(+NFL!$H97="Green Bay",+NFL!#REF!,0))</f>
        <v>0</v>
      </c>
      <c r="Z218" s="586">
        <f>IF(+NFL!$F97="Green Bay",+NFL!#REF!,IF(+NFL!$H97="Green Bay",+NFL!#REF!,0))</f>
        <v>0</v>
      </c>
      <c r="AA218" s="589">
        <f>IF(+NFL!$F97="Green Bay",+NFL!#REF!,IF(+NFL!$H97="Green Bay",+NFL!#REF!,0))</f>
        <v>0</v>
      </c>
      <c r="AB218" s="124">
        <f>IF(+NFL!$F97="Green Bay",+NFL!#REF!,IF(+NFL!$H97="Green Bay",+NFL!#REF!,0))</f>
        <v>0</v>
      </c>
      <c r="AC218" s="182">
        <f>IF(+NFL!$F97="Green Bay",+NFL!#REF!,IF(+NFL!$H97="Green Bay",+NFL!#REF!,0))</f>
        <v>0</v>
      </c>
      <c r="AD218" s="496">
        <f>IF(+NFL!$F97="Green Bay",+NFL!#REF!,IF(+NFL!$H97="Green Bay",+NFL!#REF!,0))</f>
        <v>0</v>
      </c>
      <c r="AE218" s="565">
        <f>IF(+NFL!$F97="Green Bay",+NFL!#REF!,IF(+NFL!$H97="Green Bay",+NFL!#REF!,0))</f>
        <v>0</v>
      </c>
      <c r="AF218" s="496">
        <f>IF(+NFL!$F97="Green Bay",+NFL!#REF!,IF(+NFL!$H97="Green Bay",+NFL!#REF!,0))</f>
        <v>0</v>
      </c>
      <c r="AG218" s="576">
        <f>IF(+NFL!$F97="Green Bay",+NFL!#REF!,IF(+NFL!$H97="Green Bay",+NFL!#REF!,0))</f>
        <v>0</v>
      </c>
      <c r="AH218" s="496">
        <f>IF(+NFL!$F97="Green Bay",+NFL!#REF!,IF(+NFL!$H97="Green Bay",+NFL!#REF!,0))</f>
        <v>0</v>
      </c>
      <c r="AI218" s="565">
        <f>IF(+NFL!$F97="Green Bay",+NFL!#REF!,IF(+NFL!$H97="Green Bay",+NFL!#REF!,0))</f>
        <v>0</v>
      </c>
      <c r="AJ218" s="496">
        <f>IF(+NFL!$F97="Green Bay",+NFL!#REF!,IF(+NFL!$H97="Green Bay",+NFL!#REF!,0))</f>
        <v>0</v>
      </c>
      <c r="AK218" s="565">
        <f>IF(+NFL!$F97="Green Bay",+NFL!#REF!,IF(+NFL!$H97="Green Bay",+NFL!#REF!,0))</f>
        <v>0</v>
      </c>
      <c r="AL218" s="81">
        <f>IF(+NFL!$F97="Green Bay",+NFL!#REF!,IF(+NFL!$H97="Green Bay",+NFL!#REF!,0))</f>
        <v>0</v>
      </c>
      <c r="AM218" s="82">
        <f>IF(+NFL!$F97="Green Bay",+NFL!#REF!,IF(+NFL!$H97="Green Bay",+NFL!#REF!,0))</f>
        <v>0</v>
      </c>
      <c r="AN218" s="81">
        <f>IF(+NFL!$F97="Green Bay",+NFL!#REF!,IF(+NFL!$H97="Green Bay",+NFL!#REF!,0))</f>
        <v>0</v>
      </c>
      <c r="AO218" s="83">
        <f>IF(+NFL!$F97="Green Bay",+NFL!#REF!,IF(+NFL!$H97="Green Bay",+NFL!#REF!,0))</f>
        <v>0</v>
      </c>
      <c r="AP218" s="480">
        <f>IF(+NFL!$F97="Green Bay",+NFL!#REF!,IF(+NFL!$H97="Green Bay",+NFL!#REF!,0))</f>
        <v>0</v>
      </c>
      <c r="AQ218" s="72">
        <f>IF(+NFL!$F97="Green Bay",+NFL!#REF!,IF(+NFL!$H97="Green Bay",+NFL!#REF!,0))</f>
        <v>0</v>
      </c>
      <c r="AR218" s="81">
        <f>IF(+NFL!$F97="Green Bay",+NFL!#REF!,IF(+NFL!$H97="Green Bay",+NFL!#REF!,0))</f>
        <v>0</v>
      </c>
      <c r="AS218" s="96">
        <f>IF(+NFL!$F97="Green Bay",+NFL!#REF!,IF(+NFL!$H97="Green Bay",+NFL!#REF!,0))</f>
        <v>0</v>
      </c>
      <c r="AT218" s="96">
        <f>IF(+NFL!$F97="Green Bay",+NFL!#REF!,IF(+NFL!$H97="Green Bay",+NFL!#REF!,0))</f>
        <v>0</v>
      </c>
      <c r="AU218" s="81">
        <f>IF(+NFL!$F97="Green Bay",+NFL!#REF!,IF(+NFL!$H97="Green Bay",+NFL!#REF!,0))</f>
        <v>0</v>
      </c>
      <c r="AV218" s="96">
        <f>IF(+NFL!$F97="Green Bay",+NFL!#REF!,IF(+NFL!$H97="Green Bay",+NFL!#REF!,0))</f>
        <v>0</v>
      </c>
      <c r="AW218" s="70">
        <f>IF(+NFL!$F97="Green Bay",+NFL!#REF!,IF(+NFL!$H97="Green Bay",+NFL!#REF!,0))</f>
        <v>0</v>
      </c>
      <c r="AX218" s="96">
        <f>IF(+NFL!$F97="Green Bay",+NFL!#REF!,IF(+NFL!$H97="Green Bay",+NFL!#REF!,0))</f>
        <v>0</v>
      </c>
      <c r="AY218" s="81">
        <f>IF(+NFL!$F97="Green Bay",+NFL!#REF!,IF(+NFL!$H97="Green Bay",+NFL!#REF!,0))</f>
        <v>0</v>
      </c>
      <c r="AZ218" s="96">
        <f>IF(+NFL!$F97="Green Bay",+NFL!#REF!,IF(+NFL!$H97="Green Bay",+NFL!#REF!,0))</f>
        <v>0</v>
      </c>
      <c r="BA218" s="70">
        <f>IF(+NFL!$F97="Green Bay",+NFL!#REF!,IF(+NFL!$H97="Green Bay",+NFL!#REF!,0))</f>
        <v>0</v>
      </c>
      <c r="BB218" s="70">
        <f>IF(+NFL!$F97="Green Bay",+NFL!#REF!,IF(+NFL!$H97="Green Bay",+NFL!#REF!,0))</f>
        <v>0</v>
      </c>
      <c r="BC218" s="592">
        <f>IF(+NFL!$F97="Green Bay",+NFL!#REF!,IF(+NFL!$H97="Green Bay",+NFL!#REF!,0))</f>
        <v>0</v>
      </c>
      <c r="BD218" s="81">
        <f>IF(+NFL!$F97="Green Bay",+NFL!#REF!,IF(+NFL!$H97="Green Bay",+NFL!#REF!,0))</f>
        <v>0</v>
      </c>
      <c r="BE218" s="96">
        <f>IF(+NFL!$F97="Green Bay",+NFL!#REF!,IF(+NFL!$H97="Green Bay",+NFL!#REF!,0))</f>
        <v>0</v>
      </c>
      <c r="BF218" s="70">
        <f>IF(+NFL!$F97="Green Bay",+NFL!#REF!,IF(+NFL!$H97="Green Bay",+NFL!#REF!,0))</f>
        <v>0</v>
      </c>
      <c r="BG218" s="81">
        <f>IF(+NFL!$F97="Green Bay",+NFL!#REF!,IF(+NFL!$H97="Green Bay",+NFL!#REF!,0))</f>
        <v>0</v>
      </c>
      <c r="BH218" s="96">
        <f>IF(+NFL!$F97="Green Bay",+NFL!#REF!,IF(+NFL!$H97="Green Bay",+NFL!#REF!,0))</f>
        <v>0</v>
      </c>
      <c r="BI218" s="70">
        <f>IF(+NFL!$F97="Green Bay",+NFL!#REF!,IF(+NFL!$H97="Green Bay",+NFL!#REF!,0))</f>
        <v>0</v>
      </c>
      <c r="BJ218" s="124">
        <f>IF(+NFL!$F97="Green Bay",+NFL!#REF!,IF(+NFL!$H97="Green Bay",+NFL!#REF!,0))</f>
        <v>0</v>
      </c>
      <c r="BK218" s="182">
        <f>IF(+NFL!$F97="Green Bay",+NFL!#REF!,IF(+NFL!$H97="Green Bay",+NFL!#REF!,0))</f>
        <v>0</v>
      </c>
    </row>
    <row r="219" spans="1:63" x14ac:dyDescent="0.8">
      <c r="A219" s="70">
        <f>IF(+NFL!$F104="Green Bay",+NFL!A104,IF(+NFL!$H104="Green Bay",+NFL!A104,0))</f>
        <v>7</v>
      </c>
      <c r="B219" s="480" t="str">
        <f>IF(+NFL!$F104="Green Bay",+NFL!B104,IF(+NFL!$H104="Green Bay",+NFL!B104,0))</f>
        <v>Sun</v>
      </c>
      <c r="C219" s="72">
        <f>IF(+NFL!$F104="Green Bay",+NFL!C104,IF(+NFL!$H104="Green Bay",+NFL!C104,0))</f>
        <v>44493</v>
      </c>
      <c r="D219" s="73">
        <f>IF(+NFL!$F104="Green Bay",+NFL!D104,IF(+NFL!$H104="Green Bay",+NFL!D104,0))</f>
        <v>0.39583333333333331</v>
      </c>
      <c r="E219" s="70" t="str">
        <f>IF(+NFL!$F104="Green Bay",+NFL!E104,IF(+NFL!$H104="Green Bay",+NFL!E104,0))</f>
        <v>Fox</v>
      </c>
      <c r="F219" s="176" t="str">
        <f>IF(+NFL!$F104="Green Bay",+NFL!F104,IF(+NFL!$H104="Green Bay",+NFL!F104,0))</f>
        <v>Washington</v>
      </c>
      <c r="G219" s="70" t="str">
        <f>IF(+NFL!$F104="Green Bay",+NFL!G104,IF(+NFL!$H104="Green Bay",+NFL!G104,0))</f>
        <v>NFCE</v>
      </c>
      <c r="H219" s="176" t="str">
        <f>IF(+NFL!$F104="Green Bay",+NFL!H104,IF(+NFL!$H104="Green Bay",+NFL!H104,0))</f>
        <v>Green Bay</v>
      </c>
      <c r="I219" s="70" t="str">
        <f>IF(+NFL!$F104="Green Bay",+NFL!I104,IF(+NFL!$H104="Green Bay",+NFL!I104,0))</f>
        <v>NFCN</v>
      </c>
      <c r="J219" s="496" t="str">
        <f>IF(+NFL!$F104="Green Bay",+NFL!J104,IF(+NFL!$H104="Green Bay",+NFL!J104,0))</f>
        <v>Green Bay</v>
      </c>
      <c r="K219" s="510" t="str">
        <f>IF(+NFL!$F104="Green Bay",+NFL!K104,IF(+NFL!$H104="Green Bay",+NFL!K104,0))</f>
        <v>Washington</v>
      </c>
      <c r="L219" s="572">
        <f>IF(+NFL!$F104="Green Bay",+NFL!L104,IF(+NFL!$H104="Green Bay",+NFL!L104,0))</f>
        <v>8.5</v>
      </c>
      <c r="M219" s="573">
        <f>IF(+NFL!$F104="Green Bay",+NFL!M104,IF(+NFL!$H104="Green Bay",+NFL!M104,0))</f>
        <v>50</v>
      </c>
      <c r="N219" s="583" t="str">
        <f>IF(+NFL!$F104="Green Bay",+NFL!N104,IF(+NFL!$H104="Green Bay",+NFL!N104,0))</f>
        <v>Green Bay</v>
      </c>
      <c r="O219" s="584">
        <f>IF(+NFL!$F104="Green Bay",+NFL!O104,IF(+NFL!$H104="Green Bay",+NFL!O104,0))</f>
        <v>24</v>
      </c>
      <c r="P219" s="583" t="str">
        <f>IF(+NFL!$F104="Green Bay",+NFL!P104,IF(+NFL!$H104="Green Bay",+NFL!P104,0))</f>
        <v>Washington</v>
      </c>
      <c r="Q219" s="585">
        <f>IF(+NFL!$F104="Green Bay",+NFL!Q104,IF(+NFL!$H104="Green Bay",+NFL!Q104,0))</f>
        <v>10</v>
      </c>
      <c r="R219" s="586" t="str">
        <f>IF(+NFL!$F104="Green Bay",+NFL!R104,IF(+NFL!$H104="Green Bay",+NFL!R104,0))</f>
        <v>Green Bay</v>
      </c>
      <c r="S219" s="585" t="str">
        <f>IF(+NFL!$F104="Green Bay",+NFL!S104,IF(+NFL!$H104="Green Bay",+NFL!S104,0))</f>
        <v>Washington</v>
      </c>
      <c r="T219" s="587" t="str">
        <f>IF(+NFL!$F104="Green Bay",+NFL!T104,IF(+NFL!$H104="Green Bay",+NFL!T104,0))</f>
        <v>Washington</v>
      </c>
      <c r="U219" s="585" t="str">
        <f>IF(+NFL!$F104="Green Bay",+NFL!U104,IF(+NFL!$H104="Green Bay",+NFL!U104,0))</f>
        <v>L</v>
      </c>
      <c r="V219" s="586">
        <f>IF(+NFL!$F118="Green Bay",+NFL!#REF!,IF(+NFL!$H118="Green Bay",+NFL!#REF!,0))</f>
        <v>0</v>
      </c>
      <c r="W219" s="585">
        <f>IF(+NFL!$F118="Green Bay",+NFL!#REF!,IF(+NFL!$H118="Green Bay",+NFL!#REF!,0))</f>
        <v>0</v>
      </c>
      <c r="X219" s="587">
        <f>IF(+NFL!$F118="Green Bay",+NFL!#REF!,IF(+NFL!$H118="Green Bay",+NFL!#REF!,0))</f>
        <v>0</v>
      </c>
      <c r="Y219" s="585">
        <f>IF(+NFL!$F118="Green Bay",+NFL!#REF!,IF(+NFL!$H118="Green Bay",+NFL!#REF!,0))</f>
        <v>0</v>
      </c>
      <c r="Z219" s="586">
        <f>IF(+NFL!$F118="Green Bay",+NFL!#REF!,IF(+NFL!$H118="Green Bay",+NFL!#REF!,0))</f>
        <v>0</v>
      </c>
      <c r="AA219" s="589">
        <f>IF(+NFL!$F118="Green Bay",+NFL!#REF!,IF(+NFL!$H118="Green Bay",+NFL!#REF!,0))</f>
        <v>0</v>
      </c>
      <c r="AB219" s="124">
        <f>IF(+NFL!$F118="Green Bay",+NFL!#REF!,IF(+NFL!$H118="Green Bay",+NFL!#REF!,0))</f>
        <v>0</v>
      </c>
      <c r="AC219" s="182">
        <f>IF(+NFL!$F118="Green Bay",+NFL!#REF!,IF(+NFL!$H118="Green Bay",+NFL!#REF!,0))</f>
        <v>0</v>
      </c>
      <c r="AD219" s="496">
        <f>IF(+NFL!$F118="Green Bay",+NFL!#REF!,IF(+NFL!$H118="Green Bay",+NFL!#REF!,0))</f>
        <v>0</v>
      </c>
      <c r="AE219" s="565">
        <f>IF(+NFL!$F118="Green Bay",+NFL!#REF!,IF(+NFL!$H118="Green Bay",+NFL!#REF!,0))</f>
        <v>0</v>
      </c>
      <c r="AF219" s="496">
        <f>IF(+NFL!$F118="Green Bay",+NFL!#REF!,IF(+NFL!$H118="Green Bay",+NFL!#REF!,0))</f>
        <v>0</v>
      </c>
      <c r="AG219" s="576">
        <f>IF(+NFL!$F118="Green Bay",+NFL!#REF!,IF(+NFL!$H118="Green Bay",+NFL!#REF!,0))</f>
        <v>0</v>
      </c>
      <c r="AH219" s="496">
        <f>IF(+NFL!$F118="Green Bay",+NFL!#REF!,IF(+NFL!$H118="Green Bay",+NFL!#REF!,0))</f>
        <v>0</v>
      </c>
      <c r="AI219" s="565">
        <f>IF(+NFL!$F118="Green Bay",+NFL!#REF!,IF(+NFL!$H118="Green Bay",+NFL!#REF!,0))</f>
        <v>0</v>
      </c>
      <c r="AJ219" s="496">
        <f>IF(+NFL!$F118="Green Bay",+NFL!#REF!,IF(+NFL!$H118="Green Bay",+NFL!#REF!,0))</f>
        <v>0</v>
      </c>
      <c r="AK219" s="565">
        <f>IF(+NFL!$F118="Green Bay",+NFL!#REF!,IF(+NFL!$H118="Green Bay",+NFL!#REF!,0))</f>
        <v>0</v>
      </c>
      <c r="AL219" s="81">
        <f>IF(+NFL!$F118="Green Bay",+NFL!#REF!,IF(+NFL!$H118="Green Bay",+NFL!#REF!,0))</f>
        <v>0</v>
      </c>
      <c r="AM219" s="82">
        <f>IF(+NFL!$F118="Green Bay",+NFL!#REF!,IF(+NFL!$H118="Green Bay",+NFL!#REF!,0))</f>
        <v>0</v>
      </c>
      <c r="AN219" s="81">
        <f>IF(+NFL!$F118="Green Bay",+NFL!#REF!,IF(+NFL!$H118="Green Bay",+NFL!#REF!,0))</f>
        <v>0</v>
      </c>
      <c r="AO219" s="83">
        <f>IF(+NFL!$F118="Green Bay",+NFL!#REF!,IF(+NFL!$H118="Green Bay",+NFL!#REF!,0))</f>
        <v>0</v>
      </c>
      <c r="AP219" s="480">
        <f>IF(+NFL!$F118="Green Bay",+NFL!#REF!,IF(+NFL!$H118="Green Bay",+NFL!#REF!,0))</f>
        <v>0</v>
      </c>
      <c r="AQ219" s="72">
        <f>IF(+NFL!$F118="Green Bay",+NFL!#REF!,IF(+NFL!$H118="Green Bay",+NFL!#REF!,0))</f>
        <v>0</v>
      </c>
      <c r="AR219" s="81">
        <f>IF(+NFL!$F118="Green Bay",+NFL!#REF!,IF(+NFL!$H118="Green Bay",+NFL!#REF!,0))</f>
        <v>0</v>
      </c>
      <c r="AS219" s="96">
        <f>IF(+NFL!$F118="Green Bay",+NFL!#REF!,IF(+NFL!$H118="Green Bay",+NFL!#REF!,0))</f>
        <v>0</v>
      </c>
      <c r="AT219" s="96">
        <f>IF(+NFL!$F118="Green Bay",+NFL!#REF!,IF(+NFL!$H118="Green Bay",+NFL!#REF!,0))</f>
        <v>0</v>
      </c>
      <c r="AU219" s="81">
        <f>IF(+NFL!$F118="Green Bay",+NFL!#REF!,IF(+NFL!$H118="Green Bay",+NFL!#REF!,0))</f>
        <v>0</v>
      </c>
      <c r="AV219" s="96">
        <f>IF(+NFL!$F118="Green Bay",+NFL!#REF!,IF(+NFL!$H118="Green Bay",+NFL!#REF!,0))</f>
        <v>0</v>
      </c>
      <c r="AW219" s="70">
        <f>IF(+NFL!$F118="Green Bay",+NFL!#REF!,IF(+NFL!$H118="Green Bay",+NFL!#REF!,0))</f>
        <v>0</v>
      </c>
      <c r="AX219" s="96">
        <f>IF(+NFL!$F118="Green Bay",+NFL!#REF!,IF(+NFL!$H118="Green Bay",+NFL!#REF!,0))</f>
        <v>0</v>
      </c>
      <c r="AY219" s="81">
        <f>IF(+NFL!$F118="Green Bay",+NFL!#REF!,IF(+NFL!$H118="Green Bay",+NFL!#REF!,0))</f>
        <v>0</v>
      </c>
      <c r="AZ219" s="96">
        <f>IF(+NFL!$F118="Green Bay",+NFL!#REF!,IF(+NFL!$H118="Green Bay",+NFL!#REF!,0))</f>
        <v>0</v>
      </c>
      <c r="BA219" s="70">
        <f>IF(+NFL!$F118="Green Bay",+NFL!#REF!,IF(+NFL!$H118="Green Bay",+NFL!#REF!,0))</f>
        <v>0</v>
      </c>
      <c r="BB219" s="70">
        <f>IF(+NFL!$F118="Green Bay",+NFL!#REF!,IF(+NFL!$H118="Green Bay",+NFL!#REF!,0))</f>
        <v>0</v>
      </c>
      <c r="BC219" s="592">
        <f>IF(+NFL!$F118="Green Bay",+NFL!#REF!,IF(+NFL!$H118="Green Bay",+NFL!#REF!,0))</f>
        <v>0</v>
      </c>
      <c r="BD219" s="81">
        <f>IF(+NFL!$F118="Green Bay",+NFL!#REF!,IF(+NFL!$H118="Green Bay",+NFL!#REF!,0))</f>
        <v>0</v>
      </c>
      <c r="BE219" s="96">
        <f>IF(+NFL!$F118="Green Bay",+NFL!#REF!,IF(+NFL!$H118="Green Bay",+NFL!#REF!,0))</f>
        <v>0</v>
      </c>
      <c r="BF219" s="70">
        <f>IF(+NFL!$F118="Green Bay",+NFL!#REF!,IF(+NFL!$H118="Green Bay",+NFL!#REF!,0))</f>
        <v>0</v>
      </c>
      <c r="BG219" s="81">
        <f>IF(+NFL!$F118="Green Bay",+NFL!#REF!,IF(+NFL!$H118="Green Bay",+NFL!#REF!,0))</f>
        <v>0</v>
      </c>
      <c r="BH219" s="96">
        <f>IF(+NFL!$F118="Green Bay",+NFL!#REF!,IF(+NFL!$H118="Green Bay",+NFL!#REF!,0))</f>
        <v>0</v>
      </c>
      <c r="BI219" s="70">
        <f>IF(+NFL!$F118="Green Bay",+NFL!#REF!,IF(+NFL!$H118="Green Bay",+NFL!#REF!,0))</f>
        <v>0</v>
      </c>
      <c r="BJ219" s="124">
        <f>IF(+NFL!$F118="Green Bay",+NFL!#REF!,IF(+NFL!$H118="Green Bay",+NFL!#REF!,0))</f>
        <v>0</v>
      </c>
      <c r="BK219" s="182">
        <f>IF(+NFL!$F118="Green Bay",+NFL!#REF!,IF(+NFL!$H118="Green Bay",+NFL!#REF!,0))</f>
        <v>0</v>
      </c>
    </row>
    <row r="220" spans="1:63" x14ac:dyDescent="0.8">
      <c r="A220" s="70">
        <f>IF(+NFL!$F123="Green Bay",+NFL!A123,IF(+NFL!$H123="Green Bay",+NFL!A123,0))</f>
        <v>8</v>
      </c>
      <c r="B220" s="480" t="str">
        <f>IF(+NFL!$F123="Green Bay",+NFL!B123,IF(+NFL!$H123="Green Bay",+NFL!B123,0))</f>
        <v>Thurs</v>
      </c>
      <c r="C220" s="72">
        <f>IF(+NFL!$F123="Green Bay",+NFL!C123,IF(+NFL!$H123="Green Bay",+NFL!C123,0))</f>
        <v>44497</v>
      </c>
      <c r="D220" s="73">
        <f>IF(+NFL!$F123="Green Bay",+NFL!D123,IF(+NFL!$H123="Green Bay",+NFL!D123,0))</f>
        <v>0.84375</v>
      </c>
      <c r="E220" s="70" t="str">
        <f>IF(+NFL!$F123="Green Bay",+NFL!E123,IF(+NFL!$H123="Green Bay",+NFL!E123,0))</f>
        <v>Fox</v>
      </c>
      <c r="F220" s="176" t="str">
        <f>IF(+NFL!$F123="Green Bay",+NFL!F123,IF(+NFL!$H123="Green Bay",+NFL!F123,0))</f>
        <v>Green Bay</v>
      </c>
      <c r="G220" s="70" t="str">
        <f>IF(+NFL!$F123="Green Bay",+NFL!G123,IF(+NFL!$H123="Green Bay",+NFL!G123,0))</f>
        <v>NFCN</v>
      </c>
      <c r="H220" s="176" t="str">
        <f>IF(+NFL!$F123="Green Bay",+NFL!H123,IF(+NFL!$H123="Green Bay",+NFL!H123,0))</f>
        <v>Arizona</v>
      </c>
      <c r="I220" s="70" t="str">
        <f>IF(+NFL!$F123="Green Bay",+NFL!I123,IF(+NFL!$H123="Green Bay",+NFL!I123,0))</f>
        <v>NFCW</v>
      </c>
      <c r="J220" s="496" t="str">
        <f>IF(+NFL!$F123="Green Bay",+NFL!J123,IF(+NFL!$H123="Green Bay",+NFL!J123,0))</f>
        <v>Arizona</v>
      </c>
      <c r="K220" s="510" t="str">
        <f>IF(+NFL!$F123="Green Bay",+NFL!K123,IF(+NFL!$H123="Green Bay",+NFL!K123,0))</f>
        <v>Green Bay</v>
      </c>
      <c r="L220" s="572">
        <f>IF(+NFL!$F123="Green Bay",+NFL!L123,IF(+NFL!$H123="Green Bay",+NFL!L123,0))</f>
        <v>6.5</v>
      </c>
      <c r="M220" s="573">
        <f>IF(+NFL!$F123="Green Bay",+NFL!M123,IF(+NFL!$H123="Green Bay",+NFL!M123,0))</f>
        <v>51</v>
      </c>
      <c r="N220" s="583" t="str">
        <f>IF(+NFL!$F123="Green Bay",+NFL!N123,IF(+NFL!$H123="Green Bay",+NFL!N123,0))</f>
        <v>Green Bay</v>
      </c>
      <c r="O220" s="584">
        <f>IF(+NFL!$F123="Green Bay",+NFL!O123,IF(+NFL!$H123="Green Bay",+NFL!O123,0))</f>
        <v>24</v>
      </c>
      <c r="P220" s="583" t="str">
        <f>IF(+NFL!$F123="Green Bay",+NFL!P123,IF(+NFL!$H123="Green Bay",+NFL!P123,0))</f>
        <v>Arizona</v>
      </c>
      <c r="Q220" s="585">
        <f>IF(+NFL!$F123="Green Bay",+NFL!Q123,IF(+NFL!$H123="Green Bay",+NFL!Q123,0))</f>
        <v>21</v>
      </c>
      <c r="R220" s="586" t="str">
        <f>IF(+NFL!$F123="Green Bay",+NFL!R123,IF(+NFL!$H123="Green Bay",+NFL!R123,0))</f>
        <v>Green Bay</v>
      </c>
      <c r="S220" s="585" t="str">
        <f>IF(+NFL!$F123="Green Bay",+NFL!S123,IF(+NFL!$H123="Green Bay",+NFL!S123,0))</f>
        <v>Arizona</v>
      </c>
      <c r="T220" s="587" t="str">
        <f>IF(+NFL!$F123="Green Bay",+NFL!T123,IF(+NFL!$H123="Green Bay",+NFL!T123,0))</f>
        <v>Arizona</v>
      </c>
      <c r="U220" s="585" t="str">
        <f>IF(+NFL!$F123="Green Bay",+NFL!U123,IF(+NFL!$H123="Green Bay",+NFL!U123,0))</f>
        <v>L</v>
      </c>
      <c r="V220" s="586">
        <f>IF(+NFL!$F131="Green Bay",+NFL!#REF!,IF(+NFL!$H131="Green Bay",+NFL!#REF!,0))</f>
        <v>0</v>
      </c>
      <c r="W220" s="585">
        <f>IF(+NFL!$F131="Green Bay",+NFL!#REF!,IF(+NFL!$H131="Green Bay",+NFL!#REF!,0))</f>
        <v>0</v>
      </c>
      <c r="X220" s="587">
        <f>IF(+NFL!$F131="Green Bay",+NFL!#REF!,IF(+NFL!$H131="Green Bay",+NFL!#REF!,0))</f>
        <v>0</v>
      </c>
      <c r="Y220" s="585">
        <f>IF(+NFL!$F131="Green Bay",+NFL!#REF!,IF(+NFL!$H131="Green Bay",+NFL!#REF!,0))</f>
        <v>0</v>
      </c>
      <c r="Z220" s="586">
        <f>IF(+NFL!$F131="Green Bay",+NFL!#REF!,IF(+NFL!$H131="Green Bay",+NFL!#REF!,0))</f>
        <v>0</v>
      </c>
      <c r="AA220" s="589">
        <f>IF(+NFL!$F131="Green Bay",+NFL!#REF!,IF(+NFL!$H131="Green Bay",+NFL!#REF!,0))</f>
        <v>0</v>
      </c>
      <c r="AB220" s="124">
        <f>IF(+NFL!$F131="Green Bay",+NFL!#REF!,IF(+NFL!$H131="Green Bay",+NFL!#REF!,0))</f>
        <v>0</v>
      </c>
      <c r="AC220" s="182">
        <f>IF(+NFL!$F131="Green Bay",+NFL!#REF!,IF(+NFL!$H131="Green Bay",+NFL!#REF!,0))</f>
        <v>0</v>
      </c>
      <c r="AD220" s="496">
        <f>IF(+NFL!$F131="Green Bay",+NFL!#REF!,IF(+NFL!$H131="Green Bay",+NFL!#REF!,0))</f>
        <v>0</v>
      </c>
      <c r="AE220" s="565">
        <f>IF(+NFL!$F131="Green Bay",+NFL!#REF!,IF(+NFL!$H131="Green Bay",+NFL!#REF!,0))</f>
        <v>0</v>
      </c>
      <c r="AF220" s="496">
        <f>IF(+NFL!$F131="Green Bay",+NFL!#REF!,IF(+NFL!$H131="Green Bay",+NFL!#REF!,0))</f>
        <v>0</v>
      </c>
      <c r="AG220" s="576">
        <f>IF(+NFL!$F131="Green Bay",+NFL!#REF!,IF(+NFL!$H131="Green Bay",+NFL!#REF!,0))</f>
        <v>0</v>
      </c>
      <c r="AH220" s="496">
        <f>IF(+NFL!$F131="Green Bay",+NFL!#REF!,IF(+NFL!$H131="Green Bay",+NFL!#REF!,0))</f>
        <v>0</v>
      </c>
      <c r="AI220" s="565">
        <f>IF(+NFL!$F131="Green Bay",+NFL!#REF!,IF(+NFL!$H131="Green Bay",+NFL!#REF!,0))</f>
        <v>0</v>
      </c>
      <c r="AJ220" s="496">
        <f>IF(+NFL!$F131="Green Bay",+NFL!#REF!,IF(+NFL!$H131="Green Bay",+NFL!#REF!,0))</f>
        <v>0</v>
      </c>
      <c r="AK220" s="565">
        <f>IF(+NFL!$F131="Green Bay",+NFL!#REF!,IF(+NFL!$H131="Green Bay",+NFL!#REF!,0))</f>
        <v>0</v>
      </c>
      <c r="AL220" s="81">
        <f>IF(+NFL!$F131="Green Bay",+NFL!#REF!,IF(+NFL!$H131="Green Bay",+NFL!#REF!,0))</f>
        <v>0</v>
      </c>
      <c r="AM220" s="82">
        <f>IF(+NFL!$F131="Green Bay",+NFL!#REF!,IF(+NFL!$H131="Green Bay",+NFL!#REF!,0))</f>
        <v>0</v>
      </c>
      <c r="AN220" s="81">
        <f>IF(+NFL!$F131="Green Bay",+NFL!#REF!,IF(+NFL!$H131="Green Bay",+NFL!#REF!,0))</f>
        <v>0</v>
      </c>
      <c r="AO220" s="83">
        <f>IF(+NFL!$F131="Green Bay",+NFL!#REF!,IF(+NFL!$H131="Green Bay",+NFL!#REF!,0))</f>
        <v>0</v>
      </c>
      <c r="AP220" s="480">
        <f>IF(+NFL!$F131="Green Bay",+NFL!#REF!,IF(+NFL!$H131="Green Bay",+NFL!#REF!,0))</f>
        <v>0</v>
      </c>
      <c r="AQ220" s="72">
        <f>IF(+NFL!$F131="Green Bay",+NFL!#REF!,IF(+NFL!$H131="Green Bay",+NFL!#REF!,0))</f>
        <v>0</v>
      </c>
      <c r="AR220" s="81">
        <f>IF(+NFL!$F131="Green Bay",+NFL!#REF!,IF(+NFL!$H131="Green Bay",+NFL!#REF!,0))</f>
        <v>0</v>
      </c>
      <c r="AS220" s="96">
        <f>IF(+NFL!$F131="Green Bay",+NFL!#REF!,IF(+NFL!$H131="Green Bay",+NFL!#REF!,0))</f>
        <v>0</v>
      </c>
      <c r="AT220" s="96">
        <f>IF(+NFL!$F131="Green Bay",+NFL!#REF!,IF(+NFL!$H131="Green Bay",+NFL!#REF!,0))</f>
        <v>0</v>
      </c>
      <c r="AU220" s="81">
        <f>IF(+NFL!$F131="Green Bay",+NFL!#REF!,IF(+NFL!$H131="Green Bay",+NFL!#REF!,0))</f>
        <v>0</v>
      </c>
      <c r="AV220" s="96">
        <f>IF(+NFL!$F131="Green Bay",+NFL!#REF!,IF(+NFL!$H131="Green Bay",+NFL!#REF!,0))</f>
        <v>0</v>
      </c>
      <c r="AW220" s="70">
        <f>IF(+NFL!$F131="Green Bay",+NFL!#REF!,IF(+NFL!$H131="Green Bay",+NFL!#REF!,0))</f>
        <v>0</v>
      </c>
      <c r="AX220" s="96">
        <f>IF(+NFL!$F131="Green Bay",+NFL!#REF!,IF(+NFL!$H131="Green Bay",+NFL!#REF!,0))</f>
        <v>0</v>
      </c>
      <c r="AY220" s="81">
        <f>IF(+NFL!$F131="Green Bay",+NFL!#REF!,IF(+NFL!$H131="Green Bay",+NFL!#REF!,0))</f>
        <v>0</v>
      </c>
      <c r="AZ220" s="96">
        <f>IF(+NFL!$F131="Green Bay",+NFL!#REF!,IF(+NFL!$H131="Green Bay",+NFL!#REF!,0))</f>
        <v>0</v>
      </c>
      <c r="BA220" s="70">
        <f>IF(+NFL!$F131="Green Bay",+NFL!#REF!,IF(+NFL!$H131="Green Bay",+NFL!#REF!,0))</f>
        <v>0</v>
      </c>
      <c r="BB220" s="70">
        <f>IF(+NFL!$F131="Green Bay",+NFL!#REF!,IF(+NFL!$H131="Green Bay",+NFL!#REF!,0))</f>
        <v>0</v>
      </c>
      <c r="BC220" s="592">
        <f>IF(+NFL!$F131="Green Bay",+NFL!#REF!,IF(+NFL!$H131="Green Bay",+NFL!#REF!,0))</f>
        <v>0</v>
      </c>
      <c r="BD220" s="81">
        <f>IF(+NFL!$F131="Green Bay",+NFL!#REF!,IF(+NFL!$H131="Green Bay",+NFL!#REF!,0))</f>
        <v>0</v>
      </c>
      <c r="BE220" s="96">
        <f>IF(+NFL!$F131="Green Bay",+NFL!#REF!,IF(+NFL!$H131="Green Bay",+NFL!#REF!,0))</f>
        <v>0</v>
      </c>
      <c r="BF220" s="70">
        <f>IF(+NFL!$F131="Green Bay",+NFL!#REF!,IF(+NFL!$H131="Green Bay",+NFL!#REF!,0))</f>
        <v>0</v>
      </c>
      <c r="BG220" s="81">
        <f>IF(+NFL!$F131="Green Bay",+NFL!#REF!,IF(+NFL!$H131="Green Bay",+NFL!#REF!,0))</f>
        <v>0</v>
      </c>
      <c r="BH220" s="96">
        <f>IF(+NFL!$F131="Green Bay",+NFL!#REF!,IF(+NFL!$H131="Green Bay",+NFL!#REF!,0))</f>
        <v>0</v>
      </c>
      <c r="BI220" s="70">
        <f>IF(+NFL!$F131="Green Bay",+NFL!#REF!,IF(+NFL!$H131="Green Bay",+NFL!#REF!,0))</f>
        <v>0</v>
      </c>
      <c r="BJ220" s="124">
        <f>IF(+NFL!$F131="Green Bay",+NFL!#REF!,IF(+NFL!$H131="Green Bay",+NFL!#REF!,0))</f>
        <v>0</v>
      </c>
      <c r="BK220" s="182">
        <f>IF(+NFL!$F131="Green Bay",+NFL!#REF!,IF(+NFL!$H131="Green Bay",+NFL!#REF!,0))</f>
        <v>0</v>
      </c>
    </row>
    <row r="221" spans="1:63" x14ac:dyDescent="0.8">
      <c r="A221" s="70">
        <f>IF(+NFL!$F151="Green Bay",+NFL!A151,IF(+NFL!$H151="Green Bay",+NFL!A151,0))</f>
        <v>9</v>
      </c>
      <c r="B221" s="480" t="str">
        <f>IF(+NFL!$F151="Green Bay",+NFL!B151,IF(+NFL!$H151="Green Bay",+NFL!B151,0))</f>
        <v>Sun</v>
      </c>
      <c r="C221" s="72">
        <f>IF(+NFL!$F151="Green Bay",+NFL!C151,IF(+NFL!$H151="Green Bay",+NFL!C151,0))</f>
        <v>44507</v>
      </c>
      <c r="D221" s="73">
        <f>IF(+NFL!$F151="Green Bay",+NFL!D151,IF(+NFL!$H151="Green Bay",+NFL!D151,0))</f>
        <v>0.68055416666666668</v>
      </c>
      <c r="E221" s="70" t="str">
        <f>IF(+NFL!$F151="Green Bay",+NFL!E151,IF(+NFL!$H151="Green Bay",+NFL!E151,0))</f>
        <v>Fox</v>
      </c>
      <c r="F221" s="176" t="str">
        <f>IF(+NFL!$F151="Green Bay",+NFL!F151,IF(+NFL!$H151="Green Bay",+NFL!F151,0))</f>
        <v>Green Bay</v>
      </c>
      <c r="G221" s="70" t="str">
        <f>IF(+NFL!$F151="Green Bay",+NFL!G151,IF(+NFL!$H151="Green Bay",+NFL!G151,0))</f>
        <v>NFCN</v>
      </c>
      <c r="H221" s="176" t="str">
        <f>IF(+NFL!$F151="Green Bay",+NFL!H151,IF(+NFL!$H151="Green Bay",+NFL!H151,0))</f>
        <v>Kansas City</v>
      </c>
      <c r="I221" s="70" t="str">
        <f>IF(+NFL!$F151="Green Bay",+NFL!I151,IF(+NFL!$H151="Green Bay",+NFL!I151,0))</f>
        <v>AFCW</v>
      </c>
      <c r="J221" s="496" t="str">
        <f>IF(+NFL!$F151="Green Bay",+NFL!J151,IF(+NFL!$H151="Green Bay",+NFL!J151,0))</f>
        <v>Kansas City</v>
      </c>
      <c r="K221" s="510" t="str">
        <f>IF(+NFL!$F151="Green Bay",+NFL!K151,IF(+NFL!$H151="Green Bay",+NFL!K151,0))</f>
        <v>Green Bay</v>
      </c>
      <c r="L221" s="572">
        <f>IF(+NFL!$F151="Green Bay",+NFL!L151,IF(+NFL!$H151="Green Bay",+NFL!L151,0))</f>
        <v>7</v>
      </c>
      <c r="M221" s="573">
        <f>IF(+NFL!$F151="Green Bay",+NFL!M151,IF(+NFL!$H151="Green Bay",+NFL!M151,0))</f>
        <v>48</v>
      </c>
      <c r="N221" s="583" t="str">
        <f>IF(+NFL!$F151="Green Bay",+NFL!N151,IF(+NFL!$H151="Green Bay",+NFL!N151,0))</f>
        <v>Kansas City</v>
      </c>
      <c r="O221" s="584">
        <f>IF(+NFL!$F151="Green Bay",+NFL!O151,IF(+NFL!$H151="Green Bay",+NFL!O151,0))</f>
        <v>13</v>
      </c>
      <c r="P221" s="583" t="str">
        <f>IF(+NFL!$F151="Green Bay",+NFL!P151,IF(+NFL!$H151="Green Bay",+NFL!P151,0))</f>
        <v>Green Bay</v>
      </c>
      <c r="Q221" s="585">
        <f>IF(+NFL!$F151="Green Bay",+NFL!Q151,IF(+NFL!$H151="Green Bay",+NFL!Q151,0))</f>
        <v>7</v>
      </c>
      <c r="R221" s="586" t="str">
        <f>IF(+NFL!$F151="Green Bay",+NFL!R151,IF(+NFL!$H151="Green Bay",+NFL!R151,0))</f>
        <v>Green Bay</v>
      </c>
      <c r="S221" s="585" t="str">
        <f>IF(+NFL!$F151="Green Bay",+NFL!S151,IF(+NFL!$H151="Green Bay",+NFL!S151,0))</f>
        <v>Kansas City</v>
      </c>
      <c r="T221" s="587" t="str">
        <f>IF(+NFL!$F151="Green Bay",+NFL!T151,IF(+NFL!$H151="Green Bay",+NFL!T151,0))</f>
        <v>Green Bay</v>
      </c>
      <c r="U221" s="585" t="str">
        <f>IF(+NFL!$F151="Green Bay",+NFL!U151,IF(+NFL!$H151="Green Bay",+NFL!U151,0))</f>
        <v>W</v>
      </c>
      <c r="V221" s="586">
        <f>IF(+NFL!$F160="Green Bay",+NFL!#REF!,IF(+NFL!$H160="Green Bay",+NFL!#REF!,0))</f>
        <v>0</v>
      </c>
      <c r="W221" s="585">
        <f>IF(+NFL!$F160="Green Bay",+NFL!#REF!,IF(+NFL!$H160="Green Bay",+NFL!#REF!,0))</f>
        <v>0</v>
      </c>
      <c r="X221" s="587">
        <f>IF(+NFL!$F160="Green Bay",+NFL!#REF!,IF(+NFL!$H160="Green Bay",+NFL!#REF!,0))</f>
        <v>0</v>
      </c>
      <c r="Y221" s="585">
        <f>IF(+NFL!$F160="Green Bay",+NFL!#REF!,IF(+NFL!$H160="Green Bay",+NFL!#REF!,0))</f>
        <v>0</v>
      </c>
      <c r="Z221" s="586">
        <f>IF(+NFL!$F160="Green Bay",+NFL!#REF!,IF(+NFL!$H160="Green Bay",+NFL!#REF!,0))</f>
        <v>0</v>
      </c>
      <c r="AA221" s="589">
        <f>IF(+NFL!$F160="Green Bay",+NFL!#REF!,IF(+NFL!$H160="Green Bay",+NFL!#REF!,0))</f>
        <v>0</v>
      </c>
      <c r="AB221" s="124">
        <f>IF(+NFL!$F160="Green Bay",+NFL!#REF!,IF(+NFL!$H160="Green Bay",+NFL!#REF!,0))</f>
        <v>0</v>
      </c>
      <c r="AC221" s="182">
        <f>IF(+NFL!$F160="Green Bay",+NFL!#REF!,IF(+NFL!$H160="Green Bay",+NFL!#REF!,0))</f>
        <v>0</v>
      </c>
      <c r="AD221" s="496">
        <f>IF(+NFL!$F160="Green Bay",+NFL!#REF!,IF(+NFL!$H160="Green Bay",+NFL!#REF!,0))</f>
        <v>0</v>
      </c>
      <c r="AE221" s="565">
        <f>IF(+NFL!$F160="Green Bay",+NFL!#REF!,IF(+NFL!$H160="Green Bay",+NFL!#REF!,0))</f>
        <v>0</v>
      </c>
      <c r="AF221" s="496">
        <f>IF(+NFL!$F160="Green Bay",+NFL!#REF!,IF(+NFL!$H160="Green Bay",+NFL!#REF!,0))</f>
        <v>0</v>
      </c>
      <c r="AG221" s="576">
        <f>IF(+NFL!$F160="Green Bay",+NFL!#REF!,IF(+NFL!$H160="Green Bay",+NFL!#REF!,0))</f>
        <v>0</v>
      </c>
      <c r="AH221" s="496">
        <f>IF(+NFL!$F160="Green Bay",+NFL!#REF!,IF(+NFL!$H160="Green Bay",+NFL!#REF!,0))</f>
        <v>0</v>
      </c>
      <c r="AI221" s="565">
        <f>IF(+NFL!$F160="Green Bay",+NFL!#REF!,IF(+NFL!$H160="Green Bay",+NFL!#REF!,0))</f>
        <v>0</v>
      </c>
      <c r="AJ221" s="496">
        <f>IF(+NFL!$F160="Green Bay",+NFL!#REF!,IF(+NFL!$H160="Green Bay",+NFL!#REF!,0))</f>
        <v>0</v>
      </c>
      <c r="AK221" s="565">
        <f>IF(+NFL!$F160="Green Bay",+NFL!#REF!,IF(+NFL!$H160="Green Bay",+NFL!#REF!,0))</f>
        <v>0</v>
      </c>
      <c r="AL221" s="81">
        <f>IF(+NFL!$F160="Green Bay",+NFL!#REF!,IF(+NFL!$H160="Green Bay",+NFL!#REF!,0))</f>
        <v>0</v>
      </c>
      <c r="AM221" s="82">
        <f>IF(+NFL!$F160="Green Bay",+NFL!#REF!,IF(+NFL!$H160="Green Bay",+NFL!#REF!,0))</f>
        <v>0</v>
      </c>
      <c r="AN221" s="81">
        <f>IF(+NFL!$F160="Green Bay",+NFL!#REF!,IF(+NFL!$H160="Green Bay",+NFL!#REF!,0))</f>
        <v>0</v>
      </c>
      <c r="AO221" s="83">
        <f>IF(+NFL!$F160="Green Bay",+NFL!#REF!,IF(+NFL!$H160="Green Bay",+NFL!#REF!,0))</f>
        <v>0</v>
      </c>
      <c r="AP221" s="480">
        <f>IF(+NFL!$F160="Green Bay",+NFL!#REF!,IF(+NFL!$H160="Green Bay",+NFL!#REF!,0))</f>
        <v>0</v>
      </c>
      <c r="AQ221" s="72">
        <f>IF(+NFL!$F160="Green Bay",+NFL!#REF!,IF(+NFL!$H160="Green Bay",+NFL!#REF!,0))</f>
        <v>0</v>
      </c>
      <c r="AR221" s="81">
        <f>IF(+NFL!$F160="Green Bay",+NFL!#REF!,IF(+NFL!$H160="Green Bay",+NFL!#REF!,0))</f>
        <v>0</v>
      </c>
      <c r="AS221" s="96">
        <f>IF(+NFL!$F160="Green Bay",+NFL!#REF!,IF(+NFL!$H160="Green Bay",+NFL!#REF!,0))</f>
        <v>0</v>
      </c>
      <c r="AT221" s="96">
        <f>IF(+NFL!$F160="Green Bay",+NFL!#REF!,IF(+NFL!$H160="Green Bay",+NFL!#REF!,0))</f>
        <v>0</v>
      </c>
      <c r="AU221" s="81">
        <f>IF(+NFL!$F160="Green Bay",+NFL!#REF!,IF(+NFL!$H160="Green Bay",+NFL!#REF!,0))</f>
        <v>0</v>
      </c>
      <c r="AV221" s="96">
        <f>IF(+NFL!$F160="Green Bay",+NFL!#REF!,IF(+NFL!$H160="Green Bay",+NFL!#REF!,0))</f>
        <v>0</v>
      </c>
      <c r="AW221" s="70">
        <f>IF(+NFL!$F160="Green Bay",+NFL!#REF!,IF(+NFL!$H160="Green Bay",+NFL!#REF!,0))</f>
        <v>0</v>
      </c>
      <c r="AX221" s="96">
        <f>IF(+NFL!$F160="Green Bay",+NFL!#REF!,IF(+NFL!$H160="Green Bay",+NFL!#REF!,0))</f>
        <v>0</v>
      </c>
      <c r="AY221" s="81">
        <f>IF(+NFL!$F160="Green Bay",+NFL!#REF!,IF(+NFL!$H160="Green Bay",+NFL!#REF!,0))</f>
        <v>0</v>
      </c>
      <c r="AZ221" s="96">
        <f>IF(+NFL!$F160="Green Bay",+NFL!#REF!,IF(+NFL!$H160="Green Bay",+NFL!#REF!,0))</f>
        <v>0</v>
      </c>
      <c r="BA221" s="70">
        <f>IF(+NFL!$F160="Green Bay",+NFL!#REF!,IF(+NFL!$H160="Green Bay",+NFL!#REF!,0))</f>
        <v>0</v>
      </c>
      <c r="BB221" s="70">
        <f>IF(+NFL!$F160="Green Bay",+NFL!#REF!,IF(+NFL!$H160="Green Bay",+NFL!#REF!,0))</f>
        <v>0</v>
      </c>
      <c r="BC221" s="592">
        <f>IF(+NFL!$F160="Green Bay",+NFL!#REF!,IF(+NFL!$H160="Green Bay",+NFL!#REF!,0))</f>
        <v>0</v>
      </c>
      <c r="BD221" s="81">
        <f>IF(+NFL!$F160="Green Bay",+NFL!#REF!,IF(+NFL!$H160="Green Bay",+NFL!#REF!,0))</f>
        <v>0</v>
      </c>
      <c r="BE221" s="96">
        <f>IF(+NFL!$F160="Green Bay",+NFL!#REF!,IF(+NFL!$H160="Green Bay",+NFL!#REF!,0))</f>
        <v>0</v>
      </c>
      <c r="BF221" s="70">
        <f>IF(+NFL!$F160="Green Bay",+NFL!#REF!,IF(+NFL!$H160="Green Bay",+NFL!#REF!,0))</f>
        <v>0</v>
      </c>
      <c r="BG221" s="81">
        <f>IF(+NFL!$F160="Green Bay",+NFL!#REF!,IF(+NFL!$H160="Green Bay",+NFL!#REF!,0))</f>
        <v>0</v>
      </c>
      <c r="BH221" s="96">
        <f>IF(+NFL!$F160="Green Bay",+NFL!#REF!,IF(+NFL!$H160="Green Bay",+NFL!#REF!,0))</f>
        <v>0</v>
      </c>
      <c r="BI221" s="70">
        <f>IF(+NFL!$F160="Green Bay",+NFL!#REF!,IF(+NFL!$H160="Green Bay",+NFL!#REF!,0))</f>
        <v>0</v>
      </c>
      <c r="BJ221" s="124">
        <f>IF(+NFL!$F160="Green Bay",+NFL!#REF!,IF(+NFL!$H160="Green Bay",+NFL!#REF!,0))</f>
        <v>0</v>
      </c>
      <c r="BK221" s="182">
        <f>IF(+NFL!$F160="Green Bay",+NFL!#REF!,IF(+NFL!$H160="Green Bay",+NFL!#REF!,0))</f>
        <v>0</v>
      </c>
    </row>
    <row r="222" spans="1:63" x14ac:dyDescent="0.8">
      <c r="A222" s="70">
        <f>IF(+NFL!$F171="Green Bay",+NFL!A171,IF(+NFL!$H171="Green Bay",+NFL!A171,0))</f>
        <v>10</v>
      </c>
      <c r="B222" s="480" t="str">
        <f>IF(+NFL!$F171="Green Bay",+NFL!B171,IF(+NFL!$H171="Green Bay",+NFL!B171,0))</f>
        <v>Sun</v>
      </c>
      <c r="C222" s="72">
        <f>IF(+NFL!$F171="Green Bay",+NFL!C171,IF(+NFL!$H171="Green Bay",+NFL!C171,0))</f>
        <v>44514</v>
      </c>
      <c r="D222" s="73">
        <f>IF(+NFL!$F171="Green Bay",+NFL!D171,IF(+NFL!$H171="Green Bay",+NFL!D171,0))</f>
        <v>0.68055416666666668</v>
      </c>
      <c r="E222" s="70" t="str">
        <f>IF(+NFL!$F171="Green Bay",+NFL!E171,IF(+NFL!$H171="Green Bay",+NFL!E171,0))</f>
        <v>CBS</v>
      </c>
      <c r="F222" s="176" t="str">
        <f>IF(+NFL!$F171="Green Bay",+NFL!F171,IF(+NFL!$H171="Green Bay",+NFL!F171,0))</f>
        <v>Seattle</v>
      </c>
      <c r="G222" s="70" t="str">
        <f>IF(+NFL!$F171="Green Bay",+NFL!G171,IF(+NFL!$H171="Green Bay",+NFL!G171,0))</f>
        <v>NFCW</v>
      </c>
      <c r="H222" s="176" t="str">
        <f>IF(+NFL!$F171="Green Bay",+NFL!H171,IF(+NFL!$H171="Green Bay",+NFL!H171,0))</f>
        <v>Green Bay</v>
      </c>
      <c r="I222" s="70" t="str">
        <f>IF(+NFL!$F171="Green Bay",+NFL!I171,IF(+NFL!$H171="Green Bay",+NFL!I171,0))</f>
        <v>NFCN</v>
      </c>
      <c r="J222" s="496" t="str">
        <f>IF(+NFL!$F171="Green Bay",+NFL!J171,IF(+NFL!$H171="Green Bay",+NFL!J171,0))</f>
        <v>Green Bay</v>
      </c>
      <c r="K222" s="510" t="str">
        <f>IF(+NFL!$F171="Green Bay",+NFL!K171,IF(+NFL!$H171="Green Bay",+NFL!K171,0))</f>
        <v>Seattle</v>
      </c>
      <c r="L222" s="572">
        <f>IF(+NFL!$F171="Green Bay",+NFL!L171,IF(+NFL!$H171="Green Bay",+NFL!L171,0))</f>
        <v>5.5</v>
      </c>
      <c r="M222" s="573">
        <f>IF(+NFL!$F171="Green Bay",+NFL!M171,IF(+NFL!$H171="Green Bay",+NFL!M171,0))</f>
        <v>49.5</v>
      </c>
      <c r="N222" s="583" t="str">
        <f>IF(+NFL!$F171="Green Bay",+NFL!N171,IF(+NFL!$H171="Green Bay",+NFL!N171,0))</f>
        <v>Green Bay</v>
      </c>
      <c r="O222" s="584">
        <f>IF(+NFL!$F171="Green Bay",+NFL!O171,IF(+NFL!$H171="Green Bay",+NFL!O171,0))</f>
        <v>17</v>
      </c>
      <c r="P222" s="583" t="str">
        <f>IF(+NFL!$F171="Green Bay",+NFL!P171,IF(+NFL!$H171="Green Bay",+NFL!P171,0))</f>
        <v>Seattle</v>
      </c>
      <c r="Q222" s="585">
        <f>IF(+NFL!$F171="Green Bay",+NFL!Q171,IF(+NFL!$H171="Green Bay",+NFL!Q171,0))</f>
        <v>0</v>
      </c>
      <c r="R222" s="586" t="str">
        <f>IF(+NFL!$F171="Green Bay",+NFL!R171,IF(+NFL!$H171="Green Bay",+NFL!R171,0))</f>
        <v>Green Bay</v>
      </c>
      <c r="S222" s="585" t="str">
        <f>IF(+NFL!$F171="Green Bay",+NFL!S171,IF(+NFL!$H171="Green Bay",+NFL!S171,0))</f>
        <v>Seattle</v>
      </c>
      <c r="T222" s="587" t="str">
        <f>IF(+NFL!$F171="Green Bay",+NFL!T171,IF(+NFL!$H171="Green Bay",+NFL!T171,0))</f>
        <v>Green Bay</v>
      </c>
      <c r="U222" s="585" t="str">
        <f>IF(+NFL!$F171="Green Bay",+NFL!U171,IF(+NFL!$H171="Green Bay",+NFL!U171,0))</f>
        <v>W</v>
      </c>
      <c r="V222" s="586">
        <f>IF(+NFL!$F181="Green Bay",+NFL!#REF!,IF(+NFL!$H181="Green Bay",+NFL!#REF!,0))</f>
        <v>0</v>
      </c>
      <c r="W222" s="585">
        <f>IF(+NFL!$F181="Green Bay",+NFL!#REF!,IF(+NFL!$H181="Green Bay",+NFL!#REF!,0))</f>
        <v>0</v>
      </c>
      <c r="X222" s="587">
        <f>IF(+NFL!$F181="Green Bay",+NFL!#REF!,IF(+NFL!$H181="Green Bay",+NFL!#REF!,0))</f>
        <v>0</v>
      </c>
      <c r="Y222" s="585">
        <f>IF(+NFL!$F181="Green Bay",+NFL!#REF!,IF(+NFL!$H181="Green Bay",+NFL!#REF!,0))</f>
        <v>0</v>
      </c>
      <c r="Z222" s="586">
        <f>IF(+NFL!$F181="Green Bay",+NFL!#REF!,IF(+NFL!$H181="Green Bay",+NFL!#REF!,0))</f>
        <v>0</v>
      </c>
      <c r="AA222" s="589">
        <f>IF(+NFL!$F181="Green Bay",+NFL!#REF!,IF(+NFL!$H181="Green Bay",+NFL!#REF!,0))</f>
        <v>0</v>
      </c>
      <c r="AB222" s="124">
        <f>IF(+NFL!$F181="Green Bay",+NFL!#REF!,IF(+NFL!$H181="Green Bay",+NFL!#REF!,0))</f>
        <v>0</v>
      </c>
      <c r="AC222" s="182">
        <f>IF(+NFL!$F181="Green Bay",+NFL!#REF!,IF(+NFL!$H181="Green Bay",+NFL!#REF!,0))</f>
        <v>0</v>
      </c>
      <c r="AD222" s="496">
        <f>IF(+NFL!$F181="Green Bay",+NFL!#REF!,IF(+NFL!$H181="Green Bay",+NFL!#REF!,0))</f>
        <v>0</v>
      </c>
      <c r="AE222" s="565">
        <f>IF(+NFL!$F181="Green Bay",+NFL!#REF!,IF(+NFL!$H181="Green Bay",+NFL!#REF!,0))</f>
        <v>0</v>
      </c>
      <c r="AF222" s="496">
        <f>IF(+NFL!$F181="Green Bay",+NFL!#REF!,IF(+NFL!$H181="Green Bay",+NFL!#REF!,0))</f>
        <v>0</v>
      </c>
      <c r="AG222" s="576">
        <f>IF(+NFL!$F181="Green Bay",+NFL!#REF!,IF(+NFL!$H181="Green Bay",+NFL!#REF!,0))</f>
        <v>0</v>
      </c>
      <c r="AH222" s="496">
        <f>IF(+NFL!$F181="Green Bay",+NFL!#REF!,IF(+NFL!$H181="Green Bay",+NFL!#REF!,0))</f>
        <v>0</v>
      </c>
      <c r="AI222" s="565">
        <f>IF(+NFL!$F181="Green Bay",+NFL!#REF!,IF(+NFL!$H181="Green Bay",+NFL!#REF!,0))</f>
        <v>0</v>
      </c>
      <c r="AJ222" s="496">
        <f>IF(+NFL!$F181="Green Bay",+NFL!#REF!,IF(+NFL!$H181="Green Bay",+NFL!#REF!,0))</f>
        <v>0</v>
      </c>
      <c r="AK222" s="565">
        <f>IF(+NFL!$F181="Green Bay",+NFL!#REF!,IF(+NFL!$H181="Green Bay",+NFL!#REF!,0))</f>
        <v>0</v>
      </c>
      <c r="AL222" s="81">
        <f>IF(+NFL!$F181="Green Bay",+NFL!#REF!,IF(+NFL!$H181="Green Bay",+NFL!#REF!,0))</f>
        <v>0</v>
      </c>
      <c r="AM222" s="82">
        <f>IF(+NFL!$F181="Green Bay",+NFL!#REF!,IF(+NFL!$H181="Green Bay",+NFL!#REF!,0))</f>
        <v>0</v>
      </c>
      <c r="AN222" s="81">
        <f>IF(+NFL!$F181="Green Bay",+NFL!#REF!,IF(+NFL!$H181="Green Bay",+NFL!#REF!,0))</f>
        <v>0</v>
      </c>
      <c r="AO222" s="83">
        <f>IF(+NFL!$F181="Green Bay",+NFL!#REF!,IF(+NFL!$H181="Green Bay",+NFL!#REF!,0))</f>
        <v>0</v>
      </c>
      <c r="AP222" s="480">
        <f>IF(+NFL!$F181="Green Bay",+NFL!#REF!,IF(+NFL!$H181="Green Bay",+NFL!#REF!,0))</f>
        <v>0</v>
      </c>
      <c r="AQ222" s="72">
        <f>IF(+NFL!$F181="Green Bay",+NFL!#REF!,IF(+NFL!$H181="Green Bay",+NFL!#REF!,0))</f>
        <v>0</v>
      </c>
      <c r="AR222" s="81">
        <f>IF(+NFL!$F181="Green Bay",+NFL!#REF!,IF(+NFL!$H181="Green Bay",+NFL!#REF!,0))</f>
        <v>0</v>
      </c>
      <c r="AS222" s="96">
        <f>IF(+NFL!$F181="Green Bay",+NFL!#REF!,IF(+NFL!$H181="Green Bay",+NFL!#REF!,0))</f>
        <v>0</v>
      </c>
      <c r="AT222" s="96">
        <f>IF(+NFL!$F181="Green Bay",+NFL!#REF!,IF(+NFL!$H181="Green Bay",+NFL!#REF!,0))</f>
        <v>0</v>
      </c>
      <c r="AU222" s="81">
        <f>IF(+NFL!$F181="Green Bay",+NFL!#REF!,IF(+NFL!$H181="Green Bay",+NFL!#REF!,0))</f>
        <v>0</v>
      </c>
      <c r="AV222" s="96">
        <f>IF(+NFL!$F181="Green Bay",+NFL!#REF!,IF(+NFL!$H181="Green Bay",+NFL!#REF!,0))</f>
        <v>0</v>
      </c>
      <c r="AW222" s="70">
        <f>IF(+NFL!$F181="Green Bay",+NFL!#REF!,IF(+NFL!$H181="Green Bay",+NFL!#REF!,0))</f>
        <v>0</v>
      </c>
      <c r="AX222" s="96">
        <f>IF(+NFL!$F181="Green Bay",+NFL!#REF!,IF(+NFL!$H181="Green Bay",+NFL!#REF!,0))</f>
        <v>0</v>
      </c>
      <c r="AY222" s="81">
        <f>IF(+NFL!$F181="Green Bay",+NFL!#REF!,IF(+NFL!$H181="Green Bay",+NFL!#REF!,0))</f>
        <v>0</v>
      </c>
      <c r="AZ222" s="96">
        <f>IF(+NFL!$F181="Green Bay",+NFL!#REF!,IF(+NFL!$H181="Green Bay",+NFL!#REF!,0))</f>
        <v>0</v>
      </c>
      <c r="BA222" s="70">
        <f>IF(+NFL!$F181="Green Bay",+NFL!#REF!,IF(+NFL!$H181="Green Bay",+NFL!#REF!,0))</f>
        <v>0</v>
      </c>
      <c r="BB222" s="70">
        <f>IF(+NFL!$F181="Green Bay",+NFL!#REF!,IF(+NFL!$H181="Green Bay",+NFL!#REF!,0))</f>
        <v>0</v>
      </c>
      <c r="BC222" s="592">
        <f>IF(+NFL!$F181="Green Bay",+NFL!#REF!,IF(+NFL!$H181="Green Bay",+NFL!#REF!,0))</f>
        <v>0</v>
      </c>
      <c r="BD222" s="81">
        <f>IF(+NFL!$F181="Green Bay",+NFL!#REF!,IF(+NFL!$H181="Green Bay",+NFL!#REF!,0))</f>
        <v>0</v>
      </c>
      <c r="BE222" s="96">
        <f>IF(+NFL!$F181="Green Bay",+NFL!#REF!,IF(+NFL!$H181="Green Bay",+NFL!#REF!,0))</f>
        <v>0</v>
      </c>
      <c r="BF222" s="70">
        <f>IF(+NFL!$F181="Green Bay",+NFL!#REF!,IF(+NFL!$H181="Green Bay",+NFL!#REF!,0))</f>
        <v>0</v>
      </c>
      <c r="BG222" s="81">
        <f>IF(+NFL!$F181="Green Bay",+NFL!#REF!,IF(+NFL!$H181="Green Bay",+NFL!#REF!,0))</f>
        <v>0</v>
      </c>
      <c r="BH222" s="96">
        <f>IF(+NFL!$F181="Green Bay",+NFL!#REF!,IF(+NFL!$H181="Green Bay",+NFL!#REF!,0))</f>
        <v>0</v>
      </c>
      <c r="BI222" s="70">
        <f>IF(+NFL!$F181="Green Bay",+NFL!#REF!,IF(+NFL!$H181="Green Bay",+NFL!#REF!,0))</f>
        <v>0</v>
      </c>
      <c r="BJ222" s="124">
        <f>IF(+NFL!$F181="Green Bay",+NFL!#REF!,IF(+NFL!$H181="Green Bay",+NFL!#REF!,0))</f>
        <v>0</v>
      </c>
      <c r="BK222" s="182">
        <f>IF(+NFL!$F181="Green Bay",+NFL!#REF!,IF(+NFL!$H181="Green Bay",+NFL!#REF!,0))</f>
        <v>0</v>
      </c>
    </row>
    <row r="223" spans="1:63" x14ac:dyDescent="0.8">
      <c r="A223" s="70">
        <f>IF(+NFL!$F184="Green Bay",+NFL!A184,IF(+NFL!$H184="Green Bay",+NFL!A184,0))</f>
        <v>11</v>
      </c>
      <c r="B223" s="480" t="str">
        <f>IF(+NFL!$F184="Green Bay",+NFL!B184,IF(+NFL!$H184="Green Bay",+NFL!B184,0))</f>
        <v>Sun</v>
      </c>
      <c r="C223" s="72">
        <f>IF(+NFL!$F184="Green Bay",+NFL!C184,IF(+NFL!$H184="Green Bay",+NFL!C184,0))</f>
        <v>44521</v>
      </c>
      <c r="D223" s="73">
        <f>IF(+NFL!$F184="Green Bay",+NFL!D184,IF(+NFL!$H184="Green Bay",+NFL!D184,0))</f>
        <v>0.54166666666666663</v>
      </c>
      <c r="E223" s="70" t="str">
        <f>IF(+NFL!$F184="Green Bay",+NFL!E184,IF(+NFL!$H184="Green Bay",+NFL!E184,0))</f>
        <v>Fox</v>
      </c>
      <c r="F223" s="176" t="str">
        <f>IF(+NFL!$F184="Green Bay",+NFL!F184,IF(+NFL!$H184="Green Bay",+NFL!F184,0))</f>
        <v>Green Bay</v>
      </c>
      <c r="G223" s="70" t="str">
        <f>IF(+NFL!$F184="Green Bay",+NFL!G184,IF(+NFL!$H184="Green Bay",+NFL!G184,0))</f>
        <v>NFCN</v>
      </c>
      <c r="H223" s="176" t="str">
        <f>IF(+NFL!$F184="Green Bay",+NFL!H184,IF(+NFL!$H184="Green Bay",+NFL!H184,0))</f>
        <v>Minnesota</v>
      </c>
      <c r="I223" s="70" t="str">
        <f>IF(+NFL!$F184="Green Bay",+NFL!I184,IF(+NFL!$H184="Green Bay",+NFL!I184,0))</f>
        <v>NFCN</v>
      </c>
      <c r="J223" s="496" t="str">
        <f>IF(+NFL!$F184="Green Bay",+NFL!J184,IF(+NFL!$H184="Green Bay",+NFL!J184,0))</f>
        <v>Green Bay</v>
      </c>
      <c r="K223" s="510" t="str">
        <f>IF(+NFL!$F184="Green Bay",+NFL!K184,IF(+NFL!$H184="Green Bay",+NFL!K184,0))</f>
        <v>Minnesota</v>
      </c>
      <c r="L223" s="572">
        <f>IF(+NFL!$F184="Green Bay",+NFL!L184,IF(+NFL!$H184="Green Bay",+NFL!L184,0))</f>
        <v>2.5</v>
      </c>
      <c r="M223" s="573">
        <f>IF(+NFL!$F184="Green Bay",+NFL!M184,IF(+NFL!$H184="Green Bay",+NFL!M184,0))</f>
        <v>49.5</v>
      </c>
      <c r="N223" s="583" t="str">
        <f>IF(+NFL!$F184="Green Bay",+NFL!N184,IF(+NFL!$H184="Green Bay",+NFL!N184,0))</f>
        <v>Minnesota</v>
      </c>
      <c r="O223" s="584">
        <f>IF(+NFL!$F184="Green Bay",+NFL!O184,IF(+NFL!$H184="Green Bay",+NFL!O184,0))</f>
        <v>34</v>
      </c>
      <c r="P223" s="583" t="str">
        <f>IF(+NFL!$F184="Green Bay",+NFL!P184,IF(+NFL!$H184="Green Bay",+NFL!P184,0))</f>
        <v>Green Bay</v>
      </c>
      <c r="Q223" s="585">
        <f>IF(+NFL!$F184="Green Bay",+NFL!Q184,IF(+NFL!$H184="Green Bay",+NFL!Q184,0))</f>
        <v>31</v>
      </c>
      <c r="R223" s="586" t="str">
        <f>IF(+NFL!$F184="Green Bay",+NFL!R184,IF(+NFL!$H184="Green Bay",+NFL!R184,0))</f>
        <v>Minnesota</v>
      </c>
      <c r="S223" s="585" t="str">
        <f>IF(+NFL!$F184="Green Bay",+NFL!S184,IF(+NFL!$H184="Green Bay",+NFL!S184,0))</f>
        <v>Green Bay</v>
      </c>
      <c r="T223" s="587" t="str">
        <f>IF(+NFL!$F184="Green Bay",+NFL!T184,IF(+NFL!$H184="Green Bay",+NFL!T184,0))</f>
        <v>Minnesota</v>
      </c>
      <c r="U223" s="585" t="str">
        <f>IF(+NFL!$F184="Green Bay",+NFL!U184,IF(+NFL!$H184="Green Bay",+NFL!U184,0))</f>
        <v>W</v>
      </c>
      <c r="V223" s="586" t="e">
        <f>IF(+NFL!#REF!="Green Bay",+NFL!#REF!,IF(+NFL!#REF!="Green Bay",+NFL!#REF!,0))</f>
        <v>#REF!</v>
      </c>
      <c r="W223" s="585" t="e">
        <f>IF(+NFL!#REF!="Green Bay",+NFL!#REF!,IF(+NFL!#REF!="Green Bay",+NFL!#REF!,0))</f>
        <v>#REF!</v>
      </c>
      <c r="X223" s="587" t="e">
        <f>IF(+NFL!#REF!="Green Bay",+NFL!#REF!,IF(+NFL!#REF!="Green Bay",+NFL!#REF!,0))</f>
        <v>#REF!</v>
      </c>
      <c r="Y223" s="585" t="e">
        <f>IF(+NFL!#REF!="Green Bay",+NFL!#REF!,IF(+NFL!#REF!="Green Bay",+NFL!#REF!,0))</f>
        <v>#REF!</v>
      </c>
      <c r="Z223" s="586" t="e">
        <f>IF(+NFL!#REF!="Green Bay",+NFL!#REF!,IF(+NFL!#REF!="Green Bay",+NFL!#REF!,0))</f>
        <v>#REF!</v>
      </c>
      <c r="AA223" s="589" t="e">
        <f>IF(+NFL!#REF!="Green Bay",+NFL!#REF!,IF(+NFL!#REF!="Green Bay",+NFL!#REF!,0))</f>
        <v>#REF!</v>
      </c>
      <c r="AB223" s="124" t="e">
        <f>IF(+NFL!#REF!="Green Bay",+NFL!#REF!,IF(+NFL!#REF!="Green Bay",+NFL!#REF!,0))</f>
        <v>#REF!</v>
      </c>
      <c r="AC223" s="182" t="e">
        <f>IF(+NFL!#REF!="Green Bay",+NFL!#REF!,IF(+NFL!#REF!="Green Bay",+NFL!#REF!,0))</f>
        <v>#REF!</v>
      </c>
      <c r="AD223" s="496" t="e">
        <f>IF(+NFL!#REF!="Green Bay",+NFL!#REF!,IF(+NFL!#REF!="Green Bay",+NFL!#REF!,0))</f>
        <v>#REF!</v>
      </c>
      <c r="AE223" s="565" t="e">
        <f>IF(+NFL!#REF!="Green Bay",+NFL!#REF!,IF(+NFL!#REF!="Green Bay",+NFL!#REF!,0))</f>
        <v>#REF!</v>
      </c>
      <c r="AF223" s="496" t="e">
        <f>IF(+NFL!#REF!="Green Bay",+NFL!#REF!,IF(+NFL!#REF!="Green Bay",+NFL!#REF!,0))</f>
        <v>#REF!</v>
      </c>
      <c r="AG223" s="576" t="e">
        <f>IF(+NFL!#REF!="Green Bay",+NFL!#REF!,IF(+NFL!#REF!="Green Bay",+NFL!#REF!,0))</f>
        <v>#REF!</v>
      </c>
      <c r="AH223" s="496" t="e">
        <f>IF(+NFL!#REF!="Green Bay",+NFL!#REF!,IF(+NFL!#REF!="Green Bay",+NFL!#REF!,0))</f>
        <v>#REF!</v>
      </c>
      <c r="AI223" s="565" t="e">
        <f>IF(+NFL!#REF!="Green Bay",+NFL!#REF!,IF(+NFL!#REF!="Green Bay",+NFL!#REF!,0))</f>
        <v>#REF!</v>
      </c>
      <c r="AJ223" s="496" t="e">
        <f>IF(+NFL!#REF!="Green Bay",+NFL!#REF!,IF(+NFL!#REF!="Green Bay",+NFL!#REF!,0))</f>
        <v>#REF!</v>
      </c>
      <c r="AK223" s="565" t="e">
        <f>IF(+NFL!#REF!="Green Bay",+NFL!#REF!,IF(+NFL!#REF!="Green Bay",+NFL!#REF!,0))</f>
        <v>#REF!</v>
      </c>
      <c r="AL223" s="81" t="e">
        <f>IF(+NFL!#REF!="Green Bay",+NFL!#REF!,IF(+NFL!#REF!="Green Bay",+NFL!#REF!,0))</f>
        <v>#REF!</v>
      </c>
      <c r="AM223" s="82" t="e">
        <f>IF(+NFL!#REF!="Green Bay",+NFL!#REF!,IF(+NFL!#REF!="Green Bay",+NFL!#REF!,0))</f>
        <v>#REF!</v>
      </c>
      <c r="AN223" s="81" t="e">
        <f>IF(+NFL!#REF!="Green Bay",+NFL!#REF!,IF(+NFL!#REF!="Green Bay",+NFL!#REF!,0))</f>
        <v>#REF!</v>
      </c>
      <c r="AO223" s="83" t="e">
        <f>IF(+NFL!#REF!="Green Bay",+NFL!#REF!,IF(+NFL!#REF!="Green Bay",+NFL!#REF!,0))</f>
        <v>#REF!</v>
      </c>
      <c r="AP223" s="480" t="e">
        <f>IF(+NFL!#REF!="Green Bay",+NFL!#REF!,IF(+NFL!#REF!="Green Bay",+NFL!#REF!,0))</f>
        <v>#REF!</v>
      </c>
      <c r="AQ223" s="72" t="e">
        <f>IF(+NFL!#REF!="Green Bay",+NFL!#REF!,IF(+NFL!#REF!="Green Bay",+NFL!#REF!,0))</f>
        <v>#REF!</v>
      </c>
      <c r="AR223" s="81" t="e">
        <f>IF(+NFL!#REF!="Green Bay",+NFL!#REF!,IF(+NFL!#REF!="Green Bay",+NFL!#REF!,0))</f>
        <v>#REF!</v>
      </c>
      <c r="AS223" s="96" t="e">
        <f>IF(+NFL!#REF!="Green Bay",+NFL!#REF!,IF(+NFL!#REF!="Green Bay",+NFL!#REF!,0))</f>
        <v>#REF!</v>
      </c>
      <c r="AT223" s="96" t="e">
        <f>IF(+NFL!#REF!="Green Bay",+NFL!#REF!,IF(+NFL!#REF!="Green Bay",+NFL!#REF!,0))</f>
        <v>#REF!</v>
      </c>
      <c r="AU223" s="81" t="e">
        <f>IF(+NFL!#REF!="Green Bay",+NFL!#REF!,IF(+NFL!#REF!="Green Bay",+NFL!#REF!,0))</f>
        <v>#REF!</v>
      </c>
      <c r="AV223" s="96" t="e">
        <f>IF(+NFL!#REF!="Green Bay",+NFL!#REF!,IF(+NFL!#REF!="Green Bay",+NFL!#REF!,0))</f>
        <v>#REF!</v>
      </c>
      <c r="AW223" s="70" t="e">
        <f>IF(+NFL!#REF!="Green Bay",+NFL!#REF!,IF(+NFL!#REF!="Green Bay",+NFL!#REF!,0))</f>
        <v>#REF!</v>
      </c>
      <c r="AX223" s="96" t="e">
        <f>IF(+NFL!#REF!="Green Bay",+NFL!#REF!,IF(+NFL!#REF!="Green Bay",+NFL!#REF!,0))</f>
        <v>#REF!</v>
      </c>
      <c r="AY223" s="81" t="e">
        <f>IF(+NFL!#REF!="Green Bay",+NFL!#REF!,IF(+NFL!#REF!="Green Bay",+NFL!#REF!,0))</f>
        <v>#REF!</v>
      </c>
      <c r="AZ223" s="96" t="e">
        <f>IF(+NFL!#REF!="Green Bay",+NFL!#REF!,IF(+NFL!#REF!="Green Bay",+NFL!#REF!,0))</f>
        <v>#REF!</v>
      </c>
      <c r="BA223" s="70" t="e">
        <f>IF(+NFL!#REF!="Green Bay",+NFL!#REF!,IF(+NFL!#REF!="Green Bay",+NFL!#REF!,0))</f>
        <v>#REF!</v>
      </c>
      <c r="BB223" s="70" t="e">
        <f>IF(+NFL!#REF!="Green Bay",+NFL!#REF!,IF(+NFL!#REF!="Green Bay",+NFL!#REF!,0))</f>
        <v>#REF!</v>
      </c>
      <c r="BC223" s="592" t="e">
        <f>IF(+NFL!#REF!="Green Bay",+NFL!#REF!,IF(+NFL!#REF!="Green Bay",+NFL!#REF!,0))</f>
        <v>#REF!</v>
      </c>
      <c r="BD223" s="81" t="e">
        <f>IF(+NFL!#REF!="Green Bay",+NFL!#REF!,IF(+NFL!#REF!="Green Bay",+NFL!#REF!,0))</f>
        <v>#REF!</v>
      </c>
      <c r="BE223" s="96" t="e">
        <f>IF(+NFL!#REF!="Green Bay",+NFL!#REF!,IF(+NFL!#REF!="Green Bay",+NFL!#REF!,0))</f>
        <v>#REF!</v>
      </c>
      <c r="BF223" s="70" t="e">
        <f>IF(+NFL!#REF!="Green Bay",+NFL!#REF!,IF(+NFL!#REF!="Green Bay",+NFL!#REF!,0))</f>
        <v>#REF!</v>
      </c>
      <c r="BG223" s="81" t="e">
        <f>IF(+NFL!#REF!="Green Bay",+NFL!#REF!,IF(+NFL!#REF!="Green Bay",+NFL!#REF!,0))</f>
        <v>#REF!</v>
      </c>
      <c r="BH223" s="96" t="e">
        <f>IF(+NFL!#REF!="Green Bay",+NFL!#REF!,IF(+NFL!#REF!="Green Bay",+NFL!#REF!,0))</f>
        <v>#REF!</v>
      </c>
      <c r="BI223" s="70" t="e">
        <f>IF(+NFL!#REF!="Green Bay",+NFL!#REF!,IF(+NFL!#REF!="Green Bay",+NFL!#REF!,0))</f>
        <v>#REF!</v>
      </c>
      <c r="BJ223" s="124" t="e">
        <f>IF(+NFL!#REF!="Green Bay",+NFL!#REF!,IF(+NFL!#REF!="Green Bay",+NFL!#REF!,0))</f>
        <v>#REF!</v>
      </c>
      <c r="BK223" s="182" t="e">
        <f>IF(+NFL!#REF!="Green Bay",+NFL!#REF!,IF(+NFL!#REF!="Green Bay",+NFL!#REF!,0))</f>
        <v>#REF!</v>
      </c>
    </row>
    <row r="224" spans="1:63" x14ac:dyDescent="0.8">
      <c r="A224" s="70">
        <f>IF(+NFL!$F208="Green Bay",+NFL!A208,IF(+NFL!$H208="Green Bay",+NFL!A208,0))</f>
        <v>12</v>
      </c>
      <c r="B224" s="480" t="str">
        <f>IF(+NFL!$F208="Green Bay",+NFL!B208,IF(+NFL!$H208="Green Bay",+NFL!B208,0))</f>
        <v>Sun</v>
      </c>
      <c r="C224" s="72">
        <f>IF(+NFL!$F208="Green Bay",+NFL!C208,IF(+NFL!$H208="Green Bay",+NFL!C208,0))</f>
        <v>44528</v>
      </c>
      <c r="D224" s="73">
        <f>IF(+NFL!$F208="Green Bay",+NFL!D208,IF(+NFL!$H208="Green Bay",+NFL!D208,0))</f>
        <v>0.68055416666666668</v>
      </c>
      <c r="E224" s="70" t="str">
        <f>IF(+NFL!$F208="Green Bay",+NFL!E208,IF(+NFL!$H208="Green Bay",+NFL!E208,0))</f>
        <v>Fox</v>
      </c>
      <c r="F224" s="176" t="str">
        <f>IF(+NFL!$F208="Green Bay",+NFL!F208,IF(+NFL!$H208="Green Bay",+NFL!F208,0))</f>
        <v>LA Rams</v>
      </c>
      <c r="G224" s="70" t="str">
        <f>IF(+NFL!$F208="Green Bay",+NFL!G208,IF(+NFL!$H208="Green Bay",+NFL!G208,0))</f>
        <v>NFCW</v>
      </c>
      <c r="H224" s="176" t="str">
        <f>IF(+NFL!$F208="Green Bay",+NFL!H208,IF(+NFL!$H208="Green Bay",+NFL!H208,0))</f>
        <v>Green Bay</v>
      </c>
      <c r="I224" s="70" t="str">
        <f>IF(+NFL!$F208="Green Bay",+NFL!I208,IF(+NFL!$H208="Green Bay",+NFL!I208,0))</f>
        <v>NFCN</v>
      </c>
      <c r="J224" s="496" t="str">
        <f>IF(+NFL!$F208="Green Bay",+NFL!J208,IF(+NFL!$H208="Green Bay",+NFL!J208,0))</f>
        <v>Green Bay</v>
      </c>
      <c r="K224" s="510" t="str">
        <f>IF(+NFL!$F208="Green Bay",+NFL!K208,IF(+NFL!$H208="Green Bay",+NFL!K208,0))</f>
        <v>LA Rams</v>
      </c>
      <c r="L224" s="572">
        <f>IF(+NFL!$F208="Green Bay",+NFL!L208,IF(+NFL!$H208="Green Bay",+NFL!L208,0))</f>
        <v>1</v>
      </c>
      <c r="M224" s="573">
        <f>IF(+NFL!$F208="Green Bay",+NFL!M208,IF(+NFL!$H208="Green Bay",+NFL!M208,0))</f>
        <v>48.5</v>
      </c>
      <c r="N224" s="583" t="str">
        <f>IF(+NFL!$F208="Green Bay",+NFL!N208,IF(+NFL!$H208="Green Bay",+NFL!N208,0))</f>
        <v>Green Bay</v>
      </c>
      <c r="O224" s="584">
        <f>IF(+NFL!$F208="Green Bay",+NFL!O208,IF(+NFL!$H208="Green Bay",+NFL!O208,0))</f>
        <v>36</v>
      </c>
      <c r="P224" s="583" t="str">
        <f>IF(+NFL!$F208="Green Bay",+NFL!P208,IF(+NFL!$H208="Green Bay",+NFL!P208,0))</f>
        <v>LA Rams</v>
      </c>
      <c r="Q224" s="585">
        <f>IF(+NFL!$F208="Green Bay",+NFL!Q208,IF(+NFL!$H208="Green Bay",+NFL!Q208,0))</f>
        <v>28</v>
      </c>
      <c r="R224" s="586" t="str">
        <f>IF(+NFL!$F208="Green Bay",+NFL!R208,IF(+NFL!$H208="Green Bay",+NFL!R208,0))</f>
        <v>Green Bay</v>
      </c>
      <c r="S224" s="585" t="str">
        <f>IF(+NFL!$F208="Green Bay",+NFL!S208,IF(+NFL!$H208="Green Bay",+NFL!S208,0))</f>
        <v>LA Rams</v>
      </c>
      <c r="T224" s="587" t="str">
        <f>IF(+NFL!$F208="Green Bay",+NFL!T208,IF(+NFL!$H208="Green Bay",+NFL!T208,0))</f>
        <v>LA Rams</v>
      </c>
      <c r="U224" s="585" t="str">
        <f>IF(+NFL!$F208="Green Bay",+NFL!U208,IF(+NFL!$H208="Green Bay",+NFL!U208,0))</f>
        <v>L</v>
      </c>
      <c r="V224" s="586">
        <f>IF(+NFL!$F229="Green Bay",+NFL!#REF!,IF(+NFL!$H229="Green Bay",+NFL!#REF!,0))</f>
        <v>0</v>
      </c>
      <c r="W224" s="585">
        <f>IF(+NFL!$F229="Green Bay",+NFL!#REF!,IF(+NFL!$H229="Green Bay",+NFL!#REF!,0))</f>
        <v>0</v>
      </c>
      <c r="X224" s="587">
        <f>IF(+NFL!$F229="Green Bay",+NFL!#REF!,IF(+NFL!$H229="Green Bay",+NFL!#REF!,0))</f>
        <v>0</v>
      </c>
      <c r="Y224" s="585">
        <f>IF(+NFL!$F229="Green Bay",+NFL!#REF!,IF(+NFL!$H229="Green Bay",+NFL!#REF!,0))</f>
        <v>0</v>
      </c>
      <c r="Z224" s="586">
        <f>IF(+NFL!$F229="Green Bay",+NFL!#REF!,IF(+NFL!$H229="Green Bay",+NFL!#REF!,0))</f>
        <v>0</v>
      </c>
      <c r="AA224" s="589">
        <f>IF(+NFL!$F229="Green Bay",+NFL!#REF!,IF(+NFL!$H229="Green Bay",+NFL!#REF!,0))</f>
        <v>0</v>
      </c>
      <c r="AB224" s="124">
        <f>IF(+NFL!$F229="Green Bay",+NFL!#REF!,IF(+NFL!$H229="Green Bay",+NFL!#REF!,0))</f>
        <v>0</v>
      </c>
      <c r="AC224" s="182">
        <f>IF(+NFL!$F229="Green Bay",+NFL!#REF!,IF(+NFL!$H229="Green Bay",+NFL!#REF!,0))</f>
        <v>0</v>
      </c>
      <c r="AD224" s="496">
        <f>IF(+NFL!$F229="Green Bay",+NFL!#REF!,IF(+NFL!$H229="Green Bay",+NFL!#REF!,0))</f>
        <v>0</v>
      </c>
      <c r="AE224" s="565">
        <f>IF(+NFL!$F229="Green Bay",+NFL!#REF!,IF(+NFL!$H229="Green Bay",+NFL!#REF!,0))</f>
        <v>0</v>
      </c>
      <c r="AF224" s="496">
        <f>IF(+NFL!$F229="Green Bay",+NFL!#REF!,IF(+NFL!$H229="Green Bay",+NFL!#REF!,0))</f>
        <v>0</v>
      </c>
      <c r="AG224" s="576">
        <f>IF(+NFL!$F229="Green Bay",+NFL!#REF!,IF(+NFL!$H229="Green Bay",+NFL!#REF!,0))</f>
        <v>0</v>
      </c>
      <c r="AH224" s="496">
        <f>IF(+NFL!$F229="Green Bay",+NFL!#REF!,IF(+NFL!$H229="Green Bay",+NFL!#REF!,0))</f>
        <v>0</v>
      </c>
      <c r="AI224" s="565">
        <f>IF(+NFL!$F229="Green Bay",+NFL!#REF!,IF(+NFL!$H229="Green Bay",+NFL!#REF!,0))</f>
        <v>0</v>
      </c>
      <c r="AJ224" s="496">
        <f>IF(+NFL!$F229="Green Bay",+NFL!#REF!,IF(+NFL!$H229="Green Bay",+NFL!#REF!,0))</f>
        <v>0</v>
      </c>
      <c r="AK224" s="565">
        <f>IF(+NFL!$F229="Green Bay",+NFL!#REF!,IF(+NFL!$H229="Green Bay",+NFL!#REF!,0))</f>
        <v>0</v>
      </c>
      <c r="AL224" s="81">
        <f>IF(+NFL!$F229="Green Bay",+NFL!#REF!,IF(+NFL!$H229="Green Bay",+NFL!#REF!,0))</f>
        <v>0</v>
      </c>
      <c r="AM224" s="82">
        <f>IF(+NFL!$F229="Green Bay",+NFL!#REF!,IF(+NFL!$H229="Green Bay",+NFL!#REF!,0))</f>
        <v>0</v>
      </c>
      <c r="AN224" s="81">
        <f>IF(+NFL!$F229="Green Bay",+NFL!#REF!,IF(+NFL!$H229="Green Bay",+NFL!#REF!,0))</f>
        <v>0</v>
      </c>
      <c r="AO224" s="83">
        <f>IF(+NFL!$F229="Green Bay",+NFL!#REF!,IF(+NFL!$H229="Green Bay",+NFL!#REF!,0))</f>
        <v>0</v>
      </c>
      <c r="AP224" s="480">
        <f>IF(+NFL!$F229="Green Bay",+NFL!#REF!,IF(+NFL!$H229="Green Bay",+NFL!#REF!,0))</f>
        <v>0</v>
      </c>
      <c r="AQ224" s="72">
        <f>IF(+NFL!$F229="Green Bay",+NFL!#REF!,IF(+NFL!$H229="Green Bay",+NFL!#REF!,0))</f>
        <v>0</v>
      </c>
      <c r="AR224" s="81">
        <f>IF(+NFL!$F229="Green Bay",+NFL!#REF!,IF(+NFL!$H229="Green Bay",+NFL!#REF!,0))</f>
        <v>0</v>
      </c>
      <c r="AS224" s="96">
        <f>IF(+NFL!$F229="Green Bay",+NFL!#REF!,IF(+NFL!$H229="Green Bay",+NFL!#REF!,0))</f>
        <v>0</v>
      </c>
      <c r="AT224" s="96">
        <f>IF(+NFL!$F229="Green Bay",+NFL!#REF!,IF(+NFL!$H229="Green Bay",+NFL!#REF!,0))</f>
        <v>0</v>
      </c>
      <c r="AU224" s="81">
        <f>IF(+NFL!$F229="Green Bay",+NFL!#REF!,IF(+NFL!$H229="Green Bay",+NFL!#REF!,0))</f>
        <v>0</v>
      </c>
      <c r="AV224" s="96">
        <f>IF(+NFL!$F229="Green Bay",+NFL!#REF!,IF(+NFL!$H229="Green Bay",+NFL!#REF!,0))</f>
        <v>0</v>
      </c>
      <c r="AW224" s="70">
        <f>IF(+NFL!$F229="Green Bay",+NFL!#REF!,IF(+NFL!$H229="Green Bay",+NFL!#REF!,0))</f>
        <v>0</v>
      </c>
      <c r="AX224" s="96">
        <f>IF(+NFL!$F229="Green Bay",+NFL!#REF!,IF(+NFL!$H229="Green Bay",+NFL!#REF!,0))</f>
        <v>0</v>
      </c>
      <c r="AY224" s="81">
        <f>IF(+NFL!$F229="Green Bay",+NFL!#REF!,IF(+NFL!$H229="Green Bay",+NFL!#REF!,0))</f>
        <v>0</v>
      </c>
      <c r="AZ224" s="96">
        <f>IF(+NFL!$F229="Green Bay",+NFL!#REF!,IF(+NFL!$H229="Green Bay",+NFL!#REF!,0))</f>
        <v>0</v>
      </c>
      <c r="BA224" s="70">
        <f>IF(+NFL!$F229="Green Bay",+NFL!#REF!,IF(+NFL!$H229="Green Bay",+NFL!#REF!,0))</f>
        <v>0</v>
      </c>
      <c r="BB224" s="70">
        <f>IF(+NFL!$F229="Green Bay",+NFL!#REF!,IF(+NFL!$H229="Green Bay",+NFL!#REF!,0))</f>
        <v>0</v>
      </c>
      <c r="BC224" s="592">
        <f>IF(+NFL!$F229="Green Bay",+NFL!#REF!,IF(+NFL!$H229="Green Bay",+NFL!#REF!,0))</f>
        <v>0</v>
      </c>
      <c r="BD224" s="81">
        <f>IF(+NFL!$F229="Green Bay",+NFL!#REF!,IF(+NFL!$H229="Green Bay",+NFL!#REF!,0))</f>
        <v>0</v>
      </c>
      <c r="BE224" s="96">
        <f>IF(+NFL!$F229="Green Bay",+NFL!#REF!,IF(+NFL!$H229="Green Bay",+NFL!#REF!,0))</f>
        <v>0</v>
      </c>
      <c r="BF224" s="70">
        <f>IF(+NFL!$F229="Green Bay",+NFL!#REF!,IF(+NFL!$H229="Green Bay",+NFL!#REF!,0))</f>
        <v>0</v>
      </c>
      <c r="BG224" s="81">
        <f>IF(+NFL!$F229="Green Bay",+NFL!#REF!,IF(+NFL!$H229="Green Bay",+NFL!#REF!,0))</f>
        <v>0</v>
      </c>
      <c r="BH224" s="96">
        <f>IF(+NFL!$F229="Green Bay",+NFL!#REF!,IF(+NFL!$H229="Green Bay",+NFL!#REF!,0))</f>
        <v>0</v>
      </c>
      <c r="BI224" s="70">
        <f>IF(+NFL!$F229="Green Bay",+NFL!#REF!,IF(+NFL!$H229="Green Bay",+NFL!#REF!,0))</f>
        <v>0</v>
      </c>
      <c r="BJ224" s="124">
        <f>IF(+NFL!$F229="Green Bay",+NFL!#REF!,IF(+NFL!$H229="Green Bay",+NFL!#REF!,0))</f>
        <v>0</v>
      </c>
      <c r="BK224" s="182">
        <f>IF(+NFL!$F229="Green Bay",+NFL!#REF!,IF(+NFL!$H229="Green Bay",+NFL!#REF!,0))</f>
        <v>0</v>
      </c>
    </row>
    <row r="225" spans="1:63" x14ac:dyDescent="0.8">
      <c r="A225" s="70">
        <f>IF(+NFL!$F231="Green Bay",+NFL!A231,IF(+NFL!$H231="Green Bay",+NFL!A231,0))</f>
        <v>13</v>
      </c>
      <c r="B225" s="480">
        <f>IF(+NFL!$F231="Green Bay",+NFL!B231,IF(+NFL!$H231="Green Bay",+NFL!B231,0))</f>
        <v>0</v>
      </c>
      <c r="C225" s="72">
        <f>IF(+NFL!$F231="Green Bay",+NFL!C231,IF(+NFL!$H231="Green Bay",+NFL!C231,0))</f>
        <v>0</v>
      </c>
      <c r="D225" s="73">
        <f>IF(+NFL!$F231="Green Bay",+NFL!D231,IF(+NFL!$H231="Green Bay",+NFL!D231,0))</f>
        <v>0</v>
      </c>
      <c r="E225" s="70">
        <f>IF(+NFL!$F231="Green Bay",+NFL!E231,IF(+NFL!$H231="Green Bay",+NFL!E231,0))</f>
        <v>0</v>
      </c>
      <c r="F225" s="176" t="str">
        <f>IF(+NFL!$F231="Green Bay",+NFL!F231,IF(+NFL!$H231="Green Bay",+NFL!F231,0))</f>
        <v>Green Bay</v>
      </c>
      <c r="G225" s="70" t="str">
        <f>IF(+NFL!$F231="Green Bay",+NFL!G231,IF(+NFL!$H231="Green Bay",+NFL!G231,0))</f>
        <v>NFCN</v>
      </c>
      <c r="H225" s="176">
        <f>IF(+NFL!$F231="Green Bay",+NFL!H231,IF(+NFL!$H231="Green Bay",+NFL!H231,0))</f>
        <v>0</v>
      </c>
      <c r="I225" s="70">
        <f>IF(+NFL!$F231="Green Bay",+NFL!I231,IF(+NFL!$H231="Green Bay",+NFL!I231,0))</f>
        <v>0</v>
      </c>
      <c r="J225" s="496">
        <f>IF(+NFL!$F231="Green Bay",+NFL!J231,IF(+NFL!$H231="Green Bay",+NFL!J231,0))</f>
        <v>0</v>
      </c>
      <c r="K225" s="510">
        <f>IF(+NFL!$F231="Green Bay",+NFL!K231,IF(+NFL!$H231="Green Bay",+NFL!K231,0))</f>
        <v>0</v>
      </c>
      <c r="L225" s="572">
        <f>IF(+NFL!$F231="Green Bay",+NFL!L231,IF(+NFL!$H231="Green Bay",+NFL!L231,0))</f>
        <v>0</v>
      </c>
      <c r="M225" s="573">
        <f>IF(+NFL!$F231="Green Bay",+NFL!M231,IF(+NFL!$H231="Green Bay",+NFL!M231,0))</f>
        <v>0</v>
      </c>
      <c r="N225" s="583">
        <f>IF(+NFL!$F231="Green Bay",+NFL!N231,IF(+NFL!$H231="Green Bay",+NFL!N231,0))</f>
        <v>0</v>
      </c>
      <c r="O225" s="584">
        <f>IF(+NFL!$F231="Green Bay",+NFL!O231,IF(+NFL!$H231="Green Bay",+NFL!O231,0))</f>
        <v>0</v>
      </c>
      <c r="P225" s="583">
        <f>IF(+NFL!$F231="Green Bay",+NFL!P231,IF(+NFL!$H231="Green Bay",+NFL!P231,0))</f>
        <v>0</v>
      </c>
      <c r="Q225" s="585">
        <f>IF(+NFL!$F231="Green Bay",+NFL!Q231,IF(+NFL!$H231="Green Bay",+NFL!Q231,0))</f>
        <v>0</v>
      </c>
      <c r="R225" s="586">
        <f>IF(+NFL!$F231="Green Bay",+NFL!R231,IF(+NFL!$H231="Green Bay",+NFL!R231,0))</f>
        <v>0</v>
      </c>
      <c r="S225" s="585">
        <f>IF(+NFL!$F231="Green Bay",+NFL!S231,IF(+NFL!$H231="Green Bay",+NFL!S231,0))</f>
        <v>0</v>
      </c>
      <c r="T225" s="587">
        <f>IF(+NFL!$F231="Green Bay",+NFL!T231,IF(+NFL!$H231="Green Bay",+NFL!T231,0))</f>
        <v>0</v>
      </c>
      <c r="U225" s="585">
        <f>IF(+NFL!$F231="Green Bay",+NFL!U231,IF(+NFL!$H231="Green Bay",+NFL!U231,0))</f>
        <v>0</v>
      </c>
      <c r="V225" s="586" t="e">
        <f>IF(+NFL!$F246="Green Bay",+NFL!#REF!,IF(+NFL!$H246="Green Bay",+NFL!#REF!,0))</f>
        <v>#REF!</v>
      </c>
      <c r="W225" s="585" t="e">
        <f>IF(+NFL!$F246="Green Bay",+NFL!#REF!,IF(+NFL!$H246="Green Bay",+NFL!#REF!,0))</f>
        <v>#REF!</v>
      </c>
      <c r="X225" s="587" t="e">
        <f>IF(+NFL!$F246="Green Bay",+NFL!#REF!,IF(+NFL!$H246="Green Bay",+NFL!#REF!,0))</f>
        <v>#REF!</v>
      </c>
      <c r="Y225" s="585" t="e">
        <f>IF(+NFL!$F246="Green Bay",+NFL!#REF!,IF(+NFL!$H246="Green Bay",+NFL!#REF!,0))</f>
        <v>#REF!</v>
      </c>
      <c r="Z225" s="586" t="e">
        <f>IF(+NFL!$F246="Green Bay",+NFL!#REF!,IF(+NFL!$H246="Green Bay",+NFL!#REF!,0))</f>
        <v>#REF!</v>
      </c>
      <c r="AA225" s="589" t="e">
        <f>IF(+NFL!$F246="Green Bay",+NFL!#REF!,IF(+NFL!$H246="Green Bay",+NFL!#REF!,0))</f>
        <v>#REF!</v>
      </c>
      <c r="AB225" s="124" t="e">
        <f>IF(+NFL!$F246="Green Bay",+NFL!#REF!,IF(+NFL!$H246="Green Bay",+NFL!#REF!,0))</f>
        <v>#REF!</v>
      </c>
      <c r="AC225" s="182" t="e">
        <f>IF(+NFL!$F246="Green Bay",+NFL!#REF!,IF(+NFL!$H246="Green Bay",+NFL!#REF!,0))</f>
        <v>#REF!</v>
      </c>
      <c r="AD225" s="496" t="e">
        <f>IF(+NFL!$F246="Green Bay",+NFL!#REF!,IF(+NFL!$H246="Green Bay",+NFL!#REF!,0))</f>
        <v>#REF!</v>
      </c>
      <c r="AE225" s="565" t="e">
        <f>IF(+NFL!$F246="Green Bay",+NFL!#REF!,IF(+NFL!$H246="Green Bay",+NFL!#REF!,0))</f>
        <v>#REF!</v>
      </c>
      <c r="AF225" s="496" t="e">
        <f>IF(+NFL!$F246="Green Bay",+NFL!#REF!,IF(+NFL!$H246="Green Bay",+NFL!#REF!,0))</f>
        <v>#REF!</v>
      </c>
      <c r="AG225" s="576" t="e">
        <f>IF(+NFL!$F246="Green Bay",+NFL!#REF!,IF(+NFL!$H246="Green Bay",+NFL!#REF!,0))</f>
        <v>#REF!</v>
      </c>
      <c r="AH225" s="496" t="e">
        <f>IF(+NFL!$F246="Green Bay",+NFL!#REF!,IF(+NFL!$H246="Green Bay",+NFL!#REF!,0))</f>
        <v>#REF!</v>
      </c>
      <c r="AI225" s="565" t="e">
        <f>IF(+NFL!$F246="Green Bay",+NFL!#REF!,IF(+NFL!$H246="Green Bay",+NFL!#REF!,0))</f>
        <v>#REF!</v>
      </c>
      <c r="AJ225" s="496" t="e">
        <f>IF(+NFL!$F246="Green Bay",+NFL!#REF!,IF(+NFL!$H246="Green Bay",+NFL!#REF!,0))</f>
        <v>#REF!</v>
      </c>
      <c r="AK225" s="565" t="e">
        <f>IF(+NFL!$F246="Green Bay",+NFL!#REF!,IF(+NFL!$H246="Green Bay",+NFL!#REF!,0))</f>
        <v>#REF!</v>
      </c>
      <c r="AL225" s="81" t="e">
        <f>IF(+NFL!$F246="Green Bay",+NFL!#REF!,IF(+NFL!$H246="Green Bay",+NFL!#REF!,0))</f>
        <v>#REF!</v>
      </c>
      <c r="AM225" s="82" t="e">
        <f>IF(+NFL!$F246="Green Bay",+NFL!#REF!,IF(+NFL!$H246="Green Bay",+NFL!#REF!,0))</f>
        <v>#REF!</v>
      </c>
      <c r="AN225" s="81" t="e">
        <f>IF(+NFL!$F246="Green Bay",+NFL!#REF!,IF(+NFL!$H246="Green Bay",+NFL!#REF!,0))</f>
        <v>#REF!</v>
      </c>
      <c r="AO225" s="83" t="e">
        <f>IF(+NFL!$F246="Green Bay",+NFL!#REF!,IF(+NFL!$H246="Green Bay",+NFL!#REF!,0))</f>
        <v>#REF!</v>
      </c>
      <c r="AP225" s="480" t="e">
        <f>IF(+NFL!$F246="Green Bay",+NFL!#REF!,IF(+NFL!$H246="Green Bay",+NFL!#REF!,0))</f>
        <v>#REF!</v>
      </c>
      <c r="AQ225" s="72" t="e">
        <f>IF(+NFL!$F246="Green Bay",+NFL!#REF!,IF(+NFL!$H246="Green Bay",+NFL!#REF!,0))</f>
        <v>#REF!</v>
      </c>
      <c r="AR225" s="81" t="e">
        <f>IF(+NFL!$F246="Green Bay",+NFL!#REF!,IF(+NFL!$H246="Green Bay",+NFL!#REF!,0))</f>
        <v>#REF!</v>
      </c>
      <c r="AS225" s="96" t="e">
        <f>IF(+NFL!$F246="Green Bay",+NFL!#REF!,IF(+NFL!$H246="Green Bay",+NFL!#REF!,0))</f>
        <v>#REF!</v>
      </c>
      <c r="AT225" s="96" t="e">
        <f>IF(+NFL!$F246="Green Bay",+NFL!#REF!,IF(+NFL!$H246="Green Bay",+NFL!#REF!,0))</f>
        <v>#REF!</v>
      </c>
      <c r="AU225" s="81" t="e">
        <f>IF(+NFL!$F246="Green Bay",+NFL!#REF!,IF(+NFL!$H246="Green Bay",+NFL!#REF!,0))</f>
        <v>#REF!</v>
      </c>
      <c r="AV225" s="96" t="e">
        <f>IF(+NFL!$F246="Green Bay",+NFL!#REF!,IF(+NFL!$H246="Green Bay",+NFL!#REF!,0))</f>
        <v>#REF!</v>
      </c>
      <c r="AW225" s="70" t="e">
        <f>IF(+NFL!$F246="Green Bay",+NFL!#REF!,IF(+NFL!$H246="Green Bay",+NFL!#REF!,0))</f>
        <v>#REF!</v>
      </c>
      <c r="AX225" s="96" t="e">
        <f>IF(+NFL!$F246="Green Bay",+NFL!#REF!,IF(+NFL!$H246="Green Bay",+NFL!#REF!,0))</f>
        <v>#REF!</v>
      </c>
      <c r="AY225" s="81" t="e">
        <f>IF(+NFL!$F246="Green Bay",+NFL!#REF!,IF(+NFL!$H246="Green Bay",+NFL!#REF!,0))</f>
        <v>#REF!</v>
      </c>
      <c r="AZ225" s="96" t="e">
        <f>IF(+NFL!$F246="Green Bay",+NFL!#REF!,IF(+NFL!$H246="Green Bay",+NFL!#REF!,0))</f>
        <v>#REF!</v>
      </c>
      <c r="BA225" s="70" t="e">
        <f>IF(+NFL!$F246="Green Bay",+NFL!#REF!,IF(+NFL!$H246="Green Bay",+NFL!#REF!,0))</f>
        <v>#REF!</v>
      </c>
      <c r="BB225" s="70" t="e">
        <f>IF(+NFL!$F246="Green Bay",+NFL!#REF!,IF(+NFL!$H246="Green Bay",+NFL!#REF!,0))</f>
        <v>#REF!</v>
      </c>
      <c r="BC225" s="592" t="e">
        <f>IF(+NFL!$F246="Green Bay",+NFL!#REF!,IF(+NFL!$H246="Green Bay",+NFL!#REF!,0))</f>
        <v>#REF!</v>
      </c>
      <c r="BD225" s="81" t="e">
        <f>IF(+NFL!$F246="Green Bay",+NFL!#REF!,IF(+NFL!$H246="Green Bay",+NFL!#REF!,0))</f>
        <v>#REF!</v>
      </c>
      <c r="BE225" s="96" t="e">
        <f>IF(+NFL!$F246="Green Bay",+NFL!#REF!,IF(+NFL!$H246="Green Bay",+NFL!#REF!,0))</f>
        <v>#REF!</v>
      </c>
      <c r="BF225" s="70" t="e">
        <f>IF(+NFL!$F246="Green Bay",+NFL!#REF!,IF(+NFL!$H246="Green Bay",+NFL!#REF!,0))</f>
        <v>#REF!</v>
      </c>
      <c r="BG225" s="81" t="e">
        <f>IF(+NFL!$F246="Green Bay",+NFL!#REF!,IF(+NFL!$H246="Green Bay",+NFL!#REF!,0))</f>
        <v>#REF!</v>
      </c>
      <c r="BH225" s="96" t="e">
        <f>IF(+NFL!$F246="Green Bay",+NFL!#REF!,IF(+NFL!$H246="Green Bay",+NFL!#REF!,0))</f>
        <v>#REF!</v>
      </c>
      <c r="BI225" s="70" t="e">
        <f>IF(+NFL!$F246="Green Bay",+NFL!#REF!,IF(+NFL!$H246="Green Bay",+NFL!#REF!,0))</f>
        <v>#REF!</v>
      </c>
      <c r="BJ225" s="124" t="e">
        <f>IF(+NFL!$F246="Green Bay",+NFL!#REF!,IF(+NFL!$H246="Green Bay",+NFL!#REF!,0))</f>
        <v>#REF!</v>
      </c>
      <c r="BK225" s="182" t="e">
        <f>IF(+NFL!$F246="Green Bay",+NFL!#REF!,IF(+NFL!$H246="Green Bay",+NFL!#REF!,0))</f>
        <v>#REF!</v>
      </c>
    </row>
    <row r="226" spans="1:63" x14ac:dyDescent="0.8">
      <c r="A226" s="70">
        <f>IF(+NFL!$F246="Green Bay",+NFL!A246,IF(+NFL!$H246="Green Bay",+NFL!A246,0))</f>
        <v>14</v>
      </c>
      <c r="B226" s="480" t="str">
        <f>IF(+NFL!$F246="Green Bay",+NFL!B246,IF(+NFL!$H246="Green Bay",+NFL!B246,0))</f>
        <v>Sun</v>
      </c>
      <c r="C226" s="72">
        <f>IF(+NFL!$F246="Green Bay",+NFL!C246,IF(+NFL!$H246="Green Bay",+NFL!C246,0))</f>
        <v>44542</v>
      </c>
      <c r="D226" s="73">
        <f>IF(+NFL!$F246="Green Bay",+NFL!D246,IF(+NFL!$H246="Green Bay",+NFL!D246,0))</f>
        <v>0.84375</v>
      </c>
      <c r="E226" s="70" t="str">
        <f>IF(+NFL!$F246="Green Bay",+NFL!E246,IF(+NFL!$H246="Green Bay",+NFL!E246,0))</f>
        <v>NBC</v>
      </c>
      <c r="F226" s="176" t="str">
        <f>IF(+NFL!$F246="Green Bay",+NFL!F246,IF(+NFL!$H246="Green Bay",+NFL!F246,0))</f>
        <v>Chicago</v>
      </c>
      <c r="G226" s="70" t="str">
        <f>IF(+NFL!$F246="Green Bay",+NFL!G246,IF(+NFL!$H246="Green Bay",+NFL!G246,0))</f>
        <v>NFCN</v>
      </c>
      <c r="H226" s="176" t="str">
        <f>IF(+NFL!$F246="Green Bay",+NFL!H246,IF(+NFL!$H246="Green Bay",+NFL!H246,0))</f>
        <v>Green Bay</v>
      </c>
      <c r="I226" s="70" t="str">
        <f>IF(+NFL!$F246="Green Bay",+NFL!I246,IF(+NFL!$H246="Green Bay",+NFL!I246,0))</f>
        <v>NFCN</v>
      </c>
      <c r="J226" s="496" t="str">
        <f>IF(+NFL!$F246="Green Bay",+NFL!J246,IF(+NFL!$H246="Green Bay",+NFL!J246,0))</f>
        <v>Green Bay</v>
      </c>
      <c r="K226" s="510" t="str">
        <f>IF(+NFL!$F246="Green Bay",+NFL!K246,IF(+NFL!$H246="Green Bay",+NFL!K246,0))</f>
        <v>Chicago</v>
      </c>
      <c r="L226" s="572">
        <f>IF(+NFL!$F246="Green Bay",+NFL!L246,IF(+NFL!$H246="Green Bay",+NFL!L246,0))</f>
        <v>12.5</v>
      </c>
      <c r="M226" s="573">
        <f>IF(+NFL!$F246="Green Bay",+NFL!M246,IF(+NFL!$H246="Green Bay",+NFL!M246,0))</f>
        <v>43.5</v>
      </c>
      <c r="N226" s="583" t="str">
        <f>IF(+NFL!$F246="Green Bay",+NFL!N246,IF(+NFL!$H246="Green Bay",+NFL!N246,0))</f>
        <v>Green Bay</v>
      </c>
      <c r="O226" s="584">
        <f>IF(+NFL!$F246="Green Bay",+NFL!O246,IF(+NFL!$H246="Green Bay",+NFL!O246,0))</f>
        <v>45</v>
      </c>
      <c r="P226" s="583" t="str">
        <f>IF(+NFL!$F246="Green Bay",+NFL!P246,IF(+NFL!$H246="Green Bay",+NFL!P246,0))</f>
        <v>Chicago</v>
      </c>
      <c r="Q226" s="585">
        <f>IF(+NFL!$F246="Green Bay",+NFL!Q246,IF(+NFL!$H246="Green Bay",+NFL!Q246,0))</f>
        <v>30</v>
      </c>
      <c r="R226" s="586" t="str">
        <f>IF(+NFL!$F246="Green Bay",+NFL!R246,IF(+NFL!$H246="Green Bay",+NFL!R246,0))</f>
        <v>Green Bay</v>
      </c>
      <c r="S226" s="585" t="str">
        <f>IF(+NFL!$F246="Green Bay",+NFL!S246,IF(+NFL!$H246="Green Bay",+NFL!S246,0))</f>
        <v>Chicago</v>
      </c>
      <c r="T226" s="587" t="str">
        <f>IF(+NFL!$F246="Green Bay",+NFL!T246,IF(+NFL!$H246="Green Bay",+NFL!T246,0))</f>
        <v>Green Bay</v>
      </c>
      <c r="U226" s="585" t="str">
        <f>IF(+NFL!$F246="Green Bay",+NFL!U246,IF(+NFL!$H246="Green Bay",+NFL!U246,0))</f>
        <v>W</v>
      </c>
      <c r="V226" s="586" t="e">
        <f>IF(+NFL!$F263="Green Bay",+NFL!#REF!,IF(+NFL!$H263="Green Bay",+NFL!#REF!,0))</f>
        <v>#REF!</v>
      </c>
      <c r="W226" s="585" t="e">
        <f>IF(+NFL!$F263="Green Bay",+NFL!#REF!,IF(+NFL!$H263="Green Bay",+NFL!#REF!,0))</f>
        <v>#REF!</v>
      </c>
      <c r="X226" s="587" t="e">
        <f>IF(+NFL!$F263="Green Bay",+NFL!#REF!,IF(+NFL!$H263="Green Bay",+NFL!#REF!,0))</f>
        <v>#REF!</v>
      </c>
      <c r="Y226" s="585" t="e">
        <f>IF(+NFL!$F263="Green Bay",+NFL!#REF!,IF(+NFL!$H263="Green Bay",+NFL!#REF!,0))</f>
        <v>#REF!</v>
      </c>
      <c r="Z226" s="586" t="e">
        <f>IF(+NFL!$F263="Green Bay",+NFL!#REF!,IF(+NFL!$H263="Green Bay",+NFL!#REF!,0))</f>
        <v>#REF!</v>
      </c>
      <c r="AA226" s="589" t="e">
        <f>IF(+NFL!$F263="Green Bay",+NFL!#REF!,IF(+NFL!$H263="Green Bay",+NFL!#REF!,0))</f>
        <v>#REF!</v>
      </c>
      <c r="AB226" s="124" t="e">
        <f>IF(+NFL!$F263="Green Bay",+NFL!#REF!,IF(+NFL!$H263="Green Bay",+NFL!#REF!,0))</f>
        <v>#REF!</v>
      </c>
      <c r="AC226" s="182" t="e">
        <f>IF(+NFL!$F263="Green Bay",+NFL!#REF!,IF(+NFL!$H263="Green Bay",+NFL!#REF!,0))</f>
        <v>#REF!</v>
      </c>
      <c r="AD226" s="496" t="e">
        <f>IF(+NFL!$F263="Green Bay",+NFL!#REF!,IF(+NFL!$H263="Green Bay",+NFL!#REF!,0))</f>
        <v>#REF!</v>
      </c>
      <c r="AE226" s="565" t="e">
        <f>IF(+NFL!$F263="Green Bay",+NFL!#REF!,IF(+NFL!$H263="Green Bay",+NFL!#REF!,0))</f>
        <v>#REF!</v>
      </c>
      <c r="AF226" s="496" t="e">
        <f>IF(+NFL!$F263="Green Bay",+NFL!#REF!,IF(+NFL!$H263="Green Bay",+NFL!#REF!,0))</f>
        <v>#REF!</v>
      </c>
      <c r="AG226" s="576" t="e">
        <f>IF(+NFL!$F263="Green Bay",+NFL!#REF!,IF(+NFL!$H263="Green Bay",+NFL!#REF!,0))</f>
        <v>#REF!</v>
      </c>
      <c r="AH226" s="496" t="e">
        <f>IF(+NFL!$F263="Green Bay",+NFL!#REF!,IF(+NFL!$H263="Green Bay",+NFL!#REF!,0))</f>
        <v>#REF!</v>
      </c>
      <c r="AI226" s="565" t="e">
        <f>IF(+NFL!$F263="Green Bay",+NFL!#REF!,IF(+NFL!$H263="Green Bay",+NFL!#REF!,0))</f>
        <v>#REF!</v>
      </c>
      <c r="AJ226" s="496" t="e">
        <f>IF(+NFL!$F263="Green Bay",+NFL!#REF!,IF(+NFL!$H263="Green Bay",+NFL!#REF!,0))</f>
        <v>#REF!</v>
      </c>
      <c r="AK226" s="565" t="e">
        <f>IF(+NFL!$F263="Green Bay",+NFL!#REF!,IF(+NFL!$H263="Green Bay",+NFL!#REF!,0))</f>
        <v>#REF!</v>
      </c>
      <c r="AL226" s="81" t="e">
        <f>IF(+NFL!$F263="Green Bay",+NFL!#REF!,IF(+NFL!$H263="Green Bay",+NFL!#REF!,0))</f>
        <v>#REF!</v>
      </c>
      <c r="AM226" s="82" t="e">
        <f>IF(+NFL!$F263="Green Bay",+NFL!#REF!,IF(+NFL!$H263="Green Bay",+NFL!#REF!,0))</f>
        <v>#REF!</v>
      </c>
      <c r="AN226" s="81" t="e">
        <f>IF(+NFL!$F263="Green Bay",+NFL!#REF!,IF(+NFL!$H263="Green Bay",+NFL!#REF!,0))</f>
        <v>#REF!</v>
      </c>
      <c r="AO226" s="83" t="e">
        <f>IF(+NFL!$F263="Green Bay",+NFL!#REF!,IF(+NFL!$H263="Green Bay",+NFL!#REF!,0))</f>
        <v>#REF!</v>
      </c>
      <c r="AP226" s="480" t="e">
        <f>IF(+NFL!$F263="Green Bay",+NFL!#REF!,IF(+NFL!$H263="Green Bay",+NFL!#REF!,0))</f>
        <v>#REF!</v>
      </c>
      <c r="AQ226" s="72" t="e">
        <f>IF(+NFL!$F263="Green Bay",+NFL!#REF!,IF(+NFL!$H263="Green Bay",+NFL!#REF!,0))</f>
        <v>#REF!</v>
      </c>
      <c r="AR226" s="81" t="e">
        <f>IF(+NFL!$F263="Green Bay",+NFL!#REF!,IF(+NFL!$H263="Green Bay",+NFL!#REF!,0))</f>
        <v>#REF!</v>
      </c>
      <c r="AS226" s="96" t="e">
        <f>IF(+NFL!$F263="Green Bay",+NFL!#REF!,IF(+NFL!$H263="Green Bay",+NFL!#REF!,0))</f>
        <v>#REF!</v>
      </c>
      <c r="AT226" s="96" t="e">
        <f>IF(+NFL!$F263="Green Bay",+NFL!#REF!,IF(+NFL!$H263="Green Bay",+NFL!#REF!,0))</f>
        <v>#REF!</v>
      </c>
      <c r="AU226" s="81" t="e">
        <f>IF(+NFL!$F263="Green Bay",+NFL!#REF!,IF(+NFL!$H263="Green Bay",+NFL!#REF!,0))</f>
        <v>#REF!</v>
      </c>
      <c r="AV226" s="96" t="e">
        <f>IF(+NFL!$F263="Green Bay",+NFL!#REF!,IF(+NFL!$H263="Green Bay",+NFL!#REF!,0))</f>
        <v>#REF!</v>
      </c>
      <c r="AW226" s="70" t="e">
        <f>IF(+NFL!$F263="Green Bay",+NFL!#REF!,IF(+NFL!$H263="Green Bay",+NFL!#REF!,0))</f>
        <v>#REF!</v>
      </c>
      <c r="AX226" s="96" t="e">
        <f>IF(+NFL!$F263="Green Bay",+NFL!#REF!,IF(+NFL!$H263="Green Bay",+NFL!#REF!,0))</f>
        <v>#REF!</v>
      </c>
      <c r="AY226" s="81" t="e">
        <f>IF(+NFL!$F263="Green Bay",+NFL!#REF!,IF(+NFL!$H263="Green Bay",+NFL!#REF!,0))</f>
        <v>#REF!</v>
      </c>
      <c r="AZ226" s="96" t="e">
        <f>IF(+NFL!$F263="Green Bay",+NFL!#REF!,IF(+NFL!$H263="Green Bay",+NFL!#REF!,0))</f>
        <v>#REF!</v>
      </c>
      <c r="BA226" s="70" t="e">
        <f>IF(+NFL!$F263="Green Bay",+NFL!#REF!,IF(+NFL!$H263="Green Bay",+NFL!#REF!,0))</f>
        <v>#REF!</v>
      </c>
      <c r="BB226" s="70" t="e">
        <f>IF(+NFL!$F263="Green Bay",+NFL!#REF!,IF(+NFL!$H263="Green Bay",+NFL!#REF!,0))</f>
        <v>#REF!</v>
      </c>
      <c r="BC226" s="592" t="e">
        <f>IF(+NFL!$F263="Green Bay",+NFL!#REF!,IF(+NFL!$H263="Green Bay",+NFL!#REF!,0))</f>
        <v>#REF!</v>
      </c>
      <c r="BD226" s="81" t="e">
        <f>IF(+NFL!$F263="Green Bay",+NFL!#REF!,IF(+NFL!$H263="Green Bay",+NFL!#REF!,0))</f>
        <v>#REF!</v>
      </c>
      <c r="BE226" s="96" t="e">
        <f>IF(+NFL!$F263="Green Bay",+NFL!#REF!,IF(+NFL!$H263="Green Bay",+NFL!#REF!,0))</f>
        <v>#REF!</v>
      </c>
      <c r="BF226" s="70" t="e">
        <f>IF(+NFL!$F263="Green Bay",+NFL!#REF!,IF(+NFL!$H263="Green Bay",+NFL!#REF!,0))</f>
        <v>#REF!</v>
      </c>
      <c r="BG226" s="81" t="e">
        <f>IF(+NFL!$F263="Green Bay",+NFL!#REF!,IF(+NFL!$H263="Green Bay",+NFL!#REF!,0))</f>
        <v>#REF!</v>
      </c>
      <c r="BH226" s="96" t="e">
        <f>IF(+NFL!$F263="Green Bay",+NFL!#REF!,IF(+NFL!$H263="Green Bay",+NFL!#REF!,0))</f>
        <v>#REF!</v>
      </c>
      <c r="BI226" s="70" t="e">
        <f>IF(+NFL!$F263="Green Bay",+NFL!#REF!,IF(+NFL!$H263="Green Bay",+NFL!#REF!,0))</f>
        <v>#REF!</v>
      </c>
      <c r="BJ226" s="124" t="e">
        <f>IF(+NFL!$F263="Green Bay",+NFL!#REF!,IF(+NFL!$H263="Green Bay",+NFL!#REF!,0))</f>
        <v>#REF!</v>
      </c>
      <c r="BK226" s="182" t="e">
        <f>IF(+NFL!$F263="Green Bay",+NFL!#REF!,IF(+NFL!$H263="Green Bay",+NFL!#REF!,0))</f>
        <v>#REF!</v>
      </c>
    </row>
    <row r="227" spans="1:63" x14ac:dyDescent="0.8">
      <c r="A227" s="70">
        <f>IF(+NFL!$F263="Green Bay",+NFL!A263,IF(+NFL!$H263="Green Bay",+NFL!A263,0))</f>
        <v>15</v>
      </c>
      <c r="B227" s="480" t="str">
        <f>IF(+NFL!$F263="Green Bay",+NFL!B263,IF(+NFL!$H263="Green Bay",+NFL!B263,0))</f>
        <v>Sun</v>
      </c>
      <c r="C227" s="72">
        <f>IF(+NFL!$F263="Green Bay",+NFL!C263,IF(+NFL!$H263="Green Bay",+NFL!C263,0))</f>
        <v>44549</v>
      </c>
      <c r="D227" s="73">
        <f>IF(+NFL!$F263="Green Bay",+NFL!D263,IF(+NFL!$H263="Green Bay",+NFL!D263,0))</f>
        <v>0.68055416666666668</v>
      </c>
      <c r="E227" s="70">
        <f>IF(+NFL!$F263="Green Bay",+NFL!E263,IF(+NFL!$H263="Green Bay",+NFL!E263,0))</f>
        <v>0</v>
      </c>
      <c r="F227" s="176" t="str">
        <f>IF(+NFL!$F263="Green Bay",+NFL!F263,IF(+NFL!$H263="Green Bay",+NFL!F263,0))</f>
        <v>Green Bay</v>
      </c>
      <c r="G227" s="70" t="str">
        <f>IF(+NFL!$F263="Green Bay",+NFL!G263,IF(+NFL!$H263="Green Bay",+NFL!G263,0))</f>
        <v>NFCN</v>
      </c>
      <c r="H227" s="176" t="str">
        <f>IF(+NFL!$F263="Green Bay",+NFL!H263,IF(+NFL!$H263="Green Bay",+NFL!H263,0))</f>
        <v>Baltimore</v>
      </c>
      <c r="I227" s="70" t="str">
        <f>IF(+NFL!$F263="Green Bay",+NFL!I263,IF(+NFL!$H263="Green Bay",+NFL!I263,0))</f>
        <v>AFCN</v>
      </c>
      <c r="J227" s="496" t="str">
        <f>IF(+NFL!$F263="Green Bay",+NFL!J263,IF(+NFL!$H263="Green Bay",+NFL!J263,0))</f>
        <v>Green Bay</v>
      </c>
      <c r="K227" s="510" t="str">
        <f>IF(+NFL!$F263="Green Bay",+NFL!K263,IF(+NFL!$H263="Green Bay",+NFL!K263,0))</f>
        <v>Baltimore</v>
      </c>
      <c r="L227" s="572">
        <f>IF(+NFL!$F263="Green Bay",+NFL!L263,IF(+NFL!$H263="Green Bay",+NFL!L263,0))</f>
        <v>5</v>
      </c>
      <c r="M227" s="573">
        <f>IF(+NFL!$F263="Green Bay",+NFL!M263,IF(+NFL!$H263="Green Bay",+NFL!M263,0))</f>
        <v>43.5</v>
      </c>
      <c r="N227" s="583" t="str">
        <f>IF(+NFL!$F263="Green Bay",+NFL!N263,IF(+NFL!$H263="Green Bay",+NFL!N263,0))</f>
        <v>Green Bay</v>
      </c>
      <c r="O227" s="584">
        <f>IF(+NFL!$F263="Green Bay",+NFL!O263,IF(+NFL!$H263="Green Bay",+NFL!O263,0))</f>
        <v>31</v>
      </c>
      <c r="P227" s="583" t="str">
        <f>IF(+NFL!$F263="Green Bay",+NFL!P263,IF(+NFL!$H263="Green Bay",+NFL!P263,0))</f>
        <v>Baltimore</v>
      </c>
      <c r="Q227" s="585">
        <f>IF(+NFL!$F263="Green Bay",+NFL!Q263,IF(+NFL!$H263="Green Bay",+NFL!Q263,0))</f>
        <v>20</v>
      </c>
      <c r="R227" s="586" t="str">
        <f>IF(+NFL!$F263="Green Bay",+NFL!R263,IF(+NFL!$H263="Green Bay",+NFL!R263,0))</f>
        <v>Green Bay</v>
      </c>
      <c r="S227" s="585" t="str">
        <f>IF(+NFL!$F263="Green Bay",+NFL!S263,IF(+NFL!$H263="Green Bay",+NFL!S263,0))</f>
        <v>Baltimore</v>
      </c>
      <c r="T227" s="587" t="str">
        <f>IF(+NFL!$F263="Green Bay",+NFL!T263,IF(+NFL!$H263="Green Bay",+NFL!T263,0))</f>
        <v>Green Bay</v>
      </c>
      <c r="U227" s="585" t="str">
        <f>IF(+NFL!$F263="Green Bay",+NFL!U263,IF(+NFL!$H263="Green Bay",+NFL!U263,0))</f>
        <v>W</v>
      </c>
      <c r="V227" s="586">
        <f>IF(+NFL!$F278="Green Bay",+NFL!#REF!,IF(+NFL!$H278="Green Bay",+NFL!#REF!,0))</f>
        <v>0</v>
      </c>
      <c r="W227" s="585">
        <f>IF(+NFL!$F278="Green Bay",+NFL!#REF!,IF(+NFL!$H278="Green Bay",+NFL!#REF!,0))</f>
        <v>0</v>
      </c>
      <c r="X227" s="587">
        <f>IF(+NFL!$F278="Green Bay",+NFL!#REF!,IF(+NFL!$H278="Green Bay",+NFL!#REF!,0))</f>
        <v>0</v>
      </c>
      <c r="Y227" s="585">
        <f>IF(+NFL!$F278="Green Bay",+NFL!#REF!,IF(+NFL!$H278="Green Bay",+NFL!#REF!,0))</f>
        <v>0</v>
      </c>
      <c r="Z227" s="586">
        <f>IF(+NFL!$F278="Green Bay",+NFL!#REF!,IF(+NFL!$H278="Green Bay",+NFL!#REF!,0))</f>
        <v>0</v>
      </c>
      <c r="AA227" s="589">
        <f>IF(+NFL!$F278="Green Bay",+NFL!#REF!,IF(+NFL!$H278="Green Bay",+NFL!#REF!,0))</f>
        <v>0</v>
      </c>
      <c r="AB227" s="124">
        <f>IF(+NFL!$F278="Green Bay",+NFL!#REF!,IF(+NFL!$H278="Green Bay",+NFL!#REF!,0))</f>
        <v>0</v>
      </c>
      <c r="AC227" s="182">
        <f>IF(+NFL!$F278="Green Bay",+NFL!#REF!,IF(+NFL!$H278="Green Bay",+NFL!#REF!,0))</f>
        <v>0</v>
      </c>
      <c r="AD227" s="496">
        <f>IF(+NFL!$F278="Green Bay",+NFL!#REF!,IF(+NFL!$H278="Green Bay",+NFL!#REF!,0))</f>
        <v>0</v>
      </c>
      <c r="AE227" s="565">
        <f>IF(+NFL!$F278="Green Bay",+NFL!#REF!,IF(+NFL!$H278="Green Bay",+NFL!#REF!,0))</f>
        <v>0</v>
      </c>
      <c r="AF227" s="496">
        <f>IF(+NFL!$F278="Green Bay",+NFL!#REF!,IF(+NFL!$H278="Green Bay",+NFL!#REF!,0))</f>
        <v>0</v>
      </c>
      <c r="AG227" s="576">
        <f>IF(+NFL!$F278="Green Bay",+NFL!#REF!,IF(+NFL!$H278="Green Bay",+NFL!#REF!,0))</f>
        <v>0</v>
      </c>
      <c r="AH227" s="496">
        <f>IF(+NFL!$F278="Green Bay",+NFL!#REF!,IF(+NFL!$H278="Green Bay",+NFL!#REF!,0))</f>
        <v>0</v>
      </c>
      <c r="AI227" s="565">
        <f>IF(+NFL!$F278="Green Bay",+NFL!#REF!,IF(+NFL!$H278="Green Bay",+NFL!#REF!,0))</f>
        <v>0</v>
      </c>
      <c r="AJ227" s="496">
        <f>IF(+NFL!$F278="Green Bay",+NFL!#REF!,IF(+NFL!$H278="Green Bay",+NFL!#REF!,0))</f>
        <v>0</v>
      </c>
      <c r="AK227" s="565">
        <f>IF(+NFL!$F278="Green Bay",+NFL!#REF!,IF(+NFL!$H278="Green Bay",+NFL!#REF!,0))</f>
        <v>0</v>
      </c>
      <c r="AL227" s="81">
        <f>IF(+NFL!$F278="Green Bay",+NFL!#REF!,IF(+NFL!$H278="Green Bay",+NFL!#REF!,0))</f>
        <v>0</v>
      </c>
      <c r="AM227" s="82">
        <f>IF(+NFL!$F278="Green Bay",+NFL!#REF!,IF(+NFL!$H278="Green Bay",+NFL!#REF!,0))</f>
        <v>0</v>
      </c>
      <c r="AN227" s="81">
        <f>IF(+NFL!$F278="Green Bay",+NFL!#REF!,IF(+NFL!$H278="Green Bay",+NFL!#REF!,0))</f>
        <v>0</v>
      </c>
      <c r="AO227" s="83">
        <f>IF(+NFL!$F278="Green Bay",+NFL!#REF!,IF(+NFL!$H278="Green Bay",+NFL!#REF!,0))</f>
        <v>0</v>
      </c>
      <c r="AP227" s="480">
        <f>IF(+NFL!$F278="Green Bay",+NFL!#REF!,IF(+NFL!$H278="Green Bay",+NFL!#REF!,0))</f>
        <v>0</v>
      </c>
      <c r="AQ227" s="72">
        <f>IF(+NFL!$F278="Green Bay",+NFL!#REF!,IF(+NFL!$H278="Green Bay",+NFL!#REF!,0))</f>
        <v>0</v>
      </c>
      <c r="AR227" s="81">
        <f>IF(+NFL!$F278="Green Bay",+NFL!#REF!,IF(+NFL!$H278="Green Bay",+NFL!#REF!,0))</f>
        <v>0</v>
      </c>
      <c r="AS227" s="96">
        <f>IF(+NFL!$F278="Green Bay",+NFL!#REF!,IF(+NFL!$H278="Green Bay",+NFL!#REF!,0))</f>
        <v>0</v>
      </c>
      <c r="AT227" s="96">
        <f>IF(+NFL!$F278="Green Bay",+NFL!#REF!,IF(+NFL!$H278="Green Bay",+NFL!#REF!,0))</f>
        <v>0</v>
      </c>
      <c r="AU227" s="81">
        <f>IF(+NFL!$F278="Green Bay",+NFL!#REF!,IF(+NFL!$H278="Green Bay",+NFL!#REF!,0))</f>
        <v>0</v>
      </c>
      <c r="AV227" s="96">
        <f>IF(+NFL!$F278="Green Bay",+NFL!#REF!,IF(+NFL!$H278="Green Bay",+NFL!#REF!,0))</f>
        <v>0</v>
      </c>
      <c r="AW227" s="70">
        <f>IF(+NFL!$F278="Green Bay",+NFL!#REF!,IF(+NFL!$H278="Green Bay",+NFL!#REF!,0))</f>
        <v>0</v>
      </c>
      <c r="AX227" s="96">
        <f>IF(+NFL!$F278="Green Bay",+NFL!#REF!,IF(+NFL!$H278="Green Bay",+NFL!#REF!,0))</f>
        <v>0</v>
      </c>
      <c r="AY227" s="81">
        <f>IF(+NFL!$F278="Green Bay",+NFL!#REF!,IF(+NFL!$H278="Green Bay",+NFL!#REF!,0))</f>
        <v>0</v>
      </c>
      <c r="AZ227" s="96">
        <f>IF(+NFL!$F278="Green Bay",+NFL!#REF!,IF(+NFL!$H278="Green Bay",+NFL!#REF!,0))</f>
        <v>0</v>
      </c>
      <c r="BA227" s="70">
        <f>IF(+NFL!$F278="Green Bay",+NFL!#REF!,IF(+NFL!$H278="Green Bay",+NFL!#REF!,0))</f>
        <v>0</v>
      </c>
      <c r="BB227" s="70">
        <f>IF(+NFL!$F278="Green Bay",+NFL!#REF!,IF(+NFL!$H278="Green Bay",+NFL!#REF!,0))</f>
        <v>0</v>
      </c>
      <c r="BC227" s="592">
        <f>IF(+NFL!$F278="Green Bay",+NFL!#REF!,IF(+NFL!$H278="Green Bay",+NFL!#REF!,0))</f>
        <v>0</v>
      </c>
      <c r="BD227" s="81">
        <f>IF(+NFL!$F278="Green Bay",+NFL!#REF!,IF(+NFL!$H278="Green Bay",+NFL!#REF!,0))</f>
        <v>0</v>
      </c>
      <c r="BE227" s="96">
        <f>IF(+NFL!$F278="Green Bay",+NFL!#REF!,IF(+NFL!$H278="Green Bay",+NFL!#REF!,0))</f>
        <v>0</v>
      </c>
      <c r="BF227" s="70">
        <f>IF(+NFL!$F278="Green Bay",+NFL!#REF!,IF(+NFL!$H278="Green Bay",+NFL!#REF!,0))</f>
        <v>0</v>
      </c>
      <c r="BG227" s="81">
        <f>IF(+NFL!$F278="Green Bay",+NFL!#REF!,IF(+NFL!$H278="Green Bay",+NFL!#REF!,0))</f>
        <v>0</v>
      </c>
      <c r="BH227" s="96">
        <f>IF(+NFL!$F278="Green Bay",+NFL!#REF!,IF(+NFL!$H278="Green Bay",+NFL!#REF!,0))</f>
        <v>0</v>
      </c>
      <c r="BI227" s="70">
        <f>IF(+NFL!$F278="Green Bay",+NFL!#REF!,IF(+NFL!$H278="Green Bay",+NFL!#REF!,0))</f>
        <v>0</v>
      </c>
      <c r="BJ227" s="124">
        <f>IF(+NFL!$F278="Green Bay",+NFL!#REF!,IF(+NFL!$H278="Green Bay",+NFL!#REF!,0))</f>
        <v>0</v>
      </c>
      <c r="BK227" s="182">
        <f>IF(+NFL!$F278="Green Bay",+NFL!#REF!,IF(+NFL!$H278="Green Bay",+NFL!#REF!,0))</f>
        <v>0</v>
      </c>
    </row>
    <row r="228" spans="1:63" x14ac:dyDescent="0.8">
      <c r="A228" s="70">
        <f>IF(+NFL!$F270="Green Bay",+NFL!A270,IF(+NFL!$H270="Green Bay",+NFL!A270,0))</f>
        <v>16</v>
      </c>
      <c r="B228" s="480" t="str">
        <f>IF(+NFL!$F270="Green Bay",+NFL!B270,IF(+NFL!$H270="Green Bay",+NFL!B270,0))</f>
        <v>Sat</v>
      </c>
      <c r="C228" s="72">
        <f>IF(+NFL!$F270="Green Bay",+NFL!C270,IF(+NFL!$H270="Green Bay",+NFL!C270,0))</f>
        <v>44555</v>
      </c>
      <c r="D228" s="73">
        <f>IF(+NFL!$F270="Green Bay",+NFL!D270,IF(+NFL!$H270="Green Bay",+NFL!D270,0))</f>
        <v>0.6875</v>
      </c>
      <c r="E228" s="70" t="str">
        <f>IF(+NFL!$F270="Green Bay",+NFL!E270,IF(+NFL!$H270="Green Bay",+NFL!E270,0))</f>
        <v>Fox</v>
      </c>
      <c r="F228" s="176" t="str">
        <f>IF(+NFL!$F270="Green Bay",+NFL!F270,IF(+NFL!$H270="Green Bay",+NFL!F270,0))</f>
        <v>Cleveland</v>
      </c>
      <c r="G228" s="70" t="str">
        <f>IF(+NFL!$F270="Green Bay",+NFL!G270,IF(+NFL!$H270="Green Bay",+NFL!G270,0))</f>
        <v>AFCN</v>
      </c>
      <c r="H228" s="176" t="str">
        <f>IF(+NFL!$F270="Green Bay",+NFL!H270,IF(+NFL!$H270="Green Bay",+NFL!H270,0))</f>
        <v>Green Bay</v>
      </c>
      <c r="I228" s="70" t="str">
        <f>IF(+NFL!$F270="Green Bay",+NFL!I270,IF(+NFL!$H270="Green Bay",+NFL!I270,0))</f>
        <v>NFCN</v>
      </c>
      <c r="J228" s="496" t="str">
        <f>IF(+NFL!$F270="Green Bay",+NFL!J270,IF(+NFL!$H270="Green Bay",+NFL!J270,0))</f>
        <v>Green Bay</v>
      </c>
      <c r="K228" s="510" t="str">
        <f>IF(+NFL!$F270="Green Bay",+NFL!K270,IF(+NFL!$H270="Green Bay",+NFL!K270,0))</f>
        <v>Cleveland</v>
      </c>
      <c r="L228" s="572">
        <f>IF(+NFL!$F270="Green Bay",+NFL!L270,IF(+NFL!$H270="Green Bay",+NFL!L270,0))</f>
        <v>7.5</v>
      </c>
      <c r="M228" s="573">
        <f>IF(+NFL!$F270="Green Bay",+NFL!M270,IF(+NFL!$H270="Green Bay",+NFL!M270,0))</f>
        <v>45</v>
      </c>
      <c r="N228" s="583" t="str">
        <f>IF(+NFL!$F270="Green Bay",+NFL!N270,IF(+NFL!$H270="Green Bay",+NFL!N270,0))</f>
        <v>Green Bay</v>
      </c>
      <c r="O228" s="584">
        <f>IF(+NFL!$F270="Green Bay",+NFL!O270,IF(+NFL!$H270="Green Bay",+NFL!O270,0))</f>
        <v>24</v>
      </c>
      <c r="P228" s="583" t="str">
        <f>IF(+NFL!$F270="Green Bay",+NFL!P270,IF(+NFL!$H270="Green Bay",+NFL!P270,0))</f>
        <v>Cleveland</v>
      </c>
      <c r="Q228" s="585">
        <f>IF(+NFL!$F270="Green Bay",+NFL!Q270,IF(+NFL!$H270="Green Bay",+NFL!Q270,0))</f>
        <v>22</v>
      </c>
      <c r="R228" s="586" t="str">
        <f>IF(+NFL!$F270="Green Bay",+NFL!R270,IF(+NFL!$H270="Green Bay",+NFL!R270,0))</f>
        <v>Cleveland</v>
      </c>
      <c r="S228" s="585" t="str">
        <f>IF(+NFL!$F270="Green Bay",+NFL!S270,IF(+NFL!$H270="Green Bay",+NFL!S270,0))</f>
        <v>Green Bay</v>
      </c>
      <c r="T228" s="587" t="str">
        <f>IF(+NFL!$F270="Green Bay",+NFL!T270,IF(+NFL!$H270="Green Bay",+NFL!T270,0))</f>
        <v>Cleveland</v>
      </c>
      <c r="U228" s="585" t="str">
        <f>IF(+NFL!$F270="Green Bay",+NFL!U270,IF(+NFL!$H270="Green Bay",+NFL!U270,0))</f>
        <v>W</v>
      </c>
      <c r="V228" s="586">
        <f>IF(+NFL!$F295="Green Bay",+NFL!#REF!,IF(+NFL!$H295="Green Bay",+NFL!#REF!,0))</f>
        <v>0</v>
      </c>
      <c r="W228" s="585">
        <f>IF(+NFL!$F295="Green Bay",+NFL!#REF!,IF(+NFL!$H295="Green Bay",+NFL!#REF!,0))</f>
        <v>0</v>
      </c>
      <c r="X228" s="587">
        <f>IF(+NFL!$F295="Green Bay",+NFL!#REF!,IF(+NFL!$H295="Green Bay",+NFL!#REF!,0))</f>
        <v>0</v>
      </c>
      <c r="Y228" s="585">
        <f>IF(+NFL!$F295="Green Bay",+NFL!#REF!,IF(+NFL!$H295="Green Bay",+NFL!#REF!,0))</f>
        <v>0</v>
      </c>
      <c r="Z228" s="586">
        <f>IF(+NFL!$F295="Green Bay",+NFL!#REF!,IF(+NFL!$H295="Green Bay",+NFL!#REF!,0))</f>
        <v>0</v>
      </c>
      <c r="AA228" s="589">
        <f>IF(+NFL!$F295="Green Bay",+NFL!#REF!,IF(+NFL!$H295="Green Bay",+NFL!#REF!,0))</f>
        <v>0</v>
      </c>
      <c r="AB228" s="124">
        <f>IF(+NFL!$F295="Green Bay",+NFL!#REF!,IF(+NFL!$H295="Green Bay",+NFL!#REF!,0))</f>
        <v>0</v>
      </c>
      <c r="AC228" s="182">
        <f>IF(+NFL!$F295="Green Bay",+NFL!#REF!,IF(+NFL!$H295="Green Bay",+NFL!#REF!,0))</f>
        <v>0</v>
      </c>
      <c r="AD228" s="496">
        <f>IF(+NFL!$F295="Green Bay",+NFL!#REF!,IF(+NFL!$H295="Green Bay",+NFL!#REF!,0))</f>
        <v>0</v>
      </c>
      <c r="AE228" s="565">
        <f>IF(+NFL!$F295="Green Bay",+NFL!#REF!,IF(+NFL!$H295="Green Bay",+NFL!#REF!,0))</f>
        <v>0</v>
      </c>
      <c r="AF228" s="496">
        <f>IF(+NFL!$F295="Green Bay",+NFL!#REF!,IF(+NFL!$H295="Green Bay",+NFL!#REF!,0))</f>
        <v>0</v>
      </c>
      <c r="AG228" s="576">
        <f>IF(+NFL!$F295="Green Bay",+NFL!#REF!,IF(+NFL!$H295="Green Bay",+NFL!#REF!,0))</f>
        <v>0</v>
      </c>
      <c r="AH228" s="496">
        <f>IF(+NFL!$F295="Green Bay",+NFL!#REF!,IF(+NFL!$H295="Green Bay",+NFL!#REF!,0))</f>
        <v>0</v>
      </c>
      <c r="AI228" s="565">
        <f>IF(+NFL!$F295="Green Bay",+NFL!#REF!,IF(+NFL!$H295="Green Bay",+NFL!#REF!,0))</f>
        <v>0</v>
      </c>
      <c r="AJ228" s="496">
        <f>IF(+NFL!$F295="Green Bay",+NFL!#REF!,IF(+NFL!$H295="Green Bay",+NFL!#REF!,0))</f>
        <v>0</v>
      </c>
      <c r="AK228" s="565">
        <f>IF(+NFL!$F295="Green Bay",+NFL!#REF!,IF(+NFL!$H295="Green Bay",+NFL!#REF!,0))</f>
        <v>0</v>
      </c>
      <c r="AL228" s="81">
        <f>IF(+NFL!$F295="Green Bay",+NFL!#REF!,IF(+NFL!$H295="Green Bay",+NFL!#REF!,0))</f>
        <v>0</v>
      </c>
      <c r="AM228" s="82">
        <f>IF(+NFL!$F295="Green Bay",+NFL!#REF!,IF(+NFL!$H295="Green Bay",+NFL!#REF!,0))</f>
        <v>0</v>
      </c>
      <c r="AN228" s="81">
        <f>IF(+NFL!$F295="Green Bay",+NFL!#REF!,IF(+NFL!$H295="Green Bay",+NFL!#REF!,0))</f>
        <v>0</v>
      </c>
      <c r="AO228" s="83">
        <f>IF(+NFL!$F295="Green Bay",+NFL!#REF!,IF(+NFL!$H295="Green Bay",+NFL!#REF!,0))</f>
        <v>0</v>
      </c>
      <c r="AP228" s="480">
        <f>IF(+NFL!$F295="Green Bay",+NFL!#REF!,IF(+NFL!$H295="Green Bay",+NFL!#REF!,0))</f>
        <v>0</v>
      </c>
      <c r="AQ228" s="72">
        <f>IF(+NFL!$F295="Green Bay",+NFL!#REF!,IF(+NFL!$H295="Green Bay",+NFL!#REF!,0))</f>
        <v>0</v>
      </c>
      <c r="AR228" s="81">
        <f>IF(+NFL!$F295="Green Bay",+NFL!#REF!,IF(+NFL!$H295="Green Bay",+NFL!#REF!,0))</f>
        <v>0</v>
      </c>
      <c r="AS228" s="96">
        <f>IF(+NFL!$F295="Green Bay",+NFL!#REF!,IF(+NFL!$H295="Green Bay",+NFL!#REF!,0))</f>
        <v>0</v>
      </c>
      <c r="AT228" s="96">
        <f>IF(+NFL!$F295="Green Bay",+NFL!#REF!,IF(+NFL!$H295="Green Bay",+NFL!#REF!,0))</f>
        <v>0</v>
      </c>
      <c r="AU228" s="81">
        <f>IF(+NFL!$F295="Green Bay",+NFL!#REF!,IF(+NFL!$H295="Green Bay",+NFL!#REF!,0))</f>
        <v>0</v>
      </c>
      <c r="AV228" s="96">
        <f>IF(+NFL!$F295="Green Bay",+NFL!#REF!,IF(+NFL!$H295="Green Bay",+NFL!#REF!,0))</f>
        <v>0</v>
      </c>
      <c r="AW228" s="70">
        <f>IF(+NFL!$F295="Green Bay",+NFL!#REF!,IF(+NFL!$H295="Green Bay",+NFL!#REF!,0))</f>
        <v>0</v>
      </c>
      <c r="AX228" s="96">
        <f>IF(+NFL!$F295="Green Bay",+NFL!#REF!,IF(+NFL!$H295="Green Bay",+NFL!#REF!,0))</f>
        <v>0</v>
      </c>
      <c r="AY228" s="81">
        <f>IF(+NFL!$F295="Green Bay",+NFL!#REF!,IF(+NFL!$H295="Green Bay",+NFL!#REF!,0))</f>
        <v>0</v>
      </c>
      <c r="AZ228" s="96">
        <f>IF(+NFL!$F295="Green Bay",+NFL!#REF!,IF(+NFL!$H295="Green Bay",+NFL!#REF!,0))</f>
        <v>0</v>
      </c>
      <c r="BA228" s="70">
        <f>IF(+NFL!$F295="Green Bay",+NFL!#REF!,IF(+NFL!$H295="Green Bay",+NFL!#REF!,0))</f>
        <v>0</v>
      </c>
      <c r="BB228" s="70">
        <f>IF(+NFL!$F295="Green Bay",+NFL!#REF!,IF(+NFL!$H295="Green Bay",+NFL!#REF!,0))</f>
        <v>0</v>
      </c>
      <c r="BC228" s="592">
        <f>IF(+NFL!$F295="Green Bay",+NFL!#REF!,IF(+NFL!$H295="Green Bay",+NFL!#REF!,0))</f>
        <v>0</v>
      </c>
      <c r="BD228" s="81">
        <f>IF(+NFL!$F295="Green Bay",+NFL!#REF!,IF(+NFL!$H295="Green Bay",+NFL!#REF!,0))</f>
        <v>0</v>
      </c>
      <c r="BE228" s="96">
        <f>IF(+NFL!$F295="Green Bay",+NFL!#REF!,IF(+NFL!$H295="Green Bay",+NFL!#REF!,0))</f>
        <v>0</v>
      </c>
      <c r="BF228" s="70">
        <f>IF(+NFL!$F295="Green Bay",+NFL!#REF!,IF(+NFL!$H295="Green Bay",+NFL!#REF!,0))</f>
        <v>0</v>
      </c>
      <c r="BG228" s="81">
        <f>IF(+NFL!$F295="Green Bay",+NFL!#REF!,IF(+NFL!$H295="Green Bay",+NFL!#REF!,0))</f>
        <v>0</v>
      </c>
      <c r="BH228" s="96">
        <f>IF(+NFL!$F295="Green Bay",+NFL!#REF!,IF(+NFL!$H295="Green Bay",+NFL!#REF!,0))</f>
        <v>0</v>
      </c>
      <c r="BI228" s="70">
        <f>IF(+NFL!$F295="Green Bay",+NFL!#REF!,IF(+NFL!$H295="Green Bay",+NFL!#REF!,0))</f>
        <v>0</v>
      </c>
      <c r="BJ228" s="124">
        <f>IF(+NFL!$F295="Green Bay",+NFL!#REF!,IF(+NFL!$H295="Green Bay",+NFL!#REF!,0))</f>
        <v>0</v>
      </c>
      <c r="BK228" s="182">
        <f>IF(+NFL!$F295="Green Bay",+NFL!#REF!,IF(+NFL!$H295="Green Bay",+NFL!#REF!,0))</f>
        <v>0</v>
      </c>
    </row>
    <row r="229" spans="1:63" x14ac:dyDescent="0.8">
      <c r="A229" s="70">
        <f>IF(+NFL!$F299="Green Bay",+NFL!A299,IF(+NFL!$H299="Green Bay",+NFL!A299,0))</f>
        <v>17</v>
      </c>
      <c r="B229" s="480" t="str">
        <f>IF(+NFL!$F299="Green Bay",+NFL!B299,IF(+NFL!$H299="Green Bay",+NFL!B299,0))</f>
        <v>Sat</v>
      </c>
      <c r="C229" s="72">
        <f>IF(+NFL!$F299="Green Bay",+NFL!C299,IF(+NFL!$H299="Green Bay",+NFL!C299,0))</f>
        <v>44563</v>
      </c>
      <c r="D229" s="73">
        <f>IF(+NFL!$F299="Green Bay",+NFL!D299,IF(+NFL!$H299="Green Bay",+NFL!D299,0))</f>
        <v>0.67708333333333337</v>
      </c>
      <c r="E229" s="70" t="str">
        <f>IF(+NFL!$F299="Green Bay",+NFL!E299,IF(+NFL!$H299="Green Bay",+NFL!E299,0))</f>
        <v>NBC</v>
      </c>
      <c r="F229" s="176" t="str">
        <f>IF(+NFL!$F299="Green Bay",+NFL!F299,IF(+NFL!$H299="Green Bay",+NFL!F299,0))</f>
        <v>Minnesota</v>
      </c>
      <c r="G229" s="70" t="str">
        <f>IF(+NFL!$F299="Green Bay",+NFL!G299,IF(+NFL!$H299="Green Bay",+NFL!G299,0))</f>
        <v>NFCN</v>
      </c>
      <c r="H229" s="176" t="str">
        <f>IF(+NFL!$F299="Green Bay",+NFL!H299,IF(+NFL!$H299="Green Bay",+NFL!H299,0))</f>
        <v>Green Bay</v>
      </c>
      <c r="I229" s="70" t="str">
        <f>IF(+NFL!$F299="Green Bay",+NFL!I299,IF(+NFL!$H299="Green Bay",+NFL!I299,0))</f>
        <v>NFCN</v>
      </c>
      <c r="J229" s="496" t="str">
        <f>IF(+NFL!$F299="Green Bay",+NFL!J299,IF(+NFL!$H299="Green Bay",+NFL!J299,0))</f>
        <v>Green Bay</v>
      </c>
      <c r="K229" s="510" t="str">
        <f>IF(+NFL!$F299="Green Bay",+NFL!K299,IF(+NFL!$H299="Green Bay",+NFL!K299,0))</f>
        <v>Minnesota</v>
      </c>
      <c r="L229" s="572">
        <f>IF(+NFL!$F299="Green Bay",+NFL!L299,IF(+NFL!$H299="Green Bay",+NFL!L299,0))</f>
        <v>13</v>
      </c>
      <c r="M229" s="573">
        <f>IF(+NFL!$F299="Green Bay",+NFL!M299,IF(+NFL!$H299="Green Bay",+NFL!M299,0))</f>
        <v>42.5</v>
      </c>
      <c r="N229" s="583" t="str">
        <f>IF(+NFL!$F299="Green Bay",+NFL!N299,IF(+NFL!$H299="Green Bay",+NFL!N299,0))</f>
        <v>Green Bay</v>
      </c>
      <c r="O229" s="584">
        <f>IF(+NFL!$F299="Green Bay",+NFL!O299,IF(+NFL!$H299="Green Bay",+NFL!O299,0))</f>
        <v>37</v>
      </c>
      <c r="P229" s="583" t="str">
        <f>IF(+NFL!$F299="Green Bay",+NFL!P299,IF(+NFL!$H299="Green Bay",+NFL!P299,0))</f>
        <v>Minnesota</v>
      </c>
      <c r="Q229" s="585">
        <f>IF(+NFL!$F299="Green Bay",+NFL!Q299,IF(+NFL!$H299="Green Bay",+NFL!Q299,0))</f>
        <v>10</v>
      </c>
      <c r="R229" s="586" t="str">
        <f>IF(+NFL!$F299="Green Bay",+NFL!R299,IF(+NFL!$H299="Green Bay",+NFL!R299,0))</f>
        <v>Green Bay</v>
      </c>
      <c r="S229" s="585" t="str">
        <f>IF(+NFL!$F299="Green Bay",+NFL!S299,IF(+NFL!$H299="Green Bay",+NFL!S299,0))</f>
        <v>Minnesota</v>
      </c>
      <c r="T229" s="587">
        <f>IF(+NFL!$F299="Green Bay",+NFL!T299,IF(+NFL!$H299="Green Bay",+NFL!T299,0))</f>
        <v>0</v>
      </c>
      <c r="U229" s="585" t="str">
        <f>IF(+NFL!$F299="Green Bay",+NFL!U299,IF(+NFL!$H299="Green Bay",+NFL!U299,0))</f>
        <v>L</v>
      </c>
      <c r="V229" s="586">
        <f>IF(+NFL!$F325="Green Bay",+NFL!#REF!,IF(+NFL!$H325="Green Bay",+NFL!#REF!,0))</f>
        <v>0</v>
      </c>
      <c r="W229" s="585">
        <f>IF(+NFL!$F325="Green Bay",+NFL!#REF!,IF(+NFL!$H325="Green Bay",+NFL!#REF!,0))</f>
        <v>0</v>
      </c>
      <c r="X229" s="587">
        <f>IF(+NFL!$F325="Green Bay",+NFL!#REF!,IF(+NFL!$H325="Green Bay",+NFL!#REF!,0))</f>
        <v>0</v>
      </c>
      <c r="Y229" s="585">
        <f>IF(+NFL!$F325="Green Bay",+NFL!#REF!,IF(+NFL!$H325="Green Bay",+NFL!#REF!,0))</f>
        <v>0</v>
      </c>
      <c r="Z229" s="586">
        <f>IF(+NFL!$F325="Green Bay",+NFL!#REF!,IF(+NFL!$H325="Green Bay",+NFL!#REF!,0))</f>
        <v>0</v>
      </c>
      <c r="AA229" s="589">
        <f>IF(+NFL!$F325="Green Bay",+NFL!#REF!,IF(+NFL!$H325="Green Bay",+NFL!#REF!,0))</f>
        <v>0</v>
      </c>
      <c r="AB229" s="124">
        <f>IF(+NFL!$F325="Green Bay",+NFL!#REF!,IF(+NFL!$H325="Green Bay",+NFL!#REF!,0))</f>
        <v>0</v>
      </c>
      <c r="AC229" s="182">
        <f>IF(+NFL!$F325="Green Bay",+NFL!#REF!,IF(+NFL!$H325="Green Bay",+NFL!#REF!,0))</f>
        <v>0</v>
      </c>
      <c r="AD229" s="496">
        <f>IF(+NFL!$F325="Green Bay",+NFL!#REF!,IF(+NFL!$H325="Green Bay",+NFL!#REF!,0))</f>
        <v>0</v>
      </c>
      <c r="AE229" s="565">
        <f>IF(+NFL!$F325="Green Bay",+NFL!#REF!,IF(+NFL!$H325="Green Bay",+NFL!#REF!,0))</f>
        <v>0</v>
      </c>
      <c r="AF229" s="496">
        <f>IF(+NFL!$F325="Green Bay",+NFL!#REF!,IF(+NFL!$H325="Green Bay",+NFL!#REF!,0))</f>
        <v>0</v>
      </c>
      <c r="AG229" s="576">
        <f>IF(+NFL!$F325="Green Bay",+NFL!#REF!,IF(+NFL!$H325="Green Bay",+NFL!#REF!,0))</f>
        <v>0</v>
      </c>
      <c r="AH229" s="496">
        <f>IF(+NFL!$F325="Green Bay",+NFL!#REF!,IF(+NFL!$H325="Green Bay",+NFL!#REF!,0))</f>
        <v>0</v>
      </c>
      <c r="AI229" s="565">
        <f>IF(+NFL!$F325="Green Bay",+NFL!#REF!,IF(+NFL!$H325="Green Bay",+NFL!#REF!,0))</f>
        <v>0</v>
      </c>
      <c r="AJ229" s="496">
        <f>IF(+NFL!$F325="Green Bay",+NFL!#REF!,IF(+NFL!$H325="Green Bay",+NFL!#REF!,0))</f>
        <v>0</v>
      </c>
      <c r="AK229" s="565">
        <f>IF(+NFL!$F325="Green Bay",+NFL!#REF!,IF(+NFL!$H325="Green Bay",+NFL!#REF!,0))</f>
        <v>0</v>
      </c>
      <c r="AL229" s="81">
        <f>IF(+NFL!$F325="Green Bay",+NFL!#REF!,IF(+NFL!$H325="Green Bay",+NFL!#REF!,0))</f>
        <v>0</v>
      </c>
      <c r="AM229" s="82">
        <f>IF(+NFL!$F325="Green Bay",+NFL!#REF!,IF(+NFL!$H325="Green Bay",+NFL!#REF!,0))</f>
        <v>0</v>
      </c>
      <c r="AN229" s="81">
        <f>IF(+NFL!$F325="Green Bay",+NFL!#REF!,IF(+NFL!$H325="Green Bay",+NFL!#REF!,0))</f>
        <v>0</v>
      </c>
      <c r="AO229" s="83">
        <f>IF(+NFL!$F325="Green Bay",+NFL!#REF!,IF(+NFL!$H325="Green Bay",+NFL!#REF!,0))</f>
        <v>0</v>
      </c>
      <c r="AP229" s="480">
        <f>IF(+NFL!$F325="Green Bay",+NFL!#REF!,IF(+NFL!$H325="Green Bay",+NFL!#REF!,0))</f>
        <v>0</v>
      </c>
      <c r="AQ229" s="72">
        <f>IF(+NFL!$F325="Green Bay",+NFL!#REF!,IF(+NFL!$H325="Green Bay",+NFL!#REF!,0))</f>
        <v>0</v>
      </c>
      <c r="AR229" s="81">
        <f>IF(+NFL!$F325="Green Bay",+NFL!#REF!,IF(+NFL!$H325="Green Bay",+NFL!#REF!,0))</f>
        <v>0</v>
      </c>
      <c r="AS229" s="96">
        <f>IF(+NFL!$F325="Green Bay",+NFL!#REF!,IF(+NFL!$H325="Green Bay",+NFL!#REF!,0))</f>
        <v>0</v>
      </c>
      <c r="AT229" s="96">
        <f>IF(+NFL!$F325="Green Bay",+NFL!#REF!,IF(+NFL!$H325="Green Bay",+NFL!#REF!,0))</f>
        <v>0</v>
      </c>
      <c r="AU229" s="81">
        <f>IF(+NFL!$F325="Green Bay",+NFL!#REF!,IF(+NFL!$H325="Green Bay",+NFL!#REF!,0))</f>
        <v>0</v>
      </c>
      <c r="AV229" s="96">
        <f>IF(+NFL!$F325="Green Bay",+NFL!#REF!,IF(+NFL!$H325="Green Bay",+NFL!#REF!,0))</f>
        <v>0</v>
      </c>
      <c r="AW229" s="70">
        <f>IF(+NFL!$F325="Green Bay",+NFL!#REF!,IF(+NFL!$H325="Green Bay",+NFL!#REF!,0))</f>
        <v>0</v>
      </c>
      <c r="AX229" s="96">
        <f>IF(+NFL!$F325="Green Bay",+NFL!#REF!,IF(+NFL!$H325="Green Bay",+NFL!#REF!,0))</f>
        <v>0</v>
      </c>
      <c r="AY229" s="81">
        <f>IF(+NFL!$F325="Green Bay",+NFL!#REF!,IF(+NFL!$H325="Green Bay",+NFL!#REF!,0))</f>
        <v>0</v>
      </c>
      <c r="AZ229" s="96">
        <f>IF(+NFL!$F325="Green Bay",+NFL!#REF!,IF(+NFL!$H325="Green Bay",+NFL!#REF!,0))</f>
        <v>0</v>
      </c>
      <c r="BA229" s="70">
        <f>IF(+NFL!$F325="Green Bay",+NFL!#REF!,IF(+NFL!$H325="Green Bay",+NFL!#REF!,0))</f>
        <v>0</v>
      </c>
      <c r="BB229" s="70">
        <f>IF(+NFL!$F325="Green Bay",+NFL!#REF!,IF(+NFL!$H325="Green Bay",+NFL!#REF!,0))</f>
        <v>0</v>
      </c>
      <c r="BC229" s="592">
        <f>IF(+NFL!$F325="Green Bay",+NFL!#REF!,IF(+NFL!$H325="Green Bay",+NFL!#REF!,0))</f>
        <v>0</v>
      </c>
      <c r="BD229" s="81">
        <f>IF(+NFL!$F325="Green Bay",+NFL!#REF!,IF(+NFL!$H325="Green Bay",+NFL!#REF!,0))</f>
        <v>0</v>
      </c>
      <c r="BE229" s="96">
        <f>IF(+NFL!$F325="Green Bay",+NFL!#REF!,IF(+NFL!$H325="Green Bay",+NFL!#REF!,0))</f>
        <v>0</v>
      </c>
      <c r="BF229" s="70">
        <f>IF(+NFL!$F325="Green Bay",+NFL!#REF!,IF(+NFL!$H325="Green Bay",+NFL!#REF!,0))</f>
        <v>0</v>
      </c>
      <c r="BG229" s="81">
        <f>IF(+NFL!$F325="Green Bay",+NFL!#REF!,IF(+NFL!$H325="Green Bay",+NFL!#REF!,0))</f>
        <v>0</v>
      </c>
      <c r="BH229" s="96">
        <f>IF(+NFL!$F325="Green Bay",+NFL!#REF!,IF(+NFL!$H325="Green Bay",+NFL!#REF!,0))</f>
        <v>0</v>
      </c>
      <c r="BI229" s="70">
        <f>IF(+NFL!$F325="Green Bay",+NFL!#REF!,IF(+NFL!$H325="Green Bay",+NFL!#REF!,0))</f>
        <v>0</v>
      </c>
      <c r="BJ229" s="124">
        <f>IF(+NFL!$F325="Green Bay",+NFL!#REF!,IF(+NFL!$H325="Green Bay",+NFL!#REF!,0))</f>
        <v>0</v>
      </c>
      <c r="BK229" s="182">
        <f>IF(+NFL!$F325="Green Bay",+NFL!#REF!,IF(+NFL!$H325="Green Bay",+NFL!#REF!,0))</f>
        <v>0</v>
      </c>
    </row>
    <row r="230" spans="1:63" x14ac:dyDescent="0.8">
      <c r="A230" s="70">
        <f>IF(+NFL!$F304="Green Bay",+NFL!A304,IF(+NFL!$H304="Green Bay",+NFL!A304,0))</f>
        <v>18</v>
      </c>
      <c r="B230" s="480" t="str">
        <f>IF(+NFL!$F304="Green Bay",+NFL!B304,IF(+NFL!$H304="Green Bay",+NFL!B304,0))</f>
        <v>Sun</v>
      </c>
      <c r="C230" s="72">
        <f>IF(+NFL!$F304="Green Bay",+NFL!C304,IF(+NFL!$H304="Green Bay",+NFL!C304,0))</f>
        <v>44570</v>
      </c>
      <c r="D230" s="73">
        <f>IF(+NFL!$F304="Green Bay",+NFL!D304,IF(+NFL!$H304="Green Bay",+NFL!D304,0))</f>
        <v>0.54166666666666663</v>
      </c>
      <c r="E230" s="70" t="str">
        <f>IF(+NFL!$F304="Green Bay",+NFL!E304,IF(+NFL!$H304="Green Bay",+NFL!E304,0))</f>
        <v>Fox</v>
      </c>
      <c r="F230" s="176" t="str">
        <f>IF(+NFL!$F304="Green Bay",+NFL!F304,IF(+NFL!$H304="Green Bay",+NFL!F304,0))</f>
        <v>Green Bay</v>
      </c>
      <c r="G230" s="70" t="str">
        <f>IF(+NFL!$F304="Green Bay",+NFL!G304,IF(+NFL!$H304="Green Bay",+NFL!G304,0))</f>
        <v>NFCN</v>
      </c>
      <c r="H230" s="176" t="str">
        <f>IF(+NFL!$F304="Green Bay",+NFL!H304,IF(+NFL!$H304="Green Bay",+NFL!H304,0))</f>
        <v>Detroit</v>
      </c>
      <c r="I230" s="70" t="str">
        <f>IF(+NFL!$F304="Green Bay",+NFL!I304,IF(+NFL!$H304="Green Bay",+NFL!I304,0))</f>
        <v>NFCN</v>
      </c>
      <c r="J230" s="496" t="str">
        <f>IF(+NFL!$F304="Green Bay",+NFL!J304,IF(+NFL!$H304="Green Bay",+NFL!J304,0))</f>
        <v>Green Bay</v>
      </c>
      <c r="K230" s="510" t="str">
        <f>IF(+NFL!$F304="Green Bay",+NFL!K304,IF(+NFL!$H304="Green Bay",+NFL!K304,0))</f>
        <v>Detroit</v>
      </c>
      <c r="L230" s="572">
        <f>IF(+NFL!$F304="Green Bay",+NFL!L304,IF(+NFL!$H304="Green Bay",+NFL!L304,0))</f>
        <v>4</v>
      </c>
      <c r="M230" s="573">
        <f>IF(+NFL!$F304="Green Bay",+NFL!M304,IF(+NFL!$H304="Green Bay",+NFL!M304,0))</f>
        <v>45</v>
      </c>
      <c r="N230" s="583" t="str">
        <f>IF(+NFL!$F304="Green Bay",+NFL!N304,IF(+NFL!$H304="Green Bay",+NFL!N304,0))</f>
        <v>Detroit</v>
      </c>
      <c r="O230" s="584">
        <f>IF(+NFL!$F304="Green Bay",+NFL!O304,IF(+NFL!$H304="Green Bay",+NFL!O304,0))</f>
        <v>37</v>
      </c>
      <c r="P230" s="583" t="str">
        <f>IF(+NFL!$F304="Green Bay",+NFL!P304,IF(+NFL!$H304="Green Bay",+NFL!P304,0))</f>
        <v>Green Bay</v>
      </c>
      <c r="Q230" s="585">
        <f>IF(+NFL!$F304="Green Bay",+NFL!Q304,IF(+NFL!$H304="Green Bay",+NFL!Q304,0))</f>
        <v>11</v>
      </c>
      <c r="R230" s="586" t="str">
        <f>IF(+NFL!$F304="Green Bay",+NFL!R304,IF(+NFL!$H304="Green Bay",+NFL!R304,0))</f>
        <v>Detroit</v>
      </c>
      <c r="S230" s="585" t="str">
        <f>IF(+NFL!$F304="Green Bay",+NFL!S304,IF(+NFL!$H304="Green Bay",+NFL!S304,0))</f>
        <v>Green Bay</v>
      </c>
      <c r="T230" s="587">
        <f>IF(+NFL!$F304="Green Bay",+NFL!T304,IF(+NFL!$H304="Green Bay",+NFL!T304,0))</f>
        <v>0</v>
      </c>
      <c r="U230" s="585" t="str">
        <f>IF(+NFL!$F304="Green Bay",+NFL!U304,IF(+NFL!$H304="Green Bay",+NFL!U304,0))</f>
        <v>L</v>
      </c>
      <c r="V230" s="586">
        <f>IF(+NFL!$F332="Green Bay",+NFL!#REF!,IF(+NFL!$H332="Green Bay",+NFL!#REF!,0))</f>
        <v>0</v>
      </c>
      <c r="W230" s="585">
        <f>IF(+NFL!$F332="Green Bay",+NFL!#REF!,IF(+NFL!$H332="Green Bay",+NFL!#REF!,0))</f>
        <v>0</v>
      </c>
      <c r="X230" s="587">
        <f>IF(+NFL!$F332="Green Bay",+NFL!#REF!,IF(+NFL!$H332="Green Bay",+NFL!#REF!,0))</f>
        <v>0</v>
      </c>
      <c r="Y230" s="585">
        <f>IF(+NFL!$F332="Green Bay",+NFL!#REF!,IF(+NFL!$H332="Green Bay",+NFL!#REF!,0))</f>
        <v>0</v>
      </c>
      <c r="Z230" s="586">
        <f>IF(+NFL!$F332="Green Bay",+NFL!#REF!,IF(+NFL!$H332="Green Bay",+NFL!#REF!,0))</f>
        <v>0</v>
      </c>
      <c r="AA230" s="589">
        <f>IF(+NFL!$F332="Green Bay",+NFL!#REF!,IF(+NFL!$H332="Green Bay",+NFL!#REF!,0))</f>
        <v>0</v>
      </c>
      <c r="AB230" s="124">
        <f>IF(+NFL!$F332="Green Bay",+NFL!#REF!,IF(+NFL!$H332="Green Bay",+NFL!#REF!,0))</f>
        <v>0</v>
      </c>
      <c r="AC230" s="182">
        <f>IF(+NFL!$F332="Green Bay",+NFL!#REF!,IF(+NFL!$H332="Green Bay",+NFL!#REF!,0))</f>
        <v>0</v>
      </c>
      <c r="AD230" s="496">
        <f>IF(+NFL!$F332="Green Bay",+NFL!#REF!,IF(+NFL!$H332="Green Bay",+NFL!#REF!,0))</f>
        <v>0</v>
      </c>
      <c r="AE230" s="565">
        <f>IF(+NFL!$F332="Green Bay",+NFL!#REF!,IF(+NFL!$H332="Green Bay",+NFL!#REF!,0))</f>
        <v>0</v>
      </c>
      <c r="AF230" s="496">
        <f>IF(+NFL!$F332="Green Bay",+NFL!#REF!,IF(+NFL!$H332="Green Bay",+NFL!#REF!,0))</f>
        <v>0</v>
      </c>
      <c r="AG230" s="576">
        <f>IF(+NFL!$F332="Green Bay",+NFL!#REF!,IF(+NFL!$H332="Green Bay",+NFL!#REF!,0))</f>
        <v>0</v>
      </c>
      <c r="AH230" s="496">
        <f>IF(+NFL!$F332="Green Bay",+NFL!#REF!,IF(+NFL!$H332="Green Bay",+NFL!#REF!,0))</f>
        <v>0</v>
      </c>
      <c r="AI230" s="565">
        <f>IF(+NFL!$F332="Green Bay",+NFL!#REF!,IF(+NFL!$H332="Green Bay",+NFL!#REF!,0))</f>
        <v>0</v>
      </c>
      <c r="AJ230" s="496">
        <f>IF(+NFL!$F332="Green Bay",+NFL!#REF!,IF(+NFL!$H332="Green Bay",+NFL!#REF!,0))</f>
        <v>0</v>
      </c>
      <c r="AK230" s="565">
        <f>IF(+NFL!$F332="Green Bay",+NFL!#REF!,IF(+NFL!$H332="Green Bay",+NFL!#REF!,0))</f>
        <v>0</v>
      </c>
      <c r="AL230" s="81">
        <f>IF(+NFL!$F332="Green Bay",+NFL!#REF!,IF(+NFL!$H332="Green Bay",+NFL!#REF!,0))</f>
        <v>0</v>
      </c>
      <c r="AM230" s="82">
        <f>IF(+NFL!$F332="Green Bay",+NFL!#REF!,IF(+NFL!$H332="Green Bay",+NFL!#REF!,0))</f>
        <v>0</v>
      </c>
      <c r="AN230" s="81">
        <f>IF(+NFL!$F332="Green Bay",+NFL!#REF!,IF(+NFL!$H332="Green Bay",+NFL!#REF!,0))</f>
        <v>0</v>
      </c>
      <c r="AO230" s="83">
        <f>IF(+NFL!$F332="Green Bay",+NFL!#REF!,IF(+NFL!$H332="Green Bay",+NFL!#REF!,0))</f>
        <v>0</v>
      </c>
      <c r="AP230" s="480">
        <f>IF(+NFL!$F332="Green Bay",+NFL!#REF!,IF(+NFL!$H332="Green Bay",+NFL!#REF!,0))</f>
        <v>0</v>
      </c>
      <c r="AQ230" s="72">
        <f>IF(+NFL!$F332="Green Bay",+NFL!#REF!,IF(+NFL!$H332="Green Bay",+NFL!#REF!,0))</f>
        <v>0</v>
      </c>
      <c r="AR230" s="81">
        <f>IF(+NFL!$F332="Green Bay",+NFL!#REF!,IF(+NFL!$H332="Green Bay",+NFL!#REF!,0))</f>
        <v>0</v>
      </c>
      <c r="AS230" s="96">
        <f>IF(+NFL!$F332="Green Bay",+NFL!#REF!,IF(+NFL!$H332="Green Bay",+NFL!#REF!,0))</f>
        <v>0</v>
      </c>
      <c r="AT230" s="96">
        <f>IF(+NFL!$F332="Green Bay",+NFL!#REF!,IF(+NFL!$H332="Green Bay",+NFL!#REF!,0))</f>
        <v>0</v>
      </c>
      <c r="AU230" s="81">
        <f>IF(+NFL!$F332="Green Bay",+NFL!#REF!,IF(+NFL!$H332="Green Bay",+NFL!#REF!,0))</f>
        <v>0</v>
      </c>
      <c r="AV230" s="96">
        <f>IF(+NFL!$F332="Green Bay",+NFL!#REF!,IF(+NFL!$H332="Green Bay",+NFL!#REF!,0))</f>
        <v>0</v>
      </c>
      <c r="AW230" s="70">
        <f>IF(+NFL!$F332="Green Bay",+NFL!#REF!,IF(+NFL!$H332="Green Bay",+NFL!#REF!,0))</f>
        <v>0</v>
      </c>
      <c r="AX230" s="96">
        <f>IF(+NFL!$F332="Green Bay",+NFL!#REF!,IF(+NFL!$H332="Green Bay",+NFL!#REF!,0))</f>
        <v>0</v>
      </c>
      <c r="AY230" s="81">
        <f>IF(+NFL!$F332="Green Bay",+NFL!#REF!,IF(+NFL!$H332="Green Bay",+NFL!#REF!,0))</f>
        <v>0</v>
      </c>
      <c r="AZ230" s="96">
        <f>IF(+NFL!$F332="Green Bay",+NFL!#REF!,IF(+NFL!$H332="Green Bay",+NFL!#REF!,0))</f>
        <v>0</v>
      </c>
      <c r="BA230" s="70">
        <f>IF(+NFL!$F332="Green Bay",+NFL!#REF!,IF(+NFL!$H332="Green Bay",+NFL!#REF!,0))</f>
        <v>0</v>
      </c>
      <c r="BB230" s="70">
        <f>IF(+NFL!$F332="Green Bay",+NFL!#REF!,IF(+NFL!$H332="Green Bay",+NFL!#REF!,0))</f>
        <v>0</v>
      </c>
      <c r="BC230" s="592">
        <f>IF(+NFL!$F332="Green Bay",+NFL!#REF!,IF(+NFL!$H332="Green Bay",+NFL!#REF!,0))</f>
        <v>0</v>
      </c>
      <c r="BD230" s="81">
        <f>IF(+NFL!$F332="Green Bay",+NFL!#REF!,IF(+NFL!$H332="Green Bay",+NFL!#REF!,0))</f>
        <v>0</v>
      </c>
      <c r="BE230" s="96">
        <f>IF(+NFL!$F332="Green Bay",+NFL!#REF!,IF(+NFL!$H332="Green Bay",+NFL!#REF!,0))</f>
        <v>0</v>
      </c>
      <c r="BF230" s="70">
        <f>IF(+NFL!$F332="Green Bay",+NFL!#REF!,IF(+NFL!$H332="Green Bay",+NFL!#REF!,0))</f>
        <v>0</v>
      </c>
      <c r="BG230" s="81">
        <f>IF(+NFL!$F332="Green Bay",+NFL!#REF!,IF(+NFL!$H332="Green Bay",+NFL!#REF!,0))</f>
        <v>0</v>
      </c>
      <c r="BH230" s="96">
        <f>IF(+NFL!$F332="Green Bay",+NFL!#REF!,IF(+NFL!$H332="Green Bay",+NFL!#REF!,0))</f>
        <v>0</v>
      </c>
      <c r="BI230" s="70">
        <f>IF(+NFL!$F332="Green Bay",+NFL!#REF!,IF(+NFL!$H332="Green Bay",+NFL!#REF!,0))</f>
        <v>0</v>
      </c>
      <c r="BJ230" s="124">
        <f>IF(+NFL!$F332="Green Bay",+NFL!#REF!,IF(+NFL!$H332="Green Bay",+NFL!#REF!,0))</f>
        <v>0</v>
      </c>
      <c r="BK230" s="182">
        <f>IF(+NFL!$F332="Green Bay",+NFL!#REF!,IF(+NFL!$H332="Green Bay",+NFL!#REF!,0))</f>
        <v>0</v>
      </c>
    </row>
    <row r="231" spans="1:63" x14ac:dyDescent="0.8">
      <c r="B231" s="70"/>
      <c r="F231" s="1311" t="str">
        <f>H232</f>
        <v>Houston</v>
      </c>
      <c r="G231" s="1312"/>
      <c r="H231" s="1312"/>
      <c r="I231" s="1313"/>
      <c r="N231" s="583"/>
      <c r="P231" s="583"/>
      <c r="R231" s="586"/>
      <c r="S231" s="588"/>
      <c r="U231" s="589"/>
      <c r="X231" s="587"/>
      <c r="AA231" s="589"/>
      <c r="AG231" s="576"/>
      <c r="AI231" s="576"/>
      <c r="AM231" s="96"/>
      <c r="AO231" s="70"/>
      <c r="AY231" s="81"/>
      <c r="AZ231" s="96"/>
      <c r="BA231" s="70"/>
      <c r="BB231" s="70"/>
      <c r="BF231" s="70"/>
    </row>
    <row r="232" spans="1:63" x14ac:dyDescent="0.8">
      <c r="A232" s="70">
        <f>IF(+NFL!$F5="Houston",+NFL!A5,IF(+NFL!$H5="Houston",+NFL!A5,0))</f>
        <v>1</v>
      </c>
      <c r="B232" s="70" t="str">
        <f>IF(+NFL!$F5="Houston",+NFL!B5,IF(+NFL!$H5="Houston",+NFL!B5,0))</f>
        <v>Sun</v>
      </c>
      <c r="C232" s="72">
        <f>IF(+NFL!$F5="Houston",+NFL!C5,IF(+NFL!$H5="Houston",+NFL!C5,0))</f>
        <v>44451</v>
      </c>
      <c r="D232" s="73">
        <f>IF(+NFL!$F5="Houston",+NFL!D5,IF(+NFL!$H5="Houston",+NFL!D5,0))</f>
        <v>0.54166666666666663</v>
      </c>
      <c r="E232" s="70" t="str">
        <f>IF(+NFL!$F5="Houston",+NFL!E5,IF(+NFL!$H5="Houston",+NFL!E5,0))</f>
        <v>CBS</v>
      </c>
      <c r="F232" s="176" t="str">
        <f>IF(+NFL!$F5="Houston",+NFL!F5,IF(+NFL!$H5="Houston",+NFL!F5,0))</f>
        <v>Jacksonville</v>
      </c>
      <c r="G232" s="70" t="str">
        <f>IF(+NFL!$F5="Houston",+NFL!G5,IF(+NFL!$H5="Houston",+NFL!G5,0))</f>
        <v>AFCS</v>
      </c>
      <c r="H232" s="176" t="str">
        <f>IF(+NFL!$F5="Houston",+NFL!H5,IF(+NFL!$H5="Houston",+NFL!H5,0))</f>
        <v>Houston</v>
      </c>
      <c r="I232" s="123" t="str">
        <f>IF(+NFL!$F5="Houston",+NFL!I5,IF(+NFL!$H5="Houston",+NFL!I5,0))</f>
        <v>AFCS</v>
      </c>
      <c r="J232" s="496" t="str">
        <f>IF(+NFL!$F5="Houston",+NFL!J5,IF(+NFL!$H5="Houston",+NFL!J5,0))</f>
        <v>Jacksonville</v>
      </c>
      <c r="K232" s="510" t="str">
        <f>IF(+NFL!$F5="Houston",+NFL!K5,IF(+NFL!$H5="Houston",+NFL!K5,0))</f>
        <v>Houston</v>
      </c>
      <c r="L232" s="508">
        <f>IF(+NFL!$F5="Houston",+NFL!L5,IF(+NFL!$H5="Houston",+NFL!L5,0))</f>
        <v>3</v>
      </c>
      <c r="M232" s="574">
        <f>IF(+NFL!$F5="Houston",+NFL!M5,IF(+NFL!$H5="Houston",+NFL!M5,0))</f>
        <v>45</v>
      </c>
      <c r="N232" s="583" t="str">
        <f>IF(+NFL!$F5="Houston",+NFL!N5,IF(+NFL!$H5="Houston",+NFL!N5,0))</f>
        <v>Houston</v>
      </c>
      <c r="O232" s="584">
        <f>IF(+NFL!$F5="Houston",+NFL!O5,IF(+NFL!$H5="Houston",+NFL!O5,0))</f>
        <v>37</v>
      </c>
      <c r="P232" s="583" t="str">
        <f>IF(+NFL!$F5="Houston",+NFL!P5,IF(+NFL!$H5="Houston",+NFL!P5,0))</f>
        <v>Jacksonville</v>
      </c>
      <c r="Q232" s="585">
        <f>IF(+NFL!$F5="Houston",+NFL!Q5,IF(+NFL!$H5="Houston",+NFL!Q5,0))</f>
        <v>21</v>
      </c>
      <c r="R232" s="586" t="str">
        <f>IF(+NFL!$F5="Houston",+NFL!R5,IF(+NFL!$H5="Houston",+NFL!R5,0))</f>
        <v>Houston</v>
      </c>
      <c r="S232" s="588" t="str">
        <f>IF(+NFL!$F5="Houston",+NFL!S5,IF(+NFL!$H5="Houston",+NFL!S5,0))</f>
        <v>Jacksonville</v>
      </c>
      <c r="T232" s="586" t="str">
        <f>IF(+NFL!$F5="Houston",+NFL!T5,IF(+NFL!$H5="Houston",+NFL!T5,0))</f>
        <v>Jacksonville</v>
      </c>
      <c r="U232" s="589" t="str">
        <f>IF(+NFL!$F5="Houston",+NFL!U5,IF(+NFL!$H5="Houston",+NFL!U5,0))</f>
        <v>L</v>
      </c>
      <c r="X232" s="587"/>
      <c r="AA232" s="589"/>
      <c r="AG232" s="576"/>
      <c r="AI232" s="576"/>
      <c r="AM232" s="96"/>
      <c r="AO232" s="70"/>
      <c r="AP232" s="480"/>
      <c r="AQ232" s="72"/>
      <c r="AY232" s="81"/>
      <c r="AZ232" s="96"/>
      <c r="BA232" s="70"/>
      <c r="BB232" s="70"/>
      <c r="BC232" s="592"/>
      <c r="BF232" s="70"/>
    </row>
    <row r="233" spans="1:63" x14ac:dyDescent="0.8">
      <c r="A233" s="70">
        <f>IF(+NFL!$F22="Houston",+NFL!A22,IF(+NFL!$H22="Houston",+NFL!A22,0))</f>
        <v>2</v>
      </c>
      <c r="B233" s="70" t="str">
        <f>IF(+NFL!$F22="Houston",+NFL!B22,IF(+NFL!$H22="Houston",+NFL!B22,0))</f>
        <v>Sun</v>
      </c>
      <c r="C233" s="72">
        <f>IF(+NFL!$F22="Houston",+NFL!C22,IF(+NFL!$H22="Houston",+NFL!C22,0))</f>
        <v>44458</v>
      </c>
      <c r="D233" s="73">
        <f>IF(+NFL!$F22="Houston",+NFL!D22,IF(+NFL!$H22="Houston",+NFL!D22,0))</f>
        <v>0.54166666666666663</v>
      </c>
      <c r="E233" s="70" t="str">
        <f>IF(+NFL!$F22="Houston",+NFL!E22,IF(+NFL!$H22="Houston",+NFL!E22,0))</f>
        <v>CBS</v>
      </c>
      <c r="F233" s="176" t="str">
        <f>IF(+NFL!$F22="Houston",+NFL!F22,IF(+NFL!$H22="Houston",+NFL!F22,0))</f>
        <v>Houston</v>
      </c>
      <c r="G233" s="70" t="str">
        <f>IF(+NFL!$F22="Houston",+NFL!G22,IF(+NFL!$H22="Houston",+NFL!G22,0))</f>
        <v>AFCS</v>
      </c>
      <c r="H233" s="176" t="str">
        <f>IF(+NFL!$F22="Houston",+NFL!H22,IF(+NFL!$H22="Houston",+NFL!H22,0))</f>
        <v>Cleveland</v>
      </c>
      <c r="I233" s="123" t="str">
        <f>IF(+NFL!$F22="Houston",+NFL!I22,IF(+NFL!$H22="Houston",+NFL!I22,0))</f>
        <v>AFCN</v>
      </c>
      <c r="J233" s="496" t="str">
        <f>IF(+NFL!$F22="Houston",+NFL!J22,IF(+NFL!$H22="Houston",+NFL!J22,0))</f>
        <v>Cleveland</v>
      </c>
      <c r="K233" s="510" t="str">
        <f>IF(+NFL!$F22="Houston",+NFL!K22,IF(+NFL!$H22="Houston",+NFL!K22,0))</f>
        <v>Houston</v>
      </c>
      <c r="L233" s="508">
        <f>IF(+NFL!$F22="Houston",+NFL!L22,IF(+NFL!$H22="Houston",+NFL!L22,0))</f>
        <v>12.5</v>
      </c>
      <c r="M233" s="574">
        <f>IF(+NFL!$F22="Houston",+NFL!M22,IF(+NFL!$H22="Houston",+NFL!M22,0))</f>
        <v>48</v>
      </c>
      <c r="N233" s="583" t="str">
        <f>IF(+NFL!$F22="Houston",+NFL!N22,IF(+NFL!$H22="Houston",+NFL!N22,0))</f>
        <v>Cleveland</v>
      </c>
      <c r="O233" s="584">
        <f>IF(+NFL!$F22="Houston",+NFL!O22,IF(+NFL!$H22="Houston",+NFL!O22,0))</f>
        <v>31</v>
      </c>
      <c r="P233" s="583" t="str">
        <f>IF(+NFL!$F22="Houston",+NFL!P22,IF(+NFL!$H22="Houston",+NFL!P22,0))</f>
        <v>Houston</v>
      </c>
      <c r="Q233" s="585">
        <f>IF(+NFL!$F22="Houston",+NFL!Q22,IF(+NFL!$H22="Houston",+NFL!Q22,0))</f>
        <v>21</v>
      </c>
      <c r="R233" s="586" t="str">
        <f>IF(+NFL!$F22="Houston",+NFL!R22,IF(+NFL!$H22="Houston",+NFL!R22,0))</f>
        <v>Houston</v>
      </c>
      <c r="S233" s="588" t="str">
        <f>IF(+NFL!$F22="Houston",+NFL!S22,IF(+NFL!$H22="Houston",+NFL!S22,0))</f>
        <v>Cleveland</v>
      </c>
      <c r="T233" s="586" t="str">
        <f>IF(+NFL!$F22="Houston",+NFL!T22,IF(+NFL!$H22="Houston",+NFL!T22,0))</f>
        <v>Houston</v>
      </c>
      <c r="U233" s="589" t="str">
        <f>IF(+NFL!$F22="Houston",+NFL!U22,IF(+NFL!$H22="Houston",+NFL!U22,0))</f>
        <v>W</v>
      </c>
      <c r="X233" s="587"/>
      <c r="AA233" s="589"/>
      <c r="AG233" s="576"/>
      <c r="AI233" s="576"/>
      <c r="AM233" s="96"/>
      <c r="AO233" s="70"/>
      <c r="AP233" s="480"/>
      <c r="AQ233" s="72"/>
      <c r="AY233" s="81"/>
      <c r="AZ233" s="96"/>
      <c r="BA233" s="70"/>
      <c r="BB233" s="70"/>
      <c r="BC233" s="592"/>
      <c r="BF233" s="70"/>
    </row>
    <row r="234" spans="1:63" x14ac:dyDescent="0.8">
      <c r="A234" s="70">
        <f>IF(+NFL!$F36="Houston",+NFL!A36,IF(+NFL!$H36="Houston",+NFL!A36,0))</f>
        <v>3</v>
      </c>
      <c r="B234" s="70" t="str">
        <f>IF(+NFL!$F36="Houston",+NFL!B36,IF(+NFL!$H36="Houston",+NFL!B36,0))</f>
        <v>Thurs</v>
      </c>
      <c r="C234" s="72">
        <f>IF(+NFL!$F36="Houston",+NFL!C36,IF(+NFL!$H36="Houston",+NFL!C36,0))</f>
        <v>44462</v>
      </c>
      <c r="D234" s="73">
        <f>IF(+NFL!$F36="Houston",+NFL!D36,IF(+NFL!$H36="Houston",+NFL!D36,0))</f>
        <v>0.84375</v>
      </c>
      <c r="E234" s="70" t="str">
        <f>IF(+NFL!$F36="Houston",+NFL!E36,IF(+NFL!$H36="Houston",+NFL!E36,0))</f>
        <v>NFL</v>
      </c>
      <c r="F234" s="176" t="str">
        <f>IF(+NFL!$F36="Houston",+NFL!F36,IF(+NFL!$H36="Houston",+NFL!F36,0))</f>
        <v>Carolina</v>
      </c>
      <c r="G234" s="70" t="str">
        <f>IF(+NFL!$F36="Houston",+NFL!G36,IF(+NFL!$H36="Houston",+NFL!G36,0))</f>
        <v>NFCS</v>
      </c>
      <c r="H234" s="176" t="str">
        <f>IF(+NFL!$F36="Houston",+NFL!H36,IF(+NFL!$H36="Houston",+NFL!H36,0))</f>
        <v>Houston</v>
      </c>
      <c r="I234" s="123" t="str">
        <f>IF(+NFL!$F36="Houston",+NFL!I36,IF(+NFL!$H36="Houston",+NFL!I36,0))</f>
        <v>AFCS</v>
      </c>
      <c r="J234" s="496" t="str">
        <f>IF(+NFL!$F36="Houston",+NFL!J36,IF(+NFL!$H36="Houston",+NFL!J36,0))</f>
        <v>Carolina</v>
      </c>
      <c r="K234" s="510" t="str">
        <f>IF(+NFL!$F36="Houston",+NFL!K36,IF(+NFL!$H36="Houston",+NFL!K36,0))</f>
        <v>Houston</v>
      </c>
      <c r="L234" s="508">
        <f>IF(+NFL!$F36="Houston",+NFL!L36,IF(+NFL!$H36="Houston",+NFL!L36,0))</f>
        <v>8</v>
      </c>
      <c r="M234" s="574">
        <f>IF(+NFL!$F36="Houston",+NFL!M36,IF(+NFL!$H36="Houston",+NFL!M36,0))</f>
        <v>43</v>
      </c>
      <c r="N234" s="583" t="str">
        <f>IF(+NFL!$F36="Houston",+NFL!N36,IF(+NFL!$H36="Houston",+NFL!N36,0))</f>
        <v>Carolina</v>
      </c>
      <c r="O234" s="584">
        <f>IF(+NFL!$F36="Houston",+NFL!O36,IF(+NFL!$H36="Houston",+NFL!O36,0))</f>
        <v>24</v>
      </c>
      <c r="P234" s="583" t="str">
        <f>IF(+NFL!$F36="Houston",+NFL!P36,IF(+NFL!$H36="Houston",+NFL!P36,0))</f>
        <v>Houston</v>
      </c>
      <c r="Q234" s="585">
        <f>IF(+NFL!$F36="Houston",+NFL!Q36,IF(+NFL!$H36="Houston",+NFL!Q36,0))</f>
        <v>9</v>
      </c>
      <c r="R234" s="586" t="str">
        <f>IF(+NFL!$F36="Houston",+NFL!R36,IF(+NFL!$H36="Houston",+NFL!R36,0))</f>
        <v>Carolina</v>
      </c>
      <c r="S234" s="588" t="str">
        <f>IF(+NFL!$F36="Houston",+NFL!S36,IF(+NFL!$H36="Houston",+NFL!S36,0))</f>
        <v>Houston</v>
      </c>
      <c r="T234" s="586" t="str">
        <f>IF(+NFL!$F36="Houston",+NFL!T36,IF(+NFL!$H36="Houston",+NFL!T36,0))</f>
        <v>Carolina</v>
      </c>
      <c r="U234" s="589" t="str">
        <f>IF(+NFL!$F36="Houston",+NFL!U36,IF(+NFL!$H36="Houston",+NFL!U36,0))</f>
        <v>W</v>
      </c>
      <c r="V234" s="586">
        <f>IF(+NFL!$F37="Houston",+NFL!#REF!,IF(+NFL!$H37="Houston",+NFL!#REF!,0))</f>
        <v>0</v>
      </c>
      <c r="W234" s="585">
        <f>IF(+NFL!$F37="Houston",+NFL!#REF!,IF(+NFL!$H37="Houston",+NFL!#REF!,0))</f>
        <v>0</v>
      </c>
      <c r="X234" s="587">
        <f>IF(+NFL!$F37="Houston",+NFL!#REF!,IF(+NFL!$H37="Houston",+NFL!#REF!,0))</f>
        <v>0</v>
      </c>
      <c r="Y234" s="585">
        <f>IF(+NFL!$F37="Houston",+NFL!#REF!,IF(+NFL!$H37="Houston",+NFL!#REF!,0))</f>
        <v>0</v>
      </c>
      <c r="Z234" s="586">
        <f>IF(+NFL!$F37="Houston",+NFL!#REF!,IF(+NFL!$H37="Houston",+NFL!#REF!,0))</f>
        <v>0</v>
      </c>
      <c r="AA234" s="589">
        <f>IF(+NFL!$F37="Houston",+NFL!#REF!,IF(+NFL!$H37="Houston",+NFL!#REF!,0))</f>
        <v>0</v>
      </c>
      <c r="AB234" s="124">
        <f>IF(+NFL!$F37="Houston",+NFL!#REF!,IF(+NFL!$H37="Houston",+NFL!#REF!,0))</f>
        <v>0</v>
      </c>
      <c r="AC234" s="182">
        <f>IF(+NFL!$F37="Houston",+NFL!#REF!,IF(+NFL!$H37="Houston",+NFL!#REF!,0))</f>
        <v>0</v>
      </c>
      <c r="AD234" s="496">
        <f>IF(+NFL!$F37="Houston",+NFL!#REF!,IF(+NFL!$H37="Houston",+NFL!#REF!,0))</f>
        <v>0</v>
      </c>
      <c r="AE234" s="565">
        <f>IF(+NFL!$F37="Houston",+NFL!#REF!,IF(+NFL!$H37="Houston",+NFL!#REF!,0))</f>
        <v>0</v>
      </c>
      <c r="AF234" s="496">
        <f>IF(+NFL!$F37="Houston",+NFL!#REF!,IF(+NFL!$H37="Houston",+NFL!#REF!,0))</f>
        <v>0</v>
      </c>
      <c r="AG234" s="576">
        <f>IF(+NFL!$F37="Houston",+NFL!#REF!,IF(+NFL!$H37="Houston",+NFL!#REF!,0))</f>
        <v>0</v>
      </c>
      <c r="AH234" s="496">
        <f>IF(+NFL!$F37="Houston",+NFL!#REF!,IF(+NFL!$H37="Houston",+NFL!#REF!,0))</f>
        <v>0</v>
      </c>
      <c r="AI234" s="576">
        <f>IF(+NFL!$F37="Houston",+NFL!#REF!,IF(+NFL!$H37="Houston",+NFL!#REF!,0))</f>
        <v>0</v>
      </c>
      <c r="AJ234" s="496">
        <f>IF(+NFL!$F37="Houston",+NFL!#REF!,IF(+NFL!$H37="Houston",+NFL!#REF!,0))</f>
        <v>0</v>
      </c>
      <c r="AK234" s="565">
        <f>IF(+NFL!$F37="Houston",+NFL!#REF!,IF(+NFL!$H37="Houston",+NFL!#REF!,0))</f>
        <v>0</v>
      </c>
      <c r="AL234" s="81">
        <f>IF(+NFL!$F37="Houston",+NFL!#REF!,IF(+NFL!$H37="Houston",+NFL!#REF!,0))</f>
        <v>0</v>
      </c>
      <c r="AM234" s="96">
        <f>IF(+NFL!$F37="Houston",+NFL!#REF!,IF(+NFL!$H37="Houston",+NFL!#REF!,0))</f>
        <v>0</v>
      </c>
      <c r="AN234" s="81">
        <f>IF(+NFL!$F37="Houston",+NFL!#REF!,IF(+NFL!$H37="Houston",+NFL!#REF!,0))</f>
        <v>0</v>
      </c>
      <c r="AO234" s="70">
        <f>IF(+NFL!$F37="Houston",+NFL!#REF!,IF(+NFL!$H37="Houston",+NFL!#REF!,0))</f>
        <v>0</v>
      </c>
      <c r="AP234" s="480">
        <f>IF(+NFL!$F37="Houston",+NFL!#REF!,IF(+NFL!$H37="Houston",+NFL!#REF!,0))</f>
        <v>0</v>
      </c>
      <c r="AQ234" s="72">
        <f>IF(+NFL!$F37="Houston",+NFL!#REF!,IF(+NFL!$H37="Houston",+NFL!#REF!,0))</f>
        <v>0</v>
      </c>
      <c r="AR234" s="81">
        <f>IF(+NFL!$F37="Houston",+NFL!#REF!,IF(+NFL!$H37="Houston",+NFL!#REF!,0))</f>
        <v>0</v>
      </c>
      <c r="AS234" s="96">
        <f>IF(+NFL!$F37="Houston",+NFL!#REF!,IF(+NFL!$H37="Houston",+NFL!#REF!,0))</f>
        <v>0</v>
      </c>
      <c r="AT234" s="96">
        <f>IF(+NFL!$F37="Houston",+NFL!#REF!,IF(+NFL!$H37="Houston",+NFL!#REF!,0))</f>
        <v>0</v>
      </c>
      <c r="AU234" s="81">
        <f>IF(+NFL!$F37="Houston",+NFL!#REF!,IF(+NFL!$H37="Houston",+NFL!#REF!,0))</f>
        <v>0</v>
      </c>
      <c r="AV234" s="96">
        <f>IF(+NFL!$F37="Houston",+NFL!#REF!,IF(+NFL!$H37="Houston",+NFL!#REF!,0))</f>
        <v>0</v>
      </c>
      <c r="AW234" s="70">
        <f>IF(+NFL!$F37="Houston",+NFL!#REF!,IF(+NFL!$H37="Houston",+NFL!#REF!,0))</f>
        <v>0</v>
      </c>
      <c r="AX234" s="96">
        <f>IF(+NFL!$F37="Houston",+NFL!#REF!,IF(+NFL!$H37="Houston",+NFL!#REF!,0))</f>
        <v>0</v>
      </c>
      <c r="AY234" s="81">
        <f>IF(+NFL!$F37="Houston",+NFL!#REF!,IF(+NFL!$H37="Houston",+NFL!#REF!,0))</f>
        <v>0</v>
      </c>
      <c r="AZ234" s="96">
        <f>IF(+NFL!$F37="Houston",+NFL!#REF!,IF(+NFL!$H37="Houston",+NFL!#REF!,0))</f>
        <v>0</v>
      </c>
      <c r="BA234" s="70">
        <f>IF(+NFL!$F37="Houston",+NFL!#REF!,IF(+NFL!$H37="Houston",+NFL!#REF!,0))</f>
        <v>0</v>
      </c>
      <c r="BB234" s="70">
        <f>IF(+NFL!$F37="Houston",+NFL!#REF!,IF(+NFL!$H37="Houston",+NFL!#REF!,0))</f>
        <v>0</v>
      </c>
      <c r="BC234" s="592">
        <f>IF(+NFL!$F37="Houston",+NFL!#REF!,IF(+NFL!$H37="Houston",+NFL!#REF!,0))</f>
        <v>0</v>
      </c>
      <c r="BD234" s="81">
        <f>IF(+NFL!$F37="Houston",+NFL!#REF!,IF(+NFL!$H37="Houston",+NFL!#REF!,0))</f>
        <v>0</v>
      </c>
      <c r="BE234" s="96">
        <f>IF(+NFL!$F37="Houston",+NFL!#REF!,IF(+NFL!$H37="Houston",+NFL!#REF!,0))</f>
        <v>0</v>
      </c>
      <c r="BF234" s="70">
        <f>IF(+NFL!$F37="Houston",+NFL!#REF!,IF(+NFL!$H37="Houston",+NFL!#REF!,0))</f>
        <v>0</v>
      </c>
      <c r="BG234" s="81">
        <f>IF(+NFL!$F37="Houston",+NFL!#REF!,IF(+NFL!$H37="Houston",+NFL!#REF!,0))</f>
        <v>0</v>
      </c>
      <c r="BH234" s="96">
        <f>IF(+NFL!$F37="Houston",+NFL!#REF!,IF(+NFL!$H37="Houston",+NFL!#REF!,0))</f>
        <v>0</v>
      </c>
      <c r="BI234" s="70">
        <f>IF(+NFL!$F37="Houston",+NFL!#REF!,IF(+NFL!$H37="Houston",+NFL!#REF!,0))</f>
        <v>0</v>
      </c>
      <c r="BJ234" s="124">
        <f>IF(+NFL!$F37="Houston",+NFL!#REF!,IF(+NFL!$H37="Houston",+NFL!#REF!,0))</f>
        <v>0</v>
      </c>
      <c r="BK234" s="182">
        <f>IF(+NFL!$F37="Houston",+NFL!#REF!,IF(+NFL!$H37="Houston",+NFL!#REF!,0))</f>
        <v>0</v>
      </c>
    </row>
    <row r="235" spans="1:63" x14ac:dyDescent="0.8">
      <c r="A235" s="70">
        <f>IF(+NFL!$F54="Houston",+NFL!A54,IF(+NFL!$H54="Houston",+NFL!A54,0))</f>
        <v>4</v>
      </c>
      <c r="B235" s="70" t="str">
        <f>IF(+NFL!$F54="Houston",+NFL!B54,IF(+NFL!$H54="Houston",+NFL!B54,0))</f>
        <v>Sun</v>
      </c>
      <c r="C235" s="72">
        <f>IF(+NFL!$F54="Houston",+NFL!C54,IF(+NFL!$H54="Houston",+NFL!C54,0))</f>
        <v>44472</v>
      </c>
      <c r="D235" s="73">
        <f>IF(+NFL!$F54="Houston",+NFL!D54,IF(+NFL!$H54="Houston",+NFL!D54,0))</f>
        <v>0.54166666666666663</v>
      </c>
      <c r="E235" s="70" t="str">
        <f>IF(+NFL!$F54="Houston",+NFL!E54,IF(+NFL!$H54="Houston",+NFL!E54,0))</f>
        <v>CBS</v>
      </c>
      <c r="F235" s="176" t="str">
        <f>IF(+NFL!$F54="Houston",+NFL!F54,IF(+NFL!$H54="Houston",+NFL!F54,0))</f>
        <v>Houston</v>
      </c>
      <c r="G235" s="70" t="str">
        <f>IF(+NFL!$F54="Houston",+NFL!G54,IF(+NFL!$H54="Houston",+NFL!G54,0))</f>
        <v>AFCS</v>
      </c>
      <c r="H235" s="176" t="str">
        <f>IF(+NFL!$F54="Houston",+NFL!H54,IF(+NFL!$H54="Houston",+NFL!H54,0))</f>
        <v>Buffalo</v>
      </c>
      <c r="I235" s="123" t="str">
        <f>IF(+NFL!$F54="Houston",+NFL!I54,IF(+NFL!$H54="Houston",+NFL!I54,0))</f>
        <v>AFCE</v>
      </c>
      <c r="J235" s="496" t="str">
        <f>IF(+NFL!$F54="Houston",+NFL!J54,IF(+NFL!$H54="Houston",+NFL!J54,0))</f>
        <v>Buffalo</v>
      </c>
      <c r="K235" s="510" t="str">
        <f>IF(+NFL!$F54="Houston",+NFL!K54,IF(+NFL!$H54="Houston",+NFL!K54,0))</f>
        <v>Houston</v>
      </c>
      <c r="L235" s="508">
        <f>IF(+NFL!$F54="Houston",+NFL!L54,IF(+NFL!$H54="Houston",+NFL!L54,0))</f>
        <v>16.5</v>
      </c>
      <c r="M235" s="574">
        <f>IF(+NFL!$F54="Houston",+NFL!M54,IF(+NFL!$H54="Houston",+NFL!M54,0))</f>
        <v>47</v>
      </c>
      <c r="N235" s="583" t="str">
        <f>IF(+NFL!$F54="Houston",+NFL!N54,IF(+NFL!$H54="Houston",+NFL!N54,0))</f>
        <v>Buffalo</v>
      </c>
      <c r="O235" s="584">
        <f>IF(+NFL!$F54="Houston",+NFL!O54,IF(+NFL!$H54="Houston",+NFL!O54,0))</f>
        <v>40</v>
      </c>
      <c r="P235" s="583" t="str">
        <f>IF(+NFL!$F54="Houston",+NFL!P54,IF(+NFL!$H54="Houston",+NFL!P54,0))</f>
        <v>Houston</v>
      </c>
      <c r="Q235" s="585">
        <f>IF(+NFL!$F54="Houston",+NFL!Q54,IF(+NFL!$H54="Houston",+NFL!Q54,0))</f>
        <v>0</v>
      </c>
      <c r="R235" s="586" t="str">
        <f>IF(+NFL!$F54="Houston",+NFL!R54,IF(+NFL!$H54="Houston",+NFL!R54,0))</f>
        <v>Buffalo</v>
      </c>
      <c r="S235" s="588" t="str">
        <f>IF(+NFL!$F54="Houston",+NFL!S54,IF(+NFL!$H54="Houston",+NFL!S54,0))</f>
        <v>Houston</v>
      </c>
      <c r="T235" s="586" t="str">
        <f>IF(+NFL!$F54="Houston",+NFL!T54,IF(+NFL!$H54="Houston",+NFL!T54,0))</f>
        <v>Houston</v>
      </c>
      <c r="U235" s="589" t="str">
        <f>IF(+NFL!$F54="Houston",+NFL!U54,IF(+NFL!$H54="Houston",+NFL!U54,0))</f>
        <v>L</v>
      </c>
      <c r="V235" s="586">
        <f>IF(+NFL!$F58="Houston",+NFL!#REF!,IF(+NFL!$H58="Houston",+NFL!#REF!,0))</f>
        <v>0</v>
      </c>
      <c r="W235" s="585">
        <f>IF(+NFL!$F58="Houston",+NFL!#REF!,IF(+NFL!$H58="Houston",+NFL!#REF!,0))</f>
        <v>0</v>
      </c>
      <c r="X235" s="587">
        <f>IF(+NFL!$F58="Houston",+NFL!#REF!,IF(+NFL!$H58="Houston",+NFL!#REF!,0))</f>
        <v>0</v>
      </c>
      <c r="Y235" s="585">
        <f>IF(+NFL!$F58="Houston",+NFL!#REF!,IF(+NFL!$H58="Houston",+NFL!#REF!,0))</f>
        <v>0</v>
      </c>
      <c r="Z235" s="586">
        <f>IF(+NFL!$F58="Houston",+NFL!#REF!,IF(+NFL!$H58="Houston",+NFL!#REF!,0))</f>
        <v>0</v>
      </c>
      <c r="AA235" s="589">
        <f>IF(+NFL!$F58="Houston",+NFL!#REF!,IF(+NFL!$H58="Houston",+NFL!#REF!,0))</f>
        <v>0</v>
      </c>
      <c r="AB235" s="124">
        <f>IF(+NFL!$F58="Houston",+NFL!#REF!,IF(+NFL!$H58="Houston",+NFL!#REF!,0))</f>
        <v>0</v>
      </c>
      <c r="AC235" s="182">
        <f>IF(+NFL!$F58="Houston",+NFL!#REF!,IF(+NFL!$H58="Houston",+NFL!#REF!,0))</f>
        <v>0</v>
      </c>
      <c r="AD235" s="496">
        <f>IF(+NFL!$F58="Houston",+NFL!#REF!,IF(+NFL!$H58="Houston",+NFL!#REF!,0))</f>
        <v>0</v>
      </c>
      <c r="AE235" s="565">
        <f>IF(+NFL!$F58="Houston",+NFL!#REF!,IF(+NFL!$H58="Houston",+NFL!#REF!,0))</f>
        <v>0</v>
      </c>
      <c r="AF235" s="496">
        <f>IF(+NFL!$F58="Houston",+NFL!#REF!,IF(+NFL!$H58="Houston",+NFL!#REF!,0))</f>
        <v>0</v>
      </c>
      <c r="AG235" s="576">
        <f>IF(+NFL!$F58="Houston",+NFL!#REF!,IF(+NFL!$H58="Houston",+NFL!#REF!,0))</f>
        <v>0</v>
      </c>
      <c r="AH235" s="496">
        <f>IF(+NFL!$F58="Houston",+NFL!#REF!,IF(+NFL!$H58="Houston",+NFL!#REF!,0))</f>
        <v>0</v>
      </c>
      <c r="AI235" s="576">
        <f>IF(+NFL!$F58="Houston",+NFL!#REF!,IF(+NFL!$H58="Houston",+NFL!#REF!,0))</f>
        <v>0</v>
      </c>
      <c r="AJ235" s="496">
        <f>IF(+NFL!$F58="Houston",+NFL!#REF!,IF(+NFL!$H58="Houston",+NFL!#REF!,0))</f>
        <v>0</v>
      </c>
      <c r="AK235" s="565">
        <f>IF(+NFL!$F58="Houston",+NFL!#REF!,IF(+NFL!$H58="Houston",+NFL!#REF!,0))</f>
        <v>0</v>
      </c>
      <c r="AL235" s="81">
        <f>IF(+NFL!$F58="Houston",+NFL!#REF!,IF(+NFL!$H58="Houston",+NFL!#REF!,0))</f>
        <v>0</v>
      </c>
      <c r="AM235" s="96">
        <f>IF(+NFL!$F58="Houston",+NFL!#REF!,IF(+NFL!$H58="Houston",+NFL!#REF!,0))</f>
        <v>0</v>
      </c>
      <c r="AN235" s="81">
        <f>IF(+NFL!$F58="Houston",+NFL!#REF!,IF(+NFL!$H58="Houston",+NFL!#REF!,0))</f>
        <v>0</v>
      </c>
      <c r="AO235" s="70">
        <f>IF(+NFL!$F58="Houston",+NFL!#REF!,IF(+NFL!$H58="Houston",+NFL!#REF!,0))</f>
        <v>0</v>
      </c>
      <c r="AP235" s="480">
        <f>IF(+NFL!$F58="Houston",+NFL!#REF!,IF(+NFL!$H58="Houston",+NFL!#REF!,0))</f>
        <v>0</v>
      </c>
      <c r="AQ235" s="72">
        <f>IF(+NFL!$F58="Houston",+NFL!#REF!,IF(+NFL!$H58="Houston",+NFL!#REF!,0))</f>
        <v>0</v>
      </c>
      <c r="AR235" s="81">
        <f>IF(+NFL!$F58="Houston",+NFL!#REF!,IF(+NFL!$H58="Houston",+NFL!#REF!,0))</f>
        <v>0</v>
      </c>
      <c r="AS235" s="96">
        <f>IF(+NFL!$F58="Houston",+NFL!#REF!,IF(+NFL!$H58="Houston",+NFL!#REF!,0))</f>
        <v>0</v>
      </c>
      <c r="AT235" s="96">
        <f>IF(+NFL!$F58="Houston",+NFL!#REF!,IF(+NFL!$H58="Houston",+NFL!#REF!,0))</f>
        <v>0</v>
      </c>
      <c r="AU235" s="81">
        <f>IF(+NFL!$F58="Houston",+NFL!#REF!,IF(+NFL!$H58="Houston",+NFL!#REF!,0))</f>
        <v>0</v>
      </c>
      <c r="AV235" s="96">
        <f>IF(+NFL!$F58="Houston",+NFL!#REF!,IF(+NFL!$H58="Houston",+NFL!#REF!,0))</f>
        <v>0</v>
      </c>
      <c r="AW235" s="70">
        <f>IF(+NFL!$F58="Houston",+NFL!#REF!,IF(+NFL!$H58="Houston",+NFL!#REF!,0))</f>
        <v>0</v>
      </c>
      <c r="AX235" s="96">
        <f>IF(+NFL!$F58="Houston",+NFL!#REF!,IF(+NFL!$H58="Houston",+NFL!#REF!,0))</f>
        <v>0</v>
      </c>
      <c r="AY235" s="81">
        <f>IF(+NFL!$F58="Houston",+NFL!#REF!,IF(+NFL!$H58="Houston",+NFL!#REF!,0))</f>
        <v>0</v>
      </c>
      <c r="AZ235" s="96">
        <f>IF(+NFL!$F58="Houston",+NFL!#REF!,IF(+NFL!$H58="Houston",+NFL!#REF!,0))</f>
        <v>0</v>
      </c>
      <c r="BA235" s="70">
        <f>IF(+NFL!$F58="Houston",+NFL!#REF!,IF(+NFL!$H58="Houston",+NFL!#REF!,0))</f>
        <v>0</v>
      </c>
      <c r="BB235" s="70">
        <f>IF(+NFL!$F58="Houston",+NFL!#REF!,IF(+NFL!$H58="Houston",+NFL!#REF!,0))</f>
        <v>0</v>
      </c>
      <c r="BC235" s="592">
        <f>IF(+NFL!$F58="Houston",+NFL!#REF!,IF(+NFL!$H58="Houston",+NFL!#REF!,0))</f>
        <v>0</v>
      </c>
      <c r="BD235" s="81">
        <f>IF(+NFL!$F58="Houston",+NFL!#REF!,IF(+NFL!$H58="Houston",+NFL!#REF!,0))</f>
        <v>0</v>
      </c>
      <c r="BE235" s="96">
        <f>IF(+NFL!$F58="Houston",+NFL!#REF!,IF(+NFL!$H58="Houston",+NFL!#REF!,0))</f>
        <v>0</v>
      </c>
      <c r="BF235" s="70">
        <f>IF(+NFL!$F58="Houston",+NFL!#REF!,IF(+NFL!$H58="Houston",+NFL!#REF!,0))</f>
        <v>0</v>
      </c>
      <c r="BG235" s="81">
        <f>IF(+NFL!$F58="Houston",+NFL!#REF!,IF(+NFL!$H58="Houston",+NFL!#REF!,0))</f>
        <v>0</v>
      </c>
      <c r="BH235" s="96">
        <f>IF(+NFL!$F58="Houston",+NFL!#REF!,IF(+NFL!$H58="Houston",+NFL!#REF!,0))</f>
        <v>0</v>
      </c>
      <c r="BI235" s="70">
        <f>IF(+NFL!$F58="Houston",+NFL!#REF!,IF(+NFL!$H58="Houston",+NFL!#REF!,0))</f>
        <v>0</v>
      </c>
      <c r="BJ235" s="124">
        <f>IF(+NFL!$F58="Houston",+NFL!#REF!,IF(+NFL!$H58="Houston",+NFL!#REF!,0))</f>
        <v>0</v>
      </c>
      <c r="BK235" s="182">
        <f>IF(+NFL!$F58="Houston",+NFL!#REF!,IF(+NFL!$H58="Houston",+NFL!#REF!,0))</f>
        <v>0</v>
      </c>
    </row>
    <row r="236" spans="1:63" x14ac:dyDescent="0.8">
      <c r="A236" s="70">
        <f>IF(+NFL!$F77="Houston",+NFL!A77,IF(+NFL!$H77="Houston",+NFL!A77,0))</f>
        <v>5</v>
      </c>
      <c r="B236" s="70" t="str">
        <f>IF(+NFL!$F77="Houston",+NFL!B77,IF(+NFL!$H77="Houston",+NFL!B77,0))</f>
        <v>Sun</v>
      </c>
      <c r="C236" s="72">
        <f>IF(+NFL!$F77="Houston",+NFL!C77,IF(+NFL!$H77="Houston",+NFL!C77,0))</f>
        <v>44479</v>
      </c>
      <c r="D236" s="73">
        <f>IF(+NFL!$F77="Houston",+NFL!D77,IF(+NFL!$H77="Houston",+NFL!D77,0))</f>
        <v>0.54166666666666663</v>
      </c>
      <c r="E236" s="70" t="str">
        <f>IF(+NFL!$F77="Houston",+NFL!E77,IF(+NFL!$H77="Houston",+NFL!E77,0))</f>
        <v>CBS</v>
      </c>
      <c r="F236" s="176" t="str">
        <f>IF(+NFL!$F77="Houston",+NFL!F77,IF(+NFL!$H77="Houston",+NFL!F77,0))</f>
        <v>New England</v>
      </c>
      <c r="G236" s="70" t="str">
        <f>IF(+NFL!$F77="Houston",+NFL!G77,IF(+NFL!$H77="Houston",+NFL!G77,0))</f>
        <v>AFCE</v>
      </c>
      <c r="H236" s="176" t="str">
        <f>IF(+NFL!$F77="Houston",+NFL!H77,IF(+NFL!$H77="Houston",+NFL!H77,0))</f>
        <v>Houston</v>
      </c>
      <c r="I236" s="123" t="str">
        <f>IF(+NFL!$F77="Houston",+NFL!I77,IF(+NFL!$H77="Houston",+NFL!I77,0))</f>
        <v>AFCS</v>
      </c>
      <c r="J236" s="496" t="str">
        <f>IF(+NFL!$F77="Houston",+NFL!J77,IF(+NFL!$H77="Houston",+NFL!J77,0))</f>
        <v>New England</v>
      </c>
      <c r="K236" s="510" t="str">
        <f>IF(+NFL!$F77="Houston",+NFL!K77,IF(+NFL!$H77="Houston",+NFL!K77,0))</f>
        <v>Houston</v>
      </c>
      <c r="L236" s="508">
        <f>IF(+NFL!$F77="Houston",+NFL!L77,IF(+NFL!$H77="Houston",+NFL!L77,0))</f>
        <v>9</v>
      </c>
      <c r="M236" s="574">
        <f>IF(+NFL!$F77="Houston",+NFL!M77,IF(+NFL!$H77="Houston",+NFL!M77,0))</f>
        <v>40</v>
      </c>
      <c r="N236" s="583" t="str">
        <f>IF(+NFL!$F77="Houston",+NFL!N77,IF(+NFL!$H77="Houston",+NFL!N77,0))</f>
        <v>New England</v>
      </c>
      <c r="O236" s="584">
        <f>IF(+NFL!$F77="Houston",+NFL!O77,IF(+NFL!$H77="Houston",+NFL!O77,0))</f>
        <v>25</v>
      </c>
      <c r="P236" s="583" t="str">
        <f>IF(+NFL!$F77="Houston",+NFL!P77,IF(+NFL!$H77="Houston",+NFL!P77,0))</f>
        <v>Houston</v>
      </c>
      <c r="Q236" s="585">
        <f>IF(+NFL!$F77="Houston",+NFL!Q77,IF(+NFL!$H77="Houston",+NFL!Q77,0))</f>
        <v>22</v>
      </c>
      <c r="R236" s="586" t="str">
        <f>IF(+NFL!$F77="Houston",+NFL!R77,IF(+NFL!$H77="Houston",+NFL!R77,0))</f>
        <v>Houston</v>
      </c>
      <c r="S236" s="588" t="str">
        <f>IF(+NFL!$F77="Houston",+NFL!S77,IF(+NFL!$H77="Houston",+NFL!S77,0))</f>
        <v>New England</v>
      </c>
      <c r="T236" s="586" t="str">
        <f>IF(+NFL!$F77="Houston",+NFL!T77,IF(+NFL!$H77="Houston",+NFL!T77,0))</f>
        <v>New England</v>
      </c>
      <c r="U236" s="589" t="str">
        <f>IF(+NFL!$F77="Houston",+NFL!U77,IF(+NFL!$H77="Houston",+NFL!U77,0))</f>
        <v>L</v>
      </c>
      <c r="V236" s="586">
        <f>IF(+NFL!$F75="Houston",+NFL!#REF!,IF(+NFL!$H75="Houston",+NFL!#REF!,0))</f>
        <v>0</v>
      </c>
      <c r="W236" s="585">
        <f>IF(+NFL!$F75="Houston",+NFL!#REF!,IF(+NFL!$H75="Houston",+NFL!#REF!,0))</f>
        <v>0</v>
      </c>
      <c r="X236" s="587">
        <f>IF(+NFL!$F75="Houston",+NFL!#REF!,IF(+NFL!$H75="Houston",+NFL!#REF!,0))</f>
        <v>0</v>
      </c>
      <c r="Y236" s="585">
        <f>IF(+NFL!$F75="Houston",+NFL!#REF!,IF(+NFL!$H75="Houston",+NFL!#REF!,0))</f>
        <v>0</v>
      </c>
      <c r="Z236" s="586">
        <f>IF(+NFL!$F75="Houston",+NFL!#REF!,IF(+NFL!$H75="Houston",+NFL!#REF!,0))</f>
        <v>0</v>
      </c>
      <c r="AA236" s="589">
        <f>IF(+NFL!$F75="Houston",+NFL!#REF!,IF(+NFL!$H75="Houston",+NFL!#REF!,0))</f>
        <v>0</v>
      </c>
      <c r="AB236" s="124">
        <f>IF(+NFL!$F75="Houston",+NFL!#REF!,IF(+NFL!$H75="Houston",+NFL!#REF!,0))</f>
        <v>0</v>
      </c>
      <c r="AC236" s="182">
        <f>IF(+NFL!$F75="Houston",+NFL!#REF!,IF(+NFL!$H75="Houston",+NFL!#REF!,0))</f>
        <v>0</v>
      </c>
      <c r="AD236" s="496">
        <f>IF(+NFL!$F75="Houston",+NFL!#REF!,IF(+NFL!$H75="Houston",+NFL!#REF!,0))</f>
        <v>0</v>
      </c>
      <c r="AE236" s="565">
        <f>IF(+NFL!$F75="Houston",+NFL!#REF!,IF(+NFL!$H75="Houston",+NFL!#REF!,0))</f>
        <v>0</v>
      </c>
      <c r="AF236" s="496">
        <f>IF(+NFL!$F75="Houston",+NFL!#REF!,IF(+NFL!$H75="Houston",+NFL!#REF!,0))</f>
        <v>0</v>
      </c>
      <c r="AG236" s="576">
        <f>IF(+NFL!$F75="Houston",+NFL!#REF!,IF(+NFL!$H75="Houston",+NFL!#REF!,0))</f>
        <v>0</v>
      </c>
      <c r="AH236" s="496">
        <f>IF(+NFL!$F75="Houston",+NFL!#REF!,IF(+NFL!$H75="Houston",+NFL!#REF!,0))</f>
        <v>0</v>
      </c>
      <c r="AI236" s="576">
        <f>IF(+NFL!$F75="Houston",+NFL!#REF!,IF(+NFL!$H75="Houston",+NFL!#REF!,0))</f>
        <v>0</v>
      </c>
      <c r="AJ236" s="496">
        <f>IF(+NFL!$F75="Houston",+NFL!#REF!,IF(+NFL!$H75="Houston",+NFL!#REF!,0))</f>
        <v>0</v>
      </c>
      <c r="AK236" s="565">
        <f>IF(+NFL!$F75="Houston",+NFL!#REF!,IF(+NFL!$H75="Houston",+NFL!#REF!,0))</f>
        <v>0</v>
      </c>
      <c r="AL236" s="81">
        <f>IF(+NFL!$F75="Houston",+NFL!#REF!,IF(+NFL!$H75="Houston",+NFL!#REF!,0))</f>
        <v>0</v>
      </c>
      <c r="AM236" s="96">
        <f>IF(+NFL!$F75="Houston",+NFL!#REF!,IF(+NFL!$H75="Houston",+NFL!#REF!,0))</f>
        <v>0</v>
      </c>
      <c r="AN236" s="81">
        <f>IF(+NFL!$F75="Houston",+NFL!#REF!,IF(+NFL!$H75="Houston",+NFL!#REF!,0))</f>
        <v>0</v>
      </c>
      <c r="AO236" s="70">
        <f>IF(+NFL!$F75="Houston",+NFL!#REF!,IF(+NFL!$H75="Houston",+NFL!#REF!,0))</f>
        <v>0</v>
      </c>
      <c r="AP236" s="480">
        <f>IF(+NFL!$F75="Houston",+NFL!#REF!,IF(+NFL!$H75="Houston",+NFL!#REF!,0))</f>
        <v>0</v>
      </c>
      <c r="AQ236" s="72">
        <f>IF(+NFL!$F75="Houston",+NFL!#REF!,IF(+NFL!$H75="Houston",+NFL!#REF!,0))</f>
        <v>0</v>
      </c>
      <c r="AR236" s="81">
        <f>IF(+NFL!$F75="Houston",+NFL!#REF!,IF(+NFL!$H75="Houston",+NFL!#REF!,0))</f>
        <v>0</v>
      </c>
      <c r="AS236" s="96">
        <f>IF(+NFL!$F75="Houston",+NFL!#REF!,IF(+NFL!$H75="Houston",+NFL!#REF!,0))</f>
        <v>0</v>
      </c>
      <c r="AT236" s="96">
        <f>IF(+NFL!$F75="Houston",+NFL!#REF!,IF(+NFL!$H75="Houston",+NFL!#REF!,0))</f>
        <v>0</v>
      </c>
      <c r="AU236" s="81">
        <f>IF(+NFL!$F75="Houston",+NFL!#REF!,IF(+NFL!$H75="Houston",+NFL!#REF!,0))</f>
        <v>0</v>
      </c>
      <c r="AV236" s="96">
        <f>IF(+NFL!$F75="Houston",+NFL!#REF!,IF(+NFL!$H75="Houston",+NFL!#REF!,0))</f>
        <v>0</v>
      </c>
      <c r="AW236" s="70">
        <f>IF(+NFL!$F75="Houston",+NFL!#REF!,IF(+NFL!$H75="Houston",+NFL!#REF!,0))</f>
        <v>0</v>
      </c>
      <c r="AX236" s="96">
        <f>IF(+NFL!$F75="Houston",+NFL!#REF!,IF(+NFL!$H75="Houston",+NFL!#REF!,0))</f>
        <v>0</v>
      </c>
      <c r="AY236" s="81">
        <f>IF(+NFL!$F75="Houston",+NFL!#REF!,IF(+NFL!$H75="Houston",+NFL!#REF!,0))</f>
        <v>0</v>
      </c>
      <c r="AZ236" s="96">
        <f>IF(+NFL!$F75="Houston",+NFL!#REF!,IF(+NFL!$H75="Houston",+NFL!#REF!,0))</f>
        <v>0</v>
      </c>
      <c r="BA236" s="70">
        <f>IF(+NFL!$F75="Houston",+NFL!#REF!,IF(+NFL!$H75="Houston",+NFL!#REF!,0))</f>
        <v>0</v>
      </c>
      <c r="BB236" s="70">
        <f>IF(+NFL!$F75="Houston",+NFL!#REF!,IF(+NFL!$H75="Houston",+NFL!#REF!,0))</f>
        <v>0</v>
      </c>
      <c r="BC236" s="592">
        <f>IF(+NFL!$F75="Houston",+NFL!#REF!,IF(+NFL!$H75="Houston",+NFL!#REF!,0))</f>
        <v>0</v>
      </c>
      <c r="BD236" s="81">
        <f>IF(+NFL!$F75="Houston",+NFL!#REF!,IF(+NFL!$H75="Houston",+NFL!#REF!,0))</f>
        <v>0</v>
      </c>
      <c r="BE236" s="96">
        <f>IF(+NFL!$F75="Houston",+NFL!#REF!,IF(+NFL!$H75="Houston",+NFL!#REF!,0))</f>
        <v>0</v>
      </c>
      <c r="BF236" s="70">
        <f>IF(+NFL!$F75="Houston",+NFL!#REF!,IF(+NFL!$H75="Houston",+NFL!#REF!,0))</f>
        <v>0</v>
      </c>
      <c r="BG236" s="81">
        <f>IF(+NFL!$F75="Houston",+NFL!#REF!,IF(+NFL!$H75="Houston",+NFL!#REF!,0))</f>
        <v>0</v>
      </c>
      <c r="BH236" s="96">
        <f>IF(+NFL!$F75="Houston",+NFL!#REF!,IF(+NFL!$H75="Houston",+NFL!#REF!,0))</f>
        <v>0</v>
      </c>
      <c r="BI236" s="70">
        <f>IF(+NFL!$F75="Houston",+NFL!#REF!,IF(+NFL!$H75="Houston",+NFL!#REF!,0))</f>
        <v>0</v>
      </c>
      <c r="BJ236" s="124">
        <f>IF(+NFL!$F75="Houston",+NFL!#REF!,IF(+NFL!$H75="Houston",+NFL!#REF!,0))</f>
        <v>0</v>
      </c>
      <c r="BK236" s="182">
        <f>IF(+NFL!$F75="Houston",+NFL!#REF!,IF(+NFL!$H75="Houston",+NFL!#REF!,0))</f>
        <v>0</v>
      </c>
    </row>
    <row r="237" spans="1:63" x14ac:dyDescent="0.8">
      <c r="A237" s="70">
        <f>IF(+NFL!$F88="Houston",+NFL!A88,IF(+NFL!$H88="Houston",+NFL!A88,0))</f>
        <v>6</v>
      </c>
      <c r="B237" s="70" t="str">
        <f>IF(+NFL!$F88="Houston",+NFL!B88,IF(+NFL!$H88="Houston",+NFL!B88,0))</f>
        <v>Sun</v>
      </c>
      <c r="C237" s="72">
        <f>IF(+NFL!$F88="Houston",+NFL!C88,IF(+NFL!$H88="Houston",+NFL!C88,0))</f>
        <v>44486</v>
      </c>
      <c r="D237" s="73">
        <f>IF(+NFL!$F88="Houston",+NFL!D88,IF(+NFL!$H88="Houston",+NFL!D88,0))</f>
        <v>0.54166666666666663</v>
      </c>
      <c r="E237" s="70" t="str">
        <f>IF(+NFL!$F88="Houston",+NFL!E88,IF(+NFL!$H88="Houston",+NFL!E88,0))</f>
        <v>CBS</v>
      </c>
      <c r="F237" s="176" t="str">
        <f>IF(+NFL!$F88="Houston",+NFL!F88,IF(+NFL!$H88="Houston",+NFL!F88,0))</f>
        <v>Houston</v>
      </c>
      <c r="G237" s="70" t="str">
        <f>IF(+NFL!$F88="Houston",+NFL!G88,IF(+NFL!$H88="Houston",+NFL!G88,0))</f>
        <v>AFCS</v>
      </c>
      <c r="H237" s="176" t="str">
        <f>IF(+NFL!$F88="Houston",+NFL!H88,IF(+NFL!$H88="Houston",+NFL!H88,0))</f>
        <v>Indianapolis</v>
      </c>
      <c r="I237" s="123" t="str">
        <f>IF(+NFL!$F88="Houston",+NFL!I88,IF(+NFL!$H88="Houston",+NFL!I88,0))</f>
        <v>AFCS</v>
      </c>
      <c r="J237" s="496" t="str">
        <f>IF(+NFL!$F88="Houston",+NFL!J88,IF(+NFL!$H88="Houston",+NFL!J88,0))</f>
        <v>Indianapolis</v>
      </c>
      <c r="K237" s="510" t="str">
        <f>IF(+NFL!$F88="Houston",+NFL!K88,IF(+NFL!$H88="Houston",+NFL!K88,0))</f>
        <v>Houston</v>
      </c>
      <c r="L237" s="508">
        <f>IF(+NFL!$F88="Houston",+NFL!L88,IF(+NFL!$H88="Houston",+NFL!L88,0))</f>
        <v>10</v>
      </c>
      <c r="M237" s="574" t="str">
        <f>IF(+NFL!$F88="Houston",+NFL!M88,IF(+NFL!$H88="Houston",+NFL!M88,0))</f>
        <v>43.,5</v>
      </c>
      <c r="N237" s="583" t="str">
        <f>IF(+NFL!$F88="Houston",+NFL!N88,IF(+NFL!$H88="Houston",+NFL!N88,0))</f>
        <v>Indianapolis</v>
      </c>
      <c r="O237" s="584">
        <f>IF(+NFL!$F88="Houston",+NFL!O88,IF(+NFL!$H88="Houston",+NFL!O88,0))</f>
        <v>31</v>
      </c>
      <c r="P237" s="583" t="str">
        <f>IF(+NFL!$F88="Houston",+NFL!P88,IF(+NFL!$H88="Houston",+NFL!P88,0))</f>
        <v>Houston</v>
      </c>
      <c r="Q237" s="585">
        <f>IF(+NFL!$F88="Houston",+NFL!Q88,IF(+NFL!$H88="Houston",+NFL!Q88,0))</f>
        <v>3</v>
      </c>
      <c r="R237" s="586" t="str">
        <f>IF(+NFL!$F88="Houston",+NFL!R88,IF(+NFL!$H88="Houston",+NFL!R88,0))</f>
        <v>Indianapolis</v>
      </c>
      <c r="S237" s="588" t="str">
        <f>IF(+NFL!$F88="Houston",+NFL!S88,IF(+NFL!$H88="Houston",+NFL!S88,0))</f>
        <v>Houston</v>
      </c>
      <c r="T237" s="586" t="str">
        <f>IF(+NFL!$F88="Houston",+NFL!T88,IF(+NFL!$H88="Houston",+NFL!T88,0))</f>
        <v>Houston</v>
      </c>
      <c r="U237" s="589" t="str">
        <f>IF(+NFL!$F88="Houston",+NFL!U88,IF(+NFL!$H88="Houston",+NFL!U88,0))</f>
        <v>L</v>
      </c>
      <c r="V237" s="586">
        <f>IF(+NFL!$F95="Houston",+NFL!#REF!,IF(+NFL!$H95="Houston",+NFL!#REF!,0))</f>
        <v>0</v>
      </c>
      <c r="W237" s="585">
        <f>IF(+NFL!$F95="Houston",+NFL!#REF!,IF(+NFL!$H95="Houston",+NFL!#REF!,0))</f>
        <v>0</v>
      </c>
      <c r="X237" s="587">
        <f>IF(+NFL!$F95="Houston",+NFL!#REF!,IF(+NFL!$H95="Houston",+NFL!#REF!,0))</f>
        <v>0</v>
      </c>
      <c r="Y237" s="585">
        <f>IF(+NFL!$F95="Houston",+NFL!#REF!,IF(+NFL!$H95="Houston",+NFL!#REF!,0))</f>
        <v>0</v>
      </c>
      <c r="Z237" s="586">
        <f>IF(+NFL!$F95="Houston",+NFL!#REF!,IF(+NFL!$H95="Houston",+NFL!#REF!,0))</f>
        <v>0</v>
      </c>
      <c r="AA237" s="589">
        <f>IF(+NFL!$F95="Houston",+NFL!#REF!,IF(+NFL!$H95="Houston",+NFL!#REF!,0))</f>
        <v>0</v>
      </c>
      <c r="AB237" s="124">
        <f>IF(+NFL!$F95="Houston",+NFL!#REF!,IF(+NFL!$H95="Houston",+NFL!#REF!,0))</f>
        <v>0</v>
      </c>
      <c r="AC237" s="182">
        <f>IF(+NFL!$F95="Houston",+NFL!#REF!,IF(+NFL!$H95="Houston",+NFL!#REF!,0))</f>
        <v>0</v>
      </c>
      <c r="AD237" s="496">
        <f>IF(+NFL!$F95="Houston",+NFL!#REF!,IF(+NFL!$H95="Houston",+NFL!#REF!,0))</f>
        <v>0</v>
      </c>
      <c r="AE237" s="565">
        <f>IF(+NFL!$F95="Houston",+NFL!#REF!,IF(+NFL!$H95="Houston",+NFL!#REF!,0))</f>
        <v>0</v>
      </c>
      <c r="AF237" s="496">
        <f>IF(+NFL!$F95="Houston",+NFL!#REF!,IF(+NFL!$H95="Houston",+NFL!#REF!,0))</f>
        <v>0</v>
      </c>
      <c r="AG237" s="576">
        <f>IF(+NFL!$F95="Houston",+NFL!#REF!,IF(+NFL!$H95="Houston",+NFL!#REF!,0))</f>
        <v>0</v>
      </c>
      <c r="AH237" s="496">
        <f>IF(+NFL!$F95="Houston",+NFL!#REF!,IF(+NFL!$H95="Houston",+NFL!#REF!,0))</f>
        <v>0</v>
      </c>
      <c r="AI237" s="576">
        <f>IF(+NFL!$F95="Houston",+NFL!#REF!,IF(+NFL!$H95="Houston",+NFL!#REF!,0))</f>
        <v>0</v>
      </c>
      <c r="AJ237" s="496">
        <f>IF(+NFL!$F95="Houston",+NFL!#REF!,IF(+NFL!$H95="Houston",+NFL!#REF!,0))</f>
        <v>0</v>
      </c>
      <c r="AK237" s="565">
        <f>IF(+NFL!$F95="Houston",+NFL!#REF!,IF(+NFL!$H95="Houston",+NFL!#REF!,0))</f>
        <v>0</v>
      </c>
      <c r="AL237" s="81">
        <f>IF(+NFL!$F95="Houston",+NFL!#REF!,IF(+NFL!$H95="Houston",+NFL!#REF!,0))</f>
        <v>0</v>
      </c>
      <c r="AM237" s="96">
        <f>IF(+NFL!$F95="Houston",+NFL!#REF!,IF(+NFL!$H95="Houston",+NFL!#REF!,0))</f>
        <v>0</v>
      </c>
      <c r="AN237" s="81">
        <f>IF(+NFL!$F95="Houston",+NFL!#REF!,IF(+NFL!$H95="Houston",+NFL!#REF!,0))</f>
        <v>0</v>
      </c>
      <c r="AO237" s="70">
        <f>IF(+NFL!$F95="Houston",+NFL!#REF!,IF(+NFL!$H95="Houston",+NFL!#REF!,0))</f>
        <v>0</v>
      </c>
      <c r="AP237" s="480">
        <f>IF(+NFL!$F95="Houston",+NFL!#REF!,IF(+NFL!$H95="Houston",+NFL!#REF!,0))</f>
        <v>0</v>
      </c>
      <c r="AQ237" s="72">
        <f>IF(+NFL!$F95="Houston",+NFL!#REF!,IF(+NFL!$H95="Houston",+NFL!#REF!,0))</f>
        <v>0</v>
      </c>
      <c r="AR237" s="81">
        <f>IF(+NFL!$F95="Houston",+NFL!#REF!,IF(+NFL!$H95="Houston",+NFL!#REF!,0))</f>
        <v>0</v>
      </c>
      <c r="AS237" s="96">
        <f>IF(+NFL!$F95="Houston",+NFL!#REF!,IF(+NFL!$H95="Houston",+NFL!#REF!,0))</f>
        <v>0</v>
      </c>
      <c r="AT237" s="96">
        <f>IF(+NFL!$F95="Houston",+NFL!#REF!,IF(+NFL!$H95="Houston",+NFL!#REF!,0))</f>
        <v>0</v>
      </c>
      <c r="AU237" s="81">
        <f>IF(+NFL!$F95="Houston",+NFL!#REF!,IF(+NFL!$H95="Houston",+NFL!#REF!,0))</f>
        <v>0</v>
      </c>
      <c r="AV237" s="96">
        <f>IF(+NFL!$F95="Houston",+NFL!#REF!,IF(+NFL!$H95="Houston",+NFL!#REF!,0))</f>
        <v>0</v>
      </c>
      <c r="AW237" s="70">
        <f>IF(+NFL!$F95="Houston",+NFL!#REF!,IF(+NFL!$H95="Houston",+NFL!#REF!,0))</f>
        <v>0</v>
      </c>
      <c r="AX237" s="96">
        <f>IF(+NFL!$F95="Houston",+NFL!#REF!,IF(+NFL!$H95="Houston",+NFL!#REF!,0))</f>
        <v>0</v>
      </c>
      <c r="AY237" s="81">
        <f>IF(+NFL!$F95="Houston",+NFL!#REF!,IF(+NFL!$H95="Houston",+NFL!#REF!,0))</f>
        <v>0</v>
      </c>
      <c r="AZ237" s="96">
        <f>IF(+NFL!$F95="Houston",+NFL!#REF!,IF(+NFL!$H95="Houston",+NFL!#REF!,0))</f>
        <v>0</v>
      </c>
      <c r="BA237" s="70">
        <f>IF(+NFL!$F95="Houston",+NFL!#REF!,IF(+NFL!$H95="Houston",+NFL!#REF!,0))</f>
        <v>0</v>
      </c>
      <c r="BB237" s="70">
        <f>IF(+NFL!$F95="Houston",+NFL!#REF!,IF(+NFL!$H95="Houston",+NFL!#REF!,0))</f>
        <v>0</v>
      </c>
      <c r="BC237" s="592">
        <f>IF(+NFL!$F95="Houston",+NFL!#REF!,IF(+NFL!$H95="Houston",+NFL!#REF!,0))</f>
        <v>0</v>
      </c>
      <c r="BD237" s="81">
        <f>IF(+NFL!$F95="Houston",+NFL!#REF!,IF(+NFL!$H95="Houston",+NFL!#REF!,0))</f>
        <v>0</v>
      </c>
      <c r="BE237" s="96">
        <f>IF(+NFL!$F95="Houston",+NFL!#REF!,IF(+NFL!$H95="Houston",+NFL!#REF!,0))</f>
        <v>0</v>
      </c>
      <c r="BF237" s="70">
        <f>IF(+NFL!$F95="Houston",+NFL!#REF!,IF(+NFL!$H95="Houston",+NFL!#REF!,0))</f>
        <v>0</v>
      </c>
      <c r="BG237" s="81">
        <f>IF(+NFL!$F95="Houston",+NFL!#REF!,IF(+NFL!$H95="Houston",+NFL!#REF!,0))</f>
        <v>0</v>
      </c>
      <c r="BH237" s="96">
        <f>IF(+NFL!$F95="Houston",+NFL!#REF!,IF(+NFL!$H95="Houston",+NFL!#REF!,0))</f>
        <v>0</v>
      </c>
      <c r="BI237" s="70">
        <f>IF(+NFL!$F95="Houston",+NFL!#REF!,IF(+NFL!$H95="Houston",+NFL!#REF!,0))</f>
        <v>0</v>
      </c>
      <c r="BJ237" s="124">
        <f>IF(+NFL!$F95="Houston",+NFL!#REF!,IF(+NFL!$H95="Houston",+NFL!#REF!,0))</f>
        <v>0</v>
      </c>
      <c r="BK237" s="182">
        <f>IF(+NFL!$F95="Houston",+NFL!#REF!,IF(+NFL!$H95="Houston",+NFL!#REF!,0))</f>
        <v>0</v>
      </c>
    </row>
    <row r="238" spans="1:63" x14ac:dyDescent="0.8">
      <c r="A238" s="70">
        <f>IF(+NFL!$F112="Houston",+NFL!A112,IF(+NFL!$H112="Houston",+NFL!A112,0))</f>
        <v>7</v>
      </c>
      <c r="B238" s="70" t="str">
        <f>IF(+NFL!$F112="Houston",+NFL!B112,IF(+NFL!$H112="Houston",+NFL!B112,0))</f>
        <v>Sun</v>
      </c>
      <c r="C238" s="72">
        <f>IF(+NFL!$F112="Houston",+NFL!C112,IF(+NFL!$H112="Houston",+NFL!C112,0))</f>
        <v>44493</v>
      </c>
      <c r="D238" s="73">
        <f>IF(+NFL!$F112="Houston",+NFL!D112,IF(+NFL!$H112="Houston",+NFL!D112,0))</f>
        <v>0.68055416666666668</v>
      </c>
      <c r="E238" s="70" t="str">
        <f>IF(+NFL!$F112="Houston",+NFL!E112,IF(+NFL!$H112="Houston",+NFL!E112,0))</f>
        <v>CBS</v>
      </c>
      <c r="F238" s="176" t="str">
        <f>IF(+NFL!$F112="Houston",+NFL!F112,IF(+NFL!$H112="Houston",+NFL!F112,0))</f>
        <v>Houston</v>
      </c>
      <c r="G238" s="70" t="str">
        <f>IF(+NFL!$F112="Houston",+NFL!G112,IF(+NFL!$H112="Houston",+NFL!G112,0))</f>
        <v>AFCS</v>
      </c>
      <c r="H238" s="176" t="str">
        <f>IF(+NFL!$F112="Houston",+NFL!H112,IF(+NFL!$H112="Houston",+NFL!H112,0))</f>
        <v>Arizona</v>
      </c>
      <c r="I238" s="123" t="str">
        <f>IF(+NFL!$F112="Houston",+NFL!I112,IF(+NFL!$H112="Houston",+NFL!I112,0))</f>
        <v>NFCW</v>
      </c>
      <c r="J238" s="496" t="str">
        <f>IF(+NFL!$F112="Houston",+NFL!J112,IF(+NFL!$H112="Houston",+NFL!J112,0))</f>
        <v>Arizona</v>
      </c>
      <c r="K238" s="510" t="str">
        <f>IF(+NFL!$F112="Houston",+NFL!K112,IF(+NFL!$H112="Houston",+NFL!K112,0))</f>
        <v>Houston</v>
      </c>
      <c r="L238" s="508">
        <f>IF(+NFL!$F112="Houston",+NFL!L112,IF(+NFL!$H112="Houston",+NFL!L112,0))</f>
        <v>18.5</v>
      </c>
      <c r="M238" s="574">
        <f>IF(+NFL!$F112="Houston",+NFL!M112,IF(+NFL!$H112="Houston",+NFL!M112,0))</f>
        <v>47.5</v>
      </c>
      <c r="N238" s="583" t="str">
        <f>IF(+NFL!$F112="Houston",+NFL!N112,IF(+NFL!$H112="Houston",+NFL!N112,0))</f>
        <v>Arizona</v>
      </c>
      <c r="O238" s="584">
        <f>IF(+NFL!$F112="Houston",+NFL!O112,IF(+NFL!$H112="Houston",+NFL!O112,0))</f>
        <v>31</v>
      </c>
      <c r="P238" s="583" t="str">
        <f>IF(+NFL!$F112="Houston",+NFL!P112,IF(+NFL!$H112="Houston",+NFL!P112,0))</f>
        <v>Houston</v>
      </c>
      <c r="Q238" s="585">
        <f>IF(+NFL!$F112="Houston",+NFL!Q112,IF(+NFL!$H112="Houston",+NFL!Q112,0))</f>
        <v>5</v>
      </c>
      <c r="R238" s="586" t="str">
        <f>IF(+NFL!$F112="Houston",+NFL!R112,IF(+NFL!$H112="Houston",+NFL!R112,0))</f>
        <v>Arizona</v>
      </c>
      <c r="S238" s="588" t="str">
        <f>IF(+NFL!$F112="Houston",+NFL!S112,IF(+NFL!$H112="Houston",+NFL!S112,0))</f>
        <v>Houston</v>
      </c>
      <c r="T238" s="586" t="str">
        <f>IF(+NFL!$F112="Houston",+NFL!T112,IF(+NFL!$H112="Houston",+NFL!T112,0))</f>
        <v>Arizona</v>
      </c>
      <c r="U238" s="589" t="str">
        <f>IF(+NFL!$F112="Houston",+NFL!U112,IF(+NFL!$H112="Houston",+NFL!U112,0))</f>
        <v>W</v>
      </c>
      <c r="V238" s="586">
        <f>IF(+NFL!$F109="Houston",+NFL!#REF!,IF(+NFL!$H109="Houston",+NFL!#REF!,0))</f>
        <v>0</v>
      </c>
      <c r="W238" s="585">
        <f>IF(+NFL!$F109="Houston",+NFL!#REF!,IF(+NFL!$H109="Houston",+NFL!#REF!,0))</f>
        <v>0</v>
      </c>
      <c r="X238" s="587">
        <f>IF(+NFL!$F109="Houston",+NFL!#REF!,IF(+NFL!$H109="Houston",+NFL!#REF!,0))</f>
        <v>0</v>
      </c>
      <c r="Y238" s="585">
        <f>IF(+NFL!$F109="Houston",+NFL!#REF!,IF(+NFL!$H109="Houston",+NFL!#REF!,0))</f>
        <v>0</v>
      </c>
      <c r="Z238" s="586">
        <f>IF(+NFL!$F109="Houston",+NFL!#REF!,IF(+NFL!$H109="Houston",+NFL!#REF!,0))</f>
        <v>0</v>
      </c>
      <c r="AA238" s="589">
        <f>IF(+NFL!$F109="Houston",+NFL!#REF!,IF(+NFL!$H109="Houston",+NFL!#REF!,0))</f>
        <v>0</v>
      </c>
      <c r="AB238" s="124">
        <f>IF(+NFL!$F109="Houston",+NFL!#REF!,IF(+NFL!$H109="Houston",+NFL!#REF!,0))</f>
        <v>0</v>
      </c>
      <c r="AC238" s="182">
        <f>IF(+NFL!$F109="Houston",+NFL!#REF!,IF(+NFL!$H109="Houston",+NFL!#REF!,0))</f>
        <v>0</v>
      </c>
      <c r="AD238" s="496">
        <f>IF(+NFL!$F109="Houston",+NFL!#REF!,IF(+NFL!$H109="Houston",+NFL!#REF!,0))</f>
        <v>0</v>
      </c>
      <c r="AE238" s="565">
        <f>IF(+NFL!$F109="Houston",+NFL!#REF!,IF(+NFL!$H109="Houston",+NFL!#REF!,0))</f>
        <v>0</v>
      </c>
      <c r="AF238" s="496">
        <f>IF(+NFL!$F109="Houston",+NFL!#REF!,IF(+NFL!$H109="Houston",+NFL!#REF!,0))</f>
        <v>0</v>
      </c>
      <c r="AG238" s="576">
        <f>IF(+NFL!$F109="Houston",+NFL!#REF!,IF(+NFL!$H109="Houston",+NFL!#REF!,0))</f>
        <v>0</v>
      </c>
      <c r="AH238" s="496">
        <f>IF(+NFL!$F109="Houston",+NFL!#REF!,IF(+NFL!$H109="Houston",+NFL!#REF!,0))</f>
        <v>0</v>
      </c>
      <c r="AI238" s="576">
        <f>IF(+NFL!$F109="Houston",+NFL!#REF!,IF(+NFL!$H109="Houston",+NFL!#REF!,0))</f>
        <v>0</v>
      </c>
      <c r="AJ238" s="496">
        <f>IF(+NFL!$F109="Houston",+NFL!#REF!,IF(+NFL!$H109="Houston",+NFL!#REF!,0))</f>
        <v>0</v>
      </c>
      <c r="AK238" s="565">
        <f>IF(+NFL!$F109="Houston",+NFL!#REF!,IF(+NFL!$H109="Houston",+NFL!#REF!,0))</f>
        <v>0</v>
      </c>
      <c r="AL238" s="81">
        <f>IF(+NFL!$F109="Houston",+NFL!#REF!,IF(+NFL!$H109="Houston",+NFL!#REF!,0))</f>
        <v>0</v>
      </c>
      <c r="AM238" s="96">
        <f>IF(+NFL!$F109="Houston",+NFL!#REF!,IF(+NFL!$H109="Houston",+NFL!#REF!,0))</f>
        <v>0</v>
      </c>
      <c r="AN238" s="81">
        <f>IF(+NFL!$F109="Houston",+NFL!#REF!,IF(+NFL!$H109="Houston",+NFL!#REF!,0))</f>
        <v>0</v>
      </c>
      <c r="AO238" s="70">
        <f>IF(+NFL!$F109="Houston",+NFL!#REF!,IF(+NFL!$H109="Houston",+NFL!#REF!,0))</f>
        <v>0</v>
      </c>
      <c r="AP238" s="480">
        <f>IF(+NFL!$F109="Houston",+NFL!#REF!,IF(+NFL!$H109="Houston",+NFL!#REF!,0))</f>
        <v>0</v>
      </c>
      <c r="AQ238" s="72">
        <f>IF(+NFL!$F109="Houston",+NFL!#REF!,IF(+NFL!$H109="Houston",+NFL!#REF!,0))</f>
        <v>0</v>
      </c>
      <c r="AR238" s="81">
        <f>IF(+NFL!$F109="Houston",+NFL!#REF!,IF(+NFL!$H109="Houston",+NFL!#REF!,0))</f>
        <v>0</v>
      </c>
      <c r="AS238" s="96">
        <f>IF(+NFL!$F109="Houston",+NFL!#REF!,IF(+NFL!$H109="Houston",+NFL!#REF!,0))</f>
        <v>0</v>
      </c>
      <c r="AT238" s="96">
        <f>IF(+NFL!$F109="Houston",+NFL!#REF!,IF(+NFL!$H109="Houston",+NFL!#REF!,0))</f>
        <v>0</v>
      </c>
      <c r="AU238" s="81">
        <f>IF(+NFL!$F109="Houston",+NFL!#REF!,IF(+NFL!$H109="Houston",+NFL!#REF!,0))</f>
        <v>0</v>
      </c>
      <c r="AV238" s="96">
        <f>IF(+NFL!$F109="Houston",+NFL!#REF!,IF(+NFL!$H109="Houston",+NFL!#REF!,0))</f>
        <v>0</v>
      </c>
      <c r="AW238" s="70">
        <f>IF(+NFL!$F109="Houston",+NFL!#REF!,IF(+NFL!$H109="Houston",+NFL!#REF!,0))</f>
        <v>0</v>
      </c>
      <c r="AX238" s="96">
        <f>IF(+NFL!$F109="Houston",+NFL!#REF!,IF(+NFL!$H109="Houston",+NFL!#REF!,0))</f>
        <v>0</v>
      </c>
      <c r="AY238" s="81">
        <f>IF(+NFL!$F109="Houston",+NFL!#REF!,IF(+NFL!$H109="Houston",+NFL!#REF!,0))</f>
        <v>0</v>
      </c>
      <c r="AZ238" s="96">
        <f>IF(+NFL!$F109="Houston",+NFL!#REF!,IF(+NFL!$H109="Houston",+NFL!#REF!,0))</f>
        <v>0</v>
      </c>
      <c r="BA238" s="70">
        <f>IF(+NFL!$F109="Houston",+NFL!#REF!,IF(+NFL!$H109="Houston",+NFL!#REF!,0))</f>
        <v>0</v>
      </c>
      <c r="BB238" s="70">
        <f>IF(+NFL!$F109="Houston",+NFL!#REF!,IF(+NFL!$H109="Houston",+NFL!#REF!,0))</f>
        <v>0</v>
      </c>
      <c r="BC238" s="592">
        <f>IF(+NFL!$F109="Houston",+NFL!#REF!,IF(+NFL!$H109="Houston",+NFL!#REF!,0))</f>
        <v>0</v>
      </c>
      <c r="BD238" s="81">
        <f>IF(+NFL!$F109="Houston",+NFL!#REF!,IF(+NFL!$H109="Houston",+NFL!#REF!,0))</f>
        <v>0</v>
      </c>
      <c r="BE238" s="96">
        <f>IF(+NFL!$F109="Houston",+NFL!#REF!,IF(+NFL!$H109="Houston",+NFL!#REF!,0))</f>
        <v>0</v>
      </c>
      <c r="BF238" s="70">
        <f>IF(+NFL!$F109="Houston",+NFL!#REF!,IF(+NFL!$H109="Houston",+NFL!#REF!,0))</f>
        <v>0</v>
      </c>
      <c r="BG238" s="81">
        <f>IF(+NFL!$F109="Houston",+NFL!#REF!,IF(+NFL!$H109="Houston",+NFL!#REF!,0))</f>
        <v>0</v>
      </c>
      <c r="BH238" s="96">
        <f>IF(+NFL!$F109="Houston",+NFL!#REF!,IF(+NFL!$H109="Houston",+NFL!#REF!,0))</f>
        <v>0</v>
      </c>
      <c r="BI238" s="70">
        <f>IF(+NFL!$F109="Houston",+NFL!#REF!,IF(+NFL!$H109="Houston",+NFL!#REF!,0))</f>
        <v>0</v>
      </c>
      <c r="BJ238" s="124">
        <f>IF(+NFL!$F109="Houston",+NFL!#REF!,IF(+NFL!$H109="Houston",+NFL!#REF!,0))</f>
        <v>0</v>
      </c>
      <c r="BK238" s="182">
        <f>IF(+NFL!$F109="Houston",+NFL!#REF!,IF(+NFL!$H109="Houston",+NFL!#REF!,0))</f>
        <v>0</v>
      </c>
    </row>
    <row r="239" spans="1:63" x14ac:dyDescent="0.8">
      <c r="A239" s="70">
        <f>IF(+NFL!$F131="Houston",+NFL!A131,IF(+NFL!$H131="Houston",+NFL!A131,0))</f>
        <v>8</v>
      </c>
      <c r="B239" s="70" t="str">
        <f>IF(+NFL!$F131="Houston",+NFL!B131,IF(+NFL!$H131="Houston",+NFL!B131,0))</f>
        <v>Sun</v>
      </c>
      <c r="C239" s="72">
        <f>IF(+NFL!$F131="Houston",+NFL!C131,IF(+NFL!$H131="Houston",+NFL!C131,0))</f>
        <v>44500</v>
      </c>
      <c r="D239" s="73">
        <f>IF(+NFL!$F131="Houston",+NFL!D131,IF(+NFL!$H131="Houston",+NFL!D131,0))</f>
        <v>0.66666666666666663</v>
      </c>
      <c r="E239" s="70" t="str">
        <f>IF(+NFL!$F131="Houston",+NFL!E131,IF(+NFL!$H131="Houston",+NFL!E131,0))</f>
        <v>Fox</v>
      </c>
      <c r="F239" s="176" t="str">
        <f>IF(+NFL!$F131="Houston",+NFL!F131,IF(+NFL!$H131="Houston",+NFL!F131,0))</f>
        <v>LA Rams</v>
      </c>
      <c r="G239" s="70" t="str">
        <f>IF(+NFL!$F131="Houston",+NFL!G131,IF(+NFL!$H131="Houston",+NFL!G131,0))</f>
        <v>NFCW</v>
      </c>
      <c r="H239" s="176" t="str">
        <f>IF(+NFL!$F131="Houston",+NFL!H131,IF(+NFL!$H131="Houston",+NFL!H131,0))</f>
        <v>Houston</v>
      </c>
      <c r="I239" s="123" t="str">
        <f>IF(+NFL!$F131="Houston",+NFL!I131,IF(+NFL!$H131="Houston",+NFL!I131,0))</f>
        <v>AFCS</v>
      </c>
      <c r="J239" s="496" t="str">
        <f>IF(+NFL!$F131="Houston",+NFL!J131,IF(+NFL!$H131="Houston",+NFL!J131,0))</f>
        <v>LA Rams</v>
      </c>
      <c r="K239" s="510" t="str">
        <f>IF(+NFL!$F131="Houston",+NFL!K131,IF(+NFL!$H131="Houston",+NFL!K131,0))</f>
        <v>Houston</v>
      </c>
      <c r="L239" s="508">
        <f>IF(+NFL!$F131="Houston",+NFL!L131,IF(+NFL!$H131="Houston",+NFL!L131,0))</f>
        <v>15.5</v>
      </c>
      <c r="M239" s="574">
        <f>IF(+NFL!$F131="Houston",+NFL!M131,IF(+NFL!$H131="Houston",+NFL!M131,0))</f>
        <v>47.5</v>
      </c>
      <c r="N239" s="583" t="str">
        <f>IF(+NFL!$F131="Houston",+NFL!N131,IF(+NFL!$H131="Houston",+NFL!N131,0))</f>
        <v>LA Rams</v>
      </c>
      <c r="O239" s="584">
        <f>IF(+NFL!$F131="Houston",+NFL!O131,IF(+NFL!$H131="Houston",+NFL!O131,0))</f>
        <v>38</v>
      </c>
      <c r="P239" s="583" t="str">
        <f>IF(+NFL!$F131="Houston",+NFL!P131,IF(+NFL!$H131="Houston",+NFL!P131,0))</f>
        <v>Houston</v>
      </c>
      <c r="Q239" s="585">
        <f>IF(+NFL!$F131="Houston",+NFL!Q131,IF(+NFL!$H131="Houston",+NFL!Q131,0))</f>
        <v>22</v>
      </c>
      <c r="R239" s="586" t="str">
        <f>IF(+NFL!$F131="Houston",+NFL!R131,IF(+NFL!$H131="Houston",+NFL!R131,0))</f>
        <v>LA Rams</v>
      </c>
      <c r="S239" s="588" t="str">
        <f>IF(+NFL!$F131="Houston",+NFL!S131,IF(+NFL!$H131="Houston",+NFL!S131,0))</f>
        <v>Houston</v>
      </c>
      <c r="T239" s="586" t="str">
        <f>IF(+NFL!$F131="Houston",+NFL!T131,IF(+NFL!$H131="Houston",+NFL!T131,0))</f>
        <v>LA Rams</v>
      </c>
      <c r="U239" s="589" t="str">
        <f>IF(+NFL!$F131="Houston",+NFL!U131,IF(+NFL!$H131="Houston",+NFL!U131,0))</f>
        <v>W</v>
      </c>
      <c r="V239" s="586">
        <f>IF(+NFL!$F132="Houston",+NFL!#REF!,IF(+NFL!$H132="Houston",+NFL!#REF!,0))</f>
        <v>0</v>
      </c>
      <c r="W239" s="585">
        <f>IF(+NFL!$F132="Houston",+NFL!#REF!,IF(+NFL!$H132="Houston",+NFL!#REF!,0))</f>
        <v>0</v>
      </c>
      <c r="X239" s="587">
        <f>IF(+NFL!$F132="Houston",+NFL!#REF!,IF(+NFL!$H132="Houston",+NFL!#REF!,0))</f>
        <v>0</v>
      </c>
      <c r="Y239" s="585">
        <f>IF(+NFL!$F132="Houston",+NFL!#REF!,IF(+NFL!$H132="Houston",+NFL!#REF!,0))</f>
        <v>0</v>
      </c>
      <c r="Z239" s="586">
        <f>IF(+NFL!$F132="Houston",+NFL!#REF!,IF(+NFL!$H132="Houston",+NFL!#REF!,0))</f>
        <v>0</v>
      </c>
      <c r="AA239" s="589">
        <f>IF(+NFL!$F132="Houston",+NFL!#REF!,IF(+NFL!$H132="Houston",+NFL!#REF!,0))</f>
        <v>0</v>
      </c>
      <c r="AB239" s="124">
        <f>IF(+NFL!$F132="Houston",+NFL!#REF!,IF(+NFL!$H132="Houston",+NFL!#REF!,0))</f>
        <v>0</v>
      </c>
      <c r="AC239" s="182">
        <f>IF(+NFL!$F132="Houston",+NFL!#REF!,IF(+NFL!$H132="Houston",+NFL!#REF!,0))</f>
        <v>0</v>
      </c>
      <c r="AD239" s="496">
        <f>IF(+NFL!$F132="Houston",+NFL!#REF!,IF(+NFL!$H132="Houston",+NFL!#REF!,0))</f>
        <v>0</v>
      </c>
      <c r="AE239" s="565">
        <f>IF(+NFL!$F132="Houston",+NFL!#REF!,IF(+NFL!$H132="Houston",+NFL!#REF!,0))</f>
        <v>0</v>
      </c>
      <c r="AF239" s="496">
        <f>IF(+NFL!$F132="Houston",+NFL!#REF!,IF(+NFL!$H132="Houston",+NFL!#REF!,0))</f>
        <v>0</v>
      </c>
      <c r="AG239" s="576">
        <f>IF(+NFL!$F132="Houston",+NFL!#REF!,IF(+NFL!$H132="Houston",+NFL!#REF!,0))</f>
        <v>0</v>
      </c>
      <c r="AH239" s="496">
        <f>IF(+NFL!$F132="Houston",+NFL!#REF!,IF(+NFL!$H132="Houston",+NFL!#REF!,0))</f>
        <v>0</v>
      </c>
      <c r="AI239" s="576">
        <f>IF(+NFL!$F132="Houston",+NFL!#REF!,IF(+NFL!$H132="Houston",+NFL!#REF!,0))</f>
        <v>0</v>
      </c>
      <c r="AJ239" s="496">
        <f>IF(+NFL!$F132="Houston",+NFL!#REF!,IF(+NFL!$H132="Houston",+NFL!#REF!,0))</f>
        <v>0</v>
      </c>
      <c r="AK239" s="565">
        <f>IF(+NFL!$F132="Houston",+NFL!#REF!,IF(+NFL!$H132="Houston",+NFL!#REF!,0))</f>
        <v>0</v>
      </c>
      <c r="AL239" s="81">
        <f>IF(+NFL!$F132="Houston",+NFL!#REF!,IF(+NFL!$H132="Houston",+NFL!#REF!,0))</f>
        <v>0</v>
      </c>
      <c r="AM239" s="96">
        <f>IF(+NFL!$F132="Houston",+NFL!#REF!,IF(+NFL!$H132="Houston",+NFL!#REF!,0))</f>
        <v>0</v>
      </c>
      <c r="AN239" s="81">
        <f>IF(+NFL!$F132="Houston",+NFL!#REF!,IF(+NFL!$H132="Houston",+NFL!#REF!,0))</f>
        <v>0</v>
      </c>
      <c r="AO239" s="70">
        <f>IF(+NFL!$F132="Houston",+NFL!#REF!,IF(+NFL!$H132="Houston",+NFL!#REF!,0))</f>
        <v>0</v>
      </c>
      <c r="AP239" s="480">
        <f>IF(+NFL!$F132="Houston",+NFL!#REF!,IF(+NFL!$H132="Houston",+NFL!#REF!,0))</f>
        <v>0</v>
      </c>
      <c r="AQ239" s="72">
        <f>IF(+NFL!$F132="Houston",+NFL!#REF!,IF(+NFL!$H132="Houston",+NFL!#REF!,0))</f>
        <v>0</v>
      </c>
      <c r="AR239" s="81">
        <f>IF(+NFL!$F132="Houston",+NFL!#REF!,IF(+NFL!$H132="Houston",+NFL!#REF!,0))</f>
        <v>0</v>
      </c>
      <c r="AS239" s="96">
        <f>IF(+NFL!$F132="Houston",+NFL!#REF!,IF(+NFL!$H132="Houston",+NFL!#REF!,0))</f>
        <v>0</v>
      </c>
      <c r="AT239" s="96">
        <f>IF(+NFL!$F132="Houston",+NFL!#REF!,IF(+NFL!$H132="Houston",+NFL!#REF!,0))</f>
        <v>0</v>
      </c>
      <c r="AU239" s="81">
        <f>IF(+NFL!$F132="Houston",+NFL!#REF!,IF(+NFL!$H132="Houston",+NFL!#REF!,0))</f>
        <v>0</v>
      </c>
      <c r="AV239" s="96">
        <f>IF(+NFL!$F132="Houston",+NFL!#REF!,IF(+NFL!$H132="Houston",+NFL!#REF!,0))</f>
        <v>0</v>
      </c>
      <c r="AW239" s="70">
        <f>IF(+NFL!$F132="Houston",+NFL!#REF!,IF(+NFL!$H132="Houston",+NFL!#REF!,0))</f>
        <v>0</v>
      </c>
      <c r="AX239" s="96">
        <f>IF(+NFL!$F132="Houston",+NFL!#REF!,IF(+NFL!$H132="Houston",+NFL!#REF!,0))</f>
        <v>0</v>
      </c>
      <c r="AY239" s="81">
        <f>IF(+NFL!$F132="Houston",+NFL!#REF!,IF(+NFL!$H132="Houston",+NFL!#REF!,0))</f>
        <v>0</v>
      </c>
      <c r="AZ239" s="96">
        <f>IF(+NFL!$F132="Houston",+NFL!#REF!,IF(+NFL!$H132="Houston",+NFL!#REF!,0))</f>
        <v>0</v>
      </c>
      <c r="BA239" s="70">
        <f>IF(+NFL!$F132="Houston",+NFL!#REF!,IF(+NFL!$H132="Houston",+NFL!#REF!,0))</f>
        <v>0</v>
      </c>
      <c r="BB239" s="70">
        <f>IF(+NFL!$F132="Houston",+NFL!#REF!,IF(+NFL!$H132="Houston",+NFL!#REF!,0))</f>
        <v>0</v>
      </c>
      <c r="BC239" s="592">
        <f>IF(+NFL!$F132="Houston",+NFL!#REF!,IF(+NFL!$H132="Houston",+NFL!#REF!,0))</f>
        <v>0</v>
      </c>
      <c r="BD239" s="81">
        <f>IF(+NFL!$F132="Houston",+NFL!#REF!,IF(+NFL!$H132="Houston",+NFL!#REF!,0))</f>
        <v>0</v>
      </c>
      <c r="BE239" s="96">
        <f>IF(+NFL!$F132="Houston",+NFL!#REF!,IF(+NFL!$H132="Houston",+NFL!#REF!,0))</f>
        <v>0</v>
      </c>
      <c r="BF239" s="70">
        <f>IF(+NFL!$F132="Houston",+NFL!#REF!,IF(+NFL!$H132="Houston",+NFL!#REF!,0))</f>
        <v>0</v>
      </c>
      <c r="BG239" s="81">
        <f>IF(+NFL!$F132="Houston",+NFL!#REF!,IF(+NFL!$H132="Houston",+NFL!#REF!,0))</f>
        <v>0</v>
      </c>
      <c r="BH239" s="96">
        <f>IF(+NFL!$F132="Houston",+NFL!#REF!,IF(+NFL!$H132="Houston",+NFL!#REF!,0))</f>
        <v>0</v>
      </c>
      <c r="BI239" s="70">
        <f>IF(+NFL!$F132="Houston",+NFL!#REF!,IF(+NFL!$H132="Houston",+NFL!#REF!,0))</f>
        <v>0</v>
      </c>
      <c r="BJ239" s="124">
        <f>IF(+NFL!$F132="Houston",+NFL!#REF!,IF(+NFL!$H132="Houston",+NFL!#REF!,0))</f>
        <v>0</v>
      </c>
      <c r="BK239" s="182">
        <f>IF(+NFL!$F132="Houston",+NFL!#REF!,IF(+NFL!$H132="Houston",+NFL!#REF!,0))</f>
        <v>0</v>
      </c>
    </row>
    <row r="240" spans="1:63" x14ac:dyDescent="0.8">
      <c r="A240" s="70">
        <f>IF(+NFL!$F144="Houston",+NFL!A144,IF(+NFL!$H144="Houston",+NFL!A144,0))</f>
        <v>9</v>
      </c>
      <c r="B240" s="70" t="str">
        <f>IF(+NFL!$F144="Houston",+NFL!B144,IF(+NFL!$H144="Houston",+NFL!B144,0))</f>
        <v>Sun</v>
      </c>
      <c r="C240" s="72">
        <f>IF(+NFL!$F144="Houston",+NFL!C144,IF(+NFL!$H144="Houston",+NFL!C144,0))</f>
        <v>44507</v>
      </c>
      <c r="D240" s="73">
        <f>IF(+NFL!$F144="Houston",+NFL!D144,IF(+NFL!$H144="Houston",+NFL!D144,0))</f>
        <v>0.54166666666666663</v>
      </c>
      <c r="E240" s="70" t="str">
        <f>IF(+NFL!$F144="Houston",+NFL!E144,IF(+NFL!$H144="Houston",+NFL!E144,0))</f>
        <v>Fox</v>
      </c>
      <c r="F240" s="176" t="str">
        <f>IF(+NFL!$F144="Houston",+NFL!F144,IF(+NFL!$H144="Houston",+NFL!F144,0))</f>
        <v>Houston</v>
      </c>
      <c r="G240" s="70" t="str">
        <f>IF(+NFL!$F144="Houston",+NFL!G144,IF(+NFL!$H144="Houston",+NFL!G144,0))</f>
        <v>AFCS</v>
      </c>
      <c r="H240" s="176" t="str">
        <f>IF(+NFL!$F144="Houston",+NFL!H144,IF(+NFL!$H144="Houston",+NFL!H144,0))</f>
        <v>Miami</v>
      </c>
      <c r="I240" s="123" t="str">
        <f>IF(+NFL!$F144="Houston",+NFL!I144,IF(+NFL!$H144="Houston",+NFL!I144,0))</f>
        <v>AFCE</v>
      </c>
      <c r="J240" s="496" t="str">
        <f>IF(+NFL!$F144="Houston",+NFL!J144,IF(+NFL!$H144="Houston",+NFL!J144,0))</f>
        <v>Miami</v>
      </c>
      <c r="K240" s="510" t="str">
        <f>IF(+NFL!$F144="Houston",+NFL!K144,IF(+NFL!$H144="Houston",+NFL!K144,0))</f>
        <v>Houston</v>
      </c>
      <c r="L240" s="508">
        <f>IF(+NFL!$F144="Houston",+NFL!L144,IF(+NFL!$H144="Houston",+NFL!L144,0))</f>
        <v>6.5</v>
      </c>
      <c r="M240" s="574">
        <f>IF(+NFL!$F144="Houston",+NFL!M144,IF(+NFL!$H144="Houston",+NFL!M144,0))</f>
        <v>46</v>
      </c>
      <c r="N240" s="583" t="str">
        <f>IF(+NFL!$F144="Houston",+NFL!N144,IF(+NFL!$H144="Houston",+NFL!N144,0))</f>
        <v>Miami</v>
      </c>
      <c r="O240" s="584">
        <f>IF(+NFL!$F144="Houston",+NFL!O144,IF(+NFL!$H144="Houston",+NFL!O144,0))</f>
        <v>17</v>
      </c>
      <c r="P240" s="583" t="str">
        <f>IF(+NFL!$F144="Houston",+NFL!P144,IF(+NFL!$H144="Houston",+NFL!P144,0))</f>
        <v>Houston</v>
      </c>
      <c r="Q240" s="585">
        <f>IF(+NFL!$F144="Houston",+NFL!Q144,IF(+NFL!$H144="Houston",+NFL!Q144,0))</f>
        <v>9</v>
      </c>
      <c r="R240" s="586" t="str">
        <f>IF(+NFL!$F144="Houston",+NFL!R144,IF(+NFL!$H144="Houston",+NFL!R144,0))</f>
        <v>Miami</v>
      </c>
      <c r="S240" s="588" t="str">
        <f>IF(+NFL!$F144="Houston",+NFL!S144,IF(+NFL!$H144="Houston",+NFL!S144,0))</f>
        <v>Houston</v>
      </c>
      <c r="T240" s="586" t="str">
        <f>IF(+NFL!$F144="Houston",+NFL!T144,IF(+NFL!$H144="Houston",+NFL!T144,0))</f>
        <v>Miami</v>
      </c>
      <c r="U240" s="589" t="str">
        <f>IF(+NFL!$F144="Houston",+NFL!U144,IF(+NFL!$H144="Houston",+NFL!U144,0))</f>
        <v>W</v>
      </c>
      <c r="V240" s="586">
        <f>IF(+NFL!$F156="Houston",+NFL!#REF!,IF(+NFL!$H156="Houston",+NFL!#REF!,0))</f>
        <v>0</v>
      </c>
      <c r="W240" s="585">
        <f>IF(+NFL!$F156="Houston",+NFL!#REF!,IF(+NFL!$H156="Houston",+NFL!#REF!,0))</f>
        <v>0</v>
      </c>
      <c r="X240" s="587">
        <f>IF(+NFL!$F156="Houston",+NFL!#REF!,IF(+NFL!$H156="Houston",+NFL!#REF!,0))</f>
        <v>0</v>
      </c>
      <c r="Y240" s="585">
        <f>IF(+NFL!$F156="Houston",+NFL!#REF!,IF(+NFL!$H156="Houston",+NFL!#REF!,0))</f>
        <v>0</v>
      </c>
      <c r="Z240" s="586">
        <f>IF(+NFL!$F156="Houston",+NFL!#REF!,IF(+NFL!$H156="Houston",+NFL!#REF!,0))</f>
        <v>0</v>
      </c>
      <c r="AA240" s="589">
        <f>IF(+NFL!$F156="Houston",+NFL!#REF!,IF(+NFL!$H156="Houston",+NFL!#REF!,0))</f>
        <v>0</v>
      </c>
      <c r="AB240" s="124">
        <f>IF(+NFL!$F156="Houston",+NFL!#REF!,IF(+NFL!$H156="Houston",+NFL!#REF!,0))</f>
        <v>0</v>
      </c>
      <c r="AC240" s="182">
        <f>IF(+NFL!$F156="Houston",+NFL!#REF!,IF(+NFL!$H156="Houston",+NFL!#REF!,0))</f>
        <v>0</v>
      </c>
      <c r="AD240" s="496">
        <f>IF(+NFL!$F156="Houston",+NFL!#REF!,IF(+NFL!$H156="Houston",+NFL!#REF!,0))</f>
        <v>0</v>
      </c>
      <c r="AE240" s="565">
        <f>IF(+NFL!$F156="Houston",+NFL!#REF!,IF(+NFL!$H156="Houston",+NFL!#REF!,0))</f>
        <v>0</v>
      </c>
      <c r="AF240" s="496">
        <f>IF(+NFL!$F156="Houston",+NFL!#REF!,IF(+NFL!$H156="Houston",+NFL!#REF!,0))</f>
        <v>0</v>
      </c>
      <c r="AG240" s="576">
        <f>IF(+NFL!$F156="Houston",+NFL!#REF!,IF(+NFL!$H156="Houston",+NFL!#REF!,0))</f>
        <v>0</v>
      </c>
      <c r="AH240" s="496">
        <f>IF(+NFL!$F156="Houston",+NFL!#REF!,IF(+NFL!$H156="Houston",+NFL!#REF!,0))</f>
        <v>0</v>
      </c>
      <c r="AI240" s="576">
        <f>IF(+NFL!$F156="Houston",+NFL!#REF!,IF(+NFL!$H156="Houston",+NFL!#REF!,0))</f>
        <v>0</v>
      </c>
      <c r="AJ240" s="496">
        <f>IF(+NFL!$F156="Houston",+NFL!#REF!,IF(+NFL!$H156="Houston",+NFL!#REF!,0))</f>
        <v>0</v>
      </c>
      <c r="AK240" s="565">
        <f>IF(+NFL!$F156="Houston",+NFL!#REF!,IF(+NFL!$H156="Houston",+NFL!#REF!,0))</f>
        <v>0</v>
      </c>
      <c r="AL240" s="81">
        <f>IF(+NFL!$F156="Houston",+NFL!#REF!,IF(+NFL!$H156="Houston",+NFL!#REF!,0))</f>
        <v>0</v>
      </c>
      <c r="AM240" s="96">
        <f>IF(+NFL!$F156="Houston",+NFL!#REF!,IF(+NFL!$H156="Houston",+NFL!#REF!,0))</f>
        <v>0</v>
      </c>
      <c r="AN240" s="81">
        <f>IF(+NFL!$F156="Houston",+NFL!#REF!,IF(+NFL!$H156="Houston",+NFL!#REF!,0))</f>
        <v>0</v>
      </c>
      <c r="AO240" s="70">
        <f>IF(+NFL!$F156="Houston",+NFL!#REF!,IF(+NFL!$H156="Houston",+NFL!#REF!,0))</f>
        <v>0</v>
      </c>
      <c r="AP240" s="480">
        <f>IF(+NFL!$F156="Houston",+NFL!#REF!,IF(+NFL!$H156="Houston",+NFL!#REF!,0))</f>
        <v>0</v>
      </c>
      <c r="AQ240" s="72">
        <f>IF(+NFL!$F156="Houston",+NFL!#REF!,IF(+NFL!$H156="Houston",+NFL!#REF!,0))</f>
        <v>0</v>
      </c>
      <c r="AR240" s="81">
        <f>IF(+NFL!$F156="Houston",+NFL!#REF!,IF(+NFL!$H156="Houston",+NFL!#REF!,0))</f>
        <v>0</v>
      </c>
      <c r="AS240" s="96">
        <f>IF(+NFL!$F156="Houston",+NFL!#REF!,IF(+NFL!$H156="Houston",+NFL!#REF!,0))</f>
        <v>0</v>
      </c>
      <c r="AT240" s="96">
        <f>IF(+NFL!$F156="Houston",+NFL!#REF!,IF(+NFL!$H156="Houston",+NFL!#REF!,0))</f>
        <v>0</v>
      </c>
      <c r="AU240" s="81">
        <f>IF(+NFL!$F156="Houston",+NFL!#REF!,IF(+NFL!$H156="Houston",+NFL!#REF!,0))</f>
        <v>0</v>
      </c>
      <c r="AV240" s="96">
        <f>IF(+NFL!$F156="Houston",+NFL!#REF!,IF(+NFL!$H156="Houston",+NFL!#REF!,0))</f>
        <v>0</v>
      </c>
      <c r="AW240" s="70">
        <f>IF(+NFL!$F156="Houston",+NFL!#REF!,IF(+NFL!$H156="Houston",+NFL!#REF!,0))</f>
        <v>0</v>
      </c>
      <c r="AX240" s="96">
        <f>IF(+NFL!$F156="Houston",+NFL!#REF!,IF(+NFL!$H156="Houston",+NFL!#REF!,0))</f>
        <v>0</v>
      </c>
      <c r="AY240" s="81">
        <f>IF(+NFL!$F156="Houston",+NFL!#REF!,IF(+NFL!$H156="Houston",+NFL!#REF!,0))</f>
        <v>0</v>
      </c>
      <c r="AZ240" s="96">
        <f>IF(+NFL!$F156="Houston",+NFL!#REF!,IF(+NFL!$H156="Houston",+NFL!#REF!,0))</f>
        <v>0</v>
      </c>
      <c r="BA240" s="70">
        <f>IF(+NFL!$F156="Houston",+NFL!#REF!,IF(+NFL!$H156="Houston",+NFL!#REF!,0))</f>
        <v>0</v>
      </c>
      <c r="BB240" s="70">
        <f>IF(+NFL!$F156="Houston",+NFL!#REF!,IF(+NFL!$H156="Houston",+NFL!#REF!,0))</f>
        <v>0</v>
      </c>
      <c r="BC240" s="592">
        <f>IF(+NFL!$F156="Houston",+NFL!#REF!,IF(+NFL!$H156="Houston",+NFL!#REF!,0))</f>
        <v>0</v>
      </c>
      <c r="BD240" s="81">
        <f>IF(+NFL!$F156="Houston",+NFL!#REF!,IF(+NFL!$H156="Houston",+NFL!#REF!,0))</f>
        <v>0</v>
      </c>
      <c r="BE240" s="96">
        <f>IF(+NFL!$F156="Houston",+NFL!#REF!,IF(+NFL!$H156="Houston",+NFL!#REF!,0))</f>
        <v>0</v>
      </c>
      <c r="BF240" s="70">
        <f>IF(+NFL!$F156="Houston",+NFL!#REF!,IF(+NFL!$H156="Houston",+NFL!#REF!,0))</f>
        <v>0</v>
      </c>
      <c r="BG240" s="81">
        <f>IF(+NFL!$F156="Houston",+NFL!#REF!,IF(+NFL!$H156="Houston",+NFL!#REF!,0))</f>
        <v>0</v>
      </c>
      <c r="BH240" s="96">
        <f>IF(+NFL!$F156="Houston",+NFL!#REF!,IF(+NFL!$H156="Houston",+NFL!#REF!,0))</f>
        <v>0</v>
      </c>
      <c r="BI240" s="70">
        <f>IF(+NFL!$F156="Houston",+NFL!#REF!,IF(+NFL!$H156="Houston",+NFL!#REF!,0))</f>
        <v>0</v>
      </c>
      <c r="BJ240" s="124">
        <f>IF(+NFL!$F156="Houston",+NFL!#REF!,IF(+NFL!$H156="Houston",+NFL!#REF!,0))</f>
        <v>0</v>
      </c>
      <c r="BK240" s="182">
        <f>IF(+NFL!$F156="Houston",+NFL!#REF!,IF(+NFL!$H156="Houston",+NFL!#REF!,0))</f>
        <v>0</v>
      </c>
    </row>
    <row r="241" spans="1:63" x14ac:dyDescent="0.8">
      <c r="A241" s="70">
        <f>IF(+NFL!$F178="Houston",+NFL!A178,IF(+NFL!$H178="Houston",+NFL!A178,0))</f>
        <v>10</v>
      </c>
      <c r="B241" s="70">
        <f>IF(+NFL!$F178="Houston",+NFL!B178,IF(+NFL!$H178="Houston",+NFL!B178,0))</f>
        <v>0</v>
      </c>
      <c r="C241" s="72">
        <f>IF(+NFL!$F178="Houston",+NFL!C178,IF(+NFL!$H178="Houston",+NFL!C178,0))</f>
        <v>0</v>
      </c>
      <c r="D241" s="73">
        <f>IF(+NFL!$F178="Houston",+NFL!D178,IF(+NFL!$H178="Houston",+NFL!D178,0))</f>
        <v>0</v>
      </c>
      <c r="E241" s="70">
        <f>IF(+NFL!$F178="Houston",+NFL!E178,IF(+NFL!$H178="Houston",+NFL!E178,0))</f>
        <v>0</v>
      </c>
      <c r="F241" s="176" t="str">
        <f>IF(+NFL!$F178="Houston",+NFL!F178,IF(+NFL!$H178="Houston",+NFL!F178,0))</f>
        <v>Houston</v>
      </c>
      <c r="G241" s="70" t="str">
        <f>IF(+NFL!$F178="Houston",+NFL!G178,IF(+NFL!$H178="Houston",+NFL!G178,0))</f>
        <v>AFCS</v>
      </c>
      <c r="H241" s="176">
        <f>IF(+NFL!$F178="Houston",+NFL!H178,IF(+NFL!$H178="Houston",+NFL!H178,0))</f>
        <v>0</v>
      </c>
      <c r="I241" s="123">
        <f>IF(+NFL!$F178="Houston",+NFL!I178,IF(+NFL!$H178="Houston",+NFL!I178,0))</f>
        <v>0</v>
      </c>
      <c r="J241" s="496">
        <f>IF(+NFL!$F178="Houston",+NFL!J178,IF(+NFL!$H178="Houston",+NFL!J178,0))</f>
        <v>0</v>
      </c>
      <c r="K241" s="510">
        <f>IF(+NFL!$F178="Houston",+NFL!K178,IF(+NFL!$H178="Houston",+NFL!K178,0))</f>
        <v>0</v>
      </c>
      <c r="L241" s="508">
        <f>IF(+NFL!$F178="Houston",+NFL!L178,IF(+NFL!$H178="Houston",+NFL!L178,0))</f>
        <v>0</v>
      </c>
      <c r="M241" s="574">
        <f>IF(+NFL!$F178="Houston",+NFL!M178,IF(+NFL!$H178="Houston",+NFL!M178,0))</f>
        <v>0</v>
      </c>
      <c r="N241" s="583">
        <f>IF(+NFL!$F178="Houston",+NFL!N178,IF(+NFL!$H178="Houston",+NFL!N178,0))</f>
        <v>0</v>
      </c>
      <c r="O241" s="584">
        <f>IF(+NFL!$F178="Houston",+NFL!O178,IF(+NFL!$H178="Houston",+NFL!O178,0))</f>
        <v>0</v>
      </c>
      <c r="P241" s="583">
        <f>IF(+NFL!$F178="Houston",+NFL!P178,IF(+NFL!$H178="Houston",+NFL!P178,0))</f>
        <v>0</v>
      </c>
      <c r="Q241" s="585">
        <f>IF(+NFL!$F178="Houston",+NFL!Q178,IF(+NFL!$H178="Houston",+NFL!Q178,0))</f>
        <v>0</v>
      </c>
      <c r="R241" s="586">
        <f>IF(+NFL!$F178="Houston",+NFL!R178,IF(+NFL!$H178="Houston",+NFL!R178,0))</f>
        <v>0</v>
      </c>
      <c r="S241" s="588">
        <f>IF(+NFL!$F178="Houston",+NFL!S178,IF(+NFL!$H178="Houston",+NFL!S178,0))</f>
        <v>0</v>
      </c>
      <c r="T241" s="586">
        <f>IF(+NFL!$F178="Houston",+NFL!T178,IF(+NFL!$H178="Houston",+NFL!T178,0))</f>
        <v>0</v>
      </c>
      <c r="U241" s="589">
        <f>IF(+NFL!$F178="Houston",+NFL!U178,IF(+NFL!$H178="Houston",+NFL!U178,0))</f>
        <v>0</v>
      </c>
      <c r="V241" s="586">
        <f>IF(+NFL!$F171="Houston",+NFL!#REF!,IF(+NFL!$H171="Houston",+NFL!#REF!,0))</f>
        <v>0</v>
      </c>
      <c r="W241" s="585">
        <f>IF(+NFL!$F171="Houston",+NFL!#REF!,IF(+NFL!$H171="Houston",+NFL!#REF!,0))</f>
        <v>0</v>
      </c>
      <c r="X241" s="587">
        <f>IF(+NFL!$F171="Houston",+NFL!#REF!,IF(+NFL!$H171="Houston",+NFL!#REF!,0))</f>
        <v>0</v>
      </c>
      <c r="Y241" s="585">
        <f>IF(+NFL!$F171="Houston",+NFL!#REF!,IF(+NFL!$H171="Houston",+NFL!#REF!,0))</f>
        <v>0</v>
      </c>
      <c r="Z241" s="586">
        <f>IF(+NFL!$F171="Houston",+NFL!#REF!,IF(+NFL!$H171="Houston",+NFL!#REF!,0))</f>
        <v>0</v>
      </c>
      <c r="AA241" s="589">
        <f>IF(+NFL!$F171="Houston",+NFL!#REF!,IF(+NFL!$H171="Houston",+NFL!#REF!,0))</f>
        <v>0</v>
      </c>
      <c r="AB241" s="124">
        <f>IF(+NFL!$F171="Houston",+NFL!#REF!,IF(+NFL!$H171="Houston",+NFL!#REF!,0))</f>
        <v>0</v>
      </c>
      <c r="AC241" s="182">
        <f>IF(+NFL!$F171="Houston",+NFL!#REF!,IF(+NFL!$H171="Houston",+NFL!#REF!,0))</f>
        <v>0</v>
      </c>
      <c r="AD241" s="496">
        <f>IF(+NFL!$F171="Houston",+NFL!#REF!,IF(+NFL!$H171="Houston",+NFL!#REF!,0))</f>
        <v>0</v>
      </c>
      <c r="AE241" s="565">
        <f>IF(+NFL!$F171="Houston",+NFL!#REF!,IF(+NFL!$H171="Houston",+NFL!#REF!,0))</f>
        <v>0</v>
      </c>
      <c r="AF241" s="496">
        <f>IF(+NFL!$F171="Houston",+NFL!#REF!,IF(+NFL!$H171="Houston",+NFL!#REF!,0))</f>
        <v>0</v>
      </c>
      <c r="AG241" s="576">
        <f>IF(+NFL!$F171="Houston",+NFL!#REF!,IF(+NFL!$H171="Houston",+NFL!#REF!,0))</f>
        <v>0</v>
      </c>
      <c r="AH241" s="496">
        <f>IF(+NFL!$F171="Houston",+NFL!#REF!,IF(+NFL!$H171="Houston",+NFL!#REF!,0))</f>
        <v>0</v>
      </c>
      <c r="AI241" s="576">
        <f>IF(+NFL!$F171="Houston",+NFL!#REF!,IF(+NFL!$H171="Houston",+NFL!#REF!,0))</f>
        <v>0</v>
      </c>
      <c r="AJ241" s="496">
        <f>IF(+NFL!$F171="Houston",+NFL!#REF!,IF(+NFL!$H171="Houston",+NFL!#REF!,0))</f>
        <v>0</v>
      </c>
      <c r="AK241" s="565">
        <f>IF(+NFL!$F171="Houston",+NFL!#REF!,IF(+NFL!$H171="Houston",+NFL!#REF!,0))</f>
        <v>0</v>
      </c>
      <c r="AL241" s="81">
        <f>IF(+NFL!$F171="Houston",+NFL!#REF!,IF(+NFL!$H171="Houston",+NFL!#REF!,0))</f>
        <v>0</v>
      </c>
      <c r="AM241" s="96">
        <f>IF(+NFL!$F171="Houston",+NFL!#REF!,IF(+NFL!$H171="Houston",+NFL!#REF!,0))</f>
        <v>0</v>
      </c>
      <c r="AN241" s="81">
        <f>IF(+NFL!$F171="Houston",+NFL!#REF!,IF(+NFL!$H171="Houston",+NFL!#REF!,0))</f>
        <v>0</v>
      </c>
      <c r="AO241" s="70">
        <f>IF(+NFL!$F171="Houston",+NFL!#REF!,IF(+NFL!$H171="Houston",+NFL!#REF!,0))</f>
        <v>0</v>
      </c>
      <c r="AP241" s="480">
        <f>IF(+NFL!$F171="Houston",+NFL!#REF!,IF(+NFL!$H171="Houston",+NFL!#REF!,0))</f>
        <v>0</v>
      </c>
      <c r="AQ241" s="72">
        <f>IF(+NFL!$F171="Houston",+NFL!#REF!,IF(+NFL!$H171="Houston",+NFL!#REF!,0))</f>
        <v>0</v>
      </c>
      <c r="AR241" s="81">
        <f>IF(+NFL!$F171="Houston",+NFL!#REF!,IF(+NFL!$H171="Houston",+NFL!#REF!,0))</f>
        <v>0</v>
      </c>
      <c r="AS241" s="96">
        <f>IF(+NFL!$F171="Houston",+NFL!#REF!,IF(+NFL!$H171="Houston",+NFL!#REF!,0))</f>
        <v>0</v>
      </c>
      <c r="AT241" s="96">
        <f>IF(+NFL!$F171="Houston",+NFL!#REF!,IF(+NFL!$H171="Houston",+NFL!#REF!,0))</f>
        <v>0</v>
      </c>
      <c r="AU241" s="81">
        <f>IF(+NFL!$F171="Houston",+NFL!#REF!,IF(+NFL!$H171="Houston",+NFL!#REF!,0))</f>
        <v>0</v>
      </c>
      <c r="AV241" s="96">
        <f>IF(+NFL!$F171="Houston",+NFL!#REF!,IF(+NFL!$H171="Houston",+NFL!#REF!,0))</f>
        <v>0</v>
      </c>
      <c r="AW241" s="70">
        <f>IF(+NFL!$F171="Houston",+NFL!#REF!,IF(+NFL!$H171="Houston",+NFL!#REF!,0))</f>
        <v>0</v>
      </c>
      <c r="AX241" s="96">
        <f>IF(+NFL!$F171="Houston",+NFL!#REF!,IF(+NFL!$H171="Houston",+NFL!#REF!,0))</f>
        <v>0</v>
      </c>
      <c r="AY241" s="81">
        <f>IF(+NFL!$F171="Houston",+NFL!#REF!,IF(+NFL!$H171="Houston",+NFL!#REF!,0))</f>
        <v>0</v>
      </c>
      <c r="AZ241" s="96">
        <f>IF(+NFL!$F171="Houston",+NFL!#REF!,IF(+NFL!$H171="Houston",+NFL!#REF!,0))</f>
        <v>0</v>
      </c>
      <c r="BA241" s="70">
        <f>IF(+NFL!$F171="Houston",+NFL!#REF!,IF(+NFL!$H171="Houston",+NFL!#REF!,0))</f>
        <v>0</v>
      </c>
      <c r="BB241" s="70">
        <f>IF(+NFL!$F171="Houston",+NFL!#REF!,IF(+NFL!$H171="Houston",+NFL!#REF!,0))</f>
        <v>0</v>
      </c>
      <c r="BC241" s="592">
        <f>IF(+NFL!$F171="Houston",+NFL!#REF!,IF(+NFL!$H171="Houston",+NFL!#REF!,0))</f>
        <v>0</v>
      </c>
      <c r="BD241" s="81">
        <f>IF(+NFL!$F171="Houston",+NFL!#REF!,IF(+NFL!$H171="Houston",+NFL!#REF!,0))</f>
        <v>0</v>
      </c>
      <c r="BE241" s="96">
        <f>IF(+NFL!$F171="Houston",+NFL!#REF!,IF(+NFL!$H171="Houston",+NFL!#REF!,0))</f>
        <v>0</v>
      </c>
      <c r="BF241" s="70">
        <f>IF(+NFL!$F171="Houston",+NFL!#REF!,IF(+NFL!$H171="Houston",+NFL!#REF!,0))</f>
        <v>0</v>
      </c>
      <c r="BG241" s="81">
        <f>IF(+NFL!$F171="Houston",+NFL!#REF!,IF(+NFL!$H171="Houston",+NFL!#REF!,0))</f>
        <v>0</v>
      </c>
      <c r="BH241" s="96">
        <f>IF(+NFL!$F171="Houston",+NFL!#REF!,IF(+NFL!$H171="Houston",+NFL!#REF!,0))</f>
        <v>0</v>
      </c>
      <c r="BI241" s="70">
        <f>IF(+NFL!$F171="Houston",+NFL!#REF!,IF(+NFL!$H171="Houston",+NFL!#REF!,0))</f>
        <v>0</v>
      </c>
      <c r="BJ241" s="124">
        <f>IF(+NFL!$F171="Houston",+NFL!#REF!,IF(+NFL!$H171="Houston",+NFL!#REF!,0))</f>
        <v>0</v>
      </c>
      <c r="BK241" s="182">
        <f>IF(+NFL!$F171="Houston",+NFL!#REF!,IF(+NFL!$H171="Houston",+NFL!#REF!,0))</f>
        <v>0</v>
      </c>
    </row>
    <row r="242" spans="1:63" x14ac:dyDescent="0.8">
      <c r="A242" s="70">
        <f>IF(+NFL!$F183="Houston",+NFL!A183,IF(+NFL!$H183="Houston",+NFL!A183,0))</f>
        <v>11</v>
      </c>
      <c r="B242" s="70" t="str">
        <f>IF(+NFL!$F183="Houston",+NFL!B183,IF(+NFL!$H183="Houston",+NFL!B183,0))</f>
        <v>Sun</v>
      </c>
      <c r="C242" s="72">
        <f>IF(+NFL!$F183="Houston",+NFL!C183,IF(+NFL!$H183="Houston",+NFL!C183,0))</f>
        <v>44521</v>
      </c>
      <c r="D242" s="73">
        <f>IF(+NFL!$F183="Houston",+NFL!D183,IF(+NFL!$H183="Houston",+NFL!D183,0))</f>
        <v>0.54166666666666663</v>
      </c>
      <c r="E242" s="70" t="str">
        <f>IF(+NFL!$F183="Houston",+NFL!E183,IF(+NFL!$H183="Houston",+NFL!E183,0))</f>
        <v>CBS</v>
      </c>
      <c r="F242" s="176" t="str">
        <f>IF(+NFL!$F183="Houston",+NFL!F183,IF(+NFL!$H183="Houston",+NFL!F183,0))</f>
        <v>Houston</v>
      </c>
      <c r="G242" s="70" t="str">
        <f>IF(+NFL!$F183="Houston",+NFL!G183,IF(+NFL!$H183="Houston",+NFL!G183,0))</f>
        <v>AFCS</v>
      </c>
      <c r="H242" s="176" t="str">
        <f>IF(+NFL!$F183="Houston",+NFL!H183,IF(+NFL!$H183="Houston",+NFL!H183,0))</f>
        <v>Tennessee</v>
      </c>
      <c r="I242" s="123" t="str">
        <f>IF(+NFL!$F183="Houston",+NFL!I183,IF(+NFL!$H183="Houston",+NFL!I183,0))</f>
        <v>AFCS</v>
      </c>
      <c r="J242" s="496" t="str">
        <f>IF(+NFL!$F183="Houston",+NFL!J183,IF(+NFL!$H183="Houston",+NFL!J183,0))</f>
        <v>Tennessee</v>
      </c>
      <c r="K242" s="510" t="str">
        <f>IF(+NFL!$F183="Houston",+NFL!K183,IF(+NFL!$H183="Houston",+NFL!K183,0))</f>
        <v>Houston</v>
      </c>
      <c r="L242" s="508">
        <f>IF(+NFL!$F183="Houston",+NFL!L183,IF(+NFL!$H183="Houston",+NFL!L183,0))</f>
        <v>10</v>
      </c>
      <c r="M242" s="574">
        <f>IF(+NFL!$F183="Houston",+NFL!M183,IF(+NFL!$H183="Houston",+NFL!M183,0))</f>
        <v>45</v>
      </c>
      <c r="N242" s="583" t="str">
        <f>IF(+NFL!$F183="Houston",+NFL!N183,IF(+NFL!$H183="Houston",+NFL!N183,0))</f>
        <v>Houston</v>
      </c>
      <c r="O242" s="584">
        <f>IF(+NFL!$F183="Houston",+NFL!O183,IF(+NFL!$H183="Houston",+NFL!O183,0))</f>
        <v>22</v>
      </c>
      <c r="P242" s="583" t="str">
        <f>IF(+NFL!$F183="Houston",+NFL!P183,IF(+NFL!$H183="Houston",+NFL!P183,0))</f>
        <v>Tennessee</v>
      </c>
      <c r="Q242" s="585">
        <f>IF(+NFL!$F183="Houston",+NFL!Q183,IF(+NFL!$H183="Houston",+NFL!Q183,0))</f>
        <v>13</v>
      </c>
      <c r="R242" s="586" t="str">
        <f>IF(+NFL!$F183="Houston",+NFL!R183,IF(+NFL!$H183="Houston",+NFL!R183,0))</f>
        <v>Houston</v>
      </c>
      <c r="S242" s="588" t="str">
        <f>IF(+NFL!$F183="Houston",+NFL!S183,IF(+NFL!$H183="Houston",+NFL!S183,0))</f>
        <v>Tennessee</v>
      </c>
      <c r="T242" s="586" t="str">
        <f>IF(+NFL!$F183="Houston",+NFL!T183,IF(+NFL!$H183="Houston",+NFL!T183,0))</f>
        <v>Tennessee</v>
      </c>
      <c r="U242" s="589" t="str">
        <f>IF(+NFL!$F183="Houston",+NFL!U183,IF(+NFL!$H183="Houston",+NFL!U183,0))</f>
        <v>L</v>
      </c>
      <c r="V242" s="586">
        <f>IF(+NFL!$F212="Houston",+NFL!#REF!,IF(+NFL!$H212="Houston",+NFL!#REF!,0))</f>
        <v>0</v>
      </c>
      <c r="W242" s="585">
        <f>IF(+NFL!$F212="Houston",+NFL!#REF!,IF(+NFL!$H212="Houston",+NFL!#REF!,0))</f>
        <v>0</v>
      </c>
      <c r="X242" s="587">
        <f>IF(+NFL!$F212="Houston",+NFL!#REF!,IF(+NFL!$H212="Houston",+NFL!#REF!,0))</f>
        <v>0</v>
      </c>
      <c r="Y242" s="585">
        <f>IF(+NFL!$F212="Houston",+NFL!#REF!,IF(+NFL!$H212="Houston",+NFL!#REF!,0))</f>
        <v>0</v>
      </c>
      <c r="Z242" s="586">
        <f>IF(+NFL!$F212="Houston",+NFL!#REF!,IF(+NFL!$H212="Houston",+NFL!#REF!,0))</f>
        <v>0</v>
      </c>
      <c r="AA242" s="589">
        <f>IF(+NFL!$F212="Houston",+NFL!#REF!,IF(+NFL!$H212="Houston",+NFL!#REF!,0))</f>
        <v>0</v>
      </c>
      <c r="AB242" s="124">
        <f>IF(+NFL!$F212="Houston",+NFL!#REF!,IF(+NFL!$H212="Houston",+NFL!#REF!,0))</f>
        <v>0</v>
      </c>
      <c r="AC242" s="182">
        <f>IF(+NFL!$F212="Houston",+NFL!#REF!,IF(+NFL!$H212="Houston",+NFL!#REF!,0))</f>
        <v>0</v>
      </c>
      <c r="AD242" s="496">
        <f>IF(+NFL!$F212="Houston",+NFL!#REF!,IF(+NFL!$H212="Houston",+NFL!#REF!,0))</f>
        <v>0</v>
      </c>
      <c r="AE242" s="565">
        <f>IF(+NFL!$F212="Houston",+NFL!#REF!,IF(+NFL!$H212="Houston",+NFL!#REF!,0))</f>
        <v>0</v>
      </c>
      <c r="AF242" s="496">
        <f>IF(+NFL!$F212="Houston",+NFL!#REF!,IF(+NFL!$H212="Houston",+NFL!#REF!,0))</f>
        <v>0</v>
      </c>
      <c r="AG242" s="576">
        <f>IF(+NFL!$F212="Houston",+NFL!#REF!,IF(+NFL!$H212="Houston",+NFL!#REF!,0))</f>
        <v>0</v>
      </c>
      <c r="AH242" s="496">
        <f>IF(+NFL!$F212="Houston",+NFL!#REF!,IF(+NFL!$H212="Houston",+NFL!#REF!,0))</f>
        <v>0</v>
      </c>
      <c r="AI242" s="576">
        <f>IF(+NFL!$F212="Houston",+NFL!#REF!,IF(+NFL!$H212="Houston",+NFL!#REF!,0))</f>
        <v>0</v>
      </c>
      <c r="AJ242" s="496">
        <f>IF(+NFL!$F212="Houston",+NFL!#REF!,IF(+NFL!$H212="Houston",+NFL!#REF!,0))</f>
        <v>0</v>
      </c>
      <c r="AK242" s="565">
        <f>IF(+NFL!$F212="Houston",+NFL!#REF!,IF(+NFL!$H212="Houston",+NFL!#REF!,0))</f>
        <v>0</v>
      </c>
      <c r="AL242" s="81">
        <f>IF(+NFL!$F212="Houston",+NFL!#REF!,IF(+NFL!$H212="Houston",+NFL!#REF!,0))</f>
        <v>0</v>
      </c>
      <c r="AM242" s="96">
        <f>IF(+NFL!$F212="Houston",+NFL!#REF!,IF(+NFL!$H212="Houston",+NFL!#REF!,0))</f>
        <v>0</v>
      </c>
      <c r="AN242" s="81">
        <f>IF(+NFL!$F212="Houston",+NFL!#REF!,IF(+NFL!$H212="Houston",+NFL!#REF!,0))</f>
        <v>0</v>
      </c>
      <c r="AO242" s="70">
        <f>IF(+NFL!$F212="Houston",+NFL!#REF!,IF(+NFL!$H212="Houston",+NFL!#REF!,0))</f>
        <v>0</v>
      </c>
      <c r="AP242" s="480">
        <f>IF(+NFL!$F212="Houston",+NFL!#REF!,IF(+NFL!$H212="Houston",+NFL!#REF!,0))</f>
        <v>0</v>
      </c>
      <c r="AQ242" s="72">
        <f>IF(+NFL!$F212="Houston",+NFL!#REF!,IF(+NFL!$H212="Houston",+NFL!#REF!,0))</f>
        <v>0</v>
      </c>
      <c r="AR242" s="81">
        <f>IF(+NFL!$F212="Houston",+NFL!#REF!,IF(+NFL!$H212="Houston",+NFL!#REF!,0))</f>
        <v>0</v>
      </c>
      <c r="AS242" s="96">
        <f>IF(+NFL!$F212="Houston",+NFL!#REF!,IF(+NFL!$H212="Houston",+NFL!#REF!,0))</f>
        <v>0</v>
      </c>
      <c r="AT242" s="96">
        <f>IF(+NFL!$F212="Houston",+NFL!#REF!,IF(+NFL!$H212="Houston",+NFL!#REF!,0))</f>
        <v>0</v>
      </c>
      <c r="AU242" s="81">
        <f>IF(+NFL!$F212="Houston",+NFL!#REF!,IF(+NFL!$H212="Houston",+NFL!#REF!,0))</f>
        <v>0</v>
      </c>
      <c r="AV242" s="96">
        <f>IF(+NFL!$F212="Houston",+NFL!#REF!,IF(+NFL!$H212="Houston",+NFL!#REF!,0))</f>
        <v>0</v>
      </c>
      <c r="AW242" s="70">
        <f>IF(+NFL!$F212="Houston",+NFL!#REF!,IF(+NFL!$H212="Houston",+NFL!#REF!,0))</f>
        <v>0</v>
      </c>
      <c r="AX242" s="96">
        <f>IF(+NFL!$F212="Houston",+NFL!#REF!,IF(+NFL!$H212="Houston",+NFL!#REF!,0))</f>
        <v>0</v>
      </c>
      <c r="AY242" s="81">
        <f>IF(+NFL!$F212="Houston",+NFL!#REF!,IF(+NFL!$H212="Houston",+NFL!#REF!,0))</f>
        <v>0</v>
      </c>
      <c r="AZ242" s="96">
        <f>IF(+NFL!$F212="Houston",+NFL!#REF!,IF(+NFL!$H212="Houston",+NFL!#REF!,0))</f>
        <v>0</v>
      </c>
      <c r="BA242" s="70">
        <f>IF(+NFL!$F212="Houston",+NFL!#REF!,IF(+NFL!$H212="Houston",+NFL!#REF!,0))</f>
        <v>0</v>
      </c>
      <c r="BB242" s="70">
        <f>IF(+NFL!$F212="Houston",+NFL!#REF!,IF(+NFL!$H212="Houston",+NFL!#REF!,0))</f>
        <v>0</v>
      </c>
      <c r="BC242" s="592">
        <f>IF(+NFL!$F212="Houston",+NFL!#REF!,IF(+NFL!$H212="Houston",+NFL!#REF!,0))</f>
        <v>0</v>
      </c>
      <c r="BD242" s="81">
        <f>IF(+NFL!$F212="Houston",+NFL!#REF!,IF(+NFL!$H212="Houston",+NFL!#REF!,0))</f>
        <v>0</v>
      </c>
      <c r="BE242" s="96">
        <f>IF(+NFL!$F212="Houston",+NFL!#REF!,IF(+NFL!$H212="Houston",+NFL!#REF!,0))</f>
        <v>0</v>
      </c>
      <c r="BF242" s="70">
        <f>IF(+NFL!$F212="Houston",+NFL!#REF!,IF(+NFL!$H212="Houston",+NFL!#REF!,0))</f>
        <v>0</v>
      </c>
      <c r="BG242" s="81">
        <f>IF(+NFL!$F212="Houston",+NFL!#REF!,IF(+NFL!$H212="Houston",+NFL!#REF!,0))</f>
        <v>0</v>
      </c>
      <c r="BH242" s="96">
        <f>IF(+NFL!$F212="Houston",+NFL!#REF!,IF(+NFL!$H212="Houston",+NFL!#REF!,0))</f>
        <v>0</v>
      </c>
      <c r="BI242" s="70">
        <f>IF(+NFL!$F212="Houston",+NFL!#REF!,IF(+NFL!$H212="Houston",+NFL!#REF!,0))</f>
        <v>0</v>
      </c>
      <c r="BJ242" s="124">
        <f>IF(+NFL!$F212="Houston",+NFL!#REF!,IF(+NFL!$H212="Houston",+NFL!#REF!,0))</f>
        <v>0</v>
      </c>
      <c r="BK242" s="182">
        <f>IF(+NFL!$F212="Houston",+NFL!#REF!,IF(+NFL!$H212="Houston",+NFL!#REF!,0))</f>
        <v>0</v>
      </c>
    </row>
    <row r="243" spans="1:63" x14ac:dyDescent="0.8">
      <c r="A243" s="70">
        <f>IF(+NFL!$F206="Houston",+NFL!A206,IF(+NFL!$H206="Houston",+NFL!A206,0))</f>
        <v>12</v>
      </c>
      <c r="B243" s="70" t="str">
        <f>IF(+NFL!$F206="Houston",+NFL!B206,IF(+NFL!$H206="Houston",+NFL!B206,0))</f>
        <v>Sun</v>
      </c>
      <c r="C243" s="72">
        <f>IF(+NFL!$F206="Houston",+NFL!C206,IF(+NFL!$H206="Houston",+NFL!C206,0))</f>
        <v>44528</v>
      </c>
      <c r="D243" s="73">
        <f>IF(+NFL!$F206="Houston",+NFL!D206,IF(+NFL!$H206="Houston",+NFL!D206,0))</f>
        <v>0.54166666666666663</v>
      </c>
      <c r="E243" s="70" t="str">
        <f>IF(+NFL!$F206="Houston",+NFL!E206,IF(+NFL!$H206="Houston",+NFL!E206,0))</f>
        <v>CBS</v>
      </c>
      <c r="F243" s="176" t="str">
        <f>IF(+NFL!$F206="Houston",+NFL!F206,IF(+NFL!$H206="Houston",+NFL!F206,0))</f>
        <v>NY Jets</v>
      </c>
      <c r="G243" s="70" t="str">
        <f>IF(+NFL!$F206="Houston",+NFL!G206,IF(+NFL!$H206="Houston",+NFL!G206,0))</f>
        <v>AFCE</v>
      </c>
      <c r="H243" s="176" t="str">
        <f>IF(+NFL!$F206="Houston",+NFL!H206,IF(+NFL!$H206="Houston",+NFL!H206,0))</f>
        <v>Houston</v>
      </c>
      <c r="I243" s="123" t="str">
        <f>IF(+NFL!$F206="Houston",+NFL!I206,IF(+NFL!$H206="Houston",+NFL!I206,0))</f>
        <v>AFCS</v>
      </c>
      <c r="J243" s="496" t="str">
        <f>IF(+NFL!$F206="Houston",+NFL!J206,IF(+NFL!$H206="Houston",+NFL!J206,0))</f>
        <v>Houston</v>
      </c>
      <c r="K243" s="510" t="str">
        <f>IF(+NFL!$F206="Houston",+NFL!K206,IF(+NFL!$H206="Houston",+NFL!K206,0))</f>
        <v>NY Jets</v>
      </c>
      <c r="L243" s="508">
        <f>IF(+NFL!$F206="Houston",+NFL!L206,IF(+NFL!$H206="Houston",+NFL!L206,0))</f>
        <v>3</v>
      </c>
      <c r="M243" s="574">
        <f>IF(+NFL!$F206="Houston",+NFL!M206,IF(+NFL!$H206="Houston",+NFL!M206,0))</f>
        <v>44</v>
      </c>
      <c r="N243" s="583" t="str">
        <f>IF(+NFL!$F206="Houston",+NFL!N206,IF(+NFL!$H206="Houston",+NFL!N206,0))</f>
        <v>NY Jets</v>
      </c>
      <c r="O243" s="584">
        <f>IF(+NFL!$F206="Houston",+NFL!O206,IF(+NFL!$H206="Houston",+NFL!O206,0))</f>
        <v>21</v>
      </c>
      <c r="P243" s="583" t="str">
        <f>IF(+NFL!$F206="Houston",+NFL!P206,IF(+NFL!$H206="Houston",+NFL!P206,0))</f>
        <v>Houston</v>
      </c>
      <c r="Q243" s="585">
        <f>IF(+NFL!$F206="Houston",+NFL!Q206,IF(+NFL!$H206="Houston",+NFL!Q206,0))</f>
        <v>14</v>
      </c>
      <c r="R243" s="586" t="str">
        <f>IF(+NFL!$F206="Houston",+NFL!R206,IF(+NFL!$H206="Houston",+NFL!R206,0))</f>
        <v>NY Jets</v>
      </c>
      <c r="S243" s="588" t="str">
        <f>IF(+NFL!$F206="Houston",+NFL!S206,IF(+NFL!$H206="Houston",+NFL!S206,0))</f>
        <v>Houston</v>
      </c>
      <c r="T243" s="586" t="str">
        <f>IF(+NFL!$F206="Houston",+NFL!T206,IF(+NFL!$H206="Houston",+NFL!T206,0))</f>
        <v>NY Jets</v>
      </c>
      <c r="U243" s="589" t="str">
        <f>IF(+NFL!$F206="Houston",+NFL!U206,IF(+NFL!$H206="Houston",+NFL!U206,0))</f>
        <v>W</v>
      </c>
      <c r="V243" s="586" t="e">
        <f>IF(+NFL!$F223="Houston",+NFL!#REF!,IF(+NFL!$H223="Houston",+NFL!#REF!,0))</f>
        <v>#REF!</v>
      </c>
      <c r="W243" s="585" t="e">
        <f>IF(+NFL!$F223="Houston",+NFL!#REF!,IF(+NFL!$H223="Houston",+NFL!#REF!,0))</f>
        <v>#REF!</v>
      </c>
      <c r="X243" s="587" t="e">
        <f>IF(+NFL!$F223="Houston",+NFL!#REF!,IF(+NFL!$H223="Houston",+NFL!#REF!,0))</f>
        <v>#REF!</v>
      </c>
      <c r="Y243" s="585" t="e">
        <f>IF(+NFL!$F223="Houston",+NFL!#REF!,IF(+NFL!$H223="Houston",+NFL!#REF!,0))</f>
        <v>#REF!</v>
      </c>
      <c r="Z243" s="586" t="e">
        <f>IF(+NFL!$F223="Houston",+NFL!#REF!,IF(+NFL!$H223="Houston",+NFL!#REF!,0))</f>
        <v>#REF!</v>
      </c>
      <c r="AA243" s="589" t="e">
        <f>IF(+NFL!$F223="Houston",+NFL!#REF!,IF(+NFL!$H223="Houston",+NFL!#REF!,0))</f>
        <v>#REF!</v>
      </c>
      <c r="AB243" s="124" t="e">
        <f>IF(+NFL!$F223="Houston",+NFL!#REF!,IF(+NFL!$H223="Houston",+NFL!#REF!,0))</f>
        <v>#REF!</v>
      </c>
      <c r="AC243" s="182" t="e">
        <f>IF(+NFL!$F223="Houston",+NFL!#REF!,IF(+NFL!$H223="Houston",+NFL!#REF!,0))</f>
        <v>#REF!</v>
      </c>
      <c r="AD243" s="496" t="e">
        <f>IF(+NFL!$F223="Houston",+NFL!#REF!,IF(+NFL!$H223="Houston",+NFL!#REF!,0))</f>
        <v>#REF!</v>
      </c>
      <c r="AE243" s="565" t="e">
        <f>IF(+NFL!$F223="Houston",+NFL!#REF!,IF(+NFL!$H223="Houston",+NFL!#REF!,0))</f>
        <v>#REF!</v>
      </c>
      <c r="AF243" s="496" t="e">
        <f>IF(+NFL!$F223="Houston",+NFL!#REF!,IF(+NFL!$H223="Houston",+NFL!#REF!,0))</f>
        <v>#REF!</v>
      </c>
      <c r="AG243" s="576" t="e">
        <f>IF(+NFL!$F223="Houston",+NFL!#REF!,IF(+NFL!$H223="Houston",+NFL!#REF!,0))</f>
        <v>#REF!</v>
      </c>
      <c r="AH243" s="496" t="e">
        <f>IF(+NFL!$F223="Houston",+NFL!#REF!,IF(+NFL!$H223="Houston",+NFL!#REF!,0))</f>
        <v>#REF!</v>
      </c>
      <c r="AI243" s="576" t="e">
        <f>IF(+NFL!$F223="Houston",+NFL!#REF!,IF(+NFL!$H223="Houston",+NFL!#REF!,0))</f>
        <v>#REF!</v>
      </c>
      <c r="AJ243" s="496" t="e">
        <f>IF(+NFL!$F223="Houston",+NFL!#REF!,IF(+NFL!$H223="Houston",+NFL!#REF!,0))</f>
        <v>#REF!</v>
      </c>
      <c r="AK243" s="565" t="e">
        <f>IF(+NFL!$F223="Houston",+NFL!#REF!,IF(+NFL!$H223="Houston",+NFL!#REF!,0))</f>
        <v>#REF!</v>
      </c>
      <c r="AL243" s="81" t="e">
        <f>IF(+NFL!$F223="Houston",+NFL!#REF!,IF(+NFL!$H223="Houston",+NFL!#REF!,0))</f>
        <v>#REF!</v>
      </c>
      <c r="AM243" s="96" t="e">
        <f>IF(+NFL!$F223="Houston",+NFL!#REF!,IF(+NFL!$H223="Houston",+NFL!#REF!,0))</f>
        <v>#REF!</v>
      </c>
      <c r="AN243" s="81" t="e">
        <f>IF(+NFL!$F223="Houston",+NFL!#REF!,IF(+NFL!$H223="Houston",+NFL!#REF!,0))</f>
        <v>#REF!</v>
      </c>
      <c r="AO243" s="70" t="e">
        <f>IF(+NFL!$F223="Houston",+NFL!#REF!,IF(+NFL!$H223="Houston",+NFL!#REF!,0))</f>
        <v>#REF!</v>
      </c>
      <c r="AP243" s="480" t="e">
        <f>IF(+NFL!$F223="Houston",+NFL!#REF!,IF(+NFL!$H223="Houston",+NFL!#REF!,0))</f>
        <v>#REF!</v>
      </c>
      <c r="AQ243" s="72" t="e">
        <f>IF(+NFL!$F223="Houston",+NFL!#REF!,IF(+NFL!$H223="Houston",+NFL!#REF!,0))</f>
        <v>#REF!</v>
      </c>
      <c r="AR243" s="81" t="e">
        <f>IF(+NFL!$F223="Houston",+NFL!#REF!,IF(+NFL!$H223="Houston",+NFL!#REF!,0))</f>
        <v>#REF!</v>
      </c>
      <c r="AS243" s="96" t="e">
        <f>IF(+NFL!$F223="Houston",+NFL!#REF!,IF(+NFL!$H223="Houston",+NFL!#REF!,0))</f>
        <v>#REF!</v>
      </c>
      <c r="AT243" s="96" t="e">
        <f>IF(+NFL!$F223="Houston",+NFL!#REF!,IF(+NFL!$H223="Houston",+NFL!#REF!,0))</f>
        <v>#REF!</v>
      </c>
      <c r="AU243" s="81" t="e">
        <f>IF(+NFL!$F223="Houston",+NFL!#REF!,IF(+NFL!$H223="Houston",+NFL!#REF!,0))</f>
        <v>#REF!</v>
      </c>
      <c r="AV243" s="96" t="e">
        <f>IF(+NFL!$F223="Houston",+NFL!#REF!,IF(+NFL!$H223="Houston",+NFL!#REF!,0))</f>
        <v>#REF!</v>
      </c>
      <c r="AW243" s="70" t="e">
        <f>IF(+NFL!$F223="Houston",+NFL!#REF!,IF(+NFL!$H223="Houston",+NFL!#REF!,0))</f>
        <v>#REF!</v>
      </c>
      <c r="AX243" s="96" t="e">
        <f>IF(+NFL!$F223="Houston",+NFL!#REF!,IF(+NFL!$H223="Houston",+NFL!#REF!,0))</f>
        <v>#REF!</v>
      </c>
      <c r="AY243" s="81" t="e">
        <f>IF(+NFL!$F223="Houston",+NFL!#REF!,IF(+NFL!$H223="Houston",+NFL!#REF!,0))</f>
        <v>#REF!</v>
      </c>
      <c r="AZ243" s="96" t="e">
        <f>IF(+NFL!$F223="Houston",+NFL!#REF!,IF(+NFL!$H223="Houston",+NFL!#REF!,0))</f>
        <v>#REF!</v>
      </c>
      <c r="BA243" s="70" t="e">
        <f>IF(+NFL!$F223="Houston",+NFL!#REF!,IF(+NFL!$H223="Houston",+NFL!#REF!,0))</f>
        <v>#REF!</v>
      </c>
      <c r="BB243" s="70" t="e">
        <f>IF(+NFL!$F223="Houston",+NFL!#REF!,IF(+NFL!$H223="Houston",+NFL!#REF!,0))</f>
        <v>#REF!</v>
      </c>
      <c r="BC243" s="592" t="e">
        <f>IF(+NFL!$F223="Houston",+NFL!#REF!,IF(+NFL!$H223="Houston",+NFL!#REF!,0))</f>
        <v>#REF!</v>
      </c>
      <c r="BD243" s="81" t="e">
        <f>IF(+NFL!$F223="Houston",+NFL!#REF!,IF(+NFL!$H223="Houston",+NFL!#REF!,0))</f>
        <v>#REF!</v>
      </c>
      <c r="BE243" s="96" t="e">
        <f>IF(+NFL!$F223="Houston",+NFL!#REF!,IF(+NFL!$H223="Houston",+NFL!#REF!,0))</f>
        <v>#REF!</v>
      </c>
      <c r="BF243" s="70" t="e">
        <f>IF(+NFL!$F223="Houston",+NFL!#REF!,IF(+NFL!$H223="Houston",+NFL!#REF!,0))</f>
        <v>#REF!</v>
      </c>
      <c r="BG243" s="81" t="e">
        <f>IF(+NFL!$F223="Houston",+NFL!#REF!,IF(+NFL!$H223="Houston",+NFL!#REF!,0))</f>
        <v>#REF!</v>
      </c>
      <c r="BH243" s="96" t="e">
        <f>IF(+NFL!$F223="Houston",+NFL!#REF!,IF(+NFL!$H223="Houston",+NFL!#REF!,0))</f>
        <v>#REF!</v>
      </c>
      <c r="BI243" s="70" t="e">
        <f>IF(+NFL!$F223="Houston",+NFL!#REF!,IF(+NFL!$H223="Houston",+NFL!#REF!,0))</f>
        <v>#REF!</v>
      </c>
      <c r="BJ243" s="124" t="e">
        <f>IF(+NFL!$F223="Houston",+NFL!#REF!,IF(+NFL!$H223="Houston",+NFL!#REF!,0))</f>
        <v>#REF!</v>
      </c>
      <c r="BK243" s="182" t="e">
        <f>IF(+NFL!$F223="Houston",+NFL!#REF!,IF(+NFL!$H223="Houston",+NFL!#REF!,0))</f>
        <v>#REF!</v>
      </c>
    </row>
    <row r="244" spans="1:63" x14ac:dyDescent="0.8">
      <c r="A244" s="70">
        <f>IF(+NFL!$F223="Houston",+NFL!A223,IF(+NFL!$H223="Houston",+NFL!A223,0))</f>
        <v>13</v>
      </c>
      <c r="B244" s="70" t="str">
        <f>IF(+NFL!$F223="Houston",+NFL!B223,IF(+NFL!$H223="Houston",+NFL!B223,0))</f>
        <v>Sun</v>
      </c>
      <c r="C244" s="72">
        <f>IF(+NFL!$F223="Houston",+NFL!C223,IF(+NFL!$H223="Houston",+NFL!C223,0))</f>
        <v>44535</v>
      </c>
      <c r="D244" s="73">
        <f>IF(+NFL!$F223="Houston",+NFL!D223,IF(+NFL!$H223="Houston",+NFL!D223,0))</f>
        <v>0.54166666666666663</v>
      </c>
      <c r="E244" s="70" t="str">
        <f>IF(+NFL!$F223="Houston",+NFL!E223,IF(+NFL!$H223="Houston",+NFL!E223,0))</f>
        <v>CBS</v>
      </c>
      <c r="F244" s="176" t="str">
        <f>IF(+NFL!$F223="Houston",+NFL!F223,IF(+NFL!$H223="Houston",+NFL!F223,0))</f>
        <v>Indianapolis</v>
      </c>
      <c r="G244" s="70" t="str">
        <f>IF(+NFL!$F223="Houston",+NFL!G223,IF(+NFL!$H223="Houston",+NFL!G223,0))</f>
        <v>AFCS</v>
      </c>
      <c r="H244" s="176" t="str">
        <f>IF(+NFL!$F223="Houston",+NFL!H223,IF(+NFL!$H223="Houston",+NFL!H223,0))</f>
        <v>Houston</v>
      </c>
      <c r="I244" s="123" t="str">
        <f>IF(+NFL!$F223="Houston",+NFL!I223,IF(+NFL!$H223="Houston",+NFL!I223,0))</f>
        <v>AFCS</v>
      </c>
      <c r="J244" s="496" t="str">
        <f>IF(+NFL!$F223="Houston",+NFL!J223,IF(+NFL!$H223="Houston",+NFL!J223,0))</f>
        <v>Indianapolis</v>
      </c>
      <c r="K244" s="510" t="str">
        <f>IF(+NFL!$F223="Houston",+NFL!K223,IF(+NFL!$H223="Houston",+NFL!K223,0))</f>
        <v>Houston</v>
      </c>
      <c r="L244" s="508">
        <f>IF(+NFL!$F223="Houston",+NFL!L223,IF(+NFL!$H223="Houston",+NFL!L223,0))</f>
        <v>8.5</v>
      </c>
      <c r="M244" s="574">
        <f>IF(+NFL!$F223="Houston",+NFL!M223,IF(+NFL!$H223="Houston",+NFL!M223,0))</f>
        <v>45.5</v>
      </c>
      <c r="N244" s="583" t="str">
        <f>IF(+NFL!$F223="Houston",+NFL!N223,IF(+NFL!$H223="Houston",+NFL!N223,0))</f>
        <v>Indianapolis</v>
      </c>
      <c r="O244" s="584">
        <f>IF(+NFL!$F223="Houston",+NFL!O223,IF(+NFL!$H223="Houston",+NFL!O223,0))</f>
        <v>31</v>
      </c>
      <c r="P244" s="583" t="str">
        <f>IF(+NFL!$F223="Houston",+NFL!P223,IF(+NFL!$H223="Houston",+NFL!P223,0))</f>
        <v>Houston</v>
      </c>
      <c r="Q244" s="585">
        <f>IF(+NFL!$F223="Houston",+NFL!Q223,IF(+NFL!$H223="Houston",+NFL!Q223,0))</f>
        <v>0</v>
      </c>
      <c r="R244" s="586" t="str">
        <f>IF(+NFL!$F223="Houston",+NFL!R223,IF(+NFL!$H223="Houston",+NFL!R223,0))</f>
        <v>Indianapolis</v>
      </c>
      <c r="S244" s="588" t="str">
        <f>IF(+NFL!$F223="Houston",+NFL!S223,IF(+NFL!$H223="Houston",+NFL!S223,0))</f>
        <v>Houston</v>
      </c>
      <c r="T244" s="586" t="str">
        <f>IF(+NFL!$F223="Houston",+NFL!T223,IF(+NFL!$H223="Houston",+NFL!T223,0))</f>
        <v>Houston</v>
      </c>
      <c r="U244" s="589" t="str">
        <f>IF(+NFL!$F223="Houston",+NFL!U223,IF(+NFL!$H223="Houston",+NFL!U223,0))</f>
        <v>L</v>
      </c>
      <c r="V244" s="586">
        <f>IF(+NFL!$F235="Houston",+NFL!#REF!,IF(+NFL!$H235="Houston",+NFL!#REF!,0))</f>
        <v>0</v>
      </c>
      <c r="W244" s="585">
        <f>IF(+NFL!$F235="Houston",+NFL!#REF!,IF(+NFL!$H235="Houston",+NFL!#REF!,0))</f>
        <v>0</v>
      </c>
      <c r="X244" s="587">
        <f>IF(+NFL!$F235="Houston",+NFL!#REF!,IF(+NFL!$H235="Houston",+NFL!#REF!,0))</f>
        <v>0</v>
      </c>
      <c r="Y244" s="585">
        <f>IF(+NFL!$F235="Houston",+NFL!#REF!,IF(+NFL!$H235="Houston",+NFL!#REF!,0))</f>
        <v>0</v>
      </c>
      <c r="Z244" s="586">
        <f>IF(+NFL!$F235="Houston",+NFL!#REF!,IF(+NFL!$H235="Houston",+NFL!#REF!,0))</f>
        <v>0</v>
      </c>
      <c r="AA244" s="589">
        <f>IF(+NFL!$F235="Houston",+NFL!#REF!,IF(+NFL!$H235="Houston",+NFL!#REF!,0))</f>
        <v>0</v>
      </c>
      <c r="AB244" s="124">
        <f>IF(+NFL!$F235="Houston",+NFL!#REF!,IF(+NFL!$H235="Houston",+NFL!#REF!,0))</f>
        <v>0</v>
      </c>
      <c r="AC244" s="182">
        <f>IF(+NFL!$F235="Houston",+NFL!#REF!,IF(+NFL!$H235="Houston",+NFL!#REF!,0))</f>
        <v>0</v>
      </c>
      <c r="AD244" s="496">
        <f>IF(+NFL!$F235="Houston",+NFL!#REF!,IF(+NFL!$H235="Houston",+NFL!#REF!,0))</f>
        <v>0</v>
      </c>
      <c r="AE244" s="565">
        <f>IF(+NFL!$F235="Houston",+NFL!#REF!,IF(+NFL!$H235="Houston",+NFL!#REF!,0))</f>
        <v>0</v>
      </c>
      <c r="AF244" s="496">
        <f>IF(+NFL!$F235="Houston",+NFL!#REF!,IF(+NFL!$H235="Houston",+NFL!#REF!,0))</f>
        <v>0</v>
      </c>
      <c r="AG244" s="576">
        <f>IF(+NFL!$F235="Houston",+NFL!#REF!,IF(+NFL!$H235="Houston",+NFL!#REF!,0))</f>
        <v>0</v>
      </c>
      <c r="AH244" s="496">
        <f>IF(+NFL!$F235="Houston",+NFL!#REF!,IF(+NFL!$H235="Houston",+NFL!#REF!,0))</f>
        <v>0</v>
      </c>
      <c r="AI244" s="576">
        <f>IF(+NFL!$F235="Houston",+NFL!#REF!,IF(+NFL!$H235="Houston",+NFL!#REF!,0))</f>
        <v>0</v>
      </c>
      <c r="AJ244" s="496">
        <f>IF(+NFL!$F235="Houston",+NFL!#REF!,IF(+NFL!$H235="Houston",+NFL!#REF!,0))</f>
        <v>0</v>
      </c>
      <c r="AK244" s="565">
        <f>IF(+NFL!$F235="Houston",+NFL!#REF!,IF(+NFL!$H235="Houston",+NFL!#REF!,0))</f>
        <v>0</v>
      </c>
      <c r="AL244" s="81">
        <f>IF(+NFL!$F235="Houston",+NFL!#REF!,IF(+NFL!$H235="Houston",+NFL!#REF!,0))</f>
        <v>0</v>
      </c>
      <c r="AM244" s="96">
        <f>IF(+NFL!$F235="Houston",+NFL!#REF!,IF(+NFL!$H235="Houston",+NFL!#REF!,0))</f>
        <v>0</v>
      </c>
      <c r="AN244" s="81">
        <f>IF(+NFL!$F235="Houston",+NFL!#REF!,IF(+NFL!$H235="Houston",+NFL!#REF!,0))</f>
        <v>0</v>
      </c>
      <c r="AO244" s="70">
        <f>IF(+NFL!$F235="Houston",+NFL!#REF!,IF(+NFL!$H235="Houston",+NFL!#REF!,0))</f>
        <v>0</v>
      </c>
      <c r="AP244" s="480">
        <f>IF(+NFL!$F235="Houston",+NFL!#REF!,IF(+NFL!$H235="Houston",+NFL!#REF!,0))</f>
        <v>0</v>
      </c>
      <c r="AQ244" s="72">
        <f>IF(+NFL!$F235="Houston",+NFL!#REF!,IF(+NFL!$H235="Houston",+NFL!#REF!,0))</f>
        <v>0</v>
      </c>
      <c r="AR244" s="81">
        <f>IF(+NFL!$F235="Houston",+NFL!#REF!,IF(+NFL!$H235="Houston",+NFL!#REF!,0))</f>
        <v>0</v>
      </c>
      <c r="AS244" s="96">
        <f>IF(+NFL!$F235="Houston",+NFL!#REF!,IF(+NFL!$H235="Houston",+NFL!#REF!,0))</f>
        <v>0</v>
      </c>
      <c r="AT244" s="96">
        <f>IF(+NFL!$F235="Houston",+NFL!#REF!,IF(+NFL!$H235="Houston",+NFL!#REF!,0))</f>
        <v>0</v>
      </c>
      <c r="AU244" s="81">
        <f>IF(+NFL!$F235="Houston",+NFL!#REF!,IF(+NFL!$H235="Houston",+NFL!#REF!,0))</f>
        <v>0</v>
      </c>
      <c r="AV244" s="96">
        <f>IF(+NFL!$F235="Houston",+NFL!#REF!,IF(+NFL!$H235="Houston",+NFL!#REF!,0))</f>
        <v>0</v>
      </c>
      <c r="AW244" s="70">
        <f>IF(+NFL!$F235="Houston",+NFL!#REF!,IF(+NFL!$H235="Houston",+NFL!#REF!,0))</f>
        <v>0</v>
      </c>
      <c r="AX244" s="96">
        <f>IF(+NFL!$F235="Houston",+NFL!#REF!,IF(+NFL!$H235="Houston",+NFL!#REF!,0))</f>
        <v>0</v>
      </c>
      <c r="AY244" s="81">
        <f>IF(+NFL!$F235="Houston",+NFL!#REF!,IF(+NFL!$H235="Houston",+NFL!#REF!,0))</f>
        <v>0</v>
      </c>
      <c r="AZ244" s="96">
        <f>IF(+NFL!$F235="Houston",+NFL!#REF!,IF(+NFL!$H235="Houston",+NFL!#REF!,0))</f>
        <v>0</v>
      </c>
      <c r="BA244" s="70">
        <f>IF(+NFL!$F235="Houston",+NFL!#REF!,IF(+NFL!$H235="Houston",+NFL!#REF!,0))</f>
        <v>0</v>
      </c>
      <c r="BB244" s="70">
        <f>IF(+NFL!$F235="Houston",+NFL!#REF!,IF(+NFL!$H235="Houston",+NFL!#REF!,0))</f>
        <v>0</v>
      </c>
      <c r="BC244" s="592">
        <f>IF(+NFL!$F235="Houston",+NFL!#REF!,IF(+NFL!$H235="Houston",+NFL!#REF!,0))</f>
        <v>0</v>
      </c>
      <c r="BD244" s="81">
        <f>IF(+NFL!$F235="Houston",+NFL!#REF!,IF(+NFL!$H235="Houston",+NFL!#REF!,0))</f>
        <v>0</v>
      </c>
      <c r="BE244" s="96">
        <f>IF(+NFL!$F235="Houston",+NFL!#REF!,IF(+NFL!$H235="Houston",+NFL!#REF!,0))</f>
        <v>0</v>
      </c>
      <c r="BF244" s="70">
        <f>IF(+NFL!$F235="Houston",+NFL!#REF!,IF(+NFL!$H235="Houston",+NFL!#REF!,0))</f>
        <v>0</v>
      </c>
      <c r="BG244" s="81">
        <f>IF(+NFL!$F235="Houston",+NFL!#REF!,IF(+NFL!$H235="Houston",+NFL!#REF!,0))</f>
        <v>0</v>
      </c>
      <c r="BH244" s="96">
        <f>IF(+NFL!$F235="Houston",+NFL!#REF!,IF(+NFL!$H235="Houston",+NFL!#REF!,0))</f>
        <v>0</v>
      </c>
      <c r="BI244" s="70">
        <f>IF(+NFL!$F235="Houston",+NFL!#REF!,IF(+NFL!$H235="Houston",+NFL!#REF!,0))</f>
        <v>0</v>
      </c>
      <c r="BJ244" s="124">
        <f>IF(+NFL!$F235="Houston",+NFL!#REF!,IF(+NFL!$H235="Houston",+NFL!#REF!,0))</f>
        <v>0</v>
      </c>
      <c r="BK244" s="182">
        <f>IF(+NFL!$F235="Houston",+NFL!#REF!,IF(+NFL!$H235="Houston",+NFL!#REF!,0))</f>
        <v>0</v>
      </c>
    </row>
    <row r="245" spans="1:63" x14ac:dyDescent="0.8">
      <c r="A245" s="70">
        <f>IF(+NFL!$F242="Houston",+NFL!A242,IF(+NFL!$H242="Houston",+NFL!A242,0))</f>
        <v>14</v>
      </c>
      <c r="B245" s="70" t="str">
        <f>IF(+NFL!$F242="Houston",+NFL!B242,IF(+NFL!$H242="Houston",+NFL!B242,0))</f>
        <v>Sun</v>
      </c>
      <c r="C245" s="72">
        <f>IF(+NFL!$F242="Houston",+NFL!C242,IF(+NFL!$H242="Houston",+NFL!C242,0))</f>
        <v>44542</v>
      </c>
      <c r="D245" s="73">
        <f>IF(+NFL!$F242="Houston",+NFL!D242,IF(+NFL!$H242="Houston",+NFL!D242,0))</f>
        <v>0.54166666666666663</v>
      </c>
      <c r="E245" s="70" t="str">
        <f>IF(+NFL!$F242="Houston",+NFL!E242,IF(+NFL!$H242="Houston",+NFL!E242,0))</f>
        <v>Fox</v>
      </c>
      <c r="F245" s="176" t="str">
        <f>IF(+NFL!$F242="Houston",+NFL!F242,IF(+NFL!$H242="Houston",+NFL!F242,0))</f>
        <v>Seattle</v>
      </c>
      <c r="G245" s="70" t="str">
        <f>IF(+NFL!$F242="Houston",+NFL!G242,IF(+NFL!$H242="Houston",+NFL!G242,0))</f>
        <v>NFCW</v>
      </c>
      <c r="H245" s="176" t="str">
        <f>IF(+NFL!$F242="Houston",+NFL!H242,IF(+NFL!$H242="Houston",+NFL!H242,0))</f>
        <v>Houston</v>
      </c>
      <c r="I245" s="123" t="str">
        <f>IF(+NFL!$F242="Houston",+NFL!I242,IF(+NFL!$H242="Houston",+NFL!I242,0))</f>
        <v>AFCS</v>
      </c>
      <c r="J245" s="496" t="str">
        <f>IF(+NFL!$F242="Houston",+NFL!J242,IF(+NFL!$H242="Houston",+NFL!J242,0))</f>
        <v>Seattle</v>
      </c>
      <c r="K245" s="510" t="str">
        <f>IF(+NFL!$F242="Houston",+NFL!K242,IF(+NFL!$H242="Houston",+NFL!K242,0))</f>
        <v>Houston</v>
      </c>
      <c r="L245" s="508">
        <f>IF(+NFL!$F242="Houston",+NFL!L242,IF(+NFL!$H242="Houston",+NFL!L242,0))</f>
        <v>8</v>
      </c>
      <c r="M245" s="574">
        <f>IF(+NFL!$F242="Houston",+NFL!M242,IF(+NFL!$H242="Houston",+NFL!M242,0))</f>
        <v>42</v>
      </c>
      <c r="N245" s="583" t="str">
        <f>IF(+NFL!$F242="Houston",+NFL!N242,IF(+NFL!$H242="Houston",+NFL!N242,0))</f>
        <v>Seattle</v>
      </c>
      <c r="O245" s="584">
        <f>IF(+NFL!$F242="Houston",+NFL!O242,IF(+NFL!$H242="Houston",+NFL!O242,0))</f>
        <v>33</v>
      </c>
      <c r="P245" s="583" t="str">
        <f>IF(+NFL!$F242="Houston",+NFL!P242,IF(+NFL!$H242="Houston",+NFL!P242,0))</f>
        <v>Houston</v>
      </c>
      <c r="Q245" s="585">
        <f>IF(+NFL!$F242="Houston",+NFL!Q242,IF(+NFL!$H242="Houston",+NFL!Q242,0))</f>
        <v>13</v>
      </c>
      <c r="R245" s="586" t="str">
        <f>IF(+NFL!$F242="Houston",+NFL!R242,IF(+NFL!$H242="Houston",+NFL!R242,0))</f>
        <v>Seattle</v>
      </c>
      <c r="S245" s="588" t="str">
        <f>IF(+NFL!$F242="Houston",+NFL!S242,IF(+NFL!$H242="Houston",+NFL!S242,0))</f>
        <v>Houston</v>
      </c>
      <c r="T245" s="586" t="str">
        <f>IF(+NFL!$F242="Houston",+NFL!T242,IF(+NFL!$H242="Houston",+NFL!T242,0))</f>
        <v>Houston</v>
      </c>
      <c r="U245" s="589" t="str">
        <f>IF(+NFL!$F242="Houston",+NFL!U242,IF(+NFL!$H242="Houston",+NFL!U242,0))</f>
        <v>L</v>
      </c>
      <c r="V245" s="586">
        <f>IF(+NFL!$F270="Houston",+NFL!#REF!,IF(+NFL!$H270="Houston",+NFL!#REF!,0))</f>
        <v>0</v>
      </c>
      <c r="W245" s="585">
        <f>IF(+NFL!$F270="Houston",+NFL!#REF!,IF(+NFL!$H270="Houston",+NFL!#REF!,0))</f>
        <v>0</v>
      </c>
      <c r="X245" s="587">
        <f>IF(+NFL!$F270="Houston",+NFL!#REF!,IF(+NFL!$H270="Houston",+NFL!#REF!,0))</f>
        <v>0</v>
      </c>
      <c r="Y245" s="585">
        <f>IF(+NFL!$F270="Houston",+NFL!#REF!,IF(+NFL!$H270="Houston",+NFL!#REF!,0))</f>
        <v>0</v>
      </c>
      <c r="Z245" s="586">
        <f>IF(+NFL!$F270="Houston",+NFL!#REF!,IF(+NFL!$H270="Houston",+NFL!#REF!,0))</f>
        <v>0</v>
      </c>
      <c r="AA245" s="589">
        <f>IF(+NFL!$F270="Houston",+NFL!#REF!,IF(+NFL!$H270="Houston",+NFL!#REF!,0))</f>
        <v>0</v>
      </c>
      <c r="AB245" s="124">
        <f>IF(+NFL!$F270="Houston",+NFL!#REF!,IF(+NFL!$H270="Houston",+NFL!#REF!,0))</f>
        <v>0</v>
      </c>
      <c r="AC245" s="182">
        <f>IF(+NFL!$F270="Houston",+NFL!#REF!,IF(+NFL!$H270="Houston",+NFL!#REF!,0))</f>
        <v>0</v>
      </c>
      <c r="AD245" s="496">
        <f>IF(+NFL!$F270="Houston",+NFL!#REF!,IF(+NFL!$H270="Houston",+NFL!#REF!,0))</f>
        <v>0</v>
      </c>
      <c r="AE245" s="565">
        <f>IF(+NFL!$F270="Houston",+NFL!#REF!,IF(+NFL!$H270="Houston",+NFL!#REF!,0))</f>
        <v>0</v>
      </c>
      <c r="AF245" s="496">
        <f>IF(+NFL!$F270="Houston",+NFL!#REF!,IF(+NFL!$H270="Houston",+NFL!#REF!,0))</f>
        <v>0</v>
      </c>
      <c r="AG245" s="576">
        <f>IF(+NFL!$F270="Houston",+NFL!#REF!,IF(+NFL!$H270="Houston",+NFL!#REF!,0))</f>
        <v>0</v>
      </c>
      <c r="AH245" s="496">
        <f>IF(+NFL!$F270="Houston",+NFL!#REF!,IF(+NFL!$H270="Houston",+NFL!#REF!,0))</f>
        <v>0</v>
      </c>
      <c r="AI245" s="576">
        <f>IF(+NFL!$F270="Houston",+NFL!#REF!,IF(+NFL!$H270="Houston",+NFL!#REF!,0))</f>
        <v>0</v>
      </c>
      <c r="AJ245" s="496">
        <f>IF(+NFL!$F270="Houston",+NFL!#REF!,IF(+NFL!$H270="Houston",+NFL!#REF!,0))</f>
        <v>0</v>
      </c>
      <c r="AK245" s="565">
        <f>IF(+NFL!$F270="Houston",+NFL!#REF!,IF(+NFL!$H270="Houston",+NFL!#REF!,0))</f>
        <v>0</v>
      </c>
      <c r="AL245" s="81">
        <f>IF(+NFL!$F270="Houston",+NFL!#REF!,IF(+NFL!$H270="Houston",+NFL!#REF!,0))</f>
        <v>0</v>
      </c>
      <c r="AM245" s="96">
        <f>IF(+NFL!$F270="Houston",+NFL!#REF!,IF(+NFL!$H270="Houston",+NFL!#REF!,0))</f>
        <v>0</v>
      </c>
      <c r="AN245" s="81">
        <f>IF(+NFL!$F270="Houston",+NFL!#REF!,IF(+NFL!$H270="Houston",+NFL!#REF!,0))</f>
        <v>0</v>
      </c>
      <c r="AO245" s="70">
        <f>IF(+NFL!$F270="Houston",+NFL!#REF!,IF(+NFL!$H270="Houston",+NFL!#REF!,0))</f>
        <v>0</v>
      </c>
      <c r="AP245" s="480">
        <f>IF(+NFL!$F270="Houston",+NFL!#REF!,IF(+NFL!$H270="Houston",+NFL!#REF!,0))</f>
        <v>0</v>
      </c>
      <c r="AQ245" s="72">
        <f>IF(+NFL!$F270="Houston",+NFL!#REF!,IF(+NFL!$H270="Houston",+NFL!#REF!,0))</f>
        <v>0</v>
      </c>
      <c r="AR245" s="81">
        <f>IF(+NFL!$F270="Houston",+NFL!#REF!,IF(+NFL!$H270="Houston",+NFL!#REF!,0))</f>
        <v>0</v>
      </c>
      <c r="AS245" s="96">
        <f>IF(+NFL!$F270="Houston",+NFL!#REF!,IF(+NFL!$H270="Houston",+NFL!#REF!,0))</f>
        <v>0</v>
      </c>
      <c r="AT245" s="96">
        <f>IF(+NFL!$F270="Houston",+NFL!#REF!,IF(+NFL!$H270="Houston",+NFL!#REF!,0))</f>
        <v>0</v>
      </c>
      <c r="AU245" s="81">
        <f>IF(+NFL!$F270="Houston",+NFL!#REF!,IF(+NFL!$H270="Houston",+NFL!#REF!,0))</f>
        <v>0</v>
      </c>
      <c r="AV245" s="96">
        <f>IF(+NFL!$F270="Houston",+NFL!#REF!,IF(+NFL!$H270="Houston",+NFL!#REF!,0))</f>
        <v>0</v>
      </c>
      <c r="AW245" s="70">
        <f>IF(+NFL!$F270="Houston",+NFL!#REF!,IF(+NFL!$H270="Houston",+NFL!#REF!,0))</f>
        <v>0</v>
      </c>
      <c r="AX245" s="96">
        <f>IF(+NFL!$F270="Houston",+NFL!#REF!,IF(+NFL!$H270="Houston",+NFL!#REF!,0))</f>
        <v>0</v>
      </c>
      <c r="AY245" s="81">
        <f>IF(+NFL!$F270="Houston",+NFL!#REF!,IF(+NFL!$H270="Houston",+NFL!#REF!,0))</f>
        <v>0</v>
      </c>
      <c r="AZ245" s="96">
        <f>IF(+NFL!$F270="Houston",+NFL!#REF!,IF(+NFL!$H270="Houston",+NFL!#REF!,0))</f>
        <v>0</v>
      </c>
      <c r="BA245" s="70">
        <f>IF(+NFL!$F270="Houston",+NFL!#REF!,IF(+NFL!$H270="Houston",+NFL!#REF!,0))</f>
        <v>0</v>
      </c>
      <c r="BB245" s="70">
        <f>IF(+NFL!$F270="Houston",+NFL!#REF!,IF(+NFL!$H270="Houston",+NFL!#REF!,0))</f>
        <v>0</v>
      </c>
      <c r="BC245" s="592">
        <f>IF(+NFL!$F270="Houston",+NFL!#REF!,IF(+NFL!$H270="Houston",+NFL!#REF!,0))</f>
        <v>0</v>
      </c>
      <c r="BD245" s="81">
        <f>IF(+NFL!$F270="Houston",+NFL!#REF!,IF(+NFL!$H270="Houston",+NFL!#REF!,0))</f>
        <v>0</v>
      </c>
      <c r="BE245" s="96">
        <f>IF(+NFL!$F270="Houston",+NFL!#REF!,IF(+NFL!$H270="Houston",+NFL!#REF!,0))</f>
        <v>0</v>
      </c>
      <c r="BF245" s="70">
        <f>IF(+NFL!$F270="Houston",+NFL!#REF!,IF(+NFL!$H270="Houston",+NFL!#REF!,0))</f>
        <v>0</v>
      </c>
      <c r="BG245" s="81">
        <f>IF(+NFL!$F270="Houston",+NFL!#REF!,IF(+NFL!$H270="Houston",+NFL!#REF!,0))</f>
        <v>0</v>
      </c>
      <c r="BH245" s="96">
        <f>IF(+NFL!$F270="Houston",+NFL!#REF!,IF(+NFL!$H270="Houston",+NFL!#REF!,0))</f>
        <v>0</v>
      </c>
      <c r="BI245" s="70">
        <f>IF(+NFL!$F270="Houston",+NFL!#REF!,IF(+NFL!$H270="Houston",+NFL!#REF!,0))</f>
        <v>0</v>
      </c>
      <c r="BJ245" s="124">
        <f>IF(+NFL!$F270="Houston",+NFL!#REF!,IF(+NFL!$H270="Houston",+NFL!#REF!,0))</f>
        <v>0</v>
      </c>
      <c r="BK245" s="182">
        <f>IF(+NFL!$F270="Houston",+NFL!#REF!,IF(+NFL!$H270="Houston",+NFL!#REF!,0))</f>
        <v>0</v>
      </c>
    </row>
    <row r="246" spans="1:63" x14ac:dyDescent="0.8">
      <c r="A246" s="70">
        <f>IF(+NFL!$F262="Houston",+NFL!A262,IF(+NFL!$H262="Houston",+NFL!A262,0))</f>
        <v>15</v>
      </c>
      <c r="B246" s="70" t="str">
        <f>IF(+NFL!$F262="Houston",+NFL!B262,IF(+NFL!$H262="Houston",+NFL!B262,0))</f>
        <v>Sun</v>
      </c>
      <c r="C246" s="72">
        <f>IF(+NFL!$F262="Houston",+NFL!C262,IF(+NFL!$H262="Houston",+NFL!C262,0))</f>
        <v>44549</v>
      </c>
      <c r="D246" s="73">
        <f>IF(+NFL!$F262="Houston",+NFL!D262,IF(+NFL!$H262="Houston",+NFL!D262,0))</f>
        <v>0.66666666666666663</v>
      </c>
      <c r="E246" s="70">
        <f>IF(+NFL!$F262="Houston",+NFL!E262,IF(+NFL!$H262="Houston",+NFL!E262,0))</f>
        <v>0</v>
      </c>
      <c r="F246" s="176" t="str">
        <f>IF(+NFL!$F262="Houston",+NFL!F262,IF(+NFL!$H262="Houston",+NFL!F262,0))</f>
        <v>Houston</v>
      </c>
      <c r="G246" s="70" t="str">
        <f>IF(+NFL!$F262="Houston",+NFL!G262,IF(+NFL!$H262="Houston",+NFL!G262,0))</f>
        <v>AFCS</v>
      </c>
      <c r="H246" s="176" t="str">
        <f>IF(+NFL!$F262="Houston",+NFL!H262,IF(+NFL!$H262="Houston",+NFL!H262,0))</f>
        <v>Jacksonville</v>
      </c>
      <c r="I246" s="123" t="str">
        <f>IF(+NFL!$F262="Houston",+NFL!I262,IF(+NFL!$H262="Houston",+NFL!I262,0))</f>
        <v>AFCS</v>
      </c>
      <c r="J246" s="496" t="str">
        <f>IF(+NFL!$F262="Houston",+NFL!J262,IF(+NFL!$H262="Houston",+NFL!J262,0))</f>
        <v>Jacksonville</v>
      </c>
      <c r="K246" s="510" t="str">
        <f>IF(+NFL!$F262="Houston",+NFL!K262,IF(+NFL!$H262="Houston",+NFL!K262,0))</f>
        <v>Houston</v>
      </c>
      <c r="L246" s="508">
        <f>IF(+NFL!$F262="Houston",+NFL!L262,IF(+NFL!$H262="Houston",+NFL!L262,0))</f>
        <v>4.5</v>
      </c>
      <c r="M246" s="574">
        <f>IF(+NFL!$F262="Houston",+NFL!M262,IF(+NFL!$H262="Houston",+NFL!M262,0))</f>
        <v>39.5</v>
      </c>
      <c r="N246" s="583" t="str">
        <f>IF(+NFL!$F262="Houston",+NFL!N262,IF(+NFL!$H262="Houston",+NFL!N262,0))</f>
        <v>Houston</v>
      </c>
      <c r="O246" s="584">
        <f>IF(+NFL!$F262="Houston",+NFL!O262,IF(+NFL!$H262="Houston",+NFL!O262,0))</f>
        <v>30</v>
      </c>
      <c r="P246" s="583" t="str">
        <f>IF(+NFL!$F262="Houston",+NFL!P262,IF(+NFL!$H262="Houston",+NFL!P262,0))</f>
        <v>Jacksonville</v>
      </c>
      <c r="Q246" s="585">
        <f>IF(+NFL!$F262="Houston",+NFL!Q262,IF(+NFL!$H262="Houston",+NFL!Q262,0))</f>
        <v>16</v>
      </c>
      <c r="R246" s="586" t="str">
        <f>IF(+NFL!$F262="Houston",+NFL!R262,IF(+NFL!$H262="Houston",+NFL!R262,0))</f>
        <v>Houston</v>
      </c>
      <c r="S246" s="588" t="str">
        <f>IF(+NFL!$F262="Houston",+NFL!S262,IF(+NFL!$H262="Houston",+NFL!S262,0))</f>
        <v>Jacksonville</v>
      </c>
      <c r="T246" s="586" t="str">
        <f>IF(+NFL!$F262="Houston",+NFL!T262,IF(+NFL!$H262="Houston",+NFL!T262,0))</f>
        <v>Houston</v>
      </c>
      <c r="U246" s="589" t="str">
        <f>IF(+NFL!$F262="Houston",+NFL!U262,IF(+NFL!$H262="Houston",+NFL!U262,0))</f>
        <v>W</v>
      </c>
      <c r="V246" s="586">
        <f>IF(+NFL!$F282="Houston",+NFL!#REF!,IF(+NFL!$H282="Houston",+NFL!#REF!,0))</f>
        <v>0</v>
      </c>
      <c r="W246" s="585">
        <f>IF(+NFL!$F282="Houston",+NFL!#REF!,IF(+NFL!$H282="Houston",+NFL!#REF!,0))</f>
        <v>0</v>
      </c>
      <c r="X246" s="587">
        <f>IF(+NFL!$F282="Houston",+NFL!#REF!,IF(+NFL!$H282="Houston",+NFL!#REF!,0))</f>
        <v>0</v>
      </c>
      <c r="Y246" s="585">
        <f>IF(+NFL!$F282="Houston",+NFL!#REF!,IF(+NFL!$H282="Houston",+NFL!#REF!,0))</f>
        <v>0</v>
      </c>
      <c r="Z246" s="586">
        <f>IF(+NFL!$F282="Houston",+NFL!#REF!,IF(+NFL!$H282="Houston",+NFL!#REF!,0))</f>
        <v>0</v>
      </c>
      <c r="AA246" s="589">
        <f>IF(+NFL!$F282="Houston",+NFL!#REF!,IF(+NFL!$H282="Houston",+NFL!#REF!,0))</f>
        <v>0</v>
      </c>
      <c r="AB246" s="124">
        <f>IF(+NFL!$F282="Houston",+NFL!#REF!,IF(+NFL!$H282="Houston",+NFL!#REF!,0))</f>
        <v>0</v>
      </c>
      <c r="AC246" s="182">
        <f>IF(+NFL!$F282="Houston",+NFL!#REF!,IF(+NFL!$H282="Houston",+NFL!#REF!,0))</f>
        <v>0</v>
      </c>
      <c r="AD246" s="496">
        <f>IF(+NFL!$F282="Houston",+NFL!#REF!,IF(+NFL!$H282="Houston",+NFL!#REF!,0))</f>
        <v>0</v>
      </c>
      <c r="AE246" s="565">
        <f>IF(+NFL!$F282="Houston",+NFL!#REF!,IF(+NFL!$H282="Houston",+NFL!#REF!,0))</f>
        <v>0</v>
      </c>
      <c r="AF246" s="496">
        <f>IF(+NFL!$F282="Houston",+NFL!#REF!,IF(+NFL!$H282="Houston",+NFL!#REF!,0))</f>
        <v>0</v>
      </c>
      <c r="AG246" s="576">
        <f>IF(+NFL!$F282="Houston",+NFL!#REF!,IF(+NFL!$H282="Houston",+NFL!#REF!,0))</f>
        <v>0</v>
      </c>
      <c r="AH246" s="496">
        <f>IF(+NFL!$F282="Houston",+NFL!#REF!,IF(+NFL!$H282="Houston",+NFL!#REF!,0))</f>
        <v>0</v>
      </c>
      <c r="AI246" s="576">
        <f>IF(+NFL!$F282="Houston",+NFL!#REF!,IF(+NFL!$H282="Houston",+NFL!#REF!,0))</f>
        <v>0</v>
      </c>
      <c r="AJ246" s="496">
        <f>IF(+NFL!$F282="Houston",+NFL!#REF!,IF(+NFL!$H282="Houston",+NFL!#REF!,0))</f>
        <v>0</v>
      </c>
      <c r="AK246" s="565">
        <f>IF(+NFL!$F282="Houston",+NFL!#REF!,IF(+NFL!$H282="Houston",+NFL!#REF!,0))</f>
        <v>0</v>
      </c>
      <c r="AL246" s="81">
        <f>IF(+NFL!$F282="Houston",+NFL!#REF!,IF(+NFL!$H282="Houston",+NFL!#REF!,0))</f>
        <v>0</v>
      </c>
      <c r="AM246" s="96">
        <f>IF(+NFL!$F282="Houston",+NFL!#REF!,IF(+NFL!$H282="Houston",+NFL!#REF!,0))</f>
        <v>0</v>
      </c>
      <c r="AN246" s="81">
        <f>IF(+NFL!$F282="Houston",+NFL!#REF!,IF(+NFL!$H282="Houston",+NFL!#REF!,0))</f>
        <v>0</v>
      </c>
      <c r="AO246" s="70">
        <f>IF(+NFL!$F282="Houston",+NFL!#REF!,IF(+NFL!$H282="Houston",+NFL!#REF!,0))</f>
        <v>0</v>
      </c>
      <c r="AP246" s="480">
        <f>IF(+NFL!$F282="Houston",+NFL!#REF!,IF(+NFL!$H282="Houston",+NFL!#REF!,0))</f>
        <v>0</v>
      </c>
      <c r="AQ246" s="72">
        <f>IF(+NFL!$F282="Houston",+NFL!#REF!,IF(+NFL!$H282="Houston",+NFL!#REF!,0))</f>
        <v>0</v>
      </c>
      <c r="AR246" s="81">
        <f>IF(+NFL!$F282="Houston",+NFL!#REF!,IF(+NFL!$H282="Houston",+NFL!#REF!,0))</f>
        <v>0</v>
      </c>
      <c r="AS246" s="96">
        <f>IF(+NFL!$F282="Houston",+NFL!#REF!,IF(+NFL!$H282="Houston",+NFL!#REF!,0))</f>
        <v>0</v>
      </c>
      <c r="AT246" s="96">
        <f>IF(+NFL!$F282="Houston",+NFL!#REF!,IF(+NFL!$H282="Houston",+NFL!#REF!,0))</f>
        <v>0</v>
      </c>
      <c r="AU246" s="81">
        <f>IF(+NFL!$F282="Houston",+NFL!#REF!,IF(+NFL!$H282="Houston",+NFL!#REF!,0))</f>
        <v>0</v>
      </c>
      <c r="AV246" s="96">
        <f>IF(+NFL!$F282="Houston",+NFL!#REF!,IF(+NFL!$H282="Houston",+NFL!#REF!,0))</f>
        <v>0</v>
      </c>
      <c r="AW246" s="70">
        <f>IF(+NFL!$F282="Houston",+NFL!#REF!,IF(+NFL!$H282="Houston",+NFL!#REF!,0))</f>
        <v>0</v>
      </c>
      <c r="AX246" s="96">
        <f>IF(+NFL!$F282="Houston",+NFL!#REF!,IF(+NFL!$H282="Houston",+NFL!#REF!,0))</f>
        <v>0</v>
      </c>
      <c r="AY246" s="81">
        <f>IF(+NFL!$F282="Houston",+NFL!#REF!,IF(+NFL!$H282="Houston",+NFL!#REF!,0))</f>
        <v>0</v>
      </c>
      <c r="AZ246" s="96">
        <f>IF(+NFL!$F282="Houston",+NFL!#REF!,IF(+NFL!$H282="Houston",+NFL!#REF!,0))</f>
        <v>0</v>
      </c>
      <c r="BA246" s="70">
        <f>IF(+NFL!$F282="Houston",+NFL!#REF!,IF(+NFL!$H282="Houston",+NFL!#REF!,0))</f>
        <v>0</v>
      </c>
      <c r="BB246" s="70">
        <f>IF(+NFL!$F282="Houston",+NFL!#REF!,IF(+NFL!$H282="Houston",+NFL!#REF!,0))</f>
        <v>0</v>
      </c>
      <c r="BC246" s="592">
        <f>IF(+NFL!$F282="Houston",+NFL!#REF!,IF(+NFL!$H282="Houston",+NFL!#REF!,0))</f>
        <v>0</v>
      </c>
      <c r="BD246" s="81">
        <f>IF(+NFL!$F282="Houston",+NFL!#REF!,IF(+NFL!$H282="Houston",+NFL!#REF!,0))</f>
        <v>0</v>
      </c>
      <c r="BE246" s="96">
        <f>IF(+NFL!$F282="Houston",+NFL!#REF!,IF(+NFL!$H282="Houston",+NFL!#REF!,0))</f>
        <v>0</v>
      </c>
      <c r="BF246" s="70">
        <f>IF(+NFL!$F282="Houston",+NFL!#REF!,IF(+NFL!$H282="Houston",+NFL!#REF!,0))</f>
        <v>0</v>
      </c>
      <c r="BG246" s="81">
        <f>IF(+NFL!$F282="Houston",+NFL!#REF!,IF(+NFL!$H282="Houston",+NFL!#REF!,0))</f>
        <v>0</v>
      </c>
      <c r="BH246" s="96">
        <f>IF(+NFL!$F282="Houston",+NFL!#REF!,IF(+NFL!$H282="Houston",+NFL!#REF!,0))</f>
        <v>0</v>
      </c>
      <c r="BI246" s="70">
        <f>IF(+NFL!$F282="Houston",+NFL!#REF!,IF(+NFL!$H282="Houston",+NFL!#REF!,0))</f>
        <v>0</v>
      </c>
      <c r="BJ246" s="124">
        <f>IF(+NFL!$F282="Houston",+NFL!#REF!,IF(+NFL!$H282="Houston",+NFL!#REF!,0))</f>
        <v>0</v>
      </c>
      <c r="BK246" s="182">
        <f>IF(+NFL!$F282="Houston",+NFL!#REF!,IF(+NFL!$H282="Houston",+NFL!#REF!,0))</f>
        <v>0</v>
      </c>
    </row>
    <row r="247" spans="1:63" x14ac:dyDescent="0.8">
      <c r="A247" s="70">
        <f>IF(+NFL!$F279="Houston",+NFL!A279,IF(+NFL!$H279="Houston",+NFL!A279,0))</f>
        <v>16</v>
      </c>
      <c r="B247" s="70" t="str">
        <f>IF(+NFL!$F279="Houston",+NFL!B279,IF(+NFL!$H279="Houston",+NFL!B279,0))</f>
        <v>Sun</v>
      </c>
      <c r="C247" s="72">
        <f>IF(+NFL!$F279="Houston",+NFL!C279,IF(+NFL!$H279="Houston",+NFL!C279,0))</f>
        <v>44556</v>
      </c>
      <c r="D247" s="73">
        <f>IF(+NFL!$F279="Houston",+NFL!D279,IF(+NFL!$H279="Houston",+NFL!D279,0))</f>
        <v>0.54166666666666663</v>
      </c>
      <c r="E247" s="70" t="str">
        <f>IF(+NFL!$F279="Houston",+NFL!E279,IF(+NFL!$H279="Houston",+NFL!E279,0))</f>
        <v>CBS</v>
      </c>
      <c r="F247" s="176" t="str">
        <f>IF(+NFL!$F279="Houston",+NFL!F279,IF(+NFL!$H279="Houston",+NFL!F279,0))</f>
        <v>LA Chargers</v>
      </c>
      <c r="G247" s="70" t="str">
        <f>IF(+NFL!$F279="Houston",+NFL!G279,IF(+NFL!$H279="Houston",+NFL!G279,0))</f>
        <v>AFCW</v>
      </c>
      <c r="H247" s="176" t="str">
        <f>IF(+NFL!$F279="Houston",+NFL!H279,IF(+NFL!$H279="Houston",+NFL!H279,0))</f>
        <v>Houston</v>
      </c>
      <c r="I247" s="123" t="str">
        <f>IF(+NFL!$F279="Houston",+NFL!I279,IF(+NFL!$H279="Houston",+NFL!I279,0))</f>
        <v>AFCS</v>
      </c>
      <c r="J247" s="496" t="str">
        <f>IF(+NFL!$F279="Houston",+NFL!J279,IF(+NFL!$H279="Houston",+NFL!J279,0))</f>
        <v>LA Chargers</v>
      </c>
      <c r="K247" s="510" t="str">
        <f>IF(+NFL!$F279="Houston",+NFL!K279,IF(+NFL!$H279="Houston",+NFL!K279,0))</f>
        <v>Houston</v>
      </c>
      <c r="L247" s="508">
        <f>IF(+NFL!$F279="Houston",+NFL!L279,IF(+NFL!$H279="Houston",+NFL!L279,0))</f>
        <v>10</v>
      </c>
      <c r="M247" s="574">
        <f>IF(+NFL!$F279="Houston",+NFL!M279,IF(+NFL!$H279="Houston",+NFL!M279,0))</f>
        <v>46</v>
      </c>
      <c r="N247" s="583" t="str">
        <f>IF(+NFL!$F279="Houston",+NFL!N279,IF(+NFL!$H279="Houston",+NFL!N279,0))</f>
        <v>Houston</v>
      </c>
      <c r="O247" s="584">
        <f>IF(+NFL!$F279="Houston",+NFL!O279,IF(+NFL!$H279="Houston",+NFL!O279,0))</f>
        <v>41</v>
      </c>
      <c r="P247" s="583" t="str">
        <f>IF(+NFL!$F279="Houston",+NFL!P279,IF(+NFL!$H279="Houston",+NFL!P279,0))</f>
        <v>LA Chargers</v>
      </c>
      <c r="Q247" s="585">
        <f>IF(+NFL!$F279="Houston",+NFL!Q279,IF(+NFL!$H279="Houston",+NFL!Q279,0))</f>
        <v>29</v>
      </c>
      <c r="R247" s="586" t="str">
        <f>IF(+NFL!$F279="Houston",+NFL!R279,IF(+NFL!$H279="Houston",+NFL!R279,0))</f>
        <v>Houston</v>
      </c>
      <c r="S247" s="588" t="str">
        <f>IF(+NFL!$F279="Houston",+NFL!S279,IF(+NFL!$H279="Houston",+NFL!S279,0))</f>
        <v>LA Chargers</v>
      </c>
      <c r="T247" s="586" t="str">
        <f>IF(+NFL!$F279="Houston",+NFL!T279,IF(+NFL!$H279="Houston",+NFL!T279,0))</f>
        <v>Houston</v>
      </c>
      <c r="U247" s="589" t="str">
        <f>IF(+NFL!$F279="Houston",+NFL!U279,IF(+NFL!$H279="Houston",+NFL!U279,0))</f>
        <v>W</v>
      </c>
      <c r="V247" s="586" t="e">
        <f>IF(+NFL!#REF!="Houston",+NFL!#REF!,IF(+NFL!#REF!="Houston",+NFL!#REF!,0))</f>
        <v>#REF!</v>
      </c>
      <c r="W247" s="585" t="e">
        <f>IF(+NFL!#REF!="Houston",+NFL!#REF!,IF(+NFL!#REF!="Houston",+NFL!#REF!,0))</f>
        <v>#REF!</v>
      </c>
      <c r="X247" s="587" t="e">
        <f>IF(+NFL!#REF!="Houston",+NFL!#REF!,IF(+NFL!#REF!="Houston",+NFL!#REF!,0))</f>
        <v>#REF!</v>
      </c>
      <c r="Y247" s="585" t="e">
        <f>IF(+NFL!#REF!="Houston",+NFL!#REF!,IF(+NFL!#REF!="Houston",+NFL!#REF!,0))</f>
        <v>#REF!</v>
      </c>
      <c r="Z247" s="586" t="e">
        <f>IF(+NFL!#REF!="Houston",+NFL!#REF!,IF(+NFL!#REF!="Houston",+NFL!#REF!,0))</f>
        <v>#REF!</v>
      </c>
      <c r="AA247" s="589" t="e">
        <f>IF(+NFL!#REF!="Houston",+NFL!#REF!,IF(+NFL!#REF!="Houston",+NFL!#REF!,0))</f>
        <v>#REF!</v>
      </c>
      <c r="AB247" s="124" t="e">
        <f>IF(+NFL!#REF!="Houston",+NFL!#REF!,IF(+NFL!#REF!="Houston",+NFL!#REF!,0))</f>
        <v>#REF!</v>
      </c>
      <c r="AC247" s="182" t="e">
        <f>IF(+NFL!#REF!="Houston",+NFL!#REF!,IF(+NFL!#REF!="Houston",+NFL!#REF!,0))</f>
        <v>#REF!</v>
      </c>
      <c r="AD247" s="496" t="e">
        <f>IF(+NFL!#REF!="Houston",+NFL!#REF!,IF(+NFL!#REF!="Houston",+NFL!#REF!,0))</f>
        <v>#REF!</v>
      </c>
      <c r="AE247" s="565" t="e">
        <f>IF(+NFL!#REF!="Houston",+NFL!#REF!,IF(+NFL!#REF!="Houston",+NFL!#REF!,0))</f>
        <v>#REF!</v>
      </c>
      <c r="AF247" s="496" t="e">
        <f>IF(+NFL!#REF!="Houston",+NFL!#REF!,IF(+NFL!#REF!="Houston",+NFL!#REF!,0))</f>
        <v>#REF!</v>
      </c>
      <c r="AG247" s="576" t="e">
        <f>IF(+NFL!#REF!="Houston",+NFL!#REF!,IF(+NFL!#REF!="Houston",+NFL!#REF!,0))</f>
        <v>#REF!</v>
      </c>
      <c r="AH247" s="496" t="e">
        <f>IF(+NFL!#REF!="Houston",+NFL!#REF!,IF(+NFL!#REF!="Houston",+NFL!#REF!,0))</f>
        <v>#REF!</v>
      </c>
      <c r="AI247" s="576" t="e">
        <f>IF(+NFL!#REF!="Houston",+NFL!#REF!,IF(+NFL!#REF!="Houston",+NFL!#REF!,0))</f>
        <v>#REF!</v>
      </c>
      <c r="AJ247" s="496" t="e">
        <f>IF(+NFL!#REF!="Houston",+NFL!#REF!,IF(+NFL!#REF!="Houston",+NFL!#REF!,0))</f>
        <v>#REF!</v>
      </c>
      <c r="AK247" s="565" t="e">
        <f>IF(+NFL!#REF!="Houston",+NFL!#REF!,IF(+NFL!#REF!="Houston",+NFL!#REF!,0))</f>
        <v>#REF!</v>
      </c>
      <c r="AL247" s="81" t="e">
        <f>IF(+NFL!#REF!="Houston",+NFL!#REF!,IF(+NFL!#REF!="Houston",+NFL!#REF!,0))</f>
        <v>#REF!</v>
      </c>
      <c r="AM247" s="96" t="e">
        <f>IF(+NFL!#REF!="Houston",+NFL!#REF!,IF(+NFL!#REF!="Houston",+NFL!#REF!,0))</f>
        <v>#REF!</v>
      </c>
      <c r="AN247" s="81" t="e">
        <f>IF(+NFL!#REF!="Houston",+NFL!#REF!,IF(+NFL!#REF!="Houston",+NFL!#REF!,0))</f>
        <v>#REF!</v>
      </c>
      <c r="AO247" s="70" t="e">
        <f>IF(+NFL!#REF!="Houston",+NFL!#REF!,IF(+NFL!#REF!="Houston",+NFL!#REF!,0))</f>
        <v>#REF!</v>
      </c>
      <c r="AP247" s="480" t="e">
        <f>IF(+NFL!#REF!="Houston",+NFL!#REF!,IF(+NFL!#REF!="Houston",+NFL!#REF!,0))</f>
        <v>#REF!</v>
      </c>
      <c r="AQ247" s="72" t="e">
        <f>IF(+NFL!#REF!="Houston",+NFL!#REF!,IF(+NFL!#REF!="Houston",+NFL!#REF!,0))</f>
        <v>#REF!</v>
      </c>
      <c r="AR247" s="81" t="e">
        <f>IF(+NFL!#REF!="Houston",+NFL!#REF!,IF(+NFL!#REF!="Houston",+NFL!#REF!,0))</f>
        <v>#REF!</v>
      </c>
      <c r="AS247" s="96" t="e">
        <f>IF(+NFL!#REF!="Houston",+NFL!#REF!,IF(+NFL!#REF!="Houston",+NFL!#REF!,0))</f>
        <v>#REF!</v>
      </c>
      <c r="AT247" s="96" t="e">
        <f>IF(+NFL!#REF!="Houston",+NFL!#REF!,IF(+NFL!#REF!="Houston",+NFL!#REF!,0))</f>
        <v>#REF!</v>
      </c>
      <c r="AU247" s="81" t="e">
        <f>IF(+NFL!#REF!="Houston",+NFL!#REF!,IF(+NFL!#REF!="Houston",+NFL!#REF!,0))</f>
        <v>#REF!</v>
      </c>
      <c r="AV247" s="96" t="e">
        <f>IF(+NFL!#REF!="Houston",+NFL!#REF!,IF(+NFL!#REF!="Houston",+NFL!#REF!,0))</f>
        <v>#REF!</v>
      </c>
      <c r="AW247" s="70" t="e">
        <f>IF(+NFL!#REF!="Houston",+NFL!#REF!,IF(+NFL!#REF!="Houston",+NFL!#REF!,0))</f>
        <v>#REF!</v>
      </c>
      <c r="AX247" s="96" t="e">
        <f>IF(+NFL!#REF!="Houston",+NFL!#REF!,IF(+NFL!#REF!="Houston",+NFL!#REF!,0))</f>
        <v>#REF!</v>
      </c>
      <c r="AY247" s="81" t="e">
        <f>IF(+NFL!#REF!="Houston",+NFL!#REF!,IF(+NFL!#REF!="Houston",+NFL!#REF!,0))</f>
        <v>#REF!</v>
      </c>
      <c r="AZ247" s="96" t="e">
        <f>IF(+NFL!#REF!="Houston",+NFL!#REF!,IF(+NFL!#REF!="Houston",+NFL!#REF!,0))</f>
        <v>#REF!</v>
      </c>
      <c r="BA247" s="70" t="e">
        <f>IF(+NFL!#REF!="Houston",+NFL!#REF!,IF(+NFL!#REF!="Houston",+NFL!#REF!,0))</f>
        <v>#REF!</v>
      </c>
      <c r="BB247" s="70" t="e">
        <f>IF(+NFL!#REF!="Houston",+NFL!#REF!,IF(+NFL!#REF!="Houston",+NFL!#REF!,0))</f>
        <v>#REF!</v>
      </c>
      <c r="BC247" s="592" t="e">
        <f>IF(+NFL!#REF!="Houston",+NFL!#REF!,IF(+NFL!#REF!="Houston",+NFL!#REF!,0))</f>
        <v>#REF!</v>
      </c>
      <c r="BD247" s="81" t="e">
        <f>IF(+NFL!#REF!="Houston",+NFL!#REF!,IF(+NFL!#REF!="Houston",+NFL!#REF!,0))</f>
        <v>#REF!</v>
      </c>
      <c r="BE247" s="96" t="e">
        <f>IF(+NFL!#REF!="Houston",+NFL!#REF!,IF(+NFL!#REF!="Houston",+NFL!#REF!,0))</f>
        <v>#REF!</v>
      </c>
      <c r="BF247" s="70" t="e">
        <f>IF(+NFL!#REF!="Houston",+NFL!#REF!,IF(+NFL!#REF!="Houston",+NFL!#REF!,0))</f>
        <v>#REF!</v>
      </c>
      <c r="BG247" s="81" t="e">
        <f>IF(+NFL!#REF!="Houston",+NFL!#REF!,IF(+NFL!#REF!="Houston",+NFL!#REF!,0))</f>
        <v>#REF!</v>
      </c>
      <c r="BH247" s="96" t="e">
        <f>IF(+NFL!#REF!="Houston",+NFL!#REF!,IF(+NFL!#REF!="Houston",+NFL!#REF!,0))</f>
        <v>#REF!</v>
      </c>
      <c r="BI247" s="70" t="e">
        <f>IF(+NFL!#REF!="Houston",+NFL!#REF!,IF(+NFL!#REF!="Houston",+NFL!#REF!,0))</f>
        <v>#REF!</v>
      </c>
      <c r="BJ247" s="124" t="e">
        <f>IF(+NFL!#REF!="Houston",+NFL!#REF!,IF(+NFL!#REF!="Houston",+NFL!#REF!,0))</f>
        <v>#REF!</v>
      </c>
      <c r="BK247" s="182" t="e">
        <f>IF(+NFL!#REF!="Houston",+NFL!#REF!,IF(+NFL!#REF!="Houston",+NFL!#REF!,0))</f>
        <v>#REF!</v>
      </c>
    </row>
    <row r="248" spans="1:63" x14ac:dyDescent="0.8">
      <c r="A248" s="70">
        <f>IF(+NFL!$F296="Houston",+NFL!A296,IF(+NFL!$H296="Houston",+NFL!A296,0))</f>
        <v>17</v>
      </c>
      <c r="B248" s="70" t="str">
        <f>IF(+NFL!$F296="Houston",+NFL!B296,IF(+NFL!$H296="Houston",+NFL!B296,0))</f>
        <v>Sat</v>
      </c>
      <c r="C248" s="72">
        <f>IF(+NFL!$F296="Houston",+NFL!C296,IF(+NFL!$H296="Houston",+NFL!C296,0))</f>
        <v>44563</v>
      </c>
      <c r="D248" s="73">
        <f>IF(+NFL!$F296="Houston",+NFL!D296,IF(+NFL!$H296="Houston",+NFL!D296,0))</f>
        <v>0.66666666666666663</v>
      </c>
      <c r="E248" s="70" t="str">
        <f>IF(+NFL!$F296="Houston",+NFL!E296,IF(+NFL!$H296="Houston",+NFL!E296,0))</f>
        <v>CBS</v>
      </c>
      <c r="F248" s="176" t="str">
        <f>IF(+NFL!$F296="Houston",+NFL!F296,IF(+NFL!$H296="Houston",+NFL!F296,0))</f>
        <v>Houston</v>
      </c>
      <c r="G248" s="70" t="str">
        <f>IF(+NFL!$F296="Houston",+NFL!G296,IF(+NFL!$H296="Houston",+NFL!G296,0))</f>
        <v>AFCS</v>
      </c>
      <c r="H248" s="176" t="str">
        <f>IF(+NFL!$F296="Houston",+NFL!H296,IF(+NFL!$H296="Houston",+NFL!H296,0))</f>
        <v>San Francisco</v>
      </c>
      <c r="I248" s="123" t="str">
        <f>IF(+NFL!$F296="Houston",+NFL!I296,IF(+NFL!$H296="Houston",+NFL!I296,0))</f>
        <v>NFCW</v>
      </c>
      <c r="J248" s="496" t="str">
        <f>IF(+NFL!$F296="Houston",+NFL!J296,IF(+NFL!$H296="Houston",+NFL!J296,0))</f>
        <v>San Francisco</v>
      </c>
      <c r="K248" s="510" t="str">
        <f>IF(+NFL!$F296="Houston",+NFL!K296,IF(+NFL!$H296="Houston",+NFL!K296,0))</f>
        <v>Houston</v>
      </c>
      <c r="L248" s="508">
        <f>IF(+NFL!$F296="Houston",+NFL!L296,IF(+NFL!$H296="Houston",+NFL!L296,0))</f>
        <v>13.5</v>
      </c>
      <c r="M248" s="574">
        <f>IF(+NFL!$F296="Houston",+NFL!M296,IF(+NFL!$H296="Houston",+NFL!M296,0))</f>
        <v>44</v>
      </c>
      <c r="N248" s="583" t="str">
        <f>IF(+NFL!$F296="Houston",+NFL!N296,IF(+NFL!$H296="Houston",+NFL!N296,0))</f>
        <v>San Francisco</v>
      </c>
      <c r="O248" s="584">
        <f>IF(+NFL!$F296="Houston",+NFL!O296,IF(+NFL!$H296="Houston",+NFL!O296,0))</f>
        <v>23</v>
      </c>
      <c r="P248" s="583" t="str">
        <f>IF(+NFL!$F296="Houston",+NFL!P296,IF(+NFL!$H296="Houston",+NFL!P296,0))</f>
        <v>Houston</v>
      </c>
      <c r="Q248" s="585">
        <f>IF(+NFL!$F296="Houston",+NFL!Q296,IF(+NFL!$H296="Houston",+NFL!Q296,0))</f>
        <v>7</v>
      </c>
      <c r="R248" s="586" t="str">
        <f>IF(+NFL!$F296="Houston",+NFL!R296,IF(+NFL!$H296="Houston",+NFL!R296,0))</f>
        <v>San Francisco</v>
      </c>
      <c r="S248" s="588" t="str">
        <f>IF(+NFL!$F296="Houston",+NFL!S296,IF(+NFL!$H296="Houston",+NFL!S296,0))</f>
        <v>Houston</v>
      </c>
      <c r="T248" s="586">
        <f>IF(+NFL!$F296="Houston",+NFL!T296,IF(+NFL!$H296="Houston",+NFL!T296,0))</f>
        <v>0</v>
      </c>
      <c r="U248" s="589" t="str">
        <f>IF(+NFL!$F296="Houston",+NFL!U296,IF(+NFL!$H296="Houston",+NFL!U296,0))</f>
        <v>L</v>
      </c>
      <c r="V248" s="586">
        <f>IF(+NFL!$F316="Houston",+NFL!#REF!,IF(+NFL!$H316="Houston",+NFL!#REF!,0))</f>
        <v>0</v>
      </c>
      <c r="W248" s="585">
        <f>IF(+NFL!$F316="Houston",+NFL!#REF!,IF(+NFL!$H316="Houston",+NFL!#REF!,0))</f>
        <v>0</v>
      </c>
      <c r="X248" s="587">
        <f>IF(+NFL!$F316="Houston",+NFL!#REF!,IF(+NFL!$H316="Houston",+NFL!#REF!,0))</f>
        <v>0</v>
      </c>
      <c r="Y248" s="585">
        <f>IF(+NFL!$F316="Houston",+NFL!#REF!,IF(+NFL!$H316="Houston",+NFL!#REF!,0))</f>
        <v>0</v>
      </c>
      <c r="Z248" s="586">
        <f>IF(+NFL!$F316="Houston",+NFL!#REF!,IF(+NFL!$H316="Houston",+NFL!#REF!,0))</f>
        <v>0</v>
      </c>
      <c r="AA248" s="589">
        <f>IF(+NFL!$F316="Houston",+NFL!#REF!,IF(+NFL!$H316="Houston",+NFL!#REF!,0))</f>
        <v>0</v>
      </c>
      <c r="AB248" s="124">
        <f>IF(+NFL!$F316="Houston",+NFL!#REF!,IF(+NFL!$H316="Houston",+NFL!#REF!,0))</f>
        <v>0</v>
      </c>
      <c r="AC248" s="182">
        <f>IF(+NFL!$F316="Houston",+NFL!#REF!,IF(+NFL!$H316="Houston",+NFL!#REF!,0))</f>
        <v>0</v>
      </c>
      <c r="AD248" s="496">
        <f>IF(+NFL!$F316="Houston",+NFL!#REF!,IF(+NFL!$H316="Houston",+NFL!#REF!,0))</f>
        <v>0</v>
      </c>
      <c r="AE248" s="565">
        <f>IF(+NFL!$F316="Houston",+NFL!#REF!,IF(+NFL!$H316="Houston",+NFL!#REF!,0))</f>
        <v>0</v>
      </c>
      <c r="AF248" s="496">
        <f>IF(+NFL!$F316="Houston",+NFL!#REF!,IF(+NFL!$H316="Houston",+NFL!#REF!,0))</f>
        <v>0</v>
      </c>
      <c r="AG248" s="576">
        <f>IF(+NFL!$F316="Houston",+NFL!#REF!,IF(+NFL!$H316="Houston",+NFL!#REF!,0))</f>
        <v>0</v>
      </c>
      <c r="AH248" s="496">
        <f>IF(+NFL!$F316="Houston",+NFL!#REF!,IF(+NFL!$H316="Houston",+NFL!#REF!,0))</f>
        <v>0</v>
      </c>
      <c r="AI248" s="576">
        <f>IF(+NFL!$F316="Houston",+NFL!#REF!,IF(+NFL!$H316="Houston",+NFL!#REF!,0))</f>
        <v>0</v>
      </c>
      <c r="AJ248" s="496">
        <f>IF(+NFL!$F316="Houston",+NFL!#REF!,IF(+NFL!$H316="Houston",+NFL!#REF!,0))</f>
        <v>0</v>
      </c>
      <c r="AK248" s="565">
        <f>IF(+NFL!$F316="Houston",+NFL!#REF!,IF(+NFL!$H316="Houston",+NFL!#REF!,0))</f>
        <v>0</v>
      </c>
      <c r="AL248" s="81">
        <f>IF(+NFL!$F316="Houston",+NFL!#REF!,IF(+NFL!$H316="Houston",+NFL!#REF!,0))</f>
        <v>0</v>
      </c>
      <c r="AM248" s="96">
        <f>IF(+NFL!$F316="Houston",+NFL!#REF!,IF(+NFL!$H316="Houston",+NFL!#REF!,0))</f>
        <v>0</v>
      </c>
      <c r="AN248" s="81">
        <f>IF(+NFL!$F316="Houston",+NFL!#REF!,IF(+NFL!$H316="Houston",+NFL!#REF!,0))</f>
        <v>0</v>
      </c>
      <c r="AO248" s="70">
        <f>IF(+NFL!$F316="Houston",+NFL!#REF!,IF(+NFL!$H316="Houston",+NFL!#REF!,0))</f>
        <v>0</v>
      </c>
      <c r="AP248" s="480">
        <f>IF(+NFL!$F316="Houston",+NFL!#REF!,IF(+NFL!$H316="Houston",+NFL!#REF!,0))</f>
        <v>0</v>
      </c>
      <c r="AQ248" s="72">
        <f>IF(+NFL!$F316="Houston",+NFL!#REF!,IF(+NFL!$H316="Houston",+NFL!#REF!,0))</f>
        <v>0</v>
      </c>
      <c r="AR248" s="81">
        <f>IF(+NFL!$F316="Houston",+NFL!#REF!,IF(+NFL!$H316="Houston",+NFL!#REF!,0))</f>
        <v>0</v>
      </c>
      <c r="AS248" s="96">
        <f>IF(+NFL!$F316="Houston",+NFL!#REF!,IF(+NFL!$H316="Houston",+NFL!#REF!,0))</f>
        <v>0</v>
      </c>
      <c r="AT248" s="96">
        <f>IF(+NFL!$F316="Houston",+NFL!#REF!,IF(+NFL!$H316="Houston",+NFL!#REF!,0))</f>
        <v>0</v>
      </c>
      <c r="AU248" s="81">
        <f>IF(+NFL!$F316="Houston",+NFL!#REF!,IF(+NFL!$H316="Houston",+NFL!#REF!,0))</f>
        <v>0</v>
      </c>
      <c r="AV248" s="96">
        <f>IF(+NFL!$F316="Houston",+NFL!#REF!,IF(+NFL!$H316="Houston",+NFL!#REF!,0))</f>
        <v>0</v>
      </c>
      <c r="AW248" s="70">
        <f>IF(+NFL!$F316="Houston",+NFL!#REF!,IF(+NFL!$H316="Houston",+NFL!#REF!,0))</f>
        <v>0</v>
      </c>
      <c r="AX248" s="96">
        <f>IF(+NFL!$F316="Houston",+NFL!#REF!,IF(+NFL!$H316="Houston",+NFL!#REF!,0))</f>
        <v>0</v>
      </c>
      <c r="AY248" s="81">
        <f>IF(+NFL!$F316="Houston",+NFL!#REF!,IF(+NFL!$H316="Houston",+NFL!#REF!,0))</f>
        <v>0</v>
      </c>
      <c r="AZ248" s="96">
        <f>IF(+NFL!$F316="Houston",+NFL!#REF!,IF(+NFL!$H316="Houston",+NFL!#REF!,0))</f>
        <v>0</v>
      </c>
      <c r="BA248" s="70">
        <f>IF(+NFL!$F316="Houston",+NFL!#REF!,IF(+NFL!$H316="Houston",+NFL!#REF!,0))</f>
        <v>0</v>
      </c>
      <c r="BB248" s="70">
        <f>IF(+NFL!$F316="Houston",+NFL!#REF!,IF(+NFL!$H316="Houston",+NFL!#REF!,0))</f>
        <v>0</v>
      </c>
      <c r="BC248" s="592">
        <f>IF(+NFL!$F316="Houston",+NFL!#REF!,IF(+NFL!$H316="Houston",+NFL!#REF!,0))</f>
        <v>0</v>
      </c>
      <c r="BD248" s="81">
        <f>IF(+NFL!$F316="Houston",+NFL!#REF!,IF(+NFL!$H316="Houston",+NFL!#REF!,0))</f>
        <v>0</v>
      </c>
      <c r="BE248" s="96">
        <f>IF(+NFL!$F316="Houston",+NFL!#REF!,IF(+NFL!$H316="Houston",+NFL!#REF!,0))</f>
        <v>0</v>
      </c>
      <c r="BF248" s="70">
        <f>IF(+NFL!$F316="Houston",+NFL!#REF!,IF(+NFL!$H316="Houston",+NFL!#REF!,0))</f>
        <v>0</v>
      </c>
      <c r="BG248" s="81">
        <f>IF(+NFL!$F316="Houston",+NFL!#REF!,IF(+NFL!$H316="Houston",+NFL!#REF!,0))</f>
        <v>0</v>
      </c>
      <c r="BH248" s="96">
        <f>IF(+NFL!$F316="Houston",+NFL!#REF!,IF(+NFL!$H316="Houston",+NFL!#REF!,0))</f>
        <v>0</v>
      </c>
      <c r="BI248" s="70">
        <f>IF(+NFL!$F316="Houston",+NFL!#REF!,IF(+NFL!$H316="Houston",+NFL!#REF!,0))</f>
        <v>0</v>
      </c>
      <c r="BJ248" s="124">
        <f>IF(+NFL!$F316="Houston",+NFL!#REF!,IF(+NFL!$H316="Houston",+NFL!#REF!,0))</f>
        <v>0</v>
      </c>
      <c r="BK248" s="182">
        <f>IF(+NFL!$F316="Houston",+NFL!#REF!,IF(+NFL!$H316="Houston",+NFL!#REF!,0))</f>
        <v>0</v>
      </c>
    </row>
    <row r="249" spans="1:63" x14ac:dyDescent="0.8">
      <c r="A249" s="70">
        <f>IF(+NFL!$F312="Houston",+NFL!A312,IF(+NFL!$H312="Houston",+NFL!A312,0))</f>
        <v>18</v>
      </c>
      <c r="B249" s="70" t="str">
        <f>IF(+NFL!$F312="Houston",+NFL!B312,IF(+NFL!$H312="Houston",+NFL!B312,0))</f>
        <v>Sun</v>
      </c>
      <c r="C249" s="72">
        <f>IF(+NFL!$F312="Houston",+NFL!C312,IF(+NFL!$H312="Houston",+NFL!C312,0))</f>
        <v>44570</v>
      </c>
      <c r="D249" s="73">
        <f>IF(+NFL!$F312="Houston",+NFL!D312,IF(+NFL!$H312="Houston",+NFL!D312,0))</f>
        <v>0.54166666666666663</v>
      </c>
      <c r="E249" s="70" t="str">
        <f>IF(+NFL!$F312="Houston",+NFL!E312,IF(+NFL!$H312="Houston",+NFL!E312,0))</f>
        <v>CBS</v>
      </c>
      <c r="F249" s="176" t="str">
        <f>IF(+NFL!$F312="Houston",+NFL!F312,IF(+NFL!$H312="Houston",+NFL!F312,0))</f>
        <v>Tennessee</v>
      </c>
      <c r="G249" s="70" t="str">
        <f>IF(+NFL!$F312="Houston",+NFL!G312,IF(+NFL!$H312="Houston",+NFL!G312,0))</f>
        <v>AFCS</v>
      </c>
      <c r="H249" s="176" t="str">
        <f>IF(+NFL!$F312="Houston",+NFL!H312,IF(+NFL!$H312="Houston",+NFL!H312,0))</f>
        <v>Houston</v>
      </c>
      <c r="I249" s="123" t="str">
        <f>IF(+NFL!$F312="Houston",+NFL!I312,IF(+NFL!$H312="Houston",+NFL!I312,0))</f>
        <v>AFCS</v>
      </c>
      <c r="J249" s="496" t="str">
        <f>IF(+NFL!$F312="Houston",+NFL!J312,IF(+NFL!$H312="Houston",+NFL!J312,0))</f>
        <v>Tennessee</v>
      </c>
      <c r="K249" s="510" t="str">
        <f>IF(+NFL!$F312="Houston",+NFL!K312,IF(+NFL!$H312="Houston",+NFL!K312,0))</f>
        <v>Houston</v>
      </c>
      <c r="L249" s="508">
        <f>IF(+NFL!$F312="Houston",+NFL!L312,IF(+NFL!$H312="Houston",+NFL!L312,0))</f>
        <v>11</v>
      </c>
      <c r="M249" s="574">
        <f>IF(+NFL!$F312="Houston",+NFL!M312,IF(+NFL!$H312="Houston",+NFL!M312,0))</f>
        <v>43</v>
      </c>
      <c r="N249" s="583" t="str">
        <f>IF(+NFL!$F312="Houston",+NFL!N312,IF(+NFL!$H312="Houston",+NFL!N312,0))</f>
        <v>Tennessee</v>
      </c>
      <c r="O249" s="584">
        <f>IF(+NFL!$F312="Houston",+NFL!O312,IF(+NFL!$H312="Houston",+NFL!O312,0))</f>
        <v>28</v>
      </c>
      <c r="P249" s="583" t="str">
        <f>IF(+NFL!$F312="Houston",+NFL!P312,IF(+NFL!$H312="Houston",+NFL!P312,0))</f>
        <v>Houston</v>
      </c>
      <c r="Q249" s="585">
        <f>IF(+NFL!$F312="Houston",+NFL!Q312,IF(+NFL!$H312="Houston",+NFL!Q312,0))</f>
        <v>25</v>
      </c>
      <c r="R249" s="586" t="str">
        <f>IF(+NFL!$F312="Houston",+NFL!R312,IF(+NFL!$H312="Houston",+NFL!R312,0))</f>
        <v>Houston</v>
      </c>
      <c r="S249" s="588" t="str">
        <f>IF(+NFL!$F312="Houston",+NFL!S312,IF(+NFL!$H312="Houston",+NFL!S312,0))</f>
        <v>Tennessee</v>
      </c>
      <c r="T249" s="586">
        <f>IF(+NFL!$F312="Houston",+NFL!T312,IF(+NFL!$H312="Houston",+NFL!T312,0))</f>
        <v>0</v>
      </c>
      <c r="U249" s="589" t="str">
        <f>IF(+NFL!$F312="Houston",+NFL!U312,IF(+NFL!$H312="Houston",+NFL!U312,0))</f>
        <v>L</v>
      </c>
      <c r="V249" s="586">
        <f>IF(+NFL!$F341="Houston",+NFL!#REF!,IF(+NFL!$H341="Houston",+NFL!#REF!,0))</f>
        <v>0</v>
      </c>
      <c r="W249" s="585">
        <f>IF(+NFL!$F341="Houston",+NFL!#REF!,IF(+NFL!$H341="Houston",+NFL!#REF!,0))</f>
        <v>0</v>
      </c>
      <c r="X249" s="587">
        <f>IF(+NFL!$F341="Houston",+NFL!#REF!,IF(+NFL!$H341="Houston",+NFL!#REF!,0))</f>
        <v>0</v>
      </c>
      <c r="Y249" s="585">
        <f>IF(+NFL!$F341="Houston",+NFL!#REF!,IF(+NFL!$H341="Houston",+NFL!#REF!,0))</f>
        <v>0</v>
      </c>
      <c r="Z249" s="586">
        <f>IF(+NFL!$F341="Houston",+NFL!#REF!,IF(+NFL!$H341="Houston",+NFL!#REF!,0))</f>
        <v>0</v>
      </c>
      <c r="AA249" s="589">
        <f>IF(+NFL!$F341="Houston",+NFL!#REF!,IF(+NFL!$H341="Houston",+NFL!#REF!,0))</f>
        <v>0</v>
      </c>
      <c r="AB249" s="124">
        <f>IF(+NFL!$F341="Houston",+NFL!#REF!,IF(+NFL!$H341="Houston",+NFL!#REF!,0))</f>
        <v>0</v>
      </c>
      <c r="AC249" s="182">
        <f>IF(+NFL!$F341="Houston",+NFL!#REF!,IF(+NFL!$H341="Houston",+NFL!#REF!,0))</f>
        <v>0</v>
      </c>
      <c r="AD249" s="496">
        <f>IF(+NFL!$F341="Houston",+NFL!#REF!,IF(+NFL!$H341="Houston",+NFL!#REF!,0))</f>
        <v>0</v>
      </c>
      <c r="AE249" s="565">
        <f>IF(+NFL!$F341="Houston",+NFL!#REF!,IF(+NFL!$H341="Houston",+NFL!#REF!,0))</f>
        <v>0</v>
      </c>
      <c r="AF249" s="496">
        <f>IF(+NFL!$F341="Houston",+NFL!#REF!,IF(+NFL!$H341="Houston",+NFL!#REF!,0))</f>
        <v>0</v>
      </c>
      <c r="AG249" s="576">
        <f>IF(+NFL!$F341="Houston",+NFL!#REF!,IF(+NFL!$H341="Houston",+NFL!#REF!,0))</f>
        <v>0</v>
      </c>
      <c r="AH249" s="496">
        <f>IF(+NFL!$F341="Houston",+NFL!#REF!,IF(+NFL!$H341="Houston",+NFL!#REF!,0))</f>
        <v>0</v>
      </c>
      <c r="AI249" s="576">
        <f>IF(+NFL!$F341="Houston",+NFL!#REF!,IF(+NFL!$H341="Houston",+NFL!#REF!,0))</f>
        <v>0</v>
      </c>
      <c r="AJ249" s="496">
        <f>IF(+NFL!$F341="Houston",+NFL!#REF!,IF(+NFL!$H341="Houston",+NFL!#REF!,0))</f>
        <v>0</v>
      </c>
      <c r="AK249" s="565">
        <f>IF(+NFL!$F341="Houston",+NFL!#REF!,IF(+NFL!$H341="Houston",+NFL!#REF!,0))</f>
        <v>0</v>
      </c>
      <c r="AL249" s="81">
        <f>IF(+NFL!$F341="Houston",+NFL!#REF!,IF(+NFL!$H341="Houston",+NFL!#REF!,0))</f>
        <v>0</v>
      </c>
      <c r="AM249" s="96">
        <f>IF(+NFL!$F341="Houston",+NFL!#REF!,IF(+NFL!$H341="Houston",+NFL!#REF!,0))</f>
        <v>0</v>
      </c>
      <c r="AN249" s="81">
        <f>IF(+NFL!$F341="Houston",+NFL!#REF!,IF(+NFL!$H341="Houston",+NFL!#REF!,0))</f>
        <v>0</v>
      </c>
      <c r="AO249" s="70">
        <f>IF(+NFL!$F341="Houston",+NFL!#REF!,IF(+NFL!$H341="Houston",+NFL!#REF!,0))</f>
        <v>0</v>
      </c>
      <c r="AP249" s="480">
        <f>IF(+NFL!$F341="Houston",+NFL!#REF!,IF(+NFL!$H341="Houston",+NFL!#REF!,0))</f>
        <v>0</v>
      </c>
      <c r="AQ249" s="72">
        <f>IF(+NFL!$F341="Houston",+NFL!#REF!,IF(+NFL!$H341="Houston",+NFL!#REF!,0))</f>
        <v>0</v>
      </c>
      <c r="AR249" s="81">
        <f>IF(+NFL!$F341="Houston",+NFL!#REF!,IF(+NFL!$H341="Houston",+NFL!#REF!,0))</f>
        <v>0</v>
      </c>
      <c r="AS249" s="96">
        <f>IF(+NFL!$F341="Houston",+NFL!#REF!,IF(+NFL!$H341="Houston",+NFL!#REF!,0))</f>
        <v>0</v>
      </c>
      <c r="AT249" s="96">
        <f>IF(+NFL!$F341="Houston",+NFL!#REF!,IF(+NFL!$H341="Houston",+NFL!#REF!,0))</f>
        <v>0</v>
      </c>
      <c r="AU249" s="81">
        <f>IF(+NFL!$F341="Houston",+NFL!#REF!,IF(+NFL!$H341="Houston",+NFL!#REF!,0))</f>
        <v>0</v>
      </c>
      <c r="AV249" s="96">
        <f>IF(+NFL!$F341="Houston",+NFL!#REF!,IF(+NFL!$H341="Houston",+NFL!#REF!,0))</f>
        <v>0</v>
      </c>
      <c r="AW249" s="70">
        <f>IF(+NFL!$F341="Houston",+NFL!#REF!,IF(+NFL!$H341="Houston",+NFL!#REF!,0))</f>
        <v>0</v>
      </c>
      <c r="AX249" s="96">
        <f>IF(+NFL!$F341="Houston",+NFL!#REF!,IF(+NFL!$H341="Houston",+NFL!#REF!,0))</f>
        <v>0</v>
      </c>
      <c r="AY249" s="81">
        <f>IF(+NFL!$F341="Houston",+NFL!#REF!,IF(+NFL!$H341="Houston",+NFL!#REF!,0))</f>
        <v>0</v>
      </c>
      <c r="AZ249" s="96">
        <f>IF(+NFL!$F341="Houston",+NFL!#REF!,IF(+NFL!$H341="Houston",+NFL!#REF!,0))</f>
        <v>0</v>
      </c>
      <c r="BA249" s="70">
        <f>IF(+NFL!$F341="Houston",+NFL!#REF!,IF(+NFL!$H341="Houston",+NFL!#REF!,0))</f>
        <v>0</v>
      </c>
      <c r="BB249" s="70">
        <f>IF(+NFL!$F341="Houston",+NFL!#REF!,IF(+NFL!$H341="Houston",+NFL!#REF!,0))</f>
        <v>0</v>
      </c>
      <c r="BC249" s="592">
        <f>IF(+NFL!$F341="Houston",+NFL!#REF!,IF(+NFL!$H341="Houston",+NFL!#REF!,0))</f>
        <v>0</v>
      </c>
      <c r="BD249" s="81">
        <f>IF(+NFL!$F341="Houston",+NFL!#REF!,IF(+NFL!$H341="Houston",+NFL!#REF!,0))</f>
        <v>0</v>
      </c>
      <c r="BE249" s="96">
        <f>IF(+NFL!$F341="Houston",+NFL!#REF!,IF(+NFL!$H341="Houston",+NFL!#REF!,0))</f>
        <v>0</v>
      </c>
      <c r="BF249" s="70">
        <f>IF(+NFL!$F341="Houston",+NFL!#REF!,IF(+NFL!$H341="Houston",+NFL!#REF!,0))</f>
        <v>0</v>
      </c>
      <c r="BG249" s="81">
        <f>IF(+NFL!$F341="Houston",+NFL!#REF!,IF(+NFL!$H341="Houston",+NFL!#REF!,0))</f>
        <v>0</v>
      </c>
      <c r="BH249" s="96">
        <f>IF(+NFL!$F341="Houston",+NFL!#REF!,IF(+NFL!$H341="Houston",+NFL!#REF!,0))</f>
        <v>0</v>
      </c>
      <c r="BI249" s="70">
        <f>IF(+NFL!$F341="Houston",+NFL!#REF!,IF(+NFL!$H341="Houston",+NFL!#REF!,0))</f>
        <v>0</v>
      </c>
      <c r="BJ249" s="124">
        <f>IF(+NFL!$F341="Houston",+NFL!#REF!,IF(+NFL!$H341="Houston",+NFL!#REF!,0))</f>
        <v>0</v>
      </c>
      <c r="BK249" s="182">
        <f>IF(+NFL!$F341="Houston",+NFL!#REF!,IF(+NFL!$H341="Houston",+NFL!#REF!,0))</f>
        <v>0</v>
      </c>
    </row>
    <row r="250" spans="1:63" x14ac:dyDescent="0.8">
      <c r="F250" s="1311" t="str">
        <f>H251</f>
        <v>Indianapolis</v>
      </c>
      <c r="G250" s="1312"/>
      <c r="H250" s="1312"/>
      <c r="I250" s="1313"/>
      <c r="N250" s="583"/>
      <c r="P250" s="583"/>
      <c r="R250" s="586"/>
      <c r="S250" s="585"/>
      <c r="AD250" s="591"/>
      <c r="AM250" s="96"/>
      <c r="AO250" s="70"/>
      <c r="AT250" s="70"/>
      <c r="BF250" s="70"/>
    </row>
    <row r="251" spans="1:63" x14ac:dyDescent="0.8">
      <c r="A251" s="70">
        <f>IF(+NFL!$F7="Indianapolis",+NFL!A7,IF(+NFL!$H7="Indianapolis",+NFL!A7,0))</f>
        <v>1</v>
      </c>
      <c r="B251" s="480" t="str">
        <f>IF(+NFL!$F7="Indianapolis",+NFL!B7,IF(+NFL!$H7="Indianapolis",+NFL!B7,0))</f>
        <v>Sun</v>
      </c>
      <c r="C251" s="72">
        <f>IF(+NFL!$F7="Indianapolis",+NFL!C7,IF(+NFL!$H7="Indianapolis",+NFL!C7,0))</f>
        <v>44451</v>
      </c>
      <c r="D251" s="73">
        <f>IF(+NFL!$F7="Indianapolis",+NFL!D7,IF(+NFL!$H7="Indianapolis",+NFL!D7,0))</f>
        <v>0.54166666666666663</v>
      </c>
      <c r="E251" s="70" t="str">
        <f>IF(+NFL!$F7="Indianapolis",+NFL!E7,IF(+NFL!$H7="Indianapolis",+NFL!E7,0))</f>
        <v>Fox</v>
      </c>
      <c r="F251" s="189" t="str">
        <f>IF(+NFL!$F7="Indianapolis",+NFL!F7,IF(+NFL!$H7="Indianapolis",+NFL!F7,0))</f>
        <v>Seattle</v>
      </c>
      <c r="G251" s="70" t="str">
        <f>IF(+NFL!$F7="Indianapolis",+NFL!G7,IF(+NFL!$H7="Indianapolis",+NFL!G7,0))</f>
        <v>NFCW</v>
      </c>
      <c r="H251" s="189" t="str">
        <f>IF(+NFL!$F7="Indianapolis",+NFL!H7,IF(+NFL!$H7="Indianapolis",+NFL!H7,0))</f>
        <v>Indianapolis</v>
      </c>
      <c r="I251" s="70" t="str">
        <f>IF(+NFL!$F7="Indianapolis",+NFL!I7,IF(+NFL!$H7="Indianapolis",+NFL!I7,0))</f>
        <v>AFCS</v>
      </c>
      <c r="J251" s="496" t="str">
        <f>IF(+NFL!$F7="Indianapolis",+NFL!J7,IF(+NFL!$H7="Indianapolis",+NFL!J7,0))</f>
        <v>Seattle</v>
      </c>
      <c r="K251" s="510" t="str">
        <f>IF(+NFL!$F7="Indianapolis",+NFL!K7,IF(+NFL!$H7="Indianapolis",+NFL!K7,0))</f>
        <v>Indianapolis</v>
      </c>
      <c r="L251" s="572">
        <f>IF(+NFL!$F7="Indianapolis",+NFL!L7,IF(+NFL!$H7="Indianapolis",+NFL!L7,0))</f>
        <v>2.5</v>
      </c>
      <c r="M251" s="573">
        <f>IF(+NFL!$F7="Indianapolis",+NFL!M7,IF(+NFL!$H7="Indianapolis",+NFL!M7,0))</f>
        <v>49.5</v>
      </c>
      <c r="N251" s="583" t="str">
        <f>IF(+NFL!$F7="Indianapolis",+NFL!N7,IF(+NFL!$H7="Indianapolis",+NFL!N7,0))</f>
        <v>Seattle</v>
      </c>
      <c r="O251" s="584">
        <f>IF(+NFL!$F7="Indianapolis",+NFL!O7,IF(+NFL!$H7="Indianapolis",+NFL!O7,0))</f>
        <v>28</v>
      </c>
      <c r="P251" s="583" t="str">
        <f>IF(+NFL!$F7="Indianapolis",+NFL!P7,IF(+NFL!$H7="Indianapolis",+NFL!P7,0))</f>
        <v>Indianapolis</v>
      </c>
      <c r="Q251" s="585">
        <f>IF(+NFL!$F7="Indianapolis",+NFL!Q7,IF(+NFL!$H7="Indianapolis",+NFL!Q7,0))</f>
        <v>16</v>
      </c>
      <c r="R251" s="586" t="str">
        <f>IF(+NFL!$F7="Indianapolis",+NFL!R7,IF(+NFL!$H7="Indianapolis",+NFL!R7,0))</f>
        <v>Seattle</v>
      </c>
      <c r="S251" s="585" t="str">
        <f>IF(+NFL!$F7="Indianapolis",+NFL!S7,IF(+NFL!$H7="Indianapolis",+NFL!S7,0))</f>
        <v>Indianapolis</v>
      </c>
      <c r="T251" s="587" t="str">
        <f>IF(+NFL!$F7="Indianapolis",+NFL!T7,IF(+NFL!$H7="Indianapolis",+NFL!T7,0))</f>
        <v>Indianapolis</v>
      </c>
      <c r="U251" s="585" t="str">
        <f>IF(+NFL!$F7="Indianapolis",+NFL!U7,IF(+NFL!$H7="Indianapolis",+NFL!U7,0))</f>
        <v>L</v>
      </c>
      <c r="X251" s="587"/>
      <c r="AL251" s="101"/>
      <c r="AN251" s="102"/>
      <c r="AP251" s="480"/>
      <c r="AQ251" s="72"/>
      <c r="AT251" s="70"/>
      <c r="AY251" s="81"/>
      <c r="AZ251" s="96"/>
      <c r="BA251" s="70"/>
      <c r="BB251" s="70"/>
      <c r="BC251" s="592"/>
      <c r="BF251" s="70"/>
    </row>
    <row r="252" spans="1:63" x14ac:dyDescent="0.8">
      <c r="A252" s="70">
        <f>IF(+NFL!$F23="Indianapolis",+NFL!A23,IF(+NFL!$H23="Indianapolis",+NFL!A23,0))</f>
        <v>2</v>
      </c>
      <c r="B252" s="480" t="str">
        <f>IF(+NFL!$F23="Indianapolis",+NFL!B23,IF(+NFL!$H23="Indianapolis",+NFL!B23,0))</f>
        <v>Sun</v>
      </c>
      <c r="C252" s="72">
        <f>IF(+NFL!$F23="Indianapolis",+NFL!C23,IF(+NFL!$H23="Indianapolis",+NFL!C23,0))</f>
        <v>44458</v>
      </c>
      <c r="D252" s="73">
        <f>IF(+NFL!$F23="Indianapolis",+NFL!D23,IF(+NFL!$H23="Indianapolis",+NFL!D23,0))</f>
        <v>0.54166666666666663</v>
      </c>
      <c r="E252" s="70" t="str">
        <f>IF(+NFL!$F23="Indianapolis",+NFL!E23,IF(+NFL!$H23="Indianapolis",+NFL!E23,0))</f>
        <v>Fox</v>
      </c>
      <c r="F252" s="189" t="str">
        <f>IF(+NFL!$F23="Indianapolis",+NFL!F23,IF(+NFL!$H23="Indianapolis",+NFL!F23,0))</f>
        <v>LA Rams</v>
      </c>
      <c r="G252" s="70" t="str">
        <f>IF(+NFL!$F23="Indianapolis",+NFL!G23,IF(+NFL!$H23="Indianapolis",+NFL!G23,0))</f>
        <v>NFCW</v>
      </c>
      <c r="H252" s="189" t="str">
        <f>IF(+NFL!$F23="Indianapolis",+NFL!H23,IF(+NFL!$H23="Indianapolis",+NFL!H23,0))</f>
        <v>Indianapolis</v>
      </c>
      <c r="I252" s="70" t="str">
        <f>IF(+NFL!$F23="Indianapolis",+NFL!I23,IF(+NFL!$H23="Indianapolis",+NFL!I23,0))</f>
        <v>AFCS</v>
      </c>
      <c r="J252" s="496" t="str">
        <f>IF(+NFL!$F23="Indianapolis",+NFL!J23,IF(+NFL!$H23="Indianapolis",+NFL!J23,0))</f>
        <v>LA Rams</v>
      </c>
      <c r="K252" s="510" t="str">
        <f>IF(+NFL!$F23="Indianapolis",+NFL!K23,IF(+NFL!$H23="Indianapolis",+NFL!K23,0))</f>
        <v>Indianapolis</v>
      </c>
      <c r="L252" s="572">
        <f>IF(+NFL!$F23="Indianapolis",+NFL!L23,IF(+NFL!$H23="Indianapolis",+NFL!L23,0))</f>
        <v>3.5</v>
      </c>
      <c r="M252" s="573">
        <f>IF(+NFL!$F23="Indianapolis",+NFL!M23,IF(+NFL!$H23="Indianapolis",+NFL!M23,0))</f>
        <v>48</v>
      </c>
      <c r="N252" s="583" t="str">
        <f>IF(+NFL!$F23="Indianapolis",+NFL!N23,IF(+NFL!$H23="Indianapolis",+NFL!N23,0))</f>
        <v>LA Rams</v>
      </c>
      <c r="O252" s="584">
        <f>IF(+NFL!$F23="Indianapolis",+NFL!O23,IF(+NFL!$H23="Indianapolis",+NFL!O23,0))</f>
        <v>27</v>
      </c>
      <c r="P252" s="583" t="str">
        <f>IF(+NFL!$F23="Indianapolis",+NFL!P23,IF(+NFL!$H23="Indianapolis",+NFL!P23,0))</f>
        <v>Indianapolis</v>
      </c>
      <c r="Q252" s="585">
        <f>IF(+NFL!$F23="Indianapolis",+NFL!Q23,IF(+NFL!$H23="Indianapolis",+NFL!Q23,0))</f>
        <v>24</v>
      </c>
      <c r="R252" s="586" t="str">
        <f>IF(+NFL!$F23="Indianapolis",+NFL!R23,IF(+NFL!$H23="Indianapolis",+NFL!R23,0))</f>
        <v>Indianapolis</v>
      </c>
      <c r="S252" s="585" t="str">
        <f>IF(+NFL!$F23="Indianapolis",+NFL!S23,IF(+NFL!$H23="Indianapolis",+NFL!S23,0))</f>
        <v>LA Rams</v>
      </c>
      <c r="T252" s="587" t="str">
        <f>IF(+NFL!$F23="Indianapolis",+NFL!T23,IF(+NFL!$H23="Indianapolis",+NFL!T23,0))</f>
        <v>LA Rams</v>
      </c>
      <c r="U252" s="585" t="str">
        <f>IF(+NFL!$F23="Indianapolis",+NFL!U23,IF(+NFL!$H23="Indianapolis",+NFL!U23,0))</f>
        <v>L</v>
      </c>
      <c r="X252" s="587"/>
      <c r="AL252" s="101"/>
      <c r="AN252" s="102"/>
      <c r="AP252" s="480"/>
      <c r="AQ252" s="72"/>
      <c r="AT252" s="70"/>
      <c r="AY252" s="81"/>
      <c r="AZ252" s="96"/>
      <c r="BA252" s="70"/>
      <c r="BB252" s="70"/>
      <c r="BC252" s="592"/>
      <c r="BF252" s="70"/>
    </row>
    <row r="253" spans="1:63" x14ac:dyDescent="0.8">
      <c r="A253" s="70">
        <f>IF(+NFL!$F40="Indianapolis",+NFL!A40,IF(+NFL!$H40="Indianapolis",+NFL!A40,0))</f>
        <v>3</v>
      </c>
      <c r="B253" s="480" t="str">
        <f>IF(+NFL!$F40="Indianapolis",+NFL!B40,IF(+NFL!$H40="Indianapolis",+NFL!B40,0))</f>
        <v>Sun</v>
      </c>
      <c r="C253" s="72">
        <f>IF(+NFL!$F40="Indianapolis",+NFL!C40,IF(+NFL!$H40="Indianapolis",+NFL!C40,0))</f>
        <v>44465</v>
      </c>
      <c r="D253" s="73">
        <f>IF(+NFL!$F40="Indianapolis",+NFL!D40,IF(+NFL!$H40="Indianapolis",+NFL!D40,0))</f>
        <v>0.54166666666666663</v>
      </c>
      <c r="E253" s="70" t="str">
        <f>IF(+NFL!$F40="Indianapolis",+NFL!E40,IF(+NFL!$H40="Indianapolis",+NFL!E40,0))</f>
        <v>CBS</v>
      </c>
      <c r="F253" s="189" t="str">
        <f>IF(+NFL!$F40="Indianapolis",+NFL!F40,IF(+NFL!$H40="Indianapolis",+NFL!F40,0))</f>
        <v>Indianapolis</v>
      </c>
      <c r="G253" s="70" t="str">
        <f>IF(+NFL!$F40="Indianapolis",+NFL!G40,IF(+NFL!$H40="Indianapolis",+NFL!G40,0))</f>
        <v>AFCS</v>
      </c>
      <c r="H253" s="189" t="str">
        <f>IF(+NFL!$F40="Indianapolis",+NFL!H40,IF(+NFL!$H40="Indianapolis",+NFL!H40,0))</f>
        <v>Tennessee</v>
      </c>
      <c r="I253" s="70" t="str">
        <f>IF(+NFL!$F40="Indianapolis",+NFL!I40,IF(+NFL!$H40="Indianapolis",+NFL!I40,0))</f>
        <v>AFCS</v>
      </c>
      <c r="J253" s="496" t="str">
        <f>IF(+NFL!$F40="Indianapolis",+NFL!J40,IF(+NFL!$H40="Indianapolis",+NFL!J40,0))</f>
        <v>Tennessee</v>
      </c>
      <c r="K253" s="510" t="str">
        <f>IF(+NFL!$F40="Indianapolis",+NFL!K40,IF(+NFL!$H40="Indianapolis",+NFL!K40,0))</f>
        <v>Indianapolis</v>
      </c>
      <c r="L253" s="572">
        <f>IF(+NFL!$F40="Indianapolis",+NFL!L40,IF(+NFL!$H40="Indianapolis",+NFL!L40,0))</f>
        <v>5.5</v>
      </c>
      <c r="M253" s="573">
        <f>IF(+NFL!$F40="Indianapolis",+NFL!M40,IF(+NFL!$H40="Indianapolis",+NFL!M40,0))</f>
        <v>47.5</v>
      </c>
      <c r="N253" s="583" t="str">
        <f>IF(+NFL!$F40="Indianapolis",+NFL!N40,IF(+NFL!$H40="Indianapolis",+NFL!N40,0))</f>
        <v>Tennessee</v>
      </c>
      <c r="O253" s="584">
        <f>IF(+NFL!$F40="Indianapolis",+NFL!O40,IF(+NFL!$H40="Indianapolis",+NFL!O40,0))</f>
        <v>25</v>
      </c>
      <c r="P253" s="583" t="str">
        <f>IF(+NFL!$F40="Indianapolis",+NFL!P40,IF(+NFL!$H40="Indianapolis",+NFL!P40,0))</f>
        <v>Indianapolis</v>
      </c>
      <c r="Q253" s="585">
        <f>IF(+NFL!$F40="Indianapolis",+NFL!Q40,IF(+NFL!$H40="Indianapolis",+NFL!Q40,0))</f>
        <v>16</v>
      </c>
      <c r="R253" s="586" t="str">
        <f>IF(+NFL!$F40="Indianapolis",+NFL!R40,IF(+NFL!$H40="Indianapolis",+NFL!R40,0))</f>
        <v>Tennessee</v>
      </c>
      <c r="S253" s="585" t="str">
        <f>IF(+NFL!$F40="Indianapolis",+NFL!S40,IF(+NFL!$H40="Indianapolis",+NFL!S40,0))</f>
        <v>Indianapolis</v>
      </c>
      <c r="T253" s="587" t="str">
        <f>IF(+NFL!$F40="Indianapolis",+NFL!T40,IF(+NFL!$H40="Indianapolis",+NFL!T40,0))</f>
        <v>Indianapolis</v>
      </c>
      <c r="U253" s="585" t="str">
        <f>IF(+NFL!$F40="Indianapolis",+NFL!U40,IF(+NFL!$H40="Indianapolis",+NFL!U40,0))</f>
        <v>L</v>
      </c>
      <c r="V253" s="586">
        <f>IF(+NFL!$F31="Indianapolis",+NFL!#REF!,IF(+NFL!$H31="Indianapolis",+NFL!#REF!,0))</f>
        <v>0</v>
      </c>
      <c r="W253" s="585">
        <f>IF(+NFL!$F31="Indianapolis",+NFL!#REF!,IF(+NFL!$H31="Indianapolis",+NFL!#REF!,0))</f>
        <v>0</v>
      </c>
      <c r="X253" s="587">
        <f>IF(+NFL!$F31="Indianapolis",+NFL!#REF!,IF(+NFL!$H31="Indianapolis",+NFL!#REF!,0))</f>
        <v>0</v>
      </c>
      <c r="Y253" s="585">
        <f>IF(+NFL!$F31="Indianapolis",+NFL!#REF!,IF(+NFL!$H31="Indianapolis",+NFL!#REF!,0))</f>
        <v>0</v>
      </c>
      <c r="Z253" s="586">
        <f>IF(+NFL!$F31="Indianapolis",+NFL!#REF!,IF(+NFL!$H31="Indianapolis",+NFL!#REF!,0))</f>
        <v>0</v>
      </c>
      <c r="AA253" s="585">
        <f>IF(+NFL!$F31="Indianapolis",+NFL!#REF!,IF(+NFL!$H31="Indianapolis",+NFL!#REF!,0))</f>
        <v>0</v>
      </c>
      <c r="AB253" s="124">
        <f>IF(+NFL!$F31="Indianapolis",+NFL!#REF!,IF(+NFL!$H31="Indianapolis",+NFL!#REF!,0))</f>
        <v>0</v>
      </c>
      <c r="AC253" s="182">
        <f>IF(+NFL!$F31="Indianapolis",+NFL!#REF!,IF(+NFL!$H31="Indianapolis",+NFL!#REF!,0))</f>
        <v>0</v>
      </c>
      <c r="AD253" s="496">
        <f>IF(+NFL!$F31="Indianapolis",+NFL!#REF!,IF(+NFL!$H31="Indianapolis",+NFL!#REF!,0))</f>
        <v>0</v>
      </c>
      <c r="AE253" s="565">
        <f>IF(+NFL!$F31="Indianapolis",+NFL!#REF!,IF(+NFL!$H31="Indianapolis",+NFL!#REF!,0))</f>
        <v>0</v>
      </c>
      <c r="AF253" s="496">
        <f>IF(+NFL!$F31="Indianapolis",+NFL!#REF!,IF(+NFL!$H31="Indianapolis",+NFL!#REF!,0))</f>
        <v>0</v>
      </c>
      <c r="AG253" s="565">
        <f>IF(+NFL!$F31="Indianapolis",+NFL!#REF!,IF(+NFL!$H31="Indianapolis",+NFL!#REF!,0))</f>
        <v>0</v>
      </c>
      <c r="AH253" s="496">
        <f>IF(+NFL!$F31="Indianapolis",+NFL!#REF!,IF(+NFL!$H31="Indianapolis",+NFL!#REF!,0))</f>
        <v>0</v>
      </c>
      <c r="AI253" s="565">
        <f>IF(+NFL!$F31="Indianapolis",+NFL!#REF!,IF(+NFL!$H31="Indianapolis",+NFL!#REF!,0))</f>
        <v>0</v>
      </c>
      <c r="AJ253" s="496">
        <f>IF(+NFL!$F31="Indianapolis",+NFL!#REF!,IF(+NFL!$H31="Indianapolis",+NFL!#REF!,0))</f>
        <v>0</v>
      </c>
      <c r="AK253" s="565">
        <f>IF(+NFL!$F31="Indianapolis",+NFL!#REF!,IF(+NFL!$H31="Indianapolis",+NFL!#REF!,0))</f>
        <v>0</v>
      </c>
      <c r="AL253" s="101">
        <f>IF(+NFL!$F31="Indianapolis",+NFL!#REF!,IF(+NFL!$H31="Indianapolis",+NFL!#REF!,0))</f>
        <v>0</v>
      </c>
      <c r="AM253" s="82">
        <f>IF(+NFL!$F31="Indianapolis",+NFL!#REF!,IF(+NFL!$H31="Indianapolis",+NFL!#REF!,0))</f>
        <v>0</v>
      </c>
      <c r="AN253" s="102">
        <f>IF(+NFL!$F31="Indianapolis",+NFL!#REF!,IF(+NFL!$H31="Indianapolis",+NFL!#REF!,0))</f>
        <v>0</v>
      </c>
      <c r="AO253" s="83">
        <f>IF(+NFL!$F31="Indianapolis",+NFL!#REF!,IF(+NFL!$H31="Indianapolis",+NFL!#REF!,0))</f>
        <v>0</v>
      </c>
      <c r="AP253" s="480">
        <f>IF(+NFL!$F31="Indianapolis",+NFL!#REF!,IF(+NFL!$H31="Indianapolis",+NFL!#REF!,0))</f>
        <v>0</v>
      </c>
      <c r="AQ253" s="72">
        <f>IF(+NFL!$F31="Indianapolis",+NFL!#REF!,IF(+NFL!$H31="Indianapolis",+NFL!#REF!,0))</f>
        <v>0</v>
      </c>
      <c r="AR253" s="81">
        <f>IF(+NFL!$F31="Indianapolis",+NFL!#REF!,IF(+NFL!$H31="Indianapolis",+NFL!#REF!,0))</f>
        <v>0</v>
      </c>
      <c r="AS253" s="96">
        <f>IF(+NFL!$F31="Indianapolis",+NFL!#REF!,IF(+NFL!$H31="Indianapolis",+NFL!#REF!,0))</f>
        <v>0</v>
      </c>
      <c r="AT253" s="70">
        <f>IF(+NFL!$F31="Indianapolis",+NFL!#REF!,IF(+NFL!$H31="Indianapolis",+NFL!#REF!,0))</f>
        <v>0</v>
      </c>
      <c r="AU253" s="81">
        <f>IF(+NFL!$F31="Indianapolis",+NFL!#REF!,IF(+NFL!$H31="Indianapolis",+NFL!#REF!,0))</f>
        <v>0</v>
      </c>
      <c r="AV253" s="96">
        <f>IF(+NFL!$F31="Indianapolis",+NFL!#REF!,IF(+NFL!$H31="Indianapolis",+NFL!#REF!,0))</f>
        <v>0</v>
      </c>
      <c r="AW253" s="70">
        <f>IF(+NFL!$F31="Indianapolis",+NFL!#REF!,IF(+NFL!$H31="Indianapolis",+NFL!#REF!,0))</f>
        <v>0</v>
      </c>
      <c r="AX253" s="96">
        <f>IF(+NFL!$F31="Indianapolis",+NFL!#REF!,IF(+NFL!$H31="Indianapolis",+NFL!#REF!,0))</f>
        <v>0</v>
      </c>
      <c r="AY253" s="81">
        <f>IF(+NFL!$F31="Indianapolis",+NFL!#REF!,IF(+NFL!$H31="Indianapolis",+NFL!#REF!,0))</f>
        <v>0</v>
      </c>
      <c r="AZ253" s="96">
        <f>IF(+NFL!$F31="Indianapolis",+NFL!#REF!,IF(+NFL!$H31="Indianapolis",+NFL!#REF!,0))</f>
        <v>0</v>
      </c>
      <c r="BA253" s="70">
        <f>IF(+NFL!$F31="Indianapolis",+NFL!#REF!,IF(+NFL!$H31="Indianapolis",+NFL!#REF!,0))</f>
        <v>0</v>
      </c>
      <c r="BB253" s="70">
        <f>IF(+NFL!$F31="Indianapolis",+NFL!#REF!,IF(+NFL!$H31="Indianapolis",+NFL!#REF!,0))</f>
        <v>0</v>
      </c>
      <c r="BC253" s="592">
        <f>IF(+NFL!$F31="Indianapolis",+NFL!#REF!,IF(+NFL!$H31="Indianapolis",+NFL!#REF!,0))</f>
        <v>0</v>
      </c>
      <c r="BD253" s="81">
        <f>IF(+NFL!$F31="Indianapolis",+NFL!#REF!,IF(+NFL!$H31="Indianapolis",+NFL!#REF!,0))</f>
        <v>0</v>
      </c>
      <c r="BE253" s="96">
        <f>IF(+NFL!$F31="Indianapolis",+NFL!#REF!,IF(+NFL!$H31="Indianapolis",+NFL!#REF!,0))</f>
        <v>0</v>
      </c>
      <c r="BF253" s="70">
        <f>IF(+NFL!$F31="Indianapolis",+NFL!#REF!,IF(+NFL!$H31="Indianapolis",+NFL!#REF!,0))</f>
        <v>0</v>
      </c>
      <c r="BG253" s="81">
        <f>IF(+NFL!$F31="Indianapolis",+NFL!#REF!,IF(+NFL!$H31="Indianapolis",+NFL!#REF!,0))</f>
        <v>0</v>
      </c>
      <c r="BH253" s="96">
        <f>IF(+NFL!$F31="Indianapolis",+NFL!#REF!,IF(+NFL!$H31="Indianapolis",+NFL!#REF!,0))</f>
        <v>0</v>
      </c>
      <c r="BI253" s="70">
        <f>IF(+NFL!$F31="Indianapolis",+NFL!#REF!,IF(+NFL!$H31="Indianapolis",+NFL!#REF!,0))</f>
        <v>0</v>
      </c>
      <c r="BJ253" s="124">
        <f>IF(+NFL!$F31="Indianapolis",+NFL!#REF!,IF(+NFL!$H31="Indianapolis",+NFL!#REF!,0))</f>
        <v>0</v>
      </c>
      <c r="BK253" s="182">
        <f>IF(+NFL!$F31="Indianapolis",+NFL!#REF!,IF(+NFL!$H31="Indianapolis",+NFL!#REF!,0))</f>
        <v>0</v>
      </c>
    </row>
    <row r="254" spans="1:63" x14ac:dyDescent="0.8">
      <c r="A254" s="70">
        <f>IF(+NFL!$F57="Indianapolis",+NFL!A57,IF(+NFL!$H57="Indianapolis",+NFL!A57,0))</f>
        <v>4</v>
      </c>
      <c r="B254" s="480" t="str">
        <f>IF(+NFL!$F57="Indianapolis",+NFL!B57,IF(+NFL!$H57="Indianapolis",+NFL!B57,0))</f>
        <v>Sun</v>
      </c>
      <c r="C254" s="72">
        <f>IF(+NFL!$F57="Indianapolis",+NFL!C57,IF(+NFL!$H57="Indianapolis",+NFL!C57,0))</f>
        <v>44472</v>
      </c>
      <c r="D254" s="73">
        <f>IF(+NFL!$F57="Indianapolis",+NFL!D57,IF(+NFL!$H57="Indianapolis",+NFL!D57,0))</f>
        <v>0.54166666666666663</v>
      </c>
      <c r="E254" s="70" t="str">
        <f>IF(+NFL!$F57="Indianapolis",+NFL!E57,IF(+NFL!$H57="Indianapolis",+NFL!E57,0))</f>
        <v>CBS</v>
      </c>
      <c r="F254" s="189" t="str">
        <f>IF(+NFL!$F57="Indianapolis",+NFL!F57,IF(+NFL!$H57="Indianapolis",+NFL!F57,0))</f>
        <v>Indianapolis</v>
      </c>
      <c r="G254" s="70" t="str">
        <f>IF(+NFL!$F57="Indianapolis",+NFL!G57,IF(+NFL!$H57="Indianapolis",+NFL!G57,0))</f>
        <v>AFCS</v>
      </c>
      <c r="H254" s="189" t="str">
        <f>IF(+NFL!$F57="Indianapolis",+NFL!H57,IF(+NFL!$H57="Indianapolis",+NFL!H57,0))</f>
        <v>Miami</v>
      </c>
      <c r="I254" s="70" t="str">
        <f>IF(+NFL!$F57="Indianapolis",+NFL!I57,IF(+NFL!$H57="Indianapolis",+NFL!I57,0))</f>
        <v>AFCE</v>
      </c>
      <c r="J254" s="496" t="str">
        <f>IF(+NFL!$F57="Indianapolis",+NFL!J57,IF(+NFL!$H57="Indianapolis",+NFL!J57,0))</f>
        <v>Miami</v>
      </c>
      <c r="K254" s="510" t="str">
        <f>IF(+NFL!$F57="Indianapolis",+NFL!K57,IF(+NFL!$H57="Indianapolis",+NFL!K57,0))</f>
        <v>Indianapolis</v>
      </c>
      <c r="L254" s="572">
        <f>IF(+NFL!$F57="Indianapolis",+NFL!L57,IF(+NFL!$H57="Indianapolis",+NFL!L57,0))</f>
        <v>2</v>
      </c>
      <c r="M254" s="573">
        <f>IF(+NFL!$F57="Indianapolis",+NFL!M57,IF(+NFL!$H57="Indianapolis",+NFL!M57,0))</f>
        <v>42.5</v>
      </c>
      <c r="N254" s="583" t="str">
        <f>IF(+NFL!$F57="Indianapolis",+NFL!N57,IF(+NFL!$H57="Indianapolis",+NFL!N57,0))</f>
        <v>Indianapolis</v>
      </c>
      <c r="O254" s="584">
        <f>IF(+NFL!$F57="Indianapolis",+NFL!O57,IF(+NFL!$H57="Indianapolis",+NFL!O57,0))</f>
        <v>27</v>
      </c>
      <c r="P254" s="583" t="str">
        <f>IF(+NFL!$F57="Indianapolis",+NFL!P57,IF(+NFL!$H57="Indianapolis",+NFL!P57,0))</f>
        <v>Miami</v>
      </c>
      <c r="Q254" s="585">
        <f>IF(+NFL!$F57="Indianapolis",+NFL!Q57,IF(+NFL!$H57="Indianapolis",+NFL!Q57,0))</f>
        <v>17</v>
      </c>
      <c r="R254" s="586" t="str">
        <f>IF(+NFL!$F57="Indianapolis",+NFL!R57,IF(+NFL!$H57="Indianapolis",+NFL!R57,0))</f>
        <v>Indianapolis</v>
      </c>
      <c r="S254" s="585" t="str">
        <f>IF(+NFL!$F57="Indianapolis",+NFL!S57,IF(+NFL!$H57="Indianapolis",+NFL!S57,0))</f>
        <v>Miami</v>
      </c>
      <c r="T254" s="587" t="str">
        <f>IF(+NFL!$F57="Indianapolis",+NFL!T57,IF(+NFL!$H57="Indianapolis",+NFL!T57,0))</f>
        <v>Miami</v>
      </c>
      <c r="U254" s="585" t="str">
        <f>IF(+NFL!$F57="Indianapolis",+NFL!U57,IF(+NFL!$H57="Indianapolis",+NFL!U57,0))</f>
        <v>L</v>
      </c>
      <c r="V254" s="586">
        <f>IF(+NFL!$F51="Indianapolis",+NFL!#REF!,IF(+NFL!$H51="Indianapolis",+NFL!#REF!,0))</f>
        <v>0</v>
      </c>
      <c r="W254" s="585">
        <f>IF(+NFL!$F51="Indianapolis",+NFL!#REF!,IF(+NFL!$H51="Indianapolis",+NFL!#REF!,0))</f>
        <v>0</v>
      </c>
      <c r="X254" s="587">
        <f>IF(+NFL!$F51="Indianapolis",+NFL!#REF!,IF(+NFL!$H51="Indianapolis",+NFL!#REF!,0))</f>
        <v>0</v>
      </c>
      <c r="Y254" s="585">
        <f>IF(+NFL!$F51="Indianapolis",+NFL!#REF!,IF(+NFL!$H51="Indianapolis",+NFL!#REF!,0))</f>
        <v>0</v>
      </c>
      <c r="Z254" s="586">
        <f>IF(+NFL!$F51="Indianapolis",+NFL!#REF!,IF(+NFL!$H51="Indianapolis",+NFL!#REF!,0))</f>
        <v>0</v>
      </c>
      <c r="AA254" s="585">
        <f>IF(+NFL!$F51="Indianapolis",+NFL!#REF!,IF(+NFL!$H51="Indianapolis",+NFL!#REF!,0))</f>
        <v>0</v>
      </c>
      <c r="AB254" s="124">
        <f>IF(+NFL!$F51="Indianapolis",+NFL!#REF!,IF(+NFL!$H51="Indianapolis",+NFL!#REF!,0))</f>
        <v>0</v>
      </c>
      <c r="AC254" s="182">
        <f>IF(+NFL!$F51="Indianapolis",+NFL!#REF!,IF(+NFL!$H51="Indianapolis",+NFL!#REF!,0))</f>
        <v>0</v>
      </c>
      <c r="AD254" s="496">
        <f>IF(+NFL!$F51="Indianapolis",+NFL!#REF!,IF(+NFL!$H51="Indianapolis",+NFL!#REF!,0))</f>
        <v>0</v>
      </c>
      <c r="AE254" s="565">
        <f>IF(+NFL!$F51="Indianapolis",+NFL!#REF!,IF(+NFL!$H51="Indianapolis",+NFL!#REF!,0))</f>
        <v>0</v>
      </c>
      <c r="AF254" s="496">
        <f>IF(+NFL!$F51="Indianapolis",+NFL!#REF!,IF(+NFL!$H51="Indianapolis",+NFL!#REF!,0))</f>
        <v>0</v>
      </c>
      <c r="AG254" s="565">
        <f>IF(+NFL!$F51="Indianapolis",+NFL!#REF!,IF(+NFL!$H51="Indianapolis",+NFL!#REF!,0))</f>
        <v>0</v>
      </c>
      <c r="AH254" s="496">
        <f>IF(+NFL!$F51="Indianapolis",+NFL!#REF!,IF(+NFL!$H51="Indianapolis",+NFL!#REF!,0))</f>
        <v>0</v>
      </c>
      <c r="AI254" s="565">
        <f>IF(+NFL!$F51="Indianapolis",+NFL!#REF!,IF(+NFL!$H51="Indianapolis",+NFL!#REF!,0))</f>
        <v>0</v>
      </c>
      <c r="AJ254" s="496">
        <f>IF(+NFL!$F51="Indianapolis",+NFL!#REF!,IF(+NFL!$H51="Indianapolis",+NFL!#REF!,0))</f>
        <v>0</v>
      </c>
      <c r="AK254" s="565">
        <f>IF(+NFL!$F51="Indianapolis",+NFL!#REF!,IF(+NFL!$H51="Indianapolis",+NFL!#REF!,0))</f>
        <v>0</v>
      </c>
      <c r="AL254" s="101">
        <f>IF(+NFL!$F51="Indianapolis",+NFL!#REF!,IF(+NFL!$H51="Indianapolis",+NFL!#REF!,0))</f>
        <v>0</v>
      </c>
      <c r="AM254" s="82">
        <f>IF(+NFL!$F51="Indianapolis",+NFL!#REF!,IF(+NFL!$H51="Indianapolis",+NFL!#REF!,0))</f>
        <v>0</v>
      </c>
      <c r="AN254" s="102">
        <f>IF(+NFL!$F51="Indianapolis",+NFL!#REF!,IF(+NFL!$H51="Indianapolis",+NFL!#REF!,0))</f>
        <v>0</v>
      </c>
      <c r="AO254" s="83">
        <f>IF(+NFL!$F51="Indianapolis",+NFL!#REF!,IF(+NFL!$H51="Indianapolis",+NFL!#REF!,0))</f>
        <v>0</v>
      </c>
      <c r="AP254" s="480">
        <f>IF(+NFL!$F51="Indianapolis",+NFL!#REF!,IF(+NFL!$H51="Indianapolis",+NFL!#REF!,0))</f>
        <v>0</v>
      </c>
      <c r="AQ254" s="72">
        <f>IF(+NFL!$F51="Indianapolis",+NFL!#REF!,IF(+NFL!$H51="Indianapolis",+NFL!#REF!,0))</f>
        <v>0</v>
      </c>
      <c r="AR254" s="81">
        <f>IF(+NFL!$F51="Indianapolis",+NFL!#REF!,IF(+NFL!$H51="Indianapolis",+NFL!#REF!,0))</f>
        <v>0</v>
      </c>
      <c r="AS254" s="96">
        <f>IF(+NFL!$F51="Indianapolis",+NFL!#REF!,IF(+NFL!$H51="Indianapolis",+NFL!#REF!,0))</f>
        <v>0</v>
      </c>
      <c r="AT254" s="70">
        <f>IF(+NFL!$F51="Indianapolis",+NFL!#REF!,IF(+NFL!$H51="Indianapolis",+NFL!#REF!,0))</f>
        <v>0</v>
      </c>
      <c r="AU254" s="81">
        <f>IF(+NFL!$F51="Indianapolis",+NFL!#REF!,IF(+NFL!$H51="Indianapolis",+NFL!#REF!,0))</f>
        <v>0</v>
      </c>
      <c r="AV254" s="96">
        <f>IF(+NFL!$F51="Indianapolis",+NFL!#REF!,IF(+NFL!$H51="Indianapolis",+NFL!#REF!,0))</f>
        <v>0</v>
      </c>
      <c r="AW254" s="70">
        <f>IF(+NFL!$F51="Indianapolis",+NFL!#REF!,IF(+NFL!$H51="Indianapolis",+NFL!#REF!,0))</f>
        <v>0</v>
      </c>
      <c r="AX254" s="96">
        <f>IF(+NFL!$F51="Indianapolis",+NFL!#REF!,IF(+NFL!$H51="Indianapolis",+NFL!#REF!,0))</f>
        <v>0</v>
      </c>
      <c r="AY254" s="81">
        <f>IF(+NFL!$F51="Indianapolis",+NFL!#REF!,IF(+NFL!$H51="Indianapolis",+NFL!#REF!,0))</f>
        <v>0</v>
      </c>
      <c r="AZ254" s="96">
        <f>IF(+NFL!$F51="Indianapolis",+NFL!#REF!,IF(+NFL!$H51="Indianapolis",+NFL!#REF!,0))</f>
        <v>0</v>
      </c>
      <c r="BA254" s="70">
        <f>IF(+NFL!$F51="Indianapolis",+NFL!#REF!,IF(+NFL!$H51="Indianapolis",+NFL!#REF!,0))</f>
        <v>0</v>
      </c>
      <c r="BB254" s="70">
        <f>IF(+NFL!$F51="Indianapolis",+NFL!#REF!,IF(+NFL!$H51="Indianapolis",+NFL!#REF!,0))</f>
        <v>0</v>
      </c>
      <c r="BC254" s="592">
        <f>IF(+NFL!$F51="Indianapolis",+NFL!#REF!,IF(+NFL!$H51="Indianapolis",+NFL!#REF!,0))</f>
        <v>0</v>
      </c>
      <c r="BD254" s="81">
        <f>IF(+NFL!$F51="Indianapolis",+NFL!#REF!,IF(+NFL!$H51="Indianapolis",+NFL!#REF!,0))</f>
        <v>0</v>
      </c>
      <c r="BE254" s="96">
        <f>IF(+NFL!$F51="Indianapolis",+NFL!#REF!,IF(+NFL!$H51="Indianapolis",+NFL!#REF!,0))</f>
        <v>0</v>
      </c>
      <c r="BF254" s="70">
        <f>IF(+NFL!$F51="Indianapolis",+NFL!#REF!,IF(+NFL!$H51="Indianapolis",+NFL!#REF!,0))</f>
        <v>0</v>
      </c>
      <c r="BG254" s="81">
        <f>IF(+NFL!$F51="Indianapolis",+NFL!#REF!,IF(+NFL!$H51="Indianapolis",+NFL!#REF!,0))</f>
        <v>0</v>
      </c>
      <c r="BH254" s="96">
        <f>IF(+NFL!$F51="Indianapolis",+NFL!#REF!,IF(+NFL!$H51="Indianapolis",+NFL!#REF!,0))</f>
        <v>0</v>
      </c>
      <c r="BI254" s="70">
        <f>IF(+NFL!$F51="Indianapolis",+NFL!#REF!,IF(+NFL!$H51="Indianapolis",+NFL!#REF!,0))</f>
        <v>0</v>
      </c>
      <c r="BJ254" s="124">
        <f>IF(+NFL!$F51="Indianapolis",+NFL!#REF!,IF(+NFL!$H51="Indianapolis",+NFL!#REF!,0))</f>
        <v>0</v>
      </c>
      <c r="BK254" s="182">
        <f>IF(+NFL!$F51="Indianapolis",+NFL!#REF!,IF(+NFL!$H51="Indianapolis",+NFL!#REF!,0))</f>
        <v>0</v>
      </c>
    </row>
    <row r="255" spans="1:63" x14ac:dyDescent="0.8">
      <c r="A255" s="70">
        <f>IF(+NFL!$F83="Indianapolis",+NFL!A83,IF(+NFL!$H83="Indianapolis",+NFL!A83,0))</f>
        <v>5</v>
      </c>
      <c r="B255" s="480" t="str">
        <f>IF(+NFL!$F83="Indianapolis",+NFL!B83,IF(+NFL!$H83="Indianapolis",+NFL!B83,0))</f>
        <v>Mon</v>
      </c>
      <c r="C255" s="72">
        <f>IF(+NFL!$F83="Indianapolis",+NFL!C83,IF(+NFL!$H83="Indianapolis",+NFL!C83,0))</f>
        <v>44480</v>
      </c>
      <c r="D255" s="73">
        <f>IF(+NFL!$F83="Indianapolis",+NFL!D83,IF(+NFL!$H83="Indianapolis",+NFL!D83,0))</f>
        <v>0.84375</v>
      </c>
      <c r="E255" s="70" t="str">
        <f>IF(+NFL!$F83="Indianapolis",+NFL!E83,IF(+NFL!$H83="Indianapolis",+NFL!E83,0))</f>
        <v>ESPN</v>
      </c>
      <c r="F255" s="189" t="str">
        <f>IF(+NFL!$F83="Indianapolis",+NFL!F83,IF(+NFL!$H83="Indianapolis",+NFL!F83,0))</f>
        <v>Indianapolis</v>
      </c>
      <c r="G255" s="70" t="str">
        <f>IF(+NFL!$F83="Indianapolis",+NFL!G83,IF(+NFL!$H83="Indianapolis",+NFL!G83,0))</f>
        <v>AFCS</v>
      </c>
      <c r="H255" s="189" t="str">
        <f>IF(+NFL!$F83="Indianapolis",+NFL!H83,IF(+NFL!$H83="Indianapolis",+NFL!H83,0))</f>
        <v>Baltimore</v>
      </c>
      <c r="I255" s="70" t="str">
        <f>IF(+NFL!$F83="Indianapolis",+NFL!I83,IF(+NFL!$H83="Indianapolis",+NFL!I83,0))</f>
        <v>AFCN</v>
      </c>
      <c r="J255" s="496" t="str">
        <f>IF(+NFL!$F83="Indianapolis",+NFL!J83,IF(+NFL!$H83="Indianapolis",+NFL!J83,0))</f>
        <v>Baltimore</v>
      </c>
      <c r="K255" s="510" t="str">
        <f>IF(+NFL!$F83="Indianapolis",+NFL!K83,IF(+NFL!$H83="Indianapolis",+NFL!K83,0))</f>
        <v>Indianapolis</v>
      </c>
      <c r="L255" s="572">
        <f>IF(+NFL!$F83="Indianapolis",+NFL!L83,IF(+NFL!$H83="Indianapolis",+NFL!L83,0))</f>
        <v>7</v>
      </c>
      <c r="M255" s="573">
        <f>IF(+NFL!$F83="Indianapolis",+NFL!M83,IF(+NFL!$H83="Indianapolis",+NFL!M83,0))</f>
        <v>46</v>
      </c>
      <c r="N255" s="583" t="str">
        <f>IF(+NFL!$F83="Indianapolis",+NFL!N83,IF(+NFL!$H83="Indianapolis",+NFL!N83,0))</f>
        <v>Baltimore</v>
      </c>
      <c r="O255" s="584">
        <f>IF(+NFL!$F83="Indianapolis",+NFL!O83,IF(+NFL!$H83="Indianapolis",+NFL!O83,0))</f>
        <v>31</v>
      </c>
      <c r="P255" s="583" t="str">
        <f>IF(+NFL!$F83="Indianapolis",+NFL!P83,IF(+NFL!$H83="Indianapolis",+NFL!P83,0))</f>
        <v>Indianapolis</v>
      </c>
      <c r="Q255" s="585">
        <f>IF(+NFL!$F83="Indianapolis",+NFL!Q83,IF(+NFL!$H83="Indianapolis",+NFL!Q83,0))</f>
        <v>25</v>
      </c>
      <c r="R255" s="586" t="str">
        <f>IF(+NFL!$F83="Indianapolis",+NFL!R83,IF(+NFL!$H83="Indianapolis",+NFL!R83,0))</f>
        <v>Indianapolis</v>
      </c>
      <c r="S255" s="585" t="str">
        <f>IF(+NFL!$F83="Indianapolis",+NFL!S83,IF(+NFL!$H83="Indianapolis",+NFL!S83,0))</f>
        <v>Baltimore</v>
      </c>
      <c r="T255" s="587" t="str">
        <f>IF(+NFL!$F83="Indianapolis",+NFL!T83,IF(+NFL!$H83="Indianapolis",+NFL!T83,0))</f>
        <v>Baltimore</v>
      </c>
      <c r="U255" s="585" t="str">
        <f>IF(+NFL!$F83="Indianapolis",+NFL!U83,IF(+NFL!$H83="Indianapolis",+NFL!U83,0))</f>
        <v>L</v>
      </c>
      <c r="V255" s="586">
        <f>IF(+NFL!$F71="Indianapolis",+NFL!#REF!,IF(+NFL!$H71="Indianapolis",+NFL!#REF!,0))</f>
        <v>0</v>
      </c>
      <c r="W255" s="585">
        <f>IF(+NFL!$F71="Indianapolis",+NFL!#REF!,IF(+NFL!$H71="Indianapolis",+NFL!#REF!,0))</f>
        <v>0</v>
      </c>
      <c r="X255" s="587">
        <f>IF(+NFL!$F71="Indianapolis",+NFL!#REF!,IF(+NFL!$H71="Indianapolis",+NFL!#REF!,0))</f>
        <v>0</v>
      </c>
      <c r="Y255" s="585">
        <f>IF(+NFL!$F71="Indianapolis",+NFL!#REF!,IF(+NFL!$H71="Indianapolis",+NFL!#REF!,0))</f>
        <v>0</v>
      </c>
      <c r="Z255" s="586">
        <f>IF(+NFL!$F71="Indianapolis",+NFL!#REF!,IF(+NFL!$H71="Indianapolis",+NFL!#REF!,0))</f>
        <v>0</v>
      </c>
      <c r="AA255" s="585">
        <f>IF(+NFL!$F71="Indianapolis",+NFL!#REF!,IF(+NFL!$H71="Indianapolis",+NFL!#REF!,0))</f>
        <v>0</v>
      </c>
      <c r="AB255" s="124">
        <f>IF(+NFL!$F71="Indianapolis",+NFL!#REF!,IF(+NFL!$H71="Indianapolis",+NFL!#REF!,0))</f>
        <v>0</v>
      </c>
      <c r="AC255" s="182">
        <f>IF(+NFL!$F71="Indianapolis",+NFL!#REF!,IF(+NFL!$H71="Indianapolis",+NFL!#REF!,0))</f>
        <v>0</v>
      </c>
      <c r="AD255" s="496">
        <f>IF(+NFL!$F71="Indianapolis",+NFL!#REF!,IF(+NFL!$H71="Indianapolis",+NFL!#REF!,0))</f>
        <v>0</v>
      </c>
      <c r="AE255" s="565">
        <f>IF(+NFL!$F71="Indianapolis",+NFL!#REF!,IF(+NFL!$H71="Indianapolis",+NFL!#REF!,0))</f>
        <v>0</v>
      </c>
      <c r="AF255" s="496">
        <f>IF(+NFL!$F71="Indianapolis",+NFL!#REF!,IF(+NFL!$H71="Indianapolis",+NFL!#REF!,0))</f>
        <v>0</v>
      </c>
      <c r="AG255" s="565">
        <f>IF(+NFL!$F71="Indianapolis",+NFL!#REF!,IF(+NFL!$H71="Indianapolis",+NFL!#REF!,0))</f>
        <v>0</v>
      </c>
      <c r="AH255" s="496">
        <f>IF(+NFL!$F71="Indianapolis",+NFL!#REF!,IF(+NFL!$H71="Indianapolis",+NFL!#REF!,0))</f>
        <v>0</v>
      </c>
      <c r="AI255" s="565">
        <f>IF(+NFL!$F71="Indianapolis",+NFL!#REF!,IF(+NFL!$H71="Indianapolis",+NFL!#REF!,0))</f>
        <v>0</v>
      </c>
      <c r="AJ255" s="496">
        <f>IF(+NFL!$F71="Indianapolis",+NFL!#REF!,IF(+NFL!$H71="Indianapolis",+NFL!#REF!,0))</f>
        <v>0</v>
      </c>
      <c r="AK255" s="565">
        <f>IF(+NFL!$F71="Indianapolis",+NFL!#REF!,IF(+NFL!$H71="Indianapolis",+NFL!#REF!,0))</f>
        <v>0</v>
      </c>
      <c r="AL255" s="101">
        <f>IF(+NFL!$F71="Indianapolis",+NFL!#REF!,IF(+NFL!$H71="Indianapolis",+NFL!#REF!,0))</f>
        <v>0</v>
      </c>
      <c r="AM255" s="82">
        <f>IF(+NFL!$F71="Indianapolis",+NFL!#REF!,IF(+NFL!$H71="Indianapolis",+NFL!#REF!,0))</f>
        <v>0</v>
      </c>
      <c r="AN255" s="102">
        <f>IF(+NFL!$F71="Indianapolis",+NFL!#REF!,IF(+NFL!$H71="Indianapolis",+NFL!#REF!,0))</f>
        <v>0</v>
      </c>
      <c r="AO255" s="83">
        <f>IF(+NFL!$F71="Indianapolis",+NFL!#REF!,IF(+NFL!$H71="Indianapolis",+NFL!#REF!,0))</f>
        <v>0</v>
      </c>
      <c r="AP255" s="480">
        <f>IF(+NFL!$F71="Indianapolis",+NFL!#REF!,IF(+NFL!$H71="Indianapolis",+NFL!#REF!,0))</f>
        <v>0</v>
      </c>
      <c r="AQ255" s="72">
        <f>IF(+NFL!$F71="Indianapolis",+NFL!#REF!,IF(+NFL!$H71="Indianapolis",+NFL!#REF!,0))</f>
        <v>0</v>
      </c>
      <c r="AR255" s="81">
        <f>IF(+NFL!$F71="Indianapolis",+NFL!#REF!,IF(+NFL!$H71="Indianapolis",+NFL!#REF!,0))</f>
        <v>0</v>
      </c>
      <c r="AS255" s="96">
        <f>IF(+NFL!$F71="Indianapolis",+NFL!#REF!,IF(+NFL!$H71="Indianapolis",+NFL!#REF!,0))</f>
        <v>0</v>
      </c>
      <c r="AT255" s="70">
        <f>IF(+NFL!$F71="Indianapolis",+NFL!#REF!,IF(+NFL!$H71="Indianapolis",+NFL!#REF!,0))</f>
        <v>0</v>
      </c>
      <c r="AU255" s="81">
        <f>IF(+NFL!$F71="Indianapolis",+NFL!#REF!,IF(+NFL!$H71="Indianapolis",+NFL!#REF!,0))</f>
        <v>0</v>
      </c>
      <c r="AV255" s="96">
        <f>IF(+NFL!$F71="Indianapolis",+NFL!#REF!,IF(+NFL!$H71="Indianapolis",+NFL!#REF!,0))</f>
        <v>0</v>
      </c>
      <c r="AW255" s="70">
        <f>IF(+NFL!$F71="Indianapolis",+NFL!#REF!,IF(+NFL!$H71="Indianapolis",+NFL!#REF!,0))</f>
        <v>0</v>
      </c>
      <c r="AX255" s="96">
        <f>IF(+NFL!$F71="Indianapolis",+NFL!#REF!,IF(+NFL!$H71="Indianapolis",+NFL!#REF!,0))</f>
        <v>0</v>
      </c>
      <c r="AY255" s="81">
        <f>IF(+NFL!$F71="Indianapolis",+NFL!#REF!,IF(+NFL!$H71="Indianapolis",+NFL!#REF!,0))</f>
        <v>0</v>
      </c>
      <c r="AZ255" s="96">
        <f>IF(+NFL!$F71="Indianapolis",+NFL!#REF!,IF(+NFL!$H71="Indianapolis",+NFL!#REF!,0))</f>
        <v>0</v>
      </c>
      <c r="BA255" s="70">
        <f>IF(+NFL!$F71="Indianapolis",+NFL!#REF!,IF(+NFL!$H71="Indianapolis",+NFL!#REF!,0))</f>
        <v>0</v>
      </c>
      <c r="BB255" s="70">
        <f>IF(+NFL!$F71="Indianapolis",+NFL!#REF!,IF(+NFL!$H71="Indianapolis",+NFL!#REF!,0))</f>
        <v>0</v>
      </c>
      <c r="BC255" s="592">
        <f>IF(+NFL!$F71="Indianapolis",+NFL!#REF!,IF(+NFL!$H71="Indianapolis",+NFL!#REF!,0))</f>
        <v>0</v>
      </c>
      <c r="BD255" s="81">
        <f>IF(+NFL!$F71="Indianapolis",+NFL!#REF!,IF(+NFL!$H71="Indianapolis",+NFL!#REF!,0))</f>
        <v>0</v>
      </c>
      <c r="BE255" s="96">
        <f>IF(+NFL!$F71="Indianapolis",+NFL!#REF!,IF(+NFL!$H71="Indianapolis",+NFL!#REF!,0))</f>
        <v>0</v>
      </c>
      <c r="BF255" s="70">
        <f>IF(+NFL!$F71="Indianapolis",+NFL!#REF!,IF(+NFL!$H71="Indianapolis",+NFL!#REF!,0))</f>
        <v>0</v>
      </c>
      <c r="BG255" s="81">
        <f>IF(+NFL!$F71="Indianapolis",+NFL!#REF!,IF(+NFL!$H71="Indianapolis",+NFL!#REF!,0))</f>
        <v>0</v>
      </c>
      <c r="BH255" s="96">
        <f>IF(+NFL!$F71="Indianapolis",+NFL!#REF!,IF(+NFL!$H71="Indianapolis",+NFL!#REF!,0))</f>
        <v>0</v>
      </c>
      <c r="BI255" s="70">
        <f>IF(+NFL!$F71="Indianapolis",+NFL!#REF!,IF(+NFL!$H71="Indianapolis",+NFL!#REF!,0))</f>
        <v>0</v>
      </c>
      <c r="BJ255" s="124">
        <f>IF(+NFL!$F71="Indianapolis",+NFL!#REF!,IF(+NFL!$H71="Indianapolis",+NFL!#REF!,0))</f>
        <v>0</v>
      </c>
      <c r="BK255" s="182">
        <f>IF(+NFL!$F71="Indianapolis",+NFL!#REF!,IF(+NFL!$H71="Indianapolis",+NFL!#REF!,0))</f>
        <v>0</v>
      </c>
    </row>
    <row r="256" spans="1:63" x14ac:dyDescent="0.8">
      <c r="A256" s="70">
        <f>IF(+NFL!$F88="Indianapolis",+NFL!A88,IF(+NFL!$H88="Indianapolis",+NFL!A88,0))</f>
        <v>6</v>
      </c>
      <c r="B256" s="480" t="str">
        <f>IF(+NFL!$F88="Indianapolis",+NFL!B88,IF(+NFL!$H88="Indianapolis",+NFL!B88,0))</f>
        <v>Sun</v>
      </c>
      <c r="C256" s="72">
        <f>IF(+NFL!$F88="Indianapolis",+NFL!C88,IF(+NFL!$H88="Indianapolis",+NFL!C88,0))</f>
        <v>44486</v>
      </c>
      <c r="D256" s="73">
        <f>IF(+NFL!$F88="Indianapolis",+NFL!D88,IF(+NFL!$H88="Indianapolis",+NFL!D88,0))</f>
        <v>0.54166666666666663</v>
      </c>
      <c r="E256" s="70" t="str">
        <f>IF(+NFL!$F88="Indianapolis",+NFL!E88,IF(+NFL!$H88="Indianapolis",+NFL!E88,0))</f>
        <v>CBS</v>
      </c>
      <c r="F256" s="189" t="str">
        <f>IF(+NFL!$F88="Indianapolis",+NFL!F88,IF(+NFL!$H88="Indianapolis",+NFL!F88,0))</f>
        <v>Houston</v>
      </c>
      <c r="G256" s="70" t="str">
        <f>IF(+NFL!$F88="Indianapolis",+NFL!G88,IF(+NFL!$H88="Indianapolis",+NFL!G88,0))</f>
        <v>AFCS</v>
      </c>
      <c r="H256" s="189" t="str">
        <f>IF(+NFL!$F88="Indianapolis",+NFL!H88,IF(+NFL!$H88="Indianapolis",+NFL!H88,0))</f>
        <v>Indianapolis</v>
      </c>
      <c r="I256" s="70" t="str">
        <f>IF(+NFL!$F88="Indianapolis",+NFL!I88,IF(+NFL!$H88="Indianapolis",+NFL!I88,0))</f>
        <v>AFCS</v>
      </c>
      <c r="J256" s="496" t="str">
        <f>IF(+NFL!$F88="Indianapolis",+NFL!J88,IF(+NFL!$H88="Indianapolis",+NFL!J88,0))</f>
        <v>Indianapolis</v>
      </c>
      <c r="K256" s="510" t="str">
        <f>IF(+NFL!$F88="Indianapolis",+NFL!K88,IF(+NFL!$H88="Indianapolis",+NFL!K88,0))</f>
        <v>Houston</v>
      </c>
      <c r="L256" s="572">
        <f>IF(+NFL!$F88="Indianapolis",+NFL!L88,IF(+NFL!$H88="Indianapolis",+NFL!L88,0))</f>
        <v>10</v>
      </c>
      <c r="M256" s="573" t="str">
        <f>IF(+NFL!$F88="Indianapolis",+NFL!M88,IF(+NFL!$H88="Indianapolis",+NFL!M88,0))</f>
        <v>43.,5</v>
      </c>
      <c r="N256" s="583" t="str">
        <f>IF(+NFL!$F88="Indianapolis",+NFL!N88,IF(+NFL!$H88="Indianapolis",+NFL!N88,0))</f>
        <v>Indianapolis</v>
      </c>
      <c r="O256" s="584">
        <f>IF(+NFL!$F88="Indianapolis",+NFL!O88,IF(+NFL!$H88="Indianapolis",+NFL!O88,0))</f>
        <v>31</v>
      </c>
      <c r="P256" s="583" t="str">
        <f>IF(+NFL!$F88="Indianapolis",+NFL!P88,IF(+NFL!$H88="Indianapolis",+NFL!P88,0))</f>
        <v>Houston</v>
      </c>
      <c r="Q256" s="585">
        <f>IF(+NFL!$F88="Indianapolis",+NFL!Q88,IF(+NFL!$H88="Indianapolis",+NFL!Q88,0))</f>
        <v>3</v>
      </c>
      <c r="R256" s="586" t="str">
        <f>IF(+NFL!$F88="Indianapolis",+NFL!R88,IF(+NFL!$H88="Indianapolis",+NFL!R88,0))</f>
        <v>Indianapolis</v>
      </c>
      <c r="S256" s="585" t="str">
        <f>IF(+NFL!$F88="Indianapolis",+NFL!S88,IF(+NFL!$H88="Indianapolis",+NFL!S88,0))</f>
        <v>Houston</v>
      </c>
      <c r="T256" s="587" t="str">
        <f>IF(+NFL!$F88="Indianapolis",+NFL!T88,IF(+NFL!$H88="Indianapolis",+NFL!T88,0))</f>
        <v>Houston</v>
      </c>
      <c r="U256" s="585" t="str">
        <f>IF(+NFL!$F88="Indianapolis",+NFL!U88,IF(+NFL!$H88="Indianapolis",+NFL!U88,0))</f>
        <v>L</v>
      </c>
      <c r="V256" s="586">
        <f>IF(+NFL!$F98="Indianapolis",+NFL!#REF!,IF(+NFL!$H98="Indianapolis",+NFL!#REF!,0))</f>
        <v>0</v>
      </c>
      <c r="W256" s="585">
        <f>IF(+NFL!$F98="Indianapolis",+NFL!#REF!,IF(+NFL!$H98="Indianapolis",+NFL!#REF!,0))</f>
        <v>0</v>
      </c>
      <c r="X256" s="587">
        <f>IF(+NFL!$F98="Indianapolis",+NFL!#REF!,IF(+NFL!$H98="Indianapolis",+NFL!#REF!,0))</f>
        <v>0</v>
      </c>
      <c r="Y256" s="585">
        <f>IF(+NFL!$F98="Indianapolis",+NFL!#REF!,IF(+NFL!$H98="Indianapolis",+NFL!#REF!,0))</f>
        <v>0</v>
      </c>
      <c r="Z256" s="586">
        <f>IF(+NFL!$F98="Indianapolis",+NFL!#REF!,IF(+NFL!$H98="Indianapolis",+NFL!#REF!,0))</f>
        <v>0</v>
      </c>
      <c r="AA256" s="585">
        <f>IF(+NFL!$F98="Indianapolis",+NFL!#REF!,IF(+NFL!$H98="Indianapolis",+NFL!#REF!,0))</f>
        <v>0</v>
      </c>
      <c r="AB256" s="124">
        <f>IF(+NFL!$F98="Indianapolis",+NFL!#REF!,IF(+NFL!$H98="Indianapolis",+NFL!#REF!,0))</f>
        <v>0</v>
      </c>
      <c r="AC256" s="182">
        <f>IF(+NFL!$F98="Indianapolis",+NFL!#REF!,IF(+NFL!$H98="Indianapolis",+NFL!#REF!,0))</f>
        <v>0</v>
      </c>
      <c r="AD256" s="496">
        <f>IF(+NFL!$F98="Indianapolis",+NFL!#REF!,IF(+NFL!$H98="Indianapolis",+NFL!#REF!,0))</f>
        <v>0</v>
      </c>
      <c r="AE256" s="565">
        <f>IF(+NFL!$F98="Indianapolis",+NFL!#REF!,IF(+NFL!$H98="Indianapolis",+NFL!#REF!,0))</f>
        <v>0</v>
      </c>
      <c r="AF256" s="496">
        <f>IF(+NFL!$F98="Indianapolis",+NFL!#REF!,IF(+NFL!$H98="Indianapolis",+NFL!#REF!,0))</f>
        <v>0</v>
      </c>
      <c r="AG256" s="565">
        <f>IF(+NFL!$F98="Indianapolis",+NFL!#REF!,IF(+NFL!$H98="Indianapolis",+NFL!#REF!,0))</f>
        <v>0</v>
      </c>
      <c r="AH256" s="496">
        <f>IF(+NFL!$F98="Indianapolis",+NFL!#REF!,IF(+NFL!$H98="Indianapolis",+NFL!#REF!,0))</f>
        <v>0</v>
      </c>
      <c r="AI256" s="565">
        <f>IF(+NFL!$F98="Indianapolis",+NFL!#REF!,IF(+NFL!$H98="Indianapolis",+NFL!#REF!,0))</f>
        <v>0</v>
      </c>
      <c r="AJ256" s="496">
        <f>IF(+NFL!$F98="Indianapolis",+NFL!#REF!,IF(+NFL!$H98="Indianapolis",+NFL!#REF!,0))</f>
        <v>0</v>
      </c>
      <c r="AK256" s="565">
        <f>IF(+NFL!$F98="Indianapolis",+NFL!#REF!,IF(+NFL!$H98="Indianapolis",+NFL!#REF!,0))</f>
        <v>0</v>
      </c>
      <c r="AL256" s="101">
        <f>IF(+NFL!$F98="Indianapolis",+NFL!#REF!,IF(+NFL!$H98="Indianapolis",+NFL!#REF!,0))</f>
        <v>0</v>
      </c>
      <c r="AM256" s="82">
        <f>IF(+NFL!$F98="Indianapolis",+NFL!#REF!,IF(+NFL!$H98="Indianapolis",+NFL!#REF!,0))</f>
        <v>0</v>
      </c>
      <c r="AN256" s="102">
        <f>IF(+NFL!$F98="Indianapolis",+NFL!#REF!,IF(+NFL!$H98="Indianapolis",+NFL!#REF!,0))</f>
        <v>0</v>
      </c>
      <c r="AO256" s="83">
        <f>IF(+NFL!$F98="Indianapolis",+NFL!#REF!,IF(+NFL!$H98="Indianapolis",+NFL!#REF!,0))</f>
        <v>0</v>
      </c>
      <c r="AP256" s="480">
        <f>IF(+NFL!$F98="Indianapolis",+NFL!#REF!,IF(+NFL!$H98="Indianapolis",+NFL!#REF!,0))</f>
        <v>0</v>
      </c>
      <c r="AQ256" s="72">
        <f>IF(+NFL!$F98="Indianapolis",+NFL!#REF!,IF(+NFL!$H98="Indianapolis",+NFL!#REF!,0))</f>
        <v>0</v>
      </c>
      <c r="AR256" s="81">
        <f>IF(+NFL!$F98="Indianapolis",+NFL!#REF!,IF(+NFL!$H98="Indianapolis",+NFL!#REF!,0))</f>
        <v>0</v>
      </c>
      <c r="AS256" s="96">
        <f>IF(+NFL!$F98="Indianapolis",+NFL!#REF!,IF(+NFL!$H98="Indianapolis",+NFL!#REF!,0))</f>
        <v>0</v>
      </c>
      <c r="AT256" s="70">
        <f>IF(+NFL!$F98="Indianapolis",+NFL!#REF!,IF(+NFL!$H98="Indianapolis",+NFL!#REF!,0))</f>
        <v>0</v>
      </c>
      <c r="AU256" s="81">
        <f>IF(+NFL!$F98="Indianapolis",+NFL!#REF!,IF(+NFL!$H98="Indianapolis",+NFL!#REF!,0))</f>
        <v>0</v>
      </c>
      <c r="AV256" s="96">
        <f>IF(+NFL!$F98="Indianapolis",+NFL!#REF!,IF(+NFL!$H98="Indianapolis",+NFL!#REF!,0))</f>
        <v>0</v>
      </c>
      <c r="AW256" s="70">
        <f>IF(+NFL!$F98="Indianapolis",+NFL!#REF!,IF(+NFL!$H98="Indianapolis",+NFL!#REF!,0))</f>
        <v>0</v>
      </c>
      <c r="AX256" s="96">
        <f>IF(+NFL!$F98="Indianapolis",+NFL!#REF!,IF(+NFL!$H98="Indianapolis",+NFL!#REF!,0))</f>
        <v>0</v>
      </c>
      <c r="AY256" s="81">
        <f>IF(+NFL!$F98="Indianapolis",+NFL!#REF!,IF(+NFL!$H98="Indianapolis",+NFL!#REF!,0))</f>
        <v>0</v>
      </c>
      <c r="AZ256" s="96">
        <f>IF(+NFL!$F98="Indianapolis",+NFL!#REF!,IF(+NFL!$H98="Indianapolis",+NFL!#REF!,0))</f>
        <v>0</v>
      </c>
      <c r="BA256" s="70">
        <f>IF(+NFL!$F98="Indianapolis",+NFL!#REF!,IF(+NFL!$H98="Indianapolis",+NFL!#REF!,0))</f>
        <v>0</v>
      </c>
      <c r="BB256" s="70">
        <f>IF(+NFL!$F98="Indianapolis",+NFL!#REF!,IF(+NFL!$H98="Indianapolis",+NFL!#REF!,0))</f>
        <v>0</v>
      </c>
      <c r="BC256" s="592">
        <f>IF(+NFL!$F98="Indianapolis",+NFL!#REF!,IF(+NFL!$H98="Indianapolis",+NFL!#REF!,0))</f>
        <v>0</v>
      </c>
      <c r="BD256" s="81">
        <f>IF(+NFL!$F98="Indianapolis",+NFL!#REF!,IF(+NFL!$H98="Indianapolis",+NFL!#REF!,0))</f>
        <v>0</v>
      </c>
      <c r="BE256" s="96">
        <f>IF(+NFL!$F98="Indianapolis",+NFL!#REF!,IF(+NFL!$H98="Indianapolis",+NFL!#REF!,0))</f>
        <v>0</v>
      </c>
      <c r="BF256" s="70">
        <f>IF(+NFL!$F98="Indianapolis",+NFL!#REF!,IF(+NFL!$H98="Indianapolis",+NFL!#REF!,0))</f>
        <v>0</v>
      </c>
      <c r="BG256" s="81">
        <f>IF(+NFL!$F98="Indianapolis",+NFL!#REF!,IF(+NFL!$H98="Indianapolis",+NFL!#REF!,0))</f>
        <v>0</v>
      </c>
      <c r="BH256" s="96">
        <f>IF(+NFL!$F98="Indianapolis",+NFL!#REF!,IF(+NFL!$H98="Indianapolis",+NFL!#REF!,0))</f>
        <v>0</v>
      </c>
      <c r="BI256" s="70">
        <f>IF(+NFL!$F98="Indianapolis",+NFL!#REF!,IF(+NFL!$H98="Indianapolis",+NFL!#REF!,0))</f>
        <v>0</v>
      </c>
      <c r="BJ256" s="124">
        <f>IF(+NFL!$F98="Indianapolis",+NFL!#REF!,IF(+NFL!$H98="Indianapolis",+NFL!#REF!,0))</f>
        <v>0</v>
      </c>
      <c r="BK256" s="182">
        <f>IF(+NFL!$F98="Indianapolis",+NFL!#REF!,IF(+NFL!$H98="Indianapolis",+NFL!#REF!,0))</f>
        <v>0</v>
      </c>
    </row>
    <row r="257" spans="1:63" x14ac:dyDescent="0.8">
      <c r="A257" s="70">
        <f>IF(+NFL!$F114="Indianapolis",+NFL!A114,IF(+NFL!$H114="Indianapolis",+NFL!A114,0))</f>
        <v>7</v>
      </c>
      <c r="B257" s="480" t="str">
        <f>IF(+NFL!$F114="Indianapolis",+NFL!B114,IF(+NFL!$H114="Indianapolis",+NFL!B114,0))</f>
        <v>Sun</v>
      </c>
      <c r="C257" s="72">
        <f>IF(+NFL!$F114="Indianapolis",+NFL!C114,IF(+NFL!$H114="Indianapolis",+NFL!C114,0))</f>
        <v>44493</v>
      </c>
      <c r="D257" s="73">
        <f>IF(+NFL!$F114="Indianapolis",+NFL!D114,IF(+NFL!$H114="Indianapolis",+NFL!D114,0))</f>
        <v>0.84375</v>
      </c>
      <c r="E257" s="70" t="str">
        <f>IF(+NFL!$F114="Indianapolis",+NFL!E114,IF(+NFL!$H114="Indianapolis",+NFL!E114,0))</f>
        <v>NBC</v>
      </c>
      <c r="F257" s="189" t="str">
        <f>IF(+NFL!$F114="Indianapolis",+NFL!F114,IF(+NFL!$H114="Indianapolis",+NFL!F114,0))</f>
        <v>Indianapolis</v>
      </c>
      <c r="G257" s="70" t="str">
        <f>IF(+NFL!$F114="Indianapolis",+NFL!G114,IF(+NFL!$H114="Indianapolis",+NFL!G114,0))</f>
        <v>AFCS</v>
      </c>
      <c r="H257" s="189" t="str">
        <f>IF(+NFL!$F114="Indianapolis",+NFL!H114,IF(+NFL!$H114="Indianapolis",+NFL!H114,0))</f>
        <v>San Francisco</v>
      </c>
      <c r="I257" s="70" t="str">
        <f>IF(+NFL!$F114="Indianapolis",+NFL!I114,IF(+NFL!$H114="Indianapolis",+NFL!I114,0))</f>
        <v>NFCW</v>
      </c>
      <c r="J257" s="496" t="str">
        <f>IF(+NFL!$F114="Indianapolis",+NFL!J114,IF(+NFL!$H114="Indianapolis",+NFL!J114,0))</f>
        <v>San Francisco</v>
      </c>
      <c r="K257" s="510" t="str">
        <f>IF(+NFL!$F114="Indianapolis",+NFL!K114,IF(+NFL!$H114="Indianapolis",+NFL!K114,0))</f>
        <v>Indianapolis</v>
      </c>
      <c r="L257" s="572">
        <f>IF(+NFL!$F114="Indianapolis",+NFL!L114,IF(+NFL!$H114="Indianapolis",+NFL!L114,0))</f>
        <v>4</v>
      </c>
      <c r="M257" s="573">
        <f>IF(+NFL!$F114="Indianapolis",+NFL!M114,IF(+NFL!$H114="Indianapolis",+NFL!M114,0))</f>
        <v>43.5</v>
      </c>
      <c r="N257" s="583" t="str">
        <f>IF(+NFL!$F114="Indianapolis",+NFL!N114,IF(+NFL!$H114="Indianapolis",+NFL!N114,0))</f>
        <v>Indianapolis</v>
      </c>
      <c r="O257" s="584">
        <f>IF(+NFL!$F114="Indianapolis",+NFL!O114,IF(+NFL!$H114="Indianapolis",+NFL!O114,0))</f>
        <v>30</v>
      </c>
      <c r="P257" s="583" t="str">
        <f>IF(+NFL!$F114="Indianapolis",+NFL!P114,IF(+NFL!$H114="Indianapolis",+NFL!P114,0))</f>
        <v>San Francisco</v>
      </c>
      <c r="Q257" s="585">
        <f>IF(+NFL!$F114="Indianapolis",+NFL!Q114,IF(+NFL!$H114="Indianapolis",+NFL!Q114,0))</f>
        <v>18</v>
      </c>
      <c r="R257" s="586" t="str">
        <f>IF(+NFL!$F114="Indianapolis",+NFL!R114,IF(+NFL!$H114="Indianapolis",+NFL!R114,0))</f>
        <v>Indianapolis</v>
      </c>
      <c r="S257" s="585" t="str">
        <f>IF(+NFL!$F114="Indianapolis",+NFL!S114,IF(+NFL!$H114="Indianapolis",+NFL!S114,0))</f>
        <v>San Francisco</v>
      </c>
      <c r="T257" s="587" t="str">
        <f>IF(+NFL!$F114="Indianapolis",+NFL!T114,IF(+NFL!$H114="Indianapolis",+NFL!T114,0))</f>
        <v>Indianapolis</v>
      </c>
      <c r="U257" s="585" t="str">
        <f>IF(+NFL!$F114="Indianapolis",+NFL!U114,IF(+NFL!$H114="Indianapolis",+NFL!U114,0))</f>
        <v>W</v>
      </c>
      <c r="V257" s="586">
        <f>IF(+NFL!$F122="Indianapolis",+NFL!#REF!,IF(+NFL!$H122="Indianapolis",+NFL!#REF!,0))</f>
        <v>0</v>
      </c>
      <c r="W257" s="585">
        <f>IF(+NFL!$F122="Indianapolis",+NFL!#REF!,IF(+NFL!$H122="Indianapolis",+NFL!#REF!,0))</f>
        <v>0</v>
      </c>
      <c r="X257" s="587">
        <f>IF(+NFL!$F122="Indianapolis",+NFL!#REF!,IF(+NFL!$H122="Indianapolis",+NFL!#REF!,0))</f>
        <v>0</v>
      </c>
      <c r="Y257" s="585">
        <f>IF(+NFL!$F122="Indianapolis",+NFL!#REF!,IF(+NFL!$H122="Indianapolis",+NFL!#REF!,0))</f>
        <v>0</v>
      </c>
      <c r="Z257" s="586">
        <f>IF(+NFL!$F122="Indianapolis",+NFL!#REF!,IF(+NFL!$H122="Indianapolis",+NFL!#REF!,0))</f>
        <v>0</v>
      </c>
      <c r="AA257" s="585">
        <f>IF(+NFL!$F122="Indianapolis",+NFL!#REF!,IF(+NFL!$H122="Indianapolis",+NFL!#REF!,0))</f>
        <v>0</v>
      </c>
      <c r="AB257" s="124">
        <f>IF(+NFL!$F122="Indianapolis",+NFL!#REF!,IF(+NFL!$H122="Indianapolis",+NFL!#REF!,0))</f>
        <v>0</v>
      </c>
      <c r="AC257" s="182">
        <f>IF(+NFL!$F122="Indianapolis",+NFL!#REF!,IF(+NFL!$H122="Indianapolis",+NFL!#REF!,0))</f>
        <v>0</v>
      </c>
      <c r="AD257" s="496">
        <f>IF(+NFL!$F122="Indianapolis",+NFL!#REF!,IF(+NFL!$H122="Indianapolis",+NFL!#REF!,0))</f>
        <v>0</v>
      </c>
      <c r="AE257" s="565">
        <f>IF(+NFL!$F122="Indianapolis",+NFL!#REF!,IF(+NFL!$H122="Indianapolis",+NFL!#REF!,0))</f>
        <v>0</v>
      </c>
      <c r="AF257" s="496">
        <f>IF(+NFL!$F122="Indianapolis",+NFL!#REF!,IF(+NFL!$H122="Indianapolis",+NFL!#REF!,0))</f>
        <v>0</v>
      </c>
      <c r="AG257" s="565">
        <f>IF(+NFL!$F122="Indianapolis",+NFL!#REF!,IF(+NFL!$H122="Indianapolis",+NFL!#REF!,0))</f>
        <v>0</v>
      </c>
      <c r="AH257" s="496">
        <f>IF(+NFL!$F122="Indianapolis",+NFL!#REF!,IF(+NFL!$H122="Indianapolis",+NFL!#REF!,0))</f>
        <v>0</v>
      </c>
      <c r="AI257" s="565">
        <f>IF(+NFL!$F122="Indianapolis",+NFL!#REF!,IF(+NFL!$H122="Indianapolis",+NFL!#REF!,0))</f>
        <v>0</v>
      </c>
      <c r="AJ257" s="496">
        <f>IF(+NFL!$F122="Indianapolis",+NFL!#REF!,IF(+NFL!$H122="Indianapolis",+NFL!#REF!,0))</f>
        <v>0</v>
      </c>
      <c r="AK257" s="565">
        <f>IF(+NFL!$F122="Indianapolis",+NFL!#REF!,IF(+NFL!$H122="Indianapolis",+NFL!#REF!,0))</f>
        <v>0</v>
      </c>
      <c r="AL257" s="101">
        <f>IF(+NFL!$F122="Indianapolis",+NFL!#REF!,IF(+NFL!$H122="Indianapolis",+NFL!#REF!,0))</f>
        <v>0</v>
      </c>
      <c r="AM257" s="82">
        <f>IF(+NFL!$F122="Indianapolis",+NFL!#REF!,IF(+NFL!$H122="Indianapolis",+NFL!#REF!,0))</f>
        <v>0</v>
      </c>
      <c r="AN257" s="102">
        <f>IF(+NFL!$F122="Indianapolis",+NFL!#REF!,IF(+NFL!$H122="Indianapolis",+NFL!#REF!,0))</f>
        <v>0</v>
      </c>
      <c r="AO257" s="83">
        <f>IF(+NFL!$F122="Indianapolis",+NFL!#REF!,IF(+NFL!$H122="Indianapolis",+NFL!#REF!,0))</f>
        <v>0</v>
      </c>
      <c r="AP257" s="480">
        <f>IF(+NFL!$F122="Indianapolis",+NFL!#REF!,IF(+NFL!$H122="Indianapolis",+NFL!#REF!,0))</f>
        <v>0</v>
      </c>
      <c r="AQ257" s="72">
        <f>IF(+NFL!$F122="Indianapolis",+NFL!#REF!,IF(+NFL!$H122="Indianapolis",+NFL!#REF!,0))</f>
        <v>0</v>
      </c>
      <c r="AR257" s="81">
        <f>IF(+NFL!$F122="Indianapolis",+NFL!#REF!,IF(+NFL!$H122="Indianapolis",+NFL!#REF!,0))</f>
        <v>0</v>
      </c>
      <c r="AS257" s="96">
        <f>IF(+NFL!$F122="Indianapolis",+NFL!#REF!,IF(+NFL!$H122="Indianapolis",+NFL!#REF!,0))</f>
        <v>0</v>
      </c>
      <c r="AT257" s="70">
        <f>IF(+NFL!$F122="Indianapolis",+NFL!#REF!,IF(+NFL!$H122="Indianapolis",+NFL!#REF!,0))</f>
        <v>0</v>
      </c>
      <c r="AU257" s="81">
        <f>IF(+NFL!$F122="Indianapolis",+NFL!#REF!,IF(+NFL!$H122="Indianapolis",+NFL!#REF!,0))</f>
        <v>0</v>
      </c>
      <c r="AV257" s="96">
        <f>IF(+NFL!$F122="Indianapolis",+NFL!#REF!,IF(+NFL!$H122="Indianapolis",+NFL!#REF!,0))</f>
        <v>0</v>
      </c>
      <c r="AW257" s="70">
        <f>IF(+NFL!$F122="Indianapolis",+NFL!#REF!,IF(+NFL!$H122="Indianapolis",+NFL!#REF!,0))</f>
        <v>0</v>
      </c>
      <c r="AX257" s="96">
        <f>IF(+NFL!$F122="Indianapolis",+NFL!#REF!,IF(+NFL!$H122="Indianapolis",+NFL!#REF!,0))</f>
        <v>0</v>
      </c>
      <c r="AY257" s="81">
        <f>IF(+NFL!$F122="Indianapolis",+NFL!#REF!,IF(+NFL!$H122="Indianapolis",+NFL!#REF!,0))</f>
        <v>0</v>
      </c>
      <c r="AZ257" s="96">
        <f>IF(+NFL!$F122="Indianapolis",+NFL!#REF!,IF(+NFL!$H122="Indianapolis",+NFL!#REF!,0))</f>
        <v>0</v>
      </c>
      <c r="BA257" s="70">
        <f>IF(+NFL!$F122="Indianapolis",+NFL!#REF!,IF(+NFL!$H122="Indianapolis",+NFL!#REF!,0))</f>
        <v>0</v>
      </c>
      <c r="BB257" s="70">
        <f>IF(+NFL!$F122="Indianapolis",+NFL!#REF!,IF(+NFL!$H122="Indianapolis",+NFL!#REF!,0))</f>
        <v>0</v>
      </c>
      <c r="BC257" s="592">
        <f>IF(+NFL!$F122="Indianapolis",+NFL!#REF!,IF(+NFL!$H122="Indianapolis",+NFL!#REF!,0))</f>
        <v>0</v>
      </c>
      <c r="BD257" s="81">
        <f>IF(+NFL!$F122="Indianapolis",+NFL!#REF!,IF(+NFL!$H122="Indianapolis",+NFL!#REF!,0))</f>
        <v>0</v>
      </c>
      <c r="BE257" s="96">
        <f>IF(+NFL!$F122="Indianapolis",+NFL!#REF!,IF(+NFL!$H122="Indianapolis",+NFL!#REF!,0))</f>
        <v>0</v>
      </c>
      <c r="BF257" s="70">
        <f>IF(+NFL!$F122="Indianapolis",+NFL!#REF!,IF(+NFL!$H122="Indianapolis",+NFL!#REF!,0))</f>
        <v>0</v>
      </c>
      <c r="BG257" s="81">
        <f>IF(+NFL!$F122="Indianapolis",+NFL!#REF!,IF(+NFL!$H122="Indianapolis",+NFL!#REF!,0))</f>
        <v>0</v>
      </c>
      <c r="BH257" s="96">
        <f>IF(+NFL!$F122="Indianapolis",+NFL!#REF!,IF(+NFL!$H122="Indianapolis",+NFL!#REF!,0))</f>
        <v>0</v>
      </c>
      <c r="BI257" s="70">
        <f>IF(+NFL!$F122="Indianapolis",+NFL!#REF!,IF(+NFL!$H122="Indianapolis",+NFL!#REF!,0))</f>
        <v>0</v>
      </c>
      <c r="BJ257" s="124">
        <f>IF(+NFL!$F122="Indianapolis",+NFL!#REF!,IF(+NFL!$H122="Indianapolis",+NFL!#REF!,0))</f>
        <v>0</v>
      </c>
      <c r="BK257" s="182">
        <f>IF(+NFL!$F122="Indianapolis",+NFL!#REF!,IF(+NFL!$H122="Indianapolis",+NFL!#REF!,0))</f>
        <v>0</v>
      </c>
    </row>
    <row r="258" spans="1:63" x14ac:dyDescent="0.8">
      <c r="A258" s="70">
        <f>IF(+NFL!$F129="Indianapolis",+NFL!A129,IF(+NFL!$H129="Indianapolis",+NFL!A129,0))</f>
        <v>8</v>
      </c>
      <c r="B258" s="480" t="str">
        <f>IF(+NFL!$F129="Indianapolis",+NFL!B129,IF(+NFL!$H129="Indianapolis",+NFL!B129,0))</f>
        <v>Sun</v>
      </c>
      <c r="C258" s="72">
        <f>IF(+NFL!$F129="Indianapolis",+NFL!C129,IF(+NFL!$H129="Indianapolis",+NFL!C129,0))</f>
        <v>44500</v>
      </c>
      <c r="D258" s="73">
        <f>IF(+NFL!$F129="Indianapolis",+NFL!D129,IF(+NFL!$H129="Indianapolis",+NFL!D129,0))</f>
        <v>0.54166666666666663</v>
      </c>
      <c r="E258" s="70" t="str">
        <f>IF(+NFL!$F129="Indianapolis",+NFL!E129,IF(+NFL!$H129="Indianapolis",+NFL!E129,0))</f>
        <v>CBS</v>
      </c>
      <c r="F258" s="189" t="str">
        <f>IF(+NFL!$F129="Indianapolis",+NFL!F129,IF(+NFL!$H129="Indianapolis",+NFL!F129,0))</f>
        <v>Tennessee</v>
      </c>
      <c r="G258" s="70" t="str">
        <f>IF(+NFL!$F129="Indianapolis",+NFL!G129,IF(+NFL!$H129="Indianapolis",+NFL!G129,0))</f>
        <v>AFCS</v>
      </c>
      <c r="H258" s="189" t="str">
        <f>IF(+NFL!$F129="Indianapolis",+NFL!H129,IF(+NFL!$H129="Indianapolis",+NFL!H129,0))</f>
        <v>Indianapolis</v>
      </c>
      <c r="I258" s="70" t="str">
        <f>IF(+NFL!$F129="Indianapolis",+NFL!I129,IF(+NFL!$H129="Indianapolis",+NFL!I129,0))</f>
        <v>AFCS</v>
      </c>
      <c r="J258" s="496" t="str">
        <f>IF(+NFL!$F129="Indianapolis",+NFL!J129,IF(+NFL!$H129="Indianapolis",+NFL!J129,0))</f>
        <v>Indianapolis</v>
      </c>
      <c r="K258" s="510" t="str">
        <f>IF(+NFL!$F129="Indianapolis",+NFL!K129,IF(+NFL!$H129="Indianapolis",+NFL!K129,0))</f>
        <v>Tennessee</v>
      </c>
      <c r="L258" s="572">
        <f>IF(+NFL!$F129="Indianapolis",+NFL!L129,IF(+NFL!$H129="Indianapolis",+NFL!L129,0))</f>
        <v>1</v>
      </c>
      <c r="M258" s="573">
        <f>IF(+NFL!$F129="Indianapolis",+NFL!M129,IF(+NFL!$H129="Indianapolis",+NFL!M129,0))</f>
        <v>50.5</v>
      </c>
      <c r="N258" s="583" t="str">
        <f>IF(+NFL!$F129="Indianapolis",+NFL!N129,IF(+NFL!$H129="Indianapolis",+NFL!N129,0))</f>
        <v>Tennessee</v>
      </c>
      <c r="O258" s="584">
        <f>IF(+NFL!$F129="Indianapolis",+NFL!O129,IF(+NFL!$H129="Indianapolis",+NFL!O129,0))</f>
        <v>34</v>
      </c>
      <c r="P258" s="583" t="str">
        <f>IF(+NFL!$F129="Indianapolis",+NFL!P129,IF(+NFL!$H129="Indianapolis",+NFL!P129,0))</f>
        <v>Indianapolis</v>
      </c>
      <c r="Q258" s="585">
        <f>IF(+NFL!$F129="Indianapolis",+NFL!Q129,IF(+NFL!$H129="Indianapolis",+NFL!Q129,0))</f>
        <v>31</v>
      </c>
      <c r="R258" s="586" t="str">
        <f>IF(+NFL!$F129="Indianapolis",+NFL!R129,IF(+NFL!$H129="Indianapolis",+NFL!R129,0))</f>
        <v>Tennessee</v>
      </c>
      <c r="S258" s="585" t="str">
        <f>IF(+NFL!$F129="Indianapolis",+NFL!S129,IF(+NFL!$H129="Indianapolis",+NFL!S129,0))</f>
        <v>Indianapolis</v>
      </c>
      <c r="T258" s="587" t="str">
        <f>IF(+NFL!$F129="Indianapolis",+NFL!T129,IF(+NFL!$H129="Indianapolis",+NFL!T129,0))</f>
        <v>Indianapolis</v>
      </c>
      <c r="U258" s="585" t="str">
        <f>IF(+NFL!$F129="Indianapolis",+NFL!U129,IF(+NFL!$H129="Indianapolis",+NFL!U129,0))</f>
        <v>L</v>
      </c>
      <c r="V258" s="586">
        <f>IF(+NFL!$F132="Indianapolis",+NFL!#REF!,IF(+NFL!$H132="Indianapolis",+NFL!#REF!,0))</f>
        <v>0</v>
      </c>
      <c r="W258" s="585">
        <f>IF(+NFL!$F132="Indianapolis",+NFL!#REF!,IF(+NFL!$H132="Indianapolis",+NFL!#REF!,0))</f>
        <v>0</v>
      </c>
      <c r="X258" s="587">
        <f>IF(+NFL!$F132="Indianapolis",+NFL!#REF!,IF(+NFL!$H132="Indianapolis",+NFL!#REF!,0))</f>
        <v>0</v>
      </c>
      <c r="Y258" s="585">
        <f>IF(+NFL!$F132="Indianapolis",+NFL!#REF!,IF(+NFL!$H132="Indianapolis",+NFL!#REF!,0))</f>
        <v>0</v>
      </c>
      <c r="Z258" s="586">
        <f>IF(+NFL!$F132="Indianapolis",+NFL!#REF!,IF(+NFL!$H132="Indianapolis",+NFL!#REF!,0))</f>
        <v>0</v>
      </c>
      <c r="AA258" s="585">
        <f>IF(+NFL!$F132="Indianapolis",+NFL!#REF!,IF(+NFL!$H132="Indianapolis",+NFL!#REF!,0))</f>
        <v>0</v>
      </c>
      <c r="AB258" s="124">
        <f>IF(+NFL!$F132="Indianapolis",+NFL!#REF!,IF(+NFL!$H132="Indianapolis",+NFL!#REF!,0))</f>
        <v>0</v>
      </c>
      <c r="AC258" s="182">
        <f>IF(+NFL!$F132="Indianapolis",+NFL!#REF!,IF(+NFL!$H132="Indianapolis",+NFL!#REF!,0))</f>
        <v>0</v>
      </c>
      <c r="AD258" s="496">
        <f>IF(+NFL!$F132="Indianapolis",+NFL!#REF!,IF(+NFL!$H132="Indianapolis",+NFL!#REF!,0))</f>
        <v>0</v>
      </c>
      <c r="AE258" s="565">
        <f>IF(+NFL!$F132="Indianapolis",+NFL!#REF!,IF(+NFL!$H132="Indianapolis",+NFL!#REF!,0))</f>
        <v>0</v>
      </c>
      <c r="AF258" s="496">
        <f>IF(+NFL!$F132="Indianapolis",+NFL!#REF!,IF(+NFL!$H132="Indianapolis",+NFL!#REF!,0))</f>
        <v>0</v>
      </c>
      <c r="AG258" s="565">
        <f>IF(+NFL!$F132="Indianapolis",+NFL!#REF!,IF(+NFL!$H132="Indianapolis",+NFL!#REF!,0))</f>
        <v>0</v>
      </c>
      <c r="AH258" s="496">
        <f>IF(+NFL!$F132="Indianapolis",+NFL!#REF!,IF(+NFL!$H132="Indianapolis",+NFL!#REF!,0))</f>
        <v>0</v>
      </c>
      <c r="AI258" s="565">
        <f>IF(+NFL!$F132="Indianapolis",+NFL!#REF!,IF(+NFL!$H132="Indianapolis",+NFL!#REF!,0))</f>
        <v>0</v>
      </c>
      <c r="AJ258" s="496">
        <f>IF(+NFL!$F132="Indianapolis",+NFL!#REF!,IF(+NFL!$H132="Indianapolis",+NFL!#REF!,0))</f>
        <v>0</v>
      </c>
      <c r="AK258" s="565">
        <f>IF(+NFL!$F132="Indianapolis",+NFL!#REF!,IF(+NFL!$H132="Indianapolis",+NFL!#REF!,0))</f>
        <v>0</v>
      </c>
      <c r="AL258" s="101">
        <f>IF(+NFL!$F132="Indianapolis",+NFL!#REF!,IF(+NFL!$H132="Indianapolis",+NFL!#REF!,0))</f>
        <v>0</v>
      </c>
      <c r="AM258" s="82">
        <f>IF(+NFL!$F132="Indianapolis",+NFL!#REF!,IF(+NFL!$H132="Indianapolis",+NFL!#REF!,0))</f>
        <v>0</v>
      </c>
      <c r="AN258" s="102">
        <f>IF(+NFL!$F132="Indianapolis",+NFL!#REF!,IF(+NFL!$H132="Indianapolis",+NFL!#REF!,0))</f>
        <v>0</v>
      </c>
      <c r="AO258" s="83">
        <f>IF(+NFL!$F132="Indianapolis",+NFL!#REF!,IF(+NFL!$H132="Indianapolis",+NFL!#REF!,0))</f>
        <v>0</v>
      </c>
      <c r="AP258" s="480">
        <f>IF(+NFL!$F132="Indianapolis",+NFL!#REF!,IF(+NFL!$H132="Indianapolis",+NFL!#REF!,0))</f>
        <v>0</v>
      </c>
      <c r="AQ258" s="72">
        <f>IF(+NFL!$F132="Indianapolis",+NFL!#REF!,IF(+NFL!$H132="Indianapolis",+NFL!#REF!,0))</f>
        <v>0</v>
      </c>
      <c r="AR258" s="81">
        <f>IF(+NFL!$F132="Indianapolis",+NFL!#REF!,IF(+NFL!$H132="Indianapolis",+NFL!#REF!,0))</f>
        <v>0</v>
      </c>
      <c r="AS258" s="96">
        <f>IF(+NFL!$F132="Indianapolis",+NFL!#REF!,IF(+NFL!$H132="Indianapolis",+NFL!#REF!,0))</f>
        <v>0</v>
      </c>
      <c r="AT258" s="70">
        <f>IF(+NFL!$F132="Indianapolis",+NFL!#REF!,IF(+NFL!$H132="Indianapolis",+NFL!#REF!,0))</f>
        <v>0</v>
      </c>
      <c r="AU258" s="81">
        <f>IF(+NFL!$F132="Indianapolis",+NFL!#REF!,IF(+NFL!$H132="Indianapolis",+NFL!#REF!,0))</f>
        <v>0</v>
      </c>
      <c r="AV258" s="96">
        <f>IF(+NFL!$F132="Indianapolis",+NFL!#REF!,IF(+NFL!$H132="Indianapolis",+NFL!#REF!,0))</f>
        <v>0</v>
      </c>
      <c r="AW258" s="70">
        <f>IF(+NFL!$F132="Indianapolis",+NFL!#REF!,IF(+NFL!$H132="Indianapolis",+NFL!#REF!,0))</f>
        <v>0</v>
      </c>
      <c r="AX258" s="96">
        <f>IF(+NFL!$F132="Indianapolis",+NFL!#REF!,IF(+NFL!$H132="Indianapolis",+NFL!#REF!,0))</f>
        <v>0</v>
      </c>
      <c r="AY258" s="81">
        <f>IF(+NFL!$F132="Indianapolis",+NFL!#REF!,IF(+NFL!$H132="Indianapolis",+NFL!#REF!,0))</f>
        <v>0</v>
      </c>
      <c r="AZ258" s="96">
        <f>IF(+NFL!$F132="Indianapolis",+NFL!#REF!,IF(+NFL!$H132="Indianapolis",+NFL!#REF!,0))</f>
        <v>0</v>
      </c>
      <c r="BA258" s="70">
        <f>IF(+NFL!$F132="Indianapolis",+NFL!#REF!,IF(+NFL!$H132="Indianapolis",+NFL!#REF!,0))</f>
        <v>0</v>
      </c>
      <c r="BB258" s="70">
        <f>IF(+NFL!$F132="Indianapolis",+NFL!#REF!,IF(+NFL!$H132="Indianapolis",+NFL!#REF!,0))</f>
        <v>0</v>
      </c>
      <c r="BC258" s="592">
        <f>IF(+NFL!$F132="Indianapolis",+NFL!#REF!,IF(+NFL!$H132="Indianapolis",+NFL!#REF!,0))</f>
        <v>0</v>
      </c>
      <c r="BD258" s="81">
        <f>IF(+NFL!$F132="Indianapolis",+NFL!#REF!,IF(+NFL!$H132="Indianapolis",+NFL!#REF!,0))</f>
        <v>0</v>
      </c>
      <c r="BE258" s="96">
        <f>IF(+NFL!$F132="Indianapolis",+NFL!#REF!,IF(+NFL!$H132="Indianapolis",+NFL!#REF!,0))</f>
        <v>0</v>
      </c>
      <c r="BF258" s="70">
        <f>IF(+NFL!$F132="Indianapolis",+NFL!#REF!,IF(+NFL!$H132="Indianapolis",+NFL!#REF!,0))</f>
        <v>0</v>
      </c>
      <c r="BG258" s="81">
        <f>IF(+NFL!$F132="Indianapolis",+NFL!#REF!,IF(+NFL!$H132="Indianapolis",+NFL!#REF!,0))</f>
        <v>0</v>
      </c>
      <c r="BH258" s="96">
        <f>IF(+NFL!$F132="Indianapolis",+NFL!#REF!,IF(+NFL!$H132="Indianapolis",+NFL!#REF!,0))</f>
        <v>0</v>
      </c>
      <c r="BI258" s="70">
        <f>IF(+NFL!$F132="Indianapolis",+NFL!#REF!,IF(+NFL!$H132="Indianapolis",+NFL!#REF!,0))</f>
        <v>0</v>
      </c>
      <c r="BJ258" s="124">
        <f>IF(+NFL!$F132="Indianapolis",+NFL!#REF!,IF(+NFL!$H132="Indianapolis",+NFL!#REF!,0))</f>
        <v>0</v>
      </c>
      <c r="BK258" s="182">
        <f>IF(+NFL!$F132="Indianapolis",+NFL!#REF!,IF(+NFL!$H132="Indianapolis",+NFL!#REF!,0))</f>
        <v>0</v>
      </c>
    </row>
    <row r="259" spans="1:63" x14ac:dyDescent="0.8">
      <c r="A259" s="70">
        <f>IF(+NFL!$F141="Indianapolis",+NFL!A141,IF(+NFL!$H141="Indianapolis",+NFL!A141,0))</f>
        <v>9</v>
      </c>
      <c r="B259" s="480" t="str">
        <f>IF(+NFL!$F141="Indianapolis",+NFL!B141,IF(+NFL!$H141="Indianapolis",+NFL!B141,0))</f>
        <v>Thurs</v>
      </c>
      <c r="C259" s="72">
        <f>IF(+NFL!$F141="Indianapolis",+NFL!C141,IF(+NFL!$H141="Indianapolis",+NFL!C141,0))</f>
        <v>44504</v>
      </c>
      <c r="D259" s="73">
        <f>IF(+NFL!$F141="Indianapolis",+NFL!D141,IF(+NFL!$H141="Indianapolis",+NFL!D141,0))</f>
        <v>0.84375</v>
      </c>
      <c r="E259" s="70" t="str">
        <f>IF(+NFL!$F141="Indianapolis",+NFL!E141,IF(+NFL!$H141="Indianapolis",+NFL!E141,0))</f>
        <v>Fox</v>
      </c>
      <c r="F259" s="189" t="str">
        <f>IF(+NFL!$F141="Indianapolis",+NFL!F141,IF(+NFL!$H141="Indianapolis",+NFL!F141,0))</f>
        <v>NY Jets</v>
      </c>
      <c r="G259" s="70" t="str">
        <f>IF(+NFL!$F141="Indianapolis",+NFL!G141,IF(+NFL!$H141="Indianapolis",+NFL!G141,0))</f>
        <v>AFCE</v>
      </c>
      <c r="H259" s="189" t="str">
        <f>IF(+NFL!$F141="Indianapolis",+NFL!H141,IF(+NFL!$H141="Indianapolis",+NFL!H141,0))</f>
        <v>Indianapolis</v>
      </c>
      <c r="I259" s="70" t="str">
        <f>IF(+NFL!$F141="Indianapolis",+NFL!I141,IF(+NFL!$H141="Indianapolis",+NFL!I141,0))</f>
        <v>AFCS</v>
      </c>
      <c r="J259" s="496" t="str">
        <f>IF(+NFL!$F141="Indianapolis",+NFL!J141,IF(+NFL!$H141="Indianapolis",+NFL!J141,0))</f>
        <v>Indianapolis</v>
      </c>
      <c r="K259" s="510" t="str">
        <f>IF(+NFL!$F141="Indianapolis",+NFL!K141,IF(+NFL!$H141="Indianapolis",+NFL!K141,0))</f>
        <v>NY Jets</v>
      </c>
      <c r="L259" s="572">
        <f>IF(+NFL!$F141="Indianapolis",+NFL!L141,IF(+NFL!$H141="Indianapolis",+NFL!L141,0))</f>
        <v>10.5</v>
      </c>
      <c r="M259" s="573">
        <f>IF(+NFL!$F141="Indianapolis",+NFL!M141,IF(+NFL!$H141="Indianapolis",+NFL!M141,0))</f>
        <v>46</v>
      </c>
      <c r="N259" s="583" t="str">
        <f>IF(+NFL!$F141="Indianapolis",+NFL!N141,IF(+NFL!$H141="Indianapolis",+NFL!N141,0))</f>
        <v>Indianapolis</v>
      </c>
      <c r="O259" s="584">
        <f>IF(+NFL!$F141="Indianapolis",+NFL!O141,IF(+NFL!$H141="Indianapolis",+NFL!O141,0))</f>
        <v>45</v>
      </c>
      <c r="P259" s="583" t="str">
        <f>IF(+NFL!$F141="Indianapolis",+NFL!P141,IF(+NFL!$H141="Indianapolis",+NFL!P141,0))</f>
        <v>NY Jets</v>
      </c>
      <c r="Q259" s="585">
        <f>IF(+NFL!$F141="Indianapolis",+NFL!Q141,IF(+NFL!$H141="Indianapolis",+NFL!Q141,0))</f>
        <v>30</v>
      </c>
      <c r="R259" s="586" t="str">
        <f>IF(+NFL!$F141="Indianapolis",+NFL!R141,IF(+NFL!$H141="Indianapolis",+NFL!R141,0))</f>
        <v>Indianapolis</v>
      </c>
      <c r="S259" s="585" t="str">
        <f>IF(+NFL!$F141="Indianapolis",+NFL!S141,IF(+NFL!$H141="Indianapolis",+NFL!S141,0))</f>
        <v>NY Jets</v>
      </c>
      <c r="T259" s="587" t="str">
        <f>IF(+NFL!$F141="Indianapolis",+NFL!T141,IF(+NFL!$H141="Indianapolis",+NFL!T141,0))</f>
        <v>NY Jets</v>
      </c>
      <c r="U259" s="585" t="str">
        <f>IF(+NFL!$F141="Indianapolis",+NFL!U141,IF(+NFL!$H141="Indianapolis",+NFL!U141,0))</f>
        <v>L</v>
      </c>
      <c r="V259" s="586">
        <f>IF(+NFL!$F158="Indianapolis",+NFL!#REF!,IF(+NFL!$H158="Indianapolis",+NFL!#REF!,0))</f>
        <v>0</v>
      </c>
      <c r="W259" s="585">
        <f>IF(+NFL!$F158="Indianapolis",+NFL!#REF!,IF(+NFL!$H158="Indianapolis",+NFL!#REF!,0))</f>
        <v>0</v>
      </c>
      <c r="X259" s="587">
        <f>IF(+NFL!$F158="Indianapolis",+NFL!#REF!,IF(+NFL!$H158="Indianapolis",+NFL!#REF!,0))</f>
        <v>0</v>
      </c>
      <c r="Y259" s="585">
        <f>IF(+NFL!$F158="Indianapolis",+NFL!#REF!,IF(+NFL!$H158="Indianapolis",+NFL!#REF!,0))</f>
        <v>0</v>
      </c>
      <c r="Z259" s="586">
        <f>IF(+NFL!$F158="Indianapolis",+NFL!#REF!,IF(+NFL!$H158="Indianapolis",+NFL!#REF!,0))</f>
        <v>0</v>
      </c>
      <c r="AA259" s="585">
        <f>IF(+NFL!$F158="Indianapolis",+NFL!#REF!,IF(+NFL!$H158="Indianapolis",+NFL!#REF!,0))</f>
        <v>0</v>
      </c>
      <c r="AB259" s="124">
        <f>IF(+NFL!$F158="Indianapolis",+NFL!#REF!,IF(+NFL!$H158="Indianapolis",+NFL!#REF!,0))</f>
        <v>0</v>
      </c>
      <c r="AC259" s="182">
        <f>IF(+NFL!$F158="Indianapolis",+NFL!#REF!,IF(+NFL!$H158="Indianapolis",+NFL!#REF!,0))</f>
        <v>0</v>
      </c>
      <c r="AD259" s="496">
        <f>IF(+NFL!$F158="Indianapolis",+NFL!#REF!,IF(+NFL!$H158="Indianapolis",+NFL!#REF!,0))</f>
        <v>0</v>
      </c>
      <c r="AE259" s="565">
        <f>IF(+NFL!$F158="Indianapolis",+NFL!#REF!,IF(+NFL!$H158="Indianapolis",+NFL!#REF!,0))</f>
        <v>0</v>
      </c>
      <c r="AF259" s="496">
        <f>IF(+NFL!$F158="Indianapolis",+NFL!#REF!,IF(+NFL!$H158="Indianapolis",+NFL!#REF!,0))</f>
        <v>0</v>
      </c>
      <c r="AG259" s="565">
        <f>IF(+NFL!$F158="Indianapolis",+NFL!#REF!,IF(+NFL!$H158="Indianapolis",+NFL!#REF!,0))</f>
        <v>0</v>
      </c>
      <c r="AH259" s="496">
        <f>IF(+NFL!$F158="Indianapolis",+NFL!#REF!,IF(+NFL!$H158="Indianapolis",+NFL!#REF!,0))</f>
        <v>0</v>
      </c>
      <c r="AI259" s="565">
        <f>IF(+NFL!$F158="Indianapolis",+NFL!#REF!,IF(+NFL!$H158="Indianapolis",+NFL!#REF!,0))</f>
        <v>0</v>
      </c>
      <c r="AJ259" s="496">
        <f>IF(+NFL!$F158="Indianapolis",+NFL!#REF!,IF(+NFL!$H158="Indianapolis",+NFL!#REF!,0))</f>
        <v>0</v>
      </c>
      <c r="AK259" s="565">
        <f>IF(+NFL!$F158="Indianapolis",+NFL!#REF!,IF(+NFL!$H158="Indianapolis",+NFL!#REF!,0))</f>
        <v>0</v>
      </c>
      <c r="AL259" s="101">
        <f>IF(+NFL!$F158="Indianapolis",+NFL!#REF!,IF(+NFL!$H158="Indianapolis",+NFL!#REF!,0))</f>
        <v>0</v>
      </c>
      <c r="AM259" s="82">
        <f>IF(+NFL!$F158="Indianapolis",+NFL!#REF!,IF(+NFL!$H158="Indianapolis",+NFL!#REF!,0))</f>
        <v>0</v>
      </c>
      <c r="AN259" s="102">
        <f>IF(+NFL!$F158="Indianapolis",+NFL!#REF!,IF(+NFL!$H158="Indianapolis",+NFL!#REF!,0))</f>
        <v>0</v>
      </c>
      <c r="AO259" s="83">
        <f>IF(+NFL!$F158="Indianapolis",+NFL!#REF!,IF(+NFL!$H158="Indianapolis",+NFL!#REF!,0))</f>
        <v>0</v>
      </c>
      <c r="AP259" s="480">
        <f>IF(+NFL!$F158="Indianapolis",+NFL!#REF!,IF(+NFL!$H158="Indianapolis",+NFL!#REF!,0))</f>
        <v>0</v>
      </c>
      <c r="AQ259" s="72">
        <f>IF(+NFL!$F158="Indianapolis",+NFL!#REF!,IF(+NFL!$H158="Indianapolis",+NFL!#REF!,0))</f>
        <v>0</v>
      </c>
      <c r="AR259" s="81">
        <f>IF(+NFL!$F158="Indianapolis",+NFL!#REF!,IF(+NFL!$H158="Indianapolis",+NFL!#REF!,0))</f>
        <v>0</v>
      </c>
      <c r="AS259" s="96">
        <f>IF(+NFL!$F158="Indianapolis",+NFL!#REF!,IF(+NFL!$H158="Indianapolis",+NFL!#REF!,0))</f>
        <v>0</v>
      </c>
      <c r="AT259" s="70">
        <f>IF(+NFL!$F158="Indianapolis",+NFL!#REF!,IF(+NFL!$H158="Indianapolis",+NFL!#REF!,0))</f>
        <v>0</v>
      </c>
      <c r="AU259" s="81">
        <f>IF(+NFL!$F158="Indianapolis",+NFL!#REF!,IF(+NFL!$H158="Indianapolis",+NFL!#REF!,0))</f>
        <v>0</v>
      </c>
      <c r="AV259" s="96">
        <f>IF(+NFL!$F158="Indianapolis",+NFL!#REF!,IF(+NFL!$H158="Indianapolis",+NFL!#REF!,0))</f>
        <v>0</v>
      </c>
      <c r="AW259" s="70">
        <f>IF(+NFL!$F158="Indianapolis",+NFL!#REF!,IF(+NFL!$H158="Indianapolis",+NFL!#REF!,0))</f>
        <v>0</v>
      </c>
      <c r="AX259" s="96">
        <f>IF(+NFL!$F158="Indianapolis",+NFL!#REF!,IF(+NFL!$H158="Indianapolis",+NFL!#REF!,0))</f>
        <v>0</v>
      </c>
      <c r="AY259" s="81">
        <f>IF(+NFL!$F158="Indianapolis",+NFL!#REF!,IF(+NFL!$H158="Indianapolis",+NFL!#REF!,0))</f>
        <v>0</v>
      </c>
      <c r="AZ259" s="96">
        <f>IF(+NFL!$F158="Indianapolis",+NFL!#REF!,IF(+NFL!$H158="Indianapolis",+NFL!#REF!,0))</f>
        <v>0</v>
      </c>
      <c r="BA259" s="70">
        <f>IF(+NFL!$F158="Indianapolis",+NFL!#REF!,IF(+NFL!$H158="Indianapolis",+NFL!#REF!,0))</f>
        <v>0</v>
      </c>
      <c r="BB259" s="70">
        <f>IF(+NFL!$F158="Indianapolis",+NFL!#REF!,IF(+NFL!$H158="Indianapolis",+NFL!#REF!,0))</f>
        <v>0</v>
      </c>
      <c r="BC259" s="592">
        <f>IF(+NFL!$F158="Indianapolis",+NFL!#REF!,IF(+NFL!$H158="Indianapolis",+NFL!#REF!,0))</f>
        <v>0</v>
      </c>
      <c r="BD259" s="81">
        <f>IF(+NFL!$F158="Indianapolis",+NFL!#REF!,IF(+NFL!$H158="Indianapolis",+NFL!#REF!,0))</f>
        <v>0</v>
      </c>
      <c r="BE259" s="96">
        <f>IF(+NFL!$F158="Indianapolis",+NFL!#REF!,IF(+NFL!$H158="Indianapolis",+NFL!#REF!,0))</f>
        <v>0</v>
      </c>
      <c r="BF259" s="70">
        <f>IF(+NFL!$F158="Indianapolis",+NFL!#REF!,IF(+NFL!$H158="Indianapolis",+NFL!#REF!,0))</f>
        <v>0</v>
      </c>
      <c r="BG259" s="81">
        <f>IF(+NFL!$F158="Indianapolis",+NFL!#REF!,IF(+NFL!$H158="Indianapolis",+NFL!#REF!,0))</f>
        <v>0</v>
      </c>
      <c r="BH259" s="96">
        <f>IF(+NFL!$F158="Indianapolis",+NFL!#REF!,IF(+NFL!$H158="Indianapolis",+NFL!#REF!,0))</f>
        <v>0</v>
      </c>
      <c r="BI259" s="70">
        <f>IF(+NFL!$F158="Indianapolis",+NFL!#REF!,IF(+NFL!$H158="Indianapolis",+NFL!#REF!,0))</f>
        <v>0</v>
      </c>
      <c r="BJ259" s="124">
        <f>IF(+NFL!$F158="Indianapolis",+NFL!#REF!,IF(+NFL!$H158="Indianapolis",+NFL!#REF!,0))</f>
        <v>0</v>
      </c>
      <c r="BK259" s="182">
        <f>IF(+NFL!$F158="Indianapolis",+NFL!#REF!,IF(+NFL!$H158="Indianapolis",+NFL!#REF!,0))</f>
        <v>0</v>
      </c>
    </row>
    <row r="260" spans="1:63" x14ac:dyDescent="0.8">
      <c r="A260" s="70">
        <f>IF(+NFL!$F163="Indianapolis",+NFL!A163,IF(+NFL!$H163="Indianapolis",+NFL!A163,0))</f>
        <v>10</v>
      </c>
      <c r="B260" s="480" t="str">
        <f>IF(+NFL!$F163="Indianapolis",+NFL!B163,IF(+NFL!$H163="Indianapolis",+NFL!B163,0))</f>
        <v>Sun</v>
      </c>
      <c r="C260" s="72">
        <f>IF(+NFL!$F163="Indianapolis",+NFL!C163,IF(+NFL!$H163="Indianapolis",+NFL!C163,0))</f>
        <v>44514</v>
      </c>
      <c r="D260" s="73">
        <f>IF(+NFL!$F163="Indianapolis",+NFL!D163,IF(+NFL!$H163="Indianapolis",+NFL!D163,0))</f>
        <v>0.54166666666666663</v>
      </c>
      <c r="E260" s="70" t="str">
        <f>IF(+NFL!$F163="Indianapolis",+NFL!E163,IF(+NFL!$H163="Indianapolis",+NFL!E163,0))</f>
        <v>CBS</v>
      </c>
      <c r="F260" s="189" t="str">
        <f>IF(+NFL!$F163="Indianapolis",+NFL!F163,IF(+NFL!$H163="Indianapolis",+NFL!F163,0))</f>
        <v>Jacksonville</v>
      </c>
      <c r="G260" s="70" t="str">
        <f>IF(+NFL!$F163="Indianapolis",+NFL!G163,IF(+NFL!$H163="Indianapolis",+NFL!G163,0))</f>
        <v>AFCS</v>
      </c>
      <c r="H260" s="189" t="str">
        <f>IF(+NFL!$F163="Indianapolis",+NFL!H163,IF(+NFL!$H163="Indianapolis",+NFL!H163,0))</f>
        <v>Indianapolis</v>
      </c>
      <c r="I260" s="70" t="str">
        <f>IF(+NFL!$F163="Indianapolis",+NFL!I163,IF(+NFL!$H163="Indianapolis",+NFL!I163,0))</f>
        <v>AFCS</v>
      </c>
      <c r="J260" s="496" t="str">
        <f>IF(+NFL!$F163="Indianapolis",+NFL!J163,IF(+NFL!$H163="Indianapolis",+NFL!J163,0))</f>
        <v>Indianapolis</v>
      </c>
      <c r="K260" s="510" t="str">
        <f>IF(+NFL!$F163="Indianapolis",+NFL!K163,IF(+NFL!$H163="Indianapolis",+NFL!K163,0))</f>
        <v>Jacksonville</v>
      </c>
      <c r="L260" s="572">
        <f>IF(+NFL!$F163="Indianapolis",+NFL!L163,IF(+NFL!$H163="Indianapolis",+NFL!L163,0))</f>
        <v>10.5</v>
      </c>
      <c r="M260" s="573">
        <f>IF(+NFL!$F163="Indianapolis",+NFL!M163,IF(+NFL!$H163="Indianapolis",+NFL!M163,0))</f>
        <v>47.5</v>
      </c>
      <c r="N260" s="583" t="str">
        <f>IF(+NFL!$F163="Indianapolis",+NFL!N163,IF(+NFL!$H163="Indianapolis",+NFL!N163,0))</f>
        <v>Indianapolis</v>
      </c>
      <c r="O260" s="584">
        <f>IF(+NFL!$F163="Indianapolis",+NFL!O163,IF(+NFL!$H163="Indianapolis",+NFL!O163,0))</f>
        <v>23</v>
      </c>
      <c r="P260" s="583" t="str">
        <f>IF(+NFL!$F163="Indianapolis",+NFL!P163,IF(+NFL!$H163="Indianapolis",+NFL!P163,0))</f>
        <v>Jacksonville</v>
      </c>
      <c r="Q260" s="585">
        <f>IF(+NFL!$F163="Indianapolis",+NFL!Q163,IF(+NFL!$H163="Indianapolis",+NFL!Q163,0))</f>
        <v>17</v>
      </c>
      <c r="R260" s="586" t="str">
        <f>IF(+NFL!$F163="Indianapolis",+NFL!R163,IF(+NFL!$H163="Indianapolis",+NFL!R163,0))</f>
        <v>Jacksonville</v>
      </c>
      <c r="S260" s="585" t="str">
        <f>IF(+NFL!$F163="Indianapolis",+NFL!S163,IF(+NFL!$H163="Indianapolis",+NFL!S163,0))</f>
        <v>Indianapolis</v>
      </c>
      <c r="T260" s="587" t="str">
        <f>IF(+NFL!$F163="Indianapolis",+NFL!T163,IF(+NFL!$H163="Indianapolis",+NFL!T163,0))</f>
        <v>Indianapolis</v>
      </c>
      <c r="U260" s="585" t="str">
        <f>IF(+NFL!$F163="Indianapolis",+NFL!U163,IF(+NFL!$H163="Indianapolis",+NFL!U163,0))</f>
        <v>L</v>
      </c>
      <c r="V260" s="586">
        <f>IF(+NFL!$F176="Indianapolis",+NFL!#REF!,IF(+NFL!$H176="Indianapolis",+NFL!#REF!,0))</f>
        <v>0</v>
      </c>
      <c r="W260" s="585">
        <f>IF(+NFL!$F176="Indianapolis",+NFL!#REF!,IF(+NFL!$H176="Indianapolis",+NFL!#REF!,0))</f>
        <v>0</v>
      </c>
      <c r="X260" s="587">
        <f>IF(+NFL!$F176="Indianapolis",+NFL!#REF!,IF(+NFL!$H176="Indianapolis",+NFL!#REF!,0))</f>
        <v>0</v>
      </c>
      <c r="Y260" s="585">
        <f>IF(+NFL!$F176="Indianapolis",+NFL!#REF!,IF(+NFL!$H176="Indianapolis",+NFL!#REF!,0))</f>
        <v>0</v>
      </c>
      <c r="Z260" s="586">
        <f>IF(+NFL!$F176="Indianapolis",+NFL!#REF!,IF(+NFL!$H176="Indianapolis",+NFL!#REF!,0))</f>
        <v>0</v>
      </c>
      <c r="AA260" s="585">
        <f>IF(+NFL!$F176="Indianapolis",+NFL!#REF!,IF(+NFL!$H176="Indianapolis",+NFL!#REF!,0))</f>
        <v>0</v>
      </c>
      <c r="AB260" s="124">
        <f>IF(+NFL!$F176="Indianapolis",+NFL!#REF!,IF(+NFL!$H176="Indianapolis",+NFL!#REF!,0))</f>
        <v>0</v>
      </c>
      <c r="AC260" s="182">
        <f>IF(+NFL!$F176="Indianapolis",+NFL!#REF!,IF(+NFL!$H176="Indianapolis",+NFL!#REF!,0))</f>
        <v>0</v>
      </c>
      <c r="AD260" s="496">
        <f>IF(+NFL!$F176="Indianapolis",+NFL!#REF!,IF(+NFL!$H176="Indianapolis",+NFL!#REF!,0))</f>
        <v>0</v>
      </c>
      <c r="AE260" s="565">
        <f>IF(+NFL!$F176="Indianapolis",+NFL!#REF!,IF(+NFL!$H176="Indianapolis",+NFL!#REF!,0))</f>
        <v>0</v>
      </c>
      <c r="AF260" s="496">
        <f>IF(+NFL!$F176="Indianapolis",+NFL!#REF!,IF(+NFL!$H176="Indianapolis",+NFL!#REF!,0))</f>
        <v>0</v>
      </c>
      <c r="AG260" s="565">
        <f>IF(+NFL!$F176="Indianapolis",+NFL!#REF!,IF(+NFL!$H176="Indianapolis",+NFL!#REF!,0))</f>
        <v>0</v>
      </c>
      <c r="AH260" s="496">
        <f>IF(+NFL!$F176="Indianapolis",+NFL!#REF!,IF(+NFL!$H176="Indianapolis",+NFL!#REF!,0))</f>
        <v>0</v>
      </c>
      <c r="AI260" s="565">
        <f>IF(+NFL!$F176="Indianapolis",+NFL!#REF!,IF(+NFL!$H176="Indianapolis",+NFL!#REF!,0))</f>
        <v>0</v>
      </c>
      <c r="AJ260" s="496">
        <f>IF(+NFL!$F176="Indianapolis",+NFL!#REF!,IF(+NFL!$H176="Indianapolis",+NFL!#REF!,0))</f>
        <v>0</v>
      </c>
      <c r="AK260" s="565">
        <f>IF(+NFL!$F176="Indianapolis",+NFL!#REF!,IF(+NFL!$H176="Indianapolis",+NFL!#REF!,0))</f>
        <v>0</v>
      </c>
      <c r="AL260" s="101">
        <f>IF(+NFL!$F176="Indianapolis",+NFL!#REF!,IF(+NFL!$H176="Indianapolis",+NFL!#REF!,0))</f>
        <v>0</v>
      </c>
      <c r="AM260" s="82">
        <f>IF(+NFL!$F176="Indianapolis",+NFL!#REF!,IF(+NFL!$H176="Indianapolis",+NFL!#REF!,0))</f>
        <v>0</v>
      </c>
      <c r="AN260" s="102">
        <f>IF(+NFL!$F176="Indianapolis",+NFL!#REF!,IF(+NFL!$H176="Indianapolis",+NFL!#REF!,0))</f>
        <v>0</v>
      </c>
      <c r="AO260" s="83">
        <f>IF(+NFL!$F176="Indianapolis",+NFL!#REF!,IF(+NFL!$H176="Indianapolis",+NFL!#REF!,0))</f>
        <v>0</v>
      </c>
      <c r="AP260" s="480">
        <f>IF(+NFL!$F176="Indianapolis",+NFL!#REF!,IF(+NFL!$H176="Indianapolis",+NFL!#REF!,0))</f>
        <v>0</v>
      </c>
      <c r="AQ260" s="72">
        <f>IF(+NFL!$F176="Indianapolis",+NFL!#REF!,IF(+NFL!$H176="Indianapolis",+NFL!#REF!,0))</f>
        <v>0</v>
      </c>
      <c r="AR260" s="81">
        <f>IF(+NFL!$F176="Indianapolis",+NFL!#REF!,IF(+NFL!$H176="Indianapolis",+NFL!#REF!,0))</f>
        <v>0</v>
      </c>
      <c r="AS260" s="96">
        <f>IF(+NFL!$F176="Indianapolis",+NFL!#REF!,IF(+NFL!$H176="Indianapolis",+NFL!#REF!,0))</f>
        <v>0</v>
      </c>
      <c r="AT260" s="70">
        <f>IF(+NFL!$F176="Indianapolis",+NFL!#REF!,IF(+NFL!$H176="Indianapolis",+NFL!#REF!,0))</f>
        <v>0</v>
      </c>
      <c r="AU260" s="81">
        <f>IF(+NFL!$F176="Indianapolis",+NFL!#REF!,IF(+NFL!$H176="Indianapolis",+NFL!#REF!,0))</f>
        <v>0</v>
      </c>
      <c r="AV260" s="96">
        <f>IF(+NFL!$F176="Indianapolis",+NFL!#REF!,IF(+NFL!$H176="Indianapolis",+NFL!#REF!,0))</f>
        <v>0</v>
      </c>
      <c r="AW260" s="70">
        <f>IF(+NFL!$F176="Indianapolis",+NFL!#REF!,IF(+NFL!$H176="Indianapolis",+NFL!#REF!,0))</f>
        <v>0</v>
      </c>
      <c r="AX260" s="96">
        <f>IF(+NFL!$F176="Indianapolis",+NFL!#REF!,IF(+NFL!$H176="Indianapolis",+NFL!#REF!,0))</f>
        <v>0</v>
      </c>
      <c r="AY260" s="81">
        <f>IF(+NFL!$F176="Indianapolis",+NFL!#REF!,IF(+NFL!$H176="Indianapolis",+NFL!#REF!,0))</f>
        <v>0</v>
      </c>
      <c r="AZ260" s="96">
        <f>IF(+NFL!$F176="Indianapolis",+NFL!#REF!,IF(+NFL!$H176="Indianapolis",+NFL!#REF!,0))</f>
        <v>0</v>
      </c>
      <c r="BA260" s="70">
        <f>IF(+NFL!$F176="Indianapolis",+NFL!#REF!,IF(+NFL!$H176="Indianapolis",+NFL!#REF!,0))</f>
        <v>0</v>
      </c>
      <c r="BB260" s="70">
        <f>IF(+NFL!$F176="Indianapolis",+NFL!#REF!,IF(+NFL!$H176="Indianapolis",+NFL!#REF!,0))</f>
        <v>0</v>
      </c>
      <c r="BC260" s="592">
        <f>IF(+NFL!$F176="Indianapolis",+NFL!#REF!,IF(+NFL!$H176="Indianapolis",+NFL!#REF!,0))</f>
        <v>0</v>
      </c>
      <c r="BD260" s="81">
        <f>IF(+NFL!$F176="Indianapolis",+NFL!#REF!,IF(+NFL!$H176="Indianapolis",+NFL!#REF!,0))</f>
        <v>0</v>
      </c>
      <c r="BE260" s="96">
        <f>IF(+NFL!$F176="Indianapolis",+NFL!#REF!,IF(+NFL!$H176="Indianapolis",+NFL!#REF!,0))</f>
        <v>0</v>
      </c>
      <c r="BF260" s="70">
        <f>IF(+NFL!$F176="Indianapolis",+NFL!#REF!,IF(+NFL!$H176="Indianapolis",+NFL!#REF!,0))</f>
        <v>0</v>
      </c>
      <c r="BG260" s="81">
        <f>IF(+NFL!$F176="Indianapolis",+NFL!#REF!,IF(+NFL!$H176="Indianapolis",+NFL!#REF!,0))</f>
        <v>0</v>
      </c>
      <c r="BH260" s="96">
        <f>IF(+NFL!$F176="Indianapolis",+NFL!#REF!,IF(+NFL!$H176="Indianapolis",+NFL!#REF!,0))</f>
        <v>0</v>
      </c>
      <c r="BI260" s="70">
        <f>IF(+NFL!$F176="Indianapolis",+NFL!#REF!,IF(+NFL!$H176="Indianapolis",+NFL!#REF!,0))</f>
        <v>0</v>
      </c>
      <c r="BJ260" s="124">
        <f>IF(+NFL!$F176="Indianapolis",+NFL!#REF!,IF(+NFL!$H176="Indianapolis",+NFL!#REF!,0))</f>
        <v>0</v>
      </c>
      <c r="BK260" s="182">
        <f>IF(+NFL!$F176="Indianapolis",+NFL!#REF!,IF(+NFL!$H176="Indianapolis",+NFL!#REF!,0))</f>
        <v>0</v>
      </c>
    </row>
    <row r="261" spans="1:63" x14ac:dyDescent="0.8">
      <c r="A261" s="70">
        <f>IF(+NFL!$F180="Indianapolis",+NFL!A180,IF(+NFL!$H180="Indianapolis",+NFL!A180,0))</f>
        <v>11</v>
      </c>
      <c r="B261" s="480" t="str">
        <f>IF(+NFL!$F180="Indianapolis",+NFL!B180,IF(+NFL!$H180="Indianapolis",+NFL!B180,0))</f>
        <v>Sun</v>
      </c>
      <c r="C261" s="72">
        <f>IF(+NFL!$F180="Indianapolis",+NFL!C180,IF(+NFL!$H180="Indianapolis",+NFL!C180,0))</f>
        <v>44521</v>
      </c>
      <c r="D261" s="73">
        <f>IF(+NFL!$F180="Indianapolis",+NFL!D180,IF(+NFL!$H180="Indianapolis",+NFL!D180,0))</f>
        <v>0.54166666666666663</v>
      </c>
      <c r="E261" s="70" t="str">
        <f>IF(+NFL!$F180="Indianapolis",+NFL!E180,IF(+NFL!$H180="Indianapolis",+NFL!E180,0))</f>
        <v>CBS</v>
      </c>
      <c r="F261" s="189" t="str">
        <f>IF(+NFL!$F180="Indianapolis",+NFL!F180,IF(+NFL!$H180="Indianapolis",+NFL!F180,0))</f>
        <v>Indianapolis</v>
      </c>
      <c r="G261" s="70" t="str">
        <f>IF(+NFL!$F180="Indianapolis",+NFL!G180,IF(+NFL!$H180="Indianapolis",+NFL!G180,0))</f>
        <v>AFCS</v>
      </c>
      <c r="H261" s="189" t="str">
        <f>IF(+NFL!$F180="Indianapolis",+NFL!H180,IF(+NFL!$H180="Indianapolis",+NFL!H180,0))</f>
        <v>Buffalo</v>
      </c>
      <c r="I261" s="70" t="str">
        <f>IF(+NFL!$F180="Indianapolis",+NFL!I180,IF(+NFL!$H180="Indianapolis",+NFL!I180,0))</f>
        <v>AFCE</v>
      </c>
      <c r="J261" s="496" t="str">
        <f>IF(+NFL!$F180="Indianapolis",+NFL!J180,IF(+NFL!$H180="Indianapolis",+NFL!J180,0))</f>
        <v>Buffalo</v>
      </c>
      <c r="K261" s="510" t="str">
        <f>IF(+NFL!$F180="Indianapolis",+NFL!K180,IF(+NFL!$H180="Indianapolis",+NFL!K180,0))</f>
        <v>Indianapolis</v>
      </c>
      <c r="L261" s="572">
        <f>IF(+NFL!$F180="Indianapolis",+NFL!L180,IF(+NFL!$H180="Indianapolis",+NFL!L180,0))</f>
        <v>7</v>
      </c>
      <c r="M261" s="573">
        <f>IF(+NFL!$F180="Indianapolis",+NFL!M180,IF(+NFL!$H180="Indianapolis",+NFL!M180,0))</f>
        <v>50</v>
      </c>
      <c r="N261" s="583" t="str">
        <f>IF(+NFL!$F180="Indianapolis",+NFL!N180,IF(+NFL!$H180="Indianapolis",+NFL!N180,0))</f>
        <v>Indianapolis</v>
      </c>
      <c r="O261" s="584">
        <f>IF(+NFL!$F180="Indianapolis",+NFL!O180,IF(+NFL!$H180="Indianapolis",+NFL!O180,0))</f>
        <v>41</v>
      </c>
      <c r="P261" s="583" t="str">
        <f>IF(+NFL!$F180="Indianapolis",+NFL!P180,IF(+NFL!$H180="Indianapolis",+NFL!P180,0))</f>
        <v>Buffalo</v>
      </c>
      <c r="Q261" s="585">
        <f>IF(+NFL!$F180="Indianapolis",+NFL!Q180,IF(+NFL!$H180="Indianapolis",+NFL!Q180,0))</f>
        <v>15</v>
      </c>
      <c r="R261" s="586" t="str">
        <f>IF(+NFL!$F180="Indianapolis",+NFL!R180,IF(+NFL!$H180="Indianapolis",+NFL!R180,0))</f>
        <v>Indianapolis</v>
      </c>
      <c r="S261" s="585" t="str">
        <f>IF(+NFL!$F180="Indianapolis",+NFL!S180,IF(+NFL!$H180="Indianapolis",+NFL!S180,0))</f>
        <v>Buffalo</v>
      </c>
      <c r="T261" s="587" t="str">
        <f>IF(+NFL!$F180="Indianapolis",+NFL!T180,IF(+NFL!$H180="Indianapolis",+NFL!T180,0))</f>
        <v>Buffalo</v>
      </c>
      <c r="U261" s="585" t="str">
        <f>IF(+NFL!$F180="Indianapolis",+NFL!U180,IF(+NFL!$H180="Indianapolis",+NFL!U180,0))</f>
        <v>L</v>
      </c>
      <c r="V261" s="586" t="e">
        <f>IF(+NFL!$F201="Indianapolis",+NFL!#REF!,IF(+NFL!$H201="Indianapolis",+NFL!#REF!,0))</f>
        <v>#REF!</v>
      </c>
      <c r="W261" s="585" t="e">
        <f>IF(+NFL!$F201="Indianapolis",+NFL!#REF!,IF(+NFL!$H201="Indianapolis",+NFL!#REF!,0))</f>
        <v>#REF!</v>
      </c>
      <c r="X261" s="587" t="e">
        <f>IF(+NFL!$F201="Indianapolis",+NFL!#REF!,IF(+NFL!$H201="Indianapolis",+NFL!#REF!,0))</f>
        <v>#REF!</v>
      </c>
      <c r="Y261" s="585" t="e">
        <f>IF(+NFL!$F201="Indianapolis",+NFL!#REF!,IF(+NFL!$H201="Indianapolis",+NFL!#REF!,0))</f>
        <v>#REF!</v>
      </c>
      <c r="Z261" s="586" t="e">
        <f>IF(+NFL!$F201="Indianapolis",+NFL!#REF!,IF(+NFL!$H201="Indianapolis",+NFL!#REF!,0))</f>
        <v>#REF!</v>
      </c>
      <c r="AA261" s="585" t="e">
        <f>IF(+NFL!$F201="Indianapolis",+NFL!#REF!,IF(+NFL!$H201="Indianapolis",+NFL!#REF!,0))</f>
        <v>#REF!</v>
      </c>
      <c r="AB261" s="124" t="e">
        <f>IF(+NFL!$F201="Indianapolis",+NFL!#REF!,IF(+NFL!$H201="Indianapolis",+NFL!#REF!,0))</f>
        <v>#REF!</v>
      </c>
      <c r="AC261" s="182" t="e">
        <f>IF(+NFL!$F201="Indianapolis",+NFL!#REF!,IF(+NFL!$H201="Indianapolis",+NFL!#REF!,0))</f>
        <v>#REF!</v>
      </c>
      <c r="AD261" s="496" t="e">
        <f>IF(+NFL!$F201="Indianapolis",+NFL!#REF!,IF(+NFL!$H201="Indianapolis",+NFL!#REF!,0))</f>
        <v>#REF!</v>
      </c>
      <c r="AE261" s="565" t="e">
        <f>IF(+NFL!$F201="Indianapolis",+NFL!#REF!,IF(+NFL!$H201="Indianapolis",+NFL!#REF!,0))</f>
        <v>#REF!</v>
      </c>
      <c r="AF261" s="496" t="e">
        <f>IF(+NFL!$F201="Indianapolis",+NFL!#REF!,IF(+NFL!$H201="Indianapolis",+NFL!#REF!,0))</f>
        <v>#REF!</v>
      </c>
      <c r="AG261" s="565" t="e">
        <f>IF(+NFL!$F201="Indianapolis",+NFL!#REF!,IF(+NFL!$H201="Indianapolis",+NFL!#REF!,0))</f>
        <v>#REF!</v>
      </c>
      <c r="AH261" s="496" t="e">
        <f>IF(+NFL!$F201="Indianapolis",+NFL!#REF!,IF(+NFL!$H201="Indianapolis",+NFL!#REF!,0))</f>
        <v>#REF!</v>
      </c>
      <c r="AI261" s="565" t="e">
        <f>IF(+NFL!$F201="Indianapolis",+NFL!#REF!,IF(+NFL!$H201="Indianapolis",+NFL!#REF!,0))</f>
        <v>#REF!</v>
      </c>
      <c r="AJ261" s="496" t="e">
        <f>IF(+NFL!$F201="Indianapolis",+NFL!#REF!,IF(+NFL!$H201="Indianapolis",+NFL!#REF!,0))</f>
        <v>#REF!</v>
      </c>
      <c r="AK261" s="565" t="e">
        <f>IF(+NFL!$F201="Indianapolis",+NFL!#REF!,IF(+NFL!$H201="Indianapolis",+NFL!#REF!,0))</f>
        <v>#REF!</v>
      </c>
      <c r="AL261" s="101" t="e">
        <f>IF(+NFL!$F201="Indianapolis",+NFL!#REF!,IF(+NFL!$H201="Indianapolis",+NFL!#REF!,0))</f>
        <v>#REF!</v>
      </c>
      <c r="AM261" s="82" t="e">
        <f>IF(+NFL!$F201="Indianapolis",+NFL!#REF!,IF(+NFL!$H201="Indianapolis",+NFL!#REF!,0))</f>
        <v>#REF!</v>
      </c>
      <c r="AN261" s="102" t="e">
        <f>IF(+NFL!$F201="Indianapolis",+NFL!#REF!,IF(+NFL!$H201="Indianapolis",+NFL!#REF!,0))</f>
        <v>#REF!</v>
      </c>
      <c r="AO261" s="83" t="e">
        <f>IF(+NFL!$F201="Indianapolis",+NFL!#REF!,IF(+NFL!$H201="Indianapolis",+NFL!#REF!,0))</f>
        <v>#REF!</v>
      </c>
      <c r="AP261" s="480" t="e">
        <f>IF(+NFL!$F201="Indianapolis",+NFL!#REF!,IF(+NFL!$H201="Indianapolis",+NFL!#REF!,0))</f>
        <v>#REF!</v>
      </c>
      <c r="AQ261" s="72" t="e">
        <f>IF(+NFL!$F201="Indianapolis",+NFL!#REF!,IF(+NFL!$H201="Indianapolis",+NFL!#REF!,0))</f>
        <v>#REF!</v>
      </c>
      <c r="AR261" s="81" t="e">
        <f>IF(+NFL!$F201="Indianapolis",+NFL!#REF!,IF(+NFL!$H201="Indianapolis",+NFL!#REF!,0))</f>
        <v>#REF!</v>
      </c>
      <c r="AS261" s="96" t="e">
        <f>IF(+NFL!$F201="Indianapolis",+NFL!#REF!,IF(+NFL!$H201="Indianapolis",+NFL!#REF!,0))</f>
        <v>#REF!</v>
      </c>
      <c r="AT261" s="70" t="e">
        <f>IF(+NFL!$F201="Indianapolis",+NFL!#REF!,IF(+NFL!$H201="Indianapolis",+NFL!#REF!,0))</f>
        <v>#REF!</v>
      </c>
      <c r="AU261" s="81" t="e">
        <f>IF(+NFL!$F201="Indianapolis",+NFL!#REF!,IF(+NFL!$H201="Indianapolis",+NFL!#REF!,0))</f>
        <v>#REF!</v>
      </c>
      <c r="AV261" s="96" t="e">
        <f>IF(+NFL!$F201="Indianapolis",+NFL!#REF!,IF(+NFL!$H201="Indianapolis",+NFL!#REF!,0))</f>
        <v>#REF!</v>
      </c>
      <c r="AW261" s="70" t="e">
        <f>IF(+NFL!$F201="Indianapolis",+NFL!#REF!,IF(+NFL!$H201="Indianapolis",+NFL!#REF!,0))</f>
        <v>#REF!</v>
      </c>
      <c r="AX261" s="96" t="e">
        <f>IF(+NFL!$F201="Indianapolis",+NFL!#REF!,IF(+NFL!$H201="Indianapolis",+NFL!#REF!,0))</f>
        <v>#REF!</v>
      </c>
      <c r="AY261" s="81" t="e">
        <f>IF(+NFL!$F201="Indianapolis",+NFL!#REF!,IF(+NFL!$H201="Indianapolis",+NFL!#REF!,0))</f>
        <v>#REF!</v>
      </c>
      <c r="AZ261" s="96" t="e">
        <f>IF(+NFL!$F201="Indianapolis",+NFL!#REF!,IF(+NFL!$H201="Indianapolis",+NFL!#REF!,0))</f>
        <v>#REF!</v>
      </c>
      <c r="BA261" s="70" t="e">
        <f>IF(+NFL!$F201="Indianapolis",+NFL!#REF!,IF(+NFL!$H201="Indianapolis",+NFL!#REF!,0))</f>
        <v>#REF!</v>
      </c>
      <c r="BB261" s="70" t="e">
        <f>IF(+NFL!$F201="Indianapolis",+NFL!#REF!,IF(+NFL!$H201="Indianapolis",+NFL!#REF!,0))</f>
        <v>#REF!</v>
      </c>
      <c r="BC261" s="592" t="e">
        <f>IF(+NFL!$F201="Indianapolis",+NFL!#REF!,IF(+NFL!$H201="Indianapolis",+NFL!#REF!,0))</f>
        <v>#REF!</v>
      </c>
      <c r="BD261" s="81" t="e">
        <f>IF(+NFL!$F201="Indianapolis",+NFL!#REF!,IF(+NFL!$H201="Indianapolis",+NFL!#REF!,0))</f>
        <v>#REF!</v>
      </c>
      <c r="BE261" s="96" t="e">
        <f>IF(+NFL!$F201="Indianapolis",+NFL!#REF!,IF(+NFL!$H201="Indianapolis",+NFL!#REF!,0))</f>
        <v>#REF!</v>
      </c>
      <c r="BF261" s="70" t="e">
        <f>IF(+NFL!$F201="Indianapolis",+NFL!#REF!,IF(+NFL!$H201="Indianapolis",+NFL!#REF!,0))</f>
        <v>#REF!</v>
      </c>
      <c r="BG261" s="81" t="e">
        <f>IF(+NFL!$F201="Indianapolis",+NFL!#REF!,IF(+NFL!$H201="Indianapolis",+NFL!#REF!,0))</f>
        <v>#REF!</v>
      </c>
      <c r="BH261" s="96" t="e">
        <f>IF(+NFL!$F201="Indianapolis",+NFL!#REF!,IF(+NFL!$H201="Indianapolis",+NFL!#REF!,0))</f>
        <v>#REF!</v>
      </c>
      <c r="BI261" s="70" t="e">
        <f>IF(+NFL!$F201="Indianapolis",+NFL!#REF!,IF(+NFL!$H201="Indianapolis",+NFL!#REF!,0))</f>
        <v>#REF!</v>
      </c>
      <c r="BJ261" s="124" t="e">
        <f>IF(+NFL!$F201="Indianapolis",+NFL!#REF!,IF(+NFL!$H201="Indianapolis",+NFL!#REF!,0))</f>
        <v>#REF!</v>
      </c>
      <c r="BK261" s="182" t="e">
        <f>IF(+NFL!$F201="Indianapolis",+NFL!#REF!,IF(+NFL!$H201="Indianapolis",+NFL!#REF!,0))</f>
        <v>#REF!</v>
      </c>
    </row>
    <row r="262" spans="1:63" x14ac:dyDescent="0.8">
      <c r="A262" s="70">
        <f>IF(+NFL!$F201="Indianapolis",+NFL!A201,IF(+NFL!$H201="Indianapolis",+NFL!A201,0))</f>
        <v>12</v>
      </c>
      <c r="B262" s="480" t="str">
        <f>IF(+NFL!$F201="Indianapolis",+NFL!B201,IF(+NFL!$H201="Indianapolis",+NFL!B201,0))</f>
        <v>Sun</v>
      </c>
      <c r="C262" s="72">
        <f>IF(+NFL!$F201="Indianapolis",+NFL!C201,IF(+NFL!$H201="Indianapolis",+NFL!C201,0))</f>
        <v>44528</v>
      </c>
      <c r="D262" s="73">
        <f>IF(+NFL!$F201="Indianapolis",+NFL!D201,IF(+NFL!$H201="Indianapolis",+NFL!D201,0))</f>
        <v>0.54166666666666663</v>
      </c>
      <c r="E262" s="70" t="str">
        <f>IF(+NFL!$F201="Indianapolis",+NFL!E201,IF(+NFL!$H201="Indianapolis",+NFL!E201,0))</f>
        <v>Fox</v>
      </c>
      <c r="F262" s="189" t="str">
        <f>IF(+NFL!$F201="Indianapolis",+NFL!F201,IF(+NFL!$H201="Indianapolis",+NFL!F201,0))</f>
        <v>Tampa Bay</v>
      </c>
      <c r="G262" s="70" t="str">
        <f>IF(+NFL!$F201="Indianapolis",+NFL!G201,IF(+NFL!$H201="Indianapolis",+NFL!G201,0))</f>
        <v>NFCS</v>
      </c>
      <c r="H262" s="189" t="str">
        <f>IF(+NFL!$F201="Indianapolis",+NFL!H201,IF(+NFL!$H201="Indianapolis",+NFL!H201,0))</f>
        <v>Indianapolis</v>
      </c>
      <c r="I262" s="70" t="str">
        <f>IF(+NFL!$F201="Indianapolis",+NFL!I201,IF(+NFL!$H201="Indianapolis",+NFL!I201,0))</f>
        <v>AFCS</v>
      </c>
      <c r="J262" s="496" t="str">
        <f>IF(+NFL!$F201="Indianapolis",+NFL!J201,IF(+NFL!$H201="Indianapolis",+NFL!J201,0))</f>
        <v>Tampa Bay</v>
      </c>
      <c r="K262" s="510" t="str">
        <f>IF(+NFL!$F201="Indianapolis",+NFL!K201,IF(+NFL!$H201="Indianapolis",+NFL!K201,0))</f>
        <v>Indianapolis</v>
      </c>
      <c r="L262" s="572">
        <f>IF(+NFL!$F201="Indianapolis",+NFL!L201,IF(+NFL!$H201="Indianapolis",+NFL!L201,0))</f>
        <v>2.5</v>
      </c>
      <c r="M262" s="573">
        <f>IF(+NFL!$F201="Indianapolis",+NFL!M201,IF(+NFL!$H201="Indianapolis",+NFL!M201,0))</f>
        <v>51.5</v>
      </c>
      <c r="N262" s="583" t="str">
        <f>IF(+NFL!$F201="Indianapolis",+NFL!N201,IF(+NFL!$H201="Indianapolis",+NFL!N201,0))</f>
        <v>Tampa Bay</v>
      </c>
      <c r="O262" s="584">
        <f>IF(+NFL!$F201="Indianapolis",+NFL!O201,IF(+NFL!$H201="Indianapolis",+NFL!O201,0))</f>
        <v>38</v>
      </c>
      <c r="P262" s="583" t="str">
        <f>IF(+NFL!$F201="Indianapolis",+NFL!P201,IF(+NFL!$H201="Indianapolis",+NFL!P201,0))</f>
        <v>Indianapolis</v>
      </c>
      <c r="Q262" s="585">
        <f>IF(+NFL!$F201="Indianapolis",+NFL!Q201,IF(+NFL!$H201="Indianapolis",+NFL!Q201,0))</f>
        <v>31</v>
      </c>
      <c r="R262" s="586" t="str">
        <f>IF(+NFL!$F201="Indianapolis",+NFL!R201,IF(+NFL!$H201="Indianapolis",+NFL!R201,0))</f>
        <v>Tampa Bay</v>
      </c>
      <c r="S262" s="585" t="str">
        <f>IF(+NFL!$F201="Indianapolis",+NFL!S201,IF(+NFL!$H201="Indianapolis",+NFL!S201,0))</f>
        <v>Indianapolis</v>
      </c>
      <c r="T262" s="587" t="str">
        <f>IF(+NFL!$F201="Indianapolis",+NFL!T201,IF(+NFL!$H201="Indianapolis",+NFL!T201,0))</f>
        <v>Tampa Bay</v>
      </c>
      <c r="U262" s="585" t="str">
        <f>IF(+NFL!$F201="Indianapolis",+NFL!U201,IF(+NFL!$H201="Indianapolis",+NFL!U201,0))</f>
        <v>W</v>
      </c>
      <c r="V262" s="586">
        <f>IF(+NFL!$F217="Indianapolis",+NFL!#REF!,IF(+NFL!$H217="Indianapolis",+NFL!#REF!,0))</f>
        <v>0</v>
      </c>
      <c r="W262" s="585">
        <f>IF(+NFL!$F217="Indianapolis",+NFL!#REF!,IF(+NFL!$H217="Indianapolis",+NFL!#REF!,0))</f>
        <v>0</v>
      </c>
      <c r="X262" s="587">
        <f>IF(+NFL!$F217="Indianapolis",+NFL!#REF!,IF(+NFL!$H217="Indianapolis",+NFL!#REF!,0))</f>
        <v>0</v>
      </c>
      <c r="Y262" s="585">
        <f>IF(+NFL!$F217="Indianapolis",+NFL!#REF!,IF(+NFL!$H217="Indianapolis",+NFL!#REF!,0))</f>
        <v>0</v>
      </c>
      <c r="Z262" s="586">
        <f>IF(+NFL!$F217="Indianapolis",+NFL!#REF!,IF(+NFL!$H217="Indianapolis",+NFL!#REF!,0))</f>
        <v>0</v>
      </c>
      <c r="AA262" s="585">
        <f>IF(+NFL!$F217="Indianapolis",+NFL!#REF!,IF(+NFL!$H217="Indianapolis",+NFL!#REF!,0))</f>
        <v>0</v>
      </c>
      <c r="AB262" s="124">
        <f>IF(+NFL!$F217="Indianapolis",+NFL!#REF!,IF(+NFL!$H217="Indianapolis",+NFL!#REF!,0))</f>
        <v>0</v>
      </c>
      <c r="AC262" s="182">
        <f>IF(+NFL!$F217="Indianapolis",+NFL!#REF!,IF(+NFL!$H217="Indianapolis",+NFL!#REF!,0))</f>
        <v>0</v>
      </c>
      <c r="AD262" s="496">
        <f>IF(+NFL!$F217="Indianapolis",+NFL!#REF!,IF(+NFL!$H217="Indianapolis",+NFL!#REF!,0))</f>
        <v>0</v>
      </c>
      <c r="AE262" s="565">
        <f>IF(+NFL!$F217="Indianapolis",+NFL!#REF!,IF(+NFL!$H217="Indianapolis",+NFL!#REF!,0))</f>
        <v>0</v>
      </c>
      <c r="AF262" s="496">
        <f>IF(+NFL!$F217="Indianapolis",+NFL!#REF!,IF(+NFL!$H217="Indianapolis",+NFL!#REF!,0))</f>
        <v>0</v>
      </c>
      <c r="AG262" s="565">
        <f>IF(+NFL!$F217="Indianapolis",+NFL!#REF!,IF(+NFL!$H217="Indianapolis",+NFL!#REF!,0))</f>
        <v>0</v>
      </c>
      <c r="AH262" s="496">
        <f>IF(+NFL!$F217="Indianapolis",+NFL!#REF!,IF(+NFL!$H217="Indianapolis",+NFL!#REF!,0))</f>
        <v>0</v>
      </c>
      <c r="AI262" s="565">
        <f>IF(+NFL!$F217="Indianapolis",+NFL!#REF!,IF(+NFL!$H217="Indianapolis",+NFL!#REF!,0))</f>
        <v>0</v>
      </c>
      <c r="AJ262" s="496">
        <f>IF(+NFL!$F217="Indianapolis",+NFL!#REF!,IF(+NFL!$H217="Indianapolis",+NFL!#REF!,0))</f>
        <v>0</v>
      </c>
      <c r="AK262" s="565">
        <f>IF(+NFL!$F217="Indianapolis",+NFL!#REF!,IF(+NFL!$H217="Indianapolis",+NFL!#REF!,0))</f>
        <v>0</v>
      </c>
      <c r="AL262" s="101">
        <f>IF(+NFL!$F217="Indianapolis",+NFL!#REF!,IF(+NFL!$H217="Indianapolis",+NFL!#REF!,0))</f>
        <v>0</v>
      </c>
      <c r="AM262" s="82">
        <f>IF(+NFL!$F217="Indianapolis",+NFL!#REF!,IF(+NFL!$H217="Indianapolis",+NFL!#REF!,0))</f>
        <v>0</v>
      </c>
      <c r="AN262" s="102">
        <f>IF(+NFL!$F217="Indianapolis",+NFL!#REF!,IF(+NFL!$H217="Indianapolis",+NFL!#REF!,0))</f>
        <v>0</v>
      </c>
      <c r="AO262" s="83">
        <f>IF(+NFL!$F217="Indianapolis",+NFL!#REF!,IF(+NFL!$H217="Indianapolis",+NFL!#REF!,0))</f>
        <v>0</v>
      </c>
      <c r="AP262" s="480">
        <f>IF(+NFL!$F217="Indianapolis",+NFL!#REF!,IF(+NFL!$H217="Indianapolis",+NFL!#REF!,0))</f>
        <v>0</v>
      </c>
      <c r="AQ262" s="72">
        <f>IF(+NFL!$F217="Indianapolis",+NFL!#REF!,IF(+NFL!$H217="Indianapolis",+NFL!#REF!,0))</f>
        <v>0</v>
      </c>
      <c r="AR262" s="81">
        <f>IF(+NFL!$F217="Indianapolis",+NFL!#REF!,IF(+NFL!$H217="Indianapolis",+NFL!#REF!,0))</f>
        <v>0</v>
      </c>
      <c r="AS262" s="96">
        <f>IF(+NFL!$F217="Indianapolis",+NFL!#REF!,IF(+NFL!$H217="Indianapolis",+NFL!#REF!,0))</f>
        <v>0</v>
      </c>
      <c r="AT262" s="70">
        <f>IF(+NFL!$F217="Indianapolis",+NFL!#REF!,IF(+NFL!$H217="Indianapolis",+NFL!#REF!,0))</f>
        <v>0</v>
      </c>
      <c r="AU262" s="81">
        <f>IF(+NFL!$F217="Indianapolis",+NFL!#REF!,IF(+NFL!$H217="Indianapolis",+NFL!#REF!,0))</f>
        <v>0</v>
      </c>
      <c r="AV262" s="96">
        <f>IF(+NFL!$F217="Indianapolis",+NFL!#REF!,IF(+NFL!$H217="Indianapolis",+NFL!#REF!,0))</f>
        <v>0</v>
      </c>
      <c r="AW262" s="70">
        <f>IF(+NFL!$F217="Indianapolis",+NFL!#REF!,IF(+NFL!$H217="Indianapolis",+NFL!#REF!,0))</f>
        <v>0</v>
      </c>
      <c r="AX262" s="96">
        <f>IF(+NFL!$F217="Indianapolis",+NFL!#REF!,IF(+NFL!$H217="Indianapolis",+NFL!#REF!,0))</f>
        <v>0</v>
      </c>
      <c r="AY262" s="81">
        <f>IF(+NFL!$F217="Indianapolis",+NFL!#REF!,IF(+NFL!$H217="Indianapolis",+NFL!#REF!,0))</f>
        <v>0</v>
      </c>
      <c r="AZ262" s="96">
        <f>IF(+NFL!$F217="Indianapolis",+NFL!#REF!,IF(+NFL!$H217="Indianapolis",+NFL!#REF!,0))</f>
        <v>0</v>
      </c>
      <c r="BA262" s="70">
        <f>IF(+NFL!$F217="Indianapolis",+NFL!#REF!,IF(+NFL!$H217="Indianapolis",+NFL!#REF!,0))</f>
        <v>0</v>
      </c>
      <c r="BB262" s="70">
        <f>IF(+NFL!$F217="Indianapolis",+NFL!#REF!,IF(+NFL!$H217="Indianapolis",+NFL!#REF!,0))</f>
        <v>0</v>
      </c>
      <c r="BC262" s="592">
        <f>IF(+NFL!$F217="Indianapolis",+NFL!#REF!,IF(+NFL!$H217="Indianapolis",+NFL!#REF!,0))</f>
        <v>0</v>
      </c>
      <c r="BD262" s="81">
        <f>IF(+NFL!$F217="Indianapolis",+NFL!#REF!,IF(+NFL!$H217="Indianapolis",+NFL!#REF!,0))</f>
        <v>0</v>
      </c>
      <c r="BE262" s="96">
        <f>IF(+NFL!$F217="Indianapolis",+NFL!#REF!,IF(+NFL!$H217="Indianapolis",+NFL!#REF!,0))</f>
        <v>0</v>
      </c>
      <c r="BF262" s="70">
        <f>IF(+NFL!$F217="Indianapolis",+NFL!#REF!,IF(+NFL!$H217="Indianapolis",+NFL!#REF!,0))</f>
        <v>0</v>
      </c>
      <c r="BG262" s="81">
        <f>IF(+NFL!$F217="Indianapolis",+NFL!#REF!,IF(+NFL!$H217="Indianapolis",+NFL!#REF!,0))</f>
        <v>0</v>
      </c>
      <c r="BH262" s="96">
        <f>IF(+NFL!$F217="Indianapolis",+NFL!#REF!,IF(+NFL!$H217="Indianapolis",+NFL!#REF!,0))</f>
        <v>0</v>
      </c>
      <c r="BI262" s="70">
        <f>IF(+NFL!$F217="Indianapolis",+NFL!#REF!,IF(+NFL!$H217="Indianapolis",+NFL!#REF!,0))</f>
        <v>0</v>
      </c>
      <c r="BJ262" s="124">
        <f>IF(+NFL!$F217="Indianapolis",+NFL!#REF!,IF(+NFL!$H217="Indianapolis",+NFL!#REF!,0))</f>
        <v>0</v>
      </c>
      <c r="BK262" s="182">
        <f>IF(+NFL!$F217="Indianapolis",+NFL!#REF!,IF(+NFL!$H217="Indianapolis",+NFL!#REF!,0))</f>
        <v>0</v>
      </c>
    </row>
    <row r="263" spans="1:63" x14ac:dyDescent="0.8">
      <c r="A263" s="70">
        <f>IF(+NFL!$F223="Indianapolis",+NFL!A223,IF(+NFL!$H223="Indianapolis",+NFL!A223,0))</f>
        <v>13</v>
      </c>
      <c r="B263" s="480" t="str">
        <f>IF(+NFL!$F223="Indianapolis",+NFL!B223,IF(+NFL!$H223="Indianapolis",+NFL!B223,0))</f>
        <v>Sun</v>
      </c>
      <c r="C263" s="72">
        <f>IF(+NFL!$F223="Indianapolis",+NFL!C223,IF(+NFL!$H223="Indianapolis",+NFL!C223,0))</f>
        <v>44535</v>
      </c>
      <c r="D263" s="73">
        <f>IF(+NFL!$F223="Indianapolis",+NFL!D223,IF(+NFL!$H223="Indianapolis",+NFL!D223,0))</f>
        <v>0.54166666666666663</v>
      </c>
      <c r="E263" s="70" t="str">
        <f>IF(+NFL!$F223="Indianapolis",+NFL!E223,IF(+NFL!$H223="Indianapolis",+NFL!E223,0))</f>
        <v>CBS</v>
      </c>
      <c r="F263" s="189" t="str">
        <f>IF(+NFL!$F223="Indianapolis",+NFL!F223,IF(+NFL!$H223="Indianapolis",+NFL!F223,0))</f>
        <v>Indianapolis</v>
      </c>
      <c r="G263" s="70" t="str">
        <f>IF(+NFL!$F223="Indianapolis",+NFL!G223,IF(+NFL!$H223="Indianapolis",+NFL!G223,0))</f>
        <v>AFCS</v>
      </c>
      <c r="H263" s="189" t="str">
        <f>IF(+NFL!$F223="Indianapolis",+NFL!H223,IF(+NFL!$H223="Indianapolis",+NFL!H223,0))</f>
        <v>Houston</v>
      </c>
      <c r="I263" s="70" t="str">
        <f>IF(+NFL!$F223="Indianapolis",+NFL!I223,IF(+NFL!$H223="Indianapolis",+NFL!I223,0))</f>
        <v>AFCS</v>
      </c>
      <c r="J263" s="496" t="str">
        <f>IF(+NFL!$F223="Indianapolis",+NFL!J223,IF(+NFL!$H223="Indianapolis",+NFL!J223,0))</f>
        <v>Indianapolis</v>
      </c>
      <c r="K263" s="510" t="str">
        <f>IF(+NFL!$F223="Indianapolis",+NFL!K223,IF(+NFL!$H223="Indianapolis",+NFL!K223,0))</f>
        <v>Houston</v>
      </c>
      <c r="L263" s="572">
        <f>IF(+NFL!$F223="Indianapolis",+NFL!L223,IF(+NFL!$H223="Indianapolis",+NFL!L223,0))</f>
        <v>8.5</v>
      </c>
      <c r="M263" s="573">
        <f>IF(+NFL!$F223="Indianapolis",+NFL!M223,IF(+NFL!$H223="Indianapolis",+NFL!M223,0))</f>
        <v>45.5</v>
      </c>
      <c r="N263" s="583" t="str">
        <f>IF(+NFL!$F223="Indianapolis",+NFL!N223,IF(+NFL!$H223="Indianapolis",+NFL!N223,0))</f>
        <v>Indianapolis</v>
      </c>
      <c r="O263" s="584">
        <f>IF(+NFL!$F223="Indianapolis",+NFL!O223,IF(+NFL!$H223="Indianapolis",+NFL!O223,0))</f>
        <v>31</v>
      </c>
      <c r="P263" s="583" t="str">
        <f>IF(+NFL!$F223="Indianapolis",+NFL!P223,IF(+NFL!$H223="Indianapolis",+NFL!P223,0))</f>
        <v>Houston</v>
      </c>
      <c r="Q263" s="585">
        <f>IF(+NFL!$F223="Indianapolis",+NFL!Q223,IF(+NFL!$H223="Indianapolis",+NFL!Q223,0))</f>
        <v>0</v>
      </c>
      <c r="R263" s="586" t="str">
        <f>IF(+NFL!$F223="Indianapolis",+NFL!R223,IF(+NFL!$H223="Indianapolis",+NFL!R223,0))</f>
        <v>Indianapolis</v>
      </c>
      <c r="S263" s="585" t="str">
        <f>IF(+NFL!$F223="Indianapolis",+NFL!S223,IF(+NFL!$H223="Indianapolis",+NFL!S223,0))</f>
        <v>Houston</v>
      </c>
      <c r="T263" s="587" t="str">
        <f>IF(+NFL!$F223="Indianapolis",+NFL!T223,IF(+NFL!$H223="Indianapolis",+NFL!T223,0))</f>
        <v>Houston</v>
      </c>
      <c r="U263" s="585" t="str">
        <f>IF(+NFL!$F223="Indianapolis",+NFL!U223,IF(+NFL!$H223="Indianapolis",+NFL!U223,0))</f>
        <v>L</v>
      </c>
      <c r="V263" s="586">
        <f>IF(+NFL!$F235="Indianapolis",+NFL!#REF!,IF(+NFL!$H235="Indianapolis",+NFL!#REF!,0))</f>
        <v>0</v>
      </c>
      <c r="W263" s="585">
        <f>IF(+NFL!$F235="Indianapolis",+NFL!#REF!,IF(+NFL!$H235="Indianapolis",+NFL!#REF!,0))</f>
        <v>0</v>
      </c>
      <c r="X263" s="587">
        <f>IF(+NFL!$F235="Indianapolis",+NFL!#REF!,IF(+NFL!$H235="Indianapolis",+NFL!#REF!,0))</f>
        <v>0</v>
      </c>
      <c r="Y263" s="585">
        <f>IF(+NFL!$F235="Indianapolis",+NFL!#REF!,IF(+NFL!$H235="Indianapolis",+NFL!#REF!,0))</f>
        <v>0</v>
      </c>
      <c r="Z263" s="586">
        <f>IF(+NFL!$F235="Indianapolis",+NFL!#REF!,IF(+NFL!$H235="Indianapolis",+NFL!#REF!,0))</f>
        <v>0</v>
      </c>
      <c r="AA263" s="585">
        <f>IF(+NFL!$F235="Indianapolis",+NFL!#REF!,IF(+NFL!$H235="Indianapolis",+NFL!#REF!,0))</f>
        <v>0</v>
      </c>
      <c r="AB263" s="124">
        <f>IF(+NFL!$F235="Indianapolis",+NFL!#REF!,IF(+NFL!$H235="Indianapolis",+NFL!#REF!,0))</f>
        <v>0</v>
      </c>
      <c r="AC263" s="182">
        <f>IF(+NFL!$F235="Indianapolis",+NFL!#REF!,IF(+NFL!$H235="Indianapolis",+NFL!#REF!,0))</f>
        <v>0</v>
      </c>
      <c r="AD263" s="496">
        <f>IF(+NFL!$F235="Indianapolis",+NFL!#REF!,IF(+NFL!$H235="Indianapolis",+NFL!#REF!,0))</f>
        <v>0</v>
      </c>
      <c r="AE263" s="565">
        <f>IF(+NFL!$F235="Indianapolis",+NFL!#REF!,IF(+NFL!$H235="Indianapolis",+NFL!#REF!,0))</f>
        <v>0</v>
      </c>
      <c r="AF263" s="496">
        <f>IF(+NFL!$F235="Indianapolis",+NFL!#REF!,IF(+NFL!$H235="Indianapolis",+NFL!#REF!,0))</f>
        <v>0</v>
      </c>
      <c r="AG263" s="565">
        <f>IF(+NFL!$F235="Indianapolis",+NFL!#REF!,IF(+NFL!$H235="Indianapolis",+NFL!#REF!,0))</f>
        <v>0</v>
      </c>
      <c r="AH263" s="496">
        <f>IF(+NFL!$F235="Indianapolis",+NFL!#REF!,IF(+NFL!$H235="Indianapolis",+NFL!#REF!,0))</f>
        <v>0</v>
      </c>
      <c r="AI263" s="565">
        <f>IF(+NFL!$F235="Indianapolis",+NFL!#REF!,IF(+NFL!$H235="Indianapolis",+NFL!#REF!,0))</f>
        <v>0</v>
      </c>
      <c r="AJ263" s="496">
        <f>IF(+NFL!$F235="Indianapolis",+NFL!#REF!,IF(+NFL!$H235="Indianapolis",+NFL!#REF!,0))</f>
        <v>0</v>
      </c>
      <c r="AK263" s="565">
        <f>IF(+NFL!$F235="Indianapolis",+NFL!#REF!,IF(+NFL!$H235="Indianapolis",+NFL!#REF!,0))</f>
        <v>0</v>
      </c>
      <c r="AL263" s="101">
        <f>IF(+NFL!$F235="Indianapolis",+NFL!#REF!,IF(+NFL!$H235="Indianapolis",+NFL!#REF!,0))</f>
        <v>0</v>
      </c>
      <c r="AM263" s="82">
        <f>IF(+NFL!$F235="Indianapolis",+NFL!#REF!,IF(+NFL!$H235="Indianapolis",+NFL!#REF!,0))</f>
        <v>0</v>
      </c>
      <c r="AN263" s="102">
        <f>IF(+NFL!$F235="Indianapolis",+NFL!#REF!,IF(+NFL!$H235="Indianapolis",+NFL!#REF!,0))</f>
        <v>0</v>
      </c>
      <c r="AO263" s="83">
        <f>IF(+NFL!$F235="Indianapolis",+NFL!#REF!,IF(+NFL!$H235="Indianapolis",+NFL!#REF!,0))</f>
        <v>0</v>
      </c>
      <c r="AP263" s="480">
        <f>IF(+NFL!$F235="Indianapolis",+NFL!#REF!,IF(+NFL!$H235="Indianapolis",+NFL!#REF!,0))</f>
        <v>0</v>
      </c>
      <c r="AQ263" s="72">
        <f>IF(+NFL!$F235="Indianapolis",+NFL!#REF!,IF(+NFL!$H235="Indianapolis",+NFL!#REF!,0))</f>
        <v>0</v>
      </c>
      <c r="AR263" s="81">
        <f>IF(+NFL!$F235="Indianapolis",+NFL!#REF!,IF(+NFL!$H235="Indianapolis",+NFL!#REF!,0))</f>
        <v>0</v>
      </c>
      <c r="AS263" s="96">
        <f>IF(+NFL!$F235="Indianapolis",+NFL!#REF!,IF(+NFL!$H235="Indianapolis",+NFL!#REF!,0))</f>
        <v>0</v>
      </c>
      <c r="AT263" s="70">
        <f>IF(+NFL!$F235="Indianapolis",+NFL!#REF!,IF(+NFL!$H235="Indianapolis",+NFL!#REF!,0))</f>
        <v>0</v>
      </c>
      <c r="AU263" s="81">
        <f>IF(+NFL!$F235="Indianapolis",+NFL!#REF!,IF(+NFL!$H235="Indianapolis",+NFL!#REF!,0))</f>
        <v>0</v>
      </c>
      <c r="AV263" s="96">
        <f>IF(+NFL!$F235="Indianapolis",+NFL!#REF!,IF(+NFL!$H235="Indianapolis",+NFL!#REF!,0))</f>
        <v>0</v>
      </c>
      <c r="AW263" s="70">
        <f>IF(+NFL!$F235="Indianapolis",+NFL!#REF!,IF(+NFL!$H235="Indianapolis",+NFL!#REF!,0))</f>
        <v>0</v>
      </c>
      <c r="AX263" s="96">
        <f>IF(+NFL!$F235="Indianapolis",+NFL!#REF!,IF(+NFL!$H235="Indianapolis",+NFL!#REF!,0))</f>
        <v>0</v>
      </c>
      <c r="AY263" s="81">
        <f>IF(+NFL!$F235="Indianapolis",+NFL!#REF!,IF(+NFL!$H235="Indianapolis",+NFL!#REF!,0))</f>
        <v>0</v>
      </c>
      <c r="AZ263" s="96">
        <f>IF(+NFL!$F235="Indianapolis",+NFL!#REF!,IF(+NFL!$H235="Indianapolis",+NFL!#REF!,0))</f>
        <v>0</v>
      </c>
      <c r="BA263" s="70">
        <f>IF(+NFL!$F235="Indianapolis",+NFL!#REF!,IF(+NFL!$H235="Indianapolis",+NFL!#REF!,0))</f>
        <v>0</v>
      </c>
      <c r="BB263" s="70">
        <f>IF(+NFL!$F235="Indianapolis",+NFL!#REF!,IF(+NFL!$H235="Indianapolis",+NFL!#REF!,0))</f>
        <v>0</v>
      </c>
      <c r="BC263" s="592">
        <f>IF(+NFL!$F235="Indianapolis",+NFL!#REF!,IF(+NFL!$H235="Indianapolis",+NFL!#REF!,0))</f>
        <v>0</v>
      </c>
      <c r="BD263" s="81">
        <f>IF(+NFL!$F235="Indianapolis",+NFL!#REF!,IF(+NFL!$H235="Indianapolis",+NFL!#REF!,0))</f>
        <v>0</v>
      </c>
      <c r="BE263" s="96">
        <f>IF(+NFL!$F235="Indianapolis",+NFL!#REF!,IF(+NFL!$H235="Indianapolis",+NFL!#REF!,0))</f>
        <v>0</v>
      </c>
      <c r="BF263" s="70">
        <f>IF(+NFL!$F235="Indianapolis",+NFL!#REF!,IF(+NFL!$H235="Indianapolis",+NFL!#REF!,0))</f>
        <v>0</v>
      </c>
      <c r="BG263" s="81">
        <f>IF(+NFL!$F235="Indianapolis",+NFL!#REF!,IF(+NFL!$H235="Indianapolis",+NFL!#REF!,0))</f>
        <v>0</v>
      </c>
      <c r="BH263" s="96">
        <f>IF(+NFL!$F235="Indianapolis",+NFL!#REF!,IF(+NFL!$H235="Indianapolis",+NFL!#REF!,0))</f>
        <v>0</v>
      </c>
      <c r="BI263" s="70">
        <f>IF(+NFL!$F235="Indianapolis",+NFL!#REF!,IF(+NFL!$H235="Indianapolis",+NFL!#REF!,0))</f>
        <v>0</v>
      </c>
      <c r="BJ263" s="124">
        <f>IF(+NFL!$F235="Indianapolis",+NFL!#REF!,IF(+NFL!$H235="Indianapolis",+NFL!#REF!,0))</f>
        <v>0</v>
      </c>
      <c r="BK263" s="182">
        <f>IF(+NFL!$F235="Indianapolis",+NFL!#REF!,IF(+NFL!$H235="Indianapolis",+NFL!#REF!,0))</f>
        <v>0</v>
      </c>
    </row>
    <row r="264" spans="1:63" x14ac:dyDescent="0.8">
      <c r="A264" s="70">
        <f>IF(+NFL!$F249="Indianapolis",+NFL!A249,IF(+NFL!$H249="Indianapolis",+NFL!A249,0))</f>
        <v>14</v>
      </c>
      <c r="B264" s="480">
        <f>IF(+NFL!$F249="Indianapolis",+NFL!B249,IF(+NFL!$H249="Indianapolis",+NFL!B249,0))</f>
        <v>0</v>
      </c>
      <c r="C264" s="72">
        <f>IF(+NFL!$F249="Indianapolis",+NFL!C249,IF(+NFL!$H249="Indianapolis",+NFL!C249,0))</f>
        <v>0</v>
      </c>
      <c r="D264" s="73">
        <f>IF(+NFL!$F249="Indianapolis",+NFL!D249,IF(+NFL!$H249="Indianapolis",+NFL!D249,0))</f>
        <v>0</v>
      </c>
      <c r="E264" s="70">
        <f>IF(+NFL!$F249="Indianapolis",+NFL!E249,IF(+NFL!$H249="Indianapolis",+NFL!E249,0))</f>
        <v>0</v>
      </c>
      <c r="F264" s="189" t="str">
        <f>IF(+NFL!$F249="Indianapolis",+NFL!F249,IF(+NFL!$H249="Indianapolis",+NFL!F249,0))</f>
        <v>Indianapolis</v>
      </c>
      <c r="G264" s="70" t="str">
        <f>IF(+NFL!$F249="Indianapolis",+NFL!G249,IF(+NFL!$H249="Indianapolis",+NFL!G249,0))</f>
        <v>AFCS</v>
      </c>
      <c r="H264" s="189">
        <f>IF(+NFL!$F249="Indianapolis",+NFL!H249,IF(+NFL!$H249="Indianapolis",+NFL!H249,0))</f>
        <v>0</v>
      </c>
      <c r="I264" s="70">
        <f>IF(+NFL!$F249="Indianapolis",+NFL!I249,IF(+NFL!$H249="Indianapolis",+NFL!I249,0))</f>
        <v>0</v>
      </c>
      <c r="J264" s="496">
        <f>IF(+NFL!$F249="Indianapolis",+NFL!J249,IF(+NFL!$H249="Indianapolis",+NFL!J249,0))</f>
        <v>0</v>
      </c>
      <c r="K264" s="510">
        <f>IF(+NFL!$F249="Indianapolis",+NFL!K249,IF(+NFL!$H249="Indianapolis",+NFL!K249,0))</f>
        <v>0</v>
      </c>
      <c r="L264" s="572">
        <f>IF(+NFL!$F249="Indianapolis",+NFL!L249,IF(+NFL!$H249="Indianapolis",+NFL!L249,0))</f>
        <v>0</v>
      </c>
      <c r="M264" s="573">
        <f>IF(+NFL!$F249="Indianapolis",+NFL!M249,IF(+NFL!$H249="Indianapolis",+NFL!M249,0))</f>
        <v>0</v>
      </c>
      <c r="N264" s="583">
        <f>IF(+NFL!$F249="Indianapolis",+NFL!N249,IF(+NFL!$H249="Indianapolis",+NFL!N249,0))</f>
        <v>0</v>
      </c>
      <c r="O264" s="584">
        <f>IF(+NFL!$F249="Indianapolis",+NFL!O249,IF(+NFL!$H249="Indianapolis",+NFL!O249,0))</f>
        <v>0</v>
      </c>
      <c r="P264" s="583">
        <f>IF(+NFL!$F249="Indianapolis",+NFL!P249,IF(+NFL!$H249="Indianapolis",+NFL!P249,0))</f>
        <v>0</v>
      </c>
      <c r="Q264" s="585">
        <f>IF(+NFL!$F249="Indianapolis",+NFL!Q249,IF(+NFL!$H249="Indianapolis",+NFL!Q249,0))</f>
        <v>0</v>
      </c>
      <c r="R264" s="586">
        <f>IF(+NFL!$F249="Indianapolis",+NFL!R249,IF(+NFL!$H249="Indianapolis",+NFL!R249,0))</f>
        <v>0</v>
      </c>
      <c r="S264" s="585">
        <f>IF(+NFL!$F249="Indianapolis",+NFL!S249,IF(+NFL!$H249="Indianapolis",+NFL!S249,0))</f>
        <v>0</v>
      </c>
      <c r="T264" s="587">
        <f>IF(+NFL!$F249="Indianapolis",+NFL!T249,IF(+NFL!$H249="Indianapolis",+NFL!T249,0))</f>
        <v>0</v>
      </c>
      <c r="U264" s="585">
        <f>IF(+NFL!$F249="Indianapolis",+NFL!U249,IF(+NFL!$H249="Indianapolis",+NFL!U249,0))</f>
        <v>0</v>
      </c>
      <c r="V264" s="586">
        <f>IF(+NFL!$F260="Indianapolis",+NFL!#REF!,IF(+NFL!$H260="Indianapolis",+NFL!#REF!,0))</f>
        <v>0</v>
      </c>
      <c r="W264" s="585">
        <f>IF(+NFL!$F260="Indianapolis",+NFL!#REF!,IF(+NFL!$H260="Indianapolis",+NFL!#REF!,0))</f>
        <v>0</v>
      </c>
      <c r="X264" s="587">
        <f>IF(+NFL!$F260="Indianapolis",+NFL!#REF!,IF(+NFL!$H260="Indianapolis",+NFL!#REF!,0))</f>
        <v>0</v>
      </c>
      <c r="Y264" s="585">
        <f>IF(+NFL!$F260="Indianapolis",+NFL!#REF!,IF(+NFL!$H260="Indianapolis",+NFL!#REF!,0))</f>
        <v>0</v>
      </c>
      <c r="Z264" s="586">
        <f>IF(+NFL!$F260="Indianapolis",+NFL!#REF!,IF(+NFL!$H260="Indianapolis",+NFL!#REF!,0))</f>
        <v>0</v>
      </c>
      <c r="AA264" s="585">
        <f>IF(+NFL!$F260="Indianapolis",+NFL!#REF!,IF(+NFL!$H260="Indianapolis",+NFL!#REF!,0))</f>
        <v>0</v>
      </c>
      <c r="AB264" s="124">
        <f>IF(+NFL!$F260="Indianapolis",+NFL!#REF!,IF(+NFL!$H260="Indianapolis",+NFL!#REF!,0))</f>
        <v>0</v>
      </c>
      <c r="AC264" s="182">
        <f>IF(+NFL!$F260="Indianapolis",+NFL!#REF!,IF(+NFL!$H260="Indianapolis",+NFL!#REF!,0))</f>
        <v>0</v>
      </c>
      <c r="AD264" s="496">
        <f>IF(+NFL!$F260="Indianapolis",+NFL!#REF!,IF(+NFL!$H260="Indianapolis",+NFL!#REF!,0))</f>
        <v>0</v>
      </c>
      <c r="AE264" s="565">
        <f>IF(+NFL!$F260="Indianapolis",+NFL!#REF!,IF(+NFL!$H260="Indianapolis",+NFL!#REF!,0))</f>
        <v>0</v>
      </c>
      <c r="AF264" s="496">
        <f>IF(+NFL!$F260="Indianapolis",+NFL!#REF!,IF(+NFL!$H260="Indianapolis",+NFL!#REF!,0))</f>
        <v>0</v>
      </c>
      <c r="AG264" s="565">
        <f>IF(+NFL!$F260="Indianapolis",+NFL!#REF!,IF(+NFL!$H260="Indianapolis",+NFL!#REF!,0))</f>
        <v>0</v>
      </c>
      <c r="AH264" s="496">
        <f>IF(+NFL!$F260="Indianapolis",+NFL!#REF!,IF(+NFL!$H260="Indianapolis",+NFL!#REF!,0))</f>
        <v>0</v>
      </c>
      <c r="AI264" s="565">
        <f>IF(+NFL!$F260="Indianapolis",+NFL!#REF!,IF(+NFL!$H260="Indianapolis",+NFL!#REF!,0))</f>
        <v>0</v>
      </c>
      <c r="AJ264" s="496">
        <f>IF(+NFL!$F260="Indianapolis",+NFL!#REF!,IF(+NFL!$H260="Indianapolis",+NFL!#REF!,0))</f>
        <v>0</v>
      </c>
      <c r="AK264" s="565">
        <f>IF(+NFL!$F260="Indianapolis",+NFL!#REF!,IF(+NFL!$H260="Indianapolis",+NFL!#REF!,0))</f>
        <v>0</v>
      </c>
      <c r="AL264" s="101">
        <f>IF(+NFL!$F260="Indianapolis",+NFL!#REF!,IF(+NFL!$H260="Indianapolis",+NFL!#REF!,0))</f>
        <v>0</v>
      </c>
      <c r="AM264" s="82">
        <f>IF(+NFL!$F260="Indianapolis",+NFL!#REF!,IF(+NFL!$H260="Indianapolis",+NFL!#REF!,0))</f>
        <v>0</v>
      </c>
      <c r="AN264" s="102">
        <f>IF(+NFL!$F260="Indianapolis",+NFL!#REF!,IF(+NFL!$H260="Indianapolis",+NFL!#REF!,0))</f>
        <v>0</v>
      </c>
      <c r="AO264" s="83">
        <f>IF(+NFL!$F260="Indianapolis",+NFL!#REF!,IF(+NFL!$H260="Indianapolis",+NFL!#REF!,0))</f>
        <v>0</v>
      </c>
      <c r="AP264" s="480">
        <f>IF(+NFL!$F260="Indianapolis",+NFL!#REF!,IF(+NFL!$H260="Indianapolis",+NFL!#REF!,0))</f>
        <v>0</v>
      </c>
      <c r="AQ264" s="72">
        <f>IF(+NFL!$F260="Indianapolis",+NFL!#REF!,IF(+NFL!$H260="Indianapolis",+NFL!#REF!,0))</f>
        <v>0</v>
      </c>
      <c r="AR264" s="81">
        <f>IF(+NFL!$F260="Indianapolis",+NFL!#REF!,IF(+NFL!$H260="Indianapolis",+NFL!#REF!,0))</f>
        <v>0</v>
      </c>
      <c r="AS264" s="96">
        <f>IF(+NFL!$F260="Indianapolis",+NFL!#REF!,IF(+NFL!$H260="Indianapolis",+NFL!#REF!,0))</f>
        <v>0</v>
      </c>
      <c r="AT264" s="70">
        <f>IF(+NFL!$F260="Indianapolis",+NFL!#REF!,IF(+NFL!$H260="Indianapolis",+NFL!#REF!,0))</f>
        <v>0</v>
      </c>
      <c r="AU264" s="81">
        <f>IF(+NFL!$F260="Indianapolis",+NFL!#REF!,IF(+NFL!$H260="Indianapolis",+NFL!#REF!,0))</f>
        <v>0</v>
      </c>
      <c r="AV264" s="96">
        <f>IF(+NFL!$F260="Indianapolis",+NFL!#REF!,IF(+NFL!$H260="Indianapolis",+NFL!#REF!,0))</f>
        <v>0</v>
      </c>
      <c r="AW264" s="70">
        <f>IF(+NFL!$F260="Indianapolis",+NFL!#REF!,IF(+NFL!$H260="Indianapolis",+NFL!#REF!,0))</f>
        <v>0</v>
      </c>
      <c r="AX264" s="96">
        <f>IF(+NFL!$F260="Indianapolis",+NFL!#REF!,IF(+NFL!$H260="Indianapolis",+NFL!#REF!,0))</f>
        <v>0</v>
      </c>
      <c r="AY264" s="81">
        <f>IF(+NFL!$F260="Indianapolis",+NFL!#REF!,IF(+NFL!$H260="Indianapolis",+NFL!#REF!,0))</f>
        <v>0</v>
      </c>
      <c r="AZ264" s="96">
        <f>IF(+NFL!$F260="Indianapolis",+NFL!#REF!,IF(+NFL!$H260="Indianapolis",+NFL!#REF!,0))</f>
        <v>0</v>
      </c>
      <c r="BA264" s="70">
        <f>IF(+NFL!$F260="Indianapolis",+NFL!#REF!,IF(+NFL!$H260="Indianapolis",+NFL!#REF!,0))</f>
        <v>0</v>
      </c>
      <c r="BB264" s="70">
        <f>IF(+NFL!$F260="Indianapolis",+NFL!#REF!,IF(+NFL!$H260="Indianapolis",+NFL!#REF!,0))</f>
        <v>0</v>
      </c>
      <c r="BC264" s="592">
        <f>IF(+NFL!$F260="Indianapolis",+NFL!#REF!,IF(+NFL!$H260="Indianapolis",+NFL!#REF!,0))</f>
        <v>0</v>
      </c>
      <c r="BD264" s="81">
        <f>IF(+NFL!$F260="Indianapolis",+NFL!#REF!,IF(+NFL!$H260="Indianapolis",+NFL!#REF!,0))</f>
        <v>0</v>
      </c>
      <c r="BE264" s="96">
        <f>IF(+NFL!$F260="Indianapolis",+NFL!#REF!,IF(+NFL!$H260="Indianapolis",+NFL!#REF!,0))</f>
        <v>0</v>
      </c>
      <c r="BF264" s="70">
        <f>IF(+NFL!$F260="Indianapolis",+NFL!#REF!,IF(+NFL!$H260="Indianapolis",+NFL!#REF!,0))</f>
        <v>0</v>
      </c>
      <c r="BG264" s="81">
        <f>IF(+NFL!$F260="Indianapolis",+NFL!#REF!,IF(+NFL!$H260="Indianapolis",+NFL!#REF!,0))</f>
        <v>0</v>
      </c>
      <c r="BH264" s="96">
        <f>IF(+NFL!$F260="Indianapolis",+NFL!#REF!,IF(+NFL!$H260="Indianapolis",+NFL!#REF!,0))</f>
        <v>0</v>
      </c>
      <c r="BI264" s="70">
        <f>IF(+NFL!$F260="Indianapolis",+NFL!#REF!,IF(+NFL!$H260="Indianapolis",+NFL!#REF!,0))</f>
        <v>0</v>
      </c>
      <c r="BJ264" s="124">
        <f>IF(+NFL!$F260="Indianapolis",+NFL!#REF!,IF(+NFL!$H260="Indianapolis",+NFL!#REF!,0))</f>
        <v>0</v>
      </c>
      <c r="BK264" s="182">
        <f>IF(+NFL!$F260="Indianapolis",+NFL!#REF!,IF(+NFL!$H260="Indianapolis",+NFL!#REF!,0))</f>
        <v>0</v>
      </c>
    </row>
    <row r="265" spans="1:63" x14ac:dyDescent="0.8">
      <c r="A265" s="70">
        <f>IF(+NFL!$F256="Indianapolis",+NFL!A256,IF(+NFL!$H256="Indianapolis",+NFL!A256,0))</f>
        <v>15</v>
      </c>
      <c r="B265" s="480" t="str">
        <f>IF(+NFL!$F256="Indianapolis",+NFL!B256,IF(+NFL!$H256="Indianapolis",+NFL!B256,0))</f>
        <v>Sun</v>
      </c>
      <c r="C265" s="72">
        <f>IF(+NFL!$F256="Indianapolis",+NFL!C256,IF(+NFL!$H256="Indianapolis",+NFL!C256,0))</f>
        <v>44549</v>
      </c>
      <c r="D265" s="73">
        <f>IF(+NFL!$F256="Indianapolis",+NFL!D256,IF(+NFL!$H256="Indianapolis",+NFL!D256,0))</f>
        <v>0.54166666666666663</v>
      </c>
      <c r="E265" s="70">
        <f>IF(+NFL!$F256="Indianapolis",+NFL!E256,IF(+NFL!$H256="Indianapolis",+NFL!E256,0))</f>
        <v>0</v>
      </c>
      <c r="F265" s="189" t="str">
        <f>IF(+NFL!$F256="Indianapolis",+NFL!F256,IF(+NFL!$H256="Indianapolis",+NFL!F256,0))</f>
        <v>New England</v>
      </c>
      <c r="G265" s="70" t="str">
        <f>IF(+NFL!$F256="Indianapolis",+NFL!G256,IF(+NFL!$H256="Indianapolis",+NFL!G256,0))</f>
        <v>AFCE</v>
      </c>
      <c r="H265" s="189" t="str">
        <f>IF(+NFL!$F256="Indianapolis",+NFL!H256,IF(+NFL!$H256="Indianapolis",+NFL!H256,0))</f>
        <v>Indianapolis</v>
      </c>
      <c r="I265" s="70" t="str">
        <f>IF(+NFL!$F256="Indianapolis",+NFL!I256,IF(+NFL!$H256="Indianapolis",+NFL!I256,0))</f>
        <v>AFCS</v>
      </c>
      <c r="J265" s="496" t="str">
        <f>IF(+NFL!$F256="Indianapolis",+NFL!J256,IF(+NFL!$H256="Indianapolis",+NFL!J256,0))</f>
        <v>Indianapolis</v>
      </c>
      <c r="K265" s="510" t="str">
        <f>IF(+NFL!$F256="Indianapolis",+NFL!K256,IF(+NFL!$H256="Indianapolis",+NFL!K256,0))</f>
        <v>New England</v>
      </c>
      <c r="L265" s="572">
        <f>IF(+NFL!$F256="Indianapolis",+NFL!L256,IF(+NFL!$H256="Indianapolis",+NFL!L256,0))</f>
        <v>2.5</v>
      </c>
      <c r="M265" s="573">
        <f>IF(+NFL!$F256="Indianapolis",+NFL!M256,IF(+NFL!$H256="Indianapolis",+NFL!M256,0))</f>
        <v>46</v>
      </c>
      <c r="N265" s="583" t="str">
        <f>IF(+NFL!$F256="Indianapolis",+NFL!N256,IF(+NFL!$H256="Indianapolis",+NFL!N256,0))</f>
        <v>Indianapolis</v>
      </c>
      <c r="O265" s="584">
        <f>IF(+NFL!$F256="Indianapolis",+NFL!O256,IF(+NFL!$H256="Indianapolis",+NFL!O256,0))</f>
        <v>27</v>
      </c>
      <c r="P265" s="583" t="str">
        <f>IF(+NFL!$F256="Indianapolis",+NFL!P256,IF(+NFL!$H256="Indianapolis",+NFL!P256,0))</f>
        <v>New England</v>
      </c>
      <c r="Q265" s="585">
        <f>IF(+NFL!$F256="Indianapolis",+NFL!Q256,IF(+NFL!$H256="Indianapolis",+NFL!Q256,0))</f>
        <v>17</v>
      </c>
      <c r="R265" s="586" t="str">
        <f>IF(+NFL!$F256="Indianapolis",+NFL!R256,IF(+NFL!$H256="Indianapolis",+NFL!R256,0))</f>
        <v>Indianapolis</v>
      </c>
      <c r="S265" s="585" t="str">
        <f>IF(+NFL!$F256="Indianapolis",+NFL!S256,IF(+NFL!$H256="Indianapolis",+NFL!S256,0))</f>
        <v>New England</v>
      </c>
      <c r="T265" s="587" t="str">
        <f>IF(+NFL!$F256="Indianapolis",+NFL!T256,IF(+NFL!$H256="Indianapolis",+NFL!T256,0))</f>
        <v>New England</v>
      </c>
      <c r="U265" s="585" t="str">
        <f>IF(+NFL!$F256="Indianapolis",+NFL!U256,IF(+NFL!$H256="Indianapolis",+NFL!U256,0))</f>
        <v>L</v>
      </c>
      <c r="V265" s="586">
        <f>IF(+NFL!$F281="Indianapolis",+NFL!#REF!,IF(+NFL!$H281="Indianapolis",+NFL!#REF!,0))</f>
        <v>0</v>
      </c>
      <c r="W265" s="585">
        <f>IF(+NFL!$F281="Indianapolis",+NFL!#REF!,IF(+NFL!$H281="Indianapolis",+NFL!#REF!,0))</f>
        <v>0</v>
      </c>
      <c r="X265" s="587">
        <f>IF(+NFL!$F281="Indianapolis",+NFL!#REF!,IF(+NFL!$H281="Indianapolis",+NFL!#REF!,0))</f>
        <v>0</v>
      </c>
      <c r="Y265" s="585">
        <f>IF(+NFL!$F281="Indianapolis",+NFL!#REF!,IF(+NFL!$H281="Indianapolis",+NFL!#REF!,0))</f>
        <v>0</v>
      </c>
      <c r="Z265" s="586">
        <f>IF(+NFL!$F281="Indianapolis",+NFL!#REF!,IF(+NFL!$H281="Indianapolis",+NFL!#REF!,0))</f>
        <v>0</v>
      </c>
      <c r="AA265" s="585">
        <f>IF(+NFL!$F281="Indianapolis",+NFL!#REF!,IF(+NFL!$H281="Indianapolis",+NFL!#REF!,0))</f>
        <v>0</v>
      </c>
      <c r="AB265" s="124">
        <f>IF(+NFL!$F281="Indianapolis",+NFL!#REF!,IF(+NFL!$H281="Indianapolis",+NFL!#REF!,0))</f>
        <v>0</v>
      </c>
      <c r="AC265" s="182">
        <f>IF(+NFL!$F281="Indianapolis",+NFL!#REF!,IF(+NFL!$H281="Indianapolis",+NFL!#REF!,0))</f>
        <v>0</v>
      </c>
      <c r="AD265" s="496">
        <f>IF(+NFL!$F281="Indianapolis",+NFL!#REF!,IF(+NFL!$H281="Indianapolis",+NFL!#REF!,0))</f>
        <v>0</v>
      </c>
      <c r="AE265" s="565">
        <f>IF(+NFL!$F281="Indianapolis",+NFL!#REF!,IF(+NFL!$H281="Indianapolis",+NFL!#REF!,0))</f>
        <v>0</v>
      </c>
      <c r="AF265" s="496">
        <f>IF(+NFL!$F281="Indianapolis",+NFL!#REF!,IF(+NFL!$H281="Indianapolis",+NFL!#REF!,0))</f>
        <v>0</v>
      </c>
      <c r="AG265" s="565">
        <f>IF(+NFL!$F281="Indianapolis",+NFL!#REF!,IF(+NFL!$H281="Indianapolis",+NFL!#REF!,0))</f>
        <v>0</v>
      </c>
      <c r="AH265" s="496">
        <f>IF(+NFL!$F281="Indianapolis",+NFL!#REF!,IF(+NFL!$H281="Indianapolis",+NFL!#REF!,0))</f>
        <v>0</v>
      </c>
      <c r="AI265" s="565">
        <f>IF(+NFL!$F281="Indianapolis",+NFL!#REF!,IF(+NFL!$H281="Indianapolis",+NFL!#REF!,0))</f>
        <v>0</v>
      </c>
      <c r="AJ265" s="496">
        <f>IF(+NFL!$F281="Indianapolis",+NFL!#REF!,IF(+NFL!$H281="Indianapolis",+NFL!#REF!,0))</f>
        <v>0</v>
      </c>
      <c r="AK265" s="565">
        <f>IF(+NFL!$F281="Indianapolis",+NFL!#REF!,IF(+NFL!$H281="Indianapolis",+NFL!#REF!,0))</f>
        <v>0</v>
      </c>
      <c r="AL265" s="101">
        <f>IF(+NFL!$F281="Indianapolis",+NFL!#REF!,IF(+NFL!$H281="Indianapolis",+NFL!#REF!,0))</f>
        <v>0</v>
      </c>
      <c r="AM265" s="82">
        <f>IF(+NFL!$F281="Indianapolis",+NFL!#REF!,IF(+NFL!$H281="Indianapolis",+NFL!#REF!,0))</f>
        <v>0</v>
      </c>
      <c r="AN265" s="102">
        <f>IF(+NFL!$F281="Indianapolis",+NFL!#REF!,IF(+NFL!$H281="Indianapolis",+NFL!#REF!,0))</f>
        <v>0</v>
      </c>
      <c r="AO265" s="83">
        <f>IF(+NFL!$F281="Indianapolis",+NFL!#REF!,IF(+NFL!$H281="Indianapolis",+NFL!#REF!,0))</f>
        <v>0</v>
      </c>
      <c r="AP265" s="480">
        <f>IF(+NFL!$F281="Indianapolis",+NFL!#REF!,IF(+NFL!$H281="Indianapolis",+NFL!#REF!,0))</f>
        <v>0</v>
      </c>
      <c r="AQ265" s="72">
        <f>IF(+NFL!$F281="Indianapolis",+NFL!#REF!,IF(+NFL!$H281="Indianapolis",+NFL!#REF!,0))</f>
        <v>0</v>
      </c>
      <c r="AR265" s="81">
        <f>IF(+NFL!$F281="Indianapolis",+NFL!#REF!,IF(+NFL!$H281="Indianapolis",+NFL!#REF!,0))</f>
        <v>0</v>
      </c>
      <c r="AS265" s="96">
        <f>IF(+NFL!$F281="Indianapolis",+NFL!#REF!,IF(+NFL!$H281="Indianapolis",+NFL!#REF!,0))</f>
        <v>0</v>
      </c>
      <c r="AT265" s="70">
        <f>IF(+NFL!$F281="Indianapolis",+NFL!#REF!,IF(+NFL!$H281="Indianapolis",+NFL!#REF!,0))</f>
        <v>0</v>
      </c>
      <c r="AU265" s="81">
        <f>IF(+NFL!$F281="Indianapolis",+NFL!#REF!,IF(+NFL!$H281="Indianapolis",+NFL!#REF!,0))</f>
        <v>0</v>
      </c>
      <c r="AV265" s="96">
        <f>IF(+NFL!$F281="Indianapolis",+NFL!#REF!,IF(+NFL!$H281="Indianapolis",+NFL!#REF!,0))</f>
        <v>0</v>
      </c>
      <c r="AW265" s="70">
        <f>IF(+NFL!$F281="Indianapolis",+NFL!#REF!,IF(+NFL!$H281="Indianapolis",+NFL!#REF!,0))</f>
        <v>0</v>
      </c>
      <c r="AX265" s="96">
        <f>IF(+NFL!$F281="Indianapolis",+NFL!#REF!,IF(+NFL!$H281="Indianapolis",+NFL!#REF!,0))</f>
        <v>0</v>
      </c>
      <c r="AY265" s="81">
        <f>IF(+NFL!$F281="Indianapolis",+NFL!#REF!,IF(+NFL!$H281="Indianapolis",+NFL!#REF!,0))</f>
        <v>0</v>
      </c>
      <c r="AZ265" s="96">
        <f>IF(+NFL!$F281="Indianapolis",+NFL!#REF!,IF(+NFL!$H281="Indianapolis",+NFL!#REF!,0))</f>
        <v>0</v>
      </c>
      <c r="BA265" s="70">
        <f>IF(+NFL!$F281="Indianapolis",+NFL!#REF!,IF(+NFL!$H281="Indianapolis",+NFL!#REF!,0))</f>
        <v>0</v>
      </c>
      <c r="BB265" s="70">
        <f>IF(+NFL!$F281="Indianapolis",+NFL!#REF!,IF(+NFL!$H281="Indianapolis",+NFL!#REF!,0))</f>
        <v>0</v>
      </c>
      <c r="BC265" s="592">
        <f>IF(+NFL!$F281="Indianapolis",+NFL!#REF!,IF(+NFL!$H281="Indianapolis",+NFL!#REF!,0))</f>
        <v>0</v>
      </c>
      <c r="BD265" s="81">
        <f>IF(+NFL!$F281="Indianapolis",+NFL!#REF!,IF(+NFL!$H281="Indianapolis",+NFL!#REF!,0))</f>
        <v>0</v>
      </c>
      <c r="BE265" s="96">
        <f>IF(+NFL!$F281="Indianapolis",+NFL!#REF!,IF(+NFL!$H281="Indianapolis",+NFL!#REF!,0))</f>
        <v>0</v>
      </c>
      <c r="BF265" s="70">
        <f>IF(+NFL!$F281="Indianapolis",+NFL!#REF!,IF(+NFL!$H281="Indianapolis",+NFL!#REF!,0))</f>
        <v>0</v>
      </c>
      <c r="BG265" s="81">
        <f>IF(+NFL!$F281="Indianapolis",+NFL!#REF!,IF(+NFL!$H281="Indianapolis",+NFL!#REF!,0))</f>
        <v>0</v>
      </c>
      <c r="BH265" s="96">
        <f>IF(+NFL!$F281="Indianapolis",+NFL!#REF!,IF(+NFL!$H281="Indianapolis",+NFL!#REF!,0))</f>
        <v>0</v>
      </c>
      <c r="BI265" s="70">
        <f>IF(+NFL!$F281="Indianapolis",+NFL!#REF!,IF(+NFL!$H281="Indianapolis",+NFL!#REF!,0))</f>
        <v>0</v>
      </c>
      <c r="BJ265" s="124">
        <f>IF(+NFL!$F281="Indianapolis",+NFL!#REF!,IF(+NFL!$H281="Indianapolis",+NFL!#REF!,0))</f>
        <v>0</v>
      </c>
      <c r="BK265" s="182">
        <f>IF(+NFL!$F281="Indianapolis",+NFL!#REF!,IF(+NFL!$H281="Indianapolis",+NFL!#REF!,0))</f>
        <v>0</v>
      </c>
    </row>
    <row r="266" spans="1:63" x14ac:dyDescent="0.8">
      <c r="A266" s="70">
        <f>IF(+NFL!$F271="Indianapolis",+NFL!A271,IF(+NFL!$H271="Indianapolis",+NFL!A271,0))</f>
        <v>16</v>
      </c>
      <c r="B266" s="480" t="str">
        <f>IF(+NFL!$F271="Indianapolis",+NFL!B271,IF(+NFL!$H271="Indianapolis",+NFL!B271,0))</f>
        <v>Sat</v>
      </c>
      <c r="C266" s="72">
        <f>IF(+NFL!$F271="Indianapolis",+NFL!C271,IF(+NFL!$H271="Indianapolis",+NFL!C271,0))</f>
        <v>44555</v>
      </c>
      <c r="D266" s="73">
        <f>IF(+NFL!$F271="Indianapolis",+NFL!D271,IF(+NFL!$H271="Indianapolis",+NFL!D271,0))</f>
        <v>0.84375</v>
      </c>
      <c r="E266" s="70" t="str">
        <f>IF(+NFL!$F271="Indianapolis",+NFL!E271,IF(+NFL!$H271="Indianapolis",+NFL!E271,0))</f>
        <v>NFL</v>
      </c>
      <c r="F266" s="189" t="str">
        <f>IF(+NFL!$F271="Indianapolis",+NFL!F271,IF(+NFL!$H271="Indianapolis",+NFL!F271,0))</f>
        <v>Indianapolis</v>
      </c>
      <c r="G266" s="70" t="str">
        <f>IF(+NFL!$F271="Indianapolis",+NFL!G271,IF(+NFL!$H271="Indianapolis",+NFL!G271,0))</f>
        <v>AFCS</v>
      </c>
      <c r="H266" s="189" t="str">
        <f>IF(+NFL!$F271="Indianapolis",+NFL!H271,IF(+NFL!$H271="Indianapolis",+NFL!H271,0))</f>
        <v>Arizona</v>
      </c>
      <c r="I266" s="70" t="str">
        <f>IF(+NFL!$F271="Indianapolis",+NFL!I271,IF(+NFL!$H271="Indianapolis",+NFL!I271,0))</f>
        <v>NFCW</v>
      </c>
      <c r="J266" s="496" t="str">
        <f>IF(+NFL!$F271="Indianapolis",+NFL!J271,IF(+NFL!$H271="Indianapolis",+NFL!J271,0))</f>
        <v>Arizona</v>
      </c>
      <c r="K266" s="510" t="str">
        <f>IF(+NFL!$F271="Indianapolis",+NFL!K271,IF(+NFL!$H271="Indianapolis",+NFL!K271,0))</f>
        <v>Indianapolis</v>
      </c>
      <c r="L266" s="572">
        <f>IF(+NFL!$F271="Indianapolis",+NFL!L271,IF(+NFL!$H271="Indianapolis",+NFL!L271,0))</f>
        <v>1</v>
      </c>
      <c r="M266" s="573">
        <f>IF(+NFL!$F271="Indianapolis",+NFL!M271,IF(+NFL!$H271="Indianapolis",+NFL!M271,0))</f>
        <v>49</v>
      </c>
      <c r="N266" s="583" t="str">
        <f>IF(+NFL!$F271="Indianapolis",+NFL!N271,IF(+NFL!$H271="Indianapolis",+NFL!N271,0))</f>
        <v>Indianapolis</v>
      </c>
      <c r="O266" s="584">
        <f>IF(+NFL!$F271="Indianapolis",+NFL!O271,IF(+NFL!$H271="Indianapolis",+NFL!O271,0))</f>
        <v>22</v>
      </c>
      <c r="P266" s="583" t="str">
        <f>IF(+NFL!$F271="Indianapolis",+NFL!P271,IF(+NFL!$H271="Indianapolis",+NFL!P271,0))</f>
        <v>Arizona</v>
      </c>
      <c r="Q266" s="585">
        <f>IF(+NFL!$F271="Indianapolis",+NFL!Q271,IF(+NFL!$H271="Indianapolis",+NFL!Q271,0))</f>
        <v>16</v>
      </c>
      <c r="R266" s="586" t="str">
        <f>IF(+NFL!$F271="Indianapolis",+NFL!R271,IF(+NFL!$H271="Indianapolis",+NFL!R271,0))</f>
        <v>Indianapolis</v>
      </c>
      <c r="S266" s="585" t="str">
        <f>IF(+NFL!$F271="Indianapolis",+NFL!S271,IF(+NFL!$H271="Indianapolis",+NFL!S271,0))</f>
        <v>Arizona</v>
      </c>
      <c r="T266" s="587" t="str">
        <f>IF(+NFL!$F271="Indianapolis",+NFL!T271,IF(+NFL!$H271="Indianapolis",+NFL!T271,0))</f>
        <v>Arizona</v>
      </c>
      <c r="U266" s="585" t="str">
        <f>IF(+NFL!$F271="Indianapolis",+NFL!U271,IF(+NFL!$H271="Indianapolis",+NFL!U271,0))</f>
        <v>L</v>
      </c>
      <c r="V266" s="586">
        <f>IF(+NFL!$F306="Indianapolis",+NFL!#REF!,IF(+NFL!$H306="Indianapolis",+NFL!#REF!,0))</f>
        <v>0</v>
      </c>
      <c r="W266" s="585">
        <f>IF(+NFL!$F306="Indianapolis",+NFL!#REF!,IF(+NFL!$H306="Indianapolis",+NFL!#REF!,0))</f>
        <v>0</v>
      </c>
      <c r="X266" s="587">
        <f>IF(+NFL!$F306="Indianapolis",+NFL!#REF!,IF(+NFL!$H306="Indianapolis",+NFL!#REF!,0))</f>
        <v>0</v>
      </c>
      <c r="Y266" s="585">
        <f>IF(+NFL!$F306="Indianapolis",+NFL!#REF!,IF(+NFL!$H306="Indianapolis",+NFL!#REF!,0))</f>
        <v>0</v>
      </c>
      <c r="Z266" s="586">
        <f>IF(+NFL!$F306="Indianapolis",+NFL!#REF!,IF(+NFL!$H306="Indianapolis",+NFL!#REF!,0))</f>
        <v>0</v>
      </c>
      <c r="AA266" s="585">
        <f>IF(+NFL!$F306="Indianapolis",+NFL!#REF!,IF(+NFL!$H306="Indianapolis",+NFL!#REF!,0))</f>
        <v>0</v>
      </c>
      <c r="AB266" s="124">
        <f>IF(+NFL!$F306="Indianapolis",+NFL!#REF!,IF(+NFL!$H306="Indianapolis",+NFL!#REF!,0))</f>
        <v>0</v>
      </c>
      <c r="AC266" s="182">
        <f>IF(+NFL!$F306="Indianapolis",+NFL!#REF!,IF(+NFL!$H306="Indianapolis",+NFL!#REF!,0))</f>
        <v>0</v>
      </c>
      <c r="AD266" s="496">
        <f>IF(+NFL!$F306="Indianapolis",+NFL!#REF!,IF(+NFL!$H306="Indianapolis",+NFL!#REF!,0))</f>
        <v>0</v>
      </c>
      <c r="AE266" s="565">
        <f>IF(+NFL!$F306="Indianapolis",+NFL!#REF!,IF(+NFL!$H306="Indianapolis",+NFL!#REF!,0))</f>
        <v>0</v>
      </c>
      <c r="AF266" s="496">
        <f>IF(+NFL!$F306="Indianapolis",+NFL!#REF!,IF(+NFL!$H306="Indianapolis",+NFL!#REF!,0))</f>
        <v>0</v>
      </c>
      <c r="AG266" s="565">
        <f>IF(+NFL!$F306="Indianapolis",+NFL!#REF!,IF(+NFL!$H306="Indianapolis",+NFL!#REF!,0))</f>
        <v>0</v>
      </c>
      <c r="AH266" s="496">
        <f>IF(+NFL!$F306="Indianapolis",+NFL!#REF!,IF(+NFL!$H306="Indianapolis",+NFL!#REF!,0))</f>
        <v>0</v>
      </c>
      <c r="AI266" s="565">
        <f>IF(+NFL!$F306="Indianapolis",+NFL!#REF!,IF(+NFL!$H306="Indianapolis",+NFL!#REF!,0))</f>
        <v>0</v>
      </c>
      <c r="AJ266" s="496">
        <f>IF(+NFL!$F306="Indianapolis",+NFL!#REF!,IF(+NFL!$H306="Indianapolis",+NFL!#REF!,0))</f>
        <v>0</v>
      </c>
      <c r="AK266" s="565">
        <f>IF(+NFL!$F306="Indianapolis",+NFL!#REF!,IF(+NFL!$H306="Indianapolis",+NFL!#REF!,0))</f>
        <v>0</v>
      </c>
      <c r="AL266" s="101">
        <f>IF(+NFL!$F306="Indianapolis",+NFL!#REF!,IF(+NFL!$H306="Indianapolis",+NFL!#REF!,0))</f>
        <v>0</v>
      </c>
      <c r="AM266" s="82">
        <f>IF(+NFL!$F306="Indianapolis",+NFL!#REF!,IF(+NFL!$H306="Indianapolis",+NFL!#REF!,0))</f>
        <v>0</v>
      </c>
      <c r="AN266" s="102">
        <f>IF(+NFL!$F306="Indianapolis",+NFL!#REF!,IF(+NFL!$H306="Indianapolis",+NFL!#REF!,0))</f>
        <v>0</v>
      </c>
      <c r="AO266" s="83">
        <f>IF(+NFL!$F306="Indianapolis",+NFL!#REF!,IF(+NFL!$H306="Indianapolis",+NFL!#REF!,0))</f>
        <v>0</v>
      </c>
      <c r="AP266" s="480">
        <f>IF(+NFL!$F306="Indianapolis",+NFL!#REF!,IF(+NFL!$H306="Indianapolis",+NFL!#REF!,0))</f>
        <v>0</v>
      </c>
      <c r="AQ266" s="72">
        <f>IF(+NFL!$F306="Indianapolis",+NFL!#REF!,IF(+NFL!$H306="Indianapolis",+NFL!#REF!,0))</f>
        <v>0</v>
      </c>
      <c r="AR266" s="81">
        <f>IF(+NFL!$F306="Indianapolis",+NFL!#REF!,IF(+NFL!$H306="Indianapolis",+NFL!#REF!,0))</f>
        <v>0</v>
      </c>
      <c r="AS266" s="96">
        <f>IF(+NFL!$F306="Indianapolis",+NFL!#REF!,IF(+NFL!$H306="Indianapolis",+NFL!#REF!,0))</f>
        <v>0</v>
      </c>
      <c r="AT266" s="70">
        <f>IF(+NFL!$F306="Indianapolis",+NFL!#REF!,IF(+NFL!$H306="Indianapolis",+NFL!#REF!,0))</f>
        <v>0</v>
      </c>
      <c r="AU266" s="81">
        <f>IF(+NFL!$F306="Indianapolis",+NFL!#REF!,IF(+NFL!$H306="Indianapolis",+NFL!#REF!,0))</f>
        <v>0</v>
      </c>
      <c r="AV266" s="96">
        <f>IF(+NFL!$F306="Indianapolis",+NFL!#REF!,IF(+NFL!$H306="Indianapolis",+NFL!#REF!,0))</f>
        <v>0</v>
      </c>
      <c r="AW266" s="70">
        <f>IF(+NFL!$F306="Indianapolis",+NFL!#REF!,IF(+NFL!$H306="Indianapolis",+NFL!#REF!,0))</f>
        <v>0</v>
      </c>
      <c r="AX266" s="96">
        <f>IF(+NFL!$F306="Indianapolis",+NFL!#REF!,IF(+NFL!$H306="Indianapolis",+NFL!#REF!,0))</f>
        <v>0</v>
      </c>
      <c r="AY266" s="81">
        <f>IF(+NFL!$F306="Indianapolis",+NFL!#REF!,IF(+NFL!$H306="Indianapolis",+NFL!#REF!,0))</f>
        <v>0</v>
      </c>
      <c r="AZ266" s="96">
        <f>IF(+NFL!$F306="Indianapolis",+NFL!#REF!,IF(+NFL!$H306="Indianapolis",+NFL!#REF!,0))</f>
        <v>0</v>
      </c>
      <c r="BA266" s="70">
        <f>IF(+NFL!$F306="Indianapolis",+NFL!#REF!,IF(+NFL!$H306="Indianapolis",+NFL!#REF!,0))</f>
        <v>0</v>
      </c>
      <c r="BB266" s="70">
        <f>IF(+NFL!$F306="Indianapolis",+NFL!#REF!,IF(+NFL!$H306="Indianapolis",+NFL!#REF!,0))</f>
        <v>0</v>
      </c>
      <c r="BC266" s="592">
        <f>IF(+NFL!$F306="Indianapolis",+NFL!#REF!,IF(+NFL!$H306="Indianapolis",+NFL!#REF!,0))</f>
        <v>0</v>
      </c>
      <c r="BD266" s="81">
        <f>IF(+NFL!$F306="Indianapolis",+NFL!#REF!,IF(+NFL!$H306="Indianapolis",+NFL!#REF!,0))</f>
        <v>0</v>
      </c>
      <c r="BE266" s="96">
        <f>IF(+NFL!$F306="Indianapolis",+NFL!#REF!,IF(+NFL!$H306="Indianapolis",+NFL!#REF!,0))</f>
        <v>0</v>
      </c>
      <c r="BF266" s="70">
        <f>IF(+NFL!$F306="Indianapolis",+NFL!#REF!,IF(+NFL!$H306="Indianapolis",+NFL!#REF!,0))</f>
        <v>0</v>
      </c>
      <c r="BG266" s="81">
        <f>IF(+NFL!$F306="Indianapolis",+NFL!#REF!,IF(+NFL!$H306="Indianapolis",+NFL!#REF!,0))</f>
        <v>0</v>
      </c>
      <c r="BH266" s="96">
        <f>IF(+NFL!$F306="Indianapolis",+NFL!#REF!,IF(+NFL!$H306="Indianapolis",+NFL!#REF!,0))</f>
        <v>0</v>
      </c>
      <c r="BI266" s="70">
        <f>IF(+NFL!$F306="Indianapolis",+NFL!#REF!,IF(+NFL!$H306="Indianapolis",+NFL!#REF!,0))</f>
        <v>0</v>
      </c>
      <c r="BJ266" s="124">
        <f>IF(+NFL!$F306="Indianapolis",+NFL!#REF!,IF(+NFL!$H306="Indianapolis",+NFL!#REF!,0))</f>
        <v>0</v>
      </c>
      <c r="BK266" s="182">
        <f>IF(+NFL!$F306="Indianapolis",+NFL!#REF!,IF(+NFL!$H306="Indianapolis",+NFL!#REF!,0))</f>
        <v>0</v>
      </c>
    </row>
    <row r="267" spans="1:63" x14ac:dyDescent="0.8">
      <c r="A267" s="70">
        <f>IF(+NFL!$F290="Indianapolis",+NFL!A290,IF(+NFL!$H290="Indianapolis",+NFL!A290,0))</f>
        <v>17</v>
      </c>
      <c r="B267" s="480" t="str">
        <f>IF(+NFL!$F290="Indianapolis",+NFL!B290,IF(+NFL!$H290="Indianapolis",+NFL!B290,0))</f>
        <v>Sat</v>
      </c>
      <c r="C267" s="72">
        <f>IF(+NFL!$F290="Indianapolis",+NFL!C290,IF(+NFL!$H290="Indianapolis",+NFL!C290,0))</f>
        <v>44563</v>
      </c>
      <c r="D267" s="73">
        <f>IF(+NFL!$F290="Indianapolis",+NFL!D290,IF(+NFL!$H290="Indianapolis",+NFL!D290,0))</f>
        <v>0.54166666666666663</v>
      </c>
      <c r="E267" s="70" t="str">
        <f>IF(+NFL!$F290="Indianapolis",+NFL!E290,IF(+NFL!$H290="Indianapolis",+NFL!E290,0))</f>
        <v>CBS</v>
      </c>
      <c r="F267" s="189" t="str">
        <f>IF(+NFL!$F290="Indianapolis",+NFL!F290,IF(+NFL!$H290="Indianapolis",+NFL!F290,0))</f>
        <v>Las Vegas</v>
      </c>
      <c r="G267" s="70" t="str">
        <f>IF(+NFL!$F290="Indianapolis",+NFL!G290,IF(+NFL!$H290="Indianapolis",+NFL!G290,0))</f>
        <v>AFCW</v>
      </c>
      <c r="H267" s="189" t="str">
        <f>IF(+NFL!$F290="Indianapolis",+NFL!H290,IF(+NFL!$H290="Indianapolis",+NFL!H290,0))</f>
        <v>Indianapolis</v>
      </c>
      <c r="I267" s="70" t="str">
        <f>IF(+NFL!$F290="Indianapolis",+NFL!I290,IF(+NFL!$H290="Indianapolis",+NFL!I290,0))</f>
        <v>AFCS</v>
      </c>
      <c r="J267" s="496" t="str">
        <f>IF(+NFL!$F290="Indianapolis",+NFL!J290,IF(+NFL!$H290="Indianapolis",+NFL!J290,0))</f>
        <v>Indianapolis</v>
      </c>
      <c r="K267" s="510" t="str">
        <f>IF(+NFL!$F290="Indianapolis",+NFL!K290,IF(+NFL!$H290="Indianapolis",+NFL!K290,0))</f>
        <v>Las Vegas</v>
      </c>
      <c r="L267" s="572">
        <f>IF(+NFL!$F290="Indianapolis",+NFL!L290,IF(+NFL!$H290="Indianapolis",+NFL!L290,0))</f>
        <v>8.5</v>
      </c>
      <c r="M267" s="573">
        <f>IF(+NFL!$F290="Indianapolis",+NFL!M290,IF(+NFL!$H290="Indianapolis",+NFL!M290,0))</f>
        <v>46.5</v>
      </c>
      <c r="N267" s="583" t="str">
        <f>IF(+NFL!$F290="Indianapolis",+NFL!N290,IF(+NFL!$H290="Indianapolis",+NFL!N290,0))</f>
        <v>Las Vegas</v>
      </c>
      <c r="O267" s="584">
        <f>IF(+NFL!$F290="Indianapolis",+NFL!O290,IF(+NFL!$H290="Indianapolis",+NFL!O290,0))</f>
        <v>23</v>
      </c>
      <c r="P267" s="583" t="str">
        <f>IF(+NFL!$F290="Indianapolis",+NFL!P290,IF(+NFL!$H290="Indianapolis",+NFL!P290,0))</f>
        <v>Indianapolis</v>
      </c>
      <c r="Q267" s="585">
        <f>IF(+NFL!$F290="Indianapolis",+NFL!Q290,IF(+NFL!$H290="Indianapolis",+NFL!Q290,0))</f>
        <v>20</v>
      </c>
      <c r="R267" s="586" t="str">
        <f>IF(+NFL!$F290="Indianapolis",+NFL!R290,IF(+NFL!$H290="Indianapolis",+NFL!R290,0))</f>
        <v>Las Vegas</v>
      </c>
      <c r="S267" s="585" t="str">
        <f>IF(+NFL!$F290="Indianapolis",+NFL!S290,IF(+NFL!$H290="Indianapolis",+NFL!S290,0))</f>
        <v>Indianapolis</v>
      </c>
      <c r="T267" s="587">
        <f>IF(+NFL!$F290="Indianapolis",+NFL!T290,IF(+NFL!$H290="Indianapolis",+NFL!T290,0))</f>
        <v>0</v>
      </c>
      <c r="U267" s="585" t="str">
        <f>IF(+NFL!$F290="Indianapolis",+NFL!U290,IF(+NFL!$H290="Indianapolis",+NFL!U290,0))</f>
        <v>L</v>
      </c>
      <c r="V267" s="586">
        <f>IF(+NFL!$F312="Indianapolis",+NFL!#REF!,IF(+NFL!$H312="Indianapolis",+NFL!#REF!,0))</f>
        <v>0</v>
      </c>
      <c r="W267" s="585">
        <f>IF(+NFL!$F312="Indianapolis",+NFL!#REF!,IF(+NFL!$H312="Indianapolis",+NFL!#REF!,0))</f>
        <v>0</v>
      </c>
      <c r="X267" s="587">
        <f>IF(+NFL!$F312="Indianapolis",+NFL!#REF!,IF(+NFL!$H312="Indianapolis",+NFL!#REF!,0))</f>
        <v>0</v>
      </c>
      <c r="Y267" s="585">
        <f>IF(+NFL!$F312="Indianapolis",+NFL!#REF!,IF(+NFL!$H312="Indianapolis",+NFL!#REF!,0))</f>
        <v>0</v>
      </c>
      <c r="Z267" s="586">
        <f>IF(+NFL!$F312="Indianapolis",+NFL!#REF!,IF(+NFL!$H312="Indianapolis",+NFL!#REF!,0))</f>
        <v>0</v>
      </c>
      <c r="AA267" s="585">
        <f>IF(+NFL!$F312="Indianapolis",+NFL!#REF!,IF(+NFL!$H312="Indianapolis",+NFL!#REF!,0))</f>
        <v>0</v>
      </c>
      <c r="AB267" s="124">
        <f>IF(+NFL!$F312="Indianapolis",+NFL!#REF!,IF(+NFL!$H312="Indianapolis",+NFL!#REF!,0))</f>
        <v>0</v>
      </c>
      <c r="AC267" s="182">
        <f>IF(+NFL!$F312="Indianapolis",+NFL!#REF!,IF(+NFL!$H312="Indianapolis",+NFL!#REF!,0))</f>
        <v>0</v>
      </c>
      <c r="AD267" s="496">
        <f>IF(+NFL!$F312="Indianapolis",+NFL!#REF!,IF(+NFL!$H312="Indianapolis",+NFL!#REF!,0))</f>
        <v>0</v>
      </c>
      <c r="AE267" s="565">
        <f>IF(+NFL!$F312="Indianapolis",+NFL!#REF!,IF(+NFL!$H312="Indianapolis",+NFL!#REF!,0))</f>
        <v>0</v>
      </c>
      <c r="AF267" s="496">
        <f>IF(+NFL!$F312="Indianapolis",+NFL!#REF!,IF(+NFL!$H312="Indianapolis",+NFL!#REF!,0))</f>
        <v>0</v>
      </c>
      <c r="AG267" s="565">
        <f>IF(+NFL!$F312="Indianapolis",+NFL!#REF!,IF(+NFL!$H312="Indianapolis",+NFL!#REF!,0))</f>
        <v>0</v>
      </c>
      <c r="AH267" s="496">
        <f>IF(+NFL!$F312="Indianapolis",+NFL!#REF!,IF(+NFL!$H312="Indianapolis",+NFL!#REF!,0))</f>
        <v>0</v>
      </c>
      <c r="AI267" s="565">
        <f>IF(+NFL!$F312="Indianapolis",+NFL!#REF!,IF(+NFL!$H312="Indianapolis",+NFL!#REF!,0))</f>
        <v>0</v>
      </c>
      <c r="AJ267" s="496">
        <f>IF(+NFL!$F312="Indianapolis",+NFL!#REF!,IF(+NFL!$H312="Indianapolis",+NFL!#REF!,0))</f>
        <v>0</v>
      </c>
      <c r="AK267" s="565">
        <f>IF(+NFL!$F312="Indianapolis",+NFL!#REF!,IF(+NFL!$H312="Indianapolis",+NFL!#REF!,0))</f>
        <v>0</v>
      </c>
      <c r="AL267" s="101">
        <f>IF(+NFL!$F312="Indianapolis",+NFL!#REF!,IF(+NFL!$H312="Indianapolis",+NFL!#REF!,0))</f>
        <v>0</v>
      </c>
      <c r="AM267" s="82">
        <f>IF(+NFL!$F312="Indianapolis",+NFL!#REF!,IF(+NFL!$H312="Indianapolis",+NFL!#REF!,0))</f>
        <v>0</v>
      </c>
      <c r="AN267" s="102">
        <f>IF(+NFL!$F312="Indianapolis",+NFL!#REF!,IF(+NFL!$H312="Indianapolis",+NFL!#REF!,0))</f>
        <v>0</v>
      </c>
      <c r="AO267" s="83">
        <f>IF(+NFL!$F312="Indianapolis",+NFL!#REF!,IF(+NFL!$H312="Indianapolis",+NFL!#REF!,0))</f>
        <v>0</v>
      </c>
      <c r="AP267" s="480">
        <f>IF(+NFL!$F312="Indianapolis",+NFL!#REF!,IF(+NFL!$H312="Indianapolis",+NFL!#REF!,0))</f>
        <v>0</v>
      </c>
      <c r="AQ267" s="72">
        <f>IF(+NFL!$F312="Indianapolis",+NFL!#REF!,IF(+NFL!$H312="Indianapolis",+NFL!#REF!,0))</f>
        <v>0</v>
      </c>
      <c r="AR267" s="81">
        <f>IF(+NFL!$F312="Indianapolis",+NFL!#REF!,IF(+NFL!$H312="Indianapolis",+NFL!#REF!,0))</f>
        <v>0</v>
      </c>
      <c r="AS267" s="96">
        <f>IF(+NFL!$F312="Indianapolis",+NFL!#REF!,IF(+NFL!$H312="Indianapolis",+NFL!#REF!,0))</f>
        <v>0</v>
      </c>
      <c r="AT267" s="70">
        <f>IF(+NFL!$F312="Indianapolis",+NFL!#REF!,IF(+NFL!$H312="Indianapolis",+NFL!#REF!,0))</f>
        <v>0</v>
      </c>
      <c r="AU267" s="81">
        <f>IF(+NFL!$F312="Indianapolis",+NFL!#REF!,IF(+NFL!$H312="Indianapolis",+NFL!#REF!,0))</f>
        <v>0</v>
      </c>
      <c r="AV267" s="96">
        <f>IF(+NFL!$F312="Indianapolis",+NFL!#REF!,IF(+NFL!$H312="Indianapolis",+NFL!#REF!,0))</f>
        <v>0</v>
      </c>
      <c r="AW267" s="70">
        <f>IF(+NFL!$F312="Indianapolis",+NFL!#REF!,IF(+NFL!$H312="Indianapolis",+NFL!#REF!,0))</f>
        <v>0</v>
      </c>
      <c r="AX267" s="96">
        <f>IF(+NFL!$F312="Indianapolis",+NFL!#REF!,IF(+NFL!$H312="Indianapolis",+NFL!#REF!,0))</f>
        <v>0</v>
      </c>
      <c r="AY267" s="81">
        <f>IF(+NFL!$F312="Indianapolis",+NFL!#REF!,IF(+NFL!$H312="Indianapolis",+NFL!#REF!,0))</f>
        <v>0</v>
      </c>
      <c r="AZ267" s="96">
        <f>IF(+NFL!$F312="Indianapolis",+NFL!#REF!,IF(+NFL!$H312="Indianapolis",+NFL!#REF!,0))</f>
        <v>0</v>
      </c>
      <c r="BA267" s="70">
        <f>IF(+NFL!$F312="Indianapolis",+NFL!#REF!,IF(+NFL!$H312="Indianapolis",+NFL!#REF!,0))</f>
        <v>0</v>
      </c>
      <c r="BB267" s="70">
        <f>IF(+NFL!$F312="Indianapolis",+NFL!#REF!,IF(+NFL!$H312="Indianapolis",+NFL!#REF!,0))</f>
        <v>0</v>
      </c>
      <c r="BC267" s="592">
        <f>IF(+NFL!$F312="Indianapolis",+NFL!#REF!,IF(+NFL!$H312="Indianapolis",+NFL!#REF!,0))</f>
        <v>0</v>
      </c>
      <c r="BD267" s="81">
        <f>IF(+NFL!$F312="Indianapolis",+NFL!#REF!,IF(+NFL!$H312="Indianapolis",+NFL!#REF!,0))</f>
        <v>0</v>
      </c>
      <c r="BE267" s="96">
        <f>IF(+NFL!$F312="Indianapolis",+NFL!#REF!,IF(+NFL!$H312="Indianapolis",+NFL!#REF!,0))</f>
        <v>0</v>
      </c>
      <c r="BF267" s="70">
        <f>IF(+NFL!$F312="Indianapolis",+NFL!#REF!,IF(+NFL!$H312="Indianapolis",+NFL!#REF!,0))</f>
        <v>0</v>
      </c>
      <c r="BG267" s="81">
        <f>IF(+NFL!$F312="Indianapolis",+NFL!#REF!,IF(+NFL!$H312="Indianapolis",+NFL!#REF!,0))</f>
        <v>0</v>
      </c>
      <c r="BH267" s="96">
        <f>IF(+NFL!$F312="Indianapolis",+NFL!#REF!,IF(+NFL!$H312="Indianapolis",+NFL!#REF!,0))</f>
        <v>0</v>
      </c>
      <c r="BI267" s="70">
        <f>IF(+NFL!$F312="Indianapolis",+NFL!#REF!,IF(+NFL!$H312="Indianapolis",+NFL!#REF!,0))</f>
        <v>0</v>
      </c>
      <c r="BJ267" s="124">
        <f>IF(+NFL!$F312="Indianapolis",+NFL!#REF!,IF(+NFL!$H312="Indianapolis",+NFL!#REF!,0))</f>
        <v>0</v>
      </c>
      <c r="BK267" s="182">
        <f>IF(+NFL!$F312="Indianapolis",+NFL!#REF!,IF(+NFL!$H312="Indianapolis",+NFL!#REF!,0))</f>
        <v>0</v>
      </c>
    </row>
    <row r="268" spans="1:63" x14ac:dyDescent="0.8">
      <c r="A268" s="70">
        <f>IF(+NFL!$F310="Indianapolis",+NFL!A310,IF(+NFL!$H310="Indianapolis",+NFL!A310,0))</f>
        <v>18</v>
      </c>
      <c r="B268" s="480" t="str">
        <f>IF(+NFL!$F310="Indianapolis",+NFL!B310,IF(+NFL!$H310="Indianapolis",+NFL!B310,0))</f>
        <v>Sun</v>
      </c>
      <c r="C268" s="72">
        <f>IF(+NFL!$F310="Indianapolis",+NFL!C310,IF(+NFL!$H310="Indianapolis",+NFL!C310,0))</f>
        <v>44570</v>
      </c>
      <c r="D268" s="73">
        <f>IF(+NFL!$F310="Indianapolis",+NFL!D310,IF(+NFL!$H310="Indianapolis",+NFL!D310,0))</f>
        <v>0.54166666666666663</v>
      </c>
      <c r="E268" s="70" t="str">
        <f>IF(+NFL!$F310="Indianapolis",+NFL!E310,IF(+NFL!$H310="Indianapolis",+NFL!E310,0))</f>
        <v>CBS</v>
      </c>
      <c r="F268" s="189" t="str">
        <f>IF(+NFL!$F310="Indianapolis",+NFL!F310,IF(+NFL!$H310="Indianapolis",+NFL!F310,0))</f>
        <v>Indianapolis</v>
      </c>
      <c r="G268" s="70" t="str">
        <f>IF(+NFL!$F310="Indianapolis",+NFL!G310,IF(+NFL!$H310="Indianapolis",+NFL!G310,0))</f>
        <v>AFCS</v>
      </c>
      <c r="H268" s="189" t="str">
        <f>IF(+NFL!$F310="Indianapolis",+NFL!H310,IF(+NFL!$H310="Indianapolis",+NFL!H310,0))</f>
        <v>Jacksonville</v>
      </c>
      <c r="I268" s="70" t="str">
        <f>IF(+NFL!$F310="Indianapolis",+NFL!I310,IF(+NFL!$H310="Indianapolis",+NFL!I310,0))</f>
        <v>AFCS</v>
      </c>
      <c r="J268" s="496" t="str">
        <f>IF(+NFL!$F310="Indianapolis",+NFL!J310,IF(+NFL!$H310="Indianapolis",+NFL!J310,0))</f>
        <v>Indianapolis</v>
      </c>
      <c r="K268" s="510" t="str">
        <f>IF(+NFL!$F310="Indianapolis",+NFL!K310,IF(+NFL!$H310="Indianapolis",+NFL!K310,0))</f>
        <v>Jacksonville</v>
      </c>
      <c r="L268" s="572">
        <f>IF(+NFL!$F310="Indianapolis",+NFL!L310,IF(+NFL!$H310="Indianapolis",+NFL!L310,0))</f>
        <v>14</v>
      </c>
      <c r="M268" s="573">
        <f>IF(+NFL!$F310="Indianapolis",+NFL!M310,IF(+NFL!$H310="Indianapolis",+NFL!M310,0))</f>
        <v>45</v>
      </c>
      <c r="N268" s="583" t="str">
        <f>IF(+NFL!$F310="Indianapolis",+NFL!N310,IF(+NFL!$H310="Indianapolis",+NFL!N310,0))</f>
        <v>Jacksonville</v>
      </c>
      <c r="O268" s="584">
        <f>IF(+NFL!$F310="Indianapolis",+NFL!O310,IF(+NFL!$H310="Indianapolis",+NFL!O310,0))</f>
        <v>26</v>
      </c>
      <c r="P268" s="583" t="str">
        <f>IF(+NFL!$F310="Indianapolis",+NFL!P310,IF(+NFL!$H310="Indianapolis",+NFL!P310,0))</f>
        <v>Indianapolis</v>
      </c>
      <c r="Q268" s="585">
        <f>IF(+NFL!$F310="Indianapolis",+NFL!Q310,IF(+NFL!$H310="Indianapolis",+NFL!Q310,0))</f>
        <v>11</v>
      </c>
      <c r="R268" s="586" t="str">
        <f>IF(+NFL!$F310="Indianapolis",+NFL!R310,IF(+NFL!$H310="Indianapolis",+NFL!R310,0))</f>
        <v>Jacksonville</v>
      </c>
      <c r="S268" s="585" t="str">
        <f>IF(+NFL!$F310="Indianapolis",+NFL!S310,IF(+NFL!$H310="Indianapolis",+NFL!S310,0))</f>
        <v>Indianapolis</v>
      </c>
      <c r="T268" s="587">
        <f>IF(+NFL!$F310="Indianapolis",+NFL!T310,IF(+NFL!$H310="Indianapolis",+NFL!T310,0))</f>
        <v>0</v>
      </c>
      <c r="U268" s="585" t="str">
        <f>IF(+NFL!$F310="Indianapolis",+NFL!U310,IF(+NFL!$H310="Indianapolis",+NFL!U310,0))</f>
        <v>L</v>
      </c>
      <c r="V268" s="586">
        <f>IF(+NFL!$F339="Indianapolis",+NFL!#REF!,IF(+NFL!$H339="Indianapolis",+NFL!#REF!,0))</f>
        <v>0</v>
      </c>
      <c r="W268" s="585">
        <f>IF(+NFL!$F339="Indianapolis",+NFL!#REF!,IF(+NFL!$H339="Indianapolis",+NFL!#REF!,0))</f>
        <v>0</v>
      </c>
      <c r="X268" s="587">
        <f>IF(+NFL!$F339="Indianapolis",+NFL!#REF!,IF(+NFL!$H339="Indianapolis",+NFL!#REF!,0))</f>
        <v>0</v>
      </c>
      <c r="Y268" s="585">
        <f>IF(+NFL!$F339="Indianapolis",+NFL!#REF!,IF(+NFL!$H339="Indianapolis",+NFL!#REF!,0))</f>
        <v>0</v>
      </c>
      <c r="Z268" s="586">
        <f>IF(+NFL!$F339="Indianapolis",+NFL!#REF!,IF(+NFL!$H339="Indianapolis",+NFL!#REF!,0))</f>
        <v>0</v>
      </c>
      <c r="AA268" s="585">
        <f>IF(+NFL!$F339="Indianapolis",+NFL!#REF!,IF(+NFL!$H339="Indianapolis",+NFL!#REF!,0))</f>
        <v>0</v>
      </c>
      <c r="AB268" s="124">
        <f>IF(+NFL!$F339="Indianapolis",+NFL!#REF!,IF(+NFL!$H339="Indianapolis",+NFL!#REF!,0))</f>
        <v>0</v>
      </c>
      <c r="AC268" s="182">
        <f>IF(+NFL!$F339="Indianapolis",+NFL!#REF!,IF(+NFL!$H339="Indianapolis",+NFL!#REF!,0))</f>
        <v>0</v>
      </c>
      <c r="AD268" s="496">
        <f>IF(+NFL!$F339="Indianapolis",+NFL!#REF!,IF(+NFL!$H339="Indianapolis",+NFL!#REF!,0))</f>
        <v>0</v>
      </c>
      <c r="AE268" s="565">
        <f>IF(+NFL!$F339="Indianapolis",+NFL!#REF!,IF(+NFL!$H339="Indianapolis",+NFL!#REF!,0))</f>
        <v>0</v>
      </c>
      <c r="AF268" s="496">
        <f>IF(+NFL!$F339="Indianapolis",+NFL!#REF!,IF(+NFL!$H339="Indianapolis",+NFL!#REF!,0))</f>
        <v>0</v>
      </c>
      <c r="AG268" s="565">
        <f>IF(+NFL!$F339="Indianapolis",+NFL!#REF!,IF(+NFL!$H339="Indianapolis",+NFL!#REF!,0))</f>
        <v>0</v>
      </c>
      <c r="AH268" s="496">
        <f>IF(+NFL!$F339="Indianapolis",+NFL!#REF!,IF(+NFL!$H339="Indianapolis",+NFL!#REF!,0))</f>
        <v>0</v>
      </c>
      <c r="AI268" s="565">
        <f>IF(+NFL!$F339="Indianapolis",+NFL!#REF!,IF(+NFL!$H339="Indianapolis",+NFL!#REF!,0))</f>
        <v>0</v>
      </c>
      <c r="AJ268" s="496">
        <f>IF(+NFL!$F339="Indianapolis",+NFL!#REF!,IF(+NFL!$H339="Indianapolis",+NFL!#REF!,0))</f>
        <v>0</v>
      </c>
      <c r="AK268" s="565">
        <f>IF(+NFL!$F339="Indianapolis",+NFL!#REF!,IF(+NFL!$H339="Indianapolis",+NFL!#REF!,0))</f>
        <v>0</v>
      </c>
      <c r="AL268" s="101">
        <f>IF(+NFL!$F339="Indianapolis",+NFL!#REF!,IF(+NFL!$H339="Indianapolis",+NFL!#REF!,0))</f>
        <v>0</v>
      </c>
      <c r="AM268" s="82">
        <f>IF(+NFL!$F339="Indianapolis",+NFL!#REF!,IF(+NFL!$H339="Indianapolis",+NFL!#REF!,0))</f>
        <v>0</v>
      </c>
      <c r="AN268" s="102">
        <f>IF(+NFL!$F339="Indianapolis",+NFL!#REF!,IF(+NFL!$H339="Indianapolis",+NFL!#REF!,0))</f>
        <v>0</v>
      </c>
      <c r="AO268" s="83">
        <f>IF(+NFL!$F339="Indianapolis",+NFL!#REF!,IF(+NFL!$H339="Indianapolis",+NFL!#REF!,0))</f>
        <v>0</v>
      </c>
      <c r="AP268" s="480">
        <f>IF(+NFL!$F339="Indianapolis",+NFL!#REF!,IF(+NFL!$H339="Indianapolis",+NFL!#REF!,0))</f>
        <v>0</v>
      </c>
      <c r="AQ268" s="72">
        <f>IF(+NFL!$F339="Indianapolis",+NFL!#REF!,IF(+NFL!$H339="Indianapolis",+NFL!#REF!,0))</f>
        <v>0</v>
      </c>
      <c r="AR268" s="81">
        <f>IF(+NFL!$F339="Indianapolis",+NFL!#REF!,IF(+NFL!$H339="Indianapolis",+NFL!#REF!,0))</f>
        <v>0</v>
      </c>
      <c r="AS268" s="96">
        <f>IF(+NFL!$F339="Indianapolis",+NFL!#REF!,IF(+NFL!$H339="Indianapolis",+NFL!#REF!,0))</f>
        <v>0</v>
      </c>
      <c r="AT268" s="70">
        <f>IF(+NFL!$F339="Indianapolis",+NFL!#REF!,IF(+NFL!$H339="Indianapolis",+NFL!#REF!,0))</f>
        <v>0</v>
      </c>
      <c r="AU268" s="81">
        <f>IF(+NFL!$F339="Indianapolis",+NFL!#REF!,IF(+NFL!$H339="Indianapolis",+NFL!#REF!,0))</f>
        <v>0</v>
      </c>
      <c r="AV268" s="96">
        <f>IF(+NFL!$F339="Indianapolis",+NFL!#REF!,IF(+NFL!$H339="Indianapolis",+NFL!#REF!,0))</f>
        <v>0</v>
      </c>
      <c r="AW268" s="70">
        <f>IF(+NFL!$F339="Indianapolis",+NFL!#REF!,IF(+NFL!$H339="Indianapolis",+NFL!#REF!,0))</f>
        <v>0</v>
      </c>
      <c r="AX268" s="96">
        <f>IF(+NFL!$F339="Indianapolis",+NFL!#REF!,IF(+NFL!$H339="Indianapolis",+NFL!#REF!,0))</f>
        <v>0</v>
      </c>
      <c r="AY268" s="81">
        <f>IF(+NFL!$F339="Indianapolis",+NFL!#REF!,IF(+NFL!$H339="Indianapolis",+NFL!#REF!,0))</f>
        <v>0</v>
      </c>
      <c r="AZ268" s="96">
        <f>IF(+NFL!$F339="Indianapolis",+NFL!#REF!,IF(+NFL!$H339="Indianapolis",+NFL!#REF!,0))</f>
        <v>0</v>
      </c>
      <c r="BA268" s="70">
        <f>IF(+NFL!$F339="Indianapolis",+NFL!#REF!,IF(+NFL!$H339="Indianapolis",+NFL!#REF!,0))</f>
        <v>0</v>
      </c>
      <c r="BB268" s="70">
        <f>IF(+NFL!$F339="Indianapolis",+NFL!#REF!,IF(+NFL!$H339="Indianapolis",+NFL!#REF!,0))</f>
        <v>0</v>
      </c>
      <c r="BC268" s="592">
        <f>IF(+NFL!$F339="Indianapolis",+NFL!#REF!,IF(+NFL!$H339="Indianapolis",+NFL!#REF!,0))</f>
        <v>0</v>
      </c>
      <c r="BD268" s="81">
        <f>IF(+NFL!$F339="Indianapolis",+NFL!#REF!,IF(+NFL!$H339="Indianapolis",+NFL!#REF!,0))</f>
        <v>0</v>
      </c>
      <c r="BE268" s="96">
        <f>IF(+NFL!$F339="Indianapolis",+NFL!#REF!,IF(+NFL!$H339="Indianapolis",+NFL!#REF!,0))</f>
        <v>0</v>
      </c>
      <c r="BF268" s="70">
        <f>IF(+NFL!$F339="Indianapolis",+NFL!#REF!,IF(+NFL!$H339="Indianapolis",+NFL!#REF!,0))</f>
        <v>0</v>
      </c>
      <c r="BG268" s="81">
        <f>IF(+NFL!$F339="Indianapolis",+NFL!#REF!,IF(+NFL!$H339="Indianapolis",+NFL!#REF!,0))</f>
        <v>0</v>
      </c>
      <c r="BH268" s="96">
        <f>IF(+NFL!$F339="Indianapolis",+NFL!#REF!,IF(+NFL!$H339="Indianapolis",+NFL!#REF!,0))</f>
        <v>0</v>
      </c>
      <c r="BI268" s="70">
        <f>IF(+NFL!$F339="Indianapolis",+NFL!#REF!,IF(+NFL!$H339="Indianapolis",+NFL!#REF!,0))</f>
        <v>0</v>
      </c>
      <c r="BJ268" s="124">
        <f>IF(+NFL!$F339="Indianapolis",+NFL!#REF!,IF(+NFL!$H339="Indianapolis",+NFL!#REF!,0))</f>
        <v>0</v>
      </c>
      <c r="BK268" s="182">
        <f>IF(+NFL!$F339="Indianapolis",+NFL!#REF!,IF(+NFL!$H339="Indianapolis",+NFL!#REF!,0))</f>
        <v>0</v>
      </c>
    </row>
    <row r="269" spans="1:63" x14ac:dyDescent="0.8">
      <c r="F269" s="1311" t="str">
        <f>F270</f>
        <v>Jacksonville</v>
      </c>
      <c r="G269" s="1312"/>
      <c r="H269" s="1312"/>
      <c r="I269" s="1313"/>
      <c r="L269" s="572"/>
      <c r="M269" s="573"/>
      <c r="N269" s="583"/>
      <c r="P269" s="583"/>
      <c r="R269" s="586"/>
      <c r="S269" s="585"/>
      <c r="T269" s="587"/>
      <c r="X269" s="587"/>
      <c r="AL269" s="100"/>
      <c r="AY269" s="81"/>
      <c r="AZ269" s="96"/>
      <c r="BA269" s="70"/>
      <c r="BB269" s="70"/>
      <c r="BF269" s="70"/>
    </row>
    <row r="270" spans="1:63" x14ac:dyDescent="0.8">
      <c r="A270" s="70">
        <f>IF(+NFL!$F5="Jacksonville",+NFL!A5,IF(+NFL!$H5="Jacksonville",+NFL!A5,0))</f>
        <v>1</v>
      </c>
      <c r="B270" s="480" t="str">
        <f>IF(+NFL!$F5="Jacksonville",+NFL!B5,IF(+NFL!$H5="Jacksonville",+NFL!B5,0))</f>
        <v>Sun</v>
      </c>
      <c r="C270" s="72">
        <f>IF(+NFL!$F5="Jacksonville",+NFL!C5,IF(+NFL!$H5="Jacksonville",+NFL!C5,0))</f>
        <v>44451</v>
      </c>
      <c r="D270" s="73">
        <f>IF(+NFL!$F5="Jacksonville",+NFL!D5,IF(+NFL!$H5="Jacksonville",+NFL!D5,0))</f>
        <v>0.54166666666666663</v>
      </c>
      <c r="E270" s="70" t="str">
        <f>IF(+NFL!$F5="Jacksonville",+NFL!E5,IF(+NFL!$H5="Jacksonville",+NFL!E5,0))</f>
        <v>CBS</v>
      </c>
      <c r="F270" s="176" t="str">
        <f>IF(+NFL!$F5="Jacksonville",+NFL!F5,IF(+NFL!$H5="Jacksonville",+NFL!F5,0))</f>
        <v>Jacksonville</v>
      </c>
      <c r="G270" s="70" t="str">
        <f>IF(+NFL!$F5="Jacksonville",+NFL!G5,IF(+NFL!$H5="Jacksonville",+NFL!G5,0))</f>
        <v>AFCS</v>
      </c>
      <c r="H270" s="176" t="str">
        <f>IF(+NFL!$F5="Jacksonville",+NFL!H5,IF(+NFL!$H5="Jacksonville",+NFL!H5,0))</f>
        <v>Houston</v>
      </c>
      <c r="I270" s="70" t="str">
        <f>IF(+NFL!$F5="Jacksonville",+NFL!I5,IF(+NFL!$H5="Jacksonville",+NFL!I5,0))</f>
        <v>AFCS</v>
      </c>
      <c r="J270" s="496" t="str">
        <f>IF(+NFL!$F5="Jacksonville",+NFL!J5,IF(+NFL!$H5="Jacksonville",+NFL!J5,0))</f>
        <v>Jacksonville</v>
      </c>
      <c r="K270" s="510" t="str">
        <f>IF(+NFL!$F5="Jacksonville",+NFL!K5,IF(+NFL!$H5="Jacksonville",+NFL!K5,0))</f>
        <v>Houston</v>
      </c>
      <c r="L270" s="572">
        <f>IF(+NFL!$F5="Jacksonville",+NFL!L5,IF(+NFL!$H5="Jacksonville",+NFL!L5,0))</f>
        <v>3</v>
      </c>
      <c r="M270" s="573">
        <f>IF(+NFL!$F5="Jacksonville",+NFL!M5,IF(+NFL!$H5="Jacksonville",+NFL!M5,0))</f>
        <v>45</v>
      </c>
      <c r="N270" s="583" t="str">
        <f>IF(+NFL!$F5="Jacksonville",+NFL!N5,IF(+NFL!$H5="Jacksonville",+NFL!N5,0))</f>
        <v>Houston</v>
      </c>
      <c r="O270" s="584">
        <f>IF(+NFL!$F5="Jacksonville",+NFL!O5,IF(+NFL!$H5="Jacksonville",+NFL!O5,0))</f>
        <v>37</v>
      </c>
      <c r="P270" s="583" t="str">
        <f>IF(+NFL!$F5="Jacksonville",+NFL!P5,IF(+NFL!$H5="Jacksonville",+NFL!P5,0))</f>
        <v>Jacksonville</v>
      </c>
      <c r="Q270" s="585">
        <f>IF(+NFL!$F5="Jacksonville",+NFL!Q5,IF(+NFL!$H5="Jacksonville",+NFL!Q5,0))</f>
        <v>21</v>
      </c>
      <c r="R270" s="586" t="str">
        <f>IF(+NFL!$F5="Jacksonville",+NFL!R5,IF(+NFL!$H5="Jacksonville",+NFL!R5,0))</f>
        <v>Houston</v>
      </c>
      <c r="S270" s="585" t="str">
        <f>IF(+NFL!$F5="Jacksonville",+NFL!S5,IF(+NFL!$H5="Jacksonville",+NFL!S5,0))</f>
        <v>Jacksonville</v>
      </c>
      <c r="T270" s="587" t="str">
        <f>IF(+NFL!$F5="Jacksonville",+NFL!T5,IF(+NFL!$H5="Jacksonville",+NFL!T5,0))</f>
        <v>Jacksonville</v>
      </c>
      <c r="U270" s="585" t="str">
        <f>IF(+NFL!$F5="Jacksonville",+NFL!U5,IF(+NFL!$H5="Jacksonville",+NFL!U5,0))</f>
        <v>L</v>
      </c>
      <c r="X270" s="587"/>
      <c r="AL270" s="101"/>
      <c r="AN270" s="102"/>
      <c r="AP270" s="480"/>
      <c r="AQ270" s="72"/>
      <c r="AY270" s="81"/>
      <c r="AZ270" s="96"/>
      <c r="BA270" s="70"/>
      <c r="BB270" s="70"/>
      <c r="BC270" s="592"/>
      <c r="BF270" s="70"/>
    </row>
    <row r="271" spans="1:63" x14ac:dyDescent="0.8">
      <c r="A271" s="70">
        <f>IF(+NFL!$F29="Jacksonville",+NFL!A29,IF(+NFL!$H29="Jacksonville",+NFL!A29,0))</f>
        <v>2</v>
      </c>
      <c r="B271" s="480" t="str">
        <f>IF(+NFL!$F29="Jacksonville",+NFL!B29,IF(+NFL!$H29="Jacksonville",+NFL!B29,0))</f>
        <v>Sun</v>
      </c>
      <c r="C271" s="72">
        <f>IF(+NFL!$F29="Jacksonville",+NFL!C29,IF(+NFL!$H29="Jacksonville",+NFL!C29,0))</f>
        <v>44458</v>
      </c>
      <c r="D271" s="73">
        <f>IF(+NFL!$F29="Jacksonville",+NFL!D29,IF(+NFL!$H29="Jacksonville",+NFL!D29,0))</f>
        <v>0.54166666666666663</v>
      </c>
      <c r="E271" s="70" t="str">
        <f>IF(+NFL!$F29="Jacksonville",+NFL!E29,IF(+NFL!$H29="Jacksonville",+NFL!E29,0))</f>
        <v>CBS</v>
      </c>
      <c r="F271" s="176" t="str">
        <f>IF(+NFL!$F29="Jacksonville",+NFL!F29,IF(+NFL!$H29="Jacksonville",+NFL!F29,0))</f>
        <v>Denver</v>
      </c>
      <c r="G271" s="70" t="str">
        <f>IF(+NFL!$F29="Jacksonville",+NFL!G29,IF(+NFL!$H29="Jacksonville",+NFL!G29,0))</f>
        <v>AFCW</v>
      </c>
      <c r="H271" s="176" t="str">
        <f>IF(+NFL!$F29="Jacksonville",+NFL!H29,IF(+NFL!$H29="Jacksonville",+NFL!H29,0))</f>
        <v>Jacksonville</v>
      </c>
      <c r="I271" s="70" t="str">
        <f>IF(+NFL!$F29="Jacksonville",+NFL!I29,IF(+NFL!$H29="Jacksonville",+NFL!I29,0))</f>
        <v>AFCS</v>
      </c>
      <c r="J271" s="496" t="str">
        <f>IF(+NFL!$F29="Jacksonville",+NFL!J29,IF(+NFL!$H29="Jacksonville",+NFL!J29,0))</f>
        <v>Denver</v>
      </c>
      <c r="K271" s="510" t="str">
        <f>IF(+NFL!$F29="Jacksonville",+NFL!K29,IF(+NFL!$H29="Jacksonville",+NFL!K29,0))</f>
        <v>Jacksonville</v>
      </c>
      <c r="L271" s="572">
        <f>IF(+NFL!$F29="Jacksonville",+NFL!L29,IF(+NFL!$H29="Jacksonville",+NFL!L29,0))</f>
        <v>6</v>
      </c>
      <c r="M271" s="573">
        <f>IF(+NFL!$F29="Jacksonville",+NFL!M29,IF(+NFL!$H29="Jacksonville",+NFL!M29,0))</f>
        <v>45</v>
      </c>
      <c r="N271" s="583" t="str">
        <f>IF(+NFL!$F29="Jacksonville",+NFL!N29,IF(+NFL!$H29="Jacksonville",+NFL!N29,0))</f>
        <v>Denver</v>
      </c>
      <c r="O271" s="584">
        <f>IF(+NFL!$F29="Jacksonville",+NFL!O29,IF(+NFL!$H29="Jacksonville",+NFL!O29,0))</f>
        <v>23</v>
      </c>
      <c r="P271" s="583" t="str">
        <f>IF(+NFL!$F29="Jacksonville",+NFL!P29,IF(+NFL!$H29="Jacksonville",+NFL!P29,0))</f>
        <v>Jacksonville</v>
      </c>
      <c r="Q271" s="585">
        <f>IF(+NFL!$F29="Jacksonville",+NFL!Q29,IF(+NFL!$H29="Jacksonville",+NFL!Q29,0))</f>
        <v>13</v>
      </c>
      <c r="R271" s="586" t="str">
        <f>IF(+NFL!$F29="Jacksonville",+NFL!R29,IF(+NFL!$H29="Jacksonville",+NFL!R29,0))</f>
        <v>Denver</v>
      </c>
      <c r="S271" s="585" t="str">
        <f>IF(+NFL!$F29="Jacksonville",+NFL!S29,IF(+NFL!$H29="Jacksonville",+NFL!S29,0))</f>
        <v>Jacksonville</v>
      </c>
      <c r="T271" s="587" t="str">
        <f>IF(+NFL!$F29="Jacksonville",+NFL!T29,IF(+NFL!$H29="Jacksonville",+NFL!T29,0))</f>
        <v>Denver</v>
      </c>
      <c r="U271" s="585" t="str">
        <f>IF(+NFL!$F29="Jacksonville",+NFL!U29,IF(+NFL!$H29="Jacksonville",+NFL!U29,0))</f>
        <v>W</v>
      </c>
      <c r="X271" s="587"/>
      <c r="AL271" s="101"/>
      <c r="AN271" s="102"/>
      <c r="AP271" s="480"/>
      <c r="AQ271" s="72"/>
      <c r="AY271" s="81"/>
      <c r="AZ271" s="96"/>
      <c r="BA271" s="70"/>
      <c r="BB271" s="70"/>
      <c r="BC271" s="592"/>
      <c r="BF271" s="70"/>
    </row>
    <row r="272" spans="1:63" x14ac:dyDescent="0.8">
      <c r="A272" s="70">
        <f>IF(+NFL!$F45="Jacksonville",+NFL!A45,IF(+NFL!$H45="Jacksonville",+NFL!A45,0))</f>
        <v>3</v>
      </c>
      <c r="B272" s="480" t="str">
        <f>IF(+NFL!$F45="Jacksonville",+NFL!B45,IF(+NFL!$H45="Jacksonville",+NFL!B45,0))</f>
        <v>Sun</v>
      </c>
      <c r="C272" s="72">
        <f>IF(+NFL!$F45="Jacksonville",+NFL!C45,IF(+NFL!$H45="Jacksonville",+NFL!C45,0))</f>
        <v>44465</v>
      </c>
      <c r="D272" s="73">
        <f>IF(+NFL!$F45="Jacksonville",+NFL!D45,IF(+NFL!$H45="Jacksonville",+NFL!D45,0))</f>
        <v>0.66666666666666663</v>
      </c>
      <c r="E272" s="70" t="str">
        <f>IF(+NFL!$F45="Jacksonville",+NFL!E45,IF(+NFL!$H45="Jacksonville",+NFL!E45,0))</f>
        <v>CBS</v>
      </c>
      <c r="F272" s="176" t="str">
        <f>IF(+NFL!$F45="Jacksonville",+NFL!F45,IF(+NFL!$H45="Jacksonville",+NFL!F45,0))</f>
        <v>Arizona</v>
      </c>
      <c r="G272" s="70" t="str">
        <f>IF(+NFL!$F45="Jacksonville",+NFL!G45,IF(+NFL!$H45="Jacksonville",+NFL!G45,0))</f>
        <v>NFCW</v>
      </c>
      <c r="H272" s="176" t="str">
        <f>IF(+NFL!$F45="Jacksonville",+NFL!H45,IF(+NFL!$H45="Jacksonville",+NFL!H45,0))</f>
        <v>Jacksonville</v>
      </c>
      <c r="I272" s="70" t="str">
        <f>IF(+NFL!$F45="Jacksonville",+NFL!I45,IF(+NFL!$H45="Jacksonville",+NFL!I45,0))</f>
        <v>AFCS</v>
      </c>
      <c r="J272" s="496" t="str">
        <f>IF(+NFL!$F45="Jacksonville",+NFL!J45,IF(+NFL!$H45="Jacksonville",+NFL!J45,0))</f>
        <v>Arizona</v>
      </c>
      <c r="K272" s="510" t="str">
        <f>IF(+NFL!$F45="Jacksonville",+NFL!K45,IF(+NFL!$H45="Jacksonville",+NFL!K45,0))</f>
        <v>Jacksonville</v>
      </c>
      <c r="L272" s="572">
        <f>IF(+NFL!$F45="Jacksonville",+NFL!L45,IF(+NFL!$H45="Jacksonville",+NFL!L45,0))</f>
        <v>7</v>
      </c>
      <c r="M272" s="573">
        <f>IF(+NFL!$F45="Jacksonville",+NFL!M45,IF(+NFL!$H45="Jacksonville",+NFL!M45,0))</f>
        <v>52</v>
      </c>
      <c r="N272" s="583" t="str">
        <f>IF(+NFL!$F45="Jacksonville",+NFL!N45,IF(+NFL!$H45="Jacksonville",+NFL!N45,0))</f>
        <v>Arizona</v>
      </c>
      <c r="O272" s="584">
        <f>IF(+NFL!$F45="Jacksonville",+NFL!O45,IF(+NFL!$H45="Jacksonville",+NFL!O45,0))</f>
        <v>31</v>
      </c>
      <c r="P272" s="583" t="str">
        <f>IF(+NFL!$F45="Jacksonville",+NFL!P45,IF(+NFL!$H45="Jacksonville",+NFL!P45,0))</f>
        <v>Jacksonville</v>
      </c>
      <c r="Q272" s="585">
        <f>IF(+NFL!$F45="Jacksonville",+NFL!Q45,IF(+NFL!$H45="Jacksonville",+NFL!Q45,0))</f>
        <v>19</v>
      </c>
      <c r="R272" s="586" t="str">
        <f>IF(+NFL!$F45="Jacksonville",+NFL!R45,IF(+NFL!$H45="Jacksonville",+NFL!R45,0))</f>
        <v>Arizona</v>
      </c>
      <c r="S272" s="585" t="str">
        <f>IF(+NFL!$F45="Jacksonville",+NFL!S45,IF(+NFL!$H45="Jacksonville",+NFL!S45,0))</f>
        <v>Jacksonville</v>
      </c>
      <c r="T272" s="587" t="str">
        <f>IF(+NFL!$F45="Jacksonville",+NFL!T45,IF(+NFL!$H45="Jacksonville",+NFL!T45,0))</f>
        <v>Arizona</v>
      </c>
      <c r="U272" s="585" t="str">
        <f>IF(+NFL!$F45="Jacksonville",+NFL!U45,IF(+NFL!$H45="Jacksonville",+NFL!U45,0))</f>
        <v>W</v>
      </c>
      <c r="V272" s="586">
        <f>IF(+NFL!$F37="Jacksonville",+NFL!#REF!,IF(+NFL!$H37="Jacksonville",+NFL!#REF!,0))</f>
        <v>0</v>
      </c>
      <c r="W272" s="585">
        <f>IF(+NFL!$F37="Jacksonville",+NFL!#REF!,IF(+NFL!$H37="Jacksonville",+NFL!#REF!,0))</f>
        <v>0</v>
      </c>
      <c r="X272" s="587">
        <f>IF(+NFL!$F37="Jacksonville",+NFL!#REF!,IF(+NFL!$H37="Jacksonville",+NFL!#REF!,0))</f>
        <v>0</v>
      </c>
      <c r="Y272" s="585">
        <f>IF(+NFL!$F37="Jacksonville",+NFL!#REF!,IF(+NFL!$H37="Jacksonville",+NFL!#REF!,0))</f>
        <v>0</v>
      </c>
      <c r="Z272" s="586">
        <f>IF(+NFL!$F37="Jacksonville",+NFL!#REF!,IF(+NFL!$H37="Jacksonville",+NFL!#REF!,0))</f>
        <v>0</v>
      </c>
      <c r="AA272" s="585">
        <f>IF(+NFL!$F37="Jacksonville",+NFL!#REF!,IF(+NFL!$H37="Jacksonville",+NFL!#REF!,0))</f>
        <v>0</v>
      </c>
      <c r="AB272" s="124">
        <f>IF(+NFL!$F37="Jacksonville",+NFL!#REF!,IF(+NFL!$H37="Jacksonville",+NFL!#REF!,0))</f>
        <v>0</v>
      </c>
      <c r="AC272" s="182">
        <f>IF(+NFL!$F37="Jacksonville",+NFL!#REF!,IF(+NFL!$H37="Jacksonville",+NFL!#REF!,0))</f>
        <v>0</v>
      </c>
      <c r="AD272" s="496">
        <f>IF(+NFL!$F37="Jacksonville",+NFL!#REF!,IF(+NFL!$H37="Jacksonville",+NFL!#REF!,0))</f>
        <v>0</v>
      </c>
      <c r="AE272" s="565">
        <f>IF(+NFL!$F37="Jacksonville",+NFL!#REF!,IF(+NFL!$H37="Jacksonville",+NFL!#REF!,0))</f>
        <v>0</v>
      </c>
      <c r="AF272" s="496">
        <f>IF(+NFL!$F37="Jacksonville",+NFL!#REF!,IF(+NFL!$H37="Jacksonville",+NFL!#REF!,0))</f>
        <v>0</v>
      </c>
      <c r="AG272" s="565">
        <f>IF(+NFL!$F37="Jacksonville",+NFL!#REF!,IF(+NFL!$H37="Jacksonville",+NFL!#REF!,0))</f>
        <v>0</v>
      </c>
      <c r="AH272" s="496">
        <f>IF(+NFL!$F37="Jacksonville",+NFL!#REF!,IF(+NFL!$H37="Jacksonville",+NFL!#REF!,0))</f>
        <v>0</v>
      </c>
      <c r="AI272" s="565">
        <f>IF(+NFL!$F37="Jacksonville",+NFL!#REF!,IF(+NFL!$H37="Jacksonville",+NFL!#REF!,0))</f>
        <v>0</v>
      </c>
      <c r="AJ272" s="496">
        <f>IF(+NFL!$F37="Jacksonville",+NFL!#REF!,IF(+NFL!$H37="Jacksonville",+NFL!#REF!,0))</f>
        <v>0</v>
      </c>
      <c r="AK272" s="565">
        <f>IF(+NFL!$F37="Jacksonville",+NFL!#REF!,IF(+NFL!$H37="Jacksonville",+NFL!#REF!,0))</f>
        <v>0</v>
      </c>
      <c r="AL272" s="101">
        <f>IF(+NFL!$F37="Jacksonville",+NFL!#REF!,IF(+NFL!$H37="Jacksonville",+NFL!#REF!,0))</f>
        <v>0</v>
      </c>
      <c r="AM272" s="82">
        <f>IF(+NFL!$F37="Jacksonville",+NFL!#REF!,IF(+NFL!$H37="Jacksonville",+NFL!#REF!,0))</f>
        <v>0</v>
      </c>
      <c r="AN272" s="102">
        <f>IF(+NFL!$F37="Jacksonville",+NFL!#REF!,IF(+NFL!$H37="Jacksonville",+NFL!#REF!,0))</f>
        <v>0</v>
      </c>
      <c r="AO272" s="83">
        <f>IF(+NFL!$F37="Jacksonville",+NFL!#REF!,IF(+NFL!$H37="Jacksonville",+NFL!#REF!,0))</f>
        <v>0</v>
      </c>
      <c r="AP272" s="480">
        <f>IF(+NFL!$F37="Jacksonville",+NFL!#REF!,IF(+NFL!$H37="Jacksonville",+NFL!#REF!,0))</f>
        <v>0</v>
      </c>
      <c r="AQ272" s="72">
        <f>IF(+NFL!$F37="Jacksonville",+NFL!#REF!,IF(+NFL!$H37="Jacksonville",+NFL!#REF!,0))</f>
        <v>0</v>
      </c>
      <c r="AR272" s="81">
        <f>IF(+NFL!$F37="Jacksonville",+NFL!#REF!,IF(+NFL!$H37="Jacksonville",+NFL!#REF!,0))</f>
        <v>0</v>
      </c>
      <c r="AS272" s="96">
        <f>IF(+NFL!$F37="Jacksonville",+NFL!#REF!,IF(+NFL!$H37="Jacksonville",+NFL!#REF!,0))</f>
        <v>0</v>
      </c>
      <c r="AT272" s="96">
        <f>IF(+NFL!$F37="Jacksonville",+NFL!#REF!,IF(+NFL!$H37="Jacksonville",+NFL!#REF!,0))</f>
        <v>0</v>
      </c>
      <c r="AU272" s="81">
        <f>IF(+NFL!$F37="Jacksonville",+NFL!#REF!,IF(+NFL!$H37="Jacksonville",+NFL!#REF!,0))</f>
        <v>0</v>
      </c>
      <c r="AV272" s="96">
        <f>IF(+NFL!$F37="Jacksonville",+NFL!#REF!,IF(+NFL!$H37="Jacksonville",+NFL!#REF!,0))</f>
        <v>0</v>
      </c>
      <c r="AW272" s="70">
        <f>IF(+NFL!$F37="Jacksonville",+NFL!#REF!,IF(+NFL!$H37="Jacksonville",+NFL!#REF!,0))</f>
        <v>0</v>
      </c>
      <c r="AX272" s="96">
        <f>IF(+NFL!$F37="Jacksonville",+NFL!#REF!,IF(+NFL!$H37="Jacksonville",+NFL!#REF!,0))</f>
        <v>0</v>
      </c>
      <c r="AY272" s="81">
        <f>IF(+NFL!$F37="Jacksonville",+NFL!#REF!,IF(+NFL!$H37="Jacksonville",+NFL!#REF!,0))</f>
        <v>0</v>
      </c>
      <c r="AZ272" s="96">
        <f>IF(+NFL!$F37="Jacksonville",+NFL!#REF!,IF(+NFL!$H37="Jacksonville",+NFL!#REF!,0))</f>
        <v>0</v>
      </c>
      <c r="BA272" s="70">
        <f>IF(+NFL!$F37="Jacksonville",+NFL!#REF!,IF(+NFL!$H37="Jacksonville",+NFL!#REF!,0))</f>
        <v>0</v>
      </c>
      <c r="BB272" s="70">
        <f>IF(+NFL!$F37="Jacksonville",+NFL!#REF!,IF(+NFL!$H37="Jacksonville",+NFL!#REF!,0))</f>
        <v>0</v>
      </c>
      <c r="BC272" s="592">
        <f>IF(+NFL!$F37="Jacksonville",+NFL!#REF!,IF(+NFL!$H37="Jacksonville",+NFL!#REF!,0))</f>
        <v>0</v>
      </c>
      <c r="BD272" s="81">
        <f>IF(+NFL!$F37="Jacksonville",+NFL!#REF!,IF(+NFL!$H37="Jacksonville",+NFL!#REF!,0))</f>
        <v>0</v>
      </c>
      <c r="BE272" s="96">
        <f>IF(+NFL!$F37="Jacksonville",+NFL!#REF!,IF(+NFL!$H37="Jacksonville",+NFL!#REF!,0))</f>
        <v>0</v>
      </c>
      <c r="BF272" s="70">
        <f>IF(+NFL!$F37="Jacksonville",+NFL!#REF!,IF(+NFL!$H37="Jacksonville",+NFL!#REF!,0))</f>
        <v>0</v>
      </c>
      <c r="BG272" s="81">
        <f>IF(+NFL!$F37="Jacksonville",+NFL!#REF!,IF(+NFL!$H37="Jacksonville",+NFL!#REF!,0))</f>
        <v>0</v>
      </c>
      <c r="BH272" s="96">
        <f>IF(+NFL!$F37="Jacksonville",+NFL!#REF!,IF(+NFL!$H37="Jacksonville",+NFL!#REF!,0))</f>
        <v>0</v>
      </c>
      <c r="BI272" s="70">
        <f>IF(+NFL!$F37="Jacksonville",+NFL!#REF!,IF(+NFL!$H37="Jacksonville",+NFL!#REF!,0))</f>
        <v>0</v>
      </c>
      <c r="BJ272" s="124">
        <f>IF(+NFL!$F37="Jacksonville",+NFL!#REF!,IF(+NFL!$H37="Jacksonville",+NFL!#REF!,0))</f>
        <v>0</v>
      </c>
      <c r="BK272" s="182">
        <f>IF(+NFL!$F37="Jacksonville",+NFL!#REF!,IF(+NFL!$H37="Jacksonville",+NFL!#REF!,0))</f>
        <v>0</v>
      </c>
    </row>
    <row r="273" spans="1:63" x14ac:dyDescent="0.8">
      <c r="A273" s="70">
        <f>IF(+NFL!$F52="Jacksonville",+NFL!A52,IF(+NFL!$H52="Jacksonville",+NFL!A52,0))</f>
        <v>4</v>
      </c>
      <c r="B273" s="480" t="str">
        <f>IF(+NFL!$F52="Jacksonville",+NFL!B52,IF(+NFL!$H52="Jacksonville",+NFL!B52,0))</f>
        <v>Thurs</v>
      </c>
      <c r="C273" s="72">
        <f>IF(+NFL!$F52="Jacksonville",+NFL!C52,IF(+NFL!$H52="Jacksonville",+NFL!C52,0))</f>
        <v>44469</v>
      </c>
      <c r="D273" s="73">
        <f>IF(+NFL!$F52="Jacksonville",+NFL!D52,IF(+NFL!$H52="Jacksonville",+NFL!D52,0))</f>
        <v>0.84375</v>
      </c>
      <c r="E273" s="70" t="str">
        <f>IF(+NFL!$F52="Jacksonville",+NFL!E52,IF(+NFL!$H52="Jacksonville",+NFL!E52,0))</f>
        <v>NFL</v>
      </c>
      <c r="F273" s="176" t="str">
        <f>IF(+NFL!$F52="Jacksonville",+NFL!F52,IF(+NFL!$H52="Jacksonville",+NFL!F52,0))</f>
        <v>Jacksonville</v>
      </c>
      <c r="G273" s="70" t="str">
        <f>IF(+NFL!$F52="Jacksonville",+NFL!G52,IF(+NFL!$H52="Jacksonville",+NFL!G52,0))</f>
        <v>AFCS</v>
      </c>
      <c r="H273" s="176" t="str">
        <f>IF(+NFL!$F52="Jacksonville",+NFL!H52,IF(+NFL!$H52="Jacksonville",+NFL!H52,0))</f>
        <v>Cincinnati</v>
      </c>
      <c r="I273" s="70" t="str">
        <f>IF(+NFL!$F52="Jacksonville",+NFL!I52,IF(+NFL!$H52="Jacksonville",+NFL!I52,0))</f>
        <v>AFCN</v>
      </c>
      <c r="J273" s="496" t="str">
        <f>IF(+NFL!$F52="Jacksonville",+NFL!J52,IF(+NFL!$H52="Jacksonville",+NFL!J52,0))</f>
        <v>Cincinnati</v>
      </c>
      <c r="K273" s="510" t="str">
        <f>IF(+NFL!$F52="Jacksonville",+NFL!K52,IF(+NFL!$H52="Jacksonville",+NFL!K52,0))</f>
        <v>Jacksonville</v>
      </c>
      <c r="L273" s="572">
        <f>IF(+NFL!$F52="Jacksonville",+NFL!L52,IF(+NFL!$H52="Jacksonville",+NFL!L52,0))</f>
        <v>7.5</v>
      </c>
      <c r="M273" s="573">
        <f>IF(+NFL!$F52="Jacksonville",+NFL!M52,IF(+NFL!$H52="Jacksonville",+NFL!M52,0))</f>
        <v>45.5</v>
      </c>
      <c r="N273" s="583" t="str">
        <f>IF(+NFL!$F52="Jacksonville",+NFL!N52,IF(+NFL!$H52="Jacksonville",+NFL!N52,0))</f>
        <v>Cincinnati</v>
      </c>
      <c r="O273" s="584">
        <f>IF(+NFL!$F52="Jacksonville",+NFL!O52,IF(+NFL!$H52="Jacksonville",+NFL!O52,0))</f>
        <v>24</v>
      </c>
      <c r="P273" s="583" t="str">
        <f>IF(+NFL!$F52="Jacksonville",+NFL!P52,IF(+NFL!$H52="Jacksonville",+NFL!P52,0))</f>
        <v>Jacksonville</v>
      </c>
      <c r="Q273" s="585">
        <f>IF(+NFL!$F52="Jacksonville",+NFL!Q52,IF(+NFL!$H52="Jacksonville",+NFL!Q52,0))</f>
        <v>21</v>
      </c>
      <c r="R273" s="586" t="str">
        <f>IF(+NFL!$F52="Jacksonville",+NFL!R52,IF(+NFL!$H52="Jacksonville",+NFL!R52,0))</f>
        <v>Jacksonville</v>
      </c>
      <c r="S273" s="585" t="str">
        <f>IF(+NFL!$F52="Jacksonville",+NFL!S52,IF(+NFL!$H52="Jacksonville",+NFL!S52,0))</f>
        <v>Cincinnati</v>
      </c>
      <c r="T273" s="587" t="str">
        <f>IF(+NFL!$F52="Jacksonville",+NFL!T52,IF(+NFL!$H52="Jacksonville",+NFL!T52,0))</f>
        <v>Jacksonville</v>
      </c>
      <c r="U273" s="585" t="str">
        <f>IF(+NFL!$F52="Jacksonville",+NFL!U52,IF(+NFL!$H52="Jacksonville",+NFL!U52,0))</f>
        <v>W</v>
      </c>
      <c r="V273" s="586">
        <f>IF(+NFL!$F46="Jacksonville",+NFL!#REF!,IF(+NFL!$H46="Jacksonville",+NFL!#REF!,0))</f>
        <v>0</v>
      </c>
      <c r="W273" s="585">
        <f>IF(+NFL!$F46="Jacksonville",+NFL!#REF!,IF(+NFL!$H46="Jacksonville",+NFL!#REF!,0))</f>
        <v>0</v>
      </c>
      <c r="X273" s="587">
        <f>IF(+NFL!$F46="Jacksonville",+NFL!#REF!,IF(+NFL!$H46="Jacksonville",+NFL!#REF!,0))</f>
        <v>0</v>
      </c>
      <c r="Y273" s="585">
        <f>IF(+NFL!$F46="Jacksonville",+NFL!#REF!,IF(+NFL!$H46="Jacksonville",+NFL!#REF!,0))</f>
        <v>0</v>
      </c>
      <c r="Z273" s="586">
        <f>IF(+NFL!$F46="Jacksonville",+NFL!#REF!,IF(+NFL!$H46="Jacksonville",+NFL!#REF!,0))</f>
        <v>0</v>
      </c>
      <c r="AA273" s="585">
        <f>IF(+NFL!$F46="Jacksonville",+NFL!#REF!,IF(+NFL!$H46="Jacksonville",+NFL!#REF!,0))</f>
        <v>0</v>
      </c>
      <c r="AB273" s="124">
        <f>IF(+NFL!$F46="Jacksonville",+NFL!#REF!,IF(+NFL!$H46="Jacksonville",+NFL!#REF!,0))</f>
        <v>0</v>
      </c>
      <c r="AC273" s="182">
        <f>IF(+NFL!$F46="Jacksonville",+NFL!#REF!,IF(+NFL!$H46="Jacksonville",+NFL!#REF!,0))</f>
        <v>0</v>
      </c>
      <c r="AD273" s="496">
        <f>IF(+NFL!$F46="Jacksonville",+NFL!#REF!,IF(+NFL!$H46="Jacksonville",+NFL!#REF!,0))</f>
        <v>0</v>
      </c>
      <c r="AE273" s="565">
        <f>IF(+NFL!$F46="Jacksonville",+NFL!#REF!,IF(+NFL!$H46="Jacksonville",+NFL!#REF!,0))</f>
        <v>0</v>
      </c>
      <c r="AF273" s="496">
        <f>IF(+NFL!$F46="Jacksonville",+NFL!#REF!,IF(+NFL!$H46="Jacksonville",+NFL!#REF!,0))</f>
        <v>0</v>
      </c>
      <c r="AG273" s="565">
        <f>IF(+NFL!$F46="Jacksonville",+NFL!#REF!,IF(+NFL!$H46="Jacksonville",+NFL!#REF!,0))</f>
        <v>0</v>
      </c>
      <c r="AH273" s="496">
        <f>IF(+NFL!$F46="Jacksonville",+NFL!#REF!,IF(+NFL!$H46="Jacksonville",+NFL!#REF!,0))</f>
        <v>0</v>
      </c>
      <c r="AI273" s="565">
        <f>IF(+NFL!$F46="Jacksonville",+NFL!#REF!,IF(+NFL!$H46="Jacksonville",+NFL!#REF!,0))</f>
        <v>0</v>
      </c>
      <c r="AJ273" s="496">
        <f>IF(+NFL!$F46="Jacksonville",+NFL!#REF!,IF(+NFL!$H46="Jacksonville",+NFL!#REF!,0))</f>
        <v>0</v>
      </c>
      <c r="AK273" s="565">
        <f>IF(+NFL!$F46="Jacksonville",+NFL!#REF!,IF(+NFL!$H46="Jacksonville",+NFL!#REF!,0))</f>
        <v>0</v>
      </c>
      <c r="AL273" s="101">
        <f>IF(+NFL!$F46="Jacksonville",+NFL!#REF!,IF(+NFL!$H46="Jacksonville",+NFL!#REF!,0))</f>
        <v>0</v>
      </c>
      <c r="AM273" s="82">
        <f>IF(+NFL!$F46="Jacksonville",+NFL!#REF!,IF(+NFL!$H46="Jacksonville",+NFL!#REF!,0))</f>
        <v>0</v>
      </c>
      <c r="AN273" s="102">
        <f>IF(+NFL!$F46="Jacksonville",+NFL!#REF!,IF(+NFL!$H46="Jacksonville",+NFL!#REF!,0))</f>
        <v>0</v>
      </c>
      <c r="AO273" s="83">
        <f>IF(+NFL!$F46="Jacksonville",+NFL!#REF!,IF(+NFL!$H46="Jacksonville",+NFL!#REF!,0))</f>
        <v>0</v>
      </c>
      <c r="AP273" s="480">
        <f>IF(+NFL!$F46="Jacksonville",+NFL!#REF!,IF(+NFL!$H46="Jacksonville",+NFL!#REF!,0))</f>
        <v>0</v>
      </c>
      <c r="AQ273" s="72">
        <f>IF(+NFL!$F46="Jacksonville",+NFL!#REF!,IF(+NFL!$H46="Jacksonville",+NFL!#REF!,0))</f>
        <v>0</v>
      </c>
      <c r="AR273" s="81">
        <f>IF(+NFL!$F46="Jacksonville",+NFL!#REF!,IF(+NFL!$H46="Jacksonville",+NFL!#REF!,0))</f>
        <v>0</v>
      </c>
      <c r="AS273" s="96">
        <f>IF(+NFL!$F46="Jacksonville",+NFL!#REF!,IF(+NFL!$H46="Jacksonville",+NFL!#REF!,0))</f>
        <v>0</v>
      </c>
      <c r="AT273" s="96">
        <f>IF(+NFL!$F46="Jacksonville",+NFL!#REF!,IF(+NFL!$H46="Jacksonville",+NFL!#REF!,0))</f>
        <v>0</v>
      </c>
      <c r="AU273" s="81">
        <f>IF(+NFL!$F46="Jacksonville",+NFL!#REF!,IF(+NFL!$H46="Jacksonville",+NFL!#REF!,0))</f>
        <v>0</v>
      </c>
      <c r="AV273" s="96">
        <f>IF(+NFL!$F46="Jacksonville",+NFL!#REF!,IF(+NFL!$H46="Jacksonville",+NFL!#REF!,0))</f>
        <v>0</v>
      </c>
      <c r="AW273" s="70">
        <f>IF(+NFL!$F46="Jacksonville",+NFL!#REF!,IF(+NFL!$H46="Jacksonville",+NFL!#REF!,0))</f>
        <v>0</v>
      </c>
      <c r="AX273" s="96">
        <f>IF(+NFL!$F46="Jacksonville",+NFL!#REF!,IF(+NFL!$H46="Jacksonville",+NFL!#REF!,0))</f>
        <v>0</v>
      </c>
      <c r="AY273" s="81">
        <f>IF(+NFL!$F46="Jacksonville",+NFL!#REF!,IF(+NFL!$H46="Jacksonville",+NFL!#REF!,0))</f>
        <v>0</v>
      </c>
      <c r="AZ273" s="96">
        <f>IF(+NFL!$F46="Jacksonville",+NFL!#REF!,IF(+NFL!$H46="Jacksonville",+NFL!#REF!,0))</f>
        <v>0</v>
      </c>
      <c r="BA273" s="70">
        <f>IF(+NFL!$F46="Jacksonville",+NFL!#REF!,IF(+NFL!$H46="Jacksonville",+NFL!#REF!,0))</f>
        <v>0</v>
      </c>
      <c r="BB273" s="70">
        <f>IF(+NFL!$F46="Jacksonville",+NFL!#REF!,IF(+NFL!$H46="Jacksonville",+NFL!#REF!,0))</f>
        <v>0</v>
      </c>
      <c r="BC273" s="592">
        <f>IF(+NFL!$F46="Jacksonville",+NFL!#REF!,IF(+NFL!$H46="Jacksonville",+NFL!#REF!,0))</f>
        <v>0</v>
      </c>
      <c r="BD273" s="81">
        <f>IF(+NFL!$F46="Jacksonville",+NFL!#REF!,IF(+NFL!$H46="Jacksonville",+NFL!#REF!,0))</f>
        <v>0</v>
      </c>
      <c r="BE273" s="96">
        <f>IF(+NFL!$F46="Jacksonville",+NFL!#REF!,IF(+NFL!$H46="Jacksonville",+NFL!#REF!,0))</f>
        <v>0</v>
      </c>
      <c r="BF273" s="70">
        <f>IF(+NFL!$F46="Jacksonville",+NFL!#REF!,IF(+NFL!$H46="Jacksonville",+NFL!#REF!,0))</f>
        <v>0</v>
      </c>
      <c r="BG273" s="81">
        <f>IF(+NFL!$F46="Jacksonville",+NFL!#REF!,IF(+NFL!$H46="Jacksonville",+NFL!#REF!,0))</f>
        <v>0</v>
      </c>
      <c r="BH273" s="96">
        <f>IF(+NFL!$F46="Jacksonville",+NFL!#REF!,IF(+NFL!$H46="Jacksonville",+NFL!#REF!,0))</f>
        <v>0</v>
      </c>
      <c r="BI273" s="70">
        <f>IF(+NFL!$F46="Jacksonville",+NFL!#REF!,IF(+NFL!$H46="Jacksonville",+NFL!#REF!,0))</f>
        <v>0</v>
      </c>
      <c r="BJ273" s="124">
        <f>IF(+NFL!$F46="Jacksonville",+NFL!#REF!,IF(+NFL!$H46="Jacksonville",+NFL!#REF!,0))</f>
        <v>0</v>
      </c>
      <c r="BK273" s="182">
        <f>IF(+NFL!$F46="Jacksonville",+NFL!#REF!,IF(+NFL!$H46="Jacksonville",+NFL!#REF!,0))</f>
        <v>0</v>
      </c>
    </row>
    <row r="274" spans="1:63" x14ac:dyDescent="0.8">
      <c r="A274" s="70">
        <f>IF(+NFL!$F76="Jacksonville",+NFL!A76,IF(+NFL!$H76="Jacksonville",+NFL!A76,0))</f>
        <v>5</v>
      </c>
      <c r="B274" s="480" t="str">
        <f>IF(+NFL!$F76="Jacksonville",+NFL!B76,IF(+NFL!$H76="Jacksonville",+NFL!B76,0))</f>
        <v>Sun</v>
      </c>
      <c r="C274" s="72">
        <f>IF(+NFL!$F76="Jacksonville",+NFL!C76,IF(+NFL!$H76="Jacksonville",+NFL!C76,0))</f>
        <v>44479</v>
      </c>
      <c r="D274" s="73">
        <f>IF(+NFL!$F76="Jacksonville",+NFL!D76,IF(+NFL!$H76="Jacksonville",+NFL!D76,0))</f>
        <v>0.54166666666666663</v>
      </c>
      <c r="E274" s="70" t="str">
        <f>IF(+NFL!$F76="Jacksonville",+NFL!E76,IF(+NFL!$H76="Jacksonville",+NFL!E76,0))</f>
        <v>CBS</v>
      </c>
      <c r="F274" s="176" t="str">
        <f>IF(+NFL!$F76="Jacksonville",+NFL!F76,IF(+NFL!$H76="Jacksonville",+NFL!F76,0))</f>
        <v>Tennessee</v>
      </c>
      <c r="G274" s="70" t="str">
        <f>IF(+NFL!$F76="Jacksonville",+NFL!G76,IF(+NFL!$H76="Jacksonville",+NFL!G76,0))</f>
        <v>AFCS</v>
      </c>
      <c r="H274" s="176" t="str">
        <f>IF(+NFL!$F76="Jacksonville",+NFL!H76,IF(+NFL!$H76="Jacksonville",+NFL!H76,0))</f>
        <v>Jacksonville</v>
      </c>
      <c r="I274" s="70" t="str">
        <f>IF(+NFL!$F76="Jacksonville",+NFL!I76,IF(+NFL!$H76="Jacksonville",+NFL!I76,0))</f>
        <v>AFCS</v>
      </c>
      <c r="J274" s="496" t="str">
        <f>IF(+NFL!$F76="Jacksonville",+NFL!J76,IF(+NFL!$H76="Jacksonville",+NFL!J76,0))</f>
        <v>Tennessee</v>
      </c>
      <c r="K274" s="510" t="str">
        <f>IF(+NFL!$F76="Jacksonville",+NFL!K76,IF(+NFL!$H76="Jacksonville",+NFL!K76,0))</f>
        <v>Jacksonville</v>
      </c>
      <c r="L274" s="572">
        <f>IF(+NFL!$F76="Jacksonville",+NFL!L76,IF(+NFL!$H76="Jacksonville",+NFL!L76,0))</f>
        <v>4</v>
      </c>
      <c r="M274" s="573">
        <f>IF(+NFL!$F76="Jacksonville",+NFL!M76,IF(+NFL!$H76="Jacksonville",+NFL!M76,0))</f>
        <v>48.5</v>
      </c>
      <c r="N274" s="583" t="str">
        <f>IF(+NFL!$F76="Jacksonville",+NFL!N76,IF(+NFL!$H76="Jacksonville",+NFL!N76,0))</f>
        <v>Tennessee</v>
      </c>
      <c r="O274" s="584">
        <f>IF(+NFL!$F76="Jacksonville",+NFL!O76,IF(+NFL!$H76="Jacksonville",+NFL!O76,0))</f>
        <v>37</v>
      </c>
      <c r="P274" s="583" t="str">
        <f>IF(+NFL!$F76="Jacksonville",+NFL!P76,IF(+NFL!$H76="Jacksonville",+NFL!P76,0))</f>
        <v>Jacksonville</v>
      </c>
      <c r="Q274" s="585">
        <f>IF(+NFL!$F76="Jacksonville",+NFL!Q76,IF(+NFL!$H76="Jacksonville",+NFL!Q76,0))</f>
        <v>19</v>
      </c>
      <c r="R274" s="586" t="str">
        <f>IF(+NFL!$F76="Jacksonville",+NFL!R76,IF(+NFL!$H76="Jacksonville",+NFL!R76,0))</f>
        <v>Tennessee</v>
      </c>
      <c r="S274" s="585" t="str">
        <f>IF(+NFL!$F76="Jacksonville",+NFL!S76,IF(+NFL!$H76="Jacksonville",+NFL!S76,0))</f>
        <v>Jacksonville</v>
      </c>
      <c r="T274" s="587" t="str">
        <f>IF(+NFL!$F76="Jacksonville",+NFL!T76,IF(+NFL!$H76="Jacksonville",+NFL!T76,0))</f>
        <v>Tennessee</v>
      </c>
      <c r="U274" s="585" t="str">
        <f>IF(+NFL!$F76="Jacksonville",+NFL!U76,IF(+NFL!$H76="Jacksonville",+NFL!U76,0))</f>
        <v>W</v>
      </c>
      <c r="V274" s="586">
        <f>IF(+NFL!$F80="Jacksonville",+NFL!#REF!,IF(+NFL!$H80="Jacksonville",+NFL!#REF!,0))</f>
        <v>0</v>
      </c>
      <c r="W274" s="585">
        <f>IF(+NFL!$F80="Jacksonville",+NFL!#REF!,IF(+NFL!$H80="Jacksonville",+NFL!#REF!,0))</f>
        <v>0</v>
      </c>
      <c r="X274" s="587">
        <f>IF(+NFL!$F80="Jacksonville",+NFL!#REF!,IF(+NFL!$H80="Jacksonville",+NFL!#REF!,0))</f>
        <v>0</v>
      </c>
      <c r="Y274" s="585">
        <f>IF(+NFL!$F80="Jacksonville",+NFL!#REF!,IF(+NFL!$H80="Jacksonville",+NFL!#REF!,0))</f>
        <v>0</v>
      </c>
      <c r="Z274" s="586">
        <f>IF(+NFL!$F80="Jacksonville",+NFL!#REF!,IF(+NFL!$H80="Jacksonville",+NFL!#REF!,0))</f>
        <v>0</v>
      </c>
      <c r="AA274" s="585">
        <f>IF(+NFL!$F80="Jacksonville",+NFL!#REF!,IF(+NFL!$H80="Jacksonville",+NFL!#REF!,0))</f>
        <v>0</v>
      </c>
      <c r="AB274" s="124">
        <f>IF(+NFL!$F80="Jacksonville",+NFL!#REF!,IF(+NFL!$H80="Jacksonville",+NFL!#REF!,0))</f>
        <v>0</v>
      </c>
      <c r="AC274" s="182">
        <f>IF(+NFL!$F80="Jacksonville",+NFL!#REF!,IF(+NFL!$H80="Jacksonville",+NFL!#REF!,0))</f>
        <v>0</v>
      </c>
      <c r="AD274" s="496">
        <f>IF(+NFL!$F80="Jacksonville",+NFL!#REF!,IF(+NFL!$H80="Jacksonville",+NFL!#REF!,0))</f>
        <v>0</v>
      </c>
      <c r="AE274" s="565">
        <f>IF(+NFL!$F80="Jacksonville",+NFL!#REF!,IF(+NFL!$H80="Jacksonville",+NFL!#REF!,0))</f>
        <v>0</v>
      </c>
      <c r="AF274" s="496">
        <f>IF(+NFL!$F80="Jacksonville",+NFL!#REF!,IF(+NFL!$H80="Jacksonville",+NFL!#REF!,0))</f>
        <v>0</v>
      </c>
      <c r="AG274" s="565">
        <f>IF(+NFL!$F80="Jacksonville",+NFL!#REF!,IF(+NFL!$H80="Jacksonville",+NFL!#REF!,0))</f>
        <v>0</v>
      </c>
      <c r="AH274" s="496">
        <f>IF(+NFL!$F80="Jacksonville",+NFL!#REF!,IF(+NFL!$H80="Jacksonville",+NFL!#REF!,0))</f>
        <v>0</v>
      </c>
      <c r="AI274" s="565">
        <f>IF(+NFL!$F80="Jacksonville",+NFL!#REF!,IF(+NFL!$H80="Jacksonville",+NFL!#REF!,0))</f>
        <v>0</v>
      </c>
      <c r="AJ274" s="496">
        <f>IF(+NFL!$F80="Jacksonville",+NFL!#REF!,IF(+NFL!$H80="Jacksonville",+NFL!#REF!,0))</f>
        <v>0</v>
      </c>
      <c r="AK274" s="565">
        <f>IF(+NFL!$F80="Jacksonville",+NFL!#REF!,IF(+NFL!$H80="Jacksonville",+NFL!#REF!,0))</f>
        <v>0</v>
      </c>
      <c r="AL274" s="101">
        <f>IF(+NFL!$F80="Jacksonville",+NFL!#REF!,IF(+NFL!$H80="Jacksonville",+NFL!#REF!,0))</f>
        <v>0</v>
      </c>
      <c r="AM274" s="82">
        <f>IF(+NFL!$F80="Jacksonville",+NFL!#REF!,IF(+NFL!$H80="Jacksonville",+NFL!#REF!,0))</f>
        <v>0</v>
      </c>
      <c r="AN274" s="102">
        <f>IF(+NFL!$F80="Jacksonville",+NFL!#REF!,IF(+NFL!$H80="Jacksonville",+NFL!#REF!,0))</f>
        <v>0</v>
      </c>
      <c r="AO274" s="83">
        <f>IF(+NFL!$F80="Jacksonville",+NFL!#REF!,IF(+NFL!$H80="Jacksonville",+NFL!#REF!,0))</f>
        <v>0</v>
      </c>
      <c r="AP274" s="480">
        <f>IF(+NFL!$F80="Jacksonville",+NFL!#REF!,IF(+NFL!$H80="Jacksonville",+NFL!#REF!,0))</f>
        <v>0</v>
      </c>
      <c r="AQ274" s="72">
        <f>IF(+NFL!$F80="Jacksonville",+NFL!#REF!,IF(+NFL!$H80="Jacksonville",+NFL!#REF!,0))</f>
        <v>0</v>
      </c>
      <c r="AR274" s="81">
        <f>IF(+NFL!$F80="Jacksonville",+NFL!#REF!,IF(+NFL!$H80="Jacksonville",+NFL!#REF!,0))</f>
        <v>0</v>
      </c>
      <c r="AS274" s="96">
        <f>IF(+NFL!$F80="Jacksonville",+NFL!#REF!,IF(+NFL!$H80="Jacksonville",+NFL!#REF!,0))</f>
        <v>0</v>
      </c>
      <c r="AT274" s="96">
        <f>IF(+NFL!$F80="Jacksonville",+NFL!#REF!,IF(+NFL!$H80="Jacksonville",+NFL!#REF!,0))</f>
        <v>0</v>
      </c>
      <c r="AU274" s="81">
        <f>IF(+NFL!$F80="Jacksonville",+NFL!#REF!,IF(+NFL!$H80="Jacksonville",+NFL!#REF!,0))</f>
        <v>0</v>
      </c>
      <c r="AV274" s="96">
        <f>IF(+NFL!$F80="Jacksonville",+NFL!#REF!,IF(+NFL!$H80="Jacksonville",+NFL!#REF!,0))</f>
        <v>0</v>
      </c>
      <c r="AW274" s="70">
        <f>IF(+NFL!$F80="Jacksonville",+NFL!#REF!,IF(+NFL!$H80="Jacksonville",+NFL!#REF!,0))</f>
        <v>0</v>
      </c>
      <c r="AX274" s="96">
        <f>IF(+NFL!$F80="Jacksonville",+NFL!#REF!,IF(+NFL!$H80="Jacksonville",+NFL!#REF!,0))</f>
        <v>0</v>
      </c>
      <c r="AY274" s="81">
        <f>IF(+NFL!$F80="Jacksonville",+NFL!#REF!,IF(+NFL!$H80="Jacksonville",+NFL!#REF!,0))</f>
        <v>0</v>
      </c>
      <c r="AZ274" s="96">
        <f>IF(+NFL!$F80="Jacksonville",+NFL!#REF!,IF(+NFL!$H80="Jacksonville",+NFL!#REF!,0))</f>
        <v>0</v>
      </c>
      <c r="BA274" s="70">
        <f>IF(+NFL!$F80="Jacksonville",+NFL!#REF!,IF(+NFL!$H80="Jacksonville",+NFL!#REF!,0))</f>
        <v>0</v>
      </c>
      <c r="BB274" s="70">
        <f>IF(+NFL!$F80="Jacksonville",+NFL!#REF!,IF(+NFL!$H80="Jacksonville",+NFL!#REF!,0))</f>
        <v>0</v>
      </c>
      <c r="BC274" s="592">
        <f>IF(+NFL!$F80="Jacksonville",+NFL!#REF!,IF(+NFL!$H80="Jacksonville",+NFL!#REF!,0))</f>
        <v>0</v>
      </c>
      <c r="BD274" s="81">
        <f>IF(+NFL!$F80="Jacksonville",+NFL!#REF!,IF(+NFL!$H80="Jacksonville",+NFL!#REF!,0))</f>
        <v>0</v>
      </c>
      <c r="BE274" s="96">
        <f>IF(+NFL!$F80="Jacksonville",+NFL!#REF!,IF(+NFL!$H80="Jacksonville",+NFL!#REF!,0))</f>
        <v>0</v>
      </c>
      <c r="BF274" s="70">
        <f>IF(+NFL!$F80="Jacksonville",+NFL!#REF!,IF(+NFL!$H80="Jacksonville",+NFL!#REF!,0))</f>
        <v>0</v>
      </c>
      <c r="BG274" s="81">
        <f>IF(+NFL!$F80="Jacksonville",+NFL!#REF!,IF(+NFL!$H80="Jacksonville",+NFL!#REF!,0))</f>
        <v>0</v>
      </c>
      <c r="BH274" s="96">
        <f>IF(+NFL!$F80="Jacksonville",+NFL!#REF!,IF(+NFL!$H80="Jacksonville",+NFL!#REF!,0))</f>
        <v>0</v>
      </c>
      <c r="BI274" s="70">
        <f>IF(+NFL!$F80="Jacksonville",+NFL!#REF!,IF(+NFL!$H80="Jacksonville",+NFL!#REF!,0))</f>
        <v>0</v>
      </c>
      <c r="BJ274" s="124">
        <f>IF(+NFL!$F80="Jacksonville",+NFL!#REF!,IF(+NFL!$H80="Jacksonville",+NFL!#REF!,0))</f>
        <v>0</v>
      </c>
      <c r="BK274" s="182">
        <f>IF(+NFL!$F80="Jacksonville",+NFL!#REF!,IF(+NFL!$H80="Jacksonville",+NFL!#REF!,0))</f>
        <v>0</v>
      </c>
    </row>
    <row r="275" spans="1:63" x14ac:dyDescent="0.8">
      <c r="A275" s="70">
        <f>IF(+NFL!$F85="Jacksonville",+NFL!A85,IF(+NFL!$H85="Jacksonville",+NFL!A85,0))</f>
        <v>6</v>
      </c>
      <c r="B275" s="480" t="str">
        <f>IF(+NFL!$F85="Jacksonville",+NFL!B85,IF(+NFL!$H85="Jacksonville",+NFL!B85,0))</f>
        <v>Sun</v>
      </c>
      <c r="C275" s="72">
        <f>IF(+NFL!$F85="Jacksonville",+NFL!C85,IF(+NFL!$H85="Jacksonville",+NFL!C85,0))</f>
        <v>44486</v>
      </c>
      <c r="D275" s="73">
        <f>IF(+NFL!$F85="Jacksonville",+NFL!D85,IF(+NFL!$H85="Jacksonville",+NFL!D85,0))</f>
        <v>0.39583333333333331</v>
      </c>
      <c r="E275" s="70" t="str">
        <f>IF(+NFL!$F85="Jacksonville",+NFL!E85,IF(+NFL!$H85="Jacksonville",+NFL!E85,0))</f>
        <v>CBS</v>
      </c>
      <c r="F275" s="176" t="str">
        <f>IF(+NFL!$F85="Jacksonville",+NFL!F85,IF(+NFL!$H85="Jacksonville",+NFL!F85,0))</f>
        <v>Miami</v>
      </c>
      <c r="G275" s="70" t="str">
        <f>IF(+NFL!$F85="Jacksonville",+NFL!G85,IF(+NFL!$H85="Jacksonville",+NFL!G85,0))</f>
        <v>AFCE</v>
      </c>
      <c r="H275" s="176" t="str">
        <f>IF(+NFL!$F85="Jacksonville",+NFL!H85,IF(+NFL!$H85="Jacksonville",+NFL!H85,0))</f>
        <v>Jacksonville</v>
      </c>
      <c r="I275" s="70" t="str">
        <f>IF(+NFL!$F85="Jacksonville",+NFL!I85,IF(+NFL!$H85="Jacksonville",+NFL!I85,0))</f>
        <v>AFCS</v>
      </c>
      <c r="J275" s="496" t="str">
        <f>IF(+NFL!$F85="Jacksonville",+NFL!J85,IF(+NFL!$H85="Jacksonville",+NFL!J85,0))</f>
        <v>Miami</v>
      </c>
      <c r="K275" s="510" t="str">
        <f>IF(+NFL!$F85="Jacksonville",+NFL!K85,IF(+NFL!$H85="Jacksonville",+NFL!K85,0))</f>
        <v>Jacksonville</v>
      </c>
      <c r="L275" s="572">
        <f>IF(+NFL!$F85="Jacksonville",+NFL!L85,IF(+NFL!$H85="Jacksonville",+NFL!L85,0))</f>
        <v>3</v>
      </c>
      <c r="M275" s="573">
        <f>IF(+NFL!$F85="Jacksonville",+NFL!M85,IF(+NFL!$H85="Jacksonville",+NFL!M85,0))</f>
        <v>47</v>
      </c>
      <c r="N275" s="583" t="str">
        <f>IF(+NFL!$F85="Jacksonville",+NFL!N85,IF(+NFL!$H85="Jacksonville",+NFL!N85,0))</f>
        <v>Jacksonville</v>
      </c>
      <c r="O275" s="584">
        <f>IF(+NFL!$F85="Jacksonville",+NFL!O85,IF(+NFL!$H85="Jacksonville",+NFL!O85,0))</f>
        <v>23</v>
      </c>
      <c r="P275" s="583" t="str">
        <f>IF(+NFL!$F85="Jacksonville",+NFL!P85,IF(+NFL!$H85="Jacksonville",+NFL!P85,0))</f>
        <v>Miami</v>
      </c>
      <c r="Q275" s="585">
        <f>IF(+NFL!$F85="Jacksonville",+NFL!Q85,IF(+NFL!$H85="Jacksonville",+NFL!Q85,0))</f>
        <v>20</v>
      </c>
      <c r="R275" s="586" t="str">
        <f>IF(+NFL!$F85="Jacksonville",+NFL!R85,IF(+NFL!$H85="Jacksonville",+NFL!R85,0))</f>
        <v>Jacksonville</v>
      </c>
      <c r="S275" s="585" t="str">
        <f>IF(+NFL!$F85="Jacksonville",+NFL!S85,IF(+NFL!$H85="Jacksonville",+NFL!S85,0))</f>
        <v>Miami</v>
      </c>
      <c r="T275" s="587" t="str">
        <f>IF(+NFL!$F85="Jacksonville",+NFL!T85,IF(+NFL!$H85="Jacksonville",+NFL!T85,0))</f>
        <v>Miami</v>
      </c>
      <c r="U275" s="585" t="str">
        <f>IF(+NFL!$F85="Jacksonville",+NFL!U85,IF(+NFL!$H85="Jacksonville",+NFL!U85,0))</f>
        <v>L</v>
      </c>
      <c r="V275" s="586">
        <f>IF(+NFL!$F94="Jacksonville",+NFL!#REF!,IF(+NFL!$H94="Jacksonville",+NFL!#REF!,0))</f>
        <v>0</v>
      </c>
      <c r="W275" s="585">
        <f>IF(+NFL!$F94="Jacksonville",+NFL!#REF!,IF(+NFL!$H94="Jacksonville",+NFL!#REF!,0))</f>
        <v>0</v>
      </c>
      <c r="X275" s="587">
        <f>IF(+NFL!$F94="Jacksonville",+NFL!#REF!,IF(+NFL!$H94="Jacksonville",+NFL!#REF!,0))</f>
        <v>0</v>
      </c>
      <c r="Y275" s="585">
        <f>IF(+NFL!$F94="Jacksonville",+NFL!#REF!,IF(+NFL!$H94="Jacksonville",+NFL!#REF!,0))</f>
        <v>0</v>
      </c>
      <c r="Z275" s="586">
        <f>IF(+NFL!$F94="Jacksonville",+NFL!#REF!,IF(+NFL!$H94="Jacksonville",+NFL!#REF!,0))</f>
        <v>0</v>
      </c>
      <c r="AA275" s="585">
        <f>IF(+NFL!$F94="Jacksonville",+NFL!#REF!,IF(+NFL!$H94="Jacksonville",+NFL!#REF!,0))</f>
        <v>0</v>
      </c>
      <c r="AB275" s="124">
        <f>IF(+NFL!$F94="Jacksonville",+NFL!#REF!,IF(+NFL!$H94="Jacksonville",+NFL!#REF!,0))</f>
        <v>0</v>
      </c>
      <c r="AC275" s="182">
        <f>IF(+NFL!$F94="Jacksonville",+NFL!#REF!,IF(+NFL!$H94="Jacksonville",+NFL!#REF!,0))</f>
        <v>0</v>
      </c>
      <c r="AD275" s="496">
        <f>IF(+NFL!$F94="Jacksonville",+NFL!#REF!,IF(+NFL!$H94="Jacksonville",+NFL!#REF!,0))</f>
        <v>0</v>
      </c>
      <c r="AE275" s="565">
        <f>IF(+NFL!$F94="Jacksonville",+NFL!#REF!,IF(+NFL!$H94="Jacksonville",+NFL!#REF!,0))</f>
        <v>0</v>
      </c>
      <c r="AF275" s="496">
        <f>IF(+NFL!$F94="Jacksonville",+NFL!#REF!,IF(+NFL!$H94="Jacksonville",+NFL!#REF!,0))</f>
        <v>0</v>
      </c>
      <c r="AG275" s="565">
        <f>IF(+NFL!$F94="Jacksonville",+NFL!#REF!,IF(+NFL!$H94="Jacksonville",+NFL!#REF!,0))</f>
        <v>0</v>
      </c>
      <c r="AH275" s="496">
        <f>IF(+NFL!$F94="Jacksonville",+NFL!#REF!,IF(+NFL!$H94="Jacksonville",+NFL!#REF!,0))</f>
        <v>0</v>
      </c>
      <c r="AI275" s="565">
        <f>IF(+NFL!$F94="Jacksonville",+NFL!#REF!,IF(+NFL!$H94="Jacksonville",+NFL!#REF!,0))</f>
        <v>0</v>
      </c>
      <c r="AJ275" s="496">
        <f>IF(+NFL!$F94="Jacksonville",+NFL!#REF!,IF(+NFL!$H94="Jacksonville",+NFL!#REF!,0))</f>
        <v>0</v>
      </c>
      <c r="AK275" s="565">
        <f>IF(+NFL!$F94="Jacksonville",+NFL!#REF!,IF(+NFL!$H94="Jacksonville",+NFL!#REF!,0))</f>
        <v>0</v>
      </c>
      <c r="AL275" s="101">
        <f>IF(+NFL!$F94="Jacksonville",+NFL!#REF!,IF(+NFL!$H94="Jacksonville",+NFL!#REF!,0))</f>
        <v>0</v>
      </c>
      <c r="AM275" s="82">
        <f>IF(+NFL!$F94="Jacksonville",+NFL!#REF!,IF(+NFL!$H94="Jacksonville",+NFL!#REF!,0))</f>
        <v>0</v>
      </c>
      <c r="AN275" s="102">
        <f>IF(+NFL!$F94="Jacksonville",+NFL!#REF!,IF(+NFL!$H94="Jacksonville",+NFL!#REF!,0))</f>
        <v>0</v>
      </c>
      <c r="AO275" s="83">
        <f>IF(+NFL!$F94="Jacksonville",+NFL!#REF!,IF(+NFL!$H94="Jacksonville",+NFL!#REF!,0))</f>
        <v>0</v>
      </c>
      <c r="AP275" s="480">
        <f>IF(+NFL!$F94="Jacksonville",+NFL!#REF!,IF(+NFL!$H94="Jacksonville",+NFL!#REF!,0))</f>
        <v>0</v>
      </c>
      <c r="AQ275" s="72">
        <f>IF(+NFL!$F94="Jacksonville",+NFL!#REF!,IF(+NFL!$H94="Jacksonville",+NFL!#REF!,0))</f>
        <v>0</v>
      </c>
      <c r="AR275" s="81">
        <f>IF(+NFL!$F94="Jacksonville",+NFL!#REF!,IF(+NFL!$H94="Jacksonville",+NFL!#REF!,0))</f>
        <v>0</v>
      </c>
      <c r="AS275" s="96">
        <f>IF(+NFL!$F94="Jacksonville",+NFL!#REF!,IF(+NFL!$H94="Jacksonville",+NFL!#REF!,0))</f>
        <v>0</v>
      </c>
      <c r="AT275" s="96">
        <f>IF(+NFL!$F94="Jacksonville",+NFL!#REF!,IF(+NFL!$H94="Jacksonville",+NFL!#REF!,0))</f>
        <v>0</v>
      </c>
      <c r="AU275" s="81">
        <f>IF(+NFL!$F94="Jacksonville",+NFL!#REF!,IF(+NFL!$H94="Jacksonville",+NFL!#REF!,0))</f>
        <v>0</v>
      </c>
      <c r="AV275" s="96">
        <f>IF(+NFL!$F94="Jacksonville",+NFL!#REF!,IF(+NFL!$H94="Jacksonville",+NFL!#REF!,0))</f>
        <v>0</v>
      </c>
      <c r="AW275" s="70">
        <f>IF(+NFL!$F94="Jacksonville",+NFL!#REF!,IF(+NFL!$H94="Jacksonville",+NFL!#REF!,0))</f>
        <v>0</v>
      </c>
      <c r="AX275" s="96">
        <f>IF(+NFL!$F94="Jacksonville",+NFL!#REF!,IF(+NFL!$H94="Jacksonville",+NFL!#REF!,0))</f>
        <v>0</v>
      </c>
      <c r="AY275" s="81">
        <f>IF(+NFL!$F94="Jacksonville",+NFL!#REF!,IF(+NFL!$H94="Jacksonville",+NFL!#REF!,0))</f>
        <v>0</v>
      </c>
      <c r="AZ275" s="96">
        <f>IF(+NFL!$F94="Jacksonville",+NFL!#REF!,IF(+NFL!$H94="Jacksonville",+NFL!#REF!,0))</f>
        <v>0</v>
      </c>
      <c r="BA275" s="70">
        <f>IF(+NFL!$F94="Jacksonville",+NFL!#REF!,IF(+NFL!$H94="Jacksonville",+NFL!#REF!,0))</f>
        <v>0</v>
      </c>
      <c r="BB275" s="70">
        <f>IF(+NFL!$F94="Jacksonville",+NFL!#REF!,IF(+NFL!$H94="Jacksonville",+NFL!#REF!,0))</f>
        <v>0</v>
      </c>
      <c r="BC275" s="592">
        <f>IF(+NFL!$F94="Jacksonville",+NFL!#REF!,IF(+NFL!$H94="Jacksonville",+NFL!#REF!,0))</f>
        <v>0</v>
      </c>
      <c r="BD275" s="81">
        <f>IF(+NFL!$F94="Jacksonville",+NFL!#REF!,IF(+NFL!$H94="Jacksonville",+NFL!#REF!,0))</f>
        <v>0</v>
      </c>
      <c r="BE275" s="96">
        <f>IF(+NFL!$F94="Jacksonville",+NFL!#REF!,IF(+NFL!$H94="Jacksonville",+NFL!#REF!,0))</f>
        <v>0</v>
      </c>
      <c r="BF275" s="70">
        <f>IF(+NFL!$F94="Jacksonville",+NFL!#REF!,IF(+NFL!$H94="Jacksonville",+NFL!#REF!,0))</f>
        <v>0</v>
      </c>
      <c r="BG275" s="81">
        <f>IF(+NFL!$F94="Jacksonville",+NFL!#REF!,IF(+NFL!$H94="Jacksonville",+NFL!#REF!,0))</f>
        <v>0</v>
      </c>
      <c r="BH275" s="96">
        <f>IF(+NFL!$F94="Jacksonville",+NFL!#REF!,IF(+NFL!$H94="Jacksonville",+NFL!#REF!,0))</f>
        <v>0</v>
      </c>
      <c r="BI275" s="70">
        <f>IF(+NFL!$F94="Jacksonville",+NFL!#REF!,IF(+NFL!$H94="Jacksonville",+NFL!#REF!,0))</f>
        <v>0</v>
      </c>
      <c r="BJ275" s="124">
        <f>IF(+NFL!$F94="Jacksonville",+NFL!#REF!,IF(+NFL!$H94="Jacksonville",+NFL!#REF!,0))</f>
        <v>0</v>
      </c>
      <c r="BK275" s="182">
        <f>IF(+NFL!$F94="Jacksonville",+NFL!#REF!,IF(+NFL!$H94="Jacksonville",+NFL!#REF!,0))</f>
        <v>0</v>
      </c>
    </row>
    <row r="276" spans="1:63" x14ac:dyDescent="0.8">
      <c r="A276" s="70">
        <f>IF(+NFL!$F122="Jacksonville",+NFL!A122,IF(+NFL!$H122="Jacksonville",+NFL!A122,0))</f>
        <v>7</v>
      </c>
      <c r="B276" s="480">
        <f>IF(+NFL!$F122="Jacksonville",+NFL!B122,IF(+NFL!$H122="Jacksonville",+NFL!B122,0))</f>
        <v>0</v>
      </c>
      <c r="C276" s="72">
        <f>IF(+NFL!$F122="Jacksonville",+NFL!C122,IF(+NFL!$H122="Jacksonville",+NFL!C122,0))</f>
        <v>0</v>
      </c>
      <c r="D276" s="73">
        <f>IF(+NFL!$F122="Jacksonville",+NFL!D122,IF(+NFL!$H122="Jacksonville",+NFL!D122,0))</f>
        <v>0</v>
      </c>
      <c r="E276" s="70">
        <f>IF(+NFL!$F122="Jacksonville",+NFL!E122,IF(+NFL!$H122="Jacksonville",+NFL!E122,0))</f>
        <v>0</v>
      </c>
      <c r="F276" s="176" t="str">
        <f>IF(+NFL!$F122="Jacksonville",+NFL!F122,IF(+NFL!$H122="Jacksonville",+NFL!F122,0))</f>
        <v>Jacksonville</v>
      </c>
      <c r="G276" s="70" t="str">
        <f>IF(+NFL!$F122="Jacksonville",+NFL!G122,IF(+NFL!$H122="Jacksonville",+NFL!G122,0))</f>
        <v>AFCS</v>
      </c>
      <c r="H276" s="176">
        <f>IF(+NFL!$F122="Jacksonville",+NFL!H122,IF(+NFL!$H122="Jacksonville",+NFL!H122,0))</f>
        <v>0</v>
      </c>
      <c r="I276" s="70">
        <f>IF(+NFL!$F122="Jacksonville",+NFL!I122,IF(+NFL!$H122="Jacksonville",+NFL!I122,0))</f>
        <v>0</v>
      </c>
      <c r="J276" s="496">
        <f>IF(+NFL!$F122="Jacksonville",+NFL!J122,IF(+NFL!$H122="Jacksonville",+NFL!J122,0))</f>
        <v>0</v>
      </c>
      <c r="K276" s="510">
        <f>IF(+NFL!$F122="Jacksonville",+NFL!K122,IF(+NFL!$H122="Jacksonville",+NFL!K122,0))</f>
        <v>0</v>
      </c>
      <c r="L276" s="572">
        <f>IF(+NFL!$F122="Jacksonville",+NFL!L122,IF(+NFL!$H122="Jacksonville",+NFL!L122,0))</f>
        <v>0</v>
      </c>
      <c r="M276" s="573">
        <f>IF(+NFL!$F122="Jacksonville",+NFL!M122,IF(+NFL!$H122="Jacksonville",+NFL!M122,0))</f>
        <v>0</v>
      </c>
      <c r="N276" s="583">
        <f>IF(+NFL!$F122="Jacksonville",+NFL!N122,IF(+NFL!$H122="Jacksonville",+NFL!N122,0))</f>
        <v>0</v>
      </c>
      <c r="O276" s="584">
        <f>IF(+NFL!$F122="Jacksonville",+NFL!O122,IF(+NFL!$H122="Jacksonville",+NFL!O122,0))</f>
        <v>0</v>
      </c>
      <c r="P276" s="583">
        <f>IF(+NFL!$F122="Jacksonville",+NFL!P122,IF(+NFL!$H122="Jacksonville",+NFL!P122,0))</f>
        <v>0</v>
      </c>
      <c r="Q276" s="585">
        <f>IF(+NFL!$F122="Jacksonville",+NFL!Q122,IF(+NFL!$H122="Jacksonville",+NFL!Q122,0))</f>
        <v>0</v>
      </c>
      <c r="R276" s="586">
        <f>IF(+NFL!$F122="Jacksonville",+NFL!R122,IF(+NFL!$H122="Jacksonville",+NFL!R122,0))</f>
        <v>0</v>
      </c>
      <c r="S276" s="585">
        <f>IF(+NFL!$F122="Jacksonville",+NFL!S122,IF(+NFL!$H122="Jacksonville",+NFL!S122,0))</f>
        <v>0</v>
      </c>
      <c r="T276" s="587">
        <f>IF(+NFL!$F122="Jacksonville",+NFL!T122,IF(+NFL!$H122="Jacksonville",+NFL!T122,0))</f>
        <v>0</v>
      </c>
      <c r="U276" s="585">
        <f>IF(+NFL!$F122="Jacksonville",+NFL!U122,IF(+NFL!$H122="Jacksonville",+NFL!U122,0))</f>
        <v>0</v>
      </c>
      <c r="V276" s="586">
        <f>IF(+NFL!$F112="Jacksonville",+NFL!#REF!,IF(+NFL!$H112="Jacksonville",+NFL!#REF!,0))</f>
        <v>0</v>
      </c>
      <c r="W276" s="585">
        <f>IF(+NFL!$F112="Jacksonville",+NFL!#REF!,IF(+NFL!$H112="Jacksonville",+NFL!#REF!,0))</f>
        <v>0</v>
      </c>
      <c r="X276" s="587">
        <f>IF(+NFL!$F112="Jacksonville",+NFL!#REF!,IF(+NFL!$H112="Jacksonville",+NFL!#REF!,0))</f>
        <v>0</v>
      </c>
      <c r="Y276" s="585">
        <f>IF(+NFL!$F112="Jacksonville",+NFL!#REF!,IF(+NFL!$H112="Jacksonville",+NFL!#REF!,0))</f>
        <v>0</v>
      </c>
      <c r="Z276" s="586">
        <f>IF(+NFL!$F112="Jacksonville",+NFL!#REF!,IF(+NFL!$H112="Jacksonville",+NFL!#REF!,0))</f>
        <v>0</v>
      </c>
      <c r="AA276" s="585">
        <f>IF(+NFL!$F112="Jacksonville",+NFL!#REF!,IF(+NFL!$H112="Jacksonville",+NFL!#REF!,0))</f>
        <v>0</v>
      </c>
      <c r="AB276" s="124">
        <f>IF(+NFL!$F112="Jacksonville",+NFL!#REF!,IF(+NFL!$H112="Jacksonville",+NFL!#REF!,0))</f>
        <v>0</v>
      </c>
      <c r="AC276" s="182">
        <f>IF(+NFL!$F112="Jacksonville",+NFL!#REF!,IF(+NFL!$H112="Jacksonville",+NFL!#REF!,0))</f>
        <v>0</v>
      </c>
      <c r="AD276" s="496">
        <f>IF(+NFL!$F112="Jacksonville",+NFL!#REF!,IF(+NFL!$H112="Jacksonville",+NFL!#REF!,0))</f>
        <v>0</v>
      </c>
      <c r="AE276" s="565">
        <f>IF(+NFL!$F112="Jacksonville",+NFL!#REF!,IF(+NFL!$H112="Jacksonville",+NFL!#REF!,0))</f>
        <v>0</v>
      </c>
      <c r="AF276" s="496">
        <f>IF(+NFL!$F112="Jacksonville",+NFL!#REF!,IF(+NFL!$H112="Jacksonville",+NFL!#REF!,0))</f>
        <v>0</v>
      </c>
      <c r="AG276" s="565">
        <f>IF(+NFL!$F112="Jacksonville",+NFL!#REF!,IF(+NFL!$H112="Jacksonville",+NFL!#REF!,0))</f>
        <v>0</v>
      </c>
      <c r="AH276" s="496">
        <f>IF(+NFL!$F112="Jacksonville",+NFL!#REF!,IF(+NFL!$H112="Jacksonville",+NFL!#REF!,0))</f>
        <v>0</v>
      </c>
      <c r="AI276" s="565">
        <f>IF(+NFL!$F112="Jacksonville",+NFL!#REF!,IF(+NFL!$H112="Jacksonville",+NFL!#REF!,0))</f>
        <v>0</v>
      </c>
      <c r="AJ276" s="496">
        <f>IF(+NFL!$F112="Jacksonville",+NFL!#REF!,IF(+NFL!$H112="Jacksonville",+NFL!#REF!,0))</f>
        <v>0</v>
      </c>
      <c r="AK276" s="565">
        <f>IF(+NFL!$F112="Jacksonville",+NFL!#REF!,IF(+NFL!$H112="Jacksonville",+NFL!#REF!,0))</f>
        <v>0</v>
      </c>
      <c r="AL276" s="101">
        <f>IF(+NFL!$F112="Jacksonville",+NFL!#REF!,IF(+NFL!$H112="Jacksonville",+NFL!#REF!,0))</f>
        <v>0</v>
      </c>
      <c r="AM276" s="82">
        <f>IF(+NFL!$F112="Jacksonville",+NFL!#REF!,IF(+NFL!$H112="Jacksonville",+NFL!#REF!,0))</f>
        <v>0</v>
      </c>
      <c r="AN276" s="102">
        <f>IF(+NFL!$F112="Jacksonville",+NFL!#REF!,IF(+NFL!$H112="Jacksonville",+NFL!#REF!,0))</f>
        <v>0</v>
      </c>
      <c r="AO276" s="83">
        <f>IF(+NFL!$F112="Jacksonville",+NFL!#REF!,IF(+NFL!$H112="Jacksonville",+NFL!#REF!,0))</f>
        <v>0</v>
      </c>
      <c r="AP276" s="480">
        <f>IF(+NFL!$F112="Jacksonville",+NFL!#REF!,IF(+NFL!$H112="Jacksonville",+NFL!#REF!,0))</f>
        <v>0</v>
      </c>
      <c r="AQ276" s="72">
        <f>IF(+NFL!$F112="Jacksonville",+NFL!#REF!,IF(+NFL!$H112="Jacksonville",+NFL!#REF!,0))</f>
        <v>0</v>
      </c>
      <c r="AR276" s="81">
        <f>IF(+NFL!$F112="Jacksonville",+NFL!#REF!,IF(+NFL!$H112="Jacksonville",+NFL!#REF!,0))</f>
        <v>0</v>
      </c>
      <c r="AS276" s="96">
        <f>IF(+NFL!$F112="Jacksonville",+NFL!#REF!,IF(+NFL!$H112="Jacksonville",+NFL!#REF!,0))</f>
        <v>0</v>
      </c>
      <c r="AT276" s="96">
        <f>IF(+NFL!$F112="Jacksonville",+NFL!#REF!,IF(+NFL!$H112="Jacksonville",+NFL!#REF!,0))</f>
        <v>0</v>
      </c>
      <c r="AU276" s="81">
        <f>IF(+NFL!$F112="Jacksonville",+NFL!#REF!,IF(+NFL!$H112="Jacksonville",+NFL!#REF!,0))</f>
        <v>0</v>
      </c>
      <c r="AV276" s="96">
        <f>IF(+NFL!$F112="Jacksonville",+NFL!#REF!,IF(+NFL!$H112="Jacksonville",+NFL!#REF!,0))</f>
        <v>0</v>
      </c>
      <c r="AW276" s="70">
        <f>IF(+NFL!$F112="Jacksonville",+NFL!#REF!,IF(+NFL!$H112="Jacksonville",+NFL!#REF!,0))</f>
        <v>0</v>
      </c>
      <c r="AX276" s="96">
        <f>IF(+NFL!$F112="Jacksonville",+NFL!#REF!,IF(+NFL!$H112="Jacksonville",+NFL!#REF!,0))</f>
        <v>0</v>
      </c>
      <c r="AY276" s="81">
        <f>IF(+NFL!$F112="Jacksonville",+NFL!#REF!,IF(+NFL!$H112="Jacksonville",+NFL!#REF!,0))</f>
        <v>0</v>
      </c>
      <c r="AZ276" s="96">
        <f>IF(+NFL!$F112="Jacksonville",+NFL!#REF!,IF(+NFL!$H112="Jacksonville",+NFL!#REF!,0))</f>
        <v>0</v>
      </c>
      <c r="BA276" s="70">
        <f>IF(+NFL!$F112="Jacksonville",+NFL!#REF!,IF(+NFL!$H112="Jacksonville",+NFL!#REF!,0))</f>
        <v>0</v>
      </c>
      <c r="BB276" s="70">
        <f>IF(+NFL!$F112="Jacksonville",+NFL!#REF!,IF(+NFL!$H112="Jacksonville",+NFL!#REF!,0))</f>
        <v>0</v>
      </c>
      <c r="BC276" s="592">
        <f>IF(+NFL!$F112="Jacksonville",+NFL!#REF!,IF(+NFL!$H112="Jacksonville",+NFL!#REF!,0))</f>
        <v>0</v>
      </c>
      <c r="BD276" s="81">
        <f>IF(+NFL!$F112="Jacksonville",+NFL!#REF!,IF(+NFL!$H112="Jacksonville",+NFL!#REF!,0))</f>
        <v>0</v>
      </c>
      <c r="BE276" s="96">
        <f>IF(+NFL!$F112="Jacksonville",+NFL!#REF!,IF(+NFL!$H112="Jacksonville",+NFL!#REF!,0))</f>
        <v>0</v>
      </c>
      <c r="BF276" s="70">
        <f>IF(+NFL!$F112="Jacksonville",+NFL!#REF!,IF(+NFL!$H112="Jacksonville",+NFL!#REF!,0))</f>
        <v>0</v>
      </c>
      <c r="BG276" s="81">
        <f>IF(+NFL!$F112="Jacksonville",+NFL!#REF!,IF(+NFL!$H112="Jacksonville",+NFL!#REF!,0))</f>
        <v>0</v>
      </c>
      <c r="BH276" s="96">
        <f>IF(+NFL!$F112="Jacksonville",+NFL!#REF!,IF(+NFL!$H112="Jacksonville",+NFL!#REF!,0))</f>
        <v>0</v>
      </c>
      <c r="BI276" s="70">
        <f>IF(+NFL!$F112="Jacksonville",+NFL!#REF!,IF(+NFL!$H112="Jacksonville",+NFL!#REF!,0))</f>
        <v>0</v>
      </c>
      <c r="BJ276" s="124">
        <f>IF(+NFL!$F112="Jacksonville",+NFL!#REF!,IF(+NFL!$H112="Jacksonville",+NFL!#REF!,0))</f>
        <v>0</v>
      </c>
      <c r="BK276" s="182">
        <f>IF(+NFL!$F112="Jacksonville",+NFL!#REF!,IF(+NFL!$H112="Jacksonville",+NFL!#REF!,0))</f>
        <v>0</v>
      </c>
    </row>
    <row r="277" spans="1:63" x14ac:dyDescent="0.8">
      <c r="A277" s="70">
        <f>IF(+NFL!$F133="Jacksonville",+NFL!A133,IF(+NFL!$H133="Jacksonville",+NFL!A133,0))</f>
        <v>8</v>
      </c>
      <c r="B277" s="480" t="str">
        <f>IF(+NFL!$F133="Jacksonville",+NFL!B133,IF(+NFL!$H133="Jacksonville",+NFL!B133,0))</f>
        <v>Sun</v>
      </c>
      <c r="C277" s="72">
        <f>IF(+NFL!$F133="Jacksonville",+NFL!C133,IF(+NFL!$H133="Jacksonville",+NFL!C133,0))</f>
        <v>44500</v>
      </c>
      <c r="D277" s="73">
        <f>IF(+NFL!$F133="Jacksonville",+NFL!D133,IF(+NFL!$H133="Jacksonville",+NFL!D133,0))</f>
        <v>0.68055416666666668</v>
      </c>
      <c r="E277" s="70" t="str">
        <f>IF(+NFL!$F133="Jacksonville",+NFL!E133,IF(+NFL!$H133="Jacksonville",+NFL!E133,0))</f>
        <v>CBS</v>
      </c>
      <c r="F277" s="176" t="str">
        <f>IF(+NFL!$F133="Jacksonville",+NFL!F133,IF(+NFL!$H133="Jacksonville",+NFL!F133,0))</f>
        <v>Jacksonville</v>
      </c>
      <c r="G277" s="70" t="str">
        <f>IF(+NFL!$F133="Jacksonville",+NFL!G133,IF(+NFL!$H133="Jacksonville",+NFL!G133,0))</f>
        <v>AFCS</v>
      </c>
      <c r="H277" s="176" t="str">
        <f>IF(+NFL!$F133="Jacksonville",+NFL!H133,IF(+NFL!$H133="Jacksonville",+NFL!H133,0))</f>
        <v>Seattle</v>
      </c>
      <c r="I277" s="70" t="str">
        <f>IF(+NFL!$F133="Jacksonville",+NFL!I133,IF(+NFL!$H133="Jacksonville",+NFL!I133,0))</f>
        <v>NFCW</v>
      </c>
      <c r="J277" s="496" t="str">
        <f>IF(+NFL!$F133="Jacksonville",+NFL!J133,IF(+NFL!$H133="Jacksonville",+NFL!J133,0))</f>
        <v>Seattle</v>
      </c>
      <c r="K277" s="510" t="str">
        <f>IF(+NFL!$F133="Jacksonville",+NFL!K133,IF(+NFL!$H133="Jacksonville",+NFL!K133,0))</f>
        <v>Jacksonville</v>
      </c>
      <c r="L277" s="572">
        <f>IF(+NFL!$F133="Jacksonville",+NFL!L133,IF(+NFL!$H133="Jacksonville",+NFL!L133,0))</f>
        <v>3</v>
      </c>
      <c r="M277" s="573">
        <f>IF(+NFL!$F133="Jacksonville",+NFL!M133,IF(+NFL!$H133="Jacksonville",+NFL!M133,0))</f>
        <v>43.5</v>
      </c>
      <c r="N277" s="583" t="str">
        <f>IF(+NFL!$F133="Jacksonville",+NFL!N133,IF(+NFL!$H133="Jacksonville",+NFL!N133,0))</f>
        <v>Seattle</v>
      </c>
      <c r="O277" s="584">
        <f>IF(+NFL!$F133="Jacksonville",+NFL!O133,IF(+NFL!$H133="Jacksonville",+NFL!O133,0))</f>
        <v>31</v>
      </c>
      <c r="P277" s="583" t="str">
        <f>IF(+NFL!$F133="Jacksonville",+NFL!P133,IF(+NFL!$H133="Jacksonville",+NFL!P133,0))</f>
        <v>Jacksonville</v>
      </c>
      <c r="Q277" s="585">
        <f>IF(+NFL!$F133="Jacksonville",+NFL!Q133,IF(+NFL!$H133="Jacksonville",+NFL!Q133,0))</f>
        <v>7</v>
      </c>
      <c r="R277" s="586" t="str">
        <f>IF(+NFL!$F133="Jacksonville",+NFL!R133,IF(+NFL!$H133="Jacksonville",+NFL!R133,0))</f>
        <v>Seattle</v>
      </c>
      <c r="S277" s="585" t="str">
        <f>IF(+NFL!$F133="Jacksonville",+NFL!S133,IF(+NFL!$H133="Jacksonville",+NFL!S133,0))</f>
        <v>Jacksonville</v>
      </c>
      <c r="T277" s="587" t="str">
        <f>IF(+NFL!$F133="Jacksonville",+NFL!T133,IF(+NFL!$H133="Jacksonville",+NFL!T133,0))</f>
        <v>Seattle</v>
      </c>
      <c r="U277" s="585" t="str">
        <f>IF(+NFL!$F133="Jacksonville",+NFL!U133,IF(+NFL!$H133="Jacksonville",+NFL!U133,0))</f>
        <v>W</v>
      </c>
      <c r="V277" s="586">
        <f>IF(+NFL!$F128="Jacksonville",+NFL!#REF!,IF(+NFL!$H128="Jacksonville",+NFL!#REF!,0))</f>
        <v>0</v>
      </c>
      <c r="W277" s="585">
        <f>IF(+NFL!$F128="Jacksonville",+NFL!#REF!,IF(+NFL!$H128="Jacksonville",+NFL!#REF!,0))</f>
        <v>0</v>
      </c>
      <c r="X277" s="587">
        <f>IF(+NFL!$F128="Jacksonville",+NFL!#REF!,IF(+NFL!$H128="Jacksonville",+NFL!#REF!,0))</f>
        <v>0</v>
      </c>
      <c r="Y277" s="585">
        <f>IF(+NFL!$F128="Jacksonville",+NFL!#REF!,IF(+NFL!$H128="Jacksonville",+NFL!#REF!,0))</f>
        <v>0</v>
      </c>
      <c r="Z277" s="586">
        <f>IF(+NFL!$F128="Jacksonville",+NFL!#REF!,IF(+NFL!$H128="Jacksonville",+NFL!#REF!,0))</f>
        <v>0</v>
      </c>
      <c r="AA277" s="585">
        <f>IF(+NFL!$F128="Jacksonville",+NFL!#REF!,IF(+NFL!$H128="Jacksonville",+NFL!#REF!,0))</f>
        <v>0</v>
      </c>
      <c r="AB277" s="124">
        <f>IF(+NFL!$F128="Jacksonville",+NFL!#REF!,IF(+NFL!$H128="Jacksonville",+NFL!#REF!,0))</f>
        <v>0</v>
      </c>
      <c r="AC277" s="182">
        <f>IF(+NFL!$F128="Jacksonville",+NFL!#REF!,IF(+NFL!$H128="Jacksonville",+NFL!#REF!,0))</f>
        <v>0</v>
      </c>
      <c r="AD277" s="496">
        <f>IF(+NFL!$F128="Jacksonville",+NFL!#REF!,IF(+NFL!$H128="Jacksonville",+NFL!#REF!,0))</f>
        <v>0</v>
      </c>
      <c r="AE277" s="565">
        <f>IF(+NFL!$F128="Jacksonville",+NFL!#REF!,IF(+NFL!$H128="Jacksonville",+NFL!#REF!,0))</f>
        <v>0</v>
      </c>
      <c r="AF277" s="496">
        <f>IF(+NFL!$F128="Jacksonville",+NFL!#REF!,IF(+NFL!$H128="Jacksonville",+NFL!#REF!,0))</f>
        <v>0</v>
      </c>
      <c r="AG277" s="565">
        <f>IF(+NFL!$F128="Jacksonville",+NFL!#REF!,IF(+NFL!$H128="Jacksonville",+NFL!#REF!,0))</f>
        <v>0</v>
      </c>
      <c r="AH277" s="496">
        <f>IF(+NFL!$F128="Jacksonville",+NFL!#REF!,IF(+NFL!$H128="Jacksonville",+NFL!#REF!,0))</f>
        <v>0</v>
      </c>
      <c r="AI277" s="565">
        <f>IF(+NFL!$F128="Jacksonville",+NFL!#REF!,IF(+NFL!$H128="Jacksonville",+NFL!#REF!,0))</f>
        <v>0</v>
      </c>
      <c r="AJ277" s="496">
        <f>IF(+NFL!$F128="Jacksonville",+NFL!#REF!,IF(+NFL!$H128="Jacksonville",+NFL!#REF!,0))</f>
        <v>0</v>
      </c>
      <c r="AK277" s="565">
        <f>IF(+NFL!$F128="Jacksonville",+NFL!#REF!,IF(+NFL!$H128="Jacksonville",+NFL!#REF!,0))</f>
        <v>0</v>
      </c>
      <c r="AL277" s="101">
        <f>IF(+NFL!$F128="Jacksonville",+NFL!#REF!,IF(+NFL!$H128="Jacksonville",+NFL!#REF!,0))</f>
        <v>0</v>
      </c>
      <c r="AM277" s="82">
        <f>IF(+NFL!$F128="Jacksonville",+NFL!#REF!,IF(+NFL!$H128="Jacksonville",+NFL!#REF!,0))</f>
        <v>0</v>
      </c>
      <c r="AN277" s="102">
        <f>IF(+NFL!$F128="Jacksonville",+NFL!#REF!,IF(+NFL!$H128="Jacksonville",+NFL!#REF!,0))</f>
        <v>0</v>
      </c>
      <c r="AO277" s="83">
        <f>IF(+NFL!$F128="Jacksonville",+NFL!#REF!,IF(+NFL!$H128="Jacksonville",+NFL!#REF!,0))</f>
        <v>0</v>
      </c>
      <c r="AP277" s="480">
        <f>IF(+NFL!$F128="Jacksonville",+NFL!#REF!,IF(+NFL!$H128="Jacksonville",+NFL!#REF!,0))</f>
        <v>0</v>
      </c>
      <c r="AQ277" s="72">
        <f>IF(+NFL!$F128="Jacksonville",+NFL!#REF!,IF(+NFL!$H128="Jacksonville",+NFL!#REF!,0))</f>
        <v>0</v>
      </c>
      <c r="AR277" s="81">
        <f>IF(+NFL!$F128="Jacksonville",+NFL!#REF!,IF(+NFL!$H128="Jacksonville",+NFL!#REF!,0))</f>
        <v>0</v>
      </c>
      <c r="AS277" s="96">
        <f>IF(+NFL!$F128="Jacksonville",+NFL!#REF!,IF(+NFL!$H128="Jacksonville",+NFL!#REF!,0))</f>
        <v>0</v>
      </c>
      <c r="AT277" s="96">
        <f>IF(+NFL!$F128="Jacksonville",+NFL!#REF!,IF(+NFL!$H128="Jacksonville",+NFL!#REF!,0))</f>
        <v>0</v>
      </c>
      <c r="AU277" s="81">
        <f>IF(+NFL!$F128="Jacksonville",+NFL!#REF!,IF(+NFL!$H128="Jacksonville",+NFL!#REF!,0))</f>
        <v>0</v>
      </c>
      <c r="AV277" s="96">
        <f>IF(+NFL!$F128="Jacksonville",+NFL!#REF!,IF(+NFL!$H128="Jacksonville",+NFL!#REF!,0))</f>
        <v>0</v>
      </c>
      <c r="AW277" s="70">
        <f>IF(+NFL!$F128="Jacksonville",+NFL!#REF!,IF(+NFL!$H128="Jacksonville",+NFL!#REF!,0))</f>
        <v>0</v>
      </c>
      <c r="AX277" s="96">
        <f>IF(+NFL!$F128="Jacksonville",+NFL!#REF!,IF(+NFL!$H128="Jacksonville",+NFL!#REF!,0))</f>
        <v>0</v>
      </c>
      <c r="AY277" s="81">
        <f>IF(+NFL!$F128="Jacksonville",+NFL!#REF!,IF(+NFL!$H128="Jacksonville",+NFL!#REF!,0))</f>
        <v>0</v>
      </c>
      <c r="AZ277" s="96">
        <f>IF(+NFL!$F128="Jacksonville",+NFL!#REF!,IF(+NFL!$H128="Jacksonville",+NFL!#REF!,0))</f>
        <v>0</v>
      </c>
      <c r="BA277" s="70">
        <f>IF(+NFL!$F128="Jacksonville",+NFL!#REF!,IF(+NFL!$H128="Jacksonville",+NFL!#REF!,0))</f>
        <v>0</v>
      </c>
      <c r="BB277" s="70">
        <f>IF(+NFL!$F128="Jacksonville",+NFL!#REF!,IF(+NFL!$H128="Jacksonville",+NFL!#REF!,0))</f>
        <v>0</v>
      </c>
      <c r="BC277" s="592">
        <f>IF(+NFL!$F128="Jacksonville",+NFL!#REF!,IF(+NFL!$H128="Jacksonville",+NFL!#REF!,0))</f>
        <v>0</v>
      </c>
      <c r="BD277" s="81">
        <f>IF(+NFL!$F128="Jacksonville",+NFL!#REF!,IF(+NFL!$H128="Jacksonville",+NFL!#REF!,0))</f>
        <v>0</v>
      </c>
      <c r="BE277" s="96">
        <f>IF(+NFL!$F128="Jacksonville",+NFL!#REF!,IF(+NFL!$H128="Jacksonville",+NFL!#REF!,0))</f>
        <v>0</v>
      </c>
      <c r="BF277" s="70">
        <f>IF(+NFL!$F128="Jacksonville",+NFL!#REF!,IF(+NFL!$H128="Jacksonville",+NFL!#REF!,0))</f>
        <v>0</v>
      </c>
      <c r="BG277" s="81">
        <f>IF(+NFL!$F128="Jacksonville",+NFL!#REF!,IF(+NFL!$H128="Jacksonville",+NFL!#REF!,0))</f>
        <v>0</v>
      </c>
      <c r="BH277" s="96">
        <f>IF(+NFL!$F128="Jacksonville",+NFL!#REF!,IF(+NFL!$H128="Jacksonville",+NFL!#REF!,0))</f>
        <v>0</v>
      </c>
      <c r="BI277" s="70">
        <f>IF(+NFL!$F128="Jacksonville",+NFL!#REF!,IF(+NFL!$H128="Jacksonville",+NFL!#REF!,0))</f>
        <v>0</v>
      </c>
      <c r="BJ277" s="124">
        <f>IF(+NFL!$F128="Jacksonville",+NFL!#REF!,IF(+NFL!$H128="Jacksonville",+NFL!#REF!,0))</f>
        <v>0</v>
      </c>
      <c r="BK277" s="182">
        <f>IF(+NFL!$F128="Jacksonville",+NFL!#REF!,IF(+NFL!$H128="Jacksonville",+NFL!#REF!,0))</f>
        <v>0</v>
      </c>
    </row>
    <row r="278" spans="1:63" x14ac:dyDescent="0.8">
      <c r="A278" s="70">
        <f>IF(+NFL!$F148="Jacksonville",+NFL!A148,IF(+NFL!$H148="Jacksonville",+NFL!A148,0))</f>
        <v>9</v>
      </c>
      <c r="B278" s="480" t="str">
        <f>IF(+NFL!$F148="Jacksonville",+NFL!B148,IF(+NFL!$H148="Jacksonville",+NFL!B148,0))</f>
        <v>Sun</v>
      </c>
      <c r="C278" s="72">
        <f>IF(+NFL!$F148="Jacksonville",+NFL!C148,IF(+NFL!$H148="Jacksonville",+NFL!C148,0))</f>
        <v>44507</v>
      </c>
      <c r="D278" s="73">
        <f>IF(+NFL!$F148="Jacksonville",+NFL!D148,IF(+NFL!$H148="Jacksonville",+NFL!D148,0))</f>
        <v>0.54166666666666663</v>
      </c>
      <c r="E278" s="70" t="str">
        <f>IF(+NFL!$F148="Jacksonville",+NFL!E148,IF(+NFL!$H148="Jacksonville",+NFL!E148,0))</f>
        <v>CBS</v>
      </c>
      <c r="F278" s="176" t="str">
        <f>IF(+NFL!$F148="Jacksonville",+NFL!F148,IF(+NFL!$H148="Jacksonville",+NFL!F148,0))</f>
        <v>Buffalo</v>
      </c>
      <c r="G278" s="70" t="str">
        <f>IF(+NFL!$F148="Jacksonville",+NFL!G148,IF(+NFL!$H148="Jacksonville",+NFL!G148,0))</f>
        <v>AFCE</v>
      </c>
      <c r="H278" s="176" t="str">
        <f>IF(+NFL!$F148="Jacksonville",+NFL!H148,IF(+NFL!$H148="Jacksonville",+NFL!H148,0))</f>
        <v>Jacksonville</v>
      </c>
      <c r="I278" s="70" t="str">
        <f>IF(+NFL!$F148="Jacksonville",+NFL!I148,IF(+NFL!$H148="Jacksonville",+NFL!I148,0))</f>
        <v>AFCS</v>
      </c>
      <c r="J278" s="496" t="str">
        <f>IF(+NFL!$F148="Jacksonville",+NFL!J148,IF(+NFL!$H148="Jacksonville",+NFL!J148,0))</f>
        <v>Buffalo</v>
      </c>
      <c r="K278" s="510" t="str">
        <f>IF(+NFL!$F148="Jacksonville",+NFL!K148,IF(+NFL!$H148="Jacksonville",+NFL!K148,0))</f>
        <v>Jacksonville</v>
      </c>
      <c r="L278" s="572">
        <f>IF(+NFL!$F148="Jacksonville",+NFL!L148,IF(+NFL!$H148="Jacksonville",+NFL!L148,0))</f>
        <v>14.5</v>
      </c>
      <c r="M278" s="573">
        <f>IF(+NFL!$F148="Jacksonville",+NFL!M148,IF(+NFL!$H148="Jacksonville",+NFL!M148,0))</f>
        <v>48.5</v>
      </c>
      <c r="N278" s="583" t="str">
        <f>IF(+NFL!$F148="Jacksonville",+NFL!N148,IF(+NFL!$H148="Jacksonville",+NFL!N148,0))</f>
        <v>Jacksonville</v>
      </c>
      <c r="O278" s="584">
        <f>IF(+NFL!$F148="Jacksonville",+NFL!O148,IF(+NFL!$H148="Jacksonville",+NFL!O148,0))</f>
        <v>9</v>
      </c>
      <c r="P278" s="583" t="str">
        <f>IF(+NFL!$F148="Jacksonville",+NFL!P148,IF(+NFL!$H148="Jacksonville",+NFL!P148,0))</f>
        <v>Buffalo</v>
      </c>
      <c r="Q278" s="585">
        <f>IF(+NFL!$F148="Jacksonville",+NFL!Q148,IF(+NFL!$H148="Jacksonville",+NFL!Q148,0))</f>
        <v>6</v>
      </c>
      <c r="R278" s="586" t="str">
        <f>IF(+NFL!$F148="Jacksonville",+NFL!R148,IF(+NFL!$H148="Jacksonville",+NFL!R148,0))</f>
        <v>Jacksonville</v>
      </c>
      <c r="S278" s="585" t="str">
        <f>IF(+NFL!$F148="Jacksonville",+NFL!S148,IF(+NFL!$H148="Jacksonville",+NFL!S148,0))</f>
        <v>Buffalo</v>
      </c>
      <c r="T278" s="587" t="str">
        <f>IF(+NFL!$F148="Jacksonville",+NFL!T148,IF(+NFL!$H148="Jacksonville",+NFL!T148,0))</f>
        <v>Buffalo</v>
      </c>
      <c r="U278" s="585" t="str">
        <f>IF(+NFL!$F148="Jacksonville",+NFL!U148,IF(+NFL!$H148="Jacksonville",+NFL!U148,0))</f>
        <v>L</v>
      </c>
      <c r="V278" s="586">
        <f>IF(+NFL!$F155="Jacksonville",+NFL!#REF!,IF(+NFL!$H155="Jacksonville",+NFL!#REF!,0))</f>
        <v>0</v>
      </c>
      <c r="W278" s="585">
        <f>IF(+NFL!$F155="Jacksonville",+NFL!#REF!,IF(+NFL!$H155="Jacksonville",+NFL!#REF!,0))</f>
        <v>0</v>
      </c>
      <c r="X278" s="587">
        <f>IF(+NFL!$F155="Jacksonville",+NFL!#REF!,IF(+NFL!$H155="Jacksonville",+NFL!#REF!,0))</f>
        <v>0</v>
      </c>
      <c r="Y278" s="585">
        <f>IF(+NFL!$F155="Jacksonville",+NFL!#REF!,IF(+NFL!$H155="Jacksonville",+NFL!#REF!,0))</f>
        <v>0</v>
      </c>
      <c r="Z278" s="586">
        <f>IF(+NFL!$F155="Jacksonville",+NFL!#REF!,IF(+NFL!$H155="Jacksonville",+NFL!#REF!,0))</f>
        <v>0</v>
      </c>
      <c r="AA278" s="585">
        <f>IF(+NFL!$F155="Jacksonville",+NFL!#REF!,IF(+NFL!$H155="Jacksonville",+NFL!#REF!,0))</f>
        <v>0</v>
      </c>
      <c r="AB278" s="124">
        <f>IF(+NFL!$F155="Jacksonville",+NFL!#REF!,IF(+NFL!$H155="Jacksonville",+NFL!#REF!,0))</f>
        <v>0</v>
      </c>
      <c r="AC278" s="182">
        <f>IF(+NFL!$F155="Jacksonville",+NFL!#REF!,IF(+NFL!$H155="Jacksonville",+NFL!#REF!,0))</f>
        <v>0</v>
      </c>
      <c r="AD278" s="496">
        <f>IF(+NFL!$F155="Jacksonville",+NFL!#REF!,IF(+NFL!$H155="Jacksonville",+NFL!#REF!,0))</f>
        <v>0</v>
      </c>
      <c r="AE278" s="565">
        <f>IF(+NFL!$F155="Jacksonville",+NFL!#REF!,IF(+NFL!$H155="Jacksonville",+NFL!#REF!,0))</f>
        <v>0</v>
      </c>
      <c r="AF278" s="496">
        <f>IF(+NFL!$F155="Jacksonville",+NFL!#REF!,IF(+NFL!$H155="Jacksonville",+NFL!#REF!,0))</f>
        <v>0</v>
      </c>
      <c r="AG278" s="565">
        <f>IF(+NFL!$F155="Jacksonville",+NFL!#REF!,IF(+NFL!$H155="Jacksonville",+NFL!#REF!,0))</f>
        <v>0</v>
      </c>
      <c r="AH278" s="496">
        <f>IF(+NFL!$F155="Jacksonville",+NFL!#REF!,IF(+NFL!$H155="Jacksonville",+NFL!#REF!,0))</f>
        <v>0</v>
      </c>
      <c r="AI278" s="565">
        <f>IF(+NFL!$F155="Jacksonville",+NFL!#REF!,IF(+NFL!$H155="Jacksonville",+NFL!#REF!,0))</f>
        <v>0</v>
      </c>
      <c r="AJ278" s="496">
        <f>IF(+NFL!$F155="Jacksonville",+NFL!#REF!,IF(+NFL!$H155="Jacksonville",+NFL!#REF!,0))</f>
        <v>0</v>
      </c>
      <c r="AK278" s="565">
        <f>IF(+NFL!$F155="Jacksonville",+NFL!#REF!,IF(+NFL!$H155="Jacksonville",+NFL!#REF!,0))</f>
        <v>0</v>
      </c>
      <c r="AL278" s="101">
        <f>IF(+NFL!$F155="Jacksonville",+NFL!#REF!,IF(+NFL!$H155="Jacksonville",+NFL!#REF!,0))</f>
        <v>0</v>
      </c>
      <c r="AM278" s="82">
        <f>IF(+NFL!$F155="Jacksonville",+NFL!#REF!,IF(+NFL!$H155="Jacksonville",+NFL!#REF!,0))</f>
        <v>0</v>
      </c>
      <c r="AN278" s="102">
        <f>IF(+NFL!$F155="Jacksonville",+NFL!#REF!,IF(+NFL!$H155="Jacksonville",+NFL!#REF!,0))</f>
        <v>0</v>
      </c>
      <c r="AO278" s="83">
        <f>IF(+NFL!$F155="Jacksonville",+NFL!#REF!,IF(+NFL!$H155="Jacksonville",+NFL!#REF!,0))</f>
        <v>0</v>
      </c>
      <c r="AP278" s="480">
        <f>IF(+NFL!$F155="Jacksonville",+NFL!#REF!,IF(+NFL!$H155="Jacksonville",+NFL!#REF!,0))</f>
        <v>0</v>
      </c>
      <c r="AQ278" s="72">
        <f>IF(+NFL!$F155="Jacksonville",+NFL!#REF!,IF(+NFL!$H155="Jacksonville",+NFL!#REF!,0))</f>
        <v>0</v>
      </c>
      <c r="AR278" s="81">
        <f>IF(+NFL!$F155="Jacksonville",+NFL!#REF!,IF(+NFL!$H155="Jacksonville",+NFL!#REF!,0))</f>
        <v>0</v>
      </c>
      <c r="AS278" s="96">
        <f>IF(+NFL!$F155="Jacksonville",+NFL!#REF!,IF(+NFL!$H155="Jacksonville",+NFL!#REF!,0))</f>
        <v>0</v>
      </c>
      <c r="AT278" s="96">
        <f>IF(+NFL!$F155="Jacksonville",+NFL!#REF!,IF(+NFL!$H155="Jacksonville",+NFL!#REF!,0))</f>
        <v>0</v>
      </c>
      <c r="AU278" s="81">
        <f>IF(+NFL!$F155="Jacksonville",+NFL!#REF!,IF(+NFL!$H155="Jacksonville",+NFL!#REF!,0))</f>
        <v>0</v>
      </c>
      <c r="AV278" s="96">
        <f>IF(+NFL!$F155="Jacksonville",+NFL!#REF!,IF(+NFL!$H155="Jacksonville",+NFL!#REF!,0))</f>
        <v>0</v>
      </c>
      <c r="AW278" s="70">
        <f>IF(+NFL!$F155="Jacksonville",+NFL!#REF!,IF(+NFL!$H155="Jacksonville",+NFL!#REF!,0))</f>
        <v>0</v>
      </c>
      <c r="AX278" s="96">
        <f>IF(+NFL!$F155="Jacksonville",+NFL!#REF!,IF(+NFL!$H155="Jacksonville",+NFL!#REF!,0))</f>
        <v>0</v>
      </c>
      <c r="AY278" s="81">
        <f>IF(+NFL!$F155="Jacksonville",+NFL!#REF!,IF(+NFL!$H155="Jacksonville",+NFL!#REF!,0))</f>
        <v>0</v>
      </c>
      <c r="AZ278" s="96">
        <f>IF(+NFL!$F155="Jacksonville",+NFL!#REF!,IF(+NFL!$H155="Jacksonville",+NFL!#REF!,0))</f>
        <v>0</v>
      </c>
      <c r="BA278" s="70">
        <f>IF(+NFL!$F155="Jacksonville",+NFL!#REF!,IF(+NFL!$H155="Jacksonville",+NFL!#REF!,0))</f>
        <v>0</v>
      </c>
      <c r="BB278" s="70">
        <f>IF(+NFL!$F155="Jacksonville",+NFL!#REF!,IF(+NFL!$H155="Jacksonville",+NFL!#REF!,0))</f>
        <v>0</v>
      </c>
      <c r="BC278" s="592">
        <f>IF(+NFL!$F155="Jacksonville",+NFL!#REF!,IF(+NFL!$H155="Jacksonville",+NFL!#REF!,0))</f>
        <v>0</v>
      </c>
      <c r="BD278" s="81">
        <f>IF(+NFL!$F155="Jacksonville",+NFL!#REF!,IF(+NFL!$H155="Jacksonville",+NFL!#REF!,0))</f>
        <v>0</v>
      </c>
      <c r="BE278" s="96">
        <f>IF(+NFL!$F155="Jacksonville",+NFL!#REF!,IF(+NFL!$H155="Jacksonville",+NFL!#REF!,0))</f>
        <v>0</v>
      </c>
      <c r="BF278" s="70">
        <f>IF(+NFL!$F155="Jacksonville",+NFL!#REF!,IF(+NFL!$H155="Jacksonville",+NFL!#REF!,0))</f>
        <v>0</v>
      </c>
      <c r="BG278" s="81">
        <f>IF(+NFL!$F155="Jacksonville",+NFL!#REF!,IF(+NFL!$H155="Jacksonville",+NFL!#REF!,0))</f>
        <v>0</v>
      </c>
      <c r="BH278" s="96">
        <f>IF(+NFL!$F155="Jacksonville",+NFL!#REF!,IF(+NFL!$H155="Jacksonville",+NFL!#REF!,0))</f>
        <v>0</v>
      </c>
      <c r="BI278" s="70">
        <f>IF(+NFL!$F155="Jacksonville",+NFL!#REF!,IF(+NFL!$H155="Jacksonville",+NFL!#REF!,0))</f>
        <v>0</v>
      </c>
      <c r="BJ278" s="124">
        <f>IF(+NFL!$F155="Jacksonville",+NFL!#REF!,IF(+NFL!$H155="Jacksonville",+NFL!#REF!,0))</f>
        <v>0</v>
      </c>
      <c r="BK278" s="182">
        <f>IF(+NFL!$F155="Jacksonville",+NFL!#REF!,IF(+NFL!$H155="Jacksonville",+NFL!#REF!,0))</f>
        <v>0</v>
      </c>
    </row>
    <row r="279" spans="1:63" x14ac:dyDescent="0.8">
      <c r="A279" s="70">
        <f>IF(+NFL!$F163="Jacksonville",+NFL!A163,IF(+NFL!$H163="Jacksonville",+NFL!A163,0))</f>
        <v>10</v>
      </c>
      <c r="B279" s="480" t="str">
        <f>IF(+NFL!$F163="Jacksonville",+NFL!B163,IF(+NFL!$H163="Jacksonville",+NFL!B163,0))</f>
        <v>Sun</v>
      </c>
      <c r="C279" s="72">
        <f>IF(+NFL!$F163="Jacksonville",+NFL!C163,IF(+NFL!$H163="Jacksonville",+NFL!C163,0))</f>
        <v>44514</v>
      </c>
      <c r="D279" s="73">
        <f>IF(+NFL!$F163="Jacksonville",+NFL!D163,IF(+NFL!$H163="Jacksonville",+NFL!D163,0))</f>
        <v>0.54166666666666663</v>
      </c>
      <c r="E279" s="70" t="str">
        <f>IF(+NFL!$F163="Jacksonville",+NFL!E163,IF(+NFL!$H163="Jacksonville",+NFL!E163,0))</f>
        <v>CBS</v>
      </c>
      <c r="F279" s="176" t="str">
        <f>IF(+NFL!$F163="Jacksonville",+NFL!F163,IF(+NFL!$H163="Jacksonville",+NFL!F163,0))</f>
        <v>Jacksonville</v>
      </c>
      <c r="G279" s="70" t="str">
        <f>IF(+NFL!$F163="Jacksonville",+NFL!G163,IF(+NFL!$H163="Jacksonville",+NFL!G163,0))</f>
        <v>AFCS</v>
      </c>
      <c r="H279" s="176" t="str">
        <f>IF(+NFL!$F163="Jacksonville",+NFL!H163,IF(+NFL!$H163="Jacksonville",+NFL!H163,0))</f>
        <v>Indianapolis</v>
      </c>
      <c r="I279" s="70" t="str">
        <f>IF(+NFL!$F163="Jacksonville",+NFL!I163,IF(+NFL!$H163="Jacksonville",+NFL!I163,0))</f>
        <v>AFCS</v>
      </c>
      <c r="J279" s="496" t="str">
        <f>IF(+NFL!$F163="Jacksonville",+NFL!J163,IF(+NFL!$H163="Jacksonville",+NFL!J163,0))</f>
        <v>Indianapolis</v>
      </c>
      <c r="K279" s="510" t="str">
        <f>IF(+NFL!$F163="Jacksonville",+NFL!K163,IF(+NFL!$H163="Jacksonville",+NFL!K163,0))</f>
        <v>Jacksonville</v>
      </c>
      <c r="L279" s="572">
        <f>IF(+NFL!$F163="Jacksonville",+NFL!L163,IF(+NFL!$H163="Jacksonville",+NFL!L163,0))</f>
        <v>10.5</v>
      </c>
      <c r="M279" s="573">
        <f>IF(+NFL!$F163="Jacksonville",+NFL!M163,IF(+NFL!$H163="Jacksonville",+NFL!M163,0))</f>
        <v>47.5</v>
      </c>
      <c r="N279" s="583" t="str">
        <f>IF(+NFL!$F163="Jacksonville",+NFL!N163,IF(+NFL!$H163="Jacksonville",+NFL!N163,0))</f>
        <v>Indianapolis</v>
      </c>
      <c r="O279" s="584">
        <f>IF(+NFL!$F163="Jacksonville",+NFL!O163,IF(+NFL!$H163="Jacksonville",+NFL!O163,0))</f>
        <v>23</v>
      </c>
      <c r="P279" s="583" t="str">
        <f>IF(+NFL!$F163="Jacksonville",+NFL!P163,IF(+NFL!$H163="Jacksonville",+NFL!P163,0))</f>
        <v>Jacksonville</v>
      </c>
      <c r="Q279" s="585">
        <f>IF(+NFL!$F163="Jacksonville",+NFL!Q163,IF(+NFL!$H163="Jacksonville",+NFL!Q163,0))</f>
        <v>17</v>
      </c>
      <c r="R279" s="586" t="str">
        <f>IF(+NFL!$F163="Jacksonville",+NFL!R163,IF(+NFL!$H163="Jacksonville",+NFL!R163,0))</f>
        <v>Jacksonville</v>
      </c>
      <c r="S279" s="585" t="str">
        <f>IF(+NFL!$F163="Jacksonville",+NFL!S163,IF(+NFL!$H163="Jacksonville",+NFL!S163,0))</f>
        <v>Indianapolis</v>
      </c>
      <c r="T279" s="587" t="str">
        <f>IF(+NFL!$F163="Jacksonville",+NFL!T163,IF(+NFL!$H163="Jacksonville",+NFL!T163,0))</f>
        <v>Indianapolis</v>
      </c>
      <c r="U279" s="585" t="str">
        <f>IF(+NFL!$F163="Jacksonville",+NFL!U163,IF(+NFL!$H163="Jacksonville",+NFL!U163,0))</f>
        <v>L</v>
      </c>
      <c r="V279" s="586">
        <f>IF(+NFL!$F171="Jacksonville",+NFL!#REF!,IF(+NFL!$H171="Jacksonville",+NFL!#REF!,0))</f>
        <v>0</v>
      </c>
      <c r="W279" s="585">
        <f>IF(+NFL!$F171="Jacksonville",+NFL!#REF!,IF(+NFL!$H171="Jacksonville",+NFL!#REF!,0))</f>
        <v>0</v>
      </c>
      <c r="X279" s="587">
        <f>IF(+NFL!$F171="Jacksonville",+NFL!#REF!,IF(+NFL!$H171="Jacksonville",+NFL!#REF!,0))</f>
        <v>0</v>
      </c>
      <c r="Y279" s="585">
        <f>IF(+NFL!$F171="Jacksonville",+NFL!#REF!,IF(+NFL!$H171="Jacksonville",+NFL!#REF!,0))</f>
        <v>0</v>
      </c>
      <c r="Z279" s="586">
        <f>IF(+NFL!$F171="Jacksonville",+NFL!#REF!,IF(+NFL!$H171="Jacksonville",+NFL!#REF!,0))</f>
        <v>0</v>
      </c>
      <c r="AA279" s="585">
        <f>IF(+NFL!$F171="Jacksonville",+NFL!#REF!,IF(+NFL!$H171="Jacksonville",+NFL!#REF!,0))</f>
        <v>0</v>
      </c>
      <c r="AB279" s="124">
        <f>IF(+NFL!$F171="Jacksonville",+NFL!#REF!,IF(+NFL!$H171="Jacksonville",+NFL!#REF!,0))</f>
        <v>0</v>
      </c>
      <c r="AC279" s="182">
        <f>IF(+NFL!$F171="Jacksonville",+NFL!#REF!,IF(+NFL!$H171="Jacksonville",+NFL!#REF!,0))</f>
        <v>0</v>
      </c>
      <c r="AD279" s="496">
        <f>IF(+NFL!$F171="Jacksonville",+NFL!#REF!,IF(+NFL!$H171="Jacksonville",+NFL!#REF!,0))</f>
        <v>0</v>
      </c>
      <c r="AE279" s="565">
        <f>IF(+NFL!$F171="Jacksonville",+NFL!#REF!,IF(+NFL!$H171="Jacksonville",+NFL!#REF!,0))</f>
        <v>0</v>
      </c>
      <c r="AF279" s="496">
        <f>IF(+NFL!$F171="Jacksonville",+NFL!#REF!,IF(+NFL!$H171="Jacksonville",+NFL!#REF!,0))</f>
        <v>0</v>
      </c>
      <c r="AG279" s="565">
        <f>IF(+NFL!$F171="Jacksonville",+NFL!#REF!,IF(+NFL!$H171="Jacksonville",+NFL!#REF!,0))</f>
        <v>0</v>
      </c>
      <c r="AH279" s="496">
        <f>IF(+NFL!$F171="Jacksonville",+NFL!#REF!,IF(+NFL!$H171="Jacksonville",+NFL!#REF!,0))</f>
        <v>0</v>
      </c>
      <c r="AI279" s="565">
        <f>IF(+NFL!$F171="Jacksonville",+NFL!#REF!,IF(+NFL!$H171="Jacksonville",+NFL!#REF!,0))</f>
        <v>0</v>
      </c>
      <c r="AJ279" s="496">
        <f>IF(+NFL!$F171="Jacksonville",+NFL!#REF!,IF(+NFL!$H171="Jacksonville",+NFL!#REF!,0))</f>
        <v>0</v>
      </c>
      <c r="AK279" s="565">
        <f>IF(+NFL!$F171="Jacksonville",+NFL!#REF!,IF(+NFL!$H171="Jacksonville",+NFL!#REF!,0))</f>
        <v>0</v>
      </c>
      <c r="AL279" s="101">
        <f>IF(+NFL!$F171="Jacksonville",+NFL!#REF!,IF(+NFL!$H171="Jacksonville",+NFL!#REF!,0))</f>
        <v>0</v>
      </c>
      <c r="AM279" s="82">
        <f>IF(+NFL!$F171="Jacksonville",+NFL!#REF!,IF(+NFL!$H171="Jacksonville",+NFL!#REF!,0))</f>
        <v>0</v>
      </c>
      <c r="AN279" s="102">
        <f>IF(+NFL!$F171="Jacksonville",+NFL!#REF!,IF(+NFL!$H171="Jacksonville",+NFL!#REF!,0))</f>
        <v>0</v>
      </c>
      <c r="AO279" s="83">
        <f>IF(+NFL!$F171="Jacksonville",+NFL!#REF!,IF(+NFL!$H171="Jacksonville",+NFL!#REF!,0))</f>
        <v>0</v>
      </c>
      <c r="AP279" s="480">
        <f>IF(+NFL!$F171="Jacksonville",+NFL!#REF!,IF(+NFL!$H171="Jacksonville",+NFL!#REF!,0))</f>
        <v>0</v>
      </c>
      <c r="AQ279" s="72">
        <f>IF(+NFL!$F171="Jacksonville",+NFL!#REF!,IF(+NFL!$H171="Jacksonville",+NFL!#REF!,0))</f>
        <v>0</v>
      </c>
      <c r="AR279" s="81">
        <f>IF(+NFL!$F171="Jacksonville",+NFL!#REF!,IF(+NFL!$H171="Jacksonville",+NFL!#REF!,0))</f>
        <v>0</v>
      </c>
      <c r="AS279" s="96">
        <f>IF(+NFL!$F171="Jacksonville",+NFL!#REF!,IF(+NFL!$H171="Jacksonville",+NFL!#REF!,0))</f>
        <v>0</v>
      </c>
      <c r="AT279" s="96">
        <f>IF(+NFL!$F171="Jacksonville",+NFL!#REF!,IF(+NFL!$H171="Jacksonville",+NFL!#REF!,0))</f>
        <v>0</v>
      </c>
      <c r="AU279" s="81">
        <f>IF(+NFL!$F171="Jacksonville",+NFL!#REF!,IF(+NFL!$H171="Jacksonville",+NFL!#REF!,0))</f>
        <v>0</v>
      </c>
      <c r="AV279" s="96">
        <f>IF(+NFL!$F171="Jacksonville",+NFL!#REF!,IF(+NFL!$H171="Jacksonville",+NFL!#REF!,0))</f>
        <v>0</v>
      </c>
      <c r="AW279" s="70">
        <f>IF(+NFL!$F171="Jacksonville",+NFL!#REF!,IF(+NFL!$H171="Jacksonville",+NFL!#REF!,0))</f>
        <v>0</v>
      </c>
      <c r="AX279" s="96">
        <f>IF(+NFL!$F171="Jacksonville",+NFL!#REF!,IF(+NFL!$H171="Jacksonville",+NFL!#REF!,0))</f>
        <v>0</v>
      </c>
      <c r="AY279" s="81">
        <f>IF(+NFL!$F171="Jacksonville",+NFL!#REF!,IF(+NFL!$H171="Jacksonville",+NFL!#REF!,0))</f>
        <v>0</v>
      </c>
      <c r="AZ279" s="96">
        <f>IF(+NFL!$F171="Jacksonville",+NFL!#REF!,IF(+NFL!$H171="Jacksonville",+NFL!#REF!,0))</f>
        <v>0</v>
      </c>
      <c r="BA279" s="70">
        <f>IF(+NFL!$F171="Jacksonville",+NFL!#REF!,IF(+NFL!$H171="Jacksonville",+NFL!#REF!,0))</f>
        <v>0</v>
      </c>
      <c r="BB279" s="70">
        <f>IF(+NFL!$F171="Jacksonville",+NFL!#REF!,IF(+NFL!$H171="Jacksonville",+NFL!#REF!,0))</f>
        <v>0</v>
      </c>
      <c r="BC279" s="592">
        <f>IF(+NFL!$F171="Jacksonville",+NFL!#REF!,IF(+NFL!$H171="Jacksonville",+NFL!#REF!,0))</f>
        <v>0</v>
      </c>
      <c r="BD279" s="81">
        <f>IF(+NFL!$F171="Jacksonville",+NFL!#REF!,IF(+NFL!$H171="Jacksonville",+NFL!#REF!,0))</f>
        <v>0</v>
      </c>
      <c r="BE279" s="96">
        <f>IF(+NFL!$F171="Jacksonville",+NFL!#REF!,IF(+NFL!$H171="Jacksonville",+NFL!#REF!,0))</f>
        <v>0</v>
      </c>
      <c r="BF279" s="70">
        <f>IF(+NFL!$F171="Jacksonville",+NFL!#REF!,IF(+NFL!$H171="Jacksonville",+NFL!#REF!,0))</f>
        <v>0</v>
      </c>
      <c r="BG279" s="81">
        <f>IF(+NFL!$F171="Jacksonville",+NFL!#REF!,IF(+NFL!$H171="Jacksonville",+NFL!#REF!,0))</f>
        <v>0</v>
      </c>
      <c r="BH279" s="96">
        <f>IF(+NFL!$F171="Jacksonville",+NFL!#REF!,IF(+NFL!$H171="Jacksonville",+NFL!#REF!,0))</f>
        <v>0</v>
      </c>
      <c r="BI279" s="70">
        <f>IF(+NFL!$F171="Jacksonville",+NFL!#REF!,IF(+NFL!$H171="Jacksonville",+NFL!#REF!,0))</f>
        <v>0</v>
      </c>
      <c r="BJ279" s="124">
        <f>IF(+NFL!$F171="Jacksonville",+NFL!#REF!,IF(+NFL!$H171="Jacksonville",+NFL!#REF!,0))</f>
        <v>0</v>
      </c>
      <c r="BK279" s="182">
        <f>IF(+NFL!$F171="Jacksonville",+NFL!#REF!,IF(+NFL!$H171="Jacksonville",+NFL!#REF!,0))</f>
        <v>0</v>
      </c>
    </row>
    <row r="280" spans="1:63" x14ac:dyDescent="0.8">
      <c r="A280" s="70">
        <f>IF(+NFL!$F188="Jacksonville",+NFL!A188,IF(+NFL!$H188="Jacksonville",+NFL!A188,0))</f>
        <v>11</v>
      </c>
      <c r="B280" s="480" t="str">
        <f>IF(+NFL!$F188="Jacksonville",+NFL!B188,IF(+NFL!$H188="Jacksonville",+NFL!B188,0))</f>
        <v>Sun</v>
      </c>
      <c r="C280" s="72">
        <f>IF(+NFL!$F188="Jacksonville",+NFL!C188,IF(+NFL!$H188="Jacksonville",+NFL!C188,0))</f>
        <v>44521</v>
      </c>
      <c r="D280" s="73">
        <f>IF(+NFL!$F188="Jacksonville",+NFL!D188,IF(+NFL!$H188="Jacksonville",+NFL!D188,0))</f>
        <v>0.54166666666666663</v>
      </c>
      <c r="E280" s="70" t="str">
        <f>IF(+NFL!$F188="Jacksonville",+NFL!E188,IF(+NFL!$H188="Jacksonville",+NFL!E188,0))</f>
        <v>Fox</v>
      </c>
      <c r="F280" s="176" t="str">
        <f>IF(+NFL!$F188="Jacksonville",+NFL!F188,IF(+NFL!$H188="Jacksonville",+NFL!F188,0))</f>
        <v>San Francisco</v>
      </c>
      <c r="G280" s="70" t="str">
        <f>IF(+NFL!$F188="Jacksonville",+NFL!G188,IF(+NFL!$H188="Jacksonville",+NFL!G188,0))</f>
        <v>NFCW</v>
      </c>
      <c r="H280" s="176" t="str">
        <f>IF(+NFL!$F188="Jacksonville",+NFL!H188,IF(+NFL!$H188="Jacksonville",+NFL!H188,0))</f>
        <v>Jacksonville</v>
      </c>
      <c r="I280" s="70" t="str">
        <f>IF(+NFL!$F188="Jacksonville",+NFL!I188,IF(+NFL!$H188="Jacksonville",+NFL!I188,0))</f>
        <v>AFCS</v>
      </c>
      <c r="J280" s="496" t="str">
        <f>IF(+NFL!$F188="Jacksonville",+NFL!J188,IF(+NFL!$H188="Jacksonville",+NFL!J188,0))</f>
        <v>San Francisco</v>
      </c>
      <c r="K280" s="510" t="str">
        <f>IF(+NFL!$F188="Jacksonville",+NFL!K188,IF(+NFL!$H188="Jacksonville",+NFL!K188,0))</f>
        <v>Jacksonville</v>
      </c>
      <c r="L280" s="572">
        <f>IF(+NFL!$F188="Jacksonville",+NFL!L188,IF(+NFL!$H188="Jacksonville",+NFL!L188,0))</f>
        <v>6.5</v>
      </c>
      <c r="M280" s="573">
        <f>IF(+NFL!$F188="Jacksonville",+NFL!M188,IF(+NFL!$H188="Jacksonville",+NFL!M188,0))</f>
        <v>44.5</v>
      </c>
      <c r="N280" s="583" t="str">
        <f>IF(+NFL!$F188="Jacksonville",+NFL!N188,IF(+NFL!$H188="Jacksonville",+NFL!N188,0))</f>
        <v>San Francisco</v>
      </c>
      <c r="O280" s="584">
        <f>IF(+NFL!$F188="Jacksonville",+NFL!O188,IF(+NFL!$H188="Jacksonville",+NFL!O188,0))</f>
        <v>30</v>
      </c>
      <c r="P280" s="583" t="str">
        <f>IF(+NFL!$F188="Jacksonville",+NFL!P188,IF(+NFL!$H188="Jacksonville",+NFL!P188,0))</f>
        <v>Jacksonville</v>
      </c>
      <c r="Q280" s="585">
        <f>IF(+NFL!$F188="Jacksonville",+NFL!Q188,IF(+NFL!$H188="Jacksonville",+NFL!Q188,0))</f>
        <v>10</v>
      </c>
      <c r="R280" s="586" t="str">
        <f>IF(+NFL!$F188="Jacksonville",+NFL!R188,IF(+NFL!$H188="Jacksonville",+NFL!R188,0))</f>
        <v>San Francisco</v>
      </c>
      <c r="S280" s="585" t="str">
        <f>IF(+NFL!$F188="Jacksonville",+NFL!S188,IF(+NFL!$H188="Jacksonville",+NFL!S188,0))</f>
        <v>Jacksonville</v>
      </c>
      <c r="T280" s="587" t="str">
        <f>IF(+NFL!$F188="Jacksonville",+NFL!T188,IF(+NFL!$H188="Jacksonville",+NFL!T188,0))</f>
        <v>Jacksonville</v>
      </c>
      <c r="U280" s="585" t="str">
        <f>IF(+NFL!$F188="Jacksonville",+NFL!U188,IF(+NFL!$H188="Jacksonville",+NFL!U188,0))</f>
        <v>L</v>
      </c>
      <c r="V280" s="586">
        <f>IF(+NFL!$F210="Jacksonville",+NFL!#REF!,IF(+NFL!$H210="Jacksonville",+NFL!#REF!,0))</f>
        <v>0</v>
      </c>
      <c r="W280" s="585">
        <f>IF(+NFL!$F210="Jacksonville",+NFL!#REF!,IF(+NFL!$H210="Jacksonville",+NFL!#REF!,0))</f>
        <v>0</v>
      </c>
      <c r="X280" s="587">
        <f>IF(+NFL!$F210="Jacksonville",+NFL!#REF!,IF(+NFL!$H210="Jacksonville",+NFL!#REF!,0))</f>
        <v>0</v>
      </c>
      <c r="Y280" s="585">
        <f>IF(+NFL!$F210="Jacksonville",+NFL!#REF!,IF(+NFL!$H210="Jacksonville",+NFL!#REF!,0))</f>
        <v>0</v>
      </c>
      <c r="Z280" s="586">
        <f>IF(+NFL!$F210="Jacksonville",+NFL!#REF!,IF(+NFL!$H210="Jacksonville",+NFL!#REF!,0))</f>
        <v>0</v>
      </c>
      <c r="AA280" s="585">
        <f>IF(+NFL!$F210="Jacksonville",+NFL!#REF!,IF(+NFL!$H210="Jacksonville",+NFL!#REF!,0))</f>
        <v>0</v>
      </c>
      <c r="AB280" s="124">
        <f>IF(+NFL!$F210="Jacksonville",+NFL!#REF!,IF(+NFL!$H210="Jacksonville",+NFL!#REF!,0))</f>
        <v>0</v>
      </c>
      <c r="AC280" s="182">
        <f>IF(+NFL!$F210="Jacksonville",+NFL!#REF!,IF(+NFL!$H210="Jacksonville",+NFL!#REF!,0))</f>
        <v>0</v>
      </c>
      <c r="AD280" s="496">
        <f>IF(+NFL!$F210="Jacksonville",+NFL!#REF!,IF(+NFL!$H210="Jacksonville",+NFL!#REF!,0))</f>
        <v>0</v>
      </c>
      <c r="AE280" s="565">
        <f>IF(+NFL!$F210="Jacksonville",+NFL!#REF!,IF(+NFL!$H210="Jacksonville",+NFL!#REF!,0))</f>
        <v>0</v>
      </c>
      <c r="AF280" s="496">
        <f>IF(+NFL!$F210="Jacksonville",+NFL!#REF!,IF(+NFL!$H210="Jacksonville",+NFL!#REF!,0))</f>
        <v>0</v>
      </c>
      <c r="AG280" s="565">
        <f>IF(+NFL!$F210="Jacksonville",+NFL!#REF!,IF(+NFL!$H210="Jacksonville",+NFL!#REF!,0))</f>
        <v>0</v>
      </c>
      <c r="AH280" s="496">
        <f>IF(+NFL!$F210="Jacksonville",+NFL!#REF!,IF(+NFL!$H210="Jacksonville",+NFL!#REF!,0))</f>
        <v>0</v>
      </c>
      <c r="AI280" s="565">
        <f>IF(+NFL!$F210="Jacksonville",+NFL!#REF!,IF(+NFL!$H210="Jacksonville",+NFL!#REF!,0))</f>
        <v>0</v>
      </c>
      <c r="AJ280" s="496">
        <f>IF(+NFL!$F210="Jacksonville",+NFL!#REF!,IF(+NFL!$H210="Jacksonville",+NFL!#REF!,0))</f>
        <v>0</v>
      </c>
      <c r="AK280" s="565">
        <f>IF(+NFL!$F210="Jacksonville",+NFL!#REF!,IF(+NFL!$H210="Jacksonville",+NFL!#REF!,0))</f>
        <v>0</v>
      </c>
      <c r="AL280" s="101">
        <f>IF(+NFL!$F210="Jacksonville",+NFL!#REF!,IF(+NFL!$H210="Jacksonville",+NFL!#REF!,0))</f>
        <v>0</v>
      </c>
      <c r="AM280" s="82">
        <f>IF(+NFL!$F210="Jacksonville",+NFL!#REF!,IF(+NFL!$H210="Jacksonville",+NFL!#REF!,0))</f>
        <v>0</v>
      </c>
      <c r="AN280" s="102">
        <f>IF(+NFL!$F210="Jacksonville",+NFL!#REF!,IF(+NFL!$H210="Jacksonville",+NFL!#REF!,0))</f>
        <v>0</v>
      </c>
      <c r="AO280" s="83">
        <f>IF(+NFL!$F210="Jacksonville",+NFL!#REF!,IF(+NFL!$H210="Jacksonville",+NFL!#REF!,0))</f>
        <v>0</v>
      </c>
      <c r="AP280" s="480">
        <f>IF(+NFL!$F210="Jacksonville",+NFL!#REF!,IF(+NFL!$H210="Jacksonville",+NFL!#REF!,0))</f>
        <v>0</v>
      </c>
      <c r="AQ280" s="72">
        <f>IF(+NFL!$F210="Jacksonville",+NFL!#REF!,IF(+NFL!$H210="Jacksonville",+NFL!#REF!,0))</f>
        <v>0</v>
      </c>
      <c r="AR280" s="81">
        <f>IF(+NFL!$F210="Jacksonville",+NFL!#REF!,IF(+NFL!$H210="Jacksonville",+NFL!#REF!,0))</f>
        <v>0</v>
      </c>
      <c r="AS280" s="96">
        <f>IF(+NFL!$F210="Jacksonville",+NFL!#REF!,IF(+NFL!$H210="Jacksonville",+NFL!#REF!,0))</f>
        <v>0</v>
      </c>
      <c r="AT280" s="96">
        <f>IF(+NFL!$F210="Jacksonville",+NFL!#REF!,IF(+NFL!$H210="Jacksonville",+NFL!#REF!,0))</f>
        <v>0</v>
      </c>
      <c r="AU280" s="81">
        <f>IF(+NFL!$F210="Jacksonville",+NFL!#REF!,IF(+NFL!$H210="Jacksonville",+NFL!#REF!,0))</f>
        <v>0</v>
      </c>
      <c r="AV280" s="96">
        <f>IF(+NFL!$F210="Jacksonville",+NFL!#REF!,IF(+NFL!$H210="Jacksonville",+NFL!#REF!,0))</f>
        <v>0</v>
      </c>
      <c r="AW280" s="70">
        <f>IF(+NFL!$F210="Jacksonville",+NFL!#REF!,IF(+NFL!$H210="Jacksonville",+NFL!#REF!,0))</f>
        <v>0</v>
      </c>
      <c r="AX280" s="96">
        <f>IF(+NFL!$F210="Jacksonville",+NFL!#REF!,IF(+NFL!$H210="Jacksonville",+NFL!#REF!,0))</f>
        <v>0</v>
      </c>
      <c r="AY280" s="81">
        <f>IF(+NFL!$F210="Jacksonville",+NFL!#REF!,IF(+NFL!$H210="Jacksonville",+NFL!#REF!,0))</f>
        <v>0</v>
      </c>
      <c r="AZ280" s="96">
        <f>IF(+NFL!$F210="Jacksonville",+NFL!#REF!,IF(+NFL!$H210="Jacksonville",+NFL!#REF!,0))</f>
        <v>0</v>
      </c>
      <c r="BA280" s="70">
        <f>IF(+NFL!$F210="Jacksonville",+NFL!#REF!,IF(+NFL!$H210="Jacksonville",+NFL!#REF!,0))</f>
        <v>0</v>
      </c>
      <c r="BB280" s="70">
        <f>IF(+NFL!$F210="Jacksonville",+NFL!#REF!,IF(+NFL!$H210="Jacksonville",+NFL!#REF!,0))</f>
        <v>0</v>
      </c>
      <c r="BC280" s="592">
        <f>IF(+NFL!$F210="Jacksonville",+NFL!#REF!,IF(+NFL!$H210="Jacksonville",+NFL!#REF!,0))</f>
        <v>0</v>
      </c>
      <c r="BD280" s="81">
        <f>IF(+NFL!$F210="Jacksonville",+NFL!#REF!,IF(+NFL!$H210="Jacksonville",+NFL!#REF!,0))</f>
        <v>0</v>
      </c>
      <c r="BE280" s="96">
        <f>IF(+NFL!$F210="Jacksonville",+NFL!#REF!,IF(+NFL!$H210="Jacksonville",+NFL!#REF!,0))</f>
        <v>0</v>
      </c>
      <c r="BF280" s="70">
        <f>IF(+NFL!$F210="Jacksonville",+NFL!#REF!,IF(+NFL!$H210="Jacksonville",+NFL!#REF!,0))</f>
        <v>0</v>
      </c>
      <c r="BG280" s="81">
        <f>IF(+NFL!$F210="Jacksonville",+NFL!#REF!,IF(+NFL!$H210="Jacksonville",+NFL!#REF!,0))</f>
        <v>0</v>
      </c>
      <c r="BH280" s="96">
        <f>IF(+NFL!$F210="Jacksonville",+NFL!#REF!,IF(+NFL!$H210="Jacksonville",+NFL!#REF!,0))</f>
        <v>0</v>
      </c>
      <c r="BI280" s="70">
        <f>IF(+NFL!$F210="Jacksonville",+NFL!#REF!,IF(+NFL!$H210="Jacksonville",+NFL!#REF!,0))</f>
        <v>0</v>
      </c>
      <c r="BJ280" s="124">
        <f>IF(+NFL!$F210="Jacksonville",+NFL!#REF!,IF(+NFL!$H210="Jacksonville",+NFL!#REF!,0))</f>
        <v>0</v>
      </c>
      <c r="BK280" s="182">
        <f>IF(+NFL!$F210="Jacksonville",+NFL!#REF!,IF(+NFL!$H210="Jacksonville",+NFL!#REF!,0))</f>
        <v>0</v>
      </c>
    </row>
    <row r="281" spans="1:63" x14ac:dyDescent="0.8">
      <c r="A281" s="70">
        <f>IF(+NFL!$F205="Jacksonville",+NFL!A205,IF(+NFL!$H205="Jacksonville",+NFL!A205,0))</f>
        <v>12</v>
      </c>
      <c r="B281" s="480" t="str">
        <f>IF(+NFL!$F205="Jacksonville",+NFL!B205,IF(+NFL!$H205="Jacksonville",+NFL!B205,0))</f>
        <v>Sun</v>
      </c>
      <c r="C281" s="72">
        <f>IF(+NFL!$F205="Jacksonville",+NFL!C205,IF(+NFL!$H205="Jacksonville",+NFL!C205,0))</f>
        <v>44528</v>
      </c>
      <c r="D281" s="73">
        <f>IF(+NFL!$F205="Jacksonville",+NFL!D205,IF(+NFL!$H205="Jacksonville",+NFL!D205,0))</f>
        <v>0.54166666666666663</v>
      </c>
      <c r="E281" s="70" t="str">
        <f>IF(+NFL!$F205="Jacksonville",+NFL!E205,IF(+NFL!$H205="Jacksonville",+NFL!E205,0))</f>
        <v>CBS</v>
      </c>
      <c r="F281" s="176" t="str">
        <f>IF(+NFL!$F205="Jacksonville",+NFL!F205,IF(+NFL!$H205="Jacksonville",+NFL!F205,0))</f>
        <v>Atlanta</v>
      </c>
      <c r="G281" s="70" t="str">
        <f>IF(+NFL!$F205="Jacksonville",+NFL!G205,IF(+NFL!$H205="Jacksonville",+NFL!G205,0))</f>
        <v>NFCS</v>
      </c>
      <c r="H281" s="176" t="str">
        <f>IF(+NFL!$F205="Jacksonville",+NFL!H205,IF(+NFL!$H205="Jacksonville",+NFL!H205,0))</f>
        <v>Jacksonville</v>
      </c>
      <c r="I281" s="70" t="str">
        <f>IF(+NFL!$F205="Jacksonville",+NFL!I205,IF(+NFL!$H205="Jacksonville",+NFL!I205,0))</f>
        <v>AFCS</v>
      </c>
      <c r="J281" s="496" t="str">
        <f>IF(+NFL!$F205="Jacksonville",+NFL!J205,IF(+NFL!$H205="Jacksonville",+NFL!J205,0))</f>
        <v>Atlanta</v>
      </c>
      <c r="K281" s="510" t="str">
        <f>IF(+NFL!$F205="Jacksonville",+NFL!K205,IF(+NFL!$H205="Jacksonville",+NFL!K205,0))</f>
        <v>Jacksonville</v>
      </c>
      <c r="L281" s="572">
        <f>IF(+NFL!$F205="Jacksonville",+NFL!L205,IF(+NFL!$H205="Jacksonville",+NFL!L205,0))</f>
        <v>1</v>
      </c>
      <c r="M281" s="573">
        <f>IF(+NFL!$F205="Jacksonville",+NFL!M205,IF(+NFL!$H205="Jacksonville",+NFL!M205,0))</f>
        <v>46.5</v>
      </c>
      <c r="N281" s="583" t="str">
        <f>IF(+NFL!$F205="Jacksonville",+NFL!N205,IF(+NFL!$H205="Jacksonville",+NFL!N205,0))</f>
        <v>Atlanta</v>
      </c>
      <c r="O281" s="584">
        <f>IF(+NFL!$F205="Jacksonville",+NFL!O205,IF(+NFL!$H205="Jacksonville",+NFL!O205,0))</f>
        <v>21</v>
      </c>
      <c r="P281" s="583" t="str">
        <f>IF(+NFL!$F205="Jacksonville",+NFL!P205,IF(+NFL!$H205="Jacksonville",+NFL!P205,0))</f>
        <v>Jacksonville</v>
      </c>
      <c r="Q281" s="585">
        <f>IF(+NFL!$F205="Jacksonville",+NFL!Q205,IF(+NFL!$H205="Jacksonville",+NFL!Q205,0))</f>
        <v>14</v>
      </c>
      <c r="R281" s="586" t="str">
        <f>IF(+NFL!$F205="Jacksonville",+NFL!R205,IF(+NFL!$H205="Jacksonville",+NFL!R205,0))</f>
        <v>Atlanta</v>
      </c>
      <c r="S281" s="585" t="str">
        <f>IF(+NFL!$F205="Jacksonville",+NFL!S205,IF(+NFL!$H205="Jacksonville",+NFL!S205,0))</f>
        <v>Jacksonville</v>
      </c>
      <c r="T281" s="587" t="str">
        <f>IF(+NFL!$F205="Jacksonville",+NFL!T205,IF(+NFL!$H205="Jacksonville",+NFL!T205,0))</f>
        <v>Atlanta</v>
      </c>
      <c r="U281" s="585" t="str">
        <f>IF(+NFL!$F205="Jacksonville",+NFL!U205,IF(+NFL!$H205="Jacksonville",+NFL!U205,0))</f>
        <v>W</v>
      </c>
      <c r="V281" s="586">
        <f>IF(+NFL!$F217="Jacksonville",+NFL!#REF!,IF(+NFL!$H217="Jacksonville",+NFL!#REF!,0))</f>
        <v>0</v>
      </c>
      <c r="W281" s="585">
        <f>IF(+NFL!$F217="Jacksonville",+NFL!#REF!,IF(+NFL!$H217="Jacksonville",+NFL!#REF!,0))</f>
        <v>0</v>
      </c>
      <c r="X281" s="587">
        <f>IF(+NFL!$F217="Jacksonville",+NFL!#REF!,IF(+NFL!$H217="Jacksonville",+NFL!#REF!,0))</f>
        <v>0</v>
      </c>
      <c r="Y281" s="585">
        <f>IF(+NFL!$F217="Jacksonville",+NFL!#REF!,IF(+NFL!$H217="Jacksonville",+NFL!#REF!,0))</f>
        <v>0</v>
      </c>
      <c r="Z281" s="586">
        <f>IF(+NFL!$F217="Jacksonville",+NFL!#REF!,IF(+NFL!$H217="Jacksonville",+NFL!#REF!,0))</f>
        <v>0</v>
      </c>
      <c r="AA281" s="585">
        <f>IF(+NFL!$F217="Jacksonville",+NFL!#REF!,IF(+NFL!$H217="Jacksonville",+NFL!#REF!,0))</f>
        <v>0</v>
      </c>
      <c r="AB281" s="124">
        <f>IF(+NFL!$F217="Jacksonville",+NFL!#REF!,IF(+NFL!$H217="Jacksonville",+NFL!#REF!,0))</f>
        <v>0</v>
      </c>
      <c r="AC281" s="182">
        <f>IF(+NFL!$F217="Jacksonville",+NFL!#REF!,IF(+NFL!$H217="Jacksonville",+NFL!#REF!,0))</f>
        <v>0</v>
      </c>
      <c r="AD281" s="496">
        <f>IF(+NFL!$F217="Jacksonville",+NFL!#REF!,IF(+NFL!$H217="Jacksonville",+NFL!#REF!,0))</f>
        <v>0</v>
      </c>
      <c r="AE281" s="565">
        <f>IF(+NFL!$F217="Jacksonville",+NFL!#REF!,IF(+NFL!$H217="Jacksonville",+NFL!#REF!,0))</f>
        <v>0</v>
      </c>
      <c r="AF281" s="496">
        <f>IF(+NFL!$F217="Jacksonville",+NFL!#REF!,IF(+NFL!$H217="Jacksonville",+NFL!#REF!,0))</f>
        <v>0</v>
      </c>
      <c r="AG281" s="565">
        <f>IF(+NFL!$F217="Jacksonville",+NFL!#REF!,IF(+NFL!$H217="Jacksonville",+NFL!#REF!,0))</f>
        <v>0</v>
      </c>
      <c r="AH281" s="496">
        <f>IF(+NFL!$F217="Jacksonville",+NFL!#REF!,IF(+NFL!$H217="Jacksonville",+NFL!#REF!,0))</f>
        <v>0</v>
      </c>
      <c r="AI281" s="565">
        <f>IF(+NFL!$F217="Jacksonville",+NFL!#REF!,IF(+NFL!$H217="Jacksonville",+NFL!#REF!,0))</f>
        <v>0</v>
      </c>
      <c r="AJ281" s="496">
        <f>IF(+NFL!$F217="Jacksonville",+NFL!#REF!,IF(+NFL!$H217="Jacksonville",+NFL!#REF!,0))</f>
        <v>0</v>
      </c>
      <c r="AK281" s="565">
        <f>IF(+NFL!$F217="Jacksonville",+NFL!#REF!,IF(+NFL!$H217="Jacksonville",+NFL!#REF!,0))</f>
        <v>0</v>
      </c>
      <c r="AL281" s="101">
        <f>IF(+NFL!$F217="Jacksonville",+NFL!#REF!,IF(+NFL!$H217="Jacksonville",+NFL!#REF!,0))</f>
        <v>0</v>
      </c>
      <c r="AM281" s="82">
        <f>IF(+NFL!$F217="Jacksonville",+NFL!#REF!,IF(+NFL!$H217="Jacksonville",+NFL!#REF!,0))</f>
        <v>0</v>
      </c>
      <c r="AN281" s="102">
        <f>IF(+NFL!$F217="Jacksonville",+NFL!#REF!,IF(+NFL!$H217="Jacksonville",+NFL!#REF!,0))</f>
        <v>0</v>
      </c>
      <c r="AO281" s="83">
        <f>IF(+NFL!$F217="Jacksonville",+NFL!#REF!,IF(+NFL!$H217="Jacksonville",+NFL!#REF!,0))</f>
        <v>0</v>
      </c>
      <c r="AP281" s="480">
        <f>IF(+NFL!$F217="Jacksonville",+NFL!#REF!,IF(+NFL!$H217="Jacksonville",+NFL!#REF!,0))</f>
        <v>0</v>
      </c>
      <c r="AQ281" s="72">
        <f>IF(+NFL!$F217="Jacksonville",+NFL!#REF!,IF(+NFL!$H217="Jacksonville",+NFL!#REF!,0))</f>
        <v>0</v>
      </c>
      <c r="AR281" s="81">
        <f>IF(+NFL!$F217="Jacksonville",+NFL!#REF!,IF(+NFL!$H217="Jacksonville",+NFL!#REF!,0))</f>
        <v>0</v>
      </c>
      <c r="AS281" s="96">
        <f>IF(+NFL!$F217="Jacksonville",+NFL!#REF!,IF(+NFL!$H217="Jacksonville",+NFL!#REF!,0))</f>
        <v>0</v>
      </c>
      <c r="AT281" s="96">
        <f>IF(+NFL!$F217="Jacksonville",+NFL!#REF!,IF(+NFL!$H217="Jacksonville",+NFL!#REF!,0))</f>
        <v>0</v>
      </c>
      <c r="AU281" s="81">
        <f>IF(+NFL!$F217="Jacksonville",+NFL!#REF!,IF(+NFL!$H217="Jacksonville",+NFL!#REF!,0))</f>
        <v>0</v>
      </c>
      <c r="AV281" s="96">
        <f>IF(+NFL!$F217="Jacksonville",+NFL!#REF!,IF(+NFL!$H217="Jacksonville",+NFL!#REF!,0))</f>
        <v>0</v>
      </c>
      <c r="AW281" s="70">
        <f>IF(+NFL!$F217="Jacksonville",+NFL!#REF!,IF(+NFL!$H217="Jacksonville",+NFL!#REF!,0))</f>
        <v>0</v>
      </c>
      <c r="AX281" s="96">
        <f>IF(+NFL!$F217="Jacksonville",+NFL!#REF!,IF(+NFL!$H217="Jacksonville",+NFL!#REF!,0))</f>
        <v>0</v>
      </c>
      <c r="AY281" s="81">
        <f>IF(+NFL!$F217="Jacksonville",+NFL!#REF!,IF(+NFL!$H217="Jacksonville",+NFL!#REF!,0))</f>
        <v>0</v>
      </c>
      <c r="AZ281" s="96">
        <f>IF(+NFL!$F217="Jacksonville",+NFL!#REF!,IF(+NFL!$H217="Jacksonville",+NFL!#REF!,0))</f>
        <v>0</v>
      </c>
      <c r="BA281" s="70">
        <f>IF(+NFL!$F217="Jacksonville",+NFL!#REF!,IF(+NFL!$H217="Jacksonville",+NFL!#REF!,0))</f>
        <v>0</v>
      </c>
      <c r="BB281" s="70">
        <f>IF(+NFL!$F217="Jacksonville",+NFL!#REF!,IF(+NFL!$H217="Jacksonville",+NFL!#REF!,0))</f>
        <v>0</v>
      </c>
      <c r="BC281" s="592">
        <f>IF(+NFL!$F217="Jacksonville",+NFL!#REF!,IF(+NFL!$H217="Jacksonville",+NFL!#REF!,0))</f>
        <v>0</v>
      </c>
      <c r="BD281" s="81">
        <f>IF(+NFL!$F217="Jacksonville",+NFL!#REF!,IF(+NFL!$H217="Jacksonville",+NFL!#REF!,0))</f>
        <v>0</v>
      </c>
      <c r="BE281" s="96">
        <f>IF(+NFL!$F217="Jacksonville",+NFL!#REF!,IF(+NFL!$H217="Jacksonville",+NFL!#REF!,0))</f>
        <v>0</v>
      </c>
      <c r="BF281" s="70">
        <f>IF(+NFL!$F217="Jacksonville",+NFL!#REF!,IF(+NFL!$H217="Jacksonville",+NFL!#REF!,0))</f>
        <v>0</v>
      </c>
      <c r="BG281" s="81">
        <f>IF(+NFL!$F217="Jacksonville",+NFL!#REF!,IF(+NFL!$H217="Jacksonville",+NFL!#REF!,0))</f>
        <v>0</v>
      </c>
      <c r="BH281" s="96">
        <f>IF(+NFL!$F217="Jacksonville",+NFL!#REF!,IF(+NFL!$H217="Jacksonville",+NFL!#REF!,0))</f>
        <v>0</v>
      </c>
      <c r="BI281" s="70">
        <f>IF(+NFL!$F217="Jacksonville",+NFL!#REF!,IF(+NFL!$H217="Jacksonville",+NFL!#REF!,0))</f>
        <v>0</v>
      </c>
      <c r="BJ281" s="124">
        <f>IF(+NFL!$F217="Jacksonville",+NFL!#REF!,IF(+NFL!$H217="Jacksonville",+NFL!#REF!,0))</f>
        <v>0</v>
      </c>
      <c r="BK281" s="182">
        <f>IF(+NFL!$F217="Jacksonville",+NFL!#REF!,IF(+NFL!$H217="Jacksonville",+NFL!#REF!,0))</f>
        <v>0</v>
      </c>
    </row>
    <row r="282" spans="1:63" x14ac:dyDescent="0.8">
      <c r="A282" s="70">
        <f>IF(+NFL!$F225="Jacksonville",+NFL!A225,IF(+NFL!$H225="Jacksonville",+NFL!A225,0))</f>
        <v>13</v>
      </c>
      <c r="B282" s="480" t="str">
        <f>IF(+NFL!$F225="Jacksonville",+NFL!B225,IF(+NFL!$H225="Jacksonville",+NFL!B225,0))</f>
        <v>Sun</v>
      </c>
      <c r="C282" s="72">
        <f>IF(+NFL!$F225="Jacksonville",+NFL!C225,IF(+NFL!$H225="Jacksonville",+NFL!C225,0))</f>
        <v>44535</v>
      </c>
      <c r="D282" s="73">
        <f>IF(+NFL!$F225="Jacksonville",+NFL!D225,IF(+NFL!$H225="Jacksonville",+NFL!D225,0))</f>
        <v>0.68055416666666668</v>
      </c>
      <c r="E282" s="70" t="str">
        <f>IF(+NFL!$F225="Jacksonville",+NFL!E225,IF(+NFL!$H225="Jacksonville",+NFL!E225,0))</f>
        <v>CBS</v>
      </c>
      <c r="F282" s="176" t="str">
        <f>IF(+NFL!$F225="Jacksonville",+NFL!F225,IF(+NFL!$H225="Jacksonville",+NFL!F225,0))</f>
        <v>Jacksonville</v>
      </c>
      <c r="G282" s="70" t="str">
        <f>IF(+NFL!$F225="Jacksonville",+NFL!G225,IF(+NFL!$H225="Jacksonville",+NFL!G225,0))</f>
        <v>AFCS</v>
      </c>
      <c r="H282" s="176" t="str">
        <f>IF(+NFL!$F225="Jacksonville",+NFL!H225,IF(+NFL!$H225="Jacksonville",+NFL!H225,0))</f>
        <v>LA Rams</v>
      </c>
      <c r="I282" s="70" t="str">
        <f>IF(+NFL!$F225="Jacksonville",+NFL!I225,IF(+NFL!$H225="Jacksonville",+NFL!I225,0))</f>
        <v>NFCW</v>
      </c>
      <c r="J282" s="496" t="str">
        <f>IF(+NFL!$F225="Jacksonville",+NFL!J225,IF(+NFL!$H225="Jacksonville",+NFL!J225,0))</f>
        <v>LA Rams</v>
      </c>
      <c r="K282" s="510" t="str">
        <f>IF(+NFL!$F225="Jacksonville",+NFL!K225,IF(+NFL!$H225="Jacksonville",+NFL!K225,0))</f>
        <v>Jacksonville</v>
      </c>
      <c r="L282" s="572">
        <f>IF(+NFL!$F225="Jacksonville",+NFL!L225,IF(+NFL!$H225="Jacksonville",+NFL!L225,0))</f>
        <v>12.5</v>
      </c>
      <c r="M282" s="573">
        <f>IF(+NFL!$F225="Jacksonville",+NFL!M225,IF(+NFL!$H225="Jacksonville",+NFL!M225,0))</f>
        <v>48</v>
      </c>
      <c r="N282" s="583" t="str">
        <f>IF(+NFL!$F225="Jacksonville",+NFL!N225,IF(+NFL!$H225="Jacksonville",+NFL!N225,0))</f>
        <v>LA Rams</v>
      </c>
      <c r="O282" s="584">
        <f>IF(+NFL!$F225="Jacksonville",+NFL!O225,IF(+NFL!$H225="Jacksonville",+NFL!O225,0))</f>
        <v>37</v>
      </c>
      <c r="P282" s="583" t="str">
        <f>IF(+NFL!$F225="Jacksonville",+NFL!P225,IF(+NFL!$H225="Jacksonville",+NFL!P225,0))</f>
        <v>Jacksonville</v>
      </c>
      <c r="Q282" s="585">
        <f>IF(+NFL!$F225="Jacksonville",+NFL!Q225,IF(+NFL!$H225="Jacksonville",+NFL!Q225,0))</f>
        <v>7</v>
      </c>
      <c r="R282" s="586" t="str">
        <f>IF(+NFL!$F225="Jacksonville",+NFL!R225,IF(+NFL!$H225="Jacksonville",+NFL!R225,0))</f>
        <v>LA Rams</v>
      </c>
      <c r="S282" s="585" t="str">
        <f>IF(+NFL!$F225="Jacksonville",+NFL!S225,IF(+NFL!$H225="Jacksonville",+NFL!S225,0))</f>
        <v>Jacksonville</v>
      </c>
      <c r="T282" s="587" t="str">
        <f>IF(+NFL!$F225="Jacksonville",+NFL!T225,IF(+NFL!$H225="Jacksonville",+NFL!T225,0))</f>
        <v>Jacksonville</v>
      </c>
      <c r="U282" s="585" t="str">
        <f>IF(+NFL!$F225="Jacksonville",+NFL!U225,IF(+NFL!$H225="Jacksonville",+NFL!U225,0))</f>
        <v>L</v>
      </c>
      <c r="V282" s="586">
        <f>IF(+NFL!$F244="Jacksonville",+NFL!#REF!,IF(+NFL!$H244="Jacksonville",+NFL!#REF!,0))</f>
        <v>0</v>
      </c>
      <c r="W282" s="585">
        <f>IF(+NFL!$F244="Jacksonville",+NFL!#REF!,IF(+NFL!$H244="Jacksonville",+NFL!#REF!,0))</f>
        <v>0</v>
      </c>
      <c r="X282" s="587">
        <f>IF(+NFL!$F244="Jacksonville",+NFL!#REF!,IF(+NFL!$H244="Jacksonville",+NFL!#REF!,0))</f>
        <v>0</v>
      </c>
      <c r="Y282" s="585">
        <f>IF(+NFL!$F244="Jacksonville",+NFL!#REF!,IF(+NFL!$H244="Jacksonville",+NFL!#REF!,0))</f>
        <v>0</v>
      </c>
      <c r="Z282" s="586">
        <f>IF(+NFL!$F244="Jacksonville",+NFL!#REF!,IF(+NFL!$H244="Jacksonville",+NFL!#REF!,0))</f>
        <v>0</v>
      </c>
      <c r="AA282" s="585">
        <f>IF(+NFL!$F244="Jacksonville",+NFL!#REF!,IF(+NFL!$H244="Jacksonville",+NFL!#REF!,0))</f>
        <v>0</v>
      </c>
      <c r="AB282" s="124">
        <f>IF(+NFL!$F244="Jacksonville",+NFL!#REF!,IF(+NFL!$H244="Jacksonville",+NFL!#REF!,0))</f>
        <v>0</v>
      </c>
      <c r="AC282" s="182">
        <f>IF(+NFL!$F244="Jacksonville",+NFL!#REF!,IF(+NFL!$H244="Jacksonville",+NFL!#REF!,0))</f>
        <v>0</v>
      </c>
      <c r="AD282" s="496">
        <f>IF(+NFL!$F244="Jacksonville",+NFL!#REF!,IF(+NFL!$H244="Jacksonville",+NFL!#REF!,0))</f>
        <v>0</v>
      </c>
      <c r="AE282" s="565">
        <f>IF(+NFL!$F244="Jacksonville",+NFL!#REF!,IF(+NFL!$H244="Jacksonville",+NFL!#REF!,0))</f>
        <v>0</v>
      </c>
      <c r="AF282" s="496">
        <f>IF(+NFL!$F244="Jacksonville",+NFL!#REF!,IF(+NFL!$H244="Jacksonville",+NFL!#REF!,0))</f>
        <v>0</v>
      </c>
      <c r="AG282" s="565">
        <f>IF(+NFL!$F244="Jacksonville",+NFL!#REF!,IF(+NFL!$H244="Jacksonville",+NFL!#REF!,0))</f>
        <v>0</v>
      </c>
      <c r="AH282" s="496">
        <f>IF(+NFL!$F244="Jacksonville",+NFL!#REF!,IF(+NFL!$H244="Jacksonville",+NFL!#REF!,0))</f>
        <v>0</v>
      </c>
      <c r="AI282" s="565">
        <f>IF(+NFL!$F244="Jacksonville",+NFL!#REF!,IF(+NFL!$H244="Jacksonville",+NFL!#REF!,0))</f>
        <v>0</v>
      </c>
      <c r="AJ282" s="496">
        <f>IF(+NFL!$F244="Jacksonville",+NFL!#REF!,IF(+NFL!$H244="Jacksonville",+NFL!#REF!,0))</f>
        <v>0</v>
      </c>
      <c r="AK282" s="565">
        <f>IF(+NFL!$F244="Jacksonville",+NFL!#REF!,IF(+NFL!$H244="Jacksonville",+NFL!#REF!,0))</f>
        <v>0</v>
      </c>
      <c r="AL282" s="101">
        <f>IF(+NFL!$F244="Jacksonville",+NFL!#REF!,IF(+NFL!$H244="Jacksonville",+NFL!#REF!,0))</f>
        <v>0</v>
      </c>
      <c r="AM282" s="82">
        <f>IF(+NFL!$F244="Jacksonville",+NFL!#REF!,IF(+NFL!$H244="Jacksonville",+NFL!#REF!,0))</f>
        <v>0</v>
      </c>
      <c r="AN282" s="102">
        <f>IF(+NFL!$F244="Jacksonville",+NFL!#REF!,IF(+NFL!$H244="Jacksonville",+NFL!#REF!,0))</f>
        <v>0</v>
      </c>
      <c r="AO282" s="83">
        <f>IF(+NFL!$F244="Jacksonville",+NFL!#REF!,IF(+NFL!$H244="Jacksonville",+NFL!#REF!,0))</f>
        <v>0</v>
      </c>
      <c r="AP282" s="480">
        <f>IF(+NFL!$F244="Jacksonville",+NFL!#REF!,IF(+NFL!$H244="Jacksonville",+NFL!#REF!,0))</f>
        <v>0</v>
      </c>
      <c r="AQ282" s="72">
        <f>IF(+NFL!$F244="Jacksonville",+NFL!#REF!,IF(+NFL!$H244="Jacksonville",+NFL!#REF!,0))</f>
        <v>0</v>
      </c>
      <c r="AR282" s="81">
        <f>IF(+NFL!$F244="Jacksonville",+NFL!#REF!,IF(+NFL!$H244="Jacksonville",+NFL!#REF!,0))</f>
        <v>0</v>
      </c>
      <c r="AS282" s="96">
        <f>IF(+NFL!$F244="Jacksonville",+NFL!#REF!,IF(+NFL!$H244="Jacksonville",+NFL!#REF!,0))</f>
        <v>0</v>
      </c>
      <c r="AT282" s="96">
        <f>IF(+NFL!$F244="Jacksonville",+NFL!#REF!,IF(+NFL!$H244="Jacksonville",+NFL!#REF!,0))</f>
        <v>0</v>
      </c>
      <c r="AU282" s="81">
        <f>IF(+NFL!$F244="Jacksonville",+NFL!#REF!,IF(+NFL!$H244="Jacksonville",+NFL!#REF!,0))</f>
        <v>0</v>
      </c>
      <c r="AV282" s="96">
        <f>IF(+NFL!$F244="Jacksonville",+NFL!#REF!,IF(+NFL!$H244="Jacksonville",+NFL!#REF!,0))</f>
        <v>0</v>
      </c>
      <c r="AW282" s="70">
        <f>IF(+NFL!$F244="Jacksonville",+NFL!#REF!,IF(+NFL!$H244="Jacksonville",+NFL!#REF!,0))</f>
        <v>0</v>
      </c>
      <c r="AX282" s="96">
        <f>IF(+NFL!$F244="Jacksonville",+NFL!#REF!,IF(+NFL!$H244="Jacksonville",+NFL!#REF!,0))</f>
        <v>0</v>
      </c>
      <c r="AY282" s="81">
        <f>IF(+NFL!$F244="Jacksonville",+NFL!#REF!,IF(+NFL!$H244="Jacksonville",+NFL!#REF!,0))</f>
        <v>0</v>
      </c>
      <c r="AZ282" s="96">
        <f>IF(+NFL!$F244="Jacksonville",+NFL!#REF!,IF(+NFL!$H244="Jacksonville",+NFL!#REF!,0))</f>
        <v>0</v>
      </c>
      <c r="BA282" s="70">
        <f>IF(+NFL!$F244="Jacksonville",+NFL!#REF!,IF(+NFL!$H244="Jacksonville",+NFL!#REF!,0))</f>
        <v>0</v>
      </c>
      <c r="BB282" s="70">
        <f>IF(+NFL!$F244="Jacksonville",+NFL!#REF!,IF(+NFL!$H244="Jacksonville",+NFL!#REF!,0))</f>
        <v>0</v>
      </c>
      <c r="BC282" s="592">
        <f>IF(+NFL!$F244="Jacksonville",+NFL!#REF!,IF(+NFL!$H244="Jacksonville",+NFL!#REF!,0))</f>
        <v>0</v>
      </c>
      <c r="BD282" s="81">
        <f>IF(+NFL!$F244="Jacksonville",+NFL!#REF!,IF(+NFL!$H244="Jacksonville",+NFL!#REF!,0))</f>
        <v>0</v>
      </c>
      <c r="BE282" s="96">
        <f>IF(+NFL!$F244="Jacksonville",+NFL!#REF!,IF(+NFL!$H244="Jacksonville",+NFL!#REF!,0))</f>
        <v>0</v>
      </c>
      <c r="BF282" s="70">
        <f>IF(+NFL!$F244="Jacksonville",+NFL!#REF!,IF(+NFL!$H244="Jacksonville",+NFL!#REF!,0))</f>
        <v>0</v>
      </c>
      <c r="BG282" s="81">
        <f>IF(+NFL!$F244="Jacksonville",+NFL!#REF!,IF(+NFL!$H244="Jacksonville",+NFL!#REF!,0))</f>
        <v>0</v>
      </c>
      <c r="BH282" s="96">
        <f>IF(+NFL!$F244="Jacksonville",+NFL!#REF!,IF(+NFL!$H244="Jacksonville",+NFL!#REF!,0))</f>
        <v>0</v>
      </c>
      <c r="BI282" s="70">
        <f>IF(+NFL!$F244="Jacksonville",+NFL!#REF!,IF(+NFL!$H244="Jacksonville",+NFL!#REF!,0))</f>
        <v>0</v>
      </c>
      <c r="BJ282" s="124">
        <f>IF(+NFL!$F244="Jacksonville",+NFL!#REF!,IF(+NFL!$H244="Jacksonville",+NFL!#REF!,0))</f>
        <v>0</v>
      </c>
      <c r="BK282" s="182">
        <f>IF(+NFL!$F244="Jacksonville",+NFL!#REF!,IF(+NFL!$H244="Jacksonville",+NFL!#REF!,0))</f>
        <v>0</v>
      </c>
    </row>
    <row r="283" spans="1:63" x14ac:dyDescent="0.8">
      <c r="A283" s="70">
        <f>IF(+NFL!$F237="Jacksonville",+NFL!A237,IF(+NFL!$H237="Jacksonville",+NFL!A237,0))</f>
        <v>14</v>
      </c>
      <c r="B283" s="480" t="str">
        <f>IF(+NFL!$F237="Jacksonville",+NFL!B237,IF(+NFL!$H237="Jacksonville",+NFL!B237,0))</f>
        <v>Sun</v>
      </c>
      <c r="C283" s="72">
        <f>IF(+NFL!$F237="Jacksonville",+NFL!C237,IF(+NFL!$H237="Jacksonville",+NFL!C237,0))</f>
        <v>44542</v>
      </c>
      <c r="D283" s="73">
        <f>IF(+NFL!$F237="Jacksonville",+NFL!D237,IF(+NFL!$H237="Jacksonville",+NFL!D237,0))</f>
        <v>0.54166666666666663</v>
      </c>
      <c r="E283" s="70" t="str">
        <f>IF(+NFL!$F237="Jacksonville",+NFL!E237,IF(+NFL!$H237="Jacksonville",+NFL!E237,0))</f>
        <v>CBS</v>
      </c>
      <c r="F283" s="176" t="str">
        <f>IF(+NFL!$F237="Jacksonville",+NFL!F237,IF(+NFL!$H237="Jacksonville",+NFL!F237,0))</f>
        <v>Jacksonville</v>
      </c>
      <c r="G283" s="70" t="str">
        <f>IF(+NFL!$F237="Jacksonville",+NFL!G237,IF(+NFL!$H237="Jacksonville",+NFL!G237,0))</f>
        <v>AFCS</v>
      </c>
      <c r="H283" s="176" t="str">
        <f>IF(+NFL!$F237="Jacksonville",+NFL!H237,IF(+NFL!$H237="Jacksonville",+NFL!H237,0))</f>
        <v>Tennessee</v>
      </c>
      <c r="I283" s="70" t="str">
        <f>IF(+NFL!$F237="Jacksonville",+NFL!I237,IF(+NFL!$H237="Jacksonville",+NFL!I237,0))</f>
        <v>AFCS</v>
      </c>
      <c r="J283" s="496" t="str">
        <f>IF(+NFL!$F237="Jacksonville",+NFL!J237,IF(+NFL!$H237="Jacksonville",+NFL!J237,0))</f>
        <v>Tennessee</v>
      </c>
      <c r="K283" s="510" t="str">
        <f>IF(+NFL!$F237="Jacksonville",+NFL!K237,IF(+NFL!$H237="Jacksonville",+NFL!K237,0))</f>
        <v>Jacksonville</v>
      </c>
      <c r="L283" s="572">
        <f>IF(+NFL!$F237="Jacksonville",+NFL!L237,IF(+NFL!$H237="Jacksonville",+NFL!L237,0))</f>
        <v>9</v>
      </c>
      <c r="M283" s="573">
        <f>IF(+NFL!$F237="Jacksonville",+NFL!M237,IF(+NFL!$H237="Jacksonville",+NFL!M237,0))</f>
        <v>44</v>
      </c>
      <c r="N283" s="583" t="str">
        <f>IF(+NFL!$F237="Jacksonville",+NFL!N237,IF(+NFL!$H237="Jacksonville",+NFL!N237,0))</f>
        <v>Tennessee</v>
      </c>
      <c r="O283" s="584">
        <f>IF(+NFL!$F237="Jacksonville",+NFL!O237,IF(+NFL!$H237="Jacksonville",+NFL!O237,0))</f>
        <v>20</v>
      </c>
      <c r="P283" s="583" t="str">
        <f>IF(+NFL!$F237="Jacksonville",+NFL!P237,IF(+NFL!$H237="Jacksonville",+NFL!P237,0))</f>
        <v>Jacksonville</v>
      </c>
      <c r="Q283" s="585">
        <f>IF(+NFL!$F237="Jacksonville",+NFL!Q237,IF(+NFL!$H237="Jacksonville",+NFL!Q237,0))</f>
        <v>0</v>
      </c>
      <c r="R283" s="586" t="str">
        <f>IF(+NFL!$F237="Jacksonville",+NFL!R237,IF(+NFL!$H237="Jacksonville",+NFL!R237,0))</f>
        <v>Tennessee</v>
      </c>
      <c r="S283" s="585" t="str">
        <f>IF(+NFL!$F237="Jacksonville",+NFL!S237,IF(+NFL!$H237="Jacksonville",+NFL!S237,0))</f>
        <v>Jacksonville</v>
      </c>
      <c r="T283" s="587" t="str">
        <f>IF(+NFL!$F237="Jacksonville",+NFL!T237,IF(+NFL!$H237="Jacksonville",+NFL!T237,0))</f>
        <v>Jacksonville</v>
      </c>
      <c r="U283" s="585" t="str">
        <f>IF(+NFL!$F237="Jacksonville",+NFL!U237,IF(+NFL!$H237="Jacksonville",+NFL!U237,0))</f>
        <v>L</v>
      </c>
      <c r="V283" s="586">
        <f>IF(+NFL!$F265="Jacksonville",+NFL!#REF!,IF(+NFL!$H265="Jacksonville",+NFL!#REF!,0))</f>
        <v>0</v>
      </c>
      <c r="W283" s="585">
        <f>IF(+NFL!$F265="Jacksonville",+NFL!#REF!,IF(+NFL!$H265="Jacksonville",+NFL!#REF!,0))</f>
        <v>0</v>
      </c>
      <c r="X283" s="587">
        <f>IF(+NFL!$F265="Jacksonville",+NFL!#REF!,IF(+NFL!$H265="Jacksonville",+NFL!#REF!,0))</f>
        <v>0</v>
      </c>
      <c r="Y283" s="585">
        <f>IF(+NFL!$F265="Jacksonville",+NFL!#REF!,IF(+NFL!$H265="Jacksonville",+NFL!#REF!,0))</f>
        <v>0</v>
      </c>
      <c r="Z283" s="586">
        <f>IF(+NFL!$F265="Jacksonville",+NFL!#REF!,IF(+NFL!$H265="Jacksonville",+NFL!#REF!,0))</f>
        <v>0</v>
      </c>
      <c r="AA283" s="585">
        <f>IF(+NFL!$F265="Jacksonville",+NFL!#REF!,IF(+NFL!$H265="Jacksonville",+NFL!#REF!,0))</f>
        <v>0</v>
      </c>
      <c r="AB283" s="124">
        <f>IF(+NFL!$F265="Jacksonville",+NFL!#REF!,IF(+NFL!$H265="Jacksonville",+NFL!#REF!,0))</f>
        <v>0</v>
      </c>
      <c r="AC283" s="182">
        <f>IF(+NFL!$F265="Jacksonville",+NFL!#REF!,IF(+NFL!$H265="Jacksonville",+NFL!#REF!,0))</f>
        <v>0</v>
      </c>
      <c r="AD283" s="496">
        <f>IF(+NFL!$F265="Jacksonville",+NFL!#REF!,IF(+NFL!$H265="Jacksonville",+NFL!#REF!,0))</f>
        <v>0</v>
      </c>
      <c r="AE283" s="565">
        <f>IF(+NFL!$F265="Jacksonville",+NFL!#REF!,IF(+NFL!$H265="Jacksonville",+NFL!#REF!,0))</f>
        <v>0</v>
      </c>
      <c r="AF283" s="496">
        <f>IF(+NFL!$F265="Jacksonville",+NFL!#REF!,IF(+NFL!$H265="Jacksonville",+NFL!#REF!,0))</f>
        <v>0</v>
      </c>
      <c r="AG283" s="565">
        <f>IF(+NFL!$F265="Jacksonville",+NFL!#REF!,IF(+NFL!$H265="Jacksonville",+NFL!#REF!,0))</f>
        <v>0</v>
      </c>
      <c r="AH283" s="496">
        <f>IF(+NFL!$F265="Jacksonville",+NFL!#REF!,IF(+NFL!$H265="Jacksonville",+NFL!#REF!,0))</f>
        <v>0</v>
      </c>
      <c r="AI283" s="565">
        <f>IF(+NFL!$F265="Jacksonville",+NFL!#REF!,IF(+NFL!$H265="Jacksonville",+NFL!#REF!,0))</f>
        <v>0</v>
      </c>
      <c r="AJ283" s="496">
        <f>IF(+NFL!$F265="Jacksonville",+NFL!#REF!,IF(+NFL!$H265="Jacksonville",+NFL!#REF!,0))</f>
        <v>0</v>
      </c>
      <c r="AK283" s="565">
        <f>IF(+NFL!$F265="Jacksonville",+NFL!#REF!,IF(+NFL!$H265="Jacksonville",+NFL!#REF!,0))</f>
        <v>0</v>
      </c>
      <c r="AL283" s="101">
        <f>IF(+NFL!$F265="Jacksonville",+NFL!#REF!,IF(+NFL!$H265="Jacksonville",+NFL!#REF!,0))</f>
        <v>0</v>
      </c>
      <c r="AM283" s="82">
        <f>IF(+NFL!$F265="Jacksonville",+NFL!#REF!,IF(+NFL!$H265="Jacksonville",+NFL!#REF!,0))</f>
        <v>0</v>
      </c>
      <c r="AN283" s="102">
        <f>IF(+NFL!$F265="Jacksonville",+NFL!#REF!,IF(+NFL!$H265="Jacksonville",+NFL!#REF!,0))</f>
        <v>0</v>
      </c>
      <c r="AO283" s="83">
        <f>IF(+NFL!$F265="Jacksonville",+NFL!#REF!,IF(+NFL!$H265="Jacksonville",+NFL!#REF!,0))</f>
        <v>0</v>
      </c>
      <c r="AP283" s="480">
        <f>IF(+NFL!$F265="Jacksonville",+NFL!#REF!,IF(+NFL!$H265="Jacksonville",+NFL!#REF!,0))</f>
        <v>0</v>
      </c>
      <c r="AQ283" s="72">
        <f>IF(+NFL!$F265="Jacksonville",+NFL!#REF!,IF(+NFL!$H265="Jacksonville",+NFL!#REF!,0))</f>
        <v>0</v>
      </c>
      <c r="AR283" s="81">
        <f>IF(+NFL!$F265="Jacksonville",+NFL!#REF!,IF(+NFL!$H265="Jacksonville",+NFL!#REF!,0))</f>
        <v>0</v>
      </c>
      <c r="AS283" s="96">
        <f>IF(+NFL!$F265="Jacksonville",+NFL!#REF!,IF(+NFL!$H265="Jacksonville",+NFL!#REF!,0))</f>
        <v>0</v>
      </c>
      <c r="AT283" s="96">
        <f>IF(+NFL!$F265="Jacksonville",+NFL!#REF!,IF(+NFL!$H265="Jacksonville",+NFL!#REF!,0))</f>
        <v>0</v>
      </c>
      <c r="AU283" s="81">
        <f>IF(+NFL!$F265="Jacksonville",+NFL!#REF!,IF(+NFL!$H265="Jacksonville",+NFL!#REF!,0))</f>
        <v>0</v>
      </c>
      <c r="AV283" s="96">
        <f>IF(+NFL!$F265="Jacksonville",+NFL!#REF!,IF(+NFL!$H265="Jacksonville",+NFL!#REF!,0))</f>
        <v>0</v>
      </c>
      <c r="AW283" s="70">
        <f>IF(+NFL!$F265="Jacksonville",+NFL!#REF!,IF(+NFL!$H265="Jacksonville",+NFL!#REF!,0))</f>
        <v>0</v>
      </c>
      <c r="AX283" s="96">
        <f>IF(+NFL!$F265="Jacksonville",+NFL!#REF!,IF(+NFL!$H265="Jacksonville",+NFL!#REF!,0))</f>
        <v>0</v>
      </c>
      <c r="AY283" s="81">
        <f>IF(+NFL!$F265="Jacksonville",+NFL!#REF!,IF(+NFL!$H265="Jacksonville",+NFL!#REF!,0))</f>
        <v>0</v>
      </c>
      <c r="AZ283" s="96">
        <f>IF(+NFL!$F265="Jacksonville",+NFL!#REF!,IF(+NFL!$H265="Jacksonville",+NFL!#REF!,0))</f>
        <v>0</v>
      </c>
      <c r="BA283" s="70">
        <f>IF(+NFL!$F265="Jacksonville",+NFL!#REF!,IF(+NFL!$H265="Jacksonville",+NFL!#REF!,0))</f>
        <v>0</v>
      </c>
      <c r="BB283" s="70">
        <f>IF(+NFL!$F265="Jacksonville",+NFL!#REF!,IF(+NFL!$H265="Jacksonville",+NFL!#REF!,0))</f>
        <v>0</v>
      </c>
      <c r="BC283" s="592">
        <f>IF(+NFL!$F265="Jacksonville",+NFL!#REF!,IF(+NFL!$H265="Jacksonville",+NFL!#REF!,0))</f>
        <v>0</v>
      </c>
      <c r="BD283" s="81">
        <f>IF(+NFL!$F265="Jacksonville",+NFL!#REF!,IF(+NFL!$H265="Jacksonville",+NFL!#REF!,0))</f>
        <v>0</v>
      </c>
      <c r="BE283" s="96">
        <f>IF(+NFL!$F265="Jacksonville",+NFL!#REF!,IF(+NFL!$H265="Jacksonville",+NFL!#REF!,0))</f>
        <v>0</v>
      </c>
      <c r="BF283" s="70">
        <f>IF(+NFL!$F265="Jacksonville",+NFL!#REF!,IF(+NFL!$H265="Jacksonville",+NFL!#REF!,0))</f>
        <v>0</v>
      </c>
      <c r="BG283" s="81">
        <f>IF(+NFL!$F265="Jacksonville",+NFL!#REF!,IF(+NFL!$H265="Jacksonville",+NFL!#REF!,0))</f>
        <v>0</v>
      </c>
      <c r="BH283" s="96">
        <f>IF(+NFL!$F265="Jacksonville",+NFL!#REF!,IF(+NFL!$H265="Jacksonville",+NFL!#REF!,0))</f>
        <v>0</v>
      </c>
      <c r="BI283" s="70">
        <f>IF(+NFL!$F265="Jacksonville",+NFL!#REF!,IF(+NFL!$H265="Jacksonville",+NFL!#REF!,0))</f>
        <v>0</v>
      </c>
      <c r="BJ283" s="124">
        <f>IF(+NFL!$F265="Jacksonville",+NFL!#REF!,IF(+NFL!$H265="Jacksonville",+NFL!#REF!,0))</f>
        <v>0</v>
      </c>
      <c r="BK283" s="182">
        <f>IF(+NFL!$F265="Jacksonville",+NFL!#REF!,IF(+NFL!$H265="Jacksonville",+NFL!#REF!,0))</f>
        <v>0</v>
      </c>
    </row>
    <row r="284" spans="1:63" x14ac:dyDescent="0.8">
      <c r="A284" s="70">
        <f>IF(+NFL!$F262="Jacksonville",+NFL!A262,IF(+NFL!$H262="Jacksonville",+NFL!A262,0))</f>
        <v>15</v>
      </c>
      <c r="B284" s="480" t="str">
        <f>IF(+NFL!$F262="Jacksonville",+NFL!B262,IF(+NFL!$H262="Jacksonville",+NFL!B262,0))</f>
        <v>Sun</v>
      </c>
      <c r="C284" s="72">
        <f>IF(+NFL!$F262="Jacksonville",+NFL!C262,IF(+NFL!$H262="Jacksonville",+NFL!C262,0))</f>
        <v>44549</v>
      </c>
      <c r="D284" s="73">
        <f>IF(+NFL!$F262="Jacksonville",+NFL!D262,IF(+NFL!$H262="Jacksonville",+NFL!D262,0))</f>
        <v>0.66666666666666663</v>
      </c>
      <c r="E284" s="70">
        <f>IF(+NFL!$F262="Jacksonville",+NFL!E262,IF(+NFL!$H262="Jacksonville",+NFL!E262,0))</f>
        <v>0</v>
      </c>
      <c r="F284" s="176" t="str">
        <f>IF(+NFL!$F262="Jacksonville",+NFL!F262,IF(+NFL!$H262="Jacksonville",+NFL!F262,0))</f>
        <v>Houston</v>
      </c>
      <c r="G284" s="70" t="str">
        <f>IF(+NFL!$F262="Jacksonville",+NFL!G262,IF(+NFL!$H262="Jacksonville",+NFL!G262,0))</f>
        <v>AFCS</v>
      </c>
      <c r="H284" s="176" t="str">
        <f>IF(+NFL!$F262="Jacksonville",+NFL!H262,IF(+NFL!$H262="Jacksonville",+NFL!H262,0))</f>
        <v>Jacksonville</v>
      </c>
      <c r="I284" s="70" t="str">
        <f>IF(+NFL!$F262="Jacksonville",+NFL!I262,IF(+NFL!$H262="Jacksonville",+NFL!I262,0))</f>
        <v>AFCS</v>
      </c>
      <c r="J284" s="496" t="str">
        <f>IF(+NFL!$F262="Jacksonville",+NFL!J262,IF(+NFL!$H262="Jacksonville",+NFL!J262,0))</f>
        <v>Jacksonville</v>
      </c>
      <c r="K284" s="510" t="str">
        <f>IF(+NFL!$F262="Jacksonville",+NFL!K262,IF(+NFL!$H262="Jacksonville",+NFL!K262,0))</f>
        <v>Houston</v>
      </c>
      <c r="L284" s="572">
        <f>IF(+NFL!$F262="Jacksonville",+NFL!L262,IF(+NFL!$H262="Jacksonville",+NFL!L262,0))</f>
        <v>4.5</v>
      </c>
      <c r="M284" s="573">
        <f>IF(+NFL!$F262="Jacksonville",+NFL!M262,IF(+NFL!$H262="Jacksonville",+NFL!M262,0))</f>
        <v>39.5</v>
      </c>
      <c r="N284" s="583" t="str">
        <f>IF(+NFL!$F262="Jacksonville",+NFL!N262,IF(+NFL!$H262="Jacksonville",+NFL!N262,0))</f>
        <v>Houston</v>
      </c>
      <c r="O284" s="584">
        <f>IF(+NFL!$F262="Jacksonville",+NFL!O262,IF(+NFL!$H262="Jacksonville",+NFL!O262,0))</f>
        <v>30</v>
      </c>
      <c r="P284" s="583" t="str">
        <f>IF(+NFL!$F262="Jacksonville",+NFL!P262,IF(+NFL!$H262="Jacksonville",+NFL!P262,0))</f>
        <v>Jacksonville</v>
      </c>
      <c r="Q284" s="585">
        <f>IF(+NFL!$F262="Jacksonville",+NFL!Q262,IF(+NFL!$H262="Jacksonville",+NFL!Q262,0))</f>
        <v>16</v>
      </c>
      <c r="R284" s="586" t="str">
        <f>IF(+NFL!$F262="Jacksonville",+NFL!R262,IF(+NFL!$H262="Jacksonville",+NFL!R262,0))</f>
        <v>Houston</v>
      </c>
      <c r="S284" s="585" t="str">
        <f>IF(+NFL!$F262="Jacksonville",+NFL!S262,IF(+NFL!$H262="Jacksonville",+NFL!S262,0))</f>
        <v>Jacksonville</v>
      </c>
      <c r="T284" s="587" t="str">
        <f>IF(+NFL!$F262="Jacksonville",+NFL!T262,IF(+NFL!$H262="Jacksonville",+NFL!T262,0))</f>
        <v>Houston</v>
      </c>
      <c r="U284" s="585" t="str">
        <f>IF(+NFL!$F262="Jacksonville",+NFL!U262,IF(+NFL!$H262="Jacksonville",+NFL!U262,0))</f>
        <v>W</v>
      </c>
      <c r="V284" s="586">
        <f>IF(+NFL!$F283="Jacksonville",+NFL!#REF!,IF(+NFL!$H283="Jacksonville",+NFL!#REF!,0))</f>
        <v>0</v>
      </c>
      <c r="W284" s="585">
        <f>IF(+NFL!$F283="Jacksonville",+NFL!#REF!,IF(+NFL!$H283="Jacksonville",+NFL!#REF!,0))</f>
        <v>0</v>
      </c>
      <c r="X284" s="587">
        <f>IF(+NFL!$F283="Jacksonville",+NFL!#REF!,IF(+NFL!$H283="Jacksonville",+NFL!#REF!,0))</f>
        <v>0</v>
      </c>
      <c r="Y284" s="585">
        <f>IF(+NFL!$F283="Jacksonville",+NFL!#REF!,IF(+NFL!$H283="Jacksonville",+NFL!#REF!,0))</f>
        <v>0</v>
      </c>
      <c r="Z284" s="586">
        <f>IF(+NFL!$F283="Jacksonville",+NFL!#REF!,IF(+NFL!$H283="Jacksonville",+NFL!#REF!,0))</f>
        <v>0</v>
      </c>
      <c r="AA284" s="585">
        <f>IF(+NFL!$F283="Jacksonville",+NFL!#REF!,IF(+NFL!$H283="Jacksonville",+NFL!#REF!,0))</f>
        <v>0</v>
      </c>
      <c r="AB284" s="124">
        <f>IF(+NFL!$F283="Jacksonville",+NFL!#REF!,IF(+NFL!$H283="Jacksonville",+NFL!#REF!,0))</f>
        <v>0</v>
      </c>
      <c r="AC284" s="182">
        <f>IF(+NFL!$F283="Jacksonville",+NFL!#REF!,IF(+NFL!$H283="Jacksonville",+NFL!#REF!,0))</f>
        <v>0</v>
      </c>
      <c r="AD284" s="496">
        <f>IF(+NFL!$F283="Jacksonville",+NFL!#REF!,IF(+NFL!$H283="Jacksonville",+NFL!#REF!,0))</f>
        <v>0</v>
      </c>
      <c r="AE284" s="565">
        <f>IF(+NFL!$F283="Jacksonville",+NFL!#REF!,IF(+NFL!$H283="Jacksonville",+NFL!#REF!,0))</f>
        <v>0</v>
      </c>
      <c r="AF284" s="496">
        <f>IF(+NFL!$F283="Jacksonville",+NFL!#REF!,IF(+NFL!$H283="Jacksonville",+NFL!#REF!,0))</f>
        <v>0</v>
      </c>
      <c r="AG284" s="565">
        <f>IF(+NFL!$F283="Jacksonville",+NFL!#REF!,IF(+NFL!$H283="Jacksonville",+NFL!#REF!,0))</f>
        <v>0</v>
      </c>
      <c r="AH284" s="496">
        <f>IF(+NFL!$F283="Jacksonville",+NFL!#REF!,IF(+NFL!$H283="Jacksonville",+NFL!#REF!,0))</f>
        <v>0</v>
      </c>
      <c r="AI284" s="565">
        <f>IF(+NFL!$F283="Jacksonville",+NFL!#REF!,IF(+NFL!$H283="Jacksonville",+NFL!#REF!,0))</f>
        <v>0</v>
      </c>
      <c r="AJ284" s="496">
        <f>IF(+NFL!$F283="Jacksonville",+NFL!#REF!,IF(+NFL!$H283="Jacksonville",+NFL!#REF!,0))</f>
        <v>0</v>
      </c>
      <c r="AK284" s="565">
        <f>IF(+NFL!$F283="Jacksonville",+NFL!#REF!,IF(+NFL!$H283="Jacksonville",+NFL!#REF!,0))</f>
        <v>0</v>
      </c>
      <c r="AL284" s="101">
        <f>IF(+NFL!$F283="Jacksonville",+NFL!#REF!,IF(+NFL!$H283="Jacksonville",+NFL!#REF!,0))</f>
        <v>0</v>
      </c>
      <c r="AM284" s="82">
        <f>IF(+NFL!$F283="Jacksonville",+NFL!#REF!,IF(+NFL!$H283="Jacksonville",+NFL!#REF!,0))</f>
        <v>0</v>
      </c>
      <c r="AN284" s="102">
        <f>IF(+NFL!$F283="Jacksonville",+NFL!#REF!,IF(+NFL!$H283="Jacksonville",+NFL!#REF!,0))</f>
        <v>0</v>
      </c>
      <c r="AO284" s="83">
        <f>IF(+NFL!$F283="Jacksonville",+NFL!#REF!,IF(+NFL!$H283="Jacksonville",+NFL!#REF!,0))</f>
        <v>0</v>
      </c>
      <c r="AP284" s="480">
        <f>IF(+NFL!$F283="Jacksonville",+NFL!#REF!,IF(+NFL!$H283="Jacksonville",+NFL!#REF!,0))</f>
        <v>0</v>
      </c>
      <c r="AQ284" s="72">
        <f>IF(+NFL!$F283="Jacksonville",+NFL!#REF!,IF(+NFL!$H283="Jacksonville",+NFL!#REF!,0))</f>
        <v>0</v>
      </c>
      <c r="AR284" s="81">
        <f>IF(+NFL!$F283="Jacksonville",+NFL!#REF!,IF(+NFL!$H283="Jacksonville",+NFL!#REF!,0))</f>
        <v>0</v>
      </c>
      <c r="AS284" s="96">
        <f>IF(+NFL!$F283="Jacksonville",+NFL!#REF!,IF(+NFL!$H283="Jacksonville",+NFL!#REF!,0))</f>
        <v>0</v>
      </c>
      <c r="AT284" s="96">
        <f>IF(+NFL!$F283="Jacksonville",+NFL!#REF!,IF(+NFL!$H283="Jacksonville",+NFL!#REF!,0))</f>
        <v>0</v>
      </c>
      <c r="AU284" s="81">
        <f>IF(+NFL!$F283="Jacksonville",+NFL!#REF!,IF(+NFL!$H283="Jacksonville",+NFL!#REF!,0))</f>
        <v>0</v>
      </c>
      <c r="AV284" s="96">
        <f>IF(+NFL!$F283="Jacksonville",+NFL!#REF!,IF(+NFL!$H283="Jacksonville",+NFL!#REF!,0))</f>
        <v>0</v>
      </c>
      <c r="AW284" s="70">
        <f>IF(+NFL!$F283="Jacksonville",+NFL!#REF!,IF(+NFL!$H283="Jacksonville",+NFL!#REF!,0))</f>
        <v>0</v>
      </c>
      <c r="AX284" s="96">
        <f>IF(+NFL!$F283="Jacksonville",+NFL!#REF!,IF(+NFL!$H283="Jacksonville",+NFL!#REF!,0))</f>
        <v>0</v>
      </c>
      <c r="AY284" s="81">
        <f>IF(+NFL!$F283="Jacksonville",+NFL!#REF!,IF(+NFL!$H283="Jacksonville",+NFL!#REF!,0))</f>
        <v>0</v>
      </c>
      <c r="AZ284" s="96">
        <f>IF(+NFL!$F283="Jacksonville",+NFL!#REF!,IF(+NFL!$H283="Jacksonville",+NFL!#REF!,0))</f>
        <v>0</v>
      </c>
      <c r="BA284" s="70">
        <f>IF(+NFL!$F283="Jacksonville",+NFL!#REF!,IF(+NFL!$H283="Jacksonville",+NFL!#REF!,0))</f>
        <v>0</v>
      </c>
      <c r="BB284" s="70">
        <f>IF(+NFL!$F283="Jacksonville",+NFL!#REF!,IF(+NFL!$H283="Jacksonville",+NFL!#REF!,0))</f>
        <v>0</v>
      </c>
      <c r="BC284" s="592">
        <f>IF(+NFL!$F283="Jacksonville",+NFL!#REF!,IF(+NFL!$H283="Jacksonville",+NFL!#REF!,0))</f>
        <v>0</v>
      </c>
      <c r="BD284" s="81">
        <f>IF(+NFL!$F283="Jacksonville",+NFL!#REF!,IF(+NFL!$H283="Jacksonville",+NFL!#REF!,0))</f>
        <v>0</v>
      </c>
      <c r="BE284" s="96">
        <f>IF(+NFL!$F283="Jacksonville",+NFL!#REF!,IF(+NFL!$H283="Jacksonville",+NFL!#REF!,0))</f>
        <v>0</v>
      </c>
      <c r="BF284" s="70">
        <f>IF(+NFL!$F283="Jacksonville",+NFL!#REF!,IF(+NFL!$H283="Jacksonville",+NFL!#REF!,0))</f>
        <v>0</v>
      </c>
      <c r="BG284" s="81">
        <f>IF(+NFL!$F283="Jacksonville",+NFL!#REF!,IF(+NFL!$H283="Jacksonville",+NFL!#REF!,0))</f>
        <v>0</v>
      </c>
      <c r="BH284" s="96">
        <f>IF(+NFL!$F283="Jacksonville",+NFL!#REF!,IF(+NFL!$H283="Jacksonville",+NFL!#REF!,0))</f>
        <v>0</v>
      </c>
      <c r="BI284" s="70">
        <f>IF(+NFL!$F283="Jacksonville",+NFL!#REF!,IF(+NFL!$H283="Jacksonville",+NFL!#REF!,0))</f>
        <v>0</v>
      </c>
      <c r="BJ284" s="124">
        <f>IF(+NFL!$F283="Jacksonville",+NFL!#REF!,IF(+NFL!$H283="Jacksonville",+NFL!#REF!,0))</f>
        <v>0</v>
      </c>
      <c r="BK284" s="182">
        <f>IF(+NFL!$F283="Jacksonville",+NFL!#REF!,IF(+NFL!$H283="Jacksonville",+NFL!#REF!,0))</f>
        <v>0</v>
      </c>
    </row>
    <row r="285" spans="1:63" x14ac:dyDescent="0.8">
      <c r="A285" s="70">
        <f>IF(+NFL!$F276="Jacksonville",+NFL!A276,IF(+NFL!$H276="Jacksonville",+NFL!A276,0))</f>
        <v>16</v>
      </c>
      <c r="B285" s="480" t="str">
        <f>IF(+NFL!$F276="Jacksonville",+NFL!B276,IF(+NFL!$H276="Jacksonville",+NFL!B276,0))</f>
        <v>Sun</v>
      </c>
      <c r="C285" s="72">
        <f>IF(+NFL!$F276="Jacksonville",+NFL!C276,IF(+NFL!$H276="Jacksonville",+NFL!C276,0))</f>
        <v>44556</v>
      </c>
      <c r="D285" s="73">
        <f>IF(+NFL!$F276="Jacksonville",+NFL!D276,IF(+NFL!$H276="Jacksonville",+NFL!D276,0))</f>
        <v>0.54166666666666663</v>
      </c>
      <c r="E285" s="70" t="str">
        <f>IF(+NFL!$F276="Jacksonville",+NFL!E276,IF(+NFL!$H276="Jacksonville",+NFL!E276,0))</f>
        <v>CBS</v>
      </c>
      <c r="F285" s="176" t="str">
        <f>IF(+NFL!$F276="Jacksonville",+NFL!F276,IF(+NFL!$H276="Jacksonville",+NFL!F276,0))</f>
        <v>Jacksonville</v>
      </c>
      <c r="G285" s="70" t="str">
        <f>IF(+NFL!$F276="Jacksonville",+NFL!G276,IF(+NFL!$H276="Jacksonville",+NFL!G276,0))</f>
        <v>AFCS</v>
      </c>
      <c r="H285" s="176" t="str">
        <f>IF(+NFL!$F276="Jacksonville",+NFL!H276,IF(+NFL!$H276="Jacksonville",+NFL!H276,0))</f>
        <v>NY Jets</v>
      </c>
      <c r="I285" s="70" t="str">
        <f>IF(+NFL!$F276="Jacksonville",+NFL!I276,IF(+NFL!$H276="Jacksonville",+NFL!I276,0))</f>
        <v>AFCE</v>
      </c>
      <c r="J285" s="496" t="str">
        <f>IF(+NFL!$F276="Jacksonville",+NFL!J276,IF(+NFL!$H276="Jacksonville",+NFL!J276,0))</f>
        <v>NY Jets</v>
      </c>
      <c r="K285" s="510" t="str">
        <f>IF(+NFL!$F276="Jacksonville",+NFL!K276,IF(+NFL!$H276="Jacksonville",+NFL!K276,0))</f>
        <v>Jacksonville</v>
      </c>
      <c r="L285" s="572">
        <f>IF(+NFL!$F276="Jacksonville",+NFL!L276,IF(+NFL!$H276="Jacksonville",+NFL!L276,0))</f>
        <v>0</v>
      </c>
      <c r="M285" s="573">
        <f>IF(+NFL!$F276="Jacksonville",+NFL!M276,IF(+NFL!$H276="Jacksonville",+NFL!M276,0))</f>
        <v>41</v>
      </c>
      <c r="N285" s="583" t="str">
        <f>IF(+NFL!$F276="Jacksonville",+NFL!N276,IF(+NFL!$H276="Jacksonville",+NFL!N276,0))</f>
        <v>NY Jets</v>
      </c>
      <c r="O285" s="584">
        <f>IF(+NFL!$F276="Jacksonville",+NFL!O276,IF(+NFL!$H276="Jacksonville",+NFL!O276,0))</f>
        <v>26</v>
      </c>
      <c r="P285" s="583" t="str">
        <f>IF(+NFL!$F276="Jacksonville",+NFL!P276,IF(+NFL!$H276="Jacksonville",+NFL!P276,0))</f>
        <v>Jacksonville</v>
      </c>
      <c r="Q285" s="585">
        <f>IF(+NFL!$F276="Jacksonville",+NFL!Q276,IF(+NFL!$H276="Jacksonville",+NFL!Q276,0))</f>
        <v>21</v>
      </c>
      <c r="R285" s="586" t="str">
        <f>IF(+NFL!$F276="Jacksonville",+NFL!R276,IF(+NFL!$H276="Jacksonville",+NFL!R276,0))</f>
        <v>NY Jets</v>
      </c>
      <c r="S285" s="585" t="str">
        <f>IF(+NFL!$F276="Jacksonville",+NFL!S276,IF(+NFL!$H276="Jacksonville",+NFL!S276,0))</f>
        <v>Jacksonville</v>
      </c>
      <c r="T285" s="587" t="str">
        <f>IF(+NFL!$F276="Jacksonville",+NFL!T276,IF(+NFL!$H276="Jacksonville",+NFL!T276,0))</f>
        <v>NY Jets</v>
      </c>
      <c r="U285" s="585" t="str">
        <f>IF(+NFL!$F276="Jacksonville",+NFL!U276,IF(+NFL!$H276="Jacksonville",+NFL!U276,0))</f>
        <v>W</v>
      </c>
      <c r="V285" s="586">
        <f>IF(+NFL!$F301="Jacksonville",+NFL!#REF!,IF(+NFL!$H301="Jacksonville",+NFL!#REF!,0))</f>
        <v>0</v>
      </c>
      <c r="W285" s="585">
        <f>IF(+NFL!$F301="Jacksonville",+NFL!#REF!,IF(+NFL!$H301="Jacksonville",+NFL!#REF!,0))</f>
        <v>0</v>
      </c>
      <c r="X285" s="587">
        <f>IF(+NFL!$F301="Jacksonville",+NFL!#REF!,IF(+NFL!$H301="Jacksonville",+NFL!#REF!,0))</f>
        <v>0</v>
      </c>
      <c r="Y285" s="585">
        <f>IF(+NFL!$F301="Jacksonville",+NFL!#REF!,IF(+NFL!$H301="Jacksonville",+NFL!#REF!,0))</f>
        <v>0</v>
      </c>
      <c r="Z285" s="586">
        <f>IF(+NFL!$F301="Jacksonville",+NFL!#REF!,IF(+NFL!$H301="Jacksonville",+NFL!#REF!,0))</f>
        <v>0</v>
      </c>
      <c r="AA285" s="585">
        <f>IF(+NFL!$F301="Jacksonville",+NFL!#REF!,IF(+NFL!$H301="Jacksonville",+NFL!#REF!,0))</f>
        <v>0</v>
      </c>
      <c r="AB285" s="124">
        <f>IF(+NFL!$F301="Jacksonville",+NFL!#REF!,IF(+NFL!$H301="Jacksonville",+NFL!#REF!,0))</f>
        <v>0</v>
      </c>
      <c r="AC285" s="182">
        <f>IF(+NFL!$F301="Jacksonville",+NFL!#REF!,IF(+NFL!$H301="Jacksonville",+NFL!#REF!,0))</f>
        <v>0</v>
      </c>
      <c r="AD285" s="496">
        <f>IF(+NFL!$F301="Jacksonville",+NFL!#REF!,IF(+NFL!$H301="Jacksonville",+NFL!#REF!,0))</f>
        <v>0</v>
      </c>
      <c r="AE285" s="565">
        <f>IF(+NFL!$F301="Jacksonville",+NFL!#REF!,IF(+NFL!$H301="Jacksonville",+NFL!#REF!,0))</f>
        <v>0</v>
      </c>
      <c r="AF285" s="496">
        <f>IF(+NFL!$F301="Jacksonville",+NFL!#REF!,IF(+NFL!$H301="Jacksonville",+NFL!#REF!,0))</f>
        <v>0</v>
      </c>
      <c r="AG285" s="565">
        <f>IF(+NFL!$F301="Jacksonville",+NFL!#REF!,IF(+NFL!$H301="Jacksonville",+NFL!#REF!,0))</f>
        <v>0</v>
      </c>
      <c r="AH285" s="496">
        <f>IF(+NFL!$F301="Jacksonville",+NFL!#REF!,IF(+NFL!$H301="Jacksonville",+NFL!#REF!,0))</f>
        <v>0</v>
      </c>
      <c r="AI285" s="565">
        <f>IF(+NFL!$F301="Jacksonville",+NFL!#REF!,IF(+NFL!$H301="Jacksonville",+NFL!#REF!,0))</f>
        <v>0</v>
      </c>
      <c r="AJ285" s="496">
        <f>IF(+NFL!$F301="Jacksonville",+NFL!#REF!,IF(+NFL!$H301="Jacksonville",+NFL!#REF!,0))</f>
        <v>0</v>
      </c>
      <c r="AK285" s="565">
        <f>IF(+NFL!$F301="Jacksonville",+NFL!#REF!,IF(+NFL!$H301="Jacksonville",+NFL!#REF!,0))</f>
        <v>0</v>
      </c>
      <c r="AL285" s="101">
        <f>IF(+NFL!$F301="Jacksonville",+NFL!#REF!,IF(+NFL!$H301="Jacksonville",+NFL!#REF!,0))</f>
        <v>0</v>
      </c>
      <c r="AM285" s="82">
        <f>IF(+NFL!$F301="Jacksonville",+NFL!#REF!,IF(+NFL!$H301="Jacksonville",+NFL!#REF!,0))</f>
        <v>0</v>
      </c>
      <c r="AN285" s="102">
        <f>IF(+NFL!$F301="Jacksonville",+NFL!#REF!,IF(+NFL!$H301="Jacksonville",+NFL!#REF!,0))</f>
        <v>0</v>
      </c>
      <c r="AO285" s="83">
        <f>IF(+NFL!$F301="Jacksonville",+NFL!#REF!,IF(+NFL!$H301="Jacksonville",+NFL!#REF!,0))</f>
        <v>0</v>
      </c>
      <c r="AP285" s="480">
        <f>IF(+NFL!$F301="Jacksonville",+NFL!#REF!,IF(+NFL!$H301="Jacksonville",+NFL!#REF!,0))</f>
        <v>0</v>
      </c>
      <c r="AQ285" s="72">
        <f>IF(+NFL!$F301="Jacksonville",+NFL!#REF!,IF(+NFL!$H301="Jacksonville",+NFL!#REF!,0))</f>
        <v>0</v>
      </c>
      <c r="AR285" s="81">
        <f>IF(+NFL!$F301="Jacksonville",+NFL!#REF!,IF(+NFL!$H301="Jacksonville",+NFL!#REF!,0))</f>
        <v>0</v>
      </c>
      <c r="AS285" s="96">
        <f>IF(+NFL!$F301="Jacksonville",+NFL!#REF!,IF(+NFL!$H301="Jacksonville",+NFL!#REF!,0))</f>
        <v>0</v>
      </c>
      <c r="AT285" s="96">
        <f>IF(+NFL!$F301="Jacksonville",+NFL!#REF!,IF(+NFL!$H301="Jacksonville",+NFL!#REF!,0))</f>
        <v>0</v>
      </c>
      <c r="AU285" s="81">
        <f>IF(+NFL!$F301="Jacksonville",+NFL!#REF!,IF(+NFL!$H301="Jacksonville",+NFL!#REF!,0))</f>
        <v>0</v>
      </c>
      <c r="AV285" s="96">
        <f>IF(+NFL!$F301="Jacksonville",+NFL!#REF!,IF(+NFL!$H301="Jacksonville",+NFL!#REF!,0))</f>
        <v>0</v>
      </c>
      <c r="AW285" s="70">
        <f>IF(+NFL!$F301="Jacksonville",+NFL!#REF!,IF(+NFL!$H301="Jacksonville",+NFL!#REF!,0))</f>
        <v>0</v>
      </c>
      <c r="AX285" s="96">
        <f>IF(+NFL!$F301="Jacksonville",+NFL!#REF!,IF(+NFL!$H301="Jacksonville",+NFL!#REF!,0))</f>
        <v>0</v>
      </c>
      <c r="AY285" s="81">
        <f>IF(+NFL!$F301="Jacksonville",+NFL!#REF!,IF(+NFL!$H301="Jacksonville",+NFL!#REF!,0))</f>
        <v>0</v>
      </c>
      <c r="AZ285" s="96">
        <f>IF(+NFL!$F301="Jacksonville",+NFL!#REF!,IF(+NFL!$H301="Jacksonville",+NFL!#REF!,0))</f>
        <v>0</v>
      </c>
      <c r="BA285" s="70">
        <f>IF(+NFL!$F301="Jacksonville",+NFL!#REF!,IF(+NFL!$H301="Jacksonville",+NFL!#REF!,0))</f>
        <v>0</v>
      </c>
      <c r="BB285" s="70">
        <f>IF(+NFL!$F301="Jacksonville",+NFL!#REF!,IF(+NFL!$H301="Jacksonville",+NFL!#REF!,0))</f>
        <v>0</v>
      </c>
      <c r="BC285" s="592">
        <f>IF(+NFL!$F301="Jacksonville",+NFL!#REF!,IF(+NFL!$H301="Jacksonville",+NFL!#REF!,0))</f>
        <v>0</v>
      </c>
      <c r="BD285" s="81">
        <f>IF(+NFL!$F301="Jacksonville",+NFL!#REF!,IF(+NFL!$H301="Jacksonville",+NFL!#REF!,0))</f>
        <v>0</v>
      </c>
      <c r="BE285" s="96">
        <f>IF(+NFL!$F301="Jacksonville",+NFL!#REF!,IF(+NFL!$H301="Jacksonville",+NFL!#REF!,0))</f>
        <v>0</v>
      </c>
      <c r="BF285" s="70">
        <f>IF(+NFL!$F301="Jacksonville",+NFL!#REF!,IF(+NFL!$H301="Jacksonville",+NFL!#REF!,0))</f>
        <v>0</v>
      </c>
      <c r="BG285" s="81">
        <f>IF(+NFL!$F301="Jacksonville",+NFL!#REF!,IF(+NFL!$H301="Jacksonville",+NFL!#REF!,0))</f>
        <v>0</v>
      </c>
      <c r="BH285" s="96">
        <f>IF(+NFL!$F301="Jacksonville",+NFL!#REF!,IF(+NFL!$H301="Jacksonville",+NFL!#REF!,0))</f>
        <v>0</v>
      </c>
      <c r="BI285" s="70">
        <f>IF(+NFL!$F301="Jacksonville",+NFL!#REF!,IF(+NFL!$H301="Jacksonville",+NFL!#REF!,0))</f>
        <v>0</v>
      </c>
      <c r="BJ285" s="124">
        <f>IF(+NFL!$F301="Jacksonville",+NFL!#REF!,IF(+NFL!$H301="Jacksonville",+NFL!#REF!,0))</f>
        <v>0</v>
      </c>
      <c r="BK285" s="182">
        <f>IF(+NFL!$F301="Jacksonville",+NFL!#REF!,IF(+NFL!$H301="Jacksonville",+NFL!#REF!,0))</f>
        <v>0</v>
      </c>
    </row>
    <row r="286" spans="1:63" x14ac:dyDescent="0.8">
      <c r="A286" s="70">
        <f>IF(+NFL!$F291="Jacksonville",+NFL!A291,IF(+NFL!$H291="Jacksonville",+NFL!A291,0))</f>
        <v>17</v>
      </c>
      <c r="B286" s="480" t="str">
        <f>IF(+NFL!$F291="Jacksonville",+NFL!B291,IF(+NFL!$H291="Jacksonville",+NFL!B291,0))</f>
        <v>Sat</v>
      </c>
      <c r="C286" s="72">
        <f>IF(+NFL!$F291="Jacksonville",+NFL!C291,IF(+NFL!$H291="Jacksonville",+NFL!C291,0))</f>
        <v>44563</v>
      </c>
      <c r="D286" s="73">
        <f>IF(+NFL!$F291="Jacksonville",+NFL!D291,IF(+NFL!$H291="Jacksonville",+NFL!D291,0))</f>
        <v>0.54166666666666663</v>
      </c>
      <c r="E286" s="70" t="str">
        <f>IF(+NFL!$F291="Jacksonville",+NFL!E291,IF(+NFL!$H291="Jacksonville",+NFL!E291,0))</f>
        <v>CBS</v>
      </c>
      <c r="F286" s="176" t="str">
        <f>IF(+NFL!$F291="Jacksonville",+NFL!F291,IF(+NFL!$H291="Jacksonville",+NFL!F291,0))</f>
        <v>Jacksonville</v>
      </c>
      <c r="G286" s="70" t="str">
        <f>IF(+NFL!$F291="Jacksonville",+NFL!G291,IF(+NFL!$H291="Jacksonville",+NFL!G291,0))</f>
        <v>AFCS</v>
      </c>
      <c r="H286" s="176" t="str">
        <f>IF(+NFL!$F291="Jacksonville",+NFL!H291,IF(+NFL!$H291="Jacksonville",+NFL!H291,0))</f>
        <v>New England</v>
      </c>
      <c r="I286" s="70" t="str">
        <f>IF(+NFL!$F291="Jacksonville",+NFL!I291,IF(+NFL!$H291="Jacksonville",+NFL!I291,0))</f>
        <v>AFCE</v>
      </c>
      <c r="J286" s="496" t="str">
        <f>IF(+NFL!$F291="Jacksonville",+NFL!J291,IF(+NFL!$H291="Jacksonville",+NFL!J291,0))</f>
        <v>New England</v>
      </c>
      <c r="K286" s="510" t="str">
        <f>IF(+NFL!$F291="Jacksonville",+NFL!K291,IF(+NFL!$H291="Jacksonville",+NFL!K291,0))</f>
        <v>Jacksonville</v>
      </c>
      <c r="L286" s="572">
        <f>IF(+NFL!$F291="Jacksonville",+NFL!L291,IF(+NFL!$H291="Jacksonville",+NFL!L291,0))</f>
        <v>17.5</v>
      </c>
      <c r="M286" s="573">
        <f>IF(+NFL!$F291="Jacksonville",+NFL!M291,IF(+NFL!$H291="Jacksonville",+NFL!M291,0))</f>
        <v>41.5</v>
      </c>
      <c r="N286" s="583" t="str">
        <f>IF(+NFL!$F291="Jacksonville",+NFL!N291,IF(+NFL!$H291="Jacksonville",+NFL!N291,0))</f>
        <v>New England</v>
      </c>
      <c r="O286" s="584">
        <f>IF(+NFL!$F291="Jacksonville",+NFL!O291,IF(+NFL!$H291="Jacksonville",+NFL!O291,0))</f>
        <v>50</v>
      </c>
      <c r="P286" s="583" t="str">
        <f>IF(+NFL!$F291="Jacksonville",+NFL!P291,IF(+NFL!$H291="Jacksonville",+NFL!P291,0))</f>
        <v>Jacksonville</v>
      </c>
      <c r="Q286" s="585">
        <f>IF(+NFL!$F291="Jacksonville",+NFL!Q291,IF(+NFL!$H291="Jacksonville",+NFL!Q291,0))</f>
        <v>10</v>
      </c>
      <c r="R286" s="586" t="str">
        <f>IF(+NFL!$F291="Jacksonville",+NFL!R291,IF(+NFL!$H291="Jacksonville",+NFL!R291,0))</f>
        <v>New England</v>
      </c>
      <c r="S286" s="585" t="str">
        <f>IF(+NFL!$F291="Jacksonville",+NFL!S291,IF(+NFL!$H291="Jacksonville",+NFL!S291,0))</f>
        <v>Jacksonville</v>
      </c>
      <c r="T286" s="587">
        <f>IF(+NFL!$F291="Jacksonville",+NFL!T291,IF(+NFL!$H291="Jacksonville",+NFL!T291,0))</f>
        <v>0</v>
      </c>
      <c r="U286" s="585" t="str">
        <f>IF(+NFL!$F291="Jacksonville",+NFL!U291,IF(+NFL!$H291="Jacksonville",+NFL!U291,0))</f>
        <v>L</v>
      </c>
      <c r="V286" s="586" t="e">
        <f>IF(+NFL!$F310="Jacksonville",+NFL!#REF!,IF(+NFL!$H310="Jacksonville",+NFL!#REF!,0))</f>
        <v>#REF!</v>
      </c>
      <c r="W286" s="585" t="e">
        <f>IF(+NFL!$F310="Jacksonville",+NFL!#REF!,IF(+NFL!$H310="Jacksonville",+NFL!#REF!,0))</f>
        <v>#REF!</v>
      </c>
      <c r="X286" s="587" t="e">
        <f>IF(+NFL!$F310="Jacksonville",+NFL!#REF!,IF(+NFL!$H310="Jacksonville",+NFL!#REF!,0))</f>
        <v>#REF!</v>
      </c>
      <c r="Y286" s="585" t="e">
        <f>IF(+NFL!$F310="Jacksonville",+NFL!#REF!,IF(+NFL!$H310="Jacksonville",+NFL!#REF!,0))</f>
        <v>#REF!</v>
      </c>
      <c r="Z286" s="586" t="e">
        <f>IF(+NFL!$F310="Jacksonville",+NFL!#REF!,IF(+NFL!$H310="Jacksonville",+NFL!#REF!,0))</f>
        <v>#REF!</v>
      </c>
      <c r="AA286" s="585" t="e">
        <f>IF(+NFL!$F310="Jacksonville",+NFL!#REF!,IF(+NFL!$H310="Jacksonville",+NFL!#REF!,0))</f>
        <v>#REF!</v>
      </c>
      <c r="AB286" s="124" t="e">
        <f>IF(+NFL!$F310="Jacksonville",+NFL!#REF!,IF(+NFL!$H310="Jacksonville",+NFL!#REF!,0))</f>
        <v>#REF!</v>
      </c>
      <c r="AC286" s="182" t="e">
        <f>IF(+NFL!$F310="Jacksonville",+NFL!#REF!,IF(+NFL!$H310="Jacksonville",+NFL!#REF!,0))</f>
        <v>#REF!</v>
      </c>
      <c r="AD286" s="496" t="e">
        <f>IF(+NFL!$F310="Jacksonville",+NFL!#REF!,IF(+NFL!$H310="Jacksonville",+NFL!#REF!,0))</f>
        <v>#REF!</v>
      </c>
      <c r="AE286" s="565" t="e">
        <f>IF(+NFL!$F310="Jacksonville",+NFL!#REF!,IF(+NFL!$H310="Jacksonville",+NFL!#REF!,0))</f>
        <v>#REF!</v>
      </c>
      <c r="AF286" s="496" t="e">
        <f>IF(+NFL!$F310="Jacksonville",+NFL!#REF!,IF(+NFL!$H310="Jacksonville",+NFL!#REF!,0))</f>
        <v>#REF!</v>
      </c>
      <c r="AG286" s="565" t="e">
        <f>IF(+NFL!$F310="Jacksonville",+NFL!#REF!,IF(+NFL!$H310="Jacksonville",+NFL!#REF!,0))</f>
        <v>#REF!</v>
      </c>
      <c r="AH286" s="496" t="e">
        <f>IF(+NFL!$F310="Jacksonville",+NFL!#REF!,IF(+NFL!$H310="Jacksonville",+NFL!#REF!,0))</f>
        <v>#REF!</v>
      </c>
      <c r="AI286" s="565" t="e">
        <f>IF(+NFL!$F310="Jacksonville",+NFL!#REF!,IF(+NFL!$H310="Jacksonville",+NFL!#REF!,0))</f>
        <v>#REF!</v>
      </c>
      <c r="AJ286" s="496" t="e">
        <f>IF(+NFL!$F310="Jacksonville",+NFL!#REF!,IF(+NFL!$H310="Jacksonville",+NFL!#REF!,0))</f>
        <v>#REF!</v>
      </c>
      <c r="AK286" s="565" t="e">
        <f>IF(+NFL!$F310="Jacksonville",+NFL!#REF!,IF(+NFL!$H310="Jacksonville",+NFL!#REF!,0))</f>
        <v>#REF!</v>
      </c>
      <c r="AL286" s="101" t="e">
        <f>IF(+NFL!$F310="Jacksonville",+NFL!#REF!,IF(+NFL!$H310="Jacksonville",+NFL!#REF!,0))</f>
        <v>#REF!</v>
      </c>
      <c r="AM286" s="82" t="e">
        <f>IF(+NFL!$F310="Jacksonville",+NFL!#REF!,IF(+NFL!$H310="Jacksonville",+NFL!#REF!,0))</f>
        <v>#REF!</v>
      </c>
      <c r="AN286" s="102" t="e">
        <f>IF(+NFL!$F310="Jacksonville",+NFL!#REF!,IF(+NFL!$H310="Jacksonville",+NFL!#REF!,0))</f>
        <v>#REF!</v>
      </c>
      <c r="AO286" s="83" t="e">
        <f>IF(+NFL!$F310="Jacksonville",+NFL!#REF!,IF(+NFL!$H310="Jacksonville",+NFL!#REF!,0))</f>
        <v>#REF!</v>
      </c>
      <c r="AP286" s="480" t="e">
        <f>IF(+NFL!$F310="Jacksonville",+NFL!#REF!,IF(+NFL!$H310="Jacksonville",+NFL!#REF!,0))</f>
        <v>#REF!</v>
      </c>
      <c r="AQ286" s="72" t="e">
        <f>IF(+NFL!$F310="Jacksonville",+NFL!#REF!,IF(+NFL!$H310="Jacksonville",+NFL!#REF!,0))</f>
        <v>#REF!</v>
      </c>
      <c r="AR286" s="81" t="e">
        <f>IF(+NFL!$F310="Jacksonville",+NFL!#REF!,IF(+NFL!$H310="Jacksonville",+NFL!#REF!,0))</f>
        <v>#REF!</v>
      </c>
      <c r="AS286" s="96" t="e">
        <f>IF(+NFL!$F310="Jacksonville",+NFL!#REF!,IF(+NFL!$H310="Jacksonville",+NFL!#REF!,0))</f>
        <v>#REF!</v>
      </c>
      <c r="AT286" s="96" t="e">
        <f>IF(+NFL!$F310="Jacksonville",+NFL!#REF!,IF(+NFL!$H310="Jacksonville",+NFL!#REF!,0))</f>
        <v>#REF!</v>
      </c>
      <c r="AU286" s="81" t="e">
        <f>IF(+NFL!$F310="Jacksonville",+NFL!#REF!,IF(+NFL!$H310="Jacksonville",+NFL!#REF!,0))</f>
        <v>#REF!</v>
      </c>
      <c r="AV286" s="96" t="e">
        <f>IF(+NFL!$F310="Jacksonville",+NFL!#REF!,IF(+NFL!$H310="Jacksonville",+NFL!#REF!,0))</f>
        <v>#REF!</v>
      </c>
      <c r="AW286" s="70" t="e">
        <f>IF(+NFL!$F310="Jacksonville",+NFL!#REF!,IF(+NFL!$H310="Jacksonville",+NFL!#REF!,0))</f>
        <v>#REF!</v>
      </c>
      <c r="AX286" s="96" t="e">
        <f>IF(+NFL!$F310="Jacksonville",+NFL!#REF!,IF(+NFL!$H310="Jacksonville",+NFL!#REF!,0))</f>
        <v>#REF!</v>
      </c>
      <c r="AY286" s="81" t="e">
        <f>IF(+NFL!$F310="Jacksonville",+NFL!#REF!,IF(+NFL!$H310="Jacksonville",+NFL!#REF!,0))</f>
        <v>#REF!</v>
      </c>
      <c r="AZ286" s="96" t="e">
        <f>IF(+NFL!$F310="Jacksonville",+NFL!#REF!,IF(+NFL!$H310="Jacksonville",+NFL!#REF!,0))</f>
        <v>#REF!</v>
      </c>
      <c r="BA286" s="70" t="e">
        <f>IF(+NFL!$F310="Jacksonville",+NFL!#REF!,IF(+NFL!$H310="Jacksonville",+NFL!#REF!,0))</f>
        <v>#REF!</v>
      </c>
      <c r="BB286" s="70" t="e">
        <f>IF(+NFL!$F310="Jacksonville",+NFL!#REF!,IF(+NFL!$H310="Jacksonville",+NFL!#REF!,0))</f>
        <v>#REF!</v>
      </c>
      <c r="BC286" s="592" t="e">
        <f>IF(+NFL!$F310="Jacksonville",+NFL!#REF!,IF(+NFL!$H310="Jacksonville",+NFL!#REF!,0))</f>
        <v>#REF!</v>
      </c>
      <c r="BD286" s="81" t="e">
        <f>IF(+NFL!$F310="Jacksonville",+NFL!#REF!,IF(+NFL!$H310="Jacksonville",+NFL!#REF!,0))</f>
        <v>#REF!</v>
      </c>
      <c r="BE286" s="96" t="e">
        <f>IF(+NFL!$F310="Jacksonville",+NFL!#REF!,IF(+NFL!$H310="Jacksonville",+NFL!#REF!,0))</f>
        <v>#REF!</v>
      </c>
      <c r="BF286" s="70" t="e">
        <f>IF(+NFL!$F310="Jacksonville",+NFL!#REF!,IF(+NFL!$H310="Jacksonville",+NFL!#REF!,0))</f>
        <v>#REF!</v>
      </c>
      <c r="BG286" s="81" t="e">
        <f>IF(+NFL!$F310="Jacksonville",+NFL!#REF!,IF(+NFL!$H310="Jacksonville",+NFL!#REF!,0))</f>
        <v>#REF!</v>
      </c>
      <c r="BH286" s="96" t="e">
        <f>IF(+NFL!$F310="Jacksonville",+NFL!#REF!,IF(+NFL!$H310="Jacksonville",+NFL!#REF!,0))</f>
        <v>#REF!</v>
      </c>
      <c r="BI286" s="70" t="e">
        <f>IF(+NFL!$F310="Jacksonville",+NFL!#REF!,IF(+NFL!$H310="Jacksonville",+NFL!#REF!,0))</f>
        <v>#REF!</v>
      </c>
      <c r="BJ286" s="124" t="e">
        <f>IF(+NFL!$F310="Jacksonville",+NFL!#REF!,IF(+NFL!$H310="Jacksonville",+NFL!#REF!,0))</f>
        <v>#REF!</v>
      </c>
      <c r="BK286" s="182" t="e">
        <f>IF(+NFL!$F310="Jacksonville",+NFL!#REF!,IF(+NFL!$H310="Jacksonville",+NFL!#REF!,0))</f>
        <v>#REF!</v>
      </c>
    </row>
    <row r="287" spans="1:63" x14ac:dyDescent="0.8">
      <c r="A287" s="70">
        <f>IF(+NFL!$F310="Jacksonville",+NFL!A310,IF(+NFL!$H310="Jacksonville",+NFL!A310,0))</f>
        <v>18</v>
      </c>
      <c r="B287" s="480" t="str">
        <f>IF(+NFL!$F310="Jacksonville",+NFL!B310,IF(+NFL!$H310="Jacksonville",+NFL!B310,0))</f>
        <v>Sun</v>
      </c>
      <c r="C287" s="72">
        <f>IF(+NFL!$F310="Jacksonville",+NFL!C310,IF(+NFL!$H310="Jacksonville",+NFL!C310,0))</f>
        <v>44570</v>
      </c>
      <c r="D287" s="73">
        <f>IF(+NFL!$F310="Jacksonville",+NFL!D310,IF(+NFL!$H310="Jacksonville",+NFL!D310,0))</f>
        <v>0.54166666666666663</v>
      </c>
      <c r="E287" s="70" t="str">
        <f>IF(+NFL!$F310="Jacksonville",+NFL!E310,IF(+NFL!$H310="Jacksonville",+NFL!E310,0))</f>
        <v>CBS</v>
      </c>
      <c r="F287" s="176" t="str">
        <f>IF(+NFL!$F310="Jacksonville",+NFL!F310,IF(+NFL!$H310="Jacksonville",+NFL!F310,0))</f>
        <v>Indianapolis</v>
      </c>
      <c r="G287" s="70" t="str">
        <f>IF(+NFL!$F310="Jacksonville",+NFL!G310,IF(+NFL!$H310="Jacksonville",+NFL!G310,0))</f>
        <v>AFCS</v>
      </c>
      <c r="H287" s="176" t="str">
        <f>IF(+NFL!$F310="Jacksonville",+NFL!H310,IF(+NFL!$H310="Jacksonville",+NFL!H310,0))</f>
        <v>Jacksonville</v>
      </c>
      <c r="I287" s="70" t="str">
        <f>IF(+NFL!$F310="Jacksonville",+NFL!I310,IF(+NFL!$H310="Jacksonville",+NFL!I310,0))</f>
        <v>AFCS</v>
      </c>
      <c r="J287" s="496" t="str">
        <f>IF(+NFL!$F310="Jacksonville",+NFL!J310,IF(+NFL!$H310="Jacksonville",+NFL!J310,0))</f>
        <v>Indianapolis</v>
      </c>
      <c r="K287" s="510" t="str">
        <f>IF(+NFL!$F310="Jacksonville",+NFL!K310,IF(+NFL!$H310="Jacksonville",+NFL!K310,0))</f>
        <v>Jacksonville</v>
      </c>
      <c r="L287" s="572">
        <f>IF(+NFL!$F310="Jacksonville",+NFL!L310,IF(+NFL!$H310="Jacksonville",+NFL!L310,0))</f>
        <v>14</v>
      </c>
      <c r="M287" s="573">
        <f>IF(+NFL!$F310="Jacksonville",+NFL!M310,IF(+NFL!$H310="Jacksonville",+NFL!M310,0))</f>
        <v>45</v>
      </c>
      <c r="N287" s="583" t="str">
        <f>IF(+NFL!$F310="Jacksonville",+NFL!N310,IF(+NFL!$H310="Jacksonville",+NFL!N310,0))</f>
        <v>Jacksonville</v>
      </c>
      <c r="O287" s="584">
        <f>IF(+NFL!$F310="Jacksonville",+NFL!O310,IF(+NFL!$H310="Jacksonville",+NFL!O310,0))</f>
        <v>26</v>
      </c>
      <c r="P287" s="583" t="str">
        <f>IF(+NFL!$F310="Jacksonville",+NFL!P310,IF(+NFL!$H310="Jacksonville",+NFL!P310,0))</f>
        <v>Indianapolis</v>
      </c>
      <c r="Q287" s="585">
        <f>IF(+NFL!$F310="Jacksonville",+NFL!Q310,IF(+NFL!$H310="Jacksonville",+NFL!Q310,0))</f>
        <v>11</v>
      </c>
      <c r="R287" s="586" t="str">
        <f>IF(+NFL!$F310="Jacksonville",+NFL!R310,IF(+NFL!$H310="Jacksonville",+NFL!R310,0))</f>
        <v>Jacksonville</v>
      </c>
      <c r="S287" s="585" t="str">
        <f>IF(+NFL!$F310="Jacksonville",+NFL!S310,IF(+NFL!$H310="Jacksonville",+NFL!S310,0))</f>
        <v>Indianapolis</v>
      </c>
      <c r="T287" s="587">
        <f>IF(+NFL!$F310="Jacksonville",+NFL!T310,IF(+NFL!$H310="Jacksonville",+NFL!T310,0))</f>
        <v>0</v>
      </c>
      <c r="U287" s="585" t="str">
        <f>IF(+NFL!$F310="Jacksonville",+NFL!U310,IF(+NFL!$H310="Jacksonville",+NFL!U310,0))</f>
        <v>L</v>
      </c>
      <c r="V287" s="586">
        <f>IF(+NFL!$F339="Jacksonville",+NFL!#REF!,IF(+NFL!$H339="Jacksonville",+NFL!#REF!,0))</f>
        <v>0</v>
      </c>
      <c r="W287" s="585">
        <f>IF(+NFL!$F339="Jacksonville",+NFL!#REF!,IF(+NFL!$H339="Jacksonville",+NFL!#REF!,0))</f>
        <v>0</v>
      </c>
      <c r="X287" s="587">
        <f>IF(+NFL!$F339="Jacksonville",+NFL!#REF!,IF(+NFL!$H339="Jacksonville",+NFL!#REF!,0))</f>
        <v>0</v>
      </c>
      <c r="Y287" s="585">
        <f>IF(+NFL!$F339="Jacksonville",+NFL!#REF!,IF(+NFL!$H339="Jacksonville",+NFL!#REF!,0))</f>
        <v>0</v>
      </c>
      <c r="Z287" s="586">
        <f>IF(+NFL!$F339="Jacksonville",+NFL!#REF!,IF(+NFL!$H339="Jacksonville",+NFL!#REF!,0))</f>
        <v>0</v>
      </c>
      <c r="AA287" s="585">
        <f>IF(+NFL!$F339="Jacksonville",+NFL!#REF!,IF(+NFL!$H339="Jacksonville",+NFL!#REF!,0))</f>
        <v>0</v>
      </c>
      <c r="AB287" s="124">
        <f>IF(+NFL!$F339="Jacksonville",+NFL!#REF!,IF(+NFL!$H339="Jacksonville",+NFL!#REF!,0))</f>
        <v>0</v>
      </c>
      <c r="AC287" s="182">
        <f>IF(+NFL!$F339="Jacksonville",+NFL!#REF!,IF(+NFL!$H339="Jacksonville",+NFL!#REF!,0))</f>
        <v>0</v>
      </c>
      <c r="AD287" s="496">
        <f>IF(+NFL!$F339="Jacksonville",+NFL!#REF!,IF(+NFL!$H339="Jacksonville",+NFL!#REF!,0))</f>
        <v>0</v>
      </c>
      <c r="AE287" s="565">
        <f>IF(+NFL!$F339="Jacksonville",+NFL!#REF!,IF(+NFL!$H339="Jacksonville",+NFL!#REF!,0))</f>
        <v>0</v>
      </c>
      <c r="AF287" s="496">
        <f>IF(+NFL!$F339="Jacksonville",+NFL!#REF!,IF(+NFL!$H339="Jacksonville",+NFL!#REF!,0))</f>
        <v>0</v>
      </c>
      <c r="AG287" s="565">
        <f>IF(+NFL!$F339="Jacksonville",+NFL!#REF!,IF(+NFL!$H339="Jacksonville",+NFL!#REF!,0))</f>
        <v>0</v>
      </c>
      <c r="AH287" s="496">
        <f>IF(+NFL!$F339="Jacksonville",+NFL!#REF!,IF(+NFL!$H339="Jacksonville",+NFL!#REF!,0))</f>
        <v>0</v>
      </c>
      <c r="AI287" s="565">
        <f>IF(+NFL!$F339="Jacksonville",+NFL!#REF!,IF(+NFL!$H339="Jacksonville",+NFL!#REF!,0))</f>
        <v>0</v>
      </c>
      <c r="AJ287" s="496">
        <f>IF(+NFL!$F339="Jacksonville",+NFL!#REF!,IF(+NFL!$H339="Jacksonville",+NFL!#REF!,0))</f>
        <v>0</v>
      </c>
      <c r="AK287" s="565">
        <f>IF(+NFL!$F339="Jacksonville",+NFL!#REF!,IF(+NFL!$H339="Jacksonville",+NFL!#REF!,0))</f>
        <v>0</v>
      </c>
      <c r="AL287" s="101">
        <f>IF(+NFL!$F339="Jacksonville",+NFL!#REF!,IF(+NFL!$H339="Jacksonville",+NFL!#REF!,0))</f>
        <v>0</v>
      </c>
      <c r="AM287" s="82">
        <f>IF(+NFL!$F339="Jacksonville",+NFL!#REF!,IF(+NFL!$H339="Jacksonville",+NFL!#REF!,0))</f>
        <v>0</v>
      </c>
      <c r="AN287" s="102">
        <f>IF(+NFL!$F339="Jacksonville",+NFL!#REF!,IF(+NFL!$H339="Jacksonville",+NFL!#REF!,0))</f>
        <v>0</v>
      </c>
      <c r="AO287" s="83">
        <f>IF(+NFL!$F339="Jacksonville",+NFL!#REF!,IF(+NFL!$H339="Jacksonville",+NFL!#REF!,0))</f>
        <v>0</v>
      </c>
      <c r="AP287" s="480">
        <f>IF(+NFL!$F339="Jacksonville",+NFL!#REF!,IF(+NFL!$H339="Jacksonville",+NFL!#REF!,0))</f>
        <v>0</v>
      </c>
      <c r="AQ287" s="72">
        <f>IF(+NFL!$F339="Jacksonville",+NFL!#REF!,IF(+NFL!$H339="Jacksonville",+NFL!#REF!,0))</f>
        <v>0</v>
      </c>
      <c r="AR287" s="81">
        <f>IF(+NFL!$F339="Jacksonville",+NFL!#REF!,IF(+NFL!$H339="Jacksonville",+NFL!#REF!,0))</f>
        <v>0</v>
      </c>
      <c r="AS287" s="96">
        <f>IF(+NFL!$F339="Jacksonville",+NFL!#REF!,IF(+NFL!$H339="Jacksonville",+NFL!#REF!,0))</f>
        <v>0</v>
      </c>
      <c r="AT287" s="96">
        <f>IF(+NFL!$F339="Jacksonville",+NFL!#REF!,IF(+NFL!$H339="Jacksonville",+NFL!#REF!,0))</f>
        <v>0</v>
      </c>
      <c r="AU287" s="81">
        <f>IF(+NFL!$F339="Jacksonville",+NFL!#REF!,IF(+NFL!$H339="Jacksonville",+NFL!#REF!,0))</f>
        <v>0</v>
      </c>
      <c r="AV287" s="96">
        <f>IF(+NFL!$F339="Jacksonville",+NFL!#REF!,IF(+NFL!$H339="Jacksonville",+NFL!#REF!,0))</f>
        <v>0</v>
      </c>
      <c r="AW287" s="70">
        <f>IF(+NFL!$F339="Jacksonville",+NFL!#REF!,IF(+NFL!$H339="Jacksonville",+NFL!#REF!,0))</f>
        <v>0</v>
      </c>
      <c r="AX287" s="96">
        <f>IF(+NFL!$F339="Jacksonville",+NFL!#REF!,IF(+NFL!$H339="Jacksonville",+NFL!#REF!,0))</f>
        <v>0</v>
      </c>
      <c r="AY287" s="81">
        <f>IF(+NFL!$F339="Jacksonville",+NFL!#REF!,IF(+NFL!$H339="Jacksonville",+NFL!#REF!,0))</f>
        <v>0</v>
      </c>
      <c r="AZ287" s="96">
        <f>IF(+NFL!$F339="Jacksonville",+NFL!#REF!,IF(+NFL!$H339="Jacksonville",+NFL!#REF!,0))</f>
        <v>0</v>
      </c>
      <c r="BA287" s="70">
        <f>IF(+NFL!$F339="Jacksonville",+NFL!#REF!,IF(+NFL!$H339="Jacksonville",+NFL!#REF!,0))</f>
        <v>0</v>
      </c>
      <c r="BB287" s="70">
        <f>IF(+NFL!$F339="Jacksonville",+NFL!#REF!,IF(+NFL!$H339="Jacksonville",+NFL!#REF!,0))</f>
        <v>0</v>
      </c>
      <c r="BC287" s="592">
        <f>IF(+NFL!$F339="Jacksonville",+NFL!#REF!,IF(+NFL!$H339="Jacksonville",+NFL!#REF!,0))</f>
        <v>0</v>
      </c>
      <c r="BD287" s="81">
        <f>IF(+NFL!$F339="Jacksonville",+NFL!#REF!,IF(+NFL!$H339="Jacksonville",+NFL!#REF!,0))</f>
        <v>0</v>
      </c>
      <c r="BE287" s="96">
        <f>IF(+NFL!$F339="Jacksonville",+NFL!#REF!,IF(+NFL!$H339="Jacksonville",+NFL!#REF!,0))</f>
        <v>0</v>
      </c>
      <c r="BF287" s="70">
        <f>IF(+NFL!$F339="Jacksonville",+NFL!#REF!,IF(+NFL!$H339="Jacksonville",+NFL!#REF!,0))</f>
        <v>0</v>
      </c>
      <c r="BG287" s="81">
        <f>IF(+NFL!$F339="Jacksonville",+NFL!#REF!,IF(+NFL!$H339="Jacksonville",+NFL!#REF!,0))</f>
        <v>0</v>
      </c>
      <c r="BH287" s="96">
        <f>IF(+NFL!$F339="Jacksonville",+NFL!#REF!,IF(+NFL!$H339="Jacksonville",+NFL!#REF!,0))</f>
        <v>0</v>
      </c>
      <c r="BI287" s="70">
        <f>IF(+NFL!$F339="Jacksonville",+NFL!#REF!,IF(+NFL!$H339="Jacksonville",+NFL!#REF!,0))</f>
        <v>0</v>
      </c>
      <c r="BJ287" s="124">
        <f>IF(+NFL!$F339="Jacksonville",+NFL!#REF!,IF(+NFL!$H339="Jacksonville",+NFL!#REF!,0))</f>
        <v>0</v>
      </c>
      <c r="BK287" s="182">
        <f>IF(+NFL!$F339="Jacksonville",+NFL!#REF!,IF(+NFL!$H339="Jacksonville",+NFL!#REF!,0))</f>
        <v>0</v>
      </c>
    </row>
    <row r="288" spans="1:63" x14ac:dyDescent="0.8">
      <c r="F288" s="1311" t="str">
        <f>H289</f>
        <v>Kansas City</v>
      </c>
      <c r="G288" s="1312"/>
      <c r="H288" s="1312"/>
      <c r="I288" s="1313"/>
      <c r="L288" s="572"/>
      <c r="M288" s="573"/>
      <c r="N288" s="583"/>
      <c r="P288" s="583"/>
      <c r="R288" s="586"/>
      <c r="S288" s="585"/>
      <c r="T288" s="587"/>
      <c r="X288" s="587"/>
      <c r="AL288" s="100"/>
      <c r="AY288" s="81"/>
      <c r="AZ288" s="96"/>
      <c r="BA288" s="70"/>
      <c r="BB288" s="70"/>
      <c r="BF288" s="70"/>
    </row>
    <row r="289" spans="1:63" s="310" customFormat="1" x14ac:dyDescent="0.8">
      <c r="A289" s="70">
        <f>IF(+NFL!$F14="Kansas City",+NFL!A14,IF(+NFL!$H14="Kansas City",+NFL!A14,0))</f>
        <v>1</v>
      </c>
      <c r="B289" s="480" t="str">
        <f>IF(+NFL!$F14="Kansas City",+NFL!B14,IF(+NFL!$H14="Kansas City",+NFL!B14,0))</f>
        <v>Sun</v>
      </c>
      <c r="C289" s="72">
        <f>IF(+NFL!$F14="Kansas City",+NFL!C14,IF(+NFL!$H14="Kansas City",+NFL!C14,0))</f>
        <v>44451</v>
      </c>
      <c r="D289" s="73">
        <f>IF(+NFL!$F14="Kansas City",+NFL!D14,IF(+NFL!$H14="Kansas City",+NFL!D14,0))</f>
        <v>0.68055416666666668</v>
      </c>
      <c r="E289" s="70" t="str">
        <f>IF(+NFL!$F14="Kansas City",+NFL!E14,IF(+NFL!$H14="Kansas City",+NFL!E14,0))</f>
        <v>CBS</v>
      </c>
      <c r="F289" s="176" t="str">
        <f>IF(+NFL!$F14="Kansas City",+NFL!F14,IF(+NFL!$H14="Kansas City",+NFL!F14,0))</f>
        <v>Cleveland</v>
      </c>
      <c r="G289" s="70" t="str">
        <f>IF(+NFL!$F14="Kansas City",+NFL!G14,IF(+NFL!$H14="Kansas City",+NFL!G14,0))</f>
        <v>AFCN</v>
      </c>
      <c r="H289" s="176" t="str">
        <f>IF(+NFL!$F14="Kansas City",+NFL!H14,IF(+NFL!$H14="Kansas City",+NFL!H14,0))</f>
        <v>Kansas City</v>
      </c>
      <c r="I289" s="70" t="str">
        <f>IF(+NFL!$F14="Kansas City",+NFL!I14,IF(+NFL!$H14="Kansas City",+NFL!I14,0))</f>
        <v>AFCW</v>
      </c>
      <c r="J289" s="496" t="str">
        <f>IF(+NFL!$F14="Kansas City",+NFL!J14,IF(+NFL!$H14="Kansas City",+NFL!J14,0))</f>
        <v>Kansas City</v>
      </c>
      <c r="K289" s="510" t="str">
        <f>IF(+NFL!$F14="Kansas City",+NFL!K14,IF(+NFL!$H14="Kansas City",+NFL!K14,0))</f>
        <v>Cleveland</v>
      </c>
      <c r="L289" s="572">
        <f>IF(+NFL!$F14="Kansas City",+NFL!L14,IF(+NFL!$H14="Kansas City",+NFL!L14,0))</f>
        <v>6</v>
      </c>
      <c r="M289" s="573">
        <f>IF(+NFL!$F14="Kansas City",+NFL!M14,IF(+NFL!$H14="Kansas City",+NFL!M14,0))</f>
        <v>54</v>
      </c>
      <c r="N289" s="583" t="str">
        <f>IF(+NFL!$F14="Kansas City",+NFL!N14,IF(+NFL!$H14="Kansas City",+NFL!N14,0))</f>
        <v>Kansas City</v>
      </c>
      <c r="O289" s="584">
        <f>IF(+NFL!$F14="Kansas City",+NFL!O14,IF(+NFL!$H14="Kansas City",+NFL!O14,0))</f>
        <v>33</v>
      </c>
      <c r="P289" s="583" t="str">
        <f>IF(+NFL!$F14="Kansas City",+NFL!P14,IF(+NFL!$H14="Kansas City",+NFL!P14,0))</f>
        <v>Cleveland</v>
      </c>
      <c r="Q289" s="585">
        <f>IF(+NFL!$F14="Kansas City",+NFL!Q14,IF(+NFL!$H14="Kansas City",+NFL!Q14,0))</f>
        <v>29</v>
      </c>
      <c r="R289" s="586" t="str">
        <f>IF(+NFL!$F14="Kansas City",+NFL!R14,IF(+NFL!$H14="Kansas City",+NFL!R14,0))</f>
        <v>Cleveland</v>
      </c>
      <c r="S289" s="585" t="str">
        <f>IF(+NFL!$F14="Kansas City",+NFL!S14,IF(+NFL!$H14="Kansas City",+NFL!S14,0))</f>
        <v>Kansas City</v>
      </c>
      <c r="T289" s="587" t="str">
        <f>IF(+NFL!$F14="Kansas City",+NFL!T14,IF(+NFL!$H14="Kansas City",+NFL!T14,0))</f>
        <v>Kansas City</v>
      </c>
      <c r="U289" s="585" t="str">
        <f>IF(+NFL!$F14="Kansas City",+NFL!U14,IF(+NFL!$H14="Kansas City",+NFL!U14,0))</f>
        <v>L</v>
      </c>
      <c r="V289" s="586"/>
      <c r="W289" s="585"/>
      <c r="X289" s="587"/>
      <c r="Y289" s="585"/>
      <c r="Z289" s="586"/>
      <c r="AA289" s="585"/>
      <c r="AB289" s="124"/>
      <c r="AC289" s="182"/>
      <c r="AD289" s="496"/>
      <c r="AE289" s="565"/>
      <c r="AF289" s="496"/>
      <c r="AG289" s="565"/>
      <c r="AH289" s="496"/>
      <c r="AI289" s="565"/>
      <c r="AJ289" s="496"/>
      <c r="AK289" s="565"/>
      <c r="AL289" s="100"/>
      <c r="AM289" s="82"/>
      <c r="AN289" s="81"/>
      <c r="AO289" s="83"/>
      <c r="AP289" s="480"/>
      <c r="AQ289" s="72"/>
      <c r="AR289" s="81"/>
      <c r="AS289" s="96"/>
      <c r="AT289" s="96"/>
      <c r="AU289" s="81"/>
      <c r="AV289" s="96"/>
      <c r="AW289" s="70"/>
      <c r="AX289" s="96"/>
      <c r="AY289" s="81"/>
      <c r="AZ289" s="96"/>
      <c r="BA289" s="70"/>
      <c r="BB289" s="70"/>
      <c r="BC289" s="592"/>
      <c r="BD289" s="81"/>
      <c r="BE289" s="96"/>
      <c r="BF289" s="70"/>
      <c r="BG289" s="81"/>
      <c r="BH289" s="96"/>
      <c r="BI289" s="70"/>
      <c r="BJ289" s="124"/>
      <c r="BK289" s="182"/>
    </row>
    <row r="290" spans="1:63" s="310" customFormat="1" x14ac:dyDescent="0.8">
      <c r="A290" s="70">
        <f>IF(+NFL!$F34="Kansas City",+NFL!A34,IF(+NFL!$H34="Kansas City",+NFL!A34,0))</f>
        <v>2</v>
      </c>
      <c r="B290" s="480" t="str">
        <f>IF(+NFL!$F34="Kansas City",+NFL!B34,IF(+NFL!$H34="Kansas City",+NFL!B34,0))</f>
        <v>Sun</v>
      </c>
      <c r="C290" s="72">
        <f>IF(+NFL!$F34="Kansas City",+NFL!C34,IF(+NFL!$H34="Kansas City",+NFL!C34,0))</f>
        <v>44458</v>
      </c>
      <c r="D290" s="73">
        <f>IF(+NFL!$F34="Kansas City",+NFL!D34,IF(+NFL!$H34="Kansas City",+NFL!D34,0))</f>
        <v>0.84375</v>
      </c>
      <c r="E290" s="70" t="str">
        <f>IF(+NFL!$F34="Kansas City",+NFL!E34,IF(+NFL!$H34="Kansas City",+NFL!E34,0))</f>
        <v>NBC</v>
      </c>
      <c r="F290" s="176" t="str">
        <f>IF(+NFL!$F34="Kansas City",+NFL!F34,IF(+NFL!$H34="Kansas City",+NFL!F34,0))</f>
        <v>Kansas City</v>
      </c>
      <c r="G290" s="70" t="str">
        <f>IF(+NFL!$F34="Kansas City",+NFL!G34,IF(+NFL!$H34="Kansas City",+NFL!G34,0))</f>
        <v>AFCW</v>
      </c>
      <c r="H290" s="176" t="str">
        <f>IF(+NFL!$F34="Kansas City",+NFL!H34,IF(+NFL!$H34="Kansas City",+NFL!H34,0))</f>
        <v>Baltimore</v>
      </c>
      <c r="I290" s="70" t="str">
        <f>IF(+NFL!$F34="Kansas City",+NFL!I34,IF(+NFL!$H34="Kansas City",+NFL!I34,0))</f>
        <v>AFCN</v>
      </c>
      <c r="J290" s="496" t="str">
        <f>IF(+NFL!$F34="Kansas City",+NFL!J34,IF(+NFL!$H34="Kansas City",+NFL!J34,0))</f>
        <v>Kansas City</v>
      </c>
      <c r="K290" s="510" t="str">
        <f>IF(+NFL!$F34="Kansas City",+NFL!K34,IF(+NFL!$H34="Kansas City",+NFL!K34,0))</f>
        <v>Baltimore</v>
      </c>
      <c r="L290" s="572">
        <f>IF(+NFL!$F34="Kansas City",+NFL!L34,IF(+NFL!$H34="Kansas City",+NFL!L34,0))</f>
        <v>3.5</v>
      </c>
      <c r="M290" s="573">
        <f>IF(+NFL!$F34="Kansas City",+NFL!M34,IF(+NFL!$H34="Kansas City",+NFL!M34,0))</f>
        <v>54.5</v>
      </c>
      <c r="N290" s="583" t="str">
        <f>IF(+NFL!$F34="Kansas City",+NFL!N34,IF(+NFL!$H34="Kansas City",+NFL!N34,0))</f>
        <v>Baltimore</v>
      </c>
      <c r="O290" s="584">
        <f>IF(+NFL!$F34="Kansas City",+NFL!O34,IF(+NFL!$H34="Kansas City",+NFL!O34,0))</f>
        <v>36</v>
      </c>
      <c r="P290" s="583" t="str">
        <f>IF(+NFL!$F34="Kansas City",+NFL!P34,IF(+NFL!$H34="Kansas City",+NFL!P34,0))</f>
        <v>Kansas City</v>
      </c>
      <c r="Q290" s="585">
        <f>IF(+NFL!$F34="Kansas City",+NFL!Q34,IF(+NFL!$H34="Kansas City",+NFL!Q34,0))</f>
        <v>35</v>
      </c>
      <c r="R290" s="586" t="str">
        <f>IF(+NFL!$F34="Kansas City",+NFL!R34,IF(+NFL!$H34="Kansas City",+NFL!R34,0))</f>
        <v>Baltimore</v>
      </c>
      <c r="S290" s="585" t="str">
        <f>IF(+NFL!$F34="Kansas City",+NFL!S34,IF(+NFL!$H34="Kansas City",+NFL!S34,0))</f>
        <v>Kansas City</v>
      </c>
      <c r="T290" s="587" t="str">
        <f>IF(+NFL!$F34="Kansas City",+NFL!T34,IF(+NFL!$H34="Kansas City",+NFL!T34,0))</f>
        <v>Baltimore</v>
      </c>
      <c r="U290" s="585" t="str">
        <f>IF(+NFL!$F34="Kansas City",+NFL!U34,IF(+NFL!$H34="Kansas City",+NFL!U34,0))</f>
        <v>W</v>
      </c>
      <c r="V290" s="586"/>
      <c r="W290" s="585"/>
      <c r="X290" s="587"/>
      <c r="Y290" s="585"/>
      <c r="Z290" s="586"/>
      <c r="AA290" s="585"/>
      <c r="AB290" s="124"/>
      <c r="AC290" s="182"/>
      <c r="AD290" s="496"/>
      <c r="AE290" s="565"/>
      <c r="AF290" s="496"/>
      <c r="AG290" s="565"/>
      <c r="AH290" s="496"/>
      <c r="AI290" s="565"/>
      <c r="AJ290" s="496"/>
      <c r="AK290" s="565"/>
      <c r="AL290" s="100"/>
      <c r="AM290" s="82"/>
      <c r="AN290" s="81"/>
      <c r="AO290" s="83"/>
      <c r="AP290" s="480"/>
      <c r="AQ290" s="72"/>
      <c r="AR290" s="81"/>
      <c r="AS290" s="96"/>
      <c r="AT290" s="96"/>
      <c r="AU290" s="81"/>
      <c r="AV290" s="96"/>
      <c r="AW290" s="70"/>
      <c r="AX290" s="96"/>
      <c r="AY290" s="81"/>
      <c r="AZ290" s="96"/>
      <c r="BA290" s="70"/>
      <c r="BB290" s="70"/>
      <c r="BC290" s="592"/>
      <c r="BD290" s="81"/>
      <c r="BE290" s="96"/>
      <c r="BF290" s="70"/>
      <c r="BG290" s="81"/>
      <c r="BH290" s="96"/>
      <c r="BI290" s="70"/>
      <c r="BJ290" s="124"/>
      <c r="BK290" s="182"/>
    </row>
    <row r="291" spans="1:63" s="310" customFormat="1" x14ac:dyDescent="0.8">
      <c r="A291" s="70">
        <f>IF(+NFL!$F41="Kansas City",+NFL!A41,IF(+NFL!$H41="Kansas City",+NFL!A41,0))</f>
        <v>3</v>
      </c>
      <c r="B291" s="480" t="str">
        <f>IF(+NFL!$F41="Kansas City",+NFL!B41,IF(+NFL!$H41="Kansas City",+NFL!B41,0))</f>
        <v>Sun</v>
      </c>
      <c r="C291" s="72">
        <f>IF(+NFL!$F41="Kansas City",+NFL!C41,IF(+NFL!$H41="Kansas City",+NFL!C41,0))</f>
        <v>44465</v>
      </c>
      <c r="D291" s="73">
        <f>IF(+NFL!$F41="Kansas City",+NFL!D41,IF(+NFL!$H41="Kansas City",+NFL!D41,0))</f>
        <v>0.54166666666666663</v>
      </c>
      <c r="E291" s="70" t="str">
        <f>IF(+NFL!$F41="Kansas City",+NFL!E41,IF(+NFL!$H41="Kansas City",+NFL!E41,0))</f>
        <v>CBS</v>
      </c>
      <c r="F291" s="176" t="str">
        <f>IF(+NFL!$F41="Kansas City",+NFL!F41,IF(+NFL!$H41="Kansas City",+NFL!F41,0))</f>
        <v>LA Chargers</v>
      </c>
      <c r="G291" s="70" t="str">
        <f>IF(+NFL!$F41="Kansas City",+NFL!G41,IF(+NFL!$H41="Kansas City",+NFL!G41,0))</f>
        <v>AFCW</v>
      </c>
      <c r="H291" s="176" t="str">
        <f>IF(+NFL!$F41="Kansas City",+NFL!H41,IF(+NFL!$H41="Kansas City",+NFL!H41,0))</f>
        <v>Kansas City</v>
      </c>
      <c r="I291" s="70" t="str">
        <f>IF(+NFL!$F41="Kansas City",+NFL!I41,IF(+NFL!$H41="Kansas City",+NFL!I41,0))</f>
        <v>AFCW</v>
      </c>
      <c r="J291" s="496" t="str">
        <f>IF(+NFL!$F41="Kansas City",+NFL!J41,IF(+NFL!$H41="Kansas City",+NFL!J41,0))</f>
        <v>Kansas City</v>
      </c>
      <c r="K291" s="510" t="str">
        <f>IF(+NFL!$F41="Kansas City",+NFL!K41,IF(+NFL!$H41="Kansas City",+NFL!K41,0))</f>
        <v>LA Chargers</v>
      </c>
      <c r="L291" s="572">
        <f>IF(+NFL!$F41="Kansas City",+NFL!L41,IF(+NFL!$H41="Kansas City",+NFL!L41,0))</f>
        <v>6.5</v>
      </c>
      <c r="M291" s="573">
        <f>IF(+NFL!$F41="Kansas City",+NFL!M41,IF(+NFL!$H41="Kansas City",+NFL!M41,0))</f>
        <v>55</v>
      </c>
      <c r="N291" s="583" t="str">
        <f>IF(+NFL!$F41="Kansas City",+NFL!N41,IF(+NFL!$H41="Kansas City",+NFL!N41,0))</f>
        <v>LA Chargers</v>
      </c>
      <c r="O291" s="584">
        <f>IF(+NFL!$F41="Kansas City",+NFL!O41,IF(+NFL!$H41="Kansas City",+NFL!O41,0))</f>
        <v>30</v>
      </c>
      <c r="P291" s="583" t="str">
        <f>IF(+NFL!$F41="Kansas City",+NFL!P41,IF(+NFL!$H41="Kansas City",+NFL!P41,0))</f>
        <v>Kansas City</v>
      </c>
      <c r="Q291" s="585">
        <f>IF(+NFL!$F41="Kansas City",+NFL!Q41,IF(+NFL!$H41="Kansas City",+NFL!Q41,0))</f>
        <v>24</v>
      </c>
      <c r="R291" s="586" t="str">
        <f>IF(+NFL!$F41="Kansas City",+NFL!R41,IF(+NFL!$H41="Kansas City",+NFL!R41,0))</f>
        <v>LA Chargers</v>
      </c>
      <c r="S291" s="585" t="str">
        <f>IF(+NFL!$F41="Kansas City",+NFL!S41,IF(+NFL!$H41="Kansas City",+NFL!S41,0))</f>
        <v>Kansas City</v>
      </c>
      <c r="T291" s="587" t="str">
        <f>IF(+NFL!$F41="Kansas City",+NFL!T41,IF(+NFL!$H41="Kansas City",+NFL!T41,0))</f>
        <v>Kansas City</v>
      </c>
      <c r="U291" s="585" t="str">
        <f>IF(+NFL!$F41="Kansas City",+NFL!U41,IF(+NFL!$H41="Kansas City",+NFL!U41,0))</f>
        <v>L</v>
      </c>
      <c r="V291" s="586">
        <f>IF(+NFL!$F38="Kansas City",+NFL!#REF!,IF(+NFL!$H38="Kansas City",+NFL!#REF!,0))</f>
        <v>0</v>
      </c>
      <c r="W291" s="585">
        <f>IF(+NFL!$F38="Kansas City",+NFL!#REF!,IF(+NFL!$H38="Kansas City",+NFL!#REF!,0))</f>
        <v>0</v>
      </c>
      <c r="X291" s="587">
        <f>IF(+NFL!$F38="Kansas City",+NFL!#REF!,IF(+NFL!$H38="Kansas City",+NFL!#REF!,0))</f>
        <v>0</v>
      </c>
      <c r="Y291" s="585">
        <f>IF(+NFL!$F38="Kansas City",+NFL!#REF!,IF(+NFL!$H38="Kansas City",+NFL!#REF!,0))</f>
        <v>0</v>
      </c>
      <c r="Z291" s="586">
        <f>IF(+NFL!$F38="Kansas City",+NFL!#REF!,IF(+NFL!$H38="Kansas City",+NFL!#REF!,0))</f>
        <v>0</v>
      </c>
      <c r="AA291" s="585">
        <f>IF(+NFL!$F38="Kansas City",+NFL!#REF!,IF(+NFL!$H38="Kansas City",+NFL!#REF!,0))</f>
        <v>0</v>
      </c>
      <c r="AB291" s="124">
        <f>IF(+NFL!$F38="Kansas City",+NFL!#REF!,IF(+NFL!$H38="Kansas City",+NFL!#REF!,0))</f>
        <v>0</v>
      </c>
      <c r="AC291" s="182">
        <f>IF(+NFL!$F38="Kansas City",+NFL!#REF!,IF(+NFL!$H38="Kansas City",+NFL!#REF!,0))</f>
        <v>0</v>
      </c>
      <c r="AD291" s="496">
        <f>IF(+NFL!$F38="Kansas City",+NFL!#REF!,IF(+NFL!$H38="Kansas City",+NFL!#REF!,0))</f>
        <v>0</v>
      </c>
      <c r="AE291" s="565">
        <f>IF(+NFL!$F38="Kansas City",+NFL!#REF!,IF(+NFL!$H38="Kansas City",+NFL!#REF!,0))</f>
        <v>0</v>
      </c>
      <c r="AF291" s="496">
        <f>IF(+NFL!$F38="Kansas City",+NFL!#REF!,IF(+NFL!$H38="Kansas City",+NFL!#REF!,0))</f>
        <v>0</v>
      </c>
      <c r="AG291" s="565">
        <f>IF(+NFL!$F38="Kansas City",+NFL!#REF!,IF(+NFL!$H38="Kansas City",+NFL!#REF!,0))</f>
        <v>0</v>
      </c>
      <c r="AH291" s="496">
        <f>IF(+NFL!$F38="Kansas City",+NFL!#REF!,IF(+NFL!$H38="Kansas City",+NFL!#REF!,0))</f>
        <v>0</v>
      </c>
      <c r="AI291" s="565">
        <f>IF(+NFL!$F38="Kansas City",+NFL!#REF!,IF(+NFL!$H38="Kansas City",+NFL!#REF!,0))</f>
        <v>0</v>
      </c>
      <c r="AJ291" s="496">
        <f>IF(+NFL!$F38="Kansas City",+NFL!#REF!,IF(+NFL!$H38="Kansas City",+NFL!#REF!,0))</f>
        <v>0</v>
      </c>
      <c r="AK291" s="565">
        <f>IF(+NFL!$F38="Kansas City",+NFL!#REF!,IF(+NFL!$H38="Kansas City",+NFL!#REF!,0))</f>
        <v>0</v>
      </c>
      <c r="AL291" s="100">
        <f>IF(+NFL!$F38="Kansas City",+NFL!#REF!,IF(+NFL!$H38="Kansas City",+NFL!#REF!,0))</f>
        <v>0</v>
      </c>
      <c r="AM291" s="82">
        <f>IF(+NFL!$F38="Kansas City",+NFL!#REF!,IF(+NFL!$H38="Kansas City",+NFL!#REF!,0))</f>
        <v>0</v>
      </c>
      <c r="AN291" s="81">
        <f>IF(+NFL!$F38="Kansas City",+NFL!#REF!,IF(+NFL!$H38="Kansas City",+NFL!#REF!,0))</f>
        <v>0</v>
      </c>
      <c r="AO291" s="83">
        <f>IF(+NFL!$F38="Kansas City",+NFL!#REF!,IF(+NFL!$H38="Kansas City",+NFL!#REF!,0))</f>
        <v>0</v>
      </c>
      <c r="AP291" s="480">
        <f>IF(+NFL!$F38="Kansas City",+NFL!#REF!,IF(+NFL!$H38="Kansas City",+NFL!#REF!,0))</f>
        <v>0</v>
      </c>
      <c r="AQ291" s="72">
        <f>IF(+NFL!$F38="Kansas City",+NFL!#REF!,IF(+NFL!$H38="Kansas City",+NFL!#REF!,0))</f>
        <v>0</v>
      </c>
      <c r="AR291" s="81">
        <f>IF(+NFL!$F38="Kansas City",+NFL!#REF!,IF(+NFL!$H38="Kansas City",+NFL!#REF!,0))</f>
        <v>0</v>
      </c>
      <c r="AS291" s="96">
        <f>IF(+NFL!$F38="Kansas City",+NFL!#REF!,IF(+NFL!$H38="Kansas City",+NFL!#REF!,0))</f>
        <v>0</v>
      </c>
      <c r="AT291" s="96">
        <f>IF(+NFL!$F38="Kansas City",+NFL!#REF!,IF(+NFL!$H38="Kansas City",+NFL!#REF!,0))</f>
        <v>0</v>
      </c>
      <c r="AU291" s="81">
        <f>IF(+NFL!$F38="Kansas City",+NFL!#REF!,IF(+NFL!$H38="Kansas City",+NFL!#REF!,0))</f>
        <v>0</v>
      </c>
      <c r="AV291" s="96">
        <f>IF(+NFL!$F38="Kansas City",+NFL!#REF!,IF(+NFL!$H38="Kansas City",+NFL!#REF!,0))</f>
        <v>0</v>
      </c>
      <c r="AW291" s="70">
        <f>IF(+NFL!$F38="Kansas City",+NFL!#REF!,IF(+NFL!$H38="Kansas City",+NFL!#REF!,0))</f>
        <v>0</v>
      </c>
      <c r="AX291" s="96">
        <f>IF(+NFL!$F38="Kansas City",+NFL!#REF!,IF(+NFL!$H38="Kansas City",+NFL!#REF!,0))</f>
        <v>0</v>
      </c>
      <c r="AY291" s="81">
        <f>IF(+NFL!$F38="Kansas City",+NFL!#REF!,IF(+NFL!$H38="Kansas City",+NFL!#REF!,0))</f>
        <v>0</v>
      </c>
      <c r="AZ291" s="96">
        <f>IF(+NFL!$F38="Kansas City",+NFL!#REF!,IF(+NFL!$H38="Kansas City",+NFL!#REF!,0))</f>
        <v>0</v>
      </c>
      <c r="BA291" s="70">
        <f>IF(+NFL!$F38="Kansas City",+NFL!#REF!,IF(+NFL!$H38="Kansas City",+NFL!#REF!,0))</f>
        <v>0</v>
      </c>
      <c r="BB291" s="70">
        <f>IF(+NFL!$F38="Kansas City",+NFL!#REF!,IF(+NFL!$H38="Kansas City",+NFL!#REF!,0))</f>
        <v>0</v>
      </c>
      <c r="BC291" s="592">
        <f>IF(+NFL!$F38="Kansas City",+NFL!#REF!,IF(+NFL!$H38="Kansas City",+NFL!#REF!,0))</f>
        <v>0</v>
      </c>
      <c r="BD291" s="81">
        <f>IF(+NFL!$F38="Kansas City",+NFL!#REF!,IF(+NFL!$H38="Kansas City",+NFL!#REF!,0))</f>
        <v>0</v>
      </c>
      <c r="BE291" s="96">
        <f>IF(+NFL!$F38="Kansas City",+NFL!#REF!,IF(+NFL!$H38="Kansas City",+NFL!#REF!,0))</f>
        <v>0</v>
      </c>
      <c r="BF291" s="70">
        <f>IF(+NFL!$F38="Kansas City",+NFL!#REF!,IF(+NFL!$H38="Kansas City",+NFL!#REF!,0))</f>
        <v>0</v>
      </c>
      <c r="BG291" s="81">
        <f>IF(+NFL!$F38="Kansas City",+NFL!#REF!,IF(+NFL!$H38="Kansas City",+NFL!#REF!,0))</f>
        <v>0</v>
      </c>
      <c r="BH291" s="96">
        <f>IF(+NFL!$F38="Kansas City",+NFL!#REF!,IF(+NFL!$H38="Kansas City",+NFL!#REF!,0))</f>
        <v>0</v>
      </c>
      <c r="BI291" s="70">
        <f>IF(+NFL!$F38="Kansas City",+NFL!#REF!,IF(+NFL!$H38="Kansas City",+NFL!#REF!,0))</f>
        <v>0</v>
      </c>
      <c r="BJ291" s="124">
        <f>IF(+NFL!$F38="Kansas City",+NFL!#REF!,IF(+NFL!$H38="Kansas City",+NFL!#REF!,0))</f>
        <v>0</v>
      </c>
      <c r="BK291" s="182">
        <f>IF(+NFL!$F38="Kansas City",+NFL!#REF!,IF(+NFL!$H38="Kansas City",+NFL!#REF!,0))</f>
        <v>0</v>
      </c>
    </row>
    <row r="292" spans="1:63" s="310" customFormat="1" x14ac:dyDescent="0.8">
      <c r="A292" s="70">
        <f>IF(+NFL!$F61="Kansas City",+NFL!A61,IF(+NFL!$H61="Kansas City",+NFL!A61,0))</f>
        <v>4</v>
      </c>
      <c r="B292" s="480" t="str">
        <f>IF(+NFL!$F61="Kansas City",+NFL!B61,IF(+NFL!$H61="Kansas City",+NFL!B61,0))</f>
        <v>Sun</v>
      </c>
      <c r="C292" s="72">
        <f>IF(+NFL!$F61="Kansas City",+NFL!C61,IF(+NFL!$H61="Kansas City",+NFL!C61,0))</f>
        <v>44472</v>
      </c>
      <c r="D292" s="73">
        <f>IF(+NFL!$F61="Kansas City",+NFL!D61,IF(+NFL!$H61="Kansas City",+NFL!D61,0))</f>
        <v>0.54166666666666663</v>
      </c>
      <c r="E292" s="70" t="str">
        <f>IF(+NFL!$F61="Kansas City",+NFL!E61,IF(+NFL!$H61="Kansas City",+NFL!E61,0))</f>
        <v>CBS</v>
      </c>
      <c r="F292" s="176" t="str">
        <f>IF(+NFL!$F61="Kansas City",+NFL!F61,IF(+NFL!$H61="Kansas City",+NFL!F61,0))</f>
        <v>Kansas City</v>
      </c>
      <c r="G292" s="70" t="str">
        <f>IF(+NFL!$F61="Kansas City",+NFL!G61,IF(+NFL!$H61="Kansas City",+NFL!G61,0))</f>
        <v>AFCW</v>
      </c>
      <c r="H292" s="176" t="str">
        <f>IF(+NFL!$F61="Kansas City",+NFL!H61,IF(+NFL!$H61="Kansas City",+NFL!H61,0))</f>
        <v>Philadelphia</v>
      </c>
      <c r="I292" s="70" t="str">
        <f>IF(+NFL!$F61="Kansas City",+NFL!I61,IF(+NFL!$H61="Kansas City",+NFL!I61,0))</f>
        <v>NFCE</v>
      </c>
      <c r="J292" s="496" t="str">
        <f>IF(+NFL!$F61="Kansas City",+NFL!J61,IF(+NFL!$H61="Kansas City",+NFL!J61,0))</f>
        <v>Kansas City</v>
      </c>
      <c r="K292" s="510" t="str">
        <f>IF(+NFL!$F61="Kansas City",+NFL!K61,IF(+NFL!$H61="Kansas City",+NFL!K61,0))</f>
        <v>Philadelphia</v>
      </c>
      <c r="L292" s="572">
        <f>IF(+NFL!$F61="Kansas City",+NFL!L61,IF(+NFL!$H61="Kansas City",+NFL!L61,0))</f>
        <v>7</v>
      </c>
      <c r="M292" s="573">
        <f>IF(+NFL!$F61="Kansas City",+NFL!M61,IF(+NFL!$H61="Kansas City",+NFL!M61,0))</f>
        <v>54.5</v>
      </c>
      <c r="N292" s="583" t="str">
        <f>IF(+NFL!$F61="Kansas City",+NFL!N61,IF(+NFL!$H61="Kansas City",+NFL!N61,0))</f>
        <v>Kansas City</v>
      </c>
      <c r="O292" s="584">
        <f>IF(+NFL!$F61="Kansas City",+NFL!O61,IF(+NFL!$H61="Kansas City",+NFL!O61,0))</f>
        <v>42</v>
      </c>
      <c r="P292" s="583" t="str">
        <f>IF(+NFL!$F61="Kansas City",+NFL!P61,IF(+NFL!$H61="Kansas City",+NFL!P61,0))</f>
        <v>Philadelphia</v>
      </c>
      <c r="Q292" s="585">
        <f>IF(+NFL!$F61="Kansas City",+NFL!Q61,IF(+NFL!$H61="Kansas City",+NFL!Q61,0))</f>
        <v>30</v>
      </c>
      <c r="R292" s="586" t="str">
        <f>IF(+NFL!$F61="Kansas City",+NFL!R61,IF(+NFL!$H61="Kansas City",+NFL!R61,0))</f>
        <v>Kansas City</v>
      </c>
      <c r="S292" s="585" t="str">
        <f>IF(+NFL!$F61="Kansas City",+NFL!S61,IF(+NFL!$H61="Kansas City",+NFL!S61,0))</f>
        <v>Philadelphia</v>
      </c>
      <c r="T292" s="587" t="str">
        <f>IF(+NFL!$F61="Kansas City",+NFL!T61,IF(+NFL!$H61="Kansas City",+NFL!T61,0))</f>
        <v>Kansas City</v>
      </c>
      <c r="U292" s="585" t="str">
        <f>IF(+NFL!$F61="Kansas City",+NFL!U61,IF(+NFL!$H61="Kansas City",+NFL!U61,0))</f>
        <v>W</v>
      </c>
      <c r="V292" s="586">
        <f>IF(+NFL!$F52="Kansas City",+NFL!#REF!,IF(+NFL!$H52="Kansas City",+NFL!#REF!,0))</f>
        <v>0</v>
      </c>
      <c r="W292" s="585">
        <f>IF(+NFL!$F52="Kansas City",+NFL!#REF!,IF(+NFL!$H52="Kansas City",+NFL!#REF!,0))</f>
        <v>0</v>
      </c>
      <c r="X292" s="587">
        <f>IF(+NFL!$F52="Kansas City",+NFL!#REF!,IF(+NFL!$H52="Kansas City",+NFL!#REF!,0))</f>
        <v>0</v>
      </c>
      <c r="Y292" s="585">
        <f>IF(+NFL!$F52="Kansas City",+NFL!#REF!,IF(+NFL!$H52="Kansas City",+NFL!#REF!,0))</f>
        <v>0</v>
      </c>
      <c r="Z292" s="586">
        <f>IF(+NFL!$F52="Kansas City",+NFL!#REF!,IF(+NFL!$H52="Kansas City",+NFL!#REF!,0))</f>
        <v>0</v>
      </c>
      <c r="AA292" s="585">
        <f>IF(+NFL!$F52="Kansas City",+NFL!#REF!,IF(+NFL!$H52="Kansas City",+NFL!#REF!,0))</f>
        <v>0</v>
      </c>
      <c r="AB292" s="124">
        <f>IF(+NFL!$F52="Kansas City",+NFL!#REF!,IF(+NFL!$H52="Kansas City",+NFL!#REF!,0))</f>
        <v>0</v>
      </c>
      <c r="AC292" s="182">
        <f>IF(+NFL!$F52="Kansas City",+NFL!#REF!,IF(+NFL!$H52="Kansas City",+NFL!#REF!,0))</f>
        <v>0</v>
      </c>
      <c r="AD292" s="496">
        <f>IF(+NFL!$F52="Kansas City",+NFL!#REF!,IF(+NFL!$H52="Kansas City",+NFL!#REF!,0))</f>
        <v>0</v>
      </c>
      <c r="AE292" s="565">
        <f>IF(+NFL!$F52="Kansas City",+NFL!#REF!,IF(+NFL!$H52="Kansas City",+NFL!#REF!,0))</f>
        <v>0</v>
      </c>
      <c r="AF292" s="496">
        <f>IF(+NFL!$F52="Kansas City",+NFL!#REF!,IF(+NFL!$H52="Kansas City",+NFL!#REF!,0))</f>
        <v>0</v>
      </c>
      <c r="AG292" s="565">
        <f>IF(+NFL!$F52="Kansas City",+NFL!#REF!,IF(+NFL!$H52="Kansas City",+NFL!#REF!,0))</f>
        <v>0</v>
      </c>
      <c r="AH292" s="496">
        <f>IF(+NFL!$F52="Kansas City",+NFL!#REF!,IF(+NFL!$H52="Kansas City",+NFL!#REF!,0))</f>
        <v>0</v>
      </c>
      <c r="AI292" s="565">
        <f>IF(+NFL!$F52="Kansas City",+NFL!#REF!,IF(+NFL!$H52="Kansas City",+NFL!#REF!,0))</f>
        <v>0</v>
      </c>
      <c r="AJ292" s="496">
        <f>IF(+NFL!$F52="Kansas City",+NFL!#REF!,IF(+NFL!$H52="Kansas City",+NFL!#REF!,0))</f>
        <v>0</v>
      </c>
      <c r="AK292" s="565">
        <f>IF(+NFL!$F52="Kansas City",+NFL!#REF!,IF(+NFL!$H52="Kansas City",+NFL!#REF!,0))</f>
        <v>0</v>
      </c>
      <c r="AL292" s="100">
        <f>IF(+NFL!$F52="Kansas City",+NFL!#REF!,IF(+NFL!$H52="Kansas City",+NFL!#REF!,0))</f>
        <v>0</v>
      </c>
      <c r="AM292" s="82">
        <f>IF(+NFL!$F52="Kansas City",+NFL!#REF!,IF(+NFL!$H52="Kansas City",+NFL!#REF!,0))</f>
        <v>0</v>
      </c>
      <c r="AN292" s="81">
        <f>IF(+NFL!$F52="Kansas City",+NFL!#REF!,IF(+NFL!$H52="Kansas City",+NFL!#REF!,0))</f>
        <v>0</v>
      </c>
      <c r="AO292" s="83">
        <f>IF(+NFL!$F52="Kansas City",+NFL!#REF!,IF(+NFL!$H52="Kansas City",+NFL!#REF!,0))</f>
        <v>0</v>
      </c>
      <c r="AP292" s="480">
        <f>IF(+NFL!$F52="Kansas City",+NFL!#REF!,IF(+NFL!$H52="Kansas City",+NFL!#REF!,0))</f>
        <v>0</v>
      </c>
      <c r="AQ292" s="72">
        <f>IF(+NFL!$F52="Kansas City",+NFL!#REF!,IF(+NFL!$H52="Kansas City",+NFL!#REF!,0))</f>
        <v>0</v>
      </c>
      <c r="AR292" s="81">
        <f>IF(+NFL!$F52="Kansas City",+NFL!#REF!,IF(+NFL!$H52="Kansas City",+NFL!#REF!,0))</f>
        <v>0</v>
      </c>
      <c r="AS292" s="96">
        <f>IF(+NFL!$F52="Kansas City",+NFL!#REF!,IF(+NFL!$H52="Kansas City",+NFL!#REF!,0))</f>
        <v>0</v>
      </c>
      <c r="AT292" s="96">
        <f>IF(+NFL!$F52="Kansas City",+NFL!#REF!,IF(+NFL!$H52="Kansas City",+NFL!#REF!,0))</f>
        <v>0</v>
      </c>
      <c r="AU292" s="81">
        <f>IF(+NFL!$F52="Kansas City",+NFL!#REF!,IF(+NFL!$H52="Kansas City",+NFL!#REF!,0))</f>
        <v>0</v>
      </c>
      <c r="AV292" s="96">
        <f>IF(+NFL!$F52="Kansas City",+NFL!#REF!,IF(+NFL!$H52="Kansas City",+NFL!#REF!,0))</f>
        <v>0</v>
      </c>
      <c r="AW292" s="70">
        <f>IF(+NFL!$F52="Kansas City",+NFL!#REF!,IF(+NFL!$H52="Kansas City",+NFL!#REF!,0))</f>
        <v>0</v>
      </c>
      <c r="AX292" s="96">
        <f>IF(+NFL!$F52="Kansas City",+NFL!#REF!,IF(+NFL!$H52="Kansas City",+NFL!#REF!,0))</f>
        <v>0</v>
      </c>
      <c r="AY292" s="81">
        <f>IF(+NFL!$F52="Kansas City",+NFL!#REF!,IF(+NFL!$H52="Kansas City",+NFL!#REF!,0))</f>
        <v>0</v>
      </c>
      <c r="AZ292" s="96">
        <f>IF(+NFL!$F52="Kansas City",+NFL!#REF!,IF(+NFL!$H52="Kansas City",+NFL!#REF!,0))</f>
        <v>0</v>
      </c>
      <c r="BA292" s="70">
        <f>IF(+NFL!$F52="Kansas City",+NFL!#REF!,IF(+NFL!$H52="Kansas City",+NFL!#REF!,0))</f>
        <v>0</v>
      </c>
      <c r="BB292" s="70">
        <f>IF(+NFL!$F52="Kansas City",+NFL!#REF!,IF(+NFL!$H52="Kansas City",+NFL!#REF!,0))</f>
        <v>0</v>
      </c>
      <c r="BC292" s="592">
        <f>IF(+NFL!$F52="Kansas City",+NFL!#REF!,IF(+NFL!$H52="Kansas City",+NFL!#REF!,0))</f>
        <v>0</v>
      </c>
      <c r="BD292" s="81">
        <f>IF(+NFL!$F52="Kansas City",+NFL!#REF!,IF(+NFL!$H52="Kansas City",+NFL!#REF!,0))</f>
        <v>0</v>
      </c>
      <c r="BE292" s="96">
        <f>IF(+NFL!$F52="Kansas City",+NFL!#REF!,IF(+NFL!$H52="Kansas City",+NFL!#REF!,0))</f>
        <v>0</v>
      </c>
      <c r="BF292" s="70">
        <f>IF(+NFL!$F52="Kansas City",+NFL!#REF!,IF(+NFL!$H52="Kansas City",+NFL!#REF!,0))</f>
        <v>0</v>
      </c>
      <c r="BG292" s="81">
        <f>IF(+NFL!$F52="Kansas City",+NFL!#REF!,IF(+NFL!$H52="Kansas City",+NFL!#REF!,0))</f>
        <v>0</v>
      </c>
      <c r="BH292" s="96">
        <f>IF(+NFL!$F52="Kansas City",+NFL!#REF!,IF(+NFL!$H52="Kansas City",+NFL!#REF!,0))</f>
        <v>0</v>
      </c>
      <c r="BI292" s="70">
        <f>IF(+NFL!$F52="Kansas City",+NFL!#REF!,IF(+NFL!$H52="Kansas City",+NFL!#REF!,0))</f>
        <v>0</v>
      </c>
      <c r="BJ292" s="124">
        <f>IF(+NFL!$F52="Kansas City",+NFL!#REF!,IF(+NFL!$H52="Kansas City",+NFL!#REF!,0))</f>
        <v>0</v>
      </c>
      <c r="BK292" s="182">
        <f>IF(+NFL!$F52="Kansas City",+NFL!#REF!,IF(+NFL!$H52="Kansas City",+NFL!#REF!,0))</f>
        <v>0</v>
      </c>
    </row>
    <row r="293" spans="1:63" s="310" customFormat="1" x14ac:dyDescent="0.8">
      <c r="A293" s="70">
        <f>IF(+NFL!$F82="Kansas City",+NFL!A82,IF(+NFL!$H82="Kansas City",+NFL!A82,0))</f>
        <v>5</v>
      </c>
      <c r="B293" s="480" t="str">
        <f>IF(+NFL!$F82="Kansas City",+NFL!B82,IF(+NFL!$H82="Kansas City",+NFL!B82,0))</f>
        <v>Sun</v>
      </c>
      <c r="C293" s="72">
        <f>IF(+NFL!$F82="Kansas City",+NFL!C82,IF(+NFL!$H82="Kansas City",+NFL!C82,0))</f>
        <v>44479</v>
      </c>
      <c r="D293" s="73">
        <f>IF(+NFL!$F82="Kansas City",+NFL!D82,IF(+NFL!$H82="Kansas City",+NFL!D82,0))</f>
        <v>0.84375</v>
      </c>
      <c r="E293" s="70" t="str">
        <f>IF(+NFL!$F82="Kansas City",+NFL!E82,IF(+NFL!$H82="Kansas City",+NFL!E82,0))</f>
        <v>NBC</v>
      </c>
      <c r="F293" s="176" t="str">
        <f>IF(+NFL!$F82="Kansas City",+NFL!F82,IF(+NFL!$H82="Kansas City",+NFL!F82,0))</f>
        <v>Buffalo</v>
      </c>
      <c r="G293" s="70" t="str">
        <f>IF(+NFL!$F82="Kansas City",+NFL!G82,IF(+NFL!$H82="Kansas City",+NFL!G82,0))</f>
        <v>AFCE</v>
      </c>
      <c r="H293" s="176" t="str">
        <f>IF(+NFL!$F82="Kansas City",+NFL!H82,IF(+NFL!$H82="Kansas City",+NFL!H82,0))</f>
        <v>Kansas City</v>
      </c>
      <c r="I293" s="70" t="str">
        <f>IF(+NFL!$F82="Kansas City",+NFL!I82,IF(+NFL!$H82="Kansas City",+NFL!I82,0))</f>
        <v>AFCW</v>
      </c>
      <c r="J293" s="496" t="str">
        <f>IF(+NFL!$F82="Kansas City",+NFL!J82,IF(+NFL!$H82="Kansas City",+NFL!J82,0))</f>
        <v>Kansas City</v>
      </c>
      <c r="K293" s="510" t="str">
        <f>IF(+NFL!$F82="Kansas City",+NFL!K82,IF(+NFL!$H82="Kansas City",+NFL!K82,0))</f>
        <v>Buffalo</v>
      </c>
      <c r="L293" s="572">
        <f>IF(+NFL!$F82="Kansas City",+NFL!L82,IF(+NFL!$H82="Kansas City",+NFL!L82,0))</f>
        <v>3</v>
      </c>
      <c r="M293" s="573">
        <f>IF(+NFL!$F82="Kansas City",+NFL!M82,IF(+NFL!$H82="Kansas City",+NFL!M82,0))</f>
        <v>57</v>
      </c>
      <c r="N293" s="583" t="str">
        <f>IF(+NFL!$F82="Kansas City",+NFL!N82,IF(+NFL!$H82="Kansas City",+NFL!N82,0))</f>
        <v>Buffalo</v>
      </c>
      <c r="O293" s="584">
        <f>IF(+NFL!$F82="Kansas City",+NFL!O82,IF(+NFL!$H82="Kansas City",+NFL!O82,0))</f>
        <v>38</v>
      </c>
      <c r="P293" s="583" t="str">
        <f>IF(+NFL!$F82="Kansas City",+NFL!P82,IF(+NFL!$H82="Kansas City",+NFL!P82,0))</f>
        <v>Kansas City</v>
      </c>
      <c r="Q293" s="585">
        <f>IF(+NFL!$F82="Kansas City",+NFL!Q82,IF(+NFL!$H82="Kansas City",+NFL!Q82,0))</f>
        <v>20</v>
      </c>
      <c r="R293" s="586" t="str">
        <f>IF(+NFL!$F82="Kansas City",+NFL!R82,IF(+NFL!$H82="Kansas City",+NFL!R82,0))</f>
        <v>Buffalo</v>
      </c>
      <c r="S293" s="585" t="str">
        <f>IF(+NFL!$F82="Kansas City",+NFL!S82,IF(+NFL!$H82="Kansas City",+NFL!S82,0))</f>
        <v>Kansas City</v>
      </c>
      <c r="T293" s="587" t="str">
        <f>IF(+NFL!$F82="Kansas City",+NFL!T82,IF(+NFL!$H82="Kansas City",+NFL!T82,0))</f>
        <v>Buffalo</v>
      </c>
      <c r="U293" s="585" t="str">
        <f>IF(+NFL!$F82="Kansas City",+NFL!U82,IF(+NFL!$H82="Kansas City",+NFL!U82,0))</f>
        <v>W</v>
      </c>
      <c r="V293" s="586">
        <f>IF(+NFL!$F70="Kansas City",+NFL!#REF!,IF(+NFL!$H70="Kansas City",+NFL!#REF!,0))</f>
        <v>0</v>
      </c>
      <c r="W293" s="585">
        <f>IF(+NFL!$F70="Kansas City",+NFL!#REF!,IF(+NFL!$H70="Kansas City",+NFL!#REF!,0))</f>
        <v>0</v>
      </c>
      <c r="X293" s="587">
        <f>IF(+NFL!$F70="Kansas City",+NFL!#REF!,IF(+NFL!$H70="Kansas City",+NFL!#REF!,0))</f>
        <v>0</v>
      </c>
      <c r="Y293" s="585">
        <f>IF(+NFL!$F70="Kansas City",+NFL!#REF!,IF(+NFL!$H70="Kansas City",+NFL!#REF!,0))</f>
        <v>0</v>
      </c>
      <c r="Z293" s="586">
        <f>IF(+NFL!$F70="Kansas City",+NFL!#REF!,IF(+NFL!$H70="Kansas City",+NFL!#REF!,0))</f>
        <v>0</v>
      </c>
      <c r="AA293" s="585">
        <f>IF(+NFL!$F70="Kansas City",+NFL!#REF!,IF(+NFL!$H70="Kansas City",+NFL!#REF!,0))</f>
        <v>0</v>
      </c>
      <c r="AB293" s="124">
        <f>IF(+NFL!$F70="Kansas City",+NFL!#REF!,IF(+NFL!$H70="Kansas City",+NFL!#REF!,0))</f>
        <v>0</v>
      </c>
      <c r="AC293" s="182">
        <f>IF(+NFL!$F70="Kansas City",+NFL!#REF!,IF(+NFL!$H70="Kansas City",+NFL!#REF!,0))</f>
        <v>0</v>
      </c>
      <c r="AD293" s="496">
        <f>IF(+NFL!$F70="Kansas City",+NFL!#REF!,IF(+NFL!$H70="Kansas City",+NFL!#REF!,0))</f>
        <v>0</v>
      </c>
      <c r="AE293" s="565">
        <f>IF(+NFL!$F70="Kansas City",+NFL!#REF!,IF(+NFL!$H70="Kansas City",+NFL!#REF!,0))</f>
        <v>0</v>
      </c>
      <c r="AF293" s="496">
        <f>IF(+NFL!$F70="Kansas City",+NFL!#REF!,IF(+NFL!$H70="Kansas City",+NFL!#REF!,0))</f>
        <v>0</v>
      </c>
      <c r="AG293" s="565">
        <f>IF(+NFL!$F70="Kansas City",+NFL!#REF!,IF(+NFL!$H70="Kansas City",+NFL!#REF!,0))</f>
        <v>0</v>
      </c>
      <c r="AH293" s="496">
        <f>IF(+NFL!$F70="Kansas City",+NFL!#REF!,IF(+NFL!$H70="Kansas City",+NFL!#REF!,0))</f>
        <v>0</v>
      </c>
      <c r="AI293" s="565">
        <f>IF(+NFL!$F70="Kansas City",+NFL!#REF!,IF(+NFL!$H70="Kansas City",+NFL!#REF!,0))</f>
        <v>0</v>
      </c>
      <c r="AJ293" s="496">
        <f>IF(+NFL!$F70="Kansas City",+NFL!#REF!,IF(+NFL!$H70="Kansas City",+NFL!#REF!,0))</f>
        <v>0</v>
      </c>
      <c r="AK293" s="565">
        <f>IF(+NFL!$F70="Kansas City",+NFL!#REF!,IF(+NFL!$H70="Kansas City",+NFL!#REF!,0))</f>
        <v>0</v>
      </c>
      <c r="AL293" s="100">
        <f>IF(+NFL!$F70="Kansas City",+NFL!#REF!,IF(+NFL!$H70="Kansas City",+NFL!#REF!,0))</f>
        <v>0</v>
      </c>
      <c r="AM293" s="82">
        <f>IF(+NFL!$F70="Kansas City",+NFL!#REF!,IF(+NFL!$H70="Kansas City",+NFL!#REF!,0))</f>
        <v>0</v>
      </c>
      <c r="AN293" s="81">
        <f>IF(+NFL!$F70="Kansas City",+NFL!#REF!,IF(+NFL!$H70="Kansas City",+NFL!#REF!,0))</f>
        <v>0</v>
      </c>
      <c r="AO293" s="83">
        <f>IF(+NFL!$F70="Kansas City",+NFL!#REF!,IF(+NFL!$H70="Kansas City",+NFL!#REF!,0))</f>
        <v>0</v>
      </c>
      <c r="AP293" s="480">
        <f>IF(+NFL!$F70="Kansas City",+NFL!#REF!,IF(+NFL!$H70="Kansas City",+NFL!#REF!,0))</f>
        <v>0</v>
      </c>
      <c r="AQ293" s="72">
        <f>IF(+NFL!$F70="Kansas City",+NFL!#REF!,IF(+NFL!$H70="Kansas City",+NFL!#REF!,0))</f>
        <v>0</v>
      </c>
      <c r="AR293" s="81">
        <f>IF(+NFL!$F70="Kansas City",+NFL!#REF!,IF(+NFL!$H70="Kansas City",+NFL!#REF!,0))</f>
        <v>0</v>
      </c>
      <c r="AS293" s="96">
        <f>IF(+NFL!$F70="Kansas City",+NFL!#REF!,IF(+NFL!$H70="Kansas City",+NFL!#REF!,0))</f>
        <v>0</v>
      </c>
      <c r="AT293" s="96">
        <f>IF(+NFL!$F70="Kansas City",+NFL!#REF!,IF(+NFL!$H70="Kansas City",+NFL!#REF!,0))</f>
        <v>0</v>
      </c>
      <c r="AU293" s="81">
        <f>IF(+NFL!$F70="Kansas City",+NFL!#REF!,IF(+NFL!$H70="Kansas City",+NFL!#REF!,0))</f>
        <v>0</v>
      </c>
      <c r="AV293" s="96">
        <f>IF(+NFL!$F70="Kansas City",+NFL!#REF!,IF(+NFL!$H70="Kansas City",+NFL!#REF!,0))</f>
        <v>0</v>
      </c>
      <c r="AW293" s="70">
        <f>IF(+NFL!$F70="Kansas City",+NFL!#REF!,IF(+NFL!$H70="Kansas City",+NFL!#REF!,0))</f>
        <v>0</v>
      </c>
      <c r="AX293" s="96">
        <f>IF(+NFL!$F70="Kansas City",+NFL!#REF!,IF(+NFL!$H70="Kansas City",+NFL!#REF!,0))</f>
        <v>0</v>
      </c>
      <c r="AY293" s="81">
        <f>IF(+NFL!$F70="Kansas City",+NFL!#REF!,IF(+NFL!$H70="Kansas City",+NFL!#REF!,0))</f>
        <v>0</v>
      </c>
      <c r="AZ293" s="96">
        <f>IF(+NFL!$F70="Kansas City",+NFL!#REF!,IF(+NFL!$H70="Kansas City",+NFL!#REF!,0))</f>
        <v>0</v>
      </c>
      <c r="BA293" s="70">
        <f>IF(+NFL!$F70="Kansas City",+NFL!#REF!,IF(+NFL!$H70="Kansas City",+NFL!#REF!,0))</f>
        <v>0</v>
      </c>
      <c r="BB293" s="70">
        <f>IF(+NFL!$F70="Kansas City",+NFL!#REF!,IF(+NFL!$H70="Kansas City",+NFL!#REF!,0))</f>
        <v>0</v>
      </c>
      <c r="BC293" s="592">
        <f>IF(+NFL!$F70="Kansas City",+NFL!#REF!,IF(+NFL!$H70="Kansas City",+NFL!#REF!,0))</f>
        <v>0</v>
      </c>
      <c r="BD293" s="81">
        <f>IF(+NFL!$F70="Kansas City",+NFL!#REF!,IF(+NFL!$H70="Kansas City",+NFL!#REF!,0))</f>
        <v>0</v>
      </c>
      <c r="BE293" s="96">
        <f>IF(+NFL!$F70="Kansas City",+NFL!#REF!,IF(+NFL!$H70="Kansas City",+NFL!#REF!,0))</f>
        <v>0</v>
      </c>
      <c r="BF293" s="70">
        <f>IF(+NFL!$F70="Kansas City",+NFL!#REF!,IF(+NFL!$H70="Kansas City",+NFL!#REF!,0))</f>
        <v>0</v>
      </c>
      <c r="BG293" s="81">
        <f>IF(+NFL!$F70="Kansas City",+NFL!#REF!,IF(+NFL!$H70="Kansas City",+NFL!#REF!,0))</f>
        <v>0</v>
      </c>
      <c r="BH293" s="96">
        <f>IF(+NFL!$F70="Kansas City",+NFL!#REF!,IF(+NFL!$H70="Kansas City",+NFL!#REF!,0))</f>
        <v>0</v>
      </c>
      <c r="BI293" s="70">
        <f>IF(+NFL!$F70="Kansas City",+NFL!#REF!,IF(+NFL!$H70="Kansas City",+NFL!#REF!,0))</f>
        <v>0</v>
      </c>
      <c r="BJ293" s="124">
        <f>IF(+NFL!$F70="Kansas City",+NFL!#REF!,IF(+NFL!$H70="Kansas City",+NFL!#REF!,0))</f>
        <v>0</v>
      </c>
      <c r="BK293" s="182">
        <f>IF(+NFL!$F70="Kansas City",+NFL!#REF!,IF(+NFL!$H70="Kansas City",+NFL!#REF!,0))</f>
        <v>0</v>
      </c>
    </row>
    <row r="294" spans="1:63" s="310" customFormat="1" x14ac:dyDescent="0.8">
      <c r="A294" s="70">
        <f>IF(+NFL!$F90="Kansas City",+NFL!A90,IF(+NFL!$H90="Kansas City",+NFL!A90,0))</f>
        <v>6</v>
      </c>
      <c r="B294" s="480" t="str">
        <f>IF(+NFL!$F90="Kansas City",+NFL!B90,IF(+NFL!$H90="Kansas City",+NFL!B90,0))</f>
        <v>Sun</v>
      </c>
      <c r="C294" s="72">
        <f>IF(+NFL!$F90="Kansas City",+NFL!C90,IF(+NFL!$H90="Kansas City",+NFL!C90,0))</f>
        <v>44486</v>
      </c>
      <c r="D294" s="73">
        <f>IF(+NFL!$F90="Kansas City",+NFL!D90,IF(+NFL!$H90="Kansas City",+NFL!D90,0))</f>
        <v>0.54166666666666663</v>
      </c>
      <c r="E294" s="70" t="str">
        <f>IF(+NFL!$F90="Kansas City",+NFL!E90,IF(+NFL!$H90="Kansas City",+NFL!E90,0))</f>
        <v>CBS</v>
      </c>
      <c r="F294" s="176" t="str">
        <f>IF(+NFL!$F90="Kansas City",+NFL!F90,IF(+NFL!$H90="Kansas City",+NFL!F90,0))</f>
        <v>Kansas City</v>
      </c>
      <c r="G294" s="70" t="str">
        <f>IF(+NFL!$F90="Kansas City",+NFL!G90,IF(+NFL!$H90="Kansas City",+NFL!G90,0))</f>
        <v>AFCW</v>
      </c>
      <c r="H294" s="176" t="str">
        <f>IF(+NFL!$F90="Kansas City",+NFL!H90,IF(+NFL!$H90="Kansas City",+NFL!H90,0))</f>
        <v>Washington</v>
      </c>
      <c r="I294" s="70" t="str">
        <f>IF(+NFL!$F90="Kansas City",+NFL!I90,IF(+NFL!$H90="Kansas City",+NFL!I90,0))</f>
        <v>NFCE</v>
      </c>
      <c r="J294" s="496" t="str">
        <f>IF(+NFL!$F90="Kansas City",+NFL!J90,IF(+NFL!$H90="Kansas City",+NFL!J90,0))</f>
        <v>Kansas City</v>
      </c>
      <c r="K294" s="510" t="str">
        <f>IF(+NFL!$F90="Kansas City",+NFL!K90,IF(+NFL!$H90="Kansas City",+NFL!K90,0))</f>
        <v>Washington</v>
      </c>
      <c r="L294" s="572">
        <f>IF(+NFL!$F90="Kansas City",+NFL!L90,IF(+NFL!$H90="Kansas City",+NFL!L90,0))</f>
        <v>6.5</v>
      </c>
      <c r="M294" s="573">
        <f>IF(+NFL!$F90="Kansas City",+NFL!M90,IF(+NFL!$H90="Kansas City",+NFL!M90,0))</f>
        <v>54.5</v>
      </c>
      <c r="N294" s="583" t="str">
        <f>IF(+NFL!$F90="Kansas City",+NFL!N90,IF(+NFL!$H90="Kansas City",+NFL!N90,0))</f>
        <v>Kansas City</v>
      </c>
      <c r="O294" s="584">
        <f>IF(+NFL!$F90="Kansas City",+NFL!O90,IF(+NFL!$H90="Kansas City",+NFL!O90,0))</f>
        <v>31</v>
      </c>
      <c r="P294" s="583" t="str">
        <f>IF(+NFL!$F90="Kansas City",+NFL!P90,IF(+NFL!$H90="Kansas City",+NFL!P90,0))</f>
        <v>Washington</v>
      </c>
      <c r="Q294" s="585">
        <f>IF(+NFL!$F90="Kansas City",+NFL!Q90,IF(+NFL!$H90="Kansas City",+NFL!Q90,0))</f>
        <v>13</v>
      </c>
      <c r="R294" s="586" t="str">
        <f>IF(+NFL!$F90="Kansas City",+NFL!R90,IF(+NFL!$H90="Kansas City",+NFL!R90,0))</f>
        <v>Kansas City</v>
      </c>
      <c r="S294" s="585" t="str">
        <f>IF(+NFL!$F90="Kansas City",+NFL!S90,IF(+NFL!$H90="Kansas City",+NFL!S90,0))</f>
        <v>Washington</v>
      </c>
      <c r="T294" s="587" t="str">
        <f>IF(+NFL!$F90="Kansas City",+NFL!T90,IF(+NFL!$H90="Kansas City",+NFL!T90,0))</f>
        <v>Kansas City</v>
      </c>
      <c r="U294" s="585" t="str">
        <f>IF(+NFL!$F90="Kansas City",+NFL!U90,IF(+NFL!$H90="Kansas City",+NFL!U90,0))</f>
        <v>W</v>
      </c>
      <c r="V294" s="586">
        <f>IF(+NFL!$F98="Kansas City",+NFL!#REF!,IF(+NFL!$H98="Kansas City",+NFL!#REF!,0))</f>
        <v>0</v>
      </c>
      <c r="W294" s="585">
        <f>IF(+NFL!$F98="Kansas City",+NFL!#REF!,IF(+NFL!$H98="Kansas City",+NFL!#REF!,0))</f>
        <v>0</v>
      </c>
      <c r="X294" s="587">
        <f>IF(+NFL!$F98="Kansas City",+NFL!#REF!,IF(+NFL!$H98="Kansas City",+NFL!#REF!,0))</f>
        <v>0</v>
      </c>
      <c r="Y294" s="585">
        <f>IF(+NFL!$F98="Kansas City",+NFL!#REF!,IF(+NFL!$H98="Kansas City",+NFL!#REF!,0))</f>
        <v>0</v>
      </c>
      <c r="Z294" s="586">
        <f>IF(+NFL!$F98="Kansas City",+NFL!#REF!,IF(+NFL!$H98="Kansas City",+NFL!#REF!,0))</f>
        <v>0</v>
      </c>
      <c r="AA294" s="585">
        <f>IF(+NFL!$F98="Kansas City",+NFL!#REF!,IF(+NFL!$H98="Kansas City",+NFL!#REF!,0))</f>
        <v>0</v>
      </c>
      <c r="AB294" s="124">
        <f>IF(+NFL!$F98="Kansas City",+NFL!#REF!,IF(+NFL!$H98="Kansas City",+NFL!#REF!,0))</f>
        <v>0</v>
      </c>
      <c r="AC294" s="182">
        <f>IF(+NFL!$F98="Kansas City",+NFL!#REF!,IF(+NFL!$H98="Kansas City",+NFL!#REF!,0))</f>
        <v>0</v>
      </c>
      <c r="AD294" s="496">
        <f>IF(+NFL!$F98="Kansas City",+NFL!#REF!,IF(+NFL!$H98="Kansas City",+NFL!#REF!,0))</f>
        <v>0</v>
      </c>
      <c r="AE294" s="565">
        <f>IF(+NFL!$F98="Kansas City",+NFL!#REF!,IF(+NFL!$H98="Kansas City",+NFL!#REF!,0))</f>
        <v>0</v>
      </c>
      <c r="AF294" s="496">
        <f>IF(+NFL!$F98="Kansas City",+NFL!#REF!,IF(+NFL!$H98="Kansas City",+NFL!#REF!,0))</f>
        <v>0</v>
      </c>
      <c r="AG294" s="565">
        <f>IF(+NFL!$F98="Kansas City",+NFL!#REF!,IF(+NFL!$H98="Kansas City",+NFL!#REF!,0))</f>
        <v>0</v>
      </c>
      <c r="AH294" s="496">
        <f>IF(+NFL!$F98="Kansas City",+NFL!#REF!,IF(+NFL!$H98="Kansas City",+NFL!#REF!,0))</f>
        <v>0</v>
      </c>
      <c r="AI294" s="565">
        <f>IF(+NFL!$F98="Kansas City",+NFL!#REF!,IF(+NFL!$H98="Kansas City",+NFL!#REF!,0))</f>
        <v>0</v>
      </c>
      <c r="AJ294" s="496">
        <f>IF(+NFL!$F98="Kansas City",+NFL!#REF!,IF(+NFL!$H98="Kansas City",+NFL!#REF!,0))</f>
        <v>0</v>
      </c>
      <c r="AK294" s="565">
        <f>IF(+NFL!$F98="Kansas City",+NFL!#REF!,IF(+NFL!$H98="Kansas City",+NFL!#REF!,0))</f>
        <v>0</v>
      </c>
      <c r="AL294" s="100">
        <f>IF(+NFL!$F98="Kansas City",+NFL!#REF!,IF(+NFL!$H98="Kansas City",+NFL!#REF!,0))</f>
        <v>0</v>
      </c>
      <c r="AM294" s="82">
        <f>IF(+NFL!$F98="Kansas City",+NFL!#REF!,IF(+NFL!$H98="Kansas City",+NFL!#REF!,0))</f>
        <v>0</v>
      </c>
      <c r="AN294" s="81">
        <f>IF(+NFL!$F98="Kansas City",+NFL!#REF!,IF(+NFL!$H98="Kansas City",+NFL!#REF!,0))</f>
        <v>0</v>
      </c>
      <c r="AO294" s="83">
        <f>IF(+NFL!$F98="Kansas City",+NFL!#REF!,IF(+NFL!$H98="Kansas City",+NFL!#REF!,0))</f>
        <v>0</v>
      </c>
      <c r="AP294" s="480">
        <f>IF(+NFL!$F98="Kansas City",+NFL!#REF!,IF(+NFL!$H98="Kansas City",+NFL!#REF!,0))</f>
        <v>0</v>
      </c>
      <c r="AQ294" s="72">
        <f>IF(+NFL!$F98="Kansas City",+NFL!#REF!,IF(+NFL!$H98="Kansas City",+NFL!#REF!,0))</f>
        <v>0</v>
      </c>
      <c r="AR294" s="81">
        <f>IF(+NFL!$F98="Kansas City",+NFL!#REF!,IF(+NFL!$H98="Kansas City",+NFL!#REF!,0))</f>
        <v>0</v>
      </c>
      <c r="AS294" s="96">
        <f>IF(+NFL!$F98="Kansas City",+NFL!#REF!,IF(+NFL!$H98="Kansas City",+NFL!#REF!,0))</f>
        <v>0</v>
      </c>
      <c r="AT294" s="96">
        <f>IF(+NFL!$F98="Kansas City",+NFL!#REF!,IF(+NFL!$H98="Kansas City",+NFL!#REF!,0))</f>
        <v>0</v>
      </c>
      <c r="AU294" s="81">
        <f>IF(+NFL!$F98="Kansas City",+NFL!#REF!,IF(+NFL!$H98="Kansas City",+NFL!#REF!,0))</f>
        <v>0</v>
      </c>
      <c r="AV294" s="96">
        <f>IF(+NFL!$F98="Kansas City",+NFL!#REF!,IF(+NFL!$H98="Kansas City",+NFL!#REF!,0))</f>
        <v>0</v>
      </c>
      <c r="AW294" s="70">
        <f>IF(+NFL!$F98="Kansas City",+NFL!#REF!,IF(+NFL!$H98="Kansas City",+NFL!#REF!,0))</f>
        <v>0</v>
      </c>
      <c r="AX294" s="96">
        <f>IF(+NFL!$F98="Kansas City",+NFL!#REF!,IF(+NFL!$H98="Kansas City",+NFL!#REF!,0))</f>
        <v>0</v>
      </c>
      <c r="AY294" s="81">
        <f>IF(+NFL!$F98="Kansas City",+NFL!#REF!,IF(+NFL!$H98="Kansas City",+NFL!#REF!,0))</f>
        <v>0</v>
      </c>
      <c r="AZ294" s="96">
        <f>IF(+NFL!$F98="Kansas City",+NFL!#REF!,IF(+NFL!$H98="Kansas City",+NFL!#REF!,0))</f>
        <v>0</v>
      </c>
      <c r="BA294" s="70">
        <f>IF(+NFL!$F98="Kansas City",+NFL!#REF!,IF(+NFL!$H98="Kansas City",+NFL!#REF!,0))</f>
        <v>0</v>
      </c>
      <c r="BB294" s="70">
        <f>IF(+NFL!$F98="Kansas City",+NFL!#REF!,IF(+NFL!$H98="Kansas City",+NFL!#REF!,0))</f>
        <v>0</v>
      </c>
      <c r="BC294" s="592">
        <f>IF(+NFL!$F98="Kansas City",+NFL!#REF!,IF(+NFL!$H98="Kansas City",+NFL!#REF!,0))</f>
        <v>0</v>
      </c>
      <c r="BD294" s="81">
        <f>IF(+NFL!$F98="Kansas City",+NFL!#REF!,IF(+NFL!$H98="Kansas City",+NFL!#REF!,0))</f>
        <v>0</v>
      </c>
      <c r="BE294" s="96">
        <f>IF(+NFL!$F98="Kansas City",+NFL!#REF!,IF(+NFL!$H98="Kansas City",+NFL!#REF!,0))</f>
        <v>0</v>
      </c>
      <c r="BF294" s="70">
        <f>IF(+NFL!$F98="Kansas City",+NFL!#REF!,IF(+NFL!$H98="Kansas City",+NFL!#REF!,0))</f>
        <v>0</v>
      </c>
      <c r="BG294" s="81">
        <f>IF(+NFL!$F98="Kansas City",+NFL!#REF!,IF(+NFL!$H98="Kansas City",+NFL!#REF!,0))</f>
        <v>0</v>
      </c>
      <c r="BH294" s="96">
        <f>IF(+NFL!$F98="Kansas City",+NFL!#REF!,IF(+NFL!$H98="Kansas City",+NFL!#REF!,0))</f>
        <v>0</v>
      </c>
      <c r="BI294" s="70">
        <f>IF(+NFL!$F98="Kansas City",+NFL!#REF!,IF(+NFL!$H98="Kansas City",+NFL!#REF!,0))</f>
        <v>0</v>
      </c>
      <c r="BJ294" s="124">
        <f>IF(+NFL!$F98="Kansas City",+NFL!#REF!,IF(+NFL!$H98="Kansas City",+NFL!#REF!,0))</f>
        <v>0</v>
      </c>
      <c r="BK294" s="182">
        <f>IF(+NFL!$F98="Kansas City",+NFL!#REF!,IF(+NFL!$H98="Kansas City",+NFL!#REF!,0))</f>
        <v>0</v>
      </c>
    </row>
    <row r="295" spans="1:63" s="310" customFormat="1" x14ac:dyDescent="0.8">
      <c r="A295" s="70">
        <f>IF(+NFL!$F105="Kansas City",+NFL!A105,IF(+NFL!$H105="Kansas City",+NFL!A105,0))</f>
        <v>7</v>
      </c>
      <c r="B295" s="480" t="str">
        <f>IF(+NFL!$F105="Kansas City",+NFL!B105,IF(+NFL!$H105="Kansas City",+NFL!B105,0))</f>
        <v>Sun</v>
      </c>
      <c r="C295" s="72">
        <f>IF(+NFL!$F105="Kansas City",+NFL!C105,IF(+NFL!$H105="Kansas City",+NFL!C105,0))</f>
        <v>44493</v>
      </c>
      <c r="D295" s="73">
        <f>IF(+NFL!$F105="Kansas City",+NFL!D105,IF(+NFL!$H105="Kansas City",+NFL!D105,0))</f>
        <v>0.54166666666666663</v>
      </c>
      <c r="E295" s="70" t="str">
        <f>IF(+NFL!$F105="Kansas City",+NFL!E105,IF(+NFL!$H105="Kansas City",+NFL!E105,0))</f>
        <v>CBS</v>
      </c>
      <c r="F295" s="176" t="str">
        <f>IF(+NFL!$F105="Kansas City",+NFL!F105,IF(+NFL!$H105="Kansas City",+NFL!F105,0))</f>
        <v>Kansas City</v>
      </c>
      <c r="G295" s="70" t="str">
        <f>IF(+NFL!$F105="Kansas City",+NFL!G105,IF(+NFL!$H105="Kansas City",+NFL!G105,0))</f>
        <v>AFCW</v>
      </c>
      <c r="H295" s="176" t="str">
        <f>IF(+NFL!$F105="Kansas City",+NFL!H105,IF(+NFL!$H105="Kansas City",+NFL!H105,0))</f>
        <v>Tennessee</v>
      </c>
      <c r="I295" s="70" t="str">
        <f>IF(+NFL!$F105="Kansas City",+NFL!I105,IF(+NFL!$H105="Kansas City",+NFL!I105,0))</f>
        <v>AFCS</v>
      </c>
      <c r="J295" s="496" t="str">
        <f>IF(+NFL!$F105="Kansas City",+NFL!J105,IF(+NFL!$H105="Kansas City",+NFL!J105,0))</f>
        <v>Kansas City</v>
      </c>
      <c r="K295" s="510" t="str">
        <f>IF(+NFL!$F105="Kansas City",+NFL!K105,IF(+NFL!$H105="Kansas City",+NFL!K105,0))</f>
        <v>Tennessee</v>
      </c>
      <c r="L295" s="572">
        <f>IF(+NFL!$F105="Kansas City",+NFL!L105,IF(+NFL!$H105="Kansas City",+NFL!L105,0))</f>
        <v>5.5</v>
      </c>
      <c r="M295" s="573">
        <f>IF(+NFL!$F105="Kansas City",+NFL!M105,IF(+NFL!$H105="Kansas City",+NFL!M105,0))</f>
        <v>57.5</v>
      </c>
      <c r="N295" s="583" t="str">
        <f>IF(+NFL!$F105="Kansas City",+NFL!N105,IF(+NFL!$H105="Kansas City",+NFL!N105,0))</f>
        <v>Tennessee</v>
      </c>
      <c r="O295" s="584">
        <f>IF(+NFL!$F105="Kansas City",+NFL!O105,IF(+NFL!$H105="Kansas City",+NFL!O105,0))</f>
        <v>27</v>
      </c>
      <c r="P295" s="583" t="str">
        <f>IF(+NFL!$F105="Kansas City",+NFL!P105,IF(+NFL!$H105="Kansas City",+NFL!P105,0))</f>
        <v>Kansas City</v>
      </c>
      <c r="Q295" s="585">
        <f>IF(+NFL!$F105="Kansas City",+NFL!Q105,IF(+NFL!$H105="Kansas City",+NFL!Q105,0))</f>
        <v>3</v>
      </c>
      <c r="R295" s="586" t="str">
        <f>IF(+NFL!$F105="Kansas City",+NFL!R105,IF(+NFL!$H105="Kansas City",+NFL!R105,0))</f>
        <v>Tennessee</v>
      </c>
      <c r="S295" s="585" t="str">
        <f>IF(+NFL!$F105="Kansas City",+NFL!S105,IF(+NFL!$H105="Kansas City",+NFL!S105,0))</f>
        <v>Kansas City</v>
      </c>
      <c r="T295" s="587" t="str">
        <f>IF(+NFL!$F105="Kansas City",+NFL!T105,IF(+NFL!$H105="Kansas City",+NFL!T105,0))</f>
        <v>Kansas City</v>
      </c>
      <c r="U295" s="585" t="str">
        <f>IF(+NFL!$F105="Kansas City",+NFL!U105,IF(+NFL!$H105="Kansas City",+NFL!U105,0))</f>
        <v>L</v>
      </c>
      <c r="V295" s="586">
        <f>IF(+NFL!$F109="Kansas City",+NFL!#REF!,IF(+NFL!$H109="Kansas City",+NFL!#REF!,0))</f>
        <v>0</v>
      </c>
      <c r="W295" s="585">
        <f>IF(+NFL!$F109="Kansas City",+NFL!#REF!,IF(+NFL!$H109="Kansas City",+NFL!#REF!,0))</f>
        <v>0</v>
      </c>
      <c r="X295" s="587">
        <f>IF(+NFL!$F109="Kansas City",+NFL!#REF!,IF(+NFL!$H109="Kansas City",+NFL!#REF!,0))</f>
        <v>0</v>
      </c>
      <c r="Y295" s="585">
        <f>IF(+NFL!$F109="Kansas City",+NFL!#REF!,IF(+NFL!$H109="Kansas City",+NFL!#REF!,0))</f>
        <v>0</v>
      </c>
      <c r="Z295" s="586">
        <f>IF(+NFL!$F109="Kansas City",+NFL!#REF!,IF(+NFL!$H109="Kansas City",+NFL!#REF!,0))</f>
        <v>0</v>
      </c>
      <c r="AA295" s="585">
        <f>IF(+NFL!$F109="Kansas City",+NFL!#REF!,IF(+NFL!$H109="Kansas City",+NFL!#REF!,0))</f>
        <v>0</v>
      </c>
      <c r="AB295" s="124">
        <f>IF(+NFL!$F109="Kansas City",+NFL!#REF!,IF(+NFL!$H109="Kansas City",+NFL!#REF!,0))</f>
        <v>0</v>
      </c>
      <c r="AC295" s="182">
        <f>IF(+NFL!$F109="Kansas City",+NFL!#REF!,IF(+NFL!$H109="Kansas City",+NFL!#REF!,0))</f>
        <v>0</v>
      </c>
      <c r="AD295" s="496">
        <f>IF(+NFL!$F109="Kansas City",+NFL!#REF!,IF(+NFL!$H109="Kansas City",+NFL!#REF!,0))</f>
        <v>0</v>
      </c>
      <c r="AE295" s="565">
        <f>IF(+NFL!$F109="Kansas City",+NFL!#REF!,IF(+NFL!$H109="Kansas City",+NFL!#REF!,0))</f>
        <v>0</v>
      </c>
      <c r="AF295" s="496">
        <f>IF(+NFL!$F109="Kansas City",+NFL!#REF!,IF(+NFL!$H109="Kansas City",+NFL!#REF!,0))</f>
        <v>0</v>
      </c>
      <c r="AG295" s="565">
        <f>IF(+NFL!$F109="Kansas City",+NFL!#REF!,IF(+NFL!$H109="Kansas City",+NFL!#REF!,0))</f>
        <v>0</v>
      </c>
      <c r="AH295" s="496">
        <f>IF(+NFL!$F109="Kansas City",+NFL!#REF!,IF(+NFL!$H109="Kansas City",+NFL!#REF!,0))</f>
        <v>0</v>
      </c>
      <c r="AI295" s="565">
        <f>IF(+NFL!$F109="Kansas City",+NFL!#REF!,IF(+NFL!$H109="Kansas City",+NFL!#REF!,0))</f>
        <v>0</v>
      </c>
      <c r="AJ295" s="496">
        <f>IF(+NFL!$F109="Kansas City",+NFL!#REF!,IF(+NFL!$H109="Kansas City",+NFL!#REF!,0))</f>
        <v>0</v>
      </c>
      <c r="AK295" s="565">
        <f>IF(+NFL!$F109="Kansas City",+NFL!#REF!,IF(+NFL!$H109="Kansas City",+NFL!#REF!,0))</f>
        <v>0</v>
      </c>
      <c r="AL295" s="100">
        <f>IF(+NFL!$F109="Kansas City",+NFL!#REF!,IF(+NFL!$H109="Kansas City",+NFL!#REF!,0))</f>
        <v>0</v>
      </c>
      <c r="AM295" s="82">
        <f>IF(+NFL!$F109="Kansas City",+NFL!#REF!,IF(+NFL!$H109="Kansas City",+NFL!#REF!,0))</f>
        <v>0</v>
      </c>
      <c r="AN295" s="81">
        <f>IF(+NFL!$F109="Kansas City",+NFL!#REF!,IF(+NFL!$H109="Kansas City",+NFL!#REF!,0))</f>
        <v>0</v>
      </c>
      <c r="AO295" s="83">
        <f>IF(+NFL!$F109="Kansas City",+NFL!#REF!,IF(+NFL!$H109="Kansas City",+NFL!#REF!,0))</f>
        <v>0</v>
      </c>
      <c r="AP295" s="480">
        <f>IF(+NFL!$F109="Kansas City",+NFL!#REF!,IF(+NFL!$H109="Kansas City",+NFL!#REF!,0))</f>
        <v>0</v>
      </c>
      <c r="AQ295" s="72">
        <f>IF(+NFL!$F109="Kansas City",+NFL!#REF!,IF(+NFL!$H109="Kansas City",+NFL!#REF!,0))</f>
        <v>0</v>
      </c>
      <c r="AR295" s="81">
        <f>IF(+NFL!$F109="Kansas City",+NFL!#REF!,IF(+NFL!$H109="Kansas City",+NFL!#REF!,0))</f>
        <v>0</v>
      </c>
      <c r="AS295" s="96">
        <f>IF(+NFL!$F109="Kansas City",+NFL!#REF!,IF(+NFL!$H109="Kansas City",+NFL!#REF!,0))</f>
        <v>0</v>
      </c>
      <c r="AT295" s="96">
        <f>IF(+NFL!$F109="Kansas City",+NFL!#REF!,IF(+NFL!$H109="Kansas City",+NFL!#REF!,0))</f>
        <v>0</v>
      </c>
      <c r="AU295" s="81">
        <f>IF(+NFL!$F109="Kansas City",+NFL!#REF!,IF(+NFL!$H109="Kansas City",+NFL!#REF!,0))</f>
        <v>0</v>
      </c>
      <c r="AV295" s="96">
        <f>IF(+NFL!$F109="Kansas City",+NFL!#REF!,IF(+NFL!$H109="Kansas City",+NFL!#REF!,0))</f>
        <v>0</v>
      </c>
      <c r="AW295" s="70">
        <f>IF(+NFL!$F109="Kansas City",+NFL!#REF!,IF(+NFL!$H109="Kansas City",+NFL!#REF!,0))</f>
        <v>0</v>
      </c>
      <c r="AX295" s="96">
        <f>IF(+NFL!$F109="Kansas City",+NFL!#REF!,IF(+NFL!$H109="Kansas City",+NFL!#REF!,0))</f>
        <v>0</v>
      </c>
      <c r="AY295" s="81">
        <f>IF(+NFL!$F109="Kansas City",+NFL!#REF!,IF(+NFL!$H109="Kansas City",+NFL!#REF!,0))</f>
        <v>0</v>
      </c>
      <c r="AZ295" s="96">
        <f>IF(+NFL!$F109="Kansas City",+NFL!#REF!,IF(+NFL!$H109="Kansas City",+NFL!#REF!,0))</f>
        <v>0</v>
      </c>
      <c r="BA295" s="70">
        <f>IF(+NFL!$F109="Kansas City",+NFL!#REF!,IF(+NFL!$H109="Kansas City",+NFL!#REF!,0))</f>
        <v>0</v>
      </c>
      <c r="BB295" s="70">
        <f>IF(+NFL!$F109="Kansas City",+NFL!#REF!,IF(+NFL!$H109="Kansas City",+NFL!#REF!,0))</f>
        <v>0</v>
      </c>
      <c r="BC295" s="592">
        <f>IF(+NFL!$F109="Kansas City",+NFL!#REF!,IF(+NFL!$H109="Kansas City",+NFL!#REF!,0))</f>
        <v>0</v>
      </c>
      <c r="BD295" s="81">
        <f>IF(+NFL!$F109="Kansas City",+NFL!#REF!,IF(+NFL!$H109="Kansas City",+NFL!#REF!,0))</f>
        <v>0</v>
      </c>
      <c r="BE295" s="96">
        <f>IF(+NFL!$F109="Kansas City",+NFL!#REF!,IF(+NFL!$H109="Kansas City",+NFL!#REF!,0))</f>
        <v>0</v>
      </c>
      <c r="BF295" s="70">
        <f>IF(+NFL!$F109="Kansas City",+NFL!#REF!,IF(+NFL!$H109="Kansas City",+NFL!#REF!,0))</f>
        <v>0</v>
      </c>
      <c r="BG295" s="81">
        <f>IF(+NFL!$F109="Kansas City",+NFL!#REF!,IF(+NFL!$H109="Kansas City",+NFL!#REF!,0))</f>
        <v>0</v>
      </c>
      <c r="BH295" s="96">
        <f>IF(+NFL!$F109="Kansas City",+NFL!#REF!,IF(+NFL!$H109="Kansas City",+NFL!#REF!,0))</f>
        <v>0</v>
      </c>
      <c r="BI295" s="70">
        <f>IF(+NFL!$F109="Kansas City",+NFL!#REF!,IF(+NFL!$H109="Kansas City",+NFL!#REF!,0))</f>
        <v>0</v>
      </c>
      <c r="BJ295" s="124">
        <f>IF(+NFL!$F109="Kansas City",+NFL!#REF!,IF(+NFL!$H109="Kansas City",+NFL!#REF!,0))</f>
        <v>0</v>
      </c>
      <c r="BK295" s="182">
        <f>IF(+NFL!$F109="Kansas City",+NFL!#REF!,IF(+NFL!$H109="Kansas City",+NFL!#REF!,0))</f>
        <v>0</v>
      </c>
    </row>
    <row r="296" spans="1:63" s="310" customFormat="1" x14ac:dyDescent="0.8">
      <c r="A296" s="70">
        <f>IF(+NFL!$F137="Kansas City",+NFL!A137,IF(+NFL!$H137="Kansas City",+NFL!A137,0))</f>
        <v>8</v>
      </c>
      <c r="B296" s="480" t="str">
        <f>IF(+NFL!$F137="Kansas City",+NFL!B137,IF(+NFL!$H137="Kansas City",+NFL!B137,0))</f>
        <v>Mon</v>
      </c>
      <c r="C296" s="72">
        <f>IF(+NFL!$F137="Kansas City",+NFL!C137,IF(+NFL!$H137="Kansas City",+NFL!C137,0))</f>
        <v>44501</v>
      </c>
      <c r="D296" s="73">
        <f>IF(+NFL!$F137="Kansas City",+NFL!D137,IF(+NFL!$H137="Kansas City",+NFL!D137,0))</f>
        <v>0.84375</v>
      </c>
      <c r="E296" s="70" t="str">
        <f>IF(+NFL!$F137="Kansas City",+NFL!E137,IF(+NFL!$H137="Kansas City",+NFL!E137,0))</f>
        <v>ESPN</v>
      </c>
      <c r="F296" s="176" t="str">
        <f>IF(+NFL!$F137="Kansas City",+NFL!F137,IF(+NFL!$H137="Kansas City",+NFL!F137,0))</f>
        <v>NY Giants</v>
      </c>
      <c r="G296" s="70" t="str">
        <f>IF(+NFL!$F137="Kansas City",+NFL!G137,IF(+NFL!$H137="Kansas City",+NFL!G137,0))</f>
        <v>NFCE</v>
      </c>
      <c r="H296" s="176" t="str">
        <f>IF(+NFL!$F137="Kansas City",+NFL!H137,IF(+NFL!$H137="Kansas City",+NFL!H137,0))</f>
        <v>Kansas City</v>
      </c>
      <c r="I296" s="70" t="str">
        <f>IF(+NFL!$F137="Kansas City",+NFL!I137,IF(+NFL!$H137="Kansas City",+NFL!I137,0))</f>
        <v>AFCW</v>
      </c>
      <c r="J296" s="496" t="str">
        <f>IF(+NFL!$F137="Kansas City",+NFL!J137,IF(+NFL!$H137="Kansas City",+NFL!J137,0))</f>
        <v>Kansas City</v>
      </c>
      <c r="K296" s="510" t="str">
        <f>IF(+NFL!$F137="Kansas City",+NFL!K137,IF(+NFL!$H137="Kansas City",+NFL!K137,0))</f>
        <v>NY Giants</v>
      </c>
      <c r="L296" s="572">
        <f>IF(+NFL!$F137="Kansas City",+NFL!L137,IF(+NFL!$H137="Kansas City",+NFL!L137,0))</f>
        <v>10</v>
      </c>
      <c r="M296" s="573">
        <f>IF(+NFL!$F137="Kansas City",+NFL!M137,IF(+NFL!$H137="Kansas City",+NFL!M137,0))</f>
        <v>52</v>
      </c>
      <c r="N296" s="583" t="str">
        <f>IF(+NFL!$F137="Kansas City",+NFL!N137,IF(+NFL!$H137="Kansas City",+NFL!N137,0))</f>
        <v>Kansas City</v>
      </c>
      <c r="O296" s="584">
        <f>IF(+NFL!$F137="Kansas City",+NFL!O137,IF(+NFL!$H137="Kansas City",+NFL!O137,0))</f>
        <v>20</v>
      </c>
      <c r="P296" s="583" t="str">
        <f>IF(+NFL!$F137="Kansas City",+NFL!P137,IF(+NFL!$H137="Kansas City",+NFL!P137,0))</f>
        <v>NY Giants</v>
      </c>
      <c r="Q296" s="585">
        <f>IF(+NFL!$F137="Kansas City",+NFL!Q137,IF(+NFL!$H137="Kansas City",+NFL!Q137,0))</f>
        <v>17</v>
      </c>
      <c r="R296" s="586" t="str">
        <f>IF(+NFL!$F137="Kansas City",+NFL!R137,IF(+NFL!$H137="Kansas City",+NFL!R137,0))</f>
        <v>NY Giants</v>
      </c>
      <c r="S296" s="585" t="str">
        <f>IF(+NFL!$F137="Kansas City",+NFL!S137,IF(+NFL!$H137="Kansas City",+NFL!S137,0))</f>
        <v>Kansas City</v>
      </c>
      <c r="T296" s="587" t="str">
        <f>IF(+NFL!$F137="Kansas City",+NFL!T137,IF(+NFL!$H137="Kansas City",+NFL!T137,0))</f>
        <v>Kansas City</v>
      </c>
      <c r="U296" s="585" t="str">
        <f>IF(+NFL!$F137="Kansas City",+NFL!U137,IF(+NFL!$H137="Kansas City",+NFL!U137,0))</f>
        <v>L</v>
      </c>
      <c r="V296" s="586">
        <f>IF(+NFL!$F125="Kansas City",+NFL!#REF!,IF(+NFL!$H125="Kansas City",+NFL!#REF!,0))</f>
        <v>0</v>
      </c>
      <c r="W296" s="585">
        <f>IF(+NFL!$F125="Kansas City",+NFL!#REF!,IF(+NFL!$H125="Kansas City",+NFL!#REF!,0))</f>
        <v>0</v>
      </c>
      <c r="X296" s="587">
        <f>IF(+NFL!$F125="Kansas City",+NFL!#REF!,IF(+NFL!$H125="Kansas City",+NFL!#REF!,0))</f>
        <v>0</v>
      </c>
      <c r="Y296" s="585">
        <f>IF(+NFL!$F125="Kansas City",+NFL!#REF!,IF(+NFL!$H125="Kansas City",+NFL!#REF!,0))</f>
        <v>0</v>
      </c>
      <c r="Z296" s="586">
        <f>IF(+NFL!$F125="Kansas City",+NFL!#REF!,IF(+NFL!$H125="Kansas City",+NFL!#REF!,0))</f>
        <v>0</v>
      </c>
      <c r="AA296" s="585">
        <f>IF(+NFL!$F125="Kansas City",+NFL!#REF!,IF(+NFL!$H125="Kansas City",+NFL!#REF!,0))</f>
        <v>0</v>
      </c>
      <c r="AB296" s="124">
        <f>IF(+NFL!$F125="Kansas City",+NFL!#REF!,IF(+NFL!$H125="Kansas City",+NFL!#REF!,0))</f>
        <v>0</v>
      </c>
      <c r="AC296" s="182">
        <f>IF(+NFL!$F125="Kansas City",+NFL!#REF!,IF(+NFL!$H125="Kansas City",+NFL!#REF!,0))</f>
        <v>0</v>
      </c>
      <c r="AD296" s="496">
        <f>IF(+NFL!$F125="Kansas City",+NFL!#REF!,IF(+NFL!$H125="Kansas City",+NFL!#REF!,0))</f>
        <v>0</v>
      </c>
      <c r="AE296" s="565">
        <f>IF(+NFL!$F125="Kansas City",+NFL!#REF!,IF(+NFL!$H125="Kansas City",+NFL!#REF!,0))</f>
        <v>0</v>
      </c>
      <c r="AF296" s="496">
        <f>IF(+NFL!$F125="Kansas City",+NFL!#REF!,IF(+NFL!$H125="Kansas City",+NFL!#REF!,0))</f>
        <v>0</v>
      </c>
      <c r="AG296" s="565">
        <f>IF(+NFL!$F125="Kansas City",+NFL!#REF!,IF(+NFL!$H125="Kansas City",+NFL!#REF!,0))</f>
        <v>0</v>
      </c>
      <c r="AH296" s="496">
        <f>IF(+NFL!$F125="Kansas City",+NFL!#REF!,IF(+NFL!$H125="Kansas City",+NFL!#REF!,0))</f>
        <v>0</v>
      </c>
      <c r="AI296" s="565">
        <f>IF(+NFL!$F125="Kansas City",+NFL!#REF!,IF(+NFL!$H125="Kansas City",+NFL!#REF!,0))</f>
        <v>0</v>
      </c>
      <c r="AJ296" s="496">
        <f>IF(+NFL!$F125="Kansas City",+NFL!#REF!,IF(+NFL!$H125="Kansas City",+NFL!#REF!,0))</f>
        <v>0</v>
      </c>
      <c r="AK296" s="565">
        <f>IF(+NFL!$F125="Kansas City",+NFL!#REF!,IF(+NFL!$H125="Kansas City",+NFL!#REF!,0))</f>
        <v>0</v>
      </c>
      <c r="AL296" s="100">
        <f>IF(+NFL!$F125="Kansas City",+NFL!#REF!,IF(+NFL!$H125="Kansas City",+NFL!#REF!,0))</f>
        <v>0</v>
      </c>
      <c r="AM296" s="82">
        <f>IF(+NFL!$F125="Kansas City",+NFL!#REF!,IF(+NFL!$H125="Kansas City",+NFL!#REF!,0))</f>
        <v>0</v>
      </c>
      <c r="AN296" s="81">
        <f>IF(+NFL!$F125="Kansas City",+NFL!#REF!,IF(+NFL!$H125="Kansas City",+NFL!#REF!,0))</f>
        <v>0</v>
      </c>
      <c r="AO296" s="83">
        <f>IF(+NFL!$F125="Kansas City",+NFL!#REF!,IF(+NFL!$H125="Kansas City",+NFL!#REF!,0))</f>
        <v>0</v>
      </c>
      <c r="AP296" s="480">
        <f>IF(+NFL!$F125="Kansas City",+NFL!#REF!,IF(+NFL!$H125="Kansas City",+NFL!#REF!,0))</f>
        <v>0</v>
      </c>
      <c r="AQ296" s="72">
        <f>IF(+NFL!$F125="Kansas City",+NFL!#REF!,IF(+NFL!$H125="Kansas City",+NFL!#REF!,0))</f>
        <v>0</v>
      </c>
      <c r="AR296" s="81">
        <f>IF(+NFL!$F125="Kansas City",+NFL!#REF!,IF(+NFL!$H125="Kansas City",+NFL!#REF!,0))</f>
        <v>0</v>
      </c>
      <c r="AS296" s="96">
        <f>IF(+NFL!$F125="Kansas City",+NFL!#REF!,IF(+NFL!$H125="Kansas City",+NFL!#REF!,0))</f>
        <v>0</v>
      </c>
      <c r="AT296" s="96">
        <f>IF(+NFL!$F125="Kansas City",+NFL!#REF!,IF(+NFL!$H125="Kansas City",+NFL!#REF!,0))</f>
        <v>0</v>
      </c>
      <c r="AU296" s="81">
        <f>IF(+NFL!$F125="Kansas City",+NFL!#REF!,IF(+NFL!$H125="Kansas City",+NFL!#REF!,0))</f>
        <v>0</v>
      </c>
      <c r="AV296" s="96">
        <f>IF(+NFL!$F125="Kansas City",+NFL!#REF!,IF(+NFL!$H125="Kansas City",+NFL!#REF!,0))</f>
        <v>0</v>
      </c>
      <c r="AW296" s="70">
        <f>IF(+NFL!$F125="Kansas City",+NFL!#REF!,IF(+NFL!$H125="Kansas City",+NFL!#REF!,0))</f>
        <v>0</v>
      </c>
      <c r="AX296" s="96">
        <f>IF(+NFL!$F125="Kansas City",+NFL!#REF!,IF(+NFL!$H125="Kansas City",+NFL!#REF!,0))</f>
        <v>0</v>
      </c>
      <c r="AY296" s="81">
        <f>IF(+NFL!$F125="Kansas City",+NFL!#REF!,IF(+NFL!$H125="Kansas City",+NFL!#REF!,0))</f>
        <v>0</v>
      </c>
      <c r="AZ296" s="96">
        <f>IF(+NFL!$F125="Kansas City",+NFL!#REF!,IF(+NFL!$H125="Kansas City",+NFL!#REF!,0))</f>
        <v>0</v>
      </c>
      <c r="BA296" s="70">
        <f>IF(+NFL!$F125="Kansas City",+NFL!#REF!,IF(+NFL!$H125="Kansas City",+NFL!#REF!,0))</f>
        <v>0</v>
      </c>
      <c r="BB296" s="70">
        <f>IF(+NFL!$F125="Kansas City",+NFL!#REF!,IF(+NFL!$H125="Kansas City",+NFL!#REF!,0))</f>
        <v>0</v>
      </c>
      <c r="BC296" s="592">
        <f>IF(+NFL!$F125="Kansas City",+NFL!#REF!,IF(+NFL!$H125="Kansas City",+NFL!#REF!,0))</f>
        <v>0</v>
      </c>
      <c r="BD296" s="81">
        <f>IF(+NFL!$F125="Kansas City",+NFL!#REF!,IF(+NFL!$H125="Kansas City",+NFL!#REF!,0))</f>
        <v>0</v>
      </c>
      <c r="BE296" s="96">
        <f>IF(+NFL!$F125="Kansas City",+NFL!#REF!,IF(+NFL!$H125="Kansas City",+NFL!#REF!,0))</f>
        <v>0</v>
      </c>
      <c r="BF296" s="70">
        <f>IF(+NFL!$F125="Kansas City",+NFL!#REF!,IF(+NFL!$H125="Kansas City",+NFL!#REF!,0))</f>
        <v>0</v>
      </c>
      <c r="BG296" s="81">
        <f>IF(+NFL!$F125="Kansas City",+NFL!#REF!,IF(+NFL!$H125="Kansas City",+NFL!#REF!,0))</f>
        <v>0</v>
      </c>
      <c r="BH296" s="96">
        <f>IF(+NFL!$F125="Kansas City",+NFL!#REF!,IF(+NFL!$H125="Kansas City",+NFL!#REF!,0))</f>
        <v>0</v>
      </c>
      <c r="BI296" s="70">
        <f>IF(+NFL!$F125="Kansas City",+NFL!#REF!,IF(+NFL!$H125="Kansas City",+NFL!#REF!,0))</f>
        <v>0</v>
      </c>
      <c r="BJ296" s="124">
        <f>IF(+NFL!$F125="Kansas City",+NFL!#REF!,IF(+NFL!$H125="Kansas City",+NFL!#REF!,0))</f>
        <v>0</v>
      </c>
      <c r="BK296" s="182">
        <f>IF(+NFL!$F125="Kansas City",+NFL!#REF!,IF(+NFL!$H125="Kansas City",+NFL!#REF!,0))</f>
        <v>0</v>
      </c>
    </row>
    <row r="297" spans="1:63" s="310" customFormat="1" x14ac:dyDescent="0.8">
      <c r="A297" s="70">
        <f>IF(+NFL!$F151="Kansas City",+NFL!A151,IF(+NFL!$H151="Kansas City",+NFL!A151,0))</f>
        <v>9</v>
      </c>
      <c r="B297" s="480" t="str">
        <f>IF(+NFL!$F151="Kansas City",+NFL!B151,IF(+NFL!$H151="Kansas City",+NFL!B151,0))</f>
        <v>Sun</v>
      </c>
      <c r="C297" s="72">
        <f>IF(+NFL!$F151="Kansas City",+NFL!C151,IF(+NFL!$H151="Kansas City",+NFL!C151,0))</f>
        <v>44507</v>
      </c>
      <c r="D297" s="73">
        <f>IF(+NFL!$F151="Kansas City",+NFL!D151,IF(+NFL!$H151="Kansas City",+NFL!D151,0))</f>
        <v>0.68055416666666668</v>
      </c>
      <c r="E297" s="70" t="str">
        <f>IF(+NFL!$F151="Kansas City",+NFL!E151,IF(+NFL!$H151="Kansas City",+NFL!E151,0))</f>
        <v>Fox</v>
      </c>
      <c r="F297" s="176" t="str">
        <f>IF(+NFL!$F151="Kansas City",+NFL!F151,IF(+NFL!$H151="Kansas City",+NFL!F151,0))</f>
        <v>Green Bay</v>
      </c>
      <c r="G297" s="70" t="str">
        <f>IF(+NFL!$F151="Kansas City",+NFL!G151,IF(+NFL!$H151="Kansas City",+NFL!G151,0))</f>
        <v>NFCN</v>
      </c>
      <c r="H297" s="176" t="str">
        <f>IF(+NFL!$F151="Kansas City",+NFL!H151,IF(+NFL!$H151="Kansas City",+NFL!H151,0))</f>
        <v>Kansas City</v>
      </c>
      <c r="I297" s="70" t="str">
        <f>IF(+NFL!$F151="Kansas City",+NFL!I151,IF(+NFL!$H151="Kansas City",+NFL!I151,0))</f>
        <v>AFCW</v>
      </c>
      <c r="J297" s="496" t="str">
        <f>IF(+NFL!$F151="Kansas City",+NFL!J151,IF(+NFL!$H151="Kansas City",+NFL!J151,0))</f>
        <v>Kansas City</v>
      </c>
      <c r="K297" s="510" t="str">
        <f>IF(+NFL!$F151="Kansas City",+NFL!K151,IF(+NFL!$H151="Kansas City",+NFL!K151,0))</f>
        <v>Green Bay</v>
      </c>
      <c r="L297" s="572">
        <f>IF(+NFL!$F151="Kansas City",+NFL!L151,IF(+NFL!$H151="Kansas City",+NFL!L151,0))</f>
        <v>7</v>
      </c>
      <c r="M297" s="573">
        <f>IF(+NFL!$F151="Kansas City",+NFL!M151,IF(+NFL!$H151="Kansas City",+NFL!M151,0))</f>
        <v>48</v>
      </c>
      <c r="N297" s="583" t="str">
        <f>IF(+NFL!$F151="Kansas City",+NFL!N151,IF(+NFL!$H151="Kansas City",+NFL!N151,0))</f>
        <v>Kansas City</v>
      </c>
      <c r="O297" s="584">
        <f>IF(+NFL!$F151="Kansas City",+NFL!O151,IF(+NFL!$H151="Kansas City",+NFL!O151,0))</f>
        <v>13</v>
      </c>
      <c r="P297" s="583" t="str">
        <f>IF(+NFL!$F151="Kansas City",+NFL!P151,IF(+NFL!$H151="Kansas City",+NFL!P151,0))</f>
        <v>Green Bay</v>
      </c>
      <c r="Q297" s="585">
        <f>IF(+NFL!$F151="Kansas City",+NFL!Q151,IF(+NFL!$H151="Kansas City",+NFL!Q151,0))</f>
        <v>7</v>
      </c>
      <c r="R297" s="586" t="str">
        <f>IF(+NFL!$F151="Kansas City",+NFL!R151,IF(+NFL!$H151="Kansas City",+NFL!R151,0))</f>
        <v>Green Bay</v>
      </c>
      <c r="S297" s="585" t="str">
        <f>IF(+NFL!$F151="Kansas City",+NFL!S151,IF(+NFL!$H151="Kansas City",+NFL!S151,0))</f>
        <v>Kansas City</v>
      </c>
      <c r="T297" s="587" t="str">
        <f>IF(+NFL!$F151="Kansas City",+NFL!T151,IF(+NFL!$H151="Kansas City",+NFL!T151,0))</f>
        <v>Green Bay</v>
      </c>
      <c r="U297" s="585" t="str">
        <f>IF(+NFL!$F151="Kansas City",+NFL!U151,IF(+NFL!$H151="Kansas City",+NFL!U151,0))</f>
        <v>W</v>
      </c>
      <c r="V297" s="586">
        <f>IF(+NFL!$F160="Kansas City",+NFL!#REF!,IF(+NFL!$H160="Kansas City",+NFL!#REF!,0))</f>
        <v>0</v>
      </c>
      <c r="W297" s="585">
        <f>IF(+NFL!$F160="Kansas City",+NFL!#REF!,IF(+NFL!$H160="Kansas City",+NFL!#REF!,0))</f>
        <v>0</v>
      </c>
      <c r="X297" s="587">
        <f>IF(+NFL!$F160="Kansas City",+NFL!#REF!,IF(+NFL!$H160="Kansas City",+NFL!#REF!,0))</f>
        <v>0</v>
      </c>
      <c r="Y297" s="585">
        <f>IF(+NFL!$F160="Kansas City",+NFL!#REF!,IF(+NFL!$H160="Kansas City",+NFL!#REF!,0))</f>
        <v>0</v>
      </c>
      <c r="Z297" s="586">
        <f>IF(+NFL!$F160="Kansas City",+NFL!#REF!,IF(+NFL!$H160="Kansas City",+NFL!#REF!,0))</f>
        <v>0</v>
      </c>
      <c r="AA297" s="585">
        <f>IF(+NFL!$F160="Kansas City",+NFL!#REF!,IF(+NFL!$H160="Kansas City",+NFL!#REF!,0))</f>
        <v>0</v>
      </c>
      <c r="AB297" s="124">
        <f>IF(+NFL!$F160="Kansas City",+NFL!#REF!,IF(+NFL!$H160="Kansas City",+NFL!#REF!,0))</f>
        <v>0</v>
      </c>
      <c r="AC297" s="182">
        <f>IF(+NFL!$F160="Kansas City",+NFL!#REF!,IF(+NFL!$H160="Kansas City",+NFL!#REF!,0))</f>
        <v>0</v>
      </c>
      <c r="AD297" s="496">
        <f>IF(+NFL!$F160="Kansas City",+NFL!#REF!,IF(+NFL!$H160="Kansas City",+NFL!#REF!,0))</f>
        <v>0</v>
      </c>
      <c r="AE297" s="565">
        <f>IF(+NFL!$F160="Kansas City",+NFL!#REF!,IF(+NFL!$H160="Kansas City",+NFL!#REF!,0))</f>
        <v>0</v>
      </c>
      <c r="AF297" s="496">
        <f>IF(+NFL!$F160="Kansas City",+NFL!#REF!,IF(+NFL!$H160="Kansas City",+NFL!#REF!,0))</f>
        <v>0</v>
      </c>
      <c r="AG297" s="565">
        <f>IF(+NFL!$F160="Kansas City",+NFL!#REF!,IF(+NFL!$H160="Kansas City",+NFL!#REF!,0))</f>
        <v>0</v>
      </c>
      <c r="AH297" s="496">
        <f>IF(+NFL!$F160="Kansas City",+NFL!#REF!,IF(+NFL!$H160="Kansas City",+NFL!#REF!,0))</f>
        <v>0</v>
      </c>
      <c r="AI297" s="565">
        <f>IF(+NFL!$F160="Kansas City",+NFL!#REF!,IF(+NFL!$H160="Kansas City",+NFL!#REF!,0))</f>
        <v>0</v>
      </c>
      <c r="AJ297" s="496">
        <f>IF(+NFL!$F160="Kansas City",+NFL!#REF!,IF(+NFL!$H160="Kansas City",+NFL!#REF!,0))</f>
        <v>0</v>
      </c>
      <c r="AK297" s="565">
        <f>IF(+NFL!$F160="Kansas City",+NFL!#REF!,IF(+NFL!$H160="Kansas City",+NFL!#REF!,0))</f>
        <v>0</v>
      </c>
      <c r="AL297" s="100">
        <f>IF(+NFL!$F160="Kansas City",+NFL!#REF!,IF(+NFL!$H160="Kansas City",+NFL!#REF!,0))</f>
        <v>0</v>
      </c>
      <c r="AM297" s="82">
        <f>IF(+NFL!$F160="Kansas City",+NFL!#REF!,IF(+NFL!$H160="Kansas City",+NFL!#REF!,0))</f>
        <v>0</v>
      </c>
      <c r="AN297" s="81">
        <f>IF(+NFL!$F160="Kansas City",+NFL!#REF!,IF(+NFL!$H160="Kansas City",+NFL!#REF!,0))</f>
        <v>0</v>
      </c>
      <c r="AO297" s="83">
        <f>IF(+NFL!$F160="Kansas City",+NFL!#REF!,IF(+NFL!$H160="Kansas City",+NFL!#REF!,0))</f>
        <v>0</v>
      </c>
      <c r="AP297" s="480">
        <f>IF(+NFL!$F160="Kansas City",+NFL!#REF!,IF(+NFL!$H160="Kansas City",+NFL!#REF!,0))</f>
        <v>0</v>
      </c>
      <c r="AQ297" s="72">
        <f>IF(+NFL!$F160="Kansas City",+NFL!#REF!,IF(+NFL!$H160="Kansas City",+NFL!#REF!,0))</f>
        <v>0</v>
      </c>
      <c r="AR297" s="81">
        <f>IF(+NFL!$F160="Kansas City",+NFL!#REF!,IF(+NFL!$H160="Kansas City",+NFL!#REF!,0))</f>
        <v>0</v>
      </c>
      <c r="AS297" s="96">
        <f>IF(+NFL!$F160="Kansas City",+NFL!#REF!,IF(+NFL!$H160="Kansas City",+NFL!#REF!,0))</f>
        <v>0</v>
      </c>
      <c r="AT297" s="96">
        <f>IF(+NFL!$F160="Kansas City",+NFL!#REF!,IF(+NFL!$H160="Kansas City",+NFL!#REF!,0))</f>
        <v>0</v>
      </c>
      <c r="AU297" s="81">
        <f>IF(+NFL!$F160="Kansas City",+NFL!#REF!,IF(+NFL!$H160="Kansas City",+NFL!#REF!,0))</f>
        <v>0</v>
      </c>
      <c r="AV297" s="96">
        <f>IF(+NFL!$F160="Kansas City",+NFL!#REF!,IF(+NFL!$H160="Kansas City",+NFL!#REF!,0))</f>
        <v>0</v>
      </c>
      <c r="AW297" s="70">
        <f>IF(+NFL!$F160="Kansas City",+NFL!#REF!,IF(+NFL!$H160="Kansas City",+NFL!#REF!,0))</f>
        <v>0</v>
      </c>
      <c r="AX297" s="96">
        <f>IF(+NFL!$F160="Kansas City",+NFL!#REF!,IF(+NFL!$H160="Kansas City",+NFL!#REF!,0))</f>
        <v>0</v>
      </c>
      <c r="AY297" s="81">
        <f>IF(+NFL!$F160="Kansas City",+NFL!#REF!,IF(+NFL!$H160="Kansas City",+NFL!#REF!,0))</f>
        <v>0</v>
      </c>
      <c r="AZ297" s="96">
        <f>IF(+NFL!$F160="Kansas City",+NFL!#REF!,IF(+NFL!$H160="Kansas City",+NFL!#REF!,0))</f>
        <v>0</v>
      </c>
      <c r="BA297" s="70">
        <f>IF(+NFL!$F160="Kansas City",+NFL!#REF!,IF(+NFL!$H160="Kansas City",+NFL!#REF!,0))</f>
        <v>0</v>
      </c>
      <c r="BB297" s="70">
        <f>IF(+NFL!$F160="Kansas City",+NFL!#REF!,IF(+NFL!$H160="Kansas City",+NFL!#REF!,0))</f>
        <v>0</v>
      </c>
      <c r="BC297" s="592">
        <f>IF(+NFL!$F160="Kansas City",+NFL!#REF!,IF(+NFL!$H160="Kansas City",+NFL!#REF!,0))</f>
        <v>0</v>
      </c>
      <c r="BD297" s="81">
        <f>IF(+NFL!$F160="Kansas City",+NFL!#REF!,IF(+NFL!$H160="Kansas City",+NFL!#REF!,0))</f>
        <v>0</v>
      </c>
      <c r="BE297" s="96">
        <f>IF(+NFL!$F160="Kansas City",+NFL!#REF!,IF(+NFL!$H160="Kansas City",+NFL!#REF!,0))</f>
        <v>0</v>
      </c>
      <c r="BF297" s="70">
        <f>IF(+NFL!$F160="Kansas City",+NFL!#REF!,IF(+NFL!$H160="Kansas City",+NFL!#REF!,0))</f>
        <v>0</v>
      </c>
      <c r="BG297" s="81">
        <f>IF(+NFL!$F160="Kansas City",+NFL!#REF!,IF(+NFL!$H160="Kansas City",+NFL!#REF!,0))</f>
        <v>0</v>
      </c>
      <c r="BH297" s="96">
        <f>IF(+NFL!$F160="Kansas City",+NFL!#REF!,IF(+NFL!$H160="Kansas City",+NFL!#REF!,0))</f>
        <v>0</v>
      </c>
      <c r="BI297" s="70">
        <f>IF(+NFL!$F160="Kansas City",+NFL!#REF!,IF(+NFL!$H160="Kansas City",+NFL!#REF!,0))</f>
        <v>0</v>
      </c>
      <c r="BJ297" s="124">
        <f>IF(+NFL!$F160="Kansas City",+NFL!#REF!,IF(+NFL!$H160="Kansas City",+NFL!#REF!,0))</f>
        <v>0</v>
      </c>
      <c r="BK297" s="182">
        <f>IF(+NFL!$F160="Kansas City",+NFL!#REF!,IF(+NFL!$H160="Kansas City",+NFL!#REF!,0))</f>
        <v>0</v>
      </c>
    </row>
    <row r="298" spans="1:63" s="310" customFormat="1" x14ac:dyDescent="0.8">
      <c r="A298" s="70">
        <f>IF(+NFL!$F172="Kansas City",+NFL!A172,IF(+NFL!$H172="Kansas City",+NFL!A172,0))</f>
        <v>10</v>
      </c>
      <c r="B298" s="480" t="str">
        <f>IF(+NFL!$F172="Kansas City",+NFL!B172,IF(+NFL!$H172="Kansas City",+NFL!B172,0))</f>
        <v>Sun</v>
      </c>
      <c r="C298" s="72">
        <f>IF(+NFL!$F172="Kansas City",+NFL!C172,IF(+NFL!$H172="Kansas City",+NFL!C172,0))</f>
        <v>44514</v>
      </c>
      <c r="D298" s="73">
        <f>IF(+NFL!$F172="Kansas City",+NFL!D172,IF(+NFL!$H172="Kansas City",+NFL!D172,0))</f>
        <v>0.84375</v>
      </c>
      <c r="E298" s="70" t="str">
        <f>IF(+NFL!$F172="Kansas City",+NFL!E172,IF(+NFL!$H172="Kansas City",+NFL!E172,0))</f>
        <v>NBC</v>
      </c>
      <c r="F298" s="176" t="str">
        <f>IF(+NFL!$F172="Kansas City",+NFL!F172,IF(+NFL!$H172="Kansas City",+NFL!F172,0))</f>
        <v>Kansas City</v>
      </c>
      <c r="G298" s="70" t="str">
        <f>IF(+NFL!$F172="Kansas City",+NFL!G172,IF(+NFL!$H172="Kansas City",+NFL!G172,0))</f>
        <v>AFCW</v>
      </c>
      <c r="H298" s="176" t="str">
        <f>IF(+NFL!$F172="Kansas City",+NFL!H172,IF(+NFL!$H172="Kansas City",+NFL!H172,0))</f>
        <v>Las Vegas</v>
      </c>
      <c r="I298" s="70" t="str">
        <f>IF(+NFL!$F172="Kansas City",+NFL!I172,IF(+NFL!$H172="Kansas City",+NFL!I172,0))</f>
        <v>AFCW</v>
      </c>
      <c r="J298" s="496" t="str">
        <f>IF(+NFL!$F172="Kansas City",+NFL!J172,IF(+NFL!$H172="Kansas City",+NFL!J172,0))</f>
        <v>Kansas City</v>
      </c>
      <c r="K298" s="510" t="str">
        <f>IF(+NFL!$F172="Kansas City",+NFL!K172,IF(+NFL!$H172="Kansas City",+NFL!K172,0))</f>
        <v>Las Vegas</v>
      </c>
      <c r="L298" s="572">
        <f>IF(+NFL!$F172="Kansas City",+NFL!L172,IF(+NFL!$H172="Kansas City",+NFL!L172,0))</f>
        <v>2.5</v>
      </c>
      <c r="M298" s="573">
        <f>IF(+NFL!$F172="Kansas City",+NFL!M172,IF(+NFL!$H172="Kansas City",+NFL!M172,0))</f>
        <v>52.5</v>
      </c>
      <c r="N298" s="583" t="str">
        <f>IF(+NFL!$F172="Kansas City",+NFL!N172,IF(+NFL!$H172="Kansas City",+NFL!N172,0))</f>
        <v>Kansas City</v>
      </c>
      <c r="O298" s="584">
        <f>IF(+NFL!$F172="Kansas City",+NFL!O172,IF(+NFL!$H172="Kansas City",+NFL!O172,0))</f>
        <v>41</v>
      </c>
      <c r="P298" s="583" t="str">
        <f>IF(+NFL!$F172="Kansas City",+NFL!P172,IF(+NFL!$H172="Kansas City",+NFL!P172,0))</f>
        <v>Las Vegas</v>
      </c>
      <c r="Q298" s="585">
        <f>IF(+NFL!$F172="Kansas City",+NFL!Q172,IF(+NFL!$H172="Kansas City",+NFL!Q172,0))</f>
        <v>14</v>
      </c>
      <c r="R298" s="586" t="str">
        <f>IF(+NFL!$F172="Kansas City",+NFL!R172,IF(+NFL!$H172="Kansas City",+NFL!R172,0))</f>
        <v>Kansas City</v>
      </c>
      <c r="S298" s="585" t="str">
        <f>IF(+NFL!$F172="Kansas City",+NFL!S172,IF(+NFL!$H172="Kansas City",+NFL!S172,0))</f>
        <v>Las Vegas</v>
      </c>
      <c r="T298" s="587" t="str">
        <f>IF(+NFL!$F172="Kansas City",+NFL!T172,IF(+NFL!$H172="Kansas City",+NFL!T172,0))</f>
        <v>Las Vegas</v>
      </c>
      <c r="U298" s="585" t="str">
        <f>IF(+NFL!$F172="Kansas City",+NFL!U172,IF(+NFL!$H172="Kansas City",+NFL!U172,0))</f>
        <v>L</v>
      </c>
      <c r="V298" s="586">
        <f>IF(+NFL!$F173="Kansas City",+NFL!#REF!,IF(+NFL!$H173="Kansas City",+NFL!#REF!,0))</f>
        <v>0</v>
      </c>
      <c r="W298" s="585">
        <f>IF(+NFL!$F173="Kansas City",+NFL!#REF!,IF(+NFL!$H173="Kansas City",+NFL!#REF!,0))</f>
        <v>0</v>
      </c>
      <c r="X298" s="587">
        <f>IF(+NFL!$F173="Kansas City",+NFL!#REF!,IF(+NFL!$H173="Kansas City",+NFL!#REF!,0))</f>
        <v>0</v>
      </c>
      <c r="Y298" s="585">
        <f>IF(+NFL!$F173="Kansas City",+NFL!#REF!,IF(+NFL!$H173="Kansas City",+NFL!#REF!,0))</f>
        <v>0</v>
      </c>
      <c r="Z298" s="586">
        <f>IF(+NFL!$F173="Kansas City",+NFL!#REF!,IF(+NFL!$H173="Kansas City",+NFL!#REF!,0))</f>
        <v>0</v>
      </c>
      <c r="AA298" s="585">
        <f>IF(+NFL!$F173="Kansas City",+NFL!#REF!,IF(+NFL!$H173="Kansas City",+NFL!#REF!,0))</f>
        <v>0</v>
      </c>
      <c r="AB298" s="124">
        <f>IF(+NFL!$F173="Kansas City",+NFL!#REF!,IF(+NFL!$H173="Kansas City",+NFL!#REF!,0))</f>
        <v>0</v>
      </c>
      <c r="AC298" s="182">
        <f>IF(+NFL!$F173="Kansas City",+NFL!#REF!,IF(+NFL!$H173="Kansas City",+NFL!#REF!,0))</f>
        <v>0</v>
      </c>
      <c r="AD298" s="496">
        <f>IF(+NFL!$F173="Kansas City",+NFL!#REF!,IF(+NFL!$H173="Kansas City",+NFL!#REF!,0))</f>
        <v>0</v>
      </c>
      <c r="AE298" s="565">
        <f>IF(+NFL!$F173="Kansas City",+NFL!#REF!,IF(+NFL!$H173="Kansas City",+NFL!#REF!,0))</f>
        <v>0</v>
      </c>
      <c r="AF298" s="496">
        <f>IF(+NFL!$F173="Kansas City",+NFL!#REF!,IF(+NFL!$H173="Kansas City",+NFL!#REF!,0))</f>
        <v>0</v>
      </c>
      <c r="AG298" s="565">
        <f>IF(+NFL!$F173="Kansas City",+NFL!#REF!,IF(+NFL!$H173="Kansas City",+NFL!#REF!,0))</f>
        <v>0</v>
      </c>
      <c r="AH298" s="496">
        <f>IF(+NFL!$F173="Kansas City",+NFL!#REF!,IF(+NFL!$H173="Kansas City",+NFL!#REF!,0))</f>
        <v>0</v>
      </c>
      <c r="AI298" s="565">
        <f>IF(+NFL!$F173="Kansas City",+NFL!#REF!,IF(+NFL!$H173="Kansas City",+NFL!#REF!,0))</f>
        <v>0</v>
      </c>
      <c r="AJ298" s="496">
        <f>IF(+NFL!$F173="Kansas City",+NFL!#REF!,IF(+NFL!$H173="Kansas City",+NFL!#REF!,0))</f>
        <v>0</v>
      </c>
      <c r="AK298" s="565">
        <f>IF(+NFL!$F173="Kansas City",+NFL!#REF!,IF(+NFL!$H173="Kansas City",+NFL!#REF!,0))</f>
        <v>0</v>
      </c>
      <c r="AL298" s="100">
        <f>IF(+NFL!$F173="Kansas City",+NFL!#REF!,IF(+NFL!$H173="Kansas City",+NFL!#REF!,0))</f>
        <v>0</v>
      </c>
      <c r="AM298" s="82">
        <f>IF(+NFL!$F173="Kansas City",+NFL!#REF!,IF(+NFL!$H173="Kansas City",+NFL!#REF!,0))</f>
        <v>0</v>
      </c>
      <c r="AN298" s="81">
        <f>IF(+NFL!$F173="Kansas City",+NFL!#REF!,IF(+NFL!$H173="Kansas City",+NFL!#REF!,0))</f>
        <v>0</v>
      </c>
      <c r="AO298" s="83">
        <f>IF(+NFL!$F173="Kansas City",+NFL!#REF!,IF(+NFL!$H173="Kansas City",+NFL!#REF!,0))</f>
        <v>0</v>
      </c>
      <c r="AP298" s="480">
        <f>IF(+NFL!$F173="Kansas City",+NFL!#REF!,IF(+NFL!$H173="Kansas City",+NFL!#REF!,0))</f>
        <v>0</v>
      </c>
      <c r="AQ298" s="72">
        <f>IF(+NFL!$F173="Kansas City",+NFL!#REF!,IF(+NFL!$H173="Kansas City",+NFL!#REF!,0))</f>
        <v>0</v>
      </c>
      <c r="AR298" s="81">
        <f>IF(+NFL!$F173="Kansas City",+NFL!#REF!,IF(+NFL!$H173="Kansas City",+NFL!#REF!,0))</f>
        <v>0</v>
      </c>
      <c r="AS298" s="96">
        <f>IF(+NFL!$F173="Kansas City",+NFL!#REF!,IF(+NFL!$H173="Kansas City",+NFL!#REF!,0))</f>
        <v>0</v>
      </c>
      <c r="AT298" s="96">
        <f>IF(+NFL!$F173="Kansas City",+NFL!#REF!,IF(+NFL!$H173="Kansas City",+NFL!#REF!,0))</f>
        <v>0</v>
      </c>
      <c r="AU298" s="81">
        <f>IF(+NFL!$F173="Kansas City",+NFL!#REF!,IF(+NFL!$H173="Kansas City",+NFL!#REF!,0))</f>
        <v>0</v>
      </c>
      <c r="AV298" s="96">
        <f>IF(+NFL!$F173="Kansas City",+NFL!#REF!,IF(+NFL!$H173="Kansas City",+NFL!#REF!,0))</f>
        <v>0</v>
      </c>
      <c r="AW298" s="70">
        <f>IF(+NFL!$F173="Kansas City",+NFL!#REF!,IF(+NFL!$H173="Kansas City",+NFL!#REF!,0))</f>
        <v>0</v>
      </c>
      <c r="AX298" s="96">
        <f>IF(+NFL!$F173="Kansas City",+NFL!#REF!,IF(+NFL!$H173="Kansas City",+NFL!#REF!,0))</f>
        <v>0</v>
      </c>
      <c r="AY298" s="81">
        <f>IF(+NFL!$F173="Kansas City",+NFL!#REF!,IF(+NFL!$H173="Kansas City",+NFL!#REF!,0))</f>
        <v>0</v>
      </c>
      <c r="AZ298" s="96">
        <f>IF(+NFL!$F173="Kansas City",+NFL!#REF!,IF(+NFL!$H173="Kansas City",+NFL!#REF!,0))</f>
        <v>0</v>
      </c>
      <c r="BA298" s="70">
        <f>IF(+NFL!$F173="Kansas City",+NFL!#REF!,IF(+NFL!$H173="Kansas City",+NFL!#REF!,0))</f>
        <v>0</v>
      </c>
      <c r="BB298" s="70">
        <f>IF(+NFL!$F173="Kansas City",+NFL!#REF!,IF(+NFL!$H173="Kansas City",+NFL!#REF!,0))</f>
        <v>0</v>
      </c>
      <c r="BC298" s="592">
        <f>IF(+NFL!$F173="Kansas City",+NFL!#REF!,IF(+NFL!$H173="Kansas City",+NFL!#REF!,0))</f>
        <v>0</v>
      </c>
      <c r="BD298" s="81">
        <f>IF(+NFL!$F173="Kansas City",+NFL!#REF!,IF(+NFL!$H173="Kansas City",+NFL!#REF!,0))</f>
        <v>0</v>
      </c>
      <c r="BE298" s="96">
        <f>IF(+NFL!$F173="Kansas City",+NFL!#REF!,IF(+NFL!$H173="Kansas City",+NFL!#REF!,0))</f>
        <v>0</v>
      </c>
      <c r="BF298" s="70">
        <f>IF(+NFL!$F173="Kansas City",+NFL!#REF!,IF(+NFL!$H173="Kansas City",+NFL!#REF!,0))</f>
        <v>0</v>
      </c>
      <c r="BG298" s="81">
        <f>IF(+NFL!$F173="Kansas City",+NFL!#REF!,IF(+NFL!$H173="Kansas City",+NFL!#REF!,0))</f>
        <v>0</v>
      </c>
      <c r="BH298" s="96">
        <f>IF(+NFL!$F173="Kansas City",+NFL!#REF!,IF(+NFL!$H173="Kansas City",+NFL!#REF!,0))</f>
        <v>0</v>
      </c>
      <c r="BI298" s="70">
        <f>IF(+NFL!$F173="Kansas City",+NFL!#REF!,IF(+NFL!$H173="Kansas City",+NFL!#REF!,0))</f>
        <v>0</v>
      </c>
      <c r="BJ298" s="124">
        <f>IF(+NFL!$F173="Kansas City",+NFL!#REF!,IF(+NFL!$H173="Kansas City",+NFL!#REF!,0))</f>
        <v>0</v>
      </c>
      <c r="BK298" s="182">
        <f>IF(+NFL!$F173="Kansas City",+NFL!#REF!,IF(+NFL!$H173="Kansas City",+NFL!#REF!,0))</f>
        <v>0</v>
      </c>
    </row>
    <row r="299" spans="1:63" s="310" customFormat="1" x14ac:dyDescent="0.8">
      <c r="A299" s="70">
        <f>IF(+NFL!$F190="Kansas City",+NFL!A190,IF(+NFL!$H190="Kansas City",+NFL!A190,0))</f>
        <v>11</v>
      </c>
      <c r="B299" s="480" t="str">
        <f>IF(+NFL!$F190="Kansas City",+NFL!B190,IF(+NFL!$H190="Kansas City",+NFL!B190,0))</f>
        <v>Sun</v>
      </c>
      <c r="C299" s="72">
        <f>IF(+NFL!$F190="Kansas City",+NFL!C190,IF(+NFL!$H190="Kansas City",+NFL!C190,0))</f>
        <v>44521</v>
      </c>
      <c r="D299" s="73">
        <f>IF(+NFL!$F190="Kansas City",+NFL!D190,IF(+NFL!$H190="Kansas City",+NFL!D190,0))</f>
        <v>0.68055416666666668</v>
      </c>
      <c r="E299" s="70" t="str">
        <f>IF(+NFL!$F190="Kansas City",+NFL!E190,IF(+NFL!$H190="Kansas City",+NFL!E190,0))</f>
        <v>Fox</v>
      </c>
      <c r="F299" s="176" t="str">
        <f>IF(+NFL!$F190="Kansas City",+NFL!F190,IF(+NFL!$H190="Kansas City",+NFL!F190,0))</f>
        <v>Dallas</v>
      </c>
      <c r="G299" s="70" t="str">
        <f>IF(+NFL!$F190="Kansas City",+NFL!G190,IF(+NFL!$H190="Kansas City",+NFL!G190,0))</f>
        <v>NFCE</v>
      </c>
      <c r="H299" s="176" t="str">
        <f>IF(+NFL!$F190="Kansas City",+NFL!H190,IF(+NFL!$H190="Kansas City",+NFL!H190,0))</f>
        <v>Kansas City</v>
      </c>
      <c r="I299" s="70" t="str">
        <f>IF(+NFL!$F190="Kansas City",+NFL!I190,IF(+NFL!$H190="Kansas City",+NFL!I190,0))</f>
        <v>AFCW</v>
      </c>
      <c r="J299" s="496" t="str">
        <f>IF(+NFL!$F190="Kansas City",+NFL!J190,IF(+NFL!$H190="Kansas City",+NFL!J190,0))</f>
        <v>Kansas City</v>
      </c>
      <c r="K299" s="510" t="str">
        <f>IF(+NFL!$F190="Kansas City",+NFL!K190,IF(+NFL!$H190="Kansas City",+NFL!K190,0))</f>
        <v>Dallas</v>
      </c>
      <c r="L299" s="572">
        <f>IF(+NFL!$F190="Kansas City",+NFL!L190,IF(+NFL!$H190="Kansas City",+NFL!L190,0))</f>
        <v>2.5</v>
      </c>
      <c r="M299" s="573">
        <f>IF(+NFL!$F190="Kansas City",+NFL!M190,IF(+NFL!$H190="Kansas City",+NFL!M190,0))</f>
        <v>55.5</v>
      </c>
      <c r="N299" s="583" t="str">
        <f>IF(+NFL!$F190="Kansas City",+NFL!N190,IF(+NFL!$H190="Kansas City",+NFL!N190,0))</f>
        <v>Kansas City</v>
      </c>
      <c r="O299" s="584">
        <f>IF(+NFL!$F190="Kansas City",+NFL!O190,IF(+NFL!$H190="Kansas City",+NFL!O190,0))</f>
        <v>19</v>
      </c>
      <c r="P299" s="583" t="str">
        <f>IF(+NFL!$F190="Kansas City",+NFL!P190,IF(+NFL!$H190="Kansas City",+NFL!P190,0))</f>
        <v>Dallas</v>
      </c>
      <c r="Q299" s="585">
        <f>IF(+NFL!$F190="Kansas City",+NFL!Q190,IF(+NFL!$H190="Kansas City",+NFL!Q190,0))</f>
        <v>9</v>
      </c>
      <c r="R299" s="586" t="str">
        <f>IF(+NFL!$F190="Kansas City",+NFL!R190,IF(+NFL!$H190="Kansas City",+NFL!R190,0))</f>
        <v>Kansas City</v>
      </c>
      <c r="S299" s="585" t="str">
        <f>IF(+NFL!$F190="Kansas City",+NFL!S190,IF(+NFL!$H190="Kansas City",+NFL!S190,0))</f>
        <v>Dallas</v>
      </c>
      <c r="T299" s="587" t="str">
        <f>IF(+NFL!$F190="Kansas City",+NFL!T190,IF(+NFL!$H190="Kansas City",+NFL!T190,0))</f>
        <v>Dallas</v>
      </c>
      <c r="U299" s="585" t="str">
        <f>IF(+NFL!$F190="Kansas City",+NFL!U190,IF(+NFL!$H190="Kansas City",+NFL!U190,0))</f>
        <v>L</v>
      </c>
      <c r="V299" s="586">
        <f>IF(+NFL!$F197="Kansas City",+NFL!#REF!,IF(+NFL!$H197="Kansas City",+NFL!#REF!,0))</f>
        <v>0</v>
      </c>
      <c r="W299" s="585">
        <f>IF(+NFL!$F197="Kansas City",+NFL!#REF!,IF(+NFL!$H197="Kansas City",+NFL!#REF!,0))</f>
        <v>0</v>
      </c>
      <c r="X299" s="587">
        <f>IF(+NFL!$F197="Kansas City",+NFL!#REF!,IF(+NFL!$H197="Kansas City",+NFL!#REF!,0))</f>
        <v>0</v>
      </c>
      <c r="Y299" s="585">
        <f>IF(+NFL!$F197="Kansas City",+NFL!#REF!,IF(+NFL!$H197="Kansas City",+NFL!#REF!,0))</f>
        <v>0</v>
      </c>
      <c r="Z299" s="586">
        <f>IF(+NFL!$F197="Kansas City",+NFL!#REF!,IF(+NFL!$H197="Kansas City",+NFL!#REF!,0))</f>
        <v>0</v>
      </c>
      <c r="AA299" s="585">
        <f>IF(+NFL!$F197="Kansas City",+NFL!#REF!,IF(+NFL!$H197="Kansas City",+NFL!#REF!,0))</f>
        <v>0</v>
      </c>
      <c r="AB299" s="124">
        <f>IF(+NFL!$F197="Kansas City",+NFL!#REF!,IF(+NFL!$H197="Kansas City",+NFL!#REF!,0))</f>
        <v>0</v>
      </c>
      <c r="AC299" s="182">
        <f>IF(+NFL!$F197="Kansas City",+NFL!#REF!,IF(+NFL!$H197="Kansas City",+NFL!#REF!,0))</f>
        <v>0</v>
      </c>
      <c r="AD299" s="496">
        <f>IF(+NFL!$F197="Kansas City",+NFL!#REF!,IF(+NFL!$H197="Kansas City",+NFL!#REF!,0))</f>
        <v>0</v>
      </c>
      <c r="AE299" s="565">
        <f>IF(+NFL!$F197="Kansas City",+NFL!#REF!,IF(+NFL!$H197="Kansas City",+NFL!#REF!,0))</f>
        <v>0</v>
      </c>
      <c r="AF299" s="496">
        <f>IF(+NFL!$F197="Kansas City",+NFL!#REF!,IF(+NFL!$H197="Kansas City",+NFL!#REF!,0))</f>
        <v>0</v>
      </c>
      <c r="AG299" s="565">
        <f>IF(+NFL!$F197="Kansas City",+NFL!#REF!,IF(+NFL!$H197="Kansas City",+NFL!#REF!,0))</f>
        <v>0</v>
      </c>
      <c r="AH299" s="496">
        <f>IF(+NFL!$F197="Kansas City",+NFL!#REF!,IF(+NFL!$H197="Kansas City",+NFL!#REF!,0))</f>
        <v>0</v>
      </c>
      <c r="AI299" s="565">
        <f>IF(+NFL!$F197="Kansas City",+NFL!#REF!,IF(+NFL!$H197="Kansas City",+NFL!#REF!,0))</f>
        <v>0</v>
      </c>
      <c r="AJ299" s="496">
        <f>IF(+NFL!$F197="Kansas City",+NFL!#REF!,IF(+NFL!$H197="Kansas City",+NFL!#REF!,0))</f>
        <v>0</v>
      </c>
      <c r="AK299" s="565">
        <f>IF(+NFL!$F197="Kansas City",+NFL!#REF!,IF(+NFL!$H197="Kansas City",+NFL!#REF!,0))</f>
        <v>0</v>
      </c>
      <c r="AL299" s="100">
        <f>IF(+NFL!$F197="Kansas City",+NFL!#REF!,IF(+NFL!$H197="Kansas City",+NFL!#REF!,0))</f>
        <v>0</v>
      </c>
      <c r="AM299" s="82">
        <f>IF(+NFL!$F197="Kansas City",+NFL!#REF!,IF(+NFL!$H197="Kansas City",+NFL!#REF!,0))</f>
        <v>0</v>
      </c>
      <c r="AN299" s="81">
        <f>IF(+NFL!$F197="Kansas City",+NFL!#REF!,IF(+NFL!$H197="Kansas City",+NFL!#REF!,0))</f>
        <v>0</v>
      </c>
      <c r="AO299" s="83">
        <f>IF(+NFL!$F197="Kansas City",+NFL!#REF!,IF(+NFL!$H197="Kansas City",+NFL!#REF!,0))</f>
        <v>0</v>
      </c>
      <c r="AP299" s="480">
        <f>IF(+NFL!$F197="Kansas City",+NFL!#REF!,IF(+NFL!$H197="Kansas City",+NFL!#REF!,0))</f>
        <v>0</v>
      </c>
      <c r="AQ299" s="72">
        <f>IF(+NFL!$F197="Kansas City",+NFL!#REF!,IF(+NFL!$H197="Kansas City",+NFL!#REF!,0))</f>
        <v>0</v>
      </c>
      <c r="AR299" s="81">
        <f>IF(+NFL!$F197="Kansas City",+NFL!#REF!,IF(+NFL!$H197="Kansas City",+NFL!#REF!,0))</f>
        <v>0</v>
      </c>
      <c r="AS299" s="96">
        <f>IF(+NFL!$F197="Kansas City",+NFL!#REF!,IF(+NFL!$H197="Kansas City",+NFL!#REF!,0))</f>
        <v>0</v>
      </c>
      <c r="AT299" s="96">
        <f>IF(+NFL!$F197="Kansas City",+NFL!#REF!,IF(+NFL!$H197="Kansas City",+NFL!#REF!,0))</f>
        <v>0</v>
      </c>
      <c r="AU299" s="81">
        <f>IF(+NFL!$F197="Kansas City",+NFL!#REF!,IF(+NFL!$H197="Kansas City",+NFL!#REF!,0))</f>
        <v>0</v>
      </c>
      <c r="AV299" s="96">
        <f>IF(+NFL!$F197="Kansas City",+NFL!#REF!,IF(+NFL!$H197="Kansas City",+NFL!#REF!,0))</f>
        <v>0</v>
      </c>
      <c r="AW299" s="70">
        <f>IF(+NFL!$F197="Kansas City",+NFL!#REF!,IF(+NFL!$H197="Kansas City",+NFL!#REF!,0))</f>
        <v>0</v>
      </c>
      <c r="AX299" s="96">
        <f>IF(+NFL!$F197="Kansas City",+NFL!#REF!,IF(+NFL!$H197="Kansas City",+NFL!#REF!,0))</f>
        <v>0</v>
      </c>
      <c r="AY299" s="81">
        <f>IF(+NFL!$F197="Kansas City",+NFL!#REF!,IF(+NFL!$H197="Kansas City",+NFL!#REF!,0))</f>
        <v>0</v>
      </c>
      <c r="AZ299" s="96">
        <f>IF(+NFL!$F197="Kansas City",+NFL!#REF!,IF(+NFL!$H197="Kansas City",+NFL!#REF!,0))</f>
        <v>0</v>
      </c>
      <c r="BA299" s="70">
        <f>IF(+NFL!$F197="Kansas City",+NFL!#REF!,IF(+NFL!$H197="Kansas City",+NFL!#REF!,0))</f>
        <v>0</v>
      </c>
      <c r="BB299" s="70">
        <f>IF(+NFL!$F197="Kansas City",+NFL!#REF!,IF(+NFL!$H197="Kansas City",+NFL!#REF!,0))</f>
        <v>0</v>
      </c>
      <c r="BC299" s="592">
        <f>IF(+NFL!$F197="Kansas City",+NFL!#REF!,IF(+NFL!$H197="Kansas City",+NFL!#REF!,0))</f>
        <v>0</v>
      </c>
      <c r="BD299" s="81">
        <f>IF(+NFL!$F197="Kansas City",+NFL!#REF!,IF(+NFL!$H197="Kansas City",+NFL!#REF!,0))</f>
        <v>0</v>
      </c>
      <c r="BE299" s="96">
        <f>IF(+NFL!$F197="Kansas City",+NFL!#REF!,IF(+NFL!$H197="Kansas City",+NFL!#REF!,0))</f>
        <v>0</v>
      </c>
      <c r="BF299" s="70">
        <f>IF(+NFL!$F197="Kansas City",+NFL!#REF!,IF(+NFL!$H197="Kansas City",+NFL!#REF!,0))</f>
        <v>0</v>
      </c>
      <c r="BG299" s="81">
        <f>IF(+NFL!$F197="Kansas City",+NFL!#REF!,IF(+NFL!$H197="Kansas City",+NFL!#REF!,0))</f>
        <v>0</v>
      </c>
      <c r="BH299" s="96">
        <f>IF(+NFL!$F197="Kansas City",+NFL!#REF!,IF(+NFL!$H197="Kansas City",+NFL!#REF!,0))</f>
        <v>0</v>
      </c>
      <c r="BI299" s="70">
        <f>IF(+NFL!$F197="Kansas City",+NFL!#REF!,IF(+NFL!$H197="Kansas City",+NFL!#REF!,0))</f>
        <v>0</v>
      </c>
      <c r="BJ299" s="124">
        <f>IF(+NFL!$F197="Kansas City",+NFL!#REF!,IF(+NFL!$H197="Kansas City",+NFL!#REF!,0))</f>
        <v>0</v>
      </c>
      <c r="BK299" s="182">
        <f>IF(+NFL!$F197="Kansas City",+NFL!#REF!,IF(+NFL!$H197="Kansas City",+NFL!#REF!,0))</f>
        <v>0</v>
      </c>
    </row>
    <row r="300" spans="1:63" s="310" customFormat="1" x14ac:dyDescent="0.8">
      <c r="A300" s="70">
        <f>IF(+NFL!$F213="Kansas City",+NFL!A213,IF(+NFL!$H213="Kansas City",+NFL!A213,0))</f>
        <v>12</v>
      </c>
      <c r="B300" s="480">
        <f>IF(+NFL!$F213="Kansas City",+NFL!B213,IF(+NFL!$H213="Kansas City",+NFL!B213,0))</f>
        <v>0</v>
      </c>
      <c r="C300" s="72">
        <f>IF(+NFL!$F213="Kansas City",+NFL!C213,IF(+NFL!$H213="Kansas City",+NFL!C213,0))</f>
        <v>0</v>
      </c>
      <c r="D300" s="73">
        <f>IF(+NFL!$F213="Kansas City",+NFL!D213,IF(+NFL!$H213="Kansas City",+NFL!D213,0))</f>
        <v>0</v>
      </c>
      <c r="E300" s="70">
        <f>IF(+NFL!$F213="Kansas City",+NFL!E213,IF(+NFL!$H213="Kansas City",+NFL!E213,0))</f>
        <v>0</v>
      </c>
      <c r="F300" s="176" t="str">
        <f>IF(+NFL!$F213="Kansas City",+NFL!F213,IF(+NFL!$H213="Kansas City",+NFL!F213,0))</f>
        <v>Kansas City</v>
      </c>
      <c r="G300" s="70" t="str">
        <f>IF(+NFL!$F213="Kansas City",+NFL!G213,IF(+NFL!$H213="Kansas City",+NFL!G213,0))</f>
        <v>AFCW</v>
      </c>
      <c r="H300" s="176">
        <f>IF(+NFL!$F213="Kansas City",+NFL!H213,IF(+NFL!$H213="Kansas City",+NFL!H213,0))</f>
        <v>0</v>
      </c>
      <c r="I300" s="70">
        <f>IF(+NFL!$F213="Kansas City",+NFL!I213,IF(+NFL!$H213="Kansas City",+NFL!I213,0))</f>
        <v>0</v>
      </c>
      <c r="J300" s="496">
        <f>IF(+NFL!$F213="Kansas City",+NFL!J213,IF(+NFL!$H213="Kansas City",+NFL!J213,0))</f>
        <v>0</v>
      </c>
      <c r="K300" s="510">
        <f>IF(+NFL!$F213="Kansas City",+NFL!K213,IF(+NFL!$H213="Kansas City",+NFL!K213,0))</f>
        <v>0</v>
      </c>
      <c r="L300" s="572">
        <f>IF(+NFL!$F213="Kansas City",+NFL!L213,IF(+NFL!$H213="Kansas City",+NFL!L213,0))</f>
        <v>0</v>
      </c>
      <c r="M300" s="573">
        <f>IF(+NFL!$F213="Kansas City",+NFL!M213,IF(+NFL!$H213="Kansas City",+NFL!M213,0))</f>
        <v>0</v>
      </c>
      <c r="N300" s="583">
        <f>IF(+NFL!$F213="Kansas City",+NFL!N213,IF(+NFL!$H213="Kansas City",+NFL!N213,0))</f>
        <v>0</v>
      </c>
      <c r="O300" s="584">
        <f>IF(+NFL!$F213="Kansas City",+NFL!O213,IF(+NFL!$H213="Kansas City",+NFL!O213,0))</f>
        <v>0</v>
      </c>
      <c r="P300" s="583">
        <f>IF(+NFL!$F213="Kansas City",+NFL!P213,IF(+NFL!$H213="Kansas City",+NFL!P213,0))</f>
        <v>0</v>
      </c>
      <c r="Q300" s="585">
        <f>IF(+NFL!$F213="Kansas City",+NFL!Q213,IF(+NFL!$H213="Kansas City",+NFL!Q213,0))</f>
        <v>0</v>
      </c>
      <c r="R300" s="586">
        <f>IF(+NFL!$F213="Kansas City",+NFL!R213,IF(+NFL!$H213="Kansas City",+NFL!R213,0))</f>
        <v>0</v>
      </c>
      <c r="S300" s="585">
        <f>IF(+NFL!$F213="Kansas City",+NFL!S213,IF(+NFL!$H213="Kansas City",+NFL!S213,0))</f>
        <v>0</v>
      </c>
      <c r="T300" s="587">
        <f>IF(+NFL!$F213="Kansas City",+NFL!T213,IF(+NFL!$H213="Kansas City",+NFL!T213,0))</f>
        <v>0</v>
      </c>
      <c r="U300" s="585">
        <f>IF(+NFL!$F213="Kansas City",+NFL!U213,IF(+NFL!$H213="Kansas City",+NFL!U213,0))</f>
        <v>0</v>
      </c>
      <c r="V300" s="586">
        <f>IF(+NFL!$F227="Kansas City",+NFL!#REF!,IF(+NFL!$H227="Kansas City",+NFL!#REF!,0))</f>
        <v>0</v>
      </c>
      <c r="W300" s="585">
        <f>IF(+NFL!$F227="Kansas City",+NFL!#REF!,IF(+NFL!$H227="Kansas City",+NFL!#REF!,0))</f>
        <v>0</v>
      </c>
      <c r="X300" s="587">
        <f>IF(+NFL!$F227="Kansas City",+NFL!#REF!,IF(+NFL!$H227="Kansas City",+NFL!#REF!,0))</f>
        <v>0</v>
      </c>
      <c r="Y300" s="585">
        <f>IF(+NFL!$F227="Kansas City",+NFL!#REF!,IF(+NFL!$H227="Kansas City",+NFL!#REF!,0))</f>
        <v>0</v>
      </c>
      <c r="Z300" s="586">
        <f>IF(+NFL!$F227="Kansas City",+NFL!#REF!,IF(+NFL!$H227="Kansas City",+NFL!#REF!,0))</f>
        <v>0</v>
      </c>
      <c r="AA300" s="585">
        <f>IF(+NFL!$F227="Kansas City",+NFL!#REF!,IF(+NFL!$H227="Kansas City",+NFL!#REF!,0))</f>
        <v>0</v>
      </c>
      <c r="AB300" s="124">
        <f>IF(+NFL!$F227="Kansas City",+NFL!#REF!,IF(+NFL!$H227="Kansas City",+NFL!#REF!,0))</f>
        <v>0</v>
      </c>
      <c r="AC300" s="182">
        <f>IF(+NFL!$F227="Kansas City",+NFL!#REF!,IF(+NFL!$H227="Kansas City",+NFL!#REF!,0))</f>
        <v>0</v>
      </c>
      <c r="AD300" s="496">
        <f>IF(+NFL!$F227="Kansas City",+NFL!#REF!,IF(+NFL!$H227="Kansas City",+NFL!#REF!,0))</f>
        <v>0</v>
      </c>
      <c r="AE300" s="565">
        <f>IF(+NFL!$F227="Kansas City",+NFL!#REF!,IF(+NFL!$H227="Kansas City",+NFL!#REF!,0))</f>
        <v>0</v>
      </c>
      <c r="AF300" s="496">
        <f>IF(+NFL!$F227="Kansas City",+NFL!#REF!,IF(+NFL!$H227="Kansas City",+NFL!#REF!,0))</f>
        <v>0</v>
      </c>
      <c r="AG300" s="565">
        <f>IF(+NFL!$F227="Kansas City",+NFL!#REF!,IF(+NFL!$H227="Kansas City",+NFL!#REF!,0))</f>
        <v>0</v>
      </c>
      <c r="AH300" s="496">
        <f>IF(+NFL!$F227="Kansas City",+NFL!#REF!,IF(+NFL!$H227="Kansas City",+NFL!#REF!,0))</f>
        <v>0</v>
      </c>
      <c r="AI300" s="565">
        <f>IF(+NFL!$F227="Kansas City",+NFL!#REF!,IF(+NFL!$H227="Kansas City",+NFL!#REF!,0))</f>
        <v>0</v>
      </c>
      <c r="AJ300" s="496">
        <f>IF(+NFL!$F227="Kansas City",+NFL!#REF!,IF(+NFL!$H227="Kansas City",+NFL!#REF!,0))</f>
        <v>0</v>
      </c>
      <c r="AK300" s="565">
        <f>IF(+NFL!$F227="Kansas City",+NFL!#REF!,IF(+NFL!$H227="Kansas City",+NFL!#REF!,0))</f>
        <v>0</v>
      </c>
      <c r="AL300" s="100">
        <f>IF(+NFL!$F227="Kansas City",+NFL!#REF!,IF(+NFL!$H227="Kansas City",+NFL!#REF!,0))</f>
        <v>0</v>
      </c>
      <c r="AM300" s="82">
        <f>IF(+NFL!$F227="Kansas City",+NFL!#REF!,IF(+NFL!$H227="Kansas City",+NFL!#REF!,0))</f>
        <v>0</v>
      </c>
      <c r="AN300" s="81">
        <f>IF(+NFL!$F227="Kansas City",+NFL!#REF!,IF(+NFL!$H227="Kansas City",+NFL!#REF!,0))</f>
        <v>0</v>
      </c>
      <c r="AO300" s="83">
        <f>IF(+NFL!$F227="Kansas City",+NFL!#REF!,IF(+NFL!$H227="Kansas City",+NFL!#REF!,0))</f>
        <v>0</v>
      </c>
      <c r="AP300" s="480">
        <f>IF(+NFL!$F227="Kansas City",+NFL!#REF!,IF(+NFL!$H227="Kansas City",+NFL!#REF!,0))</f>
        <v>0</v>
      </c>
      <c r="AQ300" s="72">
        <f>IF(+NFL!$F227="Kansas City",+NFL!#REF!,IF(+NFL!$H227="Kansas City",+NFL!#REF!,0))</f>
        <v>0</v>
      </c>
      <c r="AR300" s="81">
        <f>IF(+NFL!$F227="Kansas City",+NFL!#REF!,IF(+NFL!$H227="Kansas City",+NFL!#REF!,0))</f>
        <v>0</v>
      </c>
      <c r="AS300" s="96">
        <f>IF(+NFL!$F227="Kansas City",+NFL!#REF!,IF(+NFL!$H227="Kansas City",+NFL!#REF!,0))</f>
        <v>0</v>
      </c>
      <c r="AT300" s="96">
        <f>IF(+NFL!$F227="Kansas City",+NFL!#REF!,IF(+NFL!$H227="Kansas City",+NFL!#REF!,0))</f>
        <v>0</v>
      </c>
      <c r="AU300" s="81">
        <f>IF(+NFL!$F227="Kansas City",+NFL!#REF!,IF(+NFL!$H227="Kansas City",+NFL!#REF!,0))</f>
        <v>0</v>
      </c>
      <c r="AV300" s="96">
        <f>IF(+NFL!$F227="Kansas City",+NFL!#REF!,IF(+NFL!$H227="Kansas City",+NFL!#REF!,0))</f>
        <v>0</v>
      </c>
      <c r="AW300" s="70">
        <f>IF(+NFL!$F227="Kansas City",+NFL!#REF!,IF(+NFL!$H227="Kansas City",+NFL!#REF!,0))</f>
        <v>0</v>
      </c>
      <c r="AX300" s="96">
        <f>IF(+NFL!$F227="Kansas City",+NFL!#REF!,IF(+NFL!$H227="Kansas City",+NFL!#REF!,0))</f>
        <v>0</v>
      </c>
      <c r="AY300" s="81">
        <f>IF(+NFL!$F227="Kansas City",+NFL!#REF!,IF(+NFL!$H227="Kansas City",+NFL!#REF!,0))</f>
        <v>0</v>
      </c>
      <c r="AZ300" s="96">
        <f>IF(+NFL!$F227="Kansas City",+NFL!#REF!,IF(+NFL!$H227="Kansas City",+NFL!#REF!,0))</f>
        <v>0</v>
      </c>
      <c r="BA300" s="70">
        <f>IF(+NFL!$F227="Kansas City",+NFL!#REF!,IF(+NFL!$H227="Kansas City",+NFL!#REF!,0))</f>
        <v>0</v>
      </c>
      <c r="BB300" s="70">
        <f>IF(+NFL!$F227="Kansas City",+NFL!#REF!,IF(+NFL!$H227="Kansas City",+NFL!#REF!,0))</f>
        <v>0</v>
      </c>
      <c r="BC300" s="592">
        <f>IF(+NFL!$F227="Kansas City",+NFL!#REF!,IF(+NFL!$H227="Kansas City",+NFL!#REF!,0))</f>
        <v>0</v>
      </c>
      <c r="BD300" s="81">
        <f>IF(+NFL!$F227="Kansas City",+NFL!#REF!,IF(+NFL!$H227="Kansas City",+NFL!#REF!,0))</f>
        <v>0</v>
      </c>
      <c r="BE300" s="96">
        <f>IF(+NFL!$F227="Kansas City",+NFL!#REF!,IF(+NFL!$H227="Kansas City",+NFL!#REF!,0))</f>
        <v>0</v>
      </c>
      <c r="BF300" s="70">
        <f>IF(+NFL!$F227="Kansas City",+NFL!#REF!,IF(+NFL!$H227="Kansas City",+NFL!#REF!,0))</f>
        <v>0</v>
      </c>
      <c r="BG300" s="81">
        <f>IF(+NFL!$F227="Kansas City",+NFL!#REF!,IF(+NFL!$H227="Kansas City",+NFL!#REF!,0))</f>
        <v>0</v>
      </c>
      <c r="BH300" s="96">
        <f>IF(+NFL!$F227="Kansas City",+NFL!#REF!,IF(+NFL!$H227="Kansas City",+NFL!#REF!,0))</f>
        <v>0</v>
      </c>
      <c r="BI300" s="70">
        <f>IF(+NFL!$F227="Kansas City",+NFL!#REF!,IF(+NFL!$H227="Kansas City",+NFL!#REF!,0))</f>
        <v>0</v>
      </c>
      <c r="BJ300" s="124">
        <f>IF(+NFL!$F227="Kansas City",+NFL!#REF!,IF(+NFL!$H227="Kansas City",+NFL!#REF!,0))</f>
        <v>0</v>
      </c>
      <c r="BK300" s="182">
        <f>IF(+NFL!$F227="Kansas City",+NFL!#REF!,IF(+NFL!$H227="Kansas City",+NFL!#REF!,0))</f>
        <v>0</v>
      </c>
    </row>
    <row r="301" spans="1:63" s="310" customFormat="1" x14ac:dyDescent="0.8">
      <c r="A301" s="70">
        <f>IF(+NFL!$F220="Kansas City",+NFL!A220,IF(+NFL!$H220="Kansas City",+NFL!A220,0))</f>
        <v>13</v>
      </c>
      <c r="B301" s="480" t="str">
        <f>IF(+NFL!$F220="Kansas City",+NFL!B220,IF(+NFL!$H220="Kansas City",+NFL!B220,0))</f>
        <v>Sun</v>
      </c>
      <c r="C301" s="72">
        <f>IF(+NFL!$F220="Kansas City",+NFL!C220,IF(+NFL!$H220="Kansas City",+NFL!C220,0))</f>
        <v>44535</v>
      </c>
      <c r="D301" s="73">
        <f>IF(+NFL!$F220="Kansas City",+NFL!D220,IF(+NFL!$H220="Kansas City",+NFL!D220,0))</f>
        <v>0.54166666666666663</v>
      </c>
      <c r="E301" s="70" t="str">
        <f>IF(+NFL!$F220="Kansas City",+NFL!E220,IF(+NFL!$H220="Kansas City",+NFL!E220,0))</f>
        <v>CBS</v>
      </c>
      <c r="F301" s="176" t="str">
        <f>IF(+NFL!$F220="Kansas City",+NFL!F220,IF(+NFL!$H220="Kansas City",+NFL!F220,0))</f>
        <v>Denver</v>
      </c>
      <c r="G301" s="70" t="str">
        <f>IF(+NFL!$F220="Kansas City",+NFL!G220,IF(+NFL!$H220="Kansas City",+NFL!G220,0))</f>
        <v>AFCW</v>
      </c>
      <c r="H301" s="176" t="str">
        <f>IF(+NFL!$F220="Kansas City",+NFL!H220,IF(+NFL!$H220="Kansas City",+NFL!H220,0))</f>
        <v>Kansas City</v>
      </c>
      <c r="I301" s="70" t="str">
        <f>IF(+NFL!$F220="Kansas City",+NFL!I220,IF(+NFL!$H220="Kansas City",+NFL!I220,0))</f>
        <v>AFCW</v>
      </c>
      <c r="J301" s="496" t="str">
        <f>IF(+NFL!$F220="Kansas City",+NFL!J220,IF(+NFL!$H220="Kansas City",+NFL!J220,0))</f>
        <v>Kansas City</v>
      </c>
      <c r="K301" s="510" t="str">
        <f>IF(+NFL!$F220="Kansas City",+NFL!K220,IF(+NFL!$H220="Kansas City",+NFL!K220,0))</f>
        <v>Denver</v>
      </c>
      <c r="L301" s="572">
        <f>IF(+NFL!$F220="Kansas City",+NFL!L220,IF(+NFL!$H220="Kansas City",+NFL!L220,0))</f>
        <v>9.5</v>
      </c>
      <c r="M301" s="573">
        <f>IF(+NFL!$F220="Kansas City",+NFL!M220,IF(+NFL!$H220="Kansas City",+NFL!M220,0))</f>
        <v>47.5</v>
      </c>
      <c r="N301" s="583" t="str">
        <f>IF(+NFL!$F220="Kansas City",+NFL!N220,IF(+NFL!$H220="Kansas City",+NFL!N220,0))</f>
        <v>Kansas City</v>
      </c>
      <c r="O301" s="584">
        <f>IF(+NFL!$F220="Kansas City",+NFL!O220,IF(+NFL!$H220="Kansas City",+NFL!O220,0))</f>
        <v>22</v>
      </c>
      <c r="P301" s="583" t="str">
        <f>IF(+NFL!$F220="Kansas City",+NFL!P220,IF(+NFL!$H220="Kansas City",+NFL!P220,0))</f>
        <v>Denver</v>
      </c>
      <c r="Q301" s="585">
        <f>IF(+NFL!$F220="Kansas City",+NFL!Q220,IF(+NFL!$H220="Kansas City",+NFL!Q220,0))</f>
        <v>9</v>
      </c>
      <c r="R301" s="586" t="str">
        <f>IF(+NFL!$F220="Kansas City",+NFL!R220,IF(+NFL!$H220="Kansas City",+NFL!R220,0))</f>
        <v>Kansas City</v>
      </c>
      <c r="S301" s="585" t="str">
        <f>IF(+NFL!$F220="Kansas City",+NFL!S220,IF(+NFL!$H220="Kansas City",+NFL!S220,0))</f>
        <v>Denver</v>
      </c>
      <c r="T301" s="587" t="str">
        <f>IF(+NFL!$F220="Kansas City",+NFL!T220,IF(+NFL!$H220="Kansas City",+NFL!T220,0))</f>
        <v>Kansas City</v>
      </c>
      <c r="U301" s="585" t="str">
        <f>IF(+NFL!$F220="Kansas City",+NFL!U220,IF(+NFL!$H220="Kansas City",+NFL!U220,0))</f>
        <v>W</v>
      </c>
      <c r="V301" s="586">
        <f>IF(+NFL!$F250="Kansas City",+NFL!#REF!,IF(+NFL!$H250="Kansas City",+NFL!#REF!,0))</f>
        <v>0</v>
      </c>
      <c r="W301" s="585">
        <f>IF(+NFL!$F250="Kansas City",+NFL!#REF!,IF(+NFL!$H250="Kansas City",+NFL!#REF!,0))</f>
        <v>0</v>
      </c>
      <c r="X301" s="587">
        <f>IF(+NFL!$F250="Kansas City",+NFL!#REF!,IF(+NFL!$H250="Kansas City",+NFL!#REF!,0))</f>
        <v>0</v>
      </c>
      <c r="Y301" s="585">
        <f>IF(+NFL!$F250="Kansas City",+NFL!#REF!,IF(+NFL!$H250="Kansas City",+NFL!#REF!,0))</f>
        <v>0</v>
      </c>
      <c r="Z301" s="586">
        <f>IF(+NFL!$F250="Kansas City",+NFL!#REF!,IF(+NFL!$H250="Kansas City",+NFL!#REF!,0))</f>
        <v>0</v>
      </c>
      <c r="AA301" s="585">
        <f>IF(+NFL!$F250="Kansas City",+NFL!#REF!,IF(+NFL!$H250="Kansas City",+NFL!#REF!,0))</f>
        <v>0</v>
      </c>
      <c r="AB301" s="124">
        <f>IF(+NFL!$F250="Kansas City",+NFL!#REF!,IF(+NFL!$H250="Kansas City",+NFL!#REF!,0))</f>
        <v>0</v>
      </c>
      <c r="AC301" s="182">
        <f>IF(+NFL!$F250="Kansas City",+NFL!#REF!,IF(+NFL!$H250="Kansas City",+NFL!#REF!,0))</f>
        <v>0</v>
      </c>
      <c r="AD301" s="496">
        <f>IF(+NFL!$F250="Kansas City",+NFL!#REF!,IF(+NFL!$H250="Kansas City",+NFL!#REF!,0))</f>
        <v>0</v>
      </c>
      <c r="AE301" s="565">
        <f>IF(+NFL!$F250="Kansas City",+NFL!#REF!,IF(+NFL!$H250="Kansas City",+NFL!#REF!,0))</f>
        <v>0</v>
      </c>
      <c r="AF301" s="496">
        <f>IF(+NFL!$F250="Kansas City",+NFL!#REF!,IF(+NFL!$H250="Kansas City",+NFL!#REF!,0))</f>
        <v>0</v>
      </c>
      <c r="AG301" s="565">
        <f>IF(+NFL!$F250="Kansas City",+NFL!#REF!,IF(+NFL!$H250="Kansas City",+NFL!#REF!,0))</f>
        <v>0</v>
      </c>
      <c r="AH301" s="496">
        <f>IF(+NFL!$F250="Kansas City",+NFL!#REF!,IF(+NFL!$H250="Kansas City",+NFL!#REF!,0))</f>
        <v>0</v>
      </c>
      <c r="AI301" s="565">
        <f>IF(+NFL!$F250="Kansas City",+NFL!#REF!,IF(+NFL!$H250="Kansas City",+NFL!#REF!,0))</f>
        <v>0</v>
      </c>
      <c r="AJ301" s="496">
        <f>IF(+NFL!$F250="Kansas City",+NFL!#REF!,IF(+NFL!$H250="Kansas City",+NFL!#REF!,0))</f>
        <v>0</v>
      </c>
      <c r="AK301" s="565">
        <f>IF(+NFL!$F250="Kansas City",+NFL!#REF!,IF(+NFL!$H250="Kansas City",+NFL!#REF!,0))</f>
        <v>0</v>
      </c>
      <c r="AL301" s="100">
        <f>IF(+NFL!$F250="Kansas City",+NFL!#REF!,IF(+NFL!$H250="Kansas City",+NFL!#REF!,0))</f>
        <v>0</v>
      </c>
      <c r="AM301" s="82">
        <f>IF(+NFL!$F250="Kansas City",+NFL!#REF!,IF(+NFL!$H250="Kansas City",+NFL!#REF!,0))</f>
        <v>0</v>
      </c>
      <c r="AN301" s="81">
        <f>IF(+NFL!$F250="Kansas City",+NFL!#REF!,IF(+NFL!$H250="Kansas City",+NFL!#REF!,0))</f>
        <v>0</v>
      </c>
      <c r="AO301" s="83">
        <f>IF(+NFL!$F250="Kansas City",+NFL!#REF!,IF(+NFL!$H250="Kansas City",+NFL!#REF!,0))</f>
        <v>0</v>
      </c>
      <c r="AP301" s="480">
        <f>IF(+NFL!$F250="Kansas City",+NFL!#REF!,IF(+NFL!$H250="Kansas City",+NFL!#REF!,0))</f>
        <v>0</v>
      </c>
      <c r="AQ301" s="72">
        <f>IF(+NFL!$F250="Kansas City",+NFL!#REF!,IF(+NFL!$H250="Kansas City",+NFL!#REF!,0))</f>
        <v>0</v>
      </c>
      <c r="AR301" s="81">
        <f>IF(+NFL!$F250="Kansas City",+NFL!#REF!,IF(+NFL!$H250="Kansas City",+NFL!#REF!,0))</f>
        <v>0</v>
      </c>
      <c r="AS301" s="96">
        <f>IF(+NFL!$F250="Kansas City",+NFL!#REF!,IF(+NFL!$H250="Kansas City",+NFL!#REF!,0))</f>
        <v>0</v>
      </c>
      <c r="AT301" s="96">
        <f>IF(+NFL!$F250="Kansas City",+NFL!#REF!,IF(+NFL!$H250="Kansas City",+NFL!#REF!,0))</f>
        <v>0</v>
      </c>
      <c r="AU301" s="81">
        <f>IF(+NFL!$F250="Kansas City",+NFL!#REF!,IF(+NFL!$H250="Kansas City",+NFL!#REF!,0))</f>
        <v>0</v>
      </c>
      <c r="AV301" s="96">
        <f>IF(+NFL!$F250="Kansas City",+NFL!#REF!,IF(+NFL!$H250="Kansas City",+NFL!#REF!,0))</f>
        <v>0</v>
      </c>
      <c r="AW301" s="70">
        <f>IF(+NFL!$F250="Kansas City",+NFL!#REF!,IF(+NFL!$H250="Kansas City",+NFL!#REF!,0))</f>
        <v>0</v>
      </c>
      <c r="AX301" s="96">
        <f>IF(+NFL!$F250="Kansas City",+NFL!#REF!,IF(+NFL!$H250="Kansas City",+NFL!#REF!,0))</f>
        <v>0</v>
      </c>
      <c r="AY301" s="81">
        <f>IF(+NFL!$F250="Kansas City",+NFL!#REF!,IF(+NFL!$H250="Kansas City",+NFL!#REF!,0))</f>
        <v>0</v>
      </c>
      <c r="AZ301" s="96">
        <f>IF(+NFL!$F250="Kansas City",+NFL!#REF!,IF(+NFL!$H250="Kansas City",+NFL!#REF!,0))</f>
        <v>0</v>
      </c>
      <c r="BA301" s="70">
        <f>IF(+NFL!$F250="Kansas City",+NFL!#REF!,IF(+NFL!$H250="Kansas City",+NFL!#REF!,0))</f>
        <v>0</v>
      </c>
      <c r="BB301" s="70">
        <f>IF(+NFL!$F250="Kansas City",+NFL!#REF!,IF(+NFL!$H250="Kansas City",+NFL!#REF!,0))</f>
        <v>0</v>
      </c>
      <c r="BC301" s="592">
        <f>IF(+NFL!$F250="Kansas City",+NFL!#REF!,IF(+NFL!$H250="Kansas City",+NFL!#REF!,0))</f>
        <v>0</v>
      </c>
      <c r="BD301" s="81">
        <f>IF(+NFL!$F250="Kansas City",+NFL!#REF!,IF(+NFL!$H250="Kansas City",+NFL!#REF!,0))</f>
        <v>0</v>
      </c>
      <c r="BE301" s="96">
        <f>IF(+NFL!$F250="Kansas City",+NFL!#REF!,IF(+NFL!$H250="Kansas City",+NFL!#REF!,0))</f>
        <v>0</v>
      </c>
      <c r="BF301" s="70">
        <f>IF(+NFL!$F250="Kansas City",+NFL!#REF!,IF(+NFL!$H250="Kansas City",+NFL!#REF!,0))</f>
        <v>0</v>
      </c>
      <c r="BG301" s="81">
        <f>IF(+NFL!$F250="Kansas City",+NFL!#REF!,IF(+NFL!$H250="Kansas City",+NFL!#REF!,0))</f>
        <v>0</v>
      </c>
      <c r="BH301" s="96">
        <f>IF(+NFL!$F250="Kansas City",+NFL!#REF!,IF(+NFL!$H250="Kansas City",+NFL!#REF!,0))</f>
        <v>0</v>
      </c>
      <c r="BI301" s="70">
        <f>IF(+NFL!$F250="Kansas City",+NFL!#REF!,IF(+NFL!$H250="Kansas City",+NFL!#REF!,0))</f>
        <v>0</v>
      </c>
      <c r="BJ301" s="124">
        <f>IF(+NFL!$F250="Kansas City",+NFL!#REF!,IF(+NFL!$H250="Kansas City",+NFL!#REF!,0))</f>
        <v>0</v>
      </c>
      <c r="BK301" s="182">
        <f>IF(+NFL!$F250="Kansas City",+NFL!#REF!,IF(+NFL!$H250="Kansas City",+NFL!#REF!,0))</f>
        <v>0</v>
      </c>
    </row>
    <row r="302" spans="1:63" s="310" customFormat="1" x14ac:dyDescent="0.8">
      <c r="A302" s="70">
        <f>IF(+NFL!$F238="Kansas City",+NFL!A238,IF(+NFL!$H238="Kansas City",+NFL!A238,0))</f>
        <v>14</v>
      </c>
      <c r="B302" s="480" t="str">
        <f>IF(+NFL!$F238="Kansas City",+NFL!B238,IF(+NFL!$H238="Kansas City",+NFL!B238,0))</f>
        <v>Sun</v>
      </c>
      <c r="C302" s="72">
        <f>IF(+NFL!$F238="Kansas City",+NFL!C238,IF(+NFL!$H238="Kansas City",+NFL!C238,0))</f>
        <v>44542</v>
      </c>
      <c r="D302" s="73">
        <f>IF(+NFL!$F238="Kansas City",+NFL!D238,IF(+NFL!$H238="Kansas City",+NFL!D238,0))</f>
        <v>0.54166666666666663</v>
      </c>
      <c r="E302" s="70" t="str">
        <f>IF(+NFL!$F238="Kansas City",+NFL!E238,IF(+NFL!$H238="Kansas City",+NFL!E238,0))</f>
        <v>CBS</v>
      </c>
      <c r="F302" s="176" t="str">
        <f>IF(+NFL!$F238="Kansas City",+NFL!F238,IF(+NFL!$H238="Kansas City",+NFL!F238,0))</f>
        <v>Las Vegas</v>
      </c>
      <c r="G302" s="70" t="str">
        <f>IF(+NFL!$F238="Kansas City",+NFL!G238,IF(+NFL!$H238="Kansas City",+NFL!G238,0))</f>
        <v>AFCW</v>
      </c>
      <c r="H302" s="176" t="str">
        <f>IF(+NFL!$F238="Kansas City",+NFL!H238,IF(+NFL!$H238="Kansas City",+NFL!H238,0))</f>
        <v>Kansas City</v>
      </c>
      <c r="I302" s="70" t="str">
        <f>IF(+NFL!$F238="Kansas City",+NFL!I238,IF(+NFL!$H238="Kansas City",+NFL!I238,0))</f>
        <v>AFCW</v>
      </c>
      <c r="J302" s="496" t="str">
        <f>IF(+NFL!$F238="Kansas City",+NFL!J238,IF(+NFL!$H238="Kansas City",+NFL!J238,0))</f>
        <v>Kansas City</v>
      </c>
      <c r="K302" s="510" t="str">
        <f>IF(+NFL!$F238="Kansas City",+NFL!K238,IF(+NFL!$H238="Kansas City",+NFL!K238,0))</f>
        <v>Las Vegas</v>
      </c>
      <c r="L302" s="572">
        <f>IF(+NFL!$F238="Kansas City",+NFL!L238,IF(+NFL!$H238="Kansas City",+NFL!L238,0))</f>
        <v>9.5</v>
      </c>
      <c r="M302" s="573">
        <f>IF(+NFL!$F238="Kansas City",+NFL!M238,IF(+NFL!$H238="Kansas City",+NFL!M238,0))</f>
        <v>48</v>
      </c>
      <c r="N302" s="583" t="str">
        <f>IF(+NFL!$F238="Kansas City",+NFL!N238,IF(+NFL!$H238="Kansas City",+NFL!N238,0))</f>
        <v>Kansas City</v>
      </c>
      <c r="O302" s="584">
        <f>IF(+NFL!$F238="Kansas City",+NFL!O238,IF(+NFL!$H238="Kansas City",+NFL!O238,0))</f>
        <v>48</v>
      </c>
      <c r="P302" s="583" t="str">
        <f>IF(+NFL!$F238="Kansas City",+NFL!P238,IF(+NFL!$H238="Kansas City",+NFL!P238,0))</f>
        <v>Las Vegas</v>
      </c>
      <c r="Q302" s="585">
        <f>IF(+NFL!$F238="Kansas City",+NFL!Q238,IF(+NFL!$H238="Kansas City",+NFL!Q238,0))</f>
        <v>9</v>
      </c>
      <c r="R302" s="586" t="str">
        <f>IF(+NFL!$F238="Kansas City",+NFL!R238,IF(+NFL!$H238="Kansas City",+NFL!R238,0))</f>
        <v>Kansas City</v>
      </c>
      <c r="S302" s="585" t="str">
        <f>IF(+NFL!$F238="Kansas City",+NFL!S238,IF(+NFL!$H238="Kansas City",+NFL!S238,0))</f>
        <v>Las Vegas</v>
      </c>
      <c r="T302" s="587" t="str">
        <f>IF(+NFL!$F238="Kansas City",+NFL!T238,IF(+NFL!$H238="Kansas City",+NFL!T238,0))</f>
        <v>Las Vegas</v>
      </c>
      <c r="U302" s="585" t="str">
        <f>IF(+NFL!$F238="Kansas City",+NFL!U238,IF(+NFL!$H238="Kansas City",+NFL!U238,0))</f>
        <v>L</v>
      </c>
      <c r="V302" s="586">
        <f>IF(+NFL!$F261="Kansas City",+NFL!#REF!,IF(+NFL!$H261="Kansas City",+NFL!#REF!,0))</f>
        <v>0</v>
      </c>
      <c r="W302" s="585">
        <f>IF(+NFL!$F261="Kansas City",+NFL!#REF!,IF(+NFL!$H261="Kansas City",+NFL!#REF!,0))</f>
        <v>0</v>
      </c>
      <c r="X302" s="587">
        <f>IF(+NFL!$F261="Kansas City",+NFL!#REF!,IF(+NFL!$H261="Kansas City",+NFL!#REF!,0))</f>
        <v>0</v>
      </c>
      <c r="Y302" s="585">
        <f>IF(+NFL!$F261="Kansas City",+NFL!#REF!,IF(+NFL!$H261="Kansas City",+NFL!#REF!,0))</f>
        <v>0</v>
      </c>
      <c r="Z302" s="586">
        <f>IF(+NFL!$F261="Kansas City",+NFL!#REF!,IF(+NFL!$H261="Kansas City",+NFL!#REF!,0))</f>
        <v>0</v>
      </c>
      <c r="AA302" s="585">
        <f>IF(+NFL!$F261="Kansas City",+NFL!#REF!,IF(+NFL!$H261="Kansas City",+NFL!#REF!,0))</f>
        <v>0</v>
      </c>
      <c r="AB302" s="124">
        <f>IF(+NFL!$F261="Kansas City",+NFL!#REF!,IF(+NFL!$H261="Kansas City",+NFL!#REF!,0))</f>
        <v>0</v>
      </c>
      <c r="AC302" s="182">
        <f>IF(+NFL!$F261="Kansas City",+NFL!#REF!,IF(+NFL!$H261="Kansas City",+NFL!#REF!,0))</f>
        <v>0</v>
      </c>
      <c r="AD302" s="496">
        <f>IF(+NFL!$F261="Kansas City",+NFL!#REF!,IF(+NFL!$H261="Kansas City",+NFL!#REF!,0))</f>
        <v>0</v>
      </c>
      <c r="AE302" s="565">
        <f>IF(+NFL!$F261="Kansas City",+NFL!#REF!,IF(+NFL!$H261="Kansas City",+NFL!#REF!,0))</f>
        <v>0</v>
      </c>
      <c r="AF302" s="496">
        <f>IF(+NFL!$F261="Kansas City",+NFL!#REF!,IF(+NFL!$H261="Kansas City",+NFL!#REF!,0))</f>
        <v>0</v>
      </c>
      <c r="AG302" s="565">
        <f>IF(+NFL!$F261="Kansas City",+NFL!#REF!,IF(+NFL!$H261="Kansas City",+NFL!#REF!,0))</f>
        <v>0</v>
      </c>
      <c r="AH302" s="496">
        <f>IF(+NFL!$F261="Kansas City",+NFL!#REF!,IF(+NFL!$H261="Kansas City",+NFL!#REF!,0))</f>
        <v>0</v>
      </c>
      <c r="AI302" s="565">
        <f>IF(+NFL!$F261="Kansas City",+NFL!#REF!,IF(+NFL!$H261="Kansas City",+NFL!#REF!,0))</f>
        <v>0</v>
      </c>
      <c r="AJ302" s="496">
        <f>IF(+NFL!$F261="Kansas City",+NFL!#REF!,IF(+NFL!$H261="Kansas City",+NFL!#REF!,0))</f>
        <v>0</v>
      </c>
      <c r="AK302" s="565">
        <f>IF(+NFL!$F261="Kansas City",+NFL!#REF!,IF(+NFL!$H261="Kansas City",+NFL!#REF!,0))</f>
        <v>0</v>
      </c>
      <c r="AL302" s="100">
        <f>IF(+NFL!$F261="Kansas City",+NFL!#REF!,IF(+NFL!$H261="Kansas City",+NFL!#REF!,0))</f>
        <v>0</v>
      </c>
      <c r="AM302" s="82">
        <f>IF(+NFL!$F261="Kansas City",+NFL!#REF!,IF(+NFL!$H261="Kansas City",+NFL!#REF!,0))</f>
        <v>0</v>
      </c>
      <c r="AN302" s="81">
        <f>IF(+NFL!$F261="Kansas City",+NFL!#REF!,IF(+NFL!$H261="Kansas City",+NFL!#REF!,0))</f>
        <v>0</v>
      </c>
      <c r="AO302" s="83">
        <f>IF(+NFL!$F261="Kansas City",+NFL!#REF!,IF(+NFL!$H261="Kansas City",+NFL!#REF!,0))</f>
        <v>0</v>
      </c>
      <c r="AP302" s="480">
        <f>IF(+NFL!$F261="Kansas City",+NFL!#REF!,IF(+NFL!$H261="Kansas City",+NFL!#REF!,0))</f>
        <v>0</v>
      </c>
      <c r="AQ302" s="72">
        <f>IF(+NFL!$F261="Kansas City",+NFL!#REF!,IF(+NFL!$H261="Kansas City",+NFL!#REF!,0))</f>
        <v>0</v>
      </c>
      <c r="AR302" s="81">
        <f>IF(+NFL!$F261="Kansas City",+NFL!#REF!,IF(+NFL!$H261="Kansas City",+NFL!#REF!,0))</f>
        <v>0</v>
      </c>
      <c r="AS302" s="96">
        <f>IF(+NFL!$F261="Kansas City",+NFL!#REF!,IF(+NFL!$H261="Kansas City",+NFL!#REF!,0))</f>
        <v>0</v>
      </c>
      <c r="AT302" s="96">
        <f>IF(+NFL!$F261="Kansas City",+NFL!#REF!,IF(+NFL!$H261="Kansas City",+NFL!#REF!,0))</f>
        <v>0</v>
      </c>
      <c r="AU302" s="81">
        <f>IF(+NFL!$F261="Kansas City",+NFL!#REF!,IF(+NFL!$H261="Kansas City",+NFL!#REF!,0))</f>
        <v>0</v>
      </c>
      <c r="AV302" s="96">
        <f>IF(+NFL!$F261="Kansas City",+NFL!#REF!,IF(+NFL!$H261="Kansas City",+NFL!#REF!,0))</f>
        <v>0</v>
      </c>
      <c r="AW302" s="70">
        <f>IF(+NFL!$F261="Kansas City",+NFL!#REF!,IF(+NFL!$H261="Kansas City",+NFL!#REF!,0))</f>
        <v>0</v>
      </c>
      <c r="AX302" s="96">
        <f>IF(+NFL!$F261="Kansas City",+NFL!#REF!,IF(+NFL!$H261="Kansas City",+NFL!#REF!,0))</f>
        <v>0</v>
      </c>
      <c r="AY302" s="81">
        <f>IF(+NFL!$F261="Kansas City",+NFL!#REF!,IF(+NFL!$H261="Kansas City",+NFL!#REF!,0))</f>
        <v>0</v>
      </c>
      <c r="AZ302" s="96">
        <f>IF(+NFL!$F261="Kansas City",+NFL!#REF!,IF(+NFL!$H261="Kansas City",+NFL!#REF!,0))</f>
        <v>0</v>
      </c>
      <c r="BA302" s="70">
        <f>IF(+NFL!$F261="Kansas City",+NFL!#REF!,IF(+NFL!$H261="Kansas City",+NFL!#REF!,0))</f>
        <v>0</v>
      </c>
      <c r="BB302" s="70">
        <f>IF(+NFL!$F261="Kansas City",+NFL!#REF!,IF(+NFL!$H261="Kansas City",+NFL!#REF!,0))</f>
        <v>0</v>
      </c>
      <c r="BC302" s="592">
        <f>IF(+NFL!$F261="Kansas City",+NFL!#REF!,IF(+NFL!$H261="Kansas City",+NFL!#REF!,0))</f>
        <v>0</v>
      </c>
      <c r="BD302" s="81">
        <f>IF(+NFL!$F261="Kansas City",+NFL!#REF!,IF(+NFL!$H261="Kansas City",+NFL!#REF!,0))</f>
        <v>0</v>
      </c>
      <c r="BE302" s="96">
        <f>IF(+NFL!$F261="Kansas City",+NFL!#REF!,IF(+NFL!$H261="Kansas City",+NFL!#REF!,0))</f>
        <v>0</v>
      </c>
      <c r="BF302" s="70">
        <f>IF(+NFL!$F261="Kansas City",+NFL!#REF!,IF(+NFL!$H261="Kansas City",+NFL!#REF!,0))</f>
        <v>0</v>
      </c>
      <c r="BG302" s="81">
        <f>IF(+NFL!$F261="Kansas City",+NFL!#REF!,IF(+NFL!$H261="Kansas City",+NFL!#REF!,0))</f>
        <v>0</v>
      </c>
      <c r="BH302" s="96">
        <f>IF(+NFL!$F261="Kansas City",+NFL!#REF!,IF(+NFL!$H261="Kansas City",+NFL!#REF!,0))</f>
        <v>0</v>
      </c>
      <c r="BI302" s="70">
        <f>IF(+NFL!$F261="Kansas City",+NFL!#REF!,IF(+NFL!$H261="Kansas City",+NFL!#REF!,0))</f>
        <v>0</v>
      </c>
      <c r="BJ302" s="124">
        <f>IF(+NFL!$F261="Kansas City",+NFL!#REF!,IF(+NFL!$H261="Kansas City",+NFL!#REF!,0))</f>
        <v>0</v>
      </c>
      <c r="BK302" s="182">
        <f>IF(+NFL!$F261="Kansas City",+NFL!#REF!,IF(+NFL!$H261="Kansas City",+NFL!#REF!,0))</f>
        <v>0</v>
      </c>
    </row>
    <row r="303" spans="1:63" s="310" customFormat="1" x14ac:dyDescent="0.8">
      <c r="A303" s="70">
        <f>IF(+NFL!$F253="Kansas City",+NFL!A253,IF(+NFL!$H253="Kansas City",+NFL!A253,0))</f>
        <v>15</v>
      </c>
      <c r="B303" s="480" t="str">
        <f>IF(+NFL!$F253="Kansas City",+NFL!B253,IF(+NFL!$H253="Kansas City",+NFL!B253,0))</f>
        <v>Thurs</v>
      </c>
      <c r="C303" s="72">
        <f>IF(+NFL!$F253="Kansas City",+NFL!C253,IF(+NFL!$H253="Kansas City",+NFL!C253,0))</f>
        <v>44546</v>
      </c>
      <c r="D303" s="73">
        <f>IF(+NFL!$F253="Kansas City",+NFL!D253,IF(+NFL!$H253="Kansas City",+NFL!D253,0))</f>
        <v>0.84375</v>
      </c>
      <c r="E303" s="70" t="str">
        <f>IF(+NFL!$F253="Kansas City",+NFL!E253,IF(+NFL!$H253="Kansas City",+NFL!E253,0))</f>
        <v>Fox</v>
      </c>
      <c r="F303" s="176" t="str">
        <f>IF(+NFL!$F253="Kansas City",+NFL!F253,IF(+NFL!$H253="Kansas City",+NFL!F253,0))</f>
        <v>Kansas City</v>
      </c>
      <c r="G303" s="70" t="str">
        <f>IF(+NFL!$F253="Kansas City",+NFL!G253,IF(+NFL!$H253="Kansas City",+NFL!G253,0))</f>
        <v>AFCW</v>
      </c>
      <c r="H303" s="176" t="str">
        <f>IF(+NFL!$F253="Kansas City",+NFL!H253,IF(+NFL!$H253="Kansas City",+NFL!H253,0))</f>
        <v>LA Chargers</v>
      </c>
      <c r="I303" s="70" t="str">
        <f>IF(+NFL!$F253="Kansas City",+NFL!I253,IF(+NFL!$H253="Kansas City",+NFL!I253,0))</f>
        <v>AFCW</v>
      </c>
      <c r="J303" s="496" t="str">
        <f>IF(+NFL!$F253="Kansas City",+NFL!J253,IF(+NFL!$H253="Kansas City",+NFL!J253,0))</f>
        <v>Kansas City</v>
      </c>
      <c r="K303" s="510" t="str">
        <f>IF(+NFL!$F253="Kansas City",+NFL!K253,IF(+NFL!$H253="Kansas City",+NFL!K253,0))</f>
        <v>LA Chargers</v>
      </c>
      <c r="L303" s="572">
        <f>IF(+NFL!$F253="Kansas City",+NFL!L253,IF(+NFL!$H253="Kansas City",+NFL!L253,0))</f>
        <v>3.5</v>
      </c>
      <c r="M303" s="573">
        <f>IF(+NFL!$F253="Kansas City",+NFL!M253,IF(+NFL!$H253="Kansas City",+NFL!M253,0))</f>
        <v>52.5</v>
      </c>
      <c r="N303" s="583" t="str">
        <f>IF(+NFL!$F253="Kansas City",+NFL!N253,IF(+NFL!$H253="Kansas City",+NFL!N253,0))</f>
        <v>Kansas City</v>
      </c>
      <c r="O303" s="584">
        <f>IF(+NFL!$F253="Kansas City",+NFL!O253,IF(+NFL!$H253="Kansas City",+NFL!O253,0))</f>
        <v>34</v>
      </c>
      <c r="P303" s="583" t="str">
        <f>IF(+NFL!$F253="Kansas City",+NFL!P253,IF(+NFL!$H253="Kansas City",+NFL!P253,0))</f>
        <v>LA Chargers</v>
      </c>
      <c r="Q303" s="585">
        <f>IF(+NFL!$F253="Kansas City",+NFL!Q253,IF(+NFL!$H253="Kansas City",+NFL!Q253,0))</f>
        <v>28</v>
      </c>
      <c r="R303" s="586" t="str">
        <f>IF(+NFL!$F253="Kansas City",+NFL!R253,IF(+NFL!$H253="Kansas City",+NFL!R253,0))</f>
        <v>Kansas City</v>
      </c>
      <c r="S303" s="585" t="str">
        <f>IF(+NFL!$F253="Kansas City",+NFL!S253,IF(+NFL!$H253="Kansas City",+NFL!S253,0))</f>
        <v>LA Chargers</v>
      </c>
      <c r="T303" s="587" t="str">
        <f>IF(+NFL!$F253="Kansas City",+NFL!T253,IF(+NFL!$H253="Kansas City",+NFL!T253,0))</f>
        <v>Kansas City</v>
      </c>
      <c r="U303" s="585" t="str">
        <f>IF(+NFL!$F253="Kansas City",+NFL!U253,IF(+NFL!$H253="Kansas City",+NFL!U253,0))</f>
        <v>W</v>
      </c>
      <c r="V303" s="586">
        <f>IF(+NFL!$F285="Kansas City",+NFL!#REF!,IF(+NFL!$H285="Kansas City",+NFL!#REF!,0))</f>
        <v>0</v>
      </c>
      <c r="W303" s="585">
        <f>IF(+NFL!$F285="Kansas City",+NFL!#REF!,IF(+NFL!$H285="Kansas City",+NFL!#REF!,0))</f>
        <v>0</v>
      </c>
      <c r="X303" s="587">
        <f>IF(+NFL!$F285="Kansas City",+NFL!#REF!,IF(+NFL!$H285="Kansas City",+NFL!#REF!,0))</f>
        <v>0</v>
      </c>
      <c r="Y303" s="585">
        <f>IF(+NFL!$F285="Kansas City",+NFL!#REF!,IF(+NFL!$H285="Kansas City",+NFL!#REF!,0))</f>
        <v>0</v>
      </c>
      <c r="Z303" s="586">
        <f>IF(+NFL!$F285="Kansas City",+NFL!#REF!,IF(+NFL!$H285="Kansas City",+NFL!#REF!,0))</f>
        <v>0</v>
      </c>
      <c r="AA303" s="585">
        <f>IF(+NFL!$F285="Kansas City",+NFL!#REF!,IF(+NFL!$H285="Kansas City",+NFL!#REF!,0))</f>
        <v>0</v>
      </c>
      <c r="AB303" s="124">
        <f>IF(+NFL!$F285="Kansas City",+NFL!#REF!,IF(+NFL!$H285="Kansas City",+NFL!#REF!,0))</f>
        <v>0</v>
      </c>
      <c r="AC303" s="182">
        <f>IF(+NFL!$F285="Kansas City",+NFL!#REF!,IF(+NFL!$H285="Kansas City",+NFL!#REF!,0))</f>
        <v>0</v>
      </c>
      <c r="AD303" s="496">
        <f>IF(+NFL!$F285="Kansas City",+NFL!#REF!,IF(+NFL!$H285="Kansas City",+NFL!#REF!,0))</f>
        <v>0</v>
      </c>
      <c r="AE303" s="565">
        <f>IF(+NFL!$F285="Kansas City",+NFL!#REF!,IF(+NFL!$H285="Kansas City",+NFL!#REF!,0))</f>
        <v>0</v>
      </c>
      <c r="AF303" s="496">
        <f>IF(+NFL!$F285="Kansas City",+NFL!#REF!,IF(+NFL!$H285="Kansas City",+NFL!#REF!,0))</f>
        <v>0</v>
      </c>
      <c r="AG303" s="565">
        <f>IF(+NFL!$F285="Kansas City",+NFL!#REF!,IF(+NFL!$H285="Kansas City",+NFL!#REF!,0))</f>
        <v>0</v>
      </c>
      <c r="AH303" s="496">
        <f>IF(+NFL!$F285="Kansas City",+NFL!#REF!,IF(+NFL!$H285="Kansas City",+NFL!#REF!,0))</f>
        <v>0</v>
      </c>
      <c r="AI303" s="565">
        <f>IF(+NFL!$F285="Kansas City",+NFL!#REF!,IF(+NFL!$H285="Kansas City",+NFL!#REF!,0))</f>
        <v>0</v>
      </c>
      <c r="AJ303" s="496">
        <f>IF(+NFL!$F285="Kansas City",+NFL!#REF!,IF(+NFL!$H285="Kansas City",+NFL!#REF!,0))</f>
        <v>0</v>
      </c>
      <c r="AK303" s="565">
        <f>IF(+NFL!$F285="Kansas City",+NFL!#REF!,IF(+NFL!$H285="Kansas City",+NFL!#REF!,0))</f>
        <v>0</v>
      </c>
      <c r="AL303" s="100">
        <f>IF(+NFL!$F285="Kansas City",+NFL!#REF!,IF(+NFL!$H285="Kansas City",+NFL!#REF!,0))</f>
        <v>0</v>
      </c>
      <c r="AM303" s="82">
        <f>IF(+NFL!$F285="Kansas City",+NFL!#REF!,IF(+NFL!$H285="Kansas City",+NFL!#REF!,0))</f>
        <v>0</v>
      </c>
      <c r="AN303" s="81">
        <f>IF(+NFL!$F285="Kansas City",+NFL!#REF!,IF(+NFL!$H285="Kansas City",+NFL!#REF!,0))</f>
        <v>0</v>
      </c>
      <c r="AO303" s="83">
        <f>IF(+NFL!$F285="Kansas City",+NFL!#REF!,IF(+NFL!$H285="Kansas City",+NFL!#REF!,0))</f>
        <v>0</v>
      </c>
      <c r="AP303" s="480">
        <f>IF(+NFL!$F285="Kansas City",+NFL!#REF!,IF(+NFL!$H285="Kansas City",+NFL!#REF!,0))</f>
        <v>0</v>
      </c>
      <c r="AQ303" s="72">
        <f>IF(+NFL!$F285="Kansas City",+NFL!#REF!,IF(+NFL!$H285="Kansas City",+NFL!#REF!,0))</f>
        <v>0</v>
      </c>
      <c r="AR303" s="81">
        <f>IF(+NFL!$F285="Kansas City",+NFL!#REF!,IF(+NFL!$H285="Kansas City",+NFL!#REF!,0))</f>
        <v>0</v>
      </c>
      <c r="AS303" s="96">
        <f>IF(+NFL!$F285="Kansas City",+NFL!#REF!,IF(+NFL!$H285="Kansas City",+NFL!#REF!,0))</f>
        <v>0</v>
      </c>
      <c r="AT303" s="96">
        <f>IF(+NFL!$F285="Kansas City",+NFL!#REF!,IF(+NFL!$H285="Kansas City",+NFL!#REF!,0))</f>
        <v>0</v>
      </c>
      <c r="AU303" s="81">
        <f>IF(+NFL!$F285="Kansas City",+NFL!#REF!,IF(+NFL!$H285="Kansas City",+NFL!#REF!,0))</f>
        <v>0</v>
      </c>
      <c r="AV303" s="96">
        <f>IF(+NFL!$F285="Kansas City",+NFL!#REF!,IF(+NFL!$H285="Kansas City",+NFL!#REF!,0))</f>
        <v>0</v>
      </c>
      <c r="AW303" s="70">
        <f>IF(+NFL!$F285="Kansas City",+NFL!#REF!,IF(+NFL!$H285="Kansas City",+NFL!#REF!,0))</f>
        <v>0</v>
      </c>
      <c r="AX303" s="96">
        <f>IF(+NFL!$F285="Kansas City",+NFL!#REF!,IF(+NFL!$H285="Kansas City",+NFL!#REF!,0))</f>
        <v>0</v>
      </c>
      <c r="AY303" s="81">
        <f>IF(+NFL!$F285="Kansas City",+NFL!#REF!,IF(+NFL!$H285="Kansas City",+NFL!#REF!,0))</f>
        <v>0</v>
      </c>
      <c r="AZ303" s="96">
        <f>IF(+NFL!$F285="Kansas City",+NFL!#REF!,IF(+NFL!$H285="Kansas City",+NFL!#REF!,0))</f>
        <v>0</v>
      </c>
      <c r="BA303" s="70">
        <f>IF(+NFL!$F285="Kansas City",+NFL!#REF!,IF(+NFL!$H285="Kansas City",+NFL!#REF!,0))</f>
        <v>0</v>
      </c>
      <c r="BB303" s="70">
        <f>IF(+NFL!$F285="Kansas City",+NFL!#REF!,IF(+NFL!$H285="Kansas City",+NFL!#REF!,0))</f>
        <v>0</v>
      </c>
      <c r="BC303" s="592">
        <f>IF(+NFL!$F285="Kansas City",+NFL!#REF!,IF(+NFL!$H285="Kansas City",+NFL!#REF!,0))</f>
        <v>0</v>
      </c>
      <c r="BD303" s="81">
        <f>IF(+NFL!$F285="Kansas City",+NFL!#REF!,IF(+NFL!$H285="Kansas City",+NFL!#REF!,0))</f>
        <v>0</v>
      </c>
      <c r="BE303" s="96">
        <f>IF(+NFL!$F285="Kansas City",+NFL!#REF!,IF(+NFL!$H285="Kansas City",+NFL!#REF!,0))</f>
        <v>0</v>
      </c>
      <c r="BF303" s="70">
        <f>IF(+NFL!$F285="Kansas City",+NFL!#REF!,IF(+NFL!$H285="Kansas City",+NFL!#REF!,0))</f>
        <v>0</v>
      </c>
      <c r="BG303" s="81">
        <f>IF(+NFL!$F285="Kansas City",+NFL!#REF!,IF(+NFL!$H285="Kansas City",+NFL!#REF!,0))</f>
        <v>0</v>
      </c>
      <c r="BH303" s="96">
        <f>IF(+NFL!$F285="Kansas City",+NFL!#REF!,IF(+NFL!$H285="Kansas City",+NFL!#REF!,0))</f>
        <v>0</v>
      </c>
      <c r="BI303" s="70">
        <f>IF(+NFL!$F285="Kansas City",+NFL!#REF!,IF(+NFL!$H285="Kansas City",+NFL!#REF!,0))</f>
        <v>0</v>
      </c>
      <c r="BJ303" s="124">
        <f>IF(+NFL!$F285="Kansas City",+NFL!#REF!,IF(+NFL!$H285="Kansas City",+NFL!#REF!,0))</f>
        <v>0</v>
      </c>
      <c r="BK303" s="182">
        <f>IF(+NFL!$F285="Kansas City",+NFL!#REF!,IF(+NFL!$H285="Kansas City",+NFL!#REF!,0))</f>
        <v>0</v>
      </c>
    </row>
    <row r="304" spans="1:63" s="310" customFormat="1" x14ac:dyDescent="0.8">
      <c r="A304" s="70">
        <f>IF(+NFL!$F281="Kansas City",+NFL!A281,IF(+NFL!$H281="Kansas City",+NFL!A281,0))</f>
        <v>16</v>
      </c>
      <c r="B304" s="480" t="str">
        <f>IF(+NFL!$F281="Kansas City",+NFL!B281,IF(+NFL!$H281="Kansas City",+NFL!B281,0))</f>
        <v>Sun</v>
      </c>
      <c r="C304" s="72">
        <f>IF(+NFL!$F281="Kansas City",+NFL!C281,IF(+NFL!$H281="Kansas City",+NFL!C281,0))</f>
        <v>44556</v>
      </c>
      <c r="D304" s="73">
        <f>IF(+NFL!$F281="Kansas City",+NFL!D281,IF(+NFL!$H281="Kansas City",+NFL!D281,0))</f>
        <v>0.67708333333333337</v>
      </c>
      <c r="E304" s="70" t="str">
        <f>IF(+NFL!$F281="Kansas City",+NFL!E281,IF(+NFL!$H281="Kansas City",+NFL!E281,0))</f>
        <v>CBS</v>
      </c>
      <c r="F304" s="176" t="str">
        <f>IF(+NFL!$F281="Kansas City",+NFL!F281,IF(+NFL!$H281="Kansas City",+NFL!F281,0))</f>
        <v>Pittsburgh</v>
      </c>
      <c r="G304" s="70" t="str">
        <f>IF(+NFL!$F281="Kansas City",+NFL!G281,IF(+NFL!$H281="Kansas City",+NFL!G281,0))</f>
        <v>AFCN</v>
      </c>
      <c r="H304" s="176" t="str">
        <f>IF(+NFL!$F281="Kansas City",+NFL!H281,IF(+NFL!$H281="Kansas City",+NFL!H281,0))</f>
        <v>Kansas City</v>
      </c>
      <c r="I304" s="70" t="str">
        <f>IF(+NFL!$F281="Kansas City",+NFL!I281,IF(+NFL!$H281="Kansas City",+NFL!I281,0))</f>
        <v>AFCW</v>
      </c>
      <c r="J304" s="496" t="str">
        <f>IF(+NFL!$F281="Kansas City",+NFL!J281,IF(+NFL!$H281="Kansas City",+NFL!J281,0))</f>
        <v>Kansas City</v>
      </c>
      <c r="K304" s="510" t="str">
        <f>IF(+NFL!$F281="Kansas City",+NFL!K281,IF(+NFL!$H281="Kansas City",+NFL!K281,0))</f>
        <v>Pittsburgh</v>
      </c>
      <c r="L304" s="572">
        <f>IF(+NFL!$F281="Kansas City",+NFL!L281,IF(+NFL!$H281="Kansas City",+NFL!L281,0))</f>
        <v>7.5</v>
      </c>
      <c r="M304" s="573">
        <f>IF(+NFL!$F281="Kansas City",+NFL!M281,IF(+NFL!$H281="Kansas City",+NFL!M281,0))</f>
        <v>44</v>
      </c>
      <c r="N304" s="583" t="str">
        <f>IF(+NFL!$F281="Kansas City",+NFL!N281,IF(+NFL!$H281="Kansas City",+NFL!N281,0))</f>
        <v>Kansas City</v>
      </c>
      <c r="O304" s="584">
        <f>IF(+NFL!$F281="Kansas City",+NFL!O281,IF(+NFL!$H281="Kansas City",+NFL!O281,0))</f>
        <v>36</v>
      </c>
      <c r="P304" s="583" t="str">
        <f>IF(+NFL!$F281="Kansas City",+NFL!P281,IF(+NFL!$H281="Kansas City",+NFL!P281,0))</f>
        <v>Pittsburgh</v>
      </c>
      <c r="Q304" s="585">
        <f>IF(+NFL!$F281="Kansas City",+NFL!Q281,IF(+NFL!$H281="Kansas City",+NFL!Q281,0))</f>
        <v>10</v>
      </c>
      <c r="R304" s="586" t="str">
        <f>IF(+NFL!$F281="Kansas City",+NFL!R281,IF(+NFL!$H281="Kansas City",+NFL!R281,0))</f>
        <v>Kansas City</v>
      </c>
      <c r="S304" s="585" t="str">
        <f>IF(+NFL!$F281="Kansas City",+NFL!S281,IF(+NFL!$H281="Kansas City",+NFL!S281,0))</f>
        <v>Pittsburgh</v>
      </c>
      <c r="T304" s="587" t="str">
        <f>IF(+NFL!$F281="Kansas City",+NFL!T281,IF(+NFL!$H281="Kansas City",+NFL!T281,0))</f>
        <v>Kansas City</v>
      </c>
      <c r="U304" s="585" t="str">
        <f>IF(+NFL!$F281="Kansas City",+NFL!U281,IF(+NFL!$H281="Kansas City",+NFL!U281,0))</f>
        <v>W</v>
      </c>
      <c r="V304" s="586">
        <f>IF(+NFL!$F296="Kansas City",+NFL!#REF!,IF(+NFL!$H296="Kansas City",+NFL!#REF!,0))</f>
        <v>0</v>
      </c>
      <c r="W304" s="585">
        <f>IF(+NFL!$F296="Kansas City",+NFL!#REF!,IF(+NFL!$H296="Kansas City",+NFL!#REF!,0))</f>
        <v>0</v>
      </c>
      <c r="X304" s="587">
        <f>IF(+NFL!$F296="Kansas City",+NFL!#REF!,IF(+NFL!$H296="Kansas City",+NFL!#REF!,0))</f>
        <v>0</v>
      </c>
      <c r="Y304" s="585">
        <f>IF(+NFL!$F296="Kansas City",+NFL!#REF!,IF(+NFL!$H296="Kansas City",+NFL!#REF!,0))</f>
        <v>0</v>
      </c>
      <c r="Z304" s="586">
        <f>IF(+NFL!$F296="Kansas City",+NFL!#REF!,IF(+NFL!$H296="Kansas City",+NFL!#REF!,0))</f>
        <v>0</v>
      </c>
      <c r="AA304" s="585">
        <f>IF(+NFL!$F296="Kansas City",+NFL!#REF!,IF(+NFL!$H296="Kansas City",+NFL!#REF!,0))</f>
        <v>0</v>
      </c>
      <c r="AB304" s="124">
        <f>IF(+NFL!$F296="Kansas City",+NFL!#REF!,IF(+NFL!$H296="Kansas City",+NFL!#REF!,0))</f>
        <v>0</v>
      </c>
      <c r="AC304" s="182">
        <f>IF(+NFL!$F296="Kansas City",+NFL!#REF!,IF(+NFL!$H296="Kansas City",+NFL!#REF!,0))</f>
        <v>0</v>
      </c>
      <c r="AD304" s="496">
        <f>IF(+NFL!$F296="Kansas City",+NFL!#REF!,IF(+NFL!$H296="Kansas City",+NFL!#REF!,0))</f>
        <v>0</v>
      </c>
      <c r="AE304" s="565">
        <f>IF(+NFL!$F296="Kansas City",+NFL!#REF!,IF(+NFL!$H296="Kansas City",+NFL!#REF!,0))</f>
        <v>0</v>
      </c>
      <c r="AF304" s="496">
        <f>IF(+NFL!$F296="Kansas City",+NFL!#REF!,IF(+NFL!$H296="Kansas City",+NFL!#REF!,0))</f>
        <v>0</v>
      </c>
      <c r="AG304" s="565">
        <f>IF(+NFL!$F296="Kansas City",+NFL!#REF!,IF(+NFL!$H296="Kansas City",+NFL!#REF!,0))</f>
        <v>0</v>
      </c>
      <c r="AH304" s="496">
        <f>IF(+NFL!$F296="Kansas City",+NFL!#REF!,IF(+NFL!$H296="Kansas City",+NFL!#REF!,0))</f>
        <v>0</v>
      </c>
      <c r="AI304" s="565">
        <f>IF(+NFL!$F296="Kansas City",+NFL!#REF!,IF(+NFL!$H296="Kansas City",+NFL!#REF!,0))</f>
        <v>0</v>
      </c>
      <c r="AJ304" s="496">
        <f>IF(+NFL!$F296="Kansas City",+NFL!#REF!,IF(+NFL!$H296="Kansas City",+NFL!#REF!,0))</f>
        <v>0</v>
      </c>
      <c r="AK304" s="565">
        <f>IF(+NFL!$F296="Kansas City",+NFL!#REF!,IF(+NFL!$H296="Kansas City",+NFL!#REF!,0))</f>
        <v>0</v>
      </c>
      <c r="AL304" s="100">
        <f>IF(+NFL!$F296="Kansas City",+NFL!#REF!,IF(+NFL!$H296="Kansas City",+NFL!#REF!,0))</f>
        <v>0</v>
      </c>
      <c r="AM304" s="82">
        <f>IF(+NFL!$F296="Kansas City",+NFL!#REF!,IF(+NFL!$H296="Kansas City",+NFL!#REF!,0))</f>
        <v>0</v>
      </c>
      <c r="AN304" s="81">
        <f>IF(+NFL!$F296="Kansas City",+NFL!#REF!,IF(+NFL!$H296="Kansas City",+NFL!#REF!,0))</f>
        <v>0</v>
      </c>
      <c r="AO304" s="83">
        <f>IF(+NFL!$F296="Kansas City",+NFL!#REF!,IF(+NFL!$H296="Kansas City",+NFL!#REF!,0))</f>
        <v>0</v>
      </c>
      <c r="AP304" s="480">
        <f>IF(+NFL!$F296="Kansas City",+NFL!#REF!,IF(+NFL!$H296="Kansas City",+NFL!#REF!,0))</f>
        <v>0</v>
      </c>
      <c r="AQ304" s="72">
        <f>IF(+NFL!$F296="Kansas City",+NFL!#REF!,IF(+NFL!$H296="Kansas City",+NFL!#REF!,0))</f>
        <v>0</v>
      </c>
      <c r="AR304" s="81">
        <f>IF(+NFL!$F296="Kansas City",+NFL!#REF!,IF(+NFL!$H296="Kansas City",+NFL!#REF!,0))</f>
        <v>0</v>
      </c>
      <c r="AS304" s="96">
        <f>IF(+NFL!$F296="Kansas City",+NFL!#REF!,IF(+NFL!$H296="Kansas City",+NFL!#REF!,0))</f>
        <v>0</v>
      </c>
      <c r="AT304" s="96">
        <f>IF(+NFL!$F296="Kansas City",+NFL!#REF!,IF(+NFL!$H296="Kansas City",+NFL!#REF!,0))</f>
        <v>0</v>
      </c>
      <c r="AU304" s="81">
        <f>IF(+NFL!$F296="Kansas City",+NFL!#REF!,IF(+NFL!$H296="Kansas City",+NFL!#REF!,0))</f>
        <v>0</v>
      </c>
      <c r="AV304" s="96">
        <f>IF(+NFL!$F296="Kansas City",+NFL!#REF!,IF(+NFL!$H296="Kansas City",+NFL!#REF!,0))</f>
        <v>0</v>
      </c>
      <c r="AW304" s="70">
        <f>IF(+NFL!$F296="Kansas City",+NFL!#REF!,IF(+NFL!$H296="Kansas City",+NFL!#REF!,0))</f>
        <v>0</v>
      </c>
      <c r="AX304" s="96">
        <f>IF(+NFL!$F296="Kansas City",+NFL!#REF!,IF(+NFL!$H296="Kansas City",+NFL!#REF!,0))</f>
        <v>0</v>
      </c>
      <c r="AY304" s="81">
        <f>IF(+NFL!$F296="Kansas City",+NFL!#REF!,IF(+NFL!$H296="Kansas City",+NFL!#REF!,0))</f>
        <v>0</v>
      </c>
      <c r="AZ304" s="96">
        <f>IF(+NFL!$F296="Kansas City",+NFL!#REF!,IF(+NFL!$H296="Kansas City",+NFL!#REF!,0))</f>
        <v>0</v>
      </c>
      <c r="BA304" s="70">
        <f>IF(+NFL!$F296="Kansas City",+NFL!#REF!,IF(+NFL!$H296="Kansas City",+NFL!#REF!,0))</f>
        <v>0</v>
      </c>
      <c r="BB304" s="70">
        <f>IF(+NFL!$F296="Kansas City",+NFL!#REF!,IF(+NFL!$H296="Kansas City",+NFL!#REF!,0))</f>
        <v>0</v>
      </c>
      <c r="BC304" s="592">
        <f>IF(+NFL!$F296="Kansas City",+NFL!#REF!,IF(+NFL!$H296="Kansas City",+NFL!#REF!,0))</f>
        <v>0</v>
      </c>
      <c r="BD304" s="81">
        <f>IF(+NFL!$F296="Kansas City",+NFL!#REF!,IF(+NFL!$H296="Kansas City",+NFL!#REF!,0))</f>
        <v>0</v>
      </c>
      <c r="BE304" s="96">
        <f>IF(+NFL!$F296="Kansas City",+NFL!#REF!,IF(+NFL!$H296="Kansas City",+NFL!#REF!,0))</f>
        <v>0</v>
      </c>
      <c r="BF304" s="70">
        <f>IF(+NFL!$F296="Kansas City",+NFL!#REF!,IF(+NFL!$H296="Kansas City",+NFL!#REF!,0))</f>
        <v>0</v>
      </c>
      <c r="BG304" s="81">
        <f>IF(+NFL!$F296="Kansas City",+NFL!#REF!,IF(+NFL!$H296="Kansas City",+NFL!#REF!,0))</f>
        <v>0</v>
      </c>
      <c r="BH304" s="96">
        <f>IF(+NFL!$F296="Kansas City",+NFL!#REF!,IF(+NFL!$H296="Kansas City",+NFL!#REF!,0))</f>
        <v>0</v>
      </c>
      <c r="BI304" s="70">
        <f>IF(+NFL!$F296="Kansas City",+NFL!#REF!,IF(+NFL!$H296="Kansas City",+NFL!#REF!,0))</f>
        <v>0</v>
      </c>
      <c r="BJ304" s="124">
        <f>IF(+NFL!$F296="Kansas City",+NFL!#REF!,IF(+NFL!$H296="Kansas City",+NFL!#REF!,0))</f>
        <v>0</v>
      </c>
      <c r="BK304" s="182">
        <f>IF(+NFL!$F296="Kansas City",+NFL!#REF!,IF(+NFL!$H296="Kansas City",+NFL!#REF!,0))</f>
        <v>0</v>
      </c>
    </row>
    <row r="305" spans="1:63" s="310" customFormat="1" x14ac:dyDescent="0.8">
      <c r="A305" s="70">
        <f>IF(+NFL!$F287="Kansas City",+NFL!A287,IF(+NFL!$H287="Kansas City",+NFL!A287,0))</f>
        <v>17</v>
      </c>
      <c r="B305" s="480" t="str">
        <f>IF(+NFL!$F287="Kansas City",+NFL!B287,IF(+NFL!$H287="Kansas City",+NFL!B287,0))</f>
        <v>Sat</v>
      </c>
      <c r="C305" s="72">
        <f>IF(+NFL!$F287="Kansas City",+NFL!C287,IF(+NFL!$H287="Kansas City",+NFL!C287,0))</f>
        <v>44563</v>
      </c>
      <c r="D305" s="73">
        <f>IF(+NFL!$F287="Kansas City",+NFL!D287,IF(+NFL!$H287="Kansas City",+NFL!D287,0))</f>
        <v>0.54166666666666663</v>
      </c>
      <c r="E305" s="70" t="str">
        <f>IF(+NFL!$F287="Kansas City",+NFL!E287,IF(+NFL!$H287="Kansas City",+NFL!E287,0))</f>
        <v>CBS</v>
      </c>
      <c r="F305" s="176" t="str">
        <f>IF(+NFL!$F287="Kansas City",+NFL!F287,IF(+NFL!$H287="Kansas City",+NFL!F287,0))</f>
        <v>Kansas City</v>
      </c>
      <c r="G305" s="70" t="str">
        <f>IF(+NFL!$F287="Kansas City",+NFL!G287,IF(+NFL!$H287="Kansas City",+NFL!G287,0))</f>
        <v>AFCW</v>
      </c>
      <c r="H305" s="176" t="str">
        <f>IF(+NFL!$F287="Kansas City",+NFL!H287,IF(+NFL!$H287="Kansas City",+NFL!H287,0))</f>
        <v>Cincinnati</v>
      </c>
      <c r="I305" s="70" t="str">
        <f>IF(+NFL!$F287="Kansas City",+NFL!I287,IF(+NFL!$H287="Kansas City",+NFL!I287,0))</f>
        <v>AFCN</v>
      </c>
      <c r="J305" s="496" t="str">
        <f>IF(+NFL!$F287="Kansas City",+NFL!J287,IF(+NFL!$H287="Kansas City",+NFL!J287,0))</f>
        <v>Kansas City</v>
      </c>
      <c r="K305" s="510" t="str">
        <f>IF(+NFL!$F287="Kansas City",+NFL!K287,IF(+NFL!$H287="Kansas City",+NFL!K287,0))</f>
        <v>Cincinnati</v>
      </c>
      <c r="L305" s="572">
        <f>IF(+NFL!$F287="Kansas City",+NFL!L287,IF(+NFL!$H287="Kansas City",+NFL!L287,0))</f>
        <v>3.5</v>
      </c>
      <c r="M305" s="573">
        <f>IF(+NFL!$F287="Kansas City",+NFL!M287,IF(+NFL!$H287="Kansas City",+NFL!M287,0))</f>
        <v>31</v>
      </c>
      <c r="N305" s="583" t="str">
        <f>IF(+NFL!$F287="Kansas City",+NFL!N287,IF(+NFL!$H287="Kansas City",+NFL!N287,0))</f>
        <v>Cincinnati</v>
      </c>
      <c r="O305" s="584">
        <f>IF(+NFL!$F287="Kansas City",+NFL!O287,IF(+NFL!$H287="Kansas City",+NFL!O287,0))</f>
        <v>34</v>
      </c>
      <c r="P305" s="583" t="str">
        <f>IF(+NFL!$F287="Kansas City",+NFL!P287,IF(+NFL!$H287="Kansas City",+NFL!P287,0))</f>
        <v>Kansas City</v>
      </c>
      <c r="Q305" s="585">
        <f>IF(+NFL!$F287="Kansas City",+NFL!Q287,IF(+NFL!$H287="Kansas City",+NFL!Q287,0))</f>
        <v>31</v>
      </c>
      <c r="R305" s="586" t="str">
        <f>IF(+NFL!$F287="Kansas City",+NFL!R287,IF(+NFL!$H287="Kansas City",+NFL!R287,0))</f>
        <v>Cincinnati</v>
      </c>
      <c r="S305" s="585" t="str">
        <f>IF(+NFL!$F287="Kansas City",+NFL!S287,IF(+NFL!$H287="Kansas City",+NFL!S287,0))</f>
        <v>Kansas City</v>
      </c>
      <c r="T305" s="587">
        <f>IF(+NFL!$F287="Kansas City",+NFL!T287,IF(+NFL!$H287="Kansas City",+NFL!T287,0))</f>
        <v>0</v>
      </c>
      <c r="U305" s="585" t="str">
        <f>IF(+NFL!$F287="Kansas City",+NFL!U287,IF(+NFL!$H287="Kansas City",+NFL!U287,0))</f>
        <v>L</v>
      </c>
      <c r="V305" s="586">
        <f>IF(+NFL!$F324="Kansas City",+NFL!#REF!,IF(+NFL!$H324="Kansas City",+NFL!#REF!,0))</f>
        <v>0</v>
      </c>
      <c r="W305" s="585">
        <f>IF(+NFL!$F324="Kansas City",+NFL!#REF!,IF(+NFL!$H324="Kansas City",+NFL!#REF!,0))</f>
        <v>0</v>
      </c>
      <c r="X305" s="587">
        <f>IF(+NFL!$F324="Kansas City",+NFL!#REF!,IF(+NFL!$H324="Kansas City",+NFL!#REF!,0))</f>
        <v>0</v>
      </c>
      <c r="Y305" s="585">
        <f>IF(+NFL!$F324="Kansas City",+NFL!#REF!,IF(+NFL!$H324="Kansas City",+NFL!#REF!,0))</f>
        <v>0</v>
      </c>
      <c r="Z305" s="586">
        <f>IF(+NFL!$F324="Kansas City",+NFL!#REF!,IF(+NFL!$H324="Kansas City",+NFL!#REF!,0))</f>
        <v>0</v>
      </c>
      <c r="AA305" s="585">
        <f>IF(+NFL!$F324="Kansas City",+NFL!#REF!,IF(+NFL!$H324="Kansas City",+NFL!#REF!,0))</f>
        <v>0</v>
      </c>
      <c r="AB305" s="124">
        <f>IF(+NFL!$F324="Kansas City",+NFL!#REF!,IF(+NFL!$H324="Kansas City",+NFL!#REF!,0))</f>
        <v>0</v>
      </c>
      <c r="AC305" s="182">
        <f>IF(+NFL!$F324="Kansas City",+NFL!#REF!,IF(+NFL!$H324="Kansas City",+NFL!#REF!,0))</f>
        <v>0</v>
      </c>
      <c r="AD305" s="496">
        <f>IF(+NFL!$F324="Kansas City",+NFL!#REF!,IF(+NFL!$H324="Kansas City",+NFL!#REF!,0))</f>
        <v>0</v>
      </c>
      <c r="AE305" s="565">
        <f>IF(+NFL!$F324="Kansas City",+NFL!#REF!,IF(+NFL!$H324="Kansas City",+NFL!#REF!,0))</f>
        <v>0</v>
      </c>
      <c r="AF305" s="496">
        <f>IF(+NFL!$F324="Kansas City",+NFL!#REF!,IF(+NFL!$H324="Kansas City",+NFL!#REF!,0))</f>
        <v>0</v>
      </c>
      <c r="AG305" s="565">
        <f>IF(+NFL!$F324="Kansas City",+NFL!#REF!,IF(+NFL!$H324="Kansas City",+NFL!#REF!,0))</f>
        <v>0</v>
      </c>
      <c r="AH305" s="496">
        <f>IF(+NFL!$F324="Kansas City",+NFL!#REF!,IF(+NFL!$H324="Kansas City",+NFL!#REF!,0))</f>
        <v>0</v>
      </c>
      <c r="AI305" s="565">
        <f>IF(+NFL!$F324="Kansas City",+NFL!#REF!,IF(+NFL!$H324="Kansas City",+NFL!#REF!,0))</f>
        <v>0</v>
      </c>
      <c r="AJ305" s="496">
        <f>IF(+NFL!$F324="Kansas City",+NFL!#REF!,IF(+NFL!$H324="Kansas City",+NFL!#REF!,0))</f>
        <v>0</v>
      </c>
      <c r="AK305" s="565">
        <f>IF(+NFL!$F324="Kansas City",+NFL!#REF!,IF(+NFL!$H324="Kansas City",+NFL!#REF!,0))</f>
        <v>0</v>
      </c>
      <c r="AL305" s="100">
        <f>IF(+NFL!$F324="Kansas City",+NFL!#REF!,IF(+NFL!$H324="Kansas City",+NFL!#REF!,0))</f>
        <v>0</v>
      </c>
      <c r="AM305" s="82">
        <f>IF(+NFL!$F324="Kansas City",+NFL!#REF!,IF(+NFL!$H324="Kansas City",+NFL!#REF!,0))</f>
        <v>0</v>
      </c>
      <c r="AN305" s="81">
        <f>IF(+NFL!$F324="Kansas City",+NFL!#REF!,IF(+NFL!$H324="Kansas City",+NFL!#REF!,0))</f>
        <v>0</v>
      </c>
      <c r="AO305" s="83">
        <f>IF(+NFL!$F324="Kansas City",+NFL!#REF!,IF(+NFL!$H324="Kansas City",+NFL!#REF!,0))</f>
        <v>0</v>
      </c>
      <c r="AP305" s="480">
        <f>IF(+NFL!$F324="Kansas City",+NFL!#REF!,IF(+NFL!$H324="Kansas City",+NFL!#REF!,0))</f>
        <v>0</v>
      </c>
      <c r="AQ305" s="72">
        <f>IF(+NFL!$F324="Kansas City",+NFL!#REF!,IF(+NFL!$H324="Kansas City",+NFL!#REF!,0))</f>
        <v>0</v>
      </c>
      <c r="AR305" s="81">
        <f>IF(+NFL!$F324="Kansas City",+NFL!#REF!,IF(+NFL!$H324="Kansas City",+NFL!#REF!,0))</f>
        <v>0</v>
      </c>
      <c r="AS305" s="96">
        <f>IF(+NFL!$F324="Kansas City",+NFL!#REF!,IF(+NFL!$H324="Kansas City",+NFL!#REF!,0))</f>
        <v>0</v>
      </c>
      <c r="AT305" s="96">
        <f>IF(+NFL!$F324="Kansas City",+NFL!#REF!,IF(+NFL!$H324="Kansas City",+NFL!#REF!,0))</f>
        <v>0</v>
      </c>
      <c r="AU305" s="81">
        <f>IF(+NFL!$F324="Kansas City",+NFL!#REF!,IF(+NFL!$H324="Kansas City",+NFL!#REF!,0))</f>
        <v>0</v>
      </c>
      <c r="AV305" s="96">
        <f>IF(+NFL!$F324="Kansas City",+NFL!#REF!,IF(+NFL!$H324="Kansas City",+NFL!#REF!,0))</f>
        <v>0</v>
      </c>
      <c r="AW305" s="70">
        <f>IF(+NFL!$F324="Kansas City",+NFL!#REF!,IF(+NFL!$H324="Kansas City",+NFL!#REF!,0))</f>
        <v>0</v>
      </c>
      <c r="AX305" s="96">
        <f>IF(+NFL!$F324="Kansas City",+NFL!#REF!,IF(+NFL!$H324="Kansas City",+NFL!#REF!,0))</f>
        <v>0</v>
      </c>
      <c r="AY305" s="81">
        <f>IF(+NFL!$F324="Kansas City",+NFL!#REF!,IF(+NFL!$H324="Kansas City",+NFL!#REF!,0))</f>
        <v>0</v>
      </c>
      <c r="AZ305" s="96">
        <f>IF(+NFL!$F324="Kansas City",+NFL!#REF!,IF(+NFL!$H324="Kansas City",+NFL!#REF!,0))</f>
        <v>0</v>
      </c>
      <c r="BA305" s="70">
        <f>IF(+NFL!$F324="Kansas City",+NFL!#REF!,IF(+NFL!$H324="Kansas City",+NFL!#REF!,0))</f>
        <v>0</v>
      </c>
      <c r="BB305" s="70">
        <f>IF(+NFL!$F324="Kansas City",+NFL!#REF!,IF(+NFL!$H324="Kansas City",+NFL!#REF!,0))</f>
        <v>0</v>
      </c>
      <c r="BC305" s="592">
        <f>IF(+NFL!$F324="Kansas City",+NFL!#REF!,IF(+NFL!$H324="Kansas City",+NFL!#REF!,0))</f>
        <v>0</v>
      </c>
      <c r="BD305" s="81">
        <f>IF(+NFL!$F324="Kansas City",+NFL!#REF!,IF(+NFL!$H324="Kansas City",+NFL!#REF!,0))</f>
        <v>0</v>
      </c>
      <c r="BE305" s="96">
        <f>IF(+NFL!$F324="Kansas City",+NFL!#REF!,IF(+NFL!$H324="Kansas City",+NFL!#REF!,0))</f>
        <v>0</v>
      </c>
      <c r="BF305" s="70">
        <f>IF(+NFL!$F324="Kansas City",+NFL!#REF!,IF(+NFL!$H324="Kansas City",+NFL!#REF!,0))</f>
        <v>0</v>
      </c>
      <c r="BG305" s="81">
        <f>IF(+NFL!$F324="Kansas City",+NFL!#REF!,IF(+NFL!$H324="Kansas City",+NFL!#REF!,0))</f>
        <v>0</v>
      </c>
      <c r="BH305" s="96">
        <f>IF(+NFL!$F324="Kansas City",+NFL!#REF!,IF(+NFL!$H324="Kansas City",+NFL!#REF!,0))</f>
        <v>0</v>
      </c>
      <c r="BI305" s="70">
        <f>IF(+NFL!$F324="Kansas City",+NFL!#REF!,IF(+NFL!$H324="Kansas City",+NFL!#REF!,0))</f>
        <v>0</v>
      </c>
      <c r="BJ305" s="124">
        <f>IF(+NFL!$F324="Kansas City",+NFL!#REF!,IF(+NFL!$H324="Kansas City",+NFL!#REF!,0))</f>
        <v>0</v>
      </c>
      <c r="BK305" s="182">
        <f>IF(+NFL!$F324="Kansas City",+NFL!#REF!,IF(+NFL!$H324="Kansas City",+NFL!#REF!,0))</f>
        <v>0</v>
      </c>
    </row>
    <row r="306" spans="1:63" s="310" customFormat="1" x14ac:dyDescent="0.8">
      <c r="A306" s="70">
        <f>IF(+NFL!$F313="Kansas City",+NFL!A313,IF(+NFL!$H313="Kansas City",+NFL!A313,0))</f>
        <v>18</v>
      </c>
      <c r="B306" s="480" t="str">
        <f>IF(+NFL!$F313="Kansas City",+NFL!B313,IF(+NFL!$H313="Kansas City",+NFL!B313,0))</f>
        <v>Sun</v>
      </c>
      <c r="C306" s="72">
        <f>IF(+NFL!$F313="Kansas City",+NFL!C313,IF(+NFL!$H313="Kansas City",+NFL!C313,0))</f>
        <v>44570</v>
      </c>
      <c r="D306" s="73">
        <f>IF(+NFL!$F313="Kansas City",+NFL!D313,IF(+NFL!$H313="Kansas City",+NFL!D313,0))</f>
        <v>0.67708333333333337</v>
      </c>
      <c r="E306" s="70" t="str">
        <f>IF(+NFL!$F313="Kansas City",+NFL!E313,IF(+NFL!$H313="Kansas City",+NFL!E313,0))</f>
        <v>CBS</v>
      </c>
      <c r="F306" s="176" t="str">
        <f>IF(+NFL!$F313="Kansas City",+NFL!F313,IF(+NFL!$H313="Kansas City",+NFL!F313,0))</f>
        <v>Kansas City</v>
      </c>
      <c r="G306" s="70" t="str">
        <f>IF(+NFL!$F313="Kansas City",+NFL!G313,IF(+NFL!$H313="Kansas City",+NFL!G313,0))</f>
        <v>AFCW</v>
      </c>
      <c r="H306" s="176" t="str">
        <f>IF(+NFL!$F313="Kansas City",+NFL!H313,IF(+NFL!$H313="Kansas City",+NFL!H313,0))</f>
        <v>Denver</v>
      </c>
      <c r="I306" s="70" t="str">
        <f>IF(+NFL!$F313="Kansas City",+NFL!I313,IF(+NFL!$H313="Kansas City",+NFL!I313,0))</f>
        <v>AFCW</v>
      </c>
      <c r="J306" s="496" t="str">
        <f>IF(+NFL!$F313="Kansas City",+NFL!J313,IF(+NFL!$H313="Kansas City",+NFL!J313,0))</f>
        <v>Kansas City</v>
      </c>
      <c r="K306" s="510" t="str">
        <f>IF(+NFL!$F313="Kansas City",+NFL!K313,IF(+NFL!$H313="Kansas City",+NFL!K313,0))</f>
        <v>Denver</v>
      </c>
      <c r="L306" s="572">
        <f>IF(+NFL!$F313="Kansas City",+NFL!L313,IF(+NFL!$H313="Kansas City",+NFL!L313,0))</f>
        <v>11</v>
      </c>
      <c r="M306" s="573">
        <f>IF(+NFL!$F313="Kansas City",+NFL!M313,IF(+NFL!$H313="Kansas City",+NFL!M313,0))</f>
        <v>44.5</v>
      </c>
      <c r="N306" s="583" t="str">
        <f>IF(+NFL!$F313="Kansas City",+NFL!N313,IF(+NFL!$H313="Kansas City",+NFL!N313,0))</f>
        <v>Kansas City</v>
      </c>
      <c r="O306" s="584">
        <f>IF(+NFL!$F313="Kansas City",+NFL!O313,IF(+NFL!$H313="Kansas City",+NFL!O313,0))</f>
        <v>28</v>
      </c>
      <c r="P306" s="583" t="str">
        <f>IF(+NFL!$F313="Kansas City",+NFL!P313,IF(+NFL!$H313="Kansas City",+NFL!P313,0))</f>
        <v>Denver</v>
      </c>
      <c r="Q306" s="585">
        <f>IF(+NFL!$F313="Kansas City",+NFL!Q313,IF(+NFL!$H313="Kansas City",+NFL!Q313,0))</f>
        <v>24</v>
      </c>
      <c r="R306" s="586" t="str">
        <f>IF(+NFL!$F313="Kansas City",+NFL!R313,IF(+NFL!$H313="Kansas City",+NFL!R313,0))</f>
        <v>Denver</v>
      </c>
      <c r="S306" s="585" t="str">
        <f>IF(+NFL!$F313="Kansas City",+NFL!S313,IF(+NFL!$H313="Kansas City",+NFL!S313,0))</f>
        <v>Kansas City</v>
      </c>
      <c r="T306" s="587">
        <f>IF(+NFL!$F313="Kansas City",+NFL!T313,IF(+NFL!$H313="Kansas City",+NFL!T313,0))</f>
        <v>0</v>
      </c>
      <c r="U306" s="585" t="str">
        <f>IF(+NFL!$F313="Kansas City",+NFL!U313,IF(+NFL!$H313="Kansas City",+NFL!U313,0))</f>
        <v>L</v>
      </c>
      <c r="V306" s="586">
        <f>IF(+NFL!$F333="Kansas City",+NFL!#REF!,IF(+NFL!$H333="Kansas City",+NFL!#REF!,0))</f>
        <v>0</v>
      </c>
      <c r="W306" s="585">
        <f>IF(+NFL!$F333="Kansas City",+NFL!#REF!,IF(+NFL!$H333="Kansas City",+NFL!#REF!,0))</f>
        <v>0</v>
      </c>
      <c r="X306" s="587">
        <f>IF(+NFL!$F333="Kansas City",+NFL!#REF!,IF(+NFL!$H333="Kansas City",+NFL!#REF!,0))</f>
        <v>0</v>
      </c>
      <c r="Y306" s="585">
        <f>IF(+NFL!$F333="Kansas City",+NFL!#REF!,IF(+NFL!$H333="Kansas City",+NFL!#REF!,0))</f>
        <v>0</v>
      </c>
      <c r="Z306" s="586">
        <f>IF(+NFL!$F333="Kansas City",+NFL!#REF!,IF(+NFL!$H333="Kansas City",+NFL!#REF!,0))</f>
        <v>0</v>
      </c>
      <c r="AA306" s="585">
        <f>IF(+NFL!$F333="Kansas City",+NFL!#REF!,IF(+NFL!$H333="Kansas City",+NFL!#REF!,0))</f>
        <v>0</v>
      </c>
      <c r="AB306" s="124">
        <f>IF(+NFL!$F333="Kansas City",+NFL!#REF!,IF(+NFL!$H333="Kansas City",+NFL!#REF!,0))</f>
        <v>0</v>
      </c>
      <c r="AC306" s="182">
        <f>IF(+NFL!$F333="Kansas City",+NFL!#REF!,IF(+NFL!$H333="Kansas City",+NFL!#REF!,0))</f>
        <v>0</v>
      </c>
      <c r="AD306" s="496">
        <f>IF(+NFL!$F333="Kansas City",+NFL!#REF!,IF(+NFL!$H333="Kansas City",+NFL!#REF!,0))</f>
        <v>0</v>
      </c>
      <c r="AE306" s="565">
        <f>IF(+NFL!$F333="Kansas City",+NFL!#REF!,IF(+NFL!$H333="Kansas City",+NFL!#REF!,0))</f>
        <v>0</v>
      </c>
      <c r="AF306" s="496">
        <f>IF(+NFL!$F333="Kansas City",+NFL!#REF!,IF(+NFL!$H333="Kansas City",+NFL!#REF!,0))</f>
        <v>0</v>
      </c>
      <c r="AG306" s="565">
        <f>IF(+NFL!$F333="Kansas City",+NFL!#REF!,IF(+NFL!$H333="Kansas City",+NFL!#REF!,0))</f>
        <v>0</v>
      </c>
      <c r="AH306" s="496">
        <f>IF(+NFL!$F333="Kansas City",+NFL!#REF!,IF(+NFL!$H333="Kansas City",+NFL!#REF!,0))</f>
        <v>0</v>
      </c>
      <c r="AI306" s="565">
        <f>IF(+NFL!$F333="Kansas City",+NFL!#REF!,IF(+NFL!$H333="Kansas City",+NFL!#REF!,0))</f>
        <v>0</v>
      </c>
      <c r="AJ306" s="496">
        <f>IF(+NFL!$F333="Kansas City",+NFL!#REF!,IF(+NFL!$H333="Kansas City",+NFL!#REF!,0))</f>
        <v>0</v>
      </c>
      <c r="AK306" s="565">
        <f>IF(+NFL!$F333="Kansas City",+NFL!#REF!,IF(+NFL!$H333="Kansas City",+NFL!#REF!,0))</f>
        <v>0</v>
      </c>
      <c r="AL306" s="100">
        <f>IF(+NFL!$F333="Kansas City",+NFL!#REF!,IF(+NFL!$H333="Kansas City",+NFL!#REF!,0))</f>
        <v>0</v>
      </c>
      <c r="AM306" s="82">
        <f>IF(+NFL!$F333="Kansas City",+NFL!#REF!,IF(+NFL!$H333="Kansas City",+NFL!#REF!,0))</f>
        <v>0</v>
      </c>
      <c r="AN306" s="81">
        <f>IF(+NFL!$F333="Kansas City",+NFL!#REF!,IF(+NFL!$H333="Kansas City",+NFL!#REF!,0))</f>
        <v>0</v>
      </c>
      <c r="AO306" s="83">
        <f>IF(+NFL!$F333="Kansas City",+NFL!#REF!,IF(+NFL!$H333="Kansas City",+NFL!#REF!,0))</f>
        <v>0</v>
      </c>
      <c r="AP306" s="480">
        <f>IF(+NFL!$F333="Kansas City",+NFL!#REF!,IF(+NFL!$H333="Kansas City",+NFL!#REF!,0))</f>
        <v>0</v>
      </c>
      <c r="AQ306" s="72">
        <f>IF(+NFL!$F333="Kansas City",+NFL!#REF!,IF(+NFL!$H333="Kansas City",+NFL!#REF!,0))</f>
        <v>0</v>
      </c>
      <c r="AR306" s="81">
        <f>IF(+NFL!$F333="Kansas City",+NFL!#REF!,IF(+NFL!$H333="Kansas City",+NFL!#REF!,0))</f>
        <v>0</v>
      </c>
      <c r="AS306" s="96">
        <f>IF(+NFL!$F333="Kansas City",+NFL!#REF!,IF(+NFL!$H333="Kansas City",+NFL!#REF!,0))</f>
        <v>0</v>
      </c>
      <c r="AT306" s="96">
        <f>IF(+NFL!$F333="Kansas City",+NFL!#REF!,IF(+NFL!$H333="Kansas City",+NFL!#REF!,0))</f>
        <v>0</v>
      </c>
      <c r="AU306" s="81">
        <f>IF(+NFL!$F333="Kansas City",+NFL!#REF!,IF(+NFL!$H333="Kansas City",+NFL!#REF!,0))</f>
        <v>0</v>
      </c>
      <c r="AV306" s="96">
        <f>IF(+NFL!$F333="Kansas City",+NFL!#REF!,IF(+NFL!$H333="Kansas City",+NFL!#REF!,0))</f>
        <v>0</v>
      </c>
      <c r="AW306" s="70">
        <f>IF(+NFL!$F333="Kansas City",+NFL!#REF!,IF(+NFL!$H333="Kansas City",+NFL!#REF!,0))</f>
        <v>0</v>
      </c>
      <c r="AX306" s="96">
        <f>IF(+NFL!$F333="Kansas City",+NFL!#REF!,IF(+NFL!$H333="Kansas City",+NFL!#REF!,0))</f>
        <v>0</v>
      </c>
      <c r="AY306" s="81">
        <f>IF(+NFL!$F333="Kansas City",+NFL!#REF!,IF(+NFL!$H333="Kansas City",+NFL!#REF!,0))</f>
        <v>0</v>
      </c>
      <c r="AZ306" s="96">
        <f>IF(+NFL!$F333="Kansas City",+NFL!#REF!,IF(+NFL!$H333="Kansas City",+NFL!#REF!,0))</f>
        <v>0</v>
      </c>
      <c r="BA306" s="70">
        <f>IF(+NFL!$F333="Kansas City",+NFL!#REF!,IF(+NFL!$H333="Kansas City",+NFL!#REF!,0))</f>
        <v>0</v>
      </c>
      <c r="BB306" s="70">
        <f>IF(+NFL!$F333="Kansas City",+NFL!#REF!,IF(+NFL!$H333="Kansas City",+NFL!#REF!,0))</f>
        <v>0</v>
      </c>
      <c r="BC306" s="592">
        <f>IF(+NFL!$F333="Kansas City",+NFL!#REF!,IF(+NFL!$H333="Kansas City",+NFL!#REF!,0))</f>
        <v>0</v>
      </c>
      <c r="BD306" s="81">
        <f>IF(+NFL!$F333="Kansas City",+NFL!#REF!,IF(+NFL!$H333="Kansas City",+NFL!#REF!,0))</f>
        <v>0</v>
      </c>
      <c r="BE306" s="96">
        <f>IF(+NFL!$F333="Kansas City",+NFL!#REF!,IF(+NFL!$H333="Kansas City",+NFL!#REF!,0))</f>
        <v>0</v>
      </c>
      <c r="BF306" s="70">
        <f>IF(+NFL!$F333="Kansas City",+NFL!#REF!,IF(+NFL!$H333="Kansas City",+NFL!#REF!,0))</f>
        <v>0</v>
      </c>
      <c r="BG306" s="81">
        <f>IF(+NFL!$F333="Kansas City",+NFL!#REF!,IF(+NFL!$H333="Kansas City",+NFL!#REF!,0))</f>
        <v>0</v>
      </c>
      <c r="BH306" s="96">
        <f>IF(+NFL!$F333="Kansas City",+NFL!#REF!,IF(+NFL!$H333="Kansas City",+NFL!#REF!,0))</f>
        <v>0</v>
      </c>
      <c r="BI306" s="70">
        <f>IF(+NFL!$F333="Kansas City",+NFL!#REF!,IF(+NFL!$H333="Kansas City",+NFL!#REF!,0))</f>
        <v>0</v>
      </c>
      <c r="BJ306" s="124">
        <f>IF(+NFL!$F333="Kansas City",+NFL!#REF!,IF(+NFL!$H333="Kansas City",+NFL!#REF!,0))</f>
        <v>0</v>
      </c>
      <c r="BK306" s="182">
        <f>IF(+NFL!$F333="Kansas City",+NFL!#REF!,IF(+NFL!$H333="Kansas City",+NFL!#REF!,0))</f>
        <v>0</v>
      </c>
    </row>
    <row r="307" spans="1:63" s="310" customFormat="1" x14ac:dyDescent="0.8">
      <c r="A307" s="70"/>
      <c r="B307" s="71"/>
      <c r="C307" s="72"/>
      <c r="D307" s="73"/>
      <c r="E307" s="70"/>
      <c r="F307" s="1311" t="str">
        <f>F308</f>
        <v>LA Chargers</v>
      </c>
      <c r="G307" s="1312"/>
      <c r="H307" s="1312"/>
      <c r="I307" s="1313"/>
      <c r="J307" s="496"/>
      <c r="K307" s="510"/>
      <c r="L307" s="508"/>
      <c r="M307" s="574"/>
      <c r="N307" s="583"/>
      <c r="O307" s="584"/>
      <c r="P307" s="583"/>
      <c r="Q307" s="585"/>
      <c r="R307" s="586"/>
      <c r="S307" s="585"/>
      <c r="T307" s="586"/>
      <c r="U307" s="585"/>
      <c r="V307" s="586"/>
      <c r="W307" s="585"/>
      <c r="X307" s="586"/>
      <c r="Y307" s="585"/>
      <c r="Z307" s="586"/>
      <c r="AA307" s="585"/>
      <c r="AB307" s="124"/>
      <c r="AC307" s="182"/>
      <c r="AD307" s="496"/>
      <c r="AE307" s="565"/>
      <c r="AF307" s="496"/>
      <c r="AG307" s="565"/>
      <c r="AH307" s="496"/>
      <c r="AI307" s="565"/>
      <c r="AJ307" s="496"/>
      <c r="AK307" s="565"/>
      <c r="AL307" s="81"/>
      <c r="AM307" s="96"/>
      <c r="AN307" s="81"/>
      <c r="AO307" s="70"/>
      <c r="AP307" s="71"/>
      <c r="AQ307" s="71"/>
      <c r="AR307" s="81"/>
      <c r="AS307" s="96"/>
      <c r="AT307" s="96"/>
      <c r="AU307" s="81"/>
      <c r="AV307" s="96"/>
      <c r="AW307" s="70"/>
      <c r="AX307" s="96"/>
      <c r="AY307" s="81"/>
      <c r="AZ307" s="96"/>
      <c r="BA307" s="70"/>
      <c r="BB307" s="70"/>
      <c r="BC307" s="71"/>
      <c r="BD307" s="81"/>
      <c r="BE307" s="96"/>
      <c r="BF307" s="70"/>
      <c r="BG307" s="81"/>
      <c r="BH307" s="96"/>
      <c r="BI307" s="70"/>
      <c r="BJ307" s="124"/>
      <c r="BK307" s="182"/>
    </row>
    <row r="308" spans="1:63" s="310" customFormat="1" x14ac:dyDescent="0.8">
      <c r="A308" s="70">
        <f>IF(+NFL!$F6="LA Chargers",+NFL!A6,IF(+NFL!$H6="LA Chargers",+NFL!A6,0))</f>
        <v>1</v>
      </c>
      <c r="B308" s="480" t="str">
        <f>IF(+NFL!$F6="LA Chargers",+NFL!B6,IF(+NFL!$H6="LA Chargers",+NFL!B6,0))</f>
        <v>Sun</v>
      </c>
      <c r="C308" s="72">
        <f>IF(+NFL!$F6="LA Chargers",+NFL!C6,IF(+NFL!$H6="LA Chargers",+NFL!C6,0))</f>
        <v>44451</v>
      </c>
      <c r="D308" s="73">
        <f>IF(+NFL!$F6="LA Chargers",+NFL!D6,IF(+NFL!$H6="LA Chargers",+NFL!D6,0))</f>
        <v>0.54166666666666663</v>
      </c>
      <c r="E308" s="70" t="str">
        <f>IF(+NFL!$F6="LA Chargers",+NFL!E6,IF(+NFL!$H6="LA Chargers",+NFL!E6,0))</f>
        <v>CBS</v>
      </c>
      <c r="F308" s="176" t="str">
        <f>IF(+NFL!$F6="LA Chargers",+NFL!F6,IF(+NFL!$H6="LA Chargers",+NFL!F6,0))</f>
        <v>LA Chargers</v>
      </c>
      <c r="G308" s="70" t="str">
        <f>IF(+NFL!$F6="LA Chargers",+NFL!G6,IF(+NFL!$H6="LA Chargers",+NFL!G6,0))</f>
        <v>AFCW</v>
      </c>
      <c r="H308" s="176" t="str">
        <f>IF(+NFL!$F6="LA Chargers",+NFL!H6,IF(+NFL!$H6="LA Chargers",+NFL!H6,0))</f>
        <v>Washington</v>
      </c>
      <c r="I308" s="70" t="str">
        <f>IF(+NFL!$F6="LA Chargers",+NFL!I6,IF(+NFL!$H6="LA Chargers",+NFL!I6,0))</f>
        <v>NFCE</v>
      </c>
      <c r="J308" s="496" t="str">
        <f>IF(+NFL!$F6="LA Chargers",+NFL!J6,IF(+NFL!$H6="LA Chargers",+NFL!J6,0))</f>
        <v>LA Chargers</v>
      </c>
      <c r="K308" s="510" t="str">
        <f>IF(+NFL!$F6="LA Chargers",+NFL!K6,IF(+NFL!$H6="LA Chargers",+NFL!K6,0))</f>
        <v>Washington</v>
      </c>
      <c r="L308" s="572">
        <f>IF(+NFL!$F6="LA Chargers",+NFL!L6,IF(+NFL!$H6="LA Chargers",+NFL!L6,0))</f>
        <v>1</v>
      </c>
      <c r="M308" s="573">
        <f>IF(+NFL!$F6="LA Chargers",+NFL!M6,IF(+NFL!$H6="LA Chargers",+NFL!M6,0))</f>
        <v>44.5</v>
      </c>
      <c r="N308" s="583" t="str">
        <f>IF(+NFL!$F6="LA Chargers",+NFL!N6,IF(+NFL!$H6="LA Chargers",+NFL!N6,0))</f>
        <v>LA Chargers</v>
      </c>
      <c r="O308" s="584">
        <f>IF(+NFL!$F6="LA Chargers",+NFL!O6,IF(+NFL!$H6="LA Chargers",+NFL!O6,0))</f>
        <v>20</v>
      </c>
      <c r="P308" s="583" t="str">
        <f>IF(+NFL!$F6="LA Chargers",+NFL!P6,IF(+NFL!$H6="LA Chargers",+NFL!P6,0))</f>
        <v>Washington</v>
      </c>
      <c r="Q308" s="585">
        <f>IF(+NFL!$F6="LA Chargers",+NFL!Q6,IF(+NFL!$H6="LA Chargers",+NFL!Q6,0))</f>
        <v>16</v>
      </c>
      <c r="R308" s="586" t="str">
        <f>IF(+NFL!$F6="LA Chargers",+NFL!R6,IF(+NFL!$H6="LA Chargers",+NFL!R6,0))</f>
        <v>LA Chargers</v>
      </c>
      <c r="S308" s="585" t="str">
        <f>IF(+NFL!$F6="LA Chargers",+NFL!S6,IF(+NFL!$H6="LA Chargers",+NFL!S6,0))</f>
        <v>Washington</v>
      </c>
      <c r="T308" s="587" t="str">
        <f>IF(+NFL!$F6="LA Chargers",+NFL!T6,IF(+NFL!$H6="LA Chargers",+NFL!T6,0))</f>
        <v>Washington</v>
      </c>
      <c r="U308" s="585" t="str">
        <f>IF(+NFL!$F6="LA Chargers",+NFL!U6,IF(+NFL!$H6="LA Chargers",+NFL!U6,0))</f>
        <v>L</v>
      </c>
      <c r="V308" s="586"/>
      <c r="W308" s="585"/>
      <c r="X308" s="587"/>
      <c r="Y308" s="585"/>
      <c r="Z308" s="586"/>
      <c r="AA308" s="585"/>
      <c r="AB308" s="124"/>
      <c r="AC308" s="182"/>
      <c r="AD308" s="496"/>
      <c r="AE308" s="565"/>
      <c r="AF308" s="496"/>
      <c r="AG308" s="565"/>
      <c r="AH308" s="496"/>
      <c r="AI308" s="565"/>
      <c r="AJ308" s="496"/>
      <c r="AK308" s="565"/>
      <c r="AL308" s="100"/>
      <c r="AM308" s="82"/>
      <c r="AN308" s="81"/>
      <c r="AO308" s="83"/>
      <c r="AP308" s="480"/>
      <c r="AQ308" s="72"/>
      <c r="AR308" s="81"/>
      <c r="AS308" s="96"/>
      <c r="AT308" s="96"/>
      <c r="AU308" s="81"/>
      <c r="AV308" s="96"/>
      <c r="AW308" s="70"/>
      <c r="AX308" s="96"/>
      <c r="AY308" s="81"/>
      <c r="AZ308" s="96"/>
      <c r="BA308" s="70"/>
      <c r="BB308" s="70"/>
      <c r="BC308" s="592"/>
      <c r="BD308" s="81"/>
      <c r="BE308" s="96"/>
      <c r="BF308" s="70"/>
      <c r="BG308" s="81"/>
      <c r="BH308" s="96"/>
      <c r="BI308" s="70"/>
      <c r="BJ308" s="124"/>
      <c r="BK308" s="182"/>
    </row>
    <row r="309" spans="1:63" s="310" customFormat="1" x14ac:dyDescent="0.8">
      <c r="A309" s="70">
        <f>IF(+NFL!$F32="LA Chargers",+NFL!A32,IF(+NFL!$H32="LA Chargers",+NFL!A32,0))</f>
        <v>2</v>
      </c>
      <c r="B309" s="480" t="str">
        <f>IF(+NFL!$F32="LA Chargers",+NFL!B32,IF(+NFL!$H32="LA Chargers",+NFL!B32,0))</f>
        <v>Sun</v>
      </c>
      <c r="C309" s="72">
        <f>IF(+NFL!$F32="LA Chargers",+NFL!C32,IF(+NFL!$H32="LA Chargers",+NFL!C32,0))</f>
        <v>44458</v>
      </c>
      <c r="D309" s="73">
        <f>IF(+NFL!$F32="LA Chargers",+NFL!D32,IF(+NFL!$H32="LA Chargers",+NFL!D32,0))</f>
        <v>0.68055416666666668</v>
      </c>
      <c r="E309" s="70" t="str">
        <f>IF(+NFL!$F32="LA Chargers",+NFL!E32,IF(+NFL!$H32="LA Chargers",+NFL!E32,0))</f>
        <v>CBS</v>
      </c>
      <c r="F309" s="176" t="str">
        <f>IF(+NFL!$F32="LA Chargers",+NFL!F32,IF(+NFL!$H32="LA Chargers",+NFL!F32,0))</f>
        <v>Dallas</v>
      </c>
      <c r="G309" s="70" t="str">
        <f>IF(+NFL!$F32="LA Chargers",+NFL!G32,IF(+NFL!$H32="LA Chargers",+NFL!G32,0))</f>
        <v>NFCE</v>
      </c>
      <c r="H309" s="176" t="str">
        <f>IF(+NFL!$F32="LA Chargers",+NFL!H32,IF(+NFL!$H32="LA Chargers",+NFL!H32,0))</f>
        <v>LA Chargers</v>
      </c>
      <c r="I309" s="70" t="str">
        <f>IF(+NFL!$F32="LA Chargers",+NFL!I32,IF(+NFL!$H32="LA Chargers",+NFL!I32,0))</f>
        <v>AFCW</v>
      </c>
      <c r="J309" s="496" t="str">
        <f>IF(+NFL!$F32="LA Chargers",+NFL!J32,IF(+NFL!$H32="LA Chargers",+NFL!J32,0))</f>
        <v>LA Chargers</v>
      </c>
      <c r="K309" s="510" t="str">
        <f>IF(+NFL!$F32="LA Chargers",+NFL!K32,IF(+NFL!$H32="LA Chargers",+NFL!K32,0))</f>
        <v>Dallas</v>
      </c>
      <c r="L309" s="572">
        <f>IF(+NFL!$F32="LA Chargers",+NFL!L32,IF(+NFL!$H32="LA Chargers",+NFL!L32,0))</f>
        <v>3.5</v>
      </c>
      <c r="M309" s="573">
        <f>IF(+NFL!$F32="LA Chargers",+NFL!M32,IF(+NFL!$H32="LA Chargers",+NFL!M32,0))</f>
        <v>55</v>
      </c>
      <c r="N309" s="583" t="str">
        <f>IF(+NFL!$F32="LA Chargers",+NFL!N32,IF(+NFL!$H32="LA Chargers",+NFL!N32,0))</f>
        <v>Dallas</v>
      </c>
      <c r="O309" s="584">
        <f>IF(+NFL!$F32="LA Chargers",+NFL!O32,IF(+NFL!$H32="LA Chargers",+NFL!O32,0))</f>
        <v>20</v>
      </c>
      <c r="P309" s="583" t="str">
        <f>IF(+NFL!$F32="LA Chargers",+NFL!P32,IF(+NFL!$H32="LA Chargers",+NFL!P32,0))</f>
        <v>LA Chargers</v>
      </c>
      <c r="Q309" s="585">
        <f>IF(+NFL!$F32="LA Chargers",+NFL!Q32,IF(+NFL!$H32="LA Chargers",+NFL!Q32,0))</f>
        <v>17</v>
      </c>
      <c r="R309" s="586" t="str">
        <f>IF(+NFL!$F32="LA Chargers",+NFL!R32,IF(+NFL!$H32="LA Chargers",+NFL!R32,0))</f>
        <v>Dallas</v>
      </c>
      <c r="S309" s="585" t="str">
        <f>IF(+NFL!$F32="LA Chargers",+NFL!S32,IF(+NFL!$H32="LA Chargers",+NFL!S32,0))</f>
        <v>LA Chargers</v>
      </c>
      <c r="T309" s="587" t="str">
        <f>IF(+NFL!$F32="LA Chargers",+NFL!T32,IF(+NFL!$H32="LA Chargers",+NFL!T32,0))</f>
        <v>LA Chargers</v>
      </c>
      <c r="U309" s="585" t="str">
        <f>IF(+NFL!$F32="LA Chargers",+NFL!U32,IF(+NFL!$H32="LA Chargers",+NFL!U32,0))</f>
        <v>L</v>
      </c>
      <c r="V309" s="586"/>
      <c r="W309" s="585"/>
      <c r="X309" s="587"/>
      <c r="Y309" s="585"/>
      <c r="Z309" s="586"/>
      <c r="AA309" s="585"/>
      <c r="AB309" s="124"/>
      <c r="AC309" s="182"/>
      <c r="AD309" s="496"/>
      <c r="AE309" s="565"/>
      <c r="AF309" s="496"/>
      <c r="AG309" s="565"/>
      <c r="AH309" s="496"/>
      <c r="AI309" s="565"/>
      <c r="AJ309" s="496"/>
      <c r="AK309" s="565"/>
      <c r="AL309" s="100"/>
      <c r="AM309" s="82"/>
      <c r="AN309" s="81"/>
      <c r="AO309" s="83"/>
      <c r="AP309" s="480"/>
      <c r="AQ309" s="72"/>
      <c r="AR309" s="81"/>
      <c r="AS309" s="96"/>
      <c r="AT309" s="96"/>
      <c r="AU309" s="81"/>
      <c r="AV309" s="96"/>
      <c r="AW309" s="70"/>
      <c r="AX309" s="96"/>
      <c r="AY309" s="81"/>
      <c r="AZ309" s="96"/>
      <c r="BA309" s="70"/>
      <c r="BB309" s="70"/>
      <c r="BC309" s="592"/>
      <c r="BD309" s="81"/>
      <c r="BE309" s="96"/>
      <c r="BF309" s="70"/>
      <c r="BG309" s="81"/>
      <c r="BH309" s="96"/>
      <c r="BI309" s="70"/>
      <c r="BJ309" s="124"/>
      <c r="BK309" s="182"/>
    </row>
    <row r="310" spans="1:63" s="310" customFormat="1" x14ac:dyDescent="0.8">
      <c r="A310" s="70">
        <f>IF(+NFL!$F41="LA Chargers",+NFL!A41,IF(+NFL!$H41="LA Chargers",+NFL!A41,0))</f>
        <v>3</v>
      </c>
      <c r="B310" s="480" t="str">
        <f>IF(+NFL!$F41="LA Chargers",+NFL!B41,IF(+NFL!$H41="LA Chargers",+NFL!B41,0))</f>
        <v>Sun</v>
      </c>
      <c r="C310" s="72">
        <f>IF(+NFL!$F41="LA Chargers",+NFL!C41,IF(+NFL!$H41="LA Chargers",+NFL!C41,0))</f>
        <v>44465</v>
      </c>
      <c r="D310" s="73">
        <f>IF(+NFL!$F41="LA Chargers",+NFL!D41,IF(+NFL!$H41="LA Chargers",+NFL!D41,0))</f>
        <v>0.54166666666666663</v>
      </c>
      <c r="E310" s="70" t="str">
        <f>IF(+NFL!$F41="LA Chargers",+NFL!E41,IF(+NFL!$H41="LA Chargers",+NFL!E41,0))</f>
        <v>CBS</v>
      </c>
      <c r="F310" s="176" t="str">
        <f>IF(+NFL!$F41="LA Chargers",+NFL!F41,IF(+NFL!$H41="LA Chargers",+NFL!F41,0))</f>
        <v>LA Chargers</v>
      </c>
      <c r="G310" s="70" t="str">
        <f>IF(+NFL!$F41="LA Chargers",+NFL!G41,IF(+NFL!$H41="LA Chargers",+NFL!G41,0))</f>
        <v>AFCW</v>
      </c>
      <c r="H310" s="176" t="str">
        <f>IF(+NFL!$F41="LA Chargers",+NFL!H41,IF(+NFL!$H41="LA Chargers",+NFL!H41,0))</f>
        <v>Kansas City</v>
      </c>
      <c r="I310" s="70" t="str">
        <f>IF(+NFL!$F41="LA Chargers",+NFL!I41,IF(+NFL!$H41="LA Chargers",+NFL!I41,0))</f>
        <v>AFCW</v>
      </c>
      <c r="J310" s="496" t="str">
        <f>IF(+NFL!$F41="LA Chargers",+NFL!J41,IF(+NFL!$H41="LA Chargers",+NFL!J41,0))</f>
        <v>Kansas City</v>
      </c>
      <c r="K310" s="510" t="str">
        <f>IF(+NFL!$F41="LA Chargers",+NFL!K41,IF(+NFL!$H41="LA Chargers",+NFL!K41,0))</f>
        <v>LA Chargers</v>
      </c>
      <c r="L310" s="572">
        <f>IF(+NFL!$F41="LA Chargers",+NFL!L41,IF(+NFL!$H41="LA Chargers",+NFL!L41,0))</f>
        <v>6.5</v>
      </c>
      <c r="M310" s="573">
        <f>IF(+NFL!$F41="LA Chargers",+NFL!M41,IF(+NFL!$H41="LA Chargers",+NFL!M41,0))</f>
        <v>55</v>
      </c>
      <c r="N310" s="583" t="str">
        <f>IF(+NFL!$F41="LA Chargers",+NFL!N41,IF(+NFL!$H41="LA Chargers",+NFL!N41,0))</f>
        <v>LA Chargers</v>
      </c>
      <c r="O310" s="584">
        <f>IF(+NFL!$F41="LA Chargers",+NFL!O41,IF(+NFL!$H41="LA Chargers",+NFL!O41,0))</f>
        <v>30</v>
      </c>
      <c r="P310" s="583" t="str">
        <f>IF(+NFL!$F41="LA Chargers",+NFL!P41,IF(+NFL!$H41="LA Chargers",+NFL!P41,0))</f>
        <v>Kansas City</v>
      </c>
      <c r="Q310" s="585">
        <f>IF(+NFL!$F41="LA Chargers",+NFL!Q41,IF(+NFL!$H41="LA Chargers",+NFL!Q41,0))</f>
        <v>24</v>
      </c>
      <c r="R310" s="586" t="str">
        <f>IF(+NFL!$F41="LA Chargers",+NFL!R41,IF(+NFL!$H41="LA Chargers",+NFL!R41,0))</f>
        <v>LA Chargers</v>
      </c>
      <c r="S310" s="585" t="str">
        <f>IF(+NFL!$F41="LA Chargers",+NFL!S41,IF(+NFL!$H41="LA Chargers",+NFL!S41,0))</f>
        <v>Kansas City</v>
      </c>
      <c r="T310" s="587" t="str">
        <f>IF(+NFL!$F41="LA Chargers",+NFL!T41,IF(+NFL!$H41="LA Chargers",+NFL!T41,0))</f>
        <v>Kansas City</v>
      </c>
      <c r="U310" s="585" t="str">
        <f>IF(+NFL!$F41="LA Chargers",+NFL!U41,IF(+NFL!$H41="LA Chargers",+NFL!U41,0))</f>
        <v>L</v>
      </c>
      <c r="V310" s="586">
        <f>IF(+NFL!$F29="LA Chargers",+NFL!#REF!,IF(+NFL!$H29="LA Chargers",+NFL!#REF!,0))</f>
        <v>0</v>
      </c>
      <c r="W310" s="585">
        <f>IF(+NFL!$F29="LA Chargers",+NFL!#REF!,IF(+NFL!$H29="LA Chargers",+NFL!#REF!,0))</f>
        <v>0</v>
      </c>
      <c r="X310" s="587">
        <f>IF(+NFL!$F29="LA Chargers",+NFL!#REF!,IF(+NFL!$H29="LA Chargers",+NFL!#REF!,0))</f>
        <v>0</v>
      </c>
      <c r="Y310" s="585">
        <f>IF(+NFL!$F29="LA Chargers",+NFL!#REF!,IF(+NFL!$H29="LA Chargers",+NFL!#REF!,0))</f>
        <v>0</v>
      </c>
      <c r="Z310" s="586">
        <f>IF(+NFL!$F29="LA Chargers",+NFL!#REF!,IF(+NFL!$H29="LA Chargers",+NFL!#REF!,0))</f>
        <v>0</v>
      </c>
      <c r="AA310" s="585">
        <f>IF(+NFL!$F29="LA Chargers",+NFL!#REF!,IF(+NFL!$H29="LA Chargers",+NFL!#REF!,0))</f>
        <v>0</v>
      </c>
      <c r="AB310" s="124">
        <f>IF(+NFL!$F29="LA Chargers",+NFL!#REF!,IF(+NFL!$H29="LA Chargers",+NFL!#REF!,0))</f>
        <v>0</v>
      </c>
      <c r="AC310" s="182">
        <f>IF(+NFL!$F29="LA Chargers",+NFL!#REF!,IF(+NFL!$H29="LA Chargers",+NFL!#REF!,0))</f>
        <v>0</v>
      </c>
      <c r="AD310" s="496">
        <f>IF(+NFL!$F29="LA Chargers",+NFL!#REF!,IF(+NFL!$H29="LA Chargers",+NFL!#REF!,0))</f>
        <v>0</v>
      </c>
      <c r="AE310" s="565">
        <f>IF(+NFL!$F29="LA Chargers",+NFL!#REF!,IF(+NFL!$H29="LA Chargers",+NFL!#REF!,0))</f>
        <v>0</v>
      </c>
      <c r="AF310" s="496">
        <f>IF(+NFL!$F29="LA Chargers",+NFL!#REF!,IF(+NFL!$H29="LA Chargers",+NFL!#REF!,0))</f>
        <v>0</v>
      </c>
      <c r="AG310" s="565">
        <f>IF(+NFL!$F29="LA Chargers",+NFL!#REF!,IF(+NFL!$H29="LA Chargers",+NFL!#REF!,0))</f>
        <v>0</v>
      </c>
      <c r="AH310" s="496">
        <f>IF(+NFL!$F29="LA Chargers",+NFL!#REF!,IF(+NFL!$H29="LA Chargers",+NFL!#REF!,0))</f>
        <v>0</v>
      </c>
      <c r="AI310" s="565">
        <f>IF(+NFL!$F29="LA Chargers",+NFL!#REF!,IF(+NFL!$H29="LA Chargers",+NFL!#REF!,0))</f>
        <v>0</v>
      </c>
      <c r="AJ310" s="496">
        <f>IF(+NFL!$F29="LA Chargers",+NFL!#REF!,IF(+NFL!$H29="LA Chargers",+NFL!#REF!,0))</f>
        <v>0</v>
      </c>
      <c r="AK310" s="565">
        <f>IF(+NFL!$F29="LA Chargers",+NFL!#REF!,IF(+NFL!$H29="LA Chargers",+NFL!#REF!,0))</f>
        <v>0</v>
      </c>
      <c r="AL310" s="100">
        <f>IF(+NFL!$F29="LA Chargers",+NFL!#REF!,IF(+NFL!$H29="LA Chargers",+NFL!#REF!,0))</f>
        <v>0</v>
      </c>
      <c r="AM310" s="82">
        <f>IF(+NFL!$F29="LA Chargers",+NFL!#REF!,IF(+NFL!$H29="LA Chargers",+NFL!#REF!,0))</f>
        <v>0</v>
      </c>
      <c r="AN310" s="81">
        <f>IF(+NFL!$F29="LA Chargers",+NFL!#REF!,IF(+NFL!$H29="LA Chargers",+NFL!#REF!,0))</f>
        <v>0</v>
      </c>
      <c r="AO310" s="83">
        <f>IF(+NFL!$F29="LA Chargers",+NFL!#REF!,IF(+NFL!$H29="LA Chargers",+NFL!#REF!,0))</f>
        <v>0</v>
      </c>
      <c r="AP310" s="480">
        <f>IF(+NFL!$F29="LA Chargers",+NFL!#REF!,IF(+NFL!$H29="LA Chargers",+NFL!#REF!,0))</f>
        <v>0</v>
      </c>
      <c r="AQ310" s="72">
        <f>IF(+NFL!$F29="LA Chargers",+NFL!#REF!,IF(+NFL!$H29="LA Chargers",+NFL!#REF!,0))</f>
        <v>0</v>
      </c>
      <c r="AR310" s="81">
        <f>IF(+NFL!$F29="LA Chargers",+NFL!#REF!,IF(+NFL!$H29="LA Chargers",+NFL!#REF!,0))</f>
        <v>0</v>
      </c>
      <c r="AS310" s="96">
        <f>IF(+NFL!$F29="LA Chargers",+NFL!#REF!,IF(+NFL!$H29="LA Chargers",+NFL!#REF!,0))</f>
        <v>0</v>
      </c>
      <c r="AT310" s="96">
        <f>IF(+NFL!$F29="LA Chargers",+NFL!#REF!,IF(+NFL!$H29="LA Chargers",+NFL!#REF!,0))</f>
        <v>0</v>
      </c>
      <c r="AU310" s="81">
        <f>IF(+NFL!$F29="LA Chargers",+NFL!#REF!,IF(+NFL!$H29="LA Chargers",+NFL!#REF!,0))</f>
        <v>0</v>
      </c>
      <c r="AV310" s="96">
        <f>IF(+NFL!$F29="LA Chargers",+NFL!#REF!,IF(+NFL!$H29="LA Chargers",+NFL!#REF!,0))</f>
        <v>0</v>
      </c>
      <c r="AW310" s="70">
        <f>IF(+NFL!$F29="LA Chargers",+NFL!#REF!,IF(+NFL!$H29="LA Chargers",+NFL!#REF!,0))</f>
        <v>0</v>
      </c>
      <c r="AX310" s="96">
        <f>IF(+NFL!$F29="LA Chargers",+NFL!#REF!,IF(+NFL!$H29="LA Chargers",+NFL!#REF!,0))</f>
        <v>0</v>
      </c>
      <c r="AY310" s="81">
        <f>IF(+NFL!$F29="LA Chargers",+NFL!#REF!,IF(+NFL!$H29="LA Chargers",+NFL!#REF!,0))</f>
        <v>0</v>
      </c>
      <c r="AZ310" s="96">
        <f>IF(+NFL!$F29="LA Chargers",+NFL!#REF!,IF(+NFL!$H29="LA Chargers",+NFL!#REF!,0))</f>
        <v>0</v>
      </c>
      <c r="BA310" s="70">
        <f>IF(+NFL!$F29="LA Chargers",+NFL!#REF!,IF(+NFL!$H29="LA Chargers",+NFL!#REF!,0))</f>
        <v>0</v>
      </c>
      <c r="BB310" s="70">
        <f>IF(+NFL!$F29="LA Chargers",+NFL!#REF!,IF(+NFL!$H29="LA Chargers",+NFL!#REF!,0))</f>
        <v>0</v>
      </c>
      <c r="BC310" s="592">
        <f>IF(+NFL!$F29="LA Chargers",+NFL!#REF!,IF(+NFL!$H29="LA Chargers",+NFL!#REF!,0))</f>
        <v>0</v>
      </c>
      <c r="BD310" s="81">
        <f>IF(+NFL!$F29="LA Chargers",+NFL!#REF!,IF(+NFL!$H29="LA Chargers",+NFL!#REF!,0))</f>
        <v>0</v>
      </c>
      <c r="BE310" s="96">
        <f>IF(+NFL!$F29="LA Chargers",+NFL!#REF!,IF(+NFL!$H29="LA Chargers",+NFL!#REF!,0))</f>
        <v>0</v>
      </c>
      <c r="BF310" s="70">
        <f>IF(+NFL!$F29="LA Chargers",+NFL!#REF!,IF(+NFL!$H29="LA Chargers",+NFL!#REF!,0))</f>
        <v>0</v>
      </c>
      <c r="BG310" s="81">
        <f>IF(+NFL!$F29="LA Chargers",+NFL!#REF!,IF(+NFL!$H29="LA Chargers",+NFL!#REF!,0))</f>
        <v>0</v>
      </c>
      <c r="BH310" s="96">
        <f>IF(+NFL!$F29="LA Chargers",+NFL!#REF!,IF(+NFL!$H29="LA Chargers",+NFL!#REF!,0))</f>
        <v>0</v>
      </c>
      <c r="BI310" s="70">
        <f>IF(+NFL!$F29="LA Chargers",+NFL!#REF!,IF(+NFL!$H29="LA Chargers",+NFL!#REF!,0))</f>
        <v>0</v>
      </c>
      <c r="BJ310" s="124">
        <f>IF(+NFL!$F29="LA Chargers",+NFL!#REF!,IF(+NFL!$H29="LA Chargers",+NFL!#REF!,0))</f>
        <v>0</v>
      </c>
      <c r="BK310" s="182">
        <f>IF(+NFL!$F29="LA Chargers",+NFL!#REF!,IF(+NFL!$H29="LA Chargers",+NFL!#REF!,0))</f>
        <v>0</v>
      </c>
    </row>
    <row r="311" spans="1:63" s="310" customFormat="1" x14ac:dyDescent="0.8">
      <c r="A311" s="70">
        <f>IF(+NFL!$F67="LA Chargers",+NFL!A67,IF(+NFL!$H67="LA Chargers",+NFL!A67,0))</f>
        <v>4</v>
      </c>
      <c r="B311" s="480" t="str">
        <f>IF(+NFL!$F67="LA Chargers",+NFL!B67,IF(+NFL!$H67="LA Chargers",+NFL!B67,0))</f>
        <v>Mon</v>
      </c>
      <c r="C311" s="72">
        <f>IF(+NFL!$F67="LA Chargers",+NFL!C67,IF(+NFL!$H67="LA Chargers",+NFL!C67,0))</f>
        <v>44473</v>
      </c>
      <c r="D311" s="73">
        <f>IF(+NFL!$F67="LA Chargers",+NFL!D67,IF(+NFL!$H67="LA Chargers",+NFL!D67,0))</f>
        <v>0.84375</v>
      </c>
      <c r="E311" s="70" t="str">
        <f>IF(+NFL!$F67="LA Chargers",+NFL!E67,IF(+NFL!$H67="LA Chargers",+NFL!E67,0))</f>
        <v>ESPN</v>
      </c>
      <c r="F311" s="176" t="str">
        <f>IF(+NFL!$F67="LA Chargers",+NFL!F67,IF(+NFL!$H67="LA Chargers",+NFL!F67,0))</f>
        <v>Las Vegas</v>
      </c>
      <c r="G311" s="70" t="str">
        <f>IF(+NFL!$F67="LA Chargers",+NFL!G67,IF(+NFL!$H67="LA Chargers",+NFL!G67,0))</f>
        <v>AFCW</v>
      </c>
      <c r="H311" s="176" t="str">
        <f>IF(+NFL!$F67="LA Chargers",+NFL!H67,IF(+NFL!$H67="LA Chargers",+NFL!H67,0))</f>
        <v>LA Chargers</v>
      </c>
      <c r="I311" s="70" t="str">
        <f>IF(+NFL!$F67="LA Chargers",+NFL!I67,IF(+NFL!$H67="LA Chargers",+NFL!I67,0))</f>
        <v>AFCW</v>
      </c>
      <c r="J311" s="496" t="str">
        <f>IF(+NFL!$F67="LA Chargers",+NFL!J67,IF(+NFL!$H67="LA Chargers",+NFL!J67,0))</f>
        <v>LA Chargers</v>
      </c>
      <c r="K311" s="510" t="str">
        <f>IF(+NFL!$F67="LA Chargers",+NFL!K67,IF(+NFL!$H67="LA Chargers",+NFL!K67,0))</f>
        <v>Las Vegas</v>
      </c>
      <c r="L311" s="572">
        <f>IF(+NFL!$F67="LA Chargers",+NFL!L67,IF(+NFL!$H67="LA Chargers",+NFL!L67,0))</f>
        <v>3.5</v>
      </c>
      <c r="M311" s="573">
        <f>IF(+NFL!$F67="LA Chargers",+NFL!M67,IF(+NFL!$H67="LA Chargers",+NFL!M67,0))</f>
        <v>52.5</v>
      </c>
      <c r="N311" s="583" t="str">
        <f>IF(+NFL!$F67="LA Chargers",+NFL!N67,IF(+NFL!$H67="LA Chargers",+NFL!N67,0))</f>
        <v>LA Chargers</v>
      </c>
      <c r="O311" s="584">
        <f>IF(+NFL!$F67="LA Chargers",+NFL!O67,IF(+NFL!$H67="LA Chargers",+NFL!O67,0))</f>
        <v>28</v>
      </c>
      <c r="P311" s="583" t="str">
        <f>IF(+NFL!$F67="LA Chargers",+NFL!P67,IF(+NFL!$H67="LA Chargers",+NFL!P67,0))</f>
        <v>Las Vegas</v>
      </c>
      <c r="Q311" s="585">
        <f>IF(+NFL!$F67="LA Chargers",+NFL!Q67,IF(+NFL!$H67="LA Chargers",+NFL!Q67,0))</f>
        <v>14</v>
      </c>
      <c r="R311" s="586" t="str">
        <f>IF(+NFL!$F67="LA Chargers",+NFL!R67,IF(+NFL!$H67="LA Chargers",+NFL!R67,0))</f>
        <v>LA Chargers</v>
      </c>
      <c r="S311" s="585" t="str">
        <f>IF(+NFL!$F67="LA Chargers",+NFL!S67,IF(+NFL!$H67="LA Chargers",+NFL!S67,0))</f>
        <v>Las Vegas</v>
      </c>
      <c r="T311" s="587" t="str">
        <f>IF(+NFL!$F67="LA Chargers",+NFL!T67,IF(+NFL!$H67="LA Chargers",+NFL!T67,0))</f>
        <v>LA Chargers</v>
      </c>
      <c r="U311" s="585" t="str">
        <f>IF(+NFL!$F67="LA Chargers",+NFL!U67,IF(+NFL!$H67="LA Chargers",+NFL!U67,0))</f>
        <v>W</v>
      </c>
      <c r="V311" s="586">
        <f>IF(+NFL!$F58="LA Chargers",+NFL!#REF!,IF(+NFL!$H58="LA Chargers",+NFL!#REF!,0))</f>
        <v>0</v>
      </c>
      <c r="W311" s="585">
        <f>IF(+NFL!$F58="LA Chargers",+NFL!#REF!,IF(+NFL!$H58="LA Chargers",+NFL!#REF!,0))</f>
        <v>0</v>
      </c>
      <c r="X311" s="587">
        <f>IF(+NFL!$F58="LA Chargers",+NFL!#REF!,IF(+NFL!$H58="LA Chargers",+NFL!#REF!,0))</f>
        <v>0</v>
      </c>
      <c r="Y311" s="585">
        <f>IF(+NFL!$F58="LA Chargers",+NFL!#REF!,IF(+NFL!$H58="LA Chargers",+NFL!#REF!,0))</f>
        <v>0</v>
      </c>
      <c r="Z311" s="586">
        <f>IF(+NFL!$F58="LA Chargers",+NFL!#REF!,IF(+NFL!$H58="LA Chargers",+NFL!#REF!,0))</f>
        <v>0</v>
      </c>
      <c r="AA311" s="585">
        <f>IF(+NFL!$F58="LA Chargers",+NFL!#REF!,IF(+NFL!$H58="LA Chargers",+NFL!#REF!,0))</f>
        <v>0</v>
      </c>
      <c r="AB311" s="124">
        <f>IF(+NFL!$F58="LA Chargers",+NFL!#REF!,IF(+NFL!$H58="LA Chargers",+NFL!#REF!,0))</f>
        <v>0</v>
      </c>
      <c r="AC311" s="182">
        <f>IF(+NFL!$F58="LA Chargers",+NFL!#REF!,IF(+NFL!$H58="LA Chargers",+NFL!#REF!,0))</f>
        <v>0</v>
      </c>
      <c r="AD311" s="496">
        <f>IF(+NFL!$F58="LA Chargers",+NFL!#REF!,IF(+NFL!$H58="LA Chargers",+NFL!#REF!,0))</f>
        <v>0</v>
      </c>
      <c r="AE311" s="565">
        <f>IF(+NFL!$F58="LA Chargers",+NFL!#REF!,IF(+NFL!$H58="LA Chargers",+NFL!#REF!,0))</f>
        <v>0</v>
      </c>
      <c r="AF311" s="496">
        <f>IF(+NFL!$F58="LA Chargers",+NFL!#REF!,IF(+NFL!$H58="LA Chargers",+NFL!#REF!,0))</f>
        <v>0</v>
      </c>
      <c r="AG311" s="565">
        <f>IF(+NFL!$F58="LA Chargers",+NFL!#REF!,IF(+NFL!$H58="LA Chargers",+NFL!#REF!,0))</f>
        <v>0</v>
      </c>
      <c r="AH311" s="496">
        <f>IF(+NFL!$F58="LA Chargers",+NFL!#REF!,IF(+NFL!$H58="LA Chargers",+NFL!#REF!,0))</f>
        <v>0</v>
      </c>
      <c r="AI311" s="565">
        <f>IF(+NFL!$F58="LA Chargers",+NFL!#REF!,IF(+NFL!$H58="LA Chargers",+NFL!#REF!,0))</f>
        <v>0</v>
      </c>
      <c r="AJ311" s="496">
        <f>IF(+NFL!$F58="LA Chargers",+NFL!#REF!,IF(+NFL!$H58="LA Chargers",+NFL!#REF!,0))</f>
        <v>0</v>
      </c>
      <c r="AK311" s="565">
        <f>IF(+NFL!$F58="LA Chargers",+NFL!#REF!,IF(+NFL!$H58="LA Chargers",+NFL!#REF!,0))</f>
        <v>0</v>
      </c>
      <c r="AL311" s="100">
        <f>IF(+NFL!$F58="LA Chargers",+NFL!#REF!,IF(+NFL!$H58="LA Chargers",+NFL!#REF!,0))</f>
        <v>0</v>
      </c>
      <c r="AM311" s="82">
        <f>IF(+NFL!$F58="LA Chargers",+NFL!#REF!,IF(+NFL!$H58="LA Chargers",+NFL!#REF!,0))</f>
        <v>0</v>
      </c>
      <c r="AN311" s="81">
        <f>IF(+NFL!$F58="LA Chargers",+NFL!#REF!,IF(+NFL!$H58="LA Chargers",+NFL!#REF!,0))</f>
        <v>0</v>
      </c>
      <c r="AO311" s="83">
        <f>IF(+NFL!$F58="LA Chargers",+NFL!#REF!,IF(+NFL!$H58="LA Chargers",+NFL!#REF!,0))</f>
        <v>0</v>
      </c>
      <c r="AP311" s="480">
        <f>IF(+NFL!$F58="LA Chargers",+NFL!#REF!,IF(+NFL!$H58="LA Chargers",+NFL!#REF!,0))</f>
        <v>0</v>
      </c>
      <c r="AQ311" s="72">
        <f>IF(+NFL!$F58="LA Chargers",+NFL!#REF!,IF(+NFL!$H58="LA Chargers",+NFL!#REF!,0))</f>
        <v>0</v>
      </c>
      <c r="AR311" s="81">
        <f>IF(+NFL!$F58="LA Chargers",+NFL!#REF!,IF(+NFL!$H58="LA Chargers",+NFL!#REF!,0))</f>
        <v>0</v>
      </c>
      <c r="AS311" s="96">
        <f>IF(+NFL!$F58="LA Chargers",+NFL!#REF!,IF(+NFL!$H58="LA Chargers",+NFL!#REF!,0))</f>
        <v>0</v>
      </c>
      <c r="AT311" s="96">
        <f>IF(+NFL!$F58="LA Chargers",+NFL!#REF!,IF(+NFL!$H58="LA Chargers",+NFL!#REF!,0))</f>
        <v>0</v>
      </c>
      <c r="AU311" s="81">
        <f>IF(+NFL!$F58="LA Chargers",+NFL!#REF!,IF(+NFL!$H58="LA Chargers",+NFL!#REF!,0))</f>
        <v>0</v>
      </c>
      <c r="AV311" s="96">
        <f>IF(+NFL!$F58="LA Chargers",+NFL!#REF!,IF(+NFL!$H58="LA Chargers",+NFL!#REF!,0))</f>
        <v>0</v>
      </c>
      <c r="AW311" s="70">
        <f>IF(+NFL!$F58="LA Chargers",+NFL!#REF!,IF(+NFL!$H58="LA Chargers",+NFL!#REF!,0))</f>
        <v>0</v>
      </c>
      <c r="AX311" s="96">
        <f>IF(+NFL!$F58="LA Chargers",+NFL!#REF!,IF(+NFL!$H58="LA Chargers",+NFL!#REF!,0))</f>
        <v>0</v>
      </c>
      <c r="AY311" s="81">
        <f>IF(+NFL!$F58="LA Chargers",+NFL!#REF!,IF(+NFL!$H58="LA Chargers",+NFL!#REF!,0))</f>
        <v>0</v>
      </c>
      <c r="AZ311" s="96">
        <f>IF(+NFL!$F58="LA Chargers",+NFL!#REF!,IF(+NFL!$H58="LA Chargers",+NFL!#REF!,0))</f>
        <v>0</v>
      </c>
      <c r="BA311" s="70">
        <f>IF(+NFL!$F58="LA Chargers",+NFL!#REF!,IF(+NFL!$H58="LA Chargers",+NFL!#REF!,0))</f>
        <v>0</v>
      </c>
      <c r="BB311" s="70">
        <f>IF(+NFL!$F58="LA Chargers",+NFL!#REF!,IF(+NFL!$H58="LA Chargers",+NFL!#REF!,0))</f>
        <v>0</v>
      </c>
      <c r="BC311" s="592">
        <f>IF(+NFL!$F58="LA Chargers",+NFL!#REF!,IF(+NFL!$H58="LA Chargers",+NFL!#REF!,0))</f>
        <v>0</v>
      </c>
      <c r="BD311" s="81">
        <f>IF(+NFL!$F58="LA Chargers",+NFL!#REF!,IF(+NFL!$H58="LA Chargers",+NFL!#REF!,0))</f>
        <v>0</v>
      </c>
      <c r="BE311" s="96">
        <f>IF(+NFL!$F58="LA Chargers",+NFL!#REF!,IF(+NFL!$H58="LA Chargers",+NFL!#REF!,0))</f>
        <v>0</v>
      </c>
      <c r="BF311" s="70">
        <f>IF(+NFL!$F58="LA Chargers",+NFL!#REF!,IF(+NFL!$H58="LA Chargers",+NFL!#REF!,0))</f>
        <v>0</v>
      </c>
      <c r="BG311" s="81">
        <f>IF(+NFL!$F58="LA Chargers",+NFL!#REF!,IF(+NFL!$H58="LA Chargers",+NFL!#REF!,0))</f>
        <v>0</v>
      </c>
      <c r="BH311" s="96">
        <f>IF(+NFL!$F58="LA Chargers",+NFL!#REF!,IF(+NFL!$H58="LA Chargers",+NFL!#REF!,0))</f>
        <v>0</v>
      </c>
      <c r="BI311" s="70">
        <f>IF(+NFL!$F58="LA Chargers",+NFL!#REF!,IF(+NFL!$H58="LA Chargers",+NFL!#REF!,0))</f>
        <v>0</v>
      </c>
      <c r="BJ311" s="124">
        <f>IF(+NFL!$F58="LA Chargers",+NFL!#REF!,IF(+NFL!$H58="LA Chargers",+NFL!#REF!,0))</f>
        <v>0</v>
      </c>
      <c r="BK311" s="182">
        <f>IF(+NFL!$F58="LA Chargers",+NFL!#REF!,IF(+NFL!$H58="LA Chargers",+NFL!#REF!,0))</f>
        <v>0</v>
      </c>
    </row>
    <row r="312" spans="1:63" s="310" customFormat="1" x14ac:dyDescent="0.8">
      <c r="A312" s="70">
        <f>IF(+NFL!$F79="LA Chargers",+NFL!A79,IF(+NFL!$H79="LA Chargers",+NFL!A79,0))</f>
        <v>5</v>
      </c>
      <c r="B312" s="480" t="str">
        <f>IF(+NFL!$F79="LA Chargers",+NFL!B79,IF(+NFL!$H79="LA Chargers",+NFL!B79,0))</f>
        <v>Sun</v>
      </c>
      <c r="C312" s="72">
        <f>IF(+NFL!$F79="LA Chargers",+NFL!C79,IF(+NFL!$H79="LA Chargers",+NFL!C79,0))</f>
        <v>44479</v>
      </c>
      <c r="D312" s="73">
        <f>IF(+NFL!$F79="LA Chargers",+NFL!D79,IF(+NFL!$H79="LA Chargers",+NFL!D79,0))</f>
        <v>0.66666666666666663</v>
      </c>
      <c r="E312" s="70" t="str">
        <f>IF(+NFL!$F79="LA Chargers",+NFL!E79,IF(+NFL!$H79="LA Chargers",+NFL!E79,0))</f>
        <v>CBS</v>
      </c>
      <c r="F312" s="176" t="str">
        <f>IF(+NFL!$F79="LA Chargers",+NFL!F79,IF(+NFL!$H79="LA Chargers",+NFL!F79,0))</f>
        <v>Cleveland</v>
      </c>
      <c r="G312" s="70" t="str">
        <f>IF(+NFL!$F79="LA Chargers",+NFL!G79,IF(+NFL!$H79="LA Chargers",+NFL!G79,0))</f>
        <v>AFCN</v>
      </c>
      <c r="H312" s="176" t="str">
        <f>IF(+NFL!$F79="LA Chargers",+NFL!H79,IF(+NFL!$H79="LA Chargers",+NFL!H79,0))</f>
        <v>LA Chargers</v>
      </c>
      <c r="I312" s="70" t="str">
        <f>IF(+NFL!$F79="LA Chargers",+NFL!I79,IF(+NFL!$H79="LA Chargers",+NFL!I79,0))</f>
        <v>AFCW</v>
      </c>
      <c r="J312" s="496" t="str">
        <f>IF(+NFL!$F79="LA Chargers",+NFL!J79,IF(+NFL!$H79="LA Chargers",+NFL!J79,0))</f>
        <v>LA Chargers</v>
      </c>
      <c r="K312" s="510" t="str">
        <f>IF(+NFL!$F79="LA Chargers",+NFL!K79,IF(+NFL!$H79="LA Chargers",+NFL!K79,0))</f>
        <v>Cleveland</v>
      </c>
      <c r="L312" s="572">
        <f>IF(+NFL!$F79="LA Chargers",+NFL!L79,IF(+NFL!$H79="LA Chargers",+NFL!L79,0))</f>
        <v>1.5</v>
      </c>
      <c r="M312" s="573">
        <f>IF(+NFL!$F79="LA Chargers",+NFL!M79,IF(+NFL!$H79="LA Chargers",+NFL!M79,0))</f>
        <v>47</v>
      </c>
      <c r="N312" s="583" t="str">
        <f>IF(+NFL!$F79="LA Chargers",+NFL!N79,IF(+NFL!$H79="LA Chargers",+NFL!N79,0))</f>
        <v>LA Chargers</v>
      </c>
      <c r="O312" s="584">
        <f>IF(+NFL!$F79="LA Chargers",+NFL!O79,IF(+NFL!$H79="LA Chargers",+NFL!O79,0))</f>
        <v>47</v>
      </c>
      <c r="P312" s="583" t="str">
        <f>IF(+NFL!$F79="LA Chargers",+NFL!P79,IF(+NFL!$H79="LA Chargers",+NFL!P79,0))</f>
        <v>Cleveland</v>
      </c>
      <c r="Q312" s="585">
        <f>IF(+NFL!$F79="LA Chargers",+NFL!Q79,IF(+NFL!$H79="LA Chargers",+NFL!Q79,0))</f>
        <v>42</v>
      </c>
      <c r="R312" s="586" t="str">
        <f>IF(+NFL!$F79="LA Chargers",+NFL!R79,IF(+NFL!$H79="LA Chargers",+NFL!R79,0))</f>
        <v>LA Chargers</v>
      </c>
      <c r="S312" s="585" t="str">
        <f>IF(+NFL!$F79="LA Chargers",+NFL!S79,IF(+NFL!$H79="LA Chargers",+NFL!S79,0))</f>
        <v>Cleveland</v>
      </c>
      <c r="T312" s="587" t="str">
        <f>IF(+NFL!$F79="LA Chargers",+NFL!T79,IF(+NFL!$H79="LA Chargers",+NFL!T79,0))</f>
        <v>Cleveland</v>
      </c>
      <c r="U312" s="585" t="str">
        <f>IF(+NFL!$F79="LA Chargers",+NFL!U79,IF(+NFL!$H79="LA Chargers",+NFL!U79,0))</f>
        <v>L</v>
      </c>
      <c r="V312" s="586">
        <f>IF(+NFL!$F72="LA Chargers",+NFL!#REF!,IF(+NFL!$H72="LA Chargers",+NFL!#REF!,0))</f>
        <v>0</v>
      </c>
      <c r="W312" s="585">
        <f>IF(+NFL!$F72="LA Chargers",+NFL!#REF!,IF(+NFL!$H72="LA Chargers",+NFL!#REF!,0))</f>
        <v>0</v>
      </c>
      <c r="X312" s="587">
        <f>IF(+NFL!$F72="LA Chargers",+NFL!#REF!,IF(+NFL!$H72="LA Chargers",+NFL!#REF!,0))</f>
        <v>0</v>
      </c>
      <c r="Y312" s="585">
        <f>IF(+NFL!$F72="LA Chargers",+NFL!#REF!,IF(+NFL!$H72="LA Chargers",+NFL!#REF!,0))</f>
        <v>0</v>
      </c>
      <c r="Z312" s="586">
        <f>IF(+NFL!$F72="LA Chargers",+NFL!#REF!,IF(+NFL!$H72="LA Chargers",+NFL!#REF!,0))</f>
        <v>0</v>
      </c>
      <c r="AA312" s="585">
        <f>IF(+NFL!$F72="LA Chargers",+NFL!#REF!,IF(+NFL!$H72="LA Chargers",+NFL!#REF!,0))</f>
        <v>0</v>
      </c>
      <c r="AB312" s="124">
        <f>IF(+NFL!$F72="LA Chargers",+NFL!#REF!,IF(+NFL!$H72="LA Chargers",+NFL!#REF!,0))</f>
        <v>0</v>
      </c>
      <c r="AC312" s="182">
        <f>IF(+NFL!$F72="LA Chargers",+NFL!#REF!,IF(+NFL!$H72="LA Chargers",+NFL!#REF!,0))</f>
        <v>0</v>
      </c>
      <c r="AD312" s="496">
        <f>IF(+NFL!$F72="LA Chargers",+NFL!#REF!,IF(+NFL!$H72="LA Chargers",+NFL!#REF!,0))</f>
        <v>0</v>
      </c>
      <c r="AE312" s="565">
        <f>IF(+NFL!$F72="LA Chargers",+NFL!#REF!,IF(+NFL!$H72="LA Chargers",+NFL!#REF!,0))</f>
        <v>0</v>
      </c>
      <c r="AF312" s="496">
        <f>IF(+NFL!$F72="LA Chargers",+NFL!#REF!,IF(+NFL!$H72="LA Chargers",+NFL!#REF!,0))</f>
        <v>0</v>
      </c>
      <c r="AG312" s="565">
        <f>IF(+NFL!$F72="LA Chargers",+NFL!#REF!,IF(+NFL!$H72="LA Chargers",+NFL!#REF!,0))</f>
        <v>0</v>
      </c>
      <c r="AH312" s="496">
        <f>IF(+NFL!$F72="LA Chargers",+NFL!#REF!,IF(+NFL!$H72="LA Chargers",+NFL!#REF!,0))</f>
        <v>0</v>
      </c>
      <c r="AI312" s="565">
        <f>IF(+NFL!$F72="LA Chargers",+NFL!#REF!,IF(+NFL!$H72="LA Chargers",+NFL!#REF!,0))</f>
        <v>0</v>
      </c>
      <c r="AJ312" s="496">
        <f>IF(+NFL!$F72="LA Chargers",+NFL!#REF!,IF(+NFL!$H72="LA Chargers",+NFL!#REF!,0))</f>
        <v>0</v>
      </c>
      <c r="AK312" s="565">
        <f>IF(+NFL!$F72="LA Chargers",+NFL!#REF!,IF(+NFL!$H72="LA Chargers",+NFL!#REF!,0))</f>
        <v>0</v>
      </c>
      <c r="AL312" s="100">
        <f>IF(+NFL!$F72="LA Chargers",+NFL!#REF!,IF(+NFL!$H72="LA Chargers",+NFL!#REF!,0))</f>
        <v>0</v>
      </c>
      <c r="AM312" s="82">
        <f>IF(+NFL!$F72="LA Chargers",+NFL!#REF!,IF(+NFL!$H72="LA Chargers",+NFL!#REF!,0))</f>
        <v>0</v>
      </c>
      <c r="AN312" s="81">
        <f>IF(+NFL!$F72="LA Chargers",+NFL!#REF!,IF(+NFL!$H72="LA Chargers",+NFL!#REF!,0))</f>
        <v>0</v>
      </c>
      <c r="AO312" s="83">
        <f>IF(+NFL!$F72="LA Chargers",+NFL!#REF!,IF(+NFL!$H72="LA Chargers",+NFL!#REF!,0))</f>
        <v>0</v>
      </c>
      <c r="AP312" s="480">
        <f>IF(+NFL!$F72="LA Chargers",+NFL!#REF!,IF(+NFL!$H72="LA Chargers",+NFL!#REF!,0))</f>
        <v>0</v>
      </c>
      <c r="AQ312" s="72">
        <f>IF(+NFL!$F72="LA Chargers",+NFL!#REF!,IF(+NFL!$H72="LA Chargers",+NFL!#REF!,0))</f>
        <v>0</v>
      </c>
      <c r="AR312" s="81">
        <f>IF(+NFL!$F72="LA Chargers",+NFL!#REF!,IF(+NFL!$H72="LA Chargers",+NFL!#REF!,0))</f>
        <v>0</v>
      </c>
      <c r="AS312" s="96">
        <f>IF(+NFL!$F72="LA Chargers",+NFL!#REF!,IF(+NFL!$H72="LA Chargers",+NFL!#REF!,0))</f>
        <v>0</v>
      </c>
      <c r="AT312" s="96">
        <f>IF(+NFL!$F72="LA Chargers",+NFL!#REF!,IF(+NFL!$H72="LA Chargers",+NFL!#REF!,0))</f>
        <v>0</v>
      </c>
      <c r="AU312" s="81">
        <f>IF(+NFL!$F72="LA Chargers",+NFL!#REF!,IF(+NFL!$H72="LA Chargers",+NFL!#REF!,0))</f>
        <v>0</v>
      </c>
      <c r="AV312" s="96">
        <f>IF(+NFL!$F72="LA Chargers",+NFL!#REF!,IF(+NFL!$H72="LA Chargers",+NFL!#REF!,0))</f>
        <v>0</v>
      </c>
      <c r="AW312" s="70">
        <f>IF(+NFL!$F72="LA Chargers",+NFL!#REF!,IF(+NFL!$H72="LA Chargers",+NFL!#REF!,0))</f>
        <v>0</v>
      </c>
      <c r="AX312" s="96">
        <f>IF(+NFL!$F72="LA Chargers",+NFL!#REF!,IF(+NFL!$H72="LA Chargers",+NFL!#REF!,0))</f>
        <v>0</v>
      </c>
      <c r="AY312" s="81">
        <f>IF(+NFL!$F72="LA Chargers",+NFL!#REF!,IF(+NFL!$H72="LA Chargers",+NFL!#REF!,0))</f>
        <v>0</v>
      </c>
      <c r="AZ312" s="96">
        <f>IF(+NFL!$F72="LA Chargers",+NFL!#REF!,IF(+NFL!$H72="LA Chargers",+NFL!#REF!,0))</f>
        <v>0</v>
      </c>
      <c r="BA312" s="70">
        <f>IF(+NFL!$F72="LA Chargers",+NFL!#REF!,IF(+NFL!$H72="LA Chargers",+NFL!#REF!,0))</f>
        <v>0</v>
      </c>
      <c r="BB312" s="70">
        <f>IF(+NFL!$F72="LA Chargers",+NFL!#REF!,IF(+NFL!$H72="LA Chargers",+NFL!#REF!,0))</f>
        <v>0</v>
      </c>
      <c r="BC312" s="592">
        <f>IF(+NFL!$F72="LA Chargers",+NFL!#REF!,IF(+NFL!$H72="LA Chargers",+NFL!#REF!,0))</f>
        <v>0</v>
      </c>
      <c r="BD312" s="81">
        <f>IF(+NFL!$F72="LA Chargers",+NFL!#REF!,IF(+NFL!$H72="LA Chargers",+NFL!#REF!,0))</f>
        <v>0</v>
      </c>
      <c r="BE312" s="96">
        <f>IF(+NFL!$F72="LA Chargers",+NFL!#REF!,IF(+NFL!$H72="LA Chargers",+NFL!#REF!,0))</f>
        <v>0</v>
      </c>
      <c r="BF312" s="70">
        <f>IF(+NFL!$F72="LA Chargers",+NFL!#REF!,IF(+NFL!$H72="LA Chargers",+NFL!#REF!,0))</f>
        <v>0</v>
      </c>
      <c r="BG312" s="81">
        <f>IF(+NFL!$F72="LA Chargers",+NFL!#REF!,IF(+NFL!$H72="LA Chargers",+NFL!#REF!,0))</f>
        <v>0</v>
      </c>
      <c r="BH312" s="96">
        <f>IF(+NFL!$F72="LA Chargers",+NFL!#REF!,IF(+NFL!$H72="LA Chargers",+NFL!#REF!,0))</f>
        <v>0</v>
      </c>
      <c r="BI312" s="70">
        <f>IF(+NFL!$F72="LA Chargers",+NFL!#REF!,IF(+NFL!$H72="LA Chargers",+NFL!#REF!,0))</f>
        <v>0</v>
      </c>
      <c r="BJ312" s="124">
        <f>IF(+NFL!$F72="LA Chargers",+NFL!#REF!,IF(+NFL!$H72="LA Chargers",+NFL!#REF!,0))</f>
        <v>0</v>
      </c>
      <c r="BK312" s="182">
        <f>IF(+NFL!$F72="LA Chargers",+NFL!#REF!,IF(+NFL!$H72="LA Chargers",+NFL!#REF!,0))</f>
        <v>0</v>
      </c>
    </row>
    <row r="313" spans="1:63" s="310" customFormat="1" x14ac:dyDescent="0.8">
      <c r="A313" s="70">
        <f>IF(+NFL!$F92="LA Chargers",+NFL!A92,IF(+NFL!$H92="LA Chargers",+NFL!A92,0))</f>
        <v>6</v>
      </c>
      <c r="B313" s="480" t="str">
        <f>IF(+NFL!$F92="LA Chargers",+NFL!B92,IF(+NFL!$H92="LA Chargers",+NFL!B92,0))</f>
        <v>Sun</v>
      </c>
      <c r="C313" s="72">
        <f>IF(+NFL!$F92="LA Chargers",+NFL!C92,IF(+NFL!$H92="LA Chargers",+NFL!C92,0))</f>
        <v>44486</v>
      </c>
      <c r="D313" s="73">
        <f>IF(+NFL!$F92="LA Chargers",+NFL!D92,IF(+NFL!$H92="LA Chargers",+NFL!D92,0))</f>
        <v>0.54166666666666663</v>
      </c>
      <c r="E313" s="70" t="str">
        <f>IF(+NFL!$F92="LA Chargers",+NFL!E92,IF(+NFL!$H92="LA Chargers",+NFL!E92,0))</f>
        <v>CBS</v>
      </c>
      <c r="F313" s="176" t="str">
        <f>IF(+NFL!$F92="LA Chargers",+NFL!F92,IF(+NFL!$H92="LA Chargers",+NFL!F92,0))</f>
        <v>LA Chargers</v>
      </c>
      <c r="G313" s="70" t="str">
        <f>IF(+NFL!$F92="LA Chargers",+NFL!G92,IF(+NFL!$H92="LA Chargers",+NFL!G92,0))</f>
        <v>AFCW</v>
      </c>
      <c r="H313" s="176" t="str">
        <f>IF(+NFL!$F92="LA Chargers",+NFL!H92,IF(+NFL!$H92="LA Chargers",+NFL!H92,0))</f>
        <v>Baltimore</v>
      </c>
      <c r="I313" s="70" t="str">
        <f>IF(+NFL!$F92="LA Chargers",+NFL!I92,IF(+NFL!$H92="LA Chargers",+NFL!I92,0))</f>
        <v>AFCN</v>
      </c>
      <c r="J313" s="496" t="str">
        <f>IF(+NFL!$F92="LA Chargers",+NFL!J92,IF(+NFL!$H92="LA Chargers",+NFL!J92,0))</f>
        <v>Baltimore</v>
      </c>
      <c r="K313" s="510" t="str">
        <f>IF(+NFL!$F92="LA Chargers",+NFL!K92,IF(+NFL!$H92="LA Chargers",+NFL!K92,0))</f>
        <v>LA Chargers</v>
      </c>
      <c r="L313" s="572">
        <f>IF(+NFL!$F92="LA Chargers",+NFL!L92,IF(+NFL!$H92="LA Chargers",+NFL!L92,0))</f>
        <v>2.5</v>
      </c>
      <c r="M313" s="573">
        <f>IF(+NFL!$F92="LA Chargers",+NFL!M92,IF(+NFL!$H92="LA Chargers",+NFL!M92,0))</f>
        <v>51.5</v>
      </c>
      <c r="N313" s="583" t="str">
        <f>IF(+NFL!$F92="LA Chargers",+NFL!N92,IF(+NFL!$H92="LA Chargers",+NFL!N92,0))</f>
        <v>Baltimore</v>
      </c>
      <c r="O313" s="584">
        <f>IF(+NFL!$F92="LA Chargers",+NFL!O92,IF(+NFL!$H92="LA Chargers",+NFL!O92,0))</f>
        <v>34</v>
      </c>
      <c r="P313" s="583" t="str">
        <f>IF(+NFL!$F92="LA Chargers",+NFL!P92,IF(+NFL!$H92="LA Chargers",+NFL!P92,0))</f>
        <v>LA Chargers</v>
      </c>
      <c r="Q313" s="585">
        <f>IF(+NFL!$F92="LA Chargers",+NFL!Q92,IF(+NFL!$H92="LA Chargers",+NFL!Q92,0))</f>
        <v>6</v>
      </c>
      <c r="R313" s="586" t="str">
        <f>IF(+NFL!$F92="LA Chargers",+NFL!R92,IF(+NFL!$H92="LA Chargers",+NFL!R92,0))</f>
        <v>Baltimore</v>
      </c>
      <c r="S313" s="585" t="str">
        <f>IF(+NFL!$F92="LA Chargers",+NFL!S92,IF(+NFL!$H92="LA Chargers",+NFL!S92,0))</f>
        <v>LA Chargers</v>
      </c>
      <c r="T313" s="587" t="str">
        <f>IF(+NFL!$F92="LA Chargers",+NFL!T92,IF(+NFL!$H92="LA Chargers",+NFL!T92,0))</f>
        <v>Baltimore</v>
      </c>
      <c r="U313" s="585" t="str">
        <f>IF(+NFL!$F92="LA Chargers",+NFL!U92,IF(+NFL!$H92="LA Chargers",+NFL!U92,0))</f>
        <v>W</v>
      </c>
      <c r="V313" s="586">
        <f>IF(+NFL!$F96="LA Chargers",+NFL!#REF!,IF(+NFL!$H96="LA Chargers",+NFL!#REF!,0))</f>
        <v>0</v>
      </c>
      <c r="W313" s="585">
        <f>IF(+NFL!$F96="LA Chargers",+NFL!#REF!,IF(+NFL!$H96="LA Chargers",+NFL!#REF!,0))</f>
        <v>0</v>
      </c>
      <c r="X313" s="587">
        <f>IF(+NFL!$F96="LA Chargers",+NFL!#REF!,IF(+NFL!$H96="LA Chargers",+NFL!#REF!,0))</f>
        <v>0</v>
      </c>
      <c r="Y313" s="585">
        <f>IF(+NFL!$F96="LA Chargers",+NFL!#REF!,IF(+NFL!$H96="LA Chargers",+NFL!#REF!,0))</f>
        <v>0</v>
      </c>
      <c r="Z313" s="586">
        <f>IF(+NFL!$F96="LA Chargers",+NFL!#REF!,IF(+NFL!$H96="LA Chargers",+NFL!#REF!,0))</f>
        <v>0</v>
      </c>
      <c r="AA313" s="585">
        <f>IF(+NFL!$F96="LA Chargers",+NFL!#REF!,IF(+NFL!$H96="LA Chargers",+NFL!#REF!,0))</f>
        <v>0</v>
      </c>
      <c r="AB313" s="124">
        <f>IF(+NFL!$F96="LA Chargers",+NFL!#REF!,IF(+NFL!$H96="LA Chargers",+NFL!#REF!,0))</f>
        <v>0</v>
      </c>
      <c r="AC313" s="182">
        <f>IF(+NFL!$F96="LA Chargers",+NFL!#REF!,IF(+NFL!$H96="LA Chargers",+NFL!#REF!,0))</f>
        <v>0</v>
      </c>
      <c r="AD313" s="496">
        <f>IF(+NFL!$F96="LA Chargers",+NFL!#REF!,IF(+NFL!$H96="LA Chargers",+NFL!#REF!,0))</f>
        <v>0</v>
      </c>
      <c r="AE313" s="565">
        <f>IF(+NFL!$F96="LA Chargers",+NFL!#REF!,IF(+NFL!$H96="LA Chargers",+NFL!#REF!,0))</f>
        <v>0</v>
      </c>
      <c r="AF313" s="496">
        <f>IF(+NFL!$F96="LA Chargers",+NFL!#REF!,IF(+NFL!$H96="LA Chargers",+NFL!#REF!,0))</f>
        <v>0</v>
      </c>
      <c r="AG313" s="565">
        <f>IF(+NFL!$F96="LA Chargers",+NFL!#REF!,IF(+NFL!$H96="LA Chargers",+NFL!#REF!,0))</f>
        <v>0</v>
      </c>
      <c r="AH313" s="496">
        <f>IF(+NFL!$F96="LA Chargers",+NFL!#REF!,IF(+NFL!$H96="LA Chargers",+NFL!#REF!,0))</f>
        <v>0</v>
      </c>
      <c r="AI313" s="565">
        <f>IF(+NFL!$F96="LA Chargers",+NFL!#REF!,IF(+NFL!$H96="LA Chargers",+NFL!#REF!,0))</f>
        <v>0</v>
      </c>
      <c r="AJ313" s="496">
        <f>IF(+NFL!$F96="LA Chargers",+NFL!#REF!,IF(+NFL!$H96="LA Chargers",+NFL!#REF!,0))</f>
        <v>0</v>
      </c>
      <c r="AK313" s="565">
        <f>IF(+NFL!$F96="LA Chargers",+NFL!#REF!,IF(+NFL!$H96="LA Chargers",+NFL!#REF!,0))</f>
        <v>0</v>
      </c>
      <c r="AL313" s="100">
        <f>IF(+NFL!$F96="LA Chargers",+NFL!#REF!,IF(+NFL!$H96="LA Chargers",+NFL!#REF!,0))</f>
        <v>0</v>
      </c>
      <c r="AM313" s="82">
        <f>IF(+NFL!$F96="LA Chargers",+NFL!#REF!,IF(+NFL!$H96="LA Chargers",+NFL!#REF!,0))</f>
        <v>0</v>
      </c>
      <c r="AN313" s="81">
        <f>IF(+NFL!$F96="LA Chargers",+NFL!#REF!,IF(+NFL!$H96="LA Chargers",+NFL!#REF!,0))</f>
        <v>0</v>
      </c>
      <c r="AO313" s="83">
        <f>IF(+NFL!$F96="LA Chargers",+NFL!#REF!,IF(+NFL!$H96="LA Chargers",+NFL!#REF!,0))</f>
        <v>0</v>
      </c>
      <c r="AP313" s="480">
        <f>IF(+NFL!$F96="LA Chargers",+NFL!#REF!,IF(+NFL!$H96="LA Chargers",+NFL!#REF!,0))</f>
        <v>0</v>
      </c>
      <c r="AQ313" s="72">
        <f>IF(+NFL!$F96="LA Chargers",+NFL!#REF!,IF(+NFL!$H96="LA Chargers",+NFL!#REF!,0))</f>
        <v>0</v>
      </c>
      <c r="AR313" s="81">
        <f>IF(+NFL!$F96="LA Chargers",+NFL!#REF!,IF(+NFL!$H96="LA Chargers",+NFL!#REF!,0))</f>
        <v>0</v>
      </c>
      <c r="AS313" s="96">
        <f>IF(+NFL!$F96="LA Chargers",+NFL!#REF!,IF(+NFL!$H96="LA Chargers",+NFL!#REF!,0))</f>
        <v>0</v>
      </c>
      <c r="AT313" s="96">
        <f>IF(+NFL!$F96="LA Chargers",+NFL!#REF!,IF(+NFL!$H96="LA Chargers",+NFL!#REF!,0))</f>
        <v>0</v>
      </c>
      <c r="AU313" s="81">
        <f>IF(+NFL!$F96="LA Chargers",+NFL!#REF!,IF(+NFL!$H96="LA Chargers",+NFL!#REF!,0))</f>
        <v>0</v>
      </c>
      <c r="AV313" s="96">
        <f>IF(+NFL!$F96="LA Chargers",+NFL!#REF!,IF(+NFL!$H96="LA Chargers",+NFL!#REF!,0))</f>
        <v>0</v>
      </c>
      <c r="AW313" s="70">
        <f>IF(+NFL!$F96="LA Chargers",+NFL!#REF!,IF(+NFL!$H96="LA Chargers",+NFL!#REF!,0))</f>
        <v>0</v>
      </c>
      <c r="AX313" s="96">
        <f>IF(+NFL!$F96="LA Chargers",+NFL!#REF!,IF(+NFL!$H96="LA Chargers",+NFL!#REF!,0))</f>
        <v>0</v>
      </c>
      <c r="AY313" s="81">
        <f>IF(+NFL!$F96="LA Chargers",+NFL!#REF!,IF(+NFL!$H96="LA Chargers",+NFL!#REF!,0))</f>
        <v>0</v>
      </c>
      <c r="AZ313" s="96">
        <f>IF(+NFL!$F96="LA Chargers",+NFL!#REF!,IF(+NFL!$H96="LA Chargers",+NFL!#REF!,0))</f>
        <v>0</v>
      </c>
      <c r="BA313" s="70">
        <f>IF(+NFL!$F96="LA Chargers",+NFL!#REF!,IF(+NFL!$H96="LA Chargers",+NFL!#REF!,0))</f>
        <v>0</v>
      </c>
      <c r="BB313" s="70">
        <f>IF(+NFL!$F96="LA Chargers",+NFL!#REF!,IF(+NFL!$H96="LA Chargers",+NFL!#REF!,0))</f>
        <v>0</v>
      </c>
      <c r="BC313" s="592">
        <f>IF(+NFL!$F96="LA Chargers",+NFL!#REF!,IF(+NFL!$H96="LA Chargers",+NFL!#REF!,0))</f>
        <v>0</v>
      </c>
      <c r="BD313" s="81">
        <f>IF(+NFL!$F96="LA Chargers",+NFL!#REF!,IF(+NFL!$H96="LA Chargers",+NFL!#REF!,0))</f>
        <v>0</v>
      </c>
      <c r="BE313" s="96">
        <f>IF(+NFL!$F96="LA Chargers",+NFL!#REF!,IF(+NFL!$H96="LA Chargers",+NFL!#REF!,0))</f>
        <v>0</v>
      </c>
      <c r="BF313" s="70">
        <f>IF(+NFL!$F96="LA Chargers",+NFL!#REF!,IF(+NFL!$H96="LA Chargers",+NFL!#REF!,0))</f>
        <v>0</v>
      </c>
      <c r="BG313" s="81">
        <f>IF(+NFL!$F96="LA Chargers",+NFL!#REF!,IF(+NFL!$H96="LA Chargers",+NFL!#REF!,0))</f>
        <v>0</v>
      </c>
      <c r="BH313" s="96">
        <f>IF(+NFL!$F96="LA Chargers",+NFL!#REF!,IF(+NFL!$H96="LA Chargers",+NFL!#REF!,0))</f>
        <v>0</v>
      </c>
      <c r="BI313" s="70">
        <f>IF(+NFL!$F96="LA Chargers",+NFL!#REF!,IF(+NFL!$H96="LA Chargers",+NFL!#REF!,0))</f>
        <v>0</v>
      </c>
      <c r="BJ313" s="124">
        <f>IF(+NFL!$F96="LA Chargers",+NFL!#REF!,IF(+NFL!$H96="LA Chargers",+NFL!#REF!,0))</f>
        <v>0</v>
      </c>
      <c r="BK313" s="182">
        <f>IF(+NFL!$F96="LA Chargers",+NFL!#REF!,IF(+NFL!$H96="LA Chargers",+NFL!#REF!,0))</f>
        <v>0</v>
      </c>
    </row>
    <row r="314" spans="1:63" s="310" customFormat="1" x14ac:dyDescent="0.8">
      <c r="A314" s="70">
        <f>IF(+NFL!$F121="LA Chargers",+NFL!A121,IF(+NFL!$H121="LA Chargers",+NFL!A121,0))</f>
        <v>7</v>
      </c>
      <c r="B314" s="480">
        <f>IF(+NFL!$F121="LA Chargers",+NFL!B121,IF(+NFL!$H121="LA Chargers",+NFL!B121,0))</f>
        <v>0</v>
      </c>
      <c r="C314" s="72">
        <f>IF(+NFL!$F121="LA Chargers",+NFL!C121,IF(+NFL!$H121="LA Chargers",+NFL!C121,0))</f>
        <v>0</v>
      </c>
      <c r="D314" s="73">
        <f>IF(+NFL!$F121="LA Chargers",+NFL!D121,IF(+NFL!$H121="LA Chargers",+NFL!D121,0))</f>
        <v>0</v>
      </c>
      <c r="E314" s="70">
        <f>IF(+NFL!$F121="LA Chargers",+NFL!E121,IF(+NFL!$H121="LA Chargers",+NFL!E121,0))</f>
        <v>0</v>
      </c>
      <c r="F314" s="176" t="str">
        <f>IF(+NFL!$F121="LA Chargers",+NFL!F121,IF(+NFL!$H121="LA Chargers",+NFL!F121,0))</f>
        <v>LA Chargers</v>
      </c>
      <c r="G314" s="70" t="str">
        <f>IF(+NFL!$F121="LA Chargers",+NFL!G121,IF(+NFL!$H121="LA Chargers",+NFL!G121,0))</f>
        <v>AFCW</v>
      </c>
      <c r="H314" s="176">
        <f>IF(+NFL!$F121="LA Chargers",+NFL!H121,IF(+NFL!$H121="LA Chargers",+NFL!H121,0))</f>
        <v>0</v>
      </c>
      <c r="I314" s="70">
        <f>IF(+NFL!$F121="LA Chargers",+NFL!I121,IF(+NFL!$H121="LA Chargers",+NFL!I121,0))</f>
        <v>0</v>
      </c>
      <c r="J314" s="496">
        <f>IF(+NFL!$F121="LA Chargers",+NFL!J121,IF(+NFL!$H121="LA Chargers",+NFL!J121,0))</f>
        <v>0</v>
      </c>
      <c r="K314" s="510">
        <f>IF(+NFL!$F121="LA Chargers",+NFL!K121,IF(+NFL!$H121="LA Chargers",+NFL!K121,0))</f>
        <v>0</v>
      </c>
      <c r="L314" s="572">
        <f>IF(+NFL!$F121="LA Chargers",+NFL!L121,IF(+NFL!$H121="LA Chargers",+NFL!L121,0))</f>
        <v>0</v>
      </c>
      <c r="M314" s="573">
        <f>IF(+NFL!$F121="LA Chargers",+NFL!M121,IF(+NFL!$H121="LA Chargers",+NFL!M121,0))</f>
        <v>0</v>
      </c>
      <c r="N314" s="583">
        <f>IF(+NFL!$F121="LA Chargers",+NFL!N121,IF(+NFL!$H121="LA Chargers",+NFL!N121,0))</f>
        <v>0</v>
      </c>
      <c r="O314" s="584">
        <f>IF(+NFL!$F121="LA Chargers",+NFL!O121,IF(+NFL!$H121="LA Chargers",+NFL!O121,0))</f>
        <v>0</v>
      </c>
      <c r="P314" s="583">
        <f>IF(+NFL!$F121="LA Chargers",+NFL!P121,IF(+NFL!$H121="LA Chargers",+NFL!P121,0))</f>
        <v>0</v>
      </c>
      <c r="Q314" s="585">
        <f>IF(+NFL!$F121="LA Chargers",+NFL!Q121,IF(+NFL!$H121="LA Chargers",+NFL!Q121,0))</f>
        <v>0</v>
      </c>
      <c r="R314" s="586">
        <f>IF(+NFL!$F121="LA Chargers",+NFL!R121,IF(+NFL!$H121="LA Chargers",+NFL!R121,0))</f>
        <v>0</v>
      </c>
      <c r="S314" s="585">
        <f>IF(+NFL!$F121="LA Chargers",+NFL!S121,IF(+NFL!$H121="LA Chargers",+NFL!S121,0))</f>
        <v>0</v>
      </c>
      <c r="T314" s="587">
        <f>IF(+NFL!$F121="LA Chargers",+NFL!T121,IF(+NFL!$H121="LA Chargers",+NFL!T121,0))</f>
        <v>0</v>
      </c>
      <c r="U314" s="585">
        <f>IF(+NFL!$F121="LA Chargers",+NFL!U121,IF(+NFL!$H121="LA Chargers",+NFL!U121,0))</f>
        <v>0</v>
      </c>
      <c r="V314" s="586">
        <f>IF(+NFL!$F117="LA Chargers",+NFL!#REF!,IF(+NFL!$H117="LA Chargers",+NFL!#REF!,0))</f>
        <v>0</v>
      </c>
      <c r="W314" s="585">
        <f>IF(+NFL!$F117="LA Chargers",+NFL!#REF!,IF(+NFL!$H117="LA Chargers",+NFL!#REF!,0))</f>
        <v>0</v>
      </c>
      <c r="X314" s="587">
        <f>IF(+NFL!$F117="LA Chargers",+NFL!#REF!,IF(+NFL!$H117="LA Chargers",+NFL!#REF!,0))</f>
        <v>0</v>
      </c>
      <c r="Y314" s="585">
        <f>IF(+NFL!$F117="LA Chargers",+NFL!#REF!,IF(+NFL!$H117="LA Chargers",+NFL!#REF!,0))</f>
        <v>0</v>
      </c>
      <c r="Z314" s="586">
        <f>IF(+NFL!$F117="LA Chargers",+NFL!#REF!,IF(+NFL!$H117="LA Chargers",+NFL!#REF!,0))</f>
        <v>0</v>
      </c>
      <c r="AA314" s="585">
        <f>IF(+NFL!$F117="LA Chargers",+NFL!#REF!,IF(+NFL!$H117="LA Chargers",+NFL!#REF!,0))</f>
        <v>0</v>
      </c>
      <c r="AB314" s="124">
        <f>IF(+NFL!$F117="LA Chargers",+NFL!#REF!,IF(+NFL!$H117="LA Chargers",+NFL!#REF!,0))</f>
        <v>0</v>
      </c>
      <c r="AC314" s="182">
        <f>IF(+NFL!$F117="LA Chargers",+NFL!#REF!,IF(+NFL!$H117="LA Chargers",+NFL!#REF!,0))</f>
        <v>0</v>
      </c>
      <c r="AD314" s="496">
        <f>IF(+NFL!$F117="LA Chargers",+NFL!#REF!,IF(+NFL!$H117="LA Chargers",+NFL!#REF!,0))</f>
        <v>0</v>
      </c>
      <c r="AE314" s="565">
        <f>IF(+NFL!$F117="LA Chargers",+NFL!#REF!,IF(+NFL!$H117="LA Chargers",+NFL!#REF!,0))</f>
        <v>0</v>
      </c>
      <c r="AF314" s="496">
        <f>IF(+NFL!$F117="LA Chargers",+NFL!#REF!,IF(+NFL!$H117="LA Chargers",+NFL!#REF!,0))</f>
        <v>0</v>
      </c>
      <c r="AG314" s="565">
        <f>IF(+NFL!$F117="LA Chargers",+NFL!#REF!,IF(+NFL!$H117="LA Chargers",+NFL!#REF!,0))</f>
        <v>0</v>
      </c>
      <c r="AH314" s="496">
        <f>IF(+NFL!$F117="LA Chargers",+NFL!#REF!,IF(+NFL!$H117="LA Chargers",+NFL!#REF!,0))</f>
        <v>0</v>
      </c>
      <c r="AI314" s="565">
        <f>IF(+NFL!$F117="LA Chargers",+NFL!#REF!,IF(+NFL!$H117="LA Chargers",+NFL!#REF!,0))</f>
        <v>0</v>
      </c>
      <c r="AJ314" s="496">
        <f>IF(+NFL!$F117="LA Chargers",+NFL!#REF!,IF(+NFL!$H117="LA Chargers",+NFL!#REF!,0))</f>
        <v>0</v>
      </c>
      <c r="AK314" s="565">
        <f>IF(+NFL!$F117="LA Chargers",+NFL!#REF!,IF(+NFL!$H117="LA Chargers",+NFL!#REF!,0))</f>
        <v>0</v>
      </c>
      <c r="AL314" s="100">
        <f>IF(+NFL!$F117="LA Chargers",+NFL!#REF!,IF(+NFL!$H117="LA Chargers",+NFL!#REF!,0))</f>
        <v>0</v>
      </c>
      <c r="AM314" s="82">
        <f>IF(+NFL!$F117="LA Chargers",+NFL!#REF!,IF(+NFL!$H117="LA Chargers",+NFL!#REF!,0))</f>
        <v>0</v>
      </c>
      <c r="AN314" s="81">
        <f>IF(+NFL!$F117="LA Chargers",+NFL!#REF!,IF(+NFL!$H117="LA Chargers",+NFL!#REF!,0))</f>
        <v>0</v>
      </c>
      <c r="AO314" s="83">
        <f>IF(+NFL!$F117="LA Chargers",+NFL!#REF!,IF(+NFL!$H117="LA Chargers",+NFL!#REF!,0))</f>
        <v>0</v>
      </c>
      <c r="AP314" s="480">
        <f>IF(+NFL!$F117="LA Chargers",+NFL!#REF!,IF(+NFL!$H117="LA Chargers",+NFL!#REF!,0))</f>
        <v>0</v>
      </c>
      <c r="AQ314" s="72">
        <f>IF(+NFL!$F117="LA Chargers",+NFL!#REF!,IF(+NFL!$H117="LA Chargers",+NFL!#REF!,0))</f>
        <v>0</v>
      </c>
      <c r="AR314" s="81">
        <f>IF(+NFL!$F117="LA Chargers",+NFL!#REF!,IF(+NFL!$H117="LA Chargers",+NFL!#REF!,0))</f>
        <v>0</v>
      </c>
      <c r="AS314" s="96">
        <f>IF(+NFL!$F117="LA Chargers",+NFL!#REF!,IF(+NFL!$H117="LA Chargers",+NFL!#REF!,0))</f>
        <v>0</v>
      </c>
      <c r="AT314" s="96">
        <f>IF(+NFL!$F117="LA Chargers",+NFL!#REF!,IF(+NFL!$H117="LA Chargers",+NFL!#REF!,0))</f>
        <v>0</v>
      </c>
      <c r="AU314" s="81">
        <f>IF(+NFL!$F117="LA Chargers",+NFL!#REF!,IF(+NFL!$H117="LA Chargers",+NFL!#REF!,0))</f>
        <v>0</v>
      </c>
      <c r="AV314" s="96">
        <f>IF(+NFL!$F117="LA Chargers",+NFL!#REF!,IF(+NFL!$H117="LA Chargers",+NFL!#REF!,0))</f>
        <v>0</v>
      </c>
      <c r="AW314" s="70">
        <f>IF(+NFL!$F117="LA Chargers",+NFL!#REF!,IF(+NFL!$H117="LA Chargers",+NFL!#REF!,0))</f>
        <v>0</v>
      </c>
      <c r="AX314" s="96">
        <f>IF(+NFL!$F117="LA Chargers",+NFL!#REF!,IF(+NFL!$H117="LA Chargers",+NFL!#REF!,0))</f>
        <v>0</v>
      </c>
      <c r="AY314" s="81">
        <f>IF(+NFL!$F117="LA Chargers",+NFL!#REF!,IF(+NFL!$H117="LA Chargers",+NFL!#REF!,0))</f>
        <v>0</v>
      </c>
      <c r="AZ314" s="96">
        <f>IF(+NFL!$F117="LA Chargers",+NFL!#REF!,IF(+NFL!$H117="LA Chargers",+NFL!#REF!,0))</f>
        <v>0</v>
      </c>
      <c r="BA314" s="70">
        <f>IF(+NFL!$F117="LA Chargers",+NFL!#REF!,IF(+NFL!$H117="LA Chargers",+NFL!#REF!,0))</f>
        <v>0</v>
      </c>
      <c r="BB314" s="70">
        <f>IF(+NFL!$F117="LA Chargers",+NFL!#REF!,IF(+NFL!$H117="LA Chargers",+NFL!#REF!,0))</f>
        <v>0</v>
      </c>
      <c r="BC314" s="592">
        <f>IF(+NFL!$F117="LA Chargers",+NFL!#REF!,IF(+NFL!$H117="LA Chargers",+NFL!#REF!,0))</f>
        <v>0</v>
      </c>
      <c r="BD314" s="81">
        <f>IF(+NFL!$F117="LA Chargers",+NFL!#REF!,IF(+NFL!$H117="LA Chargers",+NFL!#REF!,0))</f>
        <v>0</v>
      </c>
      <c r="BE314" s="96">
        <f>IF(+NFL!$F117="LA Chargers",+NFL!#REF!,IF(+NFL!$H117="LA Chargers",+NFL!#REF!,0))</f>
        <v>0</v>
      </c>
      <c r="BF314" s="70">
        <f>IF(+NFL!$F117="LA Chargers",+NFL!#REF!,IF(+NFL!$H117="LA Chargers",+NFL!#REF!,0))</f>
        <v>0</v>
      </c>
      <c r="BG314" s="81">
        <f>IF(+NFL!$F117="LA Chargers",+NFL!#REF!,IF(+NFL!$H117="LA Chargers",+NFL!#REF!,0))</f>
        <v>0</v>
      </c>
      <c r="BH314" s="96">
        <f>IF(+NFL!$F117="LA Chargers",+NFL!#REF!,IF(+NFL!$H117="LA Chargers",+NFL!#REF!,0))</f>
        <v>0</v>
      </c>
      <c r="BI314" s="70">
        <f>IF(+NFL!$F117="LA Chargers",+NFL!#REF!,IF(+NFL!$H117="LA Chargers",+NFL!#REF!,0))</f>
        <v>0</v>
      </c>
      <c r="BJ314" s="124">
        <f>IF(+NFL!$F117="LA Chargers",+NFL!#REF!,IF(+NFL!$H117="LA Chargers",+NFL!#REF!,0))</f>
        <v>0</v>
      </c>
      <c r="BK314" s="182">
        <f>IF(+NFL!$F117="LA Chargers",+NFL!#REF!,IF(+NFL!$H117="LA Chargers",+NFL!#REF!,0))</f>
        <v>0</v>
      </c>
    </row>
    <row r="315" spans="1:63" s="310" customFormat="1" x14ac:dyDescent="0.8">
      <c r="A315" s="70">
        <f>IF(+NFL!$F132="LA Chargers",+NFL!A132,IF(+NFL!$H132="LA Chargers",+NFL!A132,0))</f>
        <v>8</v>
      </c>
      <c r="B315" s="480" t="str">
        <f>IF(+NFL!$F132="LA Chargers",+NFL!B132,IF(+NFL!$H132="LA Chargers",+NFL!B132,0))</f>
        <v>Sun</v>
      </c>
      <c r="C315" s="72">
        <f>IF(+NFL!$F132="LA Chargers",+NFL!C132,IF(+NFL!$H132="LA Chargers",+NFL!C132,0))</f>
        <v>44500</v>
      </c>
      <c r="D315" s="73">
        <f>IF(+NFL!$F132="LA Chargers",+NFL!D132,IF(+NFL!$H132="LA Chargers",+NFL!D132,0))</f>
        <v>0.66666666666666663</v>
      </c>
      <c r="E315" s="70" t="str">
        <f>IF(+NFL!$F132="LA Chargers",+NFL!E132,IF(+NFL!$H132="LA Chargers",+NFL!E132,0))</f>
        <v>CBS</v>
      </c>
      <c r="F315" s="176" t="str">
        <f>IF(+NFL!$F132="LA Chargers",+NFL!F132,IF(+NFL!$H132="LA Chargers",+NFL!F132,0))</f>
        <v>New England</v>
      </c>
      <c r="G315" s="70" t="str">
        <f>IF(+NFL!$F132="LA Chargers",+NFL!G132,IF(+NFL!$H132="LA Chargers",+NFL!G132,0))</f>
        <v>AFCE</v>
      </c>
      <c r="H315" s="176" t="str">
        <f>IF(+NFL!$F132="LA Chargers",+NFL!H132,IF(+NFL!$H132="LA Chargers",+NFL!H132,0))</f>
        <v>LA Chargers</v>
      </c>
      <c r="I315" s="70" t="str">
        <f>IF(+NFL!$F132="LA Chargers",+NFL!I132,IF(+NFL!$H132="LA Chargers",+NFL!I132,0))</f>
        <v>AFCW</v>
      </c>
      <c r="J315" s="496" t="str">
        <f>IF(+NFL!$F132="LA Chargers",+NFL!J132,IF(+NFL!$H132="LA Chargers",+NFL!J132,0))</f>
        <v>LA Chargers</v>
      </c>
      <c r="K315" s="510" t="str">
        <f>IF(+NFL!$F132="LA Chargers",+NFL!K132,IF(+NFL!$H132="LA Chargers",+NFL!K132,0))</f>
        <v>New England</v>
      </c>
      <c r="L315" s="572">
        <f>IF(+NFL!$F132="LA Chargers",+NFL!L132,IF(+NFL!$H132="LA Chargers",+NFL!L132,0))</f>
        <v>5.5</v>
      </c>
      <c r="M315" s="573">
        <f>IF(+NFL!$F132="LA Chargers",+NFL!M132,IF(+NFL!$H132="LA Chargers",+NFL!M132,0))</f>
        <v>49</v>
      </c>
      <c r="N315" s="583" t="str">
        <f>IF(+NFL!$F132="LA Chargers",+NFL!N132,IF(+NFL!$H132="LA Chargers",+NFL!N132,0))</f>
        <v>New England</v>
      </c>
      <c r="O315" s="584">
        <f>IF(+NFL!$F132="LA Chargers",+NFL!O132,IF(+NFL!$H132="LA Chargers",+NFL!O132,0))</f>
        <v>27</v>
      </c>
      <c r="P315" s="583" t="str">
        <f>IF(+NFL!$F132="LA Chargers",+NFL!P132,IF(+NFL!$H132="LA Chargers",+NFL!P132,0))</f>
        <v>LA Chargers</v>
      </c>
      <c r="Q315" s="585">
        <f>IF(+NFL!$F132="LA Chargers",+NFL!Q132,IF(+NFL!$H132="LA Chargers",+NFL!Q132,0))</f>
        <v>24</v>
      </c>
      <c r="R315" s="586" t="str">
        <f>IF(+NFL!$F132="LA Chargers",+NFL!R132,IF(+NFL!$H132="LA Chargers",+NFL!R132,0))</f>
        <v>New England</v>
      </c>
      <c r="S315" s="585" t="str">
        <f>IF(+NFL!$F132="LA Chargers",+NFL!S132,IF(+NFL!$H132="LA Chargers",+NFL!S132,0))</f>
        <v>LA Chargers</v>
      </c>
      <c r="T315" s="587" t="str">
        <f>IF(+NFL!$F132="LA Chargers",+NFL!T132,IF(+NFL!$H132="LA Chargers",+NFL!T132,0))</f>
        <v>LA Chargers</v>
      </c>
      <c r="U315" s="585" t="str">
        <f>IF(+NFL!$F132="LA Chargers",+NFL!U132,IF(+NFL!$H132="LA Chargers",+NFL!U132,0))</f>
        <v>L</v>
      </c>
      <c r="V315" s="586">
        <f>IF(+NFL!$F135="LA Chargers",+NFL!#REF!,IF(+NFL!$H135="LA Chargers",+NFL!#REF!,0))</f>
        <v>0</v>
      </c>
      <c r="W315" s="585">
        <f>IF(+NFL!$F135="LA Chargers",+NFL!#REF!,IF(+NFL!$H135="LA Chargers",+NFL!#REF!,0))</f>
        <v>0</v>
      </c>
      <c r="X315" s="587">
        <f>IF(+NFL!$F135="LA Chargers",+NFL!#REF!,IF(+NFL!$H135="LA Chargers",+NFL!#REF!,0))</f>
        <v>0</v>
      </c>
      <c r="Y315" s="585">
        <f>IF(+NFL!$F135="LA Chargers",+NFL!#REF!,IF(+NFL!$H135="LA Chargers",+NFL!#REF!,0))</f>
        <v>0</v>
      </c>
      <c r="Z315" s="586">
        <f>IF(+NFL!$F135="LA Chargers",+NFL!#REF!,IF(+NFL!$H135="LA Chargers",+NFL!#REF!,0))</f>
        <v>0</v>
      </c>
      <c r="AA315" s="585">
        <f>IF(+NFL!$F135="LA Chargers",+NFL!#REF!,IF(+NFL!$H135="LA Chargers",+NFL!#REF!,0))</f>
        <v>0</v>
      </c>
      <c r="AB315" s="124">
        <f>IF(+NFL!$F135="LA Chargers",+NFL!#REF!,IF(+NFL!$H135="LA Chargers",+NFL!#REF!,0))</f>
        <v>0</v>
      </c>
      <c r="AC315" s="182">
        <f>IF(+NFL!$F135="LA Chargers",+NFL!#REF!,IF(+NFL!$H135="LA Chargers",+NFL!#REF!,0))</f>
        <v>0</v>
      </c>
      <c r="AD315" s="496">
        <f>IF(+NFL!$F135="LA Chargers",+NFL!#REF!,IF(+NFL!$H135="LA Chargers",+NFL!#REF!,0))</f>
        <v>0</v>
      </c>
      <c r="AE315" s="565">
        <f>IF(+NFL!$F135="LA Chargers",+NFL!#REF!,IF(+NFL!$H135="LA Chargers",+NFL!#REF!,0))</f>
        <v>0</v>
      </c>
      <c r="AF315" s="496">
        <f>IF(+NFL!$F135="LA Chargers",+NFL!#REF!,IF(+NFL!$H135="LA Chargers",+NFL!#REF!,0))</f>
        <v>0</v>
      </c>
      <c r="AG315" s="565">
        <f>IF(+NFL!$F135="LA Chargers",+NFL!#REF!,IF(+NFL!$H135="LA Chargers",+NFL!#REF!,0))</f>
        <v>0</v>
      </c>
      <c r="AH315" s="496">
        <f>IF(+NFL!$F135="LA Chargers",+NFL!#REF!,IF(+NFL!$H135="LA Chargers",+NFL!#REF!,0))</f>
        <v>0</v>
      </c>
      <c r="AI315" s="565">
        <f>IF(+NFL!$F135="LA Chargers",+NFL!#REF!,IF(+NFL!$H135="LA Chargers",+NFL!#REF!,0))</f>
        <v>0</v>
      </c>
      <c r="AJ315" s="496">
        <f>IF(+NFL!$F135="LA Chargers",+NFL!#REF!,IF(+NFL!$H135="LA Chargers",+NFL!#REF!,0))</f>
        <v>0</v>
      </c>
      <c r="AK315" s="565">
        <f>IF(+NFL!$F135="LA Chargers",+NFL!#REF!,IF(+NFL!$H135="LA Chargers",+NFL!#REF!,0))</f>
        <v>0</v>
      </c>
      <c r="AL315" s="100">
        <f>IF(+NFL!$F135="LA Chargers",+NFL!#REF!,IF(+NFL!$H135="LA Chargers",+NFL!#REF!,0))</f>
        <v>0</v>
      </c>
      <c r="AM315" s="82">
        <f>IF(+NFL!$F135="LA Chargers",+NFL!#REF!,IF(+NFL!$H135="LA Chargers",+NFL!#REF!,0))</f>
        <v>0</v>
      </c>
      <c r="AN315" s="81">
        <f>IF(+NFL!$F135="LA Chargers",+NFL!#REF!,IF(+NFL!$H135="LA Chargers",+NFL!#REF!,0))</f>
        <v>0</v>
      </c>
      <c r="AO315" s="83">
        <f>IF(+NFL!$F135="LA Chargers",+NFL!#REF!,IF(+NFL!$H135="LA Chargers",+NFL!#REF!,0))</f>
        <v>0</v>
      </c>
      <c r="AP315" s="480">
        <f>IF(+NFL!$F135="LA Chargers",+NFL!#REF!,IF(+NFL!$H135="LA Chargers",+NFL!#REF!,0))</f>
        <v>0</v>
      </c>
      <c r="AQ315" s="72">
        <f>IF(+NFL!$F135="LA Chargers",+NFL!#REF!,IF(+NFL!$H135="LA Chargers",+NFL!#REF!,0))</f>
        <v>0</v>
      </c>
      <c r="AR315" s="81">
        <f>IF(+NFL!$F135="LA Chargers",+NFL!#REF!,IF(+NFL!$H135="LA Chargers",+NFL!#REF!,0))</f>
        <v>0</v>
      </c>
      <c r="AS315" s="96">
        <f>IF(+NFL!$F135="LA Chargers",+NFL!#REF!,IF(+NFL!$H135="LA Chargers",+NFL!#REF!,0))</f>
        <v>0</v>
      </c>
      <c r="AT315" s="96">
        <f>IF(+NFL!$F135="LA Chargers",+NFL!#REF!,IF(+NFL!$H135="LA Chargers",+NFL!#REF!,0))</f>
        <v>0</v>
      </c>
      <c r="AU315" s="81">
        <f>IF(+NFL!$F135="LA Chargers",+NFL!#REF!,IF(+NFL!$H135="LA Chargers",+NFL!#REF!,0))</f>
        <v>0</v>
      </c>
      <c r="AV315" s="96">
        <f>IF(+NFL!$F135="LA Chargers",+NFL!#REF!,IF(+NFL!$H135="LA Chargers",+NFL!#REF!,0))</f>
        <v>0</v>
      </c>
      <c r="AW315" s="70">
        <f>IF(+NFL!$F135="LA Chargers",+NFL!#REF!,IF(+NFL!$H135="LA Chargers",+NFL!#REF!,0))</f>
        <v>0</v>
      </c>
      <c r="AX315" s="96">
        <f>IF(+NFL!$F135="LA Chargers",+NFL!#REF!,IF(+NFL!$H135="LA Chargers",+NFL!#REF!,0))</f>
        <v>0</v>
      </c>
      <c r="AY315" s="81">
        <f>IF(+NFL!$F135="LA Chargers",+NFL!#REF!,IF(+NFL!$H135="LA Chargers",+NFL!#REF!,0))</f>
        <v>0</v>
      </c>
      <c r="AZ315" s="96">
        <f>IF(+NFL!$F135="LA Chargers",+NFL!#REF!,IF(+NFL!$H135="LA Chargers",+NFL!#REF!,0))</f>
        <v>0</v>
      </c>
      <c r="BA315" s="70">
        <f>IF(+NFL!$F135="LA Chargers",+NFL!#REF!,IF(+NFL!$H135="LA Chargers",+NFL!#REF!,0))</f>
        <v>0</v>
      </c>
      <c r="BB315" s="70">
        <f>IF(+NFL!$F135="LA Chargers",+NFL!#REF!,IF(+NFL!$H135="LA Chargers",+NFL!#REF!,0))</f>
        <v>0</v>
      </c>
      <c r="BC315" s="592">
        <f>IF(+NFL!$F135="LA Chargers",+NFL!#REF!,IF(+NFL!$H135="LA Chargers",+NFL!#REF!,0))</f>
        <v>0</v>
      </c>
      <c r="BD315" s="81">
        <f>IF(+NFL!$F135="LA Chargers",+NFL!#REF!,IF(+NFL!$H135="LA Chargers",+NFL!#REF!,0))</f>
        <v>0</v>
      </c>
      <c r="BE315" s="96">
        <f>IF(+NFL!$F135="LA Chargers",+NFL!#REF!,IF(+NFL!$H135="LA Chargers",+NFL!#REF!,0))</f>
        <v>0</v>
      </c>
      <c r="BF315" s="70">
        <f>IF(+NFL!$F135="LA Chargers",+NFL!#REF!,IF(+NFL!$H135="LA Chargers",+NFL!#REF!,0))</f>
        <v>0</v>
      </c>
      <c r="BG315" s="81">
        <f>IF(+NFL!$F135="LA Chargers",+NFL!#REF!,IF(+NFL!$H135="LA Chargers",+NFL!#REF!,0))</f>
        <v>0</v>
      </c>
      <c r="BH315" s="96">
        <f>IF(+NFL!$F135="LA Chargers",+NFL!#REF!,IF(+NFL!$H135="LA Chargers",+NFL!#REF!,0))</f>
        <v>0</v>
      </c>
      <c r="BI315" s="70">
        <f>IF(+NFL!$F135="LA Chargers",+NFL!#REF!,IF(+NFL!$H135="LA Chargers",+NFL!#REF!,0))</f>
        <v>0</v>
      </c>
      <c r="BJ315" s="124">
        <f>IF(+NFL!$F135="LA Chargers",+NFL!#REF!,IF(+NFL!$H135="LA Chargers",+NFL!#REF!,0))</f>
        <v>0</v>
      </c>
      <c r="BK315" s="182">
        <f>IF(+NFL!$F135="LA Chargers",+NFL!#REF!,IF(+NFL!$H135="LA Chargers",+NFL!#REF!,0))</f>
        <v>0</v>
      </c>
    </row>
    <row r="316" spans="1:63" s="310" customFormat="1" x14ac:dyDescent="0.8">
      <c r="A316" s="70">
        <f>IF(+NFL!$F150="LA Chargers",+NFL!A150,IF(+NFL!$H150="LA Chargers",+NFL!A150,0))</f>
        <v>9</v>
      </c>
      <c r="B316" s="480" t="str">
        <f>IF(+NFL!$F150="LA Chargers",+NFL!B150,IF(+NFL!$H150="LA Chargers",+NFL!B150,0))</f>
        <v>Sun</v>
      </c>
      <c r="C316" s="72">
        <f>IF(+NFL!$F150="LA Chargers",+NFL!C150,IF(+NFL!$H150="LA Chargers",+NFL!C150,0))</f>
        <v>44507</v>
      </c>
      <c r="D316" s="73">
        <f>IF(+NFL!$F150="LA Chargers",+NFL!D150,IF(+NFL!$H150="LA Chargers",+NFL!D150,0))</f>
        <v>0.66666666666666663</v>
      </c>
      <c r="E316" s="70" t="str">
        <f>IF(+NFL!$F150="LA Chargers",+NFL!E150,IF(+NFL!$H150="LA Chargers",+NFL!E150,0))</f>
        <v>CBS</v>
      </c>
      <c r="F316" s="176" t="str">
        <f>IF(+NFL!$F150="LA Chargers",+NFL!F150,IF(+NFL!$H150="LA Chargers",+NFL!F150,0))</f>
        <v>LA Chargers</v>
      </c>
      <c r="G316" s="70" t="str">
        <f>IF(+NFL!$F150="LA Chargers",+NFL!G150,IF(+NFL!$H150="LA Chargers",+NFL!G150,0))</f>
        <v>AFCW</v>
      </c>
      <c r="H316" s="176" t="str">
        <f>IF(+NFL!$F150="LA Chargers",+NFL!H150,IF(+NFL!$H150="LA Chargers",+NFL!H150,0))</f>
        <v>Philadelphia</v>
      </c>
      <c r="I316" s="70" t="str">
        <f>IF(+NFL!$F150="LA Chargers",+NFL!I150,IF(+NFL!$H150="LA Chargers",+NFL!I150,0))</f>
        <v>NFCE</v>
      </c>
      <c r="J316" s="496" t="str">
        <f>IF(+NFL!$F150="LA Chargers",+NFL!J150,IF(+NFL!$H150="LA Chargers",+NFL!J150,0))</f>
        <v>LA Chargers</v>
      </c>
      <c r="K316" s="510" t="str">
        <f>IF(+NFL!$F150="LA Chargers",+NFL!K150,IF(+NFL!$H150="LA Chargers",+NFL!K150,0))</f>
        <v>Philadelphia</v>
      </c>
      <c r="L316" s="572">
        <f>IF(+NFL!$F150="LA Chargers",+NFL!L150,IF(+NFL!$H150="LA Chargers",+NFL!L150,0))</f>
        <v>2</v>
      </c>
      <c r="M316" s="573">
        <f>IF(+NFL!$F150="LA Chargers",+NFL!M150,IF(+NFL!$H150="LA Chargers",+NFL!M150,0))</f>
        <v>50.5</v>
      </c>
      <c r="N316" s="583" t="str">
        <f>IF(+NFL!$F150="LA Chargers",+NFL!N150,IF(+NFL!$H150="LA Chargers",+NFL!N150,0))</f>
        <v>LA Chargers</v>
      </c>
      <c r="O316" s="584">
        <f>IF(+NFL!$F150="LA Chargers",+NFL!O150,IF(+NFL!$H150="LA Chargers",+NFL!O150,0))</f>
        <v>27</v>
      </c>
      <c r="P316" s="583" t="str">
        <f>IF(+NFL!$F150="LA Chargers",+NFL!P150,IF(+NFL!$H150="LA Chargers",+NFL!P150,0))</f>
        <v>Philadelphia</v>
      </c>
      <c r="Q316" s="585">
        <f>IF(+NFL!$F150="LA Chargers",+NFL!Q150,IF(+NFL!$H150="LA Chargers",+NFL!Q150,0))</f>
        <v>24</v>
      </c>
      <c r="R316" s="586" t="str">
        <f>IF(+NFL!$F150="LA Chargers",+NFL!R150,IF(+NFL!$H150="LA Chargers",+NFL!R150,0))</f>
        <v>LA Chargers</v>
      </c>
      <c r="S316" s="585" t="str">
        <f>IF(+NFL!$F150="LA Chargers",+NFL!S150,IF(+NFL!$H150="LA Chargers",+NFL!S150,0))</f>
        <v>Philadelphia</v>
      </c>
      <c r="T316" s="587" t="str">
        <f>IF(+NFL!$F150="LA Chargers",+NFL!T150,IF(+NFL!$H150="LA Chargers",+NFL!T150,0))</f>
        <v>LA Chargers</v>
      </c>
      <c r="U316" s="585" t="str">
        <f>IF(+NFL!$F150="LA Chargers",+NFL!U150,IF(+NFL!$H150="LA Chargers",+NFL!U150,0))</f>
        <v>W</v>
      </c>
      <c r="V316" s="586">
        <f>IF(+NFL!$F151="LA Chargers",+NFL!#REF!,IF(+NFL!$H151="LA Chargers",+NFL!#REF!,0))</f>
        <v>0</v>
      </c>
      <c r="W316" s="585">
        <f>IF(+NFL!$F151="LA Chargers",+NFL!#REF!,IF(+NFL!$H151="LA Chargers",+NFL!#REF!,0))</f>
        <v>0</v>
      </c>
      <c r="X316" s="587">
        <f>IF(+NFL!$F151="LA Chargers",+NFL!#REF!,IF(+NFL!$H151="LA Chargers",+NFL!#REF!,0))</f>
        <v>0</v>
      </c>
      <c r="Y316" s="585">
        <f>IF(+NFL!$F151="LA Chargers",+NFL!#REF!,IF(+NFL!$H151="LA Chargers",+NFL!#REF!,0))</f>
        <v>0</v>
      </c>
      <c r="Z316" s="586">
        <f>IF(+NFL!$F151="LA Chargers",+NFL!#REF!,IF(+NFL!$H151="LA Chargers",+NFL!#REF!,0))</f>
        <v>0</v>
      </c>
      <c r="AA316" s="585">
        <f>IF(+NFL!$F151="LA Chargers",+NFL!#REF!,IF(+NFL!$H151="LA Chargers",+NFL!#REF!,0))</f>
        <v>0</v>
      </c>
      <c r="AB316" s="124">
        <f>IF(+NFL!$F151="LA Chargers",+NFL!#REF!,IF(+NFL!$H151="LA Chargers",+NFL!#REF!,0))</f>
        <v>0</v>
      </c>
      <c r="AC316" s="182">
        <f>IF(+NFL!$F151="LA Chargers",+NFL!#REF!,IF(+NFL!$H151="LA Chargers",+NFL!#REF!,0))</f>
        <v>0</v>
      </c>
      <c r="AD316" s="496">
        <f>IF(+NFL!$F151="LA Chargers",+NFL!#REF!,IF(+NFL!$H151="LA Chargers",+NFL!#REF!,0))</f>
        <v>0</v>
      </c>
      <c r="AE316" s="565">
        <f>IF(+NFL!$F151="LA Chargers",+NFL!#REF!,IF(+NFL!$H151="LA Chargers",+NFL!#REF!,0))</f>
        <v>0</v>
      </c>
      <c r="AF316" s="496">
        <f>IF(+NFL!$F151="LA Chargers",+NFL!#REF!,IF(+NFL!$H151="LA Chargers",+NFL!#REF!,0))</f>
        <v>0</v>
      </c>
      <c r="AG316" s="565">
        <f>IF(+NFL!$F151="LA Chargers",+NFL!#REF!,IF(+NFL!$H151="LA Chargers",+NFL!#REF!,0))</f>
        <v>0</v>
      </c>
      <c r="AH316" s="496">
        <f>IF(+NFL!$F151="LA Chargers",+NFL!#REF!,IF(+NFL!$H151="LA Chargers",+NFL!#REF!,0))</f>
        <v>0</v>
      </c>
      <c r="AI316" s="565">
        <f>IF(+NFL!$F151="LA Chargers",+NFL!#REF!,IF(+NFL!$H151="LA Chargers",+NFL!#REF!,0))</f>
        <v>0</v>
      </c>
      <c r="AJ316" s="496">
        <f>IF(+NFL!$F151="LA Chargers",+NFL!#REF!,IF(+NFL!$H151="LA Chargers",+NFL!#REF!,0))</f>
        <v>0</v>
      </c>
      <c r="AK316" s="565">
        <f>IF(+NFL!$F151="LA Chargers",+NFL!#REF!,IF(+NFL!$H151="LA Chargers",+NFL!#REF!,0))</f>
        <v>0</v>
      </c>
      <c r="AL316" s="100">
        <f>IF(+NFL!$F151="LA Chargers",+NFL!#REF!,IF(+NFL!$H151="LA Chargers",+NFL!#REF!,0))</f>
        <v>0</v>
      </c>
      <c r="AM316" s="82">
        <f>IF(+NFL!$F151="LA Chargers",+NFL!#REF!,IF(+NFL!$H151="LA Chargers",+NFL!#REF!,0))</f>
        <v>0</v>
      </c>
      <c r="AN316" s="81">
        <f>IF(+NFL!$F151="LA Chargers",+NFL!#REF!,IF(+NFL!$H151="LA Chargers",+NFL!#REF!,0))</f>
        <v>0</v>
      </c>
      <c r="AO316" s="83">
        <f>IF(+NFL!$F151="LA Chargers",+NFL!#REF!,IF(+NFL!$H151="LA Chargers",+NFL!#REF!,0))</f>
        <v>0</v>
      </c>
      <c r="AP316" s="480">
        <f>IF(+NFL!$F151="LA Chargers",+NFL!#REF!,IF(+NFL!$H151="LA Chargers",+NFL!#REF!,0))</f>
        <v>0</v>
      </c>
      <c r="AQ316" s="72">
        <f>IF(+NFL!$F151="LA Chargers",+NFL!#REF!,IF(+NFL!$H151="LA Chargers",+NFL!#REF!,0))</f>
        <v>0</v>
      </c>
      <c r="AR316" s="81">
        <f>IF(+NFL!$F151="LA Chargers",+NFL!#REF!,IF(+NFL!$H151="LA Chargers",+NFL!#REF!,0))</f>
        <v>0</v>
      </c>
      <c r="AS316" s="96">
        <f>IF(+NFL!$F151="LA Chargers",+NFL!#REF!,IF(+NFL!$H151="LA Chargers",+NFL!#REF!,0))</f>
        <v>0</v>
      </c>
      <c r="AT316" s="96">
        <f>IF(+NFL!$F151="LA Chargers",+NFL!#REF!,IF(+NFL!$H151="LA Chargers",+NFL!#REF!,0))</f>
        <v>0</v>
      </c>
      <c r="AU316" s="81">
        <f>IF(+NFL!$F151="LA Chargers",+NFL!#REF!,IF(+NFL!$H151="LA Chargers",+NFL!#REF!,0))</f>
        <v>0</v>
      </c>
      <c r="AV316" s="96">
        <f>IF(+NFL!$F151="LA Chargers",+NFL!#REF!,IF(+NFL!$H151="LA Chargers",+NFL!#REF!,0))</f>
        <v>0</v>
      </c>
      <c r="AW316" s="70">
        <f>IF(+NFL!$F151="LA Chargers",+NFL!#REF!,IF(+NFL!$H151="LA Chargers",+NFL!#REF!,0))</f>
        <v>0</v>
      </c>
      <c r="AX316" s="96">
        <f>IF(+NFL!$F151="LA Chargers",+NFL!#REF!,IF(+NFL!$H151="LA Chargers",+NFL!#REF!,0))</f>
        <v>0</v>
      </c>
      <c r="AY316" s="81">
        <f>IF(+NFL!$F151="LA Chargers",+NFL!#REF!,IF(+NFL!$H151="LA Chargers",+NFL!#REF!,0))</f>
        <v>0</v>
      </c>
      <c r="AZ316" s="96">
        <f>IF(+NFL!$F151="LA Chargers",+NFL!#REF!,IF(+NFL!$H151="LA Chargers",+NFL!#REF!,0))</f>
        <v>0</v>
      </c>
      <c r="BA316" s="70">
        <f>IF(+NFL!$F151="LA Chargers",+NFL!#REF!,IF(+NFL!$H151="LA Chargers",+NFL!#REF!,0))</f>
        <v>0</v>
      </c>
      <c r="BB316" s="70">
        <f>IF(+NFL!$F151="LA Chargers",+NFL!#REF!,IF(+NFL!$H151="LA Chargers",+NFL!#REF!,0))</f>
        <v>0</v>
      </c>
      <c r="BC316" s="592">
        <f>IF(+NFL!$F151="LA Chargers",+NFL!#REF!,IF(+NFL!$H151="LA Chargers",+NFL!#REF!,0))</f>
        <v>0</v>
      </c>
      <c r="BD316" s="81">
        <f>IF(+NFL!$F151="LA Chargers",+NFL!#REF!,IF(+NFL!$H151="LA Chargers",+NFL!#REF!,0))</f>
        <v>0</v>
      </c>
      <c r="BE316" s="96">
        <f>IF(+NFL!$F151="LA Chargers",+NFL!#REF!,IF(+NFL!$H151="LA Chargers",+NFL!#REF!,0))</f>
        <v>0</v>
      </c>
      <c r="BF316" s="70">
        <f>IF(+NFL!$F151="LA Chargers",+NFL!#REF!,IF(+NFL!$H151="LA Chargers",+NFL!#REF!,0))</f>
        <v>0</v>
      </c>
      <c r="BG316" s="81">
        <f>IF(+NFL!$F151="LA Chargers",+NFL!#REF!,IF(+NFL!$H151="LA Chargers",+NFL!#REF!,0))</f>
        <v>0</v>
      </c>
      <c r="BH316" s="96">
        <f>IF(+NFL!$F151="LA Chargers",+NFL!#REF!,IF(+NFL!$H151="LA Chargers",+NFL!#REF!,0))</f>
        <v>0</v>
      </c>
      <c r="BI316" s="70">
        <f>IF(+NFL!$F151="LA Chargers",+NFL!#REF!,IF(+NFL!$H151="LA Chargers",+NFL!#REF!,0))</f>
        <v>0</v>
      </c>
      <c r="BJ316" s="124">
        <f>IF(+NFL!$F151="LA Chargers",+NFL!#REF!,IF(+NFL!$H151="LA Chargers",+NFL!#REF!,0))</f>
        <v>0</v>
      </c>
      <c r="BK316" s="182">
        <f>IF(+NFL!$F151="LA Chargers",+NFL!#REF!,IF(+NFL!$H151="LA Chargers",+NFL!#REF!,0))</f>
        <v>0</v>
      </c>
    </row>
    <row r="317" spans="1:63" s="310" customFormat="1" x14ac:dyDescent="0.8">
      <c r="A317" s="70">
        <f>IF(+NFL!$F169="LA Chargers",+NFL!A169,IF(+NFL!$H169="LA Chargers",+NFL!A169,0))</f>
        <v>10</v>
      </c>
      <c r="B317" s="480" t="str">
        <f>IF(+NFL!$F169="LA Chargers",+NFL!B169,IF(+NFL!$H169="LA Chargers",+NFL!B169,0))</f>
        <v>Sun</v>
      </c>
      <c r="C317" s="72">
        <f>IF(+NFL!$F169="LA Chargers",+NFL!C169,IF(+NFL!$H169="LA Chargers",+NFL!C169,0))</f>
        <v>44514</v>
      </c>
      <c r="D317" s="73">
        <f>IF(+NFL!$F169="LA Chargers",+NFL!D169,IF(+NFL!$H169="LA Chargers",+NFL!D169,0))</f>
        <v>0.66666666666666663</v>
      </c>
      <c r="E317" s="70" t="str">
        <f>IF(+NFL!$F169="LA Chargers",+NFL!E169,IF(+NFL!$H169="LA Chargers",+NFL!E169,0))</f>
        <v>Fox</v>
      </c>
      <c r="F317" s="176" t="str">
        <f>IF(+NFL!$F169="LA Chargers",+NFL!F169,IF(+NFL!$H169="LA Chargers",+NFL!F169,0))</f>
        <v>Minnesota</v>
      </c>
      <c r="G317" s="70" t="str">
        <f>IF(+NFL!$F169="LA Chargers",+NFL!G169,IF(+NFL!$H169="LA Chargers",+NFL!G169,0))</f>
        <v>NFCN</v>
      </c>
      <c r="H317" s="176" t="str">
        <f>IF(+NFL!$F169="LA Chargers",+NFL!H169,IF(+NFL!$H169="LA Chargers",+NFL!H169,0))</f>
        <v>LA Chargers</v>
      </c>
      <c r="I317" s="70" t="str">
        <f>IF(+NFL!$F169="LA Chargers",+NFL!I169,IF(+NFL!$H169="LA Chargers",+NFL!I169,0))</f>
        <v>AFCW</v>
      </c>
      <c r="J317" s="496" t="str">
        <f>IF(+NFL!$F169="LA Chargers",+NFL!J169,IF(+NFL!$H169="LA Chargers",+NFL!J169,0))</f>
        <v>LA Chargers</v>
      </c>
      <c r="K317" s="510" t="str">
        <f>IF(+NFL!$F169="LA Chargers",+NFL!K169,IF(+NFL!$H169="LA Chargers",+NFL!K169,0))</f>
        <v>Minnesota</v>
      </c>
      <c r="L317" s="572">
        <f>IF(+NFL!$F169="LA Chargers",+NFL!L169,IF(+NFL!$H169="LA Chargers",+NFL!L169,0))</f>
        <v>2.5</v>
      </c>
      <c r="M317" s="573">
        <f>IF(+NFL!$F169="LA Chargers",+NFL!M169,IF(+NFL!$H169="LA Chargers",+NFL!M169,0))</f>
        <v>52</v>
      </c>
      <c r="N317" s="583" t="str">
        <f>IF(+NFL!$F169="LA Chargers",+NFL!N169,IF(+NFL!$H169="LA Chargers",+NFL!N169,0))</f>
        <v>Minnesota</v>
      </c>
      <c r="O317" s="584">
        <f>IF(+NFL!$F169="LA Chargers",+NFL!O169,IF(+NFL!$H169="LA Chargers",+NFL!O169,0))</f>
        <v>27</v>
      </c>
      <c r="P317" s="583" t="str">
        <f>IF(+NFL!$F169="LA Chargers",+NFL!P169,IF(+NFL!$H169="LA Chargers",+NFL!P169,0))</f>
        <v>LA Chargers</v>
      </c>
      <c r="Q317" s="585">
        <f>IF(+NFL!$F169="LA Chargers",+NFL!Q169,IF(+NFL!$H169="LA Chargers",+NFL!Q169,0))</f>
        <v>20</v>
      </c>
      <c r="R317" s="586" t="str">
        <f>IF(+NFL!$F169="LA Chargers",+NFL!R169,IF(+NFL!$H169="LA Chargers",+NFL!R169,0))</f>
        <v>Minnesota</v>
      </c>
      <c r="S317" s="585" t="str">
        <f>IF(+NFL!$F169="LA Chargers",+NFL!S169,IF(+NFL!$H169="LA Chargers",+NFL!S169,0))</f>
        <v>LA Chargers</v>
      </c>
      <c r="T317" s="587" t="str">
        <f>IF(+NFL!$F169="LA Chargers",+NFL!T169,IF(+NFL!$H169="LA Chargers",+NFL!T169,0))</f>
        <v>Minnesota</v>
      </c>
      <c r="U317" s="585" t="str">
        <f>IF(+NFL!$F169="LA Chargers",+NFL!U169,IF(+NFL!$H169="LA Chargers",+NFL!U169,0))</f>
        <v>W</v>
      </c>
      <c r="V317" s="586">
        <f>IF(+NFL!$F181="LA Chargers",+NFL!#REF!,IF(+NFL!$H181="LA Chargers",+NFL!#REF!,0))</f>
        <v>0</v>
      </c>
      <c r="W317" s="585">
        <f>IF(+NFL!$F181="LA Chargers",+NFL!#REF!,IF(+NFL!$H181="LA Chargers",+NFL!#REF!,0))</f>
        <v>0</v>
      </c>
      <c r="X317" s="587">
        <f>IF(+NFL!$F181="LA Chargers",+NFL!#REF!,IF(+NFL!$H181="LA Chargers",+NFL!#REF!,0))</f>
        <v>0</v>
      </c>
      <c r="Y317" s="585">
        <f>IF(+NFL!$F181="LA Chargers",+NFL!#REF!,IF(+NFL!$H181="LA Chargers",+NFL!#REF!,0))</f>
        <v>0</v>
      </c>
      <c r="Z317" s="586">
        <f>IF(+NFL!$F181="LA Chargers",+NFL!#REF!,IF(+NFL!$H181="LA Chargers",+NFL!#REF!,0))</f>
        <v>0</v>
      </c>
      <c r="AA317" s="585">
        <f>IF(+NFL!$F181="LA Chargers",+NFL!#REF!,IF(+NFL!$H181="LA Chargers",+NFL!#REF!,0))</f>
        <v>0</v>
      </c>
      <c r="AB317" s="124">
        <f>IF(+NFL!$F181="LA Chargers",+NFL!#REF!,IF(+NFL!$H181="LA Chargers",+NFL!#REF!,0))</f>
        <v>0</v>
      </c>
      <c r="AC317" s="182">
        <f>IF(+NFL!$F181="LA Chargers",+NFL!#REF!,IF(+NFL!$H181="LA Chargers",+NFL!#REF!,0))</f>
        <v>0</v>
      </c>
      <c r="AD317" s="496">
        <f>IF(+NFL!$F181="LA Chargers",+NFL!#REF!,IF(+NFL!$H181="LA Chargers",+NFL!#REF!,0))</f>
        <v>0</v>
      </c>
      <c r="AE317" s="565">
        <f>IF(+NFL!$F181="LA Chargers",+NFL!#REF!,IF(+NFL!$H181="LA Chargers",+NFL!#REF!,0))</f>
        <v>0</v>
      </c>
      <c r="AF317" s="496">
        <f>IF(+NFL!$F181="LA Chargers",+NFL!#REF!,IF(+NFL!$H181="LA Chargers",+NFL!#REF!,0))</f>
        <v>0</v>
      </c>
      <c r="AG317" s="565">
        <f>IF(+NFL!$F181="LA Chargers",+NFL!#REF!,IF(+NFL!$H181="LA Chargers",+NFL!#REF!,0))</f>
        <v>0</v>
      </c>
      <c r="AH317" s="496">
        <f>IF(+NFL!$F181="LA Chargers",+NFL!#REF!,IF(+NFL!$H181="LA Chargers",+NFL!#REF!,0))</f>
        <v>0</v>
      </c>
      <c r="AI317" s="565">
        <f>IF(+NFL!$F181="LA Chargers",+NFL!#REF!,IF(+NFL!$H181="LA Chargers",+NFL!#REF!,0))</f>
        <v>0</v>
      </c>
      <c r="AJ317" s="496">
        <f>IF(+NFL!$F181="LA Chargers",+NFL!#REF!,IF(+NFL!$H181="LA Chargers",+NFL!#REF!,0))</f>
        <v>0</v>
      </c>
      <c r="AK317" s="565">
        <f>IF(+NFL!$F181="LA Chargers",+NFL!#REF!,IF(+NFL!$H181="LA Chargers",+NFL!#REF!,0))</f>
        <v>0</v>
      </c>
      <c r="AL317" s="100">
        <f>IF(+NFL!$F181="LA Chargers",+NFL!#REF!,IF(+NFL!$H181="LA Chargers",+NFL!#REF!,0))</f>
        <v>0</v>
      </c>
      <c r="AM317" s="82">
        <f>IF(+NFL!$F181="LA Chargers",+NFL!#REF!,IF(+NFL!$H181="LA Chargers",+NFL!#REF!,0))</f>
        <v>0</v>
      </c>
      <c r="AN317" s="81">
        <f>IF(+NFL!$F181="LA Chargers",+NFL!#REF!,IF(+NFL!$H181="LA Chargers",+NFL!#REF!,0))</f>
        <v>0</v>
      </c>
      <c r="AO317" s="83">
        <f>IF(+NFL!$F181="LA Chargers",+NFL!#REF!,IF(+NFL!$H181="LA Chargers",+NFL!#REF!,0))</f>
        <v>0</v>
      </c>
      <c r="AP317" s="480">
        <f>IF(+NFL!$F181="LA Chargers",+NFL!#REF!,IF(+NFL!$H181="LA Chargers",+NFL!#REF!,0))</f>
        <v>0</v>
      </c>
      <c r="AQ317" s="72">
        <f>IF(+NFL!$F181="LA Chargers",+NFL!#REF!,IF(+NFL!$H181="LA Chargers",+NFL!#REF!,0))</f>
        <v>0</v>
      </c>
      <c r="AR317" s="81">
        <f>IF(+NFL!$F181="LA Chargers",+NFL!#REF!,IF(+NFL!$H181="LA Chargers",+NFL!#REF!,0))</f>
        <v>0</v>
      </c>
      <c r="AS317" s="96">
        <f>IF(+NFL!$F181="LA Chargers",+NFL!#REF!,IF(+NFL!$H181="LA Chargers",+NFL!#REF!,0))</f>
        <v>0</v>
      </c>
      <c r="AT317" s="96">
        <f>IF(+NFL!$F181="LA Chargers",+NFL!#REF!,IF(+NFL!$H181="LA Chargers",+NFL!#REF!,0))</f>
        <v>0</v>
      </c>
      <c r="AU317" s="81">
        <f>IF(+NFL!$F181="LA Chargers",+NFL!#REF!,IF(+NFL!$H181="LA Chargers",+NFL!#REF!,0))</f>
        <v>0</v>
      </c>
      <c r="AV317" s="96">
        <f>IF(+NFL!$F181="LA Chargers",+NFL!#REF!,IF(+NFL!$H181="LA Chargers",+NFL!#REF!,0))</f>
        <v>0</v>
      </c>
      <c r="AW317" s="70">
        <f>IF(+NFL!$F181="LA Chargers",+NFL!#REF!,IF(+NFL!$H181="LA Chargers",+NFL!#REF!,0))</f>
        <v>0</v>
      </c>
      <c r="AX317" s="96">
        <f>IF(+NFL!$F181="LA Chargers",+NFL!#REF!,IF(+NFL!$H181="LA Chargers",+NFL!#REF!,0))</f>
        <v>0</v>
      </c>
      <c r="AY317" s="81">
        <f>IF(+NFL!$F181="LA Chargers",+NFL!#REF!,IF(+NFL!$H181="LA Chargers",+NFL!#REF!,0))</f>
        <v>0</v>
      </c>
      <c r="AZ317" s="96">
        <f>IF(+NFL!$F181="LA Chargers",+NFL!#REF!,IF(+NFL!$H181="LA Chargers",+NFL!#REF!,0))</f>
        <v>0</v>
      </c>
      <c r="BA317" s="70">
        <f>IF(+NFL!$F181="LA Chargers",+NFL!#REF!,IF(+NFL!$H181="LA Chargers",+NFL!#REF!,0))</f>
        <v>0</v>
      </c>
      <c r="BB317" s="70">
        <f>IF(+NFL!$F181="LA Chargers",+NFL!#REF!,IF(+NFL!$H181="LA Chargers",+NFL!#REF!,0))</f>
        <v>0</v>
      </c>
      <c r="BC317" s="592">
        <f>IF(+NFL!$F181="LA Chargers",+NFL!#REF!,IF(+NFL!$H181="LA Chargers",+NFL!#REF!,0))</f>
        <v>0</v>
      </c>
      <c r="BD317" s="81">
        <f>IF(+NFL!$F181="LA Chargers",+NFL!#REF!,IF(+NFL!$H181="LA Chargers",+NFL!#REF!,0))</f>
        <v>0</v>
      </c>
      <c r="BE317" s="96">
        <f>IF(+NFL!$F181="LA Chargers",+NFL!#REF!,IF(+NFL!$H181="LA Chargers",+NFL!#REF!,0))</f>
        <v>0</v>
      </c>
      <c r="BF317" s="70">
        <f>IF(+NFL!$F181="LA Chargers",+NFL!#REF!,IF(+NFL!$H181="LA Chargers",+NFL!#REF!,0))</f>
        <v>0</v>
      </c>
      <c r="BG317" s="81">
        <f>IF(+NFL!$F181="LA Chargers",+NFL!#REF!,IF(+NFL!$H181="LA Chargers",+NFL!#REF!,0))</f>
        <v>0</v>
      </c>
      <c r="BH317" s="96">
        <f>IF(+NFL!$F181="LA Chargers",+NFL!#REF!,IF(+NFL!$H181="LA Chargers",+NFL!#REF!,0))</f>
        <v>0</v>
      </c>
      <c r="BI317" s="70">
        <f>IF(+NFL!$F181="LA Chargers",+NFL!#REF!,IF(+NFL!$H181="LA Chargers",+NFL!#REF!,0))</f>
        <v>0</v>
      </c>
      <c r="BJ317" s="124">
        <f>IF(+NFL!$F181="LA Chargers",+NFL!#REF!,IF(+NFL!$H181="LA Chargers",+NFL!#REF!,0))</f>
        <v>0</v>
      </c>
      <c r="BK317" s="182">
        <f>IF(+NFL!$F181="LA Chargers",+NFL!#REF!,IF(+NFL!$H181="LA Chargers",+NFL!#REF!,0))</f>
        <v>0</v>
      </c>
    </row>
    <row r="318" spans="1:63" s="310" customFormat="1" x14ac:dyDescent="0.8">
      <c r="A318" s="70">
        <f>IF(+NFL!$F192="LA Chargers",+NFL!A192,IF(+NFL!$H192="LA Chargers",+NFL!A192,0))</f>
        <v>11</v>
      </c>
      <c r="B318" s="480" t="str">
        <f>IF(+NFL!$F192="LA Chargers",+NFL!B192,IF(+NFL!$H192="LA Chargers",+NFL!B192,0))</f>
        <v>Sun</v>
      </c>
      <c r="C318" s="72">
        <f>IF(+NFL!$F192="LA Chargers",+NFL!C192,IF(+NFL!$H192="LA Chargers",+NFL!C192,0))</f>
        <v>44521</v>
      </c>
      <c r="D318" s="73">
        <f>IF(+NFL!$F192="LA Chargers",+NFL!D192,IF(+NFL!$H192="LA Chargers",+NFL!D192,0))</f>
        <v>0.84375</v>
      </c>
      <c r="E318" s="70" t="str">
        <f>IF(+NFL!$F192="LA Chargers",+NFL!E192,IF(+NFL!$H192="LA Chargers",+NFL!E192,0))</f>
        <v>NBC</v>
      </c>
      <c r="F318" s="176" t="str">
        <f>IF(+NFL!$F192="LA Chargers",+NFL!F192,IF(+NFL!$H192="LA Chargers",+NFL!F192,0))</f>
        <v>Pittsburgh</v>
      </c>
      <c r="G318" s="70" t="str">
        <f>IF(+NFL!$F192="LA Chargers",+NFL!G192,IF(+NFL!$H192="LA Chargers",+NFL!G192,0))</f>
        <v>AFCN</v>
      </c>
      <c r="H318" s="176" t="str">
        <f>IF(+NFL!$F192="LA Chargers",+NFL!H192,IF(+NFL!$H192="LA Chargers",+NFL!H192,0))</f>
        <v>LA Chargers</v>
      </c>
      <c r="I318" s="70" t="str">
        <f>IF(+NFL!$F192="LA Chargers",+NFL!I192,IF(+NFL!$H192="LA Chargers",+NFL!I192,0))</f>
        <v>AFCW</v>
      </c>
      <c r="J318" s="496" t="str">
        <f>IF(+NFL!$F192="LA Chargers",+NFL!J192,IF(+NFL!$H192="LA Chargers",+NFL!J192,0))</f>
        <v>LA Chargers</v>
      </c>
      <c r="K318" s="510" t="str">
        <f>IF(+NFL!$F192="LA Chargers",+NFL!K192,IF(+NFL!$H192="LA Chargers",+NFL!K192,0))</f>
        <v>Pittsburgh</v>
      </c>
      <c r="L318" s="572">
        <f>IF(+NFL!$F192="LA Chargers",+NFL!L192,IF(+NFL!$H192="LA Chargers",+NFL!L192,0))</f>
        <v>3.5</v>
      </c>
      <c r="M318" s="573">
        <f>IF(+NFL!$F192="LA Chargers",+NFL!M192,IF(+NFL!$H192="LA Chargers",+NFL!M192,0))</f>
        <v>48.5</v>
      </c>
      <c r="N318" s="583" t="str">
        <f>IF(+NFL!$F192="LA Chargers",+NFL!N192,IF(+NFL!$H192="LA Chargers",+NFL!N192,0))</f>
        <v>LA Chargers</v>
      </c>
      <c r="O318" s="584">
        <f>IF(+NFL!$F192="LA Chargers",+NFL!O192,IF(+NFL!$H192="LA Chargers",+NFL!O192,0))</f>
        <v>41</v>
      </c>
      <c r="P318" s="583" t="str">
        <f>IF(+NFL!$F192="LA Chargers",+NFL!P192,IF(+NFL!$H192="LA Chargers",+NFL!P192,0))</f>
        <v>Pittsburgh</v>
      </c>
      <c r="Q318" s="585">
        <f>IF(+NFL!$F192="LA Chargers",+NFL!Q192,IF(+NFL!$H192="LA Chargers",+NFL!Q192,0))</f>
        <v>37</v>
      </c>
      <c r="R318" s="586" t="str">
        <f>IF(+NFL!$F192="LA Chargers",+NFL!R192,IF(+NFL!$H192="LA Chargers",+NFL!R192,0))</f>
        <v>LA Chargers</v>
      </c>
      <c r="S318" s="585" t="str">
        <f>IF(+NFL!$F192="LA Chargers",+NFL!S192,IF(+NFL!$H192="LA Chargers",+NFL!S192,0))</f>
        <v>Pittsburgh</v>
      </c>
      <c r="T318" s="587" t="str">
        <f>IF(+NFL!$F192="LA Chargers",+NFL!T192,IF(+NFL!$H192="LA Chargers",+NFL!T192,0))</f>
        <v>LA Chargers</v>
      </c>
      <c r="U318" s="585" t="str">
        <f>IF(+NFL!$F192="LA Chargers",+NFL!U192,IF(+NFL!$H192="LA Chargers",+NFL!U192,0))</f>
        <v>W</v>
      </c>
      <c r="V318" s="586">
        <f>IF(+NFL!$F194="LA Chargers",+NFL!#REF!,IF(+NFL!$H194="LA Chargers",+NFL!#REF!,0))</f>
        <v>0</v>
      </c>
      <c r="W318" s="585">
        <f>IF(+NFL!$F194="LA Chargers",+NFL!#REF!,IF(+NFL!$H194="LA Chargers",+NFL!#REF!,0))</f>
        <v>0</v>
      </c>
      <c r="X318" s="587">
        <f>IF(+NFL!$F194="LA Chargers",+NFL!#REF!,IF(+NFL!$H194="LA Chargers",+NFL!#REF!,0))</f>
        <v>0</v>
      </c>
      <c r="Y318" s="585">
        <f>IF(+NFL!$F194="LA Chargers",+NFL!#REF!,IF(+NFL!$H194="LA Chargers",+NFL!#REF!,0))</f>
        <v>0</v>
      </c>
      <c r="Z318" s="586">
        <f>IF(+NFL!$F194="LA Chargers",+NFL!#REF!,IF(+NFL!$H194="LA Chargers",+NFL!#REF!,0))</f>
        <v>0</v>
      </c>
      <c r="AA318" s="585">
        <f>IF(+NFL!$F194="LA Chargers",+NFL!#REF!,IF(+NFL!$H194="LA Chargers",+NFL!#REF!,0))</f>
        <v>0</v>
      </c>
      <c r="AB318" s="124">
        <f>IF(+NFL!$F194="LA Chargers",+NFL!#REF!,IF(+NFL!$H194="LA Chargers",+NFL!#REF!,0))</f>
        <v>0</v>
      </c>
      <c r="AC318" s="182">
        <f>IF(+NFL!$F194="LA Chargers",+NFL!#REF!,IF(+NFL!$H194="LA Chargers",+NFL!#REF!,0))</f>
        <v>0</v>
      </c>
      <c r="AD318" s="496">
        <f>IF(+NFL!$F194="LA Chargers",+NFL!#REF!,IF(+NFL!$H194="LA Chargers",+NFL!#REF!,0))</f>
        <v>0</v>
      </c>
      <c r="AE318" s="565">
        <f>IF(+NFL!$F194="LA Chargers",+NFL!#REF!,IF(+NFL!$H194="LA Chargers",+NFL!#REF!,0))</f>
        <v>0</v>
      </c>
      <c r="AF318" s="496">
        <f>IF(+NFL!$F194="LA Chargers",+NFL!#REF!,IF(+NFL!$H194="LA Chargers",+NFL!#REF!,0))</f>
        <v>0</v>
      </c>
      <c r="AG318" s="565">
        <f>IF(+NFL!$F194="LA Chargers",+NFL!#REF!,IF(+NFL!$H194="LA Chargers",+NFL!#REF!,0))</f>
        <v>0</v>
      </c>
      <c r="AH318" s="496">
        <f>IF(+NFL!$F194="LA Chargers",+NFL!#REF!,IF(+NFL!$H194="LA Chargers",+NFL!#REF!,0))</f>
        <v>0</v>
      </c>
      <c r="AI318" s="565">
        <f>IF(+NFL!$F194="LA Chargers",+NFL!#REF!,IF(+NFL!$H194="LA Chargers",+NFL!#REF!,0))</f>
        <v>0</v>
      </c>
      <c r="AJ318" s="496">
        <f>IF(+NFL!$F194="LA Chargers",+NFL!#REF!,IF(+NFL!$H194="LA Chargers",+NFL!#REF!,0))</f>
        <v>0</v>
      </c>
      <c r="AK318" s="565">
        <f>IF(+NFL!$F194="LA Chargers",+NFL!#REF!,IF(+NFL!$H194="LA Chargers",+NFL!#REF!,0))</f>
        <v>0</v>
      </c>
      <c r="AL318" s="100">
        <f>IF(+NFL!$F194="LA Chargers",+NFL!#REF!,IF(+NFL!$H194="LA Chargers",+NFL!#REF!,0))</f>
        <v>0</v>
      </c>
      <c r="AM318" s="82">
        <f>IF(+NFL!$F194="LA Chargers",+NFL!#REF!,IF(+NFL!$H194="LA Chargers",+NFL!#REF!,0))</f>
        <v>0</v>
      </c>
      <c r="AN318" s="81">
        <f>IF(+NFL!$F194="LA Chargers",+NFL!#REF!,IF(+NFL!$H194="LA Chargers",+NFL!#REF!,0))</f>
        <v>0</v>
      </c>
      <c r="AO318" s="83">
        <f>IF(+NFL!$F194="LA Chargers",+NFL!#REF!,IF(+NFL!$H194="LA Chargers",+NFL!#REF!,0))</f>
        <v>0</v>
      </c>
      <c r="AP318" s="480">
        <f>IF(+NFL!$F194="LA Chargers",+NFL!#REF!,IF(+NFL!$H194="LA Chargers",+NFL!#REF!,0))</f>
        <v>0</v>
      </c>
      <c r="AQ318" s="72">
        <f>IF(+NFL!$F194="LA Chargers",+NFL!#REF!,IF(+NFL!$H194="LA Chargers",+NFL!#REF!,0))</f>
        <v>0</v>
      </c>
      <c r="AR318" s="81">
        <f>IF(+NFL!$F194="LA Chargers",+NFL!#REF!,IF(+NFL!$H194="LA Chargers",+NFL!#REF!,0))</f>
        <v>0</v>
      </c>
      <c r="AS318" s="96">
        <f>IF(+NFL!$F194="LA Chargers",+NFL!#REF!,IF(+NFL!$H194="LA Chargers",+NFL!#REF!,0))</f>
        <v>0</v>
      </c>
      <c r="AT318" s="96">
        <f>IF(+NFL!$F194="LA Chargers",+NFL!#REF!,IF(+NFL!$H194="LA Chargers",+NFL!#REF!,0))</f>
        <v>0</v>
      </c>
      <c r="AU318" s="81">
        <f>IF(+NFL!$F194="LA Chargers",+NFL!#REF!,IF(+NFL!$H194="LA Chargers",+NFL!#REF!,0))</f>
        <v>0</v>
      </c>
      <c r="AV318" s="96">
        <f>IF(+NFL!$F194="LA Chargers",+NFL!#REF!,IF(+NFL!$H194="LA Chargers",+NFL!#REF!,0))</f>
        <v>0</v>
      </c>
      <c r="AW318" s="70">
        <f>IF(+NFL!$F194="LA Chargers",+NFL!#REF!,IF(+NFL!$H194="LA Chargers",+NFL!#REF!,0))</f>
        <v>0</v>
      </c>
      <c r="AX318" s="96">
        <f>IF(+NFL!$F194="LA Chargers",+NFL!#REF!,IF(+NFL!$H194="LA Chargers",+NFL!#REF!,0))</f>
        <v>0</v>
      </c>
      <c r="AY318" s="81">
        <f>IF(+NFL!$F194="LA Chargers",+NFL!#REF!,IF(+NFL!$H194="LA Chargers",+NFL!#REF!,0))</f>
        <v>0</v>
      </c>
      <c r="AZ318" s="96">
        <f>IF(+NFL!$F194="LA Chargers",+NFL!#REF!,IF(+NFL!$H194="LA Chargers",+NFL!#REF!,0))</f>
        <v>0</v>
      </c>
      <c r="BA318" s="70">
        <f>IF(+NFL!$F194="LA Chargers",+NFL!#REF!,IF(+NFL!$H194="LA Chargers",+NFL!#REF!,0))</f>
        <v>0</v>
      </c>
      <c r="BB318" s="70">
        <f>IF(+NFL!$F194="LA Chargers",+NFL!#REF!,IF(+NFL!$H194="LA Chargers",+NFL!#REF!,0))</f>
        <v>0</v>
      </c>
      <c r="BC318" s="592">
        <f>IF(+NFL!$F194="LA Chargers",+NFL!#REF!,IF(+NFL!$H194="LA Chargers",+NFL!#REF!,0))</f>
        <v>0</v>
      </c>
      <c r="BD318" s="81">
        <f>IF(+NFL!$F194="LA Chargers",+NFL!#REF!,IF(+NFL!$H194="LA Chargers",+NFL!#REF!,0))</f>
        <v>0</v>
      </c>
      <c r="BE318" s="96">
        <f>IF(+NFL!$F194="LA Chargers",+NFL!#REF!,IF(+NFL!$H194="LA Chargers",+NFL!#REF!,0))</f>
        <v>0</v>
      </c>
      <c r="BF318" s="70">
        <f>IF(+NFL!$F194="LA Chargers",+NFL!#REF!,IF(+NFL!$H194="LA Chargers",+NFL!#REF!,0))</f>
        <v>0</v>
      </c>
      <c r="BG318" s="81">
        <f>IF(+NFL!$F194="LA Chargers",+NFL!#REF!,IF(+NFL!$H194="LA Chargers",+NFL!#REF!,0))</f>
        <v>0</v>
      </c>
      <c r="BH318" s="96">
        <f>IF(+NFL!$F194="LA Chargers",+NFL!#REF!,IF(+NFL!$H194="LA Chargers",+NFL!#REF!,0))</f>
        <v>0</v>
      </c>
      <c r="BI318" s="70">
        <f>IF(+NFL!$F194="LA Chargers",+NFL!#REF!,IF(+NFL!$H194="LA Chargers",+NFL!#REF!,0))</f>
        <v>0</v>
      </c>
      <c r="BJ318" s="124">
        <f>IF(+NFL!$F194="LA Chargers",+NFL!#REF!,IF(+NFL!$H194="LA Chargers",+NFL!#REF!,0))</f>
        <v>0</v>
      </c>
      <c r="BK318" s="182">
        <f>IF(+NFL!$F194="LA Chargers",+NFL!#REF!,IF(+NFL!$H194="LA Chargers",+NFL!#REF!,0))</f>
        <v>0</v>
      </c>
    </row>
    <row r="319" spans="1:63" s="310" customFormat="1" x14ac:dyDescent="0.8">
      <c r="A319" s="70">
        <f>IF(+NFL!$F207="LA Chargers",+NFL!A207,IF(+NFL!$H207="LA Chargers",+NFL!A207,0))</f>
        <v>12</v>
      </c>
      <c r="B319" s="480" t="str">
        <f>IF(+NFL!$F207="LA Chargers",+NFL!B207,IF(+NFL!$H207="LA Chargers",+NFL!B207,0))</f>
        <v>Sun</v>
      </c>
      <c r="C319" s="72">
        <f>IF(+NFL!$F207="LA Chargers",+NFL!C207,IF(+NFL!$H207="LA Chargers",+NFL!C207,0))</f>
        <v>44528</v>
      </c>
      <c r="D319" s="73">
        <f>IF(+NFL!$F207="LA Chargers",+NFL!D207,IF(+NFL!$H207="LA Chargers",+NFL!D207,0))</f>
        <v>0.66666666666666663</v>
      </c>
      <c r="E319" s="70" t="str">
        <f>IF(+NFL!$F207="LA Chargers",+NFL!E207,IF(+NFL!$H207="LA Chargers",+NFL!E207,0))</f>
        <v>Fox</v>
      </c>
      <c r="F319" s="176" t="str">
        <f>IF(+NFL!$F207="LA Chargers",+NFL!F207,IF(+NFL!$H207="LA Chargers",+NFL!F207,0))</f>
        <v>LA Chargers</v>
      </c>
      <c r="G319" s="70" t="str">
        <f>IF(+NFL!$F207="LA Chargers",+NFL!G207,IF(+NFL!$H207="LA Chargers",+NFL!G207,0))</f>
        <v>AFCW</v>
      </c>
      <c r="H319" s="176" t="str">
        <f>IF(+NFL!$F207="LA Chargers",+NFL!H207,IF(+NFL!$H207="LA Chargers",+NFL!H207,0))</f>
        <v>Denver</v>
      </c>
      <c r="I319" s="70" t="str">
        <f>IF(+NFL!$F207="LA Chargers",+NFL!I207,IF(+NFL!$H207="LA Chargers",+NFL!I207,0))</f>
        <v>AFCW</v>
      </c>
      <c r="J319" s="496" t="str">
        <f>IF(+NFL!$F207="LA Chargers",+NFL!J207,IF(+NFL!$H207="LA Chargers",+NFL!J207,0))</f>
        <v>LA Chargers</v>
      </c>
      <c r="K319" s="510" t="str">
        <f>IF(+NFL!$F207="LA Chargers",+NFL!K207,IF(+NFL!$H207="LA Chargers",+NFL!K207,0))</f>
        <v>Denver</v>
      </c>
      <c r="L319" s="572">
        <f>IF(+NFL!$F207="LA Chargers",+NFL!L207,IF(+NFL!$H207="LA Chargers",+NFL!L207,0))</f>
        <v>2.5</v>
      </c>
      <c r="M319" s="573">
        <f>IF(+NFL!$F207="LA Chargers",+NFL!M207,IF(+NFL!$H207="LA Chargers",+NFL!M207,0))</f>
        <v>47</v>
      </c>
      <c r="N319" s="583" t="str">
        <f>IF(+NFL!$F207="LA Chargers",+NFL!N207,IF(+NFL!$H207="LA Chargers",+NFL!N207,0))</f>
        <v>Denver</v>
      </c>
      <c r="O319" s="584">
        <f>IF(+NFL!$F207="LA Chargers",+NFL!O207,IF(+NFL!$H207="LA Chargers",+NFL!O207,0))</f>
        <v>28</v>
      </c>
      <c r="P319" s="583" t="str">
        <f>IF(+NFL!$F207="LA Chargers",+NFL!P207,IF(+NFL!$H207="LA Chargers",+NFL!P207,0))</f>
        <v>LA Chargers</v>
      </c>
      <c r="Q319" s="585">
        <f>IF(+NFL!$F207="LA Chargers",+NFL!Q207,IF(+NFL!$H207="LA Chargers",+NFL!Q207,0))</f>
        <v>13</v>
      </c>
      <c r="R319" s="586" t="str">
        <f>IF(+NFL!$F207="LA Chargers",+NFL!R207,IF(+NFL!$H207="LA Chargers",+NFL!R207,0))</f>
        <v>Denver</v>
      </c>
      <c r="S319" s="585" t="str">
        <f>IF(+NFL!$F207="LA Chargers",+NFL!S207,IF(+NFL!$H207="LA Chargers",+NFL!S207,0))</f>
        <v>LA Chargers</v>
      </c>
      <c r="T319" s="587" t="str">
        <f>IF(+NFL!$F207="LA Chargers",+NFL!T207,IF(+NFL!$H207="LA Chargers",+NFL!T207,0))</f>
        <v>LA Chargers</v>
      </c>
      <c r="U319" s="585" t="str">
        <f>IF(+NFL!$F207="LA Chargers",+NFL!U207,IF(+NFL!$H207="LA Chargers",+NFL!U207,0))</f>
        <v>L</v>
      </c>
      <c r="V319" s="586">
        <f>IF(+NFL!$F227="LA Chargers",+NFL!#REF!,IF(+NFL!$H227="LA Chargers",+NFL!#REF!,0))</f>
        <v>0</v>
      </c>
      <c r="W319" s="585">
        <f>IF(+NFL!$F227="LA Chargers",+NFL!#REF!,IF(+NFL!$H227="LA Chargers",+NFL!#REF!,0))</f>
        <v>0</v>
      </c>
      <c r="X319" s="587">
        <f>IF(+NFL!$F227="LA Chargers",+NFL!#REF!,IF(+NFL!$H227="LA Chargers",+NFL!#REF!,0))</f>
        <v>0</v>
      </c>
      <c r="Y319" s="585">
        <f>IF(+NFL!$F227="LA Chargers",+NFL!#REF!,IF(+NFL!$H227="LA Chargers",+NFL!#REF!,0))</f>
        <v>0</v>
      </c>
      <c r="Z319" s="586">
        <f>IF(+NFL!$F227="LA Chargers",+NFL!#REF!,IF(+NFL!$H227="LA Chargers",+NFL!#REF!,0))</f>
        <v>0</v>
      </c>
      <c r="AA319" s="585">
        <f>IF(+NFL!$F227="LA Chargers",+NFL!#REF!,IF(+NFL!$H227="LA Chargers",+NFL!#REF!,0))</f>
        <v>0</v>
      </c>
      <c r="AB319" s="124">
        <f>IF(+NFL!$F227="LA Chargers",+NFL!#REF!,IF(+NFL!$H227="LA Chargers",+NFL!#REF!,0))</f>
        <v>0</v>
      </c>
      <c r="AC319" s="182">
        <f>IF(+NFL!$F227="LA Chargers",+NFL!#REF!,IF(+NFL!$H227="LA Chargers",+NFL!#REF!,0))</f>
        <v>0</v>
      </c>
      <c r="AD319" s="496">
        <f>IF(+NFL!$F227="LA Chargers",+NFL!#REF!,IF(+NFL!$H227="LA Chargers",+NFL!#REF!,0))</f>
        <v>0</v>
      </c>
      <c r="AE319" s="565">
        <f>IF(+NFL!$F227="LA Chargers",+NFL!#REF!,IF(+NFL!$H227="LA Chargers",+NFL!#REF!,0))</f>
        <v>0</v>
      </c>
      <c r="AF319" s="496">
        <f>IF(+NFL!$F227="LA Chargers",+NFL!#REF!,IF(+NFL!$H227="LA Chargers",+NFL!#REF!,0))</f>
        <v>0</v>
      </c>
      <c r="AG319" s="565">
        <f>IF(+NFL!$F227="LA Chargers",+NFL!#REF!,IF(+NFL!$H227="LA Chargers",+NFL!#REF!,0))</f>
        <v>0</v>
      </c>
      <c r="AH319" s="496">
        <f>IF(+NFL!$F227="LA Chargers",+NFL!#REF!,IF(+NFL!$H227="LA Chargers",+NFL!#REF!,0))</f>
        <v>0</v>
      </c>
      <c r="AI319" s="565">
        <f>IF(+NFL!$F227="LA Chargers",+NFL!#REF!,IF(+NFL!$H227="LA Chargers",+NFL!#REF!,0))</f>
        <v>0</v>
      </c>
      <c r="AJ319" s="496">
        <f>IF(+NFL!$F227="LA Chargers",+NFL!#REF!,IF(+NFL!$H227="LA Chargers",+NFL!#REF!,0))</f>
        <v>0</v>
      </c>
      <c r="AK319" s="565">
        <f>IF(+NFL!$F227="LA Chargers",+NFL!#REF!,IF(+NFL!$H227="LA Chargers",+NFL!#REF!,0))</f>
        <v>0</v>
      </c>
      <c r="AL319" s="100">
        <f>IF(+NFL!$F227="LA Chargers",+NFL!#REF!,IF(+NFL!$H227="LA Chargers",+NFL!#REF!,0))</f>
        <v>0</v>
      </c>
      <c r="AM319" s="82">
        <f>IF(+NFL!$F227="LA Chargers",+NFL!#REF!,IF(+NFL!$H227="LA Chargers",+NFL!#REF!,0))</f>
        <v>0</v>
      </c>
      <c r="AN319" s="81">
        <f>IF(+NFL!$F227="LA Chargers",+NFL!#REF!,IF(+NFL!$H227="LA Chargers",+NFL!#REF!,0))</f>
        <v>0</v>
      </c>
      <c r="AO319" s="83">
        <f>IF(+NFL!$F227="LA Chargers",+NFL!#REF!,IF(+NFL!$H227="LA Chargers",+NFL!#REF!,0))</f>
        <v>0</v>
      </c>
      <c r="AP319" s="480">
        <f>IF(+NFL!$F227="LA Chargers",+NFL!#REF!,IF(+NFL!$H227="LA Chargers",+NFL!#REF!,0))</f>
        <v>0</v>
      </c>
      <c r="AQ319" s="72">
        <f>IF(+NFL!$F227="LA Chargers",+NFL!#REF!,IF(+NFL!$H227="LA Chargers",+NFL!#REF!,0))</f>
        <v>0</v>
      </c>
      <c r="AR319" s="81">
        <f>IF(+NFL!$F227="LA Chargers",+NFL!#REF!,IF(+NFL!$H227="LA Chargers",+NFL!#REF!,0))</f>
        <v>0</v>
      </c>
      <c r="AS319" s="96">
        <f>IF(+NFL!$F227="LA Chargers",+NFL!#REF!,IF(+NFL!$H227="LA Chargers",+NFL!#REF!,0))</f>
        <v>0</v>
      </c>
      <c r="AT319" s="96">
        <f>IF(+NFL!$F227="LA Chargers",+NFL!#REF!,IF(+NFL!$H227="LA Chargers",+NFL!#REF!,0))</f>
        <v>0</v>
      </c>
      <c r="AU319" s="81">
        <f>IF(+NFL!$F227="LA Chargers",+NFL!#REF!,IF(+NFL!$H227="LA Chargers",+NFL!#REF!,0))</f>
        <v>0</v>
      </c>
      <c r="AV319" s="96">
        <f>IF(+NFL!$F227="LA Chargers",+NFL!#REF!,IF(+NFL!$H227="LA Chargers",+NFL!#REF!,0))</f>
        <v>0</v>
      </c>
      <c r="AW319" s="70">
        <f>IF(+NFL!$F227="LA Chargers",+NFL!#REF!,IF(+NFL!$H227="LA Chargers",+NFL!#REF!,0))</f>
        <v>0</v>
      </c>
      <c r="AX319" s="96">
        <f>IF(+NFL!$F227="LA Chargers",+NFL!#REF!,IF(+NFL!$H227="LA Chargers",+NFL!#REF!,0))</f>
        <v>0</v>
      </c>
      <c r="AY319" s="81">
        <f>IF(+NFL!$F227="LA Chargers",+NFL!#REF!,IF(+NFL!$H227="LA Chargers",+NFL!#REF!,0))</f>
        <v>0</v>
      </c>
      <c r="AZ319" s="96">
        <f>IF(+NFL!$F227="LA Chargers",+NFL!#REF!,IF(+NFL!$H227="LA Chargers",+NFL!#REF!,0))</f>
        <v>0</v>
      </c>
      <c r="BA319" s="70">
        <f>IF(+NFL!$F227="LA Chargers",+NFL!#REF!,IF(+NFL!$H227="LA Chargers",+NFL!#REF!,0))</f>
        <v>0</v>
      </c>
      <c r="BB319" s="70">
        <f>IF(+NFL!$F227="LA Chargers",+NFL!#REF!,IF(+NFL!$H227="LA Chargers",+NFL!#REF!,0))</f>
        <v>0</v>
      </c>
      <c r="BC319" s="592">
        <f>IF(+NFL!$F227="LA Chargers",+NFL!#REF!,IF(+NFL!$H227="LA Chargers",+NFL!#REF!,0))</f>
        <v>0</v>
      </c>
      <c r="BD319" s="81">
        <f>IF(+NFL!$F227="LA Chargers",+NFL!#REF!,IF(+NFL!$H227="LA Chargers",+NFL!#REF!,0))</f>
        <v>0</v>
      </c>
      <c r="BE319" s="96">
        <f>IF(+NFL!$F227="LA Chargers",+NFL!#REF!,IF(+NFL!$H227="LA Chargers",+NFL!#REF!,0))</f>
        <v>0</v>
      </c>
      <c r="BF319" s="70">
        <f>IF(+NFL!$F227="LA Chargers",+NFL!#REF!,IF(+NFL!$H227="LA Chargers",+NFL!#REF!,0))</f>
        <v>0</v>
      </c>
      <c r="BG319" s="81">
        <f>IF(+NFL!$F227="LA Chargers",+NFL!#REF!,IF(+NFL!$H227="LA Chargers",+NFL!#REF!,0))</f>
        <v>0</v>
      </c>
      <c r="BH319" s="96">
        <f>IF(+NFL!$F227="LA Chargers",+NFL!#REF!,IF(+NFL!$H227="LA Chargers",+NFL!#REF!,0))</f>
        <v>0</v>
      </c>
      <c r="BI319" s="70">
        <f>IF(+NFL!$F227="LA Chargers",+NFL!#REF!,IF(+NFL!$H227="LA Chargers",+NFL!#REF!,0))</f>
        <v>0</v>
      </c>
      <c r="BJ319" s="124">
        <f>IF(+NFL!$F227="LA Chargers",+NFL!#REF!,IF(+NFL!$H227="LA Chargers",+NFL!#REF!,0))</f>
        <v>0</v>
      </c>
      <c r="BK319" s="182">
        <f>IF(+NFL!$F227="LA Chargers",+NFL!#REF!,IF(+NFL!$H227="LA Chargers",+NFL!#REF!,0))</f>
        <v>0</v>
      </c>
    </row>
    <row r="320" spans="1:63" s="310" customFormat="1" x14ac:dyDescent="0.8">
      <c r="A320" s="70">
        <f>IF(+NFL!$F218="LA Chargers",+NFL!A218,IF(+NFL!$H218="LA Chargers",+NFL!A218,0))</f>
        <v>13</v>
      </c>
      <c r="B320" s="480" t="str">
        <f>IF(+NFL!$F218="LA Chargers",+NFL!B218,IF(+NFL!$H218="LA Chargers",+NFL!B218,0))</f>
        <v>Sun</v>
      </c>
      <c r="C320" s="72">
        <f>IF(+NFL!$F218="LA Chargers",+NFL!C218,IF(+NFL!$H218="LA Chargers",+NFL!C218,0))</f>
        <v>44535</v>
      </c>
      <c r="D320" s="73">
        <f>IF(+NFL!$F218="LA Chargers",+NFL!D218,IF(+NFL!$H218="LA Chargers",+NFL!D218,0))</f>
        <v>0.54166666666666663</v>
      </c>
      <c r="E320" s="70" t="str">
        <f>IF(+NFL!$F218="LA Chargers",+NFL!E218,IF(+NFL!$H218="LA Chargers",+NFL!E218,0))</f>
        <v>Fox</v>
      </c>
      <c r="F320" s="176" t="str">
        <f>IF(+NFL!$F218="LA Chargers",+NFL!F218,IF(+NFL!$H218="LA Chargers",+NFL!F218,0))</f>
        <v>LA Chargers</v>
      </c>
      <c r="G320" s="70" t="str">
        <f>IF(+NFL!$F218="LA Chargers",+NFL!G218,IF(+NFL!$H218="LA Chargers",+NFL!G218,0))</f>
        <v>AFCW</v>
      </c>
      <c r="H320" s="176" t="str">
        <f>IF(+NFL!$F218="LA Chargers",+NFL!H218,IF(+NFL!$H218="LA Chargers",+NFL!H218,0))</f>
        <v>Cincinnati</v>
      </c>
      <c r="I320" s="70" t="str">
        <f>IF(+NFL!$F218="LA Chargers",+NFL!I218,IF(+NFL!$H218="LA Chargers",+NFL!I218,0))</f>
        <v>AFCN</v>
      </c>
      <c r="J320" s="496" t="str">
        <f>IF(+NFL!$F218="LA Chargers",+NFL!J218,IF(+NFL!$H218="LA Chargers",+NFL!J218,0))</f>
        <v>Cincinnati</v>
      </c>
      <c r="K320" s="510" t="str">
        <f>IF(+NFL!$F218="LA Chargers",+NFL!K218,IF(+NFL!$H218="LA Chargers",+NFL!K218,0))</f>
        <v>LA Chargers</v>
      </c>
      <c r="L320" s="572">
        <f>IF(+NFL!$F218="LA Chargers",+NFL!L218,IF(+NFL!$H218="LA Chargers",+NFL!L218,0))</f>
        <v>3</v>
      </c>
      <c r="M320" s="573">
        <f>IF(+NFL!$F218="LA Chargers",+NFL!M218,IF(+NFL!$H218="LA Chargers",+NFL!M218,0))</f>
        <v>50.5</v>
      </c>
      <c r="N320" s="583" t="str">
        <f>IF(+NFL!$F218="LA Chargers",+NFL!N218,IF(+NFL!$H218="LA Chargers",+NFL!N218,0))</f>
        <v>LA Chargers</v>
      </c>
      <c r="O320" s="584">
        <f>IF(+NFL!$F218="LA Chargers",+NFL!O218,IF(+NFL!$H218="LA Chargers",+NFL!O218,0))</f>
        <v>41</v>
      </c>
      <c r="P320" s="583" t="str">
        <f>IF(+NFL!$F218="LA Chargers",+NFL!P218,IF(+NFL!$H218="LA Chargers",+NFL!P218,0))</f>
        <v>Cincinnati</v>
      </c>
      <c r="Q320" s="585">
        <f>IF(+NFL!$F218="LA Chargers",+NFL!Q218,IF(+NFL!$H218="LA Chargers",+NFL!Q218,0))</f>
        <v>22</v>
      </c>
      <c r="R320" s="586" t="str">
        <f>IF(+NFL!$F218="LA Chargers",+NFL!R218,IF(+NFL!$H218="LA Chargers",+NFL!R218,0))</f>
        <v>LA Chargers</v>
      </c>
      <c r="S320" s="585" t="str">
        <f>IF(+NFL!$F218="LA Chargers",+NFL!S218,IF(+NFL!$H218="LA Chargers",+NFL!S218,0))</f>
        <v>Cincinnati</v>
      </c>
      <c r="T320" s="587" t="str">
        <f>IF(+NFL!$F218="LA Chargers",+NFL!T218,IF(+NFL!$H218="LA Chargers",+NFL!T218,0))</f>
        <v>LA Chargers</v>
      </c>
      <c r="U320" s="585" t="str">
        <f>IF(+NFL!$F218="LA Chargers",+NFL!U218,IF(+NFL!$H218="LA Chargers",+NFL!U218,0))</f>
        <v>W</v>
      </c>
      <c r="V320" s="586" t="e">
        <f>IF(+NFL!$F253="LA Chargers",+NFL!#REF!,IF(+NFL!$H253="LA Chargers",+NFL!#REF!,0))</f>
        <v>#REF!</v>
      </c>
      <c r="W320" s="585" t="e">
        <f>IF(+NFL!$F253="LA Chargers",+NFL!#REF!,IF(+NFL!$H253="LA Chargers",+NFL!#REF!,0))</f>
        <v>#REF!</v>
      </c>
      <c r="X320" s="587" t="e">
        <f>IF(+NFL!$F253="LA Chargers",+NFL!#REF!,IF(+NFL!$H253="LA Chargers",+NFL!#REF!,0))</f>
        <v>#REF!</v>
      </c>
      <c r="Y320" s="585" t="e">
        <f>IF(+NFL!$F253="LA Chargers",+NFL!#REF!,IF(+NFL!$H253="LA Chargers",+NFL!#REF!,0))</f>
        <v>#REF!</v>
      </c>
      <c r="Z320" s="586" t="e">
        <f>IF(+NFL!$F253="LA Chargers",+NFL!#REF!,IF(+NFL!$H253="LA Chargers",+NFL!#REF!,0))</f>
        <v>#REF!</v>
      </c>
      <c r="AA320" s="585" t="e">
        <f>IF(+NFL!$F253="LA Chargers",+NFL!#REF!,IF(+NFL!$H253="LA Chargers",+NFL!#REF!,0))</f>
        <v>#REF!</v>
      </c>
      <c r="AB320" s="124" t="e">
        <f>IF(+NFL!$F253="LA Chargers",+NFL!#REF!,IF(+NFL!$H253="LA Chargers",+NFL!#REF!,0))</f>
        <v>#REF!</v>
      </c>
      <c r="AC320" s="182" t="e">
        <f>IF(+NFL!$F253="LA Chargers",+NFL!#REF!,IF(+NFL!$H253="LA Chargers",+NFL!#REF!,0))</f>
        <v>#REF!</v>
      </c>
      <c r="AD320" s="496" t="e">
        <f>IF(+NFL!$F253="LA Chargers",+NFL!#REF!,IF(+NFL!$H253="LA Chargers",+NFL!#REF!,0))</f>
        <v>#REF!</v>
      </c>
      <c r="AE320" s="565" t="e">
        <f>IF(+NFL!$F253="LA Chargers",+NFL!#REF!,IF(+NFL!$H253="LA Chargers",+NFL!#REF!,0))</f>
        <v>#REF!</v>
      </c>
      <c r="AF320" s="496" t="e">
        <f>IF(+NFL!$F253="LA Chargers",+NFL!#REF!,IF(+NFL!$H253="LA Chargers",+NFL!#REF!,0))</f>
        <v>#REF!</v>
      </c>
      <c r="AG320" s="565" t="e">
        <f>IF(+NFL!$F253="LA Chargers",+NFL!#REF!,IF(+NFL!$H253="LA Chargers",+NFL!#REF!,0))</f>
        <v>#REF!</v>
      </c>
      <c r="AH320" s="496" t="e">
        <f>IF(+NFL!$F253="LA Chargers",+NFL!#REF!,IF(+NFL!$H253="LA Chargers",+NFL!#REF!,0))</f>
        <v>#REF!</v>
      </c>
      <c r="AI320" s="565" t="e">
        <f>IF(+NFL!$F253="LA Chargers",+NFL!#REF!,IF(+NFL!$H253="LA Chargers",+NFL!#REF!,0))</f>
        <v>#REF!</v>
      </c>
      <c r="AJ320" s="496" t="e">
        <f>IF(+NFL!$F253="LA Chargers",+NFL!#REF!,IF(+NFL!$H253="LA Chargers",+NFL!#REF!,0))</f>
        <v>#REF!</v>
      </c>
      <c r="AK320" s="565" t="e">
        <f>IF(+NFL!$F253="LA Chargers",+NFL!#REF!,IF(+NFL!$H253="LA Chargers",+NFL!#REF!,0))</f>
        <v>#REF!</v>
      </c>
      <c r="AL320" s="100" t="e">
        <f>IF(+NFL!$F253="LA Chargers",+NFL!#REF!,IF(+NFL!$H253="LA Chargers",+NFL!#REF!,0))</f>
        <v>#REF!</v>
      </c>
      <c r="AM320" s="82" t="e">
        <f>IF(+NFL!$F253="LA Chargers",+NFL!#REF!,IF(+NFL!$H253="LA Chargers",+NFL!#REF!,0))</f>
        <v>#REF!</v>
      </c>
      <c r="AN320" s="81" t="e">
        <f>IF(+NFL!$F253="LA Chargers",+NFL!#REF!,IF(+NFL!$H253="LA Chargers",+NFL!#REF!,0))</f>
        <v>#REF!</v>
      </c>
      <c r="AO320" s="83" t="e">
        <f>IF(+NFL!$F253="LA Chargers",+NFL!#REF!,IF(+NFL!$H253="LA Chargers",+NFL!#REF!,0))</f>
        <v>#REF!</v>
      </c>
      <c r="AP320" s="480" t="e">
        <f>IF(+NFL!$F253="LA Chargers",+NFL!#REF!,IF(+NFL!$H253="LA Chargers",+NFL!#REF!,0))</f>
        <v>#REF!</v>
      </c>
      <c r="AQ320" s="72" t="e">
        <f>IF(+NFL!$F253="LA Chargers",+NFL!#REF!,IF(+NFL!$H253="LA Chargers",+NFL!#REF!,0))</f>
        <v>#REF!</v>
      </c>
      <c r="AR320" s="81" t="e">
        <f>IF(+NFL!$F253="LA Chargers",+NFL!#REF!,IF(+NFL!$H253="LA Chargers",+NFL!#REF!,0))</f>
        <v>#REF!</v>
      </c>
      <c r="AS320" s="96" t="e">
        <f>IF(+NFL!$F253="LA Chargers",+NFL!#REF!,IF(+NFL!$H253="LA Chargers",+NFL!#REF!,0))</f>
        <v>#REF!</v>
      </c>
      <c r="AT320" s="96" t="e">
        <f>IF(+NFL!$F253="LA Chargers",+NFL!#REF!,IF(+NFL!$H253="LA Chargers",+NFL!#REF!,0))</f>
        <v>#REF!</v>
      </c>
      <c r="AU320" s="81" t="e">
        <f>IF(+NFL!$F253="LA Chargers",+NFL!#REF!,IF(+NFL!$H253="LA Chargers",+NFL!#REF!,0))</f>
        <v>#REF!</v>
      </c>
      <c r="AV320" s="96" t="e">
        <f>IF(+NFL!$F253="LA Chargers",+NFL!#REF!,IF(+NFL!$H253="LA Chargers",+NFL!#REF!,0))</f>
        <v>#REF!</v>
      </c>
      <c r="AW320" s="70" t="e">
        <f>IF(+NFL!$F253="LA Chargers",+NFL!#REF!,IF(+NFL!$H253="LA Chargers",+NFL!#REF!,0))</f>
        <v>#REF!</v>
      </c>
      <c r="AX320" s="96" t="e">
        <f>IF(+NFL!$F253="LA Chargers",+NFL!#REF!,IF(+NFL!$H253="LA Chargers",+NFL!#REF!,0))</f>
        <v>#REF!</v>
      </c>
      <c r="AY320" s="81" t="e">
        <f>IF(+NFL!$F253="LA Chargers",+NFL!#REF!,IF(+NFL!$H253="LA Chargers",+NFL!#REF!,0))</f>
        <v>#REF!</v>
      </c>
      <c r="AZ320" s="96" t="e">
        <f>IF(+NFL!$F253="LA Chargers",+NFL!#REF!,IF(+NFL!$H253="LA Chargers",+NFL!#REF!,0))</f>
        <v>#REF!</v>
      </c>
      <c r="BA320" s="70" t="e">
        <f>IF(+NFL!$F253="LA Chargers",+NFL!#REF!,IF(+NFL!$H253="LA Chargers",+NFL!#REF!,0))</f>
        <v>#REF!</v>
      </c>
      <c r="BB320" s="70" t="e">
        <f>IF(+NFL!$F253="LA Chargers",+NFL!#REF!,IF(+NFL!$H253="LA Chargers",+NFL!#REF!,0))</f>
        <v>#REF!</v>
      </c>
      <c r="BC320" s="592" t="e">
        <f>IF(+NFL!$F253="LA Chargers",+NFL!#REF!,IF(+NFL!$H253="LA Chargers",+NFL!#REF!,0))</f>
        <v>#REF!</v>
      </c>
      <c r="BD320" s="81" t="e">
        <f>IF(+NFL!$F253="LA Chargers",+NFL!#REF!,IF(+NFL!$H253="LA Chargers",+NFL!#REF!,0))</f>
        <v>#REF!</v>
      </c>
      <c r="BE320" s="96" t="e">
        <f>IF(+NFL!$F253="LA Chargers",+NFL!#REF!,IF(+NFL!$H253="LA Chargers",+NFL!#REF!,0))</f>
        <v>#REF!</v>
      </c>
      <c r="BF320" s="70" t="e">
        <f>IF(+NFL!$F253="LA Chargers",+NFL!#REF!,IF(+NFL!$H253="LA Chargers",+NFL!#REF!,0))</f>
        <v>#REF!</v>
      </c>
      <c r="BG320" s="81" t="e">
        <f>IF(+NFL!$F253="LA Chargers",+NFL!#REF!,IF(+NFL!$H253="LA Chargers",+NFL!#REF!,0))</f>
        <v>#REF!</v>
      </c>
      <c r="BH320" s="96" t="e">
        <f>IF(+NFL!$F253="LA Chargers",+NFL!#REF!,IF(+NFL!$H253="LA Chargers",+NFL!#REF!,0))</f>
        <v>#REF!</v>
      </c>
      <c r="BI320" s="70" t="e">
        <f>IF(+NFL!$F253="LA Chargers",+NFL!#REF!,IF(+NFL!$H253="LA Chargers",+NFL!#REF!,0))</f>
        <v>#REF!</v>
      </c>
      <c r="BJ320" s="124" t="e">
        <f>IF(+NFL!$F253="LA Chargers",+NFL!#REF!,IF(+NFL!$H253="LA Chargers",+NFL!#REF!,0))</f>
        <v>#REF!</v>
      </c>
      <c r="BK320" s="182" t="e">
        <f>IF(+NFL!$F253="LA Chargers",+NFL!#REF!,IF(+NFL!$H253="LA Chargers",+NFL!#REF!,0))</f>
        <v>#REF!</v>
      </c>
    </row>
    <row r="321" spans="1:63" s="310" customFormat="1" x14ac:dyDescent="0.8">
      <c r="A321" s="70">
        <f>IF(+NFL!$F244="LA Chargers",+NFL!A244,IF(+NFL!$H244="LA Chargers",+NFL!A244,0))</f>
        <v>14</v>
      </c>
      <c r="B321" s="480" t="str">
        <f>IF(+NFL!$F244="LA Chargers",+NFL!B244,IF(+NFL!$H244="LA Chargers",+NFL!B244,0))</f>
        <v>Sun</v>
      </c>
      <c r="C321" s="72">
        <f>IF(+NFL!$F244="LA Chargers",+NFL!C244,IF(+NFL!$H244="LA Chargers",+NFL!C244,0))</f>
        <v>44542</v>
      </c>
      <c r="D321" s="73">
        <f>IF(+NFL!$F244="LA Chargers",+NFL!D244,IF(+NFL!$H244="LA Chargers",+NFL!D244,0))</f>
        <v>0.68055416666666668</v>
      </c>
      <c r="E321" s="70" t="str">
        <f>IF(+NFL!$F244="LA Chargers",+NFL!E244,IF(+NFL!$H244="LA Chargers",+NFL!E244,0))</f>
        <v>Fox</v>
      </c>
      <c r="F321" s="176" t="str">
        <f>IF(+NFL!$F244="LA Chargers",+NFL!F244,IF(+NFL!$H244="LA Chargers",+NFL!F244,0))</f>
        <v>NY Giants</v>
      </c>
      <c r="G321" s="70" t="str">
        <f>IF(+NFL!$F244="LA Chargers",+NFL!G244,IF(+NFL!$H244="LA Chargers",+NFL!G244,0))</f>
        <v>NFCE</v>
      </c>
      <c r="H321" s="176" t="str">
        <f>IF(+NFL!$F244="LA Chargers",+NFL!H244,IF(+NFL!$H244="LA Chargers",+NFL!H244,0))</f>
        <v>LA Chargers</v>
      </c>
      <c r="I321" s="70" t="str">
        <f>IF(+NFL!$F244="LA Chargers",+NFL!I244,IF(+NFL!$H244="LA Chargers",+NFL!I244,0))</f>
        <v>AFCW</v>
      </c>
      <c r="J321" s="496" t="str">
        <f>IF(+NFL!$F244="LA Chargers",+NFL!J244,IF(+NFL!$H244="LA Chargers",+NFL!J244,0))</f>
        <v>LA Chargers</v>
      </c>
      <c r="K321" s="510" t="str">
        <f>IF(+NFL!$F244="LA Chargers",+NFL!K244,IF(+NFL!$H244="LA Chargers",+NFL!K244,0))</f>
        <v>NY Giants</v>
      </c>
      <c r="L321" s="572">
        <f>IF(+NFL!$F244="LA Chargers",+NFL!L244,IF(+NFL!$H244="LA Chargers",+NFL!L244,0))</f>
        <v>10.5</v>
      </c>
      <c r="M321" s="573">
        <f>IF(+NFL!$F244="LA Chargers",+NFL!M244,IF(+NFL!$H244="LA Chargers",+NFL!M244,0))</f>
        <v>44.5</v>
      </c>
      <c r="N321" s="583" t="str">
        <f>IF(+NFL!$F244="LA Chargers",+NFL!N244,IF(+NFL!$H244="LA Chargers",+NFL!N244,0))</f>
        <v>LA Chargers</v>
      </c>
      <c r="O321" s="584">
        <f>IF(+NFL!$F244="LA Chargers",+NFL!O244,IF(+NFL!$H244="LA Chargers",+NFL!O244,0))</f>
        <v>37</v>
      </c>
      <c r="P321" s="583" t="str">
        <f>IF(+NFL!$F244="LA Chargers",+NFL!P244,IF(+NFL!$H244="LA Chargers",+NFL!P244,0))</f>
        <v>NY Giants</v>
      </c>
      <c r="Q321" s="585">
        <f>IF(+NFL!$F244="LA Chargers",+NFL!Q244,IF(+NFL!$H244="LA Chargers",+NFL!Q244,0))</f>
        <v>21</v>
      </c>
      <c r="R321" s="586" t="str">
        <f>IF(+NFL!$F244="LA Chargers",+NFL!R244,IF(+NFL!$H244="LA Chargers",+NFL!R244,0))</f>
        <v>LA Chargers</v>
      </c>
      <c r="S321" s="585" t="str">
        <f>IF(+NFL!$F244="LA Chargers",+NFL!S244,IF(+NFL!$H244="LA Chargers",+NFL!S244,0))</f>
        <v>NY Giants</v>
      </c>
      <c r="T321" s="587" t="str">
        <f>IF(+NFL!$F244="LA Chargers",+NFL!T244,IF(+NFL!$H244="LA Chargers",+NFL!T244,0))</f>
        <v>NY Giants</v>
      </c>
      <c r="U321" s="585" t="str">
        <f>IF(+NFL!$F244="LA Chargers",+NFL!U244,IF(+NFL!$H244="LA Chargers",+NFL!U244,0))</f>
        <v>L</v>
      </c>
      <c r="V321" s="586">
        <f>IF(+NFL!$F268="LA Chargers",+NFL!#REF!,IF(+NFL!$H268="LA Chargers",+NFL!#REF!,0))</f>
        <v>0</v>
      </c>
      <c r="W321" s="585">
        <f>IF(+NFL!$F268="LA Chargers",+NFL!#REF!,IF(+NFL!$H268="LA Chargers",+NFL!#REF!,0))</f>
        <v>0</v>
      </c>
      <c r="X321" s="587">
        <f>IF(+NFL!$F268="LA Chargers",+NFL!#REF!,IF(+NFL!$H268="LA Chargers",+NFL!#REF!,0))</f>
        <v>0</v>
      </c>
      <c r="Y321" s="585">
        <f>IF(+NFL!$F268="LA Chargers",+NFL!#REF!,IF(+NFL!$H268="LA Chargers",+NFL!#REF!,0))</f>
        <v>0</v>
      </c>
      <c r="Z321" s="586">
        <f>IF(+NFL!$F268="LA Chargers",+NFL!#REF!,IF(+NFL!$H268="LA Chargers",+NFL!#REF!,0))</f>
        <v>0</v>
      </c>
      <c r="AA321" s="585">
        <f>IF(+NFL!$F268="LA Chargers",+NFL!#REF!,IF(+NFL!$H268="LA Chargers",+NFL!#REF!,0))</f>
        <v>0</v>
      </c>
      <c r="AB321" s="124">
        <f>IF(+NFL!$F268="LA Chargers",+NFL!#REF!,IF(+NFL!$H268="LA Chargers",+NFL!#REF!,0))</f>
        <v>0</v>
      </c>
      <c r="AC321" s="182">
        <f>IF(+NFL!$F268="LA Chargers",+NFL!#REF!,IF(+NFL!$H268="LA Chargers",+NFL!#REF!,0))</f>
        <v>0</v>
      </c>
      <c r="AD321" s="496">
        <f>IF(+NFL!$F268="LA Chargers",+NFL!#REF!,IF(+NFL!$H268="LA Chargers",+NFL!#REF!,0))</f>
        <v>0</v>
      </c>
      <c r="AE321" s="565">
        <f>IF(+NFL!$F268="LA Chargers",+NFL!#REF!,IF(+NFL!$H268="LA Chargers",+NFL!#REF!,0))</f>
        <v>0</v>
      </c>
      <c r="AF321" s="496">
        <f>IF(+NFL!$F268="LA Chargers",+NFL!#REF!,IF(+NFL!$H268="LA Chargers",+NFL!#REF!,0))</f>
        <v>0</v>
      </c>
      <c r="AG321" s="565">
        <f>IF(+NFL!$F268="LA Chargers",+NFL!#REF!,IF(+NFL!$H268="LA Chargers",+NFL!#REF!,0))</f>
        <v>0</v>
      </c>
      <c r="AH321" s="496">
        <f>IF(+NFL!$F268="LA Chargers",+NFL!#REF!,IF(+NFL!$H268="LA Chargers",+NFL!#REF!,0))</f>
        <v>0</v>
      </c>
      <c r="AI321" s="565">
        <f>IF(+NFL!$F268="LA Chargers",+NFL!#REF!,IF(+NFL!$H268="LA Chargers",+NFL!#REF!,0))</f>
        <v>0</v>
      </c>
      <c r="AJ321" s="496">
        <f>IF(+NFL!$F268="LA Chargers",+NFL!#REF!,IF(+NFL!$H268="LA Chargers",+NFL!#REF!,0))</f>
        <v>0</v>
      </c>
      <c r="AK321" s="565">
        <f>IF(+NFL!$F268="LA Chargers",+NFL!#REF!,IF(+NFL!$H268="LA Chargers",+NFL!#REF!,0))</f>
        <v>0</v>
      </c>
      <c r="AL321" s="100">
        <f>IF(+NFL!$F268="LA Chargers",+NFL!#REF!,IF(+NFL!$H268="LA Chargers",+NFL!#REF!,0))</f>
        <v>0</v>
      </c>
      <c r="AM321" s="82">
        <f>IF(+NFL!$F268="LA Chargers",+NFL!#REF!,IF(+NFL!$H268="LA Chargers",+NFL!#REF!,0))</f>
        <v>0</v>
      </c>
      <c r="AN321" s="81">
        <f>IF(+NFL!$F268="LA Chargers",+NFL!#REF!,IF(+NFL!$H268="LA Chargers",+NFL!#REF!,0))</f>
        <v>0</v>
      </c>
      <c r="AO321" s="83">
        <f>IF(+NFL!$F268="LA Chargers",+NFL!#REF!,IF(+NFL!$H268="LA Chargers",+NFL!#REF!,0))</f>
        <v>0</v>
      </c>
      <c r="AP321" s="480">
        <f>IF(+NFL!$F268="LA Chargers",+NFL!#REF!,IF(+NFL!$H268="LA Chargers",+NFL!#REF!,0))</f>
        <v>0</v>
      </c>
      <c r="AQ321" s="72">
        <f>IF(+NFL!$F268="LA Chargers",+NFL!#REF!,IF(+NFL!$H268="LA Chargers",+NFL!#REF!,0))</f>
        <v>0</v>
      </c>
      <c r="AR321" s="81">
        <f>IF(+NFL!$F268="LA Chargers",+NFL!#REF!,IF(+NFL!$H268="LA Chargers",+NFL!#REF!,0))</f>
        <v>0</v>
      </c>
      <c r="AS321" s="96">
        <f>IF(+NFL!$F268="LA Chargers",+NFL!#REF!,IF(+NFL!$H268="LA Chargers",+NFL!#REF!,0))</f>
        <v>0</v>
      </c>
      <c r="AT321" s="96">
        <f>IF(+NFL!$F268="LA Chargers",+NFL!#REF!,IF(+NFL!$H268="LA Chargers",+NFL!#REF!,0))</f>
        <v>0</v>
      </c>
      <c r="AU321" s="81">
        <f>IF(+NFL!$F268="LA Chargers",+NFL!#REF!,IF(+NFL!$H268="LA Chargers",+NFL!#REF!,0))</f>
        <v>0</v>
      </c>
      <c r="AV321" s="96">
        <f>IF(+NFL!$F268="LA Chargers",+NFL!#REF!,IF(+NFL!$H268="LA Chargers",+NFL!#REF!,0))</f>
        <v>0</v>
      </c>
      <c r="AW321" s="70">
        <f>IF(+NFL!$F268="LA Chargers",+NFL!#REF!,IF(+NFL!$H268="LA Chargers",+NFL!#REF!,0))</f>
        <v>0</v>
      </c>
      <c r="AX321" s="96">
        <f>IF(+NFL!$F268="LA Chargers",+NFL!#REF!,IF(+NFL!$H268="LA Chargers",+NFL!#REF!,0))</f>
        <v>0</v>
      </c>
      <c r="AY321" s="81">
        <f>IF(+NFL!$F268="LA Chargers",+NFL!#REF!,IF(+NFL!$H268="LA Chargers",+NFL!#REF!,0))</f>
        <v>0</v>
      </c>
      <c r="AZ321" s="96">
        <f>IF(+NFL!$F268="LA Chargers",+NFL!#REF!,IF(+NFL!$H268="LA Chargers",+NFL!#REF!,0))</f>
        <v>0</v>
      </c>
      <c r="BA321" s="70">
        <f>IF(+NFL!$F268="LA Chargers",+NFL!#REF!,IF(+NFL!$H268="LA Chargers",+NFL!#REF!,0))</f>
        <v>0</v>
      </c>
      <c r="BB321" s="70">
        <f>IF(+NFL!$F268="LA Chargers",+NFL!#REF!,IF(+NFL!$H268="LA Chargers",+NFL!#REF!,0))</f>
        <v>0</v>
      </c>
      <c r="BC321" s="592">
        <f>IF(+NFL!$F268="LA Chargers",+NFL!#REF!,IF(+NFL!$H268="LA Chargers",+NFL!#REF!,0))</f>
        <v>0</v>
      </c>
      <c r="BD321" s="81">
        <f>IF(+NFL!$F268="LA Chargers",+NFL!#REF!,IF(+NFL!$H268="LA Chargers",+NFL!#REF!,0))</f>
        <v>0</v>
      </c>
      <c r="BE321" s="96">
        <f>IF(+NFL!$F268="LA Chargers",+NFL!#REF!,IF(+NFL!$H268="LA Chargers",+NFL!#REF!,0))</f>
        <v>0</v>
      </c>
      <c r="BF321" s="70">
        <f>IF(+NFL!$F268="LA Chargers",+NFL!#REF!,IF(+NFL!$H268="LA Chargers",+NFL!#REF!,0))</f>
        <v>0</v>
      </c>
      <c r="BG321" s="81">
        <f>IF(+NFL!$F268="LA Chargers",+NFL!#REF!,IF(+NFL!$H268="LA Chargers",+NFL!#REF!,0))</f>
        <v>0</v>
      </c>
      <c r="BH321" s="96">
        <f>IF(+NFL!$F268="LA Chargers",+NFL!#REF!,IF(+NFL!$H268="LA Chargers",+NFL!#REF!,0))</f>
        <v>0</v>
      </c>
      <c r="BI321" s="70">
        <f>IF(+NFL!$F268="LA Chargers",+NFL!#REF!,IF(+NFL!$H268="LA Chargers",+NFL!#REF!,0))</f>
        <v>0</v>
      </c>
      <c r="BJ321" s="124">
        <f>IF(+NFL!$F268="LA Chargers",+NFL!#REF!,IF(+NFL!$H268="LA Chargers",+NFL!#REF!,0))</f>
        <v>0</v>
      </c>
      <c r="BK321" s="182">
        <f>IF(+NFL!$F268="LA Chargers",+NFL!#REF!,IF(+NFL!$H268="LA Chargers",+NFL!#REF!,0))</f>
        <v>0</v>
      </c>
    </row>
    <row r="322" spans="1:63" s="310" customFormat="1" x14ac:dyDescent="0.8">
      <c r="A322" s="70">
        <f>IF(+NFL!$F253="LA Chargers",+NFL!A253,IF(+NFL!$H253="LA Chargers",+NFL!A253,0))</f>
        <v>15</v>
      </c>
      <c r="B322" s="480" t="str">
        <f>IF(+NFL!$F253="LA Chargers",+NFL!B253,IF(+NFL!$H253="LA Chargers",+NFL!B253,0))</f>
        <v>Thurs</v>
      </c>
      <c r="C322" s="72">
        <f>IF(+NFL!$F253="LA Chargers",+NFL!C253,IF(+NFL!$H253="LA Chargers",+NFL!C253,0))</f>
        <v>44546</v>
      </c>
      <c r="D322" s="73">
        <f>IF(+NFL!$F253="LA Chargers",+NFL!D253,IF(+NFL!$H253="LA Chargers",+NFL!D253,0))</f>
        <v>0.84375</v>
      </c>
      <c r="E322" s="70" t="str">
        <f>IF(+NFL!$F253="LA Chargers",+NFL!E253,IF(+NFL!$H253="LA Chargers",+NFL!E253,0))</f>
        <v>Fox</v>
      </c>
      <c r="F322" s="176" t="str">
        <f>IF(+NFL!$F253="LA Chargers",+NFL!F253,IF(+NFL!$H253="LA Chargers",+NFL!F253,0))</f>
        <v>Kansas City</v>
      </c>
      <c r="G322" s="70" t="str">
        <f>IF(+NFL!$F253="LA Chargers",+NFL!G253,IF(+NFL!$H253="LA Chargers",+NFL!G253,0))</f>
        <v>AFCW</v>
      </c>
      <c r="H322" s="176" t="str">
        <f>IF(+NFL!$F253="LA Chargers",+NFL!H253,IF(+NFL!$H253="LA Chargers",+NFL!H253,0))</f>
        <v>LA Chargers</v>
      </c>
      <c r="I322" s="70" t="str">
        <f>IF(+NFL!$F253="LA Chargers",+NFL!I253,IF(+NFL!$H253="LA Chargers",+NFL!I253,0))</f>
        <v>AFCW</v>
      </c>
      <c r="J322" s="496" t="str">
        <f>IF(+NFL!$F253="LA Chargers",+NFL!J253,IF(+NFL!$H253="LA Chargers",+NFL!J253,0))</f>
        <v>Kansas City</v>
      </c>
      <c r="K322" s="510" t="str">
        <f>IF(+NFL!$F253="LA Chargers",+NFL!K253,IF(+NFL!$H253="LA Chargers",+NFL!K253,0))</f>
        <v>LA Chargers</v>
      </c>
      <c r="L322" s="572">
        <f>IF(+NFL!$F253="LA Chargers",+NFL!L253,IF(+NFL!$H253="LA Chargers",+NFL!L253,0))</f>
        <v>3.5</v>
      </c>
      <c r="M322" s="573">
        <f>IF(+NFL!$F253="LA Chargers",+NFL!M253,IF(+NFL!$H253="LA Chargers",+NFL!M253,0))</f>
        <v>52.5</v>
      </c>
      <c r="N322" s="583" t="str">
        <f>IF(+NFL!$F253="LA Chargers",+NFL!N253,IF(+NFL!$H253="LA Chargers",+NFL!N253,0))</f>
        <v>Kansas City</v>
      </c>
      <c r="O322" s="584">
        <f>IF(+NFL!$F253="LA Chargers",+NFL!O253,IF(+NFL!$H253="LA Chargers",+NFL!O253,0))</f>
        <v>34</v>
      </c>
      <c r="P322" s="583" t="str">
        <f>IF(+NFL!$F253="LA Chargers",+NFL!P253,IF(+NFL!$H253="LA Chargers",+NFL!P253,0))</f>
        <v>LA Chargers</v>
      </c>
      <c r="Q322" s="585">
        <f>IF(+NFL!$F253="LA Chargers",+NFL!Q253,IF(+NFL!$H253="LA Chargers",+NFL!Q253,0))</f>
        <v>28</v>
      </c>
      <c r="R322" s="586" t="str">
        <f>IF(+NFL!$F253="LA Chargers",+NFL!R253,IF(+NFL!$H253="LA Chargers",+NFL!R253,0))</f>
        <v>Kansas City</v>
      </c>
      <c r="S322" s="585" t="str">
        <f>IF(+NFL!$F253="LA Chargers",+NFL!S253,IF(+NFL!$H253="LA Chargers",+NFL!S253,0))</f>
        <v>LA Chargers</v>
      </c>
      <c r="T322" s="587" t="str">
        <f>IF(+NFL!$F253="LA Chargers",+NFL!T253,IF(+NFL!$H253="LA Chargers",+NFL!T253,0))</f>
        <v>Kansas City</v>
      </c>
      <c r="U322" s="585" t="str">
        <f>IF(+NFL!$F253="LA Chargers",+NFL!U253,IF(+NFL!$H253="LA Chargers",+NFL!U253,0))</f>
        <v>W</v>
      </c>
      <c r="V322" s="586">
        <f>IF(+NFL!$F283="LA Chargers",+NFL!#REF!,IF(+NFL!$H283="LA Chargers",+NFL!#REF!,0))</f>
        <v>0</v>
      </c>
      <c r="W322" s="585">
        <f>IF(+NFL!$F283="LA Chargers",+NFL!#REF!,IF(+NFL!$H283="LA Chargers",+NFL!#REF!,0))</f>
        <v>0</v>
      </c>
      <c r="X322" s="587">
        <f>IF(+NFL!$F283="LA Chargers",+NFL!#REF!,IF(+NFL!$H283="LA Chargers",+NFL!#REF!,0))</f>
        <v>0</v>
      </c>
      <c r="Y322" s="585">
        <f>IF(+NFL!$F283="LA Chargers",+NFL!#REF!,IF(+NFL!$H283="LA Chargers",+NFL!#REF!,0))</f>
        <v>0</v>
      </c>
      <c r="Z322" s="586">
        <f>IF(+NFL!$F283="LA Chargers",+NFL!#REF!,IF(+NFL!$H283="LA Chargers",+NFL!#REF!,0))</f>
        <v>0</v>
      </c>
      <c r="AA322" s="585">
        <f>IF(+NFL!$F283="LA Chargers",+NFL!#REF!,IF(+NFL!$H283="LA Chargers",+NFL!#REF!,0))</f>
        <v>0</v>
      </c>
      <c r="AB322" s="124">
        <f>IF(+NFL!$F283="LA Chargers",+NFL!#REF!,IF(+NFL!$H283="LA Chargers",+NFL!#REF!,0))</f>
        <v>0</v>
      </c>
      <c r="AC322" s="182">
        <f>IF(+NFL!$F283="LA Chargers",+NFL!#REF!,IF(+NFL!$H283="LA Chargers",+NFL!#REF!,0))</f>
        <v>0</v>
      </c>
      <c r="AD322" s="496">
        <f>IF(+NFL!$F283="LA Chargers",+NFL!#REF!,IF(+NFL!$H283="LA Chargers",+NFL!#REF!,0))</f>
        <v>0</v>
      </c>
      <c r="AE322" s="565">
        <f>IF(+NFL!$F283="LA Chargers",+NFL!#REF!,IF(+NFL!$H283="LA Chargers",+NFL!#REF!,0))</f>
        <v>0</v>
      </c>
      <c r="AF322" s="496">
        <f>IF(+NFL!$F283="LA Chargers",+NFL!#REF!,IF(+NFL!$H283="LA Chargers",+NFL!#REF!,0))</f>
        <v>0</v>
      </c>
      <c r="AG322" s="565">
        <f>IF(+NFL!$F283="LA Chargers",+NFL!#REF!,IF(+NFL!$H283="LA Chargers",+NFL!#REF!,0))</f>
        <v>0</v>
      </c>
      <c r="AH322" s="496">
        <f>IF(+NFL!$F283="LA Chargers",+NFL!#REF!,IF(+NFL!$H283="LA Chargers",+NFL!#REF!,0))</f>
        <v>0</v>
      </c>
      <c r="AI322" s="565">
        <f>IF(+NFL!$F283="LA Chargers",+NFL!#REF!,IF(+NFL!$H283="LA Chargers",+NFL!#REF!,0))</f>
        <v>0</v>
      </c>
      <c r="AJ322" s="496">
        <f>IF(+NFL!$F283="LA Chargers",+NFL!#REF!,IF(+NFL!$H283="LA Chargers",+NFL!#REF!,0))</f>
        <v>0</v>
      </c>
      <c r="AK322" s="565">
        <f>IF(+NFL!$F283="LA Chargers",+NFL!#REF!,IF(+NFL!$H283="LA Chargers",+NFL!#REF!,0))</f>
        <v>0</v>
      </c>
      <c r="AL322" s="100">
        <f>IF(+NFL!$F283="LA Chargers",+NFL!#REF!,IF(+NFL!$H283="LA Chargers",+NFL!#REF!,0))</f>
        <v>0</v>
      </c>
      <c r="AM322" s="82">
        <f>IF(+NFL!$F283="LA Chargers",+NFL!#REF!,IF(+NFL!$H283="LA Chargers",+NFL!#REF!,0))</f>
        <v>0</v>
      </c>
      <c r="AN322" s="81">
        <f>IF(+NFL!$F283="LA Chargers",+NFL!#REF!,IF(+NFL!$H283="LA Chargers",+NFL!#REF!,0))</f>
        <v>0</v>
      </c>
      <c r="AO322" s="83">
        <f>IF(+NFL!$F283="LA Chargers",+NFL!#REF!,IF(+NFL!$H283="LA Chargers",+NFL!#REF!,0))</f>
        <v>0</v>
      </c>
      <c r="AP322" s="480">
        <f>IF(+NFL!$F283="LA Chargers",+NFL!#REF!,IF(+NFL!$H283="LA Chargers",+NFL!#REF!,0))</f>
        <v>0</v>
      </c>
      <c r="AQ322" s="72">
        <f>IF(+NFL!$F283="LA Chargers",+NFL!#REF!,IF(+NFL!$H283="LA Chargers",+NFL!#REF!,0))</f>
        <v>0</v>
      </c>
      <c r="AR322" s="81">
        <f>IF(+NFL!$F283="LA Chargers",+NFL!#REF!,IF(+NFL!$H283="LA Chargers",+NFL!#REF!,0))</f>
        <v>0</v>
      </c>
      <c r="AS322" s="96">
        <f>IF(+NFL!$F283="LA Chargers",+NFL!#REF!,IF(+NFL!$H283="LA Chargers",+NFL!#REF!,0))</f>
        <v>0</v>
      </c>
      <c r="AT322" s="96">
        <f>IF(+NFL!$F283="LA Chargers",+NFL!#REF!,IF(+NFL!$H283="LA Chargers",+NFL!#REF!,0))</f>
        <v>0</v>
      </c>
      <c r="AU322" s="81">
        <f>IF(+NFL!$F283="LA Chargers",+NFL!#REF!,IF(+NFL!$H283="LA Chargers",+NFL!#REF!,0))</f>
        <v>0</v>
      </c>
      <c r="AV322" s="96">
        <f>IF(+NFL!$F283="LA Chargers",+NFL!#REF!,IF(+NFL!$H283="LA Chargers",+NFL!#REF!,0))</f>
        <v>0</v>
      </c>
      <c r="AW322" s="70">
        <f>IF(+NFL!$F283="LA Chargers",+NFL!#REF!,IF(+NFL!$H283="LA Chargers",+NFL!#REF!,0))</f>
        <v>0</v>
      </c>
      <c r="AX322" s="96">
        <f>IF(+NFL!$F283="LA Chargers",+NFL!#REF!,IF(+NFL!$H283="LA Chargers",+NFL!#REF!,0))</f>
        <v>0</v>
      </c>
      <c r="AY322" s="81">
        <f>IF(+NFL!$F283="LA Chargers",+NFL!#REF!,IF(+NFL!$H283="LA Chargers",+NFL!#REF!,0))</f>
        <v>0</v>
      </c>
      <c r="AZ322" s="96">
        <f>IF(+NFL!$F283="LA Chargers",+NFL!#REF!,IF(+NFL!$H283="LA Chargers",+NFL!#REF!,0))</f>
        <v>0</v>
      </c>
      <c r="BA322" s="70">
        <f>IF(+NFL!$F283="LA Chargers",+NFL!#REF!,IF(+NFL!$H283="LA Chargers",+NFL!#REF!,0))</f>
        <v>0</v>
      </c>
      <c r="BB322" s="70">
        <f>IF(+NFL!$F283="LA Chargers",+NFL!#REF!,IF(+NFL!$H283="LA Chargers",+NFL!#REF!,0))</f>
        <v>0</v>
      </c>
      <c r="BC322" s="592">
        <f>IF(+NFL!$F283="LA Chargers",+NFL!#REF!,IF(+NFL!$H283="LA Chargers",+NFL!#REF!,0))</f>
        <v>0</v>
      </c>
      <c r="BD322" s="81">
        <f>IF(+NFL!$F283="LA Chargers",+NFL!#REF!,IF(+NFL!$H283="LA Chargers",+NFL!#REF!,0))</f>
        <v>0</v>
      </c>
      <c r="BE322" s="96">
        <f>IF(+NFL!$F283="LA Chargers",+NFL!#REF!,IF(+NFL!$H283="LA Chargers",+NFL!#REF!,0))</f>
        <v>0</v>
      </c>
      <c r="BF322" s="70">
        <f>IF(+NFL!$F283="LA Chargers",+NFL!#REF!,IF(+NFL!$H283="LA Chargers",+NFL!#REF!,0))</f>
        <v>0</v>
      </c>
      <c r="BG322" s="81">
        <f>IF(+NFL!$F283="LA Chargers",+NFL!#REF!,IF(+NFL!$H283="LA Chargers",+NFL!#REF!,0))</f>
        <v>0</v>
      </c>
      <c r="BH322" s="96">
        <f>IF(+NFL!$F283="LA Chargers",+NFL!#REF!,IF(+NFL!$H283="LA Chargers",+NFL!#REF!,0))</f>
        <v>0</v>
      </c>
      <c r="BI322" s="70">
        <f>IF(+NFL!$F283="LA Chargers",+NFL!#REF!,IF(+NFL!$H283="LA Chargers",+NFL!#REF!,0))</f>
        <v>0</v>
      </c>
      <c r="BJ322" s="124">
        <f>IF(+NFL!$F283="LA Chargers",+NFL!#REF!,IF(+NFL!$H283="LA Chargers",+NFL!#REF!,0))</f>
        <v>0</v>
      </c>
      <c r="BK322" s="182">
        <f>IF(+NFL!$F283="LA Chargers",+NFL!#REF!,IF(+NFL!$H283="LA Chargers",+NFL!#REF!,0))</f>
        <v>0</v>
      </c>
    </row>
    <row r="323" spans="1:63" s="310" customFormat="1" x14ac:dyDescent="0.8">
      <c r="A323" s="70">
        <f>IF(+NFL!$F279="LA Chargers",+NFL!A279,IF(+NFL!$H279="LA Chargers",+NFL!A279,0))</f>
        <v>16</v>
      </c>
      <c r="B323" s="480" t="str">
        <f>IF(+NFL!$F279="LA Chargers",+NFL!B279,IF(+NFL!$H279="LA Chargers",+NFL!B279,0))</f>
        <v>Sun</v>
      </c>
      <c r="C323" s="72">
        <f>IF(+NFL!$F279="LA Chargers",+NFL!C279,IF(+NFL!$H279="LA Chargers",+NFL!C279,0))</f>
        <v>44556</v>
      </c>
      <c r="D323" s="73">
        <f>IF(+NFL!$F279="LA Chargers",+NFL!D279,IF(+NFL!$H279="LA Chargers",+NFL!D279,0))</f>
        <v>0.54166666666666663</v>
      </c>
      <c r="E323" s="70" t="str">
        <f>IF(+NFL!$F279="LA Chargers",+NFL!E279,IF(+NFL!$H279="LA Chargers",+NFL!E279,0))</f>
        <v>CBS</v>
      </c>
      <c r="F323" s="176" t="str">
        <f>IF(+NFL!$F279="LA Chargers",+NFL!F279,IF(+NFL!$H279="LA Chargers",+NFL!F279,0))</f>
        <v>LA Chargers</v>
      </c>
      <c r="G323" s="70" t="str">
        <f>IF(+NFL!$F279="LA Chargers",+NFL!G279,IF(+NFL!$H279="LA Chargers",+NFL!G279,0))</f>
        <v>AFCW</v>
      </c>
      <c r="H323" s="176" t="str">
        <f>IF(+NFL!$F279="LA Chargers",+NFL!H279,IF(+NFL!$H279="LA Chargers",+NFL!H279,0))</f>
        <v>Houston</v>
      </c>
      <c r="I323" s="70" t="str">
        <f>IF(+NFL!$F279="LA Chargers",+NFL!I279,IF(+NFL!$H279="LA Chargers",+NFL!I279,0))</f>
        <v>AFCS</v>
      </c>
      <c r="J323" s="496" t="str">
        <f>IF(+NFL!$F279="LA Chargers",+NFL!J279,IF(+NFL!$H279="LA Chargers",+NFL!J279,0))</f>
        <v>LA Chargers</v>
      </c>
      <c r="K323" s="510" t="str">
        <f>IF(+NFL!$F279="LA Chargers",+NFL!K279,IF(+NFL!$H279="LA Chargers",+NFL!K279,0))</f>
        <v>Houston</v>
      </c>
      <c r="L323" s="572">
        <f>IF(+NFL!$F279="LA Chargers",+NFL!L279,IF(+NFL!$H279="LA Chargers",+NFL!L279,0))</f>
        <v>10</v>
      </c>
      <c r="M323" s="573">
        <f>IF(+NFL!$F279="LA Chargers",+NFL!M279,IF(+NFL!$H279="LA Chargers",+NFL!M279,0))</f>
        <v>46</v>
      </c>
      <c r="N323" s="583" t="str">
        <f>IF(+NFL!$F279="LA Chargers",+NFL!N279,IF(+NFL!$H279="LA Chargers",+NFL!N279,0))</f>
        <v>Houston</v>
      </c>
      <c r="O323" s="584">
        <f>IF(+NFL!$F279="LA Chargers",+NFL!O279,IF(+NFL!$H279="LA Chargers",+NFL!O279,0))</f>
        <v>41</v>
      </c>
      <c r="P323" s="583" t="str">
        <f>IF(+NFL!$F279="LA Chargers",+NFL!P279,IF(+NFL!$H279="LA Chargers",+NFL!P279,0))</f>
        <v>LA Chargers</v>
      </c>
      <c r="Q323" s="585">
        <f>IF(+NFL!$F279="LA Chargers",+NFL!Q279,IF(+NFL!$H279="LA Chargers",+NFL!Q279,0))</f>
        <v>29</v>
      </c>
      <c r="R323" s="586" t="str">
        <f>IF(+NFL!$F279="LA Chargers",+NFL!R279,IF(+NFL!$H279="LA Chargers",+NFL!R279,0))</f>
        <v>Houston</v>
      </c>
      <c r="S323" s="585" t="str">
        <f>IF(+NFL!$F279="LA Chargers",+NFL!S279,IF(+NFL!$H279="LA Chargers",+NFL!S279,0))</f>
        <v>LA Chargers</v>
      </c>
      <c r="T323" s="587" t="str">
        <f>IF(+NFL!$F279="LA Chargers",+NFL!T279,IF(+NFL!$H279="LA Chargers",+NFL!T279,0))</f>
        <v>Houston</v>
      </c>
      <c r="U323" s="585" t="str">
        <f>IF(+NFL!$F279="LA Chargers",+NFL!U279,IF(+NFL!$H279="LA Chargers",+NFL!U279,0))</f>
        <v>W</v>
      </c>
      <c r="V323" s="586">
        <f>IF(+NFL!$F305="LA Chargers",+NFL!#REF!,IF(+NFL!$H305="LA Chargers",+NFL!#REF!,0))</f>
        <v>0</v>
      </c>
      <c r="W323" s="585">
        <f>IF(+NFL!$F305="LA Chargers",+NFL!#REF!,IF(+NFL!$H305="LA Chargers",+NFL!#REF!,0))</f>
        <v>0</v>
      </c>
      <c r="X323" s="587">
        <f>IF(+NFL!$F305="LA Chargers",+NFL!#REF!,IF(+NFL!$H305="LA Chargers",+NFL!#REF!,0))</f>
        <v>0</v>
      </c>
      <c r="Y323" s="585">
        <f>IF(+NFL!$F305="LA Chargers",+NFL!#REF!,IF(+NFL!$H305="LA Chargers",+NFL!#REF!,0))</f>
        <v>0</v>
      </c>
      <c r="Z323" s="586">
        <f>IF(+NFL!$F305="LA Chargers",+NFL!#REF!,IF(+NFL!$H305="LA Chargers",+NFL!#REF!,0))</f>
        <v>0</v>
      </c>
      <c r="AA323" s="585">
        <f>IF(+NFL!$F305="LA Chargers",+NFL!#REF!,IF(+NFL!$H305="LA Chargers",+NFL!#REF!,0))</f>
        <v>0</v>
      </c>
      <c r="AB323" s="124">
        <f>IF(+NFL!$F305="LA Chargers",+NFL!#REF!,IF(+NFL!$H305="LA Chargers",+NFL!#REF!,0))</f>
        <v>0</v>
      </c>
      <c r="AC323" s="182">
        <f>IF(+NFL!$F305="LA Chargers",+NFL!#REF!,IF(+NFL!$H305="LA Chargers",+NFL!#REF!,0))</f>
        <v>0</v>
      </c>
      <c r="AD323" s="496">
        <f>IF(+NFL!$F305="LA Chargers",+NFL!#REF!,IF(+NFL!$H305="LA Chargers",+NFL!#REF!,0))</f>
        <v>0</v>
      </c>
      <c r="AE323" s="565">
        <f>IF(+NFL!$F305="LA Chargers",+NFL!#REF!,IF(+NFL!$H305="LA Chargers",+NFL!#REF!,0))</f>
        <v>0</v>
      </c>
      <c r="AF323" s="496">
        <f>IF(+NFL!$F305="LA Chargers",+NFL!#REF!,IF(+NFL!$H305="LA Chargers",+NFL!#REF!,0))</f>
        <v>0</v>
      </c>
      <c r="AG323" s="565">
        <f>IF(+NFL!$F305="LA Chargers",+NFL!#REF!,IF(+NFL!$H305="LA Chargers",+NFL!#REF!,0))</f>
        <v>0</v>
      </c>
      <c r="AH323" s="496">
        <f>IF(+NFL!$F305="LA Chargers",+NFL!#REF!,IF(+NFL!$H305="LA Chargers",+NFL!#REF!,0))</f>
        <v>0</v>
      </c>
      <c r="AI323" s="565">
        <f>IF(+NFL!$F305="LA Chargers",+NFL!#REF!,IF(+NFL!$H305="LA Chargers",+NFL!#REF!,0))</f>
        <v>0</v>
      </c>
      <c r="AJ323" s="496">
        <f>IF(+NFL!$F305="LA Chargers",+NFL!#REF!,IF(+NFL!$H305="LA Chargers",+NFL!#REF!,0))</f>
        <v>0</v>
      </c>
      <c r="AK323" s="565">
        <f>IF(+NFL!$F305="LA Chargers",+NFL!#REF!,IF(+NFL!$H305="LA Chargers",+NFL!#REF!,0))</f>
        <v>0</v>
      </c>
      <c r="AL323" s="100">
        <f>IF(+NFL!$F305="LA Chargers",+NFL!#REF!,IF(+NFL!$H305="LA Chargers",+NFL!#REF!,0))</f>
        <v>0</v>
      </c>
      <c r="AM323" s="82">
        <f>IF(+NFL!$F305="LA Chargers",+NFL!#REF!,IF(+NFL!$H305="LA Chargers",+NFL!#REF!,0))</f>
        <v>0</v>
      </c>
      <c r="AN323" s="81">
        <f>IF(+NFL!$F305="LA Chargers",+NFL!#REF!,IF(+NFL!$H305="LA Chargers",+NFL!#REF!,0))</f>
        <v>0</v>
      </c>
      <c r="AO323" s="83">
        <f>IF(+NFL!$F305="LA Chargers",+NFL!#REF!,IF(+NFL!$H305="LA Chargers",+NFL!#REF!,0))</f>
        <v>0</v>
      </c>
      <c r="AP323" s="480">
        <f>IF(+NFL!$F305="LA Chargers",+NFL!#REF!,IF(+NFL!$H305="LA Chargers",+NFL!#REF!,0))</f>
        <v>0</v>
      </c>
      <c r="AQ323" s="72">
        <f>IF(+NFL!$F305="LA Chargers",+NFL!#REF!,IF(+NFL!$H305="LA Chargers",+NFL!#REF!,0))</f>
        <v>0</v>
      </c>
      <c r="AR323" s="81">
        <f>IF(+NFL!$F305="LA Chargers",+NFL!#REF!,IF(+NFL!$H305="LA Chargers",+NFL!#REF!,0))</f>
        <v>0</v>
      </c>
      <c r="AS323" s="96">
        <f>IF(+NFL!$F305="LA Chargers",+NFL!#REF!,IF(+NFL!$H305="LA Chargers",+NFL!#REF!,0))</f>
        <v>0</v>
      </c>
      <c r="AT323" s="96">
        <f>IF(+NFL!$F305="LA Chargers",+NFL!#REF!,IF(+NFL!$H305="LA Chargers",+NFL!#REF!,0))</f>
        <v>0</v>
      </c>
      <c r="AU323" s="81">
        <f>IF(+NFL!$F305="LA Chargers",+NFL!#REF!,IF(+NFL!$H305="LA Chargers",+NFL!#REF!,0))</f>
        <v>0</v>
      </c>
      <c r="AV323" s="96">
        <f>IF(+NFL!$F305="LA Chargers",+NFL!#REF!,IF(+NFL!$H305="LA Chargers",+NFL!#REF!,0))</f>
        <v>0</v>
      </c>
      <c r="AW323" s="70">
        <f>IF(+NFL!$F305="LA Chargers",+NFL!#REF!,IF(+NFL!$H305="LA Chargers",+NFL!#REF!,0))</f>
        <v>0</v>
      </c>
      <c r="AX323" s="96">
        <f>IF(+NFL!$F305="LA Chargers",+NFL!#REF!,IF(+NFL!$H305="LA Chargers",+NFL!#REF!,0))</f>
        <v>0</v>
      </c>
      <c r="AY323" s="81">
        <f>IF(+NFL!$F305="LA Chargers",+NFL!#REF!,IF(+NFL!$H305="LA Chargers",+NFL!#REF!,0))</f>
        <v>0</v>
      </c>
      <c r="AZ323" s="96">
        <f>IF(+NFL!$F305="LA Chargers",+NFL!#REF!,IF(+NFL!$H305="LA Chargers",+NFL!#REF!,0))</f>
        <v>0</v>
      </c>
      <c r="BA323" s="70">
        <f>IF(+NFL!$F305="LA Chargers",+NFL!#REF!,IF(+NFL!$H305="LA Chargers",+NFL!#REF!,0))</f>
        <v>0</v>
      </c>
      <c r="BB323" s="70">
        <f>IF(+NFL!$F305="LA Chargers",+NFL!#REF!,IF(+NFL!$H305="LA Chargers",+NFL!#REF!,0))</f>
        <v>0</v>
      </c>
      <c r="BC323" s="592">
        <f>IF(+NFL!$F305="LA Chargers",+NFL!#REF!,IF(+NFL!$H305="LA Chargers",+NFL!#REF!,0))</f>
        <v>0</v>
      </c>
      <c r="BD323" s="81">
        <f>IF(+NFL!$F305="LA Chargers",+NFL!#REF!,IF(+NFL!$H305="LA Chargers",+NFL!#REF!,0))</f>
        <v>0</v>
      </c>
      <c r="BE323" s="96">
        <f>IF(+NFL!$F305="LA Chargers",+NFL!#REF!,IF(+NFL!$H305="LA Chargers",+NFL!#REF!,0))</f>
        <v>0</v>
      </c>
      <c r="BF323" s="70">
        <f>IF(+NFL!$F305="LA Chargers",+NFL!#REF!,IF(+NFL!$H305="LA Chargers",+NFL!#REF!,0))</f>
        <v>0</v>
      </c>
      <c r="BG323" s="81">
        <f>IF(+NFL!$F305="LA Chargers",+NFL!#REF!,IF(+NFL!$H305="LA Chargers",+NFL!#REF!,0))</f>
        <v>0</v>
      </c>
      <c r="BH323" s="96">
        <f>IF(+NFL!$F305="LA Chargers",+NFL!#REF!,IF(+NFL!$H305="LA Chargers",+NFL!#REF!,0))</f>
        <v>0</v>
      </c>
      <c r="BI323" s="70">
        <f>IF(+NFL!$F305="LA Chargers",+NFL!#REF!,IF(+NFL!$H305="LA Chargers",+NFL!#REF!,0))</f>
        <v>0</v>
      </c>
      <c r="BJ323" s="124">
        <f>IF(+NFL!$F305="LA Chargers",+NFL!#REF!,IF(+NFL!$H305="LA Chargers",+NFL!#REF!,0))</f>
        <v>0</v>
      </c>
      <c r="BK323" s="182">
        <f>IF(+NFL!$F305="LA Chargers",+NFL!#REF!,IF(+NFL!$H305="LA Chargers",+NFL!#REF!,0))</f>
        <v>0</v>
      </c>
    </row>
    <row r="324" spans="1:63" s="310" customFormat="1" x14ac:dyDescent="0.8">
      <c r="A324" s="70">
        <f>IF(+NFL!$F295="LA Chargers",+NFL!A295,IF(+NFL!$H295="LA Chargers",+NFL!A295,0))</f>
        <v>17</v>
      </c>
      <c r="B324" s="480" t="str">
        <f>IF(+NFL!$F295="LA Chargers",+NFL!B295,IF(+NFL!$H295="LA Chargers",+NFL!B295,0))</f>
        <v>Sat</v>
      </c>
      <c r="C324" s="72">
        <f>IF(+NFL!$F295="LA Chargers",+NFL!C295,IF(+NFL!$H295="LA Chargers",+NFL!C295,0))</f>
        <v>44563</v>
      </c>
      <c r="D324" s="73">
        <f>IF(+NFL!$F295="LA Chargers",+NFL!D295,IF(+NFL!$H295="LA Chargers",+NFL!D295,0))</f>
        <v>0.54166666666666663</v>
      </c>
      <c r="E324" s="70" t="str">
        <f>IF(+NFL!$F295="LA Chargers",+NFL!E295,IF(+NFL!$H295="LA Chargers",+NFL!E295,0))</f>
        <v>CBS</v>
      </c>
      <c r="F324" s="176" t="str">
        <f>IF(+NFL!$F295="LA Chargers",+NFL!F295,IF(+NFL!$H295="LA Chargers",+NFL!F295,0))</f>
        <v>Denver</v>
      </c>
      <c r="G324" s="70" t="str">
        <f>IF(+NFL!$F295="LA Chargers",+NFL!G295,IF(+NFL!$H295="LA Chargers",+NFL!G295,0))</f>
        <v>AFCW</v>
      </c>
      <c r="H324" s="176" t="str">
        <f>IF(+NFL!$F295="LA Chargers",+NFL!H295,IF(+NFL!$H295="LA Chargers",+NFL!H295,0))</f>
        <v>LA Chargers</v>
      </c>
      <c r="I324" s="70" t="str">
        <f>IF(+NFL!$F295="LA Chargers",+NFL!I295,IF(+NFL!$H295="LA Chargers",+NFL!I295,0))</f>
        <v>AFCW</v>
      </c>
      <c r="J324" s="496" t="str">
        <f>IF(+NFL!$F295="LA Chargers",+NFL!J295,IF(+NFL!$H295="LA Chargers",+NFL!J295,0))</f>
        <v>LA Chargers</v>
      </c>
      <c r="K324" s="510" t="str">
        <f>IF(+NFL!$F295="LA Chargers",+NFL!K295,IF(+NFL!$H295="LA Chargers",+NFL!K295,0))</f>
        <v>Denver</v>
      </c>
      <c r="L324" s="572">
        <f>IF(+NFL!$F295="LA Chargers",+NFL!L295,IF(+NFL!$H295="LA Chargers",+NFL!L295,0))</f>
        <v>7.5</v>
      </c>
      <c r="M324" s="573">
        <f>IF(+NFL!$F295="LA Chargers",+NFL!M295,IF(+NFL!$H295="LA Chargers",+NFL!M295,0))</f>
        <v>45.5</v>
      </c>
      <c r="N324" s="583" t="str">
        <f>IF(+NFL!$F295="LA Chargers",+NFL!N295,IF(+NFL!$H295="LA Chargers",+NFL!N295,0))</f>
        <v>LA Chargers</v>
      </c>
      <c r="O324" s="584">
        <f>IF(+NFL!$F295="LA Chargers",+NFL!O295,IF(+NFL!$H295="LA Chargers",+NFL!O295,0))</f>
        <v>34</v>
      </c>
      <c r="P324" s="583" t="str">
        <f>IF(+NFL!$F295="LA Chargers",+NFL!P295,IF(+NFL!$H295="LA Chargers",+NFL!P295,0))</f>
        <v>Denver</v>
      </c>
      <c r="Q324" s="585">
        <f>IF(+NFL!$F295="LA Chargers",+NFL!Q295,IF(+NFL!$H295="LA Chargers",+NFL!Q295,0))</f>
        <v>13</v>
      </c>
      <c r="R324" s="586" t="str">
        <f>IF(+NFL!$F295="LA Chargers",+NFL!R295,IF(+NFL!$H295="LA Chargers",+NFL!R295,0))</f>
        <v>LA Chargers</v>
      </c>
      <c r="S324" s="585" t="str">
        <f>IF(+NFL!$F295="LA Chargers",+NFL!S295,IF(+NFL!$H295="LA Chargers",+NFL!S295,0))</f>
        <v>Denver</v>
      </c>
      <c r="T324" s="587">
        <f>IF(+NFL!$F295="LA Chargers",+NFL!T295,IF(+NFL!$H295="LA Chargers",+NFL!T295,0))</f>
        <v>0</v>
      </c>
      <c r="U324" s="585" t="str">
        <f>IF(+NFL!$F295="LA Chargers",+NFL!U295,IF(+NFL!$H295="LA Chargers",+NFL!U295,0))</f>
        <v>L</v>
      </c>
      <c r="V324" s="586">
        <f>IF(+NFL!$F320="LA Chargers",+NFL!#REF!,IF(+NFL!$H320="LA Chargers",+NFL!#REF!,0))</f>
        <v>0</v>
      </c>
      <c r="W324" s="585">
        <f>IF(+NFL!$F320="LA Chargers",+NFL!#REF!,IF(+NFL!$H320="LA Chargers",+NFL!#REF!,0))</f>
        <v>0</v>
      </c>
      <c r="X324" s="587">
        <f>IF(+NFL!$F320="LA Chargers",+NFL!#REF!,IF(+NFL!$H320="LA Chargers",+NFL!#REF!,0))</f>
        <v>0</v>
      </c>
      <c r="Y324" s="585">
        <f>IF(+NFL!$F320="LA Chargers",+NFL!#REF!,IF(+NFL!$H320="LA Chargers",+NFL!#REF!,0))</f>
        <v>0</v>
      </c>
      <c r="Z324" s="586">
        <f>IF(+NFL!$F320="LA Chargers",+NFL!#REF!,IF(+NFL!$H320="LA Chargers",+NFL!#REF!,0))</f>
        <v>0</v>
      </c>
      <c r="AA324" s="585">
        <f>IF(+NFL!$F320="LA Chargers",+NFL!#REF!,IF(+NFL!$H320="LA Chargers",+NFL!#REF!,0))</f>
        <v>0</v>
      </c>
      <c r="AB324" s="124">
        <f>IF(+NFL!$F320="LA Chargers",+NFL!#REF!,IF(+NFL!$H320="LA Chargers",+NFL!#REF!,0))</f>
        <v>0</v>
      </c>
      <c r="AC324" s="182">
        <f>IF(+NFL!$F320="LA Chargers",+NFL!#REF!,IF(+NFL!$H320="LA Chargers",+NFL!#REF!,0))</f>
        <v>0</v>
      </c>
      <c r="AD324" s="496">
        <f>IF(+NFL!$F320="LA Chargers",+NFL!#REF!,IF(+NFL!$H320="LA Chargers",+NFL!#REF!,0))</f>
        <v>0</v>
      </c>
      <c r="AE324" s="565">
        <f>IF(+NFL!$F320="LA Chargers",+NFL!#REF!,IF(+NFL!$H320="LA Chargers",+NFL!#REF!,0))</f>
        <v>0</v>
      </c>
      <c r="AF324" s="496">
        <f>IF(+NFL!$F320="LA Chargers",+NFL!#REF!,IF(+NFL!$H320="LA Chargers",+NFL!#REF!,0))</f>
        <v>0</v>
      </c>
      <c r="AG324" s="565">
        <f>IF(+NFL!$F320="LA Chargers",+NFL!#REF!,IF(+NFL!$H320="LA Chargers",+NFL!#REF!,0))</f>
        <v>0</v>
      </c>
      <c r="AH324" s="496">
        <f>IF(+NFL!$F320="LA Chargers",+NFL!#REF!,IF(+NFL!$H320="LA Chargers",+NFL!#REF!,0))</f>
        <v>0</v>
      </c>
      <c r="AI324" s="565">
        <f>IF(+NFL!$F320="LA Chargers",+NFL!#REF!,IF(+NFL!$H320="LA Chargers",+NFL!#REF!,0))</f>
        <v>0</v>
      </c>
      <c r="AJ324" s="496">
        <f>IF(+NFL!$F320="LA Chargers",+NFL!#REF!,IF(+NFL!$H320="LA Chargers",+NFL!#REF!,0))</f>
        <v>0</v>
      </c>
      <c r="AK324" s="565">
        <f>IF(+NFL!$F320="LA Chargers",+NFL!#REF!,IF(+NFL!$H320="LA Chargers",+NFL!#REF!,0))</f>
        <v>0</v>
      </c>
      <c r="AL324" s="100">
        <f>IF(+NFL!$F320="LA Chargers",+NFL!#REF!,IF(+NFL!$H320="LA Chargers",+NFL!#REF!,0))</f>
        <v>0</v>
      </c>
      <c r="AM324" s="82">
        <f>IF(+NFL!$F320="LA Chargers",+NFL!#REF!,IF(+NFL!$H320="LA Chargers",+NFL!#REF!,0))</f>
        <v>0</v>
      </c>
      <c r="AN324" s="81">
        <f>IF(+NFL!$F320="LA Chargers",+NFL!#REF!,IF(+NFL!$H320="LA Chargers",+NFL!#REF!,0))</f>
        <v>0</v>
      </c>
      <c r="AO324" s="83">
        <f>IF(+NFL!$F320="LA Chargers",+NFL!#REF!,IF(+NFL!$H320="LA Chargers",+NFL!#REF!,0))</f>
        <v>0</v>
      </c>
      <c r="AP324" s="480">
        <f>IF(+NFL!$F320="LA Chargers",+NFL!#REF!,IF(+NFL!$H320="LA Chargers",+NFL!#REF!,0))</f>
        <v>0</v>
      </c>
      <c r="AQ324" s="72">
        <f>IF(+NFL!$F320="LA Chargers",+NFL!#REF!,IF(+NFL!$H320="LA Chargers",+NFL!#REF!,0))</f>
        <v>0</v>
      </c>
      <c r="AR324" s="81">
        <f>IF(+NFL!$F320="LA Chargers",+NFL!#REF!,IF(+NFL!$H320="LA Chargers",+NFL!#REF!,0))</f>
        <v>0</v>
      </c>
      <c r="AS324" s="96">
        <f>IF(+NFL!$F320="LA Chargers",+NFL!#REF!,IF(+NFL!$H320="LA Chargers",+NFL!#REF!,0))</f>
        <v>0</v>
      </c>
      <c r="AT324" s="96">
        <f>IF(+NFL!$F320="LA Chargers",+NFL!#REF!,IF(+NFL!$H320="LA Chargers",+NFL!#REF!,0))</f>
        <v>0</v>
      </c>
      <c r="AU324" s="81">
        <f>IF(+NFL!$F320="LA Chargers",+NFL!#REF!,IF(+NFL!$H320="LA Chargers",+NFL!#REF!,0))</f>
        <v>0</v>
      </c>
      <c r="AV324" s="96">
        <f>IF(+NFL!$F320="LA Chargers",+NFL!#REF!,IF(+NFL!$H320="LA Chargers",+NFL!#REF!,0))</f>
        <v>0</v>
      </c>
      <c r="AW324" s="70">
        <f>IF(+NFL!$F320="LA Chargers",+NFL!#REF!,IF(+NFL!$H320="LA Chargers",+NFL!#REF!,0))</f>
        <v>0</v>
      </c>
      <c r="AX324" s="96">
        <f>IF(+NFL!$F320="LA Chargers",+NFL!#REF!,IF(+NFL!$H320="LA Chargers",+NFL!#REF!,0))</f>
        <v>0</v>
      </c>
      <c r="AY324" s="81">
        <f>IF(+NFL!$F320="LA Chargers",+NFL!#REF!,IF(+NFL!$H320="LA Chargers",+NFL!#REF!,0))</f>
        <v>0</v>
      </c>
      <c r="AZ324" s="96">
        <f>IF(+NFL!$F320="LA Chargers",+NFL!#REF!,IF(+NFL!$H320="LA Chargers",+NFL!#REF!,0))</f>
        <v>0</v>
      </c>
      <c r="BA324" s="70">
        <f>IF(+NFL!$F320="LA Chargers",+NFL!#REF!,IF(+NFL!$H320="LA Chargers",+NFL!#REF!,0))</f>
        <v>0</v>
      </c>
      <c r="BB324" s="70">
        <f>IF(+NFL!$F320="LA Chargers",+NFL!#REF!,IF(+NFL!$H320="LA Chargers",+NFL!#REF!,0))</f>
        <v>0</v>
      </c>
      <c r="BC324" s="592">
        <f>IF(+NFL!$F320="LA Chargers",+NFL!#REF!,IF(+NFL!$H320="LA Chargers",+NFL!#REF!,0))</f>
        <v>0</v>
      </c>
      <c r="BD324" s="81">
        <f>IF(+NFL!$F320="LA Chargers",+NFL!#REF!,IF(+NFL!$H320="LA Chargers",+NFL!#REF!,0))</f>
        <v>0</v>
      </c>
      <c r="BE324" s="96">
        <f>IF(+NFL!$F320="LA Chargers",+NFL!#REF!,IF(+NFL!$H320="LA Chargers",+NFL!#REF!,0))</f>
        <v>0</v>
      </c>
      <c r="BF324" s="70">
        <f>IF(+NFL!$F320="LA Chargers",+NFL!#REF!,IF(+NFL!$H320="LA Chargers",+NFL!#REF!,0))</f>
        <v>0</v>
      </c>
      <c r="BG324" s="81">
        <f>IF(+NFL!$F320="LA Chargers",+NFL!#REF!,IF(+NFL!$H320="LA Chargers",+NFL!#REF!,0))</f>
        <v>0</v>
      </c>
      <c r="BH324" s="96">
        <f>IF(+NFL!$F320="LA Chargers",+NFL!#REF!,IF(+NFL!$H320="LA Chargers",+NFL!#REF!,0))</f>
        <v>0</v>
      </c>
      <c r="BI324" s="70">
        <f>IF(+NFL!$F320="LA Chargers",+NFL!#REF!,IF(+NFL!$H320="LA Chargers",+NFL!#REF!,0))</f>
        <v>0</v>
      </c>
      <c r="BJ324" s="124">
        <f>IF(+NFL!$F320="LA Chargers",+NFL!#REF!,IF(+NFL!$H320="LA Chargers",+NFL!#REF!,0))</f>
        <v>0</v>
      </c>
      <c r="BK324" s="182">
        <f>IF(+NFL!$F320="LA Chargers",+NFL!#REF!,IF(+NFL!$H320="LA Chargers",+NFL!#REF!,0))</f>
        <v>0</v>
      </c>
    </row>
    <row r="325" spans="1:63" s="310" customFormat="1" x14ac:dyDescent="0.8">
      <c r="A325" s="70">
        <f>IF(+NFL!$F314="LA Chargers",+NFL!A314,IF(+NFL!$H314="LA Chargers",+NFL!A314,0))</f>
        <v>18</v>
      </c>
      <c r="B325" s="480" t="str">
        <f>IF(+NFL!$F314="LA Chargers",+NFL!B314,IF(+NFL!$H314="LA Chargers",+NFL!B314,0))</f>
        <v>Sun</v>
      </c>
      <c r="C325" s="72">
        <f>IF(+NFL!$F314="LA Chargers",+NFL!C314,IF(+NFL!$H314="LA Chargers",+NFL!C314,0))</f>
        <v>44570</v>
      </c>
      <c r="D325" s="73">
        <f>IF(+NFL!$F314="LA Chargers",+NFL!D314,IF(+NFL!$H314="LA Chargers",+NFL!D314,0))</f>
        <v>0.67708333333333337</v>
      </c>
      <c r="E325" s="70" t="str">
        <f>IF(+NFL!$F314="LA Chargers",+NFL!E314,IF(+NFL!$H314="LA Chargers",+NFL!E314,0))</f>
        <v>CBS</v>
      </c>
      <c r="F325" s="176" t="str">
        <f>IF(+NFL!$F314="LA Chargers",+NFL!F314,IF(+NFL!$H314="LA Chargers",+NFL!F314,0))</f>
        <v>LA Chargers</v>
      </c>
      <c r="G325" s="70" t="str">
        <f>IF(+NFL!$F314="LA Chargers",+NFL!G314,IF(+NFL!$H314="LA Chargers",+NFL!G314,0))</f>
        <v>AFCW</v>
      </c>
      <c r="H325" s="176" t="str">
        <f>IF(+NFL!$F314="LA Chargers",+NFL!H314,IF(+NFL!$H314="LA Chargers",+NFL!H314,0))</f>
        <v>Las Vegas</v>
      </c>
      <c r="I325" s="70" t="str">
        <f>IF(+NFL!$F314="LA Chargers",+NFL!I314,IF(+NFL!$H314="LA Chargers",+NFL!I314,0))</f>
        <v>AFCW</v>
      </c>
      <c r="J325" s="496" t="str">
        <f>IF(+NFL!$F314="LA Chargers",+NFL!J314,IF(+NFL!$H314="LA Chargers",+NFL!J314,0))</f>
        <v>Las Vegas</v>
      </c>
      <c r="K325" s="510" t="str">
        <f>IF(+NFL!$F314="LA Chargers",+NFL!K314,IF(+NFL!$H314="LA Chargers",+NFL!K314,0))</f>
        <v>LA Chargers</v>
      </c>
      <c r="L325" s="572">
        <f>IF(+NFL!$F314="LA Chargers",+NFL!L314,IF(+NFL!$H314="LA Chargers",+NFL!L314,0))</f>
        <v>3</v>
      </c>
      <c r="M325" s="573">
        <f>IF(+NFL!$F314="LA Chargers",+NFL!M314,IF(+NFL!$H314="LA Chargers",+NFL!M314,0))</f>
        <v>50</v>
      </c>
      <c r="N325" s="583" t="str">
        <f>IF(+NFL!$F314="LA Chargers",+NFL!N314,IF(+NFL!$H314="LA Chargers",+NFL!N314,0))</f>
        <v>Las Vegas</v>
      </c>
      <c r="O325" s="584">
        <f>IF(+NFL!$F314="LA Chargers",+NFL!O314,IF(+NFL!$H314="LA Chargers",+NFL!O314,0))</f>
        <v>35</v>
      </c>
      <c r="P325" s="583" t="str">
        <f>IF(+NFL!$F314="LA Chargers",+NFL!P314,IF(+NFL!$H314="LA Chargers",+NFL!P314,0))</f>
        <v>LA Chargers</v>
      </c>
      <c r="Q325" s="585">
        <f>IF(+NFL!$F314="LA Chargers",+NFL!Q314,IF(+NFL!$H314="LA Chargers",+NFL!Q314,0))</f>
        <v>32</v>
      </c>
      <c r="R325" s="586" t="str">
        <f>IF(+NFL!$F314="LA Chargers",+NFL!R314,IF(+NFL!$H314="LA Chargers",+NFL!R314,0))</f>
        <v>Las Vegas</v>
      </c>
      <c r="S325" s="585" t="str">
        <f>IF(+NFL!$F314="LA Chargers",+NFL!S314,IF(+NFL!$H314="LA Chargers",+NFL!S314,0))</f>
        <v>LA Chargers</v>
      </c>
      <c r="T325" s="587">
        <f>IF(+NFL!$F314="LA Chargers",+NFL!T314,IF(+NFL!$H314="LA Chargers",+NFL!T314,0))</f>
        <v>0</v>
      </c>
      <c r="U325" s="585" t="str">
        <f>IF(+NFL!$F314="LA Chargers",+NFL!U314,IF(+NFL!$H314="LA Chargers",+NFL!U314,0))</f>
        <v>T</v>
      </c>
      <c r="V325" s="586">
        <f>IF(+NFL!$F333="LA Chargers",+NFL!#REF!,IF(+NFL!$H333="LA Chargers",+NFL!#REF!,0))</f>
        <v>0</v>
      </c>
      <c r="W325" s="585">
        <f>IF(+NFL!$F333="LA Chargers",+NFL!#REF!,IF(+NFL!$H333="LA Chargers",+NFL!#REF!,0))</f>
        <v>0</v>
      </c>
      <c r="X325" s="587">
        <f>IF(+NFL!$F333="LA Chargers",+NFL!#REF!,IF(+NFL!$H333="LA Chargers",+NFL!#REF!,0))</f>
        <v>0</v>
      </c>
      <c r="Y325" s="585">
        <f>IF(+NFL!$F333="LA Chargers",+NFL!#REF!,IF(+NFL!$H333="LA Chargers",+NFL!#REF!,0))</f>
        <v>0</v>
      </c>
      <c r="Z325" s="586">
        <f>IF(+NFL!$F333="LA Chargers",+NFL!#REF!,IF(+NFL!$H333="LA Chargers",+NFL!#REF!,0))</f>
        <v>0</v>
      </c>
      <c r="AA325" s="585">
        <f>IF(+NFL!$F333="LA Chargers",+NFL!#REF!,IF(+NFL!$H333="LA Chargers",+NFL!#REF!,0))</f>
        <v>0</v>
      </c>
      <c r="AB325" s="124">
        <f>IF(+NFL!$F333="LA Chargers",+NFL!#REF!,IF(+NFL!$H333="LA Chargers",+NFL!#REF!,0))</f>
        <v>0</v>
      </c>
      <c r="AC325" s="182">
        <f>IF(+NFL!$F333="LA Chargers",+NFL!#REF!,IF(+NFL!$H333="LA Chargers",+NFL!#REF!,0))</f>
        <v>0</v>
      </c>
      <c r="AD325" s="496">
        <f>IF(+NFL!$F333="LA Chargers",+NFL!#REF!,IF(+NFL!$H333="LA Chargers",+NFL!#REF!,0))</f>
        <v>0</v>
      </c>
      <c r="AE325" s="565">
        <f>IF(+NFL!$F333="LA Chargers",+NFL!#REF!,IF(+NFL!$H333="LA Chargers",+NFL!#REF!,0))</f>
        <v>0</v>
      </c>
      <c r="AF325" s="496">
        <f>IF(+NFL!$F333="LA Chargers",+NFL!#REF!,IF(+NFL!$H333="LA Chargers",+NFL!#REF!,0))</f>
        <v>0</v>
      </c>
      <c r="AG325" s="565">
        <f>IF(+NFL!$F333="LA Chargers",+NFL!#REF!,IF(+NFL!$H333="LA Chargers",+NFL!#REF!,0))</f>
        <v>0</v>
      </c>
      <c r="AH325" s="496">
        <f>IF(+NFL!$F333="LA Chargers",+NFL!#REF!,IF(+NFL!$H333="LA Chargers",+NFL!#REF!,0))</f>
        <v>0</v>
      </c>
      <c r="AI325" s="565">
        <f>IF(+NFL!$F333="LA Chargers",+NFL!#REF!,IF(+NFL!$H333="LA Chargers",+NFL!#REF!,0))</f>
        <v>0</v>
      </c>
      <c r="AJ325" s="496">
        <f>IF(+NFL!$F333="LA Chargers",+NFL!#REF!,IF(+NFL!$H333="LA Chargers",+NFL!#REF!,0))</f>
        <v>0</v>
      </c>
      <c r="AK325" s="565">
        <f>IF(+NFL!$F333="LA Chargers",+NFL!#REF!,IF(+NFL!$H333="LA Chargers",+NFL!#REF!,0))</f>
        <v>0</v>
      </c>
      <c r="AL325" s="100">
        <f>IF(+NFL!$F333="LA Chargers",+NFL!#REF!,IF(+NFL!$H333="LA Chargers",+NFL!#REF!,0))</f>
        <v>0</v>
      </c>
      <c r="AM325" s="82">
        <f>IF(+NFL!$F333="LA Chargers",+NFL!#REF!,IF(+NFL!$H333="LA Chargers",+NFL!#REF!,0))</f>
        <v>0</v>
      </c>
      <c r="AN325" s="81">
        <f>IF(+NFL!$F333="LA Chargers",+NFL!#REF!,IF(+NFL!$H333="LA Chargers",+NFL!#REF!,0))</f>
        <v>0</v>
      </c>
      <c r="AO325" s="83">
        <f>IF(+NFL!$F333="LA Chargers",+NFL!#REF!,IF(+NFL!$H333="LA Chargers",+NFL!#REF!,0))</f>
        <v>0</v>
      </c>
      <c r="AP325" s="480">
        <f>IF(+NFL!$F333="LA Chargers",+NFL!#REF!,IF(+NFL!$H333="LA Chargers",+NFL!#REF!,0))</f>
        <v>0</v>
      </c>
      <c r="AQ325" s="72">
        <f>IF(+NFL!$F333="LA Chargers",+NFL!#REF!,IF(+NFL!$H333="LA Chargers",+NFL!#REF!,0))</f>
        <v>0</v>
      </c>
      <c r="AR325" s="81">
        <f>IF(+NFL!$F333="LA Chargers",+NFL!#REF!,IF(+NFL!$H333="LA Chargers",+NFL!#REF!,0))</f>
        <v>0</v>
      </c>
      <c r="AS325" s="96">
        <f>IF(+NFL!$F333="LA Chargers",+NFL!#REF!,IF(+NFL!$H333="LA Chargers",+NFL!#REF!,0))</f>
        <v>0</v>
      </c>
      <c r="AT325" s="96">
        <f>IF(+NFL!$F333="LA Chargers",+NFL!#REF!,IF(+NFL!$H333="LA Chargers",+NFL!#REF!,0))</f>
        <v>0</v>
      </c>
      <c r="AU325" s="81">
        <f>IF(+NFL!$F333="LA Chargers",+NFL!#REF!,IF(+NFL!$H333="LA Chargers",+NFL!#REF!,0))</f>
        <v>0</v>
      </c>
      <c r="AV325" s="96">
        <f>IF(+NFL!$F333="LA Chargers",+NFL!#REF!,IF(+NFL!$H333="LA Chargers",+NFL!#REF!,0))</f>
        <v>0</v>
      </c>
      <c r="AW325" s="70">
        <f>IF(+NFL!$F333="LA Chargers",+NFL!#REF!,IF(+NFL!$H333="LA Chargers",+NFL!#REF!,0))</f>
        <v>0</v>
      </c>
      <c r="AX325" s="96">
        <f>IF(+NFL!$F333="LA Chargers",+NFL!#REF!,IF(+NFL!$H333="LA Chargers",+NFL!#REF!,0))</f>
        <v>0</v>
      </c>
      <c r="AY325" s="81">
        <f>IF(+NFL!$F333="LA Chargers",+NFL!#REF!,IF(+NFL!$H333="LA Chargers",+NFL!#REF!,0))</f>
        <v>0</v>
      </c>
      <c r="AZ325" s="96">
        <f>IF(+NFL!$F333="LA Chargers",+NFL!#REF!,IF(+NFL!$H333="LA Chargers",+NFL!#REF!,0))</f>
        <v>0</v>
      </c>
      <c r="BA325" s="70">
        <f>IF(+NFL!$F333="LA Chargers",+NFL!#REF!,IF(+NFL!$H333="LA Chargers",+NFL!#REF!,0))</f>
        <v>0</v>
      </c>
      <c r="BB325" s="70">
        <f>IF(+NFL!$F333="LA Chargers",+NFL!#REF!,IF(+NFL!$H333="LA Chargers",+NFL!#REF!,0))</f>
        <v>0</v>
      </c>
      <c r="BC325" s="592">
        <f>IF(+NFL!$F333="LA Chargers",+NFL!#REF!,IF(+NFL!$H333="LA Chargers",+NFL!#REF!,0))</f>
        <v>0</v>
      </c>
      <c r="BD325" s="81">
        <f>IF(+NFL!$F333="LA Chargers",+NFL!#REF!,IF(+NFL!$H333="LA Chargers",+NFL!#REF!,0))</f>
        <v>0</v>
      </c>
      <c r="BE325" s="96">
        <f>IF(+NFL!$F333="LA Chargers",+NFL!#REF!,IF(+NFL!$H333="LA Chargers",+NFL!#REF!,0))</f>
        <v>0</v>
      </c>
      <c r="BF325" s="70">
        <f>IF(+NFL!$F333="LA Chargers",+NFL!#REF!,IF(+NFL!$H333="LA Chargers",+NFL!#REF!,0))</f>
        <v>0</v>
      </c>
      <c r="BG325" s="81">
        <f>IF(+NFL!$F333="LA Chargers",+NFL!#REF!,IF(+NFL!$H333="LA Chargers",+NFL!#REF!,0))</f>
        <v>0</v>
      </c>
      <c r="BH325" s="96">
        <f>IF(+NFL!$F333="LA Chargers",+NFL!#REF!,IF(+NFL!$H333="LA Chargers",+NFL!#REF!,0))</f>
        <v>0</v>
      </c>
      <c r="BI325" s="70">
        <f>IF(+NFL!$F333="LA Chargers",+NFL!#REF!,IF(+NFL!$H333="LA Chargers",+NFL!#REF!,0))</f>
        <v>0</v>
      </c>
      <c r="BJ325" s="124">
        <f>IF(+NFL!$F333="LA Chargers",+NFL!#REF!,IF(+NFL!$H333="LA Chargers",+NFL!#REF!,0))</f>
        <v>0</v>
      </c>
      <c r="BK325" s="182">
        <f>IF(+NFL!$F333="LA Chargers",+NFL!#REF!,IF(+NFL!$H333="LA Chargers",+NFL!#REF!,0))</f>
        <v>0</v>
      </c>
    </row>
    <row r="326" spans="1:63" s="310" customFormat="1" x14ac:dyDescent="0.8">
      <c r="A326" s="70"/>
      <c r="B326" s="71"/>
      <c r="C326" s="72"/>
      <c r="D326" s="73"/>
      <c r="E326" s="70"/>
      <c r="F326" s="1311" t="str">
        <f>H327</f>
        <v>LA Rams</v>
      </c>
      <c r="G326" s="1312"/>
      <c r="H326" s="1312"/>
      <c r="I326" s="1313"/>
      <c r="J326" s="496"/>
      <c r="K326" s="510"/>
      <c r="L326" s="508"/>
      <c r="M326" s="574"/>
      <c r="N326" s="583"/>
      <c r="O326" s="584"/>
      <c r="P326" s="583"/>
      <c r="Q326" s="585"/>
      <c r="R326" s="586"/>
      <c r="S326" s="585"/>
      <c r="T326" s="586"/>
      <c r="U326" s="585"/>
      <c r="V326" s="586"/>
      <c r="W326" s="585"/>
      <c r="X326" s="586"/>
      <c r="Y326" s="585"/>
      <c r="Z326" s="586"/>
      <c r="AA326" s="585"/>
      <c r="AB326" s="124"/>
      <c r="AC326" s="182"/>
      <c r="AD326" s="496"/>
      <c r="AE326" s="565"/>
      <c r="AF326" s="496"/>
      <c r="AG326" s="565"/>
      <c r="AH326" s="496"/>
      <c r="AI326" s="565"/>
      <c r="AJ326" s="496"/>
      <c r="AK326" s="565"/>
      <c r="AL326" s="81"/>
      <c r="AM326" s="96"/>
      <c r="AN326" s="81"/>
      <c r="AO326" s="70"/>
      <c r="AP326" s="71"/>
      <c r="AQ326" s="71"/>
      <c r="AR326" s="81"/>
      <c r="AS326" s="96"/>
      <c r="AT326" s="96"/>
      <c r="AU326" s="81"/>
      <c r="AV326" s="96"/>
      <c r="AW326" s="70"/>
      <c r="AX326" s="96"/>
      <c r="AY326" s="81"/>
      <c r="AZ326" s="96"/>
      <c r="BA326" s="70"/>
      <c r="BB326" s="70"/>
      <c r="BC326" s="71"/>
      <c r="BD326" s="81"/>
      <c r="BE326" s="96"/>
      <c r="BF326" s="70"/>
      <c r="BG326" s="81"/>
      <c r="BH326" s="96"/>
      <c r="BI326" s="70"/>
      <c r="BJ326" s="124"/>
      <c r="BK326" s="182"/>
    </row>
    <row r="327" spans="1:63" s="310" customFormat="1" x14ac:dyDescent="0.8">
      <c r="A327" s="70">
        <f>IF(+NFL!$F18="LA Rams",+NFL!A18,IF(+NFL!$H18="LA Rams",+NFL!A18,0))</f>
        <v>1</v>
      </c>
      <c r="B327" s="480" t="str">
        <f>IF(+NFL!$F18="LA Rams",+NFL!B18,IF(+NFL!$H18="LA Rams",+NFL!B18,0))</f>
        <v>Sun</v>
      </c>
      <c r="C327" s="72">
        <f>IF(+NFL!$F18="LA Rams",+NFL!C18,IF(+NFL!$H18="LA Rams",+NFL!C18,0))</f>
        <v>44451</v>
      </c>
      <c r="D327" s="73">
        <f>IF(+NFL!$F18="LA Rams",+NFL!D18,IF(+NFL!$H18="LA Rams",+NFL!D18,0))</f>
        <v>0.84375</v>
      </c>
      <c r="E327" s="70" t="str">
        <f>IF(+NFL!$F18="LA Rams",+NFL!E18,IF(+NFL!$H18="LA Rams",+NFL!E18,0))</f>
        <v>NBC</v>
      </c>
      <c r="F327" s="176" t="str">
        <f>IF(+NFL!$F18="LA Rams",+NFL!F18,IF(+NFL!$H18="LA Rams",+NFL!F18,0))</f>
        <v>Chicago</v>
      </c>
      <c r="G327" s="70" t="str">
        <f>IF(+NFL!$F18="LA Rams",+NFL!G18,IF(+NFL!$H18="LA Rams",+NFL!G18,0))</f>
        <v>NFCN</v>
      </c>
      <c r="H327" s="176" t="str">
        <f>IF(+NFL!$F18="LA Rams",+NFL!H18,IF(+NFL!$H18="LA Rams",+NFL!H18,0))</f>
        <v>LA Rams</v>
      </c>
      <c r="I327" s="70" t="str">
        <f>IF(+NFL!$F18="LA Rams",+NFL!I18,IF(+NFL!$H18="LA Rams",+NFL!I18,0))</f>
        <v>NFCW</v>
      </c>
      <c r="J327" s="496" t="str">
        <f>IF(+NFL!$F18="LA Rams",+NFL!J18,IF(+NFL!$H18="LA Rams",+NFL!J18,0))</f>
        <v>LA Rams</v>
      </c>
      <c r="K327" s="510" t="str">
        <f>IF(+NFL!$F18="LA Rams",+NFL!K18,IF(+NFL!$H18="LA Rams",+NFL!K18,0))</f>
        <v>Chicago</v>
      </c>
      <c r="L327" s="572">
        <f>IF(+NFL!$F18="LA Rams",+NFL!L18,IF(+NFL!$H18="LA Rams",+NFL!L18,0))</f>
        <v>7.5</v>
      </c>
      <c r="M327" s="573">
        <f>IF(+NFL!$F18="LA Rams",+NFL!M18,IF(+NFL!$H18="LA Rams",+NFL!M18,0))</f>
        <v>47</v>
      </c>
      <c r="N327" s="583" t="str">
        <f>IF(+NFL!$F18="LA Rams",+NFL!N18,IF(+NFL!$H18="LA Rams",+NFL!N18,0))</f>
        <v>LA Rams</v>
      </c>
      <c r="O327" s="584">
        <f>IF(+NFL!$F18="LA Rams",+NFL!O18,IF(+NFL!$H18="LA Rams",+NFL!O18,0))</f>
        <v>34</v>
      </c>
      <c r="P327" s="583" t="str">
        <f>IF(+NFL!$F18="LA Rams",+NFL!P18,IF(+NFL!$H18="LA Rams",+NFL!P18,0))</f>
        <v>Chicago</v>
      </c>
      <c r="Q327" s="585">
        <f>IF(+NFL!$F18="LA Rams",+NFL!Q18,IF(+NFL!$H18="LA Rams",+NFL!Q18,0))</f>
        <v>14</v>
      </c>
      <c r="R327" s="586" t="str">
        <f>IF(+NFL!$F18="LA Rams",+NFL!R18,IF(+NFL!$H18="LA Rams",+NFL!R18,0))</f>
        <v>LA Rams</v>
      </c>
      <c r="S327" s="585" t="str">
        <f>IF(+NFL!$F18="LA Rams",+NFL!S18,IF(+NFL!$H18="LA Rams",+NFL!S18,0))</f>
        <v>Chicago</v>
      </c>
      <c r="T327" s="587" t="str">
        <f>IF(+NFL!$F18="LA Rams",+NFL!T18,IF(+NFL!$H18="LA Rams",+NFL!T18,0))</f>
        <v>LA Rams</v>
      </c>
      <c r="U327" s="585" t="str">
        <f>IF(+NFL!$F18="LA Rams",+NFL!U18,IF(+NFL!$H18="LA Rams",+NFL!U18,0))</f>
        <v>W</v>
      </c>
      <c r="V327" s="586"/>
      <c r="W327" s="585"/>
      <c r="X327" s="587"/>
      <c r="Y327" s="585"/>
      <c r="Z327" s="586"/>
      <c r="AA327" s="585"/>
      <c r="AB327" s="124"/>
      <c r="AC327" s="182"/>
      <c r="AD327" s="496"/>
      <c r="AE327" s="565"/>
      <c r="AF327" s="496"/>
      <c r="AG327" s="565"/>
      <c r="AH327" s="496"/>
      <c r="AI327" s="565"/>
      <c r="AJ327" s="496"/>
      <c r="AK327" s="565"/>
      <c r="AL327" s="100"/>
      <c r="AM327" s="82"/>
      <c r="AN327" s="81"/>
      <c r="AO327" s="83"/>
      <c r="AP327" s="480"/>
      <c r="AQ327" s="72"/>
      <c r="AR327" s="81"/>
      <c r="AS327" s="96"/>
      <c r="AT327" s="96"/>
      <c r="AU327" s="81"/>
      <c r="AV327" s="96"/>
      <c r="AW327" s="70"/>
      <c r="AX327" s="96"/>
      <c r="AY327" s="81"/>
      <c r="AZ327" s="96"/>
      <c r="BA327" s="70"/>
      <c r="BB327" s="70"/>
      <c r="BC327" s="592"/>
      <c r="BD327" s="81"/>
      <c r="BE327" s="96"/>
      <c r="BF327" s="70"/>
      <c r="BG327" s="81"/>
      <c r="BH327" s="96"/>
      <c r="BI327" s="70"/>
      <c r="BJ327" s="124"/>
      <c r="BK327" s="182"/>
    </row>
    <row r="328" spans="1:63" s="310" customFormat="1" x14ac:dyDescent="0.8">
      <c r="A328" s="70">
        <f>IF(+NFL!$F23="LA Rams",+NFL!A23,IF(+NFL!$H23="LA Rams",+NFL!A23,0))</f>
        <v>2</v>
      </c>
      <c r="B328" s="480" t="str">
        <f>IF(+NFL!$F23="LA Rams",+NFL!B23,IF(+NFL!$H23="LA Rams",+NFL!B23,0))</f>
        <v>Sun</v>
      </c>
      <c r="C328" s="72">
        <f>IF(+NFL!$F23="LA Rams",+NFL!C23,IF(+NFL!$H23="LA Rams",+NFL!C23,0))</f>
        <v>44458</v>
      </c>
      <c r="D328" s="73">
        <f>IF(+NFL!$F23="LA Rams",+NFL!D23,IF(+NFL!$H23="LA Rams",+NFL!D23,0))</f>
        <v>0.54166666666666663</v>
      </c>
      <c r="E328" s="70" t="str">
        <f>IF(+NFL!$F23="LA Rams",+NFL!E23,IF(+NFL!$H23="LA Rams",+NFL!E23,0))</f>
        <v>Fox</v>
      </c>
      <c r="F328" s="176" t="str">
        <f>IF(+NFL!$F23="LA Rams",+NFL!F23,IF(+NFL!$H23="LA Rams",+NFL!F23,0))</f>
        <v>LA Rams</v>
      </c>
      <c r="G328" s="70" t="str">
        <f>IF(+NFL!$F23="LA Rams",+NFL!G23,IF(+NFL!$H23="LA Rams",+NFL!G23,0))</f>
        <v>NFCW</v>
      </c>
      <c r="H328" s="176" t="str">
        <f>IF(+NFL!$F23="LA Rams",+NFL!H23,IF(+NFL!$H23="LA Rams",+NFL!H23,0))</f>
        <v>Indianapolis</v>
      </c>
      <c r="I328" s="70" t="str">
        <f>IF(+NFL!$F23="LA Rams",+NFL!I23,IF(+NFL!$H23="LA Rams",+NFL!I23,0))</f>
        <v>AFCS</v>
      </c>
      <c r="J328" s="496" t="str">
        <f>IF(+NFL!$F23="LA Rams",+NFL!J23,IF(+NFL!$H23="LA Rams",+NFL!J23,0))</f>
        <v>LA Rams</v>
      </c>
      <c r="K328" s="510" t="str">
        <f>IF(+NFL!$F23="LA Rams",+NFL!K23,IF(+NFL!$H23="LA Rams",+NFL!K23,0))</f>
        <v>Indianapolis</v>
      </c>
      <c r="L328" s="572">
        <f>IF(+NFL!$F23="LA Rams",+NFL!L23,IF(+NFL!$H23="LA Rams",+NFL!L23,0))</f>
        <v>3.5</v>
      </c>
      <c r="M328" s="573">
        <f>IF(+NFL!$F23="LA Rams",+NFL!M23,IF(+NFL!$H23="LA Rams",+NFL!M23,0))</f>
        <v>48</v>
      </c>
      <c r="N328" s="583" t="str">
        <f>IF(+NFL!$F23="LA Rams",+NFL!N23,IF(+NFL!$H23="LA Rams",+NFL!N23,0))</f>
        <v>LA Rams</v>
      </c>
      <c r="O328" s="584">
        <f>IF(+NFL!$F23="LA Rams",+NFL!O23,IF(+NFL!$H23="LA Rams",+NFL!O23,0))</f>
        <v>27</v>
      </c>
      <c r="P328" s="583" t="str">
        <f>IF(+NFL!$F23="LA Rams",+NFL!P23,IF(+NFL!$H23="LA Rams",+NFL!P23,0))</f>
        <v>Indianapolis</v>
      </c>
      <c r="Q328" s="585">
        <f>IF(+NFL!$F23="LA Rams",+NFL!Q23,IF(+NFL!$H23="LA Rams",+NFL!Q23,0))</f>
        <v>24</v>
      </c>
      <c r="R328" s="586" t="str">
        <f>IF(+NFL!$F23="LA Rams",+NFL!R23,IF(+NFL!$H23="LA Rams",+NFL!R23,0))</f>
        <v>Indianapolis</v>
      </c>
      <c r="S328" s="585" t="str">
        <f>IF(+NFL!$F23="LA Rams",+NFL!S23,IF(+NFL!$H23="LA Rams",+NFL!S23,0))</f>
        <v>LA Rams</v>
      </c>
      <c r="T328" s="587" t="str">
        <f>IF(+NFL!$F23="LA Rams",+NFL!T23,IF(+NFL!$H23="LA Rams",+NFL!T23,0))</f>
        <v>LA Rams</v>
      </c>
      <c r="U328" s="585" t="str">
        <f>IF(+NFL!$F23="LA Rams",+NFL!U23,IF(+NFL!$H23="LA Rams",+NFL!U23,0))</f>
        <v>L</v>
      </c>
      <c r="V328" s="586">
        <f>IF(+NFL!$F40="LA Rams",+NFL!#REF!,IF(+NFL!$H40="LA Rams",+NFL!#REF!,0))</f>
        <v>0</v>
      </c>
      <c r="W328" s="585">
        <f>IF(+NFL!$F40="LA Rams",+NFL!#REF!,IF(+NFL!$H40="LA Rams",+NFL!#REF!,0))</f>
        <v>0</v>
      </c>
      <c r="X328" s="587">
        <f>IF(+NFL!$F40="LA Rams",+NFL!#REF!,IF(+NFL!$H40="LA Rams",+NFL!#REF!,0))</f>
        <v>0</v>
      </c>
      <c r="Y328" s="585">
        <f>IF(+NFL!$F40="LA Rams",+NFL!#REF!,IF(+NFL!$H40="LA Rams",+NFL!#REF!,0))</f>
        <v>0</v>
      </c>
      <c r="Z328" s="586">
        <f>IF(+NFL!$F40="LA Rams",+NFL!#REF!,IF(+NFL!$H40="LA Rams",+NFL!#REF!,0))</f>
        <v>0</v>
      </c>
      <c r="AA328" s="585">
        <f>IF(+NFL!$F40="LA Rams",+NFL!#REF!,IF(+NFL!$H40="LA Rams",+NFL!#REF!,0))</f>
        <v>0</v>
      </c>
      <c r="AB328" s="124">
        <f>IF(+NFL!$F40="LA Rams",+NFL!#REF!,IF(+NFL!$H40="LA Rams",+NFL!#REF!,0))</f>
        <v>0</v>
      </c>
      <c r="AC328" s="182">
        <f>IF(+NFL!$F40="LA Rams",+NFL!#REF!,IF(+NFL!$H40="LA Rams",+NFL!#REF!,0))</f>
        <v>0</v>
      </c>
      <c r="AD328" s="496">
        <f>IF(+NFL!$F40="LA Rams",+NFL!#REF!,IF(+NFL!$H40="LA Rams",+NFL!#REF!,0))</f>
        <v>0</v>
      </c>
      <c r="AE328" s="565">
        <f>IF(+NFL!$F40="LA Rams",+NFL!#REF!,IF(+NFL!$H40="LA Rams",+NFL!#REF!,0))</f>
        <v>0</v>
      </c>
      <c r="AF328" s="496">
        <f>IF(+NFL!$F40="LA Rams",+NFL!#REF!,IF(+NFL!$H40="LA Rams",+NFL!#REF!,0))</f>
        <v>0</v>
      </c>
      <c r="AG328" s="565">
        <f>IF(+NFL!$F40="LA Rams",+NFL!#REF!,IF(+NFL!$H40="LA Rams",+NFL!#REF!,0))</f>
        <v>0</v>
      </c>
      <c r="AH328" s="496">
        <f>IF(+NFL!$F40="LA Rams",+NFL!#REF!,IF(+NFL!$H40="LA Rams",+NFL!#REF!,0))</f>
        <v>0</v>
      </c>
      <c r="AI328" s="565">
        <f>IF(+NFL!$F40="LA Rams",+NFL!#REF!,IF(+NFL!$H40="LA Rams",+NFL!#REF!,0))</f>
        <v>0</v>
      </c>
      <c r="AJ328" s="496">
        <f>IF(+NFL!$F40="LA Rams",+NFL!#REF!,IF(+NFL!$H40="LA Rams",+NFL!#REF!,0))</f>
        <v>0</v>
      </c>
      <c r="AK328" s="565">
        <f>IF(+NFL!$F40="LA Rams",+NFL!#REF!,IF(+NFL!$H40="LA Rams",+NFL!#REF!,0))</f>
        <v>0</v>
      </c>
      <c r="AL328" s="100">
        <f>IF(+NFL!$F40="LA Rams",+NFL!#REF!,IF(+NFL!$H40="LA Rams",+NFL!#REF!,0))</f>
        <v>0</v>
      </c>
      <c r="AM328" s="82">
        <f>IF(+NFL!$F40="LA Rams",+NFL!#REF!,IF(+NFL!$H40="LA Rams",+NFL!#REF!,0))</f>
        <v>0</v>
      </c>
      <c r="AN328" s="81">
        <f>IF(+NFL!$F40="LA Rams",+NFL!#REF!,IF(+NFL!$H40="LA Rams",+NFL!#REF!,0))</f>
        <v>0</v>
      </c>
      <c r="AO328" s="83">
        <f>IF(+NFL!$F40="LA Rams",+NFL!#REF!,IF(+NFL!$H40="LA Rams",+NFL!#REF!,0))</f>
        <v>0</v>
      </c>
      <c r="AP328" s="480">
        <f>IF(+NFL!$F40="LA Rams",+NFL!#REF!,IF(+NFL!$H40="LA Rams",+NFL!#REF!,0))</f>
        <v>0</v>
      </c>
      <c r="AQ328" s="72">
        <f>IF(+NFL!$F40="LA Rams",+NFL!#REF!,IF(+NFL!$H40="LA Rams",+NFL!#REF!,0))</f>
        <v>0</v>
      </c>
      <c r="AR328" s="81">
        <f>IF(+NFL!$F40="LA Rams",+NFL!#REF!,IF(+NFL!$H40="LA Rams",+NFL!#REF!,0))</f>
        <v>0</v>
      </c>
      <c r="AS328" s="96">
        <f>IF(+NFL!$F40="LA Rams",+NFL!#REF!,IF(+NFL!$H40="LA Rams",+NFL!#REF!,0))</f>
        <v>0</v>
      </c>
      <c r="AT328" s="96">
        <f>IF(+NFL!$F40="LA Rams",+NFL!#REF!,IF(+NFL!$H40="LA Rams",+NFL!#REF!,0))</f>
        <v>0</v>
      </c>
      <c r="AU328" s="81">
        <f>IF(+NFL!$F40="LA Rams",+NFL!#REF!,IF(+NFL!$H40="LA Rams",+NFL!#REF!,0))</f>
        <v>0</v>
      </c>
      <c r="AV328" s="96">
        <f>IF(+NFL!$F40="LA Rams",+NFL!#REF!,IF(+NFL!$H40="LA Rams",+NFL!#REF!,0))</f>
        <v>0</v>
      </c>
      <c r="AW328" s="70">
        <f>IF(+NFL!$F40="LA Rams",+NFL!#REF!,IF(+NFL!$H40="LA Rams",+NFL!#REF!,0))</f>
        <v>0</v>
      </c>
      <c r="AX328" s="96">
        <f>IF(+NFL!$F40="LA Rams",+NFL!#REF!,IF(+NFL!$H40="LA Rams",+NFL!#REF!,0))</f>
        <v>0</v>
      </c>
      <c r="AY328" s="81">
        <f>IF(+NFL!$F40="LA Rams",+NFL!#REF!,IF(+NFL!$H40="LA Rams",+NFL!#REF!,0))</f>
        <v>0</v>
      </c>
      <c r="AZ328" s="96">
        <f>IF(+NFL!$F40="LA Rams",+NFL!#REF!,IF(+NFL!$H40="LA Rams",+NFL!#REF!,0))</f>
        <v>0</v>
      </c>
      <c r="BA328" s="70">
        <f>IF(+NFL!$F40="LA Rams",+NFL!#REF!,IF(+NFL!$H40="LA Rams",+NFL!#REF!,0))</f>
        <v>0</v>
      </c>
      <c r="BB328" s="70">
        <f>IF(+NFL!$F40="LA Rams",+NFL!#REF!,IF(+NFL!$H40="LA Rams",+NFL!#REF!,0))</f>
        <v>0</v>
      </c>
      <c r="BC328" s="592">
        <f>IF(+NFL!$F40="LA Rams",+NFL!#REF!,IF(+NFL!$H40="LA Rams",+NFL!#REF!,0))</f>
        <v>0</v>
      </c>
      <c r="BD328" s="81">
        <f>IF(+NFL!$F40="LA Rams",+NFL!#REF!,IF(+NFL!$H40="LA Rams",+NFL!#REF!,0))</f>
        <v>0</v>
      </c>
      <c r="BE328" s="96">
        <f>IF(+NFL!$F40="LA Rams",+NFL!#REF!,IF(+NFL!$H40="LA Rams",+NFL!#REF!,0))</f>
        <v>0</v>
      </c>
      <c r="BF328" s="70">
        <f>IF(+NFL!$F40="LA Rams",+NFL!#REF!,IF(+NFL!$H40="LA Rams",+NFL!#REF!,0))</f>
        <v>0</v>
      </c>
      <c r="BG328" s="81">
        <f>IF(+NFL!$F40="LA Rams",+NFL!#REF!,IF(+NFL!$H40="LA Rams",+NFL!#REF!,0))</f>
        <v>0</v>
      </c>
      <c r="BH328" s="96">
        <f>IF(+NFL!$F40="LA Rams",+NFL!#REF!,IF(+NFL!$H40="LA Rams",+NFL!#REF!,0))</f>
        <v>0</v>
      </c>
      <c r="BI328" s="70">
        <f>IF(+NFL!$F40="LA Rams",+NFL!#REF!,IF(+NFL!$H40="LA Rams",+NFL!#REF!,0))</f>
        <v>0</v>
      </c>
      <c r="BJ328" s="124">
        <f>IF(+NFL!$F40="LA Rams",+NFL!#REF!,IF(+NFL!$H40="LA Rams",+NFL!#REF!,0))</f>
        <v>0</v>
      </c>
      <c r="BK328" s="182">
        <f>IF(+NFL!$F40="LA Rams",+NFL!#REF!,IF(+NFL!$H40="LA Rams",+NFL!#REF!,0))</f>
        <v>0</v>
      </c>
    </row>
    <row r="329" spans="1:63" x14ac:dyDescent="0.8">
      <c r="A329" s="70">
        <f>IF(+NFL!$F49="LA Rams",+NFL!A49,IF(+NFL!$H49="LA Rams",+NFL!A49,0))</f>
        <v>3</v>
      </c>
      <c r="B329" s="480" t="str">
        <f>IF(+NFL!$F49="LA Rams",+NFL!B49,IF(+NFL!$H49="LA Rams",+NFL!B49,0))</f>
        <v>Sun</v>
      </c>
      <c r="C329" s="72">
        <f>IF(+NFL!$F49="LA Rams",+NFL!C49,IF(+NFL!$H49="LA Rams",+NFL!C49,0))</f>
        <v>44465</v>
      </c>
      <c r="D329" s="73">
        <f>IF(+NFL!$F49="LA Rams",+NFL!D49,IF(+NFL!$H49="LA Rams",+NFL!D49,0))</f>
        <v>0.68055416666666668</v>
      </c>
      <c r="E329" s="70" t="str">
        <f>IF(+NFL!$F49="LA Rams",+NFL!E49,IF(+NFL!$H49="LA Rams",+NFL!E49,0))</f>
        <v>Fox</v>
      </c>
      <c r="F329" s="81" t="str">
        <f>IF(+NFL!$F49="LA Rams",+NFL!F49,IF(+NFL!$H49="LA Rams",+NFL!F49,0))</f>
        <v>Tampa Bay</v>
      </c>
      <c r="G329" s="70" t="str">
        <f>IF(+NFL!$F49="LA Rams",+NFL!G49,IF(+NFL!$H49="LA Rams",+NFL!G49,0))</f>
        <v>NFCS</v>
      </c>
      <c r="H329" s="81" t="str">
        <f>IF(+NFL!$F49="LA Rams",+NFL!H49,IF(+NFL!$H49="LA Rams",+NFL!H49,0))</f>
        <v>LA Rams</v>
      </c>
      <c r="I329" s="70" t="str">
        <f>IF(+NFL!$F49="LA Rams",+NFL!I49,IF(+NFL!$H49="LA Rams",+NFL!I49,0))</f>
        <v>NFCW</v>
      </c>
      <c r="J329" s="496" t="str">
        <f>IF(+NFL!$F49="LA Rams",+NFL!J49,IF(+NFL!$H49="LA Rams",+NFL!J49,0))</f>
        <v>Tampa Bay</v>
      </c>
      <c r="K329" s="510" t="str">
        <f>IF(+NFL!$F49="LA Rams",+NFL!K49,IF(+NFL!$H49="LA Rams",+NFL!K49,0))</f>
        <v>LA Rams</v>
      </c>
      <c r="L329" s="508">
        <f>IF(+NFL!$F49="LA Rams",+NFL!L49,IF(+NFL!$H49="LA Rams",+NFL!L49,0))</f>
        <v>1</v>
      </c>
      <c r="M329" s="574">
        <f>IF(+NFL!$F49="LA Rams",+NFL!M49,IF(+NFL!$H49="LA Rams",+NFL!M49,0))</f>
        <v>55</v>
      </c>
      <c r="N329" s="584" t="str">
        <f>IF(+NFL!$F49="LA Rams",+NFL!N49,IF(+NFL!$H49="LA Rams",+NFL!N49,0))</f>
        <v>LA Rams</v>
      </c>
      <c r="O329" s="584">
        <f>IF(+NFL!$F49="LA Rams",+NFL!O49,IF(+NFL!$H49="LA Rams",+NFL!O49,0))</f>
        <v>343</v>
      </c>
      <c r="P329" s="584" t="str">
        <f>IF(+NFL!$F49="LA Rams",+NFL!P49,IF(+NFL!$H49="LA Rams",+NFL!P49,0))</f>
        <v>Tampa Bay</v>
      </c>
      <c r="Q329" s="585">
        <f>IF(+NFL!$F49="LA Rams",+NFL!Q49,IF(+NFL!$H49="LA Rams",+NFL!Q49,0))</f>
        <v>24</v>
      </c>
      <c r="R329" s="584" t="str">
        <f>IF(+NFL!$F49="LA Rams",+NFL!R49,IF(+NFL!$H49="LA Rams",+NFL!R49,0))</f>
        <v>LA Rams</v>
      </c>
      <c r="S329" s="584" t="str">
        <f>IF(+NFL!$F49="LA Rams",+NFL!S49,IF(+NFL!$H49="LA Rams",+NFL!S49,0))</f>
        <v>Tampa Bay</v>
      </c>
      <c r="T329" s="586" t="str">
        <f>IF(+NFL!$F49="LA Rams",+NFL!T49,IF(+NFL!$H49="LA Rams",+NFL!T49,0))</f>
        <v>LA Rams</v>
      </c>
      <c r="U329" s="585" t="str">
        <f>IF(+NFL!$F49="LA Rams",+NFL!U49,IF(+NFL!$H49="LA Rams",+NFL!U49,0))</f>
        <v>W</v>
      </c>
    </row>
    <row r="330" spans="1:63" s="310" customFormat="1" x14ac:dyDescent="0.8">
      <c r="A330" s="70">
        <f>IF(+NFL!$F62="LA Rams",+NFL!A62,IF(+NFL!$H62="LA Rams",+NFL!A62,0))</f>
        <v>4</v>
      </c>
      <c r="B330" s="480" t="str">
        <f>IF(+NFL!$F62="LA Rams",+NFL!B62,IF(+NFL!$H62="LA Rams",+NFL!B62,0))</f>
        <v>Sun</v>
      </c>
      <c r="C330" s="72">
        <f>IF(+NFL!$F62="LA Rams",+NFL!C62,IF(+NFL!$H62="LA Rams",+NFL!C62,0))</f>
        <v>44472</v>
      </c>
      <c r="D330" s="73">
        <f>IF(+NFL!$F62="LA Rams",+NFL!D62,IF(+NFL!$H62="LA Rams",+NFL!D62,0))</f>
        <v>0.66666666666666663</v>
      </c>
      <c r="E330" s="70" t="str">
        <f>IF(+NFL!$F62="LA Rams",+NFL!E62,IF(+NFL!$H62="LA Rams",+NFL!E62,0))</f>
        <v>Fox</v>
      </c>
      <c r="F330" s="176" t="str">
        <f>IF(+NFL!$F62="LA Rams",+NFL!F62,IF(+NFL!$H62="LA Rams",+NFL!F62,0))</f>
        <v>Arizona</v>
      </c>
      <c r="G330" s="70" t="str">
        <f>IF(+NFL!$F62="LA Rams",+NFL!G62,IF(+NFL!$H62="LA Rams",+NFL!G62,0))</f>
        <v>NFCW</v>
      </c>
      <c r="H330" s="176" t="str">
        <f>IF(+NFL!$F62="LA Rams",+NFL!H62,IF(+NFL!$H62="LA Rams",+NFL!H62,0))</f>
        <v>LA Rams</v>
      </c>
      <c r="I330" s="70" t="str">
        <f>IF(+NFL!$F62="LA Rams",+NFL!I62,IF(+NFL!$H62="LA Rams",+NFL!I62,0))</f>
        <v>NFCW</v>
      </c>
      <c r="J330" s="496" t="str">
        <f>IF(+NFL!$F62="LA Rams",+NFL!J62,IF(+NFL!$H62="LA Rams",+NFL!J62,0))</f>
        <v>LA Rams</v>
      </c>
      <c r="K330" s="510" t="str">
        <f>IF(+NFL!$F62="LA Rams",+NFL!K62,IF(+NFL!$H62="LA Rams",+NFL!K62,0))</f>
        <v>Arizona</v>
      </c>
      <c r="L330" s="572">
        <f>IF(+NFL!$F62="LA Rams",+NFL!L62,IF(+NFL!$H62="LA Rams",+NFL!L62,0))</f>
        <v>4.5</v>
      </c>
      <c r="M330" s="573">
        <f>IF(+NFL!$F62="LA Rams",+NFL!M62,IF(+NFL!$H62="LA Rams",+NFL!M62,0))</f>
        <v>54.5</v>
      </c>
      <c r="N330" s="583" t="str">
        <f>IF(+NFL!$F62="LA Rams",+NFL!N62,IF(+NFL!$H62="LA Rams",+NFL!N62,0))</f>
        <v>Arizona</v>
      </c>
      <c r="O330" s="584">
        <f>IF(+NFL!$F62="LA Rams",+NFL!O62,IF(+NFL!$H62="LA Rams",+NFL!O62,0))</f>
        <v>37</v>
      </c>
      <c r="P330" s="583" t="str">
        <f>IF(+NFL!$F62="LA Rams",+NFL!P62,IF(+NFL!$H62="LA Rams",+NFL!P62,0))</f>
        <v>LA Rams</v>
      </c>
      <c r="Q330" s="585">
        <f>IF(+NFL!$F62="LA Rams",+NFL!Q62,IF(+NFL!$H62="LA Rams",+NFL!Q62,0))</f>
        <v>20</v>
      </c>
      <c r="R330" s="586" t="str">
        <f>IF(+NFL!$F62="LA Rams",+NFL!R62,IF(+NFL!$H62="LA Rams",+NFL!R62,0))</f>
        <v>Arizona</v>
      </c>
      <c r="S330" s="585" t="str">
        <f>IF(+NFL!$F62="LA Rams",+NFL!S62,IF(+NFL!$H62="LA Rams",+NFL!S62,0))</f>
        <v>LA Rams</v>
      </c>
      <c r="T330" s="587" t="str">
        <f>IF(+NFL!$F62="LA Rams",+NFL!T62,IF(+NFL!$H62="LA Rams",+NFL!T62,0))</f>
        <v>LA Rams</v>
      </c>
      <c r="U330" s="585" t="str">
        <f>IF(+NFL!$F62="LA Rams",+NFL!U62,IF(+NFL!$H62="LA Rams",+NFL!U62,0))</f>
        <v>L</v>
      </c>
      <c r="V330" s="586" t="e">
        <f>IF(+NFL!$F62="LA Rams",+NFL!#REF!,IF(+NFL!$H62="LA Rams",+NFL!#REF!,0))</f>
        <v>#REF!</v>
      </c>
      <c r="W330" s="585" t="e">
        <f>IF(+NFL!$F62="LA Rams",+NFL!#REF!,IF(+NFL!$H62="LA Rams",+NFL!#REF!,0))</f>
        <v>#REF!</v>
      </c>
      <c r="X330" s="587" t="e">
        <f>IF(+NFL!$F62="LA Rams",+NFL!#REF!,IF(+NFL!$H62="LA Rams",+NFL!#REF!,0))</f>
        <v>#REF!</v>
      </c>
      <c r="Y330" s="585" t="e">
        <f>IF(+NFL!$F62="LA Rams",+NFL!#REF!,IF(+NFL!$H62="LA Rams",+NFL!#REF!,0))</f>
        <v>#REF!</v>
      </c>
      <c r="Z330" s="586" t="e">
        <f>IF(+NFL!$F62="LA Rams",+NFL!#REF!,IF(+NFL!$H62="LA Rams",+NFL!#REF!,0))</f>
        <v>#REF!</v>
      </c>
      <c r="AA330" s="585" t="e">
        <f>IF(+NFL!$F62="LA Rams",+NFL!#REF!,IF(+NFL!$H62="LA Rams",+NFL!#REF!,0))</f>
        <v>#REF!</v>
      </c>
      <c r="AB330" s="124" t="e">
        <f>IF(+NFL!$F62="LA Rams",+NFL!#REF!,IF(+NFL!$H62="LA Rams",+NFL!#REF!,0))</f>
        <v>#REF!</v>
      </c>
      <c r="AC330" s="182" t="e">
        <f>IF(+NFL!$F62="LA Rams",+NFL!#REF!,IF(+NFL!$H62="LA Rams",+NFL!#REF!,0))</f>
        <v>#REF!</v>
      </c>
      <c r="AD330" s="496" t="e">
        <f>IF(+NFL!$F62="LA Rams",+NFL!#REF!,IF(+NFL!$H62="LA Rams",+NFL!#REF!,0))</f>
        <v>#REF!</v>
      </c>
      <c r="AE330" s="565" t="e">
        <f>IF(+NFL!$F62="LA Rams",+NFL!#REF!,IF(+NFL!$H62="LA Rams",+NFL!#REF!,0))</f>
        <v>#REF!</v>
      </c>
      <c r="AF330" s="496" t="e">
        <f>IF(+NFL!$F62="LA Rams",+NFL!#REF!,IF(+NFL!$H62="LA Rams",+NFL!#REF!,0))</f>
        <v>#REF!</v>
      </c>
      <c r="AG330" s="565" t="e">
        <f>IF(+NFL!$F62="LA Rams",+NFL!#REF!,IF(+NFL!$H62="LA Rams",+NFL!#REF!,0))</f>
        <v>#REF!</v>
      </c>
      <c r="AH330" s="496" t="e">
        <f>IF(+NFL!$F62="LA Rams",+NFL!#REF!,IF(+NFL!$H62="LA Rams",+NFL!#REF!,0))</f>
        <v>#REF!</v>
      </c>
      <c r="AI330" s="565" t="e">
        <f>IF(+NFL!$F62="LA Rams",+NFL!#REF!,IF(+NFL!$H62="LA Rams",+NFL!#REF!,0))</f>
        <v>#REF!</v>
      </c>
      <c r="AJ330" s="496" t="e">
        <f>IF(+NFL!$F62="LA Rams",+NFL!#REF!,IF(+NFL!$H62="LA Rams",+NFL!#REF!,0))</f>
        <v>#REF!</v>
      </c>
      <c r="AK330" s="565" t="e">
        <f>IF(+NFL!$F62="LA Rams",+NFL!#REF!,IF(+NFL!$H62="LA Rams",+NFL!#REF!,0))</f>
        <v>#REF!</v>
      </c>
      <c r="AL330" s="100" t="e">
        <f>IF(+NFL!$F62="LA Rams",+NFL!#REF!,IF(+NFL!$H62="LA Rams",+NFL!#REF!,0))</f>
        <v>#REF!</v>
      </c>
      <c r="AM330" s="82" t="e">
        <f>IF(+NFL!$F62="LA Rams",+NFL!#REF!,IF(+NFL!$H62="LA Rams",+NFL!#REF!,0))</f>
        <v>#REF!</v>
      </c>
      <c r="AN330" s="81" t="e">
        <f>IF(+NFL!$F62="LA Rams",+NFL!#REF!,IF(+NFL!$H62="LA Rams",+NFL!#REF!,0))</f>
        <v>#REF!</v>
      </c>
      <c r="AO330" s="83" t="e">
        <f>IF(+NFL!$F62="LA Rams",+NFL!#REF!,IF(+NFL!$H62="LA Rams",+NFL!#REF!,0))</f>
        <v>#REF!</v>
      </c>
      <c r="AP330" s="480" t="e">
        <f>IF(+NFL!$F62="LA Rams",+NFL!#REF!,IF(+NFL!$H62="LA Rams",+NFL!#REF!,0))</f>
        <v>#REF!</v>
      </c>
      <c r="AQ330" s="72" t="e">
        <f>IF(+NFL!$F62="LA Rams",+NFL!#REF!,IF(+NFL!$H62="LA Rams",+NFL!#REF!,0))</f>
        <v>#REF!</v>
      </c>
      <c r="AR330" s="81" t="e">
        <f>IF(+NFL!$F62="LA Rams",+NFL!#REF!,IF(+NFL!$H62="LA Rams",+NFL!#REF!,0))</f>
        <v>#REF!</v>
      </c>
      <c r="AS330" s="96" t="e">
        <f>IF(+NFL!$F62="LA Rams",+NFL!#REF!,IF(+NFL!$H62="LA Rams",+NFL!#REF!,0))</f>
        <v>#REF!</v>
      </c>
      <c r="AT330" s="96" t="e">
        <f>IF(+NFL!$F62="LA Rams",+NFL!#REF!,IF(+NFL!$H62="LA Rams",+NFL!#REF!,0))</f>
        <v>#REF!</v>
      </c>
      <c r="AU330" s="81" t="e">
        <f>IF(+NFL!$F62="LA Rams",+NFL!#REF!,IF(+NFL!$H62="LA Rams",+NFL!#REF!,0))</f>
        <v>#REF!</v>
      </c>
      <c r="AV330" s="96" t="e">
        <f>IF(+NFL!$F62="LA Rams",+NFL!#REF!,IF(+NFL!$H62="LA Rams",+NFL!#REF!,0))</f>
        <v>#REF!</v>
      </c>
      <c r="AW330" s="70" t="e">
        <f>IF(+NFL!$F62="LA Rams",+NFL!#REF!,IF(+NFL!$H62="LA Rams",+NFL!#REF!,0))</f>
        <v>#REF!</v>
      </c>
      <c r="AX330" s="96" t="e">
        <f>IF(+NFL!$F62="LA Rams",+NFL!#REF!,IF(+NFL!$H62="LA Rams",+NFL!#REF!,0))</f>
        <v>#REF!</v>
      </c>
      <c r="AY330" s="81" t="e">
        <f>IF(+NFL!$F62="LA Rams",+NFL!#REF!,IF(+NFL!$H62="LA Rams",+NFL!#REF!,0))</f>
        <v>#REF!</v>
      </c>
      <c r="AZ330" s="96" t="e">
        <f>IF(+NFL!$F62="LA Rams",+NFL!#REF!,IF(+NFL!$H62="LA Rams",+NFL!#REF!,0))</f>
        <v>#REF!</v>
      </c>
      <c r="BA330" s="70" t="e">
        <f>IF(+NFL!$F62="LA Rams",+NFL!#REF!,IF(+NFL!$H62="LA Rams",+NFL!#REF!,0))</f>
        <v>#REF!</v>
      </c>
      <c r="BB330" s="70" t="e">
        <f>IF(+NFL!$F62="LA Rams",+NFL!#REF!,IF(+NFL!$H62="LA Rams",+NFL!#REF!,0))</f>
        <v>#REF!</v>
      </c>
      <c r="BC330" s="592" t="e">
        <f>IF(+NFL!$F62="LA Rams",+NFL!#REF!,IF(+NFL!$H62="LA Rams",+NFL!#REF!,0))</f>
        <v>#REF!</v>
      </c>
      <c r="BD330" s="81" t="e">
        <f>IF(+NFL!$F62="LA Rams",+NFL!#REF!,IF(+NFL!$H62="LA Rams",+NFL!#REF!,0))</f>
        <v>#REF!</v>
      </c>
      <c r="BE330" s="96" t="e">
        <f>IF(+NFL!$F62="LA Rams",+NFL!#REF!,IF(+NFL!$H62="LA Rams",+NFL!#REF!,0))</f>
        <v>#REF!</v>
      </c>
      <c r="BF330" s="70" t="e">
        <f>IF(+NFL!$F62="LA Rams",+NFL!#REF!,IF(+NFL!$H62="LA Rams",+NFL!#REF!,0))</f>
        <v>#REF!</v>
      </c>
      <c r="BG330" s="81" t="e">
        <f>IF(+NFL!$F62="LA Rams",+NFL!#REF!,IF(+NFL!$H62="LA Rams",+NFL!#REF!,0))</f>
        <v>#REF!</v>
      </c>
      <c r="BH330" s="96" t="e">
        <f>IF(+NFL!$F62="LA Rams",+NFL!#REF!,IF(+NFL!$H62="LA Rams",+NFL!#REF!,0))</f>
        <v>#REF!</v>
      </c>
      <c r="BI330" s="70" t="e">
        <f>IF(+NFL!$F62="LA Rams",+NFL!#REF!,IF(+NFL!$H62="LA Rams",+NFL!#REF!,0))</f>
        <v>#REF!</v>
      </c>
      <c r="BJ330" s="124" t="e">
        <f>IF(+NFL!$F62="LA Rams",+NFL!#REF!,IF(+NFL!$H62="LA Rams",+NFL!#REF!,0))</f>
        <v>#REF!</v>
      </c>
      <c r="BK330" s="182" t="e">
        <f>IF(+NFL!$F62="LA Rams",+NFL!#REF!,IF(+NFL!$H62="LA Rams",+NFL!#REF!,0))</f>
        <v>#REF!</v>
      </c>
    </row>
    <row r="331" spans="1:63" s="310" customFormat="1" x14ac:dyDescent="0.8">
      <c r="A331" s="70">
        <f>IF(+NFL!$F68="LA Rams",+NFL!A68,IF(+NFL!$H68="LA Rams",+NFL!A68,0))</f>
        <v>5</v>
      </c>
      <c r="B331" s="480" t="str">
        <f>IF(+NFL!$F68="LA Rams",+NFL!B68,IF(+NFL!$H68="LA Rams",+NFL!B68,0))</f>
        <v>Thurs</v>
      </c>
      <c r="C331" s="72">
        <f>IF(+NFL!$F68="LA Rams",+NFL!C68,IF(+NFL!$H68="LA Rams",+NFL!C68,0))</f>
        <v>44476</v>
      </c>
      <c r="D331" s="73">
        <f>IF(+NFL!$F68="LA Rams",+NFL!D68,IF(+NFL!$H68="LA Rams",+NFL!D68,0))</f>
        <v>0.84375</v>
      </c>
      <c r="E331" s="70" t="str">
        <f>IF(+NFL!$F68="LA Rams",+NFL!E68,IF(+NFL!$H68="LA Rams",+NFL!E68,0))</f>
        <v>Fox</v>
      </c>
      <c r="F331" s="176" t="str">
        <f>IF(+NFL!$F68="LA Rams",+NFL!F68,IF(+NFL!$H68="LA Rams",+NFL!F68,0))</f>
        <v>LA Rams</v>
      </c>
      <c r="G331" s="70" t="str">
        <f>IF(+NFL!$F68="LA Rams",+NFL!G68,IF(+NFL!$H68="LA Rams",+NFL!G68,0))</f>
        <v>NFCW</v>
      </c>
      <c r="H331" s="176" t="str">
        <f>IF(+NFL!$F68="LA Rams",+NFL!H68,IF(+NFL!$H68="LA Rams",+NFL!H68,0))</f>
        <v>Seattle</v>
      </c>
      <c r="I331" s="70" t="str">
        <f>IF(+NFL!$F68="LA Rams",+NFL!I68,IF(+NFL!$H68="LA Rams",+NFL!I68,0))</f>
        <v>NFCW</v>
      </c>
      <c r="J331" s="496" t="str">
        <f>IF(+NFL!$F68="LA Rams",+NFL!J68,IF(+NFL!$H68="LA Rams",+NFL!J68,0))</f>
        <v>LA Rams</v>
      </c>
      <c r="K331" s="510" t="str">
        <f>IF(+NFL!$F68="LA Rams",+NFL!K68,IF(+NFL!$H68="LA Rams",+NFL!K68,0))</f>
        <v>Seattle</v>
      </c>
      <c r="L331" s="572">
        <f>IF(+NFL!$F68="LA Rams",+NFL!L68,IF(+NFL!$H68="LA Rams",+NFL!L68,0))</f>
        <v>2.5</v>
      </c>
      <c r="M331" s="573">
        <f>IF(+NFL!$F68="LA Rams",+NFL!M68,IF(+NFL!$H68="LA Rams",+NFL!M68,0))</f>
        <v>54.5</v>
      </c>
      <c r="N331" s="583" t="str">
        <f>IF(+NFL!$F68="LA Rams",+NFL!N68,IF(+NFL!$H68="LA Rams",+NFL!N68,0))</f>
        <v>LA Rams</v>
      </c>
      <c r="O331" s="584">
        <f>IF(+NFL!$F68="LA Rams",+NFL!O68,IF(+NFL!$H68="LA Rams",+NFL!O68,0))</f>
        <v>26</v>
      </c>
      <c r="P331" s="583" t="str">
        <f>IF(+NFL!$F68="LA Rams",+NFL!P68,IF(+NFL!$H68="LA Rams",+NFL!P68,0))</f>
        <v>Seattle</v>
      </c>
      <c r="Q331" s="585">
        <f>IF(+NFL!$F68="LA Rams",+NFL!Q68,IF(+NFL!$H68="LA Rams",+NFL!Q68,0))</f>
        <v>17</v>
      </c>
      <c r="R331" s="586" t="str">
        <f>IF(+NFL!$F68="LA Rams",+NFL!R68,IF(+NFL!$H68="LA Rams",+NFL!R68,0))</f>
        <v>LA Rams</v>
      </c>
      <c r="S331" s="585" t="str">
        <f>IF(+NFL!$F68="LA Rams",+NFL!S68,IF(+NFL!$H68="LA Rams",+NFL!S68,0))</f>
        <v>Seattle</v>
      </c>
      <c r="T331" s="587" t="str">
        <f>IF(+NFL!$F68="LA Rams",+NFL!T68,IF(+NFL!$H68="LA Rams",+NFL!T68,0))</f>
        <v>LA Rams</v>
      </c>
      <c r="U331" s="585" t="str">
        <f>IF(+NFL!$F68="LA Rams",+NFL!U68,IF(+NFL!$H68="LA Rams",+NFL!U68,0))</f>
        <v>W</v>
      </c>
      <c r="V331" s="586">
        <f>IF(+NFL!$F76="LA Rams",+NFL!#REF!,IF(+NFL!$H76="LA Rams",+NFL!#REF!,0))</f>
        <v>0</v>
      </c>
      <c r="W331" s="585">
        <f>IF(+NFL!$F76="LA Rams",+NFL!#REF!,IF(+NFL!$H76="LA Rams",+NFL!#REF!,0))</f>
        <v>0</v>
      </c>
      <c r="X331" s="587">
        <f>IF(+NFL!$F76="LA Rams",+NFL!#REF!,IF(+NFL!$H76="LA Rams",+NFL!#REF!,0))</f>
        <v>0</v>
      </c>
      <c r="Y331" s="585">
        <f>IF(+NFL!$F76="LA Rams",+NFL!#REF!,IF(+NFL!$H76="LA Rams",+NFL!#REF!,0))</f>
        <v>0</v>
      </c>
      <c r="Z331" s="586">
        <f>IF(+NFL!$F76="LA Rams",+NFL!#REF!,IF(+NFL!$H76="LA Rams",+NFL!#REF!,0))</f>
        <v>0</v>
      </c>
      <c r="AA331" s="585">
        <f>IF(+NFL!$F76="LA Rams",+NFL!#REF!,IF(+NFL!$H76="LA Rams",+NFL!#REF!,0))</f>
        <v>0</v>
      </c>
      <c r="AB331" s="124">
        <f>IF(+NFL!$F76="LA Rams",+NFL!#REF!,IF(+NFL!$H76="LA Rams",+NFL!#REF!,0))</f>
        <v>0</v>
      </c>
      <c r="AC331" s="182">
        <f>IF(+NFL!$F76="LA Rams",+NFL!#REF!,IF(+NFL!$H76="LA Rams",+NFL!#REF!,0))</f>
        <v>0</v>
      </c>
      <c r="AD331" s="496">
        <f>IF(+NFL!$F76="LA Rams",+NFL!#REF!,IF(+NFL!$H76="LA Rams",+NFL!#REF!,0))</f>
        <v>0</v>
      </c>
      <c r="AE331" s="565">
        <f>IF(+NFL!$F76="LA Rams",+NFL!#REF!,IF(+NFL!$H76="LA Rams",+NFL!#REF!,0))</f>
        <v>0</v>
      </c>
      <c r="AF331" s="496">
        <f>IF(+NFL!$F76="LA Rams",+NFL!#REF!,IF(+NFL!$H76="LA Rams",+NFL!#REF!,0))</f>
        <v>0</v>
      </c>
      <c r="AG331" s="565">
        <f>IF(+NFL!$F76="LA Rams",+NFL!#REF!,IF(+NFL!$H76="LA Rams",+NFL!#REF!,0))</f>
        <v>0</v>
      </c>
      <c r="AH331" s="496">
        <f>IF(+NFL!$F76="LA Rams",+NFL!#REF!,IF(+NFL!$H76="LA Rams",+NFL!#REF!,0))</f>
        <v>0</v>
      </c>
      <c r="AI331" s="565">
        <f>IF(+NFL!$F76="LA Rams",+NFL!#REF!,IF(+NFL!$H76="LA Rams",+NFL!#REF!,0))</f>
        <v>0</v>
      </c>
      <c r="AJ331" s="496">
        <f>IF(+NFL!$F76="LA Rams",+NFL!#REF!,IF(+NFL!$H76="LA Rams",+NFL!#REF!,0))</f>
        <v>0</v>
      </c>
      <c r="AK331" s="565">
        <f>IF(+NFL!$F76="LA Rams",+NFL!#REF!,IF(+NFL!$H76="LA Rams",+NFL!#REF!,0))</f>
        <v>0</v>
      </c>
      <c r="AL331" s="100">
        <f>IF(+NFL!$F76="LA Rams",+NFL!#REF!,IF(+NFL!$H76="LA Rams",+NFL!#REF!,0))</f>
        <v>0</v>
      </c>
      <c r="AM331" s="82">
        <f>IF(+NFL!$F76="LA Rams",+NFL!#REF!,IF(+NFL!$H76="LA Rams",+NFL!#REF!,0))</f>
        <v>0</v>
      </c>
      <c r="AN331" s="81">
        <f>IF(+NFL!$F76="LA Rams",+NFL!#REF!,IF(+NFL!$H76="LA Rams",+NFL!#REF!,0))</f>
        <v>0</v>
      </c>
      <c r="AO331" s="83">
        <f>IF(+NFL!$F76="LA Rams",+NFL!#REF!,IF(+NFL!$H76="LA Rams",+NFL!#REF!,0))</f>
        <v>0</v>
      </c>
      <c r="AP331" s="480">
        <f>IF(+NFL!$F76="LA Rams",+NFL!#REF!,IF(+NFL!$H76="LA Rams",+NFL!#REF!,0))</f>
        <v>0</v>
      </c>
      <c r="AQ331" s="72">
        <f>IF(+NFL!$F76="LA Rams",+NFL!#REF!,IF(+NFL!$H76="LA Rams",+NFL!#REF!,0))</f>
        <v>0</v>
      </c>
      <c r="AR331" s="81">
        <f>IF(+NFL!$F76="LA Rams",+NFL!#REF!,IF(+NFL!$H76="LA Rams",+NFL!#REF!,0))</f>
        <v>0</v>
      </c>
      <c r="AS331" s="96">
        <f>IF(+NFL!$F76="LA Rams",+NFL!#REF!,IF(+NFL!$H76="LA Rams",+NFL!#REF!,0))</f>
        <v>0</v>
      </c>
      <c r="AT331" s="96">
        <f>IF(+NFL!$F76="LA Rams",+NFL!#REF!,IF(+NFL!$H76="LA Rams",+NFL!#REF!,0))</f>
        <v>0</v>
      </c>
      <c r="AU331" s="81">
        <f>IF(+NFL!$F76="LA Rams",+NFL!#REF!,IF(+NFL!$H76="LA Rams",+NFL!#REF!,0))</f>
        <v>0</v>
      </c>
      <c r="AV331" s="96">
        <f>IF(+NFL!$F76="LA Rams",+NFL!#REF!,IF(+NFL!$H76="LA Rams",+NFL!#REF!,0))</f>
        <v>0</v>
      </c>
      <c r="AW331" s="70">
        <f>IF(+NFL!$F76="LA Rams",+NFL!#REF!,IF(+NFL!$H76="LA Rams",+NFL!#REF!,0))</f>
        <v>0</v>
      </c>
      <c r="AX331" s="96">
        <f>IF(+NFL!$F76="LA Rams",+NFL!#REF!,IF(+NFL!$H76="LA Rams",+NFL!#REF!,0))</f>
        <v>0</v>
      </c>
      <c r="AY331" s="81">
        <f>IF(+NFL!$F76="LA Rams",+NFL!#REF!,IF(+NFL!$H76="LA Rams",+NFL!#REF!,0))</f>
        <v>0</v>
      </c>
      <c r="AZ331" s="96">
        <f>IF(+NFL!$F76="LA Rams",+NFL!#REF!,IF(+NFL!$H76="LA Rams",+NFL!#REF!,0))</f>
        <v>0</v>
      </c>
      <c r="BA331" s="70">
        <f>IF(+NFL!$F76="LA Rams",+NFL!#REF!,IF(+NFL!$H76="LA Rams",+NFL!#REF!,0))</f>
        <v>0</v>
      </c>
      <c r="BB331" s="70">
        <f>IF(+NFL!$F76="LA Rams",+NFL!#REF!,IF(+NFL!$H76="LA Rams",+NFL!#REF!,0))</f>
        <v>0</v>
      </c>
      <c r="BC331" s="592">
        <f>IF(+NFL!$F76="LA Rams",+NFL!#REF!,IF(+NFL!$H76="LA Rams",+NFL!#REF!,0))</f>
        <v>0</v>
      </c>
      <c r="BD331" s="81">
        <f>IF(+NFL!$F76="LA Rams",+NFL!#REF!,IF(+NFL!$H76="LA Rams",+NFL!#REF!,0))</f>
        <v>0</v>
      </c>
      <c r="BE331" s="96">
        <f>IF(+NFL!$F76="LA Rams",+NFL!#REF!,IF(+NFL!$H76="LA Rams",+NFL!#REF!,0))</f>
        <v>0</v>
      </c>
      <c r="BF331" s="70">
        <f>IF(+NFL!$F76="LA Rams",+NFL!#REF!,IF(+NFL!$H76="LA Rams",+NFL!#REF!,0))</f>
        <v>0</v>
      </c>
      <c r="BG331" s="81">
        <f>IF(+NFL!$F76="LA Rams",+NFL!#REF!,IF(+NFL!$H76="LA Rams",+NFL!#REF!,0))</f>
        <v>0</v>
      </c>
      <c r="BH331" s="96">
        <f>IF(+NFL!$F76="LA Rams",+NFL!#REF!,IF(+NFL!$H76="LA Rams",+NFL!#REF!,0))</f>
        <v>0</v>
      </c>
      <c r="BI331" s="70">
        <f>IF(+NFL!$F76="LA Rams",+NFL!#REF!,IF(+NFL!$H76="LA Rams",+NFL!#REF!,0))</f>
        <v>0</v>
      </c>
      <c r="BJ331" s="124">
        <f>IF(+NFL!$F76="LA Rams",+NFL!#REF!,IF(+NFL!$H76="LA Rams",+NFL!#REF!,0))</f>
        <v>0</v>
      </c>
      <c r="BK331" s="182">
        <f>IF(+NFL!$F76="LA Rams",+NFL!#REF!,IF(+NFL!$H76="LA Rams",+NFL!#REF!,0))</f>
        <v>0</v>
      </c>
    </row>
    <row r="332" spans="1:63" s="310" customFormat="1" x14ac:dyDescent="0.8">
      <c r="A332" s="70">
        <f>IF(+NFL!$F89="LA Rams",+NFL!A89,IF(+NFL!$H89="LA Rams",+NFL!A89,0))</f>
        <v>6</v>
      </c>
      <c r="B332" s="480" t="str">
        <f>IF(+NFL!$F89="LA Rams",+NFL!B89,IF(+NFL!$H89="LA Rams",+NFL!B89,0))</f>
        <v>Sun</v>
      </c>
      <c r="C332" s="72">
        <f>IF(+NFL!$F89="LA Rams",+NFL!C89,IF(+NFL!$H89="LA Rams",+NFL!C89,0))</f>
        <v>44486</v>
      </c>
      <c r="D332" s="73">
        <f>IF(+NFL!$F89="LA Rams",+NFL!D89,IF(+NFL!$H89="LA Rams",+NFL!D89,0))</f>
        <v>0.54166666666666663</v>
      </c>
      <c r="E332" s="70" t="str">
        <f>IF(+NFL!$F89="LA Rams",+NFL!E89,IF(+NFL!$H89="LA Rams",+NFL!E89,0))</f>
        <v>Fox</v>
      </c>
      <c r="F332" s="176" t="str">
        <f>IF(+NFL!$F89="LA Rams",+NFL!F89,IF(+NFL!$H89="LA Rams",+NFL!F89,0))</f>
        <v>LA Rams</v>
      </c>
      <c r="G332" s="70" t="str">
        <f>IF(+NFL!$F89="LA Rams",+NFL!G89,IF(+NFL!$H89="LA Rams",+NFL!G89,0))</f>
        <v>NFCW</v>
      </c>
      <c r="H332" s="176" t="str">
        <f>IF(+NFL!$F89="LA Rams",+NFL!H89,IF(+NFL!$H89="LA Rams",+NFL!H89,0))</f>
        <v>NY Giants</v>
      </c>
      <c r="I332" s="70" t="str">
        <f>IF(+NFL!$F89="LA Rams",+NFL!I89,IF(+NFL!$H89="LA Rams",+NFL!I89,0))</f>
        <v>NFCE</v>
      </c>
      <c r="J332" s="496" t="str">
        <f>IF(+NFL!$F89="LA Rams",+NFL!J89,IF(+NFL!$H89="LA Rams",+NFL!J89,0))</f>
        <v>LA Rams</v>
      </c>
      <c r="K332" s="510" t="str">
        <f>IF(+NFL!$F89="LA Rams",+NFL!K89,IF(+NFL!$H89="LA Rams",+NFL!K89,0))</f>
        <v>NY Giants</v>
      </c>
      <c r="L332" s="572">
        <f>IF(+NFL!$F89="LA Rams",+NFL!L89,IF(+NFL!$H89="LA Rams",+NFL!L89,0))</f>
        <v>8.5</v>
      </c>
      <c r="M332" s="573">
        <f>IF(+NFL!$F89="LA Rams",+NFL!M89,IF(+NFL!$H89="LA Rams",+NFL!M89,0))</f>
        <v>48.5</v>
      </c>
      <c r="N332" s="583" t="str">
        <f>IF(+NFL!$F89="LA Rams",+NFL!N89,IF(+NFL!$H89="LA Rams",+NFL!N89,0))</f>
        <v>LA Rams</v>
      </c>
      <c r="O332" s="584">
        <f>IF(+NFL!$F89="LA Rams",+NFL!O89,IF(+NFL!$H89="LA Rams",+NFL!O89,0))</f>
        <v>38</v>
      </c>
      <c r="P332" s="583" t="str">
        <f>IF(+NFL!$F89="LA Rams",+NFL!P89,IF(+NFL!$H89="LA Rams",+NFL!P89,0))</f>
        <v>NY Giants</v>
      </c>
      <c r="Q332" s="585">
        <f>IF(+NFL!$F89="LA Rams",+NFL!Q89,IF(+NFL!$H89="LA Rams",+NFL!Q89,0))</f>
        <v>11</v>
      </c>
      <c r="R332" s="586" t="str">
        <f>IF(+NFL!$F89="LA Rams",+NFL!R89,IF(+NFL!$H89="LA Rams",+NFL!R89,0))</f>
        <v>LA Rams</v>
      </c>
      <c r="S332" s="585" t="str">
        <f>IF(+NFL!$F89="LA Rams",+NFL!S89,IF(+NFL!$H89="LA Rams",+NFL!S89,0))</f>
        <v>NY Giants</v>
      </c>
      <c r="T332" s="587" t="str">
        <f>IF(+NFL!$F89="LA Rams",+NFL!T89,IF(+NFL!$H89="LA Rams",+NFL!T89,0))</f>
        <v>LA Rams</v>
      </c>
      <c r="U332" s="585" t="str">
        <f>IF(+NFL!$F89="LA Rams",+NFL!U89,IF(+NFL!$H89="LA Rams",+NFL!U89,0))</f>
        <v>W</v>
      </c>
      <c r="V332" s="586">
        <f>IF(+NFL!$F87="LA Rams",+NFL!#REF!,IF(+NFL!$H87="LA Rams",+NFL!#REF!,0))</f>
        <v>0</v>
      </c>
      <c r="W332" s="585">
        <f>IF(+NFL!$F87="LA Rams",+NFL!#REF!,IF(+NFL!$H87="LA Rams",+NFL!#REF!,0))</f>
        <v>0</v>
      </c>
      <c r="X332" s="587">
        <f>IF(+NFL!$F87="LA Rams",+NFL!#REF!,IF(+NFL!$H87="LA Rams",+NFL!#REF!,0))</f>
        <v>0</v>
      </c>
      <c r="Y332" s="585">
        <f>IF(+NFL!$F87="LA Rams",+NFL!#REF!,IF(+NFL!$H87="LA Rams",+NFL!#REF!,0))</f>
        <v>0</v>
      </c>
      <c r="Z332" s="586">
        <f>IF(+NFL!$F87="LA Rams",+NFL!#REF!,IF(+NFL!$H87="LA Rams",+NFL!#REF!,0))</f>
        <v>0</v>
      </c>
      <c r="AA332" s="585">
        <f>IF(+NFL!$F87="LA Rams",+NFL!#REF!,IF(+NFL!$H87="LA Rams",+NFL!#REF!,0))</f>
        <v>0</v>
      </c>
      <c r="AB332" s="124">
        <f>IF(+NFL!$F87="LA Rams",+NFL!#REF!,IF(+NFL!$H87="LA Rams",+NFL!#REF!,0))</f>
        <v>0</v>
      </c>
      <c r="AC332" s="182">
        <f>IF(+NFL!$F87="LA Rams",+NFL!#REF!,IF(+NFL!$H87="LA Rams",+NFL!#REF!,0))</f>
        <v>0</v>
      </c>
      <c r="AD332" s="496">
        <f>IF(+NFL!$F87="LA Rams",+NFL!#REF!,IF(+NFL!$H87="LA Rams",+NFL!#REF!,0))</f>
        <v>0</v>
      </c>
      <c r="AE332" s="565">
        <f>IF(+NFL!$F87="LA Rams",+NFL!#REF!,IF(+NFL!$H87="LA Rams",+NFL!#REF!,0))</f>
        <v>0</v>
      </c>
      <c r="AF332" s="496">
        <f>IF(+NFL!$F87="LA Rams",+NFL!#REF!,IF(+NFL!$H87="LA Rams",+NFL!#REF!,0))</f>
        <v>0</v>
      </c>
      <c r="AG332" s="565">
        <f>IF(+NFL!$F87="LA Rams",+NFL!#REF!,IF(+NFL!$H87="LA Rams",+NFL!#REF!,0))</f>
        <v>0</v>
      </c>
      <c r="AH332" s="496">
        <f>IF(+NFL!$F87="LA Rams",+NFL!#REF!,IF(+NFL!$H87="LA Rams",+NFL!#REF!,0))</f>
        <v>0</v>
      </c>
      <c r="AI332" s="565">
        <f>IF(+NFL!$F87="LA Rams",+NFL!#REF!,IF(+NFL!$H87="LA Rams",+NFL!#REF!,0))</f>
        <v>0</v>
      </c>
      <c r="AJ332" s="496">
        <f>IF(+NFL!$F87="LA Rams",+NFL!#REF!,IF(+NFL!$H87="LA Rams",+NFL!#REF!,0))</f>
        <v>0</v>
      </c>
      <c r="AK332" s="565">
        <f>IF(+NFL!$F87="LA Rams",+NFL!#REF!,IF(+NFL!$H87="LA Rams",+NFL!#REF!,0))</f>
        <v>0</v>
      </c>
      <c r="AL332" s="100">
        <f>IF(+NFL!$F87="LA Rams",+NFL!#REF!,IF(+NFL!$H87="LA Rams",+NFL!#REF!,0))</f>
        <v>0</v>
      </c>
      <c r="AM332" s="82">
        <f>IF(+NFL!$F87="LA Rams",+NFL!#REF!,IF(+NFL!$H87="LA Rams",+NFL!#REF!,0))</f>
        <v>0</v>
      </c>
      <c r="AN332" s="81">
        <f>IF(+NFL!$F87="LA Rams",+NFL!#REF!,IF(+NFL!$H87="LA Rams",+NFL!#REF!,0))</f>
        <v>0</v>
      </c>
      <c r="AO332" s="83">
        <f>IF(+NFL!$F87="LA Rams",+NFL!#REF!,IF(+NFL!$H87="LA Rams",+NFL!#REF!,0))</f>
        <v>0</v>
      </c>
      <c r="AP332" s="480">
        <f>IF(+NFL!$F87="LA Rams",+NFL!#REF!,IF(+NFL!$H87="LA Rams",+NFL!#REF!,0))</f>
        <v>0</v>
      </c>
      <c r="AQ332" s="72">
        <f>IF(+NFL!$F87="LA Rams",+NFL!#REF!,IF(+NFL!$H87="LA Rams",+NFL!#REF!,0))</f>
        <v>0</v>
      </c>
      <c r="AR332" s="81">
        <f>IF(+NFL!$F87="LA Rams",+NFL!#REF!,IF(+NFL!$H87="LA Rams",+NFL!#REF!,0))</f>
        <v>0</v>
      </c>
      <c r="AS332" s="96">
        <f>IF(+NFL!$F87="LA Rams",+NFL!#REF!,IF(+NFL!$H87="LA Rams",+NFL!#REF!,0))</f>
        <v>0</v>
      </c>
      <c r="AT332" s="96">
        <f>IF(+NFL!$F87="LA Rams",+NFL!#REF!,IF(+NFL!$H87="LA Rams",+NFL!#REF!,0))</f>
        <v>0</v>
      </c>
      <c r="AU332" s="81">
        <f>IF(+NFL!$F87="LA Rams",+NFL!#REF!,IF(+NFL!$H87="LA Rams",+NFL!#REF!,0))</f>
        <v>0</v>
      </c>
      <c r="AV332" s="96">
        <f>IF(+NFL!$F87="LA Rams",+NFL!#REF!,IF(+NFL!$H87="LA Rams",+NFL!#REF!,0))</f>
        <v>0</v>
      </c>
      <c r="AW332" s="70">
        <f>IF(+NFL!$F87="LA Rams",+NFL!#REF!,IF(+NFL!$H87="LA Rams",+NFL!#REF!,0))</f>
        <v>0</v>
      </c>
      <c r="AX332" s="96">
        <f>IF(+NFL!$F87="LA Rams",+NFL!#REF!,IF(+NFL!$H87="LA Rams",+NFL!#REF!,0))</f>
        <v>0</v>
      </c>
      <c r="AY332" s="81">
        <f>IF(+NFL!$F87="LA Rams",+NFL!#REF!,IF(+NFL!$H87="LA Rams",+NFL!#REF!,0))</f>
        <v>0</v>
      </c>
      <c r="AZ332" s="96">
        <f>IF(+NFL!$F87="LA Rams",+NFL!#REF!,IF(+NFL!$H87="LA Rams",+NFL!#REF!,0))</f>
        <v>0</v>
      </c>
      <c r="BA332" s="70">
        <f>IF(+NFL!$F87="LA Rams",+NFL!#REF!,IF(+NFL!$H87="LA Rams",+NFL!#REF!,0))</f>
        <v>0</v>
      </c>
      <c r="BB332" s="70">
        <f>IF(+NFL!$F87="LA Rams",+NFL!#REF!,IF(+NFL!$H87="LA Rams",+NFL!#REF!,0))</f>
        <v>0</v>
      </c>
      <c r="BC332" s="592">
        <f>IF(+NFL!$F87="LA Rams",+NFL!#REF!,IF(+NFL!$H87="LA Rams",+NFL!#REF!,0))</f>
        <v>0</v>
      </c>
      <c r="BD332" s="81">
        <f>IF(+NFL!$F87="LA Rams",+NFL!#REF!,IF(+NFL!$H87="LA Rams",+NFL!#REF!,0))</f>
        <v>0</v>
      </c>
      <c r="BE332" s="96">
        <f>IF(+NFL!$F87="LA Rams",+NFL!#REF!,IF(+NFL!$H87="LA Rams",+NFL!#REF!,0))</f>
        <v>0</v>
      </c>
      <c r="BF332" s="70">
        <f>IF(+NFL!$F87="LA Rams",+NFL!#REF!,IF(+NFL!$H87="LA Rams",+NFL!#REF!,0))</f>
        <v>0</v>
      </c>
      <c r="BG332" s="81">
        <f>IF(+NFL!$F87="LA Rams",+NFL!#REF!,IF(+NFL!$H87="LA Rams",+NFL!#REF!,0))</f>
        <v>0</v>
      </c>
      <c r="BH332" s="96">
        <f>IF(+NFL!$F87="LA Rams",+NFL!#REF!,IF(+NFL!$H87="LA Rams",+NFL!#REF!,0))</f>
        <v>0</v>
      </c>
      <c r="BI332" s="70">
        <f>IF(+NFL!$F87="LA Rams",+NFL!#REF!,IF(+NFL!$H87="LA Rams",+NFL!#REF!,0))</f>
        <v>0</v>
      </c>
      <c r="BJ332" s="124">
        <f>IF(+NFL!$F87="LA Rams",+NFL!#REF!,IF(+NFL!$H87="LA Rams",+NFL!#REF!,0))</f>
        <v>0</v>
      </c>
      <c r="BK332" s="182">
        <f>IF(+NFL!$F87="LA Rams",+NFL!#REF!,IF(+NFL!$H87="LA Rams",+NFL!#REF!,0))</f>
        <v>0</v>
      </c>
    </row>
    <row r="333" spans="1:63" s="310" customFormat="1" x14ac:dyDescent="0.8">
      <c r="A333" s="70">
        <f>IF(+NFL!$F111="LA Rams",+NFL!A111,IF(+NFL!$H111="LA Rams",+NFL!A111,0))</f>
        <v>7</v>
      </c>
      <c r="B333" s="480" t="str">
        <f>IF(+NFL!$F111="LA Rams",+NFL!B111,IF(+NFL!$H111="LA Rams",+NFL!B111,0))</f>
        <v>Sun</v>
      </c>
      <c r="C333" s="72">
        <f>IF(+NFL!$F111="LA Rams",+NFL!C111,IF(+NFL!$H111="LA Rams",+NFL!C111,0))</f>
        <v>44493</v>
      </c>
      <c r="D333" s="73">
        <f>IF(+NFL!$F111="LA Rams",+NFL!D111,IF(+NFL!$H111="LA Rams",+NFL!D111,0))</f>
        <v>0.66666666666666663</v>
      </c>
      <c r="E333" s="70" t="str">
        <f>IF(+NFL!$F111="LA Rams",+NFL!E111,IF(+NFL!$H111="LA Rams",+NFL!E111,0))</f>
        <v>Fox</v>
      </c>
      <c r="F333" s="176" t="str">
        <f>IF(+NFL!$F111="LA Rams",+NFL!F111,IF(+NFL!$H111="LA Rams",+NFL!F111,0))</f>
        <v>Detroit</v>
      </c>
      <c r="G333" s="70" t="str">
        <f>IF(+NFL!$F111="LA Rams",+NFL!G111,IF(+NFL!$H111="LA Rams",+NFL!G111,0))</f>
        <v>NFCN</v>
      </c>
      <c r="H333" s="176" t="str">
        <f>IF(+NFL!$F111="LA Rams",+NFL!H111,IF(+NFL!$H111="LA Rams",+NFL!H111,0))</f>
        <v>LA Rams</v>
      </c>
      <c r="I333" s="70" t="str">
        <f>IF(+NFL!$F111="LA Rams",+NFL!I111,IF(+NFL!$H111="LA Rams",+NFL!I111,0))</f>
        <v>NFCW</v>
      </c>
      <c r="J333" s="496" t="str">
        <f>IF(+NFL!$F111="LA Rams",+NFL!J111,IF(+NFL!$H111="LA Rams",+NFL!J111,0))</f>
        <v>LA Rams</v>
      </c>
      <c r="K333" s="510" t="str">
        <f>IF(+NFL!$F111="LA Rams",+NFL!K111,IF(+NFL!$H111="LA Rams",+NFL!K111,0))</f>
        <v>Detroit</v>
      </c>
      <c r="L333" s="572">
        <f>IF(+NFL!$F111="LA Rams",+NFL!L111,IF(+NFL!$H111="LA Rams",+NFL!L111,0))</f>
        <v>15</v>
      </c>
      <c r="M333" s="573">
        <f>IF(+NFL!$F111="LA Rams",+NFL!M111,IF(+NFL!$H111="LA Rams",+NFL!M111,0))</f>
        <v>50.5</v>
      </c>
      <c r="N333" s="583" t="str">
        <f>IF(+NFL!$F111="LA Rams",+NFL!N111,IF(+NFL!$H111="LA Rams",+NFL!N111,0))</f>
        <v>LA Rams</v>
      </c>
      <c r="O333" s="584">
        <f>IF(+NFL!$F111="LA Rams",+NFL!O111,IF(+NFL!$H111="LA Rams",+NFL!O111,0))</f>
        <v>28</v>
      </c>
      <c r="P333" s="583" t="str">
        <f>IF(+NFL!$F111="LA Rams",+NFL!P111,IF(+NFL!$H111="LA Rams",+NFL!P111,0))</f>
        <v>Detroit</v>
      </c>
      <c r="Q333" s="585">
        <f>IF(+NFL!$F111="LA Rams",+NFL!Q111,IF(+NFL!$H111="LA Rams",+NFL!Q111,0))</f>
        <v>19</v>
      </c>
      <c r="R333" s="586" t="str">
        <f>IF(+NFL!$F111="LA Rams",+NFL!R111,IF(+NFL!$H111="LA Rams",+NFL!R111,0))</f>
        <v>Detroit</v>
      </c>
      <c r="S333" s="585" t="str">
        <f>IF(+NFL!$F111="LA Rams",+NFL!S111,IF(+NFL!$H111="LA Rams",+NFL!S111,0))</f>
        <v>LA Rams</v>
      </c>
      <c r="T333" s="587" t="str">
        <f>IF(+NFL!$F111="LA Rams",+NFL!T111,IF(+NFL!$H111="LA Rams",+NFL!T111,0))</f>
        <v>Detroit</v>
      </c>
      <c r="U333" s="585" t="str">
        <f>IF(+NFL!$F111="LA Rams",+NFL!U111,IF(+NFL!$H111="LA Rams",+NFL!U111,0))</f>
        <v>W</v>
      </c>
      <c r="V333" s="586" t="e">
        <f>IF(+NFL!#REF!="LA Rams",+NFL!#REF!,IF(+NFL!#REF!="LA Rams",+NFL!#REF!,0))</f>
        <v>#REF!</v>
      </c>
      <c r="W333" s="585" t="e">
        <f>IF(+NFL!#REF!="LA Rams",+NFL!#REF!,IF(+NFL!#REF!="LA Rams",+NFL!#REF!,0))</f>
        <v>#REF!</v>
      </c>
      <c r="X333" s="587" t="e">
        <f>IF(+NFL!#REF!="LA Rams",+NFL!#REF!,IF(+NFL!#REF!="LA Rams",+NFL!#REF!,0))</f>
        <v>#REF!</v>
      </c>
      <c r="Y333" s="585" t="e">
        <f>IF(+NFL!#REF!="LA Rams",+NFL!#REF!,IF(+NFL!#REF!="LA Rams",+NFL!#REF!,0))</f>
        <v>#REF!</v>
      </c>
      <c r="Z333" s="586" t="e">
        <f>IF(+NFL!#REF!="LA Rams",+NFL!#REF!,IF(+NFL!#REF!="LA Rams",+NFL!#REF!,0))</f>
        <v>#REF!</v>
      </c>
      <c r="AA333" s="585" t="e">
        <f>IF(+NFL!#REF!="LA Rams",+NFL!#REF!,IF(+NFL!#REF!="LA Rams",+NFL!#REF!,0))</f>
        <v>#REF!</v>
      </c>
      <c r="AB333" s="124" t="e">
        <f>IF(+NFL!#REF!="LA Rams",+NFL!#REF!,IF(+NFL!#REF!="LA Rams",+NFL!#REF!,0))</f>
        <v>#REF!</v>
      </c>
      <c r="AC333" s="182" t="e">
        <f>IF(+NFL!#REF!="LA Rams",+NFL!#REF!,IF(+NFL!#REF!="LA Rams",+NFL!#REF!,0))</f>
        <v>#REF!</v>
      </c>
      <c r="AD333" s="496" t="e">
        <f>IF(+NFL!#REF!="LA Rams",+NFL!#REF!,IF(+NFL!#REF!="LA Rams",+NFL!#REF!,0))</f>
        <v>#REF!</v>
      </c>
      <c r="AE333" s="565" t="e">
        <f>IF(+NFL!#REF!="LA Rams",+NFL!#REF!,IF(+NFL!#REF!="LA Rams",+NFL!#REF!,0))</f>
        <v>#REF!</v>
      </c>
      <c r="AF333" s="496" t="e">
        <f>IF(+NFL!#REF!="LA Rams",+NFL!#REF!,IF(+NFL!#REF!="LA Rams",+NFL!#REF!,0))</f>
        <v>#REF!</v>
      </c>
      <c r="AG333" s="565" t="e">
        <f>IF(+NFL!#REF!="LA Rams",+NFL!#REF!,IF(+NFL!#REF!="LA Rams",+NFL!#REF!,0))</f>
        <v>#REF!</v>
      </c>
      <c r="AH333" s="496" t="e">
        <f>IF(+NFL!#REF!="LA Rams",+NFL!#REF!,IF(+NFL!#REF!="LA Rams",+NFL!#REF!,0))</f>
        <v>#REF!</v>
      </c>
      <c r="AI333" s="565" t="e">
        <f>IF(+NFL!#REF!="LA Rams",+NFL!#REF!,IF(+NFL!#REF!="LA Rams",+NFL!#REF!,0))</f>
        <v>#REF!</v>
      </c>
      <c r="AJ333" s="496" t="e">
        <f>IF(+NFL!#REF!="LA Rams",+NFL!#REF!,IF(+NFL!#REF!="LA Rams",+NFL!#REF!,0))</f>
        <v>#REF!</v>
      </c>
      <c r="AK333" s="565" t="e">
        <f>IF(+NFL!#REF!="LA Rams",+NFL!#REF!,IF(+NFL!#REF!="LA Rams",+NFL!#REF!,0))</f>
        <v>#REF!</v>
      </c>
      <c r="AL333" s="100" t="e">
        <f>IF(+NFL!#REF!="LA Rams",+NFL!#REF!,IF(+NFL!#REF!="LA Rams",+NFL!#REF!,0))</f>
        <v>#REF!</v>
      </c>
      <c r="AM333" s="82" t="e">
        <f>IF(+NFL!#REF!="LA Rams",+NFL!#REF!,IF(+NFL!#REF!="LA Rams",+NFL!#REF!,0))</f>
        <v>#REF!</v>
      </c>
      <c r="AN333" s="81" t="e">
        <f>IF(+NFL!#REF!="LA Rams",+NFL!#REF!,IF(+NFL!#REF!="LA Rams",+NFL!#REF!,0))</f>
        <v>#REF!</v>
      </c>
      <c r="AO333" s="83" t="e">
        <f>IF(+NFL!#REF!="LA Rams",+NFL!#REF!,IF(+NFL!#REF!="LA Rams",+NFL!#REF!,0))</f>
        <v>#REF!</v>
      </c>
      <c r="AP333" s="480" t="e">
        <f>IF(+NFL!#REF!="LA Rams",+NFL!#REF!,IF(+NFL!#REF!="LA Rams",+NFL!#REF!,0))</f>
        <v>#REF!</v>
      </c>
      <c r="AQ333" s="72" t="e">
        <f>IF(+NFL!#REF!="LA Rams",+NFL!#REF!,IF(+NFL!#REF!="LA Rams",+NFL!#REF!,0))</f>
        <v>#REF!</v>
      </c>
      <c r="AR333" s="81" t="e">
        <f>IF(+NFL!#REF!="LA Rams",+NFL!#REF!,IF(+NFL!#REF!="LA Rams",+NFL!#REF!,0))</f>
        <v>#REF!</v>
      </c>
      <c r="AS333" s="96" t="e">
        <f>IF(+NFL!#REF!="LA Rams",+NFL!#REF!,IF(+NFL!#REF!="LA Rams",+NFL!#REF!,0))</f>
        <v>#REF!</v>
      </c>
      <c r="AT333" s="96" t="e">
        <f>IF(+NFL!#REF!="LA Rams",+NFL!#REF!,IF(+NFL!#REF!="LA Rams",+NFL!#REF!,0))</f>
        <v>#REF!</v>
      </c>
      <c r="AU333" s="81" t="e">
        <f>IF(+NFL!#REF!="LA Rams",+NFL!#REF!,IF(+NFL!#REF!="LA Rams",+NFL!#REF!,0))</f>
        <v>#REF!</v>
      </c>
      <c r="AV333" s="96" t="e">
        <f>IF(+NFL!#REF!="LA Rams",+NFL!#REF!,IF(+NFL!#REF!="LA Rams",+NFL!#REF!,0))</f>
        <v>#REF!</v>
      </c>
      <c r="AW333" s="70" t="e">
        <f>IF(+NFL!#REF!="LA Rams",+NFL!#REF!,IF(+NFL!#REF!="LA Rams",+NFL!#REF!,0))</f>
        <v>#REF!</v>
      </c>
      <c r="AX333" s="96" t="e">
        <f>IF(+NFL!#REF!="LA Rams",+NFL!#REF!,IF(+NFL!#REF!="LA Rams",+NFL!#REF!,0))</f>
        <v>#REF!</v>
      </c>
      <c r="AY333" s="81" t="e">
        <f>IF(+NFL!#REF!="LA Rams",+NFL!#REF!,IF(+NFL!#REF!="LA Rams",+NFL!#REF!,0))</f>
        <v>#REF!</v>
      </c>
      <c r="AZ333" s="96" t="e">
        <f>IF(+NFL!#REF!="LA Rams",+NFL!#REF!,IF(+NFL!#REF!="LA Rams",+NFL!#REF!,0))</f>
        <v>#REF!</v>
      </c>
      <c r="BA333" s="70" t="e">
        <f>IF(+NFL!#REF!="LA Rams",+NFL!#REF!,IF(+NFL!#REF!="LA Rams",+NFL!#REF!,0))</f>
        <v>#REF!</v>
      </c>
      <c r="BB333" s="70" t="e">
        <f>IF(+NFL!#REF!="LA Rams",+NFL!#REF!,IF(+NFL!#REF!="LA Rams",+NFL!#REF!,0))</f>
        <v>#REF!</v>
      </c>
      <c r="BC333" s="592" t="e">
        <f>IF(+NFL!#REF!="LA Rams",+NFL!#REF!,IF(+NFL!#REF!="LA Rams",+NFL!#REF!,0))</f>
        <v>#REF!</v>
      </c>
      <c r="BD333" s="81" t="e">
        <f>IF(+NFL!#REF!="LA Rams",+NFL!#REF!,IF(+NFL!#REF!="LA Rams",+NFL!#REF!,0))</f>
        <v>#REF!</v>
      </c>
      <c r="BE333" s="96" t="e">
        <f>IF(+NFL!#REF!="LA Rams",+NFL!#REF!,IF(+NFL!#REF!="LA Rams",+NFL!#REF!,0))</f>
        <v>#REF!</v>
      </c>
      <c r="BF333" s="70" t="e">
        <f>IF(+NFL!#REF!="LA Rams",+NFL!#REF!,IF(+NFL!#REF!="LA Rams",+NFL!#REF!,0))</f>
        <v>#REF!</v>
      </c>
      <c r="BG333" s="81" t="e">
        <f>IF(+NFL!#REF!="LA Rams",+NFL!#REF!,IF(+NFL!#REF!="LA Rams",+NFL!#REF!,0))</f>
        <v>#REF!</v>
      </c>
      <c r="BH333" s="96" t="e">
        <f>IF(+NFL!#REF!="LA Rams",+NFL!#REF!,IF(+NFL!#REF!="LA Rams",+NFL!#REF!,0))</f>
        <v>#REF!</v>
      </c>
      <c r="BI333" s="70" t="e">
        <f>IF(+NFL!#REF!="LA Rams",+NFL!#REF!,IF(+NFL!#REF!="LA Rams",+NFL!#REF!,0))</f>
        <v>#REF!</v>
      </c>
      <c r="BJ333" s="124" t="e">
        <f>IF(+NFL!#REF!="LA Rams",+NFL!#REF!,IF(+NFL!#REF!="LA Rams",+NFL!#REF!,0))</f>
        <v>#REF!</v>
      </c>
      <c r="BK333" s="182" t="e">
        <f>IF(+NFL!#REF!="LA Rams",+NFL!#REF!,IF(+NFL!#REF!="LA Rams",+NFL!#REF!,0))</f>
        <v>#REF!</v>
      </c>
    </row>
    <row r="334" spans="1:63" s="310" customFormat="1" x14ac:dyDescent="0.8">
      <c r="A334" s="70">
        <f>IF(+NFL!$F131="LA Rams",+NFL!A131,IF(+NFL!$H131="LA Rams",+NFL!A131,0))</f>
        <v>8</v>
      </c>
      <c r="B334" s="480" t="str">
        <f>IF(+NFL!$F131="LA Rams",+NFL!B131,IF(+NFL!$H131="LA Rams",+NFL!B131,0))</f>
        <v>Sun</v>
      </c>
      <c r="C334" s="72">
        <f>IF(+NFL!$F131="LA Rams",+NFL!C131,IF(+NFL!$H131="LA Rams",+NFL!C131,0))</f>
        <v>44500</v>
      </c>
      <c r="D334" s="73">
        <f>IF(+NFL!$F131="LA Rams",+NFL!D131,IF(+NFL!$H131="LA Rams",+NFL!D131,0))</f>
        <v>0.66666666666666663</v>
      </c>
      <c r="E334" s="70" t="str">
        <f>IF(+NFL!$F131="LA Rams",+NFL!E131,IF(+NFL!$H131="LA Rams",+NFL!E131,0))</f>
        <v>Fox</v>
      </c>
      <c r="F334" s="176" t="str">
        <f>IF(+NFL!$F131="LA Rams",+NFL!F131,IF(+NFL!$H131="LA Rams",+NFL!F131,0))</f>
        <v>LA Rams</v>
      </c>
      <c r="G334" s="70" t="str">
        <f>IF(+NFL!$F131="LA Rams",+NFL!G131,IF(+NFL!$H131="LA Rams",+NFL!G131,0))</f>
        <v>NFCW</v>
      </c>
      <c r="H334" s="176" t="str">
        <f>IF(+NFL!$F131="LA Rams",+NFL!H131,IF(+NFL!$H131="LA Rams",+NFL!H131,0))</f>
        <v>Houston</v>
      </c>
      <c r="I334" s="70" t="str">
        <f>IF(+NFL!$F131="LA Rams",+NFL!I131,IF(+NFL!$H131="LA Rams",+NFL!I131,0))</f>
        <v>AFCS</v>
      </c>
      <c r="J334" s="496" t="str">
        <f>IF(+NFL!$F131="LA Rams",+NFL!J131,IF(+NFL!$H131="LA Rams",+NFL!J131,0))</f>
        <v>LA Rams</v>
      </c>
      <c r="K334" s="510" t="str">
        <f>IF(+NFL!$F131="LA Rams",+NFL!K131,IF(+NFL!$H131="LA Rams",+NFL!K131,0))</f>
        <v>Houston</v>
      </c>
      <c r="L334" s="572">
        <f>IF(+NFL!$F131="LA Rams",+NFL!L131,IF(+NFL!$H131="LA Rams",+NFL!L131,0))</f>
        <v>15.5</v>
      </c>
      <c r="M334" s="573">
        <f>IF(+NFL!$F131="LA Rams",+NFL!M131,IF(+NFL!$H131="LA Rams",+NFL!M131,0))</f>
        <v>47.5</v>
      </c>
      <c r="N334" s="583" t="str">
        <f>IF(+NFL!$F131="LA Rams",+NFL!N131,IF(+NFL!$H131="LA Rams",+NFL!N131,0))</f>
        <v>LA Rams</v>
      </c>
      <c r="O334" s="584">
        <f>IF(+NFL!$F131="LA Rams",+NFL!O131,IF(+NFL!$H131="LA Rams",+NFL!O131,0))</f>
        <v>38</v>
      </c>
      <c r="P334" s="583" t="str">
        <f>IF(+NFL!$F131="LA Rams",+NFL!P131,IF(+NFL!$H131="LA Rams",+NFL!P131,0))</f>
        <v>Houston</v>
      </c>
      <c r="Q334" s="585">
        <f>IF(+NFL!$F131="LA Rams",+NFL!Q131,IF(+NFL!$H131="LA Rams",+NFL!Q131,0))</f>
        <v>22</v>
      </c>
      <c r="R334" s="586" t="str">
        <f>IF(+NFL!$F131="LA Rams",+NFL!R131,IF(+NFL!$H131="LA Rams",+NFL!R131,0))</f>
        <v>LA Rams</v>
      </c>
      <c r="S334" s="585" t="str">
        <f>IF(+NFL!$F131="LA Rams",+NFL!S131,IF(+NFL!$H131="LA Rams",+NFL!S131,0))</f>
        <v>Houston</v>
      </c>
      <c r="T334" s="587" t="str">
        <f>IF(+NFL!$F131="LA Rams",+NFL!T131,IF(+NFL!$H131="LA Rams",+NFL!T131,0))</f>
        <v>LA Rams</v>
      </c>
      <c r="U334" s="585" t="str">
        <f>IF(+NFL!$F131="LA Rams",+NFL!U131,IF(+NFL!$H131="LA Rams",+NFL!U131,0))</f>
        <v>W</v>
      </c>
      <c r="V334" s="586">
        <f>IF(+NFL!$F126="LA Rams",+NFL!#REF!,IF(+NFL!$H126="LA Rams",+NFL!#REF!,0))</f>
        <v>0</v>
      </c>
      <c r="W334" s="585">
        <f>IF(+NFL!$F126="LA Rams",+NFL!#REF!,IF(+NFL!$H126="LA Rams",+NFL!#REF!,0))</f>
        <v>0</v>
      </c>
      <c r="X334" s="587">
        <f>IF(+NFL!$F126="LA Rams",+NFL!#REF!,IF(+NFL!$H126="LA Rams",+NFL!#REF!,0))</f>
        <v>0</v>
      </c>
      <c r="Y334" s="585">
        <f>IF(+NFL!$F126="LA Rams",+NFL!#REF!,IF(+NFL!$H126="LA Rams",+NFL!#REF!,0))</f>
        <v>0</v>
      </c>
      <c r="Z334" s="586">
        <f>IF(+NFL!$F126="LA Rams",+NFL!#REF!,IF(+NFL!$H126="LA Rams",+NFL!#REF!,0))</f>
        <v>0</v>
      </c>
      <c r="AA334" s="585">
        <f>IF(+NFL!$F126="LA Rams",+NFL!#REF!,IF(+NFL!$H126="LA Rams",+NFL!#REF!,0))</f>
        <v>0</v>
      </c>
      <c r="AB334" s="124">
        <f>IF(+NFL!$F126="LA Rams",+NFL!#REF!,IF(+NFL!$H126="LA Rams",+NFL!#REF!,0))</f>
        <v>0</v>
      </c>
      <c r="AC334" s="182">
        <f>IF(+NFL!$F126="LA Rams",+NFL!#REF!,IF(+NFL!$H126="LA Rams",+NFL!#REF!,0))</f>
        <v>0</v>
      </c>
      <c r="AD334" s="496">
        <f>IF(+NFL!$F126="LA Rams",+NFL!#REF!,IF(+NFL!$H126="LA Rams",+NFL!#REF!,0))</f>
        <v>0</v>
      </c>
      <c r="AE334" s="565">
        <f>IF(+NFL!$F126="LA Rams",+NFL!#REF!,IF(+NFL!$H126="LA Rams",+NFL!#REF!,0))</f>
        <v>0</v>
      </c>
      <c r="AF334" s="496">
        <f>IF(+NFL!$F126="LA Rams",+NFL!#REF!,IF(+NFL!$H126="LA Rams",+NFL!#REF!,0))</f>
        <v>0</v>
      </c>
      <c r="AG334" s="565">
        <f>IF(+NFL!$F126="LA Rams",+NFL!#REF!,IF(+NFL!$H126="LA Rams",+NFL!#REF!,0))</f>
        <v>0</v>
      </c>
      <c r="AH334" s="496">
        <f>IF(+NFL!$F126="LA Rams",+NFL!#REF!,IF(+NFL!$H126="LA Rams",+NFL!#REF!,0))</f>
        <v>0</v>
      </c>
      <c r="AI334" s="565">
        <f>IF(+NFL!$F126="LA Rams",+NFL!#REF!,IF(+NFL!$H126="LA Rams",+NFL!#REF!,0))</f>
        <v>0</v>
      </c>
      <c r="AJ334" s="496">
        <f>IF(+NFL!$F126="LA Rams",+NFL!#REF!,IF(+NFL!$H126="LA Rams",+NFL!#REF!,0))</f>
        <v>0</v>
      </c>
      <c r="AK334" s="565">
        <f>IF(+NFL!$F126="LA Rams",+NFL!#REF!,IF(+NFL!$H126="LA Rams",+NFL!#REF!,0))</f>
        <v>0</v>
      </c>
      <c r="AL334" s="100">
        <f>IF(+NFL!$F126="LA Rams",+NFL!#REF!,IF(+NFL!$H126="LA Rams",+NFL!#REF!,0))</f>
        <v>0</v>
      </c>
      <c r="AM334" s="82">
        <f>IF(+NFL!$F126="LA Rams",+NFL!#REF!,IF(+NFL!$H126="LA Rams",+NFL!#REF!,0))</f>
        <v>0</v>
      </c>
      <c r="AN334" s="81">
        <f>IF(+NFL!$F126="LA Rams",+NFL!#REF!,IF(+NFL!$H126="LA Rams",+NFL!#REF!,0))</f>
        <v>0</v>
      </c>
      <c r="AO334" s="83">
        <f>IF(+NFL!$F126="LA Rams",+NFL!#REF!,IF(+NFL!$H126="LA Rams",+NFL!#REF!,0))</f>
        <v>0</v>
      </c>
      <c r="AP334" s="480">
        <f>IF(+NFL!$F126="LA Rams",+NFL!#REF!,IF(+NFL!$H126="LA Rams",+NFL!#REF!,0))</f>
        <v>0</v>
      </c>
      <c r="AQ334" s="72">
        <f>IF(+NFL!$F126="LA Rams",+NFL!#REF!,IF(+NFL!$H126="LA Rams",+NFL!#REF!,0))</f>
        <v>0</v>
      </c>
      <c r="AR334" s="81">
        <f>IF(+NFL!$F126="LA Rams",+NFL!#REF!,IF(+NFL!$H126="LA Rams",+NFL!#REF!,0))</f>
        <v>0</v>
      </c>
      <c r="AS334" s="96">
        <f>IF(+NFL!$F126="LA Rams",+NFL!#REF!,IF(+NFL!$H126="LA Rams",+NFL!#REF!,0))</f>
        <v>0</v>
      </c>
      <c r="AT334" s="96">
        <f>IF(+NFL!$F126="LA Rams",+NFL!#REF!,IF(+NFL!$H126="LA Rams",+NFL!#REF!,0))</f>
        <v>0</v>
      </c>
      <c r="AU334" s="81">
        <f>IF(+NFL!$F126="LA Rams",+NFL!#REF!,IF(+NFL!$H126="LA Rams",+NFL!#REF!,0))</f>
        <v>0</v>
      </c>
      <c r="AV334" s="96">
        <f>IF(+NFL!$F126="LA Rams",+NFL!#REF!,IF(+NFL!$H126="LA Rams",+NFL!#REF!,0))</f>
        <v>0</v>
      </c>
      <c r="AW334" s="70">
        <f>IF(+NFL!$F126="LA Rams",+NFL!#REF!,IF(+NFL!$H126="LA Rams",+NFL!#REF!,0))</f>
        <v>0</v>
      </c>
      <c r="AX334" s="96">
        <f>IF(+NFL!$F126="LA Rams",+NFL!#REF!,IF(+NFL!$H126="LA Rams",+NFL!#REF!,0))</f>
        <v>0</v>
      </c>
      <c r="AY334" s="81">
        <f>IF(+NFL!$F126="LA Rams",+NFL!#REF!,IF(+NFL!$H126="LA Rams",+NFL!#REF!,0))</f>
        <v>0</v>
      </c>
      <c r="AZ334" s="96">
        <f>IF(+NFL!$F126="LA Rams",+NFL!#REF!,IF(+NFL!$H126="LA Rams",+NFL!#REF!,0))</f>
        <v>0</v>
      </c>
      <c r="BA334" s="70">
        <f>IF(+NFL!$F126="LA Rams",+NFL!#REF!,IF(+NFL!$H126="LA Rams",+NFL!#REF!,0))</f>
        <v>0</v>
      </c>
      <c r="BB334" s="70">
        <f>IF(+NFL!$F126="LA Rams",+NFL!#REF!,IF(+NFL!$H126="LA Rams",+NFL!#REF!,0))</f>
        <v>0</v>
      </c>
      <c r="BC334" s="592">
        <f>IF(+NFL!$F126="LA Rams",+NFL!#REF!,IF(+NFL!$H126="LA Rams",+NFL!#REF!,0))</f>
        <v>0</v>
      </c>
      <c r="BD334" s="81">
        <f>IF(+NFL!$F126="LA Rams",+NFL!#REF!,IF(+NFL!$H126="LA Rams",+NFL!#REF!,0))</f>
        <v>0</v>
      </c>
      <c r="BE334" s="96">
        <f>IF(+NFL!$F126="LA Rams",+NFL!#REF!,IF(+NFL!$H126="LA Rams",+NFL!#REF!,0))</f>
        <v>0</v>
      </c>
      <c r="BF334" s="70">
        <f>IF(+NFL!$F126="LA Rams",+NFL!#REF!,IF(+NFL!$H126="LA Rams",+NFL!#REF!,0))</f>
        <v>0</v>
      </c>
      <c r="BG334" s="81">
        <f>IF(+NFL!$F126="LA Rams",+NFL!#REF!,IF(+NFL!$H126="LA Rams",+NFL!#REF!,0))</f>
        <v>0</v>
      </c>
      <c r="BH334" s="96">
        <f>IF(+NFL!$F126="LA Rams",+NFL!#REF!,IF(+NFL!$H126="LA Rams",+NFL!#REF!,0))</f>
        <v>0</v>
      </c>
      <c r="BI334" s="70">
        <f>IF(+NFL!$F126="LA Rams",+NFL!#REF!,IF(+NFL!$H126="LA Rams",+NFL!#REF!,0))</f>
        <v>0</v>
      </c>
      <c r="BJ334" s="124">
        <f>IF(+NFL!$F126="LA Rams",+NFL!#REF!,IF(+NFL!$H126="LA Rams",+NFL!#REF!,0))</f>
        <v>0</v>
      </c>
      <c r="BK334" s="182">
        <f>IF(+NFL!$F126="LA Rams",+NFL!#REF!,IF(+NFL!$H126="LA Rams",+NFL!#REF!,0))</f>
        <v>0</v>
      </c>
    </row>
    <row r="335" spans="1:63" s="310" customFormat="1" x14ac:dyDescent="0.8">
      <c r="A335" s="70">
        <f>IF(+NFL!$F153="LA Rams",+NFL!A153,IF(+NFL!$H153="LA Rams",+NFL!A153,0))</f>
        <v>9</v>
      </c>
      <c r="B335" s="480" t="str">
        <f>IF(+NFL!$F153="LA Rams",+NFL!B153,IF(+NFL!$H153="LA Rams",+NFL!B153,0))</f>
        <v>Sun</v>
      </c>
      <c r="C335" s="72">
        <f>IF(+NFL!$F153="LA Rams",+NFL!C153,IF(+NFL!$H153="LA Rams",+NFL!C153,0))</f>
        <v>44507</v>
      </c>
      <c r="D335" s="73">
        <f>IF(+NFL!$F153="LA Rams",+NFL!D153,IF(+NFL!$H153="LA Rams",+NFL!D153,0))</f>
        <v>0.84375</v>
      </c>
      <c r="E335" s="70" t="str">
        <f>IF(+NFL!$F153="LA Rams",+NFL!E153,IF(+NFL!$H153="LA Rams",+NFL!E153,0))</f>
        <v>NBC</v>
      </c>
      <c r="F335" s="176" t="str">
        <f>IF(+NFL!$F153="LA Rams",+NFL!F153,IF(+NFL!$H153="LA Rams",+NFL!F153,0))</f>
        <v>Tennessee</v>
      </c>
      <c r="G335" s="70" t="str">
        <f>IF(+NFL!$F153="LA Rams",+NFL!G153,IF(+NFL!$H153="LA Rams",+NFL!G153,0))</f>
        <v>AFCS</v>
      </c>
      <c r="H335" s="176" t="str">
        <f>IF(+NFL!$F153="LA Rams",+NFL!H153,IF(+NFL!$H153="LA Rams",+NFL!H153,0))</f>
        <v>LA Rams</v>
      </c>
      <c r="I335" s="70" t="str">
        <f>IF(+NFL!$F153="LA Rams",+NFL!I153,IF(+NFL!$H153="LA Rams",+NFL!I153,0))</f>
        <v>NFCW</v>
      </c>
      <c r="J335" s="496" t="str">
        <f>IF(+NFL!$F153="LA Rams",+NFL!J153,IF(+NFL!$H153="LA Rams",+NFL!J153,0))</f>
        <v>LA Rams</v>
      </c>
      <c r="K335" s="510" t="str">
        <f>IF(+NFL!$F153="LA Rams",+NFL!K153,IF(+NFL!$H153="LA Rams",+NFL!K153,0))</f>
        <v>Tennessee</v>
      </c>
      <c r="L335" s="572">
        <f>IF(+NFL!$F153="LA Rams",+NFL!L153,IF(+NFL!$H153="LA Rams",+NFL!L153,0))</f>
        <v>7</v>
      </c>
      <c r="M335" s="573">
        <f>IF(+NFL!$F153="LA Rams",+NFL!M153,IF(+NFL!$H153="LA Rams",+NFL!M153,0))</f>
        <v>53</v>
      </c>
      <c r="N335" s="583" t="str">
        <f>IF(+NFL!$F153="LA Rams",+NFL!N153,IF(+NFL!$H153="LA Rams",+NFL!N153,0))</f>
        <v>Tennessee</v>
      </c>
      <c r="O335" s="584">
        <f>IF(+NFL!$F153="LA Rams",+NFL!O153,IF(+NFL!$H153="LA Rams",+NFL!O153,0))</f>
        <v>28</v>
      </c>
      <c r="P335" s="583" t="str">
        <f>IF(+NFL!$F153="LA Rams",+NFL!P153,IF(+NFL!$H153="LA Rams",+NFL!P153,0))</f>
        <v>LA Rams</v>
      </c>
      <c r="Q335" s="585">
        <f>IF(+NFL!$F153="LA Rams",+NFL!Q153,IF(+NFL!$H153="LA Rams",+NFL!Q153,0))</f>
        <v>16</v>
      </c>
      <c r="R335" s="586" t="str">
        <f>IF(+NFL!$F153="LA Rams",+NFL!R153,IF(+NFL!$H153="LA Rams",+NFL!R153,0))</f>
        <v>Tennessee</v>
      </c>
      <c r="S335" s="585" t="str">
        <f>IF(+NFL!$F153="LA Rams",+NFL!S153,IF(+NFL!$H153="LA Rams",+NFL!S153,0))</f>
        <v>LA Rams</v>
      </c>
      <c r="T335" s="587">
        <f>IF(+NFL!$F153="LA Rams",+NFL!T153,IF(+NFL!$H153="LA Rams",+NFL!T153,0))</f>
        <v>0</v>
      </c>
      <c r="U335" s="585" t="str">
        <f>IF(+NFL!$F153="LA Rams",+NFL!U153,IF(+NFL!$H153="LA Rams",+NFL!U153,0))</f>
        <v>L</v>
      </c>
      <c r="V335" s="586" t="e">
        <f>IF(+NFL!$F153="LA Rams",+NFL!#REF!,IF(+NFL!$H153="LA Rams",+NFL!#REF!,0))</f>
        <v>#REF!</v>
      </c>
      <c r="W335" s="585" t="e">
        <f>IF(+NFL!$F153="LA Rams",+NFL!#REF!,IF(+NFL!$H153="LA Rams",+NFL!#REF!,0))</f>
        <v>#REF!</v>
      </c>
      <c r="X335" s="587" t="e">
        <f>IF(+NFL!$F153="LA Rams",+NFL!#REF!,IF(+NFL!$H153="LA Rams",+NFL!#REF!,0))</f>
        <v>#REF!</v>
      </c>
      <c r="Y335" s="585" t="e">
        <f>IF(+NFL!$F153="LA Rams",+NFL!#REF!,IF(+NFL!$H153="LA Rams",+NFL!#REF!,0))</f>
        <v>#REF!</v>
      </c>
      <c r="Z335" s="586" t="e">
        <f>IF(+NFL!$F153="LA Rams",+NFL!#REF!,IF(+NFL!$H153="LA Rams",+NFL!#REF!,0))</f>
        <v>#REF!</v>
      </c>
      <c r="AA335" s="585" t="e">
        <f>IF(+NFL!$F153="LA Rams",+NFL!#REF!,IF(+NFL!$H153="LA Rams",+NFL!#REF!,0))</f>
        <v>#REF!</v>
      </c>
      <c r="AB335" s="124" t="e">
        <f>IF(+NFL!$F153="LA Rams",+NFL!#REF!,IF(+NFL!$H153="LA Rams",+NFL!#REF!,0))</f>
        <v>#REF!</v>
      </c>
      <c r="AC335" s="182" t="e">
        <f>IF(+NFL!$F153="LA Rams",+NFL!#REF!,IF(+NFL!$H153="LA Rams",+NFL!#REF!,0))</f>
        <v>#REF!</v>
      </c>
      <c r="AD335" s="496" t="e">
        <f>IF(+NFL!$F153="LA Rams",+NFL!#REF!,IF(+NFL!$H153="LA Rams",+NFL!#REF!,0))</f>
        <v>#REF!</v>
      </c>
      <c r="AE335" s="565" t="e">
        <f>IF(+NFL!$F153="LA Rams",+NFL!#REF!,IF(+NFL!$H153="LA Rams",+NFL!#REF!,0))</f>
        <v>#REF!</v>
      </c>
      <c r="AF335" s="496" t="e">
        <f>IF(+NFL!$F153="LA Rams",+NFL!#REF!,IF(+NFL!$H153="LA Rams",+NFL!#REF!,0))</f>
        <v>#REF!</v>
      </c>
      <c r="AG335" s="565" t="e">
        <f>IF(+NFL!$F153="LA Rams",+NFL!#REF!,IF(+NFL!$H153="LA Rams",+NFL!#REF!,0))</f>
        <v>#REF!</v>
      </c>
      <c r="AH335" s="496" t="e">
        <f>IF(+NFL!$F153="LA Rams",+NFL!#REF!,IF(+NFL!$H153="LA Rams",+NFL!#REF!,0))</f>
        <v>#REF!</v>
      </c>
      <c r="AI335" s="565" t="e">
        <f>IF(+NFL!$F153="LA Rams",+NFL!#REF!,IF(+NFL!$H153="LA Rams",+NFL!#REF!,0))</f>
        <v>#REF!</v>
      </c>
      <c r="AJ335" s="496" t="e">
        <f>IF(+NFL!$F153="LA Rams",+NFL!#REF!,IF(+NFL!$H153="LA Rams",+NFL!#REF!,0))</f>
        <v>#REF!</v>
      </c>
      <c r="AK335" s="565" t="e">
        <f>IF(+NFL!$F153="LA Rams",+NFL!#REF!,IF(+NFL!$H153="LA Rams",+NFL!#REF!,0))</f>
        <v>#REF!</v>
      </c>
      <c r="AL335" s="100" t="e">
        <f>IF(+NFL!$F153="LA Rams",+NFL!#REF!,IF(+NFL!$H153="LA Rams",+NFL!#REF!,0))</f>
        <v>#REF!</v>
      </c>
      <c r="AM335" s="82" t="e">
        <f>IF(+NFL!$F153="LA Rams",+NFL!#REF!,IF(+NFL!$H153="LA Rams",+NFL!#REF!,0))</f>
        <v>#REF!</v>
      </c>
      <c r="AN335" s="81" t="e">
        <f>IF(+NFL!$F153="LA Rams",+NFL!#REF!,IF(+NFL!$H153="LA Rams",+NFL!#REF!,0))</f>
        <v>#REF!</v>
      </c>
      <c r="AO335" s="83" t="e">
        <f>IF(+NFL!$F153="LA Rams",+NFL!#REF!,IF(+NFL!$H153="LA Rams",+NFL!#REF!,0))</f>
        <v>#REF!</v>
      </c>
      <c r="AP335" s="480" t="e">
        <f>IF(+NFL!$F153="LA Rams",+NFL!#REF!,IF(+NFL!$H153="LA Rams",+NFL!#REF!,0))</f>
        <v>#REF!</v>
      </c>
      <c r="AQ335" s="72" t="e">
        <f>IF(+NFL!$F153="LA Rams",+NFL!#REF!,IF(+NFL!$H153="LA Rams",+NFL!#REF!,0))</f>
        <v>#REF!</v>
      </c>
      <c r="AR335" s="81" t="e">
        <f>IF(+NFL!$F153="LA Rams",+NFL!#REF!,IF(+NFL!$H153="LA Rams",+NFL!#REF!,0))</f>
        <v>#REF!</v>
      </c>
      <c r="AS335" s="96" t="e">
        <f>IF(+NFL!$F153="LA Rams",+NFL!#REF!,IF(+NFL!$H153="LA Rams",+NFL!#REF!,0))</f>
        <v>#REF!</v>
      </c>
      <c r="AT335" s="96" t="e">
        <f>IF(+NFL!$F153="LA Rams",+NFL!#REF!,IF(+NFL!$H153="LA Rams",+NFL!#REF!,0))</f>
        <v>#REF!</v>
      </c>
      <c r="AU335" s="81" t="e">
        <f>IF(+NFL!$F153="LA Rams",+NFL!#REF!,IF(+NFL!$H153="LA Rams",+NFL!#REF!,0))</f>
        <v>#REF!</v>
      </c>
      <c r="AV335" s="96" t="e">
        <f>IF(+NFL!$F153="LA Rams",+NFL!#REF!,IF(+NFL!$H153="LA Rams",+NFL!#REF!,0))</f>
        <v>#REF!</v>
      </c>
      <c r="AW335" s="70" t="e">
        <f>IF(+NFL!$F153="LA Rams",+NFL!#REF!,IF(+NFL!$H153="LA Rams",+NFL!#REF!,0))</f>
        <v>#REF!</v>
      </c>
      <c r="AX335" s="96" t="e">
        <f>IF(+NFL!$F153="LA Rams",+NFL!#REF!,IF(+NFL!$H153="LA Rams",+NFL!#REF!,0))</f>
        <v>#REF!</v>
      </c>
      <c r="AY335" s="81" t="e">
        <f>IF(+NFL!$F153="LA Rams",+NFL!#REF!,IF(+NFL!$H153="LA Rams",+NFL!#REF!,0))</f>
        <v>#REF!</v>
      </c>
      <c r="AZ335" s="96" t="e">
        <f>IF(+NFL!$F153="LA Rams",+NFL!#REF!,IF(+NFL!$H153="LA Rams",+NFL!#REF!,0))</f>
        <v>#REF!</v>
      </c>
      <c r="BA335" s="70" t="e">
        <f>IF(+NFL!$F153="LA Rams",+NFL!#REF!,IF(+NFL!$H153="LA Rams",+NFL!#REF!,0))</f>
        <v>#REF!</v>
      </c>
      <c r="BB335" s="70" t="e">
        <f>IF(+NFL!$F153="LA Rams",+NFL!#REF!,IF(+NFL!$H153="LA Rams",+NFL!#REF!,0))</f>
        <v>#REF!</v>
      </c>
      <c r="BC335" s="592" t="e">
        <f>IF(+NFL!$F153="LA Rams",+NFL!#REF!,IF(+NFL!$H153="LA Rams",+NFL!#REF!,0))</f>
        <v>#REF!</v>
      </c>
      <c r="BD335" s="81" t="e">
        <f>IF(+NFL!$F153="LA Rams",+NFL!#REF!,IF(+NFL!$H153="LA Rams",+NFL!#REF!,0))</f>
        <v>#REF!</v>
      </c>
      <c r="BE335" s="96" t="e">
        <f>IF(+NFL!$F153="LA Rams",+NFL!#REF!,IF(+NFL!$H153="LA Rams",+NFL!#REF!,0))</f>
        <v>#REF!</v>
      </c>
      <c r="BF335" s="70" t="e">
        <f>IF(+NFL!$F153="LA Rams",+NFL!#REF!,IF(+NFL!$H153="LA Rams",+NFL!#REF!,0))</f>
        <v>#REF!</v>
      </c>
      <c r="BG335" s="81" t="e">
        <f>IF(+NFL!$F153="LA Rams",+NFL!#REF!,IF(+NFL!$H153="LA Rams",+NFL!#REF!,0))</f>
        <v>#REF!</v>
      </c>
      <c r="BH335" s="96" t="e">
        <f>IF(+NFL!$F153="LA Rams",+NFL!#REF!,IF(+NFL!$H153="LA Rams",+NFL!#REF!,0))</f>
        <v>#REF!</v>
      </c>
      <c r="BI335" s="70" t="e">
        <f>IF(+NFL!$F153="LA Rams",+NFL!#REF!,IF(+NFL!$H153="LA Rams",+NFL!#REF!,0))</f>
        <v>#REF!</v>
      </c>
      <c r="BJ335" s="124" t="e">
        <f>IF(+NFL!$F153="LA Rams",+NFL!#REF!,IF(+NFL!$H153="LA Rams",+NFL!#REF!,0))</f>
        <v>#REF!</v>
      </c>
      <c r="BK335" s="182" t="e">
        <f>IF(+NFL!$F153="LA Rams",+NFL!#REF!,IF(+NFL!$H153="LA Rams",+NFL!#REF!,0))</f>
        <v>#REF!</v>
      </c>
    </row>
    <row r="336" spans="1:63" s="310" customFormat="1" x14ac:dyDescent="0.8">
      <c r="A336" s="70">
        <f>IF(+NFL!$F173="LA Rams",+NFL!A173,IF(+NFL!$H173="LA Rams",+NFL!A173,0))</f>
        <v>10</v>
      </c>
      <c r="B336" s="480" t="str">
        <f>IF(+NFL!$F173="LA Rams",+NFL!B173,IF(+NFL!$H173="LA Rams",+NFL!B173,0))</f>
        <v>Mon</v>
      </c>
      <c r="C336" s="72">
        <f>IF(+NFL!$F173="LA Rams",+NFL!C173,IF(+NFL!$H173="LA Rams",+NFL!C173,0))</f>
        <v>44515</v>
      </c>
      <c r="D336" s="73">
        <f>IF(+NFL!$F173="LA Rams",+NFL!D173,IF(+NFL!$H173="LA Rams",+NFL!D173,0))</f>
        <v>0.84375</v>
      </c>
      <c r="E336" s="70" t="str">
        <f>IF(+NFL!$F173="LA Rams",+NFL!E173,IF(+NFL!$H173="LA Rams",+NFL!E173,0))</f>
        <v>ESPN</v>
      </c>
      <c r="F336" s="176" t="str">
        <f>IF(+NFL!$F173="LA Rams",+NFL!F173,IF(+NFL!$H173="LA Rams",+NFL!F173,0))</f>
        <v>LA Rams</v>
      </c>
      <c r="G336" s="70" t="str">
        <f>IF(+NFL!$F173="LA Rams",+NFL!G173,IF(+NFL!$H173="LA Rams",+NFL!G173,0))</f>
        <v>NFCW</v>
      </c>
      <c r="H336" s="176" t="str">
        <f>IF(+NFL!$F173="LA Rams",+NFL!H173,IF(+NFL!$H173="LA Rams",+NFL!H173,0))</f>
        <v>San Francisco</v>
      </c>
      <c r="I336" s="70" t="str">
        <f>IF(+NFL!$F173="LA Rams",+NFL!I173,IF(+NFL!$H173="LA Rams",+NFL!I173,0))</f>
        <v>NFCW</v>
      </c>
      <c r="J336" s="496" t="str">
        <f>IF(+NFL!$F173="LA Rams",+NFL!J173,IF(+NFL!$H173="LA Rams",+NFL!J173,0))</f>
        <v>LA Rams</v>
      </c>
      <c r="K336" s="510" t="str">
        <f>IF(+NFL!$F173="LA Rams",+NFL!K173,IF(+NFL!$H173="LA Rams",+NFL!K173,0))</f>
        <v>San Francisco</v>
      </c>
      <c r="L336" s="572">
        <f>IF(+NFL!$F173="LA Rams",+NFL!L173,IF(+NFL!$H173="LA Rams",+NFL!L173,0))</f>
        <v>4</v>
      </c>
      <c r="M336" s="573">
        <f>IF(+NFL!$F173="LA Rams",+NFL!M173,IF(+NFL!$H173="LA Rams",+NFL!M173,0))</f>
        <v>49.5</v>
      </c>
      <c r="N336" s="583" t="str">
        <f>IF(+NFL!$F173="LA Rams",+NFL!N173,IF(+NFL!$H173="LA Rams",+NFL!N173,0))</f>
        <v>San Francisco</v>
      </c>
      <c r="O336" s="584">
        <f>IF(+NFL!$F173="LA Rams",+NFL!O173,IF(+NFL!$H173="LA Rams",+NFL!O173,0))</f>
        <v>31</v>
      </c>
      <c r="P336" s="583" t="str">
        <f>IF(+NFL!$F173="LA Rams",+NFL!P173,IF(+NFL!$H173="LA Rams",+NFL!P173,0))</f>
        <v>LA Rams</v>
      </c>
      <c r="Q336" s="585">
        <f>IF(+NFL!$F173="LA Rams",+NFL!Q173,IF(+NFL!$H173="LA Rams",+NFL!Q173,0))</f>
        <v>10</v>
      </c>
      <c r="R336" s="586" t="str">
        <f>IF(+NFL!$F173="LA Rams",+NFL!R173,IF(+NFL!$H173="LA Rams",+NFL!R173,0))</f>
        <v>San Francisco</v>
      </c>
      <c r="S336" s="585" t="str">
        <f>IF(+NFL!$F173="LA Rams",+NFL!S173,IF(+NFL!$H173="LA Rams",+NFL!S173,0))</f>
        <v>LA Rams</v>
      </c>
      <c r="T336" s="587" t="str">
        <f>IF(+NFL!$F173="LA Rams",+NFL!T173,IF(+NFL!$H173="LA Rams",+NFL!T173,0))</f>
        <v>LA Rams</v>
      </c>
      <c r="U336" s="585" t="str">
        <f>IF(+NFL!$F173="LA Rams",+NFL!U173,IF(+NFL!$H173="LA Rams",+NFL!U173,0))</f>
        <v>L</v>
      </c>
      <c r="V336" s="586">
        <f>IF(+NFL!$F188="LA Rams",+NFL!#REF!,IF(+NFL!$H188="LA Rams",+NFL!#REF!,0))</f>
        <v>0</v>
      </c>
      <c r="W336" s="585">
        <f>IF(+NFL!$F188="LA Rams",+NFL!#REF!,IF(+NFL!$H188="LA Rams",+NFL!#REF!,0))</f>
        <v>0</v>
      </c>
      <c r="X336" s="587">
        <f>IF(+NFL!$F188="LA Rams",+NFL!#REF!,IF(+NFL!$H188="LA Rams",+NFL!#REF!,0))</f>
        <v>0</v>
      </c>
      <c r="Y336" s="585">
        <f>IF(+NFL!$F188="LA Rams",+NFL!#REF!,IF(+NFL!$H188="LA Rams",+NFL!#REF!,0))</f>
        <v>0</v>
      </c>
      <c r="Z336" s="586">
        <f>IF(+NFL!$F188="LA Rams",+NFL!#REF!,IF(+NFL!$H188="LA Rams",+NFL!#REF!,0))</f>
        <v>0</v>
      </c>
      <c r="AA336" s="585">
        <f>IF(+NFL!$F188="LA Rams",+NFL!#REF!,IF(+NFL!$H188="LA Rams",+NFL!#REF!,0))</f>
        <v>0</v>
      </c>
      <c r="AB336" s="124">
        <f>IF(+NFL!$F188="LA Rams",+NFL!#REF!,IF(+NFL!$H188="LA Rams",+NFL!#REF!,0))</f>
        <v>0</v>
      </c>
      <c r="AC336" s="182">
        <f>IF(+NFL!$F188="LA Rams",+NFL!#REF!,IF(+NFL!$H188="LA Rams",+NFL!#REF!,0))</f>
        <v>0</v>
      </c>
      <c r="AD336" s="496">
        <f>IF(+NFL!$F188="LA Rams",+NFL!#REF!,IF(+NFL!$H188="LA Rams",+NFL!#REF!,0))</f>
        <v>0</v>
      </c>
      <c r="AE336" s="565">
        <f>IF(+NFL!$F188="LA Rams",+NFL!#REF!,IF(+NFL!$H188="LA Rams",+NFL!#REF!,0))</f>
        <v>0</v>
      </c>
      <c r="AF336" s="496">
        <f>IF(+NFL!$F188="LA Rams",+NFL!#REF!,IF(+NFL!$H188="LA Rams",+NFL!#REF!,0))</f>
        <v>0</v>
      </c>
      <c r="AG336" s="565">
        <f>IF(+NFL!$F188="LA Rams",+NFL!#REF!,IF(+NFL!$H188="LA Rams",+NFL!#REF!,0))</f>
        <v>0</v>
      </c>
      <c r="AH336" s="496">
        <f>IF(+NFL!$F188="LA Rams",+NFL!#REF!,IF(+NFL!$H188="LA Rams",+NFL!#REF!,0))</f>
        <v>0</v>
      </c>
      <c r="AI336" s="565">
        <f>IF(+NFL!$F188="LA Rams",+NFL!#REF!,IF(+NFL!$H188="LA Rams",+NFL!#REF!,0))</f>
        <v>0</v>
      </c>
      <c r="AJ336" s="496">
        <f>IF(+NFL!$F188="LA Rams",+NFL!#REF!,IF(+NFL!$H188="LA Rams",+NFL!#REF!,0))</f>
        <v>0</v>
      </c>
      <c r="AK336" s="565">
        <f>IF(+NFL!$F188="LA Rams",+NFL!#REF!,IF(+NFL!$H188="LA Rams",+NFL!#REF!,0))</f>
        <v>0</v>
      </c>
      <c r="AL336" s="100">
        <f>IF(+NFL!$F188="LA Rams",+NFL!#REF!,IF(+NFL!$H188="LA Rams",+NFL!#REF!,0))</f>
        <v>0</v>
      </c>
      <c r="AM336" s="82">
        <f>IF(+NFL!$F188="LA Rams",+NFL!#REF!,IF(+NFL!$H188="LA Rams",+NFL!#REF!,0))</f>
        <v>0</v>
      </c>
      <c r="AN336" s="81">
        <f>IF(+NFL!$F188="LA Rams",+NFL!#REF!,IF(+NFL!$H188="LA Rams",+NFL!#REF!,0))</f>
        <v>0</v>
      </c>
      <c r="AO336" s="83">
        <f>IF(+NFL!$F188="LA Rams",+NFL!#REF!,IF(+NFL!$H188="LA Rams",+NFL!#REF!,0))</f>
        <v>0</v>
      </c>
      <c r="AP336" s="480">
        <f>IF(+NFL!$F188="LA Rams",+NFL!#REF!,IF(+NFL!$H188="LA Rams",+NFL!#REF!,0))</f>
        <v>0</v>
      </c>
      <c r="AQ336" s="72">
        <f>IF(+NFL!$F188="LA Rams",+NFL!#REF!,IF(+NFL!$H188="LA Rams",+NFL!#REF!,0))</f>
        <v>0</v>
      </c>
      <c r="AR336" s="81">
        <f>IF(+NFL!$F188="LA Rams",+NFL!#REF!,IF(+NFL!$H188="LA Rams",+NFL!#REF!,0))</f>
        <v>0</v>
      </c>
      <c r="AS336" s="96">
        <f>IF(+NFL!$F188="LA Rams",+NFL!#REF!,IF(+NFL!$H188="LA Rams",+NFL!#REF!,0))</f>
        <v>0</v>
      </c>
      <c r="AT336" s="96">
        <f>IF(+NFL!$F188="LA Rams",+NFL!#REF!,IF(+NFL!$H188="LA Rams",+NFL!#REF!,0))</f>
        <v>0</v>
      </c>
      <c r="AU336" s="81">
        <f>IF(+NFL!$F188="LA Rams",+NFL!#REF!,IF(+NFL!$H188="LA Rams",+NFL!#REF!,0))</f>
        <v>0</v>
      </c>
      <c r="AV336" s="96">
        <f>IF(+NFL!$F188="LA Rams",+NFL!#REF!,IF(+NFL!$H188="LA Rams",+NFL!#REF!,0))</f>
        <v>0</v>
      </c>
      <c r="AW336" s="70">
        <f>IF(+NFL!$F188="LA Rams",+NFL!#REF!,IF(+NFL!$H188="LA Rams",+NFL!#REF!,0))</f>
        <v>0</v>
      </c>
      <c r="AX336" s="96">
        <f>IF(+NFL!$F188="LA Rams",+NFL!#REF!,IF(+NFL!$H188="LA Rams",+NFL!#REF!,0))</f>
        <v>0</v>
      </c>
      <c r="AY336" s="81">
        <f>IF(+NFL!$F188="LA Rams",+NFL!#REF!,IF(+NFL!$H188="LA Rams",+NFL!#REF!,0))</f>
        <v>0</v>
      </c>
      <c r="AZ336" s="96">
        <f>IF(+NFL!$F188="LA Rams",+NFL!#REF!,IF(+NFL!$H188="LA Rams",+NFL!#REF!,0))</f>
        <v>0</v>
      </c>
      <c r="BA336" s="70">
        <f>IF(+NFL!$F188="LA Rams",+NFL!#REF!,IF(+NFL!$H188="LA Rams",+NFL!#REF!,0))</f>
        <v>0</v>
      </c>
      <c r="BB336" s="70">
        <f>IF(+NFL!$F188="LA Rams",+NFL!#REF!,IF(+NFL!$H188="LA Rams",+NFL!#REF!,0))</f>
        <v>0</v>
      </c>
      <c r="BC336" s="592">
        <f>IF(+NFL!$F188="LA Rams",+NFL!#REF!,IF(+NFL!$H188="LA Rams",+NFL!#REF!,0))</f>
        <v>0</v>
      </c>
      <c r="BD336" s="81">
        <f>IF(+NFL!$F188="LA Rams",+NFL!#REF!,IF(+NFL!$H188="LA Rams",+NFL!#REF!,0))</f>
        <v>0</v>
      </c>
      <c r="BE336" s="96">
        <f>IF(+NFL!$F188="LA Rams",+NFL!#REF!,IF(+NFL!$H188="LA Rams",+NFL!#REF!,0))</f>
        <v>0</v>
      </c>
      <c r="BF336" s="70">
        <f>IF(+NFL!$F188="LA Rams",+NFL!#REF!,IF(+NFL!$H188="LA Rams",+NFL!#REF!,0))</f>
        <v>0</v>
      </c>
      <c r="BG336" s="81">
        <f>IF(+NFL!$F188="LA Rams",+NFL!#REF!,IF(+NFL!$H188="LA Rams",+NFL!#REF!,0))</f>
        <v>0</v>
      </c>
      <c r="BH336" s="96">
        <f>IF(+NFL!$F188="LA Rams",+NFL!#REF!,IF(+NFL!$H188="LA Rams",+NFL!#REF!,0))</f>
        <v>0</v>
      </c>
      <c r="BI336" s="70">
        <f>IF(+NFL!$F188="LA Rams",+NFL!#REF!,IF(+NFL!$H188="LA Rams",+NFL!#REF!,0))</f>
        <v>0</v>
      </c>
      <c r="BJ336" s="124">
        <f>IF(+NFL!$F188="LA Rams",+NFL!#REF!,IF(+NFL!$H188="LA Rams",+NFL!#REF!,0))</f>
        <v>0</v>
      </c>
      <c r="BK336" s="182">
        <f>IF(+NFL!$F188="LA Rams",+NFL!#REF!,IF(+NFL!$H188="LA Rams",+NFL!#REF!,0))</f>
        <v>0</v>
      </c>
    </row>
    <row r="337" spans="1:63" s="310" customFormat="1" x14ac:dyDescent="0.8">
      <c r="A337" s="70">
        <f>IF(+NFL!$F196="LA Rams",+NFL!A196,IF(+NFL!$H196="LA Rams",+NFL!A196,0))</f>
        <v>11</v>
      </c>
      <c r="B337" s="480">
        <f>IF(+NFL!$F196="LA Rams",+NFL!B196,IF(+NFL!$H196="LA Rams",+NFL!B196,0))</f>
        <v>0</v>
      </c>
      <c r="C337" s="72">
        <f>IF(+NFL!$F196="LA Rams",+NFL!C196,IF(+NFL!$H196="LA Rams",+NFL!C196,0))</f>
        <v>0</v>
      </c>
      <c r="D337" s="73">
        <f>IF(+NFL!$F196="LA Rams",+NFL!D196,IF(+NFL!$H196="LA Rams",+NFL!D196,0))</f>
        <v>0</v>
      </c>
      <c r="E337" s="70">
        <f>IF(+NFL!$F196="LA Rams",+NFL!E196,IF(+NFL!$H196="LA Rams",+NFL!E196,0))</f>
        <v>0</v>
      </c>
      <c r="F337" s="176" t="str">
        <f>IF(+NFL!$F196="LA Rams",+NFL!F196,IF(+NFL!$H196="LA Rams",+NFL!F196,0))</f>
        <v>LA Rams</v>
      </c>
      <c r="G337" s="70" t="str">
        <f>IF(+NFL!$F196="LA Rams",+NFL!G196,IF(+NFL!$H196="LA Rams",+NFL!G196,0))</f>
        <v>NFCW</v>
      </c>
      <c r="H337" s="176">
        <f>IF(+NFL!$F196="LA Rams",+NFL!H196,IF(+NFL!$H196="LA Rams",+NFL!H196,0))</f>
        <v>0</v>
      </c>
      <c r="I337" s="70">
        <f>IF(+NFL!$F196="LA Rams",+NFL!I196,IF(+NFL!$H196="LA Rams",+NFL!I196,0))</f>
        <v>0</v>
      </c>
      <c r="J337" s="496">
        <f>IF(+NFL!$F196="LA Rams",+NFL!J196,IF(+NFL!$H196="LA Rams",+NFL!J196,0))</f>
        <v>0</v>
      </c>
      <c r="K337" s="510">
        <f>IF(+NFL!$F196="LA Rams",+NFL!K196,IF(+NFL!$H196="LA Rams",+NFL!K196,0))</f>
        <v>0</v>
      </c>
      <c r="L337" s="572">
        <f>IF(+NFL!$F196="LA Rams",+NFL!L196,IF(+NFL!$H196="LA Rams",+NFL!L196,0))</f>
        <v>0</v>
      </c>
      <c r="M337" s="573">
        <f>IF(+NFL!$F196="LA Rams",+NFL!M196,IF(+NFL!$H196="LA Rams",+NFL!M196,0))</f>
        <v>0</v>
      </c>
      <c r="N337" s="583">
        <f>IF(+NFL!$F196="LA Rams",+NFL!N196,IF(+NFL!$H196="LA Rams",+NFL!N196,0))</f>
        <v>0</v>
      </c>
      <c r="O337" s="584">
        <f>IF(+NFL!$F196="LA Rams",+NFL!O196,IF(+NFL!$H196="LA Rams",+NFL!O196,0))</f>
        <v>0</v>
      </c>
      <c r="P337" s="583">
        <f>IF(+NFL!$F196="LA Rams",+NFL!P196,IF(+NFL!$H196="LA Rams",+NFL!P196,0))</f>
        <v>0</v>
      </c>
      <c r="Q337" s="585">
        <f>IF(+NFL!$F196="LA Rams",+NFL!Q196,IF(+NFL!$H196="LA Rams",+NFL!Q196,0))</f>
        <v>0</v>
      </c>
      <c r="R337" s="586">
        <f>IF(+NFL!$F196="LA Rams",+NFL!R196,IF(+NFL!$H196="LA Rams",+NFL!R196,0))</f>
        <v>0</v>
      </c>
      <c r="S337" s="585">
        <f>IF(+NFL!$F196="LA Rams",+NFL!S196,IF(+NFL!$H196="LA Rams",+NFL!S196,0))</f>
        <v>0</v>
      </c>
      <c r="T337" s="587">
        <f>IF(+NFL!$F196="LA Rams",+NFL!T196,IF(+NFL!$H196="LA Rams",+NFL!T196,0))</f>
        <v>0</v>
      </c>
      <c r="U337" s="585">
        <f>IF(+NFL!$F196="LA Rams",+NFL!U196,IF(+NFL!$H196="LA Rams",+NFL!U196,0))</f>
        <v>0</v>
      </c>
      <c r="V337" s="586">
        <f>IF(+NFL!$F202="LA Rams",+NFL!#REF!,IF(+NFL!$H202="LA Rams",+NFL!#REF!,0))</f>
        <v>0</v>
      </c>
      <c r="W337" s="585">
        <f>IF(+NFL!$F202="LA Rams",+NFL!#REF!,IF(+NFL!$H202="LA Rams",+NFL!#REF!,0))</f>
        <v>0</v>
      </c>
      <c r="X337" s="587">
        <f>IF(+NFL!$F202="LA Rams",+NFL!#REF!,IF(+NFL!$H202="LA Rams",+NFL!#REF!,0))</f>
        <v>0</v>
      </c>
      <c r="Y337" s="585">
        <f>IF(+NFL!$F202="LA Rams",+NFL!#REF!,IF(+NFL!$H202="LA Rams",+NFL!#REF!,0))</f>
        <v>0</v>
      </c>
      <c r="Z337" s="586">
        <f>IF(+NFL!$F202="LA Rams",+NFL!#REF!,IF(+NFL!$H202="LA Rams",+NFL!#REF!,0))</f>
        <v>0</v>
      </c>
      <c r="AA337" s="585">
        <f>IF(+NFL!$F202="LA Rams",+NFL!#REF!,IF(+NFL!$H202="LA Rams",+NFL!#REF!,0))</f>
        <v>0</v>
      </c>
      <c r="AB337" s="124">
        <f>IF(+NFL!$F202="LA Rams",+NFL!#REF!,IF(+NFL!$H202="LA Rams",+NFL!#REF!,0))</f>
        <v>0</v>
      </c>
      <c r="AC337" s="182">
        <f>IF(+NFL!$F202="LA Rams",+NFL!#REF!,IF(+NFL!$H202="LA Rams",+NFL!#REF!,0))</f>
        <v>0</v>
      </c>
      <c r="AD337" s="496">
        <f>IF(+NFL!$F202="LA Rams",+NFL!#REF!,IF(+NFL!$H202="LA Rams",+NFL!#REF!,0))</f>
        <v>0</v>
      </c>
      <c r="AE337" s="565">
        <f>IF(+NFL!$F202="LA Rams",+NFL!#REF!,IF(+NFL!$H202="LA Rams",+NFL!#REF!,0))</f>
        <v>0</v>
      </c>
      <c r="AF337" s="496">
        <f>IF(+NFL!$F202="LA Rams",+NFL!#REF!,IF(+NFL!$H202="LA Rams",+NFL!#REF!,0))</f>
        <v>0</v>
      </c>
      <c r="AG337" s="565">
        <f>IF(+NFL!$F202="LA Rams",+NFL!#REF!,IF(+NFL!$H202="LA Rams",+NFL!#REF!,0))</f>
        <v>0</v>
      </c>
      <c r="AH337" s="496">
        <f>IF(+NFL!$F202="LA Rams",+NFL!#REF!,IF(+NFL!$H202="LA Rams",+NFL!#REF!,0))</f>
        <v>0</v>
      </c>
      <c r="AI337" s="565">
        <f>IF(+NFL!$F202="LA Rams",+NFL!#REF!,IF(+NFL!$H202="LA Rams",+NFL!#REF!,0))</f>
        <v>0</v>
      </c>
      <c r="AJ337" s="496">
        <f>IF(+NFL!$F202="LA Rams",+NFL!#REF!,IF(+NFL!$H202="LA Rams",+NFL!#REF!,0))</f>
        <v>0</v>
      </c>
      <c r="AK337" s="565">
        <f>IF(+NFL!$F202="LA Rams",+NFL!#REF!,IF(+NFL!$H202="LA Rams",+NFL!#REF!,0))</f>
        <v>0</v>
      </c>
      <c r="AL337" s="100">
        <f>IF(+NFL!$F202="LA Rams",+NFL!#REF!,IF(+NFL!$H202="LA Rams",+NFL!#REF!,0))</f>
        <v>0</v>
      </c>
      <c r="AM337" s="82">
        <f>IF(+NFL!$F202="LA Rams",+NFL!#REF!,IF(+NFL!$H202="LA Rams",+NFL!#REF!,0))</f>
        <v>0</v>
      </c>
      <c r="AN337" s="81">
        <f>IF(+NFL!$F202="LA Rams",+NFL!#REF!,IF(+NFL!$H202="LA Rams",+NFL!#REF!,0))</f>
        <v>0</v>
      </c>
      <c r="AO337" s="83">
        <f>IF(+NFL!$F202="LA Rams",+NFL!#REF!,IF(+NFL!$H202="LA Rams",+NFL!#REF!,0))</f>
        <v>0</v>
      </c>
      <c r="AP337" s="480">
        <f>IF(+NFL!$F202="LA Rams",+NFL!#REF!,IF(+NFL!$H202="LA Rams",+NFL!#REF!,0))</f>
        <v>0</v>
      </c>
      <c r="AQ337" s="72">
        <f>IF(+NFL!$F202="LA Rams",+NFL!#REF!,IF(+NFL!$H202="LA Rams",+NFL!#REF!,0))</f>
        <v>0</v>
      </c>
      <c r="AR337" s="81">
        <f>IF(+NFL!$F202="LA Rams",+NFL!#REF!,IF(+NFL!$H202="LA Rams",+NFL!#REF!,0))</f>
        <v>0</v>
      </c>
      <c r="AS337" s="96">
        <f>IF(+NFL!$F202="LA Rams",+NFL!#REF!,IF(+NFL!$H202="LA Rams",+NFL!#REF!,0))</f>
        <v>0</v>
      </c>
      <c r="AT337" s="96">
        <f>IF(+NFL!$F202="LA Rams",+NFL!#REF!,IF(+NFL!$H202="LA Rams",+NFL!#REF!,0))</f>
        <v>0</v>
      </c>
      <c r="AU337" s="81">
        <f>IF(+NFL!$F202="LA Rams",+NFL!#REF!,IF(+NFL!$H202="LA Rams",+NFL!#REF!,0))</f>
        <v>0</v>
      </c>
      <c r="AV337" s="96">
        <f>IF(+NFL!$F202="LA Rams",+NFL!#REF!,IF(+NFL!$H202="LA Rams",+NFL!#REF!,0))</f>
        <v>0</v>
      </c>
      <c r="AW337" s="70">
        <f>IF(+NFL!$F202="LA Rams",+NFL!#REF!,IF(+NFL!$H202="LA Rams",+NFL!#REF!,0))</f>
        <v>0</v>
      </c>
      <c r="AX337" s="96">
        <f>IF(+NFL!$F202="LA Rams",+NFL!#REF!,IF(+NFL!$H202="LA Rams",+NFL!#REF!,0))</f>
        <v>0</v>
      </c>
      <c r="AY337" s="81">
        <f>IF(+NFL!$F202="LA Rams",+NFL!#REF!,IF(+NFL!$H202="LA Rams",+NFL!#REF!,0))</f>
        <v>0</v>
      </c>
      <c r="AZ337" s="96">
        <f>IF(+NFL!$F202="LA Rams",+NFL!#REF!,IF(+NFL!$H202="LA Rams",+NFL!#REF!,0))</f>
        <v>0</v>
      </c>
      <c r="BA337" s="70">
        <f>IF(+NFL!$F202="LA Rams",+NFL!#REF!,IF(+NFL!$H202="LA Rams",+NFL!#REF!,0))</f>
        <v>0</v>
      </c>
      <c r="BB337" s="70">
        <f>IF(+NFL!$F202="LA Rams",+NFL!#REF!,IF(+NFL!$H202="LA Rams",+NFL!#REF!,0))</f>
        <v>0</v>
      </c>
      <c r="BC337" s="592">
        <f>IF(+NFL!$F202="LA Rams",+NFL!#REF!,IF(+NFL!$H202="LA Rams",+NFL!#REF!,0))</f>
        <v>0</v>
      </c>
      <c r="BD337" s="81">
        <f>IF(+NFL!$F202="LA Rams",+NFL!#REF!,IF(+NFL!$H202="LA Rams",+NFL!#REF!,0))</f>
        <v>0</v>
      </c>
      <c r="BE337" s="96">
        <f>IF(+NFL!$F202="LA Rams",+NFL!#REF!,IF(+NFL!$H202="LA Rams",+NFL!#REF!,0))</f>
        <v>0</v>
      </c>
      <c r="BF337" s="70">
        <f>IF(+NFL!$F202="LA Rams",+NFL!#REF!,IF(+NFL!$H202="LA Rams",+NFL!#REF!,0))</f>
        <v>0</v>
      </c>
      <c r="BG337" s="81">
        <f>IF(+NFL!$F202="LA Rams",+NFL!#REF!,IF(+NFL!$H202="LA Rams",+NFL!#REF!,0))</f>
        <v>0</v>
      </c>
      <c r="BH337" s="96">
        <f>IF(+NFL!$F202="LA Rams",+NFL!#REF!,IF(+NFL!$H202="LA Rams",+NFL!#REF!,0))</f>
        <v>0</v>
      </c>
      <c r="BI337" s="70">
        <f>IF(+NFL!$F202="LA Rams",+NFL!#REF!,IF(+NFL!$H202="LA Rams",+NFL!#REF!,0))</f>
        <v>0</v>
      </c>
      <c r="BJ337" s="124">
        <f>IF(+NFL!$F202="LA Rams",+NFL!#REF!,IF(+NFL!$H202="LA Rams",+NFL!#REF!,0))</f>
        <v>0</v>
      </c>
      <c r="BK337" s="182">
        <f>IF(+NFL!$F202="LA Rams",+NFL!#REF!,IF(+NFL!$H202="LA Rams",+NFL!#REF!,0))</f>
        <v>0</v>
      </c>
    </row>
    <row r="338" spans="1:63" s="310" customFormat="1" x14ac:dyDescent="0.8">
      <c r="A338" s="70">
        <f>IF(+NFL!$F208="LA Rams",+NFL!A208,IF(+NFL!$H208="LA Rams",+NFL!A208,0))</f>
        <v>12</v>
      </c>
      <c r="B338" s="480" t="str">
        <f>IF(+NFL!$F208="LA Rams",+NFL!B208,IF(+NFL!$H208="LA Rams",+NFL!B208,0))</f>
        <v>Sun</v>
      </c>
      <c r="C338" s="72">
        <f>IF(+NFL!$F208="LA Rams",+NFL!C208,IF(+NFL!$H208="LA Rams",+NFL!C208,0))</f>
        <v>44528</v>
      </c>
      <c r="D338" s="73">
        <f>IF(+NFL!$F208="LA Rams",+NFL!D208,IF(+NFL!$H208="LA Rams",+NFL!D208,0))</f>
        <v>0.68055416666666668</v>
      </c>
      <c r="E338" s="70" t="str">
        <f>IF(+NFL!$F208="LA Rams",+NFL!E208,IF(+NFL!$H208="LA Rams",+NFL!E208,0))</f>
        <v>Fox</v>
      </c>
      <c r="F338" s="176" t="str">
        <f>IF(+NFL!$F208="LA Rams",+NFL!F208,IF(+NFL!$H208="LA Rams",+NFL!F208,0))</f>
        <v>LA Rams</v>
      </c>
      <c r="G338" s="70" t="str">
        <f>IF(+NFL!$F208="LA Rams",+NFL!G208,IF(+NFL!$H208="LA Rams",+NFL!G208,0))</f>
        <v>NFCW</v>
      </c>
      <c r="H338" s="176" t="str">
        <f>IF(+NFL!$F208="LA Rams",+NFL!H208,IF(+NFL!$H208="LA Rams",+NFL!H208,0))</f>
        <v>Green Bay</v>
      </c>
      <c r="I338" s="70" t="str">
        <f>IF(+NFL!$F208="LA Rams",+NFL!I208,IF(+NFL!$H208="LA Rams",+NFL!I208,0))</f>
        <v>NFCN</v>
      </c>
      <c r="J338" s="496" t="str">
        <f>IF(+NFL!$F208="LA Rams",+NFL!J208,IF(+NFL!$H208="LA Rams",+NFL!J208,0))</f>
        <v>Green Bay</v>
      </c>
      <c r="K338" s="510" t="str">
        <f>IF(+NFL!$F208="LA Rams",+NFL!K208,IF(+NFL!$H208="LA Rams",+NFL!K208,0))</f>
        <v>LA Rams</v>
      </c>
      <c r="L338" s="572">
        <f>IF(+NFL!$F208="LA Rams",+NFL!L208,IF(+NFL!$H208="LA Rams",+NFL!L208,0))</f>
        <v>1</v>
      </c>
      <c r="M338" s="573">
        <f>IF(+NFL!$F208="LA Rams",+NFL!M208,IF(+NFL!$H208="LA Rams",+NFL!M208,0))</f>
        <v>48.5</v>
      </c>
      <c r="N338" s="583" t="str">
        <f>IF(+NFL!$F208="LA Rams",+NFL!N208,IF(+NFL!$H208="LA Rams",+NFL!N208,0))</f>
        <v>Green Bay</v>
      </c>
      <c r="O338" s="584">
        <f>IF(+NFL!$F208="LA Rams",+NFL!O208,IF(+NFL!$H208="LA Rams",+NFL!O208,0))</f>
        <v>36</v>
      </c>
      <c r="P338" s="583" t="str">
        <f>IF(+NFL!$F208="LA Rams",+NFL!P208,IF(+NFL!$H208="LA Rams",+NFL!P208,0))</f>
        <v>LA Rams</v>
      </c>
      <c r="Q338" s="585">
        <f>IF(+NFL!$F208="LA Rams",+NFL!Q208,IF(+NFL!$H208="LA Rams",+NFL!Q208,0))</f>
        <v>28</v>
      </c>
      <c r="R338" s="586" t="str">
        <f>IF(+NFL!$F208="LA Rams",+NFL!R208,IF(+NFL!$H208="LA Rams",+NFL!R208,0))</f>
        <v>Green Bay</v>
      </c>
      <c r="S338" s="585" t="str">
        <f>IF(+NFL!$F208="LA Rams",+NFL!S208,IF(+NFL!$H208="LA Rams",+NFL!S208,0))</f>
        <v>LA Rams</v>
      </c>
      <c r="T338" s="587" t="str">
        <f>IF(+NFL!$F208="LA Rams",+NFL!T208,IF(+NFL!$H208="LA Rams",+NFL!T208,0))</f>
        <v>LA Rams</v>
      </c>
      <c r="U338" s="585" t="str">
        <f>IF(+NFL!$F208="LA Rams",+NFL!U208,IF(+NFL!$H208="LA Rams",+NFL!U208,0))</f>
        <v>L</v>
      </c>
      <c r="V338" s="586">
        <f>IF(+NFL!$F226="LA Rams",+NFL!#REF!,IF(+NFL!$H226="LA Rams",+NFL!#REF!,0))</f>
        <v>0</v>
      </c>
      <c r="W338" s="585">
        <f>IF(+NFL!$F226="LA Rams",+NFL!#REF!,IF(+NFL!$H226="LA Rams",+NFL!#REF!,0))</f>
        <v>0</v>
      </c>
      <c r="X338" s="587">
        <f>IF(+NFL!$F226="LA Rams",+NFL!#REF!,IF(+NFL!$H226="LA Rams",+NFL!#REF!,0))</f>
        <v>0</v>
      </c>
      <c r="Y338" s="585">
        <f>IF(+NFL!$F226="LA Rams",+NFL!#REF!,IF(+NFL!$H226="LA Rams",+NFL!#REF!,0))</f>
        <v>0</v>
      </c>
      <c r="Z338" s="586">
        <f>IF(+NFL!$F226="LA Rams",+NFL!#REF!,IF(+NFL!$H226="LA Rams",+NFL!#REF!,0))</f>
        <v>0</v>
      </c>
      <c r="AA338" s="585">
        <f>IF(+NFL!$F226="LA Rams",+NFL!#REF!,IF(+NFL!$H226="LA Rams",+NFL!#REF!,0))</f>
        <v>0</v>
      </c>
      <c r="AB338" s="124">
        <f>IF(+NFL!$F226="LA Rams",+NFL!#REF!,IF(+NFL!$H226="LA Rams",+NFL!#REF!,0))</f>
        <v>0</v>
      </c>
      <c r="AC338" s="182">
        <f>IF(+NFL!$F226="LA Rams",+NFL!#REF!,IF(+NFL!$H226="LA Rams",+NFL!#REF!,0))</f>
        <v>0</v>
      </c>
      <c r="AD338" s="496">
        <f>IF(+NFL!$F226="LA Rams",+NFL!#REF!,IF(+NFL!$H226="LA Rams",+NFL!#REF!,0))</f>
        <v>0</v>
      </c>
      <c r="AE338" s="565">
        <f>IF(+NFL!$F226="LA Rams",+NFL!#REF!,IF(+NFL!$H226="LA Rams",+NFL!#REF!,0))</f>
        <v>0</v>
      </c>
      <c r="AF338" s="496">
        <f>IF(+NFL!$F226="LA Rams",+NFL!#REF!,IF(+NFL!$H226="LA Rams",+NFL!#REF!,0))</f>
        <v>0</v>
      </c>
      <c r="AG338" s="565">
        <f>IF(+NFL!$F226="LA Rams",+NFL!#REF!,IF(+NFL!$H226="LA Rams",+NFL!#REF!,0))</f>
        <v>0</v>
      </c>
      <c r="AH338" s="496">
        <f>IF(+NFL!$F226="LA Rams",+NFL!#REF!,IF(+NFL!$H226="LA Rams",+NFL!#REF!,0))</f>
        <v>0</v>
      </c>
      <c r="AI338" s="565">
        <f>IF(+NFL!$F226="LA Rams",+NFL!#REF!,IF(+NFL!$H226="LA Rams",+NFL!#REF!,0))</f>
        <v>0</v>
      </c>
      <c r="AJ338" s="496">
        <f>IF(+NFL!$F226="LA Rams",+NFL!#REF!,IF(+NFL!$H226="LA Rams",+NFL!#REF!,0))</f>
        <v>0</v>
      </c>
      <c r="AK338" s="565">
        <f>IF(+NFL!$F226="LA Rams",+NFL!#REF!,IF(+NFL!$H226="LA Rams",+NFL!#REF!,0))</f>
        <v>0</v>
      </c>
      <c r="AL338" s="100">
        <f>IF(+NFL!$F226="LA Rams",+NFL!#REF!,IF(+NFL!$H226="LA Rams",+NFL!#REF!,0))</f>
        <v>0</v>
      </c>
      <c r="AM338" s="82">
        <f>IF(+NFL!$F226="LA Rams",+NFL!#REF!,IF(+NFL!$H226="LA Rams",+NFL!#REF!,0))</f>
        <v>0</v>
      </c>
      <c r="AN338" s="81">
        <f>IF(+NFL!$F226="LA Rams",+NFL!#REF!,IF(+NFL!$H226="LA Rams",+NFL!#REF!,0))</f>
        <v>0</v>
      </c>
      <c r="AO338" s="83">
        <f>IF(+NFL!$F226="LA Rams",+NFL!#REF!,IF(+NFL!$H226="LA Rams",+NFL!#REF!,0))</f>
        <v>0</v>
      </c>
      <c r="AP338" s="480">
        <f>IF(+NFL!$F226="LA Rams",+NFL!#REF!,IF(+NFL!$H226="LA Rams",+NFL!#REF!,0))</f>
        <v>0</v>
      </c>
      <c r="AQ338" s="72">
        <f>IF(+NFL!$F226="LA Rams",+NFL!#REF!,IF(+NFL!$H226="LA Rams",+NFL!#REF!,0))</f>
        <v>0</v>
      </c>
      <c r="AR338" s="81">
        <f>IF(+NFL!$F226="LA Rams",+NFL!#REF!,IF(+NFL!$H226="LA Rams",+NFL!#REF!,0))</f>
        <v>0</v>
      </c>
      <c r="AS338" s="96">
        <f>IF(+NFL!$F226="LA Rams",+NFL!#REF!,IF(+NFL!$H226="LA Rams",+NFL!#REF!,0))</f>
        <v>0</v>
      </c>
      <c r="AT338" s="96">
        <f>IF(+NFL!$F226="LA Rams",+NFL!#REF!,IF(+NFL!$H226="LA Rams",+NFL!#REF!,0))</f>
        <v>0</v>
      </c>
      <c r="AU338" s="81">
        <f>IF(+NFL!$F226="LA Rams",+NFL!#REF!,IF(+NFL!$H226="LA Rams",+NFL!#REF!,0))</f>
        <v>0</v>
      </c>
      <c r="AV338" s="96">
        <f>IF(+NFL!$F226="LA Rams",+NFL!#REF!,IF(+NFL!$H226="LA Rams",+NFL!#REF!,0))</f>
        <v>0</v>
      </c>
      <c r="AW338" s="70">
        <f>IF(+NFL!$F226="LA Rams",+NFL!#REF!,IF(+NFL!$H226="LA Rams",+NFL!#REF!,0))</f>
        <v>0</v>
      </c>
      <c r="AX338" s="96">
        <f>IF(+NFL!$F226="LA Rams",+NFL!#REF!,IF(+NFL!$H226="LA Rams",+NFL!#REF!,0))</f>
        <v>0</v>
      </c>
      <c r="AY338" s="81">
        <f>IF(+NFL!$F226="LA Rams",+NFL!#REF!,IF(+NFL!$H226="LA Rams",+NFL!#REF!,0))</f>
        <v>0</v>
      </c>
      <c r="AZ338" s="96">
        <f>IF(+NFL!$F226="LA Rams",+NFL!#REF!,IF(+NFL!$H226="LA Rams",+NFL!#REF!,0))</f>
        <v>0</v>
      </c>
      <c r="BA338" s="70">
        <f>IF(+NFL!$F226="LA Rams",+NFL!#REF!,IF(+NFL!$H226="LA Rams",+NFL!#REF!,0))</f>
        <v>0</v>
      </c>
      <c r="BB338" s="70">
        <f>IF(+NFL!$F226="LA Rams",+NFL!#REF!,IF(+NFL!$H226="LA Rams",+NFL!#REF!,0))</f>
        <v>0</v>
      </c>
      <c r="BC338" s="592">
        <f>IF(+NFL!$F226="LA Rams",+NFL!#REF!,IF(+NFL!$H226="LA Rams",+NFL!#REF!,0))</f>
        <v>0</v>
      </c>
      <c r="BD338" s="81">
        <f>IF(+NFL!$F226="LA Rams",+NFL!#REF!,IF(+NFL!$H226="LA Rams",+NFL!#REF!,0))</f>
        <v>0</v>
      </c>
      <c r="BE338" s="96">
        <f>IF(+NFL!$F226="LA Rams",+NFL!#REF!,IF(+NFL!$H226="LA Rams",+NFL!#REF!,0))</f>
        <v>0</v>
      </c>
      <c r="BF338" s="70">
        <f>IF(+NFL!$F226="LA Rams",+NFL!#REF!,IF(+NFL!$H226="LA Rams",+NFL!#REF!,0))</f>
        <v>0</v>
      </c>
      <c r="BG338" s="81">
        <f>IF(+NFL!$F226="LA Rams",+NFL!#REF!,IF(+NFL!$H226="LA Rams",+NFL!#REF!,0))</f>
        <v>0</v>
      </c>
      <c r="BH338" s="96">
        <f>IF(+NFL!$F226="LA Rams",+NFL!#REF!,IF(+NFL!$H226="LA Rams",+NFL!#REF!,0))</f>
        <v>0</v>
      </c>
      <c r="BI338" s="70">
        <f>IF(+NFL!$F226="LA Rams",+NFL!#REF!,IF(+NFL!$H226="LA Rams",+NFL!#REF!,0))</f>
        <v>0</v>
      </c>
      <c r="BJ338" s="124">
        <f>IF(+NFL!$F226="LA Rams",+NFL!#REF!,IF(+NFL!$H226="LA Rams",+NFL!#REF!,0))</f>
        <v>0</v>
      </c>
      <c r="BK338" s="182">
        <f>IF(+NFL!$F226="LA Rams",+NFL!#REF!,IF(+NFL!$H226="LA Rams",+NFL!#REF!,0))</f>
        <v>0</v>
      </c>
    </row>
    <row r="339" spans="1:63" s="310" customFormat="1" x14ac:dyDescent="0.8">
      <c r="A339" s="70">
        <f>IF(+NFL!$F225="LA Rams",+NFL!A225,IF(+NFL!$H225="LA Rams",+NFL!A225,0))</f>
        <v>13</v>
      </c>
      <c r="B339" s="480" t="str">
        <f>IF(+NFL!$F225="LA Rams",+NFL!B225,IF(+NFL!$H225="LA Rams",+NFL!B225,0))</f>
        <v>Sun</v>
      </c>
      <c r="C339" s="72">
        <f>IF(+NFL!$F225="LA Rams",+NFL!C225,IF(+NFL!$H225="LA Rams",+NFL!C225,0))</f>
        <v>44535</v>
      </c>
      <c r="D339" s="73">
        <f>IF(+NFL!$F225="LA Rams",+NFL!D225,IF(+NFL!$H225="LA Rams",+NFL!D225,0))</f>
        <v>0.68055416666666668</v>
      </c>
      <c r="E339" s="70" t="str">
        <f>IF(+NFL!$F225="LA Rams",+NFL!E225,IF(+NFL!$H225="LA Rams",+NFL!E225,0))</f>
        <v>CBS</v>
      </c>
      <c r="F339" s="176" t="str">
        <f>IF(+NFL!$F225="LA Rams",+NFL!F225,IF(+NFL!$H225="LA Rams",+NFL!F225,0))</f>
        <v>Jacksonville</v>
      </c>
      <c r="G339" s="70" t="str">
        <f>IF(+NFL!$F225="LA Rams",+NFL!G225,IF(+NFL!$H225="LA Rams",+NFL!G225,0))</f>
        <v>AFCS</v>
      </c>
      <c r="H339" s="176" t="str">
        <f>IF(+NFL!$F225="LA Rams",+NFL!H225,IF(+NFL!$H225="LA Rams",+NFL!H225,0))</f>
        <v>LA Rams</v>
      </c>
      <c r="I339" s="70" t="str">
        <f>IF(+NFL!$F225="LA Rams",+NFL!I225,IF(+NFL!$H225="LA Rams",+NFL!I225,0))</f>
        <v>NFCW</v>
      </c>
      <c r="J339" s="496" t="str">
        <f>IF(+NFL!$F225="LA Rams",+NFL!J225,IF(+NFL!$H225="LA Rams",+NFL!J225,0))</f>
        <v>LA Rams</v>
      </c>
      <c r="K339" s="510" t="str">
        <f>IF(+NFL!$F225="LA Rams",+NFL!K225,IF(+NFL!$H225="LA Rams",+NFL!K225,0))</f>
        <v>Jacksonville</v>
      </c>
      <c r="L339" s="572">
        <f>IF(+NFL!$F225="LA Rams",+NFL!L225,IF(+NFL!$H225="LA Rams",+NFL!L225,0))</f>
        <v>12.5</v>
      </c>
      <c r="M339" s="573">
        <f>IF(+NFL!$F225="LA Rams",+NFL!M225,IF(+NFL!$H225="LA Rams",+NFL!M225,0))</f>
        <v>48</v>
      </c>
      <c r="N339" s="583" t="str">
        <f>IF(+NFL!$F225="LA Rams",+NFL!N225,IF(+NFL!$H225="LA Rams",+NFL!N225,0))</f>
        <v>LA Rams</v>
      </c>
      <c r="O339" s="584">
        <f>IF(+NFL!$F225="LA Rams",+NFL!O225,IF(+NFL!$H225="LA Rams",+NFL!O225,0))</f>
        <v>37</v>
      </c>
      <c r="P339" s="583" t="str">
        <f>IF(+NFL!$F225="LA Rams",+NFL!P225,IF(+NFL!$H225="LA Rams",+NFL!P225,0))</f>
        <v>Jacksonville</v>
      </c>
      <c r="Q339" s="585">
        <f>IF(+NFL!$F225="LA Rams",+NFL!Q225,IF(+NFL!$H225="LA Rams",+NFL!Q225,0))</f>
        <v>7</v>
      </c>
      <c r="R339" s="586" t="str">
        <f>IF(+NFL!$F225="LA Rams",+NFL!R225,IF(+NFL!$H225="LA Rams",+NFL!R225,0))</f>
        <v>LA Rams</v>
      </c>
      <c r="S339" s="585" t="str">
        <f>IF(+NFL!$F225="LA Rams",+NFL!S225,IF(+NFL!$H225="LA Rams",+NFL!S225,0))</f>
        <v>Jacksonville</v>
      </c>
      <c r="T339" s="587" t="str">
        <f>IF(+NFL!$F225="LA Rams",+NFL!T225,IF(+NFL!$H225="LA Rams",+NFL!T225,0))</f>
        <v>Jacksonville</v>
      </c>
      <c r="U339" s="585" t="str">
        <f>IF(+NFL!$F225="LA Rams",+NFL!U225,IF(+NFL!$H225="LA Rams",+NFL!U225,0))</f>
        <v>L</v>
      </c>
      <c r="V339" s="586">
        <f>IF(+NFL!$F248="LA Rams",+NFL!#REF!,IF(+NFL!$H248="LA Rams",+NFL!#REF!,0))</f>
        <v>0</v>
      </c>
      <c r="W339" s="585">
        <f>IF(+NFL!$F248="LA Rams",+NFL!#REF!,IF(+NFL!$H248="LA Rams",+NFL!#REF!,0))</f>
        <v>0</v>
      </c>
      <c r="X339" s="587">
        <f>IF(+NFL!$F248="LA Rams",+NFL!#REF!,IF(+NFL!$H248="LA Rams",+NFL!#REF!,0))</f>
        <v>0</v>
      </c>
      <c r="Y339" s="585">
        <f>IF(+NFL!$F248="LA Rams",+NFL!#REF!,IF(+NFL!$H248="LA Rams",+NFL!#REF!,0))</f>
        <v>0</v>
      </c>
      <c r="Z339" s="586">
        <f>IF(+NFL!$F248="LA Rams",+NFL!#REF!,IF(+NFL!$H248="LA Rams",+NFL!#REF!,0))</f>
        <v>0</v>
      </c>
      <c r="AA339" s="585">
        <f>IF(+NFL!$F248="LA Rams",+NFL!#REF!,IF(+NFL!$H248="LA Rams",+NFL!#REF!,0))</f>
        <v>0</v>
      </c>
      <c r="AB339" s="124">
        <f>IF(+NFL!$F248="LA Rams",+NFL!#REF!,IF(+NFL!$H248="LA Rams",+NFL!#REF!,0))</f>
        <v>0</v>
      </c>
      <c r="AC339" s="182">
        <f>IF(+NFL!$F248="LA Rams",+NFL!#REF!,IF(+NFL!$H248="LA Rams",+NFL!#REF!,0))</f>
        <v>0</v>
      </c>
      <c r="AD339" s="496">
        <f>IF(+NFL!$F248="LA Rams",+NFL!#REF!,IF(+NFL!$H248="LA Rams",+NFL!#REF!,0))</f>
        <v>0</v>
      </c>
      <c r="AE339" s="565">
        <f>IF(+NFL!$F248="LA Rams",+NFL!#REF!,IF(+NFL!$H248="LA Rams",+NFL!#REF!,0))</f>
        <v>0</v>
      </c>
      <c r="AF339" s="496">
        <f>IF(+NFL!$F248="LA Rams",+NFL!#REF!,IF(+NFL!$H248="LA Rams",+NFL!#REF!,0))</f>
        <v>0</v>
      </c>
      <c r="AG339" s="565">
        <f>IF(+NFL!$F248="LA Rams",+NFL!#REF!,IF(+NFL!$H248="LA Rams",+NFL!#REF!,0))</f>
        <v>0</v>
      </c>
      <c r="AH339" s="496">
        <f>IF(+NFL!$F248="LA Rams",+NFL!#REF!,IF(+NFL!$H248="LA Rams",+NFL!#REF!,0))</f>
        <v>0</v>
      </c>
      <c r="AI339" s="565">
        <f>IF(+NFL!$F248="LA Rams",+NFL!#REF!,IF(+NFL!$H248="LA Rams",+NFL!#REF!,0))</f>
        <v>0</v>
      </c>
      <c r="AJ339" s="496">
        <f>IF(+NFL!$F248="LA Rams",+NFL!#REF!,IF(+NFL!$H248="LA Rams",+NFL!#REF!,0))</f>
        <v>0</v>
      </c>
      <c r="AK339" s="565">
        <f>IF(+NFL!$F248="LA Rams",+NFL!#REF!,IF(+NFL!$H248="LA Rams",+NFL!#REF!,0))</f>
        <v>0</v>
      </c>
      <c r="AL339" s="100">
        <f>IF(+NFL!$F248="LA Rams",+NFL!#REF!,IF(+NFL!$H248="LA Rams",+NFL!#REF!,0))</f>
        <v>0</v>
      </c>
      <c r="AM339" s="82">
        <f>IF(+NFL!$F248="LA Rams",+NFL!#REF!,IF(+NFL!$H248="LA Rams",+NFL!#REF!,0))</f>
        <v>0</v>
      </c>
      <c r="AN339" s="81">
        <f>IF(+NFL!$F248="LA Rams",+NFL!#REF!,IF(+NFL!$H248="LA Rams",+NFL!#REF!,0))</f>
        <v>0</v>
      </c>
      <c r="AO339" s="83">
        <f>IF(+NFL!$F248="LA Rams",+NFL!#REF!,IF(+NFL!$H248="LA Rams",+NFL!#REF!,0))</f>
        <v>0</v>
      </c>
      <c r="AP339" s="480">
        <f>IF(+NFL!$F248="LA Rams",+NFL!#REF!,IF(+NFL!$H248="LA Rams",+NFL!#REF!,0))</f>
        <v>0</v>
      </c>
      <c r="AQ339" s="72">
        <f>IF(+NFL!$F248="LA Rams",+NFL!#REF!,IF(+NFL!$H248="LA Rams",+NFL!#REF!,0))</f>
        <v>0</v>
      </c>
      <c r="AR339" s="81">
        <f>IF(+NFL!$F248="LA Rams",+NFL!#REF!,IF(+NFL!$H248="LA Rams",+NFL!#REF!,0))</f>
        <v>0</v>
      </c>
      <c r="AS339" s="96">
        <f>IF(+NFL!$F248="LA Rams",+NFL!#REF!,IF(+NFL!$H248="LA Rams",+NFL!#REF!,0))</f>
        <v>0</v>
      </c>
      <c r="AT339" s="96">
        <f>IF(+NFL!$F248="LA Rams",+NFL!#REF!,IF(+NFL!$H248="LA Rams",+NFL!#REF!,0))</f>
        <v>0</v>
      </c>
      <c r="AU339" s="81">
        <f>IF(+NFL!$F248="LA Rams",+NFL!#REF!,IF(+NFL!$H248="LA Rams",+NFL!#REF!,0))</f>
        <v>0</v>
      </c>
      <c r="AV339" s="96">
        <f>IF(+NFL!$F248="LA Rams",+NFL!#REF!,IF(+NFL!$H248="LA Rams",+NFL!#REF!,0))</f>
        <v>0</v>
      </c>
      <c r="AW339" s="70">
        <f>IF(+NFL!$F248="LA Rams",+NFL!#REF!,IF(+NFL!$H248="LA Rams",+NFL!#REF!,0))</f>
        <v>0</v>
      </c>
      <c r="AX339" s="96">
        <f>IF(+NFL!$F248="LA Rams",+NFL!#REF!,IF(+NFL!$H248="LA Rams",+NFL!#REF!,0))</f>
        <v>0</v>
      </c>
      <c r="AY339" s="81">
        <f>IF(+NFL!$F248="LA Rams",+NFL!#REF!,IF(+NFL!$H248="LA Rams",+NFL!#REF!,0))</f>
        <v>0</v>
      </c>
      <c r="AZ339" s="96">
        <f>IF(+NFL!$F248="LA Rams",+NFL!#REF!,IF(+NFL!$H248="LA Rams",+NFL!#REF!,0))</f>
        <v>0</v>
      </c>
      <c r="BA339" s="70">
        <f>IF(+NFL!$F248="LA Rams",+NFL!#REF!,IF(+NFL!$H248="LA Rams",+NFL!#REF!,0))</f>
        <v>0</v>
      </c>
      <c r="BB339" s="70">
        <f>IF(+NFL!$F248="LA Rams",+NFL!#REF!,IF(+NFL!$H248="LA Rams",+NFL!#REF!,0))</f>
        <v>0</v>
      </c>
      <c r="BC339" s="592">
        <f>IF(+NFL!$F248="LA Rams",+NFL!#REF!,IF(+NFL!$H248="LA Rams",+NFL!#REF!,0))</f>
        <v>0</v>
      </c>
      <c r="BD339" s="81">
        <f>IF(+NFL!$F248="LA Rams",+NFL!#REF!,IF(+NFL!$H248="LA Rams",+NFL!#REF!,0))</f>
        <v>0</v>
      </c>
      <c r="BE339" s="96">
        <f>IF(+NFL!$F248="LA Rams",+NFL!#REF!,IF(+NFL!$H248="LA Rams",+NFL!#REF!,0))</f>
        <v>0</v>
      </c>
      <c r="BF339" s="70">
        <f>IF(+NFL!$F248="LA Rams",+NFL!#REF!,IF(+NFL!$H248="LA Rams",+NFL!#REF!,0))</f>
        <v>0</v>
      </c>
      <c r="BG339" s="81">
        <f>IF(+NFL!$F248="LA Rams",+NFL!#REF!,IF(+NFL!$H248="LA Rams",+NFL!#REF!,0))</f>
        <v>0</v>
      </c>
      <c r="BH339" s="96">
        <f>IF(+NFL!$F248="LA Rams",+NFL!#REF!,IF(+NFL!$H248="LA Rams",+NFL!#REF!,0))</f>
        <v>0</v>
      </c>
      <c r="BI339" s="70">
        <f>IF(+NFL!$F248="LA Rams",+NFL!#REF!,IF(+NFL!$H248="LA Rams",+NFL!#REF!,0))</f>
        <v>0</v>
      </c>
      <c r="BJ339" s="124">
        <f>IF(+NFL!$F248="LA Rams",+NFL!#REF!,IF(+NFL!$H248="LA Rams",+NFL!#REF!,0))</f>
        <v>0</v>
      </c>
      <c r="BK339" s="182">
        <f>IF(+NFL!$F248="LA Rams",+NFL!#REF!,IF(+NFL!$H248="LA Rams",+NFL!#REF!,0))</f>
        <v>0</v>
      </c>
    </row>
    <row r="340" spans="1:63" s="310" customFormat="1" x14ac:dyDescent="0.8">
      <c r="A340" s="70">
        <f>IF(+NFL!$F247="LA Rams",+NFL!A247,IF(+NFL!$H247="LA Rams",+NFL!A247,0))</f>
        <v>14</v>
      </c>
      <c r="B340" s="480" t="str">
        <f>IF(+NFL!$F247="LA Rams",+NFL!B247,IF(+NFL!$H247="LA Rams",+NFL!B247,0))</f>
        <v>Mon</v>
      </c>
      <c r="C340" s="72">
        <f>IF(+NFL!$F247="LA Rams",+NFL!C247,IF(+NFL!$H247="LA Rams",+NFL!C247,0))</f>
        <v>44543</v>
      </c>
      <c r="D340" s="73">
        <f>IF(+NFL!$F247="LA Rams",+NFL!D247,IF(+NFL!$H247="LA Rams",+NFL!D247,0))</f>
        <v>0.84375</v>
      </c>
      <c r="E340" s="70" t="str">
        <f>IF(+NFL!$F247="LA Rams",+NFL!E247,IF(+NFL!$H247="LA Rams",+NFL!E247,0))</f>
        <v>ESPN</v>
      </c>
      <c r="F340" s="176" t="str">
        <f>IF(+NFL!$F247="LA Rams",+NFL!F247,IF(+NFL!$H247="LA Rams",+NFL!F247,0))</f>
        <v>LA Rams</v>
      </c>
      <c r="G340" s="70" t="str">
        <f>IF(+NFL!$F247="LA Rams",+NFL!G247,IF(+NFL!$H247="LA Rams",+NFL!G247,0))</f>
        <v>NFCW</v>
      </c>
      <c r="H340" s="176" t="str">
        <f>IF(+NFL!$F247="LA Rams",+NFL!H247,IF(+NFL!$H247="LA Rams",+NFL!H247,0))</f>
        <v>Arizona</v>
      </c>
      <c r="I340" s="70" t="str">
        <f>IF(+NFL!$F247="LA Rams",+NFL!I247,IF(+NFL!$H247="LA Rams",+NFL!I247,0))</f>
        <v>NFCW</v>
      </c>
      <c r="J340" s="496" t="str">
        <f>IF(+NFL!$F247="LA Rams",+NFL!J247,IF(+NFL!$H247="LA Rams",+NFL!J247,0))</f>
        <v>Arizona</v>
      </c>
      <c r="K340" s="510" t="str">
        <f>IF(+NFL!$F247="LA Rams",+NFL!K247,IF(+NFL!$H247="LA Rams",+NFL!K247,0))</f>
        <v>LA Rams</v>
      </c>
      <c r="L340" s="572">
        <f>IF(+NFL!$F247="LA Rams",+NFL!L247,IF(+NFL!$H247="LA Rams",+NFL!L247,0))</f>
        <v>2.5</v>
      </c>
      <c r="M340" s="573">
        <f>IF(+NFL!$F247="LA Rams",+NFL!M247,IF(+NFL!$H247="LA Rams",+NFL!M247,0))</f>
        <v>52</v>
      </c>
      <c r="N340" s="583" t="str">
        <f>IF(+NFL!$F247="LA Rams",+NFL!N247,IF(+NFL!$H247="LA Rams",+NFL!N247,0))</f>
        <v>LA Rams</v>
      </c>
      <c r="O340" s="584">
        <f>IF(+NFL!$F247="LA Rams",+NFL!O247,IF(+NFL!$H247="LA Rams",+NFL!O247,0))</f>
        <v>30</v>
      </c>
      <c r="P340" s="583" t="str">
        <f>IF(+NFL!$F247="LA Rams",+NFL!P247,IF(+NFL!$H247="LA Rams",+NFL!P247,0))</f>
        <v>Arizona</v>
      </c>
      <c r="Q340" s="585">
        <f>IF(+NFL!$F247="LA Rams",+NFL!Q247,IF(+NFL!$H247="LA Rams",+NFL!Q247,0))</f>
        <v>23</v>
      </c>
      <c r="R340" s="586" t="str">
        <f>IF(+NFL!$F247="LA Rams",+NFL!R247,IF(+NFL!$H247="LA Rams",+NFL!R247,0))</f>
        <v>LA Rams</v>
      </c>
      <c r="S340" s="585" t="str">
        <f>IF(+NFL!$F247="LA Rams",+NFL!S247,IF(+NFL!$H247="LA Rams",+NFL!S247,0))</f>
        <v>Arizona</v>
      </c>
      <c r="T340" s="587" t="str">
        <f>IF(+NFL!$F247="LA Rams",+NFL!T247,IF(+NFL!$H247="LA Rams",+NFL!T247,0))</f>
        <v>LA Rams</v>
      </c>
      <c r="U340" s="585" t="str">
        <f>IF(+NFL!$F247="LA Rams",+NFL!U247,IF(+NFL!$H247="LA Rams",+NFL!U247,0))</f>
        <v>W</v>
      </c>
      <c r="V340" s="586">
        <f>IF(+NFL!$F267="LA Rams",+NFL!#REF!,IF(+NFL!$H267="LA Rams",+NFL!#REF!,0))</f>
        <v>0</v>
      </c>
      <c r="W340" s="585">
        <f>IF(+NFL!$F267="LA Rams",+NFL!#REF!,IF(+NFL!$H267="LA Rams",+NFL!#REF!,0))</f>
        <v>0</v>
      </c>
      <c r="X340" s="587">
        <f>IF(+NFL!$F267="LA Rams",+NFL!#REF!,IF(+NFL!$H267="LA Rams",+NFL!#REF!,0))</f>
        <v>0</v>
      </c>
      <c r="Y340" s="585">
        <f>IF(+NFL!$F267="LA Rams",+NFL!#REF!,IF(+NFL!$H267="LA Rams",+NFL!#REF!,0))</f>
        <v>0</v>
      </c>
      <c r="Z340" s="586">
        <f>IF(+NFL!$F267="LA Rams",+NFL!#REF!,IF(+NFL!$H267="LA Rams",+NFL!#REF!,0))</f>
        <v>0</v>
      </c>
      <c r="AA340" s="585">
        <f>IF(+NFL!$F267="LA Rams",+NFL!#REF!,IF(+NFL!$H267="LA Rams",+NFL!#REF!,0))</f>
        <v>0</v>
      </c>
      <c r="AB340" s="124">
        <f>IF(+NFL!$F267="LA Rams",+NFL!#REF!,IF(+NFL!$H267="LA Rams",+NFL!#REF!,0))</f>
        <v>0</v>
      </c>
      <c r="AC340" s="182">
        <f>IF(+NFL!$F267="LA Rams",+NFL!#REF!,IF(+NFL!$H267="LA Rams",+NFL!#REF!,0))</f>
        <v>0</v>
      </c>
      <c r="AD340" s="496">
        <f>IF(+NFL!$F267="LA Rams",+NFL!#REF!,IF(+NFL!$H267="LA Rams",+NFL!#REF!,0))</f>
        <v>0</v>
      </c>
      <c r="AE340" s="565">
        <f>IF(+NFL!$F267="LA Rams",+NFL!#REF!,IF(+NFL!$H267="LA Rams",+NFL!#REF!,0))</f>
        <v>0</v>
      </c>
      <c r="AF340" s="496">
        <f>IF(+NFL!$F267="LA Rams",+NFL!#REF!,IF(+NFL!$H267="LA Rams",+NFL!#REF!,0))</f>
        <v>0</v>
      </c>
      <c r="AG340" s="565">
        <f>IF(+NFL!$F267="LA Rams",+NFL!#REF!,IF(+NFL!$H267="LA Rams",+NFL!#REF!,0))</f>
        <v>0</v>
      </c>
      <c r="AH340" s="496">
        <f>IF(+NFL!$F267="LA Rams",+NFL!#REF!,IF(+NFL!$H267="LA Rams",+NFL!#REF!,0))</f>
        <v>0</v>
      </c>
      <c r="AI340" s="565">
        <f>IF(+NFL!$F267="LA Rams",+NFL!#REF!,IF(+NFL!$H267="LA Rams",+NFL!#REF!,0))</f>
        <v>0</v>
      </c>
      <c r="AJ340" s="496">
        <f>IF(+NFL!$F267="LA Rams",+NFL!#REF!,IF(+NFL!$H267="LA Rams",+NFL!#REF!,0))</f>
        <v>0</v>
      </c>
      <c r="AK340" s="565">
        <f>IF(+NFL!$F267="LA Rams",+NFL!#REF!,IF(+NFL!$H267="LA Rams",+NFL!#REF!,0))</f>
        <v>0</v>
      </c>
      <c r="AL340" s="100">
        <f>IF(+NFL!$F267="LA Rams",+NFL!#REF!,IF(+NFL!$H267="LA Rams",+NFL!#REF!,0))</f>
        <v>0</v>
      </c>
      <c r="AM340" s="82">
        <f>IF(+NFL!$F267="LA Rams",+NFL!#REF!,IF(+NFL!$H267="LA Rams",+NFL!#REF!,0))</f>
        <v>0</v>
      </c>
      <c r="AN340" s="81">
        <f>IF(+NFL!$F267="LA Rams",+NFL!#REF!,IF(+NFL!$H267="LA Rams",+NFL!#REF!,0))</f>
        <v>0</v>
      </c>
      <c r="AO340" s="83">
        <f>IF(+NFL!$F267="LA Rams",+NFL!#REF!,IF(+NFL!$H267="LA Rams",+NFL!#REF!,0))</f>
        <v>0</v>
      </c>
      <c r="AP340" s="480">
        <f>IF(+NFL!$F267="LA Rams",+NFL!#REF!,IF(+NFL!$H267="LA Rams",+NFL!#REF!,0))</f>
        <v>0</v>
      </c>
      <c r="AQ340" s="72">
        <f>IF(+NFL!$F267="LA Rams",+NFL!#REF!,IF(+NFL!$H267="LA Rams",+NFL!#REF!,0))</f>
        <v>0</v>
      </c>
      <c r="AR340" s="81">
        <f>IF(+NFL!$F267="LA Rams",+NFL!#REF!,IF(+NFL!$H267="LA Rams",+NFL!#REF!,0))</f>
        <v>0</v>
      </c>
      <c r="AS340" s="96">
        <f>IF(+NFL!$F267="LA Rams",+NFL!#REF!,IF(+NFL!$H267="LA Rams",+NFL!#REF!,0))</f>
        <v>0</v>
      </c>
      <c r="AT340" s="96">
        <f>IF(+NFL!$F267="LA Rams",+NFL!#REF!,IF(+NFL!$H267="LA Rams",+NFL!#REF!,0))</f>
        <v>0</v>
      </c>
      <c r="AU340" s="81">
        <f>IF(+NFL!$F267="LA Rams",+NFL!#REF!,IF(+NFL!$H267="LA Rams",+NFL!#REF!,0))</f>
        <v>0</v>
      </c>
      <c r="AV340" s="96">
        <f>IF(+NFL!$F267="LA Rams",+NFL!#REF!,IF(+NFL!$H267="LA Rams",+NFL!#REF!,0))</f>
        <v>0</v>
      </c>
      <c r="AW340" s="70">
        <f>IF(+NFL!$F267="LA Rams",+NFL!#REF!,IF(+NFL!$H267="LA Rams",+NFL!#REF!,0))</f>
        <v>0</v>
      </c>
      <c r="AX340" s="96">
        <f>IF(+NFL!$F267="LA Rams",+NFL!#REF!,IF(+NFL!$H267="LA Rams",+NFL!#REF!,0))</f>
        <v>0</v>
      </c>
      <c r="AY340" s="81">
        <f>IF(+NFL!$F267="LA Rams",+NFL!#REF!,IF(+NFL!$H267="LA Rams",+NFL!#REF!,0))</f>
        <v>0</v>
      </c>
      <c r="AZ340" s="96">
        <f>IF(+NFL!$F267="LA Rams",+NFL!#REF!,IF(+NFL!$H267="LA Rams",+NFL!#REF!,0))</f>
        <v>0</v>
      </c>
      <c r="BA340" s="70">
        <f>IF(+NFL!$F267="LA Rams",+NFL!#REF!,IF(+NFL!$H267="LA Rams",+NFL!#REF!,0))</f>
        <v>0</v>
      </c>
      <c r="BB340" s="70">
        <f>IF(+NFL!$F267="LA Rams",+NFL!#REF!,IF(+NFL!$H267="LA Rams",+NFL!#REF!,0))</f>
        <v>0</v>
      </c>
      <c r="BC340" s="592">
        <f>IF(+NFL!$F267="LA Rams",+NFL!#REF!,IF(+NFL!$H267="LA Rams",+NFL!#REF!,0))</f>
        <v>0</v>
      </c>
      <c r="BD340" s="81">
        <f>IF(+NFL!$F267="LA Rams",+NFL!#REF!,IF(+NFL!$H267="LA Rams",+NFL!#REF!,0))</f>
        <v>0</v>
      </c>
      <c r="BE340" s="96">
        <f>IF(+NFL!$F267="LA Rams",+NFL!#REF!,IF(+NFL!$H267="LA Rams",+NFL!#REF!,0))</f>
        <v>0</v>
      </c>
      <c r="BF340" s="70">
        <f>IF(+NFL!$F267="LA Rams",+NFL!#REF!,IF(+NFL!$H267="LA Rams",+NFL!#REF!,0))</f>
        <v>0</v>
      </c>
      <c r="BG340" s="81">
        <f>IF(+NFL!$F267="LA Rams",+NFL!#REF!,IF(+NFL!$H267="LA Rams",+NFL!#REF!,0))</f>
        <v>0</v>
      </c>
      <c r="BH340" s="96">
        <f>IF(+NFL!$F267="LA Rams",+NFL!#REF!,IF(+NFL!$H267="LA Rams",+NFL!#REF!,0))</f>
        <v>0</v>
      </c>
      <c r="BI340" s="70">
        <f>IF(+NFL!$F267="LA Rams",+NFL!#REF!,IF(+NFL!$H267="LA Rams",+NFL!#REF!,0))</f>
        <v>0</v>
      </c>
      <c r="BJ340" s="124">
        <f>IF(+NFL!$F267="LA Rams",+NFL!#REF!,IF(+NFL!$H267="LA Rams",+NFL!#REF!,0))</f>
        <v>0</v>
      </c>
      <c r="BK340" s="182">
        <f>IF(+NFL!$F267="LA Rams",+NFL!#REF!,IF(+NFL!$H267="LA Rams",+NFL!#REF!,0))</f>
        <v>0</v>
      </c>
    </row>
    <row r="341" spans="1:63" s="310" customFormat="1" x14ac:dyDescent="0.8">
      <c r="A341" s="70">
        <f>IF(+NFL!$F266="LA Rams",+NFL!A266,IF(+NFL!$H266="LA Rams",+NFL!A266,0))</f>
        <v>15</v>
      </c>
      <c r="B341" s="480" t="str">
        <f>IF(+NFL!$F266="LA Rams",+NFL!B266,IF(+NFL!$H266="LA Rams",+NFL!B266,0))</f>
        <v>Sun</v>
      </c>
      <c r="C341" s="72">
        <f>IF(+NFL!$F266="LA Rams",+NFL!C266,IF(+NFL!$H266="LA Rams",+NFL!C266,0))</f>
        <v>44549</v>
      </c>
      <c r="D341" s="73">
        <f>IF(+NFL!$F266="LA Rams",+NFL!D266,IF(+NFL!$H266="LA Rams",+NFL!D266,0))</f>
        <v>0.68055416666666668</v>
      </c>
      <c r="E341" s="70">
        <f>IF(+NFL!$F266="LA Rams",+NFL!E266,IF(+NFL!$H266="LA Rams",+NFL!E266,0))</f>
        <v>0</v>
      </c>
      <c r="F341" s="176" t="str">
        <f>IF(+NFL!$F266="LA Rams",+NFL!F266,IF(+NFL!$H266="LA Rams",+NFL!F266,0))</f>
        <v>Seattle</v>
      </c>
      <c r="G341" s="70" t="str">
        <f>IF(+NFL!$F266="LA Rams",+NFL!G266,IF(+NFL!$H266="LA Rams",+NFL!G266,0))</f>
        <v>NFCW</v>
      </c>
      <c r="H341" s="176" t="str">
        <f>IF(+NFL!$F266="LA Rams",+NFL!H266,IF(+NFL!$H266="LA Rams",+NFL!H266,0))</f>
        <v>LA Rams</v>
      </c>
      <c r="I341" s="70" t="str">
        <f>IF(+NFL!$F266="LA Rams",+NFL!I266,IF(+NFL!$H266="LA Rams",+NFL!I266,0))</f>
        <v>NFCW</v>
      </c>
      <c r="J341" s="496" t="str">
        <f>IF(+NFL!$F266="LA Rams",+NFL!J266,IF(+NFL!$H266="LA Rams",+NFL!J266,0))</f>
        <v>LA Rams</v>
      </c>
      <c r="K341" s="510" t="str">
        <f>IF(+NFL!$F266="LA Rams",+NFL!K266,IF(+NFL!$H266="LA Rams",+NFL!K266,0))</f>
        <v>Seattle</v>
      </c>
      <c r="L341" s="572">
        <f>IF(+NFL!$F266="LA Rams",+NFL!L266,IF(+NFL!$H266="LA Rams",+NFL!L266,0))</f>
        <v>4.5</v>
      </c>
      <c r="M341" s="573">
        <f>IF(+NFL!$F266="LA Rams",+NFL!M266,IF(+NFL!$H266="LA Rams",+NFL!M266,0))</f>
        <v>45.5</v>
      </c>
      <c r="N341" s="583" t="str">
        <f>IF(+NFL!$F266="LA Rams",+NFL!N266,IF(+NFL!$H266="LA Rams",+NFL!N266,0))</f>
        <v>LA Rams</v>
      </c>
      <c r="O341" s="584">
        <f>IF(+NFL!$F266="LA Rams",+NFL!O266,IF(+NFL!$H266="LA Rams",+NFL!O266,0))</f>
        <v>29</v>
      </c>
      <c r="P341" s="583" t="str">
        <f>IF(+NFL!$F266="LA Rams",+NFL!P266,IF(+NFL!$H266="LA Rams",+NFL!P266,0))</f>
        <v>Seattle</v>
      </c>
      <c r="Q341" s="585">
        <f>IF(+NFL!$F266="LA Rams",+NFL!Q266,IF(+NFL!$H266="LA Rams",+NFL!Q266,0))</f>
        <v>10</v>
      </c>
      <c r="R341" s="586" t="str">
        <f>IF(+NFL!$F266="LA Rams",+NFL!R266,IF(+NFL!$H266="LA Rams",+NFL!R266,0))</f>
        <v>LA Rams</v>
      </c>
      <c r="S341" s="585" t="str">
        <f>IF(+NFL!$F266="LA Rams",+NFL!S266,IF(+NFL!$H266="LA Rams",+NFL!S266,0))</f>
        <v>Seattle</v>
      </c>
      <c r="T341" s="587" t="str">
        <f>IF(+NFL!$F266="LA Rams",+NFL!T266,IF(+NFL!$H266="LA Rams",+NFL!T266,0))</f>
        <v>LA Rams</v>
      </c>
      <c r="U341" s="585" t="str">
        <f>IF(+NFL!$F266="LA Rams",+NFL!U266,IF(+NFL!$H266="LA Rams",+NFL!U266,0))</f>
        <v>W</v>
      </c>
      <c r="V341" s="586">
        <f>IF(+NFL!$F287="LA Rams",+NFL!#REF!,IF(+NFL!$H287="LA Rams",+NFL!#REF!,0))</f>
        <v>0</v>
      </c>
      <c r="W341" s="585">
        <f>IF(+NFL!$F287="LA Rams",+NFL!#REF!,IF(+NFL!$H287="LA Rams",+NFL!#REF!,0))</f>
        <v>0</v>
      </c>
      <c r="X341" s="587">
        <f>IF(+NFL!$F287="LA Rams",+NFL!#REF!,IF(+NFL!$H287="LA Rams",+NFL!#REF!,0))</f>
        <v>0</v>
      </c>
      <c r="Y341" s="585">
        <f>IF(+NFL!$F287="LA Rams",+NFL!#REF!,IF(+NFL!$H287="LA Rams",+NFL!#REF!,0))</f>
        <v>0</v>
      </c>
      <c r="Z341" s="586">
        <f>IF(+NFL!$F287="LA Rams",+NFL!#REF!,IF(+NFL!$H287="LA Rams",+NFL!#REF!,0))</f>
        <v>0</v>
      </c>
      <c r="AA341" s="585">
        <f>IF(+NFL!$F287="LA Rams",+NFL!#REF!,IF(+NFL!$H287="LA Rams",+NFL!#REF!,0))</f>
        <v>0</v>
      </c>
      <c r="AB341" s="124">
        <f>IF(+NFL!$F287="LA Rams",+NFL!#REF!,IF(+NFL!$H287="LA Rams",+NFL!#REF!,0))</f>
        <v>0</v>
      </c>
      <c r="AC341" s="182">
        <f>IF(+NFL!$F287="LA Rams",+NFL!#REF!,IF(+NFL!$H287="LA Rams",+NFL!#REF!,0))</f>
        <v>0</v>
      </c>
      <c r="AD341" s="496">
        <f>IF(+NFL!$F287="LA Rams",+NFL!#REF!,IF(+NFL!$H287="LA Rams",+NFL!#REF!,0))</f>
        <v>0</v>
      </c>
      <c r="AE341" s="565">
        <f>IF(+NFL!$F287="LA Rams",+NFL!#REF!,IF(+NFL!$H287="LA Rams",+NFL!#REF!,0))</f>
        <v>0</v>
      </c>
      <c r="AF341" s="496">
        <f>IF(+NFL!$F287="LA Rams",+NFL!#REF!,IF(+NFL!$H287="LA Rams",+NFL!#REF!,0))</f>
        <v>0</v>
      </c>
      <c r="AG341" s="565">
        <f>IF(+NFL!$F287="LA Rams",+NFL!#REF!,IF(+NFL!$H287="LA Rams",+NFL!#REF!,0))</f>
        <v>0</v>
      </c>
      <c r="AH341" s="496">
        <f>IF(+NFL!$F287="LA Rams",+NFL!#REF!,IF(+NFL!$H287="LA Rams",+NFL!#REF!,0))</f>
        <v>0</v>
      </c>
      <c r="AI341" s="565">
        <f>IF(+NFL!$F287="LA Rams",+NFL!#REF!,IF(+NFL!$H287="LA Rams",+NFL!#REF!,0))</f>
        <v>0</v>
      </c>
      <c r="AJ341" s="496">
        <f>IF(+NFL!$F287="LA Rams",+NFL!#REF!,IF(+NFL!$H287="LA Rams",+NFL!#REF!,0))</f>
        <v>0</v>
      </c>
      <c r="AK341" s="565">
        <f>IF(+NFL!$F287="LA Rams",+NFL!#REF!,IF(+NFL!$H287="LA Rams",+NFL!#REF!,0))</f>
        <v>0</v>
      </c>
      <c r="AL341" s="100">
        <f>IF(+NFL!$F287="LA Rams",+NFL!#REF!,IF(+NFL!$H287="LA Rams",+NFL!#REF!,0))</f>
        <v>0</v>
      </c>
      <c r="AM341" s="82">
        <f>IF(+NFL!$F287="LA Rams",+NFL!#REF!,IF(+NFL!$H287="LA Rams",+NFL!#REF!,0))</f>
        <v>0</v>
      </c>
      <c r="AN341" s="81">
        <f>IF(+NFL!$F287="LA Rams",+NFL!#REF!,IF(+NFL!$H287="LA Rams",+NFL!#REF!,0))</f>
        <v>0</v>
      </c>
      <c r="AO341" s="83">
        <f>IF(+NFL!$F287="LA Rams",+NFL!#REF!,IF(+NFL!$H287="LA Rams",+NFL!#REF!,0))</f>
        <v>0</v>
      </c>
      <c r="AP341" s="480">
        <f>IF(+NFL!$F287="LA Rams",+NFL!#REF!,IF(+NFL!$H287="LA Rams",+NFL!#REF!,0))</f>
        <v>0</v>
      </c>
      <c r="AQ341" s="72">
        <f>IF(+NFL!$F287="LA Rams",+NFL!#REF!,IF(+NFL!$H287="LA Rams",+NFL!#REF!,0))</f>
        <v>0</v>
      </c>
      <c r="AR341" s="81">
        <f>IF(+NFL!$F287="LA Rams",+NFL!#REF!,IF(+NFL!$H287="LA Rams",+NFL!#REF!,0))</f>
        <v>0</v>
      </c>
      <c r="AS341" s="96">
        <f>IF(+NFL!$F287="LA Rams",+NFL!#REF!,IF(+NFL!$H287="LA Rams",+NFL!#REF!,0))</f>
        <v>0</v>
      </c>
      <c r="AT341" s="96">
        <f>IF(+NFL!$F287="LA Rams",+NFL!#REF!,IF(+NFL!$H287="LA Rams",+NFL!#REF!,0))</f>
        <v>0</v>
      </c>
      <c r="AU341" s="81">
        <f>IF(+NFL!$F287="LA Rams",+NFL!#REF!,IF(+NFL!$H287="LA Rams",+NFL!#REF!,0))</f>
        <v>0</v>
      </c>
      <c r="AV341" s="96">
        <f>IF(+NFL!$F287="LA Rams",+NFL!#REF!,IF(+NFL!$H287="LA Rams",+NFL!#REF!,0))</f>
        <v>0</v>
      </c>
      <c r="AW341" s="70">
        <f>IF(+NFL!$F287="LA Rams",+NFL!#REF!,IF(+NFL!$H287="LA Rams",+NFL!#REF!,0))</f>
        <v>0</v>
      </c>
      <c r="AX341" s="96">
        <f>IF(+NFL!$F287="LA Rams",+NFL!#REF!,IF(+NFL!$H287="LA Rams",+NFL!#REF!,0))</f>
        <v>0</v>
      </c>
      <c r="AY341" s="81">
        <f>IF(+NFL!$F287="LA Rams",+NFL!#REF!,IF(+NFL!$H287="LA Rams",+NFL!#REF!,0))</f>
        <v>0</v>
      </c>
      <c r="AZ341" s="96">
        <f>IF(+NFL!$F287="LA Rams",+NFL!#REF!,IF(+NFL!$H287="LA Rams",+NFL!#REF!,0))</f>
        <v>0</v>
      </c>
      <c r="BA341" s="70">
        <f>IF(+NFL!$F287="LA Rams",+NFL!#REF!,IF(+NFL!$H287="LA Rams",+NFL!#REF!,0))</f>
        <v>0</v>
      </c>
      <c r="BB341" s="70">
        <f>IF(+NFL!$F287="LA Rams",+NFL!#REF!,IF(+NFL!$H287="LA Rams",+NFL!#REF!,0))</f>
        <v>0</v>
      </c>
      <c r="BC341" s="592">
        <f>IF(+NFL!$F287="LA Rams",+NFL!#REF!,IF(+NFL!$H287="LA Rams",+NFL!#REF!,0))</f>
        <v>0</v>
      </c>
      <c r="BD341" s="81">
        <f>IF(+NFL!$F287="LA Rams",+NFL!#REF!,IF(+NFL!$H287="LA Rams",+NFL!#REF!,0))</f>
        <v>0</v>
      </c>
      <c r="BE341" s="96">
        <f>IF(+NFL!$F287="LA Rams",+NFL!#REF!,IF(+NFL!$H287="LA Rams",+NFL!#REF!,0))</f>
        <v>0</v>
      </c>
      <c r="BF341" s="70">
        <f>IF(+NFL!$F287="LA Rams",+NFL!#REF!,IF(+NFL!$H287="LA Rams",+NFL!#REF!,0))</f>
        <v>0</v>
      </c>
      <c r="BG341" s="81">
        <f>IF(+NFL!$F287="LA Rams",+NFL!#REF!,IF(+NFL!$H287="LA Rams",+NFL!#REF!,0))</f>
        <v>0</v>
      </c>
      <c r="BH341" s="96">
        <f>IF(+NFL!$F287="LA Rams",+NFL!#REF!,IF(+NFL!$H287="LA Rams",+NFL!#REF!,0))</f>
        <v>0</v>
      </c>
      <c r="BI341" s="70">
        <f>IF(+NFL!$F287="LA Rams",+NFL!#REF!,IF(+NFL!$H287="LA Rams",+NFL!#REF!,0))</f>
        <v>0</v>
      </c>
      <c r="BJ341" s="124">
        <f>IF(+NFL!$F287="LA Rams",+NFL!#REF!,IF(+NFL!$H287="LA Rams",+NFL!#REF!,0))</f>
        <v>0</v>
      </c>
      <c r="BK341" s="182">
        <f>IF(+NFL!$F287="LA Rams",+NFL!#REF!,IF(+NFL!$H287="LA Rams",+NFL!#REF!,0))</f>
        <v>0</v>
      </c>
    </row>
    <row r="342" spans="1:63" s="310" customFormat="1" x14ac:dyDescent="0.8">
      <c r="A342" s="70">
        <f>IF(+NFL!$F274="LA Rams",+NFL!A274,IF(+NFL!$H274="LA Rams",+NFL!A274,0))</f>
        <v>16</v>
      </c>
      <c r="B342" s="480" t="str">
        <f>IF(+NFL!$F274="LA Rams",+NFL!B274,IF(+NFL!$H274="LA Rams",+NFL!B274,0))</f>
        <v>Sun</v>
      </c>
      <c r="C342" s="72">
        <f>IF(+NFL!$F274="LA Rams",+NFL!C274,IF(+NFL!$H274="LA Rams",+NFL!C274,0))</f>
        <v>44556</v>
      </c>
      <c r="D342" s="73">
        <f>IF(+NFL!$F274="LA Rams",+NFL!D274,IF(+NFL!$H274="LA Rams",+NFL!D274,0))</f>
        <v>0.54166666666666663</v>
      </c>
      <c r="E342" s="70" t="str">
        <f>IF(+NFL!$F274="LA Rams",+NFL!E274,IF(+NFL!$H274="LA Rams",+NFL!E274,0))</f>
        <v>Fox</v>
      </c>
      <c r="F342" s="176" t="str">
        <f>IF(+NFL!$F274="LA Rams",+NFL!F274,IF(+NFL!$H274="LA Rams",+NFL!F274,0))</f>
        <v>LA Rams</v>
      </c>
      <c r="G342" s="70" t="str">
        <f>IF(+NFL!$F274="LA Rams",+NFL!G274,IF(+NFL!$H274="LA Rams",+NFL!G274,0))</f>
        <v>NFCW</v>
      </c>
      <c r="H342" s="176" t="str">
        <f>IF(+NFL!$F274="LA Rams",+NFL!H274,IF(+NFL!$H274="LA Rams",+NFL!H274,0))</f>
        <v>Minnesota</v>
      </c>
      <c r="I342" s="70" t="str">
        <f>IF(+NFL!$F274="LA Rams",+NFL!I274,IF(+NFL!$H274="LA Rams",+NFL!I274,0))</f>
        <v>NFCN</v>
      </c>
      <c r="J342" s="496" t="str">
        <f>IF(+NFL!$F274="LA Rams",+NFL!J274,IF(+NFL!$H274="LA Rams",+NFL!J274,0))</f>
        <v>LA Rams</v>
      </c>
      <c r="K342" s="510" t="str">
        <f>IF(+NFL!$F274="LA Rams",+NFL!K274,IF(+NFL!$H274="LA Rams",+NFL!K274,0))</f>
        <v>Minnesota</v>
      </c>
      <c r="L342" s="572">
        <f>IF(+NFL!$F274="LA Rams",+NFL!L274,IF(+NFL!$H274="LA Rams",+NFL!L274,0))</f>
        <v>2.5</v>
      </c>
      <c r="M342" s="573">
        <f>IF(+NFL!$F274="LA Rams",+NFL!M274,IF(+NFL!$H274="LA Rams",+NFL!M274,0))</f>
        <v>49.5</v>
      </c>
      <c r="N342" s="583" t="str">
        <f>IF(+NFL!$F274="LA Rams",+NFL!N274,IF(+NFL!$H274="LA Rams",+NFL!N274,0))</f>
        <v>LA Rams</v>
      </c>
      <c r="O342" s="584">
        <f>IF(+NFL!$F274="LA Rams",+NFL!O274,IF(+NFL!$H274="LA Rams",+NFL!O274,0))</f>
        <v>30</v>
      </c>
      <c r="P342" s="583" t="str">
        <f>IF(+NFL!$F274="LA Rams",+NFL!P274,IF(+NFL!$H274="LA Rams",+NFL!P274,0))</f>
        <v>Minnesota</v>
      </c>
      <c r="Q342" s="585">
        <f>IF(+NFL!$F274="LA Rams",+NFL!Q274,IF(+NFL!$H274="LA Rams",+NFL!Q274,0))</f>
        <v>23</v>
      </c>
      <c r="R342" s="586" t="str">
        <f>IF(+NFL!$F274="LA Rams",+NFL!R274,IF(+NFL!$H274="LA Rams",+NFL!R274,0))</f>
        <v>LA Rams</v>
      </c>
      <c r="S342" s="585" t="str">
        <f>IF(+NFL!$F274="LA Rams",+NFL!S274,IF(+NFL!$H274="LA Rams",+NFL!S274,0))</f>
        <v>Minnesota</v>
      </c>
      <c r="T342" s="587" t="str">
        <f>IF(+NFL!$F274="LA Rams",+NFL!T274,IF(+NFL!$H274="LA Rams",+NFL!T274,0))</f>
        <v>LA Rams</v>
      </c>
      <c r="U342" s="585" t="str">
        <f>IF(+NFL!$F274="LA Rams",+NFL!U274,IF(+NFL!$H274="LA Rams",+NFL!U274,0))</f>
        <v>W</v>
      </c>
      <c r="V342" s="586">
        <f>IF(+NFL!$F303="LA Rams",+NFL!#REF!,IF(+NFL!$H303="LA Rams",+NFL!#REF!,0))</f>
        <v>0</v>
      </c>
      <c r="W342" s="585">
        <f>IF(+NFL!$F303="LA Rams",+NFL!#REF!,IF(+NFL!$H303="LA Rams",+NFL!#REF!,0))</f>
        <v>0</v>
      </c>
      <c r="X342" s="587">
        <f>IF(+NFL!$F303="LA Rams",+NFL!#REF!,IF(+NFL!$H303="LA Rams",+NFL!#REF!,0))</f>
        <v>0</v>
      </c>
      <c r="Y342" s="585">
        <f>IF(+NFL!$F303="LA Rams",+NFL!#REF!,IF(+NFL!$H303="LA Rams",+NFL!#REF!,0))</f>
        <v>0</v>
      </c>
      <c r="Z342" s="586">
        <f>IF(+NFL!$F303="LA Rams",+NFL!#REF!,IF(+NFL!$H303="LA Rams",+NFL!#REF!,0))</f>
        <v>0</v>
      </c>
      <c r="AA342" s="585">
        <f>IF(+NFL!$F303="LA Rams",+NFL!#REF!,IF(+NFL!$H303="LA Rams",+NFL!#REF!,0))</f>
        <v>0</v>
      </c>
      <c r="AB342" s="124">
        <f>IF(+NFL!$F303="LA Rams",+NFL!#REF!,IF(+NFL!$H303="LA Rams",+NFL!#REF!,0))</f>
        <v>0</v>
      </c>
      <c r="AC342" s="182">
        <f>IF(+NFL!$F303="LA Rams",+NFL!#REF!,IF(+NFL!$H303="LA Rams",+NFL!#REF!,0))</f>
        <v>0</v>
      </c>
      <c r="AD342" s="496">
        <f>IF(+NFL!$F303="LA Rams",+NFL!#REF!,IF(+NFL!$H303="LA Rams",+NFL!#REF!,0))</f>
        <v>0</v>
      </c>
      <c r="AE342" s="565">
        <f>IF(+NFL!$F303="LA Rams",+NFL!#REF!,IF(+NFL!$H303="LA Rams",+NFL!#REF!,0))</f>
        <v>0</v>
      </c>
      <c r="AF342" s="496">
        <f>IF(+NFL!$F303="LA Rams",+NFL!#REF!,IF(+NFL!$H303="LA Rams",+NFL!#REF!,0))</f>
        <v>0</v>
      </c>
      <c r="AG342" s="565">
        <f>IF(+NFL!$F303="LA Rams",+NFL!#REF!,IF(+NFL!$H303="LA Rams",+NFL!#REF!,0))</f>
        <v>0</v>
      </c>
      <c r="AH342" s="496">
        <f>IF(+NFL!$F303="LA Rams",+NFL!#REF!,IF(+NFL!$H303="LA Rams",+NFL!#REF!,0))</f>
        <v>0</v>
      </c>
      <c r="AI342" s="565">
        <f>IF(+NFL!$F303="LA Rams",+NFL!#REF!,IF(+NFL!$H303="LA Rams",+NFL!#REF!,0))</f>
        <v>0</v>
      </c>
      <c r="AJ342" s="496">
        <f>IF(+NFL!$F303="LA Rams",+NFL!#REF!,IF(+NFL!$H303="LA Rams",+NFL!#REF!,0))</f>
        <v>0</v>
      </c>
      <c r="AK342" s="565">
        <f>IF(+NFL!$F303="LA Rams",+NFL!#REF!,IF(+NFL!$H303="LA Rams",+NFL!#REF!,0))</f>
        <v>0</v>
      </c>
      <c r="AL342" s="100">
        <f>IF(+NFL!$F303="LA Rams",+NFL!#REF!,IF(+NFL!$H303="LA Rams",+NFL!#REF!,0))</f>
        <v>0</v>
      </c>
      <c r="AM342" s="82">
        <f>IF(+NFL!$F303="LA Rams",+NFL!#REF!,IF(+NFL!$H303="LA Rams",+NFL!#REF!,0))</f>
        <v>0</v>
      </c>
      <c r="AN342" s="81">
        <f>IF(+NFL!$F303="LA Rams",+NFL!#REF!,IF(+NFL!$H303="LA Rams",+NFL!#REF!,0))</f>
        <v>0</v>
      </c>
      <c r="AO342" s="83">
        <f>IF(+NFL!$F303="LA Rams",+NFL!#REF!,IF(+NFL!$H303="LA Rams",+NFL!#REF!,0))</f>
        <v>0</v>
      </c>
      <c r="AP342" s="480">
        <f>IF(+NFL!$F303="LA Rams",+NFL!#REF!,IF(+NFL!$H303="LA Rams",+NFL!#REF!,0))</f>
        <v>0</v>
      </c>
      <c r="AQ342" s="72">
        <f>IF(+NFL!$F303="LA Rams",+NFL!#REF!,IF(+NFL!$H303="LA Rams",+NFL!#REF!,0))</f>
        <v>0</v>
      </c>
      <c r="AR342" s="81">
        <f>IF(+NFL!$F303="LA Rams",+NFL!#REF!,IF(+NFL!$H303="LA Rams",+NFL!#REF!,0))</f>
        <v>0</v>
      </c>
      <c r="AS342" s="96">
        <f>IF(+NFL!$F303="LA Rams",+NFL!#REF!,IF(+NFL!$H303="LA Rams",+NFL!#REF!,0))</f>
        <v>0</v>
      </c>
      <c r="AT342" s="96">
        <f>IF(+NFL!$F303="LA Rams",+NFL!#REF!,IF(+NFL!$H303="LA Rams",+NFL!#REF!,0))</f>
        <v>0</v>
      </c>
      <c r="AU342" s="81">
        <f>IF(+NFL!$F303="LA Rams",+NFL!#REF!,IF(+NFL!$H303="LA Rams",+NFL!#REF!,0))</f>
        <v>0</v>
      </c>
      <c r="AV342" s="96">
        <f>IF(+NFL!$F303="LA Rams",+NFL!#REF!,IF(+NFL!$H303="LA Rams",+NFL!#REF!,0))</f>
        <v>0</v>
      </c>
      <c r="AW342" s="70">
        <f>IF(+NFL!$F303="LA Rams",+NFL!#REF!,IF(+NFL!$H303="LA Rams",+NFL!#REF!,0))</f>
        <v>0</v>
      </c>
      <c r="AX342" s="96">
        <f>IF(+NFL!$F303="LA Rams",+NFL!#REF!,IF(+NFL!$H303="LA Rams",+NFL!#REF!,0))</f>
        <v>0</v>
      </c>
      <c r="AY342" s="81">
        <f>IF(+NFL!$F303="LA Rams",+NFL!#REF!,IF(+NFL!$H303="LA Rams",+NFL!#REF!,0))</f>
        <v>0</v>
      </c>
      <c r="AZ342" s="96">
        <f>IF(+NFL!$F303="LA Rams",+NFL!#REF!,IF(+NFL!$H303="LA Rams",+NFL!#REF!,0))</f>
        <v>0</v>
      </c>
      <c r="BA342" s="70">
        <f>IF(+NFL!$F303="LA Rams",+NFL!#REF!,IF(+NFL!$H303="LA Rams",+NFL!#REF!,0))</f>
        <v>0</v>
      </c>
      <c r="BB342" s="70">
        <f>IF(+NFL!$F303="LA Rams",+NFL!#REF!,IF(+NFL!$H303="LA Rams",+NFL!#REF!,0))</f>
        <v>0</v>
      </c>
      <c r="BC342" s="592">
        <f>IF(+NFL!$F303="LA Rams",+NFL!#REF!,IF(+NFL!$H303="LA Rams",+NFL!#REF!,0))</f>
        <v>0</v>
      </c>
      <c r="BD342" s="81">
        <f>IF(+NFL!$F303="LA Rams",+NFL!#REF!,IF(+NFL!$H303="LA Rams",+NFL!#REF!,0))</f>
        <v>0</v>
      </c>
      <c r="BE342" s="96">
        <f>IF(+NFL!$F303="LA Rams",+NFL!#REF!,IF(+NFL!$H303="LA Rams",+NFL!#REF!,0))</f>
        <v>0</v>
      </c>
      <c r="BF342" s="70">
        <f>IF(+NFL!$F303="LA Rams",+NFL!#REF!,IF(+NFL!$H303="LA Rams",+NFL!#REF!,0))</f>
        <v>0</v>
      </c>
      <c r="BG342" s="81">
        <f>IF(+NFL!$F303="LA Rams",+NFL!#REF!,IF(+NFL!$H303="LA Rams",+NFL!#REF!,0))</f>
        <v>0</v>
      </c>
      <c r="BH342" s="96">
        <f>IF(+NFL!$F303="LA Rams",+NFL!#REF!,IF(+NFL!$H303="LA Rams",+NFL!#REF!,0))</f>
        <v>0</v>
      </c>
      <c r="BI342" s="70">
        <f>IF(+NFL!$F303="LA Rams",+NFL!#REF!,IF(+NFL!$H303="LA Rams",+NFL!#REF!,0))</f>
        <v>0</v>
      </c>
      <c r="BJ342" s="124">
        <f>IF(+NFL!$F303="LA Rams",+NFL!#REF!,IF(+NFL!$H303="LA Rams",+NFL!#REF!,0))</f>
        <v>0</v>
      </c>
      <c r="BK342" s="182">
        <f>IF(+NFL!$F303="LA Rams",+NFL!#REF!,IF(+NFL!$H303="LA Rams",+NFL!#REF!,0))</f>
        <v>0</v>
      </c>
    </row>
    <row r="343" spans="1:63" s="310" customFormat="1" x14ac:dyDescent="0.8">
      <c r="A343" s="70">
        <f>IF(+NFL!$F298="LA Rams",+NFL!A298,IF(+NFL!$H298="LA Rams",+NFL!A298,0))</f>
        <v>17</v>
      </c>
      <c r="B343" s="480" t="str">
        <f>IF(+NFL!$F298="LA Rams",+NFL!B298,IF(+NFL!$H298="LA Rams",+NFL!B298,0))</f>
        <v>Sat</v>
      </c>
      <c r="C343" s="72">
        <f>IF(+NFL!$F298="LA Rams",+NFL!C298,IF(+NFL!$H298="LA Rams",+NFL!C298,0))</f>
        <v>44563</v>
      </c>
      <c r="D343" s="73">
        <f>IF(+NFL!$F298="LA Rams",+NFL!D298,IF(+NFL!$H298="LA Rams",+NFL!D298,0))</f>
        <v>0.67708333333333337</v>
      </c>
      <c r="E343" s="70" t="str">
        <f>IF(+NFL!$F298="LA Rams",+NFL!E298,IF(+NFL!$H298="LA Rams",+NFL!E298,0))</f>
        <v>Fox</v>
      </c>
      <c r="F343" s="176" t="str">
        <f>IF(+NFL!$F298="LA Rams",+NFL!F298,IF(+NFL!$H298="LA Rams",+NFL!F298,0))</f>
        <v>LA Rams</v>
      </c>
      <c r="G343" s="70" t="str">
        <f>IF(+NFL!$F298="LA Rams",+NFL!G298,IF(+NFL!$H298="LA Rams",+NFL!G298,0))</f>
        <v>NFCW</v>
      </c>
      <c r="H343" s="176" t="str">
        <f>IF(+NFL!$F298="LA Rams",+NFL!H298,IF(+NFL!$H298="LA Rams",+NFL!H298,0))</f>
        <v>Baltimore</v>
      </c>
      <c r="I343" s="70" t="str">
        <f>IF(+NFL!$F298="LA Rams",+NFL!I298,IF(+NFL!$H298="LA Rams",+NFL!I298,0))</f>
        <v>AFCN</v>
      </c>
      <c r="J343" s="496" t="str">
        <f>IF(+NFL!$F298="LA Rams",+NFL!J298,IF(+NFL!$H298="LA Rams",+NFL!J298,0))</f>
        <v>LA Rams</v>
      </c>
      <c r="K343" s="510" t="str">
        <f>IF(+NFL!$F298="LA Rams",+NFL!K298,IF(+NFL!$H298="LA Rams",+NFL!K298,0))</f>
        <v>Baltimore</v>
      </c>
      <c r="L343" s="572">
        <f>IF(+NFL!$F298="LA Rams",+NFL!L298,IF(+NFL!$H298="LA Rams",+NFL!L298,0))</f>
        <v>7</v>
      </c>
      <c r="M343" s="573">
        <f>IF(+NFL!$F298="LA Rams",+NFL!M298,IF(+NFL!$H298="LA Rams",+NFL!M298,0))</f>
        <v>46.5</v>
      </c>
      <c r="N343" s="583" t="str">
        <f>IF(+NFL!$F298="LA Rams",+NFL!N298,IF(+NFL!$H298="LA Rams",+NFL!N298,0))</f>
        <v>LA Rams</v>
      </c>
      <c r="O343" s="584">
        <f>IF(+NFL!$F298="LA Rams",+NFL!O298,IF(+NFL!$H298="LA Rams",+NFL!O298,0))</f>
        <v>20</v>
      </c>
      <c r="P343" s="583" t="str">
        <f>IF(+NFL!$F298="LA Rams",+NFL!P298,IF(+NFL!$H298="LA Rams",+NFL!P298,0))</f>
        <v>Baltimore</v>
      </c>
      <c r="Q343" s="585">
        <f>IF(+NFL!$F298="LA Rams",+NFL!Q298,IF(+NFL!$H298="LA Rams",+NFL!Q298,0))</f>
        <v>19</v>
      </c>
      <c r="R343" s="586" t="str">
        <f>IF(+NFL!$F298="LA Rams",+NFL!R298,IF(+NFL!$H298="LA Rams",+NFL!R298,0))</f>
        <v>Baltimore</v>
      </c>
      <c r="S343" s="585" t="str">
        <f>IF(+NFL!$F298="LA Rams",+NFL!S298,IF(+NFL!$H298="LA Rams",+NFL!S298,0))</f>
        <v>LA Rams</v>
      </c>
      <c r="T343" s="587">
        <f>IF(+NFL!$F298="LA Rams",+NFL!T298,IF(+NFL!$H298="LA Rams",+NFL!T298,0))</f>
        <v>0</v>
      </c>
      <c r="U343" s="585" t="str">
        <f>IF(+NFL!$F298="LA Rams",+NFL!U298,IF(+NFL!$H298="LA Rams",+NFL!U298,0))</f>
        <v>L</v>
      </c>
      <c r="V343" s="586">
        <f>IF(+NFL!$F322="LA Rams",+NFL!#REF!,IF(+NFL!$H322="LA Rams",+NFL!#REF!,0))</f>
        <v>0</v>
      </c>
      <c r="W343" s="585">
        <f>IF(+NFL!$F322="LA Rams",+NFL!#REF!,IF(+NFL!$H322="LA Rams",+NFL!#REF!,0))</f>
        <v>0</v>
      </c>
      <c r="X343" s="587">
        <f>IF(+NFL!$F322="LA Rams",+NFL!#REF!,IF(+NFL!$H322="LA Rams",+NFL!#REF!,0))</f>
        <v>0</v>
      </c>
      <c r="Y343" s="585">
        <f>IF(+NFL!$F322="LA Rams",+NFL!#REF!,IF(+NFL!$H322="LA Rams",+NFL!#REF!,0))</f>
        <v>0</v>
      </c>
      <c r="Z343" s="586">
        <f>IF(+NFL!$F322="LA Rams",+NFL!#REF!,IF(+NFL!$H322="LA Rams",+NFL!#REF!,0))</f>
        <v>0</v>
      </c>
      <c r="AA343" s="585">
        <f>IF(+NFL!$F322="LA Rams",+NFL!#REF!,IF(+NFL!$H322="LA Rams",+NFL!#REF!,0))</f>
        <v>0</v>
      </c>
      <c r="AB343" s="124">
        <f>IF(+NFL!$F322="LA Rams",+NFL!#REF!,IF(+NFL!$H322="LA Rams",+NFL!#REF!,0))</f>
        <v>0</v>
      </c>
      <c r="AC343" s="182">
        <f>IF(+NFL!$F322="LA Rams",+NFL!#REF!,IF(+NFL!$H322="LA Rams",+NFL!#REF!,0))</f>
        <v>0</v>
      </c>
      <c r="AD343" s="496">
        <f>IF(+NFL!$F322="LA Rams",+NFL!#REF!,IF(+NFL!$H322="LA Rams",+NFL!#REF!,0))</f>
        <v>0</v>
      </c>
      <c r="AE343" s="565">
        <f>IF(+NFL!$F322="LA Rams",+NFL!#REF!,IF(+NFL!$H322="LA Rams",+NFL!#REF!,0))</f>
        <v>0</v>
      </c>
      <c r="AF343" s="496">
        <f>IF(+NFL!$F322="LA Rams",+NFL!#REF!,IF(+NFL!$H322="LA Rams",+NFL!#REF!,0))</f>
        <v>0</v>
      </c>
      <c r="AG343" s="565">
        <f>IF(+NFL!$F322="LA Rams",+NFL!#REF!,IF(+NFL!$H322="LA Rams",+NFL!#REF!,0))</f>
        <v>0</v>
      </c>
      <c r="AH343" s="496">
        <f>IF(+NFL!$F322="LA Rams",+NFL!#REF!,IF(+NFL!$H322="LA Rams",+NFL!#REF!,0))</f>
        <v>0</v>
      </c>
      <c r="AI343" s="565">
        <f>IF(+NFL!$F322="LA Rams",+NFL!#REF!,IF(+NFL!$H322="LA Rams",+NFL!#REF!,0))</f>
        <v>0</v>
      </c>
      <c r="AJ343" s="496">
        <f>IF(+NFL!$F322="LA Rams",+NFL!#REF!,IF(+NFL!$H322="LA Rams",+NFL!#REF!,0))</f>
        <v>0</v>
      </c>
      <c r="AK343" s="565">
        <f>IF(+NFL!$F322="LA Rams",+NFL!#REF!,IF(+NFL!$H322="LA Rams",+NFL!#REF!,0))</f>
        <v>0</v>
      </c>
      <c r="AL343" s="100">
        <f>IF(+NFL!$F322="LA Rams",+NFL!#REF!,IF(+NFL!$H322="LA Rams",+NFL!#REF!,0))</f>
        <v>0</v>
      </c>
      <c r="AM343" s="82">
        <f>IF(+NFL!$F322="LA Rams",+NFL!#REF!,IF(+NFL!$H322="LA Rams",+NFL!#REF!,0))</f>
        <v>0</v>
      </c>
      <c r="AN343" s="81">
        <f>IF(+NFL!$F322="LA Rams",+NFL!#REF!,IF(+NFL!$H322="LA Rams",+NFL!#REF!,0))</f>
        <v>0</v>
      </c>
      <c r="AO343" s="83">
        <f>IF(+NFL!$F322="LA Rams",+NFL!#REF!,IF(+NFL!$H322="LA Rams",+NFL!#REF!,0))</f>
        <v>0</v>
      </c>
      <c r="AP343" s="480">
        <f>IF(+NFL!$F322="LA Rams",+NFL!#REF!,IF(+NFL!$H322="LA Rams",+NFL!#REF!,0))</f>
        <v>0</v>
      </c>
      <c r="AQ343" s="72">
        <f>IF(+NFL!$F322="LA Rams",+NFL!#REF!,IF(+NFL!$H322="LA Rams",+NFL!#REF!,0))</f>
        <v>0</v>
      </c>
      <c r="AR343" s="81">
        <f>IF(+NFL!$F322="LA Rams",+NFL!#REF!,IF(+NFL!$H322="LA Rams",+NFL!#REF!,0))</f>
        <v>0</v>
      </c>
      <c r="AS343" s="96">
        <f>IF(+NFL!$F322="LA Rams",+NFL!#REF!,IF(+NFL!$H322="LA Rams",+NFL!#REF!,0))</f>
        <v>0</v>
      </c>
      <c r="AT343" s="96">
        <f>IF(+NFL!$F322="LA Rams",+NFL!#REF!,IF(+NFL!$H322="LA Rams",+NFL!#REF!,0))</f>
        <v>0</v>
      </c>
      <c r="AU343" s="81">
        <f>IF(+NFL!$F322="LA Rams",+NFL!#REF!,IF(+NFL!$H322="LA Rams",+NFL!#REF!,0))</f>
        <v>0</v>
      </c>
      <c r="AV343" s="96">
        <f>IF(+NFL!$F322="LA Rams",+NFL!#REF!,IF(+NFL!$H322="LA Rams",+NFL!#REF!,0))</f>
        <v>0</v>
      </c>
      <c r="AW343" s="70">
        <f>IF(+NFL!$F322="LA Rams",+NFL!#REF!,IF(+NFL!$H322="LA Rams",+NFL!#REF!,0))</f>
        <v>0</v>
      </c>
      <c r="AX343" s="96">
        <f>IF(+NFL!$F322="LA Rams",+NFL!#REF!,IF(+NFL!$H322="LA Rams",+NFL!#REF!,0))</f>
        <v>0</v>
      </c>
      <c r="AY343" s="81">
        <f>IF(+NFL!$F322="LA Rams",+NFL!#REF!,IF(+NFL!$H322="LA Rams",+NFL!#REF!,0))</f>
        <v>0</v>
      </c>
      <c r="AZ343" s="96">
        <f>IF(+NFL!$F322="LA Rams",+NFL!#REF!,IF(+NFL!$H322="LA Rams",+NFL!#REF!,0))</f>
        <v>0</v>
      </c>
      <c r="BA343" s="70">
        <f>IF(+NFL!$F322="LA Rams",+NFL!#REF!,IF(+NFL!$H322="LA Rams",+NFL!#REF!,0))</f>
        <v>0</v>
      </c>
      <c r="BB343" s="70">
        <f>IF(+NFL!$F322="LA Rams",+NFL!#REF!,IF(+NFL!$H322="LA Rams",+NFL!#REF!,0))</f>
        <v>0</v>
      </c>
      <c r="BC343" s="592">
        <f>IF(+NFL!$F322="LA Rams",+NFL!#REF!,IF(+NFL!$H322="LA Rams",+NFL!#REF!,0))</f>
        <v>0</v>
      </c>
      <c r="BD343" s="81">
        <f>IF(+NFL!$F322="LA Rams",+NFL!#REF!,IF(+NFL!$H322="LA Rams",+NFL!#REF!,0))</f>
        <v>0</v>
      </c>
      <c r="BE343" s="96">
        <f>IF(+NFL!$F322="LA Rams",+NFL!#REF!,IF(+NFL!$H322="LA Rams",+NFL!#REF!,0))</f>
        <v>0</v>
      </c>
      <c r="BF343" s="70">
        <f>IF(+NFL!$F322="LA Rams",+NFL!#REF!,IF(+NFL!$H322="LA Rams",+NFL!#REF!,0))</f>
        <v>0</v>
      </c>
      <c r="BG343" s="81">
        <f>IF(+NFL!$F322="LA Rams",+NFL!#REF!,IF(+NFL!$H322="LA Rams",+NFL!#REF!,0))</f>
        <v>0</v>
      </c>
      <c r="BH343" s="96">
        <f>IF(+NFL!$F322="LA Rams",+NFL!#REF!,IF(+NFL!$H322="LA Rams",+NFL!#REF!,0))</f>
        <v>0</v>
      </c>
      <c r="BI343" s="70">
        <f>IF(+NFL!$F322="LA Rams",+NFL!#REF!,IF(+NFL!$H322="LA Rams",+NFL!#REF!,0))</f>
        <v>0</v>
      </c>
      <c r="BJ343" s="124">
        <f>IF(+NFL!$F322="LA Rams",+NFL!#REF!,IF(+NFL!$H322="LA Rams",+NFL!#REF!,0))</f>
        <v>0</v>
      </c>
      <c r="BK343" s="182">
        <f>IF(+NFL!$F322="LA Rams",+NFL!#REF!,IF(+NFL!$H322="LA Rams",+NFL!#REF!,0))</f>
        <v>0</v>
      </c>
    </row>
    <row r="344" spans="1:63" s="310" customFormat="1" x14ac:dyDescent="0.8">
      <c r="A344" s="70">
        <f>IF(+NFL!$F315="LA Rams",+NFL!A315,IF(+NFL!$H315="LA Rams",+NFL!A315,0))</f>
        <v>18</v>
      </c>
      <c r="B344" s="480" t="str">
        <f>IF(+NFL!$F315="LA Rams",+NFL!B315,IF(+NFL!$H315="LA Rams",+NFL!B315,0))</f>
        <v>Sun</v>
      </c>
      <c r="C344" s="72">
        <f>IF(+NFL!$F315="LA Rams",+NFL!C315,IF(+NFL!$H315="LA Rams",+NFL!C315,0))</f>
        <v>44570</v>
      </c>
      <c r="D344" s="73">
        <f>IF(+NFL!$F315="LA Rams",+NFL!D315,IF(+NFL!$H315="LA Rams",+NFL!D315,0))</f>
        <v>0.67708333333333337</v>
      </c>
      <c r="E344" s="70" t="str">
        <f>IF(+NFL!$F315="LA Rams",+NFL!E315,IF(+NFL!$H315="LA Rams",+NFL!E315,0))</f>
        <v>Fox</v>
      </c>
      <c r="F344" s="176" t="str">
        <f>IF(+NFL!$F315="LA Rams",+NFL!F315,IF(+NFL!$H315="LA Rams",+NFL!F315,0))</f>
        <v>San Francisco</v>
      </c>
      <c r="G344" s="70" t="str">
        <f>IF(+NFL!$F315="LA Rams",+NFL!G315,IF(+NFL!$H315="LA Rams",+NFL!G315,0))</f>
        <v>NFCW</v>
      </c>
      <c r="H344" s="176" t="str">
        <f>IF(+NFL!$F315="LA Rams",+NFL!H315,IF(+NFL!$H315="LA Rams",+NFL!H315,0))</f>
        <v>LA Rams</v>
      </c>
      <c r="I344" s="70" t="str">
        <f>IF(+NFL!$F315="LA Rams",+NFL!I315,IF(+NFL!$H315="LA Rams",+NFL!I315,0))</f>
        <v>NFCW</v>
      </c>
      <c r="J344" s="496" t="str">
        <f>IF(+NFL!$F315="LA Rams",+NFL!J315,IF(+NFL!$H315="LA Rams",+NFL!J315,0))</f>
        <v>LA Rams</v>
      </c>
      <c r="K344" s="510" t="str">
        <f>IF(+NFL!$F315="LA Rams",+NFL!K315,IF(+NFL!$H315="LA Rams",+NFL!K315,0))</f>
        <v>San Francisco</v>
      </c>
      <c r="L344" s="572">
        <f>IF(+NFL!$F315="LA Rams",+NFL!L315,IF(+NFL!$H315="LA Rams",+NFL!L315,0))</f>
        <v>3.5</v>
      </c>
      <c r="M344" s="573">
        <f>IF(+NFL!$F315="LA Rams",+NFL!M315,IF(+NFL!$H315="LA Rams",+NFL!M315,0))</f>
        <v>46.5</v>
      </c>
      <c r="N344" s="583" t="str">
        <f>IF(+NFL!$F315="LA Rams",+NFL!N315,IF(+NFL!$H315="LA Rams",+NFL!N315,0))</f>
        <v>San Francisco</v>
      </c>
      <c r="O344" s="584">
        <f>IF(+NFL!$F315="LA Rams",+NFL!O315,IF(+NFL!$H315="LA Rams",+NFL!O315,0))</f>
        <v>27</v>
      </c>
      <c r="P344" s="583" t="str">
        <f>IF(+NFL!$F315="LA Rams",+NFL!P315,IF(+NFL!$H315="LA Rams",+NFL!P315,0))</f>
        <v>LA Rams</v>
      </c>
      <c r="Q344" s="585">
        <f>IF(+NFL!$F315="LA Rams",+NFL!Q315,IF(+NFL!$H315="LA Rams",+NFL!Q315,0))</f>
        <v>24</v>
      </c>
      <c r="R344" s="586" t="str">
        <f>IF(+NFL!$F315="LA Rams",+NFL!R315,IF(+NFL!$H315="LA Rams",+NFL!R315,0))</f>
        <v>San Francisco</v>
      </c>
      <c r="S344" s="585" t="str">
        <f>IF(+NFL!$F315="LA Rams",+NFL!S315,IF(+NFL!$H315="LA Rams",+NFL!S315,0))</f>
        <v>LA Rams</v>
      </c>
      <c r="T344" s="587">
        <f>IF(+NFL!$F315="LA Rams",+NFL!T315,IF(+NFL!$H315="LA Rams",+NFL!T315,0))</f>
        <v>0</v>
      </c>
      <c r="U344" s="585" t="str">
        <f>IF(+NFL!$F315="LA Rams",+NFL!U315,IF(+NFL!$H315="LA Rams",+NFL!U315,0))</f>
        <v>L</v>
      </c>
      <c r="V344" s="586">
        <f>IF(+NFL!$F343="LA Rams",+NFL!#REF!,IF(+NFL!$H343="LA Rams",+NFL!#REF!,0))</f>
        <v>0</v>
      </c>
      <c r="W344" s="585">
        <f>IF(+NFL!$F343="LA Rams",+NFL!#REF!,IF(+NFL!$H343="LA Rams",+NFL!#REF!,0))</f>
        <v>0</v>
      </c>
      <c r="X344" s="587">
        <f>IF(+NFL!$F343="LA Rams",+NFL!#REF!,IF(+NFL!$H343="LA Rams",+NFL!#REF!,0))</f>
        <v>0</v>
      </c>
      <c r="Y344" s="585">
        <f>IF(+NFL!$F343="LA Rams",+NFL!#REF!,IF(+NFL!$H343="LA Rams",+NFL!#REF!,0))</f>
        <v>0</v>
      </c>
      <c r="Z344" s="586">
        <f>IF(+NFL!$F343="LA Rams",+NFL!#REF!,IF(+NFL!$H343="LA Rams",+NFL!#REF!,0))</f>
        <v>0</v>
      </c>
      <c r="AA344" s="585">
        <f>IF(+NFL!$F343="LA Rams",+NFL!#REF!,IF(+NFL!$H343="LA Rams",+NFL!#REF!,0))</f>
        <v>0</v>
      </c>
      <c r="AB344" s="124">
        <f>IF(+NFL!$F343="LA Rams",+NFL!#REF!,IF(+NFL!$H343="LA Rams",+NFL!#REF!,0))</f>
        <v>0</v>
      </c>
      <c r="AC344" s="182">
        <f>IF(+NFL!$F343="LA Rams",+NFL!#REF!,IF(+NFL!$H343="LA Rams",+NFL!#REF!,0))</f>
        <v>0</v>
      </c>
      <c r="AD344" s="496">
        <f>IF(+NFL!$F343="LA Rams",+NFL!#REF!,IF(+NFL!$H343="LA Rams",+NFL!#REF!,0))</f>
        <v>0</v>
      </c>
      <c r="AE344" s="565">
        <f>IF(+NFL!$F343="LA Rams",+NFL!#REF!,IF(+NFL!$H343="LA Rams",+NFL!#REF!,0))</f>
        <v>0</v>
      </c>
      <c r="AF344" s="496">
        <f>IF(+NFL!$F343="LA Rams",+NFL!#REF!,IF(+NFL!$H343="LA Rams",+NFL!#REF!,0))</f>
        <v>0</v>
      </c>
      <c r="AG344" s="565">
        <f>IF(+NFL!$F343="LA Rams",+NFL!#REF!,IF(+NFL!$H343="LA Rams",+NFL!#REF!,0))</f>
        <v>0</v>
      </c>
      <c r="AH344" s="496">
        <f>IF(+NFL!$F343="LA Rams",+NFL!#REF!,IF(+NFL!$H343="LA Rams",+NFL!#REF!,0))</f>
        <v>0</v>
      </c>
      <c r="AI344" s="565">
        <f>IF(+NFL!$F343="LA Rams",+NFL!#REF!,IF(+NFL!$H343="LA Rams",+NFL!#REF!,0))</f>
        <v>0</v>
      </c>
      <c r="AJ344" s="496">
        <f>IF(+NFL!$F343="LA Rams",+NFL!#REF!,IF(+NFL!$H343="LA Rams",+NFL!#REF!,0))</f>
        <v>0</v>
      </c>
      <c r="AK344" s="565">
        <f>IF(+NFL!$F343="LA Rams",+NFL!#REF!,IF(+NFL!$H343="LA Rams",+NFL!#REF!,0))</f>
        <v>0</v>
      </c>
      <c r="AL344" s="100">
        <f>IF(+NFL!$F343="LA Rams",+NFL!#REF!,IF(+NFL!$H343="LA Rams",+NFL!#REF!,0))</f>
        <v>0</v>
      </c>
      <c r="AM344" s="82">
        <f>IF(+NFL!$F343="LA Rams",+NFL!#REF!,IF(+NFL!$H343="LA Rams",+NFL!#REF!,0))</f>
        <v>0</v>
      </c>
      <c r="AN344" s="81">
        <f>IF(+NFL!$F343="LA Rams",+NFL!#REF!,IF(+NFL!$H343="LA Rams",+NFL!#REF!,0))</f>
        <v>0</v>
      </c>
      <c r="AO344" s="83">
        <f>IF(+NFL!$F343="LA Rams",+NFL!#REF!,IF(+NFL!$H343="LA Rams",+NFL!#REF!,0))</f>
        <v>0</v>
      </c>
      <c r="AP344" s="480">
        <f>IF(+NFL!$F343="LA Rams",+NFL!#REF!,IF(+NFL!$H343="LA Rams",+NFL!#REF!,0))</f>
        <v>0</v>
      </c>
      <c r="AQ344" s="72">
        <f>IF(+NFL!$F343="LA Rams",+NFL!#REF!,IF(+NFL!$H343="LA Rams",+NFL!#REF!,0))</f>
        <v>0</v>
      </c>
      <c r="AR344" s="81">
        <f>IF(+NFL!$F343="LA Rams",+NFL!#REF!,IF(+NFL!$H343="LA Rams",+NFL!#REF!,0))</f>
        <v>0</v>
      </c>
      <c r="AS344" s="96">
        <f>IF(+NFL!$F343="LA Rams",+NFL!#REF!,IF(+NFL!$H343="LA Rams",+NFL!#REF!,0))</f>
        <v>0</v>
      </c>
      <c r="AT344" s="96">
        <f>IF(+NFL!$F343="LA Rams",+NFL!#REF!,IF(+NFL!$H343="LA Rams",+NFL!#REF!,0))</f>
        <v>0</v>
      </c>
      <c r="AU344" s="81">
        <f>IF(+NFL!$F343="LA Rams",+NFL!#REF!,IF(+NFL!$H343="LA Rams",+NFL!#REF!,0))</f>
        <v>0</v>
      </c>
      <c r="AV344" s="96">
        <f>IF(+NFL!$F343="LA Rams",+NFL!#REF!,IF(+NFL!$H343="LA Rams",+NFL!#REF!,0))</f>
        <v>0</v>
      </c>
      <c r="AW344" s="70">
        <f>IF(+NFL!$F343="LA Rams",+NFL!#REF!,IF(+NFL!$H343="LA Rams",+NFL!#REF!,0))</f>
        <v>0</v>
      </c>
      <c r="AX344" s="96">
        <f>IF(+NFL!$F343="LA Rams",+NFL!#REF!,IF(+NFL!$H343="LA Rams",+NFL!#REF!,0))</f>
        <v>0</v>
      </c>
      <c r="AY344" s="81">
        <f>IF(+NFL!$F343="LA Rams",+NFL!#REF!,IF(+NFL!$H343="LA Rams",+NFL!#REF!,0))</f>
        <v>0</v>
      </c>
      <c r="AZ344" s="96">
        <f>IF(+NFL!$F343="LA Rams",+NFL!#REF!,IF(+NFL!$H343="LA Rams",+NFL!#REF!,0))</f>
        <v>0</v>
      </c>
      <c r="BA344" s="70">
        <f>IF(+NFL!$F343="LA Rams",+NFL!#REF!,IF(+NFL!$H343="LA Rams",+NFL!#REF!,0))</f>
        <v>0</v>
      </c>
      <c r="BB344" s="70">
        <f>IF(+NFL!$F343="LA Rams",+NFL!#REF!,IF(+NFL!$H343="LA Rams",+NFL!#REF!,0))</f>
        <v>0</v>
      </c>
      <c r="BC344" s="592">
        <f>IF(+NFL!$F343="LA Rams",+NFL!#REF!,IF(+NFL!$H343="LA Rams",+NFL!#REF!,0))</f>
        <v>0</v>
      </c>
      <c r="BD344" s="81">
        <f>IF(+NFL!$F343="LA Rams",+NFL!#REF!,IF(+NFL!$H343="LA Rams",+NFL!#REF!,0))</f>
        <v>0</v>
      </c>
      <c r="BE344" s="96">
        <f>IF(+NFL!$F343="LA Rams",+NFL!#REF!,IF(+NFL!$H343="LA Rams",+NFL!#REF!,0))</f>
        <v>0</v>
      </c>
      <c r="BF344" s="70">
        <f>IF(+NFL!$F343="LA Rams",+NFL!#REF!,IF(+NFL!$H343="LA Rams",+NFL!#REF!,0))</f>
        <v>0</v>
      </c>
      <c r="BG344" s="81">
        <f>IF(+NFL!$F343="LA Rams",+NFL!#REF!,IF(+NFL!$H343="LA Rams",+NFL!#REF!,0))</f>
        <v>0</v>
      </c>
      <c r="BH344" s="96">
        <f>IF(+NFL!$F343="LA Rams",+NFL!#REF!,IF(+NFL!$H343="LA Rams",+NFL!#REF!,0))</f>
        <v>0</v>
      </c>
      <c r="BI344" s="70">
        <f>IF(+NFL!$F343="LA Rams",+NFL!#REF!,IF(+NFL!$H343="LA Rams",+NFL!#REF!,0))</f>
        <v>0</v>
      </c>
      <c r="BJ344" s="124">
        <f>IF(+NFL!$F343="LA Rams",+NFL!#REF!,IF(+NFL!$H343="LA Rams",+NFL!#REF!,0))</f>
        <v>0</v>
      </c>
      <c r="BK344" s="182">
        <f>IF(+NFL!$F343="LA Rams",+NFL!#REF!,IF(+NFL!$H343="LA Rams",+NFL!#REF!,0))</f>
        <v>0</v>
      </c>
    </row>
    <row r="345" spans="1:63" s="310" customFormat="1" x14ac:dyDescent="0.8">
      <c r="A345" s="70"/>
      <c r="B345" s="71"/>
      <c r="C345" s="72"/>
      <c r="D345" s="73"/>
      <c r="E345" s="70"/>
      <c r="F345" s="1311" t="str">
        <f>F346</f>
        <v>Miami</v>
      </c>
      <c r="G345" s="1312"/>
      <c r="H345" s="1312"/>
      <c r="I345" s="1313"/>
      <c r="J345" s="496"/>
      <c r="K345" s="510"/>
      <c r="L345" s="508"/>
      <c r="M345" s="574"/>
      <c r="N345" s="583"/>
      <c r="O345" s="584"/>
      <c r="P345" s="583"/>
      <c r="Q345" s="585"/>
      <c r="R345" s="586"/>
      <c r="S345" s="585"/>
      <c r="T345" s="587"/>
      <c r="U345" s="585"/>
      <c r="V345" s="586"/>
      <c r="W345" s="585"/>
      <c r="X345" s="586"/>
      <c r="Y345" s="585"/>
      <c r="Z345" s="586"/>
      <c r="AA345" s="585"/>
      <c r="AB345" s="124"/>
      <c r="AC345" s="182"/>
      <c r="AD345" s="496"/>
      <c r="AE345" s="565"/>
      <c r="AF345" s="496"/>
      <c r="AG345" s="565"/>
      <c r="AH345" s="496"/>
      <c r="AI345" s="565"/>
      <c r="AJ345" s="496"/>
      <c r="AK345" s="565"/>
      <c r="AL345" s="81"/>
      <c r="AM345" s="96"/>
      <c r="AN345" s="81"/>
      <c r="AO345" s="70"/>
      <c r="AP345" s="71"/>
      <c r="AQ345" s="71"/>
      <c r="AR345" s="81"/>
      <c r="AS345" s="96"/>
      <c r="AT345" s="96"/>
      <c r="AU345" s="81"/>
      <c r="AV345" s="96"/>
      <c r="AW345" s="70"/>
      <c r="AX345" s="96"/>
      <c r="AY345" s="81"/>
      <c r="AZ345" s="96"/>
      <c r="BA345" s="70"/>
      <c r="BB345" s="70"/>
      <c r="BC345" s="71"/>
      <c r="BD345" s="81"/>
      <c r="BE345" s="96"/>
      <c r="BF345" s="70"/>
      <c r="BG345" s="81"/>
      <c r="BH345" s="96"/>
      <c r="BI345" s="70"/>
      <c r="BJ345" s="124"/>
      <c r="BK345" s="182"/>
    </row>
    <row r="346" spans="1:63" s="310" customFormat="1" x14ac:dyDescent="0.8">
      <c r="A346" s="70">
        <f>IF(+NFL!$F17="Miami",+NFL!A17,IF(+NFL!$H17="Miami",+NFL!A17,0))</f>
        <v>1</v>
      </c>
      <c r="B346" s="480" t="str">
        <f>IF(+NFL!$F17="Miami",+NFL!B17,IF(+NFL!$H17="Miami",+NFL!B17,0))</f>
        <v>Sun</v>
      </c>
      <c r="C346" s="72">
        <f>IF(+NFL!$F17="Miami",+NFL!C17,IF(+NFL!$H17="Miami",+NFL!C17,0))</f>
        <v>44451</v>
      </c>
      <c r="D346" s="73">
        <f>IF(+NFL!$F17="Miami",+NFL!D17,IF(+NFL!$H17="Miami",+NFL!D17,0))</f>
        <v>0.68055416666666668</v>
      </c>
      <c r="E346" s="70" t="str">
        <f>IF(+NFL!$F17="Miami",+NFL!E17,IF(+NFL!$H17="Miami",+NFL!E17,0))</f>
        <v>CBS</v>
      </c>
      <c r="F346" s="189" t="str">
        <f>IF(+NFL!$F17="Miami",+NFL!F17,IF(+NFL!$H17="Miami",+NFL!F17,0))</f>
        <v>Miami</v>
      </c>
      <c r="G346" s="70" t="str">
        <f>IF(+NFL!$F17="Miami",+NFL!G17,IF(+NFL!$H17="Miami",+NFL!G17,0))</f>
        <v>AFCE</v>
      </c>
      <c r="H346" s="189" t="str">
        <f>IF(+NFL!$F17="Miami",+NFL!H17,IF(+NFL!$H17="Miami",+NFL!H17,0))</f>
        <v>New England</v>
      </c>
      <c r="I346" s="70" t="str">
        <f>IF(+NFL!$F17="Miami",+NFL!I17,IF(+NFL!$H17="Miami",+NFL!I17,0))</f>
        <v>AFCE</v>
      </c>
      <c r="J346" s="496" t="str">
        <f>IF(+NFL!$F17="Miami",+NFL!J17,IF(+NFL!$H17="Miami",+NFL!J17,0))</f>
        <v>New England</v>
      </c>
      <c r="K346" s="510" t="str">
        <f>IF(+NFL!$F17="Miami",+NFL!K17,IF(+NFL!$H17="Miami",+NFL!K17,0))</f>
        <v>Miami</v>
      </c>
      <c r="L346" s="572">
        <f>IF(+NFL!$F17="Miami",+NFL!L17,IF(+NFL!$H17="Miami",+NFL!L17,0))</f>
        <v>3</v>
      </c>
      <c r="M346" s="573">
        <f>IF(+NFL!$F17="Miami",+NFL!M17,IF(+NFL!$H17="Miami",+NFL!M17,0))</f>
        <v>43.5</v>
      </c>
      <c r="N346" s="583" t="str">
        <f>IF(+NFL!$F17="Miami",+NFL!N17,IF(+NFL!$H17="Miami",+NFL!N17,0))</f>
        <v>Miami</v>
      </c>
      <c r="O346" s="584">
        <f>IF(+NFL!$F17="Miami",+NFL!O17,IF(+NFL!$H17="Miami",+NFL!O17,0))</f>
        <v>17</v>
      </c>
      <c r="P346" s="583" t="str">
        <f>IF(+NFL!$F17="Miami",+NFL!P17,IF(+NFL!$H17="Miami",+NFL!P17,0))</f>
        <v>New England</v>
      </c>
      <c r="Q346" s="585">
        <f>IF(+NFL!$F17="Miami",+NFL!Q17,IF(+NFL!$H17="Miami",+NFL!Q17,0))</f>
        <v>16</v>
      </c>
      <c r="R346" s="586" t="str">
        <f>IF(+NFL!$F17="Miami",+NFL!R17,IF(+NFL!$H17="Miami",+NFL!R17,0))</f>
        <v>Miami</v>
      </c>
      <c r="S346" s="585" t="str">
        <f>IF(+NFL!$F17="Miami",+NFL!S17,IF(+NFL!$H17="Miami",+NFL!S17,0))</f>
        <v>New England</v>
      </c>
      <c r="T346" s="587" t="str">
        <f>IF(+NFL!$F17="Miami",+NFL!T17,IF(+NFL!$H17="Miami",+NFL!T17,0))</f>
        <v>Miami</v>
      </c>
      <c r="U346" s="585" t="str">
        <f>IF(+NFL!$F17="Miami",+NFL!U17,IF(+NFL!$H17="Miami",+NFL!U17,0))</f>
        <v>W</v>
      </c>
      <c r="V346" s="586"/>
      <c r="W346" s="585"/>
      <c r="X346" s="587"/>
      <c r="Y346" s="585"/>
      <c r="Z346" s="586"/>
      <c r="AA346" s="585"/>
      <c r="AB346" s="124"/>
      <c r="AC346" s="182"/>
      <c r="AD346" s="496"/>
      <c r="AE346" s="565"/>
      <c r="AF346" s="496"/>
      <c r="AG346" s="565"/>
      <c r="AH346" s="496"/>
      <c r="AI346" s="565"/>
      <c r="AJ346" s="496"/>
      <c r="AK346" s="565"/>
      <c r="AL346" s="100"/>
      <c r="AM346" s="82"/>
      <c r="AN346" s="81"/>
      <c r="AO346" s="83"/>
      <c r="AP346" s="480"/>
      <c r="AQ346" s="72"/>
      <c r="AR346" s="81"/>
      <c r="AS346" s="96"/>
      <c r="AT346" s="96"/>
      <c r="AU346" s="81"/>
      <c r="AV346" s="96"/>
      <c r="AW346" s="70"/>
      <c r="AX346" s="96"/>
      <c r="AY346" s="81"/>
      <c r="AZ346" s="96"/>
      <c r="BA346" s="70"/>
      <c r="BB346" s="70"/>
      <c r="BC346" s="592"/>
      <c r="BD346" s="81"/>
      <c r="BE346" s="96"/>
      <c r="BF346" s="70"/>
      <c r="BG346" s="81"/>
      <c r="BH346" s="96"/>
      <c r="BI346" s="70"/>
      <c r="BJ346" s="124"/>
      <c r="BK346" s="182"/>
    </row>
    <row r="347" spans="1:63" s="310" customFormat="1" x14ac:dyDescent="0.8">
      <c r="A347" s="70">
        <f>IF(+NFL!$F24="Miami",+NFL!A24,IF(+NFL!$H24="Miami",+NFL!A24,0))</f>
        <v>2</v>
      </c>
      <c r="B347" s="480" t="str">
        <f>IF(+NFL!$F24="Miami",+NFL!B24,IF(+NFL!$H24="Miami",+NFL!B24,0))</f>
        <v>Sun</v>
      </c>
      <c r="C347" s="72">
        <f>IF(+NFL!$F24="Miami",+NFL!C24,IF(+NFL!$H24="Miami",+NFL!C24,0))</f>
        <v>44458</v>
      </c>
      <c r="D347" s="73">
        <f>IF(+NFL!$F24="Miami",+NFL!D24,IF(+NFL!$H24="Miami",+NFL!D24,0))</f>
        <v>0.54166666666666663</v>
      </c>
      <c r="E347" s="70" t="str">
        <f>IF(+NFL!$F24="Miami",+NFL!E24,IF(+NFL!$H24="Miami",+NFL!E24,0))</f>
        <v>Fox</v>
      </c>
      <c r="F347" s="189" t="str">
        <f>IF(+NFL!$F24="Miami",+NFL!F24,IF(+NFL!$H24="Miami",+NFL!F24,0))</f>
        <v>Buffalo</v>
      </c>
      <c r="G347" s="70" t="str">
        <f>IF(+NFL!$F24="Miami",+NFL!G24,IF(+NFL!$H24="Miami",+NFL!G24,0))</f>
        <v>AFCE</v>
      </c>
      <c r="H347" s="189" t="str">
        <f>IF(+NFL!$F24="Miami",+NFL!H24,IF(+NFL!$H24="Miami",+NFL!H24,0))</f>
        <v>Miami</v>
      </c>
      <c r="I347" s="70" t="str">
        <f>IF(+NFL!$F24="Miami",+NFL!I24,IF(+NFL!$H24="Miami",+NFL!I24,0))</f>
        <v>AFCE</v>
      </c>
      <c r="J347" s="496" t="str">
        <f>IF(+NFL!$F24="Miami",+NFL!J24,IF(+NFL!$H24="Miami",+NFL!J24,0))</f>
        <v>Buffalo</v>
      </c>
      <c r="K347" s="510" t="str">
        <f>IF(+NFL!$F24="Miami",+NFL!K24,IF(+NFL!$H24="Miami",+NFL!K24,0))</f>
        <v>Miami</v>
      </c>
      <c r="L347" s="572">
        <f>IF(+NFL!$F24="Miami",+NFL!L24,IF(+NFL!$H24="Miami",+NFL!L24,0))</f>
        <v>3</v>
      </c>
      <c r="M347" s="573">
        <f>IF(+NFL!$F24="Miami",+NFL!M24,IF(+NFL!$H24="Miami",+NFL!M24,0))</f>
        <v>47.5</v>
      </c>
      <c r="N347" s="583" t="str">
        <f>IF(+NFL!$F24="Miami",+NFL!N24,IF(+NFL!$H24="Miami",+NFL!N24,0))</f>
        <v>Buffalo</v>
      </c>
      <c r="O347" s="584">
        <f>IF(+NFL!$F24="Miami",+NFL!O24,IF(+NFL!$H24="Miami",+NFL!O24,0))</f>
        <v>35</v>
      </c>
      <c r="P347" s="583" t="str">
        <f>IF(+NFL!$F24="Miami",+NFL!P24,IF(+NFL!$H24="Miami",+NFL!P24,0))</f>
        <v>Miami</v>
      </c>
      <c r="Q347" s="585">
        <f>IF(+NFL!$F24="Miami",+NFL!Q24,IF(+NFL!$H24="Miami",+NFL!Q24,0))</f>
        <v>0</v>
      </c>
      <c r="R347" s="586" t="str">
        <f>IF(+NFL!$F24="Miami",+NFL!R24,IF(+NFL!$H24="Miami",+NFL!R24,0))</f>
        <v>Buffalo</v>
      </c>
      <c r="S347" s="585" t="str">
        <f>IF(+NFL!$F24="Miami",+NFL!S24,IF(+NFL!$H24="Miami",+NFL!S24,0))</f>
        <v>Miami</v>
      </c>
      <c r="T347" s="587" t="str">
        <f>IF(+NFL!$F24="Miami",+NFL!T24,IF(+NFL!$H24="Miami",+NFL!T24,0))</f>
        <v>Buffalo</v>
      </c>
      <c r="U347" s="585" t="str">
        <f>IF(+NFL!$F24="Miami",+NFL!U24,IF(+NFL!$H24="Miami",+NFL!U24,0))</f>
        <v>W</v>
      </c>
      <c r="V347" s="586"/>
      <c r="W347" s="585"/>
      <c r="X347" s="587"/>
      <c r="Y347" s="585"/>
      <c r="Z347" s="586"/>
      <c r="AA347" s="585"/>
      <c r="AB347" s="124"/>
      <c r="AC347" s="182"/>
      <c r="AD347" s="496"/>
      <c r="AE347" s="565"/>
      <c r="AF347" s="496"/>
      <c r="AG347" s="565"/>
      <c r="AH347" s="496"/>
      <c r="AI347" s="565"/>
      <c r="AJ347" s="496"/>
      <c r="AK347" s="565"/>
      <c r="AL347" s="100"/>
      <c r="AM347" s="82"/>
      <c r="AN347" s="81"/>
      <c r="AO347" s="83"/>
      <c r="AP347" s="480"/>
      <c r="AQ347" s="72"/>
      <c r="AR347" s="81"/>
      <c r="AS347" s="96"/>
      <c r="AT347" s="96"/>
      <c r="AU347" s="81"/>
      <c r="AV347" s="96"/>
      <c r="AW347" s="70"/>
      <c r="AX347" s="96"/>
      <c r="AY347" s="81"/>
      <c r="AZ347" s="96"/>
      <c r="BA347" s="70"/>
      <c r="BB347" s="70"/>
      <c r="BC347" s="592"/>
      <c r="BD347" s="81"/>
      <c r="BE347" s="96"/>
      <c r="BF347" s="70"/>
      <c r="BG347" s="81"/>
      <c r="BH347" s="96"/>
      <c r="BI347" s="70"/>
      <c r="BJ347" s="124"/>
      <c r="BK347" s="182"/>
    </row>
    <row r="348" spans="1:63" s="310" customFormat="1" x14ac:dyDescent="0.8">
      <c r="A348" s="70">
        <f>IF(+NFL!$F47="Miami",+NFL!A47,IF(+NFL!$H47="Miami",+NFL!A47,0))</f>
        <v>3</v>
      </c>
      <c r="B348" s="480" t="str">
        <f>IF(+NFL!$F47="Miami",+NFL!B47,IF(+NFL!$H47="Miami",+NFL!B47,0))</f>
        <v>Sun</v>
      </c>
      <c r="C348" s="72">
        <f>IF(+NFL!$F47="Miami",+NFL!C47,IF(+NFL!$H47="Miami",+NFL!C47,0))</f>
        <v>44465</v>
      </c>
      <c r="D348" s="73">
        <f>IF(+NFL!$F47="Miami",+NFL!D47,IF(+NFL!$H47="Miami",+NFL!D47,0))</f>
        <v>0.68055416666666668</v>
      </c>
      <c r="E348" s="70" t="str">
        <f>IF(+NFL!$F47="Miami",+NFL!E47,IF(+NFL!$H47="Miami",+NFL!E47,0))</f>
        <v>Fox</v>
      </c>
      <c r="F348" s="189" t="str">
        <f>IF(+NFL!$F47="Miami",+NFL!F47,IF(+NFL!$H47="Miami",+NFL!F47,0))</f>
        <v>Miami</v>
      </c>
      <c r="G348" s="70" t="str">
        <f>IF(+NFL!$F47="Miami",+NFL!G47,IF(+NFL!$H47="Miami",+NFL!G47,0))</f>
        <v>AFCE</v>
      </c>
      <c r="H348" s="189" t="str">
        <f>IF(+NFL!$F47="Miami",+NFL!H47,IF(+NFL!$H47="Miami",+NFL!H47,0))</f>
        <v>Las Vegas</v>
      </c>
      <c r="I348" s="70" t="str">
        <f>IF(+NFL!$F47="Miami",+NFL!I47,IF(+NFL!$H47="Miami",+NFL!I47,0))</f>
        <v>AFCW</v>
      </c>
      <c r="J348" s="496" t="str">
        <f>IF(+NFL!$F47="Miami",+NFL!J47,IF(+NFL!$H47="Miami",+NFL!J47,0))</f>
        <v>Las Vegas</v>
      </c>
      <c r="K348" s="510" t="str">
        <f>IF(+NFL!$F47="Miami",+NFL!K47,IF(+NFL!$H47="Miami",+NFL!K47,0))</f>
        <v>Miami</v>
      </c>
      <c r="L348" s="572">
        <f>IF(+NFL!$F47="Miami",+NFL!L47,IF(+NFL!$H47="Miami",+NFL!L47,0))</f>
        <v>4</v>
      </c>
      <c r="M348" s="573">
        <f>IF(+NFL!$F47="Miami",+NFL!M47,IF(+NFL!$H47="Miami",+NFL!M47,0))</f>
        <v>45.5</v>
      </c>
      <c r="N348" s="583" t="str">
        <f>IF(+NFL!$F47="Miami",+NFL!N47,IF(+NFL!$H47="Miami",+NFL!N47,0))</f>
        <v>Las Vegas</v>
      </c>
      <c r="O348" s="584">
        <f>IF(+NFL!$F47="Miami",+NFL!O47,IF(+NFL!$H47="Miami",+NFL!O47,0))</f>
        <v>31</v>
      </c>
      <c r="P348" s="583" t="str">
        <f>IF(+NFL!$F47="Miami",+NFL!P47,IF(+NFL!$H47="Miami",+NFL!P47,0))</f>
        <v>Miami</v>
      </c>
      <c r="Q348" s="585">
        <f>IF(+NFL!$F47="Miami",+NFL!Q47,IF(+NFL!$H47="Miami",+NFL!Q47,0))</f>
        <v>28</v>
      </c>
      <c r="R348" s="586" t="str">
        <f>IF(+NFL!$F47="Miami",+NFL!R47,IF(+NFL!$H47="Miami",+NFL!R47,0))</f>
        <v>Miami</v>
      </c>
      <c r="S348" s="585" t="str">
        <f>IF(+NFL!$F47="Miami",+NFL!S47,IF(+NFL!$H47="Miami",+NFL!S47,0))</f>
        <v>Las Vegas</v>
      </c>
      <c r="T348" s="587" t="str">
        <f>IF(+NFL!$F47="Miami",+NFL!T47,IF(+NFL!$H47="Miami",+NFL!T47,0))</f>
        <v>Miami</v>
      </c>
      <c r="U348" s="585" t="str">
        <f>IF(+NFL!$F47="Miami",+NFL!U47,IF(+NFL!$H47="Miami",+NFL!U47,0))</f>
        <v>W</v>
      </c>
      <c r="V348" s="586"/>
      <c r="W348" s="585"/>
      <c r="X348" s="587"/>
      <c r="Y348" s="585"/>
      <c r="Z348" s="586"/>
      <c r="AA348" s="585"/>
      <c r="AB348" s="124"/>
      <c r="AC348" s="182"/>
      <c r="AD348" s="496"/>
      <c r="AE348" s="565"/>
      <c r="AF348" s="496"/>
      <c r="AG348" s="565"/>
      <c r="AH348" s="496"/>
      <c r="AI348" s="565"/>
      <c r="AJ348" s="496"/>
      <c r="AK348" s="565"/>
      <c r="AL348" s="100"/>
      <c r="AM348" s="82"/>
      <c r="AN348" s="81"/>
      <c r="AO348" s="83"/>
      <c r="AP348" s="480"/>
      <c r="AQ348" s="72"/>
      <c r="AR348" s="81"/>
      <c r="AS348" s="96"/>
      <c r="AT348" s="96"/>
      <c r="AU348" s="81"/>
      <c r="AV348" s="96"/>
      <c r="AW348" s="70"/>
      <c r="AX348" s="96"/>
      <c r="AY348" s="81"/>
      <c r="AZ348" s="96"/>
      <c r="BA348" s="70"/>
      <c r="BB348" s="70"/>
      <c r="BC348" s="592"/>
      <c r="BD348" s="81"/>
      <c r="BE348" s="96"/>
      <c r="BF348" s="70"/>
      <c r="BG348" s="81"/>
      <c r="BH348" s="96"/>
      <c r="BI348" s="70"/>
      <c r="BJ348" s="124"/>
      <c r="BK348" s="182"/>
    </row>
    <row r="349" spans="1:63" s="310" customFormat="1" x14ac:dyDescent="0.8">
      <c r="A349" s="70">
        <f>IF(+NFL!$F57="Miami",+NFL!A57,IF(+NFL!$H57="Miami",+NFL!A57,0))</f>
        <v>4</v>
      </c>
      <c r="B349" s="480" t="str">
        <f>IF(+NFL!$F57="Miami",+NFL!B57,IF(+NFL!$H57="Miami",+NFL!B57,0))</f>
        <v>Sun</v>
      </c>
      <c r="C349" s="72">
        <f>IF(+NFL!$F57="Miami",+NFL!C57,IF(+NFL!$H57="Miami",+NFL!C57,0))</f>
        <v>44472</v>
      </c>
      <c r="D349" s="73">
        <f>IF(+NFL!$F57="Miami",+NFL!D57,IF(+NFL!$H57="Miami",+NFL!D57,0))</f>
        <v>0.54166666666666663</v>
      </c>
      <c r="E349" s="70" t="str">
        <f>IF(+NFL!$F57="Miami",+NFL!E57,IF(+NFL!$H57="Miami",+NFL!E57,0))</f>
        <v>CBS</v>
      </c>
      <c r="F349" s="189" t="str">
        <f>IF(+NFL!$F57="Miami",+NFL!F57,IF(+NFL!$H57="Miami",+NFL!F57,0))</f>
        <v>Indianapolis</v>
      </c>
      <c r="G349" s="70" t="str">
        <f>IF(+NFL!$F57="Miami",+NFL!G57,IF(+NFL!$H57="Miami",+NFL!G57,0))</f>
        <v>AFCS</v>
      </c>
      <c r="H349" s="189" t="str">
        <f>IF(+NFL!$F57="Miami",+NFL!H57,IF(+NFL!$H57="Miami",+NFL!H57,0))</f>
        <v>Miami</v>
      </c>
      <c r="I349" s="70" t="str">
        <f>IF(+NFL!$F57="Miami",+NFL!I57,IF(+NFL!$H57="Miami",+NFL!I57,0))</f>
        <v>AFCE</v>
      </c>
      <c r="J349" s="496" t="str">
        <f>IF(+NFL!$F57="Miami",+NFL!J57,IF(+NFL!$H57="Miami",+NFL!J57,0))</f>
        <v>Miami</v>
      </c>
      <c r="K349" s="510" t="str">
        <f>IF(+NFL!$F57="Miami",+NFL!K57,IF(+NFL!$H57="Miami",+NFL!K57,0))</f>
        <v>Indianapolis</v>
      </c>
      <c r="L349" s="572">
        <f>IF(+NFL!$F57="Miami",+NFL!L57,IF(+NFL!$H57="Miami",+NFL!L57,0))</f>
        <v>2</v>
      </c>
      <c r="M349" s="573">
        <f>IF(+NFL!$F57="Miami",+NFL!M57,IF(+NFL!$H57="Miami",+NFL!M57,0))</f>
        <v>42.5</v>
      </c>
      <c r="N349" s="583" t="str">
        <f>IF(+NFL!$F57="Miami",+NFL!N57,IF(+NFL!$H57="Miami",+NFL!N57,0))</f>
        <v>Indianapolis</v>
      </c>
      <c r="O349" s="584">
        <f>IF(+NFL!$F57="Miami",+NFL!O57,IF(+NFL!$H57="Miami",+NFL!O57,0))</f>
        <v>27</v>
      </c>
      <c r="P349" s="583" t="str">
        <f>IF(+NFL!$F57="Miami",+NFL!P57,IF(+NFL!$H57="Miami",+NFL!P57,0))</f>
        <v>Miami</v>
      </c>
      <c r="Q349" s="585">
        <f>IF(+NFL!$F57="Miami",+NFL!Q57,IF(+NFL!$H57="Miami",+NFL!Q57,0))</f>
        <v>17</v>
      </c>
      <c r="R349" s="586" t="str">
        <f>IF(+NFL!$F57="Miami",+NFL!R57,IF(+NFL!$H57="Miami",+NFL!R57,0))</f>
        <v>Indianapolis</v>
      </c>
      <c r="S349" s="585" t="str">
        <f>IF(+NFL!$F57="Miami",+NFL!S57,IF(+NFL!$H57="Miami",+NFL!S57,0))</f>
        <v>Miami</v>
      </c>
      <c r="T349" s="587" t="str">
        <f>IF(+NFL!$F57="Miami",+NFL!T57,IF(+NFL!$H57="Miami",+NFL!T57,0))</f>
        <v>Miami</v>
      </c>
      <c r="U349" s="585" t="str">
        <f>IF(+NFL!$F57="Miami",+NFL!U57,IF(+NFL!$H57="Miami",+NFL!U57,0))</f>
        <v>L</v>
      </c>
      <c r="V349" s="586">
        <f>IF(+NFL!$F32="Miami",+NFL!#REF!,IF(+NFL!$H32="Miami",+NFL!#REF!,0))</f>
        <v>0</v>
      </c>
      <c r="W349" s="585">
        <f>IF(+NFL!$F32="Miami",+NFL!#REF!,IF(+NFL!$H32="Miami",+NFL!#REF!,0))</f>
        <v>0</v>
      </c>
      <c r="X349" s="587">
        <f>IF(+NFL!$F32="Miami",+NFL!#REF!,IF(+NFL!$H32="Miami",+NFL!#REF!,0))</f>
        <v>0</v>
      </c>
      <c r="Y349" s="585">
        <f>IF(+NFL!$F32="Miami",+NFL!#REF!,IF(+NFL!$H32="Miami",+NFL!#REF!,0))</f>
        <v>0</v>
      </c>
      <c r="Z349" s="586">
        <f>IF(+NFL!$F32="Miami",+NFL!#REF!,IF(+NFL!$H32="Miami",+NFL!#REF!,0))</f>
        <v>0</v>
      </c>
      <c r="AA349" s="585">
        <f>IF(+NFL!$F32="Miami",+NFL!#REF!,IF(+NFL!$H32="Miami",+NFL!#REF!,0))</f>
        <v>0</v>
      </c>
      <c r="AB349" s="124">
        <f>IF(+NFL!$F32="Miami",+NFL!#REF!,IF(+NFL!$H32="Miami",+NFL!#REF!,0))</f>
        <v>0</v>
      </c>
      <c r="AC349" s="182">
        <f>IF(+NFL!$F32="Miami",+NFL!#REF!,IF(+NFL!$H32="Miami",+NFL!#REF!,0))</f>
        <v>0</v>
      </c>
      <c r="AD349" s="496">
        <f>IF(+NFL!$F32="Miami",+NFL!#REF!,IF(+NFL!$H32="Miami",+NFL!#REF!,0))</f>
        <v>0</v>
      </c>
      <c r="AE349" s="565">
        <f>IF(+NFL!$F32="Miami",+NFL!#REF!,IF(+NFL!$H32="Miami",+NFL!#REF!,0))</f>
        <v>0</v>
      </c>
      <c r="AF349" s="496">
        <f>IF(+NFL!$F32="Miami",+NFL!#REF!,IF(+NFL!$H32="Miami",+NFL!#REF!,0))</f>
        <v>0</v>
      </c>
      <c r="AG349" s="565">
        <f>IF(+NFL!$F32="Miami",+NFL!#REF!,IF(+NFL!$H32="Miami",+NFL!#REF!,0))</f>
        <v>0</v>
      </c>
      <c r="AH349" s="496">
        <f>IF(+NFL!$F32="Miami",+NFL!#REF!,IF(+NFL!$H32="Miami",+NFL!#REF!,0))</f>
        <v>0</v>
      </c>
      <c r="AI349" s="565">
        <f>IF(+NFL!$F32="Miami",+NFL!#REF!,IF(+NFL!$H32="Miami",+NFL!#REF!,0))</f>
        <v>0</v>
      </c>
      <c r="AJ349" s="496">
        <f>IF(+NFL!$F32="Miami",+NFL!#REF!,IF(+NFL!$H32="Miami",+NFL!#REF!,0))</f>
        <v>0</v>
      </c>
      <c r="AK349" s="565">
        <f>IF(+NFL!$F32="Miami",+NFL!#REF!,IF(+NFL!$H32="Miami",+NFL!#REF!,0))</f>
        <v>0</v>
      </c>
      <c r="AL349" s="100">
        <f>IF(+NFL!$F32="Miami",+NFL!#REF!,IF(+NFL!$H32="Miami",+NFL!#REF!,0))</f>
        <v>0</v>
      </c>
      <c r="AM349" s="82">
        <f>IF(+NFL!$F32="Miami",+NFL!#REF!,IF(+NFL!$H32="Miami",+NFL!#REF!,0))</f>
        <v>0</v>
      </c>
      <c r="AN349" s="81">
        <f>IF(+NFL!$F32="Miami",+NFL!#REF!,IF(+NFL!$H32="Miami",+NFL!#REF!,0))</f>
        <v>0</v>
      </c>
      <c r="AO349" s="83">
        <f>IF(+NFL!$F32="Miami",+NFL!#REF!,IF(+NFL!$H32="Miami",+NFL!#REF!,0))</f>
        <v>0</v>
      </c>
      <c r="AP349" s="480">
        <f>IF(+NFL!$F32="Miami",+NFL!#REF!,IF(+NFL!$H32="Miami",+NFL!#REF!,0))</f>
        <v>0</v>
      </c>
      <c r="AQ349" s="72">
        <f>IF(+NFL!$F32="Miami",+NFL!#REF!,IF(+NFL!$H32="Miami",+NFL!#REF!,0))</f>
        <v>0</v>
      </c>
      <c r="AR349" s="81">
        <f>IF(+NFL!$F32="Miami",+NFL!#REF!,IF(+NFL!$H32="Miami",+NFL!#REF!,0))</f>
        <v>0</v>
      </c>
      <c r="AS349" s="96">
        <f>IF(+NFL!$F32="Miami",+NFL!#REF!,IF(+NFL!$H32="Miami",+NFL!#REF!,0))</f>
        <v>0</v>
      </c>
      <c r="AT349" s="96">
        <f>IF(+NFL!$F32="Miami",+NFL!#REF!,IF(+NFL!$H32="Miami",+NFL!#REF!,0))</f>
        <v>0</v>
      </c>
      <c r="AU349" s="81">
        <f>IF(+NFL!$F32="Miami",+NFL!#REF!,IF(+NFL!$H32="Miami",+NFL!#REF!,0))</f>
        <v>0</v>
      </c>
      <c r="AV349" s="96">
        <f>IF(+NFL!$F32="Miami",+NFL!#REF!,IF(+NFL!$H32="Miami",+NFL!#REF!,0))</f>
        <v>0</v>
      </c>
      <c r="AW349" s="70">
        <f>IF(+NFL!$F32="Miami",+NFL!#REF!,IF(+NFL!$H32="Miami",+NFL!#REF!,0))</f>
        <v>0</v>
      </c>
      <c r="AX349" s="96">
        <f>IF(+NFL!$F32="Miami",+NFL!#REF!,IF(+NFL!$H32="Miami",+NFL!#REF!,0))</f>
        <v>0</v>
      </c>
      <c r="AY349" s="81">
        <f>IF(+NFL!$F32="Miami",+NFL!#REF!,IF(+NFL!$H32="Miami",+NFL!#REF!,0))</f>
        <v>0</v>
      </c>
      <c r="AZ349" s="96">
        <f>IF(+NFL!$F32="Miami",+NFL!#REF!,IF(+NFL!$H32="Miami",+NFL!#REF!,0))</f>
        <v>0</v>
      </c>
      <c r="BA349" s="70">
        <f>IF(+NFL!$F32="Miami",+NFL!#REF!,IF(+NFL!$H32="Miami",+NFL!#REF!,0))</f>
        <v>0</v>
      </c>
      <c r="BB349" s="70">
        <f>IF(+NFL!$F32="Miami",+NFL!#REF!,IF(+NFL!$H32="Miami",+NFL!#REF!,0))</f>
        <v>0</v>
      </c>
      <c r="BC349" s="592">
        <f>IF(+NFL!$F32="Miami",+NFL!#REF!,IF(+NFL!$H32="Miami",+NFL!#REF!,0))</f>
        <v>0</v>
      </c>
      <c r="BD349" s="81">
        <f>IF(+NFL!$F32="Miami",+NFL!#REF!,IF(+NFL!$H32="Miami",+NFL!#REF!,0))</f>
        <v>0</v>
      </c>
      <c r="BE349" s="96">
        <f>IF(+NFL!$F32="Miami",+NFL!#REF!,IF(+NFL!$H32="Miami",+NFL!#REF!,0))</f>
        <v>0</v>
      </c>
      <c r="BF349" s="70">
        <f>IF(+NFL!$F32="Miami",+NFL!#REF!,IF(+NFL!$H32="Miami",+NFL!#REF!,0))</f>
        <v>0</v>
      </c>
      <c r="BG349" s="81">
        <f>IF(+NFL!$F32="Miami",+NFL!#REF!,IF(+NFL!$H32="Miami",+NFL!#REF!,0))</f>
        <v>0</v>
      </c>
      <c r="BH349" s="96">
        <f>IF(+NFL!$F32="Miami",+NFL!#REF!,IF(+NFL!$H32="Miami",+NFL!#REF!,0))</f>
        <v>0</v>
      </c>
      <c r="BI349" s="70">
        <f>IF(+NFL!$F32="Miami",+NFL!#REF!,IF(+NFL!$H32="Miami",+NFL!#REF!,0))</f>
        <v>0</v>
      </c>
      <c r="BJ349" s="124">
        <f>IF(+NFL!$F32="Miami",+NFL!#REF!,IF(+NFL!$H32="Miami",+NFL!#REF!,0))</f>
        <v>0</v>
      </c>
      <c r="BK349" s="182">
        <f>IF(+NFL!$F32="Miami",+NFL!#REF!,IF(+NFL!$H32="Miami",+NFL!#REF!,0))</f>
        <v>0</v>
      </c>
    </row>
    <row r="350" spans="1:63" s="310" customFormat="1" x14ac:dyDescent="0.8">
      <c r="A350" s="70">
        <f>IF(+NFL!$F73="Miami",+NFL!A73,IF(+NFL!$H73="Miami",+NFL!A73,0))</f>
        <v>5</v>
      </c>
      <c r="B350" s="480" t="str">
        <f>IF(+NFL!$F73="Miami",+NFL!B73,IF(+NFL!$H73="Miami",+NFL!B73,0))</f>
        <v>Sun</v>
      </c>
      <c r="C350" s="72">
        <f>IF(+NFL!$F73="Miami",+NFL!C73,IF(+NFL!$H73="Miami",+NFL!C73,0))</f>
        <v>44479</v>
      </c>
      <c r="D350" s="73">
        <f>IF(+NFL!$F73="Miami",+NFL!D73,IF(+NFL!$H73="Miami",+NFL!D73,0))</f>
        <v>0.54166666666666663</v>
      </c>
      <c r="E350" s="70" t="str">
        <f>IF(+NFL!$F73="Miami",+NFL!E73,IF(+NFL!$H73="Miami",+NFL!E73,0))</f>
        <v>CBS</v>
      </c>
      <c r="F350" s="189" t="str">
        <f>IF(+NFL!$F73="Miami",+NFL!F73,IF(+NFL!$H73="Miami",+NFL!F73,0))</f>
        <v>Miami</v>
      </c>
      <c r="G350" s="70" t="str">
        <f>IF(+NFL!$F73="Miami",+NFL!G73,IF(+NFL!$H73="Miami",+NFL!G73,0))</f>
        <v>AFCE</v>
      </c>
      <c r="H350" s="189" t="str">
        <f>IF(+NFL!$F73="Miami",+NFL!H73,IF(+NFL!$H73="Miami",+NFL!H73,0))</f>
        <v>Tampa Bay</v>
      </c>
      <c r="I350" s="70" t="str">
        <f>IF(+NFL!$F73="Miami",+NFL!I73,IF(+NFL!$H73="Miami",+NFL!I73,0))</f>
        <v>NFCS</v>
      </c>
      <c r="J350" s="496" t="str">
        <f>IF(+NFL!$F73="Miami",+NFL!J73,IF(+NFL!$H73="Miami",+NFL!J73,0))</f>
        <v>Tampa Bay</v>
      </c>
      <c r="K350" s="510" t="str">
        <f>IF(+NFL!$F73="Miami",+NFL!K73,IF(+NFL!$H73="Miami",+NFL!K73,0))</f>
        <v>Miami</v>
      </c>
      <c r="L350" s="572">
        <f>IF(+NFL!$F73="Miami",+NFL!L73,IF(+NFL!$H73="Miami",+NFL!L73,0))</f>
        <v>10</v>
      </c>
      <c r="M350" s="573">
        <f>IF(+NFL!$F73="Miami",+NFL!M73,IF(+NFL!$H73="Miami",+NFL!M73,0))</f>
        <v>48</v>
      </c>
      <c r="N350" s="583" t="str">
        <f>IF(+NFL!$F73="Miami",+NFL!N73,IF(+NFL!$H73="Miami",+NFL!N73,0))</f>
        <v>Tampa Bay</v>
      </c>
      <c r="O350" s="584">
        <f>IF(+NFL!$F73="Miami",+NFL!O73,IF(+NFL!$H73="Miami",+NFL!O73,0))</f>
        <v>45</v>
      </c>
      <c r="P350" s="583" t="str">
        <f>IF(+NFL!$F73="Miami",+NFL!P73,IF(+NFL!$H73="Miami",+NFL!P73,0))</f>
        <v>Miami</v>
      </c>
      <c r="Q350" s="585">
        <f>IF(+NFL!$F73="Miami",+NFL!Q73,IF(+NFL!$H73="Miami",+NFL!Q73,0))</f>
        <v>17</v>
      </c>
      <c r="R350" s="586" t="str">
        <f>IF(+NFL!$F73="Miami",+NFL!R73,IF(+NFL!$H73="Miami",+NFL!R73,0))</f>
        <v>Tampa Bay</v>
      </c>
      <c r="S350" s="585" t="str">
        <f>IF(+NFL!$F73="Miami",+NFL!S73,IF(+NFL!$H73="Miami",+NFL!S73,0))</f>
        <v>Miami</v>
      </c>
      <c r="T350" s="587" t="str">
        <f>IF(+NFL!$F73="Miami",+NFL!T73,IF(+NFL!$H73="Miami",+NFL!T73,0))</f>
        <v>Miami</v>
      </c>
      <c r="U350" s="585" t="str">
        <f>IF(+NFL!$F73="Miami",+NFL!U73,IF(+NFL!$H73="Miami",+NFL!U73,0))</f>
        <v>L</v>
      </c>
      <c r="V350" s="586">
        <f>IF(+NFL!$F48="Miami",+NFL!#REF!,IF(+NFL!$H48="Miami",+NFL!#REF!,0))</f>
        <v>0</v>
      </c>
      <c r="W350" s="585">
        <f>IF(+NFL!$F48="Miami",+NFL!#REF!,IF(+NFL!$H48="Miami",+NFL!#REF!,0))</f>
        <v>0</v>
      </c>
      <c r="X350" s="587">
        <f>IF(+NFL!$F48="Miami",+NFL!#REF!,IF(+NFL!$H48="Miami",+NFL!#REF!,0))</f>
        <v>0</v>
      </c>
      <c r="Y350" s="585">
        <f>IF(+NFL!$F48="Miami",+NFL!#REF!,IF(+NFL!$H48="Miami",+NFL!#REF!,0))</f>
        <v>0</v>
      </c>
      <c r="Z350" s="586">
        <f>IF(+NFL!$F48="Miami",+NFL!#REF!,IF(+NFL!$H48="Miami",+NFL!#REF!,0))</f>
        <v>0</v>
      </c>
      <c r="AA350" s="585">
        <f>IF(+NFL!$F48="Miami",+NFL!#REF!,IF(+NFL!$H48="Miami",+NFL!#REF!,0))</f>
        <v>0</v>
      </c>
      <c r="AB350" s="124">
        <f>IF(+NFL!$F48="Miami",+NFL!#REF!,IF(+NFL!$H48="Miami",+NFL!#REF!,0))</f>
        <v>0</v>
      </c>
      <c r="AC350" s="182">
        <f>IF(+NFL!$F48="Miami",+NFL!#REF!,IF(+NFL!$H48="Miami",+NFL!#REF!,0))</f>
        <v>0</v>
      </c>
      <c r="AD350" s="496">
        <f>IF(+NFL!$F48="Miami",+NFL!#REF!,IF(+NFL!$H48="Miami",+NFL!#REF!,0))</f>
        <v>0</v>
      </c>
      <c r="AE350" s="565">
        <f>IF(+NFL!$F48="Miami",+NFL!#REF!,IF(+NFL!$H48="Miami",+NFL!#REF!,0))</f>
        <v>0</v>
      </c>
      <c r="AF350" s="496">
        <f>IF(+NFL!$F48="Miami",+NFL!#REF!,IF(+NFL!$H48="Miami",+NFL!#REF!,0))</f>
        <v>0</v>
      </c>
      <c r="AG350" s="565">
        <f>IF(+NFL!$F48="Miami",+NFL!#REF!,IF(+NFL!$H48="Miami",+NFL!#REF!,0))</f>
        <v>0</v>
      </c>
      <c r="AH350" s="496">
        <f>IF(+NFL!$F48="Miami",+NFL!#REF!,IF(+NFL!$H48="Miami",+NFL!#REF!,0))</f>
        <v>0</v>
      </c>
      <c r="AI350" s="565">
        <f>IF(+NFL!$F48="Miami",+NFL!#REF!,IF(+NFL!$H48="Miami",+NFL!#REF!,0))</f>
        <v>0</v>
      </c>
      <c r="AJ350" s="496">
        <f>IF(+NFL!$F48="Miami",+NFL!#REF!,IF(+NFL!$H48="Miami",+NFL!#REF!,0))</f>
        <v>0</v>
      </c>
      <c r="AK350" s="565">
        <f>IF(+NFL!$F48="Miami",+NFL!#REF!,IF(+NFL!$H48="Miami",+NFL!#REF!,0))</f>
        <v>0</v>
      </c>
      <c r="AL350" s="100">
        <f>IF(+NFL!$F48="Miami",+NFL!#REF!,IF(+NFL!$H48="Miami",+NFL!#REF!,0))</f>
        <v>0</v>
      </c>
      <c r="AM350" s="82">
        <f>IF(+NFL!$F48="Miami",+NFL!#REF!,IF(+NFL!$H48="Miami",+NFL!#REF!,0))</f>
        <v>0</v>
      </c>
      <c r="AN350" s="81">
        <f>IF(+NFL!$F48="Miami",+NFL!#REF!,IF(+NFL!$H48="Miami",+NFL!#REF!,0))</f>
        <v>0</v>
      </c>
      <c r="AO350" s="83">
        <f>IF(+NFL!$F48="Miami",+NFL!#REF!,IF(+NFL!$H48="Miami",+NFL!#REF!,0))</f>
        <v>0</v>
      </c>
      <c r="AP350" s="480">
        <f>IF(+NFL!$F48="Miami",+NFL!#REF!,IF(+NFL!$H48="Miami",+NFL!#REF!,0))</f>
        <v>0</v>
      </c>
      <c r="AQ350" s="72">
        <f>IF(+NFL!$F48="Miami",+NFL!#REF!,IF(+NFL!$H48="Miami",+NFL!#REF!,0))</f>
        <v>0</v>
      </c>
      <c r="AR350" s="81">
        <f>IF(+NFL!$F48="Miami",+NFL!#REF!,IF(+NFL!$H48="Miami",+NFL!#REF!,0))</f>
        <v>0</v>
      </c>
      <c r="AS350" s="96">
        <f>IF(+NFL!$F48="Miami",+NFL!#REF!,IF(+NFL!$H48="Miami",+NFL!#REF!,0))</f>
        <v>0</v>
      </c>
      <c r="AT350" s="96">
        <f>IF(+NFL!$F48="Miami",+NFL!#REF!,IF(+NFL!$H48="Miami",+NFL!#REF!,0))</f>
        <v>0</v>
      </c>
      <c r="AU350" s="81">
        <f>IF(+NFL!$F48="Miami",+NFL!#REF!,IF(+NFL!$H48="Miami",+NFL!#REF!,0))</f>
        <v>0</v>
      </c>
      <c r="AV350" s="96">
        <f>IF(+NFL!$F48="Miami",+NFL!#REF!,IF(+NFL!$H48="Miami",+NFL!#REF!,0))</f>
        <v>0</v>
      </c>
      <c r="AW350" s="70">
        <f>IF(+NFL!$F48="Miami",+NFL!#REF!,IF(+NFL!$H48="Miami",+NFL!#REF!,0))</f>
        <v>0</v>
      </c>
      <c r="AX350" s="96">
        <f>IF(+NFL!$F48="Miami",+NFL!#REF!,IF(+NFL!$H48="Miami",+NFL!#REF!,0))</f>
        <v>0</v>
      </c>
      <c r="AY350" s="81">
        <f>IF(+NFL!$F48="Miami",+NFL!#REF!,IF(+NFL!$H48="Miami",+NFL!#REF!,0))</f>
        <v>0</v>
      </c>
      <c r="AZ350" s="96">
        <f>IF(+NFL!$F48="Miami",+NFL!#REF!,IF(+NFL!$H48="Miami",+NFL!#REF!,0))</f>
        <v>0</v>
      </c>
      <c r="BA350" s="70">
        <f>IF(+NFL!$F48="Miami",+NFL!#REF!,IF(+NFL!$H48="Miami",+NFL!#REF!,0))</f>
        <v>0</v>
      </c>
      <c r="BB350" s="70">
        <f>IF(+NFL!$F48="Miami",+NFL!#REF!,IF(+NFL!$H48="Miami",+NFL!#REF!,0))</f>
        <v>0</v>
      </c>
      <c r="BC350" s="592">
        <f>IF(+NFL!$F48="Miami",+NFL!#REF!,IF(+NFL!$H48="Miami",+NFL!#REF!,0))</f>
        <v>0</v>
      </c>
      <c r="BD350" s="81">
        <f>IF(+NFL!$F48="Miami",+NFL!#REF!,IF(+NFL!$H48="Miami",+NFL!#REF!,0))</f>
        <v>0</v>
      </c>
      <c r="BE350" s="96">
        <f>IF(+NFL!$F48="Miami",+NFL!#REF!,IF(+NFL!$H48="Miami",+NFL!#REF!,0))</f>
        <v>0</v>
      </c>
      <c r="BF350" s="70">
        <f>IF(+NFL!$F48="Miami",+NFL!#REF!,IF(+NFL!$H48="Miami",+NFL!#REF!,0))</f>
        <v>0</v>
      </c>
      <c r="BG350" s="81">
        <f>IF(+NFL!$F48="Miami",+NFL!#REF!,IF(+NFL!$H48="Miami",+NFL!#REF!,0))</f>
        <v>0</v>
      </c>
      <c r="BH350" s="96">
        <f>IF(+NFL!$F48="Miami",+NFL!#REF!,IF(+NFL!$H48="Miami",+NFL!#REF!,0))</f>
        <v>0</v>
      </c>
      <c r="BI350" s="70">
        <f>IF(+NFL!$F48="Miami",+NFL!#REF!,IF(+NFL!$H48="Miami",+NFL!#REF!,0))</f>
        <v>0</v>
      </c>
      <c r="BJ350" s="124">
        <f>IF(+NFL!$F48="Miami",+NFL!#REF!,IF(+NFL!$H48="Miami",+NFL!#REF!,0))</f>
        <v>0</v>
      </c>
      <c r="BK350" s="182">
        <f>IF(+NFL!$F48="Miami",+NFL!#REF!,IF(+NFL!$H48="Miami",+NFL!#REF!,0))</f>
        <v>0</v>
      </c>
    </row>
    <row r="351" spans="1:63" s="310" customFormat="1" x14ac:dyDescent="0.8">
      <c r="A351" s="70">
        <f>IF(+NFL!$F85="Miami",+NFL!A85,IF(+NFL!$H85="Miami",+NFL!A85,0))</f>
        <v>6</v>
      </c>
      <c r="B351" s="480" t="str">
        <f>IF(+NFL!$F85="Miami",+NFL!B85,IF(+NFL!$H85="Miami",+NFL!B85,0))</f>
        <v>Sun</v>
      </c>
      <c r="C351" s="72">
        <f>IF(+NFL!$F85="Miami",+NFL!C85,IF(+NFL!$H85="Miami",+NFL!C85,0))</f>
        <v>44486</v>
      </c>
      <c r="D351" s="73">
        <f>IF(+NFL!$F85="Miami",+NFL!D85,IF(+NFL!$H85="Miami",+NFL!D85,0))</f>
        <v>0.39583333333333331</v>
      </c>
      <c r="E351" s="70" t="str">
        <f>IF(+NFL!$F85="Miami",+NFL!E85,IF(+NFL!$H85="Miami",+NFL!E85,0))</f>
        <v>CBS</v>
      </c>
      <c r="F351" s="189" t="str">
        <f>IF(+NFL!$F85="Miami",+NFL!F85,IF(+NFL!$H85="Miami",+NFL!F85,0))</f>
        <v>Miami</v>
      </c>
      <c r="G351" s="70" t="str">
        <f>IF(+NFL!$F85="Miami",+NFL!G85,IF(+NFL!$H85="Miami",+NFL!G85,0))</f>
        <v>AFCE</v>
      </c>
      <c r="H351" s="189" t="str">
        <f>IF(+NFL!$F85="Miami",+NFL!H85,IF(+NFL!$H85="Miami",+NFL!H85,0))</f>
        <v>Jacksonville</v>
      </c>
      <c r="I351" s="70" t="str">
        <f>IF(+NFL!$F85="Miami",+NFL!I85,IF(+NFL!$H85="Miami",+NFL!I85,0))</f>
        <v>AFCS</v>
      </c>
      <c r="J351" s="496" t="str">
        <f>IF(+NFL!$F85="Miami",+NFL!J85,IF(+NFL!$H85="Miami",+NFL!J85,0))</f>
        <v>Miami</v>
      </c>
      <c r="K351" s="510" t="str">
        <f>IF(+NFL!$F85="Miami",+NFL!K85,IF(+NFL!$H85="Miami",+NFL!K85,0))</f>
        <v>Jacksonville</v>
      </c>
      <c r="L351" s="572">
        <f>IF(+NFL!$F85="Miami",+NFL!L85,IF(+NFL!$H85="Miami",+NFL!L85,0))</f>
        <v>3</v>
      </c>
      <c r="M351" s="573">
        <f>IF(+NFL!$F85="Miami",+NFL!M85,IF(+NFL!$H85="Miami",+NFL!M85,0))</f>
        <v>47</v>
      </c>
      <c r="N351" s="583" t="str">
        <f>IF(+NFL!$F85="Miami",+NFL!N85,IF(+NFL!$H85="Miami",+NFL!N85,0))</f>
        <v>Jacksonville</v>
      </c>
      <c r="O351" s="584">
        <f>IF(+NFL!$F85="Miami",+NFL!O85,IF(+NFL!$H85="Miami",+NFL!O85,0))</f>
        <v>23</v>
      </c>
      <c r="P351" s="583" t="str">
        <f>IF(+NFL!$F85="Miami",+NFL!P85,IF(+NFL!$H85="Miami",+NFL!P85,0))</f>
        <v>Miami</v>
      </c>
      <c r="Q351" s="585">
        <f>IF(+NFL!$F85="Miami",+NFL!Q85,IF(+NFL!$H85="Miami",+NFL!Q85,0))</f>
        <v>20</v>
      </c>
      <c r="R351" s="586" t="str">
        <f>IF(+NFL!$F85="Miami",+NFL!R85,IF(+NFL!$H85="Miami",+NFL!R85,0))</f>
        <v>Jacksonville</v>
      </c>
      <c r="S351" s="585" t="str">
        <f>IF(+NFL!$F85="Miami",+NFL!S85,IF(+NFL!$H85="Miami",+NFL!S85,0))</f>
        <v>Miami</v>
      </c>
      <c r="T351" s="587" t="str">
        <f>IF(+NFL!$F85="Miami",+NFL!T85,IF(+NFL!$H85="Miami",+NFL!T85,0))</f>
        <v>Miami</v>
      </c>
      <c r="U351" s="585" t="str">
        <f>IF(+NFL!$F85="Miami",+NFL!U85,IF(+NFL!$H85="Miami",+NFL!U85,0))</f>
        <v>L</v>
      </c>
      <c r="V351" s="586">
        <f>IF(+NFL!$F72="Miami",+NFL!#REF!,IF(+NFL!$H72="Miami",+NFL!#REF!,0))</f>
        <v>0</v>
      </c>
      <c r="W351" s="585">
        <f>IF(+NFL!$F72="Miami",+NFL!#REF!,IF(+NFL!$H72="Miami",+NFL!#REF!,0))</f>
        <v>0</v>
      </c>
      <c r="X351" s="587">
        <f>IF(+NFL!$F72="Miami",+NFL!#REF!,IF(+NFL!$H72="Miami",+NFL!#REF!,0))</f>
        <v>0</v>
      </c>
      <c r="Y351" s="585">
        <f>IF(+NFL!$F72="Miami",+NFL!#REF!,IF(+NFL!$H72="Miami",+NFL!#REF!,0))</f>
        <v>0</v>
      </c>
      <c r="Z351" s="586">
        <f>IF(+NFL!$F72="Miami",+NFL!#REF!,IF(+NFL!$H72="Miami",+NFL!#REF!,0))</f>
        <v>0</v>
      </c>
      <c r="AA351" s="585">
        <f>IF(+NFL!$F72="Miami",+NFL!#REF!,IF(+NFL!$H72="Miami",+NFL!#REF!,0))</f>
        <v>0</v>
      </c>
      <c r="AB351" s="124">
        <f>IF(+NFL!$F72="Miami",+NFL!#REF!,IF(+NFL!$H72="Miami",+NFL!#REF!,0))</f>
        <v>0</v>
      </c>
      <c r="AC351" s="182">
        <f>IF(+NFL!$F72="Miami",+NFL!#REF!,IF(+NFL!$H72="Miami",+NFL!#REF!,0))</f>
        <v>0</v>
      </c>
      <c r="AD351" s="496">
        <f>IF(+NFL!$F72="Miami",+NFL!#REF!,IF(+NFL!$H72="Miami",+NFL!#REF!,0))</f>
        <v>0</v>
      </c>
      <c r="AE351" s="565">
        <f>IF(+NFL!$F72="Miami",+NFL!#REF!,IF(+NFL!$H72="Miami",+NFL!#REF!,0))</f>
        <v>0</v>
      </c>
      <c r="AF351" s="496">
        <f>IF(+NFL!$F72="Miami",+NFL!#REF!,IF(+NFL!$H72="Miami",+NFL!#REF!,0))</f>
        <v>0</v>
      </c>
      <c r="AG351" s="565">
        <f>IF(+NFL!$F72="Miami",+NFL!#REF!,IF(+NFL!$H72="Miami",+NFL!#REF!,0))</f>
        <v>0</v>
      </c>
      <c r="AH351" s="496">
        <f>IF(+NFL!$F72="Miami",+NFL!#REF!,IF(+NFL!$H72="Miami",+NFL!#REF!,0))</f>
        <v>0</v>
      </c>
      <c r="AI351" s="565">
        <f>IF(+NFL!$F72="Miami",+NFL!#REF!,IF(+NFL!$H72="Miami",+NFL!#REF!,0))</f>
        <v>0</v>
      </c>
      <c r="AJ351" s="496">
        <f>IF(+NFL!$F72="Miami",+NFL!#REF!,IF(+NFL!$H72="Miami",+NFL!#REF!,0))</f>
        <v>0</v>
      </c>
      <c r="AK351" s="565">
        <f>IF(+NFL!$F72="Miami",+NFL!#REF!,IF(+NFL!$H72="Miami",+NFL!#REF!,0))</f>
        <v>0</v>
      </c>
      <c r="AL351" s="100">
        <f>IF(+NFL!$F72="Miami",+NFL!#REF!,IF(+NFL!$H72="Miami",+NFL!#REF!,0))</f>
        <v>0</v>
      </c>
      <c r="AM351" s="82">
        <f>IF(+NFL!$F72="Miami",+NFL!#REF!,IF(+NFL!$H72="Miami",+NFL!#REF!,0))</f>
        <v>0</v>
      </c>
      <c r="AN351" s="81">
        <f>IF(+NFL!$F72="Miami",+NFL!#REF!,IF(+NFL!$H72="Miami",+NFL!#REF!,0))</f>
        <v>0</v>
      </c>
      <c r="AO351" s="83">
        <f>IF(+NFL!$F72="Miami",+NFL!#REF!,IF(+NFL!$H72="Miami",+NFL!#REF!,0))</f>
        <v>0</v>
      </c>
      <c r="AP351" s="480">
        <f>IF(+NFL!$F72="Miami",+NFL!#REF!,IF(+NFL!$H72="Miami",+NFL!#REF!,0))</f>
        <v>0</v>
      </c>
      <c r="AQ351" s="72">
        <f>IF(+NFL!$F72="Miami",+NFL!#REF!,IF(+NFL!$H72="Miami",+NFL!#REF!,0))</f>
        <v>0</v>
      </c>
      <c r="AR351" s="81">
        <f>IF(+NFL!$F72="Miami",+NFL!#REF!,IF(+NFL!$H72="Miami",+NFL!#REF!,0))</f>
        <v>0</v>
      </c>
      <c r="AS351" s="96">
        <f>IF(+NFL!$F72="Miami",+NFL!#REF!,IF(+NFL!$H72="Miami",+NFL!#REF!,0))</f>
        <v>0</v>
      </c>
      <c r="AT351" s="96">
        <f>IF(+NFL!$F72="Miami",+NFL!#REF!,IF(+NFL!$H72="Miami",+NFL!#REF!,0))</f>
        <v>0</v>
      </c>
      <c r="AU351" s="81">
        <f>IF(+NFL!$F72="Miami",+NFL!#REF!,IF(+NFL!$H72="Miami",+NFL!#REF!,0))</f>
        <v>0</v>
      </c>
      <c r="AV351" s="96">
        <f>IF(+NFL!$F72="Miami",+NFL!#REF!,IF(+NFL!$H72="Miami",+NFL!#REF!,0))</f>
        <v>0</v>
      </c>
      <c r="AW351" s="70">
        <f>IF(+NFL!$F72="Miami",+NFL!#REF!,IF(+NFL!$H72="Miami",+NFL!#REF!,0))</f>
        <v>0</v>
      </c>
      <c r="AX351" s="96">
        <f>IF(+NFL!$F72="Miami",+NFL!#REF!,IF(+NFL!$H72="Miami",+NFL!#REF!,0))</f>
        <v>0</v>
      </c>
      <c r="AY351" s="81">
        <f>IF(+NFL!$F72="Miami",+NFL!#REF!,IF(+NFL!$H72="Miami",+NFL!#REF!,0))</f>
        <v>0</v>
      </c>
      <c r="AZ351" s="96">
        <f>IF(+NFL!$F72="Miami",+NFL!#REF!,IF(+NFL!$H72="Miami",+NFL!#REF!,0))</f>
        <v>0</v>
      </c>
      <c r="BA351" s="70">
        <f>IF(+NFL!$F72="Miami",+NFL!#REF!,IF(+NFL!$H72="Miami",+NFL!#REF!,0))</f>
        <v>0</v>
      </c>
      <c r="BB351" s="70">
        <f>IF(+NFL!$F72="Miami",+NFL!#REF!,IF(+NFL!$H72="Miami",+NFL!#REF!,0))</f>
        <v>0</v>
      </c>
      <c r="BC351" s="592">
        <f>IF(+NFL!$F72="Miami",+NFL!#REF!,IF(+NFL!$H72="Miami",+NFL!#REF!,0))</f>
        <v>0</v>
      </c>
      <c r="BD351" s="81">
        <f>IF(+NFL!$F72="Miami",+NFL!#REF!,IF(+NFL!$H72="Miami",+NFL!#REF!,0))</f>
        <v>0</v>
      </c>
      <c r="BE351" s="96">
        <f>IF(+NFL!$F72="Miami",+NFL!#REF!,IF(+NFL!$H72="Miami",+NFL!#REF!,0))</f>
        <v>0</v>
      </c>
      <c r="BF351" s="70">
        <f>IF(+NFL!$F72="Miami",+NFL!#REF!,IF(+NFL!$H72="Miami",+NFL!#REF!,0))</f>
        <v>0</v>
      </c>
      <c r="BG351" s="81">
        <f>IF(+NFL!$F72="Miami",+NFL!#REF!,IF(+NFL!$H72="Miami",+NFL!#REF!,0))</f>
        <v>0</v>
      </c>
      <c r="BH351" s="96">
        <f>IF(+NFL!$F72="Miami",+NFL!#REF!,IF(+NFL!$H72="Miami",+NFL!#REF!,0))</f>
        <v>0</v>
      </c>
      <c r="BI351" s="70">
        <f>IF(+NFL!$F72="Miami",+NFL!#REF!,IF(+NFL!$H72="Miami",+NFL!#REF!,0))</f>
        <v>0</v>
      </c>
      <c r="BJ351" s="124">
        <f>IF(+NFL!$F72="Miami",+NFL!#REF!,IF(+NFL!$H72="Miami",+NFL!#REF!,0))</f>
        <v>0</v>
      </c>
      <c r="BK351" s="182">
        <f>IF(+NFL!$F72="Miami",+NFL!#REF!,IF(+NFL!$H72="Miami",+NFL!#REF!,0))</f>
        <v>0</v>
      </c>
    </row>
    <row r="352" spans="1:63" s="310" customFormat="1" x14ac:dyDescent="0.8">
      <c r="A352" s="70">
        <f>IF(+NFL!$F106="Miami",+NFL!A106,IF(+NFL!$H106="Miami",+NFL!A106,0))</f>
        <v>7</v>
      </c>
      <c r="B352" s="480" t="str">
        <f>IF(+NFL!$F106="Miami",+NFL!B106,IF(+NFL!$H106="Miami",+NFL!B106,0))</f>
        <v>Sun</v>
      </c>
      <c r="C352" s="72">
        <f>IF(+NFL!$F106="Miami",+NFL!C106,IF(+NFL!$H106="Miami",+NFL!C106,0))</f>
        <v>44493</v>
      </c>
      <c r="D352" s="73">
        <f>IF(+NFL!$F106="Miami",+NFL!D106,IF(+NFL!$H106="Miami",+NFL!D106,0))</f>
        <v>0.54166666666666663</v>
      </c>
      <c r="E352" s="70" t="str">
        <f>IF(+NFL!$F106="Miami",+NFL!E106,IF(+NFL!$H106="Miami",+NFL!E106,0))</f>
        <v>Fox</v>
      </c>
      <c r="F352" s="189" t="str">
        <f>IF(+NFL!$F106="Miami",+NFL!F106,IF(+NFL!$H106="Miami",+NFL!F106,0))</f>
        <v>Atlanta</v>
      </c>
      <c r="G352" s="70" t="str">
        <f>IF(+NFL!$F106="Miami",+NFL!G106,IF(+NFL!$H106="Miami",+NFL!G106,0))</f>
        <v>NFCS</v>
      </c>
      <c r="H352" s="189" t="str">
        <f>IF(+NFL!$F106="Miami",+NFL!H106,IF(+NFL!$H106="Miami",+NFL!H106,0))</f>
        <v>Miami</v>
      </c>
      <c r="I352" s="70" t="str">
        <f>IF(+NFL!$F106="Miami",+NFL!I106,IF(+NFL!$H106="Miami",+NFL!I106,0))</f>
        <v>AFCE</v>
      </c>
      <c r="J352" s="496" t="str">
        <f>IF(+NFL!$F106="Miami",+NFL!J106,IF(+NFL!$H106="Miami",+NFL!J106,0))</f>
        <v>Atlanta</v>
      </c>
      <c r="K352" s="510" t="str">
        <f>IF(+NFL!$F106="Miami",+NFL!K106,IF(+NFL!$H106="Miami",+NFL!K106,0))</f>
        <v>Miami</v>
      </c>
      <c r="L352" s="572">
        <f>IF(+NFL!$F106="Miami",+NFL!L106,IF(+NFL!$H106="Miami",+NFL!L106,0))</f>
        <v>2.5</v>
      </c>
      <c r="M352" s="573">
        <f>IF(+NFL!$F106="Miami",+NFL!M106,IF(+NFL!$H106="Miami",+NFL!M106,0))</f>
        <v>47.5</v>
      </c>
      <c r="N352" s="583" t="str">
        <f>IF(+NFL!$F106="Miami",+NFL!N106,IF(+NFL!$H106="Miami",+NFL!N106,0))</f>
        <v>Atlanta</v>
      </c>
      <c r="O352" s="584">
        <f>IF(+NFL!$F106="Miami",+NFL!O106,IF(+NFL!$H106="Miami",+NFL!O106,0))</f>
        <v>30</v>
      </c>
      <c r="P352" s="583" t="str">
        <f>IF(+NFL!$F106="Miami",+NFL!P106,IF(+NFL!$H106="Miami",+NFL!P106,0))</f>
        <v>Miami</v>
      </c>
      <c r="Q352" s="585">
        <f>IF(+NFL!$F106="Miami",+NFL!Q106,IF(+NFL!$H106="Miami",+NFL!Q106,0))</f>
        <v>28</v>
      </c>
      <c r="R352" s="586" t="str">
        <f>IF(+NFL!$F106="Miami",+NFL!R106,IF(+NFL!$H106="Miami",+NFL!R106,0))</f>
        <v>Miami</v>
      </c>
      <c r="S352" s="585" t="str">
        <f>IF(+NFL!$F106="Miami",+NFL!S106,IF(+NFL!$H106="Miami",+NFL!S106,0))</f>
        <v>Atlanta</v>
      </c>
      <c r="T352" s="587" t="str">
        <f>IF(+NFL!$F106="Miami",+NFL!T106,IF(+NFL!$H106="Miami",+NFL!T106,0))</f>
        <v>Miami</v>
      </c>
      <c r="U352" s="585" t="str">
        <f>IF(+NFL!$F106="Miami",+NFL!U106,IF(+NFL!$H106="Miami",+NFL!U106,0))</f>
        <v>W</v>
      </c>
      <c r="V352" s="586">
        <f>IF(+NFL!$F102="Miami",+NFL!#REF!,IF(+NFL!$H102="Miami",+NFL!#REF!,0))</f>
        <v>0</v>
      </c>
      <c r="W352" s="585">
        <f>IF(+NFL!$F102="Miami",+NFL!#REF!,IF(+NFL!$H102="Miami",+NFL!#REF!,0))</f>
        <v>0</v>
      </c>
      <c r="X352" s="587">
        <f>IF(+NFL!$F102="Miami",+NFL!#REF!,IF(+NFL!$H102="Miami",+NFL!#REF!,0))</f>
        <v>0</v>
      </c>
      <c r="Y352" s="585">
        <f>IF(+NFL!$F102="Miami",+NFL!#REF!,IF(+NFL!$H102="Miami",+NFL!#REF!,0))</f>
        <v>0</v>
      </c>
      <c r="Z352" s="586">
        <f>IF(+NFL!$F102="Miami",+NFL!#REF!,IF(+NFL!$H102="Miami",+NFL!#REF!,0))</f>
        <v>0</v>
      </c>
      <c r="AA352" s="585">
        <f>IF(+NFL!$F102="Miami",+NFL!#REF!,IF(+NFL!$H102="Miami",+NFL!#REF!,0))</f>
        <v>0</v>
      </c>
      <c r="AB352" s="124">
        <f>IF(+NFL!$F102="Miami",+NFL!#REF!,IF(+NFL!$H102="Miami",+NFL!#REF!,0))</f>
        <v>0</v>
      </c>
      <c r="AC352" s="182">
        <f>IF(+NFL!$F102="Miami",+NFL!#REF!,IF(+NFL!$H102="Miami",+NFL!#REF!,0))</f>
        <v>0</v>
      </c>
      <c r="AD352" s="496">
        <f>IF(+NFL!$F102="Miami",+NFL!#REF!,IF(+NFL!$H102="Miami",+NFL!#REF!,0))</f>
        <v>0</v>
      </c>
      <c r="AE352" s="565">
        <f>IF(+NFL!$F102="Miami",+NFL!#REF!,IF(+NFL!$H102="Miami",+NFL!#REF!,0))</f>
        <v>0</v>
      </c>
      <c r="AF352" s="496">
        <f>IF(+NFL!$F102="Miami",+NFL!#REF!,IF(+NFL!$H102="Miami",+NFL!#REF!,0))</f>
        <v>0</v>
      </c>
      <c r="AG352" s="565">
        <f>IF(+NFL!$F102="Miami",+NFL!#REF!,IF(+NFL!$H102="Miami",+NFL!#REF!,0))</f>
        <v>0</v>
      </c>
      <c r="AH352" s="496">
        <f>IF(+NFL!$F102="Miami",+NFL!#REF!,IF(+NFL!$H102="Miami",+NFL!#REF!,0))</f>
        <v>0</v>
      </c>
      <c r="AI352" s="565">
        <f>IF(+NFL!$F102="Miami",+NFL!#REF!,IF(+NFL!$H102="Miami",+NFL!#REF!,0))</f>
        <v>0</v>
      </c>
      <c r="AJ352" s="496">
        <f>IF(+NFL!$F102="Miami",+NFL!#REF!,IF(+NFL!$H102="Miami",+NFL!#REF!,0))</f>
        <v>0</v>
      </c>
      <c r="AK352" s="565">
        <f>IF(+NFL!$F102="Miami",+NFL!#REF!,IF(+NFL!$H102="Miami",+NFL!#REF!,0))</f>
        <v>0</v>
      </c>
      <c r="AL352" s="100">
        <f>IF(+NFL!$F102="Miami",+NFL!#REF!,IF(+NFL!$H102="Miami",+NFL!#REF!,0))</f>
        <v>0</v>
      </c>
      <c r="AM352" s="82">
        <f>IF(+NFL!$F102="Miami",+NFL!#REF!,IF(+NFL!$H102="Miami",+NFL!#REF!,0))</f>
        <v>0</v>
      </c>
      <c r="AN352" s="81">
        <f>IF(+NFL!$F102="Miami",+NFL!#REF!,IF(+NFL!$H102="Miami",+NFL!#REF!,0))</f>
        <v>0</v>
      </c>
      <c r="AO352" s="83">
        <f>IF(+NFL!$F102="Miami",+NFL!#REF!,IF(+NFL!$H102="Miami",+NFL!#REF!,0))</f>
        <v>0</v>
      </c>
      <c r="AP352" s="480">
        <f>IF(+NFL!$F102="Miami",+NFL!#REF!,IF(+NFL!$H102="Miami",+NFL!#REF!,0))</f>
        <v>0</v>
      </c>
      <c r="AQ352" s="72">
        <f>IF(+NFL!$F102="Miami",+NFL!#REF!,IF(+NFL!$H102="Miami",+NFL!#REF!,0))</f>
        <v>0</v>
      </c>
      <c r="AR352" s="81">
        <f>IF(+NFL!$F102="Miami",+NFL!#REF!,IF(+NFL!$H102="Miami",+NFL!#REF!,0))</f>
        <v>0</v>
      </c>
      <c r="AS352" s="96">
        <f>IF(+NFL!$F102="Miami",+NFL!#REF!,IF(+NFL!$H102="Miami",+NFL!#REF!,0))</f>
        <v>0</v>
      </c>
      <c r="AT352" s="96">
        <f>IF(+NFL!$F102="Miami",+NFL!#REF!,IF(+NFL!$H102="Miami",+NFL!#REF!,0))</f>
        <v>0</v>
      </c>
      <c r="AU352" s="81">
        <f>IF(+NFL!$F102="Miami",+NFL!#REF!,IF(+NFL!$H102="Miami",+NFL!#REF!,0))</f>
        <v>0</v>
      </c>
      <c r="AV352" s="96">
        <f>IF(+NFL!$F102="Miami",+NFL!#REF!,IF(+NFL!$H102="Miami",+NFL!#REF!,0))</f>
        <v>0</v>
      </c>
      <c r="AW352" s="70">
        <f>IF(+NFL!$F102="Miami",+NFL!#REF!,IF(+NFL!$H102="Miami",+NFL!#REF!,0))</f>
        <v>0</v>
      </c>
      <c r="AX352" s="96">
        <f>IF(+NFL!$F102="Miami",+NFL!#REF!,IF(+NFL!$H102="Miami",+NFL!#REF!,0))</f>
        <v>0</v>
      </c>
      <c r="AY352" s="81">
        <f>IF(+NFL!$F102="Miami",+NFL!#REF!,IF(+NFL!$H102="Miami",+NFL!#REF!,0))</f>
        <v>0</v>
      </c>
      <c r="AZ352" s="96">
        <f>IF(+NFL!$F102="Miami",+NFL!#REF!,IF(+NFL!$H102="Miami",+NFL!#REF!,0))</f>
        <v>0</v>
      </c>
      <c r="BA352" s="70">
        <f>IF(+NFL!$F102="Miami",+NFL!#REF!,IF(+NFL!$H102="Miami",+NFL!#REF!,0))</f>
        <v>0</v>
      </c>
      <c r="BB352" s="70">
        <f>IF(+NFL!$F102="Miami",+NFL!#REF!,IF(+NFL!$H102="Miami",+NFL!#REF!,0))</f>
        <v>0</v>
      </c>
      <c r="BC352" s="592">
        <f>IF(+NFL!$F102="Miami",+NFL!#REF!,IF(+NFL!$H102="Miami",+NFL!#REF!,0))</f>
        <v>0</v>
      </c>
      <c r="BD352" s="81">
        <f>IF(+NFL!$F102="Miami",+NFL!#REF!,IF(+NFL!$H102="Miami",+NFL!#REF!,0))</f>
        <v>0</v>
      </c>
      <c r="BE352" s="96">
        <f>IF(+NFL!$F102="Miami",+NFL!#REF!,IF(+NFL!$H102="Miami",+NFL!#REF!,0))</f>
        <v>0</v>
      </c>
      <c r="BF352" s="70">
        <f>IF(+NFL!$F102="Miami",+NFL!#REF!,IF(+NFL!$H102="Miami",+NFL!#REF!,0))</f>
        <v>0</v>
      </c>
      <c r="BG352" s="81">
        <f>IF(+NFL!$F102="Miami",+NFL!#REF!,IF(+NFL!$H102="Miami",+NFL!#REF!,0))</f>
        <v>0</v>
      </c>
      <c r="BH352" s="96">
        <f>IF(+NFL!$F102="Miami",+NFL!#REF!,IF(+NFL!$H102="Miami",+NFL!#REF!,0))</f>
        <v>0</v>
      </c>
      <c r="BI352" s="70">
        <f>IF(+NFL!$F102="Miami",+NFL!#REF!,IF(+NFL!$H102="Miami",+NFL!#REF!,0))</f>
        <v>0</v>
      </c>
      <c r="BJ352" s="124">
        <f>IF(+NFL!$F102="Miami",+NFL!#REF!,IF(+NFL!$H102="Miami",+NFL!#REF!,0))</f>
        <v>0</v>
      </c>
      <c r="BK352" s="182">
        <f>IF(+NFL!$F102="Miami",+NFL!#REF!,IF(+NFL!$H102="Miami",+NFL!#REF!,0))</f>
        <v>0</v>
      </c>
    </row>
    <row r="353" spans="1:63" s="310" customFormat="1" x14ac:dyDescent="0.8">
      <c r="A353" s="70">
        <f>IF(+NFL!$F125="Miami",+NFL!A125,IF(+NFL!$H125="Miami",+NFL!A125,0))</f>
        <v>8</v>
      </c>
      <c r="B353" s="480" t="str">
        <f>IF(+NFL!$F125="Miami",+NFL!B125,IF(+NFL!$H125="Miami",+NFL!B125,0))</f>
        <v>Sun</v>
      </c>
      <c r="C353" s="72">
        <f>IF(+NFL!$F125="Miami",+NFL!C125,IF(+NFL!$H125="Miami",+NFL!C125,0))</f>
        <v>44500</v>
      </c>
      <c r="D353" s="73">
        <f>IF(+NFL!$F125="Miami",+NFL!D125,IF(+NFL!$H125="Miami",+NFL!D125,0))</f>
        <v>0.54166666666666663</v>
      </c>
      <c r="E353" s="70" t="str">
        <f>IF(+NFL!$F125="Miami",+NFL!E125,IF(+NFL!$H125="Miami",+NFL!E125,0))</f>
        <v>CBS</v>
      </c>
      <c r="F353" s="189" t="str">
        <f>IF(+NFL!$F125="Miami",+NFL!F125,IF(+NFL!$H125="Miami",+NFL!F125,0))</f>
        <v>Miami</v>
      </c>
      <c r="G353" s="70" t="str">
        <f>IF(+NFL!$F125="Miami",+NFL!G125,IF(+NFL!$H125="Miami",+NFL!G125,0))</f>
        <v>AFCE</v>
      </c>
      <c r="H353" s="189" t="str">
        <f>IF(+NFL!$F125="Miami",+NFL!H125,IF(+NFL!$H125="Miami",+NFL!H125,0))</f>
        <v>Buffalo</v>
      </c>
      <c r="I353" s="70" t="str">
        <f>IF(+NFL!$F125="Miami",+NFL!I125,IF(+NFL!$H125="Miami",+NFL!I125,0))</f>
        <v>AFCE</v>
      </c>
      <c r="J353" s="496" t="str">
        <f>IF(+NFL!$F125="Miami",+NFL!J125,IF(+NFL!$H125="Miami",+NFL!J125,0))</f>
        <v>Buffalo</v>
      </c>
      <c r="K353" s="510" t="str">
        <f>IF(+NFL!$F125="Miami",+NFL!K125,IF(+NFL!$H125="Miami",+NFL!K125,0))</f>
        <v>Miami</v>
      </c>
      <c r="L353" s="572">
        <f>IF(+NFL!$F125="Miami",+NFL!L125,IF(+NFL!$H125="Miami",+NFL!L125,0))</f>
        <v>13.5</v>
      </c>
      <c r="M353" s="573">
        <f>IF(+NFL!$F125="Miami",+NFL!M125,IF(+NFL!$H125="Miami",+NFL!M125,0))</f>
        <v>49.5</v>
      </c>
      <c r="N353" s="583" t="str">
        <f>IF(+NFL!$F125="Miami",+NFL!N125,IF(+NFL!$H125="Miami",+NFL!N125,0))</f>
        <v>Buffalo</v>
      </c>
      <c r="O353" s="584">
        <f>IF(+NFL!$F125="Miami",+NFL!O125,IF(+NFL!$H125="Miami",+NFL!O125,0))</f>
        <v>26</v>
      </c>
      <c r="P353" s="583" t="str">
        <f>IF(+NFL!$F125="Miami",+NFL!P125,IF(+NFL!$H125="Miami",+NFL!P125,0))</f>
        <v>Miami</v>
      </c>
      <c r="Q353" s="585">
        <f>IF(+NFL!$F125="Miami",+NFL!Q125,IF(+NFL!$H125="Miami",+NFL!Q125,0))</f>
        <v>11</v>
      </c>
      <c r="R353" s="586" t="str">
        <f>IF(+NFL!$F125="Miami",+NFL!R125,IF(+NFL!$H125="Miami",+NFL!R125,0))</f>
        <v>Buffalo</v>
      </c>
      <c r="S353" s="585" t="str">
        <f>IF(+NFL!$F125="Miami",+NFL!S125,IF(+NFL!$H125="Miami",+NFL!S125,0))</f>
        <v>Miami</v>
      </c>
      <c r="T353" s="587" t="str">
        <f>IF(+NFL!$F125="Miami",+NFL!T125,IF(+NFL!$H125="Miami",+NFL!T125,0))</f>
        <v>Buffalo</v>
      </c>
      <c r="U353" s="585" t="str">
        <f>IF(+NFL!$F125="Miami",+NFL!U125,IF(+NFL!$H125="Miami",+NFL!U125,0))</f>
        <v>W</v>
      </c>
      <c r="V353" s="586">
        <f>IF(+NFL!$F110="Miami",+NFL!#REF!,IF(+NFL!$H110="Miami",+NFL!#REF!,0))</f>
        <v>0</v>
      </c>
      <c r="W353" s="585">
        <f>IF(+NFL!$F110="Miami",+NFL!#REF!,IF(+NFL!$H110="Miami",+NFL!#REF!,0))</f>
        <v>0</v>
      </c>
      <c r="X353" s="587">
        <f>IF(+NFL!$F110="Miami",+NFL!#REF!,IF(+NFL!$H110="Miami",+NFL!#REF!,0))</f>
        <v>0</v>
      </c>
      <c r="Y353" s="585">
        <f>IF(+NFL!$F110="Miami",+NFL!#REF!,IF(+NFL!$H110="Miami",+NFL!#REF!,0))</f>
        <v>0</v>
      </c>
      <c r="Z353" s="586">
        <f>IF(+NFL!$F110="Miami",+NFL!#REF!,IF(+NFL!$H110="Miami",+NFL!#REF!,0))</f>
        <v>0</v>
      </c>
      <c r="AA353" s="585">
        <f>IF(+NFL!$F110="Miami",+NFL!#REF!,IF(+NFL!$H110="Miami",+NFL!#REF!,0))</f>
        <v>0</v>
      </c>
      <c r="AB353" s="124">
        <f>IF(+NFL!$F110="Miami",+NFL!#REF!,IF(+NFL!$H110="Miami",+NFL!#REF!,0))</f>
        <v>0</v>
      </c>
      <c r="AC353" s="182">
        <f>IF(+NFL!$F110="Miami",+NFL!#REF!,IF(+NFL!$H110="Miami",+NFL!#REF!,0))</f>
        <v>0</v>
      </c>
      <c r="AD353" s="496">
        <f>IF(+NFL!$F110="Miami",+NFL!#REF!,IF(+NFL!$H110="Miami",+NFL!#REF!,0))</f>
        <v>0</v>
      </c>
      <c r="AE353" s="565">
        <f>IF(+NFL!$F110="Miami",+NFL!#REF!,IF(+NFL!$H110="Miami",+NFL!#REF!,0))</f>
        <v>0</v>
      </c>
      <c r="AF353" s="496">
        <f>IF(+NFL!$F110="Miami",+NFL!#REF!,IF(+NFL!$H110="Miami",+NFL!#REF!,0))</f>
        <v>0</v>
      </c>
      <c r="AG353" s="565">
        <f>IF(+NFL!$F110="Miami",+NFL!#REF!,IF(+NFL!$H110="Miami",+NFL!#REF!,0))</f>
        <v>0</v>
      </c>
      <c r="AH353" s="496">
        <f>IF(+NFL!$F110="Miami",+NFL!#REF!,IF(+NFL!$H110="Miami",+NFL!#REF!,0))</f>
        <v>0</v>
      </c>
      <c r="AI353" s="565">
        <f>IF(+NFL!$F110="Miami",+NFL!#REF!,IF(+NFL!$H110="Miami",+NFL!#REF!,0))</f>
        <v>0</v>
      </c>
      <c r="AJ353" s="496">
        <f>IF(+NFL!$F110="Miami",+NFL!#REF!,IF(+NFL!$H110="Miami",+NFL!#REF!,0))</f>
        <v>0</v>
      </c>
      <c r="AK353" s="565">
        <f>IF(+NFL!$F110="Miami",+NFL!#REF!,IF(+NFL!$H110="Miami",+NFL!#REF!,0))</f>
        <v>0</v>
      </c>
      <c r="AL353" s="100">
        <f>IF(+NFL!$F110="Miami",+NFL!#REF!,IF(+NFL!$H110="Miami",+NFL!#REF!,0))</f>
        <v>0</v>
      </c>
      <c r="AM353" s="82">
        <f>IF(+NFL!$F110="Miami",+NFL!#REF!,IF(+NFL!$H110="Miami",+NFL!#REF!,0))</f>
        <v>0</v>
      </c>
      <c r="AN353" s="81">
        <f>IF(+NFL!$F110="Miami",+NFL!#REF!,IF(+NFL!$H110="Miami",+NFL!#REF!,0))</f>
        <v>0</v>
      </c>
      <c r="AO353" s="83">
        <f>IF(+NFL!$F110="Miami",+NFL!#REF!,IF(+NFL!$H110="Miami",+NFL!#REF!,0))</f>
        <v>0</v>
      </c>
      <c r="AP353" s="480">
        <f>IF(+NFL!$F110="Miami",+NFL!#REF!,IF(+NFL!$H110="Miami",+NFL!#REF!,0))</f>
        <v>0</v>
      </c>
      <c r="AQ353" s="72">
        <f>IF(+NFL!$F110="Miami",+NFL!#REF!,IF(+NFL!$H110="Miami",+NFL!#REF!,0))</f>
        <v>0</v>
      </c>
      <c r="AR353" s="81">
        <f>IF(+NFL!$F110="Miami",+NFL!#REF!,IF(+NFL!$H110="Miami",+NFL!#REF!,0))</f>
        <v>0</v>
      </c>
      <c r="AS353" s="96">
        <f>IF(+NFL!$F110="Miami",+NFL!#REF!,IF(+NFL!$H110="Miami",+NFL!#REF!,0))</f>
        <v>0</v>
      </c>
      <c r="AT353" s="96">
        <f>IF(+NFL!$F110="Miami",+NFL!#REF!,IF(+NFL!$H110="Miami",+NFL!#REF!,0))</f>
        <v>0</v>
      </c>
      <c r="AU353" s="81">
        <f>IF(+NFL!$F110="Miami",+NFL!#REF!,IF(+NFL!$H110="Miami",+NFL!#REF!,0))</f>
        <v>0</v>
      </c>
      <c r="AV353" s="96">
        <f>IF(+NFL!$F110="Miami",+NFL!#REF!,IF(+NFL!$H110="Miami",+NFL!#REF!,0))</f>
        <v>0</v>
      </c>
      <c r="AW353" s="70">
        <f>IF(+NFL!$F110="Miami",+NFL!#REF!,IF(+NFL!$H110="Miami",+NFL!#REF!,0))</f>
        <v>0</v>
      </c>
      <c r="AX353" s="96">
        <f>IF(+NFL!$F110="Miami",+NFL!#REF!,IF(+NFL!$H110="Miami",+NFL!#REF!,0))</f>
        <v>0</v>
      </c>
      <c r="AY353" s="81">
        <f>IF(+NFL!$F110="Miami",+NFL!#REF!,IF(+NFL!$H110="Miami",+NFL!#REF!,0))</f>
        <v>0</v>
      </c>
      <c r="AZ353" s="96">
        <f>IF(+NFL!$F110="Miami",+NFL!#REF!,IF(+NFL!$H110="Miami",+NFL!#REF!,0))</f>
        <v>0</v>
      </c>
      <c r="BA353" s="70">
        <f>IF(+NFL!$F110="Miami",+NFL!#REF!,IF(+NFL!$H110="Miami",+NFL!#REF!,0))</f>
        <v>0</v>
      </c>
      <c r="BB353" s="70">
        <f>IF(+NFL!$F110="Miami",+NFL!#REF!,IF(+NFL!$H110="Miami",+NFL!#REF!,0))</f>
        <v>0</v>
      </c>
      <c r="BC353" s="592">
        <f>IF(+NFL!$F110="Miami",+NFL!#REF!,IF(+NFL!$H110="Miami",+NFL!#REF!,0))</f>
        <v>0</v>
      </c>
      <c r="BD353" s="81">
        <f>IF(+NFL!$F110="Miami",+NFL!#REF!,IF(+NFL!$H110="Miami",+NFL!#REF!,0))</f>
        <v>0</v>
      </c>
      <c r="BE353" s="96">
        <f>IF(+NFL!$F110="Miami",+NFL!#REF!,IF(+NFL!$H110="Miami",+NFL!#REF!,0))</f>
        <v>0</v>
      </c>
      <c r="BF353" s="70">
        <f>IF(+NFL!$F110="Miami",+NFL!#REF!,IF(+NFL!$H110="Miami",+NFL!#REF!,0))</f>
        <v>0</v>
      </c>
      <c r="BG353" s="81">
        <f>IF(+NFL!$F110="Miami",+NFL!#REF!,IF(+NFL!$H110="Miami",+NFL!#REF!,0))</f>
        <v>0</v>
      </c>
      <c r="BH353" s="96">
        <f>IF(+NFL!$F110="Miami",+NFL!#REF!,IF(+NFL!$H110="Miami",+NFL!#REF!,0))</f>
        <v>0</v>
      </c>
      <c r="BI353" s="70">
        <f>IF(+NFL!$F110="Miami",+NFL!#REF!,IF(+NFL!$H110="Miami",+NFL!#REF!,0))</f>
        <v>0</v>
      </c>
      <c r="BJ353" s="124">
        <f>IF(+NFL!$F110="Miami",+NFL!#REF!,IF(+NFL!$H110="Miami",+NFL!#REF!,0))</f>
        <v>0</v>
      </c>
      <c r="BK353" s="182">
        <f>IF(+NFL!$F110="Miami",+NFL!#REF!,IF(+NFL!$H110="Miami",+NFL!#REF!,0))</f>
        <v>0</v>
      </c>
    </row>
    <row r="354" spans="1:63" s="310" customFormat="1" x14ac:dyDescent="0.8">
      <c r="A354" s="70">
        <f>IF(+NFL!$F144="Miami",+NFL!A144,IF(+NFL!$H144="Miami",+NFL!A144,0))</f>
        <v>9</v>
      </c>
      <c r="B354" s="480" t="str">
        <f>IF(+NFL!$F144="Miami",+NFL!B144,IF(+NFL!$H144="Miami",+NFL!B144,0))</f>
        <v>Sun</v>
      </c>
      <c r="C354" s="72">
        <f>IF(+NFL!$F144="Miami",+NFL!C144,IF(+NFL!$H144="Miami",+NFL!C144,0))</f>
        <v>44507</v>
      </c>
      <c r="D354" s="73">
        <f>IF(+NFL!$F144="Miami",+NFL!D144,IF(+NFL!$H144="Miami",+NFL!D144,0))</f>
        <v>0.54166666666666663</v>
      </c>
      <c r="E354" s="70" t="str">
        <f>IF(+NFL!$F144="Miami",+NFL!E144,IF(+NFL!$H144="Miami",+NFL!E144,0))</f>
        <v>Fox</v>
      </c>
      <c r="F354" s="189" t="str">
        <f>IF(+NFL!$F144="Miami",+NFL!F144,IF(+NFL!$H144="Miami",+NFL!F144,0))</f>
        <v>Houston</v>
      </c>
      <c r="G354" s="70" t="str">
        <f>IF(+NFL!$F144="Miami",+NFL!G144,IF(+NFL!$H144="Miami",+NFL!G144,0))</f>
        <v>AFCS</v>
      </c>
      <c r="H354" s="189" t="str">
        <f>IF(+NFL!$F144="Miami",+NFL!H144,IF(+NFL!$H144="Miami",+NFL!H144,0))</f>
        <v>Miami</v>
      </c>
      <c r="I354" s="70" t="str">
        <f>IF(+NFL!$F144="Miami",+NFL!I144,IF(+NFL!$H144="Miami",+NFL!I144,0))</f>
        <v>AFCE</v>
      </c>
      <c r="J354" s="496" t="str">
        <f>IF(+NFL!$F144="Miami",+NFL!J144,IF(+NFL!$H144="Miami",+NFL!J144,0))</f>
        <v>Miami</v>
      </c>
      <c r="K354" s="510" t="str">
        <f>IF(+NFL!$F144="Miami",+NFL!K144,IF(+NFL!$H144="Miami",+NFL!K144,0))</f>
        <v>Houston</v>
      </c>
      <c r="L354" s="572">
        <f>IF(+NFL!$F144="Miami",+NFL!L144,IF(+NFL!$H144="Miami",+NFL!L144,0))</f>
        <v>6.5</v>
      </c>
      <c r="M354" s="573">
        <f>IF(+NFL!$F144="Miami",+NFL!M144,IF(+NFL!$H144="Miami",+NFL!M144,0))</f>
        <v>46</v>
      </c>
      <c r="N354" s="583" t="str">
        <f>IF(+NFL!$F144="Miami",+NFL!N144,IF(+NFL!$H144="Miami",+NFL!N144,0))</f>
        <v>Miami</v>
      </c>
      <c r="O354" s="584">
        <f>IF(+NFL!$F144="Miami",+NFL!O144,IF(+NFL!$H144="Miami",+NFL!O144,0))</f>
        <v>17</v>
      </c>
      <c r="P354" s="583" t="str">
        <f>IF(+NFL!$F144="Miami",+NFL!P144,IF(+NFL!$H144="Miami",+NFL!P144,0))</f>
        <v>Houston</v>
      </c>
      <c r="Q354" s="585">
        <f>IF(+NFL!$F144="Miami",+NFL!Q144,IF(+NFL!$H144="Miami",+NFL!Q144,0))</f>
        <v>9</v>
      </c>
      <c r="R354" s="586" t="str">
        <f>IF(+NFL!$F144="Miami",+NFL!R144,IF(+NFL!$H144="Miami",+NFL!R144,0))</f>
        <v>Miami</v>
      </c>
      <c r="S354" s="585" t="str">
        <f>IF(+NFL!$F144="Miami",+NFL!S144,IF(+NFL!$H144="Miami",+NFL!S144,0))</f>
        <v>Houston</v>
      </c>
      <c r="T354" s="587" t="str">
        <f>IF(+NFL!$F144="Miami",+NFL!T144,IF(+NFL!$H144="Miami",+NFL!T144,0))</f>
        <v>Miami</v>
      </c>
      <c r="U354" s="585" t="str">
        <f>IF(+NFL!$F144="Miami",+NFL!U144,IF(+NFL!$H144="Miami",+NFL!U144,0))</f>
        <v>W</v>
      </c>
      <c r="V354" s="586">
        <f>IF(+NFL!$F127="Miami",+NFL!#REF!,IF(+NFL!$H127="Miami",+NFL!#REF!,0))</f>
        <v>0</v>
      </c>
      <c r="W354" s="585">
        <f>IF(+NFL!$F127="Miami",+NFL!#REF!,IF(+NFL!$H127="Miami",+NFL!#REF!,0))</f>
        <v>0</v>
      </c>
      <c r="X354" s="587">
        <f>IF(+NFL!$F127="Miami",+NFL!#REF!,IF(+NFL!$H127="Miami",+NFL!#REF!,0))</f>
        <v>0</v>
      </c>
      <c r="Y354" s="585">
        <f>IF(+NFL!$F127="Miami",+NFL!#REF!,IF(+NFL!$H127="Miami",+NFL!#REF!,0))</f>
        <v>0</v>
      </c>
      <c r="Z354" s="586">
        <f>IF(+NFL!$F127="Miami",+NFL!#REF!,IF(+NFL!$H127="Miami",+NFL!#REF!,0))</f>
        <v>0</v>
      </c>
      <c r="AA354" s="585">
        <f>IF(+NFL!$F127="Miami",+NFL!#REF!,IF(+NFL!$H127="Miami",+NFL!#REF!,0))</f>
        <v>0</v>
      </c>
      <c r="AB354" s="124">
        <f>IF(+NFL!$F127="Miami",+NFL!#REF!,IF(+NFL!$H127="Miami",+NFL!#REF!,0))</f>
        <v>0</v>
      </c>
      <c r="AC354" s="182">
        <f>IF(+NFL!$F127="Miami",+NFL!#REF!,IF(+NFL!$H127="Miami",+NFL!#REF!,0))</f>
        <v>0</v>
      </c>
      <c r="AD354" s="496">
        <f>IF(+NFL!$F127="Miami",+NFL!#REF!,IF(+NFL!$H127="Miami",+NFL!#REF!,0))</f>
        <v>0</v>
      </c>
      <c r="AE354" s="565">
        <f>IF(+NFL!$F127="Miami",+NFL!#REF!,IF(+NFL!$H127="Miami",+NFL!#REF!,0))</f>
        <v>0</v>
      </c>
      <c r="AF354" s="496">
        <f>IF(+NFL!$F127="Miami",+NFL!#REF!,IF(+NFL!$H127="Miami",+NFL!#REF!,0))</f>
        <v>0</v>
      </c>
      <c r="AG354" s="565">
        <f>IF(+NFL!$F127="Miami",+NFL!#REF!,IF(+NFL!$H127="Miami",+NFL!#REF!,0))</f>
        <v>0</v>
      </c>
      <c r="AH354" s="496">
        <f>IF(+NFL!$F127="Miami",+NFL!#REF!,IF(+NFL!$H127="Miami",+NFL!#REF!,0))</f>
        <v>0</v>
      </c>
      <c r="AI354" s="565">
        <f>IF(+NFL!$F127="Miami",+NFL!#REF!,IF(+NFL!$H127="Miami",+NFL!#REF!,0))</f>
        <v>0</v>
      </c>
      <c r="AJ354" s="496">
        <f>IF(+NFL!$F127="Miami",+NFL!#REF!,IF(+NFL!$H127="Miami",+NFL!#REF!,0))</f>
        <v>0</v>
      </c>
      <c r="AK354" s="565">
        <f>IF(+NFL!$F127="Miami",+NFL!#REF!,IF(+NFL!$H127="Miami",+NFL!#REF!,0))</f>
        <v>0</v>
      </c>
      <c r="AL354" s="100">
        <f>IF(+NFL!$F127="Miami",+NFL!#REF!,IF(+NFL!$H127="Miami",+NFL!#REF!,0))</f>
        <v>0</v>
      </c>
      <c r="AM354" s="82">
        <f>IF(+NFL!$F127="Miami",+NFL!#REF!,IF(+NFL!$H127="Miami",+NFL!#REF!,0))</f>
        <v>0</v>
      </c>
      <c r="AN354" s="81">
        <f>IF(+NFL!$F127="Miami",+NFL!#REF!,IF(+NFL!$H127="Miami",+NFL!#REF!,0))</f>
        <v>0</v>
      </c>
      <c r="AO354" s="83">
        <f>IF(+NFL!$F127="Miami",+NFL!#REF!,IF(+NFL!$H127="Miami",+NFL!#REF!,0))</f>
        <v>0</v>
      </c>
      <c r="AP354" s="480">
        <f>IF(+NFL!$F127="Miami",+NFL!#REF!,IF(+NFL!$H127="Miami",+NFL!#REF!,0))</f>
        <v>0</v>
      </c>
      <c r="AQ354" s="72">
        <f>IF(+NFL!$F127="Miami",+NFL!#REF!,IF(+NFL!$H127="Miami",+NFL!#REF!,0))</f>
        <v>0</v>
      </c>
      <c r="AR354" s="81">
        <f>IF(+NFL!$F127="Miami",+NFL!#REF!,IF(+NFL!$H127="Miami",+NFL!#REF!,0))</f>
        <v>0</v>
      </c>
      <c r="AS354" s="96">
        <f>IF(+NFL!$F127="Miami",+NFL!#REF!,IF(+NFL!$H127="Miami",+NFL!#REF!,0))</f>
        <v>0</v>
      </c>
      <c r="AT354" s="96">
        <f>IF(+NFL!$F127="Miami",+NFL!#REF!,IF(+NFL!$H127="Miami",+NFL!#REF!,0))</f>
        <v>0</v>
      </c>
      <c r="AU354" s="81">
        <f>IF(+NFL!$F127="Miami",+NFL!#REF!,IF(+NFL!$H127="Miami",+NFL!#REF!,0))</f>
        <v>0</v>
      </c>
      <c r="AV354" s="96">
        <f>IF(+NFL!$F127="Miami",+NFL!#REF!,IF(+NFL!$H127="Miami",+NFL!#REF!,0))</f>
        <v>0</v>
      </c>
      <c r="AW354" s="70">
        <f>IF(+NFL!$F127="Miami",+NFL!#REF!,IF(+NFL!$H127="Miami",+NFL!#REF!,0))</f>
        <v>0</v>
      </c>
      <c r="AX354" s="96">
        <f>IF(+NFL!$F127="Miami",+NFL!#REF!,IF(+NFL!$H127="Miami",+NFL!#REF!,0))</f>
        <v>0</v>
      </c>
      <c r="AY354" s="81">
        <f>IF(+NFL!$F127="Miami",+NFL!#REF!,IF(+NFL!$H127="Miami",+NFL!#REF!,0))</f>
        <v>0</v>
      </c>
      <c r="AZ354" s="96">
        <f>IF(+NFL!$F127="Miami",+NFL!#REF!,IF(+NFL!$H127="Miami",+NFL!#REF!,0))</f>
        <v>0</v>
      </c>
      <c r="BA354" s="70">
        <f>IF(+NFL!$F127="Miami",+NFL!#REF!,IF(+NFL!$H127="Miami",+NFL!#REF!,0))</f>
        <v>0</v>
      </c>
      <c r="BB354" s="70">
        <f>IF(+NFL!$F127="Miami",+NFL!#REF!,IF(+NFL!$H127="Miami",+NFL!#REF!,0))</f>
        <v>0</v>
      </c>
      <c r="BC354" s="592">
        <f>IF(+NFL!$F127="Miami",+NFL!#REF!,IF(+NFL!$H127="Miami",+NFL!#REF!,0))</f>
        <v>0</v>
      </c>
      <c r="BD354" s="81">
        <f>IF(+NFL!$F127="Miami",+NFL!#REF!,IF(+NFL!$H127="Miami",+NFL!#REF!,0))</f>
        <v>0</v>
      </c>
      <c r="BE354" s="96">
        <f>IF(+NFL!$F127="Miami",+NFL!#REF!,IF(+NFL!$H127="Miami",+NFL!#REF!,0))</f>
        <v>0</v>
      </c>
      <c r="BF354" s="70">
        <f>IF(+NFL!$F127="Miami",+NFL!#REF!,IF(+NFL!$H127="Miami",+NFL!#REF!,0))</f>
        <v>0</v>
      </c>
      <c r="BG354" s="81">
        <f>IF(+NFL!$F127="Miami",+NFL!#REF!,IF(+NFL!$H127="Miami",+NFL!#REF!,0))</f>
        <v>0</v>
      </c>
      <c r="BH354" s="96">
        <f>IF(+NFL!$F127="Miami",+NFL!#REF!,IF(+NFL!$H127="Miami",+NFL!#REF!,0))</f>
        <v>0</v>
      </c>
      <c r="BI354" s="70">
        <f>IF(+NFL!$F127="Miami",+NFL!#REF!,IF(+NFL!$H127="Miami",+NFL!#REF!,0))</f>
        <v>0</v>
      </c>
      <c r="BJ354" s="124">
        <f>IF(+NFL!$F127="Miami",+NFL!#REF!,IF(+NFL!$H127="Miami",+NFL!#REF!,0))</f>
        <v>0</v>
      </c>
      <c r="BK354" s="182">
        <f>IF(+NFL!$F127="Miami",+NFL!#REF!,IF(+NFL!$H127="Miami",+NFL!#REF!,0))</f>
        <v>0</v>
      </c>
    </row>
    <row r="355" spans="1:63" s="310" customFormat="1" x14ac:dyDescent="0.8">
      <c r="A355" s="70">
        <f>IF(+NFL!$F160="Miami",+NFL!A160,IF(+NFL!$H160="Miami",+NFL!A160,0))</f>
        <v>10</v>
      </c>
      <c r="B355" s="480" t="str">
        <f>IF(+NFL!$F160="Miami",+NFL!B160,IF(+NFL!$H160="Miami",+NFL!B160,0))</f>
        <v>Thurs</v>
      </c>
      <c r="C355" s="72">
        <f>IF(+NFL!$F160="Miami",+NFL!C160,IF(+NFL!$H160="Miami",+NFL!C160,0))</f>
        <v>44511</v>
      </c>
      <c r="D355" s="73">
        <f>IF(+NFL!$F160="Miami",+NFL!D160,IF(+NFL!$H160="Miami",+NFL!D160,0))</f>
        <v>0.84375</v>
      </c>
      <c r="E355" s="70" t="str">
        <f>IF(+NFL!$F160="Miami",+NFL!E160,IF(+NFL!$H160="Miami",+NFL!E160,0))</f>
        <v>Fox</v>
      </c>
      <c r="F355" s="189" t="str">
        <f>IF(+NFL!$F160="Miami",+NFL!F160,IF(+NFL!$H160="Miami",+NFL!F160,0))</f>
        <v>Baltimore</v>
      </c>
      <c r="G355" s="70" t="str">
        <f>IF(+NFL!$F160="Miami",+NFL!G160,IF(+NFL!$H160="Miami",+NFL!G160,0))</f>
        <v>AFCN</v>
      </c>
      <c r="H355" s="189" t="str">
        <f>IF(+NFL!$F160="Miami",+NFL!H160,IF(+NFL!$H160="Miami",+NFL!H160,0))</f>
        <v>Miami</v>
      </c>
      <c r="I355" s="70" t="str">
        <f>IF(+NFL!$F160="Miami",+NFL!I160,IF(+NFL!$H160="Miami",+NFL!I160,0))</f>
        <v>AFCE</v>
      </c>
      <c r="J355" s="496" t="str">
        <f>IF(+NFL!$F160="Miami",+NFL!J160,IF(+NFL!$H160="Miami",+NFL!J160,0))</f>
        <v>Baltimore</v>
      </c>
      <c r="K355" s="510" t="str">
        <f>IF(+NFL!$F160="Miami",+NFL!K160,IF(+NFL!$H160="Miami",+NFL!K160,0))</f>
        <v>Miami</v>
      </c>
      <c r="L355" s="572">
        <f>IF(+NFL!$F160="Miami",+NFL!L160,IF(+NFL!$H160="Miami",+NFL!L160,0))</f>
        <v>7.5</v>
      </c>
      <c r="M355" s="573">
        <f>IF(+NFL!$F160="Miami",+NFL!M160,IF(+NFL!$H160="Miami",+NFL!M160,0))</f>
        <v>46</v>
      </c>
      <c r="N355" s="583" t="str">
        <f>IF(+NFL!$F160="Miami",+NFL!N160,IF(+NFL!$H160="Miami",+NFL!N160,0))</f>
        <v>Miami</v>
      </c>
      <c r="O355" s="584">
        <f>IF(+NFL!$F160="Miami",+NFL!O160,IF(+NFL!$H160="Miami",+NFL!O160,0))</f>
        <v>22</v>
      </c>
      <c r="P355" s="583" t="str">
        <f>IF(+NFL!$F160="Miami",+NFL!P160,IF(+NFL!$H160="Miami",+NFL!P160,0))</f>
        <v>Baltimore</v>
      </c>
      <c r="Q355" s="585">
        <f>IF(+NFL!$F160="Miami",+NFL!Q160,IF(+NFL!$H160="Miami",+NFL!Q160,0))</f>
        <v>10</v>
      </c>
      <c r="R355" s="586" t="str">
        <f>IF(+NFL!$F160="Miami",+NFL!R160,IF(+NFL!$H160="Miami",+NFL!R160,0))</f>
        <v>Miami</v>
      </c>
      <c r="S355" s="585" t="str">
        <f>IF(+NFL!$F160="Miami",+NFL!S160,IF(+NFL!$H160="Miami",+NFL!S160,0))</f>
        <v>Baltimore</v>
      </c>
      <c r="T355" s="587" t="str">
        <f>IF(+NFL!$F160="Miami",+NFL!T160,IF(+NFL!$H160="Miami",+NFL!T160,0))</f>
        <v>Baltimore</v>
      </c>
      <c r="U355" s="585" t="str">
        <f>IF(+NFL!$F160="Miami",+NFL!U160,IF(+NFL!$H160="Miami",+NFL!U160,0))</f>
        <v>L</v>
      </c>
      <c r="V355" s="586">
        <f>IF(+NFL!$F161="Miami",+NFL!#REF!,IF(+NFL!$H161="Miami",+NFL!#REF!,0))</f>
        <v>0</v>
      </c>
      <c r="W355" s="585">
        <f>IF(+NFL!$F161="Miami",+NFL!#REF!,IF(+NFL!$H161="Miami",+NFL!#REF!,0))</f>
        <v>0</v>
      </c>
      <c r="X355" s="587">
        <f>IF(+NFL!$F161="Miami",+NFL!#REF!,IF(+NFL!$H161="Miami",+NFL!#REF!,0))</f>
        <v>0</v>
      </c>
      <c r="Y355" s="585">
        <f>IF(+NFL!$F161="Miami",+NFL!#REF!,IF(+NFL!$H161="Miami",+NFL!#REF!,0))</f>
        <v>0</v>
      </c>
      <c r="Z355" s="586">
        <f>IF(+NFL!$F161="Miami",+NFL!#REF!,IF(+NFL!$H161="Miami",+NFL!#REF!,0))</f>
        <v>0</v>
      </c>
      <c r="AA355" s="585">
        <f>IF(+NFL!$F161="Miami",+NFL!#REF!,IF(+NFL!$H161="Miami",+NFL!#REF!,0))</f>
        <v>0</v>
      </c>
      <c r="AB355" s="124">
        <f>IF(+NFL!$F161="Miami",+NFL!#REF!,IF(+NFL!$H161="Miami",+NFL!#REF!,0))</f>
        <v>0</v>
      </c>
      <c r="AC355" s="182">
        <f>IF(+NFL!$F161="Miami",+NFL!#REF!,IF(+NFL!$H161="Miami",+NFL!#REF!,0))</f>
        <v>0</v>
      </c>
      <c r="AD355" s="496">
        <f>IF(+NFL!$F161="Miami",+NFL!#REF!,IF(+NFL!$H161="Miami",+NFL!#REF!,0))</f>
        <v>0</v>
      </c>
      <c r="AE355" s="565">
        <f>IF(+NFL!$F161="Miami",+NFL!#REF!,IF(+NFL!$H161="Miami",+NFL!#REF!,0))</f>
        <v>0</v>
      </c>
      <c r="AF355" s="496">
        <f>IF(+NFL!$F161="Miami",+NFL!#REF!,IF(+NFL!$H161="Miami",+NFL!#REF!,0))</f>
        <v>0</v>
      </c>
      <c r="AG355" s="565">
        <f>IF(+NFL!$F161="Miami",+NFL!#REF!,IF(+NFL!$H161="Miami",+NFL!#REF!,0))</f>
        <v>0</v>
      </c>
      <c r="AH355" s="496">
        <f>IF(+NFL!$F161="Miami",+NFL!#REF!,IF(+NFL!$H161="Miami",+NFL!#REF!,0))</f>
        <v>0</v>
      </c>
      <c r="AI355" s="565">
        <f>IF(+NFL!$F161="Miami",+NFL!#REF!,IF(+NFL!$H161="Miami",+NFL!#REF!,0))</f>
        <v>0</v>
      </c>
      <c r="AJ355" s="496">
        <f>IF(+NFL!$F161="Miami",+NFL!#REF!,IF(+NFL!$H161="Miami",+NFL!#REF!,0))</f>
        <v>0</v>
      </c>
      <c r="AK355" s="565">
        <f>IF(+NFL!$F161="Miami",+NFL!#REF!,IF(+NFL!$H161="Miami",+NFL!#REF!,0))</f>
        <v>0</v>
      </c>
      <c r="AL355" s="100">
        <f>IF(+NFL!$F161="Miami",+NFL!#REF!,IF(+NFL!$H161="Miami",+NFL!#REF!,0))</f>
        <v>0</v>
      </c>
      <c r="AM355" s="82">
        <f>IF(+NFL!$F161="Miami",+NFL!#REF!,IF(+NFL!$H161="Miami",+NFL!#REF!,0))</f>
        <v>0</v>
      </c>
      <c r="AN355" s="81">
        <f>IF(+NFL!$F161="Miami",+NFL!#REF!,IF(+NFL!$H161="Miami",+NFL!#REF!,0))</f>
        <v>0</v>
      </c>
      <c r="AO355" s="83">
        <f>IF(+NFL!$F161="Miami",+NFL!#REF!,IF(+NFL!$H161="Miami",+NFL!#REF!,0))</f>
        <v>0</v>
      </c>
      <c r="AP355" s="480">
        <f>IF(+NFL!$F161="Miami",+NFL!#REF!,IF(+NFL!$H161="Miami",+NFL!#REF!,0))</f>
        <v>0</v>
      </c>
      <c r="AQ355" s="72">
        <f>IF(+NFL!$F161="Miami",+NFL!#REF!,IF(+NFL!$H161="Miami",+NFL!#REF!,0))</f>
        <v>0</v>
      </c>
      <c r="AR355" s="81">
        <f>IF(+NFL!$F161="Miami",+NFL!#REF!,IF(+NFL!$H161="Miami",+NFL!#REF!,0))</f>
        <v>0</v>
      </c>
      <c r="AS355" s="96">
        <f>IF(+NFL!$F161="Miami",+NFL!#REF!,IF(+NFL!$H161="Miami",+NFL!#REF!,0))</f>
        <v>0</v>
      </c>
      <c r="AT355" s="96">
        <f>IF(+NFL!$F161="Miami",+NFL!#REF!,IF(+NFL!$H161="Miami",+NFL!#REF!,0))</f>
        <v>0</v>
      </c>
      <c r="AU355" s="81">
        <f>IF(+NFL!$F161="Miami",+NFL!#REF!,IF(+NFL!$H161="Miami",+NFL!#REF!,0))</f>
        <v>0</v>
      </c>
      <c r="AV355" s="96">
        <f>IF(+NFL!$F161="Miami",+NFL!#REF!,IF(+NFL!$H161="Miami",+NFL!#REF!,0))</f>
        <v>0</v>
      </c>
      <c r="AW355" s="70">
        <f>IF(+NFL!$F161="Miami",+NFL!#REF!,IF(+NFL!$H161="Miami",+NFL!#REF!,0))</f>
        <v>0</v>
      </c>
      <c r="AX355" s="96">
        <f>IF(+NFL!$F161="Miami",+NFL!#REF!,IF(+NFL!$H161="Miami",+NFL!#REF!,0))</f>
        <v>0</v>
      </c>
      <c r="AY355" s="81">
        <f>IF(+NFL!$F161="Miami",+NFL!#REF!,IF(+NFL!$H161="Miami",+NFL!#REF!,0))</f>
        <v>0</v>
      </c>
      <c r="AZ355" s="96">
        <f>IF(+NFL!$F161="Miami",+NFL!#REF!,IF(+NFL!$H161="Miami",+NFL!#REF!,0))</f>
        <v>0</v>
      </c>
      <c r="BA355" s="70">
        <f>IF(+NFL!$F161="Miami",+NFL!#REF!,IF(+NFL!$H161="Miami",+NFL!#REF!,0))</f>
        <v>0</v>
      </c>
      <c r="BB355" s="70">
        <f>IF(+NFL!$F161="Miami",+NFL!#REF!,IF(+NFL!$H161="Miami",+NFL!#REF!,0))</f>
        <v>0</v>
      </c>
      <c r="BC355" s="592">
        <f>IF(+NFL!$F161="Miami",+NFL!#REF!,IF(+NFL!$H161="Miami",+NFL!#REF!,0))</f>
        <v>0</v>
      </c>
      <c r="BD355" s="81">
        <f>IF(+NFL!$F161="Miami",+NFL!#REF!,IF(+NFL!$H161="Miami",+NFL!#REF!,0))</f>
        <v>0</v>
      </c>
      <c r="BE355" s="96">
        <f>IF(+NFL!$F161="Miami",+NFL!#REF!,IF(+NFL!$H161="Miami",+NFL!#REF!,0))</f>
        <v>0</v>
      </c>
      <c r="BF355" s="70">
        <f>IF(+NFL!$F161="Miami",+NFL!#REF!,IF(+NFL!$H161="Miami",+NFL!#REF!,0))</f>
        <v>0</v>
      </c>
      <c r="BG355" s="81">
        <f>IF(+NFL!$F161="Miami",+NFL!#REF!,IF(+NFL!$H161="Miami",+NFL!#REF!,0))</f>
        <v>0</v>
      </c>
      <c r="BH355" s="96">
        <f>IF(+NFL!$F161="Miami",+NFL!#REF!,IF(+NFL!$H161="Miami",+NFL!#REF!,0))</f>
        <v>0</v>
      </c>
      <c r="BI355" s="70">
        <f>IF(+NFL!$F161="Miami",+NFL!#REF!,IF(+NFL!$H161="Miami",+NFL!#REF!,0))</f>
        <v>0</v>
      </c>
      <c r="BJ355" s="124">
        <f>IF(+NFL!$F161="Miami",+NFL!#REF!,IF(+NFL!$H161="Miami",+NFL!#REF!,0))</f>
        <v>0</v>
      </c>
      <c r="BK355" s="182">
        <f>IF(+NFL!$F161="Miami",+NFL!#REF!,IF(+NFL!$H161="Miami",+NFL!#REF!,0))</f>
        <v>0</v>
      </c>
    </row>
    <row r="356" spans="1:63" s="310" customFormat="1" x14ac:dyDescent="0.8">
      <c r="A356" s="70">
        <f>IF(+NFL!$F185="Miami",+NFL!A185,IF(+NFL!$H185="Miami",+NFL!A185,0))</f>
        <v>11</v>
      </c>
      <c r="B356" s="480" t="str">
        <f>IF(+NFL!$F185="Miami",+NFL!B185,IF(+NFL!$H185="Miami",+NFL!B185,0))</f>
        <v>Sun</v>
      </c>
      <c r="C356" s="72">
        <f>IF(+NFL!$F185="Miami",+NFL!C185,IF(+NFL!$H185="Miami",+NFL!C185,0))</f>
        <v>44521</v>
      </c>
      <c r="D356" s="73">
        <f>IF(+NFL!$F185="Miami",+NFL!D185,IF(+NFL!$H185="Miami",+NFL!D185,0))</f>
        <v>0.54166666666666663</v>
      </c>
      <c r="E356" s="70" t="str">
        <f>IF(+NFL!$F185="Miami",+NFL!E185,IF(+NFL!$H185="Miami",+NFL!E185,0))</f>
        <v>CBS</v>
      </c>
      <c r="F356" s="189" t="str">
        <f>IF(+NFL!$F185="Miami",+NFL!F185,IF(+NFL!$H185="Miami",+NFL!F185,0))</f>
        <v>Miami</v>
      </c>
      <c r="G356" s="70" t="str">
        <f>IF(+NFL!$F185="Miami",+NFL!G185,IF(+NFL!$H185="Miami",+NFL!G185,0))</f>
        <v>AFCE</v>
      </c>
      <c r="H356" s="189" t="str">
        <f>IF(+NFL!$F185="Miami",+NFL!H185,IF(+NFL!$H185="Miami",+NFL!H185,0))</f>
        <v>NY Jets</v>
      </c>
      <c r="I356" s="70" t="str">
        <f>IF(+NFL!$F185="Miami",+NFL!I185,IF(+NFL!$H185="Miami",+NFL!I185,0))</f>
        <v>AFCE</v>
      </c>
      <c r="J356" s="496" t="str">
        <f>IF(+NFL!$F185="Miami",+NFL!J185,IF(+NFL!$H185="Miami",+NFL!J185,0))</f>
        <v>Miami</v>
      </c>
      <c r="K356" s="510" t="str">
        <f>IF(+NFL!$F185="Miami",+NFL!K185,IF(+NFL!$H185="Miami",+NFL!K185,0))</f>
        <v>NY Jets</v>
      </c>
      <c r="L356" s="572">
        <f>IF(+NFL!$F185="Miami",+NFL!L185,IF(+NFL!$H185="Miami",+NFL!L185,0))</f>
        <v>3</v>
      </c>
      <c r="M356" s="573">
        <f>IF(+NFL!$F185="Miami",+NFL!M185,IF(+NFL!$H185="Miami",+NFL!M185,0))</f>
        <v>45</v>
      </c>
      <c r="N356" s="583" t="str">
        <f>IF(+NFL!$F185="Miami",+NFL!N185,IF(+NFL!$H185="Miami",+NFL!N185,0))</f>
        <v>Miami</v>
      </c>
      <c r="O356" s="584">
        <f>IF(+NFL!$F185="Miami",+NFL!O185,IF(+NFL!$H185="Miami",+NFL!O185,0))</f>
        <v>24</v>
      </c>
      <c r="P356" s="583" t="str">
        <f>IF(+NFL!$F185="Miami",+NFL!P185,IF(+NFL!$H185="Miami",+NFL!P185,0))</f>
        <v>NY Jets</v>
      </c>
      <c r="Q356" s="585">
        <f>IF(+NFL!$F185="Miami",+NFL!Q185,IF(+NFL!$H185="Miami",+NFL!Q185,0))</f>
        <v>17</v>
      </c>
      <c r="R356" s="586" t="str">
        <f>IF(+NFL!$F185="Miami",+NFL!R185,IF(+NFL!$H185="Miami",+NFL!R185,0))</f>
        <v>Miami</v>
      </c>
      <c r="S356" s="585" t="str">
        <f>IF(+NFL!$F185="Miami",+NFL!S185,IF(+NFL!$H185="Miami",+NFL!S185,0))</f>
        <v>NY Jets</v>
      </c>
      <c r="T356" s="587" t="str">
        <f>IF(+NFL!$F185="Miami",+NFL!T185,IF(+NFL!$H185="Miami",+NFL!T185,0))</f>
        <v>Miami</v>
      </c>
      <c r="U356" s="585" t="str">
        <f>IF(+NFL!$F185="Miami",+NFL!U185,IF(+NFL!$H185="Miami",+NFL!U185,0))</f>
        <v>W</v>
      </c>
      <c r="V356" s="586">
        <f>IF(+NFL!$F174="Miami",+NFL!#REF!,IF(+NFL!$H174="Miami",+NFL!#REF!,0))</f>
        <v>0</v>
      </c>
      <c r="W356" s="585">
        <f>IF(+NFL!$F174="Miami",+NFL!#REF!,IF(+NFL!$H174="Miami",+NFL!#REF!,0))</f>
        <v>0</v>
      </c>
      <c r="X356" s="587">
        <f>IF(+NFL!$F174="Miami",+NFL!#REF!,IF(+NFL!$H174="Miami",+NFL!#REF!,0))</f>
        <v>0</v>
      </c>
      <c r="Y356" s="585">
        <f>IF(+NFL!$F174="Miami",+NFL!#REF!,IF(+NFL!$H174="Miami",+NFL!#REF!,0))</f>
        <v>0</v>
      </c>
      <c r="Z356" s="586">
        <f>IF(+NFL!$F174="Miami",+NFL!#REF!,IF(+NFL!$H174="Miami",+NFL!#REF!,0))</f>
        <v>0</v>
      </c>
      <c r="AA356" s="585">
        <f>IF(+NFL!$F174="Miami",+NFL!#REF!,IF(+NFL!$H174="Miami",+NFL!#REF!,0))</f>
        <v>0</v>
      </c>
      <c r="AB356" s="124">
        <f>IF(+NFL!$F174="Miami",+NFL!#REF!,IF(+NFL!$H174="Miami",+NFL!#REF!,0))</f>
        <v>0</v>
      </c>
      <c r="AC356" s="182">
        <f>IF(+NFL!$F174="Miami",+NFL!#REF!,IF(+NFL!$H174="Miami",+NFL!#REF!,0))</f>
        <v>0</v>
      </c>
      <c r="AD356" s="496">
        <f>IF(+NFL!$F174="Miami",+NFL!#REF!,IF(+NFL!$H174="Miami",+NFL!#REF!,0))</f>
        <v>0</v>
      </c>
      <c r="AE356" s="565">
        <f>IF(+NFL!$F174="Miami",+NFL!#REF!,IF(+NFL!$H174="Miami",+NFL!#REF!,0))</f>
        <v>0</v>
      </c>
      <c r="AF356" s="496">
        <f>IF(+NFL!$F174="Miami",+NFL!#REF!,IF(+NFL!$H174="Miami",+NFL!#REF!,0))</f>
        <v>0</v>
      </c>
      <c r="AG356" s="565">
        <f>IF(+NFL!$F174="Miami",+NFL!#REF!,IF(+NFL!$H174="Miami",+NFL!#REF!,0))</f>
        <v>0</v>
      </c>
      <c r="AH356" s="496">
        <f>IF(+NFL!$F174="Miami",+NFL!#REF!,IF(+NFL!$H174="Miami",+NFL!#REF!,0))</f>
        <v>0</v>
      </c>
      <c r="AI356" s="565">
        <f>IF(+NFL!$F174="Miami",+NFL!#REF!,IF(+NFL!$H174="Miami",+NFL!#REF!,0))</f>
        <v>0</v>
      </c>
      <c r="AJ356" s="496">
        <f>IF(+NFL!$F174="Miami",+NFL!#REF!,IF(+NFL!$H174="Miami",+NFL!#REF!,0))</f>
        <v>0</v>
      </c>
      <c r="AK356" s="565">
        <f>IF(+NFL!$F174="Miami",+NFL!#REF!,IF(+NFL!$H174="Miami",+NFL!#REF!,0))</f>
        <v>0</v>
      </c>
      <c r="AL356" s="100">
        <f>IF(+NFL!$F174="Miami",+NFL!#REF!,IF(+NFL!$H174="Miami",+NFL!#REF!,0))</f>
        <v>0</v>
      </c>
      <c r="AM356" s="82">
        <f>IF(+NFL!$F174="Miami",+NFL!#REF!,IF(+NFL!$H174="Miami",+NFL!#REF!,0))</f>
        <v>0</v>
      </c>
      <c r="AN356" s="81">
        <f>IF(+NFL!$F174="Miami",+NFL!#REF!,IF(+NFL!$H174="Miami",+NFL!#REF!,0))</f>
        <v>0</v>
      </c>
      <c r="AO356" s="83">
        <f>IF(+NFL!$F174="Miami",+NFL!#REF!,IF(+NFL!$H174="Miami",+NFL!#REF!,0))</f>
        <v>0</v>
      </c>
      <c r="AP356" s="480">
        <f>IF(+NFL!$F174="Miami",+NFL!#REF!,IF(+NFL!$H174="Miami",+NFL!#REF!,0))</f>
        <v>0</v>
      </c>
      <c r="AQ356" s="72">
        <f>IF(+NFL!$F174="Miami",+NFL!#REF!,IF(+NFL!$H174="Miami",+NFL!#REF!,0))</f>
        <v>0</v>
      </c>
      <c r="AR356" s="81">
        <f>IF(+NFL!$F174="Miami",+NFL!#REF!,IF(+NFL!$H174="Miami",+NFL!#REF!,0))</f>
        <v>0</v>
      </c>
      <c r="AS356" s="96">
        <f>IF(+NFL!$F174="Miami",+NFL!#REF!,IF(+NFL!$H174="Miami",+NFL!#REF!,0))</f>
        <v>0</v>
      </c>
      <c r="AT356" s="96">
        <f>IF(+NFL!$F174="Miami",+NFL!#REF!,IF(+NFL!$H174="Miami",+NFL!#REF!,0))</f>
        <v>0</v>
      </c>
      <c r="AU356" s="81">
        <f>IF(+NFL!$F174="Miami",+NFL!#REF!,IF(+NFL!$H174="Miami",+NFL!#REF!,0))</f>
        <v>0</v>
      </c>
      <c r="AV356" s="96">
        <f>IF(+NFL!$F174="Miami",+NFL!#REF!,IF(+NFL!$H174="Miami",+NFL!#REF!,0))</f>
        <v>0</v>
      </c>
      <c r="AW356" s="70">
        <f>IF(+NFL!$F174="Miami",+NFL!#REF!,IF(+NFL!$H174="Miami",+NFL!#REF!,0))</f>
        <v>0</v>
      </c>
      <c r="AX356" s="96">
        <f>IF(+NFL!$F174="Miami",+NFL!#REF!,IF(+NFL!$H174="Miami",+NFL!#REF!,0))</f>
        <v>0</v>
      </c>
      <c r="AY356" s="81">
        <f>IF(+NFL!$F174="Miami",+NFL!#REF!,IF(+NFL!$H174="Miami",+NFL!#REF!,0))</f>
        <v>0</v>
      </c>
      <c r="AZ356" s="96">
        <f>IF(+NFL!$F174="Miami",+NFL!#REF!,IF(+NFL!$H174="Miami",+NFL!#REF!,0))</f>
        <v>0</v>
      </c>
      <c r="BA356" s="70">
        <f>IF(+NFL!$F174="Miami",+NFL!#REF!,IF(+NFL!$H174="Miami",+NFL!#REF!,0))</f>
        <v>0</v>
      </c>
      <c r="BB356" s="70">
        <f>IF(+NFL!$F174="Miami",+NFL!#REF!,IF(+NFL!$H174="Miami",+NFL!#REF!,0))</f>
        <v>0</v>
      </c>
      <c r="BC356" s="592">
        <f>IF(+NFL!$F174="Miami",+NFL!#REF!,IF(+NFL!$H174="Miami",+NFL!#REF!,0))</f>
        <v>0</v>
      </c>
      <c r="BD356" s="81">
        <f>IF(+NFL!$F174="Miami",+NFL!#REF!,IF(+NFL!$H174="Miami",+NFL!#REF!,0))</f>
        <v>0</v>
      </c>
      <c r="BE356" s="96">
        <f>IF(+NFL!$F174="Miami",+NFL!#REF!,IF(+NFL!$H174="Miami",+NFL!#REF!,0))</f>
        <v>0</v>
      </c>
      <c r="BF356" s="70">
        <f>IF(+NFL!$F174="Miami",+NFL!#REF!,IF(+NFL!$H174="Miami",+NFL!#REF!,0))</f>
        <v>0</v>
      </c>
      <c r="BG356" s="81">
        <f>IF(+NFL!$F174="Miami",+NFL!#REF!,IF(+NFL!$H174="Miami",+NFL!#REF!,0))</f>
        <v>0</v>
      </c>
      <c r="BH356" s="96">
        <f>IF(+NFL!$F174="Miami",+NFL!#REF!,IF(+NFL!$H174="Miami",+NFL!#REF!,0))</f>
        <v>0</v>
      </c>
      <c r="BI356" s="70">
        <f>IF(+NFL!$F174="Miami",+NFL!#REF!,IF(+NFL!$H174="Miami",+NFL!#REF!,0))</f>
        <v>0</v>
      </c>
      <c r="BJ356" s="124">
        <f>IF(+NFL!$F174="Miami",+NFL!#REF!,IF(+NFL!$H174="Miami",+NFL!#REF!,0))</f>
        <v>0</v>
      </c>
      <c r="BK356" s="182">
        <f>IF(+NFL!$F174="Miami",+NFL!#REF!,IF(+NFL!$H174="Miami",+NFL!#REF!,0))</f>
        <v>0</v>
      </c>
    </row>
    <row r="357" spans="1:63" s="310" customFormat="1" x14ac:dyDescent="0.8">
      <c r="A357" s="70">
        <f>IF(+NFL!$F202="Miami",+NFL!A202,IF(+NFL!$H202="Miami",+NFL!A202,0))</f>
        <v>12</v>
      </c>
      <c r="B357" s="480" t="str">
        <f>IF(+NFL!$F202="Miami",+NFL!B202,IF(+NFL!$H202="Miami",+NFL!B202,0))</f>
        <v>Sun</v>
      </c>
      <c r="C357" s="72">
        <f>IF(+NFL!$F202="Miami",+NFL!C202,IF(+NFL!$H202="Miami",+NFL!C202,0))</f>
        <v>44528</v>
      </c>
      <c r="D357" s="73">
        <f>IF(+NFL!$F202="Miami",+NFL!D202,IF(+NFL!$H202="Miami",+NFL!D202,0))</f>
        <v>0.54166666666666663</v>
      </c>
      <c r="E357" s="70" t="str">
        <f>IF(+NFL!$F202="Miami",+NFL!E202,IF(+NFL!$H202="Miami",+NFL!E202,0))</f>
        <v>Fox</v>
      </c>
      <c r="F357" s="189" t="str">
        <f>IF(+NFL!$F202="Miami",+NFL!F202,IF(+NFL!$H202="Miami",+NFL!F202,0))</f>
        <v>Carolina</v>
      </c>
      <c r="G357" s="70" t="str">
        <f>IF(+NFL!$F202="Miami",+NFL!G202,IF(+NFL!$H202="Miami",+NFL!G202,0))</f>
        <v>NFCS</v>
      </c>
      <c r="H357" s="189" t="str">
        <f>IF(+NFL!$F202="Miami",+NFL!H202,IF(+NFL!$H202="Miami",+NFL!H202,0))</f>
        <v>Miami</v>
      </c>
      <c r="I357" s="70" t="str">
        <f>IF(+NFL!$F202="Miami",+NFL!I202,IF(+NFL!$H202="Miami",+NFL!I202,0))</f>
        <v>AFCE</v>
      </c>
      <c r="J357" s="496" t="str">
        <f>IF(+NFL!$F202="Miami",+NFL!J202,IF(+NFL!$H202="Miami",+NFL!J202,0))</f>
        <v>Carolina</v>
      </c>
      <c r="K357" s="510" t="str">
        <f>IF(+NFL!$F202="Miami",+NFL!K202,IF(+NFL!$H202="Miami",+NFL!K202,0))</f>
        <v>Miami</v>
      </c>
      <c r="L357" s="572">
        <f>IF(+NFL!$F202="Miami",+NFL!L202,IF(+NFL!$H202="Miami",+NFL!L202,0))</f>
        <v>0</v>
      </c>
      <c r="M357" s="573">
        <f>IF(+NFL!$F202="Miami",+NFL!M202,IF(+NFL!$H202="Miami",+NFL!M202,0))</f>
        <v>42.5</v>
      </c>
      <c r="N357" s="583" t="str">
        <f>IF(+NFL!$F202="Miami",+NFL!N202,IF(+NFL!$H202="Miami",+NFL!N202,0))</f>
        <v>Miami</v>
      </c>
      <c r="O357" s="584">
        <f>IF(+NFL!$F202="Miami",+NFL!O202,IF(+NFL!$H202="Miami",+NFL!O202,0))</f>
        <v>33</v>
      </c>
      <c r="P357" s="583" t="str">
        <f>IF(+NFL!$F202="Miami",+NFL!P202,IF(+NFL!$H202="Miami",+NFL!P202,0))</f>
        <v>Carolina</v>
      </c>
      <c r="Q357" s="585">
        <f>IF(+NFL!$F202="Miami",+NFL!Q202,IF(+NFL!$H202="Miami",+NFL!Q202,0))</f>
        <v>10</v>
      </c>
      <c r="R357" s="586" t="str">
        <f>IF(+NFL!$F202="Miami",+NFL!R202,IF(+NFL!$H202="Miami",+NFL!R202,0))</f>
        <v>Miami</v>
      </c>
      <c r="S357" s="585" t="str">
        <f>IF(+NFL!$F202="Miami",+NFL!S202,IF(+NFL!$H202="Miami",+NFL!S202,0))</f>
        <v>Carolina</v>
      </c>
      <c r="T357" s="587" t="str">
        <f>IF(+NFL!$F202="Miami",+NFL!T202,IF(+NFL!$H202="Miami",+NFL!T202,0))</f>
        <v>Carolina</v>
      </c>
      <c r="U357" s="585" t="str">
        <f>IF(+NFL!$F202="Miami",+NFL!U202,IF(+NFL!$H202="Miami",+NFL!U202,0))</f>
        <v>L</v>
      </c>
      <c r="V357" s="586">
        <f>IF(+NFL!$F201="Miami",+NFL!#REF!,IF(+NFL!$H201="Miami",+NFL!#REF!,0))</f>
        <v>0</v>
      </c>
      <c r="W357" s="585">
        <f>IF(+NFL!$F201="Miami",+NFL!#REF!,IF(+NFL!$H201="Miami",+NFL!#REF!,0))</f>
        <v>0</v>
      </c>
      <c r="X357" s="587">
        <f>IF(+NFL!$F201="Miami",+NFL!#REF!,IF(+NFL!$H201="Miami",+NFL!#REF!,0))</f>
        <v>0</v>
      </c>
      <c r="Y357" s="585">
        <f>IF(+NFL!$F201="Miami",+NFL!#REF!,IF(+NFL!$H201="Miami",+NFL!#REF!,0))</f>
        <v>0</v>
      </c>
      <c r="Z357" s="586">
        <f>IF(+NFL!$F201="Miami",+NFL!#REF!,IF(+NFL!$H201="Miami",+NFL!#REF!,0))</f>
        <v>0</v>
      </c>
      <c r="AA357" s="585">
        <f>IF(+NFL!$F201="Miami",+NFL!#REF!,IF(+NFL!$H201="Miami",+NFL!#REF!,0))</f>
        <v>0</v>
      </c>
      <c r="AB357" s="124">
        <f>IF(+NFL!$F201="Miami",+NFL!#REF!,IF(+NFL!$H201="Miami",+NFL!#REF!,0))</f>
        <v>0</v>
      </c>
      <c r="AC357" s="182">
        <f>IF(+NFL!$F201="Miami",+NFL!#REF!,IF(+NFL!$H201="Miami",+NFL!#REF!,0))</f>
        <v>0</v>
      </c>
      <c r="AD357" s="496">
        <f>IF(+NFL!$F201="Miami",+NFL!#REF!,IF(+NFL!$H201="Miami",+NFL!#REF!,0))</f>
        <v>0</v>
      </c>
      <c r="AE357" s="565">
        <f>IF(+NFL!$F201="Miami",+NFL!#REF!,IF(+NFL!$H201="Miami",+NFL!#REF!,0))</f>
        <v>0</v>
      </c>
      <c r="AF357" s="496">
        <f>IF(+NFL!$F201="Miami",+NFL!#REF!,IF(+NFL!$H201="Miami",+NFL!#REF!,0))</f>
        <v>0</v>
      </c>
      <c r="AG357" s="565">
        <f>IF(+NFL!$F201="Miami",+NFL!#REF!,IF(+NFL!$H201="Miami",+NFL!#REF!,0))</f>
        <v>0</v>
      </c>
      <c r="AH357" s="496">
        <f>IF(+NFL!$F201="Miami",+NFL!#REF!,IF(+NFL!$H201="Miami",+NFL!#REF!,0))</f>
        <v>0</v>
      </c>
      <c r="AI357" s="565">
        <f>IF(+NFL!$F201="Miami",+NFL!#REF!,IF(+NFL!$H201="Miami",+NFL!#REF!,0))</f>
        <v>0</v>
      </c>
      <c r="AJ357" s="496">
        <f>IF(+NFL!$F201="Miami",+NFL!#REF!,IF(+NFL!$H201="Miami",+NFL!#REF!,0))</f>
        <v>0</v>
      </c>
      <c r="AK357" s="565">
        <f>IF(+NFL!$F201="Miami",+NFL!#REF!,IF(+NFL!$H201="Miami",+NFL!#REF!,0))</f>
        <v>0</v>
      </c>
      <c r="AL357" s="100">
        <f>IF(+NFL!$F201="Miami",+NFL!#REF!,IF(+NFL!$H201="Miami",+NFL!#REF!,0))</f>
        <v>0</v>
      </c>
      <c r="AM357" s="82">
        <f>IF(+NFL!$F201="Miami",+NFL!#REF!,IF(+NFL!$H201="Miami",+NFL!#REF!,0))</f>
        <v>0</v>
      </c>
      <c r="AN357" s="81">
        <f>IF(+NFL!$F201="Miami",+NFL!#REF!,IF(+NFL!$H201="Miami",+NFL!#REF!,0))</f>
        <v>0</v>
      </c>
      <c r="AO357" s="83">
        <f>IF(+NFL!$F201="Miami",+NFL!#REF!,IF(+NFL!$H201="Miami",+NFL!#REF!,0))</f>
        <v>0</v>
      </c>
      <c r="AP357" s="480">
        <f>IF(+NFL!$F201="Miami",+NFL!#REF!,IF(+NFL!$H201="Miami",+NFL!#REF!,0))</f>
        <v>0</v>
      </c>
      <c r="AQ357" s="72">
        <f>IF(+NFL!$F201="Miami",+NFL!#REF!,IF(+NFL!$H201="Miami",+NFL!#REF!,0))</f>
        <v>0</v>
      </c>
      <c r="AR357" s="81">
        <f>IF(+NFL!$F201="Miami",+NFL!#REF!,IF(+NFL!$H201="Miami",+NFL!#REF!,0))</f>
        <v>0</v>
      </c>
      <c r="AS357" s="96">
        <f>IF(+NFL!$F201="Miami",+NFL!#REF!,IF(+NFL!$H201="Miami",+NFL!#REF!,0))</f>
        <v>0</v>
      </c>
      <c r="AT357" s="96">
        <f>IF(+NFL!$F201="Miami",+NFL!#REF!,IF(+NFL!$H201="Miami",+NFL!#REF!,0))</f>
        <v>0</v>
      </c>
      <c r="AU357" s="81">
        <f>IF(+NFL!$F201="Miami",+NFL!#REF!,IF(+NFL!$H201="Miami",+NFL!#REF!,0))</f>
        <v>0</v>
      </c>
      <c r="AV357" s="96">
        <f>IF(+NFL!$F201="Miami",+NFL!#REF!,IF(+NFL!$H201="Miami",+NFL!#REF!,0))</f>
        <v>0</v>
      </c>
      <c r="AW357" s="70">
        <f>IF(+NFL!$F201="Miami",+NFL!#REF!,IF(+NFL!$H201="Miami",+NFL!#REF!,0))</f>
        <v>0</v>
      </c>
      <c r="AX357" s="96">
        <f>IF(+NFL!$F201="Miami",+NFL!#REF!,IF(+NFL!$H201="Miami",+NFL!#REF!,0))</f>
        <v>0</v>
      </c>
      <c r="AY357" s="81">
        <f>IF(+NFL!$F201="Miami",+NFL!#REF!,IF(+NFL!$H201="Miami",+NFL!#REF!,0))</f>
        <v>0</v>
      </c>
      <c r="AZ357" s="96">
        <f>IF(+NFL!$F201="Miami",+NFL!#REF!,IF(+NFL!$H201="Miami",+NFL!#REF!,0))</f>
        <v>0</v>
      </c>
      <c r="BA357" s="70">
        <f>IF(+NFL!$F201="Miami",+NFL!#REF!,IF(+NFL!$H201="Miami",+NFL!#REF!,0))</f>
        <v>0</v>
      </c>
      <c r="BB357" s="70">
        <f>IF(+NFL!$F201="Miami",+NFL!#REF!,IF(+NFL!$H201="Miami",+NFL!#REF!,0))</f>
        <v>0</v>
      </c>
      <c r="BC357" s="592">
        <f>IF(+NFL!$F201="Miami",+NFL!#REF!,IF(+NFL!$H201="Miami",+NFL!#REF!,0))</f>
        <v>0</v>
      </c>
      <c r="BD357" s="81">
        <f>IF(+NFL!$F201="Miami",+NFL!#REF!,IF(+NFL!$H201="Miami",+NFL!#REF!,0))</f>
        <v>0</v>
      </c>
      <c r="BE357" s="96">
        <f>IF(+NFL!$F201="Miami",+NFL!#REF!,IF(+NFL!$H201="Miami",+NFL!#REF!,0))</f>
        <v>0</v>
      </c>
      <c r="BF357" s="70">
        <f>IF(+NFL!$F201="Miami",+NFL!#REF!,IF(+NFL!$H201="Miami",+NFL!#REF!,0))</f>
        <v>0</v>
      </c>
      <c r="BG357" s="81">
        <f>IF(+NFL!$F201="Miami",+NFL!#REF!,IF(+NFL!$H201="Miami",+NFL!#REF!,0))</f>
        <v>0</v>
      </c>
      <c r="BH357" s="96">
        <f>IF(+NFL!$F201="Miami",+NFL!#REF!,IF(+NFL!$H201="Miami",+NFL!#REF!,0))</f>
        <v>0</v>
      </c>
      <c r="BI357" s="70">
        <f>IF(+NFL!$F201="Miami",+NFL!#REF!,IF(+NFL!$H201="Miami",+NFL!#REF!,0))</f>
        <v>0</v>
      </c>
      <c r="BJ357" s="124">
        <f>IF(+NFL!$F201="Miami",+NFL!#REF!,IF(+NFL!$H201="Miami",+NFL!#REF!,0))</f>
        <v>0</v>
      </c>
      <c r="BK357" s="182">
        <f>IF(+NFL!$F201="Miami",+NFL!#REF!,IF(+NFL!$H201="Miami",+NFL!#REF!,0))</f>
        <v>0</v>
      </c>
    </row>
    <row r="358" spans="1:63" s="310" customFormat="1" x14ac:dyDescent="0.8">
      <c r="A358" s="70">
        <f>IF(+NFL!$F221="Miami",+NFL!A221,IF(+NFL!$H221="Miami",+NFL!A221,0))</f>
        <v>13</v>
      </c>
      <c r="B358" s="480" t="str">
        <f>IF(+NFL!$F221="Miami",+NFL!B221,IF(+NFL!$H221="Miami",+NFL!B221,0))</f>
        <v>Sun</v>
      </c>
      <c r="C358" s="72">
        <f>IF(+NFL!$F221="Miami",+NFL!C221,IF(+NFL!$H221="Miami",+NFL!C221,0))</f>
        <v>44535</v>
      </c>
      <c r="D358" s="73">
        <f>IF(+NFL!$F221="Miami",+NFL!D221,IF(+NFL!$H221="Miami",+NFL!D221,0))</f>
        <v>0.54166666666666663</v>
      </c>
      <c r="E358" s="70" t="str">
        <f>IF(+NFL!$F221="Miami",+NFL!E221,IF(+NFL!$H221="Miami",+NFL!E221,0))</f>
        <v>Fox</v>
      </c>
      <c r="F358" s="189" t="str">
        <f>IF(+NFL!$F221="Miami",+NFL!F221,IF(+NFL!$H221="Miami",+NFL!F221,0))</f>
        <v>NY Giants</v>
      </c>
      <c r="G358" s="70" t="str">
        <f>IF(+NFL!$F221="Miami",+NFL!G221,IF(+NFL!$H221="Miami",+NFL!G221,0))</f>
        <v>NFCE</v>
      </c>
      <c r="H358" s="189" t="str">
        <f>IF(+NFL!$F221="Miami",+NFL!H221,IF(+NFL!$H221="Miami",+NFL!H221,0))</f>
        <v>Miami</v>
      </c>
      <c r="I358" s="70" t="str">
        <f>IF(+NFL!$F221="Miami",+NFL!I221,IF(+NFL!$H221="Miami",+NFL!I221,0))</f>
        <v>AFCE</v>
      </c>
      <c r="J358" s="496" t="str">
        <f>IF(+NFL!$F221="Miami",+NFL!J221,IF(+NFL!$H221="Miami",+NFL!J221,0))</f>
        <v>Miami</v>
      </c>
      <c r="K358" s="510" t="str">
        <f>IF(+NFL!$F221="Miami",+NFL!K221,IF(+NFL!$H221="Miami",+NFL!K221,0))</f>
        <v>NY Giants</v>
      </c>
      <c r="L358" s="572">
        <f>IF(+NFL!$F221="Miami",+NFL!L221,IF(+NFL!$H221="Miami",+NFL!L221,0))</f>
        <v>3</v>
      </c>
      <c r="M358" s="573">
        <f>IF(+NFL!$F221="Miami",+NFL!M221,IF(+NFL!$H221="Miami",+NFL!M221,0))</f>
        <v>41.5</v>
      </c>
      <c r="N358" s="583" t="str">
        <f>IF(+NFL!$F221="Miami",+NFL!N221,IF(+NFL!$H221="Miami",+NFL!N221,0))</f>
        <v>Miami</v>
      </c>
      <c r="O358" s="584">
        <f>IF(+NFL!$F221="Miami",+NFL!O221,IF(+NFL!$H221="Miami",+NFL!O221,0))</f>
        <v>20</v>
      </c>
      <c r="P358" s="583" t="str">
        <f>IF(+NFL!$F221="Miami",+NFL!P221,IF(+NFL!$H221="Miami",+NFL!P221,0))</f>
        <v>NY Giants</v>
      </c>
      <c r="Q358" s="585">
        <f>IF(+NFL!$F221="Miami",+NFL!Q221,IF(+NFL!$H221="Miami",+NFL!Q221,0))</f>
        <v>0</v>
      </c>
      <c r="R358" s="586" t="str">
        <f>IF(+NFL!$F221="Miami",+NFL!R221,IF(+NFL!$H221="Miami",+NFL!R221,0))</f>
        <v>Miami</v>
      </c>
      <c r="S358" s="585" t="str">
        <f>IF(+NFL!$F221="Miami",+NFL!S221,IF(+NFL!$H221="Miami",+NFL!S221,0))</f>
        <v>NY Giants</v>
      </c>
      <c r="T358" s="587" t="str">
        <f>IF(+NFL!$F221="Miami",+NFL!T221,IF(+NFL!$H221="Miami",+NFL!T221,0))</f>
        <v>Miami</v>
      </c>
      <c r="U358" s="585" t="str">
        <f>IF(+NFL!$F221="Miami",+NFL!U221,IF(+NFL!$H221="Miami",+NFL!U221,0))</f>
        <v>W</v>
      </c>
      <c r="V358" s="586">
        <f>IF(+NFL!$F218="Miami",+NFL!#REF!,IF(+NFL!$H218="Miami",+NFL!#REF!,0))</f>
        <v>0</v>
      </c>
      <c r="W358" s="585">
        <f>IF(+NFL!$F218="Miami",+NFL!#REF!,IF(+NFL!$H218="Miami",+NFL!#REF!,0))</f>
        <v>0</v>
      </c>
      <c r="X358" s="587">
        <f>IF(+NFL!$F218="Miami",+NFL!#REF!,IF(+NFL!$H218="Miami",+NFL!#REF!,0))</f>
        <v>0</v>
      </c>
      <c r="Y358" s="585">
        <f>IF(+NFL!$F218="Miami",+NFL!#REF!,IF(+NFL!$H218="Miami",+NFL!#REF!,0))</f>
        <v>0</v>
      </c>
      <c r="Z358" s="586">
        <f>IF(+NFL!$F218="Miami",+NFL!#REF!,IF(+NFL!$H218="Miami",+NFL!#REF!,0))</f>
        <v>0</v>
      </c>
      <c r="AA358" s="585">
        <f>IF(+NFL!$F218="Miami",+NFL!#REF!,IF(+NFL!$H218="Miami",+NFL!#REF!,0))</f>
        <v>0</v>
      </c>
      <c r="AB358" s="124">
        <f>IF(+NFL!$F218="Miami",+NFL!#REF!,IF(+NFL!$H218="Miami",+NFL!#REF!,0))</f>
        <v>0</v>
      </c>
      <c r="AC358" s="182">
        <f>IF(+NFL!$F218="Miami",+NFL!#REF!,IF(+NFL!$H218="Miami",+NFL!#REF!,0))</f>
        <v>0</v>
      </c>
      <c r="AD358" s="496">
        <f>IF(+NFL!$F218="Miami",+NFL!#REF!,IF(+NFL!$H218="Miami",+NFL!#REF!,0))</f>
        <v>0</v>
      </c>
      <c r="AE358" s="565">
        <f>IF(+NFL!$F218="Miami",+NFL!#REF!,IF(+NFL!$H218="Miami",+NFL!#REF!,0))</f>
        <v>0</v>
      </c>
      <c r="AF358" s="496">
        <f>IF(+NFL!$F218="Miami",+NFL!#REF!,IF(+NFL!$H218="Miami",+NFL!#REF!,0))</f>
        <v>0</v>
      </c>
      <c r="AG358" s="565">
        <f>IF(+NFL!$F218="Miami",+NFL!#REF!,IF(+NFL!$H218="Miami",+NFL!#REF!,0))</f>
        <v>0</v>
      </c>
      <c r="AH358" s="496">
        <f>IF(+NFL!$F218="Miami",+NFL!#REF!,IF(+NFL!$H218="Miami",+NFL!#REF!,0))</f>
        <v>0</v>
      </c>
      <c r="AI358" s="565">
        <f>IF(+NFL!$F218="Miami",+NFL!#REF!,IF(+NFL!$H218="Miami",+NFL!#REF!,0))</f>
        <v>0</v>
      </c>
      <c r="AJ358" s="496">
        <f>IF(+NFL!$F218="Miami",+NFL!#REF!,IF(+NFL!$H218="Miami",+NFL!#REF!,0))</f>
        <v>0</v>
      </c>
      <c r="AK358" s="565">
        <f>IF(+NFL!$F218="Miami",+NFL!#REF!,IF(+NFL!$H218="Miami",+NFL!#REF!,0))</f>
        <v>0</v>
      </c>
      <c r="AL358" s="100">
        <f>IF(+NFL!$F218="Miami",+NFL!#REF!,IF(+NFL!$H218="Miami",+NFL!#REF!,0))</f>
        <v>0</v>
      </c>
      <c r="AM358" s="82">
        <f>IF(+NFL!$F218="Miami",+NFL!#REF!,IF(+NFL!$H218="Miami",+NFL!#REF!,0))</f>
        <v>0</v>
      </c>
      <c r="AN358" s="81">
        <f>IF(+NFL!$F218="Miami",+NFL!#REF!,IF(+NFL!$H218="Miami",+NFL!#REF!,0))</f>
        <v>0</v>
      </c>
      <c r="AO358" s="83">
        <f>IF(+NFL!$F218="Miami",+NFL!#REF!,IF(+NFL!$H218="Miami",+NFL!#REF!,0))</f>
        <v>0</v>
      </c>
      <c r="AP358" s="480">
        <f>IF(+NFL!$F218="Miami",+NFL!#REF!,IF(+NFL!$H218="Miami",+NFL!#REF!,0))</f>
        <v>0</v>
      </c>
      <c r="AQ358" s="72">
        <f>IF(+NFL!$F218="Miami",+NFL!#REF!,IF(+NFL!$H218="Miami",+NFL!#REF!,0))</f>
        <v>0</v>
      </c>
      <c r="AR358" s="81">
        <f>IF(+NFL!$F218="Miami",+NFL!#REF!,IF(+NFL!$H218="Miami",+NFL!#REF!,0))</f>
        <v>0</v>
      </c>
      <c r="AS358" s="96">
        <f>IF(+NFL!$F218="Miami",+NFL!#REF!,IF(+NFL!$H218="Miami",+NFL!#REF!,0))</f>
        <v>0</v>
      </c>
      <c r="AT358" s="96">
        <f>IF(+NFL!$F218="Miami",+NFL!#REF!,IF(+NFL!$H218="Miami",+NFL!#REF!,0))</f>
        <v>0</v>
      </c>
      <c r="AU358" s="81">
        <f>IF(+NFL!$F218="Miami",+NFL!#REF!,IF(+NFL!$H218="Miami",+NFL!#REF!,0))</f>
        <v>0</v>
      </c>
      <c r="AV358" s="96">
        <f>IF(+NFL!$F218="Miami",+NFL!#REF!,IF(+NFL!$H218="Miami",+NFL!#REF!,0))</f>
        <v>0</v>
      </c>
      <c r="AW358" s="70">
        <f>IF(+NFL!$F218="Miami",+NFL!#REF!,IF(+NFL!$H218="Miami",+NFL!#REF!,0))</f>
        <v>0</v>
      </c>
      <c r="AX358" s="96">
        <f>IF(+NFL!$F218="Miami",+NFL!#REF!,IF(+NFL!$H218="Miami",+NFL!#REF!,0))</f>
        <v>0</v>
      </c>
      <c r="AY358" s="81">
        <f>IF(+NFL!$F218="Miami",+NFL!#REF!,IF(+NFL!$H218="Miami",+NFL!#REF!,0))</f>
        <v>0</v>
      </c>
      <c r="AZ358" s="96">
        <f>IF(+NFL!$F218="Miami",+NFL!#REF!,IF(+NFL!$H218="Miami",+NFL!#REF!,0))</f>
        <v>0</v>
      </c>
      <c r="BA358" s="70">
        <f>IF(+NFL!$F218="Miami",+NFL!#REF!,IF(+NFL!$H218="Miami",+NFL!#REF!,0))</f>
        <v>0</v>
      </c>
      <c r="BB358" s="70">
        <f>IF(+NFL!$F218="Miami",+NFL!#REF!,IF(+NFL!$H218="Miami",+NFL!#REF!,0))</f>
        <v>0</v>
      </c>
      <c r="BC358" s="592">
        <f>IF(+NFL!$F218="Miami",+NFL!#REF!,IF(+NFL!$H218="Miami",+NFL!#REF!,0))</f>
        <v>0</v>
      </c>
      <c r="BD358" s="81">
        <f>IF(+NFL!$F218="Miami",+NFL!#REF!,IF(+NFL!$H218="Miami",+NFL!#REF!,0))</f>
        <v>0</v>
      </c>
      <c r="BE358" s="96">
        <f>IF(+NFL!$F218="Miami",+NFL!#REF!,IF(+NFL!$H218="Miami",+NFL!#REF!,0))</f>
        <v>0</v>
      </c>
      <c r="BF358" s="70">
        <f>IF(+NFL!$F218="Miami",+NFL!#REF!,IF(+NFL!$H218="Miami",+NFL!#REF!,0))</f>
        <v>0</v>
      </c>
      <c r="BG358" s="81">
        <f>IF(+NFL!$F218="Miami",+NFL!#REF!,IF(+NFL!$H218="Miami",+NFL!#REF!,0))</f>
        <v>0</v>
      </c>
      <c r="BH358" s="96">
        <f>IF(+NFL!$F218="Miami",+NFL!#REF!,IF(+NFL!$H218="Miami",+NFL!#REF!,0))</f>
        <v>0</v>
      </c>
      <c r="BI358" s="70">
        <f>IF(+NFL!$F218="Miami",+NFL!#REF!,IF(+NFL!$H218="Miami",+NFL!#REF!,0))</f>
        <v>0</v>
      </c>
      <c r="BJ358" s="124">
        <f>IF(+NFL!$F218="Miami",+NFL!#REF!,IF(+NFL!$H218="Miami",+NFL!#REF!,0))</f>
        <v>0</v>
      </c>
      <c r="BK358" s="182">
        <f>IF(+NFL!$F218="Miami",+NFL!#REF!,IF(+NFL!$H218="Miami",+NFL!#REF!,0))</f>
        <v>0</v>
      </c>
    </row>
    <row r="359" spans="1:63" s="310" customFormat="1" x14ac:dyDescent="0.8">
      <c r="A359" s="70">
        <f>IF(+NFL!$F250="Miami",+NFL!A250,IF(+NFL!$H250="Miami",+NFL!A250,0))</f>
        <v>14</v>
      </c>
      <c r="B359" s="480">
        <f>IF(+NFL!$F250="Miami",+NFL!B250,IF(+NFL!$H250="Miami",+NFL!B250,0))</f>
        <v>0</v>
      </c>
      <c r="C359" s="72">
        <f>IF(+NFL!$F250="Miami",+NFL!C250,IF(+NFL!$H250="Miami",+NFL!C250,0))</f>
        <v>0</v>
      </c>
      <c r="D359" s="73">
        <f>IF(+NFL!$F250="Miami",+NFL!D250,IF(+NFL!$H250="Miami",+NFL!D250,0))</f>
        <v>0</v>
      </c>
      <c r="E359" s="70">
        <f>IF(+NFL!$F250="Miami",+NFL!E250,IF(+NFL!$H250="Miami",+NFL!E250,0))</f>
        <v>0</v>
      </c>
      <c r="F359" s="189" t="str">
        <f>IF(+NFL!$F250="Miami",+NFL!F250,IF(+NFL!$H250="Miami",+NFL!F250,0))</f>
        <v>Miami</v>
      </c>
      <c r="G359" s="70" t="str">
        <f>IF(+NFL!$F250="Miami",+NFL!G250,IF(+NFL!$H250="Miami",+NFL!G250,0))</f>
        <v>AFCE</v>
      </c>
      <c r="H359" s="189">
        <f>IF(+NFL!$F250="Miami",+NFL!H250,IF(+NFL!$H250="Miami",+NFL!H250,0))</f>
        <v>0</v>
      </c>
      <c r="I359" s="70">
        <f>IF(+NFL!$F250="Miami",+NFL!I250,IF(+NFL!$H250="Miami",+NFL!I250,0))</f>
        <v>0</v>
      </c>
      <c r="J359" s="496">
        <f>IF(+NFL!$F250="Miami",+NFL!J250,IF(+NFL!$H250="Miami",+NFL!J250,0))</f>
        <v>0</v>
      </c>
      <c r="K359" s="510">
        <f>IF(+NFL!$F250="Miami",+NFL!K250,IF(+NFL!$H250="Miami",+NFL!K250,0))</f>
        <v>0</v>
      </c>
      <c r="L359" s="572">
        <f>IF(+NFL!$F250="Miami",+NFL!L250,IF(+NFL!$H250="Miami",+NFL!L250,0))</f>
        <v>0</v>
      </c>
      <c r="M359" s="573">
        <f>IF(+NFL!$F250="Miami",+NFL!M250,IF(+NFL!$H250="Miami",+NFL!M250,0))</f>
        <v>0</v>
      </c>
      <c r="N359" s="583">
        <f>IF(+NFL!$F250="Miami",+NFL!N250,IF(+NFL!$H250="Miami",+NFL!N250,0))</f>
        <v>0</v>
      </c>
      <c r="O359" s="584">
        <f>IF(+NFL!$F250="Miami",+NFL!O250,IF(+NFL!$H250="Miami",+NFL!O250,0))</f>
        <v>0</v>
      </c>
      <c r="P359" s="583">
        <f>IF(+NFL!$F250="Miami",+NFL!P250,IF(+NFL!$H250="Miami",+NFL!P250,0))</f>
        <v>0</v>
      </c>
      <c r="Q359" s="585">
        <f>IF(+NFL!$F250="Miami",+NFL!Q250,IF(+NFL!$H250="Miami",+NFL!Q250,0))</f>
        <v>0</v>
      </c>
      <c r="R359" s="586">
        <f>IF(+NFL!$F250="Miami",+NFL!R250,IF(+NFL!$H250="Miami",+NFL!R250,0))</f>
        <v>0</v>
      </c>
      <c r="S359" s="585">
        <f>IF(+NFL!$F250="Miami",+NFL!S250,IF(+NFL!$H250="Miami",+NFL!S250,0))</f>
        <v>0</v>
      </c>
      <c r="T359" s="587">
        <f>IF(+NFL!$F250="Miami",+NFL!T250,IF(+NFL!$H250="Miami",+NFL!T250,0))</f>
        <v>0</v>
      </c>
      <c r="U359" s="585">
        <f>IF(+NFL!$F250="Miami",+NFL!U250,IF(+NFL!$H250="Miami",+NFL!U250,0))</f>
        <v>0</v>
      </c>
      <c r="V359" s="586">
        <f>IF(+NFL!$F240="Miami",+NFL!#REF!,IF(+NFL!$H240="Miami",+NFL!#REF!,0))</f>
        <v>0</v>
      </c>
      <c r="W359" s="585">
        <f>IF(+NFL!$F240="Miami",+NFL!#REF!,IF(+NFL!$H240="Miami",+NFL!#REF!,0))</f>
        <v>0</v>
      </c>
      <c r="X359" s="587">
        <f>IF(+NFL!$F240="Miami",+NFL!#REF!,IF(+NFL!$H240="Miami",+NFL!#REF!,0))</f>
        <v>0</v>
      </c>
      <c r="Y359" s="585">
        <f>IF(+NFL!$F240="Miami",+NFL!#REF!,IF(+NFL!$H240="Miami",+NFL!#REF!,0))</f>
        <v>0</v>
      </c>
      <c r="Z359" s="586">
        <f>IF(+NFL!$F240="Miami",+NFL!#REF!,IF(+NFL!$H240="Miami",+NFL!#REF!,0))</f>
        <v>0</v>
      </c>
      <c r="AA359" s="585">
        <f>IF(+NFL!$F240="Miami",+NFL!#REF!,IF(+NFL!$H240="Miami",+NFL!#REF!,0))</f>
        <v>0</v>
      </c>
      <c r="AB359" s="124">
        <f>IF(+NFL!$F240="Miami",+NFL!#REF!,IF(+NFL!$H240="Miami",+NFL!#REF!,0))</f>
        <v>0</v>
      </c>
      <c r="AC359" s="182">
        <f>IF(+NFL!$F240="Miami",+NFL!#REF!,IF(+NFL!$H240="Miami",+NFL!#REF!,0))</f>
        <v>0</v>
      </c>
      <c r="AD359" s="496">
        <f>IF(+NFL!$F240="Miami",+NFL!#REF!,IF(+NFL!$H240="Miami",+NFL!#REF!,0))</f>
        <v>0</v>
      </c>
      <c r="AE359" s="565">
        <f>IF(+NFL!$F240="Miami",+NFL!#REF!,IF(+NFL!$H240="Miami",+NFL!#REF!,0))</f>
        <v>0</v>
      </c>
      <c r="AF359" s="496">
        <f>IF(+NFL!$F240="Miami",+NFL!#REF!,IF(+NFL!$H240="Miami",+NFL!#REF!,0))</f>
        <v>0</v>
      </c>
      <c r="AG359" s="565">
        <f>IF(+NFL!$F240="Miami",+NFL!#REF!,IF(+NFL!$H240="Miami",+NFL!#REF!,0))</f>
        <v>0</v>
      </c>
      <c r="AH359" s="496">
        <f>IF(+NFL!$F240="Miami",+NFL!#REF!,IF(+NFL!$H240="Miami",+NFL!#REF!,0))</f>
        <v>0</v>
      </c>
      <c r="AI359" s="565">
        <f>IF(+NFL!$F240="Miami",+NFL!#REF!,IF(+NFL!$H240="Miami",+NFL!#REF!,0))</f>
        <v>0</v>
      </c>
      <c r="AJ359" s="496">
        <f>IF(+NFL!$F240="Miami",+NFL!#REF!,IF(+NFL!$H240="Miami",+NFL!#REF!,0))</f>
        <v>0</v>
      </c>
      <c r="AK359" s="565">
        <f>IF(+NFL!$F240="Miami",+NFL!#REF!,IF(+NFL!$H240="Miami",+NFL!#REF!,0))</f>
        <v>0</v>
      </c>
      <c r="AL359" s="100">
        <f>IF(+NFL!$F240="Miami",+NFL!#REF!,IF(+NFL!$H240="Miami",+NFL!#REF!,0))</f>
        <v>0</v>
      </c>
      <c r="AM359" s="82">
        <f>IF(+NFL!$F240="Miami",+NFL!#REF!,IF(+NFL!$H240="Miami",+NFL!#REF!,0))</f>
        <v>0</v>
      </c>
      <c r="AN359" s="81">
        <f>IF(+NFL!$F240="Miami",+NFL!#REF!,IF(+NFL!$H240="Miami",+NFL!#REF!,0))</f>
        <v>0</v>
      </c>
      <c r="AO359" s="83">
        <f>IF(+NFL!$F240="Miami",+NFL!#REF!,IF(+NFL!$H240="Miami",+NFL!#REF!,0))</f>
        <v>0</v>
      </c>
      <c r="AP359" s="480">
        <f>IF(+NFL!$F240="Miami",+NFL!#REF!,IF(+NFL!$H240="Miami",+NFL!#REF!,0))</f>
        <v>0</v>
      </c>
      <c r="AQ359" s="72">
        <f>IF(+NFL!$F240="Miami",+NFL!#REF!,IF(+NFL!$H240="Miami",+NFL!#REF!,0))</f>
        <v>0</v>
      </c>
      <c r="AR359" s="81">
        <f>IF(+NFL!$F240="Miami",+NFL!#REF!,IF(+NFL!$H240="Miami",+NFL!#REF!,0))</f>
        <v>0</v>
      </c>
      <c r="AS359" s="96">
        <f>IF(+NFL!$F240="Miami",+NFL!#REF!,IF(+NFL!$H240="Miami",+NFL!#REF!,0))</f>
        <v>0</v>
      </c>
      <c r="AT359" s="96">
        <f>IF(+NFL!$F240="Miami",+NFL!#REF!,IF(+NFL!$H240="Miami",+NFL!#REF!,0))</f>
        <v>0</v>
      </c>
      <c r="AU359" s="81">
        <f>IF(+NFL!$F240="Miami",+NFL!#REF!,IF(+NFL!$H240="Miami",+NFL!#REF!,0))</f>
        <v>0</v>
      </c>
      <c r="AV359" s="96">
        <f>IF(+NFL!$F240="Miami",+NFL!#REF!,IF(+NFL!$H240="Miami",+NFL!#REF!,0))</f>
        <v>0</v>
      </c>
      <c r="AW359" s="70">
        <f>IF(+NFL!$F240="Miami",+NFL!#REF!,IF(+NFL!$H240="Miami",+NFL!#REF!,0))</f>
        <v>0</v>
      </c>
      <c r="AX359" s="96">
        <f>IF(+NFL!$F240="Miami",+NFL!#REF!,IF(+NFL!$H240="Miami",+NFL!#REF!,0))</f>
        <v>0</v>
      </c>
      <c r="AY359" s="81">
        <f>IF(+NFL!$F240="Miami",+NFL!#REF!,IF(+NFL!$H240="Miami",+NFL!#REF!,0))</f>
        <v>0</v>
      </c>
      <c r="AZ359" s="96">
        <f>IF(+NFL!$F240="Miami",+NFL!#REF!,IF(+NFL!$H240="Miami",+NFL!#REF!,0))</f>
        <v>0</v>
      </c>
      <c r="BA359" s="70">
        <f>IF(+NFL!$F240="Miami",+NFL!#REF!,IF(+NFL!$H240="Miami",+NFL!#REF!,0))</f>
        <v>0</v>
      </c>
      <c r="BB359" s="70">
        <f>IF(+NFL!$F240="Miami",+NFL!#REF!,IF(+NFL!$H240="Miami",+NFL!#REF!,0))</f>
        <v>0</v>
      </c>
      <c r="BC359" s="592">
        <f>IF(+NFL!$F240="Miami",+NFL!#REF!,IF(+NFL!$H240="Miami",+NFL!#REF!,0))</f>
        <v>0</v>
      </c>
      <c r="BD359" s="81">
        <f>IF(+NFL!$F240="Miami",+NFL!#REF!,IF(+NFL!$H240="Miami",+NFL!#REF!,0))</f>
        <v>0</v>
      </c>
      <c r="BE359" s="96">
        <f>IF(+NFL!$F240="Miami",+NFL!#REF!,IF(+NFL!$H240="Miami",+NFL!#REF!,0))</f>
        <v>0</v>
      </c>
      <c r="BF359" s="70">
        <f>IF(+NFL!$F240="Miami",+NFL!#REF!,IF(+NFL!$H240="Miami",+NFL!#REF!,0))</f>
        <v>0</v>
      </c>
      <c r="BG359" s="81">
        <f>IF(+NFL!$F240="Miami",+NFL!#REF!,IF(+NFL!$H240="Miami",+NFL!#REF!,0))</f>
        <v>0</v>
      </c>
      <c r="BH359" s="96">
        <f>IF(+NFL!$F240="Miami",+NFL!#REF!,IF(+NFL!$H240="Miami",+NFL!#REF!,0))</f>
        <v>0</v>
      </c>
      <c r="BI359" s="70">
        <f>IF(+NFL!$F240="Miami",+NFL!#REF!,IF(+NFL!$H240="Miami",+NFL!#REF!,0))</f>
        <v>0</v>
      </c>
      <c r="BJ359" s="124">
        <f>IF(+NFL!$F240="Miami",+NFL!#REF!,IF(+NFL!$H240="Miami",+NFL!#REF!,0))</f>
        <v>0</v>
      </c>
      <c r="BK359" s="182">
        <f>IF(+NFL!$F240="Miami",+NFL!#REF!,IF(+NFL!$H240="Miami",+NFL!#REF!,0))</f>
        <v>0</v>
      </c>
    </row>
    <row r="360" spans="1:63" s="310" customFormat="1" x14ac:dyDescent="0.8">
      <c r="A360" s="70">
        <f>IF(+NFL!$F257="Miami",+NFL!A257,IF(+NFL!$H257="Miami",+NFL!A257,0))</f>
        <v>15</v>
      </c>
      <c r="B360" s="480" t="str">
        <f>IF(+NFL!$F257="Miami",+NFL!B257,IF(+NFL!$H257="Miami",+NFL!B257,0))</f>
        <v>Sun</v>
      </c>
      <c r="C360" s="72">
        <f>IF(+NFL!$F257="Miami",+NFL!C257,IF(+NFL!$H257="Miami",+NFL!C257,0))</f>
        <v>44549</v>
      </c>
      <c r="D360" s="73">
        <f>IF(+NFL!$F257="Miami",+NFL!D257,IF(+NFL!$H257="Miami",+NFL!D257,0))</f>
        <v>0.54166666666666663</v>
      </c>
      <c r="E360" s="70">
        <f>IF(+NFL!$F257="Miami",+NFL!E257,IF(+NFL!$H257="Miami",+NFL!E257,0))</f>
        <v>0</v>
      </c>
      <c r="F360" s="189" t="str">
        <f>IF(+NFL!$F257="Miami",+NFL!F257,IF(+NFL!$H257="Miami",+NFL!F257,0))</f>
        <v>NY Jets</v>
      </c>
      <c r="G360" s="70" t="str">
        <f>IF(+NFL!$F257="Miami",+NFL!G257,IF(+NFL!$H257="Miami",+NFL!G257,0))</f>
        <v>AFCE</v>
      </c>
      <c r="H360" s="189" t="str">
        <f>IF(+NFL!$F257="Miami",+NFL!H257,IF(+NFL!$H257="Miami",+NFL!H257,0))</f>
        <v>Miami</v>
      </c>
      <c r="I360" s="70" t="str">
        <f>IF(+NFL!$F257="Miami",+NFL!I257,IF(+NFL!$H257="Miami",+NFL!I257,0))</f>
        <v>AFCE</v>
      </c>
      <c r="J360" s="496" t="str">
        <f>IF(+NFL!$F257="Miami",+NFL!J257,IF(+NFL!$H257="Miami",+NFL!J257,0))</f>
        <v>Miami</v>
      </c>
      <c r="K360" s="510" t="str">
        <f>IF(+NFL!$F257="Miami",+NFL!K257,IF(+NFL!$H257="Miami",+NFL!K257,0))</f>
        <v>NY Jets</v>
      </c>
      <c r="L360" s="572">
        <f>IF(+NFL!$F257="Miami",+NFL!L257,IF(+NFL!$H257="Miami",+NFL!L257,0))</f>
        <v>10</v>
      </c>
      <c r="M360" s="573">
        <f>IF(+NFL!$F257="Miami",+NFL!M257,IF(+NFL!$H257="Miami",+NFL!M257,0))</f>
        <v>41.5</v>
      </c>
      <c r="N360" s="583" t="str">
        <f>IF(+NFL!$F257="Miami",+NFL!N257,IF(+NFL!$H257="Miami",+NFL!N257,0))</f>
        <v>Miami</v>
      </c>
      <c r="O360" s="584">
        <f>IF(+NFL!$F257="Miami",+NFL!O257,IF(+NFL!$H257="Miami",+NFL!O257,0))</f>
        <v>31</v>
      </c>
      <c r="P360" s="583" t="str">
        <f>IF(+NFL!$F257="Miami",+NFL!P257,IF(+NFL!$H257="Miami",+NFL!P257,0))</f>
        <v>NY Jets</v>
      </c>
      <c r="Q360" s="585">
        <f>IF(+NFL!$F257="Miami",+NFL!Q257,IF(+NFL!$H257="Miami",+NFL!Q257,0))</f>
        <v>24</v>
      </c>
      <c r="R360" s="586" t="str">
        <f>IF(+NFL!$F257="Miami",+NFL!R257,IF(+NFL!$H257="Miami",+NFL!R257,0))</f>
        <v>NY Jets</v>
      </c>
      <c r="S360" s="585" t="str">
        <f>IF(+NFL!$F257="Miami",+NFL!S257,IF(+NFL!$H257="Miami",+NFL!S257,0))</f>
        <v>Miami</v>
      </c>
      <c r="T360" s="587" t="str">
        <f>IF(+NFL!$F257="Miami",+NFL!T257,IF(+NFL!$H257="Miami",+NFL!T257,0))</f>
        <v>Miami</v>
      </c>
      <c r="U360" s="585" t="str">
        <f>IF(+NFL!$F257="Miami",+NFL!U257,IF(+NFL!$H257="Miami",+NFL!U257,0))</f>
        <v>L</v>
      </c>
      <c r="V360" s="586">
        <f>IF(+NFL!$F262="Miami",+NFL!#REF!,IF(+NFL!$H262="Miami",+NFL!#REF!,0))</f>
        <v>0</v>
      </c>
      <c r="W360" s="585">
        <f>IF(+NFL!$F262="Miami",+NFL!#REF!,IF(+NFL!$H262="Miami",+NFL!#REF!,0))</f>
        <v>0</v>
      </c>
      <c r="X360" s="587">
        <f>IF(+NFL!$F262="Miami",+NFL!#REF!,IF(+NFL!$H262="Miami",+NFL!#REF!,0))</f>
        <v>0</v>
      </c>
      <c r="Y360" s="585">
        <f>IF(+NFL!$F262="Miami",+NFL!#REF!,IF(+NFL!$H262="Miami",+NFL!#REF!,0))</f>
        <v>0</v>
      </c>
      <c r="Z360" s="586">
        <f>IF(+NFL!$F262="Miami",+NFL!#REF!,IF(+NFL!$H262="Miami",+NFL!#REF!,0))</f>
        <v>0</v>
      </c>
      <c r="AA360" s="585">
        <f>IF(+NFL!$F262="Miami",+NFL!#REF!,IF(+NFL!$H262="Miami",+NFL!#REF!,0))</f>
        <v>0</v>
      </c>
      <c r="AB360" s="124">
        <f>IF(+NFL!$F262="Miami",+NFL!#REF!,IF(+NFL!$H262="Miami",+NFL!#REF!,0))</f>
        <v>0</v>
      </c>
      <c r="AC360" s="182">
        <f>IF(+NFL!$F262="Miami",+NFL!#REF!,IF(+NFL!$H262="Miami",+NFL!#REF!,0))</f>
        <v>0</v>
      </c>
      <c r="AD360" s="496">
        <f>IF(+NFL!$F262="Miami",+NFL!#REF!,IF(+NFL!$H262="Miami",+NFL!#REF!,0))</f>
        <v>0</v>
      </c>
      <c r="AE360" s="565">
        <f>IF(+NFL!$F262="Miami",+NFL!#REF!,IF(+NFL!$H262="Miami",+NFL!#REF!,0))</f>
        <v>0</v>
      </c>
      <c r="AF360" s="496">
        <f>IF(+NFL!$F262="Miami",+NFL!#REF!,IF(+NFL!$H262="Miami",+NFL!#REF!,0))</f>
        <v>0</v>
      </c>
      <c r="AG360" s="565">
        <f>IF(+NFL!$F262="Miami",+NFL!#REF!,IF(+NFL!$H262="Miami",+NFL!#REF!,0))</f>
        <v>0</v>
      </c>
      <c r="AH360" s="496">
        <f>IF(+NFL!$F262="Miami",+NFL!#REF!,IF(+NFL!$H262="Miami",+NFL!#REF!,0))</f>
        <v>0</v>
      </c>
      <c r="AI360" s="565">
        <f>IF(+NFL!$F262="Miami",+NFL!#REF!,IF(+NFL!$H262="Miami",+NFL!#REF!,0))</f>
        <v>0</v>
      </c>
      <c r="AJ360" s="496">
        <f>IF(+NFL!$F262="Miami",+NFL!#REF!,IF(+NFL!$H262="Miami",+NFL!#REF!,0))</f>
        <v>0</v>
      </c>
      <c r="AK360" s="565">
        <f>IF(+NFL!$F262="Miami",+NFL!#REF!,IF(+NFL!$H262="Miami",+NFL!#REF!,0))</f>
        <v>0</v>
      </c>
      <c r="AL360" s="100">
        <f>IF(+NFL!$F262="Miami",+NFL!#REF!,IF(+NFL!$H262="Miami",+NFL!#REF!,0))</f>
        <v>0</v>
      </c>
      <c r="AM360" s="82">
        <f>IF(+NFL!$F262="Miami",+NFL!#REF!,IF(+NFL!$H262="Miami",+NFL!#REF!,0))</f>
        <v>0</v>
      </c>
      <c r="AN360" s="81">
        <f>IF(+NFL!$F262="Miami",+NFL!#REF!,IF(+NFL!$H262="Miami",+NFL!#REF!,0))</f>
        <v>0</v>
      </c>
      <c r="AO360" s="83">
        <f>IF(+NFL!$F262="Miami",+NFL!#REF!,IF(+NFL!$H262="Miami",+NFL!#REF!,0))</f>
        <v>0</v>
      </c>
      <c r="AP360" s="480">
        <f>IF(+NFL!$F262="Miami",+NFL!#REF!,IF(+NFL!$H262="Miami",+NFL!#REF!,0))</f>
        <v>0</v>
      </c>
      <c r="AQ360" s="72">
        <f>IF(+NFL!$F262="Miami",+NFL!#REF!,IF(+NFL!$H262="Miami",+NFL!#REF!,0))</f>
        <v>0</v>
      </c>
      <c r="AR360" s="81">
        <f>IF(+NFL!$F262="Miami",+NFL!#REF!,IF(+NFL!$H262="Miami",+NFL!#REF!,0))</f>
        <v>0</v>
      </c>
      <c r="AS360" s="96">
        <f>IF(+NFL!$F262="Miami",+NFL!#REF!,IF(+NFL!$H262="Miami",+NFL!#REF!,0))</f>
        <v>0</v>
      </c>
      <c r="AT360" s="96">
        <f>IF(+NFL!$F262="Miami",+NFL!#REF!,IF(+NFL!$H262="Miami",+NFL!#REF!,0))</f>
        <v>0</v>
      </c>
      <c r="AU360" s="81">
        <f>IF(+NFL!$F262="Miami",+NFL!#REF!,IF(+NFL!$H262="Miami",+NFL!#REF!,0))</f>
        <v>0</v>
      </c>
      <c r="AV360" s="96">
        <f>IF(+NFL!$F262="Miami",+NFL!#REF!,IF(+NFL!$H262="Miami",+NFL!#REF!,0))</f>
        <v>0</v>
      </c>
      <c r="AW360" s="70">
        <f>IF(+NFL!$F262="Miami",+NFL!#REF!,IF(+NFL!$H262="Miami",+NFL!#REF!,0))</f>
        <v>0</v>
      </c>
      <c r="AX360" s="96">
        <f>IF(+NFL!$F262="Miami",+NFL!#REF!,IF(+NFL!$H262="Miami",+NFL!#REF!,0))</f>
        <v>0</v>
      </c>
      <c r="AY360" s="81">
        <f>IF(+NFL!$F262="Miami",+NFL!#REF!,IF(+NFL!$H262="Miami",+NFL!#REF!,0))</f>
        <v>0</v>
      </c>
      <c r="AZ360" s="96">
        <f>IF(+NFL!$F262="Miami",+NFL!#REF!,IF(+NFL!$H262="Miami",+NFL!#REF!,0))</f>
        <v>0</v>
      </c>
      <c r="BA360" s="70">
        <f>IF(+NFL!$F262="Miami",+NFL!#REF!,IF(+NFL!$H262="Miami",+NFL!#REF!,0))</f>
        <v>0</v>
      </c>
      <c r="BB360" s="70">
        <f>IF(+NFL!$F262="Miami",+NFL!#REF!,IF(+NFL!$H262="Miami",+NFL!#REF!,0))</f>
        <v>0</v>
      </c>
      <c r="BC360" s="592">
        <f>IF(+NFL!$F262="Miami",+NFL!#REF!,IF(+NFL!$H262="Miami",+NFL!#REF!,0))</f>
        <v>0</v>
      </c>
      <c r="BD360" s="81">
        <f>IF(+NFL!$F262="Miami",+NFL!#REF!,IF(+NFL!$H262="Miami",+NFL!#REF!,0))</f>
        <v>0</v>
      </c>
      <c r="BE360" s="96">
        <f>IF(+NFL!$F262="Miami",+NFL!#REF!,IF(+NFL!$H262="Miami",+NFL!#REF!,0))</f>
        <v>0</v>
      </c>
      <c r="BF360" s="70">
        <f>IF(+NFL!$F262="Miami",+NFL!#REF!,IF(+NFL!$H262="Miami",+NFL!#REF!,0))</f>
        <v>0</v>
      </c>
      <c r="BG360" s="81">
        <f>IF(+NFL!$F262="Miami",+NFL!#REF!,IF(+NFL!$H262="Miami",+NFL!#REF!,0))</f>
        <v>0</v>
      </c>
      <c r="BH360" s="96">
        <f>IF(+NFL!$F262="Miami",+NFL!#REF!,IF(+NFL!$H262="Miami",+NFL!#REF!,0))</f>
        <v>0</v>
      </c>
      <c r="BI360" s="70">
        <f>IF(+NFL!$F262="Miami",+NFL!#REF!,IF(+NFL!$H262="Miami",+NFL!#REF!,0))</f>
        <v>0</v>
      </c>
      <c r="BJ360" s="124">
        <f>IF(+NFL!$F262="Miami",+NFL!#REF!,IF(+NFL!$H262="Miami",+NFL!#REF!,0))</f>
        <v>0</v>
      </c>
      <c r="BK360" s="182">
        <f>IF(+NFL!$F262="Miami",+NFL!#REF!,IF(+NFL!$H262="Miami",+NFL!#REF!,0))</f>
        <v>0</v>
      </c>
    </row>
    <row r="361" spans="1:63" s="310" customFormat="1" x14ac:dyDescent="0.8">
      <c r="A361" s="70">
        <f>IF(+NFL!$F284="Miami",+NFL!A284,IF(+NFL!$H284="Miami",+NFL!A284,0))</f>
        <v>16</v>
      </c>
      <c r="B361" s="480" t="str">
        <f>IF(+NFL!$F284="Miami",+NFL!B284,IF(+NFL!$H284="Miami",+NFL!B284,0))</f>
        <v>Mon</v>
      </c>
      <c r="C361" s="72">
        <f>IF(+NFL!$F284="Miami",+NFL!C284,IF(+NFL!$H284="Miami",+NFL!C284,0))</f>
        <v>44557</v>
      </c>
      <c r="D361" s="73">
        <f>IF(+NFL!$F284="Miami",+NFL!D284,IF(+NFL!$H284="Miami",+NFL!D284,0))</f>
        <v>0.84375</v>
      </c>
      <c r="E361" s="70" t="str">
        <f>IF(+NFL!$F284="Miami",+NFL!E284,IF(+NFL!$H284="Miami",+NFL!E284,0))</f>
        <v>ESPN</v>
      </c>
      <c r="F361" s="189" t="str">
        <f>IF(+NFL!$F284="Miami",+NFL!F284,IF(+NFL!$H284="Miami",+NFL!F284,0))</f>
        <v>Miami</v>
      </c>
      <c r="G361" s="70" t="str">
        <f>IF(+NFL!$F284="Miami",+NFL!G284,IF(+NFL!$H284="Miami",+NFL!G284,0))</f>
        <v>AFCE</v>
      </c>
      <c r="H361" s="189" t="str">
        <f>IF(+NFL!$F284="Miami",+NFL!H284,IF(+NFL!$H284="Miami",+NFL!H284,0))</f>
        <v>New Orleans</v>
      </c>
      <c r="I361" s="70" t="str">
        <f>IF(+NFL!$F284="Miami",+NFL!I284,IF(+NFL!$H284="Miami",+NFL!I284,0))</f>
        <v>NFCS</v>
      </c>
      <c r="J361" s="496" t="str">
        <f>IF(+NFL!$F284="Miami",+NFL!J284,IF(+NFL!$H284="Miami",+NFL!J284,0))</f>
        <v>New Orleans</v>
      </c>
      <c r="K361" s="510" t="str">
        <f>IF(+NFL!$F284="Miami",+NFL!K284,IF(+NFL!$H284="Miami",+NFL!K284,0))</f>
        <v>Miami</v>
      </c>
      <c r="L361" s="572">
        <f>IF(+NFL!$F284="Miami",+NFL!L284,IF(+NFL!$H284="Miami",+NFL!L284,0))</f>
        <v>3</v>
      </c>
      <c r="M361" s="573">
        <f>IF(+NFL!$F284="Miami",+NFL!M284,IF(+NFL!$H284="Miami",+NFL!M284,0))</f>
        <v>39</v>
      </c>
      <c r="N361" s="583" t="str">
        <f>IF(+NFL!$F284="Miami",+NFL!N284,IF(+NFL!$H284="Miami",+NFL!N284,0))</f>
        <v>Miami</v>
      </c>
      <c r="O361" s="584">
        <f>IF(+NFL!$F284="Miami",+NFL!O284,IF(+NFL!$H284="Miami",+NFL!O284,0))</f>
        <v>20</v>
      </c>
      <c r="P361" s="583" t="str">
        <f>IF(+NFL!$F284="Miami",+NFL!P284,IF(+NFL!$H284="Miami",+NFL!P284,0))</f>
        <v>New Orleans</v>
      </c>
      <c r="Q361" s="585">
        <f>IF(+NFL!$F284="Miami",+NFL!Q284,IF(+NFL!$H284="Miami",+NFL!Q284,0))</f>
        <v>3</v>
      </c>
      <c r="R361" s="586" t="str">
        <f>IF(+NFL!$F284="Miami",+NFL!R284,IF(+NFL!$H284="Miami",+NFL!R284,0))</f>
        <v>Miami</v>
      </c>
      <c r="S361" s="585" t="str">
        <f>IF(+NFL!$F284="Miami",+NFL!S284,IF(+NFL!$H284="Miami",+NFL!S284,0))</f>
        <v>New Orleans</v>
      </c>
      <c r="T361" s="587" t="str">
        <f>IF(+NFL!$F284="Miami",+NFL!T284,IF(+NFL!$H284="Miami",+NFL!T284,0))</f>
        <v>Miami</v>
      </c>
      <c r="U361" s="585" t="str">
        <f>IF(+NFL!$F284="Miami",+NFL!U284,IF(+NFL!$H284="Miami",+NFL!U284,0))</f>
        <v>W</v>
      </c>
      <c r="V361" s="586">
        <f>IF(+NFL!$F280="Miami",+NFL!#REF!,IF(+NFL!$H280="Miami",+NFL!#REF!,0))</f>
        <v>0</v>
      </c>
      <c r="W361" s="585">
        <f>IF(+NFL!$F280="Miami",+NFL!#REF!,IF(+NFL!$H280="Miami",+NFL!#REF!,0))</f>
        <v>0</v>
      </c>
      <c r="X361" s="587">
        <f>IF(+NFL!$F280="Miami",+NFL!#REF!,IF(+NFL!$H280="Miami",+NFL!#REF!,0))</f>
        <v>0</v>
      </c>
      <c r="Y361" s="585">
        <f>IF(+NFL!$F280="Miami",+NFL!#REF!,IF(+NFL!$H280="Miami",+NFL!#REF!,0))</f>
        <v>0</v>
      </c>
      <c r="Z361" s="586">
        <f>IF(+NFL!$F280="Miami",+NFL!#REF!,IF(+NFL!$H280="Miami",+NFL!#REF!,0))</f>
        <v>0</v>
      </c>
      <c r="AA361" s="585">
        <f>IF(+NFL!$F280="Miami",+NFL!#REF!,IF(+NFL!$H280="Miami",+NFL!#REF!,0))</f>
        <v>0</v>
      </c>
      <c r="AB361" s="124">
        <f>IF(+NFL!$F280="Miami",+NFL!#REF!,IF(+NFL!$H280="Miami",+NFL!#REF!,0))</f>
        <v>0</v>
      </c>
      <c r="AC361" s="182">
        <f>IF(+NFL!$F280="Miami",+NFL!#REF!,IF(+NFL!$H280="Miami",+NFL!#REF!,0))</f>
        <v>0</v>
      </c>
      <c r="AD361" s="496">
        <f>IF(+NFL!$F280="Miami",+NFL!#REF!,IF(+NFL!$H280="Miami",+NFL!#REF!,0))</f>
        <v>0</v>
      </c>
      <c r="AE361" s="565">
        <f>IF(+NFL!$F280="Miami",+NFL!#REF!,IF(+NFL!$H280="Miami",+NFL!#REF!,0))</f>
        <v>0</v>
      </c>
      <c r="AF361" s="496">
        <f>IF(+NFL!$F280="Miami",+NFL!#REF!,IF(+NFL!$H280="Miami",+NFL!#REF!,0))</f>
        <v>0</v>
      </c>
      <c r="AG361" s="565">
        <f>IF(+NFL!$F280="Miami",+NFL!#REF!,IF(+NFL!$H280="Miami",+NFL!#REF!,0))</f>
        <v>0</v>
      </c>
      <c r="AH361" s="496">
        <f>IF(+NFL!$F280="Miami",+NFL!#REF!,IF(+NFL!$H280="Miami",+NFL!#REF!,0))</f>
        <v>0</v>
      </c>
      <c r="AI361" s="565">
        <f>IF(+NFL!$F280="Miami",+NFL!#REF!,IF(+NFL!$H280="Miami",+NFL!#REF!,0))</f>
        <v>0</v>
      </c>
      <c r="AJ361" s="496">
        <f>IF(+NFL!$F280="Miami",+NFL!#REF!,IF(+NFL!$H280="Miami",+NFL!#REF!,0))</f>
        <v>0</v>
      </c>
      <c r="AK361" s="565">
        <f>IF(+NFL!$F280="Miami",+NFL!#REF!,IF(+NFL!$H280="Miami",+NFL!#REF!,0))</f>
        <v>0</v>
      </c>
      <c r="AL361" s="100">
        <f>IF(+NFL!$F280="Miami",+NFL!#REF!,IF(+NFL!$H280="Miami",+NFL!#REF!,0))</f>
        <v>0</v>
      </c>
      <c r="AM361" s="82">
        <f>IF(+NFL!$F280="Miami",+NFL!#REF!,IF(+NFL!$H280="Miami",+NFL!#REF!,0))</f>
        <v>0</v>
      </c>
      <c r="AN361" s="81">
        <f>IF(+NFL!$F280="Miami",+NFL!#REF!,IF(+NFL!$H280="Miami",+NFL!#REF!,0))</f>
        <v>0</v>
      </c>
      <c r="AO361" s="83">
        <f>IF(+NFL!$F280="Miami",+NFL!#REF!,IF(+NFL!$H280="Miami",+NFL!#REF!,0))</f>
        <v>0</v>
      </c>
      <c r="AP361" s="480">
        <f>IF(+NFL!$F280="Miami",+NFL!#REF!,IF(+NFL!$H280="Miami",+NFL!#REF!,0))</f>
        <v>0</v>
      </c>
      <c r="AQ361" s="72">
        <f>IF(+NFL!$F280="Miami",+NFL!#REF!,IF(+NFL!$H280="Miami",+NFL!#REF!,0))</f>
        <v>0</v>
      </c>
      <c r="AR361" s="81">
        <f>IF(+NFL!$F280="Miami",+NFL!#REF!,IF(+NFL!$H280="Miami",+NFL!#REF!,0))</f>
        <v>0</v>
      </c>
      <c r="AS361" s="96">
        <f>IF(+NFL!$F280="Miami",+NFL!#REF!,IF(+NFL!$H280="Miami",+NFL!#REF!,0))</f>
        <v>0</v>
      </c>
      <c r="AT361" s="96">
        <f>IF(+NFL!$F280="Miami",+NFL!#REF!,IF(+NFL!$H280="Miami",+NFL!#REF!,0))</f>
        <v>0</v>
      </c>
      <c r="AU361" s="81">
        <f>IF(+NFL!$F280="Miami",+NFL!#REF!,IF(+NFL!$H280="Miami",+NFL!#REF!,0))</f>
        <v>0</v>
      </c>
      <c r="AV361" s="96">
        <f>IF(+NFL!$F280="Miami",+NFL!#REF!,IF(+NFL!$H280="Miami",+NFL!#REF!,0))</f>
        <v>0</v>
      </c>
      <c r="AW361" s="70">
        <f>IF(+NFL!$F280="Miami",+NFL!#REF!,IF(+NFL!$H280="Miami",+NFL!#REF!,0))</f>
        <v>0</v>
      </c>
      <c r="AX361" s="96">
        <f>IF(+NFL!$F280="Miami",+NFL!#REF!,IF(+NFL!$H280="Miami",+NFL!#REF!,0))</f>
        <v>0</v>
      </c>
      <c r="AY361" s="81">
        <f>IF(+NFL!$F280="Miami",+NFL!#REF!,IF(+NFL!$H280="Miami",+NFL!#REF!,0))</f>
        <v>0</v>
      </c>
      <c r="AZ361" s="96">
        <f>IF(+NFL!$F280="Miami",+NFL!#REF!,IF(+NFL!$H280="Miami",+NFL!#REF!,0))</f>
        <v>0</v>
      </c>
      <c r="BA361" s="70">
        <f>IF(+NFL!$F280="Miami",+NFL!#REF!,IF(+NFL!$H280="Miami",+NFL!#REF!,0))</f>
        <v>0</v>
      </c>
      <c r="BB361" s="70">
        <f>IF(+NFL!$F280="Miami",+NFL!#REF!,IF(+NFL!$H280="Miami",+NFL!#REF!,0))</f>
        <v>0</v>
      </c>
      <c r="BC361" s="592">
        <f>IF(+NFL!$F280="Miami",+NFL!#REF!,IF(+NFL!$H280="Miami",+NFL!#REF!,0))</f>
        <v>0</v>
      </c>
      <c r="BD361" s="81">
        <f>IF(+NFL!$F280="Miami",+NFL!#REF!,IF(+NFL!$H280="Miami",+NFL!#REF!,0))</f>
        <v>0</v>
      </c>
      <c r="BE361" s="96">
        <f>IF(+NFL!$F280="Miami",+NFL!#REF!,IF(+NFL!$H280="Miami",+NFL!#REF!,0))</f>
        <v>0</v>
      </c>
      <c r="BF361" s="70">
        <f>IF(+NFL!$F280="Miami",+NFL!#REF!,IF(+NFL!$H280="Miami",+NFL!#REF!,0))</f>
        <v>0</v>
      </c>
      <c r="BG361" s="81">
        <f>IF(+NFL!$F280="Miami",+NFL!#REF!,IF(+NFL!$H280="Miami",+NFL!#REF!,0))</f>
        <v>0</v>
      </c>
      <c r="BH361" s="96">
        <f>IF(+NFL!$F280="Miami",+NFL!#REF!,IF(+NFL!$H280="Miami",+NFL!#REF!,0))</f>
        <v>0</v>
      </c>
      <c r="BI361" s="70">
        <f>IF(+NFL!$F280="Miami",+NFL!#REF!,IF(+NFL!$H280="Miami",+NFL!#REF!,0))</f>
        <v>0</v>
      </c>
      <c r="BJ361" s="124">
        <f>IF(+NFL!$F280="Miami",+NFL!#REF!,IF(+NFL!$H280="Miami",+NFL!#REF!,0))</f>
        <v>0</v>
      </c>
      <c r="BK361" s="182">
        <f>IF(+NFL!$F280="Miami",+NFL!#REF!,IF(+NFL!$H280="Miami",+NFL!#REF!,0))</f>
        <v>0</v>
      </c>
    </row>
    <row r="362" spans="1:63" s="310" customFormat="1" x14ac:dyDescent="0.8">
      <c r="A362" s="70">
        <f>IF(+NFL!$F289="Miami",+NFL!A289,IF(+NFL!$H289="Miami",+NFL!A289,0))</f>
        <v>17</v>
      </c>
      <c r="B362" s="480" t="str">
        <f>IF(+NFL!$F289="Miami",+NFL!B289,IF(+NFL!$H289="Miami",+NFL!B289,0))</f>
        <v>Sat</v>
      </c>
      <c r="C362" s="72">
        <f>IF(+NFL!$F289="Miami",+NFL!C289,IF(+NFL!$H289="Miami",+NFL!C289,0))</f>
        <v>44563</v>
      </c>
      <c r="D362" s="73">
        <f>IF(+NFL!$F289="Miami",+NFL!D289,IF(+NFL!$H289="Miami",+NFL!D289,0))</f>
        <v>0.54166666666666663</v>
      </c>
      <c r="E362" s="70" t="str">
        <f>IF(+NFL!$F289="Miami",+NFL!E289,IF(+NFL!$H289="Miami",+NFL!E289,0))</f>
        <v>CBS</v>
      </c>
      <c r="F362" s="189" t="str">
        <f>IF(+NFL!$F289="Miami",+NFL!F289,IF(+NFL!$H289="Miami",+NFL!F289,0))</f>
        <v>Miami</v>
      </c>
      <c r="G362" s="70" t="str">
        <f>IF(+NFL!$F289="Miami",+NFL!G289,IF(+NFL!$H289="Miami",+NFL!G289,0))</f>
        <v>AFCE</v>
      </c>
      <c r="H362" s="189" t="str">
        <f>IF(+NFL!$F289="Miami",+NFL!H289,IF(+NFL!$H289="Miami",+NFL!H289,0))</f>
        <v>Tennessee</v>
      </c>
      <c r="I362" s="70" t="str">
        <f>IF(+NFL!$F289="Miami",+NFL!I289,IF(+NFL!$H289="Miami",+NFL!I289,0))</f>
        <v>AFCS</v>
      </c>
      <c r="J362" s="496" t="str">
        <f>IF(+NFL!$F289="Miami",+NFL!J289,IF(+NFL!$H289="Miami",+NFL!J289,0))</f>
        <v>Tennessee</v>
      </c>
      <c r="K362" s="510" t="str">
        <f>IF(+NFL!$F289="Miami",+NFL!K289,IF(+NFL!$H289="Miami",+NFL!K289,0))</f>
        <v>Miami</v>
      </c>
      <c r="L362" s="572">
        <f>IF(+NFL!$F289="Miami",+NFL!L289,IF(+NFL!$H289="Miami",+NFL!L289,0))</f>
        <v>3</v>
      </c>
      <c r="M362" s="573">
        <f>IF(+NFL!$F289="Miami",+NFL!M289,IF(+NFL!$H289="Miami",+NFL!M289,0))</f>
        <v>41</v>
      </c>
      <c r="N362" s="583" t="str">
        <f>IF(+NFL!$F289="Miami",+NFL!N289,IF(+NFL!$H289="Miami",+NFL!N289,0))</f>
        <v>Tennessee</v>
      </c>
      <c r="O362" s="584">
        <f>IF(+NFL!$F289="Miami",+NFL!O289,IF(+NFL!$H289="Miami",+NFL!O289,0))</f>
        <v>34</v>
      </c>
      <c r="P362" s="583" t="str">
        <f>IF(+NFL!$F289="Miami",+NFL!P289,IF(+NFL!$H289="Miami",+NFL!P289,0))</f>
        <v>Miami</v>
      </c>
      <c r="Q362" s="585">
        <f>IF(+NFL!$F289="Miami",+NFL!Q289,IF(+NFL!$H289="Miami",+NFL!Q289,0))</f>
        <v>3</v>
      </c>
      <c r="R362" s="586" t="str">
        <f>IF(+NFL!$F289="Miami",+NFL!R289,IF(+NFL!$H289="Miami",+NFL!R289,0))</f>
        <v>Tennessee</v>
      </c>
      <c r="S362" s="585" t="str">
        <f>IF(+NFL!$F289="Miami",+NFL!S289,IF(+NFL!$H289="Miami",+NFL!S289,0))</f>
        <v>Miami</v>
      </c>
      <c r="T362" s="587">
        <f>IF(+NFL!$F289="Miami",+NFL!T289,IF(+NFL!$H289="Miami",+NFL!T289,0))</f>
        <v>0</v>
      </c>
      <c r="U362" s="585" t="str">
        <f>IF(+NFL!$F289="Miami",+NFL!U289,IF(+NFL!$H289="Miami",+NFL!U289,0))</f>
        <v>L</v>
      </c>
      <c r="V362" s="586">
        <f>IF(+NFL!$F297="Miami",+NFL!#REF!,IF(+NFL!$H297="Miami",+NFL!#REF!,0))</f>
        <v>0</v>
      </c>
      <c r="W362" s="585">
        <f>IF(+NFL!$F297="Miami",+NFL!#REF!,IF(+NFL!$H297="Miami",+NFL!#REF!,0))</f>
        <v>0</v>
      </c>
      <c r="X362" s="587">
        <f>IF(+NFL!$F297="Miami",+NFL!#REF!,IF(+NFL!$H297="Miami",+NFL!#REF!,0))</f>
        <v>0</v>
      </c>
      <c r="Y362" s="585">
        <f>IF(+NFL!$F297="Miami",+NFL!#REF!,IF(+NFL!$H297="Miami",+NFL!#REF!,0))</f>
        <v>0</v>
      </c>
      <c r="Z362" s="586">
        <f>IF(+NFL!$F297="Miami",+NFL!#REF!,IF(+NFL!$H297="Miami",+NFL!#REF!,0))</f>
        <v>0</v>
      </c>
      <c r="AA362" s="585">
        <f>IF(+NFL!$F297="Miami",+NFL!#REF!,IF(+NFL!$H297="Miami",+NFL!#REF!,0))</f>
        <v>0</v>
      </c>
      <c r="AB362" s="124">
        <f>IF(+NFL!$F297="Miami",+NFL!#REF!,IF(+NFL!$H297="Miami",+NFL!#REF!,0))</f>
        <v>0</v>
      </c>
      <c r="AC362" s="182">
        <f>IF(+NFL!$F297="Miami",+NFL!#REF!,IF(+NFL!$H297="Miami",+NFL!#REF!,0))</f>
        <v>0</v>
      </c>
      <c r="AD362" s="496">
        <f>IF(+NFL!$F297="Miami",+NFL!#REF!,IF(+NFL!$H297="Miami",+NFL!#REF!,0))</f>
        <v>0</v>
      </c>
      <c r="AE362" s="565">
        <f>IF(+NFL!$F297="Miami",+NFL!#REF!,IF(+NFL!$H297="Miami",+NFL!#REF!,0))</f>
        <v>0</v>
      </c>
      <c r="AF362" s="496">
        <f>IF(+NFL!$F297="Miami",+NFL!#REF!,IF(+NFL!$H297="Miami",+NFL!#REF!,0))</f>
        <v>0</v>
      </c>
      <c r="AG362" s="565">
        <f>IF(+NFL!$F297="Miami",+NFL!#REF!,IF(+NFL!$H297="Miami",+NFL!#REF!,0))</f>
        <v>0</v>
      </c>
      <c r="AH362" s="496">
        <f>IF(+NFL!$F297="Miami",+NFL!#REF!,IF(+NFL!$H297="Miami",+NFL!#REF!,0))</f>
        <v>0</v>
      </c>
      <c r="AI362" s="565">
        <f>IF(+NFL!$F297="Miami",+NFL!#REF!,IF(+NFL!$H297="Miami",+NFL!#REF!,0))</f>
        <v>0</v>
      </c>
      <c r="AJ362" s="496">
        <f>IF(+NFL!$F297="Miami",+NFL!#REF!,IF(+NFL!$H297="Miami",+NFL!#REF!,0))</f>
        <v>0</v>
      </c>
      <c r="AK362" s="565">
        <f>IF(+NFL!$F297="Miami",+NFL!#REF!,IF(+NFL!$H297="Miami",+NFL!#REF!,0))</f>
        <v>0</v>
      </c>
      <c r="AL362" s="100">
        <f>IF(+NFL!$F297="Miami",+NFL!#REF!,IF(+NFL!$H297="Miami",+NFL!#REF!,0))</f>
        <v>0</v>
      </c>
      <c r="AM362" s="82">
        <f>IF(+NFL!$F297="Miami",+NFL!#REF!,IF(+NFL!$H297="Miami",+NFL!#REF!,0))</f>
        <v>0</v>
      </c>
      <c r="AN362" s="81">
        <f>IF(+NFL!$F297="Miami",+NFL!#REF!,IF(+NFL!$H297="Miami",+NFL!#REF!,0))</f>
        <v>0</v>
      </c>
      <c r="AO362" s="83">
        <f>IF(+NFL!$F297="Miami",+NFL!#REF!,IF(+NFL!$H297="Miami",+NFL!#REF!,0))</f>
        <v>0</v>
      </c>
      <c r="AP362" s="480">
        <f>IF(+NFL!$F297="Miami",+NFL!#REF!,IF(+NFL!$H297="Miami",+NFL!#REF!,0))</f>
        <v>0</v>
      </c>
      <c r="AQ362" s="72">
        <f>IF(+NFL!$F297="Miami",+NFL!#REF!,IF(+NFL!$H297="Miami",+NFL!#REF!,0))</f>
        <v>0</v>
      </c>
      <c r="AR362" s="81">
        <f>IF(+NFL!$F297="Miami",+NFL!#REF!,IF(+NFL!$H297="Miami",+NFL!#REF!,0))</f>
        <v>0</v>
      </c>
      <c r="AS362" s="96">
        <f>IF(+NFL!$F297="Miami",+NFL!#REF!,IF(+NFL!$H297="Miami",+NFL!#REF!,0))</f>
        <v>0</v>
      </c>
      <c r="AT362" s="96">
        <f>IF(+NFL!$F297="Miami",+NFL!#REF!,IF(+NFL!$H297="Miami",+NFL!#REF!,0))</f>
        <v>0</v>
      </c>
      <c r="AU362" s="81">
        <f>IF(+NFL!$F297="Miami",+NFL!#REF!,IF(+NFL!$H297="Miami",+NFL!#REF!,0))</f>
        <v>0</v>
      </c>
      <c r="AV362" s="96">
        <f>IF(+NFL!$F297="Miami",+NFL!#REF!,IF(+NFL!$H297="Miami",+NFL!#REF!,0))</f>
        <v>0</v>
      </c>
      <c r="AW362" s="70">
        <f>IF(+NFL!$F297="Miami",+NFL!#REF!,IF(+NFL!$H297="Miami",+NFL!#REF!,0))</f>
        <v>0</v>
      </c>
      <c r="AX362" s="96">
        <f>IF(+NFL!$F297="Miami",+NFL!#REF!,IF(+NFL!$H297="Miami",+NFL!#REF!,0))</f>
        <v>0</v>
      </c>
      <c r="AY362" s="81">
        <f>IF(+NFL!$F297="Miami",+NFL!#REF!,IF(+NFL!$H297="Miami",+NFL!#REF!,0))</f>
        <v>0</v>
      </c>
      <c r="AZ362" s="96">
        <f>IF(+NFL!$F297="Miami",+NFL!#REF!,IF(+NFL!$H297="Miami",+NFL!#REF!,0))</f>
        <v>0</v>
      </c>
      <c r="BA362" s="70">
        <f>IF(+NFL!$F297="Miami",+NFL!#REF!,IF(+NFL!$H297="Miami",+NFL!#REF!,0))</f>
        <v>0</v>
      </c>
      <c r="BB362" s="70">
        <f>IF(+NFL!$F297="Miami",+NFL!#REF!,IF(+NFL!$H297="Miami",+NFL!#REF!,0))</f>
        <v>0</v>
      </c>
      <c r="BC362" s="592">
        <f>IF(+NFL!$F297="Miami",+NFL!#REF!,IF(+NFL!$H297="Miami",+NFL!#REF!,0))</f>
        <v>0</v>
      </c>
      <c r="BD362" s="81">
        <f>IF(+NFL!$F297="Miami",+NFL!#REF!,IF(+NFL!$H297="Miami",+NFL!#REF!,0))</f>
        <v>0</v>
      </c>
      <c r="BE362" s="96">
        <f>IF(+NFL!$F297="Miami",+NFL!#REF!,IF(+NFL!$H297="Miami",+NFL!#REF!,0))</f>
        <v>0</v>
      </c>
      <c r="BF362" s="70">
        <f>IF(+NFL!$F297="Miami",+NFL!#REF!,IF(+NFL!$H297="Miami",+NFL!#REF!,0))</f>
        <v>0</v>
      </c>
      <c r="BG362" s="81">
        <f>IF(+NFL!$F297="Miami",+NFL!#REF!,IF(+NFL!$H297="Miami",+NFL!#REF!,0))</f>
        <v>0</v>
      </c>
      <c r="BH362" s="96">
        <f>IF(+NFL!$F297="Miami",+NFL!#REF!,IF(+NFL!$H297="Miami",+NFL!#REF!,0))</f>
        <v>0</v>
      </c>
      <c r="BI362" s="70">
        <f>IF(+NFL!$F297="Miami",+NFL!#REF!,IF(+NFL!$H297="Miami",+NFL!#REF!,0))</f>
        <v>0</v>
      </c>
      <c r="BJ362" s="124">
        <f>IF(+NFL!$F297="Miami",+NFL!#REF!,IF(+NFL!$H297="Miami",+NFL!#REF!,0))</f>
        <v>0</v>
      </c>
      <c r="BK362" s="182">
        <f>IF(+NFL!$F297="Miami",+NFL!#REF!,IF(+NFL!$H297="Miami",+NFL!#REF!,0))</f>
        <v>0</v>
      </c>
    </row>
    <row r="363" spans="1:63" s="310" customFormat="1" x14ac:dyDescent="0.8">
      <c r="A363" s="70">
        <f>IF(+NFL!$F305="Miami",+NFL!A305,IF(+NFL!$H305="Miami",+NFL!A305,0))</f>
        <v>18</v>
      </c>
      <c r="B363" s="480" t="str">
        <f>IF(+NFL!$F305="Miami",+NFL!B305,IF(+NFL!$H305="Miami",+NFL!B305,0))</f>
        <v>Sun</v>
      </c>
      <c r="C363" s="72">
        <f>IF(+NFL!$F305="Miami",+NFL!C305,IF(+NFL!$H305="Miami",+NFL!C305,0))</f>
        <v>44570</v>
      </c>
      <c r="D363" s="73">
        <f>IF(+NFL!$F305="Miami",+NFL!D305,IF(+NFL!$H305="Miami",+NFL!D305,0))</f>
        <v>0.54166666666666663</v>
      </c>
      <c r="E363" s="70" t="str">
        <f>IF(+NFL!$F305="Miami",+NFL!E305,IF(+NFL!$H305="Miami",+NFL!E305,0))</f>
        <v>CBS</v>
      </c>
      <c r="F363" s="189" t="str">
        <f>IF(+NFL!$F305="Miami",+NFL!F305,IF(+NFL!$H305="Miami",+NFL!F305,0))</f>
        <v>New England</v>
      </c>
      <c r="G363" s="70" t="str">
        <f>IF(+NFL!$F305="Miami",+NFL!G305,IF(+NFL!$H305="Miami",+NFL!G305,0))</f>
        <v>AFCE</v>
      </c>
      <c r="H363" s="189" t="str">
        <f>IF(+NFL!$F305="Miami",+NFL!H305,IF(+NFL!$H305="Miami",+NFL!H305,0))</f>
        <v>Miami</v>
      </c>
      <c r="I363" s="70" t="str">
        <f>IF(+NFL!$F305="Miami",+NFL!I305,IF(+NFL!$H305="Miami",+NFL!I305,0))</f>
        <v>AFCE</v>
      </c>
      <c r="J363" s="496" t="str">
        <f>IF(+NFL!$F305="Miami",+NFL!J305,IF(+NFL!$H305="Miami",+NFL!J305,0))</f>
        <v>New England</v>
      </c>
      <c r="K363" s="510" t="str">
        <f>IF(+NFL!$F305="Miami",+NFL!K305,IF(+NFL!$H305="Miami",+NFL!K305,0))</f>
        <v>Miami</v>
      </c>
      <c r="L363" s="572">
        <f>IF(+NFL!$F305="Miami",+NFL!L305,IF(+NFL!$H305="Miami",+NFL!L305,0))</f>
        <v>6</v>
      </c>
      <c r="M363" s="573">
        <f>IF(+NFL!$F305="Miami",+NFL!M305,IF(+NFL!$H305="Miami",+NFL!M305,0))</f>
        <v>41</v>
      </c>
      <c r="N363" s="583" t="str">
        <f>IF(+NFL!$F305="Miami",+NFL!N305,IF(+NFL!$H305="Miami",+NFL!N305,0))</f>
        <v>New England</v>
      </c>
      <c r="O363" s="584">
        <f>IF(+NFL!$F305="Miami",+NFL!O305,IF(+NFL!$H305="Miami",+NFL!O305,0))</f>
        <v>33</v>
      </c>
      <c r="P363" s="583" t="str">
        <f>IF(+NFL!$F305="Miami",+NFL!P305,IF(+NFL!$H305="Miami",+NFL!P305,0))</f>
        <v>Miami</v>
      </c>
      <c r="Q363" s="585">
        <f>IF(+NFL!$F305="Miami",+NFL!Q305,IF(+NFL!$H305="Miami",+NFL!Q305,0))</f>
        <v>24</v>
      </c>
      <c r="R363" s="586" t="str">
        <f>IF(+NFL!$F305="Miami",+NFL!R305,IF(+NFL!$H305="Miami",+NFL!R305,0))</f>
        <v>New England</v>
      </c>
      <c r="S363" s="585" t="str">
        <f>IF(+NFL!$F305="Miami",+NFL!S305,IF(+NFL!$H305="Miami",+NFL!S305,0))</f>
        <v>Miami</v>
      </c>
      <c r="T363" s="587">
        <f>IF(+NFL!$F305="Miami",+NFL!T305,IF(+NFL!$H305="Miami",+NFL!T305,0))</f>
        <v>0</v>
      </c>
      <c r="U363" s="585" t="str">
        <f>IF(+NFL!$F305="Miami",+NFL!U305,IF(+NFL!$H305="Miami",+NFL!U305,0))</f>
        <v>L</v>
      </c>
      <c r="V363" s="586">
        <f>IF(+NFL!$F313="Miami",+NFL!#REF!,IF(+NFL!$H313="Miami",+NFL!#REF!,0))</f>
        <v>0</v>
      </c>
      <c r="W363" s="585">
        <f>IF(+NFL!$F313="Miami",+NFL!#REF!,IF(+NFL!$H313="Miami",+NFL!#REF!,0))</f>
        <v>0</v>
      </c>
      <c r="X363" s="587">
        <f>IF(+NFL!$F313="Miami",+NFL!#REF!,IF(+NFL!$H313="Miami",+NFL!#REF!,0))</f>
        <v>0</v>
      </c>
      <c r="Y363" s="585">
        <f>IF(+NFL!$F313="Miami",+NFL!#REF!,IF(+NFL!$H313="Miami",+NFL!#REF!,0))</f>
        <v>0</v>
      </c>
      <c r="Z363" s="586">
        <f>IF(+NFL!$F313="Miami",+NFL!#REF!,IF(+NFL!$H313="Miami",+NFL!#REF!,0))</f>
        <v>0</v>
      </c>
      <c r="AA363" s="585">
        <f>IF(+NFL!$F313="Miami",+NFL!#REF!,IF(+NFL!$H313="Miami",+NFL!#REF!,0))</f>
        <v>0</v>
      </c>
      <c r="AB363" s="124">
        <f>IF(+NFL!$F313="Miami",+NFL!#REF!,IF(+NFL!$H313="Miami",+NFL!#REF!,0))</f>
        <v>0</v>
      </c>
      <c r="AC363" s="182">
        <f>IF(+NFL!$F313="Miami",+NFL!#REF!,IF(+NFL!$H313="Miami",+NFL!#REF!,0))</f>
        <v>0</v>
      </c>
      <c r="AD363" s="496">
        <f>IF(+NFL!$F313="Miami",+NFL!#REF!,IF(+NFL!$H313="Miami",+NFL!#REF!,0))</f>
        <v>0</v>
      </c>
      <c r="AE363" s="565">
        <f>IF(+NFL!$F313="Miami",+NFL!#REF!,IF(+NFL!$H313="Miami",+NFL!#REF!,0))</f>
        <v>0</v>
      </c>
      <c r="AF363" s="496">
        <f>IF(+NFL!$F313="Miami",+NFL!#REF!,IF(+NFL!$H313="Miami",+NFL!#REF!,0))</f>
        <v>0</v>
      </c>
      <c r="AG363" s="565">
        <f>IF(+NFL!$F313="Miami",+NFL!#REF!,IF(+NFL!$H313="Miami",+NFL!#REF!,0))</f>
        <v>0</v>
      </c>
      <c r="AH363" s="496">
        <f>IF(+NFL!$F313="Miami",+NFL!#REF!,IF(+NFL!$H313="Miami",+NFL!#REF!,0))</f>
        <v>0</v>
      </c>
      <c r="AI363" s="565">
        <f>IF(+NFL!$F313="Miami",+NFL!#REF!,IF(+NFL!$H313="Miami",+NFL!#REF!,0))</f>
        <v>0</v>
      </c>
      <c r="AJ363" s="496">
        <f>IF(+NFL!$F313="Miami",+NFL!#REF!,IF(+NFL!$H313="Miami",+NFL!#REF!,0))</f>
        <v>0</v>
      </c>
      <c r="AK363" s="565">
        <f>IF(+NFL!$F313="Miami",+NFL!#REF!,IF(+NFL!$H313="Miami",+NFL!#REF!,0))</f>
        <v>0</v>
      </c>
      <c r="AL363" s="100">
        <f>IF(+NFL!$F313="Miami",+NFL!#REF!,IF(+NFL!$H313="Miami",+NFL!#REF!,0))</f>
        <v>0</v>
      </c>
      <c r="AM363" s="82">
        <f>IF(+NFL!$F313="Miami",+NFL!#REF!,IF(+NFL!$H313="Miami",+NFL!#REF!,0))</f>
        <v>0</v>
      </c>
      <c r="AN363" s="81">
        <f>IF(+NFL!$F313="Miami",+NFL!#REF!,IF(+NFL!$H313="Miami",+NFL!#REF!,0))</f>
        <v>0</v>
      </c>
      <c r="AO363" s="83">
        <f>IF(+NFL!$F313="Miami",+NFL!#REF!,IF(+NFL!$H313="Miami",+NFL!#REF!,0))</f>
        <v>0</v>
      </c>
      <c r="AP363" s="480">
        <f>IF(+NFL!$F313="Miami",+NFL!#REF!,IF(+NFL!$H313="Miami",+NFL!#REF!,0))</f>
        <v>0</v>
      </c>
      <c r="AQ363" s="72">
        <f>IF(+NFL!$F313="Miami",+NFL!#REF!,IF(+NFL!$H313="Miami",+NFL!#REF!,0))</f>
        <v>0</v>
      </c>
      <c r="AR363" s="81">
        <f>IF(+NFL!$F313="Miami",+NFL!#REF!,IF(+NFL!$H313="Miami",+NFL!#REF!,0))</f>
        <v>0</v>
      </c>
      <c r="AS363" s="96">
        <f>IF(+NFL!$F313="Miami",+NFL!#REF!,IF(+NFL!$H313="Miami",+NFL!#REF!,0))</f>
        <v>0</v>
      </c>
      <c r="AT363" s="96">
        <f>IF(+NFL!$F313="Miami",+NFL!#REF!,IF(+NFL!$H313="Miami",+NFL!#REF!,0))</f>
        <v>0</v>
      </c>
      <c r="AU363" s="81">
        <f>IF(+NFL!$F313="Miami",+NFL!#REF!,IF(+NFL!$H313="Miami",+NFL!#REF!,0))</f>
        <v>0</v>
      </c>
      <c r="AV363" s="96">
        <f>IF(+NFL!$F313="Miami",+NFL!#REF!,IF(+NFL!$H313="Miami",+NFL!#REF!,0))</f>
        <v>0</v>
      </c>
      <c r="AW363" s="70">
        <f>IF(+NFL!$F313="Miami",+NFL!#REF!,IF(+NFL!$H313="Miami",+NFL!#REF!,0))</f>
        <v>0</v>
      </c>
      <c r="AX363" s="96">
        <f>IF(+NFL!$F313="Miami",+NFL!#REF!,IF(+NFL!$H313="Miami",+NFL!#REF!,0))</f>
        <v>0</v>
      </c>
      <c r="AY363" s="81">
        <f>IF(+NFL!$F313="Miami",+NFL!#REF!,IF(+NFL!$H313="Miami",+NFL!#REF!,0))</f>
        <v>0</v>
      </c>
      <c r="AZ363" s="96">
        <f>IF(+NFL!$F313="Miami",+NFL!#REF!,IF(+NFL!$H313="Miami",+NFL!#REF!,0))</f>
        <v>0</v>
      </c>
      <c r="BA363" s="70">
        <f>IF(+NFL!$F313="Miami",+NFL!#REF!,IF(+NFL!$H313="Miami",+NFL!#REF!,0))</f>
        <v>0</v>
      </c>
      <c r="BB363" s="70">
        <f>IF(+NFL!$F313="Miami",+NFL!#REF!,IF(+NFL!$H313="Miami",+NFL!#REF!,0))</f>
        <v>0</v>
      </c>
      <c r="BC363" s="592">
        <f>IF(+NFL!$F313="Miami",+NFL!#REF!,IF(+NFL!$H313="Miami",+NFL!#REF!,0))</f>
        <v>0</v>
      </c>
      <c r="BD363" s="81">
        <f>IF(+NFL!$F313="Miami",+NFL!#REF!,IF(+NFL!$H313="Miami",+NFL!#REF!,0))</f>
        <v>0</v>
      </c>
      <c r="BE363" s="96">
        <f>IF(+NFL!$F313="Miami",+NFL!#REF!,IF(+NFL!$H313="Miami",+NFL!#REF!,0))</f>
        <v>0</v>
      </c>
      <c r="BF363" s="70">
        <f>IF(+NFL!$F313="Miami",+NFL!#REF!,IF(+NFL!$H313="Miami",+NFL!#REF!,0))</f>
        <v>0</v>
      </c>
      <c r="BG363" s="81">
        <f>IF(+NFL!$F313="Miami",+NFL!#REF!,IF(+NFL!$H313="Miami",+NFL!#REF!,0))</f>
        <v>0</v>
      </c>
      <c r="BH363" s="96">
        <f>IF(+NFL!$F313="Miami",+NFL!#REF!,IF(+NFL!$H313="Miami",+NFL!#REF!,0))</f>
        <v>0</v>
      </c>
      <c r="BI363" s="70">
        <f>IF(+NFL!$F313="Miami",+NFL!#REF!,IF(+NFL!$H313="Miami",+NFL!#REF!,0))</f>
        <v>0</v>
      </c>
      <c r="BJ363" s="124">
        <f>IF(+NFL!$F313="Miami",+NFL!#REF!,IF(+NFL!$H313="Miami",+NFL!#REF!,0))</f>
        <v>0</v>
      </c>
      <c r="BK363" s="182">
        <f>IF(+NFL!$F313="Miami",+NFL!#REF!,IF(+NFL!$H313="Miami",+NFL!#REF!,0))</f>
        <v>0</v>
      </c>
    </row>
    <row r="364" spans="1:63" s="310" customFormat="1" x14ac:dyDescent="0.8">
      <c r="A364" s="70"/>
      <c r="B364" s="71"/>
      <c r="C364" s="72"/>
      <c r="D364" s="73"/>
      <c r="E364" s="70"/>
      <c r="F364" s="1311" t="str">
        <f>F365</f>
        <v>Minnesota</v>
      </c>
      <c r="G364" s="1312"/>
      <c r="H364" s="1312"/>
      <c r="I364" s="1313"/>
      <c r="J364" s="496"/>
      <c r="K364" s="510"/>
      <c r="L364" s="572"/>
      <c r="M364" s="573"/>
      <c r="N364" s="583"/>
      <c r="O364" s="584"/>
      <c r="P364" s="583"/>
      <c r="Q364" s="585"/>
      <c r="R364" s="586"/>
      <c r="S364" s="585"/>
      <c r="T364" s="587"/>
      <c r="U364" s="585"/>
      <c r="V364" s="586"/>
      <c r="W364" s="585"/>
      <c r="X364" s="587"/>
      <c r="Y364" s="585"/>
      <c r="Z364" s="586"/>
      <c r="AA364" s="585"/>
      <c r="AB364" s="124"/>
      <c r="AC364" s="182"/>
      <c r="AD364" s="496"/>
      <c r="AE364" s="565"/>
      <c r="AF364" s="496"/>
      <c r="AG364" s="565"/>
      <c r="AH364" s="496"/>
      <c r="AI364" s="565"/>
      <c r="AJ364" s="496"/>
      <c r="AK364" s="565"/>
      <c r="AL364" s="100"/>
      <c r="AM364" s="82"/>
      <c r="AN364" s="81"/>
      <c r="AO364" s="83"/>
      <c r="AP364" s="71"/>
      <c r="AQ364" s="71"/>
      <c r="AR364" s="81"/>
      <c r="AS364" s="96"/>
      <c r="AT364" s="96"/>
      <c r="AU364" s="81"/>
      <c r="AV364" s="96"/>
      <c r="AW364" s="70"/>
      <c r="AX364" s="96"/>
      <c r="AY364" s="81"/>
      <c r="AZ364" s="96"/>
      <c r="BA364" s="70"/>
      <c r="BB364" s="70"/>
      <c r="BC364" s="71"/>
      <c r="BD364" s="81"/>
      <c r="BE364" s="96"/>
      <c r="BF364" s="70"/>
      <c r="BG364" s="81"/>
      <c r="BH364" s="96"/>
      <c r="BI364" s="70"/>
      <c r="BJ364" s="124"/>
      <c r="BK364" s="182"/>
    </row>
    <row r="365" spans="1:63" s="310" customFormat="1" x14ac:dyDescent="0.8">
      <c r="A365" s="70">
        <f>IF(+NFL!$F9="Minnesota",+NFL!A9,IF(+NFL!$H9="Minnesota",+NFL!A9,0))</f>
        <v>1</v>
      </c>
      <c r="B365" s="480" t="str">
        <f>IF(+NFL!$F9="Minnesota",+NFL!B9,IF(+NFL!$H9="Minnesota",+NFL!B9,0))</f>
        <v>Sun</v>
      </c>
      <c r="C365" s="72">
        <f>IF(+NFL!$F9="Minnesota",+NFL!C9,IF(+NFL!$H9="Minnesota",+NFL!C9,0))</f>
        <v>44451</v>
      </c>
      <c r="D365" s="73">
        <f>IF(+NFL!$F9="Minnesota",+NFL!D9,IF(+NFL!$H9="Minnesota",+NFL!D9,0))</f>
        <v>0.54166666666666663</v>
      </c>
      <c r="E365" s="70" t="str">
        <f>IF(+NFL!$F9="Minnesota",+NFL!E9,IF(+NFL!$H9="Minnesota",+NFL!E9,0))</f>
        <v>Fox</v>
      </c>
      <c r="F365" s="189" t="str">
        <f>IF(+NFL!$F9="Minnesota",+NFL!F9,IF(+NFL!$H9="Minnesota",+NFL!F9,0))</f>
        <v>Minnesota</v>
      </c>
      <c r="G365" s="70" t="str">
        <f>IF(+NFL!$F9="Minnesota",+NFL!G9,IF(+NFL!$H9="Minnesota",+NFL!G9,0))</f>
        <v>NFCN</v>
      </c>
      <c r="H365" s="189" t="str">
        <f>IF(+NFL!$F9="Minnesota",+NFL!H9,IF(+NFL!$H9="Minnesota",+NFL!H9,0))</f>
        <v>Cincinnati</v>
      </c>
      <c r="I365" s="70" t="str">
        <f>IF(+NFL!$F9="Minnesota",+NFL!I9,IF(+NFL!$H9="Minnesota",+NFL!I9,0))</f>
        <v>AFCN</v>
      </c>
      <c r="J365" s="496" t="str">
        <f>IF(+NFL!$F9="Minnesota",+NFL!J9,IF(+NFL!$H9="Minnesota",+NFL!J9,0))</f>
        <v>Minnesota</v>
      </c>
      <c r="K365" s="510" t="str">
        <f>IF(+NFL!$F9="Minnesota",+NFL!K9,IF(+NFL!$H9="Minnesota",+NFL!K9,0))</f>
        <v>Cincinnati</v>
      </c>
      <c r="L365" s="572">
        <f>IF(+NFL!$F9="Minnesota",+NFL!L9,IF(+NFL!$H9="Minnesota",+NFL!L9,0))</f>
        <v>3</v>
      </c>
      <c r="M365" s="573">
        <f>IF(+NFL!$F9="Minnesota",+NFL!M9,IF(+NFL!$H9="Minnesota",+NFL!M9,0))</f>
        <v>47.5</v>
      </c>
      <c r="N365" s="583" t="str">
        <f>IF(+NFL!$F9="Minnesota",+NFL!N9,IF(+NFL!$H9="Minnesota",+NFL!N9,0))</f>
        <v>Cincinnati</v>
      </c>
      <c r="O365" s="584">
        <f>IF(+NFL!$F9="Minnesota",+NFL!O9,IF(+NFL!$H9="Minnesota",+NFL!O9,0))</f>
        <v>27</v>
      </c>
      <c r="P365" s="583" t="str">
        <f>IF(+NFL!$F9="Minnesota",+NFL!P9,IF(+NFL!$H9="Minnesota",+NFL!P9,0))</f>
        <v>Minnesota</v>
      </c>
      <c r="Q365" s="585">
        <f>IF(+NFL!$F9="Minnesota",+NFL!Q9,IF(+NFL!$H9="Minnesota",+NFL!Q9,0))</f>
        <v>24</v>
      </c>
      <c r="R365" s="586" t="str">
        <f>IF(+NFL!$F9="Minnesota",+NFL!R9,IF(+NFL!$H9="Minnesota",+NFL!R9,0))</f>
        <v>Cincinnati</v>
      </c>
      <c r="S365" s="585" t="str">
        <f>IF(+NFL!$F9="Minnesota",+NFL!S9,IF(+NFL!$H9="Minnesota",+NFL!S9,0))</f>
        <v>Minnesota</v>
      </c>
      <c r="T365" s="587" t="str">
        <f>IF(+NFL!$F9="Minnesota",+NFL!T9,IF(+NFL!$H9="Minnesota",+NFL!T9,0))</f>
        <v>Cincinnati</v>
      </c>
      <c r="U365" s="585" t="str">
        <f>IF(+NFL!$F9="Minnesota",+NFL!U9,IF(+NFL!$H9="Minnesota",+NFL!U9,0))</f>
        <v>W</v>
      </c>
      <c r="V365" s="586"/>
      <c r="W365" s="585"/>
      <c r="X365" s="587"/>
      <c r="Y365" s="585"/>
      <c r="Z365" s="586"/>
      <c r="AA365" s="585"/>
      <c r="AB365" s="124"/>
      <c r="AC365" s="182"/>
      <c r="AD365" s="496"/>
      <c r="AE365" s="565"/>
      <c r="AF365" s="496"/>
      <c r="AG365" s="565"/>
      <c r="AH365" s="496"/>
      <c r="AI365" s="565"/>
      <c r="AJ365" s="496"/>
      <c r="AK365" s="565"/>
      <c r="AL365" s="100"/>
      <c r="AM365" s="82"/>
      <c r="AN365" s="81"/>
      <c r="AO365" s="83"/>
      <c r="AP365" s="480"/>
      <c r="AQ365" s="72"/>
      <c r="AR365" s="81"/>
      <c r="AS365" s="96"/>
      <c r="AT365" s="96"/>
      <c r="AU365" s="81"/>
      <c r="AV365" s="96"/>
      <c r="AW365" s="70"/>
      <c r="AX365" s="96"/>
      <c r="AY365" s="81"/>
      <c r="AZ365" s="96"/>
      <c r="BA365" s="70"/>
      <c r="BB365" s="70"/>
      <c r="BC365" s="592"/>
      <c r="BD365" s="81"/>
      <c r="BE365" s="96"/>
      <c r="BF365" s="70"/>
      <c r="BG365" s="81"/>
      <c r="BH365" s="96"/>
      <c r="BI365" s="70"/>
      <c r="BJ365" s="124"/>
      <c r="BK365" s="182"/>
    </row>
    <row r="366" spans="1:63" s="310" customFormat="1" x14ac:dyDescent="0.8">
      <c r="A366" s="70">
        <f>IF(+NFL!$F30="Minnesota",+NFL!A30,IF(+NFL!$H30="Minnesota",+NFL!A30,0))</f>
        <v>2</v>
      </c>
      <c r="B366" s="480" t="str">
        <f>IF(+NFL!$F30="Minnesota",+NFL!B30,IF(+NFL!$H30="Minnesota",+NFL!B30,0))</f>
        <v>Sun</v>
      </c>
      <c r="C366" s="72">
        <f>IF(+NFL!$F30="Minnesota",+NFL!C30,IF(+NFL!$H30="Minnesota",+NFL!C30,0))</f>
        <v>44458</v>
      </c>
      <c r="D366" s="73">
        <f>IF(+NFL!$F30="Minnesota",+NFL!D30,IF(+NFL!$H30="Minnesota",+NFL!D30,0))</f>
        <v>0.66666666666666663</v>
      </c>
      <c r="E366" s="70" t="str">
        <f>IF(+NFL!$F30="Minnesota",+NFL!E30,IF(+NFL!$H30="Minnesota",+NFL!E30,0))</f>
        <v>Fox</v>
      </c>
      <c r="F366" s="189" t="str">
        <f>IF(+NFL!$F30="Minnesota",+NFL!F30,IF(+NFL!$H30="Minnesota",+NFL!F30,0))</f>
        <v>Minnesota</v>
      </c>
      <c r="G366" s="70" t="str">
        <f>IF(+NFL!$F30="Minnesota",+NFL!G30,IF(+NFL!$H30="Minnesota",+NFL!G30,0))</f>
        <v>NFCN</v>
      </c>
      <c r="H366" s="189" t="str">
        <f>IF(+NFL!$F30="Minnesota",+NFL!H30,IF(+NFL!$H30="Minnesota",+NFL!H30,0))</f>
        <v>Arizona</v>
      </c>
      <c r="I366" s="70" t="str">
        <f>IF(+NFL!$F30="Minnesota",+NFL!I30,IF(+NFL!$H30="Minnesota",+NFL!I30,0))</f>
        <v>NFCW</v>
      </c>
      <c r="J366" s="496" t="str">
        <f>IF(+NFL!$F30="Minnesota",+NFL!J30,IF(+NFL!$H30="Minnesota",+NFL!J30,0))</f>
        <v>Arizona</v>
      </c>
      <c r="K366" s="510" t="str">
        <f>IF(+NFL!$F30="Minnesota",+NFL!K30,IF(+NFL!$H30="Minnesota",+NFL!K30,0))</f>
        <v>Minnesota</v>
      </c>
      <c r="L366" s="572">
        <f>IF(+NFL!$F30="Minnesota",+NFL!L30,IF(+NFL!$H30="Minnesota",+NFL!L30,0))</f>
        <v>3.5</v>
      </c>
      <c r="M366" s="573">
        <f>IF(+NFL!$F30="Minnesota",+NFL!M30,IF(+NFL!$H30="Minnesota",+NFL!M30,0))</f>
        <v>51</v>
      </c>
      <c r="N366" s="583" t="str">
        <f>IF(+NFL!$F30="Minnesota",+NFL!N30,IF(+NFL!$H30="Minnesota",+NFL!N30,0))</f>
        <v>Arizona</v>
      </c>
      <c r="O366" s="584">
        <f>IF(+NFL!$F30="Minnesota",+NFL!O30,IF(+NFL!$H30="Minnesota",+NFL!O30,0))</f>
        <v>34</v>
      </c>
      <c r="P366" s="583" t="str">
        <f>IF(+NFL!$F30="Minnesota",+NFL!P30,IF(+NFL!$H30="Minnesota",+NFL!P30,0))</f>
        <v>Minnesota</v>
      </c>
      <c r="Q366" s="585">
        <f>IF(+NFL!$F30="Minnesota",+NFL!Q30,IF(+NFL!$H30="Minnesota",+NFL!Q30,0))</f>
        <v>33</v>
      </c>
      <c r="R366" s="586" t="str">
        <f>IF(+NFL!$F30="Minnesota",+NFL!R30,IF(+NFL!$H30="Minnesota",+NFL!R30,0))</f>
        <v>Minnesota</v>
      </c>
      <c r="S366" s="585" t="str">
        <f>IF(+NFL!$F30="Minnesota",+NFL!S30,IF(+NFL!$H30="Minnesota",+NFL!S30,0))</f>
        <v>Arizona</v>
      </c>
      <c r="T366" s="587" t="str">
        <f>IF(+NFL!$F30="Minnesota",+NFL!T30,IF(+NFL!$H30="Minnesota",+NFL!T30,0))</f>
        <v>Arizona</v>
      </c>
      <c r="U366" s="585" t="str">
        <f>IF(+NFL!$F30="Minnesota",+NFL!U30,IF(+NFL!$H30="Minnesota",+NFL!U30,0))</f>
        <v>L</v>
      </c>
      <c r="V366" s="586"/>
      <c r="W366" s="585"/>
      <c r="X366" s="587"/>
      <c r="Y366" s="585"/>
      <c r="Z366" s="586"/>
      <c r="AA366" s="585"/>
      <c r="AB366" s="124"/>
      <c r="AC366" s="182"/>
      <c r="AD366" s="496"/>
      <c r="AE366" s="565"/>
      <c r="AF366" s="496"/>
      <c r="AG366" s="565"/>
      <c r="AH366" s="496"/>
      <c r="AI366" s="565"/>
      <c r="AJ366" s="496"/>
      <c r="AK366" s="565"/>
      <c r="AL366" s="100"/>
      <c r="AM366" s="82"/>
      <c r="AN366" s="81"/>
      <c r="AO366" s="83"/>
      <c r="AP366" s="480"/>
      <c r="AQ366" s="72"/>
      <c r="AR366" s="81"/>
      <c r="AS366" s="96"/>
      <c r="AT366" s="96"/>
      <c r="AU366" s="81"/>
      <c r="AV366" s="96"/>
      <c r="AW366" s="70"/>
      <c r="AX366" s="96"/>
      <c r="AY366" s="81"/>
      <c r="AZ366" s="96"/>
      <c r="BA366" s="70"/>
      <c r="BB366" s="70"/>
      <c r="BC366" s="592"/>
      <c r="BD366" s="81"/>
      <c r="BE366" s="96"/>
      <c r="BF366" s="70"/>
      <c r="BG366" s="81"/>
      <c r="BH366" s="96"/>
      <c r="BI366" s="70"/>
      <c r="BJ366" s="124"/>
      <c r="BK366" s="182"/>
    </row>
    <row r="367" spans="1:63" s="310" customFormat="1" x14ac:dyDescent="0.8">
      <c r="A367" s="70">
        <f>IF(+NFL!$F48="Minnesota",+NFL!A48,IF(+NFL!$H48="Minnesota",+NFL!A48,0))</f>
        <v>3</v>
      </c>
      <c r="B367" s="480" t="str">
        <f>IF(+NFL!$F48="Minnesota",+NFL!B48,IF(+NFL!$H48="Minnesota",+NFL!B48,0))</f>
        <v>Sun</v>
      </c>
      <c r="C367" s="72">
        <f>IF(+NFL!$F48="Minnesota",+NFL!C48,IF(+NFL!$H48="Minnesota",+NFL!C48,0))</f>
        <v>44465</v>
      </c>
      <c r="D367" s="73">
        <f>IF(+NFL!$F48="Minnesota",+NFL!D48,IF(+NFL!$H48="Minnesota",+NFL!D48,0))</f>
        <v>0.68055416666666668</v>
      </c>
      <c r="E367" s="70" t="str">
        <f>IF(+NFL!$F48="Minnesota",+NFL!E48,IF(+NFL!$H48="Minnesota",+NFL!E48,0))</f>
        <v>Fox</v>
      </c>
      <c r="F367" s="189" t="str">
        <f>IF(+NFL!$F48="Minnesota",+NFL!F48,IF(+NFL!$H48="Minnesota",+NFL!F48,0))</f>
        <v>Seattle</v>
      </c>
      <c r="G367" s="70" t="str">
        <f>IF(+NFL!$F48="Minnesota",+NFL!G48,IF(+NFL!$H48="Minnesota",+NFL!G48,0))</f>
        <v>NFCW</v>
      </c>
      <c r="H367" s="189" t="str">
        <f>IF(+NFL!$F48="Minnesota",+NFL!H48,IF(+NFL!$H48="Minnesota",+NFL!H48,0))</f>
        <v>Minnesota</v>
      </c>
      <c r="I367" s="70" t="str">
        <f>IF(+NFL!$F48="Minnesota",+NFL!I48,IF(+NFL!$H48="Minnesota",+NFL!I48,0))</f>
        <v>NFCN</v>
      </c>
      <c r="J367" s="496" t="str">
        <f>IF(+NFL!$F48="Minnesota",+NFL!J48,IF(+NFL!$H48="Minnesota",+NFL!J48,0))</f>
        <v>Seattle</v>
      </c>
      <c r="K367" s="510" t="str">
        <f>IF(+NFL!$F48="Minnesota",+NFL!K48,IF(+NFL!$H48="Minnesota",+NFL!K48,0))</f>
        <v>Minnesota</v>
      </c>
      <c r="L367" s="572">
        <f>IF(+NFL!$F48="Minnesota",+NFL!L48,IF(+NFL!$H48="Minnesota",+NFL!L48,0))</f>
        <v>1.5</v>
      </c>
      <c r="M367" s="573">
        <f>IF(+NFL!$F48="Minnesota",+NFL!M48,IF(+NFL!$H48="Minnesota",+NFL!M48,0))</f>
        <v>55.5</v>
      </c>
      <c r="N367" s="583" t="str">
        <f>IF(+NFL!$F48="Minnesota",+NFL!N48,IF(+NFL!$H48="Minnesota",+NFL!N48,0))</f>
        <v>Minnesota</v>
      </c>
      <c r="O367" s="584">
        <f>IF(+NFL!$F48="Minnesota",+NFL!O48,IF(+NFL!$H48="Minnesota",+NFL!O48,0))</f>
        <v>30</v>
      </c>
      <c r="P367" s="583" t="str">
        <f>IF(+NFL!$F48="Minnesota",+NFL!P48,IF(+NFL!$H48="Minnesota",+NFL!P48,0))</f>
        <v>Seattle</v>
      </c>
      <c r="Q367" s="585">
        <f>IF(+NFL!$F48="Minnesota",+NFL!Q48,IF(+NFL!$H48="Minnesota",+NFL!Q48,0))</f>
        <v>17</v>
      </c>
      <c r="R367" s="586" t="str">
        <f>IF(+NFL!$F48="Minnesota",+NFL!R48,IF(+NFL!$H48="Minnesota",+NFL!R48,0))</f>
        <v>Minnesota</v>
      </c>
      <c r="S367" s="585" t="str">
        <f>IF(+NFL!$F48="Minnesota",+NFL!S48,IF(+NFL!$H48="Minnesota",+NFL!S48,0))</f>
        <v>Seattle</v>
      </c>
      <c r="T367" s="587" t="str">
        <f>IF(+NFL!$F48="Minnesota",+NFL!T48,IF(+NFL!$H48="Minnesota",+NFL!T48,0))</f>
        <v>Seattle</v>
      </c>
      <c r="U367" s="585" t="str">
        <f>IF(+NFL!$F48="Minnesota",+NFL!U48,IF(+NFL!$H48="Minnesota",+NFL!U48,0))</f>
        <v>L</v>
      </c>
      <c r="V367" s="586" t="e">
        <f>IF(+NFL!$F30="Minnesota",+NFL!#REF!,IF(+NFL!$H30="Minnesota",+NFL!#REF!,0))</f>
        <v>#REF!</v>
      </c>
      <c r="W367" s="585" t="e">
        <f>IF(+NFL!$F30="Minnesota",+NFL!#REF!,IF(+NFL!$H30="Minnesota",+NFL!#REF!,0))</f>
        <v>#REF!</v>
      </c>
      <c r="X367" s="587" t="e">
        <f>IF(+NFL!$F30="Minnesota",+NFL!#REF!,IF(+NFL!$H30="Minnesota",+NFL!#REF!,0))</f>
        <v>#REF!</v>
      </c>
      <c r="Y367" s="585" t="e">
        <f>IF(+NFL!$F30="Minnesota",+NFL!#REF!,IF(+NFL!$H30="Minnesota",+NFL!#REF!,0))</f>
        <v>#REF!</v>
      </c>
      <c r="Z367" s="586" t="e">
        <f>IF(+NFL!$F30="Minnesota",+NFL!#REF!,IF(+NFL!$H30="Minnesota",+NFL!#REF!,0))</f>
        <v>#REF!</v>
      </c>
      <c r="AA367" s="585" t="e">
        <f>IF(+NFL!$F30="Minnesota",+NFL!#REF!,IF(+NFL!$H30="Minnesota",+NFL!#REF!,0))</f>
        <v>#REF!</v>
      </c>
      <c r="AB367" s="124" t="e">
        <f>IF(+NFL!$F30="Minnesota",+NFL!#REF!,IF(+NFL!$H30="Minnesota",+NFL!#REF!,0))</f>
        <v>#REF!</v>
      </c>
      <c r="AC367" s="182" t="e">
        <f>IF(+NFL!$F30="Minnesota",+NFL!#REF!,IF(+NFL!$H30="Minnesota",+NFL!#REF!,0))</f>
        <v>#REF!</v>
      </c>
      <c r="AD367" s="496" t="e">
        <f>IF(+NFL!$F30="Minnesota",+NFL!#REF!,IF(+NFL!$H30="Minnesota",+NFL!#REF!,0))</f>
        <v>#REF!</v>
      </c>
      <c r="AE367" s="565" t="e">
        <f>IF(+NFL!$F30="Minnesota",+NFL!#REF!,IF(+NFL!$H30="Minnesota",+NFL!#REF!,0))</f>
        <v>#REF!</v>
      </c>
      <c r="AF367" s="496" t="e">
        <f>IF(+NFL!$F30="Minnesota",+NFL!#REF!,IF(+NFL!$H30="Minnesota",+NFL!#REF!,0))</f>
        <v>#REF!</v>
      </c>
      <c r="AG367" s="565" t="e">
        <f>IF(+NFL!$F30="Minnesota",+NFL!#REF!,IF(+NFL!$H30="Minnesota",+NFL!#REF!,0))</f>
        <v>#REF!</v>
      </c>
      <c r="AH367" s="496" t="e">
        <f>IF(+NFL!$F30="Minnesota",+NFL!#REF!,IF(+NFL!$H30="Minnesota",+NFL!#REF!,0))</f>
        <v>#REF!</v>
      </c>
      <c r="AI367" s="565" t="e">
        <f>IF(+NFL!$F30="Minnesota",+NFL!#REF!,IF(+NFL!$H30="Minnesota",+NFL!#REF!,0))</f>
        <v>#REF!</v>
      </c>
      <c r="AJ367" s="496" t="e">
        <f>IF(+NFL!$F30="Minnesota",+NFL!#REF!,IF(+NFL!$H30="Minnesota",+NFL!#REF!,0))</f>
        <v>#REF!</v>
      </c>
      <c r="AK367" s="565" t="e">
        <f>IF(+NFL!$F30="Minnesota",+NFL!#REF!,IF(+NFL!$H30="Minnesota",+NFL!#REF!,0))</f>
        <v>#REF!</v>
      </c>
      <c r="AL367" s="100" t="e">
        <f>IF(+NFL!$F30="Minnesota",+NFL!#REF!,IF(+NFL!$H30="Minnesota",+NFL!#REF!,0))</f>
        <v>#REF!</v>
      </c>
      <c r="AM367" s="82" t="e">
        <f>IF(+NFL!$F30="Minnesota",+NFL!#REF!,IF(+NFL!$H30="Minnesota",+NFL!#REF!,0))</f>
        <v>#REF!</v>
      </c>
      <c r="AN367" s="81" t="e">
        <f>IF(+NFL!$F30="Minnesota",+NFL!#REF!,IF(+NFL!$H30="Minnesota",+NFL!#REF!,0))</f>
        <v>#REF!</v>
      </c>
      <c r="AO367" s="83" t="e">
        <f>IF(+NFL!$F30="Minnesota",+NFL!#REF!,IF(+NFL!$H30="Minnesota",+NFL!#REF!,0))</f>
        <v>#REF!</v>
      </c>
      <c r="AP367" s="480"/>
      <c r="AQ367" s="72" t="str">
        <f t="shared" ref="AQ367:AQ382" si="0">F367</f>
        <v>Seattle</v>
      </c>
      <c r="AR367" s="81" t="e">
        <f>IF(+NFL!$F30="Minnesota",+NFL!#REF!,IF(+NFL!$H30="Minnesota",+NFL!#REF!,0))</f>
        <v>#REF!</v>
      </c>
      <c r="AS367" s="96" t="e">
        <f>IF(+NFL!$F30="Minnesota",+NFL!#REF!,IF(+NFL!$H30="Minnesota",+NFL!#REF!,0))</f>
        <v>#REF!</v>
      </c>
      <c r="AT367" s="96" t="e">
        <f>IF(+NFL!$F30="Minnesota",+NFL!#REF!,IF(+NFL!$H30="Minnesota",+NFL!#REF!,0))</f>
        <v>#REF!</v>
      </c>
      <c r="AU367" s="81" t="e">
        <f>IF(+NFL!$F30="Minnesota",+NFL!#REF!,IF(+NFL!$H30="Minnesota",+NFL!#REF!,0))</f>
        <v>#REF!</v>
      </c>
      <c r="AV367" s="96" t="e">
        <f>IF(+NFL!$F30="Minnesota",+NFL!#REF!,IF(+NFL!$H30="Minnesota",+NFL!#REF!,0))</f>
        <v>#REF!</v>
      </c>
      <c r="AW367" s="70" t="e">
        <f>IF(+NFL!$F30="Minnesota",+NFL!#REF!,IF(+NFL!$H30="Minnesota",+NFL!#REF!,0))</f>
        <v>#REF!</v>
      </c>
      <c r="AX367" s="96"/>
      <c r="AY367" s="81" t="e">
        <f>IF(+NFL!$F30="Minnesota",+NFL!#REF!,IF(+NFL!$H30="Minnesota",+NFL!#REF!,0))</f>
        <v>#REF!</v>
      </c>
      <c r="AZ367" s="96" t="e">
        <f>IF(+NFL!$F30="Minnesota",+NFL!#REF!,IF(+NFL!$H30="Minnesota",+NFL!#REF!,0))</f>
        <v>#REF!</v>
      </c>
      <c r="BA367" s="70" t="e">
        <f>IF(+NFL!$F30="Minnesota",+NFL!#REF!,IF(+NFL!$H30="Minnesota",+NFL!#REF!,0))</f>
        <v>#REF!</v>
      </c>
      <c r="BB367" s="70"/>
      <c r="BC367" s="592" t="str">
        <f t="shared" ref="BC367:BC382" si="1">H367</f>
        <v>Minnesota</v>
      </c>
      <c r="BD367" s="81" t="e">
        <f>IF(+NFL!$F30="Minnesota",+NFL!#REF!,IF(+NFL!$H30="Minnesota",+NFL!#REF!,0))</f>
        <v>#REF!</v>
      </c>
      <c r="BE367" s="96" t="e">
        <f>IF(+NFL!$F30="Minnesota",+NFL!#REF!,IF(+NFL!$H30="Minnesota",+NFL!#REF!,0))</f>
        <v>#REF!</v>
      </c>
      <c r="BF367" s="70" t="e">
        <f>IF(+NFL!$F30="Minnesota",+NFL!#REF!,IF(+NFL!$H30="Minnesota",+NFL!#REF!,0))</f>
        <v>#REF!</v>
      </c>
      <c r="BG367" s="81" t="e">
        <f>IF(+NFL!$F30="Minnesota",+NFL!#REF!,IF(+NFL!$H30="Minnesota",+NFL!#REF!,0))</f>
        <v>#REF!</v>
      </c>
      <c r="BH367" s="96" t="e">
        <f>IF(+NFL!$F30="Minnesota",+NFL!#REF!,IF(+NFL!$H30="Minnesota",+NFL!#REF!,0))</f>
        <v>#REF!</v>
      </c>
      <c r="BI367" s="70" t="e">
        <f>IF(+NFL!$F30="Minnesota",+NFL!#REF!,IF(+NFL!$H30="Minnesota",+NFL!#REF!,0))</f>
        <v>#REF!</v>
      </c>
      <c r="BJ367" s="124" t="e">
        <f>IF(+NFL!$F30="Minnesota",+NFL!#REF!,IF(+NFL!$H30="Minnesota",+NFL!#REF!,0))</f>
        <v>#REF!</v>
      </c>
      <c r="BK367" s="182" t="e">
        <f>IF(+NFL!$F30="Minnesota",+NFL!#REF!,IF(+NFL!$H30="Minnesota",+NFL!#REF!,0))</f>
        <v>#REF!</v>
      </c>
    </row>
    <row r="368" spans="1:63" s="310" customFormat="1" x14ac:dyDescent="0.8">
      <c r="A368" s="70">
        <f>IF(+NFL!$F58="Minnesota",+NFL!A58,IF(+NFL!$H58="Minnesota",+NFL!A58,0))</f>
        <v>4</v>
      </c>
      <c r="B368" s="480" t="str">
        <f>IF(+NFL!$F58="Minnesota",+NFL!B58,IF(+NFL!$H58="Minnesota",+NFL!B58,0))</f>
        <v>Sun</v>
      </c>
      <c r="C368" s="72">
        <f>IF(+NFL!$F58="Minnesota",+NFL!C58,IF(+NFL!$H58="Minnesota",+NFL!C58,0))</f>
        <v>44472</v>
      </c>
      <c r="D368" s="73">
        <f>IF(+NFL!$F58="Minnesota",+NFL!D58,IF(+NFL!$H58="Minnesota",+NFL!D58,0))</f>
        <v>0.54166666666666663</v>
      </c>
      <c r="E368" s="70" t="str">
        <f>IF(+NFL!$F58="Minnesota",+NFL!E58,IF(+NFL!$H58="Minnesota",+NFL!E58,0))</f>
        <v>CBS</v>
      </c>
      <c r="F368" s="189" t="str">
        <f>IF(+NFL!$F58="Minnesota",+NFL!F58,IF(+NFL!$H58="Minnesota",+NFL!F58,0))</f>
        <v>Cleveland</v>
      </c>
      <c r="G368" s="70" t="str">
        <f>IF(+NFL!$F58="Minnesota",+NFL!G58,IF(+NFL!$H58="Minnesota",+NFL!G58,0))</f>
        <v>AFCN</v>
      </c>
      <c r="H368" s="189" t="str">
        <f>IF(+NFL!$F58="Minnesota",+NFL!H58,IF(+NFL!$H58="Minnesota",+NFL!H58,0))</f>
        <v>Minnesota</v>
      </c>
      <c r="I368" s="70" t="str">
        <f>IF(+NFL!$F58="Minnesota",+NFL!I58,IF(+NFL!$H58="Minnesota",+NFL!I58,0))</f>
        <v>NFCN</v>
      </c>
      <c r="J368" s="496" t="str">
        <f>IF(+NFL!$F58="Minnesota",+NFL!J58,IF(+NFL!$H58="Minnesota",+NFL!J58,0))</f>
        <v>Cleveland</v>
      </c>
      <c r="K368" s="510" t="str">
        <f>IF(+NFL!$F58="Minnesota",+NFL!K58,IF(+NFL!$H58="Minnesota",+NFL!K58,0))</f>
        <v>Minnesota</v>
      </c>
      <c r="L368" s="572">
        <f>IF(+NFL!$F58="Minnesota",+NFL!L58,IF(+NFL!$H58="Minnesota",+NFL!L58,0))</f>
        <v>2</v>
      </c>
      <c r="M368" s="573">
        <f>IF(+NFL!$F58="Minnesota",+NFL!M58,IF(+NFL!$H58="Minnesota",+NFL!M58,0))</f>
        <v>51.5</v>
      </c>
      <c r="N368" s="583" t="str">
        <f>IF(+NFL!$F58="Minnesota",+NFL!N58,IF(+NFL!$H58="Minnesota",+NFL!N58,0))</f>
        <v>Cleveland</v>
      </c>
      <c r="O368" s="584">
        <f>IF(+NFL!$F58="Minnesota",+NFL!O58,IF(+NFL!$H58="Minnesota",+NFL!O58,0))</f>
        <v>14</v>
      </c>
      <c r="P368" s="583" t="str">
        <f>IF(+NFL!$F58="Minnesota",+NFL!P58,IF(+NFL!$H58="Minnesota",+NFL!P58,0))</f>
        <v>Minnesota</v>
      </c>
      <c r="Q368" s="585">
        <f>IF(+NFL!$F58="Minnesota",+NFL!Q58,IF(+NFL!$H58="Minnesota",+NFL!Q58,0))</f>
        <v>7</v>
      </c>
      <c r="R368" s="586" t="str">
        <f>IF(+NFL!$F58="Minnesota",+NFL!R58,IF(+NFL!$H58="Minnesota",+NFL!R58,0))</f>
        <v>Cleveland</v>
      </c>
      <c r="S368" s="585" t="str">
        <f>IF(+NFL!$F58="Minnesota",+NFL!S58,IF(+NFL!$H58="Minnesota",+NFL!S58,0))</f>
        <v>Minnesota</v>
      </c>
      <c r="T368" s="587" t="str">
        <f>IF(+NFL!$F58="Minnesota",+NFL!T58,IF(+NFL!$H58="Minnesota",+NFL!T58,0))</f>
        <v>Cleveland</v>
      </c>
      <c r="U368" s="585" t="str">
        <f>IF(+NFL!$F58="Minnesota",+NFL!U58,IF(+NFL!$H58="Minnesota",+NFL!U58,0))</f>
        <v>W</v>
      </c>
      <c r="V368" s="586">
        <f>IF(+NFL!$F53="Minnesota",+NFL!#REF!,IF(+NFL!$H53="Minnesota",+NFL!#REF!,0))</f>
        <v>0</v>
      </c>
      <c r="W368" s="585">
        <f>IF(+NFL!$F53="Minnesota",+NFL!#REF!,IF(+NFL!$H53="Minnesota",+NFL!#REF!,0))</f>
        <v>0</v>
      </c>
      <c r="X368" s="587">
        <f>IF(+NFL!$F53="Minnesota",+NFL!#REF!,IF(+NFL!$H53="Minnesota",+NFL!#REF!,0))</f>
        <v>0</v>
      </c>
      <c r="Y368" s="585">
        <f>IF(+NFL!$F53="Minnesota",+NFL!#REF!,IF(+NFL!$H53="Minnesota",+NFL!#REF!,0))</f>
        <v>0</v>
      </c>
      <c r="Z368" s="586">
        <f>IF(+NFL!$F53="Minnesota",+NFL!#REF!,IF(+NFL!$H53="Minnesota",+NFL!#REF!,0))</f>
        <v>0</v>
      </c>
      <c r="AA368" s="585">
        <f>IF(+NFL!$F53="Minnesota",+NFL!#REF!,IF(+NFL!$H53="Minnesota",+NFL!#REF!,0))</f>
        <v>0</v>
      </c>
      <c r="AB368" s="124">
        <f>IF(+NFL!$F53="Minnesota",+NFL!#REF!,IF(+NFL!$H53="Minnesota",+NFL!#REF!,0))</f>
        <v>0</v>
      </c>
      <c r="AC368" s="182">
        <f>IF(+NFL!$F53="Minnesota",+NFL!#REF!,IF(+NFL!$H53="Minnesota",+NFL!#REF!,0))</f>
        <v>0</v>
      </c>
      <c r="AD368" s="496">
        <f>IF(+NFL!$F53="Minnesota",+NFL!#REF!,IF(+NFL!$H53="Minnesota",+NFL!#REF!,0))</f>
        <v>0</v>
      </c>
      <c r="AE368" s="565">
        <f>IF(+NFL!$F53="Minnesota",+NFL!#REF!,IF(+NFL!$H53="Minnesota",+NFL!#REF!,0))</f>
        <v>0</v>
      </c>
      <c r="AF368" s="496">
        <f>IF(+NFL!$F53="Minnesota",+NFL!#REF!,IF(+NFL!$H53="Minnesota",+NFL!#REF!,0))</f>
        <v>0</v>
      </c>
      <c r="AG368" s="565">
        <f>IF(+NFL!$F53="Minnesota",+NFL!#REF!,IF(+NFL!$H53="Minnesota",+NFL!#REF!,0))</f>
        <v>0</v>
      </c>
      <c r="AH368" s="496">
        <f>IF(+NFL!$F53="Minnesota",+NFL!#REF!,IF(+NFL!$H53="Minnesota",+NFL!#REF!,0))</f>
        <v>0</v>
      </c>
      <c r="AI368" s="565">
        <f>IF(+NFL!$F53="Minnesota",+NFL!#REF!,IF(+NFL!$H53="Minnesota",+NFL!#REF!,0))</f>
        <v>0</v>
      </c>
      <c r="AJ368" s="496">
        <f>IF(+NFL!$F53="Minnesota",+NFL!#REF!,IF(+NFL!$H53="Minnesota",+NFL!#REF!,0))</f>
        <v>0</v>
      </c>
      <c r="AK368" s="565">
        <f>IF(+NFL!$F53="Minnesota",+NFL!#REF!,IF(+NFL!$H53="Minnesota",+NFL!#REF!,0))</f>
        <v>0</v>
      </c>
      <c r="AL368" s="100">
        <f>IF(+NFL!$F53="Minnesota",+NFL!#REF!,IF(+NFL!$H53="Minnesota",+NFL!#REF!,0))</f>
        <v>0</v>
      </c>
      <c r="AM368" s="82">
        <f>IF(+NFL!$F53="Minnesota",+NFL!#REF!,IF(+NFL!$H53="Minnesota",+NFL!#REF!,0))</f>
        <v>0</v>
      </c>
      <c r="AN368" s="81">
        <f>IF(+NFL!$F53="Minnesota",+NFL!#REF!,IF(+NFL!$H53="Minnesota",+NFL!#REF!,0))</f>
        <v>0</v>
      </c>
      <c r="AO368" s="83">
        <f>IF(+NFL!$F53="Minnesota",+NFL!#REF!,IF(+NFL!$H53="Minnesota",+NFL!#REF!,0))</f>
        <v>0</v>
      </c>
      <c r="AP368" s="480"/>
      <c r="AQ368" s="72" t="str">
        <f t="shared" si="0"/>
        <v>Cleveland</v>
      </c>
      <c r="AR368" s="81">
        <f>IF(+NFL!$F53="Minnesota",+NFL!#REF!,IF(+NFL!$H53="Minnesota",+NFL!#REF!,0))</f>
        <v>0</v>
      </c>
      <c r="AS368" s="96">
        <f>IF(+NFL!$F53="Minnesota",+NFL!#REF!,IF(+NFL!$H53="Minnesota",+NFL!#REF!,0))</f>
        <v>0</v>
      </c>
      <c r="AT368" s="96">
        <f>IF(+NFL!$F53="Minnesota",+NFL!#REF!,IF(+NFL!$H53="Minnesota",+NFL!#REF!,0))</f>
        <v>0</v>
      </c>
      <c r="AU368" s="81">
        <f>IF(+NFL!$F53="Minnesota",+NFL!#REF!,IF(+NFL!$H53="Minnesota",+NFL!#REF!,0))</f>
        <v>0</v>
      </c>
      <c r="AV368" s="96">
        <f>IF(+NFL!$F53="Minnesota",+NFL!#REF!,IF(+NFL!$H53="Minnesota",+NFL!#REF!,0))</f>
        <v>0</v>
      </c>
      <c r="AW368" s="70">
        <f>IF(+NFL!$F53="Minnesota",+NFL!#REF!,IF(+NFL!$H53="Minnesota",+NFL!#REF!,0))</f>
        <v>0</v>
      </c>
      <c r="AX368" s="96"/>
      <c r="AY368" s="81">
        <f>IF(+NFL!$F53="Minnesota",+NFL!#REF!,IF(+NFL!$H53="Minnesota",+NFL!#REF!,0))</f>
        <v>0</v>
      </c>
      <c r="AZ368" s="96">
        <f>IF(+NFL!$F53="Minnesota",+NFL!#REF!,IF(+NFL!$H53="Minnesota",+NFL!#REF!,0))</f>
        <v>0</v>
      </c>
      <c r="BA368" s="70">
        <f>IF(+NFL!$F53="Minnesota",+NFL!#REF!,IF(+NFL!$H53="Minnesota",+NFL!#REF!,0))</f>
        <v>0</v>
      </c>
      <c r="BB368" s="70"/>
      <c r="BC368" s="592" t="str">
        <f t="shared" si="1"/>
        <v>Minnesota</v>
      </c>
      <c r="BD368" s="81">
        <f>IF(+NFL!$F53="Minnesota",+NFL!#REF!,IF(+NFL!$H53="Minnesota",+NFL!#REF!,0))</f>
        <v>0</v>
      </c>
      <c r="BE368" s="96">
        <f>IF(+NFL!$F53="Minnesota",+NFL!#REF!,IF(+NFL!$H53="Minnesota",+NFL!#REF!,0))</f>
        <v>0</v>
      </c>
      <c r="BF368" s="70">
        <f>IF(+NFL!$F53="Minnesota",+NFL!#REF!,IF(+NFL!$H53="Minnesota",+NFL!#REF!,0))</f>
        <v>0</v>
      </c>
      <c r="BG368" s="81">
        <f>IF(+NFL!$F53="Minnesota",+NFL!#REF!,IF(+NFL!$H53="Minnesota",+NFL!#REF!,0))</f>
        <v>0</v>
      </c>
      <c r="BH368" s="96">
        <f>IF(+NFL!$F53="Minnesota",+NFL!#REF!,IF(+NFL!$H53="Minnesota",+NFL!#REF!,0))</f>
        <v>0</v>
      </c>
      <c r="BI368" s="70">
        <f>IF(+NFL!$F53="Minnesota",+NFL!#REF!,IF(+NFL!$H53="Minnesota",+NFL!#REF!,0))</f>
        <v>0</v>
      </c>
      <c r="BJ368" s="124">
        <f>IF(+NFL!$F53="Minnesota",+NFL!#REF!,IF(+NFL!$H53="Minnesota",+NFL!#REF!,0))</f>
        <v>0</v>
      </c>
      <c r="BK368" s="182">
        <f>IF(+NFL!$F53="Minnesota",+NFL!#REF!,IF(+NFL!$H53="Minnesota",+NFL!#REF!,0))</f>
        <v>0</v>
      </c>
    </row>
    <row r="369" spans="1:63" s="310" customFormat="1" x14ac:dyDescent="0.8">
      <c r="A369" s="70">
        <f>IF(+NFL!$F71="Minnesota",+NFL!A71,IF(+NFL!$H71="Minnesota",+NFL!A71,0))</f>
        <v>5</v>
      </c>
      <c r="B369" s="480" t="str">
        <f>IF(+NFL!$F71="Minnesota",+NFL!B71,IF(+NFL!$H71="Minnesota",+NFL!B71,0))</f>
        <v>Sun</v>
      </c>
      <c r="C369" s="72">
        <f>IF(+NFL!$F71="Minnesota",+NFL!C71,IF(+NFL!$H71="Minnesota",+NFL!C71,0))</f>
        <v>44479</v>
      </c>
      <c r="D369" s="73">
        <f>IF(+NFL!$F71="Minnesota",+NFL!D71,IF(+NFL!$H71="Minnesota",+NFL!D71,0))</f>
        <v>0.54166666666666663</v>
      </c>
      <c r="E369" s="70" t="str">
        <f>IF(+NFL!$F71="Minnesota",+NFL!E71,IF(+NFL!$H71="Minnesota",+NFL!E71,0))</f>
        <v>Fox</v>
      </c>
      <c r="F369" s="189" t="str">
        <f>IF(+NFL!$F71="Minnesota",+NFL!F71,IF(+NFL!$H71="Minnesota",+NFL!F71,0))</f>
        <v>Detroit</v>
      </c>
      <c r="G369" s="70" t="str">
        <f>IF(+NFL!$F71="Minnesota",+NFL!G71,IF(+NFL!$H71="Minnesota",+NFL!G71,0))</f>
        <v>NFCN</v>
      </c>
      <c r="H369" s="189" t="str">
        <f>IF(+NFL!$F71="Minnesota",+NFL!H71,IF(+NFL!$H71="Minnesota",+NFL!H71,0))</f>
        <v>Minnesota</v>
      </c>
      <c r="I369" s="70" t="str">
        <f>IF(+NFL!$F71="Minnesota",+NFL!I71,IF(+NFL!$H71="Minnesota",+NFL!I71,0))</f>
        <v>NFCN</v>
      </c>
      <c r="J369" s="496" t="str">
        <f>IF(+NFL!$F71="Minnesota",+NFL!J71,IF(+NFL!$H71="Minnesota",+NFL!J71,0))</f>
        <v>Minnesota</v>
      </c>
      <c r="K369" s="510" t="str">
        <f>IF(+NFL!$F71="Minnesota",+NFL!K71,IF(+NFL!$H71="Minnesota",+NFL!K71,0))</f>
        <v>Detroit</v>
      </c>
      <c r="L369" s="572">
        <f>IF(+NFL!$F71="Minnesota",+NFL!L71,IF(+NFL!$H71="Minnesota",+NFL!L71,0))</f>
        <v>7.5</v>
      </c>
      <c r="M369" s="573">
        <f>IF(+NFL!$F71="Minnesota",+NFL!M71,IF(+NFL!$H71="Minnesota",+NFL!M71,0))</f>
        <v>48.5</v>
      </c>
      <c r="N369" s="583" t="str">
        <f>IF(+NFL!$F71="Minnesota",+NFL!N71,IF(+NFL!$H71="Minnesota",+NFL!N71,0))</f>
        <v>Minnesota</v>
      </c>
      <c r="O369" s="584">
        <f>IF(+NFL!$F71="Minnesota",+NFL!O71,IF(+NFL!$H71="Minnesota",+NFL!O71,0))</f>
        <v>19</v>
      </c>
      <c r="P369" s="583" t="str">
        <f>IF(+NFL!$F71="Minnesota",+NFL!P71,IF(+NFL!$H71="Minnesota",+NFL!P71,0))</f>
        <v>Detroit</v>
      </c>
      <c r="Q369" s="585">
        <f>IF(+NFL!$F71="Minnesota",+NFL!Q71,IF(+NFL!$H71="Minnesota",+NFL!Q71,0))</f>
        <v>17</v>
      </c>
      <c r="R369" s="586" t="str">
        <f>IF(+NFL!$F71="Minnesota",+NFL!R71,IF(+NFL!$H71="Minnesota",+NFL!R71,0))</f>
        <v>Detroit</v>
      </c>
      <c r="S369" s="585" t="str">
        <f>IF(+NFL!$F71="Minnesota",+NFL!S71,IF(+NFL!$H71="Minnesota",+NFL!S71,0))</f>
        <v>Minnesota</v>
      </c>
      <c r="T369" s="587" t="str">
        <f>IF(+NFL!$F71="Minnesota",+NFL!T71,IF(+NFL!$H71="Minnesota",+NFL!T71,0))</f>
        <v>Detroit</v>
      </c>
      <c r="U369" s="585" t="str">
        <f>IF(+NFL!$F71="Minnesota",+NFL!U71,IF(+NFL!$H71="Minnesota",+NFL!U71,0))</f>
        <v>W</v>
      </c>
      <c r="V369" s="586">
        <f>IF(+NFL!$F78="Minnesota",+NFL!#REF!,IF(+NFL!$H78="Minnesota",+NFL!#REF!,0))</f>
        <v>0</v>
      </c>
      <c r="W369" s="585">
        <f>IF(+NFL!$F78="Minnesota",+NFL!#REF!,IF(+NFL!$H78="Minnesota",+NFL!#REF!,0))</f>
        <v>0</v>
      </c>
      <c r="X369" s="587">
        <f>IF(+NFL!$F78="Minnesota",+NFL!#REF!,IF(+NFL!$H78="Minnesota",+NFL!#REF!,0))</f>
        <v>0</v>
      </c>
      <c r="Y369" s="585">
        <f>IF(+NFL!$F78="Minnesota",+NFL!#REF!,IF(+NFL!$H78="Minnesota",+NFL!#REF!,0))</f>
        <v>0</v>
      </c>
      <c r="Z369" s="586">
        <f>IF(+NFL!$F78="Minnesota",+NFL!#REF!,IF(+NFL!$H78="Minnesota",+NFL!#REF!,0))</f>
        <v>0</v>
      </c>
      <c r="AA369" s="585">
        <f>IF(+NFL!$F78="Minnesota",+NFL!#REF!,IF(+NFL!$H78="Minnesota",+NFL!#REF!,0))</f>
        <v>0</v>
      </c>
      <c r="AB369" s="124">
        <f>IF(+NFL!$F78="Minnesota",+NFL!#REF!,IF(+NFL!$H78="Minnesota",+NFL!#REF!,0))</f>
        <v>0</v>
      </c>
      <c r="AC369" s="182">
        <f>IF(+NFL!$F78="Minnesota",+NFL!#REF!,IF(+NFL!$H78="Minnesota",+NFL!#REF!,0))</f>
        <v>0</v>
      </c>
      <c r="AD369" s="496">
        <f>IF(+NFL!$F78="Minnesota",+NFL!#REF!,IF(+NFL!$H78="Minnesota",+NFL!#REF!,0))</f>
        <v>0</v>
      </c>
      <c r="AE369" s="565">
        <f>IF(+NFL!$F78="Minnesota",+NFL!#REF!,IF(+NFL!$H78="Minnesota",+NFL!#REF!,0))</f>
        <v>0</v>
      </c>
      <c r="AF369" s="496">
        <f>IF(+NFL!$F78="Minnesota",+NFL!#REF!,IF(+NFL!$H78="Minnesota",+NFL!#REF!,0))</f>
        <v>0</v>
      </c>
      <c r="AG369" s="565">
        <f>IF(+NFL!$F78="Minnesota",+NFL!#REF!,IF(+NFL!$H78="Minnesota",+NFL!#REF!,0))</f>
        <v>0</v>
      </c>
      <c r="AH369" s="496">
        <f>IF(+NFL!$F78="Minnesota",+NFL!#REF!,IF(+NFL!$H78="Minnesota",+NFL!#REF!,0))</f>
        <v>0</v>
      </c>
      <c r="AI369" s="565">
        <f>IF(+NFL!$F78="Minnesota",+NFL!#REF!,IF(+NFL!$H78="Minnesota",+NFL!#REF!,0))</f>
        <v>0</v>
      </c>
      <c r="AJ369" s="496">
        <f>IF(+NFL!$F78="Minnesota",+NFL!#REF!,IF(+NFL!$H78="Minnesota",+NFL!#REF!,0))</f>
        <v>0</v>
      </c>
      <c r="AK369" s="565">
        <f>IF(+NFL!$F78="Minnesota",+NFL!#REF!,IF(+NFL!$H78="Minnesota",+NFL!#REF!,0))</f>
        <v>0</v>
      </c>
      <c r="AL369" s="100">
        <f>IF(+NFL!$F78="Minnesota",+NFL!#REF!,IF(+NFL!$H78="Minnesota",+NFL!#REF!,0))</f>
        <v>0</v>
      </c>
      <c r="AM369" s="82">
        <f>IF(+NFL!$F78="Minnesota",+NFL!#REF!,IF(+NFL!$H78="Minnesota",+NFL!#REF!,0))</f>
        <v>0</v>
      </c>
      <c r="AN369" s="81">
        <f>IF(+NFL!$F78="Minnesota",+NFL!#REF!,IF(+NFL!$H78="Minnesota",+NFL!#REF!,0))</f>
        <v>0</v>
      </c>
      <c r="AO369" s="83">
        <f>IF(+NFL!$F78="Minnesota",+NFL!#REF!,IF(+NFL!$H78="Minnesota",+NFL!#REF!,0))</f>
        <v>0</v>
      </c>
      <c r="AP369" s="480"/>
      <c r="AQ369" s="72" t="str">
        <f t="shared" si="0"/>
        <v>Detroit</v>
      </c>
      <c r="AR369" s="81">
        <f>IF(+NFL!$F78="Minnesota",+NFL!#REF!,IF(+NFL!$H78="Minnesota",+NFL!#REF!,0))</f>
        <v>0</v>
      </c>
      <c r="AS369" s="96">
        <f>IF(+NFL!$F78="Minnesota",+NFL!#REF!,IF(+NFL!$H78="Minnesota",+NFL!#REF!,0))</f>
        <v>0</v>
      </c>
      <c r="AT369" s="96">
        <f>IF(+NFL!$F78="Minnesota",+NFL!#REF!,IF(+NFL!$H78="Minnesota",+NFL!#REF!,0))</f>
        <v>0</v>
      </c>
      <c r="AU369" s="81">
        <f>IF(+NFL!$F78="Minnesota",+NFL!#REF!,IF(+NFL!$H78="Minnesota",+NFL!#REF!,0))</f>
        <v>0</v>
      </c>
      <c r="AV369" s="96">
        <f>IF(+NFL!$F78="Minnesota",+NFL!#REF!,IF(+NFL!$H78="Minnesota",+NFL!#REF!,0))</f>
        <v>0</v>
      </c>
      <c r="AW369" s="70">
        <f>IF(+NFL!$F78="Minnesota",+NFL!#REF!,IF(+NFL!$H78="Minnesota",+NFL!#REF!,0))</f>
        <v>0</v>
      </c>
      <c r="AX369" s="96"/>
      <c r="AY369" s="81">
        <f>IF(+NFL!$F78="Minnesota",+NFL!#REF!,IF(+NFL!$H78="Minnesota",+NFL!#REF!,0))</f>
        <v>0</v>
      </c>
      <c r="AZ369" s="96">
        <f>IF(+NFL!$F78="Minnesota",+NFL!#REF!,IF(+NFL!$H78="Minnesota",+NFL!#REF!,0))</f>
        <v>0</v>
      </c>
      <c r="BA369" s="70">
        <f>IF(+NFL!$F78="Minnesota",+NFL!#REF!,IF(+NFL!$H78="Minnesota",+NFL!#REF!,0))</f>
        <v>0</v>
      </c>
      <c r="BB369" s="70"/>
      <c r="BC369" s="592" t="str">
        <f t="shared" si="1"/>
        <v>Minnesota</v>
      </c>
      <c r="BD369" s="81">
        <f>IF(+NFL!$F78="Minnesota",+NFL!#REF!,IF(+NFL!$H78="Minnesota",+NFL!#REF!,0))</f>
        <v>0</v>
      </c>
      <c r="BE369" s="96">
        <f>IF(+NFL!$F78="Minnesota",+NFL!#REF!,IF(+NFL!$H78="Minnesota",+NFL!#REF!,0))</f>
        <v>0</v>
      </c>
      <c r="BF369" s="70">
        <f>IF(+NFL!$F78="Minnesota",+NFL!#REF!,IF(+NFL!$H78="Minnesota",+NFL!#REF!,0))</f>
        <v>0</v>
      </c>
      <c r="BG369" s="81">
        <f>IF(+NFL!$F78="Minnesota",+NFL!#REF!,IF(+NFL!$H78="Minnesota",+NFL!#REF!,0))</f>
        <v>0</v>
      </c>
      <c r="BH369" s="96">
        <f>IF(+NFL!$F78="Minnesota",+NFL!#REF!,IF(+NFL!$H78="Minnesota",+NFL!#REF!,0))</f>
        <v>0</v>
      </c>
      <c r="BI369" s="70">
        <f>IF(+NFL!$F78="Minnesota",+NFL!#REF!,IF(+NFL!$H78="Minnesota",+NFL!#REF!,0))</f>
        <v>0</v>
      </c>
      <c r="BJ369" s="124">
        <f>IF(+NFL!$F78="Minnesota",+NFL!#REF!,IF(+NFL!$H78="Minnesota",+NFL!#REF!,0))</f>
        <v>0</v>
      </c>
      <c r="BK369" s="182">
        <f>IF(+NFL!$F78="Minnesota",+NFL!#REF!,IF(+NFL!$H78="Minnesota",+NFL!#REF!,0))</f>
        <v>0</v>
      </c>
    </row>
    <row r="370" spans="1:63" s="310" customFormat="1" x14ac:dyDescent="0.8">
      <c r="A370" s="70">
        <f>IF(+NFL!$F91="Minnesota",+NFL!A91,IF(+NFL!$H91="Minnesota",+NFL!A91,0))</f>
        <v>6</v>
      </c>
      <c r="B370" s="480" t="str">
        <f>IF(+NFL!$F91="Minnesota",+NFL!B91,IF(+NFL!$H91="Minnesota",+NFL!B91,0))</f>
        <v>Sun</v>
      </c>
      <c r="C370" s="72">
        <f>IF(+NFL!$F91="Minnesota",+NFL!C91,IF(+NFL!$H91="Minnesota",+NFL!C91,0))</f>
        <v>44486</v>
      </c>
      <c r="D370" s="73">
        <f>IF(+NFL!$F91="Minnesota",+NFL!D91,IF(+NFL!$H91="Minnesota",+NFL!D91,0))</f>
        <v>0.54166666666666663</v>
      </c>
      <c r="E370" s="70" t="str">
        <f>IF(+NFL!$F91="Minnesota",+NFL!E91,IF(+NFL!$H91="Minnesota",+NFL!E91,0))</f>
        <v>Fox</v>
      </c>
      <c r="F370" s="189" t="str">
        <f>IF(+NFL!$F91="Minnesota",+NFL!F91,IF(+NFL!$H91="Minnesota",+NFL!F91,0))</f>
        <v>Minnesota</v>
      </c>
      <c r="G370" s="70" t="str">
        <f>IF(+NFL!$F91="Minnesota",+NFL!G91,IF(+NFL!$H91="Minnesota",+NFL!G91,0))</f>
        <v>NFCN</v>
      </c>
      <c r="H370" s="189" t="str">
        <f>IF(+NFL!$F91="Minnesota",+NFL!H91,IF(+NFL!$H91="Minnesota",+NFL!H91,0))</f>
        <v>Carolina</v>
      </c>
      <c r="I370" s="70" t="str">
        <f>IF(+NFL!$F91="Minnesota",+NFL!I91,IF(+NFL!$H91="Minnesota",+NFL!I91,0))</f>
        <v>NFCS</v>
      </c>
      <c r="J370" s="496" t="str">
        <f>IF(+NFL!$F91="Minnesota",+NFL!J91,IF(+NFL!$H91="Minnesota",+NFL!J91,0))</f>
        <v>Minnesota</v>
      </c>
      <c r="K370" s="510" t="str">
        <f>IF(+NFL!$F91="Minnesota",+NFL!K91,IF(+NFL!$H91="Minnesota",+NFL!K91,0))</f>
        <v>Carolina</v>
      </c>
      <c r="L370" s="572">
        <f>IF(+NFL!$F91="Minnesota",+NFL!L91,IF(+NFL!$H91="Minnesota",+NFL!L91,0))</f>
        <v>2.5</v>
      </c>
      <c r="M370" s="573">
        <f>IF(+NFL!$F91="Minnesota",+NFL!M91,IF(+NFL!$H91="Minnesota",+NFL!M91,0))</f>
        <v>46</v>
      </c>
      <c r="N370" s="583" t="str">
        <f>IF(+NFL!$F91="Minnesota",+NFL!N91,IF(+NFL!$H91="Minnesota",+NFL!N91,0))</f>
        <v>Minnesota</v>
      </c>
      <c r="O370" s="584">
        <f>IF(+NFL!$F91="Minnesota",+NFL!O91,IF(+NFL!$H91="Minnesota",+NFL!O91,0))</f>
        <v>34</v>
      </c>
      <c r="P370" s="583" t="str">
        <f>IF(+NFL!$F91="Minnesota",+NFL!P91,IF(+NFL!$H91="Minnesota",+NFL!P91,0))</f>
        <v>Carolina</v>
      </c>
      <c r="Q370" s="585">
        <f>IF(+NFL!$F91="Minnesota",+NFL!Q91,IF(+NFL!$H91="Minnesota",+NFL!Q91,0))</f>
        <v>28</v>
      </c>
      <c r="R370" s="586" t="str">
        <f>IF(+NFL!$F91="Minnesota",+NFL!R91,IF(+NFL!$H91="Minnesota",+NFL!R91,0))</f>
        <v>Minnesota</v>
      </c>
      <c r="S370" s="585" t="str">
        <f>IF(+NFL!$F91="Minnesota",+NFL!S91,IF(+NFL!$H91="Minnesota",+NFL!S91,0))</f>
        <v>Carolina</v>
      </c>
      <c r="T370" s="587" t="str">
        <f>IF(+NFL!$F91="Minnesota",+NFL!T91,IF(+NFL!$H91="Minnesota",+NFL!T91,0))</f>
        <v>Minnesota</v>
      </c>
      <c r="U370" s="585" t="str">
        <f>IF(+NFL!$F91="Minnesota",+NFL!U91,IF(+NFL!$H91="Minnesota",+NFL!U91,0))</f>
        <v>W</v>
      </c>
      <c r="V370" s="586">
        <f>IF(+NFL!$F92="Minnesota",+NFL!#REF!,IF(+NFL!$H92="Minnesota",+NFL!#REF!,0))</f>
        <v>0</v>
      </c>
      <c r="W370" s="585">
        <f>IF(+NFL!$F92="Minnesota",+NFL!#REF!,IF(+NFL!$H92="Minnesota",+NFL!#REF!,0))</f>
        <v>0</v>
      </c>
      <c r="X370" s="587">
        <f>IF(+NFL!$F92="Minnesota",+NFL!#REF!,IF(+NFL!$H92="Minnesota",+NFL!#REF!,0))</f>
        <v>0</v>
      </c>
      <c r="Y370" s="585">
        <f>IF(+NFL!$F92="Minnesota",+NFL!#REF!,IF(+NFL!$H92="Minnesota",+NFL!#REF!,0))</f>
        <v>0</v>
      </c>
      <c r="Z370" s="586">
        <f>IF(+NFL!$F92="Minnesota",+NFL!#REF!,IF(+NFL!$H92="Minnesota",+NFL!#REF!,0))</f>
        <v>0</v>
      </c>
      <c r="AA370" s="585">
        <f>IF(+NFL!$F92="Minnesota",+NFL!#REF!,IF(+NFL!$H92="Minnesota",+NFL!#REF!,0))</f>
        <v>0</v>
      </c>
      <c r="AB370" s="124">
        <f>IF(+NFL!$F92="Minnesota",+NFL!#REF!,IF(+NFL!$H92="Minnesota",+NFL!#REF!,0))</f>
        <v>0</v>
      </c>
      <c r="AC370" s="182">
        <f>IF(+NFL!$F92="Minnesota",+NFL!#REF!,IF(+NFL!$H92="Minnesota",+NFL!#REF!,0))</f>
        <v>0</v>
      </c>
      <c r="AD370" s="496">
        <f>IF(+NFL!$F92="Minnesota",+NFL!#REF!,IF(+NFL!$H92="Minnesota",+NFL!#REF!,0))</f>
        <v>0</v>
      </c>
      <c r="AE370" s="565">
        <f>IF(+NFL!$F92="Minnesota",+NFL!#REF!,IF(+NFL!$H92="Minnesota",+NFL!#REF!,0))</f>
        <v>0</v>
      </c>
      <c r="AF370" s="496">
        <f>IF(+NFL!$F92="Minnesota",+NFL!#REF!,IF(+NFL!$H92="Minnesota",+NFL!#REF!,0))</f>
        <v>0</v>
      </c>
      <c r="AG370" s="565">
        <f>IF(+NFL!$F92="Minnesota",+NFL!#REF!,IF(+NFL!$H92="Minnesota",+NFL!#REF!,0))</f>
        <v>0</v>
      </c>
      <c r="AH370" s="496">
        <f>IF(+NFL!$F92="Minnesota",+NFL!#REF!,IF(+NFL!$H92="Minnesota",+NFL!#REF!,0))</f>
        <v>0</v>
      </c>
      <c r="AI370" s="565">
        <f>IF(+NFL!$F92="Minnesota",+NFL!#REF!,IF(+NFL!$H92="Minnesota",+NFL!#REF!,0))</f>
        <v>0</v>
      </c>
      <c r="AJ370" s="496">
        <f>IF(+NFL!$F92="Minnesota",+NFL!#REF!,IF(+NFL!$H92="Minnesota",+NFL!#REF!,0))</f>
        <v>0</v>
      </c>
      <c r="AK370" s="565">
        <f>IF(+NFL!$F92="Minnesota",+NFL!#REF!,IF(+NFL!$H92="Minnesota",+NFL!#REF!,0))</f>
        <v>0</v>
      </c>
      <c r="AL370" s="100">
        <f>IF(+NFL!$F92="Minnesota",+NFL!#REF!,IF(+NFL!$H92="Minnesota",+NFL!#REF!,0))</f>
        <v>0</v>
      </c>
      <c r="AM370" s="82">
        <f>IF(+NFL!$F92="Minnesota",+NFL!#REF!,IF(+NFL!$H92="Minnesota",+NFL!#REF!,0))</f>
        <v>0</v>
      </c>
      <c r="AN370" s="81">
        <f>IF(+NFL!$F92="Minnesota",+NFL!#REF!,IF(+NFL!$H92="Minnesota",+NFL!#REF!,0))</f>
        <v>0</v>
      </c>
      <c r="AO370" s="83">
        <f>IF(+NFL!$F92="Minnesota",+NFL!#REF!,IF(+NFL!$H92="Minnesota",+NFL!#REF!,0))</f>
        <v>0</v>
      </c>
      <c r="AP370" s="480"/>
      <c r="AQ370" s="72" t="str">
        <f t="shared" si="0"/>
        <v>Minnesota</v>
      </c>
      <c r="AR370" s="81">
        <f>IF(+NFL!$F92="Minnesota",+NFL!#REF!,IF(+NFL!$H92="Minnesota",+NFL!#REF!,0))</f>
        <v>0</v>
      </c>
      <c r="AS370" s="96">
        <f>IF(+NFL!$F92="Minnesota",+NFL!#REF!,IF(+NFL!$H92="Minnesota",+NFL!#REF!,0))</f>
        <v>0</v>
      </c>
      <c r="AT370" s="96">
        <f>IF(+NFL!$F92="Minnesota",+NFL!#REF!,IF(+NFL!$H92="Minnesota",+NFL!#REF!,0))</f>
        <v>0</v>
      </c>
      <c r="AU370" s="81">
        <f>IF(+NFL!$F92="Minnesota",+NFL!#REF!,IF(+NFL!$H92="Minnesota",+NFL!#REF!,0))</f>
        <v>0</v>
      </c>
      <c r="AV370" s="96">
        <f>IF(+NFL!$F92="Minnesota",+NFL!#REF!,IF(+NFL!$H92="Minnesota",+NFL!#REF!,0))</f>
        <v>0</v>
      </c>
      <c r="AW370" s="70">
        <f>IF(+NFL!$F92="Minnesota",+NFL!#REF!,IF(+NFL!$H92="Minnesota",+NFL!#REF!,0))</f>
        <v>0</v>
      </c>
      <c r="AX370" s="96"/>
      <c r="AY370" s="81">
        <f>IF(+NFL!$F92="Minnesota",+NFL!#REF!,IF(+NFL!$H92="Minnesota",+NFL!#REF!,0))</f>
        <v>0</v>
      </c>
      <c r="AZ370" s="96">
        <f>IF(+NFL!$F92="Minnesota",+NFL!#REF!,IF(+NFL!$H92="Minnesota",+NFL!#REF!,0))</f>
        <v>0</v>
      </c>
      <c r="BA370" s="70">
        <f>IF(+NFL!$F92="Minnesota",+NFL!#REF!,IF(+NFL!$H92="Minnesota",+NFL!#REF!,0))</f>
        <v>0</v>
      </c>
      <c r="BB370" s="70"/>
      <c r="BC370" s="592" t="str">
        <f t="shared" si="1"/>
        <v>Carolina</v>
      </c>
      <c r="BD370" s="81">
        <f>IF(+NFL!$F92="Minnesota",+NFL!#REF!,IF(+NFL!$H92="Minnesota",+NFL!#REF!,0))</f>
        <v>0</v>
      </c>
      <c r="BE370" s="96">
        <f>IF(+NFL!$F92="Minnesota",+NFL!#REF!,IF(+NFL!$H92="Minnesota",+NFL!#REF!,0))</f>
        <v>0</v>
      </c>
      <c r="BF370" s="70">
        <f>IF(+NFL!$F92="Minnesota",+NFL!#REF!,IF(+NFL!$H92="Minnesota",+NFL!#REF!,0))</f>
        <v>0</v>
      </c>
      <c r="BG370" s="81">
        <f>IF(+NFL!$F92="Minnesota",+NFL!#REF!,IF(+NFL!$H92="Minnesota",+NFL!#REF!,0))</f>
        <v>0</v>
      </c>
      <c r="BH370" s="96">
        <f>IF(+NFL!$F92="Minnesota",+NFL!#REF!,IF(+NFL!$H92="Minnesota",+NFL!#REF!,0))</f>
        <v>0</v>
      </c>
      <c r="BI370" s="70">
        <f>IF(+NFL!$F92="Minnesota",+NFL!#REF!,IF(+NFL!$H92="Minnesota",+NFL!#REF!,0))</f>
        <v>0</v>
      </c>
      <c r="BJ370" s="124">
        <f>IF(+NFL!$F92="Minnesota",+NFL!#REF!,IF(+NFL!$H92="Minnesota",+NFL!#REF!,0))</f>
        <v>0</v>
      </c>
      <c r="BK370" s="182">
        <f>IF(+NFL!$F92="Minnesota",+NFL!#REF!,IF(+NFL!$H92="Minnesota",+NFL!#REF!,0))</f>
        <v>0</v>
      </c>
    </row>
    <row r="371" spans="1:63" s="310" customFormat="1" x14ac:dyDescent="0.8">
      <c r="A371" s="70">
        <f>IF(+NFL!$F119="Minnesota",+NFL!A119,IF(+NFL!$H119="Minnesota",+NFL!A119,0))</f>
        <v>7</v>
      </c>
      <c r="B371" s="480">
        <f>IF(+NFL!$F119="Minnesota",+NFL!B119,IF(+NFL!$H119="Minnesota",+NFL!B119,0))</f>
        <v>0</v>
      </c>
      <c r="C371" s="72">
        <f>IF(+NFL!$F119="Minnesota",+NFL!C119,IF(+NFL!$H119="Minnesota",+NFL!C119,0))</f>
        <v>0</v>
      </c>
      <c r="D371" s="73">
        <f>IF(+NFL!$F119="Minnesota",+NFL!D119,IF(+NFL!$H119="Minnesota",+NFL!D119,0))</f>
        <v>0</v>
      </c>
      <c r="E371" s="70">
        <f>IF(+NFL!$F119="Minnesota",+NFL!E119,IF(+NFL!$H119="Minnesota",+NFL!E119,0))</f>
        <v>0</v>
      </c>
      <c r="F371" s="189" t="str">
        <f>IF(+NFL!$F119="Minnesota",+NFL!F119,IF(+NFL!$H119="Minnesota",+NFL!F119,0))</f>
        <v>Minnesota</v>
      </c>
      <c r="G371" s="70" t="str">
        <f>IF(+NFL!$F119="Minnesota",+NFL!G119,IF(+NFL!$H119="Minnesota",+NFL!G119,0))</f>
        <v>NFCN</v>
      </c>
      <c r="H371" s="189">
        <f>IF(+NFL!$F119="Minnesota",+NFL!H119,IF(+NFL!$H119="Minnesota",+NFL!H119,0))</f>
        <v>0</v>
      </c>
      <c r="I371" s="70">
        <f>IF(+NFL!$F119="Minnesota",+NFL!I119,IF(+NFL!$H119="Minnesota",+NFL!I119,0))</f>
        <v>0</v>
      </c>
      <c r="J371" s="496">
        <f>IF(+NFL!$F119="Minnesota",+NFL!J119,IF(+NFL!$H119="Minnesota",+NFL!J119,0))</f>
        <v>0</v>
      </c>
      <c r="K371" s="510">
        <f>IF(+NFL!$F119="Minnesota",+NFL!K119,IF(+NFL!$H119="Minnesota",+NFL!K119,0))</f>
        <v>0</v>
      </c>
      <c r="L371" s="572">
        <f>IF(+NFL!$F119="Minnesota",+NFL!L119,IF(+NFL!$H119="Minnesota",+NFL!L119,0))</f>
        <v>0</v>
      </c>
      <c r="M371" s="573">
        <f>IF(+NFL!$F119="Minnesota",+NFL!M119,IF(+NFL!$H119="Minnesota",+NFL!M119,0))</f>
        <v>0</v>
      </c>
      <c r="N371" s="583">
        <f>IF(+NFL!$F119="Minnesota",+NFL!N119,IF(+NFL!$H119="Minnesota",+NFL!N119,0))</f>
        <v>0</v>
      </c>
      <c r="O371" s="584">
        <f>IF(+NFL!$F119="Minnesota",+NFL!O119,IF(+NFL!$H119="Minnesota",+NFL!O119,0))</f>
        <v>0</v>
      </c>
      <c r="P371" s="583">
        <f>IF(+NFL!$F119="Minnesota",+NFL!P119,IF(+NFL!$H119="Minnesota",+NFL!P119,0))</f>
        <v>0</v>
      </c>
      <c r="Q371" s="585">
        <f>IF(+NFL!$F119="Minnesota",+NFL!Q119,IF(+NFL!$H119="Minnesota",+NFL!Q119,0))</f>
        <v>0</v>
      </c>
      <c r="R371" s="586">
        <f>IF(+NFL!$F119="Minnesota",+NFL!R119,IF(+NFL!$H119="Minnesota",+NFL!R119,0))</f>
        <v>0</v>
      </c>
      <c r="S371" s="585">
        <f>IF(+NFL!$F119="Minnesota",+NFL!S119,IF(+NFL!$H119="Minnesota",+NFL!S119,0))</f>
        <v>0</v>
      </c>
      <c r="T371" s="587">
        <f>IF(+NFL!$F119="Minnesota",+NFL!T119,IF(+NFL!$H119="Minnesota",+NFL!T119,0))</f>
        <v>0</v>
      </c>
      <c r="U371" s="585">
        <f>IF(+NFL!$F119="Minnesota",+NFL!U119,IF(+NFL!$H119="Minnesota",+NFL!U119,0))</f>
        <v>0</v>
      </c>
      <c r="V371" s="586">
        <f>IF(+NFL!$F111="Minnesota",+NFL!#REF!,IF(+NFL!$H111="Minnesota",+NFL!#REF!,0))</f>
        <v>0</v>
      </c>
      <c r="W371" s="585">
        <f>IF(+NFL!$F111="Minnesota",+NFL!#REF!,IF(+NFL!$H111="Minnesota",+NFL!#REF!,0))</f>
        <v>0</v>
      </c>
      <c r="X371" s="587">
        <f>IF(+NFL!$F111="Minnesota",+NFL!#REF!,IF(+NFL!$H111="Minnesota",+NFL!#REF!,0))</f>
        <v>0</v>
      </c>
      <c r="Y371" s="585">
        <f>IF(+NFL!$F111="Minnesota",+NFL!#REF!,IF(+NFL!$H111="Minnesota",+NFL!#REF!,0))</f>
        <v>0</v>
      </c>
      <c r="Z371" s="586">
        <f>IF(+NFL!$F111="Minnesota",+NFL!#REF!,IF(+NFL!$H111="Minnesota",+NFL!#REF!,0))</f>
        <v>0</v>
      </c>
      <c r="AA371" s="585">
        <f>IF(+NFL!$F111="Minnesota",+NFL!#REF!,IF(+NFL!$H111="Minnesota",+NFL!#REF!,0))</f>
        <v>0</v>
      </c>
      <c r="AB371" s="124">
        <f>IF(+NFL!$F111="Minnesota",+NFL!#REF!,IF(+NFL!$H111="Minnesota",+NFL!#REF!,0))</f>
        <v>0</v>
      </c>
      <c r="AC371" s="182">
        <f>IF(+NFL!$F111="Minnesota",+NFL!#REF!,IF(+NFL!$H111="Minnesota",+NFL!#REF!,0))</f>
        <v>0</v>
      </c>
      <c r="AD371" s="496">
        <f>IF(+NFL!$F111="Minnesota",+NFL!#REF!,IF(+NFL!$H111="Minnesota",+NFL!#REF!,0))</f>
        <v>0</v>
      </c>
      <c r="AE371" s="565">
        <f>IF(+NFL!$F111="Minnesota",+NFL!#REF!,IF(+NFL!$H111="Minnesota",+NFL!#REF!,0))</f>
        <v>0</v>
      </c>
      <c r="AF371" s="496">
        <f>IF(+NFL!$F111="Minnesota",+NFL!#REF!,IF(+NFL!$H111="Minnesota",+NFL!#REF!,0))</f>
        <v>0</v>
      </c>
      <c r="AG371" s="565">
        <f>IF(+NFL!$F111="Minnesota",+NFL!#REF!,IF(+NFL!$H111="Minnesota",+NFL!#REF!,0))</f>
        <v>0</v>
      </c>
      <c r="AH371" s="496">
        <f>IF(+NFL!$F111="Minnesota",+NFL!#REF!,IF(+NFL!$H111="Minnesota",+NFL!#REF!,0))</f>
        <v>0</v>
      </c>
      <c r="AI371" s="565">
        <f>IF(+NFL!$F111="Minnesota",+NFL!#REF!,IF(+NFL!$H111="Minnesota",+NFL!#REF!,0))</f>
        <v>0</v>
      </c>
      <c r="AJ371" s="496">
        <f>IF(+NFL!$F111="Minnesota",+NFL!#REF!,IF(+NFL!$H111="Minnesota",+NFL!#REF!,0))</f>
        <v>0</v>
      </c>
      <c r="AK371" s="565">
        <f>IF(+NFL!$F111="Minnesota",+NFL!#REF!,IF(+NFL!$H111="Minnesota",+NFL!#REF!,0))</f>
        <v>0</v>
      </c>
      <c r="AL371" s="100">
        <f>IF(+NFL!$F111="Minnesota",+NFL!#REF!,IF(+NFL!$H111="Minnesota",+NFL!#REF!,0))</f>
        <v>0</v>
      </c>
      <c r="AM371" s="82">
        <f>IF(+NFL!$F111="Minnesota",+NFL!#REF!,IF(+NFL!$H111="Minnesota",+NFL!#REF!,0))</f>
        <v>0</v>
      </c>
      <c r="AN371" s="81">
        <f>IF(+NFL!$F111="Minnesota",+NFL!#REF!,IF(+NFL!$H111="Minnesota",+NFL!#REF!,0))</f>
        <v>0</v>
      </c>
      <c r="AO371" s="83">
        <f>IF(+NFL!$F111="Minnesota",+NFL!#REF!,IF(+NFL!$H111="Minnesota",+NFL!#REF!,0))</f>
        <v>0</v>
      </c>
      <c r="AP371" s="480"/>
      <c r="AQ371" s="72" t="str">
        <f t="shared" si="0"/>
        <v>Minnesota</v>
      </c>
      <c r="AR371" s="81">
        <f>IF(+NFL!$F111="Minnesota",+NFL!#REF!,IF(+NFL!$H111="Minnesota",+NFL!#REF!,0))</f>
        <v>0</v>
      </c>
      <c r="AS371" s="96">
        <f>IF(+NFL!$F111="Minnesota",+NFL!#REF!,IF(+NFL!$H111="Minnesota",+NFL!#REF!,0))</f>
        <v>0</v>
      </c>
      <c r="AT371" s="96">
        <f>IF(+NFL!$F111="Minnesota",+NFL!#REF!,IF(+NFL!$H111="Minnesota",+NFL!#REF!,0))</f>
        <v>0</v>
      </c>
      <c r="AU371" s="81">
        <f>IF(+NFL!$F111="Minnesota",+NFL!#REF!,IF(+NFL!$H111="Minnesota",+NFL!#REF!,0))</f>
        <v>0</v>
      </c>
      <c r="AV371" s="96">
        <f>IF(+NFL!$F111="Minnesota",+NFL!#REF!,IF(+NFL!$H111="Minnesota",+NFL!#REF!,0))</f>
        <v>0</v>
      </c>
      <c r="AW371" s="70">
        <f>IF(+NFL!$F111="Minnesota",+NFL!#REF!,IF(+NFL!$H111="Minnesota",+NFL!#REF!,0))</f>
        <v>0</v>
      </c>
      <c r="AX371" s="96"/>
      <c r="AY371" s="81">
        <f>IF(+NFL!$F111="Minnesota",+NFL!#REF!,IF(+NFL!$H111="Minnesota",+NFL!#REF!,0))</f>
        <v>0</v>
      </c>
      <c r="AZ371" s="96">
        <f>IF(+NFL!$F111="Minnesota",+NFL!#REF!,IF(+NFL!$H111="Minnesota",+NFL!#REF!,0))</f>
        <v>0</v>
      </c>
      <c r="BA371" s="70">
        <f>IF(+NFL!$F111="Minnesota",+NFL!#REF!,IF(+NFL!$H111="Minnesota",+NFL!#REF!,0))</f>
        <v>0</v>
      </c>
      <c r="BB371" s="70"/>
      <c r="BC371" s="592">
        <f t="shared" si="1"/>
        <v>0</v>
      </c>
      <c r="BD371" s="81">
        <f>IF(+NFL!$F111="Minnesota",+NFL!#REF!,IF(+NFL!$H111="Minnesota",+NFL!#REF!,0))</f>
        <v>0</v>
      </c>
      <c r="BE371" s="96">
        <f>IF(+NFL!$F111="Minnesota",+NFL!#REF!,IF(+NFL!$H111="Minnesota",+NFL!#REF!,0))</f>
        <v>0</v>
      </c>
      <c r="BF371" s="70">
        <f>IF(+NFL!$F111="Minnesota",+NFL!#REF!,IF(+NFL!$H111="Minnesota",+NFL!#REF!,0))</f>
        <v>0</v>
      </c>
      <c r="BG371" s="81">
        <f>IF(+NFL!$F111="Minnesota",+NFL!#REF!,IF(+NFL!$H111="Minnesota",+NFL!#REF!,0))</f>
        <v>0</v>
      </c>
      <c r="BH371" s="96">
        <f>IF(+NFL!$F111="Minnesota",+NFL!#REF!,IF(+NFL!$H111="Minnesota",+NFL!#REF!,0))</f>
        <v>0</v>
      </c>
      <c r="BI371" s="70">
        <f>IF(+NFL!$F111="Minnesota",+NFL!#REF!,IF(+NFL!$H111="Minnesota",+NFL!#REF!,0))</f>
        <v>0</v>
      </c>
      <c r="BJ371" s="124">
        <f>IF(+NFL!$F111="Minnesota",+NFL!#REF!,IF(+NFL!$H111="Minnesota",+NFL!#REF!,0))</f>
        <v>0</v>
      </c>
      <c r="BK371" s="182">
        <f>IF(+NFL!$F111="Minnesota",+NFL!#REF!,IF(+NFL!$H111="Minnesota",+NFL!#REF!,0))</f>
        <v>0</v>
      </c>
    </row>
    <row r="372" spans="1:63" s="310" customFormat="1" x14ac:dyDescent="0.8">
      <c r="A372" s="70">
        <f>IF(+NFL!$F136="Minnesota",+NFL!A136,IF(+NFL!$H136="Minnesota",+NFL!A136,0))</f>
        <v>8</v>
      </c>
      <c r="B372" s="480" t="str">
        <f>IF(+NFL!$F136="Minnesota",+NFL!B136,IF(+NFL!$H136="Minnesota",+NFL!B136,0))</f>
        <v>Sun</v>
      </c>
      <c r="C372" s="72">
        <f>IF(+NFL!$F136="Minnesota",+NFL!C136,IF(+NFL!$H136="Minnesota",+NFL!C136,0))</f>
        <v>44500</v>
      </c>
      <c r="D372" s="73">
        <f>IF(+NFL!$F136="Minnesota",+NFL!D136,IF(+NFL!$H136="Minnesota",+NFL!D136,0))</f>
        <v>0.84375</v>
      </c>
      <c r="E372" s="70" t="str">
        <f>IF(+NFL!$F136="Minnesota",+NFL!E136,IF(+NFL!$H136="Minnesota",+NFL!E136,0))</f>
        <v>NBC</v>
      </c>
      <c r="F372" s="189" t="str">
        <f>IF(+NFL!$F136="Minnesota",+NFL!F136,IF(+NFL!$H136="Minnesota",+NFL!F136,0))</f>
        <v>Dallas</v>
      </c>
      <c r="G372" s="70" t="str">
        <f>IF(+NFL!$F136="Minnesota",+NFL!G136,IF(+NFL!$H136="Minnesota",+NFL!G136,0))</f>
        <v>NFCE</v>
      </c>
      <c r="H372" s="189" t="str">
        <f>IF(+NFL!$F136="Minnesota",+NFL!H136,IF(+NFL!$H136="Minnesota",+NFL!H136,0))</f>
        <v>Minnesota</v>
      </c>
      <c r="I372" s="70" t="str">
        <f>IF(+NFL!$F136="Minnesota",+NFL!I136,IF(+NFL!$H136="Minnesota",+NFL!I136,0))</f>
        <v>NFCN</v>
      </c>
      <c r="J372" s="496" t="str">
        <f>IF(+NFL!$F136="Minnesota",+NFL!J136,IF(+NFL!$H136="Minnesota",+NFL!J136,0))</f>
        <v>Dallas</v>
      </c>
      <c r="K372" s="510" t="str">
        <f>IF(+NFL!$F136="Minnesota",+NFL!K136,IF(+NFL!$H136="Minnesota",+NFL!K136,0))</f>
        <v>Minnesota</v>
      </c>
      <c r="L372" s="572">
        <f>IF(+NFL!$F136="Minnesota",+NFL!L136,IF(+NFL!$H136="Minnesota",+NFL!L136,0))</f>
        <v>1.5</v>
      </c>
      <c r="M372" s="573">
        <f>IF(+NFL!$F136="Minnesota",+NFL!M136,IF(+NFL!$H136="Minnesota",+NFL!M136,0))</f>
        <v>55</v>
      </c>
      <c r="N372" s="583" t="str">
        <f>IF(+NFL!$F136="Minnesota",+NFL!N136,IF(+NFL!$H136="Minnesota",+NFL!N136,0))</f>
        <v>Dallas</v>
      </c>
      <c r="O372" s="584">
        <f>IF(+NFL!$F136="Minnesota",+NFL!O136,IF(+NFL!$H136="Minnesota",+NFL!O136,0))</f>
        <v>20</v>
      </c>
      <c r="P372" s="583" t="str">
        <f>IF(+NFL!$F136="Minnesota",+NFL!P136,IF(+NFL!$H136="Minnesota",+NFL!P136,0))</f>
        <v>Minnesota</v>
      </c>
      <c r="Q372" s="585">
        <f>IF(+NFL!$F136="Minnesota",+NFL!Q136,IF(+NFL!$H136="Minnesota",+NFL!Q136,0))</f>
        <v>16</v>
      </c>
      <c r="R372" s="586" t="str">
        <f>IF(+NFL!$F136="Minnesota",+NFL!R136,IF(+NFL!$H136="Minnesota",+NFL!R136,0))</f>
        <v>Dallas</v>
      </c>
      <c r="S372" s="585" t="str">
        <f>IF(+NFL!$F136="Minnesota",+NFL!S136,IF(+NFL!$H136="Minnesota",+NFL!S136,0))</f>
        <v>Minnesota</v>
      </c>
      <c r="T372" s="587" t="str">
        <f>IF(+NFL!$F136="Minnesota",+NFL!T136,IF(+NFL!$H136="Minnesota",+NFL!T136,0))</f>
        <v>Dallas</v>
      </c>
      <c r="U372" s="585" t="str">
        <f>IF(+NFL!$F136="Minnesota",+NFL!U136,IF(+NFL!$H136="Minnesota",+NFL!U136,0))</f>
        <v>W</v>
      </c>
      <c r="V372" s="586" t="e">
        <f>IF(+NFL!#REF!="Minnesota",+NFL!#REF!,IF(+NFL!#REF!="Minnesota",+NFL!#REF!,0))</f>
        <v>#REF!</v>
      </c>
      <c r="W372" s="585" t="e">
        <f>IF(+NFL!#REF!="Minnesota",+NFL!#REF!,IF(+NFL!#REF!="Minnesota",+NFL!#REF!,0))</f>
        <v>#REF!</v>
      </c>
      <c r="X372" s="587" t="e">
        <f>IF(+NFL!#REF!="Minnesota",+NFL!#REF!,IF(+NFL!#REF!="Minnesota",+NFL!#REF!,0))</f>
        <v>#REF!</v>
      </c>
      <c r="Y372" s="585" t="e">
        <f>IF(+NFL!#REF!="Minnesota",+NFL!#REF!,IF(+NFL!#REF!="Minnesota",+NFL!#REF!,0))</f>
        <v>#REF!</v>
      </c>
      <c r="Z372" s="586" t="e">
        <f>IF(+NFL!#REF!="Minnesota",+NFL!#REF!,IF(+NFL!#REF!="Minnesota",+NFL!#REF!,0))</f>
        <v>#REF!</v>
      </c>
      <c r="AA372" s="585" t="e">
        <f>IF(+NFL!#REF!="Minnesota",+NFL!#REF!,IF(+NFL!#REF!="Minnesota",+NFL!#REF!,0))</f>
        <v>#REF!</v>
      </c>
      <c r="AB372" s="124" t="e">
        <f>IF(+NFL!#REF!="Minnesota",+NFL!#REF!,IF(+NFL!#REF!="Minnesota",+NFL!#REF!,0))</f>
        <v>#REF!</v>
      </c>
      <c r="AC372" s="182" t="e">
        <f>IF(+NFL!#REF!="Minnesota",+NFL!#REF!,IF(+NFL!#REF!="Minnesota",+NFL!#REF!,0))</f>
        <v>#REF!</v>
      </c>
      <c r="AD372" s="496" t="e">
        <f>IF(+NFL!#REF!="Minnesota",+NFL!#REF!,IF(+NFL!#REF!="Minnesota",+NFL!#REF!,0))</f>
        <v>#REF!</v>
      </c>
      <c r="AE372" s="565" t="e">
        <f>IF(+NFL!#REF!="Minnesota",+NFL!#REF!,IF(+NFL!#REF!="Minnesota",+NFL!#REF!,0))</f>
        <v>#REF!</v>
      </c>
      <c r="AF372" s="496" t="e">
        <f>IF(+NFL!#REF!="Minnesota",+NFL!#REF!,IF(+NFL!#REF!="Minnesota",+NFL!#REF!,0))</f>
        <v>#REF!</v>
      </c>
      <c r="AG372" s="565" t="e">
        <f>IF(+NFL!#REF!="Minnesota",+NFL!#REF!,IF(+NFL!#REF!="Minnesota",+NFL!#REF!,0))</f>
        <v>#REF!</v>
      </c>
      <c r="AH372" s="496" t="e">
        <f>IF(+NFL!#REF!="Minnesota",+NFL!#REF!,IF(+NFL!#REF!="Minnesota",+NFL!#REF!,0))</f>
        <v>#REF!</v>
      </c>
      <c r="AI372" s="565" t="e">
        <f>IF(+NFL!#REF!="Minnesota",+NFL!#REF!,IF(+NFL!#REF!="Minnesota",+NFL!#REF!,0))</f>
        <v>#REF!</v>
      </c>
      <c r="AJ372" s="496" t="e">
        <f>IF(+NFL!#REF!="Minnesota",+NFL!#REF!,IF(+NFL!#REF!="Minnesota",+NFL!#REF!,0))</f>
        <v>#REF!</v>
      </c>
      <c r="AK372" s="565" t="e">
        <f>IF(+NFL!#REF!="Minnesota",+NFL!#REF!,IF(+NFL!#REF!="Minnesota",+NFL!#REF!,0))</f>
        <v>#REF!</v>
      </c>
      <c r="AL372" s="100" t="e">
        <f>IF(+NFL!#REF!="Minnesota",+NFL!#REF!,IF(+NFL!#REF!="Minnesota",+NFL!#REF!,0))</f>
        <v>#REF!</v>
      </c>
      <c r="AM372" s="82" t="e">
        <f>IF(+NFL!#REF!="Minnesota",+NFL!#REF!,IF(+NFL!#REF!="Minnesota",+NFL!#REF!,0))</f>
        <v>#REF!</v>
      </c>
      <c r="AN372" s="81" t="e">
        <f>IF(+NFL!#REF!="Minnesota",+NFL!#REF!,IF(+NFL!#REF!="Minnesota",+NFL!#REF!,0))</f>
        <v>#REF!</v>
      </c>
      <c r="AO372" s="83" t="e">
        <f>IF(+NFL!#REF!="Minnesota",+NFL!#REF!,IF(+NFL!#REF!="Minnesota",+NFL!#REF!,0))</f>
        <v>#REF!</v>
      </c>
      <c r="AP372" s="480"/>
      <c r="AQ372" s="72" t="str">
        <f t="shared" si="0"/>
        <v>Dallas</v>
      </c>
      <c r="AR372" s="81" t="e">
        <f>IF(+NFL!#REF!="Minnesota",+NFL!#REF!,IF(+NFL!#REF!="Minnesota",+NFL!#REF!,0))</f>
        <v>#REF!</v>
      </c>
      <c r="AS372" s="96" t="e">
        <f>IF(+NFL!#REF!="Minnesota",+NFL!#REF!,IF(+NFL!#REF!="Minnesota",+NFL!#REF!,0))</f>
        <v>#REF!</v>
      </c>
      <c r="AT372" s="96" t="e">
        <f>IF(+NFL!#REF!="Minnesota",+NFL!#REF!,IF(+NFL!#REF!="Minnesota",+NFL!#REF!,0))</f>
        <v>#REF!</v>
      </c>
      <c r="AU372" s="81" t="e">
        <f>IF(+NFL!#REF!="Minnesota",+NFL!#REF!,IF(+NFL!#REF!="Minnesota",+NFL!#REF!,0))</f>
        <v>#REF!</v>
      </c>
      <c r="AV372" s="96" t="e">
        <f>IF(+NFL!#REF!="Minnesota",+NFL!#REF!,IF(+NFL!#REF!="Minnesota",+NFL!#REF!,0))</f>
        <v>#REF!</v>
      </c>
      <c r="AW372" s="70" t="e">
        <f>IF(+NFL!#REF!="Minnesota",+NFL!#REF!,IF(+NFL!#REF!="Minnesota",+NFL!#REF!,0))</f>
        <v>#REF!</v>
      </c>
      <c r="AX372" s="96"/>
      <c r="AY372" s="81" t="e">
        <f>IF(+NFL!#REF!="Minnesota",+NFL!#REF!,IF(+NFL!#REF!="Minnesota",+NFL!#REF!,0))</f>
        <v>#REF!</v>
      </c>
      <c r="AZ372" s="96" t="e">
        <f>IF(+NFL!#REF!="Minnesota",+NFL!#REF!,IF(+NFL!#REF!="Minnesota",+NFL!#REF!,0))</f>
        <v>#REF!</v>
      </c>
      <c r="BA372" s="70" t="e">
        <f>IF(+NFL!#REF!="Minnesota",+NFL!#REF!,IF(+NFL!#REF!="Minnesota",+NFL!#REF!,0))</f>
        <v>#REF!</v>
      </c>
      <c r="BB372" s="70"/>
      <c r="BC372" s="592" t="str">
        <f t="shared" si="1"/>
        <v>Minnesota</v>
      </c>
      <c r="BD372" s="81" t="e">
        <f>IF(+NFL!#REF!="Minnesota",+NFL!#REF!,IF(+NFL!#REF!="Minnesota",+NFL!#REF!,0))</f>
        <v>#REF!</v>
      </c>
      <c r="BE372" s="96" t="e">
        <f>IF(+NFL!#REF!="Minnesota",+NFL!#REF!,IF(+NFL!#REF!="Minnesota",+NFL!#REF!,0))</f>
        <v>#REF!</v>
      </c>
      <c r="BF372" s="70" t="e">
        <f>IF(+NFL!#REF!="Minnesota",+NFL!#REF!,IF(+NFL!#REF!="Minnesota",+NFL!#REF!,0))</f>
        <v>#REF!</v>
      </c>
      <c r="BG372" s="81" t="e">
        <f>IF(+NFL!#REF!="Minnesota",+NFL!#REF!,IF(+NFL!#REF!="Minnesota",+NFL!#REF!,0))</f>
        <v>#REF!</v>
      </c>
      <c r="BH372" s="96" t="e">
        <f>IF(+NFL!#REF!="Minnesota",+NFL!#REF!,IF(+NFL!#REF!="Minnesota",+NFL!#REF!,0))</f>
        <v>#REF!</v>
      </c>
      <c r="BI372" s="70" t="e">
        <f>IF(+NFL!#REF!="Minnesota",+NFL!#REF!,IF(+NFL!#REF!="Minnesota",+NFL!#REF!,0))</f>
        <v>#REF!</v>
      </c>
      <c r="BJ372" s="124" t="e">
        <f>IF(+NFL!#REF!="Minnesota",+NFL!#REF!,IF(+NFL!#REF!="Minnesota",+NFL!#REF!,0))</f>
        <v>#REF!</v>
      </c>
      <c r="BK372" s="182" t="e">
        <f>IF(+NFL!#REF!="Minnesota",+NFL!#REF!,IF(+NFL!#REF!="Minnesota",+NFL!#REF!,0))</f>
        <v>#REF!</v>
      </c>
    </row>
    <row r="373" spans="1:63" s="310" customFormat="1" x14ac:dyDescent="0.8">
      <c r="A373" s="70">
        <f>IF(+NFL!$F149="Minnesota",+NFL!A149,IF(+NFL!$H149="Minnesota",+NFL!A149,0))</f>
        <v>9</v>
      </c>
      <c r="B373" s="480" t="str">
        <f>IF(+NFL!$F149="Minnesota",+NFL!B149,IF(+NFL!$H149="Minnesota",+NFL!B149,0))</f>
        <v>Sun</v>
      </c>
      <c r="C373" s="72">
        <f>IF(+NFL!$F149="Minnesota",+NFL!C149,IF(+NFL!$H149="Minnesota",+NFL!C149,0))</f>
        <v>44507</v>
      </c>
      <c r="D373" s="73">
        <f>IF(+NFL!$F149="Minnesota",+NFL!D149,IF(+NFL!$H149="Minnesota",+NFL!D149,0))</f>
        <v>0.66666666666666663</v>
      </c>
      <c r="E373" s="70" t="str">
        <f>IF(+NFL!$F149="Minnesota",+NFL!E149,IF(+NFL!$H149="Minnesota",+NFL!E149,0))</f>
        <v>Fox</v>
      </c>
      <c r="F373" s="189" t="str">
        <f>IF(+NFL!$F149="Minnesota",+NFL!F149,IF(+NFL!$H149="Minnesota",+NFL!F149,0))</f>
        <v>Minnesota</v>
      </c>
      <c r="G373" s="70" t="str">
        <f>IF(+NFL!$F149="Minnesota",+NFL!G149,IF(+NFL!$H149="Minnesota",+NFL!G149,0))</f>
        <v>NFCN</v>
      </c>
      <c r="H373" s="189" t="str">
        <f>IF(+NFL!$F149="Minnesota",+NFL!H149,IF(+NFL!$H149="Minnesota",+NFL!H149,0))</f>
        <v>Baltimore</v>
      </c>
      <c r="I373" s="70" t="str">
        <f>IF(+NFL!$F149="Minnesota",+NFL!I149,IF(+NFL!$H149="Minnesota",+NFL!I149,0))</f>
        <v>AFCN</v>
      </c>
      <c r="J373" s="496" t="str">
        <f>IF(+NFL!$F149="Minnesota",+NFL!J149,IF(+NFL!$H149="Minnesota",+NFL!J149,0))</f>
        <v>Baltimore</v>
      </c>
      <c r="K373" s="510" t="str">
        <f>IF(+NFL!$F149="Minnesota",+NFL!K149,IF(+NFL!$H149="Minnesota",+NFL!K149,0))</f>
        <v>Minnesota</v>
      </c>
      <c r="L373" s="572">
        <f>IF(+NFL!$F149="Minnesota",+NFL!L149,IF(+NFL!$H149="Minnesota",+NFL!L149,0))</f>
        <v>6</v>
      </c>
      <c r="M373" s="573">
        <f>IF(+NFL!$F149="Minnesota",+NFL!M149,IF(+NFL!$H149="Minnesota",+NFL!M149,0))</f>
        <v>49.5</v>
      </c>
      <c r="N373" s="583" t="str">
        <f>IF(+NFL!$F149="Minnesota",+NFL!N149,IF(+NFL!$H149="Minnesota",+NFL!N149,0))</f>
        <v>Baltimore</v>
      </c>
      <c r="O373" s="584">
        <f>IF(+NFL!$F149="Minnesota",+NFL!O149,IF(+NFL!$H149="Minnesota",+NFL!O149,0))</f>
        <v>34</v>
      </c>
      <c r="P373" s="583" t="str">
        <f>IF(+NFL!$F149="Minnesota",+NFL!P149,IF(+NFL!$H149="Minnesota",+NFL!P149,0))</f>
        <v>Minnesota</v>
      </c>
      <c r="Q373" s="585">
        <f>IF(+NFL!$F149="Minnesota",+NFL!Q149,IF(+NFL!$H149="Minnesota",+NFL!Q149,0))</f>
        <v>31</v>
      </c>
      <c r="R373" s="586" t="str">
        <f>IF(+NFL!$F149="Minnesota",+NFL!R149,IF(+NFL!$H149="Minnesota",+NFL!R149,0))</f>
        <v>Minnesota</v>
      </c>
      <c r="S373" s="585" t="str">
        <f>IF(+NFL!$F149="Minnesota",+NFL!S149,IF(+NFL!$H149="Minnesota",+NFL!S149,0))</f>
        <v>Baltimore</v>
      </c>
      <c r="T373" s="587" t="str">
        <f>IF(+NFL!$F149="Minnesota",+NFL!T149,IF(+NFL!$H149="Minnesota",+NFL!T149,0))</f>
        <v>Baltimore</v>
      </c>
      <c r="U373" s="585" t="str">
        <f>IF(+NFL!$F149="Minnesota",+NFL!U149,IF(+NFL!$H149="Minnesota",+NFL!U149,0))</f>
        <v>L</v>
      </c>
      <c r="V373" s="586">
        <f>IF(+NFL!$F148="Minnesota",+NFL!#REF!,IF(+NFL!$H148="Minnesota",+NFL!#REF!,0))</f>
        <v>0</v>
      </c>
      <c r="W373" s="585">
        <f>IF(+NFL!$F148="Minnesota",+NFL!#REF!,IF(+NFL!$H148="Minnesota",+NFL!#REF!,0))</f>
        <v>0</v>
      </c>
      <c r="X373" s="587">
        <f>IF(+NFL!$F148="Minnesota",+NFL!#REF!,IF(+NFL!$H148="Minnesota",+NFL!#REF!,0))</f>
        <v>0</v>
      </c>
      <c r="Y373" s="585">
        <f>IF(+NFL!$F148="Minnesota",+NFL!#REF!,IF(+NFL!$H148="Minnesota",+NFL!#REF!,0))</f>
        <v>0</v>
      </c>
      <c r="Z373" s="586">
        <f>IF(+NFL!$F148="Minnesota",+NFL!#REF!,IF(+NFL!$H148="Minnesota",+NFL!#REF!,0))</f>
        <v>0</v>
      </c>
      <c r="AA373" s="585">
        <f>IF(+NFL!$F148="Minnesota",+NFL!#REF!,IF(+NFL!$H148="Minnesota",+NFL!#REF!,0))</f>
        <v>0</v>
      </c>
      <c r="AB373" s="124">
        <f>IF(+NFL!$F148="Minnesota",+NFL!#REF!,IF(+NFL!$H148="Minnesota",+NFL!#REF!,0))</f>
        <v>0</v>
      </c>
      <c r="AC373" s="182">
        <f>IF(+NFL!$F148="Minnesota",+NFL!#REF!,IF(+NFL!$H148="Minnesota",+NFL!#REF!,0))</f>
        <v>0</v>
      </c>
      <c r="AD373" s="496">
        <f>IF(+NFL!$F148="Minnesota",+NFL!#REF!,IF(+NFL!$H148="Minnesota",+NFL!#REF!,0))</f>
        <v>0</v>
      </c>
      <c r="AE373" s="565">
        <f>IF(+NFL!$F148="Minnesota",+NFL!#REF!,IF(+NFL!$H148="Minnesota",+NFL!#REF!,0))</f>
        <v>0</v>
      </c>
      <c r="AF373" s="496">
        <f>IF(+NFL!$F148="Minnesota",+NFL!#REF!,IF(+NFL!$H148="Minnesota",+NFL!#REF!,0))</f>
        <v>0</v>
      </c>
      <c r="AG373" s="565">
        <f>IF(+NFL!$F148="Minnesota",+NFL!#REF!,IF(+NFL!$H148="Minnesota",+NFL!#REF!,0))</f>
        <v>0</v>
      </c>
      <c r="AH373" s="496">
        <f>IF(+NFL!$F148="Minnesota",+NFL!#REF!,IF(+NFL!$H148="Minnesota",+NFL!#REF!,0))</f>
        <v>0</v>
      </c>
      <c r="AI373" s="565">
        <f>IF(+NFL!$F148="Minnesota",+NFL!#REF!,IF(+NFL!$H148="Minnesota",+NFL!#REF!,0))</f>
        <v>0</v>
      </c>
      <c r="AJ373" s="496">
        <f>IF(+NFL!$F148="Minnesota",+NFL!#REF!,IF(+NFL!$H148="Minnesota",+NFL!#REF!,0))</f>
        <v>0</v>
      </c>
      <c r="AK373" s="565">
        <f>IF(+NFL!$F148="Minnesota",+NFL!#REF!,IF(+NFL!$H148="Minnesota",+NFL!#REF!,0))</f>
        <v>0</v>
      </c>
      <c r="AL373" s="100">
        <f>IF(+NFL!$F148="Minnesota",+NFL!#REF!,IF(+NFL!$H148="Minnesota",+NFL!#REF!,0))</f>
        <v>0</v>
      </c>
      <c r="AM373" s="82">
        <f>IF(+NFL!$F148="Minnesota",+NFL!#REF!,IF(+NFL!$H148="Minnesota",+NFL!#REF!,0))</f>
        <v>0</v>
      </c>
      <c r="AN373" s="81">
        <f>IF(+NFL!$F148="Minnesota",+NFL!#REF!,IF(+NFL!$H148="Minnesota",+NFL!#REF!,0))</f>
        <v>0</v>
      </c>
      <c r="AO373" s="83">
        <f>IF(+NFL!$F148="Minnesota",+NFL!#REF!,IF(+NFL!$H148="Minnesota",+NFL!#REF!,0))</f>
        <v>0</v>
      </c>
      <c r="AP373" s="480"/>
      <c r="AQ373" s="72" t="str">
        <f t="shared" si="0"/>
        <v>Minnesota</v>
      </c>
      <c r="AR373" s="81">
        <f>IF(+NFL!$F148="Minnesota",+NFL!#REF!,IF(+NFL!$H148="Minnesota",+NFL!#REF!,0))</f>
        <v>0</v>
      </c>
      <c r="AS373" s="96">
        <f>IF(+NFL!$F148="Minnesota",+NFL!#REF!,IF(+NFL!$H148="Minnesota",+NFL!#REF!,0))</f>
        <v>0</v>
      </c>
      <c r="AT373" s="96">
        <f>IF(+NFL!$F148="Minnesota",+NFL!#REF!,IF(+NFL!$H148="Minnesota",+NFL!#REF!,0))</f>
        <v>0</v>
      </c>
      <c r="AU373" s="81">
        <f>IF(+NFL!$F148="Minnesota",+NFL!#REF!,IF(+NFL!$H148="Minnesota",+NFL!#REF!,0))</f>
        <v>0</v>
      </c>
      <c r="AV373" s="96">
        <f>IF(+NFL!$F148="Minnesota",+NFL!#REF!,IF(+NFL!$H148="Minnesota",+NFL!#REF!,0))</f>
        <v>0</v>
      </c>
      <c r="AW373" s="70">
        <f>IF(+NFL!$F148="Minnesota",+NFL!#REF!,IF(+NFL!$H148="Minnesota",+NFL!#REF!,0))</f>
        <v>0</v>
      </c>
      <c r="AX373" s="96"/>
      <c r="AY373" s="81">
        <f>IF(+NFL!$F148="Minnesota",+NFL!#REF!,IF(+NFL!$H148="Minnesota",+NFL!#REF!,0))</f>
        <v>0</v>
      </c>
      <c r="AZ373" s="96">
        <f>IF(+NFL!$F148="Minnesota",+NFL!#REF!,IF(+NFL!$H148="Minnesota",+NFL!#REF!,0))</f>
        <v>0</v>
      </c>
      <c r="BA373" s="70">
        <f>IF(+NFL!$F148="Minnesota",+NFL!#REF!,IF(+NFL!$H148="Minnesota",+NFL!#REF!,0))</f>
        <v>0</v>
      </c>
      <c r="BB373" s="70"/>
      <c r="BC373" s="592" t="str">
        <f t="shared" si="1"/>
        <v>Baltimore</v>
      </c>
      <c r="BD373" s="81">
        <f>IF(+NFL!$F148="Minnesota",+NFL!#REF!,IF(+NFL!$H148="Minnesota",+NFL!#REF!,0))</f>
        <v>0</v>
      </c>
      <c r="BE373" s="96">
        <f>IF(+NFL!$F148="Minnesota",+NFL!#REF!,IF(+NFL!$H148="Minnesota",+NFL!#REF!,0))</f>
        <v>0</v>
      </c>
      <c r="BF373" s="70">
        <f>IF(+NFL!$F148="Minnesota",+NFL!#REF!,IF(+NFL!$H148="Minnesota",+NFL!#REF!,0))</f>
        <v>0</v>
      </c>
      <c r="BG373" s="81">
        <f>IF(+NFL!$F148="Minnesota",+NFL!#REF!,IF(+NFL!$H148="Minnesota",+NFL!#REF!,0))</f>
        <v>0</v>
      </c>
      <c r="BH373" s="96">
        <f>IF(+NFL!$F148="Minnesota",+NFL!#REF!,IF(+NFL!$H148="Minnesota",+NFL!#REF!,0))</f>
        <v>0</v>
      </c>
      <c r="BI373" s="70">
        <f>IF(+NFL!$F148="Minnesota",+NFL!#REF!,IF(+NFL!$H148="Minnesota",+NFL!#REF!,0))</f>
        <v>0</v>
      </c>
      <c r="BJ373" s="124">
        <f>IF(+NFL!$F148="Minnesota",+NFL!#REF!,IF(+NFL!$H148="Minnesota",+NFL!#REF!,0))</f>
        <v>0</v>
      </c>
      <c r="BK373" s="182">
        <f>IF(+NFL!$F148="Minnesota",+NFL!#REF!,IF(+NFL!$H148="Minnesota",+NFL!#REF!,0))</f>
        <v>0</v>
      </c>
    </row>
    <row r="374" spans="1:63" s="310" customFormat="1" x14ac:dyDescent="0.8">
      <c r="A374" s="70">
        <f>IF(+NFL!$F169="Minnesota",+NFL!A169,IF(+NFL!$H169="Minnesota",+NFL!A169,0))</f>
        <v>10</v>
      </c>
      <c r="B374" s="480" t="str">
        <f>IF(+NFL!$F169="Minnesota",+NFL!B169,IF(+NFL!$H169="Minnesota",+NFL!B169,0))</f>
        <v>Sun</v>
      </c>
      <c r="C374" s="72">
        <f>IF(+NFL!$F169="Minnesota",+NFL!C169,IF(+NFL!$H169="Minnesota",+NFL!C169,0))</f>
        <v>44514</v>
      </c>
      <c r="D374" s="73">
        <f>IF(+NFL!$F169="Minnesota",+NFL!D169,IF(+NFL!$H169="Minnesota",+NFL!D169,0))</f>
        <v>0.66666666666666663</v>
      </c>
      <c r="E374" s="70" t="str">
        <f>IF(+NFL!$F169="Minnesota",+NFL!E169,IF(+NFL!$H169="Minnesota",+NFL!E169,0))</f>
        <v>Fox</v>
      </c>
      <c r="F374" s="189" t="str">
        <f>IF(+NFL!$F169="Minnesota",+NFL!F169,IF(+NFL!$H169="Minnesota",+NFL!F169,0))</f>
        <v>Minnesota</v>
      </c>
      <c r="G374" s="70" t="str">
        <f>IF(+NFL!$F169="Minnesota",+NFL!G169,IF(+NFL!$H169="Minnesota",+NFL!G169,0))</f>
        <v>NFCN</v>
      </c>
      <c r="H374" s="189" t="str">
        <f>IF(+NFL!$F169="Minnesota",+NFL!H169,IF(+NFL!$H169="Minnesota",+NFL!H169,0))</f>
        <v>LA Chargers</v>
      </c>
      <c r="I374" s="70" t="str">
        <f>IF(+NFL!$F169="Minnesota",+NFL!I169,IF(+NFL!$H169="Minnesota",+NFL!I169,0))</f>
        <v>AFCW</v>
      </c>
      <c r="J374" s="496" t="str">
        <f>IF(+NFL!$F169="Minnesota",+NFL!J169,IF(+NFL!$H169="Minnesota",+NFL!J169,0))</f>
        <v>LA Chargers</v>
      </c>
      <c r="K374" s="510" t="str">
        <f>IF(+NFL!$F169="Minnesota",+NFL!K169,IF(+NFL!$H169="Minnesota",+NFL!K169,0))</f>
        <v>Minnesota</v>
      </c>
      <c r="L374" s="572">
        <f>IF(+NFL!$F169="Minnesota",+NFL!L169,IF(+NFL!$H169="Minnesota",+NFL!L169,0))</f>
        <v>2.5</v>
      </c>
      <c r="M374" s="573">
        <f>IF(+NFL!$F169="Minnesota",+NFL!M169,IF(+NFL!$H169="Minnesota",+NFL!M169,0))</f>
        <v>52</v>
      </c>
      <c r="N374" s="583" t="str">
        <f>IF(+NFL!$F169="Minnesota",+NFL!N169,IF(+NFL!$H169="Minnesota",+NFL!N169,0))</f>
        <v>Minnesota</v>
      </c>
      <c r="O374" s="584">
        <f>IF(+NFL!$F169="Minnesota",+NFL!O169,IF(+NFL!$H169="Minnesota",+NFL!O169,0))</f>
        <v>27</v>
      </c>
      <c r="P374" s="583" t="str">
        <f>IF(+NFL!$F169="Minnesota",+NFL!P169,IF(+NFL!$H169="Minnesota",+NFL!P169,0))</f>
        <v>LA Chargers</v>
      </c>
      <c r="Q374" s="585">
        <f>IF(+NFL!$F169="Minnesota",+NFL!Q169,IF(+NFL!$H169="Minnesota",+NFL!Q169,0))</f>
        <v>20</v>
      </c>
      <c r="R374" s="586" t="str">
        <f>IF(+NFL!$F169="Minnesota",+NFL!R169,IF(+NFL!$H169="Minnesota",+NFL!R169,0))</f>
        <v>Minnesota</v>
      </c>
      <c r="S374" s="585" t="str">
        <f>IF(+NFL!$F169="Minnesota",+NFL!S169,IF(+NFL!$H169="Minnesota",+NFL!S169,0))</f>
        <v>LA Chargers</v>
      </c>
      <c r="T374" s="587" t="str">
        <f>IF(+NFL!$F169="Minnesota",+NFL!T169,IF(+NFL!$H169="Minnesota",+NFL!T169,0))</f>
        <v>Minnesota</v>
      </c>
      <c r="U374" s="585" t="str">
        <f>IF(+NFL!$F169="Minnesota",+NFL!U169,IF(+NFL!$H169="Minnesota",+NFL!U169,0))</f>
        <v>W</v>
      </c>
      <c r="V374" s="586">
        <f>IF(+NFL!$F173="Minnesota",+NFL!#REF!,IF(+NFL!$H173="Minnesota",+NFL!#REF!,0))</f>
        <v>0</v>
      </c>
      <c r="W374" s="585">
        <f>IF(+NFL!$F173="Minnesota",+NFL!#REF!,IF(+NFL!$H173="Minnesota",+NFL!#REF!,0))</f>
        <v>0</v>
      </c>
      <c r="X374" s="587">
        <f>IF(+NFL!$F173="Minnesota",+NFL!#REF!,IF(+NFL!$H173="Minnesota",+NFL!#REF!,0))</f>
        <v>0</v>
      </c>
      <c r="Y374" s="585">
        <f>IF(+NFL!$F173="Minnesota",+NFL!#REF!,IF(+NFL!$H173="Minnesota",+NFL!#REF!,0))</f>
        <v>0</v>
      </c>
      <c r="Z374" s="586">
        <f>IF(+NFL!$F173="Minnesota",+NFL!#REF!,IF(+NFL!$H173="Minnesota",+NFL!#REF!,0))</f>
        <v>0</v>
      </c>
      <c r="AA374" s="585">
        <f>IF(+NFL!$F173="Minnesota",+NFL!#REF!,IF(+NFL!$H173="Minnesota",+NFL!#REF!,0))</f>
        <v>0</v>
      </c>
      <c r="AB374" s="124">
        <f>IF(+NFL!$F173="Minnesota",+NFL!#REF!,IF(+NFL!$H173="Minnesota",+NFL!#REF!,0))</f>
        <v>0</v>
      </c>
      <c r="AC374" s="182">
        <f>IF(+NFL!$F173="Minnesota",+NFL!#REF!,IF(+NFL!$H173="Minnesota",+NFL!#REF!,0))</f>
        <v>0</v>
      </c>
      <c r="AD374" s="496">
        <f>IF(+NFL!$F173="Minnesota",+NFL!#REF!,IF(+NFL!$H173="Minnesota",+NFL!#REF!,0))</f>
        <v>0</v>
      </c>
      <c r="AE374" s="565">
        <f>IF(+NFL!$F173="Minnesota",+NFL!#REF!,IF(+NFL!$H173="Minnesota",+NFL!#REF!,0))</f>
        <v>0</v>
      </c>
      <c r="AF374" s="496">
        <f>IF(+NFL!$F173="Minnesota",+NFL!#REF!,IF(+NFL!$H173="Minnesota",+NFL!#REF!,0))</f>
        <v>0</v>
      </c>
      <c r="AG374" s="565">
        <f>IF(+NFL!$F173="Minnesota",+NFL!#REF!,IF(+NFL!$H173="Minnesota",+NFL!#REF!,0))</f>
        <v>0</v>
      </c>
      <c r="AH374" s="496">
        <f>IF(+NFL!$F173="Minnesota",+NFL!#REF!,IF(+NFL!$H173="Minnesota",+NFL!#REF!,0))</f>
        <v>0</v>
      </c>
      <c r="AI374" s="565">
        <f>IF(+NFL!$F173="Minnesota",+NFL!#REF!,IF(+NFL!$H173="Minnesota",+NFL!#REF!,0))</f>
        <v>0</v>
      </c>
      <c r="AJ374" s="496">
        <f>IF(+NFL!$F173="Minnesota",+NFL!#REF!,IF(+NFL!$H173="Minnesota",+NFL!#REF!,0))</f>
        <v>0</v>
      </c>
      <c r="AK374" s="565">
        <f>IF(+NFL!$F173="Minnesota",+NFL!#REF!,IF(+NFL!$H173="Minnesota",+NFL!#REF!,0))</f>
        <v>0</v>
      </c>
      <c r="AL374" s="100">
        <f>IF(+NFL!$F173="Minnesota",+NFL!#REF!,IF(+NFL!$H173="Minnesota",+NFL!#REF!,0))</f>
        <v>0</v>
      </c>
      <c r="AM374" s="82">
        <f>IF(+NFL!$F173="Minnesota",+NFL!#REF!,IF(+NFL!$H173="Minnesota",+NFL!#REF!,0))</f>
        <v>0</v>
      </c>
      <c r="AN374" s="81">
        <f>IF(+NFL!$F173="Minnesota",+NFL!#REF!,IF(+NFL!$H173="Minnesota",+NFL!#REF!,0))</f>
        <v>0</v>
      </c>
      <c r="AO374" s="83">
        <f>IF(+NFL!$F173="Minnesota",+NFL!#REF!,IF(+NFL!$H173="Minnesota",+NFL!#REF!,0))</f>
        <v>0</v>
      </c>
      <c r="AP374" s="480"/>
      <c r="AQ374" s="72" t="str">
        <f t="shared" si="0"/>
        <v>Minnesota</v>
      </c>
      <c r="AR374" s="81">
        <f>IF(+NFL!$F173="Minnesota",+NFL!#REF!,IF(+NFL!$H173="Minnesota",+NFL!#REF!,0))</f>
        <v>0</v>
      </c>
      <c r="AS374" s="96">
        <f>IF(+NFL!$F173="Minnesota",+NFL!#REF!,IF(+NFL!$H173="Minnesota",+NFL!#REF!,0))</f>
        <v>0</v>
      </c>
      <c r="AT374" s="96">
        <f>IF(+NFL!$F173="Minnesota",+NFL!#REF!,IF(+NFL!$H173="Minnesota",+NFL!#REF!,0))</f>
        <v>0</v>
      </c>
      <c r="AU374" s="81">
        <f>IF(+NFL!$F173="Minnesota",+NFL!#REF!,IF(+NFL!$H173="Minnesota",+NFL!#REF!,0))</f>
        <v>0</v>
      </c>
      <c r="AV374" s="96">
        <f>IF(+NFL!$F173="Minnesota",+NFL!#REF!,IF(+NFL!$H173="Minnesota",+NFL!#REF!,0))</f>
        <v>0</v>
      </c>
      <c r="AW374" s="70">
        <f>IF(+NFL!$F173="Minnesota",+NFL!#REF!,IF(+NFL!$H173="Minnesota",+NFL!#REF!,0))</f>
        <v>0</v>
      </c>
      <c r="AX374" s="96"/>
      <c r="AY374" s="81">
        <f>IF(+NFL!$F173="Minnesota",+NFL!#REF!,IF(+NFL!$H173="Minnesota",+NFL!#REF!,0))</f>
        <v>0</v>
      </c>
      <c r="AZ374" s="96">
        <f>IF(+NFL!$F173="Minnesota",+NFL!#REF!,IF(+NFL!$H173="Minnesota",+NFL!#REF!,0))</f>
        <v>0</v>
      </c>
      <c r="BA374" s="70">
        <f>IF(+NFL!$F173="Minnesota",+NFL!#REF!,IF(+NFL!$H173="Minnesota",+NFL!#REF!,0))</f>
        <v>0</v>
      </c>
      <c r="BB374" s="70"/>
      <c r="BC374" s="592" t="str">
        <f t="shared" si="1"/>
        <v>LA Chargers</v>
      </c>
      <c r="BD374" s="81">
        <f>IF(+NFL!$F173="Minnesota",+NFL!#REF!,IF(+NFL!$H173="Minnesota",+NFL!#REF!,0))</f>
        <v>0</v>
      </c>
      <c r="BE374" s="96">
        <f>IF(+NFL!$F173="Minnesota",+NFL!#REF!,IF(+NFL!$H173="Minnesota",+NFL!#REF!,0))</f>
        <v>0</v>
      </c>
      <c r="BF374" s="70">
        <f>IF(+NFL!$F173="Minnesota",+NFL!#REF!,IF(+NFL!$H173="Minnesota",+NFL!#REF!,0))</f>
        <v>0</v>
      </c>
      <c r="BG374" s="81">
        <f>IF(+NFL!$F173="Minnesota",+NFL!#REF!,IF(+NFL!$H173="Minnesota",+NFL!#REF!,0))</f>
        <v>0</v>
      </c>
      <c r="BH374" s="96">
        <f>IF(+NFL!$F173="Minnesota",+NFL!#REF!,IF(+NFL!$H173="Minnesota",+NFL!#REF!,0))</f>
        <v>0</v>
      </c>
      <c r="BI374" s="70">
        <f>IF(+NFL!$F173="Minnesota",+NFL!#REF!,IF(+NFL!$H173="Minnesota",+NFL!#REF!,0))</f>
        <v>0</v>
      </c>
      <c r="BJ374" s="124">
        <f>IF(+NFL!$F173="Minnesota",+NFL!#REF!,IF(+NFL!$H173="Minnesota",+NFL!#REF!,0))</f>
        <v>0</v>
      </c>
      <c r="BK374" s="182">
        <f>IF(+NFL!$F173="Minnesota",+NFL!#REF!,IF(+NFL!$H173="Minnesota",+NFL!#REF!,0))</f>
        <v>0</v>
      </c>
    </row>
    <row r="375" spans="1:63" s="310" customFormat="1" x14ac:dyDescent="0.8">
      <c r="A375" s="70">
        <f>IF(+NFL!$F184="Minnesota",+NFL!A184,IF(+NFL!$H184="Minnesota",+NFL!A184,0))</f>
        <v>11</v>
      </c>
      <c r="B375" s="480" t="str">
        <f>IF(+NFL!$F184="Minnesota",+NFL!B184,IF(+NFL!$H184="Minnesota",+NFL!B184,0))</f>
        <v>Sun</v>
      </c>
      <c r="C375" s="72">
        <f>IF(+NFL!$F184="Minnesota",+NFL!C184,IF(+NFL!$H184="Minnesota",+NFL!C184,0))</f>
        <v>44521</v>
      </c>
      <c r="D375" s="73">
        <f>IF(+NFL!$F184="Minnesota",+NFL!D184,IF(+NFL!$H184="Minnesota",+NFL!D184,0))</f>
        <v>0.54166666666666663</v>
      </c>
      <c r="E375" s="70" t="str">
        <f>IF(+NFL!$F184="Minnesota",+NFL!E184,IF(+NFL!$H184="Minnesota",+NFL!E184,0))</f>
        <v>Fox</v>
      </c>
      <c r="F375" s="189" t="str">
        <f>IF(+NFL!$F184="Minnesota",+NFL!F184,IF(+NFL!$H184="Minnesota",+NFL!F184,0))</f>
        <v>Green Bay</v>
      </c>
      <c r="G375" s="70" t="str">
        <f>IF(+NFL!$F184="Minnesota",+NFL!G184,IF(+NFL!$H184="Minnesota",+NFL!G184,0))</f>
        <v>NFCN</v>
      </c>
      <c r="H375" s="189" t="str">
        <f>IF(+NFL!$F184="Minnesota",+NFL!H184,IF(+NFL!$H184="Minnesota",+NFL!H184,0))</f>
        <v>Minnesota</v>
      </c>
      <c r="I375" s="70" t="str">
        <f>IF(+NFL!$F184="Minnesota",+NFL!I184,IF(+NFL!$H184="Minnesota",+NFL!I184,0))</f>
        <v>NFCN</v>
      </c>
      <c r="J375" s="496" t="str">
        <f>IF(+NFL!$F184="Minnesota",+NFL!J184,IF(+NFL!$H184="Minnesota",+NFL!J184,0))</f>
        <v>Green Bay</v>
      </c>
      <c r="K375" s="510" t="str">
        <f>IF(+NFL!$F184="Minnesota",+NFL!K184,IF(+NFL!$H184="Minnesota",+NFL!K184,0))</f>
        <v>Minnesota</v>
      </c>
      <c r="L375" s="572">
        <f>IF(+NFL!$F184="Minnesota",+NFL!L184,IF(+NFL!$H184="Minnesota",+NFL!L184,0))</f>
        <v>2.5</v>
      </c>
      <c r="M375" s="573">
        <f>IF(+NFL!$F184="Minnesota",+NFL!M184,IF(+NFL!$H184="Minnesota",+NFL!M184,0))</f>
        <v>49.5</v>
      </c>
      <c r="N375" s="583" t="str">
        <f>IF(+NFL!$F184="Minnesota",+NFL!N184,IF(+NFL!$H184="Minnesota",+NFL!N184,0))</f>
        <v>Minnesota</v>
      </c>
      <c r="O375" s="584">
        <f>IF(+NFL!$F184="Minnesota",+NFL!O184,IF(+NFL!$H184="Minnesota",+NFL!O184,0))</f>
        <v>34</v>
      </c>
      <c r="P375" s="583" t="str">
        <f>IF(+NFL!$F184="Minnesota",+NFL!P184,IF(+NFL!$H184="Minnesota",+NFL!P184,0))</f>
        <v>Green Bay</v>
      </c>
      <c r="Q375" s="585">
        <f>IF(+NFL!$F184="Minnesota",+NFL!Q184,IF(+NFL!$H184="Minnesota",+NFL!Q184,0))</f>
        <v>31</v>
      </c>
      <c r="R375" s="586" t="str">
        <f>IF(+NFL!$F184="Minnesota",+NFL!R184,IF(+NFL!$H184="Minnesota",+NFL!R184,0))</f>
        <v>Minnesota</v>
      </c>
      <c r="S375" s="585" t="str">
        <f>IF(+NFL!$F184="Minnesota",+NFL!S184,IF(+NFL!$H184="Minnesota",+NFL!S184,0))</f>
        <v>Green Bay</v>
      </c>
      <c r="T375" s="587" t="str">
        <f>IF(+NFL!$F184="Minnesota",+NFL!T184,IF(+NFL!$H184="Minnesota",+NFL!T184,0))</f>
        <v>Minnesota</v>
      </c>
      <c r="U375" s="585" t="str">
        <f>IF(+NFL!$F184="Minnesota",+NFL!U184,IF(+NFL!$H184="Minnesota",+NFL!U184,0))</f>
        <v>W</v>
      </c>
      <c r="V375" s="586">
        <f>IF(+NFL!$F203="Minnesota",+NFL!#REF!,IF(+NFL!$H203="Minnesota",+NFL!#REF!,0))</f>
        <v>0</v>
      </c>
      <c r="W375" s="585">
        <f>IF(+NFL!$F203="Minnesota",+NFL!#REF!,IF(+NFL!$H203="Minnesota",+NFL!#REF!,0))</f>
        <v>0</v>
      </c>
      <c r="X375" s="587">
        <f>IF(+NFL!$F203="Minnesota",+NFL!#REF!,IF(+NFL!$H203="Minnesota",+NFL!#REF!,0))</f>
        <v>0</v>
      </c>
      <c r="Y375" s="585">
        <f>IF(+NFL!$F203="Minnesota",+NFL!#REF!,IF(+NFL!$H203="Minnesota",+NFL!#REF!,0))</f>
        <v>0</v>
      </c>
      <c r="Z375" s="586">
        <f>IF(+NFL!$F203="Minnesota",+NFL!#REF!,IF(+NFL!$H203="Minnesota",+NFL!#REF!,0))</f>
        <v>0</v>
      </c>
      <c r="AA375" s="585">
        <f>IF(+NFL!$F203="Minnesota",+NFL!#REF!,IF(+NFL!$H203="Minnesota",+NFL!#REF!,0))</f>
        <v>0</v>
      </c>
      <c r="AB375" s="124">
        <f>IF(+NFL!$F203="Minnesota",+NFL!#REF!,IF(+NFL!$H203="Minnesota",+NFL!#REF!,0))</f>
        <v>0</v>
      </c>
      <c r="AC375" s="182">
        <f>IF(+NFL!$F203="Minnesota",+NFL!#REF!,IF(+NFL!$H203="Minnesota",+NFL!#REF!,0))</f>
        <v>0</v>
      </c>
      <c r="AD375" s="496">
        <f>IF(+NFL!$F203="Minnesota",+NFL!#REF!,IF(+NFL!$H203="Minnesota",+NFL!#REF!,0))</f>
        <v>0</v>
      </c>
      <c r="AE375" s="565">
        <f>IF(+NFL!$F203="Minnesota",+NFL!#REF!,IF(+NFL!$H203="Minnesota",+NFL!#REF!,0))</f>
        <v>0</v>
      </c>
      <c r="AF375" s="496">
        <f>IF(+NFL!$F203="Minnesota",+NFL!#REF!,IF(+NFL!$H203="Minnesota",+NFL!#REF!,0))</f>
        <v>0</v>
      </c>
      <c r="AG375" s="565">
        <f>IF(+NFL!$F203="Minnesota",+NFL!#REF!,IF(+NFL!$H203="Minnesota",+NFL!#REF!,0))</f>
        <v>0</v>
      </c>
      <c r="AH375" s="496">
        <f>IF(+NFL!$F203="Minnesota",+NFL!#REF!,IF(+NFL!$H203="Minnesota",+NFL!#REF!,0))</f>
        <v>0</v>
      </c>
      <c r="AI375" s="565">
        <f>IF(+NFL!$F203="Minnesota",+NFL!#REF!,IF(+NFL!$H203="Minnesota",+NFL!#REF!,0))</f>
        <v>0</v>
      </c>
      <c r="AJ375" s="496">
        <f>IF(+NFL!$F203="Minnesota",+NFL!#REF!,IF(+NFL!$H203="Minnesota",+NFL!#REF!,0))</f>
        <v>0</v>
      </c>
      <c r="AK375" s="565">
        <f>IF(+NFL!$F203="Minnesota",+NFL!#REF!,IF(+NFL!$H203="Minnesota",+NFL!#REF!,0))</f>
        <v>0</v>
      </c>
      <c r="AL375" s="100">
        <f>IF(+NFL!$F203="Minnesota",+NFL!#REF!,IF(+NFL!$H203="Minnesota",+NFL!#REF!,0))</f>
        <v>0</v>
      </c>
      <c r="AM375" s="82">
        <f>IF(+NFL!$F203="Minnesota",+NFL!#REF!,IF(+NFL!$H203="Minnesota",+NFL!#REF!,0))</f>
        <v>0</v>
      </c>
      <c r="AN375" s="81">
        <f>IF(+NFL!$F203="Minnesota",+NFL!#REF!,IF(+NFL!$H203="Minnesota",+NFL!#REF!,0))</f>
        <v>0</v>
      </c>
      <c r="AO375" s="83">
        <f>IF(+NFL!$F203="Minnesota",+NFL!#REF!,IF(+NFL!$H203="Minnesota",+NFL!#REF!,0))</f>
        <v>0</v>
      </c>
      <c r="AP375" s="480"/>
      <c r="AQ375" s="72" t="str">
        <f t="shared" si="0"/>
        <v>Green Bay</v>
      </c>
      <c r="AR375" s="81">
        <f>IF(+NFL!$F203="Minnesota",+NFL!#REF!,IF(+NFL!$H203="Minnesota",+NFL!#REF!,0))</f>
        <v>0</v>
      </c>
      <c r="AS375" s="96">
        <f>IF(+NFL!$F203="Minnesota",+NFL!#REF!,IF(+NFL!$H203="Minnesota",+NFL!#REF!,0))</f>
        <v>0</v>
      </c>
      <c r="AT375" s="96">
        <f>IF(+NFL!$F203="Minnesota",+NFL!#REF!,IF(+NFL!$H203="Minnesota",+NFL!#REF!,0))</f>
        <v>0</v>
      </c>
      <c r="AU375" s="81">
        <f>IF(+NFL!$F203="Minnesota",+NFL!#REF!,IF(+NFL!$H203="Minnesota",+NFL!#REF!,0))</f>
        <v>0</v>
      </c>
      <c r="AV375" s="96">
        <f>IF(+NFL!$F203="Minnesota",+NFL!#REF!,IF(+NFL!$H203="Minnesota",+NFL!#REF!,0))</f>
        <v>0</v>
      </c>
      <c r="AW375" s="70">
        <f>IF(+NFL!$F203="Minnesota",+NFL!#REF!,IF(+NFL!$H203="Minnesota",+NFL!#REF!,0))</f>
        <v>0</v>
      </c>
      <c r="AX375" s="96"/>
      <c r="AY375" s="81">
        <f>IF(+NFL!$F203="Minnesota",+NFL!#REF!,IF(+NFL!$H203="Minnesota",+NFL!#REF!,0))</f>
        <v>0</v>
      </c>
      <c r="AZ375" s="96">
        <f>IF(+NFL!$F203="Minnesota",+NFL!#REF!,IF(+NFL!$H203="Minnesota",+NFL!#REF!,0))</f>
        <v>0</v>
      </c>
      <c r="BA375" s="70">
        <f>IF(+NFL!$F203="Minnesota",+NFL!#REF!,IF(+NFL!$H203="Minnesota",+NFL!#REF!,0))</f>
        <v>0</v>
      </c>
      <c r="BB375" s="70"/>
      <c r="BC375" s="592" t="str">
        <f t="shared" si="1"/>
        <v>Minnesota</v>
      </c>
      <c r="BD375" s="81">
        <f>IF(+NFL!$F203="Minnesota",+NFL!#REF!,IF(+NFL!$H203="Minnesota",+NFL!#REF!,0))</f>
        <v>0</v>
      </c>
      <c r="BE375" s="96">
        <f>IF(+NFL!$F203="Minnesota",+NFL!#REF!,IF(+NFL!$H203="Minnesota",+NFL!#REF!,0))</f>
        <v>0</v>
      </c>
      <c r="BF375" s="70">
        <f>IF(+NFL!$F203="Minnesota",+NFL!#REF!,IF(+NFL!$H203="Minnesota",+NFL!#REF!,0))</f>
        <v>0</v>
      </c>
      <c r="BG375" s="81">
        <f>IF(+NFL!$F203="Minnesota",+NFL!#REF!,IF(+NFL!$H203="Minnesota",+NFL!#REF!,0))</f>
        <v>0</v>
      </c>
      <c r="BH375" s="96">
        <f>IF(+NFL!$F203="Minnesota",+NFL!#REF!,IF(+NFL!$H203="Minnesota",+NFL!#REF!,0))</f>
        <v>0</v>
      </c>
      <c r="BI375" s="70">
        <f>IF(+NFL!$F203="Minnesota",+NFL!#REF!,IF(+NFL!$H203="Minnesota",+NFL!#REF!,0))</f>
        <v>0</v>
      </c>
      <c r="BJ375" s="124">
        <f>IF(+NFL!$F203="Minnesota",+NFL!#REF!,IF(+NFL!$H203="Minnesota",+NFL!#REF!,0))</f>
        <v>0</v>
      </c>
      <c r="BK375" s="182">
        <f>IF(+NFL!$F203="Minnesota",+NFL!#REF!,IF(+NFL!$H203="Minnesota",+NFL!#REF!,0))</f>
        <v>0</v>
      </c>
    </row>
    <row r="376" spans="1:63" s="310" customFormat="1" x14ac:dyDescent="0.8">
      <c r="A376" s="70">
        <f>IF(+NFL!$F209="Minnesota",+NFL!A209,IF(+NFL!$H209="Minnesota",+NFL!A209,0))</f>
        <v>12</v>
      </c>
      <c r="B376" s="480" t="str">
        <f>IF(+NFL!$F209="Minnesota",+NFL!B209,IF(+NFL!$H209="Minnesota",+NFL!B209,0))</f>
        <v>Sun</v>
      </c>
      <c r="C376" s="72">
        <f>IF(+NFL!$F209="Minnesota",+NFL!C209,IF(+NFL!$H209="Minnesota",+NFL!C209,0))</f>
        <v>44528</v>
      </c>
      <c r="D376" s="73">
        <f>IF(+NFL!$F209="Minnesota",+NFL!D209,IF(+NFL!$H209="Minnesota",+NFL!D209,0))</f>
        <v>0.68055416666666668</v>
      </c>
      <c r="E376" s="70" t="str">
        <f>IF(+NFL!$F209="Minnesota",+NFL!E209,IF(+NFL!$H209="Minnesota",+NFL!E209,0))</f>
        <v>NBC</v>
      </c>
      <c r="F376" s="189" t="str">
        <f>IF(+NFL!$F209="Minnesota",+NFL!F209,IF(+NFL!$H209="Minnesota",+NFL!F209,0))</f>
        <v>Minnesota</v>
      </c>
      <c r="G376" s="70" t="str">
        <f>IF(+NFL!$F209="Minnesota",+NFL!G209,IF(+NFL!$H209="Minnesota",+NFL!G209,0))</f>
        <v>NFCN</v>
      </c>
      <c r="H376" s="189" t="str">
        <f>IF(+NFL!$F209="Minnesota",+NFL!H209,IF(+NFL!$H209="Minnesota",+NFL!H209,0))</f>
        <v>San Francisco</v>
      </c>
      <c r="I376" s="70" t="str">
        <f>IF(+NFL!$F209="Minnesota",+NFL!I209,IF(+NFL!$H209="Minnesota",+NFL!I209,0))</f>
        <v>NFCW</v>
      </c>
      <c r="J376" s="496" t="str">
        <f>IF(+NFL!$F209="Minnesota",+NFL!J209,IF(+NFL!$H209="Minnesota",+NFL!J209,0))</f>
        <v>San Francisco</v>
      </c>
      <c r="K376" s="510" t="str">
        <f>IF(+NFL!$F209="Minnesota",+NFL!K209,IF(+NFL!$H209="Minnesota",+NFL!K209,0))</f>
        <v>Minnesota</v>
      </c>
      <c r="L376" s="572">
        <f>IF(+NFL!$F209="Minnesota",+NFL!L209,IF(+NFL!$H209="Minnesota",+NFL!L209,0))</f>
        <v>3</v>
      </c>
      <c r="M376" s="573">
        <f>IF(+NFL!$F209="Minnesota",+NFL!M209,IF(+NFL!$H209="Minnesota",+NFL!M209,0))</f>
        <v>48.5</v>
      </c>
      <c r="N376" s="583" t="str">
        <f>IF(+NFL!$F209="Minnesota",+NFL!N209,IF(+NFL!$H209="Minnesota",+NFL!N209,0))</f>
        <v>San Francisco</v>
      </c>
      <c r="O376" s="584">
        <f>IF(+NFL!$F209="Minnesota",+NFL!O209,IF(+NFL!$H209="Minnesota",+NFL!O209,0))</f>
        <v>34</v>
      </c>
      <c r="P376" s="583" t="str">
        <f>IF(+NFL!$F209="Minnesota",+NFL!P209,IF(+NFL!$H209="Minnesota",+NFL!P209,0))</f>
        <v>Minnesota</v>
      </c>
      <c r="Q376" s="585">
        <f>IF(+NFL!$F209="Minnesota",+NFL!Q209,IF(+NFL!$H209="Minnesota",+NFL!Q209,0))</f>
        <v>26</v>
      </c>
      <c r="R376" s="586" t="str">
        <f>IF(+NFL!$F209="Minnesota",+NFL!R209,IF(+NFL!$H209="Minnesota",+NFL!R209,0))</f>
        <v>San Francisco</v>
      </c>
      <c r="S376" s="585" t="str">
        <f>IF(+NFL!$F209="Minnesota",+NFL!S209,IF(+NFL!$H209="Minnesota",+NFL!S209,0))</f>
        <v>Minnesota</v>
      </c>
      <c r="T376" s="587" t="str">
        <f>IF(+NFL!$F209="Minnesota",+NFL!T209,IF(+NFL!$H209="Minnesota",+NFL!T209,0))</f>
        <v>Minnesota</v>
      </c>
      <c r="U376" s="585" t="str">
        <f>IF(+NFL!$F209="Minnesota",+NFL!U209,IF(+NFL!$H209="Minnesota",+NFL!U209,0))</f>
        <v>L</v>
      </c>
      <c r="V376" s="586" t="e">
        <f>IF(+NFL!$F219="Minnesota",+NFL!#REF!,IF(+NFL!$H219="Minnesota",+NFL!#REF!,0))</f>
        <v>#REF!</v>
      </c>
      <c r="W376" s="585" t="e">
        <f>IF(+NFL!$F219="Minnesota",+NFL!#REF!,IF(+NFL!$H219="Minnesota",+NFL!#REF!,0))</f>
        <v>#REF!</v>
      </c>
      <c r="X376" s="587" t="e">
        <f>IF(+NFL!$F219="Minnesota",+NFL!#REF!,IF(+NFL!$H219="Minnesota",+NFL!#REF!,0))</f>
        <v>#REF!</v>
      </c>
      <c r="Y376" s="585" t="e">
        <f>IF(+NFL!$F219="Minnesota",+NFL!#REF!,IF(+NFL!$H219="Minnesota",+NFL!#REF!,0))</f>
        <v>#REF!</v>
      </c>
      <c r="Z376" s="586" t="e">
        <f>IF(+NFL!$F219="Minnesota",+NFL!#REF!,IF(+NFL!$H219="Minnesota",+NFL!#REF!,0))</f>
        <v>#REF!</v>
      </c>
      <c r="AA376" s="585" t="e">
        <f>IF(+NFL!$F219="Minnesota",+NFL!#REF!,IF(+NFL!$H219="Minnesota",+NFL!#REF!,0))</f>
        <v>#REF!</v>
      </c>
      <c r="AB376" s="124" t="e">
        <f>IF(+NFL!$F219="Minnesota",+NFL!#REF!,IF(+NFL!$H219="Minnesota",+NFL!#REF!,0))</f>
        <v>#REF!</v>
      </c>
      <c r="AC376" s="182" t="e">
        <f>IF(+NFL!$F219="Minnesota",+NFL!#REF!,IF(+NFL!$H219="Minnesota",+NFL!#REF!,0))</f>
        <v>#REF!</v>
      </c>
      <c r="AD376" s="496" t="e">
        <f>IF(+NFL!$F219="Minnesota",+NFL!#REF!,IF(+NFL!$H219="Minnesota",+NFL!#REF!,0))</f>
        <v>#REF!</v>
      </c>
      <c r="AE376" s="565" t="e">
        <f>IF(+NFL!$F219="Minnesota",+NFL!#REF!,IF(+NFL!$H219="Minnesota",+NFL!#REF!,0))</f>
        <v>#REF!</v>
      </c>
      <c r="AF376" s="496" t="e">
        <f>IF(+NFL!$F219="Minnesota",+NFL!#REF!,IF(+NFL!$H219="Minnesota",+NFL!#REF!,0))</f>
        <v>#REF!</v>
      </c>
      <c r="AG376" s="565" t="e">
        <f>IF(+NFL!$F219="Minnesota",+NFL!#REF!,IF(+NFL!$H219="Minnesota",+NFL!#REF!,0))</f>
        <v>#REF!</v>
      </c>
      <c r="AH376" s="496" t="e">
        <f>IF(+NFL!$F219="Minnesota",+NFL!#REF!,IF(+NFL!$H219="Minnesota",+NFL!#REF!,0))</f>
        <v>#REF!</v>
      </c>
      <c r="AI376" s="565" t="e">
        <f>IF(+NFL!$F219="Minnesota",+NFL!#REF!,IF(+NFL!$H219="Minnesota",+NFL!#REF!,0))</f>
        <v>#REF!</v>
      </c>
      <c r="AJ376" s="496" t="e">
        <f>IF(+NFL!$F219="Minnesota",+NFL!#REF!,IF(+NFL!$H219="Minnesota",+NFL!#REF!,0))</f>
        <v>#REF!</v>
      </c>
      <c r="AK376" s="565" t="e">
        <f>IF(+NFL!$F219="Minnesota",+NFL!#REF!,IF(+NFL!$H219="Minnesota",+NFL!#REF!,0))</f>
        <v>#REF!</v>
      </c>
      <c r="AL376" s="100" t="e">
        <f>IF(+NFL!$F219="Minnesota",+NFL!#REF!,IF(+NFL!$H219="Minnesota",+NFL!#REF!,0))</f>
        <v>#REF!</v>
      </c>
      <c r="AM376" s="82" t="e">
        <f>IF(+NFL!$F219="Minnesota",+NFL!#REF!,IF(+NFL!$H219="Minnesota",+NFL!#REF!,0))</f>
        <v>#REF!</v>
      </c>
      <c r="AN376" s="81" t="e">
        <f>IF(+NFL!$F219="Minnesota",+NFL!#REF!,IF(+NFL!$H219="Minnesota",+NFL!#REF!,0))</f>
        <v>#REF!</v>
      </c>
      <c r="AO376" s="83" t="e">
        <f>IF(+NFL!$F219="Minnesota",+NFL!#REF!,IF(+NFL!$H219="Minnesota",+NFL!#REF!,0))</f>
        <v>#REF!</v>
      </c>
      <c r="AP376" s="480"/>
      <c r="AQ376" s="72" t="str">
        <f t="shared" si="0"/>
        <v>Minnesota</v>
      </c>
      <c r="AR376" s="81" t="e">
        <f>IF(+NFL!$F219="Minnesota",+NFL!#REF!,IF(+NFL!$H219="Minnesota",+NFL!#REF!,0))</f>
        <v>#REF!</v>
      </c>
      <c r="AS376" s="96" t="e">
        <f>IF(+NFL!$F219="Minnesota",+NFL!#REF!,IF(+NFL!$H219="Minnesota",+NFL!#REF!,0))</f>
        <v>#REF!</v>
      </c>
      <c r="AT376" s="96" t="e">
        <f>IF(+NFL!$F219="Minnesota",+NFL!#REF!,IF(+NFL!$H219="Minnesota",+NFL!#REF!,0))</f>
        <v>#REF!</v>
      </c>
      <c r="AU376" s="81" t="e">
        <f>IF(+NFL!$F219="Minnesota",+NFL!#REF!,IF(+NFL!$H219="Minnesota",+NFL!#REF!,0))</f>
        <v>#REF!</v>
      </c>
      <c r="AV376" s="96" t="e">
        <f>IF(+NFL!$F219="Minnesota",+NFL!#REF!,IF(+NFL!$H219="Minnesota",+NFL!#REF!,0))</f>
        <v>#REF!</v>
      </c>
      <c r="AW376" s="70" t="e">
        <f>IF(+NFL!$F219="Minnesota",+NFL!#REF!,IF(+NFL!$H219="Minnesota",+NFL!#REF!,0))</f>
        <v>#REF!</v>
      </c>
      <c r="AX376" s="96"/>
      <c r="AY376" s="81" t="e">
        <f>IF(+NFL!$F219="Minnesota",+NFL!#REF!,IF(+NFL!$H219="Minnesota",+NFL!#REF!,0))</f>
        <v>#REF!</v>
      </c>
      <c r="AZ376" s="96" t="e">
        <f>IF(+NFL!$F219="Minnesota",+NFL!#REF!,IF(+NFL!$H219="Minnesota",+NFL!#REF!,0))</f>
        <v>#REF!</v>
      </c>
      <c r="BA376" s="70" t="e">
        <f>IF(+NFL!$F219="Minnesota",+NFL!#REF!,IF(+NFL!$H219="Minnesota",+NFL!#REF!,0))</f>
        <v>#REF!</v>
      </c>
      <c r="BB376" s="70"/>
      <c r="BC376" s="592" t="str">
        <f t="shared" si="1"/>
        <v>San Francisco</v>
      </c>
      <c r="BD376" s="81" t="e">
        <f>IF(+NFL!$F219="Minnesota",+NFL!#REF!,IF(+NFL!$H219="Minnesota",+NFL!#REF!,0))</f>
        <v>#REF!</v>
      </c>
      <c r="BE376" s="96" t="e">
        <f>IF(+NFL!$F219="Minnesota",+NFL!#REF!,IF(+NFL!$H219="Minnesota",+NFL!#REF!,0))</f>
        <v>#REF!</v>
      </c>
      <c r="BF376" s="70" t="e">
        <f>IF(+NFL!$F219="Minnesota",+NFL!#REF!,IF(+NFL!$H219="Minnesota",+NFL!#REF!,0))</f>
        <v>#REF!</v>
      </c>
      <c r="BG376" s="81" t="e">
        <f>IF(+NFL!$F219="Minnesota",+NFL!#REF!,IF(+NFL!$H219="Minnesota",+NFL!#REF!,0))</f>
        <v>#REF!</v>
      </c>
      <c r="BH376" s="96" t="e">
        <f>IF(+NFL!$F219="Minnesota",+NFL!#REF!,IF(+NFL!$H219="Minnesota",+NFL!#REF!,0))</f>
        <v>#REF!</v>
      </c>
      <c r="BI376" s="70" t="e">
        <f>IF(+NFL!$F219="Minnesota",+NFL!#REF!,IF(+NFL!$H219="Minnesota",+NFL!#REF!,0))</f>
        <v>#REF!</v>
      </c>
      <c r="BJ376" s="124" t="e">
        <f>IF(+NFL!$F219="Minnesota",+NFL!#REF!,IF(+NFL!$H219="Minnesota",+NFL!#REF!,0))</f>
        <v>#REF!</v>
      </c>
      <c r="BK376" s="182" t="e">
        <f>IF(+NFL!$F219="Minnesota",+NFL!#REF!,IF(+NFL!$H219="Minnesota",+NFL!#REF!,0))</f>
        <v>#REF!</v>
      </c>
    </row>
    <row r="377" spans="1:63" s="310" customFormat="1" x14ac:dyDescent="0.8">
      <c r="A377" s="70">
        <f>IF(+NFL!$F219="Minnesota",+NFL!A219,IF(+NFL!$H219="Minnesota",+NFL!A219,0))</f>
        <v>13</v>
      </c>
      <c r="B377" s="480" t="str">
        <f>IF(+NFL!$F219="Minnesota",+NFL!B219,IF(+NFL!$H219="Minnesota",+NFL!B219,0))</f>
        <v>Sun</v>
      </c>
      <c r="C377" s="72">
        <f>IF(+NFL!$F219="Minnesota",+NFL!C219,IF(+NFL!$H219="Minnesota",+NFL!C219,0))</f>
        <v>44535</v>
      </c>
      <c r="D377" s="73">
        <f>IF(+NFL!$F219="Minnesota",+NFL!D219,IF(+NFL!$H219="Minnesota",+NFL!D219,0))</f>
        <v>0.54166666666666663</v>
      </c>
      <c r="E377" s="70" t="str">
        <f>IF(+NFL!$F219="Minnesota",+NFL!E219,IF(+NFL!$H219="Minnesota",+NFL!E219,0))</f>
        <v>CBS</v>
      </c>
      <c r="F377" s="189" t="str">
        <f>IF(+NFL!$F219="Minnesota",+NFL!F219,IF(+NFL!$H219="Minnesota",+NFL!F219,0))</f>
        <v>Minnesota</v>
      </c>
      <c r="G377" s="70" t="str">
        <f>IF(+NFL!$F219="Minnesota",+NFL!G219,IF(+NFL!$H219="Minnesota",+NFL!G219,0))</f>
        <v>NFCN</v>
      </c>
      <c r="H377" s="189" t="str">
        <f>IF(+NFL!$F219="Minnesota",+NFL!H219,IF(+NFL!$H219="Minnesota",+NFL!H219,0))</f>
        <v>Detroit</v>
      </c>
      <c r="I377" s="70" t="str">
        <f>IF(+NFL!$F219="Minnesota",+NFL!I219,IF(+NFL!$H219="Minnesota",+NFL!I219,0))</f>
        <v>NFCN</v>
      </c>
      <c r="J377" s="496" t="str">
        <f>IF(+NFL!$F219="Minnesota",+NFL!J219,IF(+NFL!$H219="Minnesota",+NFL!J219,0))</f>
        <v>Minnesota</v>
      </c>
      <c r="K377" s="510" t="str">
        <f>IF(+NFL!$F219="Minnesota",+NFL!K219,IF(+NFL!$H219="Minnesota",+NFL!K219,0))</f>
        <v>Detroit</v>
      </c>
      <c r="L377" s="572">
        <f>IF(+NFL!$F219="Minnesota",+NFL!L219,IF(+NFL!$H219="Minnesota",+NFL!L219,0))</f>
        <v>7</v>
      </c>
      <c r="M377" s="573">
        <f>IF(+NFL!$F219="Minnesota",+NFL!M219,IF(+NFL!$H219="Minnesota",+NFL!M219,0))</f>
        <v>46.5</v>
      </c>
      <c r="N377" s="583" t="str">
        <f>IF(+NFL!$F219="Minnesota",+NFL!N219,IF(+NFL!$H219="Minnesota",+NFL!N219,0))</f>
        <v>Detroit</v>
      </c>
      <c r="O377" s="584">
        <f>IF(+NFL!$F219="Minnesota",+NFL!O219,IF(+NFL!$H219="Minnesota",+NFL!O219,0))</f>
        <v>29</v>
      </c>
      <c r="P377" s="583" t="str">
        <f>IF(+NFL!$F219="Minnesota",+NFL!P219,IF(+NFL!$H219="Minnesota",+NFL!P219,0))</f>
        <v>Minnesota</v>
      </c>
      <c r="Q377" s="585">
        <f>IF(+NFL!$F219="Minnesota",+NFL!Q219,IF(+NFL!$H219="Minnesota",+NFL!Q219,0))</f>
        <v>27</v>
      </c>
      <c r="R377" s="586" t="str">
        <f>IF(+NFL!$F219="Minnesota",+NFL!R219,IF(+NFL!$H219="Minnesota",+NFL!R219,0))</f>
        <v>Detroit</v>
      </c>
      <c r="S377" s="585" t="str">
        <f>IF(+NFL!$F219="Minnesota",+NFL!S219,IF(+NFL!$H219="Minnesota",+NFL!S219,0))</f>
        <v>Minnesota</v>
      </c>
      <c r="T377" s="587" t="str">
        <f>IF(+NFL!$F219="Minnesota",+NFL!T219,IF(+NFL!$H219="Minnesota",+NFL!T219,0))</f>
        <v>Minnesota</v>
      </c>
      <c r="U377" s="585" t="str">
        <f>IF(+NFL!$F219="Minnesota",+NFL!U219,IF(+NFL!$H219="Minnesota",+NFL!U219,0))</f>
        <v>L</v>
      </c>
      <c r="V377" s="586">
        <f>IF(+NFL!$F251="Minnesota",+NFL!#REF!,IF(+NFL!$H251="Minnesota",+NFL!#REF!,0))</f>
        <v>0</v>
      </c>
      <c r="W377" s="585">
        <f>IF(+NFL!$F251="Minnesota",+NFL!#REF!,IF(+NFL!$H251="Minnesota",+NFL!#REF!,0))</f>
        <v>0</v>
      </c>
      <c r="X377" s="587">
        <f>IF(+NFL!$F251="Minnesota",+NFL!#REF!,IF(+NFL!$H251="Minnesota",+NFL!#REF!,0))</f>
        <v>0</v>
      </c>
      <c r="Y377" s="585">
        <f>IF(+NFL!$F251="Minnesota",+NFL!#REF!,IF(+NFL!$H251="Minnesota",+NFL!#REF!,0))</f>
        <v>0</v>
      </c>
      <c r="Z377" s="586">
        <f>IF(+NFL!$F251="Minnesota",+NFL!#REF!,IF(+NFL!$H251="Minnesota",+NFL!#REF!,0))</f>
        <v>0</v>
      </c>
      <c r="AA377" s="585">
        <f>IF(+NFL!$F251="Minnesota",+NFL!#REF!,IF(+NFL!$H251="Minnesota",+NFL!#REF!,0))</f>
        <v>0</v>
      </c>
      <c r="AB377" s="124">
        <f>IF(+NFL!$F251="Minnesota",+NFL!#REF!,IF(+NFL!$H251="Minnesota",+NFL!#REF!,0))</f>
        <v>0</v>
      </c>
      <c r="AC377" s="182">
        <f>IF(+NFL!$F251="Minnesota",+NFL!#REF!,IF(+NFL!$H251="Minnesota",+NFL!#REF!,0))</f>
        <v>0</v>
      </c>
      <c r="AD377" s="496">
        <f>IF(+NFL!$F251="Minnesota",+NFL!#REF!,IF(+NFL!$H251="Minnesota",+NFL!#REF!,0))</f>
        <v>0</v>
      </c>
      <c r="AE377" s="565">
        <f>IF(+NFL!$F251="Minnesota",+NFL!#REF!,IF(+NFL!$H251="Minnesota",+NFL!#REF!,0))</f>
        <v>0</v>
      </c>
      <c r="AF377" s="496">
        <f>IF(+NFL!$F251="Minnesota",+NFL!#REF!,IF(+NFL!$H251="Minnesota",+NFL!#REF!,0))</f>
        <v>0</v>
      </c>
      <c r="AG377" s="565">
        <f>IF(+NFL!$F251="Minnesota",+NFL!#REF!,IF(+NFL!$H251="Minnesota",+NFL!#REF!,0))</f>
        <v>0</v>
      </c>
      <c r="AH377" s="496">
        <f>IF(+NFL!$F251="Minnesota",+NFL!#REF!,IF(+NFL!$H251="Minnesota",+NFL!#REF!,0))</f>
        <v>0</v>
      </c>
      <c r="AI377" s="565">
        <f>IF(+NFL!$F251="Minnesota",+NFL!#REF!,IF(+NFL!$H251="Minnesota",+NFL!#REF!,0))</f>
        <v>0</v>
      </c>
      <c r="AJ377" s="496">
        <f>IF(+NFL!$F251="Minnesota",+NFL!#REF!,IF(+NFL!$H251="Minnesota",+NFL!#REF!,0))</f>
        <v>0</v>
      </c>
      <c r="AK377" s="565">
        <f>IF(+NFL!$F251="Minnesota",+NFL!#REF!,IF(+NFL!$H251="Minnesota",+NFL!#REF!,0))</f>
        <v>0</v>
      </c>
      <c r="AL377" s="100">
        <f>IF(+NFL!$F251="Minnesota",+NFL!#REF!,IF(+NFL!$H251="Minnesota",+NFL!#REF!,0))</f>
        <v>0</v>
      </c>
      <c r="AM377" s="82">
        <f>IF(+NFL!$F251="Minnesota",+NFL!#REF!,IF(+NFL!$H251="Minnesota",+NFL!#REF!,0))</f>
        <v>0</v>
      </c>
      <c r="AN377" s="81">
        <f>IF(+NFL!$F251="Minnesota",+NFL!#REF!,IF(+NFL!$H251="Minnesota",+NFL!#REF!,0))</f>
        <v>0</v>
      </c>
      <c r="AO377" s="83">
        <f>IF(+NFL!$F251="Minnesota",+NFL!#REF!,IF(+NFL!$H251="Minnesota",+NFL!#REF!,0))</f>
        <v>0</v>
      </c>
      <c r="AP377" s="480"/>
      <c r="AQ377" s="72" t="str">
        <f t="shared" si="0"/>
        <v>Minnesota</v>
      </c>
      <c r="AR377" s="81">
        <f>IF(+NFL!$F251="Minnesota",+NFL!#REF!,IF(+NFL!$H251="Minnesota",+NFL!#REF!,0))</f>
        <v>0</v>
      </c>
      <c r="AS377" s="96">
        <f>IF(+NFL!$F251="Minnesota",+NFL!#REF!,IF(+NFL!$H251="Minnesota",+NFL!#REF!,0))</f>
        <v>0</v>
      </c>
      <c r="AT377" s="96">
        <f>IF(+NFL!$F251="Minnesota",+NFL!#REF!,IF(+NFL!$H251="Minnesota",+NFL!#REF!,0))</f>
        <v>0</v>
      </c>
      <c r="AU377" s="81">
        <f>IF(+NFL!$F251="Minnesota",+NFL!#REF!,IF(+NFL!$H251="Minnesota",+NFL!#REF!,0))</f>
        <v>0</v>
      </c>
      <c r="AV377" s="96">
        <f>IF(+NFL!$F251="Minnesota",+NFL!#REF!,IF(+NFL!$H251="Minnesota",+NFL!#REF!,0))</f>
        <v>0</v>
      </c>
      <c r="AW377" s="70">
        <f>IF(+NFL!$F251="Minnesota",+NFL!#REF!,IF(+NFL!$H251="Minnesota",+NFL!#REF!,0))</f>
        <v>0</v>
      </c>
      <c r="AX377" s="96"/>
      <c r="AY377" s="81">
        <f>IF(+NFL!$F251="Minnesota",+NFL!#REF!,IF(+NFL!$H251="Minnesota",+NFL!#REF!,0))</f>
        <v>0</v>
      </c>
      <c r="AZ377" s="96">
        <f>IF(+NFL!$F251="Minnesota",+NFL!#REF!,IF(+NFL!$H251="Minnesota",+NFL!#REF!,0))</f>
        <v>0</v>
      </c>
      <c r="BA377" s="70">
        <f>IF(+NFL!$F251="Minnesota",+NFL!#REF!,IF(+NFL!$H251="Minnesota",+NFL!#REF!,0))</f>
        <v>0</v>
      </c>
      <c r="BB377" s="70"/>
      <c r="BC377" s="592" t="str">
        <f t="shared" si="1"/>
        <v>Detroit</v>
      </c>
      <c r="BD377" s="81">
        <f>IF(+NFL!$F251="Minnesota",+NFL!#REF!,IF(+NFL!$H251="Minnesota",+NFL!#REF!,0))</f>
        <v>0</v>
      </c>
      <c r="BE377" s="96">
        <f>IF(+NFL!$F251="Minnesota",+NFL!#REF!,IF(+NFL!$H251="Minnesota",+NFL!#REF!,0))</f>
        <v>0</v>
      </c>
      <c r="BF377" s="70">
        <f>IF(+NFL!$F251="Minnesota",+NFL!#REF!,IF(+NFL!$H251="Minnesota",+NFL!#REF!,0))</f>
        <v>0</v>
      </c>
      <c r="BG377" s="81">
        <f>IF(+NFL!$F251="Minnesota",+NFL!#REF!,IF(+NFL!$H251="Minnesota",+NFL!#REF!,0))</f>
        <v>0</v>
      </c>
      <c r="BH377" s="96">
        <f>IF(+NFL!$F251="Minnesota",+NFL!#REF!,IF(+NFL!$H251="Minnesota",+NFL!#REF!,0))</f>
        <v>0</v>
      </c>
      <c r="BI377" s="70">
        <f>IF(+NFL!$F251="Minnesota",+NFL!#REF!,IF(+NFL!$H251="Minnesota",+NFL!#REF!,0))</f>
        <v>0</v>
      </c>
      <c r="BJ377" s="124">
        <f>IF(+NFL!$F251="Minnesota",+NFL!#REF!,IF(+NFL!$H251="Minnesota",+NFL!#REF!,0))</f>
        <v>0</v>
      </c>
      <c r="BK377" s="182">
        <f>IF(+NFL!$F251="Minnesota",+NFL!#REF!,IF(+NFL!$H251="Minnesota",+NFL!#REF!,0))</f>
        <v>0</v>
      </c>
    </row>
    <row r="378" spans="1:63" s="310" customFormat="1" x14ac:dyDescent="0.8">
      <c r="A378" s="70">
        <f>IF(+NFL!$F234="Minnesota",+NFL!A234,IF(+NFL!$H234="Minnesota",+NFL!A234,0))</f>
        <v>14</v>
      </c>
      <c r="B378" s="480" t="str">
        <f>IF(+NFL!$F234="Minnesota",+NFL!B234,IF(+NFL!$H234="Minnesota",+NFL!B234,0))</f>
        <v>Thurs</v>
      </c>
      <c r="C378" s="72">
        <f>IF(+NFL!$F234="Minnesota",+NFL!C234,IF(+NFL!$H234="Minnesota",+NFL!C234,0))</f>
        <v>44539</v>
      </c>
      <c r="D378" s="73">
        <f>IF(+NFL!$F234="Minnesota",+NFL!D234,IF(+NFL!$H234="Minnesota",+NFL!D234,0))</f>
        <v>0.84375</v>
      </c>
      <c r="E378" s="70" t="str">
        <f>IF(+NFL!$F234="Minnesota",+NFL!E234,IF(+NFL!$H234="Minnesota",+NFL!E234,0))</f>
        <v>Fox</v>
      </c>
      <c r="F378" s="189" t="str">
        <f>IF(+NFL!$F234="Minnesota",+NFL!F234,IF(+NFL!$H234="Minnesota",+NFL!F234,0))</f>
        <v>Pittsburgh</v>
      </c>
      <c r="G378" s="70" t="str">
        <f>IF(+NFL!$F234="Minnesota",+NFL!G234,IF(+NFL!$H234="Minnesota",+NFL!G234,0))</f>
        <v>AFCN</v>
      </c>
      <c r="H378" s="189" t="str">
        <f>IF(+NFL!$F234="Minnesota",+NFL!H234,IF(+NFL!$H234="Minnesota",+NFL!H234,0))</f>
        <v>Minnesota</v>
      </c>
      <c r="I378" s="70" t="str">
        <f>IF(+NFL!$F234="Minnesota",+NFL!I234,IF(+NFL!$H234="Minnesota",+NFL!I234,0))</f>
        <v>NFCN</v>
      </c>
      <c r="J378" s="496" t="str">
        <f>IF(+NFL!$F234="Minnesota",+NFL!J234,IF(+NFL!$H234="Minnesota",+NFL!J234,0))</f>
        <v>Minnesota</v>
      </c>
      <c r="K378" s="510" t="str">
        <f>IF(+NFL!$F234="Minnesota",+NFL!K234,IF(+NFL!$H234="Minnesota",+NFL!K234,0))</f>
        <v>Pittsburgh</v>
      </c>
      <c r="L378" s="572">
        <f>IF(+NFL!$F234="Minnesota",+NFL!L234,IF(+NFL!$H234="Minnesota",+NFL!L234,0))</f>
        <v>3</v>
      </c>
      <c r="M378" s="573">
        <f>IF(+NFL!$F234="Minnesota",+NFL!M234,IF(+NFL!$H234="Minnesota",+NFL!M234,0))</f>
        <v>43.5</v>
      </c>
      <c r="N378" s="583" t="str">
        <f>IF(+NFL!$F234="Minnesota",+NFL!N234,IF(+NFL!$H234="Minnesota",+NFL!N234,0))</f>
        <v>Minnesota</v>
      </c>
      <c r="O378" s="584">
        <f>IF(+NFL!$F234="Minnesota",+NFL!O234,IF(+NFL!$H234="Minnesota",+NFL!O234,0))</f>
        <v>36</v>
      </c>
      <c r="P378" s="583" t="str">
        <f>IF(+NFL!$F234="Minnesota",+NFL!P234,IF(+NFL!$H234="Minnesota",+NFL!P234,0))</f>
        <v>Pittsburgh</v>
      </c>
      <c r="Q378" s="585">
        <f>IF(+NFL!$F234="Minnesota",+NFL!Q234,IF(+NFL!$H234="Minnesota",+NFL!Q234,0))</f>
        <v>28</v>
      </c>
      <c r="R378" s="586" t="str">
        <f>IF(+NFL!$F234="Minnesota",+NFL!R234,IF(+NFL!$H234="Minnesota",+NFL!R234,0))</f>
        <v>Minnesota</v>
      </c>
      <c r="S378" s="585" t="str">
        <f>IF(+NFL!$F234="Minnesota",+NFL!S234,IF(+NFL!$H234="Minnesota",+NFL!S234,0))</f>
        <v>Pittsburgh</v>
      </c>
      <c r="T378" s="587" t="str">
        <f>IF(+NFL!$F234="Minnesota",+NFL!T234,IF(+NFL!$H234="Minnesota",+NFL!T234,0))</f>
        <v>Minnesota</v>
      </c>
      <c r="U378" s="585" t="str">
        <f>IF(+NFL!$F234="Minnesota",+NFL!U234,IF(+NFL!$H234="Minnesota",+NFL!U234,0))</f>
        <v>W</v>
      </c>
      <c r="V378" s="586">
        <f>IF(+NFL!$F271="Minnesota",+NFL!#REF!,IF(+NFL!$H271="Minnesota",+NFL!#REF!,0))</f>
        <v>0</v>
      </c>
      <c r="W378" s="585">
        <f>IF(+NFL!$F271="Minnesota",+NFL!#REF!,IF(+NFL!$H271="Minnesota",+NFL!#REF!,0))</f>
        <v>0</v>
      </c>
      <c r="X378" s="587">
        <f>IF(+NFL!$F271="Minnesota",+NFL!#REF!,IF(+NFL!$H271="Minnesota",+NFL!#REF!,0))</f>
        <v>0</v>
      </c>
      <c r="Y378" s="585">
        <f>IF(+NFL!$F271="Minnesota",+NFL!#REF!,IF(+NFL!$H271="Minnesota",+NFL!#REF!,0))</f>
        <v>0</v>
      </c>
      <c r="Z378" s="586">
        <f>IF(+NFL!$F271="Minnesota",+NFL!#REF!,IF(+NFL!$H271="Minnesota",+NFL!#REF!,0))</f>
        <v>0</v>
      </c>
      <c r="AA378" s="585">
        <f>IF(+NFL!$F271="Minnesota",+NFL!#REF!,IF(+NFL!$H271="Minnesota",+NFL!#REF!,0))</f>
        <v>0</v>
      </c>
      <c r="AB378" s="124">
        <f>IF(+NFL!$F271="Minnesota",+NFL!#REF!,IF(+NFL!$H271="Minnesota",+NFL!#REF!,0))</f>
        <v>0</v>
      </c>
      <c r="AC378" s="182">
        <f>IF(+NFL!$F271="Minnesota",+NFL!#REF!,IF(+NFL!$H271="Minnesota",+NFL!#REF!,0))</f>
        <v>0</v>
      </c>
      <c r="AD378" s="496">
        <f>IF(+NFL!$F271="Minnesota",+NFL!#REF!,IF(+NFL!$H271="Minnesota",+NFL!#REF!,0))</f>
        <v>0</v>
      </c>
      <c r="AE378" s="565">
        <f>IF(+NFL!$F271="Minnesota",+NFL!#REF!,IF(+NFL!$H271="Minnesota",+NFL!#REF!,0))</f>
        <v>0</v>
      </c>
      <c r="AF378" s="496">
        <f>IF(+NFL!$F271="Minnesota",+NFL!#REF!,IF(+NFL!$H271="Minnesota",+NFL!#REF!,0))</f>
        <v>0</v>
      </c>
      <c r="AG378" s="565">
        <f>IF(+NFL!$F271="Minnesota",+NFL!#REF!,IF(+NFL!$H271="Minnesota",+NFL!#REF!,0))</f>
        <v>0</v>
      </c>
      <c r="AH378" s="496">
        <f>IF(+NFL!$F271="Minnesota",+NFL!#REF!,IF(+NFL!$H271="Minnesota",+NFL!#REF!,0))</f>
        <v>0</v>
      </c>
      <c r="AI378" s="565">
        <f>IF(+NFL!$F271="Minnesota",+NFL!#REF!,IF(+NFL!$H271="Minnesota",+NFL!#REF!,0))</f>
        <v>0</v>
      </c>
      <c r="AJ378" s="496">
        <f>IF(+NFL!$F271="Minnesota",+NFL!#REF!,IF(+NFL!$H271="Minnesota",+NFL!#REF!,0))</f>
        <v>0</v>
      </c>
      <c r="AK378" s="565">
        <f>IF(+NFL!$F271="Minnesota",+NFL!#REF!,IF(+NFL!$H271="Minnesota",+NFL!#REF!,0))</f>
        <v>0</v>
      </c>
      <c r="AL378" s="100">
        <f>IF(+NFL!$F271="Minnesota",+NFL!#REF!,IF(+NFL!$H271="Minnesota",+NFL!#REF!,0))</f>
        <v>0</v>
      </c>
      <c r="AM378" s="82">
        <f>IF(+NFL!$F271="Minnesota",+NFL!#REF!,IF(+NFL!$H271="Minnesota",+NFL!#REF!,0))</f>
        <v>0</v>
      </c>
      <c r="AN378" s="81">
        <f>IF(+NFL!$F271="Minnesota",+NFL!#REF!,IF(+NFL!$H271="Minnesota",+NFL!#REF!,0))</f>
        <v>0</v>
      </c>
      <c r="AO378" s="83">
        <f>IF(+NFL!$F271="Minnesota",+NFL!#REF!,IF(+NFL!$H271="Minnesota",+NFL!#REF!,0))</f>
        <v>0</v>
      </c>
      <c r="AP378" s="480"/>
      <c r="AQ378" s="72" t="str">
        <f t="shared" si="0"/>
        <v>Pittsburgh</v>
      </c>
      <c r="AR378" s="81">
        <f>IF(+NFL!$F271="Minnesota",+NFL!#REF!,IF(+NFL!$H271="Minnesota",+NFL!#REF!,0))</f>
        <v>0</v>
      </c>
      <c r="AS378" s="96">
        <f>IF(+NFL!$F271="Minnesota",+NFL!#REF!,IF(+NFL!$H271="Minnesota",+NFL!#REF!,0))</f>
        <v>0</v>
      </c>
      <c r="AT378" s="96">
        <f>IF(+NFL!$F271="Minnesota",+NFL!#REF!,IF(+NFL!$H271="Minnesota",+NFL!#REF!,0))</f>
        <v>0</v>
      </c>
      <c r="AU378" s="81">
        <f>IF(+NFL!$F271="Minnesota",+NFL!#REF!,IF(+NFL!$H271="Minnesota",+NFL!#REF!,0))</f>
        <v>0</v>
      </c>
      <c r="AV378" s="96">
        <f>IF(+NFL!$F271="Minnesota",+NFL!#REF!,IF(+NFL!$H271="Minnesota",+NFL!#REF!,0))</f>
        <v>0</v>
      </c>
      <c r="AW378" s="70">
        <f>IF(+NFL!$F271="Minnesota",+NFL!#REF!,IF(+NFL!$H271="Minnesota",+NFL!#REF!,0))</f>
        <v>0</v>
      </c>
      <c r="AX378" s="96"/>
      <c r="AY378" s="81">
        <f>IF(+NFL!$F271="Minnesota",+NFL!#REF!,IF(+NFL!$H271="Minnesota",+NFL!#REF!,0))</f>
        <v>0</v>
      </c>
      <c r="AZ378" s="96">
        <f>IF(+NFL!$F271="Minnesota",+NFL!#REF!,IF(+NFL!$H271="Minnesota",+NFL!#REF!,0))</f>
        <v>0</v>
      </c>
      <c r="BA378" s="70">
        <f>IF(+NFL!$F271="Minnesota",+NFL!#REF!,IF(+NFL!$H271="Minnesota",+NFL!#REF!,0))</f>
        <v>0</v>
      </c>
      <c r="BB378" s="70"/>
      <c r="BC378" s="592" t="str">
        <f t="shared" si="1"/>
        <v>Minnesota</v>
      </c>
      <c r="BD378" s="81">
        <f>IF(+NFL!$F271="Minnesota",+NFL!#REF!,IF(+NFL!$H271="Minnesota",+NFL!#REF!,0))</f>
        <v>0</v>
      </c>
      <c r="BE378" s="96">
        <f>IF(+NFL!$F271="Minnesota",+NFL!#REF!,IF(+NFL!$H271="Minnesota",+NFL!#REF!,0))</f>
        <v>0</v>
      </c>
      <c r="BF378" s="70">
        <f>IF(+NFL!$F271="Minnesota",+NFL!#REF!,IF(+NFL!$H271="Minnesota",+NFL!#REF!,0))</f>
        <v>0</v>
      </c>
      <c r="BG378" s="81">
        <f>IF(+NFL!$F271="Minnesota",+NFL!#REF!,IF(+NFL!$H271="Minnesota",+NFL!#REF!,0))</f>
        <v>0</v>
      </c>
      <c r="BH378" s="96">
        <f>IF(+NFL!$F271="Minnesota",+NFL!#REF!,IF(+NFL!$H271="Minnesota",+NFL!#REF!,0))</f>
        <v>0</v>
      </c>
      <c r="BI378" s="70">
        <f>IF(+NFL!$F271="Minnesota",+NFL!#REF!,IF(+NFL!$H271="Minnesota",+NFL!#REF!,0))</f>
        <v>0</v>
      </c>
      <c r="BJ378" s="124">
        <f>IF(+NFL!$F271="Minnesota",+NFL!#REF!,IF(+NFL!$H271="Minnesota",+NFL!#REF!,0))</f>
        <v>0</v>
      </c>
      <c r="BK378" s="182">
        <f>IF(+NFL!$F271="Minnesota",+NFL!#REF!,IF(+NFL!$H271="Minnesota",+NFL!#REF!,0))</f>
        <v>0</v>
      </c>
    </row>
    <row r="379" spans="1:63" s="310" customFormat="1" x14ac:dyDescent="0.8">
      <c r="A379" s="70">
        <f>IF(+NFL!$F268="Minnesota",+NFL!A268,IF(+NFL!$H268="Minnesota",+NFL!A268,0))</f>
        <v>15</v>
      </c>
      <c r="B379" s="480" t="str">
        <f>IF(+NFL!$F268="Minnesota",+NFL!B268,IF(+NFL!$H268="Minnesota",+NFL!B268,0))</f>
        <v>Mon</v>
      </c>
      <c r="C379" s="72">
        <f>IF(+NFL!$F268="Minnesota",+NFL!C268,IF(+NFL!$H268="Minnesota",+NFL!C268,0))</f>
        <v>44550</v>
      </c>
      <c r="D379" s="73">
        <f>IF(+NFL!$F268="Minnesota",+NFL!D268,IF(+NFL!$H268="Minnesota",+NFL!D268,0))</f>
        <v>0.84375</v>
      </c>
      <c r="E379" s="70">
        <f>IF(+NFL!$F268="Minnesota",+NFL!E268,IF(+NFL!$H268="Minnesota",+NFL!E268,0))</f>
        <v>0</v>
      </c>
      <c r="F379" s="189" t="str">
        <f>IF(+NFL!$F268="Minnesota",+NFL!F268,IF(+NFL!$H268="Minnesota",+NFL!F268,0))</f>
        <v>Minnesota</v>
      </c>
      <c r="G379" s="70" t="str">
        <f>IF(+NFL!$F268="Minnesota",+NFL!G268,IF(+NFL!$H268="Minnesota",+NFL!G268,0))</f>
        <v>NFCN</v>
      </c>
      <c r="H379" s="189" t="str">
        <f>IF(+NFL!$F268="Minnesota",+NFL!H268,IF(+NFL!$H268="Minnesota",+NFL!H268,0))</f>
        <v>Chicago</v>
      </c>
      <c r="I379" s="70" t="str">
        <f>IF(+NFL!$F268="Minnesota",+NFL!I268,IF(+NFL!$H268="Minnesota",+NFL!I268,0))</f>
        <v>NFCN</v>
      </c>
      <c r="J379" s="496" t="str">
        <f>IF(+NFL!$F268="Minnesota",+NFL!J268,IF(+NFL!$H268="Minnesota",+NFL!J268,0))</f>
        <v>Minnesota</v>
      </c>
      <c r="K379" s="510" t="str">
        <f>IF(+NFL!$F268="Minnesota",+NFL!K268,IF(+NFL!$H268="Minnesota",+NFL!K268,0))</f>
        <v>Chicago</v>
      </c>
      <c r="L379" s="572">
        <f>IF(+NFL!$F268="Minnesota",+NFL!L268,IF(+NFL!$H268="Minnesota",+NFL!L268,0))</f>
        <v>3.5</v>
      </c>
      <c r="M379" s="573">
        <f>IF(+NFL!$F268="Minnesota",+NFL!M268,IF(+NFL!$H268="Minnesota",+NFL!M268,0))</f>
        <v>44</v>
      </c>
      <c r="N379" s="583" t="str">
        <f>IF(+NFL!$F268="Minnesota",+NFL!N268,IF(+NFL!$H268="Minnesota",+NFL!N268,0))</f>
        <v>Minnesota</v>
      </c>
      <c r="O379" s="584">
        <f>IF(+NFL!$F268="Minnesota",+NFL!O268,IF(+NFL!$H268="Minnesota",+NFL!O268,0))</f>
        <v>17</v>
      </c>
      <c r="P379" s="583" t="str">
        <f>IF(+NFL!$F268="Minnesota",+NFL!P268,IF(+NFL!$H268="Minnesota",+NFL!P268,0))</f>
        <v>Chicago</v>
      </c>
      <c r="Q379" s="585">
        <f>IF(+NFL!$F268="Minnesota",+NFL!Q268,IF(+NFL!$H268="Minnesota",+NFL!Q268,0))</f>
        <v>9</v>
      </c>
      <c r="R379" s="586" t="str">
        <f>IF(+NFL!$F268="Minnesota",+NFL!R268,IF(+NFL!$H268="Minnesota",+NFL!R268,0))</f>
        <v>Minnesota</v>
      </c>
      <c r="S379" s="585" t="str">
        <f>IF(+NFL!$F268="Minnesota",+NFL!S268,IF(+NFL!$H268="Minnesota",+NFL!S268,0))</f>
        <v>Chicago</v>
      </c>
      <c r="T379" s="587" t="str">
        <f>IF(+NFL!$F268="Minnesota",+NFL!T268,IF(+NFL!$H268="Minnesota",+NFL!T268,0))</f>
        <v>Minnesota</v>
      </c>
      <c r="U379" s="585" t="str">
        <f>IF(+NFL!$F268="Minnesota",+NFL!U268,IF(+NFL!$H268="Minnesota",+NFL!U268,0))</f>
        <v>W</v>
      </c>
      <c r="V379" s="586">
        <f>IF(+NFL!$F279="Minnesota",+NFL!#REF!,IF(+NFL!$H279="Minnesota",+NFL!#REF!,0))</f>
        <v>0</v>
      </c>
      <c r="W379" s="585">
        <f>IF(+NFL!$F279="Minnesota",+NFL!#REF!,IF(+NFL!$H279="Minnesota",+NFL!#REF!,0))</f>
        <v>0</v>
      </c>
      <c r="X379" s="587">
        <f>IF(+NFL!$F279="Minnesota",+NFL!#REF!,IF(+NFL!$H279="Minnesota",+NFL!#REF!,0))</f>
        <v>0</v>
      </c>
      <c r="Y379" s="585">
        <f>IF(+NFL!$F279="Minnesota",+NFL!#REF!,IF(+NFL!$H279="Minnesota",+NFL!#REF!,0))</f>
        <v>0</v>
      </c>
      <c r="Z379" s="586">
        <f>IF(+NFL!$F279="Minnesota",+NFL!#REF!,IF(+NFL!$H279="Minnesota",+NFL!#REF!,0))</f>
        <v>0</v>
      </c>
      <c r="AA379" s="585">
        <f>IF(+NFL!$F279="Minnesota",+NFL!#REF!,IF(+NFL!$H279="Minnesota",+NFL!#REF!,0))</f>
        <v>0</v>
      </c>
      <c r="AB379" s="124">
        <f>IF(+NFL!$F279="Minnesota",+NFL!#REF!,IF(+NFL!$H279="Minnesota",+NFL!#REF!,0))</f>
        <v>0</v>
      </c>
      <c r="AC379" s="182">
        <f>IF(+NFL!$F279="Minnesota",+NFL!#REF!,IF(+NFL!$H279="Minnesota",+NFL!#REF!,0))</f>
        <v>0</v>
      </c>
      <c r="AD379" s="496">
        <f>IF(+NFL!$F279="Minnesota",+NFL!#REF!,IF(+NFL!$H279="Minnesota",+NFL!#REF!,0))</f>
        <v>0</v>
      </c>
      <c r="AE379" s="565">
        <f>IF(+NFL!$F279="Minnesota",+NFL!#REF!,IF(+NFL!$H279="Minnesota",+NFL!#REF!,0))</f>
        <v>0</v>
      </c>
      <c r="AF379" s="496">
        <f>IF(+NFL!$F279="Minnesota",+NFL!#REF!,IF(+NFL!$H279="Minnesota",+NFL!#REF!,0))</f>
        <v>0</v>
      </c>
      <c r="AG379" s="565">
        <f>IF(+NFL!$F279="Minnesota",+NFL!#REF!,IF(+NFL!$H279="Minnesota",+NFL!#REF!,0))</f>
        <v>0</v>
      </c>
      <c r="AH379" s="496">
        <f>IF(+NFL!$F279="Minnesota",+NFL!#REF!,IF(+NFL!$H279="Minnesota",+NFL!#REF!,0))</f>
        <v>0</v>
      </c>
      <c r="AI379" s="565">
        <f>IF(+NFL!$F279="Minnesota",+NFL!#REF!,IF(+NFL!$H279="Minnesota",+NFL!#REF!,0))</f>
        <v>0</v>
      </c>
      <c r="AJ379" s="496">
        <f>IF(+NFL!$F279="Minnesota",+NFL!#REF!,IF(+NFL!$H279="Minnesota",+NFL!#REF!,0))</f>
        <v>0</v>
      </c>
      <c r="AK379" s="565">
        <f>IF(+NFL!$F279="Minnesota",+NFL!#REF!,IF(+NFL!$H279="Minnesota",+NFL!#REF!,0))</f>
        <v>0</v>
      </c>
      <c r="AL379" s="100">
        <f>IF(+NFL!$F279="Minnesota",+NFL!#REF!,IF(+NFL!$H279="Minnesota",+NFL!#REF!,0))</f>
        <v>0</v>
      </c>
      <c r="AM379" s="82">
        <f>IF(+NFL!$F279="Minnesota",+NFL!#REF!,IF(+NFL!$H279="Minnesota",+NFL!#REF!,0))</f>
        <v>0</v>
      </c>
      <c r="AN379" s="81">
        <f>IF(+NFL!$F279="Minnesota",+NFL!#REF!,IF(+NFL!$H279="Minnesota",+NFL!#REF!,0))</f>
        <v>0</v>
      </c>
      <c r="AO379" s="83">
        <f>IF(+NFL!$F279="Minnesota",+NFL!#REF!,IF(+NFL!$H279="Minnesota",+NFL!#REF!,0))</f>
        <v>0</v>
      </c>
      <c r="AP379" s="480"/>
      <c r="AQ379" s="72" t="str">
        <f t="shared" si="0"/>
        <v>Minnesota</v>
      </c>
      <c r="AR379" s="81">
        <f>IF(+NFL!$F279="Minnesota",+NFL!#REF!,IF(+NFL!$H279="Minnesota",+NFL!#REF!,0))</f>
        <v>0</v>
      </c>
      <c r="AS379" s="96">
        <f>IF(+NFL!$F279="Minnesota",+NFL!#REF!,IF(+NFL!$H279="Minnesota",+NFL!#REF!,0))</f>
        <v>0</v>
      </c>
      <c r="AT379" s="96">
        <f>IF(+NFL!$F279="Minnesota",+NFL!#REF!,IF(+NFL!$H279="Minnesota",+NFL!#REF!,0))</f>
        <v>0</v>
      </c>
      <c r="AU379" s="81">
        <f>IF(+NFL!$F279="Minnesota",+NFL!#REF!,IF(+NFL!$H279="Minnesota",+NFL!#REF!,0))</f>
        <v>0</v>
      </c>
      <c r="AV379" s="96">
        <f>IF(+NFL!$F279="Minnesota",+NFL!#REF!,IF(+NFL!$H279="Minnesota",+NFL!#REF!,0))</f>
        <v>0</v>
      </c>
      <c r="AW379" s="70">
        <f>IF(+NFL!$F279="Minnesota",+NFL!#REF!,IF(+NFL!$H279="Minnesota",+NFL!#REF!,0))</f>
        <v>0</v>
      </c>
      <c r="AX379" s="96"/>
      <c r="AY379" s="81">
        <f>IF(+NFL!$F279="Minnesota",+NFL!#REF!,IF(+NFL!$H279="Minnesota",+NFL!#REF!,0))</f>
        <v>0</v>
      </c>
      <c r="AZ379" s="96">
        <f>IF(+NFL!$F279="Minnesota",+NFL!#REF!,IF(+NFL!$H279="Minnesota",+NFL!#REF!,0))</f>
        <v>0</v>
      </c>
      <c r="BA379" s="70">
        <f>IF(+NFL!$F279="Minnesota",+NFL!#REF!,IF(+NFL!$H279="Minnesota",+NFL!#REF!,0))</f>
        <v>0</v>
      </c>
      <c r="BB379" s="70"/>
      <c r="BC379" s="592" t="str">
        <f t="shared" si="1"/>
        <v>Chicago</v>
      </c>
      <c r="BD379" s="81">
        <f>IF(+NFL!$F279="Minnesota",+NFL!#REF!,IF(+NFL!$H279="Minnesota",+NFL!#REF!,0))</f>
        <v>0</v>
      </c>
      <c r="BE379" s="96">
        <f>IF(+NFL!$F279="Minnesota",+NFL!#REF!,IF(+NFL!$H279="Minnesota",+NFL!#REF!,0))</f>
        <v>0</v>
      </c>
      <c r="BF379" s="70">
        <f>IF(+NFL!$F279="Minnesota",+NFL!#REF!,IF(+NFL!$H279="Minnesota",+NFL!#REF!,0))</f>
        <v>0</v>
      </c>
      <c r="BG379" s="81">
        <f>IF(+NFL!$F279="Minnesota",+NFL!#REF!,IF(+NFL!$H279="Minnesota",+NFL!#REF!,0))</f>
        <v>0</v>
      </c>
      <c r="BH379" s="96">
        <f>IF(+NFL!$F279="Minnesota",+NFL!#REF!,IF(+NFL!$H279="Minnesota",+NFL!#REF!,0))</f>
        <v>0</v>
      </c>
      <c r="BI379" s="70">
        <f>IF(+NFL!$F279="Minnesota",+NFL!#REF!,IF(+NFL!$H279="Minnesota",+NFL!#REF!,0))</f>
        <v>0</v>
      </c>
      <c r="BJ379" s="124">
        <f>IF(+NFL!$F279="Minnesota",+NFL!#REF!,IF(+NFL!$H279="Minnesota",+NFL!#REF!,0))</f>
        <v>0</v>
      </c>
      <c r="BK379" s="182">
        <f>IF(+NFL!$F279="Minnesota",+NFL!#REF!,IF(+NFL!$H279="Minnesota",+NFL!#REF!,0))</f>
        <v>0</v>
      </c>
    </row>
    <row r="380" spans="1:63" s="310" customFormat="1" x14ac:dyDescent="0.8">
      <c r="A380" s="70">
        <f>IF(+NFL!$F274="Minnesota",+NFL!A274,IF(+NFL!$H274="Minnesota",+NFL!A274,0))</f>
        <v>16</v>
      </c>
      <c r="B380" s="480" t="str">
        <f>IF(+NFL!$F274="Minnesota",+NFL!B274,IF(+NFL!$H274="Minnesota",+NFL!B274,0))</f>
        <v>Sun</v>
      </c>
      <c r="C380" s="72">
        <f>IF(+NFL!$F274="Minnesota",+NFL!C274,IF(+NFL!$H274="Minnesota",+NFL!C274,0))</f>
        <v>44556</v>
      </c>
      <c r="D380" s="73">
        <f>IF(+NFL!$F274="Minnesota",+NFL!D274,IF(+NFL!$H274="Minnesota",+NFL!D274,0))</f>
        <v>0.54166666666666663</v>
      </c>
      <c r="E380" s="70" t="str">
        <f>IF(+NFL!$F274="Minnesota",+NFL!E274,IF(+NFL!$H274="Minnesota",+NFL!E274,0))</f>
        <v>Fox</v>
      </c>
      <c r="F380" s="189" t="str">
        <f>IF(+NFL!$F274="Minnesota",+NFL!F274,IF(+NFL!$H274="Minnesota",+NFL!F274,0))</f>
        <v>LA Rams</v>
      </c>
      <c r="G380" s="70" t="str">
        <f>IF(+NFL!$F274="Minnesota",+NFL!G274,IF(+NFL!$H274="Minnesota",+NFL!G274,0))</f>
        <v>NFCW</v>
      </c>
      <c r="H380" s="189" t="str">
        <f>IF(+NFL!$F274="Minnesota",+NFL!H274,IF(+NFL!$H274="Minnesota",+NFL!H274,0))</f>
        <v>Minnesota</v>
      </c>
      <c r="I380" s="70" t="str">
        <f>IF(+NFL!$F274="Minnesota",+NFL!I274,IF(+NFL!$H274="Minnesota",+NFL!I274,0))</f>
        <v>NFCN</v>
      </c>
      <c r="J380" s="496" t="str">
        <f>IF(+NFL!$F274="Minnesota",+NFL!J274,IF(+NFL!$H274="Minnesota",+NFL!J274,0))</f>
        <v>LA Rams</v>
      </c>
      <c r="K380" s="510" t="str">
        <f>IF(+NFL!$F274="Minnesota",+NFL!K274,IF(+NFL!$H274="Minnesota",+NFL!K274,0))</f>
        <v>Minnesota</v>
      </c>
      <c r="L380" s="572">
        <f>IF(+NFL!$F274="Minnesota",+NFL!L274,IF(+NFL!$H274="Minnesota",+NFL!L274,0))</f>
        <v>2.5</v>
      </c>
      <c r="M380" s="573">
        <f>IF(+NFL!$F274="Minnesota",+NFL!M274,IF(+NFL!$H274="Minnesota",+NFL!M274,0))</f>
        <v>49.5</v>
      </c>
      <c r="N380" s="583" t="str">
        <f>IF(+NFL!$F274="Minnesota",+NFL!N274,IF(+NFL!$H274="Minnesota",+NFL!N274,0))</f>
        <v>LA Rams</v>
      </c>
      <c r="O380" s="584">
        <f>IF(+NFL!$F274="Minnesota",+NFL!O274,IF(+NFL!$H274="Minnesota",+NFL!O274,0))</f>
        <v>30</v>
      </c>
      <c r="P380" s="583" t="str">
        <f>IF(+NFL!$F274="Minnesota",+NFL!P274,IF(+NFL!$H274="Minnesota",+NFL!P274,0))</f>
        <v>Minnesota</v>
      </c>
      <c r="Q380" s="585">
        <f>IF(+NFL!$F274="Minnesota",+NFL!Q274,IF(+NFL!$H274="Minnesota",+NFL!Q274,0))</f>
        <v>23</v>
      </c>
      <c r="R380" s="586" t="str">
        <f>IF(+NFL!$F274="Minnesota",+NFL!R274,IF(+NFL!$H274="Minnesota",+NFL!R274,0))</f>
        <v>LA Rams</v>
      </c>
      <c r="S380" s="585" t="str">
        <f>IF(+NFL!$F274="Minnesota",+NFL!S274,IF(+NFL!$H274="Minnesota",+NFL!S274,0))</f>
        <v>Minnesota</v>
      </c>
      <c r="T380" s="587" t="str">
        <f>IF(+NFL!$F274="Minnesota",+NFL!T274,IF(+NFL!$H274="Minnesota",+NFL!T274,0))</f>
        <v>LA Rams</v>
      </c>
      <c r="U380" s="585" t="str">
        <f>IF(+NFL!$F274="Minnesota",+NFL!U274,IF(+NFL!$H274="Minnesota",+NFL!U274,0))</f>
        <v>W</v>
      </c>
      <c r="V380" s="586">
        <f>IF(+NFL!$F305="Minnesota",+NFL!#REF!,IF(+NFL!$H305="Minnesota",+NFL!#REF!,0))</f>
        <v>0</v>
      </c>
      <c r="W380" s="585">
        <f>IF(+NFL!$F305="Minnesota",+NFL!#REF!,IF(+NFL!$H305="Minnesota",+NFL!#REF!,0))</f>
        <v>0</v>
      </c>
      <c r="X380" s="587">
        <f>IF(+NFL!$F305="Minnesota",+NFL!#REF!,IF(+NFL!$H305="Minnesota",+NFL!#REF!,0))</f>
        <v>0</v>
      </c>
      <c r="Y380" s="585">
        <f>IF(+NFL!$F305="Minnesota",+NFL!#REF!,IF(+NFL!$H305="Minnesota",+NFL!#REF!,0))</f>
        <v>0</v>
      </c>
      <c r="Z380" s="586">
        <f>IF(+NFL!$F305="Minnesota",+NFL!#REF!,IF(+NFL!$H305="Minnesota",+NFL!#REF!,0))</f>
        <v>0</v>
      </c>
      <c r="AA380" s="585">
        <f>IF(+NFL!$F305="Minnesota",+NFL!#REF!,IF(+NFL!$H305="Minnesota",+NFL!#REF!,0))</f>
        <v>0</v>
      </c>
      <c r="AB380" s="124">
        <f>IF(+NFL!$F305="Minnesota",+NFL!#REF!,IF(+NFL!$H305="Minnesota",+NFL!#REF!,0))</f>
        <v>0</v>
      </c>
      <c r="AC380" s="182">
        <f>IF(+NFL!$F305="Minnesota",+NFL!#REF!,IF(+NFL!$H305="Minnesota",+NFL!#REF!,0))</f>
        <v>0</v>
      </c>
      <c r="AD380" s="496">
        <f>IF(+NFL!$F305="Minnesota",+NFL!#REF!,IF(+NFL!$H305="Minnesota",+NFL!#REF!,0))</f>
        <v>0</v>
      </c>
      <c r="AE380" s="565">
        <f>IF(+NFL!$F305="Minnesota",+NFL!#REF!,IF(+NFL!$H305="Minnesota",+NFL!#REF!,0))</f>
        <v>0</v>
      </c>
      <c r="AF380" s="496">
        <f>IF(+NFL!$F305="Minnesota",+NFL!#REF!,IF(+NFL!$H305="Minnesota",+NFL!#REF!,0))</f>
        <v>0</v>
      </c>
      <c r="AG380" s="565">
        <f>IF(+NFL!$F305="Minnesota",+NFL!#REF!,IF(+NFL!$H305="Minnesota",+NFL!#REF!,0))</f>
        <v>0</v>
      </c>
      <c r="AH380" s="496">
        <f>IF(+NFL!$F305="Minnesota",+NFL!#REF!,IF(+NFL!$H305="Minnesota",+NFL!#REF!,0))</f>
        <v>0</v>
      </c>
      <c r="AI380" s="565">
        <f>IF(+NFL!$F305="Minnesota",+NFL!#REF!,IF(+NFL!$H305="Minnesota",+NFL!#REF!,0))</f>
        <v>0</v>
      </c>
      <c r="AJ380" s="496">
        <f>IF(+NFL!$F305="Minnesota",+NFL!#REF!,IF(+NFL!$H305="Minnesota",+NFL!#REF!,0))</f>
        <v>0</v>
      </c>
      <c r="AK380" s="565">
        <f>IF(+NFL!$F305="Minnesota",+NFL!#REF!,IF(+NFL!$H305="Minnesota",+NFL!#REF!,0))</f>
        <v>0</v>
      </c>
      <c r="AL380" s="100">
        <f>IF(+NFL!$F305="Minnesota",+NFL!#REF!,IF(+NFL!$H305="Minnesota",+NFL!#REF!,0))</f>
        <v>0</v>
      </c>
      <c r="AM380" s="82">
        <f>IF(+NFL!$F305="Minnesota",+NFL!#REF!,IF(+NFL!$H305="Minnesota",+NFL!#REF!,0))</f>
        <v>0</v>
      </c>
      <c r="AN380" s="81">
        <f>IF(+NFL!$F305="Minnesota",+NFL!#REF!,IF(+NFL!$H305="Minnesota",+NFL!#REF!,0))</f>
        <v>0</v>
      </c>
      <c r="AO380" s="83">
        <f>IF(+NFL!$F305="Minnesota",+NFL!#REF!,IF(+NFL!$H305="Minnesota",+NFL!#REF!,0))</f>
        <v>0</v>
      </c>
      <c r="AP380" s="480"/>
      <c r="AQ380" s="72" t="str">
        <f t="shared" si="0"/>
        <v>LA Rams</v>
      </c>
      <c r="AR380" s="81">
        <f>IF(+NFL!$F305="Minnesota",+NFL!#REF!,IF(+NFL!$H305="Minnesota",+NFL!#REF!,0))</f>
        <v>0</v>
      </c>
      <c r="AS380" s="96">
        <f>IF(+NFL!$F305="Minnesota",+NFL!#REF!,IF(+NFL!$H305="Minnesota",+NFL!#REF!,0))</f>
        <v>0</v>
      </c>
      <c r="AT380" s="96">
        <f>IF(+NFL!$F305="Minnesota",+NFL!#REF!,IF(+NFL!$H305="Minnesota",+NFL!#REF!,0))</f>
        <v>0</v>
      </c>
      <c r="AU380" s="81">
        <f>IF(+NFL!$F305="Minnesota",+NFL!#REF!,IF(+NFL!$H305="Minnesota",+NFL!#REF!,0))</f>
        <v>0</v>
      </c>
      <c r="AV380" s="96">
        <f>IF(+NFL!$F305="Minnesota",+NFL!#REF!,IF(+NFL!$H305="Minnesota",+NFL!#REF!,0))</f>
        <v>0</v>
      </c>
      <c r="AW380" s="70">
        <f>IF(+NFL!$F305="Minnesota",+NFL!#REF!,IF(+NFL!$H305="Minnesota",+NFL!#REF!,0))</f>
        <v>0</v>
      </c>
      <c r="AX380" s="96"/>
      <c r="AY380" s="81">
        <f>IF(+NFL!$F305="Minnesota",+NFL!#REF!,IF(+NFL!$H305="Minnesota",+NFL!#REF!,0))</f>
        <v>0</v>
      </c>
      <c r="AZ380" s="96">
        <f>IF(+NFL!$F305="Minnesota",+NFL!#REF!,IF(+NFL!$H305="Minnesota",+NFL!#REF!,0))</f>
        <v>0</v>
      </c>
      <c r="BA380" s="70">
        <f>IF(+NFL!$F305="Minnesota",+NFL!#REF!,IF(+NFL!$H305="Minnesota",+NFL!#REF!,0))</f>
        <v>0</v>
      </c>
      <c r="BB380" s="70"/>
      <c r="BC380" s="592" t="str">
        <f t="shared" si="1"/>
        <v>Minnesota</v>
      </c>
      <c r="BD380" s="81">
        <f>IF(+NFL!$F305="Minnesota",+NFL!#REF!,IF(+NFL!$H305="Minnesota",+NFL!#REF!,0))</f>
        <v>0</v>
      </c>
      <c r="BE380" s="96">
        <f>IF(+NFL!$F305="Minnesota",+NFL!#REF!,IF(+NFL!$H305="Minnesota",+NFL!#REF!,0))</f>
        <v>0</v>
      </c>
      <c r="BF380" s="70">
        <f>IF(+NFL!$F305="Minnesota",+NFL!#REF!,IF(+NFL!$H305="Minnesota",+NFL!#REF!,0))</f>
        <v>0</v>
      </c>
      <c r="BG380" s="81">
        <f>IF(+NFL!$F305="Minnesota",+NFL!#REF!,IF(+NFL!$H305="Minnesota",+NFL!#REF!,0))</f>
        <v>0</v>
      </c>
      <c r="BH380" s="96">
        <f>IF(+NFL!$F305="Minnesota",+NFL!#REF!,IF(+NFL!$H305="Minnesota",+NFL!#REF!,0))</f>
        <v>0</v>
      </c>
      <c r="BI380" s="70">
        <f>IF(+NFL!$F305="Minnesota",+NFL!#REF!,IF(+NFL!$H305="Minnesota",+NFL!#REF!,0))</f>
        <v>0</v>
      </c>
      <c r="BJ380" s="124">
        <f>IF(+NFL!$F305="Minnesota",+NFL!#REF!,IF(+NFL!$H305="Minnesota",+NFL!#REF!,0))</f>
        <v>0</v>
      </c>
      <c r="BK380" s="182">
        <f>IF(+NFL!$F305="Minnesota",+NFL!#REF!,IF(+NFL!$H305="Minnesota",+NFL!#REF!,0))</f>
        <v>0</v>
      </c>
    </row>
    <row r="381" spans="1:63" s="310" customFormat="1" x14ac:dyDescent="0.8">
      <c r="A381" s="70">
        <f>IF(+NFL!$F299="Minnesota",+NFL!A299,IF(+NFL!$H299="Minnesota",+NFL!A299,0))</f>
        <v>17</v>
      </c>
      <c r="B381" s="480" t="str">
        <f>IF(+NFL!$F299="Minnesota",+NFL!B299,IF(+NFL!$H299="Minnesota",+NFL!B299,0))</f>
        <v>Sat</v>
      </c>
      <c r="C381" s="72">
        <f>IF(+NFL!$F299="Minnesota",+NFL!C299,IF(+NFL!$H299="Minnesota",+NFL!C299,0))</f>
        <v>44563</v>
      </c>
      <c r="D381" s="73">
        <f>IF(+NFL!$F299="Minnesota",+NFL!D299,IF(+NFL!$H299="Minnesota",+NFL!D299,0))</f>
        <v>0.67708333333333337</v>
      </c>
      <c r="E381" s="70" t="str">
        <f>IF(+NFL!$F299="Minnesota",+NFL!E299,IF(+NFL!$H299="Minnesota",+NFL!E299,0))</f>
        <v>NBC</v>
      </c>
      <c r="F381" s="189" t="str">
        <f>IF(+NFL!$F299="Minnesota",+NFL!F299,IF(+NFL!$H299="Minnesota",+NFL!F299,0))</f>
        <v>Minnesota</v>
      </c>
      <c r="G381" s="70" t="str">
        <f>IF(+NFL!$F299="Minnesota",+NFL!G299,IF(+NFL!$H299="Minnesota",+NFL!G299,0))</f>
        <v>NFCN</v>
      </c>
      <c r="H381" s="189" t="str">
        <f>IF(+NFL!$F299="Minnesota",+NFL!H299,IF(+NFL!$H299="Minnesota",+NFL!H299,0))</f>
        <v>Green Bay</v>
      </c>
      <c r="I381" s="70" t="str">
        <f>IF(+NFL!$F299="Minnesota",+NFL!I299,IF(+NFL!$H299="Minnesota",+NFL!I299,0))</f>
        <v>NFCN</v>
      </c>
      <c r="J381" s="496" t="str">
        <f>IF(+NFL!$F299="Minnesota",+NFL!J299,IF(+NFL!$H299="Minnesota",+NFL!J299,0))</f>
        <v>Green Bay</v>
      </c>
      <c r="K381" s="510" t="str">
        <f>IF(+NFL!$F299="Minnesota",+NFL!K299,IF(+NFL!$H299="Minnesota",+NFL!K299,0))</f>
        <v>Minnesota</v>
      </c>
      <c r="L381" s="572">
        <f>IF(+NFL!$F299="Minnesota",+NFL!L299,IF(+NFL!$H299="Minnesota",+NFL!L299,0))</f>
        <v>13</v>
      </c>
      <c r="M381" s="573">
        <f>IF(+NFL!$F299="Minnesota",+NFL!M299,IF(+NFL!$H299="Minnesota",+NFL!M299,0))</f>
        <v>42.5</v>
      </c>
      <c r="N381" s="583" t="str">
        <f>IF(+NFL!$F299="Minnesota",+NFL!N299,IF(+NFL!$H299="Minnesota",+NFL!N299,0))</f>
        <v>Green Bay</v>
      </c>
      <c r="O381" s="584">
        <f>IF(+NFL!$F299="Minnesota",+NFL!O299,IF(+NFL!$H299="Minnesota",+NFL!O299,0))</f>
        <v>37</v>
      </c>
      <c r="P381" s="583" t="str">
        <f>IF(+NFL!$F299="Minnesota",+NFL!P299,IF(+NFL!$H299="Minnesota",+NFL!P299,0))</f>
        <v>Minnesota</v>
      </c>
      <c r="Q381" s="585">
        <f>IF(+NFL!$F299="Minnesota",+NFL!Q299,IF(+NFL!$H299="Minnesota",+NFL!Q299,0))</f>
        <v>10</v>
      </c>
      <c r="R381" s="586" t="str">
        <f>IF(+NFL!$F299="Minnesota",+NFL!R299,IF(+NFL!$H299="Minnesota",+NFL!R299,0))</f>
        <v>Green Bay</v>
      </c>
      <c r="S381" s="585" t="str">
        <f>IF(+NFL!$F299="Minnesota",+NFL!S299,IF(+NFL!$H299="Minnesota",+NFL!S299,0))</f>
        <v>Minnesota</v>
      </c>
      <c r="T381" s="587">
        <f>IF(+NFL!$F299="Minnesota",+NFL!T299,IF(+NFL!$H299="Minnesota",+NFL!T299,0))</f>
        <v>0</v>
      </c>
      <c r="U381" s="585" t="str">
        <f>IF(+NFL!$F299="Minnesota",+NFL!U299,IF(+NFL!$H299="Minnesota",+NFL!U299,0))</f>
        <v>L</v>
      </c>
      <c r="V381" s="586">
        <f>IF(+NFL!$F325="Minnesota",+NFL!#REF!,IF(+NFL!$H325="Minnesota",+NFL!#REF!,0))</f>
        <v>0</v>
      </c>
      <c r="W381" s="585">
        <f>IF(+NFL!$F325="Minnesota",+NFL!#REF!,IF(+NFL!$H325="Minnesota",+NFL!#REF!,0))</f>
        <v>0</v>
      </c>
      <c r="X381" s="587">
        <f>IF(+NFL!$F325="Minnesota",+NFL!#REF!,IF(+NFL!$H325="Minnesota",+NFL!#REF!,0))</f>
        <v>0</v>
      </c>
      <c r="Y381" s="585">
        <f>IF(+NFL!$F325="Minnesota",+NFL!#REF!,IF(+NFL!$H325="Minnesota",+NFL!#REF!,0))</f>
        <v>0</v>
      </c>
      <c r="Z381" s="586">
        <f>IF(+NFL!$F325="Minnesota",+NFL!#REF!,IF(+NFL!$H325="Minnesota",+NFL!#REF!,0))</f>
        <v>0</v>
      </c>
      <c r="AA381" s="585">
        <f>IF(+NFL!$F325="Minnesota",+NFL!#REF!,IF(+NFL!$H325="Minnesota",+NFL!#REF!,0))</f>
        <v>0</v>
      </c>
      <c r="AB381" s="124">
        <f>IF(+NFL!$F325="Minnesota",+NFL!#REF!,IF(+NFL!$H325="Minnesota",+NFL!#REF!,0))</f>
        <v>0</v>
      </c>
      <c r="AC381" s="182">
        <f>IF(+NFL!$F325="Minnesota",+NFL!#REF!,IF(+NFL!$H325="Minnesota",+NFL!#REF!,0))</f>
        <v>0</v>
      </c>
      <c r="AD381" s="496">
        <f>IF(+NFL!$F325="Minnesota",+NFL!#REF!,IF(+NFL!$H325="Minnesota",+NFL!#REF!,0))</f>
        <v>0</v>
      </c>
      <c r="AE381" s="565">
        <f>IF(+NFL!$F325="Minnesota",+NFL!#REF!,IF(+NFL!$H325="Minnesota",+NFL!#REF!,0))</f>
        <v>0</v>
      </c>
      <c r="AF381" s="496">
        <f>IF(+NFL!$F325="Minnesota",+NFL!#REF!,IF(+NFL!$H325="Minnesota",+NFL!#REF!,0))</f>
        <v>0</v>
      </c>
      <c r="AG381" s="565">
        <f>IF(+NFL!$F325="Minnesota",+NFL!#REF!,IF(+NFL!$H325="Minnesota",+NFL!#REF!,0))</f>
        <v>0</v>
      </c>
      <c r="AH381" s="496">
        <f>IF(+NFL!$F325="Minnesota",+NFL!#REF!,IF(+NFL!$H325="Minnesota",+NFL!#REF!,0))</f>
        <v>0</v>
      </c>
      <c r="AI381" s="565">
        <f>IF(+NFL!$F325="Minnesota",+NFL!#REF!,IF(+NFL!$H325="Minnesota",+NFL!#REF!,0))</f>
        <v>0</v>
      </c>
      <c r="AJ381" s="496">
        <f>IF(+NFL!$F325="Minnesota",+NFL!#REF!,IF(+NFL!$H325="Minnesota",+NFL!#REF!,0))</f>
        <v>0</v>
      </c>
      <c r="AK381" s="565">
        <f>IF(+NFL!$F325="Minnesota",+NFL!#REF!,IF(+NFL!$H325="Minnesota",+NFL!#REF!,0))</f>
        <v>0</v>
      </c>
      <c r="AL381" s="100">
        <f>IF(+NFL!$F325="Minnesota",+NFL!#REF!,IF(+NFL!$H325="Minnesota",+NFL!#REF!,0))</f>
        <v>0</v>
      </c>
      <c r="AM381" s="82">
        <f>IF(+NFL!$F325="Minnesota",+NFL!#REF!,IF(+NFL!$H325="Minnesota",+NFL!#REF!,0))</f>
        <v>0</v>
      </c>
      <c r="AN381" s="81">
        <f>IF(+NFL!$F325="Minnesota",+NFL!#REF!,IF(+NFL!$H325="Minnesota",+NFL!#REF!,0))</f>
        <v>0</v>
      </c>
      <c r="AO381" s="83">
        <f>IF(+NFL!$F325="Minnesota",+NFL!#REF!,IF(+NFL!$H325="Minnesota",+NFL!#REF!,0))</f>
        <v>0</v>
      </c>
      <c r="AP381" s="480"/>
      <c r="AQ381" s="72" t="str">
        <f t="shared" si="0"/>
        <v>Minnesota</v>
      </c>
      <c r="AR381" s="81">
        <f>IF(+NFL!$F325="Minnesota",+NFL!#REF!,IF(+NFL!$H325="Minnesota",+NFL!#REF!,0))</f>
        <v>0</v>
      </c>
      <c r="AS381" s="96">
        <f>IF(+NFL!$F325="Minnesota",+NFL!#REF!,IF(+NFL!$H325="Minnesota",+NFL!#REF!,0))</f>
        <v>0</v>
      </c>
      <c r="AT381" s="96">
        <f>IF(+NFL!$F325="Minnesota",+NFL!#REF!,IF(+NFL!$H325="Minnesota",+NFL!#REF!,0))</f>
        <v>0</v>
      </c>
      <c r="AU381" s="81">
        <f>IF(+NFL!$F325="Minnesota",+NFL!#REF!,IF(+NFL!$H325="Minnesota",+NFL!#REF!,0))</f>
        <v>0</v>
      </c>
      <c r="AV381" s="96">
        <f>IF(+NFL!$F325="Minnesota",+NFL!#REF!,IF(+NFL!$H325="Minnesota",+NFL!#REF!,0))</f>
        <v>0</v>
      </c>
      <c r="AW381" s="70">
        <f>IF(+NFL!$F325="Minnesota",+NFL!#REF!,IF(+NFL!$H325="Minnesota",+NFL!#REF!,0))</f>
        <v>0</v>
      </c>
      <c r="AX381" s="96"/>
      <c r="AY381" s="81">
        <f>IF(+NFL!$F325="Minnesota",+NFL!#REF!,IF(+NFL!$H325="Minnesota",+NFL!#REF!,0))</f>
        <v>0</v>
      </c>
      <c r="AZ381" s="96">
        <f>IF(+NFL!$F325="Minnesota",+NFL!#REF!,IF(+NFL!$H325="Minnesota",+NFL!#REF!,0))</f>
        <v>0</v>
      </c>
      <c r="BA381" s="70">
        <f>IF(+NFL!$F325="Minnesota",+NFL!#REF!,IF(+NFL!$H325="Minnesota",+NFL!#REF!,0))</f>
        <v>0</v>
      </c>
      <c r="BB381" s="70"/>
      <c r="BC381" s="592" t="str">
        <f t="shared" si="1"/>
        <v>Green Bay</v>
      </c>
      <c r="BD381" s="81">
        <f>IF(+NFL!$F325="Minnesota",+NFL!#REF!,IF(+NFL!$H325="Minnesota",+NFL!#REF!,0))</f>
        <v>0</v>
      </c>
      <c r="BE381" s="96">
        <f>IF(+NFL!$F325="Minnesota",+NFL!#REF!,IF(+NFL!$H325="Minnesota",+NFL!#REF!,0))</f>
        <v>0</v>
      </c>
      <c r="BF381" s="70">
        <f>IF(+NFL!$F325="Minnesota",+NFL!#REF!,IF(+NFL!$H325="Minnesota",+NFL!#REF!,0))</f>
        <v>0</v>
      </c>
      <c r="BG381" s="81">
        <f>IF(+NFL!$F325="Minnesota",+NFL!#REF!,IF(+NFL!$H325="Minnesota",+NFL!#REF!,0))</f>
        <v>0</v>
      </c>
      <c r="BH381" s="96">
        <f>IF(+NFL!$F325="Minnesota",+NFL!#REF!,IF(+NFL!$H325="Minnesota",+NFL!#REF!,0))</f>
        <v>0</v>
      </c>
      <c r="BI381" s="70">
        <f>IF(+NFL!$F325="Minnesota",+NFL!#REF!,IF(+NFL!$H325="Minnesota",+NFL!#REF!,0))</f>
        <v>0</v>
      </c>
      <c r="BJ381" s="124">
        <f>IF(+NFL!$F325="Minnesota",+NFL!#REF!,IF(+NFL!$H325="Minnesota",+NFL!#REF!,0))</f>
        <v>0</v>
      </c>
      <c r="BK381" s="182">
        <f>IF(+NFL!$F325="Minnesota",+NFL!#REF!,IF(+NFL!$H325="Minnesota",+NFL!#REF!,0))</f>
        <v>0</v>
      </c>
    </row>
    <row r="382" spans="1:63" s="310" customFormat="1" x14ac:dyDescent="0.8">
      <c r="A382" s="70">
        <f>IF(+NFL!$F306="Minnesota",+NFL!A306,IF(+NFL!$H306="Minnesota",+NFL!A306,0))</f>
        <v>18</v>
      </c>
      <c r="B382" s="480" t="str">
        <f>IF(+NFL!$F306="Minnesota",+NFL!B306,IF(+NFL!$H306="Minnesota",+NFL!B306,0))</f>
        <v>Sun</v>
      </c>
      <c r="C382" s="72">
        <f>IF(+NFL!$F306="Minnesota",+NFL!C306,IF(+NFL!$H306="Minnesota",+NFL!C306,0))</f>
        <v>44570</v>
      </c>
      <c r="D382" s="73">
        <f>IF(+NFL!$F306="Minnesota",+NFL!D306,IF(+NFL!$H306="Minnesota",+NFL!D306,0))</f>
        <v>0.54166666666666663</v>
      </c>
      <c r="E382" s="70" t="str">
        <f>IF(+NFL!$F306="Minnesota",+NFL!E306,IF(+NFL!$H306="Minnesota",+NFL!E306,0))</f>
        <v>Fox</v>
      </c>
      <c r="F382" s="189" t="str">
        <f>IF(+NFL!$F306="Minnesota",+NFL!F306,IF(+NFL!$H306="Minnesota",+NFL!F306,0))</f>
        <v>Chicago</v>
      </c>
      <c r="G382" s="70" t="str">
        <f>IF(+NFL!$F306="Minnesota",+NFL!G306,IF(+NFL!$H306="Minnesota",+NFL!G306,0))</f>
        <v>NFCN</v>
      </c>
      <c r="H382" s="189" t="str">
        <f>IF(+NFL!$F306="Minnesota",+NFL!H306,IF(+NFL!$H306="Minnesota",+NFL!H306,0))</f>
        <v>Minnesota</v>
      </c>
      <c r="I382" s="70" t="str">
        <f>IF(+NFL!$F306="Minnesota",+NFL!I306,IF(+NFL!$H306="Minnesota",+NFL!I306,0))</f>
        <v>NFCN</v>
      </c>
      <c r="J382" s="496" t="str">
        <f>IF(+NFL!$F306="Minnesota",+NFL!J306,IF(+NFL!$H306="Minnesota",+NFL!J306,0))</f>
        <v>Minnesota</v>
      </c>
      <c r="K382" s="510" t="str">
        <f>IF(+NFL!$F306="Minnesota",+NFL!K306,IF(+NFL!$H306="Minnesota",+NFL!K306,0))</f>
        <v>Chicago</v>
      </c>
      <c r="L382" s="572">
        <f>IF(+NFL!$F306="Minnesota",+NFL!L306,IF(+NFL!$H306="Minnesota",+NFL!L306,0))</f>
        <v>3.5</v>
      </c>
      <c r="M382" s="573">
        <f>IF(+NFL!$F306="Minnesota",+NFL!M306,IF(+NFL!$H306="Minnesota",+NFL!M306,0))</f>
        <v>45</v>
      </c>
      <c r="N382" s="583" t="str">
        <f>IF(+NFL!$F306="Minnesota",+NFL!N306,IF(+NFL!$H306="Minnesota",+NFL!N306,0))</f>
        <v>Minnesota</v>
      </c>
      <c r="O382" s="584">
        <f>IF(+NFL!$F306="Minnesota",+NFL!O306,IF(+NFL!$H306="Minnesota",+NFL!O306,0))</f>
        <v>31</v>
      </c>
      <c r="P382" s="583" t="str">
        <f>IF(+NFL!$F306="Minnesota",+NFL!P306,IF(+NFL!$H306="Minnesota",+NFL!P306,0))</f>
        <v>Chicago</v>
      </c>
      <c r="Q382" s="585">
        <f>IF(+NFL!$F306="Minnesota",+NFL!Q306,IF(+NFL!$H306="Minnesota",+NFL!Q306,0))</f>
        <v>17</v>
      </c>
      <c r="R382" s="586" t="str">
        <f>IF(+NFL!$F306="Minnesota",+NFL!R306,IF(+NFL!$H306="Minnesota",+NFL!R306,0))</f>
        <v>Minnesota</v>
      </c>
      <c r="S382" s="585" t="str">
        <f>IF(+NFL!$F306="Minnesota",+NFL!S306,IF(+NFL!$H306="Minnesota",+NFL!S306,0))</f>
        <v>Chicago</v>
      </c>
      <c r="T382" s="587">
        <f>IF(+NFL!$F306="Minnesota",+NFL!T306,IF(+NFL!$H306="Minnesota",+NFL!T306,0))</f>
        <v>0</v>
      </c>
      <c r="U382" s="585" t="str">
        <f>IF(+NFL!$F306="Minnesota",+NFL!U306,IF(+NFL!$H306="Minnesota",+NFL!U306,0))</f>
        <v>L</v>
      </c>
      <c r="V382" s="586">
        <f>IF(+NFL!$F334="Minnesota",+NFL!#REF!,IF(+NFL!$H334="Minnesota",+NFL!#REF!,0))</f>
        <v>0</v>
      </c>
      <c r="W382" s="585">
        <f>IF(+NFL!$F334="Minnesota",+NFL!#REF!,IF(+NFL!$H334="Minnesota",+NFL!#REF!,0))</f>
        <v>0</v>
      </c>
      <c r="X382" s="587">
        <f>IF(+NFL!$F334="Minnesota",+NFL!#REF!,IF(+NFL!$H334="Minnesota",+NFL!#REF!,0))</f>
        <v>0</v>
      </c>
      <c r="Y382" s="585">
        <f>IF(+NFL!$F334="Minnesota",+NFL!#REF!,IF(+NFL!$H334="Minnesota",+NFL!#REF!,0))</f>
        <v>0</v>
      </c>
      <c r="Z382" s="586">
        <f>IF(+NFL!$F334="Minnesota",+NFL!#REF!,IF(+NFL!$H334="Minnesota",+NFL!#REF!,0))</f>
        <v>0</v>
      </c>
      <c r="AA382" s="585">
        <f>IF(+NFL!$F334="Minnesota",+NFL!#REF!,IF(+NFL!$H334="Minnesota",+NFL!#REF!,0))</f>
        <v>0</v>
      </c>
      <c r="AB382" s="124">
        <f>IF(+NFL!$F334="Minnesota",+NFL!#REF!,IF(+NFL!$H334="Minnesota",+NFL!#REF!,0))</f>
        <v>0</v>
      </c>
      <c r="AC382" s="182">
        <f>IF(+NFL!$F334="Minnesota",+NFL!#REF!,IF(+NFL!$H334="Minnesota",+NFL!#REF!,0))</f>
        <v>0</v>
      </c>
      <c r="AD382" s="496">
        <f>IF(+NFL!$F334="Minnesota",+NFL!#REF!,IF(+NFL!$H334="Minnesota",+NFL!#REF!,0))</f>
        <v>0</v>
      </c>
      <c r="AE382" s="565">
        <f>IF(+NFL!$F334="Minnesota",+NFL!#REF!,IF(+NFL!$H334="Minnesota",+NFL!#REF!,0))</f>
        <v>0</v>
      </c>
      <c r="AF382" s="496">
        <f>IF(+NFL!$F334="Minnesota",+NFL!#REF!,IF(+NFL!$H334="Minnesota",+NFL!#REF!,0))</f>
        <v>0</v>
      </c>
      <c r="AG382" s="565">
        <f>IF(+NFL!$F334="Minnesota",+NFL!#REF!,IF(+NFL!$H334="Minnesota",+NFL!#REF!,0))</f>
        <v>0</v>
      </c>
      <c r="AH382" s="496">
        <f>IF(+NFL!$F334="Minnesota",+NFL!#REF!,IF(+NFL!$H334="Minnesota",+NFL!#REF!,0))</f>
        <v>0</v>
      </c>
      <c r="AI382" s="565">
        <f>IF(+NFL!$F334="Minnesota",+NFL!#REF!,IF(+NFL!$H334="Minnesota",+NFL!#REF!,0))</f>
        <v>0</v>
      </c>
      <c r="AJ382" s="496">
        <f>IF(+NFL!$F334="Minnesota",+NFL!#REF!,IF(+NFL!$H334="Minnesota",+NFL!#REF!,0))</f>
        <v>0</v>
      </c>
      <c r="AK382" s="565">
        <f>IF(+NFL!$F334="Minnesota",+NFL!#REF!,IF(+NFL!$H334="Minnesota",+NFL!#REF!,0))</f>
        <v>0</v>
      </c>
      <c r="AL382" s="100">
        <f>IF(+NFL!$F334="Minnesota",+NFL!#REF!,IF(+NFL!$H334="Minnesota",+NFL!#REF!,0))</f>
        <v>0</v>
      </c>
      <c r="AM382" s="82">
        <f>IF(+NFL!$F334="Minnesota",+NFL!#REF!,IF(+NFL!$H334="Minnesota",+NFL!#REF!,0))</f>
        <v>0</v>
      </c>
      <c r="AN382" s="81">
        <f>IF(+NFL!$F334="Minnesota",+NFL!#REF!,IF(+NFL!$H334="Minnesota",+NFL!#REF!,0))</f>
        <v>0</v>
      </c>
      <c r="AO382" s="83">
        <f>IF(+NFL!$F334="Minnesota",+NFL!#REF!,IF(+NFL!$H334="Minnesota",+NFL!#REF!,0))</f>
        <v>0</v>
      </c>
      <c r="AP382" s="480"/>
      <c r="AQ382" s="72" t="str">
        <f t="shared" si="0"/>
        <v>Chicago</v>
      </c>
      <c r="AR382" s="81">
        <f>IF(+NFL!$F334="Minnesota",+NFL!#REF!,IF(+NFL!$H334="Minnesota",+NFL!#REF!,0))</f>
        <v>0</v>
      </c>
      <c r="AS382" s="96">
        <f>IF(+NFL!$F334="Minnesota",+NFL!#REF!,IF(+NFL!$H334="Minnesota",+NFL!#REF!,0))</f>
        <v>0</v>
      </c>
      <c r="AT382" s="96">
        <f>IF(+NFL!$F334="Minnesota",+NFL!#REF!,IF(+NFL!$H334="Minnesota",+NFL!#REF!,0))</f>
        <v>0</v>
      </c>
      <c r="AU382" s="81">
        <f>IF(+NFL!$F334="Minnesota",+NFL!#REF!,IF(+NFL!$H334="Minnesota",+NFL!#REF!,0))</f>
        <v>0</v>
      </c>
      <c r="AV382" s="96">
        <f>IF(+NFL!$F334="Minnesota",+NFL!#REF!,IF(+NFL!$H334="Minnesota",+NFL!#REF!,0))</f>
        <v>0</v>
      </c>
      <c r="AW382" s="70">
        <f>IF(+NFL!$F334="Minnesota",+NFL!#REF!,IF(+NFL!$H334="Minnesota",+NFL!#REF!,0))</f>
        <v>0</v>
      </c>
      <c r="AX382" s="96"/>
      <c r="AY382" s="81">
        <f>IF(+NFL!$F334="Minnesota",+NFL!#REF!,IF(+NFL!$H334="Minnesota",+NFL!#REF!,0))</f>
        <v>0</v>
      </c>
      <c r="AZ382" s="96">
        <f>IF(+NFL!$F334="Minnesota",+NFL!#REF!,IF(+NFL!$H334="Minnesota",+NFL!#REF!,0))</f>
        <v>0</v>
      </c>
      <c r="BA382" s="70">
        <f>IF(+NFL!$F334="Minnesota",+NFL!#REF!,IF(+NFL!$H334="Minnesota",+NFL!#REF!,0))</f>
        <v>0</v>
      </c>
      <c r="BB382" s="70"/>
      <c r="BC382" s="592" t="str">
        <f t="shared" si="1"/>
        <v>Minnesota</v>
      </c>
      <c r="BD382" s="81">
        <f>IF(+NFL!$F334="Minnesota",+NFL!#REF!,IF(+NFL!$H334="Minnesota",+NFL!#REF!,0))</f>
        <v>0</v>
      </c>
      <c r="BE382" s="96">
        <f>IF(+NFL!$F334="Minnesota",+NFL!#REF!,IF(+NFL!$H334="Minnesota",+NFL!#REF!,0))</f>
        <v>0</v>
      </c>
      <c r="BF382" s="70">
        <f>IF(+NFL!$F334="Minnesota",+NFL!#REF!,IF(+NFL!$H334="Minnesota",+NFL!#REF!,0))</f>
        <v>0</v>
      </c>
      <c r="BG382" s="81">
        <f>IF(+NFL!$F334="Minnesota",+NFL!#REF!,IF(+NFL!$H334="Minnesota",+NFL!#REF!,0))</f>
        <v>0</v>
      </c>
      <c r="BH382" s="96">
        <f>IF(+NFL!$F334="Minnesota",+NFL!#REF!,IF(+NFL!$H334="Minnesota",+NFL!#REF!,0))</f>
        <v>0</v>
      </c>
      <c r="BI382" s="70">
        <f>IF(+NFL!$F334="Minnesota",+NFL!#REF!,IF(+NFL!$H334="Minnesota",+NFL!#REF!,0))</f>
        <v>0</v>
      </c>
      <c r="BJ382" s="124">
        <f>IF(+NFL!$F334="Minnesota",+NFL!#REF!,IF(+NFL!$H334="Minnesota",+NFL!#REF!,0))</f>
        <v>0</v>
      </c>
      <c r="BK382" s="182">
        <f>IF(+NFL!$F334="Minnesota",+NFL!#REF!,IF(+NFL!$H334="Minnesota",+NFL!#REF!,0))</f>
        <v>0</v>
      </c>
    </row>
    <row r="383" spans="1:63" s="310" customFormat="1" x14ac:dyDescent="0.8">
      <c r="A383" s="70"/>
      <c r="B383" s="71"/>
      <c r="C383" s="72"/>
      <c r="D383" s="73"/>
      <c r="E383" s="70"/>
      <c r="F383" s="1311" t="str">
        <f>H384</f>
        <v>New England</v>
      </c>
      <c r="G383" s="1312"/>
      <c r="H383" s="1312"/>
      <c r="I383" s="1313"/>
      <c r="J383" s="496"/>
      <c r="K383" s="510"/>
      <c r="L383" s="572"/>
      <c r="M383" s="573"/>
      <c r="N383" s="583"/>
      <c r="O383" s="584"/>
      <c r="P383" s="583"/>
      <c r="Q383" s="585"/>
      <c r="R383" s="586"/>
      <c r="S383" s="585"/>
      <c r="T383" s="587"/>
      <c r="U383" s="585"/>
      <c r="V383" s="586"/>
      <c r="W383" s="585"/>
      <c r="X383" s="587"/>
      <c r="Y383" s="585"/>
      <c r="Z383" s="586"/>
      <c r="AA383" s="585"/>
      <c r="AB383" s="124"/>
      <c r="AC383" s="182"/>
      <c r="AD383" s="496"/>
      <c r="AE383" s="565"/>
      <c r="AF383" s="496"/>
      <c r="AG383" s="565"/>
      <c r="AH383" s="496"/>
      <c r="AI383" s="565"/>
      <c r="AJ383" s="496"/>
      <c r="AK383" s="565"/>
      <c r="AL383" s="100"/>
      <c r="AM383" s="82"/>
      <c r="AN383" s="81"/>
      <c r="AO383" s="83"/>
      <c r="AP383" s="71"/>
      <c r="AQ383" s="71"/>
      <c r="AR383" s="81"/>
      <c r="AS383" s="96"/>
      <c r="AT383" s="96"/>
      <c r="AU383" s="81"/>
      <c r="AV383" s="96"/>
      <c r="AW383" s="70"/>
      <c r="AX383" s="96"/>
      <c r="AY383" s="81"/>
      <c r="AZ383" s="96"/>
      <c r="BA383" s="70"/>
      <c r="BB383" s="70"/>
      <c r="BC383" s="71"/>
      <c r="BD383" s="81"/>
      <c r="BE383" s="96"/>
      <c r="BF383" s="70"/>
      <c r="BG383" s="81"/>
      <c r="BH383" s="96"/>
      <c r="BI383" s="70"/>
      <c r="BJ383" s="124"/>
      <c r="BK383" s="182"/>
    </row>
    <row r="384" spans="1:63" s="310" customFormat="1" x14ac:dyDescent="0.8">
      <c r="A384" s="70">
        <f>IF(+NFL!$F17="New England",+NFL!A17,IF(+NFL!$H17="New England",+NFL!A17,0))</f>
        <v>1</v>
      </c>
      <c r="B384" s="480" t="str">
        <f>IF(+NFL!$F17="New England",+NFL!B17,IF(+NFL!$H17="New England",+NFL!B17,0))</f>
        <v>Sun</v>
      </c>
      <c r="C384" s="72">
        <f>IF(+NFL!$F17="New England",+NFL!C17,IF(+NFL!$H17="New England",+NFL!C17,0))</f>
        <v>44451</v>
      </c>
      <c r="D384" s="73">
        <f>IF(+NFL!$F17="New England",+NFL!D17,IF(+NFL!$H17="New England",+NFL!D17,0))</f>
        <v>0.68055416666666668</v>
      </c>
      <c r="E384" s="70" t="str">
        <f>IF(+NFL!$F17="New England",+NFL!E17,IF(+NFL!$H17="New England",+NFL!E17,0))</f>
        <v>CBS</v>
      </c>
      <c r="F384" s="189" t="str">
        <f>IF(+NFL!$F17="New England",+NFL!F17,IF(+NFL!$H17="New England",+NFL!F17,0))</f>
        <v>Miami</v>
      </c>
      <c r="G384" s="70" t="str">
        <f>IF(+NFL!$F17="New England",+NFL!G17,IF(+NFL!$H17="New England",+NFL!G17,0))</f>
        <v>AFCE</v>
      </c>
      <c r="H384" s="189" t="str">
        <f>IF(+NFL!$F17="New England",+NFL!H17,IF(+NFL!$H17="New England",+NFL!H17,0))</f>
        <v>New England</v>
      </c>
      <c r="I384" s="70" t="str">
        <f>IF(+NFL!$F17="New England",+NFL!I17,IF(+NFL!$H17="New England",+NFL!I17,0))</f>
        <v>AFCE</v>
      </c>
      <c r="J384" s="496" t="str">
        <f>IF(+NFL!$F17="New England",+NFL!J17,IF(+NFL!$H17="New England",+NFL!J17,0))</f>
        <v>New England</v>
      </c>
      <c r="K384" s="510" t="str">
        <f>IF(+NFL!$F17="New England",+NFL!K17,IF(+NFL!$H17="New England",+NFL!K17,0))</f>
        <v>Miami</v>
      </c>
      <c r="L384" s="572">
        <f>IF(+NFL!$F17="New England",+NFL!L17,IF(+NFL!$H17="New England",+NFL!L17,0))</f>
        <v>3</v>
      </c>
      <c r="M384" s="573">
        <f>IF(+NFL!$F17="New England",+NFL!M17,IF(+NFL!$H17="New England",+NFL!M17,0))</f>
        <v>43.5</v>
      </c>
      <c r="N384" s="583" t="str">
        <f>IF(+NFL!$F17="New England",+NFL!N17,IF(+NFL!$H17="New England",+NFL!N17,0))</f>
        <v>Miami</v>
      </c>
      <c r="O384" s="584">
        <f>IF(+NFL!$F17="New England",+NFL!O17,IF(+NFL!$H17="New England",+NFL!O17,0))</f>
        <v>17</v>
      </c>
      <c r="P384" s="583" t="str">
        <f>IF(+NFL!$F17="New England",+NFL!P17,IF(+NFL!$H17="New England",+NFL!P17,0))</f>
        <v>New England</v>
      </c>
      <c r="Q384" s="585">
        <f>IF(+NFL!$F17="New England",+NFL!Q17,IF(+NFL!$H17="New England",+NFL!Q17,0))</f>
        <v>16</v>
      </c>
      <c r="R384" s="586" t="str">
        <f>IF(+NFL!$F17="New England",+NFL!R17,IF(+NFL!$H17="New England",+NFL!R17,0))</f>
        <v>Miami</v>
      </c>
      <c r="S384" s="585" t="str">
        <f>IF(+NFL!$F17="New England",+NFL!S17,IF(+NFL!$H17="New England",+NFL!S17,0))</f>
        <v>New England</v>
      </c>
      <c r="T384" s="587" t="str">
        <f>IF(+NFL!$F17="New England",+NFL!T17,IF(+NFL!$H17="New England",+NFL!T17,0))</f>
        <v>Miami</v>
      </c>
      <c r="U384" s="585" t="str">
        <f>IF(+NFL!$F17="New England",+NFL!U17,IF(+NFL!$H17="New England",+NFL!U17,0))</f>
        <v>W</v>
      </c>
      <c r="V384" s="586"/>
      <c r="W384" s="585"/>
      <c r="X384" s="587"/>
      <c r="Y384" s="585"/>
      <c r="Z384" s="586"/>
      <c r="AA384" s="585"/>
      <c r="AB384" s="124"/>
      <c r="AC384" s="182"/>
      <c r="AD384" s="496"/>
      <c r="AE384" s="565"/>
      <c r="AF384" s="496"/>
      <c r="AG384" s="565"/>
      <c r="AH384" s="496"/>
      <c r="AI384" s="565"/>
      <c r="AJ384" s="496"/>
      <c r="AK384" s="565"/>
      <c r="AL384" s="100"/>
      <c r="AM384" s="82"/>
      <c r="AN384" s="81"/>
      <c r="AO384" s="83"/>
      <c r="AP384" s="480"/>
      <c r="AQ384" s="72"/>
      <c r="AR384" s="81"/>
      <c r="AS384" s="96"/>
      <c r="AT384" s="96"/>
      <c r="AU384" s="81"/>
      <c r="AV384" s="96"/>
      <c r="AW384" s="70"/>
      <c r="AX384" s="96"/>
      <c r="AY384" s="81"/>
      <c r="AZ384" s="96"/>
      <c r="BA384" s="70"/>
      <c r="BB384" s="70"/>
      <c r="BC384" s="592"/>
      <c r="BD384" s="81"/>
      <c r="BE384" s="96"/>
      <c r="BF384" s="70"/>
      <c r="BG384" s="81"/>
      <c r="BH384" s="96"/>
      <c r="BI384" s="70"/>
      <c r="BJ384" s="124"/>
      <c r="BK384" s="182"/>
    </row>
    <row r="385" spans="1:63" s="310" customFormat="1" x14ac:dyDescent="0.8">
      <c r="A385" s="70">
        <f>IF(+NFL!$F25="New England",+NFL!A25,IF(+NFL!$H25="New England",+NFL!A25,0))</f>
        <v>2</v>
      </c>
      <c r="B385" s="480" t="str">
        <f>IF(+NFL!$F25="New England",+NFL!B25,IF(+NFL!$H25="New England",+NFL!B25,0))</f>
        <v>Sun</v>
      </c>
      <c r="C385" s="72">
        <f>IF(+NFL!$F25="New England",+NFL!C25,IF(+NFL!$H25="New England",+NFL!C25,0))</f>
        <v>44458</v>
      </c>
      <c r="D385" s="73">
        <f>IF(+NFL!$F25="New England",+NFL!D25,IF(+NFL!$H25="New England",+NFL!D25,0))</f>
        <v>0.54166666666666663</v>
      </c>
      <c r="E385" s="70" t="str">
        <f>IF(+NFL!$F25="New England",+NFL!E25,IF(+NFL!$H25="New England",+NFL!E25,0))</f>
        <v>CBS</v>
      </c>
      <c r="F385" s="189" t="str">
        <f>IF(+NFL!$F25="New England",+NFL!F25,IF(+NFL!$H25="New England",+NFL!F25,0))</f>
        <v>New England</v>
      </c>
      <c r="G385" s="70" t="str">
        <f>IF(+NFL!$F25="New England",+NFL!G25,IF(+NFL!$H25="New England",+NFL!G25,0))</f>
        <v>AFCE</v>
      </c>
      <c r="H385" s="189" t="str">
        <f>IF(+NFL!$F25="New England",+NFL!H25,IF(+NFL!$H25="New England",+NFL!H25,0))</f>
        <v>NY Jets</v>
      </c>
      <c r="I385" s="70" t="str">
        <f>IF(+NFL!$F25="New England",+NFL!I25,IF(+NFL!$H25="New England",+NFL!I25,0))</f>
        <v>AFCE</v>
      </c>
      <c r="J385" s="496" t="str">
        <f>IF(+NFL!$F25="New England",+NFL!J25,IF(+NFL!$H25="New England",+NFL!J25,0))</f>
        <v>New England</v>
      </c>
      <c r="K385" s="510" t="str">
        <f>IF(+NFL!$F25="New England",+NFL!K25,IF(+NFL!$H25="New England",+NFL!K25,0))</f>
        <v>NY Jets</v>
      </c>
      <c r="L385" s="572">
        <f>IF(+NFL!$F25="New England",+NFL!L25,IF(+NFL!$H25="New England",+NFL!L25,0))</f>
        <v>6</v>
      </c>
      <c r="M385" s="573">
        <f>IF(+NFL!$F25="New England",+NFL!M25,IF(+NFL!$H25="New England",+NFL!M25,0))</f>
        <v>43</v>
      </c>
      <c r="N385" s="583" t="str">
        <f>IF(+NFL!$F25="New England",+NFL!N25,IF(+NFL!$H25="New England",+NFL!N25,0))</f>
        <v>New England</v>
      </c>
      <c r="O385" s="584">
        <f>IF(+NFL!$F25="New England",+NFL!O25,IF(+NFL!$H25="New England",+NFL!O25,0))</f>
        <v>25</v>
      </c>
      <c r="P385" s="583" t="str">
        <f>IF(+NFL!$F25="New England",+NFL!P25,IF(+NFL!$H25="New England",+NFL!P25,0))</f>
        <v>NY Jets</v>
      </c>
      <c r="Q385" s="585">
        <f>IF(+NFL!$F25="New England",+NFL!Q25,IF(+NFL!$H25="New England",+NFL!Q25,0))</f>
        <v>6</v>
      </c>
      <c r="R385" s="586" t="str">
        <f>IF(+NFL!$F25="New England",+NFL!R25,IF(+NFL!$H25="New England",+NFL!R25,0))</f>
        <v>New England</v>
      </c>
      <c r="S385" s="585" t="str">
        <f>IF(+NFL!$F25="New England",+NFL!S25,IF(+NFL!$H25="New England",+NFL!S25,0))</f>
        <v>NY Jets</v>
      </c>
      <c r="T385" s="587" t="str">
        <f>IF(+NFL!$F25="New England",+NFL!T25,IF(+NFL!$H25="New England",+NFL!T25,0))</f>
        <v>New England</v>
      </c>
      <c r="U385" s="585" t="str">
        <f>IF(+NFL!$F25="New England",+NFL!U25,IF(+NFL!$H25="New England",+NFL!U25,0))</f>
        <v>W</v>
      </c>
      <c r="V385" s="586"/>
      <c r="W385" s="585"/>
      <c r="X385" s="587"/>
      <c r="Y385" s="585"/>
      <c r="Z385" s="586"/>
      <c r="AA385" s="585"/>
      <c r="AB385" s="124"/>
      <c r="AC385" s="182"/>
      <c r="AD385" s="496"/>
      <c r="AE385" s="565"/>
      <c r="AF385" s="496"/>
      <c r="AG385" s="565"/>
      <c r="AH385" s="496"/>
      <c r="AI385" s="565"/>
      <c r="AJ385" s="496"/>
      <c r="AK385" s="565"/>
      <c r="AL385" s="100"/>
      <c r="AM385" s="82"/>
      <c r="AN385" s="81"/>
      <c r="AO385" s="83"/>
      <c r="AP385" s="480"/>
      <c r="AQ385" s="72"/>
      <c r="AR385" s="81"/>
      <c r="AS385" s="96"/>
      <c r="AT385" s="96"/>
      <c r="AU385" s="81"/>
      <c r="AV385" s="96"/>
      <c r="AW385" s="70"/>
      <c r="AX385" s="96"/>
      <c r="AY385" s="81"/>
      <c r="AZ385" s="96"/>
      <c r="BA385" s="70"/>
      <c r="BB385" s="70"/>
      <c r="BC385" s="592"/>
      <c r="BD385" s="81"/>
      <c r="BE385" s="96"/>
      <c r="BF385" s="70"/>
      <c r="BG385" s="81"/>
      <c r="BH385" s="96"/>
      <c r="BI385" s="70"/>
      <c r="BJ385" s="124"/>
      <c r="BK385" s="182"/>
    </row>
    <row r="386" spans="1:63" s="310" customFormat="1" x14ac:dyDescent="0.8">
      <c r="A386" s="70">
        <f>IF(+NFL!$F42="New England",+NFL!A42,IF(+NFL!$H42="New England",+NFL!A42,0))</f>
        <v>3</v>
      </c>
      <c r="B386" s="480" t="str">
        <f>IF(+NFL!$F42="New England",+NFL!B42,IF(+NFL!$H42="New England",+NFL!B42,0))</f>
        <v>Sun</v>
      </c>
      <c r="C386" s="72">
        <f>IF(+NFL!$F42="New England",+NFL!C42,IF(+NFL!$H42="New England",+NFL!C42,0))</f>
        <v>44465</v>
      </c>
      <c r="D386" s="73">
        <f>IF(+NFL!$F42="New England",+NFL!D42,IF(+NFL!$H42="New England",+NFL!D42,0))</f>
        <v>0.54166666666666663</v>
      </c>
      <c r="E386" s="70" t="str">
        <f>IF(+NFL!$F42="New England",+NFL!E42,IF(+NFL!$H42="New England",+NFL!E42,0))</f>
        <v>Fox</v>
      </c>
      <c r="F386" s="189" t="str">
        <f>IF(+NFL!$F42="New England",+NFL!F42,IF(+NFL!$H42="New England",+NFL!F42,0))</f>
        <v>New Orleans</v>
      </c>
      <c r="G386" s="70" t="str">
        <f>IF(+NFL!$F42="New England",+NFL!G42,IF(+NFL!$H42="New England",+NFL!G42,0))</f>
        <v>NFCS</v>
      </c>
      <c r="H386" s="189" t="str">
        <f>IF(+NFL!$F42="New England",+NFL!H42,IF(+NFL!$H42="New England",+NFL!H42,0))</f>
        <v>New England</v>
      </c>
      <c r="I386" s="70" t="str">
        <f>IF(+NFL!$F42="New England",+NFL!I42,IF(+NFL!$H42="New England",+NFL!I42,0))</f>
        <v>AFCE</v>
      </c>
      <c r="J386" s="496" t="str">
        <f>IF(+NFL!$F42="New England",+NFL!J42,IF(+NFL!$H42="New England",+NFL!J42,0))</f>
        <v>New England</v>
      </c>
      <c r="K386" s="510" t="str">
        <f>IF(+NFL!$F42="New England",+NFL!K42,IF(+NFL!$H42="New England",+NFL!K42,0))</f>
        <v>New Orleans</v>
      </c>
      <c r="L386" s="572">
        <f>IF(+NFL!$F42="New England",+NFL!L42,IF(+NFL!$H42="New England",+NFL!L42,0))</f>
        <v>3</v>
      </c>
      <c r="M386" s="573">
        <f>IF(+NFL!$F42="New England",+NFL!M42,IF(+NFL!$H42="New England",+NFL!M42,0))</f>
        <v>42</v>
      </c>
      <c r="N386" s="583" t="str">
        <f>IF(+NFL!$F42="New England",+NFL!N42,IF(+NFL!$H42="New England",+NFL!N42,0))</f>
        <v>New Orleans</v>
      </c>
      <c r="O386" s="584">
        <f>IF(+NFL!$F42="New England",+NFL!O42,IF(+NFL!$H42="New England",+NFL!O42,0))</f>
        <v>28</v>
      </c>
      <c r="P386" s="583" t="str">
        <f>IF(+NFL!$F42="New England",+NFL!P42,IF(+NFL!$H42="New England",+NFL!P42,0))</f>
        <v>New England</v>
      </c>
      <c r="Q386" s="585">
        <f>IF(+NFL!$F42="New England",+NFL!Q42,IF(+NFL!$H42="New England",+NFL!Q42,0))</f>
        <v>13</v>
      </c>
      <c r="R386" s="586" t="str">
        <f>IF(+NFL!$F42="New England",+NFL!R42,IF(+NFL!$H42="New England",+NFL!R42,0))</f>
        <v>New Orleans</v>
      </c>
      <c r="S386" s="585" t="str">
        <f>IF(+NFL!$F42="New England",+NFL!S42,IF(+NFL!$H42="New England",+NFL!S42,0))</f>
        <v>New England</v>
      </c>
      <c r="T386" s="587" t="str">
        <f>IF(+NFL!$F42="New England",+NFL!T42,IF(+NFL!$H42="New England",+NFL!T42,0))</f>
        <v>New Orleans</v>
      </c>
      <c r="U386" s="585" t="str">
        <f>IF(+NFL!$F42="New England",+NFL!U42,IF(+NFL!$H42="New England",+NFL!U42,0))</f>
        <v>W</v>
      </c>
      <c r="V386" s="586">
        <f>IF(+NFL!$F32="New England",+NFL!#REF!,IF(+NFL!$H32="New England",+NFL!#REF!,0))</f>
        <v>0</v>
      </c>
      <c r="W386" s="585">
        <f>IF(+NFL!$F32="New England",+NFL!#REF!,IF(+NFL!$H32="New England",+NFL!#REF!,0))</f>
        <v>0</v>
      </c>
      <c r="X386" s="587">
        <f>IF(+NFL!$F32="New England",+NFL!#REF!,IF(+NFL!$H32="New England",+NFL!#REF!,0))</f>
        <v>0</v>
      </c>
      <c r="Y386" s="585">
        <f>IF(+NFL!$F32="New England",+NFL!#REF!,IF(+NFL!$H32="New England",+NFL!#REF!,0))</f>
        <v>0</v>
      </c>
      <c r="Z386" s="586">
        <f>IF(+NFL!$F32="New England",+NFL!#REF!,IF(+NFL!$H32="New England",+NFL!#REF!,0))</f>
        <v>0</v>
      </c>
      <c r="AA386" s="585">
        <f>IF(+NFL!$F32="New England",+NFL!#REF!,IF(+NFL!$H32="New England",+NFL!#REF!,0))</f>
        <v>0</v>
      </c>
      <c r="AB386" s="124">
        <f>IF(+NFL!$F32="New England",+NFL!#REF!,IF(+NFL!$H32="New England",+NFL!#REF!,0))</f>
        <v>0</v>
      </c>
      <c r="AC386" s="182">
        <f>IF(+NFL!$F32="New England",+NFL!#REF!,IF(+NFL!$H32="New England",+NFL!#REF!,0))</f>
        <v>0</v>
      </c>
      <c r="AD386" s="496">
        <f>IF(+NFL!$F32="New England",+NFL!#REF!,IF(+NFL!$H32="New England",+NFL!#REF!,0))</f>
        <v>0</v>
      </c>
      <c r="AE386" s="565">
        <f>IF(+NFL!$F32="New England",+NFL!#REF!,IF(+NFL!$H32="New England",+NFL!#REF!,0))</f>
        <v>0</v>
      </c>
      <c r="AF386" s="496">
        <f>IF(+NFL!$F32="New England",+NFL!#REF!,IF(+NFL!$H32="New England",+NFL!#REF!,0))</f>
        <v>0</v>
      </c>
      <c r="AG386" s="565">
        <f>IF(+NFL!$F32="New England",+NFL!#REF!,IF(+NFL!$H32="New England",+NFL!#REF!,0))</f>
        <v>0</v>
      </c>
      <c r="AH386" s="496">
        <f>IF(+NFL!$F32="New England",+NFL!#REF!,IF(+NFL!$H32="New England",+NFL!#REF!,0))</f>
        <v>0</v>
      </c>
      <c r="AI386" s="565">
        <f>IF(+NFL!$F32="New England",+NFL!#REF!,IF(+NFL!$H32="New England",+NFL!#REF!,0))</f>
        <v>0</v>
      </c>
      <c r="AJ386" s="496">
        <f>IF(+NFL!$F32="New England",+NFL!#REF!,IF(+NFL!$H32="New England",+NFL!#REF!,0))</f>
        <v>0</v>
      </c>
      <c r="AK386" s="565">
        <f>IF(+NFL!$F32="New England",+NFL!#REF!,IF(+NFL!$H32="New England",+NFL!#REF!,0))</f>
        <v>0</v>
      </c>
      <c r="AL386" s="100">
        <f>IF(+NFL!$F32="New England",+NFL!#REF!,IF(+NFL!$H32="New England",+NFL!#REF!,0))</f>
        <v>0</v>
      </c>
      <c r="AM386" s="82">
        <f>IF(+NFL!$F32="New England",+NFL!#REF!,IF(+NFL!$H32="New England",+NFL!#REF!,0))</f>
        <v>0</v>
      </c>
      <c r="AN386" s="81">
        <f>IF(+NFL!$F32="New England",+NFL!#REF!,IF(+NFL!$H32="New England",+NFL!#REF!,0))</f>
        <v>0</v>
      </c>
      <c r="AO386" s="83">
        <f>IF(+NFL!$F32="New England",+NFL!#REF!,IF(+NFL!$H32="New England",+NFL!#REF!,0))</f>
        <v>0</v>
      </c>
      <c r="AP386" s="480">
        <f>IF(+NFL!$F32="New England",+NFL!#REF!,IF(+NFL!$H32="New England",+NFL!#REF!,0))</f>
        <v>0</v>
      </c>
      <c r="AQ386" s="72">
        <f>IF(+NFL!$F32="New England",+NFL!#REF!,IF(+NFL!$H32="New England",+NFL!#REF!,0))</f>
        <v>0</v>
      </c>
      <c r="AR386" s="81">
        <f>IF(+NFL!$F32="New England",+NFL!#REF!,IF(+NFL!$H32="New England",+NFL!#REF!,0))</f>
        <v>0</v>
      </c>
      <c r="AS386" s="96">
        <f>IF(+NFL!$F32="New England",+NFL!#REF!,IF(+NFL!$H32="New England",+NFL!#REF!,0))</f>
        <v>0</v>
      </c>
      <c r="AT386" s="96">
        <f>IF(+NFL!$F32="New England",+NFL!#REF!,IF(+NFL!$H32="New England",+NFL!#REF!,0))</f>
        <v>0</v>
      </c>
      <c r="AU386" s="81">
        <f>IF(+NFL!$F32="New England",+NFL!#REF!,IF(+NFL!$H32="New England",+NFL!#REF!,0))</f>
        <v>0</v>
      </c>
      <c r="AV386" s="96">
        <f>IF(+NFL!$F32="New England",+NFL!#REF!,IF(+NFL!$H32="New England",+NFL!#REF!,0))</f>
        <v>0</v>
      </c>
      <c r="AW386" s="70">
        <f>IF(+NFL!$F32="New England",+NFL!#REF!,IF(+NFL!$H32="New England",+NFL!#REF!,0))</f>
        <v>0</v>
      </c>
      <c r="AX386" s="96">
        <f>IF(+NFL!$F32="New England",+NFL!#REF!,IF(+NFL!$H32="New England",+NFL!#REF!,0))</f>
        <v>0</v>
      </c>
      <c r="AY386" s="81">
        <f>IF(+NFL!$F32="New England",+NFL!#REF!,IF(+NFL!$H32="New England",+NFL!#REF!,0))</f>
        <v>0</v>
      </c>
      <c r="AZ386" s="96">
        <f>IF(+NFL!$F32="New England",+NFL!#REF!,IF(+NFL!$H32="New England",+NFL!#REF!,0))</f>
        <v>0</v>
      </c>
      <c r="BA386" s="70">
        <f>IF(+NFL!$F32="New England",+NFL!#REF!,IF(+NFL!$H32="New England",+NFL!#REF!,0))</f>
        <v>0</v>
      </c>
      <c r="BB386" s="70">
        <f>IF(+NFL!$F32="New England",+NFL!#REF!,IF(+NFL!$H32="New England",+NFL!#REF!,0))</f>
        <v>0</v>
      </c>
      <c r="BC386" s="592">
        <f>IF(+NFL!$F32="New England",+NFL!#REF!,IF(+NFL!$H32="New England",+NFL!#REF!,0))</f>
        <v>0</v>
      </c>
      <c r="BD386" s="81">
        <f>IF(+NFL!$F32="New England",+NFL!#REF!,IF(+NFL!$H32="New England",+NFL!#REF!,0))</f>
        <v>0</v>
      </c>
      <c r="BE386" s="96">
        <f>IF(+NFL!$F32="New England",+NFL!#REF!,IF(+NFL!$H32="New England",+NFL!#REF!,0))</f>
        <v>0</v>
      </c>
      <c r="BF386" s="70">
        <f>IF(+NFL!$F32="New England",+NFL!#REF!,IF(+NFL!$H32="New England",+NFL!#REF!,0))</f>
        <v>0</v>
      </c>
      <c r="BG386" s="81">
        <f>IF(+NFL!$F32="New England",+NFL!#REF!,IF(+NFL!$H32="New England",+NFL!#REF!,0))</f>
        <v>0</v>
      </c>
      <c r="BH386" s="96">
        <f>IF(+NFL!$F32="New England",+NFL!#REF!,IF(+NFL!$H32="New England",+NFL!#REF!,0))</f>
        <v>0</v>
      </c>
      <c r="BI386" s="70">
        <f>IF(+NFL!$F32="New England",+NFL!#REF!,IF(+NFL!$H32="New England",+NFL!#REF!,0))</f>
        <v>0</v>
      </c>
      <c r="BJ386" s="124">
        <f>IF(+NFL!$F32="New England",+NFL!#REF!,IF(+NFL!$H32="New England",+NFL!#REF!,0))</f>
        <v>0</v>
      </c>
      <c r="BK386" s="182">
        <f>IF(+NFL!$F32="New England",+NFL!#REF!,IF(+NFL!$H32="New England",+NFL!#REF!,0))</f>
        <v>0</v>
      </c>
    </row>
    <row r="387" spans="1:63" s="310" customFormat="1" x14ac:dyDescent="0.8">
      <c r="A387" s="70">
        <f>IF(+NFL!$F66="New England",+NFL!A66,IF(+NFL!$H66="New England",+NFL!A66,0))</f>
        <v>4</v>
      </c>
      <c r="B387" s="480" t="str">
        <f>IF(+NFL!$F66="New England",+NFL!B66,IF(+NFL!$H66="New England",+NFL!B66,0))</f>
        <v>Sun</v>
      </c>
      <c r="C387" s="72">
        <f>IF(+NFL!$F66="New England",+NFL!C66,IF(+NFL!$H66="New England",+NFL!C66,0))</f>
        <v>44472</v>
      </c>
      <c r="D387" s="73">
        <f>IF(+NFL!$F66="New England",+NFL!D66,IF(+NFL!$H66="New England",+NFL!D66,0))</f>
        <v>0.84375</v>
      </c>
      <c r="E387" s="70" t="str">
        <f>IF(+NFL!$F66="New England",+NFL!E66,IF(+NFL!$H66="New England",+NFL!E66,0))</f>
        <v>NBC</v>
      </c>
      <c r="F387" s="189" t="str">
        <f>IF(+NFL!$F66="New England",+NFL!F66,IF(+NFL!$H66="New England",+NFL!F66,0))</f>
        <v>Tampa Bay</v>
      </c>
      <c r="G387" s="70" t="str">
        <f>IF(+NFL!$F66="New England",+NFL!G66,IF(+NFL!$H66="New England",+NFL!G66,0))</f>
        <v>NFCS</v>
      </c>
      <c r="H387" s="189" t="str">
        <f>IF(+NFL!$F66="New England",+NFL!H66,IF(+NFL!$H66="New England",+NFL!H66,0))</f>
        <v>New England</v>
      </c>
      <c r="I387" s="70" t="str">
        <f>IF(+NFL!$F66="New England",+NFL!I66,IF(+NFL!$H66="New England",+NFL!I66,0))</f>
        <v>AFCE</v>
      </c>
      <c r="J387" s="496" t="str">
        <f>IF(+NFL!$F66="New England",+NFL!J66,IF(+NFL!$H66="New England",+NFL!J66,0))</f>
        <v>Tampa Bay</v>
      </c>
      <c r="K387" s="510" t="str">
        <f>IF(+NFL!$F66="New England",+NFL!K66,IF(+NFL!$H66="New England",+NFL!K66,0))</f>
        <v>New England</v>
      </c>
      <c r="L387" s="572">
        <f>IF(+NFL!$F66="New England",+NFL!L66,IF(+NFL!$H66="New England",+NFL!L66,0))</f>
        <v>6.5</v>
      </c>
      <c r="M387" s="573">
        <f>IF(+NFL!$F66="New England",+NFL!M66,IF(+NFL!$H66="New England",+NFL!M66,0))</f>
        <v>49</v>
      </c>
      <c r="N387" s="583" t="str">
        <f>IF(+NFL!$F66="New England",+NFL!N66,IF(+NFL!$H66="New England",+NFL!N66,0))</f>
        <v>Tampa Bay</v>
      </c>
      <c r="O387" s="584">
        <f>IF(+NFL!$F66="New England",+NFL!O66,IF(+NFL!$H66="New England",+NFL!O66,0))</f>
        <v>19</v>
      </c>
      <c r="P387" s="583" t="str">
        <f>IF(+NFL!$F66="New England",+NFL!P66,IF(+NFL!$H66="New England",+NFL!P66,0))</f>
        <v>New England</v>
      </c>
      <c r="Q387" s="585">
        <f>IF(+NFL!$F66="New England",+NFL!Q66,IF(+NFL!$H66="New England",+NFL!Q66,0))</f>
        <v>17</v>
      </c>
      <c r="R387" s="586" t="str">
        <f>IF(+NFL!$F66="New England",+NFL!R66,IF(+NFL!$H66="New England",+NFL!R66,0))</f>
        <v>New England</v>
      </c>
      <c r="S387" s="585" t="str">
        <f>IF(+NFL!$F66="New England",+NFL!S66,IF(+NFL!$H66="New England",+NFL!S66,0))</f>
        <v>Tampa Bay</v>
      </c>
      <c r="T387" s="587" t="str">
        <f>IF(+NFL!$F66="New England",+NFL!T66,IF(+NFL!$H66="New England",+NFL!T66,0))</f>
        <v>Tampa Bay</v>
      </c>
      <c r="U387" s="585" t="str">
        <f>IF(+NFL!$F66="New England",+NFL!U66,IF(+NFL!$H66="New England",+NFL!U66,0))</f>
        <v>L</v>
      </c>
      <c r="V387" s="586">
        <f>IF(+NFL!$F54="New England",+NFL!#REF!,IF(+NFL!$H54="New England",+NFL!#REF!,0))</f>
        <v>0</v>
      </c>
      <c r="W387" s="585">
        <f>IF(+NFL!$F54="New England",+NFL!#REF!,IF(+NFL!$H54="New England",+NFL!#REF!,0))</f>
        <v>0</v>
      </c>
      <c r="X387" s="587">
        <f>IF(+NFL!$F54="New England",+NFL!#REF!,IF(+NFL!$H54="New England",+NFL!#REF!,0))</f>
        <v>0</v>
      </c>
      <c r="Y387" s="585">
        <f>IF(+NFL!$F54="New England",+NFL!#REF!,IF(+NFL!$H54="New England",+NFL!#REF!,0))</f>
        <v>0</v>
      </c>
      <c r="Z387" s="586">
        <f>IF(+NFL!$F54="New England",+NFL!#REF!,IF(+NFL!$H54="New England",+NFL!#REF!,0))</f>
        <v>0</v>
      </c>
      <c r="AA387" s="585">
        <f>IF(+NFL!$F54="New England",+NFL!#REF!,IF(+NFL!$H54="New England",+NFL!#REF!,0))</f>
        <v>0</v>
      </c>
      <c r="AB387" s="124">
        <f>IF(+NFL!$F54="New England",+NFL!#REF!,IF(+NFL!$H54="New England",+NFL!#REF!,0))</f>
        <v>0</v>
      </c>
      <c r="AC387" s="182">
        <f>IF(+NFL!$F54="New England",+NFL!#REF!,IF(+NFL!$H54="New England",+NFL!#REF!,0))</f>
        <v>0</v>
      </c>
      <c r="AD387" s="496">
        <f>IF(+NFL!$F54="New England",+NFL!#REF!,IF(+NFL!$H54="New England",+NFL!#REF!,0))</f>
        <v>0</v>
      </c>
      <c r="AE387" s="565">
        <f>IF(+NFL!$F54="New England",+NFL!#REF!,IF(+NFL!$H54="New England",+NFL!#REF!,0))</f>
        <v>0</v>
      </c>
      <c r="AF387" s="496">
        <f>IF(+NFL!$F54="New England",+NFL!#REF!,IF(+NFL!$H54="New England",+NFL!#REF!,0))</f>
        <v>0</v>
      </c>
      <c r="AG387" s="565">
        <f>IF(+NFL!$F54="New England",+NFL!#REF!,IF(+NFL!$H54="New England",+NFL!#REF!,0))</f>
        <v>0</v>
      </c>
      <c r="AH387" s="496">
        <f>IF(+NFL!$F54="New England",+NFL!#REF!,IF(+NFL!$H54="New England",+NFL!#REF!,0))</f>
        <v>0</v>
      </c>
      <c r="AI387" s="565">
        <f>IF(+NFL!$F54="New England",+NFL!#REF!,IF(+NFL!$H54="New England",+NFL!#REF!,0))</f>
        <v>0</v>
      </c>
      <c r="AJ387" s="496">
        <f>IF(+NFL!$F54="New England",+NFL!#REF!,IF(+NFL!$H54="New England",+NFL!#REF!,0))</f>
        <v>0</v>
      </c>
      <c r="AK387" s="565">
        <f>IF(+NFL!$F54="New England",+NFL!#REF!,IF(+NFL!$H54="New England",+NFL!#REF!,0))</f>
        <v>0</v>
      </c>
      <c r="AL387" s="100">
        <f>IF(+NFL!$F54="New England",+NFL!#REF!,IF(+NFL!$H54="New England",+NFL!#REF!,0))</f>
        <v>0</v>
      </c>
      <c r="AM387" s="82">
        <f>IF(+NFL!$F54="New England",+NFL!#REF!,IF(+NFL!$H54="New England",+NFL!#REF!,0))</f>
        <v>0</v>
      </c>
      <c r="AN387" s="81">
        <f>IF(+NFL!$F54="New England",+NFL!#REF!,IF(+NFL!$H54="New England",+NFL!#REF!,0))</f>
        <v>0</v>
      </c>
      <c r="AO387" s="83">
        <f>IF(+NFL!$F54="New England",+NFL!#REF!,IF(+NFL!$H54="New England",+NFL!#REF!,0))</f>
        <v>0</v>
      </c>
      <c r="AP387" s="480">
        <f>IF(+NFL!$F54="New England",+NFL!#REF!,IF(+NFL!$H54="New England",+NFL!#REF!,0))</f>
        <v>0</v>
      </c>
      <c r="AQ387" s="72">
        <f>IF(+NFL!$F54="New England",+NFL!#REF!,IF(+NFL!$H54="New England",+NFL!#REF!,0))</f>
        <v>0</v>
      </c>
      <c r="AR387" s="81">
        <f>IF(+NFL!$F54="New England",+NFL!#REF!,IF(+NFL!$H54="New England",+NFL!#REF!,0))</f>
        <v>0</v>
      </c>
      <c r="AS387" s="96">
        <f>IF(+NFL!$F54="New England",+NFL!#REF!,IF(+NFL!$H54="New England",+NFL!#REF!,0))</f>
        <v>0</v>
      </c>
      <c r="AT387" s="96">
        <f>IF(+NFL!$F54="New England",+NFL!#REF!,IF(+NFL!$H54="New England",+NFL!#REF!,0))</f>
        <v>0</v>
      </c>
      <c r="AU387" s="81">
        <f>IF(+NFL!$F54="New England",+NFL!#REF!,IF(+NFL!$H54="New England",+NFL!#REF!,0))</f>
        <v>0</v>
      </c>
      <c r="AV387" s="96">
        <f>IF(+NFL!$F54="New England",+NFL!#REF!,IF(+NFL!$H54="New England",+NFL!#REF!,0))</f>
        <v>0</v>
      </c>
      <c r="AW387" s="70">
        <f>IF(+NFL!$F54="New England",+NFL!#REF!,IF(+NFL!$H54="New England",+NFL!#REF!,0))</f>
        <v>0</v>
      </c>
      <c r="AX387" s="96">
        <f>IF(+NFL!$F54="New England",+NFL!#REF!,IF(+NFL!$H54="New England",+NFL!#REF!,0))</f>
        <v>0</v>
      </c>
      <c r="AY387" s="81">
        <f>IF(+NFL!$F54="New England",+NFL!#REF!,IF(+NFL!$H54="New England",+NFL!#REF!,0))</f>
        <v>0</v>
      </c>
      <c r="AZ387" s="96">
        <f>IF(+NFL!$F54="New England",+NFL!#REF!,IF(+NFL!$H54="New England",+NFL!#REF!,0))</f>
        <v>0</v>
      </c>
      <c r="BA387" s="70">
        <f>IF(+NFL!$F54="New England",+NFL!#REF!,IF(+NFL!$H54="New England",+NFL!#REF!,0))</f>
        <v>0</v>
      </c>
      <c r="BB387" s="70">
        <f>IF(+NFL!$F54="New England",+NFL!#REF!,IF(+NFL!$H54="New England",+NFL!#REF!,0))</f>
        <v>0</v>
      </c>
      <c r="BC387" s="592">
        <f>IF(+NFL!$F54="New England",+NFL!#REF!,IF(+NFL!$H54="New England",+NFL!#REF!,0))</f>
        <v>0</v>
      </c>
      <c r="BD387" s="81">
        <f>IF(+NFL!$F54="New England",+NFL!#REF!,IF(+NFL!$H54="New England",+NFL!#REF!,0))</f>
        <v>0</v>
      </c>
      <c r="BE387" s="96">
        <f>IF(+NFL!$F54="New England",+NFL!#REF!,IF(+NFL!$H54="New England",+NFL!#REF!,0))</f>
        <v>0</v>
      </c>
      <c r="BF387" s="70">
        <f>IF(+NFL!$F54="New England",+NFL!#REF!,IF(+NFL!$H54="New England",+NFL!#REF!,0))</f>
        <v>0</v>
      </c>
      <c r="BG387" s="81">
        <f>IF(+NFL!$F54="New England",+NFL!#REF!,IF(+NFL!$H54="New England",+NFL!#REF!,0))</f>
        <v>0</v>
      </c>
      <c r="BH387" s="96">
        <f>IF(+NFL!$F54="New England",+NFL!#REF!,IF(+NFL!$H54="New England",+NFL!#REF!,0))</f>
        <v>0</v>
      </c>
      <c r="BI387" s="70">
        <f>IF(+NFL!$F54="New England",+NFL!#REF!,IF(+NFL!$H54="New England",+NFL!#REF!,0))</f>
        <v>0</v>
      </c>
      <c r="BJ387" s="124">
        <f>IF(+NFL!$F54="New England",+NFL!#REF!,IF(+NFL!$H54="New England",+NFL!#REF!,0))</f>
        <v>0</v>
      </c>
      <c r="BK387" s="182">
        <f>IF(+NFL!$F54="New England",+NFL!#REF!,IF(+NFL!$H54="New England",+NFL!#REF!,0))</f>
        <v>0</v>
      </c>
    </row>
    <row r="388" spans="1:63" s="310" customFormat="1" x14ac:dyDescent="0.8">
      <c r="A388" s="70">
        <f>IF(+NFL!$F77="New England",+NFL!A77,IF(+NFL!$H77="New England",+NFL!A77,0))</f>
        <v>5</v>
      </c>
      <c r="B388" s="480" t="str">
        <f>IF(+NFL!$F77="New England",+NFL!B77,IF(+NFL!$H77="New England",+NFL!B77,0))</f>
        <v>Sun</v>
      </c>
      <c r="C388" s="72">
        <f>IF(+NFL!$F77="New England",+NFL!C77,IF(+NFL!$H77="New England",+NFL!C77,0))</f>
        <v>44479</v>
      </c>
      <c r="D388" s="73">
        <f>IF(+NFL!$F77="New England",+NFL!D77,IF(+NFL!$H77="New England",+NFL!D77,0))</f>
        <v>0.54166666666666663</v>
      </c>
      <c r="E388" s="70" t="str">
        <f>IF(+NFL!$F77="New England",+NFL!E77,IF(+NFL!$H77="New England",+NFL!E77,0))</f>
        <v>CBS</v>
      </c>
      <c r="F388" s="189" t="str">
        <f>IF(+NFL!$F77="New England",+NFL!F77,IF(+NFL!$H77="New England",+NFL!F77,0))</f>
        <v>New England</v>
      </c>
      <c r="G388" s="70" t="str">
        <f>IF(+NFL!$F77="New England",+NFL!G77,IF(+NFL!$H77="New England",+NFL!G77,0))</f>
        <v>AFCE</v>
      </c>
      <c r="H388" s="189" t="str">
        <f>IF(+NFL!$F77="New England",+NFL!H77,IF(+NFL!$H77="New England",+NFL!H77,0))</f>
        <v>Houston</v>
      </c>
      <c r="I388" s="70" t="str">
        <f>IF(+NFL!$F77="New England",+NFL!I77,IF(+NFL!$H77="New England",+NFL!I77,0))</f>
        <v>AFCS</v>
      </c>
      <c r="J388" s="496" t="str">
        <f>IF(+NFL!$F77="New England",+NFL!J77,IF(+NFL!$H77="New England",+NFL!J77,0))</f>
        <v>New England</v>
      </c>
      <c r="K388" s="510" t="str">
        <f>IF(+NFL!$F77="New England",+NFL!K77,IF(+NFL!$H77="New England",+NFL!K77,0))</f>
        <v>Houston</v>
      </c>
      <c r="L388" s="572">
        <f>IF(+NFL!$F77="New England",+NFL!L77,IF(+NFL!$H77="New England",+NFL!L77,0))</f>
        <v>9</v>
      </c>
      <c r="M388" s="573">
        <f>IF(+NFL!$F77="New England",+NFL!M77,IF(+NFL!$H77="New England",+NFL!M77,0))</f>
        <v>40</v>
      </c>
      <c r="N388" s="583" t="str">
        <f>IF(+NFL!$F77="New England",+NFL!N77,IF(+NFL!$H77="New England",+NFL!N77,0))</f>
        <v>New England</v>
      </c>
      <c r="O388" s="584">
        <f>IF(+NFL!$F77="New England",+NFL!O77,IF(+NFL!$H77="New England",+NFL!O77,0))</f>
        <v>25</v>
      </c>
      <c r="P388" s="583" t="str">
        <f>IF(+NFL!$F77="New England",+NFL!P77,IF(+NFL!$H77="New England",+NFL!P77,0))</f>
        <v>Houston</v>
      </c>
      <c r="Q388" s="585">
        <f>IF(+NFL!$F77="New England",+NFL!Q77,IF(+NFL!$H77="New England",+NFL!Q77,0))</f>
        <v>22</v>
      </c>
      <c r="R388" s="586" t="str">
        <f>IF(+NFL!$F77="New England",+NFL!R77,IF(+NFL!$H77="New England",+NFL!R77,0))</f>
        <v>Houston</v>
      </c>
      <c r="S388" s="585" t="str">
        <f>IF(+NFL!$F77="New England",+NFL!S77,IF(+NFL!$H77="New England",+NFL!S77,0))</f>
        <v>New England</v>
      </c>
      <c r="T388" s="587" t="str">
        <f>IF(+NFL!$F77="New England",+NFL!T77,IF(+NFL!$H77="New England",+NFL!T77,0))</f>
        <v>New England</v>
      </c>
      <c r="U388" s="585" t="str">
        <f>IF(+NFL!$F77="New England",+NFL!U77,IF(+NFL!$H77="New England",+NFL!U77,0))</f>
        <v>L</v>
      </c>
      <c r="V388" s="586">
        <f>IF(+NFL!$F69="New England",+NFL!#REF!,IF(+NFL!$H69="New England",+NFL!#REF!,0))</f>
        <v>0</v>
      </c>
      <c r="W388" s="585">
        <f>IF(+NFL!$F69="New England",+NFL!#REF!,IF(+NFL!$H69="New England",+NFL!#REF!,0))</f>
        <v>0</v>
      </c>
      <c r="X388" s="587">
        <f>IF(+NFL!$F69="New England",+NFL!#REF!,IF(+NFL!$H69="New England",+NFL!#REF!,0))</f>
        <v>0</v>
      </c>
      <c r="Y388" s="585">
        <f>IF(+NFL!$F69="New England",+NFL!#REF!,IF(+NFL!$H69="New England",+NFL!#REF!,0))</f>
        <v>0</v>
      </c>
      <c r="Z388" s="586">
        <f>IF(+NFL!$F69="New England",+NFL!#REF!,IF(+NFL!$H69="New England",+NFL!#REF!,0))</f>
        <v>0</v>
      </c>
      <c r="AA388" s="585">
        <f>IF(+NFL!$F69="New England",+NFL!#REF!,IF(+NFL!$H69="New England",+NFL!#REF!,0))</f>
        <v>0</v>
      </c>
      <c r="AB388" s="124">
        <f>IF(+NFL!$F69="New England",+NFL!#REF!,IF(+NFL!$H69="New England",+NFL!#REF!,0))</f>
        <v>0</v>
      </c>
      <c r="AC388" s="182">
        <f>IF(+NFL!$F69="New England",+NFL!#REF!,IF(+NFL!$H69="New England",+NFL!#REF!,0))</f>
        <v>0</v>
      </c>
      <c r="AD388" s="496">
        <f>IF(+NFL!$F69="New England",+NFL!#REF!,IF(+NFL!$H69="New England",+NFL!#REF!,0))</f>
        <v>0</v>
      </c>
      <c r="AE388" s="565">
        <f>IF(+NFL!$F69="New England",+NFL!#REF!,IF(+NFL!$H69="New England",+NFL!#REF!,0))</f>
        <v>0</v>
      </c>
      <c r="AF388" s="496">
        <f>IF(+NFL!$F69="New England",+NFL!#REF!,IF(+NFL!$H69="New England",+NFL!#REF!,0))</f>
        <v>0</v>
      </c>
      <c r="AG388" s="565">
        <f>IF(+NFL!$F69="New England",+NFL!#REF!,IF(+NFL!$H69="New England",+NFL!#REF!,0))</f>
        <v>0</v>
      </c>
      <c r="AH388" s="496">
        <f>IF(+NFL!$F69="New England",+NFL!#REF!,IF(+NFL!$H69="New England",+NFL!#REF!,0))</f>
        <v>0</v>
      </c>
      <c r="AI388" s="565">
        <f>IF(+NFL!$F69="New England",+NFL!#REF!,IF(+NFL!$H69="New England",+NFL!#REF!,0))</f>
        <v>0</v>
      </c>
      <c r="AJ388" s="496">
        <f>IF(+NFL!$F69="New England",+NFL!#REF!,IF(+NFL!$H69="New England",+NFL!#REF!,0))</f>
        <v>0</v>
      </c>
      <c r="AK388" s="565">
        <f>IF(+NFL!$F69="New England",+NFL!#REF!,IF(+NFL!$H69="New England",+NFL!#REF!,0))</f>
        <v>0</v>
      </c>
      <c r="AL388" s="100">
        <f>IF(+NFL!$F69="New England",+NFL!#REF!,IF(+NFL!$H69="New England",+NFL!#REF!,0))</f>
        <v>0</v>
      </c>
      <c r="AM388" s="82">
        <f>IF(+NFL!$F69="New England",+NFL!#REF!,IF(+NFL!$H69="New England",+NFL!#REF!,0))</f>
        <v>0</v>
      </c>
      <c r="AN388" s="81">
        <f>IF(+NFL!$F69="New England",+NFL!#REF!,IF(+NFL!$H69="New England",+NFL!#REF!,0))</f>
        <v>0</v>
      </c>
      <c r="AO388" s="83">
        <f>IF(+NFL!$F69="New England",+NFL!#REF!,IF(+NFL!$H69="New England",+NFL!#REF!,0))</f>
        <v>0</v>
      </c>
      <c r="AP388" s="480">
        <f>IF(+NFL!$F69="New England",+NFL!#REF!,IF(+NFL!$H69="New England",+NFL!#REF!,0))</f>
        <v>0</v>
      </c>
      <c r="AQ388" s="72">
        <f>IF(+NFL!$F69="New England",+NFL!#REF!,IF(+NFL!$H69="New England",+NFL!#REF!,0))</f>
        <v>0</v>
      </c>
      <c r="AR388" s="81">
        <f>IF(+NFL!$F69="New England",+NFL!#REF!,IF(+NFL!$H69="New England",+NFL!#REF!,0))</f>
        <v>0</v>
      </c>
      <c r="AS388" s="96">
        <f>IF(+NFL!$F69="New England",+NFL!#REF!,IF(+NFL!$H69="New England",+NFL!#REF!,0))</f>
        <v>0</v>
      </c>
      <c r="AT388" s="96">
        <f>IF(+NFL!$F69="New England",+NFL!#REF!,IF(+NFL!$H69="New England",+NFL!#REF!,0))</f>
        <v>0</v>
      </c>
      <c r="AU388" s="81">
        <f>IF(+NFL!$F69="New England",+NFL!#REF!,IF(+NFL!$H69="New England",+NFL!#REF!,0))</f>
        <v>0</v>
      </c>
      <c r="AV388" s="96">
        <f>IF(+NFL!$F69="New England",+NFL!#REF!,IF(+NFL!$H69="New England",+NFL!#REF!,0))</f>
        <v>0</v>
      </c>
      <c r="AW388" s="70">
        <f>IF(+NFL!$F69="New England",+NFL!#REF!,IF(+NFL!$H69="New England",+NFL!#REF!,0))</f>
        <v>0</v>
      </c>
      <c r="AX388" s="96">
        <f>IF(+NFL!$F69="New England",+NFL!#REF!,IF(+NFL!$H69="New England",+NFL!#REF!,0))</f>
        <v>0</v>
      </c>
      <c r="AY388" s="81">
        <f>IF(+NFL!$F69="New England",+NFL!#REF!,IF(+NFL!$H69="New England",+NFL!#REF!,0))</f>
        <v>0</v>
      </c>
      <c r="AZ388" s="96">
        <f>IF(+NFL!$F69="New England",+NFL!#REF!,IF(+NFL!$H69="New England",+NFL!#REF!,0))</f>
        <v>0</v>
      </c>
      <c r="BA388" s="70">
        <f>IF(+NFL!$F69="New England",+NFL!#REF!,IF(+NFL!$H69="New England",+NFL!#REF!,0))</f>
        <v>0</v>
      </c>
      <c r="BB388" s="70">
        <f>IF(+NFL!$F69="New England",+NFL!#REF!,IF(+NFL!$H69="New England",+NFL!#REF!,0))</f>
        <v>0</v>
      </c>
      <c r="BC388" s="592">
        <f>IF(+NFL!$F69="New England",+NFL!#REF!,IF(+NFL!$H69="New England",+NFL!#REF!,0))</f>
        <v>0</v>
      </c>
      <c r="BD388" s="81">
        <f>IF(+NFL!$F69="New England",+NFL!#REF!,IF(+NFL!$H69="New England",+NFL!#REF!,0))</f>
        <v>0</v>
      </c>
      <c r="BE388" s="96">
        <f>IF(+NFL!$F69="New England",+NFL!#REF!,IF(+NFL!$H69="New England",+NFL!#REF!,0))</f>
        <v>0</v>
      </c>
      <c r="BF388" s="70">
        <f>IF(+NFL!$F69="New England",+NFL!#REF!,IF(+NFL!$H69="New England",+NFL!#REF!,0))</f>
        <v>0</v>
      </c>
      <c r="BG388" s="81">
        <f>IF(+NFL!$F69="New England",+NFL!#REF!,IF(+NFL!$H69="New England",+NFL!#REF!,0))</f>
        <v>0</v>
      </c>
      <c r="BH388" s="96">
        <f>IF(+NFL!$F69="New England",+NFL!#REF!,IF(+NFL!$H69="New England",+NFL!#REF!,0))</f>
        <v>0</v>
      </c>
      <c r="BI388" s="70">
        <f>IF(+NFL!$F69="New England",+NFL!#REF!,IF(+NFL!$H69="New England",+NFL!#REF!,0))</f>
        <v>0</v>
      </c>
      <c r="BJ388" s="124">
        <f>IF(+NFL!$F69="New England",+NFL!#REF!,IF(+NFL!$H69="New England",+NFL!#REF!,0))</f>
        <v>0</v>
      </c>
      <c r="BK388" s="182">
        <f>IF(+NFL!$F69="New England",+NFL!#REF!,IF(+NFL!$H69="New England",+NFL!#REF!,0))</f>
        <v>0</v>
      </c>
    </row>
    <row r="389" spans="1:63" s="310" customFormat="1" x14ac:dyDescent="0.8">
      <c r="A389" s="70">
        <f>IF(+NFL!$F95="New England",+NFL!A95,IF(+NFL!$H95="New England",+NFL!A95,0))</f>
        <v>6</v>
      </c>
      <c r="B389" s="480" t="str">
        <f>IF(+NFL!$F95="New England",+NFL!B95,IF(+NFL!$H95="New England",+NFL!B95,0))</f>
        <v>Sun</v>
      </c>
      <c r="C389" s="72">
        <f>IF(+NFL!$F95="New England",+NFL!C95,IF(+NFL!$H95="New England",+NFL!C95,0))</f>
        <v>44486</v>
      </c>
      <c r="D389" s="73">
        <f>IF(+NFL!$F95="New England",+NFL!D95,IF(+NFL!$H95="New England",+NFL!D95,0))</f>
        <v>0.68055416666666668</v>
      </c>
      <c r="E389" s="70" t="str">
        <f>IF(+NFL!$F95="New England",+NFL!E95,IF(+NFL!$H95="New England",+NFL!E95,0))</f>
        <v>CBS</v>
      </c>
      <c r="F389" s="189" t="str">
        <f>IF(+NFL!$F95="New England",+NFL!F95,IF(+NFL!$H95="New England",+NFL!F95,0))</f>
        <v>Dallas</v>
      </c>
      <c r="G389" s="70" t="str">
        <f>IF(+NFL!$F95="New England",+NFL!G95,IF(+NFL!$H95="New England",+NFL!G95,0))</f>
        <v>NFCE</v>
      </c>
      <c r="H389" s="189" t="str">
        <f>IF(+NFL!$F95="New England",+NFL!H95,IF(+NFL!$H95="New England",+NFL!H95,0))</f>
        <v>New England</v>
      </c>
      <c r="I389" s="70" t="str">
        <f>IF(+NFL!$F95="New England",+NFL!I95,IF(+NFL!$H95="New England",+NFL!I95,0))</f>
        <v>AFCE</v>
      </c>
      <c r="J389" s="496" t="str">
        <f>IF(+NFL!$F95="New England",+NFL!J95,IF(+NFL!$H95="New England",+NFL!J95,0))</f>
        <v>Dallas</v>
      </c>
      <c r="K389" s="510" t="str">
        <f>IF(+NFL!$F95="New England",+NFL!K95,IF(+NFL!$H95="New England",+NFL!K95,0))</f>
        <v>New England</v>
      </c>
      <c r="L389" s="572">
        <f>IF(+NFL!$F95="New England",+NFL!L95,IF(+NFL!$H95="New England",+NFL!L95,0))</f>
        <v>3.5</v>
      </c>
      <c r="M389" s="573">
        <f>IF(+NFL!$F95="New England",+NFL!M95,IF(+NFL!$H95="New England",+NFL!M95,0))</f>
        <v>50.5</v>
      </c>
      <c r="N389" s="583" t="str">
        <f>IF(+NFL!$F95="New England",+NFL!N95,IF(+NFL!$H95="New England",+NFL!N95,0))</f>
        <v>Dallas</v>
      </c>
      <c r="O389" s="584">
        <f>IF(+NFL!$F95="New England",+NFL!O95,IF(+NFL!$H95="New England",+NFL!O95,0))</f>
        <v>35</v>
      </c>
      <c r="P389" s="583" t="str">
        <f>IF(+NFL!$F95="New England",+NFL!P95,IF(+NFL!$H95="New England",+NFL!P95,0))</f>
        <v>New England</v>
      </c>
      <c r="Q389" s="585">
        <f>IF(+NFL!$F95="New England",+NFL!Q95,IF(+NFL!$H95="New England",+NFL!Q95,0))</f>
        <v>29</v>
      </c>
      <c r="R389" s="586" t="str">
        <f>IF(+NFL!$F95="New England",+NFL!R95,IF(+NFL!$H95="New England",+NFL!R95,0))</f>
        <v>Dallas</v>
      </c>
      <c r="S389" s="585" t="str">
        <f>IF(+NFL!$F95="New England",+NFL!S95,IF(+NFL!$H95="New England",+NFL!S95,0))</f>
        <v>New England</v>
      </c>
      <c r="T389" s="587" t="str">
        <f>IF(+NFL!$F95="New England",+NFL!T95,IF(+NFL!$H95="New England",+NFL!T95,0))</f>
        <v>Dallas</v>
      </c>
      <c r="U389" s="585" t="str">
        <f>IF(+NFL!$F95="New England",+NFL!U95,IF(+NFL!$H95="New England",+NFL!U95,0))</f>
        <v>W</v>
      </c>
      <c r="V389" s="586">
        <f>IF(+NFL!$F93="New England",+NFL!#REF!,IF(+NFL!$H93="New England",+NFL!#REF!,0))</f>
        <v>0</v>
      </c>
      <c r="W389" s="585">
        <f>IF(+NFL!$F93="New England",+NFL!#REF!,IF(+NFL!$H93="New England",+NFL!#REF!,0))</f>
        <v>0</v>
      </c>
      <c r="X389" s="587">
        <f>IF(+NFL!$F93="New England",+NFL!#REF!,IF(+NFL!$H93="New England",+NFL!#REF!,0))</f>
        <v>0</v>
      </c>
      <c r="Y389" s="585">
        <f>IF(+NFL!$F93="New England",+NFL!#REF!,IF(+NFL!$H93="New England",+NFL!#REF!,0))</f>
        <v>0</v>
      </c>
      <c r="Z389" s="586">
        <f>IF(+NFL!$F93="New England",+NFL!#REF!,IF(+NFL!$H93="New England",+NFL!#REF!,0))</f>
        <v>0</v>
      </c>
      <c r="AA389" s="585">
        <f>IF(+NFL!$F93="New England",+NFL!#REF!,IF(+NFL!$H93="New England",+NFL!#REF!,0))</f>
        <v>0</v>
      </c>
      <c r="AB389" s="124">
        <f>IF(+NFL!$F93="New England",+NFL!#REF!,IF(+NFL!$H93="New England",+NFL!#REF!,0))</f>
        <v>0</v>
      </c>
      <c r="AC389" s="182">
        <f>IF(+NFL!$F93="New England",+NFL!#REF!,IF(+NFL!$H93="New England",+NFL!#REF!,0))</f>
        <v>0</v>
      </c>
      <c r="AD389" s="496">
        <f>IF(+NFL!$F93="New England",+NFL!#REF!,IF(+NFL!$H93="New England",+NFL!#REF!,0))</f>
        <v>0</v>
      </c>
      <c r="AE389" s="565">
        <f>IF(+NFL!$F93="New England",+NFL!#REF!,IF(+NFL!$H93="New England",+NFL!#REF!,0))</f>
        <v>0</v>
      </c>
      <c r="AF389" s="496">
        <f>IF(+NFL!$F93="New England",+NFL!#REF!,IF(+NFL!$H93="New England",+NFL!#REF!,0))</f>
        <v>0</v>
      </c>
      <c r="AG389" s="565">
        <f>IF(+NFL!$F93="New England",+NFL!#REF!,IF(+NFL!$H93="New England",+NFL!#REF!,0))</f>
        <v>0</v>
      </c>
      <c r="AH389" s="496">
        <f>IF(+NFL!$F93="New England",+NFL!#REF!,IF(+NFL!$H93="New England",+NFL!#REF!,0))</f>
        <v>0</v>
      </c>
      <c r="AI389" s="565">
        <f>IF(+NFL!$F93="New England",+NFL!#REF!,IF(+NFL!$H93="New England",+NFL!#REF!,0))</f>
        <v>0</v>
      </c>
      <c r="AJ389" s="496">
        <f>IF(+NFL!$F93="New England",+NFL!#REF!,IF(+NFL!$H93="New England",+NFL!#REF!,0))</f>
        <v>0</v>
      </c>
      <c r="AK389" s="565">
        <f>IF(+NFL!$F93="New England",+NFL!#REF!,IF(+NFL!$H93="New England",+NFL!#REF!,0))</f>
        <v>0</v>
      </c>
      <c r="AL389" s="100">
        <f>IF(+NFL!$F93="New England",+NFL!#REF!,IF(+NFL!$H93="New England",+NFL!#REF!,0))</f>
        <v>0</v>
      </c>
      <c r="AM389" s="82">
        <f>IF(+NFL!$F93="New England",+NFL!#REF!,IF(+NFL!$H93="New England",+NFL!#REF!,0))</f>
        <v>0</v>
      </c>
      <c r="AN389" s="81">
        <f>IF(+NFL!$F93="New England",+NFL!#REF!,IF(+NFL!$H93="New England",+NFL!#REF!,0))</f>
        <v>0</v>
      </c>
      <c r="AO389" s="83">
        <f>IF(+NFL!$F93="New England",+NFL!#REF!,IF(+NFL!$H93="New England",+NFL!#REF!,0))</f>
        <v>0</v>
      </c>
      <c r="AP389" s="480">
        <f>IF(+NFL!$F93="New England",+NFL!#REF!,IF(+NFL!$H93="New England",+NFL!#REF!,0))</f>
        <v>0</v>
      </c>
      <c r="AQ389" s="72">
        <f>IF(+NFL!$F93="New England",+NFL!#REF!,IF(+NFL!$H93="New England",+NFL!#REF!,0))</f>
        <v>0</v>
      </c>
      <c r="AR389" s="81">
        <f>IF(+NFL!$F93="New England",+NFL!#REF!,IF(+NFL!$H93="New England",+NFL!#REF!,0))</f>
        <v>0</v>
      </c>
      <c r="AS389" s="96">
        <f>IF(+NFL!$F93="New England",+NFL!#REF!,IF(+NFL!$H93="New England",+NFL!#REF!,0))</f>
        <v>0</v>
      </c>
      <c r="AT389" s="96">
        <f>IF(+NFL!$F93="New England",+NFL!#REF!,IF(+NFL!$H93="New England",+NFL!#REF!,0))</f>
        <v>0</v>
      </c>
      <c r="AU389" s="81">
        <f>IF(+NFL!$F93="New England",+NFL!#REF!,IF(+NFL!$H93="New England",+NFL!#REF!,0))</f>
        <v>0</v>
      </c>
      <c r="AV389" s="96">
        <f>IF(+NFL!$F93="New England",+NFL!#REF!,IF(+NFL!$H93="New England",+NFL!#REF!,0))</f>
        <v>0</v>
      </c>
      <c r="AW389" s="70">
        <f>IF(+NFL!$F93="New England",+NFL!#REF!,IF(+NFL!$H93="New England",+NFL!#REF!,0))</f>
        <v>0</v>
      </c>
      <c r="AX389" s="96">
        <f>IF(+NFL!$F93="New England",+NFL!#REF!,IF(+NFL!$H93="New England",+NFL!#REF!,0))</f>
        <v>0</v>
      </c>
      <c r="AY389" s="81">
        <f>IF(+NFL!$F93="New England",+NFL!#REF!,IF(+NFL!$H93="New England",+NFL!#REF!,0))</f>
        <v>0</v>
      </c>
      <c r="AZ389" s="96">
        <f>IF(+NFL!$F93="New England",+NFL!#REF!,IF(+NFL!$H93="New England",+NFL!#REF!,0))</f>
        <v>0</v>
      </c>
      <c r="BA389" s="70">
        <f>IF(+NFL!$F93="New England",+NFL!#REF!,IF(+NFL!$H93="New England",+NFL!#REF!,0))</f>
        <v>0</v>
      </c>
      <c r="BB389" s="70">
        <f>IF(+NFL!$F93="New England",+NFL!#REF!,IF(+NFL!$H93="New England",+NFL!#REF!,0))</f>
        <v>0</v>
      </c>
      <c r="BC389" s="592">
        <f>IF(+NFL!$F93="New England",+NFL!#REF!,IF(+NFL!$H93="New England",+NFL!#REF!,0))</f>
        <v>0</v>
      </c>
      <c r="BD389" s="81">
        <f>IF(+NFL!$F93="New England",+NFL!#REF!,IF(+NFL!$H93="New England",+NFL!#REF!,0))</f>
        <v>0</v>
      </c>
      <c r="BE389" s="96">
        <f>IF(+NFL!$F93="New England",+NFL!#REF!,IF(+NFL!$H93="New England",+NFL!#REF!,0))</f>
        <v>0</v>
      </c>
      <c r="BF389" s="70">
        <f>IF(+NFL!$F93="New England",+NFL!#REF!,IF(+NFL!$H93="New England",+NFL!#REF!,0))</f>
        <v>0</v>
      </c>
      <c r="BG389" s="81">
        <f>IF(+NFL!$F93="New England",+NFL!#REF!,IF(+NFL!$H93="New England",+NFL!#REF!,0))</f>
        <v>0</v>
      </c>
      <c r="BH389" s="96">
        <f>IF(+NFL!$F93="New England",+NFL!#REF!,IF(+NFL!$H93="New England",+NFL!#REF!,0))</f>
        <v>0</v>
      </c>
      <c r="BI389" s="70">
        <f>IF(+NFL!$F93="New England",+NFL!#REF!,IF(+NFL!$H93="New England",+NFL!#REF!,0))</f>
        <v>0</v>
      </c>
      <c r="BJ389" s="124">
        <f>IF(+NFL!$F93="New England",+NFL!#REF!,IF(+NFL!$H93="New England",+NFL!#REF!,0))</f>
        <v>0</v>
      </c>
      <c r="BK389" s="182">
        <f>IF(+NFL!$F93="New England",+NFL!#REF!,IF(+NFL!$H93="New England",+NFL!#REF!,0))</f>
        <v>0</v>
      </c>
    </row>
    <row r="390" spans="1:63" s="310" customFormat="1" x14ac:dyDescent="0.8">
      <c r="A390" s="70">
        <f>IF(+NFL!$F107="New England",+NFL!A107,IF(+NFL!$H107="New England",+NFL!A107,0))</f>
        <v>7</v>
      </c>
      <c r="B390" s="480" t="str">
        <f>IF(+NFL!$F107="New England",+NFL!B107,IF(+NFL!$H107="New England",+NFL!B107,0))</f>
        <v>Sun</v>
      </c>
      <c r="C390" s="72">
        <f>IF(+NFL!$F107="New England",+NFL!C107,IF(+NFL!$H107="New England",+NFL!C107,0))</f>
        <v>44493</v>
      </c>
      <c r="D390" s="73">
        <f>IF(+NFL!$F107="New England",+NFL!D107,IF(+NFL!$H107="New England",+NFL!D107,0))</f>
        <v>0.54166666666666663</v>
      </c>
      <c r="E390" s="70" t="str">
        <f>IF(+NFL!$F107="New England",+NFL!E107,IF(+NFL!$H107="New England",+NFL!E107,0))</f>
        <v>CBS</v>
      </c>
      <c r="F390" s="189" t="str">
        <f>IF(+NFL!$F107="New England",+NFL!F107,IF(+NFL!$H107="New England",+NFL!F107,0))</f>
        <v>NY Jets</v>
      </c>
      <c r="G390" s="70" t="str">
        <f>IF(+NFL!$F107="New England",+NFL!G107,IF(+NFL!$H107="New England",+NFL!G107,0))</f>
        <v>AFCE</v>
      </c>
      <c r="H390" s="189" t="str">
        <f>IF(+NFL!$F107="New England",+NFL!H107,IF(+NFL!$H107="New England",+NFL!H107,0))</f>
        <v>New England</v>
      </c>
      <c r="I390" s="70" t="str">
        <f>IF(+NFL!$F107="New England",+NFL!I107,IF(+NFL!$H107="New England",+NFL!I107,0))</f>
        <v>AFCE</v>
      </c>
      <c r="J390" s="496" t="str">
        <f>IF(+NFL!$F107="New England",+NFL!J107,IF(+NFL!$H107="New England",+NFL!J107,0))</f>
        <v>New England</v>
      </c>
      <c r="K390" s="510" t="str">
        <f>IF(+NFL!$F107="New England",+NFL!K107,IF(+NFL!$H107="New England",+NFL!K107,0))</f>
        <v>NY Jets</v>
      </c>
      <c r="L390" s="572">
        <f>IF(+NFL!$F107="New England",+NFL!L107,IF(+NFL!$H107="New England",+NFL!L107,0))</f>
        <v>7</v>
      </c>
      <c r="M390" s="573">
        <f>IF(+NFL!$F107="New England",+NFL!M107,IF(+NFL!$H107="New England",+NFL!M107,0))</f>
        <v>42.5</v>
      </c>
      <c r="N390" s="583" t="str">
        <f>IF(+NFL!$F107="New England",+NFL!N107,IF(+NFL!$H107="New England",+NFL!N107,0))</f>
        <v>New England</v>
      </c>
      <c r="O390" s="584">
        <f>IF(+NFL!$F107="New England",+NFL!O107,IF(+NFL!$H107="New England",+NFL!O107,0))</f>
        <v>54</v>
      </c>
      <c r="P390" s="583" t="str">
        <f>IF(+NFL!$F107="New England",+NFL!P107,IF(+NFL!$H107="New England",+NFL!P107,0))</f>
        <v>NY Jets</v>
      </c>
      <c r="Q390" s="585">
        <f>IF(+NFL!$F107="New England",+NFL!Q107,IF(+NFL!$H107="New England",+NFL!Q107,0))</f>
        <v>13</v>
      </c>
      <c r="R390" s="586" t="str">
        <f>IF(+NFL!$F107="New England",+NFL!R107,IF(+NFL!$H107="New England",+NFL!R107,0))</f>
        <v>New England</v>
      </c>
      <c r="S390" s="585" t="str">
        <f>IF(+NFL!$F107="New England",+NFL!S107,IF(+NFL!$H107="New England",+NFL!S107,0))</f>
        <v>NY Jets</v>
      </c>
      <c r="T390" s="587" t="str">
        <f>IF(+NFL!$F107="New England",+NFL!T107,IF(+NFL!$H107="New England",+NFL!T107,0))</f>
        <v>NY Jets</v>
      </c>
      <c r="U390" s="585" t="str">
        <f>IF(+NFL!$F107="New England",+NFL!U107,IF(+NFL!$H107="New England",+NFL!U107,0))</f>
        <v>L</v>
      </c>
      <c r="V390" s="586">
        <f>IF(+NFL!$F106="New England",+NFL!#REF!,IF(+NFL!$H106="New England",+NFL!#REF!,0))</f>
        <v>0</v>
      </c>
      <c r="W390" s="585">
        <f>IF(+NFL!$F106="New England",+NFL!#REF!,IF(+NFL!$H106="New England",+NFL!#REF!,0))</f>
        <v>0</v>
      </c>
      <c r="X390" s="587">
        <f>IF(+NFL!$F106="New England",+NFL!#REF!,IF(+NFL!$H106="New England",+NFL!#REF!,0))</f>
        <v>0</v>
      </c>
      <c r="Y390" s="585">
        <f>IF(+NFL!$F106="New England",+NFL!#REF!,IF(+NFL!$H106="New England",+NFL!#REF!,0))</f>
        <v>0</v>
      </c>
      <c r="Z390" s="586">
        <f>IF(+NFL!$F106="New England",+NFL!#REF!,IF(+NFL!$H106="New England",+NFL!#REF!,0))</f>
        <v>0</v>
      </c>
      <c r="AA390" s="585">
        <f>IF(+NFL!$F106="New England",+NFL!#REF!,IF(+NFL!$H106="New England",+NFL!#REF!,0))</f>
        <v>0</v>
      </c>
      <c r="AB390" s="124">
        <f>IF(+NFL!$F106="New England",+NFL!#REF!,IF(+NFL!$H106="New England",+NFL!#REF!,0))</f>
        <v>0</v>
      </c>
      <c r="AC390" s="182">
        <f>IF(+NFL!$F106="New England",+NFL!#REF!,IF(+NFL!$H106="New England",+NFL!#REF!,0))</f>
        <v>0</v>
      </c>
      <c r="AD390" s="496">
        <f>IF(+NFL!$F106="New England",+NFL!#REF!,IF(+NFL!$H106="New England",+NFL!#REF!,0))</f>
        <v>0</v>
      </c>
      <c r="AE390" s="565">
        <f>IF(+NFL!$F106="New England",+NFL!#REF!,IF(+NFL!$H106="New England",+NFL!#REF!,0))</f>
        <v>0</v>
      </c>
      <c r="AF390" s="496">
        <f>IF(+NFL!$F106="New England",+NFL!#REF!,IF(+NFL!$H106="New England",+NFL!#REF!,0))</f>
        <v>0</v>
      </c>
      <c r="AG390" s="565">
        <f>IF(+NFL!$F106="New England",+NFL!#REF!,IF(+NFL!$H106="New England",+NFL!#REF!,0))</f>
        <v>0</v>
      </c>
      <c r="AH390" s="496">
        <f>IF(+NFL!$F106="New England",+NFL!#REF!,IF(+NFL!$H106="New England",+NFL!#REF!,0))</f>
        <v>0</v>
      </c>
      <c r="AI390" s="565">
        <f>IF(+NFL!$F106="New England",+NFL!#REF!,IF(+NFL!$H106="New England",+NFL!#REF!,0))</f>
        <v>0</v>
      </c>
      <c r="AJ390" s="496">
        <f>IF(+NFL!$F106="New England",+NFL!#REF!,IF(+NFL!$H106="New England",+NFL!#REF!,0))</f>
        <v>0</v>
      </c>
      <c r="AK390" s="565">
        <f>IF(+NFL!$F106="New England",+NFL!#REF!,IF(+NFL!$H106="New England",+NFL!#REF!,0))</f>
        <v>0</v>
      </c>
      <c r="AL390" s="100">
        <f>IF(+NFL!$F106="New England",+NFL!#REF!,IF(+NFL!$H106="New England",+NFL!#REF!,0))</f>
        <v>0</v>
      </c>
      <c r="AM390" s="82">
        <f>IF(+NFL!$F106="New England",+NFL!#REF!,IF(+NFL!$H106="New England",+NFL!#REF!,0))</f>
        <v>0</v>
      </c>
      <c r="AN390" s="81">
        <f>IF(+NFL!$F106="New England",+NFL!#REF!,IF(+NFL!$H106="New England",+NFL!#REF!,0))</f>
        <v>0</v>
      </c>
      <c r="AO390" s="83">
        <f>IF(+NFL!$F106="New England",+NFL!#REF!,IF(+NFL!$H106="New England",+NFL!#REF!,0))</f>
        <v>0</v>
      </c>
      <c r="AP390" s="480">
        <f>IF(+NFL!$F106="New England",+NFL!#REF!,IF(+NFL!$H106="New England",+NFL!#REF!,0))</f>
        <v>0</v>
      </c>
      <c r="AQ390" s="72">
        <f>IF(+NFL!$F106="New England",+NFL!#REF!,IF(+NFL!$H106="New England",+NFL!#REF!,0))</f>
        <v>0</v>
      </c>
      <c r="AR390" s="81">
        <f>IF(+NFL!$F106="New England",+NFL!#REF!,IF(+NFL!$H106="New England",+NFL!#REF!,0))</f>
        <v>0</v>
      </c>
      <c r="AS390" s="96">
        <f>IF(+NFL!$F106="New England",+NFL!#REF!,IF(+NFL!$H106="New England",+NFL!#REF!,0))</f>
        <v>0</v>
      </c>
      <c r="AT390" s="96">
        <f>IF(+NFL!$F106="New England",+NFL!#REF!,IF(+NFL!$H106="New England",+NFL!#REF!,0))</f>
        <v>0</v>
      </c>
      <c r="AU390" s="81">
        <f>IF(+NFL!$F106="New England",+NFL!#REF!,IF(+NFL!$H106="New England",+NFL!#REF!,0))</f>
        <v>0</v>
      </c>
      <c r="AV390" s="96">
        <f>IF(+NFL!$F106="New England",+NFL!#REF!,IF(+NFL!$H106="New England",+NFL!#REF!,0))</f>
        <v>0</v>
      </c>
      <c r="AW390" s="70">
        <f>IF(+NFL!$F106="New England",+NFL!#REF!,IF(+NFL!$H106="New England",+NFL!#REF!,0))</f>
        <v>0</v>
      </c>
      <c r="AX390" s="96">
        <f>IF(+NFL!$F106="New England",+NFL!#REF!,IF(+NFL!$H106="New England",+NFL!#REF!,0))</f>
        <v>0</v>
      </c>
      <c r="AY390" s="81">
        <f>IF(+NFL!$F106="New England",+NFL!#REF!,IF(+NFL!$H106="New England",+NFL!#REF!,0))</f>
        <v>0</v>
      </c>
      <c r="AZ390" s="96">
        <f>IF(+NFL!$F106="New England",+NFL!#REF!,IF(+NFL!$H106="New England",+NFL!#REF!,0))</f>
        <v>0</v>
      </c>
      <c r="BA390" s="70">
        <f>IF(+NFL!$F106="New England",+NFL!#REF!,IF(+NFL!$H106="New England",+NFL!#REF!,0))</f>
        <v>0</v>
      </c>
      <c r="BB390" s="70">
        <f>IF(+NFL!$F106="New England",+NFL!#REF!,IF(+NFL!$H106="New England",+NFL!#REF!,0))</f>
        <v>0</v>
      </c>
      <c r="BC390" s="592">
        <f>IF(+NFL!$F106="New England",+NFL!#REF!,IF(+NFL!$H106="New England",+NFL!#REF!,0))</f>
        <v>0</v>
      </c>
      <c r="BD390" s="81">
        <f>IF(+NFL!$F106="New England",+NFL!#REF!,IF(+NFL!$H106="New England",+NFL!#REF!,0))</f>
        <v>0</v>
      </c>
      <c r="BE390" s="96">
        <f>IF(+NFL!$F106="New England",+NFL!#REF!,IF(+NFL!$H106="New England",+NFL!#REF!,0))</f>
        <v>0</v>
      </c>
      <c r="BF390" s="70">
        <f>IF(+NFL!$F106="New England",+NFL!#REF!,IF(+NFL!$H106="New England",+NFL!#REF!,0))</f>
        <v>0</v>
      </c>
      <c r="BG390" s="81">
        <f>IF(+NFL!$F106="New England",+NFL!#REF!,IF(+NFL!$H106="New England",+NFL!#REF!,0))</f>
        <v>0</v>
      </c>
      <c r="BH390" s="96">
        <f>IF(+NFL!$F106="New England",+NFL!#REF!,IF(+NFL!$H106="New England",+NFL!#REF!,0))</f>
        <v>0</v>
      </c>
      <c r="BI390" s="70">
        <f>IF(+NFL!$F106="New England",+NFL!#REF!,IF(+NFL!$H106="New England",+NFL!#REF!,0))</f>
        <v>0</v>
      </c>
      <c r="BJ390" s="124">
        <f>IF(+NFL!$F106="New England",+NFL!#REF!,IF(+NFL!$H106="New England",+NFL!#REF!,0))</f>
        <v>0</v>
      </c>
      <c r="BK390" s="182">
        <f>IF(+NFL!$F106="New England",+NFL!#REF!,IF(+NFL!$H106="New England",+NFL!#REF!,0))</f>
        <v>0</v>
      </c>
    </row>
    <row r="391" spans="1:63" s="310" customFormat="1" x14ac:dyDescent="0.8">
      <c r="A391" s="70">
        <f>IF(+NFL!$F132="New England",+NFL!A132,IF(+NFL!$H132="New England",+NFL!A132,0))</f>
        <v>8</v>
      </c>
      <c r="B391" s="480" t="str">
        <f>IF(+NFL!$F132="New England",+NFL!B132,IF(+NFL!$H132="New England",+NFL!B132,0))</f>
        <v>Sun</v>
      </c>
      <c r="C391" s="72">
        <f>IF(+NFL!$F132="New England",+NFL!C132,IF(+NFL!$H132="New England",+NFL!C132,0))</f>
        <v>44500</v>
      </c>
      <c r="D391" s="73">
        <f>IF(+NFL!$F132="New England",+NFL!D132,IF(+NFL!$H132="New England",+NFL!D132,0))</f>
        <v>0.66666666666666663</v>
      </c>
      <c r="E391" s="70" t="str">
        <f>IF(+NFL!$F132="New England",+NFL!E132,IF(+NFL!$H132="New England",+NFL!E132,0))</f>
        <v>CBS</v>
      </c>
      <c r="F391" s="189" t="str">
        <f>IF(+NFL!$F132="New England",+NFL!F132,IF(+NFL!$H132="New England",+NFL!F132,0))</f>
        <v>New England</v>
      </c>
      <c r="G391" s="70" t="str">
        <f>IF(+NFL!$F132="New England",+NFL!G132,IF(+NFL!$H132="New England",+NFL!G132,0))</f>
        <v>AFCE</v>
      </c>
      <c r="H391" s="189" t="str">
        <f>IF(+NFL!$F132="New England",+NFL!H132,IF(+NFL!$H132="New England",+NFL!H132,0))</f>
        <v>LA Chargers</v>
      </c>
      <c r="I391" s="70" t="str">
        <f>IF(+NFL!$F132="New England",+NFL!I132,IF(+NFL!$H132="New England",+NFL!I132,0))</f>
        <v>AFCW</v>
      </c>
      <c r="J391" s="496" t="str">
        <f>IF(+NFL!$F132="New England",+NFL!J132,IF(+NFL!$H132="New England",+NFL!J132,0))</f>
        <v>LA Chargers</v>
      </c>
      <c r="K391" s="510" t="str">
        <f>IF(+NFL!$F132="New England",+NFL!K132,IF(+NFL!$H132="New England",+NFL!K132,0))</f>
        <v>New England</v>
      </c>
      <c r="L391" s="572">
        <f>IF(+NFL!$F132="New England",+NFL!L132,IF(+NFL!$H132="New England",+NFL!L132,0))</f>
        <v>5.5</v>
      </c>
      <c r="M391" s="573">
        <f>IF(+NFL!$F132="New England",+NFL!M132,IF(+NFL!$H132="New England",+NFL!M132,0))</f>
        <v>49</v>
      </c>
      <c r="N391" s="583" t="str">
        <f>IF(+NFL!$F132="New England",+NFL!N132,IF(+NFL!$H132="New England",+NFL!N132,0))</f>
        <v>New England</v>
      </c>
      <c r="O391" s="584">
        <f>IF(+NFL!$F132="New England",+NFL!O132,IF(+NFL!$H132="New England",+NFL!O132,0))</f>
        <v>27</v>
      </c>
      <c r="P391" s="583" t="str">
        <f>IF(+NFL!$F132="New England",+NFL!P132,IF(+NFL!$H132="New England",+NFL!P132,0))</f>
        <v>LA Chargers</v>
      </c>
      <c r="Q391" s="585">
        <f>IF(+NFL!$F132="New England",+NFL!Q132,IF(+NFL!$H132="New England",+NFL!Q132,0))</f>
        <v>24</v>
      </c>
      <c r="R391" s="586" t="str">
        <f>IF(+NFL!$F132="New England",+NFL!R132,IF(+NFL!$H132="New England",+NFL!R132,0))</f>
        <v>New England</v>
      </c>
      <c r="S391" s="585" t="str">
        <f>IF(+NFL!$F132="New England",+NFL!S132,IF(+NFL!$H132="New England",+NFL!S132,0))</f>
        <v>LA Chargers</v>
      </c>
      <c r="T391" s="587" t="str">
        <f>IF(+NFL!$F132="New England",+NFL!T132,IF(+NFL!$H132="New England",+NFL!T132,0))</f>
        <v>LA Chargers</v>
      </c>
      <c r="U391" s="585" t="str">
        <f>IF(+NFL!$F132="New England",+NFL!U132,IF(+NFL!$H132="New England",+NFL!U132,0))</f>
        <v>L</v>
      </c>
      <c r="V391" s="586">
        <f>IF(+NFL!$F140="New England",+NFL!#REF!,IF(+NFL!$H140="New England",+NFL!#REF!,0))</f>
        <v>0</v>
      </c>
      <c r="W391" s="585">
        <f>IF(+NFL!$F140="New England",+NFL!#REF!,IF(+NFL!$H140="New England",+NFL!#REF!,0))</f>
        <v>0</v>
      </c>
      <c r="X391" s="587">
        <f>IF(+NFL!$F140="New England",+NFL!#REF!,IF(+NFL!$H140="New England",+NFL!#REF!,0))</f>
        <v>0</v>
      </c>
      <c r="Y391" s="585">
        <f>IF(+NFL!$F140="New England",+NFL!#REF!,IF(+NFL!$H140="New England",+NFL!#REF!,0))</f>
        <v>0</v>
      </c>
      <c r="Z391" s="586">
        <f>IF(+NFL!$F140="New England",+NFL!#REF!,IF(+NFL!$H140="New England",+NFL!#REF!,0))</f>
        <v>0</v>
      </c>
      <c r="AA391" s="585">
        <f>IF(+NFL!$F140="New England",+NFL!#REF!,IF(+NFL!$H140="New England",+NFL!#REF!,0))</f>
        <v>0</v>
      </c>
      <c r="AB391" s="124">
        <f>IF(+NFL!$F140="New England",+NFL!#REF!,IF(+NFL!$H140="New England",+NFL!#REF!,0))</f>
        <v>0</v>
      </c>
      <c r="AC391" s="182">
        <f>IF(+NFL!$F140="New England",+NFL!#REF!,IF(+NFL!$H140="New England",+NFL!#REF!,0))</f>
        <v>0</v>
      </c>
      <c r="AD391" s="496">
        <f>IF(+NFL!$F140="New England",+NFL!#REF!,IF(+NFL!$H140="New England",+NFL!#REF!,0))</f>
        <v>0</v>
      </c>
      <c r="AE391" s="565">
        <f>IF(+NFL!$F140="New England",+NFL!#REF!,IF(+NFL!$H140="New England",+NFL!#REF!,0))</f>
        <v>0</v>
      </c>
      <c r="AF391" s="496">
        <f>IF(+NFL!$F140="New England",+NFL!#REF!,IF(+NFL!$H140="New England",+NFL!#REF!,0))</f>
        <v>0</v>
      </c>
      <c r="AG391" s="565">
        <f>IF(+NFL!$F140="New England",+NFL!#REF!,IF(+NFL!$H140="New England",+NFL!#REF!,0))</f>
        <v>0</v>
      </c>
      <c r="AH391" s="496">
        <f>IF(+NFL!$F140="New England",+NFL!#REF!,IF(+NFL!$H140="New England",+NFL!#REF!,0))</f>
        <v>0</v>
      </c>
      <c r="AI391" s="565">
        <f>IF(+NFL!$F140="New England",+NFL!#REF!,IF(+NFL!$H140="New England",+NFL!#REF!,0))</f>
        <v>0</v>
      </c>
      <c r="AJ391" s="496">
        <f>IF(+NFL!$F140="New England",+NFL!#REF!,IF(+NFL!$H140="New England",+NFL!#REF!,0))</f>
        <v>0</v>
      </c>
      <c r="AK391" s="565">
        <f>IF(+NFL!$F140="New England",+NFL!#REF!,IF(+NFL!$H140="New England",+NFL!#REF!,0))</f>
        <v>0</v>
      </c>
      <c r="AL391" s="100">
        <f>IF(+NFL!$F140="New England",+NFL!#REF!,IF(+NFL!$H140="New England",+NFL!#REF!,0))</f>
        <v>0</v>
      </c>
      <c r="AM391" s="82">
        <f>IF(+NFL!$F140="New England",+NFL!#REF!,IF(+NFL!$H140="New England",+NFL!#REF!,0))</f>
        <v>0</v>
      </c>
      <c r="AN391" s="81">
        <f>IF(+NFL!$F140="New England",+NFL!#REF!,IF(+NFL!$H140="New England",+NFL!#REF!,0))</f>
        <v>0</v>
      </c>
      <c r="AO391" s="83">
        <f>IF(+NFL!$F140="New England",+NFL!#REF!,IF(+NFL!$H140="New England",+NFL!#REF!,0))</f>
        <v>0</v>
      </c>
      <c r="AP391" s="480">
        <f>IF(+NFL!$F140="New England",+NFL!#REF!,IF(+NFL!$H140="New England",+NFL!#REF!,0))</f>
        <v>0</v>
      </c>
      <c r="AQ391" s="72">
        <f>IF(+NFL!$F140="New England",+NFL!#REF!,IF(+NFL!$H140="New England",+NFL!#REF!,0))</f>
        <v>0</v>
      </c>
      <c r="AR391" s="81">
        <f>IF(+NFL!$F140="New England",+NFL!#REF!,IF(+NFL!$H140="New England",+NFL!#REF!,0))</f>
        <v>0</v>
      </c>
      <c r="AS391" s="96">
        <f>IF(+NFL!$F140="New England",+NFL!#REF!,IF(+NFL!$H140="New England",+NFL!#REF!,0))</f>
        <v>0</v>
      </c>
      <c r="AT391" s="96">
        <f>IF(+NFL!$F140="New England",+NFL!#REF!,IF(+NFL!$H140="New England",+NFL!#REF!,0))</f>
        <v>0</v>
      </c>
      <c r="AU391" s="81">
        <f>IF(+NFL!$F140="New England",+NFL!#REF!,IF(+NFL!$H140="New England",+NFL!#REF!,0))</f>
        <v>0</v>
      </c>
      <c r="AV391" s="96">
        <f>IF(+NFL!$F140="New England",+NFL!#REF!,IF(+NFL!$H140="New England",+NFL!#REF!,0))</f>
        <v>0</v>
      </c>
      <c r="AW391" s="70">
        <f>IF(+NFL!$F140="New England",+NFL!#REF!,IF(+NFL!$H140="New England",+NFL!#REF!,0))</f>
        <v>0</v>
      </c>
      <c r="AX391" s="96">
        <f>IF(+NFL!$F140="New England",+NFL!#REF!,IF(+NFL!$H140="New England",+NFL!#REF!,0))</f>
        <v>0</v>
      </c>
      <c r="AY391" s="81">
        <f>IF(+NFL!$F140="New England",+NFL!#REF!,IF(+NFL!$H140="New England",+NFL!#REF!,0))</f>
        <v>0</v>
      </c>
      <c r="AZ391" s="96">
        <f>IF(+NFL!$F140="New England",+NFL!#REF!,IF(+NFL!$H140="New England",+NFL!#REF!,0))</f>
        <v>0</v>
      </c>
      <c r="BA391" s="70">
        <f>IF(+NFL!$F140="New England",+NFL!#REF!,IF(+NFL!$H140="New England",+NFL!#REF!,0))</f>
        <v>0</v>
      </c>
      <c r="BB391" s="70">
        <f>IF(+NFL!$F140="New England",+NFL!#REF!,IF(+NFL!$H140="New England",+NFL!#REF!,0))</f>
        <v>0</v>
      </c>
      <c r="BC391" s="592">
        <f>IF(+NFL!$F140="New England",+NFL!#REF!,IF(+NFL!$H140="New England",+NFL!#REF!,0))</f>
        <v>0</v>
      </c>
      <c r="BD391" s="81">
        <f>IF(+NFL!$F140="New England",+NFL!#REF!,IF(+NFL!$H140="New England",+NFL!#REF!,0))</f>
        <v>0</v>
      </c>
      <c r="BE391" s="96">
        <f>IF(+NFL!$F140="New England",+NFL!#REF!,IF(+NFL!$H140="New England",+NFL!#REF!,0))</f>
        <v>0</v>
      </c>
      <c r="BF391" s="70">
        <f>IF(+NFL!$F140="New England",+NFL!#REF!,IF(+NFL!$H140="New England",+NFL!#REF!,0))</f>
        <v>0</v>
      </c>
      <c r="BG391" s="81">
        <f>IF(+NFL!$F140="New England",+NFL!#REF!,IF(+NFL!$H140="New England",+NFL!#REF!,0))</f>
        <v>0</v>
      </c>
      <c r="BH391" s="96">
        <f>IF(+NFL!$F140="New England",+NFL!#REF!,IF(+NFL!$H140="New England",+NFL!#REF!,0))</f>
        <v>0</v>
      </c>
      <c r="BI391" s="70">
        <f>IF(+NFL!$F140="New England",+NFL!#REF!,IF(+NFL!$H140="New England",+NFL!#REF!,0))</f>
        <v>0</v>
      </c>
      <c r="BJ391" s="124">
        <f>IF(+NFL!$F140="New England",+NFL!#REF!,IF(+NFL!$H140="New England",+NFL!#REF!,0))</f>
        <v>0</v>
      </c>
      <c r="BK391" s="182">
        <f>IF(+NFL!$F140="New England",+NFL!#REF!,IF(+NFL!$H140="New England",+NFL!#REF!,0))</f>
        <v>0</v>
      </c>
    </row>
    <row r="392" spans="1:63" s="310" customFormat="1" x14ac:dyDescent="0.8">
      <c r="A392" s="70">
        <f>IF(+NFL!$F147="New England",+NFL!A147,IF(+NFL!$H147="New England",+NFL!A147,0))</f>
        <v>9</v>
      </c>
      <c r="B392" s="480" t="str">
        <f>IF(+NFL!$F147="New England",+NFL!B147,IF(+NFL!$H147="New England",+NFL!B147,0))</f>
        <v>Sun</v>
      </c>
      <c r="C392" s="72">
        <f>IF(+NFL!$F147="New England",+NFL!C147,IF(+NFL!$H147="New England",+NFL!C147,0))</f>
        <v>44507</v>
      </c>
      <c r="D392" s="73">
        <f>IF(+NFL!$F147="New England",+NFL!D147,IF(+NFL!$H147="New England",+NFL!D147,0))</f>
        <v>0.54166666666666663</v>
      </c>
      <c r="E392" s="70" t="str">
        <f>IF(+NFL!$F147="New England",+NFL!E147,IF(+NFL!$H147="New England",+NFL!E147,0))</f>
        <v>CBS</v>
      </c>
      <c r="F392" s="189" t="str">
        <f>IF(+NFL!$F147="New England",+NFL!F147,IF(+NFL!$H147="New England",+NFL!F147,0))</f>
        <v>New England</v>
      </c>
      <c r="G392" s="70" t="str">
        <f>IF(+NFL!$F147="New England",+NFL!G147,IF(+NFL!$H147="New England",+NFL!G147,0))</f>
        <v>AFCE</v>
      </c>
      <c r="H392" s="189" t="str">
        <f>IF(+NFL!$F147="New England",+NFL!H147,IF(+NFL!$H147="New England",+NFL!H147,0))</f>
        <v>Carolina</v>
      </c>
      <c r="I392" s="70" t="str">
        <f>IF(+NFL!$F147="New England",+NFL!I147,IF(+NFL!$H147="New England",+NFL!I147,0))</f>
        <v>NFCS</v>
      </c>
      <c r="J392" s="496" t="str">
        <f>IF(+NFL!$F147="New England",+NFL!J147,IF(+NFL!$H147="New England",+NFL!J147,0))</f>
        <v>New England</v>
      </c>
      <c r="K392" s="510" t="str">
        <f>IF(+NFL!$F147="New England",+NFL!K147,IF(+NFL!$H147="New England",+NFL!K147,0))</f>
        <v>Carolina</v>
      </c>
      <c r="L392" s="572">
        <f>IF(+NFL!$F147="New England",+NFL!L147,IF(+NFL!$H147="New England",+NFL!L147,0))</f>
        <v>3.5</v>
      </c>
      <c r="M392" s="573">
        <f>IF(+NFL!$F147="New England",+NFL!M147,IF(+NFL!$H147="New England",+NFL!M147,0))</f>
        <v>41.5</v>
      </c>
      <c r="N392" s="583" t="str">
        <f>IF(+NFL!$F147="New England",+NFL!N147,IF(+NFL!$H147="New England",+NFL!N147,0))</f>
        <v>New England</v>
      </c>
      <c r="O392" s="584">
        <f>IF(+NFL!$F147="New England",+NFL!O147,IF(+NFL!$H147="New England",+NFL!O147,0))</f>
        <v>25</v>
      </c>
      <c r="P392" s="583" t="str">
        <f>IF(+NFL!$F147="New England",+NFL!P147,IF(+NFL!$H147="New England",+NFL!P147,0))</f>
        <v>Carolina</v>
      </c>
      <c r="Q392" s="585">
        <f>IF(+NFL!$F147="New England",+NFL!Q147,IF(+NFL!$H147="New England",+NFL!Q147,0))</f>
        <v>6</v>
      </c>
      <c r="R392" s="586" t="str">
        <f>IF(+NFL!$F147="New England",+NFL!R147,IF(+NFL!$H147="New England",+NFL!R147,0))</f>
        <v>New England</v>
      </c>
      <c r="S392" s="585" t="str">
        <f>IF(+NFL!$F147="New England",+NFL!S147,IF(+NFL!$H147="New England",+NFL!S147,0))</f>
        <v>Carolina</v>
      </c>
      <c r="T392" s="587" t="str">
        <f>IF(+NFL!$F147="New England",+NFL!T147,IF(+NFL!$H147="New England",+NFL!T147,0))</f>
        <v>Carolina</v>
      </c>
      <c r="U392" s="585" t="str">
        <f>IF(+NFL!$F147="New England",+NFL!U147,IF(+NFL!$H147="New England",+NFL!U147,0))</f>
        <v>L</v>
      </c>
      <c r="V392" s="586">
        <f>IF(+NFL!$F159="New England",+NFL!#REF!,IF(+NFL!$H159="New England",+NFL!#REF!,0))</f>
        <v>0</v>
      </c>
      <c r="W392" s="585">
        <f>IF(+NFL!$F159="New England",+NFL!#REF!,IF(+NFL!$H159="New England",+NFL!#REF!,0))</f>
        <v>0</v>
      </c>
      <c r="X392" s="587">
        <f>IF(+NFL!$F159="New England",+NFL!#REF!,IF(+NFL!$H159="New England",+NFL!#REF!,0))</f>
        <v>0</v>
      </c>
      <c r="Y392" s="585">
        <f>IF(+NFL!$F159="New England",+NFL!#REF!,IF(+NFL!$H159="New England",+NFL!#REF!,0))</f>
        <v>0</v>
      </c>
      <c r="Z392" s="586">
        <f>IF(+NFL!$F159="New England",+NFL!#REF!,IF(+NFL!$H159="New England",+NFL!#REF!,0))</f>
        <v>0</v>
      </c>
      <c r="AA392" s="585">
        <f>IF(+NFL!$F159="New England",+NFL!#REF!,IF(+NFL!$H159="New England",+NFL!#REF!,0))</f>
        <v>0</v>
      </c>
      <c r="AB392" s="124">
        <f>IF(+NFL!$F159="New England",+NFL!#REF!,IF(+NFL!$H159="New England",+NFL!#REF!,0))</f>
        <v>0</v>
      </c>
      <c r="AC392" s="182">
        <f>IF(+NFL!$F159="New England",+NFL!#REF!,IF(+NFL!$H159="New England",+NFL!#REF!,0))</f>
        <v>0</v>
      </c>
      <c r="AD392" s="496">
        <f>IF(+NFL!$F159="New England",+NFL!#REF!,IF(+NFL!$H159="New England",+NFL!#REF!,0))</f>
        <v>0</v>
      </c>
      <c r="AE392" s="565">
        <f>IF(+NFL!$F159="New England",+NFL!#REF!,IF(+NFL!$H159="New England",+NFL!#REF!,0))</f>
        <v>0</v>
      </c>
      <c r="AF392" s="496">
        <f>IF(+NFL!$F159="New England",+NFL!#REF!,IF(+NFL!$H159="New England",+NFL!#REF!,0))</f>
        <v>0</v>
      </c>
      <c r="AG392" s="565">
        <f>IF(+NFL!$F159="New England",+NFL!#REF!,IF(+NFL!$H159="New England",+NFL!#REF!,0))</f>
        <v>0</v>
      </c>
      <c r="AH392" s="496">
        <f>IF(+NFL!$F159="New England",+NFL!#REF!,IF(+NFL!$H159="New England",+NFL!#REF!,0))</f>
        <v>0</v>
      </c>
      <c r="AI392" s="565">
        <f>IF(+NFL!$F159="New England",+NFL!#REF!,IF(+NFL!$H159="New England",+NFL!#REF!,0))</f>
        <v>0</v>
      </c>
      <c r="AJ392" s="496">
        <f>IF(+NFL!$F159="New England",+NFL!#REF!,IF(+NFL!$H159="New England",+NFL!#REF!,0))</f>
        <v>0</v>
      </c>
      <c r="AK392" s="565">
        <f>IF(+NFL!$F159="New England",+NFL!#REF!,IF(+NFL!$H159="New England",+NFL!#REF!,0))</f>
        <v>0</v>
      </c>
      <c r="AL392" s="100">
        <f>IF(+NFL!$F159="New England",+NFL!#REF!,IF(+NFL!$H159="New England",+NFL!#REF!,0))</f>
        <v>0</v>
      </c>
      <c r="AM392" s="82">
        <f>IF(+NFL!$F159="New England",+NFL!#REF!,IF(+NFL!$H159="New England",+NFL!#REF!,0))</f>
        <v>0</v>
      </c>
      <c r="AN392" s="81">
        <f>IF(+NFL!$F159="New England",+NFL!#REF!,IF(+NFL!$H159="New England",+NFL!#REF!,0))</f>
        <v>0</v>
      </c>
      <c r="AO392" s="83">
        <f>IF(+NFL!$F159="New England",+NFL!#REF!,IF(+NFL!$H159="New England",+NFL!#REF!,0))</f>
        <v>0</v>
      </c>
      <c r="AP392" s="480">
        <f>IF(+NFL!$F159="New England",+NFL!#REF!,IF(+NFL!$H159="New England",+NFL!#REF!,0))</f>
        <v>0</v>
      </c>
      <c r="AQ392" s="72">
        <f>IF(+NFL!$F159="New England",+NFL!#REF!,IF(+NFL!$H159="New England",+NFL!#REF!,0))</f>
        <v>0</v>
      </c>
      <c r="AR392" s="81">
        <f>IF(+NFL!$F159="New England",+NFL!#REF!,IF(+NFL!$H159="New England",+NFL!#REF!,0))</f>
        <v>0</v>
      </c>
      <c r="AS392" s="96">
        <f>IF(+NFL!$F159="New England",+NFL!#REF!,IF(+NFL!$H159="New England",+NFL!#REF!,0))</f>
        <v>0</v>
      </c>
      <c r="AT392" s="96">
        <f>IF(+NFL!$F159="New England",+NFL!#REF!,IF(+NFL!$H159="New England",+NFL!#REF!,0))</f>
        <v>0</v>
      </c>
      <c r="AU392" s="81">
        <f>IF(+NFL!$F159="New England",+NFL!#REF!,IF(+NFL!$H159="New England",+NFL!#REF!,0))</f>
        <v>0</v>
      </c>
      <c r="AV392" s="96">
        <f>IF(+NFL!$F159="New England",+NFL!#REF!,IF(+NFL!$H159="New England",+NFL!#REF!,0))</f>
        <v>0</v>
      </c>
      <c r="AW392" s="70">
        <f>IF(+NFL!$F159="New England",+NFL!#REF!,IF(+NFL!$H159="New England",+NFL!#REF!,0))</f>
        <v>0</v>
      </c>
      <c r="AX392" s="96">
        <f>IF(+NFL!$F159="New England",+NFL!#REF!,IF(+NFL!$H159="New England",+NFL!#REF!,0))</f>
        <v>0</v>
      </c>
      <c r="AY392" s="81">
        <f>IF(+NFL!$F159="New England",+NFL!#REF!,IF(+NFL!$H159="New England",+NFL!#REF!,0))</f>
        <v>0</v>
      </c>
      <c r="AZ392" s="96">
        <f>IF(+NFL!$F159="New England",+NFL!#REF!,IF(+NFL!$H159="New England",+NFL!#REF!,0))</f>
        <v>0</v>
      </c>
      <c r="BA392" s="70">
        <f>IF(+NFL!$F159="New England",+NFL!#REF!,IF(+NFL!$H159="New England",+NFL!#REF!,0))</f>
        <v>0</v>
      </c>
      <c r="BB392" s="70">
        <f>IF(+NFL!$F159="New England",+NFL!#REF!,IF(+NFL!$H159="New England",+NFL!#REF!,0))</f>
        <v>0</v>
      </c>
      <c r="BC392" s="592">
        <f>IF(+NFL!$F159="New England",+NFL!#REF!,IF(+NFL!$H159="New England",+NFL!#REF!,0))</f>
        <v>0</v>
      </c>
      <c r="BD392" s="81">
        <f>IF(+NFL!$F159="New England",+NFL!#REF!,IF(+NFL!$H159="New England",+NFL!#REF!,0))</f>
        <v>0</v>
      </c>
      <c r="BE392" s="96">
        <f>IF(+NFL!$F159="New England",+NFL!#REF!,IF(+NFL!$H159="New England",+NFL!#REF!,0))</f>
        <v>0</v>
      </c>
      <c r="BF392" s="70">
        <f>IF(+NFL!$F159="New England",+NFL!#REF!,IF(+NFL!$H159="New England",+NFL!#REF!,0))</f>
        <v>0</v>
      </c>
      <c r="BG392" s="81">
        <f>IF(+NFL!$F159="New England",+NFL!#REF!,IF(+NFL!$H159="New England",+NFL!#REF!,0))</f>
        <v>0</v>
      </c>
      <c r="BH392" s="96">
        <f>IF(+NFL!$F159="New England",+NFL!#REF!,IF(+NFL!$H159="New England",+NFL!#REF!,0))</f>
        <v>0</v>
      </c>
      <c r="BI392" s="70">
        <f>IF(+NFL!$F159="New England",+NFL!#REF!,IF(+NFL!$H159="New England",+NFL!#REF!,0))</f>
        <v>0</v>
      </c>
      <c r="BJ392" s="124">
        <f>IF(+NFL!$F159="New England",+NFL!#REF!,IF(+NFL!$H159="New England",+NFL!#REF!,0))</f>
        <v>0</v>
      </c>
      <c r="BK392" s="182">
        <f>IF(+NFL!$F159="New England",+NFL!#REF!,IF(+NFL!$H159="New England",+NFL!#REF!,0))</f>
        <v>0</v>
      </c>
    </row>
    <row r="393" spans="1:63" s="310" customFormat="1" x14ac:dyDescent="0.8">
      <c r="A393" s="70">
        <f>IF(+NFL!$F164="New England",+NFL!A164,IF(+NFL!$H164="New England",+NFL!A164,0))</f>
        <v>10</v>
      </c>
      <c r="B393" s="480" t="str">
        <f>IF(+NFL!$F164="New England",+NFL!B164,IF(+NFL!$H164="New England",+NFL!B164,0))</f>
        <v>Sun</v>
      </c>
      <c r="C393" s="72">
        <f>IF(+NFL!$F164="New England",+NFL!C164,IF(+NFL!$H164="New England",+NFL!C164,0))</f>
        <v>44514</v>
      </c>
      <c r="D393" s="73">
        <f>IF(+NFL!$F164="New England",+NFL!D164,IF(+NFL!$H164="New England",+NFL!D164,0))</f>
        <v>0.54166666666666663</v>
      </c>
      <c r="E393" s="70" t="str">
        <f>IF(+NFL!$F164="New England",+NFL!E164,IF(+NFL!$H164="New England",+NFL!E164,0))</f>
        <v>CBS</v>
      </c>
      <c r="F393" s="189" t="str">
        <f>IF(+NFL!$F164="New England",+NFL!F164,IF(+NFL!$H164="New England",+NFL!F164,0))</f>
        <v>Cleveland</v>
      </c>
      <c r="G393" s="70" t="str">
        <f>IF(+NFL!$F164="New England",+NFL!G164,IF(+NFL!$H164="New England",+NFL!G164,0))</f>
        <v>AFCN</v>
      </c>
      <c r="H393" s="189" t="str">
        <f>IF(+NFL!$F164="New England",+NFL!H164,IF(+NFL!$H164="New England",+NFL!H164,0))</f>
        <v>New England</v>
      </c>
      <c r="I393" s="70" t="str">
        <f>IF(+NFL!$F164="New England",+NFL!I164,IF(+NFL!$H164="New England",+NFL!I164,0))</f>
        <v>AFCE</v>
      </c>
      <c r="J393" s="496" t="str">
        <f>IF(+NFL!$F164="New England",+NFL!J164,IF(+NFL!$H164="New England",+NFL!J164,0))</f>
        <v>New England</v>
      </c>
      <c r="K393" s="510" t="str">
        <f>IF(+NFL!$F164="New England",+NFL!K164,IF(+NFL!$H164="New England",+NFL!K164,0))</f>
        <v>Cleveland</v>
      </c>
      <c r="L393" s="572">
        <f>IF(+NFL!$F164="New England",+NFL!L164,IF(+NFL!$H164="New England",+NFL!L164,0))</f>
        <v>1</v>
      </c>
      <c r="M393" s="573">
        <f>IF(+NFL!$F164="New England",+NFL!M164,IF(+NFL!$H164="New England",+NFL!M164,0))</f>
        <v>45</v>
      </c>
      <c r="N393" s="583" t="str">
        <f>IF(+NFL!$F164="New England",+NFL!N164,IF(+NFL!$H164="New England",+NFL!N164,0))</f>
        <v>New England</v>
      </c>
      <c r="O393" s="584">
        <f>IF(+NFL!$F164="New England",+NFL!O164,IF(+NFL!$H164="New England",+NFL!O164,0))</f>
        <v>45</v>
      </c>
      <c r="P393" s="583" t="str">
        <f>IF(+NFL!$F164="New England",+NFL!P164,IF(+NFL!$H164="New England",+NFL!P164,0))</f>
        <v>Cleveland</v>
      </c>
      <c r="Q393" s="585">
        <f>IF(+NFL!$F164="New England",+NFL!Q164,IF(+NFL!$H164="New England",+NFL!Q164,0))</f>
        <v>7</v>
      </c>
      <c r="R393" s="586" t="str">
        <f>IF(+NFL!$F164="New England",+NFL!R164,IF(+NFL!$H164="New England",+NFL!R164,0))</f>
        <v>New England</v>
      </c>
      <c r="S393" s="585" t="str">
        <f>IF(+NFL!$F164="New England",+NFL!S164,IF(+NFL!$H164="New England",+NFL!S164,0))</f>
        <v>Cleveland</v>
      </c>
      <c r="T393" s="587" t="str">
        <f>IF(+NFL!$F164="New England",+NFL!T164,IF(+NFL!$H164="New England",+NFL!T164,0))</f>
        <v>Cleveland</v>
      </c>
      <c r="U393" s="585" t="str">
        <f>IF(+NFL!$F164="New England",+NFL!U164,IF(+NFL!$H164="New England",+NFL!U164,0))</f>
        <v>L</v>
      </c>
      <c r="V393" s="586">
        <f>IF(+NFL!$F182="New England",+NFL!#REF!,IF(+NFL!$H182="New England",+NFL!#REF!,0))</f>
        <v>0</v>
      </c>
      <c r="W393" s="585">
        <f>IF(+NFL!$F182="New England",+NFL!#REF!,IF(+NFL!$H182="New England",+NFL!#REF!,0))</f>
        <v>0</v>
      </c>
      <c r="X393" s="587">
        <f>IF(+NFL!$F182="New England",+NFL!#REF!,IF(+NFL!$H182="New England",+NFL!#REF!,0))</f>
        <v>0</v>
      </c>
      <c r="Y393" s="585">
        <f>IF(+NFL!$F182="New England",+NFL!#REF!,IF(+NFL!$H182="New England",+NFL!#REF!,0))</f>
        <v>0</v>
      </c>
      <c r="Z393" s="586">
        <f>IF(+NFL!$F182="New England",+NFL!#REF!,IF(+NFL!$H182="New England",+NFL!#REF!,0))</f>
        <v>0</v>
      </c>
      <c r="AA393" s="585">
        <f>IF(+NFL!$F182="New England",+NFL!#REF!,IF(+NFL!$H182="New England",+NFL!#REF!,0))</f>
        <v>0</v>
      </c>
      <c r="AB393" s="124">
        <f>IF(+NFL!$F182="New England",+NFL!#REF!,IF(+NFL!$H182="New England",+NFL!#REF!,0))</f>
        <v>0</v>
      </c>
      <c r="AC393" s="182">
        <f>IF(+NFL!$F182="New England",+NFL!#REF!,IF(+NFL!$H182="New England",+NFL!#REF!,0))</f>
        <v>0</v>
      </c>
      <c r="AD393" s="496">
        <f>IF(+NFL!$F182="New England",+NFL!#REF!,IF(+NFL!$H182="New England",+NFL!#REF!,0))</f>
        <v>0</v>
      </c>
      <c r="AE393" s="565">
        <f>IF(+NFL!$F182="New England",+NFL!#REF!,IF(+NFL!$H182="New England",+NFL!#REF!,0))</f>
        <v>0</v>
      </c>
      <c r="AF393" s="496">
        <f>IF(+NFL!$F182="New England",+NFL!#REF!,IF(+NFL!$H182="New England",+NFL!#REF!,0))</f>
        <v>0</v>
      </c>
      <c r="AG393" s="565">
        <f>IF(+NFL!$F182="New England",+NFL!#REF!,IF(+NFL!$H182="New England",+NFL!#REF!,0))</f>
        <v>0</v>
      </c>
      <c r="AH393" s="496">
        <f>IF(+NFL!$F182="New England",+NFL!#REF!,IF(+NFL!$H182="New England",+NFL!#REF!,0))</f>
        <v>0</v>
      </c>
      <c r="AI393" s="565">
        <f>IF(+NFL!$F182="New England",+NFL!#REF!,IF(+NFL!$H182="New England",+NFL!#REF!,0))</f>
        <v>0</v>
      </c>
      <c r="AJ393" s="496">
        <f>IF(+NFL!$F182="New England",+NFL!#REF!,IF(+NFL!$H182="New England",+NFL!#REF!,0))</f>
        <v>0</v>
      </c>
      <c r="AK393" s="565">
        <f>IF(+NFL!$F182="New England",+NFL!#REF!,IF(+NFL!$H182="New England",+NFL!#REF!,0))</f>
        <v>0</v>
      </c>
      <c r="AL393" s="100">
        <f>IF(+NFL!$F182="New England",+NFL!#REF!,IF(+NFL!$H182="New England",+NFL!#REF!,0))</f>
        <v>0</v>
      </c>
      <c r="AM393" s="82">
        <f>IF(+NFL!$F182="New England",+NFL!#REF!,IF(+NFL!$H182="New England",+NFL!#REF!,0))</f>
        <v>0</v>
      </c>
      <c r="AN393" s="81">
        <f>IF(+NFL!$F182="New England",+NFL!#REF!,IF(+NFL!$H182="New England",+NFL!#REF!,0))</f>
        <v>0</v>
      </c>
      <c r="AO393" s="83">
        <f>IF(+NFL!$F182="New England",+NFL!#REF!,IF(+NFL!$H182="New England",+NFL!#REF!,0))</f>
        <v>0</v>
      </c>
      <c r="AP393" s="480">
        <f>IF(+NFL!$F182="New England",+NFL!#REF!,IF(+NFL!$H182="New England",+NFL!#REF!,0))</f>
        <v>0</v>
      </c>
      <c r="AQ393" s="72">
        <f>IF(+NFL!$F182="New England",+NFL!#REF!,IF(+NFL!$H182="New England",+NFL!#REF!,0))</f>
        <v>0</v>
      </c>
      <c r="AR393" s="81">
        <f>IF(+NFL!$F182="New England",+NFL!#REF!,IF(+NFL!$H182="New England",+NFL!#REF!,0))</f>
        <v>0</v>
      </c>
      <c r="AS393" s="96">
        <f>IF(+NFL!$F182="New England",+NFL!#REF!,IF(+NFL!$H182="New England",+NFL!#REF!,0))</f>
        <v>0</v>
      </c>
      <c r="AT393" s="96">
        <f>IF(+NFL!$F182="New England",+NFL!#REF!,IF(+NFL!$H182="New England",+NFL!#REF!,0))</f>
        <v>0</v>
      </c>
      <c r="AU393" s="81">
        <f>IF(+NFL!$F182="New England",+NFL!#REF!,IF(+NFL!$H182="New England",+NFL!#REF!,0))</f>
        <v>0</v>
      </c>
      <c r="AV393" s="96">
        <f>IF(+NFL!$F182="New England",+NFL!#REF!,IF(+NFL!$H182="New England",+NFL!#REF!,0))</f>
        <v>0</v>
      </c>
      <c r="AW393" s="70">
        <f>IF(+NFL!$F182="New England",+NFL!#REF!,IF(+NFL!$H182="New England",+NFL!#REF!,0))</f>
        <v>0</v>
      </c>
      <c r="AX393" s="96">
        <f>IF(+NFL!$F182="New England",+NFL!#REF!,IF(+NFL!$H182="New England",+NFL!#REF!,0))</f>
        <v>0</v>
      </c>
      <c r="AY393" s="81">
        <f>IF(+NFL!$F182="New England",+NFL!#REF!,IF(+NFL!$H182="New England",+NFL!#REF!,0))</f>
        <v>0</v>
      </c>
      <c r="AZ393" s="96">
        <f>IF(+NFL!$F182="New England",+NFL!#REF!,IF(+NFL!$H182="New England",+NFL!#REF!,0))</f>
        <v>0</v>
      </c>
      <c r="BA393" s="70">
        <f>IF(+NFL!$F182="New England",+NFL!#REF!,IF(+NFL!$H182="New England",+NFL!#REF!,0))</f>
        <v>0</v>
      </c>
      <c r="BB393" s="70">
        <f>IF(+NFL!$F182="New England",+NFL!#REF!,IF(+NFL!$H182="New England",+NFL!#REF!,0))</f>
        <v>0</v>
      </c>
      <c r="BC393" s="592">
        <f>IF(+NFL!$F182="New England",+NFL!#REF!,IF(+NFL!$H182="New England",+NFL!#REF!,0))</f>
        <v>0</v>
      </c>
      <c r="BD393" s="81">
        <f>IF(+NFL!$F182="New England",+NFL!#REF!,IF(+NFL!$H182="New England",+NFL!#REF!,0))</f>
        <v>0</v>
      </c>
      <c r="BE393" s="96">
        <f>IF(+NFL!$F182="New England",+NFL!#REF!,IF(+NFL!$H182="New England",+NFL!#REF!,0))</f>
        <v>0</v>
      </c>
      <c r="BF393" s="70">
        <f>IF(+NFL!$F182="New England",+NFL!#REF!,IF(+NFL!$H182="New England",+NFL!#REF!,0))</f>
        <v>0</v>
      </c>
      <c r="BG393" s="81">
        <f>IF(+NFL!$F182="New England",+NFL!#REF!,IF(+NFL!$H182="New England",+NFL!#REF!,0))</f>
        <v>0</v>
      </c>
      <c r="BH393" s="96">
        <f>IF(+NFL!$F182="New England",+NFL!#REF!,IF(+NFL!$H182="New England",+NFL!#REF!,0))</f>
        <v>0</v>
      </c>
      <c r="BI393" s="70">
        <f>IF(+NFL!$F182="New England",+NFL!#REF!,IF(+NFL!$H182="New England",+NFL!#REF!,0))</f>
        <v>0</v>
      </c>
      <c r="BJ393" s="124">
        <f>IF(+NFL!$F182="New England",+NFL!#REF!,IF(+NFL!$H182="New England",+NFL!#REF!,0))</f>
        <v>0</v>
      </c>
      <c r="BK393" s="182">
        <f>IF(+NFL!$F182="New England",+NFL!#REF!,IF(+NFL!$H182="New England",+NFL!#REF!,0))</f>
        <v>0</v>
      </c>
    </row>
    <row r="394" spans="1:63" s="310" customFormat="1" x14ac:dyDescent="0.8">
      <c r="A394" s="70">
        <f>IF(+NFL!$F179="New England",+NFL!A179,IF(+NFL!$H179="New England",+NFL!A179,0))</f>
        <v>11</v>
      </c>
      <c r="B394" s="480" t="str">
        <f>IF(+NFL!$F179="New England",+NFL!B179,IF(+NFL!$H179="New England",+NFL!B179,0))</f>
        <v>Thurs</v>
      </c>
      <c r="C394" s="72">
        <f>IF(+NFL!$F179="New England",+NFL!C179,IF(+NFL!$H179="New England",+NFL!C179,0))</f>
        <v>44518</v>
      </c>
      <c r="D394" s="73">
        <f>IF(+NFL!$F179="New England",+NFL!D179,IF(+NFL!$H179="New England",+NFL!D179,0))</f>
        <v>0.84375</v>
      </c>
      <c r="E394" s="70" t="str">
        <f>IF(+NFL!$F179="New England",+NFL!E179,IF(+NFL!$H179="New England",+NFL!E179,0))</f>
        <v>Fox</v>
      </c>
      <c r="F394" s="189" t="str">
        <f>IF(+NFL!$F179="New England",+NFL!F179,IF(+NFL!$H179="New England",+NFL!F179,0))</f>
        <v>New England</v>
      </c>
      <c r="G394" s="70" t="str">
        <f>IF(+NFL!$F179="New England",+NFL!G179,IF(+NFL!$H179="New England",+NFL!G179,0))</f>
        <v>AFCE</v>
      </c>
      <c r="H394" s="189" t="str">
        <f>IF(+NFL!$F179="New England",+NFL!H179,IF(+NFL!$H179="New England",+NFL!H179,0))</f>
        <v>Atlanta</v>
      </c>
      <c r="I394" s="70" t="str">
        <f>IF(+NFL!$F179="New England",+NFL!I179,IF(+NFL!$H179="New England",+NFL!I179,0))</f>
        <v>NFCS</v>
      </c>
      <c r="J394" s="496" t="str">
        <f>IF(+NFL!$F179="New England",+NFL!J179,IF(+NFL!$H179="New England",+NFL!J179,0))</f>
        <v>New England</v>
      </c>
      <c r="K394" s="510" t="str">
        <f>IF(+NFL!$F179="New England",+NFL!K179,IF(+NFL!$H179="New England",+NFL!K179,0))</f>
        <v>Atlanta</v>
      </c>
      <c r="L394" s="572">
        <f>IF(+NFL!$F179="New England",+NFL!L179,IF(+NFL!$H179="New England",+NFL!L179,0))</f>
        <v>6.5</v>
      </c>
      <c r="M394" s="573">
        <f>IF(+NFL!$F179="New England",+NFL!M179,IF(+NFL!$H179="New England",+NFL!M179,0))</f>
        <v>47.5</v>
      </c>
      <c r="N394" s="583" t="str">
        <f>IF(+NFL!$F179="New England",+NFL!N179,IF(+NFL!$H179="New England",+NFL!N179,0))</f>
        <v>New England</v>
      </c>
      <c r="O394" s="584">
        <f>IF(+NFL!$F179="New England",+NFL!O179,IF(+NFL!$H179="New England",+NFL!O179,0))</f>
        <v>25</v>
      </c>
      <c r="P394" s="583" t="str">
        <f>IF(+NFL!$F179="New England",+NFL!P179,IF(+NFL!$H179="New England",+NFL!P179,0))</f>
        <v>Atlanta</v>
      </c>
      <c r="Q394" s="585">
        <f>IF(+NFL!$F179="New England",+NFL!Q179,IF(+NFL!$H179="New England",+NFL!Q179,0))</f>
        <v>0</v>
      </c>
      <c r="R394" s="586" t="str">
        <f>IF(+NFL!$F179="New England",+NFL!R179,IF(+NFL!$H179="New England",+NFL!R179,0))</f>
        <v>New England</v>
      </c>
      <c r="S394" s="585" t="str">
        <f>IF(+NFL!$F179="New England",+NFL!S179,IF(+NFL!$H179="New England",+NFL!S179,0))</f>
        <v>Atlanta</v>
      </c>
      <c r="T394" s="587" t="str">
        <f>IF(+NFL!$F179="New England",+NFL!T179,IF(+NFL!$H179="New England",+NFL!T179,0))</f>
        <v>Atlanta</v>
      </c>
      <c r="U394" s="585" t="str">
        <f>IF(+NFL!$F179="New England",+NFL!U179,IF(+NFL!$H179="New England",+NFL!U179,0))</f>
        <v>L</v>
      </c>
      <c r="V394" s="586">
        <f>IF(+NFL!$F207="New England",+NFL!#REF!,IF(+NFL!$H207="New England",+NFL!#REF!,0))</f>
        <v>0</v>
      </c>
      <c r="W394" s="585">
        <f>IF(+NFL!$F207="New England",+NFL!#REF!,IF(+NFL!$H207="New England",+NFL!#REF!,0))</f>
        <v>0</v>
      </c>
      <c r="X394" s="587">
        <f>IF(+NFL!$F207="New England",+NFL!#REF!,IF(+NFL!$H207="New England",+NFL!#REF!,0))</f>
        <v>0</v>
      </c>
      <c r="Y394" s="585">
        <f>IF(+NFL!$F207="New England",+NFL!#REF!,IF(+NFL!$H207="New England",+NFL!#REF!,0))</f>
        <v>0</v>
      </c>
      <c r="Z394" s="586">
        <f>IF(+NFL!$F207="New England",+NFL!#REF!,IF(+NFL!$H207="New England",+NFL!#REF!,0))</f>
        <v>0</v>
      </c>
      <c r="AA394" s="585">
        <f>IF(+NFL!$F207="New England",+NFL!#REF!,IF(+NFL!$H207="New England",+NFL!#REF!,0))</f>
        <v>0</v>
      </c>
      <c r="AB394" s="124">
        <f>IF(+NFL!$F207="New England",+NFL!#REF!,IF(+NFL!$H207="New England",+NFL!#REF!,0))</f>
        <v>0</v>
      </c>
      <c r="AC394" s="182">
        <f>IF(+NFL!$F207="New England",+NFL!#REF!,IF(+NFL!$H207="New England",+NFL!#REF!,0))</f>
        <v>0</v>
      </c>
      <c r="AD394" s="496">
        <f>IF(+NFL!$F207="New England",+NFL!#REF!,IF(+NFL!$H207="New England",+NFL!#REF!,0))</f>
        <v>0</v>
      </c>
      <c r="AE394" s="565">
        <f>IF(+NFL!$F207="New England",+NFL!#REF!,IF(+NFL!$H207="New England",+NFL!#REF!,0))</f>
        <v>0</v>
      </c>
      <c r="AF394" s="496">
        <f>IF(+NFL!$F207="New England",+NFL!#REF!,IF(+NFL!$H207="New England",+NFL!#REF!,0))</f>
        <v>0</v>
      </c>
      <c r="AG394" s="565">
        <f>IF(+NFL!$F207="New England",+NFL!#REF!,IF(+NFL!$H207="New England",+NFL!#REF!,0))</f>
        <v>0</v>
      </c>
      <c r="AH394" s="496">
        <f>IF(+NFL!$F207="New England",+NFL!#REF!,IF(+NFL!$H207="New England",+NFL!#REF!,0))</f>
        <v>0</v>
      </c>
      <c r="AI394" s="565">
        <f>IF(+NFL!$F207="New England",+NFL!#REF!,IF(+NFL!$H207="New England",+NFL!#REF!,0))</f>
        <v>0</v>
      </c>
      <c r="AJ394" s="496">
        <f>IF(+NFL!$F207="New England",+NFL!#REF!,IF(+NFL!$H207="New England",+NFL!#REF!,0))</f>
        <v>0</v>
      </c>
      <c r="AK394" s="565">
        <f>IF(+NFL!$F207="New England",+NFL!#REF!,IF(+NFL!$H207="New England",+NFL!#REF!,0))</f>
        <v>0</v>
      </c>
      <c r="AL394" s="100">
        <f>IF(+NFL!$F207="New England",+NFL!#REF!,IF(+NFL!$H207="New England",+NFL!#REF!,0))</f>
        <v>0</v>
      </c>
      <c r="AM394" s="82">
        <f>IF(+NFL!$F207="New England",+NFL!#REF!,IF(+NFL!$H207="New England",+NFL!#REF!,0))</f>
        <v>0</v>
      </c>
      <c r="AN394" s="81">
        <f>IF(+NFL!$F207="New England",+NFL!#REF!,IF(+NFL!$H207="New England",+NFL!#REF!,0))</f>
        <v>0</v>
      </c>
      <c r="AO394" s="83">
        <f>IF(+NFL!$F207="New England",+NFL!#REF!,IF(+NFL!$H207="New England",+NFL!#REF!,0))</f>
        <v>0</v>
      </c>
      <c r="AP394" s="480">
        <f>IF(+NFL!$F207="New England",+NFL!#REF!,IF(+NFL!$H207="New England",+NFL!#REF!,0))</f>
        <v>0</v>
      </c>
      <c r="AQ394" s="72">
        <f>IF(+NFL!$F207="New England",+NFL!#REF!,IF(+NFL!$H207="New England",+NFL!#REF!,0))</f>
        <v>0</v>
      </c>
      <c r="AR394" s="81">
        <f>IF(+NFL!$F207="New England",+NFL!#REF!,IF(+NFL!$H207="New England",+NFL!#REF!,0))</f>
        <v>0</v>
      </c>
      <c r="AS394" s="96">
        <f>IF(+NFL!$F207="New England",+NFL!#REF!,IF(+NFL!$H207="New England",+NFL!#REF!,0))</f>
        <v>0</v>
      </c>
      <c r="AT394" s="96">
        <f>IF(+NFL!$F207="New England",+NFL!#REF!,IF(+NFL!$H207="New England",+NFL!#REF!,0))</f>
        <v>0</v>
      </c>
      <c r="AU394" s="81">
        <f>IF(+NFL!$F207="New England",+NFL!#REF!,IF(+NFL!$H207="New England",+NFL!#REF!,0))</f>
        <v>0</v>
      </c>
      <c r="AV394" s="96">
        <f>IF(+NFL!$F207="New England",+NFL!#REF!,IF(+NFL!$H207="New England",+NFL!#REF!,0))</f>
        <v>0</v>
      </c>
      <c r="AW394" s="70">
        <f>IF(+NFL!$F207="New England",+NFL!#REF!,IF(+NFL!$H207="New England",+NFL!#REF!,0))</f>
        <v>0</v>
      </c>
      <c r="AX394" s="96">
        <f>IF(+NFL!$F207="New England",+NFL!#REF!,IF(+NFL!$H207="New England",+NFL!#REF!,0))</f>
        <v>0</v>
      </c>
      <c r="AY394" s="81">
        <f>IF(+NFL!$F207="New England",+NFL!#REF!,IF(+NFL!$H207="New England",+NFL!#REF!,0))</f>
        <v>0</v>
      </c>
      <c r="AZ394" s="96">
        <f>IF(+NFL!$F207="New England",+NFL!#REF!,IF(+NFL!$H207="New England",+NFL!#REF!,0))</f>
        <v>0</v>
      </c>
      <c r="BA394" s="70">
        <f>IF(+NFL!$F207="New England",+NFL!#REF!,IF(+NFL!$H207="New England",+NFL!#REF!,0))</f>
        <v>0</v>
      </c>
      <c r="BB394" s="70">
        <f>IF(+NFL!$F207="New England",+NFL!#REF!,IF(+NFL!$H207="New England",+NFL!#REF!,0))</f>
        <v>0</v>
      </c>
      <c r="BC394" s="592">
        <f>IF(+NFL!$F207="New England",+NFL!#REF!,IF(+NFL!$H207="New England",+NFL!#REF!,0))</f>
        <v>0</v>
      </c>
      <c r="BD394" s="81">
        <f>IF(+NFL!$F207="New England",+NFL!#REF!,IF(+NFL!$H207="New England",+NFL!#REF!,0))</f>
        <v>0</v>
      </c>
      <c r="BE394" s="96">
        <f>IF(+NFL!$F207="New England",+NFL!#REF!,IF(+NFL!$H207="New England",+NFL!#REF!,0))</f>
        <v>0</v>
      </c>
      <c r="BF394" s="70">
        <f>IF(+NFL!$F207="New England",+NFL!#REF!,IF(+NFL!$H207="New England",+NFL!#REF!,0))</f>
        <v>0</v>
      </c>
      <c r="BG394" s="81">
        <f>IF(+NFL!$F207="New England",+NFL!#REF!,IF(+NFL!$H207="New England",+NFL!#REF!,0))</f>
        <v>0</v>
      </c>
      <c r="BH394" s="96">
        <f>IF(+NFL!$F207="New England",+NFL!#REF!,IF(+NFL!$H207="New England",+NFL!#REF!,0))</f>
        <v>0</v>
      </c>
      <c r="BI394" s="70">
        <f>IF(+NFL!$F207="New England",+NFL!#REF!,IF(+NFL!$H207="New England",+NFL!#REF!,0))</f>
        <v>0</v>
      </c>
      <c r="BJ394" s="124">
        <f>IF(+NFL!$F207="New England",+NFL!#REF!,IF(+NFL!$H207="New England",+NFL!#REF!,0))</f>
        <v>0</v>
      </c>
      <c r="BK394" s="182">
        <f>IF(+NFL!$F207="New England",+NFL!#REF!,IF(+NFL!$H207="New England",+NFL!#REF!,0))</f>
        <v>0</v>
      </c>
    </row>
    <row r="395" spans="1:63" s="310" customFormat="1" x14ac:dyDescent="0.8">
      <c r="A395" s="70">
        <f>IF(+NFL!$F203="New England",+NFL!A203,IF(+NFL!$H203="New England",+NFL!A203,0))</f>
        <v>12</v>
      </c>
      <c r="B395" s="480" t="str">
        <f>IF(+NFL!$F203="New England",+NFL!B203,IF(+NFL!$H203="New England",+NFL!B203,0))</f>
        <v>Sun</v>
      </c>
      <c r="C395" s="72">
        <f>IF(+NFL!$F203="New England",+NFL!C203,IF(+NFL!$H203="New England",+NFL!C203,0))</f>
        <v>44528</v>
      </c>
      <c r="D395" s="73">
        <f>IF(+NFL!$F203="New England",+NFL!D203,IF(+NFL!$H203="New England",+NFL!D203,0))</f>
        <v>0.54166666666666663</v>
      </c>
      <c r="E395" s="70" t="str">
        <f>IF(+NFL!$F203="New England",+NFL!E203,IF(+NFL!$H203="New England",+NFL!E203,0))</f>
        <v>CBS</v>
      </c>
      <c r="F395" s="189" t="str">
        <f>IF(+NFL!$F203="New England",+NFL!F203,IF(+NFL!$H203="New England",+NFL!F203,0))</f>
        <v>Tennessee</v>
      </c>
      <c r="G395" s="70" t="str">
        <f>IF(+NFL!$F203="New England",+NFL!G203,IF(+NFL!$H203="New England",+NFL!G203,0))</f>
        <v>AFCS</v>
      </c>
      <c r="H395" s="189" t="str">
        <f>IF(+NFL!$F203="New England",+NFL!H203,IF(+NFL!$H203="New England",+NFL!H203,0))</f>
        <v>New England</v>
      </c>
      <c r="I395" s="70" t="str">
        <f>IF(+NFL!$F203="New England",+NFL!I203,IF(+NFL!$H203="New England",+NFL!I203,0))</f>
        <v>AFCE</v>
      </c>
      <c r="J395" s="496" t="str">
        <f>IF(+NFL!$F203="New England",+NFL!J203,IF(+NFL!$H203="New England",+NFL!J203,0))</f>
        <v>New England</v>
      </c>
      <c r="K395" s="510" t="str">
        <f>IF(+NFL!$F203="New England",+NFL!K203,IF(+NFL!$H203="New England",+NFL!K203,0))</f>
        <v>Tennessee</v>
      </c>
      <c r="L395" s="572">
        <f>IF(+NFL!$F203="New England",+NFL!L203,IF(+NFL!$H203="New England",+NFL!L203,0))</f>
        <v>5.5</v>
      </c>
      <c r="M395" s="573">
        <f>IF(+NFL!$F203="New England",+NFL!M203,IF(+NFL!$H203="New England",+NFL!M203,0))</f>
        <v>44.5</v>
      </c>
      <c r="N395" s="583" t="str">
        <f>IF(+NFL!$F203="New England",+NFL!N203,IF(+NFL!$H203="New England",+NFL!N203,0))</f>
        <v>New England</v>
      </c>
      <c r="O395" s="584">
        <f>IF(+NFL!$F203="New England",+NFL!O203,IF(+NFL!$H203="New England",+NFL!O203,0))</f>
        <v>36</v>
      </c>
      <c r="P395" s="583" t="str">
        <f>IF(+NFL!$F203="New England",+NFL!P203,IF(+NFL!$H203="New England",+NFL!P203,0))</f>
        <v>Tennessee</v>
      </c>
      <c r="Q395" s="585">
        <f>IF(+NFL!$F203="New England",+NFL!Q203,IF(+NFL!$H203="New England",+NFL!Q203,0))</f>
        <v>13</v>
      </c>
      <c r="R395" s="586" t="str">
        <f>IF(+NFL!$F203="New England",+NFL!R203,IF(+NFL!$H203="New England",+NFL!R203,0))</f>
        <v>New England</v>
      </c>
      <c r="S395" s="585" t="str">
        <f>IF(+NFL!$F203="New England",+NFL!S203,IF(+NFL!$H203="New England",+NFL!S203,0))</f>
        <v>Tennessee</v>
      </c>
      <c r="T395" s="587" t="str">
        <f>IF(+NFL!$F203="New England",+NFL!T203,IF(+NFL!$H203="New England",+NFL!T203,0))</f>
        <v>Tennessee</v>
      </c>
      <c r="U395" s="585" t="str">
        <f>IF(+NFL!$F203="New England",+NFL!U203,IF(+NFL!$H203="New England",+NFL!U203,0))</f>
        <v>L</v>
      </c>
      <c r="V395" s="586">
        <f>IF(+NFL!$F225="New England",+NFL!#REF!,IF(+NFL!$H225="New England",+NFL!#REF!,0))</f>
        <v>0</v>
      </c>
      <c r="W395" s="585">
        <f>IF(+NFL!$F225="New England",+NFL!#REF!,IF(+NFL!$H225="New England",+NFL!#REF!,0))</f>
        <v>0</v>
      </c>
      <c r="X395" s="587">
        <f>IF(+NFL!$F225="New England",+NFL!#REF!,IF(+NFL!$H225="New England",+NFL!#REF!,0))</f>
        <v>0</v>
      </c>
      <c r="Y395" s="585">
        <f>IF(+NFL!$F225="New England",+NFL!#REF!,IF(+NFL!$H225="New England",+NFL!#REF!,0))</f>
        <v>0</v>
      </c>
      <c r="Z395" s="586">
        <f>IF(+NFL!$F225="New England",+NFL!#REF!,IF(+NFL!$H225="New England",+NFL!#REF!,0))</f>
        <v>0</v>
      </c>
      <c r="AA395" s="585">
        <f>IF(+NFL!$F225="New England",+NFL!#REF!,IF(+NFL!$H225="New England",+NFL!#REF!,0))</f>
        <v>0</v>
      </c>
      <c r="AB395" s="124">
        <f>IF(+NFL!$F225="New England",+NFL!#REF!,IF(+NFL!$H225="New England",+NFL!#REF!,0))</f>
        <v>0</v>
      </c>
      <c r="AC395" s="182">
        <f>IF(+NFL!$F225="New England",+NFL!#REF!,IF(+NFL!$H225="New England",+NFL!#REF!,0))</f>
        <v>0</v>
      </c>
      <c r="AD395" s="496">
        <f>IF(+NFL!$F225="New England",+NFL!#REF!,IF(+NFL!$H225="New England",+NFL!#REF!,0))</f>
        <v>0</v>
      </c>
      <c r="AE395" s="565">
        <f>IF(+NFL!$F225="New England",+NFL!#REF!,IF(+NFL!$H225="New England",+NFL!#REF!,0))</f>
        <v>0</v>
      </c>
      <c r="AF395" s="496">
        <f>IF(+NFL!$F225="New England",+NFL!#REF!,IF(+NFL!$H225="New England",+NFL!#REF!,0))</f>
        <v>0</v>
      </c>
      <c r="AG395" s="565">
        <f>IF(+NFL!$F225="New England",+NFL!#REF!,IF(+NFL!$H225="New England",+NFL!#REF!,0))</f>
        <v>0</v>
      </c>
      <c r="AH395" s="496">
        <f>IF(+NFL!$F225="New England",+NFL!#REF!,IF(+NFL!$H225="New England",+NFL!#REF!,0))</f>
        <v>0</v>
      </c>
      <c r="AI395" s="565">
        <f>IF(+NFL!$F225="New England",+NFL!#REF!,IF(+NFL!$H225="New England",+NFL!#REF!,0))</f>
        <v>0</v>
      </c>
      <c r="AJ395" s="496">
        <f>IF(+NFL!$F225="New England",+NFL!#REF!,IF(+NFL!$H225="New England",+NFL!#REF!,0))</f>
        <v>0</v>
      </c>
      <c r="AK395" s="565">
        <f>IF(+NFL!$F225="New England",+NFL!#REF!,IF(+NFL!$H225="New England",+NFL!#REF!,0))</f>
        <v>0</v>
      </c>
      <c r="AL395" s="100">
        <f>IF(+NFL!$F225="New England",+NFL!#REF!,IF(+NFL!$H225="New England",+NFL!#REF!,0))</f>
        <v>0</v>
      </c>
      <c r="AM395" s="82">
        <f>IF(+NFL!$F225="New England",+NFL!#REF!,IF(+NFL!$H225="New England",+NFL!#REF!,0))</f>
        <v>0</v>
      </c>
      <c r="AN395" s="81">
        <f>IF(+NFL!$F225="New England",+NFL!#REF!,IF(+NFL!$H225="New England",+NFL!#REF!,0))</f>
        <v>0</v>
      </c>
      <c r="AO395" s="83">
        <f>IF(+NFL!$F225="New England",+NFL!#REF!,IF(+NFL!$H225="New England",+NFL!#REF!,0))</f>
        <v>0</v>
      </c>
      <c r="AP395" s="480">
        <f>IF(+NFL!$F225="New England",+NFL!#REF!,IF(+NFL!$H225="New England",+NFL!#REF!,0))</f>
        <v>0</v>
      </c>
      <c r="AQ395" s="72">
        <f>IF(+NFL!$F225="New England",+NFL!#REF!,IF(+NFL!$H225="New England",+NFL!#REF!,0))</f>
        <v>0</v>
      </c>
      <c r="AR395" s="81">
        <f>IF(+NFL!$F225="New England",+NFL!#REF!,IF(+NFL!$H225="New England",+NFL!#REF!,0))</f>
        <v>0</v>
      </c>
      <c r="AS395" s="96">
        <f>IF(+NFL!$F225="New England",+NFL!#REF!,IF(+NFL!$H225="New England",+NFL!#REF!,0))</f>
        <v>0</v>
      </c>
      <c r="AT395" s="96">
        <f>IF(+NFL!$F225="New England",+NFL!#REF!,IF(+NFL!$H225="New England",+NFL!#REF!,0))</f>
        <v>0</v>
      </c>
      <c r="AU395" s="81">
        <f>IF(+NFL!$F225="New England",+NFL!#REF!,IF(+NFL!$H225="New England",+NFL!#REF!,0))</f>
        <v>0</v>
      </c>
      <c r="AV395" s="96">
        <f>IF(+NFL!$F225="New England",+NFL!#REF!,IF(+NFL!$H225="New England",+NFL!#REF!,0))</f>
        <v>0</v>
      </c>
      <c r="AW395" s="70">
        <f>IF(+NFL!$F225="New England",+NFL!#REF!,IF(+NFL!$H225="New England",+NFL!#REF!,0))</f>
        <v>0</v>
      </c>
      <c r="AX395" s="96">
        <f>IF(+NFL!$F225="New England",+NFL!#REF!,IF(+NFL!$H225="New England",+NFL!#REF!,0))</f>
        <v>0</v>
      </c>
      <c r="AY395" s="81">
        <f>IF(+NFL!$F225="New England",+NFL!#REF!,IF(+NFL!$H225="New England",+NFL!#REF!,0))</f>
        <v>0</v>
      </c>
      <c r="AZ395" s="96">
        <f>IF(+NFL!$F225="New England",+NFL!#REF!,IF(+NFL!$H225="New England",+NFL!#REF!,0))</f>
        <v>0</v>
      </c>
      <c r="BA395" s="70">
        <f>IF(+NFL!$F225="New England",+NFL!#REF!,IF(+NFL!$H225="New England",+NFL!#REF!,0))</f>
        <v>0</v>
      </c>
      <c r="BB395" s="70">
        <f>IF(+NFL!$F225="New England",+NFL!#REF!,IF(+NFL!$H225="New England",+NFL!#REF!,0))</f>
        <v>0</v>
      </c>
      <c r="BC395" s="592">
        <f>IF(+NFL!$F225="New England",+NFL!#REF!,IF(+NFL!$H225="New England",+NFL!#REF!,0))</f>
        <v>0</v>
      </c>
      <c r="BD395" s="81">
        <f>IF(+NFL!$F225="New England",+NFL!#REF!,IF(+NFL!$H225="New England",+NFL!#REF!,0))</f>
        <v>0</v>
      </c>
      <c r="BE395" s="96">
        <f>IF(+NFL!$F225="New England",+NFL!#REF!,IF(+NFL!$H225="New England",+NFL!#REF!,0))</f>
        <v>0</v>
      </c>
      <c r="BF395" s="70">
        <f>IF(+NFL!$F225="New England",+NFL!#REF!,IF(+NFL!$H225="New England",+NFL!#REF!,0))</f>
        <v>0</v>
      </c>
      <c r="BG395" s="81">
        <f>IF(+NFL!$F225="New England",+NFL!#REF!,IF(+NFL!$H225="New England",+NFL!#REF!,0))</f>
        <v>0</v>
      </c>
      <c r="BH395" s="96">
        <f>IF(+NFL!$F225="New England",+NFL!#REF!,IF(+NFL!$H225="New England",+NFL!#REF!,0))</f>
        <v>0</v>
      </c>
      <c r="BI395" s="70">
        <f>IF(+NFL!$F225="New England",+NFL!#REF!,IF(+NFL!$H225="New England",+NFL!#REF!,0))</f>
        <v>0</v>
      </c>
      <c r="BJ395" s="124">
        <f>IF(+NFL!$F225="New England",+NFL!#REF!,IF(+NFL!$H225="New England",+NFL!#REF!,0))</f>
        <v>0</v>
      </c>
      <c r="BK395" s="182">
        <f>IF(+NFL!$F225="New England",+NFL!#REF!,IF(+NFL!$H225="New England",+NFL!#REF!,0))</f>
        <v>0</v>
      </c>
    </row>
    <row r="396" spans="1:63" s="310" customFormat="1" x14ac:dyDescent="0.8">
      <c r="A396" s="70">
        <f>IF(+NFL!$F228="New England",+NFL!A228,IF(+NFL!$H228="New England",+NFL!A228,0))</f>
        <v>13</v>
      </c>
      <c r="B396" s="480" t="str">
        <f>IF(+NFL!$F228="New England",+NFL!B228,IF(+NFL!$H228="New England",+NFL!B228,0))</f>
        <v>Mon</v>
      </c>
      <c r="C396" s="72">
        <f>IF(+NFL!$F228="New England",+NFL!C228,IF(+NFL!$H228="New England",+NFL!C228,0))</f>
        <v>44536</v>
      </c>
      <c r="D396" s="73">
        <f>IF(+NFL!$F228="New England",+NFL!D228,IF(+NFL!$H228="New England",+NFL!D228,0))</f>
        <v>0.84375</v>
      </c>
      <c r="E396" s="70" t="str">
        <f>IF(+NFL!$F228="New England",+NFL!E228,IF(+NFL!$H228="New England",+NFL!E228,0))</f>
        <v>ESPN</v>
      </c>
      <c r="F396" s="189" t="str">
        <f>IF(+NFL!$F228="New England",+NFL!F228,IF(+NFL!$H228="New England",+NFL!F228,0))</f>
        <v>New England</v>
      </c>
      <c r="G396" s="70" t="str">
        <f>IF(+NFL!$F228="New England",+NFL!G228,IF(+NFL!$H228="New England",+NFL!G228,0))</f>
        <v>AFCE</v>
      </c>
      <c r="H396" s="189" t="str">
        <f>IF(+NFL!$F228="New England",+NFL!H228,IF(+NFL!$H228="New England",+NFL!H228,0))</f>
        <v>Buffalo</v>
      </c>
      <c r="I396" s="70" t="str">
        <f>IF(+NFL!$F228="New England",+NFL!I228,IF(+NFL!$H228="New England",+NFL!I228,0))</f>
        <v>AFCE</v>
      </c>
      <c r="J396" s="496" t="str">
        <f>IF(+NFL!$F228="New England",+NFL!J228,IF(+NFL!$H228="New England",+NFL!J228,0))</f>
        <v>Buffalo</v>
      </c>
      <c r="K396" s="510" t="str">
        <f>IF(+NFL!$F228="New England",+NFL!K228,IF(+NFL!$H228="New England",+NFL!K228,0))</f>
        <v>New England</v>
      </c>
      <c r="L396" s="572">
        <f>IF(+NFL!$F228="New England",+NFL!L228,IF(+NFL!$H228="New England",+NFL!L228,0))</f>
        <v>3</v>
      </c>
      <c r="M396" s="573">
        <f>IF(+NFL!$F228="New England",+NFL!M228,IF(+NFL!$H228="New England",+NFL!M228,0))</f>
        <v>43.5</v>
      </c>
      <c r="N396" s="583" t="str">
        <f>IF(+NFL!$F228="New England",+NFL!N228,IF(+NFL!$H228="New England",+NFL!N228,0))</f>
        <v>New England</v>
      </c>
      <c r="O396" s="584">
        <f>IF(+NFL!$F228="New England",+NFL!O228,IF(+NFL!$H228="New England",+NFL!O228,0))</f>
        <v>14</v>
      </c>
      <c r="P396" s="583" t="str">
        <f>IF(+NFL!$F228="New England",+NFL!P228,IF(+NFL!$H228="New England",+NFL!P228,0))</f>
        <v>Buffalo</v>
      </c>
      <c r="Q396" s="585">
        <f>IF(+NFL!$F228="New England",+NFL!Q228,IF(+NFL!$H228="New England",+NFL!Q228,0))</f>
        <v>10</v>
      </c>
      <c r="R396" s="586" t="str">
        <f>IF(+NFL!$F228="New England",+NFL!R228,IF(+NFL!$H228="New England",+NFL!R228,0))</f>
        <v>New England</v>
      </c>
      <c r="S396" s="585" t="str">
        <f>IF(+NFL!$F228="New England",+NFL!S228,IF(+NFL!$H228="New England",+NFL!S228,0))</f>
        <v>Buffalo</v>
      </c>
      <c r="T396" s="587" t="str">
        <f>IF(+NFL!$F228="New England",+NFL!T228,IF(+NFL!$H228="New England",+NFL!T228,0))</f>
        <v>Buffalo</v>
      </c>
      <c r="U396" s="585" t="str">
        <f>IF(+NFL!$F228="New England",+NFL!U228,IF(+NFL!$H228="New England",+NFL!U228,0))</f>
        <v>L</v>
      </c>
      <c r="V396" s="586">
        <f>IF(+NFL!$F245="New England",+NFL!#REF!,IF(+NFL!$H245="New England",+NFL!#REF!,0))</f>
        <v>0</v>
      </c>
      <c r="W396" s="585">
        <f>IF(+NFL!$F245="New England",+NFL!#REF!,IF(+NFL!$H245="New England",+NFL!#REF!,0))</f>
        <v>0</v>
      </c>
      <c r="X396" s="587">
        <f>IF(+NFL!$F245="New England",+NFL!#REF!,IF(+NFL!$H245="New England",+NFL!#REF!,0))</f>
        <v>0</v>
      </c>
      <c r="Y396" s="585">
        <f>IF(+NFL!$F245="New England",+NFL!#REF!,IF(+NFL!$H245="New England",+NFL!#REF!,0))</f>
        <v>0</v>
      </c>
      <c r="Z396" s="586">
        <f>IF(+NFL!$F245="New England",+NFL!#REF!,IF(+NFL!$H245="New England",+NFL!#REF!,0))</f>
        <v>0</v>
      </c>
      <c r="AA396" s="585">
        <f>IF(+NFL!$F245="New England",+NFL!#REF!,IF(+NFL!$H245="New England",+NFL!#REF!,0))</f>
        <v>0</v>
      </c>
      <c r="AB396" s="124">
        <f>IF(+NFL!$F245="New England",+NFL!#REF!,IF(+NFL!$H245="New England",+NFL!#REF!,0))</f>
        <v>0</v>
      </c>
      <c r="AC396" s="182">
        <f>IF(+NFL!$F245="New England",+NFL!#REF!,IF(+NFL!$H245="New England",+NFL!#REF!,0))</f>
        <v>0</v>
      </c>
      <c r="AD396" s="496">
        <f>IF(+NFL!$F245="New England",+NFL!#REF!,IF(+NFL!$H245="New England",+NFL!#REF!,0))</f>
        <v>0</v>
      </c>
      <c r="AE396" s="565">
        <f>IF(+NFL!$F245="New England",+NFL!#REF!,IF(+NFL!$H245="New England",+NFL!#REF!,0))</f>
        <v>0</v>
      </c>
      <c r="AF396" s="496">
        <f>IF(+NFL!$F245="New England",+NFL!#REF!,IF(+NFL!$H245="New England",+NFL!#REF!,0))</f>
        <v>0</v>
      </c>
      <c r="AG396" s="565">
        <f>IF(+NFL!$F245="New England",+NFL!#REF!,IF(+NFL!$H245="New England",+NFL!#REF!,0))</f>
        <v>0</v>
      </c>
      <c r="AH396" s="496">
        <f>IF(+NFL!$F245="New England",+NFL!#REF!,IF(+NFL!$H245="New England",+NFL!#REF!,0))</f>
        <v>0</v>
      </c>
      <c r="AI396" s="565">
        <f>IF(+NFL!$F245="New England",+NFL!#REF!,IF(+NFL!$H245="New England",+NFL!#REF!,0))</f>
        <v>0</v>
      </c>
      <c r="AJ396" s="496">
        <f>IF(+NFL!$F245="New England",+NFL!#REF!,IF(+NFL!$H245="New England",+NFL!#REF!,0))</f>
        <v>0</v>
      </c>
      <c r="AK396" s="565">
        <f>IF(+NFL!$F245="New England",+NFL!#REF!,IF(+NFL!$H245="New England",+NFL!#REF!,0))</f>
        <v>0</v>
      </c>
      <c r="AL396" s="100">
        <f>IF(+NFL!$F245="New England",+NFL!#REF!,IF(+NFL!$H245="New England",+NFL!#REF!,0))</f>
        <v>0</v>
      </c>
      <c r="AM396" s="82">
        <f>IF(+NFL!$F245="New England",+NFL!#REF!,IF(+NFL!$H245="New England",+NFL!#REF!,0))</f>
        <v>0</v>
      </c>
      <c r="AN396" s="81">
        <f>IF(+NFL!$F245="New England",+NFL!#REF!,IF(+NFL!$H245="New England",+NFL!#REF!,0))</f>
        <v>0</v>
      </c>
      <c r="AO396" s="83">
        <f>IF(+NFL!$F245="New England",+NFL!#REF!,IF(+NFL!$H245="New England",+NFL!#REF!,0))</f>
        <v>0</v>
      </c>
      <c r="AP396" s="480">
        <f>IF(+NFL!$F245="New England",+NFL!#REF!,IF(+NFL!$H245="New England",+NFL!#REF!,0))</f>
        <v>0</v>
      </c>
      <c r="AQ396" s="72">
        <f>IF(+NFL!$F245="New England",+NFL!#REF!,IF(+NFL!$H245="New England",+NFL!#REF!,0))</f>
        <v>0</v>
      </c>
      <c r="AR396" s="81">
        <f>IF(+NFL!$F245="New England",+NFL!#REF!,IF(+NFL!$H245="New England",+NFL!#REF!,0))</f>
        <v>0</v>
      </c>
      <c r="AS396" s="96">
        <f>IF(+NFL!$F245="New England",+NFL!#REF!,IF(+NFL!$H245="New England",+NFL!#REF!,0))</f>
        <v>0</v>
      </c>
      <c r="AT396" s="96">
        <f>IF(+NFL!$F245="New England",+NFL!#REF!,IF(+NFL!$H245="New England",+NFL!#REF!,0))</f>
        <v>0</v>
      </c>
      <c r="AU396" s="81">
        <f>IF(+NFL!$F245="New England",+NFL!#REF!,IF(+NFL!$H245="New England",+NFL!#REF!,0))</f>
        <v>0</v>
      </c>
      <c r="AV396" s="96">
        <f>IF(+NFL!$F245="New England",+NFL!#REF!,IF(+NFL!$H245="New England",+NFL!#REF!,0))</f>
        <v>0</v>
      </c>
      <c r="AW396" s="70">
        <f>IF(+NFL!$F245="New England",+NFL!#REF!,IF(+NFL!$H245="New England",+NFL!#REF!,0))</f>
        <v>0</v>
      </c>
      <c r="AX396" s="96">
        <f>IF(+NFL!$F245="New England",+NFL!#REF!,IF(+NFL!$H245="New England",+NFL!#REF!,0))</f>
        <v>0</v>
      </c>
      <c r="AY396" s="81">
        <f>IF(+NFL!$F245="New England",+NFL!#REF!,IF(+NFL!$H245="New England",+NFL!#REF!,0))</f>
        <v>0</v>
      </c>
      <c r="AZ396" s="96">
        <f>IF(+NFL!$F245="New England",+NFL!#REF!,IF(+NFL!$H245="New England",+NFL!#REF!,0))</f>
        <v>0</v>
      </c>
      <c r="BA396" s="70">
        <f>IF(+NFL!$F245="New England",+NFL!#REF!,IF(+NFL!$H245="New England",+NFL!#REF!,0))</f>
        <v>0</v>
      </c>
      <c r="BB396" s="70">
        <f>IF(+NFL!$F245="New England",+NFL!#REF!,IF(+NFL!$H245="New England",+NFL!#REF!,0))</f>
        <v>0</v>
      </c>
      <c r="BC396" s="592">
        <f>IF(+NFL!$F245="New England",+NFL!#REF!,IF(+NFL!$H245="New England",+NFL!#REF!,0))</f>
        <v>0</v>
      </c>
      <c r="BD396" s="81">
        <f>IF(+NFL!$F245="New England",+NFL!#REF!,IF(+NFL!$H245="New England",+NFL!#REF!,0))</f>
        <v>0</v>
      </c>
      <c r="BE396" s="96">
        <f>IF(+NFL!$F245="New England",+NFL!#REF!,IF(+NFL!$H245="New England",+NFL!#REF!,0))</f>
        <v>0</v>
      </c>
      <c r="BF396" s="70">
        <f>IF(+NFL!$F245="New England",+NFL!#REF!,IF(+NFL!$H245="New England",+NFL!#REF!,0))</f>
        <v>0</v>
      </c>
      <c r="BG396" s="81">
        <f>IF(+NFL!$F245="New England",+NFL!#REF!,IF(+NFL!$H245="New England",+NFL!#REF!,0))</f>
        <v>0</v>
      </c>
      <c r="BH396" s="96">
        <f>IF(+NFL!$F245="New England",+NFL!#REF!,IF(+NFL!$H245="New England",+NFL!#REF!,0))</f>
        <v>0</v>
      </c>
      <c r="BI396" s="70">
        <f>IF(+NFL!$F245="New England",+NFL!#REF!,IF(+NFL!$H245="New England",+NFL!#REF!,0))</f>
        <v>0</v>
      </c>
      <c r="BJ396" s="124">
        <f>IF(+NFL!$F245="New England",+NFL!#REF!,IF(+NFL!$H245="New England",+NFL!#REF!,0))</f>
        <v>0</v>
      </c>
      <c r="BK396" s="182">
        <f>IF(+NFL!$F245="New England",+NFL!#REF!,IF(+NFL!$H245="New England",+NFL!#REF!,0))</f>
        <v>0</v>
      </c>
    </row>
    <row r="397" spans="1:63" s="310" customFormat="1" x14ac:dyDescent="0.8">
      <c r="A397" s="70">
        <f>IF(+NFL!$F251="New England",+NFL!A251,IF(+NFL!$H251="New England",+NFL!A251,0))</f>
        <v>14</v>
      </c>
      <c r="B397" s="480">
        <f>IF(+NFL!$F251="New England",+NFL!B251,IF(+NFL!$H251="New England",+NFL!B251,0))</f>
        <v>0</v>
      </c>
      <c r="C397" s="72">
        <f>IF(+NFL!$F251="New England",+NFL!C251,IF(+NFL!$H251="New England",+NFL!C251,0))</f>
        <v>0</v>
      </c>
      <c r="D397" s="73">
        <f>IF(+NFL!$F251="New England",+NFL!D251,IF(+NFL!$H251="New England",+NFL!D251,0))</f>
        <v>0</v>
      </c>
      <c r="E397" s="70">
        <f>IF(+NFL!$F251="New England",+NFL!E251,IF(+NFL!$H251="New England",+NFL!E251,0))</f>
        <v>0</v>
      </c>
      <c r="F397" s="189" t="str">
        <f>IF(+NFL!$F251="New England",+NFL!F251,IF(+NFL!$H251="New England",+NFL!F251,0))</f>
        <v>New England</v>
      </c>
      <c r="G397" s="70" t="str">
        <f>IF(+NFL!$F251="New England",+NFL!G251,IF(+NFL!$H251="New England",+NFL!G251,0))</f>
        <v>AFCE</v>
      </c>
      <c r="H397" s="189">
        <f>IF(+NFL!$F251="New England",+NFL!H251,IF(+NFL!$H251="New England",+NFL!H251,0))</f>
        <v>0</v>
      </c>
      <c r="I397" s="70">
        <f>IF(+NFL!$F251="New England",+NFL!I251,IF(+NFL!$H251="New England",+NFL!I251,0))</f>
        <v>0</v>
      </c>
      <c r="J397" s="496">
        <f>IF(+NFL!$F251="New England",+NFL!J251,IF(+NFL!$H251="New England",+NFL!J251,0))</f>
        <v>0</v>
      </c>
      <c r="K397" s="510">
        <f>IF(+NFL!$F251="New England",+NFL!K251,IF(+NFL!$H251="New England",+NFL!K251,0))</f>
        <v>0</v>
      </c>
      <c r="L397" s="572">
        <f>IF(+NFL!$F251="New England",+NFL!L251,IF(+NFL!$H251="New England",+NFL!L251,0))</f>
        <v>0</v>
      </c>
      <c r="M397" s="573">
        <f>IF(+NFL!$F251="New England",+NFL!M251,IF(+NFL!$H251="New England",+NFL!M251,0))</f>
        <v>0</v>
      </c>
      <c r="N397" s="583">
        <f>IF(+NFL!$F251="New England",+NFL!N251,IF(+NFL!$H251="New England",+NFL!N251,0))</f>
        <v>0</v>
      </c>
      <c r="O397" s="584">
        <f>IF(+NFL!$F251="New England",+NFL!O251,IF(+NFL!$H251="New England",+NFL!O251,0))</f>
        <v>0</v>
      </c>
      <c r="P397" s="583">
        <f>IF(+NFL!$F251="New England",+NFL!P251,IF(+NFL!$H251="New England",+NFL!P251,0))</f>
        <v>0</v>
      </c>
      <c r="Q397" s="585">
        <f>IF(+NFL!$F251="New England",+NFL!Q251,IF(+NFL!$H251="New England",+NFL!Q251,0))</f>
        <v>0</v>
      </c>
      <c r="R397" s="586">
        <f>IF(+NFL!$F251="New England",+NFL!R251,IF(+NFL!$H251="New England",+NFL!R251,0))</f>
        <v>0</v>
      </c>
      <c r="S397" s="585">
        <f>IF(+NFL!$F251="New England",+NFL!S251,IF(+NFL!$H251="New England",+NFL!S251,0))</f>
        <v>0</v>
      </c>
      <c r="T397" s="587">
        <f>IF(+NFL!$F251="New England",+NFL!T251,IF(+NFL!$H251="New England",+NFL!T251,0))</f>
        <v>0</v>
      </c>
      <c r="U397" s="585">
        <f>IF(+NFL!$F251="New England",+NFL!U251,IF(+NFL!$H251="New England",+NFL!U251,0))</f>
        <v>0</v>
      </c>
      <c r="V397" s="586">
        <f>IF(+NFL!$F270="New England",+NFL!#REF!,IF(+NFL!$H270="New England",+NFL!#REF!,0))</f>
        <v>0</v>
      </c>
      <c r="W397" s="585">
        <f>IF(+NFL!$F270="New England",+NFL!#REF!,IF(+NFL!$H270="New England",+NFL!#REF!,0))</f>
        <v>0</v>
      </c>
      <c r="X397" s="587">
        <f>IF(+NFL!$F270="New England",+NFL!#REF!,IF(+NFL!$H270="New England",+NFL!#REF!,0))</f>
        <v>0</v>
      </c>
      <c r="Y397" s="585">
        <f>IF(+NFL!$F270="New England",+NFL!#REF!,IF(+NFL!$H270="New England",+NFL!#REF!,0))</f>
        <v>0</v>
      </c>
      <c r="Z397" s="586">
        <f>IF(+NFL!$F270="New England",+NFL!#REF!,IF(+NFL!$H270="New England",+NFL!#REF!,0))</f>
        <v>0</v>
      </c>
      <c r="AA397" s="585">
        <f>IF(+NFL!$F270="New England",+NFL!#REF!,IF(+NFL!$H270="New England",+NFL!#REF!,0))</f>
        <v>0</v>
      </c>
      <c r="AB397" s="124">
        <f>IF(+NFL!$F270="New England",+NFL!#REF!,IF(+NFL!$H270="New England",+NFL!#REF!,0))</f>
        <v>0</v>
      </c>
      <c r="AC397" s="182">
        <f>IF(+NFL!$F270="New England",+NFL!#REF!,IF(+NFL!$H270="New England",+NFL!#REF!,0))</f>
        <v>0</v>
      </c>
      <c r="AD397" s="496">
        <f>IF(+NFL!$F270="New England",+NFL!#REF!,IF(+NFL!$H270="New England",+NFL!#REF!,0))</f>
        <v>0</v>
      </c>
      <c r="AE397" s="565">
        <f>IF(+NFL!$F270="New England",+NFL!#REF!,IF(+NFL!$H270="New England",+NFL!#REF!,0))</f>
        <v>0</v>
      </c>
      <c r="AF397" s="496">
        <f>IF(+NFL!$F270="New England",+NFL!#REF!,IF(+NFL!$H270="New England",+NFL!#REF!,0))</f>
        <v>0</v>
      </c>
      <c r="AG397" s="565">
        <f>IF(+NFL!$F270="New England",+NFL!#REF!,IF(+NFL!$H270="New England",+NFL!#REF!,0))</f>
        <v>0</v>
      </c>
      <c r="AH397" s="496">
        <f>IF(+NFL!$F270="New England",+NFL!#REF!,IF(+NFL!$H270="New England",+NFL!#REF!,0))</f>
        <v>0</v>
      </c>
      <c r="AI397" s="565">
        <f>IF(+NFL!$F270="New England",+NFL!#REF!,IF(+NFL!$H270="New England",+NFL!#REF!,0))</f>
        <v>0</v>
      </c>
      <c r="AJ397" s="496">
        <f>IF(+NFL!$F270="New England",+NFL!#REF!,IF(+NFL!$H270="New England",+NFL!#REF!,0))</f>
        <v>0</v>
      </c>
      <c r="AK397" s="565">
        <f>IF(+NFL!$F270="New England",+NFL!#REF!,IF(+NFL!$H270="New England",+NFL!#REF!,0))</f>
        <v>0</v>
      </c>
      <c r="AL397" s="100">
        <f>IF(+NFL!$F270="New England",+NFL!#REF!,IF(+NFL!$H270="New England",+NFL!#REF!,0))</f>
        <v>0</v>
      </c>
      <c r="AM397" s="82">
        <f>IF(+NFL!$F270="New England",+NFL!#REF!,IF(+NFL!$H270="New England",+NFL!#REF!,0))</f>
        <v>0</v>
      </c>
      <c r="AN397" s="81">
        <f>IF(+NFL!$F270="New England",+NFL!#REF!,IF(+NFL!$H270="New England",+NFL!#REF!,0))</f>
        <v>0</v>
      </c>
      <c r="AO397" s="83">
        <f>IF(+NFL!$F270="New England",+NFL!#REF!,IF(+NFL!$H270="New England",+NFL!#REF!,0))</f>
        <v>0</v>
      </c>
      <c r="AP397" s="480">
        <f>IF(+NFL!$F270="New England",+NFL!#REF!,IF(+NFL!$H270="New England",+NFL!#REF!,0))</f>
        <v>0</v>
      </c>
      <c r="AQ397" s="72">
        <f>IF(+NFL!$F270="New England",+NFL!#REF!,IF(+NFL!$H270="New England",+NFL!#REF!,0))</f>
        <v>0</v>
      </c>
      <c r="AR397" s="81">
        <f>IF(+NFL!$F270="New England",+NFL!#REF!,IF(+NFL!$H270="New England",+NFL!#REF!,0))</f>
        <v>0</v>
      </c>
      <c r="AS397" s="96">
        <f>IF(+NFL!$F270="New England",+NFL!#REF!,IF(+NFL!$H270="New England",+NFL!#REF!,0))</f>
        <v>0</v>
      </c>
      <c r="AT397" s="96">
        <f>IF(+NFL!$F270="New England",+NFL!#REF!,IF(+NFL!$H270="New England",+NFL!#REF!,0))</f>
        <v>0</v>
      </c>
      <c r="AU397" s="81">
        <f>IF(+NFL!$F270="New England",+NFL!#REF!,IF(+NFL!$H270="New England",+NFL!#REF!,0))</f>
        <v>0</v>
      </c>
      <c r="AV397" s="96">
        <f>IF(+NFL!$F270="New England",+NFL!#REF!,IF(+NFL!$H270="New England",+NFL!#REF!,0))</f>
        <v>0</v>
      </c>
      <c r="AW397" s="70">
        <f>IF(+NFL!$F270="New England",+NFL!#REF!,IF(+NFL!$H270="New England",+NFL!#REF!,0))</f>
        <v>0</v>
      </c>
      <c r="AX397" s="96">
        <f>IF(+NFL!$F270="New England",+NFL!#REF!,IF(+NFL!$H270="New England",+NFL!#REF!,0))</f>
        <v>0</v>
      </c>
      <c r="AY397" s="81">
        <f>IF(+NFL!$F270="New England",+NFL!#REF!,IF(+NFL!$H270="New England",+NFL!#REF!,0))</f>
        <v>0</v>
      </c>
      <c r="AZ397" s="96">
        <f>IF(+NFL!$F270="New England",+NFL!#REF!,IF(+NFL!$H270="New England",+NFL!#REF!,0))</f>
        <v>0</v>
      </c>
      <c r="BA397" s="70">
        <f>IF(+NFL!$F270="New England",+NFL!#REF!,IF(+NFL!$H270="New England",+NFL!#REF!,0))</f>
        <v>0</v>
      </c>
      <c r="BB397" s="70">
        <f>IF(+NFL!$F270="New England",+NFL!#REF!,IF(+NFL!$H270="New England",+NFL!#REF!,0))</f>
        <v>0</v>
      </c>
      <c r="BC397" s="592">
        <f>IF(+NFL!$F270="New England",+NFL!#REF!,IF(+NFL!$H270="New England",+NFL!#REF!,0))</f>
        <v>0</v>
      </c>
      <c r="BD397" s="81">
        <f>IF(+NFL!$F270="New England",+NFL!#REF!,IF(+NFL!$H270="New England",+NFL!#REF!,0))</f>
        <v>0</v>
      </c>
      <c r="BE397" s="96">
        <f>IF(+NFL!$F270="New England",+NFL!#REF!,IF(+NFL!$H270="New England",+NFL!#REF!,0))</f>
        <v>0</v>
      </c>
      <c r="BF397" s="70">
        <f>IF(+NFL!$F270="New England",+NFL!#REF!,IF(+NFL!$H270="New England",+NFL!#REF!,0))</f>
        <v>0</v>
      </c>
      <c r="BG397" s="81">
        <f>IF(+NFL!$F270="New England",+NFL!#REF!,IF(+NFL!$H270="New England",+NFL!#REF!,0))</f>
        <v>0</v>
      </c>
      <c r="BH397" s="96">
        <f>IF(+NFL!$F270="New England",+NFL!#REF!,IF(+NFL!$H270="New England",+NFL!#REF!,0))</f>
        <v>0</v>
      </c>
      <c r="BI397" s="70">
        <f>IF(+NFL!$F270="New England",+NFL!#REF!,IF(+NFL!$H270="New England",+NFL!#REF!,0))</f>
        <v>0</v>
      </c>
      <c r="BJ397" s="124">
        <f>IF(+NFL!$F270="New England",+NFL!#REF!,IF(+NFL!$H270="New England",+NFL!#REF!,0))</f>
        <v>0</v>
      </c>
      <c r="BK397" s="182">
        <f>IF(+NFL!$F270="New England",+NFL!#REF!,IF(+NFL!$H270="New England",+NFL!#REF!,0))</f>
        <v>0</v>
      </c>
    </row>
    <row r="398" spans="1:63" s="310" customFormat="1" x14ac:dyDescent="0.8">
      <c r="A398" s="70">
        <f>IF(+NFL!$F256="New England",+NFL!A256,IF(+NFL!$H256="New England",+NFL!A256,0))</f>
        <v>15</v>
      </c>
      <c r="B398" s="480" t="str">
        <f>IF(+NFL!$F256="New England",+NFL!B256,IF(+NFL!$H256="New England",+NFL!B256,0))</f>
        <v>Sun</v>
      </c>
      <c r="C398" s="72">
        <f>IF(+NFL!$F256="New England",+NFL!C256,IF(+NFL!$H256="New England",+NFL!C256,0))</f>
        <v>44549</v>
      </c>
      <c r="D398" s="73">
        <f>IF(+NFL!$F256="New England",+NFL!D256,IF(+NFL!$H256="New England",+NFL!D256,0))</f>
        <v>0.54166666666666663</v>
      </c>
      <c r="E398" s="70">
        <f>IF(+NFL!$F256="New England",+NFL!E256,IF(+NFL!$H256="New England",+NFL!E256,0))</f>
        <v>0</v>
      </c>
      <c r="F398" s="189" t="str">
        <f>IF(+NFL!$F256="New England",+NFL!F256,IF(+NFL!$H256="New England",+NFL!F256,0))</f>
        <v>New England</v>
      </c>
      <c r="G398" s="70" t="str">
        <f>IF(+NFL!$F256="New England",+NFL!G256,IF(+NFL!$H256="New England",+NFL!G256,0))</f>
        <v>AFCE</v>
      </c>
      <c r="H398" s="189" t="str">
        <f>IF(+NFL!$F256="New England",+NFL!H256,IF(+NFL!$H256="New England",+NFL!H256,0))</f>
        <v>Indianapolis</v>
      </c>
      <c r="I398" s="70" t="str">
        <f>IF(+NFL!$F256="New England",+NFL!I256,IF(+NFL!$H256="New England",+NFL!I256,0))</f>
        <v>AFCS</v>
      </c>
      <c r="J398" s="496" t="str">
        <f>IF(+NFL!$F256="New England",+NFL!J256,IF(+NFL!$H256="New England",+NFL!J256,0))</f>
        <v>Indianapolis</v>
      </c>
      <c r="K398" s="510" t="str">
        <f>IF(+NFL!$F256="New England",+NFL!K256,IF(+NFL!$H256="New England",+NFL!K256,0))</f>
        <v>New England</v>
      </c>
      <c r="L398" s="572">
        <f>IF(+NFL!$F256="New England",+NFL!L256,IF(+NFL!$H256="New England",+NFL!L256,0))</f>
        <v>2.5</v>
      </c>
      <c r="M398" s="573">
        <f>IF(+NFL!$F256="New England",+NFL!M256,IF(+NFL!$H256="New England",+NFL!M256,0))</f>
        <v>46</v>
      </c>
      <c r="N398" s="583" t="str">
        <f>IF(+NFL!$F256="New England",+NFL!N256,IF(+NFL!$H256="New England",+NFL!N256,0))</f>
        <v>Indianapolis</v>
      </c>
      <c r="O398" s="584">
        <f>IF(+NFL!$F256="New England",+NFL!O256,IF(+NFL!$H256="New England",+NFL!O256,0))</f>
        <v>27</v>
      </c>
      <c r="P398" s="583" t="str">
        <f>IF(+NFL!$F256="New England",+NFL!P256,IF(+NFL!$H256="New England",+NFL!P256,0))</f>
        <v>New England</v>
      </c>
      <c r="Q398" s="585">
        <f>IF(+NFL!$F256="New England",+NFL!Q256,IF(+NFL!$H256="New England",+NFL!Q256,0))</f>
        <v>17</v>
      </c>
      <c r="R398" s="586" t="str">
        <f>IF(+NFL!$F256="New England",+NFL!R256,IF(+NFL!$H256="New England",+NFL!R256,0))</f>
        <v>Indianapolis</v>
      </c>
      <c r="S398" s="585" t="str">
        <f>IF(+NFL!$F256="New England",+NFL!S256,IF(+NFL!$H256="New England",+NFL!S256,0))</f>
        <v>New England</v>
      </c>
      <c r="T398" s="587" t="str">
        <f>IF(+NFL!$F256="New England",+NFL!T256,IF(+NFL!$H256="New England",+NFL!T256,0))</f>
        <v>New England</v>
      </c>
      <c r="U398" s="585" t="str">
        <f>IF(+NFL!$F256="New England",+NFL!U256,IF(+NFL!$H256="New England",+NFL!U256,0))</f>
        <v>L</v>
      </c>
      <c r="V398" s="586">
        <f>IF(+NFL!$F285="New England",+NFL!#REF!,IF(+NFL!$H285="New England",+NFL!#REF!,0))</f>
        <v>0</v>
      </c>
      <c r="W398" s="585">
        <f>IF(+NFL!$F285="New England",+NFL!#REF!,IF(+NFL!$H285="New England",+NFL!#REF!,0))</f>
        <v>0</v>
      </c>
      <c r="X398" s="587">
        <f>IF(+NFL!$F285="New England",+NFL!#REF!,IF(+NFL!$H285="New England",+NFL!#REF!,0))</f>
        <v>0</v>
      </c>
      <c r="Y398" s="585">
        <f>IF(+NFL!$F285="New England",+NFL!#REF!,IF(+NFL!$H285="New England",+NFL!#REF!,0))</f>
        <v>0</v>
      </c>
      <c r="Z398" s="586">
        <f>IF(+NFL!$F285="New England",+NFL!#REF!,IF(+NFL!$H285="New England",+NFL!#REF!,0))</f>
        <v>0</v>
      </c>
      <c r="AA398" s="585">
        <f>IF(+NFL!$F285="New England",+NFL!#REF!,IF(+NFL!$H285="New England",+NFL!#REF!,0))</f>
        <v>0</v>
      </c>
      <c r="AB398" s="124">
        <f>IF(+NFL!$F285="New England",+NFL!#REF!,IF(+NFL!$H285="New England",+NFL!#REF!,0))</f>
        <v>0</v>
      </c>
      <c r="AC398" s="182">
        <f>IF(+NFL!$F285="New England",+NFL!#REF!,IF(+NFL!$H285="New England",+NFL!#REF!,0))</f>
        <v>0</v>
      </c>
      <c r="AD398" s="496">
        <f>IF(+NFL!$F285="New England",+NFL!#REF!,IF(+NFL!$H285="New England",+NFL!#REF!,0))</f>
        <v>0</v>
      </c>
      <c r="AE398" s="565">
        <f>IF(+NFL!$F285="New England",+NFL!#REF!,IF(+NFL!$H285="New England",+NFL!#REF!,0))</f>
        <v>0</v>
      </c>
      <c r="AF398" s="496">
        <f>IF(+NFL!$F285="New England",+NFL!#REF!,IF(+NFL!$H285="New England",+NFL!#REF!,0))</f>
        <v>0</v>
      </c>
      <c r="AG398" s="565">
        <f>IF(+NFL!$F285="New England",+NFL!#REF!,IF(+NFL!$H285="New England",+NFL!#REF!,0))</f>
        <v>0</v>
      </c>
      <c r="AH398" s="496">
        <f>IF(+NFL!$F285="New England",+NFL!#REF!,IF(+NFL!$H285="New England",+NFL!#REF!,0))</f>
        <v>0</v>
      </c>
      <c r="AI398" s="565">
        <f>IF(+NFL!$F285="New England",+NFL!#REF!,IF(+NFL!$H285="New England",+NFL!#REF!,0))</f>
        <v>0</v>
      </c>
      <c r="AJ398" s="496">
        <f>IF(+NFL!$F285="New England",+NFL!#REF!,IF(+NFL!$H285="New England",+NFL!#REF!,0))</f>
        <v>0</v>
      </c>
      <c r="AK398" s="565">
        <f>IF(+NFL!$F285="New England",+NFL!#REF!,IF(+NFL!$H285="New England",+NFL!#REF!,0))</f>
        <v>0</v>
      </c>
      <c r="AL398" s="100">
        <f>IF(+NFL!$F285="New England",+NFL!#REF!,IF(+NFL!$H285="New England",+NFL!#REF!,0))</f>
        <v>0</v>
      </c>
      <c r="AM398" s="82">
        <f>IF(+NFL!$F285="New England",+NFL!#REF!,IF(+NFL!$H285="New England",+NFL!#REF!,0))</f>
        <v>0</v>
      </c>
      <c r="AN398" s="81">
        <f>IF(+NFL!$F285="New England",+NFL!#REF!,IF(+NFL!$H285="New England",+NFL!#REF!,0))</f>
        <v>0</v>
      </c>
      <c r="AO398" s="83">
        <f>IF(+NFL!$F285="New England",+NFL!#REF!,IF(+NFL!$H285="New England",+NFL!#REF!,0))</f>
        <v>0</v>
      </c>
      <c r="AP398" s="480">
        <f>IF(+NFL!$F285="New England",+NFL!#REF!,IF(+NFL!$H285="New England",+NFL!#REF!,0))</f>
        <v>0</v>
      </c>
      <c r="AQ398" s="72">
        <f>IF(+NFL!$F285="New England",+NFL!#REF!,IF(+NFL!$H285="New England",+NFL!#REF!,0))</f>
        <v>0</v>
      </c>
      <c r="AR398" s="81">
        <f>IF(+NFL!$F285="New England",+NFL!#REF!,IF(+NFL!$H285="New England",+NFL!#REF!,0))</f>
        <v>0</v>
      </c>
      <c r="AS398" s="96">
        <f>IF(+NFL!$F285="New England",+NFL!#REF!,IF(+NFL!$H285="New England",+NFL!#REF!,0))</f>
        <v>0</v>
      </c>
      <c r="AT398" s="96">
        <f>IF(+NFL!$F285="New England",+NFL!#REF!,IF(+NFL!$H285="New England",+NFL!#REF!,0))</f>
        <v>0</v>
      </c>
      <c r="AU398" s="81">
        <f>IF(+NFL!$F285="New England",+NFL!#REF!,IF(+NFL!$H285="New England",+NFL!#REF!,0))</f>
        <v>0</v>
      </c>
      <c r="AV398" s="96">
        <f>IF(+NFL!$F285="New England",+NFL!#REF!,IF(+NFL!$H285="New England",+NFL!#REF!,0))</f>
        <v>0</v>
      </c>
      <c r="AW398" s="70">
        <f>IF(+NFL!$F285="New England",+NFL!#REF!,IF(+NFL!$H285="New England",+NFL!#REF!,0))</f>
        <v>0</v>
      </c>
      <c r="AX398" s="96">
        <f>IF(+NFL!$F285="New England",+NFL!#REF!,IF(+NFL!$H285="New England",+NFL!#REF!,0))</f>
        <v>0</v>
      </c>
      <c r="AY398" s="81">
        <f>IF(+NFL!$F285="New England",+NFL!#REF!,IF(+NFL!$H285="New England",+NFL!#REF!,0))</f>
        <v>0</v>
      </c>
      <c r="AZ398" s="96">
        <f>IF(+NFL!$F285="New England",+NFL!#REF!,IF(+NFL!$H285="New England",+NFL!#REF!,0))</f>
        <v>0</v>
      </c>
      <c r="BA398" s="70">
        <f>IF(+NFL!$F285="New England",+NFL!#REF!,IF(+NFL!$H285="New England",+NFL!#REF!,0))</f>
        <v>0</v>
      </c>
      <c r="BB398" s="70">
        <f>IF(+NFL!$F285="New England",+NFL!#REF!,IF(+NFL!$H285="New England",+NFL!#REF!,0))</f>
        <v>0</v>
      </c>
      <c r="BC398" s="592">
        <f>IF(+NFL!$F285="New England",+NFL!#REF!,IF(+NFL!$H285="New England",+NFL!#REF!,0))</f>
        <v>0</v>
      </c>
      <c r="BD398" s="81">
        <f>IF(+NFL!$F285="New England",+NFL!#REF!,IF(+NFL!$H285="New England",+NFL!#REF!,0))</f>
        <v>0</v>
      </c>
      <c r="BE398" s="96">
        <f>IF(+NFL!$F285="New England",+NFL!#REF!,IF(+NFL!$H285="New England",+NFL!#REF!,0))</f>
        <v>0</v>
      </c>
      <c r="BF398" s="70">
        <f>IF(+NFL!$F285="New England",+NFL!#REF!,IF(+NFL!$H285="New England",+NFL!#REF!,0))</f>
        <v>0</v>
      </c>
      <c r="BG398" s="81">
        <f>IF(+NFL!$F285="New England",+NFL!#REF!,IF(+NFL!$H285="New England",+NFL!#REF!,0))</f>
        <v>0</v>
      </c>
      <c r="BH398" s="96">
        <f>IF(+NFL!$F285="New England",+NFL!#REF!,IF(+NFL!$H285="New England",+NFL!#REF!,0))</f>
        <v>0</v>
      </c>
      <c r="BI398" s="70">
        <f>IF(+NFL!$F285="New England",+NFL!#REF!,IF(+NFL!$H285="New England",+NFL!#REF!,0))</f>
        <v>0</v>
      </c>
      <c r="BJ398" s="124">
        <f>IF(+NFL!$F285="New England",+NFL!#REF!,IF(+NFL!$H285="New England",+NFL!#REF!,0))</f>
        <v>0</v>
      </c>
      <c r="BK398" s="182">
        <f>IF(+NFL!$F285="New England",+NFL!#REF!,IF(+NFL!$H285="New England",+NFL!#REF!,0))</f>
        <v>0</v>
      </c>
    </row>
    <row r="399" spans="1:63" s="310" customFormat="1" x14ac:dyDescent="0.8">
      <c r="A399" s="70">
        <f>IF(+NFL!$F275="New England",+NFL!A275,IF(+NFL!$H275="New England",+NFL!A275,0))</f>
        <v>16</v>
      </c>
      <c r="B399" s="480" t="str">
        <f>IF(+NFL!$F275="New England",+NFL!B275,IF(+NFL!$H275="New England",+NFL!B275,0))</f>
        <v>Sun</v>
      </c>
      <c r="C399" s="72">
        <f>IF(+NFL!$F275="New England",+NFL!C275,IF(+NFL!$H275="New England",+NFL!C275,0))</f>
        <v>44556</v>
      </c>
      <c r="D399" s="73">
        <f>IF(+NFL!$F275="New England",+NFL!D275,IF(+NFL!$H275="New England",+NFL!D275,0))</f>
        <v>0.54166666666666663</v>
      </c>
      <c r="E399" s="70" t="str">
        <f>IF(+NFL!$F275="New England",+NFL!E275,IF(+NFL!$H275="New England",+NFL!E275,0))</f>
        <v>CBS</v>
      </c>
      <c r="F399" s="189" t="str">
        <f>IF(+NFL!$F275="New England",+NFL!F275,IF(+NFL!$H275="New England",+NFL!F275,0))</f>
        <v>Buffalo</v>
      </c>
      <c r="G399" s="70" t="str">
        <f>IF(+NFL!$F275="New England",+NFL!G275,IF(+NFL!$H275="New England",+NFL!G275,0))</f>
        <v>AFCE</v>
      </c>
      <c r="H399" s="189" t="str">
        <f>IF(+NFL!$F275="New England",+NFL!H275,IF(+NFL!$H275="New England",+NFL!H275,0))</f>
        <v>New England</v>
      </c>
      <c r="I399" s="70" t="str">
        <f>IF(+NFL!$F275="New England",+NFL!I275,IF(+NFL!$H275="New England",+NFL!I275,0))</f>
        <v>AFCE</v>
      </c>
      <c r="J399" s="496" t="str">
        <f>IF(+NFL!$F275="New England",+NFL!J275,IF(+NFL!$H275="New England",+NFL!J275,0))</f>
        <v>New England</v>
      </c>
      <c r="K399" s="510" t="str">
        <f>IF(+NFL!$F275="New England",+NFL!K275,IF(+NFL!$H275="New England",+NFL!K275,0))</f>
        <v>Buffalo</v>
      </c>
      <c r="L399" s="572">
        <f>IF(+NFL!$F275="New England",+NFL!L275,IF(+NFL!$H275="New England",+NFL!L275,0))</f>
        <v>2.5</v>
      </c>
      <c r="M399" s="573">
        <f>IF(+NFL!$F275="New England",+NFL!M275,IF(+NFL!$H275="New England",+NFL!M275,0))</f>
        <v>43.5</v>
      </c>
      <c r="N399" s="583" t="str">
        <f>IF(+NFL!$F275="New England",+NFL!N275,IF(+NFL!$H275="New England",+NFL!N275,0))</f>
        <v>Buffalo</v>
      </c>
      <c r="O399" s="584">
        <f>IF(+NFL!$F275="New England",+NFL!O275,IF(+NFL!$H275="New England",+NFL!O275,0))</f>
        <v>33</v>
      </c>
      <c r="P399" s="583" t="str">
        <f>IF(+NFL!$F275="New England",+NFL!P275,IF(+NFL!$H275="New England",+NFL!P275,0))</f>
        <v>New England</v>
      </c>
      <c r="Q399" s="585">
        <f>IF(+NFL!$F275="New England",+NFL!Q275,IF(+NFL!$H275="New England",+NFL!Q275,0))</f>
        <v>21</v>
      </c>
      <c r="R399" s="586" t="str">
        <f>IF(+NFL!$F275="New England",+NFL!R275,IF(+NFL!$H275="New England",+NFL!R275,0))</f>
        <v>Buffalo</v>
      </c>
      <c r="S399" s="585" t="str">
        <f>IF(+NFL!$F275="New England",+NFL!S275,IF(+NFL!$H275="New England",+NFL!S275,0))</f>
        <v>New England</v>
      </c>
      <c r="T399" s="587" t="str">
        <f>IF(+NFL!$F275="New England",+NFL!T275,IF(+NFL!$H275="New England",+NFL!T275,0))</f>
        <v>Buffalo</v>
      </c>
      <c r="U399" s="585" t="str">
        <f>IF(+NFL!$F275="New England",+NFL!U275,IF(+NFL!$H275="New England",+NFL!U275,0))</f>
        <v>W</v>
      </c>
      <c r="V399" s="586">
        <f>IF(+NFL!$F293="New England",+NFL!#REF!,IF(+NFL!$H293="New England",+NFL!#REF!,0))</f>
        <v>0</v>
      </c>
      <c r="W399" s="585">
        <f>IF(+NFL!$F293="New England",+NFL!#REF!,IF(+NFL!$H293="New England",+NFL!#REF!,0))</f>
        <v>0</v>
      </c>
      <c r="X399" s="587">
        <f>IF(+NFL!$F293="New England",+NFL!#REF!,IF(+NFL!$H293="New England",+NFL!#REF!,0))</f>
        <v>0</v>
      </c>
      <c r="Y399" s="585">
        <f>IF(+NFL!$F293="New England",+NFL!#REF!,IF(+NFL!$H293="New England",+NFL!#REF!,0))</f>
        <v>0</v>
      </c>
      <c r="Z399" s="586">
        <f>IF(+NFL!$F293="New England",+NFL!#REF!,IF(+NFL!$H293="New England",+NFL!#REF!,0))</f>
        <v>0</v>
      </c>
      <c r="AA399" s="585">
        <f>IF(+NFL!$F293="New England",+NFL!#REF!,IF(+NFL!$H293="New England",+NFL!#REF!,0))</f>
        <v>0</v>
      </c>
      <c r="AB399" s="124">
        <f>IF(+NFL!$F293="New England",+NFL!#REF!,IF(+NFL!$H293="New England",+NFL!#REF!,0))</f>
        <v>0</v>
      </c>
      <c r="AC399" s="182">
        <f>IF(+NFL!$F293="New England",+NFL!#REF!,IF(+NFL!$H293="New England",+NFL!#REF!,0))</f>
        <v>0</v>
      </c>
      <c r="AD399" s="496">
        <f>IF(+NFL!$F293="New England",+NFL!#REF!,IF(+NFL!$H293="New England",+NFL!#REF!,0))</f>
        <v>0</v>
      </c>
      <c r="AE399" s="565">
        <f>IF(+NFL!$F293="New England",+NFL!#REF!,IF(+NFL!$H293="New England",+NFL!#REF!,0))</f>
        <v>0</v>
      </c>
      <c r="AF399" s="496">
        <f>IF(+NFL!$F293="New England",+NFL!#REF!,IF(+NFL!$H293="New England",+NFL!#REF!,0))</f>
        <v>0</v>
      </c>
      <c r="AG399" s="565">
        <f>IF(+NFL!$F293="New England",+NFL!#REF!,IF(+NFL!$H293="New England",+NFL!#REF!,0))</f>
        <v>0</v>
      </c>
      <c r="AH399" s="496">
        <f>IF(+NFL!$F293="New England",+NFL!#REF!,IF(+NFL!$H293="New England",+NFL!#REF!,0))</f>
        <v>0</v>
      </c>
      <c r="AI399" s="565">
        <f>IF(+NFL!$F293="New England",+NFL!#REF!,IF(+NFL!$H293="New England",+NFL!#REF!,0))</f>
        <v>0</v>
      </c>
      <c r="AJ399" s="496">
        <f>IF(+NFL!$F293="New England",+NFL!#REF!,IF(+NFL!$H293="New England",+NFL!#REF!,0))</f>
        <v>0</v>
      </c>
      <c r="AK399" s="565">
        <f>IF(+NFL!$F293="New England",+NFL!#REF!,IF(+NFL!$H293="New England",+NFL!#REF!,0))</f>
        <v>0</v>
      </c>
      <c r="AL399" s="100">
        <f>IF(+NFL!$F293="New England",+NFL!#REF!,IF(+NFL!$H293="New England",+NFL!#REF!,0))</f>
        <v>0</v>
      </c>
      <c r="AM399" s="82">
        <f>IF(+NFL!$F293="New England",+NFL!#REF!,IF(+NFL!$H293="New England",+NFL!#REF!,0))</f>
        <v>0</v>
      </c>
      <c r="AN399" s="81">
        <f>IF(+NFL!$F293="New England",+NFL!#REF!,IF(+NFL!$H293="New England",+NFL!#REF!,0))</f>
        <v>0</v>
      </c>
      <c r="AO399" s="83">
        <f>IF(+NFL!$F293="New England",+NFL!#REF!,IF(+NFL!$H293="New England",+NFL!#REF!,0))</f>
        <v>0</v>
      </c>
      <c r="AP399" s="480">
        <f>IF(+NFL!$F293="New England",+NFL!#REF!,IF(+NFL!$H293="New England",+NFL!#REF!,0))</f>
        <v>0</v>
      </c>
      <c r="AQ399" s="72">
        <f>IF(+NFL!$F293="New England",+NFL!#REF!,IF(+NFL!$H293="New England",+NFL!#REF!,0))</f>
        <v>0</v>
      </c>
      <c r="AR399" s="81">
        <f>IF(+NFL!$F293="New England",+NFL!#REF!,IF(+NFL!$H293="New England",+NFL!#REF!,0))</f>
        <v>0</v>
      </c>
      <c r="AS399" s="96">
        <f>IF(+NFL!$F293="New England",+NFL!#REF!,IF(+NFL!$H293="New England",+NFL!#REF!,0))</f>
        <v>0</v>
      </c>
      <c r="AT399" s="96">
        <f>IF(+NFL!$F293="New England",+NFL!#REF!,IF(+NFL!$H293="New England",+NFL!#REF!,0))</f>
        <v>0</v>
      </c>
      <c r="AU399" s="81">
        <f>IF(+NFL!$F293="New England",+NFL!#REF!,IF(+NFL!$H293="New England",+NFL!#REF!,0))</f>
        <v>0</v>
      </c>
      <c r="AV399" s="96">
        <f>IF(+NFL!$F293="New England",+NFL!#REF!,IF(+NFL!$H293="New England",+NFL!#REF!,0))</f>
        <v>0</v>
      </c>
      <c r="AW399" s="70">
        <f>IF(+NFL!$F293="New England",+NFL!#REF!,IF(+NFL!$H293="New England",+NFL!#REF!,0))</f>
        <v>0</v>
      </c>
      <c r="AX399" s="96">
        <f>IF(+NFL!$F293="New England",+NFL!#REF!,IF(+NFL!$H293="New England",+NFL!#REF!,0))</f>
        <v>0</v>
      </c>
      <c r="AY399" s="81">
        <f>IF(+NFL!$F293="New England",+NFL!#REF!,IF(+NFL!$H293="New England",+NFL!#REF!,0))</f>
        <v>0</v>
      </c>
      <c r="AZ399" s="96">
        <f>IF(+NFL!$F293="New England",+NFL!#REF!,IF(+NFL!$H293="New England",+NFL!#REF!,0))</f>
        <v>0</v>
      </c>
      <c r="BA399" s="70">
        <f>IF(+NFL!$F293="New England",+NFL!#REF!,IF(+NFL!$H293="New England",+NFL!#REF!,0))</f>
        <v>0</v>
      </c>
      <c r="BB399" s="70">
        <f>IF(+NFL!$F293="New England",+NFL!#REF!,IF(+NFL!$H293="New England",+NFL!#REF!,0))</f>
        <v>0</v>
      </c>
      <c r="BC399" s="592">
        <f>IF(+NFL!$F293="New England",+NFL!#REF!,IF(+NFL!$H293="New England",+NFL!#REF!,0))</f>
        <v>0</v>
      </c>
      <c r="BD399" s="81">
        <f>IF(+NFL!$F293="New England",+NFL!#REF!,IF(+NFL!$H293="New England",+NFL!#REF!,0))</f>
        <v>0</v>
      </c>
      <c r="BE399" s="96">
        <f>IF(+NFL!$F293="New England",+NFL!#REF!,IF(+NFL!$H293="New England",+NFL!#REF!,0))</f>
        <v>0</v>
      </c>
      <c r="BF399" s="70">
        <f>IF(+NFL!$F293="New England",+NFL!#REF!,IF(+NFL!$H293="New England",+NFL!#REF!,0))</f>
        <v>0</v>
      </c>
      <c r="BG399" s="81">
        <f>IF(+NFL!$F293="New England",+NFL!#REF!,IF(+NFL!$H293="New England",+NFL!#REF!,0))</f>
        <v>0</v>
      </c>
      <c r="BH399" s="96">
        <f>IF(+NFL!$F293="New England",+NFL!#REF!,IF(+NFL!$H293="New England",+NFL!#REF!,0))</f>
        <v>0</v>
      </c>
      <c r="BI399" s="70">
        <f>IF(+NFL!$F293="New England",+NFL!#REF!,IF(+NFL!$H293="New England",+NFL!#REF!,0))</f>
        <v>0</v>
      </c>
      <c r="BJ399" s="124">
        <f>IF(+NFL!$F293="New England",+NFL!#REF!,IF(+NFL!$H293="New England",+NFL!#REF!,0))</f>
        <v>0</v>
      </c>
      <c r="BK399" s="182">
        <f>IF(+NFL!$F293="New England",+NFL!#REF!,IF(+NFL!$H293="New England",+NFL!#REF!,0))</f>
        <v>0</v>
      </c>
    </row>
    <row r="400" spans="1:63" s="310" customFormat="1" x14ac:dyDescent="0.8">
      <c r="A400" s="70">
        <f>IF(+NFL!$F291="New England",+NFL!A291,IF(+NFL!$H291="New England",+NFL!A291,0))</f>
        <v>17</v>
      </c>
      <c r="B400" s="480" t="str">
        <f>IF(+NFL!$F291="New England",+NFL!B291,IF(+NFL!$H291="New England",+NFL!B291,0))</f>
        <v>Sat</v>
      </c>
      <c r="C400" s="72">
        <f>IF(+NFL!$F291="New England",+NFL!C291,IF(+NFL!$H291="New England",+NFL!C291,0))</f>
        <v>44563</v>
      </c>
      <c r="D400" s="73">
        <f>IF(+NFL!$F291="New England",+NFL!D291,IF(+NFL!$H291="New England",+NFL!D291,0))</f>
        <v>0.54166666666666663</v>
      </c>
      <c r="E400" s="70" t="str">
        <f>IF(+NFL!$F291="New England",+NFL!E291,IF(+NFL!$H291="New England",+NFL!E291,0))</f>
        <v>CBS</v>
      </c>
      <c r="F400" s="189" t="str">
        <f>IF(+NFL!$F291="New England",+NFL!F291,IF(+NFL!$H291="New England",+NFL!F291,0))</f>
        <v>Jacksonville</v>
      </c>
      <c r="G400" s="70" t="str">
        <f>IF(+NFL!$F291="New England",+NFL!G291,IF(+NFL!$H291="New England",+NFL!G291,0))</f>
        <v>AFCS</v>
      </c>
      <c r="H400" s="189" t="str">
        <f>IF(+NFL!$F291="New England",+NFL!H291,IF(+NFL!$H291="New England",+NFL!H291,0))</f>
        <v>New England</v>
      </c>
      <c r="I400" s="70" t="str">
        <f>IF(+NFL!$F291="New England",+NFL!I291,IF(+NFL!$H291="New England",+NFL!I291,0))</f>
        <v>AFCE</v>
      </c>
      <c r="J400" s="496" t="str">
        <f>IF(+NFL!$F291="New England",+NFL!J291,IF(+NFL!$H291="New England",+NFL!J291,0))</f>
        <v>New England</v>
      </c>
      <c r="K400" s="510" t="str">
        <f>IF(+NFL!$F291="New England",+NFL!K291,IF(+NFL!$H291="New England",+NFL!K291,0))</f>
        <v>Jacksonville</v>
      </c>
      <c r="L400" s="572">
        <f>IF(+NFL!$F291="New England",+NFL!L291,IF(+NFL!$H291="New England",+NFL!L291,0))</f>
        <v>17.5</v>
      </c>
      <c r="M400" s="573">
        <f>IF(+NFL!$F291="New England",+NFL!M291,IF(+NFL!$H291="New England",+NFL!M291,0))</f>
        <v>41.5</v>
      </c>
      <c r="N400" s="583" t="str">
        <f>IF(+NFL!$F291="New England",+NFL!N291,IF(+NFL!$H291="New England",+NFL!N291,0))</f>
        <v>New England</v>
      </c>
      <c r="O400" s="584">
        <f>IF(+NFL!$F291="New England",+NFL!O291,IF(+NFL!$H291="New England",+NFL!O291,0))</f>
        <v>50</v>
      </c>
      <c r="P400" s="583" t="str">
        <f>IF(+NFL!$F291="New England",+NFL!P291,IF(+NFL!$H291="New England",+NFL!P291,0))</f>
        <v>Jacksonville</v>
      </c>
      <c r="Q400" s="585">
        <f>IF(+NFL!$F291="New England",+NFL!Q291,IF(+NFL!$H291="New England",+NFL!Q291,0))</f>
        <v>10</v>
      </c>
      <c r="R400" s="586" t="str">
        <f>IF(+NFL!$F291="New England",+NFL!R291,IF(+NFL!$H291="New England",+NFL!R291,0))</f>
        <v>New England</v>
      </c>
      <c r="S400" s="585" t="str">
        <f>IF(+NFL!$F291="New England",+NFL!S291,IF(+NFL!$H291="New England",+NFL!S291,0))</f>
        <v>Jacksonville</v>
      </c>
      <c r="T400" s="587">
        <f>IF(+NFL!$F291="New England",+NFL!T291,IF(+NFL!$H291="New England",+NFL!T291,0))</f>
        <v>0</v>
      </c>
      <c r="U400" s="585" t="str">
        <f>IF(+NFL!$F291="New England",+NFL!U291,IF(+NFL!$H291="New England",+NFL!U291,0))</f>
        <v>L</v>
      </c>
      <c r="V400" s="586">
        <f>IF(+NFL!$F314="New England",+NFL!#REF!,IF(+NFL!$H314="New England",+NFL!#REF!,0))</f>
        <v>0</v>
      </c>
      <c r="W400" s="585">
        <f>IF(+NFL!$F314="New England",+NFL!#REF!,IF(+NFL!$H314="New England",+NFL!#REF!,0))</f>
        <v>0</v>
      </c>
      <c r="X400" s="587">
        <f>IF(+NFL!$F314="New England",+NFL!#REF!,IF(+NFL!$H314="New England",+NFL!#REF!,0))</f>
        <v>0</v>
      </c>
      <c r="Y400" s="585">
        <f>IF(+NFL!$F314="New England",+NFL!#REF!,IF(+NFL!$H314="New England",+NFL!#REF!,0))</f>
        <v>0</v>
      </c>
      <c r="Z400" s="586">
        <f>IF(+NFL!$F314="New England",+NFL!#REF!,IF(+NFL!$H314="New England",+NFL!#REF!,0))</f>
        <v>0</v>
      </c>
      <c r="AA400" s="585">
        <f>IF(+NFL!$F314="New England",+NFL!#REF!,IF(+NFL!$H314="New England",+NFL!#REF!,0))</f>
        <v>0</v>
      </c>
      <c r="AB400" s="124">
        <f>IF(+NFL!$F314="New England",+NFL!#REF!,IF(+NFL!$H314="New England",+NFL!#REF!,0))</f>
        <v>0</v>
      </c>
      <c r="AC400" s="182">
        <f>IF(+NFL!$F314="New England",+NFL!#REF!,IF(+NFL!$H314="New England",+NFL!#REF!,0))</f>
        <v>0</v>
      </c>
      <c r="AD400" s="496">
        <f>IF(+NFL!$F314="New England",+NFL!#REF!,IF(+NFL!$H314="New England",+NFL!#REF!,0))</f>
        <v>0</v>
      </c>
      <c r="AE400" s="565">
        <f>IF(+NFL!$F314="New England",+NFL!#REF!,IF(+NFL!$H314="New England",+NFL!#REF!,0))</f>
        <v>0</v>
      </c>
      <c r="AF400" s="496">
        <f>IF(+NFL!$F314="New England",+NFL!#REF!,IF(+NFL!$H314="New England",+NFL!#REF!,0))</f>
        <v>0</v>
      </c>
      <c r="AG400" s="565">
        <f>IF(+NFL!$F314="New England",+NFL!#REF!,IF(+NFL!$H314="New England",+NFL!#REF!,0))</f>
        <v>0</v>
      </c>
      <c r="AH400" s="496">
        <f>IF(+NFL!$F314="New England",+NFL!#REF!,IF(+NFL!$H314="New England",+NFL!#REF!,0))</f>
        <v>0</v>
      </c>
      <c r="AI400" s="565">
        <f>IF(+NFL!$F314="New England",+NFL!#REF!,IF(+NFL!$H314="New England",+NFL!#REF!,0))</f>
        <v>0</v>
      </c>
      <c r="AJ400" s="496">
        <f>IF(+NFL!$F314="New England",+NFL!#REF!,IF(+NFL!$H314="New England",+NFL!#REF!,0))</f>
        <v>0</v>
      </c>
      <c r="AK400" s="565">
        <f>IF(+NFL!$F314="New England",+NFL!#REF!,IF(+NFL!$H314="New England",+NFL!#REF!,0))</f>
        <v>0</v>
      </c>
      <c r="AL400" s="100">
        <f>IF(+NFL!$F314="New England",+NFL!#REF!,IF(+NFL!$H314="New England",+NFL!#REF!,0))</f>
        <v>0</v>
      </c>
      <c r="AM400" s="82">
        <f>IF(+NFL!$F314="New England",+NFL!#REF!,IF(+NFL!$H314="New England",+NFL!#REF!,0))</f>
        <v>0</v>
      </c>
      <c r="AN400" s="81">
        <f>IF(+NFL!$F314="New England",+NFL!#REF!,IF(+NFL!$H314="New England",+NFL!#REF!,0))</f>
        <v>0</v>
      </c>
      <c r="AO400" s="83">
        <f>IF(+NFL!$F314="New England",+NFL!#REF!,IF(+NFL!$H314="New England",+NFL!#REF!,0))</f>
        <v>0</v>
      </c>
      <c r="AP400" s="480">
        <f>IF(+NFL!$F314="New England",+NFL!#REF!,IF(+NFL!$H314="New England",+NFL!#REF!,0))</f>
        <v>0</v>
      </c>
      <c r="AQ400" s="72">
        <f>IF(+NFL!$F314="New England",+NFL!#REF!,IF(+NFL!$H314="New England",+NFL!#REF!,0))</f>
        <v>0</v>
      </c>
      <c r="AR400" s="81">
        <f>IF(+NFL!$F314="New England",+NFL!#REF!,IF(+NFL!$H314="New England",+NFL!#REF!,0))</f>
        <v>0</v>
      </c>
      <c r="AS400" s="96">
        <f>IF(+NFL!$F314="New England",+NFL!#REF!,IF(+NFL!$H314="New England",+NFL!#REF!,0))</f>
        <v>0</v>
      </c>
      <c r="AT400" s="96">
        <f>IF(+NFL!$F314="New England",+NFL!#REF!,IF(+NFL!$H314="New England",+NFL!#REF!,0))</f>
        <v>0</v>
      </c>
      <c r="AU400" s="81">
        <f>IF(+NFL!$F314="New England",+NFL!#REF!,IF(+NFL!$H314="New England",+NFL!#REF!,0))</f>
        <v>0</v>
      </c>
      <c r="AV400" s="96">
        <f>IF(+NFL!$F314="New England",+NFL!#REF!,IF(+NFL!$H314="New England",+NFL!#REF!,0))</f>
        <v>0</v>
      </c>
      <c r="AW400" s="70">
        <f>IF(+NFL!$F314="New England",+NFL!#REF!,IF(+NFL!$H314="New England",+NFL!#REF!,0))</f>
        <v>0</v>
      </c>
      <c r="AX400" s="96">
        <f>IF(+NFL!$F314="New England",+NFL!#REF!,IF(+NFL!$H314="New England",+NFL!#REF!,0))</f>
        <v>0</v>
      </c>
      <c r="AY400" s="81">
        <f>IF(+NFL!$F314="New England",+NFL!#REF!,IF(+NFL!$H314="New England",+NFL!#REF!,0))</f>
        <v>0</v>
      </c>
      <c r="AZ400" s="96">
        <f>IF(+NFL!$F314="New England",+NFL!#REF!,IF(+NFL!$H314="New England",+NFL!#REF!,0))</f>
        <v>0</v>
      </c>
      <c r="BA400" s="70">
        <f>IF(+NFL!$F314="New England",+NFL!#REF!,IF(+NFL!$H314="New England",+NFL!#REF!,0))</f>
        <v>0</v>
      </c>
      <c r="BB400" s="70">
        <f>IF(+NFL!$F314="New England",+NFL!#REF!,IF(+NFL!$H314="New England",+NFL!#REF!,0))</f>
        <v>0</v>
      </c>
      <c r="BC400" s="592">
        <f>IF(+NFL!$F314="New England",+NFL!#REF!,IF(+NFL!$H314="New England",+NFL!#REF!,0))</f>
        <v>0</v>
      </c>
      <c r="BD400" s="81">
        <f>IF(+NFL!$F314="New England",+NFL!#REF!,IF(+NFL!$H314="New England",+NFL!#REF!,0))</f>
        <v>0</v>
      </c>
      <c r="BE400" s="96">
        <f>IF(+NFL!$F314="New England",+NFL!#REF!,IF(+NFL!$H314="New England",+NFL!#REF!,0))</f>
        <v>0</v>
      </c>
      <c r="BF400" s="70">
        <f>IF(+NFL!$F314="New England",+NFL!#REF!,IF(+NFL!$H314="New England",+NFL!#REF!,0))</f>
        <v>0</v>
      </c>
      <c r="BG400" s="81">
        <f>IF(+NFL!$F314="New England",+NFL!#REF!,IF(+NFL!$H314="New England",+NFL!#REF!,0))</f>
        <v>0</v>
      </c>
      <c r="BH400" s="96">
        <f>IF(+NFL!$F314="New England",+NFL!#REF!,IF(+NFL!$H314="New England",+NFL!#REF!,0))</f>
        <v>0</v>
      </c>
      <c r="BI400" s="70">
        <f>IF(+NFL!$F314="New England",+NFL!#REF!,IF(+NFL!$H314="New England",+NFL!#REF!,0))</f>
        <v>0</v>
      </c>
      <c r="BJ400" s="124">
        <f>IF(+NFL!$F314="New England",+NFL!#REF!,IF(+NFL!$H314="New England",+NFL!#REF!,0))</f>
        <v>0</v>
      </c>
      <c r="BK400" s="182">
        <f>IF(+NFL!$F314="New England",+NFL!#REF!,IF(+NFL!$H314="New England",+NFL!#REF!,0))</f>
        <v>0</v>
      </c>
    </row>
    <row r="401" spans="1:63" s="310" customFormat="1" x14ac:dyDescent="0.8">
      <c r="A401" s="70">
        <f>IF(+NFL!$F305="New England",+NFL!A305,IF(+NFL!$H305="New England",+NFL!A305,0))</f>
        <v>18</v>
      </c>
      <c r="B401" s="480" t="str">
        <f>IF(+NFL!$F305="New England",+NFL!B305,IF(+NFL!$H305="New England",+NFL!B305,0))</f>
        <v>Sun</v>
      </c>
      <c r="C401" s="72">
        <f>IF(+NFL!$F305="New England",+NFL!C305,IF(+NFL!$H305="New England",+NFL!C305,0))</f>
        <v>44570</v>
      </c>
      <c r="D401" s="73">
        <f>IF(+NFL!$F305="New England",+NFL!D305,IF(+NFL!$H305="New England",+NFL!D305,0))</f>
        <v>0.54166666666666663</v>
      </c>
      <c r="E401" s="70" t="str">
        <f>IF(+NFL!$F305="New England",+NFL!E305,IF(+NFL!$H305="New England",+NFL!E305,0))</f>
        <v>CBS</v>
      </c>
      <c r="F401" s="189" t="str">
        <f>IF(+NFL!$F305="New England",+NFL!F305,IF(+NFL!$H305="New England",+NFL!F305,0))</f>
        <v>New England</v>
      </c>
      <c r="G401" s="70" t="str">
        <f>IF(+NFL!$F305="New England",+NFL!G305,IF(+NFL!$H305="New England",+NFL!G305,0))</f>
        <v>AFCE</v>
      </c>
      <c r="H401" s="189" t="str">
        <f>IF(+NFL!$F305="New England",+NFL!H305,IF(+NFL!$H305="New England",+NFL!H305,0))</f>
        <v>Miami</v>
      </c>
      <c r="I401" s="70" t="str">
        <f>IF(+NFL!$F305="New England",+NFL!I305,IF(+NFL!$H305="New England",+NFL!I305,0))</f>
        <v>AFCE</v>
      </c>
      <c r="J401" s="496" t="str">
        <f>IF(+NFL!$F305="New England",+NFL!J305,IF(+NFL!$H305="New England",+NFL!J305,0))</f>
        <v>New England</v>
      </c>
      <c r="K401" s="510" t="str">
        <f>IF(+NFL!$F305="New England",+NFL!K305,IF(+NFL!$H305="New England",+NFL!K305,0))</f>
        <v>Miami</v>
      </c>
      <c r="L401" s="572">
        <f>IF(+NFL!$F305="New England",+NFL!L305,IF(+NFL!$H305="New England",+NFL!L305,0))</f>
        <v>6</v>
      </c>
      <c r="M401" s="573">
        <f>IF(+NFL!$F305="New England",+NFL!M305,IF(+NFL!$H305="New England",+NFL!M305,0))</f>
        <v>41</v>
      </c>
      <c r="N401" s="583" t="str">
        <f>IF(+NFL!$F305="New England",+NFL!N305,IF(+NFL!$H305="New England",+NFL!N305,0))</f>
        <v>New England</v>
      </c>
      <c r="O401" s="584">
        <f>IF(+NFL!$F305="New England",+NFL!O305,IF(+NFL!$H305="New England",+NFL!O305,0))</f>
        <v>33</v>
      </c>
      <c r="P401" s="583" t="str">
        <f>IF(+NFL!$F305="New England",+NFL!P305,IF(+NFL!$H305="New England",+NFL!P305,0))</f>
        <v>Miami</v>
      </c>
      <c r="Q401" s="585">
        <f>IF(+NFL!$F305="New England",+NFL!Q305,IF(+NFL!$H305="New England",+NFL!Q305,0))</f>
        <v>24</v>
      </c>
      <c r="R401" s="586" t="str">
        <f>IF(+NFL!$F305="New England",+NFL!R305,IF(+NFL!$H305="New England",+NFL!R305,0))</f>
        <v>New England</v>
      </c>
      <c r="S401" s="585" t="str">
        <f>IF(+NFL!$F305="New England",+NFL!S305,IF(+NFL!$H305="New England",+NFL!S305,0))</f>
        <v>Miami</v>
      </c>
      <c r="T401" s="587">
        <f>IF(+NFL!$F305="New England",+NFL!T305,IF(+NFL!$H305="New England",+NFL!T305,0))</f>
        <v>0</v>
      </c>
      <c r="U401" s="585" t="str">
        <f>IF(+NFL!$F305="New England",+NFL!U305,IF(+NFL!$H305="New England",+NFL!U305,0))</f>
        <v>L</v>
      </c>
      <c r="V401" s="586">
        <f>IF(+NFL!$F335="New England",+NFL!#REF!,IF(+NFL!$H335="New England",+NFL!#REF!,0))</f>
        <v>0</v>
      </c>
      <c r="W401" s="585">
        <f>IF(+NFL!$F335="New England",+NFL!#REF!,IF(+NFL!$H335="New England",+NFL!#REF!,0))</f>
        <v>0</v>
      </c>
      <c r="X401" s="587">
        <f>IF(+NFL!$F335="New England",+NFL!#REF!,IF(+NFL!$H335="New England",+NFL!#REF!,0))</f>
        <v>0</v>
      </c>
      <c r="Y401" s="585">
        <f>IF(+NFL!$F335="New England",+NFL!#REF!,IF(+NFL!$H335="New England",+NFL!#REF!,0))</f>
        <v>0</v>
      </c>
      <c r="Z401" s="586">
        <f>IF(+NFL!$F335="New England",+NFL!#REF!,IF(+NFL!$H335="New England",+NFL!#REF!,0))</f>
        <v>0</v>
      </c>
      <c r="AA401" s="585">
        <f>IF(+NFL!$F335="New England",+NFL!#REF!,IF(+NFL!$H335="New England",+NFL!#REF!,0))</f>
        <v>0</v>
      </c>
      <c r="AB401" s="124">
        <f>IF(+NFL!$F335="New England",+NFL!#REF!,IF(+NFL!$H335="New England",+NFL!#REF!,0))</f>
        <v>0</v>
      </c>
      <c r="AC401" s="182">
        <f>IF(+NFL!$F335="New England",+NFL!#REF!,IF(+NFL!$H335="New England",+NFL!#REF!,0))</f>
        <v>0</v>
      </c>
      <c r="AD401" s="496">
        <f>IF(+NFL!$F335="New England",+NFL!#REF!,IF(+NFL!$H335="New England",+NFL!#REF!,0))</f>
        <v>0</v>
      </c>
      <c r="AE401" s="565">
        <f>IF(+NFL!$F335="New England",+NFL!#REF!,IF(+NFL!$H335="New England",+NFL!#REF!,0))</f>
        <v>0</v>
      </c>
      <c r="AF401" s="496">
        <f>IF(+NFL!$F335="New England",+NFL!#REF!,IF(+NFL!$H335="New England",+NFL!#REF!,0))</f>
        <v>0</v>
      </c>
      <c r="AG401" s="565">
        <f>IF(+NFL!$F335="New England",+NFL!#REF!,IF(+NFL!$H335="New England",+NFL!#REF!,0))</f>
        <v>0</v>
      </c>
      <c r="AH401" s="496">
        <f>IF(+NFL!$F335="New England",+NFL!#REF!,IF(+NFL!$H335="New England",+NFL!#REF!,0))</f>
        <v>0</v>
      </c>
      <c r="AI401" s="565">
        <f>IF(+NFL!$F335="New England",+NFL!#REF!,IF(+NFL!$H335="New England",+NFL!#REF!,0))</f>
        <v>0</v>
      </c>
      <c r="AJ401" s="496">
        <f>IF(+NFL!$F335="New England",+NFL!#REF!,IF(+NFL!$H335="New England",+NFL!#REF!,0))</f>
        <v>0</v>
      </c>
      <c r="AK401" s="565">
        <f>IF(+NFL!$F335="New England",+NFL!#REF!,IF(+NFL!$H335="New England",+NFL!#REF!,0))</f>
        <v>0</v>
      </c>
      <c r="AL401" s="100">
        <f>IF(+NFL!$F335="New England",+NFL!#REF!,IF(+NFL!$H335="New England",+NFL!#REF!,0))</f>
        <v>0</v>
      </c>
      <c r="AM401" s="82">
        <f>IF(+NFL!$F335="New England",+NFL!#REF!,IF(+NFL!$H335="New England",+NFL!#REF!,0))</f>
        <v>0</v>
      </c>
      <c r="AN401" s="81">
        <f>IF(+NFL!$F335="New England",+NFL!#REF!,IF(+NFL!$H335="New England",+NFL!#REF!,0))</f>
        <v>0</v>
      </c>
      <c r="AO401" s="83">
        <f>IF(+NFL!$F335="New England",+NFL!#REF!,IF(+NFL!$H335="New England",+NFL!#REF!,0))</f>
        <v>0</v>
      </c>
      <c r="AP401" s="480">
        <f>IF(+NFL!$F335="New England",+NFL!#REF!,IF(+NFL!$H335="New England",+NFL!#REF!,0))</f>
        <v>0</v>
      </c>
      <c r="AQ401" s="72">
        <f>IF(+NFL!$F335="New England",+NFL!#REF!,IF(+NFL!$H335="New England",+NFL!#REF!,0))</f>
        <v>0</v>
      </c>
      <c r="AR401" s="81">
        <f>IF(+NFL!$F335="New England",+NFL!#REF!,IF(+NFL!$H335="New England",+NFL!#REF!,0))</f>
        <v>0</v>
      </c>
      <c r="AS401" s="96">
        <f>IF(+NFL!$F335="New England",+NFL!#REF!,IF(+NFL!$H335="New England",+NFL!#REF!,0))</f>
        <v>0</v>
      </c>
      <c r="AT401" s="96">
        <f>IF(+NFL!$F335="New England",+NFL!#REF!,IF(+NFL!$H335="New England",+NFL!#REF!,0))</f>
        <v>0</v>
      </c>
      <c r="AU401" s="81">
        <f>IF(+NFL!$F335="New England",+NFL!#REF!,IF(+NFL!$H335="New England",+NFL!#REF!,0))</f>
        <v>0</v>
      </c>
      <c r="AV401" s="96">
        <f>IF(+NFL!$F335="New England",+NFL!#REF!,IF(+NFL!$H335="New England",+NFL!#REF!,0))</f>
        <v>0</v>
      </c>
      <c r="AW401" s="70">
        <f>IF(+NFL!$F335="New England",+NFL!#REF!,IF(+NFL!$H335="New England",+NFL!#REF!,0))</f>
        <v>0</v>
      </c>
      <c r="AX401" s="96">
        <f>IF(+NFL!$F335="New England",+NFL!#REF!,IF(+NFL!$H335="New England",+NFL!#REF!,0))</f>
        <v>0</v>
      </c>
      <c r="AY401" s="81">
        <f>IF(+NFL!$F335="New England",+NFL!#REF!,IF(+NFL!$H335="New England",+NFL!#REF!,0))</f>
        <v>0</v>
      </c>
      <c r="AZ401" s="96">
        <f>IF(+NFL!$F335="New England",+NFL!#REF!,IF(+NFL!$H335="New England",+NFL!#REF!,0))</f>
        <v>0</v>
      </c>
      <c r="BA401" s="70">
        <f>IF(+NFL!$F335="New England",+NFL!#REF!,IF(+NFL!$H335="New England",+NFL!#REF!,0))</f>
        <v>0</v>
      </c>
      <c r="BB401" s="70">
        <f>IF(+NFL!$F335="New England",+NFL!#REF!,IF(+NFL!$H335="New England",+NFL!#REF!,0))</f>
        <v>0</v>
      </c>
      <c r="BC401" s="592">
        <f>IF(+NFL!$F335="New England",+NFL!#REF!,IF(+NFL!$H335="New England",+NFL!#REF!,0))</f>
        <v>0</v>
      </c>
      <c r="BD401" s="81">
        <f>IF(+NFL!$F335="New England",+NFL!#REF!,IF(+NFL!$H335="New England",+NFL!#REF!,0))</f>
        <v>0</v>
      </c>
      <c r="BE401" s="96">
        <f>IF(+NFL!$F335="New England",+NFL!#REF!,IF(+NFL!$H335="New England",+NFL!#REF!,0))</f>
        <v>0</v>
      </c>
      <c r="BF401" s="70">
        <f>IF(+NFL!$F335="New England",+NFL!#REF!,IF(+NFL!$H335="New England",+NFL!#REF!,0))</f>
        <v>0</v>
      </c>
      <c r="BG401" s="81">
        <f>IF(+NFL!$F335="New England",+NFL!#REF!,IF(+NFL!$H335="New England",+NFL!#REF!,0))</f>
        <v>0</v>
      </c>
      <c r="BH401" s="96">
        <f>IF(+NFL!$F335="New England",+NFL!#REF!,IF(+NFL!$H335="New England",+NFL!#REF!,0))</f>
        <v>0</v>
      </c>
      <c r="BI401" s="70">
        <f>IF(+NFL!$F335="New England",+NFL!#REF!,IF(+NFL!$H335="New England",+NFL!#REF!,0))</f>
        <v>0</v>
      </c>
      <c r="BJ401" s="124">
        <f>IF(+NFL!$F335="New England",+NFL!#REF!,IF(+NFL!$H335="New England",+NFL!#REF!,0))</f>
        <v>0</v>
      </c>
      <c r="BK401" s="182">
        <f>IF(+NFL!$F335="New England",+NFL!#REF!,IF(+NFL!$H335="New England",+NFL!#REF!,0))</f>
        <v>0</v>
      </c>
    </row>
    <row r="402" spans="1:63" s="310" customFormat="1" x14ac:dyDescent="0.8">
      <c r="A402" s="70"/>
      <c r="B402" s="71"/>
      <c r="C402" s="72"/>
      <c r="D402" s="73"/>
      <c r="E402" s="70"/>
      <c r="F402" s="1311" t="str">
        <f>H403</f>
        <v>New Orleans</v>
      </c>
      <c r="G402" s="1312"/>
      <c r="H402" s="1312"/>
      <c r="I402" s="1313"/>
      <c r="J402" s="496"/>
      <c r="K402" s="510"/>
      <c r="L402" s="572"/>
      <c r="M402" s="573"/>
      <c r="N402" s="583"/>
      <c r="O402" s="584"/>
      <c r="P402" s="583"/>
      <c r="Q402" s="585"/>
      <c r="R402" s="586"/>
      <c r="S402" s="585"/>
      <c r="T402" s="587"/>
      <c r="U402" s="585"/>
      <c r="V402" s="586"/>
      <c r="W402" s="585"/>
      <c r="X402" s="587"/>
      <c r="Y402" s="585"/>
      <c r="Z402" s="586"/>
      <c r="AA402" s="585"/>
      <c r="AB402" s="124"/>
      <c r="AC402" s="182"/>
      <c r="AD402" s="496"/>
      <c r="AE402" s="565"/>
      <c r="AF402" s="496"/>
      <c r="AG402" s="565"/>
      <c r="AH402" s="496"/>
      <c r="AI402" s="565"/>
      <c r="AJ402" s="496"/>
      <c r="AK402" s="565"/>
      <c r="AL402" s="100"/>
      <c r="AM402" s="82"/>
      <c r="AN402" s="81"/>
      <c r="AO402" s="83"/>
      <c r="AP402" s="71"/>
      <c r="AQ402" s="71"/>
      <c r="AR402" s="81"/>
      <c r="AS402" s="96"/>
      <c r="AT402" s="96"/>
      <c r="AU402" s="81"/>
      <c r="AV402" s="96"/>
      <c r="AW402" s="70"/>
      <c r="AX402" s="96"/>
      <c r="AY402" s="81"/>
      <c r="AZ402" s="96"/>
      <c r="BA402" s="70"/>
      <c r="BB402" s="70"/>
      <c r="BC402" s="71"/>
      <c r="BD402" s="81"/>
      <c r="BE402" s="96"/>
      <c r="BF402" s="70"/>
      <c r="BG402" s="81"/>
      <c r="BH402" s="96"/>
      <c r="BI402" s="70"/>
      <c r="BJ402" s="124"/>
      <c r="BK402" s="182"/>
    </row>
    <row r="403" spans="1:63" s="310" customFormat="1" x14ac:dyDescent="0.8">
      <c r="A403" s="70">
        <f>IF(+NFL!$F15="New Orleans",+NFL!A15,IF(+NFL!$H15="New Orleans",+NFL!A15,0))</f>
        <v>1</v>
      </c>
      <c r="B403" s="480" t="str">
        <f>IF(+NFL!$F15="New Orleans",+NFL!B15,IF(+NFL!$H15="New Orleans",+NFL!B15,0))</f>
        <v>Sun</v>
      </c>
      <c r="C403" s="72">
        <f>IF(+NFL!$F15="New Orleans",+NFL!C15,IF(+NFL!$H15="New Orleans",+NFL!C15,0))</f>
        <v>44451</v>
      </c>
      <c r="D403" s="73">
        <f>IF(+NFL!$F15="New Orleans",+NFL!D15,IF(+NFL!$H15="New Orleans",+NFL!D15,0))</f>
        <v>0.68055416666666668</v>
      </c>
      <c r="E403" s="70" t="str">
        <f>IF(+NFL!$F15="New Orleans",+NFL!E15,IF(+NFL!$H15="New Orleans",+NFL!E15,0))</f>
        <v>Fox</v>
      </c>
      <c r="F403" s="189" t="str">
        <f>IF(+NFL!$F15="New Orleans",+NFL!F15,IF(+NFL!$H15="New Orleans",+NFL!F15,0))</f>
        <v>Green Bay</v>
      </c>
      <c r="G403" s="70" t="str">
        <f>IF(+NFL!$F15="New Orleans",+NFL!G15,IF(+NFL!$H15="New Orleans",+NFL!G15,0))</f>
        <v>NFCN</v>
      </c>
      <c r="H403" s="189" t="str">
        <f>IF(+NFL!$F15="New Orleans",+NFL!H15,IF(+NFL!$H15="New Orleans",+NFL!H15,0))</f>
        <v>New Orleans</v>
      </c>
      <c r="I403" s="70" t="str">
        <f>IF(+NFL!$F15="New Orleans",+NFL!I15,IF(+NFL!$H15="New Orleans",+NFL!I15,0))</f>
        <v>NFCS</v>
      </c>
      <c r="J403" s="496" t="str">
        <f>IF(+NFL!$F15="New Orleans",+NFL!J15,IF(+NFL!$H15="New Orleans",+NFL!J15,0))</f>
        <v>Green Bay</v>
      </c>
      <c r="K403" s="510" t="str">
        <f>IF(+NFL!$F15="New Orleans",+NFL!K15,IF(+NFL!$H15="New Orleans",+NFL!K15,0))</f>
        <v>New Orleans</v>
      </c>
      <c r="L403" s="572">
        <f>IF(+NFL!$F15="New Orleans",+NFL!L15,IF(+NFL!$H15="New Orleans",+NFL!L15,0))</f>
        <v>4.5</v>
      </c>
      <c r="M403" s="573">
        <f>IF(+NFL!$F15="New Orleans",+NFL!M15,IF(+NFL!$H15="New Orleans",+NFL!M15,0))</f>
        <v>50</v>
      </c>
      <c r="N403" s="583" t="str">
        <f>IF(+NFL!$F15="New Orleans",+NFL!N15,IF(+NFL!$H15="New Orleans",+NFL!N15,0))</f>
        <v>New Orleans</v>
      </c>
      <c r="O403" s="584">
        <f>IF(+NFL!$F15="New Orleans",+NFL!O15,IF(+NFL!$H15="New Orleans",+NFL!O15,0))</f>
        <v>38</v>
      </c>
      <c r="P403" s="583" t="str">
        <f>IF(+NFL!$F15="New Orleans",+NFL!P15,IF(+NFL!$H15="New Orleans",+NFL!P15,0))</f>
        <v>Green Bay</v>
      </c>
      <c r="Q403" s="585">
        <f>IF(+NFL!$F15="New Orleans",+NFL!Q15,IF(+NFL!$H15="New Orleans",+NFL!Q15,0))</f>
        <v>3</v>
      </c>
      <c r="R403" s="586" t="str">
        <f>IF(+NFL!$F15="New Orleans",+NFL!R15,IF(+NFL!$H15="New Orleans",+NFL!R15,0))</f>
        <v>New Orleans</v>
      </c>
      <c r="S403" s="585" t="str">
        <f>IF(+NFL!$F15="New Orleans",+NFL!S15,IF(+NFL!$H15="New Orleans",+NFL!S15,0))</f>
        <v>Green Bay</v>
      </c>
      <c r="T403" s="587" t="str">
        <f>IF(+NFL!$F15="New Orleans",+NFL!T15,IF(+NFL!$H15="New Orleans",+NFL!T15,0))</f>
        <v>Green Bay</v>
      </c>
      <c r="U403" s="585" t="str">
        <f>IF(+NFL!$F15="New Orleans",+NFL!U15,IF(+NFL!$H15="New Orleans",+NFL!U15,0))</f>
        <v>L</v>
      </c>
      <c r="V403" s="586"/>
      <c r="W403" s="585"/>
      <c r="X403" s="587"/>
      <c r="Y403" s="585"/>
      <c r="Z403" s="586"/>
      <c r="AA403" s="585"/>
      <c r="AB403" s="124"/>
      <c r="AC403" s="182"/>
      <c r="AD403" s="496"/>
      <c r="AE403" s="565"/>
      <c r="AF403" s="496"/>
      <c r="AG403" s="565"/>
      <c r="AH403" s="496"/>
      <c r="AI403" s="565"/>
      <c r="AJ403" s="496"/>
      <c r="AK403" s="565"/>
      <c r="AL403" s="100"/>
      <c r="AM403" s="82"/>
      <c r="AN403" s="81"/>
      <c r="AO403" s="83"/>
      <c r="AP403" s="480"/>
      <c r="AQ403" s="72"/>
      <c r="AR403" s="81"/>
      <c r="AS403" s="96"/>
      <c r="AT403" s="96"/>
      <c r="AU403" s="81"/>
      <c r="AV403" s="96"/>
      <c r="AW403" s="70"/>
      <c r="AX403" s="96"/>
      <c r="AY403" s="81"/>
      <c r="AZ403" s="96"/>
      <c r="BA403" s="70"/>
      <c r="BB403" s="70"/>
      <c r="BC403" s="592"/>
      <c r="BD403" s="81"/>
      <c r="BE403" s="96"/>
      <c r="BF403" s="70"/>
      <c r="BG403" s="81"/>
      <c r="BH403" s="96"/>
      <c r="BI403" s="70"/>
      <c r="BJ403" s="124"/>
      <c r="BK403" s="182"/>
    </row>
    <row r="404" spans="1:63" s="310" customFormat="1" x14ac:dyDescent="0.8">
      <c r="A404" s="70">
        <f>IF(+NFL!$F28="New Orleans",+NFL!A28,IF(+NFL!$H28="New Orleans",+NFL!A28,0))</f>
        <v>2</v>
      </c>
      <c r="B404" s="480" t="str">
        <f>IF(+NFL!$F28="New Orleans",+NFL!B28,IF(+NFL!$H28="New Orleans",+NFL!B28,0))</f>
        <v>Sun</v>
      </c>
      <c r="C404" s="72">
        <f>IF(+NFL!$F28="New Orleans",+NFL!C28,IF(+NFL!$H28="New Orleans",+NFL!C28,0))</f>
        <v>44458</v>
      </c>
      <c r="D404" s="73">
        <f>IF(+NFL!$F28="New Orleans",+NFL!D28,IF(+NFL!$H28="New Orleans",+NFL!D28,0))</f>
        <v>0.54166666666666663</v>
      </c>
      <c r="E404" s="70" t="str">
        <f>IF(+NFL!$F28="New Orleans",+NFL!E28,IF(+NFL!$H28="New Orleans",+NFL!E28,0))</f>
        <v>Fox</v>
      </c>
      <c r="F404" s="189" t="str">
        <f>IF(+NFL!$F28="New Orleans",+NFL!F28,IF(+NFL!$H28="New Orleans",+NFL!F28,0))</f>
        <v>New Orleans</v>
      </c>
      <c r="G404" s="70" t="str">
        <f>IF(+NFL!$F28="New Orleans",+NFL!G28,IF(+NFL!$H28="New Orleans",+NFL!G28,0))</f>
        <v>NFCS</v>
      </c>
      <c r="H404" s="189" t="str">
        <f>IF(+NFL!$F28="New Orleans",+NFL!H28,IF(+NFL!$H28="New Orleans",+NFL!H28,0))</f>
        <v>Carolina</v>
      </c>
      <c r="I404" s="70" t="str">
        <f>IF(+NFL!$F28="New Orleans",+NFL!I28,IF(+NFL!$H28="New Orleans",+NFL!I28,0))</f>
        <v>NFCS</v>
      </c>
      <c r="J404" s="496" t="str">
        <f>IF(+NFL!$F28="New Orleans",+NFL!J28,IF(+NFL!$H28="New Orleans",+NFL!J28,0))</f>
        <v>New Orleans</v>
      </c>
      <c r="K404" s="510" t="str">
        <f>IF(+NFL!$F28="New Orleans",+NFL!K28,IF(+NFL!$H28="New Orleans",+NFL!K28,0))</f>
        <v>Carolina</v>
      </c>
      <c r="L404" s="572">
        <f>IF(+NFL!$F28="New Orleans",+NFL!L28,IF(+NFL!$H28="New Orleans",+NFL!L28,0))</f>
        <v>3</v>
      </c>
      <c r="M404" s="573">
        <f>IF(+NFL!$F28="New Orleans",+NFL!M28,IF(+NFL!$H28="New Orleans",+NFL!M28,0))</f>
        <v>44.5</v>
      </c>
      <c r="N404" s="583" t="str">
        <f>IF(+NFL!$F28="New Orleans",+NFL!N28,IF(+NFL!$H28="New Orleans",+NFL!N28,0))</f>
        <v>Carolina</v>
      </c>
      <c r="O404" s="584">
        <f>IF(+NFL!$F28="New Orleans",+NFL!O28,IF(+NFL!$H28="New Orleans",+NFL!O28,0))</f>
        <v>26</v>
      </c>
      <c r="P404" s="583" t="str">
        <f>IF(+NFL!$F28="New Orleans",+NFL!P28,IF(+NFL!$H28="New Orleans",+NFL!P28,0))</f>
        <v>New Orleans</v>
      </c>
      <c r="Q404" s="585">
        <f>IF(+NFL!$F28="New Orleans",+NFL!Q28,IF(+NFL!$H28="New Orleans",+NFL!Q28,0))</f>
        <v>7</v>
      </c>
      <c r="R404" s="586" t="str">
        <f>IF(+NFL!$F28="New Orleans",+NFL!R28,IF(+NFL!$H28="New Orleans",+NFL!R28,0))</f>
        <v>Carolina</v>
      </c>
      <c r="S404" s="585" t="str">
        <f>IF(+NFL!$F28="New Orleans",+NFL!S28,IF(+NFL!$H28="New Orleans",+NFL!S28,0))</f>
        <v>New Orleans</v>
      </c>
      <c r="T404" s="587" t="str">
        <f>IF(+NFL!$F28="New Orleans",+NFL!T28,IF(+NFL!$H28="New Orleans",+NFL!T28,0))</f>
        <v>Carolina</v>
      </c>
      <c r="U404" s="585" t="str">
        <f>IF(+NFL!$F28="New Orleans",+NFL!U28,IF(+NFL!$H28="New Orleans",+NFL!U28,0))</f>
        <v>W</v>
      </c>
      <c r="V404" s="586"/>
      <c r="W404" s="585"/>
      <c r="X404" s="587"/>
      <c r="Y404" s="585"/>
      <c r="Z404" s="586"/>
      <c r="AA404" s="585"/>
      <c r="AB404" s="124"/>
      <c r="AC404" s="182"/>
      <c r="AD404" s="496"/>
      <c r="AE404" s="565"/>
      <c r="AF404" s="496"/>
      <c r="AG404" s="565"/>
      <c r="AH404" s="496"/>
      <c r="AI404" s="565"/>
      <c r="AJ404" s="496"/>
      <c r="AK404" s="565"/>
      <c r="AL404" s="100"/>
      <c r="AM404" s="82"/>
      <c r="AN404" s="81"/>
      <c r="AO404" s="83"/>
      <c r="AP404" s="480"/>
      <c r="AQ404" s="72"/>
      <c r="AR404" s="81"/>
      <c r="AS404" s="96"/>
      <c r="AT404" s="96"/>
      <c r="AU404" s="81"/>
      <c r="AV404" s="96"/>
      <c r="AW404" s="70"/>
      <c r="AX404" s="96"/>
      <c r="AY404" s="81"/>
      <c r="AZ404" s="96"/>
      <c r="BA404" s="70"/>
      <c r="BB404" s="70"/>
      <c r="BC404" s="592"/>
      <c r="BD404" s="81"/>
      <c r="BE404" s="96"/>
      <c r="BF404" s="70"/>
      <c r="BG404" s="81"/>
      <c r="BH404" s="96"/>
      <c r="BI404" s="70"/>
      <c r="BJ404" s="124"/>
      <c r="BK404" s="182"/>
    </row>
    <row r="405" spans="1:63" s="310" customFormat="1" x14ac:dyDescent="0.8">
      <c r="A405" s="70">
        <f>IF(+NFL!$F42="New Orleans",+NFL!A42,IF(+NFL!$H42="New Orleans",+NFL!A42,0))</f>
        <v>3</v>
      </c>
      <c r="B405" s="480" t="str">
        <f>IF(+NFL!$F42="New Orleans",+NFL!B42,IF(+NFL!$H42="New Orleans",+NFL!B42,0))</f>
        <v>Sun</v>
      </c>
      <c r="C405" s="72">
        <f>IF(+NFL!$F42="New Orleans",+NFL!C42,IF(+NFL!$H42="New Orleans",+NFL!C42,0))</f>
        <v>44465</v>
      </c>
      <c r="D405" s="73">
        <f>IF(+NFL!$F42="New Orleans",+NFL!D42,IF(+NFL!$H42="New Orleans",+NFL!D42,0))</f>
        <v>0.54166666666666663</v>
      </c>
      <c r="E405" s="70" t="str">
        <f>IF(+NFL!$F42="New Orleans",+NFL!E42,IF(+NFL!$H42="New Orleans",+NFL!E42,0))</f>
        <v>Fox</v>
      </c>
      <c r="F405" s="189" t="str">
        <f>IF(+NFL!$F42="New Orleans",+NFL!F42,IF(+NFL!$H42="New Orleans",+NFL!F42,0))</f>
        <v>New Orleans</v>
      </c>
      <c r="G405" s="70" t="str">
        <f>IF(+NFL!$F42="New Orleans",+NFL!G42,IF(+NFL!$H42="New Orleans",+NFL!G42,0))</f>
        <v>NFCS</v>
      </c>
      <c r="H405" s="189" t="str">
        <f>IF(+NFL!$F42="New Orleans",+NFL!H42,IF(+NFL!$H42="New Orleans",+NFL!H42,0))</f>
        <v>New England</v>
      </c>
      <c r="I405" s="70" t="str">
        <f>IF(+NFL!$F42="New Orleans",+NFL!I42,IF(+NFL!$H42="New Orleans",+NFL!I42,0))</f>
        <v>AFCE</v>
      </c>
      <c r="J405" s="496" t="str">
        <f>IF(+NFL!$F42="New Orleans",+NFL!J42,IF(+NFL!$H42="New Orleans",+NFL!J42,0))</f>
        <v>New England</v>
      </c>
      <c r="K405" s="510" t="str">
        <f>IF(+NFL!$F42="New Orleans",+NFL!K42,IF(+NFL!$H42="New Orleans",+NFL!K42,0))</f>
        <v>New Orleans</v>
      </c>
      <c r="L405" s="572">
        <f>IF(+NFL!$F42="New Orleans",+NFL!L42,IF(+NFL!$H42="New Orleans",+NFL!L42,0))</f>
        <v>3</v>
      </c>
      <c r="M405" s="573">
        <f>IF(+NFL!$F42="New Orleans",+NFL!M42,IF(+NFL!$H42="New Orleans",+NFL!M42,0))</f>
        <v>42</v>
      </c>
      <c r="N405" s="583" t="str">
        <f>IF(+NFL!$F42="New Orleans",+NFL!N42,IF(+NFL!$H42="New Orleans",+NFL!N42,0))</f>
        <v>New Orleans</v>
      </c>
      <c r="O405" s="584">
        <f>IF(+NFL!$F42="New Orleans",+NFL!O42,IF(+NFL!$H42="New Orleans",+NFL!O42,0))</f>
        <v>28</v>
      </c>
      <c r="P405" s="583" t="str">
        <f>IF(+NFL!$F42="New Orleans",+NFL!P42,IF(+NFL!$H42="New Orleans",+NFL!P42,0))</f>
        <v>New England</v>
      </c>
      <c r="Q405" s="585">
        <f>IF(+NFL!$F42="New Orleans",+NFL!Q42,IF(+NFL!$H42="New Orleans",+NFL!Q42,0))</f>
        <v>13</v>
      </c>
      <c r="R405" s="586" t="str">
        <f>IF(+NFL!$F42="New Orleans",+NFL!R42,IF(+NFL!$H42="New Orleans",+NFL!R42,0))</f>
        <v>New Orleans</v>
      </c>
      <c r="S405" s="585" t="str">
        <f>IF(+NFL!$F42="New Orleans",+NFL!S42,IF(+NFL!$H42="New Orleans",+NFL!S42,0))</f>
        <v>New England</v>
      </c>
      <c r="T405" s="587" t="str">
        <f>IF(+NFL!$F42="New Orleans",+NFL!T42,IF(+NFL!$H42="New Orleans",+NFL!T42,0))</f>
        <v>New Orleans</v>
      </c>
      <c r="U405" s="585" t="str">
        <f>IF(+NFL!$F42="New Orleans",+NFL!U42,IF(+NFL!$H42="New Orleans",+NFL!U42,0))</f>
        <v>W</v>
      </c>
      <c r="V405" s="586">
        <f>IF(+NFL!$F40="New Orleans",+NFL!#REF!,IF(+NFL!$H40="New Orleans",+NFL!#REF!,0))</f>
        <v>0</v>
      </c>
      <c r="W405" s="585">
        <f>IF(+NFL!$F40="New Orleans",+NFL!#REF!,IF(+NFL!$H40="New Orleans",+NFL!#REF!,0))</f>
        <v>0</v>
      </c>
      <c r="X405" s="587">
        <f>IF(+NFL!$F40="New Orleans",+NFL!#REF!,IF(+NFL!$H40="New Orleans",+NFL!#REF!,0))</f>
        <v>0</v>
      </c>
      <c r="Y405" s="585">
        <f>IF(+NFL!$F40="New Orleans",+NFL!#REF!,IF(+NFL!$H40="New Orleans",+NFL!#REF!,0))</f>
        <v>0</v>
      </c>
      <c r="Z405" s="586">
        <f>IF(+NFL!$F40="New Orleans",+NFL!#REF!,IF(+NFL!$H40="New Orleans",+NFL!#REF!,0))</f>
        <v>0</v>
      </c>
      <c r="AA405" s="585">
        <f>IF(+NFL!$F40="New Orleans",+NFL!#REF!,IF(+NFL!$H40="New Orleans",+NFL!#REF!,0))</f>
        <v>0</v>
      </c>
      <c r="AB405" s="124">
        <f>IF(+NFL!$F40="New Orleans",+NFL!#REF!,IF(+NFL!$H40="New Orleans",+NFL!#REF!,0))</f>
        <v>0</v>
      </c>
      <c r="AC405" s="182">
        <f>IF(+NFL!$F40="New Orleans",+NFL!#REF!,IF(+NFL!$H40="New Orleans",+NFL!#REF!,0))</f>
        <v>0</v>
      </c>
      <c r="AD405" s="496">
        <f>IF(+NFL!$F40="New Orleans",+NFL!#REF!,IF(+NFL!$H40="New Orleans",+NFL!#REF!,0))</f>
        <v>0</v>
      </c>
      <c r="AE405" s="565">
        <f>IF(+NFL!$F40="New Orleans",+NFL!#REF!,IF(+NFL!$H40="New Orleans",+NFL!#REF!,0))</f>
        <v>0</v>
      </c>
      <c r="AF405" s="496">
        <f>IF(+NFL!$F40="New Orleans",+NFL!#REF!,IF(+NFL!$H40="New Orleans",+NFL!#REF!,0))</f>
        <v>0</v>
      </c>
      <c r="AG405" s="565">
        <f>IF(+NFL!$F40="New Orleans",+NFL!#REF!,IF(+NFL!$H40="New Orleans",+NFL!#REF!,0))</f>
        <v>0</v>
      </c>
      <c r="AH405" s="496">
        <f>IF(+NFL!$F40="New Orleans",+NFL!#REF!,IF(+NFL!$H40="New Orleans",+NFL!#REF!,0))</f>
        <v>0</v>
      </c>
      <c r="AI405" s="565">
        <f>IF(+NFL!$F40="New Orleans",+NFL!#REF!,IF(+NFL!$H40="New Orleans",+NFL!#REF!,0))</f>
        <v>0</v>
      </c>
      <c r="AJ405" s="496">
        <f>IF(+NFL!$F40="New Orleans",+NFL!#REF!,IF(+NFL!$H40="New Orleans",+NFL!#REF!,0))</f>
        <v>0</v>
      </c>
      <c r="AK405" s="565">
        <f>IF(+NFL!$F40="New Orleans",+NFL!#REF!,IF(+NFL!$H40="New Orleans",+NFL!#REF!,0))</f>
        <v>0</v>
      </c>
      <c r="AL405" s="100">
        <f>IF(+NFL!$F40="New Orleans",+NFL!#REF!,IF(+NFL!$H40="New Orleans",+NFL!#REF!,0))</f>
        <v>0</v>
      </c>
      <c r="AM405" s="82">
        <f>IF(+NFL!$F40="New Orleans",+NFL!#REF!,IF(+NFL!$H40="New Orleans",+NFL!#REF!,0))</f>
        <v>0</v>
      </c>
      <c r="AN405" s="81">
        <f>IF(+NFL!$F40="New Orleans",+NFL!#REF!,IF(+NFL!$H40="New Orleans",+NFL!#REF!,0))</f>
        <v>0</v>
      </c>
      <c r="AO405" s="83">
        <f>IF(+NFL!$F40="New Orleans",+NFL!#REF!,IF(+NFL!$H40="New Orleans",+NFL!#REF!,0))</f>
        <v>0</v>
      </c>
      <c r="AP405" s="480">
        <f>IF(+NFL!$F40="New Orleans",+NFL!#REF!,IF(+NFL!$H40="New Orleans",+NFL!#REF!,0))</f>
        <v>0</v>
      </c>
      <c r="AQ405" s="72">
        <f>IF(+NFL!$F40="New Orleans",+NFL!#REF!,IF(+NFL!$H40="New Orleans",+NFL!#REF!,0))</f>
        <v>0</v>
      </c>
      <c r="AR405" s="81">
        <f>IF(+NFL!$F40="New Orleans",+NFL!#REF!,IF(+NFL!$H40="New Orleans",+NFL!#REF!,0))</f>
        <v>0</v>
      </c>
      <c r="AS405" s="96">
        <f>IF(+NFL!$F40="New Orleans",+NFL!#REF!,IF(+NFL!$H40="New Orleans",+NFL!#REF!,0))</f>
        <v>0</v>
      </c>
      <c r="AT405" s="96">
        <f>IF(+NFL!$F40="New Orleans",+NFL!#REF!,IF(+NFL!$H40="New Orleans",+NFL!#REF!,0))</f>
        <v>0</v>
      </c>
      <c r="AU405" s="81">
        <f>IF(+NFL!$F40="New Orleans",+NFL!#REF!,IF(+NFL!$H40="New Orleans",+NFL!#REF!,0))</f>
        <v>0</v>
      </c>
      <c r="AV405" s="96">
        <f>IF(+NFL!$F40="New Orleans",+NFL!#REF!,IF(+NFL!$H40="New Orleans",+NFL!#REF!,0))</f>
        <v>0</v>
      </c>
      <c r="AW405" s="70">
        <f>IF(+NFL!$F40="New Orleans",+NFL!#REF!,IF(+NFL!$H40="New Orleans",+NFL!#REF!,0))</f>
        <v>0</v>
      </c>
      <c r="AX405" s="96">
        <f>IF(+NFL!$F40="New Orleans",+NFL!#REF!,IF(+NFL!$H40="New Orleans",+NFL!#REF!,0))</f>
        <v>0</v>
      </c>
      <c r="AY405" s="81">
        <f>IF(+NFL!$F40="New Orleans",+NFL!#REF!,IF(+NFL!$H40="New Orleans",+NFL!#REF!,0))</f>
        <v>0</v>
      </c>
      <c r="AZ405" s="96">
        <f>IF(+NFL!$F40="New Orleans",+NFL!#REF!,IF(+NFL!$H40="New Orleans",+NFL!#REF!,0))</f>
        <v>0</v>
      </c>
      <c r="BA405" s="70">
        <f>IF(+NFL!$F40="New Orleans",+NFL!#REF!,IF(+NFL!$H40="New Orleans",+NFL!#REF!,0))</f>
        <v>0</v>
      </c>
      <c r="BB405" s="70">
        <f>IF(+NFL!$F40="New Orleans",+NFL!#REF!,IF(+NFL!$H40="New Orleans",+NFL!#REF!,0))</f>
        <v>0</v>
      </c>
      <c r="BC405" s="592">
        <f>IF(+NFL!$F40="New Orleans",+NFL!#REF!,IF(+NFL!$H40="New Orleans",+NFL!#REF!,0))</f>
        <v>0</v>
      </c>
      <c r="BD405" s="81">
        <f>IF(+NFL!$F40="New Orleans",+NFL!#REF!,IF(+NFL!$H40="New Orleans",+NFL!#REF!,0))</f>
        <v>0</v>
      </c>
      <c r="BE405" s="96">
        <f>IF(+NFL!$F40="New Orleans",+NFL!#REF!,IF(+NFL!$H40="New Orleans",+NFL!#REF!,0))</f>
        <v>0</v>
      </c>
      <c r="BF405" s="70">
        <f>IF(+NFL!$F40="New Orleans",+NFL!#REF!,IF(+NFL!$H40="New Orleans",+NFL!#REF!,0))</f>
        <v>0</v>
      </c>
      <c r="BG405" s="81">
        <f>IF(+NFL!$F40="New Orleans",+NFL!#REF!,IF(+NFL!$H40="New Orleans",+NFL!#REF!,0))</f>
        <v>0</v>
      </c>
      <c r="BH405" s="96">
        <f>IF(+NFL!$F40="New Orleans",+NFL!#REF!,IF(+NFL!$H40="New Orleans",+NFL!#REF!,0))</f>
        <v>0</v>
      </c>
      <c r="BI405" s="70">
        <f>IF(+NFL!$F40="New Orleans",+NFL!#REF!,IF(+NFL!$H40="New Orleans",+NFL!#REF!,0))</f>
        <v>0</v>
      </c>
      <c r="BJ405" s="124">
        <f>IF(+NFL!$F40="New Orleans",+NFL!#REF!,IF(+NFL!$H40="New Orleans",+NFL!#REF!,0))</f>
        <v>0</v>
      </c>
      <c r="BK405" s="182">
        <f>IF(+NFL!$F40="New Orleans",+NFL!#REF!,IF(+NFL!$H40="New Orleans",+NFL!#REF!,0))</f>
        <v>0</v>
      </c>
    </row>
    <row r="406" spans="1:63" s="310" customFormat="1" x14ac:dyDescent="0.8">
      <c r="A406" s="70">
        <f>IF(+NFL!$F59="New Orleans",+NFL!A59,IF(+NFL!$H59="New Orleans",+NFL!A59,0))</f>
        <v>4</v>
      </c>
      <c r="B406" s="480" t="str">
        <f>IF(+NFL!$F59="New Orleans",+NFL!B59,IF(+NFL!$H59="New Orleans",+NFL!B59,0))</f>
        <v>Sun</v>
      </c>
      <c r="C406" s="72">
        <f>IF(+NFL!$F59="New Orleans",+NFL!C59,IF(+NFL!$H59="New Orleans",+NFL!C59,0))</f>
        <v>44472</v>
      </c>
      <c r="D406" s="73">
        <f>IF(+NFL!$F59="New Orleans",+NFL!D59,IF(+NFL!$H59="New Orleans",+NFL!D59,0))</f>
        <v>0.54166666666666663</v>
      </c>
      <c r="E406" s="70" t="str">
        <f>IF(+NFL!$F59="New Orleans",+NFL!E59,IF(+NFL!$H59="New Orleans",+NFL!E59,0))</f>
        <v>Fox</v>
      </c>
      <c r="F406" s="189" t="str">
        <f>IF(+NFL!$F59="New Orleans",+NFL!F59,IF(+NFL!$H59="New Orleans",+NFL!F59,0))</f>
        <v>NY Giants</v>
      </c>
      <c r="G406" s="70" t="str">
        <f>IF(+NFL!$F59="New Orleans",+NFL!G59,IF(+NFL!$H59="New Orleans",+NFL!G59,0))</f>
        <v>NFCE</v>
      </c>
      <c r="H406" s="189" t="str">
        <f>IF(+NFL!$F59="New Orleans",+NFL!H59,IF(+NFL!$H59="New Orleans",+NFL!H59,0))</f>
        <v>New Orleans</v>
      </c>
      <c r="I406" s="70" t="str">
        <f>IF(+NFL!$F59="New Orleans",+NFL!I59,IF(+NFL!$H59="New Orleans",+NFL!I59,0))</f>
        <v>NFCS</v>
      </c>
      <c r="J406" s="496" t="str">
        <f>IF(+NFL!$F59="New Orleans",+NFL!J59,IF(+NFL!$H59="New Orleans",+NFL!J59,0))</f>
        <v>New Orleans</v>
      </c>
      <c r="K406" s="510" t="str">
        <f>IF(+NFL!$F59="New Orleans",+NFL!K59,IF(+NFL!$H59="New Orleans",+NFL!K59,0))</f>
        <v>NY Giants</v>
      </c>
      <c r="L406" s="572">
        <f>IF(+NFL!$F59="New Orleans",+NFL!L59,IF(+NFL!$H59="New Orleans",+NFL!L59,0))</f>
        <v>7.5</v>
      </c>
      <c r="M406" s="573">
        <f>IF(+NFL!$F59="New Orleans",+NFL!M59,IF(+NFL!$H59="New Orleans",+NFL!M59,0))</f>
        <v>42</v>
      </c>
      <c r="N406" s="583" t="str">
        <f>IF(+NFL!$F59="New Orleans",+NFL!N59,IF(+NFL!$H59="New Orleans",+NFL!N59,0))</f>
        <v>NY Giants</v>
      </c>
      <c r="O406" s="584">
        <f>IF(+NFL!$F59="New Orleans",+NFL!O59,IF(+NFL!$H59="New Orleans",+NFL!O59,0))</f>
        <v>27</v>
      </c>
      <c r="P406" s="583" t="str">
        <f>IF(+NFL!$F59="New Orleans",+NFL!P59,IF(+NFL!$H59="New Orleans",+NFL!P59,0))</f>
        <v>New Orleans</v>
      </c>
      <c r="Q406" s="585">
        <f>IF(+NFL!$F59="New Orleans",+NFL!Q59,IF(+NFL!$H59="New Orleans",+NFL!Q59,0))</f>
        <v>17</v>
      </c>
      <c r="R406" s="586" t="str">
        <f>IF(+NFL!$F59="New Orleans",+NFL!R59,IF(+NFL!$H59="New Orleans",+NFL!R59,0))</f>
        <v>NY Giants</v>
      </c>
      <c r="S406" s="585" t="str">
        <f>IF(+NFL!$F59="New Orleans",+NFL!S59,IF(+NFL!$H59="New Orleans",+NFL!S59,0))</f>
        <v>New Orleans</v>
      </c>
      <c r="T406" s="587" t="str">
        <f>IF(+NFL!$F59="New Orleans",+NFL!T59,IF(+NFL!$H59="New Orleans",+NFL!T59,0))</f>
        <v>NY Giants</v>
      </c>
      <c r="U406" s="585" t="str">
        <f>IF(+NFL!$F59="New Orleans",+NFL!U59,IF(+NFL!$H59="New Orleans",+NFL!U59,0))</f>
        <v>W</v>
      </c>
      <c r="V406" s="586">
        <f>IF(+NFL!$F60="New Orleans",+NFL!#REF!,IF(+NFL!$H60="New Orleans",+NFL!#REF!,0))</f>
        <v>0</v>
      </c>
      <c r="W406" s="585">
        <f>IF(+NFL!$F60="New Orleans",+NFL!#REF!,IF(+NFL!$H60="New Orleans",+NFL!#REF!,0))</f>
        <v>0</v>
      </c>
      <c r="X406" s="587">
        <f>IF(+NFL!$F60="New Orleans",+NFL!#REF!,IF(+NFL!$H60="New Orleans",+NFL!#REF!,0))</f>
        <v>0</v>
      </c>
      <c r="Y406" s="585">
        <f>IF(+NFL!$F60="New Orleans",+NFL!#REF!,IF(+NFL!$H60="New Orleans",+NFL!#REF!,0))</f>
        <v>0</v>
      </c>
      <c r="Z406" s="586">
        <f>IF(+NFL!$F60="New Orleans",+NFL!#REF!,IF(+NFL!$H60="New Orleans",+NFL!#REF!,0))</f>
        <v>0</v>
      </c>
      <c r="AA406" s="585">
        <f>IF(+NFL!$F60="New Orleans",+NFL!#REF!,IF(+NFL!$H60="New Orleans",+NFL!#REF!,0))</f>
        <v>0</v>
      </c>
      <c r="AB406" s="124">
        <f>IF(+NFL!$F60="New Orleans",+NFL!#REF!,IF(+NFL!$H60="New Orleans",+NFL!#REF!,0))</f>
        <v>0</v>
      </c>
      <c r="AC406" s="182">
        <f>IF(+NFL!$F60="New Orleans",+NFL!#REF!,IF(+NFL!$H60="New Orleans",+NFL!#REF!,0))</f>
        <v>0</v>
      </c>
      <c r="AD406" s="496">
        <f>IF(+NFL!$F60="New Orleans",+NFL!#REF!,IF(+NFL!$H60="New Orleans",+NFL!#REF!,0))</f>
        <v>0</v>
      </c>
      <c r="AE406" s="565">
        <f>IF(+NFL!$F60="New Orleans",+NFL!#REF!,IF(+NFL!$H60="New Orleans",+NFL!#REF!,0))</f>
        <v>0</v>
      </c>
      <c r="AF406" s="496">
        <f>IF(+NFL!$F60="New Orleans",+NFL!#REF!,IF(+NFL!$H60="New Orleans",+NFL!#REF!,0))</f>
        <v>0</v>
      </c>
      <c r="AG406" s="565">
        <f>IF(+NFL!$F60="New Orleans",+NFL!#REF!,IF(+NFL!$H60="New Orleans",+NFL!#REF!,0))</f>
        <v>0</v>
      </c>
      <c r="AH406" s="496">
        <f>IF(+NFL!$F60="New Orleans",+NFL!#REF!,IF(+NFL!$H60="New Orleans",+NFL!#REF!,0))</f>
        <v>0</v>
      </c>
      <c r="AI406" s="565">
        <f>IF(+NFL!$F60="New Orleans",+NFL!#REF!,IF(+NFL!$H60="New Orleans",+NFL!#REF!,0))</f>
        <v>0</v>
      </c>
      <c r="AJ406" s="496">
        <f>IF(+NFL!$F60="New Orleans",+NFL!#REF!,IF(+NFL!$H60="New Orleans",+NFL!#REF!,0))</f>
        <v>0</v>
      </c>
      <c r="AK406" s="565">
        <f>IF(+NFL!$F60="New Orleans",+NFL!#REF!,IF(+NFL!$H60="New Orleans",+NFL!#REF!,0))</f>
        <v>0</v>
      </c>
      <c r="AL406" s="100">
        <f>IF(+NFL!$F60="New Orleans",+NFL!#REF!,IF(+NFL!$H60="New Orleans",+NFL!#REF!,0))</f>
        <v>0</v>
      </c>
      <c r="AM406" s="82">
        <f>IF(+NFL!$F60="New Orleans",+NFL!#REF!,IF(+NFL!$H60="New Orleans",+NFL!#REF!,0))</f>
        <v>0</v>
      </c>
      <c r="AN406" s="81">
        <f>IF(+NFL!$F60="New Orleans",+NFL!#REF!,IF(+NFL!$H60="New Orleans",+NFL!#REF!,0))</f>
        <v>0</v>
      </c>
      <c r="AO406" s="83">
        <f>IF(+NFL!$F60="New Orleans",+NFL!#REF!,IF(+NFL!$H60="New Orleans",+NFL!#REF!,0))</f>
        <v>0</v>
      </c>
      <c r="AP406" s="480">
        <f>IF(+NFL!$F60="New Orleans",+NFL!#REF!,IF(+NFL!$H60="New Orleans",+NFL!#REF!,0))</f>
        <v>0</v>
      </c>
      <c r="AQ406" s="72">
        <f>IF(+NFL!$F60="New Orleans",+NFL!#REF!,IF(+NFL!$H60="New Orleans",+NFL!#REF!,0))</f>
        <v>0</v>
      </c>
      <c r="AR406" s="81">
        <f>IF(+NFL!$F60="New Orleans",+NFL!#REF!,IF(+NFL!$H60="New Orleans",+NFL!#REF!,0))</f>
        <v>0</v>
      </c>
      <c r="AS406" s="96">
        <f>IF(+NFL!$F60="New Orleans",+NFL!#REF!,IF(+NFL!$H60="New Orleans",+NFL!#REF!,0))</f>
        <v>0</v>
      </c>
      <c r="AT406" s="96">
        <f>IF(+NFL!$F60="New Orleans",+NFL!#REF!,IF(+NFL!$H60="New Orleans",+NFL!#REF!,0))</f>
        <v>0</v>
      </c>
      <c r="AU406" s="81">
        <f>IF(+NFL!$F60="New Orleans",+NFL!#REF!,IF(+NFL!$H60="New Orleans",+NFL!#REF!,0))</f>
        <v>0</v>
      </c>
      <c r="AV406" s="96">
        <f>IF(+NFL!$F60="New Orleans",+NFL!#REF!,IF(+NFL!$H60="New Orleans",+NFL!#REF!,0))</f>
        <v>0</v>
      </c>
      <c r="AW406" s="70">
        <f>IF(+NFL!$F60="New Orleans",+NFL!#REF!,IF(+NFL!$H60="New Orleans",+NFL!#REF!,0))</f>
        <v>0</v>
      </c>
      <c r="AX406" s="96">
        <f>IF(+NFL!$F60="New Orleans",+NFL!#REF!,IF(+NFL!$H60="New Orleans",+NFL!#REF!,0))</f>
        <v>0</v>
      </c>
      <c r="AY406" s="81">
        <f>IF(+NFL!$F60="New Orleans",+NFL!#REF!,IF(+NFL!$H60="New Orleans",+NFL!#REF!,0))</f>
        <v>0</v>
      </c>
      <c r="AZ406" s="96">
        <f>IF(+NFL!$F60="New Orleans",+NFL!#REF!,IF(+NFL!$H60="New Orleans",+NFL!#REF!,0))</f>
        <v>0</v>
      </c>
      <c r="BA406" s="70">
        <f>IF(+NFL!$F60="New Orleans",+NFL!#REF!,IF(+NFL!$H60="New Orleans",+NFL!#REF!,0))</f>
        <v>0</v>
      </c>
      <c r="BB406" s="70">
        <f>IF(+NFL!$F60="New Orleans",+NFL!#REF!,IF(+NFL!$H60="New Orleans",+NFL!#REF!,0))</f>
        <v>0</v>
      </c>
      <c r="BC406" s="592">
        <f>IF(+NFL!$F60="New Orleans",+NFL!#REF!,IF(+NFL!$H60="New Orleans",+NFL!#REF!,0))</f>
        <v>0</v>
      </c>
      <c r="BD406" s="81">
        <f>IF(+NFL!$F60="New Orleans",+NFL!#REF!,IF(+NFL!$H60="New Orleans",+NFL!#REF!,0))</f>
        <v>0</v>
      </c>
      <c r="BE406" s="96">
        <f>IF(+NFL!$F60="New Orleans",+NFL!#REF!,IF(+NFL!$H60="New Orleans",+NFL!#REF!,0))</f>
        <v>0</v>
      </c>
      <c r="BF406" s="70">
        <f>IF(+NFL!$F60="New Orleans",+NFL!#REF!,IF(+NFL!$H60="New Orleans",+NFL!#REF!,0))</f>
        <v>0</v>
      </c>
      <c r="BG406" s="81">
        <f>IF(+NFL!$F60="New Orleans",+NFL!#REF!,IF(+NFL!$H60="New Orleans",+NFL!#REF!,0))</f>
        <v>0</v>
      </c>
      <c r="BH406" s="96">
        <f>IF(+NFL!$F60="New Orleans",+NFL!#REF!,IF(+NFL!$H60="New Orleans",+NFL!#REF!,0))</f>
        <v>0</v>
      </c>
      <c r="BI406" s="70">
        <f>IF(+NFL!$F60="New Orleans",+NFL!#REF!,IF(+NFL!$H60="New Orleans",+NFL!#REF!,0))</f>
        <v>0</v>
      </c>
      <c r="BJ406" s="124">
        <f>IF(+NFL!$F60="New Orleans",+NFL!#REF!,IF(+NFL!$H60="New Orleans",+NFL!#REF!,0))</f>
        <v>0</v>
      </c>
      <c r="BK406" s="182">
        <f>IF(+NFL!$F60="New Orleans",+NFL!#REF!,IF(+NFL!$H60="New Orleans",+NFL!#REF!,0))</f>
        <v>0</v>
      </c>
    </row>
    <row r="407" spans="1:63" s="310" customFormat="1" x14ac:dyDescent="0.8">
      <c r="A407" s="70">
        <f>IF(+NFL!$F74="New Orleans",+NFL!A74,IF(+NFL!$H74="New Orleans",+NFL!A74,0))</f>
        <v>5</v>
      </c>
      <c r="B407" s="480" t="str">
        <f>IF(+NFL!$F74="New Orleans",+NFL!B74,IF(+NFL!$H74="New Orleans",+NFL!B74,0))</f>
        <v>Sun</v>
      </c>
      <c r="C407" s="72">
        <f>IF(+NFL!$F74="New Orleans",+NFL!C74,IF(+NFL!$H74="New Orleans",+NFL!C74,0))</f>
        <v>44479</v>
      </c>
      <c r="D407" s="73">
        <f>IF(+NFL!$F74="New Orleans",+NFL!D74,IF(+NFL!$H74="New Orleans",+NFL!D74,0))</f>
        <v>0.54166666666666663</v>
      </c>
      <c r="E407" s="70" t="str">
        <f>IF(+NFL!$F74="New Orleans",+NFL!E74,IF(+NFL!$H74="New Orleans",+NFL!E74,0))</f>
        <v>CBS</v>
      </c>
      <c r="F407" s="189" t="str">
        <f>IF(+NFL!$F74="New Orleans",+NFL!F74,IF(+NFL!$H74="New Orleans",+NFL!F74,0))</f>
        <v>New Orleans</v>
      </c>
      <c r="G407" s="70" t="str">
        <f>IF(+NFL!$F74="New Orleans",+NFL!G74,IF(+NFL!$H74="New Orleans",+NFL!G74,0))</f>
        <v>NFCS</v>
      </c>
      <c r="H407" s="189" t="str">
        <f>IF(+NFL!$F74="New Orleans",+NFL!H74,IF(+NFL!$H74="New Orleans",+NFL!H74,0))</f>
        <v>Washington</v>
      </c>
      <c r="I407" s="70" t="str">
        <f>IF(+NFL!$F74="New Orleans",+NFL!I74,IF(+NFL!$H74="New Orleans",+NFL!I74,0))</f>
        <v>NFCE</v>
      </c>
      <c r="J407" s="496" t="str">
        <f>IF(+NFL!$F74="New Orleans",+NFL!J74,IF(+NFL!$H74="New Orleans",+NFL!J74,0))</f>
        <v>New Orleans</v>
      </c>
      <c r="K407" s="510" t="str">
        <f>IF(+NFL!$F74="New Orleans",+NFL!K74,IF(+NFL!$H74="New Orleans",+NFL!K74,0))</f>
        <v>Washington</v>
      </c>
      <c r="L407" s="572">
        <f>IF(+NFL!$F74="New Orleans",+NFL!L74,IF(+NFL!$H74="New Orleans",+NFL!L74,0))</f>
        <v>1.5</v>
      </c>
      <c r="M407" s="573">
        <f>IF(+NFL!$F74="New Orleans",+NFL!M74,IF(+NFL!$H74="New Orleans",+NFL!M74,0))</f>
        <v>44.5</v>
      </c>
      <c r="N407" s="583" t="str">
        <f>IF(+NFL!$F74="New Orleans",+NFL!N74,IF(+NFL!$H74="New Orleans",+NFL!N74,0))</f>
        <v>New Orleans</v>
      </c>
      <c r="O407" s="584">
        <f>IF(+NFL!$F74="New Orleans",+NFL!O74,IF(+NFL!$H74="New Orleans",+NFL!O74,0))</f>
        <v>33</v>
      </c>
      <c r="P407" s="583" t="str">
        <f>IF(+NFL!$F74="New Orleans",+NFL!P74,IF(+NFL!$H74="New Orleans",+NFL!P74,0))</f>
        <v>Washington</v>
      </c>
      <c r="Q407" s="585">
        <f>IF(+NFL!$F74="New Orleans",+NFL!Q74,IF(+NFL!$H74="New Orleans",+NFL!Q74,0))</f>
        <v>22</v>
      </c>
      <c r="R407" s="586" t="str">
        <f>IF(+NFL!$F74="New Orleans",+NFL!R74,IF(+NFL!$H74="New Orleans",+NFL!R74,0))</f>
        <v>New Orleans</v>
      </c>
      <c r="S407" s="585" t="str">
        <f>IF(+NFL!$F74="New Orleans",+NFL!S74,IF(+NFL!$H74="New Orleans",+NFL!S74,0))</f>
        <v>Washington</v>
      </c>
      <c r="T407" s="587" t="str">
        <f>IF(+NFL!$F74="New Orleans",+NFL!T74,IF(+NFL!$H74="New Orleans",+NFL!T74,0))</f>
        <v>Washington</v>
      </c>
      <c r="U407" s="585" t="str">
        <f>IF(+NFL!$F74="New Orleans",+NFL!U74,IF(+NFL!$H74="New Orleans",+NFL!U74,0))</f>
        <v>L</v>
      </c>
      <c r="V407" s="586">
        <f>IF(+NFL!$F81="New Orleans",+NFL!#REF!,IF(+NFL!$H81="New Orleans",+NFL!#REF!,0))</f>
        <v>0</v>
      </c>
      <c r="W407" s="585">
        <f>IF(+NFL!$F81="New Orleans",+NFL!#REF!,IF(+NFL!$H81="New Orleans",+NFL!#REF!,0))</f>
        <v>0</v>
      </c>
      <c r="X407" s="587">
        <f>IF(+NFL!$F81="New Orleans",+NFL!#REF!,IF(+NFL!$H81="New Orleans",+NFL!#REF!,0))</f>
        <v>0</v>
      </c>
      <c r="Y407" s="585">
        <f>IF(+NFL!$F81="New Orleans",+NFL!#REF!,IF(+NFL!$H81="New Orleans",+NFL!#REF!,0))</f>
        <v>0</v>
      </c>
      <c r="Z407" s="586">
        <f>IF(+NFL!$F81="New Orleans",+NFL!#REF!,IF(+NFL!$H81="New Orleans",+NFL!#REF!,0))</f>
        <v>0</v>
      </c>
      <c r="AA407" s="585">
        <f>IF(+NFL!$F81="New Orleans",+NFL!#REF!,IF(+NFL!$H81="New Orleans",+NFL!#REF!,0))</f>
        <v>0</v>
      </c>
      <c r="AB407" s="124">
        <f>IF(+NFL!$F81="New Orleans",+NFL!#REF!,IF(+NFL!$H81="New Orleans",+NFL!#REF!,0))</f>
        <v>0</v>
      </c>
      <c r="AC407" s="182">
        <f>IF(+NFL!$F81="New Orleans",+NFL!#REF!,IF(+NFL!$H81="New Orleans",+NFL!#REF!,0))</f>
        <v>0</v>
      </c>
      <c r="AD407" s="496">
        <f>IF(+NFL!$F81="New Orleans",+NFL!#REF!,IF(+NFL!$H81="New Orleans",+NFL!#REF!,0))</f>
        <v>0</v>
      </c>
      <c r="AE407" s="565">
        <f>IF(+NFL!$F81="New Orleans",+NFL!#REF!,IF(+NFL!$H81="New Orleans",+NFL!#REF!,0))</f>
        <v>0</v>
      </c>
      <c r="AF407" s="496">
        <f>IF(+NFL!$F81="New Orleans",+NFL!#REF!,IF(+NFL!$H81="New Orleans",+NFL!#REF!,0))</f>
        <v>0</v>
      </c>
      <c r="AG407" s="565">
        <f>IF(+NFL!$F81="New Orleans",+NFL!#REF!,IF(+NFL!$H81="New Orleans",+NFL!#REF!,0))</f>
        <v>0</v>
      </c>
      <c r="AH407" s="496">
        <f>IF(+NFL!$F81="New Orleans",+NFL!#REF!,IF(+NFL!$H81="New Orleans",+NFL!#REF!,0))</f>
        <v>0</v>
      </c>
      <c r="AI407" s="565">
        <f>IF(+NFL!$F81="New Orleans",+NFL!#REF!,IF(+NFL!$H81="New Orleans",+NFL!#REF!,0))</f>
        <v>0</v>
      </c>
      <c r="AJ407" s="496">
        <f>IF(+NFL!$F81="New Orleans",+NFL!#REF!,IF(+NFL!$H81="New Orleans",+NFL!#REF!,0))</f>
        <v>0</v>
      </c>
      <c r="AK407" s="565">
        <f>IF(+NFL!$F81="New Orleans",+NFL!#REF!,IF(+NFL!$H81="New Orleans",+NFL!#REF!,0))</f>
        <v>0</v>
      </c>
      <c r="AL407" s="100">
        <f>IF(+NFL!$F81="New Orleans",+NFL!#REF!,IF(+NFL!$H81="New Orleans",+NFL!#REF!,0))</f>
        <v>0</v>
      </c>
      <c r="AM407" s="82">
        <f>IF(+NFL!$F81="New Orleans",+NFL!#REF!,IF(+NFL!$H81="New Orleans",+NFL!#REF!,0))</f>
        <v>0</v>
      </c>
      <c r="AN407" s="81">
        <f>IF(+NFL!$F81="New Orleans",+NFL!#REF!,IF(+NFL!$H81="New Orleans",+NFL!#REF!,0))</f>
        <v>0</v>
      </c>
      <c r="AO407" s="83">
        <f>IF(+NFL!$F81="New Orleans",+NFL!#REF!,IF(+NFL!$H81="New Orleans",+NFL!#REF!,0))</f>
        <v>0</v>
      </c>
      <c r="AP407" s="480">
        <f>IF(+NFL!$F81="New Orleans",+NFL!#REF!,IF(+NFL!$H81="New Orleans",+NFL!#REF!,0))</f>
        <v>0</v>
      </c>
      <c r="AQ407" s="72">
        <f>IF(+NFL!$F81="New Orleans",+NFL!#REF!,IF(+NFL!$H81="New Orleans",+NFL!#REF!,0))</f>
        <v>0</v>
      </c>
      <c r="AR407" s="81">
        <f>IF(+NFL!$F81="New Orleans",+NFL!#REF!,IF(+NFL!$H81="New Orleans",+NFL!#REF!,0))</f>
        <v>0</v>
      </c>
      <c r="AS407" s="96">
        <f>IF(+NFL!$F81="New Orleans",+NFL!#REF!,IF(+NFL!$H81="New Orleans",+NFL!#REF!,0))</f>
        <v>0</v>
      </c>
      <c r="AT407" s="96">
        <f>IF(+NFL!$F81="New Orleans",+NFL!#REF!,IF(+NFL!$H81="New Orleans",+NFL!#REF!,0))</f>
        <v>0</v>
      </c>
      <c r="AU407" s="81">
        <f>IF(+NFL!$F81="New Orleans",+NFL!#REF!,IF(+NFL!$H81="New Orleans",+NFL!#REF!,0))</f>
        <v>0</v>
      </c>
      <c r="AV407" s="96">
        <f>IF(+NFL!$F81="New Orleans",+NFL!#REF!,IF(+NFL!$H81="New Orleans",+NFL!#REF!,0))</f>
        <v>0</v>
      </c>
      <c r="AW407" s="70">
        <f>IF(+NFL!$F81="New Orleans",+NFL!#REF!,IF(+NFL!$H81="New Orleans",+NFL!#REF!,0))</f>
        <v>0</v>
      </c>
      <c r="AX407" s="96">
        <f>IF(+NFL!$F81="New Orleans",+NFL!#REF!,IF(+NFL!$H81="New Orleans",+NFL!#REF!,0))</f>
        <v>0</v>
      </c>
      <c r="AY407" s="81">
        <f>IF(+NFL!$F81="New Orleans",+NFL!#REF!,IF(+NFL!$H81="New Orleans",+NFL!#REF!,0))</f>
        <v>0</v>
      </c>
      <c r="AZ407" s="96">
        <f>IF(+NFL!$F81="New Orleans",+NFL!#REF!,IF(+NFL!$H81="New Orleans",+NFL!#REF!,0))</f>
        <v>0</v>
      </c>
      <c r="BA407" s="70">
        <f>IF(+NFL!$F81="New Orleans",+NFL!#REF!,IF(+NFL!$H81="New Orleans",+NFL!#REF!,0))</f>
        <v>0</v>
      </c>
      <c r="BB407" s="70">
        <f>IF(+NFL!$F81="New Orleans",+NFL!#REF!,IF(+NFL!$H81="New Orleans",+NFL!#REF!,0))</f>
        <v>0</v>
      </c>
      <c r="BC407" s="592">
        <f>IF(+NFL!$F81="New Orleans",+NFL!#REF!,IF(+NFL!$H81="New Orleans",+NFL!#REF!,0))</f>
        <v>0</v>
      </c>
      <c r="BD407" s="81">
        <f>IF(+NFL!$F81="New Orleans",+NFL!#REF!,IF(+NFL!$H81="New Orleans",+NFL!#REF!,0))</f>
        <v>0</v>
      </c>
      <c r="BE407" s="96">
        <f>IF(+NFL!$F81="New Orleans",+NFL!#REF!,IF(+NFL!$H81="New Orleans",+NFL!#REF!,0))</f>
        <v>0</v>
      </c>
      <c r="BF407" s="70">
        <f>IF(+NFL!$F81="New Orleans",+NFL!#REF!,IF(+NFL!$H81="New Orleans",+NFL!#REF!,0))</f>
        <v>0</v>
      </c>
      <c r="BG407" s="81">
        <f>IF(+NFL!$F81="New Orleans",+NFL!#REF!,IF(+NFL!$H81="New Orleans",+NFL!#REF!,0))</f>
        <v>0</v>
      </c>
      <c r="BH407" s="96">
        <f>IF(+NFL!$F81="New Orleans",+NFL!#REF!,IF(+NFL!$H81="New Orleans",+NFL!#REF!,0))</f>
        <v>0</v>
      </c>
      <c r="BI407" s="70">
        <f>IF(+NFL!$F81="New Orleans",+NFL!#REF!,IF(+NFL!$H81="New Orleans",+NFL!#REF!,0))</f>
        <v>0</v>
      </c>
      <c r="BJ407" s="124">
        <f>IF(+NFL!$F81="New Orleans",+NFL!#REF!,IF(+NFL!$H81="New Orleans",+NFL!#REF!,0))</f>
        <v>0</v>
      </c>
      <c r="BK407" s="182">
        <f>IF(+NFL!$F81="New Orleans",+NFL!#REF!,IF(+NFL!$H81="New Orleans",+NFL!#REF!,0))</f>
        <v>0</v>
      </c>
    </row>
    <row r="408" spans="1:63" s="310" customFormat="1" x14ac:dyDescent="0.8">
      <c r="A408" s="70">
        <f>IF(+NFL!$F100="New Orleans",+NFL!A100,IF(+NFL!$H100="New Orleans",+NFL!A100,0))</f>
        <v>6</v>
      </c>
      <c r="B408" s="480">
        <f>IF(+NFL!$F100="New Orleans",+NFL!B100,IF(+NFL!$H100="New Orleans",+NFL!B100,0))</f>
        <v>0</v>
      </c>
      <c r="C408" s="72">
        <f>IF(+NFL!$F100="New Orleans",+NFL!C100,IF(+NFL!$H100="New Orleans",+NFL!C100,0))</f>
        <v>0</v>
      </c>
      <c r="D408" s="73">
        <f>IF(+NFL!$F100="New Orleans",+NFL!D100,IF(+NFL!$H100="New Orleans",+NFL!D100,0))</f>
        <v>0</v>
      </c>
      <c r="E408" s="70">
        <f>IF(+NFL!$F100="New Orleans",+NFL!E100,IF(+NFL!$H100="New Orleans",+NFL!E100,0))</f>
        <v>0</v>
      </c>
      <c r="F408" s="189" t="str">
        <f>IF(+NFL!$F100="New Orleans",+NFL!F100,IF(+NFL!$H100="New Orleans",+NFL!F100,0))</f>
        <v>New Orleans</v>
      </c>
      <c r="G408" s="70" t="str">
        <f>IF(+NFL!$F100="New Orleans",+NFL!G100,IF(+NFL!$H100="New Orleans",+NFL!G100,0))</f>
        <v>NFCS</v>
      </c>
      <c r="H408" s="189">
        <f>IF(+NFL!$F100="New Orleans",+NFL!H100,IF(+NFL!$H100="New Orleans",+NFL!H100,0))</f>
        <v>0</v>
      </c>
      <c r="I408" s="70">
        <f>IF(+NFL!$F100="New Orleans",+NFL!I100,IF(+NFL!$H100="New Orleans",+NFL!I100,0))</f>
        <v>0</v>
      </c>
      <c r="J408" s="496">
        <f>IF(+NFL!$F100="New Orleans",+NFL!J100,IF(+NFL!$H100="New Orleans",+NFL!J100,0))</f>
        <v>0</v>
      </c>
      <c r="K408" s="510" t="str">
        <f>IF(+NFL!$F100="New Orleans",+NFL!K100,IF(+NFL!$H100="New Orleans",+NFL!K100,0))</f>
        <v>New Orleans</v>
      </c>
      <c r="L408" s="572">
        <f>IF(+NFL!$F100="New Orleans",+NFL!L100,IF(+NFL!$H100="New Orleans",+NFL!L100,0))</f>
        <v>0</v>
      </c>
      <c r="M408" s="573">
        <f>IF(+NFL!$F100="New Orleans",+NFL!M100,IF(+NFL!$H100="New Orleans",+NFL!M100,0))</f>
        <v>0</v>
      </c>
      <c r="N408" s="583">
        <f>IF(+NFL!$F100="New Orleans",+NFL!N100,IF(+NFL!$H100="New Orleans",+NFL!N100,0))</f>
        <v>0</v>
      </c>
      <c r="O408" s="584">
        <f>IF(+NFL!$F100="New Orleans",+NFL!O100,IF(+NFL!$H100="New Orleans",+NFL!O100,0))</f>
        <v>0</v>
      </c>
      <c r="P408" s="583">
        <f>IF(+NFL!$F100="New Orleans",+NFL!P100,IF(+NFL!$H100="New Orleans",+NFL!P100,0))</f>
        <v>0</v>
      </c>
      <c r="Q408" s="585">
        <f>IF(+NFL!$F100="New Orleans",+NFL!Q100,IF(+NFL!$H100="New Orleans",+NFL!Q100,0))</f>
        <v>0</v>
      </c>
      <c r="R408" s="586">
        <f>IF(+NFL!$F100="New Orleans",+NFL!R100,IF(+NFL!$H100="New Orleans",+NFL!R100,0))</f>
        <v>0</v>
      </c>
      <c r="S408" s="585">
        <f>IF(+NFL!$F100="New Orleans",+NFL!S100,IF(+NFL!$H100="New Orleans",+NFL!S100,0))</f>
        <v>0</v>
      </c>
      <c r="T408" s="587">
        <f>IF(+NFL!$F100="New Orleans",+NFL!T100,IF(+NFL!$H100="New Orleans",+NFL!T100,0))</f>
        <v>0</v>
      </c>
      <c r="U408" s="585">
        <f>IF(+NFL!$F100="New Orleans",+NFL!U100,IF(+NFL!$H100="New Orleans",+NFL!U100,0))</f>
        <v>0</v>
      </c>
      <c r="V408" s="586">
        <f>IF(+NFL!$F91="New Orleans",+NFL!#REF!,IF(+NFL!$H91="New Orleans",+NFL!#REF!,0))</f>
        <v>0</v>
      </c>
      <c r="W408" s="585">
        <f>IF(+NFL!$F91="New Orleans",+NFL!#REF!,IF(+NFL!$H91="New Orleans",+NFL!#REF!,0))</f>
        <v>0</v>
      </c>
      <c r="X408" s="587">
        <f>IF(+NFL!$F91="New Orleans",+NFL!#REF!,IF(+NFL!$H91="New Orleans",+NFL!#REF!,0))</f>
        <v>0</v>
      </c>
      <c r="Y408" s="585">
        <f>IF(+NFL!$F91="New Orleans",+NFL!#REF!,IF(+NFL!$H91="New Orleans",+NFL!#REF!,0))</f>
        <v>0</v>
      </c>
      <c r="Z408" s="586">
        <f>IF(+NFL!$F91="New Orleans",+NFL!#REF!,IF(+NFL!$H91="New Orleans",+NFL!#REF!,0))</f>
        <v>0</v>
      </c>
      <c r="AA408" s="585">
        <f>IF(+NFL!$F91="New Orleans",+NFL!#REF!,IF(+NFL!$H91="New Orleans",+NFL!#REF!,0))</f>
        <v>0</v>
      </c>
      <c r="AB408" s="124">
        <f>IF(+NFL!$F91="New Orleans",+NFL!#REF!,IF(+NFL!$H91="New Orleans",+NFL!#REF!,0))</f>
        <v>0</v>
      </c>
      <c r="AC408" s="182">
        <f>IF(+NFL!$F91="New Orleans",+NFL!#REF!,IF(+NFL!$H91="New Orleans",+NFL!#REF!,0))</f>
        <v>0</v>
      </c>
      <c r="AD408" s="496">
        <f>IF(+NFL!$F91="New Orleans",+NFL!#REF!,IF(+NFL!$H91="New Orleans",+NFL!#REF!,0))</f>
        <v>0</v>
      </c>
      <c r="AE408" s="565">
        <f>IF(+NFL!$F91="New Orleans",+NFL!#REF!,IF(+NFL!$H91="New Orleans",+NFL!#REF!,0))</f>
        <v>0</v>
      </c>
      <c r="AF408" s="496">
        <f>IF(+NFL!$F91="New Orleans",+NFL!#REF!,IF(+NFL!$H91="New Orleans",+NFL!#REF!,0))</f>
        <v>0</v>
      </c>
      <c r="AG408" s="565">
        <f>IF(+NFL!$F91="New Orleans",+NFL!#REF!,IF(+NFL!$H91="New Orleans",+NFL!#REF!,0))</f>
        <v>0</v>
      </c>
      <c r="AH408" s="496">
        <f>IF(+NFL!$F91="New Orleans",+NFL!#REF!,IF(+NFL!$H91="New Orleans",+NFL!#REF!,0))</f>
        <v>0</v>
      </c>
      <c r="AI408" s="565">
        <f>IF(+NFL!$F91="New Orleans",+NFL!#REF!,IF(+NFL!$H91="New Orleans",+NFL!#REF!,0))</f>
        <v>0</v>
      </c>
      <c r="AJ408" s="496">
        <f>IF(+NFL!$F91="New Orleans",+NFL!#REF!,IF(+NFL!$H91="New Orleans",+NFL!#REF!,0))</f>
        <v>0</v>
      </c>
      <c r="AK408" s="565">
        <f>IF(+NFL!$F91="New Orleans",+NFL!#REF!,IF(+NFL!$H91="New Orleans",+NFL!#REF!,0))</f>
        <v>0</v>
      </c>
      <c r="AL408" s="100">
        <f>IF(+NFL!$F91="New Orleans",+NFL!#REF!,IF(+NFL!$H91="New Orleans",+NFL!#REF!,0))</f>
        <v>0</v>
      </c>
      <c r="AM408" s="82">
        <f>IF(+NFL!$F91="New Orleans",+NFL!#REF!,IF(+NFL!$H91="New Orleans",+NFL!#REF!,0))</f>
        <v>0</v>
      </c>
      <c r="AN408" s="81">
        <f>IF(+NFL!$F91="New Orleans",+NFL!#REF!,IF(+NFL!$H91="New Orleans",+NFL!#REF!,0))</f>
        <v>0</v>
      </c>
      <c r="AO408" s="83">
        <f>IF(+NFL!$F91="New Orleans",+NFL!#REF!,IF(+NFL!$H91="New Orleans",+NFL!#REF!,0))</f>
        <v>0</v>
      </c>
      <c r="AP408" s="480">
        <f>IF(+NFL!$F91="New Orleans",+NFL!#REF!,IF(+NFL!$H91="New Orleans",+NFL!#REF!,0))</f>
        <v>0</v>
      </c>
      <c r="AQ408" s="72">
        <f>IF(+NFL!$F91="New Orleans",+NFL!#REF!,IF(+NFL!$H91="New Orleans",+NFL!#REF!,0))</f>
        <v>0</v>
      </c>
      <c r="AR408" s="81">
        <f>IF(+NFL!$F91="New Orleans",+NFL!#REF!,IF(+NFL!$H91="New Orleans",+NFL!#REF!,0))</f>
        <v>0</v>
      </c>
      <c r="AS408" s="96">
        <f>IF(+NFL!$F91="New Orleans",+NFL!#REF!,IF(+NFL!$H91="New Orleans",+NFL!#REF!,0))</f>
        <v>0</v>
      </c>
      <c r="AT408" s="96">
        <f>IF(+NFL!$F91="New Orleans",+NFL!#REF!,IF(+NFL!$H91="New Orleans",+NFL!#REF!,0))</f>
        <v>0</v>
      </c>
      <c r="AU408" s="81">
        <f>IF(+NFL!$F91="New Orleans",+NFL!#REF!,IF(+NFL!$H91="New Orleans",+NFL!#REF!,0))</f>
        <v>0</v>
      </c>
      <c r="AV408" s="96">
        <f>IF(+NFL!$F91="New Orleans",+NFL!#REF!,IF(+NFL!$H91="New Orleans",+NFL!#REF!,0))</f>
        <v>0</v>
      </c>
      <c r="AW408" s="70">
        <f>IF(+NFL!$F91="New Orleans",+NFL!#REF!,IF(+NFL!$H91="New Orleans",+NFL!#REF!,0))</f>
        <v>0</v>
      </c>
      <c r="AX408" s="96">
        <f>IF(+NFL!$F91="New Orleans",+NFL!#REF!,IF(+NFL!$H91="New Orleans",+NFL!#REF!,0))</f>
        <v>0</v>
      </c>
      <c r="AY408" s="81">
        <f>IF(+NFL!$F91="New Orleans",+NFL!#REF!,IF(+NFL!$H91="New Orleans",+NFL!#REF!,0))</f>
        <v>0</v>
      </c>
      <c r="AZ408" s="96">
        <f>IF(+NFL!$F91="New Orleans",+NFL!#REF!,IF(+NFL!$H91="New Orleans",+NFL!#REF!,0))</f>
        <v>0</v>
      </c>
      <c r="BA408" s="70">
        <f>IF(+NFL!$F91="New Orleans",+NFL!#REF!,IF(+NFL!$H91="New Orleans",+NFL!#REF!,0))</f>
        <v>0</v>
      </c>
      <c r="BB408" s="70">
        <f>IF(+NFL!$F91="New Orleans",+NFL!#REF!,IF(+NFL!$H91="New Orleans",+NFL!#REF!,0))</f>
        <v>0</v>
      </c>
      <c r="BC408" s="592">
        <f>IF(+NFL!$F91="New Orleans",+NFL!#REF!,IF(+NFL!$H91="New Orleans",+NFL!#REF!,0))</f>
        <v>0</v>
      </c>
      <c r="BD408" s="81">
        <f>IF(+NFL!$F91="New Orleans",+NFL!#REF!,IF(+NFL!$H91="New Orleans",+NFL!#REF!,0))</f>
        <v>0</v>
      </c>
      <c r="BE408" s="96">
        <f>IF(+NFL!$F91="New Orleans",+NFL!#REF!,IF(+NFL!$H91="New Orleans",+NFL!#REF!,0))</f>
        <v>0</v>
      </c>
      <c r="BF408" s="70">
        <f>IF(+NFL!$F91="New Orleans",+NFL!#REF!,IF(+NFL!$H91="New Orleans",+NFL!#REF!,0))</f>
        <v>0</v>
      </c>
      <c r="BG408" s="81">
        <f>IF(+NFL!$F91="New Orleans",+NFL!#REF!,IF(+NFL!$H91="New Orleans",+NFL!#REF!,0))</f>
        <v>0</v>
      </c>
      <c r="BH408" s="96">
        <f>IF(+NFL!$F91="New Orleans",+NFL!#REF!,IF(+NFL!$H91="New Orleans",+NFL!#REF!,0))</f>
        <v>0</v>
      </c>
      <c r="BI408" s="70">
        <f>IF(+NFL!$F91="New Orleans",+NFL!#REF!,IF(+NFL!$H91="New Orleans",+NFL!#REF!,0))</f>
        <v>0</v>
      </c>
      <c r="BJ408" s="124">
        <f>IF(+NFL!$F91="New Orleans",+NFL!#REF!,IF(+NFL!$H91="New Orleans",+NFL!#REF!,0))</f>
        <v>0</v>
      </c>
      <c r="BK408" s="182">
        <f>IF(+NFL!$F91="New Orleans",+NFL!#REF!,IF(+NFL!$H91="New Orleans",+NFL!#REF!,0))</f>
        <v>0</v>
      </c>
    </row>
    <row r="409" spans="1:63" s="310" customFormat="1" x14ac:dyDescent="0.8">
      <c r="A409" s="70">
        <f>IF(+NFL!$F115="New Orleans",+NFL!A115,IF(+NFL!$H115="New Orleans",+NFL!A115,0))</f>
        <v>7</v>
      </c>
      <c r="B409" s="480" t="str">
        <f>IF(+NFL!$F115="New Orleans",+NFL!B115,IF(+NFL!$H115="New Orleans",+NFL!B115,0))</f>
        <v>Mon</v>
      </c>
      <c r="C409" s="72">
        <f>IF(+NFL!$F115="New Orleans",+NFL!C115,IF(+NFL!$H115="New Orleans",+NFL!C115,0))</f>
        <v>44494</v>
      </c>
      <c r="D409" s="73">
        <f>IF(+NFL!$F115="New Orleans",+NFL!D115,IF(+NFL!$H115="New Orleans",+NFL!D115,0))</f>
        <v>0.84375</v>
      </c>
      <c r="E409" s="70" t="str">
        <f>IF(+NFL!$F115="New Orleans",+NFL!E115,IF(+NFL!$H115="New Orleans",+NFL!E115,0))</f>
        <v>ESPN</v>
      </c>
      <c r="F409" s="189" t="str">
        <f>IF(+NFL!$F115="New Orleans",+NFL!F115,IF(+NFL!$H115="New Orleans",+NFL!F115,0))</f>
        <v>New Orleans</v>
      </c>
      <c r="G409" s="70" t="str">
        <f>IF(+NFL!$F115="New Orleans",+NFL!G115,IF(+NFL!$H115="New Orleans",+NFL!G115,0))</f>
        <v>NFCS</v>
      </c>
      <c r="H409" s="189" t="str">
        <f>IF(+NFL!$F115="New Orleans",+NFL!H115,IF(+NFL!$H115="New Orleans",+NFL!H115,0))</f>
        <v>Seattle</v>
      </c>
      <c r="I409" s="70" t="str">
        <f>IF(+NFL!$F115="New Orleans",+NFL!I115,IF(+NFL!$H115="New Orleans",+NFL!I115,0))</f>
        <v>NFCW</v>
      </c>
      <c r="J409" s="496" t="str">
        <f>IF(+NFL!$F115="New Orleans",+NFL!J115,IF(+NFL!$H115="New Orleans",+NFL!J115,0))</f>
        <v>New Orleans</v>
      </c>
      <c r="K409" s="510" t="str">
        <f>IF(+NFL!$F115="New Orleans",+NFL!K115,IF(+NFL!$H115="New Orleans",+NFL!K115,0))</f>
        <v>Seattle</v>
      </c>
      <c r="L409" s="572">
        <f>IF(+NFL!$F115="New Orleans",+NFL!L115,IF(+NFL!$H115="New Orleans",+NFL!L115,0))</f>
        <v>5</v>
      </c>
      <c r="M409" s="573">
        <f>IF(+NFL!$F115="New Orleans",+NFL!M115,IF(+NFL!$H115="New Orleans",+NFL!M115,0))</f>
        <v>42.5</v>
      </c>
      <c r="N409" s="583" t="str">
        <f>IF(+NFL!$F115="New Orleans",+NFL!N115,IF(+NFL!$H115="New Orleans",+NFL!N115,0))</f>
        <v>New Orleans</v>
      </c>
      <c r="O409" s="584">
        <f>IF(+NFL!$F115="New Orleans",+NFL!O115,IF(+NFL!$H115="New Orleans",+NFL!O115,0))</f>
        <v>13</v>
      </c>
      <c r="P409" s="583" t="str">
        <f>IF(+NFL!$F115="New Orleans",+NFL!P115,IF(+NFL!$H115="New Orleans",+NFL!P115,0))</f>
        <v>Seattle</v>
      </c>
      <c r="Q409" s="585">
        <f>IF(+NFL!$F115="New Orleans",+NFL!Q115,IF(+NFL!$H115="New Orleans",+NFL!Q115,0))</f>
        <v>10</v>
      </c>
      <c r="R409" s="586" t="str">
        <f>IF(+NFL!$F115="New Orleans",+NFL!R115,IF(+NFL!$H115="New Orleans",+NFL!R115,0))</f>
        <v>Seattle</v>
      </c>
      <c r="S409" s="585" t="str">
        <f>IF(+NFL!$F115="New Orleans",+NFL!S115,IF(+NFL!$H115="New Orleans",+NFL!S115,0))</f>
        <v>New Orleans</v>
      </c>
      <c r="T409" s="587" t="str">
        <f>IF(+NFL!$F115="New Orleans",+NFL!T115,IF(+NFL!$H115="New Orleans",+NFL!T115,0))</f>
        <v>Seattle</v>
      </c>
      <c r="U409" s="585" t="str">
        <f>IF(+NFL!$F115="New Orleans",+NFL!U115,IF(+NFL!$H115="New Orleans",+NFL!U115,0))</f>
        <v>W</v>
      </c>
      <c r="V409" s="586">
        <f>IF(+NFL!$F112="New Orleans",+NFL!#REF!,IF(+NFL!$H112="New Orleans",+NFL!#REF!,0))</f>
        <v>0</v>
      </c>
      <c r="W409" s="585">
        <f>IF(+NFL!$F112="New Orleans",+NFL!#REF!,IF(+NFL!$H112="New Orleans",+NFL!#REF!,0))</f>
        <v>0</v>
      </c>
      <c r="X409" s="587">
        <f>IF(+NFL!$F112="New Orleans",+NFL!#REF!,IF(+NFL!$H112="New Orleans",+NFL!#REF!,0))</f>
        <v>0</v>
      </c>
      <c r="Y409" s="585">
        <f>IF(+NFL!$F112="New Orleans",+NFL!#REF!,IF(+NFL!$H112="New Orleans",+NFL!#REF!,0))</f>
        <v>0</v>
      </c>
      <c r="Z409" s="586">
        <f>IF(+NFL!$F112="New Orleans",+NFL!#REF!,IF(+NFL!$H112="New Orleans",+NFL!#REF!,0))</f>
        <v>0</v>
      </c>
      <c r="AA409" s="585">
        <f>IF(+NFL!$F112="New Orleans",+NFL!#REF!,IF(+NFL!$H112="New Orleans",+NFL!#REF!,0))</f>
        <v>0</v>
      </c>
      <c r="AB409" s="124">
        <f>IF(+NFL!$F112="New Orleans",+NFL!#REF!,IF(+NFL!$H112="New Orleans",+NFL!#REF!,0))</f>
        <v>0</v>
      </c>
      <c r="AC409" s="182">
        <f>IF(+NFL!$F112="New Orleans",+NFL!#REF!,IF(+NFL!$H112="New Orleans",+NFL!#REF!,0))</f>
        <v>0</v>
      </c>
      <c r="AD409" s="496">
        <f>IF(+NFL!$F112="New Orleans",+NFL!#REF!,IF(+NFL!$H112="New Orleans",+NFL!#REF!,0))</f>
        <v>0</v>
      </c>
      <c r="AE409" s="565">
        <f>IF(+NFL!$F112="New Orleans",+NFL!#REF!,IF(+NFL!$H112="New Orleans",+NFL!#REF!,0))</f>
        <v>0</v>
      </c>
      <c r="AF409" s="496">
        <f>IF(+NFL!$F112="New Orleans",+NFL!#REF!,IF(+NFL!$H112="New Orleans",+NFL!#REF!,0))</f>
        <v>0</v>
      </c>
      <c r="AG409" s="565">
        <f>IF(+NFL!$F112="New Orleans",+NFL!#REF!,IF(+NFL!$H112="New Orleans",+NFL!#REF!,0))</f>
        <v>0</v>
      </c>
      <c r="AH409" s="496">
        <f>IF(+NFL!$F112="New Orleans",+NFL!#REF!,IF(+NFL!$H112="New Orleans",+NFL!#REF!,0))</f>
        <v>0</v>
      </c>
      <c r="AI409" s="565">
        <f>IF(+NFL!$F112="New Orleans",+NFL!#REF!,IF(+NFL!$H112="New Orleans",+NFL!#REF!,0))</f>
        <v>0</v>
      </c>
      <c r="AJ409" s="496">
        <f>IF(+NFL!$F112="New Orleans",+NFL!#REF!,IF(+NFL!$H112="New Orleans",+NFL!#REF!,0))</f>
        <v>0</v>
      </c>
      <c r="AK409" s="565">
        <f>IF(+NFL!$F112="New Orleans",+NFL!#REF!,IF(+NFL!$H112="New Orleans",+NFL!#REF!,0))</f>
        <v>0</v>
      </c>
      <c r="AL409" s="100">
        <f>IF(+NFL!$F112="New Orleans",+NFL!#REF!,IF(+NFL!$H112="New Orleans",+NFL!#REF!,0))</f>
        <v>0</v>
      </c>
      <c r="AM409" s="82">
        <f>IF(+NFL!$F112="New Orleans",+NFL!#REF!,IF(+NFL!$H112="New Orleans",+NFL!#REF!,0))</f>
        <v>0</v>
      </c>
      <c r="AN409" s="81">
        <f>IF(+NFL!$F112="New Orleans",+NFL!#REF!,IF(+NFL!$H112="New Orleans",+NFL!#REF!,0))</f>
        <v>0</v>
      </c>
      <c r="AO409" s="83">
        <f>IF(+NFL!$F112="New Orleans",+NFL!#REF!,IF(+NFL!$H112="New Orleans",+NFL!#REF!,0))</f>
        <v>0</v>
      </c>
      <c r="AP409" s="480">
        <f>IF(+NFL!$F112="New Orleans",+NFL!#REF!,IF(+NFL!$H112="New Orleans",+NFL!#REF!,0))</f>
        <v>0</v>
      </c>
      <c r="AQ409" s="72">
        <f>IF(+NFL!$F112="New Orleans",+NFL!#REF!,IF(+NFL!$H112="New Orleans",+NFL!#REF!,0))</f>
        <v>0</v>
      </c>
      <c r="AR409" s="81">
        <f>IF(+NFL!$F112="New Orleans",+NFL!#REF!,IF(+NFL!$H112="New Orleans",+NFL!#REF!,0))</f>
        <v>0</v>
      </c>
      <c r="AS409" s="96">
        <f>IF(+NFL!$F112="New Orleans",+NFL!#REF!,IF(+NFL!$H112="New Orleans",+NFL!#REF!,0))</f>
        <v>0</v>
      </c>
      <c r="AT409" s="96">
        <f>IF(+NFL!$F112="New Orleans",+NFL!#REF!,IF(+NFL!$H112="New Orleans",+NFL!#REF!,0))</f>
        <v>0</v>
      </c>
      <c r="AU409" s="81">
        <f>IF(+NFL!$F112="New Orleans",+NFL!#REF!,IF(+NFL!$H112="New Orleans",+NFL!#REF!,0))</f>
        <v>0</v>
      </c>
      <c r="AV409" s="96">
        <f>IF(+NFL!$F112="New Orleans",+NFL!#REF!,IF(+NFL!$H112="New Orleans",+NFL!#REF!,0))</f>
        <v>0</v>
      </c>
      <c r="AW409" s="70">
        <f>IF(+NFL!$F112="New Orleans",+NFL!#REF!,IF(+NFL!$H112="New Orleans",+NFL!#REF!,0))</f>
        <v>0</v>
      </c>
      <c r="AX409" s="96">
        <f>IF(+NFL!$F112="New Orleans",+NFL!#REF!,IF(+NFL!$H112="New Orleans",+NFL!#REF!,0))</f>
        <v>0</v>
      </c>
      <c r="AY409" s="81">
        <f>IF(+NFL!$F112="New Orleans",+NFL!#REF!,IF(+NFL!$H112="New Orleans",+NFL!#REF!,0))</f>
        <v>0</v>
      </c>
      <c r="AZ409" s="96">
        <f>IF(+NFL!$F112="New Orleans",+NFL!#REF!,IF(+NFL!$H112="New Orleans",+NFL!#REF!,0))</f>
        <v>0</v>
      </c>
      <c r="BA409" s="70">
        <f>IF(+NFL!$F112="New Orleans",+NFL!#REF!,IF(+NFL!$H112="New Orleans",+NFL!#REF!,0))</f>
        <v>0</v>
      </c>
      <c r="BB409" s="70">
        <f>IF(+NFL!$F112="New Orleans",+NFL!#REF!,IF(+NFL!$H112="New Orleans",+NFL!#REF!,0))</f>
        <v>0</v>
      </c>
      <c r="BC409" s="592">
        <f>IF(+NFL!$F112="New Orleans",+NFL!#REF!,IF(+NFL!$H112="New Orleans",+NFL!#REF!,0))</f>
        <v>0</v>
      </c>
      <c r="BD409" s="81">
        <f>IF(+NFL!$F112="New Orleans",+NFL!#REF!,IF(+NFL!$H112="New Orleans",+NFL!#REF!,0))</f>
        <v>0</v>
      </c>
      <c r="BE409" s="96">
        <f>IF(+NFL!$F112="New Orleans",+NFL!#REF!,IF(+NFL!$H112="New Orleans",+NFL!#REF!,0))</f>
        <v>0</v>
      </c>
      <c r="BF409" s="70">
        <f>IF(+NFL!$F112="New Orleans",+NFL!#REF!,IF(+NFL!$H112="New Orleans",+NFL!#REF!,0))</f>
        <v>0</v>
      </c>
      <c r="BG409" s="81">
        <f>IF(+NFL!$F112="New Orleans",+NFL!#REF!,IF(+NFL!$H112="New Orleans",+NFL!#REF!,0))</f>
        <v>0</v>
      </c>
      <c r="BH409" s="96">
        <f>IF(+NFL!$F112="New Orleans",+NFL!#REF!,IF(+NFL!$H112="New Orleans",+NFL!#REF!,0))</f>
        <v>0</v>
      </c>
      <c r="BI409" s="70">
        <f>IF(+NFL!$F112="New Orleans",+NFL!#REF!,IF(+NFL!$H112="New Orleans",+NFL!#REF!,0))</f>
        <v>0</v>
      </c>
      <c r="BJ409" s="124">
        <f>IF(+NFL!$F112="New Orleans",+NFL!#REF!,IF(+NFL!$H112="New Orleans",+NFL!#REF!,0))</f>
        <v>0</v>
      </c>
      <c r="BK409" s="182">
        <f>IF(+NFL!$F112="New Orleans",+NFL!#REF!,IF(+NFL!$H112="New Orleans",+NFL!#REF!,0))</f>
        <v>0</v>
      </c>
    </row>
    <row r="410" spans="1:63" s="310" customFormat="1" x14ac:dyDescent="0.8">
      <c r="A410" s="70">
        <f>IF(+NFL!$F135="New Orleans",+NFL!A135,IF(+NFL!$H135="New Orleans",+NFL!A135,0))</f>
        <v>8</v>
      </c>
      <c r="B410" s="480" t="str">
        <f>IF(+NFL!$F135="New Orleans",+NFL!B135,IF(+NFL!$H135="New Orleans",+NFL!B135,0))</f>
        <v>Sun</v>
      </c>
      <c r="C410" s="72">
        <f>IF(+NFL!$F135="New Orleans",+NFL!C135,IF(+NFL!$H135="New Orleans",+NFL!C135,0))</f>
        <v>44500</v>
      </c>
      <c r="D410" s="73">
        <f>IF(+NFL!$F135="New Orleans",+NFL!D135,IF(+NFL!$H135="New Orleans",+NFL!D135,0))</f>
        <v>0.68055416666666668</v>
      </c>
      <c r="E410" s="70" t="str">
        <f>IF(+NFL!$F135="New Orleans",+NFL!E135,IF(+NFL!$H135="New Orleans",+NFL!E135,0))</f>
        <v>Fox</v>
      </c>
      <c r="F410" s="189" t="str">
        <f>IF(+NFL!$F135="New Orleans",+NFL!F135,IF(+NFL!$H135="New Orleans",+NFL!F135,0))</f>
        <v>Tampa Bay</v>
      </c>
      <c r="G410" s="70" t="str">
        <f>IF(+NFL!$F135="New Orleans",+NFL!G135,IF(+NFL!$H135="New Orleans",+NFL!G135,0))</f>
        <v>NFCS</v>
      </c>
      <c r="H410" s="189" t="str">
        <f>IF(+NFL!$F135="New Orleans",+NFL!H135,IF(+NFL!$H135="New Orleans",+NFL!H135,0))</f>
        <v>New Orleans</v>
      </c>
      <c r="I410" s="70" t="str">
        <f>IF(+NFL!$F135="New Orleans",+NFL!I135,IF(+NFL!$H135="New Orleans",+NFL!I135,0))</f>
        <v>NFCS</v>
      </c>
      <c r="J410" s="496" t="str">
        <f>IF(+NFL!$F135="New Orleans",+NFL!J135,IF(+NFL!$H135="New Orleans",+NFL!J135,0))</f>
        <v>Tampa Bay</v>
      </c>
      <c r="K410" s="510" t="str">
        <f>IF(+NFL!$F135="New Orleans",+NFL!K135,IF(+NFL!$H135="New Orleans",+NFL!K135,0))</f>
        <v>New Orleans</v>
      </c>
      <c r="L410" s="572">
        <f>IF(+NFL!$F135="New Orleans",+NFL!L135,IF(+NFL!$H135="New Orleans",+NFL!L135,0))</f>
        <v>6</v>
      </c>
      <c r="M410" s="573">
        <f>IF(+NFL!$F135="New Orleans",+NFL!M135,IF(+NFL!$H135="New Orleans",+NFL!M135,0))</f>
        <v>50</v>
      </c>
      <c r="N410" s="583" t="str">
        <f>IF(+NFL!$F135="New Orleans",+NFL!N135,IF(+NFL!$H135="New Orleans",+NFL!N135,0))</f>
        <v>New Orleans</v>
      </c>
      <c r="O410" s="584">
        <f>IF(+NFL!$F135="New Orleans",+NFL!O135,IF(+NFL!$H135="New Orleans",+NFL!O135,0))</f>
        <v>36</v>
      </c>
      <c r="P410" s="583" t="str">
        <f>IF(+NFL!$F135="New Orleans",+NFL!P135,IF(+NFL!$H135="New Orleans",+NFL!P135,0))</f>
        <v>Tampa Bay</v>
      </c>
      <c r="Q410" s="585">
        <f>IF(+NFL!$F135="New Orleans",+NFL!Q135,IF(+NFL!$H135="New Orleans",+NFL!Q135,0))</f>
        <v>27</v>
      </c>
      <c r="R410" s="586" t="str">
        <f>IF(+NFL!$F135="New Orleans",+NFL!R135,IF(+NFL!$H135="New Orleans",+NFL!R135,0))</f>
        <v>New Orleans</v>
      </c>
      <c r="S410" s="585" t="str">
        <f>IF(+NFL!$F135="New Orleans",+NFL!S135,IF(+NFL!$H135="New Orleans",+NFL!S135,0))</f>
        <v>Tampa Bay</v>
      </c>
      <c r="T410" s="587" t="str">
        <f>IF(+NFL!$F135="New Orleans",+NFL!T135,IF(+NFL!$H135="New Orleans",+NFL!T135,0))</f>
        <v>Tampa Bay</v>
      </c>
      <c r="U410" s="585" t="str">
        <f>IF(+NFL!$F135="New Orleans",+NFL!U135,IF(+NFL!$H135="New Orleans",+NFL!U135,0))</f>
        <v>L</v>
      </c>
      <c r="V410" s="586">
        <f>IF(+NFL!$F137="New Orleans",+NFL!#REF!,IF(+NFL!$H137="New Orleans",+NFL!#REF!,0))</f>
        <v>0</v>
      </c>
      <c r="W410" s="585">
        <f>IF(+NFL!$F137="New Orleans",+NFL!#REF!,IF(+NFL!$H137="New Orleans",+NFL!#REF!,0))</f>
        <v>0</v>
      </c>
      <c r="X410" s="587">
        <f>IF(+NFL!$F137="New Orleans",+NFL!#REF!,IF(+NFL!$H137="New Orleans",+NFL!#REF!,0))</f>
        <v>0</v>
      </c>
      <c r="Y410" s="585">
        <f>IF(+NFL!$F137="New Orleans",+NFL!#REF!,IF(+NFL!$H137="New Orleans",+NFL!#REF!,0))</f>
        <v>0</v>
      </c>
      <c r="Z410" s="586">
        <f>IF(+NFL!$F137="New Orleans",+NFL!#REF!,IF(+NFL!$H137="New Orleans",+NFL!#REF!,0))</f>
        <v>0</v>
      </c>
      <c r="AA410" s="585">
        <f>IF(+NFL!$F137="New Orleans",+NFL!#REF!,IF(+NFL!$H137="New Orleans",+NFL!#REF!,0))</f>
        <v>0</v>
      </c>
      <c r="AB410" s="124">
        <f>IF(+NFL!$F137="New Orleans",+NFL!#REF!,IF(+NFL!$H137="New Orleans",+NFL!#REF!,0))</f>
        <v>0</v>
      </c>
      <c r="AC410" s="182">
        <f>IF(+NFL!$F137="New Orleans",+NFL!#REF!,IF(+NFL!$H137="New Orleans",+NFL!#REF!,0))</f>
        <v>0</v>
      </c>
      <c r="AD410" s="496">
        <f>IF(+NFL!$F137="New Orleans",+NFL!#REF!,IF(+NFL!$H137="New Orleans",+NFL!#REF!,0))</f>
        <v>0</v>
      </c>
      <c r="AE410" s="565">
        <f>IF(+NFL!$F137="New Orleans",+NFL!#REF!,IF(+NFL!$H137="New Orleans",+NFL!#REF!,0))</f>
        <v>0</v>
      </c>
      <c r="AF410" s="496">
        <f>IF(+NFL!$F137="New Orleans",+NFL!#REF!,IF(+NFL!$H137="New Orleans",+NFL!#REF!,0))</f>
        <v>0</v>
      </c>
      <c r="AG410" s="565">
        <f>IF(+NFL!$F137="New Orleans",+NFL!#REF!,IF(+NFL!$H137="New Orleans",+NFL!#REF!,0))</f>
        <v>0</v>
      </c>
      <c r="AH410" s="496">
        <f>IF(+NFL!$F137="New Orleans",+NFL!#REF!,IF(+NFL!$H137="New Orleans",+NFL!#REF!,0))</f>
        <v>0</v>
      </c>
      <c r="AI410" s="565">
        <f>IF(+NFL!$F137="New Orleans",+NFL!#REF!,IF(+NFL!$H137="New Orleans",+NFL!#REF!,0))</f>
        <v>0</v>
      </c>
      <c r="AJ410" s="496">
        <f>IF(+NFL!$F137="New Orleans",+NFL!#REF!,IF(+NFL!$H137="New Orleans",+NFL!#REF!,0))</f>
        <v>0</v>
      </c>
      <c r="AK410" s="565">
        <f>IF(+NFL!$F137="New Orleans",+NFL!#REF!,IF(+NFL!$H137="New Orleans",+NFL!#REF!,0))</f>
        <v>0</v>
      </c>
      <c r="AL410" s="100">
        <f>IF(+NFL!$F137="New Orleans",+NFL!#REF!,IF(+NFL!$H137="New Orleans",+NFL!#REF!,0))</f>
        <v>0</v>
      </c>
      <c r="AM410" s="82">
        <f>IF(+NFL!$F137="New Orleans",+NFL!#REF!,IF(+NFL!$H137="New Orleans",+NFL!#REF!,0))</f>
        <v>0</v>
      </c>
      <c r="AN410" s="81">
        <f>IF(+NFL!$F137="New Orleans",+NFL!#REF!,IF(+NFL!$H137="New Orleans",+NFL!#REF!,0))</f>
        <v>0</v>
      </c>
      <c r="AO410" s="83">
        <f>IF(+NFL!$F137="New Orleans",+NFL!#REF!,IF(+NFL!$H137="New Orleans",+NFL!#REF!,0))</f>
        <v>0</v>
      </c>
      <c r="AP410" s="480">
        <f>IF(+NFL!$F137="New Orleans",+NFL!#REF!,IF(+NFL!$H137="New Orleans",+NFL!#REF!,0))</f>
        <v>0</v>
      </c>
      <c r="AQ410" s="72">
        <f>IF(+NFL!$F137="New Orleans",+NFL!#REF!,IF(+NFL!$H137="New Orleans",+NFL!#REF!,0))</f>
        <v>0</v>
      </c>
      <c r="AR410" s="81">
        <f>IF(+NFL!$F137="New Orleans",+NFL!#REF!,IF(+NFL!$H137="New Orleans",+NFL!#REF!,0))</f>
        <v>0</v>
      </c>
      <c r="AS410" s="96">
        <f>IF(+NFL!$F137="New Orleans",+NFL!#REF!,IF(+NFL!$H137="New Orleans",+NFL!#REF!,0))</f>
        <v>0</v>
      </c>
      <c r="AT410" s="96">
        <f>IF(+NFL!$F137="New Orleans",+NFL!#REF!,IF(+NFL!$H137="New Orleans",+NFL!#REF!,0))</f>
        <v>0</v>
      </c>
      <c r="AU410" s="81">
        <f>IF(+NFL!$F137="New Orleans",+NFL!#REF!,IF(+NFL!$H137="New Orleans",+NFL!#REF!,0))</f>
        <v>0</v>
      </c>
      <c r="AV410" s="96">
        <f>IF(+NFL!$F137="New Orleans",+NFL!#REF!,IF(+NFL!$H137="New Orleans",+NFL!#REF!,0))</f>
        <v>0</v>
      </c>
      <c r="AW410" s="70">
        <f>IF(+NFL!$F137="New Orleans",+NFL!#REF!,IF(+NFL!$H137="New Orleans",+NFL!#REF!,0))</f>
        <v>0</v>
      </c>
      <c r="AX410" s="96">
        <f>IF(+NFL!$F137="New Orleans",+NFL!#REF!,IF(+NFL!$H137="New Orleans",+NFL!#REF!,0))</f>
        <v>0</v>
      </c>
      <c r="AY410" s="81">
        <f>IF(+NFL!$F137="New Orleans",+NFL!#REF!,IF(+NFL!$H137="New Orleans",+NFL!#REF!,0))</f>
        <v>0</v>
      </c>
      <c r="AZ410" s="96">
        <f>IF(+NFL!$F137="New Orleans",+NFL!#REF!,IF(+NFL!$H137="New Orleans",+NFL!#REF!,0))</f>
        <v>0</v>
      </c>
      <c r="BA410" s="70">
        <f>IF(+NFL!$F137="New Orleans",+NFL!#REF!,IF(+NFL!$H137="New Orleans",+NFL!#REF!,0))</f>
        <v>0</v>
      </c>
      <c r="BB410" s="70">
        <f>IF(+NFL!$F137="New Orleans",+NFL!#REF!,IF(+NFL!$H137="New Orleans",+NFL!#REF!,0))</f>
        <v>0</v>
      </c>
      <c r="BC410" s="592">
        <f>IF(+NFL!$F137="New Orleans",+NFL!#REF!,IF(+NFL!$H137="New Orleans",+NFL!#REF!,0))</f>
        <v>0</v>
      </c>
      <c r="BD410" s="81">
        <f>IF(+NFL!$F137="New Orleans",+NFL!#REF!,IF(+NFL!$H137="New Orleans",+NFL!#REF!,0))</f>
        <v>0</v>
      </c>
      <c r="BE410" s="96">
        <f>IF(+NFL!$F137="New Orleans",+NFL!#REF!,IF(+NFL!$H137="New Orleans",+NFL!#REF!,0))</f>
        <v>0</v>
      </c>
      <c r="BF410" s="70">
        <f>IF(+NFL!$F137="New Orleans",+NFL!#REF!,IF(+NFL!$H137="New Orleans",+NFL!#REF!,0))</f>
        <v>0</v>
      </c>
      <c r="BG410" s="81">
        <f>IF(+NFL!$F137="New Orleans",+NFL!#REF!,IF(+NFL!$H137="New Orleans",+NFL!#REF!,0))</f>
        <v>0</v>
      </c>
      <c r="BH410" s="96">
        <f>IF(+NFL!$F137="New Orleans",+NFL!#REF!,IF(+NFL!$H137="New Orleans",+NFL!#REF!,0))</f>
        <v>0</v>
      </c>
      <c r="BI410" s="70">
        <f>IF(+NFL!$F137="New Orleans",+NFL!#REF!,IF(+NFL!$H137="New Orleans",+NFL!#REF!,0))</f>
        <v>0</v>
      </c>
      <c r="BJ410" s="124">
        <f>IF(+NFL!$F137="New Orleans",+NFL!#REF!,IF(+NFL!$H137="New Orleans",+NFL!#REF!,0))</f>
        <v>0</v>
      </c>
      <c r="BK410" s="182">
        <f>IF(+NFL!$F137="New Orleans",+NFL!#REF!,IF(+NFL!$H137="New Orleans",+NFL!#REF!,0))</f>
        <v>0</v>
      </c>
    </row>
    <row r="411" spans="1:63" s="310" customFormat="1" x14ac:dyDescent="0.8">
      <c r="A411" s="70">
        <f>IF(+NFL!$F145="New Orleans",+NFL!A145,IF(+NFL!$H145="New Orleans",+NFL!A145,0))</f>
        <v>9</v>
      </c>
      <c r="B411" s="480" t="str">
        <f>IF(+NFL!$F145="New Orleans",+NFL!B145,IF(+NFL!$H145="New Orleans",+NFL!B145,0))</f>
        <v>Sun</v>
      </c>
      <c r="C411" s="72">
        <f>IF(+NFL!$F145="New Orleans",+NFL!C145,IF(+NFL!$H145="New Orleans",+NFL!C145,0))</f>
        <v>44507</v>
      </c>
      <c r="D411" s="73">
        <f>IF(+NFL!$F145="New Orleans",+NFL!D145,IF(+NFL!$H145="New Orleans",+NFL!D145,0))</f>
        <v>0.54166666666666663</v>
      </c>
      <c r="E411" s="70" t="str">
        <f>IF(+NFL!$F145="New Orleans",+NFL!E145,IF(+NFL!$H145="New Orleans",+NFL!E145,0))</f>
        <v>Fox</v>
      </c>
      <c r="F411" s="189" t="str">
        <f>IF(+NFL!$F145="New Orleans",+NFL!F145,IF(+NFL!$H145="New Orleans",+NFL!F145,0))</f>
        <v>Atlanta</v>
      </c>
      <c r="G411" s="70" t="str">
        <f>IF(+NFL!$F145="New Orleans",+NFL!G145,IF(+NFL!$H145="New Orleans",+NFL!G145,0))</f>
        <v>NFCS</v>
      </c>
      <c r="H411" s="189" t="str">
        <f>IF(+NFL!$F145="New Orleans",+NFL!H145,IF(+NFL!$H145="New Orleans",+NFL!H145,0))</f>
        <v>New Orleans</v>
      </c>
      <c r="I411" s="70" t="str">
        <f>IF(+NFL!$F145="New Orleans",+NFL!I145,IF(+NFL!$H145="New Orleans",+NFL!I145,0))</f>
        <v>NFCS</v>
      </c>
      <c r="J411" s="496" t="str">
        <f>IF(+NFL!$F145="New Orleans",+NFL!J145,IF(+NFL!$H145="New Orleans",+NFL!J145,0))</f>
        <v>New Orleans</v>
      </c>
      <c r="K411" s="510" t="str">
        <f>IF(+NFL!$F145="New Orleans",+NFL!K145,IF(+NFL!$H145="New Orleans",+NFL!K145,0))</f>
        <v>Atlanta</v>
      </c>
      <c r="L411" s="572">
        <f>IF(+NFL!$F145="New Orleans",+NFL!L145,IF(+NFL!$H145="New Orleans",+NFL!L145,0))</f>
        <v>6</v>
      </c>
      <c r="M411" s="573">
        <f>IF(+NFL!$F145="New Orleans",+NFL!M145,IF(+NFL!$H145="New Orleans",+NFL!M145,0))</f>
        <v>42</v>
      </c>
      <c r="N411" s="583" t="str">
        <f>IF(+NFL!$F145="New Orleans",+NFL!N145,IF(+NFL!$H145="New Orleans",+NFL!N145,0))</f>
        <v>Atlanta</v>
      </c>
      <c r="O411" s="584">
        <f>IF(+NFL!$F145="New Orleans",+NFL!O145,IF(+NFL!$H145="New Orleans",+NFL!O145,0))</f>
        <v>27</v>
      </c>
      <c r="P411" s="583" t="str">
        <f>IF(+NFL!$F145="New Orleans",+NFL!P145,IF(+NFL!$H145="New Orleans",+NFL!P145,0))</f>
        <v>New Orleans</v>
      </c>
      <c r="Q411" s="585">
        <f>IF(+NFL!$F145="New Orleans",+NFL!Q145,IF(+NFL!$H145="New Orleans",+NFL!Q145,0))</f>
        <v>25</v>
      </c>
      <c r="R411" s="586" t="str">
        <f>IF(+NFL!$F145="New Orleans",+NFL!R145,IF(+NFL!$H145="New Orleans",+NFL!R145,0))</f>
        <v>Atlanta</v>
      </c>
      <c r="S411" s="585" t="str">
        <f>IF(+NFL!$F145="New Orleans",+NFL!S145,IF(+NFL!$H145="New Orleans",+NFL!S145,0))</f>
        <v>New Orleans</v>
      </c>
      <c r="T411" s="587" t="str">
        <f>IF(+NFL!$F145="New Orleans",+NFL!T145,IF(+NFL!$H145="New Orleans",+NFL!T145,0))</f>
        <v>Atlanta</v>
      </c>
      <c r="U411" s="585" t="str">
        <f>IF(+NFL!$F145="New Orleans",+NFL!U145,IF(+NFL!$H145="New Orleans",+NFL!U145,0))</f>
        <v>W</v>
      </c>
      <c r="V411" s="586">
        <f>IF(+NFL!$F154="New Orleans",+NFL!#REF!,IF(+NFL!$H154="New Orleans",+NFL!#REF!,0))</f>
        <v>0</v>
      </c>
      <c r="W411" s="585">
        <f>IF(+NFL!$F154="New Orleans",+NFL!#REF!,IF(+NFL!$H154="New Orleans",+NFL!#REF!,0))</f>
        <v>0</v>
      </c>
      <c r="X411" s="587">
        <f>IF(+NFL!$F154="New Orleans",+NFL!#REF!,IF(+NFL!$H154="New Orleans",+NFL!#REF!,0))</f>
        <v>0</v>
      </c>
      <c r="Y411" s="585">
        <f>IF(+NFL!$F154="New Orleans",+NFL!#REF!,IF(+NFL!$H154="New Orleans",+NFL!#REF!,0))</f>
        <v>0</v>
      </c>
      <c r="Z411" s="586">
        <f>IF(+NFL!$F154="New Orleans",+NFL!#REF!,IF(+NFL!$H154="New Orleans",+NFL!#REF!,0))</f>
        <v>0</v>
      </c>
      <c r="AA411" s="585">
        <f>IF(+NFL!$F154="New Orleans",+NFL!#REF!,IF(+NFL!$H154="New Orleans",+NFL!#REF!,0))</f>
        <v>0</v>
      </c>
      <c r="AB411" s="124">
        <f>IF(+NFL!$F154="New Orleans",+NFL!#REF!,IF(+NFL!$H154="New Orleans",+NFL!#REF!,0))</f>
        <v>0</v>
      </c>
      <c r="AC411" s="182">
        <f>IF(+NFL!$F154="New Orleans",+NFL!#REF!,IF(+NFL!$H154="New Orleans",+NFL!#REF!,0))</f>
        <v>0</v>
      </c>
      <c r="AD411" s="496">
        <f>IF(+NFL!$F154="New Orleans",+NFL!#REF!,IF(+NFL!$H154="New Orleans",+NFL!#REF!,0))</f>
        <v>0</v>
      </c>
      <c r="AE411" s="565">
        <f>IF(+NFL!$F154="New Orleans",+NFL!#REF!,IF(+NFL!$H154="New Orleans",+NFL!#REF!,0))</f>
        <v>0</v>
      </c>
      <c r="AF411" s="496">
        <f>IF(+NFL!$F154="New Orleans",+NFL!#REF!,IF(+NFL!$H154="New Orleans",+NFL!#REF!,0))</f>
        <v>0</v>
      </c>
      <c r="AG411" s="565">
        <f>IF(+NFL!$F154="New Orleans",+NFL!#REF!,IF(+NFL!$H154="New Orleans",+NFL!#REF!,0))</f>
        <v>0</v>
      </c>
      <c r="AH411" s="496">
        <f>IF(+NFL!$F154="New Orleans",+NFL!#REF!,IF(+NFL!$H154="New Orleans",+NFL!#REF!,0))</f>
        <v>0</v>
      </c>
      <c r="AI411" s="565">
        <f>IF(+NFL!$F154="New Orleans",+NFL!#REF!,IF(+NFL!$H154="New Orleans",+NFL!#REF!,0))</f>
        <v>0</v>
      </c>
      <c r="AJ411" s="496">
        <f>IF(+NFL!$F154="New Orleans",+NFL!#REF!,IF(+NFL!$H154="New Orleans",+NFL!#REF!,0))</f>
        <v>0</v>
      </c>
      <c r="AK411" s="565">
        <f>IF(+NFL!$F154="New Orleans",+NFL!#REF!,IF(+NFL!$H154="New Orleans",+NFL!#REF!,0))</f>
        <v>0</v>
      </c>
      <c r="AL411" s="100">
        <f>IF(+NFL!$F154="New Orleans",+NFL!#REF!,IF(+NFL!$H154="New Orleans",+NFL!#REF!,0))</f>
        <v>0</v>
      </c>
      <c r="AM411" s="82">
        <f>IF(+NFL!$F154="New Orleans",+NFL!#REF!,IF(+NFL!$H154="New Orleans",+NFL!#REF!,0))</f>
        <v>0</v>
      </c>
      <c r="AN411" s="81">
        <f>IF(+NFL!$F154="New Orleans",+NFL!#REF!,IF(+NFL!$H154="New Orleans",+NFL!#REF!,0))</f>
        <v>0</v>
      </c>
      <c r="AO411" s="83">
        <f>IF(+NFL!$F154="New Orleans",+NFL!#REF!,IF(+NFL!$H154="New Orleans",+NFL!#REF!,0))</f>
        <v>0</v>
      </c>
      <c r="AP411" s="480">
        <f>IF(+NFL!$F154="New Orleans",+NFL!#REF!,IF(+NFL!$H154="New Orleans",+NFL!#REF!,0))</f>
        <v>0</v>
      </c>
      <c r="AQ411" s="72">
        <f>IF(+NFL!$F154="New Orleans",+NFL!#REF!,IF(+NFL!$H154="New Orleans",+NFL!#REF!,0))</f>
        <v>0</v>
      </c>
      <c r="AR411" s="81">
        <f>IF(+NFL!$F154="New Orleans",+NFL!#REF!,IF(+NFL!$H154="New Orleans",+NFL!#REF!,0))</f>
        <v>0</v>
      </c>
      <c r="AS411" s="96">
        <f>IF(+NFL!$F154="New Orleans",+NFL!#REF!,IF(+NFL!$H154="New Orleans",+NFL!#REF!,0))</f>
        <v>0</v>
      </c>
      <c r="AT411" s="96">
        <f>IF(+NFL!$F154="New Orleans",+NFL!#REF!,IF(+NFL!$H154="New Orleans",+NFL!#REF!,0))</f>
        <v>0</v>
      </c>
      <c r="AU411" s="81">
        <f>IF(+NFL!$F154="New Orleans",+NFL!#REF!,IF(+NFL!$H154="New Orleans",+NFL!#REF!,0))</f>
        <v>0</v>
      </c>
      <c r="AV411" s="96">
        <f>IF(+NFL!$F154="New Orleans",+NFL!#REF!,IF(+NFL!$H154="New Orleans",+NFL!#REF!,0))</f>
        <v>0</v>
      </c>
      <c r="AW411" s="70">
        <f>IF(+NFL!$F154="New Orleans",+NFL!#REF!,IF(+NFL!$H154="New Orleans",+NFL!#REF!,0))</f>
        <v>0</v>
      </c>
      <c r="AX411" s="96">
        <f>IF(+NFL!$F154="New Orleans",+NFL!#REF!,IF(+NFL!$H154="New Orleans",+NFL!#REF!,0))</f>
        <v>0</v>
      </c>
      <c r="AY411" s="81">
        <f>IF(+NFL!$F154="New Orleans",+NFL!#REF!,IF(+NFL!$H154="New Orleans",+NFL!#REF!,0))</f>
        <v>0</v>
      </c>
      <c r="AZ411" s="96">
        <f>IF(+NFL!$F154="New Orleans",+NFL!#REF!,IF(+NFL!$H154="New Orleans",+NFL!#REF!,0))</f>
        <v>0</v>
      </c>
      <c r="BA411" s="70">
        <f>IF(+NFL!$F154="New Orleans",+NFL!#REF!,IF(+NFL!$H154="New Orleans",+NFL!#REF!,0))</f>
        <v>0</v>
      </c>
      <c r="BB411" s="70">
        <f>IF(+NFL!$F154="New Orleans",+NFL!#REF!,IF(+NFL!$H154="New Orleans",+NFL!#REF!,0))</f>
        <v>0</v>
      </c>
      <c r="BC411" s="592">
        <f>IF(+NFL!$F154="New Orleans",+NFL!#REF!,IF(+NFL!$H154="New Orleans",+NFL!#REF!,0))</f>
        <v>0</v>
      </c>
      <c r="BD411" s="81">
        <f>IF(+NFL!$F154="New Orleans",+NFL!#REF!,IF(+NFL!$H154="New Orleans",+NFL!#REF!,0))</f>
        <v>0</v>
      </c>
      <c r="BE411" s="96">
        <f>IF(+NFL!$F154="New Orleans",+NFL!#REF!,IF(+NFL!$H154="New Orleans",+NFL!#REF!,0))</f>
        <v>0</v>
      </c>
      <c r="BF411" s="70">
        <f>IF(+NFL!$F154="New Orleans",+NFL!#REF!,IF(+NFL!$H154="New Orleans",+NFL!#REF!,0))</f>
        <v>0</v>
      </c>
      <c r="BG411" s="81">
        <f>IF(+NFL!$F154="New Orleans",+NFL!#REF!,IF(+NFL!$H154="New Orleans",+NFL!#REF!,0))</f>
        <v>0</v>
      </c>
      <c r="BH411" s="96">
        <f>IF(+NFL!$F154="New Orleans",+NFL!#REF!,IF(+NFL!$H154="New Orleans",+NFL!#REF!,0))</f>
        <v>0</v>
      </c>
      <c r="BI411" s="70">
        <f>IF(+NFL!$F154="New Orleans",+NFL!#REF!,IF(+NFL!$H154="New Orleans",+NFL!#REF!,0))</f>
        <v>0</v>
      </c>
      <c r="BJ411" s="124">
        <f>IF(+NFL!$F154="New Orleans",+NFL!#REF!,IF(+NFL!$H154="New Orleans",+NFL!#REF!,0))</f>
        <v>0</v>
      </c>
      <c r="BK411" s="182">
        <f>IF(+NFL!$F154="New Orleans",+NFL!#REF!,IF(+NFL!$H154="New Orleans",+NFL!#REF!,0))</f>
        <v>0</v>
      </c>
    </row>
    <row r="412" spans="1:63" s="310" customFormat="1" x14ac:dyDescent="0.8">
      <c r="A412" s="70">
        <f>IF(+NFL!$F162="New Orleans",+NFL!A162,IF(+NFL!$H162="New Orleans",+NFL!A162,0))</f>
        <v>10</v>
      </c>
      <c r="B412" s="480" t="str">
        <f>IF(+NFL!$F162="New Orleans",+NFL!B162,IF(+NFL!$H162="New Orleans",+NFL!B162,0))</f>
        <v>Sun</v>
      </c>
      <c r="C412" s="72">
        <f>IF(+NFL!$F162="New Orleans",+NFL!C162,IF(+NFL!$H162="New Orleans",+NFL!C162,0))</f>
        <v>44514</v>
      </c>
      <c r="D412" s="73">
        <f>IF(+NFL!$F162="New Orleans",+NFL!D162,IF(+NFL!$H162="New Orleans",+NFL!D162,0))</f>
        <v>0.54166666666666663</v>
      </c>
      <c r="E412" s="70" t="str">
        <f>IF(+NFL!$F162="New Orleans",+NFL!E162,IF(+NFL!$H162="New Orleans",+NFL!E162,0))</f>
        <v>CBS</v>
      </c>
      <c r="F412" s="189" t="str">
        <f>IF(+NFL!$F162="New Orleans",+NFL!F162,IF(+NFL!$H162="New Orleans",+NFL!F162,0))</f>
        <v>New Orleans</v>
      </c>
      <c r="G412" s="70" t="str">
        <f>IF(+NFL!$F162="New Orleans",+NFL!G162,IF(+NFL!$H162="New Orleans",+NFL!G162,0))</f>
        <v>NFCS</v>
      </c>
      <c r="H412" s="189" t="str">
        <f>IF(+NFL!$F162="New Orleans",+NFL!H162,IF(+NFL!$H162="New Orleans",+NFL!H162,0))</f>
        <v>Tennessee</v>
      </c>
      <c r="I412" s="70" t="str">
        <f>IF(+NFL!$F162="New Orleans",+NFL!I162,IF(+NFL!$H162="New Orleans",+NFL!I162,0))</f>
        <v>AFCS</v>
      </c>
      <c r="J412" s="496" t="str">
        <f>IF(+NFL!$F162="New Orleans",+NFL!J162,IF(+NFL!$H162="New Orleans",+NFL!J162,0))</f>
        <v>Tennessee</v>
      </c>
      <c r="K412" s="510" t="str">
        <f>IF(+NFL!$F162="New Orleans",+NFL!K162,IF(+NFL!$H162="New Orleans",+NFL!K162,0))</f>
        <v>New Orleans</v>
      </c>
      <c r="L412" s="572">
        <f>IF(+NFL!$F162="New Orleans",+NFL!L162,IF(+NFL!$H162="New Orleans",+NFL!L162,0))</f>
        <v>3</v>
      </c>
      <c r="M412" s="573">
        <f>IF(+NFL!$F162="New Orleans",+NFL!M162,IF(+NFL!$H162="New Orleans",+NFL!M162,0))</f>
        <v>44.5</v>
      </c>
      <c r="N412" s="583" t="str">
        <f>IF(+NFL!$F162="New Orleans",+NFL!N162,IF(+NFL!$H162="New Orleans",+NFL!N162,0))</f>
        <v>Tennessee</v>
      </c>
      <c r="O412" s="584">
        <f>IF(+NFL!$F162="New Orleans",+NFL!O162,IF(+NFL!$H162="New Orleans",+NFL!O162,0))</f>
        <v>23</v>
      </c>
      <c r="P412" s="583" t="str">
        <f>IF(+NFL!$F162="New Orleans",+NFL!P162,IF(+NFL!$H162="New Orleans",+NFL!P162,0))</f>
        <v>New Orleans</v>
      </c>
      <c r="Q412" s="585">
        <f>IF(+NFL!$F162="New Orleans",+NFL!Q162,IF(+NFL!$H162="New Orleans",+NFL!Q162,0))</f>
        <v>21</v>
      </c>
      <c r="R412" s="586" t="str">
        <f>IF(+NFL!$F162="New Orleans",+NFL!R162,IF(+NFL!$H162="New Orleans",+NFL!R162,0))</f>
        <v>New Orleans</v>
      </c>
      <c r="S412" s="585" t="str">
        <f>IF(+NFL!$F162="New Orleans",+NFL!S162,IF(+NFL!$H162="New Orleans",+NFL!S162,0))</f>
        <v>Tennessee</v>
      </c>
      <c r="T412" s="587" t="str">
        <f>IF(+NFL!$F162="New Orleans",+NFL!T162,IF(+NFL!$H162="New Orleans",+NFL!T162,0))</f>
        <v>Tennessee</v>
      </c>
      <c r="U412" s="585" t="str">
        <f>IF(+NFL!$F162="New Orleans",+NFL!U162,IF(+NFL!$H162="New Orleans",+NFL!U162,0))</f>
        <v>L</v>
      </c>
      <c r="V412" s="586">
        <f>IF(+NFL!$F189="New Orleans",+NFL!#REF!,IF(+NFL!$H189="New Orleans",+NFL!#REF!,0))</f>
        <v>0</v>
      </c>
      <c r="W412" s="585">
        <f>IF(+NFL!$F189="New Orleans",+NFL!#REF!,IF(+NFL!$H189="New Orleans",+NFL!#REF!,0))</f>
        <v>0</v>
      </c>
      <c r="X412" s="587">
        <f>IF(+NFL!$F189="New Orleans",+NFL!#REF!,IF(+NFL!$H189="New Orleans",+NFL!#REF!,0))</f>
        <v>0</v>
      </c>
      <c r="Y412" s="585">
        <f>IF(+NFL!$F189="New Orleans",+NFL!#REF!,IF(+NFL!$H189="New Orleans",+NFL!#REF!,0))</f>
        <v>0</v>
      </c>
      <c r="Z412" s="586">
        <f>IF(+NFL!$F189="New Orleans",+NFL!#REF!,IF(+NFL!$H189="New Orleans",+NFL!#REF!,0))</f>
        <v>0</v>
      </c>
      <c r="AA412" s="585">
        <f>IF(+NFL!$F189="New Orleans",+NFL!#REF!,IF(+NFL!$H189="New Orleans",+NFL!#REF!,0))</f>
        <v>0</v>
      </c>
      <c r="AB412" s="124">
        <f>IF(+NFL!$F189="New Orleans",+NFL!#REF!,IF(+NFL!$H189="New Orleans",+NFL!#REF!,0))</f>
        <v>0</v>
      </c>
      <c r="AC412" s="182">
        <f>IF(+NFL!$F189="New Orleans",+NFL!#REF!,IF(+NFL!$H189="New Orleans",+NFL!#REF!,0))</f>
        <v>0</v>
      </c>
      <c r="AD412" s="496">
        <f>IF(+NFL!$F189="New Orleans",+NFL!#REF!,IF(+NFL!$H189="New Orleans",+NFL!#REF!,0))</f>
        <v>0</v>
      </c>
      <c r="AE412" s="565">
        <f>IF(+NFL!$F189="New Orleans",+NFL!#REF!,IF(+NFL!$H189="New Orleans",+NFL!#REF!,0))</f>
        <v>0</v>
      </c>
      <c r="AF412" s="496">
        <f>IF(+NFL!$F189="New Orleans",+NFL!#REF!,IF(+NFL!$H189="New Orleans",+NFL!#REF!,0))</f>
        <v>0</v>
      </c>
      <c r="AG412" s="565">
        <f>IF(+NFL!$F189="New Orleans",+NFL!#REF!,IF(+NFL!$H189="New Orleans",+NFL!#REF!,0))</f>
        <v>0</v>
      </c>
      <c r="AH412" s="496">
        <f>IF(+NFL!$F189="New Orleans",+NFL!#REF!,IF(+NFL!$H189="New Orleans",+NFL!#REF!,0))</f>
        <v>0</v>
      </c>
      <c r="AI412" s="565">
        <f>IF(+NFL!$F189="New Orleans",+NFL!#REF!,IF(+NFL!$H189="New Orleans",+NFL!#REF!,0))</f>
        <v>0</v>
      </c>
      <c r="AJ412" s="496">
        <f>IF(+NFL!$F189="New Orleans",+NFL!#REF!,IF(+NFL!$H189="New Orleans",+NFL!#REF!,0))</f>
        <v>0</v>
      </c>
      <c r="AK412" s="565">
        <f>IF(+NFL!$F189="New Orleans",+NFL!#REF!,IF(+NFL!$H189="New Orleans",+NFL!#REF!,0))</f>
        <v>0</v>
      </c>
      <c r="AL412" s="100">
        <f>IF(+NFL!$F189="New Orleans",+NFL!#REF!,IF(+NFL!$H189="New Orleans",+NFL!#REF!,0))</f>
        <v>0</v>
      </c>
      <c r="AM412" s="82">
        <f>IF(+NFL!$F189="New Orleans",+NFL!#REF!,IF(+NFL!$H189="New Orleans",+NFL!#REF!,0))</f>
        <v>0</v>
      </c>
      <c r="AN412" s="81">
        <f>IF(+NFL!$F189="New Orleans",+NFL!#REF!,IF(+NFL!$H189="New Orleans",+NFL!#REF!,0))</f>
        <v>0</v>
      </c>
      <c r="AO412" s="83">
        <f>IF(+NFL!$F189="New Orleans",+NFL!#REF!,IF(+NFL!$H189="New Orleans",+NFL!#REF!,0))</f>
        <v>0</v>
      </c>
      <c r="AP412" s="480">
        <f>IF(+NFL!$F189="New Orleans",+NFL!#REF!,IF(+NFL!$H189="New Orleans",+NFL!#REF!,0))</f>
        <v>0</v>
      </c>
      <c r="AQ412" s="72">
        <f>IF(+NFL!$F189="New Orleans",+NFL!#REF!,IF(+NFL!$H189="New Orleans",+NFL!#REF!,0))</f>
        <v>0</v>
      </c>
      <c r="AR412" s="81">
        <f>IF(+NFL!$F189="New Orleans",+NFL!#REF!,IF(+NFL!$H189="New Orleans",+NFL!#REF!,0))</f>
        <v>0</v>
      </c>
      <c r="AS412" s="96">
        <f>IF(+NFL!$F189="New Orleans",+NFL!#REF!,IF(+NFL!$H189="New Orleans",+NFL!#REF!,0))</f>
        <v>0</v>
      </c>
      <c r="AT412" s="96">
        <f>IF(+NFL!$F189="New Orleans",+NFL!#REF!,IF(+NFL!$H189="New Orleans",+NFL!#REF!,0))</f>
        <v>0</v>
      </c>
      <c r="AU412" s="81">
        <f>IF(+NFL!$F189="New Orleans",+NFL!#REF!,IF(+NFL!$H189="New Orleans",+NFL!#REF!,0))</f>
        <v>0</v>
      </c>
      <c r="AV412" s="96">
        <f>IF(+NFL!$F189="New Orleans",+NFL!#REF!,IF(+NFL!$H189="New Orleans",+NFL!#REF!,0))</f>
        <v>0</v>
      </c>
      <c r="AW412" s="70">
        <f>IF(+NFL!$F189="New Orleans",+NFL!#REF!,IF(+NFL!$H189="New Orleans",+NFL!#REF!,0))</f>
        <v>0</v>
      </c>
      <c r="AX412" s="96">
        <f>IF(+NFL!$F189="New Orleans",+NFL!#REF!,IF(+NFL!$H189="New Orleans",+NFL!#REF!,0))</f>
        <v>0</v>
      </c>
      <c r="AY412" s="81">
        <f>IF(+NFL!$F189="New Orleans",+NFL!#REF!,IF(+NFL!$H189="New Orleans",+NFL!#REF!,0))</f>
        <v>0</v>
      </c>
      <c r="AZ412" s="96">
        <f>IF(+NFL!$F189="New Orleans",+NFL!#REF!,IF(+NFL!$H189="New Orleans",+NFL!#REF!,0))</f>
        <v>0</v>
      </c>
      <c r="BA412" s="70">
        <f>IF(+NFL!$F189="New Orleans",+NFL!#REF!,IF(+NFL!$H189="New Orleans",+NFL!#REF!,0))</f>
        <v>0</v>
      </c>
      <c r="BB412" s="70">
        <f>IF(+NFL!$F189="New Orleans",+NFL!#REF!,IF(+NFL!$H189="New Orleans",+NFL!#REF!,0))</f>
        <v>0</v>
      </c>
      <c r="BC412" s="592">
        <f>IF(+NFL!$F189="New Orleans",+NFL!#REF!,IF(+NFL!$H189="New Orleans",+NFL!#REF!,0))</f>
        <v>0</v>
      </c>
      <c r="BD412" s="81">
        <f>IF(+NFL!$F189="New Orleans",+NFL!#REF!,IF(+NFL!$H189="New Orleans",+NFL!#REF!,0))</f>
        <v>0</v>
      </c>
      <c r="BE412" s="96">
        <f>IF(+NFL!$F189="New Orleans",+NFL!#REF!,IF(+NFL!$H189="New Orleans",+NFL!#REF!,0))</f>
        <v>0</v>
      </c>
      <c r="BF412" s="70">
        <f>IF(+NFL!$F189="New Orleans",+NFL!#REF!,IF(+NFL!$H189="New Orleans",+NFL!#REF!,0))</f>
        <v>0</v>
      </c>
      <c r="BG412" s="81">
        <f>IF(+NFL!$F189="New Orleans",+NFL!#REF!,IF(+NFL!$H189="New Orleans",+NFL!#REF!,0))</f>
        <v>0</v>
      </c>
      <c r="BH412" s="96">
        <f>IF(+NFL!$F189="New Orleans",+NFL!#REF!,IF(+NFL!$H189="New Orleans",+NFL!#REF!,0))</f>
        <v>0</v>
      </c>
      <c r="BI412" s="70">
        <f>IF(+NFL!$F189="New Orleans",+NFL!#REF!,IF(+NFL!$H189="New Orleans",+NFL!#REF!,0))</f>
        <v>0</v>
      </c>
      <c r="BJ412" s="124">
        <f>IF(+NFL!$F189="New Orleans",+NFL!#REF!,IF(+NFL!$H189="New Orleans",+NFL!#REF!,0))</f>
        <v>0</v>
      </c>
      <c r="BK412" s="182">
        <f>IF(+NFL!$F189="New Orleans",+NFL!#REF!,IF(+NFL!$H189="New Orleans",+NFL!#REF!,0))</f>
        <v>0</v>
      </c>
    </row>
    <row r="413" spans="1:63" s="310" customFormat="1" x14ac:dyDescent="0.8">
      <c r="A413" s="70">
        <f>IF(+NFL!$F186="New Orleans",+NFL!A186,IF(+NFL!$H186="New Orleans",+NFL!A186,0))</f>
        <v>11</v>
      </c>
      <c r="B413" s="480" t="str">
        <f>IF(+NFL!$F186="New Orleans",+NFL!B186,IF(+NFL!$H186="New Orleans",+NFL!B186,0))</f>
        <v>Sun</v>
      </c>
      <c r="C413" s="72">
        <f>IF(+NFL!$F186="New Orleans",+NFL!C186,IF(+NFL!$H186="New Orleans",+NFL!C186,0))</f>
        <v>44521</v>
      </c>
      <c r="D413" s="73">
        <f>IF(+NFL!$F186="New Orleans",+NFL!D186,IF(+NFL!$H186="New Orleans",+NFL!D186,0))</f>
        <v>0.54166666666666663</v>
      </c>
      <c r="E413" s="70" t="str">
        <f>IF(+NFL!$F186="New Orleans",+NFL!E186,IF(+NFL!$H186="New Orleans",+NFL!E186,0))</f>
        <v>Fox</v>
      </c>
      <c r="F413" s="189" t="str">
        <f>IF(+NFL!$F186="New Orleans",+NFL!F186,IF(+NFL!$H186="New Orleans",+NFL!F186,0))</f>
        <v>New Orleans</v>
      </c>
      <c r="G413" s="70" t="str">
        <f>IF(+NFL!$F186="New Orleans",+NFL!G186,IF(+NFL!$H186="New Orleans",+NFL!G186,0))</f>
        <v>NFCS</v>
      </c>
      <c r="H413" s="189" t="str">
        <f>IF(+NFL!$F186="New Orleans",+NFL!H186,IF(+NFL!$H186="New Orleans",+NFL!H186,0))</f>
        <v>Philadelphia</v>
      </c>
      <c r="I413" s="70" t="str">
        <f>IF(+NFL!$F186="New Orleans",+NFL!I186,IF(+NFL!$H186="New Orleans",+NFL!I186,0))</f>
        <v>NFCE</v>
      </c>
      <c r="J413" s="496" t="str">
        <f>IF(+NFL!$F186="New Orleans",+NFL!J186,IF(+NFL!$H186="New Orleans",+NFL!J186,0))</f>
        <v>Philadelphia</v>
      </c>
      <c r="K413" s="510" t="str">
        <f>IF(+NFL!$F186="New Orleans",+NFL!K186,IF(+NFL!$H186="New Orleans",+NFL!K186,0))</f>
        <v>New Orleans</v>
      </c>
      <c r="L413" s="572">
        <f>IF(+NFL!$F186="New Orleans",+NFL!L186,IF(+NFL!$H186="New Orleans",+NFL!L186,0))</f>
        <v>1.5</v>
      </c>
      <c r="M413" s="573">
        <f>IF(+NFL!$F186="New Orleans",+NFL!M186,IF(+NFL!$H186="New Orleans",+NFL!M186,0))</f>
        <v>43.5</v>
      </c>
      <c r="N413" s="583" t="str">
        <f>IF(+NFL!$F186="New Orleans",+NFL!N186,IF(+NFL!$H186="New Orleans",+NFL!N186,0))</f>
        <v>Philadelphia</v>
      </c>
      <c r="O413" s="584">
        <f>IF(+NFL!$F186="New Orleans",+NFL!O186,IF(+NFL!$H186="New Orleans",+NFL!O186,0))</f>
        <v>40</v>
      </c>
      <c r="P413" s="583" t="str">
        <f>IF(+NFL!$F186="New Orleans",+NFL!P186,IF(+NFL!$H186="New Orleans",+NFL!P186,0))</f>
        <v>New Orleans</v>
      </c>
      <c r="Q413" s="585">
        <f>IF(+NFL!$F186="New Orleans",+NFL!Q186,IF(+NFL!$H186="New Orleans",+NFL!Q186,0))</f>
        <v>29</v>
      </c>
      <c r="R413" s="586" t="str">
        <f>IF(+NFL!$F186="New Orleans",+NFL!R186,IF(+NFL!$H186="New Orleans",+NFL!R186,0))</f>
        <v>Philadelphia</v>
      </c>
      <c r="S413" s="585" t="str">
        <f>IF(+NFL!$F186="New Orleans",+NFL!S186,IF(+NFL!$H186="New Orleans",+NFL!S186,0))</f>
        <v>New Orleans</v>
      </c>
      <c r="T413" s="587" t="str">
        <f>IF(+NFL!$F186="New Orleans",+NFL!T186,IF(+NFL!$H186="New Orleans",+NFL!T186,0))</f>
        <v>New Orleans</v>
      </c>
      <c r="U413" s="585" t="str">
        <f>IF(+NFL!$F186="New Orleans",+NFL!U186,IF(+NFL!$H186="New Orleans",+NFL!U186,0))</f>
        <v>L</v>
      </c>
      <c r="V413" s="586">
        <f>IF(+NFL!$F198="New Orleans",+NFL!#REF!,IF(+NFL!$H198="New Orleans",+NFL!#REF!,0))</f>
        <v>0</v>
      </c>
      <c r="W413" s="585">
        <f>IF(+NFL!$F198="New Orleans",+NFL!#REF!,IF(+NFL!$H198="New Orleans",+NFL!#REF!,0))</f>
        <v>0</v>
      </c>
      <c r="X413" s="587">
        <f>IF(+NFL!$F198="New Orleans",+NFL!#REF!,IF(+NFL!$H198="New Orleans",+NFL!#REF!,0))</f>
        <v>0</v>
      </c>
      <c r="Y413" s="585">
        <f>IF(+NFL!$F198="New Orleans",+NFL!#REF!,IF(+NFL!$H198="New Orleans",+NFL!#REF!,0))</f>
        <v>0</v>
      </c>
      <c r="Z413" s="586">
        <f>IF(+NFL!$F198="New Orleans",+NFL!#REF!,IF(+NFL!$H198="New Orleans",+NFL!#REF!,0))</f>
        <v>0</v>
      </c>
      <c r="AA413" s="585">
        <f>IF(+NFL!$F198="New Orleans",+NFL!#REF!,IF(+NFL!$H198="New Orleans",+NFL!#REF!,0))</f>
        <v>0</v>
      </c>
      <c r="AB413" s="124">
        <f>IF(+NFL!$F198="New Orleans",+NFL!#REF!,IF(+NFL!$H198="New Orleans",+NFL!#REF!,0))</f>
        <v>0</v>
      </c>
      <c r="AC413" s="182">
        <f>IF(+NFL!$F198="New Orleans",+NFL!#REF!,IF(+NFL!$H198="New Orleans",+NFL!#REF!,0))</f>
        <v>0</v>
      </c>
      <c r="AD413" s="496">
        <f>IF(+NFL!$F198="New Orleans",+NFL!#REF!,IF(+NFL!$H198="New Orleans",+NFL!#REF!,0))</f>
        <v>0</v>
      </c>
      <c r="AE413" s="565">
        <f>IF(+NFL!$F198="New Orleans",+NFL!#REF!,IF(+NFL!$H198="New Orleans",+NFL!#REF!,0))</f>
        <v>0</v>
      </c>
      <c r="AF413" s="496">
        <f>IF(+NFL!$F198="New Orleans",+NFL!#REF!,IF(+NFL!$H198="New Orleans",+NFL!#REF!,0))</f>
        <v>0</v>
      </c>
      <c r="AG413" s="565">
        <f>IF(+NFL!$F198="New Orleans",+NFL!#REF!,IF(+NFL!$H198="New Orleans",+NFL!#REF!,0))</f>
        <v>0</v>
      </c>
      <c r="AH413" s="496">
        <f>IF(+NFL!$F198="New Orleans",+NFL!#REF!,IF(+NFL!$H198="New Orleans",+NFL!#REF!,0))</f>
        <v>0</v>
      </c>
      <c r="AI413" s="565">
        <f>IF(+NFL!$F198="New Orleans",+NFL!#REF!,IF(+NFL!$H198="New Orleans",+NFL!#REF!,0))</f>
        <v>0</v>
      </c>
      <c r="AJ413" s="496">
        <f>IF(+NFL!$F198="New Orleans",+NFL!#REF!,IF(+NFL!$H198="New Orleans",+NFL!#REF!,0))</f>
        <v>0</v>
      </c>
      <c r="AK413" s="565">
        <f>IF(+NFL!$F198="New Orleans",+NFL!#REF!,IF(+NFL!$H198="New Orleans",+NFL!#REF!,0))</f>
        <v>0</v>
      </c>
      <c r="AL413" s="100">
        <f>IF(+NFL!$F198="New Orleans",+NFL!#REF!,IF(+NFL!$H198="New Orleans",+NFL!#REF!,0))</f>
        <v>0</v>
      </c>
      <c r="AM413" s="82">
        <f>IF(+NFL!$F198="New Orleans",+NFL!#REF!,IF(+NFL!$H198="New Orleans",+NFL!#REF!,0))</f>
        <v>0</v>
      </c>
      <c r="AN413" s="81">
        <f>IF(+NFL!$F198="New Orleans",+NFL!#REF!,IF(+NFL!$H198="New Orleans",+NFL!#REF!,0))</f>
        <v>0</v>
      </c>
      <c r="AO413" s="83">
        <f>IF(+NFL!$F198="New Orleans",+NFL!#REF!,IF(+NFL!$H198="New Orleans",+NFL!#REF!,0))</f>
        <v>0</v>
      </c>
      <c r="AP413" s="480">
        <f>IF(+NFL!$F198="New Orleans",+NFL!#REF!,IF(+NFL!$H198="New Orleans",+NFL!#REF!,0))</f>
        <v>0</v>
      </c>
      <c r="AQ413" s="72">
        <f>IF(+NFL!$F198="New Orleans",+NFL!#REF!,IF(+NFL!$H198="New Orleans",+NFL!#REF!,0))</f>
        <v>0</v>
      </c>
      <c r="AR413" s="81">
        <f>IF(+NFL!$F198="New Orleans",+NFL!#REF!,IF(+NFL!$H198="New Orleans",+NFL!#REF!,0))</f>
        <v>0</v>
      </c>
      <c r="AS413" s="96">
        <f>IF(+NFL!$F198="New Orleans",+NFL!#REF!,IF(+NFL!$H198="New Orleans",+NFL!#REF!,0))</f>
        <v>0</v>
      </c>
      <c r="AT413" s="96">
        <f>IF(+NFL!$F198="New Orleans",+NFL!#REF!,IF(+NFL!$H198="New Orleans",+NFL!#REF!,0))</f>
        <v>0</v>
      </c>
      <c r="AU413" s="81">
        <f>IF(+NFL!$F198="New Orleans",+NFL!#REF!,IF(+NFL!$H198="New Orleans",+NFL!#REF!,0))</f>
        <v>0</v>
      </c>
      <c r="AV413" s="96">
        <f>IF(+NFL!$F198="New Orleans",+NFL!#REF!,IF(+NFL!$H198="New Orleans",+NFL!#REF!,0))</f>
        <v>0</v>
      </c>
      <c r="AW413" s="70">
        <f>IF(+NFL!$F198="New Orleans",+NFL!#REF!,IF(+NFL!$H198="New Orleans",+NFL!#REF!,0))</f>
        <v>0</v>
      </c>
      <c r="AX413" s="96">
        <f>IF(+NFL!$F198="New Orleans",+NFL!#REF!,IF(+NFL!$H198="New Orleans",+NFL!#REF!,0))</f>
        <v>0</v>
      </c>
      <c r="AY413" s="81">
        <f>IF(+NFL!$F198="New Orleans",+NFL!#REF!,IF(+NFL!$H198="New Orleans",+NFL!#REF!,0))</f>
        <v>0</v>
      </c>
      <c r="AZ413" s="96">
        <f>IF(+NFL!$F198="New Orleans",+NFL!#REF!,IF(+NFL!$H198="New Orleans",+NFL!#REF!,0))</f>
        <v>0</v>
      </c>
      <c r="BA413" s="70">
        <f>IF(+NFL!$F198="New Orleans",+NFL!#REF!,IF(+NFL!$H198="New Orleans",+NFL!#REF!,0))</f>
        <v>0</v>
      </c>
      <c r="BB413" s="70">
        <f>IF(+NFL!$F198="New Orleans",+NFL!#REF!,IF(+NFL!$H198="New Orleans",+NFL!#REF!,0))</f>
        <v>0</v>
      </c>
      <c r="BC413" s="592">
        <f>IF(+NFL!$F198="New Orleans",+NFL!#REF!,IF(+NFL!$H198="New Orleans",+NFL!#REF!,0))</f>
        <v>0</v>
      </c>
      <c r="BD413" s="81">
        <f>IF(+NFL!$F198="New Orleans",+NFL!#REF!,IF(+NFL!$H198="New Orleans",+NFL!#REF!,0))</f>
        <v>0</v>
      </c>
      <c r="BE413" s="96">
        <f>IF(+NFL!$F198="New Orleans",+NFL!#REF!,IF(+NFL!$H198="New Orleans",+NFL!#REF!,0))</f>
        <v>0</v>
      </c>
      <c r="BF413" s="70">
        <f>IF(+NFL!$F198="New Orleans",+NFL!#REF!,IF(+NFL!$H198="New Orleans",+NFL!#REF!,0))</f>
        <v>0</v>
      </c>
      <c r="BG413" s="81">
        <f>IF(+NFL!$F198="New Orleans",+NFL!#REF!,IF(+NFL!$H198="New Orleans",+NFL!#REF!,0))</f>
        <v>0</v>
      </c>
      <c r="BH413" s="96">
        <f>IF(+NFL!$F198="New Orleans",+NFL!#REF!,IF(+NFL!$H198="New Orleans",+NFL!#REF!,0))</f>
        <v>0</v>
      </c>
      <c r="BI413" s="70">
        <f>IF(+NFL!$F198="New Orleans",+NFL!#REF!,IF(+NFL!$H198="New Orleans",+NFL!#REF!,0))</f>
        <v>0</v>
      </c>
      <c r="BJ413" s="124">
        <f>IF(+NFL!$F198="New Orleans",+NFL!#REF!,IF(+NFL!$H198="New Orleans",+NFL!#REF!,0))</f>
        <v>0</v>
      </c>
      <c r="BK413" s="182">
        <f>IF(+NFL!$F198="New Orleans",+NFL!#REF!,IF(+NFL!$H198="New Orleans",+NFL!#REF!,0))</f>
        <v>0</v>
      </c>
    </row>
    <row r="414" spans="1:63" s="310" customFormat="1" x14ac:dyDescent="0.8">
      <c r="A414" s="70">
        <f>IF(+NFL!$F199="New Orleans",+NFL!A199,IF(+NFL!$H199="New Orleans",+NFL!A199,0))</f>
        <v>12</v>
      </c>
      <c r="B414" s="480" t="str">
        <f>IF(+NFL!$F199="New Orleans",+NFL!B199,IF(+NFL!$H199="New Orleans",+NFL!B199,0))</f>
        <v>Thurs</v>
      </c>
      <c r="C414" s="72">
        <f>IF(+NFL!$F199="New Orleans",+NFL!C199,IF(+NFL!$H199="New Orleans",+NFL!C199,0))</f>
        <v>44525</v>
      </c>
      <c r="D414" s="73">
        <f>IF(+NFL!$F199="New Orleans",+NFL!D199,IF(+NFL!$H199="New Orleans",+NFL!D199,0))</f>
        <v>0.84375</v>
      </c>
      <c r="E414" s="70" t="str">
        <f>IF(+NFL!$F199="New Orleans",+NFL!E199,IF(+NFL!$H199="New Orleans",+NFL!E199,0))</f>
        <v>NBC</v>
      </c>
      <c r="F414" s="189" t="str">
        <f>IF(+NFL!$F199="New Orleans",+NFL!F199,IF(+NFL!$H199="New Orleans",+NFL!F199,0))</f>
        <v>Buffalo</v>
      </c>
      <c r="G414" s="70" t="str">
        <f>IF(+NFL!$F199="New Orleans",+NFL!G199,IF(+NFL!$H199="New Orleans",+NFL!G199,0))</f>
        <v>AFCE</v>
      </c>
      <c r="H414" s="189" t="str">
        <f>IF(+NFL!$F199="New Orleans",+NFL!H199,IF(+NFL!$H199="New Orleans",+NFL!H199,0))</f>
        <v>New Orleans</v>
      </c>
      <c r="I414" s="70" t="str">
        <f>IF(+NFL!$F199="New Orleans",+NFL!I199,IF(+NFL!$H199="New Orleans",+NFL!I199,0))</f>
        <v>NFCS</v>
      </c>
      <c r="J414" s="496" t="str">
        <f>IF(+NFL!$F199="New Orleans",+NFL!J199,IF(+NFL!$H199="New Orleans",+NFL!J199,0))</f>
        <v>Buffalo</v>
      </c>
      <c r="K414" s="510" t="str">
        <f>IF(+NFL!$F199="New Orleans",+NFL!K199,IF(+NFL!$H199="New Orleans",+NFL!K199,0))</f>
        <v>New Orleans</v>
      </c>
      <c r="L414" s="572">
        <f>IF(+NFL!$F199="New Orleans",+NFL!L199,IF(+NFL!$H199="New Orleans",+NFL!L199,0))</f>
        <v>4</v>
      </c>
      <c r="M414" s="573">
        <f>IF(+NFL!$F199="New Orleans",+NFL!M199,IF(+NFL!$H199="New Orleans",+NFL!M199,0))</f>
        <v>46.5</v>
      </c>
      <c r="N414" s="583" t="str">
        <f>IF(+NFL!$F199="New Orleans",+NFL!N199,IF(+NFL!$H199="New Orleans",+NFL!N199,0))</f>
        <v>Buffalo</v>
      </c>
      <c r="O414" s="584">
        <f>IF(+NFL!$F199="New Orleans",+NFL!O199,IF(+NFL!$H199="New Orleans",+NFL!O199,0))</f>
        <v>31</v>
      </c>
      <c r="P414" s="583" t="str">
        <f>IF(+NFL!$F199="New Orleans",+NFL!P199,IF(+NFL!$H199="New Orleans",+NFL!P199,0))</f>
        <v>New Orleans</v>
      </c>
      <c r="Q414" s="585">
        <f>IF(+NFL!$F199="New Orleans",+NFL!Q199,IF(+NFL!$H199="New Orleans",+NFL!Q199,0))</f>
        <v>6</v>
      </c>
      <c r="R414" s="586" t="str">
        <f>IF(+NFL!$F199="New Orleans",+NFL!R199,IF(+NFL!$H199="New Orleans",+NFL!R199,0))</f>
        <v>Buffalo</v>
      </c>
      <c r="S414" s="585" t="str">
        <f>IF(+NFL!$F199="New Orleans",+NFL!S199,IF(+NFL!$H199="New Orleans",+NFL!S199,0))</f>
        <v>New Orleans</v>
      </c>
      <c r="T414" s="587" t="str">
        <f>IF(+NFL!$F199="New Orleans",+NFL!T199,IF(+NFL!$H199="New Orleans",+NFL!T199,0))</f>
        <v>Buffalo</v>
      </c>
      <c r="U414" s="585" t="str">
        <f>IF(+NFL!$F199="New Orleans",+NFL!U199,IF(+NFL!$H199="New Orleans",+NFL!U199,0))</f>
        <v>W</v>
      </c>
      <c r="V414" s="586">
        <f>IF(+NFL!$F220="New Orleans",+NFL!#REF!,IF(+NFL!$H220="New Orleans",+NFL!#REF!,0))</f>
        <v>0</v>
      </c>
      <c r="W414" s="585">
        <f>IF(+NFL!$F220="New Orleans",+NFL!#REF!,IF(+NFL!$H220="New Orleans",+NFL!#REF!,0))</f>
        <v>0</v>
      </c>
      <c r="X414" s="587">
        <f>IF(+NFL!$F220="New Orleans",+NFL!#REF!,IF(+NFL!$H220="New Orleans",+NFL!#REF!,0))</f>
        <v>0</v>
      </c>
      <c r="Y414" s="585">
        <f>IF(+NFL!$F220="New Orleans",+NFL!#REF!,IF(+NFL!$H220="New Orleans",+NFL!#REF!,0))</f>
        <v>0</v>
      </c>
      <c r="Z414" s="586">
        <f>IF(+NFL!$F220="New Orleans",+NFL!#REF!,IF(+NFL!$H220="New Orleans",+NFL!#REF!,0))</f>
        <v>0</v>
      </c>
      <c r="AA414" s="585">
        <f>IF(+NFL!$F220="New Orleans",+NFL!#REF!,IF(+NFL!$H220="New Orleans",+NFL!#REF!,0))</f>
        <v>0</v>
      </c>
      <c r="AB414" s="124">
        <f>IF(+NFL!$F220="New Orleans",+NFL!#REF!,IF(+NFL!$H220="New Orleans",+NFL!#REF!,0))</f>
        <v>0</v>
      </c>
      <c r="AC414" s="182">
        <f>IF(+NFL!$F220="New Orleans",+NFL!#REF!,IF(+NFL!$H220="New Orleans",+NFL!#REF!,0))</f>
        <v>0</v>
      </c>
      <c r="AD414" s="496">
        <f>IF(+NFL!$F220="New Orleans",+NFL!#REF!,IF(+NFL!$H220="New Orleans",+NFL!#REF!,0))</f>
        <v>0</v>
      </c>
      <c r="AE414" s="565">
        <f>IF(+NFL!$F220="New Orleans",+NFL!#REF!,IF(+NFL!$H220="New Orleans",+NFL!#REF!,0))</f>
        <v>0</v>
      </c>
      <c r="AF414" s="496">
        <f>IF(+NFL!$F220="New Orleans",+NFL!#REF!,IF(+NFL!$H220="New Orleans",+NFL!#REF!,0))</f>
        <v>0</v>
      </c>
      <c r="AG414" s="565">
        <f>IF(+NFL!$F220="New Orleans",+NFL!#REF!,IF(+NFL!$H220="New Orleans",+NFL!#REF!,0))</f>
        <v>0</v>
      </c>
      <c r="AH414" s="496">
        <f>IF(+NFL!$F220="New Orleans",+NFL!#REF!,IF(+NFL!$H220="New Orleans",+NFL!#REF!,0))</f>
        <v>0</v>
      </c>
      <c r="AI414" s="565">
        <f>IF(+NFL!$F220="New Orleans",+NFL!#REF!,IF(+NFL!$H220="New Orleans",+NFL!#REF!,0))</f>
        <v>0</v>
      </c>
      <c r="AJ414" s="496">
        <f>IF(+NFL!$F220="New Orleans",+NFL!#REF!,IF(+NFL!$H220="New Orleans",+NFL!#REF!,0))</f>
        <v>0</v>
      </c>
      <c r="AK414" s="565">
        <f>IF(+NFL!$F220="New Orleans",+NFL!#REF!,IF(+NFL!$H220="New Orleans",+NFL!#REF!,0))</f>
        <v>0</v>
      </c>
      <c r="AL414" s="100">
        <f>IF(+NFL!$F220="New Orleans",+NFL!#REF!,IF(+NFL!$H220="New Orleans",+NFL!#REF!,0))</f>
        <v>0</v>
      </c>
      <c r="AM414" s="82">
        <f>IF(+NFL!$F220="New Orleans",+NFL!#REF!,IF(+NFL!$H220="New Orleans",+NFL!#REF!,0))</f>
        <v>0</v>
      </c>
      <c r="AN414" s="81">
        <f>IF(+NFL!$F220="New Orleans",+NFL!#REF!,IF(+NFL!$H220="New Orleans",+NFL!#REF!,0))</f>
        <v>0</v>
      </c>
      <c r="AO414" s="83">
        <f>IF(+NFL!$F220="New Orleans",+NFL!#REF!,IF(+NFL!$H220="New Orleans",+NFL!#REF!,0))</f>
        <v>0</v>
      </c>
      <c r="AP414" s="480">
        <f>IF(+NFL!$F220="New Orleans",+NFL!#REF!,IF(+NFL!$H220="New Orleans",+NFL!#REF!,0))</f>
        <v>0</v>
      </c>
      <c r="AQ414" s="72">
        <f>IF(+NFL!$F220="New Orleans",+NFL!#REF!,IF(+NFL!$H220="New Orleans",+NFL!#REF!,0))</f>
        <v>0</v>
      </c>
      <c r="AR414" s="81">
        <f>IF(+NFL!$F220="New Orleans",+NFL!#REF!,IF(+NFL!$H220="New Orleans",+NFL!#REF!,0))</f>
        <v>0</v>
      </c>
      <c r="AS414" s="96">
        <f>IF(+NFL!$F220="New Orleans",+NFL!#REF!,IF(+NFL!$H220="New Orleans",+NFL!#REF!,0))</f>
        <v>0</v>
      </c>
      <c r="AT414" s="96">
        <f>IF(+NFL!$F220="New Orleans",+NFL!#REF!,IF(+NFL!$H220="New Orleans",+NFL!#REF!,0))</f>
        <v>0</v>
      </c>
      <c r="AU414" s="81">
        <f>IF(+NFL!$F220="New Orleans",+NFL!#REF!,IF(+NFL!$H220="New Orleans",+NFL!#REF!,0))</f>
        <v>0</v>
      </c>
      <c r="AV414" s="96">
        <f>IF(+NFL!$F220="New Orleans",+NFL!#REF!,IF(+NFL!$H220="New Orleans",+NFL!#REF!,0))</f>
        <v>0</v>
      </c>
      <c r="AW414" s="70">
        <f>IF(+NFL!$F220="New Orleans",+NFL!#REF!,IF(+NFL!$H220="New Orleans",+NFL!#REF!,0))</f>
        <v>0</v>
      </c>
      <c r="AX414" s="96">
        <f>IF(+NFL!$F220="New Orleans",+NFL!#REF!,IF(+NFL!$H220="New Orleans",+NFL!#REF!,0))</f>
        <v>0</v>
      </c>
      <c r="AY414" s="81">
        <f>IF(+NFL!$F220="New Orleans",+NFL!#REF!,IF(+NFL!$H220="New Orleans",+NFL!#REF!,0))</f>
        <v>0</v>
      </c>
      <c r="AZ414" s="96">
        <f>IF(+NFL!$F220="New Orleans",+NFL!#REF!,IF(+NFL!$H220="New Orleans",+NFL!#REF!,0))</f>
        <v>0</v>
      </c>
      <c r="BA414" s="70">
        <f>IF(+NFL!$F220="New Orleans",+NFL!#REF!,IF(+NFL!$H220="New Orleans",+NFL!#REF!,0))</f>
        <v>0</v>
      </c>
      <c r="BB414" s="70">
        <f>IF(+NFL!$F220="New Orleans",+NFL!#REF!,IF(+NFL!$H220="New Orleans",+NFL!#REF!,0))</f>
        <v>0</v>
      </c>
      <c r="BC414" s="592">
        <f>IF(+NFL!$F220="New Orleans",+NFL!#REF!,IF(+NFL!$H220="New Orleans",+NFL!#REF!,0))</f>
        <v>0</v>
      </c>
      <c r="BD414" s="81">
        <f>IF(+NFL!$F220="New Orleans",+NFL!#REF!,IF(+NFL!$H220="New Orleans",+NFL!#REF!,0))</f>
        <v>0</v>
      </c>
      <c r="BE414" s="96">
        <f>IF(+NFL!$F220="New Orleans",+NFL!#REF!,IF(+NFL!$H220="New Orleans",+NFL!#REF!,0))</f>
        <v>0</v>
      </c>
      <c r="BF414" s="70">
        <f>IF(+NFL!$F220="New Orleans",+NFL!#REF!,IF(+NFL!$H220="New Orleans",+NFL!#REF!,0))</f>
        <v>0</v>
      </c>
      <c r="BG414" s="81">
        <f>IF(+NFL!$F220="New Orleans",+NFL!#REF!,IF(+NFL!$H220="New Orleans",+NFL!#REF!,0))</f>
        <v>0</v>
      </c>
      <c r="BH414" s="96">
        <f>IF(+NFL!$F220="New Orleans",+NFL!#REF!,IF(+NFL!$H220="New Orleans",+NFL!#REF!,0))</f>
        <v>0</v>
      </c>
      <c r="BI414" s="70">
        <f>IF(+NFL!$F220="New Orleans",+NFL!#REF!,IF(+NFL!$H220="New Orleans",+NFL!#REF!,0))</f>
        <v>0</v>
      </c>
      <c r="BJ414" s="124">
        <f>IF(+NFL!$F220="New Orleans",+NFL!#REF!,IF(+NFL!$H220="New Orleans",+NFL!#REF!,0))</f>
        <v>0</v>
      </c>
      <c r="BK414" s="182">
        <f>IF(+NFL!$F220="New Orleans",+NFL!#REF!,IF(+NFL!$H220="New Orleans",+NFL!#REF!,0))</f>
        <v>0</v>
      </c>
    </row>
    <row r="415" spans="1:63" s="310" customFormat="1" x14ac:dyDescent="0.8">
      <c r="A415" s="70">
        <f>IF(+NFL!$F215="New Orleans",+NFL!A215,IF(+NFL!$H215="New Orleans",+NFL!A215,0))</f>
        <v>13</v>
      </c>
      <c r="B415" s="480" t="str">
        <f>IF(+NFL!$F215="New Orleans",+NFL!B215,IF(+NFL!$H215="New Orleans",+NFL!B215,0))</f>
        <v>Thurs</v>
      </c>
      <c r="C415" s="72">
        <f>IF(+NFL!$F215="New Orleans",+NFL!C215,IF(+NFL!$H215="New Orleans",+NFL!C215,0))</f>
        <v>44532</v>
      </c>
      <c r="D415" s="73">
        <f>IF(+NFL!$F215="New Orleans",+NFL!D215,IF(+NFL!$H215="New Orleans",+NFL!D215,0))</f>
        <v>0.84375</v>
      </c>
      <c r="E415" s="70" t="str">
        <f>IF(+NFL!$F215="New Orleans",+NFL!E215,IF(+NFL!$H215="New Orleans",+NFL!E215,0))</f>
        <v>Fox</v>
      </c>
      <c r="F415" s="189" t="str">
        <f>IF(+NFL!$F215="New Orleans",+NFL!F215,IF(+NFL!$H215="New Orleans",+NFL!F215,0))</f>
        <v>Dallas</v>
      </c>
      <c r="G415" s="70" t="str">
        <f>IF(+NFL!$F215="New Orleans",+NFL!G215,IF(+NFL!$H215="New Orleans",+NFL!G215,0))</f>
        <v>NFCE</v>
      </c>
      <c r="H415" s="189" t="str">
        <f>IF(+NFL!$F215="New Orleans",+NFL!H215,IF(+NFL!$H215="New Orleans",+NFL!H215,0))</f>
        <v>New Orleans</v>
      </c>
      <c r="I415" s="70" t="str">
        <f>IF(+NFL!$F215="New Orleans",+NFL!I215,IF(+NFL!$H215="New Orleans",+NFL!I215,0))</f>
        <v>NFCS</v>
      </c>
      <c r="J415" s="496" t="str">
        <f>IF(+NFL!$F215="New Orleans",+NFL!J215,IF(+NFL!$H215="New Orleans",+NFL!J215,0))</f>
        <v>Dallas</v>
      </c>
      <c r="K415" s="510" t="str">
        <f>IF(+NFL!$F215="New Orleans",+NFL!K215,IF(+NFL!$H215="New Orleans",+NFL!K215,0))</f>
        <v>New Orleans</v>
      </c>
      <c r="L415" s="572">
        <f>IF(+NFL!$F215="New Orleans",+NFL!L215,IF(+NFL!$H215="New Orleans",+NFL!L215,0))</f>
        <v>4.5</v>
      </c>
      <c r="M415" s="573">
        <f>IF(+NFL!$F215="New Orleans",+NFL!M215,IF(+NFL!$H215="New Orleans",+NFL!M215,0))</f>
        <v>47.5</v>
      </c>
      <c r="N415" s="583" t="str">
        <f>IF(+NFL!$F215="New Orleans",+NFL!N215,IF(+NFL!$H215="New Orleans",+NFL!N215,0))</f>
        <v>Dallas</v>
      </c>
      <c r="O415" s="584">
        <f>IF(+NFL!$F215="New Orleans",+NFL!O215,IF(+NFL!$H215="New Orleans",+NFL!O215,0))</f>
        <v>27</v>
      </c>
      <c r="P415" s="583" t="str">
        <f>IF(+NFL!$F215="New Orleans",+NFL!P215,IF(+NFL!$H215="New Orleans",+NFL!P215,0))</f>
        <v>New Orleans</v>
      </c>
      <c r="Q415" s="585">
        <f>IF(+NFL!$F215="New Orleans",+NFL!Q215,IF(+NFL!$H215="New Orleans",+NFL!Q215,0))</f>
        <v>17</v>
      </c>
      <c r="R415" s="586" t="str">
        <f>IF(+NFL!$F215="New Orleans",+NFL!R215,IF(+NFL!$H215="New Orleans",+NFL!R215,0))</f>
        <v>Dallas</v>
      </c>
      <c r="S415" s="585" t="str">
        <f>IF(+NFL!$F215="New Orleans",+NFL!S215,IF(+NFL!$H215="New Orleans",+NFL!S215,0))</f>
        <v>New Orleans</v>
      </c>
      <c r="T415" s="587" t="str">
        <f>IF(+NFL!$F215="New Orleans",+NFL!T215,IF(+NFL!$H215="New Orleans",+NFL!T215,0))</f>
        <v>Dallas</v>
      </c>
      <c r="U415" s="585" t="str">
        <f>IF(+NFL!$F215="New Orleans",+NFL!U215,IF(+NFL!$H215="New Orleans",+NFL!U215,0))</f>
        <v>W</v>
      </c>
      <c r="V415" s="586">
        <f>IF(+NFL!$F241="New Orleans",+NFL!#REF!,IF(+NFL!$H241="New Orleans",+NFL!#REF!,0))</f>
        <v>0</v>
      </c>
      <c r="W415" s="585">
        <f>IF(+NFL!$F241="New Orleans",+NFL!#REF!,IF(+NFL!$H241="New Orleans",+NFL!#REF!,0))</f>
        <v>0</v>
      </c>
      <c r="X415" s="587">
        <f>IF(+NFL!$F241="New Orleans",+NFL!#REF!,IF(+NFL!$H241="New Orleans",+NFL!#REF!,0))</f>
        <v>0</v>
      </c>
      <c r="Y415" s="585">
        <f>IF(+NFL!$F241="New Orleans",+NFL!#REF!,IF(+NFL!$H241="New Orleans",+NFL!#REF!,0))</f>
        <v>0</v>
      </c>
      <c r="Z415" s="586">
        <f>IF(+NFL!$F241="New Orleans",+NFL!#REF!,IF(+NFL!$H241="New Orleans",+NFL!#REF!,0))</f>
        <v>0</v>
      </c>
      <c r="AA415" s="585">
        <f>IF(+NFL!$F241="New Orleans",+NFL!#REF!,IF(+NFL!$H241="New Orleans",+NFL!#REF!,0))</f>
        <v>0</v>
      </c>
      <c r="AB415" s="124">
        <f>IF(+NFL!$F241="New Orleans",+NFL!#REF!,IF(+NFL!$H241="New Orleans",+NFL!#REF!,0))</f>
        <v>0</v>
      </c>
      <c r="AC415" s="182">
        <f>IF(+NFL!$F241="New Orleans",+NFL!#REF!,IF(+NFL!$H241="New Orleans",+NFL!#REF!,0))</f>
        <v>0</v>
      </c>
      <c r="AD415" s="496">
        <f>IF(+NFL!$F241="New Orleans",+NFL!#REF!,IF(+NFL!$H241="New Orleans",+NFL!#REF!,0))</f>
        <v>0</v>
      </c>
      <c r="AE415" s="565">
        <f>IF(+NFL!$F241="New Orleans",+NFL!#REF!,IF(+NFL!$H241="New Orleans",+NFL!#REF!,0))</f>
        <v>0</v>
      </c>
      <c r="AF415" s="496">
        <f>IF(+NFL!$F241="New Orleans",+NFL!#REF!,IF(+NFL!$H241="New Orleans",+NFL!#REF!,0))</f>
        <v>0</v>
      </c>
      <c r="AG415" s="565">
        <f>IF(+NFL!$F241="New Orleans",+NFL!#REF!,IF(+NFL!$H241="New Orleans",+NFL!#REF!,0))</f>
        <v>0</v>
      </c>
      <c r="AH415" s="496">
        <f>IF(+NFL!$F241="New Orleans",+NFL!#REF!,IF(+NFL!$H241="New Orleans",+NFL!#REF!,0))</f>
        <v>0</v>
      </c>
      <c r="AI415" s="565">
        <f>IF(+NFL!$F241="New Orleans",+NFL!#REF!,IF(+NFL!$H241="New Orleans",+NFL!#REF!,0))</f>
        <v>0</v>
      </c>
      <c r="AJ415" s="496">
        <f>IF(+NFL!$F241="New Orleans",+NFL!#REF!,IF(+NFL!$H241="New Orleans",+NFL!#REF!,0))</f>
        <v>0</v>
      </c>
      <c r="AK415" s="565">
        <f>IF(+NFL!$F241="New Orleans",+NFL!#REF!,IF(+NFL!$H241="New Orleans",+NFL!#REF!,0))</f>
        <v>0</v>
      </c>
      <c r="AL415" s="100">
        <f>IF(+NFL!$F241="New Orleans",+NFL!#REF!,IF(+NFL!$H241="New Orleans",+NFL!#REF!,0))</f>
        <v>0</v>
      </c>
      <c r="AM415" s="82">
        <f>IF(+NFL!$F241="New Orleans",+NFL!#REF!,IF(+NFL!$H241="New Orleans",+NFL!#REF!,0))</f>
        <v>0</v>
      </c>
      <c r="AN415" s="81">
        <f>IF(+NFL!$F241="New Orleans",+NFL!#REF!,IF(+NFL!$H241="New Orleans",+NFL!#REF!,0))</f>
        <v>0</v>
      </c>
      <c r="AO415" s="83">
        <f>IF(+NFL!$F241="New Orleans",+NFL!#REF!,IF(+NFL!$H241="New Orleans",+NFL!#REF!,0))</f>
        <v>0</v>
      </c>
      <c r="AP415" s="480">
        <f>IF(+NFL!$F241="New Orleans",+NFL!#REF!,IF(+NFL!$H241="New Orleans",+NFL!#REF!,0))</f>
        <v>0</v>
      </c>
      <c r="AQ415" s="72">
        <f>IF(+NFL!$F241="New Orleans",+NFL!#REF!,IF(+NFL!$H241="New Orleans",+NFL!#REF!,0))</f>
        <v>0</v>
      </c>
      <c r="AR415" s="81">
        <f>IF(+NFL!$F241="New Orleans",+NFL!#REF!,IF(+NFL!$H241="New Orleans",+NFL!#REF!,0))</f>
        <v>0</v>
      </c>
      <c r="AS415" s="96">
        <f>IF(+NFL!$F241="New Orleans",+NFL!#REF!,IF(+NFL!$H241="New Orleans",+NFL!#REF!,0))</f>
        <v>0</v>
      </c>
      <c r="AT415" s="96">
        <f>IF(+NFL!$F241="New Orleans",+NFL!#REF!,IF(+NFL!$H241="New Orleans",+NFL!#REF!,0))</f>
        <v>0</v>
      </c>
      <c r="AU415" s="81">
        <f>IF(+NFL!$F241="New Orleans",+NFL!#REF!,IF(+NFL!$H241="New Orleans",+NFL!#REF!,0))</f>
        <v>0</v>
      </c>
      <c r="AV415" s="96">
        <f>IF(+NFL!$F241="New Orleans",+NFL!#REF!,IF(+NFL!$H241="New Orleans",+NFL!#REF!,0))</f>
        <v>0</v>
      </c>
      <c r="AW415" s="70">
        <f>IF(+NFL!$F241="New Orleans",+NFL!#REF!,IF(+NFL!$H241="New Orleans",+NFL!#REF!,0))</f>
        <v>0</v>
      </c>
      <c r="AX415" s="96">
        <f>IF(+NFL!$F241="New Orleans",+NFL!#REF!,IF(+NFL!$H241="New Orleans",+NFL!#REF!,0))</f>
        <v>0</v>
      </c>
      <c r="AY415" s="81">
        <f>IF(+NFL!$F241="New Orleans",+NFL!#REF!,IF(+NFL!$H241="New Orleans",+NFL!#REF!,0))</f>
        <v>0</v>
      </c>
      <c r="AZ415" s="96">
        <f>IF(+NFL!$F241="New Orleans",+NFL!#REF!,IF(+NFL!$H241="New Orleans",+NFL!#REF!,0))</f>
        <v>0</v>
      </c>
      <c r="BA415" s="70">
        <f>IF(+NFL!$F241="New Orleans",+NFL!#REF!,IF(+NFL!$H241="New Orleans",+NFL!#REF!,0))</f>
        <v>0</v>
      </c>
      <c r="BB415" s="70">
        <f>IF(+NFL!$F241="New Orleans",+NFL!#REF!,IF(+NFL!$H241="New Orleans",+NFL!#REF!,0))</f>
        <v>0</v>
      </c>
      <c r="BC415" s="592">
        <f>IF(+NFL!$F241="New Orleans",+NFL!#REF!,IF(+NFL!$H241="New Orleans",+NFL!#REF!,0))</f>
        <v>0</v>
      </c>
      <c r="BD415" s="81">
        <f>IF(+NFL!$F241="New Orleans",+NFL!#REF!,IF(+NFL!$H241="New Orleans",+NFL!#REF!,0))</f>
        <v>0</v>
      </c>
      <c r="BE415" s="96">
        <f>IF(+NFL!$F241="New Orleans",+NFL!#REF!,IF(+NFL!$H241="New Orleans",+NFL!#REF!,0))</f>
        <v>0</v>
      </c>
      <c r="BF415" s="70">
        <f>IF(+NFL!$F241="New Orleans",+NFL!#REF!,IF(+NFL!$H241="New Orleans",+NFL!#REF!,0))</f>
        <v>0</v>
      </c>
      <c r="BG415" s="81">
        <f>IF(+NFL!$F241="New Orleans",+NFL!#REF!,IF(+NFL!$H241="New Orleans",+NFL!#REF!,0))</f>
        <v>0</v>
      </c>
      <c r="BH415" s="96">
        <f>IF(+NFL!$F241="New Orleans",+NFL!#REF!,IF(+NFL!$H241="New Orleans",+NFL!#REF!,0))</f>
        <v>0</v>
      </c>
      <c r="BI415" s="70">
        <f>IF(+NFL!$F241="New Orleans",+NFL!#REF!,IF(+NFL!$H241="New Orleans",+NFL!#REF!,0))</f>
        <v>0</v>
      </c>
      <c r="BJ415" s="124">
        <f>IF(+NFL!$F241="New Orleans",+NFL!#REF!,IF(+NFL!$H241="New Orleans",+NFL!#REF!,0))</f>
        <v>0</v>
      </c>
      <c r="BK415" s="182">
        <f>IF(+NFL!$F241="New Orleans",+NFL!#REF!,IF(+NFL!$H241="New Orleans",+NFL!#REF!,0))</f>
        <v>0</v>
      </c>
    </row>
    <row r="416" spans="1:63" s="310" customFormat="1" x14ac:dyDescent="0.8">
      <c r="A416" s="70">
        <f>IF(+NFL!$F239="New Orleans",+NFL!A239,IF(+NFL!$H239="New Orleans",+NFL!A239,0))</f>
        <v>14</v>
      </c>
      <c r="B416" s="480" t="str">
        <f>IF(+NFL!$F239="New Orleans",+NFL!B239,IF(+NFL!$H239="New Orleans",+NFL!B239,0))</f>
        <v>Sun</v>
      </c>
      <c r="C416" s="72">
        <f>IF(+NFL!$F239="New Orleans",+NFL!C239,IF(+NFL!$H239="New Orleans",+NFL!C239,0))</f>
        <v>44542</v>
      </c>
      <c r="D416" s="73">
        <f>IF(+NFL!$F239="New Orleans",+NFL!D239,IF(+NFL!$H239="New Orleans",+NFL!D239,0))</f>
        <v>0.54166666666666663</v>
      </c>
      <c r="E416" s="70" t="str">
        <f>IF(+NFL!$F239="New Orleans",+NFL!E239,IF(+NFL!$H239="New Orleans",+NFL!E239,0))</f>
        <v>Fox</v>
      </c>
      <c r="F416" s="189" t="str">
        <f>IF(+NFL!$F239="New Orleans",+NFL!F239,IF(+NFL!$H239="New Orleans",+NFL!F239,0))</f>
        <v>New Orleans</v>
      </c>
      <c r="G416" s="70" t="str">
        <f>IF(+NFL!$F239="New Orleans",+NFL!G239,IF(+NFL!$H239="New Orleans",+NFL!G239,0))</f>
        <v>NFCS</v>
      </c>
      <c r="H416" s="189" t="str">
        <f>IF(+NFL!$F239="New Orleans",+NFL!H239,IF(+NFL!$H239="New Orleans",+NFL!H239,0))</f>
        <v>NY Jets</v>
      </c>
      <c r="I416" s="70" t="str">
        <f>IF(+NFL!$F239="New Orleans",+NFL!I239,IF(+NFL!$H239="New Orleans",+NFL!I239,0))</f>
        <v>AFCE</v>
      </c>
      <c r="J416" s="496" t="str">
        <f>IF(+NFL!$F239="New Orleans",+NFL!J239,IF(+NFL!$H239="New Orleans",+NFL!J239,0))</f>
        <v>New Orleans</v>
      </c>
      <c r="K416" s="510" t="str">
        <f>IF(+NFL!$F239="New Orleans",+NFL!K239,IF(+NFL!$H239="New Orleans",+NFL!K239,0))</f>
        <v>NY Jets</v>
      </c>
      <c r="L416" s="572">
        <f>IF(+NFL!$F239="New Orleans",+NFL!L239,IF(+NFL!$H239="New Orleans",+NFL!L239,0))</f>
        <v>5.5</v>
      </c>
      <c r="M416" s="573">
        <f>IF(+NFL!$F239="New Orleans",+NFL!M239,IF(+NFL!$H239="New Orleans",+NFL!M239,0))</f>
        <v>43.5</v>
      </c>
      <c r="N416" s="583" t="str">
        <f>IF(+NFL!$F239="New Orleans",+NFL!N239,IF(+NFL!$H239="New Orleans",+NFL!N239,0))</f>
        <v>New Orleans</v>
      </c>
      <c r="O416" s="584">
        <f>IF(+NFL!$F239="New Orleans",+NFL!O239,IF(+NFL!$H239="New Orleans",+NFL!O239,0))</f>
        <v>30</v>
      </c>
      <c r="P416" s="583" t="str">
        <f>IF(+NFL!$F239="New Orleans",+NFL!P239,IF(+NFL!$H239="New Orleans",+NFL!P239,0))</f>
        <v>NY Jets</v>
      </c>
      <c r="Q416" s="585">
        <f>IF(+NFL!$F239="New Orleans",+NFL!Q239,IF(+NFL!$H239="New Orleans",+NFL!Q239,0))</f>
        <v>9</v>
      </c>
      <c r="R416" s="586" t="str">
        <f>IF(+NFL!$F239="New Orleans",+NFL!R239,IF(+NFL!$H239="New Orleans",+NFL!R239,0))</f>
        <v>New Orleans</v>
      </c>
      <c r="S416" s="585" t="str">
        <f>IF(+NFL!$F239="New Orleans",+NFL!S239,IF(+NFL!$H239="New Orleans",+NFL!S239,0))</f>
        <v>NY Jets</v>
      </c>
      <c r="T416" s="587" t="str">
        <f>IF(+NFL!$F239="New Orleans",+NFL!T239,IF(+NFL!$H239="New Orleans",+NFL!T239,0))</f>
        <v>NY Jets</v>
      </c>
      <c r="U416" s="585" t="str">
        <f>IF(+NFL!$F239="New Orleans",+NFL!U239,IF(+NFL!$H239="New Orleans",+NFL!U239,0))</f>
        <v>L</v>
      </c>
      <c r="V416" s="586">
        <f>IF(+NFL!$F258="New Orleans",+NFL!#REF!,IF(+NFL!$H258="New Orleans",+NFL!#REF!,0))</f>
        <v>0</v>
      </c>
      <c r="W416" s="585">
        <f>IF(+NFL!$F258="New Orleans",+NFL!#REF!,IF(+NFL!$H258="New Orleans",+NFL!#REF!,0))</f>
        <v>0</v>
      </c>
      <c r="X416" s="587">
        <f>IF(+NFL!$F258="New Orleans",+NFL!#REF!,IF(+NFL!$H258="New Orleans",+NFL!#REF!,0))</f>
        <v>0</v>
      </c>
      <c r="Y416" s="585">
        <f>IF(+NFL!$F258="New Orleans",+NFL!#REF!,IF(+NFL!$H258="New Orleans",+NFL!#REF!,0))</f>
        <v>0</v>
      </c>
      <c r="Z416" s="586">
        <f>IF(+NFL!$F258="New Orleans",+NFL!#REF!,IF(+NFL!$H258="New Orleans",+NFL!#REF!,0))</f>
        <v>0</v>
      </c>
      <c r="AA416" s="585">
        <f>IF(+NFL!$F258="New Orleans",+NFL!#REF!,IF(+NFL!$H258="New Orleans",+NFL!#REF!,0))</f>
        <v>0</v>
      </c>
      <c r="AB416" s="124">
        <f>IF(+NFL!$F258="New Orleans",+NFL!#REF!,IF(+NFL!$H258="New Orleans",+NFL!#REF!,0))</f>
        <v>0</v>
      </c>
      <c r="AC416" s="182">
        <f>IF(+NFL!$F258="New Orleans",+NFL!#REF!,IF(+NFL!$H258="New Orleans",+NFL!#REF!,0))</f>
        <v>0</v>
      </c>
      <c r="AD416" s="496">
        <f>IF(+NFL!$F258="New Orleans",+NFL!#REF!,IF(+NFL!$H258="New Orleans",+NFL!#REF!,0))</f>
        <v>0</v>
      </c>
      <c r="AE416" s="565">
        <f>IF(+NFL!$F258="New Orleans",+NFL!#REF!,IF(+NFL!$H258="New Orleans",+NFL!#REF!,0))</f>
        <v>0</v>
      </c>
      <c r="AF416" s="496">
        <f>IF(+NFL!$F258="New Orleans",+NFL!#REF!,IF(+NFL!$H258="New Orleans",+NFL!#REF!,0))</f>
        <v>0</v>
      </c>
      <c r="AG416" s="565">
        <f>IF(+NFL!$F258="New Orleans",+NFL!#REF!,IF(+NFL!$H258="New Orleans",+NFL!#REF!,0))</f>
        <v>0</v>
      </c>
      <c r="AH416" s="496">
        <f>IF(+NFL!$F258="New Orleans",+NFL!#REF!,IF(+NFL!$H258="New Orleans",+NFL!#REF!,0))</f>
        <v>0</v>
      </c>
      <c r="AI416" s="565">
        <f>IF(+NFL!$F258="New Orleans",+NFL!#REF!,IF(+NFL!$H258="New Orleans",+NFL!#REF!,0))</f>
        <v>0</v>
      </c>
      <c r="AJ416" s="496">
        <f>IF(+NFL!$F258="New Orleans",+NFL!#REF!,IF(+NFL!$H258="New Orleans",+NFL!#REF!,0))</f>
        <v>0</v>
      </c>
      <c r="AK416" s="565">
        <f>IF(+NFL!$F258="New Orleans",+NFL!#REF!,IF(+NFL!$H258="New Orleans",+NFL!#REF!,0))</f>
        <v>0</v>
      </c>
      <c r="AL416" s="100">
        <f>IF(+NFL!$F258="New Orleans",+NFL!#REF!,IF(+NFL!$H258="New Orleans",+NFL!#REF!,0))</f>
        <v>0</v>
      </c>
      <c r="AM416" s="82">
        <f>IF(+NFL!$F258="New Orleans",+NFL!#REF!,IF(+NFL!$H258="New Orleans",+NFL!#REF!,0))</f>
        <v>0</v>
      </c>
      <c r="AN416" s="81">
        <f>IF(+NFL!$F258="New Orleans",+NFL!#REF!,IF(+NFL!$H258="New Orleans",+NFL!#REF!,0))</f>
        <v>0</v>
      </c>
      <c r="AO416" s="83">
        <f>IF(+NFL!$F258="New Orleans",+NFL!#REF!,IF(+NFL!$H258="New Orleans",+NFL!#REF!,0))</f>
        <v>0</v>
      </c>
      <c r="AP416" s="480">
        <f>IF(+NFL!$F258="New Orleans",+NFL!#REF!,IF(+NFL!$H258="New Orleans",+NFL!#REF!,0))</f>
        <v>0</v>
      </c>
      <c r="AQ416" s="72">
        <f>IF(+NFL!$F258="New Orleans",+NFL!#REF!,IF(+NFL!$H258="New Orleans",+NFL!#REF!,0))</f>
        <v>0</v>
      </c>
      <c r="AR416" s="81">
        <f>IF(+NFL!$F258="New Orleans",+NFL!#REF!,IF(+NFL!$H258="New Orleans",+NFL!#REF!,0))</f>
        <v>0</v>
      </c>
      <c r="AS416" s="96">
        <f>IF(+NFL!$F258="New Orleans",+NFL!#REF!,IF(+NFL!$H258="New Orleans",+NFL!#REF!,0))</f>
        <v>0</v>
      </c>
      <c r="AT416" s="96">
        <f>IF(+NFL!$F258="New Orleans",+NFL!#REF!,IF(+NFL!$H258="New Orleans",+NFL!#REF!,0))</f>
        <v>0</v>
      </c>
      <c r="AU416" s="81">
        <f>IF(+NFL!$F258="New Orleans",+NFL!#REF!,IF(+NFL!$H258="New Orleans",+NFL!#REF!,0))</f>
        <v>0</v>
      </c>
      <c r="AV416" s="96">
        <f>IF(+NFL!$F258="New Orleans",+NFL!#REF!,IF(+NFL!$H258="New Orleans",+NFL!#REF!,0))</f>
        <v>0</v>
      </c>
      <c r="AW416" s="70">
        <f>IF(+NFL!$F258="New Orleans",+NFL!#REF!,IF(+NFL!$H258="New Orleans",+NFL!#REF!,0))</f>
        <v>0</v>
      </c>
      <c r="AX416" s="96">
        <f>IF(+NFL!$F258="New Orleans",+NFL!#REF!,IF(+NFL!$H258="New Orleans",+NFL!#REF!,0))</f>
        <v>0</v>
      </c>
      <c r="AY416" s="81">
        <f>IF(+NFL!$F258="New Orleans",+NFL!#REF!,IF(+NFL!$H258="New Orleans",+NFL!#REF!,0))</f>
        <v>0</v>
      </c>
      <c r="AZ416" s="96">
        <f>IF(+NFL!$F258="New Orleans",+NFL!#REF!,IF(+NFL!$H258="New Orleans",+NFL!#REF!,0))</f>
        <v>0</v>
      </c>
      <c r="BA416" s="70">
        <f>IF(+NFL!$F258="New Orleans",+NFL!#REF!,IF(+NFL!$H258="New Orleans",+NFL!#REF!,0))</f>
        <v>0</v>
      </c>
      <c r="BB416" s="70">
        <f>IF(+NFL!$F258="New Orleans",+NFL!#REF!,IF(+NFL!$H258="New Orleans",+NFL!#REF!,0))</f>
        <v>0</v>
      </c>
      <c r="BC416" s="592">
        <f>IF(+NFL!$F258="New Orleans",+NFL!#REF!,IF(+NFL!$H258="New Orleans",+NFL!#REF!,0))</f>
        <v>0</v>
      </c>
      <c r="BD416" s="81">
        <f>IF(+NFL!$F258="New Orleans",+NFL!#REF!,IF(+NFL!$H258="New Orleans",+NFL!#REF!,0))</f>
        <v>0</v>
      </c>
      <c r="BE416" s="96">
        <f>IF(+NFL!$F258="New Orleans",+NFL!#REF!,IF(+NFL!$H258="New Orleans",+NFL!#REF!,0))</f>
        <v>0</v>
      </c>
      <c r="BF416" s="70">
        <f>IF(+NFL!$F258="New Orleans",+NFL!#REF!,IF(+NFL!$H258="New Orleans",+NFL!#REF!,0))</f>
        <v>0</v>
      </c>
      <c r="BG416" s="81">
        <f>IF(+NFL!$F258="New Orleans",+NFL!#REF!,IF(+NFL!$H258="New Orleans",+NFL!#REF!,0))</f>
        <v>0</v>
      </c>
      <c r="BH416" s="96">
        <f>IF(+NFL!$F258="New Orleans",+NFL!#REF!,IF(+NFL!$H258="New Orleans",+NFL!#REF!,0))</f>
        <v>0</v>
      </c>
      <c r="BI416" s="70">
        <f>IF(+NFL!$F258="New Orleans",+NFL!#REF!,IF(+NFL!$H258="New Orleans",+NFL!#REF!,0))</f>
        <v>0</v>
      </c>
      <c r="BJ416" s="124">
        <f>IF(+NFL!$F258="New Orleans",+NFL!#REF!,IF(+NFL!$H258="New Orleans",+NFL!#REF!,0))</f>
        <v>0</v>
      </c>
      <c r="BK416" s="182">
        <f>IF(+NFL!$F258="New Orleans",+NFL!#REF!,IF(+NFL!$H258="New Orleans",+NFL!#REF!,0))</f>
        <v>0</v>
      </c>
    </row>
    <row r="417" spans="1:63" s="310" customFormat="1" x14ac:dyDescent="0.8">
      <c r="A417" s="70">
        <f>IF(+NFL!$F267="New Orleans",+NFL!A267,IF(+NFL!$H267="New Orleans",+NFL!A267,0))</f>
        <v>15</v>
      </c>
      <c r="B417" s="480" t="str">
        <f>IF(+NFL!$F267="New Orleans",+NFL!B267,IF(+NFL!$H267="New Orleans",+NFL!B267,0))</f>
        <v>Sun</v>
      </c>
      <c r="C417" s="72">
        <f>IF(+NFL!$F267="New Orleans",+NFL!C267,IF(+NFL!$H267="New Orleans",+NFL!C267,0))</f>
        <v>44549</v>
      </c>
      <c r="D417" s="73">
        <f>IF(+NFL!$F267="New Orleans",+NFL!D267,IF(+NFL!$H267="New Orleans",+NFL!D267,0))</f>
        <v>0.84375</v>
      </c>
      <c r="E417" s="70">
        <f>IF(+NFL!$F267="New Orleans",+NFL!E267,IF(+NFL!$H267="New Orleans",+NFL!E267,0))</f>
        <v>0</v>
      </c>
      <c r="F417" s="189" t="str">
        <f>IF(+NFL!$F267="New Orleans",+NFL!F267,IF(+NFL!$H267="New Orleans",+NFL!F267,0))</f>
        <v>New Orleans</v>
      </c>
      <c r="G417" s="70" t="str">
        <f>IF(+NFL!$F267="New Orleans",+NFL!G267,IF(+NFL!$H267="New Orleans",+NFL!G267,0))</f>
        <v>NFCS</v>
      </c>
      <c r="H417" s="189" t="str">
        <f>IF(+NFL!$F267="New Orleans",+NFL!H267,IF(+NFL!$H267="New Orleans",+NFL!H267,0))</f>
        <v>Tampa Bay</v>
      </c>
      <c r="I417" s="70" t="str">
        <f>IF(+NFL!$F267="New Orleans",+NFL!I267,IF(+NFL!$H267="New Orleans",+NFL!I267,0))</f>
        <v>NFCS</v>
      </c>
      <c r="J417" s="496" t="str">
        <f>IF(+NFL!$F267="New Orleans",+NFL!J267,IF(+NFL!$H267="New Orleans",+NFL!J267,0))</f>
        <v>Tampa Bay</v>
      </c>
      <c r="K417" s="510" t="str">
        <f>IF(+NFL!$F267="New Orleans",+NFL!K267,IF(+NFL!$H267="New Orleans",+NFL!K267,0))</f>
        <v>New Orleans</v>
      </c>
      <c r="L417" s="572">
        <f>IF(+NFL!$F267="New Orleans",+NFL!L267,IF(+NFL!$H267="New Orleans",+NFL!L267,0))</f>
        <v>11</v>
      </c>
      <c r="M417" s="573">
        <f>IF(+NFL!$F267="New Orleans",+NFL!M267,IF(+NFL!$H267="New Orleans",+NFL!M267,0))</f>
        <v>46.5</v>
      </c>
      <c r="N417" s="583" t="str">
        <f>IF(+NFL!$F267="New Orleans",+NFL!N267,IF(+NFL!$H267="New Orleans",+NFL!N267,0))</f>
        <v>New Orleans</v>
      </c>
      <c r="O417" s="584">
        <f>IF(+NFL!$F267="New Orleans",+NFL!O267,IF(+NFL!$H267="New Orleans",+NFL!O267,0))</f>
        <v>9</v>
      </c>
      <c r="P417" s="583" t="str">
        <f>IF(+NFL!$F267="New Orleans",+NFL!P267,IF(+NFL!$H267="New Orleans",+NFL!P267,0))</f>
        <v>Tampa Bay</v>
      </c>
      <c r="Q417" s="585">
        <f>IF(+NFL!$F267="New Orleans",+NFL!Q267,IF(+NFL!$H267="New Orleans",+NFL!Q267,0))</f>
        <v>0</v>
      </c>
      <c r="R417" s="586" t="str">
        <f>IF(+NFL!$F267="New Orleans",+NFL!R267,IF(+NFL!$H267="New Orleans",+NFL!R267,0))</f>
        <v>New Orleans</v>
      </c>
      <c r="S417" s="585" t="str">
        <f>IF(+NFL!$F267="New Orleans",+NFL!S267,IF(+NFL!$H267="New Orleans",+NFL!S267,0))</f>
        <v>Tampa Bay</v>
      </c>
      <c r="T417" s="587" t="str">
        <f>IF(+NFL!$F267="New Orleans",+NFL!T267,IF(+NFL!$H267="New Orleans",+NFL!T267,0))</f>
        <v>New Orleans</v>
      </c>
      <c r="U417" s="585" t="str">
        <f>IF(+NFL!$F267="New Orleans",+NFL!U267,IF(+NFL!$H267="New Orleans",+NFL!U267,0))</f>
        <v>W</v>
      </c>
      <c r="V417" s="586" t="e">
        <f>IF(+NFL!#REF!="New Orleans",+NFL!#REF!,IF(+NFL!#REF!="New Orleans",+NFL!#REF!,0))</f>
        <v>#REF!</v>
      </c>
      <c r="W417" s="585" t="e">
        <f>IF(+NFL!#REF!="New Orleans",+NFL!#REF!,IF(+NFL!#REF!="New Orleans",+NFL!#REF!,0))</f>
        <v>#REF!</v>
      </c>
      <c r="X417" s="587" t="e">
        <f>IF(+NFL!#REF!="New Orleans",+NFL!#REF!,IF(+NFL!#REF!="New Orleans",+NFL!#REF!,0))</f>
        <v>#REF!</v>
      </c>
      <c r="Y417" s="585" t="e">
        <f>IF(+NFL!#REF!="New Orleans",+NFL!#REF!,IF(+NFL!#REF!="New Orleans",+NFL!#REF!,0))</f>
        <v>#REF!</v>
      </c>
      <c r="Z417" s="586" t="e">
        <f>IF(+NFL!#REF!="New Orleans",+NFL!#REF!,IF(+NFL!#REF!="New Orleans",+NFL!#REF!,0))</f>
        <v>#REF!</v>
      </c>
      <c r="AA417" s="585" t="e">
        <f>IF(+NFL!#REF!="New Orleans",+NFL!#REF!,IF(+NFL!#REF!="New Orleans",+NFL!#REF!,0))</f>
        <v>#REF!</v>
      </c>
      <c r="AB417" s="124" t="e">
        <f>IF(+NFL!#REF!="New Orleans",+NFL!#REF!,IF(+NFL!#REF!="New Orleans",+NFL!#REF!,0))</f>
        <v>#REF!</v>
      </c>
      <c r="AC417" s="182" t="e">
        <f>IF(+NFL!#REF!="New Orleans",+NFL!#REF!,IF(+NFL!#REF!="New Orleans",+NFL!#REF!,0))</f>
        <v>#REF!</v>
      </c>
      <c r="AD417" s="496" t="e">
        <f>IF(+NFL!#REF!="New Orleans",+NFL!#REF!,IF(+NFL!#REF!="New Orleans",+NFL!#REF!,0))</f>
        <v>#REF!</v>
      </c>
      <c r="AE417" s="565" t="e">
        <f>IF(+NFL!#REF!="New Orleans",+NFL!#REF!,IF(+NFL!#REF!="New Orleans",+NFL!#REF!,0))</f>
        <v>#REF!</v>
      </c>
      <c r="AF417" s="496" t="e">
        <f>IF(+NFL!#REF!="New Orleans",+NFL!#REF!,IF(+NFL!#REF!="New Orleans",+NFL!#REF!,0))</f>
        <v>#REF!</v>
      </c>
      <c r="AG417" s="565" t="e">
        <f>IF(+NFL!#REF!="New Orleans",+NFL!#REF!,IF(+NFL!#REF!="New Orleans",+NFL!#REF!,0))</f>
        <v>#REF!</v>
      </c>
      <c r="AH417" s="496" t="e">
        <f>IF(+NFL!#REF!="New Orleans",+NFL!#REF!,IF(+NFL!#REF!="New Orleans",+NFL!#REF!,0))</f>
        <v>#REF!</v>
      </c>
      <c r="AI417" s="565" t="e">
        <f>IF(+NFL!#REF!="New Orleans",+NFL!#REF!,IF(+NFL!#REF!="New Orleans",+NFL!#REF!,0))</f>
        <v>#REF!</v>
      </c>
      <c r="AJ417" s="496" t="e">
        <f>IF(+NFL!#REF!="New Orleans",+NFL!#REF!,IF(+NFL!#REF!="New Orleans",+NFL!#REF!,0))</f>
        <v>#REF!</v>
      </c>
      <c r="AK417" s="565" t="e">
        <f>IF(+NFL!#REF!="New Orleans",+NFL!#REF!,IF(+NFL!#REF!="New Orleans",+NFL!#REF!,0))</f>
        <v>#REF!</v>
      </c>
      <c r="AL417" s="100" t="e">
        <f>IF(+NFL!#REF!="New Orleans",+NFL!#REF!,IF(+NFL!#REF!="New Orleans",+NFL!#REF!,0))</f>
        <v>#REF!</v>
      </c>
      <c r="AM417" s="82" t="e">
        <f>IF(+NFL!#REF!="New Orleans",+NFL!#REF!,IF(+NFL!#REF!="New Orleans",+NFL!#REF!,0))</f>
        <v>#REF!</v>
      </c>
      <c r="AN417" s="81" t="e">
        <f>IF(+NFL!#REF!="New Orleans",+NFL!#REF!,IF(+NFL!#REF!="New Orleans",+NFL!#REF!,0))</f>
        <v>#REF!</v>
      </c>
      <c r="AO417" s="83" t="e">
        <f>IF(+NFL!#REF!="New Orleans",+NFL!#REF!,IF(+NFL!#REF!="New Orleans",+NFL!#REF!,0))</f>
        <v>#REF!</v>
      </c>
      <c r="AP417" s="480" t="e">
        <f>IF(+NFL!#REF!="New Orleans",+NFL!#REF!,IF(+NFL!#REF!="New Orleans",+NFL!#REF!,0))</f>
        <v>#REF!</v>
      </c>
      <c r="AQ417" s="72" t="e">
        <f>IF(+NFL!#REF!="New Orleans",+NFL!#REF!,IF(+NFL!#REF!="New Orleans",+NFL!#REF!,0))</f>
        <v>#REF!</v>
      </c>
      <c r="AR417" s="81" t="e">
        <f>IF(+NFL!#REF!="New Orleans",+NFL!#REF!,IF(+NFL!#REF!="New Orleans",+NFL!#REF!,0))</f>
        <v>#REF!</v>
      </c>
      <c r="AS417" s="96" t="e">
        <f>IF(+NFL!#REF!="New Orleans",+NFL!#REF!,IF(+NFL!#REF!="New Orleans",+NFL!#REF!,0))</f>
        <v>#REF!</v>
      </c>
      <c r="AT417" s="96" t="e">
        <f>IF(+NFL!#REF!="New Orleans",+NFL!#REF!,IF(+NFL!#REF!="New Orleans",+NFL!#REF!,0))</f>
        <v>#REF!</v>
      </c>
      <c r="AU417" s="81" t="e">
        <f>IF(+NFL!#REF!="New Orleans",+NFL!#REF!,IF(+NFL!#REF!="New Orleans",+NFL!#REF!,0))</f>
        <v>#REF!</v>
      </c>
      <c r="AV417" s="96" t="e">
        <f>IF(+NFL!#REF!="New Orleans",+NFL!#REF!,IF(+NFL!#REF!="New Orleans",+NFL!#REF!,0))</f>
        <v>#REF!</v>
      </c>
      <c r="AW417" s="70" t="e">
        <f>IF(+NFL!#REF!="New Orleans",+NFL!#REF!,IF(+NFL!#REF!="New Orleans",+NFL!#REF!,0))</f>
        <v>#REF!</v>
      </c>
      <c r="AX417" s="96" t="e">
        <f>IF(+NFL!#REF!="New Orleans",+NFL!#REF!,IF(+NFL!#REF!="New Orleans",+NFL!#REF!,0))</f>
        <v>#REF!</v>
      </c>
      <c r="AY417" s="81" t="e">
        <f>IF(+NFL!#REF!="New Orleans",+NFL!#REF!,IF(+NFL!#REF!="New Orleans",+NFL!#REF!,0))</f>
        <v>#REF!</v>
      </c>
      <c r="AZ417" s="96" t="e">
        <f>IF(+NFL!#REF!="New Orleans",+NFL!#REF!,IF(+NFL!#REF!="New Orleans",+NFL!#REF!,0))</f>
        <v>#REF!</v>
      </c>
      <c r="BA417" s="70" t="e">
        <f>IF(+NFL!#REF!="New Orleans",+NFL!#REF!,IF(+NFL!#REF!="New Orleans",+NFL!#REF!,0))</f>
        <v>#REF!</v>
      </c>
      <c r="BB417" s="70" t="e">
        <f>IF(+NFL!#REF!="New Orleans",+NFL!#REF!,IF(+NFL!#REF!="New Orleans",+NFL!#REF!,0))</f>
        <v>#REF!</v>
      </c>
      <c r="BC417" s="592" t="e">
        <f>IF(+NFL!#REF!="New Orleans",+NFL!#REF!,IF(+NFL!#REF!="New Orleans",+NFL!#REF!,0))</f>
        <v>#REF!</v>
      </c>
      <c r="BD417" s="81" t="e">
        <f>IF(+NFL!#REF!="New Orleans",+NFL!#REF!,IF(+NFL!#REF!="New Orleans",+NFL!#REF!,0))</f>
        <v>#REF!</v>
      </c>
      <c r="BE417" s="96" t="e">
        <f>IF(+NFL!#REF!="New Orleans",+NFL!#REF!,IF(+NFL!#REF!="New Orleans",+NFL!#REF!,0))</f>
        <v>#REF!</v>
      </c>
      <c r="BF417" s="70" t="e">
        <f>IF(+NFL!#REF!="New Orleans",+NFL!#REF!,IF(+NFL!#REF!="New Orleans",+NFL!#REF!,0))</f>
        <v>#REF!</v>
      </c>
      <c r="BG417" s="81" t="e">
        <f>IF(+NFL!#REF!="New Orleans",+NFL!#REF!,IF(+NFL!#REF!="New Orleans",+NFL!#REF!,0))</f>
        <v>#REF!</v>
      </c>
      <c r="BH417" s="96" t="e">
        <f>IF(+NFL!#REF!="New Orleans",+NFL!#REF!,IF(+NFL!#REF!="New Orleans",+NFL!#REF!,0))</f>
        <v>#REF!</v>
      </c>
      <c r="BI417" s="70" t="e">
        <f>IF(+NFL!#REF!="New Orleans",+NFL!#REF!,IF(+NFL!#REF!="New Orleans",+NFL!#REF!,0))</f>
        <v>#REF!</v>
      </c>
      <c r="BJ417" s="124" t="e">
        <f>IF(+NFL!#REF!="New Orleans",+NFL!#REF!,IF(+NFL!#REF!="New Orleans",+NFL!#REF!,0))</f>
        <v>#REF!</v>
      </c>
      <c r="BK417" s="182" t="e">
        <f>IF(+NFL!#REF!="New Orleans",+NFL!#REF!,IF(+NFL!#REF!="New Orleans",+NFL!#REF!,0))</f>
        <v>#REF!</v>
      </c>
    </row>
    <row r="418" spans="1:63" s="310" customFormat="1" x14ac:dyDescent="0.8">
      <c r="A418" s="70">
        <f>IF(+NFL!$F284="New Orleans",+NFL!A284,IF(+NFL!$H284="New Orleans",+NFL!A284,0))</f>
        <v>16</v>
      </c>
      <c r="B418" s="480" t="str">
        <f>IF(+NFL!$F284="New Orleans",+NFL!B284,IF(+NFL!$H284="New Orleans",+NFL!B284,0))</f>
        <v>Mon</v>
      </c>
      <c r="C418" s="72">
        <f>IF(+NFL!$F284="New Orleans",+NFL!C284,IF(+NFL!$H284="New Orleans",+NFL!C284,0))</f>
        <v>44557</v>
      </c>
      <c r="D418" s="73">
        <f>IF(+NFL!$F284="New Orleans",+NFL!D284,IF(+NFL!$H284="New Orleans",+NFL!D284,0))</f>
        <v>0.84375</v>
      </c>
      <c r="E418" s="70" t="str">
        <f>IF(+NFL!$F284="New Orleans",+NFL!E284,IF(+NFL!$H284="New Orleans",+NFL!E284,0))</f>
        <v>ESPN</v>
      </c>
      <c r="F418" s="189" t="str">
        <f>IF(+NFL!$F284="New Orleans",+NFL!F284,IF(+NFL!$H284="New Orleans",+NFL!F284,0))</f>
        <v>Miami</v>
      </c>
      <c r="G418" s="70" t="str">
        <f>IF(+NFL!$F284="New Orleans",+NFL!G284,IF(+NFL!$H284="New Orleans",+NFL!G284,0))</f>
        <v>AFCE</v>
      </c>
      <c r="H418" s="189" t="str">
        <f>IF(+NFL!$F284="New Orleans",+NFL!H284,IF(+NFL!$H284="New Orleans",+NFL!H284,0))</f>
        <v>New Orleans</v>
      </c>
      <c r="I418" s="70" t="str">
        <f>IF(+NFL!$F284="New Orleans",+NFL!I284,IF(+NFL!$H284="New Orleans",+NFL!I284,0))</f>
        <v>NFCS</v>
      </c>
      <c r="J418" s="496" t="str">
        <f>IF(+NFL!$F284="New Orleans",+NFL!J284,IF(+NFL!$H284="New Orleans",+NFL!J284,0))</f>
        <v>New Orleans</v>
      </c>
      <c r="K418" s="510" t="str">
        <f>IF(+NFL!$F284="New Orleans",+NFL!K284,IF(+NFL!$H284="New Orleans",+NFL!K284,0))</f>
        <v>Miami</v>
      </c>
      <c r="L418" s="572">
        <f>IF(+NFL!$F284="New Orleans",+NFL!L284,IF(+NFL!$H284="New Orleans",+NFL!L284,0))</f>
        <v>3</v>
      </c>
      <c r="M418" s="573">
        <f>IF(+NFL!$F284="New Orleans",+NFL!M284,IF(+NFL!$H284="New Orleans",+NFL!M284,0))</f>
        <v>39</v>
      </c>
      <c r="N418" s="583" t="str">
        <f>IF(+NFL!$F284="New Orleans",+NFL!N284,IF(+NFL!$H284="New Orleans",+NFL!N284,0))</f>
        <v>Miami</v>
      </c>
      <c r="O418" s="584">
        <f>IF(+NFL!$F284="New Orleans",+NFL!O284,IF(+NFL!$H284="New Orleans",+NFL!O284,0))</f>
        <v>20</v>
      </c>
      <c r="P418" s="583" t="str">
        <f>IF(+NFL!$F284="New Orleans",+NFL!P284,IF(+NFL!$H284="New Orleans",+NFL!P284,0))</f>
        <v>New Orleans</v>
      </c>
      <c r="Q418" s="585">
        <f>IF(+NFL!$F284="New Orleans",+NFL!Q284,IF(+NFL!$H284="New Orleans",+NFL!Q284,0))</f>
        <v>3</v>
      </c>
      <c r="R418" s="586" t="str">
        <f>IF(+NFL!$F284="New Orleans",+NFL!R284,IF(+NFL!$H284="New Orleans",+NFL!R284,0))</f>
        <v>Miami</v>
      </c>
      <c r="S418" s="585" t="str">
        <f>IF(+NFL!$F284="New Orleans",+NFL!S284,IF(+NFL!$H284="New Orleans",+NFL!S284,0))</f>
        <v>New Orleans</v>
      </c>
      <c r="T418" s="587" t="str">
        <f>IF(+NFL!$F284="New Orleans",+NFL!T284,IF(+NFL!$H284="New Orleans",+NFL!T284,0))</f>
        <v>Miami</v>
      </c>
      <c r="U418" s="585" t="str">
        <f>IF(+NFL!$F284="New Orleans",+NFL!U284,IF(+NFL!$H284="New Orleans",+NFL!U284,0))</f>
        <v>W</v>
      </c>
      <c r="V418" s="586">
        <f>IF(+NFL!$F306="New Orleans",+NFL!#REF!,IF(+NFL!$H306="New Orleans",+NFL!#REF!,0))</f>
        <v>0</v>
      </c>
      <c r="W418" s="585">
        <f>IF(+NFL!$F306="New Orleans",+NFL!#REF!,IF(+NFL!$H306="New Orleans",+NFL!#REF!,0))</f>
        <v>0</v>
      </c>
      <c r="X418" s="587">
        <f>IF(+NFL!$F306="New Orleans",+NFL!#REF!,IF(+NFL!$H306="New Orleans",+NFL!#REF!,0))</f>
        <v>0</v>
      </c>
      <c r="Y418" s="585">
        <f>IF(+NFL!$F306="New Orleans",+NFL!#REF!,IF(+NFL!$H306="New Orleans",+NFL!#REF!,0))</f>
        <v>0</v>
      </c>
      <c r="Z418" s="586">
        <f>IF(+NFL!$F306="New Orleans",+NFL!#REF!,IF(+NFL!$H306="New Orleans",+NFL!#REF!,0))</f>
        <v>0</v>
      </c>
      <c r="AA418" s="585">
        <f>IF(+NFL!$F306="New Orleans",+NFL!#REF!,IF(+NFL!$H306="New Orleans",+NFL!#REF!,0))</f>
        <v>0</v>
      </c>
      <c r="AB418" s="124">
        <f>IF(+NFL!$F306="New Orleans",+NFL!#REF!,IF(+NFL!$H306="New Orleans",+NFL!#REF!,0))</f>
        <v>0</v>
      </c>
      <c r="AC418" s="182">
        <f>IF(+NFL!$F306="New Orleans",+NFL!#REF!,IF(+NFL!$H306="New Orleans",+NFL!#REF!,0))</f>
        <v>0</v>
      </c>
      <c r="AD418" s="496">
        <f>IF(+NFL!$F306="New Orleans",+NFL!#REF!,IF(+NFL!$H306="New Orleans",+NFL!#REF!,0))</f>
        <v>0</v>
      </c>
      <c r="AE418" s="565">
        <f>IF(+NFL!$F306="New Orleans",+NFL!#REF!,IF(+NFL!$H306="New Orleans",+NFL!#REF!,0))</f>
        <v>0</v>
      </c>
      <c r="AF418" s="496">
        <f>IF(+NFL!$F306="New Orleans",+NFL!#REF!,IF(+NFL!$H306="New Orleans",+NFL!#REF!,0))</f>
        <v>0</v>
      </c>
      <c r="AG418" s="565">
        <f>IF(+NFL!$F306="New Orleans",+NFL!#REF!,IF(+NFL!$H306="New Orleans",+NFL!#REF!,0))</f>
        <v>0</v>
      </c>
      <c r="AH418" s="496">
        <f>IF(+NFL!$F306="New Orleans",+NFL!#REF!,IF(+NFL!$H306="New Orleans",+NFL!#REF!,0))</f>
        <v>0</v>
      </c>
      <c r="AI418" s="565">
        <f>IF(+NFL!$F306="New Orleans",+NFL!#REF!,IF(+NFL!$H306="New Orleans",+NFL!#REF!,0))</f>
        <v>0</v>
      </c>
      <c r="AJ418" s="496">
        <f>IF(+NFL!$F306="New Orleans",+NFL!#REF!,IF(+NFL!$H306="New Orleans",+NFL!#REF!,0))</f>
        <v>0</v>
      </c>
      <c r="AK418" s="565">
        <f>IF(+NFL!$F306="New Orleans",+NFL!#REF!,IF(+NFL!$H306="New Orleans",+NFL!#REF!,0))</f>
        <v>0</v>
      </c>
      <c r="AL418" s="100">
        <f>IF(+NFL!$F306="New Orleans",+NFL!#REF!,IF(+NFL!$H306="New Orleans",+NFL!#REF!,0))</f>
        <v>0</v>
      </c>
      <c r="AM418" s="82">
        <f>IF(+NFL!$F306="New Orleans",+NFL!#REF!,IF(+NFL!$H306="New Orleans",+NFL!#REF!,0))</f>
        <v>0</v>
      </c>
      <c r="AN418" s="81">
        <f>IF(+NFL!$F306="New Orleans",+NFL!#REF!,IF(+NFL!$H306="New Orleans",+NFL!#REF!,0))</f>
        <v>0</v>
      </c>
      <c r="AO418" s="83">
        <f>IF(+NFL!$F306="New Orleans",+NFL!#REF!,IF(+NFL!$H306="New Orleans",+NFL!#REF!,0))</f>
        <v>0</v>
      </c>
      <c r="AP418" s="480">
        <f>IF(+NFL!$F306="New Orleans",+NFL!#REF!,IF(+NFL!$H306="New Orleans",+NFL!#REF!,0))</f>
        <v>0</v>
      </c>
      <c r="AQ418" s="72">
        <f>IF(+NFL!$F306="New Orleans",+NFL!#REF!,IF(+NFL!$H306="New Orleans",+NFL!#REF!,0))</f>
        <v>0</v>
      </c>
      <c r="AR418" s="81">
        <f>IF(+NFL!$F306="New Orleans",+NFL!#REF!,IF(+NFL!$H306="New Orleans",+NFL!#REF!,0))</f>
        <v>0</v>
      </c>
      <c r="AS418" s="96">
        <f>IF(+NFL!$F306="New Orleans",+NFL!#REF!,IF(+NFL!$H306="New Orleans",+NFL!#REF!,0))</f>
        <v>0</v>
      </c>
      <c r="AT418" s="96">
        <f>IF(+NFL!$F306="New Orleans",+NFL!#REF!,IF(+NFL!$H306="New Orleans",+NFL!#REF!,0))</f>
        <v>0</v>
      </c>
      <c r="AU418" s="81">
        <f>IF(+NFL!$F306="New Orleans",+NFL!#REF!,IF(+NFL!$H306="New Orleans",+NFL!#REF!,0))</f>
        <v>0</v>
      </c>
      <c r="AV418" s="96">
        <f>IF(+NFL!$F306="New Orleans",+NFL!#REF!,IF(+NFL!$H306="New Orleans",+NFL!#REF!,0))</f>
        <v>0</v>
      </c>
      <c r="AW418" s="70">
        <f>IF(+NFL!$F306="New Orleans",+NFL!#REF!,IF(+NFL!$H306="New Orleans",+NFL!#REF!,0))</f>
        <v>0</v>
      </c>
      <c r="AX418" s="96">
        <f>IF(+NFL!$F306="New Orleans",+NFL!#REF!,IF(+NFL!$H306="New Orleans",+NFL!#REF!,0))</f>
        <v>0</v>
      </c>
      <c r="AY418" s="81">
        <f>IF(+NFL!$F306="New Orleans",+NFL!#REF!,IF(+NFL!$H306="New Orleans",+NFL!#REF!,0))</f>
        <v>0</v>
      </c>
      <c r="AZ418" s="96">
        <f>IF(+NFL!$F306="New Orleans",+NFL!#REF!,IF(+NFL!$H306="New Orleans",+NFL!#REF!,0))</f>
        <v>0</v>
      </c>
      <c r="BA418" s="70">
        <f>IF(+NFL!$F306="New Orleans",+NFL!#REF!,IF(+NFL!$H306="New Orleans",+NFL!#REF!,0))</f>
        <v>0</v>
      </c>
      <c r="BB418" s="70">
        <f>IF(+NFL!$F306="New Orleans",+NFL!#REF!,IF(+NFL!$H306="New Orleans",+NFL!#REF!,0))</f>
        <v>0</v>
      </c>
      <c r="BC418" s="592">
        <f>IF(+NFL!$F306="New Orleans",+NFL!#REF!,IF(+NFL!$H306="New Orleans",+NFL!#REF!,0))</f>
        <v>0</v>
      </c>
      <c r="BD418" s="81">
        <f>IF(+NFL!$F306="New Orleans",+NFL!#REF!,IF(+NFL!$H306="New Orleans",+NFL!#REF!,0))</f>
        <v>0</v>
      </c>
      <c r="BE418" s="96">
        <f>IF(+NFL!$F306="New Orleans",+NFL!#REF!,IF(+NFL!$H306="New Orleans",+NFL!#REF!,0))</f>
        <v>0</v>
      </c>
      <c r="BF418" s="70">
        <f>IF(+NFL!$F306="New Orleans",+NFL!#REF!,IF(+NFL!$H306="New Orleans",+NFL!#REF!,0))</f>
        <v>0</v>
      </c>
      <c r="BG418" s="81">
        <f>IF(+NFL!$F306="New Orleans",+NFL!#REF!,IF(+NFL!$H306="New Orleans",+NFL!#REF!,0))</f>
        <v>0</v>
      </c>
      <c r="BH418" s="96">
        <f>IF(+NFL!$F306="New Orleans",+NFL!#REF!,IF(+NFL!$H306="New Orleans",+NFL!#REF!,0))</f>
        <v>0</v>
      </c>
      <c r="BI418" s="70">
        <f>IF(+NFL!$F306="New Orleans",+NFL!#REF!,IF(+NFL!$H306="New Orleans",+NFL!#REF!,0))</f>
        <v>0</v>
      </c>
      <c r="BJ418" s="124">
        <f>IF(+NFL!$F306="New Orleans",+NFL!#REF!,IF(+NFL!$H306="New Orleans",+NFL!#REF!,0))</f>
        <v>0</v>
      </c>
      <c r="BK418" s="182">
        <f>IF(+NFL!$F306="New Orleans",+NFL!#REF!,IF(+NFL!$H306="New Orleans",+NFL!#REF!,0))</f>
        <v>0</v>
      </c>
    </row>
    <row r="419" spans="1:63" s="310" customFormat="1" x14ac:dyDescent="0.8">
      <c r="A419" s="70">
        <f>IF(+NFL!$F292="New Orleans",+NFL!A292,IF(+NFL!$H292="New Orleans",+NFL!A292,0))</f>
        <v>17</v>
      </c>
      <c r="B419" s="480" t="str">
        <f>IF(+NFL!$F292="New Orleans",+NFL!B292,IF(+NFL!$H292="New Orleans",+NFL!B292,0))</f>
        <v>Sat</v>
      </c>
      <c r="C419" s="72">
        <f>IF(+NFL!$F292="New Orleans",+NFL!C292,IF(+NFL!$H292="New Orleans",+NFL!C292,0))</f>
        <v>44563</v>
      </c>
      <c r="D419" s="73">
        <f>IF(+NFL!$F292="New Orleans",+NFL!D292,IF(+NFL!$H292="New Orleans",+NFL!D292,0))</f>
        <v>0.54166666666666663</v>
      </c>
      <c r="E419" s="70" t="str">
        <f>IF(+NFL!$F292="New Orleans",+NFL!E292,IF(+NFL!$H292="New Orleans",+NFL!E292,0))</f>
        <v>Fox</v>
      </c>
      <c r="F419" s="189" t="str">
        <f>IF(+NFL!$F292="New Orleans",+NFL!F292,IF(+NFL!$H292="New Orleans",+NFL!F292,0))</f>
        <v>Carolina</v>
      </c>
      <c r="G419" s="70" t="str">
        <f>IF(+NFL!$F292="New Orleans",+NFL!G292,IF(+NFL!$H292="New Orleans",+NFL!G292,0))</f>
        <v>NFCS</v>
      </c>
      <c r="H419" s="189" t="str">
        <f>IF(+NFL!$F292="New Orleans",+NFL!H292,IF(+NFL!$H292="New Orleans",+NFL!H292,0))</f>
        <v>New Orleans</v>
      </c>
      <c r="I419" s="70" t="str">
        <f>IF(+NFL!$F292="New Orleans",+NFL!I292,IF(+NFL!$H292="New Orleans",+NFL!I292,0))</f>
        <v>NFCS</v>
      </c>
      <c r="J419" s="496" t="str">
        <f>IF(+NFL!$F292="New Orleans",+NFL!J292,IF(+NFL!$H292="New Orleans",+NFL!J292,0))</f>
        <v>New Orleans</v>
      </c>
      <c r="K419" s="510" t="str">
        <f>IF(+NFL!$F292="New Orleans",+NFL!K292,IF(+NFL!$H292="New Orleans",+NFL!K292,0))</f>
        <v>Carolina</v>
      </c>
      <c r="L419" s="572">
        <f>IF(+NFL!$F292="New Orleans",+NFL!L292,IF(+NFL!$H292="New Orleans",+NFL!L292,0))</f>
        <v>6.5</v>
      </c>
      <c r="M419" s="573">
        <f>IF(+NFL!$F292="New Orleans",+NFL!M292,IF(+NFL!$H292="New Orleans",+NFL!M292,0))</f>
        <v>37</v>
      </c>
      <c r="N419" s="583" t="str">
        <f>IF(+NFL!$F292="New Orleans",+NFL!N292,IF(+NFL!$H292="New Orleans",+NFL!N292,0))</f>
        <v>New Orleans</v>
      </c>
      <c r="O419" s="584">
        <f>IF(+NFL!$F292="New Orleans",+NFL!O292,IF(+NFL!$H292="New Orleans",+NFL!O292,0))</f>
        <v>18</v>
      </c>
      <c r="P419" s="583" t="str">
        <f>IF(+NFL!$F292="New Orleans",+NFL!P292,IF(+NFL!$H292="New Orleans",+NFL!P292,0))</f>
        <v>Carolina</v>
      </c>
      <c r="Q419" s="585">
        <f>IF(+NFL!$F292="New Orleans",+NFL!Q292,IF(+NFL!$H292="New Orleans",+NFL!Q292,0))</f>
        <v>10</v>
      </c>
      <c r="R419" s="586" t="str">
        <f>IF(+NFL!$F292="New Orleans",+NFL!R292,IF(+NFL!$H292="New Orleans",+NFL!R292,0))</f>
        <v>New Orleans</v>
      </c>
      <c r="S419" s="585" t="str">
        <f>IF(+NFL!$F292="New Orleans",+NFL!S292,IF(+NFL!$H292="New Orleans",+NFL!S292,0))</f>
        <v>Carolina</v>
      </c>
      <c r="T419" s="587">
        <f>IF(+NFL!$F292="New Orleans",+NFL!T292,IF(+NFL!$H292="New Orleans",+NFL!T292,0))</f>
        <v>0</v>
      </c>
      <c r="U419" s="585" t="str">
        <f>IF(+NFL!$F292="New Orleans",+NFL!U292,IF(+NFL!$H292="New Orleans",+NFL!U292,0))</f>
        <v>L</v>
      </c>
      <c r="V419" s="586">
        <f>IF(+NFL!$F317="New Orleans",+NFL!#REF!,IF(+NFL!$H317="New Orleans",+NFL!#REF!,0))</f>
        <v>0</v>
      </c>
      <c r="W419" s="585">
        <f>IF(+NFL!$F317="New Orleans",+NFL!#REF!,IF(+NFL!$H317="New Orleans",+NFL!#REF!,0))</f>
        <v>0</v>
      </c>
      <c r="X419" s="587">
        <f>IF(+NFL!$F317="New Orleans",+NFL!#REF!,IF(+NFL!$H317="New Orleans",+NFL!#REF!,0))</f>
        <v>0</v>
      </c>
      <c r="Y419" s="585">
        <f>IF(+NFL!$F317="New Orleans",+NFL!#REF!,IF(+NFL!$H317="New Orleans",+NFL!#REF!,0))</f>
        <v>0</v>
      </c>
      <c r="Z419" s="586">
        <f>IF(+NFL!$F317="New Orleans",+NFL!#REF!,IF(+NFL!$H317="New Orleans",+NFL!#REF!,0))</f>
        <v>0</v>
      </c>
      <c r="AA419" s="585">
        <f>IF(+NFL!$F317="New Orleans",+NFL!#REF!,IF(+NFL!$H317="New Orleans",+NFL!#REF!,0))</f>
        <v>0</v>
      </c>
      <c r="AB419" s="124">
        <f>IF(+NFL!$F317="New Orleans",+NFL!#REF!,IF(+NFL!$H317="New Orleans",+NFL!#REF!,0))</f>
        <v>0</v>
      </c>
      <c r="AC419" s="182">
        <f>IF(+NFL!$F317="New Orleans",+NFL!#REF!,IF(+NFL!$H317="New Orleans",+NFL!#REF!,0))</f>
        <v>0</v>
      </c>
      <c r="AD419" s="496">
        <f>IF(+NFL!$F317="New Orleans",+NFL!#REF!,IF(+NFL!$H317="New Orleans",+NFL!#REF!,0))</f>
        <v>0</v>
      </c>
      <c r="AE419" s="565">
        <f>IF(+NFL!$F317="New Orleans",+NFL!#REF!,IF(+NFL!$H317="New Orleans",+NFL!#REF!,0))</f>
        <v>0</v>
      </c>
      <c r="AF419" s="496">
        <f>IF(+NFL!$F317="New Orleans",+NFL!#REF!,IF(+NFL!$H317="New Orleans",+NFL!#REF!,0))</f>
        <v>0</v>
      </c>
      <c r="AG419" s="565">
        <f>IF(+NFL!$F317="New Orleans",+NFL!#REF!,IF(+NFL!$H317="New Orleans",+NFL!#REF!,0))</f>
        <v>0</v>
      </c>
      <c r="AH419" s="496">
        <f>IF(+NFL!$F317="New Orleans",+NFL!#REF!,IF(+NFL!$H317="New Orleans",+NFL!#REF!,0))</f>
        <v>0</v>
      </c>
      <c r="AI419" s="565">
        <f>IF(+NFL!$F317="New Orleans",+NFL!#REF!,IF(+NFL!$H317="New Orleans",+NFL!#REF!,0))</f>
        <v>0</v>
      </c>
      <c r="AJ419" s="496">
        <f>IF(+NFL!$F317="New Orleans",+NFL!#REF!,IF(+NFL!$H317="New Orleans",+NFL!#REF!,0))</f>
        <v>0</v>
      </c>
      <c r="AK419" s="565">
        <f>IF(+NFL!$F317="New Orleans",+NFL!#REF!,IF(+NFL!$H317="New Orleans",+NFL!#REF!,0))</f>
        <v>0</v>
      </c>
      <c r="AL419" s="100">
        <f>IF(+NFL!$F317="New Orleans",+NFL!#REF!,IF(+NFL!$H317="New Orleans",+NFL!#REF!,0))</f>
        <v>0</v>
      </c>
      <c r="AM419" s="82">
        <f>IF(+NFL!$F317="New Orleans",+NFL!#REF!,IF(+NFL!$H317="New Orleans",+NFL!#REF!,0))</f>
        <v>0</v>
      </c>
      <c r="AN419" s="81">
        <f>IF(+NFL!$F317="New Orleans",+NFL!#REF!,IF(+NFL!$H317="New Orleans",+NFL!#REF!,0))</f>
        <v>0</v>
      </c>
      <c r="AO419" s="83">
        <f>IF(+NFL!$F317="New Orleans",+NFL!#REF!,IF(+NFL!$H317="New Orleans",+NFL!#REF!,0))</f>
        <v>0</v>
      </c>
      <c r="AP419" s="480">
        <f>IF(+NFL!$F317="New Orleans",+NFL!#REF!,IF(+NFL!$H317="New Orleans",+NFL!#REF!,0))</f>
        <v>0</v>
      </c>
      <c r="AQ419" s="72">
        <f>IF(+NFL!$F317="New Orleans",+NFL!#REF!,IF(+NFL!$H317="New Orleans",+NFL!#REF!,0))</f>
        <v>0</v>
      </c>
      <c r="AR419" s="81">
        <f>IF(+NFL!$F317="New Orleans",+NFL!#REF!,IF(+NFL!$H317="New Orleans",+NFL!#REF!,0))</f>
        <v>0</v>
      </c>
      <c r="AS419" s="96">
        <f>IF(+NFL!$F317="New Orleans",+NFL!#REF!,IF(+NFL!$H317="New Orleans",+NFL!#REF!,0))</f>
        <v>0</v>
      </c>
      <c r="AT419" s="96">
        <f>IF(+NFL!$F317="New Orleans",+NFL!#REF!,IF(+NFL!$H317="New Orleans",+NFL!#REF!,0))</f>
        <v>0</v>
      </c>
      <c r="AU419" s="81">
        <f>IF(+NFL!$F317="New Orleans",+NFL!#REF!,IF(+NFL!$H317="New Orleans",+NFL!#REF!,0))</f>
        <v>0</v>
      </c>
      <c r="AV419" s="96">
        <f>IF(+NFL!$F317="New Orleans",+NFL!#REF!,IF(+NFL!$H317="New Orleans",+NFL!#REF!,0))</f>
        <v>0</v>
      </c>
      <c r="AW419" s="70">
        <f>IF(+NFL!$F317="New Orleans",+NFL!#REF!,IF(+NFL!$H317="New Orleans",+NFL!#REF!,0))</f>
        <v>0</v>
      </c>
      <c r="AX419" s="96">
        <f>IF(+NFL!$F317="New Orleans",+NFL!#REF!,IF(+NFL!$H317="New Orleans",+NFL!#REF!,0))</f>
        <v>0</v>
      </c>
      <c r="AY419" s="81">
        <f>IF(+NFL!$F317="New Orleans",+NFL!#REF!,IF(+NFL!$H317="New Orleans",+NFL!#REF!,0))</f>
        <v>0</v>
      </c>
      <c r="AZ419" s="96">
        <f>IF(+NFL!$F317="New Orleans",+NFL!#REF!,IF(+NFL!$H317="New Orleans",+NFL!#REF!,0))</f>
        <v>0</v>
      </c>
      <c r="BA419" s="70">
        <f>IF(+NFL!$F317="New Orleans",+NFL!#REF!,IF(+NFL!$H317="New Orleans",+NFL!#REF!,0))</f>
        <v>0</v>
      </c>
      <c r="BB419" s="70">
        <f>IF(+NFL!$F317="New Orleans",+NFL!#REF!,IF(+NFL!$H317="New Orleans",+NFL!#REF!,0))</f>
        <v>0</v>
      </c>
      <c r="BC419" s="592">
        <f>IF(+NFL!$F317="New Orleans",+NFL!#REF!,IF(+NFL!$H317="New Orleans",+NFL!#REF!,0))</f>
        <v>0</v>
      </c>
      <c r="BD419" s="81">
        <f>IF(+NFL!$F317="New Orleans",+NFL!#REF!,IF(+NFL!$H317="New Orleans",+NFL!#REF!,0))</f>
        <v>0</v>
      </c>
      <c r="BE419" s="96">
        <f>IF(+NFL!$F317="New Orleans",+NFL!#REF!,IF(+NFL!$H317="New Orleans",+NFL!#REF!,0))</f>
        <v>0</v>
      </c>
      <c r="BF419" s="70">
        <f>IF(+NFL!$F317="New Orleans",+NFL!#REF!,IF(+NFL!$H317="New Orleans",+NFL!#REF!,0))</f>
        <v>0</v>
      </c>
      <c r="BG419" s="81">
        <f>IF(+NFL!$F317="New Orleans",+NFL!#REF!,IF(+NFL!$H317="New Orleans",+NFL!#REF!,0))</f>
        <v>0</v>
      </c>
      <c r="BH419" s="96">
        <f>IF(+NFL!$F317="New Orleans",+NFL!#REF!,IF(+NFL!$H317="New Orleans",+NFL!#REF!,0))</f>
        <v>0</v>
      </c>
      <c r="BI419" s="70">
        <f>IF(+NFL!$F317="New Orleans",+NFL!#REF!,IF(+NFL!$H317="New Orleans",+NFL!#REF!,0))</f>
        <v>0</v>
      </c>
      <c r="BJ419" s="124">
        <f>IF(+NFL!$F317="New Orleans",+NFL!#REF!,IF(+NFL!$H317="New Orleans",+NFL!#REF!,0))</f>
        <v>0</v>
      </c>
      <c r="BK419" s="182">
        <f>IF(+NFL!$F317="New Orleans",+NFL!#REF!,IF(+NFL!$H317="New Orleans",+NFL!#REF!,0))</f>
        <v>0</v>
      </c>
    </row>
    <row r="420" spans="1:63" s="310" customFormat="1" x14ac:dyDescent="0.8">
      <c r="A420" s="70">
        <f>IF(+NFL!$F301="New Orleans",+NFL!A301,IF(+NFL!$H301="New Orleans",+NFL!A301,0))</f>
        <v>18</v>
      </c>
      <c r="B420" s="480" t="str">
        <f>IF(+NFL!$F301="New Orleans",+NFL!B301,IF(+NFL!$H301="New Orleans",+NFL!B301,0))</f>
        <v>Sun</v>
      </c>
      <c r="C420" s="72">
        <f>IF(+NFL!$F301="New Orleans",+NFL!C301,IF(+NFL!$H301="New Orleans",+NFL!C301,0))</f>
        <v>44570</v>
      </c>
      <c r="D420" s="73">
        <f>IF(+NFL!$F301="New Orleans",+NFL!D301,IF(+NFL!$H301="New Orleans",+NFL!D301,0))</f>
        <v>0.54166666666666663</v>
      </c>
      <c r="E420" s="70" t="str">
        <f>IF(+NFL!$F301="New Orleans",+NFL!E301,IF(+NFL!$H301="New Orleans",+NFL!E301,0))</f>
        <v>Fox</v>
      </c>
      <c r="F420" s="189" t="str">
        <f>IF(+NFL!$F301="New Orleans",+NFL!F301,IF(+NFL!$H301="New Orleans",+NFL!F301,0))</f>
        <v>New Orleans</v>
      </c>
      <c r="G420" s="70" t="str">
        <f>IF(+NFL!$F301="New Orleans",+NFL!G301,IF(+NFL!$H301="New Orleans",+NFL!G301,0))</f>
        <v>NFCS</v>
      </c>
      <c r="H420" s="189" t="str">
        <f>IF(+NFL!$F301="New Orleans",+NFL!H301,IF(+NFL!$H301="New Orleans",+NFL!H301,0))</f>
        <v>Atlanta</v>
      </c>
      <c r="I420" s="70" t="str">
        <f>IF(+NFL!$F301="New Orleans",+NFL!I301,IF(+NFL!$H301="New Orleans",+NFL!I301,0))</f>
        <v>NFCS</v>
      </c>
      <c r="J420" s="496" t="str">
        <f>IF(+NFL!$F301="New Orleans",+NFL!J301,IF(+NFL!$H301="New Orleans",+NFL!J301,0))</f>
        <v>New Orleans</v>
      </c>
      <c r="K420" s="510" t="str">
        <f>IF(+NFL!$F301="New Orleans",+NFL!K301,IF(+NFL!$H301="New Orleans",+NFL!K301,0))</f>
        <v>Atlanta</v>
      </c>
      <c r="L420" s="572">
        <f>IF(+NFL!$F301="New Orleans",+NFL!L301,IF(+NFL!$H301="New Orleans",+NFL!L301,0))</f>
        <v>4.5</v>
      </c>
      <c r="M420" s="573">
        <f>IF(+NFL!$F301="New Orleans",+NFL!M301,IF(+NFL!$H301="New Orleans",+NFL!M301,0))</f>
        <v>40</v>
      </c>
      <c r="N420" s="583" t="str">
        <f>IF(+NFL!$F301="New Orleans",+NFL!N301,IF(+NFL!$H301="New Orleans",+NFL!N301,0))</f>
        <v>New Orleans</v>
      </c>
      <c r="O420" s="584">
        <f>IF(+NFL!$F301="New Orleans",+NFL!O301,IF(+NFL!$H301="New Orleans",+NFL!O301,0))</f>
        <v>30</v>
      </c>
      <c r="P420" s="583" t="str">
        <f>IF(+NFL!$F301="New Orleans",+NFL!P301,IF(+NFL!$H301="New Orleans",+NFL!P301,0))</f>
        <v>Atlanta</v>
      </c>
      <c r="Q420" s="585">
        <f>IF(+NFL!$F301="New Orleans",+NFL!Q301,IF(+NFL!$H301="New Orleans",+NFL!Q301,0))</f>
        <v>20</v>
      </c>
      <c r="R420" s="586" t="str">
        <f>IF(+NFL!$F301="New Orleans",+NFL!R301,IF(+NFL!$H301="New Orleans",+NFL!R301,0))</f>
        <v>New Orleans</v>
      </c>
      <c r="S420" s="585" t="str">
        <f>IF(+NFL!$F301="New Orleans",+NFL!S301,IF(+NFL!$H301="New Orleans",+NFL!S301,0))</f>
        <v>Atlanta</v>
      </c>
      <c r="T420" s="587">
        <f>IF(+NFL!$F301="New Orleans",+NFL!T301,IF(+NFL!$H301="New Orleans",+NFL!T301,0))</f>
        <v>0</v>
      </c>
      <c r="U420" s="585" t="str">
        <f>IF(+NFL!$F301="New Orleans",+NFL!U301,IF(+NFL!$H301="New Orleans",+NFL!U301,0))</f>
        <v>L</v>
      </c>
      <c r="V420" s="586">
        <f>IF(+NFL!$F338="New Orleans",+NFL!#REF!,IF(+NFL!$H338="New Orleans",+NFL!#REF!,0))</f>
        <v>0</v>
      </c>
      <c r="W420" s="585">
        <f>IF(+NFL!$F338="New Orleans",+NFL!#REF!,IF(+NFL!$H338="New Orleans",+NFL!#REF!,0))</f>
        <v>0</v>
      </c>
      <c r="X420" s="587">
        <f>IF(+NFL!$F338="New Orleans",+NFL!#REF!,IF(+NFL!$H338="New Orleans",+NFL!#REF!,0))</f>
        <v>0</v>
      </c>
      <c r="Y420" s="585">
        <f>IF(+NFL!$F338="New Orleans",+NFL!#REF!,IF(+NFL!$H338="New Orleans",+NFL!#REF!,0))</f>
        <v>0</v>
      </c>
      <c r="Z420" s="586">
        <f>IF(+NFL!$F338="New Orleans",+NFL!#REF!,IF(+NFL!$H338="New Orleans",+NFL!#REF!,0))</f>
        <v>0</v>
      </c>
      <c r="AA420" s="585">
        <f>IF(+NFL!$F338="New Orleans",+NFL!#REF!,IF(+NFL!$H338="New Orleans",+NFL!#REF!,0))</f>
        <v>0</v>
      </c>
      <c r="AB420" s="124">
        <f>IF(+NFL!$F338="New Orleans",+NFL!#REF!,IF(+NFL!$H338="New Orleans",+NFL!#REF!,0))</f>
        <v>0</v>
      </c>
      <c r="AC420" s="182">
        <f>IF(+NFL!$F338="New Orleans",+NFL!#REF!,IF(+NFL!$H338="New Orleans",+NFL!#REF!,0))</f>
        <v>0</v>
      </c>
      <c r="AD420" s="496">
        <f>IF(+NFL!$F338="New Orleans",+NFL!#REF!,IF(+NFL!$H338="New Orleans",+NFL!#REF!,0))</f>
        <v>0</v>
      </c>
      <c r="AE420" s="565">
        <f>IF(+NFL!$F338="New Orleans",+NFL!#REF!,IF(+NFL!$H338="New Orleans",+NFL!#REF!,0))</f>
        <v>0</v>
      </c>
      <c r="AF420" s="496">
        <f>IF(+NFL!$F338="New Orleans",+NFL!#REF!,IF(+NFL!$H338="New Orleans",+NFL!#REF!,0))</f>
        <v>0</v>
      </c>
      <c r="AG420" s="565">
        <f>IF(+NFL!$F338="New Orleans",+NFL!#REF!,IF(+NFL!$H338="New Orleans",+NFL!#REF!,0))</f>
        <v>0</v>
      </c>
      <c r="AH420" s="496">
        <f>IF(+NFL!$F338="New Orleans",+NFL!#REF!,IF(+NFL!$H338="New Orleans",+NFL!#REF!,0))</f>
        <v>0</v>
      </c>
      <c r="AI420" s="565">
        <f>IF(+NFL!$F338="New Orleans",+NFL!#REF!,IF(+NFL!$H338="New Orleans",+NFL!#REF!,0))</f>
        <v>0</v>
      </c>
      <c r="AJ420" s="496">
        <f>IF(+NFL!$F338="New Orleans",+NFL!#REF!,IF(+NFL!$H338="New Orleans",+NFL!#REF!,0))</f>
        <v>0</v>
      </c>
      <c r="AK420" s="565">
        <f>IF(+NFL!$F338="New Orleans",+NFL!#REF!,IF(+NFL!$H338="New Orleans",+NFL!#REF!,0))</f>
        <v>0</v>
      </c>
      <c r="AL420" s="100">
        <f>IF(+NFL!$F338="New Orleans",+NFL!#REF!,IF(+NFL!$H338="New Orleans",+NFL!#REF!,0))</f>
        <v>0</v>
      </c>
      <c r="AM420" s="82">
        <f>IF(+NFL!$F338="New Orleans",+NFL!#REF!,IF(+NFL!$H338="New Orleans",+NFL!#REF!,0))</f>
        <v>0</v>
      </c>
      <c r="AN420" s="81">
        <f>IF(+NFL!$F338="New Orleans",+NFL!#REF!,IF(+NFL!$H338="New Orleans",+NFL!#REF!,0))</f>
        <v>0</v>
      </c>
      <c r="AO420" s="83">
        <f>IF(+NFL!$F338="New Orleans",+NFL!#REF!,IF(+NFL!$H338="New Orleans",+NFL!#REF!,0))</f>
        <v>0</v>
      </c>
      <c r="AP420" s="480">
        <f>IF(+NFL!$F338="New Orleans",+NFL!#REF!,IF(+NFL!$H338="New Orleans",+NFL!#REF!,0))</f>
        <v>0</v>
      </c>
      <c r="AQ420" s="72">
        <f>IF(+NFL!$F338="New Orleans",+NFL!#REF!,IF(+NFL!$H338="New Orleans",+NFL!#REF!,0))</f>
        <v>0</v>
      </c>
      <c r="AR420" s="81">
        <f>IF(+NFL!$F338="New Orleans",+NFL!#REF!,IF(+NFL!$H338="New Orleans",+NFL!#REF!,0))</f>
        <v>0</v>
      </c>
      <c r="AS420" s="96">
        <f>IF(+NFL!$F338="New Orleans",+NFL!#REF!,IF(+NFL!$H338="New Orleans",+NFL!#REF!,0))</f>
        <v>0</v>
      </c>
      <c r="AT420" s="96">
        <f>IF(+NFL!$F338="New Orleans",+NFL!#REF!,IF(+NFL!$H338="New Orleans",+NFL!#REF!,0))</f>
        <v>0</v>
      </c>
      <c r="AU420" s="81">
        <f>IF(+NFL!$F338="New Orleans",+NFL!#REF!,IF(+NFL!$H338="New Orleans",+NFL!#REF!,0))</f>
        <v>0</v>
      </c>
      <c r="AV420" s="96">
        <f>IF(+NFL!$F338="New Orleans",+NFL!#REF!,IF(+NFL!$H338="New Orleans",+NFL!#REF!,0))</f>
        <v>0</v>
      </c>
      <c r="AW420" s="70">
        <f>IF(+NFL!$F338="New Orleans",+NFL!#REF!,IF(+NFL!$H338="New Orleans",+NFL!#REF!,0))</f>
        <v>0</v>
      </c>
      <c r="AX420" s="96">
        <f>IF(+NFL!$F338="New Orleans",+NFL!#REF!,IF(+NFL!$H338="New Orleans",+NFL!#REF!,0))</f>
        <v>0</v>
      </c>
      <c r="AY420" s="81">
        <f>IF(+NFL!$F338="New Orleans",+NFL!#REF!,IF(+NFL!$H338="New Orleans",+NFL!#REF!,0))</f>
        <v>0</v>
      </c>
      <c r="AZ420" s="96">
        <f>IF(+NFL!$F338="New Orleans",+NFL!#REF!,IF(+NFL!$H338="New Orleans",+NFL!#REF!,0))</f>
        <v>0</v>
      </c>
      <c r="BA420" s="70">
        <f>IF(+NFL!$F338="New Orleans",+NFL!#REF!,IF(+NFL!$H338="New Orleans",+NFL!#REF!,0))</f>
        <v>0</v>
      </c>
      <c r="BB420" s="70">
        <f>IF(+NFL!$F338="New Orleans",+NFL!#REF!,IF(+NFL!$H338="New Orleans",+NFL!#REF!,0))</f>
        <v>0</v>
      </c>
      <c r="BC420" s="592">
        <f>IF(+NFL!$F338="New Orleans",+NFL!#REF!,IF(+NFL!$H338="New Orleans",+NFL!#REF!,0))</f>
        <v>0</v>
      </c>
      <c r="BD420" s="81">
        <f>IF(+NFL!$F338="New Orleans",+NFL!#REF!,IF(+NFL!$H338="New Orleans",+NFL!#REF!,0))</f>
        <v>0</v>
      </c>
      <c r="BE420" s="96">
        <f>IF(+NFL!$F338="New Orleans",+NFL!#REF!,IF(+NFL!$H338="New Orleans",+NFL!#REF!,0))</f>
        <v>0</v>
      </c>
      <c r="BF420" s="70">
        <f>IF(+NFL!$F338="New Orleans",+NFL!#REF!,IF(+NFL!$H338="New Orleans",+NFL!#REF!,0))</f>
        <v>0</v>
      </c>
      <c r="BG420" s="81">
        <f>IF(+NFL!$F338="New Orleans",+NFL!#REF!,IF(+NFL!$H338="New Orleans",+NFL!#REF!,0))</f>
        <v>0</v>
      </c>
      <c r="BH420" s="96">
        <f>IF(+NFL!$F338="New Orleans",+NFL!#REF!,IF(+NFL!$H338="New Orleans",+NFL!#REF!,0))</f>
        <v>0</v>
      </c>
      <c r="BI420" s="70">
        <f>IF(+NFL!$F338="New Orleans",+NFL!#REF!,IF(+NFL!$H338="New Orleans",+NFL!#REF!,0))</f>
        <v>0</v>
      </c>
      <c r="BJ420" s="124">
        <f>IF(+NFL!$F338="New Orleans",+NFL!#REF!,IF(+NFL!$H338="New Orleans",+NFL!#REF!,0))</f>
        <v>0</v>
      </c>
      <c r="BK420" s="182">
        <f>IF(+NFL!$F338="New Orleans",+NFL!#REF!,IF(+NFL!$H338="New Orleans",+NFL!#REF!,0))</f>
        <v>0</v>
      </c>
    </row>
    <row r="421" spans="1:63" s="310" customFormat="1" x14ac:dyDescent="0.8">
      <c r="A421" s="70"/>
      <c r="B421" s="480"/>
      <c r="C421" s="72"/>
      <c r="D421" s="73"/>
      <c r="E421" s="70"/>
      <c r="F421" s="1311" t="str">
        <f>H422</f>
        <v>NY Giants</v>
      </c>
      <c r="G421" s="1312"/>
      <c r="H421" s="1312"/>
      <c r="I421" s="1313"/>
      <c r="J421" s="496"/>
      <c r="K421" s="510"/>
      <c r="L421" s="572"/>
      <c r="M421" s="573"/>
      <c r="N421" s="583"/>
      <c r="O421" s="584"/>
      <c r="P421" s="583"/>
      <c r="Q421" s="585"/>
      <c r="R421" s="586"/>
      <c r="S421" s="585"/>
      <c r="T421" s="587"/>
      <c r="U421" s="585"/>
      <c r="V421" s="586"/>
      <c r="W421" s="585"/>
      <c r="X421" s="587"/>
      <c r="Y421" s="585"/>
      <c r="Z421" s="586"/>
      <c r="AA421" s="585"/>
      <c r="AB421" s="124"/>
      <c r="AC421" s="182"/>
      <c r="AD421" s="496"/>
      <c r="AE421" s="565"/>
      <c r="AF421" s="496"/>
      <c r="AG421" s="565"/>
      <c r="AH421" s="496"/>
      <c r="AI421" s="565"/>
      <c r="AJ421" s="496"/>
      <c r="AK421" s="565"/>
      <c r="AL421" s="100"/>
      <c r="AM421" s="82"/>
      <c r="AN421" s="81"/>
      <c r="AO421" s="83"/>
      <c r="AP421" s="480"/>
      <c r="AQ421" s="480"/>
      <c r="AR421" s="81"/>
      <c r="AS421" s="96"/>
      <c r="AT421" s="96"/>
      <c r="AU421" s="81"/>
      <c r="AV421" s="96"/>
      <c r="AW421" s="70"/>
      <c r="AX421" s="96"/>
      <c r="AY421" s="81"/>
      <c r="AZ421" s="96"/>
      <c r="BA421" s="70"/>
      <c r="BB421" s="70"/>
      <c r="BC421" s="480"/>
      <c r="BD421" s="81"/>
      <c r="BE421" s="96"/>
      <c r="BF421" s="70"/>
      <c r="BG421" s="81"/>
      <c r="BH421" s="96"/>
      <c r="BI421" s="70"/>
      <c r="BJ421" s="124"/>
      <c r="BK421" s="182"/>
    </row>
    <row r="422" spans="1:63" s="310" customFormat="1" x14ac:dyDescent="0.8">
      <c r="A422" s="70">
        <f>IF(+NFL!$F16="NY Giants",+NFL!A16,IF(+NFL!$H16="NY Giants",+NFL!A16,0))</f>
        <v>1</v>
      </c>
      <c r="B422" s="480" t="str">
        <f>IF(+NFL!$F16="NY Giants",+NFL!B16,IF(+NFL!$H16="NY Giants",+NFL!B16,0))</f>
        <v>Sun</v>
      </c>
      <c r="C422" s="72">
        <f>IF(+NFL!$F16="NY Giants",+NFL!C16,IF(+NFL!$H16="NY Giants",+NFL!C16,0))</f>
        <v>44451</v>
      </c>
      <c r="D422" s="73">
        <f>IF(+NFL!$F16="NY Giants",+NFL!D16,IF(+NFL!$H16="NY Giants",+NFL!D16,0))</f>
        <v>0.68055416666666668</v>
      </c>
      <c r="E422" s="70" t="str">
        <f>IF(+NFL!$F16="NY Giants",+NFL!E16,IF(+NFL!$H16="NY Giants",+NFL!E16,0))</f>
        <v>Fox</v>
      </c>
      <c r="F422" s="189" t="str">
        <f>IF(+NFL!$F16="NY Giants",+NFL!F16,IF(+NFL!$H16="NY Giants",+NFL!F16,0))</f>
        <v>Denver</v>
      </c>
      <c r="G422" s="70" t="str">
        <f>IF(+NFL!$F16="NY Giants",+NFL!G16,IF(+NFL!$H16="NY Giants",+NFL!G16,0))</f>
        <v>AFCW</v>
      </c>
      <c r="H422" s="189" t="str">
        <f>IF(+NFL!$F16="NY Giants",+NFL!H16,IF(+NFL!$H16="NY Giants",+NFL!H16,0))</f>
        <v>NY Giants</v>
      </c>
      <c r="I422" s="70" t="str">
        <f>IF(+NFL!$F16="NY Giants",+NFL!I16,IF(+NFL!$H16="NY Giants",+NFL!I16,0))</f>
        <v>NFCE</v>
      </c>
      <c r="J422" s="496" t="str">
        <f>IF(+NFL!$F16="NY Giants",+NFL!J16,IF(+NFL!$H16="NY Giants",+NFL!J16,0))</f>
        <v>Denver</v>
      </c>
      <c r="K422" s="510" t="str">
        <f>IF(+NFL!$F16="NY Giants",+NFL!K16,IF(+NFL!$H16="NY Giants",+NFL!K16,0))</f>
        <v>NY Giants</v>
      </c>
      <c r="L422" s="572">
        <f>IF(+NFL!$F16="NY Giants",+NFL!L16,IF(+NFL!$H16="NY Giants",+NFL!L16,0))</f>
        <v>3</v>
      </c>
      <c r="M422" s="573">
        <f>IF(+NFL!$F16="NY Giants",+NFL!M16,IF(+NFL!$H16="NY Giants",+NFL!M16,0))</f>
        <v>42</v>
      </c>
      <c r="N422" s="583" t="str">
        <f>IF(+NFL!$F16="NY Giants",+NFL!N16,IF(+NFL!$H16="NY Giants",+NFL!N16,0))</f>
        <v>Denver</v>
      </c>
      <c r="O422" s="584">
        <f>IF(+NFL!$F16="NY Giants",+NFL!O16,IF(+NFL!$H16="NY Giants",+NFL!O16,0))</f>
        <v>27</v>
      </c>
      <c r="P422" s="583" t="str">
        <f>IF(+NFL!$F16="NY Giants",+NFL!P16,IF(+NFL!$H16="NY Giants",+NFL!P16,0))</f>
        <v>NY Giants</v>
      </c>
      <c r="Q422" s="585">
        <f>IF(+NFL!$F16="NY Giants",+NFL!Q16,IF(+NFL!$H16="NY Giants",+NFL!Q16,0))</f>
        <v>13</v>
      </c>
      <c r="R422" s="586" t="str">
        <f>IF(+NFL!$F16="NY Giants",+NFL!R16,IF(+NFL!$H16="NY Giants",+NFL!R16,0))</f>
        <v>Denver</v>
      </c>
      <c r="S422" s="585" t="str">
        <f>IF(+NFL!$F16="NY Giants",+NFL!S16,IF(+NFL!$H16="NY Giants",+NFL!S16,0))</f>
        <v>NY Giants</v>
      </c>
      <c r="T422" s="587" t="str">
        <f>IF(+NFL!$F16="NY Giants",+NFL!T16,IF(+NFL!$H16="NY Giants",+NFL!T16,0))</f>
        <v>Denver</v>
      </c>
      <c r="U422" s="585" t="str">
        <f>IF(+NFL!$F16="NY Giants",+NFL!U16,IF(+NFL!$H16="NY Giants",+NFL!U16,0))</f>
        <v>W</v>
      </c>
      <c r="V422" s="586"/>
      <c r="W422" s="585"/>
      <c r="X422" s="587"/>
      <c r="Y422" s="585"/>
      <c r="Z422" s="586"/>
      <c r="AA422" s="585"/>
      <c r="AB422" s="124"/>
      <c r="AC422" s="182"/>
      <c r="AD422" s="496"/>
      <c r="AE422" s="565"/>
      <c r="AF422" s="496"/>
      <c r="AG422" s="565"/>
      <c r="AH422" s="496"/>
      <c r="AI422" s="565"/>
      <c r="AJ422" s="496"/>
      <c r="AK422" s="565"/>
      <c r="AL422" s="100"/>
      <c r="AM422" s="82"/>
      <c r="AN422" s="81"/>
      <c r="AO422" s="83"/>
      <c r="AP422" s="480"/>
      <c r="AQ422" s="72"/>
      <c r="AR422" s="81"/>
      <c r="AS422" s="96"/>
      <c r="AT422" s="96"/>
      <c r="AU422" s="81"/>
      <c r="AV422" s="96"/>
      <c r="AW422" s="70"/>
      <c r="AX422" s="96"/>
      <c r="AY422" s="81"/>
      <c r="AZ422" s="96"/>
      <c r="BA422" s="70"/>
      <c r="BB422" s="70"/>
      <c r="BC422" s="592"/>
      <c r="BD422" s="81"/>
      <c r="BE422" s="96"/>
      <c r="BF422" s="70"/>
      <c r="BG422" s="81"/>
      <c r="BH422" s="96"/>
      <c r="BI422" s="70"/>
      <c r="BJ422" s="124"/>
      <c r="BK422" s="182"/>
    </row>
    <row r="423" spans="1:63" s="310" customFormat="1" x14ac:dyDescent="0.8">
      <c r="A423" s="70">
        <f>IF(+NFL!$F20="NY Giants",+NFL!A20,IF(+NFL!$H20="NY Giants",+NFL!A20,0))</f>
        <v>2</v>
      </c>
      <c r="B423" s="480" t="str">
        <f>IF(+NFL!$F20="NY Giants",+NFL!B20,IF(+NFL!$H20="NY Giants",+NFL!B20,0))</f>
        <v>Thurs</v>
      </c>
      <c r="C423" s="72">
        <f>IF(+NFL!$F20="NY Giants",+NFL!C20,IF(+NFL!$H20="NY Giants",+NFL!C20,0))</f>
        <v>44455</v>
      </c>
      <c r="D423" s="73">
        <f>IF(+NFL!$F20="NY Giants",+NFL!D20,IF(+NFL!$H20="NY Giants",+NFL!D20,0))</f>
        <v>0.84375</v>
      </c>
      <c r="E423" s="70" t="str">
        <f>IF(+NFL!$F20="NY Giants",+NFL!E20,IF(+NFL!$H20="NY Giants",+NFL!E20,0))</f>
        <v>NFL</v>
      </c>
      <c r="F423" s="189" t="str">
        <f>IF(+NFL!$F20="NY Giants",+NFL!F20,IF(+NFL!$H20="NY Giants",+NFL!F20,0))</f>
        <v>NY Giants</v>
      </c>
      <c r="G423" s="70" t="str">
        <f>IF(+NFL!$F20="NY Giants",+NFL!G20,IF(+NFL!$H20="NY Giants",+NFL!G20,0))</f>
        <v>NFCE</v>
      </c>
      <c r="H423" s="189" t="str">
        <f>IF(+NFL!$F20="NY Giants",+NFL!H20,IF(+NFL!$H20="NY Giants",+NFL!H20,0))</f>
        <v>Washington</v>
      </c>
      <c r="I423" s="70" t="str">
        <f>IF(+NFL!$F20="NY Giants",+NFL!I20,IF(+NFL!$H20="NY Giants",+NFL!I20,0))</f>
        <v>NFCE</v>
      </c>
      <c r="J423" s="496" t="str">
        <f>IF(+NFL!$F20="NY Giants",+NFL!J20,IF(+NFL!$H20="NY Giants",+NFL!J20,0))</f>
        <v>Washington</v>
      </c>
      <c r="K423" s="510" t="str">
        <f>IF(+NFL!$F20="NY Giants",+NFL!K20,IF(+NFL!$H20="NY Giants",+NFL!K20,0))</f>
        <v>NY Giants</v>
      </c>
      <c r="L423" s="572">
        <f>IF(+NFL!$F20="NY Giants",+NFL!L20,IF(+NFL!$H20="NY Giants",+NFL!L20,0))</f>
        <v>3</v>
      </c>
      <c r="M423" s="573">
        <f>IF(+NFL!$F20="NY Giants",+NFL!M20,IF(+NFL!$H20="NY Giants",+NFL!M20,0))</f>
        <v>45</v>
      </c>
      <c r="N423" s="583" t="str">
        <f>IF(+NFL!$F20="NY Giants",+NFL!N20,IF(+NFL!$H20="NY Giants",+NFL!N20,0))</f>
        <v>Washington</v>
      </c>
      <c r="O423" s="584">
        <f>IF(+NFL!$F20="NY Giants",+NFL!O20,IF(+NFL!$H20="NY Giants",+NFL!O20,0))</f>
        <v>30</v>
      </c>
      <c r="P423" s="583" t="str">
        <f>IF(+NFL!$F20="NY Giants",+NFL!P20,IF(+NFL!$H20="NY Giants",+NFL!P20,0))</f>
        <v>NY Giants</v>
      </c>
      <c r="Q423" s="585">
        <f>IF(+NFL!$F20="NY Giants",+NFL!Q20,IF(+NFL!$H20="NY Giants",+NFL!Q20,0))</f>
        <v>29</v>
      </c>
      <c r="R423" s="586" t="str">
        <f>IF(+NFL!$F20="NY Giants",+NFL!R20,IF(+NFL!$H20="NY Giants",+NFL!R20,0))</f>
        <v>NY Giants</v>
      </c>
      <c r="S423" s="585" t="str">
        <f>IF(+NFL!$F20="NY Giants",+NFL!S20,IF(+NFL!$H20="NY Giants",+NFL!S20,0))</f>
        <v>Washington</v>
      </c>
      <c r="T423" s="587" t="str">
        <f>IF(+NFL!$F20="NY Giants",+NFL!T20,IF(+NFL!$H20="NY Giants",+NFL!T20,0))</f>
        <v>Washington</v>
      </c>
      <c r="U423" s="585" t="str">
        <f>IF(+NFL!$F20="NY Giants",+NFL!U20,IF(+NFL!$H20="NY Giants",+NFL!U20,0))</f>
        <v>L</v>
      </c>
      <c r="V423" s="586"/>
      <c r="W423" s="585"/>
      <c r="X423" s="587"/>
      <c r="Y423" s="585"/>
      <c r="Z423" s="586"/>
      <c r="AA423" s="585"/>
      <c r="AB423" s="124"/>
      <c r="AC423" s="182"/>
      <c r="AD423" s="496"/>
      <c r="AE423" s="565"/>
      <c r="AF423" s="496"/>
      <c r="AG423" s="565"/>
      <c r="AH423" s="496"/>
      <c r="AI423" s="565"/>
      <c r="AJ423" s="496"/>
      <c r="AK423" s="565"/>
      <c r="AL423" s="100"/>
      <c r="AM423" s="82"/>
      <c r="AN423" s="81"/>
      <c r="AO423" s="83"/>
      <c r="AP423" s="480"/>
      <c r="AQ423" s="72"/>
      <c r="AR423" s="81"/>
      <c r="AS423" s="96"/>
      <c r="AT423" s="96"/>
      <c r="AU423" s="81"/>
      <c r="AV423" s="96"/>
      <c r="AW423" s="70"/>
      <c r="AX423" s="96"/>
      <c r="AY423" s="81"/>
      <c r="AZ423" s="96"/>
      <c r="BA423" s="70"/>
      <c r="BB423" s="70"/>
      <c r="BC423" s="592"/>
      <c r="BD423" s="81"/>
      <c r="BE423" s="96"/>
      <c r="BF423" s="70"/>
      <c r="BG423" s="81"/>
      <c r="BH423" s="96"/>
      <c r="BI423" s="70"/>
      <c r="BJ423" s="124"/>
      <c r="BK423" s="182"/>
    </row>
    <row r="424" spans="1:63" s="310" customFormat="1" x14ac:dyDescent="0.8">
      <c r="A424" s="70">
        <f>IF(+NFL!$F43="NY Giants",+NFL!A43,IF(+NFL!$H43="NY Giants",+NFL!A43,0))</f>
        <v>3</v>
      </c>
      <c r="B424" s="480" t="str">
        <f>IF(+NFL!$F43="NY Giants",+NFL!B43,IF(+NFL!$H43="NY Giants",+NFL!B43,0))</f>
        <v>Sun</v>
      </c>
      <c r="C424" s="72">
        <f>IF(+NFL!$F43="NY Giants",+NFL!C43,IF(+NFL!$H43="NY Giants",+NFL!C43,0))</f>
        <v>44465</v>
      </c>
      <c r="D424" s="73">
        <f>IF(+NFL!$F43="NY Giants",+NFL!D43,IF(+NFL!$H43="NY Giants",+NFL!D43,0))</f>
        <v>0.54166666666666663</v>
      </c>
      <c r="E424" s="70" t="str">
        <f>IF(+NFL!$F43="NY Giants",+NFL!E43,IF(+NFL!$H43="NY Giants",+NFL!E43,0))</f>
        <v>CBS</v>
      </c>
      <c r="F424" s="189" t="str">
        <f>IF(+NFL!$F43="NY Giants",+NFL!F43,IF(+NFL!$H43="NY Giants",+NFL!F43,0))</f>
        <v>Atlanta</v>
      </c>
      <c r="G424" s="70" t="str">
        <f>IF(+NFL!$F43="NY Giants",+NFL!G43,IF(+NFL!$H43="NY Giants",+NFL!G43,0))</f>
        <v>NFCS</v>
      </c>
      <c r="H424" s="189" t="str">
        <f>IF(+NFL!$F43="NY Giants",+NFL!H43,IF(+NFL!$H43="NY Giants",+NFL!H43,0))</f>
        <v>NY Giants</v>
      </c>
      <c r="I424" s="70" t="str">
        <f>IF(+NFL!$F43="NY Giants",+NFL!I43,IF(+NFL!$H43="NY Giants",+NFL!I43,0))</f>
        <v>NFCE</v>
      </c>
      <c r="J424" s="496" t="str">
        <f>IF(+NFL!$F43="NY Giants",+NFL!J43,IF(+NFL!$H43="NY Giants",+NFL!J43,0))</f>
        <v>NY Giants</v>
      </c>
      <c r="K424" s="510" t="str">
        <f>IF(+NFL!$F43="NY Giants",+NFL!K43,IF(+NFL!$H43="NY Giants",+NFL!K43,0))</f>
        <v>Atlanta</v>
      </c>
      <c r="L424" s="572">
        <f>IF(+NFL!$F43="NY Giants",+NFL!L43,IF(+NFL!$H43="NY Giants",+NFL!L43,0))</f>
        <v>3</v>
      </c>
      <c r="M424" s="573">
        <f>IF(+NFL!$F43="NY Giants",+NFL!M43,IF(+NFL!$H43="NY Giants",+NFL!M43,0))</f>
        <v>47</v>
      </c>
      <c r="N424" s="583" t="str">
        <f>IF(+NFL!$F43="NY Giants",+NFL!N43,IF(+NFL!$H43="NY Giants",+NFL!N43,0))</f>
        <v>Atlanta</v>
      </c>
      <c r="O424" s="584">
        <f>IF(+NFL!$F43="NY Giants",+NFL!O43,IF(+NFL!$H43="NY Giants",+NFL!O43,0))</f>
        <v>17</v>
      </c>
      <c r="P424" s="583" t="str">
        <f>IF(+NFL!$F43="NY Giants",+NFL!P43,IF(+NFL!$H43="NY Giants",+NFL!P43,0))</f>
        <v>NY Giants</v>
      </c>
      <c r="Q424" s="585">
        <f>IF(+NFL!$F43="NY Giants",+NFL!Q43,IF(+NFL!$H43="NY Giants",+NFL!Q43,0))</f>
        <v>14</v>
      </c>
      <c r="R424" s="586" t="str">
        <f>IF(+NFL!$F43="NY Giants",+NFL!R43,IF(+NFL!$H43="NY Giants",+NFL!R43,0))</f>
        <v>Atlanta</v>
      </c>
      <c r="S424" s="585" t="str">
        <f>IF(+NFL!$F43="NY Giants",+NFL!S43,IF(+NFL!$H43="NY Giants",+NFL!S43,0))</f>
        <v>NY Giants</v>
      </c>
      <c r="T424" s="587" t="str">
        <f>IF(+NFL!$F43="NY Giants",+NFL!T43,IF(+NFL!$H43="NY Giants",+NFL!T43,0))</f>
        <v>NY Giants</v>
      </c>
      <c r="U424" s="585" t="str">
        <f>IF(+NFL!$F43="NY Giants",+NFL!U43,IF(+NFL!$H43="NY Giants",+NFL!U43,0))</f>
        <v>L</v>
      </c>
      <c r="V424" s="586">
        <f>IF(+NFL!$F33="NY Giants",+NFL!#REF!,IF(+NFL!$H33="NY Giants",+NFL!#REF!,0))</f>
        <v>0</v>
      </c>
      <c r="W424" s="585">
        <f>IF(+NFL!$F33="NY Giants",+NFL!#REF!,IF(+NFL!$H33="NY Giants",+NFL!#REF!,0))</f>
        <v>0</v>
      </c>
      <c r="X424" s="587">
        <f>IF(+NFL!$F33="NY Giants",+NFL!#REF!,IF(+NFL!$H33="NY Giants",+NFL!#REF!,0))</f>
        <v>0</v>
      </c>
      <c r="Y424" s="585">
        <f>IF(+NFL!$F33="NY Giants",+NFL!#REF!,IF(+NFL!$H33="NY Giants",+NFL!#REF!,0))</f>
        <v>0</v>
      </c>
      <c r="Z424" s="586">
        <f>IF(+NFL!$F33="NY Giants",+NFL!#REF!,IF(+NFL!$H33="NY Giants",+NFL!#REF!,0))</f>
        <v>0</v>
      </c>
      <c r="AA424" s="585">
        <f>IF(+NFL!$F33="NY Giants",+NFL!#REF!,IF(+NFL!$H33="NY Giants",+NFL!#REF!,0))</f>
        <v>0</v>
      </c>
      <c r="AB424" s="124">
        <f>IF(+NFL!$F33="NY Giants",+NFL!#REF!,IF(+NFL!$H33="NY Giants",+NFL!#REF!,0))</f>
        <v>0</v>
      </c>
      <c r="AC424" s="182">
        <f>IF(+NFL!$F33="NY Giants",+NFL!#REF!,IF(+NFL!$H33="NY Giants",+NFL!#REF!,0))</f>
        <v>0</v>
      </c>
      <c r="AD424" s="496">
        <f>IF(+NFL!$F33="NY Giants",+NFL!#REF!,IF(+NFL!$H33="NY Giants",+NFL!#REF!,0))</f>
        <v>0</v>
      </c>
      <c r="AE424" s="565">
        <f>IF(+NFL!$F33="NY Giants",+NFL!#REF!,IF(+NFL!$H33="NY Giants",+NFL!#REF!,0))</f>
        <v>0</v>
      </c>
      <c r="AF424" s="496">
        <f>IF(+NFL!$F33="NY Giants",+NFL!#REF!,IF(+NFL!$H33="NY Giants",+NFL!#REF!,0))</f>
        <v>0</v>
      </c>
      <c r="AG424" s="565">
        <f>IF(+NFL!$F33="NY Giants",+NFL!#REF!,IF(+NFL!$H33="NY Giants",+NFL!#REF!,0))</f>
        <v>0</v>
      </c>
      <c r="AH424" s="496">
        <f>IF(+NFL!$F33="NY Giants",+NFL!#REF!,IF(+NFL!$H33="NY Giants",+NFL!#REF!,0))</f>
        <v>0</v>
      </c>
      <c r="AI424" s="565">
        <f>IF(+NFL!$F33="NY Giants",+NFL!#REF!,IF(+NFL!$H33="NY Giants",+NFL!#REF!,0))</f>
        <v>0</v>
      </c>
      <c r="AJ424" s="496">
        <f>IF(+NFL!$F33="NY Giants",+NFL!#REF!,IF(+NFL!$H33="NY Giants",+NFL!#REF!,0))</f>
        <v>0</v>
      </c>
      <c r="AK424" s="565">
        <f>IF(+NFL!$F33="NY Giants",+NFL!#REF!,IF(+NFL!$H33="NY Giants",+NFL!#REF!,0))</f>
        <v>0</v>
      </c>
      <c r="AL424" s="100">
        <f>IF(+NFL!$F33="NY Giants",+NFL!#REF!,IF(+NFL!$H33="NY Giants",+NFL!#REF!,0))</f>
        <v>0</v>
      </c>
      <c r="AM424" s="82">
        <f>IF(+NFL!$F33="NY Giants",+NFL!#REF!,IF(+NFL!$H33="NY Giants",+NFL!#REF!,0))</f>
        <v>0</v>
      </c>
      <c r="AN424" s="81">
        <f>IF(+NFL!$F33="NY Giants",+NFL!#REF!,IF(+NFL!$H33="NY Giants",+NFL!#REF!,0))</f>
        <v>0</v>
      </c>
      <c r="AO424" s="83">
        <f>IF(+NFL!$F33="NY Giants",+NFL!#REF!,IF(+NFL!$H33="NY Giants",+NFL!#REF!,0))</f>
        <v>0</v>
      </c>
      <c r="AP424" s="480">
        <f>IF(+NFL!$F33="NY Giants",+NFL!#REF!,IF(+NFL!$H33="NY Giants",+NFL!#REF!,0))</f>
        <v>0</v>
      </c>
      <c r="AQ424" s="72">
        <f>IF(+NFL!$F33="NY Giants",+NFL!#REF!,IF(+NFL!$H33="NY Giants",+NFL!#REF!,0))</f>
        <v>0</v>
      </c>
      <c r="AR424" s="81">
        <f>IF(+NFL!$F33="NY Giants",+NFL!#REF!,IF(+NFL!$H33="NY Giants",+NFL!#REF!,0))</f>
        <v>0</v>
      </c>
      <c r="AS424" s="96">
        <f>IF(+NFL!$F33="NY Giants",+NFL!#REF!,IF(+NFL!$H33="NY Giants",+NFL!#REF!,0))</f>
        <v>0</v>
      </c>
      <c r="AT424" s="96">
        <f>IF(+NFL!$F33="NY Giants",+NFL!#REF!,IF(+NFL!$H33="NY Giants",+NFL!#REF!,0))</f>
        <v>0</v>
      </c>
      <c r="AU424" s="81">
        <f>IF(+NFL!$F33="NY Giants",+NFL!#REF!,IF(+NFL!$H33="NY Giants",+NFL!#REF!,0))</f>
        <v>0</v>
      </c>
      <c r="AV424" s="96">
        <f>IF(+NFL!$F33="NY Giants",+NFL!#REF!,IF(+NFL!$H33="NY Giants",+NFL!#REF!,0))</f>
        <v>0</v>
      </c>
      <c r="AW424" s="70">
        <f>IF(+NFL!$F33="NY Giants",+NFL!#REF!,IF(+NFL!$H33="NY Giants",+NFL!#REF!,0))</f>
        <v>0</v>
      </c>
      <c r="AX424" s="96">
        <f>IF(+NFL!$F33="NY Giants",+NFL!#REF!,IF(+NFL!$H33="NY Giants",+NFL!#REF!,0))</f>
        <v>0</v>
      </c>
      <c r="AY424" s="81">
        <f>IF(+NFL!$F33="NY Giants",+NFL!#REF!,IF(+NFL!$H33="NY Giants",+NFL!#REF!,0))</f>
        <v>0</v>
      </c>
      <c r="AZ424" s="96">
        <f>IF(+NFL!$F33="NY Giants",+NFL!#REF!,IF(+NFL!$H33="NY Giants",+NFL!#REF!,0))</f>
        <v>0</v>
      </c>
      <c r="BA424" s="70">
        <f>IF(+NFL!$F33="NY Giants",+NFL!#REF!,IF(+NFL!$H33="NY Giants",+NFL!#REF!,0))</f>
        <v>0</v>
      </c>
      <c r="BB424" s="70">
        <f>IF(+NFL!$F33="NY Giants",+NFL!#REF!,IF(+NFL!$H33="NY Giants",+NFL!#REF!,0))</f>
        <v>0</v>
      </c>
      <c r="BC424" s="592">
        <f>IF(+NFL!$F33="NY Giants",+NFL!#REF!,IF(+NFL!$H33="NY Giants",+NFL!#REF!,0))</f>
        <v>0</v>
      </c>
      <c r="BD424" s="81">
        <f>IF(+NFL!$F33="NY Giants",+NFL!#REF!,IF(+NFL!$H33="NY Giants",+NFL!#REF!,0))</f>
        <v>0</v>
      </c>
      <c r="BE424" s="96">
        <f>IF(+NFL!$F33="NY Giants",+NFL!#REF!,IF(+NFL!$H33="NY Giants",+NFL!#REF!,0))</f>
        <v>0</v>
      </c>
      <c r="BF424" s="70">
        <f>IF(+NFL!$F33="NY Giants",+NFL!#REF!,IF(+NFL!$H33="NY Giants",+NFL!#REF!,0))</f>
        <v>0</v>
      </c>
      <c r="BG424" s="81">
        <f>IF(+NFL!$F33="NY Giants",+NFL!#REF!,IF(+NFL!$H33="NY Giants",+NFL!#REF!,0))</f>
        <v>0</v>
      </c>
      <c r="BH424" s="96">
        <f>IF(+NFL!$F33="NY Giants",+NFL!#REF!,IF(+NFL!$H33="NY Giants",+NFL!#REF!,0))</f>
        <v>0</v>
      </c>
      <c r="BI424" s="70">
        <f>IF(+NFL!$F33="NY Giants",+NFL!#REF!,IF(+NFL!$H33="NY Giants",+NFL!#REF!,0))</f>
        <v>0</v>
      </c>
      <c r="BJ424" s="124">
        <f>IF(+NFL!$F33="NY Giants",+NFL!#REF!,IF(+NFL!$H33="NY Giants",+NFL!#REF!,0))</f>
        <v>0</v>
      </c>
      <c r="BK424" s="182">
        <f>IF(+NFL!$F33="NY Giants",+NFL!#REF!,IF(+NFL!$H33="NY Giants",+NFL!#REF!,0))</f>
        <v>0</v>
      </c>
    </row>
    <row r="425" spans="1:63" s="310" customFormat="1" x14ac:dyDescent="0.8">
      <c r="A425" s="70">
        <f>IF(+NFL!$F59="NY Giants",+NFL!A59,IF(+NFL!$H59="NY Giants",+NFL!A59,0))</f>
        <v>4</v>
      </c>
      <c r="B425" s="480" t="str">
        <f>IF(+NFL!$F59="NY Giants",+NFL!B59,IF(+NFL!$H59="NY Giants",+NFL!B59,0))</f>
        <v>Sun</v>
      </c>
      <c r="C425" s="72">
        <f>IF(+NFL!$F59="NY Giants",+NFL!C59,IF(+NFL!$H59="NY Giants",+NFL!C59,0))</f>
        <v>44472</v>
      </c>
      <c r="D425" s="73">
        <f>IF(+NFL!$F59="NY Giants",+NFL!D59,IF(+NFL!$H59="NY Giants",+NFL!D59,0))</f>
        <v>0.54166666666666663</v>
      </c>
      <c r="E425" s="70" t="str">
        <f>IF(+NFL!$F59="NY Giants",+NFL!E59,IF(+NFL!$H59="NY Giants",+NFL!E59,0))</f>
        <v>Fox</v>
      </c>
      <c r="F425" s="189" t="str">
        <f>IF(+NFL!$F59="NY Giants",+NFL!F59,IF(+NFL!$H59="NY Giants",+NFL!F59,0))</f>
        <v>NY Giants</v>
      </c>
      <c r="G425" s="70" t="str">
        <f>IF(+NFL!$F59="NY Giants",+NFL!G59,IF(+NFL!$H59="NY Giants",+NFL!G59,0))</f>
        <v>NFCE</v>
      </c>
      <c r="H425" s="189" t="str">
        <f>IF(+NFL!$F59="NY Giants",+NFL!H59,IF(+NFL!$H59="NY Giants",+NFL!H59,0))</f>
        <v>New Orleans</v>
      </c>
      <c r="I425" s="70" t="str">
        <f>IF(+NFL!$F59="NY Giants",+NFL!I59,IF(+NFL!$H59="NY Giants",+NFL!I59,0))</f>
        <v>NFCS</v>
      </c>
      <c r="J425" s="496" t="str">
        <f>IF(+NFL!$F59="NY Giants",+NFL!J59,IF(+NFL!$H59="NY Giants",+NFL!J59,0))</f>
        <v>New Orleans</v>
      </c>
      <c r="K425" s="510" t="str">
        <f>IF(+NFL!$F59="NY Giants",+NFL!K59,IF(+NFL!$H59="NY Giants",+NFL!K59,0))</f>
        <v>NY Giants</v>
      </c>
      <c r="L425" s="572">
        <f>IF(+NFL!$F59="NY Giants",+NFL!L59,IF(+NFL!$H59="NY Giants",+NFL!L59,0))</f>
        <v>7.5</v>
      </c>
      <c r="M425" s="573">
        <f>IF(+NFL!$F59="NY Giants",+NFL!M59,IF(+NFL!$H59="NY Giants",+NFL!M59,0))</f>
        <v>42</v>
      </c>
      <c r="N425" s="583" t="str">
        <f>IF(+NFL!$F59="NY Giants",+NFL!N59,IF(+NFL!$H59="NY Giants",+NFL!N59,0))</f>
        <v>NY Giants</v>
      </c>
      <c r="O425" s="584">
        <f>IF(+NFL!$F59="NY Giants",+NFL!O59,IF(+NFL!$H59="NY Giants",+NFL!O59,0))</f>
        <v>27</v>
      </c>
      <c r="P425" s="583" t="str">
        <f>IF(+NFL!$F59="NY Giants",+NFL!P59,IF(+NFL!$H59="NY Giants",+NFL!P59,0))</f>
        <v>New Orleans</v>
      </c>
      <c r="Q425" s="585">
        <f>IF(+NFL!$F59="NY Giants",+NFL!Q59,IF(+NFL!$H59="NY Giants",+NFL!Q59,0))</f>
        <v>17</v>
      </c>
      <c r="R425" s="586" t="str">
        <f>IF(+NFL!$F59="NY Giants",+NFL!R59,IF(+NFL!$H59="NY Giants",+NFL!R59,0))</f>
        <v>NY Giants</v>
      </c>
      <c r="S425" s="585" t="str">
        <f>IF(+NFL!$F59="NY Giants",+NFL!S59,IF(+NFL!$H59="NY Giants",+NFL!S59,0))</f>
        <v>New Orleans</v>
      </c>
      <c r="T425" s="587" t="str">
        <f>IF(+NFL!$F59="NY Giants",+NFL!T59,IF(+NFL!$H59="NY Giants",+NFL!T59,0))</f>
        <v>NY Giants</v>
      </c>
      <c r="U425" s="585" t="str">
        <f>IF(+NFL!$F59="NY Giants",+NFL!U59,IF(+NFL!$H59="NY Giants",+NFL!U59,0))</f>
        <v>W</v>
      </c>
      <c r="V425" s="586">
        <f>IF(+NFL!$F57="NY Giants",+NFL!#REF!,IF(+NFL!$H57="NY Giants",+NFL!#REF!,0))</f>
        <v>0</v>
      </c>
      <c r="W425" s="585">
        <f>IF(+NFL!$F57="NY Giants",+NFL!#REF!,IF(+NFL!$H57="NY Giants",+NFL!#REF!,0))</f>
        <v>0</v>
      </c>
      <c r="X425" s="587">
        <f>IF(+NFL!$F57="NY Giants",+NFL!#REF!,IF(+NFL!$H57="NY Giants",+NFL!#REF!,0))</f>
        <v>0</v>
      </c>
      <c r="Y425" s="585">
        <f>IF(+NFL!$F57="NY Giants",+NFL!#REF!,IF(+NFL!$H57="NY Giants",+NFL!#REF!,0))</f>
        <v>0</v>
      </c>
      <c r="Z425" s="586">
        <f>IF(+NFL!$F57="NY Giants",+NFL!#REF!,IF(+NFL!$H57="NY Giants",+NFL!#REF!,0))</f>
        <v>0</v>
      </c>
      <c r="AA425" s="585">
        <f>IF(+NFL!$F57="NY Giants",+NFL!#REF!,IF(+NFL!$H57="NY Giants",+NFL!#REF!,0))</f>
        <v>0</v>
      </c>
      <c r="AB425" s="124">
        <f>IF(+NFL!$F57="NY Giants",+NFL!#REF!,IF(+NFL!$H57="NY Giants",+NFL!#REF!,0))</f>
        <v>0</v>
      </c>
      <c r="AC425" s="182">
        <f>IF(+NFL!$F57="NY Giants",+NFL!#REF!,IF(+NFL!$H57="NY Giants",+NFL!#REF!,0))</f>
        <v>0</v>
      </c>
      <c r="AD425" s="496">
        <f>IF(+NFL!$F57="NY Giants",+NFL!#REF!,IF(+NFL!$H57="NY Giants",+NFL!#REF!,0))</f>
        <v>0</v>
      </c>
      <c r="AE425" s="565">
        <f>IF(+NFL!$F57="NY Giants",+NFL!#REF!,IF(+NFL!$H57="NY Giants",+NFL!#REF!,0))</f>
        <v>0</v>
      </c>
      <c r="AF425" s="496">
        <f>IF(+NFL!$F57="NY Giants",+NFL!#REF!,IF(+NFL!$H57="NY Giants",+NFL!#REF!,0))</f>
        <v>0</v>
      </c>
      <c r="AG425" s="565">
        <f>IF(+NFL!$F57="NY Giants",+NFL!#REF!,IF(+NFL!$H57="NY Giants",+NFL!#REF!,0))</f>
        <v>0</v>
      </c>
      <c r="AH425" s="496">
        <f>IF(+NFL!$F57="NY Giants",+NFL!#REF!,IF(+NFL!$H57="NY Giants",+NFL!#REF!,0))</f>
        <v>0</v>
      </c>
      <c r="AI425" s="565">
        <f>IF(+NFL!$F57="NY Giants",+NFL!#REF!,IF(+NFL!$H57="NY Giants",+NFL!#REF!,0))</f>
        <v>0</v>
      </c>
      <c r="AJ425" s="496">
        <f>IF(+NFL!$F57="NY Giants",+NFL!#REF!,IF(+NFL!$H57="NY Giants",+NFL!#REF!,0))</f>
        <v>0</v>
      </c>
      <c r="AK425" s="565">
        <f>IF(+NFL!$F57="NY Giants",+NFL!#REF!,IF(+NFL!$H57="NY Giants",+NFL!#REF!,0))</f>
        <v>0</v>
      </c>
      <c r="AL425" s="100">
        <f>IF(+NFL!$F57="NY Giants",+NFL!#REF!,IF(+NFL!$H57="NY Giants",+NFL!#REF!,0))</f>
        <v>0</v>
      </c>
      <c r="AM425" s="82">
        <f>IF(+NFL!$F57="NY Giants",+NFL!#REF!,IF(+NFL!$H57="NY Giants",+NFL!#REF!,0))</f>
        <v>0</v>
      </c>
      <c r="AN425" s="81">
        <f>IF(+NFL!$F57="NY Giants",+NFL!#REF!,IF(+NFL!$H57="NY Giants",+NFL!#REF!,0))</f>
        <v>0</v>
      </c>
      <c r="AO425" s="83">
        <f>IF(+NFL!$F57="NY Giants",+NFL!#REF!,IF(+NFL!$H57="NY Giants",+NFL!#REF!,0))</f>
        <v>0</v>
      </c>
      <c r="AP425" s="480">
        <f>IF(+NFL!$F57="NY Giants",+NFL!#REF!,IF(+NFL!$H57="NY Giants",+NFL!#REF!,0))</f>
        <v>0</v>
      </c>
      <c r="AQ425" s="72">
        <f>IF(+NFL!$F57="NY Giants",+NFL!#REF!,IF(+NFL!$H57="NY Giants",+NFL!#REF!,0))</f>
        <v>0</v>
      </c>
      <c r="AR425" s="81">
        <f>IF(+NFL!$F57="NY Giants",+NFL!#REF!,IF(+NFL!$H57="NY Giants",+NFL!#REF!,0))</f>
        <v>0</v>
      </c>
      <c r="AS425" s="96">
        <f>IF(+NFL!$F57="NY Giants",+NFL!#REF!,IF(+NFL!$H57="NY Giants",+NFL!#REF!,0))</f>
        <v>0</v>
      </c>
      <c r="AT425" s="96">
        <f>IF(+NFL!$F57="NY Giants",+NFL!#REF!,IF(+NFL!$H57="NY Giants",+NFL!#REF!,0))</f>
        <v>0</v>
      </c>
      <c r="AU425" s="81">
        <f>IF(+NFL!$F57="NY Giants",+NFL!#REF!,IF(+NFL!$H57="NY Giants",+NFL!#REF!,0))</f>
        <v>0</v>
      </c>
      <c r="AV425" s="96">
        <f>IF(+NFL!$F57="NY Giants",+NFL!#REF!,IF(+NFL!$H57="NY Giants",+NFL!#REF!,0))</f>
        <v>0</v>
      </c>
      <c r="AW425" s="70">
        <f>IF(+NFL!$F57="NY Giants",+NFL!#REF!,IF(+NFL!$H57="NY Giants",+NFL!#REF!,0))</f>
        <v>0</v>
      </c>
      <c r="AX425" s="96">
        <f>IF(+NFL!$F57="NY Giants",+NFL!#REF!,IF(+NFL!$H57="NY Giants",+NFL!#REF!,0))</f>
        <v>0</v>
      </c>
      <c r="AY425" s="81">
        <f>IF(+NFL!$F57="NY Giants",+NFL!#REF!,IF(+NFL!$H57="NY Giants",+NFL!#REF!,0))</f>
        <v>0</v>
      </c>
      <c r="AZ425" s="96">
        <f>IF(+NFL!$F57="NY Giants",+NFL!#REF!,IF(+NFL!$H57="NY Giants",+NFL!#REF!,0))</f>
        <v>0</v>
      </c>
      <c r="BA425" s="70">
        <f>IF(+NFL!$F57="NY Giants",+NFL!#REF!,IF(+NFL!$H57="NY Giants",+NFL!#REF!,0))</f>
        <v>0</v>
      </c>
      <c r="BB425" s="70">
        <f>IF(+NFL!$F57="NY Giants",+NFL!#REF!,IF(+NFL!$H57="NY Giants",+NFL!#REF!,0))</f>
        <v>0</v>
      </c>
      <c r="BC425" s="592">
        <f>IF(+NFL!$F57="NY Giants",+NFL!#REF!,IF(+NFL!$H57="NY Giants",+NFL!#REF!,0))</f>
        <v>0</v>
      </c>
      <c r="BD425" s="81">
        <f>IF(+NFL!$F57="NY Giants",+NFL!#REF!,IF(+NFL!$H57="NY Giants",+NFL!#REF!,0))</f>
        <v>0</v>
      </c>
      <c r="BE425" s="96">
        <f>IF(+NFL!$F57="NY Giants",+NFL!#REF!,IF(+NFL!$H57="NY Giants",+NFL!#REF!,0))</f>
        <v>0</v>
      </c>
      <c r="BF425" s="70">
        <f>IF(+NFL!$F57="NY Giants",+NFL!#REF!,IF(+NFL!$H57="NY Giants",+NFL!#REF!,0))</f>
        <v>0</v>
      </c>
      <c r="BG425" s="81">
        <f>IF(+NFL!$F57="NY Giants",+NFL!#REF!,IF(+NFL!$H57="NY Giants",+NFL!#REF!,0))</f>
        <v>0</v>
      </c>
      <c r="BH425" s="96">
        <f>IF(+NFL!$F57="NY Giants",+NFL!#REF!,IF(+NFL!$H57="NY Giants",+NFL!#REF!,0))</f>
        <v>0</v>
      </c>
      <c r="BI425" s="70">
        <f>IF(+NFL!$F57="NY Giants",+NFL!#REF!,IF(+NFL!$H57="NY Giants",+NFL!#REF!,0))</f>
        <v>0</v>
      </c>
      <c r="BJ425" s="124">
        <f>IF(+NFL!$F57="NY Giants",+NFL!#REF!,IF(+NFL!$H57="NY Giants",+NFL!#REF!,0))</f>
        <v>0</v>
      </c>
      <c r="BK425" s="182">
        <f>IF(+NFL!$F57="NY Giants",+NFL!#REF!,IF(+NFL!$H57="NY Giants",+NFL!#REF!,0))</f>
        <v>0</v>
      </c>
    </row>
    <row r="426" spans="1:63" s="310" customFormat="1" x14ac:dyDescent="0.8">
      <c r="A426" s="70">
        <f>IF(+NFL!$F80="NY Giants",+NFL!A80,IF(+NFL!$H80="NY Giants",+NFL!A80,0))</f>
        <v>5</v>
      </c>
      <c r="B426" s="480" t="str">
        <f>IF(+NFL!$F80="NY Giants",+NFL!B80,IF(+NFL!$H80="NY Giants",+NFL!B80,0))</f>
        <v>Sun</v>
      </c>
      <c r="C426" s="72">
        <f>IF(+NFL!$F80="NY Giants",+NFL!C80,IF(+NFL!$H80="NY Giants",+NFL!C80,0))</f>
        <v>44479</v>
      </c>
      <c r="D426" s="73">
        <f>IF(+NFL!$F80="NY Giants",+NFL!D80,IF(+NFL!$H80="NY Giants",+NFL!D80,0))</f>
        <v>0.66666666666666663</v>
      </c>
      <c r="E426" s="70" t="str">
        <f>IF(+NFL!$F80="NY Giants",+NFL!E80,IF(+NFL!$H80="NY Giants",+NFL!E80,0))</f>
        <v>CBS</v>
      </c>
      <c r="F426" s="189" t="str">
        <f>IF(+NFL!$F80="NY Giants",+NFL!F80,IF(+NFL!$H80="NY Giants",+NFL!F80,0))</f>
        <v>NY Giants</v>
      </c>
      <c r="G426" s="70" t="str">
        <f>IF(+NFL!$F80="NY Giants",+NFL!G80,IF(+NFL!$H80="NY Giants",+NFL!G80,0))</f>
        <v>NFCE</v>
      </c>
      <c r="H426" s="189" t="str">
        <f>IF(+NFL!$F80="NY Giants",+NFL!H80,IF(+NFL!$H80="NY Giants",+NFL!H80,0))</f>
        <v>Dallas</v>
      </c>
      <c r="I426" s="70" t="str">
        <f>IF(+NFL!$F80="NY Giants",+NFL!I80,IF(+NFL!$H80="NY Giants",+NFL!I80,0))</f>
        <v>NFCE</v>
      </c>
      <c r="J426" s="496" t="str">
        <f>IF(+NFL!$F80="NY Giants",+NFL!J80,IF(+NFL!$H80="NY Giants",+NFL!J80,0))</f>
        <v>Dallas</v>
      </c>
      <c r="K426" s="510" t="str">
        <f>IF(+NFL!$F80="NY Giants",+NFL!K80,IF(+NFL!$H80="NY Giants",+NFL!K80,0))</f>
        <v>NY Giants</v>
      </c>
      <c r="L426" s="572">
        <f>IF(+NFL!$F80="NY Giants",+NFL!L80,IF(+NFL!$H80="NY Giants",+NFL!L80,0))</f>
        <v>7</v>
      </c>
      <c r="M426" s="573">
        <f>IF(+NFL!$F80="NY Giants",+NFL!M80,IF(+NFL!$H80="NY Giants",+NFL!M80,0))</f>
        <v>52</v>
      </c>
      <c r="N426" s="583" t="str">
        <f>IF(+NFL!$F80="NY Giants",+NFL!N80,IF(+NFL!$H80="NY Giants",+NFL!N80,0))</f>
        <v>Dallas</v>
      </c>
      <c r="O426" s="584">
        <f>IF(+NFL!$F80="NY Giants",+NFL!O80,IF(+NFL!$H80="NY Giants",+NFL!O80,0))</f>
        <v>44</v>
      </c>
      <c r="P426" s="583" t="str">
        <f>IF(+NFL!$F80="NY Giants",+NFL!P80,IF(+NFL!$H80="NY Giants",+NFL!P80,0))</f>
        <v>NY Giants</v>
      </c>
      <c r="Q426" s="585">
        <f>IF(+NFL!$F80="NY Giants",+NFL!Q80,IF(+NFL!$H80="NY Giants",+NFL!Q80,0))</f>
        <v>20</v>
      </c>
      <c r="R426" s="586" t="str">
        <f>IF(+NFL!$F80="NY Giants",+NFL!R80,IF(+NFL!$H80="NY Giants",+NFL!R80,0))</f>
        <v>Dallas</v>
      </c>
      <c r="S426" s="585" t="str">
        <f>IF(+NFL!$F80="NY Giants",+NFL!S80,IF(+NFL!$H80="NY Giants",+NFL!S80,0))</f>
        <v>NY Giants</v>
      </c>
      <c r="T426" s="587" t="str">
        <f>IF(+NFL!$F80="NY Giants",+NFL!T80,IF(+NFL!$H80="NY Giants",+NFL!T80,0))</f>
        <v>Dallas</v>
      </c>
      <c r="U426" s="585" t="str">
        <f>IF(+NFL!$F80="NY Giants",+NFL!U80,IF(+NFL!$H80="NY Giants",+NFL!U80,0))</f>
        <v>W</v>
      </c>
      <c r="V426" s="586">
        <f>IF(+NFL!$F73="NY Giants",+NFL!#REF!,IF(+NFL!$H73="NY Giants",+NFL!#REF!,0))</f>
        <v>0</v>
      </c>
      <c r="W426" s="585">
        <f>IF(+NFL!$F73="NY Giants",+NFL!#REF!,IF(+NFL!$H73="NY Giants",+NFL!#REF!,0))</f>
        <v>0</v>
      </c>
      <c r="X426" s="587">
        <f>IF(+NFL!$F73="NY Giants",+NFL!#REF!,IF(+NFL!$H73="NY Giants",+NFL!#REF!,0))</f>
        <v>0</v>
      </c>
      <c r="Y426" s="585">
        <f>IF(+NFL!$F73="NY Giants",+NFL!#REF!,IF(+NFL!$H73="NY Giants",+NFL!#REF!,0))</f>
        <v>0</v>
      </c>
      <c r="Z426" s="586">
        <f>IF(+NFL!$F73="NY Giants",+NFL!#REF!,IF(+NFL!$H73="NY Giants",+NFL!#REF!,0))</f>
        <v>0</v>
      </c>
      <c r="AA426" s="585">
        <f>IF(+NFL!$F73="NY Giants",+NFL!#REF!,IF(+NFL!$H73="NY Giants",+NFL!#REF!,0))</f>
        <v>0</v>
      </c>
      <c r="AB426" s="124">
        <f>IF(+NFL!$F73="NY Giants",+NFL!#REF!,IF(+NFL!$H73="NY Giants",+NFL!#REF!,0))</f>
        <v>0</v>
      </c>
      <c r="AC426" s="182">
        <f>IF(+NFL!$F73="NY Giants",+NFL!#REF!,IF(+NFL!$H73="NY Giants",+NFL!#REF!,0))</f>
        <v>0</v>
      </c>
      <c r="AD426" s="496">
        <f>IF(+NFL!$F73="NY Giants",+NFL!#REF!,IF(+NFL!$H73="NY Giants",+NFL!#REF!,0))</f>
        <v>0</v>
      </c>
      <c r="AE426" s="565">
        <f>IF(+NFL!$F73="NY Giants",+NFL!#REF!,IF(+NFL!$H73="NY Giants",+NFL!#REF!,0))</f>
        <v>0</v>
      </c>
      <c r="AF426" s="496">
        <f>IF(+NFL!$F73="NY Giants",+NFL!#REF!,IF(+NFL!$H73="NY Giants",+NFL!#REF!,0))</f>
        <v>0</v>
      </c>
      <c r="AG426" s="565">
        <f>IF(+NFL!$F73="NY Giants",+NFL!#REF!,IF(+NFL!$H73="NY Giants",+NFL!#REF!,0))</f>
        <v>0</v>
      </c>
      <c r="AH426" s="496">
        <f>IF(+NFL!$F73="NY Giants",+NFL!#REF!,IF(+NFL!$H73="NY Giants",+NFL!#REF!,0))</f>
        <v>0</v>
      </c>
      <c r="AI426" s="565">
        <f>IF(+NFL!$F73="NY Giants",+NFL!#REF!,IF(+NFL!$H73="NY Giants",+NFL!#REF!,0))</f>
        <v>0</v>
      </c>
      <c r="AJ426" s="496">
        <f>IF(+NFL!$F73="NY Giants",+NFL!#REF!,IF(+NFL!$H73="NY Giants",+NFL!#REF!,0))</f>
        <v>0</v>
      </c>
      <c r="AK426" s="565">
        <f>IF(+NFL!$F73="NY Giants",+NFL!#REF!,IF(+NFL!$H73="NY Giants",+NFL!#REF!,0))</f>
        <v>0</v>
      </c>
      <c r="AL426" s="100">
        <f>IF(+NFL!$F73="NY Giants",+NFL!#REF!,IF(+NFL!$H73="NY Giants",+NFL!#REF!,0))</f>
        <v>0</v>
      </c>
      <c r="AM426" s="82">
        <f>IF(+NFL!$F73="NY Giants",+NFL!#REF!,IF(+NFL!$H73="NY Giants",+NFL!#REF!,0))</f>
        <v>0</v>
      </c>
      <c r="AN426" s="81">
        <f>IF(+NFL!$F73="NY Giants",+NFL!#REF!,IF(+NFL!$H73="NY Giants",+NFL!#REF!,0))</f>
        <v>0</v>
      </c>
      <c r="AO426" s="83">
        <f>IF(+NFL!$F73="NY Giants",+NFL!#REF!,IF(+NFL!$H73="NY Giants",+NFL!#REF!,0))</f>
        <v>0</v>
      </c>
      <c r="AP426" s="480">
        <f>IF(+NFL!$F73="NY Giants",+NFL!#REF!,IF(+NFL!$H73="NY Giants",+NFL!#REF!,0))</f>
        <v>0</v>
      </c>
      <c r="AQ426" s="72">
        <f>IF(+NFL!$F73="NY Giants",+NFL!#REF!,IF(+NFL!$H73="NY Giants",+NFL!#REF!,0))</f>
        <v>0</v>
      </c>
      <c r="AR426" s="81">
        <f>IF(+NFL!$F73="NY Giants",+NFL!#REF!,IF(+NFL!$H73="NY Giants",+NFL!#REF!,0))</f>
        <v>0</v>
      </c>
      <c r="AS426" s="96">
        <f>IF(+NFL!$F73="NY Giants",+NFL!#REF!,IF(+NFL!$H73="NY Giants",+NFL!#REF!,0))</f>
        <v>0</v>
      </c>
      <c r="AT426" s="96">
        <f>IF(+NFL!$F73="NY Giants",+NFL!#REF!,IF(+NFL!$H73="NY Giants",+NFL!#REF!,0))</f>
        <v>0</v>
      </c>
      <c r="AU426" s="81">
        <f>IF(+NFL!$F73="NY Giants",+NFL!#REF!,IF(+NFL!$H73="NY Giants",+NFL!#REF!,0))</f>
        <v>0</v>
      </c>
      <c r="AV426" s="96">
        <f>IF(+NFL!$F73="NY Giants",+NFL!#REF!,IF(+NFL!$H73="NY Giants",+NFL!#REF!,0))</f>
        <v>0</v>
      </c>
      <c r="AW426" s="70">
        <f>IF(+NFL!$F73="NY Giants",+NFL!#REF!,IF(+NFL!$H73="NY Giants",+NFL!#REF!,0))</f>
        <v>0</v>
      </c>
      <c r="AX426" s="96">
        <f>IF(+NFL!$F73="NY Giants",+NFL!#REF!,IF(+NFL!$H73="NY Giants",+NFL!#REF!,0))</f>
        <v>0</v>
      </c>
      <c r="AY426" s="81">
        <f>IF(+NFL!$F73="NY Giants",+NFL!#REF!,IF(+NFL!$H73="NY Giants",+NFL!#REF!,0))</f>
        <v>0</v>
      </c>
      <c r="AZ426" s="96">
        <f>IF(+NFL!$F73="NY Giants",+NFL!#REF!,IF(+NFL!$H73="NY Giants",+NFL!#REF!,0))</f>
        <v>0</v>
      </c>
      <c r="BA426" s="70">
        <f>IF(+NFL!$F73="NY Giants",+NFL!#REF!,IF(+NFL!$H73="NY Giants",+NFL!#REF!,0))</f>
        <v>0</v>
      </c>
      <c r="BB426" s="70">
        <f>IF(+NFL!$F73="NY Giants",+NFL!#REF!,IF(+NFL!$H73="NY Giants",+NFL!#REF!,0))</f>
        <v>0</v>
      </c>
      <c r="BC426" s="592">
        <f>IF(+NFL!$F73="NY Giants",+NFL!#REF!,IF(+NFL!$H73="NY Giants",+NFL!#REF!,0))</f>
        <v>0</v>
      </c>
      <c r="BD426" s="81">
        <f>IF(+NFL!$F73="NY Giants",+NFL!#REF!,IF(+NFL!$H73="NY Giants",+NFL!#REF!,0))</f>
        <v>0</v>
      </c>
      <c r="BE426" s="96">
        <f>IF(+NFL!$F73="NY Giants",+NFL!#REF!,IF(+NFL!$H73="NY Giants",+NFL!#REF!,0))</f>
        <v>0</v>
      </c>
      <c r="BF426" s="70">
        <f>IF(+NFL!$F73="NY Giants",+NFL!#REF!,IF(+NFL!$H73="NY Giants",+NFL!#REF!,0))</f>
        <v>0</v>
      </c>
      <c r="BG426" s="81">
        <f>IF(+NFL!$F73="NY Giants",+NFL!#REF!,IF(+NFL!$H73="NY Giants",+NFL!#REF!,0))</f>
        <v>0</v>
      </c>
      <c r="BH426" s="96">
        <f>IF(+NFL!$F73="NY Giants",+NFL!#REF!,IF(+NFL!$H73="NY Giants",+NFL!#REF!,0))</f>
        <v>0</v>
      </c>
      <c r="BI426" s="70">
        <f>IF(+NFL!$F73="NY Giants",+NFL!#REF!,IF(+NFL!$H73="NY Giants",+NFL!#REF!,0))</f>
        <v>0</v>
      </c>
      <c r="BJ426" s="124">
        <f>IF(+NFL!$F73="NY Giants",+NFL!#REF!,IF(+NFL!$H73="NY Giants",+NFL!#REF!,0))</f>
        <v>0</v>
      </c>
      <c r="BK426" s="182">
        <f>IF(+NFL!$F73="NY Giants",+NFL!#REF!,IF(+NFL!$H73="NY Giants",+NFL!#REF!,0))</f>
        <v>0</v>
      </c>
    </row>
    <row r="427" spans="1:63" s="310" customFormat="1" x14ac:dyDescent="0.8">
      <c r="A427" s="70">
        <f>IF(+NFL!$F89="NY Giants",+NFL!A89,IF(+NFL!$H89="NY Giants",+NFL!A89,0))</f>
        <v>6</v>
      </c>
      <c r="B427" s="480" t="str">
        <f>IF(+NFL!$F89="NY Giants",+NFL!B89,IF(+NFL!$H89="NY Giants",+NFL!B89,0))</f>
        <v>Sun</v>
      </c>
      <c r="C427" s="72">
        <f>IF(+NFL!$F89="NY Giants",+NFL!C89,IF(+NFL!$H89="NY Giants",+NFL!C89,0))</f>
        <v>44486</v>
      </c>
      <c r="D427" s="73">
        <f>IF(+NFL!$F89="NY Giants",+NFL!D89,IF(+NFL!$H89="NY Giants",+NFL!D89,0))</f>
        <v>0.54166666666666663</v>
      </c>
      <c r="E427" s="70" t="str">
        <f>IF(+NFL!$F89="NY Giants",+NFL!E89,IF(+NFL!$H89="NY Giants",+NFL!E89,0))</f>
        <v>Fox</v>
      </c>
      <c r="F427" s="189" t="str">
        <f>IF(+NFL!$F89="NY Giants",+NFL!F89,IF(+NFL!$H89="NY Giants",+NFL!F89,0))</f>
        <v>LA Rams</v>
      </c>
      <c r="G427" s="70" t="str">
        <f>IF(+NFL!$F89="NY Giants",+NFL!G89,IF(+NFL!$H89="NY Giants",+NFL!G89,0))</f>
        <v>NFCW</v>
      </c>
      <c r="H427" s="189" t="str">
        <f>IF(+NFL!$F89="NY Giants",+NFL!H89,IF(+NFL!$H89="NY Giants",+NFL!H89,0))</f>
        <v>NY Giants</v>
      </c>
      <c r="I427" s="70" t="str">
        <f>IF(+NFL!$F89="NY Giants",+NFL!I89,IF(+NFL!$H89="NY Giants",+NFL!I89,0))</f>
        <v>NFCE</v>
      </c>
      <c r="J427" s="496" t="str">
        <f>IF(+NFL!$F89="NY Giants",+NFL!J89,IF(+NFL!$H89="NY Giants",+NFL!J89,0))</f>
        <v>LA Rams</v>
      </c>
      <c r="K427" s="510" t="str">
        <f>IF(+NFL!$F89="NY Giants",+NFL!K89,IF(+NFL!$H89="NY Giants",+NFL!K89,0))</f>
        <v>NY Giants</v>
      </c>
      <c r="L427" s="572">
        <f>IF(+NFL!$F89="NY Giants",+NFL!L89,IF(+NFL!$H89="NY Giants",+NFL!L89,0))</f>
        <v>8.5</v>
      </c>
      <c r="M427" s="573">
        <f>IF(+NFL!$F89="NY Giants",+NFL!M89,IF(+NFL!$H89="NY Giants",+NFL!M89,0))</f>
        <v>48.5</v>
      </c>
      <c r="N427" s="583" t="str">
        <f>IF(+NFL!$F89="NY Giants",+NFL!N89,IF(+NFL!$H89="NY Giants",+NFL!N89,0))</f>
        <v>LA Rams</v>
      </c>
      <c r="O427" s="584">
        <f>IF(+NFL!$F89="NY Giants",+NFL!O89,IF(+NFL!$H89="NY Giants",+NFL!O89,0))</f>
        <v>38</v>
      </c>
      <c r="P427" s="583" t="str">
        <f>IF(+NFL!$F89="NY Giants",+NFL!P89,IF(+NFL!$H89="NY Giants",+NFL!P89,0))</f>
        <v>NY Giants</v>
      </c>
      <c r="Q427" s="585">
        <f>IF(+NFL!$F89="NY Giants",+NFL!Q89,IF(+NFL!$H89="NY Giants",+NFL!Q89,0))</f>
        <v>11</v>
      </c>
      <c r="R427" s="586" t="str">
        <f>IF(+NFL!$F89="NY Giants",+NFL!R89,IF(+NFL!$H89="NY Giants",+NFL!R89,0))</f>
        <v>LA Rams</v>
      </c>
      <c r="S427" s="585" t="str">
        <f>IF(+NFL!$F89="NY Giants",+NFL!S89,IF(+NFL!$H89="NY Giants",+NFL!S89,0))</f>
        <v>NY Giants</v>
      </c>
      <c r="T427" s="587" t="str">
        <f>IF(+NFL!$F89="NY Giants",+NFL!T89,IF(+NFL!$H89="NY Giants",+NFL!T89,0))</f>
        <v>LA Rams</v>
      </c>
      <c r="U427" s="585" t="str">
        <f>IF(+NFL!$F89="NY Giants",+NFL!U89,IF(+NFL!$H89="NY Giants",+NFL!U89,0))</f>
        <v>W</v>
      </c>
      <c r="V427" s="586">
        <f>IF(+NFL!$F92="NY Giants",+NFL!#REF!,IF(+NFL!$H92="NY Giants",+NFL!#REF!,0))</f>
        <v>0</v>
      </c>
      <c r="W427" s="585">
        <f>IF(+NFL!$F92="NY Giants",+NFL!#REF!,IF(+NFL!$H92="NY Giants",+NFL!#REF!,0))</f>
        <v>0</v>
      </c>
      <c r="X427" s="587">
        <f>IF(+NFL!$F92="NY Giants",+NFL!#REF!,IF(+NFL!$H92="NY Giants",+NFL!#REF!,0))</f>
        <v>0</v>
      </c>
      <c r="Y427" s="585">
        <f>IF(+NFL!$F92="NY Giants",+NFL!#REF!,IF(+NFL!$H92="NY Giants",+NFL!#REF!,0))</f>
        <v>0</v>
      </c>
      <c r="Z427" s="586">
        <f>IF(+NFL!$F92="NY Giants",+NFL!#REF!,IF(+NFL!$H92="NY Giants",+NFL!#REF!,0))</f>
        <v>0</v>
      </c>
      <c r="AA427" s="585">
        <f>IF(+NFL!$F92="NY Giants",+NFL!#REF!,IF(+NFL!$H92="NY Giants",+NFL!#REF!,0))</f>
        <v>0</v>
      </c>
      <c r="AB427" s="124">
        <f>IF(+NFL!$F92="NY Giants",+NFL!#REF!,IF(+NFL!$H92="NY Giants",+NFL!#REF!,0))</f>
        <v>0</v>
      </c>
      <c r="AC427" s="182">
        <f>IF(+NFL!$F92="NY Giants",+NFL!#REF!,IF(+NFL!$H92="NY Giants",+NFL!#REF!,0))</f>
        <v>0</v>
      </c>
      <c r="AD427" s="496">
        <f>IF(+NFL!$F92="NY Giants",+NFL!#REF!,IF(+NFL!$H92="NY Giants",+NFL!#REF!,0))</f>
        <v>0</v>
      </c>
      <c r="AE427" s="565">
        <f>IF(+NFL!$F92="NY Giants",+NFL!#REF!,IF(+NFL!$H92="NY Giants",+NFL!#REF!,0))</f>
        <v>0</v>
      </c>
      <c r="AF427" s="496">
        <f>IF(+NFL!$F92="NY Giants",+NFL!#REF!,IF(+NFL!$H92="NY Giants",+NFL!#REF!,0))</f>
        <v>0</v>
      </c>
      <c r="AG427" s="565">
        <f>IF(+NFL!$F92="NY Giants",+NFL!#REF!,IF(+NFL!$H92="NY Giants",+NFL!#REF!,0))</f>
        <v>0</v>
      </c>
      <c r="AH427" s="496">
        <f>IF(+NFL!$F92="NY Giants",+NFL!#REF!,IF(+NFL!$H92="NY Giants",+NFL!#REF!,0))</f>
        <v>0</v>
      </c>
      <c r="AI427" s="565">
        <f>IF(+NFL!$F92="NY Giants",+NFL!#REF!,IF(+NFL!$H92="NY Giants",+NFL!#REF!,0))</f>
        <v>0</v>
      </c>
      <c r="AJ427" s="496">
        <f>IF(+NFL!$F92="NY Giants",+NFL!#REF!,IF(+NFL!$H92="NY Giants",+NFL!#REF!,0))</f>
        <v>0</v>
      </c>
      <c r="AK427" s="565">
        <f>IF(+NFL!$F92="NY Giants",+NFL!#REF!,IF(+NFL!$H92="NY Giants",+NFL!#REF!,0))</f>
        <v>0</v>
      </c>
      <c r="AL427" s="100">
        <f>IF(+NFL!$F92="NY Giants",+NFL!#REF!,IF(+NFL!$H92="NY Giants",+NFL!#REF!,0))</f>
        <v>0</v>
      </c>
      <c r="AM427" s="82">
        <f>IF(+NFL!$F92="NY Giants",+NFL!#REF!,IF(+NFL!$H92="NY Giants",+NFL!#REF!,0))</f>
        <v>0</v>
      </c>
      <c r="AN427" s="81">
        <f>IF(+NFL!$F92="NY Giants",+NFL!#REF!,IF(+NFL!$H92="NY Giants",+NFL!#REF!,0))</f>
        <v>0</v>
      </c>
      <c r="AO427" s="83">
        <f>IF(+NFL!$F92="NY Giants",+NFL!#REF!,IF(+NFL!$H92="NY Giants",+NFL!#REF!,0))</f>
        <v>0</v>
      </c>
      <c r="AP427" s="480">
        <f>IF(+NFL!$F92="NY Giants",+NFL!#REF!,IF(+NFL!$H92="NY Giants",+NFL!#REF!,0))</f>
        <v>0</v>
      </c>
      <c r="AQ427" s="72">
        <f>IF(+NFL!$F92="NY Giants",+NFL!#REF!,IF(+NFL!$H92="NY Giants",+NFL!#REF!,0))</f>
        <v>0</v>
      </c>
      <c r="AR427" s="81">
        <f>IF(+NFL!$F92="NY Giants",+NFL!#REF!,IF(+NFL!$H92="NY Giants",+NFL!#REF!,0))</f>
        <v>0</v>
      </c>
      <c r="AS427" s="96">
        <f>IF(+NFL!$F92="NY Giants",+NFL!#REF!,IF(+NFL!$H92="NY Giants",+NFL!#REF!,0))</f>
        <v>0</v>
      </c>
      <c r="AT427" s="96">
        <f>IF(+NFL!$F92="NY Giants",+NFL!#REF!,IF(+NFL!$H92="NY Giants",+NFL!#REF!,0))</f>
        <v>0</v>
      </c>
      <c r="AU427" s="81">
        <f>IF(+NFL!$F92="NY Giants",+NFL!#REF!,IF(+NFL!$H92="NY Giants",+NFL!#REF!,0))</f>
        <v>0</v>
      </c>
      <c r="AV427" s="96">
        <f>IF(+NFL!$F92="NY Giants",+NFL!#REF!,IF(+NFL!$H92="NY Giants",+NFL!#REF!,0))</f>
        <v>0</v>
      </c>
      <c r="AW427" s="70">
        <f>IF(+NFL!$F92="NY Giants",+NFL!#REF!,IF(+NFL!$H92="NY Giants",+NFL!#REF!,0))</f>
        <v>0</v>
      </c>
      <c r="AX427" s="96">
        <f>IF(+NFL!$F92="NY Giants",+NFL!#REF!,IF(+NFL!$H92="NY Giants",+NFL!#REF!,0))</f>
        <v>0</v>
      </c>
      <c r="AY427" s="81">
        <f>IF(+NFL!$F92="NY Giants",+NFL!#REF!,IF(+NFL!$H92="NY Giants",+NFL!#REF!,0))</f>
        <v>0</v>
      </c>
      <c r="AZ427" s="96">
        <f>IF(+NFL!$F92="NY Giants",+NFL!#REF!,IF(+NFL!$H92="NY Giants",+NFL!#REF!,0))</f>
        <v>0</v>
      </c>
      <c r="BA427" s="70">
        <f>IF(+NFL!$F92="NY Giants",+NFL!#REF!,IF(+NFL!$H92="NY Giants",+NFL!#REF!,0))</f>
        <v>0</v>
      </c>
      <c r="BB427" s="70">
        <f>IF(+NFL!$F92="NY Giants",+NFL!#REF!,IF(+NFL!$H92="NY Giants",+NFL!#REF!,0))</f>
        <v>0</v>
      </c>
      <c r="BC427" s="592">
        <f>IF(+NFL!$F92="NY Giants",+NFL!#REF!,IF(+NFL!$H92="NY Giants",+NFL!#REF!,0))</f>
        <v>0</v>
      </c>
      <c r="BD427" s="81">
        <f>IF(+NFL!$F92="NY Giants",+NFL!#REF!,IF(+NFL!$H92="NY Giants",+NFL!#REF!,0))</f>
        <v>0</v>
      </c>
      <c r="BE427" s="96">
        <f>IF(+NFL!$F92="NY Giants",+NFL!#REF!,IF(+NFL!$H92="NY Giants",+NFL!#REF!,0))</f>
        <v>0</v>
      </c>
      <c r="BF427" s="70">
        <f>IF(+NFL!$F92="NY Giants",+NFL!#REF!,IF(+NFL!$H92="NY Giants",+NFL!#REF!,0))</f>
        <v>0</v>
      </c>
      <c r="BG427" s="81">
        <f>IF(+NFL!$F92="NY Giants",+NFL!#REF!,IF(+NFL!$H92="NY Giants",+NFL!#REF!,0))</f>
        <v>0</v>
      </c>
      <c r="BH427" s="96">
        <f>IF(+NFL!$F92="NY Giants",+NFL!#REF!,IF(+NFL!$H92="NY Giants",+NFL!#REF!,0))</f>
        <v>0</v>
      </c>
      <c r="BI427" s="70">
        <f>IF(+NFL!$F92="NY Giants",+NFL!#REF!,IF(+NFL!$H92="NY Giants",+NFL!#REF!,0))</f>
        <v>0</v>
      </c>
      <c r="BJ427" s="124">
        <f>IF(+NFL!$F92="NY Giants",+NFL!#REF!,IF(+NFL!$H92="NY Giants",+NFL!#REF!,0))</f>
        <v>0</v>
      </c>
      <c r="BK427" s="182">
        <f>IF(+NFL!$F92="NY Giants",+NFL!#REF!,IF(+NFL!$H92="NY Giants",+NFL!#REF!,0))</f>
        <v>0</v>
      </c>
    </row>
    <row r="428" spans="1:63" s="310" customFormat="1" x14ac:dyDescent="0.8">
      <c r="A428" s="70">
        <f>IF(+NFL!$F108="NY Giants",+NFL!A108,IF(+NFL!$H108="NY Giants",+NFL!A108,0))</f>
        <v>7</v>
      </c>
      <c r="B428" s="480" t="str">
        <f>IF(+NFL!$F108="NY Giants",+NFL!B108,IF(+NFL!$H108="NY Giants",+NFL!B108,0))</f>
        <v>Sun</v>
      </c>
      <c r="C428" s="72">
        <f>IF(+NFL!$F108="NY Giants",+NFL!C108,IF(+NFL!$H108="NY Giants",+NFL!C108,0))</f>
        <v>44493</v>
      </c>
      <c r="D428" s="73">
        <f>IF(+NFL!$F108="NY Giants",+NFL!D108,IF(+NFL!$H108="NY Giants",+NFL!D108,0))</f>
        <v>0.54166666666666663</v>
      </c>
      <c r="E428" s="70" t="str">
        <f>IF(+NFL!$F108="NY Giants",+NFL!E108,IF(+NFL!$H108="NY Giants",+NFL!E108,0))</f>
        <v>Fox</v>
      </c>
      <c r="F428" s="189" t="str">
        <f>IF(+NFL!$F108="NY Giants",+NFL!F108,IF(+NFL!$H108="NY Giants",+NFL!F108,0))</f>
        <v>Carolina</v>
      </c>
      <c r="G428" s="70" t="str">
        <f>IF(+NFL!$F108="NY Giants",+NFL!G108,IF(+NFL!$H108="NY Giants",+NFL!G108,0))</f>
        <v>NFCS</v>
      </c>
      <c r="H428" s="189" t="str">
        <f>IF(+NFL!$F108="NY Giants",+NFL!H108,IF(+NFL!$H108="NY Giants",+NFL!H108,0))</f>
        <v>NY Giants</v>
      </c>
      <c r="I428" s="70" t="str">
        <f>IF(+NFL!$F108="NY Giants",+NFL!I108,IF(+NFL!$H108="NY Giants",+NFL!I108,0))</f>
        <v>NFCE</v>
      </c>
      <c r="J428" s="496" t="str">
        <f>IF(+NFL!$F108="NY Giants",+NFL!J108,IF(+NFL!$H108="NY Giants",+NFL!J108,0))</f>
        <v>Carolina</v>
      </c>
      <c r="K428" s="510" t="str">
        <f>IF(+NFL!$F108="NY Giants",+NFL!K108,IF(+NFL!$H108="NY Giants",+NFL!K108,0))</f>
        <v>NY Giants</v>
      </c>
      <c r="L428" s="572">
        <f>IF(+NFL!$F108="NY Giants",+NFL!L108,IF(+NFL!$H108="NY Giants",+NFL!L108,0))</f>
        <v>3</v>
      </c>
      <c r="M428" s="573">
        <f>IF(+NFL!$F108="NY Giants",+NFL!M108,IF(+NFL!$H108="NY Giants",+NFL!M108,0))</f>
        <v>43</v>
      </c>
      <c r="N428" s="583" t="str">
        <f>IF(+NFL!$F108="NY Giants",+NFL!N108,IF(+NFL!$H108="NY Giants",+NFL!N108,0))</f>
        <v>NY Giants</v>
      </c>
      <c r="O428" s="584">
        <f>IF(+NFL!$F108="NY Giants",+NFL!O108,IF(+NFL!$H108="NY Giants",+NFL!O108,0))</f>
        <v>25</v>
      </c>
      <c r="P428" s="583" t="str">
        <f>IF(+NFL!$F108="NY Giants",+NFL!P108,IF(+NFL!$H108="NY Giants",+NFL!P108,0))</f>
        <v>Carolina</v>
      </c>
      <c r="Q428" s="585">
        <f>IF(+NFL!$F108="NY Giants",+NFL!Q108,IF(+NFL!$H108="NY Giants",+NFL!Q108,0))</f>
        <v>3</v>
      </c>
      <c r="R428" s="586" t="str">
        <f>IF(+NFL!$F108="NY Giants",+NFL!R108,IF(+NFL!$H108="NY Giants",+NFL!R108,0))</f>
        <v>NY Giants</v>
      </c>
      <c r="S428" s="585" t="str">
        <f>IF(+NFL!$F108="NY Giants",+NFL!S108,IF(+NFL!$H108="NY Giants",+NFL!S108,0))</f>
        <v>Carolina</v>
      </c>
      <c r="T428" s="587" t="str">
        <f>IF(+NFL!$F108="NY Giants",+NFL!T108,IF(+NFL!$H108="NY Giants",+NFL!T108,0))</f>
        <v>NY Giants</v>
      </c>
      <c r="U428" s="585" t="str">
        <f>IF(+NFL!$F108="NY Giants",+NFL!U108,IF(+NFL!$H108="NY Giants",+NFL!U108,0))</f>
        <v>W</v>
      </c>
      <c r="V428" s="586">
        <f>IF(+NFL!$F106="NY Giants",+NFL!#REF!,IF(+NFL!$H106="NY Giants",+NFL!#REF!,0))</f>
        <v>0</v>
      </c>
      <c r="W428" s="585">
        <f>IF(+NFL!$F106="NY Giants",+NFL!#REF!,IF(+NFL!$H106="NY Giants",+NFL!#REF!,0))</f>
        <v>0</v>
      </c>
      <c r="X428" s="587">
        <f>IF(+NFL!$F106="NY Giants",+NFL!#REF!,IF(+NFL!$H106="NY Giants",+NFL!#REF!,0))</f>
        <v>0</v>
      </c>
      <c r="Y428" s="585">
        <f>IF(+NFL!$F106="NY Giants",+NFL!#REF!,IF(+NFL!$H106="NY Giants",+NFL!#REF!,0))</f>
        <v>0</v>
      </c>
      <c r="Z428" s="586">
        <f>IF(+NFL!$F106="NY Giants",+NFL!#REF!,IF(+NFL!$H106="NY Giants",+NFL!#REF!,0))</f>
        <v>0</v>
      </c>
      <c r="AA428" s="585">
        <f>IF(+NFL!$F106="NY Giants",+NFL!#REF!,IF(+NFL!$H106="NY Giants",+NFL!#REF!,0))</f>
        <v>0</v>
      </c>
      <c r="AB428" s="124">
        <f>IF(+NFL!$F106="NY Giants",+NFL!#REF!,IF(+NFL!$H106="NY Giants",+NFL!#REF!,0))</f>
        <v>0</v>
      </c>
      <c r="AC428" s="182">
        <f>IF(+NFL!$F106="NY Giants",+NFL!#REF!,IF(+NFL!$H106="NY Giants",+NFL!#REF!,0))</f>
        <v>0</v>
      </c>
      <c r="AD428" s="496">
        <f>IF(+NFL!$F106="NY Giants",+NFL!#REF!,IF(+NFL!$H106="NY Giants",+NFL!#REF!,0))</f>
        <v>0</v>
      </c>
      <c r="AE428" s="565">
        <f>IF(+NFL!$F106="NY Giants",+NFL!#REF!,IF(+NFL!$H106="NY Giants",+NFL!#REF!,0))</f>
        <v>0</v>
      </c>
      <c r="AF428" s="496">
        <f>IF(+NFL!$F106="NY Giants",+NFL!#REF!,IF(+NFL!$H106="NY Giants",+NFL!#REF!,0))</f>
        <v>0</v>
      </c>
      <c r="AG428" s="565">
        <f>IF(+NFL!$F106="NY Giants",+NFL!#REF!,IF(+NFL!$H106="NY Giants",+NFL!#REF!,0))</f>
        <v>0</v>
      </c>
      <c r="AH428" s="496">
        <f>IF(+NFL!$F106="NY Giants",+NFL!#REF!,IF(+NFL!$H106="NY Giants",+NFL!#REF!,0))</f>
        <v>0</v>
      </c>
      <c r="AI428" s="565">
        <f>IF(+NFL!$F106="NY Giants",+NFL!#REF!,IF(+NFL!$H106="NY Giants",+NFL!#REF!,0))</f>
        <v>0</v>
      </c>
      <c r="AJ428" s="496">
        <f>IF(+NFL!$F106="NY Giants",+NFL!#REF!,IF(+NFL!$H106="NY Giants",+NFL!#REF!,0))</f>
        <v>0</v>
      </c>
      <c r="AK428" s="565">
        <f>IF(+NFL!$F106="NY Giants",+NFL!#REF!,IF(+NFL!$H106="NY Giants",+NFL!#REF!,0))</f>
        <v>0</v>
      </c>
      <c r="AL428" s="100">
        <f>IF(+NFL!$F106="NY Giants",+NFL!#REF!,IF(+NFL!$H106="NY Giants",+NFL!#REF!,0))</f>
        <v>0</v>
      </c>
      <c r="AM428" s="82">
        <f>IF(+NFL!$F106="NY Giants",+NFL!#REF!,IF(+NFL!$H106="NY Giants",+NFL!#REF!,0))</f>
        <v>0</v>
      </c>
      <c r="AN428" s="81">
        <f>IF(+NFL!$F106="NY Giants",+NFL!#REF!,IF(+NFL!$H106="NY Giants",+NFL!#REF!,0))</f>
        <v>0</v>
      </c>
      <c r="AO428" s="83">
        <f>IF(+NFL!$F106="NY Giants",+NFL!#REF!,IF(+NFL!$H106="NY Giants",+NFL!#REF!,0))</f>
        <v>0</v>
      </c>
      <c r="AP428" s="480">
        <f>IF(+NFL!$F106="NY Giants",+NFL!#REF!,IF(+NFL!$H106="NY Giants",+NFL!#REF!,0))</f>
        <v>0</v>
      </c>
      <c r="AQ428" s="72">
        <f>IF(+NFL!$F106="NY Giants",+NFL!#REF!,IF(+NFL!$H106="NY Giants",+NFL!#REF!,0))</f>
        <v>0</v>
      </c>
      <c r="AR428" s="81">
        <f>IF(+NFL!$F106="NY Giants",+NFL!#REF!,IF(+NFL!$H106="NY Giants",+NFL!#REF!,0))</f>
        <v>0</v>
      </c>
      <c r="AS428" s="96">
        <f>IF(+NFL!$F106="NY Giants",+NFL!#REF!,IF(+NFL!$H106="NY Giants",+NFL!#REF!,0))</f>
        <v>0</v>
      </c>
      <c r="AT428" s="96">
        <f>IF(+NFL!$F106="NY Giants",+NFL!#REF!,IF(+NFL!$H106="NY Giants",+NFL!#REF!,0))</f>
        <v>0</v>
      </c>
      <c r="AU428" s="81">
        <f>IF(+NFL!$F106="NY Giants",+NFL!#REF!,IF(+NFL!$H106="NY Giants",+NFL!#REF!,0))</f>
        <v>0</v>
      </c>
      <c r="AV428" s="96">
        <f>IF(+NFL!$F106="NY Giants",+NFL!#REF!,IF(+NFL!$H106="NY Giants",+NFL!#REF!,0))</f>
        <v>0</v>
      </c>
      <c r="AW428" s="70">
        <f>IF(+NFL!$F106="NY Giants",+NFL!#REF!,IF(+NFL!$H106="NY Giants",+NFL!#REF!,0))</f>
        <v>0</v>
      </c>
      <c r="AX428" s="96">
        <f>IF(+NFL!$F106="NY Giants",+NFL!#REF!,IF(+NFL!$H106="NY Giants",+NFL!#REF!,0))</f>
        <v>0</v>
      </c>
      <c r="AY428" s="81">
        <f>IF(+NFL!$F106="NY Giants",+NFL!#REF!,IF(+NFL!$H106="NY Giants",+NFL!#REF!,0))</f>
        <v>0</v>
      </c>
      <c r="AZ428" s="96">
        <f>IF(+NFL!$F106="NY Giants",+NFL!#REF!,IF(+NFL!$H106="NY Giants",+NFL!#REF!,0))</f>
        <v>0</v>
      </c>
      <c r="BA428" s="70">
        <f>IF(+NFL!$F106="NY Giants",+NFL!#REF!,IF(+NFL!$H106="NY Giants",+NFL!#REF!,0))</f>
        <v>0</v>
      </c>
      <c r="BB428" s="70">
        <f>IF(+NFL!$F106="NY Giants",+NFL!#REF!,IF(+NFL!$H106="NY Giants",+NFL!#REF!,0))</f>
        <v>0</v>
      </c>
      <c r="BC428" s="592">
        <f>IF(+NFL!$F106="NY Giants",+NFL!#REF!,IF(+NFL!$H106="NY Giants",+NFL!#REF!,0))</f>
        <v>0</v>
      </c>
      <c r="BD428" s="81">
        <f>IF(+NFL!$F106="NY Giants",+NFL!#REF!,IF(+NFL!$H106="NY Giants",+NFL!#REF!,0))</f>
        <v>0</v>
      </c>
      <c r="BE428" s="96">
        <f>IF(+NFL!$F106="NY Giants",+NFL!#REF!,IF(+NFL!$H106="NY Giants",+NFL!#REF!,0))</f>
        <v>0</v>
      </c>
      <c r="BF428" s="70">
        <f>IF(+NFL!$F106="NY Giants",+NFL!#REF!,IF(+NFL!$H106="NY Giants",+NFL!#REF!,0))</f>
        <v>0</v>
      </c>
      <c r="BG428" s="81">
        <f>IF(+NFL!$F106="NY Giants",+NFL!#REF!,IF(+NFL!$H106="NY Giants",+NFL!#REF!,0))</f>
        <v>0</v>
      </c>
      <c r="BH428" s="96">
        <f>IF(+NFL!$F106="NY Giants",+NFL!#REF!,IF(+NFL!$H106="NY Giants",+NFL!#REF!,0))</f>
        <v>0</v>
      </c>
      <c r="BI428" s="70">
        <f>IF(+NFL!$F106="NY Giants",+NFL!#REF!,IF(+NFL!$H106="NY Giants",+NFL!#REF!,0))</f>
        <v>0</v>
      </c>
      <c r="BJ428" s="124">
        <f>IF(+NFL!$F106="NY Giants",+NFL!#REF!,IF(+NFL!$H106="NY Giants",+NFL!#REF!,0))</f>
        <v>0</v>
      </c>
      <c r="BK428" s="182">
        <f>IF(+NFL!$F106="NY Giants",+NFL!#REF!,IF(+NFL!$H106="NY Giants",+NFL!#REF!,0))</f>
        <v>0</v>
      </c>
    </row>
    <row r="429" spans="1:63" s="310" customFormat="1" x14ac:dyDescent="0.8">
      <c r="A429" s="70">
        <f>IF(+NFL!$F137="NY Giants",+NFL!A137,IF(+NFL!$H137="NY Giants",+NFL!A137,0))</f>
        <v>8</v>
      </c>
      <c r="B429" s="480" t="str">
        <f>IF(+NFL!$F137="NY Giants",+NFL!B137,IF(+NFL!$H137="NY Giants",+NFL!B137,0))</f>
        <v>Mon</v>
      </c>
      <c r="C429" s="72">
        <f>IF(+NFL!$F137="NY Giants",+NFL!C137,IF(+NFL!$H137="NY Giants",+NFL!C137,0))</f>
        <v>44501</v>
      </c>
      <c r="D429" s="73">
        <f>IF(+NFL!$F137="NY Giants",+NFL!D137,IF(+NFL!$H137="NY Giants",+NFL!D137,0))</f>
        <v>0.84375</v>
      </c>
      <c r="E429" s="70" t="str">
        <f>IF(+NFL!$F137="NY Giants",+NFL!E137,IF(+NFL!$H137="NY Giants",+NFL!E137,0))</f>
        <v>ESPN</v>
      </c>
      <c r="F429" s="189" t="str">
        <f>IF(+NFL!$F137="NY Giants",+NFL!F137,IF(+NFL!$H137="NY Giants",+NFL!F137,0))</f>
        <v>NY Giants</v>
      </c>
      <c r="G429" s="70" t="str">
        <f>IF(+NFL!$F137="NY Giants",+NFL!G137,IF(+NFL!$H137="NY Giants",+NFL!G137,0))</f>
        <v>NFCE</v>
      </c>
      <c r="H429" s="189" t="str">
        <f>IF(+NFL!$F137="NY Giants",+NFL!H137,IF(+NFL!$H137="NY Giants",+NFL!H137,0))</f>
        <v>Kansas City</v>
      </c>
      <c r="I429" s="70" t="str">
        <f>IF(+NFL!$F137="NY Giants",+NFL!I137,IF(+NFL!$H137="NY Giants",+NFL!I137,0))</f>
        <v>AFCW</v>
      </c>
      <c r="J429" s="496" t="str">
        <f>IF(+NFL!$F137="NY Giants",+NFL!J137,IF(+NFL!$H137="NY Giants",+NFL!J137,0))</f>
        <v>Kansas City</v>
      </c>
      <c r="K429" s="510" t="str">
        <f>IF(+NFL!$F137="NY Giants",+NFL!K137,IF(+NFL!$H137="NY Giants",+NFL!K137,0))</f>
        <v>NY Giants</v>
      </c>
      <c r="L429" s="572">
        <f>IF(+NFL!$F137="NY Giants",+NFL!L137,IF(+NFL!$H137="NY Giants",+NFL!L137,0))</f>
        <v>10</v>
      </c>
      <c r="M429" s="573">
        <f>IF(+NFL!$F137="NY Giants",+NFL!M137,IF(+NFL!$H137="NY Giants",+NFL!M137,0))</f>
        <v>52</v>
      </c>
      <c r="N429" s="583" t="str">
        <f>IF(+NFL!$F137="NY Giants",+NFL!N137,IF(+NFL!$H137="NY Giants",+NFL!N137,0))</f>
        <v>Kansas City</v>
      </c>
      <c r="O429" s="584">
        <f>IF(+NFL!$F137="NY Giants",+NFL!O137,IF(+NFL!$H137="NY Giants",+NFL!O137,0))</f>
        <v>20</v>
      </c>
      <c r="P429" s="583" t="str">
        <f>IF(+NFL!$F137="NY Giants",+NFL!P137,IF(+NFL!$H137="NY Giants",+NFL!P137,0))</f>
        <v>NY Giants</v>
      </c>
      <c r="Q429" s="585">
        <f>IF(+NFL!$F137="NY Giants",+NFL!Q137,IF(+NFL!$H137="NY Giants",+NFL!Q137,0))</f>
        <v>17</v>
      </c>
      <c r="R429" s="586" t="str">
        <f>IF(+NFL!$F137="NY Giants",+NFL!R137,IF(+NFL!$H137="NY Giants",+NFL!R137,0))</f>
        <v>NY Giants</v>
      </c>
      <c r="S429" s="585" t="str">
        <f>IF(+NFL!$F137="NY Giants",+NFL!S137,IF(+NFL!$H137="NY Giants",+NFL!S137,0))</f>
        <v>Kansas City</v>
      </c>
      <c r="T429" s="587" t="str">
        <f>IF(+NFL!$F137="NY Giants",+NFL!T137,IF(+NFL!$H137="NY Giants",+NFL!T137,0))</f>
        <v>Kansas City</v>
      </c>
      <c r="U429" s="585" t="str">
        <f>IF(+NFL!$F137="NY Giants",+NFL!U137,IF(+NFL!$H137="NY Giants",+NFL!U137,0))</f>
        <v>L</v>
      </c>
      <c r="V429" s="586">
        <f>IF(+NFL!$F133="NY Giants",+NFL!#REF!,IF(+NFL!$H133="NY Giants",+NFL!#REF!,0))</f>
        <v>0</v>
      </c>
      <c r="W429" s="585">
        <f>IF(+NFL!$F133="NY Giants",+NFL!#REF!,IF(+NFL!$H133="NY Giants",+NFL!#REF!,0))</f>
        <v>0</v>
      </c>
      <c r="X429" s="587">
        <f>IF(+NFL!$F133="NY Giants",+NFL!#REF!,IF(+NFL!$H133="NY Giants",+NFL!#REF!,0))</f>
        <v>0</v>
      </c>
      <c r="Y429" s="585">
        <f>IF(+NFL!$F133="NY Giants",+NFL!#REF!,IF(+NFL!$H133="NY Giants",+NFL!#REF!,0))</f>
        <v>0</v>
      </c>
      <c r="Z429" s="586">
        <f>IF(+NFL!$F133="NY Giants",+NFL!#REF!,IF(+NFL!$H133="NY Giants",+NFL!#REF!,0))</f>
        <v>0</v>
      </c>
      <c r="AA429" s="585">
        <f>IF(+NFL!$F133="NY Giants",+NFL!#REF!,IF(+NFL!$H133="NY Giants",+NFL!#REF!,0))</f>
        <v>0</v>
      </c>
      <c r="AB429" s="124">
        <f>IF(+NFL!$F133="NY Giants",+NFL!#REF!,IF(+NFL!$H133="NY Giants",+NFL!#REF!,0))</f>
        <v>0</v>
      </c>
      <c r="AC429" s="182">
        <f>IF(+NFL!$F133="NY Giants",+NFL!#REF!,IF(+NFL!$H133="NY Giants",+NFL!#REF!,0))</f>
        <v>0</v>
      </c>
      <c r="AD429" s="496">
        <f>IF(+NFL!$F133="NY Giants",+NFL!#REF!,IF(+NFL!$H133="NY Giants",+NFL!#REF!,0))</f>
        <v>0</v>
      </c>
      <c r="AE429" s="565">
        <f>IF(+NFL!$F133="NY Giants",+NFL!#REF!,IF(+NFL!$H133="NY Giants",+NFL!#REF!,0))</f>
        <v>0</v>
      </c>
      <c r="AF429" s="496">
        <f>IF(+NFL!$F133="NY Giants",+NFL!#REF!,IF(+NFL!$H133="NY Giants",+NFL!#REF!,0))</f>
        <v>0</v>
      </c>
      <c r="AG429" s="565">
        <f>IF(+NFL!$F133="NY Giants",+NFL!#REF!,IF(+NFL!$H133="NY Giants",+NFL!#REF!,0))</f>
        <v>0</v>
      </c>
      <c r="AH429" s="496">
        <f>IF(+NFL!$F133="NY Giants",+NFL!#REF!,IF(+NFL!$H133="NY Giants",+NFL!#REF!,0))</f>
        <v>0</v>
      </c>
      <c r="AI429" s="565">
        <f>IF(+NFL!$F133="NY Giants",+NFL!#REF!,IF(+NFL!$H133="NY Giants",+NFL!#REF!,0))</f>
        <v>0</v>
      </c>
      <c r="AJ429" s="496">
        <f>IF(+NFL!$F133="NY Giants",+NFL!#REF!,IF(+NFL!$H133="NY Giants",+NFL!#REF!,0))</f>
        <v>0</v>
      </c>
      <c r="AK429" s="565">
        <f>IF(+NFL!$F133="NY Giants",+NFL!#REF!,IF(+NFL!$H133="NY Giants",+NFL!#REF!,0))</f>
        <v>0</v>
      </c>
      <c r="AL429" s="100">
        <f>IF(+NFL!$F133="NY Giants",+NFL!#REF!,IF(+NFL!$H133="NY Giants",+NFL!#REF!,0))</f>
        <v>0</v>
      </c>
      <c r="AM429" s="82">
        <f>IF(+NFL!$F133="NY Giants",+NFL!#REF!,IF(+NFL!$H133="NY Giants",+NFL!#REF!,0))</f>
        <v>0</v>
      </c>
      <c r="AN429" s="81">
        <f>IF(+NFL!$F133="NY Giants",+NFL!#REF!,IF(+NFL!$H133="NY Giants",+NFL!#REF!,0))</f>
        <v>0</v>
      </c>
      <c r="AO429" s="83">
        <f>IF(+NFL!$F133="NY Giants",+NFL!#REF!,IF(+NFL!$H133="NY Giants",+NFL!#REF!,0))</f>
        <v>0</v>
      </c>
      <c r="AP429" s="480">
        <f>IF(+NFL!$F133="NY Giants",+NFL!#REF!,IF(+NFL!$H133="NY Giants",+NFL!#REF!,0))</f>
        <v>0</v>
      </c>
      <c r="AQ429" s="72">
        <f>IF(+NFL!$F133="NY Giants",+NFL!#REF!,IF(+NFL!$H133="NY Giants",+NFL!#REF!,0))</f>
        <v>0</v>
      </c>
      <c r="AR429" s="81">
        <f>IF(+NFL!$F133="NY Giants",+NFL!#REF!,IF(+NFL!$H133="NY Giants",+NFL!#REF!,0))</f>
        <v>0</v>
      </c>
      <c r="AS429" s="96">
        <f>IF(+NFL!$F133="NY Giants",+NFL!#REF!,IF(+NFL!$H133="NY Giants",+NFL!#REF!,0))</f>
        <v>0</v>
      </c>
      <c r="AT429" s="96">
        <f>IF(+NFL!$F133="NY Giants",+NFL!#REF!,IF(+NFL!$H133="NY Giants",+NFL!#REF!,0))</f>
        <v>0</v>
      </c>
      <c r="AU429" s="81">
        <f>IF(+NFL!$F133="NY Giants",+NFL!#REF!,IF(+NFL!$H133="NY Giants",+NFL!#REF!,0))</f>
        <v>0</v>
      </c>
      <c r="AV429" s="96">
        <f>IF(+NFL!$F133="NY Giants",+NFL!#REF!,IF(+NFL!$H133="NY Giants",+NFL!#REF!,0))</f>
        <v>0</v>
      </c>
      <c r="AW429" s="70">
        <f>IF(+NFL!$F133="NY Giants",+NFL!#REF!,IF(+NFL!$H133="NY Giants",+NFL!#REF!,0))</f>
        <v>0</v>
      </c>
      <c r="AX429" s="96">
        <f>IF(+NFL!$F133="NY Giants",+NFL!#REF!,IF(+NFL!$H133="NY Giants",+NFL!#REF!,0))</f>
        <v>0</v>
      </c>
      <c r="AY429" s="81">
        <f>IF(+NFL!$F133="NY Giants",+NFL!#REF!,IF(+NFL!$H133="NY Giants",+NFL!#REF!,0))</f>
        <v>0</v>
      </c>
      <c r="AZ429" s="96">
        <f>IF(+NFL!$F133="NY Giants",+NFL!#REF!,IF(+NFL!$H133="NY Giants",+NFL!#REF!,0))</f>
        <v>0</v>
      </c>
      <c r="BA429" s="70">
        <f>IF(+NFL!$F133="NY Giants",+NFL!#REF!,IF(+NFL!$H133="NY Giants",+NFL!#REF!,0))</f>
        <v>0</v>
      </c>
      <c r="BB429" s="70">
        <f>IF(+NFL!$F133="NY Giants",+NFL!#REF!,IF(+NFL!$H133="NY Giants",+NFL!#REF!,0))</f>
        <v>0</v>
      </c>
      <c r="BC429" s="592">
        <f>IF(+NFL!$F133="NY Giants",+NFL!#REF!,IF(+NFL!$H133="NY Giants",+NFL!#REF!,0))</f>
        <v>0</v>
      </c>
      <c r="BD429" s="81">
        <f>IF(+NFL!$F133="NY Giants",+NFL!#REF!,IF(+NFL!$H133="NY Giants",+NFL!#REF!,0))</f>
        <v>0</v>
      </c>
      <c r="BE429" s="96">
        <f>IF(+NFL!$F133="NY Giants",+NFL!#REF!,IF(+NFL!$H133="NY Giants",+NFL!#REF!,0))</f>
        <v>0</v>
      </c>
      <c r="BF429" s="70">
        <f>IF(+NFL!$F133="NY Giants",+NFL!#REF!,IF(+NFL!$H133="NY Giants",+NFL!#REF!,0))</f>
        <v>0</v>
      </c>
      <c r="BG429" s="81">
        <f>IF(+NFL!$F133="NY Giants",+NFL!#REF!,IF(+NFL!$H133="NY Giants",+NFL!#REF!,0))</f>
        <v>0</v>
      </c>
      <c r="BH429" s="96">
        <f>IF(+NFL!$F133="NY Giants",+NFL!#REF!,IF(+NFL!$H133="NY Giants",+NFL!#REF!,0))</f>
        <v>0</v>
      </c>
      <c r="BI429" s="70">
        <f>IF(+NFL!$F133="NY Giants",+NFL!#REF!,IF(+NFL!$H133="NY Giants",+NFL!#REF!,0))</f>
        <v>0</v>
      </c>
      <c r="BJ429" s="124">
        <f>IF(+NFL!$F133="NY Giants",+NFL!#REF!,IF(+NFL!$H133="NY Giants",+NFL!#REF!,0))</f>
        <v>0</v>
      </c>
      <c r="BK429" s="182">
        <f>IF(+NFL!$F133="NY Giants",+NFL!#REF!,IF(+NFL!$H133="NY Giants",+NFL!#REF!,0))</f>
        <v>0</v>
      </c>
    </row>
    <row r="430" spans="1:63" s="310" customFormat="1" x14ac:dyDescent="0.8">
      <c r="A430" s="70">
        <f>IF(+NFL!$F146="NY Giants",+NFL!A146,IF(+NFL!$H146="NY Giants",+NFL!A146,0))</f>
        <v>9</v>
      </c>
      <c r="B430" s="480" t="str">
        <f>IF(+NFL!$F146="NY Giants",+NFL!B146,IF(+NFL!$H146="NY Giants",+NFL!B146,0))</f>
        <v>Sun</v>
      </c>
      <c r="C430" s="72">
        <f>IF(+NFL!$F146="NY Giants",+NFL!C146,IF(+NFL!$H146="NY Giants",+NFL!C146,0))</f>
        <v>44507</v>
      </c>
      <c r="D430" s="73">
        <f>IF(+NFL!$F146="NY Giants",+NFL!D146,IF(+NFL!$H146="NY Giants",+NFL!D146,0))</f>
        <v>0.54166666666666663</v>
      </c>
      <c r="E430" s="70" t="str">
        <f>IF(+NFL!$F146="NY Giants",+NFL!E146,IF(+NFL!$H146="NY Giants",+NFL!E146,0))</f>
        <v>CBS</v>
      </c>
      <c r="F430" s="189" t="str">
        <f>IF(+NFL!$F146="NY Giants",+NFL!F146,IF(+NFL!$H146="NY Giants",+NFL!F146,0))</f>
        <v>Las Vegas</v>
      </c>
      <c r="G430" s="70" t="str">
        <f>IF(+NFL!$F146="NY Giants",+NFL!G146,IF(+NFL!$H146="NY Giants",+NFL!G146,0))</f>
        <v>AFCW</v>
      </c>
      <c r="H430" s="189" t="str">
        <f>IF(+NFL!$F146="NY Giants",+NFL!H146,IF(+NFL!$H146="NY Giants",+NFL!H146,0))</f>
        <v>NY Giants</v>
      </c>
      <c r="I430" s="70" t="str">
        <f>IF(+NFL!$F146="NY Giants",+NFL!I146,IF(+NFL!$H146="NY Giants",+NFL!I146,0))</f>
        <v>NFCE</v>
      </c>
      <c r="J430" s="496" t="str">
        <f>IF(+NFL!$F146="NY Giants",+NFL!J146,IF(+NFL!$H146="NY Giants",+NFL!J146,0))</f>
        <v>Las Vegas</v>
      </c>
      <c r="K430" s="510" t="str">
        <f>IF(+NFL!$F146="NY Giants",+NFL!K146,IF(+NFL!$H146="NY Giants",+NFL!K146,0))</f>
        <v>NY Giants</v>
      </c>
      <c r="L430" s="572">
        <f>IF(+NFL!$F146="NY Giants",+NFL!L146,IF(+NFL!$H146="NY Giants",+NFL!L146,0))</f>
        <v>3</v>
      </c>
      <c r="M430" s="573">
        <f>IF(+NFL!$F146="NY Giants",+NFL!M146,IF(+NFL!$H146="NY Giants",+NFL!M146,0))</f>
        <v>46.5</v>
      </c>
      <c r="N430" s="583" t="str">
        <f>IF(+NFL!$F146="NY Giants",+NFL!N146,IF(+NFL!$H146="NY Giants",+NFL!N146,0))</f>
        <v>NY Giants</v>
      </c>
      <c r="O430" s="584">
        <f>IF(+NFL!$F146="NY Giants",+NFL!O146,IF(+NFL!$H146="NY Giants",+NFL!O146,0))</f>
        <v>23</v>
      </c>
      <c r="P430" s="583" t="str">
        <f>IF(+NFL!$F146="NY Giants",+NFL!P146,IF(+NFL!$H146="NY Giants",+NFL!P146,0))</f>
        <v>Las Vegas</v>
      </c>
      <c r="Q430" s="585">
        <f>IF(+NFL!$F146="NY Giants",+NFL!Q146,IF(+NFL!$H146="NY Giants",+NFL!Q146,0))</f>
        <v>16</v>
      </c>
      <c r="R430" s="586" t="str">
        <f>IF(+NFL!$F146="NY Giants",+NFL!R146,IF(+NFL!$H146="NY Giants",+NFL!R146,0))</f>
        <v>NY Giants</v>
      </c>
      <c r="S430" s="585" t="str">
        <f>IF(+NFL!$F146="NY Giants",+NFL!S146,IF(+NFL!$H146="NY Giants",+NFL!S146,0))</f>
        <v>Las Vegas</v>
      </c>
      <c r="T430" s="587" t="str">
        <f>IF(+NFL!$F146="NY Giants",+NFL!T146,IF(+NFL!$H146="NY Giants",+NFL!T146,0))</f>
        <v>NY Giants</v>
      </c>
      <c r="U430" s="585" t="str">
        <f>IF(+NFL!$F146="NY Giants",+NFL!U146,IF(+NFL!$H146="NY Giants",+NFL!U146,0))</f>
        <v>W</v>
      </c>
      <c r="V430" s="586">
        <f>IF(+NFL!$F152="NY Giants",+NFL!#REF!,IF(+NFL!$H152="NY Giants",+NFL!#REF!,0))</f>
        <v>0</v>
      </c>
      <c r="W430" s="585">
        <f>IF(+NFL!$F152="NY Giants",+NFL!#REF!,IF(+NFL!$H152="NY Giants",+NFL!#REF!,0))</f>
        <v>0</v>
      </c>
      <c r="X430" s="587">
        <f>IF(+NFL!$F152="NY Giants",+NFL!#REF!,IF(+NFL!$H152="NY Giants",+NFL!#REF!,0))</f>
        <v>0</v>
      </c>
      <c r="Y430" s="585">
        <f>IF(+NFL!$F152="NY Giants",+NFL!#REF!,IF(+NFL!$H152="NY Giants",+NFL!#REF!,0))</f>
        <v>0</v>
      </c>
      <c r="Z430" s="586">
        <f>IF(+NFL!$F152="NY Giants",+NFL!#REF!,IF(+NFL!$H152="NY Giants",+NFL!#REF!,0))</f>
        <v>0</v>
      </c>
      <c r="AA430" s="585">
        <f>IF(+NFL!$F152="NY Giants",+NFL!#REF!,IF(+NFL!$H152="NY Giants",+NFL!#REF!,0))</f>
        <v>0</v>
      </c>
      <c r="AB430" s="124">
        <f>IF(+NFL!$F152="NY Giants",+NFL!#REF!,IF(+NFL!$H152="NY Giants",+NFL!#REF!,0))</f>
        <v>0</v>
      </c>
      <c r="AC430" s="182">
        <f>IF(+NFL!$F152="NY Giants",+NFL!#REF!,IF(+NFL!$H152="NY Giants",+NFL!#REF!,0))</f>
        <v>0</v>
      </c>
      <c r="AD430" s="496">
        <f>IF(+NFL!$F152="NY Giants",+NFL!#REF!,IF(+NFL!$H152="NY Giants",+NFL!#REF!,0))</f>
        <v>0</v>
      </c>
      <c r="AE430" s="565">
        <f>IF(+NFL!$F152="NY Giants",+NFL!#REF!,IF(+NFL!$H152="NY Giants",+NFL!#REF!,0))</f>
        <v>0</v>
      </c>
      <c r="AF430" s="496">
        <f>IF(+NFL!$F152="NY Giants",+NFL!#REF!,IF(+NFL!$H152="NY Giants",+NFL!#REF!,0))</f>
        <v>0</v>
      </c>
      <c r="AG430" s="565">
        <f>IF(+NFL!$F152="NY Giants",+NFL!#REF!,IF(+NFL!$H152="NY Giants",+NFL!#REF!,0))</f>
        <v>0</v>
      </c>
      <c r="AH430" s="496">
        <f>IF(+NFL!$F152="NY Giants",+NFL!#REF!,IF(+NFL!$H152="NY Giants",+NFL!#REF!,0))</f>
        <v>0</v>
      </c>
      <c r="AI430" s="565">
        <f>IF(+NFL!$F152="NY Giants",+NFL!#REF!,IF(+NFL!$H152="NY Giants",+NFL!#REF!,0))</f>
        <v>0</v>
      </c>
      <c r="AJ430" s="496">
        <f>IF(+NFL!$F152="NY Giants",+NFL!#REF!,IF(+NFL!$H152="NY Giants",+NFL!#REF!,0))</f>
        <v>0</v>
      </c>
      <c r="AK430" s="565">
        <f>IF(+NFL!$F152="NY Giants",+NFL!#REF!,IF(+NFL!$H152="NY Giants",+NFL!#REF!,0))</f>
        <v>0</v>
      </c>
      <c r="AL430" s="100">
        <f>IF(+NFL!$F152="NY Giants",+NFL!#REF!,IF(+NFL!$H152="NY Giants",+NFL!#REF!,0))</f>
        <v>0</v>
      </c>
      <c r="AM430" s="82">
        <f>IF(+NFL!$F152="NY Giants",+NFL!#REF!,IF(+NFL!$H152="NY Giants",+NFL!#REF!,0))</f>
        <v>0</v>
      </c>
      <c r="AN430" s="81">
        <f>IF(+NFL!$F152="NY Giants",+NFL!#REF!,IF(+NFL!$H152="NY Giants",+NFL!#REF!,0))</f>
        <v>0</v>
      </c>
      <c r="AO430" s="83">
        <f>IF(+NFL!$F152="NY Giants",+NFL!#REF!,IF(+NFL!$H152="NY Giants",+NFL!#REF!,0))</f>
        <v>0</v>
      </c>
      <c r="AP430" s="480">
        <f>IF(+NFL!$F152="NY Giants",+NFL!#REF!,IF(+NFL!$H152="NY Giants",+NFL!#REF!,0))</f>
        <v>0</v>
      </c>
      <c r="AQ430" s="72">
        <f>IF(+NFL!$F152="NY Giants",+NFL!#REF!,IF(+NFL!$H152="NY Giants",+NFL!#REF!,0))</f>
        <v>0</v>
      </c>
      <c r="AR430" s="81">
        <f>IF(+NFL!$F152="NY Giants",+NFL!#REF!,IF(+NFL!$H152="NY Giants",+NFL!#REF!,0))</f>
        <v>0</v>
      </c>
      <c r="AS430" s="96">
        <f>IF(+NFL!$F152="NY Giants",+NFL!#REF!,IF(+NFL!$H152="NY Giants",+NFL!#REF!,0))</f>
        <v>0</v>
      </c>
      <c r="AT430" s="96">
        <f>IF(+NFL!$F152="NY Giants",+NFL!#REF!,IF(+NFL!$H152="NY Giants",+NFL!#REF!,0))</f>
        <v>0</v>
      </c>
      <c r="AU430" s="81">
        <f>IF(+NFL!$F152="NY Giants",+NFL!#REF!,IF(+NFL!$H152="NY Giants",+NFL!#REF!,0))</f>
        <v>0</v>
      </c>
      <c r="AV430" s="96">
        <f>IF(+NFL!$F152="NY Giants",+NFL!#REF!,IF(+NFL!$H152="NY Giants",+NFL!#REF!,0))</f>
        <v>0</v>
      </c>
      <c r="AW430" s="70">
        <f>IF(+NFL!$F152="NY Giants",+NFL!#REF!,IF(+NFL!$H152="NY Giants",+NFL!#REF!,0))</f>
        <v>0</v>
      </c>
      <c r="AX430" s="96">
        <f>IF(+NFL!$F152="NY Giants",+NFL!#REF!,IF(+NFL!$H152="NY Giants",+NFL!#REF!,0))</f>
        <v>0</v>
      </c>
      <c r="AY430" s="81">
        <f>IF(+NFL!$F152="NY Giants",+NFL!#REF!,IF(+NFL!$H152="NY Giants",+NFL!#REF!,0))</f>
        <v>0</v>
      </c>
      <c r="AZ430" s="96">
        <f>IF(+NFL!$F152="NY Giants",+NFL!#REF!,IF(+NFL!$H152="NY Giants",+NFL!#REF!,0))</f>
        <v>0</v>
      </c>
      <c r="BA430" s="70">
        <f>IF(+NFL!$F152="NY Giants",+NFL!#REF!,IF(+NFL!$H152="NY Giants",+NFL!#REF!,0))</f>
        <v>0</v>
      </c>
      <c r="BB430" s="70">
        <f>IF(+NFL!$F152="NY Giants",+NFL!#REF!,IF(+NFL!$H152="NY Giants",+NFL!#REF!,0))</f>
        <v>0</v>
      </c>
      <c r="BC430" s="592">
        <f>IF(+NFL!$F152="NY Giants",+NFL!#REF!,IF(+NFL!$H152="NY Giants",+NFL!#REF!,0))</f>
        <v>0</v>
      </c>
      <c r="BD430" s="81">
        <f>IF(+NFL!$F152="NY Giants",+NFL!#REF!,IF(+NFL!$H152="NY Giants",+NFL!#REF!,0))</f>
        <v>0</v>
      </c>
      <c r="BE430" s="96">
        <f>IF(+NFL!$F152="NY Giants",+NFL!#REF!,IF(+NFL!$H152="NY Giants",+NFL!#REF!,0))</f>
        <v>0</v>
      </c>
      <c r="BF430" s="70">
        <f>IF(+NFL!$F152="NY Giants",+NFL!#REF!,IF(+NFL!$H152="NY Giants",+NFL!#REF!,0))</f>
        <v>0</v>
      </c>
      <c r="BG430" s="81">
        <f>IF(+NFL!$F152="NY Giants",+NFL!#REF!,IF(+NFL!$H152="NY Giants",+NFL!#REF!,0))</f>
        <v>0</v>
      </c>
      <c r="BH430" s="96">
        <f>IF(+NFL!$F152="NY Giants",+NFL!#REF!,IF(+NFL!$H152="NY Giants",+NFL!#REF!,0))</f>
        <v>0</v>
      </c>
      <c r="BI430" s="70">
        <f>IF(+NFL!$F152="NY Giants",+NFL!#REF!,IF(+NFL!$H152="NY Giants",+NFL!#REF!,0))</f>
        <v>0</v>
      </c>
      <c r="BJ430" s="124">
        <f>IF(+NFL!$F152="NY Giants",+NFL!#REF!,IF(+NFL!$H152="NY Giants",+NFL!#REF!,0))</f>
        <v>0</v>
      </c>
      <c r="BK430" s="182">
        <f>IF(+NFL!$F152="NY Giants",+NFL!#REF!,IF(+NFL!$H152="NY Giants",+NFL!#REF!,0))</f>
        <v>0</v>
      </c>
    </row>
    <row r="431" spans="1:63" s="310" customFormat="1" x14ac:dyDescent="0.8">
      <c r="A431" s="70">
        <f>IF(+NFL!$F177="NY Giants",+NFL!A177,IF(+NFL!$H177="NY Giants",+NFL!A177,0))</f>
        <v>10</v>
      </c>
      <c r="B431" s="480">
        <f>IF(+NFL!$F177="NY Giants",+NFL!B177,IF(+NFL!$H177="NY Giants",+NFL!B177,0))</f>
        <v>0</v>
      </c>
      <c r="C431" s="72">
        <f>IF(+NFL!$F177="NY Giants",+NFL!C177,IF(+NFL!$H177="NY Giants",+NFL!C177,0))</f>
        <v>0</v>
      </c>
      <c r="D431" s="73">
        <f>IF(+NFL!$F177="NY Giants",+NFL!D177,IF(+NFL!$H177="NY Giants",+NFL!D177,0))</f>
        <v>0</v>
      </c>
      <c r="E431" s="70">
        <f>IF(+NFL!$F177="NY Giants",+NFL!E177,IF(+NFL!$H177="NY Giants",+NFL!E177,0))</f>
        <v>0</v>
      </c>
      <c r="F431" s="189" t="str">
        <f>IF(+NFL!$F177="NY Giants",+NFL!F177,IF(+NFL!$H177="NY Giants",+NFL!F177,0))</f>
        <v>NY Giants</v>
      </c>
      <c r="G431" s="70" t="str">
        <f>IF(+NFL!$F177="NY Giants",+NFL!G177,IF(+NFL!$H177="NY Giants",+NFL!G177,0))</f>
        <v>NFCE</v>
      </c>
      <c r="H431" s="189">
        <f>IF(+NFL!$F177="NY Giants",+NFL!H177,IF(+NFL!$H177="NY Giants",+NFL!H177,0))</f>
        <v>0</v>
      </c>
      <c r="I431" s="70">
        <f>IF(+NFL!$F177="NY Giants",+NFL!I177,IF(+NFL!$H177="NY Giants",+NFL!I177,0))</f>
        <v>0</v>
      </c>
      <c r="J431" s="496">
        <f>IF(+NFL!$F177="NY Giants",+NFL!J177,IF(+NFL!$H177="NY Giants",+NFL!J177,0))</f>
        <v>0</v>
      </c>
      <c r="K431" s="510">
        <f>IF(+NFL!$F177="NY Giants",+NFL!K177,IF(+NFL!$H177="NY Giants",+NFL!K177,0))</f>
        <v>0</v>
      </c>
      <c r="L431" s="572">
        <f>IF(+NFL!$F177="NY Giants",+NFL!L177,IF(+NFL!$H177="NY Giants",+NFL!L177,0))</f>
        <v>0</v>
      </c>
      <c r="M431" s="573">
        <f>IF(+NFL!$F177="NY Giants",+NFL!M177,IF(+NFL!$H177="NY Giants",+NFL!M177,0))</f>
        <v>0</v>
      </c>
      <c r="N431" s="583">
        <f>IF(+NFL!$F177="NY Giants",+NFL!N177,IF(+NFL!$H177="NY Giants",+NFL!N177,0))</f>
        <v>0</v>
      </c>
      <c r="O431" s="584">
        <f>IF(+NFL!$F177="NY Giants",+NFL!O177,IF(+NFL!$H177="NY Giants",+NFL!O177,0))</f>
        <v>0</v>
      </c>
      <c r="P431" s="583">
        <f>IF(+NFL!$F177="NY Giants",+NFL!P177,IF(+NFL!$H177="NY Giants",+NFL!P177,0))</f>
        <v>0</v>
      </c>
      <c r="Q431" s="585">
        <f>IF(+NFL!$F177="NY Giants",+NFL!Q177,IF(+NFL!$H177="NY Giants",+NFL!Q177,0))</f>
        <v>0</v>
      </c>
      <c r="R431" s="586">
        <f>IF(+NFL!$F177="NY Giants",+NFL!R177,IF(+NFL!$H177="NY Giants",+NFL!R177,0))</f>
        <v>0</v>
      </c>
      <c r="S431" s="585">
        <f>IF(+NFL!$F177="NY Giants",+NFL!S177,IF(+NFL!$H177="NY Giants",+NFL!S177,0))</f>
        <v>0</v>
      </c>
      <c r="T431" s="587">
        <f>IF(+NFL!$F177="NY Giants",+NFL!T177,IF(+NFL!$H177="NY Giants",+NFL!T177,0))</f>
        <v>0</v>
      </c>
      <c r="U431" s="585">
        <f>IF(+NFL!$F177="NY Giants",+NFL!U177,IF(+NFL!$H177="NY Giants",+NFL!U177,0))</f>
        <v>0</v>
      </c>
      <c r="V431" s="586">
        <f>IF(+NFL!$F183="NY Giants",+NFL!#REF!,IF(+NFL!$H183="NY Giants",+NFL!#REF!,0))</f>
        <v>0</v>
      </c>
      <c r="W431" s="585">
        <f>IF(+NFL!$F183="NY Giants",+NFL!#REF!,IF(+NFL!$H183="NY Giants",+NFL!#REF!,0))</f>
        <v>0</v>
      </c>
      <c r="X431" s="587">
        <f>IF(+NFL!$F183="NY Giants",+NFL!#REF!,IF(+NFL!$H183="NY Giants",+NFL!#REF!,0))</f>
        <v>0</v>
      </c>
      <c r="Y431" s="585">
        <f>IF(+NFL!$F183="NY Giants",+NFL!#REF!,IF(+NFL!$H183="NY Giants",+NFL!#REF!,0))</f>
        <v>0</v>
      </c>
      <c r="Z431" s="586">
        <f>IF(+NFL!$F183="NY Giants",+NFL!#REF!,IF(+NFL!$H183="NY Giants",+NFL!#REF!,0))</f>
        <v>0</v>
      </c>
      <c r="AA431" s="585">
        <f>IF(+NFL!$F183="NY Giants",+NFL!#REF!,IF(+NFL!$H183="NY Giants",+NFL!#REF!,0))</f>
        <v>0</v>
      </c>
      <c r="AB431" s="124">
        <f>IF(+NFL!$F183="NY Giants",+NFL!#REF!,IF(+NFL!$H183="NY Giants",+NFL!#REF!,0))</f>
        <v>0</v>
      </c>
      <c r="AC431" s="182">
        <f>IF(+NFL!$F183="NY Giants",+NFL!#REF!,IF(+NFL!$H183="NY Giants",+NFL!#REF!,0))</f>
        <v>0</v>
      </c>
      <c r="AD431" s="496">
        <f>IF(+NFL!$F183="NY Giants",+NFL!#REF!,IF(+NFL!$H183="NY Giants",+NFL!#REF!,0))</f>
        <v>0</v>
      </c>
      <c r="AE431" s="565">
        <f>IF(+NFL!$F183="NY Giants",+NFL!#REF!,IF(+NFL!$H183="NY Giants",+NFL!#REF!,0))</f>
        <v>0</v>
      </c>
      <c r="AF431" s="496">
        <f>IF(+NFL!$F183="NY Giants",+NFL!#REF!,IF(+NFL!$H183="NY Giants",+NFL!#REF!,0))</f>
        <v>0</v>
      </c>
      <c r="AG431" s="565">
        <f>IF(+NFL!$F183="NY Giants",+NFL!#REF!,IF(+NFL!$H183="NY Giants",+NFL!#REF!,0))</f>
        <v>0</v>
      </c>
      <c r="AH431" s="496">
        <f>IF(+NFL!$F183="NY Giants",+NFL!#REF!,IF(+NFL!$H183="NY Giants",+NFL!#REF!,0))</f>
        <v>0</v>
      </c>
      <c r="AI431" s="565">
        <f>IF(+NFL!$F183="NY Giants",+NFL!#REF!,IF(+NFL!$H183="NY Giants",+NFL!#REF!,0))</f>
        <v>0</v>
      </c>
      <c r="AJ431" s="496">
        <f>IF(+NFL!$F183="NY Giants",+NFL!#REF!,IF(+NFL!$H183="NY Giants",+NFL!#REF!,0))</f>
        <v>0</v>
      </c>
      <c r="AK431" s="565">
        <f>IF(+NFL!$F183="NY Giants",+NFL!#REF!,IF(+NFL!$H183="NY Giants",+NFL!#REF!,0))</f>
        <v>0</v>
      </c>
      <c r="AL431" s="100">
        <f>IF(+NFL!$F183="NY Giants",+NFL!#REF!,IF(+NFL!$H183="NY Giants",+NFL!#REF!,0))</f>
        <v>0</v>
      </c>
      <c r="AM431" s="82">
        <f>IF(+NFL!$F183="NY Giants",+NFL!#REF!,IF(+NFL!$H183="NY Giants",+NFL!#REF!,0))</f>
        <v>0</v>
      </c>
      <c r="AN431" s="81">
        <f>IF(+NFL!$F183="NY Giants",+NFL!#REF!,IF(+NFL!$H183="NY Giants",+NFL!#REF!,0))</f>
        <v>0</v>
      </c>
      <c r="AO431" s="83">
        <f>IF(+NFL!$F183="NY Giants",+NFL!#REF!,IF(+NFL!$H183="NY Giants",+NFL!#REF!,0))</f>
        <v>0</v>
      </c>
      <c r="AP431" s="480">
        <f>IF(+NFL!$F183="NY Giants",+NFL!#REF!,IF(+NFL!$H183="NY Giants",+NFL!#REF!,0))</f>
        <v>0</v>
      </c>
      <c r="AQ431" s="72">
        <f>IF(+NFL!$F183="NY Giants",+NFL!#REF!,IF(+NFL!$H183="NY Giants",+NFL!#REF!,0))</f>
        <v>0</v>
      </c>
      <c r="AR431" s="81">
        <f>IF(+NFL!$F183="NY Giants",+NFL!#REF!,IF(+NFL!$H183="NY Giants",+NFL!#REF!,0))</f>
        <v>0</v>
      </c>
      <c r="AS431" s="96">
        <f>IF(+NFL!$F183="NY Giants",+NFL!#REF!,IF(+NFL!$H183="NY Giants",+NFL!#REF!,0))</f>
        <v>0</v>
      </c>
      <c r="AT431" s="96">
        <f>IF(+NFL!$F183="NY Giants",+NFL!#REF!,IF(+NFL!$H183="NY Giants",+NFL!#REF!,0))</f>
        <v>0</v>
      </c>
      <c r="AU431" s="81">
        <f>IF(+NFL!$F183="NY Giants",+NFL!#REF!,IF(+NFL!$H183="NY Giants",+NFL!#REF!,0))</f>
        <v>0</v>
      </c>
      <c r="AV431" s="96">
        <f>IF(+NFL!$F183="NY Giants",+NFL!#REF!,IF(+NFL!$H183="NY Giants",+NFL!#REF!,0))</f>
        <v>0</v>
      </c>
      <c r="AW431" s="70">
        <f>IF(+NFL!$F183="NY Giants",+NFL!#REF!,IF(+NFL!$H183="NY Giants",+NFL!#REF!,0))</f>
        <v>0</v>
      </c>
      <c r="AX431" s="96">
        <f>IF(+NFL!$F183="NY Giants",+NFL!#REF!,IF(+NFL!$H183="NY Giants",+NFL!#REF!,0))</f>
        <v>0</v>
      </c>
      <c r="AY431" s="81">
        <f>IF(+NFL!$F183="NY Giants",+NFL!#REF!,IF(+NFL!$H183="NY Giants",+NFL!#REF!,0))</f>
        <v>0</v>
      </c>
      <c r="AZ431" s="96">
        <f>IF(+NFL!$F183="NY Giants",+NFL!#REF!,IF(+NFL!$H183="NY Giants",+NFL!#REF!,0))</f>
        <v>0</v>
      </c>
      <c r="BA431" s="70">
        <f>IF(+NFL!$F183="NY Giants",+NFL!#REF!,IF(+NFL!$H183="NY Giants",+NFL!#REF!,0))</f>
        <v>0</v>
      </c>
      <c r="BB431" s="70">
        <f>IF(+NFL!$F183="NY Giants",+NFL!#REF!,IF(+NFL!$H183="NY Giants",+NFL!#REF!,0))</f>
        <v>0</v>
      </c>
      <c r="BC431" s="592">
        <f>IF(+NFL!$F183="NY Giants",+NFL!#REF!,IF(+NFL!$H183="NY Giants",+NFL!#REF!,0))</f>
        <v>0</v>
      </c>
      <c r="BD431" s="81">
        <f>IF(+NFL!$F183="NY Giants",+NFL!#REF!,IF(+NFL!$H183="NY Giants",+NFL!#REF!,0))</f>
        <v>0</v>
      </c>
      <c r="BE431" s="96">
        <f>IF(+NFL!$F183="NY Giants",+NFL!#REF!,IF(+NFL!$H183="NY Giants",+NFL!#REF!,0))</f>
        <v>0</v>
      </c>
      <c r="BF431" s="70">
        <f>IF(+NFL!$F183="NY Giants",+NFL!#REF!,IF(+NFL!$H183="NY Giants",+NFL!#REF!,0))</f>
        <v>0</v>
      </c>
      <c r="BG431" s="81">
        <f>IF(+NFL!$F183="NY Giants",+NFL!#REF!,IF(+NFL!$H183="NY Giants",+NFL!#REF!,0))</f>
        <v>0</v>
      </c>
      <c r="BH431" s="96">
        <f>IF(+NFL!$F183="NY Giants",+NFL!#REF!,IF(+NFL!$H183="NY Giants",+NFL!#REF!,0))</f>
        <v>0</v>
      </c>
      <c r="BI431" s="70">
        <f>IF(+NFL!$F183="NY Giants",+NFL!#REF!,IF(+NFL!$H183="NY Giants",+NFL!#REF!,0))</f>
        <v>0</v>
      </c>
      <c r="BJ431" s="124">
        <f>IF(+NFL!$F183="NY Giants",+NFL!#REF!,IF(+NFL!$H183="NY Giants",+NFL!#REF!,0))</f>
        <v>0</v>
      </c>
      <c r="BK431" s="182">
        <f>IF(+NFL!$F183="NY Giants",+NFL!#REF!,IF(+NFL!$H183="NY Giants",+NFL!#REF!,0))</f>
        <v>0</v>
      </c>
    </row>
    <row r="432" spans="1:63" s="310" customFormat="1" x14ac:dyDescent="0.8">
      <c r="A432" s="70">
        <f>IF(+NFL!$F193="NY Giants",+NFL!A193,IF(+NFL!$H193="NY Giants",+NFL!A193,0))</f>
        <v>11</v>
      </c>
      <c r="B432" s="480" t="str">
        <f>IF(+NFL!$F193="NY Giants",+NFL!B193,IF(+NFL!$H193="NY Giants",+NFL!B193,0))</f>
        <v>Mon</v>
      </c>
      <c r="C432" s="72">
        <f>IF(+NFL!$F193="NY Giants",+NFL!C193,IF(+NFL!$H193="NY Giants",+NFL!C193,0))</f>
        <v>44522</v>
      </c>
      <c r="D432" s="73">
        <f>IF(+NFL!$F193="NY Giants",+NFL!D193,IF(+NFL!$H193="NY Giants",+NFL!D193,0))</f>
        <v>0.84375</v>
      </c>
      <c r="E432" s="70" t="str">
        <f>IF(+NFL!$F193="NY Giants",+NFL!E193,IF(+NFL!$H193="NY Giants",+NFL!E193,0))</f>
        <v>ESPN</v>
      </c>
      <c r="F432" s="189" t="str">
        <f>IF(+NFL!$F193="NY Giants",+NFL!F193,IF(+NFL!$H193="NY Giants",+NFL!F193,0))</f>
        <v>NY Giants</v>
      </c>
      <c r="G432" s="70" t="str">
        <f>IF(+NFL!$F193="NY Giants",+NFL!G193,IF(+NFL!$H193="NY Giants",+NFL!G193,0))</f>
        <v>NFCE</v>
      </c>
      <c r="H432" s="189" t="str">
        <f>IF(+NFL!$F193="NY Giants",+NFL!H193,IF(+NFL!$H193="NY Giants",+NFL!H193,0))</f>
        <v>Tampa Bay</v>
      </c>
      <c r="I432" s="70" t="str">
        <f>IF(+NFL!$F193="NY Giants",+NFL!I193,IF(+NFL!$H193="NY Giants",+NFL!I193,0))</f>
        <v>NFCS</v>
      </c>
      <c r="J432" s="496" t="str">
        <f>IF(+NFL!$F193="NY Giants",+NFL!J193,IF(+NFL!$H193="NY Giants",+NFL!J193,0))</f>
        <v>Tampa Bay</v>
      </c>
      <c r="K432" s="510" t="str">
        <f>IF(+NFL!$F193="NY Giants",+NFL!K193,IF(+NFL!$H193="NY Giants",+NFL!K193,0))</f>
        <v>NY Giants</v>
      </c>
      <c r="L432" s="572">
        <f>IF(+NFL!$F193="NY Giants",+NFL!L193,IF(+NFL!$H193="NY Giants",+NFL!L193,0))</f>
        <v>10.5</v>
      </c>
      <c r="M432" s="573">
        <f>IF(+NFL!$F193="NY Giants",+NFL!M193,IF(+NFL!$H193="NY Giants",+NFL!M193,0))</f>
        <v>49.5</v>
      </c>
      <c r="N432" s="583" t="str">
        <f>IF(+NFL!$F193="NY Giants",+NFL!N193,IF(+NFL!$H193="NY Giants",+NFL!N193,0))</f>
        <v>Tampa Bay</v>
      </c>
      <c r="O432" s="584">
        <f>IF(+NFL!$F193="NY Giants",+NFL!O193,IF(+NFL!$H193="NY Giants",+NFL!O193,0))</f>
        <v>30</v>
      </c>
      <c r="P432" s="583" t="str">
        <f>IF(+NFL!$F193="NY Giants",+NFL!P193,IF(+NFL!$H193="NY Giants",+NFL!P193,0))</f>
        <v>NY Giants</v>
      </c>
      <c r="Q432" s="585">
        <f>IF(+NFL!$F193="NY Giants",+NFL!Q193,IF(+NFL!$H193="NY Giants",+NFL!Q193,0))</f>
        <v>10</v>
      </c>
      <c r="R432" s="586" t="str">
        <f>IF(+NFL!$F193="NY Giants",+NFL!R193,IF(+NFL!$H193="NY Giants",+NFL!R193,0))</f>
        <v>Tampa Bay</v>
      </c>
      <c r="S432" s="585" t="str">
        <f>IF(+NFL!$F193="NY Giants",+NFL!S193,IF(+NFL!$H193="NY Giants",+NFL!S193,0))</f>
        <v>NY Giants</v>
      </c>
      <c r="T432" s="587" t="str">
        <f>IF(+NFL!$F193="NY Giants",+NFL!T193,IF(+NFL!$H193="NY Giants",+NFL!T193,0))</f>
        <v>NY Giants</v>
      </c>
      <c r="U432" s="585" t="str">
        <f>IF(+NFL!$F193="NY Giants",+NFL!U193,IF(+NFL!$H193="NY Giants",+NFL!U193,0))</f>
        <v>L</v>
      </c>
      <c r="V432" s="586">
        <f>IF(+NFL!$F199="NY Giants",+NFL!#REF!,IF(+NFL!$H199="NY Giants",+NFL!#REF!,0))</f>
        <v>0</v>
      </c>
      <c r="W432" s="585">
        <f>IF(+NFL!$F199="NY Giants",+NFL!#REF!,IF(+NFL!$H199="NY Giants",+NFL!#REF!,0))</f>
        <v>0</v>
      </c>
      <c r="X432" s="587">
        <f>IF(+NFL!$F199="NY Giants",+NFL!#REF!,IF(+NFL!$H199="NY Giants",+NFL!#REF!,0))</f>
        <v>0</v>
      </c>
      <c r="Y432" s="585">
        <f>IF(+NFL!$F199="NY Giants",+NFL!#REF!,IF(+NFL!$H199="NY Giants",+NFL!#REF!,0))</f>
        <v>0</v>
      </c>
      <c r="Z432" s="586">
        <f>IF(+NFL!$F199="NY Giants",+NFL!#REF!,IF(+NFL!$H199="NY Giants",+NFL!#REF!,0))</f>
        <v>0</v>
      </c>
      <c r="AA432" s="585">
        <f>IF(+NFL!$F199="NY Giants",+NFL!#REF!,IF(+NFL!$H199="NY Giants",+NFL!#REF!,0))</f>
        <v>0</v>
      </c>
      <c r="AB432" s="124">
        <f>IF(+NFL!$F199="NY Giants",+NFL!#REF!,IF(+NFL!$H199="NY Giants",+NFL!#REF!,0))</f>
        <v>0</v>
      </c>
      <c r="AC432" s="182">
        <f>IF(+NFL!$F199="NY Giants",+NFL!#REF!,IF(+NFL!$H199="NY Giants",+NFL!#REF!,0))</f>
        <v>0</v>
      </c>
      <c r="AD432" s="496">
        <f>IF(+NFL!$F199="NY Giants",+NFL!#REF!,IF(+NFL!$H199="NY Giants",+NFL!#REF!,0))</f>
        <v>0</v>
      </c>
      <c r="AE432" s="565">
        <f>IF(+NFL!$F199="NY Giants",+NFL!#REF!,IF(+NFL!$H199="NY Giants",+NFL!#REF!,0))</f>
        <v>0</v>
      </c>
      <c r="AF432" s="496">
        <f>IF(+NFL!$F199="NY Giants",+NFL!#REF!,IF(+NFL!$H199="NY Giants",+NFL!#REF!,0))</f>
        <v>0</v>
      </c>
      <c r="AG432" s="565">
        <f>IF(+NFL!$F199="NY Giants",+NFL!#REF!,IF(+NFL!$H199="NY Giants",+NFL!#REF!,0))</f>
        <v>0</v>
      </c>
      <c r="AH432" s="496">
        <f>IF(+NFL!$F199="NY Giants",+NFL!#REF!,IF(+NFL!$H199="NY Giants",+NFL!#REF!,0))</f>
        <v>0</v>
      </c>
      <c r="AI432" s="565">
        <f>IF(+NFL!$F199="NY Giants",+NFL!#REF!,IF(+NFL!$H199="NY Giants",+NFL!#REF!,0))</f>
        <v>0</v>
      </c>
      <c r="AJ432" s="496">
        <f>IF(+NFL!$F199="NY Giants",+NFL!#REF!,IF(+NFL!$H199="NY Giants",+NFL!#REF!,0))</f>
        <v>0</v>
      </c>
      <c r="AK432" s="565">
        <f>IF(+NFL!$F199="NY Giants",+NFL!#REF!,IF(+NFL!$H199="NY Giants",+NFL!#REF!,0))</f>
        <v>0</v>
      </c>
      <c r="AL432" s="100">
        <f>IF(+NFL!$F199="NY Giants",+NFL!#REF!,IF(+NFL!$H199="NY Giants",+NFL!#REF!,0))</f>
        <v>0</v>
      </c>
      <c r="AM432" s="82">
        <f>IF(+NFL!$F199="NY Giants",+NFL!#REF!,IF(+NFL!$H199="NY Giants",+NFL!#REF!,0))</f>
        <v>0</v>
      </c>
      <c r="AN432" s="81">
        <f>IF(+NFL!$F199="NY Giants",+NFL!#REF!,IF(+NFL!$H199="NY Giants",+NFL!#REF!,0))</f>
        <v>0</v>
      </c>
      <c r="AO432" s="83">
        <f>IF(+NFL!$F199="NY Giants",+NFL!#REF!,IF(+NFL!$H199="NY Giants",+NFL!#REF!,0))</f>
        <v>0</v>
      </c>
      <c r="AP432" s="480">
        <f>IF(+NFL!$F199="NY Giants",+NFL!#REF!,IF(+NFL!$H199="NY Giants",+NFL!#REF!,0))</f>
        <v>0</v>
      </c>
      <c r="AQ432" s="72">
        <f>IF(+NFL!$F199="NY Giants",+NFL!#REF!,IF(+NFL!$H199="NY Giants",+NFL!#REF!,0))</f>
        <v>0</v>
      </c>
      <c r="AR432" s="81">
        <f>IF(+NFL!$F199="NY Giants",+NFL!#REF!,IF(+NFL!$H199="NY Giants",+NFL!#REF!,0))</f>
        <v>0</v>
      </c>
      <c r="AS432" s="96">
        <f>IF(+NFL!$F199="NY Giants",+NFL!#REF!,IF(+NFL!$H199="NY Giants",+NFL!#REF!,0))</f>
        <v>0</v>
      </c>
      <c r="AT432" s="96">
        <f>IF(+NFL!$F199="NY Giants",+NFL!#REF!,IF(+NFL!$H199="NY Giants",+NFL!#REF!,0))</f>
        <v>0</v>
      </c>
      <c r="AU432" s="81">
        <f>IF(+NFL!$F199="NY Giants",+NFL!#REF!,IF(+NFL!$H199="NY Giants",+NFL!#REF!,0))</f>
        <v>0</v>
      </c>
      <c r="AV432" s="96">
        <f>IF(+NFL!$F199="NY Giants",+NFL!#REF!,IF(+NFL!$H199="NY Giants",+NFL!#REF!,0))</f>
        <v>0</v>
      </c>
      <c r="AW432" s="70">
        <f>IF(+NFL!$F199="NY Giants",+NFL!#REF!,IF(+NFL!$H199="NY Giants",+NFL!#REF!,0))</f>
        <v>0</v>
      </c>
      <c r="AX432" s="96">
        <f>IF(+NFL!$F199="NY Giants",+NFL!#REF!,IF(+NFL!$H199="NY Giants",+NFL!#REF!,0))</f>
        <v>0</v>
      </c>
      <c r="AY432" s="81">
        <f>IF(+NFL!$F199="NY Giants",+NFL!#REF!,IF(+NFL!$H199="NY Giants",+NFL!#REF!,0))</f>
        <v>0</v>
      </c>
      <c r="AZ432" s="96">
        <f>IF(+NFL!$F199="NY Giants",+NFL!#REF!,IF(+NFL!$H199="NY Giants",+NFL!#REF!,0))</f>
        <v>0</v>
      </c>
      <c r="BA432" s="70">
        <f>IF(+NFL!$F199="NY Giants",+NFL!#REF!,IF(+NFL!$H199="NY Giants",+NFL!#REF!,0))</f>
        <v>0</v>
      </c>
      <c r="BB432" s="70">
        <f>IF(+NFL!$F199="NY Giants",+NFL!#REF!,IF(+NFL!$H199="NY Giants",+NFL!#REF!,0))</f>
        <v>0</v>
      </c>
      <c r="BC432" s="592">
        <f>IF(+NFL!$F199="NY Giants",+NFL!#REF!,IF(+NFL!$H199="NY Giants",+NFL!#REF!,0))</f>
        <v>0</v>
      </c>
      <c r="BD432" s="81">
        <f>IF(+NFL!$F199="NY Giants",+NFL!#REF!,IF(+NFL!$H199="NY Giants",+NFL!#REF!,0))</f>
        <v>0</v>
      </c>
      <c r="BE432" s="96">
        <f>IF(+NFL!$F199="NY Giants",+NFL!#REF!,IF(+NFL!$H199="NY Giants",+NFL!#REF!,0))</f>
        <v>0</v>
      </c>
      <c r="BF432" s="70">
        <f>IF(+NFL!$F199="NY Giants",+NFL!#REF!,IF(+NFL!$H199="NY Giants",+NFL!#REF!,0))</f>
        <v>0</v>
      </c>
      <c r="BG432" s="81">
        <f>IF(+NFL!$F199="NY Giants",+NFL!#REF!,IF(+NFL!$H199="NY Giants",+NFL!#REF!,0))</f>
        <v>0</v>
      </c>
      <c r="BH432" s="96">
        <f>IF(+NFL!$F199="NY Giants",+NFL!#REF!,IF(+NFL!$H199="NY Giants",+NFL!#REF!,0))</f>
        <v>0</v>
      </c>
      <c r="BI432" s="70">
        <f>IF(+NFL!$F199="NY Giants",+NFL!#REF!,IF(+NFL!$H199="NY Giants",+NFL!#REF!,0))</f>
        <v>0</v>
      </c>
      <c r="BJ432" s="124">
        <f>IF(+NFL!$F199="NY Giants",+NFL!#REF!,IF(+NFL!$H199="NY Giants",+NFL!#REF!,0))</f>
        <v>0</v>
      </c>
      <c r="BK432" s="182">
        <f>IF(+NFL!$F199="NY Giants",+NFL!#REF!,IF(+NFL!$H199="NY Giants",+NFL!#REF!,0))</f>
        <v>0</v>
      </c>
    </row>
    <row r="433" spans="1:63" s="310" customFormat="1" x14ac:dyDescent="0.8">
      <c r="A433" s="70">
        <f>IF(+NFL!$F204="NY Giants",+NFL!A204,IF(+NFL!$H204="NY Giants",+NFL!A204,0))</f>
        <v>12</v>
      </c>
      <c r="B433" s="480" t="str">
        <f>IF(+NFL!$F204="NY Giants",+NFL!B204,IF(+NFL!$H204="NY Giants",+NFL!B204,0))</f>
        <v>Sun</v>
      </c>
      <c r="C433" s="72">
        <f>IF(+NFL!$F204="NY Giants",+NFL!C204,IF(+NFL!$H204="NY Giants",+NFL!C204,0))</f>
        <v>44528</v>
      </c>
      <c r="D433" s="73">
        <f>IF(+NFL!$F204="NY Giants",+NFL!D204,IF(+NFL!$H204="NY Giants",+NFL!D204,0))</f>
        <v>0.54166666666666663</v>
      </c>
      <c r="E433" s="70" t="str">
        <f>IF(+NFL!$F204="NY Giants",+NFL!E204,IF(+NFL!$H204="NY Giants",+NFL!E204,0))</f>
        <v>Fox</v>
      </c>
      <c r="F433" s="189" t="str">
        <f>IF(+NFL!$F204="NY Giants",+NFL!F204,IF(+NFL!$H204="NY Giants",+NFL!F204,0))</f>
        <v>Philadelphia</v>
      </c>
      <c r="G433" s="70" t="str">
        <f>IF(+NFL!$F204="NY Giants",+NFL!G204,IF(+NFL!$H204="NY Giants",+NFL!G204,0))</f>
        <v>NFCE</v>
      </c>
      <c r="H433" s="189" t="str">
        <f>IF(+NFL!$F204="NY Giants",+NFL!H204,IF(+NFL!$H204="NY Giants",+NFL!H204,0))</f>
        <v>NY Giants</v>
      </c>
      <c r="I433" s="70" t="str">
        <f>IF(+NFL!$F204="NY Giants",+NFL!I204,IF(+NFL!$H204="NY Giants",+NFL!I204,0))</f>
        <v>NFCE</v>
      </c>
      <c r="J433" s="496" t="str">
        <f>IF(+NFL!$F204="NY Giants",+NFL!J204,IF(+NFL!$H204="NY Giants",+NFL!J204,0))</f>
        <v>Philadelphia</v>
      </c>
      <c r="K433" s="510" t="str">
        <f>IF(+NFL!$F204="NY Giants",+NFL!K204,IF(+NFL!$H204="NY Giants",+NFL!K204,0))</f>
        <v>NY Giants</v>
      </c>
      <c r="L433" s="572">
        <f>IF(+NFL!$F204="NY Giants",+NFL!L204,IF(+NFL!$H204="NY Giants",+NFL!L204,0))</f>
        <v>3.5</v>
      </c>
      <c r="M433" s="573">
        <f>IF(+NFL!$F204="NY Giants",+NFL!M204,IF(+NFL!$H204="NY Giants",+NFL!M204,0))</f>
        <v>45.5</v>
      </c>
      <c r="N433" s="583" t="str">
        <f>IF(+NFL!$F204="NY Giants",+NFL!N204,IF(+NFL!$H204="NY Giants",+NFL!N204,0))</f>
        <v>NY Giants</v>
      </c>
      <c r="O433" s="584">
        <f>IF(+NFL!$F204="NY Giants",+NFL!O204,IF(+NFL!$H204="NY Giants",+NFL!O204,0))</f>
        <v>13</v>
      </c>
      <c r="P433" s="583" t="str">
        <f>IF(+NFL!$F204="NY Giants",+NFL!P204,IF(+NFL!$H204="NY Giants",+NFL!P204,0))</f>
        <v>Philadelphia</v>
      </c>
      <c r="Q433" s="585">
        <f>IF(+NFL!$F204="NY Giants",+NFL!Q204,IF(+NFL!$H204="NY Giants",+NFL!Q204,0))</f>
        <v>7</v>
      </c>
      <c r="R433" s="586" t="str">
        <f>IF(+NFL!$F204="NY Giants",+NFL!R204,IF(+NFL!$H204="NY Giants",+NFL!R204,0))</f>
        <v>NY Giants</v>
      </c>
      <c r="S433" s="585" t="str">
        <f>IF(+NFL!$F204="NY Giants",+NFL!S204,IF(+NFL!$H204="NY Giants",+NFL!S204,0))</f>
        <v>Philadelphia</v>
      </c>
      <c r="T433" s="587" t="str">
        <f>IF(+NFL!$F204="NY Giants",+NFL!T204,IF(+NFL!$H204="NY Giants",+NFL!T204,0))</f>
        <v>Philadelphia</v>
      </c>
      <c r="U433" s="585" t="str">
        <f>IF(+NFL!$F204="NY Giants",+NFL!U204,IF(+NFL!$H204="NY Giants",+NFL!U204,0))</f>
        <v>L</v>
      </c>
      <c r="V433" s="586">
        <f>IF(+NFL!$F231="NY Giants",+NFL!#REF!,IF(+NFL!$H231="NY Giants",+NFL!#REF!,0))</f>
        <v>0</v>
      </c>
      <c r="W433" s="585">
        <f>IF(+NFL!$F231="NY Giants",+NFL!#REF!,IF(+NFL!$H231="NY Giants",+NFL!#REF!,0))</f>
        <v>0</v>
      </c>
      <c r="X433" s="587">
        <f>IF(+NFL!$F231="NY Giants",+NFL!#REF!,IF(+NFL!$H231="NY Giants",+NFL!#REF!,0))</f>
        <v>0</v>
      </c>
      <c r="Y433" s="585">
        <f>IF(+NFL!$F231="NY Giants",+NFL!#REF!,IF(+NFL!$H231="NY Giants",+NFL!#REF!,0))</f>
        <v>0</v>
      </c>
      <c r="Z433" s="586">
        <f>IF(+NFL!$F231="NY Giants",+NFL!#REF!,IF(+NFL!$H231="NY Giants",+NFL!#REF!,0))</f>
        <v>0</v>
      </c>
      <c r="AA433" s="585">
        <f>IF(+NFL!$F231="NY Giants",+NFL!#REF!,IF(+NFL!$H231="NY Giants",+NFL!#REF!,0))</f>
        <v>0</v>
      </c>
      <c r="AB433" s="124">
        <f>IF(+NFL!$F231="NY Giants",+NFL!#REF!,IF(+NFL!$H231="NY Giants",+NFL!#REF!,0))</f>
        <v>0</v>
      </c>
      <c r="AC433" s="182">
        <f>IF(+NFL!$F231="NY Giants",+NFL!#REF!,IF(+NFL!$H231="NY Giants",+NFL!#REF!,0))</f>
        <v>0</v>
      </c>
      <c r="AD433" s="496">
        <f>IF(+NFL!$F231="NY Giants",+NFL!#REF!,IF(+NFL!$H231="NY Giants",+NFL!#REF!,0))</f>
        <v>0</v>
      </c>
      <c r="AE433" s="565">
        <f>IF(+NFL!$F231="NY Giants",+NFL!#REF!,IF(+NFL!$H231="NY Giants",+NFL!#REF!,0))</f>
        <v>0</v>
      </c>
      <c r="AF433" s="496">
        <f>IF(+NFL!$F231="NY Giants",+NFL!#REF!,IF(+NFL!$H231="NY Giants",+NFL!#REF!,0))</f>
        <v>0</v>
      </c>
      <c r="AG433" s="565">
        <f>IF(+NFL!$F231="NY Giants",+NFL!#REF!,IF(+NFL!$H231="NY Giants",+NFL!#REF!,0))</f>
        <v>0</v>
      </c>
      <c r="AH433" s="496">
        <f>IF(+NFL!$F231="NY Giants",+NFL!#REF!,IF(+NFL!$H231="NY Giants",+NFL!#REF!,0))</f>
        <v>0</v>
      </c>
      <c r="AI433" s="565">
        <f>IF(+NFL!$F231="NY Giants",+NFL!#REF!,IF(+NFL!$H231="NY Giants",+NFL!#REF!,0))</f>
        <v>0</v>
      </c>
      <c r="AJ433" s="496">
        <f>IF(+NFL!$F231="NY Giants",+NFL!#REF!,IF(+NFL!$H231="NY Giants",+NFL!#REF!,0))</f>
        <v>0</v>
      </c>
      <c r="AK433" s="565">
        <f>IF(+NFL!$F231="NY Giants",+NFL!#REF!,IF(+NFL!$H231="NY Giants",+NFL!#REF!,0))</f>
        <v>0</v>
      </c>
      <c r="AL433" s="100">
        <f>IF(+NFL!$F231="NY Giants",+NFL!#REF!,IF(+NFL!$H231="NY Giants",+NFL!#REF!,0))</f>
        <v>0</v>
      </c>
      <c r="AM433" s="82">
        <f>IF(+NFL!$F231="NY Giants",+NFL!#REF!,IF(+NFL!$H231="NY Giants",+NFL!#REF!,0))</f>
        <v>0</v>
      </c>
      <c r="AN433" s="81">
        <f>IF(+NFL!$F231="NY Giants",+NFL!#REF!,IF(+NFL!$H231="NY Giants",+NFL!#REF!,0))</f>
        <v>0</v>
      </c>
      <c r="AO433" s="83">
        <f>IF(+NFL!$F231="NY Giants",+NFL!#REF!,IF(+NFL!$H231="NY Giants",+NFL!#REF!,0))</f>
        <v>0</v>
      </c>
      <c r="AP433" s="480">
        <f>IF(+NFL!$F231="NY Giants",+NFL!#REF!,IF(+NFL!$H231="NY Giants",+NFL!#REF!,0))</f>
        <v>0</v>
      </c>
      <c r="AQ433" s="72">
        <f>IF(+NFL!$F231="NY Giants",+NFL!#REF!,IF(+NFL!$H231="NY Giants",+NFL!#REF!,0))</f>
        <v>0</v>
      </c>
      <c r="AR433" s="81">
        <f>IF(+NFL!$F231="NY Giants",+NFL!#REF!,IF(+NFL!$H231="NY Giants",+NFL!#REF!,0))</f>
        <v>0</v>
      </c>
      <c r="AS433" s="96">
        <f>IF(+NFL!$F231="NY Giants",+NFL!#REF!,IF(+NFL!$H231="NY Giants",+NFL!#REF!,0))</f>
        <v>0</v>
      </c>
      <c r="AT433" s="96">
        <f>IF(+NFL!$F231="NY Giants",+NFL!#REF!,IF(+NFL!$H231="NY Giants",+NFL!#REF!,0))</f>
        <v>0</v>
      </c>
      <c r="AU433" s="81">
        <f>IF(+NFL!$F231="NY Giants",+NFL!#REF!,IF(+NFL!$H231="NY Giants",+NFL!#REF!,0))</f>
        <v>0</v>
      </c>
      <c r="AV433" s="96">
        <f>IF(+NFL!$F231="NY Giants",+NFL!#REF!,IF(+NFL!$H231="NY Giants",+NFL!#REF!,0))</f>
        <v>0</v>
      </c>
      <c r="AW433" s="70">
        <f>IF(+NFL!$F231="NY Giants",+NFL!#REF!,IF(+NFL!$H231="NY Giants",+NFL!#REF!,0))</f>
        <v>0</v>
      </c>
      <c r="AX433" s="96">
        <f>IF(+NFL!$F231="NY Giants",+NFL!#REF!,IF(+NFL!$H231="NY Giants",+NFL!#REF!,0))</f>
        <v>0</v>
      </c>
      <c r="AY433" s="81">
        <f>IF(+NFL!$F231="NY Giants",+NFL!#REF!,IF(+NFL!$H231="NY Giants",+NFL!#REF!,0))</f>
        <v>0</v>
      </c>
      <c r="AZ433" s="96">
        <f>IF(+NFL!$F231="NY Giants",+NFL!#REF!,IF(+NFL!$H231="NY Giants",+NFL!#REF!,0))</f>
        <v>0</v>
      </c>
      <c r="BA433" s="70">
        <f>IF(+NFL!$F231="NY Giants",+NFL!#REF!,IF(+NFL!$H231="NY Giants",+NFL!#REF!,0))</f>
        <v>0</v>
      </c>
      <c r="BB433" s="70">
        <f>IF(+NFL!$F231="NY Giants",+NFL!#REF!,IF(+NFL!$H231="NY Giants",+NFL!#REF!,0))</f>
        <v>0</v>
      </c>
      <c r="BC433" s="592">
        <f>IF(+NFL!$F231="NY Giants",+NFL!#REF!,IF(+NFL!$H231="NY Giants",+NFL!#REF!,0))</f>
        <v>0</v>
      </c>
      <c r="BD433" s="81">
        <f>IF(+NFL!$F231="NY Giants",+NFL!#REF!,IF(+NFL!$H231="NY Giants",+NFL!#REF!,0))</f>
        <v>0</v>
      </c>
      <c r="BE433" s="96">
        <f>IF(+NFL!$F231="NY Giants",+NFL!#REF!,IF(+NFL!$H231="NY Giants",+NFL!#REF!,0))</f>
        <v>0</v>
      </c>
      <c r="BF433" s="70">
        <f>IF(+NFL!$F231="NY Giants",+NFL!#REF!,IF(+NFL!$H231="NY Giants",+NFL!#REF!,0))</f>
        <v>0</v>
      </c>
      <c r="BG433" s="81">
        <f>IF(+NFL!$F231="NY Giants",+NFL!#REF!,IF(+NFL!$H231="NY Giants",+NFL!#REF!,0))</f>
        <v>0</v>
      </c>
      <c r="BH433" s="96">
        <f>IF(+NFL!$F231="NY Giants",+NFL!#REF!,IF(+NFL!$H231="NY Giants",+NFL!#REF!,0))</f>
        <v>0</v>
      </c>
      <c r="BI433" s="70">
        <f>IF(+NFL!$F231="NY Giants",+NFL!#REF!,IF(+NFL!$H231="NY Giants",+NFL!#REF!,0))</f>
        <v>0</v>
      </c>
      <c r="BJ433" s="124">
        <f>IF(+NFL!$F231="NY Giants",+NFL!#REF!,IF(+NFL!$H231="NY Giants",+NFL!#REF!,0))</f>
        <v>0</v>
      </c>
      <c r="BK433" s="182">
        <f>IF(+NFL!$F231="NY Giants",+NFL!#REF!,IF(+NFL!$H231="NY Giants",+NFL!#REF!,0))</f>
        <v>0</v>
      </c>
    </row>
    <row r="434" spans="1:63" s="310" customFormat="1" x14ac:dyDescent="0.8">
      <c r="A434" s="70">
        <f>IF(+NFL!$F221="NY Giants",+NFL!A221,IF(+NFL!$H221="NY Giants",+NFL!A221,0))</f>
        <v>13</v>
      </c>
      <c r="B434" s="480" t="str">
        <f>IF(+NFL!$F221="NY Giants",+NFL!B221,IF(+NFL!$H221="NY Giants",+NFL!B221,0))</f>
        <v>Sun</v>
      </c>
      <c r="C434" s="72">
        <f>IF(+NFL!$F221="NY Giants",+NFL!C221,IF(+NFL!$H221="NY Giants",+NFL!C221,0))</f>
        <v>44535</v>
      </c>
      <c r="D434" s="73">
        <f>IF(+NFL!$F221="NY Giants",+NFL!D221,IF(+NFL!$H221="NY Giants",+NFL!D221,0))</f>
        <v>0.54166666666666663</v>
      </c>
      <c r="E434" s="70" t="str">
        <f>IF(+NFL!$F221="NY Giants",+NFL!E221,IF(+NFL!$H221="NY Giants",+NFL!E221,0))</f>
        <v>Fox</v>
      </c>
      <c r="F434" s="189" t="str">
        <f>IF(+NFL!$F221="NY Giants",+NFL!F221,IF(+NFL!$H221="NY Giants",+NFL!F221,0))</f>
        <v>NY Giants</v>
      </c>
      <c r="G434" s="70" t="str">
        <f>IF(+NFL!$F221="NY Giants",+NFL!G221,IF(+NFL!$H221="NY Giants",+NFL!G221,0))</f>
        <v>NFCE</v>
      </c>
      <c r="H434" s="189" t="str">
        <f>IF(+NFL!$F221="NY Giants",+NFL!H221,IF(+NFL!$H221="NY Giants",+NFL!H221,0))</f>
        <v>Miami</v>
      </c>
      <c r="I434" s="70" t="str">
        <f>IF(+NFL!$F221="NY Giants",+NFL!I221,IF(+NFL!$H221="NY Giants",+NFL!I221,0))</f>
        <v>AFCE</v>
      </c>
      <c r="J434" s="496" t="str">
        <f>IF(+NFL!$F221="NY Giants",+NFL!J221,IF(+NFL!$H221="NY Giants",+NFL!J221,0))</f>
        <v>Miami</v>
      </c>
      <c r="K434" s="510" t="str">
        <f>IF(+NFL!$F221="NY Giants",+NFL!K221,IF(+NFL!$H221="NY Giants",+NFL!K221,0))</f>
        <v>NY Giants</v>
      </c>
      <c r="L434" s="572">
        <f>IF(+NFL!$F221="NY Giants",+NFL!L221,IF(+NFL!$H221="NY Giants",+NFL!L221,0))</f>
        <v>3</v>
      </c>
      <c r="M434" s="573">
        <f>IF(+NFL!$F221="NY Giants",+NFL!M221,IF(+NFL!$H221="NY Giants",+NFL!M221,0))</f>
        <v>41.5</v>
      </c>
      <c r="N434" s="583" t="str">
        <f>IF(+NFL!$F221="NY Giants",+NFL!N221,IF(+NFL!$H221="NY Giants",+NFL!N221,0))</f>
        <v>Miami</v>
      </c>
      <c r="O434" s="584">
        <f>IF(+NFL!$F221="NY Giants",+NFL!O221,IF(+NFL!$H221="NY Giants",+NFL!O221,0))</f>
        <v>20</v>
      </c>
      <c r="P434" s="583" t="str">
        <f>IF(+NFL!$F221="NY Giants",+NFL!P221,IF(+NFL!$H221="NY Giants",+NFL!P221,0))</f>
        <v>NY Giants</v>
      </c>
      <c r="Q434" s="585">
        <f>IF(+NFL!$F221="NY Giants",+NFL!Q221,IF(+NFL!$H221="NY Giants",+NFL!Q221,0))</f>
        <v>0</v>
      </c>
      <c r="R434" s="586" t="str">
        <f>IF(+NFL!$F221="NY Giants",+NFL!R221,IF(+NFL!$H221="NY Giants",+NFL!R221,0))</f>
        <v>Miami</v>
      </c>
      <c r="S434" s="585" t="str">
        <f>IF(+NFL!$F221="NY Giants",+NFL!S221,IF(+NFL!$H221="NY Giants",+NFL!S221,0))</f>
        <v>NY Giants</v>
      </c>
      <c r="T434" s="587" t="str">
        <f>IF(+NFL!$F221="NY Giants",+NFL!T221,IF(+NFL!$H221="NY Giants",+NFL!T221,0))</f>
        <v>Miami</v>
      </c>
      <c r="U434" s="585" t="str">
        <f>IF(+NFL!$F221="NY Giants",+NFL!U221,IF(+NFL!$H221="NY Giants",+NFL!U221,0))</f>
        <v>W</v>
      </c>
      <c r="V434" s="586">
        <f>IF(+NFL!$F238="NY Giants",+NFL!#REF!,IF(+NFL!$H238="NY Giants",+NFL!#REF!,0))</f>
        <v>0</v>
      </c>
      <c r="W434" s="585">
        <f>IF(+NFL!$F238="NY Giants",+NFL!#REF!,IF(+NFL!$H238="NY Giants",+NFL!#REF!,0))</f>
        <v>0</v>
      </c>
      <c r="X434" s="587">
        <f>IF(+NFL!$F238="NY Giants",+NFL!#REF!,IF(+NFL!$H238="NY Giants",+NFL!#REF!,0))</f>
        <v>0</v>
      </c>
      <c r="Y434" s="585">
        <f>IF(+NFL!$F238="NY Giants",+NFL!#REF!,IF(+NFL!$H238="NY Giants",+NFL!#REF!,0))</f>
        <v>0</v>
      </c>
      <c r="Z434" s="586">
        <f>IF(+NFL!$F238="NY Giants",+NFL!#REF!,IF(+NFL!$H238="NY Giants",+NFL!#REF!,0))</f>
        <v>0</v>
      </c>
      <c r="AA434" s="585">
        <f>IF(+NFL!$F238="NY Giants",+NFL!#REF!,IF(+NFL!$H238="NY Giants",+NFL!#REF!,0))</f>
        <v>0</v>
      </c>
      <c r="AB434" s="124">
        <f>IF(+NFL!$F238="NY Giants",+NFL!#REF!,IF(+NFL!$H238="NY Giants",+NFL!#REF!,0))</f>
        <v>0</v>
      </c>
      <c r="AC434" s="182">
        <f>IF(+NFL!$F238="NY Giants",+NFL!#REF!,IF(+NFL!$H238="NY Giants",+NFL!#REF!,0))</f>
        <v>0</v>
      </c>
      <c r="AD434" s="496">
        <f>IF(+NFL!$F238="NY Giants",+NFL!#REF!,IF(+NFL!$H238="NY Giants",+NFL!#REF!,0))</f>
        <v>0</v>
      </c>
      <c r="AE434" s="565">
        <f>IF(+NFL!$F238="NY Giants",+NFL!#REF!,IF(+NFL!$H238="NY Giants",+NFL!#REF!,0))</f>
        <v>0</v>
      </c>
      <c r="AF434" s="496">
        <f>IF(+NFL!$F238="NY Giants",+NFL!#REF!,IF(+NFL!$H238="NY Giants",+NFL!#REF!,0))</f>
        <v>0</v>
      </c>
      <c r="AG434" s="565">
        <f>IF(+NFL!$F238="NY Giants",+NFL!#REF!,IF(+NFL!$H238="NY Giants",+NFL!#REF!,0))</f>
        <v>0</v>
      </c>
      <c r="AH434" s="496">
        <f>IF(+NFL!$F238="NY Giants",+NFL!#REF!,IF(+NFL!$H238="NY Giants",+NFL!#REF!,0))</f>
        <v>0</v>
      </c>
      <c r="AI434" s="565">
        <f>IF(+NFL!$F238="NY Giants",+NFL!#REF!,IF(+NFL!$H238="NY Giants",+NFL!#REF!,0))</f>
        <v>0</v>
      </c>
      <c r="AJ434" s="496">
        <f>IF(+NFL!$F238="NY Giants",+NFL!#REF!,IF(+NFL!$H238="NY Giants",+NFL!#REF!,0))</f>
        <v>0</v>
      </c>
      <c r="AK434" s="565">
        <f>IF(+NFL!$F238="NY Giants",+NFL!#REF!,IF(+NFL!$H238="NY Giants",+NFL!#REF!,0))</f>
        <v>0</v>
      </c>
      <c r="AL434" s="100">
        <f>IF(+NFL!$F238="NY Giants",+NFL!#REF!,IF(+NFL!$H238="NY Giants",+NFL!#REF!,0))</f>
        <v>0</v>
      </c>
      <c r="AM434" s="82">
        <f>IF(+NFL!$F238="NY Giants",+NFL!#REF!,IF(+NFL!$H238="NY Giants",+NFL!#REF!,0))</f>
        <v>0</v>
      </c>
      <c r="AN434" s="81">
        <f>IF(+NFL!$F238="NY Giants",+NFL!#REF!,IF(+NFL!$H238="NY Giants",+NFL!#REF!,0))</f>
        <v>0</v>
      </c>
      <c r="AO434" s="83">
        <f>IF(+NFL!$F238="NY Giants",+NFL!#REF!,IF(+NFL!$H238="NY Giants",+NFL!#REF!,0))</f>
        <v>0</v>
      </c>
      <c r="AP434" s="480">
        <f>IF(+NFL!$F238="NY Giants",+NFL!#REF!,IF(+NFL!$H238="NY Giants",+NFL!#REF!,0))</f>
        <v>0</v>
      </c>
      <c r="AQ434" s="72">
        <f>IF(+NFL!$F238="NY Giants",+NFL!#REF!,IF(+NFL!$H238="NY Giants",+NFL!#REF!,0))</f>
        <v>0</v>
      </c>
      <c r="AR434" s="81">
        <f>IF(+NFL!$F238="NY Giants",+NFL!#REF!,IF(+NFL!$H238="NY Giants",+NFL!#REF!,0))</f>
        <v>0</v>
      </c>
      <c r="AS434" s="96">
        <f>IF(+NFL!$F238="NY Giants",+NFL!#REF!,IF(+NFL!$H238="NY Giants",+NFL!#REF!,0))</f>
        <v>0</v>
      </c>
      <c r="AT434" s="96">
        <f>IF(+NFL!$F238="NY Giants",+NFL!#REF!,IF(+NFL!$H238="NY Giants",+NFL!#REF!,0))</f>
        <v>0</v>
      </c>
      <c r="AU434" s="81">
        <f>IF(+NFL!$F238="NY Giants",+NFL!#REF!,IF(+NFL!$H238="NY Giants",+NFL!#REF!,0))</f>
        <v>0</v>
      </c>
      <c r="AV434" s="96">
        <f>IF(+NFL!$F238="NY Giants",+NFL!#REF!,IF(+NFL!$H238="NY Giants",+NFL!#REF!,0))</f>
        <v>0</v>
      </c>
      <c r="AW434" s="70">
        <f>IF(+NFL!$F238="NY Giants",+NFL!#REF!,IF(+NFL!$H238="NY Giants",+NFL!#REF!,0))</f>
        <v>0</v>
      </c>
      <c r="AX434" s="96">
        <f>IF(+NFL!$F238="NY Giants",+NFL!#REF!,IF(+NFL!$H238="NY Giants",+NFL!#REF!,0))</f>
        <v>0</v>
      </c>
      <c r="AY434" s="81">
        <f>IF(+NFL!$F238="NY Giants",+NFL!#REF!,IF(+NFL!$H238="NY Giants",+NFL!#REF!,0))</f>
        <v>0</v>
      </c>
      <c r="AZ434" s="96">
        <f>IF(+NFL!$F238="NY Giants",+NFL!#REF!,IF(+NFL!$H238="NY Giants",+NFL!#REF!,0))</f>
        <v>0</v>
      </c>
      <c r="BA434" s="70">
        <f>IF(+NFL!$F238="NY Giants",+NFL!#REF!,IF(+NFL!$H238="NY Giants",+NFL!#REF!,0))</f>
        <v>0</v>
      </c>
      <c r="BB434" s="70">
        <f>IF(+NFL!$F238="NY Giants",+NFL!#REF!,IF(+NFL!$H238="NY Giants",+NFL!#REF!,0))</f>
        <v>0</v>
      </c>
      <c r="BC434" s="592">
        <f>IF(+NFL!$F238="NY Giants",+NFL!#REF!,IF(+NFL!$H238="NY Giants",+NFL!#REF!,0))</f>
        <v>0</v>
      </c>
      <c r="BD434" s="81">
        <f>IF(+NFL!$F238="NY Giants",+NFL!#REF!,IF(+NFL!$H238="NY Giants",+NFL!#REF!,0))</f>
        <v>0</v>
      </c>
      <c r="BE434" s="96">
        <f>IF(+NFL!$F238="NY Giants",+NFL!#REF!,IF(+NFL!$H238="NY Giants",+NFL!#REF!,0))</f>
        <v>0</v>
      </c>
      <c r="BF434" s="70">
        <f>IF(+NFL!$F238="NY Giants",+NFL!#REF!,IF(+NFL!$H238="NY Giants",+NFL!#REF!,0))</f>
        <v>0</v>
      </c>
      <c r="BG434" s="81">
        <f>IF(+NFL!$F238="NY Giants",+NFL!#REF!,IF(+NFL!$H238="NY Giants",+NFL!#REF!,0))</f>
        <v>0</v>
      </c>
      <c r="BH434" s="96">
        <f>IF(+NFL!$F238="NY Giants",+NFL!#REF!,IF(+NFL!$H238="NY Giants",+NFL!#REF!,0))</f>
        <v>0</v>
      </c>
      <c r="BI434" s="70">
        <f>IF(+NFL!$F238="NY Giants",+NFL!#REF!,IF(+NFL!$H238="NY Giants",+NFL!#REF!,0))</f>
        <v>0</v>
      </c>
      <c r="BJ434" s="124">
        <f>IF(+NFL!$F238="NY Giants",+NFL!#REF!,IF(+NFL!$H238="NY Giants",+NFL!#REF!,0))</f>
        <v>0</v>
      </c>
      <c r="BK434" s="182">
        <f>IF(+NFL!$F238="NY Giants",+NFL!#REF!,IF(+NFL!$H238="NY Giants",+NFL!#REF!,0))</f>
        <v>0</v>
      </c>
    </row>
    <row r="435" spans="1:63" s="310" customFormat="1" x14ac:dyDescent="0.8">
      <c r="A435" s="70">
        <f>IF(+NFL!$F244="NY Giants",+NFL!A244,IF(+NFL!$H244="NY Giants",+NFL!A244,0))</f>
        <v>14</v>
      </c>
      <c r="B435" s="480" t="str">
        <f>IF(+NFL!$F244="NY Giants",+NFL!B244,IF(+NFL!$H244="NY Giants",+NFL!B244,0))</f>
        <v>Sun</v>
      </c>
      <c r="C435" s="72">
        <f>IF(+NFL!$F244="NY Giants",+NFL!C244,IF(+NFL!$H244="NY Giants",+NFL!C244,0))</f>
        <v>44542</v>
      </c>
      <c r="D435" s="73">
        <f>IF(+NFL!$F244="NY Giants",+NFL!D244,IF(+NFL!$H244="NY Giants",+NFL!D244,0))</f>
        <v>0.68055416666666668</v>
      </c>
      <c r="E435" s="70" t="str">
        <f>IF(+NFL!$F244="NY Giants",+NFL!E244,IF(+NFL!$H244="NY Giants",+NFL!E244,0))</f>
        <v>Fox</v>
      </c>
      <c r="F435" s="189" t="str">
        <f>IF(+NFL!$F244="NY Giants",+NFL!F244,IF(+NFL!$H244="NY Giants",+NFL!F244,0))</f>
        <v>NY Giants</v>
      </c>
      <c r="G435" s="70" t="str">
        <f>IF(+NFL!$F244="NY Giants",+NFL!G244,IF(+NFL!$H244="NY Giants",+NFL!G244,0))</f>
        <v>NFCE</v>
      </c>
      <c r="H435" s="189" t="str">
        <f>IF(+NFL!$F244="NY Giants",+NFL!H244,IF(+NFL!$H244="NY Giants",+NFL!H244,0))</f>
        <v>LA Chargers</v>
      </c>
      <c r="I435" s="70" t="str">
        <f>IF(+NFL!$F244="NY Giants",+NFL!I244,IF(+NFL!$H244="NY Giants",+NFL!I244,0))</f>
        <v>AFCW</v>
      </c>
      <c r="J435" s="496" t="str">
        <f>IF(+NFL!$F244="NY Giants",+NFL!J244,IF(+NFL!$H244="NY Giants",+NFL!J244,0))</f>
        <v>LA Chargers</v>
      </c>
      <c r="K435" s="510" t="str">
        <f>IF(+NFL!$F244="NY Giants",+NFL!K244,IF(+NFL!$H244="NY Giants",+NFL!K244,0))</f>
        <v>NY Giants</v>
      </c>
      <c r="L435" s="572">
        <f>IF(+NFL!$F244="NY Giants",+NFL!L244,IF(+NFL!$H244="NY Giants",+NFL!L244,0))</f>
        <v>10.5</v>
      </c>
      <c r="M435" s="573">
        <f>IF(+NFL!$F244="NY Giants",+NFL!M244,IF(+NFL!$H244="NY Giants",+NFL!M244,0))</f>
        <v>44.5</v>
      </c>
      <c r="N435" s="583" t="str">
        <f>IF(+NFL!$F244="NY Giants",+NFL!N244,IF(+NFL!$H244="NY Giants",+NFL!N244,0))</f>
        <v>LA Chargers</v>
      </c>
      <c r="O435" s="584">
        <f>IF(+NFL!$F244="NY Giants",+NFL!O244,IF(+NFL!$H244="NY Giants",+NFL!O244,0))</f>
        <v>37</v>
      </c>
      <c r="P435" s="583" t="str">
        <f>IF(+NFL!$F244="NY Giants",+NFL!P244,IF(+NFL!$H244="NY Giants",+NFL!P244,0))</f>
        <v>NY Giants</v>
      </c>
      <c r="Q435" s="585">
        <f>IF(+NFL!$F244="NY Giants",+NFL!Q244,IF(+NFL!$H244="NY Giants",+NFL!Q244,0))</f>
        <v>21</v>
      </c>
      <c r="R435" s="586" t="str">
        <f>IF(+NFL!$F244="NY Giants",+NFL!R244,IF(+NFL!$H244="NY Giants",+NFL!R244,0))</f>
        <v>LA Chargers</v>
      </c>
      <c r="S435" s="585" t="str">
        <f>IF(+NFL!$F244="NY Giants",+NFL!S244,IF(+NFL!$H244="NY Giants",+NFL!S244,0))</f>
        <v>NY Giants</v>
      </c>
      <c r="T435" s="587" t="str">
        <f>IF(+NFL!$F244="NY Giants",+NFL!T244,IF(+NFL!$H244="NY Giants",+NFL!T244,0))</f>
        <v>NY Giants</v>
      </c>
      <c r="U435" s="585" t="str">
        <f>IF(+NFL!$F244="NY Giants",+NFL!U244,IF(+NFL!$H244="NY Giants",+NFL!U244,0))</f>
        <v>L</v>
      </c>
      <c r="V435" s="586">
        <f>IF(+NFL!$F263="NY Giants",+NFL!#REF!,IF(+NFL!$H263="NY Giants",+NFL!#REF!,0))</f>
        <v>0</v>
      </c>
      <c r="W435" s="585">
        <f>IF(+NFL!$F263="NY Giants",+NFL!#REF!,IF(+NFL!$H263="NY Giants",+NFL!#REF!,0))</f>
        <v>0</v>
      </c>
      <c r="X435" s="587">
        <f>IF(+NFL!$F263="NY Giants",+NFL!#REF!,IF(+NFL!$H263="NY Giants",+NFL!#REF!,0))</f>
        <v>0</v>
      </c>
      <c r="Y435" s="585">
        <f>IF(+NFL!$F263="NY Giants",+NFL!#REF!,IF(+NFL!$H263="NY Giants",+NFL!#REF!,0))</f>
        <v>0</v>
      </c>
      <c r="Z435" s="586">
        <f>IF(+NFL!$F263="NY Giants",+NFL!#REF!,IF(+NFL!$H263="NY Giants",+NFL!#REF!,0))</f>
        <v>0</v>
      </c>
      <c r="AA435" s="585">
        <f>IF(+NFL!$F263="NY Giants",+NFL!#REF!,IF(+NFL!$H263="NY Giants",+NFL!#REF!,0))</f>
        <v>0</v>
      </c>
      <c r="AB435" s="124">
        <f>IF(+NFL!$F263="NY Giants",+NFL!#REF!,IF(+NFL!$H263="NY Giants",+NFL!#REF!,0))</f>
        <v>0</v>
      </c>
      <c r="AC435" s="182">
        <f>IF(+NFL!$F263="NY Giants",+NFL!#REF!,IF(+NFL!$H263="NY Giants",+NFL!#REF!,0))</f>
        <v>0</v>
      </c>
      <c r="AD435" s="496">
        <f>IF(+NFL!$F263="NY Giants",+NFL!#REF!,IF(+NFL!$H263="NY Giants",+NFL!#REF!,0))</f>
        <v>0</v>
      </c>
      <c r="AE435" s="565">
        <f>IF(+NFL!$F263="NY Giants",+NFL!#REF!,IF(+NFL!$H263="NY Giants",+NFL!#REF!,0))</f>
        <v>0</v>
      </c>
      <c r="AF435" s="496">
        <f>IF(+NFL!$F263="NY Giants",+NFL!#REF!,IF(+NFL!$H263="NY Giants",+NFL!#REF!,0))</f>
        <v>0</v>
      </c>
      <c r="AG435" s="565">
        <f>IF(+NFL!$F263="NY Giants",+NFL!#REF!,IF(+NFL!$H263="NY Giants",+NFL!#REF!,0))</f>
        <v>0</v>
      </c>
      <c r="AH435" s="496">
        <f>IF(+NFL!$F263="NY Giants",+NFL!#REF!,IF(+NFL!$H263="NY Giants",+NFL!#REF!,0))</f>
        <v>0</v>
      </c>
      <c r="AI435" s="565">
        <f>IF(+NFL!$F263="NY Giants",+NFL!#REF!,IF(+NFL!$H263="NY Giants",+NFL!#REF!,0))</f>
        <v>0</v>
      </c>
      <c r="AJ435" s="496">
        <f>IF(+NFL!$F263="NY Giants",+NFL!#REF!,IF(+NFL!$H263="NY Giants",+NFL!#REF!,0))</f>
        <v>0</v>
      </c>
      <c r="AK435" s="565">
        <f>IF(+NFL!$F263="NY Giants",+NFL!#REF!,IF(+NFL!$H263="NY Giants",+NFL!#REF!,0))</f>
        <v>0</v>
      </c>
      <c r="AL435" s="100">
        <f>IF(+NFL!$F263="NY Giants",+NFL!#REF!,IF(+NFL!$H263="NY Giants",+NFL!#REF!,0))</f>
        <v>0</v>
      </c>
      <c r="AM435" s="82">
        <f>IF(+NFL!$F263="NY Giants",+NFL!#REF!,IF(+NFL!$H263="NY Giants",+NFL!#REF!,0))</f>
        <v>0</v>
      </c>
      <c r="AN435" s="81">
        <f>IF(+NFL!$F263="NY Giants",+NFL!#REF!,IF(+NFL!$H263="NY Giants",+NFL!#REF!,0))</f>
        <v>0</v>
      </c>
      <c r="AO435" s="83">
        <f>IF(+NFL!$F263="NY Giants",+NFL!#REF!,IF(+NFL!$H263="NY Giants",+NFL!#REF!,0))</f>
        <v>0</v>
      </c>
      <c r="AP435" s="480">
        <f>IF(+NFL!$F263="NY Giants",+NFL!#REF!,IF(+NFL!$H263="NY Giants",+NFL!#REF!,0))</f>
        <v>0</v>
      </c>
      <c r="AQ435" s="72">
        <f>IF(+NFL!$F263="NY Giants",+NFL!#REF!,IF(+NFL!$H263="NY Giants",+NFL!#REF!,0))</f>
        <v>0</v>
      </c>
      <c r="AR435" s="81">
        <f>IF(+NFL!$F263="NY Giants",+NFL!#REF!,IF(+NFL!$H263="NY Giants",+NFL!#REF!,0))</f>
        <v>0</v>
      </c>
      <c r="AS435" s="96">
        <f>IF(+NFL!$F263="NY Giants",+NFL!#REF!,IF(+NFL!$H263="NY Giants",+NFL!#REF!,0))</f>
        <v>0</v>
      </c>
      <c r="AT435" s="96">
        <f>IF(+NFL!$F263="NY Giants",+NFL!#REF!,IF(+NFL!$H263="NY Giants",+NFL!#REF!,0))</f>
        <v>0</v>
      </c>
      <c r="AU435" s="81">
        <f>IF(+NFL!$F263="NY Giants",+NFL!#REF!,IF(+NFL!$H263="NY Giants",+NFL!#REF!,0))</f>
        <v>0</v>
      </c>
      <c r="AV435" s="96">
        <f>IF(+NFL!$F263="NY Giants",+NFL!#REF!,IF(+NFL!$H263="NY Giants",+NFL!#REF!,0))</f>
        <v>0</v>
      </c>
      <c r="AW435" s="70">
        <f>IF(+NFL!$F263="NY Giants",+NFL!#REF!,IF(+NFL!$H263="NY Giants",+NFL!#REF!,0))</f>
        <v>0</v>
      </c>
      <c r="AX435" s="96">
        <f>IF(+NFL!$F263="NY Giants",+NFL!#REF!,IF(+NFL!$H263="NY Giants",+NFL!#REF!,0))</f>
        <v>0</v>
      </c>
      <c r="AY435" s="81">
        <f>IF(+NFL!$F263="NY Giants",+NFL!#REF!,IF(+NFL!$H263="NY Giants",+NFL!#REF!,0))</f>
        <v>0</v>
      </c>
      <c r="AZ435" s="96">
        <f>IF(+NFL!$F263="NY Giants",+NFL!#REF!,IF(+NFL!$H263="NY Giants",+NFL!#REF!,0))</f>
        <v>0</v>
      </c>
      <c r="BA435" s="70">
        <f>IF(+NFL!$F263="NY Giants",+NFL!#REF!,IF(+NFL!$H263="NY Giants",+NFL!#REF!,0))</f>
        <v>0</v>
      </c>
      <c r="BB435" s="70">
        <f>IF(+NFL!$F263="NY Giants",+NFL!#REF!,IF(+NFL!$H263="NY Giants",+NFL!#REF!,0))</f>
        <v>0</v>
      </c>
      <c r="BC435" s="592">
        <f>IF(+NFL!$F263="NY Giants",+NFL!#REF!,IF(+NFL!$H263="NY Giants",+NFL!#REF!,0))</f>
        <v>0</v>
      </c>
      <c r="BD435" s="81">
        <f>IF(+NFL!$F263="NY Giants",+NFL!#REF!,IF(+NFL!$H263="NY Giants",+NFL!#REF!,0))</f>
        <v>0</v>
      </c>
      <c r="BE435" s="96">
        <f>IF(+NFL!$F263="NY Giants",+NFL!#REF!,IF(+NFL!$H263="NY Giants",+NFL!#REF!,0))</f>
        <v>0</v>
      </c>
      <c r="BF435" s="70">
        <f>IF(+NFL!$F263="NY Giants",+NFL!#REF!,IF(+NFL!$H263="NY Giants",+NFL!#REF!,0))</f>
        <v>0</v>
      </c>
      <c r="BG435" s="81">
        <f>IF(+NFL!$F263="NY Giants",+NFL!#REF!,IF(+NFL!$H263="NY Giants",+NFL!#REF!,0))</f>
        <v>0</v>
      </c>
      <c r="BH435" s="96">
        <f>IF(+NFL!$F263="NY Giants",+NFL!#REF!,IF(+NFL!$H263="NY Giants",+NFL!#REF!,0))</f>
        <v>0</v>
      </c>
      <c r="BI435" s="70">
        <f>IF(+NFL!$F263="NY Giants",+NFL!#REF!,IF(+NFL!$H263="NY Giants",+NFL!#REF!,0))</f>
        <v>0</v>
      </c>
      <c r="BJ435" s="124">
        <f>IF(+NFL!$F263="NY Giants",+NFL!#REF!,IF(+NFL!$H263="NY Giants",+NFL!#REF!,0))</f>
        <v>0</v>
      </c>
      <c r="BK435" s="182">
        <f>IF(+NFL!$F263="NY Giants",+NFL!#REF!,IF(+NFL!$H263="NY Giants",+NFL!#REF!,0))</f>
        <v>0</v>
      </c>
    </row>
    <row r="436" spans="1:63" s="310" customFormat="1" x14ac:dyDescent="0.8">
      <c r="A436" s="70">
        <f>IF(+NFL!$F260="NY Giants",+NFL!A260,IF(+NFL!$H260="NY Giants",+NFL!A260,0))</f>
        <v>15</v>
      </c>
      <c r="B436" s="480" t="str">
        <f>IF(+NFL!$F260="NY Giants",+NFL!B260,IF(+NFL!$H260="NY Giants",+NFL!B260,0))</f>
        <v>Sun</v>
      </c>
      <c r="C436" s="72">
        <f>IF(+NFL!$F260="NY Giants",+NFL!C260,IF(+NFL!$H260="NY Giants",+NFL!C260,0))</f>
        <v>44549</v>
      </c>
      <c r="D436" s="73">
        <f>IF(+NFL!$F260="NY Giants",+NFL!D260,IF(+NFL!$H260="NY Giants",+NFL!D260,0))</f>
        <v>0.54166666666666663</v>
      </c>
      <c r="E436" s="70">
        <f>IF(+NFL!$F260="NY Giants",+NFL!E260,IF(+NFL!$H260="NY Giants",+NFL!E260,0))</f>
        <v>0</v>
      </c>
      <c r="F436" s="189" t="str">
        <f>IF(+NFL!$F260="NY Giants",+NFL!F260,IF(+NFL!$H260="NY Giants",+NFL!F260,0))</f>
        <v>Dallas</v>
      </c>
      <c r="G436" s="70" t="str">
        <f>IF(+NFL!$F260="NY Giants",+NFL!G260,IF(+NFL!$H260="NY Giants",+NFL!G260,0))</f>
        <v>NFCE</v>
      </c>
      <c r="H436" s="189" t="str">
        <f>IF(+NFL!$F260="NY Giants",+NFL!H260,IF(+NFL!$H260="NY Giants",+NFL!H260,0))</f>
        <v>NY Giants</v>
      </c>
      <c r="I436" s="70" t="str">
        <f>IF(+NFL!$F260="NY Giants",+NFL!I260,IF(+NFL!$H260="NY Giants",+NFL!I260,0))</f>
        <v>NFCE</v>
      </c>
      <c r="J436" s="496" t="str">
        <f>IF(+NFL!$F260="NY Giants",+NFL!J260,IF(+NFL!$H260="NY Giants",+NFL!J260,0))</f>
        <v>Dallas</v>
      </c>
      <c r="K436" s="510" t="str">
        <f>IF(+NFL!$F260="NY Giants",+NFL!K260,IF(+NFL!$H260="NY Giants",+NFL!K260,0))</f>
        <v>NY Giants</v>
      </c>
      <c r="L436" s="572">
        <f>IF(+NFL!$F260="NY Giants",+NFL!L260,IF(+NFL!$H260="NY Giants",+NFL!L260,0))</f>
        <v>11</v>
      </c>
      <c r="M436" s="573">
        <f>IF(+NFL!$F260="NY Giants",+NFL!M260,IF(+NFL!$H260="NY Giants",+NFL!M260,0))</f>
        <v>44.5</v>
      </c>
      <c r="N436" s="583" t="str">
        <f>IF(+NFL!$F260="NY Giants",+NFL!N260,IF(+NFL!$H260="NY Giants",+NFL!N260,0))</f>
        <v>Dallas</v>
      </c>
      <c r="O436" s="584">
        <f>IF(+NFL!$F260="NY Giants",+NFL!O260,IF(+NFL!$H260="NY Giants",+NFL!O260,0))</f>
        <v>21</v>
      </c>
      <c r="P436" s="583" t="str">
        <f>IF(+NFL!$F260="NY Giants",+NFL!P260,IF(+NFL!$H260="NY Giants",+NFL!P260,0))</f>
        <v>NY Giants</v>
      </c>
      <c r="Q436" s="585">
        <f>IF(+NFL!$F260="NY Giants",+NFL!Q260,IF(+NFL!$H260="NY Giants",+NFL!Q260,0))</f>
        <v>16</v>
      </c>
      <c r="R436" s="586" t="str">
        <f>IF(+NFL!$F260="NY Giants",+NFL!R260,IF(+NFL!$H260="NY Giants",+NFL!R260,0))</f>
        <v>NY Giants</v>
      </c>
      <c r="S436" s="585" t="str">
        <f>IF(+NFL!$F260="NY Giants",+NFL!S260,IF(+NFL!$H260="NY Giants",+NFL!S260,0))</f>
        <v>Dallas</v>
      </c>
      <c r="T436" s="587" t="str">
        <f>IF(+NFL!$F260="NY Giants",+NFL!T260,IF(+NFL!$H260="NY Giants",+NFL!T260,0))</f>
        <v>NY Giants</v>
      </c>
      <c r="U436" s="585" t="str">
        <f>IF(+NFL!$F260="NY Giants",+NFL!U260,IF(+NFL!$H260="NY Giants",+NFL!U260,0))</f>
        <v>W</v>
      </c>
      <c r="V436" s="586">
        <f>IF(+NFL!$F288="NY Giants",+NFL!#REF!,IF(+NFL!$H288="NY Giants",+NFL!#REF!,0))</f>
        <v>0</v>
      </c>
      <c r="W436" s="585">
        <f>IF(+NFL!$F288="NY Giants",+NFL!#REF!,IF(+NFL!$H288="NY Giants",+NFL!#REF!,0))</f>
        <v>0</v>
      </c>
      <c r="X436" s="587">
        <f>IF(+NFL!$F288="NY Giants",+NFL!#REF!,IF(+NFL!$H288="NY Giants",+NFL!#REF!,0))</f>
        <v>0</v>
      </c>
      <c r="Y436" s="585">
        <f>IF(+NFL!$F288="NY Giants",+NFL!#REF!,IF(+NFL!$H288="NY Giants",+NFL!#REF!,0))</f>
        <v>0</v>
      </c>
      <c r="Z436" s="586">
        <f>IF(+NFL!$F288="NY Giants",+NFL!#REF!,IF(+NFL!$H288="NY Giants",+NFL!#REF!,0))</f>
        <v>0</v>
      </c>
      <c r="AA436" s="585">
        <f>IF(+NFL!$F288="NY Giants",+NFL!#REF!,IF(+NFL!$H288="NY Giants",+NFL!#REF!,0))</f>
        <v>0</v>
      </c>
      <c r="AB436" s="124">
        <f>IF(+NFL!$F288="NY Giants",+NFL!#REF!,IF(+NFL!$H288="NY Giants",+NFL!#REF!,0))</f>
        <v>0</v>
      </c>
      <c r="AC436" s="182">
        <f>IF(+NFL!$F288="NY Giants",+NFL!#REF!,IF(+NFL!$H288="NY Giants",+NFL!#REF!,0))</f>
        <v>0</v>
      </c>
      <c r="AD436" s="496">
        <f>IF(+NFL!$F288="NY Giants",+NFL!#REF!,IF(+NFL!$H288="NY Giants",+NFL!#REF!,0))</f>
        <v>0</v>
      </c>
      <c r="AE436" s="565">
        <f>IF(+NFL!$F288="NY Giants",+NFL!#REF!,IF(+NFL!$H288="NY Giants",+NFL!#REF!,0))</f>
        <v>0</v>
      </c>
      <c r="AF436" s="496">
        <f>IF(+NFL!$F288="NY Giants",+NFL!#REF!,IF(+NFL!$H288="NY Giants",+NFL!#REF!,0))</f>
        <v>0</v>
      </c>
      <c r="AG436" s="565">
        <f>IF(+NFL!$F288="NY Giants",+NFL!#REF!,IF(+NFL!$H288="NY Giants",+NFL!#REF!,0))</f>
        <v>0</v>
      </c>
      <c r="AH436" s="496">
        <f>IF(+NFL!$F288="NY Giants",+NFL!#REF!,IF(+NFL!$H288="NY Giants",+NFL!#REF!,0))</f>
        <v>0</v>
      </c>
      <c r="AI436" s="565">
        <f>IF(+NFL!$F288="NY Giants",+NFL!#REF!,IF(+NFL!$H288="NY Giants",+NFL!#REF!,0))</f>
        <v>0</v>
      </c>
      <c r="AJ436" s="496">
        <f>IF(+NFL!$F288="NY Giants",+NFL!#REF!,IF(+NFL!$H288="NY Giants",+NFL!#REF!,0))</f>
        <v>0</v>
      </c>
      <c r="AK436" s="565">
        <f>IF(+NFL!$F288="NY Giants",+NFL!#REF!,IF(+NFL!$H288="NY Giants",+NFL!#REF!,0))</f>
        <v>0</v>
      </c>
      <c r="AL436" s="100">
        <f>IF(+NFL!$F288="NY Giants",+NFL!#REF!,IF(+NFL!$H288="NY Giants",+NFL!#REF!,0))</f>
        <v>0</v>
      </c>
      <c r="AM436" s="82">
        <f>IF(+NFL!$F288="NY Giants",+NFL!#REF!,IF(+NFL!$H288="NY Giants",+NFL!#REF!,0))</f>
        <v>0</v>
      </c>
      <c r="AN436" s="81">
        <f>IF(+NFL!$F288="NY Giants",+NFL!#REF!,IF(+NFL!$H288="NY Giants",+NFL!#REF!,0))</f>
        <v>0</v>
      </c>
      <c r="AO436" s="83">
        <f>IF(+NFL!$F288="NY Giants",+NFL!#REF!,IF(+NFL!$H288="NY Giants",+NFL!#REF!,0))</f>
        <v>0</v>
      </c>
      <c r="AP436" s="480">
        <f>IF(+NFL!$F288="NY Giants",+NFL!#REF!,IF(+NFL!$H288="NY Giants",+NFL!#REF!,0))</f>
        <v>0</v>
      </c>
      <c r="AQ436" s="72">
        <f>IF(+NFL!$F288="NY Giants",+NFL!#REF!,IF(+NFL!$H288="NY Giants",+NFL!#REF!,0))</f>
        <v>0</v>
      </c>
      <c r="AR436" s="81">
        <f>IF(+NFL!$F288="NY Giants",+NFL!#REF!,IF(+NFL!$H288="NY Giants",+NFL!#REF!,0))</f>
        <v>0</v>
      </c>
      <c r="AS436" s="96">
        <f>IF(+NFL!$F288="NY Giants",+NFL!#REF!,IF(+NFL!$H288="NY Giants",+NFL!#REF!,0))</f>
        <v>0</v>
      </c>
      <c r="AT436" s="96">
        <f>IF(+NFL!$F288="NY Giants",+NFL!#REF!,IF(+NFL!$H288="NY Giants",+NFL!#REF!,0))</f>
        <v>0</v>
      </c>
      <c r="AU436" s="81">
        <f>IF(+NFL!$F288="NY Giants",+NFL!#REF!,IF(+NFL!$H288="NY Giants",+NFL!#REF!,0))</f>
        <v>0</v>
      </c>
      <c r="AV436" s="96">
        <f>IF(+NFL!$F288="NY Giants",+NFL!#REF!,IF(+NFL!$H288="NY Giants",+NFL!#REF!,0))</f>
        <v>0</v>
      </c>
      <c r="AW436" s="70">
        <f>IF(+NFL!$F288="NY Giants",+NFL!#REF!,IF(+NFL!$H288="NY Giants",+NFL!#REF!,0))</f>
        <v>0</v>
      </c>
      <c r="AX436" s="96">
        <f>IF(+NFL!$F288="NY Giants",+NFL!#REF!,IF(+NFL!$H288="NY Giants",+NFL!#REF!,0))</f>
        <v>0</v>
      </c>
      <c r="AY436" s="81">
        <f>IF(+NFL!$F288="NY Giants",+NFL!#REF!,IF(+NFL!$H288="NY Giants",+NFL!#REF!,0))</f>
        <v>0</v>
      </c>
      <c r="AZ436" s="96">
        <f>IF(+NFL!$F288="NY Giants",+NFL!#REF!,IF(+NFL!$H288="NY Giants",+NFL!#REF!,0))</f>
        <v>0</v>
      </c>
      <c r="BA436" s="70">
        <f>IF(+NFL!$F288="NY Giants",+NFL!#REF!,IF(+NFL!$H288="NY Giants",+NFL!#REF!,0))</f>
        <v>0</v>
      </c>
      <c r="BB436" s="70">
        <f>IF(+NFL!$F288="NY Giants",+NFL!#REF!,IF(+NFL!$H288="NY Giants",+NFL!#REF!,0))</f>
        <v>0</v>
      </c>
      <c r="BC436" s="592">
        <f>IF(+NFL!$F288="NY Giants",+NFL!#REF!,IF(+NFL!$H288="NY Giants",+NFL!#REF!,0))</f>
        <v>0</v>
      </c>
      <c r="BD436" s="81">
        <f>IF(+NFL!$F288="NY Giants",+NFL!#REF!,IF(+NFL!$H288="NY Giants",+NFL!#REF!,0))</f>
        <v>0</v>
      </c>
      <c r="BE436" s="96">
        <f>IF(+NFL!$F288="NY Giants",+NFL!#REF!,IF(+NFL!$H288="NY Giants",+NFL!#REF!,0))</f>
        <v>0</v>
      </c>
      <c r="BF436" s="70">
        <f>IF(+NFL!$F288="NY Giants",+NFL!#REF!,IF(+NFL!$H288="NY Giants",+NFL!#REF!,0))</f>
        <v>0</v>
      </c>
      <c r="BG436" s="81">
        <f>IF(+NFL!$F288="NY Giants",+NFL!#REF!,IF(+NFL!$H288="NY Giants",+NFL!#REF!,0))</f>
        <v>0</v>
      </c>
      <c r="BH436" s="96">
        <f>IF(+NFL!$F288="NY Giants",+NFL!#REF!,IF(+NFL!$H288="NY Giants",+NFL!#REF!,0))</f>
        <v>0</v>
      </c>
      <c r="BI436" s="70">
        <f>IF(+NFL!$F288="NY Giants",+NFL!#REF!,IF(+NFL!$H288="NY Giants",+NFL!#REF!,0))</f>
        <v>0</v>
      </c>
      <c r="BJ436" s="124">
        <f>IF(+NFL!$F288="NY Giants",+NFL!#REF!,IF(+NFL!$H288="NY Giants",+NFL!#REF!,0))</f>
        <v>0</v>
      </c>
      <c r="BK436" s="182">
        <f>IF(+NFL!$F288="NY Giants",+NFL!#REF!,IF(+NFL!$H288="NY Giants",+NFL!#REF!,0))</f>
        <v>0</v>
      </c>
    </row>
    <row r="437" spans="1:63" s="310" customFormat="1" x14ac:dyDescent="0.8">
      <c r="A437" s="70">
        <f>IF(+NFL!$F277="NY Giants",+NFL!A277,IF(+NFL!$H277="NY Giants",+NFL!A277,0))</f>
        <v>16</v>
      </c>
      <c r="B437" s="480" t="str">
        <f>IF(+NFL!$F277="NY Giants",+NFL!B277,IF(+NFL!$H277="NY Giants",+NFL!B277,0))</f>
        <v>Sun</v>
      </c>
      <c r="C437" s="72">
        <f>IF(+NFL!$F277="NY Giants",+NFL!C277,IF(+NFL!$H277="NY Giants",+NFL!C277,0))</f>
        <v>44556</v>
      </c>
      <c r="D437" s="73">
        <f>IF(+NFL!$F277="NY Giants",+NFL!D277,IF(+NFL!$H277="NY Giants",+NFL!D277,0))</f>
        <v>0.54166666666666663</v>
      </c>
      <c r="E437" s="70" t="str">
        <f>IF(+NFL!$F277="NY Giants",+NFL!E277,IF(+NFL!$H277="NY Giants",+NFL!E277,0))</f>
        <v>Fox</v>
      </c>
      <c r="F437" s="189" t="str">
        <f>IF(+NFL!$F277="NY Giants",+NFL!F277,IF(+NFL!$H277="NY Giants",+NFL!F277,0))</f>
        <v>NY Giants</v>
      </c>
      <c r="G437" s="70" t="str">
        <f>IF(+NFL!$F277="NY Giants",+NFL!G277,IF(+NFL!$H277="NY Giants",+NFL!G277,0))</f>
        <v>NFCE</v>
      </c>
      <c r="H437" s="189" t="str">
        <f>IF(+NFL!$F277="NY Giants",+NFL!H277,IF(+NFL!$H277="NY Giants",+NFL!H277,0))</f>
        <v>Philadelphia</v>
      </c>
      <c r="I437" s="70" t="str">
        <f>IF(+NFL!$F277="NY Giants",+NFL!I277,IF(+NFL!$H277="NY Giants",+NFL!I277,0))</f>
        <v>NFCE</v>
      </c>
      <c r="J437" s="496" t="str">
        <f>IF(+NFL!$F277="NY Giants",+NFL!J277,IF(+NFL!$H277="NY Giants",+NFL!J277,0))</f>
        <v>Philadelphia</v>
      </c>
      <c r="K437" s="510" t="str">
        <f>IF(+NFL!$F277="NY Giants",+NFL!K277,IF(+NFL!$H277="NY Giants",+NFL!K277,0))</f>
        <v>NY Giants</v>
      </c>
      <c r="L437" s="572">
        <f>IF(+NFL!$F277="NY Giants",+NFL!L277,IF(+NFL!$H277="NY Giants",+NFL!L277,0))</f>
        <v>3.5</v>
      </c>
      <c r="M437" s="573">
        <f>IF(+NFL!$F277="NY Giants",+NFL!M277,IF(+NFL!$H277="NY Giants",+NFL!M277,0))</f>
        <v>47.5</v>
      </c>
      <c r="N437" s="583" t="str">
        <f>IF(+NFL!$F277="NY Giants",+NFL!N277,IF(+NFL!$H277="NY Giants",+NFL!N277,0))</f>
        <v>Philadelphia</v>
      </c>
      <c r="O437" s="584">
        <f>IF(+NFL!$F277="NY Giants",+NFL!O277,IF(+NFL!$H277="NY Giants",+NFL!O277,0))</f>
        <v>34</v>
      </c>
      <c r="P437" s="583" t="str">
        <f>IF(+NFL!$F277="NY Giants",+NFL!P277,IF(+NFL!$H277="NY Giants",+NFL!P277,0))</f>
        <v>NY Giants</v>
      </c>
      <c r="Q437" s="585">
        <f>IF(+NFL!$F277="NY Giants",+NFL!Q277,IF(+NFL!$H277="NY Giants",+NFL!Q277,0))</f>
        <v>10</v>
      </c>
      <c r="R437" s="586" t="str">
        <f>IF(+NFL!$F277="NY Giants",+NFL!R277,IF(+NFL!$H277="NY Giants",+NFL!R277,0))</f>
        <v>Philadelphia</v>
      </c>
      <c r="S437" s="585" t="str">
        <f>IF(+NFL!$F277="NY Giants",+NFL!S277,IF(+NFL!$H277="NY Giants",+NFL!S277,0))</f>
        <v>NY Giants</v>
      </c>
      <c r="T437" s="587" t="str">
        <f>IF(+NFL!$F277="NY Giants",+NFL!T277,IF(+NFL!$H277="NY Giants",+NFL!T277,0))</f>
        <v>Philadelphia</v>
      </c>
      <c r="U437" s="585" t="str">
        <f>IF(+NFL!$F277="NY Giants",+NFL!U277,IF(+NFL!$H277="NY Giants",+NFL!U277,0))</f>
        <v>W</v>
      </c>
      <c r="V437" s="586">
        <f>IF(+NFL!$F297="NY Giants",+NFL!#REF!,IF(+NFL!$H297="NY Giants",+NFL!#REF!,0))</f>
        <v>0</v>
      </c>
      <c r="W437" s="585">
        <f>IF(+NFL!$F297="NY Giants",+NFL!#REF!,IF(+NFL!$H297="NY Giants",+NFL!#REF!,0))</f>
        <v>0</v>
      </c>
      <c r="X437" s="587">
        <f>IF(+NFL!$F297="NY Giants",+NFL!#REF!,IF(+NFL!$H297="NY Giants",+NFL!#REF!,0))</f>
        <v>0</v>
      </c>
      <c r="Y437" s="585">
        <f>IF(+NFL!$F297="NY Giants",+NFL!#REF!,IF(+NFL!$H297="NY Giants",+NFL!#REF!,0))</f>
        <v>0</v>
      </c>
      <c r="Z437" s="586">
        <f>IF(+NFL!$F297="NY Giants",+NFL!#REF!,IF(+NFL!$H297="NY Giants",+NFL!#REF!,0))</f>
        <v>0</v>
      </c>
      <c r="AA437" s="585">
        <f>IF(+NFL!$F297="NY Giants",+NFL!#REF!,IF(+NFL!$H297="NY Giants",+NFL!#REF!,0))</f>
        <v>0</v>
      </c>
      <c r="AB437" s="124">
        <f>IF(+NFL!$F297="NY Giants",+NFL!#REF!,IF(+NFL!$H297="NY Giants",+NFL!#REF!,0))</f>
        <v>0</v>
      </c>
      <c r="AC437" s="182">
        <f>IF(+NFL!$F297="NY Giants",+NFL!#REF!,IF(+NFL!$H297="NY Giants",+NFL!#REF!,0))</f>
        <v>0</v>
      </c>
      <c r="AD437" s="496">
        <f>IF(+NFL!$F297="NY Giants",+NFL!#REF!,IF(+NFL!$H297="NY Giants",+NFL!#REF!,0))</f>
        <v>0</v>
      </c>
      <c r="AE437" s="565">
        <f>IF(+NFL!$F297="NY Giants",+NFL!#REF!,IF(+NFL!$H297="NY Giants",+NFL!#REF!,0))</f>
        <v>0</v>
      </c>
      <c r="AF437" s="496">
        <f>IF(+NFL!$F297="NY Giants",+NFL!#REF!,IF(+NFL!$H297="NY Giants",+NFL!#REF!,0))</f>
        <v>0</v>
      </c>
      <c r="AG437" s="565">
        <f>IF(+NFL!$F297="NY Giants",+NFL!#REF!,IF(+NFL!$H297="NY Giants",+NFL!#REF!,0))</f>
        <v>0</v>
      </c>
      <c r="AH437" s="496">
        <f>IF(+NFL!$F297="NY Giants",+NFL!#REF!,IF(+NFL!$H297="NY Giants",+NFL!#REF!,0))</f>
        <v>0</v>
      </c>
      <c r="AI437" s="565">
        <f>IF(+NFL!$F297="NY Giants",+NFL!#REF!,IF(+NFL!$H297="NY Giants",+NFL!#REF!,0))</f>
        <v>0</v>
      </c>
      <c r="AJ437" s="496">
        <f>IF(+NFL!$F297="NY Giants",+NFL!#REF!,IF(+NFL!$H297="NY Giants",+NFL!#REF!,0))</f>
        <v>0</v>
      </c>
      <c r="AK437" s="565">
        <f>IF(+NFL!$F297="NY Giants",+NFL!#REF!,IF(+NFL!$H297="NY Giants",+NFL!#REF!,0))</f>
        <v>0</v>
      </c>
      <c r="AL437" s="100">
        <f>IF(+NFL!$F297="NY Giants",+NFL!#REF!,IF(+NFL!$H297="NY Giants",+NFL!#REF!,0))</f>
        <v>0</v>
      </c>
      <c r="AM437" s="82">
        <f>IF(+NFL!$F297="NY Giants",+NFL!#REF!,IF(+NFL!$H297="NY Giants",+NFL!#REF!,0))</f>
        <v>0</v>
      </c>
      <c r="AN437" s="81">
        <f>IF(+NFL!$F297="NY Giants",+NFL!#REF!,IF(+NFL!$H297="NY Giants",+NFL!#REF!,0))</f>
        <v>0</v>
      </c>
      <c r="AO437" s="83">
        <f>IF(+NFL!$F297="NY Giants",+NFL!#REF!,IF(+NFL!$H297="NY Giants",+NFL!#REF!,0))</f>
        <v>0</v>
      </c>
      <c r="AP437" s="480">
        <f>IF(+NFL!$F297="NY Giants",+NFL!#REF!,IF(+NFL!$H297="NY Giants",+NFL!#REF!,0))</f>
        <v>0</v>
      </c>
      <c r="AQ437" s="72">
        <f>IF(+NFL!$F297="NY Giants",+NFL!#REF!,IF(+NFL!$H297="NY Giants",+NFL!#REF!,0))</f>
        <v>0</v>
      </c>
      <c r="AR437" s="81">
        <f>IF(+NFL!$F297="NY Giants",+NFL!#REF!,IF(+NFL!$H297="NY Giants",+NFL!#REF!,0))</f>
        <v>0</v>
      </c>
      <c r="AS437" s="96">
        <f>IF(+NFL!$F297="NY Giants",+NFL!#REF!,IF(+NFL!$H297="NY Giants",+NFL!#REF!,0))</f>
        <v>0</v>
      </c>
      <c r="AT437" s="96">
        <f>IF(+NFL!$F297="NY Giants",+NFL!#REF!,IF(+NFL!$H297="NY Giants",+NFL!#REF!,0))</f>
        <v>0</v>
      </c>
      <c r="AU437" s="81">
        <f>IF(+NFL!$F297="NY Giants",+NFL!#REF!,IF(+NFL!$H297="NY Giants",+NFL!#REF!,0))</f>
        <v>0</v>
      </c>
      <c r="AV437" s="96">
        <f>IF(+NFL!$F297="NY Giants",+NFL!#REF!,IF(+NFL!$H297="NY Giants",+NFL!#REF!,0))</f>
        <v>0</v>
      </c>
      <c r="AW437" s="70">
        <f>IF(+NFL!$F297="NY Giants",+NFL!#REF!,IF(+NFL!$H297="NY Giants",+NFL!#REF!,0))</f>
        <v>0</v>
      </c>
      <c r="AX437" s="96">
        <f>IF(+NFL!$F297="NY Giants",+NFL!#REF!,IF(+NFL!$H297="NY Giants",+NFL!#REF!,0))</f>
        <v>0</v>
      </c>
      <c r="AY437" s="81">
        <f>IF(+NFL!$F297="NY Giants",+NFL!#REF!,IF(+NFL!$H297="NY Giants",+NFL!#REF!,0))</f>
        <v>0</v>
      </c>
      <c r="AZ437" s="96">
        <f>IF(+NFL!$F297="NY Giants",+NFL!#REF!,IF(+NFL!$H297="NY Giants",+NFL!#REF!,0))</f>
        <v>0</v>
      </c>
      <c r="BA437" s="70">
        <f>IF(+NFL!$F297="NY Giants",+NFL!#REF!,IF(+NFL!$H297="NY Giants",+NFL!#REF!,0))</f>
        <v>0</v>
      </c>
      <c r="BB437" s="70">
        <f>IF(+NFL!$F297="NY Giants",+NFL!#REF!,IF(+NFL!$H297="NY Giants",+NFL!#REF!,0))</f>
        <v>0</v>
      </c>
      <c r="BC437" s="592">
        <f>IF(+NFL!$F297="NY Giants",+NFL!#REF!,IF(+NFL!$H297="NY Giants",+NFL!#REF!,0))</f>
        <v>0</v>
      </c>
      <c r="BD437" s="81">
        <f>IF(+NFL!$F297="NY Giants",+NFL!#REF!,IF(+NFL!$H297="NY Giants",+NFL!#REF!,0))</f>
        <v>0</v>
      </c>
      <c r="BE437" s="96">
        <f>IF(+NFL!$F297="NY Giants",+NFL!#REF!,IF(+NFL!$H297="NY Giants",+NFL!#REF!,0))</f>
        <v>0</v>
      </c>
      <c r="BF437" s="70">
        <f>IF(+NFL!$F297="NY Giants",+NFL!#REF!,IF(+NFL!$H297="NY Giants",+NFL!#REF!,0))</f>
        <v>0</v>
      </c>
      <c r="BG437" s="81">
        <f>IF(+NFL!$F297="NY Giants",+NFL!#REF!,IF(+NFL!$H297="NY Giants",+NFL!#REF!,0))</f>
        <v>0</v>
      </c>
      <c r="BH437" s="96">
        <f>IF(+NFL!$F297="NY Giants",+NFL!#REF!,IF(+NFL!$H297="NY Giants",+NFL!#REF!,0))</f>
        <v>0</v>
      </c>
      <c r="BI437" s="70">
        <f>IF(+NFL!$F297="NY Giants",+NFL!#REF!,IF(+NFL!$H297="NY Giants",+NFL!#REF!,0))</f>
        <v>0</v>
      </c>
      <c r="BJ437" s="124">
        <f>IF(+NFL!$F297="NY Giants",+NFL!#REF!,IF(+NFL!$H297="NY Giants",+NFL!#REF!,0))</f>
        <v>0</v>
      </c>
      <c r="BK437" s="182">
        <f>IF(+NFL!$F297="NY Giants",+NFL!#REF!,IF(+NFL!$H297="NY Giants",+NFL!#REF!,0))</f>
        <v>0</v>
      </c>
    </row>
    <row r="438" spans="1:63" s="310" customFormat="1" x14ac:dyDescent="0.8">
      <c r="A438" s="70">
        <f>IF(+NFL!$F286="NY Giants",+NFL!A286,IF(+NFL!$H286="NY Giants",+NFL!A286,0))</f>
        <v>17</v>
      </c>
      <c r="B438" s="480" t="str">
        <f>IF(+NFL!$F286="NY Giants",+NFL!B286,IF(+NFL!$H286="NY Giants",+NFL!B286,0))</f>
        <v>Sat</v>
      </c>
      <c r="C438" s="72">
        <f>IF(+NFL!$F286="NY Giants",+NFL!C286,IF(+NFL!$H286="NY Giants",+NFL!C286,0))</f>
        <v>44563</v>
      </c>
      <c r="D438" s="73">
        <f>IF(+NFL!$F286="NY Giants",+NFL!D286,IF(+NFL!$H286="NY Giants",+NFL!D286,0))</f>
        <v>0.54166666666666663</v>
      </c>
      <c r="E438" s="70" t="str">
        <f>IF(+NFL!$F286="NY Giants",+NFL!E286,IF(+NFL!$H286="NY Giants",+NFL!E286,0))</f>
        <v>CBS</v>
      </c>
      <c r="F438" s="189" t="str">
        <f>IF(+NFL!$F286="NY Giants",+NFL!F286,IF(+NFL!$H286="NY Giants",+NFL!F286,0))</f>
        <v>NY Giants</v>
      </c>
      <c r="G438" s="70" t="str">
        <f>IF(+NFL!$F286="NY Giants",+NFL!G286,IF(+NFL!$H286="NY Giants",+NFL!G286,0))</f>
        <v>NFCE</v>
      </c>
      <c r="H438" s="189" t="str">
        <f>IF(+NFL!$F286="NY Giants",+NFL!H286,IF(+NFL!$H286="NY Giants",+NFL!H286,0))</f>
        <v>Chicago</v>
      </c>
      <c r="I438" s="70" t="str">
        <f>IF(+NFL!$F286="NY Giants",+NFL!I286,IF(+NFL!$H286="NY Giants",+NFL!I286,0))</f>
        <v>NFCN</v>
      </c>
      <c r="J438" s="496" t="str">
        <f>IF(+NFL!$F286="NY Giants",+NFL!J286,IF(+NFL!$H286="NY Giants",+NFL!J286,0))</f>
        <v>Chicago</v>
      </c>
      <c r="K438" s="510" t="str">
        <f>IF(+NFL!$F286="NY Giants",+NFL!K286,IF(+NFL!$H286="NY Giants",+NFL!K286,0))</f>
        <v>NY Giants</v>
      </c>
      <c r="L438" s="572">
        <f>IF(+NFL!$F286="NY Giants",+NFL!L286,IF(+NFL!$H286="NY Giants",+NFL!L286,0))</f>
        <v>6.5</v>
      </c>
      <c r="M438" s="573">
        <f>IF(+NFL!$F286="NY Giants",+NFL!M286,IF(+NFL!$H286="NY Giants",+NFL!M286,0))</f>
        <v>36.5</v>
      </c>
      <c r="N438" s="583" t="str">
        <f>IF(+NFL!$F286="NY Giants",+NFL!N286,IF(+NFL!$H286="NY Giants",+NFL!N286,0))</f>
        <v>Chicago</v>
      </c>
      <c r="O438" s="584">
        <f>IF(+NFL!$F286="NY Giants",+NFL!O286,IF(+NFL!$H286="NY Giants",+NFL!O286,0))</f>
        <v>29</v>
      </c>
      <c r="P438" s="583" t="str">
        <f>IF(+NFL!$F286="NY Giants",+NFL!P286,IF(+NFL!$H286="NY Giants",+NFL!P286,0))</f>
        <v>NY Giants</v>
      </c>
      <c r="Q438" s="585">
        <f>IF(+NFL!$F286="NY Giants",+NFL!Q286,IF(+NFL!$H286="NY Giants",+NFL!Q286,0))</f>
        <v>3</v>
      </c>
      <c r="R438" s="586" t="str">
        <f>IF(+NFL!$F286="NY Giants",+NFL!R286,IF(+NFL!$H286="NY Giants",+NFL!R286,0))</f>
        <v>Chicago</v>
      </c>
      <c r="S438" s="585" t="str">
        <f>IF(+NFL!$F286="NY Giants",+NFL!S286,IF(+NFL!$H286="NY Giants",+NFL!S286,0))</f>
        <v>NY Giants</v>
      </c>
      <c r="T438" s="587">
        <f>IF(+NFL!$F286="NY Giants",+NFL!T286,IF(+NFL!$H286="NY Giants",+NFL!T286,0))</f>
        <v>0</v>
      </c>
      <c r="U438" s="585" t="str">
        <f>IF(+NFL!$F286="NY Giants",+NFL!U286,IF(+NFL!$H286="NY Giants",+NFL!U286,0))</f>
        <v>L</v>
      </c>
      <c r="V438" s="586">
        <f>IF(+NFL!$F318="NY Giants",+NFL!#REF!,IF(+NFL!$H318="NY Giants",+NFL!#REF!,0))</f>
        <v>0</v>
      </c>
      <c r="W438" s="585">
        <f>IF(+NFL!$F318="NY Giants",+NFL!#REF!,IF(+NFL!$H318="NY Giants",+NFL!#REF!,0))</f>
        <v>0</v>
      </c>
      <c r="X438" s="587">
        <f>IF(+NFL!$F318="NY Giants",+NFL!#REF!,IF(+NFL!$H318="NY Giants",+NFL!#REF!,0))</f>
        <v>0</v>
      </c>
      <c r="Y438" s="585">
        <f>IF(+NFL!$F318="NY Giants",+NFL!#REF!,IF(+NFL!$H318="NY Giants",+NFL!#REF!,0))</f>
        <v>0</v>
      </c>
      <c r="Z438" s="586">
        <f>IF(+NFL!$F318="NY Giants",+NFL!#REF!,IF(+NFL!$H318="NY Giants",+NFL!#REF!,0))</f>
        <v>0</v>
      </c>
      <c r="AA438" s="585">
        <f>IF(+NFL!$F318="NY Giants",+NFL!#REF!,IF(+NFL!$H318="NY Giants",+NFL!#REF!,0))</f>
        <v>0</v>
      </c>
      <c r="AB438" s="124">
        <f>IF(+NFL!$F318="NY Giants",+NFL!#REF!,IF(+NFL!$H318="NY Giants",+NFL!#REF!,0))</f>
        <v>0</v>
      </c>
      <c r="AC438" s="182">
        <f>IF(+NFL!$F318="NY Giants",+NFL!#REF!,IF(+NFL!$H318="NY Giants",+NFL!#REF!,0))</f>
        <v>0</v>
      </c>
      <c r="AD438" s="496">
        <f>IF(+NFL!$F318="NY Giants",+NFL!#REF!,IF(+NFL!$H318="NY Giants",+NFL!#REF!,0))</f>
        <v>0</v>
      </c>
      <c r="AE438" s="565">
        <f>IF(+NFL!$F318="NY Giants",+NFL!#REF!,IF(+NFL!$H318="NY Giants",+NFL!#REF!,0))</f>
        <v>0</v>
      </c>
      <c r="AF438" s="496">
        <f>IF(+NFL!$F318="NY Giants",+NFL!#REF!,IF(+NFL!$H318="NY Giants",+NFL!#REF!,0))</f>
        <v>0</v>
      </c>
      <c r="AG438" s="565">
        <f>IF(+NFL!$F318="NY Giants",+NFL!#REF!,IF(+NFL!$H318="NY Giants",+NFL!#REF!,0))</f>
        <v>0</v>
      </c>
      <c r="AH438" s="496">
        <f>IF(+NFL!$F318="NY Giants",+NFL!#REF!,IF(+NFL!$H318="NY Giants",+NFL!#REF!,0))</f>
        <v>0</v>
      </c>
      <c r="AI438" s="565">
        <f>IF(+NFL!$F318="NY Giants",+NFL!#REF!,IF(+NFL!$H318="NY Giants",+NFL!#REF!,0))</f>
        <v>0</v>
      </c>
      <c r="AJ438" s="496">
        <f>IF(+NFL!$F318="NY Giants",+NFL!#REF!,IF(+NFL!$H318="NY Giants",+NFL!#REF!,0))</f>
        <v>0</v>
      </c>
      <c r="AK438" s="565">
        <f>IF(+NFL!$F318="NY Giants",+NFL!#REF!,IF(+NFL!$H318="NY Giants",+NFL!#REF!,0))</f>
        <v>0</v>
      </c>
      <c r="AL438" s="100">
        <f>IF(+NFL!$F318="NY Giants",+NFL!#REF!,IF(+NFL!$H318="NY Giants",+NFL!#REF!,0))</f>
        <v>0</v>
      </c>
      <c r="AM438" s="82">
        <f>IF(+NFL!$F318="NY Giants",+NFL!#REF!,IF(+NFL!$H318="NY Giants",+NFL!#REF!,0))</f>
        <v>0</v>
      </c>
      <c r="AN438" s="81">
        <f>IF(+NFL!$F318="NY Giants",+NFL!#REF!,IF(+NFL!$H318="NY Giants",+NFL!#REF!,0))</f>
        <v>0</v>
      </c>
      <c r="AO438" s="83">
        <f>IF(+NFL!$F318="NY Giants",+NFL!#REF!,IF(+NFL!$H318="NY Giants",+NFL!#REF!,0))</f>
        <v>0</v>
      </c>
      <c r="AP438" s="480">
        <f>IF(+NFL!$F318="NY Giants",+NFL!#REF!,IF(+NFL!$H318="NY Giants",+NFL!#REF!,0))</f>
        <v>0</v>
      </c>
      <c r="AQ438" s="72">
        <f>IF(+NFL!$F318="NY Giants",+NFL!#REF!,IF(+NFL!$H318="NY Giants",+NFL!#REF!,0))</f>
        <v>0</v>
      </c>
      <c r="AR438" s="81">
        <f>IF(+NFL!$F318="NY Giants",+NFL!#REF!,IF(+NFL!$H318="NY Giants",+NFL!#REF!,0))</f>
        <v>0</v>
      </c>
      <c r="AS438" s="96">
        <f>IF(+NFL!$F318="NY Giants",+NFL!#REF!,IF(+NFL!$H318="NY Giants",+NFL!#REF!,0))</f>
        <v>0</v>
      </c>
      <c r="AT438" s="96">
        <f>IF(+NFL!$F318="NY Giants",+NFL!#REF!,IF(+NFL!$H318="NY Giants",+NFL!#REF!,0))</f>
        <v>0</v>
      </c>
      <c r="AU438" s="81">
        <f>IF(+NFL!$F318="NY Giants",+NFL!#REF!,IF(+NFL!$H318="NY Giants",+NFL!#REF!,0))</f>
        <v>0</v>
      </c>
      <c r="AV438" s="96">
        <f>IF(+NFL!$F318="NY Giants",+NFL!#REF!,IF(+NFL!$H318="NY Giants",+NFL!#REF!,0))</f>
        <v>0</v>
      </c>
      <c r="AW438" s="70">
        <f>IF(+NFL!$F318="NY Giants",+NFL!#REF!,IF(+NFL!$H318="NY Giants",+NFL!#REF!,0))</f>
        <v>0</v>
      </c>
      <c r="AX438" s="96">
        <f>IF(+NFL!$F318="NY Giants",+NFL!#REF!,IF(+NFL!$H318="NY Giants",+NFL!#REF!,0))</f>
        <v>0</v>
      </c>
      <c r="AY438" s="81">
        <f>IF(+NFL!$F318="NY Giants",+NFL!#REF!,IF(+NFL!$H318="NY Giants",+NFL!#REF!,0))</f>
        <v>0</v>
      </c>
      <c r="AZ438" s="96">
        <f>IF(+NFL!$F318="NY Giants",+NFL!#REF!,IF(+NFL!$H318="NY Giants",+NFL!#REF!,0))</f>
        <v>0</v>
      </c>
      <c r="BA438" s="70">
        <f>IF(+NFL!$F318="NY Giants",+NFL!#REF!,IF(+NFL!$H318="NY Giants",+NFL!#REF!,0))</f>
        <v>0</v>
      </c>
      <c r="BB438" s="70">
        <f>IF(+NFL!$F318="NY Giants",+NFL!#REF!,IF(+NFL!$H318="NY Giants",+NFL!#REF!,0))</f>
        <v>0</v>
      </c>
      <c r="BC438" s="592">
        <f>IF(+NFL!$F318="NY Giants",+NFL!#REF!,IF(+NFL!$H318="NY Giants",+NFL!#REF!,0))</f>
        <v>0</v>
      </c>
      <c r="BD438" s="81">
        <f>IF(+NFL!$F318="NY Giants",+NFL!#REF!,IF(+NFL!$H318="NY Giants",+NFL!#REF!,0))</f>
        <v>0</v>
      </c>
      <c r="BE438" s="96">
        <f>IF(+NFL!$F318="NY Giants",+NFL!#REF!,IF(+NFL!$H318="NY Giants",+NFL!#REF!,0))</f>
        <v>0</v>
      </c>
      <c r="BF438" s="70">
        <f>IF(+NFL!$F318="NY Giants",+NFL!#REF!,IF(+NFL!$H318="NY Giants",+NFL!#REF!,0))</f>
        <v>0</v>
      </c>
      <c r="BG438" s="81">
        <f>IF(+NFL!$F318="NY Giants",+NFL!#REF!,IF(+NFL!$H318="NY Giants",+NFL!#REF!,0))</f>
        <v>0</v>
      </c>
      <c r="BH438" s="96">
        <f>IF(+NFL!$F318="NY Giants",+NFL!#REF!,IF(+NFL!$H318="NY Giants",+NFL!#REF!,0))</f>
        <v>0</v>
      </c>
      <c r="BI438" s="70">
        <f>IF(+NFL!$F318="NY Giants",+NFL!#REF!,IF(+NFL!$H318="NY Giants",+NFL!#REF!,0))</f>
        <v>0</v>
      </c>
      <c r="BJ438" s="124">
        <f>IF(+NFL!$F318="NY Giants",+NFL!#REF!,IF(+NFL!$H318="NY Giants",+NFL!#REF!,0))</f>
        <v>0</v>
      </c>
      <c r="BK438" s="182">
        <f>IF(+NFL!$F318="NY Giants",+NFL!#REF!,IF(+NFL!$H318="NY Giants",+NFL!#REF!,0))</f>
        <v>0</v>
      </c>
    </row>
    <row r="439" spans="1:63" s="310" customFormat="1" x14ac:dyDescent="0.8">
      <c r="A439" s="70">
        <f>IF(+NFL!$F307="NY Giants",+NFL!A307,IF(+NFL!$H307="NY Giants",+NFL!A307,0))</f>
        <v>18</v>
      </c>
      <c r="B439" s="480" t="str">
        <f>IF(+NFL!$F307="NY Giants",+NFL!B307,IF(+NFL!$H307="NY Giants",+NFL!B307,0))</f>
        <v>Sun</v>
      </c>
      <c r="C439" s="72">
        <f>IF(+NFL!$F307="NY Giants",+NFL!C307,IF(+NFL!$H307="NY Giants",+NFL!C307,0))</f>
        <v>44570</v>
      </c>
      <c r="D439" s="73">
        <f>IF(+NFL!$F307="NY Giants",+NFL!D307,IF(+NFL!$H307="NY Giants",+NFL!D307,0))</f>
        <v>0.54166666666666663</v>
      </c>
      <c r="E439" s="70" t="str">
        <f>IF(+NFL!$F307="NY Giants",+NFL!E307,IF(+NFL!$H307="NY Giants",+NFL!E307,0))</f>
        <v>Fox</v>
      </c>
      <c r="F439" s="189" t="str">
        <f>IF(+NFL!$F307="NY Giants",+NFL!F307,IF(+NFL!$H307="NY Giants",+NFL!F307,0))</f>
        <v>Washington</v>
      </c>
      <c r="G439" s="70" t="str">
        <f>IF(+NFL!$F307="NY Giants",+NFL!G307,IF(+NFL!$H307="NY Giants",+NFL!G307,0))</f>
        <v>NFCE</v>
      </c>
      <c r="H439" s="189" t="str">
        <f>IF(+NFL!$F307="NY Giants",+NFL!H307,IF(+NFL!$H307="NY Giants",+NFL!H307,0))</f>
        <v>NY Giants</v>
      </c>
      <c r="I439" s="70" t="str">
        <f>IF(+NFL!$F307="NY Giants",+NFL!I307,IF(+NFL!$H307="NY Giants",+NFL!I307,0))</f>
        <v>NFCE</v>
      </c>
      <c r="J439" s="496" t="str">
        <f>IF(+NFL!$F307="NY Giants",+NFL!J307,IF(+NFL!$H307="NY Giants",+NFL!J307,0))</f>
        <v>Washington</v>
      </c>
      <c r="K439" s="510" t="str">
        <f>IF(+NFL!$F307="NY Giants",+NFL!K307,IF(+NFL!$H307="NY Giants",+NFL!K307,0))</f>
        <v>NY Giants</v>
      </c>
      <c r="L439" s="572">
        <f>IF(+NFL!$F307="NY Giants",+NFL!L307,IF(+NFL!$H307="NY Giants",+NFL!L307,0))</f>
        <v>6</v>
      </c>
      <c r="M439" s="573">
        <f>IF(+NFL!$F307="NY Giants",+NFL!M307,IF(+NFL!$H307="NY Giants",+NFL!M307,0))</f>
        <v>36</v>
      </c>
      <c r="N439" s="583" t="str">
        <f>IF(+NFL!$F307="NY Giants",+NFL!N307,IF(+NFL!$H307="NY Giants",+NFL!N307,0))</f>
        <v>Washington</v>
      </c>
      <c r="O439" s="584">
        <f>IF(+NFL!$F307="NY Giants",+NFL!O307,IF(+NFL!$H307="NY Giants",+NFL!O307,0))</f>
        <v>22</v>
      </c>
      <c r="P439" s="583" t="str">
        <f>IF(+NFL!$F307="NY Giants",+NFL!P307,IF(+NFL!$H307="NY Giants",+NFL!P307,0))</f>
        <v>NY Giants</v>
      </c>
      <c r="Q439" s="585">
        <f>IF(+NFL!$F307="NY Giants",+NFL!Q307,IF(+NFL!$H307="NY Giants",+NFL!Q307,0))</f>
        <v>7</v>
      </c>
      <c r="R439" s="586" t="str">
        <f>IF(+NFL!$F307="NY Giants",+NFL!R307,IF(+NFL!$H307="NY Giants",+NFL!R307,0))</f>
        <v>Washington</v>
      </c>
      <c r="S439" s="585" t="str">
        <f>IF(+NFL!$F307="NY Giants",+NFL!S307,IF(+NFL!$H307="NY Giants",+NFL!S307,0))</f>
        <v>NY Giants</v>
      </c>
      <c r="T439" s="587">
        <f>IF(+NFL!$F307="NY Giants",+NFL!T307,IF(+NFL!$H307="NY Giants",+NFL!T307,0))</f>
        <v>0</v>
      </c>
      <c r="U439" s="585" t="str">
        <f>IF(+NFL!$F307="NY Giants",+NFL!U307,IF(+NFL!$H307="NY Giants",+NFL!U307,0))</f>
        <v>L</v>
      </c>
      <c r="V439" s="586">
        <f>IF(+NFL!$F336="NY Giants",+NFL!#REF!,IF(+NFL!$H336="NY Giants",+NFL!#REF!,0))</f>
        <v>0</v>
      </c>
      <c r="W439" s="585">
        <f>IF(+NFL!$F336="NY Giants",+NFL!#REF!,IF(+NFL!$H336="NY Giants",+NFL!#REF!,0))</f>
        <v>0</v>
      </c>
      <c r="X439" s="587">
        <f>IF(+NFL!$F336="NY Giants",+NFL!#REF!,IF(+NFL!$H336="NY Giants",+NFL!#REF!,0))</f>
        <v>0</v>
      </c>
      <c r="Y439" s="585">
        <f>IF(+NFL!$F336="NY Giants",+NFL!#REF!,IF(+NFL!$H336="NY Giants",+NFL!#REF!,0))</f>
        <v>0</v>
      </c>
      <c r="Z439" s="586">
        <f>IF(+NFL!$F336="NY Giants",+NFL!#REF!,IF(+NFL!$H336="NY Giants",+NFL!#REF!,0))</f>
        <v>0</v>
      </c>
      <c r="AA439" s="585">
        <f>IF(+NFL!$F336="NY Giants",+NFL!#REF!,IF(+NFL!$H336="NY Giants",+NFL!#REF!,0))</f>
        <v>0</v>
      </c>
      <c r="AB439" s="124">
        <f>IF(+NFL!$F336="NY Giants",+NFL!#REF!,IF(+NFL!$H336="NY Giants",+NFL!#REF!,0))</f>
        <v>0</v>
      </c>
      <c r="AC439" s="182">
        <f>IF(+NFL!$F336="NY Giants",+NFL!#REF!,IF(+NFL!$H336="NY Giants",+NFL!#REF!,0))</f>
        <v>0</v>
      </c>
      <c r="AD439" s="496">
        <f>IF(+NFL!$F336="NY Giants",+NFL!#REF!,IF(+NFL!$H336="NY Giants",+NFL!#REF!,0))</f>
        <v>0</v>
      </c>
      <c r="AE439" s="565">
        <f>IF(+NFL!$F336="NY Giants",+NFL!#REF!,IF(+NFL!$H336="NY Giants",+NFL!#REF!,0))</f>
        <v>0</v>
      </c>
      <c r="AF439" s="496">
        <f>IF(+NFL!$F336="NY Giants",+NFL!#REF!,IF(+NFL!$H336="NY Giants",+NFL!#REF!,0))</f>
        <v>0</v>
      </c>
      <c r="AG439" s="565">
        <f>IF(+NFL!$F336="NY Giants",+NFL!#REF!,IF(+NFL!$H336="NY Giants",+NFL!#REF!,0))</f>
        <v>0</v>
      </c>
      <c r="AH439" s="496">
        <f>IF(+NFL!$F336="NY Giants",+NFL!#REF!,IF(+NFL!$H336="NY Giants",+NFL!#REF!,0))</f>
        <v>0</v>
      </c>
      <c r="AI439" s="565">
        <f>IF(+NFL!$F336="NY Giants",+NFL!#REF!,IF(+NFL!$H336="NY Giants",+NFL!#REF!,0))</f>
        <v>0</v>
      </c>
      <c r="AJ439" s="496">
        <f>IF(+NFL!$F336="NY Giants",+NFL!#REF!,IF(+NFL!$H336="NY Giants",+NFL!#REF!,0))</f>
        <v>0</v>
      </c>
      <c r="AK439" s="565">
        <f>IF(+NFL!$F336="NY Giants",+NFL!#REF!,IF(+NFL!$H336="NY Giants",+NFL!#REF!,0))</f>
        <v>0</v>
      </c>
      <c r="AL439" s="100">
        <f>IF(+NFL!$F336="NY Giants",+NFL!#REF!,IF(+NFL!$H336="NY Giants",+NFL!#REF!,0))</f>
        <v>0</v>
      </c>
      <c r="AM439" s="82">
        <f>IF(+NFL!$F336="NY Giants",+NFL!#REF!,IF(+NFL!$H336="NY Giants",+NFL!#REF!,0))</f>
        <v>0</v>
      </c>
      <c r="AN439" s="81">
        <f>IF(+NFL!$F336="NY Giants",+NFL!#REF!,IF(+NFL!$H336="NY Giants",+NFL!#REF!,0))</f>
        <v>0</v>
      </c>
      <c r="AO439" s="83">
        <f>IF(+NFL!$F336="NY Giants",+NFL!#REF!,IF(+NFL!$H336="NY Giants",+NFL!#REF!,0))</f>
        <v>0</v>
      </c>
      <c r="AP439" s="480">
        <f>IF(+NFL!$F336="NY Giants",+NFL!#REF!,IF(+NFL!$H336="NY Giants",+NFL!#REF!,0))</f>
        <v>0</v>
      </c>
      <c r="AQ439" s="72">
        <f>IF(+NFL!$F336="NY Giants",+NFL!#REF!,IF(+NFL!$H336="NY Giants",+NFL!#REF!,0))</f>
        <v>0</v>
      </c>
      <c r="AR439" s="81">
        <f>IF(+NFL!$F336="NY Giants",+NFL!#REF!,IF(+NFL!$H336="NY Giants",+NFL!#REF!,0))</f>
        <v>0</v>
      </c>
      <c r="AS439" s="96">
        <f>IF(+NFL!$F336="NY Giants",+NFL!#REF!,IF(+NFL!$H336="NY Giants",+NFL!#REF!,0))</f>
        <v>0</v>
      </c>
      <c r="AT439" s="96">
        <f>IF(+NFL!$F336="NY Giants",+NFL!#REF!,IF(+NFL!$H336="NY Giants",+NFL!#REF!,0))</f>
        <v>0</v>
      </c>
      <c r="AU439" s="81">
        <f>IF(+NFL!$F336="NY Giants",+NFL!#REF!,IF(+NFL!$H336="NY Giants",+NFL!#REF!,0))</f>
        <v>0</v>
      </c>
      <c r="AV439" s="96">
        <f>IF(+NFL!$F336="NY Giants",+NFL!#REF!,IF(+NFL!$H336="NY Giants",+NFL!#REF!,0))</f>
        <v>0</v>
      </c>
      <c r="AW439" s="70">
        <f>IF(+NFL!$F336="NY Giants",+NFL!#REF!,IF(+NFL!$H336="NY Giants",+NFL!#REF!,0))</f>
        <v>0</v>
      </c>
      <c r="AX439" s="96">
        <f>IF(+NFL!$F336="NY Giants",+NFL!#REF!,IF(+NFL!$H336="NY Giants",+NFL!#REF!,0))</f>
        <v>0</v>
      </c>
      <c r="AY439" s="81">
        <f>IF(+NFL!$F336="NY Giants",+NFL!#REF!,IF(+NFL!$H336="NY Giants",+NFL!#REF!,0))</f>
        <v>0</v>
      </c>
      <c r="AZ439" s="96">
        <f>IF(+NFL!$F336="NY Giants",+NFL!#REF!,IF(+NFL!$H336="NY Giants",+NFL!#REF!,0))</f>
        <v>0</v>
      </c>
      <c r="BA439" s="70">
        <f>IF(+NFL!$F336="NY Giants",+NFL!#REF!,IF(+NFL!$H336="NY Giants",+NFL!#REF!,0))</f>
        <v>0</v>
      </c>
      <c r="BB439" s="70">
        <f>IF(+NFL!$F336="NY Giants",+NFL!#REF!,IF(+NFL!$H336="NY Giants",+NFL!#REF!,0))</f>
        <v>0</v>
      </c>
      <c r="BC439" s="592">
        <f>IF(+NFL!$F336="NY Giants",+NFL!#REF!,IF(+NFL!$H336="NY Giants",+NFL!#REF!,0))</f>
        <v>0</v>
      </c>
      <c r="BD439" s="81">
        <f>IF(+NFL!$F336="NY Giants",+NFL!#REF!,IF(+NFL!$H336="NY Giants",+NFL!#REF!,0))</f>
        <v>0</v>
      </c>
      <c r="BE439" s="96">
        <f>IF(+NFL!$F336="NY Giants",+NFL!#REF!,IF(+NFL!$H336="NY Giants",+NFL!#REF!,0))</f>
        <v>0</v>
      </c>
      <c r="BF439" s="70">
        <f>IF(+NFL!$F336="NY Giants",+NFL!#REF!,IF(+NFL!$H336="NY Giants",+NFL!#REF!,0))</f>
        <v>0</v>
      </c>
      <c r="BG439" s="81">
        <f>IF(+NFL!$F336="NY Giants",+NFL!#REF!,IF(+NFL!$H336="NY Giants",+NFL!#REF!,0))</f>
        <v>0</v>
      </c>
      <c r="BH439" s="96">
        <f>IF(+NFL!$F336="NY Giants",+NFL!#REF!,IF(+NFL!$H336="NY Giants",+NFL!#REF!,0))</f>
        <v>0</v>
      </c>
      <c r="BI439" s="70">
        <f>IF(+NFL!$F336="NY Giants",+NFL!#REF!,IF(+NFL!$H336="NY Giants",+NFL!#REF!,0))</f>
        <v>0</v>
      </c>
      <c r="BJ439" s="124">
        <f>IF(+NFL!$F336="NY Giants",+NFL!#REF!,IF(+NFL!$H336="NY Giants",+NFL!#REF!,0))</f>
        <v>0</v>
      </c>
      <c r="BK439" s="182">
        <f>IF(+NFL!$F336="NY Giants",+NFL!#REF!,IF(+NFL!$H336="NY Giants",+NFL!#REF!,0))</f>
        <v>0</v>
      </c>
    </row>
    <row r="440" spans="1:63" s="310" customFormat="1" x14ac:dyDescent="0.8">
      <c r="A440" s="70"/>
      <c r="B440" s="480"/>
      <c r="C440" s="72"/>
      <c r="D440" s="73"/>
      <c r="E440" s="70"/>
      <c r="F440" s="1311" t="str">
        <f>F441</f>
        <v>NY Jets</v>
      </c>
      <c r="G440" s="1312"/>
      <c r="H440" s="1312"/>
      <c r="I440" s="1313"/>
      <c r="J440" s="496"/>
      <c r="K440" s="510"/>
      <c r="L440" s="572"/>
      <c r="M440" s="573"/>
      <c r="N440" s="583"/>
      <c r="O440" s="584"/>
      <c r="P440" s="583"/>
      <c r="Q440" s="585"/>
      <c r="R440" s="586"/>
      <c r="S440" s="585"/>
      <c r="T440" s="587"/>
      <c r="U440" s="585"/>
      <c r="V440" s="586"/>
      <c r="W440" s="585"/>
      <c r="X440" s="587"/>
      <c r="Y440" s="585"/>
      <c r="Z440" s="586"/>
      <c r="AA440" s="585"/>
      <c r="AB440" s="124"/>
      <c r="AC440" s="182"/>
      <c r="AD440" s="496"/>
      <c r="AE440" s="565"/>
      <c r="AF440" s="496"/>
      <c r="AG440" s="565"/>
      <c r="AH440" s="496"/>
      <c r="AI440" s="565"/>
      <c r="AJ440" s="496"/>
      <c r="AK440" s="565"/>
      <c r="AL440" s="100"/>
      <c r="AM440" s="82"/>
      <c r="AN440" s="81"/>
      <c r="AO440" s="83"/>
      <c r="AP440" s="480"/>
      <c r="AQ440" s="480"/>
      <c r="AR440" s="81"/>
      <c r="AS440" s="96"/>
      <c r="AT440" s="96"/>
      <c r="AU440" s="81"/>
      <c r="AV440" s="96"/>
      <c r="AW440" s="70"/>
      <c r="AX440" s="96"/>
      <c r="AY440" s="81"/>
      <c r="AZ440" s="96"/>
      <c r="BA440" s="70"/>
      <c r="BB440" s="70"/>
      <c r="BC440" s="480"/>
      <c r="BD440" s="81"/>
      <c r="BE440" s="96"/>
      <c r="BF440" s="70"/>
      <c r="BG440" s="81"/>
      <c r="BH440" s="96"/>
      <c r="BI440" s="70"/>
      <c r="BJ440" s="124"/>
      <c r="BK440" s="182"/>
    </row>
    <row r="441" spans="1:63" s="310" customFormat="1" x14ac:dyDescent="0.8">
      <c r="A441" s="70">
        <f>IF(+NFL!$F8="NY Jets",+NFL!A8,IF(+NFL!$H8="NY Jets",+NFL!A8,0))</f>
        <v>1</v>
      </c>
      <c r="B441" s="480" t="str">
        <f>IF(+NFL!$F8="NY Jets",+NFL!B8,IF(+NFL!$H8="NY Jets",+NFL!B8,0))</f>
        <v>Sun</v>
      </c>
      <c r="C441" s="72">
        <f>IF(+NFL!$F8="NY Jets",+NFL!C8,IF(+NFL!$H8="NY Jets",+NFL!C8,0))</f>
        <v>44451</v>
      </c>
      <c r="D441" s="73">
        <f>IF(+NFL!$F8="NY Jets",+NFL!D8,IF(+NFL!$H8="NY Jets",+NFL!D8,0))</f>
        <v>0.54166666666666663</v>
      </c>
      <c r="E441" s="70" t="str">
        <f>IF(+NFL!$F8="NY Jets",+NFL!E8,IF(+NFL!$H8="NY Jets",+NFL!E8,0))</f>
        <v>CBS</v>
      </c>
      <c r="F441" s="189" t="str">
        <f>IF(+NFL!$F8="NY Jets",+NFL!F8,IF(+NFL!$H8="NY Jets",+NFL!F8,0))</f>
        <v>NY Jets</v>
      </c>
      <c r="G441" s="70" t="str">
        <f>IF(+NFL!$F8="NY Jets",+NFL!G8,IF(+NFL!$H8="NY Jets",+NFL!G8,0))</f>
        <v>AFCE</v>
      </c>
      <c r="H441" s="189" t="str">
        <f>IF(+NFL!$F8="NY Jets",+NFL!H8,IF(+NFL!$H8="NY Jets",+NFL!H8,0))</f>
        <v>Carolina</v>
      </c>
      <c r="I441" s="70" t="str">
        <f>IF(+NFL!$F8="NY Jets",+NFL!I8,IF(+NFL!$H8="NY Jets",+NFL!I8,0))</f>
        <v>NFCS</v>
      </c>
      <c r="J441" s="496" t="str">
        <f>IF(+NFL!$F8="NY Jets",+NFL!J8,IF(+NFL!$H8="NY Jets",+NFL!J8,0))</f>
        <v>Carolina</v>
      </c>
      <c r="K441" s="510" t="str">
        <f>IF(+NFL!$F8="NY Jets",+NFL!K8,IF(+NFL!$H8="NY Jets",+NFL!K8,0))</f>
        <v>NY Jets</v>
      </c>
      <c r="L441" s="572">
        <f>IF(+NFL!$F8="NY Jets",+NFL!L8,IF(+NFL!$H8="NY Jets",+NFL!L8,0))</f>
        <v>5</v>
      </c>
      <c r="M441" s="573">
        <f>IF(+NFL!$F8="NY Jets",+NFL!M8,IF(+NFL!$H8="NY Jets",+NFL!M8,0))</f>
        <v>44.5</v>
      </c>
      <c r="N441" s="583" t="str">
        <f>IF(+NFL!$F8="NY Jets",+NFL!N8,IF(+NFL!$H8="NY Jets",+NFL!N8,0))</f>
        <v>Carolina</v>
      </c>
      <c r="O441" s="584">
        <f>IF(+NFL!$F8="NY Jets",+NFL!O8,IF(+NFL!$H8="NY Jets",+NFL!O8,0))</f>
        <v>19</v>
      </c>
      <c r="P441" s="583" t="str">
        <f>IF(+NFL!$F8="NY Jets",+NFL!P8,IF(+NFL!$H8="NY Jets",+NFL!P8,0))</f>
        <v>NY Jets</v>
      </c>
      <c r="Q441" s="585">
        <f>IF(+NFL!$F8="NY Jets",+NFL!Q8,IF(+NFL!$H8="NY Jets",+NFL!Q8,0))</f>
        <v>14</v>
      </c>
      <c r="R441" s="586" t="str">
        <f>IF(+NFL!$F8="NY Jets",+NFL!R8,IF(+NFL!$H8="NY Jets",+NFL!R8,0))</f>
        <v>Carolina</v>
      </c>
      <c r="S441" s="585" t="str">
        <f>IF(+NFL!$F8="NY Jets",+NFL!S8,IF(+NFL!$H8="NY Jets",+NFL!S8,0))</f>
        <v>NY Jets</v>
      </c>
      <c r="T441" s="587" t="str">
        <f>IF(+NFL!$F8="NY Jets",+NFL!T8,IF(+NFL!$H8="NY Jets",+NFL!T8,0))</f>
        <v>NY Jets</v>
      </c>
      <c r="U441" s="585" t="str">
        <f>IF(+NFL!$F8="NY Jets",+NFL!U8,IF(+NFL!$H8="NY Jets",+NFL!U8,0))</f>
        <v>T</v>
      </c>
      <c r="V441" s="586"/>
      <c r="W441" s="585"/>
      <c r="X441" s="587"/>
      <c r="Y441" s="585"/>
      <c r="Z441" s="586"/>
      <c r="AA441" s="585"/>
      <c r="AB441" s="124"/>
      <c r="AC441" s="182"/>
      <c r="AD441" s="496"/>
      <c r="AE441" s="565"/>
      <c r="AF441" s="496"/>
      <c r="AG441" s="565"/>
      <c r="AH441" s="496"/>
      <c r="AI441" s="565"/>
      <c r="AJ441" s="496"/>
      <c r="AK441" s="565"/>
      <c r="AL441" s="100"/>
      <c r="AM441" s="82"/>
      <c r="AN441" s="81"/>
      <c r="AO441" s="83"/>
      <c r="AP441" s="480"/>
      <c r="AQ441" s="72"/>
      <c r="AR441" s="81"/>
      <c r="AS441" s="96"/>
      <c r="AT441" s="96"/>
      <c r="AU441" s="81"/>
      <c r="AV441" s="96"/>
      <c r="AW441" s="70"/>
      <c r="AX441" s="96"/>
      <c r="AY441" s="81"/>
      <c r="AZ441" s="96"/>
      <c r="BA441" s="70"/>
      <c r="BB441" s="70"/>
      <c r="BC441" s="592"/>
      <c r="BD441" s="81"/>
      <c r="BE441" s="96"/>
      <c r="BF441" s="70"/>
      <c r="BG441" s="81"/>
      <c r="BH441" s="96"/>
      <c r="BI441" s="70"/>
      <c r="BJ441" s="124"/>
      <c r="BK441" s="182"/>
    </row>
    <row r="442" spans="1:63" s="310" customFormat="1" x14ac:dyDescent="0.8">
      <c r="A442" s="70">
        <f>IF(+NFL!$F25="NY Jets",+NFL!A25,IF(+NFL!$H25="NY Jets",+NFL!A25,0))</f>
        <v>2</v>
      </c>
      <c r="B442" s="480" t="str">
        <f>IF(+NFL!$F25="NY Jets",+NFL!B25,IF(+NFL!$H25="NY Jets",+NFL!B25,0))</f>
        <v>Sun</v>
      </c>
      <c r="C442" s="72">
        <f>IF(+NFL!$F25="NY Jets",+NFL!C25,IF(+NFL!$H25="NY Jets",+NFL!C25,0))</f>
        <v>44458</v>
      </c>
      <c r="D442" s="73">
        <f>IF(+NFL!$F25="NY Jets",+NFL!D25,IF(+NFL!$H25="NY Jets",+NFL!D25,0))</f>
        <v>0.54166666666666663</v>
      </c>
      <c r="E442" s="70" t="str">
        <f>IF(+NFL!$F25="NY Jets",+NFL!E25,IF(+NFL!$H25="NY Jets",+NFL!E25,0))</f>
        <v>CBS</v>
      </c>
      <c r="F442" s="189" t="str">
        <f>IF(+NFL!$F25="NY Jets",+NFL!F25,IF(+NFL!$H25="NY Jets",+NFL!F25,0))</f>
        <v>New England</v>
      </c>
      <c r="G442" s="70" t="str">
        <f>IF(+NFL!$F25="NY Jets",+NFL!G25,IF(+NFL!$H25="NY Jets",+NFL!G25,0))</f>
        <v>AFCE</v>
      </c>
      <c r="H442" s="189" t="str">
        <f>IF(+NFL!$F25="NY Jets",+NFL!H25,IF(+NFL!$H25="NY Jets",+NFL!H25,0))</f>
        <v>NY Jets</v>
      </c>
      <c r="I442" s="70" t="str">
        <f>IF(+NFL!$F25="NY Jets",+NFL!I25,IF(+NFL!$H25="NY Jets",+NFL!I25,0))</f>
        <v>AFCE</v>
      </c>
      <c r="J442" s="496" t="str">
        <f>IF(+NFL!$F25="NY Jets",+NFL!J25,IF(+NFL!$H25="NY Jets",+NFL!J25,0))</f>
        <v>New England</v>
      </c>
      <c r="K442" s="510" t="str">
        <f>IF(+NFL!$F25="NY Jets",+NFL!K25,IF(+NFL!$H25="NY Jets",+NFL!K25,0))</f>
        <v>NY Jets</v>
      </c>
      <c r="L442" s="572">
        <f>IF(+NFL!$F25="NY Jets",+NFL!L25,IF(+NFL!$H25="NY Jets",+NFL!L25,0))</f>
        <v>6</v>
      </c>
      <c r="M442" s="573">
        <f>IF(+NFL!$F25="NY Jets",+NFL!M25,IF(+NFL!$H25="NY Jets",+NFL!M25,0))</f>
        <v>43</v>
      </c>
      <c r="N442" s="583" t="str">
        <f>IF(+NFL!$F25="NY Jets",+NFL!N25,IF(+NFL!$H25="NY Jets",+NFL!N25,0))</f>
        <v>New England</v>
      </c>
      <c r="O442" s="584">
        <f>IF(+NFL!$F25="NY Jets",+NFL!O25,IF(+NFL!$H25="NY Jets",+NFL!O25,0))</f>
        <v>25</v>
      </c>
      <c r="P442" s="583" t="str">
        <f>IF(+NFL!$F25="NY Jets",+NFL!P25,IF(+NFL!$H25="NY Jets",+NFL!P25,0))</f>
        <v>NY Jets</v>
      </c>
      <c r="Q442" s="585">
        <f>IF(+NFL!$F25="NY Jets",+NFL!Q25,IF(+NFL!$H25="NY Jets",+NFL!Q25,0))</f>
        <v>6</v>
      </c>
      <c r="R442" s="586" t="str">
        <f>IF(+NFL!$F25="NY Jets",+NFL!R25,IF(+NFL!$H25="NY Jets",+NFL!R25,0))</f>
        <v>New England</v>
      </c>
      <c r="S442" s="585" t="str">
        <f>IF(+NFL!$F25="NY Jets",+NFL!S25,IF(+NFL!$H25="NY Jets",+NFL!S25,0))</f>
        <v>NY Jets</v>
      </c>
      <c r="T442" s="587" t="str">
        <f>IF(+NFL!$F25="NY Jets",+NFL!T25,IF(+NFL!$H25="NY Jets",+NFL!T25,0))</f>
        <v>New England</v>
      </c>
      <c r="U442" s="585" t="str">
        <f>IF(+NFL!$F25="NY Jets",+NFL!U25,IF(+NFL!$H25="NY Jets",+NFL!U25,0))</f>
        <v>W</v>
      </c>
      <c r="V442" s="586"/>
      <c r="W442" s="585"/>
      <c r="X442" s="587"/>
      <c r="Y442" s="585"/>
      <c r="Z442" s="586"/>
      <c r="AA442" s="585"/>
      <c r="AB442" s="124"/>
      <c r="AC442" s="182"/>
      <c r="AD442" s="496"/>
      <c r="AE442" s="565"/>
      <c r="AF442" s="496"/>
      <c r="AG442" s="565"/>
      <c r="AH442" s="496"/>
      <c r="AI442" s="565"/>
      <c r="AJ442" s="496"/>
      <c r="AK442" s="565"/>
      <c r="AL442" s="100"/>
      <c r="AM442" s="82"/>
      <c r="AN442" s="81"/>
      <c r="AO442" s="83"/>
      <c r="AP442" s="480"/>
      <c r="AQ442" s="72"/>
      <c r="AR442" s="81"/>
      <c r="AS442" s="96"/>
      <c r="AT442" s="96"/>
      <c r="AU442" s="81"/>
      <c r="AV442" s="96"/>
      <c r="AW442" s="70"/>
      <c r="AX442" s="96"/>
      <c r="AY442" s="81"/>
      <c r="AZ442" s="96"/>
      <c r="BA442" s="70"/>
      <c r="BB442" s="70"/>
      <c r="BC442" s="592"/>
      <c r="BD442" s="81"/>
      <c r="BE442" s="96"/>
      <c r="BF442" s="70"/>
      <c r="BG442" s="81"/>
      <c r="BH442" s="96"/>
      <c r="BI442" s="70"/>
      <c r="BJ442" s="124"/>
      <c r="BK442" s="182"/>
    </row>
    <row r="443" spans="1:63" s="310" customFormat="1" x14ac:dyDescent="0.8">
      <c r="A443" s="70">
        <f>IF(+NFL!$F46="NY Jets",+NFL!A46,IF(+NFL!$H46="NY Jets",+NFL!A46,0))</f>
        <v>3</v>
      </c>
      <c r="B443" s="480" t="str">
        <f>IF(+NFL!$F46="NY Jets",+NFL!B46,IF(+NFL!$H46="NY Jets",+NFL!B46,0))</f>
        <v>Sun</v>
      </c>
      <c r="C443" s="72">
        <f>IF(+NFL!$F46="NY Jets",+NFL!C46,IF(+NFL!$H46="NY Jets",+NFL!C46,0))</f>
        <v>44465</v>
      </c>
      <c r="D443" s="73">
        <f>IF(+NFL!$F46="NY Jets",+NFL!D46,IF(+NFL!$H46="NY Jets",+NFL!D46,0))</f>
        <v>0.66666666666666663</v>
      </c>
      <c r="E443" s="70" t="str">
        <f>IF(+NFL!$F46="NY Jets",+NFL!E46,IF(+NFL!$H46="NY Jets",+NFL!E46,0))</f>
        <v>CBS</v>
      </c>
      <c r="F443" s="189" t="str">
        <f>IF(+NFL!$F46="NY Jets",+NFL!F46,IF(+NFL!$H46="NY Jets",+NFL!F46,0))</f>
        <v>NY Jets</v>
      </c>
      <c r="G443" s="70" t="str">
        <f>IF(+NFL!$F46="NY Jets",+NFL!G46,IF(+NFL!$H46="NY Jets",+NFL!G46,0))</f>
        <v>AFCE</v>
      </c>
      <c r="H443" s="189" t="str">
        <f>IF(+NFL!$F46="NY Jets",+NFL!H46,IF(+NFL!$H46="NY Jets",+NFL!H46,0))</f>
        <v>Denver</v>
      </c>
      <c r="I443" s="70" t="str">
        <f>IF(+NFL!$F46="NY Jets",+NFL!I46,IF(+NFL!$H46="NY Jets",+NFL!I46,0))</f>
        <v>AFCW</v>
      </c>
      <c r="J443" s="496" t="str">
        <f>IF(+NFL!$F46="NY Jets",+NFL!J46,IF(+NFL!$H46="NY Jets",+NFL!J46,0))</f>
        <v>Denver</v>
      </c>
      <c r="K443" s="510" t="str">
        <f>IF(+NFL!$F46="NY Jets",+NFL!K46,IF(+NFL!$H46="NY Jets",+NFL!K46,0))</f>
        <v>NY Jets</v>
      </c>
      <c r="L443" s="572">
        <f>IF(+NFL!$F46="NY Jets",+NFL!L46,IF(+NFL!$H46="NY Jets",+NFL!L46,0))</f>
        <v>10.5</v>
      </c>
      <c r="M443" s="573">
        <f>IF(+NFL!$F46="NY Jets",+NFL!M46,IF(+NFL!$H46="NY Jets",+NFL!M46,0))</f>
        <v>41.5</v>
      </c>
      <c r="N443" s="583" t="str">
        <f>IF(+NFL!$F46="NY Jets",+NFL!N46,IF(+NFL!$H46="NY Jets",+NFL!N46,0))</f>
        <v>Denver</v>
      </c>
      <c r="O443" s="584">
        <f>IF(+NFL!$F46="NY Jets",+NFL!O46,IF(+NFL!$H46="NY Jets",+NFL!O46,0))</f>
        <v>26</v>
      </c>
      <c r="P443" s="583" t="str">
        <f>IF(+NFL!$F46="NY Jets",+NFL!P46,IF(+NFL!$H46="NY Jets",+NFL!P46,0))</f>
        <v>NY Jets</v>
      </c>
      <c r="Q443" s="585">
        <f>IF(+NFL!$F46="NY Jets",+NFL!Q46,IF(+NFL!$H46="NY Jets",+NFL!Q46,0))</f>
        <v>0</v>
      </c>
      <c r="R443" s="586" t="str">
        <f>IF(+NFL!$F46="NY Jets",+NFL!R46,IF(+NFL!$H46="NY Jets",+NFL!R46,0))</f>
        <v>Denver</v>
      </c>
      <c r="S443" s="585" t="str">
        <f>IF(+NFL!$F46="NY Jets",+NFL!S46,IF(+NFL!$H46="NY Jets",+NFL!S46,0))</f>
        <v>NY Jets</v>
      </c>
      <c r="T443" s="587" t="str">
        <f>IF(+NFL!$F46="NY Jets",+NFL!T46,IF(+NFL!$H46="NY Jets",+NFL!T46,0))</f>
        <v>Denver</v>
      </c>
      <c r="U443" s="585" t="str">
        <f>IF(+NFL!$F46="NY Jets",+NFL!U46,IF(+NFL!$H46="NY Jets",+NFL!U46,0))</f>
        <v>W</v>
      </c>
      <c r="V443" s="586">
        <f>IF(+NFL!$F42="NY Jets",+NFL!#REF!,IF(+NFL!$H42="NY Jets",+NFL!#REF!,0))</f>
        <v>0</v>
      </c>
      <c r="W443" s="585">
        <f>IF(+NFL!$F42="NY Jets",+NFL!#REF!,IF(+NFL!$H42="NY Jets",+NFL!#REF!,0))</f>
        <v>0</v>
      </c>
      <c r="X443" s="587">
        <f>IF(+NFL!$F42="NY Jets",+NFL!#REF!,IF(+NFL!$H42="NY Jets",+NFL!#REF!,0))</f>
        <v>0</v>
      </c>
      <c r="Y443" s="585">
        <f>IF(+NFL!$F42="NY Jets",+NFL!#REF!,IF(+NFL!$H42="NY Jets",+NFL!#REF!,0))</f>
        <v>0</v>
      </c>
      <c r="Z443" s="586">
        <f>IF(+NFL!$F42="NY Jets",+NFL!#REF!,IF(+NFL!$H42="NY Jets",+NFL!#REF!,0))</f>
        <v>0</v>
      </c>
      <c r="AA443" s="585">
        <f>IF(+NFL!$F42="NY Jets",+NFL!#REF!,IF(+NFL!$H42="NY Jets",+NFL!#REF!,0))</f>
        <v>0</v>
      </c>
      <c r="AB443" s="124">
        <f>IF(+NFL!$F42="NY Jets",+NFL!#REF!,IF(+NFL!$H42="NY Jets",+NFL!#REF!,0))</f>
        <v>0</v>
      </c>
      <c r="AC443" s="182">
        <f>IF(+NFL!$F42="NY Jets",+NFL!#REF!,IF(+NFL!$H42="NY Jets",+NFL!#REF!,0))</f>
        <v>0</v>
      </c>
      <c r="AD443" s="496">
        <f>IF(+NFL!$F42="NY Jets",+NFL!#REF!,IF(+NFL!$H42="NY Jets",+NFL!#REF!,0))</f>
        <v>0</v>
      </c>
      <c r="AE443" s="565">
        <f>IF(+NFL!$F42="NY Jets",+NFL!#REF!,IF(+NFL!$H42="NY Jets",+NFL!#REF!,0))</f>
        <v>0</v>
      </c>
      <c r="AF443" s="496">
        <f>IF(+NFL!$F42="NY Jets",+NFL!#REF!,IF(+NFL!$H42="NY Jets",+NFL!#REF!,0))</f>
        <v>0</v>
      </c>
      <c r="AG443" s="565">
        <f>IF(+NFL!$F42="NY Jets",+NFL!#REF!,IF(+NFL!$H42="NY Jets",+NFL!#REF!,0))</f>
        <v>0</v>
      </c>
      <c r="AH443" s="496">
        <f>IF(+NFL!$F42="NY Jets",+NFL!#REF!,IF(+NFL!$H42="NY Jets",+NFL!#REF!,0))</f>
        <v>0</v>
      </c>
      <c r="AI443" s="565">
        <f>IF(+NFL!$F42="NY Jets",+NFL!#REF!,IF(+NFL!$H42="NY Jets",+NFL!#REF!,0))</f>
        <v>0</v>
      </c>
      <c r="AJ443" s="496">
        <f>IF(+NFL!$F42="NY Jets",+NFL!#REF!,IF(+NFL!$H42="NY Jets",+NFL!#REF!,0))</f>
        <v>0</v>
      </c>
      <c r="AK443" s="565">
        <f>IF(+NFL!$F42="NY Jets",+NFL!#REF!,IF(+NFL!$H42="NY Jets",+NFL!#REF!,0))</f>
        <v>0</v>
      </c>
      <c r="AL443" s="100">
        <f>IF(+NFL!$F42="NY Jets",+NFL!#REF!,IF(+NFL!$H42="NY Jets",+NFL!#REF!,0))</f>
        <v>0</v>
      </c>
      <c r="AM443" s="82">
        <f>IF(+NFL!$F42="NY Jets",+NFL!#REF!,IF(+NFL!$H42="NY Jets",+NFL!#REF!,0))</f>
        <v>0</v>
      </c>
      <c r="AN443" s="81">
        <f>IF(+NFL!$F42="NY Jets",+NFL!#REF!,IF(+NFL!$H42="NY Jets",+NFL!#REF!,0))</f>
        <v>0</v>
      </c>
      <c r="AO443" s="83">
        <f>IF(+NFL!$F42="NY Jets",+NFL!#REF!,IF(+NFL!$H42="NY Jets",+NFL!#REF!,0))</f>
        <v>0</v>
      </c>
      <c r="AP443" s="480">
        <f>IF(+NFL!$F42="NY Jets",+NFL!#REF!,IF(+NFL!$H42="NY Jets",+NFL!#REF!,0))</f>
        <v>0</v>
      </c>
      <c r="AQ443" s="72">
        <f>IF(+NFL!$F42="NY Jets",+NFL!#REF!,IF(+NFL!$H42="NY Jets",+NFL!#REF!,0))</f>
        <v>0</v>
      </c>
      <c r="AR443" s="81">
        <f>IF(+NFL!$F42="NY Jets",+NFL!#REF!,IF(+NFL!$H42="NY Jets",+NFL!#REF!,0))</f>
        <v>0</v>
      </c>
      <c r="AS443" s="96">
        <f>IF(+NFL!$F42="NY Jets",+NFL!#REF!,IF(+NFL!$H42="NY Jets",+NFL!#REF!,0))</f>
        <v>0</v>
      </c>
      <c r="AT443" s="96">
        <f>IF(+NFL!$F42="NY Jets",+NFL!#REF!,IF(+NFL!$H42="NY Jets",+NFL!#REF!,0))</f>
        <v>0</v>
      </c>
      <c r="AU443" s="81">
        <f>IF(+NFL!$F42="NY Jets",+NFL!#REF!,IF(+NFL!$H42="NY Jets",+NFL!#REF!,0))</f>
        <v>0</v>
      </c>
      <c r="AV443" s="96">
        <f>IF(+NFL!$F42="NY Jets",+NFL!#REF!,IF(+NFL!$H42="NY Jets",+NFL!#REF!,0))</f>
        <v>0</v>
      </c>
      <c r="AW443" s="70">
        <f>IF(+NFL!$F42="NY Jets",+NFL!#REF!,IF(+NFL!$H42="NY Jets",+NFL!#REF!,0))</f>
        <v>0</v>
      </c>
      <c r="AX443" s="96">
        <f>IF(+NFL!$F42="NY Jets",+NFL!#REF!,IF(+NFL!$H42="NY Jets",+NFL!#REF!,0))</f>
        <v>0</v>
      </c>
      <c r="AY443" s="81">
        <f>IF(+NFL!$F42="NY Jets",+NFL!#REF!,IF(+NFL!$H42="NY Jets",+NFL!#REF!,0))</f>
        <v>0</v>
      </c>
      <c r="AZ443" s="96">
        <f>IF(+NFL!$F42="NY Jets",+NFL!#REF!,IF(+NFL!$H42="NY Jets",+NFL!#REF!,0))</f>
        <v>0</v>
      </c>
      <c r="BA443" s="70">
        <f>IF(+NFL!$F42="NY Jets",+NFL!#REF!,IF(+NFL!$H42="NY Jets",+NFL!#REF!,0))</f>
        <v>0</v>
      </c>
      <c r="BB443" s="70">
        <f>IF(+NFL!$F42="NY Jets",+NFL!#REF!,IF(+NFL!$H42="NY Jets",+NFL!#REF!,0))</f>
        <v>0</v>
      </c>
      <c r="BC443" s="592">
        <f>IF(+NFL!$F42="NY Jets",+NFL!#REF!,IF(+NFL!$H42="NY Jets",+NFL!#REF!,0))</f>
        <v>0</v>
      </c>
      <c r="BD443" s="81">
        <f>IF(+NFL!$F42="NY Jets",+NFL!#REF!,IF(+NFL!$H42="NY Jets",+NFL!#REF!,0))</f>
        <v>0</v>
      </c>
      <c r="BE443" s="96">
        <f>IF(+NFL!$F42="NY Jets",+NFL!#REF!,IF(+NFL!$H42="NY Jets",+NFL!#REF!,0))</f>
        <v>0</v>
      </c>
      <c r="BF443" s="70">
        <f>IF(+NFL!$F42="NY Jets",+NFL!#REF!,IF(+NFL!$H42="NY Jets",+NFL!#REF!,0))</f>
        <v>0</v>
      </c>
      <c r="BG443" s="81">
        <f>IF(+NFL!$F42="NY Jets",+NFL!#REF!,IF(+NFL!$H42="NY Jets",+NFL!#REF!,0))</f>
        <v>0</v>
      </c>
      <c r="BH443" s="96">
        <f>IF(+NFL!$F42="NY Jets",+NFL!#REF!,IF(+NFL!$H42="NY Jets",+NFL!#REF!,0))</f>
        <v>0</v>
      </c>
      <c r="BI443" s="70">
        <f>IF(+NFL!$F42="NY Jets",+NFL!#REF!,IF(+NFL!$H42="NY Jets",+NFL!#REF!,0))</f>
        <v>0</v>
      </c>
      <c r="BJ443" s="124">
        <f>IF(+NFL!$F42="NY Jets",+NFL!#REF!,IF(+NFL!$H42="NY Jets",+NFL!#REF!,0))</f>
        <v>0</v>
      </c>
      <c r="BK443" s="182">
        <f>IF(+NFL!$F42="NY Jets",+NFL!#REF!,IF(+NFL!$H42="NY Jets",+NFL!#REF!,0))</f>
        <v>0</v>
      </c>
    </row>
    <row r="444" spans="1:63" s="310" customFormat="1" x14ac:dyDescent="0.8">
      <c r="A444" s="70">
        <f>IF(+NFL!$F60="NY Jets",+NFL!A60,IF(+NFL!$H60="NY Jets",+NFL!A60,0))</f>
        <v>4</v>
      </c>
      <c r="B444" s="480" t="str">
        <f>IF(+NFL!$F60="NY Jets",+NFL!B60,IF(+NFL!$H60="NY Jets",+NFL!B60,0))</f>
        <v>Sun</v>
      </c>
      <c r="C444" s="72">
        <f>IF(+NFL!$F60="NY Jets",+NFL!C60,IF(+NFL!$H60="NY Jets",+NFL!C60,0))</f>
        <v>44472</v>
      </c>
      <c r="D444" s="73">
        <f>IF(+NFL!$F60="NY Jets",+NFL!D60,IF(+NFL!$H60="NY Jets",+NFL!D60,0))</f>
        <v>0.54166666666666663</v>
      </c>
      <c r="E444" s="70" t="str">
        <f>IF(+NFL!$F60="NY Jets",+NFL!E60,IF(+NFL!$H60="NY Jets",+NFL!E60,0))</f>
        <v>CBS</v>
      </c>
      <c r="F444" s="189" t="str">
        <f>IF(+NFL!$F60="NY Jets",+NFL!F60,IF(+NFL!$H60="NY Jets",+NFL!F60,0))</f>
        <v>Tennessee</v>
      </c>
      <c r="G444" s="70" t="str">
        <f>IF(+NFL!$F60="NY Jets",+NFL!G60,IF(+NFL!$H60="NY Jets",+NFL!G60,0))</f>
        <v>AFCS</v>
      </c>
      <c r="H444" s="189" t="str">
        <f>IF(+NFL!$F60="NY Jets",+NFL!H60,IF(+NFL!$H60="NY Jets",+NFL!H60,0))</f>
        <v>NY Jets</v>
      </c>
      <c r="I444" s="70" t="str">
        <f>IF(+NFL!$F60="NY Jets",+NFL!I60,IF(+NFL!$H60="NY Jets",+NFL!I60,0))</f>
        <v>AFCE</v>
      </c>
      <c r="J444" s="496" t="str">
        <f>IF(+NFL!$F60="NY Jets",+NFL!J60,IF(+NFL!$H60="NY Jets",+NFL!J60,0))</f>
        <v>Tennessee</v>
      </c>
      <c r="K444" s="510" t="str">
        <f>IF(+NFL!$F60="NY Jets",+NFL!K60,IF(+NFL!$H60="NY Jets",+NFL!K60,0))</f>
        <v>NY Jets</v>
      </c>
      <c r="L444" s="572">
        <f>IF(+NFL!$F60="NY Jets",+NFL!L60,IF(+NFL!$H60="NY Jets",+NFL!L60,0))</f>
        <v>7</v>
      </c>
      <c r="M444" s="573">
        <f>IF(+NFL!$F60="NY Jets",+NFL!M60,IF(+NFL!$H60="NY Jets",+NFL!M60,0))</f>
        <v>44.4</v>
      </c>
      <c r="N444" s="583" t="str">
        <f>IF(+NFL!$F60="NY Jets",+NFL!N60,IF(+NFL!$H60="NY Jets",+NFL!N60,0))</f>
        <v>NY Jets</v>
      </c>
      <c r="O444" s="584">
        <f>IF(+NFL!$F60="NY Jets",+NFL!O60,IF(+NFL!$H60="NY Jets",+NFL!O60,0))</f>
        <v>27</v>
      </c>
      <c r="P444" s="583" t="str">
        <f>IF(+NFL!$F60="NY Jets",+NFL!P60,IF(+NFL!$H60="NY Jets",+NFL!P60,0))</f>
        <v>Tennessee</v>
      </c>
      <c r="Q444" s="585">
        <f>IF(+NFL!$F60="NY Jets",+NFL!Q60,IF(+NFL!$H60="NY Jets",+NFL!Q60,0))</f>
        <v>24</v>
      </c>
      <c r="R444" s="586" t="str">
        <f>IF(+NFL!$F60="NY Jets",+NFL!R60,IF(+NFL!$H60="NY Jets",+NFL!R60,0))</f>
        <v>NY Jets</v>
      </c>
      <c r="S444" s="585" t="str">
        <f>IF(+NFL!$F60="NY Jets",+NFL!S60,IF(+NFL!$H60="NY Jets",+NFL!S60,0))</f>
        <v>Tennessee</v>
      </c>
      <c r="T444" s="587" t="str">
        <f>IF(+NFL!$F60="NY Jets",+NFL!T60,IF(+NFL!$H60="NY Jets",+NFL!T60,0))</f>
        <v>NY Jets</v>
      </c>
      <c r="U444" s="585" t="str">
        <f>IF(+NFL!$F60="NY Jets",+NFL!U60,IF(+NFL!$H60="NY Jets",+NFL!U60,0))</f>
        <v>W</v>
      </c>
      <c r="V444" s="586">
        <f>IF(+NFL!$F54="NY Jets",+NFL!#REF!,IF(+NFL!$H54="NY Jets",+NFL!#REF!,0))</f>
        <v>0</v>
      </c>
      <c r="W444" s="585">
        <f>IF(+NFL!$F54="NY Jets",+NFL!#REF!,IF(+NFL!$H54="NY Jets",+NFL!#REF!,0))</f>
        <v>0</v>
      </c>
      <c r="X444" s="587">
        <f>IF(+NFL!$F54="NY Jets",+NFL!#REF!,IF(+NFL!$H54="NY Jets",+NFL!#REF!,0))</f>
        <v>0</v>
      </c>
      <c r="Y444" s="585">
        <f>IF(+NFL!$F54="NY Jets",+NFL!#REF!,IF(+NFL!$H54="NY Jets",+NFL!#REF!,0))</f>
        <v>0</v>
      </c>
      <c r="Z444" s="586">
        <f>IF(+NFL!$F54="NY Jets",+NFL!#REF!,IF(+NFL!$H54="NY Jets",+NFL!#REF!,0))</f>
        <v>0</v>
      </c>
      <c r="AA444" s="585">
        <f>IF(+NFL!$F54="NY Jets",+NFL!#REF!,IF(+NFL!$H54="NY Jets",+NFL!#REF!,0))</f>
        <v>0</v>
      </c>
      <c r="AB444" s="124">
        <f>IF(+NFL!$F54="NY Jets",+NFL!#REF!,IF(+NFL!$H54="NY Jets",+NFL!#REF!,0))</f>
        <v>0</v>
      </c>
      <c r="AC444" s="182">
        <f>IF(+NFL!$F54="NY Jets",+NFL!#REF!,IF(+NFL!$H54="NY Jets",+NFL!#REF!,0))</f>
        <v>0</v>
      </c>
      <c r="AD444" s="496">
        <f>IF(+NFL!$F54="NY Jets",+NFL!#REF!,IF(+NFL!$H54="NY Jets",+NFL!#REF!,0))</f>
        <v>0</v>
      </c>
      <c r="AE444" s="565">
        <f>IF(+NFL!$F54="NY Jets",+NFL!#REF!,IF(+NFL!$H54="NY Jets",+NFL!#REF!,0))</f>
        <v>0</v>
      </c>
      <c r="AF444" s="496">
        <f>IF(+NFL!$F54="NY Jets",+NFL!#REF!,IF(+NFL!$H54="NY Jets",+NFL!#REF!,0))</f>
        <v>0</v>
      </c>
      <c r="AG444" s="565">
        <f>IF(+NFL!$F54="NY Jets",+NFL!#REF!,IF(+NFL!$H54="NY Jets",+NFL!#REF!,0))</f>
        <v>0</v>
      </c>
      <c r="AH444" s="496">
        <f>IF(+NFL!$F54="NY Jets",+NFL!#REF!,IF(+NFL!$H54="NY Jets",+NFL!#REF!,0))</f>
        <v>0</v>
      </c>
      <c r="AI444" s="565">
        <f>IF(+NFL!$F54="NY Jets",+NFL!#REF!,IF(+NFL!$H54="NY Jets",+NFL!#REF!,0))</f>
        <v>0</v>
      </c>
      <c r="AJ444" s="496">
        <f>IF(+NFL!$F54="NY Jets",+NFL!#REF!,IF(+NFL!$H54="NY Jets",+NFL!#REF!,0))</f>
        <v>0</v>
      </c>
      <c r="AK444" s="565">
        <f>IF(+NFL!$F54="NY Jets",+NFL!#REF!,IF(+NFL!$H54="NY Jets",+NFL!#REF!,0))</f>
        <v>0</v>
      </c>
      <c r="AL444" s="100">
        <f>IF(+NFL!$F54="NY Jets",+NFL!#REF!,IF(+NFL!$H54="NY Jets",+NFL!#REF!,0))</f>
        <v>0</v>
      </c>
      <c r="AM444" s="82">
        <f>IF(+NFL!$F54="NY Jets",+NFL!#REF!,IF(+NFL!$H54="NY Jets",+NFL!#REF!,0))</f>
        <v>0</v>
      </c>
      <c r="AN444" s="81">
        <f>IF(+NFL!$F54="NY Jets",+NFL!#REF!,IF(+NFL!$H54="NY Jets",+NFL!#REF!,0))</f>
        <v>0</v>
      </c>
      <c r="AO444" s="83">
        <f>IF(+NFL!$F54="NY Jets",+NFL!#REF!,IF(+NFL!$H54="NY Jets",+NFL!#REF!,0))</f>
        <v>0</v>
      </c>
      <c r="AP444" s="480">
        <f>IF(+NFL!$F54="NY Jets",+NFL!#REF!,IF(+NFL!$H54="NY Jets",+NFL!#REF!,0))</f>
        <v>0</v>
      </c>
      <c r="AQ444" s="72">
        <f>IF(+NFL!$F54="NY Jets",+NFL!#REF!,IF(+NFL!$H54="NY Jets",+NFL!#REF!,0))</f>
        <v>0</v>
      </c>
      <c r="AR444" s="81">
        <f>IF(+NFL!$F54="NY Jets",+NFL!#REF!,IF(+NFL!$H54="NY Jets",+NFL!#REF!,0))</f>
        <v>0</v>
      </c>
      <c r="AS444" s="96">
        <f>IF(+NFL!$F54="NY Jets",+NFL!#REF!,IF(+NFL!$H54="NY Jets",+NFL!#REF!,0))</f>
        <v>0</v>
      </c>
      <c r="AT444" s="96">
        <f>IF(+NFL!$F54="NY Jets",+NFL!#REF!,IF(+NFL!$H54="NY Jets",+NFL!#REF!,0))</f>
        <v>0</v>
      </c>
      <c r="AU444" s="81">
        <f>IF(+NFL!$F54="NY Jets",+NFL!#REF!,IF(+NFL!$H54="NY Jets",+NFL!#REF!,0))</f>
        <v>0</v>
      </c>
      <c r="AV444" s="96">
        <f>IF(+NFL!$F54="NY Jets",+NFL!#REF!,IF(+NFL!$H54="NY Jets",+NFL!#REF!,0))</f>
        <v>0</v>
      </c>
      <c r="AW444" s="70">
        <f>IF(+NFL!$F54="NY Jets",+NFL!#REF!,IF(+NFL!$H54="NY Jets",+NFL!#REF!,0))</f>
        <v>0</v>
      </c>
      <c r="AX444" s="96">
        <f>IF(+NFL!$F54="NY Jets",+NFL!#REF!,IF(+NFL!$H54="NY Jets",+NFL!#REF!,0))</f>
        <v>0</v>
      </c>
      <c r="AY444" s="81">
        <f>IF(+NFL!$F54="NY Jets",+NFL!#REF!,IF(+NFL!$H54="NY Jets",+NFL!#REF!,0))</f>
        <v>0</v>
      </c>
      <c r="AZ444" s="96">
        <f>IF(+NFL!$F54="NY Jets",+NFL!#REF!,IF(+NFL!$H54="NY Jets",+NFL!#REF!,0))</f>
        <v>0</v>
      </c>
      <c r="BA444" s="70">
        <f>IF(+NFL!$F54="NY Jets",+NFL!#REF!,IF(+NFL!$H54="NY Jets",+NFL!#REF!,0))</f>
        <v>0</v>
      </c>
      <c r="BB444" s="70">
        <f>IF(+NFL!$F54="NY Jets",+NFL!#REF!,IF(+NFL!$H54="NY Jets",+NFL!#REF!,0))</f>
        <v>0</v>
      </c>
      <c r="BC444" s="592">
        <f>IF(+NFL!$F54="NY Jets",+NFL!#REF!,IF(+NFL!$H54="NY Jets",+NFL!#REF!,0))</f>
        <v>0</v>
      </c>
      <c r="BD444" s="81">
        <f>IF(+NFL!$F54="NY Jets",+NFL!#REF!,IF(+NFL!$H54="NY Jets",+NFL!#REF!,0))</f>
        <v>0</v>
      </c>
      <c r="BE444" s="96">
        <f>IF(+NFL!$F54="NY Jets",+NFL!#REF!,IF(+NFL!$H54="NY Jets",+NFL!#REF!,0))</f>
        <v>0</v>
      </c>
      <c r="BF444" s="70">
        <f>IF(+NFL!$F54="NY Jets",+NFL!#REF!,IF(+NFL!$H54="NY Jets",+NFL!#REF!,0))</f>
        <v>0</v>
      </c>
      <c r="BG444" s="81">
        <f>IF(+NFL!$F54="NY Jets",+NFL!#REF!,IF(+NFL!$H54="NY Jets",+NFL!#REF!,0))</f>
        <v>0</v>
      </c>
      <c r="BH444" s="96">
        <f>IF(+NFL!$F54="NY Jets",+NFL!#REF!,IF(+NFL!$H54="NY Jets",+NFL!#REF!,0))</f>
        <v>0</v>
      </c>
      <c r="BI444" s="70">
        <f>IF(+NFL!$F54="NY Jets",+NFL!#REF!,IF(+NFL!$H54="NY Jets",+NFL!#REF!,0))</f>
        <v>0</v>
      </c>
      <c r="BJ444" s="124">
        <f>IF(+NFL!$F54="NY Jets",+NFL!#REF!,IF(+NFL!$H54="NY Jets",+NFL!#REF!,0))</f>
        <v>0</v>
      </c>
      <c r="BK444" s="182">
        <f>IF(+NFL!$F54="NY Jets",+NFL!#REF!,IF(+NFL!$H54="NY Jets",+NFL!#REF!,0))</f>
        <v>0</v>
      </c>
    </row>
    <row r="445" spans="1:63" s="310" customFormat="1" x14ac:dyDescent="0.8">
      <c r="A445" s="70">
        <f>IF(+NFL!$F69="NY Jets",+NFL!A69,IF(+NFL!$H69="NY Jets",+NFL!A69,0))</f>
        <v>5</v>
      </c>
      <c r="B445" s="480" t="str">
        <f>IF(+NFL!$F69="NY Jets",+NFL!B69,IF(+NFL!$H69="NY Jets",+NFL!B69,0))</f>
        <v>Sun</v>
      </c>
      <c r="C445" s="72">
        <f>IF(+NFL!$F69="NY Jets",+NFL!C69,IF(+NFL!$H69="NY Jets",+NFL!C69,0))</f>
        <v>44479</v>
      </c>
      <c r="D445" s="73">
        <f>IF(+NFL!$F69="NY Jets",+NFL!D69,IF(+NFL!$H69="NY Jets",+NFL!D69,0))</f>
        <v>0.39583333333333331</v>
      </c>
      <c r="E445" s="70" t="str">
        <f>IF(+NFL!$F69="NY Jets",+NFL!E69,IF(+NFL!$H69="NY Jets",+NFL!E69,0))</f>
        <v>NFL</v>
      </c>
      <c r="F445" s="189" t="str">
        <f>IF(+NFL!$F69="NY Jets",+NFL!F69,IF(+NFL!$H69="NY Jets",+NFL!F69,0))</f>
        <v>NY Jets</v>
      </c>
      <c r="G445" s="70" t="str">
        <f>IF(+NFL!$F69="NY Jets",+NFL!G69,IF(+NFL!$H69="NY Jets",+NFL!G69,0))</f>
        <v>AFCE</v>
      </c>
      <c r="H445" s="189" t="str">
        <f>IF(+NFL!$F69="NY Jets",+NFL!H69,IF(+NFL!$H69="NY Jets",+NFL!H69,0))</f>
        <v>Atlanta</v>
      </c>
      <c r="I445" s="70" t="str">
        <f>IF(+NFL!$F69="NY Jets",+NFL!I69,IF(+NFL!$H69="NY Jets",+NFL!I69,0))</f>
        <v>NFCS</v>
      </c>
      <c r="J445" s="496" t="str">
        <f>IF(+NFL!$F69="NY Jets",+NFL!J69,IF(+NFL!$H69="NY Jets",+NFL!J69,0))</f>
        <v>Atlanta</v>
      </c>
      <c r="K445" s="510" t="str">
        <f>IF(+NFL!$F69="NY Jets",+NFL!K69,IF(+NFL!$H69="NY Jets",+NFL!K69,0))</f>
        <v>NY Jets</v>
      </c>
      <c r="L445" s="572">
        <f>IF(+NFL!$F69="NY Jets",+NFL!L69,IF(+NFL!$H69="NY Jets",+NFL!L69,0))</f>
        <v>3</v>
      </c>
      <c r="M445" s="573">
        <f>IF(+NFL!$F69="NY Jets",+NFL!M69,IF(+NFL!$H69="NY Jets",+NFL!M69,0))</f>
        <v>46</v>
      </c>
      <c r="N445" s="583" t="str">
        <f>IF(+NFL!$F69="NY Jets",+NFL!N69,IF(+NFL!$H69="NY Jets",+NFL!N69,0))</f>
        <v>Atlanta</v>
      </c>
      <c r="O445" s="584">
        <f>IF(+NFL!$F69="NY Jets",+NFL!O69,IF(+NFL!$H69="NY Jets",+NFL!O69,0))</f>
        <v>27</v>
      </c>
      <c r="P445" s="583" t="str">
        <f>IF(+NFL!$F69="NY Jets",+NFL!P69,IF(+NFL!$H69="NY Jets",+NFL!P69,0))</f>
        <v>NY Jets</v>
      </c>
      <c r="Q445" s="585">
        <f>IF(+NFL!$F69="NY Jets",+NFL!Q69,IF(+NFL!$H69="NY Jets",+NFL!Q69,0))</f>
        <v>20</v>
      </c>
      <c r="R445" s="586" t="str">
        <f>IF(+NFL!$F69="NY Jets",+NFL!R69,IF(+NFL!$H69="NY Jets",+NFL!R69,0))</f>
        <v>Atlanta</v>
      </c>
      <c r="S445" s="585" t="str">
        <f>IF(+NFL!$F69="NY Jets",+NFL!S69,IF(+NFL!$H69="NY Jets",+NFL!S69,0))</f>
        <v>NY Jets</v>
      </c>
      <c r="T445" s="587" t="str">
        <f>IF(+NFL!$F69="NY Jets",+NFL!T69,IF(+NFL!$H69="NY Jets",+NFL!T69,0))</f>
        <v>NY Jets</v>
      </c>
      <c r="U445" s="585" t="str">
        <f>IF(+NFL!$F69="NY Jets",+NFL!U69,IF(+NFL!$H69="NY Jets",+NFL!U69,0))</f>
        <v>L</v>
      </c>
      <c r="V445" s="586">
        <f>IF(+NFL!$F83="NY Jets",+NFL!#REF!,IF(+NFL!$H83="NY Jets",+NFL!#REF!,0))</f>
        <v>0</v>
      </c>
      <c r="W445" s="585">
        <f>IF(+NFL!$F83="NY Jets",+NFL!#REF!,IF(+NFL!$H83="NY Jets",+NFL!#REF!,0))</f>
        <v>0</v>
      </c>
      <c r="X445" s="587">
        <f>IF(+NFL!$F83="NY Jets",+NFL!#REF!,IF(+NFL!$H83="NY Jets",+NFL!#REF!,0))</f>
        <v>0</v>
      </c>
      <c r="Y445" s="585">
        <f>IF(+NFL!$F83="NY Jets",+NFL!#REF!,IF(+NFL!$H83="NY Jets",+NFL!#REF!,0))</f>
        <v>0</v>
      </c>
      <c r="Z445" s="586">
        <f>IF(+NFL!$F83="NY Jets",+NFL!#REF!,IF(+NFL!$H83="NY Jets",+NFL!#REF!,0))</f>
        <v>0</v>
      </c>
      <c r="AA445" s="585">
        <f>IF(+NFL!$F83="NY Jets",+NFL!#REF!,IF(+NFL!$H83="NY Jets",+NFL!#REF!,0))</f>
        <v>0</v>
      </c>
      <c r="AB445" s="124">
        <f>IF(+NFL!$F83="NY Jets",+NFL!#REF!,IF(+NFL!$H83="NY Jets",+NFL!#REF!,0))</f>
        <v>0</v>
      </c>
      <c r="AC445" s="182">
        <f>IF(+NFL!$F83="NY Jets",+NFL!#REF!,IF(+NFL!$H83="NY Jets",+NFL!#REF!,0))</f>
        <v>0</v>
      </c>
      <c r="AD445" s="496">
        <f>IF(+NFL!$F83="NY Jets",+NFL!#REF!,IF(+NFL!$H83="NY Jets",+NFL!#REF!,0))</f>
        <v>0</v>
      </c>
      <c r="AE445" s="565">
        <f>IF(+NFL!$F83="NY Jets",+NFL!#REF!,IF(+NFL!$H83="NY Jets",+NFL!#REF!,0))</f>
        <v>0</v>
      </c>
      <c r="AF445" s="496">
        <f>IF(+NFL!$F83="NY Jets",+NFL!#REF!,IF(+NFL!$H83="NY Jets",+NFL!#REF!,0))</f>
        <v>0</v>
      </c>
      <c r="AG445" s="565">
        <f>IF(+NFL!$F83="NY Jets",+NFL!#REF!,IF(+NFL!$H83="NY Jets",+NFL!#REF!,0))</f>
        <v>0</v>
      </c>
      <c r="AH445" s="496">
        <f>IF(+NFL!$F83="NY Jets",+NFL!#REF!,IF(+NFL!$H83="NY Jets",+NFL!#REF!,0))</f>
        <v>0</v>
      </c>
      <c r="AI445" s="565">
        <f>IF(+NFL!$F83="NY Jets",+NFL!#REF!,IF(+NFL!$H83="NY Jets",+NFL!#REF!,0))</f>
        <v>0</v>
      </c>
      <c r="AJ445" s="496">
        <f>IF(+NFL!$F83="NY Jets",+NFL!#REF!,IF(+NFL!$H83="NY Jets",+NFL!#REF!,0))</f>
        <v>0</v>
      </c>
      <c r="AK445" s="565">
        <f>IF(+NFL!$F83="NY Jets",+NFL!#REF!,IF(+NFL!$H83="NY Jets",+NFL!#REF!,0))</f>
        <v>0</v>
      </c>
      <c r="AL445" s="100">
        <f>IF(+NFL!$F83="NY Jets",+NFL!#REF!,IF(+NFL!$H83="NY Jets",+NFL!#REF!,0))</f>
        <v>0</v>
      </c>
      <c r="AM445" s="82">
        <f>IF(+NFL!$F83="NY Jets",+NFL!#REF!,IF(+NFL!$H83="NY Jets",+NFL!#REF!,0))</f>
        <v>0</v>
      </c>
      <c r="AN445" s="81">
        <f>IF(+NFL!$F83="NY Jets",+NFL!#REF!,IF(+NFL!$H83="NY Jets",+NFL!#REF!,0))</f>
        <v>0</v>
      </c>
      <c r="AO445" s="83">
        <f>IF(+NFL!$F83="NY Jets",+NFL!#REF!,IF(+NFL!$H83="NY Jets",+NFL!#REF!,0))</f>
        <v>0</v>
      </c>
      <c r="AP445" s="480">
        <f>IF(+NFL!$F83="NY Jets",+NFL!#REF!,IF(+NFL!$H83="NY Jets",+NFL!#REF!,0))</f>
        <v>0</v>
      </c>
      <c r="AQ445" s="72">
        <f>IF(+NFL!$F83="NY Jets",+NFL!#REF!,IF(+NFL!$H83="NY Jets",+NFL!#REF!,0))</f>
        <v>0</v>
      </c>
      <c r="AR445" s="81">
        <f>IF(+NFL!$F83="NY Jets",+NFL!#REF!,IF(+NFL!$H83="NY Jets",+NFL!#REF!,0))</f>
        <v>0</v>
      </c>
      <c r="AS445" s="96">
        <f>IF(+NFL!$F83="NY Jets",+NFL!#REF!,IF(+NFL!$H83="NY Jets",+NFL!#REF!,0))</f>
        <v>0</v>
      </c>
      <c r="AT445" s="96">
        <f>IF(+NFL!$F83="NY Jets",+NFL!#REF!,IF(+NFL!$H83="NY Jets",+NFL!#REF!,0))</f>
        <v>0</v>
      </c>
      <c r="AU445" s="81">
        <f>IF(+NFL!$F83="NY Jets",+NFL!#REF!,IF(+NFL!$H83="NY Jets",+NFL!#REF!,0))</f>
        <v>0</v>
      </c>
      <c r="AV445" s="96">
        <f>IF(+NFL!$F83="NY Jets",+NFL!#REF!,IF(+NFL!$H83="NY Jets",+NFL!#REF!,0))</f>
        <v>0</v>
      </c>
      <c r="AW445" s="70">
        <f>IF(+NFL!$F83="NY Jets",+NFL!#REF!,IF(+NFL!$H83="NY Jets",+NFL!#REF!,0))</f>
        <v>0</v>
      </c>
      <c r="AX445" s="96">
        <f>IF(+NFL!$F83="NY Jets",+NFL!#REF!,IF(+NFL!$H83="NY Jets",+NFL!#REF!,0))</f>
        <v>0</v>
      </c>
      <c r="AY445" s="81">
        <f>IF(+NFL!$F83="NY Jets",+NFL!#REF!,IF(+NFL!$H83="NY Jets",+NFL!#REF!,0))</f>
        <v>0</v>
      </c>
      <c r="AZ445" s="96">
        <f>IF(+NFL!$F83="NY Jets",+NFL!#REF!,IF(+NFL!$H83="NY Jets",+NFL!#REF!,0))</f>
        <v>0</v>
      </c>
      <c r="BA445" s="70">
        <f>IF(+NFL!$F83="NY Jets",+NFL!#REF!,IF(+NFL!$H83="NY Jets",+NFL!#REF!,0))</f>
        <v>0</v>
      </c>
      <c r="BB445" s="70">
        <f>IF(+NFL!$F83="NY Jets",+NFL!#REF!,IF(+NFL!$H83="NY Jets",+NFL!#REF!,0))</f>
        <v>0</v>
      </c>
      <c r="BC445" s="592">
        <f>IF(+NFL!$F83="NY Jets",+NFL!#REF!,IF(+NFL!$H83="NY Jets",+NFL!#REF!,0))</f>
        <v>0</v>
      </c>
      <c r="BD445" s="81">
        <f>IF(+NFL!$F83="NY Jets",+NFL!#REF!,IF(+NFL!$H83="NY Jets",+NFL!#REF!,0))</f>
        <v>0</v>
      </c>
      <c r="BE445" s="96">
        <f>IF(+NFL!$F83="NY Jets",+NFL!#REF!,IF(+NFL!$H83="NY Jets",+NFL!#REF!,0))</f>
        <v>0</v>
      </c>
      <c r="BF445" s="70">
        <f>IF(+NFL!$F83="NY Jets",+NFL!#REF!,IF(+NFL!$H83="NY Jets",+NFL!#REF!,0))</f>
        <v>0</v>
      </c>
      <c r="BG445" s="81">
        <f>IF(+NFL!$F83="NY Jets",+NFL!#REF!,IF(+NFL!$H83="NY Jets",+NFL!#REF!,0))</f>
        <v>0</v>
      </c>
      <c r="BH445" s="96">
        <f>IF(+NFL!$F83="NY Jets",+NFL!#REF!,IF(+NFL!$H83="NY Jets",+NFL!#REF!,0))</f>
        <v>0</v>
      </c>
      <c r="BI445" s="70">
        <f>IF(+NFL!$F83="NY Jets",+NFL!#REF!,IF(+NFL!$H83="NY Jets",+NFL!#REF!,0))</f>
        <v>0</v>
      </c>
      <c r="BJ445" s="124">
        <f>IF(+NFL!$F83="NY Jets",+NFL!#REF!,IF(+NFL!$H83="NY Jets",+NFL!#REF!,0))</f>
        <v>0</v>
      </c>
      <c r="BK445" s="182">
        <f>IF(+NFL!$F83="NY Jets",+NFL!#REF!,IF(+NFL!$H83="NY Jets",+NFL!#REF!,0))</f>
        <v>0</v>
      </c>
    </row>
    <row r="446" spans="1:63" s="310" customFormat="1" x14ac:dyDescent="0.8">
      <c r="A446" s="70">
        <f>IF(+NFL!$F101="NY Jets",+NFL!A101,IF(+NFL!$H101="NY Jets",+NFL!A101,0))</f>
        <v>6</v>
      </c>
      <c r="B446" s="480">
        <f>IF(+NFL!$F101="NY Jets",+NFL!B101,IF(+NFL!$H101="NY Jets",+NFL!B101,0))</f>
        <v>0</v>
      </c>
      <c r="C446" s="72">
        <f>IF(+NFL!$F101="NY Jets",+NFL!C101,IF(+NFL!$H101="NY Jets",+NFL!C101,0))</f>
        <v>0</v>
      </c>
      <c r="D446" s="73">
        <f>IF(+NFL!$F101="NY Jets",+NFL!D101,IF(+NFL!$H101="NY Jets",+NFL!D101,0))</f>
        <v>0</v>
      </c>
      <c r="E446" s="70">
        <f>IF(+NFL!$F101="NY Jets",+NFL!E101,IF(+NFL!$H101="NY Jets",+NFL!E101,0))</f>
        <v>0</v>
      </c>
      <c r="F446" s="189" t="str">
        <f>IF(+NFL!$F101="NY Jets",+NFL!F101,IF(+NFL!$H101="NY Jets",+NFL!F101,0))</f>
        <v>NY Jets</v>
      </c>
      <c r="G446" s="70" t="str">
        <f>IF(+NFL!$F101="NY Jets",+NFL!G101,IF(+NFL!$H101="NY Jets",+NFL!G101,0))</f>
        <v>AFCE</v>
      </c>
      <c r="H446" s="189">
        <f>IF(+NFL!$F101="NY Jets",+NFL!H101,IF(+NFL!$H101="NY Jets",+NFL!H101,0))</f>
        <v>0</v>
      </c>
      <c r="I446" s="70">
        <f>IF(+NFL!$F101="NY Jets",+NFL!I101,IF(+NFL!$H101="NY Jets",+NFL!I101,0))</f>
        <v>0</v>
      </c>
      <c r="J446" s="496">
        <f>IF(+NFL!$F101="NY Jets",+NFL!J101,IF(+NFL!$H101="NY Jets",+NFL!J101,0))</f>
        <v>0</v>
      </c>
      <c r="K446" s="510" t="str">
        <f>IF(+NFL!$F101="NY Jets",+NFL!K101,IF(+NFL!$H101="NY Jets",+NFL!K101,0))</f>
        <v>NY Jets</v>
      </c>
      <c r="L446" s="572">
        <f>IF(+NFL!$F101="NY Jets",+NFL!L101,IF(+NFL!$H101="NY Jets",+NFL!L101,0))</f>
        <v>0</v>
      </c>
      <c r="M446" s="573">
        <f>IF(+NFL!$F101="NY Jets",+NFL!M101,IF(+NFL!$H101="NY Jets",+NFL!M101,0))</f>
        <v>0</v>
      </c>
      <c r="N446" s="583">
        <f>IF(+NFL!$F101="NY Jets",+NFL!N101,IF(+NFL!$H101="NY Jets",+NFL!N101,0))</f>
        <v>0</v>
      </c>
      <c r="O446" s="584">
        <f>IF(+NFL!$F101="NY Jets",+NFL!O101,IF(+NFL!$H101="NY Jets",+NFL!O101,0))</f>
        <v>0</v>
      </c>
      <c r="P446" s="583">
        <f>IF(+NFL!$F101="NY Jets",+NFL!P101,IF(+NFL!$H101="NY Jets",+NFL!P101,0))</f>
        <v>0</v>
      </c>
      <c r="Q446" s="585">
        <f>IF(+NFL!$F101="NY Jets",+NFL!Q101,IF(+NFL!$H101="NY Jets",+NFL!Q101,0))</f>
        <v>0</v>
      </c>
      <c r="R446" s="586">
        <f>IF(+NFL!$F101="NY Jets",+NFL!R101,IF(+NFL!$H101="NY Jets",+NFL!R101,0))</f>
        <v>0</v>
      </c>
      <c r="S446" s="585">
        <f>IF(+NFL!$F101="NY Jets",+NFL!S101,IF(+NFL!$H101="NY Jets",+NFL!S101,0))</f>
        <v>0</v>
      </c>
      <c r="T446" s="587">
        <f>IF(+NFL!$F101="NY Jets",+NFL!T101,IF(+NFL!$H101="NY Jets",+NFL!T101,0))</f>
        <v>0</v>
      </c>
      <c r="U446" s="585">
        <f>IF(+NFL!$F101="NY Jets",+NFL!U101,IF(+NFL!$H101="NY Jets",+NFL!U101,0))</f>
        <v>0</v>
      </c>
      <c r="V446" s="586" t="e">
        <f>IF(+NFL!#REF!="NY Jets",+NFL!#REF!,IF(+NFL!#REF!="NY Jets",+NFL!#REF!,0))</f>
        <v>#REF!</v>
      </c>
      <c r="W446" s="585" t="e">
        <f>IF(+NFL!#REF!="NY Jets",+NFL!#REF!,IF(+NFL!#REF!="NY Jets",+NFL!#REF!,0))</f>
        <v>#REF!</v>
      </c>
      <c r="X446" s="587" t="e">
        <f>IF(+NFL!#REF!="NY Jets",+NFL!#REF!,IF(+NFL!#REF!="NY Jets",+NFL!#REF!,0))</f>
        <v>#REF!</v>
      </c>
      <c r="Y446" s="585" t="e">
        <f>IF(+NFL!#REF!="NY Jets",+NFL!#REF!,IF(+NFL!#REF!="NY Jets",+NFL!#REF!,0))</f>
        <v>#REF!</v>
      </c>
      <c r="Z446" s="586" t="e">
        <f>IF(+NFL!#REF!="NY Jets",+NFL!#REF!,IF(+NFL!#REF!="NY Jets",+NFL!#REF!,0))</f>
        <v>#REF!</v>
      </c>
      <c r="AA446" s="585" t="e">
        <f>IF(+NFL!#REF!="NY Jets",+NFL!#REF!,IF(+NFL!#REF!="NY Jets",+NFL!#REF!,0))</f>
        <v>#REF!</v>
      </c>
      <c r="AB446" s="124" t="e">
        <f>IF(+NFL!#REF!="NY Jets",+NFL!#REF!,IF(+NFL!#REF!="NY Jets",+NFL!#REF!,0))</f>
        <v>#REF!</v>
      </c>
      <c r="AC446" s="182" t="e">
        <f>IF(+NFL!#REF!="NY Jets",+NFL!#REF!,IF(+NFL!#REF!="NY Jets",+NFL!#REF!,0))</f>
        <v>#REF!</v>
      </c>
      <c r="AD446" s="496" t="e">
        <f>IF(+NFL!#REF!="NY Jets",+NFL!#REF!,IF(+NFL!#REF!="NY Jets",+NFL!#REF!,0))</f>
        <v>#REF!</v>
      </c>
      <c r="AE446" s="565" t="e">
        <f>IF(+NFL!#REF!="NY Jets",+NFL!#REF!,IF(+NFL!#REF!="NY Jets",+NFL!#REF!,0))</f>
        <v>#REF!</v>
      </c>
      <c r="AF446" s="496" t="e">
        <f>IF(+NFL!#REF!="NY Jets",+NFL!#REF!,IF(+NFL!#REF!="NY Jets",+NFL!#REF!,0))</f>
        <v>#REF!</v>
      </c>
      <c r="AG446" s="565" t="e">
        <f>IF(+NFL!#REF!="NY Jets",+NFL!#REF!,IF(+NFL!#REF!="NY Jets",+NFL!#REF!,0))</f>
        <v>#REF!</v>
      </c>
      <c r="AH446" s="496" t="e">
        <f>IF(+NFL!#REF!="NY Jets",+NFL!#REF!,IF(+NFL!#REF!="NY Jets",+NFL!#REF!,0))</f>
        <v>#REF!</v>
      </c>
      <c r="AI446" s="565" t="e">
        <f>IF(+NFL!#REF!="NY Jets",+NFL!#REF!,IF(+NFL!#REF!="NY Jets",+NFL!#REF!,0))</f>
        <v>#REF!</v>
      </c>
      <c r="AJ446" s="496" t="e">
        <f>IF(+NFL!#REF!="NY Jets",+NFL!#REF!,IF(+NFL!#REF!="NY Jets",+NFL!#REF!,0))</f>
        <v>#REF!</v>
      </c>
      <c r="AK446" s="565" t="e">
        <f>IF(+NFL!#REF!="NY Jets",+NFL!#REF!,IF(+NFL!#REF!="NY Jets",+NFL!#REF!,0))</f>
        <v>#REF!</v>
      </c>
      <c r="AL446" s="100" t="e">
        <f>IF(+NFL!#REF!="NY Jets",+NFL!#REF!,IF(+NFL!#REF!="NY Jets",+NFL!#REF!,0))</f>
        <v>#REF!</v>
      </c>
      <c r="AM446" s="82" t="e">
        <f>IF(+NFL!#REF!="NY Jets",+NFL!#REF!,IF(+NFL!#REF!="NY Jets",+NFL!#REF!,0))</f>
        <v>#REF!</v>
      </c>
      <c r="AN446" s="81" t="e">
        <f>IF(+NFL!#REF!="NY Jets",+NFL!#REF!,IF(+NFL!#REF!="NY Jets",+NFL!#REF!,0))</f>
        <v>#REF!</v>
      </c>
      <c r="AO446" s="83" t="e">
        <f>IF(+NFL!#REF!="NY Jets",+NFL!#REF!,IF(+NFL!#REF!="NY Jets",+NFL!#REF!,0))</f>
        <v>#REF!</v>
      </c>
      <c r="AP446" s="480" t="e">
        <f>IF(+NFL!#REF!="NY Jets",+NFL!#REF!,IF(+NFL!#REF!="NY Jets",+NFL!#REF!,0))</f>
        <v>#REF!</v>
      </c>
      <c r="AQ446" s="72" t="e">
        <f>IF(+NFL!#REF!="NY Jets",+NFL!#REF!,IF(+NFL!#REF!="NY Jets",+NFL!#REF!,0))</f>
        <v>#REF!</v>
      </c>
      <c r="AR446" s="81" t="e">
        <f>IF(+NFL!#REF!="NY Jets",+NFL!#REF!,IF(+NFL!#REF!="NY Jets",+NFL!#REF!,0))</f>
        <v>#REF!</v>
      </c>
      <c r="AS446" s="96" t="e">
        <f>IF(+NFL!#REF!="NY Jets",+NFL!#REF!,IF(+NFL!#REF!="NY Jets",+NFL!#REF!,0))</f>
        <v>#REF!</v>
      </c>
      <c r="AT446" s="96" t="e">
        <f>IF(+NFL!#REF!="NY Jets",+NFL!#REF!,IF(+NFL!#REF!="NY Jets",+NFL!#REF!,0))</f>
        <v>#REF!</v>
      </c>
      <c r="AU446" s="81" t="e">
        <f>IF(+NFL!#REF!="NY Jets",+NFL!#REF!,IF(+NFL!#REF!="NY Jets",+NFL!#REF!,0))</f>
        <v>#REF!</v>
      </c>
      <c r="AV446" s="96" t="e">
        <f>IF(+NFL!#REF!="NY Jets",+NFL!#REF!,IF(+NFL!#REF!="NY Jets",+NFL!#REF!,0))</f>
        <v>#REF!</v>
      </c>
      <c r="AW446" s="70" t="e">
        <f>IF(+NFL!#REF!="NY Jets",+NFL!#REF!,IF(+NFL!#REF!="NY Jets",+NFL!#REF!,0))</f>
        <v>#REF!</v>
      </c>
      <c r="AX446" s="96" t="e">
        <f>IF(+NFL!#REF!="NY Jets",+NFL!#REF!,IF(+NFL!#REF!="NY Jets",+NFL!#REF!,0))</f>
        <v>#REF!</v>
      </c>
      <c r="AY446" s="81" t="e">
        <f>IF(+NFL!#REF!="NY Jets",+NFL!#REF!,IF(+NFL!#REF!="NY Jets",+NFL!#REF!,0))</f>
        <v>#REF!</v>
      </c>
      <c r="AZ446" s="96" t="e">
        <f>IF(+NFL!#REF!="NY Jets",+NFL!#REF!,IF(+NFL!#REF!="NY Jets",+NFL!#REF!,0))</f>
        <v>#REF!</v>
      </c>
      <c r="BA446" s="70" t="e">
        <f>IF(+NFL!#REF!="NY Jets",+NFL!#REF!,IF(+NFL!#REF!="NY Jets",+NFL!#REF!,0))</f>
        <v>#REF!</v>
      </c>
      <c r="BB446" s="70" t="e">
        <f>IF(+NFL!#REF!="NY Jets",+NFL!#REF!,IF(+NFL!#REF!="NY Jets",+NFL!#REF!,0))</f>
        <v>#REF!</v>
      </c>
      <c r="BC446" s="592" t="e">
        <f>IF(+NFL!#REF!="NY Jets",+NFL!#REF!,IF(+NFL!#REF!="NY Jets",+NFL!#REF!,0))</f>
        <v>#REF!</v>
      </c>
      <c r="BD446" s="81" t="e">
        <f>IF(+NFL!#REF!="NY Jets",+NFL!#REF!,IF(+NFL!#REF!="NY Jets",+NFL!#REF!,0))</f>
        <v>#REF!</v>
      </c>
      <c r="BE446" s="96" t="e">
        <f>IF(+NFL!#REF!="NY Jets",+NFL!#REF!,IF(+NFL!#REF!="NY Jets",+NFL!#REF!,0))</f>
        <v>#REF!</v>
      </c>
      <c r="BF446" s="70" t="e">
        <f>IF(+NFL!#REF!="NY Jets",+NFL!#REF!,IF(+NFL!#REF!="NY Jets",+NFL!#REF!,0))</f>
        <v>#REF!</v>
      </c>
      <c r="BG446" s="81" t="e">
        <f>IF(+NFL!#REF!="NY Jets",+NFL!#REF!,IF(+NFL!#REF!="NY Jets",+NFL!#REF!,0))</f>
        <v>#REF!</v>
      </c>
      <c r="BH446" s="96" t="e">
        <f>IF(+NFL!#REF!="NY Jets",+NFL!#REF!,IF(+NFL!#REF!="NY Jets",+NFL!#REF!,0))</f>
        <v>#REF!</v>
      </c>
      <c r="BI446" s="70" t="e">
        <f>IF(+NFL!#REF!="NY Jets",+NFL!#REF!,IF(+NFL!#REF!="NY Jets",+NFL!#REF!,0))</f>
        <v>#REF!</v>
      </c>
      <c r="BJ446" s="124" t="e">
        <f>IF(+NFL!#REF!="NY Jets",+NFL!#REF!,IF(+NFL!#REF!="NY Jets",+NFL!#REF!,0))</f>
        <v>#REF!</v>
      </c>
      <c r="BK446" s="182" t="e">
        <f>IF(+NFL!#REF!="NY Jets",+NFL!#REF!,IF(+NFL!#REF!="NY Jets",+NFL!#REF!,0))</f>
        <v>#REF!</v>
      </c>
    </row>
    <row r="447" spans="1:63" s="310" customFormat="1" x14ac:dyDescent="0.8">
      <c r="A447" s="70">
        <f>IF(+NFL!$F107="NY Jets",+NFL!A107,IF(+NFL!$H107="NY Jets",+NFL!A107,0))</f>
        <v>7</v>
      </c>
      <c r="B447" s="480" t="str">
        <f>IF(+NFL!$F107="NY Jets",+NFL!B107,IF(+NFL!$H107="NY Jets",+NFL!B107,0))</f>
        <v>Sun</v>
      </c>
      <c r="C447" s="72">
        <f>IF(+NFL!$F107="NY Jets",+NFL!C107,IF(+NFL!$H107="NY Jets",+NFL!C107,0))</f>
        <v>44493</v>
      </c>
      <c r="D447" s="73">
        <f>IF(+NFL!$F107="NY Jets",+NFL!D107,IF(+NFL!$H107="NY Jets",+NFL!D107,0))</f>
        <v>0.54166666666666663</v>
      </c>
      <c r="E447" s="70" t="str">
        <f>IF(+NFL!$F107="NY Jets",+NFL!E107,IF(+NFL!$H107="NY Jets",+NFL!E107,0))</f>
        <v>CBS</v>
      </c>
      <c r="F447" s="189" t="str">
        <f>IF(+NFL!$F107="NY Jets",+NFL!F107,IF(+NFL!$H107="NY Jets",+NFL!F107,0))</f>
        <v>NY Jets</v>
      </c>
      <c r="G447" s="70" t="str">
        <f>IF(+NFL!$F107="NY Jets",+NFL!G107,IF(+NFL!$H107="NY Jets",+NFL!G107,0))</f>
        <v>AFCE</v>
      </c>
      <c r="H447" s="189" t="str">
        <f>IF(+NFL!$F107="NY Jets",+NFL!H107,IF(+NFL!$H107="NY Jets",+NFL!H107,0))</f>
        <v>New England</v>
      </c>
      <c r="I447" s="70" t="str">
        <f>IF(+NFL!$F107="NY Jets",+NFL!I107,IF(+NFL!$H107="NY Jets",+NFL!I107,0))</f>
        <v>AFCE</v>
      </c>
      <c r="J447" s="496" t="str">
        <f>IF(+NFL!$F107="NY Jets",+NFL!J107,IF(+NFL!$H107="NY Jets",+NFL!J107,0))</f>
        <v>New England</v>
      </c>
      <c r="K447" s="510" t="str">
        <f>IF(+NFL!$F107="NY Jets",+NFL!K107,IF(+NFL!$H107="NY Jets",+NFL!K107,0))</f>
        <v>NY Jets</v>
      </c>
      <c r="L447" s="572">
        <f>IF(+NFL!$F107="NY Jets",+NFL!L107,IF(+NFL!$H107="NY Jets",+NFL!L107,0))</f>
        <v>7</v>
      </c>
      <c r="M447" s="573">
        <f>IF(+NFL!$F107="NY Jets",+NFL!M107,IF(+NFL!$H107="NY Jets",+NFL!M107,0))</f>
        <v>42.5</v>
      </c>
      <c r="N447" s="583" t="str">
        <f>IF(+NFL!$F107="NY Jets",+NFL!N107,IF(+NFL!$H107="NY Jets",+NFL!N107,0))</f>
        <v>New England</v>
      </c>
      <c r="O447" s="584">
        <f>IF(+NFL!$F107="NY Jets",+NFL!O107,IF(+NFL!$H107="NY Jets",+NFL!O107,0))</f>
        <v>54</v>
      </c>
      <c r="P447" s="583" t="str">
        <f>IF(+NFL!$F107="NY Jets",+NFL!P107,IF(+NFL!$H107="NY Jets",+NFL!P107,0))</f>
        <v>NY Jets</v>
      </c>
      <c r="Q447" s="585">
        <f>IF(+NFL!$F107="NY Jets",+NFL!Q107,IF(+NFL!$H107="NY Jets",+NFL!Q107,0))</f>
        <v>13</v>
      </c>
      <c r="R447" s="586" t="str">
        <f>IF(+NFL!$F107="NY Jets",+NFL!R107,IF(+NFL!$H107="NY Jets",+NFL!R107,0))</f>
        <v>New England</v>
      </c>
      <c r="S447" s="585" t="str">
        <f>IF(+NFL!$F107="NY Jets",+NFL!S107,IF(+NFL!$H107="NY Jets",+NFL!S107,0))</f>
        <v>NY Jets</v>
      </c>
      <c r="T447" s="587" t="str">
        <f>IF(+NFL!$F107="NY Jets",+NFL!T107,IF(+NFL!$H107="NY Jets",+NFL!T107,0))</f>
        <v>NY Jets</v>
      </c>
      <c r="U447" s="585" t="str">
        <f>IF(+NFL!$F107="NY Jets",+NFL!U107,IF(+NFL!$H107="NY Jets",+NFL!U107,0))</f>
        <v>L</v>
      </c>
      <c r="V447" s="586">
        <f>IF(+NFL!$F116="NY Jets",+NFL!#REF!,IF(+NFL!$H116="NY Jets",+NFL!#REF!,0))</f>
        <v>0</v>
      </c>
      <c r="W447" s="585">
        <f>IF(+NFL!$F116="NY Jets",+NFL!#REF!,IF(+NFL!$H116="NY Jets",+NFL!#REF!,0))</f>
        <v>0</v>
      </c>
      <c r="X447" s="587">
        <f>IF(+NFL!$F116="NY Jets",+NFL!#REF!,IF(+NFL!$H116="NY Jets",+NFL!#REF!,0))</f>
        <v>0</v>
      </c>
      <c r="Y447" s="585">
        <f>IF(+NFL!$F116="NY Jets",+NFL!#REF!,IF(+NFL!$H116="NY Jets",+NFL!#REF!,0))</f>
        <v>0</v>
      </c>
      <c r="Z447" s="586">
        <f>IF(+NFL!$F116="NY Jets",+NFL!#REF!,IF(+NFL!$H116="NY Jets",+NFL!#REF!,0))</f>
        <v>0</v>
      </c>
      <c r="AA447" s="585">
        <f>IF(+NFL!$F116="NY Jets",+NFL!#REF!,IF(+NFL!$H116="NY Jets",+NFL!#REF!,0))</f>
        <v>0</v>
      </c>
      <c r="AB447" s="124">
        <f>IF(+NFL!$F116="NY Jets",+NFL!#REF!,IF(+NFL!$H116="NY Jets",+NFL!#REF!,0))</f>
        <v>0</v>
      </c>
      <c r="AC447" s="182">
        <f>IF(+NFL!$F116="NY Jets",+NFL!#REF!,IF(+NFL!$H116="NY Jets",+NFL!#REF!,0))</f>
        <v>0</v>
      </c>
      <c r="AD447" s="496">
        <f>IF(+NFL!$F116="NY Jets",+NFL!#REF!,IF(+NFL!$H116="NY Jets",+NFL!#REF!,0))</f>
        <v>0</v>
      </c>
      <c r="AE447" s="565">
        <f>IF(+NFL!$F116="NY Jets",+NFL!#REF!,IF(+NFL!$H116="NY Jets",+NFL!#REF!,0))</f>
        <v>0</v>
      </c>
      <c r="AF447" s="496">
        <f>IF(+NFL!$F116="NY Jets",+NFL!#REF!,IF(+NFL!$H116="NY Jets",+NFL!#REF!,0))</f>
        <v>0</v>
      </c>
      <c r="AG447" s="565">
        <f>IF(+NFL!$F116="NY Jets",+NFL!#REF!,IF(+NFL!$H116="NY Jets",+NFL!#REF!,0))</f>
        <v>0</v>
      </c>
      <c r="AH447" s="496">
        <f>IF(+NFL!$F116="NY Jets",+NFL!#REF!,IF(+NFL!$H116="NY Jets",+NFL!#REF!,0))</f>
        <v>0</v>
      </c>
      <c r="AI447" s="565">
        <f>IF(+NFL!$F116="NY Jets",+NFL!#REF!,IF(+NFL!$H116="NY Jets",+NFL!#REF!,0))</f>
        <v>0</v>
      </c>
      <c r="AJ447" s="496">
        <f>IF(+NFL!$F116="NY Jets",+NFL!#REF!,IF(+NFL!$H116="NY Jets",+NFL!#REF!,0))</f>
        <v>0</v>
      </c>
      <c r="AK447" s="565">
        <f>IF(+NFL!$F116="NY Jets",+NFL!#REF!,IF(+NFL!$H116="NY Jets",+NFL!#REF!,0))</f>
        <v>0</v>
      </c>
      <c r="AL447" s="100">
        <f>IF(+NFL!$F116="NY Jets",+NFL!#REF!,IF(+NFL!$H116="NY Jets",+NFL!#REF!,0))</f>
        <v>0</v>
      </c>
      <c r="AM447" s="82">
        <f>IF(+NFL!$F116="NY Jets",+NFL!#REF!,IF(+NFL!$H116="NY Jets",+NFL!#REF!,0))</f>
        <v>0</v>
      </c>
      <c r="AN447" s="81">
        <f>IF(+NFL!$F116="NY Jets",+NFL!#REF!,IF(+NFL!$H116="NY Jets",+NFL!#REF!,0))</f>
        <v>0</v>
      </c>
      <c r="AO447" s="83">
        <f>IF(+NFL!$F116="NY Jets",+NFL!#REF!,IF(+NFL!$H116="NY Jets",+NFL!#REF!,0))</f>
        <v>0</v>
      </c>
      <c r="AP447" s="480">
        <f>IF(+NFL!$F116="NY Jets",+NFL!#REF!,IF(+NFL!$H116="NY Jets",+NFL!#REF!,0))</f>
        <v>0</v>
      </c>
      <c r="AQ447" s="72">
        <f>IF(+NFL!$F116="NY Jets",+NFL!#REF!,IF(+NFL!$H116="NY Jets",+NFL!#REF!,0))</f>
        <v>0</v>
      </c>
      <c r="AR447" s="81">
        <f>IF(+NFL!$F116="NY Jets",+NFL!#REF!,IF(+NFL!$H116="NY Jets",+NFL!#REF!,0))</f>
        <v>0</v>
      </c>
      <c r="AS447" s="96">
        <f>IF(+NFL!$F116="NY Jets",+NFL!#REF!,IF(+NFL!$H116="NY Jets",+NFL!#REF!,0))</f>
        <v>0</v>
      </c>
      <c r="AT447" s="96">
        <f>IF(+NFL!$F116="NY Jets",+NFL!#REF!,IF(+NFL!$H116="NY Jets",+NFL!#REF!,0))</f>
        <v>0</v>
      </c>
      <c r="AU447" s="81">
        <f>IF(+NFL!$F116="NY Jets",+NFL!#REF!,IF(+NFL!$H116="NY Jets",+NFL!#REF!,0))</f>
        <v>0</v>
      </c>
      <c r="AV447" s="96">
        <f>IF(+NFL!$F116="NY Jets",+NFL!#REF!,IF(+NFL!$H116="NY Jets",+NFL!#REF!,0))</f>
        <v>0</v>
      </c>
      <c r="AW447" s="70">
        <f>IF(+NFL!$F116="NY Jets",+NFL!#REF!,IF(+NFL!$H116="NY Jets",+NFL!#REF!,0))</f>
        <v>0</v>
      </c>
      <c r="AX447" s="96">
        <f>IF(+NFL!$F116="NY Jets",+NFL!#REF!,IF(+NFL!$H116="NY Jets",+NFL!#REF!,0))</f>
        <v>0</v>
      </c>
      <c r="AY447" s="81">
        <f>IF(+NFL!$F116="NY Jets",+NFL!#REF!,IF(+NFL!$H116="NY Jets",+NFL!#REF!,0))</f>
        <v>0</v>
      </c>
      <c r="AZ447" s="96">
        <f>IF(+NFL!$F116="NY Jets",+NFL!#REF!,IF(+NFL!$H116="NY Jets",+NFL!#REF!,0))</f>
        <v>0</v>
      </c>
      <c r="BA447" s="70">
        <f>IF(+NFL!$F116="NY Jets",+NFL!#REF!,IF(+NFL!$H116="NY Jets",+NFL!#REF!,0))</f>
        <v>0</v>
      </c>
      <c r="BB447" s="70">
        <f>IF(+NFL!$F116="NY Jets",+NFL!#REF!,IF(+NFL!$H116="NY Jets",+NFL!#REF!,0))</f>
        <v>0</v>
      </c>
      <c r="BC447" s="592">
        <f>IF(+NFL!$F116="NY Jets",+NFL!#REF!,IF(+NFL!$H116="NY Jets",+NFL!#REF!,0))</f>
        <v>0</v>
      </c>
      <c r="BD447" s="81">
        <f>IF(+NFL!$F116="NY Jets",+NFL!#REF!,IF(+NFL!$H116="NY Jets",+NFL!#REF!,0))</f>
        <v>0</v>
      </c>
      <c r="BE447" s="96">
        <f>IF(+NFL!$F116="NY Jets",+NFL!#REF!,IF(+NFL!$H116="NY Jets",+NFL!#REF!,0))</f>
        <v>0</v>
      </c>
      <c r="BF447" s="70">
        <f>IF(+NFL!$F116="NY Jets",+NFL!#REF!,IF(+NFL!$H116="NY Jets",+NFL!#REF!,0))</f>
        <v>0</v>
      </c>
      <c r="BG447" s="81">
        <f>IF(+NFL!$F116="NY Jets",+NFL!#REF!,IF(+NFL!$H116="NY Jets",+NFL!#REF!,0))</f>
        <v>0</v>
      </c>
      <c r="BH447" s="96">
        <f>IF(+NFL!$F116="NY Jets",+NFL!#REF!,IF(+NFL!$H116="NY Jets",+NFL!#REF!,0))</f>
        <v>0</v>
      </c>
      <c r="BI447" s="70">
        <f>IF(+NFL!$F116="NY Jets",+NFL!#REF!,IF(+NFL!$H116="NY Jets",+NFL!#REF!,0))</f>
        <v>0</v>
      </c>
      <c r="BJ447" s="124">
        <f>IF(+NFL!$F116="NY Jets",+NFL!#REF!,IF(+NFL!$H116="NY Jets",+NFL!#REF!,0))</f>
        <v>0</v>
      </c>
      <c r="BK447" s="182">
        <f>IF(+NFL!$F116="NY Jets",+NFL!#REF!,IF(+NFL!$H116="NY Jets",+NFL!#REF!,0))</f>
        <v>0</v>
      </c>
    </row>
    <row r="448" spans="1:63" s="310" customFormat="1" x14ac:dyDescent="0.8">
      <c r="A448" s="70">
        <f>IF(+NFL!$F130="NY Jets",+NFL!A130,IF(+NFL!$H130="NY Jets",+NFL!A130,0))</f>
        <v>8</v>
      </c>
      <c r="B448" s="480" t="str">
        <f>IF(+NFL!$F130="NY Jets",+NFL!B130,IF(+NFL!$H130="NY Jets",+NFL!B130,0))</f>
        <v>Sun</v>
      </c>
      <c r="C448" s="72">
        <f>IF(+NFL!$F130="NY Jets",+NFL!C130,IF(+NFL!$H130="NY Jets",+NFL!C130,0))</f>
        <v>44500</v>
      </c>
      <c r="D448" s="73">
        <f>IF(+NFL!$F130="NY Jets",+NFL!D130,IF(+NFL!$H130="NY Jets",+NFL!D130,0))</f>
        <v>0.54166666666666663</v>
      </c>
      <c r="E448" s="70" t="str">
        <f>IF(+NFL!$F130="NY Jets",+NFL!E130,IF(+NFL!$H130="NY Jets",+NFL!E130,0))</f>
        <v>CBS</v>
      </c>
      <c r="F448" s="189" t="str">
        <f>IF(+NFL!$F130="NY Jets",+NFL!F130,IF(+NFL!$H130="NY Jets",+NFL!F130,0))</f>
        <v>Cincinnati</v>
      </c>
      <c r="G448" s="70" t="str">
        <f>IF(+NFL!$F130="NY Jets",+NFL!G130,IF(+NFL!$H130="NY Jets",+NFL!G130,0))</f>
        <v>AFCN</v>
      </c>
      <c r="H448" s="189" t="str">
        <f>IF(+NFL!$F130="NY Jets",+NFL!H130,IF(+NFL!$H130="NY Jets",+NFL!H130,0))</f>
        <v>NY Jets</v>
      </c>
      <c r="I448" s="70" t="str">
        <f>IF(+NFL!$F130="NY Jets",+NFL!I130,IF(+NFL!$H130="NY Jets",+NFL!I130,0))</f>
        <v>AFCE</v>
      </c>
      <c r="J448" s="496" t="str">
        <f>IF(+NFL!$F130="NY Jets",+NFL!J130,IF(+NFL!$H130="NY Jets",+NFL!J130,0))</f>
        <v>Cincinnati</v>
      </c>
      <c r="K448" s="510" t="str">
        <f>IF(+NFL!$F130="NY Jets",+NFL!K130,IF(+NFL!$H130="NY Jets",+NFL!K130,0))</f>
        <v>NY Jets</v>
      </c>
      <c r="L448" s="572">
        <f>IF(+NFL!$F130="NY Jets",+NFL!L130,IF(+NFL!$H130="NY Jets",+NFL!L130,0))</f>
        <v>10.5</v>
      </c>
      <c r="M448" s="573">
        <f>IF(+NFL!$F130="NY Jets",+NFL!M130,IF(+NFL!$H130="NY Jets",+NFL!M130,0))</f>
        <v>42</v>
      </c>
      <c r="N448" s="583" t="str">
        <f>IF(+NFL!$F130="NY Jets",+NFL!N130,IF(+NFL!$H130="NY Jets",+NFL!N130,0))</f>
        <v>NY Jets</v>
      </c>
      <c r="O448" s="584">
        <f>IF(+NFL!$F130="NY Jets",+NFL!O130,IF(+NFL!$H130="NY Jets",+NFL!O130,0))</f>
        <v>34</v>
      </c>
      <c r="P448" s="583" t="str">
        <f>IF(+NFL!$F130="NY Jets",+NFL!P130,IF(+NFL!$H130="NY Jets",+NFL!P130,0))</f>
        <v>Cincinnati</v>
      </c>
      <c r="Q448" s="585">
        <f>IF(+NFL!$F130="NY Jets",+NFL!Q130,IF(+NFL!$H130="NY Jets",+NFL!Q130,0))</f>
        <v>31</v>
      </c>
      <c r="R448" s="586" t="str">
        <f>IF(+NFL!$F130="NY Jets",+NFL!R130,IF(+NFL!$H130="NY Jets",+NFL!R130,0))</f>
        <v>NY Jets</v>
      </c>
      <c r="S448" s="585" t="str">
        <f>IF(+NFL!$F130="NY Jets",+NFL!S130,IF(+NFL!$H130="NY Jets",+NFL!S130,0))</f>
        <v>Cincinnati</v>
      </c>
      <c r="T448" s="587" t="str">
        <f>IF(+NFL!$F130="NY Jets",+NFL!T130,IF(+NFL!$H130="NY Jets",+NFL!T130,0))</f>
        <v>Cincinnati</v>
      </c>
      <c r="U448" s="585" t="str">
        <f>IF(+NFL!$F130="NY Jets",+NFL!U130,IF(+NFL!$H130="NY Jets",+NFL!U130,0))</f>
        <v>L</v>
      </c>
      <c r="V448" s="586">
        <f>IF(+NFL!$F140="NY Jets",+NFL!#REF!,IF(+NFL!$H140="NY Jets",+NFL!#REF!,0))</f>
        <v>0</v>
      </c>
      <c r="W448" s="585">
        <f>IF(+NFL!$F140="NY Jets",+NFL!#REF!,IF(+NFL!$H140="NY Jets",+NFL!#REF!,0))</f>
        <v>0</v>
      </c>
      <c r="X448" s="587">
        <f>IF(+NFL!$F140="NY Jets",+NFL!#REF!,IF(+NFL!$H140="NY Jets",+NFL!#REF!,0))</f>
        <v>0</v>
      </c>
      <c r="Y448" s="585">
        <f>IF(+NFL!$F140="NY Jets",+NFL!#REF!,IF(+NFL!$H140="NY Jets",+NFL!#REF!,0))</f>
        <v>0</v>
      </c>
      <c r="Z448" s="586">
        <f>IF(+NFL!$F140="NY Jets",+NFL!#REF!,IF(+NFL!$H140="NY Jets",+NFL!#REF!,0))</f>
        <v>0</v>
      </c>
      <c r="AA448" s="585">
        <f>IF(+NFL!$F140="NY Jets",+NFL!#REF!,IF(+NFL!$H140="NY Jets",+NFL!#REF!,0))</f>
        <v>0</v>
      </c>
      <c r="AB448" s="124">
        <f>IF(+NFL!$F140="NY Jets",+NFL!#REF!,IF(+NFL!$H140="NY Jets",+NFL!#REF!,0))</f>
        <v>0</v>
      </c>
      <c r="AC448" s="182">
        <f>IF(+NFL!$F140="NY Jets",+NFL!#REF!,IF(+NFL!$H140="NY Jets",+NFL!#REF!,0))</f>
        <v>0</v>
      </c>
      <c r="AD448" s="496">
        <f>IF(+NFL!$F140="NY Jets",+NFL!#REF!,IF(+NFL!$H140="NY Jets",+NFL!#REF!,0))</f>
        <v>0</v>
      </c>
      <c r="AE448" s="565">
        <f>IF(+NFL!$F140="NY Jets",+NFL!#REF!,IF(+NFL!$H140="NY Jets",+NFL!#REF!,0))</f>
        <v>0</v>
      </c>
      <c r="AF448" s="496">
        <f>IF(+NFL!$F140="NY Jets",+NFL!#REF!,IF(+NFL!$H140="NY Jets",+NFL!#REF!,0))</f>
        <v>0</v>
      </c>
      <c r="AG448" s="565">
        <f>IF(+NFL!$F140="NY Jets",+NFL!#REF!,IF(+NFL!$H140="NY Jets",+NFL!#REF!,0))</f>
        <v>0</v>
      </c>
      <c r="AH448" s="496">
        <f>IF(+NFL!$F140="NY Jets",+NFL!#REF!,IF(+NFL!$H140="NY Jets",+NFL!#REF!,0))</f>
        <v>0</v>
      </c>
      <c r="AI448" s="565">
        <f>IF(+NFL!$F140="NY Jets",+NFL!#REF!,IF(+NFL!$H140="NY Jets",+NFL!#REF!,0))</f>
        <v>0</v>
      </c>
      <c r="AJ448" s="496">
        <f>IF(+NFL!$F140="NY Jets",+NFL!#REF!,IF(+NFL!$H140="NY Jets",+NFL!#REF!,0))</f>
        <v>0</v>
      </c>
      <c r="AK448" s="565">
        <f>IF(+NFL!$F140="NY Jets",+NFL!#REF!,IF(+NFL!$H140="NY Jets",+NFL!#REF!,0))</f>
        <v>0</v>
      </c>
      <c r="AL448" s="100">
        <f>IF(+NFL!$F140="NY Jets",+NFL!#REF!,IF(+NFL!$H140="NY Jets",+NFL!#REF!,0))</f>
        <v>0</v>
      </c>
      <c r="AM448" s="82">
        <f>IF(+NFL!$F140="NY Jets",+NFL!#REF!,IF(+NFL!$H140="NY Jets",+NFL!#REF!,0))</f>
        <v>0</v>
      </c>
      <c r="AN448" s="81">
        <f>IF(+NFL!$F140="NY Jets",+NFL!#REF!,IF(+NFL!$H140="NY Jets",+NFL!#REF!,0))</f>
        <v>0</v>
      </c>
      <c r="AO448" s="83">
        <f>IF(+NFL!$F140="NY Jets",+NFL!#REF!,IF(+NFL!$H140="NY Jets",+NFL!#REF!,0))</f>
        <v>0</v>
      </c>
      <c r="AP448" s="480">
        <f>IF(+NFL!$F140="NY Jets",+NFL!#REF!,IF(+NFL!$H140="NY Jets",+NFL!#REF!,0))</f>
        <v>0</v>
      </c>
      <c r="AQ448" s="72">
        <f>IF(+NFL!$F140="NY Jets",+NFL!#REF!,IF(+NFL!$H140="NY Jets",+NFL!#REF!,0))</f>
        <v>0</v>
      </c>
      <c r="AR448" s="81">
        <f>IF(+NFL!$F140="NY Jets",+NFL!#REF!,IF(+NFL!$H140="NY Jets",+NFL!#REF!,0))</f>
        <v>0</v>
      </c>
      <c r="AS448" s="96">
        <f>IF(+NFL!$F140="NY Jets",+NFL!#REF!,IF(+NFL!$H140="NY Jets",+NFL!#REF!,0))</f>
        <v>0</v>
      </c>
      <c r="AT448" s="96">
        <f>IF(+NFL!$F140="NY Jets",+NFL!#REF!,IF(+NFL!$H140="NY Jets",+NFL!#REF!,0))</f>
        <v>0</v>
      </c>
      <c r="AU448" s="81">
        <f>IF(+NFL!$F140="NY Jets",+NFL!#REF!,IF(+NFL!$H140="NY Jets",+NFL!#REF!,0))</f>
        <v>0</v>
      </c>
      <c r="AV448" s="96">
        <f>IF(+NFL!$F140="NY Jets",+NFL!#REF!,IF(+NFL!$H140="NY Jets",+NFL!#REF!,0))</f>
        <v>0</v>
      </c>
      <c r="AW448" s="70">
        <f>IF(+NFL!$F140="NY Jets",+NFL!#REF!,IF(+NFL!$H140="NY Jets",+NFL!#REF!,0))</f>
        <v>0</v>
      </c>
      <c r="AX448" s="96">
        <f>IF(+NFL!$F140="NY Jets",+NFL!#REF!,IF(+NFL!$H140="NY Jets",+NFL!#REF!,0))</f>
        <v>0</v>
      </c>
      <c r="AY448" s="81">
        <f>IF(+NFL!$F140="NY Jets",+NFL!#REF!,IF(+NFL!$H140="NY Jets",+NFL!#REF!,0))</f>
        <v>0</v>
      </c>
      <c r="AZ448" s="96">
        <f>IF(+NFL!$F140="NY Jets",+NFL!#REF!,IF(+NFL!$H140="NY Jets",+NFL!#REF!,0))</f>
        <v>0</v>
      </c>
      <c r="BA448" s="70">
        <f>IF(+NFL!$F140="NY Jets",+NFL!#REF!,IF(+NFL!$H140="NY Jets",+NFL!#REF!,0))</f>
        <v>0</v>
      </c>
      <c r="BB448" s="70">
        <f>IF(+NFL!$F140="NY Jets",+NFL!#REF!,IF(+NFL!$H140="NY Jets",+NFL!#REF!,0))</f>
        <v>0</v>
      </c>
      <c r="BC448" s="592">
        <f>IF(+NFL!$F140="NY Jets",+NFL!#REF!,IF(+NFL!$H140="NY Jets",+NFL!#REF!,0))</f>
        <v>0</v>
      </c>
      <c r="BD448" s="81">
        <f>IF(+NFL!$F140="NY Jets",+NFL!#REF!,IF(+NFL!$H140="NY Jets",+NFL!#REF!,0))</f>
        <v>0</v>
      </c>
      <c r="BE448" s="96">
        <f>IF(+NFL!$F140="NY Jets",+NFL!#REF!,IF(+NFL!$H140="NY Jets",+NFL!#REF!,0))</f>
        <v>0</v>
      </c>
      <c r="BF448" s="70">
        <f>IF(+NFL!$F140="NY Jets",+NFL!#REF!,IF(+NFL!$H140="NY Jets",+NFL!#REF!,0))</f>
        <v>0</v>
      </c>
      <c r="BG448" s="81">
        <f>IF(+NFL!$F140="NY Jets",+NFL!#REF!,IF(+NFL!$H140="NY Jets",+NFL!#REF!,0))</f>
        <v>0</v>
      </c>
      <c r="BH448" s="96">
        <f>IF(+NFL!$F140="NY Jets",+NFL!#REF!,IF(+NFL!$H140="NY Jets",+NFL!#REF!,0))</f>
        <v>0</v>
      </c>
      <c r="BI448" s="70">
        <f>IF(+NFL!$F140="NY Jets",+NFL!#REF!,IF(+NFL!$H140="NY Jets",+NFL!#REF!,0))</f>
        <v>0</v>
      </c>
      <c r="BJ448" s="124">
        <f>IF(+NFL!$F140="NY Jets",+NFL!#REF!,IF(+NFL!$H140="NY Jets",+NFL!#REF!,0))</f>
        <v>0</v>
      </c>
      <c r="BK448" s="182">
        <f>IF(+NFL!$F140="NY Jets",+NFL!#REF!,IF(+NFL!$H140="NY Jets",+NFL!#REF!,0))</f>
        <v>0</v>
      </c>
    </row>
    <row r="449" spans="1:63" s="310" customFormat="1" x14ac:dyDescent="0.8">
      <c r="A449" s="70">
        <f>IF(+NFL!$F141="NY Jets",+NFL!A141,IF(+NFL!$H141="NY Jets",+NFL!A141,0))</f>
        <v>9</v>
      </c>
      <c r="B449" s="480" t="str">
        <f>IF(+NFL!$F141="NY Jets",+NFL!B141,IF(+NFL!$H141="NY Jets",+NFL!B141,0))</f>
        <v>Thurs</v>
      </c>
      <c r="C449" s="72">
        <f>IF(+NFL!$F141="NY Jets",+NFL!C141,IF(+NFL!$H141="NY Jets",+NFL!C141,0))</f>
        <v>44504</v>
      </c>
      <c r="D449" s="73">
        <f>IF(+NFL!$F141="NY Jets",+NFL!D141,IF(+NFL!$H141="NY Jets",+NFL!D141,0))</f>
        <v>0.84375</v>
      </c>
      <c r="E449" s="70" t="str">
        <f>IF(+NFL!$F141="NY Jets",+NFL!E141,IF(+NFL!$H141="NY Jets",+NFL!E141,0))</f>
        <v>Fox</v>
      </c>
      <c r="F449" s="189" t="str">
        <f>IF(+NFL!$F141="NY Jets",+NFL!F141,IF(+NFL!$H141="NY Jets",+NFL!F141,0))</f>
        <v>NY Jets</v>
      </c>
      <c r="G449" s="70" t="str">
        <f>IF(+NFL!$F141="NY Jets",+NFL!G141,IF(+NFL!$H141="NY Jets",+NFL!G141,0))</f>
        <v>AFCE</v>
      </c>
      <c r="H449" s="189" t="str">
        <f>IF(+NFL!$F141="NY Jets",+NFL!H141,IF(+NFL!$H141="NY Jets",+NFL!H141,0))</f>
        <v>Indianapolis</v>
      </c>
      <c r="I449" s="70" t="str">
        <f>IF(+NFL!$F141="NY Jets",+NFL!I141,IF(+NFL!$H141="NY Jets",+NFL!I141,0))</f>
        <v>AFCS</v>
      </c>
      <c r="J449" s="496" t="str">
        <f>IF(+NFL!$F141="NY Jets",+NFL!J141,IF(+NFL!$H141="NY Jets",+NFL!J141,0))</f>
        <v>Indianapolis</v>
      </c>
      <c r="K449" s="510" t="str">
        <f>IF(+NFL!$F141="NY Jets",+NFL!K141,IF(+NFL!$H141="NY Jets",+NFL!K141,0))</f>
        <v>NY Jets</v>
      </c>
      <c r="L449" s="572">
        <f>IF(+NFL!$F141="NY Jets",+NFL!L141,IF(+NFL!$H141="NY Jets",+NFL!L141,0))</f>
        <v>10.5</v>
      </c>
      <c r="M449" s="573">
        <f>IF(+NFL!$F141="NY Jets",+NFL!M141,IF(+NFL!$H141="NY Jets",+NFL!M141,0))</f>
        <v>46</v>
      </c>
      <c r="N449" s="583" t="str">
        <f>IF(+NFL!$F141="NY Jets",+NFL!N141,IF(+NFL!$H141="NY Jets",+NFL!N141,0))</f>
        <v>Indianapolis</v>
      </c>
      <c r="O449" s="584">
        <f>IF(+NFL!$F141="NY Jets",+NFL!O141,IF(+NFL!$H141="NY Jets",+NFL!O141,0))</f>
        <v>45</v>
      </c>
      <c r="P449" s="583" t="str">
        <f>IF(+NFL!$F141="NY Jets",+NFL!P141,IF(+NFL!$H141="NY Jets",+NFL!P141,0))</f>
        <v>NY Jets</v>
      </c>
      <c r="Q449" s="585">
        <f>IF(+NFL!$F141="NY Jets",+NFL!Q141,IF(+NFL!$H141="NY Jets",+NFL!Q141,0))</f>
        <v>30</v>
      </c>
      <c r="R449" s="586" t="str">
        <f>IF(+NFL!$F141="NY Jets",+NFL!R141,IF(+NFL!$H141="NY Jets",+NFL!R141,0))</f>
        <v>Indianapolis</v>
      </c>
      <c r="S449" s="585" t="str">
        <f>IF(+NFL!$F141="NY Jets",+NFL!S141,IF(+NFL!$H141="NY Jets",+NFL!S141,0))</f>
        <v>NY Jets</v>
      </c>
      <c r="T449" s="587" t="str">
        <f>IF(+NFL!$F141="NY Jets",+NFL!T141,IF(+NFL!$H141="NY Jets",+NFL!T141,0))</f>
        <v>NY Jets</v>
      </c>
      <c r="U449" s="585" t="str">
        <f>IF(+NFL!$F141="NY Jets",+NFL!U141,IF(+NFL!$H141="NY Jets",+NFL!U141,0))</f>
        <v>L</v>
      </c>
      <c r="V449" s="586">
        <f>IF(+NFL!$F155="NY Jets",+NFL!#REF!,IF(+NFL!$H155="NY Jets",+NFL!#REF!,0))</f>
        <v>0</v>
      </c>
      <c r="W449" s="585">
        <f>IF(+NFL!$F155="NY Jets",+NFL!#REF!,IF(+NFL!$H155="NY Jets",+NFL!#REF!,0))</f>
        <v>0</v>
      </c>
      <c r="X449" s="587">
        <f>IF(+NFL!$F155="NY Jets",+NFL!#REF!,IF(+NFL!$H155="NY Jets",+NFL!#REF!,0))</f>
        <v>0</v>
      </c>
      <c r="Y449" s="585">
        <f>IF(+NFL!$F155="NY Jets",+NFL!#REF!,IF(+NFL!$H155="NY Jets",+NFL!#REF!,0))</f>
        <v>0</v>
      </c>
      <c r="Z449" s="586">
        <f>IF(+NFL!$F155="NY Jets",+NFL!#REF!,IF(+NFL!$H155="NY Jets",+NFL!#REF!,0))</f>
        <v>0</v>
      </c>
      <c r="AA449" s="585">
        <f>IF(+NFL!$F155="NY Jets",+NFL!#REF!,IF(+NFL!$H155="NY Jets",+NFL!#REF!,0))</f>
        <v>0</v>
      </c>
      <c r="AB449" s="124">
        <f>IF(+NFL!$F155="NY Jets",+NFL!#REF!,IF(+NFL!$H155="NY Jets",+NFL!#REF!,0))</f>
        <v>0</v>
      </c>
      <c r="AC449" s="182">
        <f>IF(+NFL!$F155="NY Jets",+NFL!#REF!,IF(+NFL!$H155="NY Jets",+NFL!#REF!,0))</f>
        <v>0</v>
      </c>
      <c r="AD449" s="496">
        <f>IF(+NFL!$F155="NY Jets",+NFL!#REF!,IF(+NFL!$H155="NY Jets",+NFL!#REF!,0))</f>
        <v>0</v>
      </c>
      <c r="AE449" s="565">
        <f>IF(+NFL!$F155="NY Jets",+NFL!#REF!,IF(+NFL!$H155="NY Jets",+NFL!#REF!,0))</f>
        <v>0</v>
      </c>
      <c r="AF449" s="496">
        <f>IF(+NFL!$F155="NY Jets",+NFL!#REF!,IF(+NFL!$H155="NY Jets",+NFL!#REF!,0))</f>
        <v>0</v>
      </c>
      <c r="AG449" s="565">
        <f>IF(+NFL!$F155="NY Jets",+NFL!#REF!,IF(+NFL!$H155="NY Jets",+NFL!#REF!,0))</f>
        <v>0</v>
      </c>
      <c r="AH449" s="496">
        <f>IF(+NFL!$F155="NY Jets",+NFL!#REF!,IF(+NFL!$H155="NY Jets",+NFL!#REF!,0))</f>
        <v>0</v>
      </c>
      <c r="AI449" s="565">
        <f>IF(+NFL!$F155="NY Jets",+NFL!#REF!,IF(+NFL!$H155="NY Jets",+NFL!#REF!,0))</f>
        <v>0</v>
      </c>
      <c r="AJ449" s="496">
        <f>IF(+NFL!$F155="NY Jets",+NFL!#REF!,IF(+NFL!$H155="NY Jets",+NFL!#REF!,0))</f>
        <v>0</v>
      </c>
      <c r="AK449" s="565">
        <f>IF(+NFL!$F155="NY Jets",+NFL!#REF!,IF(+NFL!$H155="NY Jets",+NFL!#REF!,0))</f>
        <v>0</v>
      </c>
      <c r="AL449" s="100">
        <f>IF(+NFL!$F155="NY Jets",+NFL!#REF!,IF(+NFL!$H155="NY Jets",+NFL!#REF!,0))</f>
        <v>0</v>
      </c>
      <c r="AM449" s="82">
        <f>IF(+NFL!$F155="NY Jets",+NFL!#REF!,IF(+NFL!$H155="NY Jets",+NFL!#REF!,0))</f>
        <v>0</v>
      </c>
      <c r="AN449" s="81">
        <f>IF(+NFL!$F155="NY Jets",+NFL!#REF!,IF(+NFL!$H155="NY Jets",+NFL!#REF!,0))</f>
        <v>0</v>
      </c>
      <c r="AO449" s="83">
        <f>IF(+NFL!$F155="NY Jets",+NFL!#REF!,IF(+NFL!$H155="NY Jets",+NFL!#REF!,0))</f>
        <v>0</v>
      </c>
      <c r="AP449" s="480">
        <f>IF(+NFL!$F155="NY Jets",+NFL!#REF!,IF(+NFL!$H155="NY Jets",+NFL!#REF!,0))</f>
        <v>0</v>
      </c>
      <c r="AQ449" s="72">
        <f>IF(+NFL!$F155="NY Jets",+NFL!#REF!,IF(+NFL!$H155="NY Jets",+NFL!#REF!,0))</f>
        <v>0</v>
      </c>
      <c r="AR449" s="81">
        <f>IF(+NFL!$F155="NY Jets",+NFL!#REF!,IF(+NFL!$H155="NY Jets",+NFL!#REF!,0))</f>
        <v>0</v>
      </c>
      <c r="AS449" s="96">
        <f>IF(+NFL!$F155="NY Jets",+NFL!#REF!,IF(+NFL!$H155="NY Jets",+NFL!#REF!,0))</f>
        <v>0</v>
      </c>
      <c r="AT449" s="96">
        <f>IF(+NFL!$F155="NY Jets",+NFL!#REF!,IF(+NFL!$H155="NY Jets",+NFL!#REF!,0))</f>
        <v>0</v>
      </c>
      <c r="AU449" s="81">
        <f>IF(+NFL!$F155="NY Jets",+NFL!#REF!,IF(+NFL!$H155="NY Jets",+NFL!#REF!,0))</f>
        <v>0</v>
      </c>
      <c r="AV449" s="96">
        <f>IF(+NFL!$F155="NY Jets",+NFL!#REF!,IF(+NFL!$H155="NY Jets",+NFL!#REF!,0))</f>
        <v>0</v>
      </c>
      <c r="AW449" s="70">
        <f>IF(+NFL!$F155="NY Jets",+NFL!#REF!,IF(+NFL!$H155="NY Jets",+NFL!#REF!,0))</f>
        <v>0</v>
      </c>
      <c r="AX449" s="96">
        <f>IF(+NFL!$F155="NY Jets",+NFL!#REF!,IF(+NFL!$H155="NY Jets",+NFL!#REF!,0))</f>
        <v>0</v>
      </c>
      <c r="AY449" s="81">
        <f>IF(+NFL!$F155="NY Jets",+NFL!#REF!,IF(+NFL!$H155="NY Jets",+NFL!#REF!,0))</f>
        <v>0</v>
      </c>
      <c r="AZ449" s="96">
        <f>IF(+NFL!$F155="NY Jets",+NFL!#REF!,IF(+NFL!$H155="NY Jets",+NFL!#REF!,0))</f>
        <v>0</v>
      </c>
      <c r="BA449" s="70">
        <f>IF(+NFL!$F155="NY Jets",+NFL!#REF!,IF(+NFL!$H155="NY Jets",+NFL!#REF!,0))</f>
        <v>0</v>
      </c>
      <c r="BB449" s="70">
        <f>IF(+NFL!$F155="NY Jets",+NFL!#REF!,IF(+NFL!$H155="NY Jets",+NFL!#REF!,0))</f>
        <v>0</v>
      </c>
      <c r="BC449" s="592">
        <f>IF(+NFL!$F155="NY Jets",+NFL!#REF!,IF(+NFL!$H155="NY Jets",+NFL!#REF!,0))</f>
        <v>0</v>
      </c>
      <c r="BD449" s="81">
        <f>IF(+NFL!$F155="NY Jets",+NFL!#REF!,IF(+NFL!$H155="NY Jets",+NFL!#REF!,0))</f>
        <v>0</v>
      </c>
      <c r="BE449" s="96">
        <f>IF(+NFL!$F155="NY Jets",+NFL!#REF!,IF(+NFL!$H155="NY Jets",+NFL!#REF!,0))</f>
        <v>0</v>
      </c>
      <c r="BF449" s="70">
        <f>IF(+NFL!$F155="NY Jets",+NFL!#REF!,IF(+NFL!$H155="NY Jets",+NFL!#REF!,0))</f>
        <v>0</v>
      </c>
      <c r="BG449" s="81">
        <f>IF(+NFL!$F155="NY Jets",+NFL!#REF!,IF(+NFL!$H155="NY Jets",+NFL!#REF!,0))</f>
        <v>0</v>
      </c>
      <c r="BH449" s="96">
        <f>IF(+NFL!$F155="NY Jets",+NFL!#REF!,IF(+NFL!$H155="NY Jets",+NFL!#REF!,0))</f>
        <v>0</v>
      </c>
      <c r="BI449" s="70">
        <f>IF(+NFL!$F155="NY Jets",+NFL!#REF!,IF(+NFL!$H155="NY Jets",+NFL!#REF!,0))</f>
        <v>0</v>
      </c>
      <c r="BJ449" s="124">
        <f>IF(+NFL!$F155="NY Jets",+NFL!#REF!,IF(+NFL!$H155="NY Jets",+NFL!#REF!,0))</f>
        <v>0</v>
      </c>
      <c r="BK449" s="182">
        <f>IF(+NFL!$F155="NY Jets",+NFL!#REF!,IF(+NFL!$H155="NY Jets",+NFL!#REF!,0))</f>
        <v>0</v>
      </c>
    </row>
    <row r="450" spans="1:63" s="310" customFormat="1" x14ac:dyDescent="0.8">
      <c r="A450" s="70">
        <f>IF(+NFL!$F165="NY Jets",+NFL!A165,IF(+NFL!$H165="NY Jets",+NFL!A165,0))</f>
        <v>10</v>
      </c>
      <c r="B450" s="480" t="str">
        <f>IF(+NFL!$F165="NY Jets",+NFL!B165,IF(+NFL!$H165="NY Jets",+NFL!B165,0))</f>
        <v>Sun</v>
      </c>
      <c r="C450" s="72">
        <f>IF(+NFL!$F165="NY Jets",+NFL!C165,IF(+NFL!$H165="NY Jets",+NFL!C165,0))</f>
        <v>44514</v>
      </c>
      <c r="D450" s="73">
        <f>IF(+NFL!$F165="NY Jets",+NFL!D165,IF(+NFL!$H165="NY Jets",+NFL!D165,0))</f>
        <v>0.54166666666666663</v>
      </c>
      <c r="E450" s="70" t="str">
        <f>IF(+NFL!$F165="NY Jets",+NFL!E165,IF(+NFL!$H165="NY Jets",+NFL!E165,0))</f>
        <v>CBS</v>
      </c>
      <c r="F450" s="189" t="str">
        <f>IF(+NFL!$F165="NY Jets",+NFL!F165,IF(+NFL!$H165="NY Jets",+NFL!F165,0))</f>
        <v>Buffalo</v>
      </c>
      <c r="G450" s="70" t="str">
        <f>IF(+NFL!$F165="NY Jets",+NFL!G165,IF(+NFL!$H165="NY Jets",+NFL!G165,0))</f>
        <v>AFCE</v>
      </c>
      <c r="H450" s="189" t="str">
        <f>IF(+NFL!$F165="NY Jets",+NFL!H165,IF(+NFL!$H165="NY Jets",+NFL!H165,0))</f>
        <v>NY Jets</v>
      </c>
      <c r="I450" s="70" t="str">
        <f>IF(+NFL!$F165="NY Jets",+NFL!I165,IF(+NFL!$H165="NY Jets",+NFL!I165,0))</f>
        <v>AFCE</v>
      </c>
      <c r="J450" s="496" t="str">
        <f>IF(+NFL!$F165="NY Jets",+NFL!J165,IF(+NFL!$H165="NY Jets",+NFL!J165,0))</f>
        <v>Buffalo</v>
      </c>
      <c r="K450" s="510" t="str">
        <f>IF(+NFL!$F165="NY Jets",+NFL!K165,IF(+NFL!$H165="NY Jets",+NFL!K165,0))</f>
        <v>NY Jets</v>
      </c>
      <c r="L450" s="572">
        <f>IF(+NFL!$F165="NY Jets",+NFL!L165,IF(+NFL!$H165="NY Jets",+NFL!L165,0))</f>
        <v>13</v>
      </c>
      <c r="M450" s="573">
        <f>IF(+NFL!$F165="NY Jets",+NFL!M165,IF(+NFL!$H165="NY Jets",+NFL!M165,0))</f>
        <v>47.5</v>
      </c>
      <c r="N450" s="583" t="str">
        <f>IF(+NFL!$F165="NY Jets",+NFL!N165,IF(+NFL!$H165="NY Jets",+NFL!N165,0))</f>
        <v>Buffalo</v>
      </c>
      <c r="O450" s="584">
        <f>IF(+NFL!$F165="NY Jets",+NFL!O165,IF(+NFL!$H165="NY Jets",+NFL!O165,0))</f>
        <v>45</v>
      </c>
      <c r="P450" s="583" t="str">
        <f>IF(+NFL!$F165="NY Jets",+NFL!P165,IF(+NFL!$H165="NY Jets",+NFL!P165,0))</f>
        <v>NY Jets</v>
      </c>
      <c r="Q450" s="585">
        <f>IF(+NFL!$F165="NY Jets",+NFL!Q165,IF(+NFL!$H165="NY Jets",+NFL!Q165,0))</f>
        <v>17</v>
      </c>
      <c r="R450" s="586" t="str">
        <f>IF(+NFL!$F165="NY Jets",+NFL!R165,IF(+NFL!$H165="NY Jets",+NFL!R165,0))</f>
        <v>Buffalo</v>
      </c>
      <c r="S450" s="585" t="str">
        <f>IF(+NFL!$F165="NY Jets",+NFL!S165,IF(+NFL!$H165="NY Jets",+NFL!S165,0))</f>
        <v>NY Jets</v>
      </c>
      <c r="T450" s="587" t="str">
        <f>IF(+NFL!$F165="NY Jets",+NFL!T165,IF(+NFL!$H165="NY Jets",+NFL!T165,0))</f>
        <v>Buffalo</v>
      </c>
      <c r="U450" s="585" t="str">
        <f>IF(+NFL!$F165="NY Jets",+NFL!U165,IF(+NFL!$H165="NY Jets",+NFL!U165,0))</f>
        <v>W</v>
      </c>
      <c r="V450" s="586">
        <f>IF(+NFL!$F174="NY Jets",+NFL!#REF!,IF(+NFL!$H174="NY Jets",+NFL!#REF!,0))</f>
        <v>0</v>
      </c>
      <c r="W450" s="585">
        <f>IF(+NFL!$F174="NY Jets",+NFL!#REF!,IF(+NFL!$H174="NY Jets",+NFL!#REF!,0))</f>
        <v>0</v>
      </c>
      <c r="X450" s="587">
        <f>IF(+NFL!$F174="NY Jets",+NFL!#REF!,IF(+NFL!$H174="NY Jets",+NFL!#REF!,0))</f>
        <v>0</v>
      </c>
      <c r="Y450" s="585">
        <f>IF(+NFL!$F174="NY Jets",+NFL!#REF!,IF(+NFL!$H174="NY Jets",+NFL!#REF!,0))</f>
        <v>0</v>
      </c>
      <c r="Z450" s="586">
        <f>IF(+NFL!$F174="NY Jets",+NFL!#REF!,IF(+NFL!$H174="NY Jets",+NFL!#REF!,0))</f>
        <v>0</v>
      </c>
      <c r="AA450" s="585">
        <f>IF(+NFL!$F174="NY Jets",+NFL!#REF!,IF(+NFL!$H174="NY Jets",+NFL!#REF!,0))</f>
        <v>0</v>
      </c>
      <c r="AB450" s="124">
        <f>IF(+NFL!$F174="NY Jets",+NFL!#REF!,IF(+NFL!$H174="NY Jets",+NFL!#REF!,0))</f>
        <v>0</v>
      </c>
      <c r="AC450" s="182">
        <f>IF(+NFL!$F174="NY Jets",+NFL!#REF!,IF(+NFL!$H174="NY Jets",+NFL!#REF!,0))</f>
        <v>0</v>
      </c>
      <c r="AD450" s="496">
        <f>IF(+NFL!$F174="NY Jets",+NFL!#REF!,IF(+NFL!$H174="NY Jets",+NFL!#REF!,0))</f>
        <v>0</v>
      </c>
      <c r="AE450" s="565">
        <f>IF(+NFL!$F174="NY Jets",+NFL!#REF!,IF(+NFL!$H174="NY Jets",+NFL!#REF!,0))</f>
        <v>0</v>
      </c>
      <c r="AF450" s="496">
        <f>IF(+NFL!$F174="NY Jets",+NFL!#REF!,IF(+NFL!$H174="NY Jets",+NFL!#REF!,0))</f>
        <v>0</v>
      </c>
      <c r="AG450" s="565">
        <f>IF(+NFL!$F174="NY Jets",+NFL!#REF!,IF(+NFL!$H174="NY Jets",+NFL!#REF!,0))</f>
        <v>0</v>
      </c>
      <c r="AH450" s="496">
        <f>IF(+NFL!$F174="NY Jets",+NFL!#REF!,IF(+NFL!$H174="NY Jets",+NFL!#REF!,0))</f>
        <v>0</v>
      </c>
      <c r="AI450" s="565">
        <f>IF(+NFL!$F174="NY Jets",+NFL!#REF!,IF(+NFL!$H174="NY Jets",+NFL!#REF!,0))</f>
        <v>0</v>
      </c>
      <c r="AJ450" s="496">
        <f>IF(+NFL!$F174="NY Jets",+NFL!#REF!,IF(+NFL!$H174="NY Jets",+NFL!#REF!,0))</f>
        <v>0</v>
      </c>
      <c r="AK450" s="565">
        <f>IF(+NFL!$F174="NY Jets",+NFL!#REF!,IF(+NFL!$H174="NY Jets",+NFL!#REF!,0))</f>
        <v>0</v>
      </c>
      <c r="AL450" s="100">
        <f>IF(+NFL!$F174="NY Jets",+NFL!#REF!,IF(+NFL!$H174="NY Jets",+NFL!#REF!,0))</f>
        <v>0</v>
      </c>
      <c r="AM450" s="82">
        <f>IF(+NFL!$F174="NY Jets",+NFL!#REF!,IF(+NFL!$H174="NY Jets",+NFL!#REF!,0))</f>
        <v>0</v>
      </c>
      <c r="AN450" s="81">
        <f>IF(+NFL!$F174="NY Jets",+NFL!#REF!,IF(+NFL!$H174="NY Jets",+NFL!#REF!,0))</f>
        <v>0</v>
      </c>
      <c r="AO450" s="83">
        <f>IF(+NFL!$F174="NY Jets",+NFL!#REF!,IF(+NFL!$H174="NY Jets",+NFL!#REF!,0))</f>
        <v>0</v>
      </c>
      <c r="AP450" s="480">
        <f>IF(+NFL!$F174="NY Jets",+NFL!#REF!,IF(+NFL!$H174="NY Jets",+NFL!#REF!,0))</f>
        <v>0</v>
      </c>
      <c r="AQ450" s="72">
        <f>IF(+NFL!$F174="NY Jets",+NFL!#REF!,IF(+NFL!$H174="NY Jets",+NFL!#REF!,0))</f>
        <v>0</v>
      </c>
      <c r="AR450" s="81">
        <f>IF(+NFL!$F174="NY Jets",+NFL!#REF!,IF(+NFL!$H174="NY Jets",+NFL!#REF!,0))</f>
        <v>0</v>
      </c>
      <c r="AS450" s="96">
        <f>IF(+NFL!$F174="NY Jets",+NFL!#REF!,IF(+NFL!$H174="NY Jets",+NFL!#REF!,0))</f>
        <v>0</v>
      </c>
      <c r="AT450" s="96">
        <f>IF(+NFL!$F174="NY Jets",+NFL!#REF!,IF(+NFL!$H174="NY Jets",+NFL!#REF!,0))</f>
        <v>0</v>
      </c>
      <c r="AU450" s="81">
        <f>IF(+NFL!$F174="NY Jets",+NFL!#REF!,IF(+NFL!$H174="NY Jets",+NFL!#REF!,0))</f>
        <v>0</v>
      </c>
      <c r="AV450" s="96">
        <f>IF(+NFL!$F174="NY Jets",+NFL!#REF!,IF(+NFL!$H174="NY Jets",+NFL!#REF!,0))</f>
        <v>0</v>
      </c>
      <c r="AW450" s="70">
        <f>IF(+NFL!$F174="NY Jets",+NFL!#REF!,IF(+NFL!$H174="NY Jets",+NFL!#REF!,0))</f>
        <v>0</v>
      </c>
      <c r="AX450" s="96">
        <f>IF(+NFL!$F174="NY Jets",+NFL!#REF!,IF(+NFL!$H174="NY Jets",+NFL!#REF!,0))</f>
        <v>0</v>
      </c>
      <c r="AY450" s="81">
        <f>IF(+NFL!$F174="NY Jets",+NFL!#REF!,IF(+NFL!$H174="NY Jets",+NFL!#REF!,0))</f>
        <v>0</v>
      </c>
      <c r="AZ450" s="96">
        <f>IF(+NFL!$F174="NY Jets",+NFL!#REF!,IF(+NFL!$H174="NY Jets",+NFL!#REF!,0))</f>
        <v>0</v>
      </c>
      <c r="BA450" s="70">
        <f>IF(+NFL!$F174="NY Jets",+NFL!#REF!,IF(+NFL!$H174="NY Jets",+NFL!#REF!,0))</f>
        <v>0</v>
      </c>
      <c r="BB450" s="70">
        <f>IF(+NFL!$F174="NY Jets",+NFL!#REF!,IF(+NFL!$H174="NY Jets",+NFL!#REF!,0))</f>
        <v>0</v>
      </c>
      <c r="BC450" s="592">
        <f>IF(+NFL!$F174="NY Jets",+NFL!#REF!,IF(+NFL!$H174="NY Jets",+NFL!#REF!,0))</f>
        <v>0</v>
      </c>
      <c r="BD450" s="81">
        <f>IF(+NFL!$F174="NY Jets",+NFL!#REF!,IF(+NFL!$H174="NY Jets",+NFL!#REF!,0))</f>
        <v>0</v>
      </c>
      <c r="BE450" s="96">
        <f>IF(+NFL!$F174="NY Jets",+NFL!#REF!,IF(+NFL!$H174="NY Jets",+NFL!#REF!,0))</f>
        <v>0</v>
      </c>
      <c r="BF450" s="70">
        <f>IF(+NFL!$F174="NY Jets",+NFL!#REF!,IF(+NFL!$H174="NY Jets",+NFL!#REF!,0))</f>
        <v>0</v>
      </c>
      <c r="BG450" s="81">
        <f>IF(+NFL!$F174="NY Jets",+NFL!#REF!,IF(+NFL!$H174="NY Jets",+NFL!#REF!,0))</f>
        <v>0</v>
      </c>
      <c r="BH450" s="96">
        <f>IF(+NFL!$F174="NY Jets",+NFL!#REF!,IF(+NFL!$H174="NY Jets",+NFL!#REF!,0))</f>
        <v>0</v>
      </c>
      <c r="BI450" s="70">
        <f>IF(+NFL!$F174="NY Jets",+NFL!#REF!,IF(+NFL!$H174="NY Jets",+NFL!#REF!,0))</f>
        <v>0</v>
      </c>
      <c r="BJ450" s="124">
        <f>IF(+NFL!$F174="NY Jets",+NFL!#REF!,IF(+NFL!$H174="NY Jets",+NFL!#REF!,0))</f>
        <v>0</v>
      </c>
      <c r="BK450" s="182">
        <f>IF(+NFL!$F174="NY Jets",+NFL!#REF!,IF(+NFL!$H174="NY Jets",+NFL!#REF!,0))</f>
        <v>0</v>
      </c>
    </row>
    <row r="451" spans="1:63" s="310" customFormat="1" x14ac:dyDescent="0.8">
      <c r="A451" s="70">
        <f>IF(+NFL!$F185="NY Jets",+NFL!A185,IF(+NFL!$H185="NY Jets",+NFL!A185,0))</f>
        <v>11</v>
      </c>
      <c r="B451" s="480" t="str">
        <f>IF(+NFL!$F185="NY Jets",+NFL!B185,IF(+NFL!$H185="NY Jets",+NFL!B185,0))</f>
        <v>Sun</v>
      </c>
      <c r="C451" s="72">
        <f>IF(+NFL!$F185="NY Jets",+NFL!C185,IF(+NFL!$H185="NY Jets",+NFL!C185,0))</f>
        <v>44521</v>
      </c>
      <c r="D451" s="73">
        <f>IF(+NFL!$F185="NY Jets",+NFL!D185,IF(+NFL!$H185="NY Jets",+NFL!D185,0))</f>
        <v>0.54166666666666663</v>
      </c>
      <c r="E451" s="70" t="str">
        <f>IF(+NFL!$F185="NY Jets",+NFL!E185,IF(+NFL!$H185="NY Jets",+NFL!E185,0))</f>
        <v>CBS</v>
      </c>
      <c r="F451" s="189" t="str">
        <f>IF(+NFL!$F185="NY Jets",+NFL!F185,IF(+NFL!$H185="NY Jets",+NFL!F185,0))</f>
        <v>Miami</v>
      </c>
      <c r="G451" s="70" t="str">
        <f>IF(+NFL!$F185="NY Jets",+NFL!G185,IF(+NFL!$H185="NY Jets",+NFL!G185,0))</f>
        <v>AFCE</v>
      </c>
      <c r="H451" s="189" t="str">
        <f>IF(+NFL!$F185="NY Jets",+NFL!H185,IF(+NFL!$H185="NY Jets",+NFL!H185,0))</f>
        <v>NY Jets</v>
      </c>
      <c r="I451" s="70" t="str">
        <f>IF(+NFL!$F185="NY Jets",+NFL!I185,IF(+NFL!$H185="NY Jets",+NFL!I185,0))</f>
        <v>AFCE</v>
      </c>
      <c r="J451" s="496" t="str">
        <f>IF(+NFL!$F185="NY Jets",+NFL!J185,IF(+NFL!$H185="NY Jets",+NFL!J185,0))</f>
        <v>Miami</v>
      </c>
      <c r="K451" s="510" t="str">
        <f>IF(+NFL!$F185="NY Jets",+NFL!K185,IF(+NFL!$H185="NY Jets",+NFL!K185,0))</f>
        <v>NY Jets</v>
      </c>
      <c r="L451" s="572">
        <f>IF(+NFL!$F185="NY Jets",+NFL!L185,IF(+NFL!$H185="NY Jets",+NFL!L185,0))</f>
        <v>3</v>
      </c>
      <c r="M451" s="573">
        <f>IF(+NFL!$F185="NY Jets",+NFL!M185,IF(+NFL!$H185="NY Jets",+NFL!M185,0))</f>
        <v>45</v>
      </c>
      <c r="N451" s="583" t="str">
        <f>IF(+NFL!$F185="NY Jets",+NFL!N185,IF(+NFL!$H185="NY Jets",+NFL!N185,0))</f>
        <v>Miami</v>
      </c>
      <c r="O451" s="584">
        <f>IF(+NFL!$F185="NY Jets",+NFL!O185,IF(+NFL!$H185="NY Jets",+NFL!O185,0))</f>
        <v>24</v>
      </c>
      <c r="P451" s="583" t="str">
        <f>IF(+NFL!$F185="NY Jets",+NFL!P185,IF(+NFL!$H185="NY Jets",+NFL!P185,0))</f>
        <v>NY Jets</v>
      </c>
      <c r="Q451" s="585">
        <f>IF(+NFL!$F185="NY Jets",+NFL!Q185,IF(+NFL!$H185="NY Jets",+NFL!Q185,0))</f>
        <v>17</v>
      </c>
      <c r="R451" s="586" t="str">
        <f>IF(+NFL!$F185="NY Jets",+NFL!R185,IF(+NFL!$H185="NY Jets",+NFL!R185,0))</f>
        <v>Miami</v>
      </c>
      <c r="S451" s="585" t="str">
        <f>IF(+NFL!$F185="NY Jets",+NFL!S185,IF(+NFL!$H185="NY Jets",+NFL!S185,0))</f>
        <v>NY Jets</v>
      </c>
      <c r="T451" s="587" t="str">
        <f>IF(+NFL!$F185="NY Jets",+NFL!T185,IF(+NFL!$H185="NY Jets",+NFL!T185,0))</f>
        <v>Miami</v>
      </c>
      <c r="U451" s="585" t="str">
        <f>IF(+NFL!$F185="NY Jets",+NFL!U185,IF(+NFL!$H185="NY Jets",+NFL!U185,0))</f>
        <v>W</v>
      </c>
      <c r="V451" s="586">
        <f>IF(+NFL!$F199="NY Jets",+NFL!#REF!,IF(+NFL!$H199="NY Jets",+NFL!#REF!,0))</f>
        <v>0</v>
      </c>
      <c r="W451" s="585">
        <f>IF(+NFL!$F199="NY Jets",+NFL!#REF!,IF(+NFL!$H199="NY Jets",+NFL!#REF!,0))</f>
        <v>0</v>
      </c>
      <c r="X451" s="587">
        <f>IF(+NFL!$F199="NY Jets",+NFL!#REF!,IF(+NFL!$H199="NY Jets",+NFL!#REF!,0))</f>
        <v>0</v>
      </c>
      <c r="Y451" s="585">
        <f>IF(+NFL!$F199="NY Jets",+NFL!#REF!,IF(+NFL!$H199="NY Jets",+NFL!#REF!,0))</f>
        <v>0</v>
      </c>
      <c r="Z451" s="586">
        <f>IF(+NFL!$F199="NY Jets",+NFL!#REF!,IF(+NFL!$H199="NY Jets",+NFL!#REF!,0))</f>
        <v>0</v>
      </c>
      <c r="AA451" s="585">
        <f>IF(+NFL!$F199="NY Jets",+NFL!#REF!,IF(+NFL!$H199="NY Jets",+NFL!#REF!,0))</f>
        <v>0</v>
      </c>
      <c r="AB451" s="124">
        <f>IF(+NFL!$F199="NY Jets",+NFL!#REF!,IF(+NFL!$H199="NY Jets",+NFL!#REF!,0))</f>
        <v>0</v>
      </c>
      <c r="AC451" s="182">
        <f>IF(+NFL!$F199="NY Jets",+NFL!#REF!,IF(+NFL!$H199="NY Jets",+NFL!#REF!,0))</f>
        <v>0</v>
      </c>
      <c r="AD451" s="496">
        <f>IF(+NFL!$F199="NY Jets",+NFL!#REF!,IF(+NFL!$H199="NY Jets",+NFL!#REF!,0))</f>
        <v>0</v>
      </c>
      <c r="AE451" s="565">
        <f>IF(+NFL!$F199="NY Jets",+NFL!#REF!,IF(+NFL!$H199="NY Jets",+NFL!#REF!,0))</f>
        <v>0</v>
      </c>
      <c r="AF451" s="496">
        <f>IF(+NFL!$F199="NY Jets",+NFL!#REF!,IF(+NFL!$H199="NY Jets",+NFL!#REF!,0))</f>
        <v>0</v>
      </c>
      <c r="AG451" s="565">
        <f>IF(+NFL!$F199="NY Jets",+NFL!#REF!,IF(+NFL!$H199="NY Jets",+NFL!#REF!,0))</f>
        <v>0</v>
      </c>
      <c r="AH451" s="496">
        <f>IF(+NFL!$F199="NY Jets",+NFL!#REF!,IF(+NFL!$H199="NY Jets",+NFL!#REF!,0))</f>
        <v>0</v>
      </c>
      <c r="AI451" s="565">
        <f>IF(+NFL!$F199="NY Jets",+NFL!#REF!,IF(+NFL!$H199="NY Jets",+NFL!#REF!,0))</f>
        <v>0</v>
      </c>
      <c r="AJ451" s="496">
        <f>IF(+NFL!$F199="NY Jets",+NFL!#REF!,IF(+NFL!$H199="NY Jets",+NFL!#REF!,0))</f>
        <v>0</v>
      </c>
      <c r="AK451" s="565">
        <f>IF(+NFL!$F199="NY Jets",+NFL!#REF!,IF(+NFL!$H199="NY Jets",+NFL!#REF!,0))</f>
        <v>0</v>
      </c>
      <c r="AL451" s="100">
        <f>IF(+NFL!$F199="NY Jets",+NFL!#REF!,IF(+NFL!$H199="NY Jets",+NFL!#REF!,0))</f>
        <v>0</v>
      </c>
      <c r="AM451" s="82">
        <f>IF(+NFL!$F199="NY Jets",+NFL!#REF!,IF(+NFL!$H199="NY Jets",+NFL!#REF!,0))</f>
        <v>0</v>
      </c>
      <c r="AN451" s="81">
        <f>IF(+NFL!$F199="NY Jets",+NFL!#REF!,IF(+NFL!$H199="NY Jets",+NFL!#REF!,0))</f>
        <v>0</v>
      </c>
      <c r="AO451" s="83">
        <f>IF(+NFL!$F199="NY Jets",+NFL!#REF!,IF(+NFL!$H199="NY Jets",+NFL!#REF!,0))</f>
        <v>0</v>
      </c>
      <c r="AP451" s="480">
        <f>IF(+NFL!$F199="NY Jets",+NFL!#REF!,IF(+NFL!$H199="NY Jets",+NFL!#REF!,0))</f>
        <v>0</v>
      </c>
      <c r="AQ451" s="72">
        <f>IF(+NFL!$F199="NY Jets",+NFL!#REF!,IF(+NFL!$H199="NY Jets",+NFL!#REF!,0))</f>
        <v>0</v>
      </c>
      <c r="AR451" s="81">
        <f>IF(+NFL!$F199="NY Jets",+NFL!#REF!,IF(+NFL!$H199="NY Jets",+NFL!#REF!,0))</f>
        <v>0</v>
      </c>
      <c r="AS451" s="96">
        <f>IF(+NFL!$F199="NY Jets",+NFL!#REF!,IF(+NFL!$H199="NY Jets",+NFL!#REF!,0))</f>
        <v>0</v>
      </c>
      <c r="AT451" s="96">
        <f>IF(+NFL!$F199="NY Jets",+NFL!#REF!,IF(+NFL!$H199="NY Jets",+NFL!#REF!,0))</f>
        <v>0</v>
      </c>
      <c r="AU451" s="81">
        <f>IF(+NFL!$F199="NY Jets",+NFL!#REF!,IF(+NFL!$H199="NY Jets",+NFL!#REF!,0))</f>
        <v>0</v>
      </c>
      <c r="AV451" s="96">
        <f>IF(+NFL!$F199="NY Jets",+NFL!#REF!,IF(+NFL!$H199="NY Jets",+NFL!#REF!,0))</f>
        <v>0</v>
      </c>
      <c r="AW451" s="70">
        <f>IF(+NFL!$F199="NY Jets",+NFL!#REF!,IF(+NFL!$H199="NY Jets",+NFL!#REF!,0))</f>
        <v>0</v>
      </c>
      <c r="AX451" s="96">
        <f>IF(+NFL!$F199="NY Jets",+NFL!#REF!,IF(+NFL!$H199="NY Jets",+NFL!#REF!,0))</f>
        <v>0</v>
      </c>
      <c r="AY451" s="81">
        <f>IF(+NFL!$F199="NY Jets",+NFL!#REF!,IF(+NFL!$H199="NY Jets",+NFL!#REF!,0))</f>
        <v>0</v>
      </c>
      <c r="AZ451" s="96">
        <f>IF(+NFL!$F199="NY Jets",+NFL!#REF!,IF(+NFL!$H199="NY Jets",+NFL!#REF!,0))</f>
        <v>0</v>
      </c>
      <c r="BA451" s="70">
        <f>IF(+NFL!$F199="NY Jets",+NFL!#REF!,IF(+NFL!$H199="NY Jets",+NFL!#REF!,0))</f>
        <v>0</v>
      </c>
      <c r="BB451" s="70">
        <f>IF(+NFL!$F199="NY Jets",+NFL!#REF!,IF(+NFL!$H199="NY Jets",+NFL!#REF!,0))</f>
        <v>0</v>
      </c>
      <c r="BC451" s="592">
        <f>IF(+NFL!$F199="NY Jets",+NFL!#REF!,IF(+NFL!$H199="NY Jets",+NFL!#REF!,0))</f>
        <v>0</v>
      </c>
      <c r="BD451" s="81">
        <f>IF(+NFL!$F199="NY Jets",+NFL!#REF!,IF(+NFL!$H199="NY Jets",+NFL!#REF!,0))</f>
        <v>0</v>
      </c>
      <c r="BE451" s="96">
        <f>IF(+NFL!$F199="NY Jets",+NFL!#REF!,IF(+NFL!$H199="NY Jets",+NFL!#REF!,0))</f>
        <v>0</v>
      </c>
      <c r="BF451" s="70">
        <f>IF(+NFL!$F199="NY Jets",+NFL!#REF!,IF(+NFL!$H199="NY Jets",+NFL!#REF!,0))</f>
        <v>0</v>
      </c>
      <c r="BG451" s="81">
        <f>IF(+NFL!$F199="NY Jets",+NFL!#REF!,IF(+NFL!$H199="NY Jets",+NFL!#REF!,0))</f>
        <v>0</v>
      </c>
      <c r="BH451" s="96">
        <f>IF(+NFL!$F199="NY Jets",+NFL!#REF!,IF(+NFL!$H199="NY Jets",+NFL!#REF!,0))</f>
        <v>0</v>
      </c>
      <c r="BI451" s="70">
        <f>IF(+NFL!$F199="NY Jets",+NFL!#REF!,IF(+NFL!$H199="NY Jets",+NFL!#REF!,0))</f>
        <v>0</v>
      </c>
      <c r="BJ451" s="124">
        <f>IF(+NFL!$F199="NY Jets",+NFL!#REF!,IF(+NFL!$H199="NY Jets",+NFL!#REF!,0))</f>
        <v>0</v>
      </c>
      <c r="BK451" s="182">
        <f>IF(+NFL!$F199="NY Jets",+NFL!#REF!,IF(+NFL!$H199="NY Jets",+NFL!#REF!,0))</f>
        <v>0</v>
      </c>
    </row>
    <row r="452" spans="1:63" s="310" customFormat="1" x14ac:dyDescent="0.8">
      <c r="A452" s="70">
        <f>IF(+NFL!$F206="NY Jets",+NFL!A206,IF(+NFL!$H206="NY Jets",+NFL!A206,0))</f>
        <v>12</v>
      </c>
      <c r="B452" s="480" t="str">
        <f>IF(+NFL!$F206="NY Jets",+NFL!B206,IF(+NFL!$H206="NY Jets",+NFL!B206,0))</f>
        <v>Sun</v>
      </c>
      <c r="C452" s="72">
        <f>IF(+NFL!$F206="NY Jets",+NFL!C206,IF(+NFL!$H206="NY Jets",+NFL!C206,0))</f>
        <v>44528</v>
      </c>
      <c r="D452" s="73">
        <f>IF(+NFL!$F206="NY Jets",+NFL!D206,IF(+NFL!$H206="NY Jets",+NFL!D206,0))</f>
        <v>0.54166666666666663</v>
      </c>
      <c r="E452" s="70" t="str">
        <f>IF(+NFL!$F206="NY Jets",+NFL!E206,IF(+NFL!$H206="NY Jets",+NFL!E206,0))</f>
        <v>CBS</v>
      </c>
      <c r="F452" s="189" t="str">
        <f>IF(+NFL!$F206="NY Jets",+NFL!F206,IF(+NFL!$H206="NY Jets",+NFL!F206,0))</f>
        <v>NY Jets</v>
      </c>
      <c r="G452" s="70" t="str">
        <f>IF(+NFL!$F206="NY Jets",+NFL!G206,IF(+NFL!$H206="NY Jets",+NFL!G206,0))</f>
        <v>AFCE</v>
      </c>
      <c r="H452" s="189" t="str">
        <f>IF(+NFL!$F206="NY Jets",+NFL!H206,IF(+NFL!$H206="NY Jets",+NFL!H206,0))</f>
        <v>Houston</v>
      </c>
      <c r="I452" s="70" t="str">
        <f>IF(+NFL!$F206="NY Jets",+NFL!I206,IF(+NFL!$H206="NY Jets",+NFL!I206,0))</f>
        <v>AFCS</v>
      </c>
      <c r="J452" s="496" t="str">
        <f>IF(+NFL!$F206="NY Jets",+NFL!J206,IF(+NFL!$H206="NY Jets",+NFL!J206,0))</f>
        <v>Houston</v>
      </c>
      <c r="K452" s="510" t="str">
        <f>IF(+NFL!$F206="NY Jets",+NFL!K206,IF(+NFL!$H206="NY Jets",+NFL!K206,0))</f>
        <v>NY Jets</v>
      </c>
      <c r="L452" s="572">
        <f>IF(+NFL!$F206="NY Jets",+NFL!L206,IF(+NFL!$H206="NY Jets",+NFL!L206,0))</f>
        <v>3</v>
      </c>
      <c r="M452" s="573">
        <f>IF(+NFL!$F206="NY Jets",+NFL!M206,IF(+NFL!$H206="NY Jets",+NFL!M206,0))</f>
        <v>44</v>
      </c>
      <c r="N452" s="583" t="str">
        <f>IF(+NFL!$F206="NY Jets",+NFL!N206,IF(+NFL!$H206="NY Jets",+NFL!N206,0))</f>
        <v>NY Jets</v>
      </c>
      <c r="O452" s="584">
        <f>IF(+NFL!$F206="NY Jets",+NFL!O206,IF(+NFL!$H206="NY Jets",+NFL!O206,0))</f>
        <v>21</v>
      </c>
      <c r="P452" s="583" t="str">
        <f>IF(+NFL!$F206="NY Jets",+NFL!P206,IF(+NFL!$H206="NY Jets",+NFL!P206,0))</f>
        <v>Houston</v>
      </c>
      <c r="Q452" s="585">
        <f>IF(+NFL!$F206="NY Jets",+NFL!Q206,IF(+NFL!$H206="NY Jets",+NFL!Q206,0))</f>
        <v>14</v>
      </c>
      <c r="R452" s="586" t="str">
        <f>IF(+NFL!$F206="NY Jets",+NFL!R206,IF(+NFL!$H206="NY Jets",+NFL!R206,0))</f>
        <v>NY Jets</v>
      </c>
      <c r="S452" s="585" t="str">
        <f>IF(+NFL!$F206="NY Jets",+NFL!S206,IF(+NFL!$H206="NY Jets",+NFL!S206,0))</f>
        <v>Houston</v>
      </c>
      <c r="T452" s="587" t="str">
        <f>IF(+NFL!$F206="NY Jets",+NFL!T206,IF(+NFL!$H206="NY Jets",+NFL!T206,0))</f>
        <v>NY Jets</v>
      </c>
      <c r="U452" s="585" t="str">
        <f>IF(+NFL!$F206="NY Jets",+NFL!U206,IF(+NFL!$H206="NY Jets",+NFL!U206,0))</f>
        <v>W</v>
      </c>
      <c r="V452" s="586">
        <f>IF(+NFL!$F221="NY Jets",+NFL!#REF!,IF(+NFL!$H221="NY Jets",+NFL!#REF!,0))</f>
        <v>0</v>
      </c>
      <c r="W452" s="585">
        <f>IF(+NFL!$F221="NY Jets",+NFL!#REF!,IF(+NFL!$H221="NY Jets",+NFL!#REF!,0))</f>
        <v>0</v>
      </c>
      <c r="X452" s="587">
        <f>IF(+NFL!$F221="NY Jets",+NFL!#REF!,IF(+NFL!$H221="NY Jets",+NFL!#REF!,0))</f>
        <v>0</v>
      </c>
      <c r="Y452" s="585">
        <f>IF(+NFL!$F221="NY Jets",+NFL!#REF!,IF(+NFL!$H221="NY Jets",+NFL!#REF!,0))</f>
        <v>0</v>
      </c>
      <c r="Z452" s="586">
        <f>IF(+NFL!$F221="NY Jets",+NFL!#REF!,IF(+NFL!$H221="NY Jets",+NFL!#REF!,0))</f>
        <v>0</v>
      </c>
      <c r="AA452" s="585">
        <f>IF(+NFL!$F221="NY Jets",+NFL!#REF!,IF(+NFL!$H221="NY Jets",+NFL!#REF!,0))</f>
        <v>0</v>
      </c>
      <c r="AB452" s="124">
        <f>IF(+NFL!$F221="NY Jets",+NFL!#REF!,IF(+NFL!$H221="NY Jets",+NFL!#REF!,0))</f>
        <v>0</v>
      </c>
      <c r="AC452" s="182">
        <f>IF(+NFL!$F221="NY Jets",+NFL!#REF!,IF(+NFL!$H221="NY Jets",+NFL!#REF!,0))</f>
        <v>0</v>
      </c>
      <c r="AD452" s="496">
        <f>IF(+NFL!$F221="NY Jets",+NFL!#REF!,IF(+NFL!$H221="NY Jets",+NFL!#REF!,0))</f>
        <v>0</v>
      </c>
      <c r="AE452" s="565">
        <f>IF(+NFL!$F221="NY Jets",+NFL!#REF!,IF(+NFL!$H221="NY Jets",+NFL!#REF!,0))</f>
        <v>0</v>
      </c>
      <c r="AF452" s="496">
        <f>IF(+NFL!$F221="NY Jets",+NFL!#REF!,IF(+NFL!$H221="NY Jets",+NFL!#REF!,0))</f>
        <v>0</v>
      </c>
      <c r="AG452" s="565">
        <f>IF(+NFL!$F221="NY Jets",+NFL!#REF!,IF(+NFL!$H221="NY Jets",+NFL!#REF!,0))</f>
        <v>0</v>
      </c>
      <c r="AH452" s="496">
        <f>IF(+NFL!$F221="NY Jets",+NFL!#REF!,IF(+NFL!$H221="NY Jets",+NFL!#REF!,0))</f>
        <v>0</v>
      </c>
      <c r="AI452" s="565">
        <f>IF(+NFL!$F221="NY Jets",+NFL!#REF!,IF(+NFL!$H221="NY Jets",+NFL!#REF!,0))</f>
        <v>0</v>
      </c>
      <c r="AJ452" s="496">
        <f>IF(+NFL!$F221="NY Jets",+NFL!#REF!,IF(+NFL!$H221="NY Jets",+NFL!#REF!,0))</f>
        <v>0</v>
      </c>
      <c r="AK452" s="565">
        <f>IF(+NFL!$F221="NY Jets",+NFL!#REF!,IF(+NFL!$H221="NY Jets",+NFL!#REF!,0))</f>
        <v>0</v>
      </c>
      <c r="AL452" s="100">
        <f>IF(+NFL!$F221="NY Jets",+NFL!#REF!,IF(+NFL!$H221="NY Jets",+NFL!#REF!,0))</f>
        <v>0</v>
      </c>
      <c r="AM452" s="82">
        <f>IF(+NFL!$F221="NY Jets",+NFL!#REF!,IF(+NFL!$H221="NY Jets",+NFL!#REF!,0))</f>
        <v>0</v>
      </c>
      <c r="AN452" s="81">
        <f>IF(+NFL!$F221="NY Jets",+NFL!#REF!,IF(+NFL!$H221="NY Jets",+NFL!#REF!,0))</f>
        <v>0</v>
      </c>
      <c r="AO452" s="83">
        <f>IF(+NFL!$F221="NY Jets",+NFL!#REF!,IF(+NFL!$H221="NY Jets",+NFL!#REF!,0))</f>
        <v>0</v>
      </c>
      <c r="AP452" s="480">
        <f>IF(+NFL!$F221="NY Jets",+NFL!#REF!,IF(+NFL!$H221="NY Jets",+NFL!#REF!,0))</f>
        <v>0</v>
      </c>
      <c r="AQ452" s="72">
        <f>IF(+NFL!$F221="NY Jets",+NFL!#REF!,IF(+NFL!$H221="NY Jets",+NFL!#REF!,0))</f>
        <v>0</v>
      </c>
      <c r="AR452" s="81">
        <f>IF(+NFL!$F221="NY Jets",+NFL!#REF!,IF(+NFL!$H221="NY Jets",+NFL!#REF!,0))</f>
        <v>0</v>
      </c>
      <c r="AS452" s="96">
        <f>IF(+NFL!$F221="NY Jets",+NFL!#REF!,IF(+NFL!$H221="NY Jets",+NFL!#REF!,0))</f>
        <v>0</v>
      </c>
      <c r="AT452" s="96">
        <f>IF(+NFL!$F221="NY Jets",+NFL!#REF!,IF(+NFL!$H221="NY Jets",+NFL!#REF!,0))</f>
        <v>0</v>
      </c>
      <c r="AU452" s="81">
        <f>IF(+NFL!$F221="NY Jets",+NFL!#REF!,IF(+NFL!$H221="NY Jets",+NFL!#REF!,0))</f>
        <v>0</v>
      </c>
      <c r="AV452" s="96">
        <f>IF(+NFL!$F221="NY Jets",+NFL!#REF!,IF(+NFL!$H221="NY Jets",+NFL!#REF!,0))</f>
        <v>0</v>
      </c>
      <c r="AW452" s="70">
        <f>IF(+NFL!$F221="NY Jets",+NFL!#REF!,IF(+NFL!$H221="NY Jets",+NFL!#REF!,0))</f>
        <v>0</v>
      </c>
      <c r="AX452" s="96">
        <f>IF(+NFL!$F221="NY Jets",+NFL!#REF!,IF(+NFL!$H221="NY Jets",+NFL!#REF!,0))</f>
        <v>0</v>
      </c>
      <c r="AY452" s="81">
        <f>IF(+NFL!$F221="NY Jets",+NFL!#REF!,IF(+NFL!$H221="NY Jets",+NFL!#REF!,0))</f>
        <v>0</v>
      </c>
      <c r="AZ452" s="96">
        <f>IF(+NFL!$F221="NY Jets",+NFL!#REF!,IF(+NFL!$H221="NY Jets",+NFL!#REF!,0))</f>
        <v>0</v>
      </c>
      <c r="BA452" s="70">
        <f>IF(+NFL!$F221="NY Jets",+NFL!#REF!,IF(+NFL!$H221="NY Jets",+NFL!#REF!,0))</f>
        <v>0</v>
      </c>
      <c r="BB452" s="70">
        <f>IF(+NFL!$F221="NY Jets",+NFL!#REF!,IF(+NFL!$H221="NY Jets",+NFL!#REF!,0))</f>
        <v>0</v>
      </c>
      <c r="BC452" s="592">
        <f>IF(+NFL!$F221="NY Jets",+NFL!#REF!,IF(+NFL!$H221="NY Jets",+NFL!#REF!,0))</f>
        <v>0</v>
      </c>
      <c r="BD452" s="81">
        <f>IF(+NFL!$F221="NY Jets",+NFL!#REF!,IF(+NFL!$H221="NY Jets",+NFL!#REF!,0))</f>
        <v>0</v>
      </c>
      <c r="BE452" s="96">
        <f>IF(+NFL!$F221="NY Jets",+NFL!#REF!,IF(+NFL!$H221="NY Jets",+NFL!#REF!,0))</f>
        <v>0</v>
      </c>
      <c r="BF452" s="70">
        <f>IF(+NFL!$F221="NY Jets",+NFL!#REF!,IF(+NFL!$H221="NY Jets",+NFL!#REF!,0))</f>
        <v>0</v>
      </c>
      <c r="BG452" s="81">
        <f>IF(+NFL!$F221="NY Jets",+NFL!#REF!,IF(+NFL!$H221="NY Jets",+NFL!#REF!,0))</f>
        <v>0</v>
      </c>
      <c r="BH452" s="96">
        <f>IF(+NFL!$F221="NY Jets",+NFL!#REF!,IF(+NFL!$H221="NY Jets",+NFL!#REF!,0))</f>
        <v>0</v>
      </c>
      <c r="BI452" s="70">
        <f>IF(+NFL!$F221="NY Jets",+NFL!#REF!,IF(+NFL!$H221="NY Jets",+NFL!#REF!,0))</f>
        <v>0</v>
      </c>
      <c r="BJ452" s="124">
        <f>IF(+NFL!$F221="NY Jets",+NFL!#REF!,IF(+NFL!$H221="NY Jets",+NFL!#REF!,0))</f>
        <v>0</v>
      </c>
      <c r="BK452" s="182">
        <f>IF(+NFL!$F221="NY Jets",+NFL!#REF!,IF(+NFL!$H221="NY Jets",+NFL!#REF!,0))</f>
        <v>0</v>
      </c>
    </row>
    <row r="453" spans="1:63" s="310" customFormat="1" x14ac:dyDescent="0.8">
      <c r="A453" s="70">
        <f>IF(+NFL!$F222="NY Jets",+NFL!A222,IF(+NFL!$H222="NY Jets",+NFL!A222,0))</f>
        <v>13</v>
      </c>
      <c r="B453" s="480" t="str">
        <f>IF(+NFL!$F222="NY Jets",+NFL!B222,IF(+NFL!$H222="NY Jets",+NFL!B222,0))</f>
        <v>Sun</v>
      </c>
      <c r="C453" s="72">
        <f>IF(+NFL!$F222="NY Jets",+NFL!C222,IF(+NFL!$H222="NY Jets",+NFL!C222,0))</f>
        <v>44535</v>
      </c>
      <c r="D453" s="73">
        <f>IF(+NFL!$F222="NY Jets",+NFL!D222,IF(+NFL!$H222="NY Jets",+NFL!D222,0))</f>
        <v>0.54166666666666663</v>
      </c>
      <c r="E453" s="70" t="str">
        <f>IF(+NFL!$F222="NY Jets",+NFL!E222,IF(+NFL!$H222="NY Jets",+NFL!E222,0))</f>
        <v>CBS</v>
      </c>
      <c r="F453" s="189" t="str">
        <f>IF(+NFL!$F222="NY Jets",+NFL!F222,IF(+NFL!$H222="NY Jets",+NFL!F222,0))</f>
        <v>Philadelphia</v>
      </c>
      <c r="G453" s="70" t="str">
        <f>IF(+NFL!$F222="NY Jets",+NFL!G222,IF(+NFL!$H222="NY Jets",+NFL!G222,0))</f>
        <v>NFCE</v>
      </c>
      <c r="H453" s="189" t="str">
        <f>IF(+NFL!$F222="NY Jets",+NFL!H222,IF(+NFL!$H222="NY Jets",+NFL!H222,0))</f>
        <v>NY Jets</v>
      </c>
      <c r="I453" s="70" t="str">
        <f>IF(+NFL!$F222="NY Jets",+NFL!I222,IF(+NFL!$H222="NY Jets",+NFL!I222,0))</f>
        <v>AFCE</v>
      </c>
      <c r="J453" s="496" t="str">
        <f>IF(+NFL!$F222="NY Jets",+NFL!J222,IF(+NFL!$H222="NY Jets",+NFL!J222,0))</f>
        <v>Philadelphia</v>
      </c>
      <c r="K453" s="510" t="str">
        <f>IF(+NFL!$F222="NY Jets",+NFL!K222,IF(+NFL!$H222="NY Jets",+NFL!K222,0))</f>
        <v>NY Jets</v>
      </c>
      <c r="L453" s="572">
        <f>IF(+NFL!$F222="NY Jets",+NFL!L222,IF(+NFL!$H222="NY Jets",+NFL!L222,0))</f>
        <v>6.5</v>
      </c>
      <c r="M453" s="573">
        <f>IF(+NFL!$F222="NY Jets",+NFL!M222,IF(+NFL!$H222="NY Jets",+NFL!M222,0))</f>
        <v>45.5</v>
      </c>
      <c r="N453" s="583" t="str">
        <f>IF(+NFL!$F222="NY Jets",+NFL!N222,IF(+NFL!$H222="NY Jets",+NFL!N222,0))</f>
        <v>Philadelphia</v>
      </c>
      <c r="O453" s="584">
        <f>IF(+NFL!$F222="NY Jets",+NFL!O222,IF(+NFL!$H222="NY Jets",+NFL!O222,0))</f>
        <v>33</v>
      </c>
      <c r="P453" s="583" t="str">
        <f>IF(+NFL!$F222="NY Jets",+NFL!P222,IF(+NFL!$H222="NY Jets",+NFL!P222,0))</f>
        <v>NY Jets</v>
      </c>
      <c r="Q453" s="585">
        <f>IF(+NFL!$F222="NY Jets",+NFL!Q222,IF(+NFL!$H222="NY Jets",+NFL!Q222,0))</f>
        <v>18</v>
      </c>
      <c r="R453" s="586" t="str">
        <f>IF(+NFL!$F222="NY Jets",+NFL!R222,IF(+NFL!$H222="NY Jets",+NFL!R222,0))</f>
        <v>Philadelphia</v>
      </c>
      <c r="S453" s="585" t="str">
        <f>IF(+NFL!$F222="NY Jets",+NFL!S222,IF(+NFL!$H222="NY Jets",+NFL!S222,0))</f>
        <v>NY Jets</v>
      </c>
      <c r="T453" s="587" t="str">
        <f>IF(+NFL!$F222="NY Jets",+NFL!T222,IF(+NFL!$H222="NY Jets",+NFL!T222,0))</f>
        <v>NY Jets</v>
      </c>
      <c r="U453" s="585" t="str">
        <f>IF(+NFL!$F222="NY Jets",+NFL!U222,IF(+NFL!$H222="NY Jets",+NFL!U222,0))</f>
        <v>L</v>
      </c>
      <c r="V453" s="586">
        <f>IF(+NFL!$F242="NY Jets",+NFL!#REF!,IF(+NFL!$H242="NY Jets",+NFL!#REF!,0))</f>
        <v>0</v>
      </c>
      <c r="W453" s="585">
        <f>IF(+NFL!$F242="NY Jets",+NFL!#REF!,IF(+NFL!$H242="NY Jets",+NFL!#REF!,0))</f>
        <v>0</v>
      </c>
      <c r="X453" s="587">
        <f>IF(+NFL!$F242="NY Jets",+NFL!#REF!,IF(+NFL!$H242="NY Jets",+NFL!#REF!,0))</f>
        <v>0</v>
      </c>
      <c r="Y453" s="585">
        <f>IF(+NFL!$F242="NY Jets",+NFL!#REF!,IF(+NFL!$H242="NY Jets",+NFL!#REF!,0))</f>
        <v>0</v>
      </c>
      <c r="Z453" s="586">
        <f>IF(+NFL!$F242="NY Jets",+NFL!#REF!,IF(+NFL!$H242="NY Jets",+NFL!#REF!,0))</f>
        <v>0</v>
      </c>
      <c r="AA453" s="585">
        <f>IF(+NFL!$F242="NY Jets",+NFL!#REF!,IF(+NFL!$H242="NY Jets",+NFL!#REF!,0))</f>
        <v>0</v>
      </c>
      <c r="AB453" s="124">
        <f>IF(+NFL!$F242="NY Jets",+NFL!#REF!,IF(+NFL!$H242="NY Jets",+NFL!#REF!,0))</f>
        <v>0</v>
      </c>
      <c r="AC453" s="182">
        <f>IF(+NFL!$F242="NY Jets",+NFL!#REF!,IF(+NFL!$H242="NY Jets",+NFL!#REF!,0))</f>
        <v>0</v>
      </c>
      <c r="AD453" s="496">
        <f>IF(+NFL!$F242="NY Jets",+NFL!#REF!,IF(+NFL!$H242="NY Jets",+NFL!#REF!,0))</f>
        <v>0</v>
      </c>
      <c r="AE453" s="565">
        <f>IF(+NFL!$F242="NY Jets",+NFL!#REF!,IF(+NFL!$H242="NY Jets",+NFL!#REF!,0))</f>
        <v>0</v>
      </c>
      <c r="AF453" s="496">
        <f>IF(+NFL!$F242="NY Jets",+NFL!#REF!,IF(+NFL!$H242="NY Jets",+NFL!#REF!,0))</f>
        <v>0</v>
      </c>
      <c r="AG453" s="565">
        <f>IF(+NFL!$F242="NY Jets",+NFL!#REF!,IF(+NFL!$H242="NY Jets",+NFL!#REF!,0))</f>
        <v>0</v>
      </c>
      <c r="AH453" s="496">
        <f>IF(+NFL!$F242="NY Jets",+NFL!#REF!,IF(+NFL!$H242="NY Jets",+NFL!#REF!,0))</f>
        <v>0</v>
      </c>
      <c r="AI453" s="565">
        <f>IF(+NFL!$F242="NY Jets",+NFL!#REF!,IF(+NFL!$H242="NY Jets",+NFL!#REF!,0))</f>
        <v>0</v>
      </c>
      <c r="AJ453" s="496">
        <f>IF(+NFL!$F242="NY Jets",+NFL!#REF!,IF(+NFL!$H242="NY Jets",+NFL!#REF!,0))</f>
        <v>0</v>
      </c>
      <c r="AK453" s="565">
        <f>IF(+NFL!$F242="NY Jets",+NFL!#REF!,IF(+NFL!$H242="NY Jets",+NFL!#REF!,0))</f>
        <v>0</v>
      </c>
      <c r="AL453" s="100">
        <f>IF(+NFL!$F242="NY Jets",+NFL!#REF!,IF(+NFL!$H242="NY Jets",+NFL!#REF!,0))</f>
        <v>0</v>
      </c>
      <c r="AM453" s="82">
        <f>IF(+NFL!$F242="NY Jets",+NFL!#REF!,IF(+NFL!$H242="NY Jets",+NFL!#REF!,0))</f>
        <v>0</v>
      </c>
      <c r="AN453" s="81">
        <f>IF(+NFL!$F242="NY Jets",+NFL!#REF!,IF(+NFL!$H242="NY Jets",+NFL!#REF!,0))</f>
        <v>0</v>
      </c>
      <c r="AO453" s="83">
        <f>IF(+NFL!$F242="NY Jets",+NFL!#REF!,IF(+NFL!$H242="NY Jets",+NFL!#REF!,0))</f>
        <v>0</v>
      </c>
      <c r="AP453" s="480">
        <f>IF(+NFL!$F242="NY Jets",+NFL!#REF!,IF(+NFL!$H242="NY Jets",+NFL!#REF!,0))</f>
        <v>0</v>
      </c>
      <c r="AQ453" s="72">
        <f>IF(+NFL!$F242="NY Jets",+NFL!#REF!,IF(+NFL!$H242="NY Jets",+NFL!#REF!,0))</f>
        <v>0</v>
      </c>
      <c r="AR453" s="81">
        <f>IF(+NFL!$F242="NY Jets",+NFL!#REF!,IF(+NFL!$H242="NY Jets",+NFL!#REF!,0))</f>
        <v>0</v>
      </c>
      <c r="AS453" s="96">
        <f>IF(+NFL!$F242="NY Jets",+NFL!#REF!,IF(+NFL!$H242="NY Jets",+NFL!#REF!,0))</f>
        <v>0</v>
      </c>
      <c r="AT453" s="96">
        <f>IF(+NFL!$F242="NY Jets",+NFL!#REF!,IF(+NFL!$H242="NY Jets",+NFL!#REF!,0))</f>
        <v>0</v>
      </c>
      <c r="AU453" s="81">
        <f>IF(+NFL!$F242="NY Jets",+NFL!#REF!,IF(+NFL!$H242="NY Jets",+NFL!#REF!,0))</f>
        <v>0</v>
      </c>
      <c r="AV453" s="96">
        <f>IF(+NFL!$F242="NY Jets",+NFL!#REF!,IF(+NFL!$H242="NY Jets",+NFL!#REF!,0))</f>
        <v>0</v>
      </c>
      <c r="AW453" s="70">
        <f>IF(+NFL!$F242="NY Jets",+NFL!#REF!,IF(+NFL!$H242="NY Jets",+NFL!#REF!,0))</f>
        <v>0</v>
      </c>
      <c r="AX453" s="96">
        <f>IF(+NFL!$F242="NY Jets",+NFL!#REF!,IF(+NFL!$H242="NY Jets",+NFL!#REF!,0))</f>
        <v>0</v>
      </c>
      <c r="AY453" s="81">
        <f>IF(+NFL!$F242="NY Jets",+NFL!#REF!,IF(+NFL!$H242="NY Jets",+NFL!#REF!,0))</f>
        <v>0</v>
      </c>
      <c r="AZ453" s="96">
        <f>IF(+NFL!$F242="NY Jets",+NFL!#REF!,IF(+NFL!$H242="NY Jets",+NFL!#REF!,0))</f>
        <v>0</v>
      </c>
      <c r="BA453" s="70">
        <f>IF(+NFL!$F242="NY Jets",+NFL!#REF!,IF(+NFL!$H242="NY Jets",+NFL!#REF!,0))</f>
        <v>0</v>
      </c>
      <c r="BB453" s="70">
        <f>IF(+NFL!$F242="NY Jets",+NFL!#REF!,IF(+NFL!$H242="NY Jets",+NFL!#REF!,0))</f>
        <v>0</v>
      </c>
      <c r="BC453" s="592">
        <f>IF(+NFL!$F242="NY Jets",+NFL!#REF!,IF(+NFL!$H242="NY Jets",+NFL!#REF!,0))</f>
        <v>0</v>
      </c>
      <c r="BD453" s="81">
        <f>IF(+NFL!$F242="NY Jets",+NFL!#REF!,IF(+NFL!$H242="NY Jets",+NFL!#REF!,0))</f>
        <v>0</v>
      </c>
      <c r="BE453" s="96">
        <f>IF(+NFL!$F242="NY Jets",+NFL!#REF!,IF(+NFL!$H242="NY Jets",+NFL!#REF!,0))</f>
        <v>0</v>
      </c>
      <c r="BF453" s="70">
        <f>IF(+NFL!$F242="NY Jets",+NFL!#REF!,IF(+NFL!$H242="NY Jets",+NFL!#REF!,0))</f>
        <v>0</v>
      </c>
      <c r="BG453" s="81">
        <f>IF(+NFL!$F242="NY Jets",+NFL!#REF!,IF(+NFL!$H242="NY Jets",+NFL!#REF!,0))</f>
        <v>0</v>
      </c>
      <c r="BH453" s="96">
        <f>IF(+NFL!$F242="NY Jets",+NFL!#REF!,IF(+NFL!$H242="NY Jets",+NFL!#REF!,0))</f>
        <v>0</v>
      </c>
      <c r="BI453" s="70">
        <f>IF(+NFL!$F242="NY Jets",+NFL!#REF!,IF(+NFL!$H242="NY Jets",+NFL!#REF!,0))</f>
        <v>0</v>
      </c>
      <c r="BJ453" s="124">
        <f>IF(+NFL!$F242="NY Jets",+NFL!#REF!,IF(+NFL!$H242="NY Jets",+NFL!#REF!,0))</f>
        <v>0</v>
      </c>
      <c r="BK453" s="182">
        <f>IF(+NFL!$F242="NY Jets",+NFL!#REF!,IF(+NFL!$H242="NY Jets",+NFL!#REF!,0))</f>
        <v>0</v>
      </c>
    </row>
    <row r="454" spans="1:63" s="310" customFormat="1" x14ac:dyDescent="0.8">
      <c r="A454" s="70">
        <f>IF(+NFL!$F239="NY Jets",+NFL!A239,IF(+NFL!$H239="NY Jets",+NFL!A239,0))</f>
        <v>14</v>
      </c>
      <c r="B454" s="480" t="str">
        <f>IF(+NFL!$F239="NY Jets",+NFL!B239,IF(+NFL!$H239="NY Jets",+NFL!B239,0))</f>
        <v>Sun</v>
      </c>
      <c r="C454" s="72">
        <f>IF(+NFL!$F239="NY Jets",+NFL!C239,IF(+NFL!$H239="NY Jets",+NFL!C239,0))</f>
        <v>44542</v>
      </c>
      <c r="D454" s="73">
        <f>IF(+NFL!$F239="NY Jets",+NFL!D239,IF(+NFL!$H239="NY Jets",+NFL!D239,0))</f>
        <v>0.54166666666666663</v>
      </c>
      <c r="E454" s="70" t="str">
        <f>IF(+NFL!$F239="NY Jets",+NFL!E239,IF(+NFL!$H239="NY Jets",+NFL!E239,0))</f>
        <v>Fox</v>
      </c>
      <c r="F454" s="189" t="str">
        <f>IF(+NFL!$F239="NY Jets",+NFL!F239,IF(+NFL!$H239="NY Jets",+NFL!F239,0))</f>
        <v>New Orleans</v>
      </c>
      <c r="G454" s="70" t="str">
        <f>IF(+NFL!$F239="NY Jets",+NFL!G239,IF(+NFL!$H239="NY Jets",+NFL!G239,0))</f>
        <v>NFCS</v>
      </c>
      <c r="H454" s="189" t="str">
        <f>IF(+NFL!$F239="NY Jets",+NFL!H239,IF(+NFL!$H239="NY Jets",+NFL!H239,0))</f>
        <v>NY Jets</v>
      </c>
      <c r="I454" s="70" t="str">
        <f>IF(+NFL!$F239="NY Jets",+NFL!I239,IF(+NFL!$H239="NY Jets",+NFL!I239,0))</f>
        <v>AFCE</v>
      </c>
      <c r="J454" s="496" t="str">
        <f>IF(+NFL!$F239="NY Jets",+NFL!J239,IF(+NFL!$H239="NY Jets",+NFL!J239,0))</f>
        <v>New Orleans</v>
      </c>
      <c r="K454" s="510" t="str">
        <f>IF(+NFL!$F239="NY Jets",+NFL!K239,IF(+NFL!$H239="NY Jets",+NFL!K239,0))</f>
        <v>NY Jets</v>
      </c>
      <c r="L454" s="572">
        <f>IF(+NFL!$F239="NY Jets",+NFL!L239,IF(+NFL!$H239="NY Jets",+NFL!L239,0))</f>
        <v>5.5</v>
      </c>
      <c r="M454" s="573">
        <f>IF(+NFL!$F239="NY Jets",+NFL!M239,IF(+NFL!$H239="NY Jets",+NFL!M239,0))</f>
        <v>43.5</v>
      </c>
      <c r="N454" s="583" t="str">
        <f>IF(+NFL!$F239="NY Jets",+NFL!N239,IF(+NFL!$H239="NY Jets",+NFL!N239,0))</f>
        <v>New Orleans</v>
      </c>
      <c r="O454" s="584">
        <f>IF(+NFL!$F239="NY Jets",+NFL!O239,IF(+NFL!$H239="NY Jets",+NFL!O239,0))</f>
        <v>30</v>
      </c>
      <c r="P454" s="583" t="str">
        <f>IF(+NFL!$F239="NY Jets",+NFL!P239,IF(+NFL!$H239="NY Jets",+NFL!P239,0))</f>
        <v>NY Jets</v>
      </c>
      <c r="Q454" s="585">
        <f>IF(+NFL!$F239="NY Jets",+NFL!Q239,IF(+NFL!$H239="NY Jets",+NFL!Q239,0))</f>
        <v>9</v>
      </c>
      <c r="R454" s="586" t="str">
        <f>IF(+NFL!$F239="NY Jets",+NFL!R239,IF(+NFL!$H239="NY Jets",+NFL!R239,0))</f>
        <v>New Orleans</v>
      </c>
      <c r="S454" s="585" t="str">
        <f>IF(+NFL!$F239="NY Jets",+NFL!S239,IF(+NFL!$H239="NY Jets",+NFL!S239,0))</f>
        <v>NY Jets</v>
      </c>
      <c r="T454" s="587" t="str">
        <f>IF(+NFL!$F239="NY Jets",+NFL!T239,IF(+NFL!$H239="NY Jets",+NFL!T239,0))</f>
        <v>NY Jets</v>
      </c>
      <c r="U454" s="585" t="str">
        <f>IF(+NFL!$F239="NY Jets",+NFL!U239,IF(+NFL!$H239="NY Jets",+NFL!U239,0))</f>
        <v>L</v>
      </c>
      <c r="V454" s="586">
        <f>IF(+NFL!$F259="NY Jets",+NFL!#REF!,IF(+NFL!$H259="NY Jets",+NFL!#REF!,0))</f>
        <v>0</v>
      </c>
      <c r="W454" s="585">
        <f>IF(+NFL!$F259="NY Jets",+NFL!#REF!,IF(+NFL!$H259="NY Jets",+NFL!#REF!,0))</f>
        <v>0</v>
      </c>
      <c r="X454" s="587">
        <f>IF(+NFL!$F259="NY Jets",+NFL!#REF!,IF(+NFL!$H259="NY Jets",+NFL!#REF!,0))</f>
        <v>0</v>
      </c>
      <c r="Y454" s="585">
        <f>IF(+NFL!$F259="NY Jets",+NFL!#REF!,IF(+NFL!$H259="NY Jets",+NFL!#REF!,0))</f>
        <v>0</v>
      </c>
      <c r="Z454" s="586">
        <f>IF(+NFL!$F259="NY Jets",+NFL!#REF!,IF(+NFL!$H259="NY Jets",+NFL!#REF!,0))</f>
        <v>0</v>
      </c>
      <c r="AA454" s="585">
        <f>IF(+NFL!$F259="NY Jets",+NFL!#REF!,IF(+NFL!$H259="NY Jets",+NFL!#REF!,0))</f>
        <v>0</v>
      </c>
      <c r="AB454" s="124">
        <f>IF(+NFL!$F259="NY Jets",+NFL!#REF!,IF(+NFL!$H259="NY Jets",+NFL!#REF!,0))</f>
        <v>0</v>
      </c>
      <c r="AC454" s="182">
        <f>IF(+NFL!$F259="NY Jets",+NFL!#REF!,IF(+NFL!$H259="NY Jets",+NFL!#REF!,0))</f>
        <v>0</v>
      </c>
      <c r="AD454" s="496">
        <f>IF(+NFL!$F259="NY Jets",+NFL!#REF!,IF(+NFL!$H259="NY Jets",+NFL!#REF!,0))</f>
        <v>0</v>
      </c>
      <c r="AE454" s="565">
        <f>IF(+NFL!$F259="NY Jets",+NFL!#REF!,IF(+NFL!$H259="NY Jets",+NFL!#REF!,0))</f>
        <v>0</v>
      </c>
      <c r="AF454" s="496">
        <f>IF(+NFL!$F259="NY Jets",+NFL!#REF!,IF(+NFL!$H259="NY Jets",+NFL!#REF!,0))</f>
        <v>0</v>
      </c>
      <c r="AG454" s="565">
        <f>IF(+NFL!$F259="NY Jets",+NFL!#REF!,IF(+NFL!$H259="NY Jets",+NFL!#REF!,0))</f>
        <v>0</v>
      </c>
      <c r="AH454" s="496">
        <f>IF(+NFL!$F259="NY Jets",+NFL!#REF!,IF(+NFL!$H259="NY Jets",+NFL!#REF!,0))</f>
        <v>0</v>
      </c>
      <c r="AI454" s="565">
        <f>IF(+NFL!$F259="NY Jets",+NFL!#REF!,IF(+NFL!$H259="NY Jets",+NFL!#REF!,0))</f>
        <v>0</v>
      </c>
      <c r="AJ454" s="496">
        <f>IF(+NFL!$F259="NY Jets",+NFL!#REF!,IF(+NFL!$H259="NY Jets",+NFL!#REF!,0))</f>
        <v>0</v>
      </c>
      <c r="AK454" s="565">
        <f>IF(+NFL!$F259="NY Jets",+NFL!#REF!,IF(+NFL!$H259="NY Jets",+NFL!#REF!,0))</f>
        <v>0</v>
      </c>
      <c r="AL454" s="100">
        <f>IF(+NFL!$F259="NY Jets",+NFL!#REF!,IF(+NFL!$H259="NY Jets",+NFL!#REF!,0))</f>
        <v>0</v>
      </c>
      <c r="AM454" s="82">
        <f>IF(+NFL!$F259="NY Jets",+NFL!#REF!,IF(+NFL!$H259="NY Jets",+NFL!#REF!,0))</f>
        <v>0</v>
      </c>
      <c r="AN454" s="81">
        <f>IF(+NFL!$F259="NY Jets",+NFL!#REF!,IF(+NFL!$H259="NY Jets",+NFL!#REF!,0))</f>
        <v>0</v>
      </c>
      <c r="AO454" s="83">
        <f>IF(+NFL!$F259="NY Jets",+NFL!#REF!,IF(+NFL!$H259="NY Jets",+NFL!#REF!,0))</f>
        <v>0</v>
      </c>
      <c r="AP454" s="480">
        <f>IF(+NFL!$F259="NY Jets",+NFL!#REF!,IF(+NFL!$H259="NY Jets",+NFL!#REF!,0))</f>
        <v>0</v>
      </c>
      <c r="AQ454" s="72">
        <f>IF(+NFL!$F259="NY Jets",+NFL!#REF!,IF(+NFL!$H259="NY Jets",+NFL!#REF!,0))</f>
        <v>0</v>
      </c>
      <c r="AR454" s="81">
        <f>IF(+NFL!$F259="NY Jets",+NFL!#REF!,IF(+NFL!$H259="NY Jets",+NFL!#REF!,0))</f>
        <v>0</v>
      </c>
      <c r="AS454" s="96">
        <f>IF(+NFL!$F259="NY Jets",+NFL!#REF!,IF(+NFL!$H259="NY Jets",+NFL!#REF!,0))</f>
        <v>0</v>
      </c>
      <c r="AT454" s="96">
        <f>IF(+NFL!$F259="NY Jets",+NFL!#REF!,IF(+NFL!$H259="NY Jets",+NFL!#REF!,0))</f>
        <v>0</v>
      </c>
      <c r="AU454" s="81">
        <f>IF(+NFL!$F259="NY Jets",+NFL!#REF!,IF(+NFL!$H259="NY Jets",+NFL!#REF!,0))</f>
        <v>0</v>
      </c>
      <c r="AV454" s="96">
        <f>IF(+NFL!$F259="NY Jets",+NFL!#REF!,IF(+NFL!$H259="NY Jets",+NFL!#REF!,0))</f>
        <v>0</v>
      </c>
      <c r="AW454" s="70">
        <f>IF(+NFL!$F259="NY Jets",+NFL!#REF!,IF(+NFL!$H259="NY Jets",+NFL!#REF!,0))</f>
        <v>0</v>
      </c>
      <c r="AX454" s="96">
        <f>IF(+NFL!$F259="NY Jets",+NFL!#REF!,IF(+NFL!$H259="NY Jets",+NFL!#REF!,0))</f>
        <v>0</v>
      </c>
      <c r="AY454" s="81">
        <f>IF(+NFL!$F259="NY Jets",+NFL!#REF!,IF(+NFL!$H259="NY Jets",+NFL!#REF!,0))</f>
        <v>0</v>
      </c>
      <c r="AZ454" s="96">
        <f>IF(+NFL!$F259="NY Jets",+NFL!#REF!,IF(+NFL!$H259="NY Jets",+NFL!#REF!,0))</f>
        <v>0</v>
      </c>
      <c r="BA454" s="70">
        <f>IF(+NFL!$F259="NY Jets",+NFL!#REF!,IF(+NFL!$H259="NY Jets",+NFL!#REF!,0))</f>
        <v>0</v>
      </c>
      <c r="BB454" s="70">
        <f>IF(+NFL!$F259="NY Jets",+NFL!#REF!,IF(+NFL!$H259="NY Jets",+NFL!#REF!,0))</f>
        <v>0</v>
      </c>
      <c r="BC454" s="592">
        <f>IF(+NFL!$F259="NY Jets",+NFL!#REF!,IF(+NFL!$H259="NY Jets",+NFL!#REF!,0))</f>
        <v>0</v>
      </c>
      <c r="BD454" s="81">
        <f>IF(+NFL!$F259="NY Jets",+NFL!#REF!,IF(+NFL!$H259="NY Jets",+NFL!#REF!,0))</f>
        <v>0</v>
      </c>
      <c r="BE454" s="96">
        <f>IF(+NFL!$F259="NY Jets",+NFL!#REF!,IF(+NFL!$H259="NY Jets",+NFL!#REF!,0))</f>
        <v>0</v>
      </c>
      <c r="BF454" s="70">
        <f>IF(+NFL!$F259="NY Jets",+NFL!#REF!,IF(+NFL!$H259="NY Jets",+NFL!#REF!,0))</f>
        <v>0</v>
      </c>
      <c r="BG454" s="81">
        <f>IF(+NFL!$F259="NY Jets",+NFL!#REF!,IF(+NFL!$H259="NY Jets",+NFL!#REF!,0))</f>
        <v>0</v>
      </c>
      <c r="BH454" s="96">
        <f>IF(+NFL!$F259="NY Jets",+NFL!#REF!,IF(+NFL!$H259="NY Jets",+NFL!#REF!,0))</f>
        <v>0</v>
      </c>
      <c r="BI454" s="70">
        <f>IF(+NFL!$F259="NY Jets",+NFL!#REF!,IF(+NFL!$H259="NY Jets",+NFL!#REF!,0))</f>
        <v>0</v>
      </c>
      <c r="BJ454" s="124">
        <f>IF(+NFL!$F259="NY Jets",+NFL!#REF!,IF(+NFL!$H259="NY Jets",+NFL!#REF!,0))</f>
        <v>0</v>
      </c>
      <c r="BK454" s="182">
        <f>IF(+NFL!$F259="NY Jets",+NFL!#REF!,IF(+NFL!$H259="NY Jets",+NFL!#REF!,0))</f>
        <v>0</v>
      </c>
    </row>
    <row r="455" spans="1:63" s="310" customFormat="1" x14ac:dyDescent="0.8">
      <c r="A455" s="70">
        <f>IF(+NFL!$F257="NY Jets",+NFL!A257,IF(+NFL!$H257="NY Jets",+NFL!A257,0))</f>
        <v>15</v>
      </c>
      <c r="B455" s="480" t="str">
        <f>IF(+NFL!$F257="NY Jets",+NFL!B257,IF(+NFL!$H257="NY Jets",+NFL!B257,0))</f>
        <v>Sun</v>
      </c>
      <c r="C455" s="72">
        <f>IF(+NFL!$F257="NY Jets",+NFL!C257,IF(+NFL!$H257="NY Jets",+NFL!C257,0))</f>
        <v>44549</v>
      </c>
      <c r="D455" s="73">
        <f>IF(+NFL!$F257="NY Jets",+NFL!D257,IF(+NFL!$H257="NY Jets",+NFL!D257,0))</f>
        <v>0.54166666666666663</v>
      </c>
      <c r="E455" s="70">
        <f>IF(+NFL!$F257="NY Jets",+NFL!E257,IF(+NFL!$H257="NY Jets",+NFL!E257,0))</f>
        <v>0</v>
      </c>
      <c r="F455" s="189" t="str">
        <f>IF(+NFL!$F257="NY Jets",+NFL!F257,IF(+NFL!$H257="NY Jets",+NFL!F257,0))</f>
        <v>NY Jets</v>
      </c>
      <c r="G455" s="70" t="str">
        <f>IF(+NFL!$F257="NY Jets",+NFL!G257,IF(+NFL!$H257="NY Jets",+NFL!G257,0))</f>
        <v>AFCE</v>
      </c>
      <c r="H455" s="189" t="str">
        <f>IF(+NFL!$F257="NY Jets",+NFL!H257,IF(+NFL!$H257="NY Jets",+NFL!H257,0))</f>
        <v>Miami</v>
      </c>
      <c r="I455" s="70" t="str">
        <f>IF(+NFL!$F257="NY Jets",+NFL!I257,IF(+NFL!$H257="NY Jets",+NFL!I257,0))</f>
        <v>AFCE</v>
      </c>
      <c r="J455" s="496" t="str">
        <f>IF(+NFL!$F257="NY Jets",+NFL!J257,IF(+NFL!$H257="NY Jets",+NFL!J257,0))</f>
        <v>Miami</v>
      </c>
      <c r="K455" s="510" t="str">
        <f>IF(+NFL!$F257="NY Jets",+NFL!K257,IF(+NFL!$H257="NY Jets",+NFL!K257,0))</f>
        <v>NY Jets</v>
      </c>
      <c r="L455" s="572">
        <f>IF(+NFL!$F257="NY Jets",+NFL!L257,IF(+NFL!$H257="NY Jets",+NFL!L257,0))</f>
        <v>10</v>
      </c>
      <c r="M455" s="573">
        <f>IF(+NFL!$F257="NY Jets",+NFL!M257,IF(+NFL!$H257="NY Jets",+NFL!M257,0))</f>
        <v>41.5</v>
      </c>
      <c r="N455" s="583" t="str">
        <f>IF(+NFL!$F257="NY Jets",+NFL!N257,IF(+NFL!$H257="NY Jets",+NFL!N257,0))</f>
        <v>Miami</v>
      </c>
      <c r="O455" s="584">
        <f>IF(+NFL!$F257="NY Jets",+NFL!O257,IF(+NFL!$H257="NY Jets",+NFL!O257,0))</f>
        <v>31</v>
      </c>
      <c r="P455" s="583" t="str">
        <f>IF(+NFL!$F257="NY Jets",+NFL!P257,IF(+NFL!$H257="NY Jets",+NFL!P257,0))</f>
        <v>NY Jets</v>
      </c>
      <c r="Q455" s="585">
        <f>IF(+NFL!$F257="NY Jets",+NFL!Q257,IF(+NFL!$H257="NY Jets",+NFL!Q257,0))</f>
        <v>24</v>
      </c>
      <c r="R455" s="586" t="str">
        <f>IF(+NFL!$F257="NY Jets",+NFL!R257,IF(+NFL!$H257="NY Jets",+NFL!R257,0))</f>
        <v>NY Jets</v>
      </c>
      <c r="S455" s="585" t="str">
        <f>IF(+NFL!$F257="NY Jets",+NFL!S257,IF(+NFL!$H257="NY Jets",+NFL!S257,0))</f>
        <v>Miami</v>
      </c>
      <c r="T455" s="587" t="str">
        <f>IF(+NFL!$F257="NY Jets",+NFL!T257,IF(+NFL!$H257="NY Jets",+NFL!T257,0))</f>
        <v>Miami</v>
      </c>
      <c r="U455" s="585" t="str">
        <f>IF(+NFL!$F257="NY Jets",+NFL!U257,IF(+NFL!$H257="NY Jets",+NFL!U257,0))</f>
        <v>L</v>
      </c>
      <c r="V455" s="586">
        <f>IF(+NFL!$F280="NY Jets",+NFL!#REF!,IF(+NFL!$H280="NY Jets",+NFL!#REF!,0))</f>
        <v>0</v>
      </c>
      <c r="W455" s="585">
        <f>IF(+NFL!$F280="NY Jets",+NFL!#REF!,IF(+NFL!$H280="NY Jets",+NFL!#REF!,0))</f>
        <v>0</v>
      </c>
      <c r="X455" s="587">
        <f>IF(+NFL!$F280="NY Jets",+NFL!#REF!,IF(+NFL!$H280="NY Jets",+NFL!#REF!,0))</f>
        <v>0</v>
      </c>
      <c r="Y455" s="585">
        <f>IF(+NFL!$F280="NY Jets",+NFL!#REF!,IF(+NFL!$H280="NY Jets",+NFL!#REF!,0))</f>
        <v>0</v>
      </c>
      <c r="Z455" s="586">
        <f>IF(+NFL!$F280="NY Jets",+NFL!#REF!,IF(+NFL!$H280="NY Jets",+NFL!#REF!,0))</f>
        <v>0</v>
      </c>
      <c r="AA455" s="585">
        <f>IF(+NFL!$F280="NY Jets",+NFL!#REF!,IF(+NFL!$H280="NY Jets",+NFL!#REF!,0))</f>
        <v>0</v>
      </c>
      <c r="AB455" s="124">
        <f>IF(+NFL!$F280="NY Jets",+NFL!#REF!,IF(+NFL!$H280="NY Jets",+NFL!#REF!,0))</f>
        <v>0</v>
      </c>
      <c r="AC455" s="182">
        <f>IF(+NFL!$F280="NY Jets",+NFL!#REF!,IF(+NFL!$H280="NY Jets",+NFL!#REF!,0))</f>
        <v>0</v>
      </c>
      <c r="AD455" s="496">
        <f>IF(+NFL!$F280="NY Jets",+NFL!#REF!,IF(+NFL!$H280="NY Jets",+NFL!#REF!,0))</f>
        <v>0</v>
      </c>
      <c r="AE455" s="565">
        <f>IF(+NFL!$F280="NY Jets",+NFL!#REF!,IF(+NFL!$H280="NY Jets",+NFL!#REF!,0))</f>
        <v>0</v>
      </c>
      <c r="AF455" s="496">
        <f>IF(+NFL!$F280="NY Jets",+NFL!#REF!,IF(+NFL!$H280="NY Jets",+NFL!#REF!,0))</f>
        <v>0</v>
      </c>
      <c r="AG455" s="565">
        <f>IF(+NFL!$F280="NY Jets",+NFL!#REF!,IF(+NFL!$H280="NY Jets",+NFL!#REF!,0))</f>
        <v>0</v>
      </c>
      <c r="AH455" s="496">
        <f>IF(+NFL!$F280="NY Jets",+NFL!#REF!,IF(+NFL!$H280="NY Jets",+NFL!#REF!,0))</f>
        <v>0</v>
      </c>
      <c r="AI455" s="565">
        <f>IF(+NFL!$F280="NY Jets",+NFL!#REF!,IF(+NFL!$H280="NY Jets",+NFL!#REF!,0))</f>
        <v>0</v>
      </c>
      <c r="AJ455" s="496">
        <f>IF(+NFL!$F280="NY Jets",+NFL!#REF!,IF(+NFL!$H280="NY Jets",+NFL!#REF!,0))</f>
        <v>0</v>
      </c>
      <c r="AK455" s="565">
        <f>IF(+NFL!$F280="NY Jets",+NFL!#REF!,IF(+NFL!$H280="NY Jets",+NFL!#REF!,0))</f>
        <v>0</v>
      </c>
      <c r="AL455" s="100">
        <f>IF(+NFL!$F280="NY Jets",+NFL!#REF!,IF(+NFL!$H280="NY Jets",+NFL!#REF!,0))</f>
        <v>0</v>
      </c>
      <c r="AM455" s="82">
        <f>IF(+NFL!$F280="NY Jets",+NFL!#REF!,IF(+NFL!$H280="NY Jets",+NFL!#REF!,0))</f>
        <v>0</v>
      </c>
      <c r="AN455" s="81">
        <f>IF(+NFL!$F280="NY Jets",+NFL!#REF!,IF(+NFL!$H280="NY Jets",+NFL!#REF!,0))</f>
        <v>0</v>
      </c>
      <c r="AO455" s="83">
        <f>IF(+NFL!$F280="NY Jets",+NFL!#REF!,IF(+NFL!$H280="NY Jets",+NFL!#REF!,0))</f>
        <v>0</v>
      </c>
      <c r="AP455" s="480">
        <f>IF(+NFL!$F280="NY Jets",+NFL!#REF!,IF(+NFL!$H280="NY Jets",+NFL!#REF!,0))</f>
        <v>0</v>
      </c>
      <c r="AQ455" s="72">
        <f>IF(+NFL!$F280="NY Jets",+NFL!#REF!,IF(+NFL!$H280="NY Jets",+NFL!#REF!,0))</f>
        <v>0</v>
      </c>
      <c r="AR455" s="81">
        <f>IF(+NFL!$F280="NY Jets",+NFL!#REF!,IF(+NFL!$H280="NY Jets",+NFL!#REF!,0))</f>
        <v>0</v>
      </c>
      <c r="AS455" s="96">
        <f>IF(+NFL!$F280="NY Jets",+NFL!#REF!,IF(+NFL!$H280="NY Jets",+NFL!#REF!,0))</f>
        <v>0</v>
      </c>
      <c r="AT455" s="96">
        <f>IF(+NFL!$F280="NY Jets",+NFL!#REF!,IF(+NFL!$H280="NY Jets",+NFL!#REF!,0))</f>
        <v>0</v>
      </c>
      <c r="AU455" s="81">
        <f>IF(+NFL!$F280="NY Jets",+NFL!#REF!,IF(+NFL!$H280="NY Jets",+NFL!#REF!,0))</f>
        <v>0</v>
      </c>
      <c r="AV455" s="96">
        <f>IF(+NFL!$F280="NY Jets",+NFL!#REF!,IF(+NFL!$H280="NY Jets",+NFL!#REF!,0))</f>
        <v>0</v>
      </c>
      <c r="AW455" s="70">
        <f>IF(+NFL!$F280="NY Jets",+NFL!#REF!,IF(+NFL!$H280="NY Jets",+NFL!#REF!,0))</f>
        <v>0</v>
      </c>
      <c r="AX455" s="96">
        <f>IF(+NFL!$F280="NY Jets",+NFL!#REF!,IF(+NFL!$H280="NY Jets",+NFL!#REF!,0))</f>
        <v>0</v>
      </c>
      <c r="AY455" s="81">
        <f>IF(+NFL!$F280="NY Jets",+NFL!#REF!,IF(+NFL!$H280="NY Jets",+NFL!#REF!,0))</f>
        <v>0</v>
      </c>
      <c r="AZ455" s="96">
        <f>IF(+NFL!$F280="NY Jets",+NFL!#REF!,IF(+NFL!$H280="NY Jets",+NFL!#REF!,0))</f>
        <v>0</v>
      </c>
      <c r="BA455" s="70">
        <f>IF(+NFL!$F280="NY Jets",+NFL!#REF!,IF(+NFL!$H280="NY Jets",+NFL!#REF!,0))</f>
        <v>0</v>
      </c>
      <c r="BB455" s="70">
        <f>IF(+NFL!$F280="NY Jets",+NFL!#REF!,IF(+NFL!$H280="NY Jets",+NFL!#REF!,0))</f>
        <v>0</v>
      </c>
      <c r="BC455" s="592">
        <f>IF(+NFL!$F280="NY Jets",+NFL!#REF!,IF(+NFL!$H280="NY Jets",+NFL!#REF!,0))</f>
        <v>0</v>
      </c>
      <c r="BD455" s="81">
        <f>IF(+NFL!$F280="NY Jets",+NFL!#REF!,IF(+NFL!$H280="NY Jets",+NFL!#REF!,0))</f>
        <v>0</v>
      </c>
      <c r="BE455" s="96">
        <f>IF(+NFL!$F280="NY Jets",+NFL!#REF!,IF(+NFL!$H280="NY Jets",+NFL!#REF!,0))</f>
        <v>0</v>
      </c>
      <c r="BF455" s="70">
        <f>IF(+NFL!$F280="NY Jets",+NFL!#REF!,IF(+NFL!$H280="NY Jets",+NFL!#REF!,0))</f>
        <v>0</v>
      </c>
      <c r="BG455" s="81">
        <f>IF(+NFL!$F280="NY Jets",+NFL!#REF!,IF(+NFL!$H280="NY Jets",+NFL!#REF!,0))</f>
        <v>0</v>
      </c>
      <c r="BH455" s="96">
        <f>IF(+NFL!$F280="NY Jets",+NFL!#REF!,IF(+NFL!$H280="NY Jets",+NFL!#REF!,0))</f>
        <v>0</v>
      </c>
      <c r="BI455" s="70">
        <f>IF(+NFL!$F280="NY Jets",+NFL!#REF!,IF(+NFL!$H280="NY Jets",+NFL!#REF!,0))</f>
        <v>0</v>
      </c>
      <c r="BJ455" s="124">
        <f>IF(+NFL!$F280="NY Jets",+NFL!#REF!,IF(+NFL!$H280="NY Jets",+NFL!#REF!,0))</f>
        <v>0</v>
      </c>
      <c r="BK455" s="182">
        <f>IF(+NFL!$F280="NY Jets",+NFL!#REF!,IF(+NFL!$H280="NY Jets",+NFL!#REF!,0))</f>
        <v>0</v>
      </c>
    </row>
    <row r="456" spans="1:63" s="310" customFormat="1" x14ac:dyDescent="0.8">
      <c r="A456" s="70">
        <f>IF(+NFL!$F276="NY Jets",+NFL!A276,IF(+NFL!$H276="NY Jets",+NFL!A276,0))</f>
        <v>16</v>
      </c>
      <c r="B456" s="480" t="str">
        <f>IF(+NFL!$F276="NY Jets",+NFL!B276,IF(+NFL!$H276="NY Jets",+NFL!B276,0))</f>
        <v>Sun</v>
      </c>
      <c r="C456" s="72">
        <f>IF(+NFL!$F276="NY Jets",+NFL!C276,IF(+NFL!$H276="NY Jets",+NFL!C276,0))</f>
        <v>44556</v>
      </c>
      <c r="D456" s="73">
        <f>IF(+NFL!$F276="NY Jets",+NFL!D276,IF(+NFL!$H276="NY Jets",+NFL!D276,0))</f>
        <v>0.54166666666666663</v>
      </c>
      <c r="E456" s="70" t="str">
        <f>IF(+NFL!$F276="NY Jets",+NFL!E276,IF(+NFL!$H276="NY Jets",+NFL!E276,0))</f>
        <v>CBS</v>
      </c>
      <c r="F456" s="189" t="str">
        <f>IF(+NFL!$F276="NY Jets",+NFL!F276,IF(+NFL!$H276="NY Jets",+NFL!F276,0))</f>
        <v>Jacksonville</v>
      </c>
      <c r="G456" s="70" t="str">
        <f>IF(+NFL!$F276="NY Jets",+NFL!G276,IF(+NFL!$H276="NY Jets",+NFL!G276,0))</f>
        <v>AFCS</v>
      </c>
      <c r="H456" s="189" t="str">
        <f>IF(+NFL!$F276="NY Jets",+NFL!H276,IF(+NFL!$H276="NY Jets",+NFL!H276,0))</f>
        <v>NY Jets</v>
      </c>
      <c r="I456" s="70" t="str">
        <f>IF(+NFL!$F276="NY Jets",+NFL!I276,IF(+NFL!$H276="NY Jets",+NFL!I276,0))</f>
        <v>AFCE</v>
      </c>
      <c r="J456" s="496" t="str">
        <f>IF(+NFL!$F276="NY Jets",+NFL!J276,IF(+NFL!$H276="NY Jets",+NFL!J276,0))</f>
        <v>NY Jets</v>
      </c>
      <c r="K456" s="510" t="str">
        <f>IF(+NFL!$F276="NY Jets",+NFL!K276,IF(+NFL!$H276="NY Jets",+NFL!K276,0))</f>
        <v>Jacksonville</v>
      </c>
      <c r="L456" s="572">
        <f>IF(+NFL!$F276="NY Jets",+NFL!L276,IF(+NFL!$H276="NY Jets",+NFL!L276,0))</f>
        <v>0</v>
      </c>
      <c r="M456" s="573">
        <f>IF(+NFL!$F276="NY Jets",+NFL!M276,IF(+NFL!$H276="NY Jets",+NFL!M276,0))</f>
        <v>41</v>
      </c>
      <c r="N456" s="583" t="str">
        <f>IF(+NFL!$F276="NY Jets",+NFL!N276,IF(+NFL!$H276="NY Jets",+NFL!N276,0))</f>
        <v>NY Jets</v>
      </c>
      <c r="O456" s="584">
        <f>IF(+NFL!$F276="NY Jets",+NFL!O276,IF(+NFL!$H276="NY Jets",+NFL!O276,0))</f>
        <v>26</v>
      </c>
      <c r="P456" s="583" t="str">
        <f>IF(+NFL!$F276="NY Jets",+NFL!P276,IF(+NFL!$H276="NY Jets",+NFL!P276,0))</f>
        <v>Jacksonville</v>
      </c>
      <c r="Q456" s="585">
        <f>IF(+NFL!$F276="NY Jets",+NFL!Q276,IF(+NFL!$H276="NY Jets",+NFL!Q276,0))</f>
        <v>21</v>
      </c>
      <c r="R456" s="586" t="str">
        <f>IF(+NFL!$F276="NY Jets",+NFL!R276,IF(+NFL!$H276="NY Jets",+NFL!R276,0))</f>
        <v>NY Jets</v>
      </c>
      <c r="S456" s="585" t="str">
        <f>IF(+NFL!$F276="NY Jets",+NFL!S276,IF(+NFL!$H276="NY Jets",+NFL!S276,0))</f>
        <v>Jacksonville</v>
      </c>
      <c r="T456" s="587" t="str">
        <f>IF(+NFL!$F276="NY Jets",+NFL!T276,IF(+NFL!$H276="NY Jets",+NFL!T276,0))</f>
        <v>NY Jets</v>
      </c>
      <c r="U456" s="585" t="str">
        <f>IF(+NFL!$F276="NY Jets",+NFL!U276,IF(+NFL!$H276="NY Jets",+NFL!U276,0))</f>
        <v>W</v>
      </c>
      <c r="V456" s="586">
        <f>IF(+NFL!$F292="NY Jets",+NFL!#REF!,IF(+NFL!$H292="NY Jets",+NFL!#REF!,0))</f>
        <v>0</v>
      </c>
      <c r="W456" s="585">
        <f>IF(+NFL!$F292="NY Jets",+NFL!#REF!,IF(+NFL!$H292="NY Jets",+NFL!#REF!,0))</f>
        <v>0</v>
      </c>
      <c r="X456" s="587">
        <f>IF(+NFL!$F292="NY Jets",+NFL!#REF!,IF(+NFL!$H292="NY Jets",+NFL!#REF!,0))</f>
        <v>0</v>
      </c>
      <c r="Y456" s="585">
        <f>IF(+NFL!$F292="NY Jets",+NFL!#REF!,IF(+NFL!$H292="NY Jets",+NFL!#REF!,0))</f>
        <v>0</v>
      </c>
      <c r="Z456" s="586">
        <f>IF(+NFL!$F292="NY Jets",+NFL!#REF!,IF(+NFL!$H292="NY Jets",+NFL!#REF!,0))</f>
        <v>0</v>
      </c>
      <c r="AA456" s="585">
        <f>IF(+NFL!$F292="NY Jets",+NFL!#REF!,IF(+NFL!$H292="NY Jets",+NFL!#REF!,0))</f>
        <v>0</v>
      </c>
      <c r="AB456" s="124">
        <f>IF(+NFL!$F292="NY Jets",+NFL!#REF!,IF(+NFL!$H292="NY Jets",+NFL!#REF!,0))</f>
        <v>0</v>
      </c>
      <c r="AC456" s="182">
        <f>IF(+NFL!$F292="NY Jets",+NFL!#REF!,IF(+NFL!$H292="NY Jets",+NFL!#REF!,0))</f>
        <v>0</v>
      </c>
      <c r="AD456" s="496">
        <f>IF(+NFL!$F292="NY Jets",+NFL!#REF!,IF(+NFL!$H292="NY Jets",+NFL!#REF!,0))</f>
        <v>0</v>
      </c>
      <c r="AE456" s="565">
        <f>IF(+NFL!$F292="NY Jets",+NFL!#REF!,IF(+NFL!$H292="NY Jets",+NFL!#REF!,0))</f>
        <v>0</v>
      </c>
      <c r="AF456" s="496">
        <f>IF(+NFL!$F292="NY Jets",+NFL!#REF!,IF(+NFL!$H292="NY Jets",+NFL!#REF!,0))</f>
        <v>0</v>
      </c>
      <c r="AG456" s="565">
        <f>IF(+NFL!$F292="NY Jets",+NFL!#REF!,IF(+NFL!$H292="NY Jets",+NFL!#REF!,0))</f>
        <v>0</v>
      </c>
      <c r="AH456" s="496">
        <f>IF(+NFL!$F292="NY Jets",+NFL!#REF!,IF(+NFL!$H292="NY Jets",+NFL!#REF!,0))</f>
        <v>0</v>
      </c>
      <c r="AI456" s="565">
        <f>IF(+NFL!$F292="NY Jets",+NFL!#REF!,IF(+NFL!$H292="NY Jets",+NFL!#REF!,0))</f>
        <v>0</v>
      </c>
      <c r="AJ456" s="496">
        <f>IF(+NFL!$F292="NY Jets",+NFL!#REF!,IF(+NFL!$H292="NY Jets",+NFL!#REF!,0))</f>
        <v>0</v>
      </c>
      <c r="AK456" s="565">
        <f>IF(+NFL!$F292="NY Jets",+NFL!#REF!,IF(+NFL!$H292="NY Jets",+NFL!#REF!,0))</f>
        <v>0</v>
      </c>
      <c r="AL456" s="100">
        <f>IF(+NFL!$F292="NY Jets",+NFL!#REF!,IF(+NFL!$H292="NY Jets",+NFL!#REF!,0))</f>
        <v>0</v>
      </c>
      <c r="AM456" s="82">
        <f>IF(+NFL!$F292="NY Jets",+NFL!#REF!,IF(+NFL!$H292="NY Jets",+NFL!#REF!,0))</f>
        <v>0</v>
      </c>
      <c r="AN456" s="81">
        <f>IF(+NFL!$F292="NY Jets",+NFL!#REF!,IF(+NFL!$H292="NY Jets",+NFL!#REF!,0))</f>
        <v>0</v>
      </c>
      <c r="AO456" s="83">
        <f>IF(+NFL!$F292="NY Jets",+NFL!#REF!,IF(+NFL!$H292="NY Jets",+NFL!#REF!,0))</f>
        <v>0</v>
      </c>
      <c r="AP456" s="480">
        <f>IF(+NFL!$F292="NY Jets",+NFL!#REF!,IF(+NFL!$H292="NY Jets",+NFL!#REF!,0))</f>
        <v>0</v>
      </c>
      <c r="AQ456" s="72">
        <f>IF(+NFL!$F292="NY Jets",+NFL!#REF!,IF(+NFL!$H292="NY Jets",+NFL!#REF!,0))</f>
        <v>0</v>
      </c>
      <c r="AR456" s="81">
        <f>IF(+NFL!$F292="NY Jets",+NFL!#REF!,IF(+NFL!$H292="NY Jets",+NFL!#REF!,0))</f>
        <v>0</v>
      </c>
      <c r="AS456" s="96">
        <f>IF(+NFL!$F292="NY Jets",+NFL!#REF!,IF(+NFL!$H292="NY Jets",+NFL!#REF!,0))</f>
        <v>0</v>
      </c>
      <c r="AT456" s="96">
        <f>IF(+NFL!$F292="NY Jets",+NFL!#REF!,IF(+NFL!$H292="NY Jets",+NFL!#REF!,0))</f>
        <v>0</v>
      </c>
      <c r="AU456" s="81">
        <f>IF(+NFL!$F292="NY Jets",+NFL!#REF!,IF(+NFL!$H292="NY Jets",+NFL!#REF!,0))</f>
        <v>0</v>
      </c>
      <c r="AV456" s="96">
        <f>IF(+NFL!$F292="NY Jets",+NFL!#REF!,IF(+NFL!$H292="NY Jets",+NFL!#REF!,0))</f>
        <v>0</v>
      </c>
      <c r="AW456" s="70">
        <f>IF(+NFL!$F292="NY Jets",+NFL!#REF!,IF(+NFL!$H292="NY Jets",+NFL!#REF!,0))</f>
        <v>0</v>
      </c>
      <c r="AX456" s="96">
        <f>IF(+NFL!$F292="NY Jets",+NFL!#REF!,IF(+NFL!$H292="NY Jets",+NFL!#REF!,0))</f>
        <v>0</v>
      </c>
      <c r="AY456" s="81">
        <f>IF(+NFL!$F292="NY Jets",+NFL!#REF!,IF(+NFL!$H292="NY Jets",+NFL!#REF!,0))</f>
        <v>0</v>
      </c>
      <c r="AZ456" s="96">
        <f>IF(+NFL!$F292="NY Jets",+NFL!#REF!,IF(+NFL!$H292="NY Jets",+NFL!#REF!,0))</f>
        <v>0</v>
      </c>
      <c r="BA456" s="70">
        <f>IF(+NFL!$F292="NY Jets",+NFL!#REF!,IF(+NFL!$H292="NY Jets",+NFL!#REF!,0))</f>
        <v>0</v>
      </c>
      <c r="BB456" s="70">
        <f>IF(+NFL!$F292="NY Jets",+NFL!#REF!,IF(+NFL!$H292="NY Jets",+NFL!#REF!,0))</f>
        <v>0</v>
      </c>
      <c r="BC456" s="592">
        <f>IF(+NFL!$F292="NY Jets",+NFL!#REF!,IF(+NFL!$H292="NY Jets",+NFL!#REF!,0))</f>
        <v>0</v>
      </c>
      <c r="BD456" s="81">
        <f>IF(+NFL!$F292="NY Jets",+NFL!#REF!,IF(+NFL!$H292="NY Jets",+NFL!#REF!,0))</f>
        <v>0</v>
      </c>
      <c r="BE456" s="96">
        <f>IF(+NFL!$F292="NY Jets",+NFL!#REF!,IF(+NFL!$H292="NY Jets",+NFL!#REF!,0))</f>
        <v>0</v>
      </c>
      <c r="BF456" s="70">
        <f>IF(+NFL!$F292="NY Jets",+NFL!#REF!,IF(+NFL!$H292="NY Jets",+NFL!#REF!,0))</f>
        <v>0</v>
      </c>
      <c r="BG456" s="81">
        <f>IF(+NFL!$F292="NY Jets",+NFL!#REF!,IF(+NFL!$H292="NY Jets",+NFL!#REF!,0))</f>
        <v>0</v>
      </c>
      <c r="BH456" s="96">
        <f>IF(+NFL!$F292="NY Jets",+NFL!#REF!,IF(+NFL!$H292="NY Jets",+NFL!#REF!,0))</f>
        <v>0</v>
      </c>
      <c r="BI456" s="70">
        <f>IF(+NFL!$F292="NY Jets",+NFL!#REF!,IF(+NFL!$H292="NY Jets",+NFL!#REF!,0))</f>
        <v>0</v>
      </c>
      <c r="BJ456" s="124">
        <f>IF(+NFL!$F292="NY Jets",+NFL!#REF!,IF(+NFL!$H292="NY Jets",+NFL!#REF!,0))</f>
        <v>0</v>
      </c>
      <c r="BK456" s="182">
        <f>IF(+NFL!$F292="NY Jets",+NFL!#REF!,IF(+NFL!$H292="NY Jets",+NFL!#REF!,0))</f>
        <v>0</v>
      </c>
    </row>
    <row r="457" spans="1:63" s="310" customFormat="1" x14ac:dyDescent="0.8">
      <c r="A457" s="70">
        <f>IF(+NFL!$F293="NY Jets",+NFL!A293,IF(+NFL!$H293="NY Jets",+NFL!A293,0))</f>
        <v>17</v>
      </c>
      <c r="B457" s="480" t="str">
        <f>IF(+NFL!$F293="NY Jets",+NFL!B293,IF(+NFL!$H293="NY Jets",+NFL!B293,0))</f>
        <v>Sat</v>
      </c>
      <c r="C457" s="72">
        <f>IF(+NFL!$F293="NY Jets",+NFL!C293,IF(+NFL!$H293="NY Jets",+NFL!C293,0))</f>
        <v>44563</v>
      </c>
      <c r="D457" s="73">
        <f>IF(+NFL!$F293="NY Jets",+NFL!D293,IF(+NFL!$H293="NY Jets",+NFL!D293,0))</f>
        <v>0.54166666666666663</v>
      </c>
      <c r="E457" s="70" t="str">
        <f>IF(+NFL!$F293="NY Jets",+NFL!E293,IF(+NFL!$H293="NY Jets",+NFL!E293,0))</f>
        <v>Fox</v>
      </c>
      <c r="F457" s="189" t="str">
        <f>IF(+NFL!$F293="NY Jets",+NFL!F293,IF(+NFL!$H293="NY Jets",+NFL!F293,0))</f>
        <v>Tampa Bay</v>
      </c>
      <c r="G457" s="70" t="str">
        <f>IF(+NFL!$F293="NY Jets",+NFL!G293,IF(+NFL!$H293="NY Jets",+NFL!G293,0))</f>
        <v>NFCS</v>
      </c>
      <c r="H457" s="189" t="str">
        <f>IF(+NFL!$F293="NY Jets",+NFL!H293,IF(+NFL!$H293="NY Jets",+NFL!H293,0))</f>
        <v>NY Jets</v>
      </c>
      <c r="I457" s="70" t="str">
        <f>IF(+NFL!$F293="NY Jets",+NFL!I293,IF(+NFL!$H293="NY Jets",+NFL!I293,0))</f>
        <v>AFCE</v>
      </c>
      <c r="J457" s="496" t="str">
        <f>IF(+NFL!$F293="NY Jets",+NFL!J293,IF(+NFL!$H293="NY Jets",+NFL!J293,0))</f>
        <v>Tampa Bay</v>
      </c>
      <c r="K457" s="510" t="str">
        <f>IF(+NFL!$F293="NY Jets",+NFL!K293,IF(+NFL!$H293="NY Jets",+NFL!K293,0))</f>
        <v>NY Jets</v>
      </c>
      <c r="L457" s="572">
        <f>IF(+NFL!$F293="NY Jets",+NFL!L293,IF(+NFL!$H293="NY Jets",+NFL!L293,0))</f>
        <v>14.5</v>
      </c>
      <c r="M457" s="573">
        <f>IF(+NFL!$F293="NY Jets",+NFL!M293,IF(+NFL!$H293="NY Jets",+NFL!M293,0))</f>
        <v>47.5</v>
      </c>
      <c r="N457" s="583" t="str">
        <f>IF(+NFL!$F293="NY Jets",+NFL!N293,IF(+NFL!$H293="NY Jets",+NFL!N293,0))</f>
        <v>Tampa Bay</v>
      </c>
      <c r="O457" s="584">
        <f>IF(+NFL!$F293="NY Jets",+NFL!O293,IF(+NFL!$H293="NY Jets",+NFL!O293,0))</f>
        <v>28</v>
      </c>
      <c r="P457" s="583" t="str">
        <f>IF(+NFL!$F293="NY Jets",+NFL!P293,IF(+NFL!$H293="NY Jets",+NFL!P293,0))</f>
        <v>NY Jets</v>
      </c>
      <c r="Q457" s="585">
        <f>IF(+NFL!$F293="NY Jets",+NFL!Q293,IF(+NFL!$H293="NY Jets",+NFL!Q293,0))</f>
        <v>24</v>
      </c>
      <c r="R457" s="586" t="str">
        <f>IF(+NFL!$F293="NY Jets",+NFL!R293,IF(+NFL!$H293="NY Jets",+NFL!R293,0))</f>
        <v>NY Jets</v>
      </c>
      <c r="S457" s="585" t="str">
        <f>IF(+NFL!$F293="NY Jets",+NFL!S293,IF(+NFL!$H293="NY Jets",+NFL!S293,0))</f>
        <v>Tampa Bay</v>
      </c>
      <c r="T457" s="587">
        <f>IF(+NFL!$F293="NY Jets",+NFL!T293,IF(+NFL!$H293="NY Jets",+NFL!T293,0))</f>
        <v>0</v>
      </c>
      <c r="U457" s="585" t="str">
        <f>IF(+NFL!$F293="NY Jets",+NFL!U293,IF(+NFL!$H293="NY Jets",+NFL!U293,0))</f>
        <v>L</v>
      </c>
      <c r="V457" s="586">
        <f>IF(+NFL!$F315="NY Jets",+NFL!#REF!,IF(+NFL!$H315="NY Jets",+NFL!#REF!,0))</f>
        <v>0</v>
      </c>
      <c r="W457" s="585">
        <f>IF(+NFL!$F315="NY Jets",+NFL!#REF!,IF(+NFL!$H315="NY Jets",+NFL!#REF!,0))</f>
        <v>0</v>
      </c>
      <c r="X457" s="587">
        <f>IF(+NFL!$F315="NY Jets",+NFL!#REF!,IF(+NFL!$H315="NY Jets",+NFL!#REF!,0))</f>
        <v>0</v>
      </c>
      <c r="Y457" s="585">
        <f>IF(+NFL!$F315="NY Jets",+NFL!#REF!,IF(+NFL!$H315="NY Jets",+NFL!#REF!,0))</f>
        <v>0</v>
      </c>
      <c r="Z457" s="586">
        <f>IF(+NFL!$F315="NY Jets",+NFL!#REF!,IF(+NFL!$H315="NY Jets",+NFL!#REF!,0))</f>
        <v>0</v>
      </c>
      <c r="AA457" s="585">
        <f>IF(+NFL!$F315="NY Jets",+NFL!#REF!,IF(+NFL!$H315="NY Jets",+NFL!#REF!,0))</f>
        <v>0</v>
      </c>
      <c r="AB457" s="124">
        <f>IF(+NFL!$F315="NY Jets",+NFL!#REF!,IF(+NFL!$H315="NY Jets",+NFL!#REF!,0))</f>
        <v>0</v>
      </c>
      <c r="AC457" s="182">
        <f>IF(+NFL!$F315="NY Jets",+NFL!#REF!,IF(+NFL!$H315="NY Jets",+NFL!#REF!,0))</f>
        <v>0</v>
      </c>
      <c r="AD457" s="496">
        <f>IF(+NFL!$F315="NY Jets",+NFL!#REF!,IF(+NFL!$H315="NY Jets",+NFL!#REF!,0))</f>
        <v>0</v>
      </c>
      <c r="AE457" s="565">
        <f>IF(+NFL!$F315="NY Jets",+NFL!#REF!,IF(+NFL!$H315="NY Jets",+NFL!#REF!,0))</f>
        <v>0</v>
      </c>
      <c r="AF457" s="496">
        <f>IF(+NFL!$F315="NY Jets",+NFL!#REF!,IF(+NFL!$H315="NY Jets",+NFL!#REF!,0))</f>
        <v>0</v>
      </c>
      <c r="AG457" s="565">
        <f>IF(+NFL!$F315="NY Jets",+NFL!#REF!,IF(+NFL!$H315="NY Jets",+NFL!#REF!,0))</f>
        <v>0</v>
      </c>
      <c r="AH457" s="496">
        <f>IF(+NFL!$F315="NY Jets",+NFL!#REF!,IF(+NFL!$H315="NY Jets",+NFL!#REF!,0))</f>
        <v>0</v>
      </c>
      <c r="AI457" s="565">
        <f>IF(+NFL!$F315="NY Jets",+NFL!#REF!,IF(+NFL!$H315="NY Jets",+NFL!#REF!,0))</f>
        <v>0</v>
      </c>
      <c r="AJ457" s="496">
        <f>IF(+NFL!$F315="NY Jets",+NFL!#REF!,IF(+NFL!$H315="NY Jets",+NFL!#REF!,0))</f>
        <v>0</v>
      </c>
      <c r="AK457" s="565">
        <f>IF(+NFL!$F315="NY Jets",+NFL!#REF!,IF(+NFL!$H315="NY Jets",+NFL!#REF!,0))</f>
        <v>0</v>
      </c>
      <c r="AL457" s="100">
        <f>IF(+NFL!$F315="NY Jets",+NFL!#REF!,IF(+NFL!$H315="NY Jets",+NFL!#REF!,0))</f>
        <v>0</v>
      </c>
      <c r="AM457" s="82">
        <f>IF(+NFL!$F315="NY Jets",+NFL!#REF!,IF(+NFL!$H315="NY Jets",+NFL!#REF!,0))</f>
        <v>0</v>
      </c>
      <c r="AN457" s="81">
        <f>IF(+NFL!$F315="NY Jets",+NFL!#REF!,IF(+NFL!$H315="NY Jets",+NFL!#REF!,0))</f>
        <v>0</v>
      </c>
      <c r="AO457" s="83">
        <f>IF(+NFL!$F315="NY Jets",+NFL!#REF!,IF(+NFL!$H315="NY Jets",+NFL!#REF!,0))</f>
        <v>0</v>
      </c>
      <c r="AP457" s="480">
        <f>IF(+NFL!$F315="NY Jets",+NFL!#REF!,IF(+NFL!$H315="NY Jets",+NFL!#REF!,0))</f>
        <v>0</v>
      </c>
      <c r="AQ457" s="72">
        <f>IF(+NFL!$F315="NY Jets",+NFL!#REF!,IF(+NFL!$H315="NY Jets",+NFL!#REF!,0))</f>
        <v>0</v>
      </c>
      <c r="AR457" s="81">
        <f>IF(+NFL!$F315="NY Jets",+NFL!#REF!,IF(+NFL!$H315="NY Jets",+NFL!#REF!,0))</f>
        <v>0</v>
      </c>
      <c r="AS457" s="96">
        <f>IF(+NFL!$F315="NY Jets",+NFL!#REF!,IF(+NFL!$H315="NY Jets",+NFL!#REF!,0))</f>
        <v>0</v>
      </c>
      <c r="AT457" s="96">
        <f>IF(+NFL!$F315="NY Jets",+NFL!#REF!,IF(+NFL!$H315="NY Jets",+NFL!#REF!,0))</f>
        <v>0</v>
      </c>
      <c r="AU457" s="81">
        <f>IF(+NFL!$F315="NY Jets",+NFL!#REF!,IF(+NFL!$H315="NY Jets",+NFL!#REF!,0))</f>
        <v>0</v>
      </c>
      <c r="AV457" s="96">
        <f>IF(+NFL!$F315="NY Jets",+NFL!#REF!,IF(+NFL!$H315="NY Jets",+NFL!#REF!,0))</f>
        <v>0</v>
      </c>
      <c r="AW457" s="70">
        <f>IF(+NFL!$F315="NY Jets",+NFL!#REF!,IF(+NFL!$H315="NY Jets",+NFL!#REF!,0))</f>
        <v>0</v>
      </c>
      <c r="AX457" s="96">
        <f>IF(+NFL!$F315="NY Jets",+NFL!#REF!,IF(+NFL!$H315="NY Jets",+NFL!#REF!,0))</f>
        <v>0</v>
      </c>
      <c r="AY457" s="81">
        <f>IF(+NFL!$F315="NY Jets",+NFL!#REF!,IF(+NFL!$H315="NY Jets",+NFL!#REF!,0))</f>
        <v>0</v>
      </c>
      <c r="AZ457" s="96">
        <f>IF(+NFL!$F315="NY Jets",+NFL!#REF!,IF(+NFL!$H315="NY Jets",+NFL!#REF!,0))</f>
        <v>0</v>
      </c>
      <c r="BA457" s="70">
        <f>IF(+NFL!$F315="NY Jets",+NFL!#REF!,IF(+NFL!$H315="NY Jets",+NFL!#REF!,0))</f>
        <v>0</v>
      </c>
      <c r="BB457" s="70">
        <f>IF(+NFL!$F315="NY Jets",+NFL!#REF!,IF(+NFL!$H315="NY Jets",+NFL!#REF!,0))</f>
        <v>0</v>
      </c>
      <c r="BC457" s="592">
        <f>IF(+NFL!$F315="NY Jets",+NFL!#REF!,IF(+NFL!$H315="NY Jets",+NFL!#REF!,0))</f>
        <v>0</v>
      </c>
      <c r="BD457" s="81">
        <f>IF(+NFL!$F315="NY Jets",+NFL!#REF!,IF(+NFL!$H315="NY Jets",+NFL!#REF!,0))</f>
        <v>0</v>
      </c>
      <c r="BE457" s="96">
        <f>IF(+NFL!$F315="NY Jets",+NFL!#REF!,IF(+NFL!$H315="NY Jets",+NFL!#REF!,0))</f>
        <v>0</v>
      </c>
      <c r="BF457" s="70">
        <f>IF(+NFL!$F315="NY Jets",+NFL!#REF!,IF(+NFL!$H315="NY Jets",+NFL!#REF!,0))</f>
        <v>0</v>
      </c>
      <c r="BG457" s="81">
        <f>IF(+NFL!$F315="NY Jets",+NFL!#REF!,IF(+NFL!$H315="NY Jets",+NFL!#REF!,0))</f>
        <v>0</v>
      </c>
      <c r="BH457" s="96">
        <f>IF(+NFL!$F315="NY Jets",+NFL!#REF!,IF(+NFL!$H315="NY Jets",+NFL!#REF!,0))</f>
        <v>0</v>
      </c>
      <c r="BI457" s="70">
        <f>IF(+NFL!$F315="NY Jets",+NFL!#REF!,IF(+NFL!$H315="NY Jets",+NFL!#REF!,0))</f>
        <v>0</v>
      </c>
      <c r="BJ457" s="124">
        <f>IF(+NFL!$F315="NY Jets",+NFL!#REF!,IF(+NFL!$H315="NY Jets",+NFL!#REF!,0))</f>
        <v>0</v>
      </c>
      <c r="BK457" s="182">
        <f>IF(+NFL!$F315="NY Jets",+NFL!#REF!,IF(+NFL!$H315="NY Jets",+NFL!#REF!,0))</f>
        <v>0</v>
      </c>
    </row>
    <row r="458" spans="1:63" s="310" customFormat="1" x14ac:dyDescent="0.8">
      <c r="A458" s="70">
        <f>IF(+NFL!$F302="NY Jets",+NFL!A302,IF(+NFL!$H302="NY Jets",+NFL!A302,0))</f>
        <v>18</v>
      </c>
      <c r="B458" s="480" t="str">
        <f>IF(+NFL!$F302="NY Jets",+NFL!B302,IF(+NFL!$H302="NY Jets",+NFL!B302,0))</f>
        <v>Sun</v>
      </c>
      <c r="C458" s="72">
        <f>IF(+NFL!$F302="NY Jets",+NFL!C302,IF(+NFL!$H302="NY Jets",+NFL!C302,0))</f>
        <v>44570</v>
      </c>
      <c r="D458" s="73">
        <f>IF(+NFL!$F302="NY Jets",+NFL!D302,IF(+NFL!$H302="NY Jets",+NFL!D302,0))</f>
        <v>0.54166666666666663</v>
      </c>
      <c r="E458" s="70" t="str">
        <f>IF(+NFL!$F302="NY Jets",+NFL!E302,IF(+NFL!$H302="NY Jets",+NFL!E302,0))</f>
        <v>CBS</v>
      </c>
      <c r="F458" s="189" t="str">
        <f>IF(+NFL!$F302="NY Jets",+NFL!F302,IF(+NFL!$H302="NY Jets",+NFL!F302,0))</f>
        <v>NY Jets</v>
      </c>
      <c r="G458" s="70" t="str">
        <f>IF(+NFL!$F302="NY Jets",+NFL!G302,IF(+NFL!$H302="NY Jets",+NFL!G302,0))</f>
        <v>AFCE</v>
      </c>
      <c r="H458" s="189" t="str">
        <f>IF(+NFL!$F302="NY Jets",+NFL!H302,IF(+NFL!$H302="NY Jets",+NFL!H302,0))</f>
        <v>Buffalo</v>
      </c>
      <c r="I458" s="70" t="str">
        <f>IF(+NFL!$F302="NY Jets",+NFL!I302,IF(+NFL!$H302="NY Jets",+NFL!I302,0))</f>
        <v>AFCE</v>
      </c>
      <c r="J458" s="496" t="str">
        <f>IF(+NFL!$F302="NY Jets",+NFL!J302,IF(+NFL!$H302="NY Jets",+NFL!J302,0))</f>
        <v>Buffalo</v>
      </c>
      <c r="K458" s="510" t="str">
        <f>IF(+NFL!$F302="NY Jets",+NFL!K302,IF(+NFL!$H302="NY Jets",+NFL!K302,0))</f>
        <v>NY Jets</v>
      </c>
      <c r="L458" s="572">
        <f>IF(+NFL!$F302="NY Jets",+NFL!L302,IF(+NFL!$H302="NY Jets",+NFL!L302,0))</f>
        <v>16</v>
      </c>
      <c r="M458" s="573">
        <f>IF(+NFL!$F302="NY Jets",+NFL!M302,IF(+NFL!$H302="NY Jets",+NFL!M302,0))</f>
        <v>43</v>
      </c>
      <c r="N458" s="583" t="str">
        <f>IF(+NFL!$F302="NY Jets",+NFL!N302,IF(+NFL!$H302="NY Jets",+NFL!N302,0))</f>
        <v>Buffalo</v>
      </c>
      <c r="O458" s="584">
        <f>IF(+NFL!$F302="NY Jets",+NFL!O302,IF(+NFL!$H302="NY Jets",+NFL!O302,0))</f>
        <v>27</v>
      </c>
      <c r="P458" s="583" t="str">
        <f>IF(+NFL!$F302="NY Jets",+NFL!P302,IF(+NFL!$H302="NY Jets",+NFL!P302,0))</f>
        <v>NY Jets</v>
      </c>
      <c r="Q458" s="585">
        <f>IF(+NFL!$F302="NY Jets",+NFL!Q302,IF(+NFL!$H302="NY Jets",+NFL!Q302,0))</f>
        <v>10</v>
      </c>
      <c r="R458" s="586" t="str">
        <f>IF(+NFL!$F302="NY Jets",+NFL!R302,IF(+NFL!$H302="NY Jets",+NFL!R302,0))</f>
        <v>Buffalo</v>
      </c>
      <c r="S458" s="585" t="str">
        <f>IF(+NFL!$F302="NY Jets",+NFL!S302,IF(+NFL!$H302="NY Jets",+NFL!S302,0))</f>
        <v>NY Jets</v>
      </c>
      <c r="T458" s="587">
        <f>IF(+NFL!$F302="NY Jets",+NFL!T302,IF(+NFL!$H302="NY Jets",+NFL!T302,0))</f>
        <v>0</v>
      </c>
      <c r="U458" s="585" t="str">
        <f>IF(+NFL!$F302="NY Jets",+NFL!U302,IF(+NFL!$H302="NY Jets",+NFL!U302,0))</f>
        <v>L</v>
      </c>
      <c r="V458" s="586">
        <f>IF(+NFL!$F329="NY Jets",+NFL!#REF!,IF(+NFL!$H329="NY Jets",+NFL!#REF!,0))</f>
        <v>0</v>
      </c>
      <c r="W458" s="585">
        <f>IF(+NFL!$F329="NY Jets",+NFL!#REF!,IF(+NFL!$H329="NY Jets",+NFL!#REF!,0))</f>
        <v>0</v>
      </c>
      <c r="X458" s="587">
        <f>IF(+NFL!$F329="NY Jets",+NFL!#REF!,IF(+NFL!$H329="NY Jets",+NFL!#REF!,0))</f>
        <v>0</v>
      </c>
      <c r="Y458" s="585">
        <f>IF(+NFL!$F329="NY Jets",+NFL!#REF!,IF(+NFL!$H329="NY Jets",+NFL!#REF!,0))</f>
        <v>0</v>
      </c>
      <c r="Z458" s="586">
        <f>IF(+NFL!$F329="NY Jets",+NFL!#REF!,IF(+NFL!$H329="NY Jets",+NFL!#REF!,0))</f>
        <v>0</v>
      </c>
      <c r="AA458" s="585">
        <f>IF(+NFL!$F329="NY Jets",+NFL!#REF!,IF(+NFL!$H329="NY Jets",+NFL!#REF!,0))</f>
        <v>0</v>
      </c>
      <c r="AB458" s="124">
        <f>IF(+NFL!$F329="NY Jets",+NFL!#REF!,IF(+NFL!$H329="NY Jets",+NFL!#REF!,0))</f>
        <v>0</v>
      </c>
      <c r="AC458" s="182">
        <f>IF(+NFL!$F329="NY Jets",+NFL!#REF!,IF(+NFL!$H329="NY Jets",+NFL!#REF!,0))</f>
        <v>0</v>
      </c>
      <c r="AD458" s="496">
        <f>IF(+NFL!$F329="NY Jets",+NFL!#REF!,IF(+NFL!$H329="NY Jets",+NFL!#REF!,0))</f>
        <v>0</v>
      </c>
      <c r="AE458" s="565">
        <f>IF(+NFL!$F329="NY Jets",+NFL!#REF!,IF(+NFL!$H329="NY Jets",+NFL!#REF!,0))</f>
        <v>0</v>
      </c>
      <c r="AF458" s="496">
        <f>IF(+NFL!$F329="NY Jets",+NFL!#REF!,IF(+NFL!$H329="NY Jets",+NFL!#REF!,0))</f>
        <v>0</v>
      </c>
      <c r="AG458" s="565">
        <f>IF(+NFL!$F329="NY Jets",+NFL!#REF!,IF(+NFL!$H329="NY Jets",+NFL!#REF!,0))</f>
        <v>0</v>
      </c>
      <c r="AH458" s="496">
        <f>IF(+NFL!$F329="NY Jets",+NFL!#REF!,IF(+NFL!$H329="NY Jets",+NFL!#REF!,0))</f>
        <v>0</v>
      </c>
      <c r="AI458" s="565">
        <f>IF(+NFL!$F329="NY Jets",+NFL!#REF!,IF(+NFL!$H329="NY Jets",+NFL!#REF!,0))</f>
        <v>0</v>
      </c>
      <c r="AJ458" s="496">
        <f>IF(+NFL!$F329="NY Jets",+NFL!#REF!,IF(+NFL!$H329="NY Jets",+NFL!#REF!,0))</f>
        <v>0</v>
      </c>
      <c r="AK458" s="565">
        <f>IF(+NFL!$F329="NY Jets",+NFL!#REF!,IF(+NFL!$H329="NY Jets",+NFL!#REF!,0))</f>
        <v>0</v>
      </c>
      <c r="AL458" s="100">
        <f>IF(+NFL!$F329="NY Jets",+NFL!#REF!,IF(+NFL!$H329="NY Jets",+NFL!#REF!,0))</f>
        <v>0</v>
      </c>
      <c r="AM458" s="82">
        <f>IF(+NFL!$F329="NY Jets",+NFL!#REF!,IF(+NFL!$H329="NY Jets",+NFL!#REF!,0))</f>
        <v>0</v>
      </c>
      <c r="AN458" s="81">
        <f>IF(+NFL!$F329="NY Jets",+NFL!#REF!,IF(+NFL!$H329="NY Jets",+NFL!#REF!,0))</f>
        <v>0</v>
      </c>
      <c r="AO458" s="83">
        <f>IF(+NFL!$F329="NY Jets",+NFL!#REF!,IF(+NFL!$H329="NY Jets",+NFL!#REF!,0))</f>
        <v>0</v>
      </c>
      <c r="AP458" s="480">
        <f>IF(+NFL!$F329="NY Jets",+NFL!#REF!,IF(+NFL!$H329="NY Jets",+NFL!#REF!,0))</f>
        <v>0</v>
      </c>
      <c r="AQ458" s="72">
        <f>IF(+NFL!$F329="NY Jets",+NFL!#REF!,IF(+NFL!$H329="NY Jets",+NFL!#REF!,0))</f>
        <v>0</v>
      </c>
      <c r="AR458" s="81">
        <f>IF(+NFL!$F329="NY Jets",+NFL!#REF!,IF(+NFL!$H329="NY Jets",+NFL!#REF!,0))</f>
        <v>0</v>
      </c>
      <c r="AS458" s="96">
        <f>IF(+NFL!$F329="NY Jets",+NFL!#REF!,IF(+NFL!$H329="NY Jets",+NFL!#REF!,0))</f>
        <v>0</v>
      </c>
      <c r="AT458" s="96">
        <f>IF(+NFL!$F329="NY Jets",+NFL!#REF!,IF(+NFL!$H329="NY Jets",+NFL!#REF!,0))</f>
        <v>0</v>
      </c>
      <c r="AU458" s="81">
        <f>IF(+NFL!$F329="NY Jets",+NFL!#REF!,IF(+NFL!$H329="NY Jets",+NFL!#REF!,0))</f>
        <v>0</v>
      </c>
      <c r="AV458" s="96">
        <f>IF(+NFL!$F329="NY Jets",+NFL!#REF!,IF(+NFL!$H329="NY Jets",+NFL!#REF!,0))</f>
        <v>0</v>
      </c>
      <c r="AW458" s="70">
        <f>IF(+NFL!$F329="NY Jets",+NFL!#REF!,IF(+NFL!$H329="NY Jets",+NFL!#REF!,0))</f>
        <v>0</v>
      </c>
      <c r="AX458" s="96">
        <f>IF(+NFL!$F329="NY Jets",+NFL!#REF!,IF(+NFL!$H329="NY Jets",+NFL!#REF!,0))</f>
        <v>0</v>
      </c>
      <c r="AY458" s="81">
        <f>IF(+NFL!$F329="NY Jets",+NFL!#REF!,IF(+NFL!$H329="NY Jets",+NFL!#REF!,0))</f>
        <v>0</v>
      </c>
      <c r="AZ458" s="96">
        <f>IF(+NFL!$F329="NY Jets",+NFL!#REF!,IF(+NFL!$H329="NY Jets",+NFL!#REF!,0))</f>
        <v>0</v>
      </c>
      <c r="BA458" s="70">
        <f>IF(+NFL!$F329="NY Jets",+NFL!#REF!,IF(+NFL!$H329="NY Jets",+NFL!#REF!,0))</f>
        <v>0</v>
      </c>
      <c r="BB458" s="70">
        <f>IF(+NFL!$F329="NY Jets",+NFL!#REF!,IF(+NFL!$H329="NY Jets",+NFL!#REF!,0))</f>
        <v>0</v>
      </c>
      <c r="BC458" s="592">
        <f>IF(+NFL!$F329="NY Jets",+NFL!#REF!,IF(+NFL!$H329="NY Jets",+NFL!#REF!,0))</f>
        <v>0</v>
      </c>
      <c r="BD458" s="81">
        <f>IF(+NFL!$F329="NY Jets",+NFL!#REF!,IF(+NFL!$H329="NY Jets",+NFL!#REF!,0))</f>
        <v>0</v>
      </c>
      <c r="BE458" s="96">
        <f>IF(+NFL!$F329="NY Jets",+NFL!#REF!,IF(+NFL!$H329="NY Jets",+NFL!#REF!,0))</f>
        <v>0</v>
      </c>
      <c r="BF458" s="70">
        <f>IF(+NFL!$F329="NY Jets",+NFL!#REF!,IF(+NFL!$H329="NY Jets",+NFL!#REF!,0))</f>
        <v>0</v>
      </c>
      <c r="BG458" s="81">
        <f>IF(+NFL!$F329="NY Jets",+NFL!#REF!,IF(+NFL!$H329="NY Jets",+NFL!#REF!,0))</f>
        <v>0</v>
      </c>
      <c r="BH458" s="96">
        <f>IF(+NFL!$F329="NY Jets",+NFL!#REF!,IF(+NFL!$H329="NY Jets",+NFL!#REF!,0))</f>
        <v>0</v>
      </c>
      <c r="BI458" s="70">
        <f>IF(+NFL!$F329="NY Jets",+NFL!#REF!,IF(+NFL!$H329="NY Jets",+NFL!#REF!,0))</f>
        <v>0</v>
      </c>
      <c r="BJ458" s="124">
        <f>IF(+NFL!$F329="NY Jets",+NFL!#REF!,IF(+NFL!$H329="NY Jets",+NFL!#REF!,0))</f>
        <v>0</v>
      </c>
      <c r="BK458" s="182">
        <f>IF(+NFL!$F329="NY Jets",+NFL!#REF!,IF(+NFL!$H329="NY Jets",+NFL!#REF!,0))</f>
        <v>0</v>
      </c>
    </row>
    <row r="459" spans="1:63" s="310" customFormat="1" x14ac:dyDescent="0.8">
      <c r="A459" s="70"/>
      <c r="B459" s="480"/>
      <c r="C459" s="72"/>
      <c r="D459" s="73"/>
      <c r="E459" s="70"/>
      <c r="F459" s="1311" t="str">
        <f>H460</f>
        <v>Las Vegas</v>
      </c>
      <c r="G459" s="1312"/>
      <c r="H459" s="1312"/>
      <c r="I459" s="1313"/>
      <c r="J459" s="496"/>
      <c r="K459" s="510"/>
      <c r="L459" s="572"/>
      <c r="M459" s="573"/>
      <c r="N459" s="583"/>
      <c r="O459" s="584"/>
      <c r="P459" s="583"/>
      <c r="Q459" s="585"/>
      <c r="R459" s="586"/>
      <c r="S459" s="585"/>
      <c r="T459" s="587"/>
      <c r="U459" s="585"/>
      <c r="V459" s="586"/>
      <c r="W459" s="585"/>
      <c r="X459" s="587"/>
      <c r="Y459" s="585"/>
      <c r="Z459" s="586"/>
      <c r="AA459" s="585"/>
      <c r="AB459" s="124"/>
      <c r="AC459" s="182"/>
      <c r="AD459" s="496"/>
      <c r="AE459" s="565"/>
      <c r="AF459" s="496"/>
      <c r="AG459" s="565"/>
      <c r="AH459" s="496"/>
      <c r="AI459" s="565"/>
      <c r="AJ459" s="496"/>
      <c r="AK459" s="565"/>
      <c r="AL459" s="100"/>
      <c r="AM459" s="82"/>
      <c r="AN459" s="81"/>
      <c r="AO459" s="83"/>
      <c r="AP459" s="480"/>
      <c r="AQ459" s="480"/>
      <c r="AR459" s="81"/>
      <c r="AS459" s="96"/>
      <c r="AT459" s="96"/>
      <c r="AU459" s="81"/>
      <c r="AV459" s="96"/>
      <c r="AW459" s="70"/>
      <c r="AX459" s="96"/>
      <c r="AY459" s="81"/>
      <c r="AZ459" s="96"/>
      <c r="BA459" s="70"/>
      <c r="BB459" s="70"/>
      <c r="BC459" s="480"/>
      <c r="BD459" s="81"/>
      <c r="BE459" s="96"/>
      <c r="BF459" s="70"/>
      <c r="BG459" s="81"/>
      <c r="BH459" s="96"/>
      <c r="BI459" s="70"/>
      <c r="BJ459" s="124"/>
      <c r="BK459" s="182"/>
    </row>
    <row r="460" spans="1:63" s="310" customFormat="1" x14ac:dyDescent="0.8">
      <c r="A460" s="70">
        <f>IF(+NFL!$F19="Las Vegas",+NFL!A19,IF(+NFL!$H19="Las Vegas",+NFL!A19,0))</f>
        <v>1</v>
      </c>
      <c r="B460" s="480" t="str">
        <f>IF(+NFL!$F19="Las Vegas",+NFL!B19,IF(+NFL!$H19="Las Vegas",+NFL!B19,0))</f>
        <v>Mon</v>
      </c>
      <c r="C460" s="72">
        <f>IF(+NFL!$F19="Las Vegas",+NFL!C19,IF(+NFL!$H19="Las Vegas",+NFL!C19,0))</f>
        <v>44452</v>
      </c>
      <c r="D460" s="73">
        <f>IF(+NFL!$F19="Las Vegas",+NFL!D19,IF(+NFL!$H19="Las Vegas",+NFL!D19,0))</f>
        <v>0.84375</v>
      </c>
      <c r="E460" s="70" t="str">
        <f>IF(+NFL!$F19="Las Vegas",+NFL!E19,IF(+NFL!$H19="Las Vegas",+NFL!E19,0))</f>
        <v>ESPN</v>
      </c>
      <c r="F460" s="189" t="str">
        <f>IF(+NFL!$F19="Las Vegas",+NFL!F19,IF(+NFL!$H19="Las Vegas",+NFL!F19,0))</f>
        <v>Baltimore</v>
      </c>
      <c r="G460" s="70" t="str">
        <f>IF(+NFL!$F19="Las Vegas",+NFL!G19,IF(+NFL!$H19="Las Vegas",+NFL!G19,0))</f>
        <v>AFCN</v>
      </c>
      <c r="H460" s="189" t="str">
        <f>IF(+NFL!$F19="Las Vegas",+NFL!H19,IF(+NFL!$H19="Las Vegas",+NFL!H19,0))</f>
        <v>Las Vegas</v>
      </c>
      <c r="I460" s="70" t="str">
        <f>IF(+NFL!$F19="Las Vegas",+NFL!I19,IF(+NFL!$H19="Las Vegas",+NFL!I19,0))</f>
        <v>AFCW</v>
      </c>
      <c r="J460" s="496" t="str">
        <f>IF(+NFL!$F19="Las Vegas",+NFL!J19,IF(+NFL!$H19="Las Vegas",+NFL!J19,0))</f>
        <v>Baltimore</v>
      </c>
      <c r="K460" s="510" t="str">
        <f>IF(+NFL!$F19="Las Vegas",+NFL!K19,IF(+NFL!$H19="Las Vegas",+NFL!K19,0))</f>
        <v>Las Vegas</v>
      </c>
      <c r="L460" s="572">
        <f>IF(+NFL!$F19="Las Vegas",+NFL!L19,IF(+NFL!$H19="Las Vegas",+NFL!L19,0))</f>
        <v>4.5</v>
      </c>
      <c r="M460" s="573">
        <f>IF(+NFL!$F19="Las Vegas",+NFL!M19,IF(+NFL!$H19="Las Vegas",+NFL!M19,0))</f>
        <v>50.5</v>
      </c>
      <c r="N460" s="583" t="str">
        <f>IF(+NFL!$F19="Las Vegas",+NFL!N19,IF(+NFL!$H19="Las Vegas",+NFL!N19,0))</f>
        <v>Las Vegas</v>
      </c>
      <c r="O460" s="584">
        <f>IF(+NFL!$F19="Las Vegas",+NFL!O19,IF(+NFL!$H19="Las Vegas",+NFL!O19,0))</f>
        <v>33</v>
      </c>
      <c r="P460" s="583" t="str">
        <f>IF(+NFL!$F19="Las Vegas",+NFL!P19,IF(+NFL!$H19="Las Vegas",+NFL!P19,0))</f>
        <v>Baltimore</v>
      </c>
      <c r="Q460" s="585">
        <f>IF(+NFL!$F19="Las Vegas",+NFL!Q19,IF(+NFL!$H19="Las Vegas",+NFL!Q19,0))</f>
        <v>27</v>
      </c>
      <c r="R460" s="586" t="str">
        <f>IF(+NFL!$F19="Las Vegas",+NFL!R19,IF(+NFL!$H19="Las Vegas",+NFL!R19,0))</f>
        <v>Las Vegas</v>
      </c>
      <c r="S460" s="585" t="str">
        <f>IF(+NFL!$F19="Las Vegas",+NFL!S19,IF(+NFL!$H19="Las Vegas",+NFL!S19,0))</f>
        <v>Baltimore</v>
      </c>
      <c r="T460" s="587" t="str">
        <f>IF(+NFL!$F19="Las Vegas",+NFL!T19,IF(+NFL!$H19="Las Vegas",+NFL!T19,0))</f>
        <v>Baltimore</v>
      </c>
      <c r="U460" s="585" t="str">
        <f>IF(+NFL!$F19="Las Vegas",+NFL!U19,IF(+NFL!$H19="Las Vegas",+NFL!U19,0))</f>
        <v>L</v>
      </c>
      <c r="V460" s="586"/>
      <c r="W460" s="585"/>
      <c r="X460" s="587"/>
      <c r="Y460" s="585"/>
      <c r="Z460" s="586"/>
      <c r="AA460" s="585"/>
      <c r="AB460" s="124"/>
      <c r="AC460" s="182"/>
      <c r="AD460" s="496"/>
      <c r="AE460" s="565"/>
      <c r="AF460" s="496"/>
      <c r="AG460" s="565"/>
      <c r="AH460" s="496"/>
      <c r="AI460" s="565"/>
      <c r="AJ460" s="496"/>
      <c r="AK460" s="565"/>
      <c r="AL460" s="100"/>
      <c r="AM460" s="82"/>
      <c r="AN460" s="81"/>
      <c r="AO460" s="83"/>
      <c r="AP460" s="480"/>
      <c r="AQ460" s="72"/>
      <c r="AR460" s="81"/>
      <c r="AS460" s="96"/>
      <c r="AT460" s="96"/>
      <c r="AU460" s="81"/>
      <c r="AV460" s="96"/>
      <c r="AW460" s="70"/>
      <c r="AX460" s="96"/>
      <c r="AY460" s="81"/>
      <c r="AZ460" s="96"/>
      <c r="BA460" s="70"/>
      <c r="BB460" s="70"/>
      <c r="BC460" s="592"/>
      <c r="BD460" s="81"/>
      <c r="BE460" s="96"/>
      <c r="BF460" s="70"/>
      <c r="BG460" s="81"/>
      <c r="BH460" s="96"/>
      <c r="BI460" s="70"/>
      <c r="BJ460" s="124"/>
      <c r="BK460" s="182"/>
    </row>
    <row r="461" spans="1:63" s="310" customFormat="1" x14ac:dyDescent="0.8">
      <c r="A461" s="70">
        <f>IF(+NFL!$F27="Las Vegas",+NFL!A27,IF(+NFL!$H27="Las Vegas",+NFL!A27,0))</f>
        <v>2</v>
      </c>
      <c r="B461" s="480" t="str">
        <f>IF(+NFL!$F27="Las Vegas",+NFL!B27,IF(+NFL!$H27="Las Vegas",+NFL!B27,0))</f>
        <v>Sun</v>
      </c>
      <c r="C461" s="72">
        <f>IF(+NFL!$F27="Las Vegas",+NFL!C27,IF(+NFL!$H27="Las Vegas",+NFL!C27,0))</f>
        <v>44458</v>
      </c>
      <c r="D461" s="73">
        <f>IF(+NFL!$F27="Las Vegas",+NFL!D27,IF(+NFL!$H27="Las Vegas",+NFL!D27,0))</f>
        <v>0.54166666666666663</v>
      </c>
      <c r="E461" s="70" t="str">
        <f>IF(+NFL!$F27="Las Vegas",+NFL!E27,IF(+NFL!$H27="Las Vegas",+NFL!E27,0))</f>
        <v>CBS</v>
      </c>
      <c r="F461" s="189" t="str">
        <f>IF(+NFL!$F27="Las Vegas",+NFL!F27,IF(+NFL!$H27="Las Vegas",+NFL!F27,0))</f>
        <v>Las Vegas</v>
      </c>
      <c r="G461" s="70" t="str">
        <f>IF(+NFL!$F27="Las Vegas",+NFL!G27,IF(+NFL!$H27="Las Vegas",+NFL!G27,0))</f>
        <v>AFCW</v>
      </c>
      <c r="H461" s="189" t="str">
        <f>IF(+NFL!$F27="Las Vegas",+NFL!H27,IF(+NFL!$H27="Las Vegas",+NFL!H27,0))</f>
        <v>Pittsburgh</v>
      </c>
      <c r="I461" s="70" t="str">
        <f>IF(+NFL!$F27="Las Vegas",+NFL!I27,IF(+NFL!$H27="Las Vegas",+NFL!I27,0))</f>
        <v>AFCN</v>
      </c>
      <c r="J461" s="496" t="str">
        <f>IF(+NFL!$F27="Las Vegas",+NFL!J27,IF(+NFL!$H27="Las Vegas",+NFL!J27,0))</f>
        <v>Pittsburgh</v>
      </c>
      <c r="K461" s="510" t="str">
        <f>IF(+NFL!$F27="Las Vegas",+NFL!K27,IF(+NFL!$H27="Las Vegas",+NFL!K27,0))</f>
        <v>Las Vegas</v>
      </c>
      <c r="L461" s="572">
        <f>IF(+NFL!$F27="Las Vegas",+NFL!L27,IF(+NFL!$H27="Las Vegas",+NFL!L27,0))</f>
        <v>6</v>
      </c>
      <c r="M461" s="573">
        <f>IF(+NFL!$F27="Las Vegas",+NFL!M27,IF(+NFL!$H27="Las Vegas",+NFL!M27,0))</f>
        <v>47</v>
      </c>
      <c r="N461" s="583" t="str">
        <f>IF(+NFL!$F27="Las Vegas",+NFL!N27,IF(+NFL!$H27="Las Vegas",+NFL!N27,0))</f>
        <v>Las Vegas</v>
      </c>
      <c r="O461" s="584">
        <f>IF(+NFL!$F27="Las Vegas",+NFL!O27,IF(+NFL!$H27="Las Vegas",+NFL!O27,0))</f>
        <v>26</v>
      </c>
      <c r="P461" s="583" t="str">
        <f>IF(+NFL!$F27="Las Vegas",+NFL!P27,IF(+NFL!$H27="Las Vegas",+NFL!P27,0))</f>
        <v>Pittsburgh</v>
      </c>
      <c r="Q461" s="585">
        <f>IF(+NFL!$F27="Las Vegas",+NFL!Q27,IF(+NFL!$H27="Las Vegas",+NFL!Q27,0))</f>
        <v>17</v>
      </c>
      <c r="R461" s="586" t="str">
        <f>IF(+NFL!$F27="Las Vegas",+NFL!R27,IF(+NFL!$H27="Las Vegas",+NFL!R27,0))</f>
        <v>Las Vegas</v>
      </c>
      <c r="S461" s="585" t="str">
        <f>IF(+NFL!$F27="Las Vegas",+NFL!S27,IF(+NFL!$H27="Las Vegas",+NFL!S27,0))</f>
        <v>Pittsburgh</v>
      </c>
      <c r="T461" s="587" t="str">
        <f>IF(+NFL!$F27="Las Vegas",+NFL!T27,IF(+NFL!$H27="Las Vegas",+NFL!T27,0))</f>
        <v>Las Vegas</v>
      </c>
      <c r="U461" s="585" t="str">
        <f>IF(+NFL!$F27="Las Vegas",+NFL!U27,IF(+NFL!$H27="Las Vegas",+NFL!U27,0))</f>
        <v>W</v>
      </c>
      <c r="V461" s="586"/>
      <c r="W461" s="585"/>
      <c r="X461" s="587"/>
      <c r="Y461" s="585"/>
      <c r="Z461" s="586"/>
      <c r="AA461" s="585"/>
      <c r="AB461" s="124"/>
      <c r="AC461" s="182"/>
      <c r="AD461" s="496"/>
      <c r="AE461" s="565"/>
      <c r="AF461" s="496"/>
      <c r="AG461" s="565"/>
      <c r="AH461" s="496"/>
      <c r="AI461" s="565"/>
      <c r="AJ461" s="496"/>
      <c r="AK461" s="565"/>
      <c r="AL461" s="100"/>
      <c r="AM461" s="82"/>
      <c r="AN461" s="81"/>
      <c r="AO461" s="83"/>
      <c r="AP461" s="480"/>
      <c r="AQ461" s="72"/>
      <c r="AR461" s="81"/>
      <c r="AS461" s="96"/>
      <c r="AT461" s="96"/>
      <c r="AU461" s="81"/>
      <c r="AV461" s="96"/>
      <c r="AW461" s="70"/>
      <c r="AX461" s="96"/>
      <c r="AY461" s="81"/>
      <c r="AZ461" s="96"/>
      <c r="BA461" s="70"/>
      <c r="BB461" s="70"/>
      <c r="BC461" s="592"/>
      <c r="BD461" s="81"/>
      <c r="BE461" s="96"/>
      <c r="BF461" s="70"/>
      <c r="BG461" s="81"/>
      <c r="BH461" s="96"/>
      <c r="BI461" s="70"/>
      <c r="BJ461" s="124"/>
      <c r="BK461" s="182"/>
    </row>
    <row r="462" spans="1:63" s="310" customFormat="1" x14ac:dyDescent="0.8">
      <c r="A462" s="70">
        <f>IF(+NFL!$F47="Las Vegas",+NFL!A47,IF(+NFL!$H47="Las Vegas",+NFL!A47,0))</f>
        <v>3</v>
      </c>
      <c r="B462" s="480" t="str">
        <f>IF(+NFL!$F47="Las Vegas",+NFL!B47,IF(+NFL!$H47="Las Vegas",+NFL!B47,0))</f>
        <v>Sun</v>
      </c>
      <c r="C462" s="72">
        <f>IF(+NFL!$F47="Las Vegas",+NFL!C47,IF(+NFL!$H47="Las Vegas",+NFL!C47,0))</f>
        <v>44465</v>
      </c>
      <c r="D462" s="73">
        <f>IF(+NFL!$F47="Las Vegas",+NFL!D47,IF(+NFL!$H47="Las Vegas",+NFL!D47,0))</f>
        <v>0.68055416666666668</v>
      </c>
      <c r="E462" s="70" t="str">
        <f>IF(+NFL!$F47="Las Vegas",+NFL!E47,IF(+NFL!$H47="Las Vegas",+NFL!E47,0))</f>
        <v>Fox</v>
      </c>
      <c r="F462" s="189" t="str">
        <f>IF(+NFL!$F47="Las Vegas",+NFL!F47,IF(+NFL!$H47="Las Vegas",+NFL!F47,0))</f>
        <v>Miami</v>
      </c>
      <c r="G462" s="70" t="str">
        <f>IF(+NFL!$F47="Las Vegas",+NFL!G47,IF(+NFL!$H47="Las Vegas",+NFL!G47,0))</f>
        <v>AFCE</v>
      </c>
      <c r="H462" s="189" t="str">
        <f>IF(+NFL!$F47="Las Vegas",+NFL!H47,IF(+NFL!$H47="Las Vegas",+NFL!H47,0))</f>
        <v>Las Vegas</v>
      </c>
      <c r="I462" s="70" t="str">
        <f>IF(+NFL!$F47="Las Vegas",+NFL!I47,IF(+NFL!$H47="Las Vegas",+NFL!I47,0))</f>
        <v>AFCW</v>
      </c>
      <c r="J462" s="496" t="str">
        <f>IF(+NFL!$F47="Las Vegas",+NFL!J47,IF(+NFL!$H47="Las Vegas",+NFL!J47,0))</f>
        <v>Las Vegas</v>
      </c>
      <c r="K462" s="510" t="str">
        <f>IF(+NFL!$F47="Las Vegas",+NFL!K47,IF(+NFL!$H47="Las Vegas",+NFL!K47,0))</f>
        <v>Miami</v>
      </c>
      <c r="L462" s="572">
        <f>IF(+NFL!$F47="Las Vegas",+NFL!L47,IF(+NFL!$H47="Las Vegas",+NFL!L47,0))</f>
        <v>4</v>
      </c>
      <c r="M462" s="573">
        <f>IF(+NFL!$F47="Las Vegas",+NFL!M47,IF(+NFL!$H47="Las Vegas",+NFL!M47,0))</f>
        <v>45.5</v>
      </c>
      <c r="N462" s="583" t="str">
        <f>IF(+NFL!$F47="Las Vegas",+NFL!N47,IF(+NFL!$H47="Las Vegas",+NFL!N47,0))</f>
        <v>Las Vegas</v>
      </c>
      <c r="O462" s="584">
        <f>IF(+NFL!$F47="Las Vegas",+NFL!O47,IF(+NFL!$H47="Las Vegas",+NFL!O47,0))</f>
        <v>31</v>
      </c>
      <c r="P462" s="583" t="str">
        <f>IF(+NFL!$F47="Las Vegas",+NFL!P47,IF(+NFL!$H47="Las Vegas",+NFL!P47,0))</f>
        <v>Miami</v>
      </c>
      <c r="Q462" s="585">
        <f>IF(+NFL!$F47="Las Vegas",+NFL!Q47,IF(+NFL!$H47="Las Vegas",+NFL!Q47,0))</f>
        <v>28</v>
      </c>
      <c r="R462" s="586" t="str">
        <f>IF(+NFL!$F47="Las Vegas",+NFL!R47,IF(+NFL!$H47="Las Vegas",+NFL!R47,0))</f>
        <v>Miami</v>
      </c>
      <c r="S462" s="585" t="str">
        <f>IF(+NFL!$F47="Las Vegas",+NFL!S47,IF(+NFL!$H47="Las Vegas",+NFL!S47,0))</f>
        <v>Las Vegas</v>
      </c>
      <c r="T462" s="587" t="str">
        <f>IF(+NFL!$F47="Las Vegas",+NFL!T47,IF(+NFL!$H47="Las Vegas",+NFL!T47,0))</f>
        <v>Miami</v>
      </c>
      <c r="U462" s="585" t="str">
        <f>IF(+NFL!$F47="Las Vegas",+NFL!U47,IF(+NFL!$H47="Las Vegas",+NFL!U47,0))</f>
        <v>W</v>
      </c>
      <c r="V462" s="586">
        <f>IF(+NFL!$F38="Oakland",+NFL!#REF!,IF(+NFL!$H38="Oakland",+NFL!#REF!,0))</f>
        <v>0</v>
      </c>
      <c r="W462" s="585">
        <f>IF(+NFL!$F38="Oakland",+NFL!#REF!,IF(+NFL!$H38="Oakland",+NFL!#REF!,0))</f>
        <v>0</v>
      </c>
      <c r="X462" s="587">
        <f>IF(+NFL!$F38="Oakland",+NFL!#REF!,IF(+NFL!$H38="Oakland",+NFL!#REF!,0))</f>
        <v>0</v>
      </c>
      <c r="Y462" s="585">
        <f>IF(+NFL!$F38="Oakland",+NFL!#REF!,IF(+NFL!$H38="Oakland",+NFL!#REF!,0))</f>
        <v>0</v>
      </c>
      <c r="Z462" s="586">
        <f>IF(+NFL!$F38="Oakland",+NFL!#REF!,IF(+NFL!$H38="Oakland",+NFL!#REF!,0))</f>
        <v>0</v>
      </c>
      <c r="AA462" s="585">
        <f>IF(+NFL!$F38="Oakland",+NFL!#REF!,IF(+NFL!$H38="Oakland",+NFL!#REF!,0))</f>
        <v>0</v>
      </c>
      <c r="AB462" s="124">
        <f>IF(+NFL!$F38="Oakland",+NFL!#REF!,IF(+NFL!$H38="Oakland",+NFL!#REF!,0))</f>
        <v>0</v>
      </c>
      <c r="AC462" s="182">
        <f>IF(+NFL!$F38="Oakland",+NFL!#REF!,IF(+NFL!$H38="Oakland",+NFL!#REF!,0))</f>
        <v>0</v>
      </c>
      <c r="AD462" s="496">
        <f>IF(+NFL!$F38="Oakland",+NFL!#REF!,IF(+NFL!$H38="Oakland",+NFL!#REF!,0))</f>
        <v>0</v>
      </c>
      <c r="AE462" s="565">
        <f>IF(+NFL!$F38="Oakland",+NFL!#REF!,IF(+NFL!$H38="Oakland",+NFL!#REF!,0))</f>
        <v>0</v>
      </c>
      <c r="AF462" s="496">
        <f>IF(+NFL!$F38="Oakland",+NFL!#REF!,IF(+NFL!$H38="Oakland",+NFL!#REF!,0))</f>
        <v>0</v>
      </c>
      <c r="AG462" s="565">
        <f>IF(+NFL!$F38="Oakland",+NFL!#REF!,IF(+NFL!$H38="Oakland",+NFL!#REF!,0))</f>
        <v>0</v>
      </c>
      <c r="AH462" s="496">
        <f>IF(+NFL!$F38="Oakland",+NFL!#REF!,IF(+NFL!$H38="Oakland",+NFL!#REF!,0))</f>
        <v>0</v>
      </c>
      <c r="AI462" s="565">
        <f>IF(+NFL!$F38="Oakland",+NFL!#REF!,IF(+NFL!$H38="Oakland",+NFL!#REF!,0))</f>
        <v>0</v>
      </c>
      <c r="AJ462" s="496">
        <f>IF(+NFL!$F38="Oakland",+NFL!#REF!,IF(+NFL!$H38="Oakland",+NFL!#REF!,0))</f>
        <v>0</v>
      </c>
      <c r="AK462" s="565">
        <f>IF(+NFL!$F38="Oakland",+NFL!#REF!,IF(+NFL!$H38="Oakland",+NFL!#REF!,0))</f>
        <v>0</v>
      </c>
      <c r="AL462" s="100">
        <f>IF(+NFL!$F38="Oakland",+NFL!#REF!,IF(+NFL!$H38="Oakland",+NFL!#REF!,0))</f>
        <v>0</v>
      </c>
      <c r="AM462" s="82">
        <f>IF(+NFL!$F38="Oakland",+NFL!#REF!,IF(+NFL!$H38="Oakland",+NFL!#REF!,0))</f>
        <v>0</v>
      </c>
      <c r="AN462" s="81">
        <f>IF(+NFL!$F38="Oakland",+NFL!#REF!,IF(+NFL!$H38="Oakland",+NFL!#REF!,0))</f>
        <v>0</v>
      </c>
      <c r="AO462" s="83">
        <f>IF(+NFL!$F38="Oakland",+NFL!#REF!,IF(+NFL!$H38="Oakland",+NFL!#REF!,0))</f>
        <v>0</v>
      </c>
      <c r="AP462" s="480">
        <f>IF(+NFL!$F38="Oakland",+NFL!#REF!,IF(+NFL!$H38="Oakland",+NFL!#REF!,0))</f>
        <v>0</v>
      </c>
      <c r="AQ462" s="72">
        <f>IF(+NFL!$F38="Oakland",+NFL!#REF!,IF(+NFL!$H38="Oakland",+NFL!#REF!,0))</f>
        <v>0</v>
      </c>
      <c r="AR462" s="81">
        <f>IF(+NFL!$F38="Oakland",+NFL!#REF!,IF(+NFL!$H38="Oakland",+NFL!#REF!,0))</f>
        <v>0</v>
      </c>
      <c r="AS462" s="96">
        <f>IF(+NFL!$F38="Oakland",+NFL!#REF!,IF(+NFL!$H38="Oakland",+NFL!#REF!,0))</f>
        <v>0</v>
      </c>
      <c r="AT462" s="96">
        <f>IF(+NFL!$F38="Oakland",+NFL!#REF!,IF(+NFL!$H38="Oakland",+NFL!#REF!,0))</f>
        <v>0</v>
      </c>
      <c r="AU462" s="81">
        <f>IF(+NFL!$F38="Oakland",+NFL!#REF!,IF(+NFL!$H38="Oakland",+NFL!#REF!,0))</f>
        <v>0</v>
      </c>
      <c r="AV462" s="96">
        <f>IF(+NFL!$F38="Oakland",+NFL!#REF!,IF(+NFL!$H38="Oakland",+NFL!#REF!,0))</f>
        <v>0</v>
      </c>
      <c r="AW462" s="70">
        <f>IF(+NFL!$F38="Oakland",+NFL!#REF!,IF(+NFL!$H38="Oakland",+NFL!#REF!,0))</f>
        <v>0</v>
      </c>
      <c r="AX462" s="96">
        <f>IF(+NFL!$F38="Oakland",+NFL!#REF!,IF(+NFL!$H38="Oakland",+NFL!#REF!,0))</f>
        <v>0</v>
      </c>
      <c r="AY462" s="81">
        <f>IF(+NFL!$F38="Oakland",+NFL!#REF!,IF(+NFL!$H38="Oakland",+NFL!#REF!,0))</f>
        <v>0</v>
      </c>
      <c r="AZ462" s="96">
        <f>IF(+NFL!$F38="Oakland",+NFL!#REF!,IF(+NFL!$H38="Oakland",+NFL!#REF!,0))</f>
        <v>0</v>
      </c>
      <c r="BA462" s="70">
        <f>IF(+NFL!$F38="Oakland",+NFL!#REF!,IF(+NFL!$H38="Oakland",+NFL!#REF!,0))</f>
        <v>0</v>
      </c>
      <c r="BB462" s="70">
        <f>IF(+NFL!$F38="Oakland",+NFL!#REF!,IF(+NFL!$H38="Oakland",+NFL!#REF!,0))</f>
        <v>0</v>
      </c>
      <c r="BC462" s="592">
        <f>IF(+NFL!$F38="Oakland",+NFL!#REF!,IF(+NFL!$H38="Oakland",+NFL!#REF!,0))</f>
        <v>0</v>
      </c>
      <c r="BD462" s="81">
        <f>IF(+NFL!$F38="Oakland",+NFL!#REF!,IF(+NFL!$H38="Oakland",+NFL!#REF!,0))</f>
        <v>0</v>
      </c>
      <c r="BE462" s="96">
        <f>IF(+NFL!$F38="Oakland",+NFL!#REF!,IF(+NFL!$H38="Oakland",+NFL!#REF!,0))</f>
        <v>0</v>
      </c>
      <c r="BF462" s="70">
        <f>IF(+NFL!$F38="Oakland",+NFL!#REF!,IF(+NFL!$H38="Oakland",+NFL!#REF!,0))</f>
        <v>0</v>
      </c>
      <c r="BG462" s="81">
        <f>IF(+NFL!$F38="Oakland",+NFL!#REF!,IF(+NFL!$H38="Oakland",+NFL!#REF!,0))</f>
        <v>0</v>
      </c>
      <c r="BH462" s="96">
        <f>IF(+NFL!$F38="Oakland",+NFL!#REF!,IF(+NFL!$H38="Oakland",+NFL!#REF!,0))</f>
        <v>0</v>
      </c>
      <c r="BI462" s="70">
        <f>IF(+NFL!$F38="Oakland",+NFL!#REF!,IF(+NFL!$H38="Oakland",+NFL!#REF!,0))</f>
        <v>0</v>
      </c>
      <c r="BJ462" s="124">
        <f>IF(+NFL!$F38="Oakland",+NFL!#REF!,IF(+NFL!$H38="Oakland",+NFL!#REF!,0))</f>
        <v>0</v>
      </c>
      <c r="BK462" s="182">
        <f>IF(+NFL!$F38="Oakland",+NFL!#REF!,IF(+NFL!$H38="Oakland",+NFL!#REF!,0))</f>
        <v>0</v>
      </c>
    </row>
    <row r="463" spans="1:63" s="310" customFormat="1" x14ac:dyDescent="0.8">
      <c r="A463" s="70">
        <f>IF(+NFL!$F67="Las Vegas",+NFL!A67,IF(+NFL!$H67="Las Vegas",+NFL!A67,0))</f>
        <v>4</v>
      </c>
      <c r="B463" s="480" t="str">
        <f>IF(+NFL!$F67="Las Vegas",+NFL!B67,IF(+NFL!$H67="Las Vegas",+NFL!B67,0))</f>
        <v>Mon</v>
      </c>
      <c r="C463" s="72">
        <f>IF(+NFL!$F67="Las Vegas",+NFL!C67,IF(+NFL!$H67="Las Vegas",+NFL!C67,0))</f>
        <v>44473</v>
      </c>
      <c r="D463" s="73">
        <f>IF(+NFL!$F67="Las Vegas",+NFL!D67,IF(+NFL!$H67="Las Vegas",+NFL!D67,0))</f>
        <v>0.84375</v>
      </c>
      <c r="E463" s="70" t="str">
        <f>IF(+NFL!$F67="Las Vegas",+NFL!E67,IF(+NFL!$H67="Las Vegas",+NFL!E67,0))</f>
        <v>ESPN</v>
      </c>
      <c r="F463" s="189" t="str">
        <f>IF(+NFL!$F67="Las Vegas",+NFL!F67,IF(+NFL!$H67="Las Vegas",+NFL!F67,0))</f>
        <v>Las Vegas</v>
      </c>
      <c r="G463" s="70" t="str">
        <f>IF(+NFL!$F67="Las Vegas",+NFL!G67,IF(+NFL!$H67="Las Vegas",+NFL!G67,0))</f>
        <v>AFCW</v>
      </c>
      <c r="H463" s="189" t="str">
        <f>IF(+NFL!$F67="Las Vegas",+NFL!H67,IF(+NFL!$H67="Las Vegas",+NFL!H67,0))</f>
        <v>LA Chargers</v>
      </c>
      <c r="I463" s="70" t="str">
        <f>IF(+NFL!$F67="Las Vegas",+NFL!I67,IF(+NFL!$H67="Las Vegas",+NFL!I67,0))</f>
        <v>AFCW</v>
      </c>
      <c r="J463" s="496" t="str">
        <f>IF(+NFL!$F67="Las Vegas",+NFL!J67,IF(+NFL!$H67="Las Vegas",+NFL!J67,0))</f>
        <v>LA Chargers</v>
      </c>
      <c r="K463" s="510" t="str">
        <f>IF(+NFL!$F67="Las Vegas",+NFL!K67,IF(+NFL!$H67="Las Vegas",+NFL!K67,0))</f>
        <v>Las Vegas</v>
      </c>
      <c r="L463" s="572">
        <f>IF(+NFL!$F67="Las Vegas",+NFL!L67,IF(+NFL!$H67="Las Vegas",+NFL!L67,0))</f>
        <v>3.5</v>
      </c>
      <c r="M463" s="573">
        <f>IF(+NFL!$F67="Las Vegas",+NFL!M67,IF(+NFL!$H67="Las Vegas",+NFL!M67,0))</f>
        <v>52.5</v>
      </c>
      <c r="N463" s="583" t="str">
        <f>IF(+NFL!$F67="Las Vegas",+NFL!N67,IF(+NFL!$H67="Las Vegas",+NFL!N67,0))</f>
        <v>LA Chargers</v>
      </c>
      <c r="O463" s="584">
        <f>IF(+NFL!$F67="Las Vegas",+NFL!O67,IF(+NFL!$H67="Las Vegas",+NFL!O67,0))</f>
        <v>28</v>
      </c>
      <c r="P463" s="583" t="str">
        <f>IF(+NFL!$F67="Las Vegas",+NFL!P67,IF(+NFL!$H67="Las Vegas",+NFL!P67,0))</f>
        <v>Las Vegas</v>
      </c>
      <c r="Q463" s="585">
        <f>IF(+NFL!$F67="Las Vegas",+NFL!Q67,IF(+NFL!$H67="Las Vegas",+NFL!Q67,0))</f>
        <v>14</v>
      </c>
      <c r="R463" s="586" t="str">
        <f>IF(+NFL!$F67="Las Vegas",+NFL!R67,IF(+NFL!$H67="Las Vegas",+NFL!R67,0))</f>
        <v>LA Chargers</v>
      </c>
      <c r="S463" s="585" t="str">
        <f>IF(+NFL!$F67="Las Vegas",+NFL!S67,IF(+NFL!$H67="Las Vegas",+NFL!S67,0))</f>
        <v>Las Vegas</v>
      </c>
      <c r="T463" s="587" t="str">
        <f>IF(+NFL!$F67="Las Vegas",+NFL!T67,IF(+NFL!$H67="Las Vegas",+NFL!T67,0))</f>
        <v>LA Chargers</v>
      </c>
      <c r="U463" s="585" t="str">
        <f>IF(+NFL!$F67="Las Vegas",+NFL!U67,IF(+NFL!$H67="Las Vegas",+NFL!U67,0))</f>
        <v>W</v>
      </c>
      <c r="V463" s="586">
        <f>IF(+NFL!$F53="Oakland",+NFL!#REF!,IF(+NFL!$H53="Oakland",+NFL!#REF!,0))</f>
        <v>0</v>
      </c>
      <c r="W463" s="585">
        <f>IF(+NFL!$F53="Oakland",+NFL!#REF!,IF(+NFL!$H53="Oakland",+NFL!#REF!,0))</f>
        <v>0</v>
      </c>
      <c r="X463" s="587">
        <f>IF(+NFL!$F53="Oakland",+NFL!#REF!,IF(+NFL!$H53="Oakland",+NFL!#REF!,0))</f>
        <v>0</v>
      </c>
      <c r="Y463" s="585">
        <f>IF(+NFL!$F53="Oakland",+NFL!#REF!,IF(+NFL!$H53="Oakland",+NFL!#REF!,0))</f>
        <v>0</v>
      </c>
      <c r="Z463" s="586">
        <f>IF(+NFL!$F53="Oakland",+NFL!#REF!,IF(+NFL!$H53="Oakland",+NFL!#REF!,0))</f>
        <v>0</v>
      </c>
      <c r="AA463" s="585">
        <f>IF(+NFL!$F53="Oakland",+NFL!#REF!,IF(+NFL!$H53="Oakland",+NFL!#REF!,0))</f>
        <v>0</v>
      </c>
      <c r="AB463" s="124">
        <f>IF(+NFL!$F53="Oakland",+NFL!#REF!,IF(+NFL!$H53="Oakland",+NFL!#REF!,0))</f>
        <v>0</v>
      </c>
      <c r="AC463" s="182">
        <f>IF(+NFL!$F53="Oakland",+NFL!#REF!,IF(+NFL!$H53="Oakland",+NFL!#REF!,0))</f>
        <v>0</v>
      </c>
      <c r="AD463" s="496">
        <f>IF(+NFL!$F53="Oakland",+NFL!#REF!,IF(+NFL!$H53="Oakland",+NFL!#REF!,0))</f>
        <v>0</v>
      </c>
      <c r="AE463" s="565">
        <f>IF(+NFL!$F53="Oakland",+NFL!#REF!,IF(+NFL!$H53="Oakland",+NFL!#REF!,0))</f>
        <v>0</v>
      </c>
      <c r="AF463" s="496">
        <f>IF(+NFL!$F53="Oakland",+NFL!#REF!,IF(+NFL!$H53="Oakland",+NFL!#REF!,0))</f>
        <v>0</v>
      </c>
      <c r="AG463" s="565">
        <f>IF(+NFL!$F53="Oakland",+NFL!#REF!,IF(+NFL!$H53="Oakland",+NFL!#REF!,0))</f>
        <v>0</v>
      </c>
      <c r="AH463" s="496">
        <f>IF(+NFL!$F53="Oakland",+NFL!#REF!,IF(+NFL!$H53="Oakland",+NFL!#REF!,0))</f>
        <v>0</v>
      </c>
      <c r="AI463" s="565">
        <f>IF(+NFL!$F53="Oakland",+NFL!#REF!,IF(+NFL!$H53="Oakland",+NFL!#REF!,0))</f>
        <v>0</v>
      </c>
      <c r="AJ463" s="496">
        <f>IF(+NFL!$F53="Oakland",+NFL!#REF!,IF(+NFL!$H53="Oakland",+NFL!#REF!,0))</f>
        <v>0</v>
      </c>
      <c r="AK463" s="565">
        <f>IF(+NFL!$F53="Oakland",+NFL!#REF!,IF(+NFL!$H53="Oakland",+NFL!#REF!,0))</f>
        <v>0</v>
      </c>
      <c r="AL463" s="100">
        <f>IF(+NFL!$F53="Oakland",+NFL!#REF!,IF(+NFL!$H53="Oakland",+NFL!#REF!,0))</f>
        <v>0</v>
      </c>
      <c r="AM463" s="82">
        <f>IF(+NFL!$F53="Oakland",+NFL!#REF!,IF(+NFL!$H53="Oakland",+NFL!#REF!,0))</f>
        <v>0</v>
      </c>
      <c r="AN463" s="81">
        <f>IF(+NFL!$F53="Oakland",+NFL!#REF!,IF(+NFL!$H53="Oakland",+NFL!#REF!,0))</f>
        <v>0</v>
      </c>
      <c r="AO463" s="83">
        <f>IF(+NFL!$F53="Oakland",+NFL!#REF!,IF(+NFL!$H53="Oakland",+NFL!#REF!,0))</f>
        <v>0</v>
      </c>
      <c r="AP463" s="480">
        <f>IF(+NFL!$F53="Oakland",+NFL!#REF!,IF(+NFL!$H53="Oakland",+NFL!#REF!,0))</f>
        <v>0</v>
      </c>
      <c r="AQ463" s="72">
        <f>IF(+NFL!$F53="Oakland",+NFL!#REF!,IF(+NFL!$H53="Oakland",+NFL!#REF!,0))</f>
        <v>0</v>
      </c>
      <c r="AR463" s="81">
        <f>IF(+NFL!$F53="Oakland",+NFL!#REF!,IF(+NFL!$H53="Oakland",+NFL!#REF!,0))</f>
        <v>0</v>
      </c>
      <c r="AS463" s="96">
        <f>IF(+NFL!$F53="Oakland",+NFL!#REF!,IF(+NFL!$H53="Oakland",+NFL!#REF!,0))</f>
        <v>0</v>
      </c>
      <c r="AT463" s="96">
        <f>IF(+NFL!$F53="Oakland",+NFL!#REF!,IF(+NFL!$H53="Oakland",+NFL!#REF!,0))</f>
        <v>0</v>
      </c>
      <c r="AU463" s="81">
        <f>IF(+NFL!$F53="Oakland",+NFL!#REF!,IF(+NFL!$H53="Oakland",+NFL!#REF!,0))</f>
        <v>0</v>
      </c>
      <c r="AV463" s="96">
        <f>IF(+NFL!$F53="Oakland",+NFL!#REF!,IF(+NFL!$H53="Oakland",+NFL!#REF!,0))</f>
        <v>0</v>
      </c>
      <c r="AW463" s="70">
        <f>IF(+NFL!$F53="Oakland",+NFL!#REF!,IF(+NFL!$H53="Oakland",+NFL!#REF!,0))</f>
        <v>0</v>
      </c>
      <c r="AX463" s="96">
        <f>IF(+NFL!$F53="Oakland",+NFL!#REF!,IF(+NFL!$H53="Oakland",+NFL!#REF!,0))</f>
        <v>0</v>
      </c>
      <c r="AY463" s="81">
        <f>IF(+NFL!$F53="Oakland",+NFL!#REF!,IF(+NFL!$H53="Oakland",+NFL!#REF!,0))</f>
        <v>0</v>
      </c>
      <c r="AZ463" s="96">
        <f>IF(+NFL!$F53="Oakland",+NFL!#REF!,IF(+NFL!$H53="Oakland",+NFL!#REF!,0))</f>
        <v>0</v>
      </c>
      <c r="BA463" s="70">
        <f>IF(+NFL!$F53="Oakland",+NFL!#REF!,IF(+NFL!$H53="Oakland",+NFL!#REF!,0))</f>
        <v>0</v>
      </c>
      <c r="BB463" s="70">
        <f>IF(+NFL!$F53="Oakland",+NFL!#REF!,IF(+NFL!$H53="Oakland",+NFL!#REF!,0))</f>
        <v>0</v>
      </c>
      <c r="BC463" s="592">
        <f>IF(+NFL!$F53="Oakland",+NFL!#REF!,IF(+NFL!$H53="Oakland",+NFL!#REF!,0))</f>
        <v>0</v>
      </c>
      <c r="BD463" s="81">
        <f>IF(+NFL!$F53="Oakland",+NFL!#REF!,IF(+NFL!$H53="Oakland",+NFL!#REF!,0))</f>
        <v>0</v>
      </c>
      <c r="BE463" s="96">
        <f>IF(+NFL!$F53="Oakland",+NFL!#REF!,IF(+NFL!$H53="Oakland",+NFL!#REF!,0))</f>
        <v>0</v>
      </c>
      <c r="BF463" s="70">
        <f>IF(+NFL!$F53="Oakland",+NFL!#REF!,IF(+NFL!$H53="Oakland",+NFL!#REF!,0))</f>
        <v>0</v>
      </c>
      <c r="BG463" s="81">
        <f>IF(+NFL!$F53="Oakland",+NFL!#REF!,IF(+NFL!$H53="Oakland",+NFL!#REF!,0))</f>
        <v>0</v>
      </c>
      <c r="BH463" s="96">
        <f>IF(+NFL!$F53="Oakland",+NFL!#REF!,IF(+NFL!$H53="Oakland",+NFL!#REF!,0))</f>
        <v>0</v>
      </c>
      <c r="BI463" s="70">
        <f>IF(+NFL!$F53="Oakland",+NFL!#REF!,IF(+NFL!$H53="Oakland",+NFL!#REF!,0))</f>
        <v>0</v>
      </c>
      <c r="BJ463" s="124">
        <f>IF(+NFL!$F53="Oakland",+NFL!#REF!,IF(+NFL!$H53="Oakland",+NFL!#REF!,0))</f>
        <v>0</v>
      </c>
      <c r="BK463" s="182">
        <f>IF(+NFL!$F53="Oakland",+NFL!#REF!,IF(+NFL!$H53="Oakland",+NFL!#REF!,0))</f>
        <v>0</v>
      </c>
    </row>
    <row r="464" spans="1:63" s="310" customFormat="1" x14ac:dyDescent="0.8">
      <c r="A464" s="70">
        <f>IF(+NFL!$F78="Las Vegas",+NFL!A78,IF(+NFL!$H78="Las Vegas",+NFL!A78,0))</f>
        <v>5</v>
      </c>
      <c r="B464" s="480" t="str">
        <f>IF(+NFL!$F78="Las Vegas",+NFL!B78,IF(+NFL!$H78="Las Vegas",+NFL!B78,0))</f>
        <v>Sun</v>
      </c>
      <c r="C464" s="72">
        <f>IF(+NFL!$F78="Las Vegas",+NFL!C78,IF(+NFL!$H78="Las Vegas",+NFL!C78,0))</f>
        <v>44479</v>
      </c>
      <c r="D464" s="73">
        <f>IF(+NFL!$F78="Las Vegas",+NFL!D78,IF(+NFL!$H78="Las Vegas",+NFL!D78,0))</f>
        <v>0.66666666666666663</v>
      </c>
      <c r="E464" s="70" t="str">
        <f>IF(+NFL!$F78="Las Vegas",+NFL!E78,IF(+NFL!$H78="Las Vegas",+NFL!E78,0))</f>
        <v>CBS</v>
      </c>
      <c r="F464" s="189" t="str">
        <f>IF(+NFL!$F78="Las Vegas",+NFL!F78,IF(+NFL!$H78="Las Vegas",+NFL!F78,0))</f>
        <v>Chicago</v>
      </c>
      <c r="G464" s="70" t="str">
        <f>IF(+NFL!$F78="Las Vegas",+NFL!G78,IF(+NFL!$H78="Las Vegas",+NFL!G78,0))</f>
        <v>NFCN</v>
      </c>
      <c r="H464" s="189" t="str">
        <f>IF(+NFL!$F78="Las Vegas",+NFL!H78,IF(+NFL!$H78="Las Vegas",+NFL!H78,0))</f>
        <v>Las Vegas</v>
      </c>
      <c r="I464" s="70" t="str">
        <f>IF(+NFL!$F78="Las Vegas",+NFL!I78,IF(+NFL!$H78="Las Vegas",+NFL!I78,0))</f>
        <v>AFCW</v>
      </c>
      <c r="J464" s="496" t="str">
        <f>IF(+NFL!$F78="Las Vegas",+NFL!J78,IF(+NFL!$H78="Las Vegas",+NFL!J78,0))</f>
        <v>Las Vegas</v>
      </c>
      <c r="K464" s="510" t="str">
        <f>IF(+NFL!$F78="Las Vegas",+NFL!K78,IF(+NFL!$H78="Las Vegas",+NFL!K78,0))</f>
        <v>Chicago</v>
      </c>
      <c r="L464" s="572">
        <f>IF(+NFL!$F78="Las Vegas",+NFL!L78,IF(+NFL!$H78="Las Vegas",+NFL!L78,0))</f>
        <v>5.5</v>
      </c>
      <c r="M464" s="573">
        <f>IF(+NFL!$F78="Las Vegas",+NFL!M78,IF(+NFL!$H78="Las Vegas",+NFL!M78,0))</f>
        <v>44.5</v>
      </c>
      <c r="N464" s="583" t="str">
        <f>IF(+NFL!$F78="Las Vegas",+NFL!N78,IF(+NFL!$H78="Las Vegas",+NFL!N78,0))</f>
        <v>Chicago</v>
      </c>
      <c r="O464" s="584">
        <f>IF(+NFL!$F78="Las Vegas",+NFL!O78,IF(+NFL!$H78="Las Vegas",+NFL!O78,0))</f>
        <v>20</v>
      </c>
      <c r="P464" s="583" t="str">
        <f>IF(+NFL!$F78="Las Vegas",+NFL!P78,IF(+NFL!$H78="Las Vegas",+NFL!P78,0))</f>
        <v>Las Vegas</v>
      </c>
      <c r="Q464" s="585">
        <f>IF(+NFL!$F78="Las Vegas",+NFL!Q78,IF(+NFL!$H78="Las Vegas",+NFL!Q78,0))</f>
        <v>9</v>
      </c>
      <c r="R464" s="586" t="str">
        <f>IF(+NFL!$F78="Las Vegas",+NFL!R78,IF(+NFL!$H78="Las Vegas",+NFL!R78,0))</f>
        <v>Chicago</v>
      </c>
      <c r="S464" s="585" t="str">
        <f>IF(+NFL!$F78="Las Vegas",+NFL!S78,IF(+NFL!$H78="Las Vegas",+NFL!S78,0))</f>
        <v>Las Vegas</v>
      </c>
      <c r="T464" s="587" t="str">
        <f>IF(+NFL!$F78="Las Vegas",+NFL!T78,IF(+NFL!$H78="Las Vegas",+NFL!T78,0))</f>
        <v>Chicago</v>
      </c>
      <c r="U464" s="585" t="str">
        <f>IF(+NFL!$F78="Las Vegas",+NFL!U78,IF(+NFL!$H78="Las Vegas",+NFL!U78,0))</f>
        <v>W</v>
      </c>
      <c r="V464" s="586">
        <f>IF(+NFL!$F71="Oakland",+NFL!#REF!,IF(+NFL!$H71="Oakland",+NFL!#REF!,0))</f>
        <v>0</v>
      </c>
      <c r="W464" s="585">
        <f>IF(+NFL!$F71="Oakland",+NFL!#REF!,IF(+NFL!$H71="Oakland",+NFL!#REF!,0))</f>
        <v>0</v>
      </c>
      <c r="X464" s="587">
        <f>IF(+NFL!$F71="Oakland",+NFL!#REF!,IF(+NFL!$H71="Oakland",+NFL!#REF!,0))</f>
        <v>0</v>
      </c>
      <c r="Y464" s="585">
        <f>IF(+NFL!$F71="Oakland",+NFL!#REF!,IF(+NFL!$H71="Oakland",+NFL!#REF!,0))</f>
        <v>0</v>
      </c>
      <c r="Z464" s="586">
        <f>IF(+NFL!$F71="Oakland",+NFL!#REF!,IF(+NFL!$H71="Oakland",+NFL!#REF!,0))</f>
        <v>0</v>
      </c>
      <c r="AA464" s="585">
        <f>IF(+NFL!$F71="Oakland",+NFL!#REF!,IF(+NFL!$H71="Oakland",+NFL!#REF!,0))</f>
        <v>0</v>
      </c>
      <c r="AB464" s="124">
        <f>IF(+NFL!$F71="Oakland",+NFL!#REF!,IF(+NFL!$H71="Oakland",+NFL!#REF!,0))</f>
        <v>0</v>
      </c>
      <c r="AC464" s="182">
        <f>IF(+NFL!$F71="Oakland",+NFL!#REF!,IF(+NFL!$H71="Oakland",+NFL!#REF!,0))</f>
        <v>0</v>
      </c>
      <c r="AD464" s="496">
        <f>IF(+NFL!$F71="Oakland",+NFL!#REF!,IF(+NFL!$H71="Oakland",+NFL!#REF!,0))</f>
        <v>0</v>
      </c>
      <c r="AE464" s="565">
        <f>IF(+NFL!$F71="Oakland",+NFL!#REF!,IF(+NFL!$H71="Oakland",+NFL!#REF!,0))</f>
        <v>0</v>
      </c>
      <c r="AF464" s="496">
        <f>IF(+NFL!$F71="Oakland",+NFL!#REF!,IF(+NFL!$H71="Oakland",+NFL!#REF!,0))</f>
        <v>0</v>
      </c>
      <c r="AG464" s="565">
        <f>IF(+NFL!$F71="Oakland",+NFL!#REF!,IF(+NFL!$H71="Oakland",+NFL!#REF!,0))</f>
        <v>0</v>
      </c>
      <c r="AH464" s="496">
        <f>IF(+NFL!$F71="Oakland",+NFL!#REF!,IF(+NFL!$H71="Oakland",+NFL!#REF!,0))</f>
        <v>0</v>
      </c>
      <c r="AI464" s="565">
        <f>IF(+NFL!$F71="Oakland",+NFL!#REF!,IF(+NFL!$H71="Oakland",+NFL!#REF!,0))</f>
        <v>0</v>
      </c>
      <c r="AJ464" s="496">
        <f>IF(+NFL!$F71="Oakland",+NFL!#REF!,IF(+NFL!$H71="Oakland",+NFL!#REF!,0))</f>
        <v>0</v>
      </c>
      <c r="AK464" s="565">
        <f>IF(+NFL!$F71="Oakland",+NFL!#REF!,IF(+NFL!$H71="Oakland",+NFL!#REF!,0))</f>
        <v>0</v>
      </c>
      <c r="AL464" s="100">
        <f>IF(+NFL!$F71="Oakland",+NFL!#REF!,IF(+NFL!$H71="Oakland",+NFL!#REF!,0))</f>
        <v>0</v>
      </c>
      <c r="AM464" s="82">
        <f>IF(+NFL!$F71="Oakland",+NFL!#REF!,IF(+NFL!$H71="Oakland",+NFL!#REF!,0))</f>
        <v>0</v>
      </c>
      <c r="AN464" s="81">
        <f>IF(+NFL!$F71="Oakland",+NFL!#REF!,IF(+NFL!$H71="Oakland",+NFL!#REF!,0))</f>
        <v>0</v>
      </c>
      <c r="AO464" s="83">
        <f>IF(+NFL!$F71="Oakland",+NFL!#REF!,IF(+NFL!$H71="Oakland",+NFL!#REF!,0))</f>
        <v>0</v>
      </c>
      <c r="AP464" s="480">
        <f>IF(+NFL!$F71="Oakland",+NFL!#REF!,IF(+NFL!$H71="Oakland",+NFL!#REF!,0))</f>
        <v>0</v>
      </c>
      <c r="AQ464" s="72">
        <f>IF(+NFL!$F71="Oakland",+NFL!#REF!,IF(+NFL!$H71="Oakland",+NFL!#REF!,0))</f>
        <v>0</v>
      </c>
      <c r="AR464" s="81">
        <f>IF(+NFL!$F71="Oakland",+NFL!#REF!,IF(+NFL!$H71="Oakland",+NFL!#REF!,0))</f>
        <v>0</v>
      </c>
      <c r="AS464" s="96">
        <f>IF(+NFL!$F71="Oakland",+NFL!#REF!,IF(+NFL!$H71="Oakland",+NFL!#REF!,0))</f>
        <v>0</v>
      </c>
      <c r="AT464" s="96">
        <f>IF(+NFL!$F71="Oakland",+NFL!#REF!,IF(+NFL!$H71="Oakland",+NFL!#REF!,0))</f>
        <v>0</v>
      </c>
      <c r="AU464" s="81">
        <f>IF(+NFL!$F71="Oakland",+NFL!#REF!,IF(+NFL!$H71="Oakland",+NFL!#REF!,0))</f>
        <v>0</v>
      </c>
      <c r="AV464" s="96">
        <f>IF(+NFL!$F71="Oakland",+NFL!#REF!,IF(+NFL!$H71="Oakland",+NFL!#REF!,0))</f>
        <v>0</v>
      </c>
      <c r="AW464" s="70">
        <f>IF(+NFL!$F71="Oakland",+NFL!#REF!,IF(+NFL!$H71="Oakland",+NFL!#REF!,0))</f>
        <v>0</v>
      </c>
      <c r="AX464" s="96">
        <f>IF(+NFL!$F71="Oakland",+NFL!#REF!,IF(+NFL!$H71="Oakland",+NFL!#REF!,0))</f>
        <v>0</v>
      </c>
      <c r="AY464" s="81">
        <f>IF(+NFL!$F71="Oakland",+NFL!#REF!,IF(+NFL!$H71="Oakland",+NFL!#REF!,0))</f>
        <v>0</v>
      </c>
      <c r="AZ464" s="96">
        <f>IF(+NFL!$F71="Oakland",+NFL!#REF!,IF(+NFL!$H71="Oakland",+NFL!#REF!,0))</f>
        <v>0</v>
      </c>
      <c r="BA464" s="70">
        <f>IF(+NFL!$F71="Oakland",+NFL!#REF!,IF(+NFL!$H71="Oakland",+NFL!#REF!,0))</f>
        <v>0</v>
      </c>
      <c r="BB464" s="70">
        <f>IF(+NFL!$F71="Oakland",+NFL!#REF!,IF(+NFL!$H71="Oakland",+NFL!#REF!,0))</f>
        <v>0</v>
      </c>
      <c r="BC464" s="592">
        <f>IF(+NFL!$F71="Oakland",+NFL!#REF!,IF(+NFL!$H71="Oakland",+NFL!#REF!,0))</f>
        <v>0</v>
      </c>
      <c r="BD464" s="81">
        <f>IF(+NFL!$F71="Oakland",+NFL!#REF!,IF(+NFL!$H71="Oakland",+NFL!#REF!,0))</f>
        <v>0</v>
      </c>
      <c r="BE464" s="96">
        <f>IF(+NFL!$F71="Oakland",+NFL!#REF!,IF(+NFL!$H71="Oakland",+NFL!#REF!,0))</f>
        <v>0</v>
      </c>
      <c r="BF464" s="70">
        <f>IF(+NFL!$F71="Oakland",+NFL!#REF!,IF(+NFL!$H71="Oakland",+NFL!#REF!,0))</f>
        <v>0</v>
      </c>
      <c r="BG464" s="81">
        <f>IF(+NFL!$F71="Oakland",+NFL!#REF!,IF(+NFL!$H71="Oakland",+NFL!#REF!,0))</f>
        <v>0</v>
      </c>
      <c r="BH464" s="96">
        <f>IF(+NFL!$F71="Oakland",+NFL!#REF!,IF(+NFL!$H71="Oakland",+NFL!#REF!,0))</f>
        <v>0</v>
      </c>
      <c r="BI464" s="70">
        <f>IF(+NFL!$F71="Oakland",+NFL!#REF!,IF(+NFL!$H71="Oakland",+NFL!#REF!,0))</f>
        <v>0</v>
      </c>
      <c r="BJ464" s="124">
        <f>IF(+NFL!$F71="Oakland",+NFL!#REF!,IF(+NFL!$H71="Oakland",+NFL!#REF!,0))</f>
        <v>0</v>
      </c>
      <c r="BK464" s="182">
        <f>IF(+NFL!$F71="Oakland",+NFL!#REF!,IF(+NFL!$H71="Oakland",+NFL!#REF!,0))</f>
        <v>0</v>
      </c>
    </row>
    <row r="465" spans="1:63" s="310" customFormat="1" x14ac:dyDescent="0.8">
      <c r="A465" s="70">
        <f>IF(+NFL!$F94="Las Vegas",+NFL!A94,IF(+NFL!$H94="Las Vegas",+NFL!A94,0))</f>
        <v>6</v>
      </c>
      <c r="B465" s="480" t="str">
        <f>IF(+NFL!$F94="Las Vegas",+NFL!B94,IF(+NFL!$H94="Las Vegas",+NFL!B94,0))</f>
        <v>Sun</v>
      </c>
      <c r="C465" s="72">
        <f>IF(+NFL!$F94="Las Vegas",+NFL!C94,IF(+NFL!$H94="Las Vegas",+NFL!C94,0))</f>
        <v>44486</v>
      </c>
      <c r="D465" s="73">
        <f>IF(+NFL!$F94="Las Vegas",+NFL!D94,IF(+NFL!$H94="Las Vegas",+NFL!D94,0))</f>
        <v>0.66666666666666663</v>
      </c>
      <c r="E465" s="70" t="str">
        <f>IF(+NFL!$F94="Las Vegas",+NFL!E94,IF(+NFL!$H94="Las Vegas",+NFL!E94,0))</f>
        <v>CBS</v>
      </c>
      <c r="F465" s="189" t="str">
        <f>IF(+NFL!$F94="Las Vegas",+NFL!F94,IF(+NFL!$H94="Las Vegas",+NFL!F94,0))</f>
        <v>Las Vegas</v>
      </c>
      <c r="G465" s="70" t="str">
        <f>IF(+NFL!$F94="Las Vegas",+NFL!G94,IF(+NFL!$H94="Las Vegas",+NFL!G94,0))</f>
        <v>AFCW</v>
      </c>
      <c r="H465" s="189" t="str">
        <f>IF(+NFL!$F94="Las Vegas",+NFL!H94,IF(+NFL!$H94="Las Vegas",+NFL!H94,0))</f>
        <v>Denver</v>
      </c>
      <c r="I465" s="70" t="str">
        <f>IF(+NFL!$F94="Las Vegas",+NFL!I94,IF(+NFL!$H94="Las Vegas",+NFL!I94,0))</f>
        <v>AFCW</v>
      </c>
      <c r="J465" s="496" t="str">
        <f>IF(+NFL!$F94="Las Vegas",+NFL!J94,IF(+NFL!$H94="Las Vegas",+NFL!J94,0))</f>
        <v>Denver</v>
      </c>
      <c r="K465" s="510" t="str">
        <f>IF(+NFL!$F94="Las Vegas",+NFL!K94,IF(+NFL!$H94="Las Vegas",+NFL!K94,0))</f>
        <v>Las Vegas</v>
      </c>
      <c r="L465" s="572">
        <f>IF(+NFL!$F94="Las Vegas",+NFL!L94,IF(+NFL!$H94="Las Vegas",+NFL!L94,0))</f>
        <v>4</v>
      </c>
      <c r="M465" s="573">
        <f>IF(+NFL!$F94="Las Vegas",+NFL!M94,IF(+NFL!$H94="Las Vegas",+NFL!M94,0))</f>
        <v>44</v>
      </c>
      <c r="N465" s="583" t="str">
        <f>IF(+NFL!$F94="Las Vegas",+NFL!N94,IF(+NFL!$H94="Las Vegas",+NFL!N94,0))</f>
        <v>Las Vegas</v>
      </c>
      <c r="O465" s="584">
        <f>IF(+NFL!$F94="Las Vegas",+NFL!O94,IF(+NFL!$H94="Las Vegas",+NFL!O94,0))</f>
        <v>34</v>
      </c>
      <c r="P465" s="583" t="str">
        <f>IF(+NFL!$F94="Las Vegas",+NFL!P94,IF(+NFL!$H94="Las Vegas",+NFL!P94,0))</f>
        <v>Denver</v>
      </c>
      <c r="Q465" s="585">
        <f>IF(+NFL!$F94="Las Vegas",+NFL!Q94,IF(+NFL!$H94="Las Vegas",+NFL!Q94,0))</f>
        <v>24</v>
      </c>
      <c r="R465" s="586" t="str">
        <f>IF(+NFL!$F94="Las Vegas",+NFL!R94,IF(+NFL!$H94="Las Vegas",+NFL!R94,0))</f>
        <v>Las Vegas</v>
      </c>
      <c r="S465" s="585" t="str">
        <f>IF(+NFL!$F94="Las Vegas",+NFL!S94,IF(+NFL!$H94="Las Vegas",+NFL!S94,0))</f>
        <v>Denver</v>
      </c>
      <c r="T465" s="587" t="str">
        <f>IF(+NFL!$F94="Las Vegas",+NFL!T94,IF(+NFL!$H94="Las Vegas",+NFL!T94,0))</f>
        <v>Denver</v>
      </c>
      <c r="U465" s="585" t="str">
        <f>IF(+NFL!$F94="Las Vegas",+NFL!U94,IF(+NFL!$H94="Las Vegas",+NFL!U94,0))</f>
        <v>L</v>
      </c>
      <c r="V465" s="586">
        <f>IF(+NFL!$F90="Oakland",+NFL!#REF!,IF(+NFL!$H90="Oakland",+NFL!#REF!,0))</f>
        <v>0</v>
      </c>
      <c r="W465" s="585">
        <f>IF(+NFL!$F90="Oakland",+NFL!#REF!,IF(+NFL!$H90="Oakland",+NFL!#REF!,0))</f>
        <v>0</v>
      </c>
      <c r="X465" s="587">
        <f>IF(+NFL!$F90="Oakland",+NFL!#REF!,IF(+NFL!$H90="Oakland",+NFL!#REF!,0))</f>
        <v>0</v>
      </c>
      <c r="Y465" s="585">
        <f>IF(+NFL!$F90="Oakland",+NFL!#REF!,IF(+NFL!$H90="Oakland",+NFL!#REF!,0))</f>
        <v>0</v>
      </c>
      <c r="Z465" s="586">
        <f>IF(+NFL!$F90="Oakland",+NFL!#REF!,IF(+NFL!$H90="Oakland",+NFL!#REF!,0))</f>
        <v>0</v>
      </c>
      <c r="AA465" s="585">
        <f>IF(+NFL!$F90="Oakland",+NFL!#REF!,IF(+NFL!$H90="Oakland",+NFL!#REF!,0))</f>
        <v>0</v>
      </c>
      <c r="AB465" s="124">
        <f>IF(+NFL!$F90="Oakland",+NFL!#REF!,IF(+NFL!$H90="Oakland",+NFL!#REF!,0))</f>
        <v>0</v>
      </c>
      <c r="AC465" s="182">
        <f>IF(+NFL!$F90="Oakland",+NFL!#REF!,IF(+NFL!$H90="Oakland",+NFL!#REF!,0))</f>
        <v>0</v>
      </c>
      <c r="AD465" s="496">
        <f>IF(+NFL!$F90="Oakland",+NFL!#REF!,IF(+NFL!$H90="Oakland",+NFL!#REF!,0))</f>
        <v>0</v>
      </c>
      <c r="AE465" s="565">
        <f>IF(+NFL!$F90="Oakland",+NFL!#REF!,IF(+NFL!$H90="Oakland",+NFL!#REF!,0))</f>
        <v>0</v>
      </c>
      <c r="AF465" s="496">
        <f>IF(+NFL!$F90="Oakland",+NFL!#REF!,IF(+NFL!$H90="Oakland",+NFL!#REF!,0))</f>
        <v>0</v>
      </c>
      <c r="AG465" s="565">
        <f>IF(+NFL!$F90="Oakland",+NFL!#REF!,IF(+NFL!$H90="Oakland",+NFL!#REF!,0))</f>
        <v>0</v>
      </c>
      <c r="AH465" s="496">
        <f>IF(+NFL!$F90="Oakland",+NFL!#REF!,IF(+NFL!$H90="Oakland",+NFL!#REF!,0))</f>
        <v>0</v>
      </c>
      <c r="AI465" s="565">
        <f>IF(+NFL!$F90="Oakland",+NFL!#REF!,IF(+NFL!$H90="Oakland",+NFL!#REF!,0))</f>
        <v>0</v>
      </c>
      <c r="AJ465" s="496">
        <f>IF(+NFL!$F90="Oakland",+NFL!#REF!,IF(+NFL!$H90="Oakland",+NFL!#REF!,0))</f>
        <v>0</v>
      </c>
      <c r="AK465" s="565">
        <f>IF(+NFL!$F90="Oakland",+NFL!#REF!,IF(+NFL!$H90="Oakland",+NFL!#REF!,0))</f>
        <v>0</v>
      </c>
      <c r="AL465" s="100">
        <f>IF(+NFL!$F90="Oakland",+NFL!#REF!,IF(+NFL!$H90="Oakland",+NFL!#REF!,0))</f>
        <v>0</v>
      </c>
      <c r="AM465" s="82">
        <f>IF(+NFL!$F90="Oakland",+NFL!#REF!,IF(+NFL!$H90="Oakland",+NFL!#REF!,0))</f>
        <v>0</v>
      </c>
      <c r="AN465" s="81">
        <f>IF(+NFL!$F90="Oakland",+NFL!#REF!,IF(+NFL!$H90="Oakland",+NFL!#REF!,0))</f>
        <v>0</v>
      </c>
      <c r="AO465" s="83">
        <f>IF(+NFL!$F90="Oakland",+NFL!#REF!,IF(+NFL!$H90="Oakland",+NFL!#REF!,0))</f>
        <v>0</v>
      </c>
      <c r="AP465" s="480">
        <f>IF(+NFL!$F90="Oakland",+NFL!#REF!,IF(+NFL!$H90="Oakland",+NFL!#REF!,0))</f>
        <v>0</v>
      </c>
      <c r="AQ465" s="72">
        <f>IF(+NFL!$F90="Oakland",+NFL!#REF!,IF(+NFL!$H90="Oakland",+NFL!#REF!,0))</f>
        <v>0</v>
      </c>
      <c r="AR465" s="81">
        <f>IF(+NFL!$F90="Oakland",+NFL!#REF!,IF(+NFL!$H90="Oakland",+NFL!#REF!,0))</f>
        <v>0</v>
      </c>
      <c r="AS465" s="96">
        <f>IF(+NFL!$F90="Oakland",+NFL!#REF!,IF(+NFL!$H90="Oakland",+NFL!#REF!,0))</f>
        <v>0</v>
      </c>
      <c r="AT465" s="96">
        <f>IF(+NFL!$F90="Oakland",+NFL!#REF!,IF(+NFL!$H90="Oakland",+NFL!#REF!,0))</f>
        <v>0</v>
      </c>
      <c r="AU465" s="81">
        <f>IF(+NFL!$F90="Oakland",+NFL!#REF!,IF(+NFL!$H90="Oakland",+NFL!#REF!,0))</f>
        <v>0</v>
      </c>
      <c r="AV465" s="96">
        <f>IF(+NFL!$F90="Oakland",+NFL!#REF!,IF(+NFL!$H90="Oakland",+NFL!#REF!,0))</f>
        <v>0</v>
      </c>
      <c r="AW465" s="70">
        <f>IF(+NFL!$F90="Oakland",+NFL!#REF!,IF(+NFL!$H90="Oakland",+NFL!#REF!,0))</f>
        <v>0</v>
      </c>
      <c r="AX465" s="96">
        <f>IF(+NFL!$F90="Oakland",+NFL!#REF!,IF(+NFL!$H90="Oakland",+NFL!#REF!,0))</f>
        <v>0</v>
      </c>
      <c r="AY465" s="81">
        <f>IF(+NFL!$F90="Oakland",+NFL!#REF!,IF(+NFL!$H90="Oakland",+NFL!#REF!,0))</f>
        <v>0</v>
      </c>
      <c r="AZ465" s="96">
        <f>IF(+NFL!$F90="Oakland",+NFL!#REF!,IF(+NFL!$H90="Oakland",+NFL!#REF!,0))</f>
        <v>0</v>
      </c>
      <c r="BA465" s="70">
        <f>IF(+NFL!$F90="Oakland",+NFL!#REF!,IF(+NFL!$H90="Oakland",+NFL!#REF!,0))</f>
        <v>0</v>
      </c>
      <c r="BB465" s="70">
        <f>IF(+NFL!$F90="Oakland",+NFL!#REF!,IF(+NFL!$H90="Oakland",+NFL!#REF!,0))</f>
        <v>0</v>
      </c>
      <c r="BC465" s="592">
        <f>IF(+NFL!$F90="Oakland",+NFL!#REF!,IF(+NFL!$H90="Oakland",+NFL!#REF!,0))</f>
        <v>0</v>
      </c>
      <c r="BD465" s="81">
        <f>IF(+NFL!$F90="Oakland",+NFL!#REF!,IF(+NFL!$H90="Oakland",+NFL!#REF!,0))</f>
        <v>0</v>
      </c>
      <c r="BE465" s="96">
        <f>IF(+NFL!$F90="Oakland",+NFL!#REF!,IF(+NFL!$H90="Oakland",+NFL!#REF!,0))</f>
        <v>0</v>
      </c>
      <c r="BF465" s="70">
        <f>IF(+NFL!$F90="Oakland",+NFL!#REF!,IF(+NFL!$H90="Oakland",+NFL!#REF!,0))</f>
        <v>0</v>
      </c>
      <c r="BG465" s="81">
        <f>IF(+NFL!$F90="Oakland",+NFL!#REF!,IF(+NFL!$H90="Oakland",+NFL!#REF!,0))</f>
        <v>0</v>
      </c>
      <c r="BH465" s="96">
        <f>IF(+NFL!$F90="Oakland",+NFL!#REF!,IF(+NFL!$H90="Oakland",+NFL!#REF!,0))</f>
        <v>0</v>
      </c>
      <c r="BI465" s="70">
        <f>IF(+NFL!$F90="Oakland",+NFL!#REF!,IF(+NFL!$H90="Oakland",+NFL!#REF!,0))</f>
        <v>0</v>
      </c>
      <c r="BJ465" s="124">
        <f>IF(+NFL!$F90="Oakland",+NFL!#REF!,IF(+NFL!$H90="Oakland",+NFL!#REF!,0))</f>
        <v>0</v>
      </c>
      <c r="BK465" s="182">
        <f>IF(+NFL!$F90="Oakland",+NFL!#REF!,IF(+NFL!$H90="Oakland",+NFL!#REF!,0))</f>
        <v>0</v>
      </c>
    </row>
    <row r="466" spans="1:63" s="310" customFormat="1" x14ac:dyDescent="0.8">
      <c r="A466" s="70">
        <f>IF(+NFL!$F110="Las Vegas",+NFL!A110,IF(+NFL!$H110="Las Vegas",+NFL!A110,0))</f>
        <v>7</v>
      </c>
      <c r="B466" s="480" t="str">
        <f>IF(+NFL!$F110="Las Vegas",+NFL!B110,IF(+NFL!$H110="Las Vegas",+NFL!B110,0))</f>
        <v>Sun</v>
      </c>
      <c r="C466" s="72">
        <f>IF(+NFL!$F110="Las Vegas",+NFL!C110,IF(+NFL!$H110="Las Vegas",+NFL!C110,0))</f>
        <v>44493</v>
      </c>
      <c r="D466" s="73">
        <f>IF(+NFL!$F110="Las Vegas",+NFL!D110,IF(+NFL!$H110="Las Vegas",+NFL!D110,0))</f>
        <v>0.66666666666666663</v>
      </c>
      <c r="E466" s="70" t="str">
        <f>IF(+NFL!$F110="Las Vegas",+NFL!E110,IF(+NFL!$H110="Las Vegas",+NFL!E110,0))</f>
        <v>Fox</v>
      </c>
      <c r="F466" s="189" t="str">
        <f>IF(+NFL!$F110="Las Vegas",+NFL!F110,IF(+NFL!$H110="Las Vegas",+NFL!F110,0))</f>
        <v>Philadelphia</v>
      </c>
      <c r="G466" s="70" t="str">
        <f>IF(+NFL!$F110="Las Vegas",+NFL!G110,IF(+NFL!$H110="Las Vegas",+NFL!G110,0))</f>
        <v>NFCE</v>
      </c>
      <c r="H466" s="189" t="str">
        <f>IF(+NFL!$F110="Las Vegas",+NFL!H110,IF(+NFL!$H110="Las Vegas",+NFL!H110,0))</f>
        <v>Las Vegas</v>
      </c>
      <c r="I466" s="70" t="str">
        <f>IF(+NFL!$F110="Las Vegas",+NFL!I110,IF(+NFL!$H110="Las Vegas",+NFL!I110,0))</f>
        <v>AFCW</v>
      </c>
      <c r="J466" s="496" t="str">
        <f>IF(+NFL!$F110="Las Vegas",+NFL!J110,IF(+NFL!$H110="Las Vegas",+NFL!J110,0))</f>
        <v>Las Vegas</v>
      </c>
      <c r="K466" s="510" t="str">
        <f>IF(+NFL!$F110="Las Vegas",+NFL!K110,IF(+NFL!$H110="Las Vegas",+NFL!K110,0))</f>
        <v>Philadelphia</v>
      </c>
      <c r="L466" s="572">
        <f>IF(+NFL!$F110="Las Vegas",+NFL!L110,IF(+NFL!$H110="Las Vegas",+NFL!L110,0))</f>
        <v>3</v>
      </c>
      <c r="M466" s="573">
        <f>IF(+NFL!$F110="Las Vegas",+NFL!M110,IF(+NFL!$H110="Las Vegas",+NFL!M110,0))</f>
        <v>49</v>
      </c>
      <c r="N466" s="583" t="str">
        <f>IF(+NFL!$F110="Las Vegas",+NFL!N110,IF(+NFL!$H110="Las Vegas",+NFL!N110,0))</f>
        <v>Las Vegas</v>
      </c>
      <c r="O466" s="584">
        <f>IF(+NFL!$F110="Las Vegas",+NFL!O110,IF(+NFL!$H110="Las Vegas",+NFL!O110,0))</f>
        <v>33</v>
      </c>
      <c r="P466" s="583" t="str">
        <f>IF(+NFL!$F110="Las Vegas",+NFL!P110,IF(+NFL!$H110="Las Vegas",+NFL!P110,0))</f>
        <v>Philadelphia</v>
      </c>
      <c r="Q466" s="585">
        <f>IF(+NFL!$F110="Las Vegas",+NFL!Q110,IF(+NFL!$H110="Las Vegas",+NFL!Q110,0))</f>
        <v>22</v>
      </c>
      <c r="R466" s="586" t="str">
        <f>IF(+NFL!$F110="Las Vegas",+NFL!R110,IF(+NFL!$H110="Las Vegas",+NFL!R110,0))</f>
        <v>Las Vegas</v>
      </c>
      <c r="S466" s="585" t="str">
        <f>IF(+NFL!$F110="Las Vegas",+NFL!S110,IF(+NFL!$H110="Las Vegas",+NFL!S110,0))</f>
        <v>Philadelphia</v>
      </c>
      <c r="T466" s="587" t="str">
        <f>IF(+NFL!$F110="Las Vegas",+NFL!T110,IF(+NFL!$H110="Las Vegas",+NFL!T110,0))</f>
        <v>Philadelphia</v>
      </c>
      <c r="U466" s="585" t="str">
        <f>IF(+NFL!$F110="Las Vegas",+NFL!U110,IF(+NFL!$H110="Las Vegas",+NFL!U110,0))</f>
        <v>L</v>
      </c>
      <c r="V466" s="586">
        <f>IF(+NFL!$F123="Oakland",+NFL!#REF!,IF(+NFL!$H123="Oakland",+NFL!#REF!,0))</f>
        <v>0</v>
      </c>
      <c r="W466" s="585">
        <f>IF(+NFL!$F123="Oakland",+NFL!#REF!,IF(+NFL!$H123="Oakland",+NFL!#REF!,0))</f>
        <v>0</v>
      </c>
      <c r="X466" s="587">
        <f>IF(+NFL!$F123="Oakland",+NFL!#REF!,IF(+NFL!$H123="Oakland",+NFL!#REF!,0))</f>
        <v>0</v>
      </c>
      <c r="Y466" s="585">
        <f>IF(+NFL!$F123="Oakland",+NFL!#REF!,IF(+NFL!$H123="Oakland",+NFL!#REF!,0))</f>
        <v>0</v>
      </c>
      <c r="Z466" s="586">
        <f>IF(+NFL!$F123="Oakland",+NFL!#REF!,IF(+NFL!$H123="Oakland",+NFL!#REF!,0))</f>
        <v>0</v>
      </c>
      <c r="AA466" s="585">
        <f>IF(+NFL!$F123="Oakland",+NFL!#REF!,IF(+NFL!$H123="Oakland",+NFL!#REF!,0))</f>
        <v>0</v>
      </c>
      <c r="AB466" s="124">
        <f>IF(+NFL!$F123="Oakland",+NFL!#REF!,IF(+NFL!$H123="Oakland",+NFL!#REF!,0))</f>
        <v>0</v>
      </c>
      <c r="AC466" s="182">
        <f>IF(+NFL!$F123="Oakland",+NFL!#REF!,IF(+NFL!$H123="Oakland",+NFL!#REF!,0))</f>
        <v>0</v>
      </c>
      <c r="AD466" s="496">
        <f>IF(+NFL!$F123="Oakland",+NFL!#REF!,IF(+NFL!$H123="Oakland",+NFL!#REF!,0))</f>
        <v>0</v>
      </c>
      <c r="AE466" s="565">
        <f>IF(+NFL!$F123="Oakland",+NFL!#REF!,IF(+NFL!$H123="Oakland",+NFL!#REF!,0))</f>
        <v>0</v>
      </c>
      <c r="AF466" s="496">
        <f>IF(+NFL!$F123="Oakland",+NFL!#REF!,IF(+NFL!$H123="Oakland",+NFL!#REF!,0))</f>
        <v>0</v>
      </c>
      <c r="AG466" s="565">
        <f>IF(+NFL!$F123="Oakland",+NFL!#REF!,IF(+NFL!$H123="Oakland",+NFL!#REF!,0))</f>
        <v>0</v>
      </c>
      <c r="AH466" s="496">
        <f>IF(+NFL!$F123="Oakland",+NFL!#REF!,IF(+NFL!$H123="Oakland",+NFL!#REF!,0))</f>
        <v>0</v>
      </c>
      <c r="AI466" s="565">
        <f>IF(+NFL!$F123="Oakland",+NFL!#REF!,IF(+NFL!$H123="Oakland",+NFL!#REF!,0))</f>
        <v>0</v>
      </c>
      <c r="AJ466" s="496">
        <f>IF(+NFL!$F123="Oakland",+NFL!#REF!,IF(+NFL!$H123="Oakland",+NFL!#REF!,0))</f>
        <v>0</v>
      </c>
      <c r="AK466" s="565">
        <f>IF(+NFL!$F123="Oakland",+NFL!#REF!,IF(+NFL!$H123="Oakland",+NFL!#REF!,0))</f>
        <v>0</v>
      </c>
      <c r="AL466" s="100">
        <f>IF(+NFL!$F123="Oakland",+NFL!#REF!,IF(+NFL!$H123="Oakland",+NFL!#REF!,0))</f>
        <v>0</v>
      </c>
      <c r="AM466" s="82">
        <f>IF(+NFL!$F123="Oakland",+NFL!#REF!,IF(+NFL!$H123="Oakland",+NFL!#REF!,0))</f>
        <v>0</v>
      </c>
      <c r="AN466" s="81">
        <f>IF(+NFL!$F123="Oakland",+NFL!#REF!,IF(+NFL!$H123="Oakland",+NFL!#REF!,0))</f>
        <v>0</v>
      </c>
      <c r="AO466" s="83">
        <f>IF(+NFL!$F123="Oakland",+NFL!#REF!,IF(+NFL!$H123="Oakland",+NFL!#REF!,0))</f>
        <v>0</v>
      </c>
      <c r="AP466" s="480">
        <f>IF(+NFL!$F123="Oakland",+NFL!#REF!,IF(+NFL!$H123="Oakland",+NFL!#REF!,0))</f>
        <v>0</v>
      </c>
      <c r="AQ466" s="72">
        <f>IF(+NFL!$F123="Oakland",+NFL!#REF!,IF(+NFL!$H123="Oakland",+NFL!#REF!,0))</f>
        <v>0</v>
      </c>
      <c r="AR466" s="81">
        <f>IF(+NFL!$F123="Oakland",+NFL!#REF!,IF(+NFL!$H123="Oakland",+NFL!#REF!,0))</f>
        <v>0</v>
      </c>
      <c r="AS466" s="96">
        <f>IF(+NFL!$F123="Oakland",+NFL!#REF!,IF(+NFL!$H123="Oakland",+NFL!#REF!,0))</f>
        <v>0</v>
      </c>
      <c r="AT466" s="96">
        <f>IF(+NFL!$F123="Oakland",+NFL!#REF!,IF(+NFL!$H123="Oakland",+NFL!#REF!,0))</f>
        <v>0</v>
      </c>
      <c r="AU466" s="81">
        <f>IF(+NFL!$F123="Oakland",+NFL!#REF!,IF(+NFL!$H123="Oakland",+NFL!#REF!,0))</f>
        <v>0</v>
      </c>
      <c r="AV466" s="96">
        <f>IF(+NFL!$F123="Oakland",+NFL!#REF!,IF(+NFL!$H123="Oakland",+NFL!#REF!,0))</f>
        <v>0</v>
      </c>
      <c r="AW466" s="70">
        <f>IF(+NFL!$F123="Oakland",+NFL!#REF!,IF(+NFL!$H123="Oakland",+NFL!#REF!,0))</f>
        <v>0</v>
      </c>
      <c r="AX466" s="96">
        <f>IF(+NFL!$F123="Oakland",+NFL!#REF!,IF(+NFL!$H123="Oakland",+NFL!#REF!,0))</f>
        <v>0</v>
      </c>
      <c r="AY466" s="81">
        <f>IF(+NFL!$F123="Oakland",+NFL!#REF!,IF(+NFL!$H123="Oakland",+NFL!#REF!,0))</f>
        <v>0</v>
      </c>
      <c r="AZ466" s="96">
        <f>IF(+NFL!$F123="Oakland",+NFL!#REF!,IF(+NFL!$H123="Oakland",+NFL!#REF!,0))</f>
        <v>0</v>
      </c>
      <c r="BA466" s="70">
        <f>IF(+NFL!$F123="Oakland",+NFL!#REF!,IF(+NFL!$H123="Oakland",+NFL!#REF!,0))</f>
        <v>0</v>
      </c>
      <c r="BB466" s="70">
        <f>IF(+NFL!$F123="Oakland",+NFL!#REF!,IF(+NFL!$H123="Oakland",+NFL!#REF!,0))</f>
        <v>0</v>
      </c>
      <c r="BC466" s="592">
        <f>IF(+NFL!$F123="Oakland",+NFL!#REF!,IF(+NFL!$H123="Oakland",+NFL!#REF!,0))</f>
        <v>0</v>
      </c>
      <c r="BD466" s="81">
        <f>IF(+NFL!$F123="Oakland",+NFL!#REF!,IF(+NFL!$H123="Oakland",+NFL!#REF!,0))</f>
        <v>0</v>
      </c>
      <c r="BE466" s="96">
        <f>IF(+NFL!$F123="Oakland",+NFL!#REF!,IF(+NFL!$H123="Oakland",+NFL!#REF!,0))</f>
        <v>0</v>
      </c>
      <c r="BF466" s="70">
        <f>IF(+NFL!$F123="Oakland",+NFL!#REF!,IF(+NFL!$H123="Oakland",+NFL!#REF!,0))</f>
        <v>0</v>
      </c>
      <c r="BG466" s="81">
        <f>IF(+NFL!$F123="Oakland",+NFL!#REF!,IF(+NFL!$H123="Oakland",+NFL!#REF!,0))</f>
        <v>0</v>
      </c>
      <c r="BH466" s="96">
        <f>IF(+NFL!$F123="Oakland",+NFL!#REF!,IF(+NFL!$H123="Oakland",+NFL!#REF!,0))</f>
        <v>0</v>
      </c>
      <c r="BI466" s="70">
        <f>IF(+NFL!$F123="Oakland",+NFL!#REF!,IF(+NFL!$H123="Oakland",+NFL!#REF!,0))</f>
        <v>0</v>
      </c>
      <c r="BJ466" s="124">
        <f>IF(+NFL!$F123="Oakland",+NFL!#REF!,IF(+NFL!$H123="Oakland",+NFL!#REF!,0))</f>
        <v>0</v>
      </c>
      <c r="BK466" s="182">
        <f>IF(+NFL!$F123="Oakland",+NFL!#REF!,IF(+NFL!$H123="Oakland",+NFL!#REF!,0))</f>
        <v>0</v>
      </c>
    </row>
    <row r="467" spans="1:63" s="310" customFormat="1" x14ac:dyDescent="0.8">
      <c r="A467" s="70">
        <f>IF(+NFL!$F139="Las Vegas",+NFL!A139,IF(+NFL!$H139="Las Vegas",+NFL!A139,0))</f>
        <v>8</v>
      </c>
      <c r="B467" s="480">
        <f>IF(+NFL!$F139="Las Vegas",+NFL!B139,IF(+NFL!$H139="Las Vegas",+NFL!B139,0))</f>
        <v>0</v>
      </c>
      <c r="C467" s="72">
        <f>IF(+NFL!$F139="Las Vegas",+NFL!C139,IF(+NFL!$H139="Las Vegas",+NFL!C139,0))</f>
        <v>0</v>
      </c>
      <c r="D467" s="73">
        <f>IF(+NFL!$F139="Las Vegas",+NFL!D139,IF(+NFL!$H139="Las Vegas",+NFL!D139,0))</f>
        <v>0</v>
      </c>
      <c r="E467" s="70">
        <f>IF(+NFL!$F139="Las Vegas",+NFL!E139,IF(+NFL!$H139="Las Vegas",+NFL!E139,0))</f>
        <v>0</v>
      </c>
      <c r="F467" s="189" t="str">
        <f>IF(+NFL!$F139="Las Vegas",+NFL!F139,IF(+NFL!$H139="Las Vegas",+NFL!F139,0))</f>
        <v>Las Vegas</v>
      </c>
      <c r="G467" s="70" t="str">
        <f>IF(+NFL!$F139="Las Vegas",+NFL!G139,IF(+NFL!$H139="Las Vegas",+NFL!G139,0))</f>
        <v>AFCW</v>
      </c>
      <c r="H467" s="189">
        <f>IF(+NFL!$F139="Las Vegas",+NFL!H139,IF(+NFL!$H139="Las Vegas",+NFL!H139,0))</f>
        <v>0</v>
      </c>
      <c r="I467" s="70">
        <f>IF(+NFL!$F139="Las Vegas",+NFL!I139,IF(+NFL!$H139="Las Vegas",+NFL!I139,0))</f>
        <v>0</v>
      </c>
      <c r="J467" s="496">
        <f>IF(+NFL!$F139="Las Vegas",+NFL!J139,IF(+NFL!$H139="Las Vegas",+NFL!J139,0))</f>
        <v>0</v>
      </c>
      <c r="K467" s="510">
        <f>IF(+NFL!$F139="Las Vegas",+NFL!K139,IF(+NFL!$H139="Las Vegas",+NFL!K139,0))</f>
        <v>0</v>
      </c>
      <c r="L467" s="572">
        <f>IF(+NFL!$F139="Las Vegas",+NFL!L139,IF(+NFL!$H139="Las Vegas",+NFL!L139,0))</f>
        <v>0</v>
      </c>
      <c r="M467" s="573">
        <f>IF(+NFL!$F139="Las Vegas",+NFL!M139,IF(+NFL!$H139="Las Vegas",+NFL!M139,0))</f>
        <v>0</v>
      </c>
      <c r="N467" s="583">
        <f>IF(+NFL!$F139="Las Vegas",+NFL!N139,IF(+NFL!$H139="Las Vegas",+NFL!N139,0))</f>
        <v>0</v>
      </c>
      <c r="O467" s="584">
        <f>IF(+NFL!$F139="Las Vegas",+NFL!O139,IF(+NFL!$H139="Las Vegas",+NFL!O139,0))</f>
        <v>0</v>
      </c>
      <c r="P467" s="583">
        <f>IF(+NFL!$F139="Las Vegas",+NFL!P139,IF(+NFL!$H139="Las Vegas",+NFL!P139,0))</f>
        <v>0</v>
      </c>
      <c r="Q467" s="585">
        <f>IF(+NFL!$F139="Las Vegas",+NFL!Q139,IF(+NFL!$H139="Las Vegas",+NFL!Q139,0))</f>
        <v>0</v>
      </c>
      <c r="R467" s="586">
        <f>IF(+NFL!$F139="Las Vegas",+NFL!R139,IF(+NFL!$H139="Las Vegas",+NFL!R139,0))</f>
        <v>0</v>
      </c>
      <c r="S467" s="585">
        <f>IF(+NFL!$F139="Las Vegas",+NFL!S139,IF(+NFL!$H139="Las Vegas",+NFL!S139,0))</f>
        <v>0</v>
      </c>
      <c r="T467" s="587">
        <f>IF(+NFL!$F139="Las Vegas",+NFL!T139,IF(+NFL!$H139="Las Vegas",+NFL!T139,0))</f>
        <v>0</v>
      </c>
      <c r="U467" s="585">
        <f>IF(+NFL!$F139="Las Vegas",+NFL!U139,IF(+NFL!$H139="Las Vegas",+NFL!U139,0))</f>
        <v>0</v>
      </c>
      <c r="V467" s="586">
        <f>IF(+NFL!$F131="Oakland",+NFL!#REF!,IF(+NFL!$H131="Oakland",+NFL!#REF!,0))</f>
        <v>0</v>
      </c>
      <c r="W467" s="585">
        <f>IF(+NFL!$F131="Oakland",+NFL!#REF!,IF(+NFL!$H131="Oakland",+NFL!#REF!,0))</f>
        <v>0</v>
      </c>
      <c r="X467" s="587">
        <f>IF(+NFL!$F131="Oakland",+NFL!#REF!,IF(+NFL!$H131="Oakland",+NFL!#REF!,0))</f>
        <v>0</v>
      </c>
      <c r="Y467" s="585">
        <f>IF(+NFL!$F131="Oakland",+NFL!#REF!,IF(+NFL!$H131="Oakland",+NFL!#REF!,0))</f>
        <v>0</v>
      </c>
      <c r="Z467" s="586">
        <f>IF(+NFL!$F131="Oakland",+NFL!#REF!,IF(+NFL!$H131="Oakland",+NFL!#REF!,0))</f>
        <v>0</v>
      </c>
      <c r="AA467" s="585">
        <f>IF(+NFL!$F131="Oakland",+NFL!#REF!,IF(+NFL!$H131="Oakland",+NFL!#REF!,0))</f>
        <v>0</v>
      </c>
      <c r="AB467" s="124">
        <f>IF(+NFL!$F131="Oakland",+NFL!#REF!,IF(+NFL!$H131="Oakland",+NFL!#REF!,0))</f>
        <v>0</v>
      </c>
      <c r="AC467" s="182">
        <f>IF(+NFL!$F131="Oakland",+NFL!#REF!,IF(+NFL!$H131="Oakland",+NFL!#REF!,0))</f>
        <v>0</v>
      </c>
      <c r="AD467" s="496">
        <f>IF(+NFL!$F131="Oakland",+NFL!#REF!,IF(+NFL!$H131="Oakland",+NFL!#REF!,0))</f>
        <v>0</v>
      </c>
      <c r="AE467" s="565">
        <f>IF(+NFL!$F131="Oakland",+NFL!#REF!,IF(+NFL!$H131="Oakland",+NFL!#REF!,0))</f>
        <v>0</v>
      </c>
      <c r="AF467" s="496">
        <f>IF(+NFL!$F131="Oakland",+NFL!#REF!,IF(+NFL!$H131="Oakland",+NFL!#REF!,0))</f>
        <v>0</v>
      </c>
      <c r="AG467" s="565">
        <f>IF(+NFL!$F131="Oakland",+NFL!#REF!,IF(+NFL!$H131="Oakland",+NFL!#REF!,0))</f>
        <v>0</v>
      </c>
      <c r="AH467" s="496">
        <f>IF(+NFL!$F131="Oakland",+NFL!#REF!,IF(+NFL!$H131="Oakland",+NFL!#REF!,0))</f>
        <v>0</v>
      </c>
      <c r="AI467" s="565">
        <f>IF(+NFL!$F131="Oakland",+NFL!#REF!,IF(+NFL!$H131="Oakland",+NFL!#REF!,0))</f>
        <v>0</v>
      </c>
      <c r="AJ467" s="496">
        <f>IF(+NFL!$F131="Oakland",+NFL!#REF!,IF(+NFL!$H131="Oakland",+NFL!#REF!,0))</f>
        <v>0</v>
      </c>
      <c r="AK467" s="565">
        <f>IF(+NFL!$F131="Oakland",+NFL!#REF!,IF(+NFL!$H131="Oakland",+NFL!#REF!,0))</f>
        <v>0</v>
      </c>
      <c r="AL467" s="100">
        <f>IF(+NFL!$F131="Oakland",+NFL!#REF!,IF(+NFL!$H131="Oakland",+NFL!#REF!,0))</f>
        <v>0</v>
      </c>
      <c r="AM467" s="82">
        <f>IF(+NFL!$F131="Oakland",+NFL!#REF!,IF(+NFL!$H131="Oakland",+NFL!#REF!,0))</f>
        <v>0</v>
      </c>
      <c r="AN467" s="81">
        <f>IF(+NFL!$F131="Oakland",+NFL!#REF!,IF(+NFL!$H131="Oakland",+NFL!#REF!,0))</f>
        <v>0</v>
      </c>
      <c r="AO467" s="83">
        <f>IF(+NFL!$F131="Oakland",+NFL!#REF!,IF(+NFL!$H131="Oakland",+NFL!#REF!,0))</f>
        <v>0</v>
      </c>
      <c r="AP467" s="480">
        <f>IF(+NFL!$F131="Oakland",+NFL!#REF!,IF(+NFL!$H131="Oakland",+NFL!#REF!,0))</f>
        <v>0</v>
      </c>
      <c r="AQ467" s="72">
        <f>IF(+NFL!$F131="Oakland",+NFL!#REF!,IF(+NFL!$H131="Oakland",+NFL!#REF!,0))</f>
        <v>0</v>
      </c>
      <c r="AR467" s="81">
        <f>IF(+NFL!$F131="Oakland",+NFL!#REF!,IF(+NFL!$H131="Oakland",+NFL!#REF!,0))</f>
        <v>0</v>
      </c>
      <c r="AS467" s="96">
        <f>IF(+NFL!$F131="Oakland",+NFL!#REF!,IF(+NFL!$H131="Oakland",+NFL!#REF!,0))</f>
        <v>0</v>
      </c>
      <c r="AT467" s="96">
        <f>IF(+NFL!$F131="Oakland",+NFL!#REF!,IF(+NFL!$H131="Oakland",+NFL!#REF!,0))</f>
        <v>0</v>
      </c>
      <c r="AU467" s="81">
        <f>IF(+NFL!$F131="Oakland",+NFL!#REF!,IF(+NFL!$H131="Oakland",+NFL!#REF!,0))</f>
        <v>0</v>
      </c>
      <c r="AV467" s="96">
        <f>IF(+NFL!$F131="Oakland",+NFL!#REF!,IF(+NFL!$H131="Oakland",+NFL!#REF!,0))</f>
        <v>0</v>
      </c>
      <c r="AW467" s="70">
        <f>IF(+NFL!$F131="Oakland",+NFL!#REF!,IF(+NFL!$H131="Oakland",+NFL!#REF!,0))</f>
        <v>0</v>
      </c>
      <c r="AX467" s="96">
        <f>IF(+NFL!$F131="Oakland",+NFL!#REF!,IF(+NFL!$H131="Oakland",+NFL!#REF!,0))</f>
        <v>0</v>
      </c>
      <c r="AY467" s="81">
        <f>IF(+NFL!$F131="Oakland",+NFL!#REF!,IF(+NFL!$H131="Oakland",+NFL!#REF!,0))</f>
        <v>0</v>
      </c>
      <c r="AZ467" s="96">
        <f>IF(+NFL!$F131="Oakland",+NFL!#REF!,IF(+NFL!$H131="Oakland",+NFL!#REF!,0))</f>
        <v>0</v>
      </c>
      <c r="BA467" s="70">
        <f>IF(+NFL!$F131="Oakland",+NFL!#REF!,IF(+NFL!$H131="Oakland",+NFL!#REF!,0))</f>
        <v>0</v>
      </c>
      <c r="BB467" s="70">
        <f>IF(+NFL!$F131="Oakland",+NFL!#REF!,IF(+NFL!$H131="Oakland",+NFL!#REF!,0))</f>
        <v>0</v>
      </c>
      <c r="BC467" s="592">
        <f>IF(+NFL!$F131="Oakland",+NFL!#REF!,IF(+NFL!$H131="Oakland",+NFL!#REF!,0))</f>
        <v>0</v>
      </c>
      <c r="BD467" s="81">
        <f>IF(+NFL!$F131="Oakland",+NFL!#REF!,IF(+NFL!$H131="Oakland",+NFL!#REF!,0))</f>
        <v>0</v>
      </c>
      <c r="BE467" s="96">
        <f>IF(+NFL!$F131="Oakland",+NFL!#REF!,IF(+NFL!$H131="Oakland",+NFL!#REF!,0))</f>
        <v>0</v>
      </c>
      <c r="BF467" s="70">
        <f>IF(+NFL!$F131="Oakland",+NFL!#REF!,IF(+NFL!$H131="Oakland",+NFL!#REF!,0))</f>
        <v>0</v>
      </c>
      <c r="BG467" s="81">
        <f>IF(+NFL!$F131="Oakland",+NFL!#REF!,IF(+NFL!$H131="Oakland",+NFL!#REF!,0))</f>
        <v>0</v>
      </c>
      <c r="BH467" s="96">
        <f>IF(+NFL!$F131="Oakland",+NFL!#REF!,IF(+NFL!$H131="Oakland",+NFL!#REF!,0))</f>
        <v>0</v>
      </c>
      <c r="BI467" s="70">
        <f>IF(+NFL!$F131="Oakland",+NFL!#REF!,IF(+NFL!$H131="Oakland",+NFL!#REF!,0))</f>
        <v>0</v>
      </c>
      <c r="BJ467" s="124">
        <f>IF(+NFL!$F131="Oakland",+NFL!#REF!,IF(+NFL!$H131="Oakland",+NFL!#REF!,0))</f>
        <v>0</v>
      </c>
      <c r="BK467" s="182">
        <f>IF(+NFL!$F131="Oakland",+NFL!#REF!,IF(+NFL!$H131="Oakland",+NFL!#REF!,0))</f>
        <v>0</v>
      </c>
    </row>
    <row r="468" spans="1:63" s="310" customFormat="1" x14ac:dyDescent="0.8">
      <c r="A468" s="70">
        <f>IF(+NFL!$F146="Las Vegas",+NFL!A146,IF(+NFL!$H146="Las Vegas",+NFL!A146,0))</f>
        <v>9</v>
      </c>
      <c r="B468" s="480" t="str">
        <f>IF(+NFL!$F146="Las Vegas",+NFL!B146,IF(+NFL!$H146="Las Vegas",+NFL!B146,0))</f>
        <v>Sun</v>
      </c>
      <c r="C468" s="72">
        <f>IF(+NFL!$F146="Las Vegas",+NFL!C146,IF(+NFL!$H146="Las Vegas",+NFL!C146,0))</f>
        <v>44507</v>
      </c>
      <c r="D468" s="73">
        <f>IF(+NFL!$F146="Las Vegas",+NFL!D146,IF(+NFL!$H146="Las Vegas",+NFL!D146,0))</f>
        <v>0.54166666666666663</v>
      </c>
      <c r="E468" s="70" t="str">
        <f>IF(+NFL!$F146="Las Vegas",+NFL!E146,IF(+NFL!$H146="Las Vegas",+NFL!E146,0))</f>
        <v>CBS</v>
      </c>
      <c r="F468" s="189" t="str">
        <f>IF(+NFL!$F146="Las Vegas",+NFL!F146,IF(+NFL!$H146="Las Vegas",+NFL!F146,0))</f>
        <v>Las Vegas</v>
      </c>
      <c r="G468" s="70" t="str">
        <f>IF(+NFL!$F146="Las Vegas",+NFL!G146,IF(+NFL!$H146="Las Vegas",+NFL!G146,0))</f>
        <v>AFCW</v>
      </c>
      <c r="H468" s="189" t="str">
        <f>IF(+NFL!$F146="Las Vegas",+NFL!H146,IF(+NFL!$H146="Las Vegas",+NFL!H146,0))</f>
        <v>NY Giants</v>
      </c>
      <c r="I468" s="70" t="str">
        <f>IF(+NFL!$F146="Las Vegas",+NFL!I146,IF(+NFL!$H146="Las Vegas",+NFL!I146,0))</f>
        <v>NFCE</v>
      </c>
      <c r="J468" s="496" t="str">
        <f>IF(+NFL!$F146="Las Vegas",+NFL!J146,IF(+NFL!$H146="Las Vegas",+NFL!J146,0))</f>
        <v>Las Vegas</v>
      </c>
      <c r="K468" s="510" t="str">
        <f>IF(+NFL!$F146="Las Vegas",+NFL!K146,IF(+NFL!$H146="Las Vegas",+NFL!K146,0))</f>
        <v>NY Giants</v>
      </c>
      <c r="L468" s="572">
        <f>IF(+NFL!$F146="Las Vegas",+NFL!L146,IF(+NFL!$H146="Las Vegas",+NFL!L146,0))</f>
        <v>3</v>
      </c>
      <c r="M468" s="573">
        <f>IF(+NFL!$F146="Las Vegas",+NFL!M146,IF(+NFL!$H146="Las Vegas",+NFL!M146,0))</f>
        <v>46.5</v>
      </c>
      <c r="N468" s="583" t="str">
        <f>IF(+NFL!$F146="Las Vegas",+NFL!N146,IF(+NFL!$H146="Las Vegas",+NFL!N146,0))</f>
        <v>NY Giants</v>
      </c>
      <c r="O468" s="584">
        <f>IF(+NFL!$F146="Las Vegas",+NFL!O146,IF(+NFL!$H146="Las Vegas",+NFL!O146,0))</f>
        <v>23</v>
      </c>
      <c r="P468" s="583" t="str">
        <f>IF(+NFL!$F146="Las Vegas",+NFL!P146,IF(+NFL!$H146="Las Vegas",+NFL!P146,0))</f>
        <v>Las Vegas</v>
      </c>
      <c r="Q468" s="585">
        <f>IF(+NFL!$F146="Las Vegas",+NFL!Q146,IF(+NFL!$H146="Las Vegas",+NFL!Q146,0))</f>
        <v>16</v>
      </c>
      <c r="R468" s="586" t="str">
        <f>IF(+NFL!$F146="Las Vegas",+NFL!R146,IF(+NFL!$H146="Las Vegas",+NFL!R146,0))</f>
        <v>NY Giants</v>
      </c>
      <c r="S468" s="585" t="str">
        <f>IF(+NFL!$F146="Las Vegas",+NFL!S146,IF(+NFL!$H146="Las Vegas",+NFL!S146,0))</f>
        <v>Las Vegas</v>
      </c>
      <c r="T468" s="587" t="str">
        <f>IF(+NFL!$F146="Las Vegas",+NFL!T146,IF(+NFL!$H146="Las Vegas",+NFL!T146,0))</f>
        <v>NY Giants</v>
      </c>
      <c r="U468" s="585" t="str">
        <f>IF(+NFL!$F146="Las Vegas",+NFL!U146,IF(+NFL!$H146="Las Vegas",+NFL!U146,0))</f>
        <v>W</v>
      </c>
      <c r="V468" s="586">
        <f>IF(+NFL!$F156="Oakland",+NFL!#REF!,IF(+NFL!$H156="Oakland",+NFL!#REF!,0))</f>
        <v>0</v>
      </c>
      <c r="W468" s="585">
        <f>IF(+NFL!$F156="Oakland",+NFL!#REF!,IF(+NFL!$H156="Oakland",+NFL!#REF!,0))</f>
        <v>0</v>
      </c>
      <c r="X468" s="587">
        <f>IF(+NFL!$F156="Oakland",+NFL!#REF!,IF(+NFL!$H156="Oakland",+NFL!#REF!,0))</f>
        <v>0</v>
      </c>
      <c r="Y468" s="585">
        <f>IF(+NFL!$F156="Oakland",+NFL!#REF!,IF(+NFL!$H156="Oakland",+NFL!#REF!,0))</f>
        <v>0</v>
      </c>
      <c r="Z468" s="586">
        <f>IF(+NFL!$F156="Oakland",+NFL!#REF!,IF(+NFL!$H156="Oakland",+NFL!#REF!,0))</f>
        <v>0</v>
      </c>
      <c r="AA468" s="585">
        <f>IF(+NFL!$F156="Oakland",+NFL!#REF!,IF(+NFL!$H156="Oakland",+NFL!#REF!,0))</f>
        <v>0</v>
      </c>
      <c r="AB468" s="124">
        <f>IF(+NFL!$F156="Oakland",+NFL!#REF!,IF(+NFL!$H156="Oakland",+NFL!#REF!,0))</f>
        <v>0</v>
      </c>
      <c r="AC468" s="182">
        <f>IF(+NFL!$F156="Oakland",+NFL!#REF!,IF(+NFL!$H156="Oakland",+NFL!#REF!,0))</f>
        <v>0</v>
      </c>
      <c r="AD468" s="496">
        <f>IF(+NFL!$F156="Oakland",+NFL!#REF!,IF(+NFL!$H156="Oakland",+NFL!#REF!,0))</f>
        <v>0</v>
      </c>
      <c r="AE468" s="565">
        <f>IF(+NFL!$F156="Oakland",+NFL!#REF!,IF(+NFL!$H156="Oakland",+NFL!#REF!,0))</f>
        <v>0</v>
      </c>
      <c r="AF468" s="496">
        <f>IF(+NFL!$F156="Oakland",+NFL!#REF!,IF(+NFL!$H156="Oakland",+NFL!#REF!,0))</f>
        <v>0</v>
      </c>
      <c r="AG468" s="565">
        <f>IF(+NFL!$F156="Oakland",+NFL!#REF!,IF(+NFL!$H156="Oakland",+NFL!#REF!,0))</f>
        <v>0</v>
      </c>
      <c r="AH468" s="496">
        <f>IF(+NFL!$F156="Oakland",+NFL!#REF!,IF(+NFL!$H156="Oakland",+NFL!#REF!,0))</f>
        <v>0</v>
      </c>
      <c r="AI468" s="565">
        <f>IF(+NFL!$F156="Oakland",+NFL!#REF!,IF(+NFL!$H156="Oakland",+NFL!#REF!,0))</f>
        <v>0</v>
      </c>
      <c r="AJ468" s="496">
        <f>IF(+NFL!$F156="Oakland",+NFL!#REF!,IF(+NFL!$H156="Oakland",+NFL!#REF!,0))</f>
        <v>0</v>
      </c>
      <c r="AK468" s="565">
        <f>IF(+NFL!$F156="Oakland",+NFL!#REF!,IF(+NFL!$H156="Oakland",+NFL!#REF!,0))</f>
        <v>0</v>
      </c>
      <c r="AL468" s="100">
        <f>IF(+NFL!$F156="Oakland",+NFL!#REF!,IF(+NFL!$H156="Oakland",+NFL!#REF!,0))</f>
        <v>0</v>
      </c>
      <c r="AM468" s="82">
        <f>IF(+NFL!$F156="Oakland",+NFL!#REF!,IF(+NFL!$H156="Oakland",+NFL!#REF!,0))</f>
        <v>0</v>
      </c>
      <c r="AN468" s="81">
        <f>IF(+NFL!$F156="Oakland",+NFL!#REF!,IF(+NFL!$H156="Oakland",+NFL!#REF!,0))</f>
        <v>0</v>
      </c>
      <c r="AO468" s="83">
        <f>IF(+NFL!$F156="Oakland",+NFL!#REF!,IF(+NFL!$H156="Oakland",+NFL!#REF!,0))</f>
        <v>0</v>
      </c>
      <c r="AP468" s="480">
        <f>IF(+NFL!$F156="Oakland",+NFL!#REF!,IF(+NFL!$H156="Oakland",+NFL!#REF!,0))</f>
        <v>0</v>
      </c>
      <c r="AQ468" s="72">
        <f>IF(+NFL!$F156="Oakland",+NFL!#REF!,IF(+NFL!$H156="Oakland",+NFL!#REF!,0))</f>
        <v>0</v>
      </c>
      <c r="AR468" s="81">
        <f>IF(+NFL!$F156="Oakland",+NFL!#REF!,IF(+NFL!$H156="Oakland",+NFL!#REF!,0))</f>
        <v>0</v>
      </c>
      <c r="AS468" s="96">
        <f>IF(+NFL!$F156="Oakland",+NFL!#REF!,IF(+NFL!$H156="Oakland",+NFL!#REF!,0))</f>
        <v>0</v>
      </c>
      <c r="AT468" s="96">
        <f>IF(+NFL!$F156="Oakland",+NFL!#REF!,IF(+NFL!$H156="Oakland",+NFL!#REF!,0))</f>
        <v>0</v>
      </c>
      <c r="AU468" s="81">
        <f>IF(+NFL!$F156="Oakland",+NFL!#REF!,IF(+NFL!$H156="Oakland",+NFL!#REF!,0))</f>
        <v>0</v>
      </c>
      <c r="AV468" s="96">
        <f>IF(+NFL!$F156="Oakland",+NFL!#REF!,IF(+NFL!$H156="Oakland",+NFL!#REF!,0))</f>
        <v>0</v>
      </c>
      <c r="AW468" s="70">
        <f>IF(+NFL!$F156="Oakland",+NFL!#REF!,IF(+NFL!$H156="Oakland",+NFL!#REF!,0))</f>
        <v>0</v>
      </c>
      <c r="AX468" s="96">
        <f>IF(+NFL!$F156="Oakland",+NFL!#REF!,IF(+NFL!$H156="Oakland",+NFL!#REF!,0))</f>
        <v>0</v>
      </c>
      <c r="AY468" s="81">
        <f>IF(+NFL!$F156="Oakland",+NFL!#REF!,IF(+NFL!$H156="Oakland",+NFL!#REF!,0))</f>
        <v>0</v>
      </c>
      <c r="AZ468" s="96">
        <f>IF(+NFL!$F156="Oakland",+NFL!#REF!,IF(+NFL!$H156="Oakland",+NFL!#REF!,0))</f>
        <v>0</v>
      </c>
      <c r="BA468" s="70">
        <f>IF(+NFL!$F156="Oakland",+NFL!#REF!,IF(+NFL!$H156="Oakland",+NFL!#REF!,0))</f>
        <v>0</v>
      </c>
      <c r="BB468" s="70">
        <f>IF(+NFL!$F156="Oakland",+NFL!#REF!,IF(+NFL!$H156="Oakland",+NFL!#REF!,0))</f>
        <v>0</v>
      </c>
      <c r="BC468" s="592">
        <f>IF(+NFL!$F156="Oakland",+NFL!#REF!,IF(+NFL!$H156="Oakland",+NFL!#REF!,0))</f>
        <v>0</v>
      </c>
      <c r="BD468" s="81">
        <f>IF(+NFL!$F156="Oakland",+NFL!#REF!,IF(+NFL!$H156="Oakland",+NFL!#REF!,0))</f>
        <v>0</v>
      </c>
      <c r="BE468" s="96">
        <f>IF(+NFL!$F156="Oakland",+NFL!#REF!,IF(+NFL!$H156="Oakland",+NFL!#REF!,0))</f>
        <v>0</v>
      </c>
      <c r="BF468" s="70">
        <f>IF(+NFL!$F156="Oakland",+NFL!#REF!,IF(+NFL!$H156="Oakland",+NFL!#REF!,0))</f>
        <v>0</v>
      </c>
      <c r="BG468" s="81">
        <f>IF(+NFL!$F156="Oakland",+NFL!#REF!,IF(+NFL!$H156="Oakland",+NFL!#REF!,0))</f>
        <v>0</v>
      </c>
      <c r="BH468" s="96">
        <f>IF(+NFL!$F156="Oakland",+NFL!#REF!,IF(+NFL!$H156="Oakland",+NFL!#REF!,0))</f>
        <v>0</v>
      </c>
      <c r="BI468" s="70">
        <f>IF(+NFL!$F156="Oakland",+NFL!#REF!,IF(+NFL!$H156="Oakland",+NFL!#REF!,0))</f>
        <v>0</v>
      </c>
      <c r="BJ468" s="124">
        <f>IF(+NFL!$F156="Oakland",+NFL!#REF!,IF(+NFL!$H156="Oakland",+NFL!#REF!,0))</f>
        <v>0</v>
      </c>
      <c r="BK468" s="182">
        <f>IF(+NFL!$F156="Oakland",+NFL!#REF!,IF(+NFL!$H156="Oakland",+NFL!#REF!,0))</f>
        <v>0</v>
      </c>
    </row>
    <row r="469" spans="1:63" s="310" customFormat="1" x14ac:dyDescent="0.8">
      <c r="A469" s="70">
        <f>IF(+NFL!$F172="Las Vegas",+NFL!A172,IF(+NFL!$H172="Las Vegas",+NFL!A172,0))</f>
        <v>10</v>
      </c>
      <c r="B469" s="480" t="str">
        <f>IF(+NFL!$F172="Las Vegas",+NFL!B172,IF(+NFL!$H172="Las Vegas",+NFL!B172,0))</f>
        <v>Sun</v>
      </c>
      <c r="C469" s="72">
        <f>IF(+NFL!$F172="Las Vegas",+NFL!C172,IF(+NFL!$H172="Las Vegas",+NFL!C172,0))</f>
        <v>44514</v>
      </c>
      <c r="D469" s="73">
        <f>IF(+NFL!$F172="Las Vegas",+NFL!D172,IF(+NFL!$H172="Las Vegas",+NFL!D172,0))</f>
        <v>0.84375</v>
      </c>
      <c r="E469" s="70" t="str">
        <f>IF(+NFL!$F172="Las Vegas",+NFL!E172,IF(+NFL!$H172="Las Vegas",+NFL!E172,0))</f>
        <v>NBC</v>
      </c>
      <c r="F469" s="189" t="str">
        <f>IF(+NFL!$F172="Las Vegas",+NFL!F172,IF(+NFL!$H172="Las Vegas",+NFL!F172,0))</f>
        <v>Kansas City</v>
      </c>
      <c r="G469" s="70" t="str">
        <f>IF(+NFL!$F172="Las Vegas",+NFL!G172,IF(+NFL!$H172="Las Vegas",+NFL!G172,0))</f>
        <v>AFCW</v>
      </c>
      <c r="H469" s="189" t="str">
        <f>IF(+NFL!$F172="Las Vegas",+NFL!H172,IF(+NFL!$H172="Las Vegas",+NFL!H172,0))</f>
        <v>Las Vegas</v>
      </c>
      <c r="I469" s="70" t="str">
        <f>IF(+NFL!$F172="Las Vegas",+NFL!I172,IF(+NFL!$H172="Las Vegas",+NFL!I172,0))</f>
        <v>AFCW</v>
      </c>
      <c r="J469" s="496" t="str">
        <f>IF(+NFL!$F172="Las Vegas",+NFL!J172,IF(+NFL!$H172="Las Vegas",+NFL!J172,0))</f>
        <v>Kansas City</v>
      </c>
      <c r="K469" s="510" t="str">
        <f>IF(+NFL!$F172="Las Vegas",+NFL!K172,IF(+NFL!$H172="Las Vegas",+NFL!K172,0))</f>
        <v>Las Vegas</v>
      </c>
      <c r="L469" s="572">
        <f>IF(+NFL!$F172="Las Vegas",+NFL!L172,IF(+NFL!$H172="Las Vegas",+NFL!L172,0))</f>
        <v>2.5</v>
      </c>
      <c r="M469" s="573">
        <f>IF(+NFL!$F172="Las Vegas",+NFL!M172,IF(+NFL!$H172="Las Vegas",+NFL!M172,0))</f>
        <v>52.5</v>
      </c>
      <c r="N469" s="583" t="str">
        <f>IF(+NFL!$F172="Las Vegas",+NFL!N172,IF(+NFL!$H172="Las Vegas",+NFL!N172,0))</f>
        <v>Kansas City</v>
      </c>
      <c r="O469" s="584">
        <f>IF(+NFL!$F172="Las Vegas",+NFL!O172,IF(+NFL!$H172="Las Vegas",+NFL!O172,0))</f>
        <v>41</v>
      </c>
      <c r="P469" s="583" t="str">
        <f>IF(+NFL!$F172="Las Vegas",+NFL!P172,IF(+NFL!$H172="Las Vegas",+NFL!P172,0))</f>
        <v>Las Vegas</v>
      </c>
      <c r="Q469" s="585">
        <f>IF(+NFL!$F172="Las Vegas",+NFL!Q172,IF(+NFL!$H172="Las Vegas",+NFL!Q172,0))</f>
        <v>14</v>
      </c>
      <c r="R469" s="586" t="str">
        <f>IF(+NFL!$F172="Las Vegas",+NFL!R172,IF(+NFL!$H172="Las Vegas",+NFL!R172,0))</f>
        <v>Kansas City</v>
      </c>
      <c r="S469" s="585" t="str">
        <f>IF(+NFL!$F172="Las Vegas",+NFL!S172,IF(+NFL!$H172="Las Vegas",+NFL!S172,0))</f>
        <v>Las Vegas</v>
      </c>
      <c r="T469" s="587" t="str">
        <f>IF(+NFL!$F172="Las Vegas",+NFL!T172,IF(+NFL!$H172="Las Vegas",+NFL!T172,0))</f>
        <v>Las Vegas</v>
      </c>
      <c r="U469" s="585" t="str">
        <f>IF(+NFL!$F172="Las Vegas",+NFL!U172,IF(+NFL!$H172="Las Vegas",+NFL!U172,0))</f>
        <v>L</v>
      </c>
      <c r="V469" s="586">
        <f>IF(+NFL!$F178="Oakland",+NFL!#REF!,IF(+NFL!$H178="Oakland",+NFL!#REF!,0))</f>
        <v>0</v>
      </c>
      <c r="W469" s="585">
        <f>IF(+NFL!$F178="Oakland",+NFL!#REF!,IF(+NFL!$H178="Oakland",+NFL!#REF!,0))</f>
        <v>0</v>
      </c>
      <c r="X469" s="587">
        <f>IF(+NFL!$F178="Oakland",+NFL!#REF!,IF(+NFL!$H178="Oakland",+NFL!#REF!,0))</f>
        <v>0</v>
      </c>
      <c r="Y469" s="585">
        <f>IF(+NFL!$F178="Oakland",+NFL!#REF!,IF(+NFL!$H178="Oakland",+NFL!#REF!,0))</f>
        <v>0</v>
      </c>
      <c r="Z469" s="586">
        <f>IF(+NFL!$F178="Oakland",+NFL!#REF!,IF(+NFL!$H178="Oakland",+NFL!#REF!,0))</f>
        <v>0</v>
      </c>
      <c r="AA469" s="585">
        <f>IF(+NFL!$F178="Oakland",+NFL!#REF!,IF(+NFL!$H178="Oakland",+NFL!#REF!,0))</f>
        <v>0</v>
      </c>
      <c r="AB469" s="124">
        <f>IF(+NFL!$F178="Oakland",+NFL!#REF!,IF(+NFL!$H178="Oakland",+NFL!#REF!,0))</f>
        <v>0</v>
      </c>
      <c r="AC469" s="182">
        <f>IF(+NFL!$F178="Oakland",+NFL!#REF!,IF(+NFL!$H178="Oakland",+NFL!#REF!,0))</f>
        <v>0</v>
      </c>
      <c r="AD469" s="496">
        <f>IF(+NFL!$F178="Oakland",+NFL!#REF!,IF(+NFL!$H178="Oakland",+NFL!#REF!,0))</f>
        <v>0</v>
      </c>
      <c r="AE469" s="565">
        <f>IF(+NFL!$F178="Oakland",+NFL!#REF!,IF(+NFL!$H178="Oakland",+NFL!#REF!,0))</f>
        <v>0</v>
      </c>
      <c r="AF469" s="496">
        <f>IF(+NFL!$F178="Oakland",+NFL!#REF!,IF(+NFL!$H178="Oakland",+NFL!#REF!,0))</f>
        <v>0</v>
      </c>
      <c r="AG469" s="565">
        <f>IF(+NFL!$F178="Oakland",+NFL!#REF!,IF(+NFL!$H178="Oakland",+NFL!#REF!,0))</f>
        <v>0</v>
      </c>
      <c r="AH469" s="496">
        <f>IF(+NFL!$F178="Oakland",+NFL!#REF!,IF(+NFL!$H178="Oakland",+NFL!#REF!,0))</f>
        <v>0</v>
      </c>
      <c r="AI469" s="565">
        <f>IF(+NFL!$F178="Oakland",+NFL!#REF!,IF(+NFL!$H178="Oakland",+NFL!#REF!,0))</f>
        <v>0</v>
      </c>
      <c r="AJ469" s="496">
        <f>IF(+NFL!$F178="Oakland",+NFL!#REF!,IF(+NFL!$H178="Oakland",+NFL!#REF!,0))</f>
        <v>0</v>
      </c>
      <c r="AK469" s="565">
        <f>IF(+NFL!$F178="Oakland",+NFL!#REF!,IF(+NFL!$H178="Oakland",+NFL!#REF!,0))</f>
        <v>0</v>
      </c>
      <c r="AL469" s="100">
        <f>IF(+NFL!$F178="Oakland",+NFL!#REF!,IF(+NFL!$H178="Oakland",+NFL!#REF!,0))</f>
        <v>0</v>
      </c>
      <c r="AM469" s="82">
        <f>IF(+NFL!$F178="Oakland",+NFL!#REF!,IF(+NFL!$H178="Oakland",+NFL!#REF!,0))</f>
        <v>0</v>
      </c>
      <c r="AN469" s="81">
        <f>IF(+NFL!$F178="Oakland",+NFL!#REF!,IF(+NFL!$H178="Oakland",+NFL!#REF!,0))</f>
        <v>0</v>
      </c>
      <c r="AO469" s="83">
        <f>IF(+NFL!$F178="Oakland",+NFL!#REF!,IF(+NFL!$H178="Oakland",+NFL!#REF!,0))</f>
        <v>0</v>
      </c>
      <c r="AP469" s="480">
        <f>IF(+NFL!$F178="Oakland",+NFL!#REF!,IF(+NFL!$H178="Oakland",+NFL!#REF!,0))</f>
        <v>0</v>
      </c>
      <c r="AQ469" s="72">
        <f>IF(+NFL!$F178="Oakland",+NFL!#REF!,IF(+NFL!$H178="Oakland",+NFL!#REF!,0))</f>
        <v>0</v>
      </c>
      <c r="AR469" s="81">
        <f>IF(+NFL!$F178="Oakland",+NFL!#REF!,IF(+NFL!$H178="Oakland",+NFL!#REF!,0))</f>
        <v>0</v>
      </c>
      <c r="AS469" s="96">
        <f>IF(+NFL!$F178="Oakland",+NFL!#REF!,IF(+NFL!$H178="Oakland",+NFL!#REF!,0))</f>
        <v>0</v>
      </c>
      <c r="AT469" s="96">
        <f>IF(+NFL!$F178="Oakland",+NFL!#REF!,IF(+NFL!$H178="Oakland",+NFL!#REF!,0))</f>
        <v>0</v>
      </c>
      <c r="AU469" s="81">
        <f>IF(+NFL!$F178="Oakland",+NFL!#REF!,IF(+NFL!$H178="Oakland",+NFL!#REF!,0))</f>
        <v>0</v>
      </c>
      <c r="AV469" s="96">
        <f>IF(+NFL!$F178="Oakland",+NFL!#REF!,IF(+NFL!$H178="Oakland",+NFL!#REF!,0))</f>
        <v>0</v>
      </c>
      <c r="AW469" s="70">
        <f>IF(+NFL!$F178="Oakland",+NFL!#REF!,IF(+NFL!$H178="Oakland",+NFL!#REF!,0))</f>
        <v>0</v>
      </c>
      <c r="AX469" s="96">
        <f>IF(+NFL!$F178="Oakland",+NFL!#REF!,IF(+NFL!$H178="Oakland",+NFL!#REF!,0))</f>
        <v>0</v>
      </c>
      <c r="AY469" s="81">
        <f>IF(+NFL!$F178="Oakland",+NFL!#REF!,IF(+NFL!$H178="Oakland",+NFL!#REF!,0))</f>
        <v>0</v>
      </c>
      <c r="AZ469" s="96">
        <f>IF(+NFL!$F178="Oakland",+NFL!#REF!,IF(+NFL!$H178="Oakland",+NFL!#REF!,0))</f>
        <v>0</v>
      </c>
      <c r="BA469" s="70">
        <f>IF(+NFL!$F178="Oakland",+NFL!#REF!,IF(+NFL!$H178="Oakland",+NFL!#REF!,0))</f>
        <v>0</v>
      </c>
      <c r="BB469" s="70">
        <f>IF(+NFL!$F178="Oakland",+NFL!#REF!,IF(+NFL!$H178="Oakland",+NFL!#REF!,0))</f>
        <v>0</v>
      </c>
      <c r="BC469" s="592">
        <f>IF(+NFL!$F178="Oakland",+NFL!#REF!,IF(+NFL!$H178="Oakland",+NFL!#REF!,0))</f>
        <v>0</v>
      </c>
      <c r="BD469" s="81">
        <f>IF(+NFL!$F178="Oakland",+NFL!#REF!,IF(+NFL!$H178="Oakland",+NFL!#REF!,0))</f>
        <v>0</v>
      </c>
      <c r="BE469" s="96">
        <f>IF(+NFL!$F178="Oakland",+NFL!#REF!,IF(+NFL!$H178="Oakland",+NFL!#REF!,0))</f>
        <v>0</v>
      </c>
      <c r="BF469" s="70">
        <f>IF(+NFL!$F178="Oakland",+NFL!#REF!,IF(+NFL!$H178="Oakland",+NFL!#REF!,0))</f>
        <v>0</v>
      </c>
      <c r="BG469" s="81">
        <f>IF(+NFL!$F178="Oakland",+NFL!#REF!,IF(+NFL!$H178="Oakland",+NFL!#REF!,0))</f>
        <v>0</v>
      </c>
      <c r="BH469" s="96">
        <f>IF(+NFL!$F178="Oakland",+NFL!#REF!,IF(+NFL!$H178="Oakland",+NFL!#REF!,0))</f>
        <v>0</v>
      </c>
      <c r="BI469" s="70">
        <f>IF(+NFL!$F178="Oakland",+NFL!#REF!,IF(+NFL!$H178="Oakland",+NFL!#REF!,0))</f>
        <v>0</v>
      </c>
      <c r="BJ469" s="124">
        <f>IF(+NFL!$F178="Oakland",+NFL!#REF!,IF(+NFL!$H178="Oakland",+NFL!#REF!,0))</f>
        <v>0</v>
      </c>
      <c r="BK469" s="182">
        <f>IF(+NFL!$F178="Oakland",+NFL!#REF!,IF(+NFL!$H178="Oakland",+NFL!#REF!,0))</f>
        <v>0</v>
      </c>
    </row>
    <row r="470" spans="1:63" s="310" customFormat="1" x14ac:dyDescent="0.8">
      <c r="A470" s="70">
        <f>IF(+NFL!$F189="Las Vegas",+NFL!A189,IF(+NFL!$H189="Las Vegas",+NFL!A189,0))</f>
        <v>11</v>
      </c>
      <c r="B470" s="480" t="str">
        <f>IF(+NFL!$F189="Las Vegas",+NFL!B189,IF(+NFL!$H189="Las Vegas",+NFL!B189,0))</f>
        <v>Sun</v>
      </c>
      <c r="C470" s="72">
        <f>IF(+NFL!$F189="Las Vegas",+NFL!C189,IF(+NFL!$H189="Las Vegas",+NFL!C189,0))</f>
        <v>44521</v>
      </c>
      <c r="D470" s="73">
        <f>IF(+NFL!$F189="Las Vegas",+NFL!D189,IF(+NFL!$H189="Las Vegas",+NFL!D189,0))</f>
        <v>0.66666666666666663</v>
      </c>
      <c r="E470" s="70" t="str">
        <f>IF(+NFL!$F189="Las Vegas",+NFL!E189,IF(+NFL!$H189="Las Vegas",+NFL!E189,0))</f>
        <v>CBS</v>
      </c>
      <c r="F470" s="189" t="str">
        <f>IF(+NFL!$F189="Las Vegas",+NFL!F189,IF(+NFL!$H189="Las Vegas",+NFL!F189,0))</f>
        <v>Cincinnati</v>
      </c>
      <c r="G470" s="70" t="str">
        <f>IF(+NFL!$F189="Las Vegas",+NFL!G189,IF(+NFL!$H189="Las Vegas",+NFL!G189,0))</f>
        <v>AFCN</v>
      </c>
      <c r="H470" s="189" t="str">
        <f>IF(+NFL!$F189="Las Vegas",+NFL!H189,IF(+NFL!$H189="Las Vegas",+NFL!H189,0))</f>
        <v>Las Vegas</v>
      </c>
      <c r="I470" s="70" t="str">
        <f>IF(+NFL!$F189="Las Vegas",+NFL!I189,IF(+NFL!$H189="Las Vegas",+NFL!I189,0))</f>
        <v>AFCW</v>
      </c>
      <c r="J470" s="496" t="str">
        <f>IF(+NFL!$F189="Las Vegas",+NFL!J189,IF(+NFL!$H189="Las Vegas",+NFL!J189,0))</f>
        <v>Cincinnati</v>
      </c>
      <c r="K470" s="510" t="str">
        <f>IF(+NFL!$F189="Las Vegas",+NFL!K189,IF(+NFL!$H189="Las Vegas",+NFL!K189,0))</f>
        <v>Las Vegas</v>
      </c>
      <c r="L470" s="572">
        <f>IF(+NFL!$F189="Las Vegas",+NFL!L189,IF(+NFL!$H189="Las Vegas",+NFL!L189,0))</f>
        <v>1</v>
      </c>
      <c r="M470" s="573">
        <f>IF(+NFL!$F189="Las Vegas",+NFL!M189,IF(+NFL!$H189="Las Vegas",+NFL!M189,0))</f>
        <v>49.5</v>
      </c>
      <c r="N470" s="583" t="str">
        <f>IF(+NFL!$F189="Las Vegas",+NFL!N189,IF(+NFL!$H189="Las Vegas",+NFL!N189,0))</f>
        <v>Cincinnati</v>
      </c>
      <c r="O470" s="584">
        <f>IF(+NFL!$F189="Las Vegas",+NFL!O189,IF(+NFL!$H189="Las Vegas",+NFL!O189,0))</f>
        <v>32</v>
      </c>
      <c r="P470" s="583" t="str">
        <f>IF(+NFL!$F189="Las Vegas",+NFL!P189,IF(+NFL!$H189="Las Vegas",+NFL!P189,0))</f>
        <v>Las Vegas</v>
      </c>
      <c r="Q470" s="585">
        <f>IF(+NFL!$F189="Las Vegas",+NFL!Q189,IF(+NFL!$H189="Las Vegas",+NFL!Q189,0))</f>
        <v>13</v>
      </c>
      <c r="R470" s="586" t="str">
        <f>IF(+NFL!$F189="Las Vegas",+NFL!R189,IF(+NFL!$H189="Las Vegas",+NFL!R189,0))</f>
        <v>Cincinnati</v>
      </c>
      <c r="S470" s="585" t="str">
        <f>IF(+NFL!$F189="Las Vegas",+NFL!S189,IF(+NFL!$H189="Las Vegas",+NFL!S189,0))</f>
        <v>Las Vegas</v>
      </c>
      <c r="T470" s="587" t="str">
        <f>IF(+NFL!$F189="Las Vegas",+NFL!T189,IF(+NFL!$H189="Las Vegas",+NFL!T189,0))</f>
        <v>Cincinnati</v>
      </c>
      <c r="U470" s="585" t="str">
        <f>IF(+NFL!$F189="Las Vegas",+NFL!U189,IF(+NFL!$H189="Las Vegas",+NFL!U189,0))</f>
        <v>W</v>
      </c>
      <c r="V470" s="586">
        <f>IF(+NFL!$F194="Oakland",+NFL!#REF!,IF(+NFL!$H194="Oakland",+NFL!#REF!,0))</f>
        <v>0</v>
      </c>
      <c r="W470" s="585">
        <f>IF(+NFL!$F194="Oakland",+NFL!#REF!,IF(+NFL!$H194="Oakland",+NFL!#REF!,0))</f>
        <v>0</v>
      </c>
      <c r="X470" s="587">
        <f>IF(+NFL!$F194="Oakland",+NFL!#REF!,IF(+NFL!$H194="Oakland",+NFL!#REF!,0))</f>
        <v>0</v>
      </c>
      <c r="Y470" s="585">
        <f>IF(+NFL!$F194="Oakland",+NFL!#REF!,IF(+NFL!$H194="Oakland",+NFL!#REF!,0))</f>
        <v>0</v>
      </c>
      <c r="Z470" s="586">
        <f>IF(+NFL!$F194="Oakland",+NFL!#REF!,IF(+NFL!$H194="Oakland",+NFL!#REF!,0))</f>
        <v>0</v>
      </c>
      <c r="AA470" s="585">
        <f>IF(+NFL!$F194="Oakland",+NFL!#REF!,IF(+NFL!$H194="Oakland",+NFL!#REF!,0))</f>
        <v>0</v>
      </c>
      <c r="AB470" s="124">
        <f>IF(+NFL!$F194="Oakland",+NFL!#REF!,IF(+NFL!$H194="Oakland",+NFL!#REF!,0))</f>
        <v>0</v>
      </c>
      <c r="AC470" s="182">
        <f>IF(+NFL!$F194="Oakland",+NFL!#REF!,IF(+NFL!$H194="Oakland",+NFL!#REF!,0))</f>
        <v>0</v>
      </c>
      <c r="AD470" s="496">
        <f>IF(+NFL!$F194="Oakland",+NFL!#REF!,IF(+NFL!$H194="Oakland",+NFL!#REF!,0))</f>
        <v>0</v>
      </c>
      <c r="AE470" s="565">
        <f>IF(+NFL!$F194="Oakland",+NFL!#REF!,IF(+NFL!$H194="Oakland",+NFL!#REF!,0))</f>
        <v>0</v>
      </c>
      <c r="AF470" s="496">
        <f>IF(+NFL!$F194="Oakland",+NFL!#REF!,IF(+NFL!$H194="Oakland",+NFL!#REF!,0))</f>
        <v>0</v>
      </c>
      <c r="AG470" s="565">
        <f>IF(+NFL!$F194="Oakland",+NFL!#REF!,IF(+NFL!$H194="Oakland",+NFL!#REF!,0))</f>
        <v>0</v>
      </c>
      <c r="AH470" s="496">
        <f>IF(+NFL!$F194="Oakland",+NFL!#REF!,IF(+NFL!$H194="Oakland",+NFL!#REF!,0))</f>
        <v>0</v>
      </c>
      <c r="AI470" s="565">
        <f>IF(+NFL!$F194="Oakland",+NFL!#REF!,IF(+NFL!$H194="Oakland",+NFL!#REF!,0))</f>
        <v>0</v>
      </c>
      <c r="AJ470" s="496">
        <f>IF(+NFL!$F194="Oakland",+NFL!#REF!,IF(+NFL!$H194="Oakland",+NFL!#REF!,0))</f>
        <v>0</v>
      </c>
      <c r="AK470" s="565">
        <f>IF(+NFL!$F194="Oakland",+NFL!#REF!,IF(+NFL!$H194="Oakland",+NFL!#REF!,0))</f>
        <v>0</v>
      </c>
      <c r="AL470" s="100">
        <f>IF(+NFL!$F194="Oakland",+NFL!#REF!,IF(+NFL!$H194="Oakland",+NFL!#REF!,0))</f>
        <v>0</v>
      </c>
      <c r="AM470" s="82">
        <f>IF(+NFL!$F194="Oakland",+NFL!#REF!,IF(+NFL!$H194="Oakland",+NFL!#REF!,0))</f>
        <v>0</v>
      </c>
      <c r="AN470" s="81">
        <f>IF(+NFL!$F194="Oakland",+NFL!#REF!,IF(+NFL!$H194="Oakland",+NFL!#REF!,0))</f>
        <v>0</v>
      </c>
      <c r="AO470" s="83">
        <f>IF(+NFL!$F194="Oakland",+NFL!#REF!,IF(+NFL!$H194="Oakland",+NFL!#REF!,0))</f>
        <v>0</v>
      </c>
      <c r="AP470" s="480">
        <f>IF(+NFL!$F194="Oakland",+NFL!#REF!,IF(+NFL!$H194="Oakland",+NFL!#REF!,0))</f>
        <v>0</v>
      </c>
      <c r="AQ470" s="72">
        <f>IF(+NFL!$F194="Oakland",+NFL!#REF!,IF(+NFL!$H194="Oakland",+NFL!#REF!,0))</f>
        <v>0</v>
      </c>
      <c r="AR470" s="81">
        <f>IF(+NFL!$F194="Oakland",+NFL!#REF!,IF(+NFL!$H194="Oakland",+NFL!#REF!,0))</f>
        <v>0</v>
      </c>
      <c r="AS470" s="96">
        <f>IF(+NFL!$F194="Oakland",+NFL!#REF!,IF(+NFL!$H194="Oakland",+NFL!#REF!,0))</f>
        <v>0</v>
      </c>
      <c r="AT470" s="96">
        <f>IF(+NFL!$F194="Oakland",+NFL!#REF!,IF(+NFL!$H194="Oakland",+NFL!#REF!,0))</f>
        <v>0</v>
      </c>
      <c r="AU470" s="81">
        <f>IF(+NFL!$F194="Oakland",+NFL!#REF!,IF(+NFL!$H194="Oakland",+NFL!#REF!,0))</f>
        <v>0</v>
      </c>
      <c r="AV470" s="96">
        <f>IF(+NFL!$F194="Oakland",+NFL!#REF!,IF(+NFL!$H194="Oakland",+NFL!#REF!,0))</f>
        <v>0</v>
      </c>
      <c r="AW470" s="70">
        <f>IF(+NFL!$F194="Oakland",+NFL!#REF!,IF(+NFL!$H194="Oakland",+NFL!#REF!,0))</f>
        <v>0</v>
      </c>
      <c r="AX470" s="96">
        <f>IF(+NFL!$F194="Oakland",+NFL!#REF!,IF(+NFL!$H194="Oakland",+NFL!#REF!,0))</f>
        <v>0</v>
      </c>
      <c r="AY470" s="81">
        <f>IF(+NFL!$F194="Oakland",+NFL!#REF!,IF(+NFL!$H194="Oakland",+NFL!#REF!,0))</f>
        <v>0</v>
      </c>
      <c r="AZ470" s="96">
        <f>IF(+NFL!$F194="Oakland",+NFL!#REF!,IF(+NFL!$H194="Oakland",+NFL!#REF!,0))</f>
        <v>0</v>
      </c>
      <c r="BA470" s="70">
        <f>IF(+NFL!$F194="Oakland",+NFL!#REF!,IF(+NFL!$H194="Oakland",+NFL!#REF!,0))</f>
        <v>0</v>
      </c>
      <c r="BB470" s="70">
        <f>IF(+NFL!$F194="Oakland",+NFL!#REF!,IF(+NFL!$H194="Oakland",+NFL!#REF!,0))</f>
        <v>0</v>
      </c>
      <c r="BC470" s="592">
        <f>IF(+NFL!$F194="Oakland",+NFL!#REF!,IF(+NFL!$H194="Oakland",+NFL!#REF!,0))</f>
        <v>0</v>
      </c>
      <c r="BD470" s="81">
        <f>IF(+NFL!$F194="Oakland",+NFL!#REF!,IF(+NFL!$H194="Oakland",+NFL!#REF!,0))</f>
        <v>0</v>
      </c>
      <c r="BE470" s="96">
        <f>IF(+NFL!$F194="Oakland",+NFL!#REF!,IF(+NFL!$H194="Oakland",+NFL!#REF!,0))</f>
        <v>0</v>
      </c>
      <c r="BF470" s="70">
        <f>IF(+NFL!$F194="Oakland",+NFL!#REF!,IF(+NFL!$H194="Oakland",+NFL!#REF!,0))</f>
        <v>0</v>
      </c>
      <c r="BG470" s="81">
        <f>IF(+NFL!$F194="Oakland",+NFL!#REF!,IF(+NFL!$H194="Oakland",+NFL!#REF!,0))</f>
        <v>0</v>
      </c>
      <c r="BH470" s="96">
        <f>IF(+NFL!$F194="Oakland",+NFL!#REF!,IF(+NFL!$H194="Oakland",+NFL!#REF!,0))</f>
        <v>0</v>
      </c>
      <c r="BI470" s="70">
        <f>IF(+NFL!$F194="Oakland",+NFL!#REF!,IF(+NFL!$H194="Oakland",+NFL!#REF!,0))</f>
        <v>0</v>
      </c>
      <c r="BJ470" s="124">
        <f>IF(+NFL!$F194="Oakland",+NFL!#REF!,IF(+NFL!$H194="Oakland",+NFL!#REF!,0))</f>
        <v>0</v>
      </c>
      <c r="BK470" s="182">
        <f>IF(+NFL!$F194="Oakland",+NFL!#REF!,IF(+NFL!$H194="Oakland",+NFL!#REF!,0))</f>
        <v>0</v>
      </c>
    </row>
    <row r="471" spans="1:63" s="310" customFormat="1" x14ac:dyDescent="0.8">
      <c r="A471" s="70">
        <f>IF(+NFL!$F198="Las Vegas",+NFL!A198,IF(+NFL!$H198="Las Vegas",+NFL!A198,0))</f>
        <v>12</v>
      </c>
      <c r="B471" s="480" t="str">
        <f>IF(+NFL!$F198="Las Vegas",+NFL!B198,IF(+NFL!$H198="Las Vegas",+NFL!B198,0))</f>
        <v>Thurs</v>
      </c>
      <c r="C471" s="72">
        <f>IF(+NFL!$F198="Las Vegas",+NFL!C198,IF(+NFL!$H198="Las Vegas",+NFL!C198,0))</f>
        <v>44525</v>
      </c>
      <c r="D471" s="73">
        <f>IF(+NFL!$F198="Las Vegas",+NFL!D198,IF(+NFL!$H198="Las Vegas",+NFL!D198,0))</f>
        <v>0.6875</v>
      </c>
      <c r="E471" s="70" t="str">
        <f>IF(+NFL!$F198="Las Vegas",+NFL!E198,IF(+NFL!$H198="Las Vegas",+NFL!E198,0))</f>
        <v>CBS</v>
      </c>
      <c r="F471" s="189" t="str">
        <f>IF(+NFL!$F198="Las Vegas",+NFL!F198,IF(+NFL!$H198="Las Vegas",+NFL!F198,0))</f>
        <v>Las Vegas</v>
      </c>
      <c r="G471" s="70" t="str">
        <f>IF(+NFL!$F198="Las Vegas",+NFL!G198,IF(+NFL!$H198="Las Vegas",+NFL!G198,0))</f>
        <v>AFCW</v>
      </c>
      <c r="H471" s="189" t="str">
        <f>IF(+NFL!$F198="Las Vegas",+NFL!H198,IF(+NFL!$H198="Las Vegas",+NFL!H198,0))</f>
        <v>Dallas</v>
      </c>
      <c r="I471" s="70" t="str">
        <f>IF(+NFL!$F198="Las Vegas",+NFL!I198,IF(+NFL!$H198="Las Vegas",+NFL!I198,0))</f>
        <v>NFCE</v>
      </c>
      <c r="J471" s="496" t="str">
        <f>IF(+NFL!$F198="Las Vegas",+NFL!J198,IF(+NFL!$H198="Las Vegas",+NFL!J198,0))</f>
        <v>Dallas</v>
      </c>
      <c r="K471" s="510" t="str">
        <f>IF(+NFL!$F198="Las Vegas",+NFL!K198,IF(+NFL!$H198="Las Vegas",+NFL!K198,0))</f>
        <v>Las Vegas</v>
      </c>
      <c r="L471" s="572">
        <f>IF(+NFL!$F198="Las Vegas",+NFL!L198,IF(+NFL!$H198="Las Vegas",+NFL!L198,0))</f>
        <v>7</v>
      </c>
      <c r="M471" s="573">
        <f>IF(+NFL!$F198="Las Vegas",+NFL!M198,IF(+NFL!$H198="Las Vegas",+NFL!M198,0))</f>
        <v>50.5</v>
      </c>
      <c r="N471" s="583" t="str">
        <f>IF(+NFL!$F198="Las Vegas",+NFL!N198,IF(+NFL!$H198="Las Vegas",+NFL!N198,0))</f>
        <v>Las Vegas</v>
      </c>
      <c r="O471" s="584">
        <f>IF(+NFL!$F198="Las Vegas",+NFL!O198,IF(+NFL!$H198="Las Vegas",+NFL!O198,0))</f>
        <v>36</v>
      </c>
      <c r="P471" s="583" t="str">
        <f>IF(+NFL!$F198="Las Vegas",+NFL!P198,IF(+NFL!$H198="Las Vegas",+NFL!P198,0))</f>
        <v>Dallas</v>
      </c>
      <c r="Q471" s="585">
        <f>IF(+NFL!$F198="Las Vegas",+NFL!Q198,IF(+NFL!$H198="Las Vegas",+NFL!Q198,0))</f>
        <v>33</v>
      </c>
      <c r="R471" s="586" t="str">
        <f>IF(+NFL!$F198="Las Vegas",+NFL!R198,IF(+NFL!$H198="Las Vegas",+NFL!R198,0))</f>
        <v>Las Vegas</v>
      </c>
      <c r="S471" s="585" t="str">
        <f>IF(+NFL!$F198="Las Vegas",+NFL!S198,IF(+NFL!$H198="Las Vegas",+NFL!S198,0))</f>
        <v>Dallas</v>
      </c>
      <c r="T471" s="587" t="str">
        <f>IF(+NFL!$F198="Las Vegas",+NFL!T198,IF(+NFL!$H198="Las Vegas",+NFL!T198,0))</f>
        <v>Las Vegas</v>
      </c>
      <c r="U471" s="585" t="str">
        <f>IF(+NFL!$F198="Las Vegas",+NFL!U198,IF(+NFL!$H198="Las Vegas",+NFL!U198,0))</f>
        <v>W</v>
      </c>
      <c r="V471" s="586">
        <f>IF(+NFL!$F224="Oakland",+NFL!#REF!,IF(+NFL!$H224="Oakland",+NFL!#REF!,0))</f>
        <v>0</v>
      </c>
      <c r="W471" s="585">
        <f>IF(+NFL!$F224="Oakland",+NFL!#REF!,IF(+NFL!$H224="Oakland",+NFL!#REF!,0))</f>
        <v>0</v>
      </c>
      <c r="X471" s="587">
        <f>IF(+NFL!$F224="Oakland",+NFL!#REF!,IF(+NFL!$H224="Oakland",+NFL!#REF!,0))</f>
        <v>0</v>
      </c>
      <c r="Y471" s="585">
        <f>IF(+NFL!$F224="Oakland",+NFL!#REF!,IF(+NFL!$H224="Oakland",+NFL!#REF!,0))</f>
        <v>0</v>
      </c>
      <c r="Z471" s="586">
        <f>IF(+NFL!$F224="Oakland",+NFL!#REF!,IF(+NFL!$H224="Oakland",+NFL!#REF!,0))</f>
        <v>0</v>
      </c>
      <c r="AA471" s="585">
        <f>IF(+NFL!$F224="Oakland",+NFL!#REF!,IF(+NFL!$H224="Oakland",+NFL!#REF!,0))</f>
        <v>0</v>
      </c>
      <c r="AB471" s="124">
        <f>IF(+NFL!$F224="Oakland",+NFL!#REF!,IF(+NFL!$H224="Oakland",+NFL!#REF!,0))</f>
        <v>0</v>
      </c>
      <c r="AC471" s="182">
        <f>IF(+NFL!$F224="Oakland",+NFL!#REF!,IF(+NFL!$H224="Oakland",+NFL!#REF!,0))</f>
        <v>0</v>
      </c>
      <c r="AD471" s="496">
        <f>IF(+NFL!$F224="Oakland",+NFL!#REF!,IF(+NFL!$H224="Oakland",+NFL!#REF!,0))</f>
        <v>0</v>
      </c>
      <c r="AE471" s="565">
        <f>IF(+NFL!$F224="Oakland",+NFL!#REF!,IF(+NFL!$H224="Oakland",+NFL!#REF!,0))</f>
        <v>0</v>
      </c>
      <c r="AF471" s="496">
        <f>IF(+NFL!$F224="Oakland",+NFL!#REF!,IF(+NFL!$H224="Oakland",+NFL!#REF!,0))</f>
        <v>0</v>
      </c>
      <c r="AG471" s="565">
        <f>IF(+NFL!$F224="Oakland",+NFL!#REF!,IF(+NFL!$H224="Oakland",+NFL!#REF!,0))</f>
        <v>0</v>
      </c>
      <c r="AH471" s="496">
        <f>IF(+NFL!$F224="Oakland",+NFL!#REF!,IF(+NFL!$H224="Oakland",+NFL!#REF!,0))</f>
        <v>0</v>
      </c>
      <c r="AI471" s="565">
        <f>IF(+NFL!$F224="Oakland",+NFL!#REF!,IF(+NFL!$H224="Oakland",+NFL!#REF!,0))</f>
        <v>0</v>
      </c>
      <c r="AJ471" s="496">
        <f>IF(+NFL!$F224="Oakland",+NFL!#REF!,IF(+NFL!$H224="Oakland",+NFL!#REF!,0))</f>
        <v>0</v>
      </c>
      <c r="AK471" s="565">
        <f>IF(+NFL!$F224="Oakland",+NFL!#REF!,IF(+NFL!$H224="Oakland",+NFL!#REF!,0))</f>
        <v>0</v>
      </c>
      <c r="AL471" s="100">
        <f>IF(+NFL!$F224="Oakland",+NFL!#REF!,IF(+NFL!$H224="Oakland",+NFL!#REF!,0))</f>
        <v>0</v>
      </c>
      <c r="AM471" s="82">
        <f>IF(+NFL!$F224="Oakland",+NFL!#REF!,IF(+NFL!$H224="Oakland",+NFL!#REF!,0))</f>
        <v>0</v>
      </c>
      <c r="AN471" s="81">
        <f>IF(+NFL!$F224="Oakland",+NFL!#REF!,IF(+NFL!$H224="Oakland",+NFL!#REF!,0))</f>
        <v>0</v>
      </c>
      <c r="AO471" s="83">
        <f>IF(+NFL!$F224="Oakland",+NFL!#REF!,IF(+NFL!$H224="Oakland",+NFL!#REF!,0))</f>
        <v>0</v>
      </c>
      <c r="AP471" s="480">
        <f>IF(+NFL!$F224="Oakland",+NFL!#REF!,IF(+NFL!$H224="Oakland",+NFL!#REF!,0))</f>
        <v>0</v>
      </c>
      <c r="AQ471" s="72">
        <f>IF(+NFL!$F224="Oakland",+NFL!#REF!,IF(+NFL!$H224="Oakland",+NFL!#REF!,0))</f>
        <v>0</v>
      </c>
      <c r="AR471" s="81">
        <f>IF(+NFL!$F224="Oakland",+NFL!#REF!,IF(+NFL!$H224="Oakland",+NFL!#REF!,0))</f>
        <v>0</v>
      </c>
      <c r="AS471" s="96">
        <f>IF(+NFL!$F224="Oakland",+NFL!#REF!,IF(+NFL!$H224="Oakland",+NFL!#REF!,0))</f>
        <v>0</v>
      </c>
      <c r="AT471" s="96">
        <f>IF(+NFL!$F224="Oakland",+NFL!#REF!,IF(+NFL!$H224="Oakland",+NFL!#REF!,0))</f>
        <v>0</v>
      </c>
      <c r="AU471" s="81">
        <f>IF(+NFL!$F224="Oakland",+NFL!#REF!,IF(+NFL!$H224="Oakland",+NFL!#REF!,0))</f>
        <v>0</v>
      </c>
      <c r="AV471" s="96">
        <f>IF(+NFL!$F224="Oakland",+NFL!#REF!,IF(+NFL!$H224="Oakland",+NFL!#REF!,0))</f>
        <v>0</v>
      </c>
      <c r="AW471" s="70">
        <f>IF(+NFL!$F224="Oakland",+NFL!#REF!,IF(+NFL!$H224="Oakland",+NFL!#REF!,0))</f>
        <v>0</v>
      </c>
      <c r="AX471" s="96">
        <f>IF(+NFL!$F224="Oakland",+NFL!#REF!,IF(+NFL!$H224="Oakland",+NFL!#REF!,0))</f>
        <v>0</v>
      </c>
      <c r="AY471" s="81">
        <f>IF(+NFL!$F224="Oakland",+NFL!#REF!,IF(+NFL!$H224="Oakland",+NFL!#REF!,0))</f>
        <v>0</v>
      </c>
      <c r="AZ471" s="96">
        <f>IF(+NFL!$F224="Oakland",+NFL!#REF!,IF(+NFL!$H224="Oakland",+NFL!#REF!,0))</f>
        <v>0</v>
      </c>
      <c r="BA471" s="70">
        <f>IF(+NFL!$F224="Oakland",+NFL!#REF!,IF(+NFL!$H224="Oakland",+NFL!#REF!,0))</f>
        <v>0</v>
      </c>
      <c r="BB471" s="70">
        <f>IF(+NFL!$F224="Oakland",+NFL!#REF!,IF(+NFL!$H224="Oakland",+NFL!#REF!,0))</f>
        <v>0</v>
      </c>
      <c r="BC471" s="592">
        <f>IF(+NFL!$F224="Oakland",+NFL!#REF!,IF(+NFL!$H224="Oakland",+NFL!#REF!,0))</f>
        <v>0</v>
      </c>
      <c r="BD471" s="81">
        <f>IF(+NFL!$F224="Oakland",+NFL!#REF!,IF(+NFL!$H224="Oakland",+NFL!#REF!,0))</f>
        <v>0</v>
      </c>
      <c r="BE471" s="96">
        <f>IF(+NFL!$F224="Oakland",+NFL!#REF!,IF(+NFL!$H224="Oakland",+NFL!#REF!,0))</f>
        <v>0</v>
      </c>
      <c r="BF471" s="70">
        <f>IF(+NFL!$F224="Oakland",+NFL!#REF!,IF(+NFL!$H224="Oakland",+NFL!#REF!,0))</f>
        <v>0</v>
      </c>
      <c r="BG471" s="81">
        <f>IF(+NFL!$F224="Oakland",+NFL!#REF!,IF(+NFL!$H224="Oakland",+NFL!#REF!,0))</f>
        <v>0</v>
      </c>
      <c r="BH471" s="96">
        <f>IF(+NFL!$F224="Oakland",+NFL!#REF!,IF(+NFL!$H224="Oakland",+NFL!#REF!,0))</f>
        <v>0</v>
      </c>
      <c r="BI471" s="70">
        <f>IF(+NFL!$F224="Oakland",+NFL!#REF!,IF(+NFL!$H224="Oakland",+NFL!#REF!,0))</f>
        <v>0</v>
      </c>
      <c r="BJ471" s="124">
        <f>IF(+NFL!$F224="Oakland",+NFL!#REF!,IF(+NFL!$H224="Oakland",+NFL!#REF!,0))</f>
        <v>0</v>
      </c>
      <c r="BK471" s="182">
        <f>IF(+NFL!$F224="Oakland",+NFL!#REF!,IF(+NFL!$H224="Oakland",+NFL!#REF!,0))</f>
        <v>0</v>
      </c>
    </row>
    <row r="472" spans="1:63" s="310" customFormat="1" x14ac:dyDescent="0.8">
      <c r="A472" s="70">
        <f>IF(+NFL!$F224="Las Vegas",+NFL!A224,IF(+NFL!$H224="Las Vegas",+NFL!A224,0))</f>
        <v>13</v>
      </c>
      <c r="B472" s="480" t="str">
        <f>IF(+NFL!$F224="Las Vegas",+NFL!B224,IF(+NFL!$H224="Las Vegas",+NFL!B224,0))</f>
        <v>Sun</v>
      </c>
      <c r="C472" s="72">
        <f>IF(+NFL!$F224="Las Vegas",+NFL!C224,IF(+NFL!$H224="Las Vegas",+NFL!C224,0))</f>
        <v>44535</v>
      </c>
      <c r="D472" s="73">
        <f>IF(+NFL!$F224="Las Vegas",+NFL!D224,IF(+NFL!$H224="Las Vegas",+NFL!D224,0))</f>
        <v>0.66666666666666663</v>
      </c>
      <c r="E472" s="70" t="str">
        <f>IF(+NFL!$F224="Las Vegas",+NFL!E224,IF(+NFL!$H224="Las Vegas",+NFL!E224,0))</f>
        <v>CBS</v>
      </c>
      <c r="F472" s="189" t="str">
        <f>IF(+NFL!$F224="Las Vegas",+NFL!F224,IF(+NFL!$H224="Las Vegas",+NFL!F224,0))</f>
        <v>Washington</v>
      </c>
      <c r="G472" s="70" t="str">
        <f>IF(+NFL!$F224="Las Vegas",+NFL!G224,IF(+NFL!$H224="Las Vegas",+NFL!G224,0))</f>
        <v>NFCE</v>
      </c>
      <c r="H472" s="189" t="str">
        <f>IF(+NFL!$F224="Las Vegas",+NFL!H224,IF(+NFL!$H224="Las Vegas",+NFL!H224,0))</f>
        <v>Las Vegas</v>
      </c>
      <c r="I472" s="70" t="str">
        <f>IF(+NFL!$F224="Las Vegas",+NFL!I224,IF(+NFL!$H224="Las Vegas",+NFL!I224,0))</f>
        <v>AFCW</v>
      </c>
      <c r="J472" s="496" t="str">
        <f>IF(+NFL!$F224="Las Vegas",+NFL!J224,IF(+NFL!$H224="Las Vegas",+NFL!J224,0))</f>
        <v>Las Vegas</v>
      </c>
      <c r="K472" s="510" t="str">
        <f>IF(+NFL!$F224="Las Vegas",+NFL!K224,IF(+NFL!$H224="Las Vegas",+NFL!K224,0))</f>
        <v>Washington</v>
      </c>
      <c r="L472" s="572">
        <f>IF(+NFL!$F224="Las Vegas",+NFL!L224,IF(+NFL!$H224="Las Vegas",+NFL!L224,0))</f>
        <v>2.5</v>
      </c>
      <c r="M472" s="573">
        <f>IF(+NFL!$F224="Las Vegas",+NFL!M224,IF(+NFL!$H224="Las Vegas",+NFL!M224,0))</f>
        <v>49.5</v>
      </c>
      <c r="N472" s="583" t="str">
        <f>IF(+NFL!$F224="Las Vegas",+NFL!N224,IF(+NFL!$H224="Las Vegas",+NFL!N224,0))</f>
        <v>Washington</v>
      </c>
      <c r="O472" s="584">
        <f>IF(+NFL!$F224="Las Vegas",+NFL!O224,IF(+NFL!$H224="Las Vegas",+NFL!O224,0))</f>
        <v>17</v>
      </c>
      <c r="P472" s="583" t="str">
        <f>IF(+NFL!$F224="Las Vegas",+NFL!P224,IF(+NFL!$H224="Las Vegas",+NFL!P224,0))</f>
        <v>Las Vegas</v>
      </c>
      <c r="Q472" s="585">
        <f>IF(+NFL!$F224="Las Vegas",+NFL!Q224,IF(+NFL!$H224="Las Vegas",+NFL!Q224,0))</f>
        <v>15</v>
      </c>
      <c r="R472" s="586" t="str">
        <f>IF(+NFL!$F224="Las Vegas",+NFL!R224,IF(+NFL!$H224="Las Vegas",+NFL!R224,0))</f>
        <v>Washington</v>
      </c>
      <c r="S472" s="585" t="str">
        <f>IF(+NFL!$F224="Las Vegas",+NFL!S224,IF(+NFL!$H224="Las Vegas",+NFL!S224,0))</f>
        <v>Las Vegas</v>
      </c>
      <c r="T472" s="587" t="str">
        <f>IF(+NFL!$F224="Las Vegas",+NFL!T224,IF(+NFL!$H224="Las Vegas",+NFL!T224,0))</f>
        <v>Washington</v>
      </c>
      <c r="U472" s="585" t="str">
        <f>IF(+NFL!$F224="Las Vegas",+NFL!U224,IF(+NFL!$H224="Las Vegas",+NFL!U224,0))</f>
        <v>W</v>
      </c>
      <c r="V472" s="586">
        <f>IF(+NFL!$F242="Oakland",+NFL!#REF!,IF(+NFL!$H242="Oakland",+NFL!#REF!,0))</f>
        <v>0</v>
      </c>
      <c r="W472" s="585">
        <f>IF(+NFL!$F242="Oakland",+NFL!#REF!,IF(+NFL!$H242="Oakland",+NFL!#REF!,0))</f>
        <v>0</v>
      </c>
      <c r="X472" s="587">
        <f>IF(+NFL!$F242="Oakland",+NFL!#REF!,IF(+NFL!$H242="Oakland",+NFL!#REF!,0))</f>
        <v>0</v>
      </c>
      <c r="Y472" s="585">
        <f>IF(+NFL!$F242="Oakland",+NFL!#REF!,IF(+NFL!$H242="Oakland",+NFL!#REF!,0))</f>
        <v>0</v>
      </c>
      <c r="Z472" s="586">
        <f>IF(+NFL!$F242="Oakland",+NFL!#REF!,IF(+NFL!$H242="Oakland",+NFL!#REF!,0))</f>
        <v>0</v>
      </c>
      <c r="AA472" s="585">
        <f>IF(+NFL!$F242="Oakland",+NFL!#REF!,IF(+NFL!$H242="Oakland",+NFL!#REF!,0))</f>
        <v>0</v>
      </c>
      <c r="AB472" s="124">
        <f>IF(+NFL!$F242="Oakland",+NFL!#REF!,IF(+NFL!$H242="Oakland",+NFL!#REF!,0))</f>
        <v>0</v>
      </c>
      <c r="AC472" s="182">
        <f>IF(+NFL!$F242="Oakland",+NFL!#REF!,IF(+NFL!$H242="Oakland",+NFL!#REF!,0))</f>
        <v>0</v>
      </c>
      <c r="AD472" s="496">
        <f>IF(+NFL!$F242="Oakland",+NFL!#REF!,IF(+NFL!$H242="Oakland",+NFL!#REF!,0))</f>
        <v>0</v>
      </c>
      <c r="AE472" s="565">
        <f>IF(+NFL!$F242="Oakland",+NFL!#REF!,IF(+NFL!$H242="Oakland",+NFL!#REF!,0))</f>
        <v>0</v>
      </c>
      <c r="AF472" s="496">
        <f>IF(+NFL!$F242="Oakland",+NFL!#REF!,IF(+NFL!$H242="Oakland",+NFL!#REF!,0))</f>
        <v>0</v>
      </c>
      <c r="AG472" s="565">
        <f>IF(+NFL!$F242="Oakland",+NFL!#REF!,IF(+NFL!$H242="Oakland",+NFL!#REF!,0))</f>
        <v>0</v>
      </c>
      <c r="AH472" s="496">
        <f>IF(+NFL!$F242="Oakland",+NFL!#REF!,IF(+NFL!$H242="Oakland",+NFL!#REF!,0))</f>
        <v>0</v>
      </c>
      <c r="AI472" s="565">
        <f>IF(+NFL!$F242="Oakland",+NFL!#REF!,IF(+NFL!$H242="Oakland",+NFL!#REF!,0))</f>
        <v>0</v>
      </c>
      <c r="AJ472" s="496">
        <f>IF(+NFL!$F242="Oakland",+NFL!#REF!,IF(+NFL!$H242="Oakland",+NFL!#REF!,0))</f>
        <v>0</v>
      </c>
      <c r="AK472" s="565">
        <f>IF(+NFL!$F242="Oakland",+NFL!#REF!,IF(+NFL!$H242="Oakland",+NFL!#REF!,0))</f>
        <v>0</v>
      </c>
      <c r="AL472" s="100">
        <f>IF(+NFL!$F242="Oakland",+NFL!#REF!,IF(+NFL!$H242="Oakland",+NFL!#REF!,0))</f>
        <v>0</v>
      </c>
      <c r="AM472" s="82">
        <f>IF(+NFL!$F242="Oakland",+NFL!#REF!,IF(+NFL!$H242="Oakland",+NFL!#REF!,0))</f>
        <v>0</v>
      </c>
      <c r="AN472" s="81">
        <f>IF(+NFL!$F242="Oakland",+NFL!#REF!,IF(+NFL!$H242="Oakland",+NFL!#REF!,0))</f>
        <v>0</v>
      </c>
      <c r="AO472" s="83">
        <f>IF(+NFL!$F242="Oakland",+NFL!#REF!,IF(+NFL!$H242="Oakland",+NFL!#REF!,0))</f>
        <v>0</v>
      </c>
      <c r="AP472" s="480">
        <f>IF(+NFL!$F242="Oakland",+NFL!#REF!,IF(+NFL!$H242="Oakland",+NFL!#REF!,0))</f>
        <v>0</v>
      </c>
      <c r="AQ472" s="72">
        <f>IF(+NFL!$F242="Oakland",+NFL!#REF!,IF(+NFL!$H242="Oakland",+NFL!#REF!,0))</f>
        <v>0</v>
      </c>
      <c r="AR472" s="81">
        <f>IF(+NFL!$F242="Oakland",+NFL!#REF!,IF(+NFL!$H242="Oakland",+NFL!#REF!,0))</f>
        <v>0</v>
      </c>
      <c r="AS472" s="96">
        <f>IF(+NFL!$F242="Oakland",+NFL!#REF!,IF(+NFL!$H242="Oakland",+NFL!#REF!,0))</f>
        <v>0</v>
      </c>
      <c r="AT472" s="96">
        <f>IF(+NFL!$F242="Oakland",+NFL!#REF!,IF(+NFL!$H242="Oakland",+NFL!#REF!,0))</f>
        <v>0</v>
      </c>
      <c r="AU472" s="81">
        <f>IF(+NFL!$F242="Oakland",+NFL!#REF!,IF(+NFL!$H242="Oakland",+NFL!#REF!,0))</f>
        <v>0</v>
      </c>
      <c r="AV472" s="96">
        <f>IF(+NFL!$F242="Oakland",+NFL!#REF!,IF(+NFL!$H242="Oakland",+NFL!#REF!,0))</f>
        <v>0</v>
      </c>
      <c r="AW472" s="70">
        <f>IF(+NFL!$F242="Oakland",+NFL!#REF!,IF(+NFL!$H242="Oakland",+NFL!#REF!,0))</f>
        <v>0</v>
      </c>
      <c r="AX472" s="96">
        <f>IF(+NFL!$F242="Oakland",+NFL!#REF!,IF(+NFL!$H242="Oakland",+NFL!#REF!,0))</f>
        <v>0</v>
      </c>
      <c r="AY472" s="81">
        <f>IF(+NFL!$F242="Oakland",+NFL!#REF!,IF(+NFL!$H242="Oakland",+NFL!#REF!,0))</f>
        <v>0</v>
      </c>
      <c r="AZ472" s="96">
        <f>IF(+NFL!$F242="Oakland",+NFL!#REF!,IF(+NFL!$H242="Oakland",+NFL!#REF!,0))</f>
        <v>0</v>
      </c>
      <c r="BA472" s="70">
        <f>IF(+NFL!$F242="Oakland",+NFL!#REF!,IF(+NFL!$H242="Oakland",+NFL!#REF!,0))</f>
        <v>0</v>
      </c>
      <c r="BB472" s="70">
        <f>IF(+NFL!$F242="Oakland",+NFL!#REF!,IF(+NFL!$H242="Oakland",+NFL!#REF!,0))</f>
        <v>0</v>
      </c>
      <c r="BC472" s="592">
        <f>IF(+NFL!$F242="Oakland",+NFL!#REF!,IF(+NFL!$H242="Oakland",+NFL!#REF!,0))</f>
        <v>0</v>
      </c>
      <c r="BD472" s="81">
        <f>IF(+NFL!$F242="Oakland",+NFL!#REF!,IF(+NFL!$H242="Oakland",+NFL!#REF!,0))</f>
        <v>0</v>
      </c>
      <c r="BE472" s="96">
        <f>IF(+NFL!$F242="Oakland",+NFL!#REF!,IF(+NFL!$H242="Oakland",+NFL!#REF!,0))</f>
        <v>0</v>
      </c>
      <c r="BF472" s="70">
        <f>IF(+NFL!$F242="Oakland",+NFL!#REF!,IF(+NFL!$H242="Oakland",+NFL!#REF!,0))</f>
        <v>0</v>
      </c>
      <c r="BG472" s="81">
        <f>IF(+NFL!$F242="Oakland",+NFL!#REF!,IF(+NFL!$H242="Oakland",+NFL!#REF!,0))</f>
        <v>0</v>
      </c>
      <c r="BH472" s="96">
        <f>IF(+NFL!$F242="Oakland",+NFL!#REF!,IF(+NFL!$H242="Oakland",+NFL!#REF!,0))</f>
        <v>0</v>
      </c>
      <c r="BI472" s="70">
        <f>IF(+NFL!$F242="Oakland",+NFL!#REF!,IF(+NFL!$H242="Oakland",+NFL!#REF!,0))</f>
        <v>0</v>
      </c>
      <c r="BJ472" s="124">
        <f>IF(+NFL!$F242="Oakland",+NFL!#REF!,IF(+NFL!$H242="Oakland",+NFL!#REF!,0))</f>
        <v>0</v>
      </c>
      <c r="BK472" s="182">
        <f>IF(+NFL!$F242="Oakland",+NFL!#REF!,IF(+NFL!$H242="Oakland",+NFL!#REF!,0))</f>
        <v>0</v>
      </c>
    </row>
    <row r="473" spans="1:63" s="310" customFormat="1" x14ac:dyDescent="0.8">
      <c r="A473" s="70">
        <f>IF(+NFL!$F238="Las Vegas",+NFL!A238,IF(+NFL!$H238="Las Vegas",+NFL!A238,0))</f>
        <v>14</v>
      </c>
      <c r="B473" s="480" t="str">
        <f>IF(+NFL!$F238="Las Vegas",+NFL!B238,IF(+NFL!$H238="Las Vegas",+NFL!B238,0))</f>
        <v>Sun</v>
      </c>
      <c r="C473" s="72">
        <f>IF(+NFL!$F238="Las Vegas",+NFL!C238,IF(+NFL!$H238="Las Vegas",+NFL!C238,0))</f>
        <v>44542</v>
      </c>
      <c r="D473" s="73">
        <f>IF(+NFL!$F238="Las Vegas",+NFL!D238,IF(+NFL!$H238="Las Vegas",+NFL!D238,0))</f>
        <v>0.54166666666666663</v>
      </c>
      <c r="E473" s="70" t="str">
        <f>IF(+NFL!$F238="Las Vegas",+NFL!E238,IF(+NFL!$H238="Las Vegas",+NFL!E238,0))</f>
        <v>CBS</v>
      </c>
      <c r="F473" s="189" t="str">
        <f>IF(+NFL!$F238="Las Vegas",+NFL!F238,IF(+NFL!$H238="Las Vegas",+NFL!F238,0))</f>
        <v>Las Vegas</v>
      </c>
      <c r="G473" s="70" t="str">
        <f>IF(+NFL!$F238="Las Vegas",+NFL!G238,IF(+NFL!$H238="Las Vegas",+NFL!G238,0))</f>
        <v>AFCW</v>
      </c>
      <c r="H473" s="189" t="str">
        <f>IF(+NFL!$F238="Las Vegas",+NFL!H238,IF(+NFL!$H238="Las Vegas",+NFL!H238,0))</f>
        <v>Kansas City</v>
      </c>
      <c r="I473" s="70" t="str">
        <f>IF(+NFL!$F238="Las Vegas",+NFL!I238,IF(+NFL!$H238="Las Vegas",+NFL!I238,0))</f>
        <v>AFCW</v>
      </c>
      <c r="J473" s="496" t="str">
        <f>IF(+NFL!$F238="Las Vegas",+NFL!J238,IF(+NFL!$H238="Las Vegas",+NFL!J238,0))</f>
        <v>Kansas City</v>
      </c>
      <c r="K473" s="510" t="str">
        <f>IF(+NFL!$F238="Las Vegas",+NFL!K238,IF(+NFL!$H238="Las Vegas",+NFL!K238,0))</f>
        <v>Las Vegas</v>
      </c>
      <c r="L473" s="572">
        <f>IF(+NFL!$F238="Las Vegas",+NFL!L238,IF(+NFL!$H238="Las Vegas",+NFL!L238,0))</f>
        <v>9.5</v>
      </c>
      <c r="M473" s="573">
        <f>IF(+NFL!$F238="Las Vegas",+NFL!M238,IF(+NFL!$H238="Las Vegas",+NFL!M238,0))</f>
        <v>48</v>
      </c>
      <c r="N473" s="583" t="str">
        <f>IF(+NFL!$F238="Las Vegas",+NFL!N238,IF(+NFL!$H238="Las Vegas",+NFL!N238,0))</f>
        <v>Kansas City</v>
      </c>
      <c r="O473" s="584">
        <f>IF(+NFL!$F238="Las Vegas",+NFL!O238,IF(+NFL!$H238="Las Vegas",+NFL!O238,0))</f>
        <v>48</v>
      </c>
      <c r="P473" s="583" t="str">
        <f>IF(+NFL!$F238="Las Vegas",+NFL!P238,IF(+NFL!$H238="Las Vegas",+NFL!P238,0))</f>
        <v>Las Vegas</v>
      </c>
      <c r="Q473" s="585">
        <f>IF(+NFL!$F238="Las Vegas",+NFL!Q238,IF(+NFL!$H238="Las Vegas",+NFL!Q238,0))</f>
        <v>9</v>
      </c>
      <c r="R473" s="586" t="str">
        <f>IF(+NFL!$F238="Las Vegas",+NFL!R238,IF(+NFL!$H238="Las Vegas",+NFL!R238,0))</f>
        <v>Kansas City</v>
      </c>
      <c r="S473" s="585" t="str">
        <f>IF(+NFL!$F238="Las Vegas",+NFL!S238,IF(+NFL!$H238="Las Vegas",+NFL!S238,0))</f>
        <v>Las Vegas</v>
      </c>
      <c r="T473" s="587" t="str">
        <f>IF(+NFL!$F238="Las Vegas",+NFL!T238,IF(+NFL!$H238="Las Vegas",+NFL!T238,0))</f>
        <v>Las Vegas</v>
      </c>
      <c r="U473" s="585" t="str">
        <f>IF(+NFL!$F238="Las Vegas",+NFL!U238,IF(+NFL!$H238="Las Vegas",+NFL!U238,0))</f>
        <v>L</v>
      </c>
      <c r="V473" s="586">
        <f>IF(+NFL!$F261="Oakland",+NFL!#REF!,IF(+NFL!$H261="Oakland",+NFL!#REF!,0))</f>
        <v>0</v>
      </c>
      <c r="W473" s="585">
        <f>IF(+NFL!$F261="Oakland",+NFL!#REF!,IF(+NFL!$H261="Oakland",+NFL!#REF!,0))</f>
        <v>0</v>
      </c>
      <c r="X473" s="587">
        <f>IF(+NFL!$F261="Oakland",+NFL!#REF!,IF(+NFL!$H261="Oakland",+NFL!#REF!,0))</f>
        <v>0</v>
      </c>
      <c r="Y473" s="585">
        <f>IF(+NFL!$F261="Oakland",+NFL!#REF!,IF(+NFL!$H261="Oakland",+NFL!#REF!,0))</f>
        <v>0</v>
      </c>
      <c r="Z473" s="586">
        <f>IF(+NFL!$F261="Oakland",+NFL!#REF!,IF(+NFL!$H261="Oakland",+NFL!#REF!,0))</f>
        <v>0</v>
      </c>
      <c r="AA473" s="585">
        <f>IF(+NFL!$F261="Oakland",+NFL!#REF!,IF(+NFL!$H261="Oakland",+NFL!#REF!,0))</f>
        <v>0</v>
      </c>
      <c r="AB473" s="124">
        <f>IF(+NFL!$F261="Oakland",+NFL!#REF!,IF(+NFL!$H261="Oakland",+NFL!#REF!,0))</f>
        <v>0</v>
      </c>
      <c r="AC473" s="182">
        <f>IF(+NFL!$F261="Oakland",+NFL!#REF!,IF(+NFL!$H261="Oakland",+NFL!#REF!,0))</f>
        <v>0</v>
      </c>
      <c r="AD473" s="496">
        <f>IF(+NFL!$F261="Oakland",+NFL!#REF!,IF(+NFL!$H261="Oakland",+NFL!#REF!,0))</f>
        <v>0</v>
      </c>
      <c r="AE473" s="565">
        <f>IF(+NFL!$F261="Oakland",+NFL!#REF!,IF(+NFL!$H261="Oakland",+NFL!#REF!,0))</f>
        <v>0</v>
      </c>
      <c r="AF473" s="496">
        <f>IF(+NFL!$F261="Oakland",+NFL!#REF!,IF(+NFL!$H261="Oakland",+NFL!#REF!,0))</f>
        <v>0</v>
      </c>
      <c r="AG473" s="565">
        <f>IF(+NFL!$F261="Oakland",+NFL!#REF!,IF(+NFL!$H261="Oakland",+NFL!#REF!,0))</f>
        <v>0</v>
      </c>
      <c r="AH473" s="496">
        <f>IF(+NFL!$F261="Oakland",+NFL!#REF!,IF(+NFL!$H261="Oakland",+NFL!#REF!,0))</f>
        <v>0</v>
      </c>
      <c r="AI473" s="565">
        <f>IF(+NFL!$F261="Oakland",+NFL!#REF!,IF(+NFL!$H261="Oakland",+NFL!#REF!,0))</f>
        <v>0</v>
      </c>
      <c r="AJ473" s="496">
        <f>IF(+NFL!$F261="Oakland",+NFL!#REF!,IF(+NFL!$H261="Oakland",+NFL!#REF!,0))</f>
        <v>0</v>
      </c>
      <c r="AK473" s="565">
        <f>IF(+NFL!$F261="Oakland",+NFL!#REF!,IF(+NFL!$H261="Oakland",+NFL!#REF!,0))</f>
        <v>0</v>
      </c>
      <c r="AL473" s="100">
        <f>IF(+NFL!$F261="Oakland",+NFL!#REF!,IF(+NFL!$H261="Oakland",+NFL!#REF!,0))</f>
        <v>0</v>
      </c>
      <c r="AM473" s="82">
        <f>IF(+NFL!$F261="Oakland",+NFL!#REF!,IF(+NFL!$H261="Oakland",+NFL!#REF!,0))</f>
        <v>0</v>
      </c>
      <c r="AN473" s="81">
        <f>IF(+NFL!$F261="Oakland",+NFL!#REF!,IF(+NFL!$H261="Oakland",+NFL!#REF!,0))</f>
        <v>0</v>
      </c>
      <c r="AO473" s="83">
        <f>IF(+NFL!$F261="Oakland",+NFL!#REF!,IF(+NFL!$H261="Oakland",+NFL!#REF!,0))</f>
        <v>0</v>
      </c>
      <c r="AP473" s="480">
        <f>IF(+NFL!$F261="Oakland",+NFL!#REF!,IF(+NFL!$H261="Oakland",+NFL!#REF!,0))</f>
        <v>0</v>
      </c>
      <c r="AQ473" s="72">
        <f>IF(+NFL!$F261="Oakland",+NFL!#REF!,IF(+NFL!$H261="Oakland",+NFL!#REF!,0))</f>
        <v>0</v>
      </c>
      <c r="AR473" s="81">
        <f>IF(+NFL!$F261="Oakland",+NFL!#REF!,IF(+NFL!$H261="Oakland",+NFL!#REF!,0))</f>
        <v>0</v>
      </c>
      <c r="AS473" s="96">
        <f>IF(+NFL!$F261="Oakland",+NFL!#REF!,IF(+NFL!$H261="Oakland",+NFL!#REF!,0))</f>
        <v>0</v>
      </c>
      <c r="AT473" s="96">
        <f>IF(+NFL!$F261="Oakland",+NFL!#REF!,IF(+NFL!$H261="Oakland",+NFL!#REF!,0))</f>
        <v>0</v>
      </c>
      <c r="AU473" s="81">
        <f>IF(+NFL!$F261="Oakland",+NFL!#REF!,IF(+NFL!$H261="Oakland",+NFL!#REF!,0))</f>
        <v>0</v>
      </c>
      <c r="AV473" s="96">
        <f>IF(+NFL!$F261="Oakland",+NFL!#REF!,IF(+NFL!$H261="Oakland",+NFL!#REF!,0))</f>
        <v>0</v>
      </c>
      <c r="AW473" s="70">
        <f>IF(+NFL!$F261="Oakland",+NFL!#REF!,IF(+NFL!$H261="Oakland",+NFL!#REF!,0))</f>
        <v>0</v>
      </c>
      <c r="AX473" s="96">
        <f>IF(+NFL!$F261="Oakland",+NFL!#REF!,IF(+NFL!$H261="Oakland",+NFL!#REF!,0))</f>
        <v>0</v>
      </c>
      <c r="AY473" s="81">
        <f>IF(+NFL!$F261="Oakland",+NFL!#REF!,IF(+NFL!$H261="Oakland",+NFL!#REF!,0))</f>
        <v>0</v>
      </c>
      <c r="AZ473" s="96">
        <f>IF(+NFL!$F261="Oakland",+NFL!#REF!,IF(+NFL!$H261="Oakland",+NFL!#REF!,0))</f>
        <v>0</v>
      </c>
      <c r="BA473" s="70">
        <f>IF(+NFL!$F261="Oakland",+NFL!#REF!,IF(+NFL!$H261="Oakland",+NFL!#REF!,0))</f>
        <v>0</v>
      </c>
      <c r="BB473" s="70">
        <f>IF(+NFL!$F261="Oakland",+NFL!#REF!,IF(+NFL!$H261="Oakland",+NFL!#REF!,0))</f>
        <v>0</v>
      </c>
      <c r="BC473" s="592">
        <f>IF(+NFL!$F261="Oakland",+NFL!#REF!,IF(+NFL!$H261="Oakland",+NFL!#REF!,0))</f>
        <v>0</v>
      </c>
      <c r="BD473" s="81">
        <f>IF(+NFL!$F261="Oakland",+NFL!#REF!,IF(+NFL!$H261="Oakland",+NFL!#REF!,0))</f>
        <v>0</v>
      </c>
      <c r="BE473" s="96">
        <f>IF(+NFL!$F261="Oakland",+NFL!#REF!,IF(+NFL!$H261="Oakland",+NFL!#REF!,0))</f>
        <v>0</v>
      </c>
      <c r="BF473" s="70">
        <f>IF(+NFL!$F261="Oakland",+NFL!#REF!,IF(+NFL!$H261="Oakland",+NFL!#REF!,0))</f>
        <v>0</v>
      </c>
      <c r="BG473" s="81">
        <f>IF(+NFL!$F261="Oakland",+NFL!#REF!,IF(+NFL!$H261="Oakland",+NFL!#REF!,0))</f>
        <v>0</v>
      </c>
      <c r="BH473" s="96">
        <f>IF(+NFL!$F261="Oakland",+NFL!#REF!,IF(+NFL!$H261="Oakland",+NFL!#REF!,0))</f>
        <v>0</v>
      </c>
      <c r="BI473" s="70">
        <f>IF(+NFL!$F261="Oakland",+NFL!#REF!,IF(+NFL!$H261="Oakland",+NFL!#REF!,0))</f>
        <v>0</v>
      </c>
      <c r="BJ473" s="124">
        <f>IF(+NFL!$F261="Oakland",+NFL!#REF!,IF(+NFL!$H261="Oakland",+NFL!#REF!,0))</f>
        <v>0</v>
      </c>
      <c r="BK473" s="182">
        <f>IF(+NFL!$F261="Oakland",+NFL!#REF!,IF(+NFL!$H261="Oakland",+NFL!#REF!,0))</f>
        <v>0</v>
      </c>
    </row>
    <row r="474" spans="1:63" s="310" customFormat="1" x14ac:dyDescent="0.8">
      <c r="A474" s="70">
        <f>IF(+NFL!$F255="Las Vegas",+NFL!A255,IF(+NFL!$H255="Las Vegas",+NFL!A255,0))</f>
        <v>15</v>
      </c>
      <c r="B474" s="480" t="str">
        <f>IF(+NFL!$F255="Las Vegas",+NFL!B255,IF(+NFL!$H255="Las Vegas",+NFL!B255,0))</f>
        <v>Sun</v>
      </c>
      <c r="C474" s="72">
        <f>IF(+NFL!$F255="Las Vegas",+NFL!C255,IF(+NFL!$H255="Las Vegas",+NFL!C255,0))</f>
        <v>44549</v>
      </c>
      <c r="D474" s="73">
        <f>IF(+NFL!$F255="Las Vegas",+NFL!D255,IF(+NFL!$H255="Las Vegas",+NFL!D255,0))</f>
        <v>0.54166666666666663</v>
      </c>
      <c r="E474" s="70">
        <f>IF(+NFL!$F255="Las Vegas",+NFL!E255,IF(+NFL!$H255="Las Vegas",+NFL!E255,0))</f>
        <v>0</v>
      </c>
      <c r="F474" s="189" t="str">
        <f>IF(+NFL!$F255="Las Vegas",+NFL!F255,IF(+NFL!$H255="Las Vegas",+NFL!F255,0))</f>
        <v>Las Vegas</v>
      </c>
      <c r="G474" s="70" t="str">
        <f>IF(+NFL!$F255="Las Vegas",+NFL!G255,IF(+NFL!$H255="Las Vegas",+NFL!G255,0))</f>
        <v>AFCW</v>
      </c>
      <c r="H474" s="189" t="str">
        <f>IF(+NFL!$F255="Las Vegas",+NFL!H255,IF(+NFL!$H255="Las Vegas",+NFL!H255,0))</f>
        <v>Cleveland</v>
      </c>
      <c r="I474" s="70" t="str">
        <f>IF(+NFL!$F255="Las Vegas",+NFL!I255,IF(+NFL!$H255="Las Vegas",+NFL!I255,0))</f>
        <v>AFCN</v>
      </c>
      <c r="J474" s="496" t="str">
        <f>IF(+NFL!$F255="Las Vegas",+NFL!J255,IF(+NFL!$H255="Las Vegas",+NFL!J255,0))</f>
        <v>Las Vegas</v>
      </c>
      <c r="K474" s="510" t="str">
        <f>IF(+NFL!$F255="Las Vegas",+NFL!K255,IF(+NFL!$H255="Las Vegas",+NFL!K255,0))</f>
        <v>Cleveland</v>
      </c>
      <c r="L474" s="572">
        <f>IF(+NFL!$F255="Las Vegas",+NFL!L255,IF(+NFL!$H255="Las Vegas",+NFL!L255,0))</f>
        <v>1.5</v>
      </c>
      <c r="M474" s="573">
        <f>IF(+NFL!$F255="Las Vegas",+NFL!M255,IF(+NFL!$H255="Las Vegas",+NFL!M255,0))</f>
        <v>38.5</v>
      </c>
      <c r="N474" s="583" t="str">
        <f>IF(+NFL!$F255="Las Vegas",+NFL!N255,IF(+NFL!$H255="Las Vegas",+NFL!N255,0))</f>
        <v>Las Vegas</v>
      </c>
      <c r="O474" s="584">
        <f>IF(+NFL!$F255="Las Vegas",+NFL!O255,IF(+NFL!$H255="Las Vegas",+NFL!O255,0))</f>
        <v>16</v>
      </c>
      <c r="P474" s="583" t="str">
        <f>IF(+NFL!$F255="Las Vegas",+NFL!P255,IF(+NFL!$H255="Las Vegas",+NFL!P255,0))</f>
        <v>Cleveland</v>
      </c>
      <c r="Q474" s="585">
        <f>IF(+NFL!$F255="Las Vegas",+NFL!Q255,IF(+NFL!$H255="Las Vegas",+NFL!Q255,0))</f>
        <v>14</v>
      </c>
      <c r="R474" s="586" t="str">
        <f>IF(+NFL!$F255="Las Vegas",+NFL!R255,IF(+NFL!$H255="Las Vegas",+NFL!R255,0))</f>
        <v>Las Vegas</v>
      </c>
      <c r="S474" s="585" t="str">
        <f>IF(+NFL!$F255="Las Vegas",+NFL!S255,IF(+NFL!$H255="Las Vegas",+NFL!S255,0))</f>
        <v>Cleveland</v>
      </c>
      <c r="T474" s="587" t="str">
        <f>IF(+NFL!$F255="Las Vegas",+NFL!T255,IF(+NFL!$H255="Las Vegas",+NFL!T255,0))</f>
        <v>Cleveland</v>
      </c>
      <c r="U474" s="585" t="str">
        <f>IF(+NFL!$F255="Las Vegas",+NFL!U255,IF(+NFL!$H255="Las Vegas",+NFL!U255,0))</f>
        <v>L</v>
      </c>
      <c r="V474" s="586">
        <f>IF(+NFL!$F284="Oakland",+NFL!#REF!,IF(+NFL!$H284="Oakland",+NFL!#REF!,0))</f>
        <v>0</v>
      </c>
      <c r="W474" s="585">
        <f>IF(+NFL!$F284="Oakland",+NFL!#REF!,IF(+NFL!$H284="Oakland",+NFL!#REF!,0))</f>
        <v>0</v>
      </c>
      <c r="X474" s="587">
        <f>IF(+NFL!$F284="Oakland",+NFL!#REF!,IF(+NFL!$H284="Oakland",+NFL!#REF!,0))</f>
        <v>0</v>
      </c>
      <c r="Y474" s="585">
        <f>IF(+NFL!$F284="Oakland",+NFL!#REF!,IF(+NFL!$H284="Oakland",+NFL!#REF!,0))</f>
        <v>0</v>
      </c>
      <c r="Z474" s="586">
        <f>IF(+NFL!$F284="Oakland",+NFL!#REF!,IF(+NFL!$H284="Oakland",+NFL!#REF!,0))</f>
        <v>0</v>
      </c>
      <c r="AA474" s="585">
        <f>IF(+NFL!$F284="Oakland",+NFL!#REF!,IF(+NFL!$H284="Oakland",+NFL!#REF!,0))</f>
        <v>0</v>
      </c>
      <c r="AB474" s="124">
        <f>IF(+NFL!$F284="Oakland",+NFL!#REF!,IF(+NFL!$H284="Oakland",+NFL!#REF!,0))</f>
        <v>0</v>
      </c>
      <c r="AC474" s="182">
        <f>IF(+NFL!$F284="Oakland",+NFL!#REF!,IF(+NFL!$H284="Oakland",+NFL!#REF!,0))</f>
        <v>0</v>
      </c>
      <c r="AD474" s="496">
        <f>IF(+NFL!$F284="Oakland",+NFL!#REF!,IF(+NFL!$H284="Oakland",+NFL!#REF!,0))</f>
        <v>0</v>
      </c>
      <c r="AE474" s="565">
        <f>IF(+NFL!$F284="Oakland",+NFL!#REF!,IF(+NFL!$H284="Oakland",+NFL!#REF!,0))</f>
        <v>0</v>
      </c>
      <c r="AF474" s="496">
        <f>IF(+NFL!$F284="Oakland",+NFL!#REF!,IF(+NFL!$H284="Oakland",+NFL!#REF!,0))</f>
        <v>0</v>
      </c>
      <c r="AG474" s="565">
        <f>IF(+NFL!$F284="Oakland",+NFL!#REF!,IF(+NFL!$H284="Oakland",+NFL!#REF!,0))</f>
        <v>0</v>
      </c>
      <c r="AH474" s="496">
        <f>IF(+NFL!$F284="Oakland",+NFL!#REF!,IF(+NFL!$H284="Oakland",+NFL!#REF!,0))</f>
        <v>0</v>
      </c>
      <c r="AI474" s="565">
        <f>IF(+NFL!$F284="Oakland",+NFL!#REF!,IF(+NFL!$H284="Oakland",+NFL!#REF!,0))</f>
        <v>0</v>
      </c>
      <c r="AJ474" s="496">
        <f>IF(+NFL!$F284="Oakland",+NFL!#REF!,IF(+NFL!$H284="Oakland",+NFL!#REF!,0))</f>
        <v>0</v>
      </c>
      <c r="AK474" s="565">
        <f>IF(+NFL!$F284="Oakland",+NFL!#REF!,IF(+NFL!$H284="Oakland",+NFL!#REF!,0))</f>
        <v>0</v>
      </c>
      <c r="AL474" s="100">
        <f>IF(+NFL!$F284="Oakland",+NFL!#REF!,IF(+NFL!$H284="Oakland",+NFL!#REF!,0))</f>
        <v>0</v>
      </c>
      <c r="AM474" s="82">
        <f>IF(+NFL!$F284="Oakland",+NFL!#REF!,IF(+NFL!$H284="Oakland",+NFL!#REF!,0))</f>
        <v>0</v>
      </c>
      <c r="AN474" s="81">
        <f>IF(+NFL!$F284="Oakland",+NFL!#REF!,IF(+NFL!$H284="Oakland",+NFL!#REF!,0))</f>
        <v>0</v>
      </c>
      <c r="AO474" s="83">
        <f>IF(+NFL!$F284="Oakland",+NFL!#REF!,IF(+NFL!$H284="Oakland",+NFL!#REF!,0))</f>
        <v>0</v>
      </c>
      <c r="AP474" s="480">
        <f>IF(+NFL!$F284="Oakland",+NFL!#REF!,IF(+NFL!$H284="Oakland",+NFL!#REF!,0))</f>
        <v>0</v>
      </c>
      <c r="AQ474" s="72">
        <f>IF(+NFL!$F284="Oakland",+NFL!#REF!,IF(+NFL!$H284="Oakland",+NFL!#REF!,0))</f>
        <v>0</v>
      </c>
      <c r="AR474" s="81">
        <f>IF(+NFL!$F284="Oakland",+NFL!#REF!,IF(+NFL!$H284="Oakland",+NFL!#REF!,0))</f>
        <v>0</v>
      </c>
      <c r="AS474" s="96">
        <f>IF(+NFL!$F284="Oakland",+NFL!#REF!,IF(+NFL!$H284="Oakland",+NFL!#REF!,0))</f>
        <v>0</v>
      </c>
      <c r="AT474" s="96">
        <f>IF(+NFL!$F284="Oakland",+NFL!#REF!,IF(+NFL!$H284="Oakland",+NFL!#REF!,0))</f>
        <v>0</v>
      </c>
      <c r="AU474" s="81">
        <f>IF(+NFL!$F284="Oakland",+NFL!#REF!,IF(+NFL!$H284="Oakland",+NFL!#REF!,0))</f>
        <v>0</v>
      </c>
      <c r="AV474" s="96">
        <f>IF(+NFL!$F284="Oakland",+NFL!#REF!,IF(+NFL!$H284="Oakland",+NFL!#REF!,0))</f>
        <v>0</v>
      </c>
      <c r="AW474" s="70">
        <f>IF(+NFL!$F284="Oakland",+NFL!#REF!,IF(+NFL!$H284="Oakland",+NFL!#REF!,0))</f>
        <v>0</v>
      </c>
      <c r="AX474" s="96">
        <f>IF(+NFL!$F284="Oakland",+NFL!#REF!,IF(+NFL!$H284="Oakland",+NFL!#REF!,0))</f>
        <v>0</v>
      </c>
      <c r="AY474" s="81">
        <f>IF(+NFL!$F284="Oakland",+NFL!#REF!,IF(+NFL!$H284="Oakland",+NFL!#REF!,0))</f>
        <v>0</v>
      </c>
      <c r="AZ474" s="96">
        <f>IF(+NFL!$F284="Oakland",+NFL!#REF!,IF(+NFL!$H284="Oakland",+NFL!#REF!,0))</f>
        <v>0</v>
      </c>
      <c r="BA474" s="70">
        <f>IF(+NFL!$F284="Oakland",+NFL!#REF!,IF(+NFL!$H284="Oakland",+NFL!#REF!,0))</f>
        <v>0</v>
      </c>
      <c r="BB474" s="70">
        <f>IF(+NFL!$F284="Oakland",+NFL!#REF!,IF(+NFL!$H284="Oakland",+NFL!#REF!,0))</f>
        <v>0</v>
      </c>
      <c r="BC474" s="592">
        <f>IF(+NFL!$F284="Oakland",+NFL!#REF!,IF(+NFL!$H284="Oakland",+NFL!#REF!,0))</f>
        <v>0</v>
      </c>
      <c r="BD474" s="81">
        <f>IF(+NFL!$F284="Oakland",+NFL!#REF!,IF(+NFL!$H284="Oakland",+NFL!#REF!,0))</f>
        <v>0</v>
      </c>
      <c r="BE474" s="96">
        <f>IF(+NFL!$F284="Oakland",+NFL!#REF!,IF(+NFL!$H284="Oakland",+NFL!#REF!,0))</f>
        <v>0</v>
      </c>
      <c r="BF474" s="70">
        <f>IF(+NFL!$F284="Oakland",+NFL!#REF!,IF(+NFL!$H284="Oakland",+NFL!#REF!,0))</f>
        <v>0</v>
      </c>
      <c r="BG474" s="81">
        <f>IF(+NFL!$F284="Oakland",+NFL!#REF!,IF(+NFL!$H284="Oakland",+NFL!#REF!,0))</f>
        <v>0</v>
      </c>
      <c r="BH474" s="96">
        <f>IF(+NFL!$F284="Oakland",+NFL!#REF!,IF(+NFL!$H284="Oakland",+NFL!#REF!,0))</f>
        <v>0</v>
      </c>
      <c r="BI474" s="70">
        <f>IF(+NFL!$F284="Oakland",+NFL!#REF!,IF(+NFL!$H284="Oakland",+NFL!#REF!,0))</f>
        <v>0</v>
      </c>
      <c r="BJ474" s="124">
        <f>IF(+NFL!$F284="Oakland",+NFL!#REF!,IF(+NFL!$H284="Oakland",+NFL!#REF!,0))</f>
        <v>0</v>
      </c>
      <c r="BK474" s="182">
        <f>IF(+NFL!$F284="Oakland",+NFL!#REF!,IF(+NFL!$H284="Oakland",+NFL!#REF!,0))</f>
        <v>0</v>
      </c>
    </row>
    <row r="475" spans="1:63" s="310" customFormat="1" x14ac:dyDescent="0.8">
      <c r="A475" s="70">
        <f>IF(+NFL!$F282="Las Vegas",+NFL!A282,IF(+NFL!$H282="Las Vegas",+NFL!A282,0))</f>
        <v>16</v>
      </c>
      <c r="B475" s="480" t="str">
        <f>IF(+NFL!$F282="Las Vegas",+NFL!B282,IF(+NFL!$H282="Las Vegas",+NFL!B282,0))</f>
        <v>Sun</v>
      </c>
      <c r="C475" s="72">
        <f>IF(+NFL!$F282="Las Vegas",+NFL!C282,IF(+NFL!$H282="Las Vegas",+NFL!C282,0))</f>
        <v>44556</v>
      </c>
      <c r="D475" s="73">
        <f>IF(+NFL!$F282="Las Vegas",+NFL!D282,IF(+NFL!$H282="Las Vegas",+NFL!D282,0))</f>
        <v>0.67708333333333337</v>
      </c>
      <c r="E475" s="70" t="str">
        <f>IF(+NFL!$F282="Las Vegas",+NFL!E282,IF(+NFL!$H282="Las Vegas",+NFL!E282,0))</f>
        <v>CBS</v>
      </c>
      <c r="F475" s="189" t="str">
        <f>IF(+NFL!$F282="Las Vegas",+NFL!F282,IF(+NFL!$H282="Las Vegas",+NFL!F282,0))</f>
        <v>Denver</v>
      </c>
      <c r="G475" s="70" t="str">
        <f>IF(+NFL!$F282="Las Vegas",+NFL!G282,IF(+NFL!$H282="Las Vegas",+NFL!G282,0))</f>
        <v>AFCW</v>
      </c>
      <c r="H475" s="189" t="str">
        <f>IF(+NFL!$F282="Las Vegas",+NFL!H282,IF(+NFL!$H282="Las Vegas",+NFL!H282,0))</f>
        <v>Las Vegas</v>
      </c>
      <c r="I475" s="70" t="str">
        <f>IF(+NFL!$F282="Las Vegas",+NFL!I282,IF(+NFL!$H282="Las Vegas",+NFL!I282,0))</f>
        <v>AFCW</v>
      </c>
      <c r="J475" s="496" t="str">
        <f>IF(+NFL!$F282="Las Vegas",+NFL!J282,IF(+NFL!$H282="Las Vegas",+NFL!J282,0))</f>
        <v>Las Vegas</v>
      </c>
      <c r="K475" s="510" t="str">
        <f>IF(+NFL!$F282="Las Vegas",+NFL!K282,IF(+NFL!$H282="Las Vegas",+NFL!K282,0))</f>
        <v>Denver</v>
      </c>
      <c r="L475" s="572">
        <f>IF(+NFL!$F282="Las Vegas",+NFL!L282,IF(+NFL!$H282="Las Vegas",+NFL!L282,0))</f>
        <v>1</v>
      </c>
      <c r="M475" s="573">
        <f>IF(+NFL!$F282="Las Vegas",+NFL!M282,IF(+NFL!$H282="Las Vegas",+NFL!M282,0))</f>
        <v>41.5</v>
      </c>
      <c r="N475" s="583" t="str">
        <f>IF(+NFL!$F282="Las Vegas",+NFL!N282,IF(+NFL!$H282="Las Vegas",+NFL!N282,0))</f>
        <v>Las Vegas</v>
      </c>
      <c r="O475" s="584">
        <f>IF(+NFL!$F282="Las Vegas",+NFL!O282,IF(+NFL!$H282="Las Vegas",+NFL!O282,0))</f>
        <v>17</v>
      </c>
      <c r="P475" s="583" t="str">
        <f>IF(+NFL!$F282="Las Vegas",+NFL!P282,IF(+NFL!$H282="Las Vegas",+NFL!P282,0))</f>
        <v>Denver</v>
      </c>
      <c r="Q475" s="585">
        <f>IF(+NFL!$F282="Las Vegas",+NFL!Q282,IF(+NFL!$H282="Las Vegas",+NFL!Q282,0))</f>
        <v>13</v>
      </c>
      <c r="R475" s="586" t="str">
        <f>IF(+NFL!$F282="Las Vegas",+NFL!R282,IF(+NFL!$H282="Las Vegas",+NFL!R282,0))</f>
        <v>Las Vegas</v>
      </c>
      <c r="S475" s="585" t="str">
        <f>IF(+NFL!$F282="Las Vegas",+NFL!S282,IF(+NFL!$H282="Las Vegas",+NFL!S282,0))</f>
        <v>Denver</v>
      </c>
      <c r="T475" s="587" t="str">
        <f>IF(+NFL!$F282="Las Vegas",+NFL!T282,IF(+NFL!$H282="Las Vegas",+NFL!T282,0))</f>
        <v>Las Vegas</v>
      </c>
      <c r="U475" s="585" t="str">
        <f>IF(+NFL!$F282="Las Vegas",+NFL!U282,IF(+NFL!$H282="Las Vegas",+NFL!U282,0))</f>
        <v>W</v>
      </c>
      <c r="V475" s="586">
        <f>IF(+NFL!$F301="Oakland",+NFL!#REF!,IF(+NFL!$H301="Oakland",+NFL!#REF!,0))</f>
        <v>0</v>
      </c>
      <c r="W475" s="585">
        <f>IF(+NFL!$F301="Oakland",+NFL!#REF!,IF(+NFL!$H301="Oakland",+NFL!#REF!,0))</f>
        <v>0</v>
      </c>
      <c r="X475" s="587">
        <f>IF(+NFL!$F301="Oakland",+NFL!#REF!,IF(+NFL!$H301="Oakland",+NFL!#REF!,0))</f>
        <v>0</v>
      </c>
      <c r="Y475" s="585">
        <f>IF(+NFL!$F301="Oakland",+NFL!#REF!,IF(+NFL!$H301="Oakland",+NFL!#REF!,0))</f>
        <v>0</v>
      </c>
      <c r="Z475" s="586">
        <f>IF(+NFL!$F301="Oakland",+NFL!#REF!,IF(+NFL!$H301="Oakland",+NFL!#REF!,0))</f>
        <v>0</v>
      </c>
      <c r="AA475" s="585">
        <f>IF(+NFL!$F301="Oakland",+NFL!#REF!,IF(+NFL!$H301="Oakland",+NFL!#REF!,0))</f>
        <v>0</v>
      </c>
      <c r="AB475" s="124">
        <f>IF(+NFL!$F301="Oakland",+NFL!#REF!,IF(+NFL!$H301="Oakland",+NFL!#REF!,0))</f>
        <v>0</v>
      </c>
      <c r="AC475" s="182">
        <f>IF(+NFL!$F301="Oakland",+NFL!#REF!,IF(+NFL!$H301="Oakland",+NFL!#REF!,0))</f>
        <v>0</v>
      </c>
      <c r="AD475" s="496">
        <f>IF(+NFL!$F301="Oakland",+NFL!#REF!,IF(+NFL!$H301="Oakland",+NFL!#REF!,0))</f>
        <v>0</v>
      </c>
      <c r="AE475" s="565">
        <f>IF(+NFL!$F301="Oakland",+NFL!#REF!,IF(+NFL!$H301="Oakland",+NFL!#REF!,0))</f>
        <v>0</v>
      </c>
      <c r="AF475" s="496">
        <f>IF(+NFL!$F301="Oakland",+NFL!#REF!,IF(+NFL!$H301="Oakland",+NFL!#REF!,0))</f>
        <v>0</v>
      </c>
      <c r="AG475" s="565">
        <f>IF(+NFL!$F301="Oakland",+NFL!#REF!,IF(+NFL!$H301="Oakland",+NFL!#REF!,0))</f>
        <v>0</v>
      </c>
      <c r="AH475" s="496">
        <f>IF(+NFL!$F301="Oakland",+NFL!#REF!,IF(+NFL!$H301="Oakland",+NFL!#REF!,0))</f>
        <v>0</v>
      </c>
      <c r="AI475" s="565">
        <f>IF(+NFL!$F301="Oakland",+NFL!#REF!,IF(+NFL!$H301="Oakland",+NFL!#REF!,0))</f>
        <v>0</v>
      </c>
      <c r="AJ475" s="496">
        <f>IF(+NFL!$F301="Oakland",+NFL!#REF!,IF(+NFL!$H301="Oakland",+NFL!#REF!,0))</f>
        <v>0</v>
      </c>
      <c r="AK475" s="565">
        <f>IF(+NFL!$F301="Oakland",+NFL!#REF!,IF(+NFL!$H301="Oakland",+NFL!#REF!,0))</f>
        <v>0</v>
      </c>
      <c r="AL475" s="100">
        <f>IF(+NFL!$F301="Oakland",+NFL!#REF!,IF(+NFL!$H301="Oakland",+NFL!#REF!,0))</f>
        <v>0</v>
      </c>
      <c r="AM475" s="82">
        <f>IF(+NFL!$F301="Oakland",+NFL!#REF!,IF(+NFL!$H301="Oakland",+NFL!#REF!,0))</f>
        <v>0</v>
      </c>
      <c r="AN475" s="81">
        <f>IF(+NFL!$F301="Oakland",+NFL!#REF!,IF(+NFL!$H301="Oakland",+NFL!#REF!,0))</f>
        <v>0</v>
      </c>
      <c r="AO475" s="83">
        <f>IF(+NFL!$F301="Oakland",+NFL!#REF!,IF(+NFL!$H301="Oakland",+NFL!#REF!,0))</f>
        <v>0</v>
      </c>
      <c r="AP475" s="480">
        <f>IF(+NFL!$F301="Oakland",+NFL!#REF!,IF(+NFL!$H301="Oakland",+NFL!#REF!,0))</f>
        <v>0</v>
      </c>
      <c r="AQ475" s="72">
        <f>IF(+NFL!$F301="Oakland",+NFL!#REF!,IF(+NFL!$H301="Oakland",+NFL!#REF!,0))</f>
        <v>0</v>
      </c>
      <c r="AR475" s="81">
        <f>IF(+NFL!$F301="Oakland",+NFL!#REF!,IF(+NFL!$H301="Oakland",+NFL!#REF!,0))</f>
        <v>0</v>
      </c>
      <c r="AS475" s="96">
        <f>IF(+NFL!$F301="Oakland",+NFL!#REF!,IF(+NFL!$H301="Oakland",+NFL!#REF!,0))</f>
        <v>0</v>
      </c>
      <c r="AT475" s="96">
        <f>IF(+NFL!$F301="Oakland",+NFL!#REF!,IF(+NFL!$H301="Oakland",+NFL!#REF!,0))</f>
        <v>0</v>
      </c>
      <c r="AU475" s="81">
        <f>IF(+NFL!$F301="Oakland",+NFL!#REF!,IF(+NFL!$H301="Oakland",+NFL!#REF!,0))</f>
        <v>0</v>
      </c>
      <c r="AV475" s="96">
        <f>IF(+NFL!$F301="Oakland",+NFL!#REF!,IF(+NFL!$H301="Oakland",+NFL!#REF!,0))</f>
        <v>0</v>
      </c>
      <c r="AW475" s="70">
        <f>IF(+NFL!$F301="Oakland",+NFL!#REF!,IF(+NFL!$H301="Oakland",+NFL!#REF!,0))</f>
        <v>0</v>
      </c>
      <c r="AX475" s="96">
        <f>IF(+NFL!$F301="Oakland",+NFL!#REF!,IF(+NFL!$H301="Oakland",+NFL!#REF!,0))</f>
        <v>0</v>
      </c>
      <c r="AY475" s="81">
        <f>IF(+NFL!$F301="Oakland",+NFL!#REF!,IF(+NFL!$H301="Oakland",+NFL!#REF!,0))</f>
        <v>0</v>
      </c>
      <c r="AZ475" s="96">
        <f>IF(+NFL!$F301="Oakland",+NFL!#REF!,IF(+NFL!$H301="Oakland",+NFL!#REF!,0))</f>
        <v>0</v>
      </c>
      <c r="BA475" s="70">
        <f>IF(+NFL!$F301="Oakland",+NFL!#REF!,IF(+NFL!$H301="Oakland",+NFL!#REF!,0))</f>
        <v>0</v>
      </c>
      <c r="BB475" s="70">
        <f>IF(+NFL!$F301="Oakland",+NFL!#REF!,IF(+NFL!$H301="Oakland",+NFL!#REF!,0))</f>
        <v>0</v>
      </c>
      <c r="BC475" s="592">
        <f>IF(+NFL!$F301="Oakland",+NFL!#REF!,IF(+NFL!$H301="Oakland",+NFL!#REF!,0))</f>
        <v>0</v>
      </c>
      <c r="BD475" s="81">
        <f>IF(+NFL!$F301="Oakland",+NFL!#REF!,IF(+NFL!$H301="Oakland",+NFL!#REF!,0))</f>
        <v>0</v>
      </c>
      <c r="BE475" s="96">
        <f>IF(+NFL!$F301="Oakland",+NFL!#REF!,IF(+NFL!$H301="Oakland",+NFL!#REF!,0))</f>
        <v>0</v>
      </c>
      <c r="BF475" s="70">
        <f>IF(+NFL!$F301="Oakland",+NFL!#REF!,IF(+NFL!$H301="Oakland",+NFL!#REF!,0))</f>
        <v>0</v>
      </c>
      <c r="BG475" s="81">
        <f>IF(+NFL!$F301="Oakland",+NFL!#REF!,IF(+NFL!$H301="Oakland",+NFL!#REF!,0))</f>
        <v>0</v>
      </c>
      <c r="BH475" s="96">
        <f>IF(+NFL!$F301="Oakland",+NFL!#REF!,IF(+NFL!$H301="Oakland",+NFL!#REF!,0))</f>
        <v>0</v>
      </c>
      <c r="BI475" s="70">
        <f>IF(+NFL!$F301="Oakland",+NFL!#REF!,IF(+NFL!$H301="Oakland",+NFL!#REF!,0))</f>
        <v>0</v>
      </c>
      <c r="BJ475" s="124">
        <f>IF(+NFL!$F301="Oakland",+NFL!#REF!,IF(+NFL!$H301="Oakland",+NFL!#REF!,0))</f>
        <v>0</v>
      </c>
      <c r="BK475" s="182">
        <f>IF(+NFL!$F301="Oakland",+NFL!#REF!,IF(+NFL!$H301="Oakland",+NFL!#REF!,0))</f>
        <v>0</v>
      </c>
    </row>
    <row r="476" spans="1:63" s="310" customFormat="1" x14ac:dyDescent="0.8">
      <c r="A476" s="70">
        <f>IF(+NFL!$F290="Las Vegas",+NFL!A290,IF(+NFL!$H290="Las Vegas",+NFL!A290,0))</f>
        <v>17</v>
      </c>
      <c r="B476" s="480" t="str">
        <f>IF(+NFL!$F290="Las Vegas",+NFL!B290,IF(+NFL!$H290="Las Vegas",+NFL!B290,0))</f>
        <v>Sat</v>
      </c>
      <c r="C476" s="72">
        <f>IF(+NFL!$F290="Las Vegas",+NFL!C290,IF(+NFL!$H290="Las Vegas",+NFL!C290,0))</f>
        <v>44563</v>
      </c>
      <c r="D476" s="73">
        <f>IF(+NFL!$F290="Las Vegas",+NFL!D290,IF(+NFL!$H290="Las Vegas",+NFL!D290,0))</f>
        <v>0.54166666666666663</v>
      </c>
      <c r="E476" s="70" t="str">
        <f>IF(+NFL!$F290="Las Vegas",+NFL!E290,IF(+NFL!$H290="Las Vegas",+NFL!E290,0))</f>
        <v>CBS</v>
      </c>
      <c r="F476" s="189" t="str">
        <f>IF(+NFL!$F290="Las Vegas",+NFL!F290,IF(+NFL!$H290="Las Vegas",+NFL!F290,0))</f>
        <v>Las Vegas</v>
      </c>
      <c r="G476" s="70" t="str">
        <f>IF(+NFL!$F290="Las Vegas",+NFL!G290,IF(+NFL!$H290="Las Vegas",+NFL!G290,0))</f>
        <v>AFCW</v>
      </c>
      <c r="H476" s="189" t="str">
        <f>IF(+NFL!$F290="Las Vegas",+NFL!H290,IF(+NFL!$H290="Las Vegas",+NFL!H290,0))</f>
        <v>Indianapolis</v>
      </c>
      <c r="I476" s="70" t="str">
        <f>IF(+NFL!$F290="Las Vegas",+NFL!I290,IF(+NFL!$H290="Las Vegas",+NFL!I290,0))</f>
        <v>AFCS</v>
      </c>
      <c r="J476" s="496" t="str">
        <f>IF(+NFL!$F290="Las Vegas",+NFL!J290,IF(+NFL!$H290="Las Vegas",+NFL!J290,0))</f>
        <v>Indianapolis</v>
      </c>
      <c r="K476" s="510" t="str">
        <f>IF(+NFL!$F290="Las Vegas",+NFL!K290,IF(+NFL!$H290="Las Vegas",+NFL!K290,0))</f>
        <v>Las Vegas</v>
      </c>
      <c r="L476" s="572">
        <f>IF(+NFL!$F290="Las Vegas",+NFL!L290,IF(+NFL!$H290="Las Vegas",+NFL!L290,0))</f>
        <v>8.5</v>
      </c>
      <c r="M476" s="573">
        <f>IF(+NFL!$F290="Las Vegas",+NFL!M290,IF(+NFL!$H290="Las Vegas",+NFL!M290,0))</f>
        <v>46.5</v>
      </c>
      <c r="N476" s="583" t="str">
        <f>IF(+NFL!$F290="Las Vegas",+NFL!N290,IF(+NFL!$H290="Las Vegas",+NFL!N290,0))</f>
        <v>Las Vegas</v>
      </c>
      <c r="O476" s="584">
        <f>IF(+NFL!$F290="Las Vegas",+NFL!O290,IF(+NFL!$H290="Las Vegas",+NFL!O290,0))</f>
        <v>23</v>
      </c>
      <c r="P476" s="583" t="str">
        <f>IF(+NFL!$F290="Las Vegas",+NFL!P290,IF(+NFL!$H290="Las Vegas",+NFL!P290,0))</f>
        <v>Indianapolis</v>
      </c>
      <c r="Q476" s="585">
        <f>IF(+NFL!$F290="Las Vegas",+NFL!Q290,IF(+NFL!$H290="Las Vegas",+NFL!Q290,0))</f>
        <v>20</v>
      </c>
      <c r="R476" s="586" t="str">
        <f>IF(+NFL!$F290="Las Vegas",+NFL!R290,IF(+NFL!$H290="Las Vegas",+NFL!R290,0))</f>
        <v>Las Vegas</v>
      </c>
      <c r="S476" s="585" t="str">
        <f>IF(+NFL!$F290="Las Vegas",+NFL!S290,IF(+NFL!$H290="Las Vegas",+NFL!S290,0))</f>
        <v>Indianapolis</v>
      </c>
      <c r="T476" s="587">
        <f>IF(+NFL!$F290="Las Vegas",+NFL!T290,IF(+NFL!$H290="Las Vegas",+NFL!T290,0))</f>
        <v>0</v>
      </c>
      <c r="U476" s="585" t="str">
        <f>IF(+NFL!$F290="Las Vegas",+NFL!U290,IF(+NFL!$H290="Las Vegas",+NFL!U290,0))</f>
        <v>L</v>
      </c>
      <c r="V476" s="586">
        <f>IF(+NFL!$F320="Oakland",+NFL!#REF!,IF(+NFL!$H320="Oakland",+NFL!#REF!,0))</f>
        <v>0</v>
      </c>
      <c r="W476" s="585">
        <f>IF(+NFL!$F320="Oakland",+NFL!#REF!,IF(+NFL!$H320="Oakland",+NFL!#REF!,0))</f>
        <v>0</v>
      </c>
      <c r="X476" s="587">
        <f>IF(+NFL!$F320="Oakland",+NFL!#REF!,IF(+NFL!$H320="Oakland",+NFL!#REF!,0))</f>
        <v>0</v>
      </c>
      <c r="Y476" s="585">
        <f>IF(+NFL!$F320="Oakland",+NFL!#REF!,IF(+NFL!$H320="Oakland",+NFL!#REF!,0))</f>
        <v>0</v>
      </c>
      <c r="Z476" s="586">
        <f>IF(+NFL!$F320="Oakland",+NFL!#REF!,IF(+NFL!$H320="Oakland",+NFL!#REF!,0))</f>
        <v>0</v>
      </c>
      <c r="AA476" s="585">
        <f>IF(+NFL!$F320="Oakland",+NFL!#REF!,IF(+NFL!$H320="Oakland",+NFL!#REF!,0))</f>
        <v>0</v>
      </c>
      <c r="AB476" s="124">
        <f>IF(+NFL!$F320="Oakland",+NFL!#REF!,IF(+NFL!$H320="Oakland",+NFL!#REF!,0))</f>
        <v>0</v>
      </c>
      <c r="AC476" s="182">
        <f>IF(+NFL!$F320="Oakland",+NFL!#REF!,IF(+NFL!$H320="Oakland",+NFL!#REF!,0))</f>
        <v>0</v>
      </c>
      <c r="AD476" s="496">
        <f>IF(+NFL!$F320="Oakland",+NFL!#REF!,IF(+NFL!$H320="Oakland",+NFL!#REF!,0))</f>
        <v>0</v>
      </c>
      <c r="AE476" s="565">
        <f>IF(+NFL!$F320="Oakland",+NFL!#REF!,IF(+NFL!$H320="Oakland",+NFL!#REF!,0))</f>
        <v>0</v>
      </c>
      <c r="AF476" s="496">
        <f>IF(+NFL!$F320="Oakland",+NFL!#REF!,IF(+NFL!$H320="Oakland",+NFL!#REF!,0))</f>
        <v>0</v>
      </c>
      <c r="AG476" s="565">
        <f>IF(+NFL!$F320="Oakland",+NFL!#REF!,IF(+NFL!$H320="Oakland",+NFL!#REF!,0))</f>
        <v>0</v>
      </c>
      <c r="AH476" s="496">
        <f>IF(+NFL!$F320="Oakland",+NFL!#REF!,IF(+NFL!$H320="Oakland",+NFL!#REF!,0))</f>
        <v>0</v>
      </c>
      <c r="AI476" s="565">
        <f>IF(+NFL!$F320="Oakland",+NFL!#REF!,IF(+NFL!$H320="Oakland",+NFL!#REF!,0))</f>
        <v>0</v>
      </c>
      <c r="AJ476" s="496">
        <f>IF(+NFL!$F320="Oakland",+NFL!#REF!,IF(+NFL!$H320="Oakland",+NFL!#REF!,0))</f>
        <v>0</v>
      </c>
      <c r="AK476" s="565">
        <f>IF(+NFL!$F320="Oakland",+NFL!#REF!,IF(+NFL!$H320="Oakland",+NFL!#REF!,0))</f>
        <v>0</v>
      </c>
      <c r="AL476" s="100">
        <f>IF(+NFL!$F320="Oakland",+NFL!#REF!,IF(+NFL!$H320="Oakland",+NFL!#REF!,0))</f>
        <v>0</v>
      </c>
      <c r="AM476" s="82">
        <f>IF(+NFL!$F320="Oakland",+NFL!#REF!,IF(+NFL!$H320="Oakland",+NFL!#REF!,0))</f>
        <v>0</v>
      </c>
      <c r="AN476" s="81">
        <f>IF(+NFL!$F320="Oakland",+NFL!#REF!,IF(+NFL!$H320="Oakland",+NFL!#REF!,0))</f>
        <v>0</v>
      </c>
      <c r="AO476" s="83">
        <f>IF(+NFL!$F320="Oakland",+NFL!#REF!,IF(+NFL!$H320="Oakland",+NFL!#REF!,0))</f>
        <v>0</v>
      </c>
      <c r="AP476" s="480">
        <f>IF(+NFL!$F320="Oakland",+NFL!#REF!,IF(+NFL!$H320="Oakland",+NFL!#REF!,0))</f>
        <v>0</v>
      </c>
      <c r="AQ476" s="72">
        <f>IF(+NFL!$F320="Oakland",+NFL!#REF!,IF(+NFL!$H320="Oakland",+NFL!#REF!,0))</f>
        <v>0</v>
      </c>
      <c r="AR476" s="81">
        <f>IF(+NFL!$F320="Oakland",+NFL!#REF!,IF(+NFL!$H320="Oakland",+NFL!#REF!,0))</f>
        <v>0</v>
      </c>
      <c r="AS476" s="96">
        <f>IF(+NFL!$F320="Oakland",+NFL!#REF!,IF(+NFL!$H320="Oakland",+NFL!#REF!,0))</f>
        <v>0</v>
      </c>
      <c r="AT476" s="96">
        <f>IF(+NFL!$F320="Oakland",+NFL!#REF!,IF(+NFL!$H320="Oakland",+NFL!#REF!,0))</f>
        <v>0</v>
      </c>
      <c r="AU476" s="81">
        <f>IF(+NFL!$F320="Oakland",+NFL!#REF!,IF(+NFL!$H320="Oakland",+NFL!#REF!,0))</f>
        <v>0</v>
      </c>
      <c r="AV476" s="96">
        <f>IF(+NFL!$F320="Oakland",+NFL!#REF!,IF(+NFL!$H320="Oakland",+NFL!#REF!,0))</f>
        <v>0</v>
      </c>
      <c r="AW476" s="70">
        <f>IF(+NFL!$F320="Oakland",+NFL!#REF!,IF(+NFL!$H320="Oakland",+NFL!#REF!,0))</f>
        <v>0</v>
      </c>
      <c r="AX476" s="96">
        <f>IF(+NFL!$F320="Oakland",+NFL!#REF!,IF(+NFL!$H320="Oakland",+NFL!#REF!,0))</f>
        <v>0</v>
      </c>
      <c r="AY476" s="81">
        <f>IF(+NFL!$F320="Oakland",+NFL!#REF!,IF(+NFL!$H320="Oakland",+NFL!#REF!,0))</f>
        <v>0</v>
      </c>
      <c r="AZ476" s="96">
        <f>IF(+NFL!$F320="Oakland",+NFL!#REF!,IF(+NFL!$H320="Oakland",+NFL!#REF!,0))</f>
        <v>0</v>
      </c>
      <c r="BA476" s="70">
        <f>IF(+NFL!$F320="Oakland",+NFL!#REF!,IF(+NFL!$H320="Oakland",+NFL!#REF!,0))</f>
        <v>0</v>
      </c>
      <c r="BB476" s="70">
        <f>IF(+NFL!$F320="Oakland",+NFL!#REF!,IF(+NFL!$H320="Oakland",+NFL!#REF!,0))</f>
        <v>0</v>
      </c>
      <c r="BC476" s="592">
        <f>IF(+NFL!$F320="Oakland",+NFL!#REF!,IF(+NFL!$H320="Oakland",+NFL!#REF!,0))</f>
        <v>0</v>
      </c>
      <c r="BD476" s="81">
        <f>IF(+NFL!$F320="Oakland",+NFL!#REF!,IF(+NFL!$H320="Oakland",+NFL!#REF!,0))</f>
        <v>0</v>
      </c>
      <c r="BE476" s="96">
        <f>IF(+NFL!$F320="Oakland",+NFL!#REF!,IF(+NFL!$H320="Oakland",+NFL!#REF!,0))</f>
        <v>0</v>
      </c>
      <c r="BF476" s="70">
        <f>IF(+NFL!$F320="Oakland",+NFL!#REF!,IF(+NFL!$H320="Oakland",+NFL!#REF!,0))</f>
        <v>0</v>
      </c>
      <c r="BG476" s="81">
        <f>IF(+NFL!$F320="Oakland",+NFL!#REF!,IF(+NFL!$H320="Oakland",+NFL!#REF!,0))</f>
        <v>0</v>
      </c>
      <c r="BH476" s="96">
        <f>IF(+NFL!$F320="Oakland",+NFL!#REF!,IF(+NFL!$H320="Oakland",+NFL!#REF!,0))</f>
        <v>0</v>
      </c>
      <c r="BI476" s="70">
        <f>IF(+NFL!$F320="Oakland",+NFL!#REF!,IF(+NFL!$H320="Oakland",+NFL!#REF!,0))</f>
        <v>0</v>
      </c>
      <c r="BJ476" s="124">
        <f>IF(+NFL!$F320="Oakland",+NFL!#REF!,IF(+NFL!$H320="Oakland",+NFL!#REF!,0))</f>
        <v>0</v>
      </c>
      <c r="BK476" s="182">
        <f>IF(+NFL!$F320="Oakland",+NFL!#REF!,IF(+NFL!$H320="Oakland",+NFL!#REF!,0))</f>
        <v>0</v>
      </c>
    </row>
    <row r="477" spans="1:63" s="310" customFormat="1" x14ac:dyDescent="0.8">
      <c r="A477" s="70">
        <f>IF(+NFL!$F314="Las Vegas",+NFL!A314,IF(+NFL!$H314="Las Vegas",+NFL!A314,0))</f>
        <v>18</v>
      </c>
      <c r="B477" s="480" t="str">
        <f>IF(+NFL!$F314="Las Vegas",+NFL!B314,IF(+NFL!$H314="Las Vegas",+NFL!B314,0))</f>
        <v>Sun</v>
      </c>
      <c r="C477" s="72">
        <f>IF(+NFL!$F314="Las Vegas",+NFL!C314,IF(+NFL!$H314="Las Vegas",+NFL!C314,0))</f>
        <v>44570</v>
      </c>
      <c r="D477" s="73">
        <f>IF(+NFL!$F314="Las Vegas",+NFL!D314,IF(+NFL!$H314="Las Vegas",+NFL!D314,0))</f>
        <v>0.67708333333333337</v>
      </c>
      <c r="E477" s="70" t="str">
        <f>IF(+NFL!$F314="Las Vegas",+NFL!E314,IF(+NFL!$H314="Las Vegas",+NFL!E314,0))</f>
        <v>CBS</v>
      </c>
      <c r="F477" s="189" t="str">
        <f>IF(+NFL!$F314="Las Vegas",+NFL!F314,IF(+NFL!$H314="Las Vegas",+NFL!F314,0))</f>
        <v>LA Chargers</v>
      </c>
      <c r="G477" s="70" t="str">
        <f>IF(+NFL!$F314="Las Vegas",+NFL!G314,IF(+NFL!$H314="Las Vegas",+NFL!G314,0))</f>
        <v>AFCW</v>
      </c>
      <c r="H477" s="189" t="str">
        <f>IF(+NFL!$F314="Las Vegas",+NFL!H314,IF(+NFL!$H314="Las Vegas",+NFL!H314,0))</f>
        <v>Las Vegas</v>
      </c>
      <c r="I477" s="70" t="str">
        <f>IF(+NFL!$F314="Las Vegas",+NFL!I314,IF(+NFL!$H314="Las Vegas",+NFL!I314,0))</f>
        <v>AFCW</v>
      </c>
      <c r="J477" s="496" t="str">
        <f>IF(+NFL!$F314="Las Vegas",+NFL!J314,IF(+NFL!$H314="Las Vegas",+NFL!J314,0))</f>
        <v>Las Vegas</v>
      </c>
      <c r="K477" s="510" t="str">
        <f>IF(+NFL!$F314="Las Vegas",+NFL!K314,IF(+NFL!$H314="Las Vegas",+NFL!K314,0))</f>
        <v>LA Chargers</v>
      </c>
      <c r="L477" s="572">
        <f>IF(+NFL!$F314="Las Vegas",+NFL!L314,IF(+NFL!$H314="Las Vegas",+NFL!L314,0))</f>
        <v>3</v>
      </c>
      <c r="M477" s="573">
        <f>IF(+NFL!$F314="Las Vegas",+NFL!M314,IF(+NFL!$H314="Las Vegas",+NFL!M314,0))</f>
        <v>50</v>
      </c>
      <c r="N477" s="583" t="str">
        <f>IF(+NFL!$F314="Las Vegas",+NFL!N314,IF(+NFL!$H314="Las Vegas",+NFL!N314,0))</f>
        <v>Las Vegas</v>
      </c>
      <c r="O477" s="584">
        <f>IF(+NFL!$F314="Las Vegas",+NFL!O314,IF(+NFL!$H314="Las Vegas",+NFL!O314,0))</f>
        <v>35</v>
      </c>
      <c r="P477" s="583" t="str">
        <f>IF(+NFL!$F314="Las Vegas",+NFL!P314,IF(+NFL!$H314="Las Vegas",+NFL!P314,0))</f>
        <v>LA Chargers</v>
      </c>
      <c r="Q477" s="585">
        <f>IF(+NFL!$F314="Las Vegas",+NFL!Q314,IF(+NFL!$H314="Las Vegas",+NFL!Q314,0))</f>
        <v>32</v>
      </c>
      <c r="R477" s="586" t="str">
        <f>IF(+NFL!$F314="Las Vegas",+NFL!R314,IF(+NFL!$H314="Las Vegas",+NFL!R314,0))</f>
        <v>Las Vegas</v>
      </c>
      <c r="S477" s="585" t="str">
        <f>IF(+NFL!$F314="Las Vegas",+NFL!S314,IF(+NFL!$H314="Las Vegas",+NFL!S314,0))</f>
        <v>LA Chargers</v>
      </c>
      <c r="T477" s="587">
        <f>IF(+NFL!$F314="Las Vegas",+NFL!T314,IF(+NFL!$H314="Las Vegas",+NFL!T314,0))</f>
        <v>0</v>
      </c>
      <c r="U477" s="585" t="str">
        <f>IF(+NFL!$F314="Las Vegas",+NFL!U314,IF(+NFL!$H314="Las Vegas",+NFL!U314,0))</f>
        <v>T</v>
      </c>
      <c r="V477" s="586">
        <f>IF(+NFL!$F342="Oakland",+NFL!#REF!,IF(+NFL!$H342="Oakland",+NFL!#REF!,0))</f>
        <v>0</v>
      </c>
      <c r="W477" s="585">
        <f>IF(+NFL!$F342="Oakland",+NFL!#REF!,IF(+NFL!$H342="Oakland",+NFL!#REF!,0))</f>
        <v>0</v>
      </c>
      <c r="X477" s="587">
        <f>IF(+NFL!$F342="Oakland",+NFL!#REF!,IF(+NFL!$H342="Oakland",+NFL!#REF!,0))</f>
        <v>0</v>
      </c>
      <c r="Y477" s="585">
        <f>IF(+NFL!$F342="Oakland",+NFL!#REF!,IF(+NFL!$H342="Oakland",+NFL!#REF!,0))</f>
        <v>0</v>
      </c>
      <c r="Z477" s="586">
        <f>IF(+NFL!$F342="Oakland",+NFL!#REF!,IF(+NFL!$H342="Oakland",+NFL!#REF!,0))</f>
        <v>0</v>
      </c>
      <c r="AA477" s="585">
        <f>IF(+NFL!$F342="Oakland",+NFL!#REF!,IF(+NFL!$H342="Oakland",+NFL!#REF!,0))</f>
        <v>0</v>
      </c>
      <c r="AB477" s="124">
        <f>IF(+NFL!$F342="Oakland",+NFL!#REF!,IF(+NFL!$H342="Oakland",+NFL!#REF!,0))</f>
        <v>0</v>
      </c>
      <c r="AC477" s="182">
        <f>IF(+NFL!$F342="Oakland",+NFL!#REF!,IF(+NFL!$H342="Oakland",+NFL!#REF!,0))</f>
        <v>0</v>
      </c>
      <c r="AD477" s="496">
        <f>IF(+NFL!$F342="Oakland",+NFL!#REF!,IF(+NFL!$H342="Oakland",+NFL!#REF!,0))</f>
        <v>0</v>
      </c>
      <c r="AE477" s="565">
        <f>IF(+NFL!$F342="Oakland",+NFL!#REF!,IF(+NFL!$H342="Oakland",+NFL!#REF!,0))</f>
        <v>0</v>
      </c>
      <c r="AF477" s="496">
        <f>IF(+NFL!$F342="Oakland",+NFL!#REF!,IF(+NFL!$H342="Oakland",+NFL!#REF!,0))</f>
        <v>0</v>
      </c>
      <c r="AG477" s="565">
        <f>IF(+NFL!$F342="Oakland",+NFL!#REF!,IF(+NFL!$H342="Oakland",+NFL!#REF!,0))</f>
        <v>0</v>
      </c>
      <c r="AH477" s="496">
        <f>IF(+NFL!$F342="Oakland",+NFL!#REF!,IF(+NFL!$H342="Oakland",+NFL!#REF!,0))</f>
        <v>0</v>
      </c>
      <c r="AI477" s="565">
        <f>IF(+NFL!$F342="Oakland",+NFL!#REF!,IF(+NFL!$H342="Oakland",+NFL!#REF!,0))</f>
        <v>0</v>
      </c>
      <c r="AJ477" s="496">
        <f>IF(+NFL!$F342="Oakland",+NFL!#REF!,IF(+NFL!$H342="Oakland",+NFL!#REF!,0))</f>
        <v>0</v>
      </c>
      <c r="AK477" s="565">
        <f>IF(+NFL!$F342="Oakland",+NFL!#REF!,IF(+NFL!$H342="Oakland",+NFL!#REF!,0))</f>
        <v>0</v>
      </c>
      <c r="AL477" s="100">
        <f>IF(+NFL!$F342="Oakland",+NFL!#REF!,IF(+NFL!$H342="Oakland",+NFL!#REF!,0))</f>
        <v>0</v>
      </c>
      <c r="AM477" s="82">
        <f>IF(+NFL!$F342="Oakland",+NFL!#REF!,IF(+NFL!$H342="Oakland",+NFL!#REF!,0))</f>
        <v>0</v>
      </c>
      <c r="AN477" s="81">
        <f>IF(+NFL!$F342="Oakland",+NFL!#REF!,IF(+NFL!$H342="Oakland",+NFL!#REF!,0))</f>
        <v>0</v>
      </c>
      <c r="AO477" s="83">
        <f>IF(+NFL!$F342="Oakland",+NFL!#REF!,IF(+NFL!$H342="Oakland",+NFL!#REF!,0))</f>
        <v>0</v>
      </c>
      <c r="AP477" s="480">
        <f>IF(+NFL!$F342="Oakland",+NFL!#REF!,IF(+NFL!$H342="Oakland",+NFL!#REF!,0))</f>
        <v>0</v>
      </c>
      <c r="AQ477" s="72">
        <f>IF(+NFL!$F342="Oakland",+NFL!#REF!,IF(+NFL!$H342="Oakland",+NFL!#REF!,0))</f>
        <v>0</v>
      </c>
      <c r="AR477" s="81">
        <f>IF(+NFL!$F342="Oakland",+NFL!#REF!,IF(+NFL!$H342="Oakland",+NFL!#REF!,0))</f>
        <v>0</v>
      </c>
      <c r="AS477" s="96">
        <f>IF(+NFL!$F342="Oakland",+NFL!#REF!,IF(+NFL!$H342="Oakland",+NFL!#REF!,0))</f>
        <v>0</v>
      </c>
      <c r="AT477" s="96">
        <f>IF(+NFL!$F342="Oakland",+NFL!#REF!,IF(+NFL!$H342="Oakland",+NFL!#REF!,0))</f>
        <v>0</v>
      </c>
      <c r="AU477" s="81">
        <f>IF(+NFL!$F342="Oakland",+NFL!#REF!,IF(+NFL!$H342="Oakland",+NFL!#REF!,0))</f>
        <v>0</v>
      </c>
      <c r="AV477" s="96">
        <f>IF(+NFL!$F342="Oakland",+NFL!#REF!,IF(+NFL!$H342="Oakland",+NFL!#REF!,0))</f>
        <v>0</v>
      </c>
      <c r="AW477" s="70">
        <f>IF(+NFL!$F342="Oakland",+NFL!#REF!,IF(+NFL!$H342="Oakland",+NFL!#REF!,0))</f>
        <v>0</v>
      </c>
      <c r="AX477" s="96">
        <f>IF(+NFL!$F342="Oakland",+NFL!#REF!,IF(+NFL!$H342="Oakland",+NFL!#REF!,0))</f>
        <v>0</v>
      </c>
      <c r="AY477" s="81">
        <f>IF(+NFL!$F342="Oakland",+NFL!#REF!,IF(+NFL!$H342="Oakland",+NFL!#REF!,0))</f>
        <v>0</v>
      </c>
      <c r="AZ477" s="96">
        <f>IF(+NFL!$F342="Oakland",+NFL!#REF!,IF(+NFL!$H342="Oakland",+NFL!#REF!,0))</f>
        <v>0</v>
      </c>
      <c r="BA477" s="70">
        <f>IF(+NFL!$F342="Oakland",+NFL!#REF!,IF(+NFL!$H342="Oakland",+NFL!#REF!,0))</f>
        <v>0</v>
      </c>
      <c r="BB477" s="70">
        <f>IF(+NFL!$F342="Oakland",+NFL!#REF!,IF(+NFL!$H342="Oakland",+NFL!#REF!,0))</f>
        <v>0</v>
      </c>
      <c r="BC477" s="592">
        <f>IF(+NFL!$F342="Oakland",+NFL!#REF!,IF(+NFL!$H342="Oakland",+NFL!#REF!,0))</f>
        <v>0</v>
      </c>
      <c r="BD477" s="81">
        <f>IF(+NFL!$F342="Oakland",+NFL!#REF!,IF(+NFL!$H342="Oakland",+NFL!#REF!,0))</f>
        <v>0</v>
      </c>
      <c r="BE477" s="96">
        <f>IF(+NFL!$F342="Oakland",+NFL!#REF!,IF(+NFL!$H342="Oakland",+NFL!#REF!,0))</f>
        <v>0</v>
      </c>
      <c r="BF477" s="70">
        <f>IF(+NFL!$F342="Oakland",+NFL!#REF!,IF(+NFL!$H342="Oakland",+NFL!#REF!,0))</f>
        <v>0</v>
      </c>
      <c r="BG477" s="81">
        <f>IF(+NFL!$F342="Oakland",+NFL!#REF!,IF(+NFL!$H342="Oakland",+NFL!#REF!,0))</f>
        <v>0</v>
      </c>
      <c r="BH477" s="96">
        <f>IF(+NFL!$F342="Oakland",+NFL!#REF!,IF(+NFL!$H342="Oakland",+NFL!#REF!,0))</f>
        <v>0</v>
      </c>
      <c r="BI477" s="70">
        <f>IF(+NFL!$F342="Oakland",+NFL!#REF!,IF(+NFL!$H342="Oakland",+NFL!#REF!,0))</f>
        <v>0</v>
      </c>
      <c r="BJ477" s="124">
        <f>IF(+NFL!$F342="Oakland",+NFL!#REF!,IF(+NFL!$H342="Oakland",+NFL!#REF!,0))</f>
        <v>0</v>
      </c>
      <c r="BK477" s="182">
        <f>IF(+NFL!$F342="Oakland",+NFL!#REF!,IF(+NFL!$H342="Oakland",+NFL!#REF!,0))</f>
        <v>0</v>
      </c>
    </row>
    <row r="478" spans="1:63" s="310" customFormat="1" x14ac:dyDescent="0.8">
      <c r="A478" s="70"/>
      <c r="B478" s="480"/>
      <c r="C478" s="72"/>
      <c r="D478" s="73"/>
      <c r="E478" s="70"/>
      <c r="F478" s="1311" t="str">
        <f>F479</f>
        <v>Philadelphia</v>
      </c>
      <c r="G478" s="1312"/>
      <c r="H478" s="1312"/>
      <c r="I478" s="1313"/>
      <c r="J478" s="496"/>
      <c r="K478" s="510"/>
      <c r="L478" s="572"/>
      <c r="M478" s="573"/>
      <c r="N478" s="583"/>
      <c r="O478" s="584"/>
      <c r="P478" s="583"/>
      <c r="Q478" s="585"/>
      <c r="R478" s="586"/>
      <c r="S478" s="585"/>
      <c r="T478" s="587"/>
      <c r="U478" s="585"/>
      <c r="V478" s="586"/>
      <c r="W478" s="585"/>
      <c r="X478" s="587"/>
      <c r="Y478" s="585"/>
      <c r="Z478" s="586"/>
      <c r="AA478" s="585"/>
      <c r="AB478" s="124"/>
      <c r="AC478" s="182"/>
      <c r="AD478" s="496"/>
      <c r="AE478" s="565"/>
      <c r="AF478" s="496"/>
      <c r="AG478" s="565"/>
      <c r="AH478" s="496"/>
      <c r="AI478" s="565"/>
      <c r="AJ478" s="496"/>
      <c r="AK478" s="565"/>
      <c r="AL478" s="100"/>
      <c r="AM478" s="82"/>
      <c r="AN478" s="81"/>
      <c r="AO478" s="83"/>
      <c r="AP478" s="480"/>
      <c r="AQ478" s="480"/>
      <c r="AR478" s="81"/>
      <c r="AS478" s="96"/>
      <c r="AT478" s="96"/>
      <c r="AU478" s="81"/>
      <c r="AV478" s="96"/>
      <c r="AW478" s="70"/>
      <c r="AX478" s="96"/>
      <c r="AY478" s="81"/>
      <c r="AZ478" s="96"/>
      <c r="BA478" s="70"/>
      <c r="BB478" s="70"/>
      <c r="BC478" s="480"/>
      <c r="BD478" s="81"/>
      <c r="BE478" s="96"/>
      <c r="BF478" s="70"/>
      <c r="BG478" s="81"/>
      <c r="BH478" s="96"/>
      <c r="BI478" s="70"/>
      <c r="BJ478" s="124"/>
      <c r="BK478" s="182"/>
    </row>
    <row r="479" spans="1:63" s="310" customFormat="1" x14ac:dyDescent="0.8">
      <c r="A479" s="70">
        <f>IF(+NFL!$F13="Philadelphia",+NFL!A13,IF(+NFL!$H13="Philadelphia",+NFL!A13,0))</f>
        <v>1</v>
      </c>
      <c r="B479" s="480" t="str">
        <f>IF(+NFL!$F13="Philadelphia",+NFL!B13,IF(+NFL!$H13="Philadelphia",+NFL!B13,0))</f>
        <v>Sun</v>
      </c>
      <c r="C479" s="72">
        <f>IF(+NFL!$F13="Philadelphia",+NFL!C13,IF(+NFL!$H13="Philadelphia",+NFL!C13,0))</f>
        <v>44451</v>
      </c>
      <c r="D479" s="73">
        <f>IF(+NFL!$F13="Philadelphia",+NFL!D13,IF(+NFL!$H13="Philadelphia",+NFL!D13,0))</f>
        <v>0.54166666666666663</v>
      </c>
      <c r="E479" s="70" t="str">
        <f>IF(+NFL!$F13="Philadelphia",+NFL!E13,IF(+NFL!$H13="Philadelphia",+NFL!E13,0))</f>
        <v>Fox</v>
      </c>
      <c r="F479" s="189" t="str">
        <f>IF(+NFL!$F13="Philadelphia",+NFL!F13,IF(+NFL!$H13="Philadelphia",+NFL!F13,0))</f>
        <v>Philadelphia</v>
      </c>
      <c r="G479" s="70" t="str">
        <f>IF(+NFL!$F13="Philadelphia",+NFL!G13,IF(+NFL!$H13="Philadelphia",+NFL!G13,0))</f>
        <v>NFCE</v>
      </c>
      <c r="H479" s="189" t="str">
        <f>IF(+NFL!$F13="Philadelphia",+NFL!H13,IF(+NFL!$H13="Philadelphia",+NFL!H13,0))</f>
        <v>Atlanta</v>
      </c>
      <c r="I479" s="70" t="str">
        <f>IF(+NFL!$F13="Philadelphia",+NFL!I13,IF(+NFL!$H13="Philadelphia",+NFL!I13,0))</f>
        <v>NFCS</v>
      </c>
      <c r="J479" s="496" t="str">
        <f>IF(+NFL!$F13="Philadelphia",+NFL!J13,IF(+NFL!$H13="Philadelphia",+NFL!J13,0))</f>
        <v>Atlanta</v>
      </c>
      <c r="K479" s="510" t="str">
        <f>IF(+NFL!$F13="Philadelphia",+NFL!K13,IF(+NFL!$H13="Philadelphia",+NFL!K13,0))</f>
        <v>Philadelphia</v>
      </c>
      <c r="L479" s="572">
        <f>IF(+NFL!$F13="Philadelphia",+NFL!L13,IF(+NFL!$H13="Philadelphia",+NFL!L13,0))</f>
        <v>3.5</v>
      </c>
      <c r="M479" s="573">
        <f>IF(+NFL!$F13="Philadelphia",+NFL!M13,IF(+NFL!$H13="Philadelphia",+NFL!M13,0))</f>
        <v>48</v>
      </c>
      <c r="N479" s="583" t="str">
        <f>IF(+NFL!$F13="Philadelphia",+NFL!N13,IF(+NFL!$H13="Philadelphia",+NFL!N13,0))</f>
        <v>Philadelphia</v>
      </c>
      <c r="O479" s="584">
        <f>IF(+NFL!$F13="Philadelphia",+NFL!O13,IF(+NFL!$H13="Philadelphia",+NFL!O13,0))</f>
        <v>32</v>
      </c>
      <c r="P479" s="583" t="str">
        <f>IF(+NFL!$F13="Philadelphia",+NFL!P13,IF(+NFL!$H13="Philadelphia",+NFL!P13,0))</f>
        <v>Atlanta</v>
      </c>
      <c r="Q479" s="585">
        <f>IF(+NFL!$F13="Philadelphia",+NFL!Q13,IF(+NFL!$H13="Philadelphia",+NFL!Q13,0))</f>
        <v>6</v>
      </c>
      <c r="R479" s="586" t="str">
        <f>IF(+NFL!$F13="Philadelphia",+NFL!R13,IF(+NFL!$H13="Philadelphia",+NFL!R13,0))</f>
        <v>Philadelphia</v>
      </c>
      <c r="S479" s="585" t="str">
        <f>IF(+NFL!$F13="Philadelphia",+NFL!S13,IF(+NFL!$H13="Philadelphia",+NFL!S13,0))</f>
        <v>Atlanta</v>
      </c>
      <c r="T479" s="587" t="str">
        <f>IF(+NFL!$F13="Philadelphia",+NFL!T13,IF(+NFL!$H13="Philadelphia",+NFL!T13,0))</f>
        <v>Atlanta</v>
      </c>
      <c r="U479" s="585" t="str">
        <f>IF(+NFL!$F13="Philadelphia",+NFL!U13,IF(+NFL!$H13="Philadelphia",+NFL!U13,0))</f>
        <v>L</v>
      </c>
      <c r="V479" s="586"/>
      <c r="W479" s="585"/>
      <c r="X479" s="587"/>
      <c r="Y479" s="585"/>
      <c r="Z479" s="586"/>
      <c r="AA479" s="585"/>
      <c r="AB479" s="124"/>
      <c r="AC479" s="182"/>
      <c r="AD479" s="496"/>
      <c r="AE479" s="565"/>
      <c r="AF479" s="496"/>
      <c r="AG479" s="565"/>
      <c r="AH479" s="496"/>
      <c r="AI479" s="565"/>
      <c r="AJ479" s="496"/>
      <c r="AK479" s="565"/>
      <c r="AL479" s="100"/>
      <c r="AM479" s="82"/>
      <c r="AN479" s="81"/>
      <c r="AO479" s="83"/>
      <c r="AP479" s="480"/>
      <c r="AQ479" s="72"/>
      <c r="AR479" s="81"/>
      <c r="AS479" s="96"/>
      <c r="AT479" s="96"/>
      <c r="AU479" s="81"/>
      <c r="AV479" s="96"/>
      <c r="AW479" s="70"/>
      <c r="AX479" s="96"/>
      <c r="AY479" s="81"/>
      <c r="AZ479" s="96"/>
      <c r="BA479" s="70"/>
      <c r="BB479" s="70"/>
      <c r="BC479" s="592"/>
      <c r="BD479" s="81"/>
      <c r="BE479" s="96"/>
      <c r="BF479" s="70"/>
      <c r="BG479" s="81"/>
      <c r="BH479" s="96"/>
      <c r="BI479" s="70"/>
      <c r="BJ479" s="124"/>
      <c r="BK479" s="182"/>
    </row>
    <row r="480" spans="1:63" s="310" customFormat="1" x14ac:dyDescent="0.8">
      <c r="A480" s="70">
        <f>IF(+NFL!$F26="Philadelphia",+NFL!A26,IF(+NFL!$H26="Philadelphia",+NFL!A26,0))</f>
        <v>2</v>
      </c>
      <c r="B480" s="480" t="str">
        <f>IF(+NFL!$F26="Philadelphia",+NFL!B26,IF(+NFL!$H26="Philadelphia",+NFL!B26,0))</f>
        <v>Sun</v>
      </c>
      <c r="C480" s="72">
        <f>IF(+NFL!$F26="Philadelphia",+NFL!C26,IF(+NFL!$H26="Philadelphia",+NFL!C26,0))</f>
        <v>44458</v>
      </c>
      <c r="D480" s="73">
        <f>IF(+NFL!$F26="Philadelphia",+NFL!D26,IF(+NFL!$H26="Philadelphia",+NFL!D26,0))</f>
        <v>0.54166666666666663</v>
      </c>
      <c r="E480" s="70" t="str">
        <f>IF(+NFL!$F26="Philadelphia",+NFL!E26,IF(+NFL!$H26="Philadelphia",+NFL!E26,0))</f>
        <v>Fox</v>
      </c>
      <c r="F480" s="189" t="str">
        <f>IF(+NFL!$F26="Philadelphia",+NFL!F26,IF(+NFL!$H26="Philadelphia",+NFL!F26,0))</f>
        <v>San Francisco</v>
      </c>
      <c r="G480" s="70" t="str">
        <f>IF(+NFL!$F26="Philadelphia",+NFL!G26,IF(+NFL!$H26="Philadelphia",+NFL!G26,0))</f>
        <v>NFCW</v>
      </c>
      <c r="H480" s="189" t="str">
        <f>IF(+NFL!$F26="Philadelphia",+NFL!H26,IF(+NFL!$H26="Philadelphia",+NFL!H26,0))</f>
        <v>Philadelphia</v>
      </c>
      <c r="I480" s="70" t="str">
        <f>IF(+NFL!$F26="Philadelphia",+NFL!I26,IF(+NFL!$H26="Philadelphia",+NFL!I26,0))</f>
        <v>NFCE</v>
      </c>
      <c r="J480" s="496" t="str">
        <f>IF(+NFL!$F26="Philadelphia",+NFL!J26,IF(+NFL!$H26="Philadelphia",+NFL!J26,0))</f>
        <v>San Francisco</v>
      </c>
      <c r="K480" s="510" t="str">
        <f>IF(+NFL!$F26="Philadelphia",+NFL!K26,IF(+NFL!$H26="Philadelphia",+NFL!K26,0))</f>
        <v>Philadelphia</v>
      </c>
      <c r="L480" s="572">
        <f>IF(+NFL!$F26="Philadelphia",+NFL!L26,IF(+NFL!$H26="Philadelphia",+NFL!L26,0))</f>
        <v>3</v>
      </c>
      <c r="M480" s="573">
        <f>IF(+NFL!$F26="Philadelphia",+NFL!M26,IF(+NFL!$H26="Philadelphia",+NFL!M26,0))</f>
        <v>49.5</v>
      </c>
      <c r="N480" s="583" t="str">
        <f>IF(+NFL!$F26="Philadelphia",+NFL!N26,IF(+NFL!$H26="Philadelphia",+NFL!N26,0))</f>
        <v>San Francisco</v>
      </c>
      <c r="O480" s="584">
        <f>IF(+NFL!$F26="Philadelphia",+NFL!O26,IF(+NFL!$H26="Philadelphia",+NFL!O26,0))</f>
        <v>17</v>
      </c>
      <c r="P480" s="583" t="str">
        <f>IF(+NFL!$F26="Philadelphia",+NFL!P26,IF(+NFL!$H26="Philadelphia",+NFL!P26,0))</f>
        <v>Philadelphia</v>
      </c>
      <c r="Q480" s="585">
        <f>IF(+NFL!$F26="Philadelphia",+NFL!Q26,IF(+NFL!$H26="Philadelphia",+NFL!Q26,0))</f>
        <v>11</v>
      </c>
      <c r="R480" s="586" t="str">
        <f>IF(+NFL!$F26="Philadelphia",+NFL!R26,IF(+NFL!$H26="Philadelphia",+NFL!R26,0))</f>
        <v>San Francisco</v>
      </c>
      <c r="S480" s="585" t="str">
        <f>IF(+NFL!$F26="Philadelphia",+NFL!S26,IF(+NFL!$H26="Philadelphia",+NFL!S26,0))</f>
        <v>Philadelphia</v>
      </c>
      <c r="T480" s="587" t="str">
        <f>IF(+NFL!$F26="Philadelphia",+NFL!T26,IF(+NFL!$H26="Philadelphia",+NFL!T26,0))</f>
        <v>San Francisco</v>
      </c>
      <c r="U480" s="585" t="str">
        <f>IF(+NFL!$F26="Philadelphia",+NFL!U26,IF(+NFL!$H26="Philadelphia",+NFL!U26,0))</f>
        <v>W</v>
      </c>
      <c r="V480" s="586"/>
      <c r="W480" s="585"/>
      <c r="X480" s="587"/>
      <c r="Y480" s="585"/>
      <c r="Z480" s="586"/>
      <c r="AA480" s="585"/>
      <c r="AB480" s="124"/>
      <c r="AC480" s="182"/>
      <c r="AD480" s="496"/>
      <c r="AE480" s="565"/>
      <c r="AF480" s="496"/>
      <c r="AG480" s="565"/>
      <c r="AH480" s="496"/>
      <c r="AI480" s="565"/>
      <c r="AJ480" s="496"/>
      <c r="AK480" s="565"/>
      <c r="AL480" s="100"/>
      <c r="AM480" s="82"/>
      <c r="AN480" s="81"/>
      <c r="AO480" s="83"/>
      <c r="AP480" s="480"/>
      <c r="AQ480" s="72"/>
      <c r="AR480" s="81"/>
      <c r="AS480" s="96"/>
      <c r="AT480" s="96"/>
      <c r="AU480" s="81"/>
      <c r="AV480" s="96"/>
      <c r="AW480" s="70"/>
      <c r="AX480" s="96"/>
      <c r="AY480" s="81"/>
      <c r="AZ480" s="96"/>
      <c r="BA480" s="70"/>
      <c r="BB480" s="70"/>
      <c r="BC480" s="592"/>
      <c r="BD480" s="81"/>
      <c r="BE480" s="96"/>
      <c r="BF480" s="70"/>
      <c r="BG480" s="81"/>
      <c r="BH480" s="96"/>
      <c r="BI480" s="70"/>
      <c r="BJ480" s="124"/>
      <c r="BK480" s="182"/>
    </row>
    <row r="481" spans="1:63" s="310" customFormat="1" x14ac:dyDescent="0.8">
      <c r="A481" s="70">
        <f>IF(+NFL!$F51="Philadelphia",+NFL!A51,IF(+NFL!$H51="Philadelphia",+NFL!A51,0))</f>
        <v>3</v>
      </c>
      <c r="B481" s="480" t="str">
        <f>IF(+NFL!$F51="Philadelphia",+NFL!B51,IF(+NFL!$H51="Philadelphia",+NFL!B51,0))</f>
        <v>Mon</v>
      </c>
      <c r="C481" s="72">
        <f>IF(+NFL!$F51="Philadelphia",+NFL!C51,IF(+NFL!$H51="Philadelphia",+NFL!C51,0))</f>
        <v>44466</v>
      </c>
      <c r="D481" s="73">
        <f>IF(+NFL!$F51="Philadelphia",+NFL!D51,IF(+NFL!$H51="Philadelphia",+NFL!D51,0))</f>
        <v>0.84375</v>
      </c>
      <c r="E481" s="70" t="str">
        <f>IF(+NFL!$F51="Philadelphia",+NFL!E51,IF(+NFL!$H51="Philadelphia",+NFL!E51,0))</f>
        <v>ESPN</v>
      </c>
      <c r="F481" s="189" t="str">
        <f>IF(+NFL!$F51="Philadelphia",+NFL!F51,IF(+NFL!$H51="Philadelphia",+NFL!F51,0))</f>
        <v>Philadelphia</v>
      </c>
      <c r="G481" s="70" t="str">
        <f>IF(+NFL!$F51="Philadelphia",+NFL!G51,IF(+NFL!$H51="Philadelphia",+NFL!G51,0))</f>
        <v>NFCE</v>
      </c>
      <c r="H481" s="189" t="str">
        <f>IF(+NFL!$F51="Philadelphia",+NFL!H51,IF(+NFL!$H51="Philadelphia",+NFL!H51,0))</f>
        <v>Dallas</v>
      </c>
      <c r="I481" s="70" t="str">
        <f>IF(+NFL!$F51="Philadelphia",+NFL!I51,IF(+NFL!$H51="Philadelphia",+NFL!I51,0))</f>
        <v>NFCE</v>
      </c>
      <c r="J481" s="496" t="str">
        <f>IF(+NFL!$F51="Philadelphia",+NFL!J51,IF(+NFL!$H51="Philadelphia",+NFL!J51,0))</f>
        <v>Dallas</v>
      </c>
      <c r="K481" s="510" t="str">
        <f>IF(+NFL!$F51="Philadelphia",+NFL!K51,IF(+NFL!$H51="Philadelphia",+NFL!K51,0))</f>
        <v>Philadelphia</v>
      </c>
      <c r="L481" s="572">
        <f>IF(+NFL!$F51="Philadelphia",+NFL!L51,IF(+NFL!$H51="Philadelphia",+NFL!L51,0))</f>
        <v>3.5</v>
      </c>
      <c r="M481" s="573">
        <f>IF(+NFL!$F51="Philadelphia",+NFL!M51,IF(+NFL!$H51="Philadelphia",+NFL!M51,0))</f>
        <v>51.5</v>
      </c>
      <c r="N481" s="583" t="str">
        <f>IF(+NFL!$F51="Philadelphia",+NFL!N51,IF(+NFL!$H51="Philadelphia",+NFL!N51,0))</f>
        <v>Dallas</v>
      </c>
      <c r="O481" s="584">
        <f>IF(+NFL!$F51="Philadelphia",+NFL!O51,IF(+NFL!$H51="Philadelphia",+NFL!O51,0))</f>
        <v>41</v>
      </c>
      <c r="P481" s="583" t="str">
        <f>IF(+NFL!$F51="Philadelphia",+NFL!P51,IF(+NFL!$H51="Philadelphia",+NFL!P51,0))</f>
        <v>Philadelphia</v>
      </c>
      <c r="Q481" s="585">
        <f>IF(+NFL!$F51="Philadelphia",+NFL!Q51,IF(+NFL!$H51="Philadelphia",+NFL!Q51,0))</f>
        <v>21</v>
      </c>
      <c r="R481" s="586" t="str">
        <f>IF(+NFL!$F51="Philadelphia",+NFL!R51,IF(+NFL!$H51="Philadelphia",+NFL!R51,0))</f>
        <v>Dallas</v>
      </c>
      <c r="S481" s="585" t="str">
        <f>IF(+NFL!$F51="Philadelphia",+NFL!S51,IF(+NFL!$H51="Philadelphia",+NFL!S51,0))</f>
        <v>Philadelphia</v>
      </c>
      <c r="T481" s="587" t="str">
        <f>IF(+NFL!$F51="Philadelphia",+NFL!T51,IF(+NFL!$H51="Philadelphia",+NFL!T51,0))</f>
        <v>Dallas</v>
      </c>
      <c r="U481" s="585" t="str">
        <f>IF(+NFL!$F51="Philadelphia",+NFL!U51,IF(+NFL!$H51="Philadelphia",+NFL!U51,0))</f>
        <v>W</v>
      </c>
      <c r="V481" s="586">
        <f>IF(+NFL!$F41="Philadelphia",+NFL!#REF!,IF(+NFL!$H41="Philadelphia",+NFL!#REF!,0))</f>
        <v>0</v>
      </c>
      <c r="W481" s="585">
        <f>IF(+NFL!$F41="Philadelphia",+NFL!#REF!,IF(+NFL!$H41="Philadelphia",+NFL!#REF!,0))</f>
        <v>0</v>
      </c>
      <c r="X481" s="587">
        <f>IF(+NFL!$F41="Philadelphia",+NFL!#REF!,IF(+NFL!$H41="Philadelphia",+NFL!#REF!,0))</f>
        <v>0</v>
      </c>
      <c r="Y481" s="585">
        <f>IF(+NFL!$F41="Philadelphia",+NFL!#REF!,IF(+NFL!$H41="Philadelphia",+NFL!#REF!,0))</f>
        <v>0</v>
      </c>
      <c r="Z481" s="586">
        <f>IF(+NFL!$F41="Philadelphia",+NFL!#REF!,IF(+NFL!$H41="Philadelphia",+NFL!#REF!,0))</f>
        <v>0</v>
      </c>
      <c r="AA481" s="585">
        <f>IF(+NFL!$F41="Philadelphia",+NFL!#REF!,IF(+NFL!$H41="Philadelphia",+NFL!#REF!,0))</f>
        <v>0</v>
      </c>
      <c r="AB481" s="124">
        <f>IF(+NFL!$F41="Philadelphia",+NFL!#REF!,IF(+NFL!$H41="Philadelphia",+NFL!#REF!,0))</f>
        <v>0</v>
      </c>
      <c r="AC481" s="182">
        <f>IF(+NFL!$F41="Philadelphia",+NFL!#REF!,IF(+NFL!$H41="Philadelphia",+NFL!#REF!,0))</f>
        <v>0</v>
      </c>
      <c r="AD481" s="496">
        <f>IF(+NFL!$F41="Philadelphia",+NFL!#REF!,IF(+NFL!$H41="Philadelphia",+NFL!#REF!,0))</f>
        <v>0</v>
      </c>
      <c r="AE481" s="565">
        <f>IF(+NFL!$F41="Philadelphia",+NFL!#REF!,IF(+NFL!$H41="Philadelphia",+NFL!#REF!,0))</f>
        <v>0</v>
      </c>
      <c r="AF481" s="496">
        <f>IF(+NFL!$F41="Philadelphia",+NFL!#REF!,IF(+NFL!$H41="Philadelphia",+NFL!#REF!,0))</f>
        <v>0</v>
      </c>
      <c r="AG481" s="565">
        <f>IF(+NFL!$F41="Philadelphia",+NFL!#REF!,IF(+NFL!$H41="Philadelphia",+NFL!#REF!,0))</f>
        <v>0</v>
      </c>
      <c r="AH481" s="496">
        <f>IF(+NFL!$F41="Philadelphia",+NFL!#REF!,IF(+NFL!$H41="Philadelphia",+NFL!#REF!,0))</f>
        <v>0</v>
      </c>
      <c r="AI481" s="565">
        <f>IF(+NFL!$F41="Philadelphia",+NFL!#REF!,IF(+NFL!$H41="Philadelphia",+NFL!#REF!,0))</f>
        <v>0</v>
      </c>
      <c r="AJ481" s="496">
        <f>IF(+NFL!$F41="Philadelphia",+NFL!#REF!,IF(+NFL!$H41="Philadelphia",+NFL!#REF!,0))</f>
        <v>0</v>
      </c>
      <c r="AK481" s="565">
        <f>IF(+NFL!$F41="Philadelphia",+NFL!#REF!,IF(+NFL!$H41="Philadelphia",+NFL!#REF!,0))</f>
        <v>0</v>
      </c>
      <c r="AL481" s="100">
        <f>IF(+NFL!$F41="Philadelphia",+NFL!#REF!,IF(+NFL!$H41="Philadelphia",+NFL!#REF!,0))</f>
        <v>0</v>
      </c>
      <c r="AM481" s="82">
        <f>IF(+NFL!$F41="Philadelphia",+NFL!#REF!,IF(+NFL!$H41="Philadelphia",+NFL!#REF!,0))</f>
        <v>0</v>
      </c>
      <c r="AN481" s="81">
        <f>IF(+NFL!$F41="Philadelphia",+NFL!#REF!,IF(+NFL!$H41="Philadelphia",+NFL!#REF!,0))</f>
        <v>0</v>
      </c>
      <c r="AO481" s="83">
        <f>IF(+NFL!$F41="Philadelphia",+NFL!#REF!,IF(+NFL!$H41="Philadelphia",+NFL!#REF!,0))</f>
        <v>0</v>
      </c>
      <c r="AP481" s="480">
        <f>IF(+NFL!$F41="Philadelphia",+NFL!#REF!,IF(+NFL!$H41="Philadelphia",+NFL!#REF!,0))</f>
        <v>0</v>
      </c>
      <c r="AQ481" s="72">
        <f>IF(+NFL!$F41="Philadelphia",+NFL!#REF!,IF(+NFL!$H41="Philadelphia",+NFL!#REF!,0))</f>
        <v>0</v>
      </c>
      <c r="AR481" s="81">
        <f>IF(+NFL!$F41="Philadelphia",+NFL!#REF!,IF(+NFL!$H41="Philadelphia",+NFL!#REF!,0))</f>
        <v>0</v>
      </c>
      <c r="AS481" s="96">
        <f>IF(+NFL!$F41="Philadelphia",+NFL!#REF!,IF(+NFL!$H41="Philadelphia",+NFL!#REF!,0))</f>
        <v>0</v>
      </c>
      <c r="AT481" s="96">
        <f>IF(+NFL!$F41="Philadelphia",+NFL!#REF!,IF(+NFL!$H41="Philadelphia",+NFL!#REF!,0))</f>
        <v>0</v>
      </c>
      <c r="AU481" s="81">
        <f>IF(+NFL!$F41="Philadelphia",+NFL!#REF!,IF(+NFL!$H41="Philadelphia",+NFL!#REF!,0))</f>
        <v>0</v>
      </c>
      <c r="AV481" s="96">
        <f>IF(+NFL!$F41="Philadelphia",+NFL!#REF!,IF(+NFL!$H41="Philadelphia",+NFL!#REF!,0))</f>
        <v>0</v>
      </c>
      <c r="AW481" s="70">
        <f>IF(+NFL!$F41="Philadelphia",+NFL!#REF!,IF(+NFL!$H41="Philadelphia",+NFL!#REF!,0))</f>
        <v>0</v>
      </c>
      <c r="AX481" s="96">
        <f>IF(+NFL!$F41="Philadelphia",+NFL!#REF!,IF(+NFL!$H41="Philadelphia",+NFL!#REF!,0))</f>
        <v>0</v>
      </c>
      <c r="AY481" s="81">
        <f>IF(+NFL!$F41="Philadelphia",+NFL!#REF!,IF(+NFL!$H41="Philadelphia",+NFL!#REF!,0))</f>
        <v>0</v>
      </c>
      <c r="AZ481" s="96">
        <f>IF(+NFL!$F41="Philadelphia",+NFL!#REF!,IF(+NFL!$H41="Philadelphia",+NFL!#REF!,0))</f>
        <v>0</v>
      </c>
      <c r="BA481" s="70">
        <f>IF(+NFL!$F41="Philadelphia",+NFL!#REF!,IF(+NFL!$H41="Philadelphia",+NFL!#REF!,0))</f>
        <v>0</v>
      </c>
      <c r="BB481" s="70">
        <f>IF(+NFL!$F41="Philadelphia",+NFL!#REF!,IF(+NFL!$H41="Philadelphia",+NFL!#REF!,0))</f>
        <v>0</v>
      </c>
      <c r="BC481" s="592">
        <f>IF(+NFL!$F41="Philadelphia",+NFL!#REF!,IF(+NFL!$H41="Philadelphia",+NFL!#REF!,0))</f>
        <v>0</v>
      </c>
      <c r="BD481" s="81">
        <f>IF(+NFL!$F41="Philadelphia",+NFL!#REF!,IF(+NFL!$H41="Philadelphia",+NFL!#REF!,0))</f>
        <v>0</v>
      </c>
      <c r="BE481" s="96">
        <f>IF(+NFL!$F41="Philadelphia",+NFL!#REF!,IF(+NFL!$H41="Philadelphia",+NFL!#REF!,0))</f>
        <v>0</v>
      </c>
      <c r="BF481" s="70">
        <f>IF(+NFL!$F41="Philadelphia",+NFL!#REF!,IF(+NFL!$H41="Philadelphia",+NFL!#REF!,0))</f>
        <v>0</v>
      </c>
      <c r="BG481" s="81">
        <f>IF(+NFL!$F41="Philadelphia",+NFL!#REF!,IF(+NFL!$H41="Philadelphia",+NFL!#REF!,0))</f>
        <v>0</v>
      </c>
      <c r="BH481" s="96">
        <f>IF(+NFL!$F41="Philadelphia",+NFL!#REF!,IF(+NFL!$H41="Philadelphia",+NFL!#REF!,0))</f>
        <v>0</v>
      </c>
      <c r="BI481" s="70">
        <f>IF(+NFL!$F41="Philadelphia",+NFL!#REF!,IF(+NFL!$H41="Philadelphia",+NFL!#REF!,0))</f>
        <v>0</v>
      </c>
      <c r="BJ481" s="124">
        <f>IF(+NFL!$F41="Philadelphia",+NFL!#REF!,IF(+NFL!$H41="Philadelphia",+NFL!#REF!,0))</f>
        <v>0</v>
      </c>
      <c r="BK481" s="182">
        <f>IF(+NFL!$F41="Philadelphia",+NFL!#REF!,IF(+NFL!$H41="Philadelphia",+NFL!#REF!,0))</f>
        <v>0</v>
      </c>
    </row>
    <row r="482" spans="1:63" s="310" customFormat="1" x14ac:dyDescent="0.8">
      <c r="A482" s="70">
        <f>IF(+NFL!$F61="Philadelphia",+NFL!A61,IF(+NFL!$H61="Philadelphia",+NFL!A61,0))</f>
        <v>4</v>
      </c>
      <c r="B482" s="480" t="str">
        <f>IF(+NFL!$F61="Philadelphia",+NFL!B61,IF(+NFL!$H61="Philadelphia",+NFL!B61,0))</f>
        <v>Sun</v>
      </c>
      <c r="C482" s="72">
        <f>IF(+NFL!$F61="Philadelphia",+NFL!C61,IF(+NFL!$H61="Philadelphia",+NFL!C61,0))</f>
        <v>44472</v>
      </c>
      <c r="D482" s="73">
        <f>IF(+NFL!$F61="Philadelphia",+NFL!D61,IF(+NFL!$H61="Philadelphia",+NFL!D61,0))</f>
        <v>0.54166666666666663</v>
      </c>
      <c r="E482" s="70" t="str">
        <f>IF(+NFL!$F61="Philadelphia",+NFL!E61,IF(+NFL!$H61="Philadelphia",+NFL!E61,0))</f>
        <v>CBS</v>
      </c>
      <c r="F482" s="189" t="str">
        <f>IF(+NFL!$F61="Philadelphia",+NFL!F61,IF(+NFL!$H61="Philadelphia",+NFL!F61,0))</f>
        <v>Kansas City</v>
      </c>
      <c r="G482" s="70" t="str">
        <f>IF(+NFL!$F61="Philadelphia",+NFL!G61,IF(+NFL!$H61="Philadelphia",+NFL!G61,0))</f>
        <v>AFCW</v>
      </c>
      <c r="H482" s="189" t="str">
        <f>IF(+NFL!$F61="Philadelphia",+NFL!H61,IF(+NFL!$H61="Philadelphia",+NFL!H61,0))</f>
        <v>Philadelphia</v>
      </c>
      <c r="I482" s="70" t="str">
        <f>IF(+NFL!$F61="Philadelphia",+NFL!I61,IF(+NFL!$H61="Philadelphia",+NFL!I61,0))</f>
        <v>NFCE</v>
      </c>
      <c r="J482" s="496" t="str">
        <f>IF(+NFL!$F61="Philadelphia",+NFL!J61,IF(+NFL!$H61="Philadelphia",+NFL!J61,0))</f>
        <v>Kansas City</v>
      </c>
      <c r="K482" s="510" t="str">
        <f>IF(+NFL!$F61="Philadelphia",+NFL!K61,IF(+NFL!$H61="Philadelphia",+NFL!K61,0))</f>
        <v>Philadelphia</v>
      </c>
      <c r="L482" s="572">
        <f>IF(+NFL!$F61="Philadelphia",+NFL!L61,IF(+NFL!$H61="Philadelphia",+NFL!L61,0))</f>
        <v>7</v>
      </c>
      <c r="M482" s="573">
        <f>IF(+NFL!$F61="Philadelphia",+NFL!M61,IF(+NFL!$H61="Philadelphia",+NFL!M61,0))</f>
        <v>54.5</v>
      </c>
      <c r="N482" s="583" t="str">
        <f>IF(+NFL!$F61="Philadelphia",+NFL!N61,IF(+NFL!$H61="Philadelphia",+NFL!N61,0))</f>
        <v>Kansas City</v>
      </c>
      <c r="O482" s="584">
        <f>IF(+NFL!$F61="Philadelphia",+NFL!O61,IF(+NFL!$H61="Philadelphia",+NFL!O61,0))</f>
        <v>42</v>
      </c>
      <c r="P482" s="583" t="str">
        <f>IF(+NFL!$F61="Philadelphia",+NFL!P61,IF(+NFL!$H61="Philadelphia",+NFL!P61,0))</f>
        <v>Philadelphia</v>
      </c>
      <c r="Q482" s="585">
        <f>IF(+NFL!$F61="Philadelphia",+NFL!Q61,IF(+NFL!$H61="Philadelphia",+NFL!Q61,0))</f>
        <v>30</v>
      </c>
      <c r="R482" s="586" t="str">
        <f>IF(+NFL!$F61="Philadelphia",+NFL!R61,IF(+NFL!$H61="Philadelphia",+NFL!R61,0))</f>
        <v>Kansas City</v>
      </c>
      <c r="S482" s="585" t="str">
        <f>IF(+NFL!$F61="Philadelphia",+NFL!S61,IF(+NFL!$H61="Philadelphia",+NFL!S61,0))</f>
        <v>Philadelphia</v>
      </c>
      <c r="T482" s="587" t="str">
        <f>IF(+NFL!$F61="Philadelphia",+NFL!T61,IF(+NFL!$H61="Philadelphia",+NFL!T61,0))</f>
        <v>Kansas City</v>
      </c>
      <c r="U482" s="585" t="str">
        <f>IF(+NFL!$F61="Philadelphia",+NFL!U61,IF(+NFL!$H61="Philadelphia",+NFL!U61,0))</f>
        <v>W</v>
      </c>
      <c r="V482" s="586">
        <f>IF(+NFL!$F55="Philadelphia",+NFL!#REF!,IF(+NFL!$H55="Philadelphia",+NFL!#REF!,0))</f>
        <v>0</v>
      </c>
      <c r="W482" s="585">
        <f>IF(+NFL!$F55="Philadelphia",+NFL!#REF!,IF(+NFL!$H55="Philadelphia",+NFL!#REF!,0))</f>
        <v>0</v>
      </c>
      <c r="X482" s="587">
        <f>IF(+NFL!$F55="Philadelphia",+NFL!#REF!,IF(+NFL!$H55="Philadelphia",+NFL!#REF!,0))</f>
        <v>0</v>
      </c>
      <c r="Y482" s="585">
        <f>IF(+NFL!$F55="Philadelphia",+NFL!#REF!,IF(+NFL!$H55="Philadelphia",+NFL!#REF!,0))</f>
        <v>0</v>
      </c>
      <c r="Z482" s="586">
        <f>IF(+NFL!$F55="Philadelphia",+NFL!#REF!,IF(+NFL!$H55="Philadelphia",+NFL!#REF!,0))</f>
        <v>0</v>
      </c>
      <c r="AA482" s="585">
        <f>IF(+NFL!$F55="Philadelphia",+NFL!#REF!,IF(+NFL!$H55="Philadelphia",+NFL!#REF!,0))</f>
        <v>0</v>
      </c>
      <c r="AB482" s="124">
        <f>IF(+NFL!$F55="Philadelphia",+NFL!#REF!,IF(+NFL!$H55="Philadelphia",+NFL!#REF!,0))</f>
        <v>0</v>
      </c>
      <c r="AC482" s="182">
        <f>IF(+NFL!$F55="Philadelphia",+NFL!#REF!,IF(+NFL!$H55="Philadelphia",+NFL!#REF!,0))</f>
        <v>0</v>
      </c>
      <c r="AD482" s="496">
        <f>IF(+NFL!$F55="Philadelphia",+NFL!#REF!,IF(+NFL!$H55="Philadelphia",+NFL!#REF!,0))</f>
        <v>0</v>
      </c>
      <c r="AE482" s="565">
        <f>IF(+NFL!$F55="Philadelphia",+NFL!#REF!,IF(+NFL!$H55="Philadelphia",+NFL!#REF!,0))</f>
        <v>0</v>
      </c>
      <c r="AF482" s="496">
        <f>IF(+NFL!$F55="Philadelphia",+NFL!#REF!,IF(+NFL!$H55="Philadelphia",+NFL!#REF!,0))</f>
        <v>0</v>
      </c>
      <c r="AG482" s="565">
        <f>IF(+NFL!$F55="Philadelphia",+NFL!#REF!,IF(+NFL!$H55="Philadelphia",+NFL!#REF!,0))</f>
        <v>0</v>
      </c>
      <c r="AH482" s="496">
        <f>IF(+NFL!$F55="Philadelphia",+NFL!#REF!,IF(+NFL!$H55="Philadelphia",+NFL!#REF!,0))</f>
        <v>0</v>
      </c>
      <c r="AI482" s="565">
        <f>IF(+NFL!$F55="Philadelphia",+NFL!#REF!,IF(+NFL!$H55="Philadelphia",+NFL!#REF!,0))</f>
        <v>0</v>
      </c>
      <c r="AJ482" s="496">
        <f>IF(+NFL!$F55="Philadelphia",+NFL!#REF!,IF(+NFL!$H55="Philadelphia",+NFL!#REF!,0))</f>
        <v>0</v>
      </c>
      <c r="AK482" s="565">
        <f>IF(+NFL!$F55="Philadelphia",+NFL!#REF!,IF(+NFL!$H55="Philadelphia",+NFL!#REF!,0))</f>
        <v>0</v>
      </c>
      <c r="AL482" s="100">
        <f>IF(+NFL!$F55="Philadelphia",+NFL!#REF!,IF(+NFL!$H55="Philadelphia",+NFL!#REF!,0))</f>
        <v>0</v>
      </c>
      <c r="AM482" s="82">
        <f>IF(+NFL!$F55="Philadelphia",+NFL!#REF!,IF(+NFL!$H55="Philadelphia",+NFL!#REF!,0))</f>
        <v>0</v>
      </c>
      <c r="AN482" s="81">
        <f>IF(+NFL!$F55="Philadelphia",+NFL!#REF!,IF(+NFL!$H55="Philadelphia",+NFL!#REF!,0))</f>
        <v>0</v>
      </c>
      <c r="AO482" s="83">
        <f>IF(+NFL!$F55="Philadelphia",+NFL!#REF!,IF(+NFL!$H55="Philadelphia",+NFL!#REF!,0))</f>
        <v>0</v>
      </c>
      <c r="AP482" s="480">
        <f>IF(+NFL!$F55="Philadelphia",+NFL!#REF!,IF(+NFL!$H55="Philadelphia",+NFL!#REF!,0))</f>
        <v>0</v>
      </c>
      <c r="AQ482" s="72">
        <f>IF(+NFL!$F55="Philadelphia",+NFL!#REF!,IF(+NFL!$H55="Philadelphia",+NFL!#REF!,0))</f>
        <v>0</v>
      </c>
      <c r="AR482" s="81">
        <f>IF(+NFL!$F55="Philadelphia",+NFL!#REF!,IF(+NFL!$H55="Philadelphia",+NFL!#REF!,0))</f>
        <v>0</v>
      </c>
      <c r="AS482" s="96">
        <f>IF(+NFL!$F55="Philadelphia",+NFL!#REF!,IF(+NFL!$H55="Philadelphia",+NFL!#REF!,0))</f>
        <v>0</v>
      </c>
      <c r="AT482" s="96">
        <f>IF(+NFL!$F55="Philadelphia",+NFL!#REF!,IF(+NFL!$H55="Philadelphia",+NFL!#REF!,0))</f>
        <v>0</v>
      </c>
      <c r="AU482" s="81">
        <f>IF(+NFL!$F55="Philadelphia",+NFL!#REF!,IF(+NFL!$H55="Philadelphia",+NFL!#REF!,0))</f>
        <v>0</v>
      </c>
      <c r="AV482" s="96">
        <f>IF(+NFL!$F55="Philadelphia",+NFL!#REF!,IF(+NFL!$H55="Philadelphia",+NFL!#REF!,0))</f>
        <v>0</v>
      </c>
      <c r="AW482" s="70">
        <f>IF(+NFL!$F55="Philadelphia",+NFL!#REF!,IF(+NFL!$H55="Philadelphia",+NFL!#REF!,0))</f>
        <v>0</v>
      </c>
      <c r="AX482" s="96">
        <f>IF(+NFL!$F55="Philadelphia",+NFL!#REF!,IF(+NFL!$H55="Philadelphia",+NFL!#REF!,0))</f>
        <v>0</v>
      </c>
      <c r="AY482" s="81">
        <f>IF(+NFL!$F55="Philadelphia",+NFL!#REF!,IF(+NFL!$H55="Philadelphia",+NFL!#REF!,0))</f>
        <v>0</v>
      </c>
      <c r="AZ482" s="96">
        <f>IF(+NFL!$F55="Philadelphia",+NFL!#REF!,IF(+NFL!$H55="Philadelphia",+NFL!#REF!,0))</f>
        <v>0</v>
      </c>
      <c r="BA482" s="70">
        <f>IF(+NFL!$F55="Philadelphia",+NFL!#REF!,IF(+NFL!$H55="Philadelphia",+NFL!#REF!,0))</f>
        <v>0</v>
      </c>
      <c r="BB482" s="70">
        <f>IF(+NFL!$F55="Philadelphia",+NFL!#REF!,IF(+NFL!$H55="Philadelphia",+NFL!#REF!,0))</f>
        <v>0</v>
      </c>
      <c r="BC482" s="592">
        <f>IF(+NFL!$F55="Philadelphia",+NFL!#REF!,IF(+NFL!$H55="Philadelphia",+NFL!#REF!,0))</f>
        <v>0</v>
      </c>
      <c r="BD482" s="81">
        <f>IF(+NFL!$F55="Philadelphia",+NFL!#REF!,IF(+NFL!$H55="Philadelphia",+NFL!#REF!,0))</f>
        <v>0</v>
      </c>
      <c r="BE482" s="96">
        <f>IF(+NFL!$F55="Philadelphia",+NFL!#REF!,IF(+NFL!$H55="Philadelphia",+NFL!#REF!,0))</f>
        <v>0</v>
      </c>
      <c r="BF482" s="70">
        <f>IF(+NFL!$F55="Philadelphia",+NFL!#REF!,IF(+NFL!$H55="Philadelphia",+NFL!#REF!,0))</f>
        <v>0</v>
      </c>
      <c r="BG482" s="81">
        <f>IF(+NFL!$F55="Philadelphia",+NFL!#REF!,IF(+NFL!$H55="Philadelphia",+NFL!#REF!,0))</f>
        <v>0</v>
      </c>
      <c r="BH482" s="96">
        <f>IF(+NFL!$F55="Philadelphia",+NFL!#REF!,IF(+NFL!$H55="Philadelphia",+NFL!#REF!,0))</f>
        <v>0</v>
      </c>
      <c r="BI482" s="70">
        <f>IF(+NFL!$F55="Philadelphia",+NFL!#REF!,IF(+NFL!$H55="Philadelphia",+NFL!#REF!,0))</f>
        <v>0</v>
      </c>
      <c r="BJ482" s="124">
        <f>IF(+NFL!$F55="Philadelphia",+NFL!#REF!,IF(+NFL!$H55="Philadelphia",+NFL!#REF!,0))</f>
        <v>0</v>
      </c>
      <c r="BK482" s="182">
        <f>IF(+NFL!$F55="Philadelphia",+NFL!#REF!,IF(+NFL!$H55="Philadelphia",+NFL!#REF!,0))</f>
        <v>0</v>
      </c>
    </row>
    <row r="483" spans="1:63" s="310" customFormat="1" x14ac:dyDescent="0.8">
      <c r="A483" s="70">
        <f>IF(+NFL!$F75="Philadelphia",+NFL!A75,IF(+NFL!$H75="Philadelphia",+NFL!A75,0))</f>
        <v>5</v>
      </c>
      <c r="B483" s="480" t="str">
        <f>IF(+NFL!$F75="Philadelphia",+NFL!B75,IF(+NFL!$H75="Philadelphia",+NFL!B75,0))</f>
        <v>Sun</v>
      </c>
      <c r="C483" s="72">
        <f>IF(+NFL!$F75="Philadelphia",+NFL!C75,IF(+NFL!$H75="Philadelphia",+NFL!C75,0))</f>
        <v>44479</v>
      </c>
      <c r="D483" s="73">
        <f>IF(+NFL!$F75="Philadelphia",+NFL!D75,IF(+NFL!$H75="Philadelphia",+NFL!D75,0))</f>
        <v>0.54166666666666663</v>
      </c>
      <c r="E483" s="70" t="str">
        <f>IF(+NFL!$F75="Philadelphia",+NFL!E75,IF(+NFL!$H75="Philadelphia",+NFL!E75,0))</f>
        <v>Fox</v>
      </c>
      <c r="F483" s="189" t="str">
        <f>IF(+NFL!$F75="Philadelphia",+NFL!F75,IF(+NFL!$H75="Philadelphia",+NFL!F75,0))</f>
        <v>Philadelphia</v>
      </c>
      <c r="G483" s="70" t="str">
        <f>IF(+NFL!$F75="Philadelphia",+NFL!G75,IF(+NFL!$H75="Philadelphia",+NFL!G75,0))</f>
        <v>NFCE</v>
      </c>
      <c r="H483" s="189" t="str">
        <f>IF(+NFL!$F75="Philadelphia",+NFL!H75,IF(+NFL!$H75="Philadelphia",+NFL!H75,0))</f>
        <v>Carolina</v>
      </c>
      <c r="I483" s="70" t="str">
        <f>IF(+NFL!$F75="Philadelphia",+NFL!I75,IF(+NFL!$H75="Philadelphia",+NFL!I75,0))</f>
        <v>NFCS</v>
      </c>
      <c r="J483" s="496" t="str">
        <f>IF(+NFL!$F75="Philadelphia",+NFL!J75,IF(+NFL!$H75="Philadelphia",+NFL!J75,0))</f>
        <v>Carolina</v>
      </c>
      <c r="K483" s="510" t="str">
        <f>IF(+NFL!$F75="Philadelphia",+NFL!K75,IF(+NFL!$H75="Philadelphia",+NFL!K75,0))</f>
        <v>Philadelphia</v>
      </c>
      <c r="L483" s="572">
        <f>IF(+NFL!$F75="Philadelphia",+NFL!L75,IF(+NFL!$H75="Philadelphia",+NFL!L75,0))</f>
        <v>3.5</v>
      </c>
      <c r="M483" s="573">
        <f>IF(+NFL!$F75="Philadelphia",+NFL!M75,IF(+NFL!$H75="Philadelphia",+NFL!M75,0))</f>
        <v>44.5</v>
      </c>
      <c r="N483" s="583" t="str">
        <f>IF(+NFL!$F75="Philadelphia",+NFL!N75,IF(+NFL!$H75="Philadelphia",+NFL!N75,0))</f>
        <v>Philadelphia</v>
      </c>
      <c r="O483" s="584">
        <f>IF(+NFL!$F75="Philadelphia",+NFL!O75,IF(+NFL!$H75="Philadelphia",+NFL!O75,0))</f>
        <v>21</v>
      </c>
      <c r="P483" s="583" t="str">
        <f>IF(+NFL!$F75="Philadelphia",+NFL!P75,IF(+NFL!$H75="Philadelphia",+NFL!P75,0))</f>
        <v>Carolina</v>
      </c>
      <c r="Q483" s="585">
        <f>IF(+NFL!$F75="Philadelphia",+NFL!Q75,IF(+NFL!$H75="Philadelphia",+NFL!Q75,0))</f>
        <v>18</v>
      </c>
      <c r="R483" s="586" t="str">
        <f>IF(+NFL!$F75="Philadelphia",+NFL!R75,IF(+NFL!$H75="Philadelphia",+NFL!R75,0))</f>
        <v>Philadelphia</v>
      </c>
      <c r="S483" s="585" t="str">
        <f>IF(+NFL!$F75="Philadelphia",+NFL!S75,IF(+NFL!$H75="Philadelphia",+NFL!S75,0))</f>
        <v>Carolina</v>
      </c>
      <c r="T483" s="587" t="str">
        <f>IF(+NFL!$F75="Philadelphia",+NFL!T75,IF(+NFL!$H75="Philadelphia",+NFL!T75,0))</f>
        <v>Carolina</v>
      </c>
      <c r="U483" s="585" t="str">
        <f>IF(+NFL!$F75="Philadelphia",+NFL!U75,IF(+NFL!$H75="Philadelphia",+NFL!U75,0))</f>
        <v>L</v>
      </c>
      <c r="V483" s="586">
        <f>IF(+NFL!$F67="Philadelphia",+NFL!#REF!,IF(+NFL!$H67="Philadelphia",+NFL!#REF!,0))</f>
        <v>0</v>
      </c>
      <c r="W483" s="585">
        <f>IF(+NFL!$F67="Philadelphia",+NFL!#REF!,IF(+NFL!$H67="Philadelphia",+NFL!#REF!,0))</f>
        <v>0</v>
      </c>
      <c r="X483" s="587">
        <f>IF(+NFL!$F67="Philadelphia",+NFL!#REF!,IF(+NFL!$H67="Philadelphia",+NFL!#REF!,0))</f>
        <v>0</v>
      </c>
      <c r="Y483" s="585">
        <f>IF(+NFL!$F67="Philadelphia",+NFL!#REF!,IF(+NFL!$H67="Philadelphia",+NFL!#REF!,0))</f>
        <v>0</v>
      </c>
      <c r="Z483" s="586">
        <f>IF(+NFL!$F67="Philadelphia",+NFL!#REF!,IF(+NFL!$H67="Philadelphia",+NFL!#REF!,0))</f>
        <v>0</v>
      </c>
      <c r="AA483" s="585">
        <f>IF(+NFL!$F67="Philadelphia",+NFL!#REF!,IF(+NFL!$H67="Philadelphia",+NFL!#REF!,0))</f>
        <v>0</v>
      </c>
      <c r="AB483" s="124">
        <f>IF(+NFL!$F67="Philadelphia",+NFL!#REF!,IF(+NFL!$H67="Philadelphia",+NFL!#REF!,0))</f>
        <v>0</v>
      </c>
      <c r="AC483" s="182">
        <f>IF(+NFL!$F67="Philadelphia",+NFL!#REF!,IF(+NFL!$H67="Philadelphia",+NFL!#REF!,0))</f>
        <v>0</v>
      </c>
      <c r="AD483" s="496">
        <f>IF(+NFL!$F67="Philadelphia",+NFL!#REF!,IF(+NFL!$H67="Philadelphia",+NFL!#REF!,0))</f>
        <v>0</v>
      </c>
      <c r="AE483" s="565">
        <f>IF(+NFL!$F67="Philadelphia",+NFL!#REF!,IF(+NFL!$H67="Philadelphia",+NFL!#REF!,0))</f>
        <v>0</v>
      </c>
      <c r="AF483" s="496">
        <f>IF(+NFL!$F67="Philadelphia",+NFL!#REF!,IF(+NFL!$H67="Philadelphia",+NFL!#REF!,0))</f>
        <v>0</v>
      </c>
      <c r="AG483" s="565">
        <f>IF(+NFL!$F67="Philadelphia",+NFL!#REF!,IF(+NFL!$H67="Philadelphia",+NFL!#REF!,0))</f>
        <v>0</v>
      </c>
      <c r="AH483" s="496">
        <f>IF(+NFL!$F67="Philadelphia",+NFL!#REF!,IF(+NFL!$H67="Philadelphia",+NFL!#REF!,0))</f>
        <v>0</v>
      </c>
      <c r="AI483" s="565">
        <f>IF(+NFL!$F67="Philadelphia",+NFL!#REF!,IF(+NFL!$H67="Philadelphia",+NFL!#REF!,0))</f>
        <v>0</v>
      </c>
      <c r="AJ483" s="496">
        <f>IF(+NFL!$F67="Philadelphia",+NFL!#REF!,IF(+NFL!$H67="Philadelphia",+NFL!#REF!,0))</f>
        <v>0</v>
      </c>
      <c r="AK483" s="565">
        <f>IF(+NFL!$F67="Philadelphia",+NFL!#REF!,IF(+NFL!$H67="Philadelphia",+NFL!#REF!,0))</f>
        <v>0</v>
      </c>
      <c r="AL483" s="100">
        <f>IF(+NFL!$F67="Philadelphia",+NFL!#REF!,IF(+NFL!$H67="Philadelphia",+NFL!#REF!,0))</f>
        <v>0</v>
      </c>
      <c r="AM483" s="82">
        <f>IF(+NFL!$F67="Philadelphia",+NFL!#REF!,IF(+NFL!$H67="Philadelphia",+NFL!#REF!,0))</f>
        <v>0</v>
      </c>
      <c r="AN483" s="81">
        <f>IF(+NFL!$F67="Philadelphia",+NFL!#REF!,IF(+NFL!$H67="Philadelphia",+NFL!#REF!,0))</f>
        <v>0</v>
      </c>
      <c r="AO483" s="83">
        <f>IF(+NFL!$F67="Philadelphia",+NFL!#REF!,IF(+NFL!$H67="Philadelphia",+NFL!#REF!,0))</f>
        <v>0</v>
      </c>
      <c r="AP483" s="480">
        <f>IF(+NFL!$F67="Philadelphia",+NFL!#REF!,IF(+NFL!$H67="Philadelphia",+NFL!#REF!,0))</f>
        <v>0</v>
      </c>
      <c r="AQ483" s="72">
        <f>IF(+NFL!$F67="Philadelphia",+NFL!#REF!,IF(+NFL!$H67="Philadelphia",+NFL!#REF!,0))</f>
        <v>0</v>
      </c>
      <c r="AR483" s="81">
        <f>IF(+NFL!$F67="Philadelphia",+NFL!#REF!,IF(+NFL!$H67="Philadelphia",+NFL!#REF!,0))</f>
        <v>0</v>
      </c>
      <c r="AS483" s="96">
        <f>IF(+NFL!$F67="Philadelphia",+NFL!#REF!,IF(+NFL!$H67="Philadelphia",+NFL!#REF!,0))</f>
        <v>0</v>
      </c>
      <c r="AT483" s="96">
        <f>IF(+NFL!$F67="Philadelphia",+NFL!#REF!,IF(+NFL!$H67="Philadelphia",+NFL!#REF!,0))</f>
        <v>0</v>
      </c>
      <c r="AU483" s="81">
        <f>IF(+NFL!$F67="Philadelphia",+NFL!#REF!,IF(+NFL!$H67="Philadelphia",+NFL!#REF!,0))</f>
        <v>0</v>
      </c>
      <c r="AV483" s="96">
        <f>IF(+NFL!$F67="Philadelphia",+NFL!#REF!,IF(+NFL!$H67="Philadelphia",+NFL!#REF!,0))</f>
        <v>0</v>
      </c>
      <c r="AW483" s="70">
        <f>IF(+NFL!$F67="Philadelphia",+NFL!#REF!,IF(+NFL!$H67="Philadelphia",+NFL!#REF!,0))</f>
        <v>0</v>
      </c>
      <c r="AX483" s="96">
        <f>IF(+NFL!$F67="Philadelphia",+NFL!#REF!,IF(+NFL!$H67="Philadelphia",+NFL!#REF!,0))</f>
        <v>0</v>
      </c>
      <c r="AY483" s="81">
        <f>IF(+NFL!$F67="Philadelphia",+NFL!#REF!,IF(+NFL!$H67="Philadelphia",+NFL!#REF!,0))</f>
        <v>0</v>
      </c>
      <c r="AZ483" s="96">
        <f>IF(+NFL!$F67="Philadelphia",+NFL!#REF!,IF(+NFL!$H67="Philadelphia",+NFL!#REF!,0))</f>
        <v>0</v>
      </c>
      <c r="BA483" s="70">
        <f>IF(+NFL!$F67="Philadelphia",+NFL!#REF!,IF(+NFL!$H67="Philadelphia",+NFL!#REF!,0))</f>
        <v>0</v>
      </c>
      <c r="BB483" s="70">
        <f>IF(+NFL!$F67="Philadelphia",+NFL!#REF!,IF(+NFL!$H67="Philadelphia",+NFL!#REF!,0))</f>
        <v>0</v>
      </c>
      <c r="BC483" s="592">
        <f>IF(+NFL!$F67="Philadelphia",+NFL!#REF!,IF(+NFL!$H67="Philadelphia",+NFL!#REF!,0))</f>
        <v>0</v>
      </c>
      <c r="BD483" s="81">
        <f>IF(+NFL!$F67="Philadelphia",+NFL!#REF!,IF(+NFL!$H67="Philadelphia",+NFL!#REF!,0))</f>
        <v>0</v>
      </c>
      <c r="BE483" s="96">
        <f>IF(+NFL!$F67="Philadelphia",+NFL!#REF!,IF(+NFL!$H67="Philadelphia",+NFL!#REF!,0))</f>
        <v>0</v>
      </c>
      <c r="BF483" s="70">
        <f>IF(+NFL!$F67="Philadelphia",+NFL!#REF!,IF(+NFL!$H67="Philadelphia",+NFL!#REF!,0))</f>
        <v>0</v>
      </c>
      <c r="BG483" s="81">
        <f>IF(+NFL!$F67="Philadelphia",+NFL!#REF!,IF(+NFL!$H67="Philadelphia",+NFL!#REF!,0))</f>
        <v>0</v>
      </c>
      <c r="BH483" s="96">
        <f>IF(+NFL!$F67="Philadelphia",+NFL!#REF!,IF(+NFL!$H67="Philadelphia",+NFL!#REF!,0))</f>
        <v>0</v>
      </c>
      <c r="BI483" s="70">
        <f>IF(+NFL!$F67="Philadelphia",+NFL!#REF!,IF(+NFL!$H67="Philadelphia",+NFL!#REF!,0))</f>
        <v>0</v>
      </c>
      <c r="BJ483" s="124">
        <f>IF(+NFL!$F67="Philadelphia",+NFL!#REF!,IF(+NFL!$H67="Philadelphia",+NFL!#REF!,0))</f>
        <v>0</v>
      </c>
      <c r="BK483" s="182">
        <f>IF(+NFL!$F67="Philadelphia",+NFL!#REF!,IF(+NFL!$H67="Philadelphia",+NFL!#REF!,0))</f>
        <v>0</v>
      </c>
    </row>
    <row r="484" spans="1:63" s="310" customFormat="1" x14ac:dyDescent="0.8">
      <c r="A484" s="70">
        <f>IF(+NFL!$F84="Philadelphia",+NFL!A84,IF(+NFL!$H84="Philadelphia",+NFL!A84,0))</f>
        <v>6</v>
      </c>
      <c r="B484" s="480" t="str">
        <f>IF(+NFL!$F84="Philadelphia",+NFL!B84,IF(+NFL!$H84="Philadelphia",+NFL!B84,0))</f>
        <v>Thurs</v>
      </c>
      <c r="C484" s="72">
        <f>IF(+NFL!$F84="Philadelphia",+NFL!C84,IF(+NFL!$H84="Philadelphia",+NFL!C84,0))</f>
        <v>44483</v>
      </c>
      <c r="D484" s="73">
        <f>IF(+NFL!$F84="Philadelphia",+NFL!D84,IF(+NFL!$H84="Philadelphia",+NFL!D84,0))</f>
        <v>0.84375</v>
      </c>
      <c r="E484" s="70" t="str">
        <f>IF(+NFL!$F84="Philadelphia",+NFL!E84,IF(+NFL!$H84="Philadelphia",+NFL!E84,0))</f>
        <v>Fox</v>
      </c>
      <c r="F484" s="189" t="str">
        <f>IF(+NFL!$F84="Philadelphia",+NFL!F84,IF(+NFL!$H84="Philadelphia",+NFL!F84,0))</f>
        <v>Tampa Bay</v>
      </c>
      <c r="G484" s="70" t="str">
        <f>IF(+NFL!$F84="Philadelphia",+NFL!G84,IF(+NFL!$H84="Philadelphia",+NFL!G84,0))</f>
        <v>NFCS</v>
      </c>
      <c r="H484" s="189" t="str">
        <f>IF(+NFL!$F84="Philadelphia",+NFL!H84,IF(+NFL!$H84="Philadelphia",+NFL!H84,0))</f>
        <v>Philadelphia</v>
      </c>
      <c r="I484" s="70" t="str">
        <f>IF(+NFL!$F84="Philadelphia",+NFL!I84,IF(+NFL!$H84="Philadelphia",+NFL!I84,0))</f>
        <v>NFCE</v>
      </c>
      <c r="J484" s="496" t="str">
        <f>IF(+NFL!$F84="Philadelphia",+NFL!J84,IF(+NFL!$H84="Philadelphia",+NFL!J84,0))</f>
        <v>Tampa Bay</v>
      </c>
      <c r="K484" s="510" t="str">
        <f>IF(+NFL!$F84="Philadelphia",+NFL!K84,IF(+NFL!$H84="Philadelphia",+NFL!K84,0))</f>
        <v>Philadelphia</v>
      </c>
      <c r="L484" s="572">
        <f>IF(+NFL!$F84="Philadelphia",+NFL!L84,IF(+NFL!$H84="Philadelphia",+NFL!L84,0))</f>
        <v>6.5</v>
      </c>
      <c r="M484" s="573">
        <f>IF(+NFL!$F84="Philadelphia",+NFL!M84,IF(+NFL!$H84="Philadelphia",+NFL!M84,0))</f>
        <v>56</v>
      </c>
      <c r="N484" s="583" t="str">
        <f>IF(+NFL!$F84="Philadelphia",+NFL!N84,IF(+NFL!$H84="Philadelphia",+NFL!N84,0))</f>
        <v>Tampa Bay</v>
      </c>
      <c r="O484" s="584">
        <f>IF(+NFL!$F84="Philadelphia",+NFL!O84,IF(+NFL!$H84="Philadelphia",+NFL!O84,0))</f>
        <v>28</v>
      </c>
      <c r="P484" s="583" t="str">
        <f>IF(+NFL!$F84="Philadelphia",+NFL!P84,IF(+NFL!$H84="Philadelphia",+NFL!P84,0))</f>
        <v>Philadelphia</v>
      </c>
      <c r="Q484" s="585">
        <f>IF(+NFL!$F84="Philadelphia",+NFL!Q84,IF(+NFL!$H84="Philadelphia",+NFL!Q84,0))</f>
        <v>22</v>
      </c>
      <c r="R484" s="586" t="str">
        <f>IF(+NFL!$F84="Philadelphia",+NFL!R84,IF(+NFL!$H84="Philadelphia",+NFL!R84,0))</f>
        <v>Philadelphia</v>
      </c>
      <c r="S484" s="585" t="str">
        <f>IF(+NFL!$F84="Philadelphia",+NFL!S84,IF(+NFL!$H84="Philadelphia",+NFL!S84,0))</f>
        <v>Tampa Bay</v>
      </c>
      <c r="T484" s="587" t="str">
        <f>IF(+NFL!$F84="Philadelphia",+NFL!T84,IF(+NFL!$H84="Philadelphia",+NFL!T84,0))</f>
        <v>Tampa Bay</v>
      </c>
      <c r="U484" s="585" t="str">
        <f>IF(+NFL!$F84="Philadelphia",+NFL!U84,IF(+NFL!$H84="Philadelphia",+NFL!U84,0))</f>
        <v>L</v>
      </c>
      <c r="V484" s="586" t="e">
        <f>IF(+NFL!#REF!="Philadelphia",+NFL!#REF!,IF(+NFL!#REF!="Philadelphia",+NFL!#REF!,0))</f>
        <v>#REF!</v>
      </c>
      <c r="W484" s="585" t="e">
        <f>IF(+NFL!#REF!="Philadelphia",+NFL!#REF!,IF(+NFL!#REF!="Philadelphia",+NFL!#REF!,0))</f>
        <v>#REF!</v>
      </c>
      <c r="X484" s="587" t="e">
        <f>IF(+NFL!#REF!="Philadelphia",+NFL!#REF!,IF(+NFL!#REF!="Philadelphia",+NFL!#REF!,0))</f>
        <v>#REF!</v>
      </c>
      <c r="Y484" s="585" t="e">
        <f>IF(+NFL!#REF!="Philadelphia",+NFL!#REF!,IF(+NFL!#REF!="Philadelphia",+NFL!#REF!,0))</f>
        <v>#REF!</v>
      </c>
      <c r="Z484" s="586" t="e">
        <f>IF(+NFL!#REF!="Philadelphia",+NFL!#REF!,IF(+NFL!#REF!="Philadelphia",+NFL!#REF!,0))</f>
        <v>#REF!</v>
      </c>
      <c r="AA484" s="585" t="e">
        <f>IF(+NFL!#REF!="Philadelphia",+NFL!#REF!,IF(+NFL!#REF!="Philadelphia",+NFL!#REF!,0))</f>
        <v>#REF!</v>
      </c>
      <c r="AB484" s="124" t="e">
        <f>IF(+NFL!#REF!="Philadelphia",+NFL!#REF!,IF(+NFL!#REF!="Philadelphia",+NFL!#REF!,0))</f>
        <v>#REF!</v>
      </c>
      <c r="AC484" s="182" t="e">
        <f>IF(+NFL!#REF!="Philadelphia",+NFL!#REF!,IF(+NFL!#REF!="Philadelphia",+NFL!#REF!,0))</f>
        <v>#REF!</v>
      </c>
      <c r="AD484" s="496" t="e">
        <f>IF(+NFL!#REF!="Philadelphia",+NFL!#REF!,IF(+NFL!#REF!="Philadelphia",+NFL!#REF!,0))</f>
        <v>#REF!</v>
      </c>
      <c r="AE484" s="565" t="e">
        <f>IF(+NFL!#REF!="Philadelphia",+NFL!#REF!,IF(+NFL!#REF!="Philadelphia",+NFL!#REF!,0))</f>
        <v>#REF!</v>
      </c>
      <c r="AF484" s="496" t="e">
        <f>IF(+NFL!#REF!="Philadelphia",+NFL!#REF!,IF(+NFL!#REF!="Philadelphia",+NFL!#REF!,0))</f>
        <v>#REF!</v>
      </c>
      <c r="AG484" s="565" t="e">
        <f>IF(+NFL!#REF!="Philadelphia",+NFL!#REF!,IF(+NFL!#REF!="Philadelphia",+NFL!#REF!,0))</f>
        <v>#REF!</v>
      </c>
      <c r="AH484" s="496" t="e">
        <f>IF(+NFL!#REF!="Philadelphia",+NFL!#REF!,IF(+NFL!#REF!="Philadelphia",+NFL!#REF!,0))</f>
        <v>#REF!</v>
      </c>
      <c r="AI484" s="565" t="e">
        <f>IF(+NFL!#REF!="Philadelphia",+NFL!#REF!,IF(+NFL!#REF!="Philadelphia",+NFL!#REF!,0))</f>
        <v>#REF!</v>
      </c>
      <c r="AJ484" s="496" t="e">
        <f>IF(+NFL!#REF!="Philadelphia",+NFL!#REF!,IF(+NFL!#REF!="Philadelphia",+NFL!#REF!,0))</f>
        <v>#REF!</v>
      </c>
      <c r="AK484" s="565" t="e">
        <f>IF(+NFL!#REF!="Philadelphia",+NFL!#REF!,IF(+NFL!#REF!="Philadelphia",+NFL!#REF!,0))</f>
        <v>#REF!</v>
      </c>
      <c r="AL484" s="100" t="e">
        <f>IF(+NFL!#REF!="Philadelphia",+NFL!#REF!,IF(+NFL!#REF!="Philadelphia",+NFL!#REF!,0))</f>
        <v>#REF!</v>
      </c>
      <c r="AM484" s="82" t="e">
        <f>IF(+NFL!#REF!="Philadelphia",+NFL!#REF!,IF(+NFL!#REF!="Philadelphia",+NFL!#REF!,0))</f>
        <v>#REF!</v>
      </c>
      <c r="AN484" s="81" t="e">
        <f>IF(+NFL!#REF!="Philadelphia",+NFL!#REF!,IF(+NFL!#REF!="Philadelphia",+NFL!#REF!,0))</f>
        <v>#REF!</v>
      </c>
      <c r="AO484" s="83" t="e">
        <f>IF(+NFL!#REF!="Philadelphia",+NFL!#REF!,IF(+NFL!#REF!="Philadelphia",+NFL!#REF!,0))</f>
        <v>#REF!</v>
      </c>
      <c r="AP484" s="480" t="e">
        <f>IF(+NFL!#REF!="Philadelphia",+NFL!#REF!,IF(+NFL!#REF!="Philadelphia",+NFL!#REF!,0))</f>
        <v>#REF!</v>
      </c>
      <c r="AQ484" s="72" t="e">
        <f>IF(+NFL!#REF!="Philadelphia",+NFL!#REF!,IF(+NFL!#REF!="Philadelphia",+NFL!#REF!,0))</f>
        <v>#REF!</v>
      </c>
      <c r="AR484" s="81" t="e">
        <f>IF(+NFL!#REF!="Philadelphia",+NFL!#REF!,IF(+NFL!#REF!="Philadelphia",+NFL!#REF!,0))</f>
        <v>#REF!</v>
      </c>
      <c r="AS484" s="96" t="e">
        <f>IF(+NFL!#REF!="Philadelphia",+NFL!#REF!,IF(+NFL!#REF!="Philadelphia",+NFL!#REF!,0))</f>
        <v>#REF!</v>
      </c>
      <c r="AT484" s="96" t="e">
        <f>IF(+NFL!#REF!="Philadelphia",+NFL!#REF!,IF(+NFL!#REF!="Philadelphia",+NFL!#REF!,0))</f>
        <v>#REF!</v>
      </c>
      <c r="AU484" s="81" t="e">
        <f>IF(+NFL!#REF!="Philadelphia",+NFL!#REF!,IF(+NFL!#REF!="Philadelphia",+NFL!#REF!,0))</f>
        <v>#REF!</v>
      </c>
      <c r="AV484" s="96" t="e">
        <f>IF(+NFL!#REF!="Philadelphia",+NFL!#REF!,IF(+NFL!#REF!="Philadelphia",+NFL!#REF!,0))</f>
        <v>#REF!</v>
      </c>
      <c r="AW484" s="70" t="e">
        <f>IF(+NFL!#REF!="Philadelphia",+NFL!#REF!,IF(+NFL!#REF!="Philadelphia",+NFL!#REF!,0))</f>
        <v>#REF!</v>
      </c>
      <c r="AX484" s="96" t="e">
        <f>IF(+NFL!#REF!="Philadelphia",+NFL!#REF!,IF(+NFL!#REF!="Philadelphia",+NFL!#REF!,0))</f>
        <v>#REF!</v>
      </c>
      <c r="AY484" s="81" t="e">
        <f>IF(+NFL!#REF!="Philadelphia",+NFL!#REF!,IF(+NFL!#REF!="Philadelphia",+NFL!#REF!,0))</f>
        <v>#REF!</v>
      </c>
      <c r="AZ484" s="96" t="e">
        <f>IF(+NFL!#REF!="Philadelphia",+NFL!#REF!,IF(+NFL!#REF!="Philadelphia",+NFL!#REF!,0))</f>
        <v>#REF!</v>
      </c>
      <c r="BA484" s="70" t="e">
        <f>IF(+NFL!#REF!="Philadelphia",+NFL!#REF!,IF(+NFL!#REF!="Philadelphia",+NFL!#REF!,0))</f>
        <v>#REF!</v>
      </c>
      <c r="BB484" s="70" t="e">
        <f>IF(+NFL!#REF!="Philadelphia",+NFL!#REF!,IF(+NFL!#REF!="Philadelphia",+NFL!#REF!,0))</f>
        <v>#REF!</v>
      </c>
      <c r="BC484" s="592" t="e">
        <f>IF(+NFL!#REF!="Philadelphia",+NFL!#REF!,IF(+NFL!#REF!="Philadelphia",+NFL!#REF!,0))</f>
        <v>#REF!</v>
      </c>
      <c r="BD484" s="81" t="e">
        <f>IF(+NFL!#REF!="Philadelphia",+NFL!#REF!,IF(+NFL!#REF!="Philadelphia",+NFL!#REF!,0))</f>
        <v>#REF!</v>
      </c>
      <c r="BE484" s="96" t="e">
        <f>IF(+NFL!#REF!="Philadelphia",+NFL!#REF!,IF(+NFL!#REF!="Philadelphia",+NFL!#REF!,0))</f>
        <v>#REF!</v>
      </c>
      <c r="BF484" s="70" t="e">
        <f>IF(+NFL!#REF!="Philadelphia",+NFL!#REF!,IF(+NFL!#REF!="Philadelphia",+NFL!#REF!,0))</f>
        <v>#REF!</v>
      </c>
      <c r="BG484" s="81" t="e">
        <f>IF(+NFL!#REF!="Philadelphia",+NFL!#REF!,IF(+NFL!#REF!="Philadelphia",+NFL!#REF!,0))</f>
        <v>#REF!</v>
      </c>
      <c r="BH484" s="96" t="e">
        <f>IF(+NFL!#REF!="Philadelphia",+NFL!#REF!,IF(+NFL!#REF!="Philadelphia",+NFL!#REF!,0))</f>
        <v>#REF!</v>
      </c>
      <c r="BI484" s="70" t="e">
        <f>IF(+NFL!#REF!="Philadelphia",+NFL!#REF!,IF(+NFL!#REF!="Philadelphia",+NFL!#REF!,0))</f>
        <v>#REF!</v>
      </c>
      <c r="BJ484" s="124" t="e">
        <f>IF(+NFL!#REF!="Philadelphia",+NFL!#REF!,IF(+NFL!#REF!="Philadelphia",+NFL!#REF!,0))</f>
        <v>#REF!</v>
      </c>
      <c r="BK484" s="182" t="e">
        <f>IF(+NFL!#REF!="Philadelphia",+NFL!#REF!,IF(+NFL!#REF!="Philadelphia",+NFL!#REF!,0))</f>
        <v>#REF!</v>
      </c>
    </row>
    <row r="485" spans="1:63" s="310" customFormat="1" x14ac:dyDescent="0.8">
      <c r="A485" s="70">
        <f>IF(+NFL!$F110="Philadelphia",+NFL!A110,IF(+NFL!$H110="Philadelphia",+NFL!A110,0))</f>
        <v>7</v>
      </c>
      <c r="B485" s="480" t="str">
        <f>IF(+NFL!$F110="Philadelphia",+NFL!B110,IF(+NFL!$H110="Philadelphia",+NFL!B110,0))</f>
        <v>Sun</v>
      </c>
      <c r="C485" s="72">
        <f>IF(+NFL!$F110="Philadelphia",+NFL!C110,IF(+NFL!$H110="Philadelphia",+NFL!C110,0))</f>
        <v>44493</v>
      </c>
      <c r="D485" s="73">
        <f>IF(+NFL!$F110="Philadelphia",+NFL!D110,IF(+NFL!$H110="Philadelphia",+NFL!D110,0))</f>
        <v>0.66666666666666663</v>
      </c>
      <c r="E485" s="70" t="str">
        <f>IF(+NFL!$F110="Philadelphia",+NFL!E110,IF(+NFL!$H110="Philadelphia",+NFL!E110,0))</f>
        <v>Fox</v>
      </c>
      <c r="F485" s="189" t="str">
        <f>IF(+NFL!$F110="Philadelphia",+NFL!F110,IF(+NFL!$H110="Philadelphia",+NFL!F110,0))</f>
        <v>Philadelphia</v>
      </c>
      <c r="G485" s="70" t="str">
        <f>IF(+NFL!$F110="Philadelphia",+NFL!G110,IF(+NFL!$H110="Philadelphia",+NFL!G110,0))</f>
        <v>NFCE</v>
      </c>
      <c r="H485" s="189" t="str">
        <f>IF(+NFL!$F110="Philadelphia",+NFL!H110,IF(+NFL!$H110="Philadelphia",+NFL!H110,0))</f>
        <v>Las Vegas</v>
      </c>
      <c r="I485" s="70" t="str">
        <f>IF(+NFL!$F110="Philadelphia",+NFL!I110,IF(+NFL!$H110="Philadelphia",+NFL!I110,0))</f>
        <v>AFCW</v>
      </c>
      <c r="J485" s="496" t="str">
        <f>IF(+NFL!$F110="Philadelphia",+NFL!J110,IF(+NFL!$H110="Philadelphia",+NFL!J110,0))</f>
        <v>Las Vegas</v>
      </c>
      <c r="K485" s="510" t="str">
        <f>IF(+NFL!$F110="Philadelphia",+NFL!K110,IF(+NFL!$H110="Philadelphia",+NFL!K110,0))</f>
        <v>Philadelphia</v>
      </c>
      <c r="L485" s="572">
        <f>IF(+NFL!$F110="Philadelphia",+NFL!L110,IF(+NFL!$H110="Philadelphia",+NFL!L110,0))</f>
        <v>3</v>
      </c>
      <c r="M485" s="573">
        <f>IF(+NFL!$F110="Philadelphia",+NFL!M110,IF(+NFL!$H110="Philadelphia",+NFL!M110,0))</f>
        <v>49</v>
      </c>
      <c r="N485" s="583" t="str">
        <f>IF(+NFL!$F110="Philadelphia",+NFL!N110,IF(+NFL!$H110="Philadelphia",+NFL!N110,0))</f>
        <v>Las Vegas</v>
      </c>
      <c r="O485" s="584">
        <f>IF(+NFL!$F110="Philadelphia",+NFL!O110,IF(+NFL!$H110="Philadelphia",+NFL!O110,0))</f>
        <v>33</v>
      </c>
      <c r="P485" s="583" t="str">
        <f>IF(+NFL!$F110="Philadelphia",+NFL!P110,IF(+NFL!$H110="Philadelphia",+NFL!P110,0))</f>
        <v>Philadelphia</v>
      </c>
      <c r="Q485" s="585">
        <f>IF(+NFL!$F110="Philadelphia",+NFL!Q110,IF(+NFL!$H110="Philadelphia",+NFL!Q110,0))</f>
        <v>22</v>
      </c>
      <c r="R485" s="586" t="str">
        <f>IF(+NFL!$F110="Philadelphia",+NFL!R110,IF(+NFL!$H110="Philadelphia",+NFL!R110,0))</f>
        <v>Las Vegas</v>
      </c>
      <c r="S485" s="585" t="str">
        <f>IF(+NFL!$F110="Philadelphia",+NFL!S110,IF(+NFL!$H110="Philadelphia",+NFL!S110,0))</f>
        <v>Philadelphia</v>
      </c>
      <c r="T485" s="587" t="str">
        <f>IF(+NFL!$F110="Philadelphia",+NFL!T110,IF(+NFL!$H110="Philadelphia",+NFL!T110,0))</f>
        <v>Philadelphia</v>
      </c>
      <c r="U485" s="585" t="str">
        <f>IF(+NFL!$F110="Philadelphia",+NFL!U110,IF(+NFL!$H110="Philadelphia",+NFL!U110,0))</f>
        <v>L</v>
      </c>
      <c r="V485" s="586">
        <f>IF(+NFL!$F111="Philadelphia",+NFL!#REF!,IF(+NFL!$H111="Philadelphia",+NFL!#REF!,0))</f>
        <v>0</v>
      </c>
      <c r="W485" s="585">
        <f>IF(+NFL!$F111="Philadelphia",+NFL!#REF!,IF(+NFL!$H111="Philadelphia",+NFL!#REF!,0))</f>
        <v>0</v>
      </c>
      <c r="X485" s="587">
        <f>IF(+NFL!$F111="Philadelphia",+NFL!#REF!,IF(+NFL!$H111="Philadelphia",+NFL!#REF!,0))</f>
        <v>0</v>
      </c>
      <c r="Y485" s="585">
        <f>IF(+NFL!$F111="Philadelphia",+NFL!#REF!,IF(+NFL!$H111="Philadelphia",+NFL!#REF!,0))</f>
        <v>0</v>
      </c>
      <c r="Z485" s="586">
        <f>IF(+NFL!$F111="Philadelphia",+NFL!#REF!,IF(+NFL!$H111="Philadelphia",+NFL!#REF!,0))</f>
        <v>0</v>
      </c>
      <c r="AA485" s="585">
        <f>IF(+NFL!$F111="Philadelphia",+NFL!#REF!,IF(+NFL!$H111="Philadelphia",+NFL!#REF!,0))</f>
        <v>0</v>
      </c>
      <c r="AB485" s="124">
        <f>IF(+NFL!$F111="Philadelphia",+NFL!#REF!,IF(+NFL!$H111="Philadelphia",+NFL!#REF!,0))</f>
        <v>0</v>
      </c>
      <c r="AC485" s="182">
        <f>IF(+NFL!$F111="Philadelphia",+NFL!#REF!,IF(+NFL!$H111="Philadelphia",+NFL!#REF!,0))</f>
        <v>0</v>
      </c>
      <c r="AD485" s="496">
        <f>IF(+NFL!$F111="Philadelphia",+NFL!#REF!,IF(+NFL!$H111="Philadelphia",+NFL!#REF!,0))</f>
        <v>0</v>
      </c>
      <c r="AE485" s="565">
        <f>IF(+NFL!$F111="Philadelphia",+NFL!#REF!,IF(+NFL!$H111="Philadelphia",+NFL!#REF!,0))</f>
        <v>0</v>
      </c>
      <c r="AF485" s="496">
        <f>IF(+NFL!$F111="Philadelphia",+NFL!#REF!,IF(+NFL!$H111="Philadelphia",+NFL!#REF!,0))</f>
        <v>0</v>
      </c>
      <c r="AG485" s="565">
        <f>IF(+NFL!$F111="Philadelphia",+NFL!#REF!,IF(+NFL!$H111="Philadelphia",+NFL!#REF!,0))</f>
        <v>0</v>
      </c>
      <c r="AH485" s="496">
        <f>IF(+NFL!$F111="Philadelphia",+NFL!#REF!,IF(+NFL!$H111="Philadelphia",+NFL!#REF!,0))</f>
        <v>0</v>
      </c>
      <c r="AI485" s="565">
        <f>IF(+NFL!$F111="Philadelphia",+NFL!#REF!,IF(+NFL!$H111="Philadelphia",+NFL!#REF!,0))</f>
        <v>0</v>
      </c>
      <c r="AJ485" s="496">
        <f>IF(+NFL!$F111="Philadelphia",+NFL!#REF!,IF(+NFL!$H111="Philadelphia",+NFL!#REF!,0))</f>
        <v>0</v>
      </c>
      <c r="AK485" s="565">
        <f>IF(+NFL!$F111="Philadelphia",+NFL!#REF!,IF(+NFL!$H111="Philadelphia",+NFL!#REF!,0))</f>
        <v>0</v>
      </c>
      <c r="AL485" s="100">
        <f>IF(+NFL!$F111="Philadelphia",+NFL!#REF!,IF(+NFL!$H111="Philadelphia",+NFL!#REF!,0))</f>
        <v>0</v>
      </c>
      <c r="AM485" s="82">
        <f>IF(+NFL!$F111="Philadelphia",+NFL!#REF!,IF(+NFL!$H111="Philadelphia",+NFL!#REF!,0))</f>
        <v>0</v>
      </c>
      <c r="AN485" s="81">
        <f>IF(+NFL!$F111="Philadelphia",+NFL!#REF!,IF(+NFL!$H111="Philadelphia",+NFL!#REF!,0))</f>
        <v>0</v>
      </c>
      <c r="AO485" s="83">
        <f>IF(+NFL!$F111="Philadelphia",+NFL!#REF!,IF(+NFL!$H111="Philadelphia",+NFL!#REF!,0))</f>
        <v>0</v>
      </c>
      <c r="AP485" s="480">
        <f>IF(+NFL!$F111="Philadelphia",+NFL!#REF!,IF(+NFL!$H111="Philadelphia",+NFL!#REF!,0))</f>
        <v>0</v>
      </c>
      <c r="AQ485" s="72">
        <f>IF(+NFL!$F111="Philadelphia",+NFL!#REF!,IF(+NFL!$H111="Philadelphia",+NFL!#REF!,0))</f>
        <v>0</v>
      </c>
      <c r="AR485" s="81">
        <f>IF(+NFL!$F111="Philadelphia",+NFL!#REF!,IF(+NFL!$H111="Philadelphia",+NFL!#REF!,0))</f>
        <v>0</v>
      </c>
      <c r="AS485" s="96">
        <f>IF(+NFL!$F111="Philadelphia",+NFL!#REF!,IF(+NFL!$H111="Philadelphia",+NFL!#REF!,0))</f>
        <v>0</v>
      </c>
      <c r="AT485" s="96">
        <f>IF(+NFL!$F111="Philadelphia",+NFL!#REF!,IF(+NFL!$H111="Philadelphia",+NFL!#REF!,0))</f>
        <v>0</v>
      </c>
      <c r="AU485" s="81">
        <f>IF(+NFL!$F111="Philadelphia",+NFL!#REF!,IF(+NFL!$H111="Philadelphia",+NFL!#REF!,0))</f>
        <v>0</v>
      </c>
      <c r="AV485" s="96">
        <f>IF(+NFL!$F111="Philadelphia",+NFL!#REF!,IF(+NFL!$H111="Philadelphia",+NFL!#REF!,0))</f>
        <v>0</v>
      </c>
      <c r="AW485" s="70">
        <f>IF(+NFL!$F111="Philadelphia",+NFL!#REF!,IF(+NFL!$H111="Philadelphia",+NFL!#REF!,0))</f>
        <v>0</v>
      </c>
      <c r="AX485" s="96">
        <f>IF(+NFL!$F111="Philadelphia",+NFL!#REF!,IF(+NFL!$H111="Philadelphia",+NFL!#REF!,0))</f>
        <v>0</v>
      </c>
      <c r="AY485" s="81">
        <f>IF(+NFL!$F111="Philadelphia",+NFL!#REF!,IF(+NFL!$H111="Philadelphia",+NFL!#REF!,0))</f>
        <v>0</v>
      </c>
      <c r="AZ485" s="96">
        <f>IF(+NFL!$F111="Philadelphia",+NFL!#REF!,IF(+NFL!$H111="Philadelphia",+NFL!#REF!,0))</f>
        <v>0</v>
      </c>
      <c r="BA485" s="70">
        <f>IF(+NFL!$F111="Philadelphia",+NFL!#REF!,IF(+NFL!$H111="Philadelphia",+NFL!#REF!,0))</f>
        <v>0</v>
      </c>
      <c r="BB485" s="70">
        <f>IF(+NFL!$F111="Philadelphia",+NFL!#REF!,IF(+NFL!$H111="Philadelphia",+NFL!#REF!,0))</f>
        <v>0</v>
      </c>
      <c r="BC485" s="592">
        <f>IF(+NFL!$F111="Philadelphia",+NFL!#REF!,IF(+NFL!$H111="Philadelphia",+NFL!#REF!,0))</f>
        <v>0</v>
      </c>
      <c r="BD485" s="81">
        <f>IF(+NFL!$F111="Philadelphia",+NFL!#REF!,IF(+NFL!$H111="Philadelphia",+NFL!#REF!,0))</f>
        <v>0</v>
      </c>
      <c r="BE485" s="96">
        <f>IF(+NFL!$F111="Philadelphia",+NFL!#REF!,IF(+NFL!$H111="Philadelphia",+NFL!#REF!,0))</f>
        <v>0</v>
      </c>
      <c r="BF485" s="70">
        <f>IF(+NFL!$F111="Philadelphia",+NFL!#REF!,IF(+NFL!$H111="Philadelphia",+NFL!#REF!,0))</f>
        <v>0</v>
      </c>
      <c r="BG485" s="81">
        <f>IF(+NFL!$F111="Philadelphia",+NFL!#REF!,IF(+NFL!$H111="Philadelphia",+NFL!#REF!,0))</f>
        <v>0</v>
      </c>
      <c r="BH485" s="96">
        <f>IF(+NFL!$F111="Philadelphia",+NFL!#REF!,IF(+NFL!$H111="Philadelphia",+NFL!#REF!,0))</f>
        <v>0</v>
      </c>
      <c r="BI485" s="70">
        <f>IF(+NFL!$F111="Philadelphia",+NFL!#REF!,IF(+NFL!$H111="Philadelphia",+NFL!#REF!,0))</f>
        <v>0</v>
      </c>
      <c r="BJ485" s="124">
        <f>IF(+NFL!$F111="Philadelphia",+NFL!#REF!,IF(+NFL!$H111="Philadelphia",+NFL!#REF!,0))</f>
        <v>0</v>
      </c>
      <c r="BK485" s="182">
        <f>IF(+NFL!$F111="Philadelphia",+NFL!#REF!,IF(+NFL!$H111="Philadelphia",+NFL!#REF!,0))</f>
        <v>0</v>
      </c>
    </row>
    <row r="486" spans="1:63" s="310" customFormat="1" x14ac:dyDescent="0.8">
      <c r="A486" s="70">
        <f>IF(+NFL!$F128="Philadelphia",+NFL!A128,IF(+NFL!$H128="Philadelphia",+NFL!A128,0))</f>
        <v>8</v>
      </c>
      <c r="B486" s="480" t="str">
        <f>IF(+NFL!$F128="Philadelphia",+NFL!B128,IF(+NFL!$H128="Philadelphia",+NFL!B128,0))</f>
        <v>Sun</v>
      </c>
      <c r="C486" s="72">
        <f>IF(+NFL!$F128="Philadelphia",+NFL!C128,IF(+NFL!$H128="Philadelphia",+NFL!C128,0))</f>
        <v>44500</v>
      </c>
      <c r="D486" s="73">
        <f>IF(+NFL!$F128="Philadelphia",+NFL!D128,IF(+NFL!$H128="Philadelphia",+NFL!D128,0))</f>
        <v>0.54166666666666663</v>
      </c>
      <c r="E486" s="70" t="str">
        <f>IF(+NFL!$F128="Philadelphia",+NFL!E128,IF(+NFL!$H128="Philadelphia",+NFL!E128,0))</f>
        <v>Fox</v>
      </c>
      <c r="F486" s="189" t="str">
        <f>IF(+NFL!$F128="Philadelphia",+NFL!F128,IF(+NFL!$H128="Philadelphia",+NFL!F128,0))</f>
        <v>Philadelphia</v>
      </c>
      <c r="G486" s="70" t="str">
        <f>IF(+NFL!$F128="Philadelphia",+NFL!G128,IF(+NFL!$H128="Philadelphia",+NFL!G128,0))</f>
        <v>NFCE</v>
      </c>
      <c r="H486" s="189" t="str">
        <f>IF(+NFL!$F128="Philadelphia",+NFL!H128,IF(+NFL!$H128="Philadelphia",+NFL!H128,0))</f>
        <v>Detroit</v>
      </c>
      <c r="I486" s="70" t="str">
        <f>IF(+NFL!$F128="Philadelphia",+NFL!I128,IF(+NFL!$H128="Philadelphia",+NFL!I128,0))</f>
        <v>NFCN</v>
      </c>
      <c r="J486" s="496" t="str">
        <f>IF(+NFL!$F128="Philadelphia",+NFL!J128,IF(+NFL!$H128="Philadelphia",+NFL!J128,0))</f>
        <v>Philadelphia</v>
      </c>
      <c r="K486" s="510" t="str">
        <f>IF(+NFL!$F128="Philadelphia",+NFL!K128,IF(+NFL!$H128="Philadelphia",+NFL!K128,0))</f>
        <v>Detroit</v>
      </c>
      <c r="L486" s="572">
        <f>IF(+NFL!$F128="Philadelphia",+NFL!L128,IF(+NFL!$H128="Philadelphia",+NFL!L128,0))</f>
        <v>3.5</v>
      </c>
      <c r="M486" s="573">
        <f>IF(+NFL!$F128="Philadelphia",+NFL!M128,IF(+NFL!$H128="Philadelphia",+NFL!M128,0))</f>
        <v>48</v>
      </c>
      <c r="N486" s="583" t="str">
        <f>IF(+NFL!$F128="Philadelphia",+NFL!N128,IF(+NFL!$H128="Philadelphia",+NFL!N128,0))</f>
        <v>Philadelphia</v>
      </c>
      <c r="O486" s="584">
        <f>IF(+NFL!$F128="Philadelphia",+NFL!O128,IF(+NFL!$H128="Philadelphia",+NFL!O128,0))</f>
        <v>44</v>
      </c>
      <c r="P486" s="583" t="str">
        <f>IF(+NFL!$F128="Philadelphia",+NFL!P128,IF(+NFL!$H128="Philadelphia",+NFL!P128,0))</f>
        <v>Detroit</v>
      </c>
      <c r="Q486" s="585">
        <f>IF(+NFL!$F128="Philadelphia",+NFL!Q128,IF(+NFL!$H128="Philadelphia",+NFL!Q128,0))</f>
        <v>6</v>
      </c>
      <c r="R486" s="586" t="str">
        <f>IF(+NFL!$F128="Philadelphia",+NFL!R128,IF(+NFL!$H128="Philadelphia",+NFL!R128,0))</f>
        <v>Philadelphia</v>
      </c>
      <c r="S486" s="585" t="str">
        <f>IF(+NFL!$F128="Philadelphia",+NFL!S128,IF(+NFL!$H128="Philadelphia",+NFL!S128,0))</f>
        <v>Detroit</v>
      </c>
      <c r="T486" s="587" t="str">
        <f>IF(+NFL!$F128="Philadelphia",+NFL!T128,IF(+NFL!$H128="Philadelphia",+NFL!T128,0))</f>
        <v>Detroit</v>
      </c>
      <c r="U486" s="585" t="str">
        <f>IF(+NFL!$F128="Philadelphia",+NFL!U128,IF(+NFL!$H128="Philadelphia",+NFL!U128,0))</f>
        <v>L</v>
      </c>
      <c r="V486" s="586">
        <f>IF(+NFL!$F139="Philadelphia",+NFL!#REF!,IF(+NFL!$H139="Philadelphia",+NFL!#REF!,0))</f>
        <v>0</v>
      </c>
      <c r="W486" s="585">
        <f>IF(+NFL!$F139="Philadelphia",+NFL!#REF!,IF(+NFL!$H139="Philadelphia",+NFL!#REF!,0))</f>
        <v>0</v>
      </c>
      <c r="X486" s="587">
        <f>IF(+NFL!$F139="Philadelphia",+NFL!#REF!,IF(+NFL!$H139="Philadelphia",+NFL!#REF!,0))</f>
        <v>0</v>
      </c>
      <c r="Y486" s="585">
        <f>IF(+NFL!$F139="Philadelphia",+NFL!#REF!,IF(+NFL!$H139="Philadelphia",+NFL!#REF!,0))</f>
        <v>0</v>
      </c>
      <c r="Z486" s="586">
        <f>IF(+NFL!$F139="Philadelphia",+NFL!#REF!,IF(+NFL!$H139="Philadelphia",+NFL!#REF!,0))</f>
        <v>0</v>
      </c>
      <c r="AA486" s="585">
        <f>IF(+NFL!$F139="Philadelphia",+NFL!#REF!,IF(+NFL!$H139="Philadelphia",+NFL!#REF!,0))</f>
        <v>0</v>
      </c>
      <c r="AB486" s="124">
        <f>IF(+NFL!$F139="Philadelphia",+NFL!#REF!,IF(+NFL!$H139="Philadelphia",+NFL!#REF!,0))</f>
        <v>0</v>
      </c>
      <c r="AC486" s="182">
        <f>IF(+NFL!$F139="Philadelphia",+NFL!#REF!,IF(+NFL!$H139="Philadelphia",+NFL!#REF!,0))</f>
        <v>0</v>
      </c>
      <c r="AD486" s="496">
        <f>IF(+NFL!$F139="Philadelphia",+NFL!#REF!,IF(+NFL!$H139="Philadelphia",+NFL!#REF!,0))</f>
        <v>0</v>
      </c>
      <c r="AE486" s="565">
        <f>IF(+NFL!$F139="Philadelphia",+NFL!#REF!,IF(+NFL!$H139="Philadelphia",+NFL!#REF!,0))</f>
        <v>0</v>
      </c>
      <c r="AF486" s="496">
        <f>IF(+NFL!$F139="Philadelphia",+NFL!#REF!,IF(+NFL!$H139="Philadelphia",+NFL!#REF!,0))</f>
        <v>0</v>
      </c>
      <c r="AG486" s="565">
        <f>IF(+NFL!$F139="Philadelphia",+NFL!#REF!,IF(+NFL!$H139="Philadelphia",+NFL!#REF!,0))</f>
        <v>0</v>
      </c>
      <c r="AH486" s="496">
        <f>IF(+NFL!$F139="Philadelphia",+NFL!#REF!,IF(+NFL!$H139="Philadelphia",+NFL!#REF!,0))</f>
        <v>0</v>
      </c>
      <c r="AI486" s="565">
        <f>IF(+NFL!$F139="Philadelphia",+NFL!#REF!,IF(+NFL!$H139="Philadelphia",+NFL!#REF!,0))</f>
        <v>0</v>
      </c>
      <c r="AJ486" s="496">
        <f>IF(+NFL!$F139="Philadelphia",+NFL!#REF!,IF(+NFL!$H139="Philadelphia",+NFL!#REF!,0))</f>
        <v>0</v>
      </c>
      <c r="AK486" s="565">
        <f>IF(+NFL!$F139="Philadelphia",+NFL!#REF!,IF(+NFL!$H139="Philadelphia",+NFL!#REF!,0))</f>
        <v>0</v>
      </c>
      <c r="AL486" s="100">
        <f>IF(+NFL!$F139="Philadelphia",+NFL!#REF!,IF(+NFL!$H139="Philadelphia",+NFL!#REF!,0))</f>
        <v>0</v>
      </c>
      <c r="AM486" s="82">
        <f>IF(+NFL!$F139="Philadelphia",+NFL!#REF!,IF(+NFL!$H139="Philadelphia",+NFL!#REF!,0))</f>
        <v>0</v>
      </c>
      <c r="AN486" s="81">
        <f>IF(+NFL!$F139="Philadelphia",+NFL!#REF!,IF(+NFL!$H139="Philadelphia",+NFL!#REF!,0))</f>
        <v>0</v>
      </c>
      <c r="AO486" s="83">
        <f>IF(+NFL!$F139="Philadelphia",+NFL!#REF!,IF(+NFL!$H139="Philadelphia",+NFL!#REF!,0))</f>
        <v>0</v>
      </c>
      <c r="AP486" s="480">
        <f>IF(+NFL!$F139="Philadelphia",+NFL!#REF!,IF(+NFL!$H139="Philadelphia",+NFL!#REF!,0))</f>
        <v>0</v>
      </c>
      <c r="AQ486" s="72">
        <f>IF(+NFL!$F139="Philadelphia",+NFL!#REF!,IF(+NFL!$H139="Philadelphia",+NFL!#REF!,0))</f>
        <v>0</v>
      </c>
      <c r="AR486" s="81">
        <f>IF(+NFL!$F139="Philadelphia",+NFL!#REF!,IF(+NFL!$H139="Philadelphia",+NFL!#REF!,0))</f>
        <v>0</v>
      </c>
      <c r="AS486" s="96">
        <f>IF(+NFL!$F139="Philadelphia",+NFL!#REF!,IF(+NFL!$H139="Philadelphia",+NFL!#REF!,0))</f>
        <v>0</v>
      </c>
      <c r="AT486" s="96">
        <f>IF(+NFL!$F139="Philadelphia",+NFL!#REF!,IF(+NFL!$H139="Philadelphia",+NFL!#REF!,0))</f>
        <v>0</v>
      </c>
      <c r="AU486" s="81">
        <f>IF(+NFL!$F139="Philadelphia",+NFL!#REF!,IF(+NFL!$H139="Philadelphia",+NFL!#REF!,0))</f>
        <v>0</v>
      </c>
      <c r="AV486" s="96">
        <f>IF(+NFL!$F139="Philadelphia",+NFL!#REF!,IF(+NFL!$H139="Philadelphia",+NFL!#REF!,0))</f>
        <v>0</v>
      </c>
      <c r="AW486" s="70">
        <f>IF(+NFL!$F139="Philadelphia",+NFL!#REF!,IF(+NFL!$H139="Philadelphia",+NFL!#REF!,0))</f>
        <v>0</v>
      </c>
      <c r="AX486" s="96">
        <f>IF(+NFL!$F139="Philadelphia",+NFL!#REF!,IF(+NFL!$H139="Philadelphia",+NFL!#REF!,0))</f>
        <v>0</v>
      </c>
      <c r="AY486" s="81">
        <f>IF(+NFL!$F139="Philadelphia",+NFL!#REF!,IF(+NFL!$H139="Philadelphia",+NFL!#REF!,0))</f>
        <v>0</v>
      </c>
      <c r="AZ486" s="96">
        <f>IF(+NFL!$F139="Philadelphia",+NFL!#REF!,IF(+NFL!$H139="Philadelphia",+NFL!#REF!,0))</f>
        <v>0</v>
      </c>
      <c r="BA486" s="70">
        <f>IF(+NFL!$F139="Philadelphia",+NFL!#REF!,IF(+NFL!$H139="Philadelphia",+NFL!#REF!,0))</f>
        <v>0</v>
      </c>
      <c r="BB486" s="70">
        <f>IF(+NFL!$F139="Philadelphia",+NFL!#REF!,IF(+NFL!$H139="Philadelphia",+NFL!#REF!,0))</f>
        <v>0</v>
      </c>
      <c r="BC486" s="592">
        <f>IF(+NFL!$F139="Philadelphia",+NFL!#REF!,IF(+NFL!$H139="Philadelphia",+NFL!#REF!,0))</f>
        <v>0</v>
      </c>
      <c r="BD486" s="81">
        <f>IF(+NFL!$F139="Philadelphia",+NFL!#REF!,IF(+NFL!$H139="Philadelphia",+NFL!#REF!,0))</f>
        <v>0</v>
      </c>
      <c r="BE486" s="96">
        <f>IF(+NFL!$F139="Philadelphia",+NFL!#REF!,IF(+NFL!$H139="Philadelphia",+NFL!#REF!,0))</f>
        <v>0</v>
      </c>
      <c r="BF486" s="70">
        <f>IF(+NFL!$F139="Philadelphia",+NFL!#REF!,IF(+NFL!$H139="Philadelphia",+NFL!#REF!,0))</f>
        <v>0</v>
      </c>
      <c r="BG486" s="81">
        <f>IF(+NFL!$F139="Philadelphia",+NFL!#REF!,IF(+NFL!$H139="Philadelphia",+NFL!#REF!,0))</f>
        <v>0</v>
      </c>
      <c r="BH486" s="96">
        <f>IF(+NFL!$F139="Philadelphia",+NFL!#REF!,IF(+NFL!$H139="Philadelphia",+NFL!#REF!,0))</f>
        <v>0</v>
      </c>
      <c r="BI486" s="70">
        <f>IF(+NFL!$F139="Philadelphia",+NFL!#REF!,IF(+NFL!$H139="Philadelphia",+NFL!#REF!,0))</f>
        <v>0</v>
      </c>
      <c r="BJ486" s="124">
        <f>IF(+NFL!$F139="Philadelphia",+NFL!#REF!,IF(+NFL!$H139="Philadelphia",+NFL!#REF!,0))</f>
        <v>0</v>
      </c>
      <c r="BK486" s="182">
        <f>IF(+NFL!$F139="Philadelphia",+NFL!#REF!,IF(+NFL!$H139="Philadelphia",+NFL!#REF!,0))</f>
        <v>0</v>
      </c>
    </row>
    <row r="487" spans="1:63" s="310" customFormat="1" x14ac:dyDescent="0.8">
      <c r="A487" s="70">
        <f>IF(+NFL!$F150="Philadelphia",+NFL!A150,IF(+NFL!$H150="Philadelphia",+NFL!A150,0))</f>
        <v>9</v>
      </c>
      <c r="B487" s="480" t="str">
        <f>IF(+NFL!$F150="Philadelphia",+NFL!B150,IF(+NFL!$H150="Philadelphia",+NFL!B150,0))</f>
        <v>Sun</v>
      </c>
      <c r="C487" s="72">
        <f>IF(+NFL!$F150="Philadelphia",+NFL!C150,IF(+NFL!$H150="Philadelphia",+NFL!C150,0))</f>
        <v>44507</v>
      </c>
      <c r="D487" s="73">
        <f>IF(+NFL!$F150="Philadelphia",+NFL!D150,IF(+NFL!$H150="Philadelphia",+NFL!D150,0))</f>
        <v>0.66666666666666663</v>
      </c>
      <c r="E487" s="70" t="str">
        <f>IF(+NFL!$F150="Philadelphia",+NFL!E150,IF(+NFL!$H150="Philadelphia",+NFL!E150,0))</f>
        <v>CBS</v>
      </c>
      <c r="F487" s="189" t="str">
        <f>IF(+NFL!$F150="Philadelphia",+NFL!F150,IF(+NFL!$H150="Philadelphia",+NFL!F150,0))</f>
        <v>LA Chargers</v>
      </c>
      <c r="G487" s="70" t="str">
        <f>IF(+NFL!$F150="Philadelphia",+NFL!G150,IF(+NFL!$H150="Philadelphia",+NFL!G150,0))</f>
        <v>AFCW</v>
      </c>
      <c r="H487" s="189" t="str">
        <f>IF(+NFL!$F150="Philadelphia",+NFL!H150,IF(+NFL!$H150="Philadelphia",+NFL!H150,0))</f>
        <v>Philadelphia</v>
      </c>
      <c r="I487" s="70" t="str">
        <f>IF(+NFL!$F150="Philadelphia",+NFL!I150,IF(+NFL!$H150="Philadelphia",+NFL!I150,0))</f>
        <v>NFCE</v>
      </c>
      <c r="J487" s="496" t="str">
        <f>IF(+NFL!$F150="Philadelphia",+NFL!J150,IF(+NFL!$H150="Philadelphia",+NFL!J150,0))</f>
        <v>LA Chargers</v>
      </c>
      <c r="K487" s="510" t="str">
        <f>IF(+NFL!$F150="Philadelphia",+NFL!K150,IF(+NFL!$H150="Philadelphia",+NFL!K150,0))</f>
        <v>Philadelphia</v>
      </c>
      <c r="L487" s="572">
        <f>IF(+NFL!$F150="Philadelphia",+NFL!L150,IF(+NFL!$H150="Philadelphia",+NFL!L150,0))</f>
        <v>2</v>
      </c>
      <c r="M487" s="573">
        <f>IF(+NFL!$F150="Philadelphia",+NFL!M150,IF(+NFL!$H150="Philadelphia",+NFL!M150,0))</f>
        <v>50.5</v>
      </c>
      <c r="N487" s="583" t="str">
        <f>IF(+NFL!$F150="Philadelphia",+NFL!N150,IF(+NFL!$H150="Philadelphia",+NFL!N150,0))</f>
        <v>LA Chargers</v>
      </c>
      <c r="O487" s="584">
        <f>IF(+NFL!$F150="Philadelphia",+NFL!O150,IF(+NFL!$H150="Philadelphia",+NFL!O150,0))</f>
        <v>27</v>
      </c>
      <c r="P487" s="583" t="str">
        <f>IF(+NFL!$F150="Philadelphia",+NFL!P150,IF(+NFL!$H150="Philadelphia",+NFL!P150,0))</f>
        <v>Philadelphia</v>
      </c>
      <c r="Q487" s="585">
        <f>IF(+NFL!$F150="Philadelphia",+NFL!Q150,IF(+NFL!$H150="Philadelphia",+NFL!Q150,0))</f>
        <v>24</v>
      </c>
      <c r="R487" s="586" t="str">
        <f>IF(+NFL!$F150="Philadelphia",+NFL!R150,IF(+NFL!$H150="Philadelphia",+NFL!R150,0))</f>
        <v>LA Chargers</v>
      </c>
      <c r="S487" s="585" t="str">
        <f>IF(+NFL!$F150="Philadelphia",+NFL!S150,IF(+NFL!$H150="Philadelphia",+NFL!S150,0))</f>
        <v>Philadelphia</v>
      </c>
      <c r="T487" s="587" t="str">
        <f>IF(+NFL!$F150="Philadelphia",+NFL!T150,IF(+NFL!$H150="Philadelphia",+NFL!T150,0))</f>
        <v>LA Chargers</v>
      </c>
      <c r="U487" s="585" t="str">
        <f>IF(+NFL!$F150="Philadelphia",+NFL!U150,IF(+NFL!$H150="Philadelphia",+NFL!U150,0))</f>
        <v>W</v>
      </c>
      <c r="V487" s="586" t="e">
        <f>IF(+NFL!$F150="Philadelphia",+NFL!#REF!,IF(+NFL!$H150="Philadelphia",+NFL!#REF!,0))</f>
        <v>#REF!</v>
      </c>
      <c r="W487" s="585" t="e">
        <f>IF(+NFL!$F150="Philadelphia",+NFL!#REF!,IF(+NFL!$H150="Philadelphia",+NFL!#REF!,0))</f>
        <v>#REF!</v>
      </c>
      <c r="X487" s="587" t="e">
        <f>IF(+NFL!$F150="Philadelphia",+NFL!#REF!,IF(+NFL!$H150="Philadelphia",+NFL!#REF!,0))</f>
        <v>#REF!</v>
      </c>
      <c r="Y487" s="585" t="e">
        <f>IF(+NFL!$F150="Philadelphia",+NFL!#REF!,IF(+NFL!$H150="Philadelphia",+NFL!#REF!,0))</f>
        <v>#REF!</v>
      </c>
      <c r="Z487" s="586" t="e">
        <f>IF(+NFL!$F150="Philadelphia",+NFL!#REF!,IF(+NFL!$H150="Philadelphia",+NFL!#REF!,0))</f>
        <v>#REF!</v>
      </c>
      <c r="AA487" s="585" t="e">
        <f>IF(+NFL!$F150="Philadelphia",+NFL!#REF!,IF(+NFL!$H150="Philadelphia",+NFL!#REF!,0))</f>
        <v>#REF!</v>
      </c>
      <c r="AB487" s="124" t="e">
        <f>IF(+NFL!$F150="Philadelphia",+NFL!#REF!,IF(+NFL!$H150="Philadelphia",+NFL!#REF!,0))</f>
        <v>#REF!</v>
      </c>
      <c r="AC487" s="182" t="e">
        <f>IF(+NFL!$F150="Philadelphia",+NFL!#REF!,IF(+NFL!$H150="Philadelphia",+NFL!#REF!,0))</f>
        <v>#REF!</v>
      </c>
      <c r="AD487" s="496" t="e">
        <f>IF(+NFL!$F150="Philadelphia",+NFL!#REF!,IF(+NFL!$H150="Philadelphia",+NFL!#REF!,0))</f>
        <v>#REF!</v>
      </c>
      <c r="AE487" s="565" t="e">
        <f>IF(+NFL!$F150="Philadelphia",+NFL!#REF!,IF(+NFL!$H150="Philadelphia",+NFL!#REF!,0))</f>
        <v>#REF!</v>
      </c>
      <c r="AF487" s="496" t="e">
        <f>IF(+NFL!$F150="Philadelphia",+NFL!#REF!,IF(+NFL!$H150="Philadelphia",+NFL!#REF!,0))</f>
        <v>#REF!</v>
      </c>
      <c r="AG487" s="565" t="e">
        <f>IF(+NFL!$F150="Philadelphia",+NFL!#REF!,IF(+NFL!$H150="Philadelphia",+NFL!#REF!,0))</f>
        <v>#REF!</v>
      </c>
      <c r="AH487" s="496" t="e">
        <f>IF(+NFL!$F150="Philadelphia",+NFL!#REF!,IF(+NFL!$H150="Philadelphia",+NFL!#REF!,0))</f>
        <v>#REF!</v>
      </c>
      <c r="AI487" s="565" t="e">
        <f>IF(+NFL!$F150="Philadelphia",+NFL!#REF!,IF(+NFL!$H150="Philadelphia",+NFL!#REF!,0))</f>
        <v>#REF!</v>
      </c>
      <c r="AJ487" s="496" t="e">
        <f>IF(+NFL!$F150="Philadelphia",+NFL!#REF!,IF(+NFL!$H150="Philadelphia",+NFL!#REF!,0))</f>
        <v>#REF!</v>
      </c>
      <c r="AK487" s="565" t="e">
        <f>IF(+NFL!$F150="Philadelphia",+NFL!#REF!,IF(+NFL!$H150="Philadelphia",+NFL!#REF!,0))</f>
        <v>#REF!</v>
      </c>
      <c r="AL487" s="100" t="e">
        <f>IF(+NFL!$F150="Philadelphia",+NFL!#REF!,IF(+NFL!$H150="Philadelphia",+NFL!#REF!,0))</f>
        <v>#REF!</v>
      </c>
      <c r="AM487" s="82" t="e">
        <f>IF(+NFL!$F150="Philadelphia",+NFL!#REF!,IF(+NFL!$H150="Philadelphia",+NFL!#REF!,0))</f>
        <v>#REF!</v>
      </c>
      <c r="AN487" s="81" t="e">
        <f>IF(+NFL!$F150="Philadelphia",+NFL!#REF!,IF(+NFL!$H150="Philadelphia",+NFL!#REF!,0))</f>
        <v>#REF!</v>
      </c>
      <c r="AO487" s="83" t="e">
        <f>IF(+NFL!$F150="Philadelphia",+NFL!#REF!,IF(+NFL!$H150="Philadelphia",+NFL!#REF!,0))</f>
        <v>#REF!</v>
      </c>
      <c r="AP487" s="480" t="e">
        <f>IF(+NFL!$F150="Philadelphia",+NFL!#REF!,IF(+NFL!$H150="Philadelphia",+NFL!#REF!,0))</f>
        <v>#REF!</v>
      </c>
      <c r="AQ487" s="72" t="e">
        <f>IF(+NFL!$F150="Philadelphia",+NFL!#REF!,IF(+NFL!$H150="Philadelphia",+NFL!#REF!,0))</f>
        <v>#REF!</v>
      </c>
      <c r="AR487" s="81" t="e">
        <f>IF(+NFL!$F150="Philadelphia",+NFL!#REF!,IF(+NFL!$H150="Philadelphia",+NFL!#REF!,0))</f>
        <v>#REF!</v>
      </c>
      <c r="AS487" s="96" t="e">
        <f>IF(+NFL!$F150="Philadelphia",+NFL!#REF!,IF(+NFL!$H150="Philadelphia",+NFL!#REF!,0))</f>
        <v>#REF!</v>
      </c>
      <c r="AT487" s="96" t="e">
        <f>IF(+NFL!$F150="Philadelphia",+NFL!#REF!,IF(+NFL!$H150="Philadelphia",+NFL!#REF!,0))</f>
        <v>#REF!</v>
      </c>
      <c r="AU487" s="81" t="e">
        <f>IF(+NFL!$F150="Philadelphia",+NFL!#REF!,IF(+NFL!$H150="Philadelphia",+NFL!#REF!,0))</f>
        <v>#REF!</v>
      </c>
      <c r="AV487" s="96" t="e">
        <f>IF(+NFL!$F150="Philadelphia",+NFL!#REF!,IF(+NFL!$H150="Philadelphia",+NFL!#REF!,0))</f>
        <v>#REF!</v>
      </c>
      <c r="AW487" s="70" t="e">
        <f>IF(+NFL!$F150="Philadelphia",+NFL!#REF!,IF(+NFL!$H150="Philadelphia",+NFL!#REF!,0))</f>
        <v>#REF!</v>
      </c>
      <c r="AX487" s="96" t="e">
        <f>IF(+NFL!$F150="Philadelphia",+NFL!#REF!,IF(+NFL!$H150="Philadelphia",+NFL!#REF!,0))</f>
        <v>#REF!</v>
      </c>
      <c r="AY487" s="81" t="e">
        <f>IF(+NFL!$F150="Philadelphia",+NFL!#REF!,IF(+NFL!$H150="Philadelphia",+NFL!#REF!,0))</f>
        <v>#REF!</v>
      </c>
      <c r="AZ487" s="96" t="e">
        <f>IF(+NFL!$F150="Philadelphia",+NFL!#REF!,IF(+NFL!$H150="Philadelphia",+NFL!#REF!,0))</f>
        <v>#REF!</v>
      </c>
      <c r="BA487" s="70" t="e">
        <f>IF(+NFL!$F150="Philadelphia",+NFL!#REF!,IF(+NFL!$H150="Philadelphia",+NFL!#REF!,0))</f>
        <v>#REF!</v>
      </c>
      <c r="BB487" s="70" t="e">
        <f>IF(+NFL!$F150="Philadelphia",+NFL!#REF!,IF(+NFL!$H150="Philadelphia",+NFL!#REF!,0))</f>
        <v>#REF!</v>
      </c>
      <c r="BC487" s="592" t="e">
        <f>IF(+NFL!$F150="Philadelphia",+NFL!#REF!,IF(+NFL!$H150="Philadelphia",+NFL!#REF!,0))</f>
        <v>#REF!</v>
      </c>
      <c r="BD487" s="81" t="e">
        <f>IF(+NFL!$F150="Philadelphia",+NFL!#REF!,IF(+NFL!$H150="Philadelphia",+NFL!#REF!,0))</f>
        <v>#REF!</v>
      </c>
      <c r="BE487" s="96" t="e">
        <f>IF(+NFL!$F150="Philadelphia",+NFL!#REF!,IF(+NFL!$H150="Philadelphia",+NFL!#REF!,0))</f>
        <v>#REF!</v>
      </c>
      <c r="BF487" s="70" t="e">
        <f>IF(+NFL!$F150="Philadelphia",+NFL!#REF!,IF(+NFL!$H150="Philadelphia",+NFL!#REF!,0))</f>
        <v>#REF!</v>
      </c>
      <c r="BG487" s="81" t="e">
        <f>IF(+NFL!$F150="Philadelphia",+NFL!#REF!,IF(+NFL!$H150="Philadelphia",+NFL!#REF!,0))</f>
        <v>#REF!</v>
      </c>
      <c r="BH487" s="96" t="e">
        <f>IF(+NFL!$F150="Philadelphia",+NFL!#REF!,IF(+NFL!$H150="Philadelphia",+NFL!#REF!,0))</f>
        <v>#REF!</v>
      </c>
      <c r="BI487" s="70" t="e">
        <f>IF(+NFL!$F150="Philadelphia",+NFL!#REF!,IF(+NFL!$H150="Philadelphia",+NFL!#REF!,0))</f>
        <v>#REF!</v>
      </c>
      <c r="BJ487" s="124" t="e">
        <f>IF(+NFL!$F150="Philadelphia",+NFL!#REF!,IF(+NFL!$H150="Philadelphia",+NFL!#REF!,0))</f>
        <v>#REF!</v>
      </c>
      <c r="BK487" s="182" t="e">
        <f>IF(+NFL!$F150="Philadelphia",+NFL!#REF!,IF(+NFL!$H150="Philadelphia",+NFL!#REF!,0))</f>
        <v>#REF!</v>
      </c>
    </row>
    <row r="488" spans="1:63" s="310" customFormat="1" x14ac:dyDescent="0.8">
      <c r="A488" s="70">
        <f>IF(+NFL!$F170="Philadelphia",+NFL!A170,IF(+NFL!$H170="Philadelphia",+NFL!A170,0))</f>
        <v>10</v>
      </c>
      <c r="B488" s="480" t="str">
        <f>IF(+NFL!$F170="Philadelphia",+NFL!B170,IF(+NFL!$H170="Philadelphia",+NFL!B170,0))</f>
        <v>Sun</v>
      </c>
      <c r="C488" s="72">
        <f>IF(+NFL!$F170="Philadelphia",+NFL!C170,IF(+NFL!$H170="Philadelphia",+NFL!C170,0))</f>
        <v>44514</v>
      </c>
      <c r="D488" s="73">
        <f>IF(+NFL!$F170="Philadelphia",+NFL!D170,IF(+NFL!$H170="Philadelphia",+NFL!D170,0))</f>
        <v>0.68055416666666668</v>
      </c>
      <c r="E488" s="70" t="str">
        <f>IF(+NFL!$F170="Philadelphia",+NFL!E170,IF(+NFL!$H170="Philadelphia",+NFL!E170,0))</f>
        <v>CBS</v>
      </c>
      <c r="F488" s="189" t="str">
        <f>IF(+NFL!$F170="Philadelphia",+NFL!F170,IF(+NFL!$H170="Philadelphia",+NFL!F170,0))</f>
        <v>Philadelphia</v>
      </c>
      <c r="G488" s="70" t="str">
        <f>IF(+NFL!$F170="Philadelphia",+NFL!G170,IF(+NFL!$H170="Philadelphia",+NFL!G170,0))</f>
        <v>NFCE</v>
      </c>
      <c r="H488" s="189" t="str">
        <f>IF(+NFL!$F170="Philadelphia",+NFL!H170,IF(+NFL!$H170="Philadelphia",+NFL!H170,0))</f>
        <v>Denver</v>
      </c>
      <c r="I488" s="70" t="str">
        <f>IF(+NFL!$F170="Philadelphia",+NFL!I170,IF(+NFL!$H170="Philadelphia",+NFL!I170,0))</f>
        <v>AFCW</v>
      </c>
      <c r="J488" s="496" t="str">
        <f>IF(+NFL!$F170="Philadelphia",+NFL!J170,IF(+NFL!$H170="Philadelphia",+NFL!J170,0))</f>
        <v>Denver</v>
      </c>
      <c r="K488" s="510" t="str">
        <f>IF(+NFL!$F170="Philadelphia",+NFL!K170,IF(+NFL!$H170="Philadelphia",+NFL!K170,0))</f>
        <v>Philadelphia</v>
      </c>
      <c r="L488" s="572">
        <f>IF(+NFL!$F170="Philadelphia",+NFL!L170,IF(+NFL!$H170="Philadelphia",+NFL!L170,0))</f>
        <v>2.5</v>
      </c>
      <c r="M488" s="573">
        <f>IF(+NFL!$F170="Philadelphia",+NFL!M170,IF(+NFL!$H170="Philadelphia",+NFL!M170,0))</f>
        <v>44.5</v>
      </c>
      <c r="N488" s="583" t="str">
        <f>IF(+NFL!$F170="Philadelphia",+NFL!N170,IF(+NFL!$H170="Philadelphia",+NFL!N170,0))</f>
        <v>Philadelphia</v>
      </c>
      <c r="O488" s="584">
        <f>IF(+NFL!$F170="Philadelphia",+NFL!O170,IF(+NFL!$H170="Philadelphia",+NFL!O170,0))</f>
        <v>30</v>
      </c>
      <c r="P488" s="583" t="str">
        <f>IF(+NFL!$F170="Philadelphia",+NFL!P170,IF(+NFL!$H170="Philadelphia",+NFL!P170,0))</f>
        <v>Denver</v>
      </c>
      <c r="Q488" s="585">
        <f>IF(+NFL!$F170="Philadelphia",+NFL!Q170,IF(+NFL!$H170="Philadelphia",+NFL!Q170,0))</f>
        <v>13</v>
      </c>
      <c r="R488" s="586" t="str">
        <f>IF(+NFL!$F170="Philadelphia",+NFL!R170,IF(+NFL!$H170="Philadelphia",+NFL!R170,0))</f>
        <v>Philadelphia</v>
      </c>
      <c r="S488" s="585" t="str">
        <f>IF(+NFL!$F170="Philadelphia",+NFL!S170,IF(+NFL!$H170="Philadelphia",+NFL!S170,0))</f>
        <v>Denver</v>
      </c>
      <c r="T488" s="587" t="str">
        <f>IF(+NFL!$F170="Philadelphia",+NFL!T170,IF(+NFL!$H170="Philadelphia",+NFL!T170,0))</f>
        <v>Philadelphia</v>
      </c>
      <c r="U488" s="585" t="str">
        <f>IF(+NFL!$F170="Philadelphia",+NFL!U170,IF(+NFL!$H170="Philadelphia",+NFL!U170,0))</f>
        <v>W</v>
      </c>
      <c r="V488" s="586">
        <f>IF(+NFL!$F175="Philadelphia",+NFL!#REF!,IF(+NFL!$H175="Philadelphia",+NFL!#REF!,0))</f>
        <v>0</v>
      </c>
      <c r="W488" s="585">
        <f>IF(+NFL!$F175="Philadelphia",+NFL!#REF!,IF(+NFL!$H175="Philadelphia",+NFL!#REF!,0))</f>
        <v>0</v>
      </c>
      <c r="X488" s="587">
        <f>IF(+NFL!$F175="Philadelphia",+NFL!#REF!,IF(+NFL!$H175="Philadelphia",+NFL!#REF!,0))</f>
        <v>0</v>
      </c>
      <c r="Y488" s="585">
        <f>IF(+NFL!$F175="Philadelphia",+NFL!#REF!,IF(+NFL!$H175="Philadelphia",+NFL!#REF!,0))</f>
        <v>0</v>
      </c>
      <c r="Z488" s="586">
        <f>IF(+NFL!$F175="Philadelphia",+NFL!#REF!,IF(+NFL!$H175="Philadelphia",+NFL!#REF!,0))</f>
        <v>0</v>
      </c>
      <c r="AA488" s="585">
        <f>IF(+NFL!$F175="Philadelphia",+NFL!#REF!,IF(+NFL!$H175="Philadelphia",+NFL!#REF!,0))</f>
        <v>0</v>
      </c>
      <c r="AB488" s="124">
        <f>IF(+NFL!$F175="Philadelphia",+NFL!#REF!,IF(+NFL!$H175="Philadelphia",+NFL!#REF!,0))</f>
        <v>0</v>
      </c>
      <c r="AC488" s="182">
        <f>IF(+NFL!$F175="Philadelphia",+NFL!#REF!,IF(+NFL!$H175="Philadelphia",+NFL!#REF!,0))</f>
        <v>0</v>
      </c>
      <c r="AD488" s="496">
        <f>IF(+NFL!$F175="Philadelphia",+NFL!#REF!,IF(+NFL!$H175="Philadelphia",+NFL!#REF!,0))</f>
        <v>0</v>
      </c>
      <c r="AE488" s="565">
        <f>IF(+NFL!$F175="Philadelphia",+NFL!#REF!,IF(+NFL!$H175="Philadelphia",+NFL!#REF!,0))</f>
        <v>0</v>
      </c>
      <c r="AF488" s="496">
        <f>IF(+NFL!$F175="Philadelphia",+NFL!#REF!,IF(+NFL!$H175="Philadelphia",+NFL!#REF!,0))</f>
        <v>0</v>
      </c>
      <c r="AG488" s="565">
        <f>IF(+NFL!$F175="Philadelphia",+NFL!#REF!,IF(+NFL!$H175="Philadelphia",+NFL!#REF!,0))</f>
        <v>0</v>
      </c>
      <c r="AH488" s="496">
        <f>IF(+NFL!$F175="Philadelphia",+NFL!#REF!,IF(+NFL!$H175="Philadelphia",+NFL!#REF!,0))</f>
        <v>0</v>
      </c>
      <c r="AI488" s="565">
        <f>IF(+NFL!$F175="Philadelphia",+NFL!#REF!,IF(+NFL!$H175="Philadelphia",+NFL!#REF!,0))</f>
        <v>0</v>
      </c>
      <c r="AJ488" s="496">
        <f>IF(+NFL!$F175="Philadelphia",+NFL!#REF!,IF(+NFL!$H175="Philadelphia",+NFL!#REF!,0))</f>
        <v>0</v>
      </c>
      <c r="AK488" s="565">
        <f>IF(+NFL!$F175="Philadelphia",+NFL!#REF!,IF(+NFL!$H175="Philadelphia",+NFL!#REF!,0))</f>
        <v>0</v>
      </c>
      <c r="AL488" s="100">
        <f>IF(+NFL!$F175="Philadelphia",+NFL!#REF!,IF(+NFL!$H175="Philadelphia",+NFL!#REF!,0))</f>
        <v>0</v>
      </c>
      <c r="AM488" s="82">
        <f>IF(+NFL!$F175="Philadelphia",+NFL!#REF!,IF(+NFL!$H175="Philadelphia",+NFL!#REF!,0))</f>
        <v>0</v>
      </c>
      <c r="AN488" s="81">
        <f>IF(+NFL!$F175="Philadelphia",+NFL!#REF!,IF(+NFL!$H175="Philadelphia",+NFL!#REF!,0))</f>
        <v>0</v>
      </c>
      <c r="AO488" s="83">
        <f>IF(+NFL!$F175="Philadelphia",+NFL!#REF!,IF(+NFL!$H175="Philadelphia",+NFL!#REF!,0))</f>
        <v>0</v>
      </c>
      <c r="AP488" s="480">
        <f>IF(+NFL!$F175="Philadelphia",+NFL!#REF!,IF(+NFL!$H175="Philadelphia",+NFL!#REF!,0))</f>
        <v>0</v>
      </c>
      <c r="AQ488" s="72">
        <f>IF(+NFL!$F175="Philadelphia",+NFL!#REF!,IF(+NFL!$H175="Philadelphia",+NFL!#REF!,0))</f>
        <v>0</v>
      </c>
      <c r="AR488" s="81">
        <f>IF(+NFL!$F175="Philadelphia",+NFL!#REF!,IF(+NFL!$H175="Philadelphia",+NFL!#REF!,0))</f>
        <v>0</v>
      </c>
      <c r="AS488" s="96">
        <f>IF(+NFL!$F175="Philadelphia",+NFL!#REF!,IF(+NFL!$H175="Philadelphia",+NFL!#REF!,0))</f>
        <v>0</v>
      </c>
      <c r="AT488" s="96">
        <f>IF(+NFL!$F175="Philadelphia",+NFL!#REF!,IF(+NFL!$H175="Philadelphia",+NFL!#REF!,0))</f>
        <v>0</v>
      </c>
      <c r="AU488" s="81">
        <f>IF(+NFL!$F175="Philadelphia",+NFL!#REF!,IF(+NFL!$H175="Philadelphia",+NFL!#REF!,0))</f>
        <v>0</v>
      </c>
      <c r="AV488" s="96">
        <f>IF(+NFL!$F175="Philadelphia",+NFL!#REF!,IF(+NFL!$H175="Philadelphia",+NFL!#REF!,0))</f>
        <v>0</v>
      </c>
      <c r="AW488" s="70">
        <f>IF(+NFL!$F175="Philadelphia",+NFL!#REF!,IF(+NFL!$H175="Philadelphia",+NFL!#REF!,0))</f>
        <v>0</v>
      </c>
      <c r="AX488" s="96">
        <f>IF(+NFL!$F175="Philadelphia",+NFL!#REF!,IF(+NFL!$H175="Philadelphia",+NFL!#REF!,0))</f>
        <v>0</v>
      </c>
      <c r="AY488" s="81">
        <f>IF(+NFL!$F175="Philadelphia",+NFL!#REF!,IF(+NFL!$H175="Philadelphia",+NFL!#REF!,0))</f>
        <v>0</v>
      </c>
      <c r="AZ488" s="96">
        <f>IF(+NFL!$F175="Philadelphia",+NFL!#REF!,IF(+NFL!$H175="Philadelphia",+NFL!#REF!,0))</f>
        <v>0</v>
      </c>
      <c r="BA488" s="70">
        <f>IF(+NFL!$F175="Philadelphia",+NFL!#REF!,IF(+NFL!$H175="Philadelphia",+NFL!#REF!,0))</f>
        <v>0</v>
      </c>
      <c r="BB488" s="70">
        <f>IF(+NFL!$F175="Philadelphia",+NFL!#REF!,IF(+NFL!$H175="Philadelphia",+NFL!#REF!,0))</f>
        <v>0</v>
      </c>
      <c r="BC488" s="592">
        <f>IF(+NFL!$F175="Philadelphia",+NFL!#REF!,IF(+NFL!$H175="Philadelphia",+NFL!#REF!,0))</f>
        <v>0</v>
      </c>
      <c r="BD488" s="81">
        <f>IF(+NFL!$F175="Philadelphia",+NFL!#REF!,IF(+NFL!$H175="Philadelphia",+NFL!#REF!,0))</f>
        <v>0</v>
      </c>
      <c r="BE488" s="96">
        <f>IF(+NFL!$F175="Philadelphia",+NFL!#REF!,IF(+NFL!$H175="Philadelphia",+NFL!#REF!,0))</f>
        <v>0</v>
      </c>
      <c r="BF488" s="70">
        <f>IF(+NFL!$F175="Philadelphia",+NFL!#REF!,IF(+NFL!$H175="Philadelphia",+NFL!#REF!,0))</f>
        <v>0</v>
      </c>
      <c r="BG488" s="81">
        <f>IF(+NFL!$F175="Philadelphia",+NFL!#REF!,IF(+NFL!$H175="Philadelphia",+NFL!#REF!,0))</f>
        <v>0</v>
      </c>
      <c r="BH488" s="96">
        <f>IF(+NFL!$F175="Philadelphia",+NFL!#REF!,IF(+NFL!$H175="Philadelphia",+NFL!#REF!,0))</f>
        <v>0</v>
      </c>
      <c r="BI488" s="70">
        <f>IF(+NFL!$F175="Philadelphia",+NFL!#REF!,IF(+NFL!$H175="Philadelphia",+NFL!#REF!,0))</f>
        <v>0</v>
      </c>
      <c r="BJ488" s="124">
        <f>IF(+NFL!$F175="Philadelphia",+NFL!#REF!,IF(+NFL!$H175="Philadelphia",+NFL!#REF!,0))</f>
        <v>0</v>
      </c>
      <c r="BK488" s="182">
        <f>IF(+NFL!$F175="Philadelphia",+NFL!#REF!,IF(+NFL!$H175="Philadelphia",+NFL!#REF!,0))</f>
        <v>0</v>
      </c>
    </row>
    <row r="489" spans="1:63" s="310" customFormat="1" x14ac:dyDescent="0.8">
      <c r="A489" s="70">
        <f>IF(+NFL!$F186="Philadelphia",+NFL!A186,IF(+NFL!$H186="Philadelphia",+NFL!A186,0))</f>
        <v>11</v>
      </c>
      <c r="B489" s="480" t="str">
        <f>IF(+NFL!$F186="Philadelphia",+NFL!B186,IF(+NFL!$H186="Philadelphia",+NFL!B186,0))</f>
        <v>Sun</v>
      </c>
      <c r="C489" s="72">
        <f>IF(+NFL!$F186="Philadelphia",+NFL!C186,IF(+NFL!$H186="Philadelphia",+NFL!C186,0))</f>
        <v>44521</v>
      </c>
      <c r="D489" s="73">
        <f>IF(+NFL!$F186="Philadelphia",+NFL!D186,IF(+NFL!$H186="Philadelphia",+NFL!D186,0))</f>
        <v>0.54166666666666663</v>
      </c>
      <c r="E489" s="70" t="str">
        <f>IF(+NFL!$F186="Philadelphia",+NFL!E186,IF(+NFL!$H186="Philadelphia",+NFL!E186,0))</f>
        <v>Fox</v>
      </c>
      <c r="F489" s="189" t="str">
        <f>IF(+NFL!$F186="Philadelphia",+NFL!F186,IF(+NFL!$H186="Philadelphia",+NFL!F186,0))</f>
        <v>New Orleans</v>
      </c>
      <c r="G489" s="70" t="str">
        <f>IF(+NFL!$F186="Philadelphia",+NFL!G186,IF(+NFL!$H186="Philadelphia",+NFL!G186,0))</f>
        <v>NFCS</v>
      </c>
      <c r="H489" s="189" t="str">
        <f>IF(+NFL!$F186="Philadelphia",+NFL!H186,IF(+NFL!$H186="Philadelphia",+NFL!H186,0))</f>
        <v>Philadelphia</v>
      </c>
      <c r="I489" s="70" t="str">
        <f>IF(+NFL!$F186="Philadelphia",+NFL!I186,IF(+NFL!$H186="Philadelphia",+NFL!I186,0))</f>
        <v>NFCE</v>
      </c>
      <c r="J489" s="496" t="str">
        <f>IF(+NFL!$F186="Philadelphia",+NFL!J186,IF(+NFL!$H186="Philadelphia",+NFL!J186,0))</f>
        <v>Philadelphia</v>
      </c>
      <c r="K489" s="510" t="str">
        <f>IF(+NFL!$F186="Philadelphia",+NFL!K186,IF(+NFL!$H186="Philadelphia",+NFL!K186,0))</f>
        <v>New Orleans</v>
      </c>
      <c r="L489" s="572">
        <f>IF(+NFL!$F186="Philadelphia",+NFL!L186,IF(+NFL!$H186="Philadelphia",+NFL!L186,0))</f>
        <v>1.5</v>
      </c>
      <c r="M489" s="573">
        <f>IF(+NFL!$F186="Philadelphia",+NFL!M186,IF(+NFL!$H186="Philadelphia",+NFL!M186,0))</f>
        <v>43.5</v>
      </c>
      <c r="N489" s="583" t="str">
        <f>IF(+NFL!$F186="Philadelphia",+NFL!N186,IF(+NFL!$H186="Philadelphia",+NFL!N186,0))</f>
        <v>Philadelphia</v>
      </c>
      <c r="O489" s="584">
        <f>IF(+NFL!$F186="Philadelphia",+NFL!O186,IF(+NFL!$H186="Philadelphia",+NFL!O186,0))</f>
        <v>40</v>
      </c>
      <c r="P489" s="583" t="str">
        <f>IF(+NFL!$F186="Philadelphia",+NFL!P186,IF(+NFL!$H186="Philadelphia",+NFL!P186,0))</f>
        <v>New Orleans</v>
      </c>
      <c r="Q489" s="585">
        <f>IF(+NFL!$F186="Philadelphia",+NFL!Q186,IF(+NFL!$H186="Philadelphia",+NFL!Q186,0))</f>
        <v>29</v>
      </c>
      <c r="R489" s="586" t="str">
        <f>IF(+NFL!$F186="Philadelphia",+NFL!R186,IF(+NFL!$H186="Philadelphia",+NFL!R186,0))</f>
        <v>Philadelphia</v>
      </c>
      <c r="S489" s="585" t="str">
        <f>IF(+NFL!$F186="Philadelphia",+NFL!S186,IF(+NFL!$H186="Philadelphia",+NFL!S186,0))</f>
        <v>New Orleans</v>
      </c>
      <c r="T489" s="587" t="str">
        <f>IF(+NFL!$F186="Philadelphia",+NFL!T186,IF(+NFL!$H186="Philadelphia",+NFL!T186,0))</f>
        <v>New Orleans</v>
      </c>
      <c r="U489" s="585" t="str">
        <f>IF(+NFL!$F186="Philadelphia",+NFL!U186,IF(+NFL!$H186="Philadelphia",+NFL!U186,0))</f>
        <v>L</v>
      </c>
      <c r="V489" s="586">
        <f>IF(+NFL!$F208="Philadelphia",+NFL!#REF!,IF(+NFL!$H208="Philadelphia",+NFL!#REF!,0))</f>
        <v>0</v>
      </c>
      <c r="W489" s="585">
        <f>IF(+NFL!$F208="Philadelphia",+NFL!#REF!,IF(+NFL!$H208="Philadelphia",+NFL!#REF!,0))</f>
        <v>0</v>
      </c>
      <c r="X489" s="587">
        <f>IF(+NFL!$F208="Philadelphia",+NFL!#REF!,IF(+NFL!$H208="Philadelphia",+NFL!#REF!,0))</f>
        <v>0</v>
      </c>
      <c r="Y489" s="585">
        <f>IF(+NFL!$F208="Philadelphia",+NFL!#REF!,IF(+NFL!$H208="Philadelphia",+NFL!#REF!,0))</f>
        <v>0</v>
      </c>
      <c r="Z489" s="586">
        <f>IF(+NFL!$F208="Philadelphia",+NFL!#REF!,IF(+NFL!$H208="Philadelphia",+NFL!#REF!,0))</f>
        <v>0</v>
      </c>
      <c r="AA489" s="585">
        <f>IF(+NFL!$F208="Philadelphia",+NFL!#REF!,IF(+NFL!$H208="Philadelphia",+NFL!#REF!,0))</f>
        <v>0</v>
      </c>
      <c r="AB489" s="124">
        <f>IF(+NFL!$F208="Philadelphia",+NFL!#REF!,IF(+NFL!$H208="Philadelphia",+NFL!#REF!,0))</f>
        <v>0</v>
      </c>
      <c r="AC489" s="182">
        <f>IF(+NFL!$F208="Philadelphia",+NFL!#REF!,IF(+NFL!$H208="Philadelphia",+NFL!#REF!,0))</f>
        <v>0</v>
      </c>
      <c r="AD489" s="496">
        <f>IF(+NFL!$F208="Philadelphia",+NFL!#REF!,IF(+NFL!$H208="Philadelphia",+NFL!#REF!,0))</f>
        <v>0</v>
      </c>
      <c r="AE489" s="565">
        <f>IF(+NFL!$F208="Philadelphia",+NFL!#REF!,IF(+NFL!$H208="Philadelphia",+NFL!#REF!,0))</f>
        <v>0</v>
      </c>
      <c r="AF489" s="496">
        <f>IF(+NFL!$F208="Philadelphia",+NFL!#REF!,IF(+NFL!$H208="Philadelphia",+NFL!#REF!,0))</f>
        <v>0</v>
      </c>
      <c r="AG489" s="565">
        <f>IF(+NFL!$F208="Philadelphia",+NFL!#REF!,IF(+NFL!$H208="Philadelphia",+NFL!#REF!,0))</f>
        <v>0</v>
      </c>
      <c r="AH489" s="496">
        <f>IF(+NFL!$F208="Philadelphia",+NFL!#REF!,IF(+NFL!$H208="Philadelphia",+NFL!#REF!,0))</f>
        <v>0</v>
      </c>
      <c r="AI489" s="565">
        <f>IF(+NFL!$F208="Philadelphia",+NFL!#REF!,IF(+NFL!$H208="Philadelphia",+NFL!#REF!,0))</f>
        <v>0</v>
      </c>
      <c r="AJ489" s="496">
        <f>IF(+NFL!$F208="Philadelphia",+NFL!#REF!,IF(+NFL!$H208="Philadelphia",+NFL!#REF!,0))</f>
        <v>0</v>
      </c>
      <c r="AK489" s="565">
        <f>IF(+NFL!$F208="Philadelphia",+NFL!#REF!,IF(+NFL!$H208="Philadelphia",+NFL!#REF!,0))</f>
        <v>0</v>
      </c>
      <c r="AL489" s="100">
        <f>IF(+NFL!$F208="Philadelphia",+NFL!#REF!,IF(+NFL!$H208="Philadelphia",+NFL!#REF!,0))</f>
        <v>0</v>
      </c>
      <c r="AM489" s="82">
        <f>IF(+NFL!$F208="Philadelphia",+NFL!#REF!,IF(+NFL!$H208="Philadelphia",+NFL!#REF!,0))</f>
        <v>0</v>
      </c>
      <c r="AN489" s="81">
        <f>IF(+NFL!$F208="Philadelphia",+NFL!#REF!,IF(+NFL!$H208="Philadelphia",+NFL!#REF!,0))</f>
        <v>0</v>
      </c>
      <c r="AO489" s="83">
        <f>IF(+NFL!$F208="Philadelphia",+NFL!#REF!,IF(+NFL!$H208="Philadelphia",+NFL!#REF!,0))</f>
        <v>0</v>
      </c>
      <c r="AP489" s="480">
        <f>IF(+NFL!$F208="Philadelphia",+NFL!#REF!,IF(+NFL!$H208="Philadelphia",+NFL!#REF!,0))</f>
        <v>0</v>
      </c>
      <c r="AQ489" s="72">
        <f>IF(+NFL!$F208="Philadelphia",+NFL!#REF!,IF(+NFL!$H208="Philadelphia",+NFL!#REF!,0))</f>
        <v>0</v>
      </c>
      <c r="AR489" s="81">
        <f>IF(+NFL!$F208="Philadelphia",+NFL!#REF!,IF(+NFL!$H208="Philadelphia",+NFL!#REF!,0))</f>
        <v>0</v>
      </c>
      <c r="AS489" s="96">
        <f>IF(+NFL!$F208="Philadelphia",+NFL!#REF!,IF(+NFL!$H208="Philadelphia",+NFL!#REF!,0))</f>
        <v>0</v>
      </c>
      <c r="AT489" s="96">
        <f>IF(+NFL!$F208="Philadelphia",+NFL!#REF!,IF(+NFL!$H208="Philadelphia",+NFL!#REF!,0))</f>
        <v>0</v>
      </c>
      <c r="AU489" s="81">
        <f>IF(+NFL!$F208="Philadelphia",+NFL!#REF!,IF(+NFL!$H208="Philadelphia",+NFL!#REF!,0))</f>
        <v>0</v>
      </c>
      <c r="AV489" s="96">
        <f>IF(+NFL!$F208="Philadelphia",+NFL!#REF!,IF(+NFL!$H208="Philadelphia",+NFL!#REF!,0))</f>
        <v>0</v>
      </c>
      <c r="AW489" s="70">
        <f>IF(+NFL!$F208="Philadelphia",+NFL!#REF!,IF(+NFL!$H208="Philadelphia",+NFL!#REF!,0))</f>
        <v>0</v>
      </c>
      <c r="AX489" s="96">
        <f>IF(+NFL!$F208="Philadelphia",+NFL!#REF!,IF(+NFL!$H208="Philadelphia",+NFL!#REF!,0))</f>
        <v>0</v>
      </c>
      <c r="AY489" s="81">
        <f>IF(+NFL!$F208="Philadelphia",+NFL!#REF!,IF(+NFL!$H208="Philadelphia",+NFL!#REF!,0))</f>
        <v>0</v>
      </c>
      <c r="AZ489" s="96">
        <f>IF(+NFL!$F208="Philadelphia",+NFL!#REF!,IF(+NFL!$H208="Philadelphia",+NFL!#REF!,0))</f>
        <v>0</v>
      </c>
      <c r="BA489" s="70">
        <f>IF(+NFL!$F208="Philadelphia",+NFL!#REF!,IF(+NFL!$H208="Philadelphia",+NFL!#REF!,0))</f>
        <v>0</v>
      </c>
      <c r="BB489" s="70">
        <f>IF(+NFL!$F208="Philadelphia",+NFL!#REF!,IF(+NFL!$H208="Philadelphia",+NFL!#REF!,0))</f>
        <v>0</v>
      </c>
      <c r="BC489" s="592">
        <f>IF(+NFL!$F208="Philadelphia",+NFL!#REF!,IF(+NFL!$H208="Philadelphia",+NFL!#REF!,0))</f>
        <v>0</v>
      </c>
      <c r="BD489" s="81">
        <f>IF(+NFL!$F208="Philadelphia",+NFL!#REF!,IF(+NFL!$H208="Philadelphia",+NFL!#REF!,0))</f>
        <v>0</v>
      </c>
      <c r="BE489" s="96">
        <f>IF(+NFL!$F208="Philadelphia",+NFL!#REF!,IF(+NFL!$H208="Philadelphia",+NFL!#REF!,0))</f>
        <v>0</v>
      </c>
      <c r="BF489" s="70">
        <f>IF(+NFL!$F208="Philadelphia",+NFL!#REF!,IF(+NFL!$H208="Philadelphia",+NFL!#REF!,0))</f>
        <v>0</v>
      </c>
      <c r="BG489" s="81">
        <f>IF(+NFL!$F208="Philadelphia",+NFL!#REF!,IF(+NFL!$H208="Philadelphia",+NFL!#REF!,0))</f>
        <v>0</v>
      </c>
      <c r="BH489" s="96">
        <f>IF(+NFL!$F208="Philadelphia",+NFL!#REF!,IF(+NFL!$H208="Philadelphia",+NFL!#REF!,0))</f>
        <v>0</v>
      </c>
      <c r="BI489" s="70">
        <f>IF(+NFL!$F208="Philadelphia",+NFL!#REF!,IF(+NFL!$H208="Philadelphia",+NFL!#REF!,0))</f>
        <v>0</v>
      </c>
      <c r="BJ489" s="124">
        <f>IF(+NFL!$F208="Philadelphia",+NFL!#REF!,IF(+NFL!$H208="Philadelphia",+NFL!#REF!,0))</f>
        <v>0</v>
      </c>
      <c r="BK489" s="182">
        <f>IF(+NFL!$F208="Philadelphia",+NFL!#REF!,IF(+NFL!$H208="Philadelphia",+NFL!#REF!,0))</f>
        <v>0</v>
      </c>
    </row>
    <row r="490" spans="1:63" s="310" customFormat="1" x14ac:dyDescent="0.8">
      <c r="A490" s="70">
        <f>IF(+NFL!$F204="Philadelphia",+NFL!A204,IF(+NFL!$H204="Philadelphia",+NFL!A204,0))</f>
        <v>12</v>
      </c>
      <c r="B490" s="480" t="str">
        <f>IF(+NFL!$F204="Philadelphia",+NFL!B204,IF(+NFL!$H204="Philadelphia",+NFL!B204,0))</f>
        <v>Sun</v>
      </c>
      <c r="C490" s="72">
        <f>IF(+NFL!$F204="Philadelphia",+NFL!C204,IF(+NFL!$H204="Philadelphia",+NFL!C204,0))</f>
        <v>44528</v>
      </c>
      <c r="D490" s="73">
        <f>IF(+NFL!$F204="Philadelphia",+NFL!D204,IF(+NFL!$H204="Philadelphia",+NFL!D204,0))</f>
        <v>0.54166666666666663</v>
      </c>
      <c r="E490" s="70" t="str">
        <f>IF(+NFL!$F204="Philadelphia",+NFL!E204,IF(+NFL!$H204="Philadelphia",+NFL!E204,0))</f>
        <v>Fox</v>
      </c>
      <c r="F490" s="189" t="str">
        <f>IF(+NFL!$F204="Philadelphia",+NFL!F204,IF(+NFL!$H204="Philadelphia",+NFL!F204,0))</f>
        <v>Philadelphia</v>
      </c>
      <c r="G490" s="70" t="str">
        <f>IF(+NFL!$F204="Philadelphia",+NFL!G204,IF(+NFL!$H204="Philadelphia",+NFL!G204,0))</f>
        <v>NFCE</v>
      </c>
      <c r="H490" s="189" t="str">
        <f>IF(+NFL!$F204="Philadelphia",+NFL!H204,IF(+NFL!$H204="Philadelphia",+NFL!H204,0))</f>
        <v>NY Giants</v>
      </c>
      <c r="I490" s="70" t="str">
        <f>IF(+NFL!$F204="Philadelphia",+NFL!I204,IF(+NFL!$H204="Philadelphia",+NFL!I204,0))</f>
        <v>NFCE</v>
      </c>
      <c r="J490" s="496" t="str">
        <f>IF(+NFL!$F204="Philadelphia",+NFL!J204,IF(+NFL!$H204="Philadelphia",+NFL!J204,0))</f>
        <v>Philadelphia</v>
      </c>
      <c r="K490" s="510" t="str">
        <f>IF(+NFL!$F204="Philadelphia",+NFL!K204,IF(+NFL!$H204="Philadelphia",+NFL!K204,0))</f>
        <v>NY Giants</v>
      </c>
      <c r="L490" s="572">
        <f>IF(+NFL!$F204="Philadelphia",+NFL!L204,IF(+NFL!$H204="Philadelphia",+NFL!L204,0))</f>
        <v>3.5</v>
      </c>
      <c r="M490" s="573">
        <f>IF(+NFL!$F204="Philadelphia",+NFL!M204,IF(+NFL!$H204="Philadelphia",+NFL!M204,0))</f>
        <v>45.5</v>
      </c>
      <c r="N490" s="583" t="str">
        <f>IF(+NFL!$F204="Philadelphia",+NFL!N204,IF(+NFL!$H204="Philadelphia",+NFL!N204,0))</f>
        <v>NY Giants</v>
      </c>
      <c r="O490" s="584">
        <f>IF(+NFL!$F204="Philadelphia",+NFL!O204,IF(+NFL!$H204="Philadelphia",+NFL!O204,0))</f>
        <v>13</v>
      </c>
      <c r="P490" s="583" t="str">
        <f>IF(+NFL!$F204="Philadelphia",+NFL!P204,IF(+NFL!$H204="Philadelphia",+NFL!P204,0))</f>
        <v>Philadelphia</v>
      </c>
      <c r="Q490" s="585">
        <f>IF(+NFL!$F204="Philadelphia",+NFL!Q204,IF(+NFL!$H204="Philadelphia",+NFL!Q204,0))</f>
        <v>7</v>
      </c>
      <c r="R490" s="586" t="str">
        <f>IF(+NFL!$F204="Philadelphia",+NFL!R204,IF(+NFL!$H204="Philadelphia",+NFL!R204,0))</f>
        <v>NY Giants</v>
      </c>
      <c r="S490" s="585" t="str">
        <f>IF(+NFL!$F204="Philadelphia",+NFL!S204,IF(+NFL!$H204="Philadelphia",+NFL!S204,0))</f>
        <v>Philadelphia</v>
      </c>
      <c r="T490" s="587" t="str">
        <f>IF(+NFL!$F204="Philadelphia",+NFL!T204,IF(+NFL!$H204="Philadelphia",+NFL!T204,0))</f>
        <v>Philadelphia</v>
      </c>
      <c r="U490" s="585" t="str">
        <f>IF(+NFL!$F204="Philadelphia",+NFL!U204,IF(+NFL!$H204="Philadelphia",+NFL!U204,0))</f>
        <v>L</v>
      </c>
      <c r="V490" s="586">
        <f>IF(+NFL!$F225="Philadelphia",+NFL!#REF!,IF(+NFL!$H225="Philadelphia",+NFL!#REF!,0))</f>
        <v>0</v>
      </c>
      <c r="W490" s="585">
        <f>IF(+NFL!$F225="Philadelphia",+NFL!#REF!,IF(+NFL!$H225="Philadelphia",+NFL!#REF!,0))</f>
        <v>0</v>
      </c>
      <c r="X490" s="587">
        <f>IF(+NFL!$F225="Philadelphia",+NFL!#REF!,IF(+NFL!$H225="Philadelphia",+NFL!#REF!,0))</f>
        <v>0</v>
      </c>
      <c r="Y490" s="585">
        <f>IF(+NFL!$F225="Philadelphia",+NFL!#REF!,IF(+NFL!$H225="Philadelphia",+NFL!#REF!,0))</f>
        <v>0</v>
      </c>
      <c r="Z490" s="586">
        <f>IF(+NFL!$F225="Philadelphia",+NFL!#REF!,IF(+NFL!$H225="Philadelphia",+NFL!#REF!,0))</f>
        <v>0</v>
      </c>
      <c r="AA490" s="585">
        <f>IF(+NFL!$F225="Philadelphia",+NFL!#REF!,IF(+NFL!$H225="Philadelphia",+NFL!#REF!,0))</f>
        <v>0</v>
      </c>
      <c r="AB490" s="124">
        <f>IF(+NFL!$F225="Philadelphia",+NFL!#REF!,IF(+NFL!$H225="Philadelphia",+NFL!#REF!,0))</f>
        <v>0</v>
      </c>
      <c r="AC490" s="182">
        <f>IF(+NFL!$F225="Philadelphia",+NFL!#REF!,IF(+NFL!$H225="Philadelphia",+NFL!#REF!,0))</f>
        <v>0</v>
      </c>
      <c r="AD490" s="496">
        <f>IF(+NFL!$F225="Philadelphia",+NFL!#REF!,IF(+NFL!$H225="Philadelphia",+NFL!#REF!,0))</f>
        <v>0</v>
      </c>
      <c r="AE490" s="565">
        <f>IF(+NFL!$F225="Philadelphia",+NFL!#REF!,IF(+NFL!$H225="Philadelphia",+NFL!#REF!,0))</f>
        <v>0</v>
      </c>
      <c r="AF490" s="496">
        <f>IF(+NFL!$F225="Philadelphia",+NFL!#REF!,IF(+NFL!$H225="Philadelphia",+NFL!#REF!,0))</f>
        <v>0</v>
      </c>
      <c r="AG490" s="565">
        <f>IF(+NFL!$F225="Philadelphia",+NFL!#REF!,IF(+NFL!$H225="Philadelphia",+NFL!#REF!,0))</f>
        <v>0</v>
      </c>
      <c r="AH490" s="496">
        <f>IF(+NFL!$F225="Philadelphia",+NFL!#REF!,IF(+NFL!$H225="Philadelphia",+NFL!#REF!,0))</f>
        <v>0</v>
      </c>
      <c r="AI490" s="565">
        <f>IF(+NFL!$F225="Philadelphia",+NFL!#REF!,IF(+NFL!$H225="Philadelphia",+NFL!#REF!,0))</f>
        <v>0</v>
      </c>
      <c r="AJ490" s="496">
        <f>IF(+NFL!$F225="Philadelphia",+NFL!#REF!,IF(+NFL!$H225="Philadelphia",+NFL!#REF!,0))</f>
        <v>0</v>
      </c>
      <c r="AK490" s="565">
        <f>IF(+NFL!$F225="Philadelphia",+NFL!#REF!,IF(+NFL!$H225="Philadelphia",+NFL!#REF!,0))</f>
        <v>0</v>
      </c>
      <c r="AL490" s="100">
        <f>IF(+NFL!$F225="Philadelphia",+NFL!#REF!,IF(+NFL!$H225="Philadelphia",+NFL!#REF!,0))</f>
        <v>0</v>
      </c>
      <c r="AM490" s="82">
        <f>IF(+NFL!$F225="Philadelphia",+NFL!#REF!,IF(+NFL!$H225="Philadelphia",+NFL!#REF!,0))</f>
        <v>0</v>
      </c>
      <c r="AN490" s="81">
        <f>IF(+NFL!$F225="Philadelphia",+NFL!#REF!,IF(+NFL!$H225="Philadelphia",+NFL!#REF!,0))</f>
        <v>0</v>
      </c>
      <c r="AO490" s="83">
        <f>IF(+NFL!$F225="Philadelphia",+NFL!#REF!,IF(+NFL!$H225="Philadelphia",+NFL!#REF!,0))</f>
        <v>0</v>
      </c>
      <c r="AP490" s="480">
        <f>IF(+NFL!$F225="Philadelphia",+NFL!#REF!,IF(+NFL!$H225="Philadelphia",+NFL!#REF!,0))</f>
        <v>0</v>
      </c>
      <c r="AQ490" s="72">
        <f>IF(+NFL!$F225="Philadelphia",+NFL!#REF!,IF(+NFL!$H225="Philadelphia",+NFL!#REF!,0))</f>
        <v>0</v>
      </c>
      <c r="AR490" s="81">
        <f>IF(+NFL!$F225="Philadelphia",+NFL!#REF!,IF(+NFL!$H225="Philadelphia",+NFL!#REF!,0))</f>
        <v>0</v>
      </c>
      <c r="AS490" s="96">
        <f>IF(+NFL!$F225="Philadelphia",+NFL!#REF!,IF(+NFL!$H225="Philadelphia",+NFL!#REF!,0))</f>
        <v>0</v>
      </c>
      <c r="AT490" s="96">
        <f>IF(+NFL!$F225="Philadelphia",+NFL!#REF!,IF(+NFL!$H225="Philadelphia",+NFL!#REF!,0))</f>
        <v>0</v>
      </c>
      <c r="AU490" s="81">
        <f>IF(+NFL!$F225="Philadelphia",+NFL!#REF!,IF(+NFL!$H225="Philadelphia",+NFL!#REF!,0))</f>
        <v>0</v>
      </c>
      <c r="AV490" s="96">
        <f>IF(+NFL!$F225="Philadelphia",+NFL!#REF!,IF(+NFL!$H225="Philadelphia",+NFL!#REF!,0))</f>
        <v>0</v>
      </c>
      <c r="AW490" s="70">
        <f>IF(+NFL!$F225="Philadelphia",+NFL!#REF!,IF(+NFL!$H225="Philadelphia",+NFL!#REF!,0))</f>
        <v>0</v>
      </c>
      <c r="AX490" s="96">
        <f>IF(+NFL!$F225="Philadelphia",+NFL!#REF!,IF(+NFL!$H225="Philadelphia",+NFL!#REF!,0))</f>
        <v>0</v>
      </c>
      <c r="AY490" s="81">
        <f>IF(+NFL!$F225="Philadelphia",+NFL!#REF!,IF(+NFL!$H225="Philadelphia",+NFL!#REF!,0))</f>
        <v>0</v>
      </c>
      <c r="AZ490" s="96">
        <f>IF(+NFL!$F225="Philadelphia",+NFL!#REF!,IF(+NFL!$H225="Philadelphia",+NFL!#REF!,0))</f>
        <v>0</v>
      </c>
      <c r="BA490" s="70">
        <f>IF(+NFL!$F225="Philadelphia",+NFL!#REF!,IF(+NFL!$H225="Philadelphia",+NFL!#REF!,0))</f>
        <v>0</v>
      </c>
      <c r="BB490" s="70">
        <f>IF(+NFL!$F225="Philadelphia",+NFL!#REF!,IF(+NFL!$H225="Philadelphia",+NFL!#REF!,0))</f>
        <v>0</v>
      </c>
      <c r="BC490" s="592">
        <f>IF(+NFL!$F225="Philadelphia",+NFL!#REF!,IF(+NFL!$H225="Philadelphia",+NFL!#REF!,0))</f>
        <v>0</v>
      </c>
      <c r="BD490" s="81">
        <f>IF(+NFL!$F225="Philadelphia",+NFL!#REF!,IF(+NFL!$H225="Philadelphia",+NFL!#REF!,0))</f>
        <v>0</v>
      </c>
      <c r="BE490" s="96">
        <f>IF(+NFL!$F225="Philadelphia",+NFL!#REF!,IF(+NFL!$H225="Philadelphia",+NFL!#REF!,0))</f>
        <v>0</v>
      </c>
      <c r="BF490" s="70">
        <f>IF(+NFL!$F225="Philadelphia",+NFL!#REF!,IF(+NFL!$H225="Philadelphia",+NFL!#REF!,0))</f>
        <v>0</v>
      </c>
      <c r="BG490" s="81">
        <f>IF(+NFL!$F225="Philadelphia",+NFL!#REF!,IF(+NFL!$H225="Philadelphia",+NFL!#REF!,0))</f>
        <v>0</v>
      </c>
      <c r="BH490" s="96">
        <f>IF(+NFL!$F225="Philadelphia",+NFL!#REF!,IF(+NFL!$H225="Philadelphia",+NFL!#REF!,0))</f>
        <v>0</v>
      </c>
      <c r="BI490" s="70">
        <f>IF(+NFL!$F225="Philadelphia",+NFL!#REF!,IF(+NFL!$H225="Philadelphia",+NFL!#REF!,0))</f>
        <v>0</v>
      </c>
      <c r="BJ490" s="124">
        <f>IF(+NFL!$F225="Philadelphia",+NFL!#REF!,IF(+NFL!$H225="Philadelphia",+NFL!#REF!,0))</f>
        <v>0</v>
      </c>
      <c r="BK490" s="182">
        <f>IF(+NFL!$F225="Philadelphia",+NFL!#REF!,IF(+NFL!$H225="Philadelphia",+NFL!#REF!,0))</f>
        <v>0</v>
      </c>
    </row>
    <row r="491" spans="1:63" s="310" customFormat="1" x14ac:dyDescent="0.8">
      <c r="A491" s="70">
        <f>IF(+NFL!$F222="Philadelphia",+NFL!A222,IF(+NFL!$H222="Philadelphia",+NFL!A222,0))</f>
        <v>13</v>
      </c>
      <c r="B491" s="480" t="str">
        <f>IF(+NFL!$F222="Philadelphia",+NFL!B222,IF(+NFL!$H222="Philadelphia",+NFL!B222,0))</f>
        <v>Sun</v>
      </c>
      <c r="C491" s="72">
        <f>IF(+NFL!$F222="Philadelphia",+NFL!C222,IF(+NFL!$H222="Philadelphia",+NFL!C222,0))</f>
        <v>44535</v>
      </c>
      <c r="D491" s="73">
        <f>IF(+NFL!$F222="Philadelphia",+NFL!D222,IF(+NFL!$H222="Philadelphia",+NFL!D222,0))</f>
        <v>0.54166666666666663</v>
      </c>
      <c r="E491" s="70" t="str">
        <f>IF(+NFL!$F222="Philadelphia",+NFL!E222,IF(+NFL!$H222="Philadelphia",+NFL!E222,0))</f>
        <v>CBS</v>
      </c>
      <c r="F491" s="189" t="str">
        <f>IF(+NFL!$F222="Philadelphia",+NFL!F222,IF(+NFL!$H222="Philadelphia",+NFL!F222,0))</f>
        <v>Philadelphia</v>
      </c>
      <c r="G491" s="70" t="str">
        <f>IF(+NFL!$F222="Philadelphia",+NFL!G222,IF(+NFL!$H222="Philadelphia",+NFL!G222,0))</f>
        <v>NFCE</v>
      </c>
      <c r="H491" s="189" t="str">
        <f>IF(+NFL!$F222="Philadelphia",+NFL!H222,IF(+NFL!$H222="Philadelphia",+NFL!H222,0))</f>
        <v>NY Jets</v>
      </c>
      <c r="I491" s="70" t="str">
        <f>IF(+NFL!$F222="Philadelphia",+NFL!I222,IF(+NFL!$H222="Philadelphia",+NFL!I222,0))</f>
        <v>AFCE</v>
      </c>
      <c r="J491" s="496" t="str">
        <f>IF(+NFL!$F222="Philadelphia",+NFL!J222,IF(+NFL!$H222="Philadelphia",+NFL!J222,0))</f>
        <v>Philadelphia</v>
      </c>
      <c r="K491" s="510" t="str">
        <f>IF(+NFL!$F222="Philadelphia",+NFL!K222,IF(+NFL!$H222="Philadelphia",+NFL!K222,0))</f>
        <v>NY Jets</v>
      </c>
      <c r="L491" s="572">
        <f>IF(+NFL!$F222="Philadelphia",+NFL!L222,IF(+NFL!$H222="Philadelphia",+NFL!L222,0))</f>
        <v>6.5</v>
      </c>
      <c r="M491" s="573">
        <f>IF(+NFL!$F222="Philadelphia",+NFL!M222,IF(+NFL!$H222="Philadelphia",+NFL!M222,0))</f>
        <v>45.5</v>
      </c>
      <c r="N491" s="583" t="str">
        <f>IF(+NFL!$F222="Philadelphia",+NFL!N222,IF(+NFL!$H222="Philadelphia",+NFL!N222,0))</f>
        <v>Philadelphia</v>
      </c>
      <c r="O491" s="584">
        <f>IF(+NFL!$F222="Philadelphia",+NFL!O222,IF(+NFL!$H222="Philadelphia",+NFL!O222,0))</f>
        <v>33</v>
      </c>
      <c r="P491" s="583" t="str">
        <f>IF(+NFL!$F222="Philadelphia",+NFL!P222,IF(+NFL!$H222="Philadelphia",+NFL!P222,0))</f>
        <v>NY Jets</v>
      </c>
      <c r="Q491" s="585">
        <f>IF(+NFL!$F222="Philadelphia",+NFL!Q222,IF(+NFL!$H222="Philadelphia",+NFL!Q222,0))</f>
        <v>18</v>
      </c>
      <c r="R491" s="586" t="str">
        <f>IF(+NFL!$F222="Philadelphia",+NFL!R222,IF(+NFL!$H222="Philadelphia",+NFL!R222,0))</f>
        <v>Philadelphia</v>
      </c>
      <c r="S491" s="585" t="str">
        <f>IF(+NFL!$F222="Philadelphia",+NFL!S222,IF(+NFL!$H222="Philadelphia",+NFL!S222,0))</f>
        <v>NY Jets</v>
      </c>
      <c r="T491" s="587" t="str">
        <f>IF(+NFL!$F222="Philadelphia",+NFL!T222,IF(+NFL!$H222="Philadelphia",+NFL!T222,0))</f>
        <v>NY Jets</v>
      </c>
      <c r="U491" s="585" t="str">
        <f>IF(+NFL!$F222="Philadelphia",+NFL!U222,IF(+NFL!$H222="Philadelphia",+NFL!U222,0))</f>
        <v>L</v>
      </c>
      <c r="V491" s="586">
        <f>IF(+NFL!$F247="Philadelphia",+NFL!#REF!,IF(+NFL!$H247="Philadelphia",+NFL!#REF!,0))</f>
        <v>0</v>
      </c>
      <c r="W491" s="585">
        <f>IF(+NFL!$F247="Philadelphia",+NFL!#REF!,IF(+NFL!$H247="Philadelphia",+NFL!#REF!,0))</f>
        <v>0</v>
      </c>
      <c r="X491" s="587">
        <f>IF(+NFL!$F247="Philadelphia",+NFL!#REF!,IF(+NFL!$H247="Philadelphia",+NFL!#REF!,0))</f>
        <v>0</v>
      </c>
      <c r="Y491" s="585">
        <f>IF(+NFL!$F247="Philadelphia",+NFL!#REF!,IF(+NFL!$H247="Philadelphia",+NFL!#REF!,0))</f>
        <v>0</v>
      </c>
      <c r="Z491" s="586">
        <f>IF(+NFL!$F247="Philadelphia",+NFL!#REF!,IF(+NFL!$H247="Philadelphia",+NFL!#REF!,0))</f>
        <v>0</v>
      </c>
      <c r="AA491" s="585">
        <f>IF(+NFL!$F247="Philadelphia",+NFL!#REF!,IF(+NFL!$H247="Philadelphia",+NFL!#REF!,0))</f>
        <v>0</v>
      </c>
      <c r="AB491" s="124">
        <f>IF(+NFL!$F247="Philadelphia",+NFL!#REF!,IF(+NFL!$H247="Philadelphia",+NFL!#REF!,0))</f>
        <v>0</v>
      </c>
      <c r="AC491" s="182">
        <f>IF(+NFL!$F247="Philadelphia",+NFL!#REF!,IF(+NFL!$H247="Philadelphia",+NFL!#REF!,0))</f>
        <v>0</v>
      </c>
      <c r="AD491" s="496">
        <f>IF(+NFL!$F247="Philadelphia",+NFL!#REF!,IF(+NFL!$H247="Philadelphia",+NFL!#REF!,0))</f>
        <v>0</v>
      </c>
      <c r="AE491" s="565">
        <f>IF(+NFL!$F247="Philadelphia",+NFL!#REF!,IF(+NFL!$H247="Philadelphia",+NFL!#REF!,0))</f>
        <v>0</v>
      </c>
      <c r="AF491" s="496">
        <f>IF(+NFL!$F247="Philadelphia",+NFL!#REF!,IF(+NFL!$H247="Philadelphia",+NFL!#REF!,0))</f>
        <v>0</v>
      </c>
      <c r="AG491" s="565">
        <f>IF(+NFL!$F247="Philadelphia",+NFL!#REF!,IF(+NFL!$H247="Philadelphia",+NFL!#REF!,0))</f>
        <v>0</v>
      </c>
      <c r="AH491" s="496">
        <f>IF(+NFL!$F247="Philadelphia",+NFL!#REF!,IF(+NFL!$H247="Philadelphia",+NFL!#REF!,0))</f>
        <v>0</v>
      </c>
      <c r="AI491" s="565">
        <f>IF(+NFL!$F247="Philadelphia",+NFL!#REF!,IF(+NFL!$H247="Philadelphia",+NFL!#REF!,0))</f>
        <v>0</v>
      </c>
      <c r="AJ491" s="496">
        <f>IF(+NFL!$F247="Philadelphia",+NFL!#REF!,IF(+NFL!$H247="Philadelphia",+NFL!#REF!,0))</f>
        <v>0</v>
      </c>
      <c r="AK491" s="565">
        <f>IF(+NFL!$F247="Philadelphia",+NFL!#REF!,IF(+NFL!$H247="Philadelphia",+NFL!#REF!,0))</f>
        <v>0</v>
      </c>
      <c r="AL491" s="100">
        <f>IF(+NFL!$F247="Philadelphia",+NFL!#REF!,IF(+NFL!$H247="Philadelphia",+NFL!#REF!,0))</f>
        <v>0</v>
      </c>
      <c r="AM491" s="82">
        <f>IF(+NFL!$F247="Philadelphia",+NFL!#REF!,IF(+NFL!$H247="Philadelphia",+NFL!#REF!,0))</f>
        <v>0</v>
      </c>
      <c r="AN491" s="81">
        <f>IF(+NFL!$F247="Philadelphia",+NFL!#REF!,IF(+NFL!$H247="Philadelphia",+NFL!#REF!,0))</f>
        <v>0</v>
      </c>
      <c r="AO491" s="83">
        <f>IF(+NFL!$F247="Philadelphia",+NFL!#REF!,IF(+NFL!$H247="Philadelphia",+NFL!#REF!,0))</f>
        <v>0</v>
      </c>
      <c r="AP491" s="480">
        <f>IF(+NFL!$F247="Philadelphia",+NFL!#REF!,IF(+NFL!$H247="Philadelphia",+NFL!#REF!,0))</f>
        <v>0</v>
      </c>
      <c r="AQ491" s="72">
        <f>IF(+NFL!$F247="Philadelphia",+NFL!#REF!,IF(+NFL!$H247="Philadelphia",+NFL!#REF!,0))</f>
        <v>0</v>
      </c>
      <c r="AR491" s="81">
        <f>IF(+NFL!$F247="Philadelphia",+NFL!#REF!,IF(+NFL!$H247="Philadelphia",+NFL!#REF!,0))</f>
        <v>0</v>
      </c>
      <c r="AS491" s="96">
        <f>IF(+NFL!$F247="Philadelphia",+NFL!#REF!,IF(+NFL!$H247="Philadelphia",+NFL!#REF!,0))</f>
        <v>0</v>
      </c>
      <c r="AT491" s="96">
        <f>IF(+NFL!$F247="Philadelphia",+NFL!#REF!,IF(+NFL!$H247="Philadelphia",+NFL!#REF!,0))</f>
        <v>0</v>
      </c>
      <c r="AU491" s="81">
        <f>IF(+NFL!$F247="Philadelphia",+NFL!#REF!,IF(+NFL!$H247="Philadelphia",+NFL!#REF!,0))</f>
        <v>0</v>
      </c>
      <c r="AV491" s="96">
        <f>IF(+NFL!$F247="Philadelphia",+NFL!#REF!,IF(+NFL!$H247="Philadelphia",+NFL!#REF!,0))</f>
        <v>0</v>
      </c>
      <c r="AW491" s="70">
        <f>IF(+NFL!$F247="Philadelphia",+NFL!#REF!,IF(+NFL!$H247="Philadelphia",+NFL!#REF!,0))</f>
        <v>0</v>
      </c>
      <c r="AX491" s="96">
        <f>IF(+NFL!$F247="Philadelphia",+NFL!#REF!,IF(+NFL!$H247="Philadelphia",+NFL!#REF!,0))</f>
        <v>0</v>
      </c>
      <c r="AY491" s="81">
        <f>IF(+NFL!$F247="Philadelphia",+NFL!#REF!,IF(+NFL!$H247="Philadelphia",+NFL!#REF!,0))</f>
        <v>0</v>
      </c>
      <c r="AZ491" s="96">
        <f>IF(+NFL!$F247="Philadelphia",+NFL!#REF!,IF(+NFL!$H247="Philadelphia",+NFL!#REF!,0))</f>
        <v>0</v>
      </c>
      <c r="BA491" s="70">
        <f>IF(+NFL!$F247="Philadelphia",+NFL!#REF!,IF(+NFL!$H247="Philadelphia",+NFL!#REF!,0))</f>
        <v>0</v>
      </c>
      <c r="BB491" s="70">
        <f>IF(+NFL!$F247="Philadelphia",+NFL!#REF!,IF(+NFL!$H247="Philadelphia",+NFL!#REF!,0))</f>
        <v>0</v>
      </c>
      <c r="BC491" s="592">
        <f>IF(+NFL!$F247="Philadelphia",+NFL!#REF!,IF(+NFL!$H247="Philadelphia",+NFL!#REF!,0))</f>
        <v>0</v>
      </c>
      <c r="BD491" s="81">
        <f>IF(+NFL!$F247="Philadelphia",+NFL!#REF!,IF(+NFL!$H247="Philadelphia",+NFL!#REF!,0))</f>
        <v>0</v>
      </c>
      <c r="BE491" s="96">
        <f>IF(+NFL!$F247="Philadelphia",+NFL!#REF!,IF(+NFL!$H247="Philadelphia",+NFL!#REF!,0))</f>
        <v>0</v>
      </c>
      <c r="BF491" s="70">
        <f>IF(+NFL!$F247="Philadelphia",+NFL!#REF!,IF(+NFL!$H247="Philadelphia",+NFL!#REF!,0))</f>
        <v>0</v>
      </c>
      <c r="BG491" s="81">
        <f>IF(+NFL!$F247="Philadelphia",+NFL!#REF!,IF(+NFL!$H247="Philadelphia",+NFL!#REF!,0))</f>
        <v>0</v>
      </c>
      <c r="BH491" s="96">
        <f>IF(+NFL!$F247="Philadelphia",+NFL!#REF!,IF(+NFL!$H247="Philadelphia",+NFL!#REF!,0))</f>
        <v>0</v>
      </c>
      <c r="BI491" s="70">
        <f>IF(+NFL!$F247="Philadelphia",+NFL!#REF!,IF(+NFL!$H247="Philadelphia",+NFL!#REF!,0))</f>
        <v>0</v>
      </c>
      <c r="BJ491" s="124">
        <f>IF(+NFL!$F247="Philadelphia",+NFL!#REF!,IF(+NFL!$H247="Philadelphia",+NFL!#REF!,0))</f>
        <v>0</v>
      </c>
      <c r="BK491" s="182">
        <f>IF(+NFL!$F247="Philadelphia",+NFL!#REF!,IF(+NFL!$H247="Philadelphia",+NFL!#REF!,0))</f>
        <v>0</v>
      </c>
    </row>
    <row r="492" spans="1:63" s="310" customFormat="1" x14ac:dyDescent="0.8">
      <c r="A492" s="70">
        <f>IF(+NFL!$F252="Philadelphia",+NFL!A252,IF(+NFL!$H252="Philadelphia",+NFL!A252,0))</f>
        <v>14</v>
      </c>
      <c r="B492" s="480">
        <f>IF(+NFL!$F252="Philadelphia",+NFL!B252,IF(+NFL!$H252="Philadelphia",+NFL!B252,0))</f>
        <v>0</v>
      </c>
      <c r="C492" s="72">
        <f>IF(+NFL!$F252="Philadelphia",+NFL!C252,IF(+NFL!$H252="Philadelphia",+NFL!C252,0))</f>
        <v>0</v>
      </c>
      <c r="D492" s="73">
        <f>IF(+NFL!$F252="Philadelphia",+NFL!D252,IF(+NFL!$H252="Philadelphia",+NFL!D252,0))</f>
        <v>0</v>
      </c>
      <c r="E492" s="70">
        <f>IF(+NFL!$F252="Philadelphia",+NFL!E252,IF(+NFL!$H252="Philadelphia",+NFL!E252,0))</f>
        <v>0</v>
      </c>
      <c r="F492" s="189" t="str">
        <f>IF(+NFL!$F252="Philadelphia",+NFL!F252,IF(+NFL!$H252="Philadelphia",+NFL!F252,0))</f>
        <v>Philadelphia</v>
      </c>
      <c r="G492" s="70" t="str">
        <f>IF(+NFL!$F252="Philadelphia",+NFL!G252,IF(+NFL!$H252="Philadelphia",+NFL!G252,0))</f>
        <v>NFCE</v>
      </c>
      <c r="H492" s="189">
        <f>IF(+NFL!$F252="Philadelphia",+NFL!H252,IF(+NFL!$H252="Philadelphia",+NFL!H252,0))</f>
        <v>0</v>
      </c>
      <c r="I492" s="70">
        <f>IF(+NFL!$F252="Philadelphia",+NFL!I252,IF(+NFL!$H252="Philadelphia",+NFL!I252,0))</f>
        <v>0</v>
      </c>
      <c r="J492" s="496">
        <f>IF(+NFL!$F252="Philadelphia",+NFL!J252,IF(+NFL!$H252="Philadelphia",+NFL!J252,0))</f>
        <v>0</v>
      </c>
      <c r="K492" s="510">
        <f>IF(+NFL!$F252="Philadelphia",+NFL!K252,IF(+NFL!$H252="Philadelphia",+NFL!K252,0))</f>
        <v>0</v>
      </c>
      <c r="L492" s="572">
        <f>IF(+NFL!$F252="Philadelphia",+NFL!L252,IF(+NFL!$H252="Philadelphia",+NFL!L252,0))</f>
        <v>0</v>
      </c>
      <c r="M492" s="573">
        <f>IF(+NFL!$F252="Philadelphia",+NFL!M252,IF(+NFL!$H252="Philadelphia",+NFL!M252,0))</f>
        <v>0</v>
      </c>
      <c r="N492" s="583">
        <f>IF(+NFL!$F252="Philadelphia",+NFL!N252,IF(+NFL!$H252="Philadelphia",+NFL!N252,0))</f>
        <v>0</v>
      </c>
      <c r="O492" s="584">
        <f>IF(+NFL!$F252="Philadelphia",+NFL!O252,IF(+NFL!$H252="Philadelphia",+NFL!O252,0))</f>
        <v>0</v>
      </c>
      <c r="P492" s="583">
        <f>IF(+NFL!$F252="Philadelphia",+NFL!P252,IF(+NFL!$H252="Philadelphia",+NFL!P252,0))</f>
        <v>0</v>
      </c>
      <c r="Q492" s="585">
        <f>IF(+NFL!$F252="Philadelphia",+NFL!Q252,IF(+NFL!$H252="Philadelphia",+NFL!Q252,0))</f>
        <v>0</v>
      </c>
      <c r="R492" s="586">
        <f>IF(+NFL!$F252="Philadelphia",+NFL!R252,IF(+NFL!$H252="Philadelphia",+NFL!R252,0))</f>
        <v>0</v>
      </c>
      <c r="S492" s="585">
        <f>IF(+NFL!$F252="Philadelphia",+NFL!S252,IF(+NFL!$H252="Philadelphia",+NFL!S252,0))</f>
        <v>0</v>
      </c>
      <c r="T492" s="587">
        <f>IF(+NFL!$F252="Philadelphia",+NFL!T252,IF(+NFL!$H252="Philadelphia",+NFL!T252,0))</f>
        <v>0</v>
      </c>
      <c r="U492" s="585">
        <f>IF(+NFL!$F252="Philadelphia",+NFL!U252,IF(+NFL!$H252="Philadelphia",+NFL!U252,0))</f>
        <v>0</v>
      </c>
      <c r="V492" s="586">
        <f>IF(+NFL!$F262="Philadelphia",+NFL!#REF!,IF(+NFL!$H262="Philadelphia",+NFL!#REF!,0))</f>
        <v>0</v>
      </c>
      <c r="W492" s="585">
        <f>IF(+NFL!$F262="Philadelphia",+NFL!#REF!,IF(+NFL!$H262="Philadelphia",+NFL!#REF!,0))</f>
        <v>0</v>
      </c>
      <c r="X492" s="587">
        <f>IF(+NFL!$F262="Philadelphia",+NFL!#REF!,IF(+NFL!$H262="Philadelphia",+NFL!#REF!,0))</f>
        <v>0</v>
      </c>
      <c r="Y492" s="585">
        <f>IF(+NFL!$F262="Philadelphia",+NFL!#REF!,IF(+NFL!$H262="Philadelphia",+NFL!#REF!,0))</f>
        <v>0</v>
      </c>
      <c r="Z492" s="586">
        <f>IF(+NFL!$F262="Philadelphia",+NFL!#REF!,IF(+NFL!$H262="Philadelphia",+NFL!#REF!,0))</f>
        <v>0</v>
      </c>
      <c r="AA492" s="585">
        <f>IF(+NFL!$F262="Philadelphia",+NFL!#REF!,IF(+NFL!$H262="Philadelphia",+NFL!#REF!,0))</f>
        <v>0</v>
      </c>
      <c r="AB492" s="124">
        <f>IF(+NFL!$F262="Philadelphia",+NFL!#REF!,IF(+NFL!$H262="Philadelphia",+NFL!#REF!,0))</f>
        <v>0</v>
      </c>
      <c r="AC492" s="182">
        <f>IF(+NFL!$F262="Philadelphia",+NFL!#REF!,IF(+NFL!$H262="Philadelphia",+NFL!#REF!,0))</f>
        <v>0</v>
      </c>
      <c r="AD492" s="496">
        <f>IF(+NFL!$F262="Philadelphia",+NFL!#REF!,IF(+NFL!$H262="Philadelphia",+NFL!#REF!,0))</f>
        <v>0</v>
      </c>
      <c r="AE492" s="565">
        <f>IF(+NFL!$F262="Philadelphia",+NFL!#REF!,IF(+NFL!$H262="Philadelphia",+NFL!#REF!,0))</f>
        <v>0</v>
      </c>
      <c r="AF492" s="496">
        <f>IF(+NFL!$F262="Philadelphia",+NFL!#REF!,IF(+NFL!$H262="Philadelphia",+NFL!#REF!,0))</f>
        <v>0</v>
      </c>
      <c r="AG492" s="565">
        <f>IF(+NFL!$F262="Philadelphia",+NFL!#REF!,IF(+NFL!$H262="Philadelphia",+NFL!#REF!,0))</f>
        <v>0</v>
      </c>
      <c r="AH492" s="496">
        <f>IF(+NFL!$F262="Philadelphia",+NFL!#REF!,IF(+NFL!$H262="Philadelphia",+NFL!#REF!,0))</f>
        <v>0</v>
      </c>
      <c r="AI492" s="565">
        <f>IF(+NFL!$F262="Philadelphia",+NFL!#REF!,IF(+NFL!$H262="Philadelphia",+NFL!#REF!,0))</f>
        <v>0</v>
      </c>
      <c r="AJ492" s="496">
        <f>IF(+NFL!$F262="Philadelphia",+NFL!#REF!,IF(+NFL!$H262="Philadelphia",+NFL!#REF!,0))</f>
        <v>0</v>
      </c>
      <c r="AK492" s="565">
        <f>IF(+NFL!$F262="Philadelphia",+NFL!#REF!,IF(+NFL!$H262="Philadelphia",+NFL!#REF!,0))</f>
        <v>0</v>
      </c>
      <c r="AL492" s="100">
        <f>IF(+NFL!$F262="Philadelphia",+NFL!#REF!,IF(+NFL!$H262="Philadelphia",+NFL!#REF!,0))</f>
        <v>0</v>
      </c>
      <c r="AM492" s="82">
        <f>IF(+NFL!$F262="Philadelphia",+NFL!#REF!,IF(+NFL!$H262="Philadelphia",+NFL!#REF!,0))</f>
        <v>0</v>
      </c>
      <c r="AN492" s="81">
        <f>IF(+NFL!$F262="Philadelphia",+NFL!#REF!,IF(+NFL!$H262="Philadelphia",+NFL!#REF!,0))</f>
        <v>0</v>
      </c>
      <c r="AO492" s="83">
        <f>IF(+NFL!$F262="Philadelphia",+NFL!#REF!,IF(+NFL!$H262="Philadelphia",+NFL!#REF!,0))</f>
        <v>0</v>
      </c>
      <c r="AP492" s="480">
        <f>IF(+NFL!$F262="Philadelphia",+NFL!#REF!,IF(+NFL!$H262="Philadelphia",+NFL!#REF!,0))</f>
        <v>0</v>
      </c>
      <c r="AQ492" s="72">
        <f>IF(+NFL!$F262="Philadelphia",+NFL!#REF!,IF(+NFL!$H262="Philadelphia",+NFL!#REF!,0))</f>
        <v>0</v>
      </c>
      <c r="AR492" s="81">
        <f>IF(+NFL!$F262="Philadelphia",+NFL!#REF!,IF(+NFL!$H262="Philadelphia",+NFL!#REF!,0))</f>
        <v>0</v>
      </c>
      <c r="AS492" s="96">
        <f>IF(+NFL!$F262="Philadelphia",+NFL!#REF!,IF(+NFL!$H262="Philadelphia",+NFL!#REF!,0))</f>
        <v>0</v>
      </c>
      <c r="AT492" s="96">
        <f>IF(+NFL!$F262="Philadelphia",+NFL!#REF!,IF(+NFL!$H262="Philadelphia",+NFL!#REF!,0))</f>
        <v>0</v>
      </c>
      <c r="AU492" s="81">
        <f>IF(+NFL!$F262="Philadelphia",+NFL!#REF!,IF(+NFL!$H262="Philadelphia",+NFL!#REF!,0))</f>
        <v>0</v>
      </c>
      <c r="AV492" s="96">
        <f>IF(+NFL!$F262="Philadelphia",+NFL!#REF!,IF(+NFL!$H262="Philadelphia",+NFL!#REF!,0))</f>
        <v>0</v>
      </c>
      <c r="AW492" s="70">
        <f>IF(+NFL!$F262="Philadelphia",+NFL!#REF!,IF(+NFL!$H262="Philadelphia",+NFL!#REF!,0))</f>
        <v>0</v>
      </c>
      <c r="AX492" s="96">
        <f>IF(+NFL!$F262="Philadelphia",+NFL!#REF!,IF(+NFL!$H262="Philadelphia",+NFL!#REF!,0))</f>
        <v>0</v>
      </c>
      <c r="AY492" s="81">
        <f>IF(+NFL!$F262="Philadelphia",+NFL!#REF!,IF(+NFL!$H262="Philadelphia",+NFL!#REF!,0))</f>
        <v>0</v>
      </c>
      <c r="AZ492" s="96">
        <f>IF(+NFL!$F262="Philadelphia",+NFL!#REF!,IF(+NFL!$H262="Philadelphia",+NFL!#REF!,0))</f>
        <v>0</v>
      </c>
      <c r="BA492" s="70">
        <f>IF(+NFL!$F262="Philadelphia",+NFL!#REF!,IF(+NFL!$H262="Philadelphia",+NFL!#REF!,0))</f>
        <v>0</v>
      </c>
      <c r="BB492" s="70">
        <f>IF(+NFL!$F262="Philadelphia",+NFL!#REF!,IF(+NFL!$H262="Philadelphia",+NFL!#REF!,0))</f>
        <v>0</v>
      </c>
      <c r="BC492" s="592">
        <f>IF(+NFL!$F262="Philadelphia",+NFL!#REF!,IF(+NFL!$H262="Philadelphia",+NFL!#REF!,0))</f>
        <v>0</v>
      </c>
      <c r="BD492" s="81">
        <f>IF(+NFL!$F262="Philadelphia",+NFL!#REF!,IF(+NFL!$H262="Philadelphia",+NFL!#REF!,0))</f>
        <v>0</v>
      </c>
      <c r="BE492" s="96">
        <f>IF(+NFL!$F262="Philadelphia",+NFL!#REF!,IF(+NFL!$H262="Philadelphia",+NFL!#REF!,0))</f>
        <v>0</v>
      </c>
      <c r="BF492" s="70">
        <f>IF(+NFL!$F262="Philadelphia",+NFL!#REF!,IF(+NFL!$H262="Philadelphia",+NFL!#REF!,0))</f>
        <v>0</v>
      </c>
      <c r="BG492" s="81">
        <f>IF(+NFL!$F262="Philadelphia",+NFL!#REF!,IF(+NFL!$H262="Philadelphia",+NFL!#REF!,0))</f>
        <v>0</v>
      </c>
      <c r="BH492" s="96">
        <f>IF(+NFL!$F262="Philadelphia",+NFL!#REF!,IF(+NFL!$H262="Philadelphia",+NFL!#REF!,0))</f>
        <v>0</v>
      </c>
      <c r="BI492" s="70">
        <f>IF(+NFL!$F262="Philadelphia",+NFL!#REF!,IF(+NFL!$H262="Philadelphia",+NFL!#REF!,0))</f>
        <v>0</v>
      </c>
      <c r="BJ492" s="124">
        <f>IF(+NFL!$F262="Philadelphia",+NFL!#REF!,IF(+NFL!$H262="Philadelphia",+NFL!#REF!,0))</f>
        <v>0</v>
      </c>
      <c r="BK492" s="182">
        <f>IF(+NFL!$F262="Philadelphia",+NFL!#REF!,IF(+NFL!$H262="Philadelphia",+NFL!#REF!,0))</f>
        <v>0</v>
      </c>
    </row>
    <row r="493" spans="1:63" s="310" customFormat="1" x14ac:dyDescent="0.8">
      <c r="A493" s="70">
        <f>IF(+NFL!$F258="Philadelphia",+NFL!A258,IF(+NFL!$H258="Philadelphia",+NFL!A258,0))</f>
        <v>15</v>
      </c>
      <c r="B493" s="480" t="str">
        <f>IF(+NFL!$F258="Philadelphia",+NFL!B258,IF(+NFL!$H258="Philadelphia",+NFL!B258,0))</f>
        <v>Sun</v>
      </c>
      <c r="C493" s="72">
        <f>IF(+NFL!$F258="Philadelphia",+NFL!C258,IF(+NFL!$H258="Philadelphia",+NFL!C258,0))</f>
        <v>44549</v>
      </c>
      <c r="D493" s="73">
        <f>IF(+NFL!$F258="Philadelphia",+NFL!D258,IF(+NFL!$H258="Philadelphia",+NFL!D258,0))</f>
        <v>0.54166666666666663</v>
      </c>
      <c r="E493" s="70">
        <f>IF(+NFL!$F258="Philadelphia",+NFL!E258,IF(+NFL!$H258="Philadelphia",+NFL!E258,0))</f>
        <v>0</v>
      </c>
      <c r="F493" s="189" t="str">
        <f>IF(+NFL!$F258="Philadelphia",+NFL!F258,IF(+NFL!$H258="Philadelphia",+NFL!F258,0))</f>
        <v>Washington</v>
      </c>
      <c r="G493" s="70" t="str">
        <f>IF(+NFL!$F258="Philadelphia",+NFL!G258,IF(+NFL!$H258="Philadelphia",+NFL!G258,0))</f>
        <v>NFCE</v>
      </c>
      <c r="H493" s="189" t="str">
        <f>IF(+NFL!$F258="Philadelphia",+NFL!H258,IF(+NFL!$H258="Philadelphia",+NFL!H258,0))</f>
        <v>Philadelphia</v>
      </c>
      <c r="I493" s="70" t="str">
        <f>IF(+NFL!$F258="Philadelphia",+NFL!I258,IF(+NFL!$H258="Philadelphia",+NFL!I258,0))</f>
        <v>NFCE</v>
      </c>
      <c r="J493" s="496" t="str">
        <f>IF(+NFL!$F258="Philadelphia",+NFL!J258,IF(+NFL!$H258="Philadelphia",+NFL!J258,0))</f>
        <v>Philadelphia</v>
      </c>
      <c r="K493" s="510" t="str">
        <f>IF(+NFL!$F258="Philadelphia",+NFL!K258,IF(+NFL!$H258="Philadelphia",+NFL!K258,0))</f>
        <v>Washington</v>
      </c>
      <c r="L493" s="572">
        <f>IF(+NFL!$F258="Philadelphia",+NFL!L258,IF(+NFL!$H258="Philadelphia",+NFL!L258,0))</f>
        <v>7</v>
      </c>
      <c r="M493" s="573">
        <f>IF(+NFL!$F258="Philadelphia",+NFL!M258,IF(+NFL!$H258="Philadelphia",+NFL!M258,0))</f>
        <v>43.5</v>
      </c>
      <c r="N493" s="583" t="str">
        <f>IF(+NFL!$F258="Philadelphia",+NFL!N258,IF(+NFL!$H258="Philadelphia",+NFL!N258,0))</f>
        <v>Philadelphia</v>
      </c>
      <c r="O493" s="584">
        <f>IF(+NFL!$F258="Philadelphia",+NFL!O258,IF(+NFL!$H258="Philadelphia",+NFL!O258,0))</f>
        <v>27</v>
      </c>
      <c r="P493" s="583" t="str">
        <f>IF(+NFL!$F258="Philadelphia",+NFL!P258,IF(+NFL!$H258="Philadelphia",+NFL!P258,0))</f>
        <v>Washington</v>
      </c>
      <c r="Q493" s="585">
        <f>IF(+NFL!$F258="Philadelphia",+NFL!Q258,IF(+NFL!$H258="Philadelphia",+NFL!Q258,0))</f>
        <v>17</v>
      </c>
      <c r="R493" s="586" t="str">
        <f>IF(+NFL!$F258="Philadelphia",+NFL!R258,IF(+NFL!$H258="Philadelphia",+NFL!R258,0))</f>
        <v>Philadelphia</v>
      </c>
      <c r="S493" s="585" t="str">
        <f>IF(+NFL!$F258="Philadelphia",+NFL!S258,IF(+NFL!$H258="Philadelphia",+NFL!S258,0))</f>
        <v>Washington</v>
      </c>
      <c r="T493" s="587" t="str">
        <f>IF(+NFL!$F258="Philadelphia",+NFL!T258,IF(+NFL!$H258="Philadelphia",+NFL!T258,0))</f>
        <v>Washington</v>
      </c>
      <c r="U493" s="585" t="str">
        <f>IF(+NFL!$F258="Philadelphia",+NFL!U258,IF(+NFL!$H258="Philadelphia",+NFL!U258,0))</f>
        <v>L</v>
      </c>
      <c r="V493" s="586">
        <f>IF(+NFL!$F288="Philadelphia",+NFL!#REF!,IF(+NFL!$H288="Philadelphia",+NFL!#REF!,0))</f>
        <v>0</v>
      </c>
      <c r="W493" s="585">
        <f>IF(+NFL!$F288="Philadelphia",+NFL!#REF!,IF(+NFL!$H288="Philadelphia",+NFL!#REF!,0))</f>
        <v>0</v>
      </c>
      <c r="X493" s="587">
        <f>IF(+NFL!$F288="Philadelphia",+NFL!#REF!,IF(+NFL!$H288="Philadelphia",+NFL!#REF!,0))</f>
        <v>0</v>
      </c>
      <c r="Y493" s="585">
        <f>IF(+NFL!$F288="Philadelphia",+NFL!#REF!,IF(+NFL!$H288="Philadelphia",+NFL!#REF!,0))</f>
        <v>0</v>
      </c>
      <c r="Z493" s="586">
        <f>IF(+NFL!$F288="Philadelphia",+NFL!#REF!,IF(+NFL!$H288="Philadelphia",+NFL!#REF!,0))</f>
        <v>0</v>
      </c>
      <c r="AA493" s="585">
        <f>IF(+NFL!$F288="Philadelphia",+NFL!#REF!,IF(+NFL!$H288="Philadelphia",+NFL!#REF!,0))</f>
        <v>0</v>
      </c>
      <c r="AB493" s="124">
        <f>IF(+NFL!$F288="Philadelphia",+NFL!#REF!,IF(+NFL!$H288="Philadelphia",+NFL!#REF!,0))</f>
        <v>0</v>
      </c>
      <c r="AC493" s="182">
        <f>IF(+NFL!$F288="Philadelphia",+NFL!#REF!,IF(+NFL!$H288="Philadelphia",+NFL!#REF!,0))</f>
        <v>0</v>
      </c>
      <c r="AD493" s="496">
        <f>IF(+NFL!$F288="Philadelphia",+NFL!#REF!,IF(+NFL!$H288="Philadelphia",+NFL!#REF!,0))</f>
        <v>0</v>
      </c>
      <c r="AE493" s="565">
        <f>IF(+NFL!$F288="Philadelphia",+NFL!#REF!,IF(+NFL!$H288="Philadelphia",+NFL!#REF!,0))</f>
        <v>0</v>
      </c>
      <c r="AF493" s="496">
        <f>IF(+NFL!$F288="Philadelphia",+NFL!#REF!,IF(+NFL!$H288="Philadelphia",+NFL!#REF!,0))</f>
        <v>0</v>
      </c>
      <c r="AG493" s="565">
        <f>IF(+NFL!$F288="Philadelphia",+NFL!#REF!,IF(+NFL!$H288="Philadelphia",+NFL!#REF!,0))</f>
        <v>0</v>
      </c>
      <c r="AH493" s="496">
        <f>IF(+NFL!$F288="Philadelphia",+NFL!#REF!,IF(+NFL!$H288="Philadelphia",+NFL!#REF!,0))</f>
        <v>0</v>
      </c>
      <c r="AI493" s="565">
        <f>IF(+NFL!$F288="Philadelphia",+NFL!#REF!,IF(+NFL!$H288="Philadelphia",+NFL!#REF!,0))</f>
        <v>0</v>
      </c>
      <c r="AJ493" s="496">
        <f>IF(+NFL!$F288="Philadelphia",+NFL!#REF!,IF(+NFL!$H288="Philadelphia",+NFL!#REF!,0))</f>
        <v>0</v>
      </c>
      <c r="AK493" s="565">
        <f>IF(+NFL!$F288="Philadelphia",+NFL!#REF!,IF(+NFL!$H288="Philadelphia",+NFL!#REF!,0))</f>
        <v>0</v>
      </c>
      <c r="AL493" s="100">
        <f>IF(+NFL!$F288="Philadelphia",+NFL!#REF!,IF(+NFL!$H288="Philadelphia",+NFL!#REF!,0))</f>
        <v>0</v>
      </c>
      <c r="AM493" s="82">
        <f>IF(+NFL!$F288="Philadelphia",+NFL!#REF!,IF(+NFL!$H288="Philadelphia",+NFL!#REF!,0))</f>
        <v>0</v>
      </c>
      <c r="AN493" s="81">
        <f>IF(+NFL!$F288="Philadelphia",+NFL!#REF!,IF(+NFL!$H288="Philadelphia",+NFL!#REF!,0))</f>
        <v>0</v>
      </c>
      <c r="AO493" s="83">
        <f>IF(+NFL!$F288="Philadelphia",+NFL!#REF!,IF(+NFL!$H288="Philadelphia",+NFL!#REF!,0))</f>
        <v>0</v>
      </c>
      <c r="AP493" s="480">
        <f>IF(+NFL!$F288="Philadelphia",+NFL!#REF!,IF(+NFL!$H288="Philadelphia",+NFL!#REF!,0))</f>
        <v>0</v>
      </c>
      <c r="AQ493" s="72">
        <f>IF(+NFL!$F288="Philadelphia",+NFL!#REF!,IF(+NFL!$H288="Philadelphia",+NFL!#REF!,0))</f>
        <v>0</v>
      </c>
      <c r="AR493" s="81">
        <f>IF(+NFL!$F288="Philadelphia",+NFL!#REF!,IF(+NFL!$H288="Philadelphia",+NFL!#REF!,0))</f>
        <v>0</v>
      </c>
      <c r="AS493" s="96">
        <f>IF(+NFL!$F288="Philadelphia",+NFL!#REF!,IF(+NFL!$H288="Philadelphia",+NFL!#REF!,0))</f>
        <v>0</v>
      </c>
      <c r="AT493" s="96">
        <f>IF(+NFL!$F288="Philadelphia",+NFL!#REF!,IF(+NFL!$H288="Philadelphia",+NFL!#REF!,0))</f>
        <v>0</v>
      </c>
      <c r="AU493" s="81">
        <f>IF(+NFL!$F288="Philadelphia",+NFL!#REF!,IF(+NFL!$H288="Philadelphia",+NFL!#REF!,0))</f>
        <v>0</v>
      </c>
      <c r="AV493" s="96">
        <f>IF(+NFL!$F288="Philadelphia",+NFL!#REF!,IF(+NFL!$H288="Philadelphia",+NFL!#REF!,0))</f>
        <v>0</v>
      </c>
      <c r="AW493" s="70">
        <f>IF(+NFL!$F288="Philadelphia",+NFL!#REF!,IF(+NFL!$H288="Philadelphia",+NFL!#REF!,0))</f>
        <v>0</v>
      </c>
      <c r="AX493" s="96">
        <f>IF(+NFL!$F288="Philadelphia",+NFL!#REF!,IF(+NFL!$H288="Philadelphia",+NFL!#REF!,0))</f>
        <v>0</v>
      </c>
      <c r="AY493" s="81">
        <f>IF(+NFL!$F288="Philadelphia",+NFL!#REF!,IF(+NFL!$H288="Philadelphia",+NFL!#REF!,0))</f>
        <v>0</v>
      </c>
      <c r="AZ493" s="96">
        <f>IF(+NFL!$F288="Philadelphia",+NFL!#REF!,IF(+NFL!$H288="Philadelphia",+NFL!#REF!,0))</f>
        <v>0</v>
      </c>
      <c r="BA493" s="70">
        <f>IF(+NFL!$F288="Philadelphia",+NFL!#REF!,IF(+NFL!$H288="Philadelphia",+NFL!#REF!,0))</f>
        <v>0</v>
      </c>
      <c r="BB493" s="70">
        <f>IF(+NFL!$F288="Philadelphia",+NFL!#REF!,IF(+NFL!$H288="Philadelphia",+NFL!#REF!,0))</f>
        <v>0</v>
      </c>
      <c r="BC493" s="592">
        <f>IF(+NFL!$F288="Philadelphia",+NFL!#REF!,IF(+NFL!$H288="Philadelphia",+NFL!#REF!,0))</f>
        <v>0</v>
      </c>
      <c r="BD493" s="81">
        <f>IF(+NFL!$F288="Philadelphia",+NFL!#REF!,IF(+NFL!$H288="Philadelphia",+NFL!#REF!,0))</f>
        <v>0</v>
      </c>
      <c r="BE493" s="96">
        <f>IF(+NFL!$F288="Philadelphia",+NFL!#REF!,IF(+NFL!$H288="Philadelphia",+NFL!#REF!,0))</f>
        <v>0</v>
      </c>
      <c r="BF493" s="70">
        <f>IF(+NFL!$F288="Philadelphia",+NFL!#REF!,IF(+NFL!$H288="Philadelphia",+NFL!#REF!,0))</f>
        <v>0</v>
      </c>
      <c r="BG493" s="81">
        <f>IF(+NFL!$F288="Philadelphia",+NFL!#REF!,IF(+NFL!$H288="Philadelphia",+NFL!#REF!,0))</f>
        <v>0</v>
      </c>
      <c r="BH493" s="96">
        <f>IF(+NFL!$F288="Philadelphia",+NFL!#REF!,IF(+NFL!$H288="Philadelphia",+NFL!#REF!,0))</f>
        <v>0</v>
      </c>
      <c r="BI493" s="70">
        <f>IF(+NFL!$F288="Philadelphia",+NFL!#REF!,IF(+NFL!$H288="Philadelphia",+NFL!#REF!,0))</f>
        <v>0</v>
      </c>
      <c r="BJ493" s="124">
        <f>IF(+NFL!$F288="Philadelphia",+NFL!#REF!,IF(+NFL!$H288="Philadelphia",+NFL!#REF!,0))</f>
        <v>0</v>
      </c>
      <c r="BK493" s="182">
        <f>IF(+NFL!$F288="Philadelphia",+NFL!#REF!,IF(+NFL!$H288="Philadelphia",+NFL!#REF!,0))</f>
        <v>0</v>
      </c>
    </row>
    <row r="494" spans="1:63" s="310" customFormat="1" x14ac:dyDescent="0.8">
      <c r="A494" s="70">
        <f>IF(+NFL!$F277="Philadelphia",+NFL!A277,IF(+NFL!$H277="Philadelphia",+NFL!A277,0))</f>
        <v>16</v>
      </c>
      <c r="B494" s="480" t="str">
        <f>IF(+NFL!$F277="Philadelphia",+NFL!B277,IF(+NFL!$H277="Philadelphia",+NFL!B277,0))</f>
        <v>Sun</v>
      </c>
      <c r="C494" s="72">
        <f>IF(+NFL!$F277="Philadelphia",+NFL!C277,IF(+NFL!$H277="Philadelphia",+NFL!C277,0))</f>
        <v>44556</v>
      </c>
      <c r="D494" s="73">
        <f>IF(+NFL!$F277="Philadelphia",+NFL!D277,IF(+NFL!$H277="Philadelphia",+NFL!D277,0))</f>
        <v>0.54166666666666663</v>
      </c>
      <c r="E494" s="70" t="str">
        <f>IF(+NFL!$F277="Philadelphia",+NFL!E277,IF(+NFL!$H277="Philadelphia",+NFL!E277,0))</f>
        <v>Fox</v>
      </c>
      <c r="F494" s="189" t="str">
        <f>IF(+NFL!$F277="Philadelphia",+NFL!F277,IF(+NFL!$H277="Philadelphia",+NFL!F277,0))</f>
        <v>NY Giants</v>
      </c>
      <c r="G494" s="70" t="str">
        <f>IF(+NFL!$F277="Philadelphia",+NFL!G277,IF(+NFL!$H277="Philadelphia",+NFL!G277,0))</f>
        <v>NFCE</v>
      </c>
      <c r="H494" s="189" t="str">
        <f>IF(+NFL!$F277="Philadelphia",+NFL!H277,IF(+NFL!$H277="Philadelphia",+NFL!H277,0))</f>
        <v>Philadelphia</v>
      </c>
      <c r="I494" s="70" t="str">
        <f>IF(+NFL!$F277="Philadelphia",+NFL!I277,IF(+NFL!$H277="Philadelphia",+NFL!I277,0))</f>
        <v>NFCE</v>
      </c>
      <c r="J494" s="496" t="str">
        <f>IF(+NFL!$F277="Philadelphia",+NFL!J277,IF(+NFL!$H277="Philadelphia",+NFL!J277,0))</f>
        <v>Philadelphia</v>
      </c>
      <c r="K494" s="510" t="str">
        <f>IF(+NFL!$F277="Philadelphia",+NFL!K277,IF(+NFL!$H277="Philadelphia",+NFL!K277,0))</f>
        <v>NY Giants</v>
      </c>
      <c r="L494" s="572">
        <f>IF(+NFL!$F277="Philadelphia",+NFL!L277,IF(+NFL!$H277="Philadelphia",+NFL!L277,0))</f>
        <v>3.5</v>
      </c>
      <c r="M494" s="573">
        <f>IF(+NFL!$F277="Philadelphia",+NFL!M277,IF(+NFL!$H277="Philadelphia",+NFL!M277,0))</f>
        <v>47.5</v>
      </c>
      <c r="N494" s="583" t="str">
        <f>IF(+NFL!$F277="Philadelphia",+NFL!N277,IF(+NFL!$H277="Philadelphia",+NFL!N277,0))</f>
        <v>Philadelphia</v>
      </c>
      <c r="O494" s="584">
        <f>IF(+NFL!$F277="Philadelphia",+NFL!O277,IF(+NFL!$H277="Philadelphia",+NFL!O277,0))</f>
        <v>34</v>
      </c>
      <c r="P494" s="583" t="str">
        <f>IF(+NFL!$F277="Philadelphia",+NFL!P277,IF(+NFL!$H277="Philadelphia",+NFL!P277,0))</f>
        <v>NY Giants</v>
      </c>
      <c r="Q494" s="585">
        <f>IF(+NFL!$F277="Philadelphia",+NFL!Q277,IF(+NFL!$H277="Philadelphia",+NFL!Q277,0))</f>
        <v>10</v>
      </c>
      <c r="R494" s="586" t="str">
        <f>IF(+NFL!$F277="Philadelphia",+NFL!R277,IF(+NFL!$H277="Philadelphia",+NFL!R277,0))</f>
        <v>Philadelphia</v>
      </c>
      <c r="S494" s="585" t="str">
        <f>IF(+NFL!$F277="Philadelphia",+NFL!S277,IF(+NFL!$H277="Philadelphia",+NFL!S277,0))</f>
        <v>NY Giants</v>
      </c>
      <c r="T494" s="587" t="str">
        <f>IF(+NFL!$F277="Philadelphia",+NFL!T277,IF(+NFL!$H277="Philadelphia",+NFL!T277,0))</f>
        <v>Philadelphia</v>
      </c>
      <c r="U494" s="585" t="str">
        <f>IF(+NFL!$F277="Philadelphia",+NFL!U277,IF(+NFL!$H277="Philadelphia",+NFL!U277,0))</f>
        <v>W</v>
      </c>
      <c r="V494" s="586">
        <f>IF(+NFL!$F299="Philadelphia",+NFL!#REF!,IF(+NFL!$H299="Philadelphia",+NFL!#REF!,0))</f>
        <v>0</v>
      </c>
      <c r="W494" s="585">
        <f>IF(+NFL!$F299="Philadelphia",+NFL!#REF!,IF(+NFL!$H299="Philadelphia",+NFL!#REF!,0))</f>
        <v>0</v>
      </c>
      <c r="X494" s="587">
        <f>IF(+NFL!$F299="Philadelphia",+NFL!#REF!,IF(+NFL!$H299="Philadelphia",+NFL!#REF!,0))</f>
        <v>0</v>
      </c>
      <c r="Y494" s="585">
        <f>IF(+NFL!$F299="Philadelphia",+NFL!#REF!,IF(+NFL!$H299="Philadelphia",+NFL!#REF!,0))</f>
        <v>0</v>
      </c>
      <c r="Z494" s="586">
        <f>IF(+NFL!$F299="Philadelphia",+NFL!#REF!,IF(+NFL!$H299="Philadelphia",+NFL!#REF!,0))</f>
        <v>0</v>
      </c>
      <c r="AA494" s="585">
        <f>IF(+NFL!$F299="Philadelphia",+NFL!#REF!,IF(+NFL!$H299="Philadelphia",+NFL!#REF!,0))</f>
        <v>0</v>
      </c>
      <c r="AB494" s="124">
        <f>IF(+NFL!$F299="Philadelphia",+NFL!#REF!,IF(+NFL!$H299="Philadelphia",+NFL!#REF!,0))</f>
        <v>0</v>
      </c>
      <c r="AC494" s="182">
        <f>IF(+NFL!$F299="Philadelphia",+NFL!#REF!,IF(+NFL!$H299="Philadelphia",+NFL!#REF!,0))</f>
        <v>0</v>
      </c>
      <c r="AD494" s="496">
        <f>IF(+NFL!$F299="Philadelphia",+NFL!#REF!,IF(+NFL!$H299="Philadelphia",+NFL!#REF!,0))</f>
        <v>0</v>
      </c>
      <c r="AE494" s="565">
        <f>IF(+NFL!$F299="Philadelphia",+NFL!#REF!,IF(+NFL!$H299="Philadelphia",+NFL!#REF!,0))</f>
        <v>0</v>
      </c>
      <c r="AF494" s="496">
        <f>IF(+NFL!$F299="Philadelphia",+NFL!#REF!,IF(+NFL!$H299="Philadelphia",+NFL!#REF!,0))</f>
        <v>0</v>
      </c>
      <c r="AG494" s="565">
        <f>IF(+NFL!$F299="Philadelphia",+NFL!#REF!,IF(+NFL!$H299="Philadelphia",+NFL!#REF!,0))</f>
        <v>0</v>
      </c>
      <c r="AH494" s="496">
        <f>IF(+NFL!$F299="Philadelphia",+NFL!#REF!,IF(+NFL!$H299="Philadelphia",+NFL!#REF!,0))</f>
        <v>0</v>
      </c>
      <c r="AI494" s="565">
        <f>IF(+NFL!$F299="Philadelphia",+NFL!#REF!,IF(+NFL!$H299="Philadelphia",+NFL!#REF!,0))</f>
        <v>0</v>
      </c>
      <c r="AJ494" s="496">
        <f>IF(+NFL!$F299="Philadelphia",+NFL!#REF!,IF(+NFL!$H299="Philadelphia",+NFL!#REF!,0))</f>
        <v>0</v>
      </c>
      <c r="AK494" s="565">
        <f>IF(+NFL!$F299="Philadelphia",+NFL!#REF!,IF(+NFL!$H299="Philadelphia",+NFL!#REF!,0))</f>
        <v>0</v>
      </c>
      <c r="AL494" s="100">
        <f>IF(+NFL!$F299="Philadelphia",+NFL!#REF!,IF(+NFL!$H299="Philadelphia",+NFL!#REF!,0))</f>
        <v>0</v>
      </c>
      <c r="AM494" s="82">
        <f>IF(+NFL!$F299="Philadelphia",+NFL!#REF!,IF(+NFL!$H299="Philadelphia",+NFL!#REF!,0))</f>
        <v>0</v>
      </c>
      <c r="AN494" s="81">
        <f>IF(+NFL!$F299="Philadelphia",+NFL!#REF!,IF(+NFL!$H299="Philadelphia",+NFL!#REF!,0))</f>
        <v>0</v>
      </c>
      <c r="AO494" s="83">
        <f>IF(+NFL!$F299="Philadelphia",+NFL!#REF!,IF(+NFL!$H299="Philadelphia",+NFL!#REF!,0))</f>
        <v>0</v>
      </c>
      <c r="AP494" s="480">
        <f>IF(+NFL!$F299="Philadelphia",+NFL!#REF!,IF(+NFL!$H299="Philadelphia",+NFL!#REF!,0))</f>
        <v>0</v>
      </c>
      <c r="AQ494" s="72">
        <f>IF(+NFL!$F299="Philadelphia",+NFL!#REF!,IF(+NFL!$H299="Philadelphia",+NFL!#REF!,0))</f>
        <v>0</v>
      </c>
      <c r="AR494" s="81">
        <f>IF(+NFL!$F299="Philadelphia",+NFL!#REF!,IF(+NFL!$H299="Philadelphia",+NFL!#REF!,0))</f>
        <v>0</v>
      </c>
      <c r="AS494" s="96">
        <f>IF(+NFL!$F299="Philadelphia",+NFL!#REF!,IF(+NFL!$H299="Philadelphia",+NFL!#REF!,0))</f>
        <v>0</v>
      </c>
      <c r="AT494" s="96">
        <f>IF(+NFL!$F299="Philadelphia",+NFL!#REF!,IF(+NFL!$H299="Philadelphia",+NFL!#REF!,0))</f>
        <v>0</v>
      </c>
      <c r="AU494" s="81">
        <f>IF(+NFL!$F299="Philadelphia",+NFL!#REF!,IF(+NFL!$H299="Philadelphia",+NFL!#REF!,0))</f>
        <v>0</v>
      </c>
      <c r="AV494" s="96">
        <f>IF(+NFL!$F299="Philadelphia",+NFL!#REF!,IF(+NFL!$H299="Philadelphia",+NFL!#REF!,0))</f>
        <v>0</v>
      </c>
      <c r="AW494" s="70">
        <f>IF(+NFL!$F299="Philadelphia",+NFL!#REF!,IF(+NFL!$H299="Philadelphia",+NFL!#REF!,0))</f>
        <v>0</v>
      </c>
      <c r="AX494" s="96">
        <f>IF(+NFL!$F299="Philadelphia",+NFL!#REF!,IF(+NFL!$H299="Philadelphia",+NFL!#REF!,0))</f>
        <v>0</v>
      </c>
      <c r="AY494" s="81">
        <f>IF(+NFL!$F299="Philadelphia",+NFL!#REF!,IF(+NFL!$H299="Philadelphia",+NFL!#REF!,0))</f>
        <v>0</v>
      </c>
      <c r="AZ494" s="96">
        <f>IF(+NFL!$F299="Philadelphia",+NFL!#REF!,IF(+NFL!$H299="Philadelphia",+NFL!#REF!,0))</f>
        <v>0</v>
      </c>
      <c r="BA494" s="70">
        <f>IF(+NFL!$F299="Philadelphia",+NFL!#REF!,IF(+NFL!$H299="Philadelphia",+NFL!#REF!,0))</f>
        <v>0</v>
      </c>
      <c r="BB494" s="70">
        <f>IF(+NFL!$F299="Philadelphia",+NFL!#REF!,IF(+NFL!$H299="Philadelphia",+NFL!#REF!,0))</f>
        <v>0</v>
      </c>
      <c r="BC494" s="592">
        <f>IF(+NFL!$F299="Philadelphia",+NFL!#REF!,IF(+NFL!$H299="Philadelphia",+NFL!#REF!,0))</f>
        <v>0</v>
      </c>
      <c r="BD494" s="81">
        <f>IF(+NFL!$F299="Philadelphia",+NFL!#REF!,IF(+NFL!$H299="Philadelphia",+NFL!#REF!,0))</f>
        <v>0</v>
      </c>
      <c r="BE494" s="96">
        <f>IF(+NFL!$F299="Philadelphia",+NFL!#REF!,IF(+NFL!$H299="Philadelphia",+NFL!#REF!,0))</f>
        <v>0</v>
      </c>
      <c r="BF494" s="70">
        <f>IF(+NFL!$F299="Philadelphia",+NFL!#REF!,IF(+NFL!$H299="Philadelphia",+NFL!#REF!,0))</f>
        <v>0</v>
      </c>
      <c r="BG494" s="81">
        <f>IF(+NFL!$F299="Philadelphia",+NFL!#REF!,IF(+NFL!$H299="Philadelphia",+NFL!#REF!,0))</f>
        <v>0</v>
      </c>
      <c r="BH494" s="96">
        <f>IF(+NFL!$F299="Philadelphia",+NFL!#REF!,IF(+NFL!$H299="Philadelphia",+NFL!#REF!,0))</f>
        <v>0</v>
      </c>
      <c r="BI494" s="70">
        <f>IF(+NFL!$F299="Philadelphia",+NFL!#REF!,IF(+NFL!$H299="Philadelphia",+NFL!#REF!,0))</f>
        <v>0</v>
      </c>
      <c r="BJ494" s="124">
        <f>IF(+NFL!$F299="Philadelphia",+NFL!#REF!,IF(+NFL!$H299="Philadelphia",+NFL!#REF!,0))</f>
        <v>0</v>
      </c>
      <c r="BK494" s="182">
        <f>IF(+NFL!$F299="Philadelphia",+NFL!#REF!,IF(+NFL!$H299="Philadelphia",+NFL!#REF!,0))</f>
        <v>0</v>
      </c>
    </row>
    <row r="495" spans="1:63" s="310" customFormat="1" x14ac:dyDescent="0.8">
      <c r="A495" s="70">
        <f>IF(+NFL!$F294="Philadelphia",+NFL!A294,IF(+NFL!$H294="Philadelphia",+NFL!A294,0))</f>
        <v>17</v>
      </c>
      <c r="B495" s="480" t="str">
        <f>IF(+NFL!$F294="Philadelphia",+NFL!B294,IF(+NFL!$H294="Philadelphia",+NFL!B294,0))</f>
        <v>Sat</v>
      </c>
      <c r="C495" s="72">
        <f>IF(+NFL!$F294="Philadelphia",+NFL!C294,IF(+NFL!$H294="Philadelphia",+NFL!C294,0))</f>
        <v>44563</v>
      </c>
      <c r="D495" s="73">
        <f>IF(+NFL!$F294="Philadelphia",+NFL!D294,IF(+NFL!$H294="Philadelphia",+NFL!D294,0))</f>
        <v>0.54166666666666663</v>
      </c>
      <c r="E495" s="70" t="str">
        <f>IF(+NFL!$F294="Philadelphia",+NFL!E294,IF(+NFL!$H294="Philadelphia",+NFL!E294,0))</f>
        <v>Fox</v>
      </c>
      <c r="F495" s="189" t="str">
        <f>IF(+NFL!$F294="Philadelphia",+NFL!F294,IF(+NFL!$H294="Philadelphia",+NFL!F294,0))</f>
        <v>Philadelphia</v>
      </c>
      <c r="G495" s="70" t="str">
        <f>IF(+NFL!$F294="Philadelphia",+NFL!G294,IF(+NFL!$H294="Philadelphia",+NFL!G294,0))</f>
        <v>NFCE</v>
      </c>
      <c r="H495" s="189" t="str">
        <f>IF(+NFL!$F294="Philadelphia",+NFL!H294,IF(+NFL!$H294="Philadelphia",+NFL!H294,0))</f>
        <v>Washington</v>
      </c>
      <c r="I495" s="70" t="str">
        <f>IF(+NFL!$F294="Philadelphia",+NFL!I294,IF(+NFL!$H294="Philadelphia",+NFL!I294,0))</f>
        <v>NFCE</v>
      </c>
      <c r="J495" s="496" t="str">
        <f>IF(+NFL!$F294="Philadelphia",+NFL!J294,IF(+NFL!$H294="Philadelphia",+NFL!J294,0))</f>
        <v>Philadelphia</v>
      </c>
      <c r="K495" s="510" t="str">
        <f>IF(+NFL!$F294="Philadelphia",+NFL!K294,IF(+NFL!$H294="Philadelphia",+NFL!K294,0))</f>
        <v>Washington</v>
      </c>
      <c r="L495" s="572">
        <f>IF(+NFL!$F294="Philadelphia",+NFL!L294,IF(+NFL!$H294="Philadelphia",+NFL!L294,0))</f>
        <v>6</v>
      </c>
      <c r="M495" s="573">
        <f>IF(+NFL!$F294="Philadelphia",+NFL!M294,IF(+NFL!$H294="Philadelphia",+NFL!M294,0))</f>
        <v>44.5</v>
      </c>
      <c r="N495" s="583" t="str">
        <f>IF(+NFL!$F294="Philadelphia",+NFL!N294,IF(+NFL!$H294="Philadelphia",+NFL!N294,0))</f>
        <v>Philadelphia</v>
      </c>
      <c r="O495" s="584">
        <f>IF(+NFL!$F294="Philadelphia",+NFL!O294,IF(+NFL!$H294="Philadelphia",+NFL!O294,0))</f>
        <v>20</v>
      </c>
      <c r="P495" s="583" t="str">
        <f>IF(+NFL!$F294="Philadelphia",+NFL!P294,IF(+NFL!$H294="Philadelphia",+NFL!P294,0))</f>
        <v>Washington</v>
      </c>
      <c r="Q495" s="585">
        <f>IF(+NFL!$F294="Philadelphia",+NFL!Q294,IF(+NFL!$H294="Philadelphia",+NFL!Q294,0))</f>
        <v>16</v>
      </c>
      <c r="R495" s="586" t="str">
        <f>IF(+NFL!$F294="Philadelphia",+NFL!R294,IF(+NFL!$H294="Philadelphia",+NFL!R294,0))</f>
        <v>Washington</v>
      </c>
      <c r="S495" s="585" t="str">
        <f>IF(+NFL!$F294="Philadelphia",+NFL!S294,IF(+NFL!$H294="Philadelphia",+NFL!S294,0))</f>
        <v>Philadelphia</v>
      </c>
      <c r="T495" s="587">
        <f>IF(+NFL!$F294="Philadelphia",+NFL!T294,IF(+NFL!$H294="Philadelphia",+NFL!T294,0))</f>
        <v>0</v>
      </c>
      <c r="U495" s="585" t="str">
        <f>IF(+NFL!$F294="Philadelphia",+NFL!U294,IF(+NFL!$H294="Philadelphia",+NFL!U294,0))</f>
        <v>L</v>
      </c>
      <c r="V495" s="586">
        <f>IF(+NFL!$F321="Philadelphia",+NFL!#REF!,IF(+NFL!$H321="Philadelphia",+NFL!#REF!,0))</f>
        <v>0</v>
      </c>
      <c r="W495" s="585">
        <f>IF(+NFL!$F321="Philadelphia",+NFL!#REF!,IF(+NFL!$H321="Philadelphia",+NFL!#REF!,0))</f>
        <v>0</v>
      </c>
      <c r="X495" s="587">
        <f>IF(+NFL!$F321="Philadelphia",+NFL!#REF!,IF(+NFL!$H321="Philadelphia",+NFL!#REF!,0))</f>
        <v>0</v>
      </c>
      <c r="Y495" s="585">
        <f>IF(+NFL!$F321="Philadelphia",+NFL!#REF!,IF(+NFL!$H321="Philadelphia",+NFL!#REF!,0))</f>
        <v>0</v>
      </c>
      <c r="Z495" s="586">
        <f>IF(+NFL!$F321="Philadelphia",+NFL!#REF!,IF(+NFL!$H321="Philadelphia",+NFL!#REF!,0))</f>
        <v>0</v>
      </c>
      <c r="AA495" s="585">
        <f>IF(+NFL!$F321="Philadelphia",+NFL!#REF!,IF(+NFL!$H321="Philadelphia",+NFL!#REF!,0))</f>
        <v>0</v>
      </c>
      <c r="AB495" s="124">
        <f>IF(+NFL!$F321="Philadelphia",+NFL!#REF!,IF(+NFL!$H321="Philadelphia",+NFL!#REF!,0))</f>
        <v>0</v>
      </c>
      <c r="AC495" s="182">
        <f>IF(+NFL!$F321="Philadelphia",+NFL!#REF!,IF(+NFL!$H321="Philadelphia",+NFL!#REF!,0))</f>
        <v>0</v>
      </c>
      <c r="AD495" s="496">
        <f>IF(+NFL!$F321="Philadelphia",+NFL!#REF!,IF(+NFL!$H321="Philadelphia",+NFL!#REF!,0))</f>
        <v>0</v>
      </c>
      <c r="AE495" s="565">
        <f>IF(+NFL!$F321="Philadelphia",+NFL!#REF!,IF(+NFL!$H321="Philadelphia",+NFL!#REF!,0))</f>
        <v>0</v>
      </c>
      <c r="AF495" s="496">
        <f>IF(+NFL!$F321="Philadelphia",+NFL!#REF!,IF(+NFL!$H321="Philadelphia",+NFL!#REF!,0))</f>
        <v>0</v>
      </c>
      <c r="AG495" s="565">
        <f>IF(+NFL!$F321="Philadelphia",+NFL!#REF!,IF(+NFL!$H321="Philadelphia",+NFL!#REF!,0))</f>
        <v>0</v>
      </c>
      <c r="AH495" s="496">
        <f>IF(+NFL!$F321="Philadelphia",+NFL!#REF!,IF(+NFL!$H321="Philadelphia",+NFL!#REF!,0))</f>
        <v>0</v>
      </c>
      <c r="AI495" s="565">
        <f>IF(+NFL!$F321="Philadelphia",+NFL!#REF!,IF(+NFL!$H321="Philadelphia",+NFL!#REF!,0))</f>
        <v>0</v>
      </c>
      <c r="AJ495" s="496">
        <f>IF(+NFL!$F321="Philadelphia",+NFL!#REF!,IF(+NFL!$H321="Philadelphia",+NFL!#REF!,0))</f>
        <v>0</v>
      </c>
      <c r="AK495" s="565">
        <f>IF(+NFL!$F321="Philadelphia",+NFL!#REF!,IF(+NFL!$H321="Philadelphia",+NFL!#REF!,0))</f>
        <v>0</v>
      </c>
      <c r="AL495" s="100">
        <f>IF(+NFL!$F321="Philadelphia",+NFL!#REF!,IF(+NFL!$H321="Philadelphia",+NFL!#REF!,0))</f>
        <v>0</v>
      </c>
      <c r="AM495" s="82">
        <f>IF(+NFL!$F321="Philadelphia",+NFL!#REF!,IF(+NFL!$H321="Philadelphia",+NFL!#REF!,0))</f>
        <v>0</v>
      </c>
      <c r="AN495" s="81">
        <f>IF(+NFL!$F321="Philadelphia",+NFL!#REF!,IF(+NFL!$H321="Philadelphia",+NFL!#REF!,0))</f>
        <v>0</v>
      </c>
      <c r="AO495" s="83">
        <f>IF(+NFL!$F321="Philadelphia",+NFL!#REF!,IF(+NFL!$H321="Philadelphia",+NFL!#REF!,0))</f>
        <v>0</v>
      </c>
      <c r="AP495" s="480">
        <f>IF(+NFL!$F321="Philadelphia",+NFL!#REF!,IF(+NFL!$H321="Philadelphia",+NFL!#REF!,0))</f>
        <v>0</v>
      </c>
      <c r="AQ495" s="72">
        <f>IF(+NFL!$F321="Philadelphia",+NFL!#REF!,IF(+NFL!$H321="Philadelphia",+NFL!#REF!,0))</f>
        <v>0</v>
      </c>
      <c r="AR495" s="81">
        <f>IF(+NFL!$F321="Philadelphia",+NFL!#REF!,IF(+NFL!$H321="Philadelphia",+NFL!#REF!,0))</f>
        <v>0</v>
      </c>
      <c r="AS495" s="96">
        <f>IF(+NFL!$F321="Philadelphia",+NFL!#REF!,IF(+NFL!$H321="Philadelphia",+NFL!#REF!,0))</f>
        <v>0</v>
      </c>
      <c r="AT495" s="96">
        <f>IF(+NFL!$F321="Philadelphia",+NFL!#REF!,IF(+NFL!$H321="Philadelphia",+NFL!#REF!,0))</f>
        <v>0</v>
      </c>
      <c r="AU495" s="81">
        <f>IF(+NFL!$F321="Philadelphia",+NFL!#REF!,IF(+NFL!$H321="Philadelphia",+NFL!#REF!,0))</f>
        <v>0</v>
      </c>
      <c r="AV495" s="96">
        <f>IF(+NFL!$F321="Philadelphia",+NFL!#REF!,IF(+NFL!$H321="Philadelphia",+NFL!#REF!,0))</f>
        <v>0</v>
      </c>
      <c r="AW495" s="70">
        <f>IF(+NFL!$F321="Philadelphia",+NFL!#REF!,IF(+NFL!$H321="Philadelphia",+NFL!#REF!,0))</f>
        <v>0</v>
      </c>
      <c r="AX495" s="96">
        <f>IF(+NFL!$F321="Philadelphia",+NFL!#REF!,IF(+NFL!$H321="Philadelphia",+NFL!#REF!,0))</f>
        <v>0</v>
      </c>
      <c r="AY495" s="81">
        <f>IF(+NFL!$F321="Philadelphia",+NFL!#REF!,IF(+NFL!$H321="Philadelphia",+NFL!#REF!,0))</f>
        <v>0</v>
      </c>
      <c r="AZ495" s="96">
        <f>IF(+NFL!$F321="Philadelphia",+NFL!#REF!,IF(+NFL!$H321="Philadelphia",+NFL!#REF!,0))</f>
        <v>0</v>
      </c>
      <c r="BA495" s="70">
        <f>IF(+NFL!$F321="Philadelphia",+NFL!#REF!,IF(+NFL!$H321="Philadelphia",+NFL!#REF!,0))</f>
        <v>0</v>
      </c>
      <c r="BB495" s="70">
        <f>IF(+NFL!$F321="Philadelphia",+NFL!#REF!,IF(+NFL!$H321="Philadelphia",+NFL!#REF!,0))</f>
        <v>0</v>
      </c>
      <c r="BC495" s="592">
        <f>IF(+NFL!$F321="Philadelphia",+NFL!#REF!,IF(+NFL!$H321="Philadelphia",+NFL!#REF!,0))</f>
        <v>0</v>
      </c>
      <c r="BD495" s="81">
        <f>IF(+NFL!$F321="Philadelphia",+NFL!#REF!,IF(+NFL!$H321="Philadelphia",+NFL!#REF!,0))</f>
        <v>0</v>
      </c>
      <c r="BE495" s="96">
        <f>IF(+NFL!$F321="Philadelphia",+NFL!#REF!,IF(+NFL!$H321="Philadelphia",+NFL!#REF!,0))</f>
        <v>0</v>
      </c>
      <c r="BF495" s="70">
        <f>IF(+NFL!$F321="Philadelphia",+NFL!#REF!,IF(+NFL!$H321="Philadelphia",+NFL!#REF!,0))</f>
        <v>0</v>
      </c>
      <c r="BG495" s="81">
        <f>IF(+NFL!$F321="Philadelphia",+NFL!#REF!,IF(+NFL!$H321="Philadelphia",+NFL!#REF!,0))</f>
        <v>0</v>
      </c>
      <c r="BH495" s="96">
        <f>IF(+NFL!$F321="Philadelphia",+NFL!#REF!,IF(+NFL!$H321="Philadelphia",+NFL!#REF!,0))</f>
        <v>0</v>
      </c>
      <c r="BI495" s="70">
        <f>IF(+NFL!$F321="Philadelphia",+NFL!#REF!,IF(+NFL!$H321="Philadelphia",+NFL!#REF!,0))</f>
        <v>0</v>
      </c>
      <c r="BJ495" s="124">
        <f>IF(+NFL!$F321="Philadelphia",+NFL!#REF!,IF(+NFL!$H321="Philadelphia",+NFL!#REF!,0))</f>
        <v>0</v>
      </c>
      <c r="BK495" s="182">
        <f>IF(+NFL!$F321="Philadelphia",+NFL!#REF!,IF(+NFL!$H321="Philadelphia",+NFL!#REF!,0))</f>
        <v>0</v>
      </c>
    </row>
    <row r="496" spans="1:63" s="310" customFormat="1" x14ac:dyDescent="0.8">
      <c r="A496" s="70">
        <f>IF(+NFL!$F308="Philadelphia",+NFL!A308,IF(+NFL!$H308="Philadelphia",+NFL!A308,0))</f>
        <v>18</v>
      </c>
      <c r="B496" s="480" t="str">
        <f>IF(+NFL!$F308="Philadelphia",+NFL!B308,IF(+NFL!$H308="Philadelphia",+NFL!B308,0))</f>
        <v>Sun</v>
      </c>
      <c r="C496" s="72">
        <f>IF(+NFL!$F308="Philadelphia",+NFL!C308,IF(+NFL!$H308="Philadelphia",+NFL!C308,0))</f>
        <v>44570</v>
      </c>
      <c r="D496" s="73">
        <f>IF(+NFL!$F308="Philadelphia",+NFL!D308,IF(+NFL!$H308="Philadelphia",+NFL!D308,0))</f>
        <v>0.54166666666666663</v>
      </c>
      <c r="E496" s="70" t="str">
        <f>IF(+NFL!$F308="Philadelphia",+NFL!E308,IF(+NFL!$H308="Philadelphia",+NFL!E308,0))</f>
        <v>Fox</v>
      </c>
      <c r="F496" s="189" t="str">
        <f>IF(+NFL!$F308="Philadelphia",+NFL!F308,IF(+NFL!$H308="Philadelphia",+NFL!F308,0))</f>
        <v>Dallas</v>
      </c>
      <c r="G496" s="70" t="str">
        <f>IF(+NFL!$F308="Philadelphia",+NFL!G308,IF(+NFL!$H308="Philadelphia",+NFL!G308,0))</f>
        <v>NFCE</v>
      </c>
      <c r="H496" s="189" t="str">
        <f>IF(+NFL!$F308="Philadelphia",+NFL!H308,IF(+NFL!$H308="Philadelphia",+NFL!H308,0))</f>
        <v>Philadelphia</v>
      </c>
      <c r="I496" s="70" t="str">
        <f>IF(+NFL!$F308="Philadelphia",+NFL!I308,IF(+NFL!$H308="Philadelphia",+NFL!I308,0))</f>
        <v>NFCE</v>
      </c>
      <c r="J496" s="496" t="str">
        <f>IF(+NFL!$F308="Philadelphia",+NFL!J308,IF(+NFL!$H308="Philadelphia",+NFL!J308,0))</f>
        <v>Dallas</v>
      </c>
      <c r="K496" s="510" t="str">
        <f>IF(+NFL!$F308="Philadelphia",+NFL!K308,IF(+NFL!$H308="Philadelphia",+NFL!K308,0))</f>
        <v>Philadelphia</v>
      </c>
      <c r="L496" s="572">
        <f>IF(+NFL!$F308="Philadelphia",+NFL!L308,IF(+NFL!$H308="Philadelphia",+NFL!L308,0))</f>
        <v>6</v>
      </c>
      <c r="M496" s="573">
        <f>IF(+NFL!$F308="Philadelphia",+NFL!M308,IF(+NFL!$H308="Philadelphia",+NFL!M308,0))</f>
        <v>46</v>
      </c>
      <c r="N496" s="583" t="str">
        <f>IF(+NFL!$F308="Philadelphia",+NFL!N308,IF(+NFL!$H308="Philadelphia",+NFL!N308,0))</f>
        <v>Dallas</v>
      </c>
      <c r="O496" s="584">
        <f>IF(+NFL!$F308="Philadelphia",+NFL!O308,IF(+NFL!$H308="Philadelphia",+NFL!O308,0))</f>
        <v>51</v>
      </c>
      <c r="P496" s="583" t="str">
        <f>IF(+NFL!$F308="Philadelphia",+NFL!P308,IF(+NFL!$H308="Philadelphia",+NFL!P308,0))</f>
        <v>Philadelphia</v>
      </c>
      <c r="Q496" s="585">
        <f>IF(+NFL!$F308="Philadelphia",+NFL!Q308,IF(+NFL!$H308="Philadelphia",+NFL!Q308,0))</f>
        <v>26</v>
      </c>
      <c r="R496" s="586" t="str">
        <f>IF(+NFL!$F308="Philadelphia",+NFL!R308,IF(+NFL!$H308="Philadelphia",+NFL!R308,0))</f>
        <v>Dallas</v>
      </c>
      <c r="S496" s="585" t="str">
        <f>IF(+NFL!$F308="Philadelphia",+NFL!S308,IF(+NFL!$H308="Philadelphia",+NFL!S308,0))</f>
        <v>Philadelphia</v>
      </c>
      <c r="T496" s="587">
        <f>IF(+NFL!$F308="Philadelphia",+NFL!T308,IF(+NFL!$H308="Philadelphia",+NFL!T308,0))</f>
        <v>0</v>
      </c>
      <c r="U496" s="585" t="str">
        <f>IF(+NFL!$F308="Philadelphia",+NFL!U308,IF(+NFL!$H308="Philadelphia",+NFL!U308,0))</f>
        <v>L</v>
      </c>
      <c r="V496" s="586">
        <f>IF(+NFL!$F336="Philadelphia",+NFL!#REF!,IF(+NFL!$H336="Philadelphia",+NFL!#REF!,0))</f>
        <v>0</v>
      </c>
      <c r="W496" s="585">
        <f>IF(+NFL!$F336="Philadelphia",+NFL!#REF!,IF(+NFL!$H336="Philadelphia",+NFL!#REF!,0))</f>
        <v>0</v>
      </c>
      <c r="X496" s="587">
        <f>IF(+NFL!$F336="Philadelphia",+NFL!#REF!,IF(+NFL!$H336="Philadelphia",+NFL!#REF!,0))</f>
        <v>0</v>
      </c>
      <c r="Y496" s="585">
        <f>IF(+NFL!$F336="Philadelphia",+NFL!#REF!,IF(+NFL!$H336="Philadelphia",+NFL!#REF!,0))</f>
        <v>0</v>
      </c>
      <c r="Z496" s="586">
        <f>IF(+NFL!$F336="Philadelphia",+NFL!#REF!,IF(+NFL!$H336="Philadelphia",+NFL!#REF!,0))</f>
        <v>0</v>
      </c>
      <c r="AA496" s="585">
        <f>IF(+NFL!$F336="Philadelphia",+NFL!#REF!,IF(+NFL!$H336="Philadelphia",+NFL!#REF!,0))</f>
        <v>0</v>
      </c>
      <c r="AB496" s="124">
        <f>IF(+NFL!$F336="Philadelphia",+NFL!#REF!,IF(+NFL!$H336="Philadelphia",+NFL!#REF!,0))</f>
        <v>0</v>
      </c>
      <c r="AC496" s="182">
        <f>IF(+NFL!$F336="Philadelphia",+NFL!#REF!,IF(+NFL!$H336="Philadelphia",+NFL!#REF!,0))</f>
        <v>0</v>
      </c>
      <c r="AD496" s="496">
        <f>IF(+NFL!$F336="Philadelphia",+NFL!#REF!,IF(+NFL!$H336="Philadelphia",+NFL!#REF!,0))</f>
        <v>0</v>
      </c>
      <c r="AE496" s="565">
        <f>IF(+NFL!$F336="Philadelphia",+NFL!#REF!,IF(+NFL!$H336="Philadelphia",+NFL!#REF!,0))</f>
        <v>0</v>
      </c>
      <c r="AF496" s="496">
        <f>IF(+NFL!$F336="Philadelphia",+NFL!#REF!,IF(+NFL!$H336="Philadelphia",+NFL!#REF!,0))</f>
        <v>0</v>
      </c>
      <c r="AG496" s="565">
        <f>IF(+NFL!$F336="Philadelphia",+NFL!#REF!,IF(+NFL!$H336="Philadelphia",+NFL!#REF!,0))</f>
        <v>0</v>
      </c>
      <c r="AH496" s="496">
        <f>IF(+NFL!$F336="Philadelphia",+NFL!#REF!,IF(+NFL!$H336="Philadelphia",+NFL!#REF!,0))</f>
        <v>0</v>
      </c>
      <c r="AI496" s="565">
        <f>IF(+NFL!$F336="Philadelphia",+NFL!#REF!,IF(+NFL!$H336="Philadelphia",+NFL!#REF!,0))</f>
        <v>0</v>
      </c>
      <c r="AJ496" s="496">
        <f>IF(+NFL!$F336="Philadelphia",+NFL!#REF!,IF(+NFL!$H336="Philadelphia",+NFL!#REF!,0))</f>
        <v>0</v>
      </c>
      <c r="AK496" s="565">
        <f>IF(+NFL!$F336="Philadelphia",+NFL!#REF!,IF(+NFL!$H336="Philadelphia",+NFL!#REF!,0))</f>
        <v>0</v>
      </c>
      <c r="AL496" s="100">
        <f>IF(+NFL!$F336="Philadelphia",+NFL!#REF!,IF(+NFL!$H336="Philadelphia",+NFL!#REF!,0))</f>
        <v>0</v>
      </c>
      <c r="AM496" s="82">
        <f>IF(+NFL!$F336="Philadelphia",+NFL!#REF!,IF(+NFL!$H336="Philadelphia",+NFL!#REF!,0))</f>
        <v>0</v>
      </c>
      <c r="AN496" s="81">
        <f>IF(+NFL!$F336="Philadelphia",+NFL!#REF!,IF(+NFL!$H336="Philadelphia",+NFL!#REF!,0))</f>
        <v>0</v>
      </c>
      <c r="AO496" s="83">
        <f>IF(+NFL!$F336="Philadelphia",+NFL!#REF!,IF(+NFL!$H336="Philadelphia",+NFL!#REF!,0))</f>
        <v>0</v>
      </c>
      <c r="AP496" s="480">
        <f>IF(+NFL!$F336="Philadelphia",+NFL!#REF!,IF(+NFL!$H336="Philadelphia",+NFL!#REF!,0))</f>
        <v>0</v>
      </c>
      <c r="AQ496" s="72">
        <f>IF(+NFL!$F336="Philadelphia",+NFL!#REF!,IF(+NFL!$H336="Philadelphia",+NFL!#REF!,0))</f>
        <v>0</v>
      </c>
      <c r="AR496" s="81">
        <f>IF(+NFL!$F336="Philadelphia",+NFL!#REF!,IF(+NFL!$H336="Philadelphia",+NFL!#REF!,0))</f>
        <v>0</v>
      </c>
      <c r="AS496" s="96">
        <f>IF(+NFL!$F336="Philadelphia",+NFL!#REF!,IF(+NFL!$H336="Philadelphia",+NFL!#REF!,0))</f>
        <v>0</v>
      </c>
      <c r="AT496" s="96">
        <f>IF(+NFL!$F336="Philadelphia",+NFL!#REF!,IF(+NFL!$H336="Philadelphia",+NFL!#REF!,0))</f>
        <v>0</v>
      </c>
      <c r="AU496" s="81">
        <f>IF(+NFL!$F336="Philadelphia",+NFL!#REF!,IF(+NFL!$H336="Philadelphia",+NFL!#REF!,0))</f>
        <v>0</v>
      </c>
      <c r="AV496" s="96">
        <f>IF(+NFL!$F336="Philadelphia",+NFL!#REF!,IF(+NFL!$H336="Philadelphia",+NFL!#REF!,0))</f>
        <v>0</v>
      </c>
      <c r="AW496" s="70">
        <f>IF(+NFL!$F336="Philadelphia",+NFL!#REF!,IF(+NFL!$H336="Philadelphia",+NFL!#REF!,0))</f>
        <v>0</v>
      </c>
      <c r="AX496" s="96">
        <f>IF(+NFL!$F336="Philadelphia",+NFL!#REF!,IF(+NFL!$H336="Philadelphia",+NFL!#REF!,0))</f>
        <v>0</v>
      </c>
      <c r="AY496" s="81">
        <f>IF(+NFL!$F336="Philadelphia",+NFL!#REF!,IF(+NFL!$H336="Philadelphia",+NFL!#REF!,0))</f>
        <v>0</v>
      </c>
      <c r="AZ496" s="96">
        <f>IF(+NFL!$F336="Philadelphia",+NFL!#REF!,IF(+NFL!$H336="Philadelphia",+NFL!#REF!,0))</f>
        <v>0</v>
      </c>
      <c r="BA496" s="70">
        <f>IF(+NFL!$F336="Philadelphia",+NFL!#REF!,IF(+NFL!$H336="Philadelphia",+NFL!#REF!,0))</f>
        <v>0</v>
      </c>
      <c r="BB496" s="70">
        <f>IF(+NFL!$F336="Philadelphia",+NFL!#REF!,IF(+NFL!$H336="Philadelphia",+NFL!#REF!,0))</f>
        <v>0</v>
      </c>
      <c r="BC496" s="592">
        <f>IF(+NFL!$F336="Philadelphia",+NFL!#REF!,IF(+NFL!$H336="Philadelphia",+NFL!#REF!,0))</f>
        <v>0</v>
      </c>
      <c r="BD496" s="81">
        <f>IF(+NFL!$F336="Philadelphia",+NFL!#REF!,IF(+NFL!$H336="Philadelphia",+NFL!#REF!,0))</f>
        <v>0</v>
      </c>
      <c r="BE496" s="96">
        <f>IF(+NFL!$F336="Philadelphia",+NFL!#REF!,IF(+NFL!$H336="Philadelphia",+NFL!#REF!,0))</f>
        <v>0</v>
      </c>
      <c r="BF496" s="70">
        <f>IF(+NFL!$F336="Philadelphia",+NFL!#REF!,IF(+NFL!$H336="Philadelphia",+NFL!#REF!,0))</f>
        <v>0</v>
      </c>
      <c r="BG496" s="81">
        <f>IF(+NFL!$F336="Philadelphia",+NFL!#REF!,IF(+NFL!$H336="Philadelphia",+NFL!#REF!,0))</f>
        <v>0</v>
      </c>
      <c r="BH496" s="96">
        <f>IF(+NFL!$F336="Philadelphia",+NFL!#REF!,IF(+NFL!$H336="Philadelphia",+NFL!#REF!,0))</f>
        <v>0</v>
      </c>
      <c r="BI496" s="70">
        <f>IF(+NFL!$F336="Philadelphia",+NFL!#REF!,IF(+NFL!$H336="Philadelphia",+NFL!#REF!,0))</f>
        <v>0</v>
      </c>
      <c r="BJ496" s="124">
        <f>IF(+NFL!$F336="Philadelphia",+NFL!#REF!,IF(+NFL!$H336="Philadelphia",+NFL!#REF!,0))</f>
        <v>0</v>
      </c>
      <c r="BK496" s="182">
        <f>IF(+NFL!$F336="Philadelphia",+NFL!#REF!,IF(+NFL!$H336="Philadelphia",+NFL!#REF!,0))</f>
        <v>0</v>
      </c>
    </row>
    <row r="497" spans="1:63" s="310" customFormat="1" x14ac:dyDescent="0.8">
      <c r="A497" s="70"/>
      <c r="B497" s="480"/>
      <c r="C497" s="72"/>
      <c r="D497" s="73"/>
      <c r="E497" s="70"/>
      <c r="F497" s="1311" t="str">
        <f>F498</f>
        <v>Pittsburgh</v>
      </c>
      <c r="G497" s="1312"/>
      <c r="H497" s="1312"/>
      <c r="I497" s="1313"/>
      <c r="J497" s="496"/>
      <c r="K497" s="510"/>
      <c r="L497" s="572"/>
      <c r="M497" s="573"/>
      <c r="N497" s="583"/>
      <c r="O497" s="584"/>
      <c r="P497" s="583"/>
      <c r="Q497" s="585"/>
      <c r="R497" s="586"/>
      <c r="S497" s="585"/>
      <c r="T497" s="587"/>
      <c r="U497" s="585"/>
      <c r="V497" s="586"/>
      <c r="W497" s="585"/>
      <c r="X497" s="587"/>
      <c r="Y497" s="585"/>
      <c r="Z497" s="586"/>
      <c r="AA497" s="585"/>
      <c r="AB497" s="124"/>
      <c r="AC497" s="182"/>
      <c r="AD497" s="496"/>
      <c r="AE497" s="565"/>
      <c r="AF497" s="496"/>
      <c r="AG497" s="565"/>
      <c r="AH497" s="496"/>
      <c r="AI497" s="565"/>
      <c r="AJ497" s="496"/>
      <c r="AK497" s="565"/>
      <c r="AL497" s="100"/>
      <c r="AM497" s="82"/>
      <c r="AN497" s="81"/>
      <c r="AO497" s="83"/>
      <c r="AP497" s="480"/>
      <c r="AQ497" s="480"/>
      <c r="AR497" s="81"/>
      <c r="AS497" s="96"/>
      <c r="AT497" s="96"/>
      <c r="AU497" s="81"/>
      <c r="AV497" s="96"/>
      <c r="AW497" s="70"/>
      <c r="AX497" s="96"/>
      <c r="AY497" s="81"/>
      <c r="AZ497" s="96"/>
      <c r="BA497" s="70"/>
      <c r="BB497" s="70"/>
      <c r="BC497" s="480"/>
      <c r="BD497" s="81"/>
      <c r="BE497" s="96"/>
      <c r="BF497" s="70"/>
      <c r="BG497" s="81"/>
      <c r="BH497" s="96"/>
      <c r="BI497" s="70"/>
      <c r="BJ497" s="124"/>
      <c r="BK497" s="182"/>
    </row>
    <row r="498" spans="1:63" s="310" customFormat="1" x14ac:dyDescent="0.8">
      <c r="A498" s="70">
        <f>IF(+NFL!$F12="Pittsburgh",+NFL!A12,IF(+NFL!$H12="Pittsburgh",+NFL!A12,0))</f>
        <v>1</v>
      </c>
      <c r="B498" s="480" t="str">
        <f>IF(+NFL!$F12="Pittsburgh",+NFL!B12,IF(+NFL!$H12="Pittsburgh",+NFL!B12,0))</f>
        <v>Sun</v>
      </c>
      <c r="C498" s="72">
        <f>IF(+NFL!$F12="Pittsburgh",+NFL!C12,IF(+NFL!$H12="Pittsburgh",+NFL!C12,0))</f>
        <v>44451</v>
      </c>
      <c r="D498" s="73">
        <f>IF(+NFL!$F12="Pittsburgh",+NFL!D12,IF(+NFL!$H12="Pittsburgh",+NFL!D12,0))</f>
        <v>0.54166666666666663</v>
      </c>
      <c r="E498" s="70" t="str">
        <f>IF(+NFL!$F12="Pittsburgh",+NFL!E12,IF(+NFL!$H12="Pittsburgh",+NFL!E12,0))</f>
        <v>CBS</v>
      </c>
      <c r="F498" s="189" t="str">
        <f>IF(+NFL!$F12="Pittsburgh",+NFL!F12,IF(+NFL!$H12="Pittsburgh",+NFL!F12,0))</f>
        <v>Pittsburgh</v>
      </c>
      <c r="G498" s="70" t="str">
        <f>IF(+NFL!$F12="Pittsburgh",+NFL!G12,IF(+NFL!$H12="Pittsburgh",+NFL!G12,0))</f>
        <v>AFCN</v>
      </c>
      <c r="H498" s="189" t="str">
        <f>IF(+NFL!$F12="Pittsburgh",+NFL!H12,IF(+NFL!$H12="Pittsburgh",+NFL!H12,0))</f>
        <v>Buffalo</v>
      </c>
      <c r="I498" s="70" t="str">
        <f>IF(+NFL!$F12="Pittsburgh",+NFL!I12,IF(+NFL!$H12="Pittsburgh",+NFL!I12,0))</f>
        <v>AFCE</v>
      </c>
      <c r="J498" s="496" t="str">
        <f>IF(+NFL!$F12="Pittsburgh",+NFL!J12,IF(+NFL!$H12="Pittsburgh",+NFL!J12,0))</f>
        <v>Buffalo</v>
      </c>
      <c r="K498" s="510" t="str">
        <f>IF(+NFL!$F12="Pittsburgh",+NFL!K12,IF(+NFL!$H12="Pittsburgh",+NFL!K12,0))</f>
        <v>Pittsburgh</v>
      </c>
      <c r="L498" s="572">
        <f>IF(+NFL!$F12="Pittsburgh",+NFL!L12,IF(+NFL!$H12="Pittsburgh",+NFL!L12,0))</f>
        <v>6.5</v>
      </c>
      <c r="M498" s="573">
        <f>IF(+NFL!$F12="Pittsburgh",+NFL!M12,IF(+NFL!$H12="Pittsburgh",+NFL!M12,0))</f>
        <v>48.5</v>
      </c>
      <c r="N498" s="583" t="str">
        <f>IF(+NFL!$F12="Pittsburgh",+NFL!N12,IF(+NFL!$H12="Pittsburgh",+NFL!N12,0))</f>
        <v>Pittsburgh</v>
      </c>
      <c r="O498" s="584">
        <f>IF(+NFL!$F12="Pittsburgh",+NFL!O12,IF(+NFL!$H12="Pittsburgh",+NFL!O12,0))</f>
        <v>23</v>
      </c>
      <c r="P498" s="583" t="str">
        <f>IF(+NFL!$F12="Pittsburgh",+NFL!P12,IF(+NFL!$H12="Pittsburgh",+NFL!P12,0))</f>
        <v>Buffalo</v>
      </c>
      <c r="Q498" s="585">
        <f>IF(+NFL!$F12="Pittsburgh",+NFL!Q12,IF(+NFL!$H12="Pittsburgh",+NFL!Q12,0))</f>
        <v>16</v>
      </c>
      <c r="R498" s="586" t="str">
        <f>IF(+NFL!$F12="Pittsburgh",+NFL!R12,IF(+NFL!$H12="Pittsburgh",+NFL!R12,0))</f>
        <v>Pittsburgh</v>
      </c>
      <c r="S498" s="585" t="str">
        <f>IF(+NFL!$F12="Pittsburgh",+NFL!S12,IF(+NFL!$H12="Pittsburgh",+NFL!S12,0))</f>
        <v>Buffalo</v>
      </c>
      <c r="T498" s="587" t="str">
        <f>IF(+NFL!$F12="Pittsburgh",+NFL!T12,IF(+NFL!$H12="Pittsburgh",+NFL!T12,0))</f>
        <v>Buffalo</v>
      </c>
      <c r="U498" s="585" t="str">
        <f>IF(+NFL!$F12="Pittsburgh",+NFL!U12,IF(+NFL!$H12="Pittsburgh",+NFL!U12,0))</f>
        <v>L</v>
      </c>
      <c r="V498" s="586"/>
      <c r="W498" s="585"/>
      <c r="X498" s="587"/>
      <c r="Y498" s="585"/>
      <c r="Z498" s="586"/>
      <c r="AA498" s="585"/>
      <c r="AB498" s="124"/>
      <c r="AC498" s="182"/>
      <c r="AD498" s="496"/>
      <c r="AE498" s="565"/>
      <c r="AF498" s="496"/>
      <c r="AG498" s="565"/>
      <c r="AH498" s="496"/>
      <c r="AI498" s="565"/>
      <c r="AJ498" s="496"/>
      <c r="AK498" s="565"/>
      <c r="AL498" s="100"/>
      <c r="AM498" s="82"/>
      <c r="AN498" s="81"/>
      <c r="AO498" s="83"/>
      <c r="AP498" s="480"/>
      <c r="AQ498" s="72"/>
      <c r="AR498" s="81"/>
      <c r="AS498" s="96"/>
      <c r="AT498" s="96"/>
      <c r="AU498" s="81"/>
      <c r="AV498" s="96"/>
      <c r="AW498" s="70"/>
      <c r="AX498" s="96"/>
      <c r="AY498" s="81"/>
      <c r="AZ498" s="96"/>
      <c r="BA498" s="70"/>
      <c r="BB498" s="70"/>
      <c r="BC498" s="592"/>
      <c r="BD498" s="81"/>
      <c r="BE498" s="96"/>
      <c r="BF498" s="70"/>
      <c r="BG498" s="81"/>
      <c r="BH498" s="96"/>
      <c r="BI498" s="70"/>
      <c r="BJ498" s="124"/>
      <c r="BK498" s="182"/>
    </row>
    <row r="499" spans="1:63" s="310" customFormat="1" x14ac:dyDescent="0.8">
      <c r="A499" s="70">
        <f>IF(+NFL!$F27="Pittsburgh",+NFL!A27,IF(+NFL!$H27="Pittsburgh",+NFL!A27,0))</f>
        <v>2</v>
      </c>
      <c r="B499" s="480" t="str">
        <f>IF(+NFL!$F27="Pittsburgh",+NFL!B27,IF(+NFL!$H27="Pittsburgh",+NFL!B27,0))</f>
        <v>Sun</v>
      </c>
      <c r="C499" s="72">
        <f>IF(+NFL!$F27="Pittsburgh",+NFL!C27,IF(+NFL!$H27="Pittsburgh",+NFL!C27,0))</f>
        <v>44458</v>
      </c>
      <c r="D499" s="73">
        <f>IF(+NFL!$F27="Pittsburgh",+NFL!D27,IF(+NFL!$H27="Pittsburgh",+NFL!D27,0))</f>
        <v>0.54166666666666663</v>
      </c>
      <c r="E499" s="70" t="str">
        <f>IF(+NFL!$F27="Pittsburgh",+NFL!E27,IF(+NFL!$H27="Pittsburgh",+NFL!E27,0))</f>
        <v>CBS</v>
      </c>
      <c r="F499" s="189" t="str">
        <f>IF(+NFL!$F27="Pittsburgh",+NFL!F27,IF(+NFL!$H27="Pittsburgh",+NFL!F27,0))</f>
        <v>Las Vegas</v>
      </c>
      <c r="G499" s="70" t="str">
        <f>IF(+NFL!$F27="Pittsburgh",+NFL!G27,IF(+NFL!$H27="Pittsburgh",+NFL!G27,0))</f>
        <v>AFCW</v>
      </c>
      <c r="H499" s="189" t="str">
        <f>IF(+NFL!$F27="Pittsburgh",+NFL!H27,IF(+NFL!$H27="Pittsburgh",+NFL!H27,0))</f>
        <v>Pittsburgh</v>
      </c>
      <c r="I499" s="70" t="str">
        <f>IF(+NFL!$F27="Pittsburgh",+NFL!I27,IF(+NFL!$H27="Pittsburgh",+NFL!I27,0))</f>
        <v>AFCN</v>
      </c>
      <c r="J499" s="496" t="str">
        <f>IF(+NFL!$F27="Pittsburgh",+NFL!J27,IF(+NFL!$H27="Pittsburgh",+NFL!J27,0))</f>
        <v>Pittsburgh</v>
      </c>
      <c r="K499" s="510" t="str">
        <f>IF(+NFL!$F27="Pittsburgh",+NFL!K27,IF(+NFL!$H27="Pittsburgh",+NFL!K27,0))</f>
        <v>Las Vegas</v>
      </c>
      <c r="L499" s="572">
        <f>IF(+NFL!$F27="Pittsburgh",+NFL!L27,IF(+NFL!$H27="Pittsburgh",+NFL!L27,0))</f>
        <v>6</v>
      </c>
      <c r="M499" s="573">
        <f>IF(+NFL!$F27="Pittsburgh",+NFL!M27,IF(+NFL!$H27="Pittsburgh",+NFL!M27,0))</f>
        <v>47</v>
      </c>
      <c r="N499" s="583" t="str">
        <f>IF(+NFL!$F27="Pittsburgh",+NFL!N27,IF(+NFL!$H27="Pittsburgh",+NFL!N27,0))</f>
        <v>Las Vegas</v>
      </c>
      <c r="O499" s="584">
        <f>IF(+NFL!$F27="Pittsburgh",+NFL!O27,IF(+NFL!$H27="Pittsburgh",+NFL!O27,0))</f>
        <v>26</v>
      </c>
      <c r="P499" s="583" t="str">
        <f>IF(+NFL!$F27="Pittsburgh",+NFL!P27,IF(+NFL!$H27="Pittsburgh",+NFL!P27,0))</f>
        <v>Pittsburgh</v>
      </c>
      <c r="Q499" s="585">
        <f>IF(+NFL!$F27="Pittsburgh",+NFL!Q27,IF(+NFL!$H27="Pittsburgh",+NFL!Q27,0))</f>
        <v>17</v>
      </c>
      <c r="R499" s="586" t="str">
        <f>IF(+NFL!$F27="Pittsburgh",+NFL!R27,IF(+NFL!$H27="Pittsburgh",+NFL!R27,0))</f>
        <v>Las Vegas</v>
      </c>
      <c r="S499" s="585" t="str">
        <f>IF(+NFL!$F27="Pittsburgh",+NFL!S27,IF(+NFL!$H27="Pittsburgh",+NFL!S27,0))</f>
        <v>Pittsburgh</v>
      </c>
      <c r="T499" s="587" t="str">
        <f>IF(+NFL!$F27="Pittsburgh",+NFL!T27,IF(+NFL!$H27="Pittsburgh",+NFL!T27,0))</f>
        <v>Las Vegas</v>
      </c>
      <c r="U499" s="585" t="str">
        <f>IF(+NFL!$F27="Pittsburgh",+NFL!U27,IF(+NFL!$H27="Pittsburgh",+NFL!U27,0))</f>
        <v>W</v>
      </c>
      <c r="V499" s="586"/>
      <c r="W499" s="585"/>
      <c r="X499" s="587"/>
      <c r="Y499" s="585"/>
      <c r="Z499" s="586"/>
      <c r="AA499" s="585"/>
      <c r="AB499" s="124"/>
      <c r="AC499" s="182"/>
      <c r="AD499" s="496"/>
      <c r="AE499" s="565"/>
      <c r="AF499" s="496"/>
      <c r="AG499" s="565"/>
      <c r="AH499" s="496"/>
      <c r="AI499" s="565"/>
      <c r="AJ499" s="496"/>
      <c r="AK499" s="565"/>
      <c r="AL499" s="100"/>
      <c r="AM499" s="82"/>
      <c r="AN499" s="81"/>
      <c r="AO499" s="83"/>
      <c r="AP499" s="480"/>
      <c r="AQ499" s="72"/>
      <c r="AR499" s="81"/>
      <c r="AS499" s="96"/>
      <c r="AT499" s="96"/>
      <c r="AU499" s="81"/>
      <c r="AV499" s="96"/>
      <c r="AW499" s="70"/>
      <c r="AX499" s="96"/>
      <c r="AY499" s="81"/>
      <c r="AZ499" s="96"/>
      <c r="BA499" s="70"/>
      <c r="BB499" s="70"/>
      <c r="BC499" s="592"/>
      <c r="BD499" s="81"/>
      <c r="BE499" s="96"/>
      <c r="BF499" s="70"/>
      <c r="BG499" s="81"/>
      <c r="BH499" s="96"/>
      <c r="BI499" s="70"/>
      <c r="BJ499" s="124"/>
      <c r="BK499" s="182"/>
    </row>
    <row r="500" spans="1:63" s="310" customFormat="1" x14ac:dyDescent="0.8">
      <c r="A500" s="70">
        <f>IF(+NFL!$F44="Pittsburgh",+NFL!A44,IF(+NFL!$H44="Pittsburgh",+NFL!A44,0))</f>
        <v>3</v>
      </c>
      <c r="B500" s="480" t="str">
        <f>IF(+NFL!$F44="Pittsburgh",+NFL!B44,IF(+NFL!$H44="Pittsburgh",+NFL!B44,0))</f>
        <v>Sun</v>
      </c>
      <c r="C500" s="72">
        <f>IF(+NFL!$F44="Pittsburgh",+NFL!C44,IF(+NFL!$H44="Pittsburgh",+NFL!C44,0))</f>
        <v>44465</v>
      </c>
      <c r="D500" s="73">
        <f>IF(+NFL!$F44="Pittsburgh",+NFL!D44,IF(+NFL!$H44="Pittsburgh",+NFL!D44,0))</f>
        <v>0.54166666666666663</v>
      </c>
      <c r="E500" s="70" t="str">
        <f>IF(+NFL!$F44="Pittsburgh",+NFL!E44,IF(+NFL!$H44="Pittsburgh",+NFL!E44,0))</f>
        <v>Fox</v>
      </c>
      <c r="F500" s="189" t="str">
        <f>IF(+NFL!$F44="Pittsburgh",+NFL!F44,IF(+NFL!$H44="Pittsburgh",+NFL!F44,0))</f>
        <v>Cincinnati</v>
      </c>
      <c r="G500" s="70" t="str">
        <f>IF(+NFL!$F44="Pittsburgh",+NFL!G44,IF(+NFL!$H44="Pittsburgh",+NFL!G44,0))</f>
        <v>AFCN</v>
      </c>
      <c r="H500" s="189" t="str">
        <f>IF(+NFL!$F44="Pittsburgh",+NFL!H44,IF(+NFL!$H44="Pittsburgh",+NFL!H44,0))</f>
        <v>Pittsburgh</v>
      </c>
      <c r="I500" s="70" t="str">
        <f>IF(+NFL!$F44="Pittsburgh",+NFL!I44,IF(+NFL!$H44="Pittsburgh",+NFL!I44,0))</f>
        <v>AFCN</v>
      </c>
      <c r="J500" s="496" t="str">
        <f>IF(+NFL!$F44="Pittsburgh",+NFL!J44,IF(+NFL!$H44="Pittsburgh",+NFL!J44,0))</f>
        <v>Pittsburgh</v>
      </c>
      <c r="K500" s="510" t="str">
        <f>IF(+NFL!$F44="Pittsburgh",+NFL!K44,IF(+NFL!$H44="Pittsburgh",+NFL!K44,0))</f>
        <v>Cincinnati</v>
      </c>
      <c r="L500" s="572">
        <f>IF(+NFL!$F44="Pittsburgh",+NFL!L44,IF(+NFL!$H44="Pittsburgh",+NFL!L44,0))</f>
        <v>3</v>
      </c>
      <c r="M500" s="573">
        <f>IF(+NFL!$F44="Pittsburgh",+NFL!M44,IF(+NFL!$H44="Pittsburgh",+NFL!M44,0))</f>
        <v>44.5</v>
      </c>
      <c r="N500" s="583" t="str">
        <f>IF(+NFL!$F44="Pittsburgh",+NFL!N44,IF(+NFL!$H44="Pittsburgh",+NFL!N44,0))</f>
        <v>Cincinnati</v>
      </c>
      <c r="O500" s="584">
        <f>IF(+NFL!$F44="Pittsburgh",+NFL!O44,IF(+NFL!$H44="Pittsburgh",+NFL!O44,0))</f>
        <v>24</v>
      </c>
      <c r="P500" s="583" t="str">
        <f>IF(+NFL!$F44="Pittsburgh",+NFL!P44,IF(+NFL!$H44="Pittsburgh",+NFL!P44,0))</f>
        <v>Pittsburgh</v>
      </c>
      <c r="Q500" s="585">
        <f>IF(+NFL!$F44="Pittsburgh",+NFL!Q44,IF(+NFL!$H44="Pittsburgh",+NFL!Q44,0))</f>
        <v>10</v>
      </c>
      <c r="R500" s="586" t="str">
        <f>IF(+NFL!$F44="Pittsburgh",+NFL!R44,IF(+NFL!$H44="Pittsburgh",+NFL!R44,0))</f>
        <v>Cincinnati</v>
      </c>
      <c r="S500" s="585" t="str">
        <f>IF(+NFL!$F44="Pittsburgh",+NFL!S44,IF(+NFL!$H44="Pittsburgh",+NFL!S44,0))</f>
        <v>Pittsburgh</v>
      </c>
      <c r="T500" s="587" t="str">
        <f>IF(+NFL!$F44="Pittsburgh",+NFL!T44,IF(+NFL!$H44="Pittsburgh",+NFL!T44,0))</f>
        <v>Cincinnati</v>
      </c>
      <c r="U500" s="585" t="str">
        <f>IF(+NFL!$F44="Pittsburgh",+NFL!U44,IF(+NFL!$H44="Pittsburgh",+NFL!U44,0))</f>
        <v>W</v>
      </c>
      <c r="V500" s="586">
        <f>IF(+NFL!$F34="Pittsburgh",+NFL!#REF!,IF(+NFL!$H34="Pittsburgh",+NFL!#REF!,0))</f>
        <v>0</v>
      </c>
      <c r="W500" s="585">
        <f>IF(+NFL!$F34="Pittsburgh",+NFL!#REF!,IF(+NFL!$H34="Pittsburgh",+NFL!#REF!,0))</f>
        <v>0</v>
      </c>
      <c r="X500" s="587">
        <f>IF(+NFL!$F34="Pittsburgh",+NFL!#REF!,IF(+NFL!$H34="Pittsburgh",+NFL!#REF!,0))</f>
        <v>0</v>
      </c>
      <c r="Y500" s="585">
        <f>IF(+NFL!$F34="Pittsburgh",+NFL!#REF!,IF(+NFL!$H34="Pittsburgh",+NFL!#REF!,0))</f>
        <v>0</v>
      </c>
      <c r="Z500" s="586">
        <f>IF(+NFL!$F34="Pittsburgh",+NFL!#REF!,IF(+NFL!$H34="Pittsburgh",+NFL!#REF!,0))</f>
        <v>0</v>
      </c>
      <c r="AA500" s="585">
        <f>IF(+NFL!$F34="Pittsburgh",+NFL!#REF!,IF(+NFL!$H34="Pittsburgh",+NFL!#REF!,0))</f>
        <v>0</v>
      </c>
      <c r="AB500" s="124">
        <f>IF(+NFL!$F34="Pittsburgh",+NFL!#REF!,IF(+NFL!$H34="Pittsburgh",+NFL!#REF!,0))</f>
        <v>0</v>
      </c>
      <c r="AC500" s="182">
        <f>IF(+NFL!$F34="Pittsburgh",+NFL!#REF!,IF(+NFL!$H34="Pittsburgh",+NFL!#REF!,0))</f>
        <v>0</v>
      </c>
      <c r="AD500" s="496">
        <f>IF(+NFL!$F34="Pittsburgh",+NFL!#REF!,IF(+NFL!$H34="Pittsburgh",+NFL!#REF!,0))</f>
        <v>0</v>
      </c>
      <c r="AE500" s="565">
        <f>IF(+NFL!$F34="Pittsburgh",+NFL!#REF!,IF(+NFL!$H34="Pittsburgh",+NFL!#REF!,0))</f>
        <v>0</v>
      </c>
      <c r="AF500" s="496">
        <f>IF(+NFL!$F34="Pittsburgh",+NFL!#REF!,IF(+NFL!$H34="Pittsburgh",+NFL!#REF!,0))</f>
        <v>0</v>
      </c>
      <c r="AG500" s="565">
        <f>IF(+NFL!$F34="Pittsburgh",+NFL!#REF!,IF(+NFL!$H34="Pittsburgh",+NFL!#REF!,0))</f>
        <v>0</v>
      </c>
      <c r="AH500" s="496">
        <f>IF(+NFL!$F34="Pittsburgh",+NFL!#REF!,IF(+NFL!$H34="Pittsburgh",+NFL!#REF!,0))</f>
        <v>0</v>
      </c>
      <c r="AI500" s="565">
        <f>IF(+NFL!$F34="Pittsburgh",+NFL!#REF!,IF(+NFL!$H34="Pittsburgh",+NFL!#REF!,0))</f>
        <v>0</v>
      </c>
      <c r="AJ500" s="496">
        <f>IF(+NFL!$F34="Pittsburgh",+NFL!#REF!,IF(+NFL!$H34="Pittsburgh",+NFL!#REF!,0))</f>
        <v>0</v>
      </c>
      <c r="AK500" s="565">
        <f>IF(+NFL!$F34="Pittsburgh",+NFL!#REF!,IF(+NFL!$H34="Pittsburgh",+NFL!#REF!,0))</f>
        <v>0</v>
      </c>
      <c r="AL500" s="100">
        <f>IF(+NFL!$F34="Pittsburgh",+NFL!#REF!,IF(+NFL!$H34="Pittsburgh",+NFL!#REF!,0))</f>
        <v>0</v>
      </c>
      <c r="AM500" s="82">
        <f>IF(+NFL!$F34="Pittsburgh",+NFL!#REF!,IF(+NFL!$H34="Pittsburgh",+NFL!#REF!,0))</f>
        <v>0</v>
      </c>
      <c r="AN500" s="81">
        <f>IF(+NFL!$F34="Pittsburgh",+NFL!#REF!,IF(+NFL!$H34="Pittsburgh",+NFL!#REF!,0))</f>
        <v>0</v>
      </c>
      <c r="AO500" s="83">
        <f>IF(+NFL!$F34="Pittsburgh",+NFL!#REF!,IF(+NFL!$H34="Pittsburgh",+NFL!#REF!,0))</f>
        <v>0</v>
      </c>
      <c r="AP500" s="480">
        <f>IF(+NFL!$F34="Pittsburgh",+NFL!#REF!,IF(+NFL!$H34="Pittsburgh",+NFL!#REF!,0))</f>
        <v>0</v>
      </c>
      <c r="AQ500" s="72">
        <f>IF(+NFL!$F34="Pittsburgh",+NFL!#REF!,IF(+NFL!$H34="Pittsburgh",+NFL!#REF!,0))</f>
        <v>0</v>
      </c>
      <c r="AR500" s="81">
        <f>IF(+NFL!$F34="Pittsburgh",+NFL!#REF!,IF(+NFL!$H34="Pittsburgh",+NFL!#REF!,0))</f>
        <v>0</v>
      </c>
      <c r="AS500" s="96">
        <f>IF(+NFL!$F34="Pittsburgh",+NFL!#REF!,IF(+NFL!$H34="Pittsburgh",+NFL!#REF!,0))</f>
        <v>0</v>
      </c>
      <c r="AT500" s="96">
        <f>IF(+NFL!$F34="Pittsburgh",+NFL!#REF!,IF(+NFL!$H34="Pittsburgh",+NFL!#REF!,0))</f>
        <v>0</v>
      </c>
      <c r="AU500" s="81">
        <f>IF(+NFL!$F34="Pittsburgh",+NFL!#REF!,IF(+NFL!$H34="Pittsburgh",+NFL!#REF!,0))</f>
        <v>0</v>
      </c>
      <c r="AV500" s="96">
        <f>IF(+NFL!$F34="Pittsburgh",+NFL!#REF!,IF(+NFL!$H34="Pittsburgh",+NFL!#REF!,0))</f>
        <v>0</v>
      </c>
      <c r="AW500" s="70">
        <f>IF(+NFL!$F34="Pittsburgh",+NFL!#REF!,IF(+NFL!$H34="Pittsburgh",+NFL!#REF!,0))</f>
        <v>0</v>
      </c>
      <c r="AX500" s="96">
        <f>IF(+NFL!$F34="Pittsburgh",+NFL!#REF!,IF(+NFL!$H34="Pittsburgh",+NFL!#REF!,0))</f>
        <v>0</v>
      </c>
      <c r="AY500" s="81">
        <f>IF(+NFL!$F34="Pittsburgh",+NFL!#REF!,IF(+NFL!$H34="Pittsburgh",+NFL!#REF!,0))</f>
        <v>0</v>
      </c>
      <c r="AZ500" s="96">
        <f>IF(+NFL!$F34="Pittsburgh",+NFL!#REF!,IF(+NFL!$H34="Pittsburgh",+NFL!#REF!,0))</f>
        <v>0</v>
      </c>
      <c r="BA500" s="70">
        <f>IF(+NFL!$F34="Pittsburgh",+NFL!#REF!,IF(+NFL!$H34="Pittsburgh",+NFL!#REF!,0))</f>
        <v>0</v>
      </c>
      <c r="BB500" s="70">
        <f>IF(+NFL!$F34="Pittsburgh",+NFL!#REF!,IF(+NFL!$H34="Pittsburgh",+NFL!#REF!,0))</f>
        <v>0</v>
      </c>
      <c r="BC500" s="592">
        <f>IF(+NFL!$F34="Pittsburgh",+NFL!#REF!,IF(+NFL!$H34="Pittsburgh",+NFL!#REF!,0))</f>
        <v>0</v>
      </c>
      <c r="BD500" s="81">
        <f>IF(+NFL!$F34="Pittsburgh",+NFL!#REF!,IF(+NFL!$H34="Pittsburgh",+NFL!#REF!,0))</f>
        <v>0</v>
      </c>
      <c r="BE500" s="96">
        <f>IF(+NFL!$F34="Pittsburgh",+NFL!#REF!,IF(+NFL!$H34="Pittsburgh",+NFL!#REF!,0))</f>
        <v>0</v>
      </c>
      <c r="BF500" s="70">
        <f>IF(+NFL!$F34="Pittsburgh",+NFL!#REF!,IF(+NFL!$H34="Pittsburgh",+NFL!#REF!,0))</f>
        <v>0</v>
      </c>
      <c r="BG500" s="81">
        <f>IF(+NFL!$F34="Pittsburgh",+NFL!#REF!,IF(+NFL!$H34="Pittsburgh",+NFL!#REF!,0))</f>
        <v>0</v>
      </c>
      <c r="BH500" s="96">
        <f>IF(+NFL!$F34="Pittsburgh",+NFL!#REF!,IF(+NFL!$H34="Pittsburgh",+NFL!#REF!,0))</f>
        <v>0</v>
      </c>
      <c r="BI500" s="70">
        <f>IF(+NFL!$F34="Pittsburgh",+NFL!#REF!,IF(+NFL!$H34="Pittsburgh",+NFL!#REF!,0))</f>
        <v>0</v>
      </c>
      <c r="BJ500" s="124">
        <f>IF(+NFL!$F34="Pittsburgh",+NFL!#REF!,IF(+NFL!$H34="Pittsburgh",+NFL!#REF!,0))</f>
        <v>0</v>
      </c>
      <c r="BK500" s="182">
        <f>IF(+NFL!$F34="Pittsburgh",+NFL!#REF!,IF(+NFL!$H34="Pittsburgh",+NFL!#REF!,0))</f>
        <v>0</v>
      </c>
    </row>
    <row r="501" spans="1:63" s="310" customFormat="1" x14ac:dyDescent="0.8">
      <c r="A501" s="70">
        <f>IF(+NFL!$F65="Pittsburgh",+NFL!A65,IF(+NFL!$H65="Pittsburgh",+NFL!A65,0))</f>
        <v>4</v>
      </c>
      <c r="B501" s="480" t="str">
        <f>IF(+NFL!$F65="Pittsburgh",+NFL!B65,IF(+NFL!$H65="Pittsburgh",+NFL!B65,0))</f>
        <v>Sun</v>
      </c>
      <c r="C501" s="72">
        <f>IF(+NFL!$F65="Pittsburgh",+NFL!C65,IF(+NFL!$H65="Pittsburgh",+NFL!C65,0))</f>
        <v>44472</v>
      </c>
      <c r="D501" s="73">
        <f>IF(+NFL!$F65="Pittsburgh",+NFL!D65,IF(+NFL!$H65="Pittsburgh",+NFL!D65,0))</f>
        <v>0.68055416666666668</v>
      </c>
      <c r="E501" s="70" t="str">
        <f>IF(+NFL!$F65="Pittsburgh",+NFL!E65,IF(+NFL!$H65="Pittsburgh",+NFL!E65,0))</f>
        <v>CBS</v>
      </c>
      <c r="F501" s="189" t="str">
        <f>IF(+NFL!$F65="Pittsburgh",+NFL!F65,IF(+NFL!$H65="Pittsburgh",+NFL!F65,0))</f>
        <v>Pittsburgh</v>
      </c>
      <c r="G501" s="70" t="str">
        <f>IF(+NFL!$F65="Pittsburgh",+NFL!G65,IF(+NFL!$H65="Pittsburgh",+NFL!G65,0))</f>
        <v>AFCN</v>
      </c>
      <c r="H501" s="189" t="str">
        <f>IF(+NFL!$F65="Pittsburgh",+NFL!H65,IF(+NFL!$H65="Pittsburgh",+NFL!H65,0))</f>
        <v>Green Bay</v>
      </c>
      <c r="I501" s="70" t="str">
        <f>IF(+NFL!$F65="Pittsburgh",+NFL!I65,IF(+NFL!$H65="Pittsburgh",+NFL!I65,0))</f>
        <v>NFCN</v>
      </c>
      <c r="J501" s="496" t="str">
        <f>IF(+NFL!$F65="Pittsburgh",+NFL!J65,IF(+NFL!$H65="Pittsburgh",+NFL!J65,0))</f>
        <v>Green Bay</v>
      </c>
      <c r="K501" s="510" t="str">
        <f>IF(+NFL!$F65="Pittsburgh",+NFL!K65,IF(+NFL!$H65="Pittsburgh",+NFL!K65,0))</f>
        <v>Pittsburgh</v>
      </c>
      <c r="L501" s="572">
        <f>IF(+NFL!$F65="Pittsburgh",+NFL!L65,IF(+NFL!$H65="Pittsburgh",+NFL!L65,0))</f>
        <v>6.5</v>
      </c>
      <c r="M501" s="573">
        <f>IF(+NFL!$F65="Pittsburgh",+NFL!M65,IF(+NFL!$H65="Pittsburgh",+NFL!M65,0))</f>
        <v>45.5</v>
      </c>
      <c r="N501" s="583" t="str">
        <f>IF(+NFL!$F65="Pittsburgh",+NFL!N65,IF(+NFL!$H65="Pittsburgh",+NFL!N65,0))</f>
        <v>Green Bay</v>
      </c>
      <c r="O501" s="584">
        <f>IF(+NFL!$F65="Pittsburgh",+NFL!O65,IF(+NFL!$H65="Pittsburgh",+NFL!O65,0))</f>
        <v>27</v>
      </c>
      <c r="P501" s="583" t="str">
        <f>IF(+NFL!$F65="Pittsburgh",+NFL!P65,IF(+NFL!$H65="Pittsburgh",+NFL!P65,0))</f>
        <v>Pittsburgh</v>
      </c>
      <c r="Q501" s="585">
        <f>IF(+NFL!$F65="Pittsburgh",+NFL!Q65,IF(+NFL!$H65="Pittsburgh",+NFL!Q65,0))</f>
        <v>17</v>
      </c>
      <c r="R501" s="586" t="str">
        <f>IF(+NFL!$F65="Pittsburgh",+NFL!R65,IF(+NFL!$H65="Pittsburgh",+NFL!R65,0))</f>
        <v>Green Bay</v>
      </c>
      <c r="S501" s="585" t="str">
        <f>IF(+NFL!$F65="Pittsburgh",+NFL!S65,IF(+NFL!$H65="Pittsburgh",+NFL!S65,0))</f>
        <v>Pittsburgh</v>
      </c>
      <c r="T501" s="587" t="str">
        <f>IF(+NFL!$F65="Pittsburgh",+NFL!T65,IF(+NFL!$H65="Pittsburgh",+NFL!T65,0))</f>
        <v>Green Bay</v>
      </c>
      <c r="U501" s="585" t="str">
        <f>IF(+NFL!$F65="Pittsburgh",+NFL!U65,IF(+NFL!$H65="Pittsburgh",+NFL!U65,0))</f>
        <v>W</v>
      </c>
      <c r="V501" s="586">
        <f>IF(+NFL!$F59="Pittsburgh",+NFL!#REF!,IF(+NFL!$H59="Pittsburgh",+NFL!#REF!,0))</f>
        <v>0</v>
      </c>
      <c r="W501" s="585">
        <f>IF(+NFL!$F59="Pittsburgh",+NFL!#REF!,IF(+NFL!$H59="Pittsburgh",+NFL!#REF!,0))</f>
        <v>0</v>
      </c>
      <c r="X501" s="587">
        <f>IF(+NFL!$F59="Pittsburgh",+NFL!#REF!,IF(+NFL!$H59="Pittsburgh",+NFL!#REF!,0))</f>
        <v>0</v>
      </c>
      <c r="Y501" s="585">
        <f>IF(+NFL!$F59="Pittsburgh",+NFL!#REF!,IF(+NFL!$H59="Pittsburgh",+NFL!#REF!,0))</f>
        <v>0</v>
      </c>
      <c r="Z501" s="586">
        <f>IF(+NFL!$F59="Pittsburgh",+NFL!#REF!,IF(+NFL!$H59="Pittsburgh",+NFL!#REF!,0))</f>
        <v>0</v>
      </c>
      <c r="AA501" s="585">
        <f>IF(+NFL!$F59="Pittsburgh",+NFL!#REF!,IF(+NFL!$H59="Pittsburgh",+NFL!#REF!,0))</f>
        <v>0</v>
      </c>
      <c r="AB501" s="124">
        <f>IF(+NFL!$F59="Pittsburgh",+NFL!#REF!,IF(+NFL!$H59="Pittsburgh",+NFL!#REF!,0))</f>
        <v>0</v>
      </c>
      <c r="AC501" s="182">
        <f>IF(+NFL!$F59="Pittsburgh",+NFL!#REF!,IF(+NFL!$H59="Pittsburgh",+NFL!#REF!,0))</f>
        <v>0</v>
      </c>
      <c r="AD501" s="496">
        <f>IF(+NFL!$F59="Pittsburgh",+NFL!#REF!,IF(+NFL!$H59="Pittsburgh",+NFL!#REF!,0))</f>
        <v>0</v>
      </c>
      <c r="AE501" s="565">
        <f>IF(+NFL!$F59="Pittsburgh",+NFL!#REF!,IF(+NFL!$H59="Pittsburgh",+NFL!#REF!,0))</f>
        <v>0</v>
      </c>
      <c r="AF501" s="496">
        <f>IF(+NFL!$F59="Pittsburgh",+NFL!#REF!,IF(+NFL!$H59="Pittsburgh",+NFL!#REF!,0))</f>
        <v>0</v>
      </c>
      <c r="AG501" s="565">
        <f>IF(+NFL!$F59="Pittsburgh",+NFL!#REF!,IF(+NFL!$H59="Pittsburgh",+NFL!#REF!,0))</f>
        <v>0</v>
      </c>
      <c r="AH501" s="496">
        <f>IF(+NFL!$F59="Pittsburgh",+NFL!#REF!,IF(+NFL!$H59="Pittsburgh",+NFL!#REF!,0))</f>
        <v>0</v>
      </c>
      <c r="AI501" s="565">
        <f>IF(+NFL!$F59="Pittsburgh",+NFL!#REF!,IF(+NFL!$H59="Pittsburgh",+NFL!#REF!,0))</f>
        <v>0</v>
      </c>
      <c r="AJ501" s="496">
        <f>IF(+NFL!$F59="Pittsburgh",+NFL!#REF!,IF(+NFL!$H59="Pittsburgh",+NFL!#REF!,0))</f>
        <v>0</v>
      </c>
      <c r="AK501" s="565">
        <f>IF(+NFL!$F59="Pittsburgh",+NFL!#REF!,IF(+NFL!$H59="Pittsburgh",+NFL!#REF!,0))</f>
        <v>0</v>
      </c>
      <c r="AL501" s="100">
        <f>IF(+NFL!$F59="Pittsburgh",+NFL!#REF!,IF(+NFL!$H59="Pittsburgh",+NFL!#REF!,0))</f>
        <v>0</v>
      </c>
      <c r="AM501" s="82">
        <f>IF(+NFL!$F59="Pittsburgh",+NFL!#REF!,IF(+NFL!$H59="Pittsburgh",+NFL!#REF!,0))</f>
        <v>0</v>
      </c>
      <c r="AN501" s="81">
        <f>IF(+NFL!$F59="Pittsburgh",+NFL!#REF!,IF(+NFL!$H59="Pittsburgh",+NFL!#REF!,0))</f>
        <v>0</v>
      </c>
      <c r="AO501" s="83">
        <f>IF(+NFL!$F59="Pittsburgh",+NFL!#REF!,IF(+NFL!$H59="Pittsburgh",+NFL!#REF!,0))</f>
        <v>0</v>
      </c>
      <c r="AP501" s="480">
        <f>IF(+NFL!$F59="Pittsburgh",+NFL!#REF!,IF(+NFL!$H59="Pittsburgh",+NFL!#REF!,0))</f>
        <v>0</v>
      </c>
      <c r="AQ501" s="72">
        <f>IF(+NFL!$F59="Pittsburgh",+NFL!#REF!,IF(+NFL!$H59="Pittsburgh",+NFL!#REF!,0))</f>
        <v>0</v>
      </c>
      <c r="AR501" s="81">
        <f>IF(+NFL!$F59="Pittsburgh",+NFL!#REF!,IF(+NFL!$H59="Pittsburgh",+NFL!#REF!,0))</f>
        <v>0</v>
      </c>
      <c r="AS501" s="96">
        <f>IF(+NFL!$F59="Pittsburgh",+NFL!#REF!,IF(+NFL!$H59="Pittsburgh",+NFL!#REF!,0))</f>
        <v>0</v>
      </c>
      <c r="AT501" s="96">
        <f>IF(+NFL!$F59="Pittsburgh",+NFL!#REF!,IF(+NFL!$H59="Pittsburgh",+NFL!#REF!,0))</f>
        <v>0</v>
      </c>
      <c r="AU501" s="81">
        <f>IF(+NFL!$F59="Pittsburgh",+NFL!#REF!,IF(+NFL!$H59="Pittsburgh",+NFL!#REF!,0))</f>
        <v>0</v>
      </c>
      <c r="AV501" s="96">
        <f>IF(+NFL!$F59="Pittsburgh",+NFL!#REF!,IF(+NFL!$H59="Pittsburgh",+NFL!#REF!,0))</f>
        <v>0</v>
      </c>
      <c r="AW501" s="70">
        <f>IF(+NFL!$F59="Pittsburgh",+NFL!#REF!,IF(+NFL!$H59="Pittsburgh",+NFL!#REF!,0))</f>
        <v>0</v>
      </c>
      <c r="AX501" s="96">
        <f>IF(+NFL!$F59="Pittsburgh",+NFL!#REF!,IF(+NFL!$H59="Pittsburgh",+NFL!#REF!,0))</f>
        <v>0</v>
      </c>
      <c r="AY501" s="81">
        <f>IF(+NFL!$F59="Pittsburgh",+NFL!#REF!,IF(+NFL!$H59="Pittsburgh",+NFL!#REF!,0))</f>
        <v>0</v>
      </c>
      <c r="AZ501" s="96">
        <f>IF(+NFL!$F59="Pittsburgh",+NFL!#REF!,IF(+NFL!$H59="Pittsburgh",+NFL!#REF!,0))</f>
        <v>0</v>
      </c>
      <c r="BA501" s="70">
        <f>IF(+NFL!$F59="Pittsburgh",+NFL!#REF!,IF(+NFL!$H59="Pittsburgh",+NFL!#REF!,0))</f>
        <v>0</v>
      </c>
      <c r="BB501" s="70">
        <f>IF(+NFL!$F59="Pittsburgh",+NFL!#REF!,IF(+NFL!$H59="Pittsburgh",+NFL!#REF!,0))</f>
        <v>0</v>
      </c>
      <c r="BC501" s="592">
        <f>IF(+NFL!$F59="Pittsburgh",+NFL!#REF!,IF(+NFL!$H59="Pittsburgh",+NFL!#REF!,0))</f>
        <v>0</v>
      </c>
      <c r="BD501" s="81">
        <f>IF(+NFL!$F59="Pittsburgh",+NFL!#REF!,IF(+NFL!$H59="Pittsburgh",+NFL!#REF!,0))</f>
        <v>0</v>
      </c>
      <c r="BE501" s="96">
        <f>IF(+NFL!$F59="Pittsburgh",+NFL!#REF!,IF(+NFL!$H59="Pittsburgh",+NFL!#REF!,0))</f>
        <v>0</v>
      </c>
      <c r="BF501" s="70">
        <f>IF(+NFL!$F59="Pittsburgh",+NFL!#REF!,IF(+NFL!$H59="Pittsburgh",+NFL!#REF!,0))</f>
        <v>0</v>
      </c>
      <c r="BG501" s="81">
        <f>IF(+NFL!$F59="Pittsburgh",+NFL!#REF!,IF(+NFL!$H59="Pittsburgh",+NFL!#REF!,0))</f>
        <v>0</v>
      </c>
      <c r="BH501" s="96">
        <f>IF(+NFL!$F59="Pittsburgh",+NFL!#REF!,IF(+NFL!$H59="Pittsburgh",+NFL!#REF!,0))</f>
        <v>0</v>
      </c>
      <c r="BI501" s="70">
        <f>IF(+NFL!$F59="Pittsburgh",+NFL!#REF!,IF(+NFL!$H59="Pittsburgh",+NFL!#REF!,0))</f>
        <v>0</v>
      </c>
      <c r="BJ501" s="124">
        <f>IF(+NFL!$F59="Pittsburgh",+NFL!#REF!,IF(+NFL!$H59="Pittsburgh",+NFL!#REF!,0))</f>
        <v>0</v>
      </c>
      <c r="BK501" s="182">
        <f>IF(+NFL!$F59="Pittsburgh",+NFL!#REF!,IF(+NFL!$H59="Pittsburgh",+NFL!#REF!,0))</f>
        <v>0</v>
      </c>
    </row>
    <row r="502" spans="1:63" s="310" customFormat="1" x14ac:dyDescent="0.8">
      <c r="A502" s="70">
        <f>IF(+NFL!$F72="Pittsburgh",+NFL!A72,IF(+NFL!$H72="Pittsburgh",+NFL!A72,0))</f>
        <v>5</v>
      </c>
      <c r="B502" s="480" t="str">
        <f>IF(+NFL!$F72="Pittsburgh",+NFL!B72,IF(+NFL!$H72="Pittsburgh",+NFL!B72,0))</f>
        <v>Sun</v>
      </c>
      <c r="C502" s="72">
        <f>IF(+NFL!$F72="Pittsburgh",+NFL!C72,IF(+NFL!$H72="Pittsburgh",+NFL!C72,0))</f>
        <v>44479</v>
      </c>
      <c r="D502" s="73">
        <f>IF(+NFL!$F72="Pittsburgh",+NFL!D72,IF(+NFL!$H72="Pittsburgh",+NFL!D72,0))</f>
        <v>0.54166666666666663</v>
      </c>
      <c r="E502" s="70" t="str">
        <f>IF(+NFL!$F72="Pittsburgh",+NFL!E72,IF(+NFL!$H72="Pittsburgh",+NFL!E72,0))</f>
        <v>Fox</v>
      </c>
      <c r="F502" s="189" t="str">
        <f>IF(+NFL!$F72="Pittsburgh",+NFL!F72,IF(+NFL!$H72="Pittsburgh",+NFL!F72,0))</f>
        <v>Denver</v>
      </c>
      <c r="G502" s="70" t="str">
        <f>IF(+NFL!$F72="Pittsburgh",+NFL!G72,IF(+NFL!$H72="Pittsburgh",+NFL!G72,0))</f>
        <v>AFCW</v>
      </c>
      <c r="H502" s="189" t="str">
        <f>IF(+NFL!$F72="Pittsburgh",+NFL!H72,IF(+NFL!$H72="Pittsburgh",+NFL!H72,0))</f>
        <v>Pittsburgh</v>
      </c>
      <c r="I502" s="70" t="str">
        <f>IF(+NFL!$F72="Pittsburgh",+NFL!I72,IF(+NFL!$H72="Pittsburgh",+NFL!I72,0))</f>
        <v>AFCN</v>
      </c>
      <c r="J502" s="496" t="str">
        <f>IF(+NFL!$F72="Pittsburgh",+NFL!J72,IF(+NFL!$H72="Pittsburgh",+NFL!J72,0))</f>
        <v>Pittsburgh</v>
      </c>
      <c r="K502" s="510" t="str">
        <f>IF(+NFL!$F72="Pittsburgh",+NFL!K72,IF(+NFL!$H72="Pittsburgh",+NFL!K72,0))</f>
        <v>Denver</v>
      </c>
      <c r="L502" s="572">
        <f>IF(+NFL!$F72="Pittsburgh",+NFL!L72,IF(+NFL!$H72="Pittsburgh",+NFL!L72,0))</f>
        <v>1</v>
      </c>
      <c r="M502" s="573">
        <f>IF(+NFL!$F72="Pittsburgh",+NFL!M72,IF(+NFL!$H72="Pittsburgh",+NFL!M72,0))</f>
        <v>40</v>
      </c>
      <c r="N502" s="583" t="str">
        <f>IF(+NFL!$F72="Pittsburgh",+NFL!N72,IF(+NFL!$H72="Pittsburgh",+NFL!N72,0))</f>
        <v>Pittsburgh</v>
      </c>
      <c r="O502" s="584">
        <f>IF(+NFL!$F72="Pittsburgh",+NFL!O72,IF(+NFL!$H72="Pittsburgh",+NFL!O72,0))</f>
        <v>27</v>
      </c>
      <c r="P502" s="583" t="str">
        <f>IF(+NFL!$F72="Pittsburgh",+NFL!P72,IF(+NFL!$H72="Pittsburgh",+NFL!P72,0))</f>
        <v>Denver</v>
      </c>
      <c r="Q502" s="585">
        <f>IF(+NFL!$F72="Pittsburgh",+NFL!Q72,IF(+NFL!$H72="Pittsburgh",+NFL!Q72,0))</f>
        <v>19</v>
      </c>
      <c r="R502" s="586" t="str">
        <f>IF(+NFL!$F72="Pittsburgh",+NFL!R72,IF(+NFL!$H72="Pittsburgh",+NFL!R72,0))</f>
        <v>Pittsburgh</v>
      </c>
      <c r="S502" s="585" t="str">
        <f>IF(+NFL!$F72="Pittsburgh",+NFL!S72,IF(+NFL!$H72="Pittsburgh",+NFL!S72,0))</f>
        <v>Denver</v>
      </c>
      <c r="T502" s="587" t="str">
        <f>IF(+NFL!$F72="Pittsburgh",+NFL!T72,IF(+NFL!$H72="Pittsburgh",+NFL!T72,0))</f>
        <v>Denver</v>
      </c>
      <c r="U502" s="585" t="str">
        <f>IF(+NFL!$F72="Pittsburgh",+NFL!U72,IF(+NFL!$H72="Pittsburgh",+NFL!U72,0))</f>
        <v>L</v>
      </c>
      <c r="V502" s="586" t="e">
        <f>IF(+NFL!#REF!="Pittsburgh",+NFL!#REF!,IF(+NFL!#REF!="Pittsburgh",+NFL!#REF!,0))</f>
        <v>#REF!</v>
      </c>
      <c r="W502" s="585" t="e">
        <f>IF(+NFL!#REF!="Pittsburgh",+NFL!#REF!,IF(+NFL!#REF!="Pittsburgh",+NFL!#REF!,0))</f>
        <v>#REF!</v>
      </c>
      <c r="X502" s="587" t="e">
        <f>IF(+NFL!#REF!="Pittsburgh",+NFL!#REF!,IF(+NFL!#REF!="Pittsburgh",+NFL!#REF!,0))</f>
        <v>#REF!</v>
      </c>
      <c r="Y502" s="585" t="e">
        <f>IF(+NFL!#REF!="Pittsburgh",+NFL!#REF!,IF(+NFL!#REF!="Pittsburgh",+NFL!#REF!,0))</f>
        <v>#REF!</v>
      </c>
      <c r="Z502" s="586" t="e">
        <f>IF(+NFL!#REF!="Pittsburgh",+NFL!#REF!,IF(+NFL!#REF!="Pittsburgh",+NFL!#REF!,0))</f>
        <v>#REF!</v>
      </c>
      <c r="AA502" s="585" t="e">
        <f>IF(+NFL!#REF!="Pittsburgh",+NFL!#REF!,IF(+NFL!#REF!="Pittsburgh",+NFL!#REF!,0))</f>
        <v>#REF!</v>
      </c>
      <c r="AB502" s="124" t="e">
        <f>IF(+NFL!#REF!="Pittsburgh",+NFL!#REF!,IF(+NFL!#REF!="Pittsburgh",+NFL!#REF!,0))</f>
        <v>#REF!</v>
      </c>
      <c r="AC502" s="182" t="e">
        <f>IF(+NFL!#REF!="Pittsburgh",+NFL!#REF!,IF(+NFL!#REF!="Pittsburgh",+NFL!#REF!,0))</f>
        <v>#REF!</v>
      </c>
      <c r="AD502" s="496" t="e">
        <f>IF(+NFL!#REF!="Pittsburgh",+NFL!#REF!,IF(+NFL!#REF!="Pittsburgh",+NFL!#REF!,0))</f>
        <v>#REF!</v>
      </c>
      <c r="AE502" s="565" t="e">
        <f>IF(+NFL!#REF!="Pittsburgh",+NFL!#REF!,IF(+NFL!#REF!="Pittsburgh",+NFL!#REF!,0))</f>
        <v>#REF!</v>
      </c>
      <c r="AF502" s="496" t="e">
        <f>IF(+NFL!#REF!="Pittsburgh",+NFL!#REF!,IF(+NFL!#REF!="Pittsburgh",+NFL!#REF!,0))</f>
        <v>#REF!</v>
      </c>
      <c r="AG502" s="565" t="e">
        <f>IF(+NFL!#REF!="Pittsburgh",+NFL!#REF!,IF(+NFL!#REF!="Pittsburgh",+NFL!#REF!,0))</f>
        <v>#REF!</v>
      </c>
      <c r="AH502" s="496" t="e">
        <f>IF(+NFL!#REF!="Pittsburgh",+NFL!#REF!,IF(+NFL!#REF!="Pittsburgh",+NFL!#REF!,0))</f>
        <v>#REF!</v>
      </c>
      <c r="AI502" s="565" t="e">
        <f>IF(+NFL!#REF!="Pittsburgh",+NFL!#REF!,IF(+NFL!#REF!="Pittsburgh",+NFL!#REF!,0))</f>
        <v>#REF!</v>
      </c>
      <c r="AJ502" s="496" t="e">
        <f>IF(+NFL!#REF!="Pittsburgh",+NFL!#REF!,IF(+NFL!#REF!="Pittsburgh",+NFL!#REF!,0))</f>
        <v>#REF!</v>
      </c>
      <c r="AK502" s="565" t="e">
        <f>IF(+NFL!#REF!="Pittsburgh",+NFL!#REF!,IF(+NFL!#REF!="Pittsburgh",+NFL!#REF!,0))</f>
        <v>#REF!</v>
      </c>
      <c r="AL502" s="100" t="e">
        <f>IF(+NFL!#REF!="Pittsburgh",+NFL!#REF!,IF(+NFL!#REF!="Pittsburgh",+NFL!#REF!,0))</f>
        <v>#REF!</v>
      </c>
      <c r="AM502" s="82" t="e">
        <f>IF(+NFL!#REF!="Pittsburgh",+NFL!#REF!,IF(+NFL!#REF!="Pittsburgh",+NFL!#REF!,0))</f>
        <v>#REF!</v>
      </c>
      <c r="AN502" s="81" t="e">
        <f>IF(+NFL!#REF!="Pittsburgh",+NFL!#REF!,IF(+NFL!#REF!="Pittsburgh",+NFL!#REF!,0))</f>
        <v>#REF!</v>
      </c>
      <c r="AO502" s="83" t="e">
        <f>IF(+NFL!#REF!="Pittsburgh",+NFL!#REF!,IF(+NFL!#REF!="Pittsburgh",+NFL!#REF!,0))</f>
        <v>#REF!</v>
      </c>
      <c r="AP502" s="480" t="e">
        <f>IF(+NFL!#REF!="Pittsburgh",+NFL!#REF!,IF(+NFL!#REF!="Pittsburgh",+NFL!#REF!,0))</f>
        <v>#REF!</v>
      </c>
      <c r="AQ502" s="72" t="e">
        <f>IF(+NFL!#REF!="Pittsburgh",+NFL!#REF!,IF(+NFL!#REF!="Pittsburgh",+NFL!#REF!,0))</f>
        <v>#REF!</v>
      </c>
      <c r="AR502" s="81" t="e">
        <f>IF(+NFL!#REF!="Pittsburgh",+NFL!#REF!,IF(+NFL!#REF!="Pittsburgh",+NFL!#REF!,0))</f>
        <v>#REF!</v>
      </c>
      <c r="AS502" s="96" t="e">
        <f>IF(+NFL!#REF!="Pittsburgh",+NFL!#REF!,IF(+NFL!#REF!="Pittsburgh",+NFL!#REF!,0))</f>
        <v>#REF!</v>
      </c>
      <c r="AT502" s="96" t="e">
        <f>IF(+NFL!#REF!="Pittsburgh",+NFL!#REF!,IF(+NFL!#REF!="Pittsburgh",+NFL!#REF!,0))</f>
        <v>#REF!</v>
      </c>
      <c r="AU502" s="81" t="e">
        <f>IF(+NFL!#REF!="Pittsburgh",+NFL!#REF!,IF(+NFL!#REF!="Pittsburgh",+NFL!#REF!,0))</f>
        <v>#REF!</v>
      </c>
      <c r="AV502" s="96" t="e">
        <f>IF(+NFL!#REF!="Pittsburgh",+NFL!#REF!,IF(+NFL!#REF!="Pittsburgh",+NFL!#REF!,0))</f>
        <v>#REF!</v>
      </c>
      <c r="AW502" s="70" t="e">
        <f>IF(+NFL!#REF!="Pittsburgh",+NFL!#REF!,IF(+NFL!#REF!="Pittsburgh",+NFL!#REF!,0))</f>
        <v>#REF!</v>
      </c>
      <c r="AX502" s="96" t="e">
        <f>IF(+NFL!#REF!="Pittsburgh",+NFL!#REF!,IF(+NFL!#REF!="Pittsburgh",+NFL!#REF!,0))</f>
        <v>#REF!</v>
      </c>
      <c r="AY502" s="81" t="e">
        <f>IF(+NFL!#REF!="Pittsburgh",+NFL!#REF!,IF(+NFL!#REF!="Pittsburgh",+NFL!#REF!,0))</f>
        <v>#REF!</v>
      </c>
      <c r="AZ502" s="96" t="e">
        <f>IF(+NFL!#REF!="Pittsburgh",+NFL!#REF!,IF(+NFL!#REF!="Pittsburgh",+NFL!#REF!,0))</f>
        <v>#REF!</v>
      </c>
      <c r="BA502" s="70" t="e">
        <f>IF(+NFL!#REF!="Pittsburgh",+NFL!#REF!,IF(+NFL!#REF!="Pittsburgh",+NFL!#REF!,0))</f>
        <v>#REF!</v>
      </c>
      <c r="BB502" s="70" t="e">
        <f>IF(+NFL!#REF!="Pittsburgh",+NFL!#REF!,IF(+NFL!#REF!="Pittsburgh",+NFL!#REF!,0))</f>
        <v>#REF!</v>
      </c>
      <c r="BC502" s="592" t="e">
        <f>IF(+NFL!#REF!="Pittsburgh",+NFL!#REF!,IF(+NFL!#REF!="Pittsburgh",+NFL!#REF!,0))</f>
        <v>#REF!</v>
      </c>
      <c r="BD502" s="81" t="e">
        <f>IF(+NFL!#REF!="Pittsburgh",+NFL!#REF!,IF(+NFL!#REF!="Pittsburgh",+NFL!#REF!,0))</f>
        <v>#REF!</v>
      </c>
      <c r="BE502" s="96" t="e">
        <f>IF(+NFL!#REF!="Pittsburgh",+NFL!#REF!,IF(+NFL!#REF!="Pittsburgh",+NFL!#REF!,0))</f>
        <v>#REF!</v>
      </c>
      <c r="BF502" s="70" t="e">
        <f>IF(+NFL!#REF!="Pittsburgh",+NFL!#REF!,IF(+NFL!#REF!="Pittsburgh",+NFL!#REF!,0))</f>
        <v>#REF!</v>
      </c>
      <c r="BG502" s="81" t="e">
        <f>IF(+NFL!#REF!="Pittsburgh",+NFL!#REF!,IF(+NFL!#REF!="Pittsburgh",+NFL!#REF!,0))</f>
        <v>#REF!</v>
      </c>
      <c r="BH502" s="96" t="e">
        <f>IF(+NFL!#REF!="Pittsburgh",+NFL!#REF!,IF(+NFL!#REF!="Pittsburgh",+NFL!#REF!,0))</f>
        <v>#REF!</v>
      </c>
      <c r="BI502" s="70" t="e">
        <f>IF(+NFL!#REF!="Pittsburgh",+NFL!#REF!,IF(+NFL!#REF!="Pittsburgh",+NFL!#REF!,0))</f>
        <v>#REF!</v>
      </c>
      <c r="BJ502" s="124" t="e">
        <f>IF(+NFL!#REF!="Pittsburgh",+NFL!#REF!,IF(+NFL!#REF!="Pittsburgh",+NFL!#REF!,0))</f>
        <v>#REF!</v>
      </c>
      <c r="BK502" s="182" t="e">
        <f>IF(+NFL!#REF!="Pittsburgh",+NFL!#REF!,IF(+NFL!#REF!="Pittsburgh",+NFL!#REF!,0))</f>
        <v>#REF!</v>
      </c>
    </row>
    <row r="503" spans="1:63" s="310" customFormat="1" x14ac:dyDescent="0.8">
      <c r="A503" s="70">
        <f>IF(+NFL!$F96="Pittsburgh",+NFL!A96,IF(+NFL!$H96="Pittsburgh",+NFL!A96,0))</f>
        <v>6</v>
      </c>
      <c r="B503" s="480" t="str">
        <f>IF(+NFL!$F96="Pittsburgh",+NFL!B96,IF(+NFL!$H96="Pittsburgh",+NFL!B96,0))</f>
        <v>Sun</v>
      </c>
      <c r="C503" s="72">
        <f>IF(+NFL!$F96="Pittsburgh",+NFL!C96,IF(+NFL!$H96="Pittsburgh",+NFL!C96,0))</f>
        <v>44486</v>
      </c>
      <c r="D503" s="73">
        <f>IF(+NFL!$F96="Pittsburgh",+NFL!D96,IF(+NFL!$H96="Pittsburgh",+NFL!D96,0))</f>
        <v>0.84375</v>
      </c>
      <c r="E503" s="70" t="str">
        <f>IF(+NFL!$F96="Pittsburgh",+NFL!E96,IF(+NFL!$H96="Pittsburgh",+NFL!E96,0))</f>
        <v>NBC</v>
      </c>
      <c r="F503" s="189" t="str">
        <f>IF(+NFL!$F96="Pittsburgh",+NFL!F96,IF(+NFL!$H96="Pittsburgh",+NFL!F96,0))</f>
        <v>Seattle</v>
      </c>
      <c r="G503" s="70" t="str">
        <f>IF(+NFL!$F96="Pittsburgh",+NFL!G96,IF(+NFL!$H96="Pittsburgh",+NFL!G96,0))</f>
        <v>NFCW</v>
      </c>
      <c r="H503" s="189" t="str">
        <f>IF(+NFL!$F96="Pittsburgh",+NFL!H96,IF(+NFL!$H96="Pittsburgh",+NFL!H96,0))</f>
        <v>Pittsburgh</v>
      </c>
      <c r="I503" s="70" t="str">
        <f>IF(+NFL!$F96="Pittsburgh",+NFL!I96,IF(+NFL!$H96="Pittsburgh",+NFL!I96,0))</f>
        <v>AFCN</v>
      </c>
      <c r="J503" s="496" t="str">
        <f>IF(+NFL!$F96="Pittsburgh",+NFL!J96,IF(+NFL!$H96="Pittsburgh",+NFL!J96,0))</f>
        <v>Pittsburgh</v>
      </c>
      <c r="K503" s="510" t="str">
        <f>IF(+NFL!$F96="Pittsburgh",+NFL!K96,IF(+NFL!$H96="Pittsburgh",+NFL!K96,0))</f>
        <v>Seattle</v>
      </c>
      <c r="L503" s="572">
        <f>IF(+NFL!$F96="Pittsburgh",+NFL!L96,IF(+NFL!$H96="Pittsburgh",+NFL!L96,0))</f>
        <v>5</v>
      </c>
      <c r="M503" s="573">
        <f>IF(+NFL!$F96="Pittsburgh",+NFL!M96,IF(+NFL!$H96="Pittsburgh",+NFL!M96,0))</f>
        <v>43</v>
      </c>
      <c r="N503" s="583" t="str">
        <f>IF(+NFL!$F96="Pittsburgh",+NFL!N96,IF(+NFL!$H96="Pittsburgh",+NFL!N96,0))</f>
        <v>Pittsburgh</v>
      </c>
      <c r="O503" s="584">
        <f>IF(+NFL!$F96="Pittsburgh",+NFL!O96,IF(+NFL!$H96="Pittsburgh",+NFL!O96,0))</f>
        <v>23</v>
      </c>
      <c r="P503" s="583" t="str">
        <f>IF(+NFL!$F96="Pittsburgh",+NFL!P96,IF(+NFL!$H96="Pittsburgh",+NFL!P96,0))</f>
        <v>Seattle</v>
      </c>
      <c r="Q503" s="585">
        <f>IF(+NFL!$F96="Pittsburgh",+NFL!Q96,IF(+NFL!$H96="Pittsburgh",+NFL!Q96,0))</f>
        <v>20</v>
      </c>
      <c r="R503" s="586" t="str">
        <f>IF(+NFL!$F96="Pittsburgh",+NFL!R96,IF(+NFL!$H96="Pittsburgh",+NFL!R96,0))</f>
        <v>Seattle</v>
      </c>
      <c r="S503" s="585" t="str">
        <f>IF(+NFL!$F96="Pittsburgh",+NFL!S96,IF(+NFL!$H96="Pittsburgh",+NFL!S96,0))</f>
        <v>Pittsburgh</v>
      </c>
      <c r="T503" s="587" t="str">
        <f>IF(+NFL!$F96="Pittsburgh",+NFL!T96,IF(+NFL!$H96="Pittsburgh",+NFL!T96,0))</f>
        <v>Seattle</v>
      </c>
      <c r="U503" s="585" t="str">
        <f>IF(+NFL!$F96="Pittsburgh",+NFL!U96,IF(+NFL!$H96="Pittsburgh",+NFL!U96,0))</f>
        <v>W</v>
      </c>
      <c r="V503" s="586" t="e">
        <f>IF(+NFL!#REF!="Pittsburgh",+NFL!#REF!,IF(+NFL!#REF!="Pittsburgh",+NFL!#REF!,0))</f>
        <v>#REF!</v>
      </c>
      <c r="W503" s="585" t="e">
        <f>IF(+NFL!#REF!="Pittsburgh",+NFL!#REF!,IF(+NFL!#REF!="Pittsburgh",+NFL!#REF!,0))</f>
        <v>#REF!</v>
      </c>
      <c r="X503" s="587" t="e">
        <f>IF(+NFL!#REF!="Pittsburgh",+NFL!#REF!,IF(+NFL!#REF!="Pittsburgh",+NFL!#REF!,0))</f>
        <v>#REF!</v>
      </c>
      <c r="Y503" s="585" t="e">
        <f>IF(+NFL!#REF!="Pittsburgh",+NFL!#REF!,IF(+NFL!#REF!="Pittsburgh",+NFL!#REF!,0))</f>
        <v>#REF!</v>
      </c>
      <c r="Z503" s="586" t="e">
        <f>IF(+NFL!#REF!="Pittsburgh",+NFL!#REF!,IF(+NFL!#REF!="Pittsburgh",+NFL!#REF!,0))</f>
        <v>#REF!</v>
      </c>
      <c r="AA503" s="585" t="e">
        <f>IF(+NFL!#REF!="Pittsburgh",+NFL!#REF!,IF(+NFL!#REF!="Pittsburgh",+NFL!#REF!,0))</f>
        <v>#REF!</v>
      </c>
      <c r="AB503" s="124" t="e">
        <f>IF(+NFL!#REF!="Pittsburgh",+NFL!#REF!,IF(+NFL!#REF!="Pittsburgh",+NFL!#REF!,0))</f>
        <v>#REF!</v>
      </c>
      <c r="AC503" s="182" t="e">
        <f>IF(+NFL!#REF!="Pittsburgh",+NFL!#REF!,IF(+NFL!#REF!="Pittsburgh",+NFL!#REF!,0))</f>
        <v>#REF!</v>
      </c>
      <c r="AD503" s="496" t="e">
        <f>IF(+NFL!#REF!="Pittsburgh",+NFL!#REF!,IF(+NFL!#REF!="Pittsburgh",+NFL!#REF!,0))</f>
        <v>#REF!</v>
      </c>
      <c r="AE503" s="565" t="e">
        <f>IF(+NFL!#REF!="Pittsburgh",+NFL!#REF!,IF(+NFL!#REF!="Pittsburgh",+NFL!#REF!,0))</f>
        <v>#REF!</v>
      </c>
      <c r="AF503" s="496" t="e">
        <f>IF(+NFL!#REF!="Pittsburgh",+NFL!#REF!,IF(+NFL!#REF!="Pittsburgh",+NFL!#REF!,0))</f>
        <v>#REF!</v>
      </c>
      <c r="AG503" s="565" t="e">
        <f>IF(+NFL!#REF!="Pittsburgh",+NFL!#REF!,IF(+NFL!#REF!="Pittsburgh",+NFL!#REF!,0))</f>
        <v>#REF!</v>
      </c>
      <c r="AH503" s="496" t="e">
        <f>IF(+NFL!#REF!="Pittsburgh",+NFL!#REF!,IF(+NFL!#REF!="Pittsburgh",+NFL!#REF!,0))</f>
        <v>#REF!</v>
      </c>
      <c r="AI503" s="565" t="e">
        <f>IF(+NFL!#REF!="Pittsburgh",+NFL!#REF!,IF(+NFL!#REF!="Pittsburgh",+NFL!#REF!,0))</f>
        <v>#REF!</v>
      </c>
      <c r="AJ503" s="496" t="e">
        <f>IF(+NFL!#REF!="Pittsburgh",+NFL!#REF!,IF(+NFL!#REF!="Pittsburgh",+NFL!#REF!,0))</f>
        <v>#REF!</v>
      </c>
      <c r="AK503" s="565" t="e">
        <f>IF(+NFL!#REF!="Pittsburgh",+NFL!#REF!,IF(+NFL!#REF!="Pittsburgh",+NFL!#REF!,0))</f>
        <v>#REF!</v>
      </c>
      <c r="AL503" s="100" t="e">
        <f>IF(+NFL!#REF!="Pittsburgh",+NFL!#REF!,IF(+NFL!#REF!="Pittsburgh",+NFL!#REF!,0))</f>
        <v>#REF!</v>
      </c>
      <c r="AM503" s="82" t="e">
        <f>IF(+NFL!#REF!="Pittsburgh",+NFL!#REF!,IF(+NFL!#REF!="Pittsburgh",+NFL!#REF!,0))</f>
        <v>#REF!</v>
      </c>
      <c r="AN503" s="81" t="e">
        <f>IF(+NFL!#REF!="Pittsburgh",+NFL!#REF!,IF(+NFL!#REF!="Pittsburgh",+NFL!#REF!,0))</f>
        <v>#REF!</v>
      </c>
      <c r="AO503" s="83" t="e">
        <f>IF(+NFL!#REF!="Pittsburgh",+NFL!#REF!,IF(+NFL!#REF!="Pittsburgh",+NFL!#REF!,0))</f>
        <v>#REF!</v>
      </c>
      <c r="AP503" s="480" t="e">
        <f>IF(+NFL!#REF!="Pittsburgh",+NFL!#REF!,IF(+NFL!#REF!="Pittsburgh",+NFL!#REF!,0))</f>
        <v>#REF!</v>
      </c>
      <c r="AQ503" s="72" t="e">
        <f>IF(+NFL!#REF!="Pittsburgh",+NFL!#REF!,IF(+NFL!#REF!="Pittsburgh",+NFL!#REF!,0))</f>
        <v>#REF!</v>
      </c>
      <c r="AR503" s="81" t="e">
        <f>IF(+NFL!#REF!="Pittsburgh",+NFL!#REF!,IF(+NFL!#REF!="Pittsburgh",+NFL!#REF!,0))</f>
        <v>#REF!</v>
      </c>
      <c r="AS503" s="96" t="e">
        <f>IF(+NFL!#REF!="Pittsburgh",+NFL!#REF!,IF(+NFL!#REF!="Pittsburgh",+NFL!#REF!,0))</f>
        <v>#REF!</v>
      </c>
      <c r="AT503" s="96" t="e">
        <f>IF(+NFL!#REF!="Pittsburgh",+NFL!#REF!,IF(+NFL!#REF!="Pittsburgh",+NFL!#REF!,0))</f>
        <v>#REF!</v>
      </c>
      <c r="AU503" s="81" t="e">
        <f>IF(+NFL!#REF!="Pittsburgh",+NFL!#REF!,IF(+NFL!#REF!="Pittsburgh",+NFL!#REF!,0))</f>
        <v>#REF!</v>
      </c>
      <c r="AV503" s="96" t="e">
        <f>IF(+NFL!#REF!="Pittsburgh",+NFL!#REF!,IF(+NFL!#REF!="Pittsburgh",+NFL!#REF!,0))</f>
        <v>#REF!</v>
      </c>
      <c r="AW503" s="70" t="e">
        <f>IF(+NFL!#REF!="Pittsburgh",+NFL!#REF!,IF(+NFL!#REF!="Pittsburgh",+NFL!#REF!,0))</f>
        <v>#REF!</v>
      </c>
      <c r="AX503" s="96" t="e">
        <f>IF(+NFL!#REF!="Pittsburgh",+NFL!#REF!,IF(+NFL!#REF!="Pittsburgh",+NFL!#REF!,0))</f>
        <v>#REF!</v>
      </c>
      <c r="AY503" s="81" t="e">
        <f>IF(+NFL!#REF!="Pittsburgh",+NFL!#REF!,IF(+NFL!#REF!="Pittsburgh",+NFL!#REF!,0))</f>
        <v>#REF!</v>
      </c>
      <c r="AZ503" s="96" t="e">
        <f>IF(+NFL!#REF!="Pittsburgh",+NFL!#REF!,IF(+NFL!#REF!="Pittsburgh",+NFL!#REF!,0))</f>
        <v>#REF!</v>
      </c>
      <c r="BA503" s="70" t="e">
        <f>IF(+NFL!#REF!="Pittsburgh",+NFL!#REF!,IF(+NFL!#REF!="Pittsburgh",+NFL!#REF!,0))</f>
        <v>#REF!</v>
      </c>
      <c r="BB503" s="70" t="e">
        <f>IF(+NFL!#REF!="Pittsburgh",+NFL!#REF!,IF(+NFL!#REF!="Pittsburgh",+NFL!#REF!,0))</f>
        <v>#REF!</v>
      </c>
      <c r="BC503" s="592" t="e">
        <f>IF(+NFL!#REF!="Pittsburgh",+NFL!#REF!,IF(+NFL!#REF!="Pittsburgh",+NFL!#REF!,0))</f>
        <v>#REF!</v>
      </c>
      <c r="BD503" s="81" t="e">
        <f>IF(+NFL!#REF!="Pittsburgh",+NFL!#REF!,IF(+NFL!#REF!="Pittsburgh",+NFL!#REF!,0))</f>
        <v>#REF!</v>
      </c>
      <c r="BE503" s="96" t="e">
        <f>IF(+NFL!#REF!="Pittsburgh",+NFL!#REF!,IF(+NFL!#REF!="Pittsburgh",+NFL!#REF!,0))</f>
        <v>#REF!</v>
      </c>
      <c r="BF503" s="70" t="e">
        <f>IF(+NFL!#REF!="Pittsburgh",+NFL!#REF!,IF(+NFL!#REF!="Pittsburgh",+NFL!#REF!,0))</f>
        <v>#REF!</v>
      </c>
      <c r="BG503" s="81" t="e">
        <f>IF(+NFL!#REF!="Pittsburgh",+NFL!#REF!,IF(+NFL!#REF!="Pittsburgh",+NFL!#REF!,0))</f>
        <v>#REF!</v>
      </c>
      <c r="BH503" s="96" t="e">
        <f>IF(+NFL!#REF!="Pittsburgh",+NFL!#REF!,IF(+NFL!#REF!="Pittsburgh",+NFL!#REF!,0))</f>
        <v>#REF!</v>
      </c>
      <c r="BI503" s="70" t="e">
        <f>IF(+NFL!#REF!="Pittsburgh",+NFL!#REF!,IF(+NFL!#REF!="Pittsburgh",+NFL!#REF!,0))</f>
        <v>#REF!</v>
      </c>
      <c r="BJ503" s="124" t="e">
        <f>IF(+NFL!#REF!="Pittsburgh",+NFL!#REF!,IF(+NFL!#REF!="Pittsburgh",+NFL!#REF!,0))</f>
        <v>#REF!</v>
      </c>
      <c r="BK503" s="182" t="e">
        <f>IF(+NFL!#REF!="Pittsburgh",+NFL!#REF!,IF(+NFL!#REF!="Pittsburgh",+NFL!#REF!,0))</f>
        <v>#REF!</v>
      </c>
    </row>
    <row r="504" spans="1:63" s="310" customFormat="1" x14ac:dyDescent="0.8">
      <c r="A504" s="70">
        <f>IF(+NFL!$F120="Pittsburgh",+NFL!A120,IF(+NFL!$H120="Pittsburgh",+NFL!A120,0))</f>
        <v>7</v>
      </c>
      <c r="B504" s="480">
        <f>IF(+NFL!$F120="Pittsburgh",+NFL!B120,IF(+NFL!$H120="Pittsburgh",+NFL!B120,0))</f>
        <v>0</v>
      </c>
      <c r="C504" s="72">
        <f>IF(+NFL!$F120="Pittsburgh",+NFL!C120,IF(+NFL!$H120="Pittsburgh",+NFL!C120,0))</f>
        <v>0</v>
      </c>
      <c r="D504" s="73">
        <f>IF(+NFL!$F120="Pittsburgh",+NFL!D120,IF(+NFL!$H120="Pittsburgh",+NFL!D120,0))</f>
        <v>0</v>
      </c>
      <c r="E504" s="70">
        <f>IF(+NFL!$F120="Pittsburgh",+NFL!E120,IF(+NFL!$H120="Pittsburgh",+NFL!E120,0))</f>
        <v>0</v>
      </c>
      <c r="F504" s="189" t="str">
        <f>IF(+NFL!$F120="Pittsburgh",+NFL!F120,IF(+NFL!$H120="Pittsburgh",+NFL!F120,0))</f>
        <v>Pittsburgh</v>
      </c>
      <c r="G504" s="70" t="str">
        <f>IF(+NFL!$F120="Pittsburgh",+NFL!G120,IF(+NFL!$H120="Pittsburgh",+NFL!G120,0))</f>
        <v>AFCN</v>
      </c>
      <c r="H504" s="189">
        <f>IF(+NFL!$F120="Pittsburgh",+NFL!H120,IF(+NFL!$H120="Pittsburgh",+NFL!H120,0))</f>
        <v>0</v>
      </c>
      <c r="I504" s="70">
        <f>IF(+NFL!$F120="Pittsburgh",+NFL!I120,IF(+NFL!$H120="Pittsburgh",+NFL!I120,0))</f>
        <v>0</v>
      </c>
      <c r="J504" s="496">
        <f>IF(+NFL!$F120="Pittsburgh",+NFL!J120,IF(+NFL!$H120="Pittsburgh",+NFL!J120,0))</f>
        <v>0</v>
      </c>
      <c r="K504" s="510">
        <f>IF(+NFL!$F120="Pittsburgh",+NFL!K120,IF(+NFL!$H120="Pittsburgh",+NFL!K120,0))</f>
        <v>0</v>
      </c>
      <c r="L504" s="572">
        <f>IF(+NFL!$F120="Pittsburgh",+NFL!L120,IF(+NFL!$H120="Pittsburgh",+NFL!L120,0))</f>
        <v>0</v>
      </c>
      <c r="M504" s="573">
        <f>IF(+NFL!$F120="Pittsburgh",+NFL!M120,IF(+NFL!$H120="Pittsburgh",+NFL!M120,0))</f>
        <v>0</v>
      </c>
      <c r="N504" s="583">
        <f>IF(+NFL!$F120="Pittsburgh",+NFL!N120,IF(+NFL!$H120="Pittsburgh",+NFL!N120,0))</f>
        <v>0</v>
      </c>
      <c r="O504" s="584">
        <f>IF(+NFL!$F120="Pittsburgh",+NFL!O120,IF(+NFL!$H120="Pittsburgh",+NFL!O120,0))</f>
        <v>0</v>
      </c>
      <c r="P504" s="583">
        <f>IF(+NFL!$F120="Pittsburgh",+NFL!P120,IF(+NFL!$H120="Pittsburgh",+NFL!P120,0))</f>
        <v>0</v>
      </c>
      <c r="Q504" s="585">
        <f>IF(+NFL!$F120="Pittsburgh",+NFL!Q120,IF(+NFL!$H120="Pittsburgh",+NFL!Q120,0))</f>
        <v>0</v>
      </c>
      <c r="R504" s="586">
        <f>IF(+NFL!$F120="Pittsburgh",+NFL!R120,IF(+NFL!$H120="Pittsburgh",+NFL!R120,0))</f>
        <v>0</v>
      </c>
      <c r="S504" s="585">
        <f>IF(+NFL!$F120="Pittsburgh",+NFL!S120,IF(+NFL!$H120="Pittsburgh",+NFL!S120,0))</f>
        <v>0</v>
      </c>
      <c r="T504" s="587">
        <f>IF(+NFL!$F120="Pittsburgh",+NFL!T120,IF(+NFL!$H120="Pittsburgh",+NFL!T120,0))</f>
        <v>0</v>
      </c>
      <c r="U504" s="585">
        <f>IF(+NFL!$F120="Pittsburgh",+NFL!U120,IF(+NFL!$H120="Pittsburgh",+NFL!U120,0))</f>
        <v>0</v>
      </c>
      <c r="V504" s="586">
        <f>IF(+NFL!$F117="Pittsburgh",+NFL!#REF!,IF(+NFL!$H117="Pittsburgh",+NFL!#REF!,0))</f>
        <v>0</v>
      </c>
      <c r="W504" s="585">
        <f>IF(+NFL!$F117="Pittsburgh",+NFL!#REF!,IF(+NFL!$H117="Pittsburgh",+NFL!#REF!,0))</f>
        <v>0</v>
      </c>
      <c r="X504" s="587">
        <f>IF(+NFL!$F117="Pittsburgh",+NFL!#REF!,IF(+NFL!$H117="Pittsburgh",+NFL!#REF!,0))</f>
        <v>0</v>
      </c>
      <c r="Y504" s="585">
        <f>IF(+NFL!$F117="Pittsburgh",+NFL!#REF!,IF(+NFL!$H117="Pittsburgh",+NFL!#REF!,0))</f>
        <v>0</v>
      </c>
      <c r="Z504" s="586">
        <f>IF(+NFL!$F117="Pittsburgh",+NFL!#REF!,IF(+NFL!$H117="Pittsburgh",+NFL!#REF!,0))</f>
        <v>0</v>
      </c>
      <c r="AA504" s="585">
        <f>IF(+NFL!$F117="Pittsburgh",+NFL!#REF!,IF(+NFL!$H117="Pittsburgh",+NFL!#REF!,0))</f>
        <v>0</v>
      </c>
      <c r="AB504" s="124">
        <f>IF(+NFL!$F117="Pittsburgh",+NFL!#REF!,IF(+NFL!$H117="Pittsburgh",+NFL!#REF!,0))</f>
        <v>0</v>
      </c>
      <c r="AC504" s="182">
        <f>IF(+NFL!$F117="Pittsburgh",+NFL!#REF!,IF(+NFL!$H117="Pittsburgh",+NFL!#REF!,0))</f>
        <v>0</v>
      </c>
      <c r="AD504" s="496">
        <f>IF(+NFL!$F117="Pittsburgh",+NFL!#REF!,IF(+NFL!$H117="Pittsburgh",+NFL!#REF!,0))</f>
        <v>0</v>
      </c>
      <c r="AE504" s="565">
        <f>IF(+NFL!$F117="Pittsburgh",+NFL!#REF!,IF(+NFL!$H117="Pittsburgh",+NFL!#REF!,0))</f>
        <v>0</v>
      </c>
      <c r="AF504" s="496">
        <f>IF(+NFL!$F117="Pittsburgh",+NFL!#REF!,IF(+NFL!$H117="Pittsburgh",+NFL!#REF!,0))</f>
        <v>0</v>
      </c>
      <c r="AG504" s="565">
        <f>IF(+NFL!$F117="Pittsburgh",+NFL!#REF!,IF(+NFL!$H117="Pittsburgh",+NFL!#REF!,0))</f>
        <v>0</v>
      </c>
      <c r="AH504" s="496">
        <f>IF(+NFL!$F117="Pittsburgh",+NFL!#REF!,IF(+NFL!$H117="Pittsburgh",+NFL!#REF!,0))</f>
        <v>0</v>
      </c>
      <c r="AI504" s="565">
        <f>IF(+NFL!$F117="Pittsburgh",+NFL!#REF!,IF(+NFL!$H117="Pittsburgh",+NFL!#REF!,0))</f>
        <v>0</v>
      </c>
      <c r="AJ504" s="496">
        <f>IF(+NFL!$F117="Pittsburgh",+NFL!#REF!,IF(+NFL!$H117="Pittsburgh",+NFL!#REF!,0))</f>
        <v>0</v>
      </c>
      <c r="AK504" s="565">
        <f>IF(+NFL!$F117="Pittsburgh",+NFL!#REF!,IF(+NFL!$H117="Pittsburgh",+NFL!#REF!,0))</f>
        <v>0</v>
      </c>
      <c r="AL504" s="100">
        <f>IF(+NFL!$F117="Pittsburgh",+NFL!#REF!,IF(+NFL!$H117="Pittsburgh",+NFL!#REF!,0))</f>
        <v>0</v>
      </c>
      <c r="AM504" s="82">
        <f>IF(+NFL!$F117="Pittsburgh",+NFL!#REF!,IF(+NFL!$H117="Pittsburgh",+NFL!#REF!,0))</f>
        <v>0</v>
      </c>
      <c r="AN504" s="81">
        <f>IF(+NFL!$F117="Pittsburgh",+NFL!#REF!,IF(+NFL!$H117="Pittsburgh",+NFL!#REF!,0))</f>
        <v>0</v>
      </c>
      <c r="AO504" s="83">
        <f>IF(+NFL!$F117="Pittsburgh",+NFL!#REF!,IF(+NFL!$H117="Pittsburgh",+NFL!#REF!,0))</f>
        <v>0</v>
      </c>
      <c r="AP504" s="480">
        <f>IF(+NFL!$F117="Pittsburgh",+NFL!#REF!,IF(+NFL!$H117="Pittsburgh",+NFL!#REF!,0))</f>
        <v>0</v>
      </c>
      <c r="AQ504" s="72">
        <f>IF(+NFL!$F117="Pittsburgh",+NFL!#REF!,IF(+NFL!$H117="Pittsburgh",+NFL!#REF!,0))</f>
        <v>0</v>
      </c>
      <c r="AR504" s="81">
        <f>IF(+NFL!$F117="Pittsburgh",+NFL!#REF!,IF(+NFL!$H117="Pittsburgh",+NFL!#REF!,0))</f>
        <v>0</v>
      </c>
      <c r="AS504" s="96">
        <f>IF(+NFL!$F117="Pittsburgh",+NFL!#REF!,IF(+NFL!$H117="Pittsburgh",+NFL!#REF!,0))</f>
        <v>0</v>
      </c>
      <c r="AT504" s="96">
        <f>IF(+NFL!$F117="Pittsburgh",+NFL!#REF!,IF(+NFL!$H117="Pittsburgh",+NFL!#REF!,0))</f>
        <v>0</v>
      </c>
      <c r="AU504" s="81">
        <f>IF(+NFL!$F117="Pittsburgh",+NFL!#REF!,IF(+NFL!$H117="Pittsburgh",+NFL!#REF!,0))</f>
        <v>0</v>
      </c>
      <c r="AV504" s="96">
        <f>IF(+NFL!$F117="Pittsburgh",+NFL!#REF!,IF(+NFL!$H117="Pittsburgh",+NFL!#REF!,0))</f>
        <v>0</v>
      </c>
      <c r="AW504" s="70">
        <f>IF(+NFL!$F117="Pittsburgh",+NFL!#REF!,IF(+NFL!$H117="Pittsburgh",+NFL!#REF!,0))</f>
        <v>0</v>
      </c>
      <c r="AX504" s="96">
        <f>IF(+NFL!$F117="Pittsburgh",+NFL!#REF!,IF(+NFL!$H117="Pittsburgh",+NFL!#REF!,0))</f>
        <v>0</v>
      </c>
      <c r="AY504" s="81">
        <f>IF(+NFL!$F117="Pittsburgh",+NFL!#REF!,IF(+NFL!$H117="Pittsburgh",+NFL!#REF!,0))</f>
        <v>0</v>
      </c>
      <c r="AZ504" s="96">
        <f>IF(+NFL!$F117="Pittsburgh",+NFL!#REF!,IF(+NFL!$H117="Pittsburgh",+NFL!#REF!,0))</f>
        <v>0</v>
      </c>
      <c r="BA504" s="70">
        <f>IF(+NFL!$F117="Pittsburgh",+NFL!#REF!,IF(+NFL!$H117="Pittsburgh",+NFL!#REF!,0))</f>
        <v>0</v>
      </c>
      <c r="BB504" s="70">
        <f>IF(+NFL!$F117="Pittsburgh",+NFL!#REF!,IF(+NFL!$H117="Pittsburgh",+NFL!#REF!,0))</f>
        <v>0</v>
      </c>
      <c r="BC504" s="592">
        <f>IF(+NFL!$F117="Pittsburgh",+NFL!#REF!,IF(+NFL!$H117="Pittsburgh",+NFL!#REF!,0))</f>
        <v>0</v>
      </c>
      <c r="BD504" s="81">
        <f>IF(+NFL!$F117="Pittsburgh",+NFL!#REF!,IF(+NFL!$H117="Pittsburgh",+NFL!#REF!,0))</f>
        <v>0</v>
      </c>
      <c r="BE504" s="96">
        <f>IF(+NFL!$F117="Pittsburgh",+NFL!#REF!,IF(+NFL!$H117="Pittsburgh",+NFL!#REF!,0))</f>
        <v>0</v>
      </c>
      <c r="BF504" s="70">
        <f>IF(+NFL!$F117="Pittsburgh",+NFL!#REF!,IF(+NFL!$H117="Pittsburgh",+NFL!#REF!,0))</f>
        <v>0</v>
      </c>
      <c r="BG504" s="81">
        <f>IF(+NFL!$F117="Pittsburgh",+NFL!#REF!,IF(+NFL!$H117="Pittsburgh",+NFL!#REF!,0))</f>
        <v>0</v>
      </c>
      <c r="BH504" s="96">
        <f>IF(+NFL!$F117="Pittsburgh",+NFL!#REF!,IF(+NFL!$H117="Pittsburgh",+NFL!#REF!,0))</f>
        <v>0</v>
      </c>
      <c r="BI504" s="70">
        <f>IF(+NFL!$F117="Pittsburgh",+NFL!#REF!,IF(+NFL!$H117="Pittsburgh",+NFL!#REF!,0))</f>
        <v>0</v>
      </c>
      <c r="BJ504" s="124">
        <f>IF(+NFL!$F117="Pittsburgh",+NFL!#REF!,IF(+NFL!$H117="Pittsburgh",+NFL!#REF!,0))</f>
        <v>0</v>
      </c>
      <c r="BK504" s="182">
        <f>IF(+NFL!$F117="Pittsburgh",+NFL!#REF!,IF(+NFL!$H117="Pittsburgh",+NFL!#REF!,0))</f>
        <v>0</v>
      </c>
    </row>
    <row r="505" spans="1:63" s="310" customFormat="1" x14ac:dyDescent="0.8">
      <c r="A505" s="70">
        <f>IF(+NFL!$F127="Pittsburgh",+NFL!A127,IF(+NFL!$H127="Pittsburgh",+NFL!A127,0))</f>
        <v>8</v>
      </c>
      <c r="B505" s="480" t="str">
        <f>IF(+NFL!$F127="Pittsburgh",+NFL!B127,IF(+NFL!$H127="Pittsburgh",+NFL!B127,0))</f>
        <v>Sun</v>
      </c>
      <c r="C505" s="72">
        <f>IF(+NFL!$F127="Pittsburgh",+NFL!C127,IF(+NFL!$H127="Pittsburgh",+NFL!C127,0))</f>
        <v>44500</v>
      </c>
      <c r="D505" s="73">
        <f>IF(+NFL!$F127="Pittsburgh",+NFL!D127,IF(+NFL!$H127="Pittsburgh",+NFL!D127,0))</f>
        <v>0.54166666666666663</v>
      </c>
      <c r="E505" s="70" t="str">
        <f>IF(+NFL!$F127="Pittsburgh",+NFL!E127,IF(+NFL!$H127="Pittsburgh",+NFL!E127,0))</f>
        <v>CBS</v>
      </c>
      <c r="F505" s="189" t="str">
        <f>IF(+NFL!$F127="Pittsburgh",+NFL!F127,IF(+NFL!$H127="Pittsburgh",+NFL!F127,0))</f>
        <v>Pittsburgh</v>
      </c>
      <c r="G505" s="70" t="str">
        <f>IF(+NFL!$F127="Pittsburgh",+NFL!G127,IF(+NFL!$H127="Pittsburgh",+NFL!G127,0))</f>
        <v>AFCN</v>
      </c>
      <c r="H505" s="189" t="str">
        <f>IF(+NFL!$F127="Pittsburgh",+NFL!H127,IF(+NFL!$H127="Pittsburgh",+NFL!H127,0))</f>
        <v>Cleveland</v>
      </c>
      <c r="I505" s="70" t="str">
        <f>IF(+NFL!$F127="Pittsburgh",+NFL!I127,IF(+NFL!$H127="Pittsburgh",+NFL!I127,0))</f>
        <v>AFCN</v>
      </c>
      <c r="J505" s="496" t="str">
        <f>IF(+NFL!$F127="Pittsburgh",+NFL!J127,IF(+NFL!$H127="Pittsburgh",+NFL!J127,0))</f>
        <v>Cleveland</v>
      </c>
      <c r="K505" s="510" t="str">
        <f>IF(+NFL!$F127="Pittsburgh",+NFL!K127,IF(+NFL!$H127="Pittsburgh",+NFL!K127,0))</f>
        <v>Pittsburgh</v>
      </c>
      <c r="L505" s="572">
        <f>IF(+NFL!$F127="Pittsburgh",+NFL!L127,IF(+NFL!$H127="Pittsburgh",+NFL!L127,0))</f>
        <v>3.5</v>
      </c>
      <c r="M505" s="573">
        <f>IF(+NFL!$F127="Pittsburgh",+NFL!M127,IF(+NFL!$H127="Pittsburgh",+NFL!M127,0))</f>
        <v>42.5</v>
      </c>
      <c r="N505" s="583" t="str">
        <f>IF(+NFL!$F127="Pittsburgh",+NFL!N127,IF(+NFL!$H127="Pittsburgh",+NFL!N127,0))</f>
        <v>Pittsburgh</v>
      </c>
      <c r="O505" s="584">
        <f>IF(+NFL!$F127="Pittsburgh",+NFL!O127,IF(+NFL!$H127="Pittsburgh",+NFL!O127,0))</f>
        <v>15</v>
      </c>
      <c r="P505" s="583" t="str">
        <f>IF(+NFL!$F127="Pittsburgh",+NFL!P127,IF(+NFL!$H127="Pittsburgh",+NFL!P127,0))</f>
        <v>Cleveland</v>
      </c>
      <c r="Q505" s="585">
        <f>IF(+NFL!$F127="Pittsburgh",+NFL!Q127,IF(+NFL!$H127="Pittsburgh",+NFL!Q127,0))</f>
        <v>10</v>
      </c>
      <c r="R505" s="586" t="str">
        <f>IF(+NFL!$F127="Pittsburgh",+NFL!R127,IF(+NFL!$H127="Pittsburgh",+NFL!R127,0))</f>
        <v>Pittsburgh</v>
      </c>
      <c r="S505" s="585" t="str">
        <f>IF(+NFL!$F127="Pittsburgh",+NFL!S127,IF(+NFL!$H127="Pittsburgh",+NFL!S127,0))</f>
        <v>Cleveland</v>
      </c>
      <c r="T505" s="587" t="str">
        <f>IF(+NFL!$F127="Pittsburgh",+NFL!T127,IF(+NFL!$H127="Pittsburgh",+NFL!T127,0))</f>
        <v>Cleveland</v>
      </c>
      <c r="U505" s="585" t="str">
        <f>IF(+NFL!$F127="Pittsburgh",+NFL!U127,IF(+NFL!$H127="Pittsburgh",+NFL!U127,0))</f>
        <v>L</v>
      </c>
      <c r="V505" s="586">
        <f>IF(+NFL!$F143="Pittsburgh",+NFL!#REF!,IF(+NFL!$H143="Pittsburgh",+NFL!#REF!,0))</f>
        <v>0</v>
      </c>
      <c r="W505" s="585">
        <f>IF(+NFL!$F143="Pittsburgh",+NFL!#REF!,IF(+NFL!$H143="Pittsburgh",+NFL!#REF!,0))</f>
        <v>0</v>
      </c>
      <c r="X505" s="587">
        <f>IF(+NFL!$F143="Pittsburgh",+NFL!#REF!,IF(+NFL!$H143="Pittsburgh",+NFL!#REF!,0))</f>
        <v>0</v>
      </c>
      <c r="Y505" s="585">
        <f>IF(+NFL!$F143="Pittsburgh",+NFL!#REF!,IF(+NFL!$H143="Pittsburgh",+NFL!#REF!,0))</f>
        <v>0</v>
      </c>
      <c r="Z505" s="586">
        <f>IF(+NFL!$F143="Pittsburgh",+NFL!#REF!,IF(+NFL!$H143="Pittsburgh",+NFL!#REF!,0))</f>
        <v>0</v>
      </c>
      <c r="AA505" s="585">
        <f>IF(+NFL!$F143="Pittsburgh",+NFL!#REF!,IF(+NFL!$H143="Pittsburgh",+NFL!#REF!,0))</f>
        <v>0</v>
      </c>
      <c r="AB505" s="124">
        <f>IF(+NFL!$F143="Pittsburgh",+NFL!#REF!,IF(+NFL!$H143="Pittsburgh",+NFL!#REF!,0))</f>
        <v>0</v>
      </c>
      <c r="AC505" s="182">
        <f>IF(+NFL!$F143="Pittsburgh",+NFL!#REF!,IF(+NFL!$H143="Pittsburgh",+NFL!#REF!,0))</f>
        <v>0</v>
      </c>
      <c r="AD505" s="496">
        <f>IF(+NFL!$F143="Pittsburgh",+NFL!#REF!,IF(+NFL!$H143="Pittsburgh",+NFL!#REF!,0))</f>
        <v>0</v>
      </c>
      <c r="AE505" s="565">
        <f>IF(+NFL!$F143="Pittsburgh",+NFL!#REF!,IF(+NFL!$H143="Pittsburgh",+NFL!#REF!,0))</f>
        <v>0</v>
      </c>
      <c r="AF505" s="496">
        <f>IF(+NFL!$F143="Pittsburgh",+NFL!#REF!,IF(+NFL!$H143="Pittsburgh",+NFL!#REF!,0))</f>
        <v>0</v>
      </c>
      <c r="AG505" s="565">
        <f>IF(+NFL!$F143="Pittsburgh",+NFL!#REF!,IF(+NFL!$H143="Pittsburgh",+NFL!#REF!,0))</f>
        <v>0</v>
      </c>
      <c r="AH505" s="496">
        <f>IF(+NFL!$F143="Pittsburgh",+NFL!#REF!,IF(+NFL!$H143="Pittsburgh",+NFL!#REF!,0))</f>
        <v>0</v>
      </c>
      <c r="AI505" s="565">
        <f>IF(+NFL!$F143="Pittsburgh",+NFL!#REF!,IF(+NFL!$H143="Pittsburgh",+NFL!#REF!,0))</f>
        <v>0</v>
      </c>
      <c r="AJ505" s="496">
        <f>IF(+NFL!$F143="Pittsburgh",+NFL!#REF!,IF(+NFL!$H143="Pittsburgh",+NFL!#REF!,0))</f>
        <v>0</v>
      </c>
      <c r="AK505" s="565">
        <f>IF(+NFL!$F143="Pittsburgh",+NFL!#REF!,IF(+NFL!$H143="Pittsburgh",+NFL!#REF!,0))</f>
        <v>0</v>
      </c>
      <c r="AL505" s="100">
        <f>IF(+NFL!$F143="Pittsburgh",+NFL!#REF!,IF(+NFL!$H143="Pittsburgh",+NFL!#REF!,0))</f>
        <v>0</v>
      </c>
      <c r="AM505" s="82">
        <f>IF(+NFL!$F143="Pittsburgh",+NFL!#REF!,IF(+NFL!$H143="Pittsburgh",+NFL!#REF!,0))</f>
        <v>0</v>
      </c>
      <c r="AN505" s="81">
        <f>IF(+NFL!$F143="Pittsburgh",+NFL!#REF!,IF(+NFL!$H143="Pittsburgh",+NFL!#REF!,0))</f>
        <v>0</v>
      </c>
      <c r="AO505" s="83">
        <f>IF(+NFL!$F143="Pittsburgh",+NFL!#REF!,IF(+NFL!$H143="Pittsburgh",+NFL!#REF!,0))</f>
        <v>0</v>
      </c>
      <c r="AP505" s="480">
        <f>IF(+NFL!$F143="Pittsburgh",+NFL!#REF!,IF(+NFL!$H143="Pittsburgh",+NFL!#REF!,0))</f>
        <v>0</v>
      </c>
      <c r="AQ505" s="72">
        <f>IF(+NFL!$F143="Pittsburgh",+NFL!#REF!,IF(+NFL!$H143="Pittsburgh",+NFL!#REF!,0))</f>
        <v>0</v>
      </c>
      <c r="AR505" s="81">
        <f>IF(+NFL!$F143="Pittsburgh",+NFL!#REF!,IF(+NFL!$H143="Pittsburgh",+NFL!#REF!,0))</f>
        <v>0</v>
      </c>
      <c r="AS505" s="96">
        <f>IF(+NFL!$F143="Pittsburgh",+NFL!#REF!,IF(+NFL!$H143="Pittsburgh",+NFL!#REF!,0))</f>
        <v>0</v>
      </c>
      <c r="AT505" s="96">
        <f>IF(+NFL!$F143="Pittsburgh",+NFL!#REF!,IF(+NFL!$H143="Pittsburgh",+NFL!#REF!,0))</f>
        <v>0</v>
      </c>
      <c r="AU505" s="81">
        <f>IF(+NFL!$F143="Pittsburgh",+NFL!#REF!,IF(+NFL!$H143="Pittsburgh",+NFL!#REF!,0))</f>
        <v>0</v>
      </c>
      <c r="AV505" s="96">
        <f>IF(+NFL!$F143="Pittsburgh",+NFL!#REF!,IF(+NFL!$H143="Pittsburgh",+NFL!#REF!,0))</f>
        <v>0</v>
      </c>
      <c r="AW505" s="70">
        <f>IF(+NFL!$F143="Pittsburgh",+NFL!#REF!,IF(+NFL!$H143="Pittsburgh",+NFL!#REF!,0))</f>
        <v>0</v>
      </c>
      <c r="AX505" s="96">
        <f>IF(+NFL!$F143="Pittsburgh",+NFL!#REF!,IF(+NFL!$H143="Pittsburgh",+NFL!#REF!,0))</f>
        <v>0</v>
      </c>
      <c r="AY505" s="81">
        <f>IF(+NFL!$F143="Pittsburgh",+NFL!#REF!,IF(+NFL!$H143="Pittsburgh",+NFL!#REF!,0))</f>
        <v>0</v>
      </c>
      <c r="AZ505" s="96">
        <f>IF(+NFL!$F143="Pittsburgh",+NFL!#REF!,IF(+NFL!$H143="Pittsburgh",+NFL!#REF!,0))</f>
        <v>0</v>
      </c>
      <c r="BA505" s="70">
        <f>IF(+NFL!$F143="Pittsburgh",+NFL!#REF!,IF(+NFL!$H143="Pittsburgh",+NFL!#REF!,0))</f>
        <v>0</v>
      </c>
      <c r="BB505" s="70">
        <f>IF(+NFL!$F143="Pittsburgh",+NFL!#REF!,IF(+NFL!$H143="Pittsburgh",+NFL!#REF!,0))</f>
        <v>0</v>
      </c>
      <c r="BC505" s="592">
        <f>IF(+NFL!$F143="Pittsburgh",+NFL!#REF!,IF(+NFL!$H143="Pittsburgh",+NFL!#REF!,0))</f>
        <v>0</v>
      </c>
      <c r="BD505" s="81">
        <f>IF(+NFL!$F143="Pittsburgh",+NFL!#REF!,IF(+NFL!$H143="Pittsburgh",+NFL!#REF!,0))</f>
        <v>0</v>
      </c>
      <c r="BE505" s="96">
        <f>IF(+NFL!$F143="Pittsburgh",+NFL!#REF!,IF(+NFL!$H143="Pittsburgh",+NFL!#REF!,0))</f>
        <v>0</v>
      </c>
      <c r="BF505" s="70">
        <f>IF(+NFL!$F143="Pittsburgh",+NFL!#REF!,IF(+NFL!$H143="Pittsburgh",+NFL!#REF!,0))</f>
        <v>0</v>
      </c>
      <c r="BG505" s="81">
        <f>IF(+NFL!$F143="Pittsburgh",+NFL!#REF!,IF(+NFL!$H143="Pittsburgh",+NFL!#REF!,0))</f>
        <v>0</v>
      </c>
      <c r="BH505" s="96">
        <f>IF(+NFL!$F143="Pittsburgh",+NFL!#REF!,IF(+NFL!$H143="Pittsburgh",+NFL!#REF!,0))</f>
        <v>0</v>
      </c>
      <c r="BI505" s="70">
        <f>IF(+NFL!$F143="Pittsburgh",+NFL!#REF!,IF(+NFL!$H143="Pittsburgh",+NFL!#REF!,0))</f>
        <v>0</v>
      </c>
      <c r="BJ505" s="124">
        <f>IF(+NFL!$F143="Pittsburgh",+NFL!#REF!,IF(+NFL!$H143="Pittsburgh",+NFL!#REF!,0))</f>
        <v>0</v>
      </c>
      <c r="BK505" s="182">
        <f>IF(+NFL!$F143="Pittsburgh",+NFL!#REF!,IF(+NFL!$H143="Pittsburgh",+NFL!#REF!,0))</f>
        <v>0</v>
      </c>
    </row>
    <row r="506" spans="1:63" s="310" customFormat="1" x14ac:dyDescent="0.8">
      <c r="A506" s="70">
        <f>IF(+NFL!$F154="Pittsburgh",+NFL!A154,IF(+NFL!$H154="Pittsburgh",+NFL!A154,0))</f>
        <v>9</v>
      </c>
      <c r="B506" s="480" t="str">
        <f>IF(+NFL!$F154="Pittsburgh",+NFL!B154,IF(+NFL!$H154="Pittsburgh",+NFL!B154,0))</f>
        <v>Mon</v>
      </c>
      <c r="C506" s="72">
        <f>IF(+NFL!$F154="Pittsburgh",+NFL!C154,IF(+NFL!$H154="Pittsburgh",+NFL!C154,0))</f>
        <v>44508</v>
      </c>
      <c r="D506" s="73">
        <f>IF(+NFL!$F154="Pittsburgh",+NFL!D154,IF(+NFL!$H154="Pittsburgh",+NFL!D154,0))</f>
        <v>0.84375</v>
      </c>
      <c r="E506" s="70" t="str">
        <f>IF(+NFL!$F154="Pittsburgh",+NFL!E154,IF(+NFL!$H154="Pittsburgh",+NFL!E154,0))</f>
        <v>ESPN</v>
      </c>
      <c r="F506" s="189" t="str">
        <f>IF(+NFL!$F154="Pittsburgh",+NFL!F154,IF(+NFL!$H154="Pittsburgh",+NFL!F154,0))</f>
        <v>Chicago</v>
      </c>
      <c r="G506" s="70" t="str">
        <f>IF(+NFL!$F154="Pittsburgh",+NFL!G154,IF(+NFL!$H154="Pittsburgh",+NFL!G154,0))</f>
        <v>NFCN</v>
      </c>
      <c r="H506" s="189" t="str">
        <f>IF(+NFL!$F154="Pittsburgh",+NFL!H154,IF(+NFL!$H154="Pittsburgh",+NFL!H154,0))</f>
        <v>Pittsburgh</v>
      </c>
      <c r="I506" s="70" t="str">
        <f>IF(+NFL!$F154="Pittsburgh",+NFL!I154,IF(+NFL!$H154="Pittsburgh",+NFL!I154,0))</f>
        <v>AFCN</v>
      </c>
      <c r="J506" s="496" t="str">
        <f>IF(+NFL!$F154="Pittsburgh",+NFL!J154,IF(+NFL!$H154="Pittsburgh",+NFL!J154,0))</f>
        <v>Pittsburgh</v>
      </c>
      <c r="K506" s="510" t="str">
        <f>IF(+NFL!$F154="Pittsburgh",+NFL!K154,IF(+NFL!$H154="Pittsburgh",+NFL!K154,0))</f>
        <v>Chicago</v>
      </c>
      <c r="L506" s="572">
        <f>IF(+NFL!$F154="Pittsburgh",+NFL!L154,IF(+NFL!$H154="Pittsburgh",+NFL!L154,0))</f>
        <v>7</v>
      </c>
      <c r="M506" s="573">
        <f>IF(+NFL!$F154="Pittsburgh",+NFL!M154,IF(+NFL!$H154="Pittsburgh",+NFL!M154,0))</f>
        <v>40</v>
      </c>
      <c r="N506" s="583" t="str">
        <f>IF(+NFL!$F154="Pittsburgh",+NFL!N154,IF(+NFL!$H154="Pittsburgh",+NFL!N154,0))</f>
        <v>Chicago</v>
      </c>
      <c r="O506" s="584">
        <f>IF(+NFL!$F154="Pittsburgh",+NFL!O154,IF(+NFL!$H154="Pittsburgh",+NFL!O154,0))</f>
        <v>29</v>
      </c>
      <c r="P506" s="583" t="str">
        <f>IF(+NFL!$F154="Pittsburgh",+NFL!P154,IF(+NFL!$H154="Pittsburgh",+NFL!P154,0))</f>
        <v>Pittsburgh</v>
      </c>
      <c r="Q506" s="585">
        <f>IF(+NFL!$F154="Pittsburgh",+NFL!Q154,IF(+NFL!$H154="Pittsburgh",+NFL!Q154,0))</f>
        <v>27</v>
      </c>
      <c r="R506" s="586" t="str">
        <f>IF(+NFL!$F154="Pittsburgh",+NFL!R154,IF(+NFL!$H154="Pittsburgh",+NFL!R154,0))</f>
        <v>Chicago</v>
      </c>
      <c r="S506" s="585" t="str">
        <f>IF(+NFL!$F154="Pittsburgh",+NFL!S154,IF(+NFL!$H154="Pittsburgh",+NFL!S154,0))</f>
        <v>Pittsburgh</v>
      </c>
      <c r="T506" s="587">
        <f>IF(+NFL!$F154="Pittsburgh",+NFL!T154,IF(+NFL!$H154="Pittsburgh",+NFL!T154,0))</f>
        <v>0</v>
      </c>
      <c r="U506" s="585" t="str">
        <f>IF(+NFL!$F154="Pittsburgh",+NFL!U154,IF(+NFL!$H154="Pittsburgh",+NFL!U154,0))</f>
        <v>L</v>
      </c>
      <c r="V506" s="586">
        <f>IF(+NFL!$F161="Pittsburgh",+NFL!#REF!,IF(+NFL!$H161="Pittsburgh",+NFL!#REF!,0))</f>
        <v>0</v>
      </c>
      <c r="W506" s="585">
        <f>IF(+NFL!$F161="Pittsburgh",+NFL!#REF!,IF(+NFL!$H161="Pittsburgh",+NFL!#REF!,0))</f>
        <v>0</v>
      </c>
      <c r="X506" s="587">
        <f>IF(+NFL!$F161="Pittsburgh",+NFL!#REF!,IF(+NFL!$H161="Pittsburgh",+NFL!#REF!,0))</f>
        <v>0</v>
      </c>
      <c r="Y506" s="585">
        <f>IF(+NFL!$F161="Pittsburgh",+NFL!#REF!,IF(+NFL!$H161="Pittsburgh",+NFL!#REF!,0))</f>
        <v>0</v>
      </c>
      <c r="Z506" s="586">
        <f>IF(+NFL!$F161="Pittsburgh",+NFL!#REF!,IF(+NFL!$H161="Pittsburgh",+NFL!#REF!,0))</f>
        <v>0</v>
      </c>
      <c r="AA506" s="585">
        <f>IF(+NFL!$F161="Pittsburgh",+NFL!#REF!,IF(+NFL!$H161="Pittsburgh",+NFL!#REF!,0))</f>
        <v>0</v>
      </c>
      <c r="AB506" s="124">
        <f>IF(+NFL!$F161="Pittsburgh",+NFL!#REF!,IF(+NFL!$H161="Pittsburgh",+NFL!#REF!,0))</f>
        <v>0</v>
      </c>
      <c r="AC506" s="182">
        <f>IF(+NFL!$F161="Pittsburgh",+NFL!#REF!,IF(+NFL!$H161="Pittsburgh",+NFL!#REF!,0))</f>
        <v>0</v>
      </c>
      <c r="AD506" s="496">
        <f>IF(+NFL!$F161="Pittsburgh",+NFL!#REF!,IF(+NFL!$H161="Pittsburgh",+NFL!#REF!,0))</f>
        <v>0</v>
      </c>
      <c r="AE506" s="565">
        <f>IF(+NFL!$F161="Pittsburgh",+NFL!#REF!,IF(+NFL!$H161="Pittsburgh",+NFL!#REF!,0))</f>
        <v>0</v>
      </c>
      <c r="AF506" s="496">
        <f>IF(+NFL!$F161="Pittsburgh",+NFL!#REF!,IF(+NFL!$H161="Pittsburgh",+NFL!#REF!,0))</f>
        <v>0</v>
      </c>
      <c r="AG506" s="565">
        <f>IF(+NFL!$F161="Pittsburgh",+NFL!#REF!,IF(+NFL!$H161="Pittsburgh",+NFL!#REF!,0))</f>
        <v>0</v>
      </c>
      <c r="AH506" s="496">
        <f>IF(+NFL!$F161="Pittsburgh",+NFL!#REF!,IF(+NFL!$H161="Pittsburgh",+NFL!#REF!,0))</f>
        <v>0</v>
      </c>
      <c r="AI506" s="565">
        <f>IF(+NFL!$F161="Pittsburgh",+NFL!#REF!,IF(+NFL!$H161="Pittsburgh",+NFL!#REF!,0))</f>
        <v>0</v>
      </c>
      <c r="AJ506" s="496">
        <f>IF(+NFL!$F161="Pittsburgh",+NFL!#REF!,IF(+NFL!$H161="Pittsburgh",+NFL!#REF!,0))</f>
        <v>0</v>
      </c>
      <c r="AK506" s="565">
        <f>IF(+NFL!$F161="Pittsburgh",+NFL!#REF!,IF(+NFL!$H161="Pittsburgh",+NFL!#REF!,0))</f>
        <v>0</v>
      </c>
      <c r="AL506" s="100">
        <f>IF(+NFL!$F161="Pittsburgh",+NFL!#REF!,IF(+NFL!$H161="Pittsburgh",+NFL!#REF!,0))</f>
        <v>0</v>
      </c>
      <c r="AM506" s="82">
        <f>IF(+NFL!$F161="Pittsburgh",+NFL!#REF!,IF(+NFL!$H161="Pittsburgh",+NFL!#REF!,0))</f>
        <v>0</v>
      </c>
      <c r="AN506" s="81">
        <f>IF(+NFL!$F161="Pittsburgh",+NFL!#REF!,IF(+NFL!$H161="Pittsburgh",+NFL!#REF!,0))</f>
        <v>0</v>
      </c>
      <c r="AO506" s="83">
        <f>IF(+NFL!$F161="Pittsburgh",+NFL!#REF!,IF(+NFL!$H161="Pittsburgh",+NFL!#REF!,0))</f>
        <v>0</v>
      </c>
      <c r="AP506" s="480">
        <f>IF(+NFL!$F161="Pittsburgh",+NFL!#REF!,IF(+NFL!$H161="Pittsburgh",+NFL!#REF!,0))</f>
        <v>0</v>
      </c>
      <c r="AQ506" s="72">
        <f>IF(+NFL!$F161="Pittsburgh",+NFL!#REF!,IF(+NFL!$H161="Pittsburgh",+NFL!#REF!,0))</f>
        <v>0</v>
      </c>
      <c r="AR506" s="81">
        <f>IF(+NFL!$F161="Pittsburgh",+NFL!#REF!,IF(+NFL!$H161="Pittsburgh",+NFL!#REF!,0))</f>
        <v>0</v>
      </c>
      <c r="AS506" s="96">
        <f>IF(+NFL!$F161="Pittsburgh",+NFL!#REF!,IF(+NFL!$H161="Pittsburgh",+NFL!#REF!,0))</f>
        <v>0</v>
      </c>
      <c r="AT506" s="96">
        <f>IF(+NFL!$F161="Pittsburgh",+NFL!#REF!,IF(+NFL!$H161="Pittsburgh",+NFL!#REF!,0))</f>
        <v>0</v>
      </c>
      <c r="AU506" s="81">
        <f>IF(+NFL!$F161="Pittsburgh",+NFL!#REF!,IF(+NFL!$H161="Pittsburgh",+NFL!#REF!,0))</f>
        <v>0</v>
      </c>
      <c r="AV506" s="96">
        <f>IF(+NFL!$F161="Pittsburgh",+NFL!#REF!,IF(+NFL!$H161="Pittsburgh",+NFL!#REF!,0))</f>
        <v>0</v>
      </c>
      <c r="AW506" s="70">
        <f>IF(+NFL!$F161="Pittsburgh",+NFL!#REF!,IF(+NFL!$H161="Pittsburgh",+NFL!#REF!,0))</f>
        <v>0</v>
      </c>
      <c r="AX506" s="96">
        <f>IF(+NFL!$F161="Pittsburgh",+NFL!#REF!,IF(+NFL!$H161="Pittsburgh",+NFL!#REF!,0))</f>
        <v>0</v>
      </c>
      <c r="AY506" s="81">
        <f>IF(+NFL!$F161="Pittsburgh",+NFL!#REF!,IF(+NFL!$H161="Pittsburgh",+NFL!#REF!,0))</f>
        <v>0</v>
      </c>
      <c r="AZ506" s="96">
        <f>IF(+NFL!$F161="Pittsburgh",+NFL!#REF!,IF(+NFL!$H161="Pittsburgh",+NFL!#REF!,0))</f>
        <v>0</v>
      </c>
      <c r="BA506" s="70">
        <f>IF(+NFL!$F161="Pittsburgh",+NFL!#REF!,IF(+NFL!$H161="Pittsburgh",+NFL!#REF!,0))</f>
        <v>0</v>
      </c>
      <c r="BB506" s="70">
        <f>IF(+NFL!$F161="Pittsburgh",+NFL!#REF!,IF(+NFL!$H161="Pittsburgh",+NFL!#REF!,0))</f>
        <v>0</v>
      </c>
      <c r="BC506" s="592">
        <f>IF(+NFL!$F161="Pittsburgh",+NFL!#REF!,IF(+NFL!$H161="Pittsburgh",+NFL!#REF!,0))</f>
        <v>0</v>
      </c>
      <c r="BD506" s="81">
        <f>IF(+NFL!$F161="Pittsburgh",+NFL!#REF!,IF(+NFL!$H161="Pittsburgh",+NFL!#REF!,0))</f>
        <v>0</v>
      </c>
      <c r="BE506" s="96">
        <f>IF(+NFL!$F161="Pittsburgh",+NFL!#REF!,IF(+NFL!$H161="Pittsburgh",+NFL!#REF!,0))</f>
        <v>0</v>
      </c>
      <c r="BF506" s="70">
        <f>IF(+NFL!$F161="Pittsburgh",+NFL!#REF!,IF(+NFL!$H161="Pittsburgh",+NFL!#REF!,0))</f>
        <v>0</v>
      </c>
      <c r="BG506" s="81">
        <f>IF(+NFL!$F161="Pittsburgh",+NFL!#REF!,IF(+NFL!$H161="Pittsburgh",+NFL!#REF!,0))</f>
        <v>0</v>
      </c>
      <c r="BH506" s="96">
        <f>IF(+NFL!$F161="Pittsburgh",+NFL!#REF!,IF(+NFL!$H161="Pittsburgh",+NFL!#REF!,0))</f>
        <v>0</v>
      </c>
      <c r="BI506" s="70">
        <f>IF(+NFL!$F161="Pittsburgh",+NFL!#REF!,IF(+NFL!$H161="Pittsburgh",+NFL!#REF!,0))</f>
        <v>0</v>
      </c>
      <c r="BJ506" s="124">
        <f>IF(+NFL!$F161="Pittsburgh",+NFL!#REF!,IF(+NFL!$H161="Pittsburgh",+NFL!#REF!,0))</f>
        <v>0</v>
      </c>
      <c r="BK506" s="182">
        <f>IF(+NFL!$F161="Pittsburgh",+NFL!#REF!,IF(+NFL!$H161="Pittsburgh",+NFL!#REF!,0))</f>
        <v>0</v>
      </c>
    </row>
    <row r="507" spans="1:63" s="310" customFormat="1" x14ac:dyDescent="0.8">
      <c r="A507" s="70">
        <f>IF(+NFL!$F166="Pittsburgh",+NFL!A166,IF(+NFL!$H166="Pittsburgh",+NFL!A166,0))</f>
        <v>10</v>
      </c>
      <c r="B507" s="480" t="str">
        <f>IF(+NFL!$F166="Pittsburgh",+NFL!B166,IF(+NFL!$H166="Pittsburgh",+NFL!B166,0))</f>
        <v>Sun</v>
      </c>
      <c r="C507" s="72">
        <f>IF(+NFL!$F166="Pittsburgh",+NFL!C166,IF(+NFL!$H166="Pittsburgh",+NFL!C166,0))</f>
        <v>44514</v>
      </c>
      <c r="D507" s="73">
        <f>IF(+NFL!$F166="Pittsburgh",+NFL!D166,IF(+NFL!$H166="Pittsburgh",+NFL!D166,0))</f>
        <v>0.54166666666666663</v>
      </c>
      <c r="E507" s="70" t="str">
        <f>IF(+NFL!$F166="Pittsburgh",+NFL!E166,IF(+NFL!$H166="Pittsburgh",+NFL!E166,0))</f>
        <v>Fox</v>
      </c>
      <c r="F507" s="189" t="str">
        <f>IF(+NFL!$F166="Pittsburgh",+NFL!F166,IF(+NFL!$H166="Pittsburgh",+NFL!F166,0))</f>
        <v>Detroit</v>
      </c>
      <c r="G507" s="70" t="str">
        <f>IF(+NFL!$F166="Pittsburgh",+NFL!G166,IF(+NFL!$H166="Pittsburgh",+NFL!G166,0))</f>
        <v>NFCN</v>
      </c>
      <c r="H507" s="189" t="str">
        <f>IF(+NFL!$F166="Pittsburgh",+NFL!H166,IF(+NFL!$H166="Pittsburgh",+NFL!H166,0))</f>
        <v>Pittsburgh</v>
      </c>
      <c r="I507" s="70" t="str">
        <f>IF(+NFL!$F166="Pittsburgh",+NFL!I166,IF(+NFL!$H166="Pittsburgh",+NFL!I166,0))</f>
        <v>AFCN</v>
      </c>
      <c r="J507" s="496" t="str">
        <f>IF(+NFL!$F166="Pittsburgh",+NFL!J166,IF(+NFL!$H166="Pittsburgh",+NFL!J166,0))</f>
        <v>Pittsburgh</v>
      </c>
      <c r="K507" s="510" t="str">
        <f>IF(+NFL!$F166="Pittsburgh",+NFL!K166,IF(+NFL!$H166="Pittsburgh",+NFL!K166,0))</f>
        <v>Detroit</v>
      </c>
      <c r="L507" s="572">
        <f>IF(+NFL!$F166="Pittsburgh",+NFL!L166,IF(+NFL!$H166="Pittsburgh",+NFL!L166,0))</f>
        <v>9.5</v>
      </c>
      <c r="M507" s="573">
        <f>IF(+NFL!$F166="Pittsburgh",+NFL!M166,IF(+NFL!$H166="Pittsburgh",+NFL!M166,0))</f>
        <v>43.5</v>
      </c>
      <c r="N507" s="583" t="str">
        <f>IF(+NFL!$F166="Pittsburgh",+NFL!N166,IF(+NFL!$H166="Pittsburgh",+NFL!N166,0))</f>
        <v>Detroit</v>
      </c>
      <c r="O507" s="584">
        <f>IF(+NFL!$F166="Pittsburgh",+NFL!O166,IF(+NFL!$H166="Pittsburgh",+NFL!O166,0))</f>
        <v>16</v>
      </c>
      <c r="P507" s="583" t="str">
        <f>IF(+NFL!$F166="Pittsburgh",+NFL!P166,IF(+NFL!$H166="Pittsburgh",+NFL!P166,0))</f>
        <v>Pittsburgh</v>
      </c>
      <c r="Q507" s="585">
        <f>IF(+NFL!$F166="Pittsburgh",+NFL!Q166,IF(+NFL!$H166="Pittsburgh",+NFL!Q166,0))</f>
        <v>16</v>
      </c>
      <c r="R507" s="586" t="str">
        <f>IF(+NFL!$F166="Pittsburgh",+NFL!R166,IF(+NFL!$H166="Pittsburgh",+NFL!R166,0))</f>
        <v>Detroit</v>
      </c>
      <c r="S507" s="585" t="str">
        <f>IF(+NFL!$F166="Pittsburgh",+NFL!S166,IF(+NFL!$H166="Pittsburgh",+NFL!S166,0))</f>
        <v>Pittsburgh</v>
      </c>
      <c r="T507" s="587" t="str">
        <f>IF(+NFL!$F166="Pittsburgh",+NFL!T166,IF(+NFL!$H166="Pittsburgh",+NFL!T166,0))</f>
        <v>Detroit</v>
      </c>
      <c r="U507" s="585" t="str">
        <f>IF(+NFL!$F166="Pittsburgh",+NFL!U166,IF(+NFL!$H166="Pittsburgh",+NFL!U166,0))</f>
        <v>W</v>
      </c>
      <c r="V507" s="586">
        <f>IF(+NFL!$F176="Pittsburgh",+NFL!#REF!,IF(+NFL!$H176="Pittsburgh",+NFL!#REF!,0))</f>
        <v>0</v>
      </c>
      <c r="W507" s="585">
        <f>IF(+NFL!$F176="Pittsburgh",+NFL!#REF!,IF(+NFL!$H176="Pittsburgh",+NFL!#REF!,0))</f>
        <v>0</v>
      </c>
      <c r="X507" s="587">
        <f>IF(+NFL!$F176="Pittsburgh",+NFL!#REF!,IF(+NFL!$H176="Pittsburgh",+NFL!#REF!,0))</f>
        <v>0</v>
      </c>
      <c r="Y507" s="585">
        <f>IF(+NFL!$F176="Pittsburgh",+NFL!#REF!,IF(+NFL!$H176="Pittsburgh",+NFL!#REF!,0))</f>
        <v>0</v>
      </c>
      <c r="Z507" s="586">
        <f>IF(+NFL!$F176="Pittsburgh",+NFL!#REF!,IF(+NFL!$H176="Pittsburgh",+NFL!#REF!,0))</f>
        <v>0</v>
      </c>
      <c r="AA507" s="585">
        <f>IF(+NFL!$F176="Pittsburgh",+NFL!#REF!,IF(+NFL!$H176="Pittsburgh",+NFL!#REF!,0))</f>
        <v>0</v>
      </c>
      <c r="AB507" s="124">
        <f>IF(+NFL!$F176="Pittsburgh",+NFL!#REF!,IF(+NFL!$H176="Pittsburgh",+NFL!#REF!,0))</f>
        <v>0</v>
      </c>
      <c r="AC507" s="182">
        <f>IF(+NFL!$F176="Pittsburgh",+NFL!#REF!,IF(+NFL!$H176="Pittsburgh",+NFL!#REF!,0))</f>
        <v>0</v>
      </c>
      <c r="AD507" s="496">
        <f>IF(+NFL!$F176="Pittsburgh",+NFL!#REF!,IF(+NFL!$H176="Pittsburgh",+NFL!#REF!,0))</f>
        <v>0</v>
      </c>
      <c r="AE507" s="565">
        <f>IF(+NFL!$F176="Pittsburgh",+NFL!#REF!,IF(+NFL!$H176="Pittsburgh",+NFL!#REF!,0))</f>
        <v>0</v>
      </c>
      <c r="AF507" s="496">
        <f>IF(+NFL!$F176="Pittsburgh",+NFL!#REF!,IF(+NFL!$H176="Pittsburgh",+NFL!#REF!,0))</f>
        <v>0</v>
      </c>
      <c r="AG507" s="565">
        <f>IF(+NFL!$F176="Pittsburgh",+NFL!#REF!,IF(+NFL!$H176="Pittsburgh",+NFL!#REF!,0))</f>
        <v>0</v>
      </c>
      <c r="AH507" s="496">
        <f>IF(+NFL!$F176="Pittsburgh",+NFL!#REF!,IF(+NFL!$H176="Pittsburgh",+NFL!#REF!,0))</f>
        <v>0</v>
      </c>
      <c r="AI507" s="565">
        <f>IF(+NFL!$F176="Pittsburgh",+NFL!#REF!,IF(+NFL!$H176="Pittsburgh",+NFL!#REF!,0))</f>
        <v>0</v>
      </c>
      <c r="AJ507" s="496">
        <f>IF(+NFL!$F176="Pittsburgh",+NFL!#REF!,IF(+NFL!$H176="Pittsburgh",+NFL!#REF!,0))</f>
        <v>0</v>
      </c>
      <c r="AK507" s="565">
        <f>IF(+NFL!$F176="Pittsburgh",+NFL!#REF!,IF(+NFL!$H176="Pittsburgh",+NFL!#REF!,0))</f>
        <v>0</v>
      </c>
      <c r="AL507" s="100">
        <f>IF(+NFL!$F176="Pittsburgh",+NFL!#REF!,IF(+NFL!$H176="Pittsburgh",+NFL!#REF!,0))</f>
        <v>0</v>
      </c>
      <c r="AM507" s="82">
        <f>IF(+NFL!$F176="Pittsburgh",+NFL!#REF!,IF(+NFL!$H176="Pittsburgh",+NFL!#REF!,0))</f>
        <v>0</v>
      </c>
      <c r="AN507" s="81">
        <f>IF(+NFL!$F176="Pittsburgh",+NFL!#REF!,IF(+NFL!$H176="Pittsburgh",+NFL!#REF!,0))</f>
        <v>0</v>
      </c>
      <c r="AO507" s="83">
        <f>IF(+NFL!$F176="Pittsburgh",+NFL!#REF!,IF(+NFL!$H176="Pittsburgh",+NFL!#REF!,0))</f>
        <v>0</v>
      </c>
      <c r="AP507" s="480">
        <f>IF(+NFL!$F176="Pittsburgh",+NFL!#REF!,IF(+NFL!$H176="Pittsburgh",+NFL!#REF!,0))</f>
        <v>0</v>
      </c>
      <c r="AQ507" s="72">
        <f>IF(+NFL!$F176="Pittsburgh",+NFL!#REF!,IF(+NFL!$H176="Pittsburgh",+NFL!#REF!,0))</f>
        <v>0</v>
      </c>
      <c r="AR507" s="81">
        <f>IF(+NFL!$F176="Pittsburgh",+NFL!#REF!,IF(+NFL!$H176="Pittsburgh",+NFL!#REF!,0))</f>
        <v>0</v>
      </c>
      <c r="AS507" s="96">
        <f>IF(+NFL!$F176="Pittsburgh",+NFL!#REF!,IF(+NFL!$H176="Pittsburgh",+NFL!#REF!,0))</f>
        <v>0</v>
      </c>
      <c r="AT507" s="96">
        <f>IF(+NFL!$F176="Pittsburgh",+NFL!#REF!,IF(+NFL!$H176="Pittsburgh",+NFL!#REF!,0))</f>
        <v>0</v>
      </c>
      <c r="AU507" s="81">
        <f>IF(+NFL!$F176="Pittsburgh",+NFL!#REF!,IF(+NFL!$H176="Pittsburgh",+NFL!#REF!,0))</f>
        <v>0</v>
      </c>
      <c r="AV507" s="96">
        <f>IF(+NFL!$F176="Pittsburgh",+NFL!#REF!,IF(+NFL!$H176="Pittsburgh",+NFL!#REF!,0))</f>
        <v>0</v>
      </c>
      <c r="AW507" s="70">
        <f>IF(+NFL!$F176="Pittsburgh",+NFL!#REF!,IF(+NFL!$H176="Pittsburgh",+NFL!#REF!,0))</f>
        <v>0</v>
      </c>
      <c r="AX507" s="96">
        <f>IF(+NFL!$F176="Pittsburgh",+NFL!#REF!,IF(+NFL!$H176="Pittsburgh",+NFL!#REF!,0))</f>
        <v>0</v>
      </c>
      <c r="AY507" s="81">
        <f>IF(+NFL!$F176="Pittsburgh",+NFL!#REF!,IF(+NFL!$H176="Pittsburgh",+NFL!#REF!,0))</f>
        <v>0</v>
      </c>
      <c r="AZ507" s="96">
        <f>IF(+NFL!$F176="Pittsburgh",+NFL!#REF!,IF(+NFL!$H176="Pittsburgh",+NFL!#REF!,0))</f>
        <v>0</v>
      </c>
      <c r="BA507" s="70">
        <f>IF(+NFL!$F176="Pittsburgh",+NFL!#REF!,IF(+NFL!$H176="Pittsburgh",+NFL!#REF!,0))</f>
        <v>0</v>
      </c>
      <c r="BB507" s="70">
        <f>IF(+NFL!$F176="Pittsburgh",+NFL!#REF!,IF(+NFL!$H176="Pittsburgh",+NFL!#REF!,0))</f>
        <v>0</v>
      </c>
      <c r="BC507" s="592">
        <f>IF(+NFL!$F176="Pittsburgh",+NFL!#REF!,IF(+NFL!$H176="Pittsburgh",+NFL!#REF!,0))</f>
        <v>0</v>
      </c>
      <c r="BD507" s="81">
        <f>IF(+NFL!$F176="Pittsburgh",+NFL!#REF!,IF(+NFL!$H176="Pittsburgh",+NFL!#REF!,0))</f>
        <v>0</v>
      </c>
      <c r="BE507" s="96">
        <f>IF(+NFL!$F176="Pittsburgh",+NFL!#REF!,IF(+NFL!$H176="Pittsburgh",+NFL!#REF!,0))</f>
        <v>0</v>
      </c>
      <c r="BF507" s="70">
        <f>IF(+NFL!$F176="Pittsburgh",+NFL!#REF!,IF(+NFL!$H176="Pittsburgh",+NFL!#REF!,0))</f>
        <v>0</v>
      </c>
      <c r="BG507" s="81">
        <f>IF(+NFL!$F176="Pittsburgh",+NFL!#REF!,IF(+NFL!$H176="Pittsburgh",+NFL!#REF!,0))</f>
        <v>0</v>
      </c>
      <c r="BH507" s="96">
        <f>IF(+NFL!$F176="Pittsburgh",+NFL!#REF!,IF(+NFL!$H176="Pittsburgh",+NFL!#REF!,0))</f>
        <v>0</v>
      </c>
      <c r="BI507" s="70">
        <f>IF(+NFL!$F176="Pittsburgh",+NFL!#REF!,IF(+NFL!$H176="Pittsburgh",+NFL!#REF!,0))</f>
        <v>0</v>
      </c>
      <c r="BJ507" s="124">
        <f>IF(+NFL!$F176="Pittsburgh",+NFL!#REF!,IF(+NFL!$H176="Pittsburgh",+NFL!#REF!,0))</f>
        <v>0</v>
      </c>
      <c r="BK507" s="182">
        <f>IF(+NFL!$F176="Pittsburgh",+NFL!#REF!,IF(+NFL!$H176="Pittsburgh",+NFL!#REF!,0))</f>
        <v>0</v>
      </c>
    </row>
    <row r="508" spans="1:63" s="310" customFormat="1" x14ac:dyDescent="0.8">
      <c r="A508" s="70">
        <f>IF(+NFL!$F192="Pittsburgh",+NFL!A192,IF(+NFL!$H192="Pittsburgh",+NFL!A192,0))</f>
        <v>11</v>
      </c>
      <c r="B508" s="480" t="str">
        <f>IF(+NFL!$F192="Pittsburgh",+NFL!B192,IF(+NFL!$H192="Pittsburgh",+NFL!B192,0))</f>
        <v>Sun</v>
      </c>
      <c r="C508" s="72">
        <f>IF(+NFL!$F192="Pittsburgh",+NFL!C192,IF(+NFL!$H192="Pittsburgh",+NFL!C192,0))</f>
        <v>44521</v>
      </c>
      <c r="D508" s="73">
        <f>IF(+NFL!$F192="Pittsburgh",+NFL!D192,IF(+NFL!$H192="Pittsburgh",+NFL!D192,0))</f>
        <v>0.84375</v>
      </c>
      <c r="E508" s="70" t="str">
        <f>IF(+NFL!$F192="Pittsburgh",+NFL!E192,IF(+NFL!$H192="Pittsburgh",+NFL!E192,0))</f>
        <v>NBC</v>
      </c>
      <c r="F508" s="189" t="str">
        <f>IF(+NFL!$F192="Pittsburgh",+NFL!F192,IF(+NFL!$H192="Pittsburgh",+NFL!F192,0))</f>
        <v>Pittsburgh</v>
      </c>
      <c r="G508" s="70" t="str">
        <f>IF(+NFL!$F192="Pittsburgh",+NFL!G192,IF(+NFL!$H192="Pittsburgh",+NFL!G192,0))</f>
        <v>AFCN</v>
      </c>
      <c r="H508" s="189" t="str">
        <f>IF(+NFL!$F192="Pittsburgh",+NFL!H192,IF(+NFL!$H192="Pittsburgh",+NFL!H192,0))</f>
        <v>LA Chargers</v>
      </c>
      <c r="I508" s="70" t="str">
        <f>IF(+NFL!$F192="Pittsburgh",+NFL!I192,IF(+NFL!$H192="Pittsburgh",+NFL!I192,0))</f>
        <v>AFCW</v>
      </c>
      <c r="J508" s="496" t="str">
        <f>IF(+NFL!$F192="Pittsburgh",+NFL!J192,IF(+NFL!$H192="Pittsburgh",+NFL!J192,0))</f>
        <v>LA Chargers</v>
      </c>
      <c r="K508" s="510" t="str">
        <f>IF(+NFL!$F192="Pittsburgh",+NFL!K192,IF(+NFL!$H192="Pittsburgh",+NFL!K192,0))</f>
        <v>Pittsburgh</v>
      </c>
      <c r="L508" s="572">
        <f>IF(+NFL!$F192="Pittsburgh",+NFL!L192,IF(+NFL!$H192="Pittsburgh",+NFL!L192,0))</f>
        <v>3.5</v>
      </c>
      <c r="M508" s="573">
        <f>IF(+NFL!$F192="Pittsburgh",+NFL!M192,IF(+NFL!$H192="Pittsburgh",+NFL!M192,0))</f>
        <v>48.5</v>
      </c>
      <c r="N508" s="583" t="str">
        <f>IF(+NFL!$F192="Pittsburgh",+NFL!N192,IF(+NFL!$H192="Pittsburgh",+NFL!N192,0))</f>
        <v>LA Chargers</v>
      </c>
      <c r="O508" s="584">
        <f>IF(+NFL!$F192="Pittsburgh",+NFL!O192,IF(+NFL!$H192="Pittsburgh",+NFL!O192,0))</f>
        <v>41</v>
      </c>
      <c r="P508" s="583" t="str">
        <f>IF(+NFL!$F192="Pittsburgh",+NFL!P192,IF(+NFL!$H192="Pittsburgh",+NFL!P192,0))</f>
        <v>Pittsburgh</v>
      </c>
      <c r="Q508" s="585">
        <f>IF(+NFL!$F192="Pittsburgh",+NFL!Q192,IF(+NFL!$H192="Pittsburgh",+NFL!Q192,0))</f>
        <v>37</v>
      </c>
      <c r="R508" s="586" t="str">
        <f>IF(+NFL!$F192="Pittsburgh",+NFL!R192,IF(+NFL!$H192="Pittsburgh",+NFL!R192,0))</f>
        <v>LA Chargers</v>
      </c>
      <c r="S508" s="585" t="str">
        <f>IF(+NFL!$F192="Pittsburgh",+NFL!S192,IF(+NFL!$H192="Pittsburgh",+NFL!S192,0))</f>
        <v>Pittsburgh</v>
      </c>
      <c r="T508" s="587" t="str">
        <f>IF(+NFL!$F192="Pittsburgh",+NFL!T192,IF(+NFL!$H192="Pittsburgh",+NFL!T192,0))</f>
        <v>LA Chargers</v>
      </c>
      <c r="U508" s="585" t="str">
        <f>IF(+NFL!$F192="Pittsburgh",+NFL!U192,IF(+NFL!$H192="Pittsburgh",+NFL!U192,0))</f>
        <v>W</v>
      </c>
      <c r="V508" s="586">
        <f>IF(+NFL!$F202="Pittsburgh",+NFL!#REF!,IF(+NFL!$H202="Pittsburgh",+NFL!#REF!,0))</f>
        <v>0</v>
      </c>
      <c r="W508" s="585">
        <f>IF(+NFL!$F202="Pittsburgh",+NFL!#REF!,IF(+NFL!$H202="Pittsburgh",+NFL!#REF!,0))</f>
        <v>0</v>
      </c>
      <c r="X508" s="587">
        <f>IF(+NFL!$F202="Pittsburgh",+NFL!#REF!,IF(+NFL!$H202="Pittsburgh",+NFL!#REF!,0))</f>
        <v>0</v>
      </c>
      <c r="Y508" s="585">
        <f>IF(+NFL!$F202="Pittsburgh",+NFL!#REF!,IF(+NFL!$H202="Pittsburgh",+NFL!#REF!,0))</f>
        <v>0</v>
      </c>
      <c r="Z508" s="586">
        <f>IF(+NFL!$F202="Pittsburgh",+NFL!#REF!,IF(+NFL!$H202="Pittsburgh",+NFL!#REF!,0))</f>
        <v>0</v>
      </c>
      <c r="AA508" s="585">
        <f>IF(+NFL!$F202="Pittsburgh",+NFL!#REF!,IF(+NFL!$H202="Pittsburgh",+NFL!#REF!,0))</f>
        <v>0</v>
      </c>
      <c r="AB508" s="124">
        <f>IF(+NFL!$F202="Pittsburgh",+NFL!#REF!,IF(+NFL!$H202="Pittsburgh",+NFL!#REF!,0))</f>
        <v>0</v>
      </c>
      <c r="AC508" s="182">
        <f>IF(+NFL!$F202="Pittsburgh",+NFL!#REF!,IF(+NFL!$H202="Pittsburgh",+NFL!#REF!,0))</f>
        <v>0</v>
      </c>
      <c r="AD508" s="496">
        <f>IF(+NFL!$F202="Pittsburgh",+NFL!#REF!,IF(+NFL!$H202="Pittsburgh",+NFL!#REF!,0))</f>
        <v>0</v>
      </c>
      <c r="AE508" s="565">
        <f>IF(+NFL!$F202="Pittsburgh",+NFL!#REF!,IF(+NFL!$H202="Pittsburgh",+NFL!#REF!,0))</f>
        <v>0</v>
      </c>
      <c r="AF508" s="496">
        <f>IF(+NFL!$F202="Pittsburgh",+NFL!#REF!,IF(+NFL!$H202="Pittsburgh",+NFL!#REF!,0))</f>
        <v>0</v>
      </c>
      <c r="AG508" s="565">
        <f>IF(+NFL!$F202="Pittsburgh",+NFL!#REF!,IF(+NFL!$H202="Pittsburgh",+NFL!#REF!,0))</f>
        <v>0</v>
      </c>
      <c r="AH508" s="496">
        <f>IF(+NFL!$F202="Pittsburgh",+NFL!#REF!,IF(+NFL!$H202="Pittsburgh",+NFL!#REF!,0))</f>
        <v>0</v>
      </c>
      <c r="AI508" s="565">
        <f>IF(+NFL!$F202="Pittsburgh",+NFL!#REF!,IF(+NFL!$H202="Pittsburgh",+NFL!#REF!,0))</f>
        <v>0</v>
      </c>
      <c r="AJ508" s="496">
        <f>IF(+NFL!$F202="Pittsburgh",+NFL!#REF!,IF(+NFL!$H202="Pittsburgh",+NFL!#REF!,0))</f>
        <v>0</v>
      </c>
      <c r="AK508" s="565">
        <f>IF(+NFL!$F202="Pittsburgh",+NFL!#REF!,IF(+NFL!$H202="Pittsburgh",+NFL!#REF!,0))</f>
        <v>0</v>
      </c>
      <c r="AL508" s="100">
        <f>IF(+NFL!$F202="Pittsburgh",+NFL!#REF!,IF(+NFL!$H202="Pittsburgh",+NFL!#REF!,0))</f>
        <v>0</v>
      </c>
      <c r="AM508" s="82">
        <f>IF(+NFL!$F202="Pittsburgh",+NFL!#REF!,IF(+NFL!$H202="Pittsburgh",+NFL!#REF!,0))</f>
        <v>0</v>
      </c>
      <c r="AN508" s="81">
        <f>IF(+NFL!$F202="Pittsburgh",+NFL!#REF!,IF(+NFL!$H202="Pittsburgh",+NFL!#REF!,0))</f>
        <v>0</v>
      </c>
      <c r="AO508" s="83">
        <f>IF(+NFL!$F202="Pittsburgh",+NFL!#REF!,IF(+NFL!$H202="Pittsburgh",+NFL!#REF!,0))</f>
        <v>0</v>
      </c>
      <c r="AP508" s="480">
        <f>IF(+NFL!$F202="Pittsburgh",+NFL!#REF!,IF(+NFL!$H202="Pittsburgh",+NFL!#REF!,0))</f>
        <v>0</v>
      </c>
      <c r="AQ508" s="72">
        <f>IF(+NFL!$F202="Pittsburgh",+NFL!#REF!,IF(+NFL!$H202="Pittsburgh",+NFL!#REF!,0))</f>
        <v>0</v>
      </c>
      <c r="AR508" s="81">
        <f>IF(+NFL!$F202="Pittsburgh",+NFL!#REF!,IF(+NFL!$H202="Pittsburgh",+NFL!#REF!,0))</f>
        <v>0</v>
      </c>
      <c r="AS508" s="96">
        <f>IF(+NFL!$F202="Pittsburgh",+NFL!#REF!,IF(+NFL!$H202="Pittsburgh",+NFL!#REF!,0))</f>
        <v>0</v>
      </c>
      <c r="AT508" s="96">
        <f>IF(+NFL!$F202="Pittsburgh",+NFL!#REF!,IF(+NFL!$H202="Pittsburgh",+NFL!#REF!,0))</f>
        <v>0</v>
      </c>
      <c r="AU508" s="81">
        <f>IF(+NFL!$F202="Pittsburgh",+NFL!#REF!,IF(+NFL!$H202="Pittsburgh",+NFL!#REF!,0))</f>
        <v>0</v>
      </c>
      <c r="AV508" s="96">
        <f>IF(+NFL!$F202="Pittsburgh",+NFL!#REF!,IF(+NFL!$H202="Pittsburgh",+NFL!#REF!,0))</f>
        <v>0</v>
      </c>
      <c r="AW508" s="70">
        <f>IF(+NFL!$F202="Pittsburgh",+NFL!#REF!,IF(+NFL!$H202="Pittsburgh",+NFL!#REF!,0))</f>
        <v>0</v>
      </c>
      <c r="AX508" s="96">
        <f>IF(+NFL!$F202="Pittsburgh",+NFL!#REF!,IF(+NFL!$H202="Pittsburgh",+NFL!#REF!,0))</f>
        <v>0</v>
      </c>
      <c r="AY508" s="81">
        <f>IF(+NFL!$F202="Pittsburgh",+NFL!#REF!,IF(+NFL!$H202="Pittsburgh",+NFL!#REF!,0))</f>
        <v>0</v>
      </c>
      <c r="AZ508" s="96">
        <f>IF(+NFL!$F202="Pittsburgh",+NFL!#REF!,IF(+NFL!$H202="Pittsburgh",+NFL!#REF!,0))</f>
        <v>0</v>
      </c>
      <c r="BA508" s="70">
        <f>IF(+NFL!$F202="Pittsburgh",+NFL!#REF!,IF(+NFL!$H202="Pittsburgh",+NFL!#REF!,0))</f>
        <v>0</v>
      </c>
      <c r="BB508" s="70">
        <f>IF(+NFL!$F202="Pittsburgh",+NFL!#REF!,IF(+NFL!$H202="Pittsburgh",+NFL!#REF!,0))</f>
        <v>0</v>
      </c>
      <c r="BC508" s="592">
        <f>IF(+NFL!$F202="Pittsburgh",+NFL!#REF!,IF(+NFL!$H202="Pittsburgh",+NFL!#REF!,0))</f>
        <v>0</v>
      </c>
      <c r="BD508" s="81">
        <f>IF(+NFL!$F202="Pittsburgh",+NFL!#REF!,IF(+NFL!$H202="Pittsburgh",+NFL!#REF!,0))</f>
        <v>0</v>
      </c>
      <c r="BE508" s="96">
        <f>IF(+NFL!$F202="Pittsburgh",+NFL!#REF!,IF(+NFL!$H202="Pittsburgh",+NFL!#REF!,0))</f>
        <v>0</v>
      </c>
      <c r="BF508" s="70">
        <f>IF(+NFL!$F202="Pittsburgh",+NFL!#REF!,IF(+NFL!$H202="Pittsburgh",+NFL!#REF!,0))</f>
        <v>0</v>
      </c>
      <c r="BG508" s="81">
        <f>IF(+NFL!$F202="Pittsburgh",+NFL!#REF!,IF(+NFL!$H202="Pittsburgh",+NFL!#REF!,0))</f>
        <v>0</v>
      </c>
      <c r="BH508" s="96">
        <f>IF(+NFL!$F202="Pittsburgh",+NFL!#REF!,IF(+NFL!$H202="Pittsburgh",+NFL!#REF!,0))</f>
        <v>0</v>
      </c>
      <c r="BI508" s="70">
        <f>IF(+NFL!$F202="Pittsburgh",+NFL!#REF!,IF(+NFL!$H202="Pittsburgh",+NFL!#REF!,0))</f>
        <v>0</v>
      </c>
      <c r="BJ508" s="124">
        <f>IF(+NFL!$F202="Pittsburgh",+NFL!#REF!,IF(+NFL!$H202="Pittsburgh",+NFL!#REF!,0))</f>
        <v>0</v>
      </c>
      <c r="BK508" s="182">
        <f>IF(+NFL!$F202="Pittsburgh",+NFL!#REF!,IF(+NFL!$H202="Pittsburgh",+NFL!#REF!,0))</f>
        <v>0</v>
      </c>
    </row>
    <row r="509" spans="1:63" s="310" customFormat="1" x14ac:dyDescent="0.8">
      <c r="A509" s="70">
        <f>IF(+NFL!$F200="Pittsburgh",+NFL!A200,IF(+NFL!$H200="Pittsburgh",+NFL!A200,0))</f>
        <v>12</v>
      </c>
      <c r="B509" s="480" t="str">
        <f>IF(+NFL!$F200="Pittsburgh",+NFL!B200,IF(+NFL!$H200="Pittsburgh",+NFL!B200,0))</f>
        <v>Sun</v>
      </c>
      <c r="C509" s="72">
        <f>IF(+NFL!$F200="Pittsburgh",+NFL!C200,IF(+NFL!$H200="Pittsburgh",+NFL!C200,0))</f>
        <v>44528</v>
      </c>
      <c r="D509" s="73">
        <f>IF(+NFL!$F200="Pittsburgh",+NFL!D200,IF(+NFL!$H200="Pittsburgh",+NFL!D200,0))</f>
        <v>0.54166666666666663</v>
      </c>
      <c r="E509" s="70" t="str">
        <f>IF(+NFL!$F200="Pittsburgh",+NFL!E200,IF(+NFL!$H200="Pittsburgh",+NFL!E200,0))</f>
        <v>CBS</v>
      </c>
      <c r="F509" s="189" t="str">
        <f>IF(+NFL!$F200="Pittsburgh",+NFL!F200,IF(+NFL!$H200="Pittsburgh",+NFL!F200,0))</f>
        <v>Pittsburgh</v>
      </c>
      <c r="G509" s="70" t="str">
        <f>IF(+NFL!$F200="Pittsburgh",+NFL!G200,IF(+NFL!$H200="Pittsburgh",+NFL!G200,0))</f>
        <v>AFCN</v>
      </c>
      <c r="H509" s="189" t="str">
        <f>IF(+NFL!$F200="Pittsburgh",+NFL!H200,IF(+NFL!$H200="Pittsburgh",+NFL!H200,0))</f>
        <v>Cincinnati</v>
      </c>
      <c r="I509" s="70" t="str">
        <f>IF(+NFL!$F200="Pittsburgh",+NFL!I200,IF(+NFL!$H200="Pittsburgh",+NFL!I200,0))</f>
        <v>AFCN</v>
      </c>
      <c r="J509" s="496" t="str">
        <f>IF(+NFL!$F200="Pittsburgh",+NFL!J200,IF(+NFL!$H200="Pittsburgh",+NFL!J200,0))</f>
        <v>Cincinnati</v>
      </c>
      <c r="K509" s="510" t="str">
        <f>IF(+NFL!$F200="Pittsburgh",+NFL!K200,IF(+NFL!$H200="Pittsburgh",+NFL!K200,0))</f>
        <v>Pittsburgh</v>
      </c>
      <c r="L509" s="572">
        <f>IF(+NFL!$F200="Pittsburgh",+NFL!L200,IF(+NFL!$H200="Pittsburgh",+NFL!L200,0))</f>
        <v>3.5</v>
      </c>
      <c r="M509" s="573">
        <f>IF(+NFL!$F200="Pittsburgh",+NFL!M200,IF(+NFL!$H200="Pittsburgh",+NFL!M200,0))</f>
        <v>45</v>
      </c>
      <c r="N509" s="583" t="str">
        <f>IF(+NFL!$F200="Pittsburgh",+NFL!N200,IF(+NFL!$H200="Pittsburgh",+NFL!N200,0))</f>
        <v>Cincinnati</v>
      </c>
      <c r="O509" s="584">
        <f>IF(+NFL!$F200="Pittsburgh",+NFL!O200,IF(+NFL!$H200="Pittsburgh",+NFL!O200,0))</f>
        <v>41</v>
      </c>
      <c r="P509" s="583" t="str">
        <f>IF(+NFL!$F200="Pittsburgh",+NFL!P200,IF(+NFL!$H200="Pittsburgh",+NFL!P200,0))</f>
        <v>Pittsburgh</v>
      </c>
      <c r="Q509" s="585">
        <f>IF(+NFL!$F200="Pittsburgh",+NFL!Q200,IF(+NFL!$H200="Pittsburgh",+NFL!Q200,0))</f>
        <v>10</v>
      </c>
      <c r="R509" s="586" t="str">
        <f>IF(+NFL!$F200="Pittsburgh",+NFL!R200,IF(+NFL!$H200="Pittsburgh",+NFL!R200,0))</f>
        <v>Cincinnati</v>
      </c>
      <c r="S509" s="585" t="str">
        <f>IF(+NFL!$F200="Pittsburgh",+NFL!S200,IF(+NFL!$H200="Pittsburgh",+NFL!S200,0))</f>
        <v>Pittsburgh</v>
      </c>
      <c r="T509" s="587" t="str">
        <f>IF(+NFL!$F200="Pittsburgh",+NFL!T200,IF(+NFL!$H200="Pittsburgh",+NFL!T200,0))</f>
        <v>Cincinnati</v>
      </c>
      <c r="U509" s="585" t="str">
        <f>IF(+NFL!$F200="Pittsburgh",+NFL!U200,IF(+NFL!$H200="Pittsburgh",+NFL!U200,0))</f>
        <v>W</v>
      </c>
      <c r="V509" s="586">
        <f>IF(+NFL!$F215="Pittsburgh",+NFL!#REF!,IF(+NFL!$H215="Pittsburgh",+NFL!#REF!,0))</f>
        <v>0</v>
      </c>
      <c r="W509" s="585">
        <f>IF(+NFL!$F215="Pittsburgh",+NFL!#REF!,IF(+NFL!$H215="Pittsburgh",+NFL!#REF!,0))</f>
        <v>0</v>
      </c>
      <c r="X509" s="587">
        <f>IF(+NFL!$F215="Pittsburgh",+NFL!#REF!,IF(+NFL!$H215="Pittsburgh",+NFL!#REF!,0))</f>
        <v>0</v>
      </c>
      <c r="Y509" s="585">
        <f>IF(+NFL!$F215="Pittsburgh",+NFL!#REF!,IF(+NFL!$H215="Pittsburgh",+NFL!#REF!,0))</f>
        <v>0</v>
      </c>
      <c r="Z509" s="586">
        <f>IF(+NFL!$F215="Pittsburgh",+NFL!#REF!,IF(+NFL!$H215="Pittsburgh",+NFL!#REF!,0))</f>
        <v>0</v>
      </c>
      <c r="AA509" s="585">
        <f>IF(+NFL!$F215="Pittsburgh",+NFL!#REF!,IF(+NFL!$H215="Pittsburgh",+NFL!#REF!,0))</f>
        <v>0</v>
      </c>
      <c r="AB509" s="124">
        <f>IF(+NFL!$F215="Pittsburgh",+NFL!#REF!,IF(+NFL!$H215="Pittsburgh",+NFL!#REF!,0))</f>
        <v>0</v>
      </c>
      <c r="AC509" s="182">
        <f>IF(+NFL!$F215="Pittsburgh",+NFL!#REF!,IF(+NFL!$H215="Pittsburgh",+NFL!#REF!,0))</f>
        <v>0</v>
      </c>
      <c r="AD509" s="496">
        <f>IF(+NFL!$F215="Pittsburgh",+NFL!#REF!,IF(+NFL!$H215="Pittsburgh",+NFL!#REF!,0))</f>
        <v>0</v>
      </c>
      <c r="AE509" s="565">
        <f>IF(+NFL!$F215="Pittsburgh",+NFL!#REF!,IF(+NFL!$H215="Pittsburgh",+NFL!#REF!,0))</f>
        <v>0</v>
      </c>
      <c r="AF509" s="496">
        <f>IF(+NFL!$F215="Pittsburgh",+NFL!#REF!,IF(+NFL!$H215="Pittsburgh",+NFL!#REF!,0))</f>
        <v>0</v>
      </c>
      <c r="AG509" s="565">
        <f>IF(+NFL!$F215="Pittsburgh",+NFL!#REF!,IF(+NFL!$H215="Pittsburgh",+NFL!#REF!,0))</f>
        <v>0</v>
      </c>
      <c r="AH509" s="496">
        <f>IF(+NFL!$F215="Pittsburgh",+NFL!#REF!,IF(+NFL!$H215="Pittsburgh",+NFL!#REF!,0))</f>
        <v>0</v>
      </c>
      <c r="AI509" s="565">
        <f>IF(+NFL!$F215="Pittsburgh",+NFL!#REF!,IF(+NFL!$H215="Pittsburgh",+NFL!#REF!,0))</f>
        <v>0</v>
      </c>
      <c r="AJ509" s="496">
        <f>IF(+NFL!$F215="Pittsburgh",+NFL!#REF!,IF(+NFL!$H215="Pittsburgh",+NFL!#REF!,0))</f>
        <v>0</v>
      </c>
      <c r="AK509" s="565">
        <f>IF(+NFL!$F215="Pittsburgh",+NFL!#REF!,IF(+NFL!$H215="Pittsburgh",+NFL!#REF!,0))</f>
        <v>0</v>
      </c>
      <c r="AL509" s="100">
        <f>IF(+NFL!$F215="Pittsburgh",+NFL!#REF!,IF(+NFL!$H215="Pittsburgh",+NFL!#REF!,0))</f>
        <v>0</v>
      </c>
      <c r="AM509" s="82">
        <f>IF(+NFL!$F215="Pittsburgh",+NFL!#REF!,IF(+NFL!$H215="Pittsburgh",+NFL!#REF!,0))</f>
        <v>0</v>
      </c>
      <c r="AN509" s="81">
        <f>IF(+NFL!$F215="Pittsburgh",+NFL!#REF!,IF(+NFL!$H215="Pittsburgh",+NFL!#REF!,0))</f>
        <v>0</v>
      </c>
      <c r="AO509" s="83">
        <f>IF(+NFL!$F215="Pittsburgh",+NFL!#REF!,IF(+NFL!$H215="Pittsburgh",+NFL!#REF!,0))</f>
        <v>0</v>
      </c>
      <c r="AP509" s="480">
        <f>IF(+NFL!$F215="Pittsburgh",+NFL!#REF!,IF(+NFL!$H215="Pittsburgh",+NFL!#REF!,0))</f>
        <v>0</v>
      </c>
      <c r="AQ509" s="72">
        <f>IF(+NFL!$F215="Pittsburgh",+NFL!#REF!,IF(+NFL!$H215="Pittsburgh",+NFL!#REF!,0))</f>
        <v>0</v>
      </c>
      <c r="AR509" s="81">
        <f>IF(+NFL!$F215="Pittsburgh",+NFL!#REF!,IF(+NFL!$H215="Pittsburgh",+NFL!#REF!,0))</f>
        <v>0</v>
      </c>
      <c r="AS509" s="96">
        <f>IF(+NFL!$F215="Pittsburgh",+NFL!#REF!,IF(+NFL!$H215="Pittsburgh",+NFL!#REF!,0))</f>
        <v>0</v>
      </c>
      <c r="AT509" s="96">
        <f>IF(+NFL!$F215="Pittsburgh",+NFL!#REF!,IF(+NFL!$H215="Pittsburgh",+NFL!#REF!,0))</f>
        <v>0</v>
      </c>
      <c r="AU509" s="81">
        <f>IF(+NFL!$F215="Pittsburgh",+NFL!#REF!,IF(+NFL!$H215="Pittsburgh",+NFL!#REF!,0))</f>
        <v>0</v>
      </c>
      <c r="AV509" s="96">
        <f>IF(+NFL!$F215="Pittsburgh",+NFL!#REF!,IF(+NFL!$H215="Pittsburgh",+NFL!#REF!,0))</f>
        <v>0</v>
      </c>
      <c r="AW509" s="70">
        <f>IF(+NFL!$F215="Pittsburgh",+NFL!#REF!,IF(+NFL!$H215="Pittsburgh",+NFL!#REF!,0))</f>
        <v>0</v>
      </c>
      <c r="AX509" s="96">
        <f>IF(+NFL!$F215="Pittsburgh",+NFL!#REF!,IF(+NFL!$H215="Pittsburgh",+NFL!#REF!,0))</f>
        <v>0</v>
      </c>
      <c r="AY509" s="81">
        <f>IF(+NFL!$F215="Pittsburgh",+NFL!#REF!,IF(+NFL!$H215="Pittsburgh",+NFL!#REF!,0))</f>
        <v>0</v>
      </c>
      <c r="AZ509" s="96">
        <f>IF(+NFL!$F215="Pittsburgh",+NFL!#REF!,IF(+NFL!$H215="Pittsburgh",+NFL!#REF!,0))</f>
        <v>0</v>
      </c>
      <c r="BA509" s="70">
        <f>IF(+NFL!$F215="Pittsburgh",+NFL!#REF!,IF(+NFL!$H215="Pittsburgh",+NFL!#REF!,0))</f>
        <v>0</v>
      </c>
      <c r="BB509" s="70">
        <f>IF(+NFL!$F215="Pittsburgh",+NFL!#REF!,IF(+NFL!$H215="Pittsburgh",+NFL!#REF!,0))</f>
        <v>0</v>
      </c>
      <c r="BC509" s="592">
        <f>IF(+NFL!$F215="Pittsburgh",+NFL!#REF!,IF(+NFL!$H215="Pittsburgh",+NFL!#REF!,0))</f>
        <v>0</v>
      </c>
      <c r="BD509" s="81">
        <f>IF(+NFL!$F215="Pittsburgh",+NFL!#REF!,IF(+NFL!$H215="Pittsburgh",+NFL!#REF!,0))</f>
        <v>0</v>
      </c>
      <c r="BE509" s="96">
        <f>IF(+NFL!$F215="Pittsburgh",+NFL!#REF!,IF(+NFL!$H215="Pittsburgh",+NFL!#REF!,0))</f>
        <v>0</v>
      </c>
      <c r="BF509" s="70">
        <f>IF(+NFL!$F215="Pittsburgh",+NFL!#REF!,IF(+NFL!$H215="Pittsburgh",+NFL!#REF!,0))</f>
        <v>0</v>
      </c>
      <c r="BG509" s="81">
        <f>IF(+NFL!$F215="Pittsburgh",+NFL!#REF!,IF(+NFL!$H215="Pittsburgh",+NFL!#REF!,0))</f>
        <v>0</v>
      </c>
      <c r="BH509" s="96">
        <f>IF(+NFL!$F215="Pittsburgh",+NFL!#REF!,IF(+NFL!$H215="Pittsburgh",+NFL!#REF!,0))</f>
        <v>0</v>
      </c>
      <c r="BI509" s="70">
        <f>IF(+NFL!$F215="Pittsburgh",+NFL!#REF!,IF(+NFL!$H215="Pittsburgh",+NFL!#REF!,0))</f>
        <v>0</v>
      </c>
      <c r="BJ509" s="124">
        <f>IF(+NFL!$F215="Pittsburgh",+NFL!#REF!,IF(+NFL!$H215="Pittsburgh",+NFL!#REF!,0))</f>
        <v>0</v>
      </c>
      <c r="BK509" s="182">
        <f>IF(+NFL!$F215="Pittsburgh",+NFL!#REF!,IF(+NFL!$H215="Pittsburgh",+NFL!#REF!,0))</f>
        <v>0</v>
      </c>
    </row>
    <row r="510" spans="1:63" s="310" customFormat="1" x14ac:dyDescent="0.8">
      <c r="A510" s="70">
        <f>IF(+NFL!$F226="Pittsburgh",+NFL!A226,IF(+NFL!$H226="Pittsburgh",+NFL!A226,0))</f>
        <v>13</v>
      </c>
      <c r="B510" s="480" t="str">
        <f>IF(+NFL!$F226="Pittsburgh",+NFL!B226,IF(+NFL!$H226="Pittsburgh",+NFL!B226,0))</f>
        <v>Sun</v>
      </c>
      <c r="C510" s="72">
        <f>IF(+NFL!$F226="Pittsburgh",+NFL!C226,IF(+NFL!$H226="Pittsburgh",+NFL!C226,0))</f>
        <v>44535</v>
      </c>
      <c r="D510" s="73">
        <f>IF(+NFL!$F226="Pittsburgh",+NFL!D226,IF(+NFL!$H226="Pittsburgh",+NFL!D226,0))</f>
        <v>0.68055416666666668</v>
      </c>
      <c r="E510" s="70" t="str">
        <f>IF(+NFL!$F226="Pittsburgh",+NFL!E226,IF(+NFL!$H226="Pittsburgh",+NFL!E226,0))</f>
        <v>CBS</v>
      </c>
      <c r="F510" s="189" t="str">
        <f>IF(+NFL!$F226="Pittsburgh",+NFL!F226,IF(+NFL!$H226="Pittsburgh",+NFL!F226,0))</f>
        <v>Baltimore</v>
      </c>
      <c r="G510" s="70" t="str">
        <f>IF(+NFL!$F226="Pittsburgh",+NFL!G226,IF(+NFL!$H226="Pittsburgh",+NFL!G226,0))</f>
        <v>AFCN</v>
      </c>
      <c r="H510" s="189" t="str">
        <f>IF(+NFL!$F226="Pittsburgh",+NFL!H226,IF(+NFL!$H226="Pittsburgh",+NFL!H226,0))</f>
        <v>Pittsburgh</v>
      </c>
      <c r="I510" s="70" t="str">
        <f>IF(+NFL!$F226="Pittsburgh",+NFL!I226,IF(+NFL!$H226="Pittsburgh",+NFL!I226,0))</f>
        <v>AFCN</v>
      </c>
      <c r="J510" s="496" t="str">
        <f>IF(+NFL!$F226="Pittsburgh",+NFL!J226,IF(+NFL!$H226="Pittsburgh",+NFL!J226,0))</f>
        <v>Baltimore</v>
      </c>
      <c r="K510" s="510" t="str">
        <f>IF(+NFL!$F226="Pittsburgh",+NFL!K226,IF(+NFL!$H226="Pittsburgh",+NFL!K226,0))</f>
        <v>Pittsburgh</v>
      </c>
      <c r="L510" s="572">
        <f>IF(+NFL!$F226="Pittsburgh",+NFL!L226,IF(+NFL!$H226="Pittsburgh",+NFL!L226,0))</f>
        <v>4.5</v>
      </c>
      <c r="M510" s="573">
        <f>IF(+NFL!$F226="Pittsburgh",+NFL!M226,IF(+NFL!$H226="Pittsburgh",+NFL!M226,0))</f>
        <v>44</v>
      </c>
      <c r="N510" s="583" t="str">
        <f>IF(+NFL!$F226="Pittsburgh",+NFL!N226,IF(+NFL!$H226="Pittsburgh",+NFL!N226,0))</f>
        <v>Pittsburgh</v>
      </c>
      <c r="O510" s="584">
        <f>IF(+NFL!$F226="Pittsburgh",+NFL!O226,IF(+NFL!$H226="Pittsburgh",+NFL!O226,0))</f>
        <v>20</v>
      </c>
      <c r="P510" s="583" t="str">
        <f>IF(+NFL!$F226="Pittsburgh",+NFL!P226,IF(+NFL!$H226="Pittsburgh",+NFL!P226,0))</f>
        <v>Baltimore</v>
      </c>
      <c r="Q510" s="585">
        <f>IF(+NFL!$F226="Pittsburgh",+NFL!Q226,IF(+NFL!$H226="Pittsburgh",+NFL!Q226,0))</f>
        <v>19</v>
      </c>
      <c r="R510" s="586" t="str">
        <f>IF(+NFL!$F226="Pittsburgh",+NFL!R226,IF(+NFL!$H226="Pittsburgh",+NFL!R226,0))</f>
        <v>Pittsburgh</v>
      </c>
      <c r="S510" s="585" t="str">
        <f>IF(+NFL!$F226="Pittsburgh",+NFL!S226,IF(+NFL!$H226="Pittsburgh",+NFL!S226,0))</f>
        <v>Baltimore</v>
      </c>
      <c r="T510" s="587" t="str">
        <f>IF(+NFL!$F226="Pittsburgh",+NFL!T226,IF(+NFL!$H226="Pittsburgh",+NFL!T226,0))</f>
        <v>Pittsburgh</v>
      </c>
      <c r="U510" s="585" t="str">
        <f>IF(+NFL!$F226="Pittsburgh",+NFL!U226,IF(+NFL!$H226="Pittsburgh",+NFL!U226,0))</f>
        <v>W</v>
      </c>
      <c r="V510" s="586">
        <f>IF(+NFL!$F239="Pittsburgh",+NFL!#REF!,IF(+NFL!$H239="Pittsburgh",+NFL!#REF!,0))</f>
        <v>0</v>
      </c>
      <c r="W510" s="585">
        <f>IF(+NFL!$F239="Pittsburgh",+NFL!#REF!,IF(+NFL!$H239="Pittsburgh",+NFL!#REF!,0))</f>
        <v>0</v>
      </c>
      <c r="X510" s="587">
        <f>IF(+NFL!$F239="Pittsburgh",+NFL!#REF!,IF(+NFL!$H239="Pittsburgh",+NFL!#REF!,0))</f>
        <v>0</v>
      </c>
      <c r="Y510" s="585">
        <f>IF(+NFL!$F239="Pittsburgh",+NFL!#REF!,IF(+NFL!$H239="Pittsburgh",+NFL!#REF!,0))</f>
        <v>0</v>
      </c>
      <c r="Z510" s="586">
        <f>IF(+NFL!$F239="Pittsburgh",+NFL!#REF!,IF(+NFL!$H239="Pittsburgh",+NFL!#REF!,0))</f>
        <v>0</v>
      </c>
      <c r="AA510" s="585">
        <f>IF(+NFL!$F239="Pittsburgh",+NFL!#REF!,IF(+NFL!$H239="Pittsburgh",+NFL!#REF!,0))</f>
        <v>0</v>
      </c>
      <c r="AB510" s="124">
        <f>IF(+NFL!$F239="Pittsburgh",+NFL!#REF!,IF(+NFL!$H239="Pittsburgh",+NFL!#REF!,0))</f>
        <v>0</v>
      </c>
      <c r="AC510" s="182">
        <f>IF(+NFL!$F239="Pittsburgh",+NFL!#REF!,IF(+NFL!$H239="Pittsburgh",+NFL!#REF!,0))</f>
        <v>0</v>
      </c>
      <c r="AD510" s="496">
        <f>IF(+NFL!$F239="Pittsburgh",+NFL!#REF!,IF(+NFL!$H239="Pittsburgh",+NFL!#REF!,0))</f>
        <v>0</v>
      </c>
      <c r="AE510" s="565">
        <f>IF(+NFL!$F239="Pittsburgh",+NFL!#REF!,IF(+NFL!$H239="Pittsburgh",+NFL!#REF!,0))</f>
        <v>0</v>
      </c>
      <c r="AF510" s="496">
        <f>IF(+NFL!$F239="Pittsburgh",+NFL!#REF!,IF(+NFL!$H239="Pittsburgh",+NFL!#REF!,0))</f>
        <v>0</v>
      </c>
      <c r="AG510" s="565">
        <f>IF(+NFL!$F239="Pittsburgh",+NFL!#REF!,IF(+NFL!$H239="Pittsburgh",+NFL!#REF!,0))</f>
        <v>0</v>
      </c>
      <c r="AH510" s="496">
        <f>IF(+NFL!$F239="Pittsburgh",+NFL!#REF!,IF(+NFL!$H239="Pittsburgh",+NFL!#REF!,0))</f>
        <v>0</v>
      </c>
      <c r="AI510" s="565">
        <f>IF(+NFL!$F239="Pittsburgh",+NFL!#REF!,IF(+NFL!$H239="Pittsburgh",+NFL!#REF!,0))</f>
        <v>0</v>
      </c>
      <c r="AJ510" s="496">
        <f>IF(+NFL!$F239="Pittsburgh",+NFL!#REF!,IF(+NFL!$H239="Pittsburgh",+NFL!#REF!,0))</f>
        <v>0</v>
      </c>
      <c r="AK510" s="565">
        <f>IF(+NFL!$F239="Pittsburgh",+NFL!#REF!,IF(+NFL!$H239="Pittsburgh",+NFL!#REF!,0))</f>
        <v>0</v>
      </c>
      <c r="AL510" s="100">
        <f>IF(+NFL!$F239="Pittsburgh",+NFL!#REF!,IF(+NFL!$H239="Pittsburgh",+NFL!#REF!,0))</f>
        <v>0</v>
      </c>
      <c r="AM510" s="82">
        <f>IF(+NFL!$F239="Pittsburgh",+NFL!#REF!,IF(+NFL!$H239="Pittsburgh",+NFL!#REF!,0))</f>
        <v>0</v>
      </c>
      <c r="AN510" s="81">
        <f>IF(+NFL!$F239="Pittsburgh",+NFL!#REF!,IF(+NFL!$H239="Pittsburgh",+NFL!#REF!,0))</f>
        <v>0</v>
      </c>
      <c r="AO510" s="83">
        <f>IF(+NFL!$F239="Pittsburgh",+NFL!#REF!,IF(+NFL!$H239="Pittsburgh",+NFL!#REF!,0))</f>
        <v>0</v>
      </c>
      <c r="AP510" s="480">
        <f>IF(+NFL!$F239="Pittsburgh",+NFL!#REF!,IF(+NFL!$H239="Pittsburgh",+NFL!#REF!,0))</f>
        <v>0</v>
      </c>
      <c r="AQ510" s="72">
        <f>IF(+NFL!$F239="Pittsburgh",+NFL!#REF!,IF(+NFL!$H239="Pittsburgh",+NFL!#REF!,0))</f>
        <v>0</v>
      </c>
      <c r="AR510" s="81">
        <f>IF(+NFL!$F239="Pittsburgh",+NFL!#REF!,IF(+NFL!$H239="Pittsburgh",+NFL!#REF!,0))</f>
        <v>0</v>
      </c>
      <c r="AS510" s="96">
        <f>IF(+NFL!$F239="Pittsburgh",+NFL!#REF!,IF(+NFL!$H239="Pittsburgh",+NFL!#REF!,0))</f>
        <v>0</v>
      </c>
      <c r="AT510" s="96">
        <f>IF(+NFL!$F239="Pittsburgh",+NFL!#REF!,IF(+NFL!$H239="Pittsburgh",+NFL!#REF!,0))</f>
        <v>0</v>
      </c>
      <c r="AU510" s="81">
        <f>IF(+NFL!$F239="Pittsburgh",+NFL!#REF!,IF(+NFL!$H239="Pittsburgh",+NFL!#REF!,0))</f>
        <v>0</v>
      </c>
      <c r="AV510" s="96">
        <f>IF(+NFL!$F239="Pittsburgh",+NFL!#REF!,IF(+NFL!$H239="Pittsburgh",+NFL!#REF!,0))</f>
        <v>0</v>
      </c>
      <c r="AW510" s="70">
        <f>IF(+NFL!$F239="Pittsburgh",+NFL!#REF!,IF(+NFL!$H239="Pittsburgh",+NFL!#REF!,0))</f>
        <v>0</v>
      </c>
      <c r="AX510" s="96">
        <f>IF(+NFL!$F239="Pittsburgh",+NFL!#REF!,IF(+NFL!$H239="Pittsburgh",+NFL!#REF!,0))</f>
        <v>0</v>
      </c>
      <c r="AY510" s="81">
        <f>IF(+NFL!$F239="Pittsburgh",+NFL!#REF!,IF(+NFL!$H239="Pittsburgh",+NFL!#REF!,0))</f>
        <v>0</v>
      </c>
      <c r="AZ510" s="96">
        <f>IF(+NFL!$F239="Pittsburgh",+NFL!#REF!,IF(+NFL!$H239="Pittsburgh",+NFL!#REF!,0))</f>
        <v>0</v>
      </c>
      <c r="BA510" s="70">
        <f>IF(+NFL!$F239="Pittsburgh",+NFL!#REF!,IF(+NFL!$H239="Pittsburgh",+NFL!#REF!,0))</f>
        <v>0</v>
      </c>
      <c r="BB510" s="70">
        <f>IF(+NFL!$F239="Pittsburgh",+NFL!#REF!,IF(+NFL!$H239="Pittsburgh",+NFL!#REF!,0))</f>
        <v>0</v>
      </c>
      <c r="BC510" s="592">
        <f>IF(+NFL!$F239="Pittsburgh",+NFL!#REF!,IF(+NFL!$H239="Pittsburgh",+NFL!#REF!,0))</f>
        <v>0</v>
      </c>
      <c r="BD510" s="81">
        <f>IF(+NFL!$F239="Pittsburgh",+NFL!#REF!,IF(+NFL!$H239="Pittsburgh",+NFL!#REF!,0))</f>
        <v>0</v>
      </c>
      <c r="BE510" s="96">
        <f>IF(+NFL!$F239="Pittsburgh",+NFL!#REF!,IF(+NFL!$H239="Pittsburgh",+NFL!#REF!,0))</f>
        <v>0</v>
      </c>
      <c r="BF510" s="70">
        <f>IF(+NFL!$F239="Pittsburgh",+NFL!#REF!,IF(+NFL!$H239="Pittsburgh",+NFL!#REF!,0))</f>
        <v>0</v>
      </c>
      <c r="BG510" s="81">
        <f>IF(+NFL!$F239="Pittsburgh",+NFL!#REF!,IF(+NFL!$H239="Pittsburgh",+NFL!#REF!,0))</f>
        <v>0</v>
      </c>
      <c r="BH510" s="96">
        <f>IF(+NFL!$F239="Pittsburgh",+NFL!#REF!,IF(+NFL!$H239="Pittsburgh",+NFL!#REF!,0))</f>
        <v>0</v>
      </c>
      <c r="BI510" s="70">
        <f>IF(+NFL!$F239="Pittsburgh",+NFL!#REF!,IF(+NFL!$H239="Pittsburgh",+NFL!#REF!,0))</f>
        <v>0</v>
      </c>
      <c r="BJ510" s="124">
        <f>IF(+NFL!$F239="Pittsburgh",+NFL!#REF!,IF(+NFL!$H239="Pittsburgh",+NFL!#REF!,0))</f>
        <v>0</v>
      </c>
      <c r="BK510" s="182">
        <f>IF(+NFL!$F239="Pittsburgh",+NFL!#REF!,IF(+NFL!$H239="Pittsburgh",+NFL!#REF!,0))</f>
        <v>0</v>
      </c>
    </row>
    <row r="511" spans="1:63" s="310" customFormat="1" x14ac:dyDescent="0.8">
      <c r="A511" s="70">
        <f>IF(+NFL!$F234="Pittsburgh",+NFL!A234,IF(+NFL!$H234="Pittsburgh",+NFL!A234,0))</f>
        <v>14</v>
      </c>
      <c r="B511" s="480" t="str">
        <f>IF(+NFL!$F234="Pittsburgh",+NFL!B234,IF(+NFL!$H234="Pittsburgh",+NFL!B234,0))</f>
        <v>Thurs</v>
      </c>
      <c r="C511" s="72">
        <f>IF(+NFL!$F234="Pittsburgh",+NFL!C234,IF(+NFL!$H234="Pittsburgh",+NFL!C234,0))</f>
        <v>44539</v>
      </c>
      <c r="D511" s="73">
        <f>IF(+NFL!$F234="Pittsburgh",+NFL!D234,IF(+NFL!$H234="Pittsburgh",+NFL!D234,0))</f>
        <v>0.84375</v>
      </c>
      <c r="E511" s="70" t="str">
        <f>IF(+NFL!$F234="Pittsburgh",+NFL!E234,IF(+NFL!$H234="Pittsburgh",+NFL!E234,0))</f>
        <v>Fox</v>
      </c>
      <c r="F511" s="189" t="str">
        <f>IF(+NFL!$F234="Pittsburgh",+NFL!F234,IF(+NFL!$H234="Pittsburgh",+NFL!F234,0))</f>
        <v>Pittsburgh</v>
      </c>
      <c r="G511" s="70" t="str">
        <f>IF(+NFL!$F234="Pittsburgh",+NFL!G234,IF(+NFL!$H234="Pittsburgh",+NFL!G234,0))</f>
        <v>AFCN</v>
      </c>
      <c r="H511" s="189" t="str">
        <f>IF(+NFL!$F234="Pittsburgh",+NFL!H234,IF(+NFL!$H234="Pittsburgh",+NFL!H234,0))</f>
        <v>Minnesota</v>
      </c>
      <c r="I511" s="70" t="str">
        <f>IF(+NFL!$F234="Pittsburgh",+NFL!I234,IF(+NFL!$H234="Pittsburgh",+NFL!I234,0))</f>
        <v>NFCN</v>
      </c>
      <c r="J511" s="496" t="str">
        <f>IF(+NFL!$F234="Pittsburgh",+NFL!J234,IF(+NFL!$H234="Pittsburgh",+NFL!J234,0))</f>
        <v>Minnesota</v>
      </c>
      <c r="K511" s="510" t="str">
        <f>IF(+NFL!$F234="Pittsburgh",+NFL!K234,IF(+NFL!$H234="Pittsburgh",+NFL!K234,0))</f>
        <v>Pittsburgh</v>
      </c>
      <c r="L511" s="572">
        <f>IF(+NFL!$F234="Pittsburgh",+NFL!L234,IF(+NFL!$H234="Pittsburgh",+NFL!L234,0))</f>
        <v>3</v>
      </c>
      <c r="M511" s="573">
        <f>IF(+NFL!$F234="Pittsburgh",+NFL!M234,IF(+NFL!$H234="Pittsburgh",+NFL!M234,0))</f>
        <v>43.5</v>
      </c>
      <c r="N511" s="583" t="str">
        <f>IF(+NFL!$F234="Pittsburgh",+NFL!N234,IF(+NFL!$H234="Pittsburgh",+NFL!N234,0))</f>
        <v>Minnesota</v>
      </c>
      <c r="O511" s="584">
        <f>IF(+NFL!$F234="Pittsburgh",+NFL!O234,IF(+NFL!$H234="Pittsburgh",+NFL!O234,0))</f>
        <v>36</v>
      </c>
      <c r="P511" s="583" t="str">
        <f>IF(+NFL!$F234="Pittsburgh",+NFL!P234,IF(+NFL!$H234="Pittsburgh",+NFL!P234,0))</f>
        <v>Pittsburgh</v>
      </c>
      <c r="Q511" s="585">
        <f>IF(+NFL!$F234="Pittsburgh",+NFL!Q234,IF(+NFL!$H234="Pittsburgh",+NFL!Q234,0))</f>
        <v>28</v>
      </c>
      <c r="R511" s="586" t="str">
        <f>IF(+NFL!$F234="Pittsburgh",+NFL!R234,IF(+NFL!$H234="Pittsburgh",+NFL!R234,0))</f>
        <v>Minnesota</v>
      </c>
      <c r="S511" s="585" t="str">
        <f>IF(+NFL!$F234="Pittsburgh",+NFL!S234,IF(+NFL!$H234="Pittsburgh",+NFL!S234,0))</f>
        <v>Pittsburgh</v>
      </c>
      <c r="T511" s="587" t="str">
        <f>IF(+NFL!$F234="Pittsburgh",+NFL!T234,IF(+NFL!$H234="Pittsburgh",+NFL!T234,0))</f>
        <v>Minnesota</v>
      </c>
      <c r="U511" s="585" t="str">
        <f>IF(+NFL!$F234="Pittsburgh",+NFL!U234,IF(+NFL!$H234="Pittsburgh",+NFL!U234,0))</f>
        <v>W</v>
      </c>
      <c r="V511" s="586">
        <f>IF(+NFL!$F269="Pittsburgh",+NFL!#REF!,IF(+NFL!$H269="Pittsburgh",+NFL!#REF!,0))</f>
        <v>0</v>
      </c>
      <c r="W511" s="585">
        <f>IF(+NFL!$F269="Pittsburgh",+NFL!#REF!,IF(+NFL!$H269="Pittsburgh",+NFL!#REF!,0))</f>
        <v>0</v>
      </c>
      <c r="X511" s="587">
        <f>IF(+NFL!$F269="Pittsburgh",+NFL!#REF!,IF(+NFL!$H269="Pittsburgh",+NFL!#REF!,0))</f>
        <v>0</v>
      </c>
      <c r="Y511" s="585">
        <f>IF(+NFL!$F269="Pittsburgh",+NFL!#REF!,IF(+NFL!$H269="Pittsburgh",+NFL!#REF!,0))</f>
        <v>0</v>
      </c>
      <c r="Z511" s="586">
        <f>IF(+NFL!$F269="Pittsburgh",+NFL!#REF!,IF(+NFL!$H269="Pittsburgh",+NFL!#REF!,0))</f>
        <v>0</v>
      </c>
      <c r="AA511" s="585">
        <f>IF(+NFL!$F269="Pittsburgh",+NFL!#REF!,IF(+NFL!$H269="Pittsburgh",+NFL!#REF!,0))</f>
        <v>0</v>
      </c>
      <c r="AB511" s="124">
        <f>IF(+NFL!$F269="Pittsburgh",+NFL!#REF!,IF(+NFL!$H269="Pittsburgh",+NFL!#REF!,0))</f>
        <v>0</v>
      </c>
      <c r="AC511" s="182">
        <f>IF(+NFL!$F269="Pittsburgh",+NFL!#REF!,IF(+NFL!$H269="Pittsburgh",+NFL!#REF!,0))</f>
        <v>0</v>
      </c>
      <c r="AD511" s="496">
        <f>IF(+NFL!$F269="Pittsburgh",+NFL!#REF!,IF(+NFL!$H269="Pittsburgh",+NFL!#REF!,0))</f>
        <v>0</v>
      </c>
      <c r="AE511" s="565">
        <f>IF(+NFL!$F269="Pittsburgh",+NFL!#REF!,IF(+NFL!$H269="Pittsburgh",+NFL!#REF!,0))</f>
        <v>0</v>
      </c>
      <c r="AF511" s="496">
        <f>IF(+NFL!$F269="Pittsburgh",+NFL!#REF!,IF(+NFL!$H269="Pittsburgh",+NFL!#REF!,0))</f>
        <v>0</v>
      </c>
      <c r="AG511" s="565">
        <f>IF(+NFL!$F269="Pittsburgh",+NFL!#REF!,IF(+NFL!$H269="Pittsburgh",+NFL!#REF!,0))</f>
        <v>0</v>
      </c>
      <c r="AH511" s="496">
        <f>IF(+NFL!$F269="Pittsburgh",+NFL!#REF!,IF(+NFL!$H269="Pittsburgh",+NFL!#REF!,0))</f>
        <v>0</v>
      </c>
      <c r="AI511" s="565">
        <f>IF(+NFL!$F269="Pittsburgh",+NFL!#REF!,IF(+NFL!$H269="Pittsburgh",+NFL!#REF!,0))</f>
        <v>0</v>
      </c>
      <c r="AJ511" s="496">
        <f>IF(+NFL!$F269="Pittsburgh",+NFL!#REF!,IF(+NFL!$H269="Pittsburgh",+NFL!#REF!,0))</f>
        <v>0</v>
      </c>
      <c r="AK511" s="565">
        <f>IF(+NFL!$F269="Pittsburgh",+NFL!#REF!,IF(+NFL!$H269="Pittsburgh",+NFL!#REF!,0))</f>
        <v>0</v>
      </c>
      <c r="AL511" s="100">
        <f>IF(+NFL!$F269="Pittsburgh",+NFL!#REF!,IF(+NFL!$H269="Pittsburgh",+NFL!#REF!,0))</f>
        <v>0</v>
      </c>
      <c r="AM511" s="82">
        <f>IF(+NFL!$F269="Pittsburgh",+NFL!#REF!,IF(+NFL!$H269="Pittsburgh",+NFL!#REF!,0))</f>
        <v>0</v>
      </c>
      <c r="AN511" s="81">
        <f>IF(+NFL!$F269="Pittsburgh",+NFL!#REF!,IF(+NFL!$H269="Pittsburgh",+NFL!#REF!,0))</f>
        <v>0</v>
      </c>
      <c r="AO511" s="83">
        <f>IF(+NFL!$F269="Pittsburgh",+NFL!#REF!,IF(+NFL!$H269="Pittsburgh",+NFL!#REF!,0))</f>
        <v>0</v>
      </c>
      <c r="AP511" s="480">
        <f>IF(+NFL!$F269="Pittsburgh",+NFL!#REF!,IF(+NFL!$H269="Pittsburgh",+NFL!#REF!,0))</f>
        <v>0</v>
      </c>
      <c r="AQ511" s="72">
        <f>IF(+NFL!$F269="Pittsburgh",+NFL!#REF!,IF(+NFL!$H269="Pittsburgh",+NFL!#REF!,0))</f>
        <v>0</v>
      </c>
      <c r="AR511" s="81">
        <f>IF(+NFL!$F269="Pittsburgh",+NFL!#REF!,IF(+NFL!$H269="Pittsburgh",+NFL!#REF!,0))</f>
        <v>0</v>
      </c>
      <c r="AS511" s="96">
        <f>IF(+NFL!$F269="Pittsburgh",+NFL!#REF!,IF(+NFL!$H269="Pittsburgh",+NFL!#REF!,0))</f>
        <v>0</v>
      </c>
      <c r="AT511" s="96">
        <f>IF(+NFL!$F269="Pittsburgh",+NFL!#REF!,IF(+NFL!$H269="Pittsburgh",+NFL!#REF!,0))</f>
        <v>0</v>
      </c>
      <c r="AU511" s="81">
        <f>IF(+NFL!$F269="Pittsburgh",+NFL!#REF!,IF(+NFL!$H269="Pittsburgh",+NFL!#REF!,0))</f>
        <v>0</v>
      </c>
      <c r="AV511" s="96">
        <f>IF(+NFL!$F269="Pittsburgh",+NFL!#REF!,IF(+NFL!$H269="Pittsburgh",+NFL!#REF!,0))</f>
        <v>0</v>
      </c>
      <c r="AW511" s="70">
        <f>IF(+NFL!$F269="Pittsburgh",+NFL!#REF!,IF(+NFL!$H269="Pittsburgh",+NFL!#REF!,0))</f>
        <v>0</v>
      </c>
      <c r="AX511" s="96">
        <f>IF(+NFL!$F269="Pittsburgh",+NFL!#REF!,IF(+NFL!$H269="Pittsburgh",+NFL!#REF!,0))</f>
        <v>0</v>
      </c>
      <c r="AY511" s="81">
        <f>IF(+NFL!$F269="Pittsburgh",+NFL!#REF!,IF(+NFL!$H269="Pittsburgh",+NFL!#REF!,0))</f>
        <v>0</v>
      </c>
      <c r="AZ511" s="96">
        <f>IF(+NFL!$F269="Pittsburgh",+NFL!#REF!,IF(+NFL!$H269="Pittsburgh",+NFL!#REF!,0))</f>
        <v>0</v>
      </c>
      <c r="BA511" s="70">
        <f>IF(+NFL!$F269="Pittsburgh",+NFL!#REF!,IF(+NFL!$H269="Pittsburgh",+NFL!#REF!,0))</f>
        <v>0</v>
      </c>
      <c r="BB511" s="70">
        <f>IF(+NFL!$F269="Pittsburgh",+NFL!#REF!,IF(+NFL!$H269="Pittsburgh",+NFL!#REF!,0))</f>
        <v>0</v>
      </c>
      <c r="BC511" s="592">
        <f>IF(+NFL!$F269="Pittsburgh",+NFL!#REF!,IF(+NFL!$H269="Pittsburgh",+NFL!#REF!,0))</f>
        <v>0</v>
      </c>
      <c r="BD511" s="81">
        <f>IF(+NFL!$F269="Pittsburgh",+NFL!#REF!,IF(+NFL!$H269="Pittsburgh",+NFL!#REF!,0))</f>
        <v>0</v>
      </c>
      <c r="BE511" s="96">
        <f>IF(+NFL!$F269="Pittsburgh",+NFL!#REF!,IF(+NFL!$H269="Pittsburgh",+NFL!#REF!,0))</f>
        <v>0</v>
      </c>
      <c r="BF511" s="70">
        <f>IF(+NFL!$F269="Pittsburgh",+NFL!#REF!,IF(+NFL!$H269="Pittsburgh",+NFL!#REF!,0))</f>
        <v>0</v>
      </c>
      <c r="BG511" s="81">
        <f>IF(+NFL!$F269="Pittsburgh",+NFL!#REF!,IF(+NFL!$H269="Pittsburgh",+NFL!#REF!,0))</f>
        <v>0</v>
      </c>
      <c r="BH511" s="96">
        <f>IF(+NFL!$F269="Pittsburgh",+NFL!#REF!,IF(+NFL!$H269="Pittsburgh",+NFL!#REF!,0))</f>
        <v>0</v>
      </c>
      <c r="BI511" s="70">
        <f>IF(+NFL!$F269="Pittsburgh",+NFL!#REF!,IF(+NFL!$H269="Pittsburgh",+NFL!#REF!,0))</f>
        <v>0</v>
      </c>
      <c r="BJ511" s="124">
        <f>IF(+NFL!$F269="Pittsburgh",+NFL!#REF!,IF(+NFL!$H269="Pittsburgh",+NFL!#REF!,0))</f>
        <v>0</v>
      </c>
      <c r="BK511" s="182">
        <f>IF(+NFL!$F269="Pittsburgh",+NFL!#REF!,IF(+NFL!$H269="Pittsburgh",+NFL!#REF!,0))</f>
        <v>0</v>
      </c>
    </row>
    <row r="512" spans="1:63" s="310" customFormat="1" x14ac:dyDescent="0.8">
      <c r="A512" s="70">
        <f>IF(+NFL!$F261="Pittsburgh",+NFL!A261,IF(+NFL!$H261="Pittsburgh",+NFL!A261,0))</f>
        <v>15</v>
      </c>
      <c r="B512" s="480" t="str">
        <f>IF(+NFL!$F261="Pittsburgh",+NFL!B261,IF(+NFL!$H261="Pittsburgh",+NFL!B261,0))</f>
        <v>Sun</v>
      </c>
      <c r="C512" s="72">
        <f>IF(+NFL!$F261="Pittsburgh",+NFL!C261,IF(+NFL!$H261="Pittsburgh",+NFL!C261,0))</f>
        <v>44549</v>
      </c>
      <c r="D512" s="73">
        <f>IF(+NFL!$F261="Pittsburgh",+NFL!D261,IF(+NFL!$H261="Pittsburgh",+NFL!D261,0))</f>
        <v>0.54166666666666663</v>
      </c>
      <c r="E512" s="70">
        <f>IF(+NFL!$F261="Pittsburgh",+NFL!E261,IF(+NFL!$H261="Pittsburgh",+NFL!E261,0))</f>
        <v>0</v>
      </c>
      <c r="F512" s="189" t="str">
        <f>IF(+NFL!$F261="Pittsburgh",+NFL!F261,IF(+NFL!$H261="Pittsburgh",+NFL!F261,0))</f>
        <v>Tennessee</v>
      </c>
      <c r="G512" s="70" t="str">
        <f>IF(+NFL!$F261="Pittsburgh",+NFL!G261,IF(+NFL!$H261="Pittsburgh",+NFL!G261,0))</f>
        <v>AFCS</v>
      </c>
      <c r="H512" s="189" t="str">
        <f>IF(+NFL!$F261="Pittsburgh",+NFL!H261,IF(+NFL!$H261="Pittsburgh",+NFL!H261,0))</f>
        <v>Pittsburgh</v>
      </c>
      <c r="I512" s="70" t="str">
        <f>IF(+NFL!$F261="Pittsburgh",+NFL!I261,IF(+NFL!$H261="Pittsburgh",+NFL!I261,0))</f>
        <v>AFCN</v>
      </c>
      <c r="J512" s="496" t="str">
        <f>IF(+NFL!$F261="Pittsburgh",+NFL!J261,IF(+NFL!$H261="Pittsburgh",+NFL!J261,0))</f>
        <v>Tennessee</v>
      </c>
      <c r="K512" s="510" t="str">
        <f>IF(+NFL!$F261="Pittsburgh",+NFL!K261,IF(+NFL!$H261="Pittsburgh",+NFL!K261,0))</f>
        <v>Pittsburgh</v>
      </c>
      <c r="L512" s="572">
        <f>IF(+NFL!$F261="Pittsburgh",+NFL!L261,IF(+NFL!$H261="Pittsburgh",+NFL!L261,0))</f>
        <v>1</v>
      </c>
      <c r="M512" s="573">
        <f>IF(+NFL!$F261="Pittsburgh",+NFL!M261,IF(+NFL!$H261="Pittsburgh",+NFL!M261,0))</f>
        <v>42.5</v>
      </c>
      <c r="N512" s="583" t="str">
        <f>IF(+NFL!$F261="Pittsburgh",+NFL!N261,IF(+NFL!$H261="Pittsburgh",+NFL!N261,0))</f>
        <v>Pittsburgh</v>
      </c>
      <c r="O512" s="584">
        <f>IF(+NFL!$F261="Pittsburgh",+NFL!O261,IF(+NFL!$H261="Pittsburgh",+NFL!O261,0))</f>
        <v>19</v>
      </c>
      <c r="P512" s="583" t="str">
        <f>IF(+NFL!$F261="Pittsburgh",+NFL!P261,IF(+NFL!$H261="Pittsburgh",+NFL!P261,0))</f>
        <v>Tennessee</v>
      </c>
      <c r="Q512" s="585">
        <f>IF(+NFL!$F261="Pittsburgh",+NFL!Q261,IF(+NFL!$H261="Pittsburgh",+NFL!Q261,0))</f>
        <v>13</v>
      </c>
      <c r="R512" s="586" t="str">
        <f>IF(+NFL!$F261="Pittsburgh",+NFL!R261,IF(+NFL!$H261="Pittsburgh",+NFL!R261,0))</f>
        <v>Pittsburgh</v>
      </c>
      <c r="S512" s="585" t="str">
        <f>IF(+NFL!$F261="Pittsburgh",+NFL!S261,IF(+NFL!$H261="Pittsburgh",+NFL!S261,0))</f>
        <v>Tennessee</v>
      </c>
      <c r="T512" s="587" t="str">
        <f>IF(+NFL!$F261="Pittsburgh",+NFL!T261,IF(+NFL!$H261="Pittsburgh",+NFL!T261,0))</f>
        <v>Pittsburgh</v>
      </c>
      <c r="U512" s="585" t="str">
        <f>IF(+NFL!$F261="Pittsburgh",+NFL!U261,IF(+NFL!$H261="Pittsburgh",+NFL!U261,0))</f>
        <v>W</v>
      </c>
      <c r="V512" s="586">
        <f>IF(+NFL!$F286="Pittsburgh",+NFL!#REF!,IF(+NFL!$H286="Pittsburgh",+NFL!#REF!,0))</f>
        <v>0</v>
      </c>
      <c r="W512" s="585">
        <f>IF(+NFL!$F286="Pittsburgh",+NFL!#REF!,IF(+NFL!$H286="Pittsburgh",+NFL!#REF!,0))</f>
        <v>0</v>
      </c>
      <c r="X512" s="587">
        <f>IF(+NFL!$F286="Pittsburgh",+NFL!#REF!,IF(+NFL!$H286="Pittsburgh",+NFL!#REF!,0))</f>
        <v>0</v>
      </c>
      <c r="Y512" s="585">
        <f>IF(+NFL!$F286="Pittsburgh",+NFL!#REF!,IF(+NFL!$H286="Pittsburgh",+NFL!#REF!,0))</f>
        <v>0</v>
      </c>
      <c r="Z512" s="586">
        <f>IF(+NFL!$F286="Pittsburgh",+NFL!#REF!,IF(+NFL!$H286="Pittsburgh",+NFL!#REF!,0))</f>
        <v>0</v>
      </c>
      <c r="AA512" s="585">
        <f>IF(+NFL!$F286="Pittsburgh",+NFL!#REF!,IF(+NFL!$H286="Pittsburgh",+NFL!#REF!,0))</f>
        <v>0</v>
      </c>
      <c r="AB512" s="124">
        <f>IF(+NFL!$F286="Pittsburgh",+NFL!#REF!,IF(+NFL!$H286="Pittsburgh",+NFL!#REF!,0))</f>
        <v>0</v>
      </c>
      <c r="AC512" s="182">
        <f>IF(+NFL!$F286="Pittsburgh",+NFL!#REF!,IF(+NFL!$H286="Pittsburgh",+NFL!#REF!,0))</f>
        <v>0</v>
      </c>
      <c r="AD512" s="496">
        <f>IF(+NFL!$F286="Pittsburgh",+NFL!#REF!,IF(+NFL!$H286="Pittsburgh",+NFL!#REF!,0))</f>
        <v>0</v>
      </c>
      <c r="AE512" s="565">
        <f>IF(+NFL!$F286="Pittsburgh",+NFL!#REF!,IF(+NFL!$H286="Pittsburgh",+NFL!#REF!,0))</f>
        <v>0</v>
      </c>
      <c r="AF512" s="496">
        <f>IF(+NFL!$F286="Pittsburgh",+NFL!#REF!,IF(+NFL!$H286="Pittsburgh",+NFL!#REF!,0))</f>
        <v>0</v>
      </c>
      <c r="AG512" s="565">
        <f>IF(+NFL!$F286="Pittsburgh",+NFL!#REF!,IF(+NFL!$H286="Pittsburgh",+NFL!#REF!,0))</f>
        <v>0</v>
      </c>
      <c r="AH512" s="496">
        <f>IF(+NFL!$F286="Pittsburgh",+NFL!#REF!,IF(+NFL!$H286="Pittsburgh",+NFL!#REF!,0))</f>
        <v>0</v>
      </c>
      <c r="AI512" s="565">
        <f>IF(+NFL!$F286="Pittsburgh",+NFL!#REF!,IF(+NFL!$H286="Pittsburgh",+NFL!#REF!,0))</f>
        <v>0</v>
      </c>
      <c r="AJ512" s="496">
        <f>IF(+NFL!$F286="Pittsburgh",+NFL!#REF!,IF(+NFL!$H286="Pittsburgh",+NFL!#REF!,0))</f>
        <v>0</v>
      </c>
      <c r="AK512" s="565">
        <f>IF(+NFL!$F286="Pittsburgh",+NFL!#REF!,IF(+NFL!$H286="Pittsburgh",+NFL!#REF!,0))</f>
        <v>0</v>
      </c>
      <c r="AL512" s="100">
        <f>IF(+NFL!$F286="Pittsburgh",+NFL!#REF!,IF(+NFL!$H286="Pittsburgh",+NFL!#REF!,0))</f>
        <v>0</v>
      </c>
      <c r="AM512" s="82">
        <f>IF(+NFL!$F286="Pittsburgh",+NFL!#REF!,IF(+NFL!$H286="Pittsburgh",+NFL!#REF!,0))</f>
        <v>0</v>
      </c>
      <c r="AN512" s="81">
        <f>IF(+NFL!$F286="Pittsburgh",+NFL!#REF!,IF(+NFL!$H286="Pittsburgh",+NFL!#REF!,0))</f>
        <v>0</v>
      </c>
      <c r="AO512" s="83">
        <f>IF(+NFL!$F286="Pittsburgh",+NFL!#REF!,IF(+NFL!$H286="Pittsburgh",+NFL!#REF!,0))</f>
        <v>0</v>
      </c>
      <c r="AP512" s="480">
        <f>IF(+NFL!$F286="Pittsburgh",+NFL!#REF!,IF(+NFL!$H286="Pittsburgh",+NFL!#REF!,0))</f>
        <v>0</v>
      </c>
      <c r="AQ512" s="72">
        <f>IF(+NFL!$F286="Pittsburgh",+NFL!#REF!,IF(+NFL!$H286="Pittsburgh",+NFL!#REF!,0))</f>
        <v>0</v>
      </c>
      <c r="AR512" s="81">
        <f>IF(+NFL!$F286="Pittsburgh",+NFL!#REF!,IF(+NFL!$H286="Pittsburgh",+NFL!#REF!,0))</f>
        <v>0</v>
      </c>
      <c r="AS512" s="96">
        <f>IF(+NFL!$F286="Pittsburgh",+NFL!#REF!,IF(+NFL!$H286="Pittsburgh",+NFL!#REF!,0))</f>
        <v>0</v>
      </c>
      <c r="AT512" s="96">
        <f>IF(+NFL!$F286="Pittsburgh",+NFL!#REF!,IF(+NFL!$H286="Pittsburgh",+NFL!#REF!,0))</f>
        <v>0</v>
      </c>
      <c r="AU512" s="81">
        <f>IF(+NFL!$F286="Pittsburgh",+NFL!#REF!,IF(+NFL!$H286="Pittsburgh",+NFL!#REF!,0))</f>
        <v>0</v>
      </c>
      <c r="AV512" s="96">
        <f>IF(+NFL!$F286="Pittsburgh",+NFL!#REF!,IF(+NFL!$H286="Pittsburgh",+NFL!#REF!,0))</f>
        <v>0</v>
      </c>
      <c r="AW512" s="70">
        <f>IF(+NFL!$F286="Pittsburgh",+NFL!#REF!,IF(+NFL!$H286="Pittsburgh",+NFL!#REF!,0))</f>
        <v>0</v>
      </c>
      <c r="AX512" s="96">
        <f>IF(+NFL!$F286="Pittsburgh",+NFL!#REF!,IF(+NFL!$H286="Pittsburgh",+NFL!#REF!,0))</f>
        <v>0</v>
      </c>
      <c r="AY512" s="81">
        <f>IF(+NFL!$F286="Pittsburgh",+NFL!#REF!,IF(+NFL!$H286="Pittsburgh",+NFL!#REF!,0))</f>
        <v>0</v>
      </c>
      <c r="AZ512" s="96">
        <f>IF(+NFL!$F286="Pittsburgh",+NFL!#REF!,IF(+NFL!$H286="Pittsburgh",+NFL!#REF!,0))</f>
        <v>0</v>
      </c>
      <c r="BA512" s="70">
        <f>IF(+NFL!$F286="Pittsburgh",+NFL!#REF!,IF(+NFL!$H286="Pittsburgh",+NFL!#REF!,0))</f>
        <v>0</v>
      </c>
      <c r="BB512" s="70">
        <f>IF(+NFL!$F286="Pittsburgh",+NFL!#REF!,IF(+NFL!$H286="Pittsburgh",+NFL!#REF!,0))</f>
        <v>0</v>
      </c>
      <c r="BC512" s="592">
        <f>IF(+NFL!$F286="Pittsburgh",+NFL!#REF!,IF(+NFL!$H286="Pittsburgh",+NFL!#REF!,0))</f>
        <v>0</v>
      </c>
      <c r="BD512" s="81">
        <f>IF(+NFL!$F286="Pittsburgh",+NFL!#REF!,IF(+NFL!$H286="Pittsburgh",+NFL!#REF!,0))</f>
        <v>0</v>
      </c>
      <c r="BE512" s="96">
        <f>IF(+NFL!$F286="Pittsburgh",+NFL!#REF!,IF(+NFL!$H286="Pittsburgh",+NFL!#REF!,0))</f>
        <v>0</v>
      </c>
      <c r="BF512" s="70">
        <f>IF(+NFL!$F286="Pittsburgh",+NFL!#REF!,IF(+NFL!$H286="Pittsburgh",+NFL!#REF!,0))</f>
        <v>0</v>
      </c>
      <c r="BG512" s="81">
        <f>IF(+NFL!$F286="Pittsburgh",+NFL!#REF!,IF(+NFL!$H286="Pittsburgh",+NFL!#REF!,0))</f>
        <v>0</v>
      </c>
      <c r="BH512" s="96">
        <f>IF(+NFL!$F286="Pittsburgh",+NFL!#REF!,IF(+NFL!$H286="Pittsburgh",+NFL!#REF!,0))</f>
        <v>0</v>
      </c>
      <c r="BI512" s="70">
        <f>IF(+NFL!$F286="Pittsburgh",+NFL!#REF!,IF(+NFL!$H286="Pittsburgh",+NFL!#REF!,0))</f>
        <v>0</v>
      </c>
      <c r="BJ512" s="124">
        <f>IF(+NFL!$F286="Pittsburgh",+NFL!#REF!,IF(+NFL!$H286="Pittsburgh",+NFL!#REF!,0))</f>
        <v>0</v>
      </c>
      <c r="BK512" s="182">
        <f>IF(+NFL!$F286="Pittsburgh",+NFL!#REF!,IF(+NFL!$H286="Pittsburgh",+NFL!#REF!,0))</f>
        <v>0</v>
      </c>
    </row>
    <row r="513" spans="1:63" s="310" customFormat="1" x14ac:dyDescent="0.8">
      <c r="A513" s="70">
        <f>IF(+NFL!$F281="Pittsburgh",+NFL!A281,IF(+NFL!$H281="Pittsburgh",+NFL!A281,0))</f>
        <v>16</v>
      </c>
      <c r="B513" s="480" t="str">
        <f>IF(+NFL!$F281="Pittsburgh",+NFL!B281,IF(+NFL!$H281="Pittsburgh",+NFL!B281,0))</f>
        <v>Sun</v>
      </c>
      <c r="C513" s="72">
        <f>IF(+NFL!$F281="Pittsburgh",+NFL!C281,IF(+NFL!$H281="Pittsburgh",+NFL!C281,0))</f>
        <v>44556</v>
      </c>
      <c r="D513" s="73">
        <f>IF(+NFL!$F281="Pittsburgh",+NFL!D281,IF(+NFL!$H281="Pittsburgh",+NFL!D281,0))</f>
        <v>0.67708333333333337</v>
      </c>
      <c r="E513" s="70" t="str">
        <f>IF(+NFL!$F281="Pittsburgh",+NFL!E281,IF(+NFL!$H281="Pittsburgh",+NFL!E281,0))</f>
        <v>CBS</v>
      </c>
      <c r="F513" s="189" t="str">
        <f>IF(+NFL!$F281="Pittsburgh",+NFL!F281,IF(+NFL!$H281="Pittsburgh",+NFL!F281,0))</f>
        <v>Pittsburgh</v>
      </c>
      <c r="G513" s="70" t="str">
        <f>IF(+NFL!$F281="Pittsburgh",+NFL!G281,IF(+NFL!$H281="Pittsburgh",+NFL!G281,0))</f>
        <v>AFCN</v>
      </c>
      <c r="H513" s="189" t="str">
        <f>IF(+NFL!$F281="Pittsburgh",+NFL!H281,IF(+NFL!$H281="Pittsburgh",+NFL!H281,0))</f>
        <v>Kansas City</v>
      </c>
      <c r="I513" s="70" t="str">
        <f>IF(+NFL!$F281="Pittsburgh",+NFL!I281,IF(+NFL!$H281="Pittsburgh",+NFL!I281,0))</f>
        <v>AFCW</v>
      </c>
      <c r="J513" s="496" t="str">
        <f>IF(+NFL!$F281="Pittsburgh",+NFL!J281,IF(+NFL!$H281="Pittsburgh",+NFL!J281,0))</f>
        <v>Kansas City</v>
      </c>
      <c r="K513" s="510" t="str">
        <f>IF(+NFL!$F281="Pittsburgh",+NFL!K281,IF(+NFL!$H281="Pittsburgh",+NFL!K281,0))</f>
        <v>Pittsburgh</v>
      </c>
      <c r="L513" s="572">
        <f>IF(+NFL!$F281="Pittsburgh",+NFL!L281,IF(+NFL!$H281="Pittsburgh",+NFL!L281,0))</f>
        <v>7.5</v>
      </c>
      <c r="M513" s="573">
        <f>IF(+NFL!$F281="Pittsburgh",+NFL!M281,IF(+NFL!$H281="Pittsburgh",+NFL!M281,0))</f>
        <v>44</v>
      </c>
      <c r="N513" s="583" t="str">
        <f>IF(+NFL!$F281="Pittsburgh",+NFL!N281,IF(+NFL!$H281="Pittsburgh",+NFL!N281,0))</f>
        <v>Kansas City</v>
      </c>
      <c r="O513" s="584">
        <f>IF(+NFL!$F281="Pittsburgh",+NFL!O281,IF(+NFL!$H281="Pittsburgh",+NFL!O281,0))</f>
        <v>36</v>
      </c>
      <c r="P513" s="583" t="str">
        <f>IF(+NFL!$F281="Pittsburgh",+NFL!P281,IF(+NFL!$H281="Pittsburgh",+NFL!P281,0))</f>
        <v>Pittsburgh</v>
      </c>
      <c r="Q513" s="585">
        <f>IF(+NFL!$F281="Pittsburgh",+NFL!Q281,IF(+NFL!$H281="Pittsburgh",+NFL!Q281,0))</f>
        <v>10</v>
      </c>
      <c r="R513" s="586" t="str">
        <f>IF(+NFL!$F281="Pittsburgh",+NFL!R281,IF(+NFL!$H281="Pittsburgh",+NFL!R281,0))</f>
        <v>Kansas City</v>
      </c>
      <c r="S513" s="585" t="str">
        <f>IF(+NFL!$F281="Pittsburgh",+NFL!S281,IF(+NFL!$H281="Pittsburgh",+NFL!S281,0))</f>
        <v>Pittsburgh</v>
      </c>
      <c r="T513" s="587" t="str">
        <f>IF(+NFL!$F281="Pittsburgh",+NFL!T281,IF(+NFL!$H281="Pittsburgh",+NFL!T281,0))</f>
        <v>Kansas City</v>
      </c>
      <c r="U513" s="585" t="str">
        <f>IF(+NFL!$F281="Pittsburgh",+NFL!U281,IF(+NFL!$H281="Pittsburgh",+NFL!U281,0))</f>
        <v>W</v>
      </c>
      <c r="V513" s="586">
        <f>IF(+NFL!$F298="Pittsburgh",+NFL!#REF!,IF(+NFL!$H298="Pittsburgh",+NFL!#REF!,0))</f>
        <v>0</v>
      </c>
      <c r="W513" s="585">
        <f>IF(+NFL!$F298="Pittsburgh",+NFL!#REF!,IF(+NFL!$H298="Pittsburgh",+NFL!#REF!,0))</f>
        <v>0</v>
      </c>
      <c r="X513" s="587">
        <f>IF(+NFL!$F298="Pittsburgh",+NFL!#REF!,IF(+NFL!$H298="Pittsburgh",+NFL!#REF!,0))</f>
        <v>0</v>
      </c>
      <c r="Y513" s="585">
        <f>IF(+NFL!$F298="Pittsburgh",+NFL!#REF!,IF(+NFL!$H298="Pittsburgh",+NFL!#REF!,0))</f>
        <v>0</v>
      </c>
      <c r="Z513" s="586">
        <f>IF(+NFL!$F298="Pittsburgh",+NFL!#REF!,IF(+NFL!$H298="Pittsburgh",+NFL!#REF!,0))</f>
        <v>0</v>
      </c>
      <c r="AA513" s="585">
        <f>IF(+NFL!$F298="Pittsburgh",+NFL!#REF!,IF(+NFL!$H298="Pittsburgh",+NFL!#REF!,0))</f>
        <v>0</v>
      </c>
      <c r="AB513" s="124">
        <f>IF(+NFL!$F298="Pittsburgh",+NFL!#REF!,IF(+NFL!$H298="Pittsburgh",+NFL!#REF!,0))</f>
        <v>0</v>
      </c>
      <c r="AC513" s="182">
        <f>IF(+NFL!$F298="Pittsburgh",+NFL!#REF!,IF(+NFL!$H298="Pittsburgh",+NFL!#REF!,0))</f>
        <v>0</v>
      </c>
      <c r="AD513" s="496">
        <f>IF(+NFL!$F298="Pittsburgh",+NFL!#REF!,IF(+NFL!$H298="Pittsburgh",+NFL!#REF!,0))</f>
        <v>0</v>
      </c>
      <c r="AE513" s="565">
        <f>IF(+NFL!$F298="Pittsburgh",+NFL!#REF!,IF(+NFL!$H298="Pittsburgh",+NFL!#REF!,0))</f>
        <v>0</v>
      </c>
      <c r="AF513" s="496">
        <f>IF(+NFL!$F298="Pittsburgh",+NFL!#REF!,IF(+NFL!$H298="Pittsburgh",+NFL!#REF!,0))</f>
        <v>0</v>
      </c>
      <c r="AG513" s="565">
        <f>IF(+NFL!$F298="Pittsburgh",+NFL!#REF!,IF(+NFL!$H298="Pittsburgh",+NFL!#REF!,0))</f>
        <v>0</v>
      </c>
      <c r="AH513" s="496">
        <f>IF(+NFL!$F298="Pittsburgh",+NFL!#REF!,IF(+NFL!$H298="Pittsburgh",+NFL!#REF!,0))</f>
        <v>0</v>
      </c>
      <c r="AI513" s="565">
        <f>IF(+NFL!$F298="Pittsburgh",+NFL!#REF!,IF(+NFL!$H298="Pittsburgh",+NFL!#REF!,0))</f>
        <v>0</v>
      </c>
      <c r="AJ513" s="496">
        <f>IF(+NFL!$F298="Pittsburgh",+NFL!#REF!,IF(+NFL!$H298="Pittsburgh",+NFL!#REF!,0))</f>
        <v>0</v>
      </c>
      <c r="AK513" s="565">
        <f>IF(+NFL!$F298="Pittsburgh",+NFL!#REF!,IF(+NFL!$H298="Pittsburgh",+NFL!#REF!,0))</f>
        <v>0</v>
      </c>
      <c r="AL513" s="100">
        <f>IF(+NFL!$F298="Pittsburgh",+NFL!#REF!,IF(+NFL!$H298="Pittsburgh",+NFL!#REF!,0))</f>
        <v>0</v>
      </c>
      <c r="AM513" s="82">
        <f>IF(+NFL!$F298="Pittsburgh",+NFL!#REF!,IF(+NFL!$H298="Pittsburgh",+NFL!#REF!,0))</f>
        <v>0</v>
      </c>
      <c r="AN513" s="81">
        <f>IF(+NFL!$F298="Pittsburgh",+NFL!#REF!,IF(+NFL!$H298="Pittsburgh",+NFL!#REF!,0))</f>
        <v>0</v>
      </c>
      <c r="AO513" s="83">
        <f>IF(+NFL!$F298="Pittsburgh",+NFL!#REF!,IF(+NFL!$H298="Pittsburgh",+NFL!#REF!,0))</f>
        <v>0</v>
      </c>
      <c r="AP513" s="480">
        <f>IF(+NFL!$F298="Pittsburgh",+NFL!#REF!,IF(+NFL!$H298="Pittsburgh",+NFL!#REF!,0))</f>
        <v>0</v>
      </c>
      <c r="AQ513" s="72">
        <f>IF(+NFL!$F298="Pittsburgh",+NFL!#REF!,IF(+NFL!$H298="Pittsburgh",+NFL!#REF!,0))</f>
        <v>0</v>
      </c>
      <c r="AR513" s="81">
        <f>IF(+NFL!$F298="Pittsburgh",+NFL!#REF!,IF(+NFL!$H298="Pittsburgh",+NFL!#REF!,0))</f>
        <v>0</v>
      </c>
      <c r="AS513" s="96">
        <f>IF(+NFL!$F298="Pittsburgh",+NFL!#REF!,IF(+NFL!$H298="Pittsburgh",+NFL!#REF!,0))</f>
        <v>0</v>
      </c>
      <c r="AT513" s="96">
        <f>IF(+NFL!$F298="Pittsburgh",+NFL!#REF!,IF(+NFL!$H298="Pittsburgh",+NFL!#REF!,0))</f>
        <v>0</v>
      </c>
      <c r="AU513" s="81">
        <f>IF(+NFL!$F298="Pittsburgh",+NFL!#REF!,IF(+NFL!$H298="Pittsburgh",+NFL!#REF!,0))</f>
        <v>0</v>
      </c>
      <c r="AV513" s="96">
        <f>IF(+NFL!$F298="Pittsburgh",+NFL!#REF!,IF(+NFL!$H298="Pittsburgh",+NFL!#REF!,0))</f>
        <v>0</v>
      </c>
      <c r="AW513" s="70">
        <f>IF(+NFL!$F298="Pittsburgh",+NFL!#REF!,IF(+NFL!$H298="Pittsburgh",+NFL!#REF!,0))</f>
        <v>0</v>
      </c>
      <c r="AX513" s="96">
        <f>IF(+NFL!$F298="Pittsburgh",+NFL!#REF!,IF(+NFL!$H298="Pittsburgh",+NFL!#REF!,0))</f>
        <v>0</v>
      </c>
      <c r="AY513" s="81">
        <f>IF(+NFL!$F298="Pittsburgh",+NFL!#REF!,IF(+NFL!$H298="Pittsburgh",+NFL!#REF!,0))</f>
        <v>0</v>
      </c>
      <c r="AZ513" s="96">
        <f>IF(+NFL!$F298="Pittsburgh",+NFL!#REF!,IF(+NFL!$H298="Pittsburgh",+NFL!#REF!,0))</f>
        <v>0</v>
      </c>
      <c r="BA513" s="70">
        <f>IF(+NFL!$F298="Pittsburgh",+NFL!#REF!,IF(+NFL!$H298="Pittsburgh",+NFL!#REF!,0))</f>
        <v>0</v>
      </c>
      <c r="BB513" s="70">
        <f>IF(+NFL!$F298="Pittsburgh",+NFL!#REF!,IF(+NFL!$H298="Pittsburgh",+NFL!#REF!,0))</f>
        <v>0</v>
      </c>
      <c r="BC513" s="592">
        <f>IF(+NFL!$F298="Pittsburgh",+NFL!#REF!,IF(+NFL!$H298="Pittsburgh",+NFL!#REF!,0))</f>
        <v>0</v>
      </c>
      <c r="BD513" s="81">
        <f>IF(+NFL!$F298="Pittsburgh",+NFL!#REF!,IF(+NFL!$H298="Pittsburgh",+NFL!#REF!,0))</f>
        <v>0</v>
      </c>
      <c r="BE513" s="96">
        <f>IF(+NFL!$F298="Pittsburgh",+NFL!#REF!,IF(+NFL!$H298="Pittsburgh",+NFL!#REF!,0))</f>
        <v>0</v>
      </c>
      <c r="BF513" s="70">
        <f>IF(+NFL!$F298="Pittsburgh",+NFL!#REF!,IF(+NFL!$H298="Pittsburgh",+NFL!#REF!,0))</f>
        <v>0</v>
      </c>
      <c r="BG513" s="81">
        <f>IF(+NFL!$F298="Pittsburgh",+NFL!#REF!,IF(+NFL!$H298="Pittsburgh",+NFL!#REF!,0))</f>
        <v>0</v>
      </c>
      <c r="BH513" s="96">
        <f>IF(+NFL!$F298="Pittsburgh",+NFL!#REF!,IF(+NFL!$H298="Pittsburgh",+NFL!#REF!,0))</f>
        <v>0</v>
      </c>
      <c r="BI513" s="70">
        <f>IF(+NFL!$F298="Pittsburgh",+NFL!#REF!,IF(+NFL!$H298="Pittsburgh",+NFL!#REF!,0))</f>
        <v>0</v>
      </c>
      <c r="BJ513" s="124">
        <f>IF(+NFL!$F298="Pittsburgh",+NFL!#REF!,IF(+NFL!$H298="Pittsburgh",+NFL!#REF!,0))</f>
        <v>0</v>
      </c>
      <c r="BK513" s="182">
        <f>IF(+NFL!$F298="Pittsburgh",+NFL!#REF!,IF(+NFL!$H298="Pittsburgh",+NFL!#REF!,0))</f>
        <v>0</v>
      </c>
    </row>
    <row r="514" spans="1:63" s="310" customFormat="1" x14ac:dyDescent="0.8">
      <c r="A514" s="70">
        <f>IF(+NFL!$F300="Pittsburgh",+NFL!A300,IF(+NFL!$H300="Pittsburgh",+NFL!A300,0))</f>
        <v>17</v>
      </c>
      <c r="B514" s="480" t="str">
        <f>IF(+NFL!$F300="Pittsburgh",+NFL!B300,IF(+NFL!$H300="Pittsburgh",+NFL!B300,0))</f>
        <v>Sat</v>
      </c>
      <c r="C514" s="72">
        <f>IF(+NFL!$F300="Pittsburgh",+NFL!C300,IF(+NFL!$H300="Pittsburgh",+NFL!C300,0))</f>
        <v>44563</v>
      </c>
      <c r="D514" s="73">
        <f>IF(+NFL!$F300="Pittsburgh",+NFL!D300,IF(+NFL!$H300="Pittsburgh",+NFL!D300,0))</f>
        <v>0.84375</v>
      </c>
      <c r="E514" s="70" t="str">
        <f>IF(+NFL!$F300="Pittsburgh",+NFL!E300,IF(+NFL!$H300="Pittsburgh",+NFL!E300,0))</f>
        <v>ESPN</v>
      </c>
      <c r="F514" s="189" t="str">
        <f>IF(+NFL!$F300="Pittsburgh",+NFL!F300,IF(+NFL!$H300="Pittsburgh",+NFL!F300,0))</f>
        <v>Cleveland</v>
      </c>
      <c r="G514" s="70" t="str">
        <f>IF(+NFL!$F300="Pittsburgh",+NFL!G300,IF(+NFL!$H300="Pittsburgh",+NFL!G300,0))</f>
        <v>AFCN</v>
      </c>
      <c r="H514" s="189" t="str">
        <f>IF(+NFL!$F300="Pittsburgh",+NFL!H300,IF(+NFL!$H300="Pittsburgh",+NFL!H300,0))</f>
        <v>Pittsburgh</v>
      </c>
      <c r="I514" s="70" t="str">
        <f>IF(+NFL!$F300="Pittsburgh",+NFL!I300,IF(+NFL!$H300="Pittsburgh",+NFL!I300,0))</f>
        <v>AFCN</v>
      </c>
      <c r="J514" s="496" t="str">
        <f>IF(+NFL!$F300="Pittsburgh",+NFL!J300,IF(+NFL!$H300="Pittsburgh",+NFL!J300,0))</f>
        <v>Pittsburgh</v>
      </c>
      <c r="K514" s="510" t="str">
        <f>IF(+NFL!$F300="Pittsburgh",+NFL!K300,IF(+NFL!$H300="Pittsburgh",+NFL!K300,0))</f>
        <v>Cleveland</v>
      </c>
      <c r="L514" s="572">
        <f>IF(+NFL!$F300="Pittsburgh",+NFL!L300,IF(+NFL!$H300="Pittsburgh",+NFL!L300,0))</f>
        <v>1</v>
      </c>
      <c r="M514" s="573">
        <f>IF(+NFL!$F300="Pittsburgh",+NFL!M300,IF(+NFL!$H300="Pittsburgh",+NFL!M300,0))</f>
        <v>43.5</v>
      </c>
      <c r="N514" s="583" t="str">
        <f>IF(+NFL!$F300="Pittsburgh",+NFL!N300,IF(+NFL!$H300="Pittsburgh",+NFL!N300,0))</f>
        <v>Pittsburgh</v>
      </c>
      <c r="O514" s="584">
        <f>IF(+NFL!$F300="Pittsburgh",+NFL!O300,IF(+NFL!$H300="Pittsburgh",+NFL!O300,0))</f>
        <v>26</v>
      </c>
      <c r="P514" s="583" t="str">
        <f>IF(+NFL!$F300="Pittsburgh",+NFL!P300,IF(+NFL!$H300="Pittsburgh",+NFL!P300,0))</f>
        <v>Cleveland</v>
      </c>
      <c r="Q514" s="585">
        <f>IF(+NFL!$F300="Pittsburgh",+NFL!Q300,IF(+NFL!$H300="Pittsburgh",+NFL!Q300,0))</f>
        <v>14</v>
      </c>
      <c r="R514" s="586" t="str">
        <f>IF(+NFL!$F300="Pittsburgh",+NFL!R300,IF(+NFL!$H300="Pittsburgh",+NFL!R300,0))</f>
        <v>Pittsburgh</v>
      </c>
      <c r="S514" s="585" t="str">
        <f>IF(+NFL!$F300="Pittsburgh",+NFL!S300,IF(+NFL!$H300="Pittsburgh",+NFL!S300,0))</f>
        <v>Cleveland</v>
      </c>
      <c r="T514" s="587">
        <f>IF(+NFL!$F300="Pittsburgh",+NFL!T300,IF(+NFL!$H300="Pittsburgh",+NFL!T300,0))</f>
        <v>0</v>
      </c>
      <c r="U514" s="585" t="str">
        <f>IF(+NFL!$F300="Pittsburgh",+NFL!U300,IF(+NFL!$H300="Pittsburgh",+NFL!U300,0))</f>
        <v>L</v>
      </c>
      <c r="V514" s="586">
        <f>IF(+NFL!$F315="Pittsburgh",+NFL!#REF!,IF(+NFL!$H315="Pittsburgh",+NFL!#REF!,0))</f>
        <v>0</v>
      </c>
      <c r="W514" s="585">
        <f>IF(+NFL!$F315="Pittsburgh",+NFL!#REF!,IF(+NFL!$H315="Pittsburgh",+NFL!#REF!,0))</f>
        <v>0</v>
      </c>
      <c r="X514" s="587">
        <f>IF(+NFL!$F315="Pittsburgh",+NFL!#REF!,IF(+NFL!$H315="Pittsburgh",+NFL!#REF!,0))</f>
        <v>0</v>
      </c>
      <c r="Y514" s="585">
        <f>IF(+NFL!$F315="Pittsburgh",+NFL!#REF!,IF(+NFL!$H315="Pittsburgh",+NFL!#REF!,0))</f>
        <v>0</v>
      </c>
      <c r="Z514" s="586">
        <f>IF(+NFL!$F315="Pittsburgh",+NFL!#REF!,IF(+NFL!$H315="Pittsburgh",+NFL!#REF!,0))</f>
        <v>0</v>
      </c>
      <c r="AA514" s="585">
        <f>IF(+NFL!$F315="Pittsburgh",+NFL!#REF!,IF(+NFL!$H315="Pittsburgh",+NFL!#REF!,0))</f>
        <v>0</v>
      </c>
      <c r="AB514" s="124">
        <f>IF(+NFL!$F315="Pittsburgh",+NFL!#REF!,IF(+NFL!$H315="Pittsburgh",+NFL!#REF!,0))</f>
        <v>0</v>
      </c>
      <c r="AC514" s="182">
        <f>IF(+NFL!$F315="Pittsburgh",+NFL!#REF!,IF(+NFL!$H315="Pittsburgh",+NFL!#REF!,0))</f>
        <v>0</v>
      </c>
      <c r="AD514" s="496">
        <f>IF(+NFL!$F315="Pittsburgh",+NFL!#REF!,IF(+NFL!$H315="Pittsburgh",+NFL!#REF!,0))</f>
        <v>0</v>
      </c>
      <c r="AE514" s="565">
        <f>IF(+NFL!$F315="Pittsburgh",+NFL!#REF!,IF(+NFL!$H315="Pittsburgh",+NFL!#REF!,0))</f>
        <v>0</v>
      </c>
      <c r="AF514" s="496">
        <f>IF(+NFL!$F315="Pittsburgh",+NFL!#REF!,IF(+NFL!$H315="Pittsburgh",+NFL!#REF!,0))</f>
        <v>0</v>
      </c>
      <c r="AG514" s="565">
        <f>IF(+NFL!$F315="Pittsburgh",+NFL!#REF!,IF(+NFL!$H315="Pittsburgh",+NFL!#REF!,0))</f>
        <v>0</v>
      </c>
      <c r="AH514" s="496">
        <f>IF(+NFL!$F315="Pittsburgh",+NFL!#REF!,IF(+NFL!$H315="Pittsburgh",+NFL!#REF!,0))</f>
        <v>0</v>
      </c>
      <c r="AI514" s="565">
        <f>IF(+NFL!$F315="Pittsburgh",+NFL!#REF!,IF(+NFL!$H315="Pittsburgh",+NFL!#REF!,0))</f>
        <v>0</v>
      </c>
      <c r="AJ514" s="496">
        <f>IF(+NFL!$F315="Pittsburgh",+NFL!#REF!,IF(+NFL!$H315="Pittsburgh",+NFL!#REF!,0))</f>
        <v>0</v>
      </c>
      <c r="AK514" s="565">
        <f>IF(+NFL!$F315="Pittsburgh",+NFL!#REF!,IF(+NFL!$H315="Pittsburgh",+NFL!#REF!,0))</f>
        <v>0</v>
      </c>
      <c r="AL514" s="100">
        <f>IF(+NFL!$F315="Pittsburgh",+NFL!#REF!,IF(+NFL!$H315="Pittsburgh",+NFL!#REF!,0))</f>
        <v>0</v>
      </c>
      <c r="AM514" s="82">
        <f>IF(+NFL!$F315="Pittsburgh",+NFL!#REF!,IF(+NFL!$H315="Pittsburgh",+NFL!#REF!,0))</f>
        <v>0</v>
      </c>
      <c r="AN514" s="81">
        <f>IF(+NFL!$F315="Pittsburgh",+NFL!#REF!,IF(+NFL!$H315="Pittsburgh",+NFL!#REF!,0))</f>
        <v>0</v>
      </c>
      <c r="AO514" s="83">
        <f>IF(+NFL!$F315="Pittsburgh",+NFL!#REF!,IF(+NFL!$H315="Pittsburgh",+NFL!#REF!,0))</f>
        <v>0</v>
      </c>
      <c r="AP514" s="480">
        <f>IF(+NFL!$F315="Pittsburgh",+NFL!#REF!,IF(+NFL!$H315="Pittsburgh",+NFL!#REF!,0))</f>
        <v>0</v>
      </c>
      <c r="AQ514" s="72">
        <f>IF(+NFL!$F315="Pittsburgh",+NFL!#REF!,IF(+NFL!$H315="Pittsburgh",+NFL!#REF!,0))</f>
        <v>0</v>
      </c>
      <c r="AR514" s="81">
        <f>IF(+NFL!$F315="Pittsburgh",+NFL!#REF!,IF(+NFL!$H315="Pittsburgh",+NFL!#REF!,0))</f>
        <v>0</v>
      </c>
      <c r="AS514" s="96">
        <f>IF(+NFL!$F315="Pittsburgh",+NFL!#REF!,IF(+NFL!$H315="Pittsburgh",+NFL!#REF!,0))</f>
        <v>0</v>
      </c>
      <c r="AT514" s="96">
        <f>IF(+NFL!$F315="Pittsburgh",+NFL!#REF!,IF(+NFL!$H315="Pittsburgh",+NFL!#REF!,0))</f>
        <v>0</v>
      </c>
      <c r="AU514" s="81">
        <f>IF(+NFL!$F315="Pittsburgh",+NFL!#REF!,IF(+NFL!$H315="Pittsburgh",+NFL!#REF!,0))</f>
        <v>0</v>
      </c>
      <c r="AV514" s="96">
        <f>IF(+NFL!$F315="Pittsburgh",+NFL!#REF!,IF(+NFL!$H315="Pittsburgh",+NFL!#REF!,0))</f>
        <v>0</v>
      </c>
      <c r="AW514" s="70">
        <f>IF(+NFL!$F315="Pittsburgh",+NFL!#REF!,IF(+NFL!$H315="Pittsburgh",+NFL!#REF!,0))</f>
        <v>0</v>
      </c>
      <c r="AX514" s="96">
        <f>IF(+NFL!$F315="Pittsburgh",+NFL!#REF!,IF(+NFL!$H315="Pittsburgh",+NFL!#REF!,0))</f>
        <v>0</v>
      </c>
      <c r="AY514" s="81">
        <f>IF(+NFL!$F315="Pittsburgh",+NFL!#REF!,IF(+NFL!$H315="Pittsburgh",+NFL!#REF!,0))</f>
        <v>0</v>
      </c>
      <c r="AZ514" s="96">
        <f>IF(+NFL!$F315="Pittsburgh",+NFL!#REF!,IF(+NFL!$H315="Pittsburgh",+NFL!#REF!,0))</f>
        <v>0</v>
      </c>
      <c r="BA514" s="70">
        <f>IF(+NFL!$F315="Pittsburgh",+NFL!#REF!,IF(+NFL!$H315="Pittsburgh",+NFL!#REF!,0))</f>
        <v>0</v>
      </c>
      <c r="BB514" s="70">
        <f>IF(+NFL!$F315="Pittsburgh",+NFL!#REF!,IF(+NFL!$H315="Pittsburgh",+NFL!#REF!,0))</f>
        <v>0</v>
      </c>
      <c r="BC514" s="592">
        <f>IF(+NFL!$F315="Pittsburgh",+NFL!#REF!,IF(+NFL!$H315="Pittsburgh",+NFL!#REF!,0))</f>
        <v>0</v>
      </c>
      <c r="BD514" s="81">
        <f>IF(+NFL!$F315="Pittsburgh",+NFL!#REF!,IF(+NFL!$H315="Pittsburgh",+NFL!#REF!,0))</f>
        <v>0</v>
      </c>
      <c r="BE514" s="96">
        <f>IF(+NFL!$F315="Pittsburgh",+NFL!#REF!,IF(+NFL!$H315="Pittsburgh",+NFL!#REF!,0))</f>
        <v>0</v>
      </c>
      <c r="BF514" s="70">
        <f>IF(+NFL!$F315="Pittsburgh",+NFL!#REF!,IF(+NFL!$H315="Pittsburgh",+NFL!#REF!,0))</f>
        <v>0</v>
      </c>
      <c r="BG514" s="81">
        <f>IF(+NFL!$F315="Pittsburgh",+NFL!#REF!,IF(+NFL!$H315="Pittsburgh",+NFL!#REF!,0))</f>
        <v>0</v>
      </c>
      <c r="BH514" s="96">
        <f>IF(+NFL!$F315="Pittsburgh",+NFL!#REF!,IF(+NFL!$H315="Pittsburgh",+NFL!#REF!,0))</f>
        <v>0</v>
      </c>
      <c r="BI514" s="70">
        <f>IF(+NFL!$F315="Pittsburgh",+NFL!#REF!,IF(+NFL!$H315="Pittsburgh",+NFL!#REF!,0))</f>
        <v>0</v>
      </c>
      <c r="BJ514" s="124">
        <f>IF(+NFL!$F315="Pittsburgh",+NFL!#REF!,IF(+NFL!$H315="Pittsburgh",+NFL!#REF!,0))</f>
        <v>0</v>
      </c>
      <c r="BK514" s="182">
        <f>IF(+NFL!$F315="Pittsburgh",+NFL!#REF!,IF(+NFL!$H315="Pittsburgh",+NFL!#REF!,0))</f>
        <v>0</v>
      </c>
    </row>
    <row r="515" spans="1:63" s="310" customFormat="1" x14ac:dyDescent="0.8">
      <c r="A515" s="70">
        <f>IF(+NFL!$F311="Pittsburgh",+NFL!A311,IF(+NFL!$H311="Pittsburgh",+NFL!A311,0))</f>
        <v>18</v>
      </c>
      <c r="B515" s="480" t="str">
        <f>IF(+NFL!$F311="Pittsburgh",+NFL!B311,IF(+NFL!$H311="Pittsburgh",+NFL!B311,0))</f>
        <v>Sun</v>
      </c>
      <c r="C515" s="72">
        <f>IF(+NFL!$F311="Pittsburgh",+NFL!C311,IF(+NFL!$H311="Pittsburgh",+NFL!C311,0))</f>
        <v>44570</v>
      </c>
      <c r="D515" s="73">
        <f>IF(+NFL!$F311="Pittsburgh",+NFL!D311,IF(+NFL!$H311="Pittsburgh",+NFL!D311,0))</f>
        <v>0.54166666666666663</v>
      </c>
      <c r="E515" s="70" t="str">
        <f>IF(+NFL!$F311="Pittsburgh",+NFL!E311,IF(+NFL!$H311="Pittsburgh",+NFL!E311,0))</f>
        <v>CBS</v>
      </c>
      <c r="F515" s="189" t="str">
        <f>IF(+NFL!$F311="Pittsburgh",+NFL!F311,IF(+NFL!$H311="Pittsburgh",+NFL!F311,0))</f>
        <v>Pittsburgh</v>
      </c>
      <c r="G515" s="70" t="str">
        <f>IF(+NFL!$F311="Pittsburgh",+NFL!G311,IF(+NFL!$H311="Pittsburgh",+NFL!G311,0))</f>
        <v>AFCN</v>
      </c>
      <c r="H515" s="189" t="str">
        <f>IF(+NFL!$F311="Pittsburgh",+NFL!H311,IF(+NFL!$H311="Pittsburgh",+NFL!H311,0))</f>
        <v>Baltimore</v>
      </c>
      <c r="I515" s="70" t="str">
        <f>IF(+NFL!$F311="Pittsburgh",+NFL!I311,IF(+NFL!$H311="Pittsburgh",+NFL!I311,0))</f>
        <v>AFCN</v>
      </c>
      <c r="J515" s="496" t="str">
        <f>IF(+NFL!$F311="Pittsburgh",+NFL!J311,IF(+NFL!$H311="Pittsburgh",+NFL!J311,0))</f>
        <v>Baltimore</v>
      </c>
      <c r="K515" s="510" t="str">
        <f>IF(+NFL!$F311="Pittsburgh",+NFL!K311,IF(+NFL!$H311="Pittsburgh",+NFL!K311,0))</f>
        <v>Pittsburgh</v>
      </c>
      <c r="L515" s="572">
        <f>IF(+NFL!$F311="Pittsburgh",+NFL!L311,IF(+NFL!$H311="Pittsburgh",+NFL!L311,0))</f>
        <v>3</v>
      </c>
      <c r="M515" s="573">
        <f>IF(+NFL!$F311="Pittsburgh",+NFL!M311,IF(+NFL!$H311="Pittsburgh",+NFL!M311,0))</f>
        <v>41</v>
      </c>
      <c r="N515" s="583" t="str">
        <f>IF(+NFL!$F311="Pittsburgh",+NFL!N311,IF(+NFL!$H311="Pittsburgh",+NFL!N311,0))</f>
        <v>Pittsburgh</v>
      </c>
      <c r="O515" s="584">
        <f>IF(+NFL!$F311="Pittsburgh",+NFL!O311,IF(+NFL!$H311="Pittsburgh",+NFL!O311,0))</f>
        <v>16</v>
      </c>
      <c r="P515" s="583" t="str">
        <f>IF(+NFL!$F311="Pittsburgh",+NFL!P311,IF(+NFL!$H311="Pittsburgh",+NFL!P311,0))</f>
        <v>Baltimore</v>
      </c>
      <c r="Q515" s="585">
        <f>IF(+NFL!$F311="Pittsburgh",+NFL!Q311,IF(+NFL!$H311="Pittsburgh",+NFL!Q311,0))</f>
        <v>13</v>
      </c>
      <c r="R515" s="586" t="str">
        <f>IF(+NFL!$F311="Pittsburgh",+NFL!R311,IF(+NFL!$H311="Pittsburgh",+NFL!R311,0))</f>
        <v>Pittsburgh</v>
      </c>
      <c r="S515" s="585" t="str">
        <f>IF(+NFL!$F311="Pittsburgh",+NFL!S311,IF(+NFL!$H311="Pittsburgh",+NFL!S311,0))</f>
        <v>Baltimore</v>
      </c>
      <c r="T515" s="587">
        <f>IF(+NFL!$F311="Pittsburgh",+NFL!T311,IF(+NFL!$H311="Pittsburgh",+NFL!T311,0))</f>
        <v>0</v>
      </c>
      <c r="U515" s="585" t="str">
        <f>IF(+NFL!$F311="Pittsburgh",+NFL!U311,IF(+NFL!$H311="Pittsburgh",+NFL!U311,0))</f>
        <v>L</v>
      </c>
      <c r="V515" s="586">
        <f>IF(+NFL!$F340="Pittsburgh",+NFL!#REF!,IF(+NFL!$H340="Pittsburgh",+NFL!#REF!,0))</f>
        <v>0</v>
      </c>
      <c r="W515" s="585">
        <f>IF(+NFL!$F340="Pittsburgh",+NFL!#REF!,IF(+NFL!$H340="Pittsburgh",+NFL!#REF!,0))</f>
        <v>0</v>
      </c>
      <c r="X515" s="587">
        <f>IF(+NFL!$F340="Pittsburgh",+NFL!#REF!,IF(+NFL!$H340="Pittsburgh",+NFL!#REF!,0))</f>
        <v>0</v>
      </c>
      <c r="Y515" s="585">
        <f>IF(+NFL!$F340="Pittsburgh",+NFL!#REF!,IF(+NFL!$H340="Pittsburgh",+NFL!#REF!,0))</f>
        <v>0</v>
      </c>
      <c r="Z515" s="586">
        <f>IF(+NFL!$F340="Pittsburgh",+NFL!#REF!,IF(+NFL!$H340="Pittsburgh",+NFL!#REF!,0))</f>
        <v>0</v>
      </c>
      <c r="AA515" s="585">
        <f>IF(+NFL!$F340="Pittsburgh",+NFL!#REF!,IF(+NFL!$H340="Pittsburgh",+NFL!#REF!,0))</f>
        <v>0</v>
      </c>
      <c r="AB515" s="124">
        <f>IF(+NFL!$F340="Pittsburgh",+NFL!#REF!,IF(+NFL!$H340="Pittsburgh",+NFL!#REF!,0))</f>
        <v>0</v>
      </c>
      <c r="AC515" s="182">
        <f>IF(+NFL!$F340="Pittsburgh",+NFL!#REF!,IF(+NFL!$H340="Pittsburgh",+NFL!#REF!,0))</f>
        <v>0</v>
      </c>
      <c r="AD515" s="496">
        <f>IF(+NFL!$F340="Pittsburgh",+NFL!#REF!,IF(+NFL!$H340="Pittsburgh",+NFL!#REF!,0))</f>
        <v>0</v>
      </c>
      <c r="AE515" s="565">
        <f>IF(+NFL!$F340="Pittsburgh",+NFL!#REF!,IF(+NFL!$H340="Pittsburgh",+NFL!#REF!,0))</f>
        <v>0</v>
      </c>
      <c r="AF515" s="496">
        <f>IF(+NFL!$F340="Pittsburgh",+NFL!#REF!,IF(+NFL!$H340="Pittsburgh",+NFL!#REF!,0))</f>
        <v>0</v>
      </c>
      <c r="AG515" s="565">
        <f>IF(+NFL!$F340="Pittsburgh",+NFL!#REF!,IF(+NFL!$H340="Pittsburgh",+NFL!#REF!,0))</f>
        <v>0</v>
      </c>
      <c r="AH515" s="496">
        <f>IF(+NFL!$F340="Pittsburgh",+NFL!#REF!,IF(+NFL!$H340="Pittsburgh",+NFL!#REF!,0))</f>
        <v>0</v>
      </c>
      <c r="AI515" s="565">
        <f>IF(+NFL!$F340="Pittsburgh",+NFL!#REF!,IF(+NFL!$H340="Pittsburgh",+NFL!#REF!,0))</f>
        <v>0</v>
      </c>
      <c r="AJ515" s="496">
        <f>IF(+NFL!$F340="Pittsburgh",+NFL!#REF!,IF(+NFL!$H340="Pittsburgh",+NFL!#REF!,0))</f>
        <v>0</v>
      </c>
      <c r="AK515" s="565">
        <f>IF(+NFL!$F340="Pittsburgh",+NFL!#REF!,IF(+NFL!$H340="Pittsburgh",+NFL!#REF!,0))</f>
        <v>0</v>
      </c>
      <c r="AL515" s="100">
        <f>IF(+NFL!$F340="Pittsburgh",+NFL!#REF!,IF(+NFL!$H340="Pittsburgh",+NFL!#REF!,0))</f>
        <v>0</v>
      </c>
      <c r="AM515" s="82">
        <f>IF(+NFL!$F340="Pittsburgh",+NFL!#REF!,IF(+NFL!$H340="Pittsburgh",+NFL!#REF!,0))</f>
        <v>0</v>
      </c>
      <c r="AN515" s="81">
        <f>IF(+NFL!$F340="Pittsburgh",+NFL!#REF!,IF(+NFL!$H340="Pittsburgh",+NFL!#REF!,0))</f>
        <v>0</v>
      </c>
      <c r="AO515" s="83">
        <f>IF(+NFL!$F340="Pittsburgh",+NFL!#REF!,IF(+NFL!$H340="Pittsburgh",+NFL!#REF!,0))</f>
        <v>0</v>
      </c>
      <c r="AP515" s="480">
        <f>IF(+NFL!$F340="Pittsburgh",+NFL!#REF!,IF(+NFL!$H340="Pittsburgh",+NFL!#REF!,0))</f>
        <v>0</v>
      </c>
      <c r="AQ515" s="72">
        <f>IF(+NFL!$F340="Pittsburgh",+NFL!#REF!,IF(+NFL!$H340="Pittsburgh",+NFL!#REF!,0))</f>
        <v>0</v>
      </c>
      <c r="AR515" s="81">
        <f>IF(+NFL!$F340="Pittsburgh",+NFL!#REF!,IF(+NFL!$H340="Pittsburgh",+NFL!#REF!,0))</f>
        <v>0</v>
      </c>
      <c r="AS515" s="96">
        <f>IF(+NFL!$F340="Pittsburgh",+NFL!#REF!,IF(+NFL!$H340="Pittsburgh",+NFL!#REF!,0))</f>
        <v>0</v>
      </c>
      <c r="AT515" s="96">
        <f>IF(+NFL!$F340="Pittsburgh",+NFL!#REF!,IF(+NFL!$H340="Pittsburgh",+NFL!#REF!,0))</f>
        <v>0</v>
      </c>
      <c r="AU515" s="81">
        <f>IF(+NFL!$F340="Pittsburgh",+NFL!#REF!,IF(+NFL!$H340="Pittsburgh",+NFL!#REF!,0))</f>
        <v>0</v>
      </c>
      <c r="AV515" s="96">
        <f>IF(+NFL!$F340="Pittsburgh",+NFL!#REF!,IF(+NFL!$H340="Pittsburgh",+NFL!#REF!,0))</f>
        <v>0</v>
      </c>
      <c r="AW515" s="70">
        <f>IF(+NFL!$F340="Pittsburgh",+NFL!#REF!,IF(+NFL!$H340="Pittsburgh",+NFL!#REF!,0))</f>
        <v>0</v>
      </c>
      <c r="AX515" s="96">
        <f>IF(+NFL!$F340="Pittsburgh",+NFL!#REF!,IF(+NFL!$H340="Pittsburgh",+NFL!#REF!,0))</f>
        <v>0</v>
      </c>
      <c r="AY515" s="81">
        <f>IF(+NFL!$F340="Pittsburgh",+NFL!#REF!,IF(+NFL!$H340="Pittsburgh",+NFL!#REF!,0))</f>
        <v>0</v>
      </c>
      <c r="AZ515" s="96">
        <f>IF(+NFL!$F340="Pittsburgh",+NFL!#REF!,IF(+NFL!$H340="Pittsburgh",+NFL!#REF!,0))</f>
        <v>0</v>
      </c>
      <c r="BA515" s="70">
        <f>IF(+NFL!$F340="Pittsburgh",+NFL!#REF!,IF(+NFL!$H340="Pittsburgh",+NFL!#REF!,0))</f>
        <v>0</v>
      </c>
      <c r="BB515" s="70">
        <f>IF(+NFL!$F340="Pittsburgh",+NFL!#REF!,IF(+NFL!$H340="Pittsburgh",+NFL!#REF!,0))</f>
        <v>0</v>
      </c>
      <c r="BC515" s="592">
        <f>IF(+NFL!$F340="Pittsburgh",+NFL!#REF!,IF(+NFL!$H340="Pittsburgh",+NFL!#REF!,0))</f>
        <v>0</v>
      </c>
      <c r="BD515" s="81">
        <f>IF(+NFL!$F340="Pittsburgh",+NFL!#REF!,IF(+NFL!$H340="Pittsburgh",+NFL!#REF!,0))</f>
        <v>0</v>
      </c>
      <c r="BE515" s="96">
        <f>IF(+NFL!$F340="Pittsburgh",+NFL!#REF!,IF(+NFL!$H340="Pittsburgh",+NFL!#REF!,0))</f>
        <v>0</v>
      </c>
      <c r="BF515" s="70">
        <f>IF(+NFL!$F340="Pittsburgh",+NFL!#REF!,IF(+NFL!$H340="Pittsburgh",+NFL!#REF!,0))</f>
        <v>0</v>
      </c>
      <c r="BG515" s="81">
        <f>IF(+NFL!$F340="Pittsburgh",+NFL!#REF!,IF(+NFL!$H340="Pittsburgh",+NFL!#REF!,0))</f>
        <v>0</v>
      </c>
      <c r="BH515" s="96">
        <f>IF(+NFL!$F340="Pittsburgh",+NFL!#REF!,IF(+NFL!$H340="Pittsburgh",+NFL!#REF!,0))</f>
        <v>0</v>
      </c>
      <c r="BI515" s="70">
        <f>IF(+NFL!$F340="Pittsburgh",+NFL!#REF!,IF(+NFL!$H340="Pittsburgh",+NFL!#REF!,0))</f>
        <v>0</v>
      </c>
      <c r="BJ515" s="124">
        <f>IF(+NFL!$F340="Pittsburgh",+NFL!#REF!,IF(+NFL!$H340="Pittsburgh",+NFL!#REF!,0))</f>
        <v>0</v>
      </c>
      <c r="BK515" s="182">
        <f>IF(+NFL!$F340="Pittsburgh",+NFL!#REF!,IF(+NFL!$H340="Pittsburgh",+NFL!#REF!,0))</f>
        <v>0</v>
      </c>
    </row>
    <row r="516" spans="1:63" s="310" customFormat="1" x14ac:dyDescent="0.8">
      <c r="A516" s="70"/>
      <c r="B516" s="480"/>
      <c r="C516" s="72"/>
      <c r="D516" s="73"/>
      <c r="E516" s="70"/>
      <c r="F516" s="1311" t="str">
        <f>F517</f>
        <v>San Francisco</v>
      </c>
      <c r="G516" s="1312"/>
      <c r="H516" s="1312"/>
      <c r="I516" s="1313"/>
      <c r="J516" s="496"/>
      <c r="K516" s="510"/>
      <c r="L516" s="572"/>
      <c r="M516" s="573"/>
      <c r="N516" s="583"/>
      <c r="O516" s="584"/>
      <c r="P516" s="583"/>
      <c r="Q516" s="585"/>
      <c r="R516" s="586"/>
      <c r="S516" s="585"/>
      <c r="T516" s="587"/>
      <c r="U516" s="585"/>
      <c r="V516" s="586"/>
      <c r="W516" s="585"/>
      <c r="X516" s="587"/>
      <c r="Y516" s="585"/>
      <c r="Z516" s="586"/>
      <c r="AA516" s="585"/>
      <c r="AB516" s="124"/>
      <c r="AC516" s="182"/>
      <c r="AD516" s="496"/>
      <c r="AE516" s="565"/>
      <c r="AF516" s="496"/>
      <c r="AG516" s="565"/>
      <c r="AH516" s="496"/>
      <c r="AI516" s="565"/>
      <c r="AJ516" s="496"/>
      <c r="AK516" s="565"/>
      <c r="AL516" s="100"/>
      <c r="AM516" s="82"/>
      <c r="AN516" s="81"/>
      <c r="AO516" s="83"/>
      <c r="AP516" s="480"/>
      <c r="AQ516" s="480"/>
      <c r="AR516" s="81"/>
      <c r="AS516" s="96"/>
      <c r="AT516" s="96"/>
      <c r="AU516" s="81"/>
      <c r="AV516" s="96"/>
      <c r="AW516" s="70"/>
      <c r="AX516" s="96"/>
      <c r="AY516" s="81"/>
      <c r="AZ516" s="96"/>
      <c r="BA516" s="70"/>
      <c r="BB516" s="70"/>
      <c r="BC516" s="480"/>
      <c r="BD516" s="81"/>
      <c r="BE516" s="96"/>
      <c r="BF516" s="70"/>
      <c r="BG516" s="81"/>
      <c r="BH516" s="96"/>
      <c r="BI516" s="70"/>
      <c r="BJ516" s="124"/>
      <c r="BK516" s="182"/>
    </row>
    <row r="517" spans="1:63" s="310" customFormat="1" x14ac:dyDescent="0.8">
      <c r="A517" s="70">
        <f>IF(+NFL!$F11="San Francisco",+NFL!A11,IF(+NFL!$H11="San Francisco",+NFL!A11,0))</f>
        <v>1</v>
      </c>
      <c r="B517" s="480" t="str">
        <f>IF(+NFL!$F11="San Francisco",+NFL!B11,IF(+NFL!$H11="San Francisco",+NFL!B11,0))</f>
        <v>Sun</v>
      </c>
      <c r="C517" s="72">
        <f>IF(+NFL!$F11="San Francisco",+NFL!C11,IF(+NFL!$H11="San Francisco",+NFL!C11,0))</f>
        <v>44451</v>
      </c>
      <c r="D517" s="73">
        <f>IF(+NFL!$F11="San Francisco",+NFL!D11,IF(+NFL!$H11="San Francisco",+NFL!D11,0))</f>
        <v>0.54166666666666663</v>
      </c>
      <c r="E517" s="70" t="str">
        <f>IF(+NFL!$F11="San Francisco",+NFL!E11,IF(+NFL!$H11="San Francisco",+NFL!E11,0))</f>
        <v>Fox</v>
      </c>
      <c r="F517" s="189" t="str">
        <f>IF(+NFL!$F11="San Francisco",+NFL!F11,IF(+NFL!$H11="San Francisco",+NFL!F11,0))</f>
        <v>San Francisco</v>
      </c>
      <c r="G517" s="70" t="str">
        <f>IF(+NFL!$F11="San Francisco",+NFL!G11,IF(+NFL!$H11="San Francisco",+NFL!G11,0))</f>
        <v>NFCW</v>
      </c>
      <c r="H517" s="189" t="str">
        <f>IF(+NFL!$F11="San Francisco",+NFL!H11,IF(+NFL!$H11="San Francisco",+NFL!H11,0))</f>
        <v>Detroit</v>
      </c>
      <c r="I517" s="70" t="str">
        <f>IF(+NFL!$F11="San Francisco",+NFL!I11,IF(+NFL!$H11="San Francisco",+NFL!I11,0))</f>
        <v>NFCN</v>
      </c>
      <c r="J517" s="496" t="str">
        <f>IF(+NFL!$F11="San Francisco",+NFL!J11,IF(+NFL!$H11="San Francisco",+NFL!J11,0))</f>
        <v>San Francisco</v>
      </c>
      <c r="K517" s="510" t="str">
        <f>IF(+NFL!$F11="San Francisco",+NFL!K11,IF(+NFL!$H11="San Francisco",+NFL!K11,0))</f>
        <v>Detroit</v>
      </c>
      <c r="L517" s="572">
        <f>IF(+NFL!$F11="San Francisco",+NFL!L11,IF(+NFL!$H11="San Francisco",+NFL!L11,0))</f>
        <v>7.5</v>
      </c>
      <c r="M517" s="573">
        <f>IF(+NFL!$F11="San Francisco",+NFL!M11,IF(+NFL!$H11="San Francisco",+NFL!M11,0))</f>
        <v>45.5</v>
      </c>
      <c r="N517" s="583" t="str">
        <f>IF(+NFL!$F11="San Francisco",+NFL!N11,IF(+NFL!$H11="San Francisco",+NFL!N11,0))</f>
        <v>San Francisco</v>
      </c>
      <c r="O517" s="584">
        <f>IF(+NFL!$F11="San Francisco",+NFL!O11,IF(+NFL!$H11="San Francisco",+NFL!O11,0))</f>
        <v>41</v>
      </c>
      <c r="P517" s="583" t="str">
        <f>IF(+NFL!$F11="San Francisco",+NFL!P11,IF(+NFL!$H11="San Francisco",+NFL!P11,0))</f>
        <v>Detroit</v>
      </c>
      <c r="Q517" s="585">
        <f>IF(+NFL!$F11="San Francisco",+NFL!Q11,IF(+NFL!$H11="San Francisco",+NFL!Q11,0))</f>
        <v>33</v>
      </c>
      <c r="R517" s="586" t="str">
        <f>IF(+NFL!$F11="San Francisco",+NFL!R11,IF(+NFL!$H11="San Francisco",+NFL!R11,0))</f>
        <v>San Francisco</v>
      </c>
      <c r="S517" s="585" t="str">
        <f>IF(+NFL!$F11="San Francisco",+NFL!S11,IF(+NFL!$H11="San Francisco",+NFL!S11,0))</f>
        <v>Detroit</v>
      </c>
      <c r="T517" s="587" t="str">
        <f>IF(+NFL!$F11="San Francisco",+NFL!T11,IF(+NFL!$H11="San Francisco",+NFL!T11,0))</f>
        <v>San Francisco</v>
      </c>
      <c r="U517" s="585" t="str">
        <f>IF(+NFL!$F11="San Francisco",+NFL!U11,IF(+NFL!$H11="San Francisco",+NFL!U11,0))</f>
        <v>W</v>
      </c>
      <c r="V517" s="586"/>
      <c r="W517" s="585"/>
      <c r="X517" s="587"/>
      <c r="Y517" s="585"/>
      <c r="Z517" s="586"/>
      <c r="AA517" s="585"/>
      <c r="AB517" s="124"/>
      <c r="AC517" s="182"/>
      <c r="AD517" s="496"/>
      <c r="AE517" s="565"/>
      <c r="AF517" s="496"/>
      <c r="AG517" s="565"/>
      <c r="AH517" s="496"/>
      <c r="AI517" s="565"/>
      <c r="AJ517" s="496"/>
      <c r="AK517" s="565"/>
      <c r="AL517" s="100"/>
      <c r="AM517" s="82"/>
      <c r="AN517" s="81"/>
      <c r="AO517" s="83"/>
      <c r="AP517" s="480"/>
      <c r="AQ517" s="72"/>
      <c r="AR517" s="81"/>
      <c r="AS517" s="96"/>
      <c r="AT517" s="96"/>
      <c r="AU517" s="81"/>
      <c r="AV517" s="96"/>
      <c r="AW517" s="70"/>
      <c r="AX517" s="96"/>
      <c r="AY517" s="81"/>
      <c r="AZ517" s="96"/>
      <c r="BA517" s="70"/>
      <c r="BB517" s="70"/>
      <c r="BC517" s="592"/>
      <c r="BD517" s="81"/>
      <c r="BE517" s="96"/>
      <c r="BF517" s="70"/>
      <c r="BG517" s="81"/>
      <c r="BH517" s="96"/>
      <c r="BI517" s="70"/>
      <c r="BJ517" s="124"/>
      <c r="BK517" s="182"/>
    </row>
    <row r="518" spans="1:63" s="310" customFormat="1" x14ac:dyDescent="0.8">
      <c r="A518" s="70">
        <f>IF(+NFL!$F26="San Francisco",+NFL!A26,IF(+NFL!$H26="San Francisco",+NFL!A26,0))</f>
        <v>2</v>
      </c>
      <c r="B518" s="480" t="str">
        <f>IF(+NFL!$F26="San Francisco",+NFL!B26,IF(+NFL!$H26="San Francisco",+NFL!B26,0))</f>
        <v>Sun</v>
      </c>
      <c r="C518" s="72">
        <f>IF(+NFL!$F26="San Francisco",+NFL!C26,IF(+NFL!$H26="San Francisco",+NFL!C26,0))</f>
        <v>44458</v>
      </c>
      <c r="D518" s="73">
        <f>IF(+NFL!$F26="San Francisco",+NFL!D26,IF(+NFL!$H26="San Francisco",+NFL!D26,0))</f>
        <v>0.54166666666666663</v>
      </c>
      <c r="E518" s="70" t="str">
        <f>IF(+NFL!$F26="San Francisco",+NFL!E26,IF(+NFL!$H26="San Francisco",+NFL!E26,0))</f>
        <v>Fox</v>
      </c>
      <c r="F518" s="189" t="str">
        <f>IF(+NFL!$F26="San Francisco",+NFL!F26,IF(+NFL!$H26="San Francisco",+NFL!F26,0))</f>
        <v>San Francisco</v>
      </c>
      <c r="G518" s="70" t="str">
        <f>IF(+NFL!$F26="San Francisco",+NFL!G26,IF(+NFL!$H26="San Francisco",+NFL!G26,0))</f>
        <v>NFCW</v>
      </c>
      <c r="H518" s="189" t="str">
        <f>IF(+NFL!$F26="San Francisco",+NFL!H26,IF(+NFL!$H26="San Francisco",+NFL!H26,0))</f>
        <v>Philadelphia</v>
      </c>
      <c r="I518" s="70" t="str">
        <f>IF(+NFL!$F26="San Francisco",+NFL!I26,IF(+NFL!$H26="San Francisco",+NFL!I26,0))</f>
        <v>NFCE</v>
      </c>
      <c r="J518" s="496" t="str">
        <f>IF(+NFL!$F26="San Francisco",+NFL!J26,IF(+NFL!$H26="San Francisco",+NFL!J26,0))</f>
        <v>San Francisco</v>
      </c>
      <c r="K518" s="510" t="str">
        <f>IF(+NFL!$F26="San Francisco",+NFL!K26,IF(+NFL!$H26="San Francisco",+NFL!K26,0))</f>
        <v>Philadelphia</v>
      </c>
      <c r="L518" s="572">
        <f>IF(+NFL!$F26="San Francisco",+NFL!L26,IF(+NFL!$H26="San Francisco",+NFL!L26,0))</f>
        <v>3</v>
      </c>
      <c r="M518" s="573">
        <f>IF(+NFL!$F26="San Francisco",+NFL!M26,IF(+NFL!$H26="San Francisco",+NFL!M26,0))</f>
        <v>49.5</v>
      </c>
      <c r="N518" s="583" t="str">
        <f>IF(+NFL!$F26="San Francisco",+NFL!N26,IF(+NFL!$H26="San Francisco",+NFL!N26,0))</f>
        <v>San Francisco</v>
      </c>
      <c r="O518" s="584">
        <f>IF(+NFL!$F26="San Francisco",+NFL!O26,IF(+NFL!$H26="San Francisco",+NFL!O26,0))</f>
        <v>17</v>
      </c>
      <c r="P518" s="583" t="str">
        <f>IF(+NFL!$F26="San Francisco",+NFL!P26,IF(+NFL!$H26="San Francisco",+NFL!P26,0))</f>
        <v>Philadelphia</v>
      </c>
      <c r="Q518" s="585">
        <f>IF(+NFL!$F26="San Francisco",+NFL!Q26,IF(+NFL!$H26="San Francisco",+NFL!Q26,0))</f>
        <v>11</v>
      </c>
      <c r="R518" s="586" t="str">
        <f>IF(+NFL!$F26="San Francisco",+NFL!R26,IF(+NFL!$H26="San Francisco",+NFL!R26,0))</f>
        <v>San Francisco</v>
      </c>
      <c r="S518" s="585" t="str">
        <f>IF(+NFL!$F26="San Francisco",+NFL!S26,IF(+NFL!$H26="San Francisco",+NFL!S26,0))</f>
        <v>Philadelphia</v>
      </c>
      <c r="T518" s="587" t="str">
        <f>IF(+NFL!$F26="San Francisco",+NFL!T26,IF(+NFL!$H26="San Francisco",+NFL!T26,0))</f>
        <v>San Francisco</v>
      </c>
      <c r="U518" s="585" t="str">
        <f>IF(+NFL!$F26="San Francisco",+NFL!U26,IF(+NFL!$H26="San Francisco",+NFL!U26,0))</f>
        <v>W</v>
      </c>
      <c r="V518" s="586"/>
      <c r="W518" s="585"/>
      <c r="X518" s="587"/>
      <c r="Y518" s="585"/>
      <c r="Z518" s="586"/>
      <c r="AA518" s="585"/>
      <c r="AB518" s="124"/>
      <c r="AC518" s="182"/>
      <c r="AD518" s="496"/>
      <c r="AE518" s="565"/>
      <c r="AF518" s="496"/>
      <c r="AG518" s="565"/>
      <c r="AH518" s="496"/>
      <c r="AI518" s="565"/>
      <c r="AJ518" s="496"/>
      <c r="AK518" s="565"/>
      <c r="AL518" s="100"/>
      <c r="AM518" s="82"/>
      <c r="AN518" s="81"/>
      <c r="AO518" s="83"/>
      <c r="AP518" s="480"/>
      <c r="AQ518" s="72"/>
      <c r="AR518" s="81"/>
      <c r="AS518" s="96"/>
      <c r="AT518" s="96"/>
      <c r="AU518" s="81"/>
      <c r="AV518" s="96"/>
      <c r="AW518" s="70"/>
      <c r="AX518" s="96"/>
      <c r="AY518" s="81"/>
      <c r="AZ518" s="96"/>
      <c r="BA518" s="70"/>
      <c r="BB518" s="70"/>
      <c r="BC518" s="592"/>
      <c r="BD518" s="81"/>
      <c r="BE518" s="96"/>
      <c r="BF518" s="70"/>
      <c r="BG518" s="81"/>
      <c r="BH518" s="96"/>
      <c r="BI518" s="70"/>
      <c r="BJ518" s="124"/>
      <c r="BK518" s="182"/>
    </row>
    <row r="519" spans="1:63" s="310" customFormat="1" x14ac:dyDescent="0.8">
      <c r="A519" s="70">
        <f>IF(+NFL!$F50="San Francisco",+NFL!A50,IF(+NFL!$H50="San Francisco",+NFL!A50,0))</f>
        <v>3</v>
      </c>
      <c r="B519" s="480" t="str">
        <f>IF(+NFL!$F50="San Francisco",+NFL!B50,IF(+NFL!$H50="San Francisco",+NFL!B50,0))</f>
        <v>Sun</v>
      </c>
      <c r="C519" s="72">
        <f>IF(+NFL!$F50="San Francisco",+NFL!C50,IF(+NFL!$H50="San Francisco",+NFL!C50,0))</f>
        <v>44465</v>
      </c>
      <c r="D519" s="73">
        <f>IF(+NFL!$F50="San Francisco",+NFL!D50,IF(+NFL!$H50="San Francisco",+NFL!D50,0))</f>
        <v>0.84375</v>
      </c>
      <c r="E519" s="70" t="str">
        <f>IF(+NFL!$F50="San Francisco",+NFL!E50,IF(+NFL!$H50="San Francisco",+NFL!E50,0))</f>
        <v>NBC</v>
      </c>
      <c r="F519" s="189" t="str">
        <f>IF(+NFL!$F50="San Francisco",+NFL!F50,IF(+NFL!$H50="San Francisco",+NFL!F50,0))</f>
        <v>Green Bay</v>
      </c>
      <c r="G519" s="70" t="str">
        <f>IF(+NFL!$F50="San Francisco",+NFL!G50,IF(+NFL!$H50="San Francisco",+NFL!G50,0))</f>
        <v>NFCN</v>
      </c>
      <c r="H519" s="189" t="str">
        <f>IF(+NFL!$F50="San Francisco",+NFL!H50,IF(+NFL!$H50="San Francisco",+NFL!H50,0))</f>
        <v>San Francisco</v>
      </c>
      <c r="I519" s="70" t="str">
        <f>IF(+NFL!$F50="San Francisco",+NFL!I50,IF(+NFL!$H50="San Francisco",+NFL!I50,0))</f>
        <v>NFCW</v>
      </c>
      <c r="J519" s="496" t="str">
        <f>IF(+NFL!$F50="San Francisco",+NFL!J50,IF(+NFL!$H50="San Francisco",+NFL!J50,0))</f>
        <v>San Francisco</v>
      </c>
      <c r="K519" s="510" t="str">
        <f>IF(+NFL!$F50="San Francisco",+NFL!K50,IF(+NFL!$H50="San Francisco",+NFL!K50,0))</f>
        <v>Green Bay</v>
      </c>
      <c r="L519" s="572">
        <f>IF(+NFL!$F50="San Francisco",+NFL!L50,IF(+NFL!$H50="San Francisco",+NFL!L50,0))</f>
        <v>3.5</v>
      </c>
      <c r="M519" s="573">
        <f>IF(+NFL!$F50="San Francisco",+NFL!M50,IF(+NFL!$H50="San Francisco",+NFL!M50,0))</f>
        <v>50</v>
      </c>
      <c r="N519" s="583" t="str">
        <f>IF(+NFL!$F50="San Francisco",+NFL!N50,IF(+NFL!$H50="San Francisco",+NFL!N50,0))</f>
        <v>Green Bay</v>
      </c>
      <c r="O519" s="584">
        <f>IF(+NFL!$F50="San Francisco",+NFL!O50,IF(+NFL!$H50="San Francisco",+NFL!O50,0))</f>
        <v>30</v>
      </c>
      <c r="P519" s="583" t="str">
        <f>IF(+NFL!$F50="San Francisco",+NFL!P50,IF(+NFL!$H50="San Francisco",+NFL!P50,0))</f>
        <v>San Francisco</v>
      </c>
      <c r="Q519" s="585">
        <f>IF(+NFL!$F50="San Francisco",+NFL!Q50,IF(+NFL!$H50="San Francisco",+NFL!Q50,0))</f>
        <v>28</v>
      </c>
      <c r="R519" s="586" t="str">
        <f>IF(+NFL!$F50="San Francisco",+NFL!R50,IF(+NFL!$H50="San Francisco",+NFL!R50,0))</f>
        <v>Green Bay</v>
      </c>
      <c r="S519" s="585" t="str">
        <f>IF(+NFL!$F50="San Francisco",+NFL!S50,IF(+NFL!$H50="San Francisco",+NFL!S50,0))</f>
        <v>San Francisco</v>
      </c>
      <c r="T519" s="587" t="str">
        <f>IF(+NFL!$F50="San Francisco",+NFL!T50,IF(+NFL!$H50="San Francisco",+NFL!T50,0))</f>
        <v>San Francisco</v>
      </c>
      <c r="U519" s="585" t="str">
        <f>IF(+NFL!$F50="San Francisco",+NFL!U50,IF(+NFL!$H50="San Francisco",+NFL!U50,0))</f>
        <v>L</v>
      </c>
      <c r="V519" s="586">
        <f>IF(+NFL!$F28="San Francisco",+NFL!#REF!,IF(+NFL!$H28="San Francisco",+NFL!#REF!,0))</f>
        <v>0</v>
      </c>
      <c r="W519" s="585">
        <f>IF(+NFL!$F28="San Francisco",+NFL!#REF!,IF(+NFL!$H28="San Francisco",+NFL!#REF!,0))</f>
        <v>0</v>
      </c>
      <c r="X519" s="587">
        <f>IF(+NFL!$F28="San Francisco",+NFL!#REF!,IF(+NFL!$H28="San Francisco",+NFL!#REF!,0))</f>
        <v>0</v>
      </c>
      <c r="Y519" s="585">
        <f>IF(+NFL!$F28="San Francisco",+NFL!#REF!,IF(+NFL!$H28="San Francisco",+NFL!#REF!,0))</f>
        <v>0</v>
      </c>
      <c r="Z519" s="586">
        <f>IF(+NFL!$F28="San Francisco",+NFL!#REF!,IF(+NFL!$H28="San Francisco",+NFL!#REF!,0))</f>
        <v>0</v>
      </c>
      <c r="AA519" s="585">
        <f>IF(+NFL!$F28="San Francisco",+NFL!#REF!,IF(+NFL!$H28="San Francisco",+NFL!#REF!,0))</f>
        <v>0</v>
      </c>
      <c r="AB519" s="124">
        <f>IF(+NFL!$F28="San Francisco",+NFL!#REF!,IF(+NFL!$H28="San Francisco",+NFL!#REF!,0))</f>
        <v>0</v>
      </c>
      <c r="AC519" s="182">
        <f>IF(+NFL!$F28="San Francisco",+NFL!#REF!,IF(+NFL!$H28="San Francisco",+NFL!#REF!,0))</f>
        <v>0</v>
      </c>
      <c r="AD519" s="496">
        <f>IF(+NFL!$F28="San Francisco",+NFL!#REF!,IF(+NFL!$H28="San Francisco",+NFL!#REF!,0))</f>
        <v>0</v>
      </c>
      <c r="AE519" s="565">
        <f>IF(+NFL!$F28="San Francisco",+NFL!#REF!,IF(+NFL!$H28="San Francisco",+NFL!#REF!,0))</f>
        <v>0</v>
      </c>
      <c r="AF519" s="496">
        <f>IF(+NFL!$F28="San Francisco",+NFL!#REF!,IF(+NFL!$H28="San Francisco",+NFL!#REF!,0))</f>
        <v>0</v>
      </c>
      <c r="AG519" s="565">
        <f>IF(+NFL!$F28="San Francisco",+NFL!#REF!,IF(+NFL!$H28="San Francisco",+NFL!#REF!,0))</f>
        <v>0</v>
      </c>
      <c r="AH519" s="496">
        <f>IF(+NFL!$F28="San Francisco",+NFL!#REF!,IF(+NFL!$H28="San Francisco",+NFL!#REF!,0))</f>
        <v>0</v>
      </c>
      <c r="AI519" s="565">
        <f>IF(+NFL!$F28="San Francisco",+NFL!#REF!,IF(+NFL!$H28="San Francisco",+NFL!#REF!,0))</f>
        <v>0</v>
      </c>
      <c r="AJ519" s="496">
        <f>IF(+NFL!$F28="San Francisco",+NFL!#REF!,IF(+NFL!$H28="San Francisco",+NFL!#REF!,0))</f>
        <v>0</v>
      </c>
      <c r="AK519" s="565">
        <f>IF(+NFL!$F28="San Francisco",+NFL!#REF!,IF(+NFL!$H28="San Francisco",+NFL!#REF!,0))</f>
        <v>0</v>
      </c>
      <c r="AL519" s="100">
        <f>IF(+NFL!$F28="San Francisco",+NFL!#REF!,IF(+NFL!$H28="San Francisco",+NFL!#REF!,0))</f>
        <v>0</v>
      </c>
      <c r="AM519" s="82">
        <f>IF(+NFL!$F28="San Francisco",+NFL!#REF!,IF(+NFL!$H28="San Francisco",+NFL!#REF!,0))</f>
        <v>0</v>
      </c>
      <c r="AN519" s="81">
        <f>IF(+NFL!$F28="San Francisco",+NFL!#REF!,IF(+NFL!$H28="San Francisco",+NFL!#REF!,0))</f>
        <v>0</v>
      </c>
      <c r="AO519" s="83">
        <f>IF(+NFL!$F28="San Francisco",+NFL!#REF!,IF(+NFL!$H28="San Francisco",+NFL!#REF!,0))</f>
        <v>0</v>
      </c>
      <c r="AP519" s="480">
        <f>IF(+NFL!$F28="San Francisco",+NFL!#REF!,IF(+NFL!$H28="San Francisco",+NFL!#REF!,0))</f>
        <v>0</v>
      </c>
      <c r="AQ519" s="72">
        <f>IF(+NFL!$F28="San Francisco",+NFL!#REF!,IF(+NFL!$H28="San Francisco",+NFL!#REF!,0))</f>
        <v>0</v>
      </c>
      <c r="AR519" s="81">
        <f>IF(+NFL!$F28="San Francisco",+NFL!#REF!,IF(+NFL!$H28="San Francisco",+NFL!#REF!,0))</f>
        <v>0</v>
      </c>
      <c r="AS519" s="96">
        <f>IF(+NFL!$F28="San Francisco",+NFL!#REF!,IF(+NFL!$H28="San Francisco",+NFL!#REF!,0))</f>
        <v>0</v>
      </c>
      <c r="AT519" s="96">
        <f>IF(+NFL!$F28="San Francisco",+NFL!#REF!,IF(+NFL!$H28="San Francisco",+NFL!#REF!,0))</f>
        <v>0</v>
      </c>
      <c r="AU519" s="81">
        <f>IF(+NFL!$F28="San Francisco",+NFL!#REF!,IF(+NFL!$H28="San Francisco",+NFL!#REF!,0))</f>
        <v>0</v>
      </c>
      <c r="AV519" s="96">
        <f>IF(+NFL!$F28="San Francisco",+NFL!#REF!,IF(+NFL!$H28="San Francisco",+NFL!#REF!,0))</f>
        <v>0</v>
      </c>
      <c r="AW519" s="70">
        <f>IF(+NFL!$F28="San Francisco",+NFL!#REF!,IF(+NFL!$H28="San Francisco",+NFL!#REF!,0))</f>
        <v>0</v>
      </c>
      <c r="AX519" s="96">
        <f>IF(+NFL!$F28="San Francisco",+NFL!#REF!,IF(+NFL!$H28="San Francisco",+NFL!#REF!,0))</f>
        <v>0</v>
      </c>
      <c r="AY519" s="81">
        <f>IF(+NFL!$F28="San Francisco",+NFL!#REF!,IF(+NFL!$H28="San Francisco",+NFL!#REF!,0))</f>
        <v>0</v>
      </c>
      <c r="AZ519" s="96">
        <f>IF(+NFL!$F28="San Francisco",+NFL!#REF!,IF(+NFL!$H28="San Francisco",+NFL!#REF!,0))</f>
        <v>0</v>
      </c>
      <c r="BA519" s="70">
        <f>IF(+NFL!$F28="San Francisco",+NFL!#REF!,IF(+NFL!$H28="San Francisco",+NFL!#REF!,0))</f>
        <v>0</v>
      </c>
      <c r="BB519" s="70">
        <f>IF(+NFL!$F28="San Francisco",+NFL!#REF!,IF(+NFL!$H28="San Francisco",+NFL!#REF!,0))</f>
        <v>0</v>
      </c>
      <c r="BC519" s="592">
        <f>IF(+NFL!$F28="San Francisco",+NFL!#REF!,IF(+NFL!$H28="San Francisco",+NFL!#REF!,0))</f>
        <v>0</v>
      </c>
      <c r="BD519" s="81">
        <f>IF(+NFL!$F28="San Francisco",+NFL!#REF!,IF(+NFL!$H28="San Francisco",+NFL!#REF!,0))</f>
        <v>0</v>
      </c>
      <c r="BE519" s="96">
        <f>IF(+NFL!$F28="San Francisco",+NFL!#REF!,IF(+NFL!$H28="San Francisco",+NFL!#REF!,0))</f>
        <v>0</v>
      </c>
      <c r="BF519" s="70">
        <f>IF(+NFL!$F28="San Francisco",+NFL!#REF!,IF(+NFL!$H28="San Francisco",+NFL!#REF!,0))</f>
        <v>0</v>
      </c>
      <c r="BG519" s="81">
        <f>IF(+NFL!$F28="San Francisco",+NFL!#REF!,IF(+NFL!$H28="San Francisco",+NFL!#REF!,0))</f>
        <v>0</v>
      </c>
      <c r="BH519" s="96">
        <f>IF(+NFL!$F28="San Francisco",+NFL!#REF!,IF(+NFL!$H28="San Francisco",+NFL!#REF!,0))</f>
        <v>0</v>
      </c>
      <c r="BI519" s="70">
        <f>IF(+NFL!$F28="San Francisco",+NFL!#REF!,IF(+NFL!$H28="San Francisco",+NFL!#REF!,0))</f>
        <v>0</v>
      </c>
      <c r="BJ519" s="124">
        <f>IF(+NFL!$F28="San Francisco",+NFL!#REF!,IF(+NFL!$H28="San Francisco",+NFL!#REF!,0))</f>
        <v>0</v>
      </c>
      <c r="BK519" s="182">
        <f>IF(+NFL!$F28="San Francisco",+NFL!#REF!,IF(+NFL!$H28="San Francisco",+NFL!#REF!,0))</f>
        <v>0</v>
      </c>
    </row>
    <row r="520" spans="1:63" s="310" customFormat="1" x14ac:dyDescent="0.8">
      <c r="A520" s="70">
        <f>IF(+NFL!$F63="San Francisco",+NFL!A63,IF(+NFL!$H63="San Francisco",+NFL!A63,0))</f>
        <v>4</v>
      </c>
      <c r="B520" s="480" t="str">
        <f>IF(+NFL!$F63="San Francisco",+NFL!B63,IF(+NFL!$H63="San Francisco",+NFL!B63,0))</f>
        <v>Sun</v>
      </c>
      <c r="C520" s="72">
        <f>IF(+NFL!$F63="San Francisco",+NFL!C63,IF(+NFL!$H63="San Francisco",+NFL!C63,0))</f>
        <v>44472</v>
      </c>
      <c r="D520" s="73">
        <f>IF(+NFL!$F63="San Francisco",+NFL!D63,IF(+NFL!$H63="San Francisco",+NFL!D63,0))</f>
        <v>0.66666666666666663</v>
      </c>
      <c r="E520" s="70" t="str">
        <f>IF(+NFL!$F63="San Francisco",+NFL!E63,IF(+NFL!$H63="San Francisco",+NFL!E63,0))</f>
        <v>Fox</v>
      </c>
      <c r="F520" s="189" t="str">
        <f>IF(+NFL!$F63="San Francisco",+NFL!F63,IF(+NFL!$H63="San Francisco",+NFL!F63,0))</f>
        <v>Seattle</v>
      </c>
      <c r="G520" s="70" t="str">
        <f>IF(+NFL!$F63="San Francisco",+NFL!G63,IF(+NFL!$H63="San Francisco",+NFL!G63,0))</f>
        <v>NFCW</v>
      </c>
      <c r="H520" s="189" t="str">
        <f>IF(+NFL!$F63="San Francisco",+NFL!H63,IF(+NFL!$H63="San Francisco",+NFL!H63,0))</f>
        <v>San Francisco</v>
      </c>
      <c r="I520" s="70" t="str">
        <f>IF(+NFL!$F63="San Francisco",+NFL!I63,IF(+NFL!$H63="San Francisco",+NFL!I63,0))</f>
        <v>NFCW</v>
      </c>
      <c r="J520" s="496" t="str">
        <f>IF(+NFL!$F63="San Francisco",+NFL!J63,IF(+NFL!$H63="San Francisco",+NFL!J63,0))</f>
        <v>San Francisco</v>
      </c>
      <c r="K520" s="510" t="str">
        <f>IF(+NFL!$F63="San Francisco",+NFL!K63,IF(+NFL!$H63="San Francisco",+NFL!K63,0))</f>
        <v>Seattle</v>
      </c>
      <c r="L520" s="572">
        <f>IF(+NFL!$F63="San Francisco",+NFL!L63,IF(+NFL!$H63="San Francisco",+NFL!L63,0))</f>
        <v>3</v>
      </c>
      <c r="M520" s="573">
        <f>IF(+NFL!$F63="San Francisco",+NFL!M63,IF(+NFL!$H63="San Francisco",+NFL!M63,0))</f>
        <v>52</v>
      </c>
      <c r="N520" s="583" t="str">
        <f>IF(+NFL!$F63="San Francisco",+NFL!N63,IF(+NFL!$H63="San Francisco",+NFL!N63,0))</f>
        <v>Seattle</v>
      </c>
      <c r="O520" s="584">
        <f>IF(+NFL!$F63="San Francisco",+NFL!O63,IF(+NFL!$H63="San Francisco",+NFL!O63,0))</f>
        <v>28</v>
      </c>
      <c r="P520" s="583" t="str">
        <f>IF(+NFL!$F63="San Francisco",+NFL!P63,IF(+NFL!$H63="San Francisco",+NFL!P63,0))</f>
        <v>San Francisco</v>
      </c>
      <c r="Q520" s="585">
        <f>IF(+NFL!$F63="San Francisco",+NFL!Q63,IF(+NFL!$H63="San Francisco",+NFL!Q63,0))</f>
        <v>21</v>
      </c>
      <c r="R520" s="586" t="str">
        <f>IF(+NFL!$F63="San Francisco",+NFL!R63,IF(+NFL!$H63="San Francisco",+NFL!R63,0))</f>
        <v>Seattle</v>
      </c>
      <c r="S520" s="585" t="str">
        <f>IF(+NFL!$F63="San Francisco",+NFL!S63,IF(+NFL!$H63="San Francisco",+NFL!S63,0))</f>
        <v>San Francisco</v>
      </c>
      <c r="T520" s="587" t="str">
        <f>IF(+NFL!$F63="San Francisco",+NFL!T63,IF(+NFL!$H63="San Francisco",+NFL!T63,0))</f>
        <v>San Francisco</v>
      </c>
      <c r="U520" s="585" t="str">
        <f>IF(+NFL!$F63="San Francisco",+NFL!U63,IF(+NFL!$H63="San Francisco",+NFL!U63,0))</f>
        <v>L</v>
      </c>
      <c r="V520" s="586">
        <f>IF(+NFL!$F59="San Francisco",+NFL!#REF!,IF(+NFL!$H59="San Francisco",+NFL!#REF!,0))</f>
        <v>0</v>
      </c>
      <c r="W520" s="585">
        <f>IF(+NFL!$F59="San Francisco",+NFL!#REF!,IF(+NFL!$H59="San Francisco",+NFL!#REF!,0))</f>
        <v>0</v>
      </c>
      <c r="X520" s="587">
        <f>IF(+NFL!$F59="San Francisco",+NFL!#REF!,IF(+NFL!$H59="San Francisco",+NFL!#REF!,0))</f>
        <v>0</v>
      </c>
      <c r="Y520" s="585">
        <f>IF(+NFL!$F59="San Francisco",+NFL!#REF!,IF(+NFL!$H59="San Francisco",+NFL!#REF!,0))</f>
        <v>0</v>
      </c>
      <c r="Z520" s="586">
        <f>IF(+NFL!$F59="San Francisco",+NFL!#REF!,IF(+NFL!$H59="San Francisco",+NFL!#REF!,0))</f>
        <v>0</v>
      </c>
      <c r="AA520" s="585">
        <f>IF(+NFL!$F59="San Francisco",+NFL!#REF!,IF(+NFL!$H59="San Francisco",+NFL!#REF!,0))</f>
        <v>0</v>
      </c>
      <c r="AB520" s="124">
        <f>IF(+NFL!$F59="San Francisco",+NFL!#REF!,IF(+NFL!$H59="San Francisco",+NFL!#REF!,0))</f>
        <v>0</v>
      </c>
      <c r="AC520" s="182">
        <f>IF(+NFL!$F59="San Francisco",+NFL!#REF!,IF(+NFL!$H59="San Francisco",+NFL!#REF!,0))</f>
        <v>0</v>
      </c>
      <c r="AD520" s="496">
        <f>IF(+NFL!$F59="San Francisco",+NFL!#REF!,IF(+NFL!$H59="San Francisco",+NFL!#REF!,0))</f>
        <v>0</v>
      </c>
      <c r="AE520" s="565">
        <f>IF(+NFL!$F59="San Francisco",+NFL!#REF!,IF(+NFL!$H59="San Francisco",+NFL!#REF!,0))</f>
        <v>0</v>
      </c>
      <c r="AF520" s="496">
        <f>IF(+NFL!$F59="San Francisco",+NFL!#REF!,IF(+NFL!$H59="San Francisco",+NFL!#REF!,0))</f>
        <v>0</v>
      </c>
      <c r="AG520" s="565">
        <f>IF(+NFL!$F59="San Francisco",+NFL!#REF!,IF(+NFL!$H59="San Francisco",+NFL!#REF!,0))</f>
        <v>0</v>
      </c>
      <c r="AH520" s="496">
        <f>IF(+NFL!$F59="San Francisco",+NFL!#REF!,IF(+NFL!$H59="San Francisco",+NFL!#REF!,0))</f>
        <v>0</v>
      </c>
      <c r="AI520" s="565">
        <f>IF(+NFL!$F59="San Francisco",+NFL!#REF!,IF(+NFL!$H59="San Francisco",+NFL!#REF!,0))</f>
        <v>0</v>
      </c>
      <c r="AJ520" s="496">
        <f>IF(+NFL!$F59="San Francisco",+NFL!#REF!,IF(+NFL!$H59="San Francisco",+NFL!#REF!,0))</f>
        <v>0</v>
      </c>
      <c r="AK520" s="565">
        <f>IF(+NFL!$F59="San Francisco",+NFL!#REF!,IF(+NFL!$H59="San Francisco",+NFL!#REF!,0))</f>
        <v>0</v>
      </c>
      <c r="AL520" s="100">
        <f>IF(+NFL!$F59="San Francisco",+NFL!#REF!,IF(+NFL!$H59="San Francisco",+NFL!#REF!,0))</f>
        <v>0</v>
      </c>
      <c r="AM520" s="82">
        <f>IF(+NFL!$F59="San Francisco",+NFL!#REF!,IF(+NFL!$H59="San Francisco",+NFL!#REF!,0))</f>
        <v>0</v>
      </c>
      <c r="AN520" s="81">
        <f>IF(+NFL!$F59="San Francisco",+NFL!#REF!,IF(+NFL!$H59="San Francisco",+NFL!#REF!,0))</f>
        <v>0</v>
      </c>
      <c r="AO520" s="83">
        <f>IF(+NFL!$F59="San Francisco",+NFL!#REF!,IF(+NFL!$H59="San Francisco",+NFL!#REF!,0))</f>
        <v>0</v>
      </c>
      <c r="AP520" s="480">
        <f>IF(+NFL!$F59="San Francisco",+NFL!#REF!,IF(+NFL!$H59="San Francisco",+NFL!#REF!,0))</f>
        <v>0</v>
      </c>
      <c r="AQ520" s="72">
        <f>IF(+NFL!$F59="San Francisco",+NFL!#REF!,IF(+NFL!$H59="San Francisco",+NFL!#REF!,0))</f>
        <v>0</v>
      </c>
      <c r="AR520" s="81">
        <f>IF(+NFL!$F59="San Francisco",+NFL!#REF!,IF(+NFL!$H59="San Francisco",+NFL!#REF!,0))</f>
        <v>0</v>
      </c>
      <c r="AS520" s="96">
        <f>IF(+NFL!$F59="San Francisco",+NFL!#REF!,IF(+NFL!$H59="San Francisco",+NFL!#REF!,0))</f>
        <v>0</v>
      </c>
      <c r="AT520" s="96">
        <f>IF(+NFL!$F59="San Francisco",+NFL!#REF!,IF(+NFL!$H59="San Francisco",+NFL!#REF!,0))</f>
        <v>0</v>
      </c>
      <c r="AU520" s="81">
        <f>IF(+NFL!$F59="San Francisco",+NFL!#REF!,IF(+NFL!$H59="San Francisco",+NFL!#REF!,0))</f>
        <v>0</v>
      </c>
      <c r="AV520" s="96">
        <f>IF(+NFL!$F59="San Francisco",+NFL!#REF!,IF(+NFL!$H59="San Francisco",+NFL!#REF!,0))</f>
        <v>0</v>
      </c>
      <c r="AW520" s="70">
        <f>IF(+NFL!$F59="San Francisco",+NFL!#REF!,IF(+NFL!$H59="San Francisco",+NFL!#REF!,0))</f>
        <v>0</v>
      </c>
      <c r="AX520" s="96">
        <f>IF(+NFL!$F59="San Francisco",+NFL!#REF!,IF(+NFL!$H59="San Francisco",+NFL!#REF!,0))</f>
        <v>0</v>
      </c>
      <c r="AY520" s="81">
        <f>IF(+NFL!$F59="San Francisco",+NFL!#REF!,IF(+NFL!$H59="San Francisco",+NFL!#REF!,0))</f>
        <v>0</v>
      </c>
      <c r="AZ520" s="96">
        <f>IF(+NFL!$F59="San Francisco",+NFL!#REF!,IF(+NFL!$H59="San Francisco",+NFL!#REF!,0))</f>
        <v>0</v>
      </c>
      <c r="BA520" s="70">
        <f>IF(+NFL!$F59="San Francisco",+NFL!#REF!,IF(+NFL!$H59="San Francisco",+NFL!#REF!,0))</f>
        <v>0</v>
      </c>
      <c r="BB520" s="70">
        <f>IF(+NFL!$F59="San Francisco",+NFL!#REF!,IF(+NFL!$H59="San Francisco",+NFL!#REF!,0))</f>
        <v>0</v>
      </c>
      <c r="BC520" s="592">
        <f>IF(+NFL!$F59="San Francisco",+NFL!#REF!,IF(+NFL!$H59="San Francisco",+NFL!#REF!,0))</f>
        <v>0</v>
      </c>
      <c r="BD520" s="81">
        <f>IF(+NFL!$F59="San Francisco",+NFL!#REF!,IF(+NFL!$H59="San Francisco",+NFL!#REF!,0))</f>
        <v>0</v>
      </c>
      <c r="BE520" s="96">
        <f>IF(+NFL!$F59="San Francisco",+NFL!#REF!,IF(+NFL!$H59="San Francisco",+NFL!#REF!,0))</f>
        <v>0</v>
      </c>
      <c r="BF520" s="70">
        <f>IF(+NFL!$F59="San Francisco",+NFL!#REF!,IF(+NFL!$H59="San Francisco",+NFL!#REF!,0))</f>
        <v>0</v>
      </c>
      <c r="BG520" s="81">
        <f>IF(+NFL!$F59="San Francisco",+NFL!#REF!,IF(+NFL!$H59="San Francisco",+NFL!#REF!,0))</f>
        <v>0</v>
      </c>
      <c r="BH520" s="96">
        <f>IF(+NFL!$F59="San Francisco",+NFL!#REF!,IF(+NFL!$H59="San Francisco",+NFL!#REF!,0))</f>
        <v>0</v>
      </c>
      <c r="BI520" s="70">
        <f>IF(+NFL!$F59="San Francisco",+NFL!#REF!,IF(+NFL!$H59="San Francisco",+NFL!#REF!,0))</f>
        <v>0</v>
      </c>
      <c r="BJ520" s="124">
        <f>IF(+NFL!$F59="San Francisco",+NFL!#REF!,IF(+NFL!$H59="San Francisco",+NFL!#REF!,0))</f>
        <v>0</v>
      </c>
      <c r="BK520" s="182">
        <f>IF(+NFL!$F59="San Francisco",+NFL!#REF!,IF(+NFL!$H59="San Francisco",+NFL!#REF!,0))</f>
        <v>0</v>
      </c>
    </row>
    <row r="521" spans="1:63" s="310" customFormat="1" x14ac:dyDescent="0.8">
      <c r="A521" s="70">
        <f>IF(+NFL!$F81="San Francisco",+NFL!A81,IF(+NFL!$H81="San Francisco",+NFL!A81,0))</f>
        <v>5</v>
      </c>
      <c r="B521" s="480" t="str">
        <f>IF(+NFL!$F81="San Francisco",+NFL!B81,IF(+NFL!$H81="San Francisco",+NFL!B81,0))</f>
        <v>Sun</v>
      </c>
      <c r="C521" s="72">
        <f>IF(+NFL!$F81="San Francisco",+NFL!C81,IF(+NFL!$H81="San Francisco",+NFL!C81,0))</f>
        <v>44479</v>
      </c>
      <c r="D521" s="73">
        <f>IF(+NFL!$F81="San Francisco",+NFL!D81,IF(+NFL!$H81="San Francisco",+NFL!D81,0))</f>
        <v>0.68055416666666668</v>
      </c>
      <c r="E521" s="70" t="str">
        <f>IF(+NFL!$F81="San Francisco",+NFL!E81,IF(+NFL!$H81="San Francisco",+NFL!E81,0))</f>
        <v>Fox</v>
      </c>
      <c r="F521" s="189" t="str">
        <f>IF(+NFL!$F81="San Francisco",+NFL!F81,IF(+NFL!$H81="San Francisco",+NFL!F81,0))</f>
        <v>San Francisco</v>
      </c>
      <c r="G521" s="70" t="str">
        <f>IF(+NFL!$F81="San Francisco",+NFL!G81,IF(+NFL!$H81="San Francisco",+NFL!G81,0))</f>
        <v>NFCW</v>
      </c>
      <c r="H521" s="189" t="str">
        <f>IF(+NFL!$F81="San Francisco",+NFL!H81,IF(+NFL!$H81="San Francisco",+NFL!H81,0))</f>
        <v>Arizona</v>
      </c>
      <c r="I521" s="70" t="str">
        <f>IF(+NFL!$F81="San Francisco",+NFL!I81,IF(+NFL!$H81="San Francisco",+NFL!I81,0))</f>
        <v>NFCW</v>
      </c>
      <c r="J521" s="496" t="str">
        <f>IF(+NFL!$F81="San Francisco",+NFL!J81,IF(+NFL!$H81="San Francisco",+NFL!J81,0))</f>
        <v>Arizona</v>
      </c>
      <c r="K521" s="510" t="str">
        <f>IF(+NFL!$F81="San Francisco",+NFL!K81,IF(+NFL!$H81="San Francisco",+NFL!K81,0))</f>
        <v>San Francisco</v>
      </c>
      <c r="L521" s="572">
        <f>IF(+NFL!$F81="San Francisco",+NFL!L81,IF(+NFL!$H81="San Francisco",+NFL!L81,0))</f>
        <v>5.5</v>
      </c>
      <c r="M521" s="573">
        <f>IF(+NFL!$F81="San Francisco",+NFL!M81,IF(+NFL!$H81="San Francisco",+NFL!M81,0))</f>
        <v>50</v>
      </c>
      <c r="N521" s="583" t="str">
        <f>IF(+NFL!$F81="San Francisco",+NFL!N81,IF(+NFL!$H81="San Francisco",+NFL!N81,0))</f>
        <v>Arizona</v>
      </c>
      <c r="O521" s="584">
        <f>IF(+NFL!$F81="San Francisco",+NFL!O81,IF(+NFL!$H81="San Francisco",+NFL!O81,0))</f>
        <v>17</v>
      </c>
      <c r="P521" s="583" t="str">
        <f>IF(+NFL!$F81="San Francisco",+NFL!P81,IF(+NFL!$H81="San Francisco",+NFL!P81,0))</f>
        <v>San Francisco</v>
      </c>
      <c r="Q521" s="585">
        <f>IF(+NFL!$F81="San Francisco",+NFL!Q81,IF(+NFL!$H81="San Francisco",+NFL!Q81,0))</f>
        <v>10</v>
      </c>
      <c r="R521" s="586" t="str">
        <f>IF(+NFL!$F81="San Francisco",+NFL!R81,IF(+NFL!$H81="San Francisco",+NFL!R81,0))</f>
        <v>Arizona</v>
      </c>
      <c r="S521" s="585" t="str">
        <f>IF(+NFL!$F81="San Francisco",+NFL!S81,IF(+NFL!$H81="San Francisco",+NFL!S81,0))</f>
        <v>San Francisco</v>
      </c>
      <c r="T521" s="587" t="str">
        <f>IF(+NFL!$F81="San Francisco",+NFL!T81,IF(+NFL!$H81="San Francisco",+NFL!T81,0))</f>
        <v>San Francisco</v>
      </c>
      <c r="U521" s="585" t="str">
        <f>IF(+NFL!$F81="San Francisco",+NFL!U81,IF(+NFL!$H81="San Francisco",+NFL!U81,0))</f>
        <v>L</v>
      </c>
      <c r="V521" s="586">
        <f>IF(+NFL!$F84="San Francisco",+NFL!#REF!,IF(+NFL!$H84="San Francisco",+NFL!#REF!,0))</f>
        <v>0</v>
      </c>
      <c r="W521" s="585">
        <f>IF(+NFL!$F84="San Francisco",+NFL!#REF!,IF(+NFL!$H84="San Francisco",+NFL!#REF!,0))</f>
        <v>0</v>
      </c>
      <c r="X521" s="587">
        <f>IF(+NFL!$F84="San Francisco",+NFL!#REF!,IF(+NFL!$H84="San Francisco",+NFL!#REF!,0))</f>
        <v>0</v>
      </c>
      <c r="Y521" s="585">
        <f>IF(+NFL!$F84="San Francisco",+NFL!#REF!,IF(+NFL!$H84="San Francisco",+NFL!#REF!,0))</f>
        <v>0</v>
      </c>
      <c r="Z521" s="586">
        <f>IF(+NFL!$F84="San Francisco",+NFL!#REF!,IF(+NFL!$H84="San Francisco",+NFL!#REF!,0))</f>
        <v>0</v>
      </c>
      <c r="AA521" s="585">
        <f>IF(+NFL!$F84="San Francisco",+NFL!#REF!,IF(+NFL!$H84="San Francisco",+NFL!#REF!,0))</f>
        <v>0</v>
      </c>
      <c r="AB521" s="124">
        <f>IF(+NFL!$F84="San Francisco",+NFL!#REF!,IF(+NFL!$H84="San Francisco",+NFL!#REF!,0))</f>
        <v>0</v>
      </c>
      <c r="AC521" s="182">
        <f>IF(+NFL!$F84="San Francisco",+NFL!#REF!,IF(+NFL!$H84="San Francisco",+NFL!#REF!,0))</f>
        <v>0</v>
      </c>
      <c r="AD521" s="496">
        <f>IF(+NFL!$F84="San Francisco",+NFL!#REF!,IF(+NFL!$H84="San Francisco",+NFL!#REF!,0))</f>
        <v>0</v>
      </c>
      <c r="AE521" s="565">
        <f>IF(+NFL!$F84="San Francisco",+NFL!#REF!,IF(+NFL!$H84="San Francisco",+NFL!#REF!,0))</f>
        <v>0</v>
      </c>
      <c r="AF521" s="496">
        <f>IF(+NFL!$F84="San Francisco",+NFL!#REF!,IF(+NFL!$H84="San Francisco",+NFL!#REF!,0))</f>
        <v>0</v>
      </c>
      <c r="AG521" s="565">
        <f>IF(+NFL!$F84="San Francisco",+NFL!#REF!,IF(+NFL!$H84="San Francisco",+NFL!#REF!,0))</f>
        <v>0</v>
      </c>
      <c r="AH521" s="496">
        <f>IF(+NFL!$F84="San Francisco",+NFL!#REF!,IF(+NFL!$H84="San Francisco",+NFL!#REF!,0))</f>
        <v>0</v>
      </c>
      <c r="AI521" s="565">
        <f>IF(+NFL!$F84="San Francisco",+NFL!#REF!,IF(+NFL!$H84="San Francisco",+NFL!#REF!,0))</f>
        <v>0</v>
      </c>
      <c r="AJ521" s="496">
        <f>IF(+NFL!$F84="San Francisco",+NFL!#REF!,IF(+NFL!$H84="San Francisco",+NFL!#REF!,0))</f>
        <v>0</v>
      </c>
      <c r="AK521" s="565">
        <f>IF(+NFL!$F84="San Francisco",+NFL!#REF!,IF(+NFL!$H84="San Francisco",+NFL!#REF!,0))</f>
        <v>0</v>
      </c>
      <c r="AL521" s="100">
        <f>IF(+NFL!$F84="San Francisco",+NFL!#REF!,IF(+NFL!$H84="San Francisco",+NFL!#REF!,0))</f>
        <v>0</v>
      </c>
      <c r="AM521" s="82">
        <f>IF(+NFL!$F84="San Francisco",+NFL!#REF!,IF(+NFL!$H84="San Francisco",+NFL!#REF!,0))</f>
        <v>0</v>
      </c>
      <c r="AN521" s="81">
        <f>IF(+NFL!$F84="San Francisco",+NFL!#REF!,IF(+NFL!$H84="San Francisco",+NFL!#REF!,0))</f>
        <v>0</v>
      </c>
      <c r="AO521" s="83">
        <f>IF(+NFL!$F84="San Francisco",+NFL!#REF!,IF(+NFL!$H84="San Francisco",+NFL!#REF!,0))</f>
        <v>0</v>
      </c>
      <c r="AP521" s="480">
        <f>IF(+NFL!$F84="San Francisco",+NFL!#REF!,IF(+NFL!$H84="San Francisco",+NFL!#REF!,0))</f>
        <v>0</v>
      </c>
      <c r="AQ521" s="72">
        <f>IF(+NFL!$F84="San Francisco",+NFL!#REF!,IF(+NFL!$H84="San Francisco",+NFL!#REF!,0))</f>
        <v>0</v>
      </c>
      <c r="AR521" s="81">
        <f>IF(+NFL!$F84="San Francisco",+NFL!#REF!,IF(+NFL!$H84="San Francisco",+NFL!#REF!,0))</f>
        <v>0</v>
      </c>
      <c r="AS521" s="96">
        <f>IF(+NFL!$F84="San Francisco",+NFL!#REF!,IF(+NFL!$H84="San Francisco",+NFL!#REF!,0))</f>
        <v>0</v>
      </c>
      <c r="AT521" s="96">
        <f>IF(+NFL!$F84="San Francisco",+NFL!#REF!,IF(+NFL!$H84="San Francisco",+NFL!#REF!,0))</f>
        <v>0</v>
      </c>
      <c r="AU521" s="81">
        <f>IF(+NFL!$F84="San Francisco",+NFL!#REF!,IF(+NFL!$H84="San Francisco",+NFL!#REF!,0))</f>
        <v>0</v>
      </c>
      <c r="AV521" s="96">
        <f>IF(+NFL!$F84="San Francisco",+NFL!#REF!,IF(+NFL!$H84="San Francisco",+NFL!#REF!,0))</f>
        <v>0</v>
      </c>
      <c r="AW521" s="70">
        <f>IF(+NFL!$F84="San Francisco",+NFL!#REF!,IF(+NFL!$H84="San Francisco",+NFL!#REF!,0))</f>
        <v>0</v>
      </c>
      <c r="AX521" s="96">
        <f>IF(+NFL!$F84="San Francisco",+NFL!#REF!,IF(+NFL!$H84="San Francisco",+NFL!#REF!,0))</f>
        <v>0</v>
      </c>
      <c r="AY521" s="81">
        <f>IF(+NFL!$F84="San Francisco",+NFL!#REF!,IF(+NFL!$H84="San Francisco",+NFL!#REF!,0))</f>
        <v>0</v>
      </c>
      <c r="AZ521" s="96">
        <f>IF(+NFL!$F84="San Francisco",+NFL!#REF!,IF(+NFL!$H84="San Francisco",+NFL!#REF!,0))</f>
        <v>0</v>
      </c>
      <c r="BA521" s="70">
        <f>IF(+NFL!$F84="San Francisco",+NFL!#REF!,IF(+NFL!$H84="San Francisco",+NFL!#REF!,0))</f>
        <v>0</v>
      </c>
      <c r="BB521" s="70">
        <f>IF(+NFL!$F84="San Francisco",+NFL!#REF!,IF(+NFL!$H84="San Francisco",+NFL!#REF!,0))</f>
        <v>0</v>
      </c>
      <c r="BC521" s="592">
        <f>IF(+NFL!$F84="San Francisco",+NFL!#REF!,IF(+NFL!$H84="San Francisco",+NFL!#REF!,0))</f>
        <v>0</v>
      </c>
      <c r="BD521" s="81">
        <f>IF(+NFL!$F84="San Francisco",+NFL!#REF!,IF(+NFL!$H84="San Francisco",+NFL!#REF!,0))</f>
        <v>0</v>
      </c>
      <c r="BE521" s="96">
        <f>IF(+NFL!$F84="San Francisco",+NFL!#REF!,IF(+NFL!$H84="San Francisco",+NFL!#REF!,0))</f>
        <v>0</v>
      </c>
      <c r="BF521" s="70">
        <f>IF(+NFL!$F84="San Francisco",+NFL!#REF!,IF(+NFL!$H84="San Francisco",+NFL!#REF!,0))</f>
        <v>0</v>
      </c>
      <c r="BG521" s="81">
        <f>IF(+NFL!$F84="San Francisco",+NFL!#REF!,IF(+NFL!$H84="San Francisco",+NFL!#REF!,0))</f>
        <v>0</v>
      </c>
      <c r="BH521" s="96">
        <f>IF(+NFL!$F84="San Francisco",+NFL!#REF!,IF(+NFL!$H84="San Francisco",+NFL!#REF!,0))</f>
        <v>0</v>
      </c>
      <c r="BI521" s="70">
        <f>IF(+NFL!$F84="San Francisco",+NFL!#REF!,IF(+NFL!$H84="San Francisco",+NFL!#REF!,0))</f>
        <v>0</v>
      </c>
      <c r="BJ521" s="124">
        <f>IF(+NFL!$F84="San Francisco",+NFL!#REF!,IF(+NFL!$H84="San Francisco",+NFL!#REF!,0))</f>
        <v>0</v>
      </c>
      <c r="BK521" s="182">
        <f>IF(+NFL!$F84="San Francisco",+NFL!#REF!,IF(+NFL!$H84="San Francisco",+NFL!#REF!,0))</f>
        <v>0</v>
      </c>
    </row>
    <row r="522" spans="1:63" s="310" customFormat="1" x14ac:dyDescent="0.8">
      <c r="A522" s="70">
        <f>IF(+NFL!$F102="San Francisco",+NFL!A102,IF(+NFL!$H102="San Francisco",+NFL!A102,0))</f>
        <v>6</v>
      </c>
      <c r="B522" s="480">
        <f>IF(+NFL!$F102="San Francisco",+NFL!B102,IF(+NFL!$H102="San Francisco",+NFL!B102,0))</f>
        <v>0</v>
      </c>
      <c r="C522" s="72">
        <f>IF(+NFL!$F102="San Francisco",+NFL!C102,IF(+NFL!$H102="San Francisco",+NFL!C102,0))</f>
        <v>0</v>
      </c>
      <c r="D522" s="73">
        <f>IF(+NFL!$F102="San Francisco",+NFL!D102,IF(+NFL!$H102="San Francisco",+NFL!D102,0))</f>
        <v>0</v>
      </c>
      <c r="E522" s="70">
        <f>IF(+NFL!$F102="San Francisco",+NFL!E102,IF(+NFL!$H102="San Francisco",+NFL!E102,0))</f>
        <v>0</v>
      </c>
      <c r="F522" s="189" t="str">
        <f>IF(+NFL!$F102="San Francisco",+NFL!F102,IF(+NFL!$H102="San Francisco",+NFL!F102,0))</f>
        <v>San Francisco</v>
      </c>
      <c r="G522" s="70" t="str">
        <f>IF(+NFL!$F102="San Francisco",+NFL!G102,IF(+NFL!$H102="San Francisco",+NFL!G102,0))</f>
        <v>NFCW</v>
      </c>
      <c r="H522" s="189">
        <f>IF(+NFL!$F102="San Francisco",+NFL!H102,IF(+NFL!$H102="San Francisco",+NFL!H102,0))</f>
        <v>0</v>
      </c>
      <c r="I522" s="70">
        <f>IF(+NFL!$F102="San Francisco",+NFL!I102,IF(+NFL!$H102="San Francisco",+NFL!I102,0))</f>
        <v>0</v>
      </c>
      <c r="J522" s="496">
        <f>IF(+NFL!$F102="San Francisco",+NFL!J102,IF(+NFL!$H102="San Francisco",+NFL!J102,0))</f>
        <v>0</v>
      </c>
      <c r="K522" s="510" t="str">
        <f>IF(+NFL!$F102="San Francisco",+NFL!K102,IF(+NFL!$H102="San Francisco",+NFL!K102,0))</f>
        <v>San Francisco</v>
      </c>
      <c r="L522" s="572">
        <f>IF(+NFL!$F102="San Francisco",+NFL!L102,IF(+NFL!$H102="San Francisco",+NFL!L102,0))</f>
        <v>0</v>
      </c>
      <c r="M522" s="573">
        <f>IF(+NFL!$F102="San Francisco",+NFL!M102,IF(+NFL!$H102="San Francisco",+NFL!M102,0))</f>
        <v>0</v>
      </c>
      <c r="N522" s="583">
        <f>IF(+NFL!$F102="San Francisco",+NFL!N102,IF(+NFL!$H102="San Francisco",+NFL!N102,0))</f>
        <v>0</v>
      </c>
      <c r="O522" s="584">
        <f>IF(+NFL!$F102="San Francisco",+NFL!O102,IF(+NFL!$H102="San Francisco",+NFL!O102,0))</f>
        <v>0</v>
      </c>
      <c r="P522" s="583">
        <f>IF(+NFL!$F102="San Francisco",+NFL!P102,IF(+NFL!$H102="San Francisco",+NFL!P102,0))</f>
        <v>0</v>
      </c>
      <c r="Q522" s="585">
        <f>IF(+NFL!$F102="San Francisco",+NFL!Q102,IF(+NFL!$H102="San Francisco",+NFL!Q102,0))</f>
        <v>0</v>
      </c>
      <c r="R522" s="586">
        <f>IF(+NFL!$F102="San Francisco",+NFL!R102,IF(+NFL!$H102="San Francisco",+NFL!R102,0))</f>
        <v>0</v>
      </c>
      <c r="S522" s="585">
        <f>IF(+NFL!$F102="San Francisco",+NFL!S102,IF(+NFL!$H102="San Francisco",+NFL!S102,0))</f>
        <v>0</v>
      </c>
      <c r="T522" s="587">
        <f>IF(+NFL!$F102="San Francisco",+NFL!T102,IF(+NFL!$H102="San Francisco",+NFL!T102,0))</f>
        <v>0</v>
      </c>
      <c r="U522" s="585">
        <f>IF(+NFL!$F102="San Francisco",+NFL!U102,IF(+NFL!$H102="San Francisco",+NFL!U102,0))</f>
        <v>0</v>
      </c>
      <c r="V522" s="586">
        <f>IF(+NFL!$F99="San Francisco",+NFL!#REF!,IF(+NFL!$H99="San Francisco",+NFL!#REF!,0))</f>
        <v>0</v>
      </c>
      <c r="W522" s="585">
        <f>IF(+NFL!$F99="San Francisco",+NFL!#REF!,IF(+NFL!$H99="San Francisco",+NFL!#REF!,0))</f>
        <v>0</v>
      </c>
      <c r="X522" s="587">
        <f>IF(+NFL!$F99="San Francisco",+NFL!#REF!,IF(+NFL!$H99="San Francisco",+NFL!#REF!,0))</f>
        <v>0</v>
      </c>
      <c r="Y522" s="585">
        <f>IF(+NFL!$F99="San Francisco",+NFL!#REF!,IF(+NFL!$H99="San Francisco",+NFL!#REF!,0))</f>
        <v>0</v>
      </c>
      <c r="Z522" s="586">
        <f>IF(+NFL!$F99="San Francisco",+NFL!#REF!,IF(+NFL!$H99="San Francisco",+NFL!#REF!,0))</f>
        <v>0</v>
      </c>
      <c r="AA522" s="585">
        <f>IF(+NFL!$F99="San Francisco",+NFL!#REF!,IF(+NFL!$H99="San Francisco",+NFL!#REF!,0))</f>
        <v>0</v>
      </c>
      <c r="AB522" s="124">
        <f>IF(+NFL!$F99="San Francisco",+NFL!#REF!,IF(+NFL!$H99="San Francisco",+NFL!#REF!,0))</f>
        <v>0</v>
      </c>
      <c r="AC522" s="182">
        <f>IF(+NFL!$F99="San Francisco",+NFL!#REF!,IF(+NFL!$H99="San Francisco",+NFL!#REF!,0))</f>
        <v>0</v>
      </c>
      <c r="AD522" s="496">
        <f>IF(+NFL!$F99="San Francisco",+NFL!#REF!,IF(+NFL!$H99="San Francisco",+NFL!#REF!,0))</f>
        <v>0</v>
      </c>
      <c r="AE522" s="565">
        <f>IF(+NFL!$F99="San Francisco",+NFL!#REF!,IF(+NFL!$H99="San Francisco",+NFL!#REF!,0))</f>
        <v>0</v>
      </c>
      <c r="AF522" s="496">
        <f>IF(+NFL!$F99="San Francisco",+NFL!#REF!,IF(+NFL!$H99="San Francisco",+NFL!#REF!,0))</f>
        <v>0</v>
      </c>
      <c r="AG522" s="565">
        <f>IF(+NFL!$F99="San Francisco",+NFL!#REF!,IF(+NFL!$H99="San Francisco",+NFL!#REF!,0))</f>
        <v>0</v>
      </c>
      <c r="AH522" s="496">
        <f>IF(+NFL!$F99="San Francisco",+NFL!#REF!,IF(+NFL!$H99="San Francisco",+NFL!#REF!,0))</f>
        <v>0</v>
      </c>
      <c r="AI522" s="565">
        <f>IF(+NFL!$F99="San Francisco",+NFL!#REF!,IF(+NFL!$H99="San Francisco",+NFL!#REF!,0))</f>
        <v>0</v>
      </c>
      <c r="AJ522" s="496">
        <f>IF(+NFL!$F99="San Francisco",+NFL!#REF!,IF(+NFL!$H99="San Francisco",+NFL!#REF!,0))</f>
        <v>0</v>
      </c>
      <c r="AK522" s="565">
        <f>IF(+NFL!$F99="San Francisco",+NFL!#REF!,IF(+NFL!$H99="San Francisco",+NFL!#REF!,0))</f>
        <v>0</v>
      </c>
      <c r="AL522" s="100">
        <f>IF(+NFL!$F99="San Francisco",+NFL!#REF!,IF(+NFL!$H99="San Francisco",+NFL!#REF!,0))</f>
        <v>0</v>
      </c>
      <c r="AM522" s="82">
        <f>IF(+NFL!$F99="San Francisco",+NFL!#REF!,IF(+NFL!$H99="San Francisco",+NFL!#REF!,0))</f>
        <v>0</v>
      </c>
      <c r="AN522" s="81">
        <f>IF(+NFL!$F99="San Francisco",+NFL!#REF!,IF(+NFL!$H99="San Francisco",+NFL!#REF!,0))</f>
        <v>0</v>
      </c>
      <c r="AO522" s="83">
        <f>IF(+NFL!$F99="San Francisco",+NFL!#REF!,IF(+NFL!$H99="San Francisco",+NFL!#REF!,0))</f>
        <v>0</v>
      </c>
      <c r="AP522" s="480">
        <f>IF(+NFL!$F99="San Francisco",+NFL!#REF!,IF(+NFL!$H99="San Francisco",+NFL!#REF!,0))</f>
        <v>0</v>
      </c>
      <c r="AQ522" s="72">
        <f>IF(+NFL!$F99="San Francisco",+NFL!#REF!,IF(+NFL!$H99="San Francisco",+NFL!#REF!,0))</f>
        <v>0</v>
      </c>
      <c r="AR522" s="81">
        <f>IF(+NFL!$F99="San Francisco",+NFL!#REF!,IF(+NFL!$H99="San Francisco",+NFL!#REF!,0))</f>
        <v>0</v>
      </c>
      <c r="AS522" s="96">
        <f>IF(+NFL!$F99="San Francisco",+NFL!#REF!,IF(+NFL!$H99="San Francisco",+NFL!#REF!,0))</f>
        <v>0</v>
      </c>
      <c r="AT522" s="96">
        <f>IF(+NFL!$F99="San Francisco",+NFL!#REF!,IF(+NFL!$H99="San Francisco",+NFL!#REF!,0))</f>
        <v>0</v>
      </c>
      <c r="AU522" s="81">
        <f>IF(+NFL!$F99="San Francisco",+NFL!#REF!,IF(+NFL!$H99="San Francisco",+NFL!#REF!,0))</f>
        <v>0</v>
      </c>
      <c r="AV522" s="96">
        <f>IF(+NFL!$F99="San Francisco",+NFL!#REF!,IF(+NFL!$H99="San Francisco",+NFL!#REF!,0))</f>
        <v>0</v>
      </c>
      <c r="AW522" s="70">
        <f>IF(+NFL!$F99="San Francisco",+NFL!#REF!,IF(+NFL!$H99="San Francisco",+NFL!#REF!,0))</f>
        <v>0</v>
      </c>
      <c r="AX522" s="96">
        <f>IF(+NFL!$F99="San Francisco",+NFL!#REF!,IF(+NFL!$H99="San Francisco",+NFL!#REF!,0))</f>
        <v>0</v>
      </c>
      <c r="AY522" s="81">
        <f>IF(+NFL!$F99="San Francisco",+NFL!#REF!,IF(+NFL!$H99="San Francisco",+NFL!#REF!,0))</f>
        <v>0</v>
      </c>
      <c r="AZ522" s="96">
        <f>IF(+NFL!$F99="San Francisco",+NFL!#REF!,IF(+NFL!$H99="San Francisco",+NFL!#REF!,0))</f>
        <v>0</v>
      </c>
      <c r="BA522" s="70">
        <f>IF(+NFL!$F99="San Francisco",+NFL!#REF!,IF(+NFL!$H99="San Francisco",+NFL!#REF!,0))</f>
        <v>0</v>
      </c>
      <c r="BB522" s="70">
        <f>IF(+NFL!$F99="San Francisco",+NFL!#REF!,IF(+NFL!$H99="San Francisco",+NFL!#REF!,0))</f>
        <v>0</v>
      </c>
      <c r="BC522" s="592">
        <f>IF(+NFL!$F99="San Francisco",+NFL!#REF!,IF(+NFL!$H99="San Francisco",+NFL!#REF!,0))</f>
        <v>0</v>
      </c>
      <c r="BD522" s="81">
        <f>IF(+NFL!$F99="San Francisco",+NFL!#REF!,IF(+NFL!$H99="San Francisco",+NFL!#REF!,0))</f>
        <v>0</v>
      </c>
      <c r="BE522" s="96">
        <f>IF(+NFL!$F99="San Francisco",+NFL!#REF!,IF(+NFL!$H99="San Francisco",+NFL!#REF!,0))</f>
        <v>0</v>
      </c>
      <c r="BF522" s="70">
        <f>IF(+NFL!$F99="San Francisco",+NFL!#REF!,IF(+NFL!$H99="San Francisco",+NFL!#REF!,0))</f>
        <v>0</v>
      </c>
      <c r="BG522" s="81">
        <f>IF(+NFL!$F99="San Francisco",+NFL!#REF!,IF(+NFL!$H99="San Francisco",+NFL!#REF!,0))</f>
        <v>0</v>
      </c>
      <c r="BH522" s="96">
        <f>IF(+NFL!$F99="San Francisco",+NFL!#REF!,IF(+NFL!$H99="San Francisco",+NFL!#REF!,0))</f>
        <v>0</v>
      </c>
      <c r="BI522" s="70">
        <f>IF(+NFL!$F99="San Francisco",+NFL!#REF!,IF(+NFL!$H99="San Francisco",+NFL!#REF!,0))</f>
        <v>0</v>
      </c>
      <c r="BJ522" s="124">
        <f>IF(+NFL!$F99="San Francisco",+NFL!#REF!,IF(+NFL!$H99="San Francisco",+NFL!#REF!,0))</f>
        <v>0</v>
      </c>
      <c r="BK522" s="182">
        <f>IF(+NFL!$F99="San Francisco",+NFL!#REF!,IF(+NFL!$H99="San Francisco",+NFL!#REF!,0))</f>
        <v>0</v>
      </c>
    </row>
    <row r="523" spans="1:63" s="310" customFormat="1" x14ac:dyDescent="0.8">
      <c r="A523" s="70">
        <f>IF(+NFL!$F114="San Francisco",+NFL!A114,IF(+NFL!$H114="San Francisco",+NFL!A114,0))</f>
        <v>7</v>
      </c>
      <c r="B523" s="480" t="str">
        <f>IF(+NFL!$F114="San Francisco",+NFL!B114,IF(+NFL!$H114="San Francisco",+NFL!B114,0))</f>
        <v>Sun</v>
      </c>
      <c r="C523" s="72">
        <f>IF(+NFL!$F114="San Francisco",+NFL!C114,IF(+NFL!$H114="San Francisco",+NFL!C114,0))</f>
        <v>44493</v>
      </c>
      <c r="D523" s="73">
        <f>IF(+NFL!$F114="San Francisco",+NFL!D114,IF(+NFL!$H114="San Francisco",+NFL!D114,0))</f>
        <v>0.84375</v>
      </c>
      <c r="E523" s="70" t="str">
        <f>IF(+NFL!$F114="San Francisco",+NFL!E114,IF(+NFL!$H114="San Francisco",+NFL!E114,0))</f>
        <v>NBC</v>
      </c>
      <c r="F523" s="189" t="str">
        <f>IF(+NFL!$F114="San Francisco",+NFL!F114,IF(+NFL!$H114="San Francisco",+NFL!F114,0))</f>
        <v>Indianapolis</v>
      </c>
      <c r="G523" s="70" t="str">
        <f>IF(+NFL!$F114="San Francisco",+NFL!G114,IF(+NFL!$H114="San Francisco",+NFL!G114,0))</f>
        <v>AFCS</v>
      </c>
      <c r="H523" s="189" t="str">
        <f>IF(+NFL!$F114="San Francisco",+NFL!H114,IF(+NFL!$H114="San Francisco",+NFL!H114,0))</f>
        <v>San Francisco</v>
      </c>
      <c r="I523" s="70" t="str">
        <f>IF(+NFL!$F114="San Francisco",+NFL!I114,IF(+NFL!$H114="San Francisco",+NFL!I114,0))</f>
        <v>NFCW</v>
      </c>
      <c r="J523" s="496" t="str">
        <f>IF(+NFL!$F114="San Francisco",+NFL!J114,IF(+NFL!$H114="San Francisco",+NFL!J114,0))</f>
        <v>San Francisco</v>
      </c>
      <c r="K523" s="510" t="str">
        <f>IF(+NFL!$F114="San Francisco",+NFL!K114,IF(+NFL!$H114="San Francisco",+NFL!K114,0))</f>
        <v>Indianapolis</v>
      </c>
      <c r="L523" s="572">
        <f>IF(+NFL!$F114="San Francisco",+NFL!L114,IF(+NFL!$H114="San Francisco",+NFL!L114,0))</f>
        <v>4</v>
      </c>
      <c r="M523" s="573">
        <f>IF(+NFL!$F114="San Francisco",+NFL!M114,IF(+NFL!$H114="San Francisco",+NFL!M114,0))</f>
        <v>43.5</v>
      </c>
      <c r="N523" s="583" t="str">
        <f>IF(+NFL!$F114="San Francisco",+NFL!N114,IF(+NFL!$H114="San Francisco",+NFL!N114,0))</f>
        <v>Indianapolis</v>
      </c>
      <c r="O523" s="584">
        <f>IF(+NFL!$F114="San Francisco",+NFL!O114,IF(+NFL!$H114="San Francisco",+NFL!O114,0))</f>
        <v>30</v>
      </c>
      <c r="P523" s="583" t="str">
        <f>IF(+NFL!$F114="San Francisco",+NFL!P114,IF(+NFL!$H114="San Francisco",+NFL!P114,0))</f>
        <v>San Francisco</v>
      </c>
      <c r="Q523" s="585">
        <f>IF(+NFL!$F114="San Francisco",+NFL!Q114,IF(+NFL!$H114="San Francisco",+NFL!Q114,0))</f>
        <v>18</v>
      </c>
      <c r="R523" s="586" t="str">
        <f>IF(+NFL!$F114="San Francisco",+NFL!R114,IF(+NFL!$H114="San Francisco",+NFL!R114,0))</f>
        <v>Indianapolis</v>
      </c>
      <c r="S523" s="585" t="str">
        <f>IF(+NFL!$F114="San Francisco",+NFL!S114,IF(+NFL!$H114="San Francisco",+NFL!S114,0))</f>
        <v>San Francisco</v>
      </c>
      <c r="T523" s="587" t="str">
        <f>IF(+NFL!$F114="San Francisco",+NFL!T114,IF(+NFL!$H114="San Francisco",+NFL!T114,0))</f>
        <v>Indianapolis</v>
      </c>
      <c r="U523" s="585" t="str">
        <f>IF(+NFL!$F114="San Francisco",+NFL!U114,IF(+NFL!$H114="San Francisco",+NFL!U114,0))</f>
        <v>W</v>
      </c>
      <c r="V523" s="586" t="e">
        <f>IF(+NFL!#REF!="San Francisco",+NFL!#REF!,IF(+NFL!#REF!="San Francisco",+NFL!#REF!,0))</f>
        <v>#REF!</v>
      </c>
      <c r="W523" s="585" t="e">
        <f>IF(+NFL!#REF!="San Francisco",+NFL!#REF!,IF(+NFL!#REF!="San Francisco",+NFL!#REF!,0))</f>
        <v>#REF!</v>
      </c>
      <c r="X523" s="587" t="e">
        <f>IF(+NFL!#REF!="San Francisco",+NFL!#REF!,IF(+NFL!#REF!="San Francisco",+NFL!#REF!,0))</f>
        <v>#REF!</v>
      </c>
      <c r="Y523" s="585" t="e">
        <f>IF(+NFL!#REF!="San Francisco",+NFL!#REF!,IF(+NFL!#REF!="San Francisco",+NFL!#REF!,0))</f>
        <v>#REF!</v>
      </c>
      <c r="Z523" s="586" t="e">
        <f>IF(+NFL!#REF!="San Francisco",+NFL!#REF!,IF(+NFL!#REF!="San Francisco",+NFL!#REF!,0))</f>
        <v>#REF!</v>
      </c>
      <c r="AA523" s="585" t="e">
        <f>IF(+NFL!#REF!="San Francisco",+NFL!#REF!,IF(+NFL!#REF!="San Francisco",+NFL!#REF!,0))</f>
        <v>#REF!</v>
      </c>
      <c r="AB523" s="124" t="e">
        <f>IF(+NFL!#REF!="San Francisco",+NFL!#REF!,IF(+NFL!#REF!="San Francisco",+NFL!#REF!,0))</f>
        <v>#REF!</v>
      </c>
      <c r="AC523" s="182" t="e">
        <f>IF(+NFL!#REF!="San Francisco",+NFL!#REF!,IF(+NFL!#REF!="San Francisco",+NFL!#REF!,0))</f>
        <v>#REF!</v>
      </c>
      <c r="AD523" s="496" t="e">
        <f>IF(+NFL!#REF!="San Francisco",+NFL!#REF!,IF(+NFL!#REF!="San Francisco",+NFL!#REF!,0))</f>
        <v>#REF!</v>
      </c>
      <c r="AE523" s="565" t="e">
        <f>IF(+NFL!#REF!="San Francisco",+NFL!#REF!,IF(+NFL!#REF!="San Francisco",+NFL!#REF!,0))</f>
        <v>#REF!</v>
      </c>
      <c r="AF523" s="496" t="e">
        <f>IF(+NFL!#REF!="San Francisco",+NFL!#REF!,IF(+NFL!#REF!="San Francisco",+NFL!#REF!,0))</f>
        <v>#REF!</v>
      </c>
      <c r="AG523" s="565" t="e">
        <f>IF(+NFL!#REF!="San Francisco",+NFL!#REF!,IF(+NFL!#REF!="San Francisco",+NFL!#REF!,0))</f>
        <v>#REF!</v>
      </c>
      <c r="AH523" s="496" t="e">
        <f>IF(+NFL!#REF!="San Francisco",+NFL!#REF!,IF(+NFL!#REF!="San Francisco",+NFL!#REF!,0))</f>
        <v>#REF!</v>
      </c>
      <c r="AI523" s="565" t="e">
        <f>IF(+NFL!#REF!="San Francisco",+NFL!#REF!,IF(+NFL!#REF!="San Francisco",+NFL!#REF!,0))</f>
        <v>#REF!</v>
      </c>
      <c r="AJ523" s="496" t="e">
        <f>IF(+NFL!#REF!="San Francisco",+NFL!#REF!,IF(+NFL!#REF!="San Francisco",+NFL!#REF!,0))</f>
        <v>#REF!</v>
      </c>
      <c r="AK523" s="565" t="e">
        <f>IF(+NFL!#REF!="San Francisco",+NFL!#REF!,IF(+NFL!#REF!="San Francisco",+NFL!#REF!,0))</f>
        <v>#REF!</v>
      </c>
      <c r="AL523" s="100" t="e">
        <f>IF(+NFL!#REF!="San Francisco",+NFL!#REF!,IF(+NFL!#REF!="San Francisco",+NFL!#REF!,0))</f>
        <v>#REF!</v>
      </c>
      <c r="AM523" s="82" t="e">
        <f>IF(+NFL!#REF!="San Francisco",+NFL!#REF!,IF(+NFL!#REF!="San Francisco",+NFL!#REF!,0))</f>
        <v>#REF!</v>
      </c>
      <c r="AN523" s="81" t="e">
        <f>IF(+NFL!#REF!="San Francisco",+NFL!#REF!,IF(+NFL!#REF!="San Francisco",+NFL!#REF!,0))</f>
        <v>#REF!</v>
      </c>
      <c r="AO523" s="83" t="e">
        <f>IF(+NFL!#REF!="San Francisco",+NFL!#REF!,IF(+NFL!#REF!="San Francisco",+NFL!#REF!,0))</f>
        <v>#REF!</v>
      </c>
      <c r="AP523" s="480" t="e">
        <f>IF(+NFL!#REF!="San Francisco",+NFL!#REF!,IF(+NFL!#REF!="San Francisco",+NFL!#REF!,0))</f>
        <v>#REF!</v>
      </c>
      <c r="AQ523" s="72" t="e">
        <f>IF(+NFL!#REF!="San Francisco",+NFL!#REF!,IF(+NFL!#REF!="San Francisco",+NFL!#REF!,0))</f>
        <v>#REF!</v>
      </c>
      <c r="AR523" s="81" t="e">
        <f>IF(+NFL!#REF!="San Francisco",+NFL!#REF!,IF(+NFL!#REF!="San Francisco",+NFL!#REF!,0))</f>
        <v>#REF!</v>
      </c>
      <c r="AS523" s="96" t="e">
        <f>IF(+NFL!#REF!="San Francisco",+NFL!#REF!,IF(+NFL!#REF!="San Francisco",+NFL!#REF!,0))</f>
        <v>#REF!</v>
      </c>
      <c r="AT523" s="96" t="e">
        <f>IF(+NFL!#REF!="San Francisco",+NFL!#REF!,IF(+NFL!#REF!="San Francisco",+NFL!#REF!,0))</f>
        <v>#REF!</v>
      </c>
      <c r="AU523" s="81" t="e">
        <f>IF(+NFL!#REF!="San Francisco",+NFL!#REF!,IF(+NFL!#REF!="San Francisco",+NFL!#REF!,0))</f>
        <v>#REF!</v>
      </c>
      <c r="AV523" s="96" t="e">
        <f>IF(+NFL!#REF!="San Francisco",+NFL!#REF!,IF(+NFL!#REF!="San Francisco",+NFL!#REF!,0))</f>
        <v>#REF!</v>
      </c>
      <c r="AW523" s="70" t="e">
        <f>IF(+NFL!#REF!="San Francisco",+NFL!#REF!,IF(+NFL!#REF!="San Francisco",+NFL!#REF!,0))</f>
        <v>#REF!</v>
      </c>
      <c r="AX523" s="96" t="e">
        <f>IF(+NFL!#REF!="San Francisco",+NFL!#REF!,IF(+NFL!#REF!="San Francisco",+NFL!#REF!,0))</f>
        <v>#REF!</v>
      </c>
      <c r="AY523" s="81" t="e">
        <f>IF(+NFL!#REF!="San Francisco",+NFL!#REF!,IF(+NFL!#REF!="San Francisco",+NFL!#REF!,0))</f>
        <v>#REF!</v>
      </c>
      <c r="AZ523" s="96" t="e">
        <f>IF(+NFL!#REF!="San Francisco",+NFL!#REF!,IF(+NFL!#REF!="San Francisco",+NFL!#REF!,0))</f>
        <v>#REF!</v>
      </c>
      <c r="BA523" s="70" t="e">
        <f>IF(+NFL!#REF!="San Francisco",+NFL!#REF!,IF(+NFL!#REF!="San Francisco",+NFL!#REF!,0))</f>
        <v>#REF!</v>
      </c>
      <c r="BB523" s="70" t="e">
        <f>IF(+NFL!#REF!="San Francisco",+NFL!#REF!,IF(+NFL!#REF!="San Francisco",+NFL!#REF!,0))</f>
        <v>#REF!</v>
      </c>
      <c r="BC523" s="592" t="e">
        <f>IF(+NFL!#REF!="San Francisco",+NFL!#REF!,IF(+NFL!#REF!="San Francisco",+NFL!#REF!,0))</f>
        <v>#REF!</v>
      </c>
      <c r="BD523" s="81" t="e">
        <f>IF(+NFL!#REF!="San Francisco",+NFL!#REF!,IF(+NFL!#REF!="San Francisco",+NFL!#REF!,0))</f>
        <v>#REF!</v>
      </c>
      <c r="BE523" s="96" t="e">
        <f>IF(+NFL!#REF!="San Francisco",+NFL!#REF!,IF(+NFL!#REF!="San Francisco",+NFL!#REF!,0))</f>
        <v>#REF!</v>
      </c>
      <c r="BF523" s="70" t="e">
        <f>IF(+NFL!#REF!="San Francisco",+NFL!#REF!,IF(+NFL!#REF!="San Francisco",+NFL!#REF!,0))</f>
        <v>#REF!</v>
      </c>
      <c r="BG523" s="81" t="e">
        <f>IF(+NFL!#REF!="San Francisco",+NFL!#REF!,IF(+NFL!#REF!="San Francisco",+NFL!#REF!,0))</f>
        <v>#REF!</v>
      </c>
      <c r="BH523" s="96" t="e">
        <f>IF(+NFL!#REF!="San Francisco",+NFL!#REF!,IF(+NFL!#REF!="San Francisco",+NFL!#REF!,0))</f>
        <v>#REF!</v>
      </c>
      <c r="BI523" s="70" t="e">
        <f>IF(+NFL!#REF!="San Francisco",+NFL!#REF!,IF(+NFL!#REF!="San Francisco",+NFL!#REF!,0))</f>
        <v>#REF!</v>
      </c>
      <c r="BJ523" s="124" t="e">
        <f>IF(+NFL!#REF!="San Francisco",+NFL!#REF!,IF(+NFL!#REF!="San Francisco",+NFL!#REF!,0))</f>
        <v>#REF!</v>
      </c>
      <c r="BK523" s="182" t="e">
        <f>IF(+NFL!#REF!="San Francisco",+NFL!#REF!,IF(+NFL!#REF!="San Francisco",+NFL!#REF!,0))</f>
        <v>#REF!</v>
      </c>
    </row>
    <row r="524" spans="1:63" s="310" customFormat="1" x14ac:dyDescent="0.8">
      <c r="A524" s="70">
        <f>IF(+NFL!$F126="San Francisco",+NFL!A126,IF(+NFL!$H126="San Francisco",+NFL!A126,0))</f>
        <v>8</v>
      </c>
      <c r="B524" s="480" t="str">
        <f>IF(+NFL!$F126="San Francisco",+NFL!B126,IF(+NFL!$H126="San Francisco",+NFL!B126,0))</f>
        <v>Sun</v>
      </c>
      <c r="C524" s="72">
        <f>IF(+NFL!$F126="San Francisco",+NFL!C126,IF(+NFL!$H126="San Francisco",+NFL!C126,0))</f>
        <v>44500</v>
      </c>
      <c r="D524" s="73">
        <f>IF(+NFL!$F126="San Francisco",+NFL!D126,IF(+NFL!$H126="San Francisco",+NFL!D126,0))</f>
        <v>0.54166666666666663</v>
      </c>
      <c r="E524" s="70" t="str">
        <f>IF(+NFL!$F126="San Francisco",+NFL!E126,IF(+NFL!$H126="San Francisco",+NFL!E126,0))</f>
        <v>Fox</v>
      </c>
      <c r="F524" s="189" t="str">
        <f>IF(+NFL!$F126="San Francisco",+NFL!F126,IF(+NFL!$H126="San Francisco",+NFL!F126,0))</f>
        <v>San Francisco</v>
      </c>
      <c r="G524" s="70" t="str">
        <f>IF(+NFL!$F126="San Francisco",+NFL!G126,IF(+NFL!$H126="San Francisco",+NFL!G126,0))</f>
        <v>NFCW</v>
      </c>
      <c r="H524" s="189" t="str">
        <f>IF(+NFL!$F126="San Francisco",+NFL!H126,IF(+NFL!$H126="San Francisco",+NFL!H126,0))</f>
        <v>Chicago</v>
      </c>
      <c r="I524" s="70" t="str">
        <f>IF(+NFL!$F126="San Francisco",+NFL!I126,IF(+NFL!$H126="San Francisco",+NFL!I126,0))</f>
        <v>NFCN</v>
      </c>
      <c r="J524" s="496" t="str">
        <f>IF(+NFL!$F126="San Francisco",+NFL!J126,IF(+NFL!$H126="San Francisco",+NFL!J126,0))</f>
        <v>San Francisco</v>
      </c>
      <c r="K524" s="510" t="str">
        <f>IF(+NFL!$F126="San Francisco",+NFL!K126,IF(+NFL!$H126="San Francisco",+NFL!K126,0))</f>
        <v>Chicago</v>
      </c>
      <c r="L524" s="572">
        <f>IF(+NFL!$F126="San Francisco",+NFL!L126,IF(+NFL!$H126="San Francisco",+NFL!L126,0))</f>
        <v>4</v>
      </c>
      <c r="M524" s="573">
        <f>IF(+NFL!$F126="San Francisco",+NFL!M126,IF(+NFL!$H126="San Francisco",+NFL!M126,0))</f>
        <v>39.5</v>
      </c>
      <c r="N524" s="583" t="str">
        <f>IF(+NFL!$F126="San Francisco",+NFL!N126,IF(+NFL!$H126="San Francisco",+NFL!N126,0))</f>
        <v>San Francisco</v>
      </c>
      <c r="O524" s="584">
        <f>IF(+NFL!$F126="San Francisco",+NFL!O126,IF(+NFL!$H126="San Francisco",+NFL!O126,0))</f>
        <v>33</v>
      </c>
      <c r="P524" s="583" t="str">
        <f>IF(+NFL!$F126="San Francisco",+NFL!P126,IF(+NFL!$H126="San Francisco",+NFL!P126,0))</f>
        <v>Chicago</v>
      </c>
      <c r="Q524" s="585">
        <f>IF(+NFL!$F126="San Francisco",+NFL!Q126,IF(+NFL!$H126="San Francisco",+NFL!Q126,0))</f>
        <v>22</v>
      </c>
      <c r="R524" s="586" t="str">
        <f>IF(+NFL!$F126="San Francisco",+NFL!R126,IF(+NFL!$H126="San Francisco",+NFL!R126,0))</f>
        <v>San Francisco</v>
      </c>
      <c r="S524" s="585" t="str">
        <f>IF(+NFL!$F126="San Francisco",+NFL!S126,IF(+NFL!$H126="San Francisco",+NFL!S126,0))</f>
        <v>Chicago</v>
      </c>
      <c r="T524" s="587" t="str">
        <f>IF(+NFL!$F126="San Francisco",+NFL!T126,IF(+NFL!$H126="San Francisco",+NFL!T126,0))</f>
        <v>Chicago</v>
      </c>
      <c r="U524" s="585" t="str">
        <f>IF(+NFL!$F126="San Francisco",+NFL!U126,IF(+NFL!$H126="San Francisco",+NFL!U126,0))</f>
        <v>L</v>
      </c>
      <c r="V524" s="586">
        <f>IF(+NFL!$F134="San Francisco",+NFL!#REF!,IF(+NFL!$H134="San Francisco",+NFL!#REF!,0))</f>
        <v>0</v>
      </c>
      <c r="W524" s="585">
        <f>IF(+NFL!$F134="San Francisco",+NFL!#REF!,IF(+NFL!$H134="San Francisco",+NFL!#REF!,0))</f>
        <v>0</v>
      </c>
      <c r="X524" s="587">
        <f>IF(+NFL!$F134="San Francisco",+NFL!#REF!,IF(+NFL!$H134="San Francisco",+NFL!#REF!,0))</f>
        <v>0</v>
      </c>
      <c r="Y524" s="585">
        <f>IF(+NFL!$F134="San Francisco",+NFL!#REF!,IF(+NFL!$H134="San Francisco",+NFL!#REF!,0))</f>
        <v>0</v>
      </c>
      <c r="Z524" s="586">
        <f>IF(+NFL!$F134="San Francisco",+NFL!#REF!,IF(+NFL!$H134="San Francisco",+NFL!#REF!,0))</f>
        <v>0</v>
      </c>
      <c r="AA524" s="585">
        <f>IF(+NFL!$F134="San Francisco",+NFL!#REF!,IF(+NFL!$H134="San Francisco",+NFL!#REF!,0))</f>
        <v>0</v>
      </c>
      <c r="AB524" s="124">
        <f>IF(+NFL!$F134="San Francisco",+NFL!#REF!,IF(+NFL!$H134="San Francisco",+NFL!#REF!,0))</f>
        <v>0</v>
      </c>
      <c r="AC524" s="182">
        <f>IF(+NFL!$F134="San Francisco",+NFL!#REF!,IF(+NFL!$H134="San Francisco",+NFL!#REF!,0))</f>
        <v>0</v>
      </c>
      <c r="AD524" s="496">
        <f>IF(+NFL!$F134="San Francisco",+NFL!#REF!,IF(+NFL!$H134="San Francisco",+NFL!#REF!,0))</f>
        <v>0</v>
      </c>
      <c r="AE524" s="565">
        <f>IF(+NFL!$F134="San Francisco",+NFL!#REF!,IF(+NFL!$H134="San Francisco",+NFL!#REF!,0))</f>
        <v>0</v>
      </c>
      <c r="AF524" s="496">
        <f>IF(+NFL!$F134="San Francisco",+NFL!#REF!,IF(+NFL!$H134="San Francisco",+NFL!#REF!,0))</f>
        <v>0</v>
      </c>
      <c r="AG524" s="565">
        <f>IF(+NFL!$F134="San Francisco",+NFL!#REF!,IF(+NFL!$H134="San Francisco",+NFL!#REF!,0))</f>
        <v>0</v>
      </c>
      <c r="AH524" s="496">
        <f>IF(+NFL!$F134="San Francisco",+NFL!#REF!,IF(+NFL!$H134="San Francisco",+NFL!#REF!,0))</f>
        <v>0</v>
      </c>
      <c r="AI524" s="565">
        <f>IF(+NFL!$F134="San Francisco",+NFL!#REF!,IF(+NFL!$H134="San Francisco",+NFL!#REF!,0))</f>
        <v>0</v>
      </c>
      <c r="AJ524" s="496">
        <f>IF(+NFL!$F134="San Francisco",+NFL!#REF!,IF(+NFL!$H134="San Francisco",+NFL!#REF!,0))</f>
        <v>0</v>
      </c>
      <c r="AK524" s="565">
        <f>IF(+NFL!$F134="San Francisco",+NFL!#REF!,IF(+NFL!$H134="San Francisco",+NFL!#REF!,0))</f>
        <v>0</v>
      </c>
      <c r="AL524" s="100">
        <f>IF(+NFL!$F134="San Francisco",+NFL!#REF!,IF(+NFL!$H134="San Francisco",+NFL!#REF!,0))</f>
        <v>0</v>
      </c>
      <c r="AM524" s="82">
        <f>IF(+NFL!$F134="San Francisco",+NFL!#REF!,IF(+NFL!$H134="San Francisco",+NFL!#REF!,0))</f>
        <v>0</v>
      </c>
      <c r="AN524" s="81">
        <f>IF(+NFL!$F134="San Francisco",+NFL!#REF!,IF(+NFL!$H134="San Francisco",+NFL!#REF!,0))</f>
        <v>0</v>
      </c>
      <c r="AO524" s="83">
        <f>IF(+NFL!$F134="San Francisco",+NFL!#REF!,IF(+NFL!$H134="San Francisco",+NFL!#REF!,0))</f>
        <v>0</v>
      </c>
      <c r="AP524" s="480">
        <f>IF(+NFL!$F134="San Francisco",+NFL!#REF!,IF(+NFL!$H134="San Francisco",+NFL!#REF!,0))</f>
        <v>0</v>
      </c>
      <c r="AQ524" s="72">
        <f>IF(+NFL!$F134="San Francisco",+NFL!#REF!,IF(+NFL!$H134="San Francisco",+NFL!#REF!,0))</f>
        <v>0</v>
      </c>
      <c r="AR524" s="81">
        <f>IF(+NFL!$F134="San Francisco",+NFL!#REF!,IF(+NFL!$H134="San Francisco",+NFL!#REF!,0))</f>
        <v>0</v>
      </c>
      <c r="AS524" s="96">
        <f>IF(+NFL!$F134="San Francisco",+NFL!#REF!,IF(+NFL!$H134="San Francisco",+NFL!#REF!,0))</f>
        <v>0</v>
      </c>
      <c r="AT524" s="96">
        <f>IF(+NFL!$F134="San Francisco",+NFL!#REF!,IF(+NFL!$H134="San Francisco",+NFL!#REF!,0))</f>
        <v>0</v>
      </c>
      <c r="AU524" s="81">
        <f>IF(+NFL!$F134="San Francisco",+NFL!#REF!,IF(+NFL!$H134="San Francisco",+NFL!#REF!,0))</f>
        <v>0</v>
      </c>
      <c r="AV524" s="96">
        <f>IF(+NFL!$F134="San Francisco",+NFL!#REF!,IF(+NFL!$H134="San Francisco",+NFL!#REF!,0))</f>
        <v>0</v>
      </c>
      <c r="AW524" s="70">
        <f>IF(+NFL!$F134="San Francisco",+NFL!#REF!,IF(+NFL!$H134="San Francisco",+NFL!#REF!,0))</f>
        <v>0</v>
      </c>
      <c r="AX524" s="96">
        <f>IF(+NFL!$F134="San Francisco",+NFL!#REF!,IF(+NFL!$H134="San Francisco",+NFL!#REF!,0))</f>
        <v>0</v>
      </c>
      <c r="AY524" s="81">
        <f>IF(+NFL!$F134="San Francisco",+NFL!#REF!,IF(+NFL!$H134="San Francisco",+NFL!#REF!,0))</f>
        <v>0</v>
      </c>
      <c r="AZ524" s="96">
        <f>IF(+NFL!$F134="San Francisco",+NFL!#REF!,IF(+NFL!$H134="San Francisco",+NFL!#REF!,0))</f>
        <v>0</v>
      </c>
      <c r="BA524" s="70">
        <f>IF(+NFL!$F134="San Francisco",+NFL!#REF!,IF(+NFL!$H134="San Francisco",+NFL!#REF!,0))</f>
        <v>0</v>
      </c>
      <c r="BB524" s="70">
        <f>IF(+NFL!$F134="San Francisco",+NFL!#REF!,IF(+NFL!$H134="San Francisco",+NFL!#REF!,0))</f>
        <v>0</v>
      </c>
      <c r="BC524" s="592">
        <f>IF(+NFL!$F134="San Francisco",+NFL!#REF!,IF(+NFL!$H134="San Francisco",+NFL!#REF!,0))</f>
        <v>0</v>
      </c>
      <c r="BD524" s="81">
        <f>IF(+NFL!$F134="San Francisco",+NFL!#REF!,IF(+NFL!$H134="San Francisco",+NFL!#REF!,0))</f>
        <v>0</v>
      </c>
      <c r="BE524" s="96">
        <f>IF(+NFL!$F134="San Francisco",+NFL!#REF!,IF(+NFL!$H134="San Francisco",+NFL!#REF!,0))</f>
        <v>0</v>
      </c>
      <c r="BF524" s="70">
        <f>IF(+NFL!$F134="San Francisco",+NFL!#REF!,IF(+NFL!$H134="San Francisco",+NFL!#REF!,0))</f>
        <v>0</v>
      </c>
      <c r="BG524" s="81">
        <f>IF(+NFL!$F134="San Francisco",+NFL!#REF!,IF(+NFL!$H134="San Francisco",+NFL!#REF!,0))</f>
        <v>0</v>
      </c>
      <c r="BH524" s="96">
        <f>IF(+NFL!$F134="San Francisco",+NFL!#REF!,IF(+NFL!$H134="San Francisco",+NFL!#REF!,0))</f>
        <v>0</v>
      </c>
      <c r="BI524" s="70">
        <f>IF(+NFL!$F134="San Francisco",+NFL!#REF!,IF(+NFL!$H134="San Francisco",+NFL!#REF!,0))</f>
        <v>0</v>
      </c>
      <c r="BJ524" s="124">
        <f>IF(+NFL!$F134="San Francisco",+NFL!#REF!,IF(+NFL!$H134="San Francisco",+NFL!#REF!,0))</f>
        <v>0</v>
      </c>
      <c r="BK524" s="182">
        <f>IF(+NFL!$F134="San Francisco",+NFL!#REF!,IF(+NFL!$H134="San Francisco",+NFL!#REF!,0))</f>
        <v>0</v>
      </c>
    </row>
    <row r="525" spans="1:63" s="310" customFormat="1" x14ac:dyDescent="0.8">
      <c r="A525" s="70">
        <f>IF(+NFL!$F152="San Francisco",+NFL!A152,IF(+NFL!$H152="San Francisco",+NFL!A152,0))</f>
        <v>9</v>
      </c>
      <c r="B525" s="480" t="str">
        <f>IF(+NFL!$F152="San Francisco",+NFL!B152,IF(+NFL!$H152="San Francisco",+NFL!B152,0))</f>
        <v>Sun</v>
      </c>
      <c r="C525" s="72">
        <f>IF(+NFL!$F152="San Francisco",+NFL!C152,IF(+NFL!$H152="San Francisco",+NFL!C152,0))</f>
        <v>44507</v>
      </c>
      <c r="D525" s="73">
        <f>IF(+NFL!$F152="San Francisco",+NFL!D152,IF(+NFL!$H152="San Francisco",+NFL!D152,0))</f>
        <v>0.68055416666666668</v>
      </c>
      <c r="E525" s="70" t="str">
        <f>IF(+NFL!$F152="San Francisco",+NFL!E152,IF(+NFL!$H152="San Francisco",+NFL!E152,0))</f>
        <v>Fox</v>
      </c>
      <c r="F525" s="189" t="str">
        <f>IF(+NFL!$F152="San Francisco",+NFL!F152,IF(+NFL!$H152="San Francisco",+NFL!F152,0))</f>
        <v>Arizona</v>
      </c>
      <c r="G525" s="70" t="str">
        <f>IF(+NFL!$F152="San Francisco",+NFL!G152,IF(+NFL!$H152="San Francisco",+NFL!G152,0))</f>
        <v>NFCW</v>
      </c>
      <c r="H525" s="189" t="str">
        <f>IF(+NFL!$F152="San Francisco",+NFL!H152,IF(+NFL!$H152="San Francisco",+NFL!H152,0))</f>
        <v>San Francisco</v>
      </c>
      <c r="I525" s="70" t="str">
        <f>IF(+NFL!$F152="San Francisco",+NFL!I152,IF(+NFL!$H152="San Francisco",+NFL!I152,0))</f>
        <v>NFCW</v>
      </c>
      <c r="J525" s="496" t="str">
        <f>IF(+NFL!$F152="San Francisco",+NFL!J152,IF(+NFL!$H152="San Francisco",+NFL!J152,0))</f>
        <v>Arizona</v>
      </c>
      <c r="K525" s="510" t="str">
        <f>IF(+NFL!$F152="San Francisco",+NFL!K152,IF(+NFL!$H152="San Francisco",+NFL!K152,0))</f>
        <v>San Francisco</v>
      </c>
      <c r="L525" s="572">
        <f>IF(+NFL!$F152="San Francisco",+NFL!L152,IF(+NFL!$H152="San Francisco",+NFL!L152,0))</f>
        <v>1</v>
      </c>
      <c r="M525" s="573">
        <f>IF(+NFL!$F152="San Francisco",+NFL!M152,IF(+NFL!$H152="San Francisco",+NFL!M152,0))</f>
        <v>45</v>
      </c>
      <c r="N525" s="583" t="str">
        <f>IF(+NFL!$F152="San Francisco",+NFL!N152,IF(+NFL!$H152="San Francisco",+NFL!N152,0))</f>
        <v>Arizona</v>
      </c>
      <c r="O525" s="584">
        <f>IF(+NFL!$F152="San Francisco",+NFL!O152,IF(+NFL!$H152="San Francisco",+NFL!O152,0))</f>
        <v>31</v>
      </c>
      <c r="P525" s="583" t="str">
        <f>IF(+NFL!$F152="San Francisco",+NFL!P152,IF(+NFL!$H152="San Francisco",+NFL!P152,0))</f>
        <v>San Francisco</v>
      </c>
      <c r="Q525" s="585">
        <f>IF(+NFL!$F152="San Francisco",+NFL!Q152,IF(+NFL!$H152="San Francisco",+NFL!Q152,0))</f>
        <v>17</v>
      </c>
      <c r="R525" s="586" t="str">
        <f>IF(+NFL!$F152="San Francisco",+NFL!R152,IF(+NFL!$H152="San Francisco",+NFL!R152,0))</f>
        <v>Arizona</v>
      </c>
      <c r="S525" s="585" t="str">
        <f>IF(+NFL!$F152="San Francisco",+NFL!S152,IF(+NFL!$H152="San Francisco",+NFL!S152,0))</f>
        <v>San Francisco</v>
      </c>
      <c r="T525" s="587" t="str">
        <f>IF(+NFL!$F152="San Francisco",+NFL!T152,IF(+NFL!$H152="San Francisco",+NFL!T152,0))</f>
        <v>San Francisco</v>
      </c>
      <c r="U525" s="585" t="str">
        <f>IF(+NFL!$F152="San Francisco",+NFL!U152,IF(+NFL!$H152="San Francisco",+NFL!U152,0))</f>
        <v>L</v>
      </c>
      <c r="V525" s="586">
        <f>IF(+NFL!$F157="San Francisco",+NFL!#REF!,IF(+NFL!$H157="San Francisco",+NFL!#REF!,0))</f>
        <v>0</v>
      </c>
      <c r="W525" s="585">
        <f>IF(+NFL!$F157="San Francisco",+NFL!#REF!,IF(+NFL!$H157="San Francisco",+NFL!#REF!,0))</f>
        <v>0</v>
      </c>
      <c r="X525" s="587">
        <f>IF(+NFL!$F157="San Francisco",+NFL!#REF!,IF(+NFL!$H157="San Francisco",+NFL!#REF!,0))</f>
        <v>0</v>
      </c>
      <c r="Y525" s="585">
        <f>IF(+NFL!$F157="San Francisco",+NFL!#REF!,IF(+NFL!$H157="San Francisco",+NFL!#REF!,0))</f>
        <v>0</v>
      </c>
      <c r="Z525" s="586">
        <f>IF(+NFL!$F157="San Francisco",+NFL!#REF!,IF(+NFL!$H157="San Francisco",+NFL!#REF!,0))</f>
        <v>0</v>
      </c>
      <c r="AA525" s="585">
        <f>IF(+NFL!$F157="San Francisco",+NFL!#REF!,IF(+NFL!$H157="San Francisco",+NFL!#REF!,0))</f>
        <v>0</v>
      </c>
      <c r="AB525" s="124">
        <f>IF(+NFL!$F157="San Francisco",+NFL!#REF!,IF(+NFL!$H157="San Francisco",+NFL!#REF!,0))</f>
        <v>0</v>
      </c>
      <c r="AC525" s="182">
        <f>IF(+NFL!$F157="San Francisco",+NFL!#REF!,IF(+NFL!$H157="San Francisco",+NFL!#REF!,0))</f>
        <v>0</v>
      </c>
      <c r="AD525" s="496">
        <f>IF(+NFL!$F157="San Francisco",+NFL!#REF!,IF(+NFL!$H157="San Francisco",+NFL!#REF!,0))</f>
        <v>0</v>
      </c>
      <c r="AE525" s="565">
        <f>IF(+NFL!$F157="San Francisco",+NFL!#REF!,IF(+NFL!$H157="San Francisco",+NFL!#REF!,0))</f>
        <v>0</v>
      </c>
      <c r="AF525" s="496">
        <f>IF(+NFL!$F157="San Francisco",+NFL!#REF!,IF(+NFL!$H157="San Francisco",+NFL!#REF!,0))</f>
        <v>0</v>
      </c>
      <c r="AG525" s="565">
        <f>IF(+NFL!$F157="San Francisco",+NFL!#REF!,IF(+NFL!$H157="San Francisco",+NFL!#REF!,0))</f>
        <v>0</v>
      </c>
      <c r="AH525" s="496">
        <f>IF(+NFL!$F157="San Francisco",+NFL!#REF!,IF(+NFL!$H157="San Francisco",+NFL!#REF!,0))</f>
        <v>0</v>
      </c>
      <c r="AI525" s="565">
        <f>IF(+NFL!$F157="San Francisco",+NFL!#REF!,IF(+NFL!$H157="San Francisco",+NFL!#REF!,0))</f>
        <v>0</v>
      </c>
      <c r="AJ525" s="496">
        <f>IF(+NFL!$F157="San Francisco",+NFL!#REF!,IF(+NFL!$H157="San Francisco",+NFL!#REF!,0))</f>
        <v>0</v>
      </c>
      <c r="AK525" s="565">
        <f>IF(+NFL!$F157="San Francisco",+NFL!#REF!,IF(+NFL!$H157="San Francisco",+NFL!#REF!,0))</f>
        <v>0</v>
      </c>
      <c r="AL525" s="100">
        <f>IF(+NFL!$F157="San Francisco",+NFL!#REF!,IF(+NFL!$H157="San Francisco",+NFL!#REF!,0))</f>
        <v>0</v>
      </c>
      <c r="AM525" s="82">
        <f>IF(+NFL!$F157="San Francisco",+NFL!#REF!,IF(+NFL!$H157="San Francisco",+NFL!#REF!,0))</f>
        <v>0</v>
      </c>
      <c r="AN525" s="81">
        <f>IF(+NFL!$F157="San Francisco",+NFL!#REF!,IF(+NFL!$H157="San Francisco",+NFL!#REF!,0))</f>
        <v>0</v>
      </c>
      <c r="AO525" s="83">
        <f>IF(+NFL!$F157="San Francisco",+NFL!#REF!,IF(+NFL!$H157="San Francisco",+NFL!#REF!,0))</f>
        <v>0</v>
      </c>
      <c r="AP525" s="480">
        <f>IF(+NFL!$F157="San Francisco",+NFL!#REF!,IF(+NFL!$H157="San Francisco",+NFL!#REF!,0))</f>
        <v>0</v>
      </c>
      <c r="AQ525" s="72">
        <f>IF(+NFL!$F157="San Francisco",+NFL!#REF!,IF(+NFL!$H157="San Francisco",+NFL!#REF!,0))</f>
        <v>0</v>
      </c>
      <c r="AR525" s="81">
        <f>IF(+NFL!$F157="San Francisco",+NFL!#REF!,IF(+NFL!$H157="San Francisco",+NFL!#REF!,0))</f>
        <v>0</v>
      </c>
      <c r="AS525" s="96">
        <f>IF(+NFL!$F157="San Francisco",+NFL!#REF!,IF(+NFL!$H157="San Francisco",+NFL!#REF!,0))</f>
        <v>0</v>
      </c>
      <c r="AT525" s="96">
        <f>IF(+NFL!$F157="San Francisco",+NFL!#REF!,IF(+NFL!$H157="San Francisco",+NFL!#REF!,0))</f>
        <v>0</v>
      </c>
      <c r="AU525" s="81">
        <f>IF(+NFL!$F157="San Francisco",+NFL!#REF!,IF(+NFL!$H157="San Francisco",+NFL!#REF!,0))</f>
        <v>0</v>
      </c>
      <c r="AV525" s="96">
        <f>IF(+NFL!$F157="San Francisco",+NFL!#REF!,IF(+NFL!$H157="San Francisco",+NFL!#REF!,0))</f>
        <v>0</v>
      </c>
      <c r="AW525" s="70">
        <f>IF(+NFL!$F157="San Francisco",+NFL!#REF!,IF(+NFL!$H157="San Francisco",+NFL!#REF!,0))</f>
        <v>0</v>
      </c>
      <c r="AX525" s="96">
        <f>IF(+NFL!$F157="San Francisco",+NFL!#REF!,IF(+NFL!$H157="San Francisco",+NFL!#REF!,0))</f>
        <v>0</v>
      </c>
      <c r="AY525" s="81">
        <f>IF(+NFL!$F157="San Francisco",+NFL!#REF!,IF(+NFL!$H157="San Francisco",+NFL!#REF!,0))</f>
        <v>0</v>
      </c>
      <c r="AZ525" s="96">
        <f>IF(+NFL!$F157="San Francisco",+NFL!#REF!,IF(+NFL!$H157="San Francisco",+NFL!#REF!,0))</f>
        <v>0</v>
      </c>
      <c r="BA525" s="70">
        <f>IF(+NFL!$F157="San Francisco",+NFL!#REF!,IF(+NFL!$H157="San Francisco",+NFL!#REF!,0))</f>
        <v>0</v>
      </c>
      <c r="BB525" s="70">
        <f>IF(+NFL!$F157="San Francisco",+NFL!#REF!,IF(+NFL!$H157="San Francisco",+NFL!#REF!,0))</f>
        <v>0</v>
      </c>
      <c r="BC525" s="592">
        <f>IF(+NFL!$F157="San Francisco",+NFL!#REF!,IF(+NFL!$H157="San Francisco",+NFL!#REF!,0))</f>
        <v>0</v>
      </c>
      <c r="BD525" s="81">
        <f>IF(+NFL!$F157="San Francisco",+NFL!#REF!,IF(+NFL!$H157="San Francisco",+NFL!#REF!,0))</f>
        <v>0</v>
      </c>
      <c r="BE525" s="96">
        <f>IF(+NFL!$F157="San Francisco",+NFL!#REF!,IF(+NFL!$H157="San Francisco",+NFL!#REF!,0))</f>
        <v>0</v>
      </c>
      <c r="BF525" s="70">
        <f>IF(+NFL!$F157="San Francisco",+NFL!#REF!,IF(+NFL!$H157="San Francisco",+NFL!#REF!,0))</f>
        <v>0</v>
      </c>
      <c r="BG525" s="81">
        <f>IF(+NFL!$F157="San Francisco",+NFL!#REF!,IF(+NFL!$H157="San Francisco",+NFL!#REF!,0))</f>
        <v>0</v>
      </c>
      <c r="BH525" s="96">
        <f>IF(+NFL!$F157="San Francisco",+NFL!#REF!,IF(+NFL!$H157="San Francisco",+NFL!#REF!,0))</f>
        <v>0</v>
      </c>
      <c r="BI525" s="70">
        <f>IF(+NFL!$F157="San Francisco",+NFL!#REF!,IF(+NFL!$H157="San Francisco",+NFL!#REF!,0))</f>
        <v>0</v>
      </c>
      <c r="BJ525" s="124">
        <f>IF(+NFL!$F157="San Francisco",+NFL!#REF!,IF(+NFL!$H157="San Francisco",+NFL!#REF!,0))</f>
        <v>0</v>
      </c>
      <c r="BK525" s="182">
        <f>IF(+NFL!$F157="San Francisco",+NFL!#REF!,IF(+NFL!$H157="San Francisco",+NFL!#REF!,0))</f>
        <v>0</v>
      </c>
    </row>
    <row r="526" spans="1:63" s="310" customFormat="1" x14ac:dyDescent="0.8">
      <c r="A526" s="70">
        <f>IF(+NFL!$F173="San Francisco",+NFL!A173,IF(+NFL!$H173="San Francisco",+NFL!A173,0))</f>
        <v>10</v>
      </c>
      <c r="B526" s="480" t="str">
        <f>IF(+NFL!$F173="San Francisco",+NFL!B173,IF(+NFL!$H173="San Francisco",+NFL!B173,0))</f>
        <v>Mon</v>
      </c>
      <c r="C526" s="72">
        <f>IF(+NFL!$F173="San Francisco",+NFL!C173,IF(+NFL!$H173="San Francisco",+NFL!C173,0))</f>
        <v>44515</v>
      </c>
      <c r="D526" s="73">
        <f>IF(+NFL!$F173="San Francisco",+NFL!D173,IF(+NFL!$H173="San Francisco",+NFL!D173,0))</f>
        <v>0.84375</v>
      </c>
      <c r="E526" s="70" t="str">
        <f>IF(+NFL!$F173="San Francisco",+NFL!E173,IF(+NFL!$H173="San Francisco",+NFL!E173,0))</f>
        <v>ESPN</v>
      </c>
      <c r="F526" s="189" t="str">
        <f>IF(+NFL!$F173="San Francisco",+NFL!F173,IF(+NFL!$H173="San Francisco",+NFL!F173,0))</f>
        <v>LA Rams</v>
      </c>
      <c r="G526" s="70" t="str">
        <f>IF(+NFL!$F173="San Francisco",+NFL!G173,IF(+NFL!$H173="San Francisco",+NFL!G173,0))</f>
        <v>NFCW</v>
      </c>
      <c r="H526" s="189" t="str">
        <f>IF(+NFL!$F173="San Francisco",+NFL!H173,IF(+NFL!$H173="San Francisco",+NFL!H173,0))</f>
        <v>San Francisco</v>
      </c>
      <c r="I526" s="70" t="str">
        <f>IF(+NFL!$F173="San Francisco",+NFL!I173,IF(+NFL!$H173="San Francisco",+NFL!I173,0))</f>
        <v>NFCW</v>
      </c>
      <c r="J526" s="496" t="str">
        <f>IF(+NFL!$F173="San Francisco",+NFL!J173,IF(+NFL!$H173="San Francisco",+NFL!J173,0))</f>
        <v>LA Rams</v>
      </c>
      <c r="K526" s="510" t="str">
        <f>IF(+NFL!$F173="San Francisco",+NFL!K173,IF(+NFL!$H173="San Francisco",+NFL!K173,0))</f>
        <v>San Francisco</v>
      </c>
      <c r="L526" s="572">
        <f>IF(+NFL!$F173="San Francisco",+NFL!L173,IF(+NFL!$H173="San Francisco",+NFL!L173,0))</f>
        <v>4</v>
      </c>
      <c r="M526" s="573">
        <f>IF(+NFL!$F173="San Francisco",+NFL!M173,IF(+NFL!$H173="San Francisco",+NFL!M173,0))</f>
        <v>49.5</v>
      </c>
      <c r="N526" s="583" t="str">
        <f>IF(+NFL!$F173="San Francisco",+NFL!N173,IF(+NFL!$H173="San Francisco",+NFL!N173,0))</f>
        <v>San Francisco</v>
      </c>
      <c r="O526" s="584">
        <f>IF(+NFL!$F173="San Francisco",+NFL!O173,IF(+NFL!$H173="San Francisco",+NFL!O173,0))</f>
        <v>31</v>
      </c>
      <c r="P526" s="583" t="str">
        <f>IF(+NFL!$F173="San Francisco",+NFL!P173,IF(+NFL!$H173="San Francisco",+NFL!P173,0))</f>
        <v>LA Rams</v>
      </c>
      <c r="Q526" s="585">
        <f>IF(+NFL!$F173="San Francisco",+NFL!Q173,IF(+NFL!$H173="San Francisco",+NFL!Q173,0))</f>
        <v>10</v>
      </c>
      <c r="R526" s="586" t="str">
        <f>IF(+NFL!$F173="San Francisco",+NFL!R173,IF(+NFL!$H173="San Francisco",+NFL!R173,0))</f>
        <v>San Francisco</v>
      </c>
      <c r="S526" s="585" t="str">
        <f>IF(+NFL!$F173="San Francisco",+NFL!S173,IF(+NFL!$H173="San Francisco",+NFL!S173,0))</f>
        <v>LA Rams</v>
      </c>
      <c r="T526" s="587" t="str">
        <f>IF(+NFL!$F173="San Francisco",+NFL!T173,IF(+NFL!$H173="San Francisco",+NFL!T173,0))</f>
        <v>LA Rams</v>
      </c>
      <c r="U526" s="585" t="str">
        <f>IF(+NFL!$F173="San Francisco",+NFL!U173,IF(+NFL!$H173="San Francisco",+NFL!U173,0))</f>
        <v>L</v>
      </c>
      <c r="V526" s="586">
        <f>IF(+NFL!$F170="San Francisco",+NFL!#REF!,IF(+NFL!$H170="San Francisco",+NFL!#REF!,0))</f>
        <v>0</v>
      </c>
      <c r="W526" s="585">
        <f>IF(+NFL!$F170="San Francisco",+NFL!#REF!,IF(+NFL!$H170="San Francisco",+NFL!#REF!,0))</f>
        <v>0</v>
      </c>
      <c r="X526" s="587">
        <f>IF(+NFL!$F170="San Francisco",+NFL!#REF!,IF(+NFL!$H170="San Francisco",+NFL!#REF!,0))</f>
        <v>0</v>
      </c>
      <c r="Y526" s="585">
        <f>IF(+NFL!$F170="San Francisco",+NFL!#REF!,IF(+NFL!$H170="San Francisco",+NFL!#REF!,0))</f>
        <v>0</v>
      </c>
      <c r="Z526" s="586">
        <f>IF(+NFL!$F170="San Francisco",+NFL!#REF!,IF(+NFL!$H170="San Francisco",+NFL!#REF!,0))</f>
        <v>0</v>
      </c>
      <c r="AA526" s="585">
        <f>IF(+NFL!$F170="San Francisco",+NFL!#REF!,IF(+NFL!$H170="San Francisco",+NFL!#REF!,0))</f>
        <v>0</v>
      </c>
      <c r="AB526" s="124">
        <f>IF(+NFL!$F170="San Francisco",+NFL!#REF!,IF(+NFL!$H170="San Francisco",+NFL!#REF!,0))</f>
        <v>0</v>
      </c>
      <c r="AC526" s="182">
        <f>IF(+NFL!$F170="San Francisco",+NFL!#REF!,IF(+NFL!$H170="San Francisco",+NFL!#REF!,0))</f>
        <v>0</v>
      </c>
      <c r="AD526" s="496">
        <f>IF(+NFL!$F170="San Francisco",+NFL!#REF!,IF(+NFL!$H170="San Francisco",+NFL!#REF!,0))</f>
        <v>0</v>
      </c>
      <c r="AE526" s="565">
        <f>IF(+NFL!$F170="San Francisco",+NFL!#REF!,IF(+NFL!$H170="San Francisco",+NFL!#REF!,0))</f>
        <v>0</v>
      </c>
      <c r="AF526" s="496">
        <f>IF(+NFL!$F170="San Francisco",+NFL!#REF!,IF(+NFL!$H170="San Francisco",+NFL!#REF!,0))</f>
        <v>0</v>
      </c>
      <c r="AG526" s="565">
        <f>IF(+NFL!$F170="San Francisco",+NFL!#REF!,IF(+NFL!$H170="San Francisco",+NFL!#REF!,0))</f>
        <v>0</v>
      </c>
      <c r="AH526" s="496">
        <f>IF(+NFL!$F170="San Francisco",+NFL!#REF!,IF(+NFL!$H170="San Francisco",+NFL!#REF!,0))</f>
        <v>0</v>
      </c>
      <c r="AI526" s="565">
        <f>IF(+NFL!$F170="San Francisco",+NFL!#REF!,IF(+NFL!$H170="San Francisco",+NFL!#REF!,0))</f>
        <v>0</v>
      </c>
      <c r="AJ526" s="496">
        <f>IF(+NFL!$F170="San Francisco",+NFL!#REF!,IF(+NFL!$H170="San Francisco",+NFL!#REF!,0))</f>
        <v>0</v>
      </c>
      <c r="AK526" s="565">
        <f>IF(+NFL!$F170="San Francisco",+NFL!#REF!,IF(+NFL!$H170="San Francisco",+NFL!#REF!,0))</f>
        <v>0</v>
      </c>
      <c r="AL526" s="100">
        <f>IF(+NFL!$F170="San Francisco",+NFL!#REF!,IF(+NFL!$H170="San Francisco",+NFL!#REF!,0))</f>
        <v>0</v>
      </c>
      <c r="AM526" s="82">
        <f>IF(+NFL!$F170="San Francisco",+NFL!#REF!,IF(+NFL!$H170="San Francisco",+NFL!#REF!,0))</f>
        <v>0</v>
      </c>
      <c r="AN526" s="81">
        <f>IF(+NFL!$F170="San Francisco",+NFL!#REF!,IF(+NFL!$H170="San Francisco",+NFL!#REF!,0))</f>
        <v>0</v>
      </c>
      <c r="AO526" s="83">
        <f>IF(+NFL!$F170="San Francisco",+NFL!#REF!,IF(+NFL!$H170="San Francisco",+NFL!#REF!,0))</f>
        <v>0</v>
      </c>
      <c r="AP526" s="480">
        <f>IF(+NFL!$F170="San Francisco",+NFL!#REF!,IF(+NFL!$H170="San Francisco",+NFL!#REF!,0))</f>
        <v>0</v>
      </c>
      <c r="AQ526" s="72">
        <f>IF(+NFL!$F170="San Francisco",+NFL!#REF!,IF(+NFL!$H170="San Francisco",+NFL!#REF!,0))</f>
        <v>0</v>
      </c>
      <c r="AR526" s="81">
        <f>IF(+NFL!$F170="San Francisco",+NFL!#REF!,IF(+NFL!$H170="San Francisco",+NFL!#REF!,0))</f>
        <v>0</v>
      </c>
      <c r="AS526" s="96">
        <f>IF(+NFL!$F170="San Francisco",+NFL!#REF!,IF(+NFL!$H170="San Francisco",+NFL!#REF!,0))</f>
        <v>0</v>
      </c>
      <c r="AT526" s="96">
        <f>IF(+NFL!$F170="San Francisco",+NFL!#REF!,IF(+NFL!$H170="San Francisco",+NFL!#REF!,0))</f>
        <v>0</v>
      </c>
      <c r="AU526" s="81">
        <f>IF(+NFL!$F170="San Francisco",+NFL!#REF!,IF(+NFL!$H170="San Francisco",+NFL!#REF!,0))</f>
        <v>0</v>
      </c>
      <c r="AV526" s="96">
        <f>IF(+NFL!$F170="San Francisco",+NFL!#REF!,IF(+NFL!$H170="San Francisco",+NFL!#REF!,0))</f>
        <v>0</v>
      </c>
      <c r="AW526" s="70">
        <f>IF(+NFL!$F170="San Francisco",+NFL!#REF!,IF(+NFL!$H170="San Francisco",+NFL!#REF!,0))</f>
        <v>0</v>
      </c>
      <c r="AX526" s="96">
        <f>IF(+NFL!$F170="San Francisco",+NFL!#REF!,IF(+NFL!$H170="San Francisco",+NFL!#REF!,0))</f>
        <v>0</v>
      </c>
      <c r="AY526" s="81">
        <f>IF(+NFL!$F170="San Francisco",+NFL!#REF!,IF(+NFL!$H170="San Francisco",+NFL!#REF!,0))</f>
        <v>0</v>
      </c>
      <c r="AZ526" s="96">
        <f>IF(+NFL!$F170="San Francisco",+NFL!#REF!,IF(+NFL!$H170="San Francisco",+NFL!#REF!,0))</f>
        <v>0</v>
      </c>
      <c r="BA526" s="70">
        <f>IF(+NFL!$F170="San Francisco",+NFL!#REF!,IF(+NFL!$H170="San Francisco",+NFL!#REF!,0))</f>
        <v>0</v>
      </c>
      <c r="BB526" s="70">
        <f>IF(+NFL!$F170="San Francisco",+NFL!#REF!,IF(+NFL!$H170="San Francisco",+NFL!#REF!,0))</f>
        <v>0</v>
      </c>
      <c r="BC526" s="592">
        <f>IF(+NFL!$F170="San Francisco",+NFL!#REF!,IF(+NFL!$H170="San Francisco",+NFL!#REF!,0))</f>
        <v>0</v>
      </c>
      <c r="BD526" s="81">
        <f>IF(+NFL!$F170="San Francisco",+NFL!#REF!,IF(+NFL!$H170="San Francisco",+NFL!#REF!,0))</f>
        <v>0</v>
      </c>
      <c r="BE526" s="96">
        <f>IF(+NFL!$F170="San Francisco",+NFL!#REF!,IF(+NFL!$H170="San Francisco",+NFL!#REF!,0))</f>
        <v>0</v>
      </c>
      <c r="BF526" s="70">
        <f>IF(+NFL!$F170="San Francisco",+NFL!#REF!,IF(+NFL!$H170="San Francisco",+NFL!#REF!,0))</f>
        <v>0</v>
      </c>
      <c r="BG526" s="81">
        <f>IF(+NFL!$F170="San Francisco",+NFL!#REF!,IF(+NFL!$H170="San Francisco",+NFL!#REF!,0))</f>
        <v>0</v>
      </c>
      <c r="BH526" s="96">
        <f>IF(+NFL!$F170="San Francisco",+NFL!#REF!,IF(+NFL!$H170="San Francisco",+NFL!#REF!,0))</f>
        <v>0</v>
      </c>
      <c r="BI526" s="70">
        <f>IF(+NFL!$F170="San Francisco",+NFL!#REF!,IF(+NFL!$H170="San Francisco",+NFL!#REF!,0))</f>
        <v>0</v>
      </c>
      <c r="BJ526" s="124">
        <f>IF(+NFL!$F170="San Francisco",+NFL!#REF!,IF(+NFL!$H170="San Francisco",+NFL!#REF!,0))</f>
        <v>0</v>
      </c>
      <c r="BK526" s="182">
        <f>IF(+NFL!$F170="San Francisco",+NFL!#REF!,IF(+NFL!$H170="San Francisco",+NFL!#REF!,0))</f>
        <v>0</v>
      </c>
    </row>
    <row r="527" spans="1:63" s="310" customFormat="1" x14ac:dyDescent="0.8">
      <c r="A527" s="70">
        <f>IF(+NFL!$F188="San Francisco",+NFL!A188,IF(+NFL!$H188="San Francisco",+NFL!A188,0))</f>
        <v>11</v>
      </c>
      <c r="B527" s="480" t="str">
        <f>IF(+NFL!$F188="San Francisco",+NFL!B188,IF(+NFL!$H188="San Francisco",+NFL!B188,0))</f>
        <v>Sun</v>
      </c>
      <c r="C527" s="72">
        <f>IF(+NFL!$F188="San Francisco",+NFL!C188,IF(+NFL!$H188="San Francisco",+NFL!C188,0))</f>
        <v>44521</v>
      </c>
      <c r="D527" s="73">
        <f>IF(+NFL!$F188="San Francisco",+NFL!D188,IF(+NFL!$H188="San Francisco",+NFL!D188,0))</f>
        <v>0.54166666666666663</v>
      </c>
      <c r="E527" s="70" t="str">
        <f>IF(+NFL!$F188="San Francisco",+NFL!E188,IF(+NFL!$H188="San Francisco",+NFL!E188,0))</f>
        <v>Fox</v>
      </c>
      <c r="F527" s="189" t="str">
        <f>IF(+NFL!$F188="San Francisco",+NFL!F188,IF(+NFL!$H188="San Francisco",+NFL!F188,0))</f>
        <v>San Francisco</v>
      </c>
      <c r="G527" s="70" t="str">
        <f>IF(+NFL!$F188="San Francisco",+NFL!G188,IF(+NFL!$H188="San Francisco",+NFL!G188,0))</f>
        <v>NFCW</v>
      </c>
      <c r="H527" s="189" t="str">
        <f>IF(+NFL!$F188="San Francisco",+NFL!H188,IF(+NFL!$H188="San Francisco",+NFL!H188,0))</f>
        <v>Jacksonville</v>
      </c>
      <c r="I527" s="70" t="str">
        <f>IF(+NFL!$F188="San Francisco",+NFL!I188,IF(+NFL!$H188="San Francisco",+NFL!I188,0))</f>
        <v>AFCS</v>
      </c>
      <c r="J527" s="496" t="str">
        <f>IF(+NFL!$F188="San Francisco",+NFL!J188,IF(+NFL!$H188="San Francisco",+NFL!J188,0))</f>
        <v>San Francisco</v>
      </c>
      <c r="K527" s="510" t="str">
        <f>IF(+NFL!$F188="San Francisco",+NFL!K188,IF(+NFL!$H188="San Francisco",+NFL!K188,0))</f>
        <v>Jacksonville</v>
      </c>
      <c r="L527" s="572">
        <f>IF(+NFL!$F188="San Francisco",+NFL!L188,IF(+NFL!$H188="San Francisco",+NFL!L188,0))</f>
        <v>6.5</v>
      </c>
      <c r="M527" s="573">
        <f>IF(+NFL!$F188="San Francisco",+NFL!M188,IF(+NFL!$H188="San Francisco",+NFL!M188,0))</f>
        <v>44.5</v>
      </c>
      <c r="N527" s="583" t="str">
        <f>IF(+NFL!$F188="San Francisco",+NFL!N188,IF(+NFL!$H188="San Francisco",+NFL!N188,0))</f>
        <v>San Francisco</v>
      </c>
      <c r="O527" s="584">
        <f>IF(+NFL!$F188="San Francisco",+NFL!O188,IF(+NFL!$H188="San Francisco",+NFL!O188,0))</f>
        <v>30</v>
      </c>
      <c r="P527" s="583" t="str">
        <f>IF(+NFL!$F188="San Francisco",+NFL!P188,IF(+NFL!$H188="San Francisco",+NFL!P188,0))</f>
        <v>Jacksonville</v>
      </c>
      <c r="Q527" s="585">
        <f>IF(+NFL!$F188="San Francisco",+NFL!Q188,IF(+NFL!$H188="San Francisco",+NFL!Q188,0))</f>
        <v>10</v>
      </c>
      <c r="R527" s="586" t="str">
        <f>IF(+NFL!$F188="San Francisco",+NFL!R188,IF(+NFL!$H188="San Francisco",+NFL!R188,0))</f>
        <v>San Francisco</v>
      </c>
      <c r="S527" s="585" t="str">
        <f>IF(+NFL!$F188="San Francisco",+NFL!S188,IF(+NFL!$H188="San Francisco",+NFL!S188,0))</f>
        <v>Jacksonville</v>
      </c>
      <c r="T527" s="587" t="str">
        <f>IF(+NFL!$F188="San Francisco",+NFL!T188,IF(+NFL!$H188="San Francisco",+NFL!T188,0))</f>
        <v>Jacksonville</v>
      </c>
      <c r="U527" s="585" t="str">
        <f>IF(+NFL!$F188="San Francisco",+NFL!U188,IF(+NFL!$H188="San Francisco",+NFL!U188,0))</f>
        <v>L</v>
      </c>
      <c r="V527" s="586">
        <f>IF(+NFL!$F204="San Francisco",+NFL!#REF!,IF(+NFL!$H204="San Francisco",+NFL!#REF!,0))</f>
        <v>0</v>
      </c>
      <c r="W527" s="585">
        <f>IF(+NFL!$F204="San Francisco",+NFL!#REF!,IF(+NFL!$H204="San Francisco",+NFL!#REF!,0))</f>
        <v>0</v>
      </c>
      <c r="X527" s="587">
        <f>IF(+NFL!$F204="San Francisco",+NFL!#REF!,IF(+NFL!$H204="San Francisco",+NFL!#REF!,0))</f>
        <v>0</v>
      </c>
      <c r="Y527" s="585">
        <f>IF(+NFL!$F204="San Francisco",+NFL!#REF!,IF(+NFL!$H204="San Francisco",+NFL!#REF!,0))</f>
        <v>0</v>
      </c>
      <c r="Z527" s="586">
        <f>IF(+NFL!$F204="San Francisco",+NFL!#REF!,IF(+NFL!$H204="San Francisco",+NFL!#REF!,0))</f>
        <v>0</v>
      </c>
      <c r="AA527" s="585">
        <f>IF(+NFL!$F204="San Francisco",+NFL!#REF!,IF(+NFL!$H204="San Francisco",+NFL!#REF!,0))</f>
        <v>0</v>
      </c>
      <c r="AB527" s="124">
        <f>IF(+NFL!$F204="San Francisco",+NFL!#REF!,IF(+NFL!$H204="San Francisco",+NFL!#REF!,0))</f>
        <v>0</v>
      </c>
      <c r="AC527" s="182">
        <f>IF(+NFL!$F204="San Francisco",+NFL!#REF!,IF(+NFL!$H204="San Francisco",+NFL!#REF!,0))</f>
        <v>0</v>
      </c>
      <c r="AD527" s="496">
        <f>IF(+NFL!$F204="San Francisco",+NFL!#REF!,IF(+NFL!$H204="San Francisco",+NFL!#REF!,0))</f>
        <v>0</v>
      </c>
      <c r="AE527" s="565">
        <f>IF(+NFL!$F204="San Francisco",+NFL!#REF!,IF(+NFL!$H204="San Francisco",+NFL!#REF!,0))</f>
        <v>0</v>
      </c>
      <c r="AF527" s="496">
        <f>IF(+NFL!$F204="San Francisco",+NFL!#REF!,IF(+NFL!$H204="San Francisco",+NFL!#REF!,0))</f>
        <v>0</v>
      </c>
      <c r="AG527" s="565">
        <f>IF(+NFL!$F204="San Francisco",+NFL!#REF!,IF(+NFL!$H204="San Francisco",+NFL!#REF!,0))</f>
        <v>0</v>
      </c>
      <c r="AH527" s="496">
        <f>IF(+NFL!$F204="San Francisco",+NFL!#REF!,IF(+NFL!$H204="San Francisco",+NFL!#REF!,0))</f>
        <v>0</v>
      </c>
      <c r="AI527" s="565">
        <f>IF(+NFL!$F204="San Francisco",+NFL!#REF!,IF(+NFL!$H204="San Francisco",+NFL!#REF!,0))</f>
        <v>0</v>
      </c>
      <c r="AJ527" s="496">
        <f>IF(+NFL!$F204="San Francisco",+NFL!#REF!,IF(+NFL!$H204="San Francisco",+NFL!#REF!,0))</f>
        <v>0</v>
      </c>
      <c r="AK527" s="565">
        <f>IF(+NFL!$F204="San Francisco",+NFL!#REF!,IF(+NFL!$H204="San Francisco",+NFL!#REF!,0))</f>
        <v>0</v>
      </c>
      <c r="AL527" s="100">
        <f>IF(+NFL!$F204="San Francisco",+NFL!#REF!,IF(+NFL!$H204="San Francisco",+NFL!#REF!,0))</f>
        <v>0</v>
      </c>
      <c r="AM527" s="82">
        <f>IF(+NFL!$F204="San Francisco",+NFL!#REF!,IF(+NFL!$H204="San Francisco",+NFL!#REF!,0))</f>
        <v>0</v>
      </c>
      <c r="AN527" s="81">
        <f>IF(+NFL!$F204="San Francisco",+NFL!#REF!,IF(+NFL!$H204="San Francisco",+NFL!#REF!,0))</f>
        <v>0</v>
      </c>
      <c r="AO527" s="83">
        <f>IF(+NFL!$F204="San Francisco",+NFL!#REF!,IF(+NFL!$H204="San Francisco",+NFL!#REF!,0))</f>
        <v>0</v>
      </c>
      <c r="AP527" s="480">
        <f>IF(+NFL!$F204="San Francisco",+NFL!#REF!,IF(+NFL!$H204="San Francisco",+NFL!#REF!,0))</f>
        <v>0</v>
      </c>
      <c r="AQ527" s="72">
        <f>IF(+NFL!$F204="San Francisco",+NFL!#REF!,IF(+NFL!$H204="San Francisco",+NFL!#REF!,0))</f>
        <v>0</v>
      </c>
      <c r="AR527" s="81">
        <f>IF(+NFL!$F204="San Francisco",+NFL!#REF!,IF(+NFL!$H204="San Francisco",+NFL!#REF!,0))</f>
        <v>0</v>
      </c>
      <c r="AS527" s="96">
        <f>IF(+NFL!$F204="San Francisco",+NFL!#REF!,IF(+NFL!$H204="San Francisco",+NFL!#REF!,0))</f>
        <v>0</v>
      </c>
      <c r="AT527" s="96">
        <f>IF(+NFL!$F204="San Francisco",+NFL!#REF!,IF(+NFL!$H204="San Francisco",+NFL!#REF!,0))</f>
        <v>0</v>
      </c>
      <c r="AU527" s="81">
        <f>IF(+NFL!$F204="San Francisco",+NFL!#REF!,IF(+NFL!$H204="San Francisco",+NFL!#REF!,0))</f>
        <v>0</v>
      </c>
      <c r="AV527" s="96">
        <f>IF(+NFL!$F204="San Francisco",+NFL!#REF!,IF(+NFL!$H204="San Francisco",+NFL!#REF!,0))</f>
        <v>0</v>
      </c>
      <c r="AW527" s="70">
        <f>IF(+NFL!$F204="San Francisco",+NFL!#REF!,IF(+NFL!$H204="San Francisco",+NFL!#REF!,0))</f>
        <v>0</v>
      </c>
      <c r="AX527" s="96">
        <f>IF(+NFL!$F204="San Francisco",+NFL!#REF!,IF(+NFL!$H204="San Francisco",+NFL!#REF!,0))</f>
        <v>0</v>
      </c>
      <c r="AY527" s="81">
        <f>IF(+NFL!$F204="San Francisco",+NFL!#REF!,IF(+NFL!$H204="San Francisco",+NFL!#REF!,0))</f>
        <v>0</v>
      </c>
      <c r="AZ527" s="96">
        <f>IF(+NFL!$F204="San Francisco",+NFL!#REF!,IF(+NFL!$H204="San Francisco",+NFL!#REF!,0))</f>
        <v>0</v>
      </c>
      <c r="BA527" s="70">
        <f>IF(+NFL!$F204="San Francisco",+NFL!#REF!,IF(+NFL!$H204="San Francisco",+NFL!#REF!,0))</f>
        <v>0</v>
      </c>
      <c r="BB527" s="70">
        <f>IF(+NFL!$F204="San Francisco",+NFL!#REF!,IF(+NFL!$H204="San Francisco",+NFL!#REF!,0))</f>
        <v>0</v>
      </c>
      <c r="BC527" s="592">
        <f>IF(+NFL!$F204="San Francisco",+NFL!#REF!,IF(+NFL!$H204="San Francisco",+NFL!#REF!,0))</f>
        <v>0</v>
      </c>
      <c r="BD527" s="81">
        <f>IF(+NFL!$F204="San Francisco",+NFL!#REF!,IF(+NFL!$H204="San Francisco",+NFL!#REF!,0))</f>
        <v>0</v>
      </c>
      <c r="BE527" s="96">
        <f>IF(+NFL!$F204="San Francisco",+NFL!#REF!,IF(+NFL!$H204="San Francisco",+NFL!#REF!,0))</f>
        <v>0</v>
      </c>
      <c r="BF527" s="70">
        <f>IF(+NFL!$F204="San Francisco",+NFL!#REF!,IF(+NFL!$H204="San Francisco",+NFL!#REF!,0))</f>
        <v>0</v>
      </c>
      <c r="BG527" s="81">
        <f>IF(+NFL!$F204="San Francisco",+NFL!#REF!,IF(+NFL!$H204="San Francisco",+NFL!#REF!,0))</f>
        <v>0</v>
      </c>
      <c r="BH527" s="96">
        <f>IF(+NFL!$F204="San Francisco",+NFL!#REF!,IF(+NFL!$H204="San Francisco",+NFL!#REF!,0))</f>
        <v>0</v>
      </c>
      <c r="BI527" s="70">
        <f>IF(+NFL!$F204="San Francisco",+NFL!#REF!,IF(+NFL!$H204="San Francisco",+NFL!#REF!,0))</f>
        <v>0</v>
      </c>
      <c r="BJ527" s="124">
        <f>IF(+NFL!$F204="San Francisco",+NFL!#REF!,IF(+NFL!$H204="San Francisco",+NFL!#REF!,0))</f>
        <v>0</v>
      </c>
      <c r="BK527" s="182">
        <f>IF(+NFL!$F204="San Francisco",+NFL!#REF!,IF(+NFL!$H204="San Francisco",+NFL!#REF!,0))</f>
        <v>0</v>
      </c>
    </row>
    <row r="528" spans="1:63" s="310" customFormat="1" x14ac:dyDescent="0.8">
      <c r="A528" s="70">
        <f>IF(+NFL!$F209="San Francisco",+NFL!A209,IF(+NFL!$H209="San Francisco",+NFL!A209,0))</f>
        <v>12</v>
      </c>
      <c r="B528" s="480" t="str">
        <f>IF(+NFL!$F209="San Francisco",+NFL!B209,IF(+NFL!$H209="San Francisco",+NFL!B209,0))</f>
        <v>Sun</v>
      </c>
      <c r="C528" s="72">
        <f>IF(+NFL!$F209="San Francisco",+NFL!C209,IF(+NFL!$H209="San Francisco",+NFL!C209,0))</f>
        <v>44528</v>
      </c>
      <c r="D528" s="73">
        <f>IF(+NFL!$F209="San Francisco",+NFL!D209,IF(+NFL!$H209="San Francisco",+NFL!D209,0))</f>
        <v>0.68055416666666668</v>
      </c>
      <c r="E528" s="70" t="str">
        <f>IF(+NFL!$F209="San Francisco",+NFL!E209,IF(+NFL!$H209="San Francisco",+NFL!E209,0))</f>
        <v>NBC</v>
      </c>
      <c r="F528" s="189" t="str">
        <f>IF(+NFL!$F209="San Francisco",+NFL!F209,IF(+NFL!$H209="San Francisco",+NFL!F209,0))</f>
        <v>Minnesota</v>
      </c>
      <c r="G528" s="70" t="str">
        <f>IF(+NFL!$F209="San Francisco",+NFL!G209,IF(+NFL!$H209="San Francisco",+NFL!G209,0))</f>
        <v>NFCN</v>
      </c>
      <c r="H528" s="189" t="str">
        <f>IF(+NFL!$F209="San Francisco",+NFL!H209,IF(+NFL!$H209="San Francisco",+NFL!H209,0))</f>
        <v>San Francisco</v>
      </c>
      <c r="I528" s="70" t="str">
        <f>IF(+NFL!$F209="San Francisco",+NFL!I209,IF(+NFL!$H209="San Francisco",+NFL!I209,0))</f>
        <v>NFCW</v>
      </c>
      <c r="J528" s="496" t="str">
        <f>IF(+NFL!$F209="San Francisco",+NFL!J209,IF(+NFL!$H209="San Francisco",+NFL!J209,0))</f>
        <v>San Francisco</v>
      </c>
      <c r="K528" s="510" t="str">
        <f>IF(+NFL!$F209="San Francisco",+NFL!K209,IF(+NFL!$H209="San Francisco",+NFL!K209,0))</f>
        <v>Minnesota</v>
      </c>
      <c r="L528" s="572">
        <f>IF(+NFL!$F209="San Francisco",+NFL!L209,IF(+NFL!$H209="San Francisco",+NFL!L209,0))</f>
        <v>3</v>
      </c>
      <c r="M528" s="573">
        <f>IF(+NFL!$F209="San Francisco",+NFL!M209,IF(+NFL!$H209="San Francisco",+NFL!M209,0))</f>
        <v>48.5</v>
      </c>
      <c r="N528" s="583" t="str">
        <f>IF(+NFL!$F209="San Francisco",+NFL!N209,IF(+NFL!$H209="San Francisco",+NFL!N209,0))</f>
        <v>San Francisco</v>
      </c>
      <c r="O528" s="584">
        <f>IF(+NFL!$F209="San Francisco",+NFL!O209,IF(+NFL!$H209="San Francisco",+NFL!O209,0))</f>
        <v>34</v>
      </c>
      <c r="P528" s="583" t="str">
        <f>IF(+NFL!$F209="San Francisco",+NFL!P209,IF(+NFL!$H209="San Francisco",+NFL!P209,0))</f>
        <v>Minnesota</v>
      </c>
      <c r="Q528" s="585">
        <f>IF(+NFL!$F209="San Francisco",+NFL!Q209,IF(+NFL!$H209="San Francisco",+NFL!Q209,0))</f>
        <v>26</v>
      </c>
      <c r="R528" s="586" t="str">
        <f>IF(+NFL!$F209="San Francisco",+NFL!R209,IF(+NFL!$H209="San Francisco",+NFL!R209,0))</f>
        <v>San Francisco</v>
      </c>
      <c r="S528" s="585" t="str">
        <f>IF(+NFL!$F209="San Francisco",+NFL!S209,IF(+NFL!$H209="San Francisco",+NFL!S209,0))</f>
        <v>Minnesota</v>
      </c>
      <c r="T528" s="587" t="str">
        <f>IF(+NFL!$F209="San Francisco",+NFL!T209,IF(+NFL!$H209="San Francisco",+NFL!T209,0))</f>
        <v>Minnesota</v>
      </c>
      <c r="U528" s="585" t="str">
        <f>IF(+NFL!$F209="San Francisco",+NFL!U209,IF(+NFL!$H209="San Francisco",+NFL!U209,0))</f>
        <v>L</v>
      </c>
      <c r="V528" s="586" t="e">
        <f>IF(+NFL!#REF!="San Francisco",+NFL!#REF!,IF(+NFL!#REF!="San Francisco",+NFL!#REF!,0))</f>
        <v>#REF!</v>
      </c>
      <c r="W528" s="585" t="e">
        <f>IF(+NFL!#REF!="San Francisco",+NFL!#REF!,IF(+NFL!#REF!="San Francisco",+NFL!#REF!,0))</f>
        <v>#REF!</v>
      </c>
      <c r="X528" s="587" t="e">
        <f>IF(+NFL!#REF!="San Francisco",+NFL!#REF!,IF(+NFL!#REF!="San Francisco",+NFL!#REF!,0))</f>
        <v>#REF!</v>
      </c>
      <c r="Y528" s="585" t="e">
        <f>IF(+NFL!#REF!="San Francisco",+NFL!#REF!,IF(+NFL!#REF!="San Francisco",+NFL!#REF!,0))</f>
        <v>#REF!</v>
      </c>
      <c r="Z528" s="586" t="e">
        <f>IF(+NFL!#REF!="San Francisco",+NFL!#REF!,IF(+NFL!#REF!="San Francisco",+NFL!#REF!,0))</f>
        <v>#REF!</v>
      </c>
      <c r="AA528" s="585" t="e">
        <f>IF(+NFL!#REF!="San Francisco",+NFL!#REF!,IF(+NFL!#REF!="San Francisco",+NFL!#REF!,0))</f>
        <v>#REF!</v>
      </c>
      <c r="AB528" s="124" t="e">
        <f>IF(+NFL!#REF!="San Francisco",+NFL!#REF!,IF(+NFL!#REF!="San Francisco",+NFL!#REF!,0))</f>
        <v>#REF!</v>
      </c>
      <c r="AC528" s="182" t="e">
        <f>IF(+NFL!#REF!="San Francisco",+NFL!#REF!,IF(+NFL!#REF!="San Francisco",+NFL!#REF!,0))</f>
        <v>#REF!</v>
      </c>
      <c r="AD528" s="496" t="e">
        <f>IF(+NFL!#REF!="San Francisco",+NFL!#REF!,IF(+NFL!#REF!="San Francisco",+NFL!#REF!,0))</f>
        <v>#REF!</v>
      </c>
      <c r="AE528" s="565" t="e">
        <f>IF(+NFL!#REF!="San Francisco",+NFL!#REF!,IF(+NFL!#REF!="San Francisco",+NFL!#REF!,0))</f>
        <v>#REF!</v>
      </c>
      <c r="AF528" s="496" t="e">
        <f>IF(+NFL!#REF!="San Francisco",+NFL!#REF!,IF(+NFL!#REF!="San Francisco",+NFL!#REF!,0))</f>
        <v>#REF!</v>
      </c>
      <c r="AG528" s="565" t="e">
        <f>IF(+NFL!#REF!="San Francisco",+NFL!#REF!,IF(+NFL!#REF!="San Francisco",+NFL!#REF!,0))</f>
        <v>#REF!</v>
      </c>
      <c r="AH528" s="496" t="e">
        <f>IF(+NFL!#REF!="San Francisco",+NFL!#REF!,IF(+NFL!#REF!="San Francisco",+NFL!#REF!,0))</f>
        <v>#REF!</v>
      </c>
      <c r="AI528" s="565" t="e">
        <f>IF(+NFL!#REF!="San Francisco",+NFL!#REF!,IF(+NFL!#REF!="San Francisco",+NFL!#REF!,0))</f>
        <v>#REF!</v>
      </c>
      <c r="AJ528" s="496" t="e">
        <f>IF(+NFL!#REF!="San Francisco",+NFL!#REF!,IF(+NFL!#REF!="San Francisco",+NFL!#REF!,0))</f>
        <v>#REF!</v>
      </c>
      <c r="AK528" s="565" t="e">
        <f>IF(+NFL!#REF!="San Francisco",+NFL!#REF!,IF(+NFL!#REF!="San Francisco",+NFL!#REF!,0))</f>
        <v>#REF!</v>
      </c>
      <c r="AL528" s="100" t="e">
        <f>IF(+NFL!#REF!="San Francisco",+NFL!#REF!,IF(+NFL!#REF!="San Francisco",+NFL!#REF!,0))</f>
        <v>#REF!</v>
      </c>
      <c r="AM528" s="82" t="e">
        <f>IF(+NFL!#REF!="San Francisco",+NFL!#REF!,IF(+NFL!#REF!="San Francisco",+NFL!#REF!,0))</f>
        <v>#REF!</v>
      </c>
      <c r="AN528" s="81" t="e">
        <f>IF(+NFL!#REF!="San Francisco",+NFL!#REF!,IF(+NFL!#REF!="San Francisco",+NFL!#REF!,0))</f>
        <v>#REF!</v>
      </c>
      <c r="AO528" s="83" t="e">
        <f>IF(+NFL!#REF!="San Francisco",+NFL!#REF!,IF(+NFL!#REF!="San Francisco",+NFL!#REF!,0))</f>
        <v>#REF!</v>
      </c>
      <c r="AP528" s="480" t="e">
        <f>IF(+NFL!#REF!="San Francisco",+NFL!#REF!,IF(+NFL!#REF!="San Francisco",+NFL!#REF!,0))</f>
        <v>#REF!</v>
      </c>
      <c r="AQ528" s="72" t="e">
        <f>IF(+NFL!#REF!="San Francisco",+NFL!#REF!,IF(+NFL!#REF!="San Francisco",+NFL!#REF!,0))</f>
        <v>#REF!</v>
      </c>
      <c r="AR528" s="81" t="e">
        <f>IF(+NFL!#REF!="San Francisco",+NFL!#REF!,IF(+NFL!#REF!="San Francisco",+NFL!#REF!,0))</f>
        <v>#REF!</v>
      </c>
      <c r="AS528" s="96" t="e">
        <f>IF(+NFL!#REF!="San Francisco",+NFL!#REF!,IF(+NFL!#REF!="San Francisco",+NFL!#REF!,0))</f>
        <v>#REF!</v>
      </c>
      <c r="AT528" s="96" t="e">
        <f>IF(+NFL!#REF!="San Francisco",+NFL!#REF!,IF(+NFL!#REF!="San Francisco",+NFL!#REF!,0))</f>
        <v>#REF!</v>
      </c>
      <c r="AU528" s="81" t="e">
        <f>IF(+NFL!#REF!="San Francisco",+NFL!#REF!,IF(+NFL!#REF!="San Francisco",+NFL!#REF!,0))</f>
        <v>#REF!</v>
      </c>
      <c r="AV528" s="96" t="e">
        <f>IF(+NFL!#REF!="San Francisco",+NFL!#REF!,IF(+NFL!#REF!="San Francisco",+NFL!#REF!,0))</f>
        <v>#REF!</v>
      </c>
      <c r="AW528" s="70" t="e">
        <f>IF(+NFL!#REF!="San Francisco",+NFL!#REF!,IF(+NFL!#REF!="San Francisco",+NFL!#REF!,0))</f>
        <v>#REF!</v>
      </c>
      <c r="AX528" s="96" t="e">
        <f>IF(+NFL!#REF!="San Francisco",+NFL!#REF!,IF(+NFL!#REF!="San Francisco",+NFL!#REF!,0))</f>
        <v>#REF!</v>
      </c>
      <c r="AY528" s="81" t="e">
        <f>IF(+NFL!#REF!="San Francisco",+NFL!#REF!,IF(+NFL!#REF!="San Francisco",+NFL!#REF!,0))</f>
        <v>#REF!</v>
      </c>
      <c r="AZ528" s="96" t="e">
        <f>IF(+NFL!#REF!="San Francisco",+NFL!#REF!,IF(+NFL!#REF!="San Francisco",+NFL!#REF!,0))</f>
        <v>#REF!</v>
      </c>
      <c r="BA528" s="70" t="e">
        <f>IF(+NFL!#REF!="San Francisco",+NFL!#REF!,IF(+NFL!#REF!="San Francisco",+NFL!#REF!,0))</f>
        <v>#REF!</v>
      </c>
      <c r="BB528" s="70" t="e">
        <f>IF(+NFL!#REF!="San Francisco",+NFL!#REF!,IF(+NFL!#REF!="San Francisco",+NFL!#REF!,0))</f>
        <v>#REF!</v>
      </c>
      <c r="BC528" s="592" t="e">
        <f>IF(+NFL!#REF!="San Francisco",+NFL!#REF!,IF(+NFL!#REF!="San Francisco",+NFL!#REF!,0))</f>
        <v>#REF!</v>
      </c>
      <c r="BD528" s="81" t="e">
        <f>IF(+NFL!#REF!="San Francisco",+NFL!#REF!,IF(+NFL!#REF!="San Francisco",+NFL!#REF!,0))</f>
        <v>#REF!</v>
      </c>
      <c r="BE528" s="96" t="e">
        <f>IF(+NFL!#REF!="San Francisco",+NFL!#REF!,IF(+NFL!#REF!="San Francisco",+NFL!#REF!,0))</f>
        <v>#REF!</v>
      </c>
      <c r="BF528" s="70" t="e">
        <f>IF(+NFL!#REF!="San Francisco",+NFL!#REF!,IF(+NFL!#REF!="San Francisco",+NFL!#REF!,0))</f>
        <v>#REF!</v>
      </c>
      <c r="BG528" s="81" t="e">
        <f>IF(+NFL!#REF!="San Francisco",+NFL!#REF!,IF(+NFL!#REF!="San Francisco",+NFL!#REF!,0))</f>
        <v>#REF!</v>
      </c>
      <c r="BH528" s="96" t="e">
        <f>IF(+NFL!#REF!="San Francisco",+NFL!#REF!,IF(+NFL!#REF!="San Francisco",+NFL!#REF!,0))</f>
        <v>#REF!</v>
      </c>
      <c r="BI528" s="70" t="e">
        <f>IF(+NFL!#REF!="San Francisco",+NFL!#REF!,IF(+NFL!#REF!="San Francisco",+NFL!#REF!,0))</f>
        <v>#REF!</v>
      </c>
      <c r="BJ528" s="124" t="e">
        <f>IF(+NFL!#REF!="San Francisco",+NFL!#REF!,IF(+NFL!#REF!="San Francisco",+NFL!#REF!,0))</f>
        <v>#REF!</v>
      </c>
      <c r="BK528" s="182" t="e">
        <f>IF(+NFL!#REF!="San Francisco",+NFL!#REF!,IF(+NFL!#REF!="San Francisco",+NFL!#REF!,0))</f>
        <v>#REF!</v>
      </c>
    </row>
    <row r="529" spans="1:63" s="310" customFormat="1" x14ac:dyDescent="0.8">
      <c r="A529" s="70">
        <f>IF(+NFL!$F227="San Francisco",+NFL!A227,IF(+NFL!$H227="San Francisco",+NFL!A227,0))</f>
        <v>13</v>
      </c>
      <c r="B529" s="480" t="str">
        <f>IF(+NFL!$F227="San Francisco",+NFL!B227,IF(+NFL!$H227="San Francisco",+NFL!B227,0))</f>
        <v>Sun</v>
      </c>
      <c r="C529" s="72">
        <f>IF(+NFL!$F227="San Francisco",+NFL!C227,IF(+NFL!$H227="San Francisco",+NFL!C227,0))</f>
        <v>44535</v>
      </c>
      <c r="D529" s="73">
        <f>IF(+NFL!$F227="San Francisco",+NFL!D227,IF(+NFL!$H227="San Francisco",+NFL!D227,0))</f>
        <v>0.84375</v>
      </c>
      <c r="E529" s="70" t="str">
        <f>IF(+NFL!$F227="San Francisco",+NFL!E227,IF(+NFL!$H227="San Francisco",+NFL!E227,0))</f>
        <v>NBC</v>
      </c>
      <c r="F529" s="189" t="str">
        <f>IF(+NFL!$F227="San Francisco",+NFL!F227,IF(+NFL!$H227="San Francisco",+NFL!F227,0))</f>
        <v>San Francisco</v>
      </c>
      <c r="G529" s="70" t="str">
        <f>IF(+NFL!$F227="San Francisco",+NFL!G227,IF(+NFL!$H227="San Francisco",+NFL!G227,0))</f>
        <v>NFCW</v>
      </c>
      <c r="H529" s="189" t="str">
        <f>IF(+NFL!$F227="San Francisco",+NFL!H227,IF(+NFL!$H227="San Francisco",+NFL!H227,0))</f>
        <v>Seattle</v>
      </c>
      <c r="I529" s="70" t="str">
        <f>IF(+NFL!$F227="San Francisco",+NFL!I227,IF(+NFL!$H227="San Francisco",+NFL!I227,0))</f>
        <v>NFCW</v>
      </c>
      <c r="J529" s="496" t="str">
        <f>IF(+NFL!$F227="San Francisco",+NFL!J227,IF(+NFL!$H227="San Francisco",+NFL!J227,0))</f>
        <v>San Francisco</v>
      </c>
      <c r="K529" s="510" t="str">
        <f>IF(+NFL!$F227="San Francisco",+NFL!K227,IF(+NFL!$H227="San Francisco",+NFL!K227,0))</f>
        <v>Seattle</v>
      </c>
      <c r="L529" s="572">
        <f>IF(+NFL!$F227="San Francisco",+NFL!L227,IF(+NFL!$H227="San Francisco",+NFL!L227,0))</f>
        <v>3.5</v>
      </c>
      <c r="M529" s="573">
        <f>IF(+NFL!$F227="San Francisco",+NFL!M227,IF(+NFL!$H227="San Francisco",+NFL!M227,0))</f>
        <v>45.5</v>
      </c>
      <c r="N529" s="583" t="str">
        <f>IF(+NFL!$F227="San Francisco",+NFL!N227,IF(+NFL!$H227="San Francisco",+NFL!N227,0))</f>
        <v>Seattle</v>
      </c>
      <c r="O529" s="584">
        <f>IF(+NFL!$F227="San Francisco",+NFL!O227,IF(+NFL!$H227="San Francisco",+NFL!O227,0))</f>
        <v>30</v>
      </c>
      <c r="P529" s="583" t="str">
        <f>IF(+NFL!$F227="San Francisco",+NFL!P227,IF(+NFL!$H227="San Francisco",+NFL!P227,0))</f>
        <v>San Francisco</v>
      </c>
      <c r="Q529" s="585">
        <f>IF(+NFL!$F227="San Francisco",+NFL!Q227,IF(+NFL!$H227="San Francisco",+NFL!Q227,0))</f>
        <v>23</v>
      </c>
      <c r="R529" s="586" t="str">
        <f>IF(+NFL!$F227="San Francisco",+NFL!R227,IF(+NFL!$H227="San Francisco",+NFL!R227,0))</f>
        <v>Seattle</v>
      </c>
      <c r="S529" s="585" t="str">
        <f>IF(+NFL!$F227="San Francisco",+NFL!S227,IF(+NFL!$H227="San Francisco",+NFL!S227,0))</f>
        <v>San Francisco</v>
      </c>
      <c r="T529" s="587" t="str">
        <f>IF(+NFL!$F227="San Francisco",+NFL!T227,IF(+NFL!$H227="San Francisco",+NFL!T227,0))</f>
        <v>Seattle</v>
      </c>
      <c r="U529" s="585" t="str">
        <f>IF(+NFL!$F227="San Francisco",+NFL!U227,IF(+NFL!$H227="San Francisco",+NFL!U227,0))</f>
        <v>W</v>
      </c>
      <c r="V529" s="586">
        <f>IF(+NFL!$F246="San Francisco",+NFL!#REF!,IF(+NFL!$H246="San Francisco",+NFL!#REF!,0))</f>
        <v>0</v>
      </c>
      <c r="W529" s="585">
        <f>IF(+NFL!$F246="San Francisco",+NFL!#REF!,IF(+NFL!$H246="San Francisco",+NFL!#REF!,0))</f>
        <v>0</v>
      </c>
      <c r="X529" s="587">
        <f>IF(+NFL!$F246="San Francisco",+NFL!#REF!,IF(+NFL!$H246="San Francisco",+NFL!#REF!,0))</f>
        <v>0</v>
      </c>
      <c r="Y529" s="585">
        <f>IF(+NFL!$F246="San Francisco",+NFL!#REF!,IF(+NFL!$H246="San Francisco",+NFL!#REF!,0))</f>
        <v>0</v>
      </c>
      <c r="Z529" s="586">
        <f>IF(+NFL!$F246="San Francisco",+NFL!#REF!,IF(+NFL!$H246="San Francisco",+NFL!#REF!,0))</f>
        <v>0</v>
      </c>
      <c r="AA529" s="585">
        <f>IF(+NFL!$F246="San Francisco",+NFL!#REF!,IF(+NFL!$H246="San Francisco",+NFL!#REF!,0))</f>
        <v>0</v>
      </c>
      <c r="AB529" s="124">
        <f>IF(+NFL!$F246="San Francisco",+NFL!#REF!,IF(+NFL!$H246="San Francisco",+NFL!#REF!,0))</f>
        <v>0</v>
      </c>
      <c r="AC529" s="182">
        <f>IF(+NFL!$F246="San Francisco",+NFL!#REF!,IF(+NFL!$H246="San Francisco",+NFL!#REF!,0))</f>
        <v>0</v>
      </c>
      <c r="AD529" s="496">
        <f>IF(+NFL!$F246="San Francisco",+NFL!#REF!,IF(+NFL!$H246="San Francisco",+NFL!#REF!,0))</f>
        <v>0</v>
      </c>
      <c r="AE529" s="565">
        <f>IF(+NFL!$F246="San Francisco",+NFL!#REF!,IF(+NFL!$H246="San Francisco",+NFL!#REF!,0))</f>
        <v>0</v>
      </c>
      <c r="AF529" s="496">
        <f>IF(+NFL!$F246="San Francisco",+NFL!#REF!,IF(+NFL!$H246="San Francisco",+NFL!#REF!,0))</f>
        <v>0</v>
      </c>
      <c r="AG529" s="565">
        <f>IF(+NFL!$F246="San Francisco",+NFL!#REF!,IF(+NFL!$H246="San Francisco",+NFL!#REF!,0))</f>
        <v>0</v>
      </c>
      <c r="AH529" s="496">
        <f>IF(+NFL!$F246="San Francisco",+NFL!#REF!,IF(+NFL!$H246="San Francisco",+NFL!#REF!,0))</f>
        <v>0</v>
      </c>
      <c r="AI529" s="565">
        <f>IF(+NFL!$F246="San Francisco",+NFL!#REF!,IF(+NFL!$H246="San Francisco",+NFL!#REF!,0))</f>
        <v>0</v>
      </c>
      <c r="AJ529" s="496">
        <f>IF(+NFL!$F246="San Francisco",+NFL!#REF!,IF(+NFL!$H246="San Francisco",+NFL!#REF!,0))</f>
        <v>0</v>
      </c>
      <c r="AK529" s="565">
        <f>IF(+NFL!$F246="San Francisco",+NFL!#REF!,IF(+NFL!$H246="San Francisco",+NFL!#REF!,0))</f>
        <v>0</v>
      </c>
      <c r="AL529" s="100">
        <f>IF(+NFL!$F246="San Francisco",+NFL!#REF!,IF(+NFL!$H246="San Francisco",+NFL!#REF!,0))</f>
        <v>0</v>
      </c>
      <c r="AM529" s="82">
        <f>IF(+NFL!$F246="San Francisco",+NFL!#REF!,IF(+NFL!$H246="San Francisco",+NFL!#REF!,0))</f>
        <v>0</v>
      </c>
      <c r="AN529" s="81">
        <f>IF(+NFL!$F246="San Francisco",+NFL!#REF!,IF(+NFL!$H246="San Francisco",+NFL!#REF!,0))</f>
        <v>0</v>
      </c>
      <c r="AO529" s="83">
        <f>IF(+NFL!$F246="San Francisco",+NFL!#REF!,IF(+NFL!$H246="San Francisco",+NFL!#REF!,0))</f>
        <v>0</v>
      </c>
      <c r="AP529" s="480">
        <f>IF(+NFL!$F246="San Francisco",+NFL!#REF!,IF(+NFL!$H246="San Francisco",+NFL!#REF!,0))</f>
        <v>0</v>
      </c>
      <c r="AQ529" s="72">
        <f>IF(+NFL!$F246="San Francisco",+NFL!#REF!,IF(+NFL!$H246="San Francisco",+NFL!#REF!,0))</f>
        <v>0</v>
      </c>
      <c r="AR529" s="81">
        <f>IF(+NFL!$F246="San Francisco",+NFL!#REF!,IF(+NFL!$H246="San Francisco",+NFL!#REF!,0))</f>
        <v>0</v>
      </c>
      <c r="AS529" s="96">
        <f>IF(+NFL!$F246="San Francisco",+NFL!#REF!,IF(+NFL!$H246="San Francisco",+NFL!#REF!,0))</f>
        <v>0</v>
      </c>
      <c r="AT529" s="96">
        <f>IF(+NFL!$F246="San Francisco",+NFL!#REF!,IF(+NFL!$H246="San Francisco",+NFL!#REF!,0))</f>
        <v>0</v>
      </c>
      <c r="AU529" s="81">
        <f>IF(+NFL!$F246="San Francisco",+NFL!#REF!,IF(+NFL!$H246="San Francisco",+NFL!#REF!,0))</f>
        <v>0</v>
      </c>
      <c r="AV529" s="96">
        <f>IF(+NFL!$F246="San Francisco",+NFL!#REF!,IF(+NFL!$H246="San Francisco",+NFL!#REF!,0))</f>
        <v>0</v>
      </c>
      <c r="AW529" s="70">
        <f>IF(+NFL!$F246="San Francisco",+NFL!#REF!,IF(+NFL!$H246="San Francisco",+NFL!#REF!,0))</f>
        <v>0</v>
      </c>
      <c r="AX529" s="96">
        <f>IF(+NFL!$F246="San Francisco",+NFL!#REF!,IF(+NFL!$H246="San Francisco",+NFL!#REF!,0))</f>
        <v>0</v>
      </c>
      <c r="AY529" s="81">
        <f>IF(+NFL!$F246="San Francisco",+NFL!#REF!,IF(+NFL!$H246="San Francisco",+NFL!#REF!,0))</f>
        <v>0</v>
      </c>
      <c r="AZ529" s="96">
        <f>IF(+NFL!$F246="San Francisco",+NFL!#REF!,IF(+NFL!$H246="San Francisco",+NFL!#REF!,0))</f>
        <v>0</v>
      </c>
      <c r="BA529" s="70">
        <f>IF(+NFL!$F246="San Francisco",+NFL!#REF!,IF(+NFL!$H246="San Francisco",+NFL!#REF!,0))</f>
        <v>0</v>
      </c>
      <c r="BB529" s="70">
        <f>IF(+NFL!$F246="San Francisco",+NFL!#REF!,IF(+NFL!$H246="San Francisco",+NFL!#REF!,0))</f>
        <v>0</v>
      </c>
      <c r="BC529" s="592">
        <f>IF(+NFL!$F246="San Francisco",+NFL!#REF!,IF(+NFL!$H246="San Francisco",+NFL!#REF!,0))</f>
        <v>0</v>
      </c>
      <c r="BD529" s="81">
        <f>IF(+NFL!$F246="San Francisco",+NFL!#REF!,IF(+NFL!$H246="San Francisco",+NFL!#REF!,0))</f>
        <v>0</v>
      </c>
      <c r="BE529" s="96">
        <f>IF(+NFL!$F246="San Francisco",+NFL!#REF!,IF(+NFL!$H246="San Francisco",+NFL!#REF!,0))</f>
        <v>0</v>
      </c>
      <c r="BF529" s="70">
        <f>IF(+NFL!$F246="San Francisco",+NFL!#REF!,IF(+NFL!$H246="San Francisco",+NFL!#REF!,0))</f>
        <v>0</v>
      </c>
      <c r="BG529" s="81">
        <f>IF(+NFL!$F246="San Francisco",+NFL!#REF!,IF(+NFL!$H246="San Francisco",+NFL!#REF!,0))</f>
        <v>0</v>
      </c>
      <c r="BH529" s="96">
        <f>IF(+NFL!$F246="San Francisco",+NFL!#REF!,IF(+NFL!$H246="San Francisco",+NFL!#REF!,0))</f>
        <v>0</v>
      </c>
      <c r="BI529" s="70">
        <f>IF(+NFL!$F246="San Francisco",+NFL!#REF!,IF(+NFL!$H246="San Francisco",+NFL!#REF!,0))</f>
        <v>0</v>
      </c>
      <c r="BJ529" s="124">
        <f>IF(+NFL!$F246="San Francisco",+NFL!#REF!,IF(+NFL!$H246="San Francisco",+NFL!#REF!,0))</f>
        <v>0</v>
      </c>
      <c r="BK529" s="182">
        <f>IF(+NFL!$F246="San Francisco",+NFL!#REF!,IF(+NFL!$H246="San Francisco",+NFL!#REF!,0))</f>
        <v>0</v>
      </c>
    </row>
    <row r="530" spans="1:63" s="310" customFormat="1" x14ac:dyDescent="0.8">
      <c r="A530" s="70">
        <f>IF(+NFL!$F235="San Francisco",+NFL!A235,IF(+NFL!$H235="San Francisco",+NFL!A235,0))</f>
        <v>14</v>
      </c>
      <c r="B530" s="480" t="str">
        <f>IF(+NFL!$F235="San Francisco",+NFL!B235,IF(+NFL!$H235="San Francisco",+NFL!B235,0))</f>
        <v>Sun</v>
      </c>
      <c r="C530" s="72">
        <f>IF(+NFL!$F235="San Francisco",+NFL!C235,IF(+NFL!$H235="San Francisco",+NFL!C235,0))</f>
        <v>44542</v>
      </c>
      <c r="D530" s="73">
        <f>IF(+NFL!$F235="San Francisco",+NFL!D235,IF(+NFL!$H235="San Francisco",+NFL!D235,0))</f>
        <v>0.68055416666666668</v>
      </c>
      <c r="E530" s="70" t="str">
        <f>IF(+NFL!$F235="San Francisco",+NFL!E235,IF(+NFL!$H235="San Francisco",+NFL!E235,0))</f>
        <v>CBS</v>
      </c>
      <c r="F530" s="189" t="str">
        <f>IF(+NFL!$F235="San Francisco",+NFL!F235,IF(+NFL!$H235="San Francisco",+NFL!F235,0))</f>
        <v>San Francisco</v>
      </c>
      <c r="G530" s="70" t="str">
        <f>IF(+NFL!$F235="San Francisco",+NFL!G235,IF(+NFL!$H235="San Francisco",+NFL!G235,0))</f>
        <v>NFCW</v>
      </c>
      <c r="H530" s="189" t="str">
        <f>IF(+NFL!$F235="San Francisco",+NFL!H235,IF(+NFL!$H235="San Francisco",+NFL!H235,0))</f>
        <v>Cincinnati</v>
      </c>
      <c r="I530" s="70" t="str">
        <f>IF(+NFL!$F235="San Francisco",+NFL!I235,IF(+NFL!$H235="San Francisco",+NFL!I235,0))</f>
        <v>AFCN</v>
      </c>
      <c r="J530" s="496" t="str">
        <f>IF(+NFL!$F235="San Francisco",+NFL!J235,IF(+NFL!$H235="San Francisco",+NFL!J235,0))</f>
        <v>Cincinnati</v>
      </c>
      <c r="K530" s="510" t="str">
        <f>IF(+NFL!$F235="San Francisco",+NFL!K235,IF(+NFL!$H235="San Francisco",+NFL!K235,0))</f>
        <v>San Francisco</v>
      </c>
      <c r="L530" s="572">
        <f>IF(+NFL!$F235="San Francisco",+NFL!L235,IF(+NFL!$H235="San Francisco",+NFL!L235,0))</f>
        <v>1</v>
      </c>
      <c r="M530" s="573">
        <f>IF(+NFL!$F235="San Francisco",+NFL!M235,IF(+NFL!$H235="San Francisco",+NFL!M235,0))</f>
        <v>48.5</v>
      </c>
      <c r="N530" s="583" t="str">
        <f>IF(+NFL!$F235="San Francisco",+NFL!N235,IF(+NFL!$H235="San Francisco",+NFL!N235,0))</f>
        <v>San Francisco</v>
      </c>
      <c r="O530" s="584">
        <f>IF(+NFL!$F235="San Francisco",+NFL!O235,IF(+NFL!$H235="San Francisco",+NFL!O235,0))</f>
        <v>26</v>
      </c>
      <c r="P530" s="583" t="str">
        <f>IF(+NFL!$F235="San Francisco",+NFL!P235,IF(+NFL!$H235="San Francisco",+NFL!P235,0))</f>
        <v>Cincinnati</v>
      </c>
      <c r="Q530" s="585">
        <f>IF(+NFL!$F235="San Francisco",+NFL!Q235,IF(+NFL!$H235="San Francisco",+NFL!Q235,0))</f>
        <v>23</v>
      </c>
      <c r="R530" s="586" t="str">
        <f>IF(+NFL!$F235="San Francisco",+NFL!R235,IF(+NFL!$H235="San Francisco",+NFL!R235,0))</f>
        <v>San Francisco</v>
      </c>
      <c r="S530" s="585" t="str">
        <f>IF(+NFL!$F235="San Francisco",+NFL!S235,IF(+NFL!$H235="San Francisco",+NFL!S235,0))</f>
        <v>Cincinnati</v>
      </c>
      <c r="T530" s="587" t="str">
        <f>IF(+NFL!$F235="San Francisco",+NFL!T235,IF(+NFL!$H235="San Francisco",+NFL!T235,0))</f>
        <v>Cincinnati</v>
      </c>
      <c r="U530" s="585" t="str">
        <f>IF(+NFL!$F235="San Francisco",+NFL!U235,IF(+NFL!$H235="San Francisco",+NFL!U235,0))</f>
        <v>L</v>
      </c>
      <c r="V530" s="586">
        <f>IF(+NFL!$F266="San Francisco",+NFL!#REF!,IF(+NFL!$H266="San Francisco",+NFL!#REF!,0))</f>
        <v>0</v>
      </c>
      <c r="W530" s="585">
        <f>IF(+NFL!$F266="San Francisco",+NFL!#REF!,IF(+NFL!$H266="San Francisco",+NFL!#REF!,0))</f>
        <v>0</v>
      </c>
      <c r="X530" s="587">
        <f>IF(+NFL!$F266="San Francisco",+NFL!#REF!,IF(+NFL!$H266="San Francisco",+NFL!#REF!,0))</f>
        <v>0</v>
      </c>
      <c r="Y530" s="585">
        <f>IF(+NFL!$F266="San Francisco",+NFL!#REF!,IF(+NFL!$H266="San Francisco",+NFL!#REF!,0))</f>
        <v>0</v>
      </c>
      <c r="Z530" s="586">
        <f>IF(+NFL!$F266="San Francisco",+NFL!#REF!,IF(+NFL!$H266="San Francisco",+NFL!#REF!,0))</f>
        <v>0</v>
      </c>
      <c r="AA530" s="585">
        <f>IF(+NFL!$F266="San Francisco",+NFL!#REF!,IF(+NFL!$H266="San Francisco",+NFL!#REF!,0))</f>
        <v>0</v>
      </c>
      <c r="AB530" s="124">
        <f>IF(+NFL!$F266="San Francisco",+NFL!#REF!,IF(+NFL!$H266="San Francisco",+NFL!#REF!,0))</f>
        <v>0</v>
      </c>
      <c r="AC530" s="182">
        <f>IF(+NFL!$F266="San Francisco",+NFL!#REF!,IF(+NFL!$H266="San Francisco",+NFL!#REF!,0))</f>
        <v>0</v>
      </c>
      <c r="AD530" s="496">
        <f>IF(+NFL!$F266="San Francisco",+NFL!#REF!,IF(+NFL!$H266="San Francisco",+NFL!#REF!,0))</f>
        <v>0</v>
      </c>
      <c r="AE530" s="565">
        <f>IF(+NFL!$F266="San Francisco",+NFL!#REF!,IF(+NFL!$H266="San Francisco",+NFL!#REF!,0))</f>
        <v>0</v>
      </c>
      <c r="AF530" s="496">
        <f>IF(+NFL!$F266="San Francisco",+NFL!#REF!,IF(+NFL!$H266="San Francisco",+NFL!#REF!,0))</f>
        <v>0</v>
      </c>
      <c r="AG530" s="565">
        <f>IF(+NFL!$F266="San Francisco",+NFL!#REF!,IF(+NFL!$H266="San Francisco",+NFL!#REF!,0))</f>
        <v>0</v>
      </c>
      <c r="AH530" s="496">
        <f>IF(+NFL!$F266="San Francisco",+NFL!#REF!,IF(+NFL!$H266="San Francisco",+NFL!#REF!,0))</f>
        <v>0</v>
      </c>
      <c r="AI530" s="565">
        <f>IF(+NFL!$F266="San Francisco",+NFL!#REF!,IF(+NFL!$H266="San Francisco",+NFL!#REF!,0))</f>
        <v>0</v>
      </c>
      <c r="AJ530" s="496">
        <f>IF(+NFL!$F266="San Francisco",+NFL!#REF!,IF(+NFL!$H266="San Francisco",+NFL!#REF!,0))</f>
        <v>0</v>
      </c>
      <c r="AK530" s="565">
        <f>IF(+NFL!$F266="San Francisco",+NFL!#REF!,IF(+NFL!$H266="San Francisco",+NFL!#REF!,0))</f>
        <v>0</v>
      </c>
      <c r="AL530" s="100">
        <f>IF(+NFL!$F266="San Francisco",+NFL!#REF!,IF(+NFL!$H266="San Francisco",+NFL!#REF!,0))</f>
        <v>0</v>
      </c>
      <c r="AM530" s="82">
        <f>IF(+NFL!$F266="San Francisco",+NFL!#REF!,IF(+NFL!$H266="San Francisco",+NFL!#REF!,0))</f>
        <v>0</v>
      </c>
      <c r="AN530" s="81">
        <f>IF(+NFL!$F266="San Francisco",+NFL!#REF!,IF(+NFL!$H266="San Francisco",+NFL!#REF!,0))</f>
        <v>0</v>
      </c>
      <c r="AO530" s="83">
        <f>IF(+NFL!$F266="San Francisco",+NFL!#REF!,IF(+NFL!$H266="San Francisco",+NFL!#REF!,0))</f>
        <v>0</v>
      </c>
      <c r="AP530" s="480">
        <f>IF(+NFL!$F266="San Francisco",+NFL!#REF!,IF(+NFL!$H266="San Francisco",+NFL!#REF!,0))</f>
        <v>0</v>
      </c>
      <c r="AQ530" s="72">
        <f>IF(+NFL!$F266="San Francisco",+NFL!#REF!,IF(+NFL!$H266="San Francisco",+NFL!#REF!,0))</f>
        <v>0</v>
      </c>
      <c r="AR530" s="81">
        <f>IF(+NFL!$F266="San Francisco",+NFL!#REF!,IF(+NFL!$H266="San Francisco",+NFL!#REF!,0))</f>
        <v>0</v>
      </c>
      <c r="AS530" s="96">
        <f>IF(+NFL!$F266="San Francisco",+NFL!#REF!,IF(+NFL!$H266="San Francisco",+NFL!#REF!,0))</f>
        <v>0</v>
      </c>
      <c r="AT530" s="96">
        <f>IF(+NFL!$F266="San Francisco",+NFL!#REF!,IF(+NFL!$H266="San Francisco",+NFL!#REF!,0))</f>
        <v>0</v>
      </c>
      <c r="AU530" s="81">
        <f>IF(+NFL!$F266="San Francisco",+NFL!#REF!,IF(+NFL!$H266="San Francisco",+NFL!#REF!,0))</f>
        <v>0</v>
      </c>
      <c r="AV530" s="96">
        <f>IF(+NFL!$F266="San Francisco",+NFL!#REF!,IF(+NFL!$H266="San Francisco",+NFL!#REF!,0))</f>
        <v>0</v>
      </c>
      <c r="AW530" s="70">
        <f>IF(+NFL!$F266="San Francisco",+NFL!#REF!,IF(+NFL!$H266="San Francisco",+NFL!#REF!,0))</f>
        <v>0</v>
      </c>
      <c r="AX530" s="96">
        <f>IF(+NFL!$F266="San Francisco",+NFL!#REF!,IF(+NFL!$H266="San Francisco",+NFL!#REF!,0))</f>
        <v>0</v>
      </c>
      <c r="AY530" s="81">
        <f>IF(+NFL!$F266="San Francisco",+NFL!#REF!,IF(+NFL!$H266="San Francisco",+NFL!#REF!,0))</f>
        <v>0</v>
      </c>
      <c r="AZ530" s="96">
        <f>IF(+NFL!$F266="San Francisco",+NFL!#REF!,IF(+NFL!$H266="San Francisco",+NFL!#REF!,0))</f>
        <v>0</v>
      </c>
      <c r="BA530" s="70">
        <f>IF(+NFL!$F266="San Francisco",+NFL!#REF!,IF(+NFL!$H266="San Francisco",+NFL!#REF!,0))</f>
        <v>0</v>
      </c>
      <c r="BB530" s="70">
        <f>IF(+NFL!$F266="San Francisco",+NFL!#REF!,IF(+NFL!$H266="San Francisco",+NFL!#REF!,0))</f>
        <v>0</v>
      </c>
      <c r="BC530" s="592">
        <f>IF(+NFL!$F266="San Francisco",+NFL!#REF!,IF(+NFL!$H266="San Francisco",+NFL!#REF!,0))</f>
        <v>0</v>
      </c>
      <c r="BD530" s="81">
        <f>IF(+NFL!$F266="San Francisco",+NFL!#REF!,IF(+NFL!$H266="San Francisco",+NFL!#REF!,0))</f>
        <v>0</v>
      </c>
      <c r="BE530" s="96">
        <f>IF(+NFL!$F266="San Francisco",+NFL!#REF!,IF(+NFL!$H266="San Francisco",+NFL!#REF!,0))</f>
        <v>0</v>
      </c>
      <c r="BF530" s="70">
        <f>IF(+NFL!$F266="San Francisco",+NFL!#REF!,IF(+NFL!$H266="San Francisco",+NFL!#REF!,0))</f>
        <v>0</v>
      </c>
      <c r="BG530" s="81">
        <f>IF(+NFL!$F266="San Francisco",+NFL!#REF!,IF(+NFL!$H266="San Francisco",+NFL!#REF!,0))</f>
        <v>0</v>
      </c>
      <c r="BH530" s="96">
        <f>IF(+NFL!$F266="San Francisco",+NFL!#REF!,IF(+NFL!$H266="San Francisco",+NFL!#REF!,0))</f>
        <v>0</v>
      </c>
      <c r="BI530" s="70">
        <f>IF(+NFL!$F266="San Francisco",+NFL!#REF!,IF(+NFL!$H266="San Francisco",+NFL!#REF!,0))</f>
        <v>0</v>
      </c>
      <c r="BJ530" s="124">
        <f>IF(+NFL!$F266="San Francisco",+NFL!#REF!,IF(+NFL!$H266="San Francisco",+NFL!#REF!,0))</f>
        <v>0</v>
      </c>
      <c r="BK530" s="182">
        <f>IF(+NFL!$F266="San Francisco",+NFL!#REF!,IF(+NFL!$H266="San Francisco",+NFL!#REF!,0))</f>
        <v>0</v>
      </c>
    </row>
    <row r="531" spans="1:63" s="310" customFormat="1" x14ac:dyDescent="0.8">
      <c r="A531" s="70">
        <f>IF(+NFL!$F265="San Francisco",+NFL!A265,IF(+NFL!$H265="San Francisco",+NFL!A265,0))</f>
        <v>15</v>
      </c>
      <c r="B531" s="480" t="str">
        <f>IF(+NFL!$F265="San Francisco",+NFL!B265,IF(+NFL!$H265="San Francisco",+NFL!B265,0))</f>
        <v>Sun</v>
      </c>
      <c r="C531" s="72">
        <f>IF(+NFL!$F265="San Francisco",+NFL!C265,IF(+NFL!$H265="San Francisco",+NFL!C265,0))</f>
        <v>44549</v>
      </c>
      <c r="D531" s="73">
        <f>IF(+NFL!$F265="San Francisco",+NFL!D265,IF(+NFL!$H265="San Francisco",+NFL!D265,0))</f>
        <v>0.68055416666666668</v>
      </c>
      <c r="E531" s="70">
        <f>IF(+NFL!$F265="San Francisco",+NFL!E265,IF(+NFL!$H265="San Francisco",+NFL!E265,0))</f>
        <v>0</v>
      </c>
      <c r="F531" s="189" t="str">
        <f>IF(+NFL!$F265="San Francisco",+NFL!F265,IF(+NFL!$H265="San Francisco",+NFL!F265,0))</f>
        <v>Atlanta</v>
      </c>
      <c r="G531" s="70" t="str">
        <f>IF(+NFL!$F265="San Francisco",+NFL!G265,IF(+NFL!$H265="San Francisco",+NFL!G265,0))</f>
        <v>NFCS</v>
      </c>
      <c r="H531" s="189" t="str">
        <f>IF(+NFL!$F265="San Francisco",+NFL!H265,IF(+NFL!$H265="San Francisco",+NFL!H265,0))</f>
        <v>San Francisco</v>
      </c>
      <c r="I531" s="70" t="str">
        <f>IF(+NFL!$F265="San Francisco",+NFL!I265,IF(+NFL!$H265="San Francisco",+NFL!I265,0))</f>
        <v>NFCW</v>
      </c>
      <c r="J531" s="496" t="str">
        <f>IF(+NFL!$F265="San Francisco",+NFL!J265,IF(+NFL!$H265="San Francisco",+NFL!J265,0))</f>
        <v>San Francisco</v>
      </c>
      <c r="K531" s="510" t="str">
        <f>IF(+NFL!$F265="San Francisco",+NFL!K265,IF(+NFL!$H265="San Francisco",+NFL!K265,0))</f>
        <v>Atlanta</v>
      </c>
      <c r="L531" s="572">
        <f>IF(+NFL!$F265="San Francisco",+NFL!L265,IF(+NFL!$H265="San Francisco",+NFL!L265,0))</f>
        <v>9.5</v>
      </c>
      <c r="M531" s="573">
        <f>IF(+NFL!$F265="San Francisco",+NFL!M265,IF(+NFL!$H265="San Francisco",+NFL!M265,0))</f>
        <v>46</v>
      </c>
      <c r="N531" s="583" t="str">
        <f>IF(+NFL!$F265="San Francisco",+NFL!N265,IF(+NFL!$H265="San Francisco",+NFL!N265,0))</f>
        <v>San Francisco</v>
      </c>
      <c r="O531" s="584">
        <f>IF(+NFL!$F265="San Francisco",+NFL!O265,IF(+NFL!$H265="San Francisco",+NFL!O265,0))</f>
        <v>31</v>
      </c>
      <c r="P531" s="583" t="str">
        <f>IF(+NFL!$F265="San Francisco",+NFL!P265,IF(+NFL!$H265="San Francisco",+NFL!P265,0))</f>
        <v>Atlanta</v>
      </c>
      <c r="Q531" s="585">
        <f>IF(+NFL!$F265="San Francisco",+NFL!Q265,IF(+NFL!$H265="San Francisco",+NFL!Q265,0))</f>
        <v>13</v>
      </c>
      <c r="R531" s="586" t="str">
        <f>IF(+NFL!$F265="San Francisco",+NFL!R265,IF(+NFL!$H265="San Francisco",+NFL!R265,0))</f>
        <v>San Francisco</v>
      </c>
      <c r="S531" s="585" t="str">
        <f>IF(+NFL!$F265="San Francisco",+NFL!S265,IF(+NFL!$H265="San Francisco",+NFL!S265,0))</f>
        <v>Atlanta</v>
      </c>
      <c r="T531" s="587" t="str">
        <f>IF(+NFL!$F265="San Francisco",+NFL!T265,IF(+NFL!$H265="San Francisco",+NFL!T265,0))</f>
        <v>Atlanta</v>
      </c>
      <c r="U531" s="585" t="str">
        <f>IF(+NFL!$F265="San Francisco",+NFL!U265,IF(+NFL!$H265="San Francisco",+NFL!U265,0))</f>
        <v>L</v>
      </c>
      <c r="V531" s="586" t="e">
        <f>IF(+NFL!#REF!="San Francisco",+NFL!#REF!,IF(+NFL!#REF!="San Francisco",+NFL!#REF!,0))</f>
        <v>#REF!</v>
      </c>
      <c r="W531" s="585" t="e">
        <f>IF(+NFL!#REF!="San Francisco",+NFL!#REF!,IF(+NFL!#REF!="San Francisco",+NFL!#REF!,0))</f>
        <v>#REF!</v>
      </c>
      <c r="X531" s="587" t="e">
        <f>IF(+NFL!#REF!="San Francisco",+NFL!#REF!,IF(+NFL!#REF!="San Francisco",+NFL!#REF!,0))</f>
        <v>#REF!</v>
      </c>
      <c r="Y531" s="585" t="e">
        <f>IF(+NFL!#REF!="San Francisco",+NFL!#REF!,IF(+NFL!#REF!="San Francisco",+NFL!#REF!,0))</f>
        <v>#REF!</v>
      </c>
      <c r="Z531" s="586" t="e">
        <f>IF(+NFL!#REF!="San Francisco",+NFL!#REF!,IF(+NFL!#REF!="San Francisco",+NFL!#REF!,0))</f>
        <v>#REF!</v>
      </c>
      <c r="AA531" s="585" t="e">
        <f>IF(+NFL!#REF!="San Francisco",+NFL!#REF!,IF(+NFL!#REF!="San Francisco",+NFL!#REF!,0))</f>
        <v>#REF!</v>
      </c>
      <c r="AB531" s="124" t="e">
        <f>IF(+NFL!#REF!="San Francisco",+NFL!#REF!,IF(+NFL!#REF!="San Francisco",+NFL!#REF!,0))</f>
        <v>#REF!</v>
      </c>
      <c r="AC531" s="182" t="e">
        <f>IF(+NFL!#REF!="San Francisco",+NFL!#REF!,IF(+NFL!#REF!="San Francisco",+NFL!#REF!,0))</f>
        <v>#REF!</v>
      </c>
      <c r="AD531" s="496" t="e">
        <f>IF(+NFL!#REF!="San Francisco",+NFL!#REF!,IF(+NFL!#REF!="San Francisco",+NFL!#REF!,0))</f>
        <v>#REF!</v>
      </c>
      <c r="AE531" s="565" t="e">
        <f>IF(+NFL!#REF!="San Francisco",+NFL!#REF!,IF(+NFL!#REF!="San Francisco",+NFL!#REF!,0))</f>
        <v>#REF!</v>
      </c>
      <c r="AF531" s="496" t="e">
        <f>IF(+NFL!#REF!="San Francisco",+NFL!#REF!,IF(+NFL!#REF!="San Francisco",+NFL!#REF!,0))</f>
        <v>#REF!</v>
      </c>
      <c r="AG531" s="565" t="e">
        <f>IF(+NFL!#REF!="San Francisco",+NFL!#REF!,IF(+NFL!#REF!="San Francisco",+NFL!#REF!,0))</f>
        <v>#REF!</v>
      </c>
      <c r="AH531" s="496" t="e">
        <f>IF(+NFL!#REF!="San Francisco",+NFL!#REF!,IF(+NFL!#REF!="San Francisco",+NFL!#REF!,0))</f>
        <v>#REF!</v>
      </c>
      <c r="AI531" s="565" t="e">
        <f>IF(+NFL!#REF!="San Francisco",+NFL!#REF!,IF(+NFL!#REF!="San Francisco",+NFL!#REF!,0))</f>
        <v>#REF!</v>
      </c>
      <c r="AJ531" s="496" t="e">
        <f>IF(+NFL!#REF!="San Francisco",+NFL!#REF!,IF(+NFL!#REF!="San Francisco",+NFL!#REF!,0))</f>
        <v>#REF!</v>
      </c>
      <c r="AK531" s="565" t="e">
        <f>IF(+NFL!#REF!="San Francisco",+NFL!#REF!,IF(+NFL!#REF!="San Francisco",+NFL!#REF!,0))</f>
        <v>#REF!</v>
      </c>
      <c r="AL531" s="100" t="e">
        <f>IF(+NFL!#REF!="San Francisco",+NFL!#REF!,IF(+NFL!#REF!="San Francisco",+NFL!#REF!,0))</f>
        <v>#REF!</v>
      </c>
      <c r="AM531" s="82" t="e">
        <f>IF(+NFL!#REF!="San Francisco",+NFL!#REF!,IF(+NFL!#REF!="San Francisco",+NFL!#REF!,0))</f>
        <v>#REF!</v>
      </c>
      <c r="AN531" s="81" t="e">
        <f>IF(+NFL!#REF!="San Francisco",+NFL!#REF!,IF(+NFL!#REF!="San Francisco",+NFL!#REF!,0))</f>
        <v>#REF!</v>
      </c>
      <c r="AO531" s="83" t="e">
        <f>IF(+NFL!#REF!="San Francisco",+NFL!#REF!,IF(+NFL!#REF!="San Francisco",+NFL!#REF!,0))</f>
        <v>#REF!</v>
      </c>
      <c r="AP531" s="480" t="e">
        <f>IF(+NFL!#REF!="San Francisco",+NFL!#REF!,IF(+NFL!#REF!="San Francisco",+NFL!#REF!,0))</f>
        <v>#REF!</v>
      </c>
      <c r="AQ531" s="72" t="e">
        <f>IF(+NFL!#REF!="San Francisco",+NFL!#REF!,IF(+NFL!#REF!="San Francisco",+NFL!#REF!,0))</f>
        <v>#REF!</v>
      </c>
      <c r="AR531" s="81" t="e">
        <f>IF(+NFL!#REF!="San Francisco",+NFL!#REF!,IF(+NFL!#REF!="San Francisco",+NFL!#REF!,0))</f>
        <v>#REF!</v>
      </c>
      <c r="AS531" s="96" t="e">
        <f>IF(+NFL!#REF!="San Francisco",+NFL!#REF!,IF(+NFL!#REF!="San Francisco",+NFL!#REF!,0))</f>
        <v>#REF!</v>
      </c>
      <c r="AT531" s="96" t="e">
        <f>IF(+NFL!#REF!="San Francisco",+NFL!#REF!,IF(+NFL!#REF!="San Francisco",+NFL!#REF!,0))</f>
        <v>#REF!</v>
      </c>
      <c r="AU531" s="81" t="e">
        <f>IF(+NFL!#REF!="San Francisco",+NFL!#REF!,IF(+NFL!#REF!="San Francisco",+NFL!#REF!,0))</f>
        <v>#REF!</v>
      </c>
      <c r="AV531" s="96" t="e">
        <f>IF(+NFL!#REF!="San Francisco",+NFL!#REF!,IF(+NFL!#REF!="San Francisco",+NFL!#REF!,0))</f>
        <v>#REF!</v>
      </c>
      <c r="AW531" s="70" t="e">
        <f>IF(+NFL!#REF!="San Francisco",+NFL!#REF!,IF(+NFL!#REF!="San Francisco",+NFL!#REF!,0))</f>
        <v>#REF!</v>
      </c>
      <c r="AX531" s="96" t="e">
        <f>IF(+NFL!#REF!="San Francisco",+NFL!#REF!,IF(+NFL!#REF!="San Francisco",+NFL!#REF!,0))</f>
        <v>#REF!</v>
      </c>
      <c r="AY531" s="81" t="e">
        <f>IF(+NFL!#REF!="San Francisco",+NFL!#REF!,IF(+NFL!#REF!="San Francisco",+NFL!#REF!,0))</f>
        <v>#REF!</v>
      </c>
      <c r="AZ531" s="96" t="e">
        <f>IF(+NFL!#REF!="San Francisco",+NFL!#REF!,IF(+NFL!#REF!="San Francisco",+NFL!#REF!,0))</f>
        <v>#REF!</v>
      </c>
      <c r="BA531" s="70" t="e">
        <f>IF(+NFL!#REF!="San Francisco",+NFL!#REF!,IF(+NFL!#REF!="San Francisco",+NFL!#REF!,0))</f>
        <v>#REF!</v>
      </c>
      <c r="BB531" s="70" t="e">
        <f>IF(+NFL!#REF!="San Francisco",+NFL!#REF!,IF(+NFL!#REF!="San Francisco",+NFL!#REF!,0))</f>
        <v>#REF!</v>
      </c>
      <c r="BC531" s="592" t="e">
        <f>IF(+NFL!#REF!="San Francisco",+NFL!#REF!,IF(+NFL!#REF!="San Francisco",+NFL!#REF!,0))</f>
        <v>#REF!</v>
      </c>
      <c r="BD531" s="81" t="e">
        <f>IF(+NFL!#REF!="San Francisco",+NFL!#REF!,IF(+NFL!#REF!="San Francisco",+NFL!#REF!,0))</f>
        <v>#REF!</v>
      </c>
      <c r="BE531" s="96" t="e">
        <f>IF(+NFL!#REF!="San Francisco",+NFL!#REF!,IF(+NFL!#REF!="San Francisco",+NFL!#REF!,0))</f>
        <v>#REF!</v>
      </c>
      <c r="BF531" s="70" t="e">
        <f>IF(+NFL!#REF!="San Francisco",+NFL!#REF!,IF(+NFL!#REF!="San Francisco",+NFL!#REF!,0))</f>
        <v>#REF!</v>
      </c>
      <c r="BG531" s="81" t="e">
        <f>IF(+NFL!#REF!="San Francisco",+NFL!#REF!,IF(+NFL!#REF!="San Francisco",+NFL!#REF!,0))</f>
        <v>#REF!</v>
      </c>
      <c r="BH531" s="96" t="e">
        <f>IF(+NFL!#REF!="San Francisco",+NFL!#REF!,IF(+NFL!#REF!="San Francisco",+NFL!#REF!,0))</f>
        <v>#REF!</v>
      </c>
      <c r="BI531" s="70" t="e">
        <f>IF(+NFL!#REF!="San Francisco",+NFL!#REF!,IF(+NFL!#REF!="San Francisco",+NFL!#REF!,0))</f>
        <v>#REF!</v>
      </c>
      <c r="BJ531" s="124" t="e">
        <f>IF(+NFL!#REF!="San Francisco",+NFL!#REF!,IF(+NFL!#REF!="San Francisco",+NFL!#REF!,0))</f>
        <v>#REF!</v>
      </c>
      <c r="BK531" s="182" t="e">
        <f>IF(+NFL!#REF!="San Francisco",+NFL!#REF!,IF(+NFL!#REF!="San Francisco",+NFL!#REF!,0))</f>
        <v>#REF!</v>
      </c>
    </row>
    <row r="532" spans="1:63" s="310" customFormat="1" x14ac:dyDescent="0.8">
      <c r="A532" s="70">
        <f>IF(+NFL!$F269="San Francisco",+NFL!A269,IF(+NFL!$H269="San Francisco",+NFL!A269,0))</f>
        <v>16</v>
      </c>
      <c r="B532" s="480" t="str">
        <f>IF(+NFL!$F269="San Francisco",+NFL!B269,IF(+NFL!$H269="San Francisco",+NFL!B269,0))</f>
        <v>Thurs</v>
      </c>
      <c r="C532" s="72">
        <f>IF(+NFL!$F269="San Francisco",+NFL!C269,IF(+NFL!$H269="San Francisco",+NFL!C269,0))</f>
        <v>44553</v>
      </c>
      <c r="D532" s="73">
        <f>IF(+NFL!$F269="San Francisco",+NFL!D269,IF(+NFL!$H269="San Francisco",+NFL!D269,0))</f>
        <v>0.84375</v>
      </c>
      <c r="E532" s="70" t="str">
        <f>IF(+NFL!$F269="San Francisco",+NFL!E269,IF(+NFL!$H269="San Francisco",+NFL!E269,0))</f>
        <v>NFL</v>
      </c>
      <c r="F532" s="189" t="str">
        <f>IF(+NFL!$F269="San Francisco",+NFL!F269,IF(+NFL!$H269="San Francisco",+NFL!F269,0))</f>
        <v>San Francisco</v>
      </c>
      <c r="G532" s="70" t="str">
        <f>IF(+NFL!$F269="San Francisco",+NFL!G269,IF(+NFL!$H269="San Francisco",+NFL!G269,0))</f>
        <v>NFCW</v>
      </c>
      <c r="H532" s="189" t="str">
        <f>IF(+NFL!$F269="San Francisco",+NFL!H269,IF(+NFL!$H269="San Francisco",+NFL!H269,0))</f>
        <v>Tennessee</v>
      </c>
      <c r="I532" s="70" t="str">
        <f>IF(+NFL!$F269="San Francisco",+NFL!I269,IF(+NFL!$H269="San Francisco",+NFL!I269,0))</f>
        <v>AFCS</v>
      </c>
      <c r="J532" s="496" t="str">
        <f>IF(+NFL!$F269="San Francisco",+NFL!J269,IF(+NFL!$H269="San Francisco",+NFL!J269,0))</f>
        <v>San Francisco</v>
      </c>
      <c r="K532" s="510" t="str">
        <f>IF(+NFL!$F269="San Francisco",+NFL!K269,IF(+NFL!$H269="San Francisco",+NFL!K269,0))</f>
        <v>Tennessee</v>
      </c>
      <c r="L532" s="572">
        <f>IF(+NFL!$F269="San Francisco",+NFL!L269,IF(+NFL!$H269="San Francisco",+NFL!L269,0))</f>
        <v>3</v>
      </c>
      <c r="M532" s="573">
        <f>IF(+NFL!$F269="San Francisco",+NFL!M269,IF(+NFL!$H269="San Francisco",+NFL!M269,0))</f>
        <v>44.5</v>
      </c>
      <c r="N532" s="583" t="str">
        <f>IF(+NFL!$F269="San Francisco",+NFL!N269,IF(+NFL!$H269="San Francisco",+NFL!N269,0))</f>
        <v>Tennessee</v>
      </c>
      <c r="O532" s="584">
        <f>IF(+NFL!$F269="San Francisco",+NFL!O269,IF(+NFL!$H269="San Francisco",+NFL!O269,0))</f>
        <v>20</v>
      </c>
      <c r="P532" s="583" t="str">
        <f>IF(+NFL!$F269="San Francisco",+NFL!P269,IF(+NFL!$H269="San Francisco",+NFL!P269,0))</f>
        <v>San Francisco</v>
      </c>
      <c r="Q532" s="585">
        <f>IF(+NFL!$F269="San Francisco",+NFL!Q269,IF(+NFL!$H269="San Francisco",+NFL!Q269,0))</f>
        <v>17</v>
      </c>
      <c r="R532" s="586" t="str">
        <f>IF(+NFL!$F269="San Francisco",+NFL!R269,IF(+NFL!$H269="San Francisco",+NFL!R269,0))</f>
        <v>Tennessee</v>
      </c>
      <c r="S532" s="585" t="str">
        <f>IF(+NFL!$F269="San Francisco",+NFL!S269,IF(+NFL!$H269="San Francisco",+NFL!S269,0))</f>
        <v>San Francisco</v>
      </c>
      <c r="T532" s="587" t="str">
        <f>IF(+NFL!$F269="San Francisco",+NFL!T269,IF(+NFL!$H269="San Francisco",+NFL!T269,0))</f>
        <v>San Francisco</v>
      </c>
      <c r="U532" s="585" t="str">
        <f>IF(+NFL!$F269="San Francisco",+NFL!U269,IF(+NFL!$H269="San Francisco",+NFL!U269,0))</f>
        <v>L</v>
      </c>
      <c r="V532" s="586">
        <f>IF(+NFL!$F304="San Francisco",+NFL!#REF!,IF(+NFL!$H304="San Francisco",+NFL!#REF!,0))</f>
        <v>0</v>
      </c>
      <c r="W532" s="585">
        <f>IF(+NFL!$F304="San Francisco",+NFL!#REF!,IF(+NFL!$H304="San Francisco",+NFL!#REF!,0))</f>
        <v>0</v>
      </c>
      <c r="X532" s="587">
        <f>IF(+NFL!$F304="San Francisco",+NFL!#REF!,IF(+NFL!$H304="San Francisco",+NFL!#REF!,0))</f>
        <v>0</v>
      </c>
      <c r="Y532" s="585">
        <f>IF(+NFL!$F304="San Francisco",+NFL!#REF!,IF(+NFL!$H304="San Francisco",+NFL!#REF!,0))</f>
        <v>0</v>
      </c>
      <c r="Z532" s="586">
        <f>IF(+NFL!$F304="San Francisco",+NFL!#REF!,IF(+NFL!$H304="San Francisco",+NFL!#REF!,0))</f>
        <v>0</v>
      </c>
      <c r="AA532" s="585">
        <f>IF(+NFL!$F304="San Francisco",+NFL!#REF!,IF(+NFL!$H304="San Francisco",+NFL!#REF!,0))</f>
        <v>0</v>
      </c>
      <c r="AB532" s="124">
        <f>IF(+NFL!$F304="San Francisco",+NFL!#REF!,IF(+NFL!$H304="San Francisco",+NFL!#REF!,0))</f>
        <v>0</v>
      </c>
      <c r="AC532" s="182">
        <f>IF(+NFL!$F304="San Francisco",+NFL!#REF!,IF(+NFL!$H304="San Francisco",+NFL!#REF!,0))</f>
        <v>0</v>
      </c>
      <c r="AD532" s="496">
        <f>IF(+NFL!$F304="San Francisco",+NFL!#REF!,IF(+NFL!$H304="San Francisco",+NFL!#REF!,0))</f>
        <v>0</v>
      </c>
      <c r="AE532" s="565">
        <f>IF(+NFL!$F304="San Francisco",+NFL!#REF!,IF(+NFL!$H304="San Francisco",+NFL!#REF!,0))</f>
        <v>0</v>
      </c>
      <c r="AF532" s="496">
        <f>IF(+NFL!$F304="San Francisco",+NFL!#REF!,IF(+NFL!$H304="San Francisco",+NFL!#REF!,0))</f>
        <v>0</v>
      </c>
      <c r="AG532" s="565">
        <f>IF(+NFL!$F304="San Francisco",+NFL!#REF!,IF(+NFL!$H304="San Francisco",+NFL!#REF!,0))</f>
        <v>0</v>
      </c>
      <c r="AH532" s="496">
        <f>IF(+NFL!$F304="San Francisco",+NFL!#REF!,IF(+NFL!$H304="San Francisco",+NFL!#REF!,0))</f>
        <v>0</v>
      </c>
      <c r="AI532" s="565">
        <f>IF(+NFL!$F304="San Francisco",+NFL!#REF!,IF(+NFL!$H304="San Francisco",+NFL!#REF!,0))</f>
        <v>0</v>
      </c>
      <c r="AJ532" s="496">
        <f>IF(+NFL!$F304="San Francisco",+NFL!#REF!,IF(+NFL!$H304="San Francisco",+NFL!#REF!,0))</f>
        <v>0</v>
      </c>
      <c r="AK532" s="565">
        <f>IF(+NFL!$F304="San Francisco",+NFL!#REF!,IF(+NFL!$H304="San Francisco",+NFL!#REF!,0))</f>
        <v>0</v>
      </c>
      <c r="AL532" s="100">
        <f>IF(+NFL!$F304="San Francisco",+NFL!#REF!,IF(+NFL!$H304="San Francisco",+NFL!#REF!,0))</f>
        <v>0</v>
      </c>
      <c r="AM532" s="82">
        <f>IF(+NFL!$F304="San Francisco",+NFL!#REF!,IF(+NFL!$H304="San Francisco",+NFL!#REF!,0))</f>
        <v>0</v>
      </c>
      <c r="AN532" s="81">
        <f>IF(+NFL!$F304="San Francisco",+NFL!#REF!,IF(+NFL!$H304="San Francisco",+NFL!#REF!,0))</f>
        <v>0</v>
      </c>
      <c r="AO532" s="83">
        <f>IF(+NFL!$F304="San Francisco",+NFL!#REF!,IF(+NFL!$H304="San Francisco",+NFL!#REF!,0))</f>
        <v>0</v>
      </c>
      <c r="AP532" s="480">
        <f>IF(+NFL!$F304="San Francisco",+NFL!#REF!,IF(+NFL!$H304="San Francisco",+NFL!#REF!,0))</f>
        <v>0</v>
      </c>
      <c r="AQ532" s="72">
        <f>IF(+NFL!$F304="San Francisco",+NFL!#REF!,IF(+NFL!$H304="San Francisco",+NFL!#REF!,0))</f>
        <v>0</v>
      </c>
      <c r="AR532" s="81">
        <f>IF(+NFL!$F304="San Francisco",+NFL!#REF!,IF(+NFL!$H304="San Francisco",+NFL!#REF!,0))</f>
        <v>0</v>
      </c>
      <c r="AS532" s="96">
        <f>IF(+NFL!$F304="San Francisco",+NFL!#REF!,IF(+NFL!$H304="San Francisco",+NFL!#REF!,0))</f>
        <v>0</v>
      </c>
      <c r="AT532" s="96">
        <f>IF(+NFL!$F304="San Francisco",+NFL!#REF!,IF(+NFL!$H304="San Francisco",+NFL!#REF!,0))</f>
        <v>0</v>
      </c>
      <c r="AU532" s="81">
        <f>IF(+NFL!$F304="San Francisco",+NFL!#REF!,IF(+NFL!$H304="San Francisco",+NFL!#REF!,0))</f>
        <v>0</v>
      </c>
      <c r="AV532" s="96">
        <f>IF(+NFL!$F304="San Francisco",+NFL!#REF!,IF(+NFL!$H304="San Francisco",+NFL!#REF!,0))</f>
        <v>0</v>
      </c>
      <c r="AW532" s="70">
        <f>IF(+NFL!$F304="San Francisco",+NFL!#REF!,IF(+NFL!$H304="San Francisco",+NFL!#REF!,0))</f>
        <v>0</v>
      </c>
      <c r="AX532" s="96">
        <f>IF(+NFL!$F304="San Francisco",+NFL!#REF!,IF(+NFL!$H304="San Francisco",+NFL!#REF!,0))</f>
        <v>0</v>
      </c>
      <c r="AY532" s="81">
        <f>IF(+NFL!$F304="San Francisco",+NFL!#REF!,IF(+NFL!$H304="San Francisco",+NFL!#REF!,0))</f>
        <v>0</v>
      </c>
      <c r="AZ532" s="96">
        <f>IF(+NFL!$F304="San Francisco",+NFL!#REF!,IF(+NFL!$H304="San Francisco",+NFL!#REF!,0))</f>
        <v>0</v>
      </c>
      <c r="BA532" s="70">
        <f>IF(+NFL!$F304="San Francisco",+NFL!#REF!,IF(+NFL!$H304="San Francisco",+NFL!#REF!,0))</f>
        <v>0</v>
      </c>
      <c r="BB532" s="70">
        <f>IF(+NFL!$F304="San Francisco",+NFL!#REF!,IF(+NFL!$H304="San Francisco",+NFL!#REF!,0))</f>
        <v>0</v>
      </c>
      <c r="BC532" s="592">
        <f>IF(+NFL!$F304="San Francisco",+NFL!#REF!,IF(+NFL!$H304="San Francisco",+NFL!#REF!,0))</f>
        <v>0</v>
      </c>
      <c r="BD532" s="81">
        <f>IF(+NFL!$F304="San Francisco",+NFL!#REF!,IF(+NFL!$H304="San Francisco",+NFL!#REF!,0))</f>
        <v>0</v>
      </c>
      <c r="BE532" s="96">
        <f>IF(+NFL!$F304="San Francisco",+NFL!#REF!,IF(+NFL!$H304="San Francisco",+NFL!#REF!,0))</f>
        <v>0</v>
      </c>
      <c r="BF532" s="70">
        <f>IF(+NFL!$F304="San Francisco",+NFL!#REF!,IF(+NFL!$H304="San Francisco",+NFL!#REF!,0))</f>
        <v>0</v>
      </c>
      <c r="BG532" s="81">
        <f>IF(+NFL!$F304="San Francisco",+NFL!#REF!,IF(+NFL!$H304="San Francisco",+NFL!#REF!,0))</f>
        <v>0</v>
      </c>
      <c r="BH532" s="96">
        <f>IF(+NFL!$F304="San Francisco",+NFL!#REF!,IF(+NFL!$H304="San Francisco",+NFL!#REF!,0))</f>
        <v>0</v>
      </c>
      <c r="BI532" s="70">
        <f>IF(+NFL!$F304="San Francisco",+NFL!#REF!,IF(+NFL!$H304="San Francisco",+NFL!#REF!,0))</f>
        <v>0</v>
      </c>
      <c r="BJ532" s="124">
        <f>IF(+NFL!$F304="San Francisco",+NFL!#REF!,IF(+NFL!$H304="San Francisco",+NFL!#REF!,0))</f>
        <v>0</v>
      </c>
      <c r="BK532" s="182">
        <f>IF(+NFL!$F304="San Francisco",+NFL!#REF!,IF(+NFL!$H304="San Francisco",+NFL!#REF!,0))</f>
        <v>0</v>
      </c>
    </row>
    <row r="533" spans="1:63" s="310" customFormat="1" x14ac:dyDescent="0.8">
      <c r="A533" s="70">
        <f>IF(+NFL!$F296="San Francisco",+NFL!A296,IF(+NFL!$H296="San Francisco",+NFL!A296,0))</f>
        <v>17</v>
      </c>
      <c r="B533" s="480" t="str">
        <f>IF(+NFL!$F296="San Francisco",+NFL!B296,IF(+NFL!$H296="San Francisco",+NFL!B296,0))</f>
        <v>Sat</v>
      </c>
      <c r="C533" s="72">
        <f>IF(+NFL!$F296="San Francisco",+NFL!C296,IF(+NFL!$H296="San Francisco",+NFL!C296,0))</f>
        <v>44563</v>
      </c>
      <c r="D533" s="73">
        <f>IF(+NFL!$F296="San Francisco",+NFL!D296,IF(+NFL!$H296="San Francisco",+NFL!D296,0))</f>
        <v>0.66666666666666663</v>
      </c>
      <c r="E533" s="70" t="str">
        <f>IF(+NFL!$F296="San Francisco",+NFL!E296,IF(+NFL!$H296="San Francisco",+NFL!E296,0))</f>
        <v>CBS</v>
      </c>
      <c r="F533" s="189" t="str">
        <f>IF(+NFL!$F296="San Francisco",+NFL!F296,IF(+NFL!$H296="San Francisco",+NFL!F296,0))</f>
        <v>Houston</v>
      </c>
      <c r="G533" s="70" t="str">
        <f>IF(+NFL!$F296="San Francisco",+NFL!G296,IF(+NFL!$H296="San Francisco",+NFL!G296,0))</f>
        <v>AFCS</v>
      </c>
      <c r="H533" s="189" t="str">
        <f>IF(+NFL!$F296="San Francisco",+NFL!H296,IF(+NFL!$H296="San Francisco",+NFL!H296,0))</f>
        <v>San Francisco</v>
      </c>
      <c r="I533" s="70" t="str">
        <f>IF(+NFL!$F296="San Francisco",+NFL!I296,IF(+NFL!$H296="San Francisco",+NFL!I296,0))</f>
        <v>NFCW</v>
      </c>
      <c r="J533" s="496" t="str">
        <f>IF(+NFL!$F296="San Francisco",+NFL!J296,IF(+NFL!$H296="San Francisco",+NFL!J296,0))</f>
        <v>San Francisco</v>
      </c>
      <c r="K533" s="510" t="str">
        <f>IF(+NFL!$F296="San Francisco",+NFL!K296,IF(+NFL!$H296="San Francisco",+NFL!K296,0))</f>
        <v>Houston</v>
      </c>
      <c r="L533" s="572">
        <f>IF(+NFL!$F296="San Francisco",+NFL!L296,IF(+NFL!$H296="San Francisco",+NFL!L296,0))</f>
        <v>13.5</v>
      </c>
      <c r="M533" s="573">
        <f>IF(+NFL!$F296="San Francisco",+NFL!M296,IF(+NFL!$H296="San Francisco",+NFL!M296,0))</f>
        <v>44</v>
      </c>
      <c r="N533" s="583" t="str">
        <f>IF(+NFL!$F296="San Francisco",+NFL!N296,IF(+NFL!$H296="San Francisco",+NFL!N296,0))</f>
        <v>San Francisco</v>
      </c>
      <c r="O533" s="584">
        <f>IF(+NFL!$F296="San Francisco",+NFL!O296,IF(+NFL!$H296="San Francisco",+NFL!O296,0))</f>
        <v>23</v>
      </c>
      <c r="P533" s="583" t="str">
        <f>IF(+NFL!$F296="San Francisco",+NFL!P296,IF(+NFL!$H296="San Francisco",+NFL!P296,0))</f>
        <v>Houston</v>
      </c>
      <c r="Q533" s="585">
        <f>IF(+NFL!$F296="San Francisco",+NFL!Q296,IF(+NFL!$H296="San Francisco",+NFL!Q296,0))</f>
        <v>7</v>
      </c>
      <c r="R533" s="586" t="str">
        <f>IF(+NFL!$F296="San Francisco",+NFL!R296,IF(+NFL!$H296="San Francisco",+NFL!R296,0))</f>
        <v>San Francisco</v>
      </c>
      <c r="S533" s="585" t="str">
        <f>IF(+NFL!$F296="San Francisco",+NFL!S296,IF(+NFL!$H296="San Francisco",+NFL!S296,0))</f>
        <v>Houston</v>
      </c>
      <c r="T533" s="587">
        <f>IF(+NFL!$F296="San Francisco",+NFL!T296,IF(+NFL!$H296="San Francisco",+NFL!T296,0))</f>
        <v>0</v>
      </c>
      <c r="U533" s="585" t="str">
        <f>IF(+NFL!$F296="San Francisco",+NFL!U296,IF(+NFL!$H296="San Francisco",+NFL!U296,0))</f>
        <v>L</v>
      </c>
      <c r="V533" s="586">
        <f>IF(+NFL!$F322="San Francisco",+NFL!#REF!,IF(+NFL!$H322="San Francisco",+NFL!#REF!,0))</f>
        <v>0</v>
      </c>
      <c r="W533" s="585">
        <f>IF(+NFL!$F322="San Francisco",+NFL!#REF!,IF(+NFL!$H322="San Francisco",+NFL!#REF!,0))</f>
        <v>0</v>
      </c>
      <c r="X533" s="587">
        <f>IF(+NFL!$F322="San Francisco",+NFL!#REF!,IF(+NFL!$H322="San Francisco",+NFL!#REF!,0))</f>
        <v>0</v>
      </c>
      <c r="Y533" s="585">
        <f>IF(+NFL!$F322="San Francisco",+NFL!#REF!,IF(+NFL!$H322="San Francisco",+NFL!#REF!,0))</f>
        <v>0</v>
      </c>
      <c r="Z533" s="586">
        <f>IF(+NFL!$F322="San Francisco",+NFL!#REF!,IF(+NFL!$H322="San Francisco",+NFL!#REF!,0))</f>
        <v>0</v>
      </c>
      <c r="AA533" s="585">
        <f>IF(+NFL!$F322="San Francisco",+NFL!#REF!,IF(+NFL!$H322="San Francisco",+NFL!#REF!,0))</f>
        <v>0</v>
      </c>
      <c r="AB533" s="124">
        <f>IF(+NFL!$F322="San Francisco",+NFL!#REF!,IF(+NFL!$H322="San Francisco",+NFL!#REF!,0))</f>
        <v>0</v>
      </c>
      <c r="AC533" s="182">
        <f>IF(+NFL!$F322="San Francisco",+NFL!#REF!,IF(+NFL!$H322="San Francisco",+NFL!#REF!,0))</f>
        <v>0</v>
      </c>
      <c r="AD533" s="496">
        <f>IF(+NFL!$F322="San Francisco",+NFL!#REF!,IF(+NFL!$H322="San Francisco",+NFL!#REF!,0))</f>
        <v>0</v>
      </c>
      <c r="AE533" s="565">
        <f>IF(+NFL!$F322="San Francisco",+NFL!#REF!,IF(+NFL!$H322="San Francisco",+NFL!#REF!,0))</f>
        <v>0</v>
      </c>
      <c r="AF533" s="496">
        <f>IF(+NFL!$F322="San Francisco",+NFL!#REF!,IF(+NFL!$H322="San Francisco",+NFL!#REF!,0))</f>
        <v>0</v>
      </c>
      <c r="AG533" s="565">
        <f>IF(+NFL!$F322="San Francisco",+NFL!#REF!,IF(+NFL!$H322="San Francisco",+NFL!#REF!,0))</f>
        <v>0</v>
      </c>
      <c r="AH533" s="496">
        <f>IF(+NFL!$F322="San Francisco",+NFL!#REF!,IF(+NFL!$H322="San Francisco",+NFL!#REF!,0))</f>
        <v>0</v>
      </c>
      <c r="AI533" s="565">
        <f>IF(+NFL!$F322="San Francisco",+NFL!#REF!,IF(+NFL!$H322="San Francisco",+NFL!#REF!,0))</f>
        <v>0</v>
      </c>
      <c r="AJ533" s="496">
        <f>IF(+NFL!$F322="San Francisco",+NFL!#REF!,IF(+NFL!$H322="San Francisco",+NFL!#REF!,0))</f>
        <v>0</v>
      </c>
      <c r="AK533" s="565">
        <f>IF(+NFL!$F322="San Francisco",+NFL!#REF!,IF(+NFL!$H322="San Francisco",+NFL!#REF!,0))</f>
        <v>0</v>
      </c>
      <c r="AL533" s="100">
        <f>IF(+NFL!$F322="San Francisco",+NFL!#REF!,IF(+NFL!$H322="San Francisco",+NFL!#REF!,0))</f>
        <v>0</v>
      </c>
      <c r="AM533" s="82">
        <f>IF(+NFL!$F322="San Francisco",+NFL!#REF!,IF(+NFL!$H322="San Francisco",+NFL!#REF!,0))</f>
        <v>0</v>
      </c>
      <c r="AN533" s="81">
        <f>IF(+NFL!$F322="San Francisco",+NFL!#REF!,IF(+NFL!$H322="San Francisco",+NFL!#REF!,0))</f>
        <v>0</v>
      </c>
      <c r="AO533" s="83">
        <f>IF(+NFL!$F322="San Francisco",+NFL!#REF!,IF(+NFL!$H322="San Francisco",+NFL!#REF!,0))</f>
        <v>0</v>
      </c>
      <c r="AP533" s="480">
        <f>IF(+NFL!$F322="San Francisco",+NFL!#REF!,IF(+NFL!$H322="San Francisco",+NFL!#REF!,0))</f>
        <v>0</v>
      </c>
      <c r="AQ533" s="72">
        <f>IF(+NFL!$F322="San Francisco",+NFL!#REF!,IF(+NFL!$H322="San Francisco",+NFL!#REF!,0))</f>
        <v>0</v>
      </c>
      <c r="AR533" s="81">
        <f>IF(+NFL!$F322="San Francisco",+NFL!#REF!,IF(+NFL!$H322="San Francisco",+NFL!#REF!,0))</f>
        <v>0</v>
      </c>
      <c r="AS533" s="96">
        <f>IF(+NFL!$F322="San Francisco",+NFL!#REF!,IF(+NFL!$H322="San Francisco",+NFL!#REF!,0))</f>
        <v>0</v>
      </c>
      <c r="AT533" s="96">
        <f>IF(+NFL!$F322="San Francisco",+NFL!#REF!,IF(+NFL!$H322="San Francisco",+NFL!#REF!,0))</f>
        <v>0</v>
      </c>
      <c r="AU533" s="81">
        <f>IF(+NFL!$F322="San Francisco",+NFL!#REF!,IF(+NFL!$H322="San Francisco",+NFL!#REF!,0))</f>
        <v>0</v>
      </c>
      <c r="AV533" s="96">
        <f>IF(+NFL!$F322="San Francisco",+NFL!#REF!,IF(+NFL!$H322="San Francisco",+NFL!#REF!,0))</f>
        <v>0</v>
      </c>
      <c r="AW533" s="70">
        <f>IF(+NFL!$F322="San Francisco",+NFL!#REF!,IF(+NFL!$H322="San Francisco",+NFL!#REF!,0))</f>
        <v>0</v>
      </c>
      <c r="AX533" s="96">
        <f>IF(+NFL!$F322="San Francisco",+NFL!#REF!,IF(+NFL!$H322="San Francisco",+NFL!#REF!,0))</f>
        <v>0</v>
      </c>
      <c r="AY533" s="81">
        <f>IF(+NFL!$F322="San Francisco",+NFL!#REF!,IF(+NFL!$H322="San Francisco",+NFL!#REF!,0))</f>
        <v>0</v>
      </c>
      <c r="AZ533" s="96">
        <f>IF(+NFL!$F322="San Francisco",+NFL!#REF!,IF(+NFL!$H322="San Francisco",+NFL!#REF!,0))</f>
        <v>0</v>
      </c>
      <c r="BA533" s="70">
        <f>IF(+NFL!$F322="San Francisco",+NFL!#REF!,IF(+NFL!$H322="San Francisco",+NFL!#REF!,0))</f>
        <v>0</v>
      </c>
      <c r="BB533" s="70">
        <f>IF(+NFL!$F322="San Francisco",+NFL!#REF!,IF(+NFL!$H322="San Francisco",+NFL!#REF!,0))</f>
        <v>0</v>
      </c>
      <c r="BC533" s="592">
        <f>IF(+NFL!$F322="San Francisco",+NFL!#REF!,IF(+NFL!$H322="San Francisco",+NFL!#REF!,0))</f>
        <v>0</v>
      </c>
      <c r="BD533" s="81">
        <f>IF(+NFL!$F322="San Francisco",+NFL!#REF!,IF(+NFL!$H322="San Francisco",+NFL!#REF!,0))</f>
        <v>0</v>
      </c>
      <c r="BE533" s="96">
        <f>IF(+NFL!$F322="San Francisco",+NFL!#REF!,IF(+NFL!$H322="San Francisco",+NFL!#REF!,0))</f>
        <v>0</v>
      </c>
      <c r="BF533" s="70">
        <f>IF(+NFL!$F322="San Francisco",+NFL!#REF!,IF(+NFL!$H322="San Francisco",+NFL!#REF!,0))</f>
        <v>0</v>
      </c>
      <c r="BG533" s="81">
        <f>IF(+NFL!$F322="San Francisco",+NFL!#REF!,IF(+NFL!$H322="San Francisco",+NFL!#REF!,0))</f>
        <v>0</v>
      </c>
      <c r="BH533" s="96">
        <f>IF(+NFL!$F322="San Francisco",+NFL!#REF!,IF(+NFL!$H322="San Francisco",+NFL!#REF!,0))</f>
        <v>0</v>
      </c>
      <c r="BI533" s="70">
        <f>IF(+NFL!$F322="San Francisco",+NFL!#REF!,IF(+NFL!$H322="San Francisco",+NFL!#REF!,0))</f>
        <v>0</v>
      </c>
      <c r="BJ533" s="124">
        <f>IF(+NFL!$F322="San Francisco",+NFL!#REF!,IF(+NFL!$H322="San Francisco",+NFL!#REF!,0))</f>
        <v>0</v>
      </c>
      <c r="BK533" s="182">
        <f>IF(+NFL!$F322="San Francisco",+NFL!#REF!,IF(+NFL!$H322="San Francisco",+NFL!#REF!,0))</f>
        <v>0</v>
      </c>
    </row>
    <row r="534" spans="1:63" s="310" customFormat="1" x14ac:dyDescent="0.8">
      <c r="A534" s="70">
        <f>IF(+NFL!$F315="San Francisco",+NFL!A315,IF(+NFL!$H315="San Francisco",+NFL!A315,0))</f>
        <v>18</v>
      </c>
      <c r="B534" s="480" t="str">
        <f>IF(+NFL!$F315="San Francisco",+NFL!B315,IF(+NFL!$H315="San Francisco",+NFL!B315,0))</f>
        <v>Sun</v>
      </c>
      <c r="C534" s="72">
        <f>IF(+NFL!$F315="San Francisco",+NFL!C315,IF(+NFL!$H315="San Francisco",+NFL!C315,0))</f>
        <v>44570</v>
      </c>
      <c r="D534" s="73">
        <f>IF(+NFL!$F315="San Francisco",+NFL!D315,IF(+NFL!$H315="San Francisco",+NFL!D315,0))</f>
        <v>0.67708333333333337</v>
      </c>
      <c r="E534" s="70" t="str">
        <f>IF(+NFL!$F315="San Francisco",+NFL!E315,IF(+NFL!$H315="San Francisco",+NFL!E315,0))</f>
        <v>Fox</v>
      </c>
      <c r="F534" s="189" t="str">
        <f>IF(+NFL!$F315="San Francisco",+NFL!F315,IF(+NFL!$H315="San Francisco",+NFL!F315,0))</f>
        <v>San Francisco</v>
      </c>
      <c r="G534" s="70" t="str">
        <f>IF(+NFL!$F315="San Francisco",+NFL!G315,IF(+NFL!$H315="San Francisco",+NFL!G315,0))</f>
        <v>NFCW</v>
      </c>
      <c r="H534" s="189" t="str">
        <f>IF(+NFL!$F315="San Francisco",+NFL!H315,IF(+NFL!$H315="San Francisco",+NFL!H315,0))</f>
        <v>LA Rams</v>
      </c>
      <c r="I534" s="70" t="str">
        <f>IF(+NFL!$F315="San Francisco",+NFL!I315,IF(+NFL!$H315="San Francisco",+NFL!I315,0))</f>
        <v>NFCW</v>
      </c>
      <c r="J534" s="496" t="str">
        <f>IF(+NFL!$F315="San Francisco",+NFL!J315,IF(+NFL!$H315="San Francisco",+NFL!J315,0))</f>
        <v>LA Rams</v>
      </c>
      <c r="K534" s="510" t="str">
        <f>IF(+NFL!$F315="San Francisco",+NFL!K315,IF(+NFL!$H315="San Francisco",+NFL!K315,0))</f>
        <v>San Francisco</v>
      </c>
      <c r="L534" s="572">
        <f>IF(+NFL!$F315="San Francisco",+NFL!L315,IF(+NFL!$H315="San Francisco",+NFL!L315,0))</f>
        <v>3.5</v>
      </c>
      <c r="M534" s="573">
        <f>IF(+NFL!$F315="San Francisco",+NFL!M315,IF(+NFL!$H315="San Francisco",+NFL!M315,0))</f>
        <v>46.5</v>
      </c>
      <c r="N534" s="583" t="str">
        <f>IF(+NFL!$F315="San Francisco",+NFL!N315,IF(+NFL!$H315="San Francisco",+NFL!N315,0))</f>
        <v>San Francisco</v>
      </c>
      <c r="O534" s="584">
        <f>IF(+NFL!$F315="San Francisco",+NFL!O315,IF(+NFL!$H315="San Francisco",+NFL!O315,0))</f>
        <v>27</v>
      </c>
      <c r="P534" s="583" t="str">
        <f>IF(+NFL!$F315="San Francisco",+NFL!P315,IF(+NFL!$H315="San Francisco",+NFL!P315,0))</f>
        <v>LA Rams</v>
      </c>
      <c r="Q534" s="585">
        <f>IF(+NFL!$F315="San Francisco",+NFL!Q315,IF(+NFL!$H315="San Francisco",+NFL!Q315,0))</f>
        <v>24</v>
      </c>
      <c r="R534" s="586" t="str">
        <f>IF(+NFL!$F315="San Francisco",+NFL!R315,IF(+NFL!$H315="San Francisco",+NFL!R315,0))</f>
        <v>San Francisco</v>
      </c>
      <c r="S534" s="585" t="str">
        <f>IF(+NFL!$F315="San Francisco",+NFL!S315,IF(+NFL!$H315="San Francisco",+NFL!S315,0))</f>
        <v>LA Rams</v>
      </c>
      <c r="T534" s="587">
        <f>IF(+NFL!$F315="San Francisco",+NFL!T315,IF(+NFL!$H315="San Francisco",+NFL!T315,0))</f>
        <v>0</v>
      </c>
      <c r="U534" s="585" t="str">
        <f>IF(+NFL!$F315="San Francisco",+NFL!U315,IF(+NFL!$H315="San Francisco",+NFL!U315,0))</f>
        <v>L</v>
      </c>
      <c r="V534" s="586">
        <f>IF(+NFL!$F344="San Francisco",+NFL!#REF!,IF(+NFL!$H344="San Francisco",+NFL!#REF!,0))</f>
        <v>0</v>
      </c>
      <c r="W534" s="585">
        <f>IF(+NFL!$F344="San Francisco",+NFL!#REF!,IF(+NFL!$H344="San Francisco",+NFL!#REF!,0))</f>
        <v>0</v>
      </c>
      <c r="X534" s="587">
        <f>IF(+NFL!$F344="San Francisco",+NFL!#REF!,IF(+NFL!$H344="San Francisco",+NFL!#REF!,0))</f>
        <v>0</v>
      </c>
      <c r="Y534" s="585">
        <f>IF(+NFL!$F344="San Francisco",+NFL!#REF!,IF(+NFL!$H344="San Francisco",+NFL!#REF!,0))</f>
        <v>0</v>
      </c>
      <c r="Z534" s="586">
        <f>IF(+NFL!$F344="San Francisco",+NFL!#REF!,IF(+NFL!$H344="San Francisco",+NFL!#REF!,0))</f>
        <v>0</v>
      </c>
      <c r="AA534" s="585">
        <f>IF(+NFL!$F344="San Francisco",+NFL!#REF!,IF(+NFL!$H344="San Francisco",+NFL!#REF!,0))</f>
        <v>0</v>
      </c>
      <c r="AB534" s="124">
        <f>IF(+NFL!$F344="San Francisco",+NFL!#REF!,IF(+NFL!$H344="San Francisco",+NFL!#REF!,0))</f>
        <v>0</v>
      </c>
      <c r="AC534" s="182">
        <f>IF(+NFL!$F344="San Francisco",+NFL!#REF!,IF(+NFL!$H344="San Francisco",+NFL!#REF!,0))</f>
        <v>0</v>
      </c>
      <c r="AD534" s="496">
        <f>IF(+NFL!$F344="San Francisco",+NFL!#REF!,IF(+NFL!$H344="San Francisco",+NFL!#REF!,0))</f>
        <v>0</v>
      </c>
      <c r="AE534" s="565">
        <f>IF(+NFL!$F344="San Francisco",+NFL!#REF!,IF(+NFL!$H344="San Francisco",+NFL!#REF!,0))</f>
        <v>0</v>
      </c>
      <c r="AF534" s="496">
        <f>IF(+NFL!$F344="San Francisco",+NFL!#REF!,IF(+NFL!$H344="San Francisco",+NFL!#REF!,0))</f>
        <v>0</v>
      </c>
      <c r="AG534" s="565">
        <f>IF(+NFL!$F344="San Francisco",+NFL!#REF!,IF(+NFL!$H344="San Francisco",+NFL!#REF!,0))</f>
        <v>0</v>
      </c>
      <c r="AH534" s="496">
        <f>IF(+NFL!$F344="San Francisco",+NFL!#REF!,IF(+NFL!$H344="San Francisco",+NFL!#REF!,0))</f>
        <v>0</v>
      </c>
      <c r="AI534" s="565">
        <f>IF(+NFL!$F344="San Francisco",+NFL!#REF!,IF(+NFL!$H344="San Francisco",+NFL!#REF!,0))</f>
        <v>0</v>
      </c>
      <c r="AJ534" s="496">
        <f>IF(+NFL!$F344="San Francisco",+NFL!#REF!,IF(+NFL!$H344="San Francisco",+NFL!#REF!,0))</f>
        <v>0</v>
      </c>
      <c r="AK534" s="565">
        <f>IF(+NFL!$F344="San Francisco",+NFL!#REF!,IF(+NFL!$H344="San Francisco",+NFL!#REF!,0))</f>
        <v>0</v>
      </c>
      <c r="AL534" s="100">
        <f>IF(+NFL!$F344="San Francisco",+NFL!#REF!,IF(+NFL!$H344="San Francisco",+NFL!#REF!,0))</f>
        <v>0</v>
      </c>
      <c r="AM534" s="82">
        <f>IF(+NFL!$F344="San Francisco",+NFL!#REF!,IF(+NFL!$H344="San Francisco",+NFL!#REF!,0))</f>
        <v>0</v>
      </c>
      <c r="AN534" s="81">
        <f>IF(+NFL!$F344="San Francisco",+NFL!#REF!,IF(+NFL!$H344="San Francisco",+NFL!#REF!,0))</f>
        <v>0</v>
      </c>
      <c r="AO534" s="83">
        <f>IF(+NFL!$F344="San Francisco",+NFL!#REF!,IF(+NFL!$H344="San Francisco",+NFL!#REF!,0))</f>
        <v>0</v>
      </c>
      <c r="AP534" s="480">
        <f>IF(+NFL!$F344="San Francisco",+NFL!#REF!,IF(+NFL!$H344="San Francisco",+NFL!#REF!,0))</f>
        <v>0</v>
      </c>
      <c r="AQ534" s="72">
        <f>IF(+NFL!$F344="San Francisco",+NFL!#REF!,IF(+NFL!$H344="San Francisco",+NFL!#REF!,0))</f>
        <v>0</v>
      </c>
      <c r="AR534" s="81">
        <f>IF(+NFL!$F344="San Francisco",+NFL!#REF!,IF(+NFL!$H344="San Francisco",+NFL!#REF!,0))</f>
        <v>0</v>
      </c>
      <c r="AS534" s="96">
        <f>IF(+NFL!$F344="San Francisco",+NFL!#REF!,IF(+NFL!$H344="San Francisco",+NFL!#REF!,0))</f>
        <v>0</v>
      </c>
      <c r="AT534" s="96">
        <f>IF(+NFL!$F344="San Francisco",+NFL!#REF!,IF(+NFL!$H344="San Francisco",+NFL!#REF!,0))</f>
        <v>0</v>
      </c>
      <c r="AU534" s="81">
        <f>IF(+NFL!$F344="San Francisco",+NFL!#REF!,IF(+NFL!$H344="San Francisco",+NFL!#REF!,0))</f>
        <v>0</v>
      </c>
      <c r="AV534" s="96">
        <f>IF(+NFL!$F344="San Francisco",+NFL!#REF!,IF(+NFL!$H344="San Francisco",+NFL!#REF!,0))</f>
        <v>0</v>
      </c>
      <c r="AW534" s="70">
        <f>IF(+NFL!$F344="San Francisco",+NFL!#REF!,IF(+NFL!$H344="San Francisco",+NFL!#REF!,0))</f>
        <v>0</v>
      </c>
      <c r="AX534" s="96">
        <f>IF(+NFL!$F344="San Francisco",+NFL!#REF!,IF(+NFL!$H344="San Francisco",+NFL!#REF!,0))</f>
        <v>0</v>
      </c>
      <c r="AY534" s="81">
        <f>IF(+NFL!$F344="San Francisco",+NFL!#REF!,IF(+NFL!$H344="San Francisco",+NFL!#REF!,0))</f>
        <v>0</v>
      </c>
      <c r="AZ534" s="96">
        <f>IF(+NFL!$F344="San Francisco",+NFL!#REF!,IF(+NFL!$H344="San Francisco",+NFL!#REF!,0))</f>
        <v>0</v>
      </c>
      <c r="BA534" s="70">
        <f>IF(+NFL!$F344="San Francisco",+NFL!#REF!,IF(+NFL!$H344="San Francisco",+NFL!#REF!,0))</f>
        <v>0</v>
      </c>
      <c r="BB534" s="70">
        <f>IF(+NFL!$F344="San Francisco",+NFL!#REF!,IF(+NFL!$H344="San Francisco",+NFL!#REF!,0))</f>
        <v>0</v>
      </c>
      <c r="BC534" s="592">
        <f>IF(+NFL!$F344="San Francisco",+NFL!#REF!,IF(+NFL!$H344="San Francisco",+NFL!#REF!,0))</f>
        <v>0</v>
      </c>
      <c r="BD534" s="81">
        <f>IF(+NFL!$F344="San Francisco",+NFL!#REF!,IF(+NFL!$H344="San Francisco",+NFL!#REF!,0))</f>
        <v>0</v>
      </c>
      <c r="BE534" s="96">
        <f>IF(+NFL!$F344="San Francisco",+NFL!#REF!,IF(+NFL!$H344="San Francisco",+NFL!#REF!,0))</f>
        <v>0</v>
      </c>
      <c r="BF534" s="70">
        <f>IF(+NFL!$F344="San Francisco",+NFL!#REF!,IF(+NFL!$H344="San Francisco",+NFL!#REF!,0))</f>
        <v>0</v>
      </c>
      <c r="BG534" s="81">
        <f>IF(+NFL!$F344="San Francisco",+NFL!#REF!,IF(+NFL!$H344="San Francisco",+NFL!#REF!,0))</f>
        <v>0</v>
      </c>
      <c r="BH534" s="96">
        <f>IF(+NFL!$F344="San Francisco",+NFL!#REF!,IF(+NFL!$H344="San Francisco",+NFL!#REF!,0))</f>
        <v>0</v>
      </c>
      <c r="BI534" s="70">
        <f>IF(+NFL!$F344="San Francisco",+NFL!#REF!,IF(+NFL!$H344="San Francisco",+NFL!#REF!,0))</f>
        <v>0</v>
      </c>
      <c r="BJ534" s="124">
        <f>IF(+NFL!$F344="San Francisco",+NFL!#REF!,IF(+NFL!$H344="San Francisco",+NFL!#REF!,0))</f>
        <v>0</v>
      </c>
      <c r="BK534" s="182">
        <f>IF(+NFL!$F344="San Francisco",+NFL!#REF!,IF(+NFL!$H344="San Francisco",+NFL!#REF!,0))</f>
        <v>0</v>
      </c>
    </row>
    <row r="535" spans="1:63" s="310" customFormat="1" x14ac:dyDescent="0.8">
      <c r="A535" s="70"/>
      <c r="B535" s="480"/>
      <c r="C535" s="72"/>
      <c r="D535" s="73"/>
      <c r="E535" s="70"/>
      <c r="F535" s="1311" t="str">
        <f>F536</f>
        <v>Seattle</v>
      </c>
      <c r="G535" s="1312"/>
      <c r="H535" s="1312"/>
      <c r="I535" s="1313"/>
      <c r="J535" s="496"/>
      <c r="K535" s="510"/>
      <c r="L535" s="572"/>
      <c r="M535" s="573"/>
      <c r="N535" s="583"/>
      <c r="O535" s="584"/>
      <c r="P535" s="583"/>
      <c r="Q535" s="585"/>
      <c r="R535" s="586"/>
      <c r="S535" s="585"/>
      <c r="T535" s="587"/>
      <c r="U535" s="585"/>
      <c r="V535" s="586"/>
      <c r="W535" s="585"/>
      <c r="X535" s="587"/>
      <c r="Y535" s="585"/>
      <c r="Z535" s="586"/>
      <c r="AA535" s="585"/>
      <c r="AB535" s="124"/>
      <c r="AC535" s="182"/>
      <c r="AD535" s="496"/>
      <c r="AE535" s="565"/>
      <c r="AF535" s="496"/>
      <c r="AG535" s="565"/>
      <c r="AH535" s="496"/>
      <c r="AI535" s="565"/>
      <c r="AJ535" s="496"/>
      <c r="AK535" s="565"/>
      <c r="AL535" s="100"/>
      <c r="AM535" s="82"/>
      <c r="AN535" s="81"/>
      <c r="AO535" s="83"/>
      <c r="AP535" s="480"/>
      <c r="AQ535" s="480"/>
      <c r="AR535" s="81"/>
      <c r="AS535" s="96"/>
      <c r="AT535" s="96"/>
      <c r="AU535" s="81"/>
      <c r="AV535" s="96"/>
      <c r="AW535" s="70"/>
      <c r="AX535" s="96"/>
      <c r="AY535" s="81"/>
      <c r="AZ535" s="96"/>
      <c r="BA535" s="70"/>
      <c r="BB535" s="70"/>
      <c r="BC535" s="480"/>
      <c r="BD535" s="81"/>
      <c r="BE535" s="96"/>
      <c r="BF535" s="70"/>
      <c r="BG535" s="81"/>
      <c r="BH535" s="96"/>
      <c r="BI535" s="70"/>
      <c r="BJ535" s="124"/>
      <c r="BK535" s="182"/>
    </row>
    <row r="536" spans="1:63" s="310" customFormat="1" x14ac:dyDescent="0.8">
      <c r="A536" s="70">
        <f>IF(+NFL!$F7="Seattle",+NFL!A7,IF(+NFL!$H7="Seattle",+NFL!A7,0))</f>
        <v>1</v>
      </c>
      <c r="B536" s="480" t="str">
        <f>IF(+NFL!$F7="Seattle",+NFL!B7,IF(+NFL!$H7="Seattle",+NFL!B7,0))</f>
        <v>Sun</v>
      </c>
      <c r="C536" s="72">
        <f>IF(+NFL!$F7="Seattle",+NFL!C7,IF(+NFL!$H7="Seattle",+NFL!C7,0))</f>
        <v>44451</v>
      </c>
      <c r="D536" s="73">
        <f>IF(+NFL!$F7="Seattle",+NFL!D7,IF(+NFL!$H7="Seattle",+NFL!D7,0))</f>
        <v>0.54166666666666663</v>
      </c>
      <c r="E536" s="70" t="str">
        <f>IF(+NFL!$F7="Seattle",+NFL!E7,IF(+NFL!$H7="Seattle",+NFL!E7,0))</f>
        <v>Fox</v>
      </c>
      <c r="F536" s="189" t="str">
        <f>IF(+NFL!$F7="Seattle",+NFL!F7,IF(+NFL!$H7="Seattle",+NFL!F7,0))</f>
        <v>Seattle</v>
      </c>
      <c r="G536" s="70" t="str">
        <f>IF(+NFL!$F7="Seattle",+NFL!G7,IF(+NFL!$H7="Seattle",+NFL!G7,0))</f>
        <v>NFCW</v>
      </c>
      <c r="H536" s="189" t="str">
        <f>IF(+NFL!$F7="Seattle",+NFL!H7,IF(+NFL!$H7="Seattle",+NFL!H7,0))</f>
        <v>Indianapolis</v>
      </c>
      <c r="I536" s="70" t="str">
        <f>IF(+NFL!$F7="Seattle",+NFL!I7,IF(+NFL!$H7="Seattle",+NFL!I7,0))</f>
        <v>AFCS</v>
      </c>
      <c r="J536" s="496" t="str">
        <f>IF(+NFL!$F7="Seattle",+NFL!J7,IF(+NFL!$H7="Seattle",+NFL!J7,0))</f>
        <v>Seattle</v>
      </c>
      <c r="K536" s="510" t="str">
        <f>IF(+NFL!$F7="Seattle",+NFL!K7,IF(+NFL!$H7="Seattle",+NFL!K7,0))</f>
        <v>Indianapolis</v>
      </c>
      <c r="L536" s="572">
        <f>IF(+NFL!$F7="Seattle",+NFL!L7,IF(+NFL!$H7="Seattle",+NFL!L7,0))</f>
        <v>2.5</v>
      </c>
      <c r="M536" s="573">
        <f>IF(+NFL!$F7="Seattle",+NFL!M7,IF(+NFL!$H7="Seattle",+NFL!M7,0))</f>
        <v>49.5</v>
      </c>
      <c r="N536" s="583" t="str">
        <f>IF(+NFL!$F7="Seattle",+NFL!N7,IF(+NFL!$H7="Seattle",+NFL!N7,0))</f>
        <v>Seattle</v>
      </c>
      <c r="O536" s="584">
        <f>IF(+NFL!$F7="Seattle",+NFL!O7,IF(+NFL!$H7="Seattle",+NFL!O7,0))</f>
        <v>28</v>
      </c>
      <c r="P536" s="583" t="str">
        <f>IF(+NFL!$F7="Seattle",+NFL!P7,IF(+NFL!$H7="Seattle",+NFL!P7,0))</f>
        <v>Indianapolis</v>
      </c>
      <c r="Q536" s="585">
        <f>IF(+NFL!$F7="Seattle",+NFL!Q7,IF(+NFL!$H7="Seattle",+NFL!Q7,0))</f>
        <v>16</v>
      </c>
      <c r="R536" s="586" t="str">
        <f>IF(+NFL!$F7="Seattle",+NFL!R7,IF(+NFL!$H7="Seattle",+NFL!R7,0))</f>
        <v>Seattle</v>
      </c>
      <c r="S536" s="585" t="str">
        <f>IF(+NFL!$F7="Seattle",+NFL!S7,IF(+NFL!$H7="Seattle",+NFL!S7,0))</f>
        <v>Indianapolis</v>
      </c>
      <c r="T536" s="587" t="str">
        <f>IF(+NFL!$F7="Seattle",+NFL!T7,IF(+NFL!$H7="Seattle",+NFL!T7,0))</f>
        <v>Indianapolis</v>
      </c>
      <c r="U536" s="585" t="str">
        <f>IF(+NFL!$F7="Seattle",+NFL!U7,IF(+NFL!$H7="Seattle",+NFL!U7,0))</f>
        <v>L</v>
      </c>
      <c r="V536" s="586"/>
      <c r="W536" s="585"/>
      <c r="X536" s="587"/>
      <c r="Y536" s="585"/>
      <c r="Z536" s="586"/>
      <c r="AA536" s="585"/>
      <c r="AB536" s="124"/>
      <c r="AC536" s="182"/>
      <c r="AD536" s="496"/>
      <c r="AE536" s="565"/>
      <c r="AF536" s="496"/>
      <c r="AG536" s="565"/>
      <c r="AH536" s="496"/>
      <c r="AI536" s="565"/>
      <c r="AJ536" s="496"/>
      <c r="AK536" s="565"/>
      <c r="AL536" s="100"/>
      <c r="AM536" s="82"/>
      <c r="AN536" s="81"/>
      <c r="AO536" s="83"/>
      <c r="AP536" s="480"/>
      <c r="AQ536" s="72"/>
      <c r="AR536" s="81"/>
      <c r="AS536" s="96"/>
      <c r="AT536" s="96"/>
      <c r="AU536" s="81"/>
      <c r="AV536" s="96"/>
      <c r="AW536" s="70"/>
      <c r="AX536" s="96"/>
      <c r="AY536" s="81"/>
      <c r="AZ536" s="96"/>
      <c r="BA536" s="70"/>
      <c r="BB536" s="70"/>
      <c r="BC536" s="592"/>
      <c r="BD536" s="81"/>
      <c r="BE536" s="96"/>
      <c r="BF536" s="70"/>
      <c r="BG536" s="81"/>
      <c r="BH536" s="96"/>
      <c r="BI536" s="70"/>
      <c r="BJ536" s="124"/>
      <c r="BK536" s="182"/>
    </row>
    <row r="537" spans="1:63" s="310" customFormat="1" x14ac:dyDescent="0.8">
      <c r="A537" s="70">
        <f>IF(+NFL!$F33="Seattle",+NFL!A33,IF(+NFL!$H33="Seattle",+NFL!A33,0))</f>
        <v>2</v>
      </c>
      <c r="B537" s="480" t="str">
        <f>IF(+NFL!$F33="Seattle",+NFL!B33,IF(+NFL!$H33="Seattle",+NFL!B33,0))</f>
        <v>Sun</v>
      </c>
      <c r="C537" s="72">
        <f>IF(+NFL!$F33="Seattle",+NFL!C33,IF(+NFL!$H33="Seattle",+NFL!C33,0))</f>
        <v>44458</v>
      </c>
      <c r="D537" s="73">
        <f>IF(+NFL!$F33="Seattle",+NFL!D33,IF(+NFL!$H33="Seattle",+NFL!D33,0))</f>
        <v>0.68055416666666668</v>
      </c>
      <c r="E537" s="70" t="str">
        <f>IF(+NFL!$F33="Seattle",+NFL!E33,IF(+NFL!$H33="Seattle",+NFL!E33,0))</f>
        <v>CBS</v>
      </c>
      <c r="F537" s="189" t="str">
        <f>IF(+NFL!$F33="Seattle",+NFL!F33,IF(+NFL!$H33="Seattle",+NFL!F33,0))</f>
        <v>Tennessee</v>
      </c>
      <c r="G537" s="70" t="str">
        <f>IF(+NFL!$F33="Seattle",+NFL!G33,IF(+NFL!$H33="Seattle",+NFL!G33,0))</f>
        <v>AFCS</v>
      </c>
      <c r="H537" s="189" t="str">
        <f>IF(+NFL!$F33="Seattle",+NFL!H33,IF(+NFL!$H33="Seattle",+NFL!H33,0))</f>
        <v>Seattle</v>
      </c>
      <c r="I537" s="70" t="str">
        <f>IF(+NFL!$F33="Seattle",+NFL!I33,IF(+NFL!$H33="Seattle",+NFL!I33,0))</f>
        <v>NFCW</v>
      </c>
      <c r="J537" s="496" t="str">
        <f>IF(+NFL!$F33="Seattle",+NFL!J33,IF(+NFL!$H33="Seattle",+NFL!J33,0))</f>
        <v>Seattle</v>
      </c>
      <c r="K537" s="510" t="str">
        <f>IF(+NFL!$F33="Seattle",+NFL!K33,IF(+NFL!$H33="Seattle",+NFL!K33,0))</f>
        <v>Tennessee</v>
      </c>
      <c r="L537" s="572">
        <f>IF(+NFL!$F33="Seattle",+NFL!L33,IF(+NFL!$H33="Seattle",+NFL!L33,0))</f>
        <v>6.5</v>
      </c>
      <c r="M537" s="573">
        <f>IF(+NFL!$F33="Seattle",+NFL!M33,IF(+NFL!$H33="Seattle",+NFL!M33,0))</f>
        <v>54</v>
      </c>
      <c r="N537" s="583" t="str">
        <f>IF(+NFL!$F33="Seattle",+NFL!N33,IF(+NFL!$H33="Seattle",+NFL!N33,0))</f>
        <v>Tennessee</v>
      </c>
      <c r="O537" s="584">
        <f>IF(+NFL!$F33="Seattle",+NFL!O33,IF(+NFL!$H33="Seattle",+NFL!O33,0))</f>
        <v>33</v>
      </c>
      <c r="P537" s="583" t="str">
        <f>IF(+NFL!$F33="Seattle",+NFL!P33,IF(+NFL!$H33="Seattle",+NFL!P33,0))</f>
        <v>Seattle</v>
      </c>
      <c r="Q537" s="585">
        <f>IF(+NFL!$F33="Seattle",+NFL!Q33,IF(+NFL!$H33="Seattle",+NFL!Q33,0))</f>
        <v>30</v>
      </c>
      <c r="R537" s="586" t="str">
        <f>IF(+NFL!$F33="Seattle",+NFL!R33,IF(+NFL!$H33="Seattle",+NFL!R33,0))</f>
        <v>Tennessee</v>
      </c>
      <c r="S537" s="585" t="str">
        <f>IF(+NFL!$F33="Seattle",+NFL!S33,IF(+NFL!$H33="Seattle",+NFL!S33,0))</f>
        <v>Seattle</v>
      </c>
      <c r="T537" s="587" t="str">
        <f>IF(+NFL!$F33="Seattle",+NFL!T33,IF(+NFL!$H33="Seattle",+NFL!T33,0))</f>
        <v>Tennessee</v>
      </c>
      <c r="U537" s="585" t="str">
        <f>IF(+NFL!$F33="Seattle",+NFL!U33,IF(+NFL!$H33="Seattle",+NFL!U33,0))</f>
        <v>W</v>
      </c>
      <c r="V537" s="586">
        <f>IF(+NFL!$F34="Seattle",+NFL!#REF!,IF(+NFL!$H34="Seattle",+NFL!#REF!,0))</f>
        <v>0</v>
      </c>
      <c r="W537" s="585">
        <f>IF(+NFL!$F34="Seattle",+NFL!#REF!,IF(+NFL!$H34="Seattle",+NFL!#REF!,0))</f>
        <v>0</v>
      </c>
      <c r="X537" s="587">
        <f>IF(+NFL!$F34="Seattle",+NFL!#REF!,IF(+NFL!$H34="Seattle",+NFL!#REF!,0))</f>
        <v>0</v>
      </c>
      <c r="Y537" s="585">
        <f>IF(+NFL!$F34="Seattle",+NFL!#REF!,IF(+NFL!$H34="Seattle",+NFL!#REF!,0))</f>
        <v>0</v>
      </c>
      <c r="Z537" s="586">
        <f>IF(+NFL!$F34="Seattle",+NFL!#REF!,IF(+NFL!$H34="Seattle",+NFL!#REF!,0))</f>
        <v>0</v>
      </c>
      <c r="AA537" s="585">
        <f>IF(+NFL!$F34="Seattle",+NFL!#REF!,IF(+NFL!$H34="Seattle",+NFL!#REF!,0))</f>
        <v>0</v>
      </c>
      <c r="AB537" s="124">
        <f>IF(+NFL!$F34="Seattle",+NFL!#REF!,IF(+NFL!$H34="Seattle",+NFL!#REF!,0))</f>
        <v>0</v>
      </c>
      <c r="AC537" s="182">
        <f>IF(+NFL!$F34="Seattle",+NFL!#REF!,IF(+NFL!$H34="Seattle",+NFL!#REF!,0))</f>
        <v>0</v>
      </c>
      <c r="AD537" s="496">
        <f>IF(+NFL!$F34="Seattle",+NFL!#REF!,IF(+NFL!$H34="Seattle",+NFL!#REF!,0))</f>
        <v>0</v>
      </c>
      <c r="AE537" s="565">
        <f>IF(+NFL!$F34="Seattle",+NFL!#REF!,IF(+NFL!$H34="Seattle",+NFL!#REF!,0))</f>
        <v>0</v>
      </c>
      <c r="AF537" s="496">
        <f>IF(+NFL!$F34="Seattle",+NFL!#REF!,IF(+NFL!$H34="Seattle",+NFL!#REF!,0))</f>
        <v>0</v>
      </c>
      <c r="AG537" s="565">
        <f>IF(+NFL!$F34="Seattle",+NFL!#REF!,IF(+NFL!$H34="Seattle",+NFL!#REF!,0))</f>
        <v>0</v>
      </c>
      <c r="AH537" s="496">
        <f>IF(+NFL!$F34="Seattle",+NFL!#REF!,IF(+NFL!$H34="Seattle",+NFL!#REF!,0))</f>
        <v>0</v>
      </c>
      <c r="AI537" s="565">
        <f>IF(+NFL!$F34="Seattle",+NFL!#REF!,IF(+NFL!$H34="Seattle",+NFL!#REF!,0))</f>
        <v>0</v>
      </c>
      <c r="AJ537" s="496">
        <f>IF(+NFL!$F34="Seattle",+NFL!#REF!,IF(+NFL!$H34="Seattle",+NFL!#REF!,0))</f>
        <v>0</v>
      </c>
      <c r="AK537" s="565">
        <f>IF(+NFL!$F34="Seattle",+NFL!#REF!,IF(+NFL!$H34="Seattle",+NFL!#REF!,0))</f>
        <v>0</v>
      </c>
      <c r="AL537" s="100">
        <f>IF(+NFL!$F34="Seattle",+NFL!#REF!,IF(+NFL!$H34="Seattle",+NFL!#REF!,0))</f>
        <v>0</v>
      </c>
      <c r="AM537" s="82">
        <f>IF(+NFL!$F34="Seattle",+NFL!#REF!,IF(+NFL!$H34="Seattle",+NFL!#REF!,0))</f>
        <v>0</v>
      </c>
      <c r="AN537" s="81">
        <f>IF(+NFL!$F34="Seattle",+NFL!#REF!,IF(+NFL!$H34="Seattle",+NFL!#REF!,0))</f>
        <v>0</v>
      </c>
      <c r="AO537" s="83">
        <f>IF(+NFL!$F34="Seattle",+NFL!#REF!,IF(+NFL!$H34="Seattle",+NFL!#REF!,0))</f>
        <v>0</v>
      </c>
      <c r="AP537" s="480">
        <f>IF(+NFL!$F34="Seattle",+NFL!#REF!,IF(+NFL!$H34="Seattle",+NFL!#REF!,0))</f>
        <v>0</v>
      </c>
      <c r="AQ537" s="72">
        <f>IF(+NFL!$F34="Seattle",+NFL!#REF!,IF(+NFL!$H34="Seattle",+NFL!#REF!,0))</f>
        <v>0</v>
      </c>
      <c r="AR537" s="81">
        <f>IF(+NFL!$F34="Seattle",+NFL!#REF!,IF(+NFL!$H34="Seattle",+NFL!#REF!,0))</f>
        <v>0</v>
      </c>
      <c r="AS537" s="96">
        <f>IF(+NFL!$F34="Seattle",+NFL!#REF!,IF(+NFL!$H34="Seattle",+NFL!#REF!,0))</f>
        <v>0</v>
      </c>
      <c r="AT537" s="96">
        <f>IF(+NFL!$F34="Seattle",+NFL!#REF!,IF(+NFL!$H34="Seattle",+NFL!#REF!,0))</f>
        <v>0</v>
      </c>
      <c r="AU537" s="81">
        <f>IF(+NFL!$F34="Seattle",+NFL!#REF!,IF(+NFL!$H34="Seattle",+NFL!#REF!,0))</f>
        <v>0</v>
      </c>
      <c r="AV537" s="96">
        <f>IF(+NFL!$F34="Seattle",+NFL!#REF!,IF(+NFL!$H34="Seattle",+NFL!#REF!,0))</f>
        <v>0</v>
      </c>
      <c r="AW537" s="70">
        <f>IF(+NFL!$F34="Seattle",+NFL!#REF!,IF(+NFL!$H34="Seattle",+NFL!#REF!,0))</f>
        <v>0</v>
      </c>
      <c r="AX537" s="96">
        <f>IF(+NFL!$F34="Seattle",+NFL!#REF!,IF(+NFL!$H34="Seattle",+NFL!#REF!,0))</f>
        <v>0</v>
      </c>
      <c r="AY537" s="81">
        <f>IF(+NFL!$F34="Seattle",+NFL!#REF!,IF(+NFL!$H34="Seattle",+NFL!#REF!,0))</f>
        <v>0</v>
      </c>
      <c r="AZ537" s="96">
        <f>IF(+NFL!$F34="Seattle",+NFL!#REF!,IF(+NFL!$H34="Seattle",+NFL!#REF!,0))</f>
        <v>0</v>
      </c>
      <c r="BA537" s="70">
        <f>IF(+NFL!$F34="Seattle",+NFL!#REF!,IF(+NFL!$H34="Seattle",+NFL!#REF!,0))</f>
        <v>0</v>
      </c>
      <c r="BB537" s="70">
        <f>IF(+NFL!$F34="Seattle",+NFL!#REF!,IF(+NFL!$H34="Seattle",+NFL!#REF!,0))</f>
        <v>0</v>
      </c>
      <c r="BC537" s="592">
        <f>IF(+NFL!$F34="Seattle",+NFL!#REF!,IF(+NFL!$H34="Seattle",+NFL!#REF!,0))</f>
        <v>0</v>
      </c>
      <c r="BD537" s="81">
        <f>IF(+NFL!$F34="Seattle",+NFL!#REF!,IF(+NFL!$H34="Seattle",+NFL!#REF!,0))</f>
        <v>0</v>
      </c>
      <c r="BE537" s="96">
        <f>IF(+NFL!$F34="Seattle",+NFL!#REF!,IF(+NFL!$H34="Seattle",+NFL!#REF!,0))</f>
        <v>0</v>
      </c>
      <c r="BF537" s="70">
        <f>IF(+NFL!$F34="Seattle",+NFL!#REF!,IF(+NFL!$H34="Seattle",+NFL!#REF!,0))</f>
        <v>0</v>
      </c>
      <c r="BG537" s="81">
        <f>IF(+NFL!$F34="Seattle",+NFL!#REF!,IF(+NFL!$H34="Seattle",+NFL!#REF!,0))</f>
        <v>0</v>
      </c>
      <c r="BH537" s="96">
        <f>IF(+NFL!$F34="Seattle",+NFL!#REF!,IF(+NFL!$H34="Seattle",+NFL!#REF!,0))</f>
        <v>0</v>
      </c>
      <c r="BI537" s="70">
        <f>IF(+NFL!$F34="Seattle",+NFL!#REF!,IF(+NFL!$H34="Seattle",+NFL!#REF!,0))</f>
        <v>0</v>
      </c>
      <c r="BJ537" s="124">
        <f>IF(+NFL!$F34="Seattle",+NFL!#REF!,IF(+NFL!$H34="Seattle",+NFL!#REF!,0))</f>
        <v>0</v>
      </c>
      <c r="BK537" s="182">
        <f>IF(+NFL!$F34="Seattle",+NFL!#REF!,IF(+NFL!$H34="Seattle",+NFL!#REF!,0))</f>
        <v>0</v>
      </c>
    </row>
    <row r="538" spans="1:63" s="310" customFormat="1" x14ac:dyDescent="0.8">
      <c r="A538" s="70">
        <f>IF(+NFL!$F48="Seattle",+NFL!A48,IF(+NFL!$H48="Seattle",+NFL!A48,0))</f>
        <v>3</v>
      </c>
      <c r="B538" s="480" t="str">
        <f>IF(+NFL!$F48="Seattle",+NFL!B48,IF(+NFL!$H48="Seattle",+NFL!B48,0))</f>
        <v>Sun</v>
      </c>
      <c r="C538" s="72">
        <f>IF(+NFL!$F48="Seattle",+NFL!C48,IF(+NFL!$H48="Seattle",+NFL!C48,0))</f>
        <v>44465</v>
      </c>
      <c r="D538" s="73">
        <f>IF(+NFL!$F48="Seattle",+NFL!D48,IF(+NFL!$H48="Seattle",+NFL!D48,0))</f>
        <v>0.68055416666666668</v>
      </c>
      <c r="E538" s="70" t="str">
        <f>IF(+NFL!$F48="Seattle",+NFL!E48,IF(+NFL!$H48="Seattle",+NFL!E48,0))</f>
        <v>Fox</v>
      </c>
      <c r="F538" s="189" t="str">
        <f>IF(+NFL!$F48="Seattle",+NFL!F48,IF(+NFL!$H48="Seattle",+NFL!F48,0))</f>
        <v>Seattle</v>
      </c>
      <c r="G538" s="70" t="str">
        <f>IF(+NFL!$F48="Seattle",+NFL!G48,IF(+NFL!$H48="Seattle",+NFL!G48,0))</f>
        <v>NFCW</v>
      </c>
      <c r="H538" s="189" t="str">
        <f>IF(+NFL!$F48="Seattle",+NFL!H48,IF(+NFL!$H48="Seattle",+NFL!H48,0))</f>
        <v>Minnesota</v>
      </c>
      <c r="I538" s="70" t="str">
        <f>IF(+NFL!$F48="Seattle",+NFL!I48,IF(+NFL!$H48="Seattle",+NFL!I48,0))</f>
        <v>NFCN</v>
      </c>
      <c r="J538" s="496" t="str">
        <f>IF(+NFL!$F48="Seattle",+NFL!J48,IF(+NFL!$H48="Seattle",+NFL!J48,0))</f>
        <v>Seattle</v>
      </c>
      <c r="K538" s="510" t="str">
        <f>IF(+NFL!$F48="Seattle",+NFL!K48,IF(+NFL!$H48="Seattle",+NFL!K48,0))</f>
        <v>Minnesota</v>
      </c>
      <c r="L538" s="572">
        <f>IF(+NFL!$F48="Seattle",+NFL!L48,IF(+NFL!$H48="Seattle",+NFL!L48,0))</f>
        <v>1.5</v>
      </c>
      <c r="M538" s="573">
        <f>IF(+NFL!$F48="Seattle",+NFL!M48,IF(+NFL!$H48="Seattle",+NFL!M48,0))</f>
        <v>55.5</v>
      </c>
      <c r="N538" s="583" t="str">
        <f>IF(+NFL!$F48="Seattle",+NFL!N48,IF(+NFL!$H48="Seattle",+NFL!N48,0))</f>
        <v>Minnesota</v>
      </c>
      <c r="O538" s="584">
        <f>IF(+NFL!$F48="Seattle",+NFL!O48,IF(+NFL!$H48="Seattle",+NFL!O48,0))</f>
        <v>30</v>
      </c>
      <c r="P538" s="583" t="str">
        <f>IF(+NFL!$F48="Seattle",+NFL!P48,IF(+NFL!$H48="Seattle",+NFL!P48,0))</f>
        <v>Seattle</v>
      </c>
      <c r="Q538" s="585">
        <f>IF(+NFL!$F48="Seattle",+NFL!Q48,IF(+NFL!$H48="Seattle",+NFL!Q48,0))</f>
        <v>17</v>
      </c>
      <c r="R538" s="586" t="str">
        <f>IF(+NFL!$F48="Seattle",+NFL!R48,IF(+NFL!$H48="Seattle",+NFL!R48,0))</f>
        <v>Minnesota</v>
      </c>
      <c r="S538" s="585" t="str">
        <f>IF(+NFL!$F48="Seattle",+NFL!S48,IF(+NFL!$H48="Seattle",+NFL!S48,0))</f>
        <v>Seattle</v>
      </c>
      <c r="T538" s="587" t="str">
        <f>IF(+NFL!$F48="Seattle",+NFL!T48,IF(+NFL!$H48="Seattle",+NFL!T48,0))</f>
        <v>Seattle</v>
      </c>
      <c r="U538" s="585" t="str">
        <f>IF(+NFL!$F48="Seattle",+NFL!U48,IF(+NFL!$H48="Seattle",+NFL!U48,0))</f>
        <v>L</v>
      </c>
      <c r="V538" s="586">
        <f>IF(+NFL!$F60="Seattle",+NFL!#REF!,IF(+NFL!$H60="Seattle",+NFL!#REF!,0))</f>
        <v>0</v>
      </c>
      <c r="W538" s="585">
        <f>IF(+NFL!$F60="Seattle",+NFL!#REF!,IF(+NFL!$H60="Seattle",+NFL!#REF!,0))</f>
        <v>0</v>
      </c>
      <c r="X538" s="587">
        <f>IF(+NFL!$F60="Seattle",+NFL!#REF!,IF(+NFL!$H60="Seattle",+NFL!#REF!,0))</f>
        <v>0</v>
      </c>
      <c r="Y538" s="585">
        <f>IF(+NFL!$F60="Seattle",+NFL!#REF!,IF(+NFL!$H60="Seattle",+NFL!#REF!,0))</f>
        <v>0</v>
      </c>
      <c r="Z538" s="586">
        <f>IF(+NFL!$F60="Seattle",+NFL!#REF!,IF(+NFL!$H60="Seattle",+NFL!#REF!,0))</f>
        <v>0</v>
      </c>
      <c r="AA538" s="585">
        <f>IF(+NFL!$F60="Seattle",+NFL!#REF!,IF(+NFL!$H60="Seattle",+NFL!#REF!,0))</f>
        <v>0</v>
      </c>
      <c r="AB538" s="124">
        <f>IF(+NFL!$F60="Seattle",+NFL!#REF!,IF(+NFL!$H60="Seattle",+NFL!#REF!,0))</f>
        <v>0</v>
      </c>
      <c r="AC538" s="182">
        <f>IF(+NFL!$F60="Seattle",+NFL!#REF!,IF(+NFL!$H60="Seattle",+NFL!#REF!,0))</f>
        <v>0</v>
      </c>
      <c r="AD538" s="496">
        <f>IF(+NFL!$F60="Seattle",+NFL!#REF!,IF(+NFL!$H60="Seattle",+NFL!#REF!,0))</f>
        <v>0</v>
      </c>
      <c r="AE538" s="565">
        <f>IF(+NFL!$F60="Seattle",+NFL!#REF!,IF(+NFL!$H60="Seattle",+NFL!#REF!,0))</f>
        <v>0</v>
      </c>
      <c r="AF538" s="496">
        <f>IF(+NFL!$F60="Seattle",+NFL!#REF!,IF(+NFL!$H60="Seattle",+NFL!#REF!,0))</f>
        <v>0</v>
      </c>
      <c r="AG538" s="565">
        <f>IF(+NFL!$F60="Seattle",+NFL!#REF!,IF(+NFL!$H60="Seattle",+NFL!#REF!,0))</f>
        <v>0</v>
      </c>
      <c r="AH538" s="496">
        <f>IF(+NFL!$F60="Seattle",+NFL!#REF!,IF(+NFL!$H60="Seattle",+NFL!#REF!,0))</f>
        <v>0</v>
      </c>
      <c r="AI538" s="565">
        <f>IF(+NFL!$F60="Seattle",+NFL!#REF!,IF(+NFL!$H60="Seattle",+NFL!#REF!,0))</f>
        <v>0</v>
      </c>
      <c r="AJ538" s="496">
        <f>IF(+NFL!$F60="Seattle",+NFL!#REF!,IF(+NFL!$H60="Seattle",+NFL!#REF!,0))</f>
        <v>0</v>
      </c>
      <c r="AK538" s="565">
        <f>IF(+NFL!$F60="Seattle",+NFL!#REF!,IF(+NFL!$H60="Seattle",+NFL!#REF!,0))</f>
        <v>0</v>
      </c>
      <c r="AL538" s="100">
        <f>IF(+NFL!$F60="Seattle",+NFL!#REF!,IF(+NFL!$H60="Seattle",+NFL!#REF!,0))</f>
        <v>0</v>
      </c>
      <c r="AM538" s="82">
        <f>IF(+NFL!$F60="Seattle",+NFL!#REF!,IF(+NFL!$H60="Seattle",+NFL!#REF!,0))</f>
        <v>0</v>
      </c>
      <c r="AN538" s="81">
        <f>IF(+NFL!$F60="Seattle",+NFL!#REF!,IF(+NFL!$H60="Seattle",+NFL!#REF!,0))</f>
        <v>0</v>
      </c>
      <c r="AO538" s="83">
        <f>IF(+NFL!$F60="Seattle",+NFL!#REF!,IF(+NFL!$H60="Seattle",+NFL!#REF!,0))</f>
        <v>0</v>
      </c>
      <c r="AP538" s="480">
        <f>IF(+NFL!$F60="Seattle",+NFL!#REF!,IF(+NFL!$H60="Seattle",+NFL!#REF!,0))</f>
        <v>0</v>
      </c>
      <c r="AQ538" s="72">
        <f>IF(+NFL!$F60="Seattle",+NFL!#REF!,IF(+NFL!$H60="Seattle",+NFL!#REF!,0))</f>
        <v>0</v>
      </c>
      <c r="AR538" s="81">
        <f>IF(+NFL!$F60="Seattle",+NFL!#REF!,IF(+NFL!$H60="Seattle",+NFL!#REF!,0))</f>
        <v>0</v>
      </c>
      <c r="AS538" s="96">
        <f>IF(+NFL!$F60="Seattle",+NFL!#REF!,IF(+NFL!$H60="Seattle",+NFL!#REF!,0))</f>
        <v>0</v>
      </c>
      <c r="AT538" s="96">
        <f>IF(+NFL!$F60="Seattle",+NFL!#REF!,IF(+NFL!$H60="Seattle",+NFL!#REF!,0))</f>
        <v>0</v>
      </c>
      <c r="AU538" s="81">
        <f>IF(+NFL!$F60="Seattle",+NFL!#REF!,IF(+NFL!$H60="Seattle",+NFL!#REF!,0))</f>
        <v>0</v>
      </c>
      <c r="AV538" s="96">
        <f>IF(+NFL!$F60="Seattle",+NFL!#REF!,IF(+NFL!$H60="Seattle",+NFL!#REF!,0))</f>
        <v>0</v>
      </c>
      <c r="AW538" s="70">
        <f>IF(+NFL!$F60="Seattle",+NFL!#REF!,IF(+NFL!$H60="Seattle",+NFL!#REF!,0))</f>
        <v>0</v>
      </c>
      <c r="AX538" s="96">
        <f>IF(+NFL!$F60="Seattle",+NFL!#REF!,IF(+NFL!$H60="Seattle",+NFL!#REF!,0))</f>
        <v>0</v>
      </c>
      <c r="AY538" s="81">
        <f>IF(+NFL!$F60="Seattle",+NFL!#REF!,IF(+NFL!$H60="Seattle",+NFL!#REF!,0))</f>
        <v>0</v>
      </c>
      <c r="AZ538" s="96">
        <f>IF(+NFL!$F60="Seattle",+NFL!#REF!,IF(+NFL!$H60="Seattle",+NFL!#REF!,0))</f>
        <v>0</v>
      </c>
      <c r="BA538" s="70">
        <f>IF(+NFL!$F60="Seattle",+NFL!#REF!,IF(+NFL!$H60="Seattle",+NFL!#REF!,0))</f>
        <v>0</v>
      </c>
      <c r="BB538" s="70">
        <f>IF(+NFL!$F60="Seattle",+NFL!#REF!,IF(+NFL!$H60="Seattle",+NFL!#REF!,0))</f>
        <v>0</v>
      </c>
      <c r="BC538" s="592">
        <f>IF(+NFL!$F60="Seattle",+NFL!#REF!,IF(+NFL!$H60="Seattle",+NFL!#REF!,0))</f>
        <v>0</v>
      </c>
      <c r="BD538" s="81">
        <f>IF(+NFL!$F60="Seattle",+NFL!#REF!,IF(+NFL!$H60="Seattle",+NFL!#REF!,0))</f>
        <v>0</v>
      </c>
      <c r="BE538" s="96">
        <f>IF(+NFL!$F60="Seattle",+NFL!#REF!,IF(+NFL!$H60="Seattle",+NFL!#REF!,0))</f>
        <v>0</v>
      </c>
      <c r="BF538" s="70">
        <f>IF(+NFL!$F60="Seattle",+NFL!#REF!,IF(+NFL!$H60="Seattle",+NFL!#REF!,0))</f>
        <v>0</v>
      </c>
      <c r="BG538" s="81">
        <f>IF(+NFL!$F60="Seattle",+NFL!#REF!,IF(+NFL!$H60="Seattle",+NFL!#REF!,0))</f>
        <v>0</v>
      </c>
      <c r="BH538" s="96">
        <f>IF(+NFL!$F60="Seattle",+NFL!#REF!,IF(+NFL!$H60="Seattle",+NFL!#REF!,0))</f>
        <v>0</v>
      </c>
      <c r="BI538" s="70">
        <f>IF(+NFL!$F60="Seattle",+NFL!#REF!,IF(+NFL!$H60="Seattle",+NFL!#REF!,0))</f>
        <v>0</v>
      </c>
      <c r="BJ538" s="124">
        <f>IF(+NFL!$F60="Seattle",+NFL!#REF!,IF(+NFL!$H60="Seattle",+NFL!#REF!,0))</f>
        <v>0</v>
      </c>
      <c r="BK538" s="182">
        <f>IF(+NFL!$F60="Seattle",+NFL!#REF!,IF(+NFL!$H60="Seattle",+NFL!#REF!,0))</f>
        <v>0</v>
      </c>
    </row>
    <row r="539" spans="1:63" s="310" customFormat="1" x14ac:dyDescent="0.8">
      <c r="A539" s="70">
        <f>IF(+NFL!$F63="Seattle",+NFL!A63,IF(+NFL!$H63="Seattle",+NFL!A63,0))</f>
        <v>4</v>
      </c>
      <c r="B539" s="480" t="str">
        <f>IF(+NFL!$F63="Seattle",+NFL!B63,IF(+NFL!$H63="Seattle",+NFL!B63,0))</f>
        <v>Sun</v>
      </c>
      <c r="C539" s="72">
        <f>IF(+NFL!$F63="Seattle",+NFL!C63,IF(+NFL!$H63="Seattle",+NFL!C63,0))</f>
        <v>44472</v>
      </c>
      <c r="D539" s="73">
        <f>IF(+NFL!$F63="Seattle",+NFL!D63,IF(+NFL!$H63="Seattle",+NFL!D63,0))</f>
        <v>0.66666666666666663</v>
      </c>
      <c r="E539" s="70" t="str">
        <f>IF(+NFL!$F63="Seattle",+NFL!E63,IF(+NFL!$H63="Seattle",+NFL!E63,0))</f>
        <v>Fox</v>
      </c>
      <c r="F539" s="189" t="str">
        <f>IF(+NFL!$F63="Seattle",+NFL!F63,IF(+NFL!$H63="Seattle",+NFL!F63,0))</f>
        <v>Seattle</v>
      </c>
      <c r="G539" s="70" t="str">
        <f>IF(+NFL!$F63="Seattle",+NFL!G63,IF(+NFL!$H63="Seattle",+NFL!G63,0))</f>
        <v>NFCW</v>
      </c>
      <c r="H539" s="189" t="str">
        <f>IF(+NFL!$F63="Seattle",+NFL!H63,IF(+NFL!$H63="Seattle",+NFL!H63,0))</f>
        <v>San Francisco</v>
      </c>
      <c r="I539" s="70" t="str">
        <f>IF(+NFL!$F63="Seattle",+NFL!I63,IF(+NFL!$H63="Seattle",+NFL!I63,0))</f>
        <v>NFCW</v>
      </c>
      <c r="J539" s="496" t="str">
        <f>IF(+NFL!$F63="Seattle",+NFL!J63,IF(+NFL!$H63="Seattle",+NFL!J63,0))</f>
        <v>San Francisco</v>
      </c>
      <c r="K539" s="510" t="str">
        <f>IF(+NFL!$F63="Seattle",+NFL!K63,IF(+NFL!$H63="Seattle",+NFL!K63,0))</f>
        <v>Seattle</v>
      </c>
      <c r="L539" s="572">
        <f>IF(+NFL!$F63="Seattle",+NFL!L63,IF(+NFL!$H63="Seattle",+NFL!L63,0))</f>
        <v>3</v>
      </c>
      <c r="M539" s="573">
        <f>IF(+NFL!$F63="Seattle",+NFL!M63,IF(+NFL!$H63="Seattle",+NFL!M63,0))</f>
        <v>52</v>
      </c>
      <c r="N539" s="583" t="str">
        <f>IF(+NFL!$F63="Seattle",+NFL!N63,IF(+NFL!$H63="Seattle",+NFL!N63,0))</f>
        <v>Seattle</v>
      </c>
      <c r="O539" s="584">
        <f>IF(+NFL!$F63="Seattle",+NFL!O63,IF(+NFL!$H63="Seattle",+NFL!O63,0))</f>
        <v>28</v>
      </c>
      <c r="P539" s="583" t="str">
        <f>IF(+NFL!$F63="Seattle",+NFL!P63,IF(+NFL!$H63="Seattle",+NFL!P63,0))</f>
        <v>San Francisco</v>
      </c>
      <c r="Q539" s="585">
        <f>IF(+NFL!$F63="Seattle",+NFL!Q63,IF(+NFL!$H63="Seattle",+NFL!Q63,0))</f>
        <v>21</v>
      </c>
      <c r="R539" s="586" t="str">
        <f>IF(+NFL!$F63="Seattle",+NFL!R63,IF(+NFL!$H63="Seattle",+NFL!R63,0))</f>
        <v>Seattle</v>
      </c>
      <c r="S539" s="585" t="str">
        <f>IF(+NFL!$F63="Seattle",+NFL!S63,IF(+NFL!$H63="Seattle",+NFL!S63,0))</f>
        <v>San Francisco</v>
      </c>
      <c r="T539" s="587" t="str">
        <f>IF(+NFL!$F63="Seattle",+NFL!T63,IF(+NFL!$H63="Seattle",+NFL!T63,0))</f>
        <v>San Francisco</v>
      </c>
      <c r="U539" s="585" t="str">
        <f>IF(+NFL!$F63="Seattle",+NFL!U63,IF(+NFL!$H63="Seattle",+NFL!U63,0))</f>
        <v>L</v>
      </c>
      <c r="V539" s="586">
        <f>IF(+NFL!$F77="Seattle",+NFL!#REF!,IF(+NFL!$H77="Seattle",+NFL!#REF!,0))</f>
        <v>0</v>
      </c>
      <c r="W539" s="585">
        <f>IF(+NFL!$F77="Seattle",+NFL!#REF!,IF(+NFL!$H77="Seattle",+NFL!#REF!,0))</f>
        <v>0</v>
      </c>
      <c r="X539" s="587">
        <f>IF(+NFL!$F77="Seattle",+NFL!#REF!,IF(+NFL!$H77="Seattle",+NFL!#REF!,0))</f>
        <v>0</v>
      </c>
      <c r="Y539" s="585">
        <f>IF(+NFL!$F77="Seattle",+NFL!#REF!,IF(+NFL!$H77="Seattle",+NFL!#REF!,0))</f>
        <v>0</v>
      </c>
      <c r="Z539" s="586">
        <f>IF(+NFL!$F77="Seattle",+NFL!#REF!,IF(+NFL!$H77="Seattle",+NFL!#REF!,0))</f>
        <v>0</v>
      </c>
      <c r="AA539" s="585">
        <f>IF(+NFL!$F77="Seattle",+NFL!#REF!,IF(+NFL!$H77="Seattle",+NFL!#REF!,0))</f>
        <v>0</v>
      </c>
      <c r="AB539" s="124">
        <f>IF(+NFL!$F77="Seattle",+NFL!#REF!,IF(+NFL!$H77="Seattle",+NFL!#REF!,0))</f>
        <v>0</v>
      </c>
      <c r="AC539" s="182">
        <f>IF(+NFL!$F77="Seattle",+NFL!#REF!,IF(+NFL!$H77="Seattle",+NFL!#REF!,0))</f>
        <v>0</v>
      </c>
      <c r="AD539" s="496">
        <f>IF(+NFL!$F77="Seattle",+NFL!#REF!,IF(+NFL!$H77="Seattle",+NFL!#REF!,0))</f>
        <v>0</v>
      </c>
      <c r="AE539" s="565">
        <f>IF(+NFL!$F77="Seattle",+NFL!#REF!,IF(+NFL!$H77="Seattle",+NFL!#REF!,0))</f>
        <v>0</v>
      </c>
      <c r="AF539" s="496">
        <f>IF(+NFL!$F77="Seattle",+NFL!#REF!,IF(+NFL!$H77="Seattle",+NFL!#REF!,0))</f>
        <v>0</v>
      </c>
      <c r="AG539" s="565">
        <f>IF(+NFL!$F77="Seattle",+NFL!#REF!,IF(+NFL!$H77="Seattle",+NFL!#REF!,0))</f>
        <v>0</v>
      </c>
      <c r="AH539" s="496">
        <f>IF(+NFL!$F77="Seattle",+NFL!#REF!,IF(+NFL!$H77="Seattle",+NFL!#REF!,0))</f>
        <v>0</v>
      </c>
      <c r="AI539" s="565">
        <f>IF(+NFL!$F77="Seattle",+NFL!#REF!,IF(+NFL!$H77="Seattle",+NFL!#REF!,0))</f>
        <v>0</v>
      </c>
      <c r="AJ539" s="496">
        <f>IF(+NFL!$F77="Seattle",+NFL!#REF!,IF(+NFL!$H77="Seattle",+NFL!#REF!,0))</f>
        <v>0</v>
      </c>
      <c r="AK539" s="565">
        <f>IF(+NFL!$F77="Seattle",+NFL!#REF!,IF(+NFL!$H77="Seattle",+NFL!#REF!,0))</f>
        <v>0</v>
      </c>
      <c r="AL539" s="100">
        <f>IF(+NFL!$F77="Seattle",+NFL!#REF!,IF(+NFL!$H77="Seattle",+NFL!#REF!,0))</f>
        <v>0</v>
      </c>
      <c r="AM539" s="82">
        <f>IF(+NFL!$F77="Seattle",+NFL!#REF!,IF(+NFL!$H77="Seattle",+NFL!#REF!,0))</f>
        <v>0</v>
      </c>
      <c r="AN539" s="81">
        <f>IF(+NFL!$F77="Seattle",+NFL!#REF!,IF(+NFL!$H77="Seattle",+NFL!#REF!,0))</f>
        <v>0</v>
      </c>
      <c r="AO539" s="83">
        <f>IF(+NFL!$F77="Seattle",+NFL!#REF!,IF(+NFL!$H77="Seattle",+NFL!#REF!,0))</f>
        <v>0</v>
      </c>
      <c r="AP539" s="480">
        <f>IF(+NFL!$F77="Seattle",+NFL!#REF!,IF(+NFL!$H77="Seattle",+NFL!#REF!,0))</f>
        <v>0</v>
      </c>
      <c r="AQ539" s="72">
        <f>IF(+NFL!$F77="Seattle",+NFL!#REF!,IF(+NFL!$H77="Seattle",+NFL!#REF!,0))</f>
        <v>0</v>
      </c>
      <c r="AR539" s="81">
        <f>IF(+NFL!$F77="Seattle",+NFL!#REF!,IF(+NFL!$H77="Seattle",+NFL!#REF!,0))</f>
        <v>0</v>
      </c>
      <c r="AS539" s="96">
        <f>IF(+NFL!$F77="Seattle",+NFL!#REF!,IF(+NFL!$H77="Seattle",+NFL!#REF!,0))</f>
        <v>0</v>
      </c>
      <c r="AT539" s="96">
        <f>IF(+NFL!$F77="Seattle",+NFL!#REF!,IF(+NFL!$H77="Seattle",+NFL!#REF!,0))</f>
        <v>0</v>
      </c>
      <c r="AU539" s="81">
        <f>IF(+NFL!$F77="Seattle",+NFL!#REF!,IF(+NFL!$H77="Seattle",+NFL!#REF!,0))</f>
        <v>0</v>
      </c>
      <c r="AV539" s="96">
        <f>IF(+NFL!$F77="Seattle",+NFL!#REF!,IF(+NFL!$H77="Seattle",+NFL!#REF!,0))</f>
        <v>0</v>
      </c>
      <c r="AW539" s="70">
        <f>IF(+NFL!$F77="Seattle",+NFL!#REF!,IF(+NFL!$H77="Seattle",+NFL!#REF!,0))</f>
        <v>0</v>
      </c>
      <c r="AX539" s="96">
        <f>IF(+NFL!$F77="Seattle",+NFL!#REF!,IF(+NFL!$H77="Seattle",+NFL!#REF!,0))</f>
        <v>0</v>
      </c>
      <c r="AY539" s="81">
        <f>IF(+NFL!$F77="Seattle",+NFL!#REF!,IF(+NFL!$H77="Seattle",+NFL!#REF!,0))</f>
        <v>0</v>
      </c>
      <c r="AZ539" s="96">
        <f>IF(+NFL!$F77="Seattle",+NFL!#REF!,IF(+NFL!$H77="Seattle",+NFL!#REF!,0))</f>
        <v>0</v>
      </c>
      <c r="BA539" s="70">
        <f>IF(+NFL!$F77="Seattle",+NFL!#REF!,IF(+NFL!$H77="Seattle",+NFL!#REF!,0))</f>
        <v>0</v>
      </c>
      <c r="BB539" s="70">
        <f>IF(+NFL!$F77="Seattle",+NFL!#REF!,IF(+NFL!$H77="Seattle",+NFL!#REF!,0))</f>
        <v>0</v>
      </c>
      <c r="BC539" s="592">
        <f>IF(+NFL!$F77="Seattle",+NFL!#REF!,IF(+NFL!$H77="Seattle",+NFL!#REF!,0))</f>
        <v>0</v>
      </c>
      <c r="BD539" s="81">
        <f>IF(+NFL!$F77="Seattle",+NFL!#REF!,IF(+NFL!$H77="Seattle",+NFL!#REF!,0))</f>
        <v>0</v>
      </c>
      <c r="BE539" s="96">
        <f>IF(+NFL!$F77="Seattle",+NFL!#REF!,IF(+NFL!$H77="Seattle",+NFL!#REF!,0))</f>
        <v>0</v>
      </c>
      <c r="BF539" s="70">
        <f>IF(+NFL!$F77="Seattle",+NFL!#REF!,IF(+NFL!$H77="Seattle",+NFL!#REF!,0))</f>
        <v>0</v>
      </c>
      <c r="BG539" s="81">
        <f>IF(+NFL!$F77="Seattle",+NFL!#REF!,IF(+NFL!$H77="Seattle",+NFL!#REF!,0))</f>
        <v>0</v>
      </c>
      <c r="BH539" s="96">
        <f>IF(+NFL!$F77="Seattle",+NFL!#REF!,IF(+NFL!$H77="Seattle",+NFL!#REF!,0))</f>
        <v>0</v>
      </c>
      <c r="BI539" s="70">
        <f>IF(+NFL!$F77="Seattle",+NFL!#REF!,IF(+NFL!$H77="Seattle",+NFL!#REF!,0))</f>
        <v>0</v>
      </c>
      <c r="BJ539" s="124">
        <f>IF(+NFL!$F77="Seattle",+NFL!#REF!,IF(+NFL!$H77="Seattle",+NFL!#REF!,0))</f>
        <v>0</v>
      </c>
      <c r="BK539" s="182">
        <f>IF(+NFL!$F77="Seattle",+NFL!#REF!,IF(+NFL!$H77="Seattle",+NFL!#REF!,0))</f>
        <v>0</v>
      </c>
    </row>
    <row r="540" spans="1:63" s="310" customFormat="1" x14ac:dyDescent="0.8">
      <c r="A540" s="70">
        <f>IF(+NFL!$F68="Seattle",+NFL!A68,IF(+NFL!$H68="Seattle",+NFL!A68,0))</f>
        <v>5</v>
      </c>
      <c r="B540" s="480" t="str">
        <f>IF(+NFL!$F68="Seattle",+NFL!B68,IF(+NFL!$H68="Seattle",+NFL!B68,0))</f>
        <v>Thurs</v>
      </c>
      <c r="C540" s="72">
        <f>IF(+NFL!$F68="Seattle",+NFL!C68,IF(+NFL!$H68="Seattle",+NFL!C68,0))</f>
        <v>44476</v>
      </c>
      <c r="D540" s="73">
        <f>IF(+NFL!$F68="Seattle",+NFL!D68,IF(+NFL!$H68="Seattle",+NFL!D68,0))</f>
        <v>0.84375</v>
      </c>
      <c r="E540" s="70" t="str">
        <f>IF(+NFL!$F68="Seattle",+NFL!E68,IF(+NFL!$H68="Seattle",+NFL!E68,0))</f>
        <v>Fox</v>
      </c>
      <c r="F540" s="189" t="str">
        <f>IF(+NFL!$F68="Seattle",+NFL!F68,IF(+NFL!$H68="Seattle",+NFL!F68,0))</f>
        <v>LA Rams</v>
      </c>
      <c r="G540" s="70" t="str">
        <f>IF(+NFL!$F68="Seattle",+NFL!G68,IF(+NFL!$H68="Seattle",+NFL!G68,0))</f>
        <v>NFCW</v>
      </c>
      <c r="H540" s="189" t="str">
        <f>IF(+NFL!$F68="Seattle",+NFL!H68,IF(+NFL!$H68="Seattle",+NFL!H68,0))</f>
        <v>Seattle</v>
      </c>
      <c r="I540" s="70" t="str">
        <f>IF(+NFL!$F68="Seattle",+NFL!I68,IF(+NFL!$H68="Seattle",+NFL!I68,0))</f>
        <v>NFCW</v>
      </c>
      <c r="J540" s="496" t="str">
        <f>IF(+NFL!$F68="Seattle",+NFL!J68,IF(+NFL!$H68="Seattle",+NFL!J68,0))</f>
        <v>LA Rams</v>
      </c>
      <c r="K540" s="510" t="str">
        <f>IF(+NFL!$F68="Seattle",+NFL!K68,IF(+NFL!$H68="Seattle",+NFL!K68,0))</f>
        <v>Seattle</v>
      </c>
      <c r="L540" s="572">
        <f>IF(+NFL!$F68="Seattle",+NFL!L68,IF(+NFL!$H68="Seattle",+NFL!L68,0))</f>
        <v>2.5</v>
      </c>
      <c r="M540" s="573">
        <f>IF(+NFL!$F68="Seattle",+NFL!M68,IF(+NFL!$H68="Seattle",+NFL!M68,0))</f>
        <v>54.5</v>
      </c>
      <c r="N540" s="583" t="str">
        <f>IF(+NFL!$F68="Seattle",+NFL!N68,IF(+NFL!$H68="Seattle",+NFL!N68,0))</f>
        <v>LA Rams</v>
      </c>
      <c r="O540" s="584">
        <f>IF(+NFL!$F68="Seattle",+NFL!O68,IF(+NFL!$H68="Seattle",+NFL!O68,0))</f>
        <v>26</v>
      </c>
      <c r="P540" s="583" t="str">
        <f>IF(+NFL!$F68="Seattle",+NFL!P68,IF(+NFL!$H68="Seattle",+NFL!P68,0))</f>
        <v>Seattle</v>
      </c>
      <c r="Q540" s="585">
        <f>IF(+NFL!$F68="Seattle",+NFL!Q68,IF(+NFL!$H68="Seattle",+NFL!Q68,0))</f>
        <v>17</v>
      </c>
      <c r="R540" s="586" t="str">
        <f>IF(+NFL!$F68="Seattle",+NFL!R68,IF(+NFL!$H68="Seattle",+NFL!R68,0))</f>
        <v>LA Rams</v>
      </c>
      <c r="S540" s="585" t="str">
        <f>IF(+NFL!$F68="Seattle",+NFL!S68,IF(+NFL!$H68="Seattle",+NFL!S68,0))</f>
        <v>Seattle</v>
      </c>
      <c r="T540" s="587" t="str">
        <f>IF(+NFL!$F68="Seattle",+NFL!T68,IF(+NFL!$H68="Seattle",+NFL!T68,0))</f>
        <v>LA Rams</v>
      </c>
      <c r="U540" s="585" t="str">
        <f>IF(+NFL!$F68="Seattle",+NFL!U68,IF(+NFL!$H68="Seattle",+NFL!U68,0))</f>
        <v>W</v>
      </c>
      <c r="V540" s="586">
        <f>IF(+NFL!$F87="Seattle",+NFL!#REF!,IF(+NFL!$H87="Seattle",+NFL!#REF!,0))</f>
        <v>0</v>
      </c>
      <c r="W540" s="585">
        <f>IF(+NFL!$F87="Seattle",+NFL!#REF!,IF(+NFL!$H87="Seattle",+NFL!#REF!,0))</f>
        <v>0</v>
      </c>
      <c r="X540" s="587">
        <f>IF(+NFL!$F87="Seattle",+NFL!#REF!,IF(+NFL!$H87="Seattle",+NFL!#REF!,0))</f>
        <v>0</v>
      </c>
      <c r="Y540" s="585">
        <f>IF(+NFL!$F87="Seattle",+NFL!#REF!,IF(+NFL!$H87="Seattle",+NFL!#REF!,0))</f>
        <v>0</v>
      </c>
      <c r="Z540" s="586">
        <f>IF(+NFL!$F87="Seattle",+NFL!#REF!,IF(+NFL!$H87="Seattle",+NFL!#REF!,0))</f>
        <v>0</v>
      </c>
      <c r="AA540" s="585">
        <f>IF(+NFL!$F87="Seattle",+NFL!#REF!,IF(+NFL!$H87="Seattle",+NFL!#REF!,0))</f>
        <v>0</v>
      </c>
      <c r="AB540" s="124">
        <f>IF(+NFL!$F87="Seattle",+NFL!#REF!,IF(+NFL!$H87="Seattle",+NFL!#REF!,0))</f>
        <v>0</v>
      </c>
      <c r="AC540" s="182">
        <f>IF(+NFL!$F87="Seattle",+NFL!#REF!,IF(+NFL!$H87="Seattle",+NFL!#REF!,0))</f>
        <v>0</v>
      </c>
      <c r="AD540" s="496">
        <f>IF(+NFL!$F87="Seattle",+NFL!#REF!,IF(+NFL!$H87="Seattle",+NFL!#REF!,0))</f>
        <v>0</v>
      </c>
      <c r="AE540" s="565">
        <f>IF(+NFL!$F87="Seattle",+NFL!#REF!,IF(+NFL!$H87="Seattle",+NFL!#REF!,0))</f>
        <v>0</v>
      </c>
      <c r="AF540" s="496">
        <f>IF(+NFL!$F87="Seattle",+NFL!#REF!,IF(+NFL!$H87="Seattle",+NFL!#REF!,0))</f>
        <v>0</v>
      </c>
      <c r="AG540" s="565">
        <f>IF(+NFL!$F87="Seattle",+NFL!#REF!,IF(+NFL!$H87="Seattle",+NFL!#REF!,0))</f>
        <v>0</v>
      </c>
      <c r="AH540" s="496">
        <f>IF(+NFL!$F87="Seattle",+NFL!#REF!,IF(+NFL!$H87="Seattle",+NFL!#REF!,0))</f>
        <v>0</v>
      </c>
      <c r="AI540" s="565">
        <f>IF(+NFL!$F87="Seattle",+NFL!#REF!,IF(+NFL!$H87="Seattle",+NFL!#REF!,0))</f>
        <v>0</v>
      </c>
      <c r="AJ540" s="496">
        <f>IF(+NFL!$F87="Seattle",+NFL!#REF!,IF(+NFL!$H87="Seattle",+NFL!#REF!,0))</f>
        <v>0</v>
      </c>
      <c r="AK540" s="565">
        <f>IF(+NFL!$F87="Seattle",+NFL!#REF!,IF(+NFL!$H87="Seattle",+NFL!#REF!,0))</f>
        <v>0</v>
      </c>
      <c r="AL540" s="100">
        <f>IF(+NFL!$F87="Seattle",+NFL!#REF!,IF(+NFL!$H87="Seattle",+NFL!#REF!,0))</f>
        <v>0</v>
      </c>
      <c r="AM540" s="82">
        <f>IF(+NFL!$F87="Seattle",+NFL!#REF!,IF(+NFL!$H87="Seattle",+NFL!#REF!,0))</f>
        <v>0</v>
      </c>
      <c r="AN540" s="81">
        <f>IF(+NFL!$F87="Seattle",+NFL!#REF!,IF(+NFL!$H87="Seattle",+NFL!#REF!,0))</f>
        <v>0</v>
      </c>
      <c r="AO540" s="83">
        <f>IF(+NFL!$F87="Seattle",+NFL!#REF!,IF(+NFL!$H87="Seattle",+NFL!#REF!,0))</f>
        <v>0</v>
      </c>
      <c r="AP540" s="480">
        <f>IF(+NFL!$F87="Seattle",+NFL!#REF!,IF(+NFL!$H87="Seattle",+NFL!#REF!,0))</f>
        <v>0</v>
      </c>
      <c r="AQ540" s="72">
        <f>IF(+NFL!$F87="Seattle",+NFL!#REF!,IF(+NFL!$H87="Seattle",+NFL!#REF!,0))</f>
        <v>0</v>
      </c>
      <c r="AR540" s="81">
        <f>IF(+NFL!$F87="Seattle",+NFL!#REF!,IF(+NFL!$H87="Seattle",+NFL!#REF!,0))</f>
        <v>0</v>
      </c>
      <c r="AS540" s="96">
        <f>IF(+NFL!$F87="Seattle",+NFL!#REF!,IF(+NFL!$H87="Seattle",+NFL!#REF!,0))</f>
        <v>0</v>
      </c>
      <c r="AT540" s="96">
        <f>IF(+NFL!$F87="Seattle",+NFL!#REF!,IF(+NFL!$H87="Seattle",+NFL!#REF!,0))</f>
        <v>0</v>
      </c>
      <c r="AU540" s="81">
        <f>IF(+NFL!$F87="Seattle",+NFL!#REF!,IF(+NFL!$H87="Seattle",+NFL!#REF!,0))</f>
        <v>0</v>
      </c>
      <c r="AV540" s="96">
        <f>IF(+NFL!$F87="Seattle",+NFL!#REF!,IF(+NFL!$H87="Seattle",+NFL!#REF!,0))</f>
        <v>0</v>
      </c>
      <c r="AW540" s="70">
        <f>IF(+NFL!$F87="Seattle",+NFL!#REF!,IF(+NFL!$H87="Seattle",+NFL!#REF!,0))</f>
        <v>0</v>
      </c>
      <c r="AX540" s="96">
        <f>IF(+NFL!$F87="Seattle",+NFL!#REF!,IF(+NFL!$H87="Seattle",+NFL!#REF!,0))</f>
        <v>0</v>
      </c>
      <c r="AY540" s="81">
        <f>IF(+NFL!$F87="Seattle",+NFL!#REF!,IF(+NFL!$H87="Seattle",+NFL!#REF!,0))</f>
        <v>0</v>
      </c>
      <c r="AZ540" s="96">
        <f>IF(+NFL!$F87="Seattle",+NFL!#REF!,IF(+NFL!$H87="Seattle",+NFL!#REF!,0))</f>
        <v>0</v>
      </c>
      <c r="BA540" s="70">
        <f>IF(+NFL!$F87="Seattle",+NFL!#REF!,IF(+NFL!$H87="Seattle",+NFL!#REF!,0))</f>
        <v>0</v>
      </c>
      <c r="BB540" s="70">
        <f>IF(+NFL!$F87="Seattle",+NFL!#REF!,IF(+NFL!$H87="Seattle",+NFL!#REF!,0))</f>
        <v>0</v>
      </c>
      <c r="BC540" s="592">
        <f>IF(+NFL!$F87="Seattle",+NFL!#REF!,IF(+NFL!$H87="Seattle",+NFL!#REF!,0))</f>
        <v>0</v>
      </c>
      <c r="BD540" s="81">
        <f>IF(+NFL!$F87="Seattle",+NFL!#REF!,IF(+NFL!$H87="Seattle",+NFL!#REF!,0))</f>
        <v>0</v>
      </c>
      <c r="BE540" s="96">
        <f>IF(+NFL!$F87="Seattle",+NFL!#REF!,IF(+NFL!$H87="Seattle",+NFL!#REF!,0))</f>
        <v>0</v>
      </c>
      <c r="BF540" s="70">
        <f>IF(+NFL!$F87="Seattle",+NFL!#REF!,IF(+NFL!$H87="Seattle",+NFL!#REF!,0))</f>
        <v>0</v>
      </c>
      <c r="BG540" s="81">
        <f>IF(+NFL!$F87="Seattle",+NFL!#REF!,IF(+NFL!$H87="Seattle",+NFL!#REF!,0))</f>
        <v>0</v>
      </c>
      <c r="BH540" s="96">
        <f>IF(+NFL!$F87="Seattle",+NFL!#REF!,IF(+NFL!$H87="Seattle",+NFL!#REF!,0))</f>
        <v>0</v>
      </c>
      <c r="BI540" s="70">
        <f>IF(+NFL!$F87="Seattle",+NFL!#REF!,IF(+NFL!$H87="Seattle",+NFL!#REF!,0))</f>
        <v>0</v>
      </c>
      <c r="BJ540" s="124">
        <f>IF(+NFL!$F87="Seattle",+NFL!#REF!,IF(+NFL!$H87="Seattle",+NFL!#REF!,0))</f>
        <v>0</v>
      </c>
      <c r="BK540" s="182">
        <f>IF(+NFL!$F87="Seattle",+NFL!#REF!,IF(+NFL!$H87="Seattle",+NFL!#REF!,0))</f>
        <v>0</v>
      </c>
    </row>
    <row r="541" spans="1:63" s="310" customFormat="1" x14ac:dyDescent="0.8">
      <c r="A541" s="70">
        <f>IF(+NFL!$F96="Seattle",+NFL!A96,IF(+NFL!$H96="Seattle",+NFL!A96,0))</f>
        <v>6</v>
      </c>
      <c r="B541" s="480" t="str">
        <f>IF(+NFL!$F96="Seattle",+NFL!B96,IF(+NFL!$H96="Seattle",+NFL!B96,0))</f>
        <v>Sun</v>
      </c>
      <c r="C541" s="72">
        <f>IF(+NFL!$F96="Seattle",+NFL!C96,IF(+NFL!$H96="Seattle",+NFL!C96,0))</f>
        <v>44486</v>
      </c>
      <c r="D541" s="73">
        <f>IF(+NFL!$F96="Seattle",+NFL!D96,IF(+NFL!$H96="Seattle",+NFL!D96,0))</f>
        <v>0.84375</v>
      </c>
      <c r="E541" s="70" t="str">
        <f>IF(+NFL!$F96="Seattle",+NFL!E96,IF(+NFL!$H96="Seattle",+NFL!E96,0))</f>
        <v>NBC</v>
      </c>
      <c r="F541" s="189" t="str">
        <f>IF(+NFL!$F96="Seattle",+NFL!F96,IF(+NFL!$H96="Seattle",+NFL!F96,0))</f>
        <v>Seattle</v>
      </c>
      <c r="G541" s="70" t="str">
        <f>IF(+NFL!$F96="Seattle",+NFL!G96,IF(+NFL!$H96="Seattle",+NFL!G96,0))</f>
        <v>NFCW</v>
      </c>
      <c r="H541" s="189" t="str">
        <f>IF(+NFL!$F96="Seattle",+NFL!H96,IF(+NFL!$H96="Seattle",+NFL!H96,0))</f>
        <v>Pittsburgh</v>
      </c>
      <c r="I541" s="70" t="str">
        <f>IF(+NFL!$F96="Seattle",+NFL!I96,IF(+NFL!$H96="Seattle",+NFL!I96,0))</f>
        <v>AFCN</v>
      </c>
      <c r="J541" s="496" t="str">
        <f>IF(+NFL!$F96="Seattle",+NFL!J96,IF(+NFL!$H96="Seattle",+NFL!J96,0))</f>
        <v>Pittsburgh</v>
      </c>
      <c r="K541" s="510" t="str">
        <f>IF(+NFL!$F96="Seattle",+NFL!K96,IF(+NFL!$H96="Seattle",+NFL!K96,0))</f>
        <v>Seattle</v>
      </c>
      <c r="L541" s="572">
        <f>IF(+NFL!$F96="Seattle",+NFL!L96,IF(+NFL!$H96="Seattle",+NFL!L96,0))</f>
        <v>5</v>
      </c>
      <c r="M541" s="573">
        <f>IF(+NFL!$F96="Seattle",+NFL!M96,IF(+NFL!$H96="Seattle",+NFL!M96,0))</f>
        <v>43</v>
      </c>
      <c r="N541" s="583" t="str">
        <f>IF(+NFL!$F96="Seattle",+NFL!N96,IF(+NFL!$H96="Seattle",+NFL!N96,0))</f>
        <v>Pittsburgh</v>
      </c>
      <c r="O541" s="584">
        <f>IF(+NFL!$F96="Seattle",+NFL!O96,IF(+NFL!$H96="Seattle",+NFL!O96,0))</f>
        <v>23</v>
      </c>
      <c r="P541" s="583" t="str">
        <f>IF(+NFL!$F96="Seattle",+NFL!P96,IF(+NFL!$H96="Seattle",+NFL!P96,0))</f>
        <v>Seattle</v>
      </c>
      <c r="Q541" s="585">
        <f>IF(+NFL!$F96="Seattle",+NFL!Q96,IF(+NFL!$H96="Seattle",+NFL!Q96,0))</f>
        <v>20</v>
      </c>
      <c r="R541" s="586" t="str">
        <f>IF(+NFL!$F96="Seattle",+NFL!R96,IF(+NFL!$H96="Seattle",+NFL!R96,0))</f>
        <v>Seattle</v>
      </c>
      <c r="S541" s="585" t="str">
        <f>IF(+NFL!$F96="Seattle",+NFL!S96,IF(+NFL!$H96="Seattle",+NFL!S96,0))</f>
        <v>Pittsburgh</v>
      </c>
      <c r="T541" s="587" t="str">
        <f>IF(+NFL!$F96="Seattle",+NFL!T96,IF(+NFL!$H96="Seattle",+NFL!T96,0))</f>
        <v>Seattle</v>
      </c>
      <c r="U541" s="585" t="str">
        <f>IF(+NFL!$F96="Seattle",+NFL!U96,IF(+NFL!$H96="Seattle",+NFL!U96,0))</f>
        <v>W</v>
      </c>
      <c r="V541" s="586">
        <f>IF(+NFL!$F108="Seattle",+NFL!#REF!,IF(+NFL!$H108="Seattle",+NFL!#REF!,0))</f>
        <v>0</v>
      </c>
      <c r="W541" s="585">
        <f>IF(+NFL!$F108="Seattle",+NFL!#REF!,IF(+NFL!$H108="Seattle",+NFL!#REF!,0))</f>
        <v>0</v>
      </c>
      <c r="X541" s="587">
        <f>IF(+NFL!$F108="Seattle",+NFL!#REF!,IF(+NFL!$H108="Seattle",+NFL!#REF!,0))</f>
        <v>0</v>
      </c>
      <c r="Y541" s="585">
        <f>IF(+NFL!$F108="Seattle",+NFL!#REF!,IF(+NFL!$H108="Seattle",+NFL!#REF!,0))</f>
        <v>0</v>
      </c>
      <c r="Z541" s="586">
        <f>IF(+NFL!$F108="Seattle",+NFL!#REF!,IF(+NFL!$H108="Seattle",+NFL!#REF!,0))</f>
        <v>0</v>
      </c>
      <c r="AA541" s="585">
        <f>IF(+NFL!$F108="Seattle",+NFL!#REF!,IF(+NFL!$H108="Seattle",+NFL!#REF!,0))</f>
        <v>0</v>
      </c>
      <c r="AB541" s="124">
        <f>IF(+NFL!$F108="Seattle",+NFL!#REF!,IF(+NFL!$H108="Seattle",+NFL!#REF!,0))</f>
        <v>0</v>
      </c>
      <c r="AC541" s="182">
        <f>IF(+NFL!$F108="Seattle",+NFL!#REF!,IF(+NFL!$H108="Seattle",+NFL!#REF!,0))</f>
        <v>0</v>
      </c>
      <c r="AD541" s="496">
        <f>IF(+NFL!$F108="Seattle",+NFL!#REF!,IF(+NFL!$H108="Seattle",+NFL!#REF!,0))</f>
        <v>0</v>
      </c>
      <c r="AE541" s="565">
        <f>IF(+NFL!$F108="Seattle",+NFL!#REF!,IF(+NFL!$H108="Seattle",+NFL!#REF!,0))</f>
        <v>0</v>
      </c>
      <c r="AF541" s="496">
        <f>IF(+NFL!$F108="Seattle",+NFL!#REF!,IF(+NFL!$H108="Seattle",+NFL!#REF!,0))</f>
        <v>0</v>
      </c>
      <c r="AG541" s="565">
        <f>IF(+NFL!$F108="Seattle",+NFL!#REF!,IF(+NFL!$H108="Seattle",+NFL!#REF!,0))</f>
        <v>0</v>
      </c>
      <c r="AH541" s="496">
        <f>IF(+NFL!$F108="Seattle",+NFL!#REF!,IF(+NFL!$H108="Seattle",+NFL!#REF!,0))</f>
        <v>0</v>
      </c>
      <c r="AI541" s="565">
        <f>IF(+NFL!$F108="Seattle",+NFL!#REF!,IF(+NFL!$H108="Seattle",+NFL!#REF!,0))</f>
        <v>0</v>
      </c>
      <c r="AJ541" s="496">
        <f>IF(+NFL!$F108="Seattle",+NFL!#REF!,IF(+NFL!$H108="Seattle",+NFL!#REF!,0))</f>
        <v>0</v>
      </c>
      <c r="AK541" s="565">
        <f>IF(+NFL!$F108="Seattle",+NFL!#REF!,IF(+NFL!$H108="Seattle",+NFL!#REF!,0))</f>
        <v>0</v>
      </c>
      <c r="AL541" s="100">
        <f>IF(+NFL!$F108="Seattle",+NFL!#REF!,IF(+NFL!$H108="Seattle",+NFL!#REF!,0))</f>
        <v>0</v>
      </c>
      <c r="AM541" s="82">
        <f>IF(+NFL!$F108="Seattle",+NFL!#REF!,IF(+NFL!$H108="Seattle",+NFL!#REF!,0))</f>
        <v>0</v>
      </c>
      <c r="AN541" s="81">
        <f>IF(+NFL!$F108="Seattle",+NFL!#REF!,IF(+NFL!$H108="Seattle",+NFL!#REF!,0))</f>
        <v>0</v>
      </c>
      <c r="AO541" s="83">
        <f>IF(+NFL!$F108="Seattle",+NFL!#REF!,IF(+NFL!$H108="Seattle",+NFL!#REF!,0))</f>
        <v>0</v>
      </c>
      <c r="AP541" s="480">
        <f>IF(+NFL!$F108="Seattle",+NFL!#REF!,IF(+NFL!$H108="Seattle",+NFL!#REF!,0))</f>
        <v>0</v>
      </c>
      <c r="AQ541" s="72">
        <f>IF(+NFL!$F108="Seattle",+NFL!#REF!,IF(+NFL!$H108="Seattle",+NFL!#REF!,0))</f>
        <v>0</v>
      </c>
      <c r="AR541" s="81">
        <f>IF(+NFL!$F108="Seattle",+NFL!#REF!,IF(+NFL!$H108="Seattle",+NFL!#REF!,0))</f>
        <v>0</v>
      </c>
      <c r="AS541" s="96">
        <f>IF(+NFL!$F108="Seattle",+NFL!#REF!,IF(+NFL!$H108="Seattle",+NFL!#REF!,0))</f>
        <v>0</v>
      </c>
      <c r="AT541" s="96">
        <f>IF(+NFL!$F108="Seattle",+NFL!#REF!,IF(+NFL!$H108="Seattle",+NFL!#REF!,0))</f>
        <v>0</v>
      </c>
      <c r="AU541" s="81">
        <f>IF(+NFL!$F108="Seattle",+NFL!#REF!,IF(+NFL!$H108="Seattle",+NFL!#REF!,0))</f>
        <v>0</v>
      </c>
      <c r="AV541" s="96">
        <f>IF(+NFL!$F108="Seattle",+NFL!#REF!,IF(+NFL!$H108="Seattle",+NFL!#REF!,0))</f>
        <v>0</v>
      </c>
      <c r="AW541" s="70">
        <f>IF(+NFL!$F108="Seattle",+NFL!#REF!,IF(+NFL!$H108="Seattle",+NFL!#REF!,0))</f>
        <v>0</v>
      </c>
      <c r="AX541" s="96">
        <f>IF(+NFL!$F108="Seattle",+NFL!#REF!,IF(+NFL!$H108="Seattle",+NFL!#REF!,0))</f>
        <v>0</v>
      </c>
      <c r="AY541" s="81">
        <f>IF(+NFL!$F108="Seattle",+NFL!#REF!,IF(+NFL!$H108="Seattle",+NFL!#REF!,0))</f>
        <v>0</v>
      </c>
      <c r="AZ541" s="96">
        <f>IF(+NFL!$F108="Seattle",+NFL!#REF!,IF(+NFL!$H108="Seattle",+NFL!#REF!,0))</f>
        <v>0</v>
      </c>
      <c r="BA541" s="70">
        <f>IF(+NFL!$F108="Seattle",+NFL!#REF!,IF(+NFL!$H108="Seattle",+NFL!#REF!,0))</f>
        <v>0</v>
      </c>
      <c r="BB541" s="70">
        <f>IF(+NFL!$F108="Seattle",+NFL!#REF!,IF(+NFL!$H108="Seattle",+NFL!#REF!,0))</f>
        <v>0</v>
      </c>
      <c r="BC541" s="592">
        <f>IF(+NFL!$F108="Seattle",+NFL!#REF!,IF(+NFL!$H108="Seattle",+NFL!#REF!,0))</f>
        <v>0</v>
      </c>
      <c r="BD541" s="81">
        <f>IF(+NFL!$F108="Seattle",+NFL!#REF!,IF(+NFL!$H108="Seattle",+NFL!#REF!,0))</f>
        <v>0</v>
      </c>
      <c r="BE541" s="96">
        <f>IF(+NFL!$F108="Seattle",+NFL!#REF!,IF(+NFL!$H108="Seattle",+NFL!#REF!,0))</f>
        <v>0</v>
      </c>
      <c r="BF541" s="70">
        <f>IF(+NFL!$F108="Seattle",+NFL!#REF!,IF(+NFL!$H108="Seattle",+NFL!#REF!,0))</f>
        <v>0</v>
      </c>
      <c r="BG541" s="81">
        <f>IF(+NFL!$F108="Seattle",+NFL!#REF!,IF(+NFL!$H108="Seattle",+NFL!#REF!,0))</f>
        <v>0</v>
      </c>
      <c r="BH541" s="96">
        <f>IF(+NFL!$F108="Seattle",+NFL!#REF!,IF(+NFL!$H108="Seattle",+NFL!#REF!,0))</f>
        <v>0</v>
      </c>
      <c r="BI541" s="70">
        <f>IF(+NFL!$F108="Seattle",+NFL!#REF!,IF(+NFL!$H108="Seattle",+NFL!#REF!,0))</f>
        <v>0</v>
      </c>
      <c r="BJ541" s="124">
        <f>IF(+NFL!$F108="Seattle",+NFL!#REF!,IF(+NFL!$H108="Seattle",+NFL!#REF!,0))</f>
        <v>0</v>
      </c>
      <c r="BK541" s="182">
        <f>IF(+NFL!$F108="Seattle",+NFL!#REF!,IF(+NFL!$H108="Seattle",+NFL!#REF!,0))</f>
        <v>0</v>
      </c>
    </row>
    <row r="542" spans="1:63" s="310" customFormat="1" x14ac:dyDescent="0.8">
      <c r="A542" s="70">
        <f>IF(+NFL!$F115="Seattle",+NFL!A115,IF(+NFL!$H115="Seattle",+NFL!A115,0))</f>
        <v>7</v>
      </c>
      <c r="B542" s="480" t="str">
        <f>IF(+NFL!$F115="Seattle",+NFL!B115,IF(+NFL!$H115="Seattle",+NFL!B115,0))</f>
        <v>Mon</v>
      </c>
      <c r="C542" s="72">
        <f>IF(+NFL!$F115="Seattle",+NFL!C115,IF(+NFL!$H115="Seattle",+NFL!C115,0))</f>
        <v>44494</v>
      </c>
      <c r="D542" s="73">
        <f>IF(+NFL!$F115="Seattle",+NFL!D115,IF(+NFL!$H115="Seattle",+NFL!D115,0))</f>
        <v>0.84375</v>
      </c>
      <c r="E542" s="70" t="str">
        <f>IF(+NFL!$F115="Seattle",+NFL!E115,IF(+NFL!$H115="Seattle",+NFL!E115,0))</f>
        <v>ESPN</v>
      </c>
      <c r="F542" s="189" t="str">
        <f>IF(+NFL!$F115="Seattle",+NFL!F115,IF(+NFL!$H115="Seattle",+NFL!F115,0))</f>
        <v>New Orleans</v>
      </c>
      <c r="G542" s="70" t="str">
        <f>IF(+NFL!$F115="Seattle",+NFL!G115,IF(+NFL!$H115="Seattle",+NFL!G115,0))</f>
        <v>NFCS</v>
      </c>
      <c r="H542" s="189" t="str">
        <f>IF(+NFL!$F115="Seattle",+NFL!H115,IF(+NFL!$H115="Seattle",+NFL!H115,0))</f>
        <v>Seattle</v>
      </c>
      <c r="I542" s="70" t="str">
        <f>IF(+NFL!$F115="Seattle",+NFL!I115,IF(+NFL!$H115="Seattle",+NFL!I115,0))</f>
        <v>NFCW</v>
      </c>
      <c r="J542" s="496" t="str">
        <f>IF(+NFL!$F115="Seattle",+NFL!J115,IF(+NFL!$H115="Seattle",+NFL!J115,0))</f>
        <v>New Orleans</v>
      </c>
      <c r="K542" s="510" t="str">
        <f>IF(+NFL!$F115="Seattle",+NFL!K115,IF(+NFL!$H115="Seattle",+NFL!K115,0))</f>
        <v>Seattle</v>
      </c>
      <c r="L542" s="572">
        <f>IF(+NFL!$F115="Seattle",+NFL!L115,IF(+NFL!$H115="Seattle",+NFL!L115,0))</f>
        <v>5</v>
      </c>
      <c r="M542" s="573">
        <f>IF(+NFL!$F115="Seattle",+NFL!M115,IF(+NFL!$H115="Seattle",+NFL!M115,0))</f>
        <v>42.5</v>
      </c>
      <c r="N542" s="583" t="str">
        <f>IF(+NFL!$F115="Seattle",+NFL!N115,IF(+NFL!$H115="Seattle",+NFL!N115,0))</f>
        <v>New Orleans</v>
      </c>
      <c r="O542" s="584">
        <f>IF(+NFL!$F115="Seattle",+NFL!O115,IF(+NFL!$H115="Seattle",+NFL!O115,0))</f>
        <v>13</v>
      </c>
      <c r="P542" s="583" t="str">
        <f>IF(+NFL!$F115="Seattle",+NFL!P115,IF(+NFL!$H115="Seattle",+NFL!P115,0))</f>
        <v>Seattle</v>
      </c>
      <c r="Q542" s="585">
        <f>IF(+NFL!$F115="Seattle",+NFL!Q115,IF(+NFL!$H115="Seattle",+NFL!Q115,0))</f>
        <v>10</v>
      </c>
      <c r="R542" s="586" t="str">
        <f>IF(+NFL!$F115="Seattle",+NFL!R115,IF(+NFL!$H115="Seattle",+NFL!R115,0))</f>
        <v>Seattle</v>
      </c>
      <c r="S542" s="585" t="str">
        <f>IF(+NFL!$F115="Seattle",+NFL!S115,IF(+NFL!$H115="Seattle",+NFL!S115,0))</f>
        <v>New Orleans</v>
      </c>
      <c r="T542" s="587" t="str">
        <f>IF(+NFL!$F115="Seattle",+NFL!T115,IF(+NFL!$H115="Seattle",+NFL!T115,0))</f>
        <v>Seattle</v>
      </c>
      <c r="U542" s="585" t="str">
        <f>IF(+NFL!$F115="Seattle",+NFL!U115,IF(+NFL!$H115="Seattle",+NFL!U115,0))</f>
        <v>W</v>
      </c>
      <c r="V542" s="586">
        <f>IF(+NFL!$F138="Seattle",+NFL!#REF!,IF(+NFL!$H138="Seattle",+NFL!#REF!,0))</f>
        <v>0</v>
      </c>
      <c r="W542" s="585">
        <f>IF(+NFL!$F138="Seattle",+NFL!#REF!,IF(+NFL!$H138="Seattle",+NFL!#REF!,0))</f>
        <v>0</v>
      </c>
      <c r="X542" s="587">
        <f>IF(+NFL!$F138="Seattle",+NFL!#REF!,IF(+NFL!$H138="Seattle",+NFL!#REF!,0))</f>
        <v>0</v>
      </c>
      <c r="Y542" s="585">
        <f>IF(+NFL!$F138="Seattle",+NFL!#REF!,IF(+NFL!$H138="Seattle",+NFL!#REF!,0))</f>
        <v>0</v>
      </c>
      <c r="Z542" s="586">
        <f>IF(+NFL!$F138="Seattle",+NFL!#REF!,IF(+NFL!$H138="Seattle",+NFL!#REF!,0))</f>
        <v>0</v>
      </c>
      <c r="AA542" s="585">
        <f>IF(+NFL!$F138="Seattle",+NFL!#REF!,IF(+NFL!$H138="Seattle",+NFL!#REF!,0))</f>
        <v>0</v>
      </c>
      <c r="AB542" s="124">
        <f>IF(+NFL!$F138="Seattle",+NFL!#REF!,IF(+NFL!$H138="Seattle",+NFL!#REF!,0))</f>
        <v>0</v>
      </c>
      <c r="AC542" s="182">
        <f>IF(+NFL!$F138="Seattle",+NFL!#REF!,IF(+NFL!$H138="Seattle",+NFL!#REF!,0))</f>
        <v>0</v>
      </c>
      <c r="AD542" s="496">
        <f>IF(+NFL!$F138="Seattle",+NFL!#REF!,IF(+NFL!$H138="Seattle",+NFL!#REF!,0))</f>
        <v>0</v>
      </c>
      <c r="AE542" s="565">
        <f>IF(+NFL!$F138="Seattle",+NFL!#REF!,IF(+NFL!$H138="Seattle",+NFL!#REF!,0))</f>
        <v>0</v>
      </c>
      <c r="AF542" s="496">
        <f>IF(+NFL!$F138="Seattle",+NFL!#REF!,IF(+NFL!$H138="Seattle",+NFL!#REF!,0))</f>
        <v>0</v>
      </c>
      <c r="AG542" s="565">
        <f>IF(+NFL!$F138="Seattle",+NFL!#REF!,IF(+NFL!$H138="Seattle",+NFL!#REF!,0))</f>
        <v>0</v>
      </c>
      <c r="AH542" s="496">
        <f>IF(+NFL!$F138="Seattle",+NFL!#REF!,IF(+NFL!$H138="Seattle",+NFL!#REF!,0))</f>
        <v>0</v>
      </c>
      <c r="AI542" s="565">
        <f>IF(+NFL!$F138="Seattle",+NFL!#REF!,IF(+NFL!$H138="Seattle",+NFL!#REF!,0))</f>
        <v>0</v>
      </c>
      <c r="AJ542" s="496">
        <f>IF(+NFL!$F138="Seattle",+NFL!#REF!,IF(+NFL!$H138="Seattle",+NFL!#REF!,0))</f>
        <v>0</v>
      </c>
      <c r="AK542" s="565">
        <f>IF(+NFL!$F138="Seattle",+NFL!#REF!,IF(+NFL!$H138="Seattle",+NFL!#REF!,0))</f>
        <v>0</v>
      </c>
      <c r="AL542" s="100">
        <f>IF(+NFL!$F138="Seattle",+NFL!#REF!,IF(+NFL!$H138="Seattle",+NFL!#REF!,0))</f>
        <v>0</v>
      </c>
      <c r="AM542" s="82">
        <f>IF(+NFL!$F138="Seattle",+NFL!#REF!,IF(+NFL!$H138="Seattle",+NFL!#REF!,0))</f>
        <v>0</v>
      </c>
      <c r="AN542" s="81">
        <f>IF(+NFL!$F138="Seattle",+NFL!#REF!,IF(+NFL!$H138="Seattle",+NFL!#REF!,0))</f>
        <v>0</v>
      </c>
      <c r="AO542" s="83">
        <f>IF(+NFL!$F138="Seattle",+NFL!#REF!,IF(+NFL!$H138="Seattle",+NFL!#REF!,0))</f>
        <v>0</v>
      </c>
      <c r="AP542" s="480">
        <f>IF(+NFL!$F138="Seattle",+NFL!#REF!,IF(+NFL!$H138="Seattle",+NFL!#REF!,0))</f>
        <v>0</v>
      </c>
      <c r="AQ542" s="72">
        <f>IF(+NFL!$F138="Seattle",+NFL!#REF!,IF(+NFL!$H138="Seattle",+NFL!#REF!,0))</f>
        <v>0</v>
      </c>
      <c r="AR542" s="81">
        <f>IF(+NFL!$F138="Seattle",+NFL!#REF!,IF(+NFL!$H138="Seattle",+NFL!#REF!,0))</f>
        <v>0</v>
      </c>
      <c r="AS542" s="96">
        <f>IF(+NFL!$F138="Seattle",+NFL!#REF!,IF(+NFL!$H138="Seattle",+NFL!#REF!,0))</f>
        <v>0</v>
      </c>
      <c r="AT542" s="96">
        <f>IF(+NFL!$F138="Seattle",+NFL!#REF!,IF(+NFL!$H138="Seattle",+NFL!#REF!,0))</f>
        <v>0</v>
      </c>
      <c r="AU542" s="81">
        <f>IF(+NFL!$F138="Seattle",+NFL!#REF!,IF(+NFL!$H138="Seattle",+NFL!#REF!,0))</f>
        <v>0</v>
      </c>
      <c r="AV542" s="96">
        <f>IF(+NFL!$F138="Seattle",+NFL!#REF!,IF(+NFL!$H138="Seattle",+NFL!#REF!,0))</f>
        <v>0</v>
      </c>
      <c r="AW542" s="70">
        <f>IF(+NFL!$F138="Seattle",+NFL!#REF!,IF(+NFL!$H138="Seattle",+NFL!#REF!,0))</f>
        <v>0</v>
      </c>
      <c r="AX542" s="96">
        <f>IF(+NFL!$F138="Seattle",+NFL!#REF!,IF(+NFL!$H138="Seattle",+NFL!#REF!,0))</f>
        <v>0</v>
      </c>
      <c r="AY542" s="81">
        <f>IF(+NFL!$F138="Seattle",+NFL!#REF!,IF(+NFL!$H138="Seattle",+NFL!#REF!,0))</f>
        <v>0</v>
      </c>
      <c r="AZ542" s="96">
        <f>IF(+NFL!$F138="Seattle",+NFL!#REF!,IF(+NFL!$H138="Seattle",+NFL!#REF!,0))</f>
        <v>0</v>
      </c>
      <c r="BA542" s="70">
        <f>IF(+NFL!$F138="Seattle",+NFL!#REF!,IF(+NFL!$H138="Seattle",+NFL!#REF!,0))</f>
        <v>0</v>
      </c>
      <c r="BB542" s="70">
        <f>IF(+NFL!$F138="Seattle",+NFL!#REF!,IF(+NFL!$H138="Seattle",+NFL!#REF!,0))</f>
        <v>0</v>
      </c>
      <c r="BC542" s="592">
        <f>IF(+NFL!$F138="Seattle",+NFL!#REF!,IF(+NFL!$H138="Seattle",+NFL!#REF!,0))</f>
        <v>0</v>
      </c>
      <c r="BD542" s="81">
        <f>IF(+NFL!$F138="Seattle",+NFL!#REF!,IF(+NFL!$H138="Seattle",+NFL!#REF!,0))</f>
        <v>0</v>
      </c>
      <c r="BE542" s="96">
        <f>IF(+NFL!$F138="Seattle",+NFL!#REF!,IF(+NFL!$H138="Seattle",+NFL!#REF!,0))</f>
        <v>0</v>
      </c>
      <c r="BF542" s="70">
        <f>IF(+NFL!$F138="Seattle",+NFL!#REF!,IF(+NFL!$H138="Seattle",+NFL!#REF!,0))</f>
        <v>0</v>
      </c>
      <c r="BG542" s="81">
        <f>IF(+NFL!$F138="Seattle",+NFL!#REF!,IF(+NFL!$H138="Seattle",+NFL!#REF!,0))</f>
        <v>0</v>
      </c>
      <c r="BH542" s="96">
        <f>IF(+NFL!$F138="Seattle",+NFL!#REF!,IF(+NFL!$H138="Seattle",+NFL!#REF!,0))</f>
        <v>0</v>
      </c>
      <c r="BI542" s="70">
        <f>IF(+NFL!$F138="Seattle",+NFL!#REF!,IF(+NFL!$H138="Seattle",+NFL!#REF!,0))</f>
        <v>0</v>
      </c>
      <c r="BJ542" s="124">
        <f>IF(+NFL!$F138="Seattle",+NFL!#REF!,IF(+NFL!$H138="Seattle",+NFL!#REF!,0))</f>
        <v>0</v>
      </c>
      <c r="BK542" s="182">
        <f>IF(+NFL!$F138="Seattle",+NFL!#REF!,IF(+NFL!$H138="Seattle",+NFL!#REF!,0))</f>
        <v>0</v>
      </c>
    </row>
    <row r="543" spans="1:63" s="310" customFormat="1" x14ac:dyDescent="0.8">
      <c r="A543" s="70">
        <f>IF(+NFL!$F133="Seattle",+NFL!A133,IF(+NFL!$H133="Seattle",+NFL!A133,0))</f>
        <v>8</v>
      </c>
      <c r="B543" s="480" t="str">
        <f>IF(+NFL!$F133="Seattle",+NFL!B133,IF(+NFL!$H133="Seattle",+NFL!B133,0))</f>
        <v>Sun</v>
      </c>
      <c r="C543" s="72">
        <f>IF(+NFL!$F133="Seattle",+NFL!C133,IF(+NFL!$H133="Seattle",+NFL!C133,0))</f>
        <v>44500</v>
      </c>
      <c r="D543" s="73">
        <f>IF(+NFL!$F133="Seattle",+NFL!D133,IF(+NFL!$H133="Seattle",+NFL!D133,0))</f>
        <v>0.68055416666666668</v>
      </c>
      <c r="E543" s="70" t="str">
        <f>IF(+NFL!$F133="Seattle",+NFL!E133,IF(+NFL!$H133="Seattle",+NFL!E133,0))</f>
        <v>CBS</v>
      </c>
      <c r="F543" s="189" t="str">
        <f>IF(+NFL!$F133="Seattle",+NFL!F133,IF(+NFL!$H133="Seattle",+NFL!F133,0))</f>
        <v>Jacksonville</v>
      </c>
      <c r="G543" s="70" t="str">
        <f>IF(+NFL!$F133="Seattle",+NFL!G133,IF(+NFL!$H133="Seattle",+NFL!G133,0))</f>
        <v>AFCS</v>
      </c>
      <c r="H543" s="189" t="str">
        <f>IF(+NFL!$F133="Seattle",+NFL!H133,IF(+NFL!$H133="Seattle",+NFL!H133,0))</f>
        <v>Seattle</v>
      </c>
      <c r="I543" s="70" t="str">
        <f>IF(+NFL!$F133="Seattle",+NFL!I133,IF(+NFL!$H133="Seattle",+NFL!I133,0))</f>
        <v>NFCW</v>
      </c>
      <c r="J543" s="496" t="str">
        <f>IF(+NFL!$F133="Seattle",+NFL!J133,IF(+NFL!$H133="Seattle",+NFL!J133,0))</f>
        <v>Seattle</v>
      </c>
      <c r="K543" s="510" t="str">
        <f>IF(+NFL!$F133="Seattle",+NFL!K133,IF(+NFL!$H133="Seattle",+NFL!K133,0))</f>
        <v>Jacksonville</v>
      </c>
      <c r="L543" s="572">
        <f>IF(+NFL!$F133="Seattle",+NFL!L133,IF(+NFL!$H133="Seattle",+NFL!L133,0))</f>
        <v>3</v>
      </c>
      <c r="M543" s="573">
        <f>IF(+NFL!$F133="Seattle",+NFL!M133,IF(+NFL!$H133="Seattle",+NFL!M133,0))</f>
        <v>43.5</v>
      </c>
      <c r="N543" s="583" t="str">
        <f>IF(+NFL!$F133="Seattle",+NFL!N133,IF(+NFL!$H133="Seattle",+NFL!N133,0))</f>
        <v>Seattle</v>
      </c>
      <c r="O543" s="584">
        <f>IF(+NFL!$F133="Seattle",+NFL!O133,IF(+NFL!$H133="Seattle",+NFL!O133,0))</f>
        <v>31</v>
      </c>
      <c r="P543" s="583" t="str">
        <f>IF(+NFL!$F133="Seattle",+NFL!P133,IF(+NFL!$H133="Seattle",+NFL!P133,0))</f>
        <v>Jacksonville</v>
      </c>
      <c r="Q543" s="585">
        <f>IF(+NFL!$F133="Seattle",+NFL!Q133,IF(+NFL!$H133="Seattle",+NFL!Q133,0))</f>
        <v>7</v>
      </c>
      <c r="R543" s="586" t="str">
        <f>IF(+NFL!$F133="Seattle",+NFL!R133,IF(+NFL!$H133="Seattle",+NFL!R133,0))</f>
        <v>Seattle</v>
      </c>
      <c r="S543" s="585" t="str">
        <f>IF(+NFL!$F133="Seattle",+NFL!S133,IF(+NFL!$H133="Seattle",+NFL!S133,0))</f>
        <v>Jacksonville</v>
      </c>
      <c r="T543" s="587" t="str">
        <f>IF(+NFL!$F133="Seattle",+NFL!T133,IF(+NFL!$H133="Seattle",+NFL!T133,0))</f>
        <v>Seattle</v>
      </c>
      <c r="U543" s="585" t="str">
        <f>IF(+NFL!$F133="Seattle",+NFL!U133,IF(+NFL!$H133="Seattle",+NFL!U133,0))</f>
        <v>W</v>
      </c>
      <c r="V543" s="586">
        <f>IF(+NFL!$F149="Seattle",+NFL!#REF!,IF(+NFL!$H149="Seattle",+NFL!#REF!,0))</f>
        <v>0</v>
      </c>
      <c r="W543" s="585">
        <f>IF(+NFL!$F149="Seattle",+NFL!#REF!,IF(+NFL!$H149="Seattle",+NFL!#REF!,0))</f>
        <v>0</v>
      </c>
      <c r="X543" s="587">
        <f>IF(+NFL!$F149="Seattle",+NFL!#REF!,IF(+NFL!$H149="Seattle",+NFL!#REF!,0))</f>
        <v>0</v>
      </c>
      <c r="Y543" s="585">
        <f>IF(+NFL!$F149="Seattle",+NFL!#REF!,IF(+NFL!$H149="Seattle",+NFL!#REF!,0))</f>
        <v>0</v>
      </c>
      <c r="Z543" s="586">
        <f>IF(+NFL!$F149="Seattle",+NFL!#REF!,IF(+NFL!$H149="Seattle",+NFL!#REF!,0))</f>
        <v>0</v>
      </c>
      <c r="AA543" s="585">
        <f>IF(+NFL!$F149="Seattle",+NFL!#REF!,IF(+NFL!$H149="Seattle",+NFL!#REF!,0))</f>
        <v>0</v>
      </c>
      <c r="AB543" s="124">
        <f>IF(+NFL!$F149="Seattle",+NFL!#REF!,IF(+NFL!$H149="Seattle",+NFL!#REF!,0))</f>
        <v>0</v>
      </c>
      <c r="AC543" s="182">
        <f>IF(+NFL!$F149="Seattle",+NFL!#REF!,IF(+NFL!$H149="Seattle",+NFL!#REF!,0))</f>
        <v>0</v>
      </c>
      <c r="AD543" s="496">
        <f>IF(+NFL!$F149="Seattle",+NFL!#REF!,IF(+NFL!$H149="Seattle",+NFL!#REF!,0))</f>
        <v>0</v>
      </c>
      <c r="AE543" s="565">
        <f>IF(+NFL!$F149="Seattle",+NFL!#REF!,IF(+NFL!$H149="Seattle",+NFL!#REF!,0))</f>
        <v>0</v>
      </c>
      <c r="AF543" s="496">
        <f>IF(+NFL!$F149="Seattle",+NFL!#REF!,IF(+NFL!$H149="Seattle",+NFL!#REF!,0))</f>
        <v>0</v>
      </c>
      <c r="AG543" s="565">
        <f>IF(+NFL!$F149="Seattle",+NFL!#REF!,IF(+NFL!$H149="Seattle",+NFL!#REF!,0))</f>
        <v>0</v>
      </c>
      <c r="AH543" s="496">
        <f>IF(+NFL!$F149="Seattle",+NFL!#REF!,IF(+NFL!$H149="Seattle",+NFL!#REF!,0))</f>
        <v>0</v>
      </c>
      <c r="AI543" s="565">
        <f>IF(+NFL!$F149="Seattle",+NFL!#REF!,IF(+NFL!$H149="Seattle",+NFL!#REF!,0))</f>
        <v>0</v>
      </c>
      <c r="AJ543" s="496">
        <f>IF(+NFL!$F149="Seattle",+NFL!#REF!,IF(+NFL!$H149="Seattle",+NFL!#REF!,0))</f>
        <v>0</v>
      </c>
      <c r="AK543" s="565">
        <f>IF(+NFL!$F149="Seattle",+NFL!#REF!,IF(+NFL!$H149="Seattle",+NFL!#REF!,0))</f>
        <v>0</v>
      </c>
      <c r="AL543" s="100">
        <f>IF(+NFL!$F149="Seattle",+NFL!#REF!,IF(+NFL!$H149="Seattle",+NFL!#REF!,0))</f>
        <v>0</v>
      </c>
      <c r="AM543" s="82">
        <f>IF(+NFL!$F149="Seattle",+NFL!#REF!,IF(+NFL!$H149="Seattle",+NFL!#REF!,0))</f>
        <v>0</v>
      </c>
      <c r="AN543" s="81">
        <f>IF(+NFL!$F149="Seattle",+NFL!#REF!,IF(+NFL!$H149="Seattle",+NFL!#REF!,0))</f>
        <v>0</v>
      </c>
      <c r="AO543" s="83">
        <f>IF(+NFL!$F149="Seattle",+NFL!#REF!,IF(+NFL!$H149="Seattle",+NFL!#REF!,0))</f>
        <v>0</v>
      </c>
      <c r="AP543" s="480">
        <f>IF(+NFL!$F149="Seattle",+NFL!#REF!,IF(+NFL!$H149="Seattle",+NFL!#REF!,0))</f>
        <v>0</v>
      </c>
      <c r="AQ543" s="72">
        <f>IF(+NFL!$F149="Seattle",+NFL!#REF!,IF(+NFL!$H149="Seattle",+NFL!#REF!,0))</f>
        <v>0</v>
      </c>
      <c r="AR543" s="81">
        <f>IF(+NFL!$F149="Seattle",+NFL!#REF!,IF(+NFL!$H149="Seattle",+NFL!#REF!,0))</f>
        <v>0</v>
      </c>
      <c r="AS543" s="96">
        <f>IF(+NFL!$F149="Seattle",+NFL!#REF!,IF(+NFL!$H149="Seattle",+NFL!#REF!,0))</f>
        <v>0</v>
      </c>
      <c r="AT543" s="96">
        <f>IF(+NFL!$F149="Seattle",+NFL!#REF!,IF(+NFL!$H149="Seattle",+NFL!#REF!,0))</f>
        <v>0</v>
      </c>
      <c r="AU543" s="81">
        <f>IF(+NFL!$F149="Seattle",+NFL!#REF!,IF(+NFL!$H149="Seattle",+NFL!#REF!,0))</f>
        <v>0</v>
      </c>
      <c r="AV543" s="96">
        <f>IF(+NFL!$F149="Seattle",+NFL!#REF!,IF(+NFL!$H149="Seattle",+NFL!#REF!,0))</f>
        <v>0</v>
      </c>
      <c r="AW543" s="70">
        <f>IF(+NFL!$F149="Seattle",+NFL!#REF!,IF(+NFL!$H149="Seattle",+NFL!#REF!,0))</f>
        <v>0</v>
      </c>
      <c r="AX543" s="96">
        <f>IF(+NFL!$F149="Seattle",+NFL!#REF!,IF(+NFL!$H149="Seattle",+NFL!#REF!,0))</f>
        <v>0</v>
      </c>
      <c r="AY543" s="81">
        <f>IF(+NFL!$F149="Seattle",+NFL!#REF!,IF(+NFL!$H149="Seattle",+NFL!#REF!,0))</f>
        <v>0</v>
      </c>
      <c r="AZ543" s="96">
        <f>IF(+NFL!$F149="Seattle",+NFL!#REF!,IF(+NFL!$H149="Seattle",+NFL!#REF!,0))</f>
        <v>0</v>
      </c>
      <c r="BA543" s="70">
        <f>IF(+NFL!$F149="Seattle",+NFL!#REF!,IF(+NFL!$H149="Seattle",+NFL!#REF!,0))</f>
        <v>0</v>
      </c>
      <c r="BB543" s="70">
        <f>IF(+NFL!$F149="Seattle",+NFL!#REF!,IF(+NFL!$H149="Seattle",+NFL!#REF!,0))</f>
        <v>0</v>
      </c>
      <c r="BC543" s="592">
        <f>IF(+NFL!$F149="Seattle",+NFL!#REF!,IF(+NFL!$H149="Seattle",+NFL!#REF!,0))</f>
        <v>0</v>
      </c>
      <c r="BD543" s="81">
        <f>IF(+NFL!$F149="Seattle",+NFL!#REF!,IF(+NFL!$H149="Seattle",+NFL!#REF!,0))</f>
        <v>0</v>
      </c>
      <c r="BE543" s="96">
        <f>IF(+NFL!$F149="Seattle",+NFL!#REF!,IF(+NFL!$H149="Seattle",+NFL!#REF!,0))</f>
        <v>0</v>
      </c>
      <c r="BF543" s="70">
        <f>IF(+NFL!$F149="Seattle",+NFL!#REF!,IF(+NFL!$H149="Seattle",+NFL!#REF!,0))</f>
        <v>0</v>
      </c>
      <c r="BG543" s="81">
        <f>IF(+NFL!$F149="Seattle",+NFL!#REF!,IF(+NFL!$H149="Seattle",+NFL!#REF!,0))</f>
        <v>0</v>
      </c>
      <c r="BH543" s="96">
        <f>IF(+NFL!$F149="Seattle",+NFL!#REF!,IF(+NFL!$H149="Seattle",+NFL!#REF!,0))</f>
        <v>0</v>
      </c>
      <c r="BI543" s="70">
        <f>IF(+NFL!$F149="Seattle",+NFL!#REF!,IF(+NFL!$H149="Seattle",+NFL!#REF!,0))</f>
        <v>0</v>
      </c>
      <c r="BJ543" s="124">
        <f>IF(+NFL!$F149="Seattle",+NFL!#REF!,IF(+NFL!$H149="Seattle",+NFL!#REF!,0))</f>
        <v>0</v>
      </c>
      <c r="BK543" s="182">
        <f>IF(+NFL!$F149="Seattle",+NFL!#REF!,IF(+NFL!$H149="Seattle",+NFL!#REF!,0))</f>
        <v>0</v>
      </c>
    </row>
    <row r="544" spans="1:63" s="310" customFormat="1" x14ac:dyDescent="0.8">
      <c r="A544" s="70">
        <f>IF(+NFL!$F157="Seattle",+NFL!A157,IF(+NFL!$H157="Seattle",+NFL!A157,0))</f>
        <v>9</v>
      </c>
      <c r="B544" s="480">
        <f>IF(+NFL!$F157="Seattle",+NFL!B157,IF(+NFL!$H157="Seattle",+NFL!B157,0))</f>
        <v>0</v>
      </c>
      <c r="C544" s="72">
        <f>IF(+NFL!$F157="Seattle",+NFL!C157,IF(+NFL!$H157="Seattle",+NFL!C157,0))</f>
        <v>0</v>
      </c>
      <c r="D544" s="73">
        <f>IF(+NFL!$F157="Seattle",+NFL!D157,IF(+NFL!$H157="Seattle",+NFL!D157,0))</f>
        <v>0</v>
      </c>
      <c r="E544" s="70">
        <f>IF(+NFL!$F157="Seattle",+NFL!E157,IF(+NFL!$H157="Seattle",+NFL!E157,0))</f>
        <v>0</v>
      </c>
      <c r="F544" s="189" t="str">
        <f>IF(+NFL!$F157="Seattle",+NFL!F157,IF(+NFL!$H157="Seattle",+NFL!F157,0))</f>
        <v>Seattle</v>
      </c>
      <c r="G544" s="70" t="str">
        <f>IF(+NFL!$F157="Seattle",+NFL!G157,IF(+NFL!$H157="Seattle",+NFL!G157,0))</f>
        <v>NFCW</v>
      </c>
      <c r="H544" s="189">
        <f>IF(+NFL!$F157="Seattle",+NFL!H157,IF(+NFL!$H157="Seattle",+NFL!H157,0))</f>
        <v>0</v>
      </c>
      <c r="I544" s="70">
        <f>IF(+NFL!$F157="Seattle",+NFL!I157,IF(+NFL!$H157="Seattle",+NFL!I157,0))</f>
        <v>0</v>
      </c>
      <c r="J544" s="496">
        <f>IF(+NFL!$F157="Seattle",+NFL!J157,IF(+NFL!$H157="Seattle",+NFL!J157,0))</f>
        <v>0</v>
      </c>
      <c r="K544" s="510">
        <f>IF(+NFL!$F157="Seattle",+NFL!K157,IF(+NFL!$H157="Seattle",+NFL!K157,0))</f>
        <v>0</v>
      </c>
      <c r="L544" s="572">
        <f>IF(+NFL!$F157="Seattle",+NFL!L157,IF(+NFL!$H157="Seattle",+NFL!L157,0))</f>
        <v>0</v>
      </c>
      <c r="M544" s="573">
        <f>IF(+NFL!$F157="Seattle",+NFL!M157,IF(+NFL!$H157="Seattle",+NFL!M157,0))</f>
        <v>0</v>
      </c>
      <c r="N544" s="583">
        <f>IF(+NFL!$F157="Seattle",+NFL!N157,IF(+NFL!$H157="Seattle",+NFL!N157,0))</f>
        <v>0</v>
      </c>
      <c r="O544" s="584">
        <f>IF(+NFL!$F157="Seattle",+NFL!O157,IF(+NFL!$H157="Seattle",+NFL!O157,0))</f>
        <v>0</v>
      </c>
      <c r="P544" s="583">
        <f>IF(+NFL!$F157="Seattle",+NFL!P157,IF(+NFL!$H157="Seattle",+NFL!P157,0))</f>
        <v>0</v>
      </c>
      <c r="Q544" s="585">
        <f>IF(+NFL!$F157="Seattle",+NFL!Q157,IF(+NFL!$H157="Seattle",+NFL!Q157,0))</f>
        <v>0</v>
      </c>
      <c r="R544" s="586">
        <f>IF(+NFL!$F157="Seattle",+NFL!R157,IF(+NFL!$H157="Seattle",+NFL!R157,0))</f>
        <v>0</v>
      </c>
      <c r="S544" s="585">
        <f>IF(+NFL!$F157="Seattle",+NFL!S157,IF(+NFL!$H157="Seattle",+NFL!S157,0))</f>
        <v>0</v>
      </c>
      <c r="T544" s="587">
        <f>IF(+NFL!$F157="Seattle",+NFL!T157,IF(+NFL!$H157="Seattle",+NFL!T157,0))</f>
        <v>0</v>
      </c>
      <c r="U544" s="585">
        <f>IF(+NFL!$F157="Seattle",+NFL!U157,IF(+NFL!$H157="Seattle",+NFL!U157,0))</f>
        <v>0</v>
      </c>
      <c r="V544" s="586">
        <f>IF(+NFL!$F179="Seattle",+NFL!#REF!,IF(+NFL!$H179="Seattle",+NFL!#REF!,0))</f>
        <v>0</v>
      </c>
      <c r="W544" s="585">
        <f>IF(+NFL!$F179="Seattle",+NFL!#REF!,IF(+NFL!$H179="Seattle",+NFL!#REF!,0))</f>
        <v>0</v>
      </c>
      <c r="X544" s="587">
        <f>IF(+NFL!$F179="Seattle",+NFL!#REF!,IF(+NFL!$H179="Seattle",+NFL!#REF!,0))</f>
        <v>0</v>
      </c>
      <c r="Y544" s="585">
        <f>IF(+NFL!$F179="Seattle",+NFL!#REF!,IF(+NFL!$H179="Seattle",+NFL!#REF!,0))</f>
        <v>0</v>
      </c>
      <c r="Z544" s="586">
        <f>IF(+NFL!$F179="Seattle",+NFL!#REF!,IF(+NFL!$H179="Seattle",+NFL!#REF!,0))</f>
        <v>0</v>
      </c>
      <c r="AA544" s="585">
        <f>IF(+NFL!$F179="Seattle",+NFL!#REF!,IF(+NFL!$H179="Seattle",+NFL!#REF!,0))</f>
        <v>0</v>
      </c>
      <c r="AB544" s="124">
        <f>IF(+NFL!$F179="Seattle",+NFL!#REF!,IF(+NFL!$H179="Seattle",+NFL!#REF!,0))</f>
        <v>0</v>
      </c>
      <c r="AC544" s="182">
        <f>IF(+NFL!$F179="Seattle",+NFL!#REF!,IF(+NFL!$H179="Seattle",+NFL!#REF!,0))</f>
        <v>0</v>
      </c>
      <c r="AD544" s="496">
        <f>IF(+NFL!$F179="Seattle",+NFL!#REF!,IF(+NFL!$H179="Seattle",+NFL!#REF!,0))</f>
        <v>0</v>
      </c>
      <c r="AE544" s="565">
        <f>IF(+NFL!$F179="Seattle",+NFL!#REF!,IF(+NFL!$H179="Seattle",+NFL!#REF!,0))</f>
        <v>0</v>
      </c>
      <c r="AF544" s="496">
        <f>IF(+NFL!$F179="Seattle",+NFL!#REF!,IF(+NFL!$H179="Seattle",+NFL!#REF!,0))</f>
        <v>0</v>
      </c>
      <c r="AG544" s="565">
        <f>IF(+NFL!$F179="Seattle",+NFL!#REF!,IF(+NFL!$H179="Seattle",+NFL!#REF!,0))</f>
        <v>0</v>
      </c>
      <c r="AH544" s="496">
        <f>IF(+NFL!$F179="Seattle",+NFL!#REF!,IF(+NFL!$H179="Seattle",+NFL!#REF!,0))</f>
        <v>0</v>
      </c>
      <c r="AI544" s="565">
        <f>IF(+NFL!$F179="Seattle",+NFL!#REF!,IF(+NFL!$H179="Seattle",+NFL!#REF!,0))</f>
        <v>0</v>
      </c>
      <c r="AJ544" s="496">
        <f>IF(+NFL!$F179="Seattle",+NFL!#REF!,IF(+NFL!$H179="Seattle",+NFL!#REF!,0))</f>
        <v>0</v>
      </c>
      <c r="AK544" s="565">
        <f>IF(+NFL!$F179="Seattle",+NFL!#REF!,IF(+NFL!$H179="Seattle",+NFL!#REF!,0))</f>
        <v>0</v>
      </c>
      <c r="AL544" s="100">
        <f>IF(+NFL!$F179="Seattle",+NFL!#REF!,IF(+NFL!$H179="Seattle",+NFL!#REF!,0))</f>
        <v>0</v>
      </c>
      <c r="AM544" s="82">
        <f>IF(+NFL!$F179="Seattle",+NFL!#REF!,IF(+NFL!$H179="Seattle",+NFL!#REF!,0))</f>
        <v>0</v>
      </c>
      <c r="AN544" s="81">
        <f>IF(+NFL!$F179="Seattle",+NFL!#REF!,IF(+NFL!$H179="Seattle",+NFL!#REF!,0))</f>
        <v>0</v>
      </c>
      <c r="AO544" s="83">
        <f>IF(+NFL!$F179="Seattle",+NFL!#REF!,IF(+NFL!$H179="Seattle",+NFL!#REF!,0))</f>
        <v>0</v>
      </c>
      <c r="AP544" s="480">
        <f>IF(+NFL!$F179="Seattle",+NFL!#REF!,IF(+NFL!$H179="Seattle",+NFL!#REF!,0))</f>
        <v>0</v>
      </c>
      <c r="AQ544" s="72">
        <f>IF(+NFL!$F179="Seattle",+NFL!#REF!,IF(+NFL!$H179="Seattle",+NFL!#REF!,0))</f>
        <v>0</v>
      </c>
      <c r="AR544" s="81">
        <f>IF(+NFL!$F179="Seattle",+NFL!#REF!,IF(+NFL!$H179="Seattle",+NFL!#REF!,0))</f>
        <v>0</v>
      </c>
      <c r="AS544" s="96">
        <f>IF(+NFL!$F179="Seattle",+NFL!#REF!,IF(+NFL!$H179="Seattle",+NFL!#REF!,0))</f>
        <v>0</v>
      </c>
      <c r="AT544" s="96">
        <f>IF(+NFL!$F179="Seattle",+NFL!#REF!,IF(+NFL!$H179="Seattle",+NFL!#REF!,0))</f>
        <v>0</v>
      </c>
      <c r="AU544" s="81">
        <f>IF(+NFL!$F179="Seattle",+NFL!#REF!,IF(+NFL!$H179="Seattle",+NFL!#REF!,0))</f>
        <v>0</v>
      </c>
      <c r="AV544" s="96">
        <f>IF(+NFL!$F179="Seattle",+NFL!#REF!,IF(+NFL!$H179="Seattle",+NFL!#REF!,0))</f>
        <v>0</v>
      </c>
      <c r="AW544" s="70">
        <f>IF(+NFL!$F179="Seattle",+NFL!#REF!,IF(+NFL!$H179="Seattle",+NFL!#REF!,0))</f>
        <v>0</v>
      </c>
      <c r="AX544" s="96">
        <f>IF(+NFL!$F179="Seattle",+NFL!#REF!,IF(+NFL!$H179="Seattle",+NFL!#REF!,0))</f>
        <v>0</v>
      </c>
      <c r="AY544" s="81">
        <f>IF(+NFL!$F179="Seattle",+NFL!#REF!,IF(+NFL!$H179="Seattle",+NFL!#REF!,0))</f>
        <v>0</v>
      </c>
      <c r="AZ544" s="96">
        <f>IF(+NFL!$F179="Seattle",+NFL!#REF!,IF(+NFL!$H179="Seattle",+NFL!#REF!,0))</f>
        <v>0</v>
      </c>
      <c r="BA544" s="70">
        <f>IF(+NFL!$F179="Seattle",+NFL!#REF!,IF(+NFL!$H179="Seattle",+NFL!#REF!,0))</f>
        <v>0</v>
      </c>
      <c r="BB544" s="70">
        <f>IF(+NFL!$F179="Seattle",+NFL!#REF!,IF(+NFL!$H179="Seattle",+NFL!#REF!,0))</f>
        <v>0</v>
      </c>
      <c r="BC544" s="592">
        <f>IF(+NFL!$F179="Seattle",+NFL!#REF!,IF(+NFL!$H179="Seattle",+NFL!#REF!,0))</f>
        <v>0</v>
      </c>
      <c r="BD544" s="81">
        <f>IF(+NFL!$F179="Seattle",+NFL!#REF!,IF(+NFL!$H179="Seattle",+NFL!#REF!,0))</f>
        <v>0</v>
      </c>
      <c r="BE544" s="96">
        <f>IF(+NFL!$F179="Seattle",+NFL!#REF!,IF(+NFL!$H179="Seattle",+NFL!#REF!,0))</f>
        <v>0</v>
      </c>
      <c r="BF544" s="70">
        <f>IF(+NFL!$F179="Seattle",+NFL!#REF!,IF(+NFL!$H179="Seattle",+NFL!#REF!,0))</f>
        <v>0</v>
      </c>
      <c r="BG544" s="81">
        <f>IF(+NFL!$F179="Seattle",+NFL!#REF!,IF(+NFL!$H179="Seattle",+NFL!#REF!,0))</f>
        <v>0</v>
      </c>
      <c r="BH544" s="96">
        <f>IF(+NFL!$F179="Seattle",+NFL!#REF!,IF(+NFL!$H179="Seattle",+NFL!#REF!,0))</f>
        <v>0</v>
      </c>
      <c r="BI544" s="70">
        <f>IF(+NFL!$F179="Seattle",+NFL!#REF!,IF(+NFL!$H179="Seattle",+NFL!#REF!,0))</f>
        <v>0</v>
      </c>
      <c r="BJ544" s="124">
        <f>IF(+NFL!$F179="Seattle",+NFL!#REF!,IF(+NFL!$H179="Seattle",+NFL!#REF!,0))</f>
        <v>0</v>
      </c>
      <c r="BK544" s="182">
        <f>IF(+NFL!$F179="Seattle",+NFL!#REF!,IF(+NFL!$H179="Seattle",+NFL!#REF!,0))</f>
        <v>0</v>
      </c>
    </row>
    <row r="545" spans="1:63" s="310" customFormat="1" x14ac:dyDescent="0.8">
      <c r="A545" s="70">
        <f>IF(+NFL!$F171="Seattle",+NFL!A171,IF(+NFL!$H171="Seattle",+NFL!A171,0))</f>
        <v>10</v>
      </c>
      <c r="B545" s="480" t="str">
        <f>IF(+NFL!$F171="Seattle",+NFL!B171,IF(+NFL!$H171="Seattle",+NFL!B171,0))</f>
        <v>Sun</v>
      </c>
      <c r="C545" s="72">
        <f>IF(+NFL!$F171="Seattle",+NFL!C171,IF(+NFL!$H171="Seattle",+NFL!C171,0))</f>
        <v>44514</v>
      </c>
      <c r="D545" s="73">
        <f>IF(+NFL!$F171="Seattle",+NFL!D171,IF(+NFL!$H171="Seattle",+NFL!D171,0))</f>
        <v>0.68055416666666668</v>
      </c>
      <c r="E545" s="70" t="str">
        <f>IF(+NFL!$F171="Seattle",+NFL!E171,IF(+NFL!$H171="Seattle",+NFL!E171,0))</f>
        <v>CBS</v>
      </c>
      <c r="F545" s="189" t="str">
        <f>IF(+NFL!$F171="Seattle",+NFL!F171,IF(+NFL!$H171="Seattle",+NFL!F171,0))</f>
        <v>Seattle</v>
      </c>
      <c r="G545" s="70" t="str">
        <f>IF(+NFL!$F171="Seattle",+NFL!G171,IF(+NFL!$H171="Seattle",+NFL!G171,0))</f>
        <v>NFCW</v>
      </c>
      <c r="H545" s="189" t="str">
        <f>IF(+NFL!$F171="Seattle",+NFL!H171,IF(+NFL!$H171="Seattle",+NFL!H171,0))</f>
        <v>Green Bay</v>
      </c>
      <c r="I545" s="70" t="str">
        <f>IF(+NFL!$F171="Seattle",+NFL!I171,IF(+NFL!$H171="Seattle",+NFL!I171,0))</f>
        <v>NFCN</v>
      </c>
      <c r="J545" s="496" t="str">
        <f>IF(+NFL!$F171="Seattle",+NFL!J171,IF(+NFL!$H171="Seattle",+NFL!J171,0))</f>
        <v>Green Bay</v>
      </c>
      <c r="K545" s="510" t="str">
        <f>IF(+NFL!$F171="Seattle",+NFL!K171,IF(+NFL!$H171="Seattle",+NFL!K171,0))</f>
        <v>Seattle</v>
      </c>
      <c r="L545" s="572">
        <f>IF(+NFL!$F171="Seattle",+NFL!L171,IF(+NFL!$H171="Seattle",+NFL!L171,0))</f>
        <v>5.5</v>
      </c>
      <c r="M545" s="573">
        <f>IF(+NFL!$F171="Seattle",+NFL!M171,IF(+NFL!$H171="Seattle",+NFL!M171,0))</f>
        <v>49.5</v>
      </c>
      <c r="N545" s="583" t="str">
        <f>IF(+NFL!$F171="Seattle",+NFL!N171,IF(+NFL!$H171="Seattle",+NFL!N171,0))</f>
        <v>Green Bay</v>
      </c>
      <c r="O545" s="584">
        <f>IF(+NFL!$F171="Seattle",+NFL!O171,IF(+NFL!$H171="Seattle",+NFL!O171,0))</f>
        <v>17</v>
      </c>
      <c r="P545" s="583" t="str">
        <f>IF(+NFL!$F171="Seattle",+NFL!P171,IF(+NFL!$H171="Seattle",+NFL!P171,0))</f>
        <v>Seattle</v>
      </c>
      <c r="Q545" s="585">
        <f>IF(+NFL!$F171="Seattle",+NFL!Q171,IF(+NFL!$H171="Seattle",+NFL!Q171,0))</f>
        <v>0</v>
      </c>
      <c r="R545" s="586" t="str">
        <f>IF(+NFL!$F171="Seattle",+NFL!R171,IF(+NFL!$H171="Seattle",+NFL!R171,0))</f>
        <v>Green Bay</v>
      </c>
      <c r="S545" s="585" t="str">
        <f>IF(+NFL!$F171="Seattle",+NFL!S171,IF(+NFL!$H171="Seattle",+NFL!S171,0))</f>
        <v>Seattle</v>
      </c>
      <c r="T545" s="587" t="str">
        <f>IF(+NFL!$F171="Seattle",+NFL!T171,IF(+NFL!$H171="Seattle",+NFL!T171,0))</f>
        <v>Green Bay</v>
      </c>
      <c r="U545" s="585" t="str">
        <f>IF(+NFL!$F171="Seattle",+NFL!U171,IF(+NFL!$H171="Seattle",+NFL!U171,0))</f>
        <v>W</v>
      </c>
      <c r="V545" s="586">
        <f>IF(+NFL!$F204="Seattle",+NFL!#REF!,IF(+NFL!$H204="Seattle",+NFL!#REF!,0))</f>
        <v>0</v>
      </c>
      <c r="W545" s="585">
        <f>IF(+NFL!$F204="Seattle",+NFL!#REF!,IF(+NFL!$H204="Seattle",+NFL!#REF!,0))</f>
        <v>0</v>
      </c>
      <c r="X545" s="587">
        <f>IF(+NFL!$F204="Seattle",+NFL!#REF!,IF(+NFL!$H204="Seattle",+NFL!#REF!,0))</f>
        <v>0</v>
      </c>
      <c r="Y545" s="585">
        <f>IF(+NFL!$F204="Seattle",+NFL!#REF!,IF(+NFL!$H204="Seattle",+NFL!#REF!,0))</f>
        <v>0</v>
      </c>
      <c r="Z545" s="586">
        <f>IF(+NFL!$F204="Seattle",+NFL!#REF!,IF(+NFL!$H204="Seattle",+NFL!#REF!,0))</f>
        <v>0</v>
      </c>
      <c r="AA545" s="585">
        <f>IF(+NFL!$F204="Seattle",+NFL!#REF!,IF(+NFL!$H204="Seattle",+NFL!#REF!,0))</f>
        <v>0</v>
      </c>
      <c r="AB545" s="124">
        <f>IF(+NFL!$F204="Seattle",+NFL!#REF!,IF(+NFL!$H204="Seattle",+NFL!#REF!,0))</f>
        <v>0</v>
      </c>
      <c r="AC545" s="182">
        <f>IF(+NFL!$F204="Seattle",+NFL!#REF!,IF(+NFL!$H204="Seattle",+NFL!#REF!,0))</f>
        <v>0</v>
      </c>
      <c r="AD545" s="496">
        <f>IF(+NFL!$F204="Seattle",+NFL!#REF!,IF(+NFL!$H204="Seattle",+NFL!#REF!,0))</f>
        <v>0</v>
      </c>
      <c r="AE545" s="565">
        <f>IF(+NFL!$F204="Seattle",+NFL!#REF!,IF(+NFL!$H204="Seattle",+NFL!#REF!,0))</f>
        <v>0</v>
      </c>
      <c r="AF545" s="496">
        <f>IF(+NFL!$F204="Seattle",+NFL!#REF!,IF(+NFL!$H204="Seattle",+NFL!#REF!,0))</f>
        <v>0</v>
      </c>
      <c r="AG545" s="565">
        <f>IF(+NFL!$F204="Seattle",+NFL!#REF!,IF(+NFL!$H204="Seattle",+NFL!#REF!,0))</f>
        <v>0</v>
      </c>
      <c r="AH545" s="496">
        <f>IF(+NFL!$F204="Seattle",+NFL!#REF!,IF(+NFL!$H204="Seattle",+NFL!#REF!,0))</f>
        <v>0</v>
      </c>
      <c r="AI545" s="565">
        <f>IF(+NFL!$F204="Seattle",+NFL!#REF!,IF(+NFL!$H204="Seattle",+NFL!#REF!,0))</f>
        <v>0</v>
      </c>
      <c r="AJ545" s="496">
        <f>IF(+NFL!$F204="Seattle",+NFL!#REF!,IF(+NFL!$H204="Seattle",+NFL!#REF!,0))</f>
        <v>0</v>
      </c>
      <c r="AK545" s="565">
        <f>IF(+NFL!$F204="Seattle",+NFL!#REF!,IF(+NFL!$H204="Seattle",+NFL!#REF!,0))</f>
        <v>0</v>
      </c>
      <c r="AL545" s="100">
        <f>IF(+NFL!$F204="Seattle",+NFL!#REF!,IF(+NFL!$H204="Seattle",+NFL!#REF!,0))</f>
        <v>0</v>
      </c>
      <c r="AM545" s="82">
        <f>IF(+NFL!$F204="Seattle",+NFL!#REF!,IF(+NFL!$H204="Seattle",+NFL!#REF!,0))</f>
        <v>0</v>
      </c>
      <c r="AN545" s="81">
        <f>IF(+NFL!$F204="Seattle",+NFL!#REF!,IF(+NFL!$H204="Seattle",+NFL!#REF!,0))</f>
        <v>0</v>
      </c>
      <c r="AO545" s="83">
        <f>IF(+NFL!$F204="Seattle",+NFL!#REF!,IF(+NFL!$H204="Seattle",+NFL!#REF!,0))</f>
        <v>0</v>
      </c>
      <c r="AP545" s="480">
        <f>IF(+NFL!$F204="Seattle",+NFL!#REF!,IF(+NFL!$H204="Seattle",+NFL!#REF!,0))</f>
        <v>0</v>
      </c>
      <c r="AQ545" s="72">
        <f>IF(+NFL!$F204="Seattle",+NFL!#REF!,IF(+NFL!$H204="Seattle",+NFL!#REF!,0))</f>
        <v>0</v>
      </c>
      <c r="AR545" s="81">
        <f>IF(+NFL!$F204="Seattle",+NFL!#REF!,IF(+NFL!$H204="Seattle",+NFL!#REF!,0))</f>
        <v>0</v>
      </c>
      <c r="AS545" s="96">
        <f>IF(+NFL!$F204="Seattle",+NFL!#REF!,IF(+NFL!$H204="Seattle",+NFL!#REF!,0))</f>
        <v>0</v>
      </c>
      <c r="AT545" s="96">
        <f>IF(+NFL!$F204="Seattle",+NFL!#REF!,IF(+NFL!$H204="Seattle",+NFL!#REF!,0))</f>
        <v>0</v>
      </c>
      <c r="AU545" s="81">
        <f>IF(+NFL!$F204="Seattle",+NFL!#REF!,IF(+NFL!$H204="Seattle",+NFL!#REF!,0))</f>
        <v>0</v>
      </c>
      <c r="AV545" s="96">
        <f>IF(+NFL!$F204="Seattle",+NFL!#REF!,IF(+NFL!$H204="Seattle",+NFL!#REF!,0))</f>
        <v>0</v>
      </c>
      <c r="AW545" s="70">
        <f>IF(+NFL!$F204="Seattle",+NFL!#REF!,IF(+NFL!$H204="Seattle",+NFL!#REF!,0))</f>
        <v>0</v>
      </c>
      <c r="AX545" s="96">
        <f>IF(+NFL!$F204="Seattle",+NFL!#REF!,IF(+NFL!$H204="Seattle",+NFL!#REF!,0))</f>
        <v>0</v>
      </c>
      <c r="AY545" s="81">
        <f>IF(+NFL!$F204="Seattle",+NFL!#REF!,IF(+NFL!$H204="Seattle",+NFL!#REF!,0))</f>
        <v>0</v>
      </c>
      <c r="AZ545" s="96">
        <f>IF(+NFL!$F204="Seattle",+NFL!#REF!,IF(+NFL!$H204="Seattle",+NFL!#REF!,0))</f>
        <v>0</v>
      </c>
      <c r="BA545" s="70">
        <f>IF(+NFL!$F204="Seattle",+NFL!#REF!,IF(+NFL!$H204="Seattle",+NFL!#REF!,0))</f>
        <v>0</v>
      </c>
      <c r="BB545" s="70">
        <f>IF(+NFL!$F204="Seattle",+NFL!#REF!,IF(+NFL!$H204="Seattle",+NFL!#REF!,0))</f>
        <v>0</v>
      </c>
      <c r="BC545" s="592">
        <f>IF(+NFL!$F204="Seattle",+NFL!#REF!,IF(+NFL!$H204="Seattle",+NFL!#REF!,0))</f>
        <v>0</v>
      </c>
      <c r="BD545" s="81">
        <f>IF(+NFL!$F204="Seattle",+NFL!#REF!,IF(+NFL!$H204="Seattle",+NFL!#REF!,0))</f>
        <v>0</v>
      </c>
      <c r="BE545" s="96">
        <f>IF(+NFL!$F204="Seattle",+NFL!#REF!,IF(+NFL!$H204="Seattle",+NFL!#REF!,0))</f>
        <v>0</v>
      </c>
      <c r="BF545" s="70">
        <f>IF(+NFL!$F204="Seattle",+NFL!#REF!,IF(+NFL!$H204="Seattle",+NFL!#REF!,0))</f>
        <v>0</v>
      </c>
      <c r="BG545" s="81">
        <f>IF(+NFL!$F204="Seattle",+NFL!#REF!,IF(+NFL!$H204="Seattle",+NFL!#REF!,0))</f>
        <v>0</v>
      </c>
      <c r="BH545" s="96">
        <f>IF(+NFL!$F204="Seattle",+NFL!#REF!,IF(+NFL!$H204="Seattle",+NFL!#REF!,0))</f>
        <v>0</v>
      </c>
      <c r="BI545" s="70">
        <f>IF(+NFL!$F204="Seattle",+NFL!#REF!,IF(+NFL!$H204="Seattle",+NFL!#REF!,0))</f>
        <v>0</v>
      </c>
      <c r="BJ545" s="124">
        <f>IF(+NFL!$F204="Seattle",+NFL!#REF!,IF(+NFL!$H204="Seattle",+NFL!#REF!,0))</f>
        <v>0</v>
      </c>
      <c r="BK545" s="182">
        <f>IF(+NFL!$F204="Seattle",+NFL!#REF!,IF(+NFL!$H204="Seattle",+NFL!#REF!,0))</f>
        <v>0</v>
      </c>
    </row>
    <row r="546" spans="1:63" s="310" customFormat="1" x14ac:dyDescent="0.8">
      <c r="A546" s="70">
        <f>IF(+NFL!$F191="Seattle",+NFL!A191,IF(+NFL!$H191="Seattle",+NFL!A191,0))</f>
        <v>11</v>
      </c>
      <c r="B546" s="480" t="str">
        <f>IF(+NFL!$F191="Seattle",+NFL!B191,IF(+NFL!$H191="Seattle",+NFL!B191,0))</f>
        <v>Sun</v>
      </c>
      <c r="C546" s="72">
        <f>IF(+NFL!$F191="Seattle",+NFL!C191,IF(+NFL!$H191="Seattle",+NFL!C191,0))</f>
        <v>44521</v>
      </c>
      <c r="D546" s="73">
        <f>IF(+NFL!$F191="Seattle",+NFL!D191,IF(+NFL!$H191="Seattle",+NFL!D191,0))</f>
        <v>0.68055416666666668</v>
      </c>
      <c r="E546" s="70" t="str">
        <f>IF(+NFL!$F191="Seattle",+NFL!E191,IF(+NFL!$H191="Seattle",+NFL!E191,0))</f>
        <v>Fox</v>
      </c>
      <c r="F546" s="189" t="str">
        <f>IF(+NFL!$F191="Seattle",+NFL!F191,IF(+NFL!$H191="Seattle",+NFL!F191,0))</f>
        <v>Arizona</v>
      </c>
      <c r="G546" s="70" t="str">
        <f>IF(+NFL!$F191="Seattle",+NFL!G191,IF(+NFL!$H191="Seattle",+NFL!G191,0))</f>
        <v>NFCW</v>
      </c>
      <c r="H546" s="189" t="str">
        <f>IF(+NFL!$F191="Seattle",+NFL!H191,IF(+NFL!$H191="Seattle",+NFL!H191,0))</f>
        <v>Seattle</v>
      </c>
      <c r="I546" s="70" t="str">
        <f>IF(+NFL!$F191="Seattle",+NFL!I191,IF(+NFL!$H191="Seattle",+NFL!I191,0))</f>
        <v>NFCW</v>
      </c>
      <c r="J546" s="496" t="str">
        <f>IF(+NFL!$F191="Seattle",+NFL!J191,IF(+NFL!$H191="Seattle",+NFL!J191,0))</f>
        <v>Arizona</v>
      </c>
      <c r="K546" s="510" t="str">
        <f>IF(+NFL!$F191="Seattle",+NFL!K191,IF(+NFL!$H191="Seattle",+NFL!K191,0))</f>
        <v>Seattle</v>
      </c>
      <c r="L546" s="572">
        <f>IF(+NFL!$F191="Seattle",+NFL!L191,IF(+NFL!$H191="Seattle",+NFL!L191,0))</f>
        <v>2.5</v>
      </c>
      <c r="M546" s="573">
        <f>IF(+NFL!$F191="Seattle",+NFL!M191,IF(+NFL!$H191="Seattle",+NFL!M191,0))</f>
        <v>49</v>
      </c>
      <c r="N546" s="583" t="str">
        <f>IF(+NFL!$F191="Seattle",+NFL!N191,IF(+NFL!$H191="Seattle",+NFL!N191,0))</f>
        <v>Arizona</v>
      </c>
      <c r="O546" s="584">
        <f>IF(+NFL!$F191="Seattle",+NFL!O191,IF(+NFL!$H191="Seattle",+NFL!O191,0))</f>
        <v>23</v>
      </c>
      <c r="P546" s="583" t="str">
        <f>IF(+NFL!$F191="Seattle",+NFL!P191,IF(+NFL!$H191="Seattle",+NFL!P191,0))</f>
        <v>Seattle</v>
      </c>
      <c r="Q546" s="585">
        <f>IF(+NFL!$F191="Seattle",+NFL!Q191,IF(+NFL!$H191="Seattle",+NFL!Q191,0))</f>
        <v>13</v>
      </c>
      <c r="R546" s="586" t="str">
        <f>IF(+NFL!$F191="Seattle",+NFL!R191,IF(+NFL!$H191="Seattle",+NFL!R191,0))</f>
        <v>Arizona</v>
      </c>
      <c r="S546" s="585" t="str">
        <f>IF(+NFL!$F191="Seattle",+NFL!S191,IF(+NFL!$H191="Seattle",+NFL!S191,0))</f>
        <v>Seattle</v>
      </c>
      <c r="T546" s="587" t="str">
        <f>IF(+NFL!$F191="Seattle",+NFL!T191,IF(+NFL!$H191="Seattle",+NFL!T191,0))</f>
        <v>Seattle</v>
      </c>
      <c r="U546" s="585" t="str">
        <f>IF(+NFL!$F191="Seattle",+NFL!U191,IF(+NFL!$H191="Seattle",+NFL!U191,0))</f>
        <v>L</v>
      </c>
      <c r="V546" s="586">
        <f>IF(+NFL!$F232="Seattle",+NFL!#REF!,IF(+NFL!$H232="Seattle",+NFL!#REF!,0))</f>
        <v>0</v>
      </c>
      <c r="W546" s="585">
        <f>IF(+NFL!$F232="Seattle",+NFL!#REF!,IF(+NFL!$H232="Seattle",+NFL!#REF!,0))</f>
        <v>0</v>
      </c>
      <c r="X546" s="587">
        <f>IF(+NFL!$F232="Seattle",+NFL!#REF!,IF(+NFL!$H232="Seattle",+NFL!#REF!,0))</f>
        <v>0</v>
      </c>
      <c r="Y546" s="585">
        <f>IF(+NFL!$F232="Seattle",+NFL!#REF!,IF(+NFL!$H232="Seattle",+NFL!#REF!,0))</f>
        <v>0</v>
      </c>
      <c r="Z546" s="586">
        <f>IF(+NFL!$F232="Seattle",+NFL!#REF!,IF(+NFL!$H232="Seattle",+NFL!#REF!,0))</f>
        <v>0</v>
      </c>
      <c r="AA546" s="585">
        <f>IF(+NFL!$F232="Seattle",+NFL!#REF!,IF(+NFL!$H232="Seattle",+NFL!#REF!,0))</f>
        <v>0</v>
      </c>
      <c r="AB546" s="124">
        <f>IF(+NFL!$F232="Seattle",+NFL!#REF!,IF(+NFL!$H232="Seattle",+NFL!#REF!,0))</f>
        <v>0</v>
      </c>
      <c r="AC546" s="182">
        <f>IF(+NFL!$F232="Seattle",+NFL!#REF!,IF(+NFL!$H232="Seattle",+NFL!#REF!,0))</f>
        <v>0</v>
      </c>
      <c r="AD546" s="496">
        <f>IF(+NFL!$F232="Seattle",+NFL!#REF!,IF(+NFL!$H232="Seattle",+NFL!#REF!,0))</f>
        <v>0</v>
      </c>
      <c r="AE546" s="565">
        <f>IF(+NFL!$F232="Seattle",+NFL!#REF!,IF(+NFL!$H232="Seattle",+NFL!#REF!,0))</f>
        <v>0</v>
      </c>
      <c r="AF546" s="496">
        <f>IF(+NFL!$F232="Seattle",+NFL!#REF!,IF(+NFL!$H232="Seattle",+NFL!#REF!,0))</f>
        <v>0</v>
      </c>
      <c r="AG546" s="565">
        <f>IF(+NFL!$F232="Seattle",+NFL!#REF!,IF(+NFL!$H232="Seattle",+NFL!#REF!,0))</f>
        <v>0</v>
      </c>
      <c r="AH546" s="496">
        <f>IF(+NFL!$F232="Seattle",+NFL!#REF!,IF(+NFL!$H232="Seattle",+NFL!#REF!,0))</f>
        <v>0</v>
      </c>
      <c r="AI546" s="565">
        <f>IF(+NFL!$F232="Seattle",+NFL!#REF!,IF(+NFL!$H232="Seattle",+NFL!#REF!,0))</f>
        <v>0</v>
      </c>
      <c r="AJ546" s="496">
        <f>IF(+NFL!$F232="Seattle",+NFL!#REF!,IF(+NFL!$H232="Seattle",+NFL!#REF!,0))</f>
        <v>0</v>
      </c>
      <c r="AK546" s="565">
        <f>IF(+NFL!$F232="Seattle",+NFL!#REF!,IF(+NFL!$H232="Seattle",+NFL!#REF!,0))</f>
        <v>0</v>
      </c>
      <c r="AL546" s="100">
        <f>IF(+NFL!$F232="Seattle",+NFL!#REF!,IF(+NFL!$H232="Seattle",+NFL!#REF!,0))</f>
        <v>0</v>
      </c>
      <c r="AM546" s="82">
        <f>IF(+NFL!$F232="Seattle",+NFL!#REF!,IF(+NFL!$H232="Seattle",+NFL!#REF!,0))</f>
        <v>0</v>
      </c>
      <c r="AN546" s="81">
        <f>IF(+NFL!$F232="Seattle",+NFL!#REF!,IF(+NFL!$H232="Seattle",+NFL!#REF!,0))</f>
        <v>0</v>
      </c>
      <c r="AO546" s="83">
        <f>IF(+NFL!$F232="Seattle",+NFL!#REF!,IF(+NFL!$H232="Seattle",+NFL!#REF!,0))</f>
        <v>0</v>
      </c>
      <c r="AP546" s="480">
        <f>IF(+NFL!$F232="Seattle",+NFL!#REF!,IF(+NFL!$H232="Seattle",+NFL!#REF!,0))</f>
        <v>0</v>
      </c>
      <c r="AQ546" s="72">
        <f>IF(+NFL!$F232="Seattle",+NFL!#REF!,IF(+NFL!$H232="Seattle",+NFL!#REF!,0))</f>
        <v>0</v>
      </c>
      <c r="AR546" s="81">
        <f>IF(+NFL!$F232="Seattle",+NFL!#REF!,IF(+NFL!$H232="Seattle",+NFL!#REF!,0))</f>
        <v>0</v>
      </c>
      <c r="AS546" s="96">
        <f>IF(+NFL!$F232="Seattle",+NFL!#REF!,IF(+NFL!$H232="Seattle",+NFL!#REF!,0))</f>
        <v>0</v>
      </c>
      <c r="AT546" s="96">
        <f>IF(+NFL!$F232="Seattle",+NFL!#REF!,IF(+NFL!$H232="Seattle",+NFL!#REF!,0))</f>
        <v>0</v>
      </c>
      <c r="AU546" s="81">
        <f>IF(+NFL!$F232="Seattle",+NFL!#REF!,IF(+NFL!$H232="Seattle",+NFL!#REF!,0))</f>
        <v>0</v>
      </c>
      <c r="AV546" s="96">
        <f>IF(+NFL!$F232="Seattle",+NFL!#REF!,IF(+NFL!$H232="Seattle",+NFL!#REF!,0))</f>
        <v>0</v>
      </c>
      <c r="AW546" s="70">
        <f>IF(+NFL!$F232="Seattle",+NFL!#REF!,IF(+NFL!$H232="Seattle",+NFL!#REF!,0))</f>
        <v>0</v>
      </c>
      <c r="AX546" s="96">
        <f>IF(+NFL!$F232="Seattle",+NFL!#REF!,IF(+NFL!$H232="Seattle",+NFL!#REF!,0))</f>
        <v>0</v>
      </c>
      <c r="AY546" s="81">
        <f>IF(+NFL!$F232="Seattle",+NFL!#REF!,IF(+NFL!$H232="Seattle",+NFL!#REF!,0))</f>
        <v>0</v>
      </c>
      <c r="AZ546" s="96">
        <f>IF(+NFL!$F232="Seattle",+NFL!#REF!,IF(+NFL!$H232="Seattle",+NFL!#REF!,0))</f>
        <v>0</v>
      </c>
      <c r="BA546" s="70">
        <f>IF(+NFL!$F232="Seattle",+NFL!#REF!,IF(+NFL!$H232="Seattle",+NFL!#REF!,0))</f>
        <v>0</v>
      </c>
      <c r="BB546" s="70">
        <f>IF(+NFL!$F232="Seattle",+NFL!#REF!,IF(+NFL!$H232="Seattle",+NFL!#REF!,0))</f>
        <v>0</v>
      </c>
      <c r="BC546" s="592">
        <f>IF(+NFL!$F232="Seattle",+NFL!#REF!,IF(+NFL!$H232="Seattle",+NFL!#REF!,0))</f>
        <v>0</v>
      </c>
      <c r="BD546" s="81">
        <f>IF(+NFL!$F232="Seattle",+NFL!#REF!,IF(+NFL!$H232="Seattle",+NFL!#REF!,0))</f>
        <v>0</v>
      </c>
      <c r="BE546" s="96">
        <f>IF(+NFL!$F232="Seattle",+NFL!#REF!,IF(+NFL!$H232="Seattle",+NFL!#REF!,0))</f>
        <v>0</v>
      </c>
      <c r="BF546" s="70">
        <f>IF(+NFL!$F232="Seattle",+NFL!#REF!,IF(+NFL!$H232="Seattle",+NFL!#REF!,0))</f>
        <v>0</v>
      </c>
      <c r="BG546" s="81">
        <f>IF(+NFL!$F232="Seattle",+NFL!#REF!,IF(+NFL!$H232="Seattle",+NFL!#REF!,0))</f>
        <v>0</v>
      </c>
      <c r="BH546" s="96">
        <f>IF(+NFL!$F232="Seattle",+NFL!#REF!,IF(+NFL!$H232="Seattle",+NFL!#REF!,0))</f>
        <v>0</v>
      </c>
      <c r="BI546" s="70">
        <f>IF(+NFL!$F232="Seattle",+NFL!#REF!,IF(+NFL!$H232="Seattle",+NFL!#REF!,0))</f>
        <v>0</v>
      </c>
      <c r="BJ546" s="124">
        <f>IF(+NFL!$F232="Seattle",+NFL!#REF!,IF(+NFL!$H232="Seattle",+NFL!#REF!,0))</f>
        <v>0</v>
      </c>
      <c r="BK546" s="182">
        <f>IF(+NFL!$F232="Seattle",+NFL!#REF!,IF(+NFL!$H232="Seattle",+NFL!#REF!,0))</f>
        <v>0</v>
      </c>
    </row>
    <row r="547" spans="1:63" s="310" customFormat="1" x14ac:dyDescent="0.8">
      <c r="A547" s="70">
        <f>IF(+NFL!$F227="Seattle",+NFL!A227,IF(+NFL!$H227="Seattle",+NFL!A227,0))</f>
        <v>13</v>
      </c>
      <c r="B547" s="480" t="str">
        <f>IF(+NFL!$F227="Seattle",+NFL!B227,IF(+NFL!$H227="Seattle",+NFL!B227,0))</f>
        <v>Sun</v>
      </c>
      <c r="C547" s="72">
        <f>IF(+NFL!$F227="Seattle",+NFL!C227,IF(+NFL!$H227="Seattle",+NFL!C227,0))</f>
        <v>44535</v>
      </c>
      <c r="D547" s="73">
        <f>IF(+NFL!$F227="Seattle",+NFL!D227,IF(+NFL!$H227="Seattle",+NFL!D227,0))</f>
        <v>0.84375</v>
      </c>
      <c r="E547" s="70" t="str">
        <f>IF(+NFL!$F227="Seattle",+NFL!E227,IF(+NFL!$H227="Seattle",+NFL!E227,0))</f>
        <v>NBC</v>
      </c>
      <c r="F547" s="189" t="str">
        <f>IF(+NFL!$F227="Seattle",+NFL!F227,IF(+NFL!$H227="Seattle",+NFL!F227,0))</f>
        <v>San Francisco</v>
      </c>
      <c r="G547" s="70" t="str">
        <f>IF(+NFL!$F227="Seattle",+NFL!G227,IF(+NFL!$H227="Seattle",+NFL!G227,0))</f>
        <v>NFCW</v>
      </c>
      <c r="H547" s="189" t="str">
        <f>IF(+NFL!$F227="Seattle",+NFL!H227,IF(+NFL!$H227="Seattle",+NFL!H227,0))</f>
        <v>Seattle</v>
      </c>
      <c r="I547" s="70" t="str">
        <f>IF(+NFL!$F227="Seattle",+NFL!I227,IF(+NFL!$H227="Seattle",+NFL!I227,0))</f>
        <v>NFCW</v>
      </c>
      <c r="J547" s="496" t="str">
        <f>IF(+NFL!$F227="Seattle",+NFL!J227,IF(+NFL!$H227="Seattle",+NFL!J227,0))</f>
        <v>San Francisco</v>
      </c>
      <c r="K547" s="510" t="str">
        <f>IF(+NFL!$F227="Seattle",+NFL!K227,IF(+NFL!$H227="Seattle",+NFL!K227,0))</f>
        <v>Seattle</v>
      </c>
      <c r="L547" s="572">
        <f>IF(+NFL!$F227="Seattle",+NFL!L227,IF(+NFL!$H227="Seattle",+NFL!L227,0))</f>
        <v>3.5</v>
      </c>
      <c r="M547" s="573">
        <f>IF(+NFL!$F227="Seattle",+NFL!M227,IF(+NFL!$H227="Seattle",+NFL!M227,0))</f>
        <v>45.5</v>
      </c>
      <c r="N547" s="583" t="str">
        <f>IF(+NFL!$F227="Seattle",+NFL!N227,IF(+NFL!$H227="Seattle",+NFL!N227,0))</f>
        <v>Seattle</v>
      </c>
      <c r="O547" s="584">
        <f>IF(+NFL!$F227="Seattle",+NFL!O227,IF(+NFL!$H227="Seattle",+NFL!O227,0))</f>
        <v>30</v>
      </c>
      <c r="P547" s="583" t="str">
        <f>IF(+NFL!$F227="Seattle",+NFL!P227,IF(+NFL!$H227="Seattle",+NFL!P227,0))</f>
        <v>San Francisco</v>
      </c>
      <c r="Q547" s="585">
        <f>IF(+NFL!$F227="Seattle",+NFL!Q227,IF(+NFL!$H227="Seattle",+NFL!Q227,0))</f>
        <v>23</v>
      </c>
      <c r="R547" s="586" t="str">
        <f>IF(+NFL!$F227="Seattle",+NFL!R227,IF(+NFL!$H227="Seattle",+NFL!R227,0))</f>
        <v>Seattle</v>
      </c>
      <c r="S547" s="585" t="str">
        <f>IF(+NFL!$F227="Seattle",+NFL!S227,IF(+NFL!$H227="Seattle",+NFL!S227,0))</f>
        <v>San Francisco</v>
      </c>
      <c r="T547" s="587" t="str">
        <f>IF(+NFL!$F227="Seattle",+NFL!T227,IF(+NFL!$H227="Seattle",+NFL!T227,0))</f>
        <v>Seattle</v>
      </c>
      <c r="U547" s="585" t="str">
        <f>IF(+NFL!$F227="Seattle",+NFL!U227,IF(+NFL!$H227="Seattle",+NFL!U227,0))</f>
        <v>W</v>
      </c>
      <c r="V547" s="586">
        <f>IF(+NFL!$F247="Seattle",+NFL!#REF!,IF(+NFL!$H247="Seattle",+NFL!#REF!,0))</f>
        <v>0</v>
      </c>
      <c r="W547" s="585">
        <f>IF(+NFL!$F247="Seattle",+NFL!#REF!,IF(+NFL!$H247="Seattle",+NFL!#REF!,0))</f>
        <v>0</v>
      </c>
      <c r="X547" s="587">
        <f>IF(+NFL!$F247="Seattle",+NFL!#REF!,IF(+NFL!$H247="Seattle",+NFL!#REF!,0))</f>
        <v>0</v>
      </c>
      <c r="Y547" s="585">
        <f>IF(+NFL!$F247="Seattle",+NFL!#REF!,IF(+NFL!$H247="Seattle",+NFL!#REF!,0))</f>
        <v>0</v>
      </c>
      <c r="Z547" s="586">
        <f>IF(+NFL!$F247="Seattle",+NFL!#REF!,IF(+NFL!$H247="Seattle",+NFL!#REF!,0))</f>
        <v>0</v>
      </c>
      <c r="AA547" s="585">
        <f>IF(+NFL!$F247="Seattle",+NFL!#REF!,IF(+NFL!$H247="Seattle",+NFL!#REF!,0))</f>
        <v>0</v>
      </c>
      <c r="AB547" s="124">
        <f>IF(+NFL!$F247="Seattle",+NFL!#REF!,IF(+NFL!$H247="Seattle",+NFL!#REF!,0))</f>
        <v>0</v>
      </c>
      <c r="AC547" s="182">
        <f>IF(+NFL!$F247="Seattle",+NFL!#REF!,IF(+NFL!$H247="Seattle",+NFL!#REF!,0))</f>
        <v>0</v>
      </c>
      <c r="AD547" s="496">
        <f>IF(+NFL!$F247="Seattle",+NFL!#REF!,IF(+NFL!$H247="Seattle",+NFL!#REF!,0))</f>
        <v>0</v>
      </c>
      <c r="AE547" s="565">
        <f>IF(+NFL!$F247="Seattle",+NFL!#REF!,IF(+NFL!$H247="Seattle",+NFL!#REF!,0))</f>
        <v>0</v>
      </c>
      <c r="AF547" s="496">
        <f>IF(+NFL!$F247="Seattle",+NFL!#REF!,IF(+NFL!$H247="Seattle",+NFL!#REF!,0))</f>
        <v>0</v>
      </c>
      <c r="AG547" s="565">
        <f>IF(+NFL!$F247="Seattle",+NFL!#REF!,IF(+NFL!$H247="Seattle",+NFL!#REF!,0))</f>
        <v>0</v>
      </c>
      <c r="AH547" s="496">
        <f>IF(+NFL!$F247="Seattle",+NFL!#REF!,IF(+NFL!$H247="Seattle",+NFL!#REF!,0))</f>
        <v>0</v>
      </c>
      <c r="AI547" s="565">
        <f>IF(+NFL!$F247="Seattle",+NFL!#REF!,IF(+NFL!$H247="Seattle",+NFL!#REF!,0))</f>
        <v>0</v>
      </c>
      <c r="AJ547" s="496">
        <f>IF(+NFL!$F247="Seattle",+NFL!#REF!,IF(+NFL!$H247="Seattle",+NFL!#REF!,0))</f>
        <v>0</v>
      </c>
      <c r="AK547" s="565">
        <f>IF(+NFL!$F247="Seattle",+NFL!#REF!,IF(+NFL!$H247="Seattle",+NFL!#REF!,0))</f>
        <v>0</v>
      </c>
      <c r="AL547" s="100">
        <f>IF(+NFL!$F247="Seattle",+NFL!#REF!,IF(+NFL!$H247="Seattle",+NFL!#REF!,0))</f>
        <v>0</v>
      </c>
      <c r="AM547" s="82">
        <f>IF(+NFL!$F247="Seattle",+NFL!#REF!,IF(+NFL!$H247="Seattle",+NFL!#REF!,0))</f>
        <v>0</v>
      </c>
      <c r="AN547" s="81">
        <f>IF(+NFL!$F247="Seattle",+NFL!#REF!,IF(+NFL!$H247="Seattle",+NFL!#REF!,0))</f>
        <v>0</v>
      </c>
      <c r="AO547" s="83">
        <f>IF(+NFL!$F247="Seattle",+NFL!#REF!,IF(+NFL!$H247="Seattle",+NFL!#REF!,0))</f>
        <v>0</v>
      </c>
      <c r="AP547" s="480">
        <f>IF(+NFL!$F247="Seattle",+NFL!#REF!,IF(+NFL!$H247="Seattle",+NFL!#REF!,0))</f>
        <v>0</v>
      </c>
      <c r="AQ547" s="72">
        <f>IF(+NFL!$F247="Seattle",+NFL!#REF!,IF(+NFL!$H247="Seattle",+NFL!#REF!,0))</f>
        <v>0</v>
      </c>
      <c r="AR547" s="81">
        <f>IF(+NFL!$F247="Seattle",+NFL!#REF!,IF(+NFL!$H247="Seattle",+NFL!#REF!,0))</f>
        <v>0</v>
      </c>
      <c r="AS547" s="96">
        <f>IF(+NFL!$F247="Seattle",+NFL!#REF!,IF(+NFL!$H247="Seattle",+NFL!#REF!,0))</f>
        <v>0</v>
      </c>
      <c r="AT547" s="96">
        <f>IF(+NFL!$F247="Seattle",+NFL!#REF!,IF(+NFL!$H247="Seattle",+NFL!#REF!,0))</f>
        <v>0</v>
      </c>
      <c r="AU547" s="81">
        <f>IF(+NFL!$F247="Seattle",+NFL!#REF!,IF(+NFL!$H247="Seattle",+NFL!#REF!,0))</f>
        <v>0</v>
      </c>
      <c r="AV547" s="96">
        <f>IF(+NFL!$F247="Seattle",+NFL!#REF!,IF(+NFL!$H247="Seattle",+NFL!#REF!,0))</f>
        <v>0</v>
      </c>
      <c r="AW547" s="70">
        <f>IF(+NFL!$F247="Seattle",+NFL!#REF!,IF(+NFL!$H247="Seattle",+NFL!#REF!,0))</f>
        <v>0</v>
      </c>
      <c r="AX547" s="96">
        <f>IF(+NFL!$F247="Seattle",+NFL!#REF!,IF(+NFL!$H247="Seattle",+NFL!#REF!,0))</f>
        <v>0</v>
      </c>
      <c r="AY547" s="81">
        <f>IF(+NFL!$F247="Seattle",+NFL!#REF!,IF(+NFL!$H247="Seattle",+NFL!#REF!,0))</f>
        <v>0</v>
      </c>
      <c r="AZ547" s="96">
        <f>IF(+NFL!$F247="Seattle",+NFL!#REF!,IF(+NFL!$H247="Seattle",+NFL!#REF!,0))</f>
        <v>0</v>
      </c>
      <c r="BA547" s="70">
        <f>IF(+NFL!$F247="Seattle",+NFL!#REF!,IF(+NFL!$H247="Seattle",+NFL!#REF!,0))</f>
        <v>0</v>
      </c>
      <c r="BB547" s="70">
        <f>IF(+NFL!$F247="Seattle",+NFL!#REF!,IF(+NFL!$H247="Seattle",+NFL!#REF!,0))</f>
        <v>0</v>
      </c>
      <c r="BC547" s="592">
        <f>IF(+NFL!$F247="Seattle",+NFL!#REF!,IF(+NFL!$H247="Seattle",+NFL!#REF!,0))</f>
        <v>0</v>
      </c>
      <c r="BD547" s="81">
        <f>IF(+NFL!$F247="Seattle",+NFL!#REF!,IF(+NFL!$H247="Seattle",+NFL!#REF!,0))</f>
        <v>0</v>
      </c>
      <c r="BE547" s="96">
        <f>IF(+NFL!$F247="Seattle",+NFL!#REF!,IF(+NFL!$H247="Seattle",+NFL!#REF!,0))</f>
        <v>0</v>
      </c>
      <c r="BF547" s="70">
        <f>IF(+NFL!$F247="Seattle",+NFL!#REF!,IF(+NFL!$H247="Seattle",+NFL!#REF!,0))</f>
        <v>0</v>
      </c>
      <c r="BG547" s="81">
        <f>IF(+NFL!$F247="Seattle",+NFL!#REF!,IF(+NFL!$H247="Seattle",+NFL!#REF!,0))</f>
        <v>0</v>
      </c>
      <c r="BH547" s="96">
        <f>IF(+NFL!$F247="Seattle",+NFL!#REF!,IF(+NFL!$H247="Seattle",+NFL!#REF!,0))</f>
        <v>0</v>
      </c>
      <c r="BI547" s="70">
        <f>IF(+NFL!$F247="Seattle",+NFL!#REF!,IF(+NFL!$H247="Seattle",+NFL!#REF!,0))</f>
        <v>0</v>
      </c>
      <c r="BJ547" s="124">
        <f>IF(+NFL!$F247="Seattle",+NFL!#REF!,IF(+NFL!$H247="Seattle",+NFL!#REF!,0))</f>
        <v>0</v>
      </c>
      <c r="BK547" s="182">
        <f>IF(+NFL!$F247="Seattle",+NFL!#REF!,IF(+NFL!$H247="Seattle",+NFL!#REF!,0))</f>
        <v>0</v>
      </c>
    </row>
    <row r="548" spans="1:63" s="310" customFormat="1" x14ac:dyDescent="0.8">
      <c r="A548" s="70">
        <f>IF(+NFL!$F242="Seattle",+NFL!A242,IF(+NFL!$H242="Seattle",+NFL!A242,0))</f>
        <v>14</v>
      </c>
      <c r="B548" s="480" t="str">
        <f>IF(+NFL!$F242="Seattle",+NFL!B242,IF(+NFL!$H242="Seattle",+NFL!B242,0))</f>
        <v>Sun</v>
      </c>
      <c r="C548" s="72">
        <f>IF(+NFL!$F242="Seattle",+NFL!C242,IF(+NFL!$H242="Seattle",+NFL!C242,0))</f>
        <v>44542</v>
      </c>
      <c r="D548" s="73">
        <f>IF(+NFL!$F242="Seattle",+NFL!D242,IF(+NFL!$H242="Seattle",+NFL!D242,0))</f>
        <v>0.54166666666666663</v>
      </c>
      <c r="E548" s="70" t="str">
        <f>IF(+NFL!$F242="Seattle",+NFL!E242,IF(+NFL!$H242="Seattle",+NFL!E242,0))</f>
        <v>Fox</v>
      </c>
      <c r="F548" s="189" t="str">
        <f>IF(+NFL!$F242="Seattle",+NFL!F242,IF(+NFL!$H242="Seattle",+NFL!F242,0))</f>
        <v>Seattle</v>
      </c>
      <c r="G548" s="70" t="str">
        <f>IF(+NFL!$F242="Seattle",+NFL!G242,IF(+NFL!$H242="Seattle",+NFL!G242,0))</f>
        <v>NFCW</v>
      </c>
      <c r="H548" s="189" t="str">
        <f>IF(+NFL!$F242="Seattle",+NFL!H242,IF(+NFL!$H242="Seattle",+NFL!H242,0))</f>
        <v>Houston</v>
      </c>
      <c r="I548" s="70" t="str">
        <f>IF(+NFL!$F242="Seattle",+NFL!I242,IF(+NFL!$H242="Seattle",+NFL!I242,0))</f>
        <v>AFCS</v>
      </c>
      <c r="J548" s="496" t="str">
        <f>IF(+NFL!$F242="Seattle",+NFL!J242,IF(+NFL!$H242="Seattle",+NFL!J242,0))</f>
        <v>Seattle</v>
      </c>
      <c r="K548" s="510" t="str">
        <f>IF(+NFL!$F242="Seattle",+NFL!K242,IF(+NFL!$H242="Seattle",+NFL!K242,0))</f>
        <v>Houston</v>
      </c>
      <c r="L548" s="572">
        <f>IF(+NFL!$F242="Seattle",+NFL!L242,IF(+NFL!$H242="Seattle",+NFL!L242,0))</f>
        <v>8</v>
      </c>
      <c r="M548" s="573">
        <f>IF(+NFL!$F242="Seattle",+NFL!M242,IF(+NFL!$H242="Seattle",+NFL!M242,0))</f>
        <v>42</v>
      </c>
      <c r="N548" s="583" t="str">
        <f>IF(+NFL!$F242="Seattle",+NFL!N242,IF(+NFL!$H242="Seattle",+NFL!N242,0))</f>
        <v>Seattle</v>
      </c>
      <c r="O548" s="584">
        <f>IF(+NFL!$F242="Seattle",+NFL!O242,IF(+NFL!$H242="Seattle",+NFL!O242,0))</f>
        <v>33</v>
      </c>
      <c r="P548" s="583" t="str">
        <f>IF(+NFL!$F242="Seattle",+NFL!P242,IF(+NFL!$H242="Seattle",+NFL!P242,0))</f>
        <v>Houston</v>
      </c>
      <c r="Q548" s="585">
        <f>IF(+NFL!$F242="Seattle",+NFL!Q242,IF(+NFL!$H242="Seattle",+NFL!Q242,0))</f>
        <v>13</v>
      </c>
      <c r="R548" s="586" t="str">
        <f>IF(+NFL!$F242="Seattle",+NFL!R242,IF(+NFL!$H242="Seattle",+NFL!R242,0))</f>
        <v>Seattle</v>
      </c>
      <c r="S548" s="585" t="str">
        <f>IF(+NFL!$F242="Seattle",+NFL!S242,IF(+NFL!$H242="Seattle",+NFL!S242,0))</f>
        <v>Houston</v>
      </c>
      <c r="T548" s="587" t="str">
        <f>IF(+NFL!$F242="Seattle",+NFL!T242,IF(+NFL!$H242="Seattle",+NFL!T242,0))</f>
        <v>Houston</v>
      </c>
      <c r="U548" s="585" t="str">
        <f>IF(+NFL!$F242="Seattle",+NFL!U242,IF(+NFL!$H242="Seattle",+NFL!U242,0))</f>
        <v>L</v>
      </c>
      <c r="V548" s="586">
        <f>IF(+NFL!$F271="Seattle",+NFL!#REF!,IF(+NFL!$H271="Seattle",+NFL!#REF!,0))</f>
        <v>0</v>
      </c>
      <c r="W548" s="585">
        <f>IF(+NFL!$F271="Seattle",+NFL!#REF!,IF(+NFL!$H271="Seattle",+NFL!#REF!,0))</f>
        <v>0</v>
      </c>
      <c r="X548" s="587">
        <f>IF(+NFL!$F271="Seattle",+NFL!#REF!,IF(+NFL!$H271="Seattle",+NFL!#REF!,0))</f>
        <v>0</v>
      </c>
      <c r="Y548" s="585">
        <f>IF(+NFL!$F271="Seattle",+NFL!#REF!,IF(+NFL!$H271="Seattle",+NFL!#REF!,0))</f>
        <v>0</v>
      </c>
      <c r="Z548" s="586">
        <f>IF(+NFL!$F271="Seattle",+NFL!#REF!,IF(+NFL!$H271="Seattle",+NFL!#REF!,0))</f>
        <v>0</v>
      </c>
      <c r="AA548" s="585">
        <f>IF(+NFL!$F271="Seattle",+NFL!#REF!,IF(+NFL!$H271="Seattle",+NFL!#REF!,0))</f>
        <v>0</v>
      </c>
      <c r="AB548" s="124">
        <f>IF(+NFL!$F271="Seattle",+NFL!#REF!,IF(+NFL!$H271="Seattle",+NFL!#REF!,0))</f>
        <v>0</v>
      </c>
      <c r="AC548" s="182">
        <f>IF(+NFL!$F271="Seattle",+NFL!#REF!,IF(+NFL!$H271="Seattle",+NFL!#REF!,0))</f>
        <v>0</v>
      </c>
      <c r="AD548" s="496">
        <f>IF(+NFL!$F271="Seattle",+NFL!#REF!,IF(+NFL!$H271="Seattle",+NFL!#REF!,0))</f>
        <v>0</v>
      </c>
      <c r="AE548" s="565">
        <f>IF(+NFL!$F271="Seattle",+NFL!#REF!,IF(+NFL!$H271="Seattle",+NFL!#REF!,0))</f>
        <v>0</v>
      </c>
      <c r="AF548" s="496">
        <f>IF(+NFL!$F271="Seattle",+NFL!#REF!,IF(+NFL!$H271="Seattle",+NFL!#REF!,0))</f>
        <v>0</v>
      </c>
      <c r="AG548" s="565">
        <f>IF(+NFL!$F271="Seattle",+NFL!#REF!,IF(+NFL!$H271="Seattle",+NFL!#REF!,0))</f>
        <v>0</v>
      </c>
      <c r="AH548" s="496">
        <f>IF(+NFL!$F271="Seattle",+NFL!#REF!,IF(+NFL!$H271="Seattle",+NFL!#REF!,0))</f>
        <v>0</v>
      </c>
      <c r="AI548" s="565">
        <f>IF(+NFL!$F271="Seattle",+NFL!#REF!,IF(+NFL!$H271="Seattle",+NFL!#REF!,0))</f>
        <v>0</v>
      </c>
      <c r="AJ548" s="496">
        <f>IF(+NFL!$F271="Seattle",+NFL!#REF!,IF(+NFL!$H271="Seattle",+NFL!#REF!,0))</f>
        <v>0</v>
      </c>
      <c r="AK548" s="565">
        <f>IF(+NFL!$F271="Seattle",+NFL!#REF!,IF(+NFL!$H271="Seattle",+NFL!#REF!,0))</f>
        <v>0</v>
      </c>
      <c r="AL548" s="100">
        <f>IF(+NFL!$F271="Seattle",+NFL!#REF!,IF(+NFL!$H271="Seattle",+NFL!#REF!,0))</f>
        <v>0</v>
      </c>
      <c r="AM548" s="82">
        <f>IF(+NFL!$F271="Seattle",+NFL!#REF!,IF(+NFL!$H271="Seattle",+NFL!#REF!,0))</f>
        <v>0</v>
      </c>
      <c r="AN548" s="81">
        <f>IF(+NFL!$F271="Seattle",+NFL!#REF!,IF(+NFL!$H271="Seattle",+NFL!#REF!,0))</f>
        <v>0</v>
      </c>
      <c r="AO548" s="83">
        <f>IF(+NFL!$F271="Seattle",+NFL!#REF!,IF(+NFL!$H271="Seattle",+NFL!#REF!,0))</f>
        <v>0</v>
      </c>
      <c r="AP548" s="480">
        <f>IF(+NFL!$F271="Seattle",+NFL!#REF!,IF(+NFL!$H271="Seattle",+NFL!#REF!,0))</f>
        <v>0</v>
      </c>
      <c r="AQ548" s="72">
        <f>IF(+NFL!$F271="Seattle",+NFL!#REF!,IF(+NFL!$H271="Seattle",+NFL!#REF!,0))</f>
        <v>0</v>
      </c>
      <c r="AR548" s="81">
        <f>IF(+NFL!$F271="Seattle",+NFL!#REF!,IF(+NFL!$H271="Seattle",+NFL!#REF!,0))</f>
        <v>0</v>
      </c>
      <c r="AS548" s="96">
        <f>IF(+NFL!$F271="Seattle",+NFL!#REF!,IF(+NFL!$H271="Seattle",+NFL!#REF!,0))</f>
        <v>0</v>
      </c>
      <c r="AT548" s="96">
        <f>IF(+NFL!$F271="Seattle",+NFL!#REF!,IF(+NFL!$H271="Seattle",+NFL!#REF!,0))</f>
        <v>0</v>
      </c>
      <c r="AU548" s="81">
        <f>IF(+NFL!$F271="Seattle",+NFL!#REF!,IF(+NFL!$H271="Seattle",+NFL!#REF!,0))</f>
        <v>0</v>
      </c>
      <c r="AV548" s="96">
        <f>IF(+NFL!$F271="Seattle",+NFL!#REF!,IF(+NFL!$H271="Seattle",+NFL!#REF!,0))</f>
        <v>0</v>
      </c>
      <c r="AW548" s="70">
        <f>IF(+NFL!$F271="Seattle",+NFL!#REF!,IF(+NFL!$H271="Seattle",+NFL!#REF!,0))</f>
        <v>0</v>
      </c>
      <c r="AX548" s="96">
        <f>IF(+NFL!$F271="Seattle",+NFL!#REF!,IF(+NFL!$H271="Seattle",+NFL!#REF!,0))</f>
        <v>0</v>
      </c>
      <c r="AY548" s="81">
        <f>IF(+NFL!$F271="Seattle",+NFL!#REF!,IF(+NFL!$H271="Seattle",+NFL!#REF!,0))</f>
        <v>0</v>
      </c>
      <c r="AZ548" s="96">
        <f>IF(+NFL!$F271="Seattle",+NFL!#REF!,IF(+NFL!$H271="Seattle",+NFL!#REF!,0))</f>
        <v>0</v>
      </c>
      <c r="BA548" s="70">
        <f>IF(+NFL!$F271="Seattle",+NFL!#REF!,IF(+NFL!$H271="Seattle",+NFL!#REF!,0))</f>
        <v>0</v>
      </c>
      <c r="BB548" s="70">
        <f>IF(+NFL!$F271="Seattle",+NFL!#REF!,IF(+NFL!$H271="Seattle",+NFL!#REF!,0))</f>
        <v>0</v>
      </c>
      <c r="BC548" s="592">
        <f>IF(+NFL!$F271="Seattle",+NFL!#REF!,IF(+NFL!$H271="Seattle",+NFL!#REF!,0))</f>
        <v>0</v>
      </c>
      <c r="BD548" s="81">
        <f>IF(+NFL!$F271="Seattle",+NFL!#REF!,IF(+NFL!$H271="Seattle",+NFL!#REF!,0))</f>
        <v>0</v>
      </c>
      <c r="BE548" s="96">
        <f>IF(+NFL!$F271="Seattle",+NFL!#REF!,IF(+NFL!$H271="Seattle",+NFL!#REF!,0))</f>
        <v>0</v>
      </c>
      <c r="BF548" s="70">
        <f>IF(+NFL!$F271="Seattle",+NFL!#REF!,IF(+NFL!$H271="Seattle",+NFL!#REF!,0))</f>
        <v>0</v>
      </c>
      <c r="BG548" s="81">
        <f>IF(+NFL!$F271="Seattle",+NFL!#REF!,IF(+NFL!$H271="Seattle",+NFL!#REF!,0))</f>
        <v>0</v>
      </c>
      <c r="BH548" s="96">
        <f>IF(+NFL!$F271="Seattle",+NFL!#REF!,IF(+NFL!$H271="Seattle",+NFL!#REF!,0))</f>
        <v>0</v>
      </c>
      <c r="BI548" s="70">
        <f>IF(+NFL!$F271="Seattle",+NFL!#REF!,IF(+NFL!$H271="Seattle",+NFL!#REF!,0))</f>
        <v>0</v>
      </c>
      <c r="BJ548" s="124">
        <f>IF(+NFL!$F271="Seattle",+NFL!#REF!,IF(+NFL!$H271="Seattle",+NFL!#REF!,0))</f>
        <v>0</v>
      </c>
      <c r="BK548" s="182">
        <f>IF(+NFL!$F271="Seattle",+NFL!#REF!,IF(+NFL!$H271="Seattle",+NFL!#REF!,0))</f>
        <v>0</v>
      </c>
    </row>
    <row r="549" spans="1:63" s="310" customFormat="1" x14ac:dyDescent="0.8">
      <c r="A549" s="70">
        <f>IF(+NFL!$F266="Seattle",+NFL!A266,IF(+NFL!$H266="Seattle",+NFL!A266,0))</f>
        <v>15</v>
      </c>
      <c r="B549" s="480" t="str">
        <f>IF(+NFL!$F266="Seattle",+NFL!B266,IF(+NFL!$H266="Seattle",+NFL!B266,0))</f>
        <v>Sun</v>
      </c>
      <c r="C549" s="72">
        <f>IF(+NFL!$F266="Seattle",+NFL!C266,IF(+NFL!$H266="Seattle",+NFL!C266,0))</f>
        <v>44549</v>
      </c>
      <c r="D549" s="73">
        <f>IF(+NFL!$F266="Seattle",+NFL!D266,IF(+NFL!$H266="Seattle",+NFL!D266,0))</f>
        <v>0.68055416666666668</v>
      </c>
      <c r="E549" s="70">
        <f>IF(+NFL!$F266="Seattle",+NFL!E266,IF(+NFL!$H266="Seattle",+NFL!E266,0))</f>
        <v>0</v>
      </c>
      <c r="F549" s="189" t="str">
        <f>IF(+NFL!$F266="Seattle",+NFL!F266,IF(+NFL!$H266="Seattle",+NFL!F266,0))</f>
        <v>Seattle</v>
      </c>
      <c r="G549" s="70" t="str">
        <f>IF(+NFL!$F266="Seattle",+NFL!G266,IF(+NFL!$H266="Seattle",+NFL!G266,0))</f>
        <v>NFCW</v>
      </c>
      <c r="H549" s="189" t="str">
        <f>IF(+NFL!$F266="Seattle",+NFL!H266,IF(+NFL!$H266="Seattle",+NFL!H266,0))</f>
        <v>LA Rams</v>
      </c>
      <c r="I549" s="70" t="str">
        <f>IF(+NFL!$F266="Seattle",+NFL!I266,IF(+NFL!$H266="Seattle",+NFL!I266,0))</f>
        <v>NFCW</v>
      </c>
      <c r="J549" s="496" t="str">
        <f>IF(+NFL!$F266="Seattle",+NFL!J266,IF(+NFL!$H266="Seattle",+NFL!J266,0))</f>
        <v>LA Rams</v>
      </c>
      <c r="K549" s="510" t="str">
        <f>IF(+NFL!$F266="Seattle",+NFL!K266,IF(+NFL!$H266="Seattle",+NFL!K266,0))</f>
        <v>Seattle</v>
      </c>
      <c r="L549" s="572">
        <f>IF(+NFL!$F266="Seattle",+NFL!L266,IF(+NFL!$H266="Seattle",+NFL!L266,0))</f>
        <v>4.5</v>
      </c>
      <c r="M549" s="573">
        <f>IF(+NFL!$F266="Seattle",+NFL!M266,IF(+NFL!$H266="Seattle",+NFL!M266,0))</f>
        <v>45.5</v>
      </c>
      <c r="N549" s="583" t="str">
        <f>IF(+NFL!$F266="Seattle",+NFL!N266,IF(+NFL!$H266="Seattle",+NFL!N266,0))</f>
        <v>LA Rams</v>
      </c>
      <c r="O549" s="584">
        <f>IF(+NFL!$F266="Seattle",+NFL!O266,IF(+NFL!$H266="Seattle",+NFL!O266,0))</f>
        <v>29</v>
      </c>
      <c r="P549" s="583" t="str">
        <f>IF(+NFL!$F266="Seattle",+NFL!P266,IF(+NFL!$H266="Seattle",+NFL!P266,0))</f>
        <v>Seattle</v>
      </c>
      <c r="Q549" s="585">
        <f>IF(+NFL!$F266="Seattle",+NFL!Q266,IF(+NFL!$H266="Seattle",+NFL!Q266,0))</f>
        <v>10</v>
      </c>
      <c r="R549" s="586" t="str">
        <f>IF(+NFL!$F266="Seattle",+NFL!R266,IF(+NFL!$H266="Seattle",+NFL!R266,0))</f>
        <v>LA Rams</v>
      </c>
      <c r="S549" s="585" t="str">
        <f>IF(+NFL!$F266="Seattle",+NFL!S266,IF(+NFL!$H266="Seattle",+NFL!S266,0))</f>
        <v>Seattle</v>
      </c>
      <c r="T549" s="587" t="str">
        <f>IF(+NFL!$F266="Seattle",+NFL!T266,IF(+NFL!$H266="Seattle",+NFL!T266,0))</f>
        <v>LA Rams</v>
      </c>
      <c r="U549" s="585" t="str">
        <f>IF(+NFL!$F266="Seattle",+NFL!U266,IF(+NFL!$H266="Seattle",+NFL!U266,0))</f>
        <v>W</v>
      </c>
      <c r="V549" s="586">
        <f>IF(+NFL!$F287="Seattle",+NFL!#REF!,IF(+NFL!$H287="Seattle",+NFL!#REF!,0))</f>
        <v>0</v>
      </c>
      <c r="W549" s="585">
        <f>IF(+NFL!$F287="Seattle",+NFL!#REF!,IF(+NFL!$H287="Seattle",+NFL!#REF!,0))</f>
        <v>0</v>
      </c>
      <c r="X549" s="587">
        <f>IF(+NFL!$F287="Seattle",+NFL!#REF!,IF(+NFL!$H287="Seattle",+NFL!#REF!,0))</f>
        <v>0</v>
      </c>
      <c r="Y549" s="585">
        <f>IF(+NFL!$F287="Seattle",+NFL!#REF!,IF(+NFL!$H287="Seattle",+NFL!#REF!,0))</f>
        <v>0</v>
      </c>
      <c r="Z549" s="586">
        <f>IF(+NFL!$F287="Seattle",+NFL!#REF!,IF(+NFL!$H287="Seattle",+NFL!#REF!,0))</f>
        <v>0</v>
      </c>
      <c r="AA549" s="585">
        <f>IF(+NFL!$F287="Seattle",+NFL!#REF!,IF(+NFL!$H287="Seattle",+NFL!#REF!,0))</f>
        <v>0</v>
      </c>
      <c r="AB549" s="124">
        <f>IF(+NFL!$F287="Seattle",+NFL!#REF!,IF(+NFL!$H287="Seattle",+NFL!#REF!,0))</f>
        <v>0</v>
      </c>
      <c r="AC549" s="182">
        <f>IF(+NFL!$F287="Seattle",+NFL!#REF!,IF(+NFL!$H287="Seattle",+NFL!#REF!,0))</f>
        <v>0</v>
      </c>
      <c r="AD549" s="496">
        <f>IF(+NFL!$F287="Seattle",+NFL!#REF!,IF(+NFL!$H287="Seattle",+NFL!#REF!,0))</f>
        <v>0</v>
      </c>
      <c r="AE549" s="565">
        <f>IF(+NFL!$F287="Seattle",+NFL!#REF!,IF(+NFL!$H287="Seattle",+NFL!#REF!,0))</f>
        <v>0</v>
      </c>
      <c r="AF549" s="496">
        <f>IF(+NFL!$F287="Seattle",+NFL!#REF!,IF(+NFL!$H287="Seattle",+NFL!#REF!,0))</f>
        <v>0</v>
      </c>
      <c r="AG549" s="565">
        <f>IF(+NFL!$F287="Seattle",+NFL!#REF!,IF(+NFL!$H287="Seattle",+NFL!#REF!,0))</f>
        <v>0</v>
      </c>
      <c r="AH549" s="496">
        <f>IF(+NFL!$F287="Seattle",+NFL!#REF!,IF(+NFL!$H287="Seattle",+NFL!#REF!,0))</f>
        <v>0</v>
      </c>
      <c r="AI549" s="565">
        <f>IF(+NFL!$F287="Seattle",+NFL!#REF!,IF(+NFL!$H287="Seattle",+NFL!#REF!,0))</f>
        <v>0</v>
      </c>
      <c r="AJ549" s="496">
        <f>IF(+NFL!$F287="Seattle",+NFL!#REF!,IF(+NFL!$H287="Seattle",+NFL!#REF!,0))</f>
        <v>0</v>
      </c>
      <c r="AK549" s="565">
        <f>IF(+NFL!$F287="Seattle",+NFL!#REF!,IF(+NFL!$H287="Seattle",+NFL!#REF!,0))</f>
        <v>0</v>
      </c>
      <c r="AL549" s="100">
        <f>IF(+NFL!$F287="Seattle",+NFL!#REF!,IF(+NFL!$H287="Seattle",+NFL!#REF!,0))</f>
        <v>0</v>
      </c>
      <c r="AM549" s="82">
        <f>IF(+NFL!$F287="Seattle",+NFL!#REF!,IF(+NFL!$H287="Seattle",+NFL!#REF!,0))</f>
        <v>0</v>
      </c>
      <c r="AN549" s="81">
        <f>IF(+NFL!$F287="Seattle",+NFL!#REF!,IF(+NFL!$H287="Seattle",+NFL!#REF!,0))</f>
        <v>0</v>
      </c>
      <c r="AO549" s="83">
        <f>IF(+NFL!$F287="Seattle",+NFL!#REF!,IF(+NFL!$H287="Seattle",+NFL!#REF!,0))</f>
        <v>0</v>
      </c>
      <c r="AP549" s="480">
        <f>IF(+NFL!$F287="Seattle",+NFL!#REF!,IF(+NFL!$H287="Seattle",+NFL!#REF!,0))</f>
        <v>0</v>
      </c>
      <c r="AQ549" s="72">
        <f>IF(+NFL!$F287="Seattle",+NFL!#REF!,IF(+NFL!$H287="Seattle",+NFL!#REF!,0))</f>
        <v>0</v>
      </c>
      <c r="AR549" s="81">
        <f>IF(+NFL!$F287="Seattle",+NFL!#REF!,IF(+NFL!$H287="Seattle",+NFL!#REF!,0))</f>
        <v>0</v>
      </c>
      <c r="AS549" s="96">
        <f>IF(+NFL!$F287="Seattle",+NFL!#REF!,IF(+NFL!$H287="Seattle",+NFL!#REF!,0))</f>
        <v>0</v>
      </c>
      <c r="AT549" s="96">
        <f>IF(+NFL!$F287="Seattle",+NFL!#REF!,IF(+NFL!$H287="Seattle",+NFL!#REF!,0))</f>
        <v>0</v>
      </c>
      <c r="AU549" s="81">
        <f>IF(+NFL!$F287="Seattle",+NFL!#REF!,IF(+NFL!$H287="Seattle",+NFL!#REF!,0))</f>
        <v>0</v>
      </c>
      <c r="AV549" s="96">
        <f>IF(+NFL!$F287="Seattle",+NFL!#REF!,IF(+NFL!$H287="Seattle",+NFL!#REF!,0))</f>
        <v>0</v>
      </c>
      <c r="AW549" s="70">
        <f>IF(+NFL!$F287="Seattle",+NFL!#REF!,IF(+NFL!$H287="Seattle",+NFL!#REF!,0))</f>
        <v>0</v>
      </c>
      <c r="AX549" s="96">
        <f>IF(+NFL!$F287="Seattle",+NFL!#REF!,IF(+NFL!$H287="Seattle",+NFL!#REF!,0))</f>
        <v>0</v>
      </c>
      <c r="AY549" s="81">
        <f>IF(+NFL!$F287="Seattle",+NFL!#REF!,IF(+NFL!$H287="Seattle",+NFL!#REF!,0))</f>
        <v>0</v>
      </c>
      <c r="AZ549" s="96">
        <f>IF(+NFL!$F287="Seattle",+NFL!#REF!,IF(+NFL!$H287="Seattle",+NFL!#REF!,0))</f>
        <v>0</v>
      </c>
      <c r="BA549" s="70">
        <f>IF(+NFL!$F287="Seattle",+NFL!#REF!,IF(+NFL!$H287="Seattle",+NFL!#REF!,0))</f>
        <v>0</v>
      </c>
      <c r="BB549" s="70">
        <f>IF(+NFL!$F287="Seattle",+NFL!#REF!,IF(+NFL!$H287="Seattle",+NFL!#REF!,0))</f>
        <v>0</v>
      </c>
      <c r="BC549" s="592">
        <f>IF(+NFL!$F287="Seattle",+NFL!#REF!,IF(+NFL!$H287="Seattle",+NFL!#REF!,0))</f>
        <v>0</v>
      </c>
      <c r="BD549" s="81">
        <f>IF(+NFL!$F287="Seattle",+NFL!#REF!,IF(+NFL!$H287="Seattle",+NFL!#REF!,0))</f>
        <v>0</v>
      </c>
      <c r="BE549" s="96">
        <f>IF(+NFL!$F287="Seattle",+NFL!#REF!,IF(+NFL!$H287="Seattle",+NFL!#REF!,0))</f>
        <v>0</v>
      </c>
      <c r="BF549" s="70">
        <f>IF(+NFL!$F287="Seattle",+NFL!#REF!,IF(+NFL!$H287="Seattle",+NFL!#REF!,0))</f>
        <v>0</v>
      </c>
      <c r="BG549" s="81">
        <f>IF(+NFL!$F287="Seattle",+NFL!#REF!,IF(+NFL!$H287="Seattle",+NFL!#REF!,0))</f>
        <v>0</v>
      </c>
      <c r="BH549" s="96">
        <f>IF(+NFL!$F287="Seattle",+NFL!#REF!,IF(+NFL!$H287="Seattle",+NFL!#REF!,0))</f>
        <v>0</v>
      </c>
      <c r="BI549" s="70">
        <f>IF(+NFL!$F287="Seattle",+NFL!#REF!,IF(+NFL!$H287="Seattle",+NFL!#REF!,0))</f>
        <v>0</v>
      </c>
      <c r="BJ549" s="124">
        <f>IF(+NFL!$F287="Seattle",+NFL!#REF!,IF(+NFL!$H287="Seattle",+NFL!#REF!,0))</f>
        <v>0</v>
      </c>
      <c r="BK549" s="182">
        <f>IF(+NFL!$F287="Seattle",+NFL!#REF!,IF(+NFL!$H287="Seattle",+NFL!#REF!,0))</f>
        <v>0</v>
      </c>
    </row>
    <row r="550" spans="1:63" s="310" customFormat="1" x14ac:dyDescent="0.8">
      <c r="A550" s="70">
        <f>IF(+NFL!$F280="Seattle",+NFL!A280,IF(+NFL!$H280="Seattle",+NFL!A280,0))</f>
        <v>16</v>
      </c>
      <c r="B550" s="480" t="str">
        <f>IF(+NFL!$F280="Seattle",+NFL!B280,IF(+NFL!$H280="Seattle",+NFL!B280,0))</f>
        <v>Sun</v>
      </c>
      <c r="C550" s="72">
        <f>IF(+NFL!$F280="Seattle",+NFL!C280,IF(+NFL!$H280="Seattle",+NFL!C280,0))</f>
        <v>44556</v>
      </c>
      <c r="D550" s="73">
        <f>IF(+NFL!$F280="Seattle",+NFL!D280,IF(+NFL!$H280="Seattle",+NFL!D280,0))</f>
        <v>0.66666666666666663</v>
      </c>
      <c r="E550" s="70" t="str">
        <f>IF(+NFL!$F280="Seattle",+NFL!E280,IF(+NFL!$H280="Seattle",+NFL!E280,0))</f>
        <v>Fox</v>
      </c>
      <c r="F550" s="189" t="str">
        <f>IF(+NFL!$F280="Seattle",+NFL!F280,IF(+NFL!$H280="Seattle",+NFL!F280,0))</f>
        <v>Chicago</v>
      </c>
      <c r="G550" s="70" t="str">
        <f>IF(+NFL!$F280="Seattle",+NFL!G280,IF(+NFL!$H280="Seattle",+NFL!G280,0))</f>
        <v>NFCN</v>
      </c>
      <c r="H550" s="189" t="str">
        <f>IF(+NFL!$F280="Seattle",+NFL!H280,IF(+NFL!$H280="Seattle",+NFL!H280,0))</f>
        <v>Seattle</v>
      </c>
      <c r="I550" s="70" t="str">
        <f>IF(+NFL!$F280="Seattle",+NFL!I280,IF(+NFL!$H280="Seattle",+NFL!I280,0))</f>
        <v>NFCW</v>
      </c>
      <c r="J550" s="496" t="str">
        <f>IF(+NFL!$F280="Seattle",+NFL!J280,IF(+NFL!$H280="Seattle",+NFL!J280,0))</f>
        <v>Seattle</v>
      </c>
      <c r="K550" s="510" t="str">
        <f>IF(+NFL!$F280="Seattle",+NFL!K280,IF(+NFL!$H280="Seattle",+NFL!K280,0))</f>
        <v>Chicago</v>
      </c>
      <c r="L550" s="572">
        <f>IF(+NFL!$F280="Seattle",+NFL!L280,IF(+NFL!$H280="Seattle",+NFL!L280,0))</f>
        <v>6.5</v>
      </c>
      <c r="M550" s="573">
        <f>IF(+NFL!$F280="Seattle",+NFL!M280,IF(+NFL!$H280="Seattle",+NFL!M280,0))</f>
        <v>43</v>
      </c>
      <c r="N550" s="583" t="str">
        <f>IF(+NFL!$F280="Seattle",+NFL!N280,IF(+NFL!$H280="Seattle",+NFL!N280,0))</f>
        <v>Chicago</v>
      </c>
      <c r="O550" s="584">
        <f>IF(+NFL!$F280="Seattle",+NFL!O280,IF(+NFL!$H280="Seattle",+NFL!O280,0))</f>
        <v>25</v>
      </c>
      <c r="P550" s="583" t="str">
        <f>IF(+NFL!$F280="Seattle",+NFL!P280,IF(+NFL!$H280="Seattle",+NFL!P280,0))</f>
        <v>Seattle</v>
      </c>
      <c r="Q550" s="585">
        <f>IF(+NFL!$F280="Seattle",+NFL!Q280,IF(+NFL!$H280="Seattle",+NFL!Q280,0))</f>
        <v>24</v>
      </c>
      <c r="R550" s="586" t="str">
        <f>IF(+NFL!$F280="Seattle",+NFL!R280,IF(+NFL!$H280="Seattle",+NFL!R280,0))</f>
        <v>Chicago</v>
      </c>
      <c r="S550" s="585" t="str">
        <f>IF(+NFL!$F280="Seattle",+NFL!S280,IF(+NFL!$H280="Seattle",+NFL!S280,0))</f>
        <v>Seattle</v>
      </c>
      <c r="T550" s="587" t="str">
        <f>IF(+NFL!$F280="Seattle",+NFL!T280,IF(+NFL!$H280="Seattle",+NFL!T280,0))</f>
        <v>Chicago</v>
      </c>
      <c r="U550" s="585" t="str">
        <f>IF(+NFL!$F280="Seattle",+NFL!U280,IF(+NFL!$H280="Seattle",+NFL!U280,0))</f>
        <v>W</v>
      </c>
      <c r="V550" s="586">
        <f>IF(+NFL!$F300="Seattle",+NFL!#REF!,IF(+NFL!$H300="Seattle",+NFL!#REF!,0))</f>
        <v>0</v>
      </c>
      <c r="W550" s="585">
        <f>IF(+NFL!$F300="Seattle",+NFL!#REF!,IF(+NFL!$H300="Seattle",+NFL!#REF!,0))</f>
        <v>0</v>
      </c>
      <c r="X550" s="587">
        <f>IF(+NFL!$F300="Seattle",+NFL!#REF!,IF(+NFL!$H300="Seattle",+NFL!#REF!,0))</f>
        <v>0</v>
      </c>
      <c r="Y550" s="585">
        <f>IF(+NFL!$F300="Seattle",+NFL!#REF!,IF(+NFL!$H300="Seattle",+NFL!#REF!,0))</f>
        <v>0</v>
      </c>
      <c r="Z550" s="586">
        <f>IF(+NFL!$F300="Seattle",+NFL!#REF!,IF(+NFL!$H300="Seattle",+NFL!#REF!,0))</f>
        <v>0</v>
      </c>
      <c r="AA550" s="585">
        <f>IF(+NFL!$F300="Seattle",+NFL!#REF!,IF(+NFL!$H300="Seattle",+NFL!#REF!,0))</f>
        <v>0</v>
      </c>
      <c r="AB550" s="124">
        <f>IF(+NFL!$F300="Seattle",+NFL!#REF!,IF(+NFL!$H300="Seattle",+NFL!#REF!,0))</f>
        <v>0</v>
      </c>
      <c r="AC550" s="182">
        <f>IF(+NFL!$F300="Seattle",+NFL!#REF!,IF(+NFL!$H300="Seattle",+NFL!#REF!,0))</f>
        <v>0</v>
      </c>
      <c r="AD550" s="496">
        <f>IF(+NFL!$F300="Seattle",+NFL!#REF!,IF(+NFL!$H300="Seattle",+NFL!#REF!,0))</f>
        <v>0</v>
      </c>
      <c r="AE550" s="565">
        <f>IF(+NFL!$F300="Seattle",+NFL!#REF!,IF(+NFL!$H300="Seattle",+NFL!#REF!,0))</f>
        <v>0</v>
      </c>
      <c r="AF550" s="496">
        <f>IF(+NFL!$F300="Seattle",+NFL!#REF!,IF(+NFL!$H300="Seattle",+NFL!#REF!,0))</f>
        <v>0</v>
      </c>
      <c r="AG550" s="565">
        <f>IF(+NFL!$F300="Seattle",+NFL!#REF!,IF(+NFL!$H300="Seattle",+NFL!#REF!,0))</f>
        <v>0</v>
      </c>
      <c r="AH550" s="496">
        <f>IF(+NFL!$F300="Seattle",+NFL!#REF!,IF(+NFL!$H300="Seattle",+NFL!#REF!,0))</f>
        <v>0</v>
      </c>
      <c r="AI550" s="565">
        <f>IF(+NFL!$F300="Seattle",+NFL!#REF!,IF(+NFL!$H300="Seattle",+NFL!#REF!,0))</f>
        <v>0</v>
      </c>
      <c r="AJ550" s="496">
        <f>IF(+NFL!$F300="Seattle",+NFL!#REF!,IF(+NFL!$H300="Seattle",+NFL!#REF!,0))</f>
        <v>0</v>
      </c>
      <c r="AK550" s="565">
        <f>IF(+NFL!$F300="Seattle",+NFL!#REF!,IF(+NFL!$H300="Seattle",+NFL!#REF!,0))</f>
        <v>0</v>
      </c>
      <c r="AL550" s="100">
        <f>IF(+NFL!$F300="Seattle",+NFL!#REF!,IF(+NFL!$H300="Seattle",+NFL!#REF!,0))</f>
        <v>0</v>
      </c>
      <c r="AM550" s="82">
        <f>IF(+NFL!$F300="Seattle",+NFL!#REF!,IF(+NFL!$H300="Seattle",+NFL!#REF!,0))</f>
        <v>0</v>
      </c>
      <c r="AN550" s="81">
        <f>IF(+NFL!$F300="Seattle",+NFL!#REF!,IF(+NFL!$H300="Seattle",+NFL!#REF!,0))</f>
        <v>0</v>
      </c>
      <c r="AO550" s="83">
        <f>IF(+NFL!$F300="Seattle",+NFL!#REF!,IF(+NFL!$H300="Seattle",+NFL!#REF!,0))</f>
        <v>0</v>
      </c>
      <c r="AP550" s="480">
        <f>IF(+NFL!$F300="Seattle",+NFL!#REF!,IF(+NFL!$H300="Seattle",+NFL!#REF!,0))</f>
        <v>0</v>
      </c>
      <c r="AQ550" s="72">
        <f>IF(+NFL!$F300="Seattle",+NFL!#REF!,IF(+NFL!$H300="Seattle",+NFL!#REF!,0))</f>
        <v>0</v>
      </c>
      <c r="AR550" s="81">
        <f>IF(+NFL!$F300="Seattle",+NFL!#REF!,IF(+NFL!$H300="Seattle",+NFL!#REF!,0))</f>
        <v>0</v>
      </c>
      <c r="AS550" s="96">
        <f>IF(+NFL!$F300="Seattle",+NFL!#REF!,IF(+NFL!$H300="Seattle",+NFL!#REF!,0))</f>
        <v>0</v>
      </c>
      <c r="AT550" s="96">
        <f>IF(+NFL!$F300="Seattle",+NFL!#REF!,IF(+NFL!$H300="Seattle",+NFL!#REF!,0))</f>
        <v>0</v>
      </c>
      <c r="AU550" s="81">
        <f>IF(+NFL!$F300="Seattle",+NFL!#REF!,IF(+NFL!$H300="Seattle",+NFL!#REF!,0))</f>
        <v>0</v>
      </c>
      <c r="AV550" s="96">
        <f>IF(+NFL!$F300="Seattle",+NFL!#REF!,IF(+NFL!$H300="Seattle",+NFL!#REF!,0))</f>
        <v>0</v>
      </c>
      <c r="AW550" s="70">
        <f>IF(+NFL!$F300="Seattle",+NFL!#REF!,IF(+NFL!$H300="Seattle",+NFL!#REF!,0))</f>
        <v>0</v>
      </c>
      <c r="AX550" s="96">
        <f>IF(+NFL!$F300="Seattle",+NFL!#REF!,IF(+NFL!$H300="Seattle",+NFL!#REF!,0))</f>
        <v>0</v>
      </c>
      <c r="AY550" s="81">
        <f>IF(+NFL!$F300="Seattle",+NFL!#REF!,IF(+NFL!$H300="Seattle",+NFL!#REF!,0))</f>
        <v>0</v>
      </c>
      <c r="AZ550" s="96">
        <f>IF(+NFL!$F300="Seattle",+NFL!#REF!,IF(+NFL!$H300="Seattle",+NFL!#REF!,0))</f>
        <v>0</v>
      </c>
      <c r="BA550" s="70">
        <f>IF(+NFL!$F300="Seattle",+NFL!#REF!,IF(+NFL!$H300="Seattle",+NFL!#REF!,0))</f>
        <v>0</v>
      </c>
      <c r="BB550" s="70">
        <f>IF(+NFL!$F300="Seattle",+NFL!#REF!,IF(+NFL!$H300="Seattle",+NFL!#REF!,0))</f>
        <v>0</v>
      </c>
      <c r="BC550" s="592">
        <f>IF(+NFL!$F300="Seattle",+NFL!#REF!,IF(+NFL!$H300="Seattle",+NFL!#REF!,0))</f>
        <v>0</v>
      </c>
      <c r="BD550" s="81">
        <f>IF(+NFL!$F300="Seattle",+NFL!#REF!,IF(+NFL!$H300="Seattle",+NFL!#REF!,0))</f>
        <v>0</v>
      </c>
      <c r="BE550" s="96">
        <f>IF(+NFL!$F300="Seattle",+NFL!#REF!,IF(+NFL!$H300="Seattle",+NFL!#REF!,0))</f>
        <v>0</v>
      </c>
      <c r="BF550" s="70">
        <f>IF(+NFL!$F300="Seattle",+NFL!#REF!,IF(+NFL!$H300="Seattle",+NFL!#REF!,0))</f>
        <v>0</v>
      </c>
      <c r="BG550" s="81">
        <f>IF(+NFL!$F300="Seattle",+NFL!#REF!,IF(+NFL!$H300="Seattle",+NFL!#REF!,0))</f>
        <v>0</v>
      </c>
      <c r="BH550" s="96">
        <f>IF(+NFL!$F300="Seattle",+NFL!#REF!,IF(+NFL!$H300="Seattle",+NFL!#REF!,0))</f>
        <v>0</v>
      </c>
      <c r="BI550" s="70">
        <f>IF(+NFL!$F300="Seattle",+NFL!#REF!,IF(+NFL!$H300="Seattle",+NFL!#REF!,0))</f>
        <v>0</v>
      </c>
      <c r="BJ550" s="124">
        <f>IF(+NFL!$F300="Seattle",+NFL!#REF!,IF(+NFL!$H300="Seattle",+NFL!#REF!,0))</f>
        <v>0</v>
      </c>
      <c r="BK550" s="182">
        <f>IF(+NFL!$F300="Seattle",+NFL!#REF!,IF(+NFL!$H300="Seattle",+NFL!#REF!,0))</f>
        <v>0</v>
      </c>
    </row>
    <row r="551" spans="1:63" s="310" customFormat="1" x14ac:dyDescent="0.8">
      <c r="A551" s="70">
        <f>IF(+NFL!$F297="Seattle",+NFL!A297,IF(+NFL!$H297="Seattle",+NFL!A297,0))</f>
        <v>17</v>
      </c>
      <c r="B551" s="480" t="str">
        <f>IF(+NFL!$F297="Seattle",+NFL!B297,IF(+NFL!$H297="Seattle",+NFL!B297,0))</f>
        <v>Sat</v>
      </c>
      <c r="C551" s="72">
        <f>IF(+NFL!$F297="Seattle",+NFL!C297,IF(+NFL!$H297="Seattle",+NFL!C297,0))</f>
        <v>44563</v>
      </c>
      <c r="D551" s="73">
        <f>IF(+NFL!$F297="Seattle",+NFL!D297,IF(+NFL!$H297="Seattle",+NFL!D297,0))</f>
        <v>0.66666666666666663</v>
      </c>
      <c r="E551" s="70" t="str">
        <f>IF(+NFL!$F297="Seattle",+NFL!E297,IF(+NFL!$H297="Seattle",+NFL!E297,0))</f>
        <v>Fox</v>
      </c>
      <c r="F551" s="189" t="str">
        <f>IF(+NFL!$F297="Seattle",+NFL!F297,IF(+NFL!$H297="Seattle",+NFL!F297,0))</f>
        <v>Detroit</v>
      </c>
      <c r="G551" s="70" t="str">
        <f>IF(+NFL!$F297="Seattle",+NFL!G297,IF(+NFL!$H297="Seattle",+NFL!G297,0))</f>
        <v>NFCN</v>
      </c>
      <c r="H551" s="189" t="str">
        <f>IF(+NFL!$F297="Seattle",+NFL!H297,IF(+NFL!$H297="Seattle",+NFL!H297,0))</f>
        <v>Seattle</v>
      </c>
      <c r="I551" s="70" t="str">
        <f>IF(+NFL!$F297="Seattle",+NFL!I297,IF(+NFL!$H297="Seattle",+NFL!I297,0))</f>
        <v>NFCW</v>
      </c>
      <c r="J551" s="496" t="str">
        <f>IF(+NFL!$F297="Seattle",+NFL!J297,IF(+NFL!$H297="Seattle",+NFL!J297,0))</f>
        <v>Seattle</v>
      </c>
      <c r="K551" s="510" t="str">
        <f>IF(+NFL!$F297="Seattle",+NFL!K297,IF(+NFL!$H297="Seattle",+NFL!K297,0))</f>
        <v>Detroit</v>
      </c>
      <c r="L551" s="572">
        <f>IF(+NFL!$F297="Seattle",+NFL!L297,IF(+NFL!$H297="Seattle",+NFL!L297,0))</f>
        <v>8.5</v>
      </c>
      <c r="M551" s="573">
        <f>IF(+NFL!$F297="Seattle",+NFL!M297,IF(+NFL!$H297="Seattle",+NFL!M297,0))</f>
        <v>41</v>
      </c>
      <c r="N551" s="583" t="str">
        <f>IF(+NFL!$F297="Seattle",+NFL!N297,IF(+NFL!$H297="Seattle",+NFL!N297,0))</f>
        <v>Seattle</v>
      </c>
      <c r="O551" s="584">
        <f>IF(+NFL!$F297="Seattle",+NFL!O297,IF(+NFL!$H297="Seattle",+NFL!O297,0))</f>
        <v>51</v>
      </c>
      <c r="P551" s="583" t="str">
        <f>IF(+NFL!$F297="Seattle",+NFL!P297,IF(+NFL!$H297="Seattle",+NFL!P297,0))</f>
        <v>Detroit</v>
      </c>
      <c r="Q551" s="585">
        <f>IF(+NFL!$F297="Seattle",+NFL!Q297,IF(+NFL!$H297="Seattle",+NFL!Q297,0))</f>
        <v>29</v>
      </c>
      <c r="R551" s="586" t="str">
        <f>IF(+NFL!$F297="Seattle",+NFL!R297,IF(+NFL!$H297="Seattle",+NFL!R297,0))</f>
        <v>Seattle</v>
      </c>
      <c r="S551" s="585" t="str">
        <f>IF(+NFL!$F297="Seattle",+NFL!S297,IF(+NFL!$H297="Seattle",+NFL!S297,0))</f>
        <v>Detroit</v>
      </c>
      <c r="T551" s="587">
        <f>IF(+NFL!$F297="Seattle",+NFL!T297,IF(+NFL!$H297="Seattle",+NFL!T297,0))</f>
        <v>0</v>
      </c>
      <c r="U551" s="585" t="str">
        <f>IF(+NFL!$F297="Seattle",+NFL!U297,IF(+NFL!$H297="Seattle",+NFL!U297,0))</f>
        <v>L</v>
      </c>
      <c r="V551" s="586">
        <f>IF(+NFL!$F323="Seattle",+NFL!#REF!,IF(+NFL!$H323="Seattle",+NFL!#REF!,0))</f>
        <v>0</v>
      </c>
      <c r="W551" s="585">
        <f>IF(+NFL!$F323="Seattle",+NFL!#REF!,IF(+NFL!$H323="Seattle",+NFL!#REF!,0))</f>
        <v>0</v>
      </c>
      <c r="X551" s="587">
        <f>IF(+NFL!$F323="Seattle",+NFL!#REF!,IF(+NFL!$H323="Seattle",+NFL!#REF!,0))</f>
        <v>0</v>
      </c>
      <c r="Y551" s="585">
        <f>IF(+NFL!$F323="Seattle",+NFL!#REF!,IF(+NFL!$H323="Seattle",+NFL!#REF!,0))</f>
        <v>0</v>
      </c>
      <c r="Z551" s="586">
        <f>IF(+NFL!$F323="Seattle",+NFL!#REF!,IF(+NFL!$H323="Seattle",+NFL!#REF!,0))</f>
        <v>0</v>
      </c>
      <c r="AA551" s="585">
        <f>IF(+NFL!$F323="Seattle",+NFL!#REF!,IF(+NFL!$H323="Seattle",+NFL!#REF!,0))</f>
        <v>0</v>
      </c>
      <c r="AB551" s="124">
        <f>IF(+NFL!$F323="Seattle",+NFL!#REF!,IF(+NFL!$H323="Seattle",+NFL!#REF!,0))</f>
        <v>0</v>
      </c>
      <c r="AC551" s="182">
        <f>IF(+NFL!$F323="Seattle",+NFL!#REF!,IF(+NFL!$H323="Seattle",+NFL!#REF!,0))</f>
        <v>0</v>
      </c>
      <c r="AD551" s="496">
        <f>IF(+NFL!$F323="Seattle",+NFL!#REF!,IF(+NFL!$H323="Seattle",+NFL!#REF!,0))</f>
        <v>0</v>
      </c>
      <c r="AE551" s="565">
        <f>IF(+NFL!$F323="Seattle",+NFL!#REF!,IF(+NFL!$H323="Seattle",+NFL!#REF!,0))</f>
        <v>0</v>
      </c>
      <c r="AF551" s="496">
        <f>IF(+NFL!$F323="Seattle",+NFL!#REF!,IF(+NFL!$H323="Seattle",+NFL!#REF!,0))</f>
        <v>0</v>
      </c>
      <c r="AG551" s="565">
        <f>IF(+NFL!$F323="Seattle",+NFL!#REF!,IF(+NFL!$H323="Seattle",+NFL!#REF!,0))</f>
        <v>0</v>
      </c>
      <c r="AH551" s="496">
        <f>IF(+NFL!$F323="Seattle",+NFL!#REF!,IF(+NFL!$H323="Seattle",+NFL!#REF!,0))</f>
        <v>0</v>
      </c>
      <c r="AI551" s="565">
        <f>IF(+NFL!$F323="Seattle",+NFL!#REF!,IF(+NFL!$H323="Seattle",+NFL!#REF!,0))</f>
        <v>0</v>
      </c>
      <c r="AJ551" s="496">
        <f>IF(+NFL!$F323="Seattle",+NFL!#REF!,IF(+NFL!$H323="Seattle",+NFL!#REF!,0))</f>
        <v>0</v>
      </c>
      <c r="AK551" s="565">
        <f>IF(+NFL!$F323="Seattle",+NFL!#REF!,IF(+NFL!$H323="Seattle",+NFL!#REF!,0))</f>
        <v>0</v>
      </c>
      <c r="AL551" s="100">
        <f>IF(+NFL!$F323="Seattle",+NFL!#REF!,IF(+NFL!$H323="Seattle",+NFL!#REF!,0))</f>
        <v>0</v>
      </c>
      <c r="AM551" s="82">
        <f>IF(+NFL!$F323="Seattle",+NFL!#REF!,IF(+NFL!$H323="Seattle",+NFL!#REF!,0))</f>
        <v>0</v>
      </c>
      <c r="AN551" s="81">
        <f>IF(+NFL!$F323="Seattle",+NFL!#REF!,IF(+NFL!$H323="Seattle",+NFL!#REF!,0))</f>
        <v>0</v>
      </c>
      <c r="AO551" s="83">
        <f>IF(+NFL!$F323="Seattle",+NFL!#REF!,IF(+NFL!$H323="Seattle",+NFL!#REF!,0))</f>
        <v>0</v>
      </c>
      <c r="AP551" s="480">
        <f>IF(+NFL!$F323="Seattle",+NFL!#REF!,IF(+NFL!$H323="Seattle",+NFL!#REF!,0))</f>
        <v>0</v>
      </c>
      <c r="AQ551" s="72">
        <f>IF(+NFL!$F323="Seattle",+NFL!#REF!,IF(+NFL!$H323="Seattle",+NFL!#REF!,0))</f>
        <v>0</v>
      </c>
      <c r="AR551" s="81">
        <f>IF(+NFL!$F323="Seattle",+NFL!#REF!,IF(+NFL!$H323="Seattle",+NFL!#REF!,0))</f>
        <v>0</v>
      </c>
      <c r="AS551" s="96">
        <f>IF(+NFL!$F323="Seattle",+NFL!#REF!,IF(+NFL!$H323="Seattle",+NFL!#REF!,0))</f>
        <v>0</v>
      </c>
      <c r="AT551" s="96">
        <f>IF(+NFL!$F323="Seattle",+NFL!#REF!,IF(+NFL!$H323="Seattle",+NFL!#REF!,0))</f>
        <v>0</v>
      </c>
      <c r="AU551" s="81">
        <f>IF(+NFL!$F323="Seattle",+NFL!#REF!,IF(+NFL!$H323="Seattle",+NFL!#REF!,0))</f>
        <v>0</v>
      </c>
      <c r="AV551" s="96">
        <f>IF(+NFL!$F323="Seattle",+NFL!#REF!,IF(+NFL!$H323="Seattle",+NFL!#REF!,0))</f>
        <v>0</v>
      </c>
      <c r="AW551" s="70">
        <f>IF(+NFL!$F323="Seattle",+NFL!#REF!,IF(+NFL!$H323="Seattle",+NFL!#REF!,0))</f>
        <v>0</v>
      </c>
      <c r="AX551" s="96">
        <f>IF(+NFL!$F323="Seattle",+NFL!#REF!,IF(+NFL!$H323="Seattle",+NFL!#REF!,0))</f>
        <v>0</v>
      </c>
      <c r="AY551" s="81">
        <f>IF(+NFL!$F323="Seattle",+NFL!#REF!,IF(+NFL!$H323="Seattle",+NFL!#REF!,0))</f>
        <v>0</v>
      </c>
      <c r="AZ551" s="96">
        <f>IF(+NFL!$F323="Seattle",+NFL!#REF!,IF(+NFL!$H323="Seattle",+NFL!#REF!,0))</f>
        <v>0</v>
      </c>
      <c r="BA551" s="70">
        <f>IF(+NFL!$F323="Seattle",+NFL!#REF!,IF(+NFL!$H323="Seattle",+NFL!#REF!,0))</f>
        <v>0</v>
      </c>
      <c r="BB551" s="70">
        <f>IF(+NFL!$F323="Seattle",+NFL!#REF!,IF(+NFL!$H323="Seattle",+NFL!#REF!,0))</f>
        <v>0</v>
      </c>
      <c r="BC551" s="592">
        <f>IF(+NFL!$F323="Seattle",+NFL!#REF!,IF(+NFL!$H323="Seattle",+NFL!#REF!,0))</f>
        <v>0</v>
      </c>
      <c r="BD551" s="81">
        <f>IF(+NFL!$F323="Seattle",+NFL!#REF!,IF(+NFL!$H323="Seattle",+NFL!#REF!,0))</f>
        <v>0</v>
      </c>
      <c r="BE551" s="96">
        <f>IF(+NFL!$F323="Seattle",+NFL!#REF!,IF(+NFL!$H323="Seattle",+NFL!#REF!,0))</f>
        <v>0</v>
      </c>
      <c r="BF551" s="70">
        <f>IF(+NFL!$F323="Seattle",+NFL!#REF!,IF(+NFL!$H323="Seattle",+NFL!#REF!,0))</f>
        <v>0</v>
      </c>
      <c r="BG551" s="81">
        <f>IF(+NFL!$F323="Seattle",+NFL!#REF!,IF(+NFL!$H323="Seattle",+NFL!#REF!,0))</f>
        <v>0</v>
      </c>
      <c r="BH551" s="96">
        <f>IF(+NFL!$F323="Seattle",+NFL!#REF!,IF(+NFL!$H323="Seattle",+NFL!#REF!,0))</f>
        <v>0</v>
      </c>
      <c r="BI551" s="70">
        <f>IF(+NFL!$F323="Seattle",+NFL!#REF!,IF(+NFL!$H323="Seattle",+NFL!#REF!,0))</f>
        <v>0</v>
      </c>
      <c r="BJ551" s="124">
        <f>IF(+NFL!$F323="Seattle",+NFL!#REF!,IF(+NFL!$H323="Seattle",+NFL!#REF!,0))</f>
        <v>0</v>
      </c>
      <c r="BK551" s="182">
        <f>IF(+NFL!$F323="Seattle",+NFL!#REF!,IF(+NFL!$H323="Seattle",+NFL!#REF!,0))</f>
        <v>0</v>
      </c>
    </row>
    <row r="552" spans="1:63" s="310" customFormat="1" x14ac:dyDescent="0.8">
      <c r="A552" s="70">
        <f>IF(+NFL!$F316="Seattle",+NFL!A316,IF(+NFL!$H316="Seattle",+NFL!A316,0))</f>
        <v>18</v>
      </c>
      <c r="B552" s="480" t="str">
        <f>IF(+NFL!$F316="Seattle",+NFL!B316,IF(+NFL!$H316="Seattle",+NFL!B316,0))</f>
        <v>Sun</v>
      </c>
      <c r="C552" s="72">
        <f>IF(+NFL!$F316="Seattle",+NFL!C316,IF(+NFL!$H316="Seattle",+NFL!C316,0))</f>
        <v>44570</v>
      </c>
      <c r="D552" s="73">
        <f>IF(+NFL!$F316="Seattle",+NFL!D316,IF(+NFL!$H316="Seattle",+NFL!D316,0))</f>
        <v>0.67708333333333337</v>
      </c>
      <c r="E552" s="70" t="str">
        <f>IF(+NFL!$F316="Seattle",+NFL!E316,IF(+NFL!$H316="Seattle",+NFL!E316,0))</f>
        <v>Fox</v>
      </c>
      <c r="F552" s="189" t="str">
        <f>IF(+NFL!$F316="Seattle",+NFL!F316,IF(+NFL!$H316="Seattle",+NFL!F316,0))</f>
        <v>Seattle</v>
      </c>
      <c r="G552" s="70" t="str">
        <f>IF(+NFL!$F316="Seattle",+NFL!G316,IF(+NFL!$H316="Seattle",+NFL!G316,0))</f>
        <v>NFCW</v>
      </c>
      <c r="H552" s="189" t="str">
        <f>IF(+NFL!$F316="Seattle",+NFL!H316,IF(+NFL!$H316="Seattle",+NFL!H316,0))</f>
        <v>Arizona</v>
      </c>
      <c r="I552" s="70" t="str">
        <f>IF(+NFL!$F316="Seattle",+NFL!I316,IF(+NFL!$H316="Seattle",+NFL!I316,0))</f>
        <v>NFCW</v>
      </c>
      <c r="J552" s="496" t="str">
        <f>IF(+NFL!$F316="Seattle",+NFL!J316,IF(+NFL!$H316="Seattle",+NFL!J316,0))</f>
        <v>Arizona</v>
      </c>
      <c r="K552" s="510" t="str">
        <f>IF(+NFL!$F316="Seattle",+NFL!K316,IF(+NFL!$H316="Seattle",+NFL!K316,0))</f>
        <v>Seattle</v>
      </c>
      <c r="L552" s="572">
        <f>IF(+NFL!$F316="Seattle",+NFL!L316,IF(+NFL!$H316="Seattle",+NFL!L316,0))</f>
        <v>5.5</v>
      </c>
      <c r="M552" s="573">
        <f>IF(+NFL!$F316="Seattle",+NFL!M316,IF(+NFL!$H316="Seattle",+NFL!M316,0))</f>
        <v>49</v>
      </c>
      <c r="N552" s="583" t="str">
        <f>IF(+NFL!$F316="Seattle",+NFL!N316,IF(+NFL!$H316="Seattle",+NFL!N316,0))</f>
        <v>Seattle</v>
      </c>
      <c r="O552" s="584">
        <f>IF(+NFL!$F316="Seattle",+NFL!O316,IF(+NFL!$H316="Seattle",+NFL!O316,0))</f>
        <v>38</v>
      </c>
      <c r="P552" s="583" t="str">
        <f>IF(+NFL!$F316="Seattle",+NFL!P316,IF(+NFL!$H316="Seattle",+NFL!P316,0))</f>
        <v>Arizona</v>
      </c>
      <c r="Q552" s="585">
        <f>IF(+NFL!$F316="Seattle",+NFL!Q316,IF(+NFL!$H316="Seattle",+NFL!Q316,0))</f>
        <v>30</v>
      </c>
      <c r="R552" s="586" t="str">
        <f>IF(+NFL!$F316="Seattle",+NFL!R316,IF(+NFL!$H316="Seattle",+NFL!R316,0))</f>
        <v>Seattle</v>
      </c>
      <c r="S552" s="585" t="str">
        <f>IF(+NFL!$F316="Seattle",+NFL!S316,IF(+NFL!$H316="Seattle",+NFL!S316,0))</f>
        <v>Arizona</v>
      </c>
      <c r="T552" s="587">
        <f>IF(+NFL!$F316="Seattle",+NFL!T316,IF(+NFL!$H316="Seattle",+NFL!T316,0))</f>
        <v>0</v>
      </c>
      <c r="U552" s="585" t="str">
        <f>IF(+NFL!$F316="Seattle",+NFL!U316,IF(+NFL!$H316="Seattle",+NFL!U316,0))</f>
        <v>L</v>
      </c>
      <c r="V552" s="586">
        <f>IF(+NFL!$F344="Seattle",+NFL!#REF!,IF(+NFL!$H344="Seattle",+NFL!#REF!,0))</f>
        <v>0</v>
      </c>
      <c r="W552" s="585">
        <f>IF(+NFL!$F344="Seattle",+NFL!#REF!,IF(+NFL!$H344="Seattle",+NFL!#REF!,0))</f>
        <v>0</v>
      </c>
      <c r="X552" s="587">
        <f>IF(+NFL!$F344="Seattle",+NFL!#REF!,IF(+NFL!$H344="Seattle",+NFL!#REF!,0))</f>
        <v>0</v>
      </c>
      <c r="Y552" s="585">
        <f>IF(+NFL!$F344="Seattle",+NFL!#REF!,IF(+NFL!$H344="Seattle",+NFL!#REF!,0))</f>
        <v>0</v>
      </c>
      <c r="Z552" s="586">
        <f>IF(+NFL!$F344="Seattle",+NFL!#REF!,IF(+NFL!$H344="Seattle",+NFL!#REF!,0))</f>
        <v>0</v>
      </c>
      <c r="AA552" s="585">
        <f>IF(+NFL!$F344="Seattle",+NFL!#REF!,IF(+NFL!$H344="Seattle",+NFL!#REF!,0))</f>
        <v>0</v>
      </c>
      <c r="AB552" s="124">
        <f>IF(+NFL!$F344="Seattle",+NFL!#REF!,IF(+NFL!$H344="Seattle",+NFL!#REF!,0))</f>
        <v>0</v>
      </c>
      <c r="AC552" s="182">
        <f>IF(+NFL!$F344="Seattle",+NFL!#REF!,IF(+NFL!$H344="Seattle",+NFL!#REF!,0))</f>
        <v>0</v>
      </c>
      <c r="AD552" s="496">
        <f>IF(+NFL!$F344="Seattle",+NFL!#REF!,IF(+NFL!$H344="Seattle",+NFL!#REF!,0))</f>
        <v>0</v>
      </c>
      <c r="AE552" s="565">
        <f>IF(+NFL!$F344="Seattle",+NFL!#REF!,IF(+NFL!$H344="Seattle",+NFL!#REF!,0))</f>
        <v>0</v>
      </c>
      <c r="AF552" s="496">
        <f>IF(+NFL!$F344="Seattle",+NFL!#REF!,IF(+NFL!$H344="Seattle",+NFL!#REF!,0))</f>
        <v>0</v>
      </c>
      <c r="AG552" s="565">
        <f>IF(+NFL!$F344="Seattle",+NFL!#REF!,IF(+NFL!$H344="Seattle",+NFL!#REF!,0))</f>
        <v>0</v>
      </c>
      <c r="AH552" s="496">
        <f>IF(+NFL!$F344="Seattle",+NFL!#REF!,IF(+NFL!$H344="Seattle",+NFL!#REF!,0))</f>
        <v>0</v>
      </c>
      <c r="AI552" s="565">
        <f>IF(+NFL!$F344="Seattle",+NFL!#REF!,IF(+NFL!$H344="Seattle",+NFL!#REF!,0))</f>
        <v>0</v>
      </c>
      <c r="AJ552" s="496">
        <f>IF(+NFL!$F344="Seattle",+NFL!#REF!,IF(+NFL!$H344="Seattle",+NFL!#REF!,0))</f>
        <v>0</v>
      </c>
      <c r="AK552" s="565">
        <f>IF(+NFL!$F344="Seattle",+NFL!#REF!,IF(+NFL!$H344="Seattle",+NFL!#REF!,0))</f>
        <v>0</v>
      </c>
      <c r="AL552" s="100">
        <f>IF(+NFL!$F344="Seattle",+NFL!#REF!,IF(+NFL!$H344="Seattle",+NFL!#REF!,0))</f>
        <v>0</v>
      </c>
      <c r="AM552" s="82">
        <f>IF(+NFL!$F344="Seattle",+NFL!#REF!,IF(+NFL!$H344="Seattle",+NFL!#REF!,0))</f>
        <v>0</v>
      </c>
      <c r="AN552" s="81">
        <f>IF(+NFL!$F344="Seattle",+NFL!#REF!,IF(+NFL!$H344="Seattle",+NFL!#REF!,0))</f>
        <v>0</v>
      </c>
      <c r="AO552" s="83">
        <f>IF(+NFL!$F344="Seattle",+NFL!#REF!,IF(+NFL!$H344="Seattle",+NFL!#REF!,0))</f>
        <v>0</v>
      </c>
      <c r="AP552" s="480">
        <f>IF(+NFL!$F344="Seattle",+NFL!#REF!,IF(+NFL!$H344="Seattle",+NFL!#REF!,0))</f>
        <v>0</v>
      </c>
      <c r="AQ552" s="72">
        <f>IF(+NFL!$F344="Seattle",+NFL!#REF!,IF(+NFL!$H344="Seattle",+NFL!#REF!,0))</f>
        <v>0</v>
      </c>
      <c r="AR552" s="81">
        <f>IF(+NFL!$F344="Seattle",+NFL!#REF!,IF(+NFL!$H344="Seattle",+NFL!#REF!,0))</f>
        <v>0</v>
      </c>
      <c r="AS552" s="96">
        <f>IF(+NFL!$F344="Seattle",+NFL!#REF!,IF(+NFL!$H344="Seattle",+NFL!#REF!,0))</f>
        <v>0</v>
      </c>
      <c r="AT552" s="96">
        <f>IF(+NFL!$F344="Seattle",+NFL!#REF!,IF(+NFL!$H344="Seattle",+NFL!#REF!,0))</f>
        <v>0</v>
      </c>
      <c r="AU552" s="81">
        <f>IF(+NFL!$F344="Seattle",+NFL!#REF!,IF(+NFL!$H344="Seattle",+NFL!#REF!,0))</f>
        <v>0</v>
      </c>
      <c r="AV552" s="96">
        <f>IF(+NFL!$F344="Seattle",+NFL!#REF!,IF(+NFL!$H344="Seattle",+NFL!#REF!,0))</f>
        <v>0</v>
      </c>
      <c r="AW552" s="70">
        <f>IF(+NFL!$F344="Seattle",+NFL!#REF!,IF(+NFL!$H344="Seattle",+NFL!#REF!,0))</f>
        <v>0</v>
      </c>
      <c r="AX552" s="96">
        <f>IF(+NFL!$F344="Seattle",+NFL!#REF!,IF(+NFL!$H344="Seattle",+NFL!#REF!,0))</f>
        <v>0</v>
      </c>
      <c r="AY552" s="81">
        <f>IF(+NFL!$F344="Seattle",+NFL!#REF!,IF(+NFL!$H344="Seattle",+NFL!#REF!,0))</f>
        <v>0</v>
      </c>
      <c r="AZ552" s="96">
        <f>IF(+NFL!$F344="Seattle",+NFL!#REF!,IF(+NFL!$H344="Seattle",+NFL!#REF!,0))</f>
        <v>0</v>
      </c>
      <c r="BA552" s="70">
        <f>IF(+NFL!$F344="Seattle",+NFL!#REF!,IF(+NFL!$H344="Seattle",+NFL!#REF!,0))</f>
        <v>0</v>
      </c>
      <c r="BB552" s="70">
        <f>IF(+NFL!$F344="Seattle",+NFL!#REF!,IF(+NFL!$H344="Seattle",+NFL!#REF!,0))</f>
        <v>0</v>
      </c>
      <c r="BC552" s="592">
        <f>IF(+NFL!$F344="Seattle",+NFL!#REF!,IF(+NFL!$H344="Seattle",+NFL!#REF!,0))</f>
        <v>0</v>
      </c>
      <c r="BD552" s="81">
        <f>IF(+NFL!$F344="Seattle",+NFL!#REF!,IF(+NFL!$H344="Seattle",+NFL!#REF!,0))</f>
        <v>0</v>
      </c>
      <c r="BE552" s="96">
        <f>IF(+NFL!$F344="Seattle",+NFL!#REF!,IF(+NFL!$H344="Seattle",+NFL!#REF!,0))</f>
        <v>0</v>
      </c>
      <c r="BF552" s="70">
        <f>IF(+NFL!$F344="Seattle",+NFL!#REF!,IF(+NFL!$H344="Seattle",+NFL!#REF!,0))</f>
        <v>0</v>
      </c>
      <c r="BG552" s="81">
        <f>IF(+NFL!$F344="Seattle",+NFL!#REF!,IF(+NFL!$H344="Seattle",+NFL!#REF!,0))</f>
        <v>0</v>
      </c>
      <c r="BH552" s="96">
        <f>IF(+NFL!$F344="Seattle",+NFL!#REF!,IF(+NFL!$H344="Seattle",+NFL!#REF!,0))</f>
        <v>0</v>
      </c>
      <c r="BI552" s="70">
        <f>IF(+NFL!$F344="Seattle",+NFL!#REF!,IF(+NFL!$H344="Seattle",+NFL!#REF!,0))</f>
        <v>0</v>
      </c>
      <c r="BJ552" s="124">
        <f>IF(+NFL!$F344="Seattle",+NFL!#REF!,IF(+NFL!$H344="Seattle",+NFL!#REF!,0))</f>
        <v>0</v>
      </c>
      <c r="BK552" s="182">
        <f>IF(+NFL!$F344="Seattle",+NFL!#REF!,IF(+NFL!$H344="Seattle",+NFL!#REF!,0))</f>
        <v>0</v>
      </c>
    </row>
    <row r="553" spans="1:63" s="310" customFormat="1" x14ac:dyDescent="0.8">
      <c r="A553" s="70"/>
      <c r="B553" s="480"/>
      <c r="C553" s="72"/>
      <c r="D553" s="73"/>
      <c r="E553" s="70"/>
      <c r="F553" s="1311" t="str">
        <f>H554</f>
        <v>Tampa Bay</v>
      </c>
      <c r="G553" s="1312"/>
      <c r="H553" s="1312"/>
      <c r="I553" s="1313"/>
      <c r="J553" s="496"/>
      <c r="K553" s="510"/>
      <c r="L553" s="572"/>
      <c r="M553" s="573"/>
      <c r="N553" s="583"/>
      <c r="O553" s="584"/>
      <c r="P553" s="583"/>
      <c r="Q553" s="585"/>
      <c r="R553" s="586"/>
      <c r="S553" s="585"/>
      <c r="T553" s="587"/>
      <c r="U553" s="585"/>
      <c r="V553" s="586"/>
      <c r="W553" s="585"/>
      <c r="X553" s="587"/>
      <c r="Y553" s="585"/>
      <c r="Z553" s="586"/>
      <c r="AA553" s="585"/>
      <c r="AB553" s="124"/>
      <c r="AC553" s="182"/>
      <c r="AD553" s="496"/>
      <c r="AE553" s="565"/>
      <c r="AF553" s="496"/>
      <c r="AG553" s="565"/>
      <c r="AH553" s="496"/>
      <c r="AI553" s="565"/>
      <c r="AJ553" s="496"/>
      <c r="AK553" s="565"/>
      <c r="AL553" s="100"/>
      <c r="AM553" s="82"/>
      <c r="AN553" s="81"/>
      <c r="AO553" s="83"/>
      <c r="AP553" s="480"/>
      <c r="AQ553" s="480"/>
      <c r="AR553" s="81"/>
      <c r="AS553" s="96"/>
      <c r="AT553" s="96"/>
      <c r="AU553" s="81"/>
      <c r="AV553" s="96"/>
      <c r="AW553" s="70"/>
      <c r="AX553" s="96"/>
      <c r="AY553" s="81"/>
      <c r="AZ553" s="96"/>
      <c r="BA553" s="70"/>
      <c r="BB553" s="70"/>
      <c r="BC553" s="480"/>
      <c r="BD553" s="81"/>
      <c r="BE553" s="96"/>
      <c r="BF553" s="70"/>
      <c r="BG553" s="81"/>
      <c r="BH553" s="96"/>
      <c r="BI553" s="70"/>
      <c r="BJ553" s="124"/>
      <c r="BK553" s="182"/>
    </row>
    <row r="554" spans="1:63" s="310" customFormat="1" x14ac:dyDescent="0.8">
      <c r="A554" s="70">
        <f>IF(+NFL!$F4="Tampa Bay",+NFL!A4,IF(+NFL!$H4="Tampa Bay",+NFL!A4,0))</f>
        <v>1</v>
      </c>
      <c r="B554" s="480" t="str">
        <f>IF(+NFL!$F4="Tampa Bay",+NFL!B4,IF(+NFL!$H4="Tampa Bay",+NFL!B4,0))</f>
        <v>Thurs</v>
      </c>
      <c r="C554" s="72">
        <f>IF(+NFL!$F4="Tampa Bay",+NFL!C4,IF(+NFL!$H4="Tampa Bay",+NFL!C4,0))</f>
        <v>44448</v>
      </c>
      <c r="D554" s="73">
        <f>IF(+NFL!$F4="Tampa Bay",+NFL!D4,IF(+NFL!$H4="Tampa Bay",+NFL!D4,0))</f>
        <v>0.84375</v>
      </c>
      <c r="E554" s="70" t="str">
        <f>IF(+NFL!$F4="Tampa Bay",+NFL!E4,IF(+NFL!$H4="Tampa Bay",+NFL!E4,0))</f>
        <v>NBC</v>
      </c>
      <c r="F554" s="189" t="str">
        <f>IF(+NFL!$F4="Tampa Bay",+NFL!F4,IF(+NFL!$H4="Tampa Bay",+NFL!F4,0))</f>
        <v>Dallas</v>
      </c>
      <c r="G554" s="70" t="str">
        <f>IF(+NFL!$F4="Tampa Bay",+NFL!G4,IF(+NFL!$H4="Tampa Bay",+NFL!G4,0))</f>
        <v>NFCE</v>
      </c>
      <c r="H554" s="189" t="str">
        <f>IF(+NFL!$F4="Tampa Bay",+NFL!H4,IF(+NFL!$H4="Tampa Bay",+NFL!H4,0))</f>
        <v>Tampa Bay</v>
      </c>
      <c r="I554" s="70" t="str">
        <f>IF(+NFL!$F4="Tampa Bay",+NFL!I4,IF(+NFL!$H4="Tampa Bay",+NFL!I4,0))</f>
        <v>NFCS</v>
      </c>
      <c r="J554" s="496" t="str">
        <f>IF(+NFL!$F4="Tampa Bay",+NFL!J4,IF(+NFL!$H4="Tampa Bay",+NFL!J4,0))</f>
        <v>Tampa Bay</v>
      </c>
      <c r="K554" s="510" t="str">
        <f>IF(+NFL!$F4="Tampa Bay",+NFL!K4,IF(+NFL!$H4="Tampa Bay",+NFL!K4,0))</f>
        <v>Dallas</v>
      </c>
      <c r="L554" s="572">
        <f>IF(+NFL!$F4="Tampa Bay",+NFL!L4,IF(+NFL!$H4="Tampa Bay",+NFL!L4,0))</f>
        <v>8.5</v>
      </c>
      <c r="M554" s="573">
        <f>IF(+NFL!$F4="Tampa Bay",+NFL!M4,IF(+NFL!$H4="Tampa Bay",+NFL!M4,0))</f>
        <v>51.5</v>
      </c>
      <c r="N554" s="583" t="str">
        <f>IF(+NFL!$F4="Tampa Bay",+NFL!N4,IF(+NFL!$H4="Tampa Bay",+NFL!N4,0))</f>
        <v>Tampa Bay</v>
      </c>
      <c r="O554" s="584">
        <f>IF(+NFL!$F4="Tampa Bay",+NFL!O4,IF(+NFL!$H4="Tampa Bay",+NFL!O4,0))</f>
        <v>31</v>
      </c>
      <c r="P554" s="583" t="str">
        <f>IF(+NFL!$F4="Tampa Bay",+NFL!P4,IF(+NFL!$H4="Tampa Bay",+NFL!P4,0))</f>
        <v>Dallas</v>
      </c>
      <c r="Q554" s="585">
        <f>IF(+NFL!$F4="Tampa Bay",+NFL!Q4,IF(+NFL!$H4="Tampa Bay",+NFL!Q4,0))</f>
        <v>29</v>
      </c>
      <c r="R554" s="586" t="str">
        <f>IF(+NFL!$F4="Tampa Bay",+NFL!R4,IF(+NFL!$H4="Tampa Bay",+NFL!R4,0))</f>
        <v>Dallas</v>
      </c>
      <c r="S554" s="585" t="str">
        <f>IF(+NFL!$F4="Tampa Bay",+NFL!S4,IF(+NFL!$H4="Tampa Bay",+NFL!S4,0))</f>
        <v>Tampa Bay</v>
      </c>
      <c r="T554" s="587" t="str">
        <f>IF(+NFL!$F4="Tampa Bay",+NFL!T4,IF(+NFL!$H4="Tampa Bay",+NFL!T4,0))</f>
        <v>Tampa Bay</v>
      </c>
      <c r="U554" s="585" t="str">
        <f>IF(+NFL!$F4="Tampa Bay",+NFL!U4,IF(+NFL!$H4="Tampa Bay",+NFL!U4,0))</f>
        <v>L</v>
      </c>
      <c r="V554" s="586"/>
      <c r="W554" s="585"/>
      <c r="X554" s="587"/>
      <c r="Y554" s="585"/>
      <c r="Z554" s="586"/>
      <c r="AA554" s="585"/>
      <c r="AB554" s="124"/>
      <c r="AC554" s="182"/>
      <c r="AD554" s="496"/>
      <c r="AE554" s="565"/>
      <c r="AF554" s="496"/>
      <c r="AG554" s="565"/>
      <c r="AH554" s="496"/>
      <c r="AI554" s="565"/>
      <c r="AJ554" s="496"/>
      <c r="AK554" s="565"/>
      <c r="AL554" s="100"/>
      <c r="AM554" s="82"/>
      <c r="AN554" s="81"/>
      <c r="AO554" s="83"/>
      <c r="AP554" s="480"/>
      <c r="AQ554" s="72"/>
      <c r="AR554" s="81"/>
      <c r="AS554" s="96"/>
      <c r="AT554" s="96"/>
      <c r="AU554" s="81"/>
      <c r="AV554" s="96"/>
      <c r="AW554" s="70"/>
      <c r="AX554" s="96"/>
      <c r="AY554" s="81"/>
      <c r="AZ554" s="96"/>
      <c r="BA554" s="70"/>
      <c r="BB554" s="70"/>
      <c r="BC554" s="592"/>
      <c r="BD554" s="81"/>
      <c r="BE554" s="96"/>
      <c r="BF554" s="70"/>
      <c r="BG554" s="81"/>
      <c r="BH554" s="96"/>
      <c r="BI554" s="70"/>
      <c r="BJ554" s="124"/>
      <c r="BK554" s="182"/>
    </row>
    <row r="555" spans="1:63" s="310" customFormat="1" x14ac:dyDescent="0.8">
      <c r="A555" s="70">
        <f>IF(+NFL!$F31="Tampa Bay",+NFL!A31,IF(+NFL!$H31="Tampa Bay",+NFL!A31,0))</f>
        <v>2</v>
      </c>
      <c r="B555" s="480" t="str">
        <f>IF(+NFL!$F31="Tampa Bay",+NFL!B31,IF(+NFL!$H31="Tampa Bay",+NFL!B31,0))</f>
        <v>Sun</v>
      </c>
      <c r="C555" s="72">
        <f>IF(+NFL!$F31="Tampa Bay",+NFL!C31,IF(+NFL!$H31="Tampa Bay",+NFL!C31,0))</f>
        <v>44458</v>
      </c>
      <c r="D555" s="73">
        <f>IF(+NFL!$F31="Tampa Bay",+NFL!D31,IF(+NFL!$H31="Tampa Bay",+NFL!D31,0))</f>
        <v>0.66666666666666663</v>
      </c>
      <c r="E555" s="70" t="str">
        <f>IF(+NFL!$F31="Tampa Bay",+NFL!E31,IF(+NFL!$H31="Tampa Bay",+NFL!E31,0))</f>
        <v>Fox</v>
      </c>
      <c r="F555" s="189" t="str">
        <f>IF(+NFL!$F31="Tampa Bay",+NFL!F31,IF(+NFL!$H31="Tampa Bay",+NFL!F31,0))</f>
        <v>Atlanta</v>
      </c>
      <c r="G555" s="70" t="str">
        <f>IF(+NFL!$F31="Tampa Bay",+NFL!G31,IF(+NFL!$H31="Tampa Bay",+NFL!G31,0))</f>
        <v>NFCS</v>
      </c>
      <c r="H555" s="189" t="str">
        <f>IF(+NFL!$F31="Tampa Bay",+NFL!H31,IF(+NFL!$H31="Tampa Bay",+NFL!H31,0))</f>
        <v>Tampa Bay</v>
      </c>
      <c r="I555" s="70" t="str">
        <f>IF(+NFL!$F31="Tampa Bay",+NFL!I31,IF(+NFL!$H31="Tampa Bay",+NFL!I31,0))</f>
        <v>NFCS</v>
      </c>
      <c r="J555" s="496" t="str">
        <f>IF(+NFL!$F31="Tampa Bay",+NFL!J31,IF(+NFL!$H31="Tampa Bay",+NFL!J31,0))</f>
        <v>Tampa Bay</v>
      </c>
      <c r="K555" s="510" t="str">
        <f>IF(+NFL!$F31="Tampa Bay",+NFL!K31,IF(+NFL!$H31="Tampa Bay",+NFL!K31,0))</f>
        <v>Atlanta</v>
      </c>
      <c r="L555" s="572">
        <f>IF(+NFL!$F31="Tampa Bay",+NFL!L31,IF(+NFL!$H31="Tampa Bay",+NFL!L31,0))</f>
        <v>12.5</v>
      </c>
      <c r="M555" s="573">
        <f>IF(+NFL!$F31="Tampa Bay",+NFL!M31,IF(+NFL!$H31="Tampa Bay",+NFL!M31,0))</f>
        <v>51.5</v>
      </c>
      <c r="N555" s="583" t="str">
        <f>IF(+NFL!$F31="Tampa Bay",+NFL!N31,IF(+NFL!$H31="Tampa Bay",+NFL!N31,0))</f>
        <v>Tampa Bay</v>
      </c>
      <c r="O555" s="584">
        <f>IF(+NFL!$F31="Tampa Bay",+NFL!O31,IF(+NFL!$H31="Tampa Bay",+NFL!O31,0))</f>
        <v>48</v>
      </c>
      <c r="P555" s="583" t="str">
        <f>IF(+NFL!$F31="Tampa Bay",+NFL!P31,IF(+NFL!$H31="Tampa Bay",+NFL!P31,0))</f>
        <v>Atlanta</v>
      </c>
      <c r="Q555" s="585">
        <f>IF(+NFL!$F31="Tampa Bay",+NFL!Q31,IF(+NFL!$H31="Tampa Bay",+NFL!Q31,0))</f>
        <v>25</v>
      </c>
      <c r="R555" s="586" t="str">
        <f>IF(+NFL!$F31="Tampa Bay",+NFL!R31,IF(+NFL!$H31="Tampa Bay",+NFL!R31,0))</f>
        <v>Tampa Bay</v>
      </c>
      <c r="S555" s="585" t="str">
        <f>IF(+NFL!$F31="Tampa Bay",+NFL!S31,IF(+NFL!$H31="Tampa Bay",+NFL!S31,0))</f>
        <v>Atlanta</v>
      </c>
      <c r="T555" s="587" t="str">
        <f>IF(+NFL!$F31="Tampa Bay",+NFL!T31,IF(+NFL!$H31="Tampa Bay",+NFL!T31,0))</f>
        <v>Atlanta</v>
      </c>
      <c r="U555" s="585" t="str">
        <f>IF(+NFL!$F31="Tampa Bay",+NFL!U31,IF(+NFL!$H31="Tampa Bay",+NFL!U31,0))</f>
        <v>L</v>
      </c>
      <c r="V555" s="586"/>
      <c r="W555" s="585"/>
      <c r="X555" s="587"/>
      <c r="Y555" s="585"/>
      <c r="Z555" s="586"/>
      <c r="AA555" s="585"/>
      <c r="AB555" s="124"/>
      <c r="AC555" s="182"/>
      <c r="AD555" s="496"/>
      <c r="AE555" s="565"/>
      <c r="AF555" s="496"/>
      <c r="AG555" s="565"/>
      <c r="AH555" s="496"/>
      <c r="AI555" s="565"/>
      <c r="AJ555" s="496"/>
      <c r="AK555" s="565"/>
      <c r="AL555" s="100"/>
      <c r="AM555" s="82"/>
      <c r="AN555" s="81"/>
      <c r="AO555" s="83"/>
      <c r="AP555" s="480"/>
      <c r="AQ555" s="72"/>
      <c r="AR555" s="81"/>
      <c r="AS555" s="96"/>
      <c r="AT555" s="96"/>
      <c r="AU555" s="81"/>
      <c r="AV555" s="96"/>
      <c r="AW555" s="70"/>
      <c r="AX555" s="96"/>
      <c r="AY555" s="81"/>
      <c r="AZ555" s="96"/>
      <c r="BA555" s="70"/>
      <c r="BB555" s="70"/>
      <c r="BC555" s="592"/>
      <c r="BD555" s="81"/>
      <c r="BE555" s="96"/>
      <c r="BF555" s="70"/>
      <c r="BG555" s="81"/>
      <c r="BH555" s="96"/>
      <c r="BI555" s="70"/>
      <c r="BJ555" s="124"/>
      <c r="BK555" s="182"/>
    </row>
    <row r="556" spans="1:63" s="310" customFormat="1" x14ac:dyDescent="0.8">
      <c r="A556" s="70">
        <f>IF(+NFL!$F49="Tampa Bay",+NFL!A49,IF(+NFL!$H49="Tampa Bay",+NFL!A49,0))</f>
        <v>3</v>
      </c>
      <c r="B556" s="480" t="str">
        <f>IF(+NFL!$F49="Tampa Bay",+NFL!B49,IF(+NFL!$H49="Tampa Bay",+NFL!B49,0))</f>
        <v>Sun</v>
      </c>
      <c r="C556" s="72">
        <f>IF(+NFL!$F49="Tampa Bay",+NFL!C49,IF(+NFL!$H49="Tampa Bay",+NFL!C49,0))</f>
        <v>44465</v>
      </c>
      <c r="D556" s="73">
        <f>IF(+NFL!$F49="Tampa Bay",+NFL!D49,IF(+NFL!$H49="Tampa Bay",+NFL!D49,0))</f>
        <v>0.68055416666666668</v>
      </c>
      <c r="E556" s="70" t="str">
        <f>IF(+NFL!$F49="Tampa Bay",+NFL!E49,IF(+NFL!$H49="Tampa Bay",+NFL!E49,0))</f>
        <v>Fox</v>
      </c>
      <c r="F556" s="189" t="str">
        <f>IF(+NFL!$F49="Tampa Bay",+NFL!F49,IF(+NFL!$H49="Tampa Bay",+NFL!F49,0))</f>
        <v>Tampa Bay</v>
      </c>
      <c r="G556" s="70" t="str">
        <f>IF(+NFL!$F49="Tampa Bay",+NFL!G49,IF(+NFL!$H49="Tampa Bay",+NFL!G49,0))</f>
        <v>NFCS</v>
      </c>
      <c r="H556" s="189" t="str">
        <f>IF(+NFL!$F49="Tampa Bay",+NFL!H49,IF(+NFL!$H49="Tampa Bay",+NFL!H49,0))</f>
        <v>LA Rams</v>
      </c>
      <c r="I556" s="70" t="str">
        <f>IF(+NFL!$F49="Tampa Bay",+NFL!I49,IF(+NFL!$H49="Tampa Bay",+NFL!I49,0))</f>
        <v>NFCW</v>
      </c>
      <c r="J556" s="496" t="str">
        <f>IF(+NFL!$F49="Tampa Bay",+NFL!J49,IF(+NFL!$H49="Tampa Bay",+NFL!J49,0))</f>
        <v>Tampa Bay</v>
      </c>
      <c r="K556" s="510" t="str">
        <f>IF(+NFL!$F49="Tampa Bay",+NFL!K49,IF(+NFL!$H49="Tampa Bay",+NFL!K49,0))</f>
        <v>LA Rams</v>
      </c>
      <c r="L556" s="572">
        <f>IF(+NFL!$F49="Tampa Bay",+NFL!L49,IF(+NFL!$H49="Tampa Bay",+NFL!L49,0))</f>
        <v>1</v>
      </c>
      <c r="M556" s="573">
        <f>IF(+NFL!$F49="Tampa Bay",+NFL!M49,IF(+NFL!$H49="Tampa Bay",+NFL!M49,0))</f>
        <v>55</v>
      </c>
      <c r="N556" s="583" t="str">
        <f>IF(+NFL!$F49="Tampa Bay",+NFL!N49,IF(+NFL!$H49="Tampa Bay",+NFL!N49,0))</f>
        <v>LA Rams</v>
      </c>
      <c r="O556" s="584">
        <f>IF(+NFL!$F49="Tampa Bay",+NFL!O49,IF(+NFL!$H49="Tampa Bay",+NFL!O49,0))</f>
        <v>343</v>
      </c>
      <c r="P556" s="583" t="str">
        <f>IF(+NFL!$F49="Tampa Bay",+NFL!P49,IF(+NFL!$H49="Tampa Bay",+NFL!P49,0))</f>
        <v>Tampa Bay</v>
      </c>
      <c r="Q556" s="585">
        <f>IF(+NFL!$F49="Tampa Bay",+NFL!Q49,IF(+NFL!$H49="Tampa Bay",+NFL!Q49,0))</f>
        <v>24</v>
      </c>
      <c r="R556" s="586" t="str">
        <f>IF(+NFL!$F49="Tampa Bay",+NFL!R49,IF(+NFL!$H49="Tampa Bay",+NFL!R49,0))</f>
        <v>LA Rams</v>
      </c>
      <c r="S556" s="585" t="str">
        <f>IF(+NFL!$F49="Tampa Bay",+NFL!S49,IF(+NFL!$H49="Tampa Bay",+NFL!S49,0))</f>
        <v>Tampa Bay</v>
      </c>
      <c r="T556" s="587" t="str">
        <f>IF(+NFL!$F49="Tampa Bay",+NFL!T49,IF(+NFL!$H49="Tampa Bay",+NFL!T49,0))</f>
        <v>LA Rams</v>
      </c>
      <c r="U556" s="585" t="str">
        <f>IF(+NFL!$F49="Tampa Bay",+NFL!U49,IF(+NFL!$H49="Tampa Bay",+NFL!U49,0))</f>
        <v>W</v>
      </c>
      <c r="V556" s="586">
        <f>IF(+NFL!$F27="Tampa Bay",+NFL!#REF!,IF(+NFL!$H27="Tampa Bay",+NFL!#REF!,0))</f>
        <v>0</v>
      </c>
      <c r="W556" s="585">
        <f>IF(+NFL!$F27="Tampa Bay",+NFL!#REF!,IF(+NFL!$H27="Tampa Bay",+NFL!#REF!,0))</f>
        <v>0</v>
      </c>
      <c r="X556" s="587">
        <f>IF(+NFL!$F27="Tampa Bay",+NFL!#REF!,IF(+NFL!$H27="Tampa Bay",+NFL!#REF!,0))</f>
        <v>0</v>
      </c>
      <c r="Y556" s="585">
        <f>IF(+NFL!$F27="Tampa Bay",+NFL!#REF!,IF(+NFL!$H27="Tampa Bay",+NFL!#REF!,0))</f>
        <v>0</v>
      </c>
      <c r="Z556" s="586">
        <f>IF(+NFL!$F27="Tampa Bay",+NFL!#REF!,IF(+NFL!$H27="Tampa Bay",+NFL!#REF!,0))</f>
        <v>0</v>
      </c>
      <c r="AA556" s="585">
        <f>IF(+NFL!$F27="Tampa Bay",+NFL!#REF!,IF(+NFL!$H27="Tampa Bay",+NFL!#REF!,0))</f>
        <v>0</v>
      </c>
      <c r="AB556" s="124">
        <f>IF(+NFL!$F27="Tampa Bay",+NFL!#REF!,IF(+NFL!$H27="Tampa Bay",+NFL!#REF!,0))</f>
        <v>0</v>
      </c>
      <c r="AC556" s="182">
        <f>IF(+NFL!$F27="Tampa Bay",+NFL!#REF!,IF(+NFL!$H27="Tampa Bay",+NFL!#REF!,0))</f>
        <v>0</v>
      </c>
      <c r="AD556" s="496">
        <f>IF(+NFL!$F27="Tampa Bay",+NFL!#REF!,IF(+NFL!$H27="Tampa Bay",+NFL!#REF!,0))</f>
        <v>0</v>
      </c>
      <c r="AE556" s="565">
        <f>IF(+NFL!$F27="Tampa Bay",+NFL!#REF!,IF(+NFL!$H27="Tampa Bay",+NFL!#REF!,0))</f>
        <v>0</v>
      </c>
      <c r="AF556" s="496">
        <f>IF(+NFL!$F27="Tampa Bay",+NFL!#REF!,IF(+NFL!$H27="Tampa Bay",+NFL!#REF!,0))</f>
        <v>0</v>
      </c>
      <c r="AG556" s="565">
        <f>IF(+NFL!$F27="Tampa Bay",+NFL!#REF!,IF(+NFL!$H27="Tampa Bay",+NFL!#REF!,0))</f>
        <v>0</v>
      </c>
      <c r="AH556" s="496">
        <f>IF(+NFL!$F27="Tampa Bay",+NFL!#REF!,IF(+NFL!$H27="Tampa Bay",+NFL!#REF!,0))</f>
        <v>0</v>
      </c>
      <c r="AI556" s="565">
        <f>IF(+NFL!$F27="Tampa Bay",+NFL!#REF!,IF(+NFL!$H27="Tampa Bay",+NFL!#REF!,0))</f>
        <v>0</v>
      </c>
      <c r="AJ556" s="496">
        <f>IF(+NFL!$F27="Tampa Bay",+NFL!#REF!,IF(+NFL!$H27="Tampa Bay",+NFL!#REF!,0))</f>
        <v>0</v>
      </c>
      <c r="AK556" s="565">
        <f>IF(+NFL!$F27="Tampa Bay",+NFL!#REF!,IF(+NFL!$H27="Tampa Bay",+NFL!#REF!,0))</f>
        <v>0</v>
      </c>
      <c r="AL556" s="100">
        <f>IF(+NFL!$F27="Tampa Bay",+NFL!#REF!,IF(+NFL!$H27="Tampa Bay",+NFL!#REF!,0))</f>
        <v>0</v>
      </c>
      <c r="AM556" s="82">
        <f>IF(+NFL!$F27="Tampa Bay",+NFL!#REF!,IF(+NFL!$H27="Tampa Bay",+NFL!#REF!,0))</f>
        <v>0</v>
      </c>
      <c r="AN556" s="81">
        <f>IF(+NFL!$F27="Tampa Bay",+NFL!#REF!,IF(+NFL!$H27="Tampa Bay",+NFL!#REF!,0))</f>
        <v>0</v>
      </c>
      <c r="AO556" s="83">
        <f>IF(+NFL!$F27="Tampa Bay",+NFL!#REF!,IF(+NFL!$H27="Tampa Bay",+NFL!#REF!,0))</f>
        <v>0</v>
      </c>
      <c r="AP556" s="480">
        <f>IF(+NFL!$F27="Tampa Bay",+NFL!#REF!,IF(+NFL!$H27="Tampa Bay",+NFL!#REF!,0))</f>
        <v>0</v>
      </c>
      <c r="AQ556" s="72">
        <f>IF(+NFL!$F27="Tampa Bay",+NFL!#REF!,IF(+NFL!$H27="Tampa Bay",+NFL!#REF!,0))</f>
        <v>0</v>
      </c>
      <c r="AR556" s="81">
        <f>IF(+NFL!$F27="Tampa Bay",+NFL!#REF!,IF(+NFL!$H27="Tampa Bay",+NFL!#REF!,0))</f>
        <v>0</v>
      </c>
      <c r="AS556" s="96">
        <f>IF(+NFL!$F27="Tampa Bay",+NFL!#REF!,IF(+NFL!$H27="Tampa Bay",+NFL!#REF!,0))</f>
        <v>0</v>
      </c>
      <c r="AT556" s="96">
        <f>IF(+NFL!$F27="Tampa Bay",+NFL!#REF!,IF(+NFL!$H27="Tampa Bay",+NFL!#REF!,0))</f>
        <v>0</v>
      </c>
      <c r="AU556" s="81">
        <f>IF(+NFL!$F27="Tampa Bay",+NFL!#REF!,IF(+NFL!$H27="Tampa Bay",+NFL!#REF!,0))</f>
        <v>0</v>
      </c>
      <c r="AV556" s="96">
        <f>IF(+NFL!$F27="Tampa Bay",+NFL!#REF!,IF(+NFL!$H27="Tampa Bay",+NFL!#REF!,0))</f>
        <v>0</v>
      </c>
      <c r="AW556" s="70">
        <f>IF(+NFL!$F27="Tampa Bay",+NFL!#REF!,IF(+NFL!$H27="Tampa Bay",+NFL!#REF!,0))</f>
        <v>0</v>
      </c>
      <c r="AX556" s="96">
        <f>IF(+NFL!$F27="Tampa Bay",+NFL!#REF!,IF(+NFL!$H27="Tampa Bay",+NFL!#REF!,0))</f>
        <v>0</v>
      </c>
      <c r="AY556" s="81">
        <f>IF(+NFL!$F27="Tampa Bay",+NFL!#REF!,IF(+NFL!$H27="Tampa Bay",+NFL!#REF!,0))</f>
        <v>0</v>
      </c>
      <c r="AZ556" s="96">
        <f>IF(+NFL!$F27="Tampa Bay",+NFL!#REF!,IF(+NFL!$H27="Tampa Bay",+NFL!#REF!,0))</f>
        <v>0</v>
      </c>
      <c r="BA556" s="70">
        <f>IF(+NFL!$F27="Tampa Bay",+NFL!#REF!,IF(+NFL!$H27="Tampa Bay",+NFL!#REF!,0))</f>
        <v>0</v>
      </c>
      <c r="BB556" s="70">
        <f>IF(+NFL!$F27="Tampa Bay",+NFL!#REF!,IF(+NFL!$H27="Tampa Bay",+NFL!#REF!,0))</f>
        <v>0</v>
      </c>
      <c r="BC556" s="592">
        <f>IF(+NFL!$F27="Tampa Bay",+NFL!#REF!,IF(+NFL!$H27="Tampa Bay",+NFL!#REF!,0))</f>
        <v>0</v>
      </c>
      <c r="BD556" s="81">
        <f>IF(+NFL!$F27="Tampa Bay",+NFL!#REF!,IF(+NFL!$H27="Tampa Bay",+NFL!#REF!,0))</f>
        <v>0</v>
      </c>
      <c r="BE556" s="96">
        <f>IF(+NFL!$F27="Tampa Bay",+NFL!#REF!,IF(+NFL!$H27="Tampa Bay",+NFL!#REF!,0))</f>
        <v>0</v>
      </c>
      <c r="BF556" s="70">
        <f>IF(+NFL!$F27="Tampa Bay",+NFL!#REF!,IF(+NFL!$H27="Tampa Bay",+NFL!#REF!,0))</f>
        <v>0</v>
      </c>
      <c r="BG556" s="81">
        <f>IF(+NFL!$F27="Tampa Bay",+NFL!#REF!,IF(+NFL!$H27="Tampa Bay",+NFL!#REF!,0))</f>
        <v>0</v>
      </c>
      <c r="BH556" s="96">
        <f>IF(+NFL!$F27="Tampa Bay",+NFL!#REF!,IF(+NFL!$H27="Tampa Bay",+NFL!#REF!,0))</f>
        <v>0</v>
      </c>
      <c r="BI556" s="70">
        <f>IF(+NFL!$F27="Tampa Bay",+NFL!#REF!,IF(+NFL!$H27="Tampa Bay",+NFL!#REF!,0))</f>
        <v>0</v>
      </c>
      <c r="BJ556" s="124">
        <f>IF(+NFL!$F27="Tampa Bay",+NFL!#REF!,IF(+NFL!$H27="Tampa Bay",+NFL!#REF!,0))</f>
        <v>0</v>
      </c>
      <c r="BK556" s="182">
        <f>IF(+NFL!$F27="Tampa Bay",+NFL!#REF!,IF(+NFL!$H27="Tampa Bay",+NFL!#REF!,0))</f>
        <v>0</v>
      </c>
    </row>
    <row r="557" spans="1:63" s="310" customFormat="1" x14ac:dyDescent="0.8">
      <c r="A557" s="70">
        <f>IF(+NFL!$F66="Tampa Bay",+NFL!A66,IF(+NFL!$H66="Tampa Bay",+NFL!A66,0))</f>
        <v>4</v>
      </c>
      <c r="B557" s="480" t="str">
        <f>IF(+NFL!$F66="Tampa Bay",+NFL!B66,IF(+NFL!$H66="Tampa Bay",+NFL!B66,0))</f>
        <v>Sun</v>
      </c>
      <c r="C557" s="72">
        <f>IF(+NFL!$F66="Tampa Bay",+NFL!C66,IF(+NFL!$H66="Tampa Bay",+NFL!C66,0))</f>
        <v>44472</v>
      </c>
      <c r="D557" s="73">
        <f>IF(+NFL!$F66="Tampa Bay",+NFL!D66,IF(+NFL!$H66="Tampa Bay",+NFL!D66,0))</f>
        <v>0.84375</v>
      </c>
      <c r="E557" s="70" t="str">
        <f>IF(+NFL!$F66="Tampa Bay",+NFL!E66,IF(+NFL!$H66="Tampa Bay",+NFL!E66,0))</f>
        <v>NBC</v>
      </c>
      <c r="F557" s="189" t="str">
        <f>IF(+NFL!$F66="Tampa Bay",+NFL!F66,IF(+NFL!$H66="Tampa Bay",+NFL!F66,0))</f>
        <v>Tampa Bay</v>
      </c>
      <c r="G557" s="70" t="str">
        <f>IF(+NFL!$F66="Tampa Bay",+NFL!G66,IF(+NFL!$H66="Tampa Bay",+NFL!G66,0))</f>
        <v>NFCS</v>
      </c>
      <c r="H557" s="189" t="str">
        <f>IF(+NFL!$F66="Tampa Bay",+NFL!H66,IF(+NFL!$H66="Tampa Bay",+NFL!H66,0))</f>
        <v>New England</v>
      </c>
      <c r="I557" s="70" t="str">
        <f>IF(+NFL!$F66="Tampa Bay",+NFL!I66,IF(+NFL!$H66="Tampa Bay",+NFL!I66,0))</f>
        <v>AFCE</v>
      </c>
      <c r="J557" s="496" t="str">
        <f>IF(+NFL!$F66="Tampa Bay",+NFL!J66,IF(+NFL!$H66="Tampa Bay",+NFL!J66,0))</f>
        <v>Tampa Bay</v>
      </c>
      <c r="K557" s="510" t="str">
        <f>IF(+NFL!$F66="Tampa Bay",+NFL!K66,IF(+NFL!$H66="Tampa Bay",+NFL!K66,0))</f>
        <v>New England</v>
      </c>
      <c r="L557" s="572">
        <f>IF(+NFL!$F66="Tampa Bay",+NFL!L66,IF(+NFL!$H66="Tampa Bay",+NFL!L66,0))</f>
        <v>6.5</v>
      </c>
      <c r="M557" s="573">
        <f>IF(+NFL!$F66="Tampa Bay",+NFL!M66,IF(+NFL!$H66="Tampa Bay",+NFL!M66,0))</f>
        <v>49</v>
      </c>
      <c r="N557" s="583" t="str">
        <f>IF(+NFL!$F66="Tampa Bay",+NFL!N66,IF(+NFL!$H66="Tampa Bay",+NFL!N66,0))</f>
        <v>Tampa Bay</v>
      </c>
      <c r="O557" s="584">
        <f>IF(+NFL!$F66="Tampa Bay",+NFL!O66,IF(+NFL!$H66="Tampa Bay",+NFL!O66,0))</f>
        <v>19</v>
      </c>
      <c r="P557" s="583" t="str">
        <f>IF(+NFL!$F66="Tampa Bay",+NFL!P66,IF(+NFL!$H66="Tampa Bay",+NFL!P66,0))</f>
        <v>New England</v>
      </c>
      <c r="Q557" s="585">
        <f>IF(+NFL!$F66="Tampa Bay",+NFL!Q66,IF(+NFL!$H66="Tampa Bay",+NFL!Q66,0))</f>
        <v>17</v>
      </c>
      <c r="R557" s="586" t="str">
        <f>IF(+NFL!$F66="Tampa Bay",+NFL!R66,IF(+NFL!$H66="Tampa Bay",+NFL!R66,0))</f>
        <v>New England</v>
      </c>
      <c r="S557" s="585" t="str">
        <f>IF(+NFL!$F66="Tampa Bay",+NFL!S66,IF(+NFL!$H66="Tampa Bay",+NFL!S66,0))</f>
        <v>Tampa Bay</v>
      </c>
      <c r="T557" s="587" t="str">
        <f>IF(+NFL!$F66="Tampa Bay",+NFL!T66,IF(+NFL!$H66="Tampa Bay",+NFL!T66,0))</f>
        <v>Tampa Bay</v>
      </c>
      <c r="U557" s="585" t="str">
        <f>IF(+NFL!$F66="Tampa Bay",+NFL!U66,IF(+NFL!$H66="Tampa Bay",+NFL!U66,0))</f>
        <v>L</v>
      </c>
      <c r="V557" s="586">
        <f>IF(+NFL!$F57="Tampa Bay",+NFL!#REF!,IF(+NFL!$H57="Tampa Bay",+NFL!#REF!,0))</f>
        <v>0</v>
      </c>
      <c r="W557" s="585">
        <f>IF(+NFL!$F57="Tampa Bay",+NFL!#REF!,IF(+NFL!$H57="Tampa Bay",+NFL!#REF!,0))</f>
        <v>0</v>
      </c>
      <c r="X557" s="587">
        <f>IF(+NFL!$F57="Tampa Bay",+NFL!#REF!,IF(+NFL!$H57="Tampa Bay",+NFL!#REF!,0))</f>
        <v>0</v>
      </c>
      <c r="Y557" s="585">
        <f>IF(+NFL!$F57="Tampa Bay",+NFL!#REF!,IF(+NFL!$H57="Tampa Bay",+NFL!#REF!,0))</f>
        <v>0</v>
      </c>
      <c r="Z557" s="586">
        <f>IF(+NFL!$F57="Tampa Bay",+NFL!#REF!,IF(+NFL!$H57="Tampa Bay",+NFL!#REF!,0))</f>
        <v>0</v>
      </c>
      <c r="AA557" s="585">
        <f>IF(+NFL!$F57="Tampa Bay",+NFL!#REF!,IF(+NFL!$H57="Tampa Bay",+NFL!#REF!,0))</f>
        <v>0</v>
      </c>
      <c r="AB557" s="124">
        <f>IF(+NFL!$F57="Tampa Bay",+NFL!#REF!,IF(+NFL!$H57="Tampa Bay",+NFL!#REF!,0))</f>
        <v>0</v>
      </c>
      <c r="AC557" s="182">
        <f>IF(+NFL!$F57="Tampa Bay",+NFL!#REF!,IF(+NFL!$H57="Tampa Bay",+NFL!#REF!,0))</f>
        <v>0</v>
      </c>
      <c r="AD557" s="496">
        <f>IF(+NFL!$F57="Tampa Bay",+NFL!#REF!,IF(+NFL!$H57="Tampa Bay",+NFL!#REF!,0))</f>
        <v>0</v>
      </c>
      <c r="AE557" s="565">
        <f>IF(+NFL!$F57="Tampa Bay",+NFL!#REF!,IF(+NFL!$H57="Tampa Bay",+NFL!#REF!,0))</f>
        <v>0</v>
      </c>
      <c r="AF557" s="496">
        <f>IF(+NFL!$F57="Tampa Bay",+NFL!#REF!,IF(+NFL!$H57="Tampa Bay",+NFL!#REF!,0))</f>
        <v>0</v>
      </c>
      <c r="AG557" s="565">
        <f>IF(+NFL!$F57="Tampa Bay",+NFL!#REF!,IF(+NFL!$H57="Tampa Bay",+NFL!#REF!,0))</f>
        <v>0</v>
      </c>
      <c r="AH557" s="496">
        <f>IF(+NFL!$F57="Tampa Bay",+NFL!#REF!,IF(+NFL!$H57="Tampa Bay",+NFL!#REF!,0))</f>
        <v>0</v>
      </c>
      <c r="AI557" s="565">
        <f>IF(+NFL!$F57="Tampa Bay",+NFL!#REF!,IF(+NFL!$H57="Tampa Bay",+NFL!#REF!,0))</f>
        <v>0</v>
      </c>
      <c r="AJ557" s="496">
        <f>IF(+NFL!$F57="Tampa Bay",+NFL!#REF!,IF(+NFL!$H57="Tampa Bay",+NFL!#REF!,0))</f>
        <v>0</v>
      </c>
      <c r="AK557" s="565">
        <f>IF(+NFL!$F57="Tampa Bay",+NFL!#REF!,IF(+NFL!$H57="Tampa Bay",+NFL!#REF!,0))</f>
        <v>0</v>
      </c>
      <c r="AL557" s="100">
        <f>IF(+NFL!$F57="Tampa Bay",+NFL!#REF!,IF(+NFL!$H57="Tampa Bay",+NFL!#REF!,0))</f>
        <v>0</v>
      </c>
      <c r="AM557" s="82">
        <f>IF(+NFL!$F57="Tampa Bay",+NFL!#REF!,IF(+NFL!$H57="Tampa Bay",+NFL!#REF!,0))</f>
        <v>0</v>
      </c>
      <c r="AN557" s="81">
        <f>IF(+NFL!$F57="Tampa Bay",+NFL!#REF!,IF(+NFL!$H57="Tampa Bay",+NFL!#REF!,0))</f>
        <v>0</v>
      </c>
      <c r="AO557" s="83">
        <f>IF(+NFL!$F57="Tampa Bay",+NFL!#REF!,IF(+NFL!$H57="Tampa Bay",+NFL!#REF!,0))</f>
        <v>0</v>
      </c>
      <c r="AP557" s="480">
        <f>IF(+NFL!$F57="Tampa Bay",+NFL!#REF!,IF(+NFL!$H57="Tampa Bay",+NFL!#REF!,0))</f>
        <v>0</v>
      </c>
      <c r="AQ557" s="72">
        <f>IF(+NFL!$F57="Tampa Bay",+NFL!#REF!,IF(+NFL!$H57="Tampa Bay",+NFL!#REF!,0))</f>
        <v>0</v>
      </c>
      <c r="AR557" s="81">
        <f>IF(+NFL!$F57="Tampa Bay",+NFL!#REF!,IF(+NFL!$H57="Tampa Bay",+NFL!#REF!,0))</f>
        <v>0</v>
      </c>
      <c r="AS557" s="96">
        <f>IF(+NFL!$F57="Tampa Bay",+NFL!#REF!,IF(+NFL!$H57="Tampa Bay",+NFL!#REF!,0))</f>
        <v>0</v>
      </c>
      <c r="AT557" s="96">
        <f>IF(+NFL!$F57="Tampa Bay",+NFL!#REF!,IF(+NFL!$H57="Tampa Bay",+NFL!#REF!,0))</f>
        <v>0</v>
      </c>
      <c r="AU557" s="81">
        <f>IF(+NFL!$F57="Tampa Bay",+NFL!#REF!,IF(+NFL!$H57="Tampa Bay",+NFL!#REF!,0))</f>
        <v>0</v>
      </c>
      <c r="AV557" s="96">
        <f>IF(+NFL!$F57="Tampa Bay",+NFL!#REF!,IF(+NFL!$H57="Tampa Bay",+NFL!#REF!,0))</f>
        <v>0</v>
      </c>
      <c r="AW557" s="70">
        <f>IF(+NFL!$F57="Tampa Bay",+NFL!#REF!,IF(+NFL!$H57="Tampa Bay",+NFL!#REF!,0))</f>
        <v>0</v>
      </c>
      <c r="AX557" s="96">
        <f>IF(+NFL!$F57="Tampa Bay",+NFL!#REF!,IF(+NFL!$H57="Tampa Bay",+NFL!#REF!,0))</f>
        <v>0</v>
      </c>
      <c r="AY557" s="81">
        <f>IF(+NFL!$F57="Tampa Bay",+NFL!#REF!,IF(+NFL!$H57="Tampa Bay",+NFL!#REF!,0))</f>
        <v>0</v>
      </c>
      <c r="AZ557" s="96">
        <f>IF(+NFL!$F57="Tampa Bay",+NFL!#REF!,IF(+NFL!$H57="Tampa Bay",+NFL!#REF!,0))</f>
        <v>0</v>
      </c>
      <c r="BA557" s="70">
        <f>IF(+NFL!$F57="Tampa Bay",+NFL!#REF!,IF(+NFL!$H57="Tampa Bay",+NFL!#REF!,0))</f>
        <v>0</v>
      </c>
      <c r="BB557" s="70">
        <f>IF(+NFL!$F57="Tampa Bay",+NFL!#REF!,IF(+NFL!$H57="Tampa Bay",+NFL!#REF!,0))</f>
        <v>0</v>
      </c>
      <c r="BC557" s="592">
        <f>IF(+NFL!$F57="Tampa Bay",+NFL!#REF!,IF(+NFL!$H57="Tampa Bay",+NFL!#REF!,0))</f>
        <v>0</v>
      </c>
      <c r="BD557" s="81">
        <f>IF(+NFL!$F57="Tampa Bay",+NFL!#REF!,IF(+NFL!$H57="Tampa Bay",+NFL!#REF!,0))</f>
        <v>0</v>
      </c>
      <c r="BE557" s="96">
        <f>IF(+NFL!$F57="Tampa Bay",+NFL!#REF!,IF(+NFL!$H57="Tampa Bay",+NFL!#REF!,0))</f>
        <v>0</v>
      </c>
      <c r="BF557" s="70">
        <f>IF(+NFL!$F57="Tampa Bay",+NFL!#REF!,IF(+NFL!$H57="Tampa Bay",+NFL!#REF!,0))</f>
        <v>0</v>
      </c>
      <c r="BG557" s="81">
        <f>IF(+NFL!$F57="Tampa Bay",+NFL!#REF!,IF(+NFL!$H57="Tampa Bay",+NFL!#REF!,0))</f>
        <v>0</v>
      </c>
      <c r="BH557" s="96">
        <f>IF(+NFL!$F57="Tampa Bay",+NFL!#REF!,IF(+NFL!$H57="Tampa Bay",+NFL!#REF!,0))</f>
        <v>0</v>
      </c>
      <c r="BI557" s="70">
        <f>IF(+NFL!$F57="Tampa Bay",+NFL!#REF!,IF(+NFL!$H57="Tampa Bay",+NFL!#REF!,0))</f>
        <v>0</v>
      </c>
      <c r="BJ557" s="124">
        <f>IF(+NFL!$F57="Tampa Bay",+NFL!#REF!,IF(+NFL!$H57="Tampa Bay",+NFL!#REF!,0))</f>
        <v>0</v>
      </c>
      <c r="BK557" s="182">
        <f>IF(+NFL!$F57="Tampa Bay",+NFL!#REF!,IF(+NFL!$H57="Tampa Bay",+NFL!#REF!,0))</f>
        <v>0</v>
      </c>
    </row>
    <row r="558" spans="1:63" s="310" customFormat="1" x14ac:dyDescent="0.8">
      <c r="A558" s="70">
        <f>IF(+NFL!$F73="Tampa Bay",+NFL!A73,IF(+NFL!$H73="Tampa Bay",+NFL!A73,0))</f>
        <v>5</v>
      </c>
      <c r="B558" s="480" t="str">
        <f>IF(+NFL!$F73="Tampa Bay",+NFL!B73,IF(+NFL!$H73="Tampa Bay",+NFL!B73,0))</f>
        <v>Sun</v>
      </c>
      <c r="C558" s="72">
        <f>IF(+NFL!$F73="Tampa Bay",+NFL!C73,IF(+NFL!$H73="Tampa Bay",+NFL!C73,0))</f>
        <v>44479</v>
      </c>
      <c r="D558" s="73">
        <f>IF(+NFL!$F73="Tampa Bay",+NFL!D73,IF(+NFL!$H73="Tampa Bay",+NFL!D73,0))</f>
        <v>0.54166666666666663</v>
      </c>
      <c r="E558" s="70" t="str">
        <f>IF(+NFL!$F73="Tampa Bay",+NFL!E73,IF(+NFL!$H73="Tampa Bay",+NFL!E73,0))</f>
        <v>CBS</v>
      </c>
      <c r="F558" s="189" t="str">
        <f>IF(+NFL!$F73="Tampa Bay",+NFL!F73,IF(+NFL!$H73="Tampa Bay",+NFL!F73,0))</f>
        <v>Miami</v>
      </c>
      <c r="G558" s="70" t="str">
        <f>IF(+NFL!$F73="Tampa Bay",+NFL!G73,IF(+NFL!$H73="Tampa Bay",+NFL!G73,0))</f>
        <v>AFCE</v>
      </c>
      <c r="H558" s="189" t="str">
        <f>IF(+NFL!$F73="Tampa Bay",+NFL!H73,IF(+NFL!$H73="Tampa Bay",+NFL!H73,0))</f>
        <v>Tampa Bay</v>
      </c>
      <c r="I558" s="70" t="str">
        <f>IF(+NFL!$F73="Tampa Bay",+NFL!I73,IF(+NFL!$H73="Tampa Bay",+NFL!I73,0))</f>
        <v>NFCS</v>
      </c>
      <c r="J558" s="496" t="str">
        <f>IF(+NFL!$F73="Tampa Bay",+NFL!J73,IF(+NFL!$H73="Tampa Bay",+NFL!J73,0))</f>
        <v>Tampa Bay</v>
      </c>
      <c r="K558" s="510" t="str">
        <f>IF(+NFL!$F73="Tampa Bay",+NFL!K73,IF(+NFL!$H73="Tampa Bay",+NFL!K73,0))</f>
        <v>Miami</v>
      </c>
      <c r="L558" s="572">
        <f>IF(+NFL!$F73="Tampa Bay",+NFL!L73,IF(+NFL!$H73="Tampa Bay",+NFL!L73,0))</f>
        <v>10</v>
      </c>
      <c r="M558" s="573">
        <f>IF(+NFL!$F73="Tampa Bay",+NFL!M73,IF(+NFL!$H73="Tampa Bay",+NFL!M73,0))</f>
        <v>48</v>
      </c>
      <c r="N558" s="583" t="str">
        <f>IF(+NFL!$F73="Tampa Bay",+NFL!N73,IF(+NFL!$H73="Tampa Bay",+NFL!N73,0))</f>
        <v>Tampa Bay</v>
      </c>
      <c r="O558" s="584">
        <f>IF(+NFL!$F73="Tampa Bay",+NFL!O73,IF(+NFL!$H73="Tampa Bay",+NFL!O73,0))</f>
        <v>45</v>
      </c>
      <c r="P558" s="583" t="str">
        <f>IF(+NFL!$F73="Tampa Bay",+NFL!P73,IF(+NFL!$H73="Tampa Bay",+NFL!P73,0))</f>
        <v>Miami</v>
      </c>
      <c r="Q558" s="585">
        <f>IF(+NFL!$F73="Tampa Bay",+NFL!Q73,IF(+NFL!$H73="Tampa Bay",+NFL!Q73,0))</f>
        <v>17</v>
      </c>
      <c r="R558" s="586" t="str">
        <f>IF(+NFL!$F73="Tampa Bay",+NFL!R73,IF(+NFL!$H73="Tampa Bay",+NFL!R73,0))</f>
        <v>Tampa Bay</v>
      </c>
      <c r="S558" s="585" t="str">
        <f>IF(+NFL!$F73="Tampa Bay",+NFL!S73,IF(+NFL!$H73="Tampa Bay",+NFL!S73,0))</f>
        <v>Miami</v>
      </c>
      <c r="T558" s="587" t="str">
        <f>IF(+NFL!$F73="Tampa Bay",+NFL!T73,IF(+NFL!$H73="Tampa Bay",+NFL!T73,0))</f>
        <v>Miami</v>
      </c>
      <c r="U558" s="585" t="str">
        <f>IF(+NFL!$F73="Tampa Bay",+NFL!U73,IF(+NFL!$H73="Tampa Bay",+NFL!U73,0))</f>
        <v>L</v>
      </c>
      <c r="V558" s="586">
        <f>IF(+NFL!$F76="Tampa Bay",+NFL!#REF!,IF(+NFL!$H76="Tampa Bay",+NFL!#REF!,0))</f>
        <v>0</v>
      </c>
      <c r="W558" s="585">
        <f>IF(+NFL!$F76="Tampa Bay",+NFL!#REF!,IF(+NFL!$H76="Tampa Bay",+NFL!#REF!,0))</f>
        <v>0</v>
      </c>
      <c r="X558" s="587">
        <f>IF(+NFL!$F76="Tampa Bay",+NFL!#REF!,IF(+NFL!$H76="Tampa Bay",+NFL!#REF!,0))</f>
        <v>0</v>
      </c>
      <c r="Y558" s="585">
        <f>IF(+NFL!$F76="Tampa Bay",+NFL!#REF!,IF(+NFL!$H76="Tampa Bay",+NFL!#REF!,0))</f>
        <v>0</v>
      </c>
      <c r="Z558" s="586">
        <f>IF(+NFL!$F76="Tampa Bay",+NFL!#REF!,IF(+NFL!$H76="Tampa Bay",+NFL!#REF!,0))</f>
        <v>0</v>
      </c>
      <c r="AA558" s="585">
        <f>IF(+NFL!$F76="Tampa Bay",+NFL!#REF!,IF(+NFL!$H76="Tampa Bay",+NFL!#REF!,0))</f>
        <v>0</v>
      </c>
      <c r="AB558" s="124">
        <f>IF(+NFL!$F76="Tampa Bay",+NFL!#REF!,IF(+NFL!$H76="Tampa Bay",+NFL!#REF!,0))</f>
        <v>0</v>
      </c>
      <c r="AC558" s="182">
        <f>IF(+NFL!$F76="Tampa Bay",+NFL!#REF!,IF(+NFL!$H76="Tampa Bay",+NFL!#REF!,0))</f>
        <v>0</v>
      </c>
      <c r="AD558" s="496">
        <f>IF(+NFL!$F76="Tampa Bay",+NFL!#REF!,IF(+NFL!$H76="Tampa Bay",+NFL!#REF!,0))</f>
        <v>0</v>
      </c>
      <c r="AE558" s="565">
        <f>IF(+NFL!$F76="Tampa Bay",+NFL!#REF!,IF(+NFL!$H76="Tampa Bay",+NFL!#REF!,0))</f>
        <v>0</v>
      </c>
      <c r="AF558" s="496">
        <f>IF(+NFL!$F76="Tampa Bay",+NFL!#REF!,IF(+NFL!$H76="Tampa Bay",+NFL!#REF!,0))</f>
        <v>0</v>
      </c>
      <c r="AG558" s="565">
        <f>IF(+NFL!$F76="Tampa Bay",+NFL!#REF!,IF(+NFL!$H76="Tampa Bay",+NFL!#REF!,0))</f>
        <v>0</v>
      </c>
      <c r="AH558" s="496">
        <f>IF(+NFL!$F76="Tampa Bay",+NFL!#REF!,IF(+NFL!$H76="Tampa Bay",+NFL!#REF!,0))</f>
        <v>0</v>
      </c>
      <c r="AI558" s="565">
        <f>IF(+NFL!$F76="Tampa Bay",+NFL!#REF!,IF(+NFL!$H76="Tampa Bay",+NFL!#REF!,0))</f>
        <v>0</v>
      </c>
      <c r="AJ558" s="496">
        <f>IF(+NFL!$F76="Tampa Bay",+NFL!#REF!,IF(+NFL!$H76="Tampa Bay",+NFL!#REF!,0))</f>
        <v>0</v>
      </c>
      <c r="AK558" s="565">
        <f>IF(+NFL!$F76="Tampa Bay",+NFL!#REF!,IF(+NFL!$H76="Tampa Bay",+NFL!#REF!,0))</f>
        <v>0</v>
      </c>
      <c r="AL558" s="100">
        <f>IF(+NFL!$F76="Tampa Bay",+NFL!#REF!,IF(+NFL!$H76="Tampa Bay",+NFL!#REF!,0))</f>
        <v>0</v>
      </c>
      <c r="AM558" s="82">
        <f>IF(+NFL!$F76="Tampa Bay",+NFL!#REF!,IF(+NFL!$H76="Tampa Bay",+NFL!#REF!,0))</f>
        <v>0</v>
      </c>
      <c r="AN558" s="81">
        <f>IF(+NFL!$F76="Tampa Bay",+NFL!#REF!,IF(+NFL!$H76="Tampa Bay",+NFL!#REF!,0))</f>
        <v>0</v>
      </c>
      <c r="AO558" s="83">
        <f>IF(+NFL!$F76="Tampa Bay",+NFL!#REF!,IF(+NFL!$H76="Tampa Bay",+NFL!#REF!,0))</f>
        <v>0</v>
      </c>
      <c r="AP558" s="480">
        <f>IF(+NFL!$F76="Tampa Bay",+NFL!#REF!,IF(+NFL!$H76="Tampa Bay",+NFL!#REF!,0))</f>
        <v>0</v>
      </c>
      <c r="AQ558" s="72">
        <f>IF(+NFL!$F76="Tampa Bay",+NFL!#REF!,IF(+NFL!$H76="Tampa Bay",+NFL!#REF!,0))</f>
        <v>0</v>
      </c>
      <c r="AR558" s="81">
        <f>IF(+NFL!$F76="Tampa Bay",+NFL!#REF!,IF(+NFL!$H76="Tampa Bay",+NFL!#REF!,0))</f>
        <v>0</v>
      </c>
      <c r="AS558" s="96">
        <f>IF(+NFL!$F76="Tampa Bay",+NFL!#REF!,IF(+NFL!$H76="Tampa Bay",+NFL!#REF!,0))</f>
        <v>0</v>
      </c>
      <c r="AT558" s="96">
        <f>IF(+NFL!$F76="Tampa Bay",+NFL!#REF!,IF(+NFL!$H76="Tampa Bay",+NFL!#REF!,0))</f>
        <v>0</v>
      </c>
      <c r="AU558" s="81">
        <f>IF(+NFL!$F76="Tampa Bay",+NFL!#REF!,IF(+NFL!$H76="Tampa Bay",+NFL!#REF!,0))</f>
        <v>0</v>
      </c>
      <c r="AV558" s="96">
        <f>IF(+NFL!$F76="Tampa Bay",+NFL!#REF!,IF(+NFL!$H76="Tampa Bay",+NFL!#REF!,0))</f>
        <v>0</v>
      </c>
      <c r="AW558" s="70">
        <f>IF(+NFL!$F76="Tampa Bay",+NFL!#REF!,IF(+NFL!$H76="Tampa Bay",+NFL!#REF!,0))</f>
        <v>0</v>
      </c>
      <c r="AX558" s="96">
        <f>IF(+NFL!$F76="Tampa Bay",+NFL!#REF!,IF(+NFL!$H76="Tampa Bay",+NFL!#REF!,0))</f>
        <v>0</v>
      </c>
      <c r="AY558" s="81">
        <f>IF(+NFL!$F76="Tampa Bay",+NFL!#REF!,IF(+NFL!$H76="Tampa Bay",+NFL!#REF!,0))</f>
        <v>0</v>
      </c>
      <c r="AZ558" s="96">
        <f>IF(+NFL!$F76="Tampa Bay",+NFL!#REF!,IF(+NFL!$H76="Tampa Bay",+NFL!#REF!,0))</f>
        <v>0</v>
      </c>
      <c r="BA558" s="70">
        <f>IF(+NFL!$F76="Tampa Bay",+NFL!#REF!,IF(+NFL!$H76="Tampa Bay",+NFL!#REF!,0))</f>
        <v>0</v>
      </c>
      <c r="BB558" s="70">
        <f>IF(+NFL!$F76="Tampa Bay",+NFL!#REF!,IF(+NFL!$H76="Tampa Bay",+NFL!#REF!,0))</f>
        <v>0</v>
      </c>
      <c r="BC558" s="592">
        <f>IF(+NFL!$F76="Tampa Bay",+NFL!#REF!,IF(+NFL!$H76="Tampa Bay",+NFL!#REF!,0))</f>
        <v>0</v>
      </c>
      <c r="BD558" s="81">
        <f>IF(+NFL!$F76="Tampa Bay",+NFL!#REF!,IF(+NFL!$H76="Tampa Bay",+NFL!#REF!,0))</f>
        <v>0</v>
      </c>
      <c r="BE558" s="96">
        <f>IF(+NFL!$F76="Tampa Bay",+NFL!#REF!,IF(+NFL!$H76="Tampa Bay",+NFL!#REF!,0))</f>
        <v>0</v>
      </c>
      <c r="BF558" s="70">
        <f>IF(+NFL!$F76="Tampa Bay",+NFL!#REF!,IF(+NFL!$H76="Tampa Bay",+NFL!#REF!,0))</f>
        <v>0</v>
      </c>
      <c r="BG558" s="81">
        <f>IF(+NFL!$F76="Tampa Bay",+NFL!#REF!,IF(+NFL!$H76="Tampa Bay",+NFL!#REF!,0))</f>
        <v>0</v>
      </c>
      <c r="BH558" s="96">
        <f>IF(+NFL!$F76="Tampa Bay",+NFL!#REF!,IF(+NFL!$H76="Tampa Bay",+NFL!#REF!,0))</f>
        <v>0</v>
      </c>
      <c r="BI558" s="70">
        <f>IF(+NFL!$F76="Tampa Bay",+NFL!#REF!,IF(+NFL!$H76="Tampa Bay",+NFL!#REF!,0))</f>
        <v>0</v>
      </c>
      <c r="BJ558" s="124">
        <f>IF(+NFL!$F76="Tampa Bay",+NFL!#REF!,IF(+NFL!$H76="Tampa Bay",+NFL!#REF!,0))</f>
        <v>0</v>
      </c>
      <c r="BK558" s="182">
        <f>IF(+NFL!$F76="Tampa Bay",+NFL!#REF!,IF(+NFL!$H76="Tampa Bay",+NFL!#REF!,0))</f>
        <v>0</v>
      </c>
    </row>
    <row r="559" spans="1:63" s="310" customFormat="1" x14ac:dyDescent="0.8">
      <c r="A559" s="70">
        <f>IF(+NFL!$F84="Tampa Bay",+NFL!A84,IF(+NFL!$H84="Tampa Bay",+NFL!A84,0))</f>
        <v>6</v>
      </c>
      <c r="B559" s="480" t="str">
        <f>IF(+NFL!$F84="Tampa Bay",+NFL!B84,IF(+NFL!$H84="Tampa Bay",+NFL!B84,0))</f>
        <v>Thurs</v>
      </c>
      <c r="C559" s="72">
        <f>IF(+NFL!$F84="Tampa Bay",+NFL!C84,IF(+NFL!$H84="Tampa Bay",+NFL!C84,0))</f>
        <v>44483</v>
      </c>
      <c r="D559" s="73">
        <f>IF(+NFL!$F84="Tampa Bay",+NFL!D84,IF(+NFL!$H84="Tampa Bay",+NFL!D84,0))</f>
        <v>0.84375</v>
      </c>
      <c r="E559" s="70" t="str">
        <f>IF(+NFL!$F84="Tampa Bay",+NFL!E84,IF(+NFL!$H84="Tampa Bay",+NFL!E84,0))</f>
        <v>Fox</v>
      </c>
      <c r="F559" s="189" t="str">
        <f>IF(+NFL!$F84="Tampa Bay",+NFL!F84,IF(+NFL!$H84="Tampa Bay",+NFL!F84,0))</f>
        <v>Tampa Bay</v>
      </c>
      <c r="G559" s="70" t="str">
        <f>IF(+NFL!$F84="Tampa Bay",+NFL!G84,IF(+NFL!$H84="Tampa Bay",+NFL!G84,0))</f>
        <v>NFCS</v>
      </c>
      <c r="H559" s="189" t="str">
        <f>IF(+NFL!$F84="Tampa Bay",+NFL!H84,IF(+NFL!$H84="Tampa Bay",+NFL!H84,0))</f>
        <v>Philadelphia</v>
      </c>
      <c r="I559" s="70" t="str">
        <f>IF(+NFL!$F84="Tampa Bay",+NFL!I84,IF(+NFL!$H84="Tampa Bay",+NFL!I84,0))</f>
        <v>NFCE</v>
      </c>
      <c r="J559" s="496" t="str">
        <f>IF(+NFL!$F84="Tampa Bay",+NFL!J84,IF(+NFL!$H84="Tampa Bay",+NFL!J84,0))</f>
        <v>Tampa Bay</v>
      </c>
      <c r="K559" s="510" t="str">
        <f>IF(+NFL!$F84="Tampa Bay",+NFL!K84,IF(+NFL!$H84="Tampa Bay",+NFL!K84,0))</f>
        <v>Philadelphia</v>
      </c>
      <c r="L559" s="572">
        <f>IF(+NFL!$F84="Tampa Bay",+NFL!L84,IF(+NFL!$H84="Tampa Bay",+NFL!L84,0))</f>
        <v>6.5</v>
      </c>
      <c r="M559" s="573">
        <f>IF(+NFL!$F84="Tampa Bay",+NFL!M84,IF(+NFL!$H84="Tampa Bay",+NFL!M84,0))</f>
        <v>56</v>
      </c>
      <c r="N559" s="583" t="str">
        <f>IF(+NFL!$F84="Tampa Bay",+NFL!N84,IF(+NFL!$H84="Tampa Bay",+NFL!N84,0))</f>
        <v>Tampa Bay</v>
      </c>
      <c r="O559" s="584">
        <f>IF(+NFL!$F84="Tampa Bay",+NFL!O84,IF(+NFL!$H84="Tampa Bay",+NFL!O84,0))</f>
        <v>28</v>
      </c>
      <c r="P559" s="583" t="str">
        <f>IF(+NFL!$F84="Tampa Bay",+NFL!P84,IF(+NFL!$H84="Tampa Bay",+NFL!P84,0))</f>
        <v>Philadelphia</v>
      </c>
      <c r="Q559" s="585">
        <f>IF(+NFL!$F84="Tampa Bay",+NFL!Q84,IF(+NFL!$H84="Tampa Bay",+NFL!Q84,0))</f>
        <v>22</v>
      </c>
      <c r="R559" s="586" t="str">
        <f>IF(+NFL!$F84="Tampa Bay",+NFL!R84,IF(+NFL!$H84="Tampa Bay",+NFL!R84,0))</f>
        <v>Philadelphia</v>
      </c>
      <c r="S559" s="585" t="str">
        <f>IF(+NFL!$F84="Tampa Bay",+NFL!S84,IF(+NFL!$H84="Tampa Bay",+NFL!S84,0))</f>
        <v>Tampa Bay</v>
      </c>
      <c r="T559" s="587" t="str">
        <f>IF(+NFL!$F84="Tampa Bay",+NFL!T84,IF(+NFL!$H84="Tampa Bay",+NFL!T84,0))</f>
        <v>Tampa Bay</v>
      </c>
      <c r="U559" s="585" t="str">
        <f>IF(+NFL!$F84="Tampa Bay",+NFL!U84,IF(+NFL!$H84="Tampa Bay",+NFL!U84,0))</f>
        <v>L</v>
      </c>
      <c r="V559" s="586">
        <f>IF(+NFL!$F91="Tampa Bay",+NFL!#REF!,IF(+NFL!$H91="Tampa Bay",+NFL!#REF!,0))</f>
        <v>0</v>
      </c>
      <c r="W559" s="585">
        <f>IF(+NFL!$F91="Tampa Bay",+NFL!#REF!,IF(+NFL!$H91="Tampa Bay",+NFL!#REF!,0))</f>
        <v>0</v>
      </c>
      <c r="X559" s="587">
        <f>IF(+NFL!$F91="Tampa Bay",+NFL!#REF!,IF(+NFL!$H91="Tampa Bay",+NFL!#REF!,0))</f>
        <v>0</v>
      </c>
      <c r="Y559" s="585">
        <f>IF(+NFL!$F91="Tampa Bay",+NFL!#REF!,IF(+NFL!$H91="Tampa Bay",+NFL!#REF!,0))</f>
        <v>0</v>
      </c>
      <c r="Z559" s="586">
        <f>IF(+NFL!$F91="Tampa Bay",+NFL!#REF!,IF(+NFL!$H91="Tampa Bay",+NFL!#REF!,0))</f>
        <v>0</v>
      </c>
      <c r="AA559" s="585">
        <f>IF(+NFL!$F91="Tampa Bay",+NFL!#REF!,IF(+NFL!$H91="Tampa Bay",+NFL!#REF!,0))</f>
        <v>0</v>
      </c>
      <c r="AB559" s="124">
        <f>IF(+NFL!$F91="Tampa Bay",+NFL!#REF!,IF(+NFL!$H91="Tampa Bay",+NFL!#REF!,0))</f>
        <v>0</v>
      </c>
      <c r="AC559" s="182">
        <f>IF(+NFL!$F91="Tampa Bay",+NFL!#REF!,IF(+NFL!$H91="Tampa Bay",+NFL!#REF!,0))</f>
        <v>0</v>
      </c>
      <c r="AD559" s="496">
        <f>IF(+NFL!$F91="Tampa Bay",+NFL!#REF!,IF(+NFL!$H91="Tampa Bay",+NFL!#REF!,0))</f>
        <v>0</v>
      </c>
      <c r="AE559" s="565">
        <f>IF(+NFL!$F91="Tampa Bay",+NFL!#REF!,IF(+NFL!$H91="Tampa Bay",+NFL!#REF!,0))</f>
        <v>0</v>
      </c>
      <c r="AF559" s="496">
        <f>IF(+NFL!$F91="Tampa Bay",+NFL!#REF!,IF(+NFL!$H91="Tampa Bay",+NFL!#REF!,0))</f>
        <v>0</v>
      </c>
      <c r="AG559" s="565">
        <f>IF(+NFL!$F91="Tampa Bay",+NFL!#REF!,IF(+NFL!$H91="Tampa Bay",+NFL!#REF!,0))</f>
        <v>0</v>
      </c>
      <c r="AH559" s="496">
        <f>IF(+NFL!$F91="Tampa Bay",+NFL!#REF!,IF(+NFL!$H91="Tampa Bay",+NFL!#REF!,0))</f>
        <v>0</v>
      </c>
      <c r="AI559" s="565">
        <f>IF(+NFL!$F91="Tampa Bay",+NFL!#REF!,IF(+NFL!$H91="Tampa Bay",+NFL!#REF!,0))</f>
        <v>0</v>
      </c>
      <c r="AJ559" s="496">
        <f>IF(+NFL!$F91="Tampa Bay",+NFL!#REF!,IF(+NFL!$H91="Tampa Bay",+NFL!#REF!,0))</f>
        <v>0</v>
      </c>
      <c r="AK559" s="565">
        <f>IF(+NFL!$F91="Tampa Bay",+NFL!#REF!,IF(+NFL!$H91="Tampa Bay",+NFL!#REF!,0))</f>
        <v>0</v>
      </c>
      <c r="AL559" s="100">
        <f>IF(+NFL!$F91="Tampa Bay",+NFL!#REF!,IF(+NFL!$H91="Tampa Bay",+NFL!#REF!,0))</f>
        <v>0</v>
      </c>
      <c r="AM559" s="82">
        <f>IF(+NFL!$F91="Tampa Bay",+NFL!#REF!,IF(+NFL!$H91="Tampa Bay",+NFL!#REF!,0))</f>
        <v>0</v>
      </c>
      <c r="AN559" s="81">
        <f>IF(+NFL!$F91="Tampa Bay",+NFL!#REF!,IF(+NFL!$H91="Tampa Bay",+NFL!#REF!,0))</f>
        <v>0</v>
      </c>
      <c r="AO559" s="83">
        <f>IF(+NFL!$F91="Tampa Bay",+NFL!#REF!,IF(+NFL!$H91="Tampa Bay",+NFL!#REF!,0))</f>
        <v>0</v>
      </c>
      <c r="AP559" s="480">
        <f>IF(+NFL!$F91="Tampa Bay",+NFL!#REF!,IF(+NFL!$H91="Tampa Bay",+NFL!#REF!,0))</f>
        <v>0</v>
      </c>
      <c r="AQ559" s="72">
        <f>IF(+NFL!$F91="Tampa Bay",+NFL!#REF!,IF(+NFL!$H91="Tampa Bay",+NFL!#REF!,0))</f>
        <v>0</v>
      </c>
      <c r="AR559" s="81">
        <f>IF(+NFL!$F91="Tampa Bay",+NFL!#REF!,IF(+NFL!$H91="Tampa Bay",+NFL!#REF!,0))</f>
        <v>0</v>
      </c>
      <c r="AS559" s="96">
        <f>IF(+NFL!$F91="Tampa Bay",+NFL!#REF!,IF(+NFL!$H91="Tampa Bay",+NFL!#REF!,0))</f>
        <v>0</v>
      </c>
      <c r="AT559" s="96">
        <f>IF(+NFL!$F91="Tampa Bay",+NFL!#REF!,IF(+NFL!$H91="Tampa Bay",+NFL!#REF!,0))</f>
        <v>0</v>
      </c>
      <c r="AU559" s="81">
        <f>IF(+NFL!$F91="Tampa Bay",+NFL!#REF!,IF(+NFL!$H91="Tampa Bay",+NFL!#REF!,0))</f>
        <v>0</v>
      </c>
      <c r="AV559" s="96">
        <f>IF(+NFL!$F91="Tampa Bay",+NFL!#REF!,IF(+NFL!$H91="Tampa Bay",+NFL!#REF!,0))</f>
        <v>0</v>
      </c>
      <c r="AW559" s="70">
        <f>IF(+NFL!$F91="Tampa Bay",+NFL!#REF!,IF(+NFL!$H91="Tampa Bay",+NFL!#REF!,0))</f>
        <v>0</v>
      </c>
      <c r="AX559" s="96">
        <f>IF(+NFL!$F91="Tampa Bay",+NFL!#REF!,IF(+NFL!$H91="Tampa Bay",+NFL!#REF!,0))</f>
        <v>0</v>
      </c>
      <c r="AY559" s="81">
        <f>IF(+NFL!$F91="Tampa Bay",+NFL!#REF!,IF(+NFL!$H91="Tampa Bay",+NFL!#REF!,0))</f>
        <v>0</v>
      </c>
      <c r="AZ559" s="96">
        <f>IF(+NFL!$F91="Tampa Bay",+NFL!#REF!,IF(+NFL!$H91="Tampa Bay",+NFL!#REF!,0))</f>
        <v>0</v>
      </c>
      <c r="BA559" s="70">
        <f>IF(+NFL!$F91="Tampa Bay",+NFL!#REF!,IF(+NFL!$H91="Tampa Bay",+NFL!#REF!,0))</f>
        <v>0</v>
      </c>
      <c r="BB559" s="70">
        <f>IF(+NFL!$F91="Tampa Bay",+NFL!#REF!,IF(+NFL!$H91="Tampa Bay",+NFL!#REF!,0))</f>
        <v>0</v>
      </c>
      <c r="BC559" s="592">
        <f>IF(+NFL!$F91="Tampa Bay",+NFL!#REF!,IF(+NFL!$H91="Tampa Bay",+NFL!#REF!,0))</f>
        <v>0</v>
      </c>
      <c r="BD559" s="81">
        <f>IF(+NFL!$F91="Tampa Bay",+NFL!#REF!,IF(+NFL!$H91="Tampa Bay",+NFL!#REF!,0))</f>
        <v>0</v>
      </c>
      <c r="BE559" s="96">
        <f>IF(+NFL!$F91="Tampa Bay",+NFL!#REF!,IF(+NFL!$H91="Tampa Bay",+NFL!#REF!,0))</f>
        <v>0</v>
      </c>
      <c r="BF559" s="70">
        <f>IF(+NFL!$F91="Tampa Bay",+NFL!#REF!,IF(+NFL!$H91="Tampa Bay",+NFL!#REF!,0))</f>
        <v>0</v>
      </c>
      <c r="BG559" s="81">
        <f>IF(+NFL!$F91="Tampa Bay",+NFL!#REF!,IF(+NFL!$H91="Tampa Bay",+NFL!#REF!,0))</f>
        <v>0</v>
      </c>
      <c r="BH559" s="96">
        <f>IF(+NFL!$F91="Tampa Bay",+NFL!#REF!,IF(+NFL!$H91="Tampa Bay",+NFL!#REF!,0))</f>
        <v>0</v>
      </c>
      <c r="BI559" s="70">
        <f>IF(+NFL!$F91="Tampa Bay",+NFL!#REF!,IF(+NFL!$H91="Tampa Bay",+NFL!#REF!,0))</f>
        <v>0</v>
      </c>
      <c r="BJ559" s="124">
        <f>IF(+NFL!$F91="Tampa Bay",+NFL!#REF!,IF(+NFL!$H91="Tampa Bay",+NFL!#REF!,0))</f>
        <v>0</v>
      </c>
      <c r="BK559" s="182">
        <f>IF(+NFL!$F91="Tampa Bay",+NFL!#REF!,IF(+NFL!$H91="Tampa Bay",+NFL!#REF!,0))</f>
        <v>0</v>
      </c>
    </row>
    <row r="560" spans="1:63" s="310" customFormat="1" x14ac:dyDescent="0.8">
      <c r="A560" s="70">
        <f>IF(+NFL!$F113="Tampa Bay",+NFL!A113,IF(+NFL!$H113="Tampa Bay",+NFL!A113,0))</f>
        <v>7</v>
      </c>
      <c r="B560" s="480" t="str">
        <f>IF(+NFL!$F113="Tampa Bay",+NFL!B113,IF(+NFL!$H113="Tampa Bay",+NFL!B113,0))</f>
        <v>Sun</v>
      </c>
      <c r="C560" s="72">
        <f>IF(+NFL!$F113="Tampa Bay",+NFL!C113,IF(+NFL!$H113="Tampa Bay",+NFL!C113,0))</f>
        <v>44493</v>
      </c>
      <c r="D560" s="73">
        <f>IF(+NFL!$F113="Tampa Bay",+NFL!D113,IF(+NFL!$H113="Tampa Bay",+NFL!D113,0))</f>
        <v>0.68055416666666668</v>
      </c>
      <c r="E560" s="70" t="str">
        <f>IF(+NFL!$F113="Tampa Bay",+NFL!E113,IF(+NFL!$H113="Tampa Bay",+NFL!E113,0))</f>
        <v>CBS</v>
      </c>
      <c r="F560" s="189" t="str">
        <f>IF(+NFL!$F113="Tampa Bay",+NFL!F113,IF(+NFL!$H113="Tampa Bay",+NFL!F113,0))</f>
        <v>Chicago</v>
      </c>
      <c r="G560" s="70" t="str">
        <f>IF(+NFL!$F113="Tampa Bay",+NFL!G113,IF(+NFL!$H113="Tampa Bay",+NFL!G113,0))</f>
        <v>NFCN</v>
      </c>
      <c r="H560" s="189" t="str">
        <f>IF(+NFL!$F113="Tampa Bay",+NFL!H113,IF(+NFL!$H113="Tampa Bay",+NFL!H113,0))</f>
        <v>Tampa Bay</v>
      </c>
      <c r="I560" s="70" t="str">
        <f>IF(+NFL!$F113="Tampa Bay",+NFL!I113,IF(+NFL!$H113="Tampa Bay",+NFL!I113,0))</f>
        <v>NFCS</v>
      </c>
      <c r="J560" s="496" t="str">
        <f>IF(+NFL!$F113="Tampa Bay",+NFL!J113,IF(+NFL!$H113="Tampa Bay",+NFL!J113,0))</f>
        <v>Tampa Bay</v>
      </c>
      <c r="K560" s="510" t="str">
        <f>IF(+NFL!$F113="Tampa Bay",+NFL!K113,IF(+NFL!$H113="Tampa Bay",+NFL!K113,0))</f>
        <v>Chicago</v>
      </c>
      <c r="L560" s="572">
        <f>IF(+NFL!$F113="Tampa Bay",+NFL!L113,IF(+NFL!$H113="Tampa Bay",+NFL!L113,0))</f>
        <v>12.5</v>
      </c>
      <c r="M560" s="573">
        <f>IF(+NFL!$F113="Tampa Bay",+NFL!M113,IF(+NFL!$H113="Tampa Bay",+NFL!M113,0))</f>
        <v>47</v>
      </c>
      <c r="N560" s="583" t="str">
        <f>IF(+NFL!$F113="Tampa Bay",+NFL!N113,IF(+NFL!$H113="Tampa Bay",+NFL!N113,0))</f>
        <v>Tampa Bay</v>
      </c>
      <c r="O560" s="584">
        <f>IF(+NFL!$F113="Tampa Bay",+NFL!O113,IF(+NFL!$H113="Tampa Bay",+NFL!O113,0))</f>
        <v>38</v>
      </c>
      <c r="P560" s="583" t="str">
        <f>IF(+NFL!$F113="Tampa Bay",+NFL!P113,IF(+NFL!$H113="Tampa Bay",+NFL!P113,0))</f>
        <v>Chicago</v>
      </c>
      <c r="Q560" s="585">
        <f>IF(+NFL!$F113="Tampa Bay",+NFL!Q113,IF(+NFL!$H113="Tampa Bay",+NFL!Q113,0))</f>
        <v>3</v>
      </c>
      <c r="R560" s="586" t="str">
        <f>IF(+NFL!$F113="Tampa Bay",+NFL!R113,IF(+NFL!$H113="Tampa Bay",+NFL!R113,0))</f>
        <v>Tampa Bay</v>
      </c>
      <c r="S560" s="585" t="str">
        <f>IF(+NFL!$F113="Tampa Bay",+NFL!S113,IF(+NFL!$H113="Tampa Bay",+NFL!S113,0))</f>
        <v>Chicago</v>
      </c>
      <c r="T560" s="587" t="str">
        <f>IF(+NFL!$F113="Tampa Bay",+NFL!T113,IF(+NFL!$H113="Tampa Bay",+NFL!T113,0))</f>
        <v>Tampa Bay</v>
      </c>
      <c r="U560" s="585" t="str">
        <f>IF(+NFL!$F113="Tampa Bay",+NFL!U113,IF(+NFL!$H113="Tampa Bay",+NFL!U113,0))</f>
        <v>W</v>
      </c>
      <c r="V560" s="586">
        <f>IF(+NFL!$F107="Tampa Bay",+NFL!#REF!,IF(+NFL!$H107="Tampa Bay",+NFL!#REF!,0))</f>
        <v>0</v>
      </c>
      <c r="W560" s="585">
        <f>IF(+NFL!$F107="Tampa Bay",+NFL!#REF!,IF(+NFL!$H107="Tampa Bay",+NFL!#REF!,0))</f>
        <v>0</v>
      </c>
      <c r="X560" s="587">
        <f>IF(+NFL!$F107="Tampa Bay",+NFL!#REF!,IF(+NFL!$H107="Tampa Bay",+NFL!#REF!,0))</f>
        <v>0</v>
      </c>
      <c r="Y560" s="585">
        <f>IF(+NFL!$F107="Tampa Bay",+NFL!#REF!,IF(+NFL!$H107="Tampa Bay",+NFL!#REF!,0))</f>
        <v>0</v>
      </c>
      <c r="Z560" s="586">
        <f>IF(+NFL!$F107="Tampa Bay",+NFL!#REF!,IF(+NFL!$H107="Tampa Bay",+NFL!#REF!,0))</f>
        <v>0</v>
      </c>
      <c r="AA560" s="585">
        <f>IF(+NFL!$F107="Tampa Bay",+NFL!#REF!,IF(+NFL!$H107="Tampa Bay",+NFL!#REF!,0))</f>
        <v>0</v>
      </c>
      <c r="AB560" s="124">
        <f>IF(+NFL!$F107="Tampa Bay",+NFL!#REF!,IF(+NFL!$H107="Tampa Bay",+NFL!#REF!,0))</f>
        <v>0</v>
      </c>
      <c r="AC560" s="182">
        <f>IF(+NFL!$F107="Tampa Bay",+NFL!#REF!,IF(+NFL!$H107="Tampa Bay",+NFL!#REF!,0))</f>
        <v>0</v>
      </c>
      <c r="AD560" s="496">
        <f>IF(+NFL!$F107="Tampa Bay",+NFL!#REF!,IF(+NFL!$H107="Tampa Bay",+NFL!#REF!,0))</f>
        <v>0</v>
      </c>
      <c r="AE560" s="565">
        <f>IF(+NFL!$F107="Tampa Bay",+NFL!#REF!,IF(+NFL!$H107="Tampa Bay",+NFL!#REF!,0))</f>
        <v>0</v>
      </c>
      <c r="AF560" s="496">
        <f>IF(+NFL!$F107="Tampa Bay",+NFL!#REF!,IF(+NFL!$H107="Tampa Bay",+NFL!#REF!,0))</f>
        <v>0</v>
      </c>
      <c r="AG560" s="565">
        <f>IF(+NFL!$F107="Tampa Bay",+NFL!#REF!,IF(+NFL!$H107="Tampa Bay",+NFL!#REF!,0))</f>
        <v>0</v>
      </c>
      <c r="AH560" s="496">
        <f>IF(+NFL!$F107="Tampa Bay",+NFL!#REF!,IF(+NFL!$H107="Tampa Bay",+NFL!#REF!,0))</f>
        <v>0</v>
      </c>
      <c r="AI560" s="565">
        <f>IF(+NFL!$F107="Tampa Bay",+NFL!#REF!,IF(+NFL!$H107="Tampa Bay",+NFL!#REF!,0))</f>
        <v>0</v>
      </c>
      <c r="AJ560" s="496">
        <f>IF(+NFL!$F107="Tampa Bay",+NFL!#REF!,IF(+NFL!$H107="Tampa Bay",+NFL!#REF!,0))</f>
        <v>0</v>
      </c>
      <c r="AK560" s="565">
        <f>IF(+NFL!$F107="Tampa Bay",+NFL!#REF!,IF(+NFL!$H107="Tampa Bay",+NFL!#REF!,0))</f>
        <v>0</v>
      </c>
      <c r="AL560" s="100">
        <f>IF(+NFL!$F107="Tampa Bay",+NFL!#REF!,IF(+NFL!$H107="Tampa Bay",+NFL!#REF!,0))</f>
        <v>0</v>
      </c>
      <c r="AM560" s="82">
        <f>IF(+NFL!$F107="Tampa Bay",+NFL!#REF!,IF(+NFL!$H107="Tampa Bay",+NFL!#REF!,0))</f>
        <v>0</v>
      </c>
      <c r="AN560" s="81">
        <f>IF(+NFL!$F107="Tampa Bay",+NFL!#REF!,IF(+NFL!$H107="Tampa Bay",+NFL!#REF!,0))</f>
        <v>0</v>
      </c>
      <c r="AO560" s="83">
        <f>IF(+NFL!$F107="Tampa Bay",+NFL!#REF!,IF(+NFL!$H107="Tampa Bay",+NFL!#REF!,0))</f>
        <v>0</v>
      </c>
      <c r="AP560" s="480">
        <f>IF(+NFL!$F107="Tampa Bay",+NFL!#REF!,IF(+NFL!$H107="Tampa Bay",+NFL!#REF!,0))</f>
        <v>0</v>
      </c>
      <c r="AQ560" s="72">
        <f>IF(+NFL!$F107="Tampa Bay",+NFL!#REF!,IF(+NFL!$H107="Tampa Bay",+NFL!#REF!,0))</f>
        <v>0</v>
      </c>
      <c r="AR560" s="81">
        <f>IF(+NFL!$F107="Tampa Bay",+NFL!#REF!,IF(+NFL!$H107="Tampa Bay",+NFL!#REF!,0))</f>
        <v>0</v>
      </c>
      <c r="AS560" s="96">
        <f>IF(+NFL!$F107="Tampa Bay",+NFL!#REF!,IF(+NFL!$H107="Tampa Bay",+NFL!#REF!,0))</f>
        <v>0</v>
      </c>
      <c r="AT560" s="96">
        <f>IF(+NFL!$F107="Tampa Bay",+NFL!#REF!,IF(+NFL!$H107="Tampa Bay",+NFL!#REF!,0))</f>
        <v>0</v>
      </c>
      <c r="AU560" s="81">
        <f>IF(+NFL!$F107="Tampa Bay",+NFL!#REF!,IF(+NFL!$H107="Tampa Bay",+NFL!#REF!,0))</f>
        <v>0</v>
      </c>
      <c r="AV560" s="96">
        <f>IF(+NFL!$F107="Tampa Bay",+NFL!#REF!,IF(+NFL!$H107="Tampa Bay",+NFL!#REF!,0))</f>
        <v>0</v>
      </c>
      <c r="AW560" s="70">
        <f>IF(+NFL!$F107="Tampa Bay",+NFL!#REF!,IF(+NFL!$H107="Tampa Bay",+NFL!#REF!,0))</f>
        <v>0</v>
      </c>
      <c r="AX560" s="96">
        <f>IF(+NFL!$F107="Tampa Bay",+NFL!#REF!,IF(+NFL!$H107="Tampa Bay",+NFL!#REF!,0))</f>
        <v>0</v>
      </c>
      <c r="AY560" s="81">
        <f>IF(+NFL!$F107="Tampa Bay",+NFL!#REF!,IF(+NFL!$H107="Tampa Bay",+NFL!#REF!,0))</f>
        <v>0</v>
      </c>
      <c r="AZ560" s="96">
        <f>IF(+NFL!$F107="Tampa Bay",+NFL!#REF!,IF(+NFL!$H107="Tampa Bay",+NFL!#REF!,0))</f>
        <v>0</v>
      </c>
      <c r="BA560" s="70">
        <f>IF(+NFL!$F107="Tampa Bay",+NFL!#REF!,IF(+NFL!$H107="Tampa Bay",+NFL!#REF!,0))</f>
        <v>0</v>
      </c>
      <c r="BB560" s="70">
        <f>IF(+NFL!$F107="Tampa Bay",+NFL!#REF!,IF(+NFL!$H107="Tampa Bay",+NFL!#REF!,0))</f>
        <v>0</v>
      </c>
      <c r="BC560" s="592">
        <f>IF(+NFL!$F107="Tampa Bay",+NFL!#REF!,IF(+NFL!$H107="Tampa Bay",+NFL!#REF!,0))</f>
        <v>0</v>
      </c>
      <c r="BD560" s="81">
        <f>IF(+NFL!$F107="Tampa Bay",+NFL!#REF!,IF(+NFL!$H107="Tampa Bay",+NFL!#REF!,0))</f>
        <v>0</v>
      </c>
      <c r="BE560" s="96">
        <f>IF(+NFL!$F107="Tampa Bay",+NFL!#REF!,IF(+NFL!$H107="Tampa Bay",+NFL!#REF!,0))</f>
        <v>0</v>
      </c>
      <c r="BF560" s="70">
        <f>IF(+NFL!$F107="Tampa Bay",+NFL!#REF!,IF(+NFL!$H107="Tampa Bay",+NFL!#REF!,0))</f>
        <v>0</v>
      </c>
      <c r="BG560" s="81">
        <f>IF(+NFL!$F107="Tampa Bay",+NFL!#REF!,IF(+NFL!$H107="Tampa Bay",+NFL!#REF!,0))</f>
        <v>0</v>
      </c>
      <c r="BH560" s="96">
        <f>IF(+NFL!$F107="Tampa Bay",+NFL!#REF!,IF(+NFL!$H107="Tampa Bay",+NFL!#REF!,0))</f>
        <v>0</v>
      </c>
      <c r="BI560" s="70">
        <f>IF(+NFL!$F107="Tampa Bay",+NFL!#REF!,IF(+NFL!$H107="Tampa Bay",+NFL!#REF!,0))</f>
        <v>0</v>
      </c>
      <c r="BJ560" s="124">
        <f>IF(+NFL!$F107="Tampa Bay",+NFL!#REF!,IF(+NFL!$H107="Tampa Bay",+NFL!#REF!,0))</f>
        <v>0</v>
      </c>
      <c r="BK560" s="182">
        <f>IF(+NFL!$F107="Tampa Bay",+NFL!#REF!,IF(+NFL!$H107="Tampa Bay",+NFL!#REF!,0))</f>
        <v>0</v>
      </c>
    </row>
    <row r="561" spans="1:63" s="310" customFormat="1" x14ac:dyDescent="0.8">
      <c r="A561" s="70">
        <f>IF(+NFL!$F135="Tampa Bay",+NFL!A135,IF(+NFL!$H135="Tampa Bay",+NFL!A135,0))</f>
        <v>8</v>
      </c>
      <c r="B561" s="480" t="str">
        <f>IF(+NFL!$F135="Tampa Bay",+NFL!B135,IF(+NFL!$H135="Tampa Bay",+NFL!B135,0))</f>
        <v>Sun</v>
      </c>
      <c r="C561" s="72">
        <f>IF(+NFL!$F135="Tampa Bay",+NFL!C135,IF(+NFL!$H135="Tampa Bay",+NFL!C135,0))</f>
        <v>44500</v>
      </c>
      <c r="D561" s="73">
        <f>IF(+NFL!$F135="Tampa Bay",+NFL!D135,IF(+NFL!$H135="Tampa Bay",+NFL!D135,0))</f>
        <v>0.68055416666666668</v>
      </c>
      <c r="E561" s="70" t="str">
        <f>IF(+NFL!$F135="Tampa Bay",+NFL!E135,IF(+NFL!$H135="Tampa Bay",+NFL!E135,0))</f>
        <v>Fox</v>
      </c>
      <c r="F561" s="189" t="str">
        <f>IF(+NFL!$F135="Tampa Bay",+NFL!F135,IF(+NFL!$H135="Tampa Bay",+NFL!F135,0))</f>
        <v>Tampa Bay</v>
      </c>
      <c r="G561" s="70" t="str">
        <f>IF(+NFL!$F135="Tampa Bay",+NFL!G135,IF(+NFL!$H135="Tampa Bay",+NFL!G135,0))</f>
        <v>NFCS</v>
      </c>
      <c r="H561" s="189" t="str">
        <f>IF(+NFL!$F135="Tampa Bay",+NFL!H135,IF(+NFL!$H135="Tampa Bay",+NFL!H135,0))</f>
        <v>New Orleans</v>
      </c>
      <c r="I561" s="70" t="str">
        <f>IF(+NFL!$F135="Tampa Bay",+NFL!I135,IF(+NFL!$H135="Tampa Bay",+NFL!I135,0))</f>
        <v>NFCS</v>
      </c>
      <c r="J561" s="496" t="str">
        <f>IF(+NFL!$F135="Tampa Bay",+NFL!J135,IF(+NFL!$H135="Tampa Bay",+NFL!J135,0))</f>
        <v>Tampa Bay</v>
      </c>
      <c r="K561" s="510" t="str">
        <f>IF(+NFL!$F135="Tampa Bay",+NFL!K135,IF(+NFL!$H135="Tampa Bay",+NFL!K135,0))</f>
        <v>New Orleans</v>
      </c>
      <c r="L561" s="572">
        <f>IF(+NFL!$F135="Tampa Bay",+NFL!L135,IF(+NFL!$H135="Tampa Bay",+NFL!L135,0))</f>
        <v>6</v>
      </c>
      <c r="M561" s="573">
        <f>IF(+NFL!$F135="Tampa Bay",+NFL!M135,IF(+NFL!$H135="Tampa Bay",+NFL!M135,0))</f>
        <v>50</v>
      </c>
      <c r="N561" s="583" t="str">
        <f>IF(+NFL!$F135="Tampa Bay",+NFL!N135,IF(+NFL!$H135="Tampa Bay",+NFL!N135,0))</f>
        <v>New Orleans</v>
      </c>
      <c r="O561" s="584">
        <f>IF(+NFL!$F135="Tampa Bay",+NFL!O135,IF(+NFL!$H135="Tampa Bay",+NFL!O135,0))</f>
        <v>36</v>
      </c>
      <c r="P561" s="583" t="str">
        <f>IF(+NFL!$F135="Tampa Bay",+NFL!P135,IF(+NFL!$H135="Tampa Bay",+NFL!P135,0))</f>
        <v>Tampa Bay</v>
      </c>
      <c r="Q561" s="585">
        <f>IF(+NFL!$F135="Tampa Bay",+NFL!Q135,IF(+NFL!$H135="Tampa Bay",+NFL!Q135,0))</f>
        <v>27</v>
      </c>
      <c r="R561" s="586" t="str">
        <f>IF(+NFL!$F135="Tampa Bay",+NFL!R135,IF(+NFL!$H135="Tampa Bay",+NFL!R135,0))</f>
        <v>New Orleans</v>
      </c>
      <c r="S561" s="585" t="str">
        <f>IF(+NFL!$F135="Tampa Bay",+NFL!S135,IF(+NFL!$H135="Tampa Bay",+NFL!S135,0))</f>
        <v>Tampa Bay</v>
      </c>
      <c r="T561" s="587" t="str">
        <f>IF(+NFL!$F135="Tampa Bay",+NFL!T135,IF(+NFL!$H135="Tampa Bay",+NFL!T135,0))</f>
        <v>Tampa Bay</v>
      </c>
      <c r="U561" s="585" t="str">
        <f>IF(+NFL!$F135="Tampa Bay",+NFL!U135,IF(+NFL!$H135="Tampa Bay",+NFL!U135,0))</f>
        <v>L</v>
      </c>
      <c r="V561" s="586" t="e">
        <f>IF(+NFL!#REF!="Tampa Bay",+NFL!#REF!,IF(+NFL!#REF!="Tampa Bay",+NFL!#REF!,0))</f>
        <v>#REF!</v>
      </c>
      <c r="W561" s="585" t="e">
        <f>IF(+NFL!#REF!="Tampa Bay",+NFL!#REF!,IF(+NFL!#REF!="Tampa Bay",+NFL!#REF!,0))</f>
        <v>#REF!</v>
      </c>
      <c r="X561" s="587" t="e">
        <f>IF(+NFL!#REF!="Tampa Bay",+NFL!#REF!,IF(+NFL!#REF!="Tampa Bay",+NFL!#REF!,0))</f>
        <v>#REF!</v>
      </c>
      <c r="Y561" s="585" t="e">
        <f>IF(+NFL!#REF!="Tampa Bay",+NFL!#REF!,IF(+NFL!#REF!="Tampa Bay",+NFL!#REF!,0))</f>
        <v>#REF!</v>
      </c>
      <c r="Z561" s="586" t="e">
        <f>IF(+NFL!#REF!="Tampa Bay",+NFL!#REF!,IF(+NFL!#REF!="Tampa Bay",+NFL!#REF!,0))</f>
        <v>#REF!</v>
      </c>
      <c r="AA561" s="585" t="e">
        <f>IF(+NFL!#REF!="Tampa Bay",+NFL!#REF!,IF(+NFL!#REF!="Tampa Bay",+NFL!#REF!,0))</f>
        <v>#REF!</v>
      </c>
      <c r="AB561" s="124" t="e">
        <f>IF(+NFL!#REF!="Tampa Bay",+NFL!#REF!,IF(+NFL!#REF!="Tampa Bay",+NFL!#REF!,0))</f>
        <v>#REF!</v>
      </c>
      <c r="AC561" s="182" t="e">
        <f>IF(+NFL!#REF!="Tampa Bay",+NFL!#REF!,IF(+NFL!#REF!="Tampa Bay",+NFL!#REF!,0))</f>
        <v>#REF!</v>
      </c>
      <c r="AD561" s="496" t="e">
        <f>IF(+NFL!#REF!="Tampa Bay",+NFL!#REF!,IF(+NFL!#REF!="Tampa Bay",+NFL!#REF!,0))</f>
        <v>#REF!</v>
      </c>
      <c r="AE561" s="565" t="e">
        <f>IF(+NFL!#REF!="Tampa Bay",+NFL!#REF!,IF(+NFL!#REF!="Tampa Bay",+NFL!#REF!,0))</f>
        <v>#REF!</v>
      </c>
      <c r="AF561" s="496" t="e">
        <f>IF(+NFL!#REF!="Tampa Bay",+NFL!#REF!,IF(+NFL!#REF!="Tampa Bay",+NFL!#REF!,0))</f>
        <v>#REF!</v>
      </c>
      <c r="AG561" s="565" t="e">
        <f>IF(+NFL!#REF!="Tampa Bay",+NFL!#REF!,IF(+NFL!#REF!="Tampa Bay",+NFL!#REF!,0))</f>
        <v>#REF!</v>
      </c>
      <c r="AH561" s="496" t="e">
        <f>IF(+NFL!#REF!="Tampa Bay",+NFL!#REF!,IF(+NFL!#REF!="Tampa Bay",+NFL!#REF!,0))</f>
        <v>#REF!</v>
      </c>
      <c r="AI561" s="565" t="e">
        <f>IF(+NFL!#REF!="Tampa Bay",+NFL!#REF!,IF(+NFL!#REF!="Tampa Bay",+NFL!#REF!,0))</f>
        <v>#REF!</v>
      </c>
      <c r="AJ561" s="496" t="e">
        <f>IF(+NFL!#REF!="Tampa Bay",+NFL!#REF!,IF(+NFL!#REF!="Tampa Bay",+NFL!#REF!,0))</f>
        <v>#REF!</v>
      </c>
      <c r="AK561" s="565" t="e">
        <f>IF(+NFL!#REF!="Tampa Bay",+NFL!#REF!,IF(+NFL!#REF!="Tampa Bay",+NFL!#REF!,0))</f>
        <v>#REF!</v>
      </c>
      <c r="AL561" s="100" t="e">
        <f>IF(+NFL!#REF!="Tampa Bay",+NFL!#REF!,IF(+NFL!#REF!="Tampa Bay",+NFL!#REF!,0))</f>
        <v>#REF!</v>
      </c>
      <c r="AM561" s="82" t="e">
        <f>IF(+NFL!#REF!="Tampa Bay",+NFL!#REF!,IF(+NFL!#REF!="Tampa Bay",+NFL!#REF!,0))</f>
        <v>#REF!</v>
      </c>
      <c r="AN561" s="81" t="e">
        <f>IF(+NFL!#REF!="Tampa Bay",+NFL!#REF!,IF(+NFL!#REF!="Tampa Bay",+NFL!#REF!,0))</f>
        <v>#REF!</v>
      </c>
      <c r="AO561" s="83" t="e">
        <f>IF(+NFL!#REF!="Tampa Bay",+NFL!#REF!,IF(+NFL!#REF!="Tampa Bay",+NFL!#REF!,0))</f>
        <v>#REF!</v>
      </c>
      <c r="AP561" s="480" t="e">
        <f>IF(+NFL!#REF!="Tampa Bay",+NFL!#REF!,IF(+NFL!#REF!="Tampa Bay",+NFL!#REF!,0))</f>
        <v>#REF!</v>
      </c>
      <c r="AQ561" s="72" t="e">
        <f>IF(+NFL!#REF!="Tampa Bay",+NFL!#REF!,IF(+NFL!#REF!="Tampa Bay",+NFL!#REF!,0))</f>
        <v>#REF!</v>
      </c>
      <c r="AR561" s="81" t="e">
        <f>IF(+NFL!#REF!="Tampa Bay",+NFL!#REF!,IF(+NFL!#REF!="Tampa Bay",+NFL!#REF!,0))</f>
        <v>#REF!</v>
      </c>
      <c r="AS561" s="96" t="e">
        <f>IF(+NFL!#REF!="Tampa Bay",+NFL!#REF!,IF(+NFL!#REF!="Tampa Bay",+NFL!#REF!,0))</f>
        <v>#REF!</v>
      </c>
      <c r="AT561" s="96" t="e">
        <f>IF(+NFL!#REF!="Tampa Bay",+NFL!#REF!,IF(+NFL!#REF!="Tampa Bay",+NFL!#REF!,0))</f>
        <v>#REF!</v>
      </c>
      <c r="AU561" s="81" t="e">
        <f>IF(+NFL!#REF!="Tampa Bay",+NFL!#REF!,IF(+NFL!#REF!="Tampa Bay",+NFL!#REF!,0))</f>
        <v>#REF!</v>
      </c>
      <c r="AV561" s="96" t="e">
        <f>IF(+NFL!#REF!="Tampa Bay",+NFL!#REF!,IF(+NFL!#REF!="Tampa Bay",+NFL!#REF!,0))</f>
        <v>#REF!</v>
      </c>
      <c r="AW561" s="70" t="e">
        <f>IF(+NFL!#REF!="Tampa Bay",+NFL!#REF!,IF(+NFL!#REF!="Tampa Bay",+NFL!#REF!,0))</f>
        <v>#REF!</v>
      </c>
      <c r="AX561" s="96" t="e">
        <f>IF(+NFL!#REF!="Tampa Bay",+NFL!#REF!,IF(+NFL!#REF!="Tampa Bay",+NFL!#REF!,0))</f>
        <v>#REF!</v>
      </c>
      <c r="AY561" s="81" t="e">
        <f>IF(+NFL!#REF!="Tampa Bay",+NFL!#REF!,IF(+NFL!#REF!="Tampa Bay",+NFL!#REF!,0))</f>
        <v>#REF!</v>
      </c>
      <c r="AZ561" s="96" t="e">
        <f>IF(+NFL!#REF!="Tampa Bay",+NFL!#REF!,IF(+NFL!#REF!="Tampa Bay",+NFL!#REF!,0))</f>
        <v>#REF!</v>
      </c>
      <c r="BA561" s="70" t="e">
        <f>IF(+NFL!#REF!="Tampa Bay",+NFL!#REF!,IF(+NFL!#REF!="Tampa Bay",+NFL!#REF!,0))</f>
        <v>#REF!</v>
      </c>
      <c r="BB561" s="70" t="e">
        <f>IF(+NFL!#REF!="Tampa Bay",+NFL!#REF!,IF(+NFL!#REF!="Tampa Bay",+NFL!#REF!,0))</f>
        <v>#REF!</v>
      </c>
      <c r="BC561" s="592" t="e">
        <f>IF(+NFL!#REF!="Tampa Bay",+NFL!#REF!,IF(+NFL!#REF!="Tampa Bay",+NFL!#REF!,0))</f>
        <v>#REF!</v>
      </c>
      <c r="BD561" s="81" t="e">
        <f>IF(+NFL!#REF!="Tampa Bay",+NFL!#REF!,IF(+NFL!#REF!="Tampa Bay",+NFL!#REF!,0))</f>
        <v>#REF!</v>
      </c>
      <c r="BE561" s="96" t="e">
        <f>IF(+NFL!#REF!="Tampa Bay",+NFL!#REF!,IF(+NFL!#REF!="Tampa Bay",+NFL!#REF!,0))</f>
        <v>#REF!</v>
      </c>
      <c r="BF561" s="70" t="e">
        <f>IF(+NFL!#REF!="Tampa Bay",+NFL!#REF!,IF(+NFL!#REF!="Tampa Bay",+NFL!#REF!,0))</f>
        <v>#REF!</v>
      </c>
      <c r="BG561" s="81" t="e">
        <f>IF(+NFL!#REF!="Tampa Bay",+NFL!#REF!,IF(+NFL!#REF!="Tampa Bay",+NFL!#REF!,0))</f>
        <v>#REF!</v>
      </c>
      <c r="BH561" s="96" t="e">
        <f>IF(+NFL!#REF!="Tampa Bay",+NFL!#REF!,IF(+NFL!#REF!="Tampa Bay",+NFL!#REF!,0))</f>
        <v>#REF!</v>
      </c>
      <c r="BI561" s="70" t="e">
        <f>IF(+NFL!#REF!="Tampa Bay",+NFL!#REF!,IF(+NFL!#REF!="Tampa Bay",+NFL!#REF!,0))</f>
        <v>#REF!</v>
      </c>
      <c r="BJ561" s="124" t="e">
        <f>IF(+NFL!#REF!="Tampa Bay",+NFL!#REF!,IF(+NFL!#REF!="Tampa Bay",+NFL!#REF!,0))</f>
        <v>#REF!</v>
      </c>
      <c r="BK561" s="182" t="e">
        <f>IF(+NFL!#REF!="Tampa Bay",+NFL!#REF!,IF(+NFL!#REF!="Tampa Bay",+NFL!#REF!,0))</f>
        <v>#REF!</v>
      </c>
    </row>
    <row r="562" spans="1:63" s="310" customFormat="1" x14ac:dyDescent="0.8">
      <c r="A562" s="70">
        <f>IF(+NFL!$F158="Tampa Bay",+NFL!A158,IF(+NFL!$H158="Tampa Bay",+NFL!A158,0))</f>
        <v>9</v>
      </c>
      <c r="B562" s="480">
        <f>IF(+NFL!$F158="Tampa Bay",+NFL!B158,IF(+NFL!$H158="Tampa Bay",+NFL!B158,0))</f>
        <v>0</v>
      </c>
      <c r="C562" s="72">
        <f>IF(+NFL!$F158="Tampa Bay",+NFL!C158,IF(+NFL!$H158="Tampa Bay",+NFL!C158,0))</f>
        <v>0</v>
      </c>
      <c r="D562" s="73">
        <f>IF(+NFL!$F158="Tampa Bay",+NFL!D158,IF(+NFL!$H158="Tampa Bay",+NFL!D158,0))</f>
        <v>0</v>
      </c>
      <c r="E562" s="70">
        <f>IF(+NFL!$F158="Tampa Bay",+NFL!E158,IF(+NFL!$H158="Tampa Bay",+NFL!E158,0))</f>
        <v>0</v>
      </c>
      <c r="F562" s="189" t="str">
        <f>IF(+NFL!$F158="Tampa Bay",+NFL!F158,IF(+NFL!$H158="Tampa Bay",+NFL!F158,0))</f>
        <v>Tampa Bay</v>
      </c>
      <c r="G562" s="70" t="str">
        <f>IF(+NFL!$F158="Tampa Bay",+NFL!G158,IF(+NFL!$H158="Tampa Bay",+NFL!G158,0))</f>
        <v>NFCS</v>
      </c>
      <c r="H562" s="189">
        <f>IF(+NFL!$F158="Tampa Bay",+NFL!H158,IF(+NFL!$H158="Tampa Bay",+NFL!H158,0))</f>
        <v>0</v>
      </c>
      <c r="I562" s="70">
        <f>IF(+NFL!$F158="Tampa Bay",+NFL!I158,IF(+NFL!$H158="Tampa Bay",+NFL!I158,0))</f>
        <v>0</v>
      </c>
      <c r="J562" s="496">
        <f>IF(+NFL!$F158="Tampa Bay",+NFL!J158,IF(+NFL!$H158="Tampa Bay",+NFL!J158,0))</f>
        <v>0</v>
      </c>
      <c r="K562" s="510">
        <f>IF(+NFL!$F158="Tampa Bay",+NFL!K158,IF(+NFL!$H158="Tampa Bay",+NFL!K158,0))</f>
        <v>0</v>
      </c>
      <c r="L562" s="572">
        <f>IF(+NFL!$F158="Tampa Bay",+NFL!L158,IF(+NFL!$H158="Tampa Bay",+NFL!L158,0))</f>
        <v>0</v>
      </c>
      <c r="M562" s="573">
        <f>IF(+NFL!$F158="Tampa Bay",+NFL!M158,IF(+NFL!$H158="Tampa Bay",+NFL!M158,0))</f>
        <v>0</v>
      </c>
      <c r="N562" s="583">
        <f>IF(+NFL!$F158="Tampa Bay",+NFL!N158,IF(+NFL!$H158="Tampa Bay",+NFL!N158,0))</f>
        <v>0</v>
      </c>
      <c r="O562" s="584">
        <f>IF(+NFL!$F158="Tampa Bay",+NFL!O158,IF(+NFL!$H158="Tampa Bay",+NFL!O158,0))</f>
        <v>0</v>
      </c>
      <c r="P562" s="583">
        <f>IF(+NFL!$F158="Tampa Bay",+NFL!P158,IF(+NFL!$H158="Tampa Bay",+NFL!P158,0))</f>
        <v>0</v>
      </c>
      <c r="Q562" s="585">
        <f>IF(+NFL!$F158="Tampa Bay",+NFL!Q158,IF(+NFL!$H158="Tampa Bay",+NFL!Q158,0))</f>
        <v>0</v>
      </c>
      <c r="R562" s="586">
        <f>IF(+NFL!$F158="Tampa Bay",+NFL!R158,IF(+NFL!$H158="Tampa Bay",+NFL!R158,0))</f>
        <v>0</v>
      </c>
      <c r="S562" s="585">
        <f>IF(+NFL!$F158="Tampa Bay",+NFL!S158,IF(+NFL!$H158="Tampa Bay",+NFL!S158,0))</f>
        <v>0</v>
      </c>
      <c r="T562" s="587">
        <f>IF(+NFL!$F158="Tampa Bay",+NFL!T158,IF(+NFL!$H158="Tampa Bay",+NFL!T158,0))</f>
        <v>0</v>
      </c>
      <c r="U562" s="585">
        <f>IF(+NFL!$F158="Tampa Bay",+NFL!U158,IF(+NFL!$H158="Tampa Bay",+NFL!U158,0))</f>
        <v>0</v>
      </c>
      <c r="V562" s="586">
        <f>IF(+NFL!$F179="Tampa Bay",+NFL!#REF!,IF(+NFL!$H179="Tampa Bay",+NFL!#REF!,0))</f>
        <v>0</v>
      </c>
      <c r="W562" s="585">
        <f>IF(+NFL!$F179="Tampa Bay",+NFL!#REF!,IF(+NFL!$H179="Tampa Bay",+NFL!#REF!,0))</f>
        <v>0</v>
      </c>
      <c r="X562" s="587">
        <f>IF(+NFL!$F179="Tampa Bay",+NFL!#REF!,IF(+NFL!$H179="Tampa Bay",+NFL!#REF!,0))</f>
        <v>0</v>
      </c>
      <c r="Y562" s="585">
        <f>IF(+NFL!$F179="Tampa Bay",+NFL!#REF!,IF(+NFL!$H179="Tampa Bay",+NFL!#REF!,0))</f>
        <v>0</v>
      </c>
      <c r="Z562" s="586">
        <f>IF(+NFL!$F179="Tampa Bay",+NFL!#REF!,IF(+NFL!$H179="Tampa Bay",+NFL!#REF!,0))</f>
        <v>0</v>
      </c>
      <c r="AA562" s="585">
        <f>IF(+NFL!$F179="Tampa Bay",+NFL!#REF!,IF(+NFL!$H179="Tampa Bay",+NFL!#REF!,0))</f>
        <v>0</v>
      </c>
      <c r="AB562" s="124">
        <f>IF(+NFL!$F179="Tampa Bay",+NFL!#REF!,IF(+NFL!$H179="Tampa Bay",+NFL!#REF!,0))</f>
        <v>0</v>
      </c>
      <c r="AC562" s="182">
        <f>IF(+NFL!$F179="Tampa Bay",+NFL!#REF!,IF(+NFL!$H179="Tampa Bay",+NFL!#REF!,0))</f>
        <v>0</v>
      </c>
      <c r="AD562" s="496">
        <f>IF(+NFL!$F179="Tampa Bay",+NFL!#REF!,IF(+NFL!$H179="Tampa Bay",+NFL!#REF!,0))</f>
        <v>0</v>
      </c>
      <c r="AE562" s="565">
        <f>IF(+NFL!$F179="Tampa Bay",+NFL!#REF!,IF(+NFL!$H179="Tampa Bay",+NFL!#REF!,0))</f>
        <v>0</v>
      </c>
      <c r="AF562" s="496">
        <f>IF(+NFL!$F179="Tampa Bay",+NFL!#REF!,IF(+NFL!$H179="Tampa Bay",+NFL!#REF!,0))</f>
        <v>0</v>
      </c>
      <c r="AG562" s="565">
        <f>IF(+NFL!$F179="Tampa Bay",+NFL!#REF!,IF(+NFL!$H179="Tampa Bay",+NFL!#REF!,0))</f>
        <v>0</v>
      </c>
      <c r="AH562" s="496">
        <f>IF(+NFL!$F179="Tampa Bay",+NFL!#REF!,IF(+NFL!$H179="Tampa Bay",+NFL!#REF!,0))</f>
        <v>0</v>
      </c>
      <c r="AI562" s="565">
        <f>IF(+NFL!$F179="Tampa Bay",+NFL!#REF!,IF(+NFL!$H179="Tampa Bay",+NFL!#REF!,0))</f>
        <v>0</v>
      </c>
      <c r="AJ562" s="496">
        <f>IF(+NFL!$F179="Tampa Bay",+NFL!#REF!,IF(+NFL!$H179="Tampa Bay",+NFL!#REF!,0))</f>
        <v>0</v>
      </c>
      <c r="AK562" s="565">
        <f>IF(+NFL!$F179="Tampa Bay",+NFL!#REF!,IF(+NFL!$H179="Tampa Bay",+NFL!#REF!,0))</f>
        <v>0</v>
      </c>
      <c r="AL562" s="100">
        <f>IF(+NFL!$F179="Tampa Bay",+NFL!#REF!,IF(+NFL!$H179="Tampa Bay",+NFL!#REF!,0))</f>
        <v>0</v>
      </c>
      <c r="AM562" s="82">
        <f>IF(+NFL!$F179="Tampa Bay",+NFL!#REF!,IF(+NFL!$H179="Tampa Bay",+NFL!#REF!,0))</f>
        <v>0</v>
      </c>
      <c r="AN562" s="81">
        <f>IF(+NFL!$F179="Tampa Bay",+NFL!#REF!,IF(+NFL!$H179="Tampa Bay",+NFL!#REF!,0))</f>
        <v>0</v>
      </c>
      <c r="AO562" s="83">
        <f>IF(+NFL!$F179="Tampa Bay",+NFL!#REF!,IF(+NFL!$H179="Tampa Bay",+NFL!#REF!,0))</f>
        <v>0</v>
      </c>
      <c r="AP562" s="480">
        <f>IF(+NFL!$F179="Tampa Bay",+NFL!#REF!,IF(+NFL!$H179="Tampa Bay",+NFL!#REF!,0))</f>
        <v>0</v>
      </c>
      <c r="AQ562" s="72">
        <f>IF(+NFL!$F179="Tampa Bay",+NFL!#REF!,IF(+NFL!$H179="Tampa Bay",+NFL!#REF!,0))</f>
        <v>0</v>
      </c>
      <c r="AR562" s="81">
        <f>IF(+NFL!$F179="Tampa Bay",+NFL!#REF!,IF(+NFL!$H179="Tampa Bay",+NFL!#REF!,0))</f>
        <v>0</v>
      </c>
      <c r="AS562" s="96">
        <f>IF(+NFL!$F179="Tampa Bay",+NFL!#REF!,IF(+NFL!$H179="Tampa Bay",+NFL!#REF!,0))</f>
        <v>0</v>
      </c>
      <c r="AT562" s="96">
        <f>IF(+NFL!$F179="Tampa Bay",+NFL!#REF!,IF(+NFL!$H179="Tampa Bay",+NFL!#REF!,0))</f>
        <v>0</v>
      </c>
      <c r="AU562" s="81">
        <f>IF(+NFL!$F179="Tampa Bay",+NFL!#REF!,IF(+NFL!$H179="Tampa Bay",+NFL!#REF!,0))</f>
        <v>0</v>
      </c>
      <c r="AV562" s="96">
        <f>IF(+NFL!$F179="Tampa Bay",+NFL!#REF!,IF(+NFL!$H179="Tampa Bay",+NFL!#REF!,0))</f>
        <v>0</v>
      </c>
      <c r="AW562" s="70">
        <f>IF(+NFL!$F179="Tampa Bay",+NFL!#REF!,IF(+NFL!$H179="Tampa Bay",+NFL!#REF!,0))</f>
        <v>0</v>
      </c>
      <c r="AX562" s="96">
        <f>IF(+NFL!$F179="Tampa Bay",+NFL!#REF!,IF(+NFL!$H179="Tampa Bay",+NFL!#REF!,0))</f>
        <v>0</v>
      </c>
      <c r="AY562" s="81">
        <f>IF(+NFL!$F179="Tampa Bay",+NFL!#REF!,IF(+NFL!$H179="Tampa Bay",+NFL!#REF!,0))</f>
        <v>0</v>
      </c>
      <c r="AZ562" s="96">
        <f>IF(+NFL!$F179="Tampa Bay",+NFL!#REF!,IF(+NFL!$H179="Tampa Bay",+NFL!#REF!,0))</f>
        <v>0</v>
      </c>
      <c r="BA562" s="70">
        <f>IF(+NFL!$F179="Tampa Bay",+NFL!#REF!,IF(+NFL!$H179="Tampa Bay",+NFL!#REF!,0))</f>
        <v>0</v>
      </c>
      <c r="BB562" s="70">
        <f>IF(+NFL!$F179="Tampa Bay",+NFL!#REF!,IF(+NFL!$H179="Tampa Bay",+NFL!#REF!,0))</f>
        <v>0</v>
      </c>
      <c r="BC562" s="592">
        <f>IF(+NFL!$F179="Tampa Bay",+NFL!#REF!,IF(+NFL!$H179="Tampa Bay",+NFL!#REF!,0))</f>
        <v>0</v>
      </c>
      <c r="BD562" s="81">
        <f>IF(+NFL!$F179="Tampa Bay",+NFL!#REF!,IF(+NFL!$H179="Tampa Bay",+NFL!#REF!,0))</f>
        <v>0</v>
      </c>
      <c r="BE562" s="96">
        <f>IF(+NFL!$F179="Tampa Bay",+NFL!#REF!,IF(+NFL!$H179="Tampa Bay",+NFL!#REF!,0))</f>
        <v>0</v>
      </c>
      <c r="BF562" s="70">
        <f>IF(+NFL!$F179="Tampa Bay",+NFL!#REF!,IF(+NFL!$H179="Tampa Bay",+NFL!#REF!,0))</f>
        <v>0</v>
      </c>
      <c r="BG562" s="81">
        <f>IF(+NFL!$F179="Tampa Bay",+NFL!#REF!,IF(+NFL!$H179="Tampa Bay",+NFL!#REF!,0))</f>
        <v>0</v>
      </c>
      <c r="BH562" s="96">
        <f>IF(+NFL!$F179="Tampa Bay",+NFL!#REF!,IF(+NFL!$H179="Tampa Bay",+NFL!#REF!,0))</f>
        <v>0</v>
      </c>
      <c r="BI562" s="70">
        <f>IF(+NFL!$F179="Tampa Bay",+NFL!#REF!,IF(+NFL!$H179="Tampa Bay",+NFL!#REF!,0))</f>
        <v>0</v>
      </c>
      <c r="BJ562" s="124">
        <f>IF(+NFL!$F179="Tampa Bay",+NFL!#REF!,IF(+NFL!$H179="Tampa Bay",+NFL!#REF!,0))</f>
        <v>0</v>
      </c>
      <c r="BK562" s="182">
        <f>IF(+NFL!$F179="Tampa Bay",+NFL!#REF!,IF(+NFL!$H179="Tampa Bay",+NFL!#REF!,0))</f>
        <v>0</v>
      </c>
    </row>
    <row r="563" spans="1:63" s="310" customFormat="1" x14ac:dyDescent="0.8">
      <c r="A563" s="70">
        <f>IF(+NFL!$F167="Tampa Bay",+NFL!A167,IF(+NFL!$H167="Tampa Bay",+NFL!A167,0))</f>
        <v>10</v>
      </c>
      <c r="B563" s="480" t="str">
        <f>IF(+NFL!$F167="Tampa Bay",+NFL!B167,IF(+NFL!$H167="Tampa Bay",+NFL!B167,0))</f>
        <v>Sun</v>
      </c>
      <c r="C563" s="72">
        <f>IF(+NFL!$F167="Tampa Bay",+NFL!C167,IF(+NFL!$H167="Tampa Bay",+NFL!C167,0))</f>
        <v>44514</v>
      </c>
      <c r="D563" s="73">
        <f>IF(+NFL!$F167="Tampa Bay",+NFL!D167,IF(+NFL!$H167="Tampa Bay",+NFL!D167,0))</f>
        <v>0.54166666666666663</v>
      </c>
      <c r="E563" s="70" t="str">
        <f>IF(+NFL!$F167="Tampa Bay",+NFL!E167,IF(+NFL!$H167="Tampa Bay",+NFL!E167,0))</f>
        <v>Fox</v>
      </c>
      <c r="F563" s="189" t="str">
        <f>IF(+NFL!$F167="Tampa Bay",+NFL!F167,IF(+NFL!$H167="Tampa Bay",+NFL!F167,0))</f>
        <v>Tampa Bay</v>
      </c>
      <c r="G563" s="70" t="str">
        <f>IF(+NFL!$F167="Tampa Bay",+NFL!G167,IF(+NFL!$H167="Tampa Bay",+NFL!G167,0))</f>
        <v>NFCS</v>
      </c>
      <c r="H563" s="189" t="str">
        <f>IF(+NFL!$F167="Tampa Bay",+NFL!H167,IF(+NFL!$H167="Tampa Bay",+NFL!H167,0))</f>
        <v>Washington</v>
      </c>
      <c r="I563" s="70" t="str">
        <f>IF(+NFL!$F167="Tampa Bay",+NFL!I167,IF(+NFL!$H167="Tampa Bay",+NFL!I167,0))</f>
        <v>NFCE</v>
      </c>
      <c r="J563" s="496" t="str">
        <f>IF(+NFL!$F167="Tampa Bay",+NFL!J167,IF(+NFL!$H167="Tampa Bay",+NFL!J167,0))</f>
        <v>Tampa Bay</v>
      </c>
      <c r="K563" s="510" t="str">
        <f>IF(+NFL!$F167="Tampa Bay",+NFL!K167,IF(+NFL!$H167="Tampa Bay",+NFL!K167,0))</f>
        <v>Washington</v>
      </c>
      <c r="L563" s="572">
        <f>IF(+NFL!$F167="Tampa Bay",+NFL!L167,IF(+NFL!$H167="Tampa Bay",+NFL!L167,0))</f>
        <v>9.5</v>
      </c>
      <c r="M563" s="573">
        <f>IF(+NFL!$F167="Tampa Bay",+NFL!M167,IF(+NFL!$H167="Tampa Bay",+NFL!M167,0))</f>
        <v>51.5</v>
      </c>
      <c r="N563" s="583" t="str">
        <f>IF(+NFL!$F167="Tampa Bay",+NFL!N167,IF(+NFL!$H167="Tampa Bay",+NFL!N167,0))</f>
        <v>Washington</v>
      </c>
      <c r="O563" s="584">
        <f>IF(+NFL!$F167="Tampa Bay",+NFL!O167,IF(+NFL!$H167="Tampa Bay",+NFL!O167,0))</f>
        <v>29</v>
      </c>
      <c r="P563" s="583" t="str">
        <f>IF(+NFL!$F167="Tampa Bay",+NFL!P167,IF(+NFL!$H167="Tampa Bay",+NFL!P167,0))</f>
        <v>Tampa Bay</v>
      </c>
      <c r="Q563" s="585">
        <f>IF(+NFL!$F167="Tampa Bay",+NFL!Q167,IF(+NFL!$H167="Tampa Bay",+NFL!Q167,0))</f>
        <v>19</v>
      </c>
      <c r="R563" s="586" t="str">
        <f>IF(+NFL!$F167="Tampa Bay",+NFL!R167,IF(+NFL!$H167="Tampa Bay",+NFL!R167,0))</f>
        <v>Washington</v>
      </c>
      <c r="S563" s="585" t="str">
        <f>IF(+NFL!$F167="Tampa Bay",+NFL!S167,IF(+NFL!$H167="Tampa Bay",+NFL!S167,0))</f>
        <v>Tampa Bay</v>
      </c>
      <c r="T563" s="587" t="str">
        <f>IF(+NFL!$F167="Tampa Bay",+NFL!T167,IF(+NFL!$H167="Tampa Bay",+NFL!T167,0))</f>
        <v>Tampa Bay</v>
      </c>
      <c r="U563" s="585" t="str">
        <f>IF(+NFL!$F167="Tampa Bay",+NFL!U167,IF(+NFL!$H167="Tampa Bay",+NFL!U167,0))</f>
        <v>L</v>
      </c>
      <c r="V563" s="586">
        <f>IF(+NFL!$F200="Tampa Bay",+NFL!#REF!,IF(+NFL!$H200="Tampa Bay",+NFL!#REF!,0))</f>
        <v>0</v>
      </c>
      <c r="W563" s="585">
        <f>IF(+NFL!$F200="Tampa Bay",+NFL!#REF!,IF(+NFL!$H200="Tampa Bay",+NFL!#REF!,0))</f>
        <v>0</v>
      </c>
      <c r="X563" s="587">
        <f>IF(+NFL!$F200="Tampa Bay",+NFL!#REF!,IF(+NFL!$H200="Tampa Bay",+NFL!#REF!,0))</f>
        <v>0</v>
      </c>
      <c r="Y563" s="585">
        <f>IF(+NFL!$F200="Tampa Bay",+NFL!#REF!,IF(+NFL!$H200="Tampa Bay",+NFL!#REF!,0))</f>
        <v>0</v>
      </c>
      <c r="Z563" s="586">
        <f>IF(+NFL!$F200="Tampa Bay",+NFL!#REF!,IF(+NFL!$H200="Tampa Bay",+NFL!#REF!,0))</f>
        <v>0</v>
      </c>
      <c r="AA563" s="585">
        <f>IF(+NFL!$F200="Tampa Bay",+NFL!#REF!,IF(+NFL!$H200="Tampa Bay",+NFL!#REF!,0))</f>
        <v>0</v>
      </c>
      <c r="AB563" s="124">
        <f>IF(+NFL!$F200="Tampa Bay",+NFL!#REF!,IF(+NFL!$H200="Tampa Bay",+NFL!#REF!,0))</f>
        <v>0</v>
      </c>
      <c r="AC563" s="182">
        <f>IF(+NFL!$F200="Tampa Bay",+NFL!#REF!,IF(+NFL!$H200="Tampa Bay",+NFL!#REF!,0))</f>
        <v>0</v>
      </c>
      <c r="AD563" s="496">
        <f>IF(+NFL!$F200="Tampa Bay",+NFL!#REF!,IF(+NFL!$H200="Tampa Bay",+NFL!#REF!,0))</f>
        <v>0</v>
      </c>
      <c r="AE563" s="565">
        <f>IF(+NFL!$F200="Tampa Bay",+NFL!#REF!,IF(+NFL!$H200="Tampa Bay",+NFL!#REF!,0))</f>
        <v>0</v>
      </c>
      <c r="AF563" s="496">
        <f>IF(+NFL!$F200="Tampa Bay",+NFL!#REF!,IF(+NFL!$H200="Tampa Bay",+NFL!#REF!,0))</f>
        <v>0</v>
      </c>
      <c r="AG563" s="565">
        <f>IF(+NFL!$F200="Tampa Bay",+NFL!#REF!,IF(+NFL!$H200="Tampa Bay",+NFL!#REF!,0))</f>
        <v>0</v>
      </c>
      <c r="AH563" s="496">
        <f>IF(+NFL!$F200="Tampa Bay",+NFL!#REF!,IF(+NFL!$H200="Tampa Bay",+NFL!#REF!,0))</f>
        <v>0</v>
      </c>
      <c r="AI563" s="565">
        <f>IF(+NFL!$F200="Tampa Bay",+NFL!#REF!,IF(+NFL!$H200="Tampa Bay",+NFL!#REF!,0))</f>
        <v>0</v>
      </c>
      <c r="AJ563" s="496">
        <f>IF(+NFL!$F200="Tampa Bay",+NFL!#REF!,IF(+NFL!$H200="Tampa Bay",+NFL!#REF!,0))</f>
        <v>0</v>
      </c>
      <c r="AK563" s="565">
        <f>IF(+NFL!$F200="Tampa Bay",+NFL!#REF!,IF(+NFL!$H200="Tampa Bay",+NFL!#REF!,0))</f>
        <v>0</v>
      </c>
      <c r="AL563" s="100">
        <f>IF(+NFL!$F200="Tampa Bay",+NFL!#REF!,IF(+NFL!$H200="Tampa Bay",+NFL!#REF!,0))</f>
        <v>0</v>
      </c>
      <c r="AM563" s="82">
        <f>IF(+NFL!$F200="Tampa Bay",+NFL!#REF!,IF(+NFL!$H200="Tampa Bay",+NFL!#REF!,0))</f>
        <v>0</v>
      </c>
      <c r="AN563" s="81">
        <f>IF(+NFL!$F200="Tampa Bay",+NFL!#REF!,IF(+NFL!$H200="Tampa Bay",+NFL!#REF!,0))</f>
        <v>0</v>
      </c>
      <c r="AO563" s="83">
        <f>IF(+NFL!$F200="Tampa Bay",+NFL!#REF!,IF(+NFL!$H200="Tampa Bay",+NFL!#REF!,0))</f>
        <v>0</v>
      </c>
      <c r="AP563" s="480">
        <f>IF(+NFL!$F200="Tampa Bay",+NFL!#REF!,IF(+NFL!$H200="Tampa Bay",+NFL!#REF!,0))</f>
        <v>0</v>
      </c>
      <c r="AQ563" s="72">
        <f>IF(+NFL!$F200="Tampa Bay",+NFL!#REF!,IF(+NFL!$H200="Tampa Bay",+NFL!#REF!,0))</f>
        <v>0</v>
      </c>
      <c r="AR563" s="81">
        <f>IF(+NFL!$F200="Tampa Bay",+NFL!#REF!,IF(+NFL!$H200="Tampa Bay",+NFL!#REF!,0))</f>
        <v>0</v>
      </c>
      <c r="AS563" s="96">
        <f>IF(+NFL!$F200="Tampa Bay",+NFL!#REF!,IF(+NFL!$H200="Tampa Bay",+NFL!#REF!,0))</f>
        <v>0</v>
      </c>
      <c r="AT563" s="96">
        <f>IF(+NFL!$F200="Tampa Bay",+NFL!#REF!,IF(+NFL!$H200="Tampa Bay",+NFL!#REF!,0))</f>
        <v>0</v>
      </c>
      <c r="AU563" s="81">
        <f>IF(+NFL!$F200="Tampa Bay",+NFL!#REF!,IF(+NFL!$H200="Tampa Bay",+NFL!#REF!,0))</f>
        <v>0</v>
      </c>
      <c r="AV563" s="96">
        <f>IF(+NFL!$F200="Tampa Bay",+NFL!#REF!,IF(+NFL!$H200="Tampa Bay",+NFL!#REF!,0))</f>
        <v>0</v>
      </c>
      <c r="AW563" s="70">
        <f>IF(+NFL!$F200="Tampa Bay",+NFL!#REF!,IF(+NFL!$H200="Tampa Bay",+NFL!#REF!,0))</f>
        <v>0</v>
      </c>
      <c r="AX563" s="96">
        <f>IF(+NFL!$F200="Tampa Bay",+NFL!#REF!,IF(+NFL!$H200="Tampa Bay",+NFL!#REF!,0))</f>
        <v>0</v>
      </c>
      <c r="AY563" s="81">
        <f>IF(+NFL!$F200="Tampa Bay",+NFL!#REF!,IF(+NFL!$H200="Tampa Bay",+NFL!#REF!,0))</f>
        <v>0</v>
      </c>
      <c r="AZ563" s="96">
        <f>IF(+NFL!$F200="Tampa Bay",+NFL!#REF!,IF(+NFL!$H200="Tampa Bay",+NFL!#REF!,0))</f>
        <v>0</v>
      </c>
      <c r="BA563" s="70">
        <f>IF(+NFL!$F200="Tampa Bay",+NFL!#REF!,IF(+NFL!$H200="Tampa Bay",+NFL!#REF!,0))</f>
        <v>0</v>
      </c>
      <c r="BB563" s="70">
        <f>IF(+NFL!$F200="Tampa Bay",+NFL!#REF!,IF(+NFL!$H200="Tampa Bay",+NFL!#REF!,0))</f>
        <v>0</v>
      </c>
      <c r="BC563" s="592">
        <f>IF(+NFL!$F200="Tampa Bay",+NFL!#REF!,IF(+NFL!$H200="Tampa Bay",+NFL!#REF!,0))</f>
        <v>0</v>
      </c>
      <c r="BD563" s="81">
        <f>IF(+NFL!$F200="Tampa Bay",+NFL!#REF!,IF(+NFL!$H200="Tampa Bay",+NFL!#REF!,0))</f>
        <v>0</v>
      </c>
      <c r="BE563" s="96">
        <f>IF(+NFL!$F200="Tampa Bay",+NFL!#REF!,IF(+NFL!$H200="Tampa Bay",+NFL!#REF!,0))</f>
        <v>0</v>
      </c>
      <c r="BF563" s="70">
        <f>IF(+NFL!$F200="Tampa Bay",+NFL!#REF!,IF(+NFL!$H200="Tampa Bay",+NFL!#REF!,0))</f>
        <v>0</v>
      </c>
      <c r="BG563" s="81">
        <f>IF(+NFL!$F200="Tampa Bay",+NFL!#REF!,IF(+NFL!$H200="Tampa Bay",+NFL!#REF!,0))</f>
        <v>0</v>
      </c>
      <c r="BH563" s="96">
        <f>IF(+NFL!$F200="Tampa Bay",+NFL!#REF!,IF(+NFL!$H200="Tampa Bay",+NFL!#REF!,0))</f>
        <v>0</v>
      </c>
      <c r="BI563" s="70">
        <f>IF(+NFL!$F200="Tampa Bay",+NFL!#REF!,IF(+NFL!$H200="Tampa Bay",+NFL!#REF!,0))</f>
        <v>0</v>
      </c>
      <c r="BJ563" s="124">
        <f>IF(+NFL!$F200="Tampa Bay",+NFL!#REF!,IF(+NFL!$H200="Tampa Bay",+NFL!#REF!,0))</f>
        <v>0</v>
      </c>
      <c r="BK563" s="182">
        <f>IF(+NFL!$F200="Tampa Bay",+NFL!#REF!,IF(+NFL!$H200="Tampa Bay",+NFL!#REF!,0))</f>
        <v>0</v>
      </c>
    </row>
    <row r="564" spans="1:63" s="310" customFormat="1" x14ac:dyDescent="0.8">
      <c r="A564" s="70">
        <f>IF(+NFL!$F193="Tampa Bay",+NFL!A193,IF(+NFL!$H193="Tampa Bay",+NFL!A193,0))</f>
        <v>11</v>
      </c>
      <c r="B564" s="480" t="str">
        <f>IF(+NFL!$F193="Tampa Bay",+NFL!B193,IF(+NFL!$H193="Tampa Bay",+NFL!B193,0))</f>
        <v>Mon</v>
      </c>
      <c r="C564" s="72">
        <f>IF(+NFL!$F193="Tampa Bay",+NFL!C193,IF(+NFL!$H193="Tampa Bay",+NFL!C193,0))</f>
        <v>44522</v>
      </c>
      <c r="D564" s="73">
        <f>IF(+NFL!$F193="Tampa Bay",+NFL!D193,IF(+NFL!$H193="Tampa Bay",+NFL!D193,0))</f>
        <v>0.84375</v>
      </c>
      <c r="E564" s="70" t="str">
        <f>IF(+NFL!$F193="Tampa Bay",+NFL!E193,IF(+NFL!$H193="Tampa Bay",+NFL!E193,0))</f>
        <v>ESPN</v>
      </c>
      <c r="F564" s="189" t="str">
        <f>IF(+NFL!$F193="Tampa Bay",+NFL!F193,IF(+NFL!$H193="Tampa Bay",+NFL!F193,0))</f>
        <v>NY Giants</v>
      </c>
      <c r="G564" s="70" t="str">
        <f>IF(+NFL!$F193="Tampa Bay",+NFL!G193,IF(+NFL!$H193="Tampa Bay",+NFL!G193,0))</f>
        <v>NFCE</v>
      </c>
      <c r="H564" s="189" t="str">
        <f>IF(+NFL!$F193="Tampa Bay",+NFL!H193,IF(+NFL!$H193="Tampa Bay",+NFL!H193,0))</f>
        <v>Tampa Bay</v>
      </c>
      <c r="I564" s="70" t="str">
        <f>IF(+NFL!$F193="Tampa Bay",+NFL!I193,IF(+NFL!$H193="Tampa Bay",+NFL!I193,0))</f>
        <v>NFCS</v>
      </c>
      <c r="J564" s="496" t="str">
        <f>IF(+NFL!$F193="Tampa Bay",+NFL!J193,IF(+NFL!$H193="Tampa Bay",+NFL!J193,0))</f>
        <v>Tampa Bay</v>
      </c>
      <c r="K564" s="510" t="str">
        <f>IF(+NFL!$F193="Tampa Bay",+NFL!K193,IF(+NFL!$H193="Tampa Bay",+NFL!K193,0))</f>
        <v>NY Giants</v>
      </c>
      <c r="L564" s="572">
        <f>IF(+NFL!$F193="Tampa Bay",+NFL!L193,IF(+NFL!$H193="Tampa Bay",+NFL!L193,0))</f>
        <v>10.5</v>
      </c>
      <c r="M564" s="573">
        <f>IF(+NFL!$F193="Tampa Bay",+NFL!M193,IF(+NFL!$H193="Tampa Bay",+NFL!M193,0))</f>
        <v>49.5</v>
      </c>
      <c r="N564" s="583" t="str">
        <f>IF(+NFL!$F193="Tampa Bay",+NFL!N193,IF(+NFL!$H193="Tampa Bay",+NFL!N193,0))</f>
        <v>Tampa Bay</v>
      </c>
      <c r="O564" s="584">
        <f>IF(+NFL!$F193="Tampa Bay",+NFL!O193,IF(+NFL!$H193="Tampa Bay",+NFL!O193,0))</f>
        <v>30</v>
      </c>
      <c r="P564" s="583" t="str">
        <f>IF(+NFL!$F193="Tampa Bay",+NFL!P193,IF(+NFL!$H193="Tampa Bay",+NFL!P193,0))</f>
        <v>NY Giants</v>
      </c>
      <c r="Q564" s="585">
        <f>IF(+NFL!$F193="Tampa Bay",+NFL!Q193,IF(+NFL!$H193="Tampa Bay",+NFL!Q193,0))</f>
        <v>10</v>
      </c>
      <c r="R564" s="586" t="str">
        <f>IF(+NFL!$F193="Tampa Bay",+NFL!R193,IF(+NFL!$H193="Tampa Bay",+NFL!R193,0))</f>
        <v>Tampa Bay</v>
      </c>
      <c r="S564" s="585" t="str">
        <f>IF(+NFL!$F193="Tampa Bay",+NFL!S193,IF(+NFL!$H193="Tampa Bay",+NFL!S193,0))</f>
        <v>NY Giants</v>
      </c>
      <c r="T564" s="587" t="str">
        <f>IF(+NFL!$F193="Tampa Bay",+NFL!T193,IF(+NFL!$H193="Tampa Bay",+NFL!T193,0))</f>
        <v>NY Giants</v>
      </c>
      <c r="U564" s="585" t="str">
        <f>IF(+NFL!$F193="Tampa Bay",+NFL!U193,IF(+NFL!$H193="Tampa Bay",+NFL!U193,0))</f>
        <v>L</v>
      </c>
      <c r="V564" s="586">
        <f>IF(+NFL!$F220="Tampa Bay",+NFL!#REF!,IF(+NFL!$H220="Tampa Bay",+NFL!#REF!,0))</f>
        <v>0</v>
      </c>
      <c r="W564" s="585">
        <f>IF(+NFL!$F220="Tampa Bay",+NFL!#REF!,IF(+NFL!$H220="Tampa Bay",+NFL!#REF!,0))</f>
        <v>0</v>
      </c>
      <c r="X564" s="587">
        <f>IF(+NFL!$F220="Tampa Bay",+NFL!#REF!,IF(+NFL!$H220="Tampa Bay",+NFL!#REF!,0))</f>
        <v>0</v>
      </c>
      <c r="Y564" s="585">
        <f>IF(+NFL!$F220="Tampa Bay",+NFL!#REF!,IF(+NFL!$H220="Tampa Bay",+NFL!#REF!,0))</f>
        <v>0</v>
      </c>
      <c r="Z564" s="586">
        <f>IF(+NFL!$F220="Tampa Bay",+NFL!#REF!,IF(+NFL!$H220="Tampa Bay",+NFL!#REF!,0))</f>
        <v>0</v>
      </c>
      <c r="AA564" s="585">
        <f>IF(+NFL!$F220="Tampa Bay",+NFL!#REF!,IF(+NFL!$H220="Tampa Bay",+NFL!#REF!,0))</f>
        <v>0</v>
      </c>
      <c r="AB564" s="124">
        <f>IF(+NFL!$F220="Tampa Bay",+NFL!#REF!,IF(+NFL!$H220="Tampa Bay",+NFL!#REF!,0))</f>
        <v>0</v>
      </c>
      <c r="AC564" s="182">
        <f>IF(+NFL!$F220="Tampa Bay",+NFL!#REF!,IF(+NFL!$H220="Tampa Bay",+NFL!#REF!,0))</f>
        <v>0</v>
      </c>
      <c r="AD564" s="496">
        <f>IF(+NFL!$F220="Tampa Bay",+NFL!#REF!,IF(+NFL!$H220="Tampa Bay",+NFL!#REF!,0))</f>
        <v>0</v>
      </c>
      <c r="AE564" s="565">
        <f>IF(+NFL!$F220="Tampa Bay",+NFL!#REF!,IF(+NFL!$H220="Tampa Bay",+NFL!#REF!,0))</f>
        <v>0</v>
      </c>
      <c r="AF564" s="496">
        <f>IF(+NFL!$F220="Tampa Bay",+NFL!#REF!,IF(+NFL!$H220="Tampa Bay",+NFL!#REF!,0))</f>
        <v>0</v>
      </c>
      <c r="AG564" s="565">
        <f>IF(+NFL!$F220="Tampa Bay",+NFL!#REF!,IF(+NFL!$H220="Tampa Bay",+NFL!#REF!,0))</f>
        <v>0</v>
      </c>
      <c r="AH564" s="496">
        <f>IF(+NFL!$F220="Tampa Bay",+NFL!#REF!,IF(+NFL!$H220="Tampa Bay",+NFL!#REF!,0))</f>
        <v>0</v>
      </c>
      <c r="AI564" s="565">
        <f>IF(+NFL!$F220="Tampa Bay",+NFL!#REF!,IF(+NFL!$H220="Tampa Bay",+NFL!#REF!,0))</f>
        <v>0</v>
      </c>
      <c r="AJ564" s="496">
        <f>IF(+NFL!$F220="Tampa Bay",+NFL!#REF!,IF(+NFL!$H220="Tampa Bay",+NFL!#REF!,0))</f>
        <v>0</v>
      </c>
      <c r="AK564" s="565">
        <f>IF(+NFL!$F220="Tampa Bay",+NFL!#REF!,IF(+NFL!$H220="Tampa Bay",+NFL!#REF!,0))</f>
        <v>0</v>
      </c>
      <c r="AL564" s="100">
        <f>IF(+NFL!$F220="Tampa Bay",+NFL!#REF!,IF(+NFL!$H220="Tampa Bay",+NFL!#REF!,0))</f>
        <v>0</v>
      </c>
      <c r="AM564" s="82">
        <f>IF(+NFL!$F220="Tampa Bay",+NFL!#REF!,IF(+NFL!$H220="Tampa Bay",+NFL!#REF!,0))</f>
        <v>0</v>
      </c>
      <c r="AN564" s="81">
        <f>IF(+NFL!$F220="Tampa Bay",+NFL!#REF!,IF(+NFL!$H220="Tampa Bay",+NFL!#REF!,0))</f>
        <v>0</v>
      </c>
      <c r="AO564" s="83">
        <f>IF(+NFL!$F220="Tampa Bay",+NFL!#REF!,IF(+NFL!$H220="Tampa Bay",+NFL!#REF!,0))</f>
        <v>0</v>
      </c>
      <c r="AP564" s="480">
        <f>IF(+NFL!$F220="Tampa Bay",+NFL!#REF!,IF(+NFL!$H220="Tampa Bay",+NFL!#REF!,0))</f>
        <v>0</v>
      </c>
      <c r="AQ564" s="72">
        <f>IF(+NFL!$F220="Tampa Bay",+NFL!#REF!,IF(+NFL!$H220="Tampa Bay",+NFL!#REF!,0))</f>
        <v>0</v>
      </c>
      <c r="AR564" s="81">
        <f>IF(+NFL!$F220="Tampa Bay",+NFL!#REF!,IF(+NFL!$H220="Tampa Bay",+NFL!#REF!,0))</f>
        <v>0</v>
      </c>
      <c r="AS564" s="96">
        <f>IF(+NFL!$F220="Tampa Bay",+NFL!#REF!,IF(+NFL!$H220="Tampa Bay",+NFL!#REF!,0))</f>
        <v>0</v>
      </c>
      <c r="AT564" s="96">
        <f>IF(+NFL!$F220="Tampa Bay",+NFL!#REF!,IF(+NFL!$H220="Tampa Bay",+NFL!#REF!,0))</f>
        <v>0</v>
      </c>
      <c r="AU564" s="81">
        <f>IF(+NFL!$F220="Tampa Bay",+NFL!#REF!,IF(+NFL!$H220="Tampa Bay",+NFL!#REF!,0))</f>
        <v>0</v>
      </c>
      <c r="AV564" s="96">
        <f>IF(+NFL!$F220="Tampa Bay",+NFL!#REF!,IF(+NFL!$H220="Tampa Bay",+NFL!#REF!,0))</f>
        <v>0</v>
      </c>
      <c r="AW564" s="70">
        <f>IF(+NFL!$F220="Tampa Bay",+NFL!#REF!,IF(+NFL!$H220="Tampa Bay",+NFL!#REF!,0))</f>
        <v>0</v>
      </c>
      <c r="AX564" s="96">
        <f>IF(+NFL!$F220="Tampa Bay",+NFL!#REF!,IF(+NFL!$H220="Tampa Bay",+NFL!#REF!,0))</f>
        <v>0</v>
      </c>
      <c r="AY564" s="81">
        <f>IF(+NFL!$F220="Tampa Bay",+NFL!#REF!,IF(+NFL!$H220="Tampa Bay",+NFL!#REF!,0))</f>
        <v>0</v>
      </c>
      <c r="AZ564" s="96">
        <f>IF(+NFL!$F220="Tampa Bay",+NFL!#REF!,IF(+NFL!$H220="Tampa Bay",+NFL!#REF!,0))</f>
        <v>0</v>
      </c>
      <c r="BA564" s="70">
        <f>IF(+NFL!$F220="Tampa Bay",+NFL!#REF!,IF(+NFL!$H220="Tampa Bay",+NFL!#REF!,0))</f>
        <v>0</v>
      </c>
      <c r="BB564" s="70">
        <f>IF(+NFL!$F220="Tampa Bay",+NFL!#REF!,IF(+NFL!$H220="Tampa Bay",+NFL!#REF!,0))</f>
        <v>0</v>
      </c>
      <c r="BC564" s="592">
        <f>IF(+NFL!$F220="Tampa Bay",+NFL!#REF!,IF(+NFL!$H220="Tampa Bay",+NFL!#REF!,0))</f>
        <v>0</v>
      </c>
      <c r="BD564" s="81">
        <f>IF(+NFL!$F220="Tampa Bay",+NFL!#REF!,IF(+NFL!$H220="Tampa Bay",+NFL!#REF!,0))</f>
        <v>0</v>
      </c>
      <c r="BE564" s="96">
        <f>IF(+NFL!$F220="Tampa Bay",+NFL!#REF!,IF(+NFL!$H220="Tampa Bay",+NFL!#REF!,0))</f>
        <v>0</v>
      </c>
      <c r="BF564" s="70">
        <f>IF(+NFL!$F220="Tampa Bay",+NFL!#REF!,IF(+NFL!$H220="Tampa Bay",+NFL!#REF!,0))</f>
        <v>0</v>
      </c>
      <c r="BG564" s="81">
        <f>IF(+NFL!$F220="Tampa Bay",+NFL!#REF!,IF(+NFL!$H220="Tampa Bay",+NFL!#REF!,0))</f>
        <v>0</v>
      </c>
      <c r="BH564" s="96">
        <f>IF(+NFL!$F220="Tampa Bay",+NFL!#REF!,IF(+NFL!$H220="Tampa Bay",+NFL!#REF!,0))</f>
        <v>0</v>
      </c>
      <c r="BI564" s="70">
        <f>IF(+NFL!$F220="Tampa Bay",+NFL!#REF!,IF(+NFL!$H220="Tampa Bay",+NFL!#REF!,0))</f>
        <v>0</v>
      </c>
      <c r="BJ564" s="124">
        <f>IF(+NFL!$F220="Tampa Bay",+NFL!#REF!,IF(+NFL!$H220="Tampa Bay",+NFL!#REF!,0))</f>
        <v>0</v>
      </c>
      <c r="BK564" s="182">
        <f>IF(+NFL!$F220="Tampa Bay",+NFL!#REF!,IF(+NFL!$H220="Tampa Bay",+NFL!#REF!,0))</f>
        <v>0</v>
      </c>
    </row>
    <row r="565" spans="1:63" s="310" customFormat="1" x14ac:dyDescent="0.8">
      <c r="A565" s="70">
        <f>IF(+NFL!$F201="Tampa Bay",+NFL!A201,IF(+NFL!$H201="Tampa Bay",+NFL!A201,0))</f>
        <v>12</v>
      </c>
      <c r="B565" s="480" t="str">
        <f>IF(+NFL!$F201="Tampa Bay",+NFL!B201,IF(+NFL!$H201="Tampa Bay",+NFL!B201,0))</f>
        <v>Sun</v>
      </c>
      <c r="C565" s="72">
        <f>IF(+NFL!$F201="Tampa Bay",+NFL!C201,IF(+NFL!$H201="Tampa Bay",+NFL!C201,0))</f>
        <v>44528</v>
      </c>
      <c r="D565" s="73">
        <f>IF(+NFL!$F201="Tampa Bay",+NFL!D201,IF(+NFL!$H201="Tampa Bay",+NFL!D201,0))</f>
        <v>0.54166666666666663</v>
      </c>
      <c r="E565" s="70" t="str">
        <f>IF(+NFL!$F201="Tampa Bay",+NFL!E201,IF(+NFL!$H201="Tampa Bay",+NFL!E201,0))</f>
        <v>Fox</v>
      </c>
      <c r="F565" s="189" t="str">
        <f>IF(+NFL!$F201="Tampa Bay",+NFL!F201,IF(+NFL!$H201="Tampa Bay",+NFL!F201,0))</f>
        <v>Tampa Bay</v>
      </c>
      <c r="G565" s="70" t="str">
        <f>IF(+NFL!$F201="Tampa Bay",+NFL!G201,IF(+NFL!$H201="Tampa Bay",+NFL!G201,0))</f>
        <v>NFCS</v>
      </c>
      <c r="H565" s="189" t="str">
        <f>IF(+NFL!$F201="Tampa Bay",+NFL!H201,IF(+NFL!$H201="Tampa Bay",+NFL!H201,0))</f>
        <v>Indianapolis</v>
      </c>
      <c r="I565" s="70" t="str">
        <f>IF(+NFL!$F201="Tampa Bay",+NFL!I201,IF(+NFL!$H201="Tampa Bay",+NFL!I201,0))</f>
        <v>AFCS</v>
      </c>
      <c r="J565" s="496" t="str">
        <f>IF(+NFL!$F201="Tampa Bay",+NFL!J201,IF(+NFL!$H201="Tampa Bay",+NFL!J201,0))</f>
        <v>Tampa Bay</v>
      </c>
      <c r="K565" s="510" t="str">
        <f>IF(+NFL!$F201="Tampa Bay",+NFL!K201,IF(+NFL!$H201="Tampa Bay",+NFL!K201,0))</f>
        <v>Indianapolis</v>
      </c>
      <c r="L565" s="572">
        <f>IF(+NFL!$F201="Tampa Bay",+NFL!L201,IF(+NFL!$H201="Tampa Bay",+NFL!L201,0))</f>
        <v>2.5</v>
      </c>
      <c r="M565" s="573">
        <f>IF(+NFL!$F201="Tampa Bay",+NFL!M201,IF(+NFL!$H201="Tampa Bay",+NFL!M201,0))</f>
        <v>51.5</v>
      </c>
      <c r="N565" s="583" t="str">
        <f>IF(+NFL!$F201="Tampa Bay",+NFL!N201,IF(+NFL!$H201="Tampa Bay",+NFL!N201,0))</f>
        <v>Tampa Bay</v>
      </c>
      <c r="O565" s="584">
        <f>IF(+NFL!$F201="Tampa Bay",+NFL!O201,IF(+NFL!$H201="Tampa Bay",+NFL!O201,0))</f>
        <v>38</v>
      </c>
      <c r="P565" s="583" t="str">
        <f>IF(+NFL!$F201="Tampa Bay",+NFL!P201,IF(+NFL!$H201="Tampa Bay",+NFL!P201,0))</f>
        <v>Indianapolis</v>
      </c>
      <c r="Q565" s="585">
        <f>IF(+NFL!$F201="Tampa Bay",+NFL!Q201,IF(+NFL!$H201="Tampa Bay",+NFL!Q201,0))</f>
        <v>31</v>
      </c>
      <c r="R565" s="586" t="str">
        <f>IF(+NFL!$F201="Tampa Bay",+NFL!R201,IF(+NFL!$H201="Tampa Bay",+NFL!R201,0))</f>
        <v>Tampa Bay</v>
      </c>
      <c r="S565" s="585" t="str">
        <f>IF(+NFL!$F201="Tampa Bay",+NFL!S201,IF(+NFL!$H201="Tampa Bay",+NFL!S201,0))</f>
        <v>Indianapolis</v>
      </c>
      <c r="T565" s="587" t="str">
        <f>IF(+NFL!$F201="Tampa Bay",+NFL!T201,IF(+NFL!$H201="Tampa Bay",+NFL!T201,0))</f>
        <v>Tampa Bay</v>
      </c>
      <c r="U565" s="585" t="str">
        <f>IF(+NFL!$F201="Tampa Bay",+NFL!U201,IF(+NFL!$H201="Tampa Bay",+NFL!U201,0))</f>
        <v>W</v>
      </c>
      <c r="V565" s="586">
        <f>IF(+NFL!$F236="Tampa Bay",+NFL!#REF!,IF(+NFL!$H236="Tampa Bay",+NFL!#REF!,0))</f>
        <v>0</v>
      </c>
      <c r="W565" s="585">
        <f>IF(+NFL!$F236="Tampa Bay",+NFL!#REF!,IF(+NFL!$H236="Tampa Bay",+NFL!#REF!,0))</f>
        <v>0</v>
      </c>
      <c r="X565" s="587">
        <f>IF(+NFL!$F236="Tampa Bay",+NFL!#REF!,IF(+NFL!$H236="Tampa Bay",+NFL!#REF!,0))</f>
        <v>0</v>
      </c>
      <c r="Y565" s="585">
        <f>IF(+NFL!$F236="Tampa Bay",+NFL!#REF!,IF(+NFL!$H236="Tampa Bay",+NFL!#REF!,0))</f>
        <v>0</v>
      </c>
      <c r="Z565" s="586">
        <f>IF(+NFL!$F236="Tampa Bay",+NFL!#REF!,IF(+NFL!$H236="Tampa Bay",+NFL!#REF!,0))</f>
        <v>0</v>
      </c>
      <c r="AA565" s="585">
        <f>IF(+NFL!$F236="Tampa Bay",+NFL!#REF!,IF(+NFL!$H236="Tampa Bay",+NFL!#REF!,0))</f>
        <v>0</v>
      </c>
      <c r="AB565" s="124">
        <f>IF(+NFL!$F236="Tampa Bay",+NFL!#REF!,IF(+NFL!$H236="Tampa Bay",+NFL!#REF!,0))</f>
        <v>0</v>
      </c>
      <c r="AC565" s="182">
        <f>IF(+NFL!$F236="Tampa Bay",+NFL!#REF!,IF(+NFL!$H236="Tampa Bay",+NFL!#REF!,0))</f>
        <v>0</v>
      </c>
      <c r="AD565" s="496">
        <f>IF(+NFL!$F236="Tampa Bay",+NFL!#REF!,IF(+NFL!$H236="Tampa Bay",+NFL!#REF!,0))</f>
        <v>0</v>
      </c>
      <c r="AE565" s="565">
        <f>IF(+NFL!$F236="Tampa Bay",+NFL!#REF!,IF(+NFL!$H236="Tampa Bay",+NFL!#REF!,0))</f>
        <v>0</v>
      </c>
      <c r="AF565" s="496">
        <f>IF(+NFL!$F236="Tampa Bay",+NFL!#REF!,IF(+NFL!$H236="Tampa Bay",+NFL!#REF!,0))</f>
        <v>0</v>
      </c>
      <c r="AG565" s="565">
        <f>IF(+NFL!$F236="Tampa Bay",+NFL!#REF!,IF(+NFL!$H236="Tampa Bay",+NFL!#REF!,0))</f>
        <v>0</v>
      </c>
      <c r="AH565" s="496">
        <f>IF(+NFL!$F236="Tampa Bay",+NFL!#REF!,IF(+NFL!$H236="Tampa Bay",+NFL!#REF!,0))</f>
        <v>0</v>
      </c>
      <c r="AI565" s="565">
        <f>IF(+NFL!$F236="Tampa Bay",+NFL!#REF!,IF(+NFL!$H236="Tampa Bay",+NFL!#REF!,0))</f>
        <v>0</v>
      </c>
      <c r="AJ565" s="496">
        <f>IF(+NFL!$F236="Tampa Bay",+NFL!#REF!,IF(+NFL!$H236="Tampa Bay",+NFL!#REF!,0))</f>
        <v>0</v>
      </c>
      <c r="AK565" s="565">
        <f>IF(+NFL!$F236="Tampa Bay",+NFL!#REF!,IF(+NFL!$H236="Tampa Bay",+NFL!#REF!,0))</f>
        <v>0</v>
      </c>
      <c r="AL565" s="100">
        <f>IF(+NFL!$F236="Tampa Bay",+NFL!#REF!,IF(+NFL!$H236="Tampa Bay",+NFL!#REF!,0))</f>
        <v>0</v>
      </c>
      <c r="AM565" s="82">
        <f>IF(+NFL!$F236="Tampa Bay",+NFL!#REF!,IF(+NFL!$H236="Tampa Bay",+NFL!#REF!,0))</f>
        <v>0</v>
      </c>
      <c r="AN565" s="81">
        <f>IF(+NFL!$F236="Tampa Bay",+NFL!#REF!,IF(+NFL!$H236="Tampa Bay",+NFL!#REF!,0))</f>
        <v>0</v>
      </c>
      <c r="AO565" s="83">
        <f>IF(+NFL!$F236="Tampa Bay",+NFL!#REF!,IF(+NFL!$H236="Tampa Bay",+NFL!#REF!,0))</f>
        <v>0</v>
      </c>
      <c r="AP565" s="480">
        <f>IF(+NFL!$F236="Tampa Bay",+NFL!#REF!,IF(+NFL!$H236="Tampa Bay",+NFL!#REF!,0))</f>
        <v>0</v>
      </c>
      <c r="AQ565" s="72">
        <f>IF(+NFL!$F236="Tampa Bay",+NFL!#REF!,IF(+NFL!$H236="Tampa Bay",+NFL!#REF!,0))</f>
        <v>0</v>
      </c>
      <c r="AR565" s="81">
        <f>IF(+NFL!$F236="Tampa Bay",+NFL!#REF!,IF(+NFL!$H236="Tampa Bay",+NFL!#REF!,0))</f>
        <v>0</v>
      </c>
      <c r="AS565" s="96">
        <f>IF(+NFL!$F236="Tampa Bay",+NFL!#REF!,IF(+NFL!$H236="Tampa Bay",+NFL!#REF!,0))</f>
        <v>0</v>
      </c>
      <c r="AT565" s="96">
        <f>IF(+NFL!$F236="Tampa Bay",+NFL!#REF!,IF(+NFL!$H236="Tampa Bay",+NFL!#REF!,0))</f>
        <v>0</v>
      </c>
      <c r="AU565" s="81">
        <f>IF(+NFL!$F236="Tampa Bay",+NFL!#REF!,IF(+NFL!$H236="Tampa Bay",+NFL!#REF!,0))</f>
        <v>0</v>
      </c>
      <c r="AV565" s="96">
        <f>IF(+NFL!$F236="Tampa Bay",+NFL!#REF!,IF(+NFL!$H236="Tampa Bay",+NFL!#REF!,0))</f>
        <v>0</v>
      </c>
      <c r="AW565" s="70">
        <f>IF(+NFL!$F236="Tampa Bay",+NFL!#REF!,IF(+NFL!$H236="Tampa Bay",+NFL!#REF!,0))</f>
        <v>0</v>
      </c>
      <c r="AX565" s="96">
        <f>IF(+NFL!$F236="Tampa Bay",+NFL!#REF!,IF(+NFL!$H236="Tampa Bay",+NFL!#REF!,0))</f>
        <v>0</v>
      </c>
      <c r="AY565" s="81">
        <f>IF(+NFL!$F236="Tampa Bay",+NFL!#REF!,IF(+NFL!$H236="Tampa Bay",+NFL!#REF!,0))</f>
        <v>0</v>
      </c>
      <c r="AZ565" s="96">
        <f>IF(+NFL!$F236="Tampa Bay",+NFL!#REF!,IF(+NFL!$H236="Tampa Bay",+NFL!#REF!,0))</f>
        <v>0</v>
      </c>
      <c r="BA565" s="70">
        <f>IF(+NFL!$F236="Tampa Bay",+NFL!#REF!,IF(+NFL!$H236="Tampa Bay",+NFL!#REF!,0))</f>
        <v>0</v>
      </c>
      <c r="BB565" s="70">
        <f>IF(+NFL!$F236="Tampa Bay",+NFL!#REF!,IF(+NFL!$H236="Tampa Bay",+NFL!#REF!,0))</f>
        <v>0</v>
      </c>
      <c r="BC565" s="592">
        <f>IF(+NFL!$F236="Tampa Bay",+NFL!#REF!,IF(+NFL!$H236="Tampa Bay",+NFL!#REF!,0))</f>
        <v>0</v>
      </c>
      <c r="BD565" s="81">
        <f>IF(+NFL!$F236="Tampa Bay",+NFL!#REF!,IF(+NFL!$H236="Tampa Bay",+NFL!#REF!,0))</f>
        <v>0</v>
      </c>
      <c r="BE565" s="96">
        <f>IF(+NFL!$F236="Tampa Bay",+NFL!#REF!,IF(+NFL!$H236="Tampa Bay",+NFL!#REF!,0))</f>
        <v>0</v>
      </c>
      <c r="BF565" s="70">
        <f>IF(+NFL!$F236="Tampa Bay",+NFL!#REF!,IF(+NFL!$H236="Tampa Bay",+NFL!#REF!,0))</f>
        <v>0</v>
      </c>
      <c r="BG565" s="81">
        <f>IF(+NFL!$F236="Tampa Bay",+NFL!#REF!,IF(+NFL!$H236="Tampa Bay",+NFL!#REF!,0))</f>
        <v>0</v>
      </c>
      <c r="BH565" s="96">
        <f>IF(+NFL!$F236="Tampa Bay",+NFL!#REF!,IF(+NFL!$H236="Tampa Bay",+NFL!#REF!,0))</f>
        <v>0</v>
      </c>
      <c r="BI565" s="70">
        <f>IF(+NFL!$F236="Tampa Bay",+NFL!#REF!,IF(+NFL!$H236="Tampa Bay",+NFL!#REF!,0))</f>
        <v>0</v>
      </c>
      <c r="BJ565" s="124">
        <f>IF(+NFL!$F236="Tampa Bay",+NFL!#REF!,IF(+NFL!$H236="Tampa Bay",+NFL!#REF!,0))</f>
        <v>0</v>
      </c>
      <c r="BK565" s="182">
        <f>IF(+NFL!$F236="Tampa Bay",+NFL!#REF!,IF(+NFL!$H236="Tampa Bay",+NFL!#REF!,0))</f>
        <v>0</v>
      </c>
    </row>
    <row r="566" spans="1:63" s="310" customFormat="1" x14ac:dyDescent="0.8">
      <c r="A566" s="70">
        <f>IF(+NFL!$F216="Tampa Bay",+NFL!A216,IF(+NFL!$H216="Tampa Bay",+NFL!A216,0))</f>
        <v>13</v>
      </c>
      <c r="B566" s="480" t="str">
        <f>IF(+NFL!$F216="Tampa Bay",+NFL!B216,IF(+NFL!$H216="Tampa Bay",+NFL!B216,0))</f>
        <v>Sun</v>
      </c>
      <c r="C566" s="72">
        <f>IF(+NFL!$F216="Tampa Bay",+NFL!C216,IF(+NFL!$H216="Tampa Bay",+NFL!C216,0))</f>
        <v>44535</v>
      </c>
      <c r="D566" s="73">
        <f>IF(+NFL!$F216="Tampa Bay",+NFL!D216,IF(+NFL!$H216="Tampa Bay",+NFL!D216,0))</f>
        <v>0.54166666666666663</v>
      </c>
      <c r="E566" s="70" t="str">
        <f>IF(+NFL!$F216="Tampa Bay",+NFL!E216,IF(+NFL!$H216="Tampa Bay",+NFL!E216,0))</f>
        <v>Fox</v>
      </c>
      <c r="F566" s="189" t="str">
        <f>IF(+NFL!$F216="Tampa Bay",+NFL!F216,IF(+NFL!$H216="Tampa Bay",+NFL!F216,0))</f>
        <v>Tampa Bay</v>
      </c>
      <c r="G566" s="70" t="str">
        <f>IF(+NFL!$F216="Tampa Bay",+NFL!G216,IF(+NFL!$H216="Tampa Bay",+NFL!G216,0))</f>
        <v>NFCS</v>
      </c>
      <c r="H566" s="189" t="str">
        <f>IF(+NFL!$F216="Tampa Bay",+NFL!H216,IF(+NFL!$H216="Tampa Bay",+NFL!H216,0))</f>
        <v>Atlanta</v>
      </c>
      <c r="I566" s="70" t="str">
        <f>IF(+NFL!$F216="Tampa Bay",+NFL!I216,IF(+NFL!$H216="Tampa Bay",+NFL!I216,0))</f>
        <v>NFCS</v>
      </c>
      <c r="J566" s="496" t="str">
        <f>IF(+NFL!$F216="Tampa Bay",+NFL!J216,IF(+NFL!$H216="Tampa Bay",+NFL!J216,0))</f>
        <v>Tampa Bay</v>
      </c>
      <c r="K566" s="510" t="str">
        <f>IF(+NFL!$F216="Tampa Bay",+NFL!K216,IF(+NFL!$H216="Tampa Bay",+NFL!K216,0))</f>
        <v>Atlanta</v>
      </c>
      <c r="L566" s="572">
        <f>IF(+NFL!$F216="Tampa Bay",+NFL!L216,IF(+NFL!$H216="Tampa Bay",+NFL!L216,0))</f>
        <v>10.5</v>
      </c>
      <c r="M566" s="573">
        <f>IF(+NFL!$F216="Tampa Bay",+NFL!M216,IF(+NFL!$H216="Tampa Bay",+NFL!M216,0))</f>
        <v>50.5</v>
      </c>
      <c r="N566" s="583" t="str">
        <f>IF(+NFL!$F216="Tampa Bay",+NFL!N216,IF(+NFL!$H216="Tampa Bay",+NFL!N216,0))</f>
        <v>Tampa Bay</v>
      </c>
      <c r="O566" s="584">
        <f>IF(+NFL!$F216="Tampa Bay",+NFL!O216,IF(+NFL!$H216="Tampa Bay",+NFL!O216,0))</f>
        <v>30</v>
      </c>
      <c r="P566" s="583" t="str">
        <f>IF(+NFL!$F216="Tampa Bay",+NFL!P216,IF(+NFL!$H216="Tampa Bay",+NFL!P216,0))</f>
        <v>Atlanta</v>
      </c>
      <c r="Q566" s="585">
        <f>IF(+NFL!$F216="Tampa Bay",+NFL!Q216,IF(+NFL!$H216="Tampa Bay",+NFL!Q216,0))</f>
        <v>17</v>
      </c>
      <c r="R566" s="586" t="str">
        <f>IF(+NFL!$F216="Tampa Bay",+NFL!R216,IF(+NFL!$H216="Tampa Bay",+NFL!R216,0))</f>
        <v>Tampa Bay</v>
      </c>
      <c r="S566" s="585" t="str">
        <f>IF(+NFL!$F216="Tampa Bay",+NFL!S216,IF(+NFL!$H216="Tampa Bay",+NFL!S216,0))</f>
        <v>Atlanta</v>
      </c>
      <c r="T566" s="587" t="str">
        <f>IF(+NFL!$F216="Tampa Bay",+NFL!T216,IF(+NFL!$H216="Tampa Bay",+NFL!T216,0))</f>
        <v>Tampa Bay</v>
      </c>
      <c r="U566" s="585" t="str">
        <f>IF(+NFL!$F216="Tampa Bay",+NFL!U216,IF(+NFL!$H216="Tampa Bay",+NFL!U216,0))</f>
        <v>W</v>
      </c>
      <c r="V566" s="586">
        <f>IF(+NFL!$F265="Tampa Bay",+NFL!#REF!,IF(+NFL!$H265="Tampa Bay",+NFL!#REF!,0))</f>
        <v>0</v>
      </c>
      <c r="W566" s="585">
        <f>IF(+NFL!$F265="Tampa Bay",+NFL!#REF!,IF(+NFL!$H265="Tampa Bay",+NFL!#REF!,0))</f>
        <v>0</v>
      </c>
      <c r="X566" s="587">
        <f>IF(+NFL!$F265="Tampa Bay",+NFL!#REF!,IF(+NFL!$H265="Tampa Bay",+NFL!#REF!,0))</f>
        <v>0</v>
      </c>
      <c r="Y566" s="585">
        <f>IF(+NFL!$F265="Tampa Bay",+NFL!#REF!,IF(+NFL!$H265="Tampa Bay",+NFL!#REF!,0))</f>
        <v>0</v>
      </c>
      <c r="Z566" s="586">
        <f>IF(+NFL!$F265="Tampa Bay",+NFL!#REF!,IF(+NFL!$H265="Tampa Bay",+NFL!#REF!,0))</f>
        <v>0</v>
      </c>
      <c r="AA566" s="585">
        <f>IF(+NFL!$F265="Tampa Bay",+NFL!#REF!,IF(+NFL!$H265="Tampa Bay",+NFL!#REF!,0))</f>
        <v>0</v>
      </c>
      <c r="AB566" s="124">
        <f>IF(+NFL!$F265="Tampa Bay",+NFL!#REF!,IF(+NFL!$H265="Tampa Bay",+NFL!#REF!,0))</f>
        <v>0</v>
      </c>
      <c r="AC566" s="182">
        <f>IF(+NFL!$F265="Tampa Bay",+NFL!#REF!,IF(+NFL!$H265="Tampa Bay",+NFL!#REF!,0))</f>
        <v>0</v>
      </c>
      <c r="AD566" s="496">
        <f>IF(+NFL!$F265="Tampa Bay",+NFL!#REF!,IF(+NFL!$H265="Tampa Bay",+NFL!#REF!,0))</f>
        <v>0</v>
      </c>
      <c r="AE566" s="565">
        <f>IF(+NFL!$F265="Tampa Bay",+NFL!#REF!,IF(+NFL!$H265="Tampa Bay",+NFL!#REF!,0))</f>
        <v>0</v>
      </c>
      <c r="AF566" s="496">
        <f>IF(+NFL!$F265="Tampa Bay",+NFL!#REF!,IF(+NFL!$H265="Tampa Bay",+NFL!#REF!,0))</f>
        <v>0</v>
      </c>
      <c r="AG566" s="565">
        <f>IF(+NFL!$F265="Tampa Bay",+NFL!#REF!,IF(+NFL!$H265="Tampa Bay",+NFL!#REF!,0))</f>
        <v>0</v>
      </c>
      <c r="AH566" s="496">
        <f>IF(+NFL!$F265="Tampa Bay",+NFL!#REF!,IF(+NFL!$H265="Tampa Bay",+NFL!#REF!,0))</f>
        <v>0</v>
      </c>
      <c r="AI566" s="565">
        <f>IF(+NFL!$F265="Tampa Bay",+NFL!#REF!,IF(+NFL!$H265="Tampa Bay",+NFL!#REF!,0))</f>
        <v>0</v>
      </c>
      <c r="AJ566" s="496">
        <f>IF(+NFL!$F265="Tampa Bay",+NFL!#REF!,IF(+NFL!$H265="Tampa Bay",+NFL!#REF!,0))</f>
        <v>0</v>
      </c>
      <c r="AK566" s="565">
        <f>IF(+NFL!$F265="Tampa Bay",+NFL!#REF!,IF(+NFL!$H265="Tampa Bay",+NFL!#REF!,0))</f>
        <v>0</v>
      </c>
      <c r="AL566" s="100">
        <f>IF(+NFL!$F265="Tampa Bay",+NFL!#REF!,IF(+NFL!$H265="Tampa Bay",+NFL!#REF!,0))</f>
        <v>0</v>
      </c>
      <c r="AM566" s="82">
        <f>IF(+NFL!$F265="Tampa Bay",+NFL!#REF!,IF(+NFL!$H265="Tampa Bay",+NFL!#REF!,0))</f>
        <v>0</v>
      </c>
      <c r="AN566" s="81">
        <f>IF(+NFL!$F265="Tampa Bay",+NFL!#REF!,IF(+NFL!$H265="Tampa Bay",+NFL!#REF!,0))</f>
        <v>0</v>
      </c>
      <c r="AO566" s="83">
        <f>IF(+NFL!$F265="Tampa Bay",+NFL!#REF!,IF(+NFL!$H265="Tampa Bay",+NFL!#REF!,0))</f>
        <v>0</v>
      </c>
      <c r="AP566" s="480">
        <f>IF(+NFL!$F265="Tampa Bay",+NFL!#REF!,IF(+NFL!$H265="Tampa Bay",+NFL!#REF!,0))</f>
        <v>0</v>
      </c>
      <c r="AQ566" s="72">
        <f>IF(+NFL!$F265="Tampa Bay",+NFL!#REF!,IF(+NFL!$H265="Tampa Bay",+NFL!#REF!,0))</f>
        <v>0</v>
      </c>
      <c r="AR566" s="81">
        <f>IF(+NFL!$F265="Tampa Bay",+NFL!#REF!,IF(+NFL!$H265="Tampa Bay",+NFL!#REF!,0))</f>
        <v>0</v>
      </c>
      <c r="AS566" s="96">
        <f>IF(+NFL!$F265="Tampa Bay",+NFL!#REF!,IF(+NFL!$H265="Tampa Bay",+NFL!#REF!,0))</f>
        <v>0</v>
      </c>
      <c r="AT566" s="96">
        <f>IF(+NFL!$F265="Tampa Bay",+NFL!#REF!,IF(+NFL!$H265="Tampa Bay",+NFL!#REF!,0))</f>
        <v>0</v>
      </c>
      <c r="AU566" s="81">
        <f>IF(+NFL!$F265="Tampa Bay",+NFL!#REF!,IF(+NFL!$H265="Tampa Bay",+NFL!#REF!,0))</f>
        <v>0</v>
      </c>
      <c r="AV566" s="96">
        <f>IF(+NFL!$F265="Tampa Bay",+NFL!#REF!,IF(+NFL!$H265="Tampa Bay",+NFL!#REF!,0))</f>
        <v>0</v>
      </c>
      <c r="AW566" s="70">
        <f>IF(+NFL!$F265="Tampa Bay",+NFL!#REF!,IF(+NFL!$H265="Tampa Bay",+NFL!#REF!,0))</f>
        <v>0</v>
      </c>
      <c r="AX566" s="96">
        <f>IF(+NFL!$F265="Tampa Bay",+NFL!#REF!,IF(+NFL!$H265="Tampa Bay",+NFL!#REF!,0))</f>
        <v>0</v>
      </c>
      <c r="AY566" s="81">
        <f>IF(+NFL!$F265="Tampa Bay",+NFL!#REF!,IF(+NFL!$H265="Tampa Bay",+NFL!#REF!,0))</f>
        <v>0</v>
      </c>
      <c r="AZ566" s="96">
        <f>IF(+NFL!$F265="Tampa Bay",+NFL!#REF!,IF(+NFL!$H265="Tampa Bay",+NFL!#REF!,0))</f>
        <v>0</v>
      </c>
      <c r="BA566" s="70">
        <f>IF(+NFL!$F265="Tampa Bay",+NFL!#REF!,IF(+NFL!$H265="Tampa Bay",+NFL!#REF!,0))</f>
        <v>0</v>
      </c>
      <c r="BB566" s="70">
        <f>IF(+NFL!$F265="Tampa Bay",+NFL!#REF!,IF(+NFL!$H265="Tampa Bay",+NFL!#REF!,0))</f>
        <v>0</v>
      </c>
      <c r="BC566" s="592">
        <f>IF(+NFL!$F265="Tampa Bay",+NFL!#REF!,IF(+NFL!$H265="Tampa Bay",+NFL!#REF!,0))</f>
        <v>0</v>
      </c>
      <c r="BD566" s="81">
        <f>IF(+NFL!$F265="Tampa Bay",+NFL!#REF!,IF(+NFL!$H265="Tampa Bay",+NFL!#REF!,0))</f>
        <v>0</v>
      </c>
      <c r="BE566" s="96">
        <f>IF(+NFL!$F265="Tampa Bay",+NFL!#REF!,IF(+NFL!$H265="Tampa Bay",+NFL!#REF!,0))</f>
        <v>0</v>
      </c>
      <c r="BF566" s="70">
        <f>IF(+NFL!$F265="Tampa Bay",+NFL!#REF!,IF(+NFL!$H265="Tampa Bay",+NFL!#REF!,0))</f>
        <v>0</v>
      </c>
      <c r="BG566" s="81">
        <f>IF(+NFL!$F265="Tampa Bay",+NFL!#REF!,IF(+NFL!$H265="Tampa Bay",+NFL!#REF!,0))</f>
        <v>0</v>
      </c>
      <c r="BH566" s="96">
        <f>IF(+NFL!$F265="Tampa Bay",+NFL!#REF!,IF(+NFL!$H265="Tampa Bay",+NFL!#REF!,0))</f>
        <v>0</v>
      </c>
      <c r="BI566" s="70">
        <f>IF(+NFL!$F265="Tampa Bay",+NFL!#REF!,IF(+NFL!$H265="Tampa Bay",+NFL!#REF!,0))</f>
        <v>0</v>
      </c>
      <c r="BJ566" s="124">
        <f>IF(+NFL!$F265="Tampa Bay",+NFL!#REF!,IF(+NFL!$H265="Tampa Bay",+NFL!#REF!,0))</f>
        <v>0</v>
      </c>
      <c r="BK566" s="182">
        <f>IF(+NFL!$F265="Tampa Bay",+NFL!#REF!,IF(+NFL!$H265="Tampa Bay",+NFL!#REF!,0))</f>
        <v>0</v>
      </c>
    </row>
    <row r="567" spans="1:63" s="310" customFormat="1" x14ac:dyDescent="0.8">
      <c r="A567" s="70">
        <f>IF(+NFL!$F245="Tampa Bay",+NFL!A245,IF(+NFL!$H245="Tampa Bay",+NFL!A245,0))</f>
        <v>14</v>
      </c>
      <c r="B567" s="480" t="str">
        <f>IF(+NFL!$F245="Tampa Bay",+NFL!B245,IF(+NFL!$H245="Tampa Bay",+NFL!B245,0))</f>
        <v>Sun</v>
      </c>
      <c r="C567" s="72">
        <f>IF(+NFL!$F245="Tampa Bay",+NFL!C245,IF(+NFL!$H245="Tampa Bay",+NFL!C245,0))</f>
        <v>44542</v>
      </c>
      <c r="D567" s="73">
        <f>IF(+NFL!$F245="Tampa Bay",+NFL!D245,IF(+NFL!$H245="Tampa Bay",+NFL!D245,0))</f>
        <v>0.68055416666666668</v>
      </c>
      <c r="E567" s="70" t="str">
        <f>IF(+NFL!$F245="Tampa Bay",+NFL!E245,IF(+NFL!$H245="Tampa Bay",+NFL!E245,0))</f>
        <v>CBS</v>
      </c>
      <c r="F567" s="189" t="str">
        <f>IF(+NFL!$F245="Tampa Bay",+NFL!F245,IF(+NFL!$H245="Tampa Bay",+NFL!F245,0))</f>
        <v>Buffalo</v>
      </c>
      <c r="G567" s="70" t="str">
        <f>IF(+NFL!$F245="Tampa Bay",+NFL!G245,IF(+NFL!$H245="Tampa Bay",+NFL!G245,0))</f>
        <v>AFCE</v>
      </c>
      <c r="H567" s="189" t="str">
        <f>IF(+NFL!$F245="Tampa Bay",+NFL!H245,IF(+NFL!$H245="Tampa Bay",+NFL!H245,0))</f>
        <v>Tampa Bay</v>
      </c>
      <c r="I567" s="70" t="str">
        <f>IF(+NFL!$F245="Tampa Bay",+NFL!I245,IF(+NFL!$H245="Tampa Bay",+NFL!I245,0))</f>
        <v>NFCS</v>
      </c>
      <c r="J567" s="496" t="str">
        <f>IF(+NFL!$F245="Tampa Bay",+NFL!J245,IF(+NFL!$H245="Tampa Bay",+NFL!J245,0))</f>
        <v>Tampa Bay</v>
      </c>
      <c r="K567" s="510" t="str">
        <f>IF(+NFL!$F245="Tampa Bay",+NFL!K245,IF(+NFL!$H245="Tampa Bay",+NFL!K245,0))</f>
        <v>Buffalo</v>
      </c>
      <c r="L567" s="572">
        <f>IF(+NFL!$F245="Tampa Bay",+NFL!L245,IF(+NFL!$H245="Tampa Bay",+NFL!L245,0))</f>
        <v>3.5</v>
      </c>
      <c r="M567" s="573">
        <f>IF(+NFL!$F245="Tampa Bay",+NFL!M245,IF(+NFL!$H245="Tampa Bay",+NFL!M245,0))</f>
        <v>52.5</v>
      </c>
      <c r="N567" s="583" t="str">
        <f>IF(+NFL!$F245="Tampa Bay",+NFL!N245,IF(+NFL!$H245="Tampa Bay",+NFL!N245,0))</f>
        <v>Tampa Bay</v>
      </c>
      <c r="O567" s="584">
        <f>IF(+NFL!$F245="Tampa Bay",+NFL!O245,IF(+NFL!$H245="Tampa Bay",+NFL!O245,0))</f>
        <v>33</v>
      </c>
      <c r="P567" s="583" t="str">
        <f>IF(+NFL!$F245="Tampa Bay",+NFL!P245,IF(+NFL!$H245="Tampa Bay",+NFL!P245,0))</f>
        <v>Buffalo</v>
      </c>
      <c r="Q567" s="585">
        <f>IF(+NFL!$F245="Tampa Bay",+NFL!Q245,IF(+NFL!$H245="Tampa Bay",+NFL!Q245,0))</f>
        <v>27</v>
      </c>
      <c r="R567" s="586" t="str">
        <f>IF(+NFL!$F245="Tampa Bay",+NFL!R245,IF(+NFL!$H245="Tampa Bay",+NFL!R245,0))</f>
        <v>Tampa Bay</v>
      </c>
      <c r="S567" s="585" t="str">
        <f>IF(+NFL!$F245="Tampa Bay",+NFL!S245,IF(+NFL!$H245="Tampa Bay",+NFL!S245,0))</f>
        <v>Buffalo</v>
      </c>
      <c r="T567" s="587" t="str">
        <f>IF(+NFL!$F245="Tampa Bay",+NFL!T245,IF(+NFL!$H245="Tampa Bay",+NFL!T245,0))</f>
        <v>Buffalo</v>
      </c>
      <c r="U567" s="585" t="str">
        <f>IF(+NFL!$F245="Tampa Bay",+NFL!U245,IF(+NFL!$H245="Tampa Bay",+NFL!U245,0))</f>
        <v>L</v>
      </c>
      <c r="V567" s="586">
        <f>IF(+NFL!$F281="Tampa Bay",+NFL!#REF!,IF(+NFL!$H281="Tampa Bay",+NFL!#REF!,0))</f>
        <v>0</v>
      </c>
      <c r="W567" s="585">
        <f>IF(+NFL!$F281="Tampa Bay",+NFL!#REF!,IF(+NFL!$H281="Tampa Bay",+NFL!#REF!,0))</f>
        <v>0</v>
      </c>
      <c r="X567" s="587">
        <f>IF(+NFL!$F281="Tampa Bay",+NFL!#REF!,IF(+NFL!$H281="Tampa Bay",+NFL!#REF!,0))</f>
        <v>0</v>
      </c>
      <c r="Y567" s="585">
        <f>IF(+NFL!$F281="Tampa Bay",+NFL!#REF!,IF(+NFL!$H281="Tampa Bay",+NFL!#REF!,0))</f>
        <v>0</v>
      </c>
      <c r="Z567" s="586">
        <f>IF(+NFL!$F281="Tampa Bay",+NFL!#REF!,IF(+NFL!$H281="Tampa Bay",+NFL!#REF!,0))</f>
        <v>0</v>
      </c>
      <c r="AA567" s="585">
        <f>IF(+NFL!$F281="Tampa Bay",+NFL!#REF!,IF(+NFL!$H281="Tampa Bay",+NFL!#REF!,0))</f>
        <v>0</v>
      </c>
      <c r="AB567" s="124">
        <f>IF(+NFL!$F281="Tampa Bay",+NFL!#REF!,IF(+NFL!$H281="Tampa Bay",+NFL!#REF!,0))</f>
        <v>0</v>
      </c>
      <c r="AC567" s="182">
        <f>IF(+NFL!$F281="Tampa Bay",+NFL!#REF!,IF(+NFL!$H281="Tampa Bay",+NFL!#REF!,0))</f>
        <v>0</v>
      </c>
      <c r="AD567" s="496">
        <f>IF(+NFL!$F281="Tampa Bay",+NFL!#REF!,IF(+NFL!$H281="Tampa Bay",+NFL!#REF!,0))</f>
        <v>0</v>
      </c>
      <c r="AE567" s="565">
        <f>IF(+NFL!$F281="Tampa Bay",+NFL!#REF!,IF(+NFL!$H281="Tampa Bay",+NFL!#REF!,0))</f>
        <v>0</v>
      </c>
      <c r="AF567" s="496">
        <f>IF(+NFL!$F281="Tampa Bay",+NFL!#REF!,IF(+NFL!$H281="Tampa Bay",+NFL!#REF!,0))</f>
        <v>0</v>
      </c>
      <c r="AG567" s="565">
        <f>IF(+NFL!$F281="Tampa Bay",+NFL!#REF!,IF(+NFL!$H281="Tampa Bay",+NFL!#REF!,0))</f>
        <v>0</v>
      </c>
      <c r="AH567" s="496">
        <f>IF(+NFL!$F281="Tampa Bay",+NFL!#REF!,IF(+NFL!$H281="Tampa Bay",+NFL!#REF!,0))</f>
        <v>0</v>
      </c>
      <c r="AI567" s="565">
        <f>IF(+NFL!$F281="Tampa Bay",+NFL!#REF!,IF(+NFL!$H281="Tampa Bay",+NFL!#REF!,0))</f>
        <v>0</v>
      </c>
      <c r="AJ567" s="496">
        <f>IF(+NFL!$F281="Tampa Bay",+NFL!#REF!,IF(+NFL!$H281="Tampa Bay",+NFL!#REF!,0))</f>
        <v>0</v>
      </c>
      <c r="AK567" s="565">
        <f>IF(+NFL!$F281="Tampa Bay",+NFL!#REF!,IF(+NFL!$H281="Tampa Bay",+NFL!#REF!,0))</f>
        <v>0</v>
      </c>
      <c r="AL567" s="100">
        <f>IF(+NFL!$F281="Tampa Bay",+NFL!#REF!,IF(+NFL!$H281="Tampa Bay",+NFL!#REF!,0))</f>
        <v>0</v>
      </c>
      <c r="AM567" s="82">
        <f>IF(+NFL!$F281="Tampa Bay",+NFL!#REF!,IF(+NFL!$H281="Tampa Bay",+NFL!#REF!,0))</f>
        <v>0</v>
      </c>
      <c r="AN567" s="81">
        <f>IF(+NFL!$F281="Tampa Bay",+NFL!#REF!,IF(+NFL!$H281="Tampa Bay",+NFL!#REF!,0))</f>
        <v>0</v>
      </c>
      <c r="AO567" s="83">
        <f>IF(+NFL!$F281="Tampa Bay",+NFL!#REF!,IF(+NFL!$H281="Tampa Bay",+NFL!#REF!,0))</f>
        <v>0</v>
      </c>
      <c r="AP567" s="480">
        <f>IF(+NFL!$F281="Tampa Bay",+NFL!#REF!,IF(+NFL!$H281="Tampa Bay",+NFL!#REF!,0))</f>
        <v>0</v>
      </c>
      <c r="AQ567" s="72">
        <f>IF(+NFL!$F281="Tampa Bay",+NFL!#REF!,IF(+NFL!$H281="Tampa Bay",+NFL!#REF!,0))</f>
        <v>0</v>
      </c>
      <c r="AR567" s="81">
        <f>IF(+NFL!$F281="Tampa Bay",+NFL!#REF!,IF(+NFL!$H281="Tampa Bay",+NFL!#REF!,0))</f>
        <v>0</v>
      </c>
      <c r="AS567" s="96">
        <f>IF(+NFL!$F281="Tampa Bay",+NFL!#REF!,IF(+NFL!$H281="Tampa Bay",+NFL!#REF!,0))</f>
        <v>0</v>
      </c>
      <c r="AT567" s="96">
        <f>IF(+NFL!$F281="Tampa Bay",+NFL!#REF!,IF(+NFL!$H281="Tampa Bay",+NFL!#REF!,0))</f>
        <v>0</v>
      </c>
      <c r="AU567" s="81">
        <f>IF(+NFL!$F281="Tampa Bay",+NFL!#REF!,IF(+NFL!$H281="Tampa Bay",+NFL!#REF!,0))</f>
        <v>0</v>
      </c>
      <c r="AV567" s="96">
        <f>IF(+NFL!$F281="Tampa Bay",+NFL!#REF!,IF(+NFL!$H281="Tampa Bay",+NFL!#REF!,0))</f>
        <v>0</v>
      </c>
      <c r="AW567" s="70">
        <f>IF(+NFL!$F281="Tampa Bay",+NFL!#REF!,IF(+NFL!$H281="Tampa Bay",+NFL!#REF!,0))</f>
        <v>0</v>
      </c>
      <c r="AX567" s="96">
        <f>IF(+NFL!$F281="Tampa Bay",+NFL!#REF!,IF(+NFL!$H281="Tampa Bay",+NFL!#REF!,0))</f>
        <v>0</v>
      </c>
      <c r="AY567" s="81">
        <f>IF(+NFL!$F281="Tampa Bay",+NFL!#REF!,IF(+NFL!$H281="Tampa Bay",+NFL!#REF!,0))</f>
        <v>0</v>
      </c>
      <c r="AZ567" s="96">
        <f>IF(+NFL!$F281="Tampa Bay",+NFL!#REF!,IF(+NFL!$H281="Tampa Bay",+NFL!#REF!,0))</f>
        <v>0</v>
      </c>
      <c r="BA567" s="70">
        <f>IF(+NFL!$F281="Tampa Bay",+NFL!#REF!,IF(+NFL!$H281="Tampa Bay",+NFL!#REF!,0))</f>
        <v>0</v>
      </c>
      <c r="BB567" s="70">
        <f>IF(+NFL!$F281="Tampa Bay",+NFL!#REF!,IF(+NFL!$H281="Tampa Bay",+NFL!#REF!,0))</f>
        <v>0</v>
      </c>
      <c r="BC567" s="592">
        <f>IF(+NFL!$F281="Tampa Bay",+NFL!#REF!,IF(+NFL!$H281="Tampa Bay",+NFL!#REF!,0))</f>
        <v>0</v>
      </c>
      <c r="BD567" s="81">
        <f>IF(+NFL!$F281="Tampa Bay",+NFL!#REF!,IF(+NFL!$H281="Tampa Bay",+NFL!#REF!,0))</f>
        <v>0</v>
      </c>
      <c r="BE567" s="96">
        <f>IF(+NFL!$F281="Tampa Bay",+NFL!#REF!,IF(+NFL!$H281="Tampa Bay",+NFL!#REF!,0))</f>
        <v>0</v>
      </c>
      <c r="BF567" s="70">
        <f>IF(+NFL!$F281="Tampa Bay",+NFL!#REF!,IF(+NFL!$H281="Tampa Bay",+NFL!#REF!,0))</f>
        <v>0</v>
      </c>
      <c r="BG567" s="81">
        <f>IF(+NFL!$F281="Tampa Bay",+NFL!#REF!,IF(+NFL!$H281="Tampa Bay",+NFL!#REF!,0))</f>
        <v>0</v>
      </c>
      <c r="BH567" s="96">
        <f>IF(+NFL!$F281="Tampa Bay",+NFL!#REF!,IF(+NFL!$H281="Tampa Bay",+NFL!#REF!,0))</f>
        <v>0</v>
      </c>
      <c r="BI567" s="70">
        <f>IF(+NFL!$F281="Tampa Bay",+NFL!#REF!,IF(+NFL!$H281="Tampa Bay",+NFL!#REF!,0))</f>
        <v>0</v>
      </c>
      <c r="BJ567" s="124">
        <f>IF(+NFL!$F281="Tampa Bay",+NFL!#REF!,IF(+NFL!$H281="Tampa Bay",+NFL!#REF!,0))</f>
        <v>0</v>
      </c>
      <c r="BK567" s="182">
        <f>IF(+NFL!$F281="Tampa Bay",+NFL!#REF!,IF(+NFL!$H281="Tampa Bay",+NFL!#REF!,0))</f>
        <v>0</v>
      </c>
    </row>
    <row r="568" spans="1:63" s="310" customFormat="1" x14ac:dyDescent="0.8">
      <c r="A568" s="70">
        <f>IF(+NFL!$F267="Tampa Bay",+NFL!A267,IF(+NFL!$H267="Tampa Bay",+NFL!A267,0))</f>
        <v>15</v>
      </c>
      <c r="B568" s="480" t="str">
        <f>IF(+NFL!$F267="Tampa Bay",+NFL!B267,IF(+NFL!$H267="Tampa Bay",+NFL!B267,0))</f>
        <v>Sun</v>
      </c>
      <c r="C568" s="72">
        <f>IF(+NFL!$F267="Tampa Bay",+NFL!C267,IF(+NFL!$H267="Tampa Bay",+NFL!C267,0))</f>
        <v>44549</v>
      </c>
      <c r="D568" s="73">
        <f>IF(+NFL!$F267="Tampa Bay",+NFL!D267,IF(+NFL!$H267="Tampa Bay",+NFL!D267,0))</f>
        <v>0.84375</v>
      </c>
      <c r="E568" s="70">
        <f>IF(+NFL!$F267="Tampa Bay",+NFL!E267,IF(+NFL!$H267="Tampa Bay",+NFL!E267,0))</f>
        <v>0</v>
      </c>
      <c r="F568" s="189" t="str">
        <f>IF(+NFL!$F267="Tampa Bay",+NFL!F267,IF(+NFL!$H267="Tampa Bay",+NFL!F267,0))</f>
        <v>New Orleans</v>
      </c>
      <c r="G568" s="70" t="str">
        <f>IF(+NFL!$F267="Tampa Bay",+NFL!G267,IF(+NFL!$H267="Tampa Bay",+NFL!G267,0))</f>
        <v>NFCS</v>
      </c>
      <c r="H568" s="189" t="str">
        <f>IF(+NFL!$F267="Tampa Bay",+NFL!H267,IF(+NFL!$H267="Tampa Bay",+NFL!H267,0))</f>
        <v>Tampa Bay</v>
      </c>
      <c r="I568" s="70" t="str">
        <f>IF(+NFL!$F267="Tampa Bay",+NFL!I267,IF(+NFL!$H267="Tampa Bay",+NFL!I267,0))</f>
        <v>NFCS</v>
      </c>
      <c r="J568" s="496" t="str">
        <f>IF(+NFL!$F267="Tampa Bay",+NFL!J267,IF(+NFL!$H267="Tampa Bay",+NFL!J267,0))</f>
        <v>Tampa Bay</v>
      </c>
      <c r="K568" s="510" t="str">
        <f>IF(+NFL!$F267="Tampa Bay",+NFL!K267,IF(+NFL!$H267="Tampa Bay",+NFL!K267,0))</f>
        <v>New Orleans</v>
      </c>
      <c r="L568" s="572">
        <f>IF(+NFL!$F267="Tampa Bay",+NFL!L267,IF(+NFL!$H267="Tampa Bay",+NFL!L267,0))</f>
        <v>11</v>
      </c>
      <c r="M568" s="573">
        <f>IF(+NFL!$F267="Tampa Bay",+NFL!M267,IF(+NFL!$H267="Tampa Bay",+NFL!M267,0))</f>
        <v>46.5</v>
      </c>
      <c r="N568" s="583" t="str">
        <f>IF(+NFL!$F267="Tampa Bay",+NFL!N267,IF(+NFL!$H267="Tampa Bay",+NFL!N267,0))</f>
        <v>New Orleans</v>
      </c>
      <c r="O568" s="584">
        <f>IF(+NFL!$F267="Tampa Bay",+NFL!O267,IF(+NFL!$H267="Tampa Bay",+NFL!O267,0))</f>
        <v>9</v>
      </c>
      <c r="P568" s="583" t="str">
        <f>IF(+NFL!$F267="Tampa Bay",+NFL!P267,IF(+NFL!$H267="Tampa Bay",+NFL!P267,0))</f>
        <v>Tampa Bay</v>
      </c>
      <c r="Q568" s="585">
        <f>IF(+NFL!$F267="Tampa Bay",+NFL!Q267,IF(+NFL!$H267="Tampa Bay",+NFL!Q267,0))</f>
        <v>0</v>
      </c>
      <c r="R568" s="586" t="str">
        <f>IF(+NFL!$F267="Tampa Bay",+NFL!R267,IF(+NFL!$H267="Tampa Bay",+NFL!R267,0))</f>
        <v>New Orleans</v>
      </c>
      <c r="S568" s="585" t="str">
        <f>IF(+NFL!$F267="Tampa Bay",+NFL!S267,IF(+NFL!$H267="Tampa Bay",+NFL!S267,0))</f>
        <v>Tampa Bay</v>
      </c>
      <c r="T568" s="587" t="str">
        <f>IF(+NFL!$F267="Tampa Bay",+NFL!T267,IF(+NFL!$H267="Tampa Bay",+NFL!T267,0))</f>
        <v>New Orleans</v>
      </c>
      <c r="U568" s="585" t="str">
        <f>IF(+NFL!$F267="Tampa Bay",+NFL!U267,IF(+NFL!$H267="Tampa Bay",+NFL!U267,0))</f>
        <v>W</v>
      </c>
      <c r="V568" s="586">
        <f>IF(+NFL!$F294="Tampa Bay",+NFL!#REF!,IF(+NFL!$H294="Tampa Bay",+NFL!#REF!,0))</f>
        <v>0</v>
      </c>
      <c r="W568" s="585">
        <f>IF(+NFL!$F294="Tampa Bay",+NFL!#REF!,IF(+NFL!$H294="Tampa Bay",+NFL!#REF!,0))</f>
        <v>0</v>
      </c>
      <c r="X568" s="587">
        <f>IF(+NFL!$F294="Tampa Bay",+NFL!#REF!,IF(+NFL!$H294="Tampa Bay",+NFL!#REF!,0))</f>
        <v>0</v>
      </c>
      <c r="Y568" s="585">
        <f>IF(+NFL!$F294="Tampa Bay",+NFL!#REF!,IF(+NFL!$H294="Tampa Bay",+NFL!#REF!,0))</f>
        <v>0</v>
      </c>
      <c r="Z568" s="586">
        <f>IF(+NFL!$F294="Tampa Bay",+NFL!#REF!,IF(+NFL!$H294="Tampa Bay",+NFL!#REF!,0))</f>
        <v>0</v>
      </c>
      <c r="AA568" s="585">
        <f>IF(+NFL!$F294="Tampa Bay",+NFL!#REF!,IF(+NFL!$H294="Tampa Bay",+NFL!#REF!,0))</f>
        <v>0</v>
      </c>
      <c r="AB568" s="124">
        <f>IF(+NFL!$F294="Tampa Bay",+NFL!#REF!,IF(+NFL!$H294="Tampa Bay",+NFL!#REF!,0))</f>
        <v>0</v>
      </c>
      <c r="AC568" s="182">
        <f>IF(+NFL!$F294="Tampa Bay",+NFL!#REF!,IF(+NFL!$H294="Tampa Bay",+NFL!#REF!,0))</f>
        <v>0</v>
      </c>
      <c r="AD568" s="496">
        <f>IF(+NFL!$F294="Tampa Bay",+NFL!#REF!,IF(+NFL!$H294="Tampa Bay",+NFL!#REF!,0))</f>
        <v>0</v>
      </c>
      <c r="AE568" s="565">
        <f>IF(+NFL!$F294="Tampa Bay",+NFL!#REF!,IF(+NFL!$H294="Tampa Bay",+NFL!#REF!,0))</f>
        <v>0</v>
      </c>
      <c r="AF568" s="496">
        <f>IF(+NFL!$F294="Tampa Bay",+NFL!#REF!,IF(+NFL!$H294="Tampa Bay",+NFL!#REF!,0))</f>
        <v>0</v>
      </c>
      <c r="AG568" s="565">
        <f>IF(+NFL!$F294="Tampa Bay",+NFL!#REF!,IF(+NFL!$H294="Tampa Bay",+NFL!#REF!,0))</f>
        <v>0</v>
      </c>
      <c r="AH568" s="496">
        <f>IF(+NFL!$F294="Tampa Bay",+NFL!#REF!,IF(+NFL!$H294="Tampa Bay",+NFL!#REF!,0))</f>
        <v>0</v>
      </c>
      <c r="AI568" s="565">
        <f>IF(+NFL!$F294="Tampa Bay",+NFL!#REF!,IF(+NFL!$H294="Tampa Bay",+NFL!#REF!,0))</f>
        <v>0</v>
      </c>
      <c r="AJ568" s="496">
        <f>IF(+NFL!$F294="Tampa Bay",+NFL!#REF!,IF(+NFL!$H294="Tampa Bay",+NFL!#REF!,0))</f>
        <v>0</v>
      </c>
      <c r="AK568" s="565">
        <f>IF(+NFL!$F294="Tampa Bay",+NFL!#REF!,IF(+NFL!$H294="Tampa Bay",+NFL!#REF!,0))</f>
        <v>0</v>
      </c>
      <c r="AL568" s="100">
        <f>IF(+NFL!$F294="Tampa Bay",+NFL!#REF!,IF(+NFL!$H294="Tampa Bay",+NFL!#REF!,0))</f>
        <v>0</v>
      </c>
      <c r="AM568" s="82">
        <f>IF(+NFL!$F294="Tampa Bay",+NFL!#REF!,IF(+NFL!$H294="Tampa Bay",+NFL!#REF!,0))</f>
        <v>0</v>
      </c>
      <c r="AN568" s="81">
        <f>IF(+NFL!$F294="Tampa Bay",+NFL!#REF!,IF(+NFL!$H294="Tampa Bay",+NFL!#REF!,0))</f>
        <v>0</v>
      </c>
      <c r="AO568" s="83">
        <f>IF(+NFL!$F294="Tampa Bay",+NFL!#REF!,IF(+NFL!$H294="Tampa Bay",+NFL!#REF!,0))</f>
        <v>0</v>
      </c>
      <c r="AP568" s="480">
        <f>IF(+NFL!$F294="Tampa Bay",+NFL!#REF!,IF(+NFL!$H294="Tampa Bay",+NFL!#REF!,0))</f>
        <v>0</v>
      </c>
      <c r="AQ568" s="72">
        <f>IF(+NFL!$F294="Tampa Bay",+NFL!#REF!,IF(+NFL!$H294="Tampa Bay",+NFL!#REF!,0))</f>
        <v>0</v>
      </c>
      <c r="AR568" s="81">
        <f>IF(+NFL!$F294="Tampa Bay",+NFL!#REF!,IF(+NFL!$H294="Tampa Bay",+NFL!#REF!,0))</f>
        <v>0</v>
      </c>
      <c r="AS568" s="96">
        <f>IF(+NFL!$F294="Tampa Bay",+NFL!#REF!,IF(+NFL!$H294="Tampa Bay",+NFL!#REF!,0))</f>
        <v>0</v>
      </c>
      <c r="AT568" s="96">
        <f>IF(+NFL!$F294="Tampa Bay",+NFL!#REF!,IF(+NFL!$H294="Tampa Bay",+NFL!#REF!,0))</f>
        <v>0</v>
      </c>
      <c r="AU568" s="81">
        <f>IF(+NFL!$F294="Tampa Bay",+NFL!#REF!,IF(+NFL!$H294="Tampa Bay",+NFL!#REF!,0))</f>
        <v>0</v>
      </c>
      <c r="AV568" s="96">
        <f>IF(+NFL!$F294="Tampa Bay",+NFL!#REF!,IF(+NFL!$H294="Tampa Bay",+NFL!#REF!,0))</f>
        <v>0</v>
      </c>
      <c r="AW568" s="70">
        <f>IF(+NFL!$F294="Tampa Bay",+NFL!#REF!,IF(+NFL!$H294="Tampa Bay",+NFL!#REF!,0))</f>
        <v>0</v>
      </c>
      <c r="AX568" s="96">
        <f>IF(+NFL!$F294="Tampa Bay",+NFL!#REF!,IF(+NFL!$H294="Tampa Bay",+NFL!#REF!,0))</f>
        <v>0</v>
      </c>
      <c r="AY568" s="81">
        <f>IF(+NFL!$F294="Tampa Bay",+NFL!#REF!,IF(+NFL!$H294="Tampa Bay",+NFL!#REF!,0))</f>
        <v>0</v>
      </c>
      <c r="AZ568" s="96">
        <f>IF(+NFL!$F294="Tampa Bay",+NFL!#REF!,IF(+NFL!$H294="Tampa Bay",+NFL!#REF!,0))</f>
        <v>0</v>
      </c>
      <c r="BA568" s="70">
        <f>IF(+NFL!$F294="Tampa Bay",+NFL!#REF!,IF(+NFL!$H294="Tampa Bay",+NFL!#REF!,0))</f>
        <v>0</v>
      </c>
      <c r="BB568" s="70">
        <f>IF(+NFL!$F294="Tampa Bay",+NFL!#REF!,IF(+NFL!$H294="Tampa Bay",+NFL!#REF!,0))</f>
        <v>0</v>
      </c>
      <c r="BC568" s="592">
        <f>IF(+NFL!$F294="Tampa Bay",+NFL!#REF!,IF(+NFL!$H294="Tampa Bay",+NFL!#REF!,0))</f>
        <v>0</v>
      </c>
      <c r="BD568" s="81">
        <f>IF(+NFL!$F294="Tampa Bay",+NFL!#REF!,IF(+NFL!$H294="Tampa Bay",+NFL!#REF!,0))</f>
        <v>0</v>
      </c>
      <c r="BE568" s="96">
        <f>IF(+NFL!$F294="Tampa Bay",+NFL!#REF!,IF(+NFL!$H294="Tampa Bay",+NFL!#REF!,0))</f>
        <v>0</v>
      </c>
      <c r="BF568" s="70">
        <f>IF(+NFL!$F294="Tampa Bay",+NFL!#REF!,IF(+NFL!$H294="Tampa Bay",+NFL!#REF!,0))</f>
        <v>0</v>
      </c>
      <c r="BG568" s="81">
        <f>IF(+NFL!$F294="Tampa Bay",+NFL!#REF!,IF(+NFL!$H294="Tampa Bay",+NFL!#REF!,0))</f>
        <v>0</v>
      </c>
      <c r="BH568" s="96">
        <f>IF(+NFL!$F294="Tampa Bay",+NFL!#REF!,IF(+NFL!$H294="Tampa Bay",+NFL!#REF!,0))</f>
        <v>0</v>
      </c>
      <c r="BI568" s="70">
        <f>IF(+NFL!$F294="Tampa Bay",+NFL!#REF!,IF(+NFL!$H294="Tampa Bay",+NFL!#REF!,0))</f>
        <v>0</v>
      </c>
      <c r="BJ568" s="124">
        <f>IF(+NFL!$F294="Tampa Bay",+NFL!#REF!,IF(+NFL!$H294="Tampa Bay",+NFL!#REF!,0))</f>
        <v>0</v>
      </c>
      <c r="BK568" s="182">
        <f>IF(+NFL!$F294="Tampa Bay",+NFL!#REF!,IF(+NFL!$H294="Tampa Bay",+NFL!#REF!,0))</f>
        <v>0</v>
      </c>
    </row>
    <row r="569" spans="1:63" s="310" customFormat="1" x14ac:dyDescent="0.8">
      <c r="A569" s="70">
        <f>IF(+NFL!$F278="Tampa Bay",+NFL!A278,IF(+NFL!$H278="Tampa Bay",+NFL!A278,0))</f>
        <v>16</v>
      </c>
      <c r="B569" s="480" t="str">
        <f>IF(+NFL!$F278="Tampa Bay",+NFL!B278,IF(+NFL!$H278="Tampa Bay",+NFL!B278,0))</f>
        <v>Sun</v>
      </c>
      <c r="C569" s="72">
        <f>IF(+NFL!$F278="Tampa Bay",+NFL!C278,IF(+NFL!$H278="Tampa Bay",+NFL!C278,0))</f>
        <v>44556</v>
      </c>
      <c r="D569" s="73">
        <f>IF(+NFL!$F278="Tampa Bay",+NFL!D278,IF(+NFL!$H278="Tampa Bay",+NFL!D278,0))</f>
        <v>0.54166666666666663</v>
      </c>
      <c r="E569" s="70" t="str">
        <f>IF(+NFL!$F278="Tampa Bay",+NFL!E278,IF(+NFL!$H278="Tampa Bay",+NFL!E278,0))</f>
        <v>Fox</v>
      </c>
      <c r="F569" s="189" t="str">
        <f>IF(+NFL!$F278="Tampa Bay",+NFL!F278,IF(+NFL!$H278="Tampa Bay",+NFL!F278,0))</f>
        <v>Tampa Bay</v>
      </c>
      <c r="G569" s="70" t="str">
        <f>IF(+NFL!$F278="Tampa Bay",+NFL!G278,IF(+NFL!$H278="Tampa Bay",+NFL!G278,0))</f>
        <v>NFCS</v>
      </c>
      <c r="H569" s="189" t="str">
        <f>IF(+NFL!$F278="Tampa Bay",+NFL!H278,IF(+NFL!$H278="Tampa Bay",+NFL!H278,0))</f>
        <v>Carolina</v>
      </c>
      <c r="I569" s="70" t="str">
        <f>IF(+NFL!$F278="Tampa Bay",+NFL!I278,IF(+NFL!$H278="Tampa Bay",+NFL!I278,0))</f>
        <v>NFCS</v>
      </c>
      <c r="J569" s="496" t="str">
        <f>IF(+NFL!$F278="Tampa Bay",+NFL!J278,IF(+NFL!$H278="Tampa Bay",+NFL!J278,0))</f>
        <v>Tampa Bay</v>
      </c>
      <c r="K569" s="510" t="str">
        <f>IF(+NFL!$F278="Tampa Bay",+NFL!K278,IF(+NFL!$H278="Tampa Bay",+NFL!K278,0))</f>
        <v>Carolina</v>
      </c>
      <c r="L569" s="572">
        <f>IF(+NFL!$F278="Tampa Bay",+NFL!L278,IF(+NFL!$H278="Tampa Bay",+NFL!L278,0))</f>
        <v>10</v>
      </c>
      <c r="M569" s="573">
        <f>IF(+NFL!$F278="Tampa Bay",+NFL!M278,IF(+NFL!$H278="Tampa Bay",+NFL!M278,0))</f>
        <v>44</v>
      </c>
      <c r="N569" s="583" t="str">
        <f>IF(+NFL!$F278="Tampa Bay",+NFL!N278,IF(+NFL!$H278="Tampa Bay",+NFL!N278,0))</f>
        <v>Tampa Bay</v>
      </c>
      <c r="O569" s="584">
        <f>IF(+NFL!$F278="Tampa Bay",+NFL!O278,IF(+NFL!$H278="Tampa Bay",+NFL!O278,0))</f>
        <v>32</v>
      </c>
      <c r="P569" s="583" t="str">
        <f>IF(+NFL!$F278="Tampa Bay",+NFL!P278,IF(+NFL!$H278="Tampa Bay",+NFL!P278,0))</f>
        <v>Carolina</v>
      </c>
      <c r="Q569" s="585">
        <f>IF(+NFL!$F278="Tampa Bay",+NFL!Q278,IF(+NFL!$H278="Tampa Bay",+NFL!Q278,0))</f>
        <v>6</v>
      </c>
      <c r="R569" s="586" t="str">
        <f>IF(+NFL!$F278="Tampa Bay",+NFL!R278,IF(+NFL!$H278="Tampa Bay",+NFL!R278,0))</f>
        <v>Tampa Bay</v>
      </c>
      <c r="S569" s="585" t="str">
        <f>IF(+NFL!$F278="Tampa Bay",+NFL!S278,IF(+NFL!$H278="Tampa Bay",+NFL!S278,0))</f>
        <v>Carolina</v>
      </c>
      <c r="T569" s="587" t="str">
        <f>IF(+NFL!$F278="Tampa Bay",+NFL!T278,IF(+NFL!$H278="Tampa Bay",+NFL!T278,0))</f>
        <v>Carolina</v>
      </c>
      <c r="U569" s="585" t="str">
        <f>IF(+NFL!$F278="Tampa Bay",+NFL!U278,IF(+NFL!$H278="Tampa Bay",+NFL!U278,0))</f>
        <v>L</v>
      </c>
      <c r="V569" s="586">
        <f>IF(+NFL!$F316="Tampa Bay",+NFL!#REF!,IF(+NFL!$H316="Tampa Bay",+NFL!#REF!,0))</f>
        <v>0</v>
      </c>
      <c r="W569" s="585">
        <f>IF(+NFL!$F316="Tampa Bay",+NFL!#REF!,IF(+NFL!$H316="Tampa Bay",+NFL!#REF!,0))</f>
        <v>0</v>
      </c>
      <c r="X569" s="587">
        <f>IF(+NFL!$F316="Tampa Bay",+NFL!#REF!,IF(+NFL!$H316="Tampa Bay",+NFL!#REF!,0))</f>
        <v>0</v>
      </c>
      <c r="Y569" s="585">
        <f>IF(+NFL!$F316="Tampa Bay",+NFL!#REF!,IF(+NFL!$H316="Tampa Bay",+NFL!#REF!,0))</f>
        <v>0</v>
      </c>
      <c r="Z569" s="586">
        <f>IF(+NFL!$F316="Tampa Bay",+NFL!#REF!,IF(+NFL!$H316="Tampa Bay",+NFL!#REF!,0))</f>
        <v>0</v>
      </c>
      <c r="AA569" s="585">
        <f>IF(+NFL!$F316="Tampa Bay",+NFL!#REF!,IF(+NFL!$H316="Tampa Bay",+NFL!#REF!,0))</f>
        <v>0</v>
      </c>
      <c r="AB569" s="124">
        <f>IF(+NFL!$F316="Tampa Bay",+NFL!#REF!,IF(+NFL!$H316="Tampa Bay",+NFL!#REF!,0))</f>
        <v>0</v>
      </c>
      <c r="AC569" s="182">
        <f>IF(+NFL!$F316="Tampa Bay",+NFL!#REF!,IF(+NFL!$H316="Tampa Bay",+NFL!#REF!,0))</f>
        <v>0</v>
      </c>
      <c r="AD569" s="496">
        <f>IF(+NFL!$F316="Tampa Bay",+NFL!#REF!,IF(+NFL!$H316="Tampa Bay",+NFL!#REF!,0))</f>
        <v>0</v>
      </c>
      <c r="AE569" s="565">
        <f>IF(+NFL!$F316="Tampa Bay",+NFL!#REF!,IF(+NFL!$H316="Tampa Bay",+NFL!#REF!,0))</f>
        <v>0</v>
      </c>
      <c r="AF569" s="496">
        <f>IF(+NFL!$F316="Tampa Bay",+NFL!#REF!,IF(+NFL!$H316="Tampa Bay",+NFL!#REF!,0))</f>
        <v>0</v>
      </c>
      <c r="AG569" s="565">
        <f>IF(+NFL!$F316="Tampa Bay",+NFL!#REF!,IF(+NFL!$H316="Tampa Bay",+NFL!#REF!,0))</f>
        <v>0</v>
      </c>
      <c r="AH569" s="496">
        <f>IF(+NFL!$F316="Tampa Bay",+NFL!#REF!,IF(+NFL!$H316="Tampa Bay",+NFL!#REF!,0))</f>
        <v>0</v>
      </c>
      <c r="AI569" s="565">
        <f>IF(+NFL!$F316="Tampa Bay",+NFL!#REF!,IF(+NFL!$H316="Tampa Bay",+NFL!#REF!,0))</f>
        <v>0</v>
      </c>
      <c r="AJ569" s="496">
        <f>IF(+NFL!$F316="Tampa Bay",+NFL!#REF!,IF(+NFL!$H316="Tampa Bay",+NFL!#REF!,0))</f>
        <v>0</v>
      </c>
      <c r="AK569" s="565">
        <f>IF(+NFL!$F316="Tampa Bay",+NFL!#REF!,IF(+NFL!$H316="Tampa Bay",+NFL!#REF!,0))</f>
        <v>0</v>
      </c>
      <c r="AL569" s="100">
        <f>IF(+NFL!$F316="Tampa Bay",+NFL!#REF!,IF(+NFL!$H316="Tampa Bay",+NFL!#REF!,0))</f>
        <v>0</v>
      </c>
      <c r="AM569" s="82">
        <f>IF(+NFL!$F316="Tampa Bay",+NFL!#REF!,IF(+NFL!$H316="Tampa Bay",+NFL!#REF!,0))</f>
        <v>0</v>
      </c>
      <c r="AN569" s="81">
        <f>IF(+NFL!$F316="Tampa Bay",+NFL!#REF!,IF(+NFL!$H316="Tampa Bay",+NFL!#REF!,0))</f>
        <v>0</v>
      </c>
      <c r="AO569" s="83">
        <f>IF(+NFL!$F316="Tampa Bay",+NFL!#REF!,IF(+NFL!$H316="Tampa Bay",+NFL!#REF!,0))</f>
        <v>0</v>
      </c>
      <c r="AP569" s="480">
        <f>IF(+NFL!$F316="Tampa Bay",+NFL!#REF!,IF(+NFL!$H316="Tampa Bay",+NFL!#REF!,0))</f>
        <v>0</v>
      </c>
      <c r="AQ569" s="72">
        <f>IF(+NFL!$F316="Tampa Bay",+NFL!#REF!,IF(+NFL!$H316="Tampa Bay",+NFL!#REF!,0))</f>
        <v>0</v>
      </c>
      <c r="AR569" s="81">
        <f>IF(+NFL!$F316="Tampa Bay",+NFL!#REF!,IF(+NFL!$H316="Tampa Bay",+NFL!#REF!,0))</f>
        <v>0</v>
      </c>
      <c r="AS569" s="96">
        <f>IF(+NFL!$F316="Tampa Bay",+NFL!#REF!,IF(+NFL!$H316="Tampa Bay",+NFL!#REF!,0))</f>
        <v>0</v>
      </c>
      <c r="AT569" s="96">
        <f>IF(+NFL!$F316="Tampa Bay",+NFL!#REF!,IF(+NFL!$H316="Tampa Bay",+NFL!#REF!,0))</f>
        <v>0</v>
      </c>
      <c r="AU569" s="81">
        <f>IF(+NFL!$F316="Tampa Bay",+NFL!#REF!,IF(+NFL!$H316="Tampa Bay",+NFL!#REF!,0))</f>
        <v>0</v>
      </c>
      <c r="AV569" s="96">
        <f>IF(+NFL!$F316="Tampa Bay",+NFL!#REF!,IF(+NFL!$H316="Tampa Bay",+NFL!#REF!,0))</f>
        <v>0</v>
      </c>
      <c r="AW569" s="70">
        <f>IF(+NFL!$F316="Tampa Bay",+NFL!#REF!,IF(+NFL!$H316="Tampa Bay",+NFL!#REF!,0))</f>
        <v>0</v>
      </c>
      <c r="AX569" s="96">
        <f>IF(+NFL!$F316="Tampa Bay",+NFL!#REF!,IF(+NFL!$H316="Tampa Bay",+NFL!#REF!,0))</f>
        <v>0</v>
      </c>
      <c r="AY569" s="81">
        <f>IF(+NFL!$F316="Tampa Bay",+NFL!#REF!,IF(+NFL!$H316="Tampa Bay",+NFL!#REF!,0))</f>
        <v>0</v>
      </c>
      <c r="AZ569" s="96">
        <f>IF(+NFL!$F316="Tampa Bay",+NFL!#REF!,IF(+NFL!$H316="Tampa Bay",+NFL!#REF!,0))</f>
        <v>0</v>
      </c>
      <c r="BA569" s="70">
        <f>IF(+NFL!$F316="Tampa Bay",+NFL!#REF!,IF(+NFL!$H316="Tampa Bay",+NFL!#REF!,0))</f>
        <v>0</v>
      </c>
      <c r="BB569" s="70">
        <f>IF(+NFL!$F316="Tampa Bay",+NFL!#REF!,IF(+NFL!$H316="Tampa Bay",+NFL!#REF!,0))</f>
        <v>0</v>
      </c>
      <c r="BC569" s="592">
        <f>IF(+NFL!$F316="Tampa Bay",+NFL!#REF!,IF(+NFL!$H316="Tampa Bay",+NFL!#REF!,0))</f>
        <v>0</v>
      </c>
      <c r="BD569" s="81">
        <f>IF(+NFL!$F316="Tampa Bay",+NFL!#REF!,IF(+NFL!$H316="Tampa Bay",+NFL!#REF!,0))</f>
        <v>0</v>
      </c>
      <c r="BE569" s="96">
        <f>IF(+NFL!$F316="Tampa Bay",+NFL!#REF!,IF(+NFL!$H316="Tampa Bay",+NFL!#REF!,0))</f>
        <v>0</v>
      </c>
      <c r="BF569" s="70">
        <f>IF(+NFL!$F316="Tampa Bay",+NFL!#REF!,IF(+NFL!$H316="Tampa Bay",+NFL!#REF!,0))</f>
        <v>0</v>
      </c>
      <c r="BG569" s="81">
        <f>IF(+NFL!$F316="Tampa Bay",+NFL!#REF!,IF(+NFL!$H316="Tampa Bay",+NFL!#REF!,0))</f>
        <v>0</v>
      </c>
      <c r="BH569" s="96">
        <f>IF(+NFL!$F316="Tampa Bay",+NFL!#REF!,IF(+NFL!$H316="Tampa Bay",+NFL!#REF!,0))</f>
        <v>0</v>
      </c>
      <c r="BI569" s="70">
        <f>IF(+NFL!$F316="Tampa Bay",+NFL!#REF!,IF(+NFL!$H316="Tampa Bay",+NFL!#REF!,0))</f>
        <v>0</v>
      </c>
      <c r="BJ569" s="124">
        <f>IF(+NFL!$F316="Tampa Bay",+NFL!#REF!,IF(+NFL!$H316="Tampa Bay",+NFL!#REF!,0))</f>
        <v>0</v>
      </c>
      <c r="BK569" s="182">
        <f>IF(+NFL!$F316="Tampa Bay",+NFL!#REF!,IF(+NFL!$H316="Tampa Bay",+NFL!#REF!,0))</f>
        <v>0</v>
      </c>
    </row>
    <row r="570" spans="1:63" s="310" customFormat="1" x14ac:dyDescent="0.8">
      <c r="A570" s="70">
        <f>IF(+NFL!$F293="Tampa Bay",+NFL!A293,IF(+NFL!$H293="Tampa Bay",+NFL!A293,0))</f>
        <v>17</v>
      </c>
      <c r="B570" s="480" t="str">
        <f>IF(+NFL!$F293="Tampa Bay",+NFL!B293,IF(+NFL!$H293="Tampa Bay",+NFL!B293,0))</f>
        <v>Sat</v>
      </c>
      <c r="C570" s="72">
        <f>IF(+NFL!$F293="Tampa Bay",+NFL!C293,IF(+NFL!$H293="Tampa Bay",+NFL!C293,0))</f>
        <v>44563</v>
      </c>
      <c r="D570" s="73">
        <f>IF(+NFL!$F293="Tampa Bay",+NFL!D293,IF(+NFL!$H293="Tampa Bay",+NFL!D293,0))</f>
        <v>0.54166666666666663</v>
      </c>
      <c r="E570" s="70" t="str">
        <f>IF(+NFL!$F293="Tampa Bay",+NFL!E293,IF(+NFL!$H293="Tampa Bay",+NFL!E293,0))</f>
        <v>Fox</v>
      </c>
      <c r="F570" s="189" t="str">
        <f>IF(+NFL!$F293="Tampa Bay",+NFL!F293,IF(+NFL!$H293="Tampa Bay",+NFL!F293,0))</f>
        <v>Tampa Bay</v>
      </c>
      <c r="G570" s="70" t="str">
        <f>IF(+NFL!$F293="Tampa Bay",+NFL!G293,IF(+NFL!$H293="Tampa Bay",+NFL!G293,0))</f>
        <v>NFCS</v>
      </c>
      <c r="H570" s="189" t="str">
        <f>IF(+NFL!$F293="Tampa Bay",+NFL!H293,IF(+NFL!$H293="Tampa Bay",+NFL!H293,0))</f>
        <v>NY Jets</v>
      </c>
      <c r="I570" s="70" t="str">
        <f>IF(+NFL!$F293="Tampa Bay",+NFL!I293,IF(+NFL!$H293="Tampa Bay",+NFL!I293,0))</f>
        <v>AFCE</v>
      </c>
      <c r="J570" s="496" t="str">
        <f>IF(+NFL!$F293="Tampa Bay",+NFL!J293,IF(+NFL!$H293="Tampa Bay",+NFL!J293,0))</f>
        <v>Tampa Bay</v>
      </c>
      <c r="K570" s="510" t="str">
        <f>IF(+NFL!$F293="Tampa Bay",+NFL!K293,IF(+NFL!$H293="Tampa Bay",+NFL!K293,0))</f>
        <v>NY Jets</v>
      </c>
      <c r="L570" s="572">
        <f>IF(+NFL!$F293="Tampa Bay",+NFL!L293,IF(+NFL!$H293="Tampa Bay",+NFL!L293,0))</f>
        <v>14.5</v>
      </c>
      <c r="M570" s="573">
        <f>IF(+NFL!$F293="Tampa Bay",+NFL!M293,IF(+NFL!$H293="Tampa Bay",+NFL!M293,0))</f>
        <v>47.5</v>
      </c>
      <c r="N570" s="583" t="str">
        <f>IF(+NFL!$F293="Tampa Bay",+NFL!N293,IF(+NFL!$H293="Tampa Bay",+NFL!N293,0))</f>
        <v>Tampa Bay</v>
      </c>
      <c r="O570" s="584">
        <f>IF(+NFL!$F293="Tampa Bay",+NFL!O293,IF(+NFL!$H293="Tampa Bay",+NFL!O293,0))</f>
        <v>28</v>
      </c>
      <c r="P570" s="583" t="str">
        <f>IF(+NFL!$F293="Tampa Bay",+NFL!P293,IF(+NFL!$H293="Tampa Bay",+NFL!P293,0))</f>
        <v>NY Jets</v>
      </c>
      <c r="Q570" s="585">
        <f>IF(+NFL!$F293="Tampa Bay",+NFL!Q293,IF(+NFL!$H293="Tampa Bay",+NFL!Q293,0))</f>
        <v>24</v>
      </c>
      <c r="R570" s="586" t="str">
        <f>IF(+NFL!$F293="Tampa Bay",+NFL!R293,IF(+NFL!$H293="Tampa Bay",+NFL!R293,0))</f>
        <v>NY Jets</v>
      </c>
      <c r="S570" s="585" t="str">
        <f>IF(+NFL!$F293="Tampa Bay",+NFL!S293,IF(+NFL!$H293="Tampa Bay",+NFL!S293,0))</f>
        <v>Tampa Bay</v>
      </c>
      <c r="T570" s="587">
        <f>IF(+NFL!$F293="Tampa Bay",+NFL!T293,IF(+NFL!$H293="Tampa Bay",+NFL!T293,0))</f>
        <v>0</v>
      </c>
      <c r="U570" s="585" t="str">
        <f>IF(+NFL!$F293="Tampa Bay",+NFL!U293,IF(+NFL!$H293="Tampa Bay",+NFL!U293,0))</f>
        <v>L</v>
      </c>
      <c r="V570" s="586">
        <f>IF(+NFL!$F337="Tampa Bay",+NFL!#REF!,IF(+NFL!$H337="Tampa Bay",+NFL!#REF!,0))</f>
        <v>0</v>
      </c>
      <c r="W570" s="585">
        <f>IF(+NFL!$F337="Tampa Bay",+NFL!#REF!,IF(+NFL!$H337="Tampa Bay",+NFL!#REF!,0))</f>
        <v>0</v>
      </c>
      <c r="X570" s="587">
        <f>IF(+NFL!$F337="Tampa Bay",+NFL!#REF!,IF(+NFL!$H337="Tampa Bay",+NFL!#REF!,0))</f>
        <v>0</v>
      </c>
      <c r="Y570" s="585">
        <f>IF(+NFL!$F337="Tampa Bay",+NFL!#REF!,IF(+NFL!$H337="Tampa Bay",+NFL!#REF!,0))</f>
        <v>0</v>
      </c>
      <c r="Z570" s="586">
        <f>IF(+NFL!$F337="Tampa Bay",+NFL!#REF!,IF(+NFL!$H337="Tampa Bay",+NFL!#REF!,0))</f>
        <v>0</v>
      </c>
      <c r="AA570" s="585">
        <f>IF(+NFL!$F337="Tampa Bay",+NFL!#REF!,IF(+NFL!$H337="Tampa Bay",+NFL!#REF!,0))</f>
        <v>0</v>
      </c>
      <c r="AB570" s="124">
        <f>IF(+NFL!$F337="Tampa Bay",+NFL!#REF!,IF(+NFL!$H337="Tampa Bay",+NFL!#REF!,0))</f>
        <v>0</v>
      </c>
      <c r="AC570" s="182">
        <f>IF(+NFL!$F337="Tampa Bay",+NFL!#REF!,IF(+NFL!$H337="Tampa Bay",+NFL!#REF!,0))</f>
        <v>0</v>
      </c>
      <c r="AD570" s="496">
        <f>IF(+NFL!$F337="Tampa Bay",+NFL!#REF!,IF(+NFL!$H337="Tampa Bay",+NFL!#REF!,0))</f>
        <v>0</v>
      </c>
      <c r="AE570" s="565">
        <f>IF(+NFL!$F337="Tampa Bay",+NFL!#REF!,IF(+NFL!$H337="Tampa Bay",+NFL!#REF!,0))</f>
        <v>0</v>
      </c>
      <c r="AF570" s="496">
        <f>IF(+NFL!$F337="Tampa Bay",+NFL!#REF!,IF(+NFL!$H337="Tampa Bay",+NFL!#REF!,0))</f>
        <v>0</v>
      </c>
      <c r="AG570" s="565">
        <f>IF(+NFL!$F337="Tampa Bay",+NFL!#REF!,IF(+NFL!$H337="Tampa Bay",+NFL!#REF!,0))</f>
        <v>0</v>
      </c>
      <c r="AH570" s="496">
        <f>IF(+NFL!$F337="Tampa Bay",+NFL!#REF!,IF(+NFL!$H337="Tampa Bay",+NFL!#REF!,0))</f>
        <v>0</v>
      </c>
      <c r="AI570" s="565">
        <f>IF(+NFL!$F337="Tampa Bay",+NFL!#REF!,IF(+NFL!$H337="Tampa Bay",+NFL!#REF!,0))</f>
        <v>0</v>
      </c>
      <c r="AJ570" s="496">
        <f>IF(+NFL!$F337="Tampa Bay",+NFL!#REF!,IF(+NFL!$H337="Tampa Bay",+NFL!#REF!,0))</f>
        <v>0</v>
      </c>
      <c r="AK570" s="565">
        <f>IF(+NFL!$F337="Tampa Bay",+NFL!#REF!,IF(+NFL!$H337="Tampa Bay",+NFL!#REF!,0))</f>
        <v>0</v>
      </c>
      <c r="AL570" s="100">
        <f>IF(+NFL!$F337="Tampa Bay",+NFL!#REF!,IF(+NFL!$H337="Tampa Bay",+NFL!#REF!,0))</f>
        <v>0</v>
      </c>
      <c r="AM570" s="82">
        <f>IF(+NFL!$F337="Tampa Bay",+NFL!#REF!,IF(+NFL!$H337="Tampa Bay",+NFL!#REF!,0))</f>
        <v>0</v>
      </c>
      <c r="AN570" s="81">
        <f>IF(+NFL!$F337="Tampa Bay",+NFL!#REF!,IF(+NFL!$H337="Tampa Bay",+NFL!#REF!,0))</f>
        <v>0</v>
      </c>
      <c r="AO570" s="83">
        <f>IF(+NFL!$F337="Tampa Bay",+NFL!#REF!,IF(+NFL!$H337="Tampa Bay",+NFL!#REF!,0))</f>
        <v>0</v>
      </c>
      <c r="AP570" s="480">
        <f>IF(+NFL!$F337="Tampa Bay",+NFL!#REF!,IF(+NFL!$H337="Tampa Bay",+NFL!#REF!,0))</f>
        <v>0</v>
      </c>
      <c r="AQ570" s="72">
        <f>IF(+NFL!$F337="Tampa Bay",+NFL!#REF!,IF(+NFL!$H337="Tampa Bay",+NFL!#REF!,0))</f>
        <v>0</v>
      </c>
      <c r="AR570" s="81">
        <f>IF(+NFL!$F337="Tampa Bay",+NFL!#REF!,IF(+NFL!$H337="Tampa Bay",+NFL!#REF!,0))</f>
        <v>0</v>
      </c>
      <c r="AS570" s="96">
        <f>IF(+NFL!$F337="Tampa Bay",+NFL!#REF!,IF(+NFL!$H337="Tampa Bay",+NFL!#REF!,0))</f>
        <v>0</v>
      </c>
      <c r="AT570" s="96">
        <f>IF(+NFL!$F337="Tampa Bay",+NFL!#REF!,IF(+NFL!$H337="Tampa Bay",+NFL!#REF!,0))</f>
        <v>0</v>
      </c>
      <c r="AU570" s="81">
        <f>IF(+NFL!$F337="Tampa Bay",+NFL!#REF!,IF(+NFL!$H337="Tampa Bay",+NFL!#REF!,0))</f>
        <v>0</v>
      </c>
      <c r="AV570" s="96">
        <f>IF(+NFL!$F337="Tampa Bay",+NFL!#REF!,IF(+NFL!$H337="Tampa Bay",+NFL!#REF!,0))</f>
        <v>0</v>
      </c>
      <c r="AW570" s="70">
        <f>IF(+NFL!$F337="Tampa Bay",+NFL!#REF!,IF(+NFL!$H337="Tampa Bay",+NFL!#REF!,0))</f>
        <v>0</v>
      </c>
      <c r="AX570" s="96">
        <f>IF(+NFL!$F337="Tampa Bay",+NFL!#REF!,IF(+NFL!$H337="Tampa Bay",+NFL!#REF!,0))</f>
        <v>0</v>
      </c>
      <c r="AY570" s="81">
        <f>IF(+NFL!$F337="Tampa Bay",+NFL!#REF!,IF(+NFL!$H337="Tampa Bay",+NFL!#REF!,0))</f>
        <v>0</v>
      </c>
      <c r="AZ570" s="96">
        <f>IF(+NFL!$F337="Tampa Bay",+NFL!#REF!,IF(+NFL!$H337="Tampa Bay",+NFL!#REF!,0))</f>
        <v>0</v>
      </c>
      <c r="BA570" s="70">
        <f>IF(+NFL!$F337="Tampa Bay",+NFL!#REF!,IF(+NFL!$H337="Tampa Bay",+NFL!#REF!,0))</f>
        <v>0</v>
      </c>
      <c r="BB570" s="70">
        <f>IF(+NFL!$F337="Tampa Bay",+NFL!#REF!,IF(+NFL!$H337="Tampa Bay",+NFL!#REF!,0))</f>
        <v>0</v>
      </c>
      <c r="BC570" s="592">
        <f>IF(+NFL!$F337="Tampa Bay",+NFL!#REF!,IF(+NFL!$H337="Tampa Bay",+NFL!#REF!,0))</f>
        <v>0</v>
      </c>
      <c r="BD570" s="81">
        <f>IF(+NFL!$F337="Tampa Bay",+NFL!#REF!,IF(+NFL!$H337="Tampa Bay",+NFL!#REF!,0))</f>
        <v>0</v>
      </c>
      <c r="BE570" s="96">
        <f>IF(+NFL!$F337="Tampa Bay",+NFL!#REF!,IF(+NFL!$H337="Tampa Bay",+NFL!#REF!,0))</f>
        <v>0</v>
      </c>
      <c r="BF570" s="70">
        <f>IF(+NFL!$F337="Tampa Bay",+NFL!#REF!,IF(+NFL!$H337="Tampa Bay",+NFL!#REF!,0))</f>
        <v>0</v>
      </c>
      <c r="BG570" s="81">
        <f>IF(+NFL!$F337="Tampa Bay",+NFL!#REF!,IF(+NFL!$H337="Tampa Bay",+NFL!#REF!,0))</f>
        <v>0</v>
      </c>
      <c r="BH570" s="96">
        <f>IF(+NFL!$F337="Tampa Bay",+NFL!#REF!,IF(+NFL!$H337="Tampa Bay",+NFL!#REF!,0))</f>
        <v>0</v>
      </c>
      <c r="BI570" s="70">
        <f>IF(+NFL!$F337="Tampa Bay",+NFL!#REF!,IF(+NFL!$H337="Tampa Bay",+NFL!#REF!,0))</f>
        <v>0</v>
      </c>
      <c r="BJ570" s="124">
        <f>IF(+NFL!$F337="Tampa Bay",+NFL!#REF!,IF(+NFL!$H337="Tampa Bay",+NFL!#REF!,0))</f>
        <v>0</v>
      </c>
      <c r="BK570" s="182">
        <f>IF(+NFL!$F337="Tampa Bay",+NFL!#REF!,IF(+NFL!$H337="Tampa Bay",+NFL!#REF!,0))</f>
        <v>0</v>
      </c>
    </row>
    <row r="571" spans="1:63" s="310" customFormat="1" x14ac:dyDescent="0.8">
      <c r="A571" s="70">
        <f>IF(+NFL!$F309="Tampa Bay",+NFL!A309,IF(+NFL!$H309="Tampa Bay",+NFL!A309,0))</f>
        <v>18</v>
      </c>
      <c r="B571" s="480" t="str">
        <f>IF(+NFL!$F309="Tampa Bay",+NFL!B309,IF(+NFL!$H309="Tampa Bay",+NFL!B309,0))</f>
        <v>Sun</v>
      </c>
      <c r="C571" s="72">
        <f>IF(+NFL!$F309="Tampa Bay",+NFL!C309,IF(+NFL!$H309="Tampa Bay",+NFL!C309,0))</f>
        <v>44570</v>
      </c>
      <c r="D571" s="73">
        <f>IF(+NFL!$F309="Tampa Bay",+NFL!D309,IF(+NFL!$H309="Tampa Bay",+NFL!D309,0))</f>
        <v>0.54166666666666663</v>
      </c>
      <c r="E571" s="70" t="str">
        <f>IF(+NFL!$F309="Tampa Bay",+NFL!E309,IF(+NFL!$H309="Tampa Bay",+NFL!E309,0))</f>
        <v>Fox</v>
      </c>
      <c r="F571" s="189" t="str">
        <f>IF(+NFL!$F309="Tampa Bay",+NFL!F309,IF(+NFL!$H309="Tampa Bay",+NFL!F309,0))</f>
        <v>Carolina</v>
      </c>
      <c r="G571" s="70" t="str">
        <f>IF(+NFL!$F309="Tampa Bay",+NFL!G309,IF(+NFL!$H309="Tampa Bay",+NFL!G309,0))</f>
        <v>NFCS</v>
      </c>
      <c r="H571" s="189" t="str">
        <f>IF(+NFL!$F309="Tampa Bay",+NFL!H309,IF(+NFL!$H309="Tampa Bay",+NFL!H309,0))</f>
        <v>Tampa Bay</v>
      </c>
      <c r="I571" s="70" t="str">
        <f>IF(+NFL!$F309="Tampa Bay",+NFL!I309,IF(+NFL!$H309="Tampa Bay",+NFL!I309,0))</f>
        <v>NFCS</v>
      </c>
      <c r="J571" s="496" t="str">
        <f>IF(+NFL!$F309="Tampa Bay",+NFL!J309,IF(+NFL!$H309="Tampa Bay",+NFL!J309,0))</f>
        <v>Tampa Bay</v>
      </c>
      <c r="K571" s="510" t="str">
        <f>IF(+NFL!$F309="Tampa Bay",+NFL!K309,IF(+NFL!$H309="Tampa Bay",+NFL!K309,0))</f>
        <v>Carolina</v>
      </c>
      <c r="L571" s="572">
        <f>IF(+NFL!$F309="Tampa Bay",+NFL!L309,IF(+NFL!$H309="Tampa Bay",+NFL!L309,0))</f>
        <v>10.5</v>
      </c>
      <c r="M571" s="573">
        <f>IF(+NFL!$F309="Tampa Bay",+NFL!M309,IF(+NFL!$H309="Tampa Bay",+NFL!M309,0))</f>
        <v>43</v>
      </c>
      <c r="N571" s="583" t="str">
        <f>IF(+NFL!$F309="Tampa Bay",+NFL!N309,IF(+NFL!$H309="Tampa Bay",+NFL!N309,0))</f>
        <v>Tampa Bay</v>
      </c>
      <c r="O571" s="584">
        <f>IF(+NFL!$F309="Tampa Bay",+NFL!O309,IF(+NFL!$H309="Tampa Bay",+NFL!O309,0))</f>
        <v>41</v>
      </c>
      <c r="P571" s="583" t="str">
        <f>IF(+NFL!$F309="Tampa Bay",+NFL!P309,IF(+NFL!$H309="Tampa Bay",+NFL!P309,0))</f>
        <v>Carolina</v>
      </c>
      <c r="Q571" s="585">
        <f>IF(+NFL!$F309="Tampa Bay",+NFL!Q309,IF(+NFL!$H309="Tampa Bay",+NFL!Q309,0))</f>
        <v>17</v>
      </c>
      <c r="R571" s="586" t="str">
        <f>IF(+NFL!$F309="Tampa Bay",+NFL!R309,IF(+NFL!$H309="Tampa Bay",+NFL!R309,0))</f>
        <v>Tampa Bay</v>
      </c>
      <c r="S571" s="585" t="str">
        <f>IF(+NFL!$F309="Tampa Bay",+NFL!S309,IF(+NFL!$H309="Tampa Bay",+NFL!S309,0))</f>
        <v>Carolina</v>
      </c>
      <c r="T571" s="587">
        <f>IF(+NFL!$F309="Tampa Bay",+NFL!T309,IF(+NFL!$H309="Tampa Bay",+NFL!T309,0))</f>
        <v>0</v>
      </c>
      <c r="U571" s="585" t="str">
        <f>IF(+NFL!$F309="Tampa Bay",+NFL!U309,IF(+NFL!$H309="Tampa Bay",+NFL!U309,0))</f>
        <v>L</v>
      </c>
      <c r="V571" s="586"/>
      <c r="W571" s="585"/>
      <c r="X571" s="587"/>
      <c r="Y571" s="585"/>
      <c r="Z571" s="586"/>
      <c r="AA571" s="585"/>
      <c r="AB571" s="124"/>
      <c r="AC571" s="182"/>
      <c r="AD571" s="496"/>
      <c r="AE571" s="565"/>
      <c r="AF571" s="496"/>
      <c r="AG571" s="565"/>
      <c r="AH571" s="496"/>
      <c r="AI571" s="565"/>
      <c r="AJ571" s="496"/>
      <c r="AK571" s="565"/>
      <c r="AL571" s="100"/>
      <c r="AM571" s="82"/>
      <c r="AN571" s="81"/>
      <c r="AO571" s="83"/>
      <c r="AP571" s="480"/>
      <c r="AQ571" s="72" t="str">
        <f>F571</f>
        <v>Carolina</v>
      </c>
      <c r="AR571" s="81"/>
      <c r="AS571" s="96"/>
      <c r="AT571" s="96"/>
      <c r="AU571" s="81"/>
      <c r="AV571" s="96"/>
      <c r="AW571" s="70"/>
      <c r="AX571" s="96"/>
      <c r="AY571" s="81"/>
      <c r="AZ571" s="96"/>
      <c r="BA571" s="70"/>
      <c r="BB571" s="70"/>
      <c r="BC571" s="480"/>
      <c r="BD571" s="81"/>
      <c r="BE571" s="96"/>
      <c r="BF571" s="70"/>
      <c r="BG571" s="81"/>
      <c r="BH571" s="96"/>
      <c r="BI571" s="70"/>
      <c r="BJ571" s="124"/>
      <c r="BK571" s="182"/>
    </row>
    <row r="572" spans="1:63" s="310" customFormat="1" x14ac:dyDescent="0.8">
      <c r="A572" s="70"/>
      <c r="B572" s="480"/>
      <c r="C572" s="72"/>
      <c r="D572" s="73"/>
      <c r="E572" s="70"/>
      <c r="F572" s="1311" t="str">
        <f>H573</f>
        <v>Tennessee</v>
      </c>
      <c r="G572" s="1312"/>
      <c r="H572" s="1312"/>
      <c r="I572" s="1313"/>
      <c r="J572" s="496"/>
      <c r="K572" s="510"/>
      <c r="L572" s="572"/>
      <c r="M572" s="573"/>
      <c r="N572" s="583"/>
      <c r="O572" s="584"/>
      <c r="P572" s="583"/>
      <c r="Q572" s="585"/>
      <c r="R572" s="586"/>
      <c r="S572" s="585"/>
      <c r="T572" s="587"/>
      <c r="U572" s="585"/>
      <c r="V572" s="586"/>
      <c r="W572" s="585"/>
      <c r="X572" s="587"/>
      <c r="Y572" s="585"/>
      <c r="Z572" s="586"/>
      <c r="AA572" s="585"/>
      <c r="AB572" s="124"/>
      <c r="AC572" s="182"/>
      <c r="AD572" s="496"/>
      <c r="AE572" s="565"/>
      <c r="AF572" s="496"/>
      <c r="AG572" s="565"/>
      <c r="AH572" s="496"/>
      <c r="AI572" s="565"/>
      <c r="AJ572" s="496"/>
      <c r="AK572" s="565"/>
      <c r="AL572" s="100"/>
      <c r="AM572" s="82"/>
      <c r="AN572" s="81"/>
      <c r="AO572" s="83"/>
      <c r="AP572" s="480"/>
      <c r="AQ572" s="480"/>
      <c r="AR572" s="81"/>
      <c r="AS572" s="96"/>
      <c r="AT572" s="96"/>
      <c r="AU572" s="81"/>
      <c r="AV572" s="96"/>
      <c r="AW572" s="70"/>
      <c r="AX572" s="96"/>
      <c r="AY572" s="81"/>
      <c r="AZ572" s="96"/>
      <c r="BA572" s="70"/>
      <c r="BB572" s="70"/>
      <c r="BC572" s="480"/>
      <c r="BD572" s="81"/>
      <c r="BE572" s="96"/>
      <c r="BF572" s="70"/>
      <c r="BG572" s="81"/>
      <c r="BH572" s="96"/>
      <c r="BI572" s="70"/>
      <c r="BJ572" s="124"/>
      <c r="BK572" s="182"/>
    </row>
    <row r="573" spans="1:63" s="310" customFormat="1" x14ac:dyDescent="0.8">
      <c r="A573" s="70">
        <f>IF(+NFL!$F10="Tennessee",+NFL!A10,IF(+NFL!$H10="Tennessee",+NFL!A10,0))</f>
        <v>1</v>
      </c>
      <c r="B573" s="480" t="str">
        <f>IF(+NFL!$F10="Tennessee",+NFL!B10,IF(+NFL!$H10="Tennessee",+NFL!B10,0))</f>
        <v>Sun</v>
      </c>
      <c r="C573" s="72">
        <f>IF(+NFL!$F10="Tennessee",+NFL!C10,IF(+NFL!$H10="Tennessee",+NFL!C10,0))</f>
        <v>44451</v>
      </c>
      <c r="D573" s="73">
        <f>IF(+NFL!$F10="Tennessee",+NFL!D10,IF(+NFL!$H10="Tennessee",+NFL!D10,0))</f>
        <v>0.54166666666666663</v>
      </c>
      <c r="E573" s="70" t="str">
        <f>IF(+NFL!$F10="Tennessee",+NFL!E10,IF(+NFL!$H10="Tennessee",+NFL!E10,0))</f>
        <v>CBS</v>
      </c>
      <c r="F573" s="189" t="str">
        <f>IF(+NFL!$F10="Tennessee",+NFL!F10,IF(+NFL!$H10="Tennessee",+NFL!F10,0))</f>
        <v>Arizona</v>
      </c>
      <c r="G573" s="70" t="str">
        <f>IF(+NFL!$F10="Tennessee",+NFL!G10,IF(+NFL!$H10="Tennessee",+NFL!G10,0))</f>
        <v>NFCW</v>
      </c>
      <c r="H573" s="189" t="str">
        <f>IF(+NFL!$F10="Tennessee",+NFL!H10,IF(+NFL!$H10="Tennessee",+NFL!H10,0))</f>
        <v>Tennessee</v>
      </c>
      <c r="I573" s="70" t="str">
        <f>IF(+NFL!$F10="Tennessee",+NFL!I10,IF(+NFL!$H10="Tennessee",+NFL!I10,0))</f>
        <v>AFCS</v>
      </c>
      <c r="J573" s="496" t="str">
        <f>IF(+NFL!$F10="Tennessee",+NFL!J10,IF(+NFL!$H10="Tennessee",+NFL!J10,0))</f>
        <v>Tennessee</v>
      </c>
      <c r="K573" s="510" t="str">
        <f>IF(+NFL!$F10="Tennessee",+NFL!K10,IF(+NFL!$H10="Tennessee",+NFL!K10,0))</f>
        <v>Arizona</v>
      </c>
      <c r="L573" s="572">
        <f>IF(+NFL!$F10="Tennessee",+NFL!L10,IF(+NFL!$H10="Tennessee",+NFL!L10,0))</f>
        <v>3</v>
      </c>
      <c r="M573" s="573">
        <f>IF(+NFL!$F10="Tennessee",+NFL!M10,IF(+NFL!$H10="Tennessee",+NFL!M10,0))</f>
        <v>52</v>
      </c>
      <c r="N573" s="583" t="str">
        <f>IF(+NFL!$F10="Tennessee",+NFL!N10,IF(+NFL!$H10="Tennessee",+NFL!N10,0))</f>
        <v>Arizona</v>
      </c>
      <c r="O573" s="584">
        <f>IF(+NFL!$F10="Tennessee",+NFL!O10,IF(+NFL!$H10="Tennessee",+NFL!O10,0))</f>
        <v>38</v>
      </c>
      <c r="P573" s="583" t="str">
        <f>IF(+NFL!$F10="Tennessee",+NFL!P10,IF(+NFL!$H10="Tennessee",+NFL!P10,0))</f>
        <v>Tennessee</v>
      </c>
      <c r="Q573" s="585">
        <f>IF(+NFL!$F10="Tennessee",+NFL!Q10,IF(+NFL!$H10="Tennessee",+NFL!Q10,0))</f>
        <v>13</v>
      </c>
      <c r="R573" s="586" t="str">
        <f>IF(+NFL!$F10="Tennessee",+NFL!R10,IF(+NFL!$H10="Tennessee",+NFL!R10,0))</f>
        <v>Arizona</v>
      </c>
      <c r="S573" s="585" t="str">
        <f>IF(+NFL!$F10="Tennessee",+NFL!S10,IF(+NFL!$H10="Tennessee",+NFL!S10,0))</f>
        <v>Tennessee</v>
      </c>
      <c r="T573" s="587" t="str">
        <f>IF(+NFL!$F10="Tennessee",+NFL!T10,IF(+NFL!$H10="Tennessee",+NFL!T10,0))</f>
        <v>Arizona</v>
      </c>
      <c r="U573" s="585" t="str">
        <f>IF(+NFL!$F10="Tennessee",+NFL!U10,IF(+NFL!$H10="Tennessee",+NFL!U10,0))</f>
        <v>W</v>
      </c>
      <c r="V573" s="586"/>
      <c r="W573" s="585"/>
      <c r="X573" s="587"/>
      <c r="Y573" s="585"/>
      <c r="Z573" s="586"/>
      <c r="AA573" s="585"/>
      <c r="AB573" s="124"/>
      <c r="AC573" s="182"/>
      <c r="AD573" s="496"/>
      <c r="AE573" s="565"/>
      <c r="AF573" s="496"/>
      <c r="AG573" s="565"/>
      <c r="AH573" s="496"/>
      <c r="AI573" s="565"/>
      <c r="AJ573" s="496"/>
      <c r="AK573" s="565"/>
      <c r="AL573" s="100"/>
      <c r="AM573" s="82"/>
      <c r="AN573" s="81"/>
      <c r="AO573" s="83"/>
      <c r="AP573" s="480"/>
      <c r="AQ573" s="72"/>
      <c r="AR573" s="81"/>
      <c r="AS573" s="96"/>
      <c r="AT573" s="96"/>
      <c r="AU573" s="81"/>
      <c r="AV573" s="96"/>
      <c r="AW573" s="70"/>
      <c r="AX573" s="96"/>
      <c r="AY573" s="81"/>
      <c r="AZ573" s="96"/>
      <c r="BA573" s="70"/>
      <c r="BB573" s="70"/>
      <c r="BC573" s="592"/>
      <c r="BD573" s="81"/>
      <c r="BE573" s="96"/>
      <c r="BF573" s="70"/>
      <c r="BG573" s="81"/>
      <c r="BH573" s="96"/>
      <c r="BI573" s="70"/>
      <c r="BJ573" s="124"/>
      <c r="BK573" s="182"/>
    </row>
    <row r="574" spans="1:63" s="310" customFormat="1" x14ac:dyDescent="0.8">
      <c r="A574" s="70">
        <f>IF(+NFL!$F33="Tennessee",+NFL!A33,IF(+NFL!$H33="Tennessee",+NFL!A33,0))</f>
        <v>2</v>
      </c>
      <c r="B574" s="480" t="str">
        <f>IF(+NFL!$F33="Tennessee",+NFL!B33,IF(+NFL!$H33="Tennessee",+NFL!B33,0))</f>
        <v>Sun</v>
      </c>
      <c r="C574" s="72">
        <f>IF(+NFL!$F33="Tennessee",+NFL!C33,IF(+NFL!$H33="Tennessee",+NFL!C33,0))</f>
        <v>44458</v>
      </c>
      <c r="D574" s="73">
        <f>IF(+NFL!$F33="Tennessee",+NFL!D33,IF(+NFL!$H33="Tennessee",+NFL!D33,0))</f>
        <v>0.68055416666666668</v>
      </c>
      <c r="E574" s="70" t="str">
        <f>IF(+NFL!$F33="Tennessee",+NFL!E33,IF(+NFL!$H33="Tennessee",+NFL!E33,0))</f>
        <v>CBS</v>
      </c>
      <c r="F574" s="189" t="str">
        <f>IF(+NFL!$F33="Tennessee",+NFL!F33,IF(+NFL!$H33="Tennessee",+NFL!F33,0))</f>
        <v>Tennessee</v>
      </c>
      <c r="G574" s="70" t="str">
        <f>IF(+NFL!$F33="Tennessee",+NFL!G33,IF(+NFL!$H33="Tennessee",+NFL!G33,0))</f>
        <v>AFCS</v>
      </c>
      <c r="H574" s="189" t="str">
        <f>IF(+NFL!$F33="Tennessee",+NFL!H33,IF(+NFL!$H33="Tennessee",+NFL!H33,0))</f>
        <v>Seattle</v>
      </c>
      <c r="I574" s="70" t="str">
        <f>IF(+NFL!$F33="Tennessee",+NFL!I33,IF(+NFL!$H33="Tennessee",+NFL!I33,0))</f>
        <v>NFCW</v>
      </c>
      <c r="J574" s="496" t="str">
        <f>IF(+NFL!$F33="Tennessee",+NFL!J33,IF(+NFL!$H33="Tennessee",+NFL!J33,0))</f>
        <v>Seattle</v>
      </c>
      <c r="K574" s="510" t="str">
        <f>IF(+NFL!$F33="Tennessee",+NFL!K33,IF(+NFL!$H33="Tennessee",+NFL!K33,0))</f>
        <v>Tennessee</v>
      </c>
      <c r="L574" s="572">
        <f>IF(+NFL!$F33="Tennessee",+NFL!L33,IF(+NFL!$H33="Tennessee",+NFL!L33,0))</f>
        <v>6.5</v>
      </c>
      <c r="M574" s="573">
        <f>IF(+NFL!$F33="Tennessee",+NFL!M33,IF(+NFL!$H33="Tennessee",+NFL!M33,0))</f>
        <v>54</v>
      </c>
      <c r="N574" s="583" t="str">
        <f>IF(+NFL!$F33="Tennessee",+NFL!N33,IF(+NFL!$H33="Tennessee",+NFL!N33,0))</f>
        <v>Tennessee</v>
      </c>
      <c r="O574" s="584">
        <f>IF(+NFL!$F33="Tennessee",+NFL!O33,IF(+NFL!$H33="Tennessee",+NFL!O33,0))</f>
        <v>33</v>
      </c>
      <c r="P574" s="583" t="str">
        <f>IF(+NFL!$F33="Tennessee",+NFL!P33,IF(+NFL!$H33="Tennessee",+NFL!P33,0))</f>
        <v>Seattle</v>
      </c>
      <c r="Q574" s="585">
        <f>IF(+NFL!$F33="Tennessee",+NFL!Q33,IF(+NFL!$H33="Tennessee",+NFL!Q33,0))</f>
        <v>30</v>
      </c>
      <c r="R574" s="586" t="str">
        <f>IF(+NFL!$F33="Tennessee",+NFL!R33,IF(+NFL!$H33="Tennessee",+NFL!R33,0))</f>
        <v>Tennessee</v>
      </c>
      <c r="S574" s="585" t="str">
        <f>IF(+NFL!$F33="Tennessee",+NFL!S33,IF(+NFL!$H33="Tennessee",+NFL!S33,0))</f>
        <v>Seattle</v>
      </c>
      <c r="T574" s="587" t="str">
        <f>IF(+NFL!$F33="Tennessee",+NFL!T33,IF(+NFL!$H33="Tennessee",+NFL!T33,0))</f>
        <v>Tennessee</v>
      </c>
      <c r="U574" s="585" t="str">
        <f>IF(+NFL!$F33="Tennessee",+NFL!U33,IF(+NFL!$H33="Tennessee",+NFL!U33,0))</f>
        <v>W</v>
      </c>
      <c r="V574" s="586"/>
      <c r="W574" s="585"/>
      <c r="X574" s="587"/>
      <c r="Y574" s="585"/>
      <c r="Z574" s="586"/>
      <c r="AA574" s="585"/>
      <c r="AB574" s="124"/>
      <c r="AC574" s="182"/>
      <c r="AD574" s="496"/>
      <c r="AE574" s="565"/>
      <c r="AF574" s="496"/>
      <c r="AG574" s="565"/>
      <c r="AH574" s="496"/>
      <c r="AI574" s="565"/>
      <c r="AJ574" s="496"/>
      <c r="AK574" s="565"/>
      <c r="AL574" s="100"/>
      <c r="AM574" s="82"/>
      <c r="AN574" s="81"/>
      <c r="AO574" s="83"/>
      <c r="AP574" s="480"/>
      <c r="AQ574" s="72"/>
      <c r="AR574" s="81"/>
      <c r="AS574" s="96"/>
      <c r="AT574" s="96"/>
      <c r="AU574" s="81"/>
      <c r="AV574" s="96"/>
      <c r="AW574" s="70"/>
      <c r="AX574" s="96"/>
      <c r="AY574" s="81"/>
      <c r="AZ574" s="96"/>
      <c r="BA574" s="70"/>
      <c r="BB574" s="70"/>
      <c r="BC574" s="592"/>
      <c r="BD574" s="81"/>
      <c r="BE574" s="96"/>
      <c r="BF574" s="70"/>
      <c r="BG574" s="81"/>
      <c r="BH574" s="96"/>
      <c r="BI574" s="70"/>
      <c r="BJ574" s="124"/>
      <c r="BK574" s="182"/>
    </row>
    <row r="575" spans="1:63" s="310" customFormat="1" x14ac:dyDescent="0.8">
      <c r="A575" s="70">
        <f>IF(+NFL!$F40="Tennessee",+NFL!A40,IF(+NFL!$H40="Tennessee",+NFL!A40,0))</f>
        <v>3</v>
      </c>
      <c r="B575" s="480" t="str">
        <f>IF(+NFL!$F40="Tennessee",+NFL!B40,IF(+NFL!$H40="Tennessee",+NFL!B40,0))</f>
        <v>Sun</v>
      </c>
      <c r="C575" s="72">
        <f>IF(+NFL!$F40="Tennessee",+NFL!C40,IF(+NFL!$H40="Tennessee",+NFL!C40,0))</f>
        <v>44465</v>
      </c>
      <c r="D575" s="73">
        <f>IF(+NFL!$F40="Tennessee",+NFL!D40,IF(+NFL!$H40="Tennessee",+NFL!D40,0))</f>
        <v>0.54166666666666663</v>
      </c>
      <c r="E575" s="70" t="str">
        <f>IF(+NFL!$F40="Tennessee",+NFL!E40,IF(+NFL!$H40="Tennessee",+NFL!E40,0))</f>
        <v>CBS</v>
      </c>
      <c r="F575" s="189" t="str">
        <f>IF(+NFL!$F40="Tennessee",+NFL!F40,IF(+NFL!$H40="Tennessee",+NFL!F40,0))</f>
        <v>Indianapolis</v>
      </c>
      <c r="G575" s="70" t="str">
        <f>IF(+NFL!$F40="Tennessee",+NFL!G40,IF(+NFL!$H40="Tennessee",+NFL!G40,0))</f>
        <v>AFCS</v>
      </c>
      <c r="H575" s="189" t="str">
        <f>IF(+NFL!$F40="Tennessee",+NFL!H40,IF(+NFL!$H40="Tennessee",+NFL!H40,0))</f>
        <v>Tennessee</v>
      </c>
      <c r="I575" s="70" t="str">
        <f>IF(+NFL!$F40="Tennessee",+NFL!I40,IF(+NFL!$H40="Tennessee",+NFL!I40,0))</f>
        <v>AFCS</v>
      </c>
      <c r="J575" s="496" t="str">
        <f>IF(+NFL!$F40="Tennessee",+NFL!J40,IF(+NFL!$H40="Tennessee",+NFL!J40,0))</f>
        <v>Tennessee</v>
      </c>
      <c r="K575" s="510" t="str">
        <f>IF(+NFL!$F40="Tennessee",+NFL!K40,IF(+NFL!$H40="Tennessee",+NFL!K40,0))</f>
        <v>Indianapolis</v>
      </c>
      <c r="L575" s="572">
        <f>IF(+NFL!$F40="Tennessee",+NFL!L40,IF(+NFL!$H40="Tennessee",+NFL!L40,0))</f>
        <v>5.5</v>
      </c>
      <c r="M575" s="573">
        <f>IF(+NFL!$F40="Tennessee",+NFL!M40,IF(+NFL!$H40="Tennessee",+NFL!M40,0))</f>
        <v>47.5</v>
      </c>
      <c r="N575" s="583" t="str">
        <f>IF(+NFL!$F40="Tennessee",+NFL!N40,IF(+NFL!$H40="Tennessee",+NFL!N40,0))</f>
        <v>Tennessee</v>
      </c>
      <c r="O575" s="584">
        <f>IF(+NFL!$F40="Tennessee",+NFL!O40,IF(+NFL!$H40="Tennessee",+NFL!O40,0))</f>
        <v>25</v>
      </c>
      <c r="P575" s="583" t="str">
        <f>IF(+NFL!$F40="Tennessee",+NFL!P40,IF(+NFL!$H40="Tennessee",+NFL!P40,0))</f>
        <v>Indianapolis</v>
      </c>
      <c r="Q575" s="585">
        <f>IF(+NFL!$F40="Tennessee",+NFL!Q40,IF(+NFL!$H40="Tennessee",+NFL!Q40,0))</f>
        <v>16</v>
      </c>
      <c r="R575" s="586" t="str">
        <f>IF(+NFL!$F40="Tennessee",+NFL!R40,IF(+NFL!$H40="Tennessee",+NFL!R40,0))</f>
        <v>Tennessee</v>
      </c>
      <c r="S575" s="585" t="str">
        <f>IF(+NFL!$F40="Tennessee",+NFL!S40,IF(+NFL!$H40="Tennessee",+NFL!S40,0))</f>
        <v>Indianapolis</v>
      </c>
      <c r="T575" s="587" t="str">
        <f>IF(+NFL!$F40="Tennessee",+NFL!T40,IF(+NFL!$H40="Tennessee",+NFL!T40,0))</f>
        <v>Indianapolis</v>
      </c>
      <c r="U575" s="585" t="str">
        <f>IF(+NFL!$F40="Tennessee",+NFL!U40,IF(+NFL!$H40="Tennessee",+NFL!U40,0))</f>
        <v>L</v>
      </c>
      <c r="V575" s="586">
        <f>IF(+NFL!$F31="Tennessee",+NFL!#REF!,IF(+NFL!$H31="Tennessee",+NFL!#REF!,0))</f>
        <v>0</v>
      </c>
      <c r="W575" s="585">
        <f>IF(+NFL!$F31="Tennessee",+NFL!#REF!,IF(+NFL!$H31="Tennessee",+NFL!#REF!,0))</f>
        <v>0</v>
      </c>
      <c r="X575" s="587">
        <f>IF(+NFL!$F31="Tennessee",+NFL!#REF!,IF(+NFL!$H31="Tennessee",+NFL!#REF!,0))</f>
        <v>0</v>
      </c>
      <c r="Y575" s="585">
        <f>IF(+NFL!$F31="Tennessee",+NFL!#REF!,IF(+NFL!$H31="Tennessee",+NFL!#REF!,0))</f>
        <v>0</v>
      </c>
      <c r="Z575" s="586">
        <f>IF(+NFL!$F31="Tennessee",+NFL!#REF!,IF(+NFL!$H31="Tennessee",+NFL!#REF!,0))</f>
        <v>0</v>
      </c>
      <c r="AA575" s="585">
        <f>IF(+NFL!$F31="Tennessee",+NFL!#REF!,IF(+NFL!$H31="Tennessee",+NFL!#REF!,0))</f>
        <v>0</v>
      </c>
      <c r="AB575" s="124">
        <f>IF(+NFL!$F31="Tennessee",+NFL!#REF!,IF(+NFL!$H31="Tennessee",+NFL!#REF!,0))</f>
        <v>0</v>
      </c>
      <c r="AC575" s="182">
        <f>IF(+NFL!$F31="Tennessee",+NFL!#REF!,IF(+NFL!$H31="Tennessee",+NFL!#REF!,0))</f>
        <v>0</v>
      </c>
      <c r="AD575" s="496">
        <f>IF(+NFL!$F31="Tennessee",+NFL!#REF!,IF(+NFL!$H31="Tennessee",+NFL!#REF!,0))</f>
        <v>0</v>
      </c>
      <c r="AE575" s="565">
        <f>IF(+NFL!$F31="Tennessee",+NFL!#REF!,IF(+NFL!$H31="Tennessee",+NFL!#REF!,0))</f>
        <v>0</v>
      </c>
      <c r="AF575" s="496">
        <f>IF(+NFL!$F31="Tennessee",+NFL!#REF!,IF(+NFL!$H31="Tennessee",+NFL!#REF!,0))</f>
        <v>0</v>
      </c>
      <c r="AG575" s="565">
        <f>IF(+NFL!$F31="Tennessee",+NFL!#REF!,IF(+NFL!$H31="Tennessee",+NFL!#REF!,0))</f>
        <v>0</v>
      </c>
      <c r="AH575" s="496">
        <f>IF(+NFL!$F31="Tennessee",+NFL!#REF!,IF(+NFL!$H31="Tennessee",+NFL!#REF!,0))</f>
        <v>0</v>
      </c>
      <c r="AI575" s="565">
        <f>IF(+NFL!$F31="Tennessee",+NFL!#REF!,IF(+NFL!$H31="Tennessee",+NFL!#REF!,0))</f>
        <v>0</v>
      </c>
      <c r="AJ575" s="496">
        <f>IF(+NFL!$F31="Tennessee",+NFL!#REF!,IF(+NFL!$H31="Tennessee",+NFL!#REF!,0))</f>
        <v>0</v>
      </c>
      <c r="AK575" s="565">
        <f>IF(+NFL!$F31="Tennessee",+NFL!#REF!,IF(+NFL!$H31="Tennessee",+NFL!#REF!,0))</f>
        <v>0</v>
      </c>
      <c r="AL575" s="100">
        <f>IF(+NFL!$F31="Tennessee",+NFL!#REF!,IF(+NFL!$H31="Tennessee",+NFL!#REF!,0))</f>
        <v>0</v>
      </c>
      <c r="AM575" s="82">
        <f>IF(+NFL!$F31="Tennessee",+NFL!#REF!,IF(+NFL!$H31="Tennessee",+NFL!#REF!,0))</f>
        <v>0</v>
      </c>
      <c r="AN575" s="81">
        <f>IF(+NFL!$F31="Tennessee",+NFL!#REF!,IF(+NFL!$H31="Tennessee",+NFL!#REF!,0))</f>
        <v>0</v>
      </c>
      <c r="AO575" s="83">
        <f>IF(+NFL!$F31="Tennessee",+NFL!#REF!,IF(+NFL!$H31="Tennessee",+NFL!#REF!,0))</f>
        <v>0</v>
      </c>
      <c r="AP575" s="480">
        <f>IF(+NFL!$F31="Tennessee",+NFL!#REF!,IF(+NFL!$H31="Tennessee",+NFL!#REF!,0))</f>
        <v>0</v>
      </c>
      <c r="AQ575" s="72">
        <f>IF(+NFL!$F31="Tennessee",+NFL!#REF!,IF(+NFL!$H31="Tennessee",+NFL!#REF!,0))</f>
        <v>0</v>
      </c>
      <c r="AR575" s="81">
        <f>IF(+NFL!$F31="Tennessee",+NFL!#REF!,IF(+NFL!$H31="Tennessee",+NFL!#REF!,0))</f>
        <v>0</v>
      </c>
      <c r="AS575" s="96">
        <f>IF(+NFL!$F31="Tennessee",+NFL!#REF!,IF(+NFL!$H31="Tennessee",+NFL!#REF!,0))</f>
        <v>0</v>
      </c>
      <c r="AT575" s="96">
        <f>IF(+NFL!$F31="Tennessee",+NFL!#REF!,IF(+NFL!$H31="Tennessee",+NFL!#REF!,0))</f>
        <v>0</v>
      </c>
      <c r="AU575" s="81">
        <f>IF(+NFL!$F31="Tennessee",+NFL!#REF!,IF(+NFL!$H31="Tennessee",+NFL!#REF!,0))</f>
        <v>0</v>
      </c>
      <c r="AV575" s="96">
        <f>IF(+NFL!$F31="Tennessee",+NFL!#REF!,IF(+NFL!$H31="Tennessee",+NFL!#REF!,0))</f>
        <v>0</v>
      </c>
      <c r="AW575" s="70">
        <f>IF(+NFL!$F31="Tennessee",+NFL!#REF!,IF(+NFL!$H31="Tennessee",+NFL!#REF!,0))</f>
        <v>0</v>
      </c>
      <c r="AX575" s="96">
        <f>IF(+NFL!$F31="Tennessee",+NFL!#REF!,IF(+NFL!$H31="Tennessee",+NFL!#REF!,0))</f>
        <v>0</v>
      </c>
      <c r="AY575" s="81">
        <f>IF(+NFL!$F31="Tennessee",+NFL!#REF!,IF(+NFL!$H31="Tennessee",+NFL!#REF!,0))</f>
        <v>0</v>
      </c>
      <c r="AZ575" s="96">
        <f>IF(+NFL!$F31="Tennessee",+NFL!#REF!,IF(+NFL!$H31="Tennessee",+NFL!#REF!,0))</f>
        <v>0</v>
      </c>
      <c r="BA575" s="70">
        <f>IF(+NFL!$F31="Tennessee",+NFL!#REF!,IF(+NFL!$H31="Tennessee",+NFL!#REF!,0))</f>
        <v>0</v>
      </c>
      <c r="BB575" s="70">
        <f>IF(+NFL!$F31="Tennessee",+NFL!#REF!,IF(+NFL!$H31="Tennessee",+NFL!#REF!,0))</f>
        <v>0</v>
      </c>
      <c r="BC575" s="592">
        <f>IF(+NFL!$F31="Tennessee",+NFL!#REF!,IF(+NFL!$H31="Tennessee",+NFL!#REF!,0))</f>
        <v>0</v>
      </c>
      <c r="BD575" s="81">
        <f>IF(+NFL!$F31="Tennessee",+NFL!#REF!,IF(+NFL!$H31="Tennessee",+NFL!#REF!,0))</f>
        <v>0</v>
      </c>
      <c r="BE575" s="96">
        <f>IF(+NFL!$F31="Tennessee",+NFL!#REF!,IF(+NFL!$H31="Tennessee",+NFL!#REF!,0))</f>
        <v>0</v>
      </c>
      <c r="BF575" s="70">
        <f>IF(+NFL!$F31="Tennessee",+NFL!#REF!,IF(+NFL!$H31="Tennessee",+NFL!#REF!,0))</f>
        <v>0</v>
      </c>
      <c r="BG575" s="81">
        <f>IF(+NFL!$F31="Tennessee",+NFL!#REF!,IF(+NFL!$H31="Tennessee",+NFL!#REF!,0))</f>
        <v>0</v>
      </c>
      <c r="BH575" s="96">
        <f>IF(+NFL!$F31="Tennessee",+NFL!#REF!,IF(+NFL!$H31="Tennessee",+NFL!#REF!,0))</f>
        <v>0</v>
      </c>
      <c r="BI575" s="70">
        <f>IF(+NFL!$F31="Tennessee",+NFL!#REF!,IF(+NFL!$H31="Tennessee",+NFL!#REF!,0))</f>
        <v>0</v>
      </c>
      <c r="BJ575" s="124">
        <f>IF(+NFL!$F31="Tennessee",+NFL!#REF!,IF(+NFL!$H31="Tennessee",+NFL!#REF!,0))</f>
        <v>0</v>
      </c>
      <c r="BK575" s="182">
        <f>IF(+NFL!$F31="Tennessee",+NFL!#REF!,IF(+NFL!$H31="Tennessee",+NFL!#REF!,0))</f>
        <v>0</v>
      </c>
    </row>
    <row r="576" spans="1:63" s="310" customFormat="1" x14ac:dyDescent="0.8">
      <c r="A576" s="70">
        <f>IF(+NFL!$F60="Tennessee",+NFL!A60,IF(+NFL!$H60="Tennessee",+NFL!A60,0))</f>
        <v>4</v>
      </c>
      <c r="B576" s="480" t="str">
        <f>IF(+NFL!$F60="Tennessee",+NFL!B60,IF(+NFL!$H60="Tennessee",+NFL!B60,0))</f>
        <v>Sun</v>
      </c>
      <c r="C576" s="72">
        <f>IF(+NFL!$F60="Tennessee",+NFL!C60,IF(+NFL!$H60="Tennessee",+NFL!C60,0))</f>
        <v>44472</v>
      </c>
      <c r="D576" s="73">
        <f>IF(+NFL!$F60="Tennessee",+NFL!D60,IF(+NFL!$H60="Tennessee",+NFL!D60,0))</f>
        <v>0.54166666666666663</v>
      </c>
      <c r="E576" s="70" t="str">
        <f>IF(+NFL!$F60="Tennessee",+NFL!E60,IF(+NFL!$H60="Tennessee",+NFL!E60,0))</f>
        <v>CBS</v>
      </c>
      <c r="F576" s="189" t="str">
        <f>IF(+NFL!$F60="Tennessee",+NFL!F60,IF(+NFL!$H60="Tennessee",+NFL!F60,0))</f>
        <v>Tennessee</v>
      </c>
      <c r="G576" s="70" t="str">
        <f>IF(+NFL!$F60="Tennessee",+NFL!G60,IF(+NFL!$H60="Tennessee",+NFL!G60,0))</f>
        <v>AFCS</v>
      </c>
      <c r="H576" s="189" t="str">
        <f>IF(+NFL!$F60="Tennessee",+NFL!H60,IF(+NFL!$H60="Tennessee",+NFL!H60,0))</f>
        <v>NY Jets</v>
      </c>
      <c r="I576" s="70" t="str">
        <f>IF(+NFL!$F60="Tennessee",+NFL!I60,IF(+NFL!$H60="Tennessee",+NFL!I60,0))</f>
        <v>AFCE</v>
      </c>
      <c r="J576" s="496" t="str">
        <f>IF(+NFL!$F60="Tennessee",+NFL!J60,IF(+NFL!$H60="Tennessee",+NFL!J60,0))</f>
        <v>Tennessee</v>
      </c>
      <c r="K576" s="510" t="str">
        <f>IF(+NFL!$F60="Tennessee",+NFL!K60,IF(+NFL!$H60="Tennessee",+NFL!K60,0))</f>
        <v>NY Jets</v>
      </c>
      <c r="L576" s="572">
        <f>IF(+NFL!$F60="Tennessee",+NFL!L60,IF(+NFL!$H60="Tennessee",+NFL!L60,0))</f>
        <v>7</v>
      </c>
      <c r="M576" s="573">
        <f>IF(+NFL!$F60="Tennessee",+NFL!M60,IF(+NFL!$H60="Tennessee",+NFL!M60,0))</f>
        <v>44.4</v>
      </c>
      <c r="N576" s="583" t="str">
        <f>IF(+NFL!$F60="Tennessee",+NFL!N60,IF(+NFL!$H60="Tennessee",+NFL!N60,0))</f>
        <v>NY Jets</v>
      </c>
      <c r="O576" s="584">
        <f>IF(+NFL!$F60="Tennessee",+NFL!O60,IF(+NFL!$H60="Tennessee",+NFL!O60,0))</f>
        <v>27</v>
      </c>
      <c r="P576" s="583" t="str">
        <f>IF(+NFL!$F60="Tennessee",+NFL!P60,IF(+NFL!$H60="Tennessee",+NFL!P60,0))</f>
        <v>Tennessee</v>
      </c>
      <c r="Q576" s="585">
        <f>IF(+NFL!$F60="Tennessee",+NFL!Q60,IF(+NFL!$H60="Tennessee",+NFL!Q60,0))</f>
        <v>24</v>
      </c>
      <c r="R576" s="586" t="str">
        <f>IF(+NFL!$F60="Tennessee",+NFL!R60,IF(+NFL!$H60="Tennessee",+NFL!R60,0))</f>
        <v>NY Jets</v>
      </c>
      <c r="S576" s="585" t="str">
        <f>IF(+NFL!$F60="Tennessee",+NFL!S60,IF(+NFL!$H60="Tennessee",+NFL!S60,0))</f>
        <v>Tennessee</v>
      </c>
      <c r="T576" s="587" t="str">
        <f>IF(+NFL!$F60="Tennessee",+NFL!T60,IF(+NFL!$H60="Tennessee",+NFL!T60,0))</f>
        <v>NY Jets</v>
      </c>
      <c r="U576" s="585" t="str">
        <f>IF(+NFL!$F60="Tennessee",+NFL!U60,IF(+NFL!$H60="Tennessee",+NFL!U60,0))</f>
        <v>W</v>
      </c>
      <c r="V576" s="586">
        <f>IF(+NFL!$F46="Tennessee",+NFL!#REF!,IF(+NFL!$H46="Tennessee",+NFL!#REF!,0))</f>
        <v>0</v>
      </c>
      <c r="W576" s="585">
        <f>IF(+NFL!$F46="Tennessee",+NFL!#REF!,IF(+NFL!$H46="Tennessee",+NFL!#REF!,0))</f>
        <v>0</v>
      </c>
      <c r="X576" s="587">
        <f>IF(+NFL!$F46="Tennessee",+NFL!#REF!,IF(+NFL!$H46="Tennessee",+NFL!#REF!,0))</f>
        <v>0</v>
      </c>
      <c r="Y576" s="585">
        <f>IF(+NFL!$F46="Tennessee",+NFL!#REF!,IF(+NFL!$H46="Tennessee",+NFL!#REF!,0))</f>
        <v>0</v>
      </c>
      <c r="Z576" s="586">
        <f>IF(+NFL!$F46="Tennessee",+NFL!#REF!,IF(+NFL!$H46="Tennessee",+NFL!#REF!,0))</f>
        <v>0</v>
      </c>
      <c r="AA576" s="585">
        <f>IF(+NFL!$F46="Tennessee",+NFL!#REF!,IF(+NFL!$H46="Tennessee",+NFL!#REF!,0))</f>
        <v>0</v>
      </c>
      <c r="AB576" s="124">
        <f>IF(+NFL!$F46="Tennessee",+NFL!#REF!,IF(+NFL!$H46="Tennessee",+NFL!#REF!,0))</f>
        <v>0</v>
      </c>
      <c r="AC576" s="182">
        <f>IF(+NFL!$F46="Tennessee",+NFL!#REF!,IF(+NFL!$H46="Tennessee",+NFL!#REF!,0))</f>
        <v>0</v>
      </c>
      <c r="AD576" s="496">
        <f>IF(+NFL!$F46="Tennessee",+NFL!#REF!,IF(+NFL!$H46="Tennessee",+NFL!#REF!,0))</f>
        <v>0</v>
      </c>
      <c r="AE576" s="565">
        <f>IF(+NFL!$F46="Tennessee",+NFL!#REF!,IF(+NFL!$H46="Tennessee",+NFL!#REF!,0))</f>
        <v>0</v>
      </c>
      <c r="AF576" s="496">
        <f>IF(+NFL!$F46="Tennessee",+NFL!#REF!,IF(+NFL!$H46="Tennessee",+NFL!#REF!,0))</f>
        <v>0</v>
      </c>
      <c r="AG576" s="565">
        <f>IF(+NFL!$F46="Tennessee",+NFL!#REF!,IF(+NFL!$H46="Tennessee",+NFL!#REF!,0))</f>
        <v>0</v>
      </c>
      <c r="AH576" s="496">
        <f>IF(+NFL!$F46="Tennessee",+NFL!#REF!,IF(+NFL!$H46="Tennessee",+NFL!#REF!,0))</f>
        <v>0</v>
      </c>
      <c r="AI576" s="565">
        <f>IF(+NFL!$F46="Tennessee",+NFL!#REF!,IF(+NFL!$H46="Tennessee",+NFL!#REF!,0))</f>
        <v>0</v>
      </c>
      <c r="AJ576" s="496">
        <f>IF(+NFL!$F46="Tennessee",+NFL!#REF!,IF(+NFL!$H46="Tennessee",+NFL!#REF!,0))</f>
        <v>0</v>
      </c>
      <c r="AK576" s="565">
        <f>IF(+NFL!$F46="Tennessee",+NFL!#REF!,IF(+NFL!$H46="Tennessee",+NFL!#REF!,0))</f>
        <v>0</v>
      </c>
      <c r="AL576" s="100">
        <f>IF(+NFL!$F46="Tennessee",+NFL!#REF!,IF(+NFL!$H46="Tennessee",+NFL!#REF!,0))</f>
        <v>0</v>
      </c>
      <c r="AM576" s="82">
        <f>IF(+NFL!$F46="Tennessee",+NFL!#REF!,IF(+NFL!$H46="Tennessee",+NFL!#REF!,0))</f>
        <v>0</v>
      </c>
      <c r="AN576" s="81">
        <f>IF(+NFL!$F46="Tennessee",+NFL!#REF!,IF(+NFL!$H46="Tennessee",+NFL!#REF!,0))</f>
        <v>0</v>
      </c>
      <c r="AO576" s="83">
        <f>IF(+NFL!$F46="Tennessee",+NFL!#REF!,IF(+NFL!$H46="Tennessee",+NFL!#REF!,0))</f>
        <v>0</v>
      </c>
      <c r="AP576" s="480">
        <f>IF(+NFL!$F46="Tennessee",+NFL!#REF!,IF(+NFL!$H46="Tennessee",+NFL!#REF!,0))</f>
        <v>0</v>
      </c>
      <c r="AQ576" s="72">
        <f>IF(+NFL!$F46="Tennessee",+NFL!#REF!,IF(+NFL!$H46="Tennessee",+NFL!#REF!,0))</f>
        <v>0</v>
      </c>
      <c r="AR576" s="81">
        <f>IF(+NFL!$F46="Tennessee",+NFL!#REF!,IF(+NFL!$H46="Tennessee",+NFL!#REF!,0))</f>
        <v>0</v>
      </c>
      <c r="AS576" s="96">
        <f>IF(+NFL!$F46="Tennessee",+NFL!#REF!,IF(+NFL!$H46="Tennessee",+NFL!#REF!,0))</f>
        <v>0</v>
      </c>
      <c r="AT576" s="96">
        <f>IF(+NFL!$F46="Tennessee",+NFL!#REF!,IF(+NFL!$H46="Tennessee",+NFL!#REF!,0))</f>
        <v>0</v>
      </c>
      <c r="AU576" s="81">
        <f>IF(+NFL!$F46="Tennessee",+NFL!#REF!,IF(+NFL!$H46="Tennessee",+NFL!#REF!,0))</f>
        <v>0</v>
      </c>
      <c r="AV576" s="96">
        <f>IF(+NFL!$F46="Tennessee",+NFL!#REF!,IF(+NFL!$H46="Tennessee",+NFL!#REF!,0))</f>
        <v>0</v>
      </c>
      <c r="AW576" s="70">
        <f>IF(+NFL!$F46="Tennessee",+NFL!#REF!,IF(+NFL!$H46="Tennessee",+NFL!#REF!,0))</f>
        <v>0</v>
      </c>
      <c r="AX576" s="96">
        <f>IF(+NFL!$F46="Tennessee",+NFL!#REF!,IF(+NFL!$H46="Tennessee",+NFL!#REF!,0))</f>
        <v>0</v>
      </c>
      <c r="AY576" s="81">
        <f>IF(+NFL!$F46="Tennessee",+NFL!#REF!,IF(+NFL!$H46="Tennessee",+NFL!#REF!,0))</f>
        <v>0</v>
      </c>
      <c r="AZ576" s="96">
        <f>IF(+NFL!$F46="Tennessee",+NFL!#REF!,IF(+NFL!$H46="Tennessee",+NFL!#REF!,0))</f>
        <v>0</v>
      </c>
      <c r="BA576" s="70">
        <f>IF(+NFL!$F46="Tennessee",+NFL!#REF!,IF(+NFL!$H46="Tennessee",+NFL!#REF!,0))</f>
        <v>0</v>
      </c>
      <c r="BB576" s="70">
        <f>IF(+NFL!$F46="Tennessee",+NFL!#REF!,IF(+NFL!$H46="Tennessee",+NFL!#REF!,0))</f>
        <v>0</v>
      </c>
      <c r="BC576" s="592">
        <f>IF(+NFL!$F46="Tennessee",+NFL!#REF!,IF(+NFL!$H46="Tennessee",+NFL!#REF!,0))</f>
        <v>0</v>
      </c>
      <c r="BD576" s="81">
        <f>IF(+NFL!$F46="Tennessee",+NFL!#REF!,IF(+NFL!$H46="Tennessee",+NFL!#REF!,0))</f>
        <v>0</v>
      </c>
      <c r="BE576" s="96">
        <f>IF(+NFL!$F46="Tennessee",+NFL!#REF!,IF(+NFL!$H46="Tennessee",+NFL!#REF!,0))</f>
        <v>0</v>
      </c>
      <c r="BF576" s="70">
        <f>IF(+NFL!$F46="Tennessee",+NFL!#REF!,IF(+NFL!$H46="Tennessee",+NFL!#REF!,0))</f>
        <v>0</v>
      </c>
      <c r="BG576" s="81">
        <f>IF(+NFL!$F46="Tennessee",+NFL!#REF!,IF(+NFL!$H46="Tennessee",+NFL!#REF!,0))</f>
        <v>0</v>
      </c>
      <c r="BH576" s="96">
        <f>IF(+NFL!$F46="Tennessee",+NFL!#REF!,IF(+NFL!$H46="Tennessee",+NFL!#REF!,0))</f>
        <v>0</v>
      </c>
      <c r="BI576" s="70">
        <f>IF(+NFL!$F46="Tennessee",+NFL!#REF!,IF(+NFL!$H46="Tennessee",+NFL!#REF!,0))</f>
        <v>0</v>
      </c>
      <c r="BJ576" s="124">
        <f>IF(+NFL!$F46="Tennessee",+NFL!#REF!,IF(+NFL!$H46="Tennessee",+NFL!#REF!,0))</f>
        <v>0</v>
      </c>
      <c r="BK576" s="182">
        <f>IF(+NFL!$F46="Tennessee",+NFL!#REF!,IF(+NFL!$H46="Tennessee",+NFL!#REF!,0))</f>
        <v>0</v>
      </c>
    </row>
    <row r="577" spans="1:63" s="310" customFormat="1" x14ac:dyDescent="0.8">
      <c r="A577" s="70">
        <f>IF(+NFL!$F76="Tennessee",+NFL!A76,IF(+NFL!$H76="Tennessee",+NFL!A76,0))</f>
        <v>5</v>
      </c>
      <c r="B577" s="480" t="str">
        <f>IF(+NFL!$F76="Tennessee",+NFL!B76,IF(+NFL!$H76="Tennessee",+NFL!B76,0))</f>
        <v>Sun</v>
      </c>
      <c r="C577" s="72">
        <f>IF(+NFL!$F76="Tennessee",+NFL!C76,IF(+NFL!$H76="Tennessee",+NFL!C76,0))</f>
        <v>44479</v>
      </c>
      <c r="D577" s="73">
        <f>IF(+NFL!$F76="Tennessee",+NFL!D76,IF(+NFL!$H76="Tennessee",+NFL!D76,0))</f>
        <v>0.54166666666666663</v>
      </c>
      <c r="E577" s="70" t="str">
        <f>IF(+NFL!$F76="Tennessee",+NFL!E76,IF(+NFL!$H76="Tennessee",+NFL!E76,0))</f>
        <v>CBS</v>
      </c>
      <c r="F577" s="189" t="str">
        <f>IF(+NFL!$F76="Tennessee",+NFL!F76,IF(+NFL!$H76="Tennessee",+NFL!F76,0))</f>
        <v>Tennessee</v>
      </c>
      <c r="G577" s="70" t="str">
        <f>IF(+NFL!$F76="Tennessee",+NFL!G76,IF(+NFL!$H76="Tennessee",+NFL!G76,0))</f>
        <v>AFCS</v>
      </c>
      <c r="H577" s="189" t="str">
        <f>IF(+NFL!$F76="Tennessee",+NFL!H76,IF(+NFL!$H76="Tennessee",+NFL!H76,0))</f>
        <v>Jacksonville</v>
      </c>
      <c r="I577" s="70" t="str">
        <f>IF(+NFL!$F76="Tennessee",+NFL!I76,IF(+NFL!$H76="Tennessee",+NFL!I76,0))</f>
        <v>AFCS</v>
      </c>
      <c r="J577" s="496" t="str">
        <f>IF(+NFL!$F76="Tennessee",+NFL!J76,IF(+NFL!$H76="Tennessee",+NFL!J76,0))</f>
        <v>Tennessee</v>
      </c>
      <c r="K577" s="510" t="str">
        <f>IF(+NFL!$F76="Tennessee",+NFL!K76,IF(+NFL!$H76="Tennessee",+NFL!K76,0))</f>
        <v>Jacksonville</v>
      </c>
      <c r="L577" s="572">
        <f>IF(+NFL!$F76="Tennessee",+NFL!L76,IF(+NFL!$H76="Tennessee",+NFL!L76,0))</f>
        <v>4</v>
      </c>
      <c r="M577" s="573">
        <f>IF(+NFL!$F76="Tennessee",+NFL!M76,IF(+NFL!$H76="Tennessee",+NFL!M76,0))</f>
        <v>48.5</v>
      </c>
      <c r="N577" s="583" t="str">
        <f>IF(+NFL!$F76="Tennessee",+NFL!N76,IF(+NFL!$H76="Tennessee",+NFL!N76,0))</f>
        <v>Tennessee</v>
      </c>
      <c r="O577" s="584">
        <f>IF(+NFL!$F76="Tennessee",+NFL!O76,IF(+NFL!$H76="Tennessee",+NFL!O76,0))</f>
        <v>37</v>
      </c>
      <c r="P577" s="583" t="str">
        <f>IF(+NFL!$F76="Tennessee",+NFL!P76,IF(+NFL!$H76="Tennessee",+NFL!P76,0))</f>
        <v>Jacksonville</v>
      </c>
      <c r="Q577" s="585">
        <f>IF(+NFL!$F76="Tennessee",+NFL!Q76,IF(+NFL!$H76="Tennessee",+NFL!Q76,0))</f>
        <v>19</v>
      </c>
      <c r="R577" s="586" t="str">
        <f>IF(+NFL!$F76="Tennessee",+NFL!R76,IF(+NFL!$H76="Tennessee",+NFL!R76,0))</f>
        <v>Tennessee</v>
      </c>
      <c r="S577" s="585" t="str">
        <f>IF(+NFL!$F76="Tennessee",+NFL!S76,IF(+NFL!$H76="Tennessee",+NFL!S76,0))</f>
        <v>Jacksonville</v>
      </c>
      <c r="T577" s="587" t="str">
        <f>IF(+NFL!$F76="Tennessee",+NFL!T76,IF(+NFL!$H76="Tennessee",+NFL!T76,0))</f>
        <v>Tennessee</v>
      </c>
      <c r="U577" s="585" t="str">
        <f>IF(+NFL!$F76="Tennessee",+NFL!U76,IF(+NFL!$H76="Tennessee",+NFL!U76,0))</f>
        <v>W</v>
      </c>
      <c r="V577" s="586">
        <f>IF(+NFL!$F68="Tennessee",+NFL!#REF!,IF(+NFL!$H68="Tennessee",+NFL!#REF!,0))</f>
        <v>0</v>
      </c>
      <c r="W577" s="585">
        <f>IF(+NFL!$F68="Tennessee",+NFL!#REF!,IF(+NFL!$H68="Tennessee",+NFL!#REF!,0))</f>
        <v>0</v>
      </c>
      <c r="X577" s="587">
        <f>IF(+NFL!$F68="Tennessee",+NFL!#REF!,IF(+NFL!$H68="Tennessee",+NFL!#REF!,0))</f>
        <v>0</v>
      </c>
      <c r="Y577" s="585">
        <f>IF(+NFL!$F68="Tennessee",+NFL!#REF!,IF(+NFL!$H68="Tennessee",+NFL!#REF!,0))</f>
        <v>0</v>
      </c>
      <c r="Z577" s="586">
        <f>IF(+NFL!$F68="Tennessee",+NFL!#REF!,IF(+NFL!$H68="Tennessee",+NFL!#REF!,0))</f>
        <v>0</v>
      </c>
      <c r="AA577" s="585">
        <f>IF(+NFL!$F68="Tennessee",+NFL!#REF!,IF(+NFL!$H68="Tennessee",+NFL!#REF!,0))</f>
        <v>0</v>
      </c>
      <c r="AB577" s="124">
        <f>IF(+NFL!$F68="Tennessee",+NFL!#REF!,IF(+NFL!$H68="Tennessee",+NFL!#REF!,0))</f>
        <v>0</v>
      </c>
      <c r="AC577" s="182">
        <f>IF(+NFL!$F68="Tennessee",+NFL!#REF!,IF(+NFL!$H68="Tennessee",+NFL!#REF!,0))</f>
        <v>0</v>
      </c>
      <c r="AD577" s="496">
        <f>IF(+NFL!$F68="Tennessee",+NFL!#REF!,IF(+NFL!$H68="Tennessee",+NFL!#REF!,0))</f>
        <v>0</v>
      </c>
      <c r="AE577" s="565">
        <f>IF(+NFL!$F68="Tennessee",+NFL!#REF!,IF(+NFL!$H68="Tennessee",+NFL!#REF!,0))</f>
        <v>0</v>
      </c>
      <c r="AF577" s="496">
        <f>IF(+NFL!$F68="Tennessee",+NFL!#REF!,IF(+NFL!$H68="Tennessee",+NFL!#REF!,0))</f>
        <v>0</v>
      </c>
      <c r="AG577" s="565">
        <f>IF(+NFL!$F68="Tennessee",+NFL!#REF!,IF(+NFL!$H68="Tennessee",+NFL!#REF!,0))</f>
        <v>0</v>
      </c>
      <c r="AH577" s="496">
        <f>IF(+NFL!$F68="Tennessee",+NFL!#REF!,IF(+NFL!$H68="Tennessee",+NFL!#REF!,0))</f>
        <v>0</v>
      </c>
      <c r="AI577" s="565">
        <f>IF(+NFL!$F68="Tennessee",+NFL!#REF!,IF(+NFL!$H68="Tennessee",+NFL!#REF!,0))</f>
        <v>0</v>
      </c>
      <c r="AJ577" s="496">
        <f>IF(+NFL!$F68="Tennessee",+NFL!#REF!,IF(+NFL!$H68="Tennessee",+NFL!#REF!,0))</f>
        <v>0</v>
      </c>
      <c r="AK577" s="565">
        <f>IF(+NFL!$F68="Tennessee",+NFL!#REF!,IF(+NFL!$H68="Tennessee",+NFL!#REF!,0))</f>
        <v>0</v>
      </c>
      <c r="AL577" s="100">
        <f>IF(+NFL!$F68="Tennessee",+NFL!#REF!,IF(+NFL!$H68="Tennessee",+NFL!#REF!,0))</f>
        <v>0</v>
      </c>
      <c r="AM577" s="82">
        <f>IF(+NFL!$F68="Tennessee",+NFL!#REF!,IF(+NFL!$H68="Tennessee",+NFL!#REF!,0))</f>
        <v>0</v>
      </c>
      <c r="AN577" s="81">
        <f>IF(+NFL!$F68="Tennessee",+NFL!#REF!,IF(+NFL!$H68="Tennessee",+NFL!#REF!,0))</f>
        <v>0</v>
      </c>
      <c r="AO577" s="83">
        <f>IF(+NFL!$F68="Tennessee",+NFL!#REF!,IF(+NFL!$H68="Tennessee",+NFL!#REF!,0))</f>
        <v>0</v>
      </c>
      <c r="AP577" s="480">
        <f>IF(+NFL!$F68="Tennessee",+NFL!#REF!,IF(+NFL!$H68="Tennessee",+NFL!#REF!,0))</f>
        <v>0</v>
      </c>
      <c r="AQ577" s="72">
        <f>IF(+NFL!$F68="Tennessee",+NFL!#REF!,IF(+NFL!$H68="Tennessee",+NFL!#REF!,0))</f>
        <v>0</v>
      </c>
      <c r="AR577" s="81">
        <f>IF(+NFL!$F68="Tennessee",+NFL!#REF!,IF(+NFL!$H68="Tennessee",+NFL!#REF!,0))</f>
        <v>0</v>
      </c>
      <c r="AS577" s="96">
        <f>IF(+NFL!$F68="Tennessee",+NFL!#REF!,IF(+NFL!$H68="Tennessee",+NFL!#REF!,0))</f>
        <v>0</v>
      </c>
      <c r="AT577" s="96">
        <f>IF(+NFL!$F68="Tennessee",+NFL!#REF!,IF(+NFL!$H68="Tennessee",+NFL!#REF!,0))</f>
        <v>0</v>
      </c>
      <c r="AU577" s="81">
        <f>IF(+NFL!$F68="Tennessee",+NFL!#REF!,IF(+NFL!$H68="Tennessee",+NFL!#REF!,0))</f>
        <v>0</v>
      </c>
      <c r="AV577" s="96">
        <f>IF(+NFL!$F68="Tennessee",+NFL!#REF!,IF(+NFL!$H68="Tennessee",+NFL!#REF!,0))</f>
        <v>0</v>
      </c>
      <c r="AW577" s="70">
        <f>IF(+NFL!$F68="Tennessee",+NFL!#REF!,IF(+NFL!$H68="Tennessee",+NFL!#REF!,0))</f>
        <v>0</v>
      </c>
      <c r="AX577" s="96">
        <f>IF(+NFL!$F68="Tennessee",+NFL!#REF!,IF(+NFL!$H68="Tennessee",+NFL!#REF!,0))</f>
        <v>0</v>
      </c>
      <c r="AY577" s="81">
        <f>IF(+NFL!$F68="Tennessee",+NFL!#REF!,IF(+NFL!$H68="Tennessee",+NFL!#REF!,0))</f>
        <v>0</v>
      </c>
      <c r="AZ577" s="96">
        <f>IF(+NFL!$F68="Tennessee",+NFL!#REF!,IF(+NFL!$H68="Tennessee",+NFL!#REF!,0))</f>
        <v>0</v>
      </c>
      <c r="BA577" s="70">
        <f>IF(+NFL!$F68="Tennessee",+NFL!#REF!,IF(+NFL!$H68="Tennessee",+NFL!#REF!,0))</f>
        <v>0</v>
      </c>
      <c r="BB577" s="70">
        <f>IF(+NFL!$F68="Tennessee",+NFL!#REF!,IF(+NFL!$H68="Tennessee",+NFL!#REF!,0))</f>
        <v>0</v>
      </c>
      <c r="BC577" s="592">
        <f>IF(+NFL!$F68="Tennessee",+NFL!#REF!,IF(+NFL!$H68="Tennessee",+NFL!#REF!,0))</f>
        <v>0</v>
      </c>
      <c r="BD577" s="81">
        <f>IF(+NFL!$F68="Tennessee",+NFL!#REF!,IF(+NFL!$H68="Tennessee",+NFL!#REF!,0))</f>
        <v>0</v>
      </c>
      <c r="BE577" s="96">
        <f>IF(+NFL!$F68="Tennessee",+NFL!#REF!,IF(+NFL!$H68="Tennessee",+NFL!#REF!,0))</f>
        <v>0</v>
      </c>
      <c r="BF577" s="70">
        <f>IF(+NFL!$F68="Tennessee",+NFL!#REF!,IF(+NFL!$H68="Tennessee",+NFL!#REF!,0))</f>
        <v>0</v>
      </c>
      <c r="BG577" s="81">
        <f>IF(+NFL!$F68="Tennessee",+NFL!#REF!,IF(+NFL!$H68="Tennessee",+NFL!#REF!,0))</f>
        <v>0</v>
      </c>
      <c r="BH577" s="96">
        <f>IF(+NFL!$F68="Tennessee",+NFL!#REF!,IF(+NFL!$H68="Tennessee",+NFL!#REF!,0))</f>
        <v>0</v>
      </c>
      <c r="BI577" s="70">
        <f>IF(+NFL!$F68="Tennessee",+NFL!#REF!,IF(+NFL!$H68="Tennessee",+NFL!#REF!,0))</f>
        <v>0</v>
      </c>
      <c r="BJ577" s="124">
        <f>IF(+NFL!$F68="Tennessee",+NFL!#REF!,IF(+NFL!$H68="Tennessee",+NFL!#REF!,0))</f>
        <v>0</v>
      </c>
      <c r="BK577" s="182">
        <f>IF(+NFL!$F68="Tennessee",+NFL!#REF!,IF(+NFL!$H68="Tennessee",+NFL!#REF!,0))</f>
        <v>0</v>
      </c>
    </row>
    <row r="578" spans="1:63" s="310" customFormat="1" x14ac:dyDescent="0.8">
      <c r="A578" s="70">
        <f>IF(+NFL!$F97="Tennessee",+NFL!A97,IF(+NFL!$H97="Tennessee",+NFL!A97,0))</f>
        <v>6</v>
      </c>
      <c r="B578" s="480" t="str">
        <f>IF(+NFL!$F97="Tennessee",+NFL!B97,IF(+NFL!$H97="Tennessee",+NFL!B97,0))</f>
        <v>Mon</v>
      </c>
      <c r="C578" s="72">
        <f>IF(+NFL!$F97="Tennessee",+NFL!C97,IF(+NFL!$H97="Tennessee",+NFL!C97,0))</f>
        <v>44487</v>
      </c>
      <c r="D578" s="73">
        <f>IF(+NFL!$F97="Tennessee",+NFL!D97,IF(+NFL!$H97="Tennessee",+NFL!D97,0))</f>
        <v>0.84375</v>
      </c>
      <c r="E578" s="70" t="str">
        <f>IF(+NFL!$F97="Tennessee",+NFL!E97,IF(+NFL!$H97="Tennessee",+NFL!E97,0))</f>
        <v>ESPN</v>
      </c>
      <c r="F578" s="189" t="str">
        <f>IF(+NFL!$F97="Tennessee",+NFL!F97,IF(+NFL!$H97="Tennessee",+NFL!F97,0))</f>
        <v>Buffalo</v>
      </c>
      <c r="G578" s="70" t="str">
        <f>IF(+NFL!$F97="Tennessee",+NFL!G97,IF(+NFL!$H97="Tennessee",+NFL!G97,0))</f>
        <v>AFCE</v>
      </c>
      <c r="H578" s="189" t="str">
        <f>IF(+NFL!$F97="Tennessee",+NFL!H97,IF(+NFL!$H97="Tennessee",+NFL!H97,0))</f>
        <v>Tennessee</v>
      </c>
      <c r="I578" s="70" t="str">
        <f>IF(+NFL!$F97="Tennessee",+NFL!I97,IF(+NFL!$H97="Tennessee",+NFL!I97,0))</f>
        <v>AFCS</v>
      </c>
      <c r="J578" s="496" t="str">
        <f>IF(+NFL!$F97="Tennessee",+NFL!J97,IF(+NFL!$H97="Tennessee",+NFL!J97,0))</f>
        <v>Buffalo</v>
      </c>
      <c r="K578" s="510" t="str">
        <f>IF(+NFL!$F97="Tennessee",+NFL!K97,IF(+NFL!$H97="Tennessee",+NFL!K97,0))</f>
        <v>Tennessee</v>
      </c>
      <c r="L578" s="572">
        <f>IF(+NFL!$F97="Tennessee",+NFL!L97,IF(+NFL!$H97="Tennessee",+NFL!L97,0))</f>
        <v>5.5</v>
      </c>
      <c r="M578" s="573">
        <f>IF(+NFL!$F97="Tennessee",+NFL!M97,IF(+NFL!$H97="Tennessee",+NFL!M97,0))</f>
        <v>54</v>
      </c>
      <c r="N578" s="583" t="str">
        <f>IF(+NFL!$F97="Tennessee",+NFL!N97,IF(+NFL!$H97="Tennessee",+NFL!N97,0))</f>
        <v>Tennessee</v>
      </c>
      <c r="O578" s="584">
        <f>IF(+NFL!$F97="Tennessee",+NFL!O97,IF(+NFL!$H97="Tennessee",+NFL!O97,0))</f>
        <v>34</v>
      </c>
      <c r="P578" s="583" t="str">
        <f>IF(+NFL!$F97="Tennessee",+NFL!P97,IF(+NFL!$H97="Tennessee",+NFL!P97,0))</f>
        <v>Buffalo</v>
      </c>
      <c r="Q578" s="585">
        <f>IF(+NFL!$F97="Tennessee",+NFL!Q97,IF(+NFL!$H97="Tennessee",+NFL!Q97,0))</f>
        <v>31</v>
      </c>
      <c r="R578" s="586" t="str">
        <f>IF(+NFL!$F97="Tennessee",+NFL!R97,IF(+NFL!$H97="Tennessee",+NFL!R97,0))</f>
        <v>Tennessee</v>
      </c>
      <c r="S578" s="585" t="str">
        <f>IF(+NFL!$F97="Tennessee",+NFL!S97,IF(+NFL!$H97="Tennessee",+NFL!S97,0))</f>
        <v>Buffalo</v>
      </c>
      <c r="T578" s="587" t="str">
        <f>IF(+NFL!$F97="Tennessee",+NFL!T97,IF(+NFL!$H97="Tennessee",+NFL!T97,0))</f>
        <v>Buffalo</v>
      </c>
      <c r="U578" s="585" t="str">
        <f>IF(+NFL!$F97="Tennessee",+NFL!U97,IF(+NFL!$H97="Tennessee",+NFL!U97,0))</f>
        <v>L</v>
      </c>
      <c r="V578" s="586">
        <f>IF(+NFL!$F89="Tennessee",+NFL!#REF!,IF(+NFL!$H89="Tennessee",+NFL!#REF!,0))</f>
        <v>0</v>
      </c>
      <c r="W578" s="585">
        <f>IF(+NFL!$F89="Tennessee",+NFL!#REF!,IF(+NFL!$H89="Tennessee",+NFL!#REF!,0))</f>
        <v>0</v>
      </c>
      <c r="X578" s="587">
        <f>IF(+NFL!$F89="Tennessee",+NFL!#REF!,IF(+NFL!$H89="Tennessee",+NFL!#REF!,0))</f>
        <v>0</v>
      </c>
      <c r="Y578" s="585">
        <f>IF(+NFL!$F89="Tennessee",+NFL!#REF!,IF(+NFL!$H89="Tennessee",+NFL!#REF!,0))</f>
        <v>0</v>
      </c>
      <c r="Z578" s="586">
        <f>IF(+NFL!$F89="Tennessee",+NFL!#REF!,IF(+NFL!$H89="Tennessee",+NFL!#REF!,0))</f>
        <v>0</v>
      </c>
      <c r="AA578" s="585">
        <f>IF(+NFL!$F89="Tennessee",+NFL!#REF!,IF(+NFL!$H89="Tennessee",+NFL!#REF!,0))</f>
        <v>0</v>
      </c>
      <c r="AB578" s="124">
        <f>IF(+NFL!$F89="Tennessee",+NFL!#REF!,IF(+NFL!$H89="Tennessee",+NFL!#REF!,0))</f>
        <v>0</v>
      </c>
      <c r="AC578" s="182">
        <f>IF(+NFL!$F89="Tennessee",+NFL!#REF!,IF(+NFL!$H89="Tennessee",+NFL!#REF!,0))</f>
        <v>0</v>
      </c>
      <c r="AD578" s="496">
        <f>IF(+NFL!$F89="Tennessee",+NFL!#REF!,IF(+NFL!$H89="Tennessee",+NFL!#REF!,0))</f>
        <v>0</v>
      </c>
      <c r="AE578" s="565">
        <f>IF(+NFL!$F89="Tennessee",+NFL!#REF!,IF(+NFL!$H89="Tennessee",+NFL!#REF!,0))</f>
        <v>0</v>
      </c>
      <c r="AF578" s="496">
        <f>IF(+NFL!$F89="Tennessee",+NFL!#REF!,IF(+NFL!$H89="Tennessee",+NFL!#REF!,0))</f>
        <v>0</v>
      </c>
      <c r="AG578" s="565">
        <f>IF(+NFL!$F89="Tennessee",+NFL!#REF!,IF(+NFL!$H89="Tennessee",+NFL!#REF!,0))</f>
        <v>0</v>
      </c>
      <c r="AH578" s="496">
        <f>IF(+NFL!$F89="Tennessee",+NFL!#REF!,IF(+NFL!$H89="Tennessee",+NFL!#REF!,0))</f>
        <v>0</v>
      </c>
      <c r="AI578" s="565">
        <f>IF(+NFL!$F89="Tennessee",+NFL!#REF!,IF(+NFL!$H89="Tennessee",+NFL!#REF!,0))</f>
        <v>0</v>
      </c>
      <c r="AJ578" s="496">
        <f>IF(+NFL!$F89="Tennessee",+NFL!#REF!,IF(+NFL!$H89="Tennessee",+NFL!#REF!,0))</f>
        <v>0</v>
      </c>
      <c r="AK578" s="565">
        <f>IF(+NFL!$F89="Tennessee",+NFL!#REF!,IF(+NFL!$H89="Tennessee",+NFL!#REF!,0))</f>
        <v>0</v>
      </c>
      <c r="AL578" s="100">
        <f>IF(+NFL!$F89="Tennessee",+NFL!#REF!,IF(+NFL!$H89="Tennessee",+NFL!#REF!,0))</f>
        <v>0</v>
      </c>
      <c r="AM578" s="82">
        <f>IF(+NFL!$F89="Tennessee",+NFL!#REF!,IF(+NFL!$H89="Tennessee",+NFL!#REF!,0))</f>
        <v>0</v>
      </c>
      <c r="AN578" s="81">
        <f>IF(+NFL!$F89="Tennessee",+NFL!#REF!,IF(+NFL!$H89="Tennessee",+NFL!#REF!,0))</f>
        <v>0</v>
      </c>
      <c r="AO578" s="83">
        <f>IF(+NFL!$F89="Tennessee",+NFL!#REF!,IF(+NFL!$H89="Tennessee",+NFL!#REF!,0))</f>
        <v>0</v>
      </c>
      <c r="AP578" s="480">
        <f>IF(+NFL!$F89="Tennessee",+NFL!#REF!,IF(+NFL!$H89="Tennessee",+NFL!#REF!,0))</f>
        <v>0</v>
      </c>
      <c r="AQ578" s="72">
        <f>IF(+NFL!$F89="Tennessee",+NFL!#REF!,IF(+NFL!$H89="Tennessee",+NFL!#REF!,0))</f>
        <v>0</v>
      </c>
      <c r="AR578" s="81">
        <f>IF(+NFL!$F89="Tennessee",+NFL!#REF!,IF(+NFL!$H89="Tennessee",+NFL!#REF!,0))</f>
        <v>0</v>
      </c>
      <c r="AS578" s="96">
        <f>IF(+NFL!$F89="Tennessee",+NFL!#REF!,IF(+NFL!$H89="Tennessee",+NFL!#REF!,0))</f>
        <v>0</v>
      </c>
      <c r="AT578" s="96">
        <f>IF(+NFL!$F89="Tennessee",+NFL!#REF!,IF(+NFL!$H89="Tennessee",+NFL!#REF!,0))</f>
        <v>0</v>
      </c>
      <c r="AU578" s="81">
        <f>IF(+NFL!$F89="Tennessee",+NFL!#REF!,IF(+NFL!$H89="Tennessee",+NFL!#REF!,0))</f>
        <v>0</v>
      </c>
      <c r="AV578" s="96">
        <f>IF(+NFL!$F89="Tennessee",+NFL!#REF!,IF(+NFL!$H89="Tennessee",+NFL!#REF!,0))</f>
        <v>0</v>
      </c>
      <c r="AW578" s="70">
        <f>IF(+NFL!$F89="Tennessee",+NFL!#REF!,IF(+NFL!$H89="Tennessee",+NFL!#REF!,0))</f>
        <v>0</v>
      </c>
      <c r="AX578" s="96">
        <f>IF(+NFL!$F89="Tennessee",+NFL!#REF!,IF(+NFL!$H89="Tennessee",+NFL!#REF!,0))</f>
        <v>0</v>
      </c>
      <c r="AY578" s="81">
        <f>IF(+NFL!$F89="Tennessee",+NFL!#REF!,IF(+NFL!$H89="Tennessee",+NFL!#REF!,0))</f>
        <v>0</v>
      </c>
      <c r="AZ578" s="96">
        <f>IF(+NFL!$F89="Tennessee",+NFL!#REF!,IF(+NFL!$H89="Tennessee",+NFL!#REF!,0))</f>
        <v>0</v>
      </c>
      <c r="BA578" s="70">
        <f>IF(+NFL!$F89="Tennessee",+NFL!#REF!,IF(+NFL!$H89="Tennessee",+NFL!#REF!,0))</f>
        <v>0</v>
      </c>
      <c r="BB578" s="70">
        <f>IF(+NFL!$F89="Tennessee",+NFL!#REF!,IF(+NFL!$H89="Tennessee",+NFL!#REF!,0))</f>
        <v>0</v>
      </c>
      <c r="BC578" s="592">
        <f>IF(+NFL!$F89="Tennessee",+NFL!#REF!,IF(+NFL!$H89="Tennessee",+NFL!#REF!,0))</f>
        <v>0</v>
      </c>
      <c r="BD578" s="81">
        <f>IF(+NFL!$F89="Tennessee",+NFL!#REF!,IF(+NFL!$H89="Tennessee",+NFL!#REF!,0))</f>
        <v>0</v>
      </c>
      <c r="BE578" s="96">
        <f>IF(+NFL!$F89="Tennessee",+NFL!#REF!,IF(+NFL!$H89="Tennessee",+NFL!#REF!,0))</f>
        <v>0</v>
      </c>
      <c r="BF578" s="70">
        <f>IF(+NFL!$F89="Tennessee",+NFL!#REF!,IF(+NFL!$H89="Tennessee",+NFL!#REF!,0))</f>
        <v>0</v>
      </c>
      <c r="BG578" s="81">
        <f>IF(+NFL!$F89="Tennessee",+NFL!#REF!,IF(+NFL!$H89="Tennessee",+NFL!#REF!,0))</f>
        <v>0</v>
      </c>
      <c r="BH578" s="96">
        <f>IF(+NFL!$F89="Tennessee",+NFL!#REF!,IF(+NFL!$H89="Tennessee",+NFL!#REF!,0))</f>
        <v>0</v>
      </c>
      <c r="BI578" s="70">
        <f>IF(+NFL!$F89="Tennessee",+NFL!#REF!,IF(+NFL!$H89="Tennessee",+NFL!#REF!,0))</f>
        <v>0</v>
      </c>
      <c r="BJ578" s="124">
        <f>IF(+NFL!$F89="Tennessee",+NFL!#REF!,IF(+NFL!$H89="Tennessee",+NFL!#REF!,0))</f>
        <v>0</v>
      </c>
      <c r="BK578" s="182">
        <f>IF(+NFL!$F89="Tennessee",+NFL!#REF!,IF(+NFL!$H89="Tennessee",+NFL!#REF!,0))</f>
        <v>0</v>
      </c>
    </row>
    <row r="579" spans="1:63" s="310" customFormat="1" x14ac:dyDescent="0.8">
      <c r="A579" s="70">
        <f>IF(+NFL!$F105="Tennessee",+NFL!A105,IF(+NFL!$H105="Tennessee",+NFL!A105,0))</f>
        <v>7</v>
      </c>
      <c r="B579" s="480" t="str">
        <f>IF(+NFL!$F105="Tennessee",+NFL!B105,IF(+NFL!$H105="Tennessee",+NFL!B105,0))</f>
        <v>Sun</v>
      </c>
      <c r="C579" s="72">
        <f>IF(+NFL!$F105="Tennessee",+NFL!C105,IF(+NFL!$H105="Tennessee",+NFL!C105,0))</f>
        <v>44493</v>
      </c>
      <c r="D579" s="73">
        <f>IF(+NFL!$F105="Tennessee",+NFL!D105,IF(+NFL!$H105="Tennessee",+NFL!D105,0))</f>
        <v>0.54166666666666663</v>
      </c>
      <c r="E579" s="70" t="str">
        <f>IF(+NFL!$F105="Tennessee",+NFL!E105,IF(+NFL!$H105="Tennessee",+NFL!E105,0))</f>
        <v>CBS</v>
      </c>
      <c r="F579" s="189" t="str">
        <f>IF(+NFL!$F105="Tennessee",+NFL!F105,IF(+NFL!$H105="Tennessee",+NFL!F105,0))</f>
        <v>Kansas City</v>
      </c>
      <c r="G579" s="70" t="str">
        <f>IF(+NFL!$F105="Tennessee",+NFL!G105,IF(+NFL!$H105="Tennessee",+NFL!G105,0))</f>
        <v>AFCW</v>
      </c>
      <c r="H579" s="189" t="str">
        <f>IF(+NFL!$F105="Tennessee",+NFL!H105,IF(+NFL!$H105="Tennessee",+NFL!H105,0))</f>
        <v>Tennessee</v>
      </c>
      <c r="I579" s="70" t="str">
        <f>IF(+NFL!$F105="Tennessee",+NFL!I105,IF(+NFL!$H105="Tennessee",+NFL!I105,0))</f>
        <v>AFCS</v>
      </c>
      <c r="J579" s="496" t="str">
        <f>IF(+NFL!$F105="Tennessee",+NFL!J105,IF(+NFL!$H105="Tennessee",+NFL!J105,0))</f>
        <v>Kansas City</v>
      </c>
      <c r="K579" s="510" t="str">
        <f>IF(+NFL!$F105="Tennessee",+NFL!K105,IF(+NFL!$H105="Tennessee",+NFL!K105,0))</f>
        <v>Tennessee</v>
      </c>
      <c r="L579" s="572">
        <f>IF(+NFL!$F105="Tennessee",+NFL!L105,IF(+NFL!$H105="Tennessee",+NFL!L105,0))</f>
        <v>5.5</v>
      </c>
      <c r="M579" s="573">
        <f>IF(+NFL!$F105="Tennessee",+NFL!M105,IF(+NFL!$H105="Tennessee",+NFL!M105,0))</f>
        <v>57.5</v>
      </c>
      <c r="N579" s="583" t="str">
        <f>IF(+NFL!$F105="Tennessee",+NFL!N105,IF(+NFL!$H105="Tennessee",+NFL!N105,0))</f>
        <v>Tennessee</v>
      </c>
      <c r="O579" s="584">
        <f>IF(+NFL!$F105="Tennessee",+NFL!O105,IF(+NFL!$H105="Tennessee",+NFL!O105,0))</f>
        <v>27</v>
      </c>
      <c r="P579" s="583" t="str">
        <f>IF(+NFL!$F105="Tennessee",+NFL!P105,IF(+NFL!$H105="Tennessee",+NFL!P105,0))</f>
        <v>Kansas City</v>
      </c>
      <c r="Q579" s="585">
        <f>IF(+NFL!$F105="Tennessee",+NFL!Q105,IF(+NFL!$H105="Tennessee",+NFL!Q105,0))</f>
        <v>3</v>
      </c>
      <c r="R579" s="586" t="str">
        <f>IF(+NFL!$F105="Tennessee",+NFL!R105,IF(+NFL!$H105="Tennessee",+NFL!R105,0))</f>
        <v>Tennessee</v>
      </c>
      <c r="S579" s="585" t="str">
        <f>IF(+NFL!$F105="Tennessee",+NFL!S105,IF(+NFL!$H105="Tennessee",+NFL!S105,0))</f>
        <v>Kansas City</v>
      </c>
      <c r="T579" s="587" t="str">
        <f>IF(+NFL!$F105="Tennessee",+NFL!T105,IF(+NFL!$H105="Tennessee",+NFL!T105,0))</f>
        <v>Kansas City</v>
      </c>
      <c r="U579" s="585" t="str">
        <f>IF(+NFL!$F105="Tennessee",+NFL!U105,IF(+NFL!$H105="Tennessee",+NFL!U105,0))</f>
        <v>L</v>
      </c>
      <c r="V579" s="586">
        <f>IF(+NFL!$F115="Tennessee",+NFL!#REF!,IF(+NFL!$H115="Tennessee",+NFL!#REF!,0))</f>
        <v>0</v>
      </c>
      <c r="W579" s="585">
        <f>IF(+NFL!$F115="Tennessee",+NFL!#REF!,IF(+NFL!$H115="Tennessee",+NFL!#REF!,0))</f>
        <v>0</v>
      </c>
      <c r="X579" s="587">
        <f>IF(+NFL!$F115="Tennessee",+NFL!#REF!,IF(+NFL!$H115="Tennessee",+NFL!#REF!,0))</f>
        <v>0</v>
      </c>
      <c r="Y579" s="585">
        <f>IF(+NFL!$F115="Tennessee",+NFL!#REF!,IF(+NFL!$H115="Tennessee",+NFL!#REF!,0))</f>
        <v>0</v>
      </c>
      <c r="Z579" s="586">
        <f>IF(+NFL!$F115="Tennessee",+NFL!#REF!,IF(+NFL!$H115="Tennessee",+NFL!#REF!,0))</f>
        <v>0</v>
      </c>
      <c r="AA579" s="585">
        <f>IF(+NFL!$F115="Tennessee",+NFL!#REF!,IF(+NFL!$H115="Tennessee",+NFL!#REF!,0))</f>
        <v>0</v>
      </c>
      <c r="AB579" s="124">
        <f>IF(+NFL!$F115="Tennessee",+NFL!#REF!,IF(+NFL!$H115="Tennessee",+NFL!#REF!,0))</f>
        <v>0</v>
      </c>
      <c r="AC579" s="182">
        <f>IF(+NFL!$F115="Tennessee",+NFL!#REF!,IF(+NFL!$H115="Tennessee",+NFL!#REF!,0))</f>
        <v>0</v>
      </c>
      <c r="AD579" s="496">
        <f>IF(+NFL!$F115="Tennessee",+NFL!#REF!,IF(+NFL!$H115="Tennessee",+NFL!#REF!,0))</f>
        <v>0</v>
      </c>
      <c r="AE579" s="565">
        <f>IF(+NFL!$F115="Tennessee",+NFL!#REF!,IF(+NFL!$H115="Tennessee",+NFL!#REF!,0))</f>
        <v>0</v>
      </c>
      <c r="AF579" s="496">
        <f>IF(+NFL!$F115="Tennessee",+NFL!#REF!,IF(+NFL!$H115="Tennessee",+NFL!#REF!,0))</f>
        <v>0</v>
      </c>
      <c r="AG579" s="565">
        <f>IF(+NFL!$F115="Tennessee",+NFL!#REF!,IF(+NFL!$H115="Tennessee",+NFL!#REF!,0))</f>
        <v>0</v>
      </c>
      <c r="AH579" s="496">
        <f>IF(+NFL!$F115="Tennessee",+NFL!#REF!,IF(+NFL!$H115="Tennessee",+NFL!#REF!,0))</f>
        <v>0</v>
      </c>
      <c r="AI579" s="565">
        <f>IF(+NFL!$F115="Tennessee",+NFL!#REF!,IF(+NFL!$H115="Tennessee",+NFL!#REF!,0))</f>
        <v>0</v>
      </c>
      <c r="AJ579" s="496">
        <f>IF(+NFL!$F115="Tennessee",+NFL!#REF!,IF(+NFL!$H115="Tennessee",+NFL!#REF!,0))</f>
        <v>0</v>
      </c>
      <c r="AK579" s="565">
        <f>IF(+NFL!$F115="Tennessee",+NFL!#REF!,IF(+NFL!$H115="Tennessee",+NFL!#REF!,0))</f>
        <v>0</v>
      </c>
      <c r="AL579" s="100">
        <f>IF(+NFL!$F115="Tennessee",+NFL!#REF!,IF(+NFL!$H115="Tennessee",+NFL!#REF!,0))</f>
        <v>0</v>
      </c>
      <c r="AM579" s="82">
        <f>IF(+NFL!$F115="Tennessee",+NFL!#REF!,IF(+NFL!$H115="Tennessee",+NFL!#REF!,0))</f>
        <v>0</v>
      </c>
      <c r="AN579" s="81">
        <f>IF(+NFL!$F115="Tennessee",+NFL!#REF!,IF(+NFL!$H115="Tennessee",+NFL!#REF!,0))</f>
        <v>0</v>
      </c>
      <c r="AO579" s="83">
        <f>IF(+NFL!$F115="Tennessee",+NFL!#REF!,IF(+NFL!$H115="Tennessee",+NFL!#REF!,0))</f>
        <v>0</v>
      </c>
      <c r="AP579" s="480">
        <f>IF(+NFL!$F115="Tennessee",+NFL!#REF!,IF(+NFL!$H115="Tennessee",+NFL!#REF!,0))</f>
        <v>0</v>
      </c>
      <c r="AQ579" s="72">
        <f>IF(+NFL!$F115="Tennessee",+NFL!#REF!,IF(+NFL!$H115="Tennessee",+NFL!#REF!,0))</f>
        <v>0</v>
      </c>
      <c r="AR579" s="81">
        <f>IF(+NFL!$F115="Tennessee",+NFL!#REF!,IF(+NFL!$H115="Tennessee",+NFL!#REF!,0))</f>
        <v>0</v>
      </c>
      <c r="AS579" s="96">
        <f>IF(+NFL!$F115="Tennessee",+NFL!#REF!,IF(+NFL!$H115="Tennessee",+NFL!#REF!,0))</f>
        <v>0</v>
      </c>
      <c r="AT579" s="96">
        <f>IF(+NFL!$F115="Tennessee",+NFL!#REF!,IF(+NFL!$H115="Tennessee",+NFL!#REF!,0))</f>
        <v>0</v>
      </c>
      <c r="AU579" s="81">
        <f>IF(+NFL!$F115="Tennessee",+NFL!#REF!,IF(+NFL!$H115="Tennessee",+NFL!#REF!,0))</f>
        <v>0</v>
      </c>
      <c r="AV579" s="96">
        <f>IF(+NFL!$F115="Tennessee",+NFL!#REF!,IF(+NFL!$H115="Tennessee",+NFL!#REF!,0))</f>
        <v>0</v>
      </c>
      <c r="AW579" s="70">
        <f>IF(+NFL!$F115="Tennessee",+NFL!#REF!,IF(+NFL!$H115="Tennessee",+NFL!#REF!,0))</f>
        <v>0</v>
      </c>
      <c r="AX579" s="96">
        <f>IF(+NFL!$F115="Tennessee",+NFL!#REF!,IF(+NFL!$H115="Tennessee",+NFL!#REF!,0))</f>
        <v>0</v>
      </c>
      <c r="AY579" s="81">
        <f>IF(+NFL!$F115="Tennessee",+NFL!#REF!,IF(+NFL!$H115="Tennessee",+NFL!#REF!,0))</f>
        <v>0</v>
      </c>
      <c r="AZ579" s="96">
        <f>IF(+NFL!$F115="Tennessee",+NFL!#REF!,IF(+NFL!$H115="Tennessee",+NFL!#REF!,0))</f>
        <v>0</v>
      </c>
      <c r="BA579" s="70">
        <f>IF(+NFL!$F115="Tennessee",+NFL!#REF!,IF(+NFL!$H115="Tennessee",+NFL!#REF!,0))</f>
        <v>0</v>
      </c>
      <c r="BB579" s="70">
        <f>IF(+NFL!$F115="Tennessee",+NFL!#REF!,IF(+NFL!$H115="Tennessee",+NFL!#REF!,0))</f>
        <v>0</v>
      </c>
      <c r="BC579" s="592">
        <f>IF(+NFL!$F115="Tennessee",+NFL!#REF!,IF(+NFL!$H115="Tennessee",+NFL!#REF!,0))</f>
        <v>0</v>
      </c>
      <c r="BD579" s="81">
        <f>IF(+NFL!$F115="Tennessee",+NFL!#REF!,IF(+NFL!$H115="Tennessee",+NFL!#REF!,0))</f>
        <v>0</v>
      </c>
      <c r="BE579" s="96">
        <f>IF(+NFL!$F115="Tennessee",+NFL!#REF!,IF(+NFL!$H115="Tennessee",+NFL!#REF!,0))</f>
        <v>0</v>
      </c>
      <c r="BF579" s="70">
        <f>IF(+NFL!$F115="Tennessee",+NFL!#REF!,IF(+NFL!$H115="Tennessee",+NFL!#REF!,0))</f>
        <v>0</v>
      </c>
      <c r="BG579" s="81">
        <f>IF(+NFL!$F115="Tennessee",+NFL!#REF!,IF(+NFL!$H115="Tennessee",+NFL!#REF!,0))</f>
        <v>0</v>
      </c>
      <c r="BH579" s="96">
        <f>IF(+NFL!$F115="Tennessee",+NFL!#REF!,IF(+NFL!$H115="Tennessee",+NFL!#REF!,0))</f>
        <v>0</v>
      </c>
      <c r="BI579" s="70">
        <f>IF(+NFL!$F115="Tennessee",+NFL!#REF!,IF(+NFL!$H115="Tennessee",+NFL!#REF!,0))</f>
        <v>0</v>
      </c>
      <c r="BJ579" s="124">
        <f>IF(+NFL!$F115="Tennessee",+NFL!#REF!,IF(+NFL!$H115="Tennessee",+NFL!#REF!,0))</f>
        <v>0</v>
      </c>
      <c r="BK579" s="182">
        <f>IF(+NFL!$F115="Tennessee",+NFL!#REF!,IF(+NFL!$H115="Tennessee",+NFL!#REF!,0))</f>
        <v>0</v>
      </c>
    </row>
    <row r="580" spans="1:63" s="310" customFormat="1" x14ac:dyDescent="0.8">
      <c r="A580" s="70">
        <f>IF(+NFL!$F129="Tennessee",+NFL!A129,IF(+NFL!$H129="Tennessee",+NFL!A129,0))</f>
        <v>8</v>
      </c>
      <c r="B580" s="480" t="str">
        <f>IF(+NFL!$F129="Tennessee",+NFL!B129,IF(+NFL!$H129="Tennessee",+NFL!B129,0))</f>
        <v>Sun</v>
      </c>
      <c r="C580" s="72">
        <f>IF(+NFL!$F129="Tennessee",+NFL!C129,IF(+NFL!$H129="Tennessee",+NFL!C129,0))</f>
        <v>44500</v>
      </c>
      <c r="D580" s="73">
        <f>IF(+NFL!$F129="Tennessee",+NFL!D129,IF(+NFL!$H129="Tennessee",+NFL!D129,0))</f>
        <v>0.54166666666666663</v>
      </c>
      <c r="E580" s="70" t="str">
        <f>IF(+NFL!$F129="Tennessee",+NFL!E129,IF(+NFL!$H129="Tennessee",+NFL!E129,0))</f>
        <v>CBS</v>
      </c>
      <c r="F580" s="189" t="str">
        <f>IF(+NFL!$F129="Tennessee",+NFL!F129,IF(+NFL!$H129="Tennessee",+NFL!F129,0))</f>
        <v>Tennessee</v>
      </c>
      <c r="G580" s="70" t="str">
        <f>IF(+NFL!$F129="Tennessee",+NFL!G129,IF(+NFL!$H129="Tennessee",+NFL!G129,0))</f>
        <v>AFCS</v>
      </c>
      <c r="H580" s="189" t="str">
        <f>IF(+NFL!$F129="Tennessee",+NFL!H129,IF(+NFL!$H129="Tennessee",+NFL!H129,0))</f>
        <v>Indianapolis</v>
      </c>
      <c r="I580" s="70" t="str">
        <f>IF(+NFL!$F129="Tennessee",+NFL!I129,IF(+NFL!$H129="Tennessee",+NFL!I129,0))</f>
        <v>AFCS</v>
      </c>
      <c r="J580" s="496" t="str">
        <f>IF(+NFL!$F129="Tennessee",+NFL!J129,IF(+NFL!$H129="Tennessee",+NFL!J129,0))</f>
        <v>Indianapolis</v>
      </c>
      <c r="K580" s="510" t="str">
        <f>IF(+NFL!$F129="Tennessee",+NFL!K129,IF(+NFL!$H129="Tennessee",+NFL!K129,0))</f>
        <v>Tennessee</v>
      </c>
      <c r="L580" s="572">
        <f>IF(+NFL!$F129="Tennessee",+NFL!L129,IF(+NFL!$H129="Tennessee",+NFL!L129,0))</f>
        <v>1</v>
      </c>
      <c r="M580" s="573">
        <f>IF(+NFL!$F129="Tennessee",+NFL!M129,IF(+NFL!$H129="Tennessee",+NFL!M129,0))</f>
        <v>50.5</v>
      </c>
      <c r="N580" s="583" t="str">
        <f>IF(+NFL!$F129="Tennessee",+NFL!N129,IF(+NFL!$H129="Tennessee",+NFL!N129,0))</f>
        <v>Tennessee</v>
      </c>
      <c r="O580" s="584">
        <f>IF(+NFL!$F129="Tennessee",+NFL!O129,IF(+NFL!$H129="Tennessee",+NFL!O129,0))</f>
        <v>34</v>
      </c>
      <c r="P580" s="583" t="str">
        <f>IF(+NFL!$F129="Tennessee",+NFL!P129,IF(+NFL!$H129="Tennessee",+NFL!P129,0))</f>
        <v>Indianapolis</v>
      </c>
      <c r="Q580" s="585">
        <f>IF(+NFL!$F129="Tennessee",+NFL!Q129,IF(+NFL!$H129="Tennessee",+NFL!Q129,0))</f>
        <v>31</v>
      </c>
      <c r="R580" s="586" t="str">
        <f>IF(+NFL!$F129="Tennessee",+NFL!R129,IF(+NFL!$H129="Tennessee",+NFL!R129,0))</f>
        <v>Tennessee</v>
      </c>
      <c r="S580" s="585" t="str">
        <f>IF(+NFL!$F129="Tennessee",+NFL!S129,IF(+NFL!$H129="Tennessee",+NFL!S129,0))</f>
        <v>Indianapolis</v>
      </c>
      <c r="T580" s="587" t="str">
        <f>IF(+NFL!$F129="Tennessee",+NFL!T129,IF(+NFL!$H129="Tennessee",+NFL!T129,0))</f>
        <v>Indianapolis</v>
      </c>
      <c r="U580" s="585" t="str">
        <f>IF(+NFL!$F129="Tennessee",+NFL!U129,IF(+NFL!$H129="Tennessee",+NFL!U129,0))</f>
        <v>L</v>
      </c>
      <c r="V580" s="586">
        <f>IF(+NFL!$F135="Tennessee",+NFL!#REF!,IF(+NFL!$H135="Tennessee",+NFL!#REF!,0))</f>
        <v>0</v>
      </c>
      <c r="W580" s="585">
        <f>IF(+NFL!$F135="Tennessee",+NFL!#REF!,IF(+NFL!$H135="Tennessee",+NFL!#REF!,0))</f>
        <v>0</v>
      </c>
      <c r="X580" s="587">
        <f>IF(+NFL!$F135="Tennessee",+NFL!#REF!,IF(+NFL!$H135="Tennessee",+NFL!#REF!,0))</f>
        <v>0</v>
      </c>
      <c r="Y580" s="585">
        <f>IF(+NFL!$F135="Tennessee",+NFL!#REF!,IF(+NFL!$H135="Tennessee",+NFL!#REF!,0))</f>
        <v>0</v>
      </c>
      <c r="Z580" s="586">
        <f>IF(+NFL!$F135="Tennessee",+NFL!#REF!,IF(+NFL!$H135="Tennessee",+NFL!#REF!,0))</f>
        <v>0</v>
      </c>
      <c r="AA580" s="585">
        <f>IF(+NFL!$F135="Tennessee",+NFL!#REF!,IF(+NFL!$H135="Tennessee",+NFL!#REF!,0))</f>
        <v>0</v>
      </c>
      <c r="AB580" s="124">
        <f>IF(+NFL!$F135="Tennessee",+NFL!#REF!,IF(+NFL!$H135="Tennessee",+NFL!#REF!,0))</f>
        <v>0</v>
      </c>
      <c r="AC580" s="182">
        <f>IF(+NFL!$F135="Tennessee",+NFL!#REF!,IF(+NFL!$H135="Tennessee",+NFL!#REF!,0))</f>
        <v>0</v>
      </c>
      <c r="AD580" s="496">
        <f>IF(+NFL!$F135="Tennessee",+NFL!#REF!,IF(+NFL!$H135="Tennessee",+NFL!#REF!,0))</f>
        <v>0</v>
      </c>
      <c r="AE580" s="565">
        <f>IF(+NFL!$F135="Tennessee",+NFL!#REF!,IF(+NFL!$H135="Tennessee",+NFL!#REF!,0))</f>
        <v>0</v>
      </c>
      <c r="AF580" s="496">
        <f>IF(+NFL!$F135="Tennessee",+NFL!#REF!,IF(+NFL!$H135="Tennessee",+NFL!#REF!,0))</f>
        <v>0</v>
      </c>
      <c r="AG580" s="565">
        <f>IF(+NFL!$F135="Tennessee",+NFL!#REF!,IF(+NFL!$H135="Tennessee",+NFL!#REF!,0))</f>
        <v>0</v>
      </c>
      <c r="AH580" s="496">
        <f>IF(+NFL!$F135="Tennessee",+NFL!#REF!,IF(+NFL!$H135="Tennessee",+NFL!#REF!,0))</f>
        <v>0</v>
      </c>
      <c r="AI580" s="565">
        <f>IF(+NFL!$F135="Tennessee",+NFL!#REF!,IF(+NFL!$H135="Tennessee",+NFL!#REF!,0))</f>
        <v>0</v>
      </c>
      <c r="AJ580" s="496">
        <f>IF(+NFL!$F135="Tennessee",+NFL!#REF!,IF(+NFL!$H135="Tennessee",+NFL!#REF!,0))</f>
        <v>0</v>
      </c>
      <c r="AK580" s="565">
        <f>IF(+NFL!$F135="Tennessee",+NFL!#REF!,IF(+NFL!$H135="Tennessee",+NFL!#REF!,0))</f>
        <v>0</v>
      </c>
      <c r="AL580" s="100">
        <f>IF(+NFL!$F135="Tennessee",+NFL!#REF!,IF(+NFL!$H135="Tennessee",+NFL!#REF!,0))</f>
        <v>0</v>
      </c>
      <c r="AM580" s="82">
        <f>IF(+NFL!$F135="Tennessee",+NFL!#REF!,IF(+NFL!$H135="Tennessee",+NFL!#REF!,0))</f>
        <v>0</v>
      </c>
      <c r="AN580" s="81">
        <f>IF(+NFL!$F135="Tennessee",+NFL!#REF!,IF(+NFL!$H135="Tennessee",+NFL!#REF!,0))</f>
        <v>0</v>
      </c>
      <c r="AO580" s="83">
        <f>IF(+NFL!$F135="Tennessee",+NFL!#REF!,IF(+NFL!$H135="Tennessee",+NFL!#REF!,0))</f>
        <v>0</v>
      </c>
      <c r="AP580" s="480">
        <f>IF(+NFL!$F135="Tennessee",+NFL!#REF!,IF(+NFL!$H135="Tennessee",+NFL!#REF!,0))</f>
        <v>0</v>
      </c>
      <c r="AQ580" s="72">
        <f>IF(+NFL!$F135="Tennessee",+NFL!#REF!,IF(+NFL!$H135="Tennessee",+NFL!#REF!,0))</f>
        <v>0</v>
      </c>
      <c r="AR580" s="81">
        <f>IF(+NFL!$F135="Tennessee",+NFL!#REF!,IF(+NFL!$H135="Tennessee",+NFL!#REF!,0))</f>
        <v>0</v>
      </c>
      <c r="AS580" s="96">
        <f>IF(+NFL!$F135="Tennessee",+NFL!#REF!,IF(+NFL!$H135="Tennessee",+NFL!#REF!,0))</f>
        <v>0</v>
      </c>
      <c r="AT580" s="96">
        <f>IF(+NFL!$F135="Tennessee",+NFL!#REF!,IF(+NFL!$H135="Tennessee",+NFL!#REF!,0))</f>
        <v>0</v>
      </c>
      <c r="AU580" s="81">
        <f>IF(+NFL!$F135="Tennessee",+NFL!#REF!,IF(+NFL!$H135="Tennessee",+NFL!#REF!,0))</f>
        <v>0</v>
      </c>
      <c r="AV580" s="96">
        <f>IF(+NFL!$F135="Tennessee",+NFL!#REF!,IF(+NFL!$H135="Tennessee",+NFL!#REF!,0))</f>
        <v>0</v>
      </c>
      <c r="AW580" s="70">
        <f>IF(+NFL!$F135="Tennessee",+NFL!#REF!,IF(+NFL!$H135="Tennessee",+NFL!#REF!,0))</f>
        <v>0</v>
      </c>
      <c r="AX580" s="96">
        <f>IF(+NFL!$F135="Tennessee",+NFL!#REF!,IF(+NFL!$H135="Tennessee",+NFL!#REF!,0))</f>
        <v>0</v>
      </c>
      <c r="AY580" s="81">
        <f>IF(+NFL!$F135="Tennessee",+NFL!#REF!,IF(+NFL!$H135="Tennessee",+NFL!#REF!,0))</f>
        <v>0</v>
      </c>
      <c r="AZ580" s="96">
        <f>IF(+NFL!$F135="Tennessee",+NFL!#REF!,IF(+NFL!$H135="Tennessee",+NFL!#REF!,0))</f>
        <v>0</v>
      </c>
      <c r="BA580" s="70">
        <f>IF(+NFL!$F135="Tennessee",+NFL!#REF!,IF(+NFL!$H135="Tennessee",+NFL!#REF!,0))</f>
        <v>0</v>
      </c>
      <c r="BB580" s="70">
        <f>IF(+NFL!$F135="Tennessee",+NFL!#REF!,IF(+NFL!$H135="Tennessee",+NFL!#REF!,0))</f>
        <v>0</v>
      </c>
      <c r="BC580" s="592">
        <f>IF(+NFL!$F135="Tennessee",+NFL!#REF!,IF(+NFL!$H135="Tennessee",+NFL!#REF!,0))</f>
        <v>0</v>
      </c>
      <c r="BD580" s="81">
        <f>IF(+NFL!$F135="Tennessee",+NFL!#REF!,IF(+NFL!$H135="Tennessee",+NFL!#REF!,0))</f>
        <v>0</v>
      </c>
      <c r="BE580" s="96">
        <f>IF(+NFL!$F135="Tennessee",+NFL!#REF!,IF(+NFL!$H135="Tennessee",+NFL!#REF!,0))</f>
        <v>0</v>
      </c>
      <c r="BF580" s="70">
        <f>IF(+NFL!$F135="Tennessee",+NFL!#REF!,IF(+NFL!$H135="Tennessee",+NFL!#REF!,0))</f>
        <v>0</v>
      </c>
      <c r="BG580" s="81">
        <f>IF(+NFL!$F135="Tennessee",+NFL!#REF!,IF(+NFL!$H135="Tennessee",+NFL!#REF!,0))</f>
        <v>0</v>
      </c>
      <c r="BH580" s="96">
        <f>IF(+NFL!$F135="Tennessee",+NFL!#REF!,IF(+NFL!$H135="Tennessee",+NFL!#REF!,0))</f>
        <v>0</v>
      </c>
      <c r="BI580" s="70">
        <f>IF(+NFL!$F135="Tennessee",+NFL!#REF!,IF(+NFL!$H135="Tennessee",+NFL!#REF!,0))</f>
        <v>0</v>
      </c>
      <c r="BJ580" s="124">
        <f>IF(+NFL!$F135="Tennessee",+NFL!#REF!,IF(+NFL!$H135="Tennessee",+NFL!#REF!,0))</f>
        <v>0</v>
      </c>
      <c r="BK580" s="182">
        <f>IF(+NFL!$F135="Tennessee",+NFL!#REF!,IF(+NFL!$H135="Tennessee",+NFL!#REF!,0))</f>
        <v>0</v>
      </c>
    </row>
    <row r="581" spans="1:63" s="310" customFormat="1" x14ac:dyDescent="0.8">
      <c r="A581" s="70">
        <f>IF(+NFL!$F153="Tennessee",+NFL!A153,IF(+NFL!$H153="Tennessee",+NFL!A153,0))</f>
        <v>9</v>
      </c>
      <c r="B581" s="480" t="str">
        <f>IF(+NFL!$F153="Tennessee",+NFL!B153,IF(+NFL!$H153="Tennessee",+NFL!B153,0))</f>
        <v>Sun</v>
      </c>
      <c r="C581" s="72">
        <f>IF(+NFL!$F153="Tennessee",+NFL!C153,IF(+NFL!$H153="Tennessee",+NFL!C153,0))</f>
        <v>44507</v>
      </c>
      <c r="D581" s="73">
        <f>IF(+NFL!$F153="Tennessee",+NFL!D153,IF(+NFL!$H153="Tennessee",+NFL!D153,0))</f>
        <v>0.84375</v>
      </c>
      <c r="E581" s="70" t="str">
        <f>IF(+NFL!$F153="Tennessee",+NFL!E153,IF(+NFL!$H153="Tennessee",+NFL!E153,0))</f>
        <v>NBC</v>
      </c>
      <c r="F581" s="189" t="str">
        <f>IF(+NFL!$F153="Tennessee",+NFL!F153,IF(+NFL!$H153="Tennessee",+NFL!F153,0))</f>
        <v>Tennessee</v>
      </c>
      <c r="G581" s="70" t="str">
        <f>IF(+NFL!$F153="Tennessee",+NFL!G153,IF(+NFL!$H153="Tennessee",+NFL!G153,0))</f>
        <v>AFCS</v>
      </c>
      <c r="H581" s="189" t="str">
        <f>IF(+NFL!$F153="Tennessee",+NFL!H153,IF(+NFL!$H153="Tennessee",+NFL!H153,0))</f>
        <v>LA Rams</v>
      </c>
      <c r="I581" s="70" t="str">
        <f>IF(+NFL!$F153="Tennessee",+NFL!I153,IF(+NFL!$H153="Tennessee",+NFL!I153,0))</f>
        <v>NFCW</v>
      </c>
      <c r="J581" s="496" t="str">
        <f>IF(+NFL!$F153="Tennessee",+NFL!J153,IF(+NFL!$H153="Tennessee",+NFL!J153,0))</f>
        <v>LA Rams</v>
      </c>
      <c r="K581" s="510" t="str">
        <f>IF(+NFL!$F153="Tennessee",+NFL!K153,IF(+NFL!$H153="Tennessee",+NFL!K153,0))</f>
        <v>Tennessee</v>
      </c>
      <c r="L581" s="572">
        <f>IF(+NFL!$F153="Tennessee",+NFL!L153,IF(+NFL!$H153="Tennessee",+NFL!L153,0))</f>
        <v>7</v>
      </c>
      <c r="M581" s="573">
        <f>IF(+NFL!$F153="Tennessee",+NFL!M153,IF(+NFL!$H153="Tennessee",+NFL!M153,0))</f>
        <v>53</v>
      </c>
      <c r="N581" s="583" t="str">
        <f>IF(+NFL!$F153="Tennessee",+NFL!N153,IF(+NFL!$H153="Tennessee",+NFL!N153,0))</f>
        <v>Tennessee</v>
      </c>
      <c r="O581" s="584">
        <f>IF(+NFL!$F153="Tennessee",+NFL!O153,IF(+NFL!$H153="Tennessee",+NFL!O153,0))</f>
        <v>28</v>
      </c>
      <c r="P581" s="583" t="str">
        <f>IF(+NFL!$F153="Tennessee",+NFL!P153,IF(+NFL!$H153="Tennessee",+NFL!P153,0))</f>
        <v>LA Rams</v>
      </c>
      <c r="Q581" s="585">
        <f>IF(+NFL!$F153="Tennessee",+NFL!Q153,IF(+NFL!$H153="Tennessee",+NFL!Q153,0))</f>
        <v>16</v>
      </c>
      <c r="R581" s="586" t="str">
        <f>IF(+NFL!$F153="Tennessee",+NFL!R153,IF(+NFL!$H153="Tennessee",+NFL!R153,0))</f>
        <v>Tennessee</v>
      </c>
      <c r="S581" s="585" t="str">
        <f>IF(+NFL!$F153="Tennessee",+NFL!S153,IF(+NFL!$H153="Tennessee",+NFL!S153,0))</f>
        <v>LA Rams</v>
      </c>
      <c r="T581" s="587">
        <f>IF(+NFL!$F153="Tennessee",+NFL!T153,IF(+NFL!$H153="Tennessee",+NFL!T153,0))</f>
        <v>0</v>
      </c>
      <c r="U581" s="585" t="str">
        <f>IF(+NFL!$F153="Tennessee",+NFL!U153,IF(+NFL!$H153="Tennessee",+NFL!U153,0))</f>
        <v>L</v>
      </c>
      <c r="V581" s="586" t="e">
        <f>IF(+NFL!#REF!="Tennessee",+NFL!#REF!,IF(+NFL!#REF!="Tennessee",+NFL!#REF!,0))</f>
        <v>#REF!</v>
      </c>
      <c r="W581" s="585" t="e">
        <f>IF(+NFL!#REF!="Tennessee",+NFL!#REF!,IF(+NFL!#REF!="Tennessee",+NFL!#REF!,0))</f>
        <v>#REF!</v>
      </c>
      <c r="X581" s="587" t="e">
        <f>IF(+NFL!#REF!="Tennessee",+NFL!#REF!,IF(+NFL!#REF!="Tennessee",+NFL!#REF!,0))</f>
        <v>#REF!</v>
      </c>
      <c r="Y581" s="585" t="e">
        <f>IF(+NFL!#REF!="Tennessee",+NFL!#REF!,IF(+NFL!#REF!="Tennessee",+NFL!#REF!,0))</f>
        <v>#REF!</v>
      </c>
      <c r="Z581" s="586" t="e">
        <f>IF(+NFL!#REF!="Tennessee",+NFL!#REF!,IF(+NFL!#REF!="Tennessee",+NFL!#REF!,0))</f>
        <v>#REF!</v>
      </c>
      <c r="AA581" s="585" t="e">
        <f>IF(+NFL!#REF!="Tennessee",+NFL!#REF!,IF(+NFL!#REF!="Tennessee",+NFL!#REF!,0))</f>
        <v>#REF!</v>
      </c>
      <c r="AB581" s="124" t="e">
        <f>IF(+NFL!#REF!="Tennessee",+NFL!#REF!,IF(+NFL!#REF!="Tennessee",+NFL!#REF!,0))</f>
        <v>#REF!</v>
      </c>
      <c r="AC581" s="182" t="e">
        <f>IF(+NFL!#REF!="Tennessee",+NFL!#REF!,IF(+NFL!#REF!="Tennessee",+NFL!#REF!,0))</f>
        <v>#REF!</v>
      </c>
      <c r="AD581" s="496" t="e">
        <f>IF(+NFL!#REF!="Tennessee",+NFL!#REF!,IF(+NFL!#REF!="Tennessee",+NFL!#REF!,0))</f>
        <v>#REF!</v>
      </c>
      <c r="AE581" s="565" t="e">
        <f>IF(+NFL!#REF!="Tennessee",+NFL!#REF!,IF(+NFL!#REF!="Tennessee",+NFL!#REF!,0))</f>
        <v>#REF!</v>
      </c>
      <c r="AF581" s="496" t="e">
        <f>IF(+NFL!#REF!="Tennessee",+NFL!#REF!,IF(+NFL!#REF!="Tennessee",+NFL!#REF!,0))</f>
        <v>#REF!</v>
      </c>
      <c r="AG581" s="565" t="e">
        <f>IF(+NFL!#REF!="Tennessee",+NFL!#REF!,IF(+NFL!#REF!="Tennessee",+NFL!#REF!,0))</f>
        <v>#REF!</v>
      </c>
      <c r="AH581" s="496" t="e">
        <f>IF(+NFL!#REF!="Tennessee",+NFL!#REF!,IF(+NFL!#REF!="Tennessee",+NFL!#REF!,0))</f>
        <v>#REF!</v>
      </c>
      <c r="AI581" s="565" t="e">
        <f>IF(+NFL!#REF!="Tennessee",+NFL!#REF!,IF(+NFL!#REF!="Tennessee",+NFL!#REF!,0))</f>
        <v>#REF!</v>
      </c>
      <c r="AJ581" s="496" t="e">
        <f>IF(+NFL!#REF!="Tennessee",+NFL!#REF!,IF(+NFL!#REF!="Tennessee",+NFL!#REF!,0))</f>
        <v>#REF!</v>
      </c>
      <c r="AK581" s="565" t="e">
        <f>IF(+NFL!#REF!="Tennessee",+NFL!#REF!,IF(+NFL!#REF!="Tennessee",+NFL!#REF!,0))</f>
        <v>#REF!</v>
      </c>
      <c r="AL581" s="100" t="e">
        <f>IF(+NFL!#REF!="Tennessee",+NFL!#REF!,IF(+NFL!#REF!="Tennessee",+NFL!#REF!,0))</f>
        <v>#REF!</v>
      </c>
      <c r="AM581" s="82" t="e">
        <f>IF(+NFL!#REF!="Tennessee",+NFL!#REF!,IF(+NFL!#REF!="Tennessee",+NFL!#REF!,0))</f>
        <v>#REF!</v>
      </c>
      <c r="AN581" s="81" t="e">
        <f>IF(+NFL!#REF!="Tennessee",+NFL!#REF!,IF(+NFL!#REF!="Tennessee",+NFL!#REF!,0))</f>
        <v>#REF!</v>
      </c>
      <c r="AO581" s="83" t="e">
        <f>IF(+NFL!#REF!="Tennessee",+NFL!#REF!,IF(+NFL!#REF!="Tennessee",+NFL!#REF!,0))</f>
        <v>#REF!</v>
      </c>
      <c r="AP581" s="480" t="e">
        <f>IF(+NFL!#REF!="Tennessee",+NFL!#REF!,IF(+NFL!#REF!="Tennessee",+NFL!#REF!,0))</f>
        <v>#REF!</v>
      </c>
      <c r="AQ581" s="72" t="e">
        <f>IF(+NFL!#REF!="Tennessee",+NFL!#REF!,IF(+NFL!#REF!="Tennessee",+NFL!#REF!,0))</f>
        <v>#REF!</v>
      </c>
      <c r="AR581" s="81" t="e">
        <f>IF(+NFL!#REF!="Tennessee",+NFL!#REF!,IF(+NFL!#REF!="Tennessee",+NFL!#REF!,0))</f>
        <v>#REF!</v>
      </c>
      <c r="AS581" s="96" t="e">
        <f>IF(+NFL!#REF!="Tennessee",+NFL!#REF!,IF(+NFL!#REF!="Tennessee",+NFL!#REF!,0))</f>
        <v>#REF!</v>
      </c>
      <c r="AT581" s="96" t="e">
        <f>IF(+NFL!#REF!="Tennessee",+NFL!#REF!,IF(+NFL!#REF!="Tennessee",+NFL!#REF!,0))</f>
        <v>#REF!</v>
      </c>
      <c r="AU581" s="81" t="e">
        <f>IF(+NFL!#REF!="Tennessee",+NFL!#REF!,IF(+NFL!#REF!="Tennessee",+NFL!#REF!,0))</f>
        <v>#REF!</v>
      </c>
      <c r="AV581" s="96" t="e">
        <f>IF(+NFL!#REF!="Tennessee",+NFL!#REF!,IF(+NFL!#REF!="Tennessee",+NFL!#REF!,0))</f>
        <v>#REF!</v>
      </c>
      <c r="AW581" s="70" t="e">
        <f>IF(+NFL!#REF!="Tennessee",+NFL!#REF!,IF(+NFL!#REF!="Tennessee",+NFL!#REF!,0))</f>
        <v>#REF!</v>
      </c>
      <c r="AX581" s="96" t="e">
        <f>IF(+NFL!#REF!="Tennessee",+NFL!#REF!,IF(+NFL!#REF!="Tennessee",+NFL!#REF!,0))</f>
        <v>#REF!</v>
      </c>
      <c r="AY581" s="81" t="e">
        <f>IF(+NFL!#REF!="Tennessee",+NFL!#REF!,IF(+NFL!#REF!="Tennessee",+NFL!#REF!,0))</f>
        <v>#REF!</v>
      </c>
      <c r="AZ581" s="96" t="e">
        <f>IF(+NFL!#REF!="Tennessee",+NFL!#REF!,IF(+NFL!#REF!="Tennessee",+NFL!#REF!,0))</f>
        <v>#REF!</v>
      </c>
      <c r="BA581" s="70" t="e">
        <f>IF(+NFL!#REF!="Tennessee",+NFL!#REF!,IF(+NFL!#REF!="Tennessee",+NFL!#REF!,0))</f>
        <v>#REF!</v>
      </c>
      <c r="BB581" s="70" t="e">
        <f>IF(+NFL!#REF!="Tennessee",+NFL!#REF!,IF(+NFL!#REF!="Tennessee",+NFL!#REF!,0))</f>
        <v>#REF!</v>
      </c>
      <c r="BC581" s="592" t="e">
        <f>IF(+NFL!#REF!="Tennessee",+NFL!#REF!,IF(+NFL!#REF!="Tennessee",+NFL!#REF!,0))</f>
        <v>#REF!</v>
      </c>
      <c r="BD581" s="81" t="e">
        <f>IF(+NFL!#REF!="Tennessee",+NFL!#REF!,IF(+NFL!#REF!="Tennessee",+NFL!#REF!,0))</f>
        <v>#REF!</v>
      </c>
      <c r="BE581" s="96" t="e">
        <f>IF(+NFL!#REF!="Tennessee",+NFL!#REF!,IF(+NFL!#REF!="Tennessee",+NFL!#REF!,0))</f>
        <v>#REF!</v>
      </c>
      <c r="BF581" s="70" t="e">
        <f>IF(+NFL!#REF!="Tennessee",+NFL!#REF!,IF(+NFL!#REF!="Tennessee",+NFL!#REF!,0))</f>
        <v>#REF!</v>
      </c>
      <c r="BG581" s="81" t="e">
        <f>IF(+NFL!#REF!="Tennessee",+NFL!#REF!,IF(+NFL!#REF!="Tennessee",+NFL!#REF!,0))</f>
        <v>#REF!</v>
      </c>
      <c r="BH581" s="96" t="e">
        <f>IF(+NFL!#REF!="Tennessee",+NFL!#REF!,IF(+NFL!#REF!="Tennessee",+NFL!#REF!,0))</f>
        <v>#REF!</v>
      </c>
      <c r="BI581" s="70" t="e">
        <f>IF(+NFL!#REF!="Tennessee",+NFL!#REF!,IF(+NFL!#REF!="Tennessee",+NFL!#REF!,0))</f>
        <v>#REF!</v>
      </c>
      <c r="BJ581" s="124" t="e">
        <f>IF(+NFL!#REF!="Tennessee",+NFL!#REF!,IF(+NFL!#REF!="Tennessee",+NFL!#REF!,0))</f>
        <v>#REF!</v>
      </c>
      <c r="BK581" s="182" t="e">
        <f>IF(+NFL!#REF!="Tennessee",+NFL!#REF!,IF(+NFL!#REF!="Tennessee",+NFL!#REF!,0))</f>
        <v>#REF!</v>
      </c>
    </row>
    <row r="582" spans="1:63" s="310" customFormat="1" x14ac:dyDescent="0.8">
      <c r="A582" s="70">
        <f>IF(+NFL!$F162="Tennessee",+NFL!A162,IF(+NFL!$H162="Tennessee",+NFL!A162,0))</f>
        <v>10</v>
      </c>
      <c r="B582" s="480" t="str">
        <f>IF(+NFL!$F162="Tennessee",+NFL!B162,IF(+NFL!$H162="Tennessee",+NFL!B162,0))</f>
        <v>Sun</v>
      </c>
      <c r="C582" s="72">
        <f>IF(+NFL!$F162="Tennessee",+NFL!C162,IF(+NFL!$H162="Tennessee",+NFL!C162,0))</f>
        <v>44514</v>
      </c>
      <c r="D582" s="73">
        <f>IF(+NFL!$F162="Tennessee",+NFL!D162,IF(+NFL!$H162="Tennessee",+NFL!D162,0))</f>
        <v>0.54166666666666663</v>
      </c>
      <c r="E582" s="70" t="str">
        <f>IF(+NFL!$F162="Tennessee",+NFL!E162,IF(+NFL!$H162="Tennessee",+NFL!E162,0))</f>
        <v>CBS</v>
      </c>
      <c r="F582" s="189" t="str">
        <f>IF(+NFL!$F162="Tennessee",+NFL!F162,IF(+NFL!$H162="Tennessee",+NFL!F162,0))</f>
        <v>New Orleans</v>
      </c>
      <c r="G582" s="70" t="str">
        <f>IF(+NFL!$F162="Tennessee",+NFL!G162,IF(+NFL!$H162="Tennessee",+NFL!G162,0))</f>
        <v>NFCS</v>
      </c>
      <c r="H582" s="189" t="str">
        <f>IF(+NFL!$F162="Tennessee",+NFL!H162,IF(+NFL!$H162="Tennessee",+NFL!H162,0))</f>
        <v>Tennessee</v>
      </c>
      <c r="I582" s="70" t="str">
        <f>IF(+NFL!$F162="Tennessee",+NFL!I162,IF(+NFL!$H162="Tennessee",+NFL!I162,0))</f>
        <v>AFCS</v>
      </c>
      <c r="J582" s="496" t="str">
        <f>IF(+NFL!$F162="Tennessee",+NFL!J162,IF(+NFL!$H162="Tennessee",+NFL!J162,0))</f>
        <v>Tennessee</v>
      </c>
      <c r="K582" s="510" t="str">
        <f>IF(+NFL!$F162="Tennessee",+NFL!K162,IF(+NFL!$H162="Tennessee",+NFL!K162,0))</f>
        <v>New Orleans</v>
      </c>
      <c r="L582" s="572">
        <f>IF(+NFL!$F162="Tennessee",+NFL!L162,IF(+NFL!$H162="Tennessee",+NFL!L162,0))</f>
        <v>3</v>
      </c>
      <c r="M582" s="573">
        <f>IF(+NFL!$F162="Tennessee",+NFL!M162,IF(+NFL!$H162="Tennessee",+NFL!M162,0))</f>
        <v>44.5</v>
      </c>
      <c r="N582" s="583" t="str">
        <f>IF(+NFL!$F162="Tennessee",+NFL!N162,IF(+NFL!$H162="Tennessee",+NFL!N162,0))</f>
        <v>Tennessee</v>
      </c>
      <c r="O582" s="584">
        <f>IF(+NFL!$F162="Tennessee",+NFL!O162,IF(+NFL!$H162="Tennessee",+NFL!O162,0))</f>
        <v>23</v>
      </c>
      <c r="P582" s="583" t="str">
        <f>IF(+NFL!$F162="Tennessee",+NFL!P162,IF(+NFL!$H162="Tennessee",+NFL!P162,0))</f>
        <v>New Orleans</v>
      </c>
      <c r="Q582" s="585">
        <f>IF(+NFL!$F162="Tennessee",+NFL!Q162,IF(+NFL!$H162="Tennessee",+NFL!Q162,0))</f>
        <v>21</v>
      </c>
      <c r="R582" s="586" t="str">
        <f>IF(+NFL!$F162="Tennessee",+NFL!R162,IF(+NFL!$H162="Tennessee",+NFL!R162,0))</f>
        <v>New Orleans</v>
      </c>
      <c r="S582" s="585" t="str">
        <f>IF(+NFL!$F162="Tennessee",+NFL!S162,IF(+NFL!$H162="Tennessee",+NFL!S162,0))</f>
        <v>Tennessee</v>
      </c>
      <c r="T582" s="587" t="str">
        <f>IF(+NFL!$F162="Tennessee",+NFL!T162,IF(+NFL!$H162="Tennessee",+NFL!T162,0))</f>
        <v>Tennessee</v>
      </c>
      <c r="U582" s="585" t="str">
        <f>IF(+NFL!$F162="Tennessee",+NFL!U162,IF(+NFL!$H162="Tennessee",+NFL!U162,0))</f>
        <v>L</v>
      </c>
      <c r="V582" s="586">
        <f>IF(+NFL!$F177="Tennessee",+NFL!#REF!,IF(+NFL!$H177="Tennessee",+NFL!#REF!,0))</f>
        <v>0</v>
      </c>
      <c r="W582" s="585">
        <f>IF(+NFL!$F177="Tennessee",+NFL!#REF!,IF(+NFL!$H177="Tennessee",+NFL!#REF!,0))</f>
        <v>0</v>
      </c>
      <c r="X582" s="587">
        <f>IF(+NFL!$F177="Tennessee",+NFL!#REF!,IF(+NFL!$H177="Tennessee",+NFL!#REF!,0))</f>
        <v>0</v>
      </c>
      <c r="Y582" s="585">
        <f>IF(+NFL!$F177="Tennessee",+NFL!#REF!,IF(+NFL!$H177="Tennessee",+NFL!#REF!,0))</f>
        <v>0</v>
      </c>
      <c r="Z582" s="586">
        <f>IF(+NFL!$F177="Tennessee",+NFL!#REF!,IF(+NFL!$H177="Tennessee",+NFL!#REF!,0))</f>
        <v>0</v>
      </c>
      <c r="AA582" s="585">
        <f>IF(+NFL!$F177="Tennessee",+NFL!#REF!,IF(+NFL!$H177="Tennessee",+NFL!#REF!,0))</f>
        <v>0</v>
      </c>
      <c r="AB582" s="124">
        <f>IF(+NFL!$F177="Tennessee",+NFL!#REF!,IF(+NFL!$H177="Tennessee",+NFL!#REF!,0))</f>
        <v>0</v>
      </c>
      <c r="AC582" s="182">
        <f>IF(+NFL!$F177="Tennessee",+NFL!#REF!,IF(+NFL!$H177="Tennessee",+NFL!#REF!,0))</f>
        <v>0</v>
      </c>
      <c r="AD582" s="496">
        <f>IF(+NFL!$F177="Tennessee",+NFL!#REF!,IF(+NFL!$H177="Tennessee",+NFL!#REF!,0))</f>
        <v>0</v>
      </c>
      <c r="AE582" s="565">
        <f>IF(+NFL!$F177="Tennessee",+NFL!#REF!,IF(+NFL!$H177="Tennessee",+NFL!#REF!,0))</f>
        <v>0</v>
      </c>
      <c r="AF582" s="496">
        <f>IF(+NFL!$F177="Tennessee",+NFL!#REF!,IF(+NFL!$H177="Tennessee",+NFL!#REF!,0))</f>
        <v>0</v>
      </c>
      <c r="AG582" s="565">
        <f>IF(+NFL!$F177="Tennessee",+NFL!#REF!,IF(+NFL!$H177="Tennessee",+NFL!#REF!,0))</f>
        <v>0</v>
      </c>
      <c r="AH582" s="496">
        <f>IF(+NFL!$F177="Tennessee",+NFL!#REF!,IF(+NFL!$H177="Tennessee",+NFL!#REF!,0))</f>
        <v>0</v>
      </c>
      <c r="AI582" s="565">
        <f>IF(+NFL!$F177="Tennessee",+NFL!#REF!,IF(+NFL!$H177="Tennessee",+NFL!#REF!,0))</f>
        <v>0</v>
      </c>
      <c r="AJ582" s="496">
        <f>IF(+NFL!$F177="Tennessee",+NFL!#REF!,IF(+NFL!$H177="Tennessee",+NFL!#REF!,0))</f>
        <v>0</v>
      </c>
      <c r="AK582" s="565">
        <f>IF(+NFL!$F177="Tennessee",+NFL!#REF!,IF(+NFL!$H177="Tennessee",+NFL!#REF!,0))</f>
        <v>0</v>
      </c>
      <c r="AL582" s="100">
        <f>IF(+NFL!$F177="Tennessee",+NFL!#REF!,IF(+NFL!$H177="Tennessee",+NFL!#REF!,0))</f>
        <v>0</v>
      </c>
      <c r="AM582" s="82">
        <f>IF(+NFL!$F177="Tennessee",+NFL!#REF!,IF(+NFL!$H177="Tennessee",+NFL!#REF!,0))</f>
        <v>0</v>
      </c>
      <c r="AN582" s="81">
        <f>IF(+NFL!$F177="Tennessee",+NFL!#REF!,IF(+NFL!$H177="Tennessee",+NFL!#REF!,0))</f>
        <v>0</v>
      </c>
      <c r="AO582" s="83">
        <f>IF(+NFL!$F177="Tennessee",+NFL!#REF!,IF(+NFL!$H177="Tennessee",+NFL!#REF!,0))</f>
        <v>0</v>
      </c>
      <c r="AP582" s="480">
        <f>IF(+NFL!$F177="Tennessee",+NFL!#REF!,IF(+NFL!$H177="Tennessee",+NFL!#REF!,0))</f>
        <v>0</v>
      </c>
      <c r="AQ582" s="72">
        <f>IF(+NFL!$F177="Tennessee",+NFL!#REF!,IF(+NFL!$H177="Tennessee",+NFL!#REF!,0))</f>
        <v>0</v>
      </c>
      <c r="AR582" s="81">
        <f>IF(+NFL!$F177="Tennessee",+NFL!#REF!,IF(+NFL!$H177="Tennessee",+NFL!#REF!,0))</f>
        <v>0</v>
      </c>
      <c r="AS582" s="96">
        <f>IF(+NFL!$F177="Tennessee",+NFL!#REF!,IF(+NFL!$H177="Tennessee",+NFL!#REF!,0))</f>
        <v>0</v>
      </c>
      <c r="AT582" s="96">
        <f>IF(+NFL!$F177="Tennessee",+NFL!#REF!,IF(+NFL!$H177="Tennessee",+NFL!#REF!,0))</f>
        <v>0</v>
      </c>
      <c r="AU582" s="81">
        <f>IF(+NFL!$F177="Tennessee",+NFL!#REF!,IF(+NFL!$H177="Tennessee",+NFL!#REF!,0))</f>
        <v>0</v>
      </c>
      <c r="AV582" s="96">
        <f>IF(+NFL!$F177="Tennessee",+NFL!#REF!,IF(+NFL!$H177="Tennessee",+NFL!#REF!,0))</f>
        <v>0</v>
      </c>
      <c r="AW582" s="70">
        <f>IF(+NFL!$F177="Tennessee",+NFL!#REF!,IF(+NFL!$H177="Tennessee",+NFL!#REF!,0))</f>
        <v>0</v>
      </c>
      <c r="AX582" s="96">
        <f>IF(+NFL!$F177="Tennessee",+NFL!#REF!,IF(+NFL!$H177="Tennessee",+NFL!#REF!,0))</f>
        <v>0</v>
      </c>
      <c r="AY582" s="81">
        <f>IF(+NFL!$F177="Tennessee",+NFL!#REF!,IF(+NFL!$H177="Tennessee",+NFL!#REF!,0))</f>
        <v>0</v>
      </c>
      <c r="AZ582" s="96">
        <f>IF(+NFL!$F177="Tennessee",+NFL!#REF!,IF(+NFL!$H177="Tennessee",+NFL!#REF!,0))</f>
        <v>0</v>
      </c>
      <c r="BA582" s="70">
        <f>IF(+NFL!$F177="Tennessee",+NFL!#REF!,IF(+NFL!$H177="Tennessee",+NFL!#REF!,0))</f>
        <v>0</v>
      </c>
      <c r="BB582" s="70">
        <f>IF(+NFL!$F177="Tennessee",+NFL!#REF!,IF(+NFL!$H177="Tennessee",+NFL!#REF!,0))</f>
        <v>0</v>
      </c>
      <c r="BC582" s="592">
        <f>IF(+NFL!$F177="Tennessee",+NFL!#REF!,IF(+NFL!$H177="Tennessee",+NFL!#REF!,0))</f>
        <v>0</v>
      </c>
      <c r="BD582" s="81">
        <f>IF(+NFL!$F177="Tennessee",+NFL!#REF!,IF(+NFL!$H177="Tennessee",+NFL!#REF!,0))</f>
        <v>0</v>
      </c>
      <c r="BE582" s="96">
        <f>IF(+NFL!$F177="Tennessee",+NFL!#REF!,IF(+NFL!$H177="Tennessee",+NFL!#REF!,0))</f>
        <v>0</v>
      </c>
      <c r="BF582" s="70">
        <f>IF(+NFL!$F177="Tennessee",+NFL!#REF!,IF(+NFL!$H177="Tennessee",+NFL!#REF!,0))</f>
        <v>0</v>
      </c>
      <c r="BG582" s="81">
        <f>IF(+NFL!$F177="Tennessee",+NFL!#REF!,IF(+NFL!$H177="Tennessee",+NFL!#REF!,0))</f>
        <v>0</v>
      </c>
      <c r="BH582" s="96">
        <f>IF(+NFL!$F177="Tennessee",+NFL!#REF!,IF(+NFL!$H177="Tennessee",+NFL!#REF!,0))</f>
        <v>0</v>
      </c>
      <c r="BI582" s="70">
        <f>IF(+NFL!$F177="Tennessee",+NFL!#REF!,IF(+NFL!$H177="Tennessee",+NFL!#REF!,0))</f>
        <v>0</v>
      </c>
      <c r="BJ582" s="124">
        <f>IF(+NFL!$F177="Tennessee",+NFL!#REF!,IF(+NFL!$H177="Tennessee",+NFL!#REF!,0))</f>
        <v>0</v>
      </c>
      <c r="BK582" s="182">
        <f>IF(+NFL!$F177="Tennessee",+NFL!#REF!,IF(+NFL!$H177="Tennessee",+NFL!#REF!,0))</f>
        <v>0</v>
      </c>
    </row>
    <row r="583" spans="1:63" s="310" customFormat="1" x14ac:dyDescent="0.8">
      <c r="A583" s="70">
        <f>IF(+NFL!$F183="Tennessee",+NFL!A183,IF(+NFL!$H183="Tennessee",+NFL!A183,0))</f>
        <v>11</v>
      </c>
      <c r="B583" s="480" t="str">
        <f>IF(+NFL!$F183="Tennessee",+NFL!B183,IF(+NFL!$H183="Tennessee",+NFL!B183,0))</f>
        <v>Sun</v>
      </c>
      <c r="C583" s="72">
        <f>IF(+NFL!$F183="Tennessee",+NFL!C183,IF(+NFL!$H183="Tennessee",+NFL!C183,0))</f>
        <v>44521</v>
      </c>
      <c r="D583" s="73">
        <f>IF(+NFL!$F183="Tennessee",+NFL!D183,IF(+NFL!$H183="Tennessee",+NFL!D183,0))</f>
        <v>0.54166666666666663</v>
      </c>
      <c r="E583" s="70" t="str">
        <f>IF(+NFL!$F183="Tennessee",+NFL!E183,IF(+NFL!$H183="Tennessee",+NFL!E183,0))</f>
        <v>CBS</v>
      </c>
      <c r="F583" s="189" t="str">
        <f>IF(+NFL!$F183="Tennessee",+NFL!F183,IF(+NFL!$H183="Tennessee",+NFL!F183,0))</f>
        <v>Houston</v>
      </c>
      <c r="G583" s="70" t="str">
        <f>IF(+NFL!$F183="Tennessee",+NFL!G183,IF(+NFL!$H183="Tennessee",+NFL!G183,0))</f>
        <v>AFCS</v>
      </c>
      <c r="H583" s="189" t="str">
        <f>IF(+NFL!$F183="Tennessee",+NFL!H183,IF(+NFL!$H183="Tennessee",+NFL!H183,0))</f>
        <v>Tennessee</v>
      </c>
      <c r="I583" s="70" t="str">
        <f>IF(+NFL!$F183="Tennessee",+NFL!I183,IF(+NFL!$H183="Tennessee",+NFL!I183,0))</f>
        <v>AFCS</v>
      </c>
      <c r="J583" s="496" t="str">
        <f>IF(+NFL!$F183="Tennessee",+NFL!J183,IF(+NFL!$H183="Tennessee",+NFL!J183,0))</f>
        <v>Tennessee</v>
      </c>
      <c r="K583" s="510" t="str">
        <f>IF(+NFL!$F183="Tennessee",+NFL!K183,IF(+NFL!$H183="Tennessee",+NFL!K183,0))</f>
        <v>Houston</v>
      </c>
      <c r="L583" s="572">
        <f>IF(+NFL!$F183="Tennessee",+NFL!L183,IF(+NFL!$H183="Tennessee",+NFL!L183,0))</f>
        <v>10</v>
      </c>
      <c r="M583" s="573">
        <f>IF(+NFL!$F183="Tennessee",+NFL!M183,IF(+NFL!$H183="Tennessee",+NFL!M183,0))</f>
        <v>45</v>
      </c>
      <c r="N583" s="583" t="str">
        <f>IF(+NFL!$F183="Tennessee",+NFL!N183,IF(+NFL!$H183="Tennessee",+NFL!N183,0))</f>
        <v>Houston</v>
      </c>
      <c r="O583" s="584">
        <f>IF(+NFL!$F183="Tennessee",+NFL!O183,IF(+NFL!$H183="Tennessee",+NFL!O183,0))</f>
        <v>22</v>
      </c>
      <c r="P583" s="583" t="str">
        <f>IF(+NFL!$F183="Tennessee",+NFL!P183,IF(+NFL!$H183="Tennessee",+NFL!P183,0))</f>
        <v>Tennessee</v>
      </c>
      <c r="Q583" s="585">
        <f>IF(+NFL!$F183="Tennessee",+NFL!Q183,IF(+NFL!$H183="Tennessee",+NFL!Q183,0))</f>
        <v>13</v>
      </c>
      <c r="R583" s="586" t="str">
        <f>IF(+NFL!$F183="Tennessee",+NFL!R183,IF(+NFL!$H183="Tennessee",+NFL!R183,0))</f>
        <v>Houston</v>
      </c>
      <c r="S583" s="585" t="str">
        <f>IF(+NFL!$F183="Tennessee",+NFL!S183,IF(+NFL!$H183="Tennessee",+NFL!S183,0))</f>
        <v>Tennessee</v>
      </c>
      <c r="T583" s="587" t="str">
        <f>IF(+NFL!$F183="Tennessee",+NFL!T183,IF(+NFL!$H183="Tennessee",+NFL!T183,0))</f>
        <v>Tennessee</v>
      </c>
      <c r="U583" s="585" t="str">
        <f>IF(+NFL!$F183="Tennessee",+NFL!U183,IF(+NFL!$H183="Tennessee",+NFL!U183,0))</f>
        <v>L</v>
      </c>
      <c r="V583" s="586">
        <f>IF(+NFL!$F197="Tennessee",+NFL!#REF!,IF(+NFL!$H197="Tennessee",+NFL!#REF!,0))</f>
        <v>0</v>
      </c>
      <c r="W583" s="585">
        <f>IF(+NFL!$F197="Tennessee",+NFL!#REF!,IF(+NFL!$H197="Tennessee",+NFL!#REF!,0))</f>
        <v>0</v>
      </c>
      <c r="X583" s="587">
        <f>IF(+NFL!$F197="Tennessee",+NFL!#REF!,IF(+NFL!$H197="Tennessee",+NFL!#REF!,0))</f>
        <v>0</v>
      </c>
      <c r="Y583" s="585">
        <f>IF(+NFL!$F197="Tennessee",+NFL!#REF!,IF(+NFL!$H197="Tennessee",+NFL!#REF!,0))</f>
        <v>0</v>
      </c>
      <c r="Z583" s="586">
        <f>IF(+NFL!$F197="Tennessee",+NFL!#REF!,IF(+NFL!$H197="Tennessee",+NFL!#REF!,0))</f>
        <v>0</v>
      </c>
      <c r="AA583" s="585">
        <f>IF(+NFL!$F197="Tennessee",+NFL!#REF!,IF(+NFL!$H197="Tennessee",+NFL!#REF!,0))</f>
        <v>0</v>
      </c>
      <c r="AB583" s="124">
        <f>IF(+NFL!$F197="Tennessee",+NFL!#REF!,IF(+NFL!$H197="Tennessee",+NFL!#REF!,0))</f>
        <v>0</v>
      </c>
      <c r="AC583" s="182">
        <f>IF(+NFL!$F197="Tennessee",+NFL!#REF!,IF(+NFL!$H197="Tennessee",+NFL!#REF!,0))</f>
        <v>0</v>
      </c>
      <c r="AD583" s="496">
        <f>IF(+NFL!$F197="Tennessee",+NFL!#REF!,IF(+NFL!$H197="Tennessee",+NFL!#REF!,0))</f>
        <v>0</v>
      </c>
      <c r="AE583" s="565">
        <f>IF(+NFL!$F197="Tennessee",+NFL!#REF!,IF(+NFL!$H197="Tennessee",+NFL!#REF!,0))</f>
        <v>0</v>
      </c>
      <c r="AF583" s="496">
        <f>IF(+NFL!$F197="Tennessee",+NFL!#REF!,IF(+NFL!$H197="Tennessee",+NFL!#REF!,0))</f>
        <v>0</v>
      </c>
      <c r="AG583" s="565">
        <f>IF(+NFL!$F197="Tennessee",+NFL!#REF!,IF(+NFL!$H197="Tennessee",+NFL!#REF!,0))</f>
        <v>0</v>
      </c>
      <c r="AH583" s="496">
        <f>IF(+NFL!$F197="Tennessee",+NFL!#REF!,IF(+NFL!$H197="Tennessee",+NFL!#REF!,0))</f>
        <v>0</v>
      </c>
      <c r="AI583" s="565">
        <f>IF(+NFL!$F197="Tennessee",+NFL!#REF!,IF(+NFL!$H197="Tennessee",+NFL!#REF!,0))</f>
        <v>0</v>
      </c>
      <c r="AJ583" s="496">
        <f>IF(+NFL!$F197="Tennessee",+NFL!#REF!,IF(+NFL!$H197="Tennessee",+NFL!#REF!,0))</f>
        <v>0</v>
      </c>
      <c r="AK583" s="565">
        <f>IF(+NFL!$F197="Tennessee",+NFL!#REF!,IF(+NFL!$H197="Tennessee",+NFL!#REF!,0))</f>
        <v>0</v>
      </c>
      <c r="AL583" s="100">
        <f>IF(+NFL!$F197="Tennessee",+NFL!#REF!,IF(+NFL!$H197="Tennessee",+NFL!#REF!,0))</f>
        <v>0</v>
      </c>
      <c r="AM583" s="82">
        <f>IF(+NFL!$F197="Tennessee",+NFL!#REF!,IF(+NFL!$H197="Tennessee",+NFL!#REF!,0))</f>
        <v>0</v>
      </c>
      <c r="AN583" s="81">
        <f>IF(+NFL!$F197="Tennessee",+NFL!#REF!,IF(+NFL!$H197="Tennessee",+NFL!#REF!,0))</f>
        <v>0</v>
      </c>
      <c r="AO583" s="83">
        <f>IF(+NFL!$F197="Tennessee",+NFL!#REF!,IF(+NFL!$H197="Tennessee",+NFL!#REF!,0))</f>
        <v>0</v>
      </c>
      <c r="AP583" s="480">
        <f>IF(+NFL!$F197="Tennessee",+NFL!#REF!,IF(+NFL!$H197="Tennessee",+NFL!#REF!,0))</f>
        <v>0</v>
      </c>
      <c r="AQ583" s="72">
        <f>IF(+NFL!$F197="Tennessee",+NFL!#REF!,IF(+NFL!$H197="Tennessee",+NFL!#REF!,0))</f>
        <v>0</v>
      </c>
      <c r="AR583" s="81">
        <f>IF(+NFL!$F197="Tennessee",+NFL!#REF!,IF(+NFL!$H197="Tennessee",+NFL!#REF!,0))</f>
        <v>0</v>
      </c>
      <c r="AS583" s="96">
        <f>IF(+NFL!$F197="Tennessee",+NFL!#REF!,IF(+NFL!$H197="Tennessee",+NFL!#REF!,0))</f>
        <v>0</v>
      </c>
      <c r="AT583" s="96">
        <f>IF(+NFL!$F197="Tennessee",+NFL!#REF!,IF(+NFL!$H197="Tennessee",+NFL!#REF!,0))</f>
        <v>0</v>
      </c>
      <c r="AU583" s="81">
        <f>IF(+NFL!$F197="Tennessee",+NFL!#REF!,IF(+NFL!$H197="Tennessee",+NFL!#REF!,0))</f>
        <v>0</v>
      </c>
      <c r="AV583" s="96">
        <f>IF(+NFL!$F197="Tennessee",+NFL!#REF!,IF(+NFL!$H197="Tennessee",+NFL!#REF!,0))</f>
        <v>0</v>
      </c>
      <c r="AW583" s="70">
        <f>IF(+NFL!$F197="Tennessee",+NFL!#REF!,IF(+NFL!$H197="Tennessee",+NFL!#REF!,0))</f>
        <v>0</v>
      </c>
      <c r="AX583" s="96">
        <f>IF(+NFL!$F197="Tennessee",+NFL!#REF!,IF(+NFL!$H197="Tennessee",+NFL!#REF!,0))</f>
        <v>0</v>
      </c>
      <c r="AY583" s="81">
        <f>IF(+NFL!$F197="Tennessee",+NFL!#REF!,IF(+NFL!$H197="Tennessee",+NFL!#REF!,0))</f>
        <v>0</v>
      </c>
      <c r="AZ583" s="96">
        <f>IF(+NFL!$F197="Tennessee",+NFL!#REF!,IF(+NFL!$H197="Tennessee",+NFL!#REF!,0))</f>
        <v>0</v>
      </c>
      <c r="BA583" s="70">
        <f>IF(+NFL!$F197="Tennessee",+NFL!#REF!,IF(+NFL!$H197="Tennessee",+NFL!#REF!,0))</f>
        <v>0</v>
      </c>
      <c r="BB583" s="70">
        <f>IF(+NFL!$F197="Tennessee",+NFL!#REF!,IF(+NFL!$H197="Tennessee",+NFL!#REF!,0))</f>
        <v>0</v>
      </c>
      <c r="BC583" s="592">
        <f>IF(+NFL!$F197="Tennessee",+NFL!#REF!,IF(+NFL!$H197="Tennessee",+NFL!#REF!,0))</f>
        <v>0</v>
      </c>
      <c r="BD583" s="81">
        <f>IF(+NFL!$F197="Tennessee",+NFL!#REF!,IF(+NFL!$H197="Tennessee",+NFL!#REF!,0))</f>
        <v>0</v>
      </c>
      <c r="BE583" s="96">
        <f>IF(+NFL!$F197="Tennessee",+NFL!#REF!,IF(+NFL!$H197="Tennessee",+NFL!#REF!,0))</f>
        <v>0</v>
      </c>
      <c r="BF583" s="70">
        <f>IF(+NFL!$F197="Tennessee",+NFL!#REF!,IF(+NFL!$H197="Tennessee",+NFL!#REF!,0))</f>
        <v>0</v>
      </c>
      <c r="BG583" s="81">
        <f>IF(+NFL!$F197="Tennessee",+NFL!#REF!,IF(+NFL!$H197="Tennessee",+NFL!#REF!,0))</f>
        <v>0</v>
      </c>
      <c r="BH583" s="96">
        <f>IF(+NFL!$F197="Tennessee",+NFL!#REF!,IF(+NFL!$H197="Tennessee",+NFL!#REF!,0))</f>
        <v>0</v>
      </c>
      <c r="BI583" s="70">
        <f>IF(+NFL!$F197="Tennessee",+NFL!#REF!,IF(+NFL!$H197="Tennessee",+NFL!#REF!,0))</f>
        <v>0</v>
      </c>
      <c r="BJ583" s="124">
        <f>IF(+NFL!$F197="Tennessee",+NFL!#REF!,IF(+NFL!$H197="Tennessee",+NFL!#REF!,0))</f>
        <v>0</v>
      </c>
      <c r="BK583" s="182">
        <f>IF(+NFL!$F197="Tennessee",+NFL!#REF!,IF(+NFL!$H197="Tennessee",+NFL!#REF!,0))</f>
        <v>0</v>
      </c>
    </row>
    <row r="584" spans="1:63" s="310" customFormat="1" x14ac:dyDescent="0.8">
      <c r="A584" s="70">
        <f>IF(+NFL!$F203="Tennessee",+NFL!A203,IF(+NFL!$H203="Tennessee",+NFL!A203,0))</f>
        <v>12</v>
      </c>
      <c r="B584" s="480" t="str">
        <f>IF(+NFL!$F203="Tennessee",+NFL!B203,IF(+NFL!$H203="Tennessee",+NFL!B203,0))</f>
        <v>Sun</v>
      </c>
      <c r="C584" s="72">
        <f>IF(+NFL!$F203="Tennessee",+NFL!C203,IF(+NFL!$H203="Tennessee",+NFL!C203,0))</f>
        <v>44528</v>
      </c>
      <c r="D584" s="73">
        <f>IF(+NFL!$F203="Tennessee",+NFL!D203,IF(+NFL!$H203="Tennessee",+NFL!D203,0))</f>
        <v>0.54166666666666663</v>
      </c>
      <c r="E584" s="70" t="str">
        <f>IF(+NFL!$F203="Tennessee",+NFL!E203,IF(+NFL!$H203="Tennessee",+NFL!E203,0))</f>
        <v>CBS</v>
      </c>
      <c r="F584" s="189" t="str">
        <f>IF(+NFL!$F203="Tennessee",+NFL!F203,IF(+NFL!$H203="Tennessee",+NFL!F203,0))</f>
        <v>Tennessee</v>
      </c>
      <c r="G584" s="70" t="str">
        <f>IF(+NFL!$F203="Tennessee",+NFL!G203,IF(+NFL!$H203="Tennessee",+NFL!G203,0))</f>
        <v>AFCS</v>
      </c>
      <c r="H584" s="189" t="str">
        <f>IF(+NFL!$F203="Tennessee",+NFL!H203,IF(+NFL!$H203="Tennessee",+NFL!H203,0))</f>
        <v>New England</v>
      </c>
      <c r="I584" s="70" t="str">
        <f>IF(+NFL!$F203="Tennessee",+NFL!I203,IF(+NFL!$H203="Tennessee",+NFL!I203,0))</f>
        <v>AFCE</v>
      </c>
      <c r="J584" s="496" t="str">
        <f>IF(+NFL!$F203="Tennessee",+NFL!J203,IF(+NFL!$H203="Tennessee",+NFL!J203,0))</f>
        <v>New England</v>
      </c>
      <c r="K584" s="510" t="str">
        <f>IF(+NFL!$F203="Tennessee",+NFL!K203,IF(+NFL!$H203="Tennessee",+NFL!K203,0))</f>
        <v>Tennessee</v>
      </c>
      <c r="L584" s="572">
        <f>IF(+NFL!$F203="Tennessee",+NFL!L203,IF(+NFL!$H203="Tennessee",+NFL!L203,0))</f>
        <v>5.5</v>
      </c>
      <c r="M584" s="573">
        <f>IF(+NFL!$F203="Tennessee",+NFL!M203,IF(+NFL!$H203="Tennessee",+NFL!M203,0))</f>
        <v>44.5</v>
      </c>
      <c r="N584" s="583" t="str">
        <f>IF(+NFL!$F203="Tennessee",+NFL!N203,IF(+NFL!$H203="Tennessee",+NFL!N203,0))</f>
        <v>New England</v>
      </c>
      <c r="O584" s="584">
        <f>IF(+NFL!$F203="Tennessee",+NFL!O203,IF(+NFL!$H203="Tennessee",+NFL!O203,0))</f>
        <v>36</v>
      </c>
      <c r="P584" s="583" t="str">
        <f>IF(+NFL!$F203="Tennessee",+NFL!P203,IF(+NFL!$H203="Tennessee",+NFL!P203,0))</f>
        <v>Tennessee</v>
      </c>
      <c r="Q584" s="585">
        <f>IF(+NFL!$F203="Tennessee",+NFL!Q203,IF(+NFL!$H203="Tennessee",+NFL!Q203,0))</f>
        <v>13</v>
      </c>
      <c r="R584" s="586" t="str">
        <f>IF(+NFL!$F203="Tennessee",+NFL!R203,IF(+NFL!$H203="Tennessee",+NFL!R203,0))</f>
        <v>New England</v>
      </c>
      <c r="S584" s="585" t="str">
        <f>IF(+NFL!$F203="Tennessee",+NFL!S203,IF(+NFL!$H203="Tennessee",+NFL!S203,0))</f>
        <v>Tennessee</v>
      </c>
      <c r="T584" s="587" t="str">
        <f>IF(+NFL!$F203="Tennessee",+NFL!T203,IF(+NFL!$H203="Tennessee",+NFL!T203,0))</f>
        <v>Tennessee</v>
      </c>
      <c r="U584" s="585" t="str">
        <f>IF(+NFL!$F203="Tennessee",+NFL!U203,IF(+NFL!$H203="Tennessee",+NFL!U203,0))</f>
        <v>L</v>
      </c>
      <c r="V584" s="586">
        <f>IF(+NFL!$F230="Tennessee",+NFL!#REF!,IF(+NFL!$H230="Tennessee",+NFL!#REF!,0))</f>
        <v>0</v>
      </c>
      <c r="W584" s="585">
        <f>IF(+NFL!$F230="Tennessee",+NFL!#REF!,IF(+NFL!$H230="Tennessee",+NFL!#REF!,0))</f>
        <v>0</v>
      </c>
      <c r="X584" s="587">
        <f>IF(+NFL!$F230="Tennessee",+NFL!#REF!,IF(+NFL!$H230="Tennessee",+NFL!#REF!,0))</f>
        <v>0</v>
      </c>
      <c r="Y584" s="585">
        <f>IF(+NFL!$F230="Tennessee",+NFL!#REF!,IF(+NFL!$H230="Tennessee",+NFL!#REF!,0))</f>
        <v>0</v>
      </c>
      <c r="Z584" s="586">
        <f>IF(+NFL!$F230="Tennessee",+NFL!#REF!,IF(+NFL!$H230="Tennessee",+NFL!#REF!,0))</f>
        <v>0</v>
      </c>
      <c r="AA584" s="585">
        <f>IF(+NFL!$F230="Tennessee",+NFL!#REF!,IF(+NFL!$H230="Tennessee",+NFL!#REF!,0))</f>
        <v>0</v>
      </c>
      <c r="AB584" s="124">
        <f>IF(+NFL!$F230="Tennessee",+NFL!#REF!,IF(+NFL!$H230="Tennessee",+NFL!#REF!,0))</f>
        <v>0</v>
      </c>
      <c r="AC584" s="182">
        <f>IF(+NFL!$F230="Tennessee",+NFL!#REF!,IF(+NFL!$H230="Tennessee",+NFL!#REF!,0))</f>
        <v>0</v>
      </c>
      <c r="AD584" s="496">
        <f>IF(+NFL!$F230="Tennessee",+NFL!#REF!,IF(+NFL!$H230="Tennessee",+NFL!#REF!,0))</f>
        <v>0</v>
      </c>
      <c r="AE584" s="565">
        <f>IF(+NFL!$F230="Tennessee",+NFL!#REF!,IF(+NFL!$H230="Tennessee",+NFL!#REF!,0))</f>
        <v>0</v>
      </c>
      <c r="AF584" s="496">
        <f>IF(+NFL!$F230="Tennessee",+NFL!#REF!,IF(+NFL!$H230="Tennessee",+NFL!#REF!,0))</f>
        <v>0</v>
      </c>
      <c r="AG584" s="565">
        <f>IF(+NFL!$F230="Tennessee",+NFL!#REF!,IF(+NFL!$H230="Tennessee",+NFL!#REF!,0))</f>
        <v>0</v>
      </c>
      <c r="AH584" s="496">
        <f>IF(+NFL!$F230="Tennessee",+NFL!#REF!,IF(+NFL!$H230="Tennessee",+NFL!#REF!,0))</f>
        <v>0</v>
      </c>
      <c r="AI584" s="565">
        <f>IF(+NFL!$F230="Tennessee",+NFL!#REF!,IF(+NFL!$H230="Tennessee",+NFL!#REF!,0))</f>
        <v>0</v>
      </c>
      <c r="AJ584" s="496">
        <f>IF(+NFL!$F230="Tennessee",+NFL!#REF!,IF(+NFL!$H230="Tennessee",+NFL!#REF!,0))</f>
        <v>0</v>
      </c>
      <c r="AK584" s="565">
        <f>IF(+NFL!$F230="Tennessee",+NFL!#REF!,IF(+NFL!$H230="Tennessee",+NFL!#REF!,0))</f>
        <v>0</v>
      </c>
      <c r="AL584" s="100">
        <f>IF(+NFL!$F230="Tennessee",+NFL!#REF!,IF(+NFL!$H230="Tennessee",+NFL!#REF!,0))</f>
        <v>0</v>
      </c>
      <c r="AM584" s="82">
        <f>IF(+NFL!$F230="Tennessee",+NFL!#REF!,IF(+NFL!$H230="Tennessee",+NFL!#REF!,0))</f>
        <v>0</v>
      </c>
      <c r="AN584" s="81">
        <f>IF(+NFL!$F230="Tennessee",+NFL!#REF!,IF(+NFL!$H230="Tennessee",+NFL!#REF!,0))</f>
        <v>0</v>
      </c>
      <c r="AO584" s="83">
        <f>IF(+NFL!$F230="Tennessee",+NFL!#REF!,IF(+NFL!$H230="Tennessee",+NFL!#REF!,0))</f>
        <v>0</v>
      </c>
      <c r="AP584" s="480">
        <f>IF(+NFL!$F230="Tennessee",+NFL!#REF!,IF(+NFL!$H230="Tennessee",+NFL!#REF!,0))</f>
        <v>0</v>
      </c>
      <c r="AQ584" s="72">
        <f>IF(+NFL!$F230="Tennessee",+NFL!#REF!,IF(+NFL!$H230="Tennessee",+NFL!#REF!,0))</f>
        <v>0</v>
      </c>
      <c r="AR584" s="81">
        <f>IF(+NFL!$F230="Tennessee",+NFL!#REF!,IF(+NFL!$H230="Tennessee",+NFL!#REF!,0))</f>
        <v>0</v>
      </c>
      <c r="AS584" s="96">
        <f>IF(+NFL!$F230="Tennessee",+NFL!#REF!,IF(+NFL!$H230="Tennessee",+NFL!#REF!,0))</f>
        <v>0</v>
      </c>
      <c r="AT584" s="96">
        <f>IF(+NFL!$F230="Tennessee",+NFL!#REF!,IF(+NFL!$H230="Tennessee",+NFL!#REF!,0))</f>
        <v>0</v>
      </c>
      <c r="AU584" s="81">
        <f>IF(+NFL!$F230="Tennessee",+NFL!#REF!,IF(+NFL!$H230="Tennessee",+NFL!#REF!,0))</f>
        <v>0</v>
      </c>
      <c r="AV584" s="96">
        <f>IF(+NFL!$F230="Tennessee",+NFL!#REF!,IF(+NFL!$H230="Tennessee",+NFL!#REF!,0))</f>
        <v>0</v>
      </c>
      <c r="AW584" s="70">
        <f>IF(+NFL!$F230="Tennessee",+NFL!#REF!,IF(+NFL!$H230="Tennessee",+NFL!#REF!,0))</f>
        <v>0</v>
      </c>
      <c r="AX584" s="96">
        <f>IF(+NFL!$F230="Tennessee",+NFL!#REF!,IF(+NFL!$H230="Tennessee",+NFL!#REF!,0))</f>
        <v>0</v>
      </c>
      <c r="AY584" s="81">
        <f>IF(+NFL!$F230="Tennessee",+NFL!#REF!,IF(+NFL!$H230="Tennessee",+NFL!#REF!,0))</f>
        <v>0</v>
      </c>
      <c r="AZ584" s="96">
        <f>IF(+NFL!$F230="Tennessee",+NFL!#REF!,IF(+NFL!$H230="Tennessee",+NFL!#REF!,0))</f>
        <v>0</v>
      </c>
      <c r="BA584" s="70">
        <f>IF(+NFL!$F230="Tennessee",+NFL!#REF!,IF(+NFL!$H230="Tennessee",+NFL!#REF!,0))</f>
        <v>0</v>
      </c>
      <c r="BB584" s="70">
        <f>IF(+NFL!$F230="Tennessee",+NFL!#REF!,IF(+NFL!$H230="Tennessee",+NFL!#REF!,0))</f>
        <v>0</v>
      </c>
      <c r="BC584" s="592">
        <f>IF(+NFL!$F230="Tennessee",+NFL!#REF!,IF(+NFL!$H230="Tennessee",+NFL!#REF!,0))</f>
        <v>0</v>
      </c>
      <c r="BD584" s="81">
        <f>IF(+NFL!$F230="Tennessee",+NFL!#REF!,IF(+NFL!$H230="Tennessee",+NFL!#REF!,0))</f>
        <v>0</v>
      </c>
      <c r="BE584" s="96">
        <f>IF(+NFL!$F230="Tennessee",+NFL!#REF!,IF(+NFL!$H230="Tennessee",+NFL!#REF!,0))</f>
        <v>0</v>
      </c>
      <c r="BF584" s="70">
        <f>IF(+NFL!$F230="Tennessee",+NFL!#REF!,IF(+NFL!$H230="Tennessee",+NFL!#REF!,0))</f>
        <v>0</v>
      </c>
      <c r="BG584" s="81">
        <f>IF(+NFL!$F230="Tennessee",+NFL!#REF!,IF(+NFL!$H230="Tennessee",+NFL!#REF!,0))</f>
        <v>0</v>
      </c>
      <c r="BH584" s="96">
        <f>IF(+NFL!$F230="Tennessee",+NFL!#REF!,IF(+NFL!$H230="Tennessee",+NFL!#REF!,0))</f>
        <v>0</v>
      </c>
      <c r="BI584" s="70">
        <f>IF(+NFL!$F230="Tennessee",+NFL!#REF!,IF(+NFL!$H230="Tennessee",+NFL!#REF!,0))</f>
        <v>0</v>
      </c>
      <c r="BJ584" s="124">
        <f>IF(+NFL!$F230="Tennessee",+NFL!#REF!,IF(+NFL!$H230="Tennessee",+NFL!#REF!,0))</f>
        <v>0</v>
      </c>
      <c r="BK584" s="182">
        <f>IF(+NFL!$F230="Tennessee",+NFL!#REF!,IF(+NFL!$H230="Tennessee",+NFL!#REF!,0))</f>
        <v>0</v>
      </c>
    </row>
    <row r="585" spans="1:63" s="310" customFormat="1" x14ac:dyDescent="0.8">
      <c r="A585" s="70">
        <f>IF(+NFL!$F232="Tennessee",+NFL!A232,IF(+NFL!$H232="Tennessee",+NFL!A232,0))</f>
        <v>13</v>
      </c>
      <c r="B585" s="480">
        <f>IF(+NFL!$F232="Tennessee",+NFL!B232,IF(+NFL!$H232="Tennessee",+NFL!B232,0))</f>
        <v>0</v>
      </c>
      <c r="C585" s="72">
        <f>IF(+NFL!$F232="Tennessee",+NFL!C232,IF(+NFL!$H232="Tennessee",+NFL!C232,0))</f>
        <v>0</v>
      </c>
      <c r="D585" s="73">
        <f>IF(+NFL!$F232="Tennessee",+NFL!D232,IF(+NFL!$H232="Tennessee",+NFL!D232,0))</f>
        <v>0</v>
      </c>
      <c r="E585" s="70">
        <f>IF(+NFL!$F232="Tennessee",+NFL!E232,IF(+NFL!$H232="Tennessee",+NFL!E232,0))</f>
        <v>0</v>
      </c>
      <c r="F585" s="189" t="str">
        <f>IF(+NFL!$F232="Tennessee",+NFL!F232,IF(+NFL!$H232="Tennessee",+NFL!F232,0))</f>
        <v>Tennessee</v>
      </c>
      <c r="G585" s="70" t="str">
        <f>IF(+NFL!$F232="Tennessee",+NFL!G232,IF(+NFL!$H232="Tennessee",+NFL!G232,0))</f>
        <v>AFCS</v>
      </c>
      <c r="H585" s="189">
        <f>IF(+NFL!$F232="Tennessee",+NFL!H232,IF(+NFL!$H232="Tennessee",+NFL!H232,0))</f>
        <v>0</v>
      </c>
      <c r="I585" s="70">
        <f>IF(+NFL!$F232="Tennessee",+NFL!I232,IF(+NFL!$H232="Tennessee",+NFL!I232,0))</f>
        <v>0</v>
      </c>
      <c r="J585" s="496">
        <f>IF(+NFL!$F232="Tennessee",+NFL!J232,IF(+NFL!$H232="Tennessee",+NFL!J232,0))</f>
        <v>0</v>
      </c>
      <c r="K585" s="510">
        <f>IF(+NFL!$F232="Tennessee",+NFL!K232,IF(+NFL!$H232="Tennessee",+NFL!K232,0))</f>
        <v>0</v>
      </c>
      <c r="L585" s="572">
        <f>IF(+NFL!$F232="Tennessee",+NFL!L232,IF(+NFL!$H232="Tennessee",+NFL!L232,0))</f>
        <v>0</v>
      </c>
      <c r="M585" s="573">
        <f>IF(+NFL!$F232="Tennessee",+NFL!M232,IF(+NFL!$H232="Tennessee",+NFL!M232,0))</f>
        <v>0</v>
      </c>
      <c r="N585" s="583">
        <f>IF(+NFL!$F232="Tennessee",+NFL!N232,IF(+NFL!$H232="Tennessee",+NFL!N232,0))</f>
        <v>0</v>
      </c>
      <c r="O585" s="584">
        <f>IF(+NFL!$F232="Tennessee",+NFL!O232,IF(+NFL!$H232="Tennessee",+NFL!O232,0))</f>
        <v>0</v>
      </c>
      <c r="P585" s="583">
        <f>IF(+NFL!$F232="Tennessee",+NFL!P232,IF(+NFL!$H232="Tennessee",+NFL!P232,0))</f>
        <v>0</v>
      </c>
      <c r="Q585" s="585">
        <f>IF(+NFL!$F232="Tennessee",+NFL!Q232,IF(+NFL!$H232="Tennessee",+NFL!Q232,0))</f>
        <v>0</v>
      </c>
      <c r="R585" s="586">
        <f>IF(+NFL!$F232="Tennessee",+NFL!R232,IF(+NFL!$H232="Tennessee",+NFL!R232,0))</f>
        <v>0</v>
      </c>
      <c r="S585" s="585">
        <f>IF(+NFL!$F232="Tennessee",+NFL!S232,IF(+NFL!$H232="Tennessee",+NFL!S232,0))</f>
        <v>0</v>
      </c>
      <c r="T585" s="587">
        <f>IF(+NFL!$F232="Tennessee",+NFL!T232,IF(+NFL!$H232="Tennessee",+NFL!T232,0))</f>
        <v>0</v>
      </c>
      <c r="U585" s="585">
        <f>IF(+NFL!$F232="Tennessee",+NFL!U232,IF(+NFL!$H232="Tennessee",+NFL!U232,0))</f>
        <v>0</v>
      </c>
      <c r="V585" s="586">
        <f>IF(+NFL!$F244="Tennessee",+NFL!#REF!,IF(+NFL!$H244="Tennessee",+NFL!#REF!,0))</f>
        <v>0</v>
      </c>
      <c r="W585" s="585">
        <f>IF(+NFL!$F244="Tennessee",+NFL!#REF!,IF(+NFL!$H244="Tennessee",+NFL!#REF!,0))</f>
        <v>0</v>
      </c>
      <c r="X585" s="587">
        <f>IF(+NFL!$F244="Tennessee",+NFL!#REF!,IF(+NFL!$H244="Tennessee",+NFL!#REF!,0))</f>
        <v>0</v>
      </c>
      <c r="Y585" s="585">
        <f>IF(+NFL!$F244="Tennessee",+NFL!#REF!,IF(+NFL!$H244="Tennessee",+NFL!#REF!,0))</f>
        <v>0</v>
      </c>
      <c r="Z585" s="586">
        <f>IF(+NFL!$F244="Tennessee",+NFL!#REF!,IF(+NFL!$H244="Tennessee",+NFL!#REF!,0))</f>
        <v>0</v>
      </c>
      <c r="AA585" s="585">
        <f>IF(+NFL!$F244="Tennessee",+NFL!#REF!,IF(+NFL!$H244="Tennessee",+NFL!#REF!,0))</f>
        <v>0</v>
      </c>
      <c r="AB585" s="124">
        <f>IF(+NFL!$F244="Tennessee",+NFL!#REF!,IF(+NFL!$H244="Tennessee",+NFL!#REF!,0))</f>
        <v>0</v>
      </c>
      <c r="AC585" s="182">
        <f>IF(+NFL!$F244="Tennessee",+NFL!#REF!,IF(+NFL!$H244="Tennessee",+NFL!#REF!,0))</f>
        <v>0</v>
      </c>
      <c r="AD585" s="496">
        <f>IF(+NFL!$F244="Tennessee",+NFL!#REF!,IF(+NFL!$H244="Tennessee",+NFL!#REF!,0))</f>
        <v>0</v>
      </c>
      <c r="AE585" s="565">
        <f>IF(+NFL!$F244="Tennessee",+NFL!#REF!,IF(+NFL!$H244="Tennessee",+NFL!#REF!,0))</f>
        <v>0</v>
      </c>
      <c r="AF585" s="496">
        <f>IF(+NFL!$F244="Tennessee",+NFL!#REF!,IF(+NFL!$H244="Tennessee",+NFL!#REF!,0))</f>
        <v>0</v>
      </c>
      <c r="AG585" s="565">
        <f>IF(+NFL!$F244="Tennessee",+NFL!#REF!,IF(+NFL!$H244="Tennessee",+NFL!#REF!,0))</f>
        <v>0</v>
      </c>
      <c r="AH585" s="496">
        <f>IF(+NFL!$F244="Tennessee",+NFL!#REF!,IF(+NFL!$H244="Tennessee",+NFL!#REF!,0))</f>
        <v>0</v>
      </c>
      <c r="AI585" s="565">
        <f>IF(+NFL!$F244="Tennessee",+NFL!#REF!,IF(+NFL!$H244="Tennessee",+NFL!#REF!,0))</f>
        <v>0</v>
      </c>
      <c r="AJ585" s="496">
        <f>IF(+NFL!$F244="Tennessee",+NFL!#REF!,IF(+NFL!$H244="Tennessee",+NFL!#REF!,0))</f>
        <v>0</v>
      </c>
      <c r="AK585" s="565">
        <f>IF(+NFL!$F244="Tennessee",+NFL!#REF!,IF(+NFL!$H244="Tennessee",+NFL!#REF!,0))</f>
        <v>0</v>
      </c>
      <c r="AL585" s="100">
        <f>IF(+NFL!$F244="Tennessee",+NFL!#REF!,IF(+NFL!$H244="Tennessee",+NFL!#REF!,0))</f>
        <v>0</v>
      </c>
      <c r="AM585" s="82">
        <f>IF(+NFL!$F244="Tennessee",+NFL!#REF!,IF(+NFL!$H244="Tennessee",+NFL!#REF!,0))</f>
        <v>0</v>
      </c>
      <c r="AN585" s="81">
        <f>IF(+NFL!$F244="Tennessee",+NFL!#REF!,IF(+NFL!$H244="Tennessee",+NFL!#REF!,0))</f>
        <v>0</v>
      </c>
      <c r="AO585" s="83">
        <f>IF(+NFL!$F244="Tennessee",+NFL!#REF!,IF(+NFL!$H244="Tennessee",+NFL!#REF!,0))</f>
        <v>0</v>
      </c>
      <c r="AP585" s="480">
        <f>IF(+NFL!$F244="Tennessee",+NFL!#REF!,IF(+NFL!$H244="Tennessee",+NFL!#REF!,0))</f>
        <v>0</v>
      </c>
      <c r="AQ585" s="72">
        <f>IF(+NFL!$F244="Tennessee",+NFL!#REF!,IF(+NFL!$H244="Tennessee",+NFL!#REF!,0))</f>
        <v>0</v>
      </c>
      <c r="AR585" s="81">
        <f>IF(+NFL!$F244="Tennessee",+NFL!#REF!,IF(+NFL!$H244="Tennessee",+NFL!#REF!,0))</f>
        <v>0</v>
      </c>
      <c r="AS585" s="96">
        <f>IF(+NFL!$F244="Tennessee",+NFL!#REF!,IF(+NFL!$H244="Tennessee",+NFL!#REF!,0))</f>
        <v>0</v>
      </c>
      <c r="AT585" s="96">
        <f>IF(+NFL!$F244="Tennessee",+NFL!#REF!,IF(+NFL!$H244="Tennessee",+NFL!#REF!,0))</f>
        <v>0</v>
      </c>
      <c r="AU585" s="81">
        <f>IF(+NFL!$F244="Tennessee",+NFL!#REF!,IF(+NFL!$H244="Tennessee",+NFL!#REF!,0))</f>
        <v>0</v>
      </c>
      <c r="AV585" s="96">
        <f>IF(+NFL!$F244="Tennessee",+NFL!#REF!,IF(+NFL!$H244="Tennessee",+NFL!#REF!,0))</f>
        <v>0</v>
      </c>
      <c r="AW585" s="70">
        <f>IF(+NFL!$F244="Tennessee",+NFL!#REF!,IF(+NFL!$H244="Tennessee",+NFL!#REF!,0))</f>
        <v>0</v>
      </c>
      <c r="AX585" s="96">
        <f>IF(+NFL!$F244="Tennessee",+NFL!#REF!,IF(+NFL!$H244="Tennessee",+NFL!#REF!,0))</f>
        <v>0</v>
      </c>
      <c r="AY585" s="81">
        <f>IF(+NFL!$F244="Tennessee",+NFL!#REF!,IF(+NFL!$H244="Tennessee",+NFL!#REF!,0))</f>
        <v>0</v>
      </c>
      <c r="AZ585" s="96">
        <f>IF(+NFL!$F244="Tennessee",+NFL!#REF!,IF(+NFL!$H244="Tennessee",+NFL!#REF!,0))</f>
        <v>0</v>
      </c>
      <c r="BA585" s="70">
        <f>IF(+NFL!$F244="Tennessee",+NFL!#REF!,IF(+NFL!$H244="Tennessee",+NFL!#REF!,0))</f>
        <v>0</v>
      </c>
      <c r="BB585" s="70">
        <f>IF(+NFL!$F244="Tennessee",+NFL!#REF!,IF(+NFL!$H244="Tennessee",+NFL!#REF!,0))</f>
        <v>0</v>
      </c>
      <c r="BC585" s="592">
        <f>IF(+NFL!$F244="Tennessee",+NFL!#REF!,IF(+NFL!$H244="Tennessee",+NFL!#REF!,0))</f>
        <v>0</v>
      </c>
      <c r="BD585" s="81">
        <f>IF(+NFL!$F244="Tennessee",+NFL!#REF!,IF(+NFL!$H244="Tennessee",+NFL!#REF!,0))</f>
        <v>0</v>
      </c>
      <c r="BE585" s="96">
        <f>IF(+NFL!$F244="Tennessee",+NFL!#REF!,IF(+NFL!$H244="Tennessee",+NFL!#REF!,0))</f>
        <v>0</v>
      </c>
      <c r="BF585" s="70">
        <f>IF(+NFL!$F244="Tennessee",+NFL!#REF!,IF(+NFL!$H244="Tennessee",+NFL!#REF!,0))</f>
        <v>0</v>
      </c>
      <c r="BG585" s="81">
        <f>IF(+NFL!$F244="Tennessee",+NFL!#REF!,IF(+NFL!$H244="Tennessee",+NFL!#REF!,0))</f>
        <v>0</v>
      </c>
      <c r="BH585" s="96">
        <f>IF(+NFL!$F244="Tennessee",+NFL!#REF!,IF(+NFL!$H244="Tennessee",+NFL!#REF!,0))</f>
        <v>0</v>
      </c>
      <c r="BI585" s="70">
        <f>IF(+NFL!$F244="Tennessee",+NFL!#REF!,IF(+NFL!$H244="Tennessee",+NFL!#REF!,0))</f>
        <v>0</v>
      </c>
      <c r="BJ585" s="124">
        <f>IF(+NFL!$F244="Tennessee",+NFL!#REF!,IF(+NFL!$H244="Tennessee",+NFL!#REF!,0))</f>
        <v>0</v>
      </c>
      <c r="BK585" s="182">
        <f>IF(+NFL!$F244="Tennessee",+NFL!#REF!,IF(+NFL!$H244="Tennessee",+NFL!#REF!,0))</f>
        <v>0</v>
      </c>
    </row>
    <row r="586" spans="1:63" s="310" customFormat="1" x14ac:dyDescent="0.8">
      <c r="A586" s="70">
        <f>IF(+NFL!$F237="Tennessee",+NFL!A237,IF(+NFL!$H237="Tennessee",+NFL!A237,0))</f>
        <v>14</v>
      </c>
      <c r="B586" s="480" t="str">
        <f>IF(+NFL!$F237="Tennessee",+NFL!B237,IF(+NFL!$H237="Tennessee",+NFL!B237,0))</f>
        <v>Sun</v>
      </c>
      <c r="C586" s="72">
        <f>IF(+NFL!$F237="Tennessee",+NFL!C237,IF(+NFL!$H237="Tennessee",+NFL!C237,0))</f>
        <v>44542</v>
      </c>
      <c r="D586" s="73">
        <f>IF(+NFL!$F237="Tennessee",+NFL!D237,IF(+NFL!$H237="Tennessee",+NFL!D237,0))</f>
        <v>0.54166666666666663</v>
      </c>
      <c r="E586" s="70" t="str">
        <f>IF(+NFL!$F237="Tennessee",+NFL!E237,IF(+NFL!$H237="Tennessee",+NFL!E237,0))</f>
        <v>CBS</v>
      </c>
      <c r="F586" s="189" t="str">
        <f>IF(+NFL!$F237="Tennessee",+NFL!F237,IF(+NFL!$H237="Tennessee",+NFL!F237,0))</f>
        <v>Jacksonville</v>
      </c>
      <c r="G586" s="70" t="str">
        <f>IF(+NFL!$F237="Tennessee",+NFL!G237,IF(+NFL!$H237="Tennessee",+NFL!G237,0))</f>
        <v>AFCS</v>
      </c>
      <c r="H586" s="189" t="str">
        <f>IF(+NFL!$F237="Tennessee",+NFL!H237,IF(+NFL!$H237="Tennessee",+NFL!H237,0))</f>
        <v>Tennessee</v>
      </c>
      <c r="I586" s="70" t="str">
        <f>IF(+NFL!$F237="Tennessee",+NFL!I237,IF(+NFL!$H237="Tennessee",+NFL!I237,0))</f>
        <v>AFCS</v>
      </c>
      <c r="J586" s="496" t="str">
        <f>IF(+NFL!$F237="Tennessee",+NFL!J237,IF(+NFL!$H237="Tennessee",+NFL!J237,0))</f>
        <v>Tennessee</v>
      </c>
      <c r="K586" s="510" t="str">
        <f>IF(+NFL!$F237="Tennessee",+NFL!K237,IF(+NFL!$H237="Tennessee",+NFL!K237,0))</f>
        <v>Jacksonville</v>
      </c>
      <c r="L586" s="572">
        <f>IF(+NFL!$F237="Tennessee",+NFL!L237,IF(+NFL!$H237="Tennessee",+NFL!L237,0))</f>
        <v>9</v>
      </c>
      <c r="M586" s="573">
        <f>IF(+NFL!$F237="Tennessee",+NFL!M237,IF(+NFL!$H237="Tennessee",+NFL!M237,0))</f>
        <v>44</v>
      </c>
      <c r="N586" s="583" t="str">
        <f>IF(+NFL!$F237="Tennessee",+NFL!N237,IF(+NFL!$H237="Tennessee",+NFL!N237,0))</f>
        <v>Tennessee</v>
      </c>
      <c r="O586" s="584">
        <f>IF(+NFL!$F237="Tennessee",+NFL!O237,IF(+NFL!$H237="Tennessee",+NFL!O237,0))</f>
        <v>20</v>
      </c>
      <c r="P586" s="583" t="str">
        <f>IF(+NFL!$F237="Tennessee",+NFL!P237,IF(+NFL!$H237="Tennessee",+NFL!P237,0))</f>
        <v>Jacksonville</v>
      </c>
      <c r="Q586" s="585">
        <f>IF(+NFL!$F237="Tennessee",+NFL!Q237,IF(+NFL!$H237="Tennessee",+NFL!Q237,0))</f>
        <v>0</v>
      </c>
      <c r="R586" s="586" t="str">
        <f>IF(+NFL!$F237="Tennessee",+NFL!R237,IF(+NFL!$H237="Tennessee",+NFL!R237,0))</f>
        <v>Tennessee</v>
      </c>
      <c r="S586" s="585" t="str">
        <f>IF(+NFL!$F237="Tennessee",+NFL!S237,IF(+NFL!$H237="Tennessee",+NFL!S237,0))</f>
        <v>Jacksonville</v>
      </c>
      <c r="T586" s="587" t="str">
        <f>IF(+NFL!$F237="Tennessee",+NFL!T237,IF(+NFL!$H237="Tennessee",+NFL!T237,0))</f>
        <v>Jacksonville</v>
      </c>
      <c r="U586" s="585" t="str">
        <f>IF(+NFL!$F237="Tennessee",+NFL!U237,IF(+NFL!$H237="Tennessee",+NFL!U237,0))</f>
        <v>L</v>
      </c>
      <c r="V586" s="586">
        <f>IF(+NFL!$F260="Tennessee",+NFL!#REF!,IF(+NFL!$H260="Tennessee",+NFL!#REF!,0))</f>
        <v>0</v>
      </c>
      <c r="W586" s="585">
        <f>IF(+NFL!$F260="Tennessee",+NFL!#REF!,IF(+NFL!$H260="Tennessee",+NFL!#REF!,0))</f>
        <v>0</v>
      </c>
      <c r="X586" s="587">
        <f>IF(+NFL!$F260="Tennessee",+NFL!#REF!,IF(+NFL!$H260="Tennessee",+NFL!#REF!,0))</f>
        <v>0</v>
      </c>
      <c r="Y586" s="585">
        <f>IF(+NFL!$F260="Tennessee",+NFL!#REF!,IF(+NFL!$H260="Tennessee",+NFL!#REF!,0))</f>
        <v>0</v>
      </c>
      <c r="Z586" s="586">
        <f>IF(+NFL!$F260="Tennessee",+NFL!#REF!,IF(+NFL!$H260="Tennessee",+NFL!#REF!,0))</f>
        <v>0</v>
      </c>
      <c r="AA586" s="585">
        <f>IF(+NFL!$F260="Tennessee",+NFL!#REF!,IF(+NFL!$H260="Tennessee",+NFL!#REF!,0))</f>
        <v>0</v>
      </c>
      <c r="AB586" s="124">
        <f>IF(+NFL!$F260="Tennessee",+NFL!#REF!,IF(+NFL!$H260="Tennessee",+NFL!#REF!,0))</f>
        <v>0</v>
      </c>
      <c r="AC586" s="182">
        <f>IF(+NFL!$F260="Tennessee",+NFL!#REF!,IF(+NFL!$H260="Tennessee",+NFL!#REF!,0))</f>
        <v>0</v>
      </c>
      <c r="AD586" s="496">
        <f>IF(+NFL!$F260="Tennessee",+NFL!#REF!,IF(+NFL!$H260="Tennessee",+NFL!#REF!,0))</f>
        <v>0</v>
      </c>
      <c r="AE586" s="565">
        <f>IF(+NFL!$F260="Tennessee",+NFL!#REF!,IF(+NFL!$H260="Tennessee",+NFL!#REF!,0))</f>
        <v>0</v>
      </c>
      <c r="AF586" s="496">
        <f>IF(+NFL!$F260="Tennessee",+NFL!#REF!,IF(+NFL!$H260="Tennessee",+NFL!#REF!,0))</f>
        <v>0</v>
      </c>
      <c r="AG586" s="565">
        <f>IF(+NFL!$F260="Tennessee",+NFL!#REF!,IF(+NFL!$H260="Tennessee",+NFL!#REF!,0))</f>
        <v>0</v>
      </c>
      <c r="AH586" s="496">
        <f>IF(+NFL!$F260="Tennessee",+NFL!#REF!,IF(+NFL!$H260="Tennessee",+NFL!#REF!,0))</f>
        <v>0</v>
      </c>
      <c r="AI586" s="565">
        <f>IF(+NFL!$F260="Tennessee",+NFL!#REF!,IF(+NFL!$H260="Tennessee",+NFL!#REF!,0))</f>
        <v>0</v>
      </c>
      <c r="AJ586" s="496">
        <f>IF(+NFL!$F260="Tennessee",+NFL!#REF!,IF(+NFL!$H260="Tennessee",+NFL!#REF!,0))</f>
        <v>0</v>
      </c>
      <c r="AK586" s="565">
        <f>IF(+NFL!$F260="Tennessee",+NFL!#REF!,IF(+NFL!$H260="Tennessee",+NFL!#REF!,0))</f>
        <v>0</v>
      </c>
      <c r="AL586" s="100">
        <f>IF(+NFL!$F260="Tennessee",+NFL!#REF!,IF(+NFL!$H260="Tennessee",+NFL!#REF!,0))</f>
        <v>0</v>
      </c>
      <c r="AM586" s="82">
        <f>IF(+NFL!$F260="Tennessee",+NFL!#REF!,IF(+NFL!$H260="Tennessee",+NFL!#REF!,0))</f>
        <v>0</v>
      </c>
      <c r="AN586" s="81">
        <f>IF(+NFL!$F260="Tennessee",+NFL!#REF!,IF(+NFL!$H260="Tennessee",+NFL!#REF!,0))</f>
        <v>0</v>
      </c>
      <c r="AO586" s="83">
        <f>IF(+NFL!$F260="Tennessee",+NFL!#REF!,IF(+NFL!$H260="Tennessee",+NFL!#REF!,0))</f>
        <v>0</v>
      </c>
      <c r="AP586" s="480">
        <f>IF(+NFL!$F260="Tennessee",+NFL!#REF!,IF(+NFL!$H260="Tennessee",+NFL!#REF!,0))</f>
        <v>0</v>
      </c>
      <c r="AQ586" s="72">
        <f>IF(+NFL!$F260="Tennessee",+NFL!#REF!,IF(+NFL!$H260="Tennessee",+NFL!#REF!,0))</f>
        <v>0</v>
      </c>
      <c r="AR586" s="81">
        <f>IF(+NFL!$F260="Tennessee",+NFL!#REF!,IF(+NFL!$H260="Tennessee",+NFL!#REF!,0))</f>
        <v>0</v>
      </c>
      <c r="AS586" s="96">
        <f>IF(+NFL!$F260="Tennessee",+NFL!#REF!,IF(+NFL!$H260="Tennessee",+NFL!#REF!,0))</f>
        <v>0</v>
      </c>
      <c r="AT586" s="96">
        <f>IF(+NFL!$F260="Tennessee",+NFL!#REF!,IF(+NFL!$H260="Tennessee",+NFL!#REF!,0))</f>
        <v>0</v>
      </c>
      <c r="AU586" s="81">
        <f>IF(+NFL!$F260="Tennessee",+NFL!#REF!,IF(+NFL!$H260="Tennessee",+NFL!#REF!,0))</f>
        <v>0</v>
      </c>
      <c r="AV586" s="96">
        <f>IF(+NFL!$F260="Tennessee",+NFL!#REF!,IF(+NFL!$H260="Tennessee",+NFL!#REF!,0))</f>
        <v>0</v>
      </c>
      <c r="AW586" s="70">
        <f>IF(+NFL!$F260="Tennessee",+NFL!#REF!,IF(+NFL!$H260="Tennessee",+NFL!#REF!,0))</f>
        <v>0</v>
      </c>
      <c r="AX586" s="96">
        <f>IF(+NFL!$F260="Tennessee",+NFL!#REF!,IF(+NFL!$H260="Tennessee",+NFL!#REF!,0))</f>
        <v>0</v>
      </c>
      <c r="AY586" s="81">
        <f>IF(+NFL!$F260="Tennessee",+NFL!#REF!,IF(+NFL!$H260="Tennessee",+NFL!#REF!,0))</f>
        <v>0</v>
      </c>
      <c r="AZ586" s="96">
        <f>IF(+NFL!$F260="Tennessee",+NFL!#REF!,IF(+NFL!$H260="Tennessee",+NFL!#REF!,0))</f>
        <v>0</v>
      </c>
      <c r="BA586" s="70">
        <f>IF(+NFL!$F260="Tennessee",+NFL!#REF!,IF(+NFL!$H260="Tennessee",+NFL!#REF!,0))</f>
        <v>0</v>
      </c>
      <c r="BB586" s="70">
        <f>IF(+NFL!$F260="Tennessee",+NFL!#REF!,IF(+NFL!$H260="Tennessee",+NFL!#REF!,0))</f>
        <v>0</v>
      </c>
      <c r="BC586" s="592">
        <f>IF(+NFL!$F260="Tennessee",+NFL!#REF!,IF(+NFL!$H260="Tennessee",+NFL!#REF!,0))</f>
        <v>0</v>
      </c>
      <c r="BD586" s="81">
        <f>IF(+NFL!$F260="Tennessee",+NFL!#REF!,IF(+NFL!$H260="Tennessee",+NFL!#REF!,0))</f>
        <v>0</v>
      </c>
      <c r="BE586" s="96">
        <f>IF(+NFL!$F260="Tennessee",+NFL!#REF!,IF(+NFL!$H260="Tennessee",+NFL!#REF!,0))</f>
        <v>0</v>
      </c>
      <c r="BF586" s="70">
        <f>IF(+NFL!$F260="Tennessee",+NFL!#REF!,IF(+NFL!$H260="Tennessee",+NFL!#REF!,0))</f>
        <v>0</v>
      </c>
      <c r="BG586" s="81">
        <f>IF(+NFL!$F260="Tennessee",+NFL!#REF!,IF(+NFL!$H260="Tennessee",+NFL!#REF!,0))</f>
        <v>0</v>
      </c>
      <c r="BH586" s="96">
        <f>IF(+NFL!$F260="Tennessee",+NFL!#REF!,IF(+NFL!$H260="Tennessee",+NFL!#REF!,0))</f>
        <v>0</v>
      </c>
      <c r="BI586" s="70">
        <f>IF(+NFL!$F260="Tennessee",+NFL!#REF!,IF(+NFL!$H260="Tennessee",+NFL!#REF!,0))</f>
        <v>0</v>
      </c>
      <c r="BJ586" s="124">
        <f>IF(+NFL!$F260="Tennessee",+NFL!#REF!,IF(+NFL!$H260="Tennessee",+NFL!#REF!,0))</f>
        <v>0</v>
      </c>
      <c r="BK586" s="182">
        <f>IF(+NFL!$F260="Tennessee",+NFL!#REF!,IF(+NFL!$H260="Tennessee",+NFL!#REF!,0))</f>
        <v>0</v>
      </c>
    </row>
    <row r="587" spans="1:63" s="310" customFormat="1" x14ac:dyDescent="0.8">
      <c r="A587" s="70">
        <f>IF(+NFL!$F261="Tennessee",+NFL!A261,IF(+NFL!$H261="Tennessee",+NFL!A261,0))</f>
        <v>15</v>
      </c>
      <c r="B587" s="480" t="str">
        <f>IF(+NFL!$F261="Tennessee",+NFL!B261,IF(+NFL!$H261="Tennessee",+NFL!B261,0))</f>
        <v>Sun</v>
      </c>
      <c r="C587" s="72">
        <f>IF(+NFL!$F261="Tennessee",+NFL!C261,IF(+NFL!$H261="Tennessee",+NFL!C261,0))</f>
        <v>44549</v>
      </c>
      <c r="D587" s="73">
        <f>IF(+NFL!$F261="Tennessee",+NFL!D261,IF(+NFL!$H261="Tennessee",+NFL!D261,0))</f>
        <v>0.54166666666666663</v>
      </c>
      <c r="E587" s="70">
        <f>IF(+NFL!$F261="Tennessee",+NFL!E261,IF(+NFL!$H261="Tennessee",+NFL!E261,0))</f>
        <v>0</v>
      </c>
      <c r="F587" s="189" t="str">
        <f>IF(+NFL!$F261="Tennessee",+NFL!F261,IF(+NFL!$H261="Tennessee",+NFL!F261,0))</f>
        <v>Tennessee</v>
      </c>
      <c r="G587" s="70" t="str">
        <f>IF(+NFL!$F261="Tennessee",+NFL!G261,IF(+NFL!$H261="Tennessee",+NFL!G261,0))</f>
        <v>AFCS</v>
      </c>
      <c r="H587" s="189" t="str">
        <f>IF(+NFL!$F261="Tennessee",+NFL!H261,IF(+NFL!$H261="Tennessee",+NFL!H261,0))</f>
        <v>Pittsburgh</v>
      </c>
      <c r="I587" s="70" t="str">
        <f>IF(+NFL!$F261="Tennessee",+NFL!I261,IF(+NFL!$H261="Tennessee",+NFL!I261,0))</f>
        <v>AFCN</v>
      </c>
      <c r="J587" s="496" t="str">
        <f>IF(+NFL!$F261="Tennessee",+NFL!J261,IF(+NFL!$H261="Tennessee",+NFL!J261,0))</f>
        <v>Tennessee</v>
      </c>
      <c r="K587" s="510" t="str">
        <f>IF(+NFL!$F261="Tennessee",+NFL!K261,IF(+NFL!$H261="Tennessee",+NFL!K261,0))</f>
        <v>Pittsburgh</v>
      </c>
      <c r="L587" s="572">
        <f>IF(+NFL!$F261="Tennessee",+NFL!L261,IF(+NFL!$H261="Tennessee",+NFL!L261,0))</f>
        <v>1</v>
      </c>
      <c r="M587" s="573">
        <f>IF(+NFL!$F261="Tennessee",+NFL!M261,IF(+NFL!$H261="Tennessee",+NFL!M261,0))</f>
        <v>42.5</v>
      </c>
      <c r="N587" s="583" t="str">
        <f>IF(+NFL!$F261="Tennessee",+NFL!N261,IF(+NFL!$H261="Tennessee",+NFL!N261,0))</f>
        <v>Pittsburgh</v>
      </c>
      <c r="O587" s="584">
        <f>IF(+NFL!$F261="Tennessee",+NFL!O261,IF(+NFL!$H261="Tennessee",+NFL!O261,0))</f>
        <v>19</v>
      </c>
      <c r="P587" s="583" t="str">
        <f>IF(+NFL!$F261="Tennessee",+NFL!P261,IF(+NFL!$H261="Tennessee",+NFL!P261,0))</f>
        <v>Tennessee</v>
      </c>
      <c r="Q587" s="585">
        <f>IF(+NFL!$F261="Tennessee",+NFL!Q261,IF(+NFL!$H261="Tennessee",+NFL!Q261,0))</f>
        <v>13</v>
      </c>
      <c r="R587" s="586" t="str">
        <f>IF(+NFL!$F261="Tennessee",+NFL!R261,IF(+NFL!$H261="Tennessee",+NFL!R261,0))</f>
        <v>Pittsburgh</v>
      </c>
      <c r="S587" s="585" t="str">
        <f>IF(+NFL!$F261="Tennessee",+NFL!S261,IF(+NFL!$H261="Tennessee",+NFL!S261,0))</f>
        <v>Tennessee</v>
      </c>
      <c r="T587" s="587" t="str">
        <f>IF(+NFL!$F261="Tennessee",+NFL!T261,IF(+NFL!$H261="Tennessee",+NFL!T261,0))</f>
        <v>Pittsburgh</v>
      </c>
      <c r="U587" s="585" t="str">
        <f>IF(+NFL!$F261="Tennessee",+NFL!U261,IF(+NFL!$H261="Tennessee",+NFL!U261,0))</f>
        <v>W</v>
      </c>
      <c r="V587" s="586">
        <f>IF(+NFL!$F284="Tennessee",+NFL!#REF!,IF(+NFL!$H284="Tennessee",+NFL!#REF!,0))</f>
        <v>0</v>
      </c>
      <c r="W587" s="585">
        <f>IF(+NFL!$F284="Tennessee",+NFL!#REF!,IF(+NFL!$H284="Tennessee",+NFL!#REF!,0))</f>
        <v>0</v>
      </c>
      <c r="X587" s="587">
        <f>IF(+NFL!$F284="Tennessee",+NFL!#REF!,IF(+NFL!$H284="Tennessee",+NFL!#REF!,0))</f>
        <v>0</v>
      </c>
      <c r="Y587" s="585">
        <f>IF(+NFL!$F284="Tennessee",+NFL!#REF!,IF(+NFL!$H284="Tennessee",+NFL!#REF!,0))</f>
        <v>0</v>
      </c>
      <c r="Z587" s="586">
        <f>IF(+NFL!$F284="Tennessee",+NFL!#REF!,IF(+NFL!$H284="Tennessee",+NFL!#REF!,0))</f>
        <v>0</v>
      </c>
      <c r="AA587" s="585">
        <f>IF(+NFL!$F284="Tennessee",+NFL!#REF!,IF(+NFL!$H284="Tennessee",+NFL!#REF!,0))</f>
        <v>0</v>
      </c>
      <c r="AB587" s="124">
        <f>IF(+NFL!$F284="Tennessee",+NFL!#REF!,IF(+NFL!$H284="Tennessee",+NFL!#REF!,0))</f>
        <v>0</v>
      </c>
      <c r="AC587" s="182">
        <f>IF(+NFL!$F284="Tennessee",+NFL!#REF!,IF(+NFL!$H284="Tennessee",+NFL!#REF!,0))</f>
        <v>0</v>
      </c>
      <c r="AD587" s="496">
        <f>IF(+NFL!$F284="Tennessee",+NFL!#REF!,IF(+NFL!$H284="Tennessee",+NFL!#REF!,0))</f>
        <v>0</v>
      </c>
      <c r="AE587" s="565">
        <f>IF(+NFL!$F284="Tennessee",+NFL!#REF!,IF(+NFL!$H284="Tennessee",+NFL!#REF!,0))</f>
        <v>0</v>
      </c>
      <c r="AF587" s="496">
        <f>IF(+NFL!$F284="Tennessee",+NFL!#REF!,IF(+NFL!$H284="Tennessee",+NFL!#REF!,0))</f>
        <v>0</v>
      </c>
      <c r="AG587" s="565">
        <f>IF(+NFL!$F284="Tennessee",+NFL!#REF!,IF(+NFL!$H284="Tennessee",+NFL!#REF!,0))</f>
        <v>0</v>
      </c>
      <c r="AH587" s="496">
        <f>IF(+NFL!$F284="Tennessee",+NFL!#REF!,IF(+NFL!$H284="Tennessee",+NFL!#REF!,0))</f>
        <v>0</v>
      </c>
      <c r="AI587" s="565">
        <f>IF(+NFL!$F284="Tennessee",+NFL!#REF!,IF(+NFL!$H284="Tennessee",+NFL!#REF!,0))</f>
        <v>0</v>
      </c>
      <c r="AJ587" s="496">
        <f>IF(+NFL!$F284="Tennessee",+NFL!#REF!,IF(+NFL!$H284="Tennessee",+NFL!#REF!,0))</f>
        <v>0</v>
      </c>
      <c r="AK587" s="565">
        <f>IF(+NFL!$F284="Tennessee",+NFL!#REF!,IF(+NFL!$H284="Tennessee",+NFL!#REF!,0))</f>
        <v>0</v>
      </c>
      <c r="AL587" s="100">
        <f>IF(+NFL!$F284="Tennessee",+NFL!#REF!,IF(+NFL!$H284="Tennessee",+NFL!#REF!,0))</f>
        <v>0</v>
      </c>
      <c r="AM587" s="82">
        <f>IF(+NFL!$F284="Tennessee",+NFL!#REF!,IF(+NFL!$H284="Tennessee",+NFL!#REF!,0))</f>
        <v>0</v>
      </c>
      <c r="AN587" s="81">
        <f>IF(+NFL!$F284="Tennessee",+NFL!#REF!,IF(+NFL!$H284="Tennessee",+NFL!#REF!,0))</f>
        <v>0</v>
      </c>
      <c r="AO587" s="83">
        <f>IF(+NFL!$F284="Tennessee",+NFL!#REF!,IF(+NFL!$H284="Tennessee",+NFL!#REF!,0))</f>
        <v>0</v>
      </c>
      <c r="AP587" s="480">
        <f>IF(+NFL!$F284="Tennessee",+NFL!#REF!,IF(+NFL!$H284="Tennessee",+NFL!#REF!,0))</f>
        <v>0</v>
      </c>
      <c r="AQ587" s="72">
        <f>IF(+NFL!$F284="Tennessee",+NFL!#REF!,IF(+NFL!$H284="Tennessee",+NFL!#REF!,0))</f>
        <v>0</v>
      </c>
      <c r="AR587" s="81">
        <f>IF(+NFL!$F284="Tennessee",+NFL!#REF!,IF(+NFL!$H284="Tennessee",+NFL!#REF!,0))</f>
        <v>0</v>
      </c>
      <c r="AS587" s="96">
        <f>IF(+NFL!$F284="Tennessee",+NFL!#REF!,IF(+NFL!$H284="Tennessee",+NFL!#REF!,0))</f>
        <v>0</v>
      </c>
      <c r="AT587" s="96">
        <f>IF(+NFL!$F284="Tennessee",+NFL!#REF!,IF(+NFL!$H284="Tennessee",+NFL!#REF!,0))</f>
        <v>0</v>
      </c>
      <c r="AU587" s="81">
        <f>IF(+NFL!$F284="Tennessee",+NFL!#REF!,IF(+NFL!$H284="Tennessee",+NFL!#REF!,0))</f>
        <v>0</v>
      </c>
      <c r="AV587" s="96">
        <f>IF(+NFL!$F284="Tennessee",+NFL!#REF!,IF(+NFL!$H284="Tennessee",+NFL!#REF!,0))</f>
        <v>0</v>
      </c>
      <c r="AW587" s="70">
        <f>IF(+NFL!$F284="Tennessee",+NFL!#REF!,IF(+NFL!$H284="Tennessee",+NFL!#REF!,0))</f>
        <v>0</v>
      </c>
      <c r="AX587" s="96">
        <f>IF(+NFL!$F284="Tennessee",+NFL!#REF!,IF(+NFL!$H284="Tennessee",+NFL!#REF!,0))</f>
        <v>0</v>
      </c>
      <c r="AY587" s="81">
        <f>IF(+NFL!$F284="Tennessee",+NFL!#REF!,IF(+NFL!$H284="Tennessee",+NFL!#REF!,0))</f>
        <v>0</v>
      </c>
      <c r="AZ587" s="96">
        <f>IF(+NFL!$F284="Tennessee",+NFL!#REF!,IF(+NFL!$H284="Tennessee",+NFL!#REF!,0))</f>
        <v>0</v>
      </c>
      <c r="BA587" s="70">
        <f>IF(+NFL!$F284="Tennessee",+NFL!#REF!,IF(+NFL!$H284="Tennessee",+NFL!#REF!,0))</f>
        <v>0</v>
      </c>
      <c r="BB587" s="70">
        <f>IF(+NFL!$F284="Tennessee",+NFL!#REF!,IF(+NFL!$H284="Tennessee",+NFL!#REF!,0))</f>
        <v>0</v>
      </c>
      <c r="BC587" s="592">
        <f>IF(+NFL!$F284="Tennessee",+NFL!#REF!,IF(+NFL!$H284="Tennessee",+NFL!#REF!,0))</f>
        <v>0</v>
      </c>
      <c r="BD587" s="81">
        <f>IF(+NFL!$F284="Tennessee",+NFL!#REF!,IF(+NFL!$H284="Tennessee",+NFL!#REF!,0))</f>
        <v>0</v>
      </c>
      <c r="BE587" s="96">
        <f>IF(+NFL!$F284="Tennessee",+NFL!#REF!,IF(+NFL!$H284="Tennessee",+NFL!#REF!,0))</f>
        <v>0</v>
      </c>
      <c r="BF587" s="70">
        <f>IF(+NFL!$F284="Tennessee",+NFL!#REF!,IF(+NFL!$H284="Tennessee",+NFL!#REF!,0))</f>
        <v>0</v>
      </c>
      <c r="BG587" s="81">
        <f>IF(+NFL!$F284="Tennessee",+NFL!#REF!,IF(+NFL!$H284="Tennessee",+NFL!#REF!,0))</f>
        <v>0</v>
      </c>
      <c r="BH587" s="96">
        <f>IF(+NFL!$F284="Tennessee",+NFL!#REF!,IF(+NFL!$H284="Tennessee",+NFL!#REF!,0))</f>
        <v>0</v>
      </c>
      <c r="BI587" s="70">
        <f>IF(+NFL!$F284="Tennessee",+NFL!#REF!,IF(+NFL!$H284="Tennessee",+NFL!#REF!,0))</f>
        <v>0</v>
      </c>
      <c r="BJ587" s="124">
        <f>IF(+NFL!$F284="Tennessee",+NFL!#REF!,IF(+NFL!$H284="Tennessee",+NFL!#REF!,0))</f>
        <v>0</v>
      </c>
      <c r="BK587" s="182">
        <f>IF(+NFL!$F284="Tennessee",+NFL!#REF!,IF(+NFL!$H284="Tennessee",+NFL!#REF!,0))</f>
        <v>0</v>
      </c>
    </row>
    <row r="588" spans="1:63" s="310" customFormat="1" x14ac:dyDescent="0.8">
      <c r="A588" s="70">
        <f>IF(+NFL!$F269="Tennessee",+NFL!A269,IF(+NFL!$H269="Tennessee",+NFL!A269,0))</f>
        <v>16</v>
      </c>
      <c r="B588" s="480" t="str">
        <f>IF(+NFL!$F269="Tennessee",+NFL!B269,IF(+NFL!$H269="Tennessee",+NFL!B269,0))</f>
        <v>Thurs</v>
      </c>
      <c r="C588" s="72">
        <f>IF(+NFL!$F269="Tennessee",+NFL!C269,IF(+NFL!$H269="Tennessee",+NFL!C269,0))</f>
        <v>44553</v>
      </c>
      <c r="D588" s="73">
        <f>IF(+NFL!$F269="Tennessee",+NFL!D269,IF(+NFL!$H269="Tennessee",+NFL!D269,0))</f>
        <v>0.84375</v>
      </c>
      <c r="E588" s="70" t="str">
        <f>IF(+NFL!$F269="Tennessee",+NFL!E269,IF(+NFL!$H269="Tennessee",+NFL!E269,0))</f>
        <v>NFL</v>
      </c>
      <c r="F588" s="189" t="str">
        <f>IF(+NFL!$F269="Tennessee",+NFL!F269,IF(+NFL!$H269="Tennessee",+NFL!F269,0))</f>
        <v>San Francisco</v>
      </c>
      <c r="G588" s="70" t="str">
        <f>IF(+NFL!$F269="Tennessee",+NFL!G269,IF(+NFL!$H269="Tennessee",+NFL!G269,0))</f>
        <v>NFCW</v>
      </c>
      <c r="H588" s="189" t="str">
        <f>IF(+NFL!$F269="Tennessee",+NFL!H269,IF(+NFL!$H269="Tennessee",+NFL!H269,0))</f>
        <v>Tennessee</v>
      </c>
      <c r="I588" s="70" t="str">
        <f>IF(+NFL!$F269="Tennessee",+NFL!I269,IF(+NFL!$H269="Tennessee",+NFL!I269,0))</f>
        <v>AFCS</v>
      </c>
      <c r="J588" s="496" t="str">
        <f>IF(+NFL!$F269="Tennessee",+NFL!J269,IF(+NFL!$H269="Tennessee",+NFL!J269,0))</f>
        <v>San Francisco</v>
      </c>
      <c r="K588" s="510" t="str">
        <f>IF(+NFL!$F269="Tennessee",+NFL!K269,IF(+NFL!$H269="Tennessee",+NFL!K269,0))</f>
        <v>Tennessee</v>
      </c>
      <c r="L588" s="572">
        <f>IF(+NFL!$F269="Tennessee",+NFL!L269,IF(+NFL!$H269="Tennessee",+NFL!L269,0))</f>
        <v>3</v>
      </c>
      <c r="M588" s="573">
        <f>IF(+NFL!$F269="Tennessee",+NFL!M269,IF(+NFL!$H269="Tennessee",+NFL!M269,0))</f>
        <v>44.5</v>
      </c>
      <c r="N588" s="583" t="str">
        <f>IF(+NFL!$F269="Tennessee",+NFL!N269,IF(+NFL!$H269="Tennessee",+NFL!N269,0))</f>
        <v>Tennessee</v>
      </c>
      <c r="O588" s="584">
        <f>IF(+NFL!$F269="Tennessee",+NFL!O269,IF(+NFL!$H269="Tennessee",+NFL!O269,0))</f>
        <v>20</v>
      </c>
      <c r="P588" s="583" t="str">
        <f>IF(+NFL!$F269="Tennessee",+NFL!P269,IF(+NFL!$H269="Tennessee",+NFL!P269,0))</f>
        <v>San Francisco</v>
      </c>
      <c r="Q588" s="585">
        <f>IF(+NFL!$F269="Tennessee",+NFL!Q269,IF(+NFL!$H269="Tennessee",+NFL!Q269,0))</f>
        <v>17</v>
      </c>
      <c r="R588" s="586" t="str">
        <f>IF(+NFL!$F269="Tennessee",+NFL!R269,IF(+NFL!$H269="Tennessee",+NFL!R269,0))</f>
        <v>Tennessee</v>
      </c>
      <c r="S588" s="585" t="str">
        <f>IF(+NFL!$F269="Tennessee",+NFL!S269,IF(+NFL!$H269="Tennessee",+NFL!S269,0))</f>
        <v>San Francisco</v>
      </c>
      <c r="T588" s="587" t="str">
        <f>IF(+NFL!$F269="Tennessee",+NFL!T269,IF(+NFL!$H269="Tennessee",+NFL!T269,0))</f>
        <v>San Francisco</v>
      </c>
      <c r="U588" s="585" t="str">
        <f>IF(+NFL!$F269="Tennessee",+NFL!U269,IF(+NFL!$H269="Tennessee",+NFL!U269,0))</f>
        <v>L</v>
      </c>
      <c r="V588" s="586" t="e">
        <f>IF(+NFL!#REF!="Tennessee",+NFL!#REF!,IF(+NFL!#REF!="Tennessee",+NFL!#REF!,0))</f>
        <v>#REF!</v>
      </c>
      <c r="W588" s="585" t="e">
        <f>IF(+NFL!#REF!="Tennessee",+NFL!#REF!,IF(+NFL!#REF!="Tennessee",+NFL!#REF!,0))</f>
        <v>#REF!</v>
      </c>
      <c r="X588" s="587" t="e">
        <f>IF(+NFL!#REF!="Tennessee",+NFL!#REF!,IF(+NFL!#REF!="Tennessee",+NFL!#REF!,0))</f>
        <v>#REF!</v>
      </c>
      <c r="Y588" s="585" t="e">
        <f>IF(+NFL!#REF!="Tennessee",+NFL!#REF!,IF(+NFL!#REF!="Tennessee",+NFL!#REF!,0))</f>
        <v>#REF!</v>
      </c>
      <c r="Z588" s="586" t="e">
        <f>IF(+NFL!#REF!="Tennessee",+NFL!#REF!,IF(+NFL!#REF!="Tennessee",+NFL!#REF!,0))</f>
        <v>#REF!</v>
      </c>
      <c r="AA588" s="585" t="e">
        <f>IF(+NFL!#REF!="Tennessee",+NFL!#REF!,IF(+NFL!#REF!="Tennessee",+NFL!#REF!,0))</f>
        <v>#REF!</v>
      </c>
      <c r="AB588" s="124" t="e">
        <f>IF(+NFL!#REF!="Tennessee",+NFL!#REF!,IF(+NFL!#REF!="Tennessee",+NFL!#REF!,0))</f>
        <v>#REF!</v>
      </c>
      <c r="AC588" s="182" t="e">
        <f>IF(+NFL!#REF!="Tennessee",+NFL!#REF!,IF(+NFL!#REF!="Tennessee",+NFL!#REF!,0))</f>
        <v>#REF!</v>
      </c>
      <c r="AD588" s="496" t="e">
        <f>IF(+NFL!#REF!="Tennessee",+NFL!#REF!,IF(+NFL!#REF!="Tennessee",+NFL!#REF!,0))</f>
        <v>#REF!</v>
      </c>
      <c r="AE588" s="565" t="e">
        <f>IF(+NFL!#REF!="Tennessee",+NFL!#REF!,IF(+NFL!#REF!="Tennessee",+NFL!#REF!,0))</f>
        <v>#REF!</v>
      </c>
      <c r="AF588" s="496" t="e">
        <f>IF(+NFL!#REF!="Tennessee",+NFL!#REF!,IF(+NFL!#REF!="Tennessee",+NFL!#REF!,0))</f>
        <v>#REF!</v>
      </c>
      <c r="AG588" s="565" t="e">
        <f>IF(+NFL!#REF!="Tennessee",+NFL!#REF!,IF(+NFL!#REF!="Tennessee",+NFL!#REF!,0))</f>
        <v>#REF!</v>
      </c>
      <c r="AH588" s="496" t="e">
        <f>IF(+NFL!#REF!="Tennessee",+NFL!#REF!,IF(+NFL!#REF!="Tennessee",+NFL!#REF!,0))</f>
        <v>#REF!</v>
      </c>
      <c r="AI588" s="565" t="e">
        <f>IF(+NFL!#REF!="Tennessee",+NFL!#REF!,IF(+NFL!#REF!="Tennessee",+NFL!#REF!,0))</f>
        <v>#REF!</v>
      </c>
      <c r="AJ588" s="496" t="e">
        <f>IF(+NFL!#REF!="Tennessee",+NFL!#REF!,IF(+NFL!#REF!="Tennessee",+NFL!#REF!,0))</f>
        <v>#REF!</v>
      </c>
      <c r="AK588" s="565" t="e">
        <f>IF(+NFL!#REF!="Tennessee",+NFL!#REF!,IF(+NFL!#REF!="Tennessee",+NFL!#REF!,0))</f>
        <v>#REF!</v>
      </c>
      <c r="AL588" s="100" t="e">
        <f>IF(+NFL!#REF!="Tennessee",+NFL!#REF!,IF(+NFL!#REF!="Tennessee",+NFL!#REF!,0))</f>
        <v>#REF!</v>
      </c>
      <c r="AM588" s="82" t="e">
        <f>IF(+NFL!#REF!="Tennessee",+NFL!#REF!,IF(+NFL!#REF!="Tennessee",+NFL!#REF!,0))</f>
        <v>#REF!</v>
      </c>
      <c r="AN588" s="81" t="e">
        <f>IF(+NFL!#REF!="Tennessee",+NFL!#REF!,IF(+NFL!#REF!="Tennessee",+NFL!#REF!,0))</f>
        <v>#REF!</v>
      </c>
      <c r="AO588" s="83" t="e">
        <f>IF(+NFL!#REF!="Tennessee",+NFL!#REF!,IF(+NFL!#REF!="Tennessee",+NFL!#REF!,0))</f>
        <v>#REF!</v>
      </c>
      <c r="AP588" s="480" t="e">
        <f>IF(+NFL!#REF!="Tennessee",+NFL!#REF!,IF(+NFL!#REF!="Tennessee",+NFL!#REF!,0))</f>
        <v>#REF!</v>
      </c>
      <c r="AQ588" s="72" t="e">
        <f>IF(+NFL!#REF!="Tennessee",+NFL!#REF!,IF(+NFL!#REF!="Tennessee",+NFL!#REF!,0))</f>
        <v>#REF!</v>
      </c>
      <c r="AR588" s="81" t="e">
        <f>IF(+NFL!#REF!="Tennessee",+NFL!#REF!,IF(+NFL!#REF!="Tennessee",+NFL!#REF!,0))</f>
        <v>#REF!</v>
      </c>
      <c r="AS588" s="96" t="e">
        <f>IF(+NFL!#REF!="Tennessee",+NFL!#REF!,IF(+NFL!#REF!="Tennessee",+NFL!#REF!,0))</f>
        <v>#REF!</v>
      </c>
      <c r="AT588" s="96" t="e">
        <f>IF(+NFL!#REF!="Tennessee",+NFL!#REF!,IF(+NFL!#REF!="Tennessee",+NFL!#REF!,0))</f>
        <v>#REF!</v>
      </c>
      <c r="AU588" s="81" t="e">
        <f>IF(+NFL!#REF!="Tennessee",+NFL!#REF!,IF(+NFL!#REF!="Tennessee",+NFL!#REF!,0))</f>
        <v>#REF!</v>
      </c>
      <c r="AV588" s="96" t="e">
        <f>IF(+NFL!#REF!="Tennessee",+NFL!#REF!,IF(+NFL!#REF!="Tennessee",+NFL!#REF!,0))</f>
        <v>#REF!</v>
      </c>
      <c r="AW588" s="70" t="e">
        <f>IF(+NFL!#REF!="Tennessee",+NFL!#REF!,IF(+NFL!#REF!="Tennessee",+NFL!#REF!,0))</f>
        <v>#REF!</v>
      </c>
      <c r="AX588" s="96" t="e">
        <f>IF(+NFL!#REF!="Tennessee",+NFL!#REF!,IF(+NFL!#REF!="Tennessee",+NFL!#REF!,0))</f>
        <v>#REF!</v>
      </c>
      <c r="AY588" s="81" t="e">
        <f>IF(+NFL!#REF!="Tennessee",+NFL!#REF!,IF(+NFL!#REF!="Tennessee",+NFL!#REF!,0))</f>
        <v>#REF!</v>
      </c>
      <c r="AZ588" s="96" t="e">
        <f>IF(+NFL!#REF!="Tennessee",+NFL!#REF!,IF(+NFL!#REF!="Tennessee",+NFL!#REF!,0))</f>
        <v>#REF!</v>
      </c>
      <c r="BA588" s="70" t="e">
        <f>IF(+NFL!#REF!="Tennessee",+NFL!#REF!,IF(+NFL!#REF!="Tennessee",+NFL!#REF!,0))</f>
        <v>#REF!</v>
      </c>
      <c r="BB588" s="70" t="e">
        <f>IF(+NFL!#REF!="Tennessee",+NFL!#REF!,IF(+NFL!#REF!="Tennessee",+NFL!#REF!,0))</f>
        <v>#REF!</v>
      </c>
      <c r="BC588" s="592" t="e">
        <f>IF(+NFL!#REF!="Tennessee",+NFL!#REF!,IF(+NFL!#REF!="Tennessee",+NFL!#REF!,0))</f>
        <v>#REF!</v>
      </c>
      <c r="BD588" s="81" t="e">
        <f>IF(+NFL!#REF!="Tennessee",+NFL!#REF!,IF(+NFL!#REF!="Tennessee",+NFL!#REF!,0))</f>
        <v>#REF!</v>
      </c>
      <c r="BE588" s="96" t="e">
        <f>IF(+NFL!#REF!="Tennessee",+NFL!#REF!,IF(+NFL!#REF!="Tennessee",+NFL!#REF!,0))</f>
        <v>#REF!</v>
      </c>
      <c r="BF588" s="70" t="e">
        <f>IF(+NFL!#REF!="Tennessee",+NFL!#REF!,IF(+NFL!#REF!="Tennessee",+NFL!#REF!,0))</f>
        <v>#REF!</v>
      </c>
      <c r="BG588" s="81" t="e">
        <f>IF(+NFL!#REF!="Tennessee",+NFL!#REF!,IF(+NFL!#REF!="Tennessee",+NFL!#REF!,0))</f>
        <v>#REF!</v>
      </c>
      <c r="BH588" s="96" t="e">
        <f>IF(+NFL!#REF!="Tennessee",+NFL!#REF!,IF(+NFL!#REF!="Tennessee",+NFL!#REF!,0))</f>
        <v>#REF!</v>
      </c>
      <c r="BI588" s="70" t="e">
        <f>IF(+NFL!#REF!="Tennessee",+NFL!#REF!,IF(+NFL!#REF!="Tennessee",+NFL!#REF!,0))</f>
        <v>#REF!</v>
      </c>
      <c r="BJ588" s="124" t="e">
        <f>IF(+NFL!#REF!="Tennessee",+NFL!#REF!,IF(+NFL!#REF!="Tennessee",+NFL!#REF!,0))</f>
        <v>#REF!</v>
      </c>
      <c r="BK588" s="182" t="e">
        <f>IF(+NFL!#REF!="Tennessee",+NFL!#REF!,IF(+NFL!#REF!="Tennessee",+NFL!#REF!,0))</f>
        <v>#REF!</v>
      </c>
    </row>
    <row r="589" spans="1:63" s="310" customFormat="1" x14ac:dyDescent="0.8">
      <c r="A589" s="70">
        <f>IF(+NFL!$F289="Tennessee",+NFL!A289,IF(+NFL!$H289="Tennessee",+NFL!A289,0))</f>
        <v>17</v>
      </c>
      <c r="B589" s="480" t="str">
        <f>IF(+NFL!$F289="Tennessee",+NFL!B289,IF(+NFL!$H289="Tennessee",+NFL!B289,0))</f>
        <v>Sat</v>
      </c>
      <c r="C589" s="72">
        <f>IF(+NFL!$F289="Tennessee",+NFL!C289,IF(+NFL!$H289="Tennessee",+NFL!C289,0))</f>
        <v>44563</v>
      </c>
      <c r="D589" s="73">
        <f>IF(+NFL!$F289="Tennessee",+NFL!D289,IF(+NFL!$H289="Tennessee",+NFL!D289,0))</f>
        <v>0.54166666666666663</v>
      </c>
      <c r="E589" s="70" t="str">
        <f>IF(+NFL!$F289="Tennessee",+NFL!E289,IF(+NFL!$H289="Tennessee",+NFL!E289,0))</f>
        <v>CBS</v>
      </c>
      <c r="F589" s="189" t="str">
        <f>IF(+NFL!$F289="Tennessee",+NFL!F289,IF(+NFL!$H289="Tennessee",+NFL!F289,0))</f>
        <v>Miami</v>
      </c>
      <c r="G589" s="70" t="str">
        <f>IF(+NFL!$F289="Tennessee",+NFL!G289,IF(+NFL!$H289="Tennessee",+NFL!G289,0))</f>
        <v>AFCE</v>
      </c>
      <c r="H589" s="189" t="str">
        <f>IF(+NFL!$F289="Tennessee",+NFL!H289,IF(+NFL!$H289="Tennessee",+NFL!H289,0))</f>
        <v>Tennessee</v>
      </c>
      <c r="I589" s="70" t="str">
        <f>IF(+NFL!$F289="Tennessee",+NFL!I289,IF(+NFL!$H289="Tennessee",+NFL!I289,0))</f>
        <v>AFCS</v>
      </c>
      <c r="J589" s="496" t="str">
        <f>IF(+NFL!$F289="Tennessee",+NFL!J289,IF(+NFL!$H289="Tennessee",+NFL!J289,0))</f>
        <v>Tennessee</v>
      </c>
      <c r="K589" s="510" t="str">
        <f>IF(+NFL!$F289="Tennessee",+NFL!K289,IF(+NFL!$H289="Tennessee",+NFL!K289,0))</f>
        <v>Miami</v>
      </c>
      <c r="L589" s="572">
        <f>IF(+NFL!$F289="Tennessee",+NFL!L289,IF(+NFL!$H289="Tennessee",+NFL!L289,0))</f>
        <v>3</v>
      </c>
      <c r="M589" s="573">
        <f>IF(+NFL!$F289="Tennessee",+NFL!M289,IF(+NFL!$H289="Tennessee",+NFL!M289,0))</f>
        <v>41</v>
      </c>
      <c r="N589" s="583" t="str">
        <f>IF(+NFL!$F289="Tennessee",+NFL!N289,IF(+NFL!$H289="Tennessee",+NFL!N289,0))</f>
        <v>Tennessee</v>
      </c>
      <c r="O589" s="584">
        <f>IF(+NFL!$F289="Tennessee",+NFL!O289,IF(+NFL!$H289="Tennessee",+NFL!O289,0))</f>
        <v>34</v>
      </c>
      <c r="P589" s="583" t="str">
        <f>IF(+NFL!$F289="Tennessee",+NFL!P289,IF(+NFL!$H289="Tennessee",+NFL!P289,0))</f>
        <v>Miami</v>
      </c>
      <c r="Q589" s="585">
        <f>IF(+NFL!$F289="Tennessee",+NFL!Q289,IF(+NFL!$H289="Tennessee",+NFL!Q289,0))</f>
        <v>3</v>
      </c>
      <c r="R589" s="586" t="str">
        <f>IF(+NFL!$F289="Tennessee",+NFL!R289,IF(+NFL!$H289="Tennessee",+NFL!R289,0))</f>
        <v>Tennessee</v>
      </c>
      <c r="S589" s="585" t="str">
        <f>IF(+NFL!$F289="Tennessee",+NFL!S289,IF(+NFL!$H289="Tennessee",+NFL!S289,0))</f>
        <v>Miami</v>
      </c>
      <c r="T589" s="587">
        <f>IF(+NFL!$F289="Tennessee",+NFL!T289,IF(+NFL!$H289="Tennessee",+NFL!T289,0))</f>
        <v>0</v>
      </c>
      <c r="U589" s="585" t="str">
        <f>IF(+NFL!$F289="Tennessee",+NFL!U289,IF(+NFL!$H289="Tennessee",+NFL!U289,0))</f>
        <v>L</v>
      </c>
      <c r="V589" s="586">
        <f>IF(+NFL!$F317="Tennessee",+NFL!#REF!,IF(+NFL!$H317="Tennessee",+NFL!#REF!,0))</f>
        <v>0</v>
      </c>
      <c r="W589" s="585">
        <f>IF(+NFL!$F317="Tennessee",+NFL!#REF!,IF(+NFL!$H317="Tennessee",+NFL!#REF!,0))</f>
        <v>0</v>
      </c>
      <c r="X589" s="587">
        <f>IF(+NFL!$F317="Tennessee",+NFL!#REF!,IF(+NFL!$H317="Tennessee",+NFL!#REF!,0))</f>
        <v>0</v>
      </c>
      <c r="Y589" s="585">
        <f>IF(+NFL!$F317="Tennessee",+NFL!#REF!,IF(+NFL!$H317="Tennessee",+NFL!#REF!,0))</f>
        <v>0</v>
      </c>
      <c r="Z589" s="586">
        <f>IF(+NFL!$F317="Tennessee",+NFL!#REF!,IF(+NFL!$H317="Tennessee",+NFL!#REF!,0))</f>
        <v>0</v>
      </c>
      <c r="AA589" s="585">
        <f>IF(+NFL!$F317="Tennessee",+NFL!#REF!,IF(+NFL!$H317="Tennessee",+NFL!#REF!,0))</f>
        <v>0</v>
      </c>
      <c r="AB589" s="124">
        <f>IF(+NFL!$F317="Tennessee",+NFL!#REF!,IF(+NFL!$H317="Tennessee",+NFL!#REF!,0))</f>
        <v>0</v>
      </c>
      <c r="AC589" s="182">
        <f>IF(+NFL!$F317="Tennessee",+NFL!#REF!,IF(+NFL!$H317="Tennessee",+NFL!#REF!,0))</f>
        <v>0</v>
      </c>
      <c r="AD589" s="496">
        <f>IF(+NFL!$F317="Tennessee",+NFL!#REF!,IF(+NFL!$H317="Tennessee",+NFL!#REF!,0))</f>
        <v>0</v>
      </c>
      <c r="AE589" s="565">
        <f>IF(+NFL!$F317="Tennessee",+NFL!#REF!,IF(+NFL!$H317="Tennessee",+NFL!#REF!,0))</f>
        <v>0</v>
      </c>
      <c r="AF589" s="496">
        <f>IF(+NFL!$F317="Tennessee",+NFL!#REF!,IF(+NFL!$H317="Tennessee",+NFL!#REF!,0))</f>
        <v>0</v>
      </c>
      <c r="AG589" s="565">
        <f>IF(+NFL!$F317="Tennessee",+NFL!#REF!,IF(+NFL!$H317="Tennessee",+NFL!#REF!,0))</f>
        <v>0</v>
      </c>
      <c r="AH589" s="496">
        <f>IF(+NFL!$F317="Tennessee",+NFL!#REF!,IF(+NFL!$H317="Tennessee",+NFL!#REF!,0))</f>
        <v>0</v>
      </c>
      <c r="AI589" s="565">
        <f>IF(+NFL!$F317="Tennessee",+NFL!#REF!,IF(+NFL!$H317="Tennessee",+NFL!#REF!,0))</f>
        <v>0</v>
      </c>
      <c r="AJ589" s="496">
        <f>IF(+NFL!$F317="Tennessee",+NFL!#REF!,IF(+NFL!$H317="Tennessee",+NFL!#REF!,0))</f>
        <v>0</v>
      </c>
      <c r="AK589" s="565">
        <f>IF(+NFL!$F317="Tennessee",+NFL!#REF!,IF(+NFL!$H317="Tennessee",+NFL!#REF!,0))</f>
        <v>0</v>
      </c>
      <c r="AL589" s="100">
        <f>IF(+NFL!$F317="Tennessee",+NFL!#REF!,IF(+NFL!$H317="Tennessee",+NFL!#REF!,0))</f>
        <v>0</v>
      </c>
      <c r="AM589" s="82">
        <f>IF(+NFL!$F317="Tennessee",+NFL!#REF!,IF(+NFL!$H317="Tennessee",+NFL!#REF!,0))</f>
        <v>0</v>
      </c>
      <c r="AN589" s="81">
        <f>IF(+NFL!$F317="Tennessee",+NFL!#REF!,IF(+NFL!$H317="Tennessee",+NFL!#REF!,0))</f>
        <v>0</v>
      </c>
      <c r="AO589" s="83">
        <f>IF(+NFL!$F317="Tennessee",+NFL!#REF!,IF(+NFL!$H317="Tennessee",+NFL!#REF!,0))</f>
        <v>0</v>
      </c>
      <c r="AP589" s="480">
        <f>IF(+NFL!$F317="Tennessee",+NFL!#REF!,IF(+NFL!$H317="Tennessee",+NFL!#REF!,0))</f>
        <v>0</v>
      </c>
      <c r="AQ589" s="72">
        <f>IF(+NFL!$F317="Tennessee",+NFL!#REF!,IF(+NFL!$H317="Tennessee",+NFL!#REF!,0))</f>
        <v>0</v>
      </c>
      <c r="AR589" s="81">
        <f>IF(+NFL!$F317="Tennessee",+NFL!#REF!,IF(+NFL!$H317="Tennessee",+NFL!#REF!,0))</f>
        <v>0</v>
      </c>
      <c r="AS589" s="96">
        <f>IF(+NFL!$F317="Tennessee",+NFL!#REF!,IF(+NFL!$H317="Tennessee",+NFL!#REF!,0))</f>
        <v>0</v>
      </c>
      <c r="AT589" s="96">
        <f>IF(+NFL!$F317="Tennessee",+NFL!#REF!,IF(+NFL!$H317="Tennessee",+NFL!#REF!,0))</f>
        <v>0</v>
      </c>
      <c r="AU589" s="81">
        <f>IF(+NFL!$F317="Tennessee",+NFL!#REF!,IF(+NFL!$H317="Tennessee",+NFL!#REF!,0))</f>
        <v>0</v>
      </c>
      <c r="AV589" s="96">
        <f>IF(+NFL!$F317="Tennessee",+NFL!#REF!,IF(+NFL!$H317="Tennessee",+NFL!#REF!,0))</f>
        <v>0</v>
      </c>
      <c r="AW589" s="70">
        <f>IF(+NFL!$F317="Tennessee",+NFL!#REF!,IF(+NFL!$H317="Tennessee",+NFL!#REF!,0))</f>
        <v>0</v>
      </c>
      <c r="AX589" s="96">
        <f>IF(+NFL!$F317="Tennessee",+NFL!#REF!,IF(+NFL!$H317="Tennessee",+NFL!#REF!,0))</f>
        <v>0</v>
      </c>
      <c r="AY589" s="81">
        <f>IF(+NFL!$F317="Tennessee",+NFL!#REF!,IF(+NFL!$H317="Tennessee",+NFL!#REF!,0))</f>
        <v>0</v>
      </c>
      <c r="AZ589" s="96">
        <f>IF(+NFL!$F317="Tennessee",+NFL!#REF!,IF(+NFL!$H317="Tennessee",+NFL!#REF!,0))</f>
        <v>0</v>
      </c>
      <c r="BA589" s="70">
        <f>IF(+NFL!$F317="Tennessee",+NFL!#REF!,IF(+NFL!$H317="Tennessee",+NFL!#REF!,0))</f>
        <v>0</v>
      </c>
      <c r="BB589" s="70">
        <f>IF(+NFL!$F317="Tennessee",+NFL!#REF!,IF(+NFL!$H317="Tennessee",+NFL!#REF!,0))</f>
        <v>0</v>
      </c>
      <c r="BC589" s="592">
        <f>IF(+NFL!$F317="Tennessee",+NFL!#REF!,IF(+NFL!$H317="Tennessee",+NFL!#REF!,0))</f>
        <v>0</v>
      </c>
      <c r="BD589" s="81">
        <f>IF(+NFL!$F317="Tennessee",+NFL!#REF!,IF(+NFL!$H317="Tennessee",+NFL!#REF!,0))</f>
        <v>0</v>
      </c>
      <c r="BE589" s="96">
        <f>IF(+NFL!$F317="Tennessee",+NFL!#REF!,IF(+NFL!$H317="Tennessee",+NFL!#REF!,0))</f>
        <v>0</v>
      </c>
      <c r="BF589" s="70">
        <f>IF(+NFL!$F317="Tennessee",+NFL!#REF!,IF(+NFL!$H317="Tennessee",+NFL!#REF!,0))</f>
        <v>0</v>
      </c>
      <c r="BG589" s="81">
        <f>IF(+NFL!$F317="Tennessee",+NFL!#REF!,IF(+NFL!$H317="Tennessee",+NFL!#REF!,0))</f>
        <v>0</v>
      </c>
      <c r="BH589" s="96">
        <f>IF(+NFL!$F317="Tennessee",+NFL!#REF!,IF(+NFL!$H317="Tennessee",+NFL!#REF!,0))</f>
        <v>0</v>
      </c>
      <c r="BI589" s="70">
        <f>IF(+NFL!$F317="Tennessee",+NFL!#REF!,IF(+NFL!$H317="Tennessee",+NFL!#REF!,0))</f>
        <v>0</v>
      </c>
      <c r="BJ589" s="124">
        <f>IF(+NFL!$F317="Tennessee",+NFL!#REF!,IF(+NFL!$H317="Tennessee",+NFL!#REF!,0))</f>
        <v>0</v>
      </c>
      <c r="BK589" s="182">
        <f>IF(+NFL!$F317="Tennessee",+NFL!#REF!,IF(+NFL!$H317="Tennessee",+NFL!#REF!,0))</f>
        <v>0</v>
      </c>
    </row>
    <row r="590" spans="1:63" x14ac:dyDescent="0.8">
      <c r="A590" s="70">
        <f>IF(+NFL!$F312="Tennessee",+NFL!A312,IF(+NFL!$H312="Tennessee",+NFL!A312,0))</f>
        <v>18</v>
      </c>
      <c r="B590" s="480" t="str">
        <f>IF(+NFL!$F312="Tennessee",+NFL!B312,IF(+NFL!$H312="Tennessee",+NFL!B312,0))</f>
        <v>Sun</v>
      </c>
      <c r="C590" s="72">
        <f>IF(+NFL!$F312="Tennessee",+NFL!C312,IF(+NFL!$H312="Tennessee",+NFL!C312,0))</f>
        <v>44570</v>
      </c>
      <c r="D590" s="73">
        <f>IF(+NFL!$F312="Tennessee",+NFL!D312,IF(+NFL!$H312="Tennessee",+NFL!D312,0))</f>
        <v>0.54166666666666663</v>
      </c>
      <c r="E590" s="70" t="str">
        <f>IF(+NFL!$F312="Tennessee",+NFL!E312,IF(+NFL!$H312="Tennessee",+NFL!E312,0))</f>
        <v>CBS</v>
      </c>
      <c r="F590" s="189" t="str">
        <f>IF(+NFL!$F312="Tennessee",+NFL!F312,IF(+NFL!$H312="Tennessee",+NFL!F312,0))</f>
        <v>Tennessee</v>
      </c>
      <c r="G590" s="70" t="str">
        <f>IF(+NFL!$F312="Tennessee",+NFL!G312,IF(+NFL!$H312="Tennessee",+NFL!G312,0))</f>
        <v>AFCS</v>
      </c>
      <c r="H590" s="189" t="str">
        <f>IF(+NFL!$F312="Tennessee",+NFL!H312,IF(+NFL!$H312="Tennessee",+NFL!H312,0))</f>
        <v>Houston</v>
      </c>
      <c r="I590" s="70" t="str">
        <f>IF(+NFL!$F312="Tennessee",+NFL!I312,IF(+NFL!$H312="Tennessee",+NFL!I312,0))</f>
        <v>AFCS</v>
      </c>
      <c r="J590" s="496" t="str">
        <f>IF(+NFL!$F312="Tennessee",+NFL!J312,IF(+NFL!$H312="Tennessee",+NFL!J312,0))</f>
        <v>Tennessee</v>
      </c>
      <c r="K590" s="510" t="str">
        <f>IF(+NFL!$F312="Tennessee",+NFL!K312,IF(+NFL!$H312="Tennessee",+NFL!K312,0))</f>
        <v>Houston</v>
      </c>
      <c r="L590" s="572">
        <f>IF(+NFL!$F312="Tennessee",+NFL!L312,IF(+NFL!$H312="Tennessee",+NFL!L312,0))</f>
        <v>11</v>
      </c>
      <c r="M590" s="573">
        <f>IF(+NFL!$F312="Tennessee",+NFL!M312,IF(+NFL!$H312="Tennessee",+NFL!M312,0))</f>
        <v>43</v>
      </c>
      <c r="N590" s="583" t="str">
        <f>IF(+NFL!$F312="Tennessee",+NFL!N312,IF(+NFL!$H312="Tennessee",+NFL!N312,0))</f>
        <v>Tennessee</v>
      </c>
      <c r="O590" s="584">
        <f>IF(+NFL!$F312="Tennessee",+NFL!O312,IF(+NFL!$H312="Tennessee",+NFL!O312,0))</f>
        <v>28</v>
      </c>
      <c r="P590" s="583" t="str">
        <f>IF(+NFL!$F312="Tennessee",+NFL!P312,IF(+NFL!$H312="Tennessee",+NFL!P312,0))</f>
        <v>Houston</v>
      </c>
      <c r="Q590" s="585">
        <f>IF(+NFL!$F312="Tennessee",+NFL!Q312,IF(+NFL!$H312="Tennessee",+NFL!Q312,0))</f>
        <v>25</v>
      </c>
      <c r="R590" s="586" t="str">
        <f>IF(+NFL!$F312="Tennessee",+NFL!R312,IF(+NFL!$H312="Tennessee",+NFL!R312,0))</f>
        <v>Houston</v>
      </c>
      <c r="S590" s="585" t="str">
        <f>IF(+NFL!$F312="Tennessee",+NFL!S312,IF(+NFL!$H312="Tennessee",+NFL!S312,0))</f>
        <v>Tennessee</v>
      </c>
      <c r="T590" s="587">
        <f>IF(+NFL!$F312="Tennessee",+NFL!T312,IF(+NFL!$H312="Tennessee",+NFL!T312,0))</f>
        <v>0</v>
      </c>
      <c r="U590" s="585" t="str">
        <f>IF(+NFL!$F312="Tennessee",+NFL!U312,IF(+NFL!$H312="Tennessee",+NFL!U312,0))</f>
        <v>L</v>
      </c>
      <c r="V590" s="586">
        <f>IF(+NFL!$F341="Tennessee",+NFL!#REF!,IF(+NFL!$H341="Tennessee",+NFL!#REF!,0))</f>
        <v>0</v>
      </c>
      <c r="W590" s="585">
        <f>IF(+NFL!$F341="Tennessee",+NFL!#REF!,IF(+NFL!$H341="Tennessee",+NFL!#REF!,0))</f>
        <v>0</v>
      </c>
      <c r="X590" s="587">
        <f>IF(+NFL!$F341="Tennessee",+NFL!#REF!,IF(+NFL!$H341="Tennessee",+NFL!#REF!,0))</f>
        <v>0</v>
      </c>
      <c r="Y590" s="585">
        <f>IF(+NFL!$F341="Tennessee",+NFL!#REF!,IF(+NFL!$H341="Tennessee",+NFL!#REF!,0))</f>
        <v>0</v>
      </c>
      <c r="Z590" s="586">
        <f>IF(+NFL!$F341="Tennessee",+NFL!#REF!,IF(+NFL!$H341="Tennessee",+NFL!#REF!,0))</f>
        <v>0</v>
      </c>
      <c r="AA590" s="585">
        <f>IF(+NFL!$F341="Tennessee",+NFL!#REF!,IF(+NFL!$H341="Tennessee",+NFL!#REF!,0))</f>
        <v>0</v>
      </c>
      <c r="AB590" s="124">
        <f>IF(+NFL!$F341="Tennessee",+NFL!#REF!,IF(+NFL!$H341="Tennessee",+NFL!#REF!,0))</f>
        <v>0</v>
      </c>
      <c r="AC590" s="182">
        <f>IF(+NFL!$F341="Tennessee",+NFL!#REF!,IF(+NFL!$H341="Tennessee",+NFL!#REF!,0))</f>
        <v>0</v>
      </c>
      <c r="AD590" s="496">
        <f>IF(+NFL!$F341="Tennessee",+NFL!#REF!,IF(+NFL!$H341="Tennessee",+NFL!#REF!,0))</f>
        <v>0</v>
      </c>
      <c r="AE590" s="565">
        <f>IF(+NFL!$F341="Tennessee",+NFL!#REF!,IF(+NFL!$H341="Tennessee",+NFL!#REF!,0))</f>
        <v>0</v>
      </c>
      <c r="AF590" s="496">
        <f>IF(+NFL!$F341="Tennessee",+NFL!#REF!,IF(+NFL!$H341="Tennessee",+NFL!#REF!,0))</f>
        <v>0</v>
      </c>
      <c r="AG590" s="565">
        <f>IF(+NFL!$F341="Tennessee",+NFL!#REF!,IF(+NFL!$H341="Tennessee",+NFL!#REF!,0))</f>
        <v>0</v>
      </c>
      <c r="AH590" s="496">
        <f>IF(+NFL!$F341="Tennessee",+NFL!#REF!,IF(+NFL!$H341="Tennessee",+NFL!#REF!,0))</f>
        <v>0</v>
      </c>
      <c r="AI590" s="565">
        <f>IF(+NFL!$F341="Tennessee",+NFL!#REF!,IF(+NFL!$H341="Tennessee",+NFL!#REF!,0))</f>
        <v>0</v>
      </c>
      <c r="AJ590" s="496">
        <f>IF(+NFL!$F341="Tennessee",+NFL!#REF!,IF(+NFL!$H341="Tennessee",+NFL!#REF!,0))</f>
        <v>0</v>
      </c>
      <c r="AK590" s="565">
        <f>IF(+NFL!$F341="Tennessee",+NFL!#REF!,IF(+NFL!$H341="Tennessee",+NFL!#REF!,0))</f>
        <v>0</v>
      </c>
      <c r="AL590" s="100">
        <f>IF(+NFL!$F341="Tennessee",+NFL!#REF!,IF(+NFL!$H341="Tennessee",+NFL!#REF!,0))</f>
        <v>0</v>
      </c>
      <c r="AM590" s="82">
        <f>IF(+NFL!$F341="Tennessee",+NFL!#REF!,IF(+NFL!$H341="Tennessee",+NFL!#REF!,0))</f>
        <v>0</v>
      </c>
      <c r="AN590" s="81">
        <f>IF(+NFL!$F341="Tennessee",+NFL!#REF!,IF(+NFL!$H341="Tennessee",+NFL!#REF!,0))</f>
        <v>0</v>
      </c>
      <c r="AO590" s="83">
        <f>IF(+NFL!$F341="Tennessee",+NFL!#REF!,IF(+NFL!$H341="Tennessee",+NFL!#REF!,0))</f>
        <v>0</v>
      </c>
      <c r="AP590" s="480">
        <f>IF(+NFL!$F341="Tennessee",+NFL!#REF!,IF(+NFL!$H341="Tennessee",+NFL!#REF!,0))</f>
        <v>0</v>
      </c>
      <c r="AQ590" s="72">
        <f>IF(+NFL!$F341="Tennessee",+NFL!#REF!,IF(+NFL!$H341="Tennessee",+NFL!#REF!,0))</f>
        <v>0</v>
      </c>
      <c r="AR590" s="81">
        <f>IF(+NFL!$F341="Tennessee",+NFL!#REF!,IF(+NFL!$H341="Tennessee",+NFL!#REF!,0))</f>
        <v>0</v>
      </c>
      <c r="AS590" s="96">
        <f>IF(+NFL!$F341="Tennessee",+NFL!#REF!,IF(+NFL!$H341="Tennessee",+NFL!#REF!,0))</f>
        <v>0</v>
      </c>
      <c r="AT590" s="96">
        <f>IF(+NFL!$F341="Tennessee",+NFL!#REF!,IF(+NFL!$H341="Tennessee",+NFL!#REF!,0))</f>
        <v>0</v>
      </c>
      <c r="AU590" s="81">
        <f>IF(+NFL!$F341="Tennessee",+NFL!#REF!,IF(+NFL!$H341="Tennessee",+NFL!#REF!,0))</f>
        <v>0</v>
      </c>
      <c r="AV590" s="96">
        <f>IF(+NFL!$F341="Tennessee",+NFL!#REF!,IF(+NFL!$H341="Tennessee",+NFL!#REF!,0))</f>
        <v>0</v>
      </c>
      <c r="AW590" s="70">
        <f>IF(+NFL!$F341="Tennessee",+NFL!#REF!,IF(+NFL!$H341="Tennessee",+NFL!#REF!,0))</f>
        <v>0</v>
      </c>
      <c r="AX590" s="96">
        <f>IF(+NFL!$F341="Tennessee",+NFL!#REF!,IF(+NFL!$H341="Tennessee",+NFL!#REF!,0))</f>
        <v>0</v>
      </c>
      <c r="AY590" s="81">
        <f>IF(+NFL!$F341="Tennessee",+NFL!#REF!,IF(+NFL!$H341="Tennessee",+NFL!#REF!,0))</f>
        <v>0</v>
      </c>
      <c r="AZ590" s="96">
        <f>IF(+NFL!$F341="Tennessee",+NFL!#REF!,IF(+NFL!$H341="Tennessee",+NFL!#REF!,0))</f>
        <v>0</v>
      </c>
      <c r="BA590" s="70">
        <f>IF(+NFL!$F341="Tennessee",+NFL!#REF!,IF(+NFL!$H341="Tennessee",+NFL!#REF!,0))</f>
        <v>0</v>
      </c>
      <c r="BB590" s="70">
        <f>IF(+NFL!$F341="Tennessee",+NFL!#REF!,IF(+NFL!$H341="Tennessee",+NFL!#REF!,0))</f>
        <v>0</v>
      </c>
      <c r="BC590" s="592">
        <f>IF(+NFL!$F341="Tennessee",+NFL!#REF!,IF(+NFL!$H341="Tennessee",+NFL!#REF!,0))</f>
        <v>0</v>
      </c>
      <c r="BD590" s="81">
        <f>IF(+NFL!$F341="Tennessee",+NFL!#REF!,IF(+NFL!$H341="Tennessee",+NFL!#REF!,0))</f>
        <v>0</v>
      </c>
      <c r="BE590" s="96">
        <f>IF(+NFL!$F341="Tennessee",+NFL!#REF!,IF(+NFL!$H341="Tennessee",+NFL!#REF!,0))</f>
        <v>0</v>
      </c>
      <c r="BF590" s="70">
        <f>IF(+NFL!$F341="Tennessee",+NFL!#REF!,IF(+NFL!$H341="Tennessee",+NFL!#REF!,0))</f>
        <v>0</v>
      </c>
      <c r="BG590" s="81">
        <f>IF(+NFL!$F341="Tennessee",+NFL!#REF!,IF(+NFL!$H341="Tennessee",+NFL!#REF!,0))</f>
        <v>0</v>
      </c>
      <c r="BH590" s="96">
        <f>IF(+NFL!$F341="Tennessee",+NFL!#REF!,IF(+NFL!$H341="Tennessee",+NFL!#REF!,0))</f>
        <v>0</v>
      </c>
      <c r="BI590" s="70">
        <f>IF(+NFL!$F341="Tennessee",+NFL!#REF!,IF(+NFL!$H341="Tennessee",+NFL!#REF!,0))</f>
        <v>0</v>
      </c>
      <c r="BJ590" s="124">
        <f>IF(+NFL!$F341="Tennessee",+NFL!#REF!,IF(+NFL!$H341="Tennessee",+NFL!#REF!,0))</f>
        <v>0</v>
      </c>
      <c r="BK590" s="182">
        <f>IF(+NFL!$F341="Tennessee",+NFL!#REF!,IF(+NFL!$H341="Tennessee",+NFL!#REF!,0))</f>
        <v>0</v>
      </c>
    </row>
    <row r="591" spans="1:63" s="310" customFormat="1" x14ac:dyDescent="0.8">
      <c r="A591" s="70"/>
      <c r="B591" s="480"/>
      <c r="C591" s="72"/>
      <c r="D591" s="73"/>
      <c r="E591" s="70"/>
      <c r="F591" s="1311" t="str">
        <f>H592</f>
        <v>Washington</v>
      </c>
      <c r="G591" s="1312"/>
      <c r="H591" s="1312"/>
      <c r="I591" s="1313"/>
      <c r="J591" s="496"/>
      <c r="K591" s="510"/>
      <c r="L591" s="572"/>
      <c r="M591" s="573"/>
      <c r="N591" s="583"/>
      <c r="O591" s="584"/>
      <c r="P591" s="583"/>
      <c r="Q591" s="585"/>
      <c r="R591" s="586"/>
      <c r="S591" s="585"/>
      <c r="T591" s="587"/>
      <c r="U591" s="585"/>
      <c r="V591" s="586"/>
      <c r="W591" s="585"/>
      <c r="X591" s="587"/>
      <c r="Y591" s="585"/>
      <c r="Z591" s="586"/>
      <c r="AA591" s="585"/>
      <c r="AB591" s="124"/>
      <c r="AC591" s="182"/>
      <c r="AD591" s="496"/>
      <c r="AE591" s="565"/>
      <c r="AF591" s="496"/>
      <c r="AG591" s="565"/>
      <c r="AH591" s="496"/>
      <c r="AI591" s="565"/>
      <c r="AJ591" s="496"/>
      <c r="AK591" s="565"/>
      <c r="AL591" s="100"/>
      <c r="AM591" s="82"/>
      <c r="AN591" s="81"/>
      <c r="AO591" s="83"/>
      <c r="AP591" s="480"/>
      <c r="AQ591" s="480"/>
      <c r="AR591" s="81"/>
      <c r="AS591" s="96"/>
      <c r="AT591" s="96"/>
      <c r="AU591" s="81"/>
      <c r="AV591" s="96"/>
      <c r="AW591" s="70"/>
      <c r="AX591" s="96"/>
      <c r="AY591" s="81"/>
      <c r="AZ591" s="96"/>
      <c r="BA591" s="70"/>
      <c r="BB591" s="70"/>
      <c r="BC591" s="480"/>
      <c r="BD591" s="81"/>
      <c r="BE591" s="96"/>
      <c r="BF591" s="70"/>
      <c r="BG591" s="81"/>
      <c r="BH591" s="96"/>
      <c r="BI591" s="70"/>
      <c r="BJ591" s="124"/>
      <c r="BK591" s="182"/>
    </row>
    <row r="592" spans="1:63" s="310" customFormat="1" x14ac:dyDescent="0.8">
      <c r="A592" s="70">
        <f>IF(+NFL!$F6="Washington",+NFL!A6,IF(+NFL!$H6="Washington",+NFL!A6,0))</f>
        <v>1</v>
      </c>
      <c r="B592" s="480" t="str">
        <f>IF(+NFL!$F6="Washington",+NFL!B6,IF(+NFL!$H6="Washington",+NFL!B6,0))</f>
        <v>Sun</v>
      </c>
      <c r="C592" s="72">
        <f>IF(+NFL!$F6="Washington",+NFL!C6,IF(+NFL!$H6="Washington",+NFL!C6,0))</f>
        <v>44451</v>
      </c>
      <c r="D592" s="73">
        <f>IF(+NFL!$F6="Washington",+NFL!D6,IF(+NFL!$H6="Washington",+NFL!D6,0))</f>
        <v>0.54166666666666663</v>
      </c>
      <c r="E592" s="70" t="str">
        <f>IF(+NFL!$F6="Washington",+NFL!E6,IF(+NFL!$H6="Washington",+NFL!E6,0))</f>
        <v>CBS</v>
      </c>
      <c r="F592" s="189" t="str">
        <f>IF(+NFL!$F6="Washington",+NFL!F6,IF(+NFL!$H6="Washington",+NFL!F6,0))</f>
        <v>LA Chargers</v>
      </c>
      <c r="G592" s="70" t="str">
        <f>IF(+NFL!$F6="Washington",+NFL!G6,IF(+NFL!$H6="Washington",+NFL!G6,0))</f>
        <v>AFCW</v>
      </c>
      <c r="H592" s="189" t="str">
        <f>IF(+NFL!$F6="Washington",+NFL!H6,IF(+NFL!$H6="Washington",+NFL!H6,0))</f>
        <v>Washington</v>
      </c>
      <c r="I592" s="70" t="str">
        <f>IF(+NFL!$F6="Washington",+NFL!I6,IF(+NFL!$H6="Washington",+NFL!I6,0))</f>
        <v>NFCE</v>
      </c>
      <c r="J592" s="496" t="str">
        <f>IF(+NFL!$F6="Washington",+NFL!J6,IF(+NFL!$H6="Washington",+NFL!J6,0))</f>
        <v>LA Chargers</v>
      </c>
      <c r="K592" s="510" t="str">
        <f>IF(+NFL!$F6="Washington",+NFL!K6,IF(+NFL!$H6="Washington",+NFL!K6,0))</f>
        <v>Washington</v>
      </c>
      <c r="L592" s="572">
        <f>IF(+NFL!$F6="Washington",+NFL!L6,IF(+NFL!$H6="Washington",+NFL!L6,0))</f>
        <v>1</v>
      </c>
      <c r="M592" s="573">
        <f>IF(+NFL!$F6="Washington",+NFL!M6,IF(+NFL!$H6="Washington",+NFL!M6,0))</f>
        <v>44.5</v>
      </c>
      <c r="N592" s="583" t="str">
        <f>IF(+NFL!$F6="Washington",+NFL!N6,IF(+NFL!$H6="Washington",+NFL!N6,0))</f>
        <v>LA Chargers</v>
      </c>
      <c r="O592" s="584">
        <f>IF(+NFL!$F6="Washington",+NFL!O6,IF(+NFL!$H6="Washington",+NFL!O6,0))</f>
        <v>20</v>
      </c>
      <c r="P592" s="583" t="str">
        <f>IF(+NFL!$F6="Washington",+NFL!P6,IF(+NFL!$H6="Washington",+NFL!P6,0))</f>
        <v>Washington</v>
      </c>
      <c r="Q592" s="585">
        <f>IF(+NFL!$F6="Washington",+NFL!Q6,IF(+NFL!$H6="Washington",+NFL!Q6,0))</f>
        <v>16</v>
      </c>
      <c r="R592" s="586" t="str">
        <f>IF(+NFL!$F6="Washington",+NFL!R6,IF(+NFL!$H6="Washington",+NFL!R6,0))</f>
        <v>LA Chargers</v>
      </c>
      <c r="S592" s="585" t="str">
        <f>IF(+NFL!$F6="Washington",+NFL!S6,IF(+NFL!$H6="Washington",+NFL!S6,0))</f>
        <v>Washington</v>
      </c>
      <c r="T592" s="587" t="str">
        <f>IF(+NFL!$F6="Washington",+NFL!T6,IF(+NFL!$H6="Washington",+NFL!T6,0))</f>
        <v>Washington</v>
      </c>
      <c r="U592" s="585" t="str">
        <f>IF(+NFL!$F6="Washington",+NFL!U6,IF(+NFL!$H6="Washington",+NFL!U6,0))</f>
        <v>L</v>
      </c>
      <c r="V592" s="586"/>
      <c r="W592" s="585"/>
      <c r="X592" s="587"/>
      <c r="Y592" s="585"/>
      <c r="Z592" s="586"/>
      <c r="AA592" s="585"/>
      <c r="AB592" s="124"/>
      <c r="AC592" s="182"/>
      <c r="AD592" s="496"/>
      <c r="AE592" s="565"/>
      <c r="AF592" s="496"/>
      <c r="AG592" s="565"/>
      <c r="AH592" s="496"/>
      <c r="AI592" s="565"/>
      <c r="AJ592" s="496"/>
      <c r="AK592" s="565"/>
      <c r="AL592" s="100"/>
      <c r="AM592" s="82"/>
      <c r="AN592" s="81"/>
      <c r="AO592" s="83"/>
      <c r="AP592" s="480"/>
      <c r="AQ592" s="72"/>
      <c r="AR592" s="81"/>
      <c r="AS592" s="96"/>
      <c r="AT592" s="96"/>
      <c r="AU592" s="81"/>
      <c r="AV592" s="96"/>
      <c r="AW592" s="70"/>
      <c r="AX592" s="96"/>
      <c r="AY592" s="81"/>
      <c r="AZ592" s="96"/>
      <c r="BA592" s="70"/>
      <c r="BB592" s="70"/>
      <c r="BC592" s="592"/>
      <c r="BD592" s="81"/>
      <c r="BE592" s="96"/>
      <c r="BF592" s="70"/>
      <c r="BG592" s="81"/>
      <c r="BH592" s="96"/>
      <c r="BI592" s="70"/>
      <c r="BJ592" s="124"/>
      <c r="BK592" s="182"/>
    </row>
    <row r="593" spans="1:63" s="310" customFormat="1" x14ac:dyDescent="0.8">
      <c r="A593" s="70">
        <f>IF(+NFL!$F20="Washington",+NFL!A20,IF(+NFL!$H20="Washington",+NFL!A20,0))</f>
        <v>2</v>
      </c>
      <c r="B593" s="480" t="str">
        <f>IF(+NFL!$F20="Washington",+NFL!B20,IF(+NFL!$H20="Washington",+NFL!B20,0))</f>
        <v>Thurs</v>
      </c>
      <c r="C593" s="72">
        <f>IF(+NFL!$F20="Washington",+NFL!C20,IF(+NFL!$H20="Washington",+NFL!C20,0))</f>
        <v>44455</v>
      </c>
      <c r="D593" s="73">
        <f>IF(+NFL!$F20="Washington",+NFL!D20,IF(+NFL!$H20="Washington",+NFL!D20,0))</f>
        <v>0.84375</v>
      </c>
      <c r="E593" s="70" t="str">
        <f>IF(+NFL!$F20="Washington",+NFL!E20,IF(+NFL!$H20="Washington",+NFL!E20,0))</f>
        <v>NFL</v>
      </c>
      <c r="F593" s="189" t="str">
        <f>IF(+NFL!$F20="Washington",+NFL!F20,IF(+NFL!$H20="Washington",+NFL!F20,0))</f>
        <v>NY Giants</v>
      </c>
      <c r="G593" s="70" t="str">
        <f>IF(+NFL!$F20="Washington",+NFL!G20,IF(+NFL!$H20="Washington",+NFL!G20,0))</f>
        <v>NFCE</v>
      </c>
      <c r="H593" s="189" t="str">
        <f>IF(+NFL!$F20="Washington",+NFL!H20,IF(+NFL!$H20="Washington",+NFL!H20,0))</f>
        <v>Washington</v>
      </c>
      <c r="I593" s="70" t="str">
        <f>IF(+NFL!$F20="Washington",+NFL!I20,IF(+NFL!$H20="Washington",+NFL!I20,0))</f>
        <v>NFCE</v>
      </c>
      <c r="J593" s="496" t="str">
        <f>IF(+NFL!$F20="Washington",+NFL!J20,IF(+NFL!$H20="Washington",+NFL!J20,0))</f>
        <v>Washington</v>
      </c>
      <c r="K593" s="510" t="str">
        <f>IF(+NFL!$F20="Washington",+NFL!K20,IF(+NFL!$H20="Washington",+NFL!K20,0))</f>
        <v>NY Giants</v>
      </c>
      <c r="L593" s="572">
        <f>IF(+NFL!$F20="Washington",+NFL!L20,IF(+NFL!$H20="Washington",+NFL!L20,0))</f>
        <v>3</v>
      </c>
      <c r="M593" s="573">
        <f>IF(+NFL!$F20="Washington",+NFL!M20,IF(+NFL!$H20="Washington",+NFL!M20,0))</f>
        <v>45</v>
      </c>
      <c r="N593" s="583" t="str">
        <f>IF(+NFL!$F20="Washington",+NFL!N20,IF(+NFL!$H20="Washington",+NFL!N20,0))</f>
        <v>Washington</v>
      </c>
      <c r="O593" s="584">
        <f>IF(+NFL!$F20="Washington",+NFL!O20,IF(+NFL!$H20="Washington",+NFL!O20,0))</f>
        <v>30</v>
      </c>
      <c r="P593" s="583" t="str">
        <f>IF(+NFL!$F20="Washington",+NFL!P20,IF(+NFL!$H20="Washington",+NFL!P20,0))</f>
        <v>NY Giants</v>
      </c>
      <c r="Q593" s="585">
        <f>IF(+NFL!$F20="Washington",+NFL!Q20,IF(+NFL!$H20="Washington",+NFL!Q20,0))</f>
        <v>29</v>
      </c>
      <c r="R593" s="586" t="str">
        <f>IF(+NFL!$F20="Washington",+NFL!R20,IF(+NFL!$H20="Washington",+NFL!R20,0))</f>
        <v>NY Giants</v>
      </c>
      <c r="S593" s="585" t="str">
        <f>IF(+NFL!$F20="Washington",+NFL!S20,IF(+NFL!$H20="Washington",+NFL!S20,0))</f>
        <v>Washington</v>
      </c>
      <c r="T593" s="587" t="str">
        <f>IF(+NFL!$F20="Washington",+NFL!T20,IF(+NFL!$H20="Washington",+NFL!T20,0))</f>
        <v>Washington</v>
      </c>
      <c r="U593" s="585" t="str">
        <f>IF(+NFL!$F20="Washington",+NFL!U20,IF(+NFL!$H20="Washington",+NFL!U20,0))</f>
        <v>L</v>
      </c>
      <c r="V593" s="586"/>
      <c r="W593" s="585"/>
      <c r="X593" s="587"/>
      <c r="Y593" s="585"/>
      <c r="Z593" s="586"/>
      <c r="AA593" s="585"/>
      <c r="AB593" s="124"/>
      <c r="AC593" s="182"/>
      <c r="AD593" s="496"/>
      <c r="AE593" s="565"/>
      <c r="AF593" s="496"/>
      <c r="AG593" s="565"/>
      <c r="AH593" s="496"/>
      <c r="AI593" s="565"/>
      <c r="AJ593" s="496"/>
      <c r="AK593" s="565"/>
      <c r="AL593" s="100"/>
      <c r="AM593" s="82"/>
      <c r="AN593" s="81"/>
      <c r="AO593" s="83"/>
      <c r="AP593" s="480"/>
      <c r="AQ593" s="72"/>
      <c r="AR593" s="81"/>
      <c r="AS593" s="96"/>
      <c r="AT593" s="96"/>
      <c r="AU593" s="81"/>
      <c r="AV593" s="96"/>
      <c r="AW593" s="70"/>
      <c r="AX593" s="96"/>
      <c r="AY593" s="81"/>
      <c r="AZ593" s="96"/>
      <c r="BA593" s="70"/>
      <c r="BB593" s="70"/>
      <c r="BC593" s="592"/>
      <c r="BD593" s="81"/>
      <c r="BE593" s="96"/>
      <c r="BF593" s="70"/>
      <c r="BG593" s="81"/>
      <c r="BH593" s="96"/>
      <c r="BI593" s="70"/>
      <c r="BJ593" s="124"/>
      <c r="BK593" s="182"/>
    </row>
    <row r="594" spans="1:63" s="310" customFormat="1" x14ac:dyDescent="0.8">
      <c r="A594" s="70">
        <f>IF(+NFL!$F37="Washington",+NFL!A37,IF(+NFL!$H37="Washington",+NFL!A37,0))</f>
        <v>3</v>
      </c>
      <c r="B594" s="480" t="str">
        <f>IF(+NFL!$F37="Washington",+NFL!B37,IF(+NFL!$H37="Washington",+NFL!B37,0))</f>
        <v>Sun</v>
      </c>
      <c r="C594" s="72">
        <f>IF(+NFL!$F37="Washington",+NFL!C37,IF(+NFL!$H37="Washington",+NFL!C37,0))</f>
        <v>44465</v>
      </c>
      <c r="D594" s="73">
        <f>IF(+NFL!$F37="Washington",+NFL!D37,IF(+NFL!$H37="Washington",+NFL!D37,0))</f>
        <v>0.54166666666666663</v>
      </c>
      <c r="E594" s="70" t="str">
        <f>IF(+NFL!$F37="Washington",+NFL!E37,IF(+NFL!$H37="Washington",+NFL!E37,0))</f>
        <v>Fox</v>
      </c>
      <c r="F594" s="189" t="str">
        <f>IF(+NFL!$F37="Washington",+NFL!F37,IF(+NFL!$H37="Washington",+NFL!F37,0))</f>
        <v>Washington</v>
      </c>
      <c r="G594" s="70" t="str">
        <f>IF(+NFL!$F37="Washington",+NFL!G37,IF(+NFL!$H37="Washington",+NFL!G37,0))</f>
        <v>NFCE</v>
      </c>
      <c r="H594" s="189" t="str">
        <f>IF(+NFL!$F37="Washington",+NFL!H37,IF(+NFL!$H37="Washington",+NFL!H37,0))</f>
        <v>Buffalo</v>
      </c>
      <c r="I594" s="70" t="str">
        <f>IF(+NFL!$F37="Washington",+NFL!I37,IF(+NFL!$H37="Washington",+NFL!I37,0))</f>
        <v>AFCE</v>
      </c>
      <c r="J594" s="496" t="str">
        <f>IF(+NFL!$F37="Washington",+NFL!J37,IF(+NFL!$H37="Washington",+NFL!J37,0))</f>
        <v>Buffalo</v>
      </c>
      <c r="K594" s="510" t="str">
        <f>IF(+NFL!$F37="Washington",+NFL!K37,IF(+NFL!$H37="Washington",+NFL!K37,0))</f>
        <v>Washington</v>
      </c>
      <c r="L594" s="572">
        <f>IF(+NFL!$F37="Washington",+NFL!L37,IF(+NFL!$H37="Washington",+NFL!L37,0))</f>
        <v>7.5</v>
      </c>
      <c r="M594" s="573">
        <f>IF(+NFL!$F37="Washington",+NFL!M37,IF(+NFL!$H37="Washington",+NFL!M37,0))</f>
        <v>45.5</v>
      </c>
      <c r="N594" s="583" t="str">
        <f>IF(+NFL!$F37="Washington",+NFL!N37,IF(+NFL!$H37="Washington",+NFL!N37,0))</f>
        <v>Buffalo</v>
      </c>
      <c r="O594" s="584">
        <f>IF(+NFL!$F37="Washington",+NFL!O37,IF(+NFL!$H37="Washington",+NFL!O37,0))</f>
        <v>43</v>
      </c>
      <c r="P594" s="583" t="str">
        <f>IF(+NFL!$F37="Washington",+NFL!P37,IF(+NFL!$H37="Washington",+NFL!P37,0))</f>
        <v>Washington</v>
      </c>
      <c r="Q594" s="585">
        <f>IF(+NFL!$F37="Washington",+NFL!Q37,IF(+NFL!$H37="Washington",+NFL!Q37,0))</f>
        <v>21</v>
      </c>
      <c r="R594" s="586" t="str">
        <f>IF(+NFL!$F37="Washington",+NFL!R37,IF(+NFL!$H37="Washington",+NFL!R37,0))</f>
        <v>Buffalo</v>
      </c>
      <c r="S594" s="585" t="str">
        <f>IF(+NFL!$F37="Washington",+NFL!S37,IF(+NFL!$H37="Washington",+NFL!S37,0))</f>
        <v>Washington</v>
      </c>
      <c r="T594" s="587" t="str">
        <f>IF(+NFL!$F37="Washington",+NFL!T37,IF(+NFL!$H37="Washington",+NFL!T37,0))</f>
        <v>Washington</v>
      </c>
      <c r="U594" s="585" t="str">
        <f>IF(+NFL!$F37="Washington",+NFL!U37,IF(+NFL!$H37="Washington",+NFL!U37,0))</f>
        <v>L</v>
      </c>
      <c r="V594" s="586">
        <f>IF(+NFL!$F35="Washington",+NFL!#REF!,IF(+NFL!$H35="Washington",+NFL!#REF!,0))</f>
        <v>0</v>
      </c>
      <c r="W594" s="585">
        <f>IF(+NFL!$F35="Washington",+NFL!#REF!,IF(+NFL!$H35="Washington",+NFL!#REF!,0))</f>
        <v>0</v>
      </c>
      <c r="X594" s="587">
        <f>IF(+NFL!$F35="Washington",+NFL!#REF!,IF(+NFL!$H35="Washington",+NFL!#REF!,0))</f>
        <v>0</v>
      </c>
      <c r="Y594" s="585">
        <f>IF(+NFL!$F35="Washington",+NFL!#REF!,IF(+NFL!$H35="Washington",+NFL!#REF!,0))</f>
        <v>0</v>
      </c>
      <c r="Z594" s="586">
        <f>IF(+NFL!$F35="Washington",+NFL!#REF!,IF(+NFL!$H35="Washington",+NFL!#REF!,0))</f>
        <v>0</v>
      </c>
      <c r="AA594" s="585">
        <f>IF(+NFL!$F35="Washington",+NFL!#REF!,IF(+NFL!$H35="Washington",+NFL!#REF!,0))</f>
        <v>0</v>
      </c>
      <c r="AB594" s="124">
        <f>IF(+NFL!$F35="Washington",+NFL!#REF!,IF(+NFL!$H35="Washington",+NFL!#REF!,0))</f>
        <v>0</v>
      </c>
      <c r="AC594" s="182">
        <f>IF(+NFL!$F35="Washington",+NFL!#REF!,IF(+NFL!$H35="Washington",+NFL!#REF!,0))</f>
        <v>0</v>
      </c>
      <c r="AD594" s="496">
        <f>IF(+NFL!$F35="Washington",+NFL!#REF!,IF(+NFL!$H35="Washington",+NFL!#REF!,0))</f>
        <v>0</v>
      </c>
      <c r="AE594" s="565">
        <f>IF(+NFL!$F35="Washington",+NFL!#REF!,IF(+NFL!$H35="Washington",+NFL!#REF!,0))</f>
        <v>0</v>
      </c>
      <c r="AF594" s="496">
        <f>IF(+NFL!$F35="Washington",+NFL!#REF!,IF(+NFL!$H35="Washington",+NFL!#REF!,0))</f>
        <v>0</v>
      </c>
      <c r="AG594" s="565">
        <f>IF(+NFL!$F35="Washington",+NFL!#REF!,IF(+NFL!$H35="Washington",+NFL!#REF!,0))</f>
        <v>0</v>
      </c>
      <c r="AH594" s="496">
        <f>IF(+NFL!$F35="Washington",+NFL!#REF!,IF(+NFL!$H35="Washington",+NFL!#REF!,0))</f>
        <v>0</v>
      </c>
      <c r="AI594" s="565">
        <f>IF(+NFL!$F35="Washington",+NFL!#REF!,IF(+NFL!$H35="Washington",+NFL!#REF!,0))</f>
        <v>0</v>
      </c>
      <c r="AJ594" s="496">
        <f>IF(+NFL!$F35="Washington",+NFL!#REF!,IF(+NFL!$H35="Washington",+NFL!#REF!,0))</f>
        <v>0</v>
      </c>
      <c r="AK594" s="565">
        <f>IF(+NFL!$F35="Washington",+NFL!#REF!,IF(+NFL!$H35="Washington",+NFL!#REF!,0))</f>
        <v>0</v>
      </c>
      <c r="AL594" s="100">
        <f>IF(+NFL!$F35="Washington",+NFL!#REF!,IF(+NFL!$H35="Washington",+NFL!#REF!,0))</f>
        <v>0</v>
      </c>
      <c r="AM594" s="82">
        <f>IF(+NFL!$F35="Washington",+NFL!#REF!,IF(+NFL!$H35="Washington",+NFL!#REF!,0))</f>
        <v>0</v>
      </c>
      <c r="AN594" s="81">
        <f>IF(+NFL!$F35="Washington",+NFL!#REF!,IF(+NFL!$H35="Washington",+NFL!#REF!,0))</f>
        <v>0</v>
      </c>
      <c r="AO594" s="83">
        <f>IF(+NFL!$F35="Washington",+NFL!#REF!,IF(+NFL!$H35="Washington",+NFL!#REF!,0))</f>
        <v>0</v>
      </c>
      <c r="AP594" s="480">
        <f>IF(+NFL!$F35="Washington",+NFL!#REF!,IF(+NFL!$H35="Washington",+NFL!#REF!,0))</f>
        <v>0</v>
      </c>
      <c r="AQ594" s="72">
        <f>IF(+NFL!$F35="Washington",+NFL!#REF!,IF(+NFL!$H35="Washington",+NFL!#REF!,0))</f>
        <v>0</v>
      </c>
      <c r="AR594" s="81">
        <f>IF(+NFL!$F35="Washington",+NFL!#REF!,IF(+NFL!$H35="Washington",+NFL!#REF!,0))</f>
        <v>0</v>
      </c>
      <c r="AS594" s="96">
        <f>IF(+NFL!$F35="Washington",+NFL!#REF!,IF(+NFL!$H35="Washington",+NFL!#REF!,0))</f>
        <v>0</v>
      </c>
      <c r="AT594" s="96">
        <f>IF(+NFL!$F35="Washington",+NFL!#REF!,IF(+NFL!$H35="Washington",+NFL!#REF!,0))</f>
        <v>0</v>
      </c>
      <c r="AU594" s="81">
        <f>IF(+NFL!$F35="Washington",+NFL!#REF!,IF(+NFL!$H35="Washington",+NFL!#REF!,0))</f>
        <v>0</v>
      </c>
      <c r="AV594" s="96">
        <f>IF(+NFL!$F35="Washington",+NFL!#REF!,IF(+NFL!$H35="Washington",+NFL!#REF!,0))</f>
        <v>0</v>
      </c>
      <c r="AW594" s="70">
        <f>IF(+NFL!$F35="Washington",+NFL!#REF!,IF(+NFL!$H35="Washington",+NFL!#REF!,0))</f>
        <v>0</v>
      </c>
      <c r="AX594" s="96">
        <f>IF(+NFL!$F35="Washington",+NFL!#REF!,IF(+NFL!$H35="Washington",+NFL!#REF!,0))</f>
        <v>0</v>
      </c>
      <c r="AY594" s="81">
        <f>IF(+NFL!$F35="Washington",+NFL!#REF!,IF(+NFL!$H35="Washington",+NFL!#REF!,0))</f>
        <v>0</v>
      </c>
      <c r="AZ594" s="96">
        <f>IF(+NFL!$F35="Washington",+NFL!#REF!,IF(+NFL!$H35="Washington",+NFL!#REF!,0))</f>
        <v>0</v>
      </c>
      <c r="BA594" s="70">
        <f>IF(+NFL!$F35="Washington",+NFL!#REF!,IF(+NFL!$H35="Washington",+NFL!#REF!,0))</f>
        <v>0</v>
      </c>
      <c r="BB594" s="70">
        <f>IF(+NFL!$F35="Washington",+NFL!#REF!,IF(+NFL!$H35="Washington",+NFL!#REF!,0))</f>
        <v>0</v>
      </c>
      <c r="BC594" s="592">
        <f>IF(+NFL!$F35="Washington",+NFL!#REF!,IF(+NFL!$H35="Washington",+NFL!#REF!,0))</f>
        <v>0</v>
      </c>
      <c r="BD594" s="81">
        <f>IF(+NFL!$F35="Washington",+NFL!#REF!,IF(+NFL!$H35="Washington",+NFL!#REF!,0))</f>
        <v>0</v>
      </c>
      <c r="BE594" s="96">
        <f>IF(+NFL!$F35="Washington",+NFL!#REF!,IF(+NFL!$H35="Washington",+NFL!#REF!,0))</f>
        <v>0</v>
      </c>
      <c r="BF594" s="70">
        <f>IF(+NFL!$F35="Washington",+NFL!#REF!,IF(+NFL!$H35="Washington",+NFL!#REF!,0))</f>
        <v>0</v>
      </c>
      <c r="BG594" s="81">
        <f>IF(+NFL!$F35="Washington",+NFL!#REF!,IF(+NFL!$H35="Washington",+NFL!#REF!,0))</f>
        <v>0</v>
      </c>
      <c r="BH594" s="96">
        <f>IF(+NFL!$F35="Washington",+NFL!#REF!,IF(+NFL!$H35="Washington",+NFL!#REF!,0))</f>
        <v>0</v>
      </c>
      <c r="BI594" s="70">
        <f>IF(+NFL!$F35="Washington",+NFL!#REF!,IF(+NFL!$H35="Washington",+NFL!#REF!,0))</f>
        <v>0</v>
      </c>
      <c r="BJ594" s="124">
        <f>IF(+NFL!$F35="Washington",+NFL!#REF!,IF(+NFL!$H35="Washington",+NFL!#REF!,0))</f>
        <v>0</v>
      </c>
      <c r="BK594" s="182">
        <f>IF(+NFL!$F35="Washington",+NFL!#REF!,IF(+NFL!$H35="Washington",+NFL!#REF!,0))</f>
        <v>0</v>
      </c>
    </row>
    <row r="595" spans="1:63" s="310" customFormat="1" x14ac:dyDescent="0.8">
      <c r="A595" s="70">
        <f>IF(+NFL!$F53="Washington",+NFL!A53,IF(+NFL!$H53="Washington",+NFL!A53,0))</f>
        <v>4</v>
      </c>
      <c r="B595" s="480" t="str">
        <f>IF(+NFL!$F53="Washington",+NFL!B53,IF(+NFL!$H53="Washington",+NFL!B53,0))</f>
        <v>Sun</v>
      </c>
      <c r="C595" s="72">
        <f>IF(+NFL!$F53="Washington",+NFL!C53,IF(+NFL!$H53="Washington",+NFL!C53,0))</f>
        <v>44472</v>
      </c>
      <c r="D595" s="73">
        <f>IF(+NFL!$F53="Washington",+NFL!D53,IF(+NFL!$H53="Washington",+NFL!D53,0))</f>
        <v>0.54166666666666663</v>
      </c>
      <c r="E595" s="70" t="str">
        <f>IF(+NFL!$F53="Washington",+NFL!E53,IF(+NFL!$H53="Washington",+NFL!E53,0))</f>
        <v>Fox</v>
      </c>
      <c r="F595" s="189" t="str">
        <f>IF(+NFL!$F53="Washington",+NFL!F53,IF(+NFL!$H53="Washington",+NFL!F53,0))</f>
        <v>Washington</v>
      </c>
      <c r="G595" s="70" t="str">
        <f>IF(+NFL!$F53="Washington",+NFL!G53,IF(+NFL!$H53="Washington",+NFL!G53,0))</f>
        <v>NFCE</v>
      </c>
      <c r="H595" s="189" t="str">
        <f>IF(+NFL!$F53="Washington",+NFL!H53,IF(+NFL!$H53="Washington",+NFL!H53,0))</f>
        <v>Atlanta</v>
      </c>
      <c r="I595" s="70" t="str">
        <f>IF(+NFL!$F53="Washington",+NFL!I53,IF(+NFL!$H53="Washington",+NFL!I53,0))</f>
        <v>NFCS</v>
      </c>
      <c r="J595" s="496" t="str">
        <f>IF(+NFL!$F53="Washington",+NFL!J53,IF(+NFL!$H53="Washington",+NFL!J53,0))</f>
        <v>Washington</v>
      </c>
      <c r="K595" s="510" t="str">
        <f>IF(+NFL!$F53="Washington",+NFL!K53,IF(+NFL!$H53="Washington",+NFL!K53,0))</f>
        <v>Atlanta</v>
      </c>
      <c r="L595" s="572">
        <f>IF(+NFL!$F53="Washington",+NFL!L53,IF(+NFL!$H53="Washington",+NFL!L53,0))</f>
        <v>1.5</v>
      </c>
      <c r="M595" s="573">
        <f>IF(+NFL!$F53="Washington",+NFL!M53,IF(+NFL!$H53="Washington",+NFL!M53,0))</f>
        <v>48</v>
      </c>
      <c r="N595" s="583" t="str">
        <f>IF(+NFL!$F53="Washington",+NFL!N53,IF(+NFL!$H53="Washington",+NFL!N53,0))</f>
        <v>Washington</v>
      </c>
      <c r="O595" s="584">
        <f>IF(+NFL!$F53="Washington",+NFL!O53,IF(+NFL!$H53="Washington",+NFL!O53,0))</f>
        <v>34</v>
      </c>
      <c r="P595" s="583" t="str">
        <f>IF(+NFL!$F53="Washington",+NFL!P53,IF(+NFL!$H53="Washington",+NFL!P53,0))</f>
        <v>Atlanta</v>
      </c>
      <c r="Q595" s="585">
        <f>IF(+NFL!$F53="Washington",+NFL!Q53,IF(+NFL!$H53="Washington",+NFL!Q53,0))</f>
        <v>30</v>
      </c>
      <c r="R595" s="586" t="str">
        <f>IF(+NFL!$F53="Washington",+NFL!R53,IF(+NFL!$H53="Washington",+NFL!R53,0))</f>
        <v>Washington</v>
      </c>
      <c r="S595" s="585" t="str">
        <f>IF(+NFL!$F53="Washington",+NFL!S53,IF(+NFL!$H53="Washington",+NFL!S53,0))</f>
        <v>Atlanta</v>
      </c>
      <c r="T595" s="587" t="str">
        <f>IF(+NFL!$F53="Washington",+NFL!T53,IF(+NFL!$H53="Washington",+NFL!T53,0))</f>
        <v>Washington</v>
      </c>
      <c r="U595" s="585" t="str">
        <f>IF(+NFL!$F53="Washington",+NFL!U53,IF(+NFL!$H53="Washington",+NFL!U53,0))</f>
        <v>W</v>
      </c>
      <c r="V595" s="586">
        <f>IF(+NFL!$F63="Washington",+NFL!#REF!,IF(+NFL!$H63="Washington",+NFL!#REF!,0))</f>
        <v>0</v>
      </c>
      <c r="W595" s="585">
        <f>IF(+NFL!$F63="Washington",+NFL!#REF!,IF(+NFL!$H63="Washington",+NFL!#REF!,0))</f>
        <v>0</v>
      </c>
      <c r="X595" s="587">
        <f>IF(+NFL!$F63="Washington",+NFL!#REF!,IF(+NFL!$H63="Washington",+NFL!#REF!,0))</f>
        <v>0</v>
      </c>
      <c r="Y595" s="585">
        <f>IF(+NFL!$F63="Washington",+NFL!#REF!,IF(+NFL!$H63="Washington",+NFL!#REF!,0))</f>
        <v>0</v>
      </c>
      <c r="Z595" s="586">
        <f>IF(+NFL!$F63="Washington",+NFL!#REF!,IF(+NFL!$H63="Washington",+NFL!#REF!,0))</f>
        <v>0</v>
      </c>
      <c r="AA595" s="585">
        <f>IF(+NFL!$F63="Washington",+NFL!#REF!,IF(+NFL!$H63="Washington",+NFL!#REF!,0))</f>
        <v>0</v>
      </c>
      <c r="AB595" s="124">
        <f>IF(+NFL!$F63="Washington",+NFL!#REF!,IF(+NFL!$H63="Washington",+NFL!#REF!,0))</f>
        <v>0</v>
      </c>
      <c r="AC595" s="182">
        <f>IF(+NFL!$F63="Washington",+NFL!#REF!,IF(+NFL!$H63="Washington",+NFL!#REF!,0))</f>
        <v>0</v>
      </c>
      <c r="AD595" s="496">
        <f>IF(+NFL!$F63="Washington",+NFL!#REF!,IF(+NFL!$H63="Washington",+NFL!#REF!,0))</f>
        <v>0</v>
      </c>
      <c r="AE595" s="565">
        <f>IF(+NFL!$F63="Washington",+NFL!#REF!,IF(+NFL!$H63="Washington",+NFL!#REF!,0))</f>
        <v>0</v>
      </c>
      <c r="AF595" s="496">
        <f>IF(+NFL!$F63="Washington",+NFL!#REF!,IF(+NFL!$H63="Washington",+NFL!#REF!,0))</f>
        <v>0</v>
      </c>
      <c r="AG595" s="565">
        <f>IF(+NFL!$F63="Washington",+NFL!#REF!,IF(+NFL!$H63="Washington",+NFL!#REF!,0))</f>
        <v>0</v>
      </c>
      <c r="AH595" s="496">
        <f>IF(+NFL!$F63="Washington",+NFL!#REF!,IF(+NFL!$H63="Washington",+NFL!#REF!,0))</f>
        <v>0</v>
      </c>
      <c r="AI595" s="565">
        <f>IF(+NFL!$F63="Washington",+NFL!#REF!,IF(+NFL!$H63="Washington",+NFL!#REF!,0))</f>
        <v>0</v>
      </c>
      <c r="AJ595" s="496">
        <f>IF(+NFL!$F63="Washington",+NFL!#REF!,IF(+NFL!$H63="Washington",+NFL!#REF!,0))</f>
        <v>0</v>
      </c>
      <c r="AK595" s="565">
        <f>IF(+NFL!$F63="Washington",+NFL!#REF!,IF(+NFL!$H63="Washington",+NFL!#REF!,0))</f>
        <v>0</v>
      </c>
      <c r="AL595" s="100">
        <f>IF(+NFL!$F63="Washington",+NFL!#REF!,IF(+NFL!$H63="Washington",+NFL!#REF!,0))</f>
        <v>0</v>
      </c>
      <c r="AM595" s="82">
        <f>IF(+NFL!$F63="Washington",+NFL!#REF!,IF(+NFL!$H63="Washington",+NFL!#REF!,0))</f>
        <v>0</v>
      </c>
      <c r="AN595" s="81">
        <f>IF(+NFL!$F63="Washington",+NFL!#REF!,IF(+NFL!$H63="Washington",+NFL!#REF!,0))</f>
        <v>0</v>
      </c>
      <c r="AO595" s="83">
        <f>IF(+NFL!$F63="Washington",+NFL!#REF!,IF(+NFL!$H63="Washington",+NFL!#REF!,0))</f>
        <v>0</v>
      </c>
      <c r="AP595" s="480">
        <f>IF(+NFL!$F63="Washington",+NFL!#REF!,IF(+NFL!$H63="Washington",+NFL!#REF!,0))</f>
        <v>0</v>
      </c>
      <c r="AQ595" s="72">
        <f>IF(+NFL!$F63="Washington",+NFL!#REF!,IF(+NFL!$H63="Washington",+NFL!#REF!,0))</f>
        <v>0</v>
      </c>
      <c r="AR595" s="81">
        <f>IF(+NFL!$F63="Washington",+NFL!#REF!,IF(+NFL!$H63="Washington",+NFL!#REF!,0))</f>
        <v>0</v>
      </c>
      <c r="AS595" s="96">
        <f>IF(+NFL!$F63="Washington",+NFL!#REF!,IF(+NFL!$H63="Washington",+NFL!#REF!,0))</f>
        <v>0</v>
      </c>
      <c r="AT595" s="96">
        <f>IF(+NFL!$F63="Washington",+NFL!#REF!,IF(+NFL!$H63="Washington",+NFL!#REF!,0))</f>
        <v>0</v>
      </c>
      <c r="AU595" s="81">
        <f>IF(+NFL!$F63="Washington",+NFL!#REF!,IF(+NFL!$H63="Washington",+NFL!#REF!,0))</f>
        <v>0</v>
      </c>
      <c r="AV595" s="96">
        <f>IF(+NFL!$F63="Washington",+NFL!#REF!,IF(+NFL!$H63="Washington",+NFL!#REF!,0))</f>
        <v>0</v>
      </c>
      <c r="AW595" s="70">
        <f>IF(+NFL!$F63="Washington",+NFL!#REF!,IF(+NFL!$H63="Washington",+NFL!#REF!,0))</f>
        <v>0</v>
      </c>
      <c r="AX595" s="96">
        <f>IF(+NFL!$F63="Washington",+NFL!#REF!,IF(+NFL!$H63="Washington",+NFL!#REF!,0))</f>
        <v>0</v>
      </c>
      <c r="AY595" s="81">
        <f>IF(+NFL!$F63="Washington",+NFL!#REF!,IF(+NFL!$H63="Washington",+NFL!#REF!,0))</f>
        <v>0</v>
      </c>
      <c r="AZ595" s="96">
        <f>IF(+NFL!$F63="Washington",+NFL!#REF!,IF(+NFL!$H63="Washington",+NFL!#REF!,0))</f>
        <v>0</v>
      </c>
      <c r="BA595" s="70">
        <f>IF(+NFL!$F63="Washington",+NFL!#REF!,IF(+NFL!$H63="Washington",+NFL!#REF!,0))</f>
        <v>0</v>
      </c>
      <c r="BB595" s="70">
        <f>IF(+NFL!$F63="Washington",+NFL!#REF!,IF(+NFL!$H63="Washington",+NFL!#REF!,0))</f>
        <v>0</v>
      </c>
      <c r="BC595" s="592">
        <f>IF(+NFL!$F63="Washington",+NFL!#REF!,IF(+NFL!$H63="Washington",+NFL!#REF!,0))</f>
        <v>0</v>
      </c>
      <c r="BD595" s="81">
        <f>IF(+NFL!$F63="Washington",+NFL!#REF!,IF(+NFL!$H63="Washington",+NFL!#REF!,0))</f>
        <v>0</v>
      </c>
      <c r="BE595" s="96">
        <f>IF(+NFL!$F63="Washington",+NFL!#REF!,IF(+NFL!$H63="Washington",+NFL!#REF!,0))</f>
        <v>0</v>
      </c>
      <c r="BF595" s="70">
        <f>IF(+NFL!$F63="Washington",+NFL!#REF!,IF(+NFL!$H63="Washington",+NFL!#REF!,0))</f>
        <v>0</v>
      </c>
      <c r="BG595" s="81">
        <f>IF(+NFL!$F63="Washington",+NFL!#REF!,IF(+NFL!$H63="Washington",+NFL!#REF!,0))</f>
        <v>0</v>
      </c>
      <c r="BH595" s="96">
        <f>IF(+NFL!$F63="Washington",+NFL!#REF!,IF(+NFL!$H63="Washington",+NFL!#REF!,0))</f>
        <v>0</v>
      </c>
      <c r="BI595" s="70">
        <f>IF(+NFL!$F63="Washington",+NFL!#REF!,IF(+NFL!$H63="Washington",+NFL!#REF!,0))</f>
        <v>0</v>
      </c>
      <c r="BJ595" s="124">
        <f>IF(+NFL!$F63="Washington",+NFL!#REF!,IF(+NFL!$H63="Washington",+NFL!#REF!,0))</f>
        <v>0</v>
      </c>
      <c r="BK595" s="182">
        <f>IF(+NFL!$F63="Washington",+NFL!#REF!,IF(+NFL!$H63="Washington",+NFL!#REF!,0))</f>
        <v>0</v>
      </c>
    </row>
    <row r="596" spans="1:63" s="310" customFormat="1" x14ac:dyDescent="0.8">
      <c r="A596" s="70">
        <f>IF(+NFL!$F74="Washington",+NFL!A74,IF(+NFL!$H74="Washington",+NFL!A74,0))</f>
        <v>5</v>
      </c>
      <c r="B596" s="480" t="str">
        <f>IF(+NFL!$F74="Washington",+NFL!B74,IF(+NFL!$H74="Washington",+NFL!B74,0))</f>
        <v>Sun</v>
      </c>
      <c r="C596" s="72">
        <f>IF(+NFL!$F74="Washington",+NFL!C74,IF(+NFL!$H74="Washington",+NFL!C74,0))</f>
        <v>44479</v>
      </c>
      <c r="D596" s="73">
        <f>IF(+NFL!$F74="Washington",+NFL!D74,IF(+NFL!$H74="Washington",+NFL!D74,0))</f>
        <v>0.54166666666666663</v>
      </c>
      <c r="E596" s="70" t="str">
        <f>IF(+NFL!$F74="Washington",+NFL!E74,IF(+NFL!$H74="Washington",+NFL!E74,0))</f>
        <v>CBS</v>
      </c>
      <c r="F596" s="189" t="str">
        <f>IF(+NFL!$F74="Washington",+NFL!F74,IF(+NFL!$H74="Washington",+NFL!F74,0))</f>
        <v>New Orleans</v>
      </c>
      <c r="G596" s="70" t="str">
        <f>IF(+NFL!$F74="Washington",+NFL!G74,IF(+NFL!$H74="Washington",+NFL!G74,0))</f>
        <v>NFCS</v>
      </c>
      <c r="H596" s="189" t="str">
        <f>IF(+NFL!$F74="Washington",+NFL!H74,IF(+NFL!$H74="Washington",+NFL!H74,0))</f>
        <v>Washington</v>
      </c>
      <c r="I596" s="70" t="str">
        <f>IF(+NFL!$F74="Washington",+NFL!I74,IF(+NFL!$H74="Washington",+NFL!I74,0))</f>
        <v>NFCE</v>
      </c>
      <c r="J596" s="496" t="str">
        <f>IF(+NFL!$F74="Washington",+NFL!J74,IF(+NFL!$H74="Washington",+NFL!J74,0))</f>
        <v>New Orleans</v>
      </c>
      <c r="K596" s="510" t="str">
        <f>IF(+NFL!$F74="Washington",+NFL!K74,IF(+NFL!$H74="Washington",+NFL!K74,0))</f>
        <v>Washington</v>
      </c>
      <c r="L596" s="572">
        <f>IF(+NFL!$F74="Washington",+NFL!L74,IF(+NFL!$H74="Washington",+NFL!L74,0))</f>
        <v>1.5</v>
      </c>
      <c r="M596" s="573">
        <f>IF(+NFL!$F74="Washington",+NFL!M74,IF(+NFL!$H74="Washington",+NFL!M74,0))</f>
        <v>44.5</v>
      </c>
      <c r="N596" s="583" t="str">
        <f>IF(+NFL!$F74="Washington",+NFL!N74,IF(+NFL!$H74="Washington",+NFL!N74,0))</f>
        <v>New Orleans</v>
      </c>
      <c r="O596" s="584">
        <f>IF(+NFL!$F74="Washington",+NFL!O74,IF(+NFL!$H74="Washington",+NFL!O74,0))</f>
        <v>33</v>
      </c>
      <c r="P596" s="583" t="str">
        <f>IF(+NFL!$F74="Washington",+NFL!P74,IF(+NFL!$H74="Washington",+NFL!P74,0))</f>
        <v>Washington</v>
      </c>
      <c r="Q596" s="585">
        <f>IF(+NFL!$F74="Washington",+NFL!Q74,IF(+NFL!$H74="Washington",+NFL!Q74,0))</f>
        <v>22</v>
      </c>
      <c r="R596" s="586" t="str">
        <f>IF(+NFL!$F74="Washington",+NFL!R74,IF(+NFL!$H74="Washington",+NFL!R74,0))</f>
        <v>New Orleans</v>
      </c>
      <c r="S596" s="585" t="str">
        <f>IF(+NFL!$F74="Washington",+NFL!S74,IF(+NFL!$H74="Washington",+NFL!S74,0))</f>
        <v>Washington</v>
      </c>
      <c r="T596" s="587" t="str">
        <f>IF(+NFL!$F74="Washington",+NFL!T74,IF(+NFL!$H74="Washington",+NFL!T74,0))</f>
        <v>Washington</v>
      </c>
      <c r="U596" s="585" t="str">
        <f>IF(+NFL!$F74="Washington",+NFL!U74,IF(+NFL!$H74="Washington",+NFL!U74,0))</f>
        <v>L</v>
      </c>
      <c r="V596" s="586">
        <f>IF(+NFL!$F73="Washington",+NFL!#REF!,IF(+NFL!$H73="Washington",+NFL!#REF!,0))</f>
        <v>0</v>
      </c>
      <c r="W596" s="585">
        <f>IF(+NFL!$F73="Washington",+NFL!#REF!,IF(+NFL!$H73="Washington",+NFL!#REF!,0))</f>
        <v>0</v>
      </c>
      <c r="X596" s="587">
        <f>IF(+NFL!$F73="Washington",+NFL!#REF!,IF(+NFL!$H73="Washington",+NFL!#REF!,0))</f>
        <v>0</v>
      </c>
      <c r="Y596" s="585">
        <f>IF(+NFL!$F73="Washington",+NFL!#REF!,IF(+NFL!$H73="Washington",+NFL!#REF!,0))</f>
        <v>0</v>
      </c>
      <c r="Z596" s="586">
        <f>IF(+NFL!$F73="Washington",+NFL!#REF!,IF(+NFL!$H73="Washington",+NFL!#REF!,0))</f>
        <v>0</v>
      </c>
      <c r="AA596" s="585">
        <f>IF(+NFL!$F73="Washington",+NFL!#REF!,IF(+NFL!$H73="Washington",+NFL!#REF!,0))</f>
        <v>0</v>
      </c>
      <c r="AB596" s="124">
        <f>IF(+NFL!$F73="Washington",+NFL!#REF!,IF(+NFL!$H73="Washington",+NFL!#REF!,0))</f>
        <v>0</v>
      </c>
      <c r="AC596" s="182">
        <f>IF(+NFL!$F73="Washington",+NFL!#REF!,IF(+NFL!$H73="Washington",+NFL!#REF!,0))</f>
        <v>0</v>
      </c>
      <c r="AD596" s="496">
        <f>IF(+NFL!$F73="Washington",+NFL!#REF!,IF(+NFL!$H73="Washington",+NFL!#REF!,0))</f>
        <v>0</v>
      </c>
      <c r="AE596" s="565">
        <f>IF(+NFL!$F73="Washington",+NFL!#REF!,IF(+NFL!$H73="Washington",+NFL!#REF!,0))</f>
        <v>0</v>
      </c>
      <c r="AF596" s="496">
        <f>IF(+NFL!$F73="Washington",+NFL!#REF!,IF(+NFL!$H73="Washington",+NFL!#REF!,0))</f>
        <v>0</v>
      </c>
      <c r="AG596" s="565">
        <f>IF(+NFL!$F73="Washington",+NFL!#REF!,IF(+NFL!$H73="Washington",+NFL!#REF!,0))</f>
        <v>0</v>
      </c>
      <c r="AH596" s="496">
        <f>IF(+NFL!$F73="Washington",+NFL!#REF!,IF(+NFL!$H73="Washington",+NFL!#REF!,0))</f>
        <v>0</v>
      </c>
      <c r="AI596" s="565">
        <f>IF(+NFL!$F73="Washington",+NFL!#REF!,IF(+NFL!$H73="Washington",+NFL!#REF!,0))</f>
        <v>0</v>
      </c>
      <c r="AJ596" s="496">
        <f>IF(+NFL!$F73="Washington",+NFL!#REF!,IF(+NFL!$H73="Washington",+NFL!#REF!,0))</f>
        <v>0</v>
      </c>
      <c r="AK596" s="565">
        <f>IF(+NFL!$F73="Washington",+NFL!#REF!,IF(+NFL!$H73="Washington",+NFL!#REF!,0))</f>
        <v>0</v>
      </c>
      <c r="AL596" s="100">
        <f>IF(+NFL!$F73="Washington",+NFL!#REF!,IF(+NFL!$H73="Washington",+NFL!#REF!,0))</f>
        <v>0</v>
      </c>
      <c r="AM596" s="82">
        <f>IF(+NFL!$F73="Washington",+NFL!#REF!,IF(+NFL!$H73="Washington",+NFL!#REF!,0))</f>
        <v>0</v>
      </c>
      <c r="AN596" s="81">
        <f>IF(+NFL!$F73="Washington",+NFL!#REF!,IF(+NFL!$H73="Washington",+NFL!#REF!,0))</f>
        <v>0</v>
      </c>
      <c r="AO596" s="83">
        <f>IF(+NFL!$F73="Washington",+NFL!#REF!,IF(+NFL!$H73="Washington",+NFL!#REF!,0))</f>
        <v>0</v>
      </c>
      <c r="AP596" s="480">
        <f>IF(+NFL!$F73="Washington",+NFL!#REF!,IF(+NFL!$H73="Washington",+NFL!#REF!,0))</f>
        <v>0</v>
      </c>
      <c r="AQ596" s="72">
        <f>IF(+NFL!$F73="Washington",+NFL!#REF!,IF(+NFL!$H73="Washington",+NFL!#REF!,0))</f>
        <v>0</v>
      </c>
      <c r="AR596" s="81">
        <f>IF(+NFL!$F73="Washington",+NFL!#REF!,IF(+NFL!$H73="Washington",+NFL!#REF!,0))</f>
        <v>0</v>
      </c>
      <c r="AS596" s="96">
        <f>IF(+NFL!$F73="Washington",+NFL!#REF!,IF(+NFL!$H73="Washington",+NFL!#REF!,0))</f>
        <v>0</v>
      </c>
      <c r="AT596" s="96">
        <f>IF(+NFL!$F73="Washington",+NFL!#REF!,IF(+NFL!$H73="Washington",+NFL!#REF!,0))</f>
        <v>0</v>
      </c>
      <c r="AU596" s="81">
        <f>IF(+NFL!$F73="Washington",+NFL!#REF!,IF(+NFL!$H73="Washington",+NFL!#REF!,0))</f>
        <v>0</v>
      </c>
      <c r="AV596" s="96">
        <f>IF(+NFL!$F73="Washington",+NFL!#REF!,IF(+NFL!$H73="Washington",+NFL!#REF!,0))</f>
        <v>0</v>
      </c>
      <c r="AW596" s="70">
        <f>IF(+NFL!$F73="Washington",+NFL!#REF!,IF(+NFL!$H73="Washington",+NFL!#REF!,0))</f>
        <v>0</v>
      </c>
      <c r="AX596" s="96">
        <f>IF(+NFL!$F73="Washington",+NFL!#REF!,IF(+NFL!$H73="Washington",+NFL!#REF!,0))</f>
        <v>0</v>
      </c>
      <c r="AY596" s="81">
        <f>IF(+NFL!$F73="Washington",+NFL!#REF!,IF(+NFL!$H73="Washington",+NFL!#REF!,0))</f>
        <v>0</v>
      </c>
      <c r="AZ596" s="96">
        <f>IF(+NFL!$F73="Washington",+NFL!#REF!,IF(+NFL!$H73="Washington",+NFL!#REF!,0))</f>
        <v>0</v>
      </c>
      <c r="BA596" s="70">
        <f>IF(+NFL!$F73="Washington",+NFL!#REF!,IF(+NFL!$H73="Washington",+NFL!#REF!,0))</f>
        <v>0</v>
      </c>
      <c r="BB596" s="70">
        <f>IF(+NFL!$F73="Washington",+NFL!#REF!,IF(+NFL!$H73="Washington",+NFL!#REF!,0))</f>
        <v>0</v>
      </c>
      <c r="BC596" s="592">
        <f>IF(+NFL!$F73="Washington",+NFL!#REF!,IF(+NFL!$H73="Washington",+NFL!#REF!,0))</f>
        <v>0</v>
      </c>
      <c r="BD596" s="81">
        <f>IF(+NFL!$F73="Washington",+NFL!#REF!,IF(+NFL!$H73="Washington",+NFL!#REF!,0))</f>
        <v>0</v>
      </c>
      <c r="BE596" s="96">
        <f>IF(+NFL!$F73="Washington",+NFL!#REF!,IF(+NFL!$H73="Washington",+NFL!#REF!,0))</f>
        <v>0</v>
      </c>
      <c r="BF596" s="70">
        <f>IF(+NFL!$F73="Washington",+NFL!#REF!,IF(+NFL!$H73="Washington",+NFL!#REF!,0))</f>
        <v>0</v>
      </c>
      <c r="BG596" s="81">
        <f>IF(+NFL!$F73="Washington",+NFL!#REF!,IF(+NFL!$H73="Washington",+NFL!#REF!,0))</f>
        <v>0</v>
      </c>
      <c r="BH596" s="96">
        <f>IF(+NFL!$F73="Washington",+NFL!#REF!,IF(+NFL!$H73="Washington",+NFL!#REF!,0))</f>
        <v>0</v>
      </c>
      <c r="BI596" s="70">
        <f>IF(+NFL!$F73="Washington",+NFL!#REF!,IF(+NFL!$H73="Washington",+NFL!#REF!,0))</f>
        <v>0</v>
      </c>
      <c r="BJ596" s="124">
        <f>IF(+NFL!$F73="Washington",+NFL!#REF!,IF(+NFL!$H73="Washington",+NFL!#REF!,0))</f>
        <v>0</v>
      </c>
      <c r="BK596" s="182">
        <f>IF(+NFL!$F73="Washington",+NFL!#REF!,IF(+NFL!$H73="Washington",+NFL!#REF!,0))</f>
        <v>0</v>
      </c>
    </row>
    <row r="597" spans="1:63" s="310" customFormat="1" x14ac:dyDescent="0.8">
      <c r="A597" s="70">
        <f>IF(+NFL!$F90="Washington",+NFL!A90,IF(+NFL!$H90="Washington",+NFL!A90,0))</f>
        <v>6</v>
      </c>
      <c r="B597" s="480" t="str">
        <f>IF(+NFL!$F90="Washington",+NFL!B90,IF(+NFL!$H90="Washington",+NFL!B90,0))</f>
        <v>Sun</v>
      </c>
      <c r="C597" s="72">
        <f>IF(+NFL!$F90="Washington",+NFL!C90,IF(+NFL!$H90="Washington",+NFL!C90,0))</f>
        <v>44486</v>
      </c>
      <c r="D597" s="73">
        <f>IF(+NFL!$F90="Washington",+NFL!D90,IF(+NFL!$H90="Washington",+NFL!D90,0))</f>
        <v>0.54166666666666663</v>
      </c>
      <c r="E597" s="70" t="str">
        <f>IF(+NFL!$F90="Washington",+NFL!E90,IF(+NFL!$H90="Washington",+NFL!E90,0))</f>
        <v>CBS</v>
      </c>
      <c r="F597" s="189" t="str">
        <f>IF(+NFL!$F90="Washington",+NFL!F90,IF(+NFL!$H90="Washington",+NFL!F90,0))</f>
        <v>Kansas City</v>
      </c>
      <c r="G597" s="70" t="str">
        <f>IF(+NFL!$F90="Washington",+NFL!G90,IF(+NFL!$H90="Washington",+NFL!G90,0))</f>
        <v>AFCW</v>
      </c>
      <c r="H597" s="189" t="str">
        <f>IF(+NFL!$F90="Washington",+NFL!H90,IF(+NFL!$H90="Washington",+NFL!H90,0))</f>
        <v>Washington</v>
      </c>
      <c r="I597" s="70" t="str">
        <f>IF(+NFL!$F90="Washington",+NFL!I90,IF(+NFL!$H90="Washington",+NFL!I90,0))</f>
        <v>NFCE</v>
      </c>
      <c r="J597" s="496" t="str">
        <f>IF(+NFL!$F90="Washington",+NFL!J90,IF(+NFL!$H90="Washington",+NFL!J90,0))</f>
        <v>Kansas City</v>
      </c>
      <c r="K597" s="510" t="str">
        <f>IF(+NFL!$F90="Washington",+NFL!K90,IF(+NFL!$H90="Washington",+NFL!K90,0))</f>
        <v>Washington</v>
      </c>
      <c r="L597" s="572">
        <f>IF(+NFL!$F90="Washington",+NFL!L90,IF(+NFL!$H90="Washington",+NFL!L90,0))</f>
        <v>6.5</v>
      </c>
      <c r="M597" s="573">
        <f>IF(+NFL!$F90="Washington",+NFL!M90,IF(+NFL!$H90="Washington",+NFL!M90,0))</f>
        <v>54.5</v>
      </c>
      <c r="N597" s="583" t="str">
        <f>IF(+NFL!$F90="Washington",+NFL!N90,IF(+NFL!$H90="Washington",+NFL!N90,0))</f>
        <v>Kansas City</v>
      </c>
      <c r="O597" s="584">
        <f>IF(+NFL!$F90="Washington",+NFL!O90,IF(+NFL!$H90="Washington",+NFL!O90,0))</f>
        <v>31</v>
      </c>
      <c r="P597" s="583" t="str">
        <f>IF(+NFL!$F90="Washington",+NFL!P90,IF(+NFL!$H90="Washington",+NFL!P90,0))</f>
        <v>Washington</v>
      </c>
      <c r="Q597" s="585">
        <f>IF(+NFL!$F90="Washington",+NFL!Q90,IF(+NFL!$H90="Washington",+NFL!Q90,0))</f>
        <v>13</v>
      </c>
      <c r="R597" s="586" t="str">
        <f>IF(+NFL!$F90="Washington",+NFL!R90,IF(+NFL!$H90="Washington",+NFL!R90,0))</f>
        <v>Kansas City</v>
      </c>
      <c r="S597" s="585" t="str">
        <f>IF(+NFL!$F90="Washington",+NFL!S90,IF(+NFL!$H90="Washington",+NFL!S90,0))</f>
        <v>Washington</v>
      </c>
      <c r="T597" s="587" t="str">
        <f>IF(+NFL!$F90="Washington",+NFL!T90,IF(+NFL!$H90="Washington",+NFL!T90,0))</f>
        <v>Kansas City</v>
      </c>
      <c r="U597" s="585" t="str">
        <f>IF(+NFL!$F90="Washington",+NFL!U90,IF(+NFL!$H90="Washington",+NFL!U90,0))</f>
        <v>W</v>
      </c>
      <c r="V597" s="586">
        <f>IF(+NFL!$F93="Washington",+NFL!#REF!,IF(+NFL!$H93="Washington",+NFL!#REF!,0))</f>
        <v>0</v>
      </c>
      <c r="W597" s="585">
        <f>IF(+NFL!$F93="Washington",+NFL!#REF!,IF(+NFL!$H93="Washington",+NFL!#REF!,0))</f>
        <v>0</v>
      </c>
      <c r="X597" s="587">
        <f>IF(+NFL!$F93="Washington",+NFL!#REF!,IF(+NFL!$H93="Washington",+NFL!#REF!,0))</f>
        <v>0</v>
      </c>
      <c r="Y597" s="585">
        <f>IF(+NFL!$F93="Washington",+NFL!#REF!,IF(+NFL!$H93="Washington",+NFL!#REF!,0))</f>
        <v>0</v>
      </c>
      <c r="Z597" s="586">
        <f>IF(+NFL!$F93="Washington",+NFL!#REF!,IF(+NFL!$H93="Washington",+NFL!#REF!,0))</f>
        <v>0</v>
      </c>
      <c r="AA597" s="585">
        <f>IF(+NFL!$F93="Washington",+NFL!#REF!,IF(+NFL!$H93="Washington",+NFL!#REF!,0))</f>
        <v>0</v>
      </c>
      <c r="AB597" s="124">
        <f>IF(+NFL!$F93="Washington",+NFL!#REF!,IF(+NFL!$H93="Washington",+NFL!#REF!,0))</f>
        <v>0</v>
      </c>
      <c r="AC597" s="182">
        <f>IF(+NFL!$F93="Washington",+NFL!#REF!,IF(+NFL!$H93="Washington",+NFL!#REF!,0))</f>
        <v>0</v>
      </c>
      <c r="AD597" s="496">
        <f>IF(+NFL!$F93="Washington",+NFL!#REF!,IF(+NFL!$H93="Washington",+NFL!#REF!,0))</f>
        <v>0</v>
      </c>
      <c r="AE597" s="565">
        <f>IF(+NFL!$F93="Washington",+NFL!#REF!,IF(+NFL!$H93="Washington",+NFL!#REF!,0))</f>
        <v>0</v>
      </c>
      <c r="AF597" s="496">
        <f>IF(+NFL!$F93="Washington",+NFL!#REF!,IF(+NFL!$H93="Washington",+NFL!#REF!,0))</f>
        <v>0</v>
      </c>
      <c r="AG597" s="565">
        <f>IF(+NFL!$F93="Washington",+NFL!#REF!,IF(+NFL!$H93="Washington",+NFL!#REF!,0))</f>
        <v>0</v>
      </c>
      <c r="AH597" s="496">
        <f>IF(+NFL!$F93="Washington",+NFL!#REF!,IF(+NFL!$H93="Washington",+NFL!#REF!,0))</f>
        <v>0</v>
      </c>
      <c r="AI597" s="565">
        <f>IF(+NFL!$F93="Washington",+NFL!#REF!,IF(+NFL!$H93="Washington",+NFL!#REF!,0))</f>
        <v>0</v>
      </c>
      <c r="AJ597" s="496">
        <f>IF(+NFL!$F93="Washington",+NFL!#REF!,IF(+NFL!$H93="Washington",+NFL!#REF!,0))</f>
        <v>0</v>
      </c>
      <c r="AK597" s="565">
        <f>IF(+NFL!$F93="Washington",+NFL!#REF!,IF(+NFL!$H93="Washington",+NFL!#REF!,0))</f>
        <v>0</v>
      </c>
      <c r="AL597" s="100">
        <f>IF(+NFL!$F93="Washington",+NFL!#REF!,IF(+NFL!$H93="Washington",+NFL!#REF!,0))</f>
        <v>0</v>
      </c>
      <c r="AM597" s="82">
        <f>IF(+NFL!$F93="Washington",+NFL!#REF!,IF(+NFL!$H93="Washington",+NFL!#REF!,0))</f>
        <v>0</v>
      </c>
      <c r="AN597" s="81">
        <f>IF(+NFL!$F93="Washington",+NFL!#REF!,IF(+NFL!$H93="Washington",+NFL!#REF!,0))</f>
        <v>0</v>
      </c>
      <c r="AO597" s="83">
        <f>IF(+NFL!$F93="Washington",+NFL!#REF!,IF(+NFL!$H93="Washington",+NFL!#REF!,0))</f>
        <v>0</v>
      </c>
      <c r="AP597" s="480">
        <f>IF(+NFL!$F93="Washington",+NFL!#REF!,IF(+NFL!$H93="Washington",+NFL!#REF!,0))</f>
        <v>0</v>
      </c>
      <c r="AQ597" s="72">
        <f>IF(+NFL!$F93="Washington",+NFL!#REF!,IF(+NFL!$H93="Washington",+NFL!#REF!,0))</f>
        <v>0</v>
      </c>
      <c r="AR597" s="81">
        <f>IF(+NFL!$F93="Washington",+NFL!#REF!,IF(+NFL!$H93="Washington",+NFL!#REF!,0))</f>
        <v>0</v>
      </c>
      <c r="AS597" s="96">
        <f>IF(+NFL!$F93="Washington",+NFL!#REF!,IF(+NFL!$H93="Washington",+NFL!#REF!,0))</f>
        <v>0</v>
      </c>
      <c r="AT597" s="96">
        <f>IF(+NFL!$F93="Washington",+NFL!#REF!,IF(+NFL!$H93="Washington",+NFL!#REF!,0))</f>
        <v>0</v>
      </c>
      <c r="AU597" s="81">
        <f>IF(+NFL!$F93="Washington",+NFL!#REF!,IF(+NFL!$H93="Washington",+NFL!#REF!,0))</f>
        <v>0</v>
      </c>
      <c r="AV597" s="96">
        <f>IF(+NFL!$F93="Washington",+NFL!#REF!,IF(+NFL!$H93="Washington",+NFL!#REF!,0))</f>
        <v>0</v>
      </c>
      <c r="AW597" s="70">
        <f>IF(+NFL!$F93="Washington",+NFL!#REF!,IF(+NFL!$H93="Washington",+NFL!#REF!,0))</f>
        <v>0</v>
      </c>
      <c r="AX597" s="96">
        <f>IF(+NFL!$F93="Washington",+NFL!#REF!,IF(+NFL!$H93="Washington",+NFL!#REF!,0))</f>
        <v>0</v>
      </c>
      <c r="AY597" s="81">
        <f>IF(+NFL!$F93="Washington",+NFL!#REF!,IF(+NFL!$H93="Washington",+NFL!#REF!,0))</f>
        <v>0</v>
      </c>
      <c r="AZ597" s="96">
        <f>IF(+NFL!$F93="Washington",+NFL!#REF!,IF(+NFL!$H93="Washington",+NFL!#REF!,0))</f>
        <v>0</v>
      </c>
      <c r="BA597" s="70">
        <f>IF(+NFL!$F93="Washington",+NFL!#REF!,IF(+NFL!$H93="Washington",+NFL!#REF!,0))</f>
        <v>0</v>
      </c>
      <c r="BB597" s="70">
        <f>IF(+NFL!$F93="Washington",+NFL!#REF!,IF(+NFL!$H93="Washington",+NFL!#REF!,0))</f>
        <v>0</v>
      </c>
      <c r="BC597" s="592">
        <f>IF(+NFL!$F93="Washington",+NFL!#REF!,IF(+NFL!$H93="Washington",+NFL!#REF!,0))</f>
        <v>0</v>
      </c>
      <c r="BD597" s="81">
        <f>IF(+NFL!$F93="Washington",+NFL!#REF!,IF(+NFL!$H93="Washington",+NFL!#REF!,0))</f>
        <v>0</v>
      </c>
      <c r="BE597" s="96">
        <f>IF(+NFL!$F93="Washington",+NFL!#REF!,IF(+NFL!$H93="Washington",+NFL!#REF!,0))</f>
        <v>0</v>
      </c>
      <c r="BF597" s="70">
        <f>IF(+NFL!$F93="Washington",+NFL!#REF!,IF(+NFL!$H93="Washington",+NFL!#REF!,0))</f>
        <v>0</v>
      </c>
      <c r="BG597" s="81">
        <f>IF(+NFL!$F93="Washington",+NFL!#REF!,IF(+NFL!$H93="Washington",+NFL!#REF!,0))</f>
        <v>0</v>
      </c>
      <c r="BH597" s="96">
        <f>IF(+NFL!$F93="Washington",+NFL!#REF!,IF(+NFL!$H93="Washington",+NFL!#REF!,0))</f>
        <v>0</v>
      </c>
      <c r="BI597" s="70">
        <f>IF(+NFL!$F93="Washington",+NFL!#REF!,IF(+NFL!$H93="Washington",+NFL!#REF!,0))</f>
        <v>0</v>
      </c>
      <c r="BJ597" s="124">
        <f>IF(+NFL!$F93="Washington",+NFL!#REF!,IF(+NFL!$H93="Washington",+NFL!#REF!,0))</f>
        <v>0</v>
      </c>
      <c r="BK597" s="182">
        <f>IF(+NFL!$F93="Washington",+NFL!#REF!,IF(+NFL!$H93="Washington",+NFL!#REF!,0))</f>
        <v>0</v>
      </c>
    </row>
    <row r="598" spans="1:63" s="310" customFormat="1" x14ac:dyDescent="0.8">
      <c r="A598" s="70">
        <f>IF(+NFL!$F104="Washington",+NFL!A104,IF(+NFL!$H104="Washington",+NFL!A104,0))</f>
        <v>7</v>
      </c>
      <c r="B598" s="480" t="str">
        <f>IF(+NFL!$F104="Washington",+NFL!B104,IF(+NFL!$H104="Washington",+NFL!B104,0))</f>
        <v>Sun</v>
      </c>
      <c r="C598" s="72">
        <f>IF(+NFL!$F104="Washington",+NFL!C104,IF(+NFL!$H104="Washington",+NFL!C104,0))</f>
        <v>44493</v>
      </c>
      <c r="D598" s="73">
        <f>IF(+NFL!$F104="Washington",+NFL!D104,IF(+NFL!$H104="Washington",+NFL!D104,0))</f>
        <v>0.39583333333333331</v>
      </c>
      <c r="E598" s="70" t="str">
        <f>IF(+NFL!$F104="Washington",+NFL!E104,IF(+NFL!$H104="Washington",+NFL!E104,0))</f>
        <v>Fox</v>
      </c>
      <c r="F598" s="189" t="str">
        <f>IF(+NFL!$F104="Washington",+NFL!F104,IF(+NFL!$H104="Washington",+NFL!F104,0))</f>
        <v>Washington</v>
      </c>
      <c r="G598" s="70" t="str">
        <f>IF(+NFL!$F104="Washington",+NFL!G104,IF(+NFL!$H104="Washington",+NFL!G104,0))</f>
        <v>NFCE</v>
      </c>
      <c r="H598" s="189" t="str">
        <f>IF(+NFL!$F104="Washington",+NFL!H104,IF(+NFL!$H104="Washington",+NFL!H104,0))</f>
        <v>Green Bay</v>
      </c>
      <c r="I598" s="70" t="str">
        <f>IF(+NFL!$F104="Washington",+NFL!I104,IF(+NFL!$H104="Washington",+NFL!I104,0))</f>
        <v>NFCN</v>
      </c>
      <c r="J598" s="496" t="str">
        <f>IF(+NFL!$F104="Washington",+NFL!J104,IF(+NFL!$H104="Washington",+NFL!J104,0))</f>
        <v>Green Bay</v>
      </c>
      <c r="K598" s="510" t="str">
        <f>IF(+NFL!$F104="Washington",+NFL!K104,IF(+NFL!$H104="Washington",+NFL!K104,0))</f>
        <v>Washington</v>
      </c>
      <c r="L598" s="572">
        <f>IF(+NFL!$F104="Washington",+NFL!L104,IF(+NFL!$H104="Washington",+NFL!L104,0))</f>
        <v>8.5</v>
      </c>
      <c r="M598" s="573">
        <f>IF(+NFL!$F104="Washington",+NFL!M104,IF(+NFL!$H104="Washington",+NFL!M104,0))</f>
        <v>50</v>
      </c>
      <c r="N598" s="583" t="str">
        <f>IF(+NFL!$F104="Washington",+NFL!N104,IF(+NFL!$H104="Washington",+NFL!N104,0))</f>
        <v>Green Bay</v>
      </c>
      <c r="O598" s="584">
        <f>IF(+NFL!$F104="Washington",+NFL!O104,IF(+NFL!$H104="Washington",+NFL!O104,0))</f>
        <v>24</v>
      </c>
      <c r="P598" s="583" t="str">
        <f>IF(+NFL!$F104="Washington",+NFL!P104,IF(+NFL!$H104="Washington",+NFL!P104,0))</f>
        <v>Washington</v>
      </c>
      <c r="Q598" s="585">
        <f>IF(+NFL!$F104="Washington",+NFL!Q104,IF(+NFL!$H104="Washington",+NFL!Q104,0))</f>
        <v>10</v>
      </c>
      <c r="R598" s="586" t="str">
        <f>IF(+NFL!$F104="Washington",+NFL!R104,IF(+NFL!$H104="Washington",+NFL!R104,0))</f>
        <v>Green Bay</v>
      </c>
      <c r="S598" s="585" t="str">
        <f>IF(+NFL!$F104="Washington",+NFL!S104,IF(+NFL!$H104="Washington",+NFL!S104,0))</f>
        <v>Washington</v>
      </c>
      <c r="T598" s="587" t="str">
        <f>IF(+NFL!$F104="Washington",+NFL!T104,IF(+NFL!$H104="Washington",+NFL!T104,0))</f>
        <v>Washington</v>
      </c>
      <c r="U598" s="585" t="str">
        <f>IF(+NFL!$F104="Washington",+NFL!U104,IF(+NFL!$H104="Washington",+NFL!U104,0))</f>
        <v>L</v>
      </c>
      <c r="V598" s="586">
        <f>IF(+NFL!$F110="Washington",+NFL!#REF!,IF(+NFL!$H110="Washington",+NFL!#REF!,0))</f>
        <v>0</v>
      </c>
      <c r="W598" s="585">
        <f>IF(+NFL!$F110="Washington",+NFL!#REF!,IF(+NFL!$H110="Washington",+NFL!#REF!,0))</f>
        <v>0</v>
      </c>
      <c r="X598" s="587">
        <f>IF(+NFL!$F110="Washington",+NFL!#REF!,IF(+NFL!$H110="Washington",+NFL!#REF!,0))</f>
        <v>0</v>
      </c>
      <c r="Y598" s="585">
        <f>IF(+NFL!$F110="Washington",+NFL!#REF!,IF(+NFL!$H110="Washington",+NFL!#REF!,0))</f>
        <v>0</v>
      </c>
      <c r="Z598" s="586">
        <f>IF(+NFL!$F110="Washington",+NFL!#REF!,IF(+NFL!$H110="Washington",+NFL!#REF!,0))</f>
        <v>0</v>
      </c>
      <c r="AA598" s="585">
        <f>IF(+NFL!$F110="Washington",+NFL!#REF!,IF(+NFL!$H110="Washington",+NFL!#REF!,0))</f>
        <v>0</v>
      </c>
      <c r="AB598" s="124">
        <f>IF(+NFL!$F110="Washington",+NFL!#REF!,IF(+NFL!$H110="Washington",+NFL!#REF!,0))</f>
        <v>0</v>
      </c>
      <c r="AC598" s="182">
        <f>IF(+NFL!$F110="Washington",+NFL!#REF!,IF(+NFL!$H110="Washington",+NFL!#REF!,0))</f>
        <v>0</v>
      </c>
      <c r="AD598" s="496">
        <f>IF(+NFL!$F110="Washington",+NFL!#REF!,IF(+NFL!$H110="Washington",+NFL!#REF!,0))</f>
        <v>0</v>
      </c>
      <c r="AE598" s="565">
        <f>IF(+NFL!$F110="Washington",+NFL!#REF!,IF(+NFL!$H110="Washington",+NFL!#REF!,0))</f>
        <v>0</v>
      </c>
      <c r="AF598" s="496">
        <f>IF(+NFL!$F110="Washington",+NFL!#REF!,IF(+NFL!$H110="Washington",+NFL!#REF!,0))</f>
        <v>0</v>
      </c>
      <c r="AG598" s="565">
        <f>IF(+NFL!$F110="Washington",+NFL!#REF!,IF(+NFL!$H110="Washington",+NFL!#REF!,0))</f>
        <v>0</v>
      </c>
      <c r="AH598" s="496">
        <f>IF(+NFL!$F110="Washington",+NFL!#REF!,IF(+NFL!$H110="Washington",+NFL!#REF!,0))</f>
        <v>0</v>
      </c>
      <c r="AI598" s="565">
        <f>IF(+NFL!$F110="Washington",+NFL!#REF!,IF(+NFL!$H110="Washington",+NFL!#REF!,0))</f>
        <v>0</v>
      </c>
      <c r="AJ598" s="496">
        <f>IF(+NFL!$F110="Washington",+NFL!#REF!,IF(+NFL!$H110="Washington",+NFL!#REF!,0))</f>
        <v>0</v>
      </c>
      <c r="AK598" s="565">
        <f>IF(+NFL!$F110="Washington",+NFL!#REF!,IF(+NFL!$H110="Washington",+NFL!#REF!,0))</f>
        <v>0</v>
      </c>
      <c r="AL598" s="100">
        <f>IF(+NFL!$F110="Washington",+NFL!#REF!,IF(+NFL!$H110="Washington",+NFL!#REF!,0))</f>
        <v>0</v>
      </c>
      <c r="AM598" s="82">
        <f>IF(+NFL!$F110="Washington",+NFL!#REF!,IF(+NFL!$H110="Washington",+NFL!#REF!,0))</f>
        <v>0</v>
      </c>
      <c r="AN598" s="81">
        <f>IF(+NFL!$F110="Washington",+NFL!#REF!,IF(+NFL!$H110="Washington",+NFL!#REF!,0))</f>
        <v>0</v>
      </c>
      <c r="AO598" s="83">
        <f>IF(+NFL!$F110="Washington",+NFL!#REF!,IF(+NFL!$H110="Washington",+NFL!#REF!,0))</f>
        <v>0</v>
      </c>
      <c r="AP598" s="480">
        <f>IF(+NFL!$F110="Washington",+NFL!#REF!,IF(+NFL!$H110="Washington",+NFL!#REF!,0))</f>
        <v>0</v>
      </c>
      <c r="AQ598" s="72">
        <f>IF(+NFL!$F110="Washington",+NFL!#REF!,IF(+NFL!$H110="Washington",+NFL!#REF!,0))</f>
        <v>0</v>
      </c>
      <c r="AR598" s="81">
        <f>IF(+NFL!$F110="Washington",+NFL!#REF!,IF(+NFL!$H110="Washington",+NFL!#REF!,0))</f>
        <v>0</v>
      </c>
      <c r="AS598" s="96">
        <f>IF(+NFL!$F110="Washington",+NFL!#REF!,IF(+NFL!$H110="Washington",+NFL!#REF!,0))</f>
        <v>0</v>
      </c>
      <c r="AT598" s="96">
        <f>IF(+NFL!$F110="Washington",+NFL!#REF!,IF(+NFL!$H110="Washington",+NFL!#REF!,0))</f>
        <v>0</v>
      </c>
      <c r="AU598" s="81">
        <f>IF(+NFL!$F110="Washington",+NFL!#REF!,IF(+NFL!$H110="Washington",+NFL!#REF!,0))</f>
        <v>0</v>
      </c>
      <c r="AV598" s="96">
        <f>IF(+NFL!$F110="Washington",+NFL!#REF!,IF(+NFL!$H110="Washington",+NFL!#REF!,0))</f>
        <v>0</v>
      </c>
      <c r="AW598" s="70">
        <f>IF(+NFL!$F110="Washington",+NFL!#REF!,IF(+NFL!$H110="Washington",+NFL!#REF!,0))</f>
        <v>0</v>
      </c>
      <c r="AX598" s="96">
        <f>IF(+NFL!$F110="Washington",+NFL!#REF!,IF(+NFL!$H110="Washington",+NFL!#REF!,0))</f>
        <v>0</v>
      </c>
      <c r="AY598" s="81">
        <f>IF(+NFL!$F110="Washington",+NFL!#REF!,IF(+NFL!$H110="Washington",+NFL!#REF!,0))</f>
        <v>0</v>
      </c>
      <c r="AZ598" s="96">
        <f>IF(+NFL!$F110="Washington",+NFL!#REF!,IF(+NFL!$H110="Washington",+NFL!#REF!,0))</f>
        <v>0</v>
      </c>
      <c r="BA598" s="70">
        <f>IF(+NFL!$F110="Washington",+NFL!#REF!,IF(+NFL!$H110="Washington",+NFL!#REF!,0))</f>
        <v>0</v>
      </c>
      <c r="BB598" s="70">
        <f>IF(+NFL!$F110="Washington",+NFL!#REF!,IF(+NFL!$H110="Washington",+NFL!#REF!,0))</f>
        <v>0</v>
      </c>
      <c r="BC598" s="592">
        <f>IF(+NFL!$F110="Washington",+NFL!#REF!,IF(+NFL!$H110="Washington",+NFL!#REF!,0))</f>
        <v>0</v>
      </c>
      <c r="BD598" s="81">
        <f>IF(+NFL!$F110="Washington",+NFL!#REF!,IF(+NFL!$H110="Washington",+NFL!#REF!,0))</f>
        <v>0</v>
      </c>
      <c r="BE598" s="96">
        <f>IF(+NFL!$F110="Washington",+NFL!#REF!,IF(+NFL!$H110="Washington",+NFL!#REF!,0))</f>
        <v>0</v>
      </c>
      <c r="BF598" s="70">
        <f>IF(+NFL!$F110="Washington",+NFL!#REF!,IF(+NFL!$H110="Washington",+NFL!#REF!,0))</f>
        <v>0</v>
      </c>
      <c r="BG598" s="81">
        <f>IF(+NFL!$F110="Washington",+NFL!#REF!,IF(+NFL!$H110="Washington",+NFL!#REF!,0))</f>
        <v>0</v>
      </c>
      <c r="BH598" s="96">
        <f>IF(+NFL!$F110="Washington",+NFL!#REF!,IF(+NFL!$H110="Washington",+NFL!#REF!,0))</f>
        <v>0</v>
      </c>
      <c r="BI598" s="70">
        <f>IF(+NFL!$F110="Washington",+NFL!#REF!,IF(+NFL!$H110="Washington",+NFL!#REF!,0))</f>
        <v>0</v>
      </c>
      <c r="BJ598" s="124">
        <f>IF(+NFL!$F110="Washington",+NFL!#REF!,IF(+NFL!$H110="Washington",+NFL!#REF!,0))</f>
        <v>0</v>
      </c>
      <c r="BK598" s="182">
        <f>IF(+NFL!$F110="Washington",+NFL!#REF!,IF(+NFL!$H110="Washington",+NFL!#REF!,0))</f>
        <v>0</v>
      </c>
    </row>
    <row r="599" spans="1:63" s="310" customFormat="1" x14ac:dyDescent="0.8">
      <c r="A599" s="70">
        <f>IF(+NFL!$F134="Washington",+NFL!A134,IF(+NFL!$H134="Washington",+NFL!A134,0))</f>
        <v>8</v>
      </c>
      <c r="B599" s="480" t="str">
        <f>IF(+NFL!$F134="Washington",+NFL!B134,IF(+NFL!$H134="Washington",+NFL!B134,0))</f>
        <v>Sun</v>
      </c>
      <c r="C599" s="72">
        <f>IF(+NFL!$F134="Washington",+NFL!C134,IF(+NFL!$H134="Washington",+NFL!C134,0))</f>
        <v>44500</v>
      </c>
      <c r="D599" s="73">
        <f>IF(+NFL!$F134="Washington",+NFL!D134,IF(+NFL!$H134="Washington",+NFL!D134,0))</f>
        <v>0.68055416666666668</v>
      </c>
      <c r="E599" s="70" t="str">
        <f>IF(+NFL!$F134="Washington",+NFL!E134,IF(+NFL!$H134="Washington",+NFL!E134,0))</f>
        <v>Fox</v>
      </c>
      <c r="F599" s="189" t="str">
        <f>IF(+NFL!$F134="Washington",+NFL!F134,IF(+NFL!$H134="Washington",+NFL!F134,0))</f>
        <v>Washington</v>
      </c>
      <c r="G599" s="70" t="str">
        <f>IF(+NFL!$F134="Washington",+NFL!G134,IF(+NFL!$H134="Washington",+NFL!G134,0))</f>
        <v>NFCE</v>
      </c>
      <c r="H599" s="189" t="str">
        <f>IF(+NFL!$F134="Washington",+NFL!H134,IF(+NFL!$H134="Washington",+NFL!H134,0))</f>
        <v>Denver</v>
      </c>
      <c r="I599" s="70" t="str">
        <f>IF(+NFL!$F134="Washington",+NFL!I134,IF(+NFL!$H134="Washington",+NFL!I134,0))</f>
        <v>AFCW</v>
      </c>
      <c r="J599" s="496" t="str">
        <f>IF(+NFL!$F134="Washington",+NFL!J134,IF(+NFL!$H134="Washington",+NFL!J134,0))</f>
        <v>Denver</v>
      </c>
      <c r="K599" s="510" t="str">
        <f>IF(+NFL!$F134="Washington",+NFL!K134,IF(+NFL!$H134="Washington",+NFL!K134,0))</f>
        <v>Washington</v>
      </c>
      <c r="L599" s="572">
        <f>IF(+NFL!$F134="Washington",+NFL!L134,IF(+NFL!$H134="Washington",+NFL!L134,0))</f>
        <v>3</v>
      </c>
      <c r="M599" s="573">
        <f>IF(+NFL!$F134="Washington",+NFL!M134,IF(+NFL!$H134="Washington",+NFL!M134,0))</f>
        <v>44.5</v>
      </c>
      <c r="N599" s="583" t="str">
        <f>IF(+NFL!$F134="Washington",+NFL!N134,IF(+NFL!$H134="Washington",+NFL!N134,0))</f>
        <v>Denver</v>
      </c>
      <c r="O599" s="584">
        <f>IF(+NFL!$F134="Washington",+NFL!O134,IF(+NFL!$H134="Washington",+NFL!O134,0))</f>
        <v>17</v>
      </c>
      <c r="P599" s="583" t="str">
        <f>IF(+NFL!$F134="Washington",+NFL!P134,IF(+NFL!$H134="Washington",+NFL!P134,0))</f>
        <v>Washington</v>
      </c>
      <c r="Q599" s="585">
        <f>IF(+NFL!$F134="Washington",+NFL!Q134,IF(+NFL!$H134="Washington",+NFL!Q134,0))</f>
        <v>10</v>
      </c>
      <c r="R599" s="586" t="str">
        <f>IF(+NFL!$F134="Washington",+NFL!R134,IF(+NFL!$H134="Washington",+NFL!R134,0))</f>
        <v>Denver</v>
      </c>
      <c r="S599" s="585" t="str">
        <f>IF(+NFL!$F134="Washington",+NFL!S134,IF(+NFL!$H134="Washington",+NFL!S134,0))</f>
        <v>Washington</v>
      </c>
      <c r="T599" s="587" t="str">
        <f>IF(+NFL!$F134="Washington",+NFL!T134,IF(+NFL!$H134="Washington",+NFL!T134,0))</f>
        <v>Denver</v>
      </c>
      <c r="U599" s="585" t="str">
        <f>IF(+NFL!$F134="Washington",+NFL!U134,IF(+NFL!$H134="Washington",+NFL!U134,0))</f>
        <v>W</v>
      </c>
      <c r="V599" s="586" t="e">
        <f>IF(+NFL!$F134="Washington",+NFL!#REF!,IF(+NFL!$H134="Washington",+NFL!#REF!,0))</f>
        <v>#REF!</v>
      </c>
      <c r="W599" s="585" t="e">
        <f>IF(+NFL!$F134="Washington",+NFL!#REF!,IF(+NFL!$H134="Washington",+NFL!#REF!,0))</f>
        <v>#REF!</v>
      </c>
      <c r="X599" s="587" t="e">
        <f>IF(+NFL!$F134="Washington",+NFL!#REF!,IF(+NFL!$H134="Washington",+NFL!#REF!,0))</f>
        <v>#REF!</v>
      </c>
      <c r="Y599" s="585" t="e">
        <f>IF(+NFL!$F134="Washington",+NFL!#REF!,IF(+NFL!$H134="Washington",+NFL!#REF!,0))</f>
        <v>#REF!</v>
      </c>
      <c r="Z599" s="586" t="e">
        <f>IF(+NFL!$F134="Washington",+NFL!#REF!,IF(+NFL!$H134="Washington",+NFL!#REF!,0))</f>
        <v>#REF!</v>
      </c>
      <c r="AA599" s="585" t="e">
        <f>IF(+NFL!$F134="Washington",+NFL!#REF!,IF(+NFL!$H134="Washington",+NFL!#REF!,0))</f>
        <v>#REF!</v>
      </c>
      <c r="AB599" s="124" t="e">
        <f>IF(+NFL!$F134="Washington",+NFL!#REF!,IF(+NFL!$H134="Washington",+NFL!#REF!,0))</f>
        <v>#REF!</v>
      </c>
      <c r="AC599" s="182" t="e">
        <f>IF(+NFL!$F134="Washington",+NFL!#REF!,IF(+NFL!$H134="Washington",+NFL!#REF!,0))</f>
        <v>#REF!</v>
      </c>
      <c r="AD599" s="496" t="e">
        <f>IF(+NFL!$F134="Washington",+NFL!#REF!,IF(+NFL!$H134="Washington",+NFL!#REF!,0))</f>
        <v>#REF!</v>
      </c>
      <c r="AE599" s="565" t="e">
        <f>IF(+NFL!$F134="Washington",+NFL!#REF!,IF(+NFL!$H134="Washington",+NFL!#REF!,0))</f>
        <v>#REF!</v>
      </c>
      <c r="AF599" s="496" t="e">
        <f>IF(+NFL!$F134="Washington",+NFL!#REF!,IF(+NFL!$H134="Washington",+NFL!#REF!,0))</f>
        <v>#REF!</v>
      </c>
      <c r="AG599" s="565" t="e">
        <f>IF(+NFL!$F134="Washington",+NFL!#REF!,IF(+NFL!$H134="Washington",+NFL!#REF!,0))</f>
        <v>#REF!</v>
      </c>
      <c r="AH599" s="496" t="e">
        <f>IF(+NFL!$F134="Washington",+NFL!#REF!,IF(+NFL!$H134="Washington",+NFL!#REF!,0))</f>
        <v>#REF!</v>
      </c>
      <c r="AI599" s="565" t="e">
        <f>IF(+NFL!$F134="Washington",+NFL!#REF!,IF(+NFL!$H134="Washington",+NFL!#REF!,0))</f>
        <v>#REF!</v>
      </c>
      <c r="AJ599" s="496" t="e">
        <f>IF(+NFL!$F134="Washington",+NFL!#REF!,IF(+NFL!$H134="Washington",+NFL!#REF!,0))</f>
        <v>#REF!</v>
      </c>
      <c r="AK599" s="565" t="e">
        <f>IF(+NFL!$F134="Washington",+NFL!#REF!,IF(+NFL!$H134="Washington",+NFL!#REF!,0))</f>
        <v>#REF!</v>
      </c>
      <c r="AL599" s="100" t="e">
        <f>IF(+NFL!$F134="Washington",+NFL!#REF!,IF(+NFL!$H134="Washington",+NFL!#REF!,0))</f>
        <v>#REF!</v>
      </c>
      <c r="AM599" s="82" t="e">
        <f>IF(+NFL!$F134="Washington",+NFL!#REF!,IF(+NFL!$H134="Washington",+NFL!#REF!,0))</f>
        <v>#REF!</v>
      </c>
      <c r="AN599" s="81" t="e">
        <f>IF(+NFL!$F134="Washington",+NFL!#REF!,IF(+NFL!$H134="Washington",+NFL!#REF!,0))</f>
        <v>#REF!</v>
      </c>
      <c r="AO599" s="83" t="e">
        <f>IF(+NFL!$F134="Washington",+NFL!#REF!,IF(+NFL!$H134="Washington",+NFL!#REF!,0))</f>
        <v>#REF!</v>
      </c>
      <c r="AP599" s="480" t="e">
        <f>IF(+NFL!$F134="Washington",+NFL!#REF!,IF(+NFL!$H134="Washington",+NFL!#REF!,0))</f>
        <v>#REF!</v>
      </c>
      <c r="AQ599" s="72" t="e">
        <f>IF(+NFL!$F134="Washington",+NFL!#REF!,IF(+NFL!$H134="Washington",+NFL!#REF!,0))</f>
        <v>#REF!</v>
      </c>
      <c r="AR599" s="81" t="e">
        <f>IF(+NFL!$F134="Washington",+NFL!#REF!,IF(+NFL!$H134="Washington",+NFL!#REF!,0))</f>
        <v>#REF!</v>
      </c>
      <c r="AS599" s="96" t="e">
        <f>IF(+NFL!$F134="Washington",+NFL!#REF!,IF(+NFL!$H134="Washington",+NFL!#REF!,0))</f>
        <v>#REF!</v>
      </c>
      <c r="AT599" s="96" t="e">
        <f>IF(+NFL!$F134="Washington",+NFL!#REF!,IF(+NFL!$H134="Washington",+NFL!#REF!,0))</f>
        <v>#REF!</v>
      </c>
      <c r="AU599" s="81" t="e">
        <f>IF(+NFL!$F134="Washington",+NFL!#REF!,IF(+NFL!$H134="Washington",+NFL!#REF!,0))</f>
        <v>#REF!</v>
      </c>
      <c r="AV599" s="96" t="e">
        <f>IF(+NFL!$F134="Washington",+NFL!#REF!,IF(+NFL!$H134="Washington",+NFL!#REF!,0))</f>
        <v>#REF!</v>
      </c>
      <c r="AW599" s="70" t="e">
        <f>IF(+NFL!$F134="Washington",+NFL!#REF!,IF(+NFL!$H134="Washington",+NFL!#REF!,0))</f>
        <v>#REF!</v>
      </c>
      <c r="AX599" s="96" t="e">
        <f>IF(+NFL!$F134="Washington",+NFL!#REF!,IF(+NFL!$H134="Washington",+NFL!#REF!,0))</f>
        <v>#REF!</v>
      </c>
      <c r="AY599" s="81" t="e">
        <f>IF(+NFL!$F134="Washington",+NFL!#REF!,IF(+NFL!$H134="Washington",+NFL!#REF!,0))</f>
        <v>#REF!</v>
      </c>
      <c r="AZ599" s="96" t="e">
        <f>IF(+NFL!$F134="Washington",+NFL!#REF!,IF(+NFL!$H134="Washington",+NFL!#REF!,0))</f>
        <v>#REF!</v>
      </c>
      <c r="BA599" s="70" t="e">
        <f>IF(+NFL!$F134="Washington",+NFL!#REF!,IF(+NFL!$H134="Washington",+NFL!#REF!,0))</f>
        <v>#REF!</v>
      </c>
      <c r="BB599" s="70" t="e">
        <f>IF(+NFL!$F134="Washington",+NFL!#REF!,IF(+NFL!$H134="Washington",+NFL!#REF!,0))</f>
        <v>#REF!</v>
      </c>
      <c r="BC599" s="592" t="e">
        <f>IF(+NFL!$F134="Washington",+NFL!#REF!,IF(+NFL!$H134="Washington",+NFL!#REF!,0))</f>
        <v>#REF!</v>
      </c>
      <c r="BD599" s="81" t="e">
        <f>IF(+NFL!$F134="Washington",+NFL!#REF!,IF(+NFL!$H134="Washington",+NFL!#REF!,0))</f>
        <v>#REF!</v>
      </c>
      <c r="BE599" s="96" t="e">
        <f>IF(+NFL!$F134="Washington",+NFL!#REF!,IF(+NFL!$H134="Washington",+NFL!#REF!,0))</f>
        <v>#REF!</v>
      </c>
      <c r="BF599" s="70" t="e">
        <f>IF(+NFL!$F134="Washington",+NFL!#REF!,IF(+NFL!$H134="Washington",+NFL!#REF!,0))</f>
        <v>#REF!</v>
      </c>
      <c r="BG599" s="81" t="e">
        <f>IF(+NFL!$F134="Washington",+NFL!#REF!,IF(+NFL!$H134="Washington",+NFL!#REF!,0))</f>
        <v>#REF!</v>
      </c>
      <c r="BH599" s="96" t="e">
        <f>IF(+NFL!$F134="Washington",+NFL!#REF!,IF(+NFL!$H134="Washington",+NFL!#REF!,0))</f>
        <v>#REF!</v>
      </c>
      <c r="BI599" s="70" t="e">
        <f>IF(+NFL!$F134="Washington",+NFL!#REF!,IF(+NFL!$H134="Washington",+NFL!#REF!,0))</f>
        <v>#REF!</v>
      </c>
      <c r="BJ599" s="124" t="e">
        <f>IF(+NFL!$F134="Washington",+NFL!#REF!,IF(+NFL!$H134="Washington",+NFL!#REF!,0))</f>
        <v>#REF!</v>
      </c>
      <c r="BK599" s="182" t="e">
        <f>IF(+NFL!$F134="Washington",+NFL!#REF!,IF(+NFL!$H134="Washington",+NFL!#REF!,0))</f>
        <v>#REF!</v>
      </c>
    </row>
    <row r="600" spans="1:63" s="310" customFormat="1" x14ac:dyDescent="0.8">
      <c r="A600" s="70">
        <f>IF(+NFL!$F159="Washington",+NFL!A159,IF(+NFL!$H159="Washington",+NFL!A159,0))</f>
        <v>9</v>
      </c>
      <c r="B600" s="480">
        <f>IF(+NFL!$F159="Washington",+NFL!B159,IF(+NFL!$H159="Washington",+NFL!B159,0))</f>
        <v>0</v>
      </c>
      <c r="C600" s="72">
        <f>IF(+NFL!$F159="Washington",+NFL!C159,IF(+NFL!$H159="Washington",+NFL!C159,0))</f>
        <v>0</v>
      </c>
      <c r="D600" s="73">
        <f>IF(+NFL!$F159="Washington",+NFL!D159,IF(+NFL!$H159="Washington",+NFL!D159,0))</f>
        <v>0</v>
      </c>
      <c r="E600" s="70">
        <f>IF(+NFL!$F159="Washington",+NFL!E159,IF(+NFL!$H159="Washington",+NFL!E159,0))</f>
        <v>0</v>
      </c>
      <c r="F600" s="189" t="str">
        <f>IF(+NFL!$F159="Washington",+NFL!F159,IF(+NFL!$H159="Washington",+NFL!F159,0))</f>
        <v>Washington</v>
      </c>
      <c r="G600" s="70" t="str">
        <f>IF(+NFL!$F159="Washington",+NFL!G159,IF(+NFL!$H159="Washington",+NFL!G159,0))</f>
        <v>NFCE</v>
      </c>
      <c r="H600" s="189">
        <f>IF(+NFL!$F159="Washington",+NFL!H159,IF(+NFL!$H159="Washington",+NFL!H159,0))</f>
        <v>0</v>
      </c>
      <c r="I600" s="70">
        <f>IF(+NFL!$F159="Washington",+NFL!I159,IF(+NFL!$H159="Washington",+NFL!I159,0))</f>
        <v>0</v>
      </c>
      <c r="J600" s="496">
        <f>IF(+NFL!$F159="Washington",+NFL!J159,IF(+NFL!$H159="Washington",+NFL!J159,0))</f>
        <v>0</v>
      </c>
      <c r="K600" s="510">
        <f>IF(+NFL!$F159="Washington",+NFL!K159,IF(+NFL!$H159="Washington",+NFL!K159,0))</f>
        <v>0</v>
      </c>
      <c r="L600" s="572">
        <f>IF(+NFL!$F159="Washington",+NFL!L159,IF(+NFL!$H159="Washington",+NFL!L159,0))</f>
        <v>0</v>
      </c>
      <c r="M600" s="573">
        <f>IF(+NFL!$F159="Washington",+NFL!M159,IF(+NFL!$H159="Washington",+NFL!M159,0))</f>
        <v>0</v>
      </c>
      <c r="N600" s="583">
        <f>IF(+NFL!$F159="Washington",+NFL!N159,IF(+NFL!$H159="Washington",+NFL!N159,0))</f>
        <v>0</v>
      </c>
      <c r="O600" s="584">
        <f>IF(+NFL!$F159="Washington",+NFL!O159,IF(+NFL!$H159="Washington",+NFL!O159,0))</f>
        <v>0</v>
      </c>
      <c r="P600" s="583">
        <f>IF(+NFL!$F159="Washington",+NFL!P159,IF(+NFL!$H159="Washington",+NFL!P159,0))</f>
        <v>0</v>
      </c>
      <c r="Q600" s="585">
        <f>IF(+NFL!$F159="Washington",+NFL!Q159,IF(+NFL!$H159="Washington",+NFL!Q159,0))</f>
        <v>0</v>
      </c>
      <c r="R600" s="586">
        <f>IF(+NFL!$F159="Washington",+NFL!R159,IF(+NFL!$H159="Washington",+NFL!R159,0))</f>
        <v>0</v>
      </c>
      <c r="S600" s="585">
        <f>IF(+NFL!$F159="Washington",+NFL!S159,IF(+NFL!$H159="Washington",+NFL!S159,0))</f>
        <v>0</v>
      </c>
      <c r="T600" s="587">
        <f>IF(+NFL!$F159="Washington",+NFL!T159,IF(+NFL!$H159="Washington",+NFL!T159,0))</f>
        <v>0</v>
      </c>
      <c r="U600" s="585">
        <f>IF(+NFL!$F159="Washington",+NFL!U159,IF(+NFL!$H159="Washington",+NFL!U159,0))</f>
        <v>0</v>
      </c>
      <c r="V600" s="586">
        <f>IF(+NFL!$F148="Washington",+NFL!#REF!,IF(+NFL!$H148="Washington",+NFL!#REF!,0))</f>
        <v>0</v>
      </c>
      <c r="W600" s="585">
        <f>IF(+NFL!$F148="Washington",+NFL!#REF!,IF(+NFL!$H148="Washington",+NFL!#REF!,0))</f>
        <v>0</v>
      </c>
      <c r="X600" s="587">
        <f>IF(+NFL!$F148="Washington",+NFL!#REF!,IF(+NFL!$H148="Washington",+NFL!#REF!,0))</f>
        <v>0</v>
      </c>
      <c r="Y600" s="585">
        <f>IF(+NFL!$F148="Washington",+NFL!#REF!,IF(+NFL!$H148="Washington",+NFL!#REF!,0))</f>
        <v>0</v>
      </c>
      <c r="Z600" s="586">
        <f>IF(+NFL!$F148="Washington",+NFL!#REF!,IF(+NFL!$H148="Washington",+NFL!#REF!,0))</f>
        <v>0</v>
      </c>
      <c r="AA600" s="585">
        <f>IF(+NFL!$F148="Washington",+NFL!#REF!,IF(+NFL!$H148="Washington",+NFL!#REF!,0))</f>
        <v>0</v>
      </c>
      <c r="AB600" s="124">
        <f>IF(+NFL!$F148="Washington",+NFL!#REF!,IF(+NFL!$H148="Washington",+NFL!#REF!,0))</f>
        <v>0</v>
      </c>
      <c r="AC600" s="182">
        <f>IF(+NFL!$F148="Washington",+NFL!#REF!,IF(+NFL!$H148="Washington",+NFL!#REF!,0))</f>
        <v>0</v>
      </c>
      <c r="AD600" s="496">
        <f>IF(+NFL!$F148="Washington",+NFL!#REF!,IF(+NFL!$H148="Washington",+NFL!#REF!,0))</f>
        <v>0</v>
      </c>
      <c r="AE600" s="565">
        <f>IF(+NFL!$F148="Washington",+NFL!#REF!,IF(+NFL!$H148="Washington",+NFL!#REF!,0))</f>
        <v>0</v>
      </c>
      <c r="AF600" s="496">
        <f>IF(+NFL!$F148="Washington",+NFL!#REF!,IF(+NFL!$H148="Washington",+NFL!#REF!,0))</f>
        <v>0</v>
      </c>
      <c r="AG600" s="565">
        <f>IF(+NFL!$F148="Washington",+NFL!#REF!,IF(+NFL!$H148="Washington",+NFL!#REF!,0))</f>
        <v>0</v>
      </c>
      <c r="AH600" s="496">
        <f>IF(+NFL!$F148="Washington",+NFL!#REF!,IF(+NFL!$H148="Washington",+NFL!#REF!,0))</f>
        <v>0</v>
      </c>
      <c r="AI600" s="565">
        <f>IF(+NFL!$F148="Washington",+NFL!#REF!,IF(+NFL!$H148="Washington",+NFL!#REF!,0))</f>
        <v>0</v>
      </c>
      <c r="AJ600" s="496">
        <f>IF(+NFL!$F148="Washington",+NFL!#REF!,IF(+NFL!$H148="Washington",+NFL!#REF!,0))</f>
        <v>0</v>
      </c>
      <c r="AK600" s="565">
        <f>IF(+NFL!$F148="Washington",+NFL!#REF!,IF(+NFL!$H148="Washington",+NFL!#REF!,0))</f>
        <v>0</v>
      </c>
      <c r="AL600" s="100">
        <f>IF(+NFL!$F148="Washington",+NFL!#REF!,IF(+NFL!$H148="Washington",+NFL!#REF!,0))</f>
        <v>0</v>
      </c>
      <c r="AM600" s="82">
        <f>IF(+NFL!$F148="Washington",+NFL!#REF!,IF(+NFL!$H148="Washington",+NFL!#REF!,0))</f>
        <v>0</v>
      </c>
      <c r="AN600" s="81">
        <f>IF(+NFL!$F148="Washington",+NFL!#REF!,IF(+NFL!$H148="Washington",+NFL!#REF!,0))</f>
        <v>0</v>
      </c>
      <c r="AO600" s="83">
        <f>IF(+NFL!$F148="Washington",+NFL!#REF!,IF(+NFL!$H148="Washington",+NFL!#REF!,0))</f>
        <v>0</v>
      </c>
      <c r="AP600" s="480">
        <f>IF(+NFL!$F148="Washington",+NFL!#REF!,IF(+NFL!$H148="Washington",+NFL!#REF!,0))</f>
        <v>0</v>
      </c>
      <c r="AQ600" s="72">
        <f>IF(+NFL!$F148="Washington",+NFL!#REF!,IF(+NFL!$H148="Washington",+NFL!#REF!,0))</f>
        <v>0</v>
      </c>
      <c r="AR600" s="81">
        <f>IF(+NFL!$F148="Washington",+NFL!#REF!,IF(+NFL!$H148="Washington",+NFL!#REF!,0))</f>
        <v>0</v>
      </c>
      <c r="AS600" s="96">
        <f>IF(+NFL!$F148="Washington",+NFL!#REF!,IF(+NFL!$H148="Washington",+NFL!#REF!,0))</f>
        <v>0</v>
      </c>
      <c r="AT600" s="96">
        <f>IF(+NFL!$F148="Washington",+NFL!#REF!,IF(+NFL!$H148="Washington",+NFL!#REF!,0))</f>
        <v>0</v>
      </c>
      <c r="AU600" s="81">
        <f>IF(+NFL!$F148="Washington",+NFL!#REF!,IF(+NFL!$H148="Washington",+NFL!#REF!,0))</f>
        <v>0</v>
      </c>
      <c r="AV600" s="96">
        <f>IF(+NFL!$F148="Washington",+NFL!#REF!,IF(+NFL!$H148="Washington",+NFL!#REF!,0))</f>
        <v>0</v>
      </c>
      <c r="AW600" s="70">
        <f>IF(+NFL!$F148="Washington",+NFL!#REF!,IF(+NFL!$H148="Washington",+NFL!#REF!,0))</f>
        <v>0</v>
      </c>
      <c r="AX600" s="96">
        <f>IF(+NFL!$F148="Washington",+NFL!#REF!,IF(+NFL!$H148="Washington",+NFL!#REF!,0))</f>
        <v>0</v>
      </c>
      <c r="AY600" s="81">
        <f>IF(+NFL!$F148="Washington",+NFL!#REF!,IF(+NFL!$H148="Washington",+NFL!#REF!,0))</f>
        <v>0</v>
      </c>
      <c r="AZ600" s="96">
        <f>IF(+NFL!$F148="Washington",+NFL!#REF!,IF(+NFL!$H148="Washington",+NFL!#REF!,0))</f>
        <v>0</v>
      </c>
      <c r="BA600" s="70">
        <f>IF(+NFL!$F148="Washington",+NFL!#REF!,IF(+NFL!$H148="Washington",+NFL!#REF!,0))</f>
        <v>0</v>
      </c>
      <c r="BB600" s="70">
        <f>IF(+NFL!$F148="Washington",+NFL!#REF!,IF(+NFL!$H148="Washington",+NFL!#REF!,0))</f>
        <v>0</v>
      </c>
      <c r="BC600" s="592">
        <f>IF(+NFL!$F148="Washington",+NFL!#REF!,IF(+NFL!$H148="Washington",+NFL!#REF!,0))</f>
        <v>0</v>
      </c>
      <c r="BD600" s="81">
        <f>IF(+NFL!$F148="Washington",+NFL!#REF!,IF(+NFL!$H148="Washington",+NFL!#REF!,0))</f>
        <v>0</v>
      </c>
      <c r="BE600" s="96">
        <f>IF(+NFL!$F148="Washington",+NFL!#REF!,IF(+NFL!$H148="Washington",+NFL!#REF!,0))</f>
        <v>0</v>
      </c>
      <c r="BF600" s="70">
        <f>IF(+NFL!$F148="Washington",+NFL!#REF!,IF(+NFL!$H148="Washington",+NFL!#REF!,0))</f>
        <v>0</v>
      </c>
      <c r="BG600" s="81">
        <f>IF(+NFL!$F148="Washington",+NFL!#REF!,IF(+NFL!$H148="Washington",+NFL!#REF!,0))</f>
        <v>0</v>
      </c>
      <c r="BH600" s="96">
        <f>IF(+NFL!$F148="Washington",+NFL!#REF!,IF(+NFL!$H148="Washington",+NFL!#REF!,0))</f>
        <v>0</v>
      </c>
      <c r="BI600" s="70">
        <f>IF(+NFL!$F148="Washington",+NFL!#REF!,IF(+NFL!$H148="Washington",+NFL!#REF!,0))</f>
        <v>0</v>
      </c>
      <c r="BJ600" s="124">
        <f>IF(+NFL!$F148="Washington",+NFL!#REF!,IF(+NFL!$H148="Washington",+NFL!#REF!,0))</f>
        <v>0</v>
      </c>
      <c r="BK600" s="182">
        <f>IF(+NFL!$F148="Washington",+NFL!#REF!,IF(+NFL!$H148="Washington",+NFL!#REF!,0))</f>
        <v>0</v>
      </c>
    </row>
    <row r="601" spans="1:63" s="310" customFormat="1" x14ac:dyDescent="0.8">
      <c r="A601" s="70">
        <f>IF(+NFL!$F167="Washington",+NFL!A167,IF(+NFL!$H167="Washington",+NFL!A167,0))</f>
        <v>10</v>
      </c>
      <c r="B601" s="480" t="str">
        <f>IF(+NFL!$F167="Washington",+NFL!B167,IF(+NFL!$H167="Washington",+NFL!B167,0))</f>
        <v>Sun</v>
      </c>
      <c r="C601" s="72">
        <f>IF(+NFL!$F167="Washington",+NFL!C167,IF(+NFL!$H167="Washington",+NFL!C167,0))</f>
        <v>44514</v>
      </c>
      <c r="D601" s="73">
        <f>IF(+NFL!$F167="Washington",+NFL!D167,IF(+NFL!$H167="Washington",+NFL!D167,0))</f>
        <v>0.54166666666666663</v>
      </c>
      <c r="E601" s="70" t="str">
        <f>IF(+NFL!$F167="Washington",+NFL!E167,IF(+NFL!$H167="Washington",+NFL!E167,0))</f>
        <v>Fox</v>
      </c>
      <c r="F601" s="189" t="str">
        <f>IF(+NFL!$F167="Washington",+NFL!F167,IF(+NFL!$H167="Washington",+NFL!F167,0))</f>
        <v>Tampa Bay</v>
      </c>
      <c r="G601" s="70" t="str">
        <f>IF(+NFL!$F167="Washington",+NFL!G167,IF(+NFL!$H167="Washington",+NFL!G167,0))</f>
        <v>NFCS</v>
      </c>
      <c r="H601" s="189" t="str">
        <f>IF(+NFL!$F167="Washington",+NFL!H167,IF(+NFL!$H167="Washington",+NFL!H167,0))</f>
        <v>Washington</v>
      </c>
      <c r="I601" s="70" t="str">
        <f>IF(+NFL!$F167="Washington",+NFL!I167,IF(+NFL!$H167="Washington",+NFL!I167,0))</f>
        <v>NFCE</v>
      </c>
      <c r="J601" s="496" t="str">
        <f>IF(+NFL!$F167="Washington",+NFL!J167,IF(+NFL!$H167="Washington",+NFL!J167,0))</f>
        <v>Tampa Bay</v>
      </c>
      <c r="K601" s="510" t="str">
        <f>IF(+NFL!$F167="Washington",+NFL!K167,IF(+NFL!$H167="Washington",+NFL!K167,0))</f>
        <v>Washington</v>
      </c>
      <c r="L601" s="572">
        <f>IF(+NFL!$F167="Washington",+NFL!L167,IF(+NFL!$H167="Washington",+NFL!L167,0))</f>
        <v>9.5</v>
      </c>
      <c r="M601" s="573">
        <f>IF(+NFL!$F167="Washington",+NFL!M167,IF(+NFL!$H167="Washington",+NFL!M167,0))</f>
        <v>51.5</v>
      </c>
      <c r="N601" s="583" t="str">
        <f>IF(+NFL!$F167="Washington",+NFL!N167,IF(+NFL!$H167="Washington",+NFL!N167,0))</f>
        <v>Washington</v>
      </c>
      <c r="O601" s="584">
        <f>IF(+NFL!$F167="Washington",+NFL!O167,IF(+NFL!$H167="Washington",+NFL!O167,0))</f>
        <v>29</v>
      </c>
      <c r="P601" s="583" t="str">
        <f>IF(+NFL!$F167="Washington",+NFL!P167,IF(+NFL!$H167="Washington",+NFL!P167,0))</f>
        <v>Tampa Bay</v>
      </c>
      <c r="Q601" s="585">
        <f>IF(+NFL!$F167="Washington",+NFL!Q167,IF(+NFL!$H167="Washington",+NFL!Q167,0))</f>
        <v>19</v>
      </c>
      <c r="R601" s="586" t="str">
        <f>IF(+NFL!$F167="Washington",+NFL!R167,IF(+NFL!$H167="Washington",+NFL!R167,0))</f>
        <v>Washington</v>
      </c>
      <c r="S601" s="585" t="str">
        <f>IF(+NFL!$F167="Washington",+NFL!S167,IF(+NFL!$H167="Washington",+NFL!S167,0))</f>
        <v>Tampa Bay</v>
      </c>
      <c r="T601" s="587" t="str">
        <f>IF(+NFL!$F167="Washington",+NFL!T167,IF(+NFL!$H167="Washington",+NFL!T167,0))</f>
        <v>Tampa Bay</v>
      </c>
      <c r="U601" s="585" t="str">
        <f>IF(+NFL!$F167="Washington",+NFL!U167,IF(+NFL!$H167="Washington",+NFL!U167,0))</f>
        <v>L</v>
      </c>
      <c r="V601" s="586">
        <f>IF(+NFL!$F172="Washington",+NFL!#REF!,IF(+NFL!$H172="Washington",+NFL!#REF!,0))</f>
        <v>0</v>
      </c>
      <c r="W601" s="585">
        <f>IF(+NFL!$F172="Washington",+NFL!#REF!,IF(+NFL!$H172="Washington",+NFL!#REF!,0))</f>
        <v>0</v>
      </c>
      <c r="X601" s="587">
        <f>IF(+NFL!$F172="Washington",+NFL!#REF!,IF(+NFL!$H172="Washington",+NFL!#REF!,0))</f>
        <v>0</v>
      </c>
      <c r="Y601" s="585">
        <f>IF(+NFL!$F172="Washington",+NFL!#REF!,IF(+NFL!$H172="Washington",+NFL!#REF!,0))</f>
        <v>0</v>
      </c>
      <c r="Z601" s="586">
        <f>IF(+NFL!$F172="Washington",+NFL!#REF!,IF(+NFL!$H172="Washington",+NFL!#REF!,0))</f>
        <v>0</v>
      </c>
      <c r="AA601" s="585">
        <f>IF(+NFL!$F172="Washington",+NFL!#REF!,IF(+NFL!$H172="Washington",+NFL!#REF!,0))</f>
        <v>0</v>
      </c>
      <c r="AB601" s="124">
        <f>IF(+NFL!$F172="Washington",+NFL!#REF!,IF(+NFL!$H172="Washington",+NFL!#REF!,0))</f>
        <v>0</v>
      </c>
      <c r="AC601" s="182">
        <f>IF(+NFL!$F172="Washington",+NFL!#REF!,IF(+NFL!$H172="Washington",+NFL!#REF!,0))</f>
        <v>0</v>
      </c>
      <c r="AD601" s="496">
        <f>IF(+NFL!$F172="Washington",+NFL!#REF!,IF(+NFL!$H172="Washington",+NFL!#REF!,0))</f>
        <v>0</v>
      </c>
      <c r="AE601" s="565">
        <f>IF(+NFL!$F172="Washington",+NFL!#REF!,IF(+NFL!$H172="Washington",+NFL!#REF!,0))</f>
        <v>0</v>
      </c>
      <c r="AF601" s="496">
        <f>IF(+NFL!$F172="Washington",+NFL!#REF!,IF(+NFL!$H172="Washington",+NFL!#REF!,0))</f>
        <v>0</v>
      </c>
      <c r="AG601" s="565">
        <f>IF(+NFL!$F172="Washington",+NFL!#REF!,IF(+NFL!$H172="Washington",+NFL!#REF!,0))</f>
        <v>0</v>
      </c>
      <c r="AH601" s="496">
        <f>IF(+NFL!$F172="Washington",+NFL!#REF!,IF(+NFL!$H172="Washington",+NFL!#REF!,0))</f>
        <v>0</v>
      </c>
      <c r="AI601" s="565">
        <f>IF(+NFL!$F172="Washington",+NFL!#REF!,IF(+NFL!$H172="Washington",+NFL!#REF!,0))</f>
        <v>0</v>
      </c>
      <c r="AJ601" s="496">
        <f>IF(+NFL!$F172="Washington",+NFL!#REF!,IF(+NFL!$H172="Washington",+NFL!#REF!,0))</f>
        <v>0</v>
      </c>
      <c r="AK601" s="565">
        <f>IF(+NFL!$F172="Washington",+NFL!#REF!,IF(+NFL!$H172="Washington",+NFL!#REF!,0))</f>
        <v>0</v>
      </c>
      <c r="AL601" s="100">
        <f>IF(+NFL!$F172="Washington",+NFL!#REF!,IF(+NFL!$H172="Washington",+NFL!#REF!,0))</f>
        <v>0</v>
      </c>
      <c r="AM601" s="82">
        <f>IF(+NFL!$F172="Washington",+NFL!#REF!,IF(+NFL!$H172="Washington",+NFL!#REF!,0))</f>
        <v>0</v>
      </c>
      <c r="AN601" s="81">
        <f>IF(+NFL!$F172="Washington",+NFL!#REF!,IF(+NFL!$H172="Washington",+NFL!#REF!,0))</f>
        <v>0</v>
      </c>
      <c r="AO601" s="83">
        <f>IF(+NFL!$F172="Washington",+NFL!#REF!,IF(+NFL!$H172="Washington",+NFL!#REF!,0))</f>
        <v>0</v>
      </c>
      <c r="AP601" s="480">
        <f>IF(+NFL!$F172="Washington",+NFL!#REF!,IF(+NFL!$H172="Washington",+NFL!#REF!,0))</f>
        <v>0</v>
      </c>
      <c r="AQ601" s="72">
        <f>IF(+NFL!$F172="Washington",+NFL!#REF!,IF(+NFL!$H172="Washington",+NFL!#REF!,0))</f>
        <v>0</v>
      </c>
      <c r="AR601" s="81">
        <f>IF(+NFL!$F172="Washington",+NFL!#REF!,IF(+NFL!$H172="Washington",+NFL!#REF!,0))</f>
        <v>0</v>
      </c>
      <c r="AS601" s="96">
        <f>IF(+NFL!$F172="Washington",+NFL!#REF!,IF(+NFL!$H172="Washington",+NFL!#REF!,0))</f>
        <v>0</v>
      </c>
      <c r="AT601" s="96">
        <f>IF(+NFL!$F172="Washington",+NFL!#REF!,IF(+NFL!$H172="Washington",+NFL!#REF!,0))</f>
        <v>0</v>
      </c>
      <c r="AU601" s="81">
        <f>IF(+NFL!$F172="Washington",+NFL!#REF!,IF(+NFL!$H172="Washington",+NFL!#REF!,0))</f>
        <v>0</v>
      </c>
      <c r="AV601" s="96">
        <f>IF(+NFL!$F172="Washington",+NFL!#REF!,IF(+NFL!$H172="Washington",+NFL!#REF!,0))</f>
        <v>0</v>
      </c>
      <c r="AW601" s="70">
        <f>IF(+NFL!$F172="Washington",+NFL!#REF!,IF(+NFL!$H172="Washington",+NFL!#REF!,0))</f>
        <v>0</v>
      </c>
      <c r="AX601" s="96">
        <f>IF(+NFL!$F172="Washington",+NFL!#REF!,IF(+NFL!$H172="Washington",+NFL!#REF!,0))</f>
        <v>0</v>
      </c>
      <c r="AY601" s="81">
        <f>IF(+NFL!$F172="Washington",+NFL!#REF!,IF(+NFL!$H172="Washington",+NFL!#REF!,0))</f>
        <v>0</v>
      </c>
      <c r="AZ601" s="96">
        <f>IF(+NFL!$F172="Washington",+NFL!#REF!,IF(+NFL!$H172="Washington",+NFL!#REF!,0))</f>
        <v>0</v>
      </c>
      <c r="BA601" s="70">
        <f>IF(+NFL!$F172="Washington",+NFL!#REF!,IF(+NFL!$H172="Washington",+NFL!#REF!,0))</f>
        <v>0</v>
      </c>
      <c r="BB601" s="70">
        <f>IF(+NFL!$F172="Washington",+NFL!#REF!,IF(+NFL!$H172="Washington",+NFL!#REF!,0))</f>
        <v>0</v>
      </c>
      <c r="BC601" s="592">
        <f>IF(+NFL!$F172="Washington",+NFL!#REF!,IF(+NFL!$H172="Washington",+NFL!#REF!,0))</f>
        <v>0</v>
      </c>
      <c r="BD601" s="81">
        <f>IF(+NFL!$F172="Washington",+NFL!#REF!,IF(+NFL!$H172="Washington",+NFL!#REF!,0))</f>
        <v>0</v>
      </c>
      <c r="BE601" s="96">
        <f>IF(+NFL!$F172="Washington",+NFL!#REF!,IF(+NFL!$H172="Washington",+NFL!#REF!,0))</f>
        <v>0</v>
      </c>
      <c r="BF601" s="70">
        <f>IF(+NFL!$F172="Washington",+NFL!#REF!,IF(+NFL!$H172="Washington",+NFL!#REF!,0))</f>
        <v>0</v>
      </c>
      <c r="BG601" s="81">
        <f>IF(+NFL!$F172="Washington",+NFL!#REF!,IF(+NFL!$H172="Washington",+NFL!#REF!,0))</f>
        <v>0</v>
      </c>
      <c r="BH601" s="96">
        <f>IF(+NFL!$F172="Washington",+NFL!#REF!,IF(+NFL!$H172="Washington",+NFL!#REF!,0))</f>
        <v>0</v>
      </c>
      <c r="BI601" s="70">
        <f>IF(+NFL!$F172="Washington",+NFL!#REF!,IF(+NFL!$H172="Washington",+NFL!#REF!,0))</f>
        <v>0</v>
      </c>
      <c r="BJ601" s="124">
        <f>IF(+NFL!$F172="Washington",+NFL!#REF!,IF(+NFL!$H172="Washington",+NFL!#REF!,0))</f>
        <v>0</v>
      </c>
      <c r="BK601" s="182">
        <f>IF(+NFL!$F172="Washington",+NFL!#REF!,IF(+NFL!$H172="Washington",+NFL!#REF!,0))</f>
        <v>0</v>
      </c>
    </row>
    <row r="602" spans="1:63" s="310" customFormat="1" x14ac:dyDescent="0.8">
      <c r="A602" s="70">
        <f>IF(+NFL!$F187="Washington",+NFL!A187,IF(+NFL!$H187="Washington",+NFL!A187,0))</f>
        <v>11</v>
      </c>
      <c r="B602" s="480" t="str">
        <f>IF(+NFL!$F187="Washington",+NFL!B187,IF(+NFL!$H187="Washington",+NFL!B187,0))</f>
        <v>Sun</v>
      </c>
      <c r="C602" s="72">
        <f>IF(+NFL!$F187="Washington",+NFL!C187,IF(+NFL!$H187="Washington",+NFL!C187,0))</f>
        <v>44521</v>
      </c>
      <c r="D602" s="73">
        <f>IF(+NFL!$F187="Washington",+NFL!D187,IF(+NFL!$H187="Washington",+NFL!D187,0))</f>
        <v>0.54166666666666663</v>
      </c>
      <c r="E602" s="70" t="str">
        <f>IF(+NFL!$F187="Washington",+NFL!E187,IF(+NFL!$H187="Washington",+NFL!E187,0))</f>
        <v>Fox</v>
      </c>
      <c r="F602" s="189" t="str">
        <f>IF(+NFL!$F187="Washington",+NFL!F187,IF(+NFL!$H187="Washington",+NFL!F187,0))</f>
        <v>Washington</v>
      </c>
      <c r="G602" s="70" t="str">
        <f>IF(+NFL!$F187="Washington",+NFL!G187,IF(+NFL!$H187="Washington",+NFL!G187,0))</f>
        <v>NFCE</v>
      </c>
      <c r="H602" s="189" t="str">
        <f>IF(+NFL!$F187="Washington",+NFL!H187,IF(+NFL!$H187="Washington",+NFL!H187,0))</f>
        <v>Carolina</v>
      </c>
      <c r="I602" s="70" t="str">
        <f>IF(+NFL!$F187="Washington",+NFL!I187,IF(+NFL!$H187="Washington",+NFL!I187,0))</f>
        <v>NFCS</v>
      </c>
      <c r="J602" s="496" t="str">
        <f>IF(+NFL!$F187="Washington",+NFL!J187,IF(+NFL!$H187="Washington",+NFL!J187,0))</f>
        <v>Carolina</v>
      </c>
      <c r="K602" s="510" t="str">
        <f>IF(+NFL!$F187="Washington",+NFL!K187,IF(+NFL!$H187="Washington",+NFL!K187,0))</f>
        <v>Washington</v>
      </c>
      <c r="L602" s="572">
        <f>IF(+NFL!$F187="Washington",+NFL!L187,IF(+NFL!$H187="Washington",+NFL!L187,0))</f>
        <v>3.5</v>
      </c>
      <c r="M602" s="573">
        <f>IF(+NFL!$F187="Washington",+NFL!M187,IF(+NFL!$H187="Washington",+NFL!M187,0))</f>
        <v>43</v>
      </c>
      <c r="N602" s="583" t="str">
        <f>IF(+NFL!$F187="Washington",+NFL!N187,IF(+NFL!$H187="Washington",+NFL!N187,0))</f>
        <v>Washington</v>
      </c>
      <c r="O602" s="584">
        <f>IF(+NFL!$F187="Washington",+NFL!O187,IF(+NFL!$H187="Washington",+NFL!O187,0))</f>
        <v>27</v>
      </c>
      <c r="P602" s="583" t="str">
        <f>IF(+NFL!$F187="Washington",+NFL!P187,IF(+NFL!$H187="Washington",+NFL!P187,0))</f>
        <v>Carolina</v>
      </c>
      <c r="Q602" s="585">
        <f>IF(+NFL!$F187="Washington",+NFL!Q187,IF(+NFL!$H187="Washington",+NFL!Q187,0))</f>
        <v>21</v>
      </c>
      <c r="R602" s="586" t="str">
        <f>IF(+NFL!$F187="Washington",+NFL!R187,IF(+NFL!$H187="Washington",+NFL!R187,0))</f>
        <v>Washington</v>
      </c>
      <c r="S602" s="585" t="str">
        <f>IF(+NFL!$F187="Washington",+NFL!S187,IF(+NFL!$H187="Washington",+NFL!S187,0))</f>
        <v>Carolina</v>
      </c>
      <c r="T602" s="587" t="str">
        <f>IF(+NFL!$F187="Washington",+NFL!T187,IF(+NFL!$H187="Washington",+NFL!T187,0))</f>
        <v>Washington</v>
      </c>
      <c r="U602" s="585" t="str">
        <f>IF(+NFL!$F187="Washington",+NFL!U187,IF(+NFL!$H187="Washington",+NFL!U187,0))</f>
        <v>W</v>
      </c>
      <c r="V602" s="586">
        <f>IF(+NFL!$F209="Washington",+NFL!#REF!,IF(+NFL!$H209="Washington",+NFL!#REF!,0))</f>
        <v>0</v>
      </c>
      <c r="W602" s="585">
        <f>IF(+NFL!$F209="Washington",+NFL!#REF!,IF(+NFL!$H209="Washington",+NFL!#REF!,0))</f>
        <v>0</v>
      </c>
      <c r="X602" s="587">
        <f>IF(+NFL!$F209="Washington",+NFL!#REF!,IF(+NFL!$H209="Washington",+NFL!#REF!,0))</f>
        <v>0</v>
      </c>
      <c r="Y602" s="585">
        <f>IF(+NFL!$F209="Washington",+NFL!#REF!,IF(+NFL!$H209="Washington",+NFL!#REF!,0))</f>
        <v>0</v>
      </c>
      <c r="Z602" s="586">
        <f>IF(+NFL!$F209="Washington",+NFL!#REF!,IF(+NFL!$H209="Washington",+NFL!#REF!,0))</f>
        <v>0</v>
      </c>
      <c r="AA602" s="585">
        <f>IF(+NFL!$F209="Washington",+NFL!#REF!,IF(+NFL!$H209="Washington",+NFL!#REF!,0))</f>
        <v>0</v>
      </c>
      <c r="AB602" s="124">
        <f>IF(+NFL!$F209="Washington",+NFL!#REF!,IF(+NFL!$H209="Washington",+NFL!#REF!,0))</f>
        <v>0</v>
      </c>
      <c r="AC602" s="182">
        <f>IF(+NFL!$F209="Washington",+NFL!#REF!,IF(+NFL!$H209="Washington",+NFL!#REF!,0))</f>
        <v>0</v>
      </c>
      <c r="AD602" s="496">
        <f>IF(+NFL!$F209="Washington",+NFL!#REF!,IF(+NFL!$H209="Washington",+NFL!#REF!,0))</f>
        <v>0</v>
      </c>
      <c r="AE602" s="565">
        <f>IF(+NFL!$F209="Washington",+NFL!#REF!,IF(+NFL!$H209="Washington",+NFL!#REF!,0))</f>
        <v>0</v>
      </c>
      <c r="AF602" s="496">
        <f>IF(+NFL!$F209="Washington",+NFL!#REF!,IF(+NFL!$H209="Washington",+NFL!#REF!,0))</f>
        <v>0</v>
      </c>
      <c r="AG602" s="565">
        <f>IF(+NFL!$F209="Washington",+NFL!#REF!,IF(+NFL!$H209="Washington",+NFL!#REF!,0))</f>
        <v>0</v>
      </c>
      <c r="AH602" s="496">
        <f>IF(+NFL!$F209="Washington",+NFL!#REF!,IF(+NFL!$H209="Washington",+NFL!#REF!,0))</f>
        <v>0</v>
      </c>
      <c r="AI602" s="565">
        <f>IF(+NFL!$F209="Washington",+NFL!#REF!,IF(+NFL!$H209="Washington",+NFL!#REF!,0))</f>
        <v>0</v>
      </c>
      <c r="AJ602" s="496">
        <f>IF(+NFL!$F209="Washington",+NFL!#REF!,IF(+NFL!$H209="Washington",+NFL!#REF!,0))</f>
        <v>0</v>
      </c>
      <c r="AK602" s="565">
        <f>IF(+NFL!$F209="Washington",+NFL!#REF!,IF(+NFL!$H209="Washington",+NFL!#REF!,0))</f>
        <v>0</v>
      </c>
      <c r="AL602" s="100">
        <f>IF(+NFL!$F209="Washington",+NFL!#REF!,IF(+NFL!$H209="Washington",+NFL!#REF!,0))</f>
        <v>0</v>
      </c>
      <c r="AM602" s="82">
        <f>IF(+NFL!$F209="Washington",+NFL!#REF!,IF(+NFL!$H209="Washington",+NFL!#REF!,0))</f>
        <v>0</v>
      </c>
      <c r="AN602" s="81">
        <f>IF(+NFL!$F209="Washington",+NFL!#REF!,IF(+NFL!$H209="Washington",+NFL!#REF!,0))</f>
        <v>0</v>
      </c>
      <c r="AO602" s="83">
        <f>IF(+NFL!$F209="Washington",+NFL!#REF!,IF(+NFL!$H209="Washington",+NFL!#REF!,0))</f>
        <v>0</v>
      </c>
      <c r="AP602" s="480">
        <f>IF(+NFL!$F209="Washington",+NFL!#REF!,IF(+NFL!$H209="Washington",+NFL!#REF!,0))</f>
        <v>0</v>
      </c>
      <c r="AQ602" s="72">
        <f>IF(+NFL!$F209="Washington",+NFL!#REF!,IF(+NFL!$H209="Washington",+NFL!#REF!,0))</f>
        <v>0</v>
      </c>
      <c r="AR602" s="81">
        <f>IF(+NFL!$F209="Washington",+NFL!#REF!,IF(+NFL!$H209="Washington",+NFL!#REF!,0))</f>
        <v>0</v>
      </c>
      <c r="AS602" s="96">
        <f>IF(+NFL!$F209="Washington",+NFL!#REF!,IF(+NFL!$H209="Washington",+NFL!#REF!,0))</f>
        <v>0</v>
      </c>
      <c r="AT602" s="96">
        <f>IF(+NFL!$F209="Washington",+NFL!#REF!,IF(+NFL!$H209="Washington",+NFL!#REF!,0))</f>
        <v>0</v>
      </c>
      <c r="AU602" s="81">
        <f>IF(+NFL!$F209="Washington",+NFL!#REF!,IF(+NFL!$H209="Washington",+NFL!#REF!,0))</f>
        <v>0</v>
      </c>
      <c r="AV602" s="96">
        <f>IF(+NFL!$F209="Washington",+NFL!#REF!,IF(+NFL!$H209="Washington",+NFL!#REF!,0))</f>
        <v>0</v>
      </c>
      <c r="AW602" s="70">
        <f>IF(+NFL!$F209="Washington",+NFL!#REF!,IF(+NFL!$H209="Washington",+NFL!#REF!,0))</f>
        <v>0</v>
      </c>
      <c r="AX602" s="96">
        <f>IF(+NFL!$F209="Washington",+NFL!#REF!,IF(+NFL!$H209="Washington",+NFL!#REF!,0))</f>
        <v>0</v>
      </c>
      <c r="AY602" s="81">
        <f>IF(+NFL!$F209="Washington",+NFL!#REF!,IF(+NFL!$H209="Washington",+NFL!#REF!,0))</f>
        <v>0</v>
      </c>
      <c r="AZ602" s="96">
        <f>IF(+NFL!$F209="Washington",+NFL!#REF!,IF(+NFL!$H209="Washington",+NFL!#REF!,0))</f>
        <v>0</v>
      </c>
      <c r="BA602" s="70">
        <f>IF(+NFL!$F209="Washington",+NFL!#REF!,IF(+NFL!$H209="Washington",+NFL!#REF!,0))</f>
        <v>0</v>
      </c>
      <c r="BB602" s="70">
        <f>IF(+NFL!$F209="Washington",+NFL!#REF!,IF(+NFL!$H209="Washington",+NFL!#REF!,0))</f>
        <v>0</v>
      </c>
      <c r="BC602" s="592">
        <f>IF(+NFL!$F209="Washington",+NFL!#REF!,IF(+NFL!$H209="Washington",+NFL!#REF!,0))</f>
        <v>0</v>
      </c>
      <c r="BD602" s="81">
        <f>IF(+NFL!$F209="Washington",+NFL!#REF!,IF(+NFL!$H209="Washington",+NFL!#REF!,0))</f>
        <v>0</v>
      </c>
      <c r="BE602" s="96">
        <f>IF(+NFL!$F209="Washington",+NFL!#REF!,IF(+NFL!$H209="Washington",+NFL!#REF!,0))</f>
        <v>0</v>
      </c>
      <c r="BF602" s="70">
        <f>IF(+NFL!$F209="Washington",+NFL!#REF!,IF(+NFL!$H209="Washington",+NFL!#REF!,0))</f>
        <v>0</v>
      </c>
      <c r="BG602" s="81">
        <f>IF(+NFL!$F209="Washington",+NFL!#REF!,IF(+NFL!$H209="Washington",+NFL!#REF!,0))</f>
        <v>0</v>
      </c>
      <c r="BH602" s="96">
        <f>IF(+NFL!$F209="Washington",+NFL!#REF!,IF(+NFL!$H209="Washington",+NFL!#REF!,0))</f>
        <v>0</v>
      </c>
      <c r="BI602" s="70">
        <f>IF(+NFL!$F209="Washington",+NFL!#REF!,IF(+NFL!$H209="Washington",+NFL!#REF!,0))</f>
        <v>0</v>
      </c>
      <c r="BJ602" s="124">
        <f>IF(+NFL!$F209="Washington",+NFL!#REF!,IF(+NFL!$H209="Washington",+NFL!#REF!,0))</f>
        <v>0</v>
      </c>
      <c r="BK602" s="182">
        <f>IF(+NFL!$F209="Washington",+NFL!#REF!,IF(+NFL!$H209="Washington",+NFL!#REF!,0))</f>
        <v>0</v>
      </c>
    </row>
    <row r="603" spans="1:63" s="310" customFormat="1" x14ac:dyDescent="0.8">
      <c r="A603" s="70">
        <f>IF(+NFL!$F214="Washington",+NFL!A214,IF(+NFL!$H214="Washington",+NFL!A214,0))</f>
        <v>12</v>
      </c>
      <c r="B603" s="480">
        <f>IF(+NFL!$F214="Washington",+NFL!B214,IF(+NFL!$H214="Washington",+NFL!B214,0))</f>
        <v>0</v>
      </c>
      <c r="C603" s="72">
        <f>IF(+NFL!$F214="Washington",+NFL!C214,IF(+NFL!$H214="Washington",+NFL!C214,0))</f>
        <v>0</v>
      </c>
      <c r="D603" s="73">
        <f>IF(+NFL!$F214="Washington",+NFL!D214,IF(+NFL!$H214="Washington",+NFL!D214,0))</f>
        <v>0</v>
      </c>
      <c r="E603" s="70">
        <f>IF(+NFL!$F214="Washington",+NFL!E214,IF(+NFL!$H214="Washington",+NFL!E214,0))</f>
        <v>0</v>
      </c>
      <c r="F603" s="189" t="str">
        <f>IF(+NFL!$F214="Washington",+NFL!F214,IF(+NFL!$H214="Washington",+NFL!F214,0))</f>
        <v>Washington</v>
      </c>
      <c r="G603" s="70" t="str">
        <f>IF(+NFL!$F214="Washington",+NFL!G214,IF(+NFL!$H214="Washington",+NFL!G214,0))</f>
        <v>NFCE</v>
      </c>
      <c r="H603" s="189">
        <f>IF(+NFL!$F214="Washington",+NFL!H214,IF(+NFL!$H214="Washington",+NFL!H214,0))</f>
        <v>0</v>
      </c>
      <c r="I603" s="70">
        <f>IF(+NFL!$F214="Washington",+NFL!I214,IF(+NFL!$H214="Washington",+NFL!I214,0))</f>
        <v>0</v>
      </c>
      <c r="J603" s="496">
        <f>IF(+NFL!$F214="Washington",+NFL!J214,IF(+NFL!$H214="Washington",+NFL!J214,0))</f>
        <v>0</v>
      </c>
      <c r="K603" s="510">
        <f>IF(+NFL!$F214="Washington",+NFL!K214,IF(+NFL!$H214="Washington",+NFL!K214,0))</f>
        <v>0</v>
      </c>
      <c r="L603" s="572">
        <f>IF(+NFL!$F214="Washington",+NFL!L214,IF(+NFL!$H214="Washington",+NFL!L214,0))</f>
        <v>0</v>
      </c>
      <c r="M603" s="573">
        <f>IF(+NFL!$F214="Washington",+NFL!M214,IF(+NFL!$H214="Washington",+NFL!M214,0))</f>
        <v>0</v>
      </c>
      <c r="N603" s="583">
        <f>IF(+NFL!$F214="Washington",+NFL!N214,IF(+NFL!$H214="Washington",+NFL!N214,0))</f>
        <v>0</v>
      </c>
      <c r="O603" s="584">
        <f>IF(+NFL!$F214="Washington",+NFL!O214,IF(+NFL!$H214="Washington",+NFL!O214,0))</f>
        <v>0</v>
      </c>
      <c r="P603" s="583">
        <f>IF(+NFL!$F214="Washington",+NFL!P214,IF(+NFL!$H214="Washington",+NFL!P214,0))</f>
        <v>0</v>
      </c>
      <c r="Q603" s="585">
        <f>IF(+NFL!$F214="Washington",+NFL!Q214,IF(+NFL!$H214="Washington",+NFL!Q214,0))</f>
        <v>0</v>
      </c>
      <c r="R603" s="586">
        <f>IF(+NFL!$F214="Washington",+NFL!R214,IF(+NFL!$H214="Washington",+NFL!R214,0))</f>
        <v>0</v>
      </c>
      <c r="S603" s="585">
        <f>IF(+NFL!$F214="Washington",+NFL!S214,IF(+NFL!$H214="Washington",+NFL!S214,0))</f>
        <v>0</v>
      </c>
      <c r="T603" s="587">
        <f>IF(+NFL!$F214="Washington",+NFL!T214,IF(+NFL!$H214="Washington",+NFL!T214,0))</f>
        <v>0</v>
      </c>
      <c r="U603" s="585">
        <f>IF(+NFL!$F214="Washington",+NFL!U214,IF(+NFL!$H214="Washington",+NFL!U214,0))</f>
        <v>0</v>
      </c>
      <c r="V603" s="586">
        <f>IF(+NFL!$F221="Washington",+NFL!#REF!,IF(+NFL!$H221="Washington",+NFL!#REF!,0))</f>
        <v>0</v>
      </c>
      <c r="W603" s="585">
        <f>IF(+NFL!$F221="Washington",+NFL!#REF!,IF(+NFL!$H221="Washington",+NFL!#REF!,0))</f>
        <v>0</v>
      </c>
      <c r="X603" s="587">
        <f>IF(+NFL!$F221="Washington",+NFL!#REF!,IF(+NFL!$H221="Washington",+NFL!#REF!,0))</f>
        <v>0</v>
      </c>
      <c r="Y603" s="585">
        <f>IF(+NFL!$F221="Washington",+NFL!#REF!,IF(+NFL!$H221="Washington",+NFL!#REF!,0))</f>
        <v>0</v>
      </c>
      <c r="Z603" s="586">
        <f>IF(+NFL!$F221="Washington",+NFL!#REF!,IF(+NFL!$H221="Washington",+NFL!#REF!,0))</f>
        <v>0</v>
      </c>
      <c r="AA603" s="585">
        <f>IF(+NFL!$F221="Washington",+NFL!#REF!,IF(+NFL!$H221="Washington",+NFL!#REF!,0))</f>
        <v>0</v>
      </c>
      <c r="AB603" s="124">
        <f>IF(+NFL!$F221="Washington",+NFL!#REF!,IF(+NFL!$H221="Washington",+NFL!#REF!,0))</f>
        <v>0</v>
      </c>
      <c r="AC603" s="182">
        <f>IF(+NFL!$F221="Washington",+NFL!#REF!,IF(+NFL!$H221="Washington",+NFL!#REF!,0))</f>
        <v>0</v>
      </c>
      <c r="AD603" s="496">
        <f>IF(+NFL!$F221="Washington",+NFL!#REF!,IF(+NFL!$H221="Washington",+NFL!#REF!,0))</f>
        <v>0</v>
      </c>
      <c r="AE603" s="565">
        <f>IF(+NFL!$F221="Washington",+NFL!#REF!,IF(+NFL!$H221="Washington",+NFL!#REF!,0))</f>
        <v>0</v>
      </c>
      <c r="AF603" s="496">
        <f>IF(+NFL!$F221="Washington",+NFL!#REF!,IF(+NFL!$H221="Washington",+NFL!#REF!,0))</f>
        <v>0</v>
      </c>
      <c r="AG603" s="565">
        <f>IF(+NFL!$F221="Washington",+NFL!#REF!,IF(+NFL!$H221="Washington",+NFL!#REF!,0))</f>
        <v>0</v>
      </c>
      <c r="AH603" s="496">
        <f>IF(+NFL!$F221="Washington",+NFL!#REF!,IF(+NFL!$H221="Washington",+NFL!#REF!,0))</f>
        <v>0</v>
      </c>
      <c r="AI603" s="565">
        <f>IF(+NFL!$F221="Washington",+NFL!#REF!,IF(+NFL!$H221="Washington",+NFL!#REF!,0))</f>
        <v>0</v>
      </c>
      <c r="AJ603" s="496">
        <f>IF(+NFL!$F221="Washington",+NFL!#REF!,IF(+NFL!$H221="Washington",+NFL!#REF!,0))</f>
        <v>0</v>
      </c>
      <c r="AK603" s="565">
        <f>IF(+NFL!$F221="Washington",+NFL!#REF!,IF(+NFL!$H221="Washington",+NFL!#REF!,0))</f>
        <v>0</v>
      </c>
      <c r="AL603" s="100">
        <f>IF(+NFL!$F221="Washington",+NFL!#REF!,IF(+NFL!$H221="Washington",+NFL!#REF!,0))</f>
        <v>0</v>
      </c>
      <c r="AM603" s="82">
        <f>IF(+NFL!$F221="Washington",+NFL!#REF!,IF(+NFL!$H221="Washington",+NFL!#REF!,0))</f>
        <v>0</v>
      </c>
      <c r="AN603" s="81">
        <f>IF(+NFL!$F221="Washington",+NFL!#REF!,IF(+NFL!$H221="Washington",+NFL!#REF!,0))</f>
        <v>0</v>
      </c>
      <c r="AO603" s="83">
        <f>IF(+NFL!$F221="Washington",+NFL!#REF!,IF(+NFL!$H221="Washington",+NFL!#REF!,0))</f>
        <v>0</v>
      </c>
      <c r="AP603" s="480">
        <f>IF(+NFL!$F221="Washington",+NFL!#REF!,IF(+NFL!$H221="Washington",+NFL!#REF!,0))</f>
        <v>0</v>
      </c>
      <c r="AQ603" s="72">
        <f>IF(+NFL!$F221="Washington",+NFL!#REF!,IF(+NFL!$H221="Washington",+NFL!#REF!,0))</f>
        <v>0</v>
      </c>
      <c r="AR603" s="81">
        <f>IF(+NFL!$F221="Washington",+NFL!#REF!,IF(+NFL!$H221="Washington",+NFL!#REF!,0))</f>
        <v>0</v>
      </c>
      <c r="AS603" s="96">
        <f>IF(+NFL!$F221="Washington",+NFL!#REF!,IF(+NFL!$H221="Washington",+NFL!#REF!,0))</f>
        <v>0</v>
      </c>
      <c r="AT603" s="96">
        <f>IF(+NFL!$F221="Washington",+NFL!#REF!,IF(+NFL!$H221="Washington",+NFL!#REF!,0))</f>
        <v>0</v>
      </c>
      <c r="AU603" s="81">
        <f>IF(+NFL!$F221="Washington",+NFL!#REF!,IF(+NFL!$H221="Washington",+NFL!#REF!,0))</f>
        <v>0</v>
      </c>
      <c r="AV603" s="96">
        <f>IF(+NFL!$F221="Washington",+NFL!#REF!,IF(+NFL!$H221="Washington",+NFL!#REF!,0))</f>
        <v>0</v>
      </c>
      <c r="AW603" s="70">
        <f>IF(+NFL!$F221="Washington",+NFL!#REF!,IF(+NFL!$H221="Washington",+NFL!#REF!,0))</f>
        <v>0</v>
      </c>
      <c r="AX603" s="96">
        <f>IF(+NFL!$F221="Washington",+NFL!#REF!,IF(+NFL!$H221="Washington",+NFL!#REF!,0))</f>
        <v>0</v>
      </c>
      <c r="AY603" s="81">
        <f>IF(+NFL!$F221="Washington",+NFL!#REF!,IF(+NFL!$H221="Washington",+NFL!#REF!,0))</f>
        <v>0</v>
      </c>
      <c r="AZ603" s="96">
        <f>IF(+NFL!$F221="Washington",+NFL!#REF!,IF(+NFL!$H221="Washington",+NFL!#REF!,0))</f>
        <v>0</v>
      </c>
      <c r="BA603" s="70">
        <f>IF(+NFL!$F221="Washington",+NFL!#REF!,IF(+NFL!$H221="Washington",+NFL!#REF!,0))</f>
        <v>0</v>
      </c>
      <c r="BB603" s="70">
        <f>IF(+NFL!$F221="Washington",+NFL!#REF!,IF(+NFL!$H221="Washington",+NFL!#REF!,0))</f>
        <v>0</v>
      </c>
      <c r="BC603" s="592">
        <f>IF(+NFL!$F221="Washington",+NFL!#REF!,IF(+NFL!$H221="Washington",+NFL!#REF!,0))</f>
        <v>0</v>
      </c>
      <c r="BD603" s="81">
        <f>IF(+NFL!$F221="Washington",+NFL!#REF!,IF(+NFL!$H221="Washington",+NFL!#REF!,0))</f>
        <v>0</v>
      </c>
      <c r="BE603" s="96">
        <f>IF(+NFL!$F221="Washington",+NFL!#REF!,IF(+NFL!$H221="Washington",+NFL!#REF!,0))</f>
        <v>0</v>
      </c>
      <c r="BF603" s="70">
        <f>IF(+NFL!$F221="Washington",+NFL!#REF!,IF(+NFL!$H221="Washington",+NFL!#REF!,0))</f>
        <v>0</v>
      </c>
      <c r="BG603" s="81">
        <f>IF(+NFL!$F221="Washington",+NFL!#REF!,IF(+NFL!$H221="Washington",+NFL!#REF!,0))</f>
        <v>0</v>
      </c>
      <c r="BH603" s="96">
        <f>IF(+NFL!$F221="Washington",+NFL!#REF!,IF(+NFL!$H221="Washington",+NFL!#REF!,0))</f>
        <v>0</v>
      </c>
      <c r="BI603" s="70">
        <f>IF(+NFL!$F221="Washington",+NFL!#REF!,IF(+NFL!$H221="Washington",+NFL!#REF!,0))</f>
        <v>0</v>
      </c>
      <c r="BJ603" s="124">
        <f>IF(+NFL!$F221="Washington",+NFL!#REF!,IF(+NFL!$H221="Washington",+NFL!#REF!,0))</f>
        <v>0</v>
      </c>
      <c r="BK603" s="182">
        <f>IF(+NFL!$F221="Washington",+NFL!#REF!,IF(+NFL!$H221="Washington",+NFL!#REF!,0))</f>
        <v>0</v>
      </c>
    </row>
    <row r="604" spans="1:63" s="310" customFormat="1" x14ac:dyDescent="0.8">
      <c r="A604" s="70">
        <f>IF(+NFL!$F224="Washington",+NFL!A224,IF(+NFL!$H224="Washington",+NFL!A224,0))</f>
        <v>13</v>
      </c>
      <c r="B604" s="480" t="str">
        <f>IF(+NFL!$F224="Washington",+NFL!B224,IF(+NFL!$H224="Washington",+NFL!B224,0))</f>
        <v>Sun</v>
      </c>
      <c r="C604" s="72">
        <f>IF(+NFL!$F224="Washington",+NFL!C224,IF(+NFL!$H224="Washington",+NFL!C224,0))</f>
        <v>44535</v>
      </c>
      <c r="D604" s="73">
        <f>IF(+NFL!$F224="Washington",+NFL!D224,IF(+NFL!$H224="Washington",+NFL!D224,0))</f>
        <v>0.66666666666666663</v>
      </c>
      <c r="E604" s="70" t="str">
        <f>IF(+NFL!$F224="Washington",+NFL!E224,IF(+NFL!$H224="Washington",+NFL!E224,0))</f>
        <v>CBS</v>
      </c>
      <c r="F604" s="189" t="str">
        <f>IF(+NFL!$F224="Washington",+NFL!F224,IF(+NFL!$H224="Washington",+NFL!F224,0))</f>
        <v>Washington</v>
      </c>
      <c r="G604" s="70" t="str">
        <f>IF(+NFL!$F224="Washington",+NFL!G224,IF(+NFL!$H224="Washington",+NFL!G224,0))</f>
        <v>NFCE</v>
      </c>
      <c r="H604" s="189" t="str">
        <f>IF(+NFL!$F224="Washington",+NFL!H224,IF(+NFL!$H224="Washington",+NFL!H224,0))</f>
        <v>Las Vegas</v>
      </c>
      <c r="I604" s="70" t="str">
        <f>IF(+NFL!$F224="Washington",+NFL!I224,IF(+NFL!$H224="Washington",+NFL!I224,0))</f>
        <v>AFCW</v>
      </c>
      <c r="J604" s="496" t="str">
        <f>IF(+NFL!$F224="Washington",+NFL!J224,IF(+NFL!$H224="Washington",+NFL!J224,0))</f>
        <v>Las Vegas</v>
      </c>
      <c r="K604" s="510" t="str">
        <f>IF(+NFL!$F224="Washington",+NFL!K224,IF(+NFL!$H224="Washington",+NFL!K224,0))</f>
        <v>Washington</v>
      </c>
      <c r="L604" s="572">
        <f>IF(+NFL!$F224="Washington",+NFL!L224,IF(+NFL!$H224="Washington",+NFL!L224,0))</f>
        <v>2.5</v>
      </c>
      <c r="M604" s="573">
        <f>IF(+NFL!$F224="Washington",+NFL!M224,IF(+NFL!$H224="Washington",+NFL!M224,0))</f>
        <v>49.5</v>
      </c>
      <c r="N604" s="583" t="str">
        <f>IF(+NFL!$F224="Washington",+NFL!N224,IF(+NFL!$H224="Washington",+NFL!N224,0))</f>
        <v>Washington</v>
      </c>
      <c r="O604" s="584">
        <f>IF(+NFL!$F224="Washington",+NFL!O224,IF(+NFL!$H224="Washington",+NFL!O224,0))</f>
        <v>17</v>
      </c>
      <c r="P604" s="583" t="str">
        <f>IF(+NFL!$F224="Washington",+NFL!P224,IF(+NFL!$H224="Washington",+NFL!P224,0))</f>
        <v>Las Vegas</v>
      </c>
      <c r="Q604" s="585">
        <f>IF(+NFL!$F224="Washington",+NFL!Q224,IF(+NFL!$H224="Washington",+NFL!Q224,0))</f>
        <v>15</v>
      </c>
      <c r="R604" s="586" t="str">
        <f>IF(+NFL!$F224="Washington",+NFL!R224,IF(+NFL!$H224="Washington",+NFL!R224,0))</f>
        <v>Washington</v>
      </c>
      <c r="S604" s="585" t="str">
        <f>IF(+NFL!$F224="Washington",+NFL!S224,IF(+NFL!$H224="Washington",+NFL!S224,0))</f>
        <v>Las Vegas</v>
      </c>
      <c r="T604" s="587" t="str">
        <f>IF(+NFL!$F224="Washington",+NFL!T224,IF(+NFL!$H224="Washington",+NFL!T224,0))</f>
        <v>Washington</v>
      </c>
      <c r="U604" s="585" t="str">
        <f>IF(+NFL!$F224="Washington",+NFL!U224,IF(+NFL!$H224="Washington",+NFL!U224,0))</f>
        <v>W</v>
      </c>
      <c r="V604" s="586">
        <f>IF(+NFL!$F243="Washington",+NFL!#REF!,IF(+NFL!$H243="Washington",+NFL!#REF!,0))</f>
        <v>0</v>
      </c>
      <c r="W604" s="585">
        <f>IF(+NFL!$F243="Washington",+NFL!#REF!,IF(+NFL!$H243="Washington",+NFL!#REF!,0))</f>
        <v>0</v>
      </c>
      <c r="X604" s="587">
        <f>IF(+NFL!$F243="Washington",+NFL!#REF!,IF(+NFL!$H243="Washington",+NFL!#REF!,0))</f>
        <v>0</v>
      </c>
      <c r="Y604" s="585">
        <f>IF(+NFL!$F243="Washington",+NFL!#REF!,IF(+NFL!$H243="Washington",+NFL!#REF!,0))</f>
        <v>0</v>
      </c>
      <c r="Z604" s="586">
        <f>IF(+NFL!$F243="Washington",+NFL!#REF!,IF(+NFL!$H243="Washington",+NFL!#REF!,0))</f>
        <v>0</v>
      </c>
      <c r="AA604" s="585">
        <f>IF(+NFL!$F243="Washington",+NFL!#REF!,IF(+NFL!$H243="Washington",+NFL!#REF!,0))</f>
        <v>0</v>
      </c>
      <c r="AB604" s="124">
        <f>IF(+NFL!$F243="Washington",+NFL!#REF!,IF(+NFL!$H243="Washington",+NFL!#REF!,0))</f>
        <v>0</v>
      </c>
      <c r="AC604" s="182">
        <f>IF(+NFL!$F243="Washington",+NFL!#REF!,IF(+NFL!$H243="Washington",+NFL!#REF!,0))</f>
        <v>0</v>
      </c>
      <c r="AD604" s="496">
        <f>IF(+NFL!$F243="Washington",+NFL!#REF!,IF(+NFL!$H243="Washington",+NFL!#REF!,0))</f>
        <v>0</v>
      </c>
      <c r="AE604" s="565">
        <f>IF(+NFL!$F243="Washington",+NFL!#REF!,IF(+NFL!$H243="Washington",+NFL!#REF!,0))</f>
        <v>0</v>
      </c>
      <c r="AF604" s="496">
        <f>IF(+NFL!$F243="Washington",+NFL!#REF!,IF(+NFL!$H243="Washington",+NFL!#REF!,0))</f>
        <v>0</v>
      </c>
      <c r="AG604" s="565">
        <f>IF(+NFL!$F243="Washington",+NFL!#REF!,IF(+NFL!$H243="Washington",+NFL!#REF!,0))</f>
        <v>0</v>
      </c>
      <c r="AH604" s="496">
        <f>IF(+NFL!$F243="Washington",+NFL!#REF!,IF(+NFL!$H243="Washington",+NFL!#REF!,0))</f>
        <v>0</v>
      </c>
      <c r="AI604" s="565">
        <f>IF(+NFL!$F243="Washington",+NFL!#REF!,IF(+NFL!$H243="Washington",+NFL!#REF!,0))</f>
        <v>0</v>
      </c>
      <c r="AJ604" s="496">
        <f>IF(+NFL!$F243="Washington",+NFL!#REF!,IF(+NFL!$H243="Washington",+NFL!#REF!,0))</f>
        <v>0</v>
      </c>
      <c r="AK604" s="565">
        <f>IF(+NFL!$F243="Washington",+NFL!#REF!,IF(+NFL!$H243="Washington",+NFL!#REF!,0))</f>
        <v>0</v>
      </c>
      <c r="AL604" s="100">
        <f>IF(+NFL!$F243="Washington",+NFL!#REF!,IF(+NFL!$H243="Washington",+NFL!#REF!,0))</f>
        <v>0</v>
      </c>
      <c r="AM604" s="82">
        <f>IF(+NFL!$F243="Washington",+NFL!#REF!,IF(+NFL!$H243="Washington",+NFL!#REF!,0))</f>
        <v>0</v>
      </c>
      <c r="AN604" s="81">
        <f>IF(+NFL!$F243="Washington",+NFL!#REF!,IF(+NFL!$H243="Washington",+NFL!#REF!,0))</f>
        <v>0</v>
      </c>
      <c r="AO604" s="83">
        <f>IF(+NFL!$F243="Washington",+NFL!#REF!,IF(+NFL!$H243="Washington",+NFL!#REF!,0))</f>
        <v>0</v>
      </c>
      <c r="AP604" s="480">
        <f>IF(+NFL!$F243="Washington",+NFL!#REF!,IF(+NFL!$H243="Washington",+NFL!#REF!,0))</f>
        <v>0</v>
      </c>
      <c r="AQ604" s="72">
        <f>IF(+NFL!$F243="Washington",+NFL!#REF!,IF(+NFL!$H243="Washington",+NFL!#REF!,0))</f>
        <v>0</v>
      </c>
      <c r="AR604" s="81">
        <f>IF(+NFL!$F243="Washington",+NFL!#REF!,IF(+NFL!$H243="Washington",+NFL!#REF!,0))</f>
        <v>0</v>
      </c>
      <c r="AS604" s="96">
        <f>IF(+NFL!$F243="Washington",+NFL!#REF!,IF(+NFL!$H243="Washington",+NFL!#REF!,0))</f>
        <v>0</v>
      </c>
      <c r="AT604" s="96">
        <f>IF(+NFL!$F243="Washington",+NFL!#REF!,IF(+NFL!$H243="Washington",+NFL!#REF!,0))</f>
        <v>0</v>
      </c>
      <c r="AU604" s="81">
        <f>IF(+NFL!$F243="Washington",+NFL!#REF!,IF(+NFL!$H243="Washington",+NFL!#REF!,0))</f>
        <v>0</v>
      </c>
      <c r="AV604" s="96">
        <f>IF(+NFL!$F243="Washington",+NFL!#REF!,IF(+NFL!$H243="Washington",+NFL!#REF!,0))</f>
        <v>0</v>
      </c>
      <c r="AW604" s="70">
        <f>IF(+NFL!$F243="Washington",+NFL!#REF!,IF(+NFL!$H243="Washington",+NFL!#REF!,0))</f>
        <v>0</v>
      </c>
      <c r="AX604" s="96">
        <f>IF(+NFL!$F243="Washington",+NFL!#REF!,IF(+NFL!$H243="Washington",+NFL!#REF!,0))</f>
        <v>0</v>
      </c>
      <c r="AY604" s="81">
        <f>IF(+NFL!$F243="Washington",+NFL!#REF!,IF(+NFL!$H243="Washington",+NFL!#REF!,0))</f>
        <v>0</v>
      </c>
      <c r="AZ604" s="96">
        <f>IF(+NFL!$F243="Washington",+NFL!#REF!,IF(+NFL!$H243="Washington",+NFL!#REF!,0))</f>
        <v>0</v>
      </c>
      <c r="BA604" s="70">
        <f>IF(+NFL!$F243="Washington",+NFL!#REF!,IF(+NFL!$H243="Washington",+NFL!#REF!,0))</f>
        <v>0</v>
      </c>
      <c r="BB604" s="70">
        <f>IF(+NFL!$F243="Washington",+NFL!#REF!,IF(+NFL!$H243="Washington",+NFL!#REF!,0))</f>
        <v>0</v>
      </c>
      <c r="BC604" s="592">
        <f>IF(+NFL!$F243="Washington",+NFL!#REF!,IF(+NFL!$H243="Washington",+NFL!#REF!,0))</f>
        <v>0</v>
      </c>
      <c r="BD604" s="81">
        <f>IF(+NFL!$F243="Washington",+NFL!#REF!,IF(+NFL!$H243="Washington",+NFL!#REF!,0))</f>
        <v>0</v>
      </c>
      <c r="BE604" s="96">
        <f>IF(+NFL!$F243="Washington",+NFL!#REF!,IF(+NFL!$H243="Washington",+NFL!#REF!,0))</f>
        <v>0</v>
      </c>
      <c r="BF604" s="70">
        <f>IF(+NFL!$F243="Washington",+NFL!#REF!,IF(+NFL!$H243="Washington",+NFL!#REF!,0))</f>
        <v>0</v>
      </c>
      <c r="BG604" s="81">
        <f>IF(+NFL!$F243="Washington",+NFL!#REF!,IF(+NFL!$H243="Washington",+NFL!#REF!,0))</f>
        <v>0</v>
      </c>
      <c r="BH604" s="96">
        <f>IF(+NFL!$F243="Washington",+NFL!#REF!,IF(+NFL!$H243="Washington",+NFL!#REF!,0))</f>
        <v>0</v>
      </c>
      <c r="BI604" s="70">
        <f>IF(+NFL!$F243="Washington",+NFL!#REF!,IF(+NFL!$H243="Washington",+NFL!#REF!,0))</f>
        <v>0</v>
      </c>
      <c r="BJ604" s="124">
        <f>IF(+NFL!$F243="Washington",+NFL!#REF!,IF(+NFL!$H243="Washington",+NFL!#REF!,0))</f>
        <v>0</v>
      </c>
      <c r="BK604" s="182">
        <f>IF(+NFL!$F243="Washington",+NFL!#REF!,IF(+NFL!$H243="Washington",+NFL!#REF!,0))</f>
        <v>0</v>
      </c>
    </row>
    <row r="605" spans="1:63" s="310" customFormat="1" x14ac:dyDescent="0.8">
      <c r="A605" s="70">
        <f>IF(+NFL!$F240="Washington",+NFL!A240,IF(+NFL!$H240="Washington",+NFL!A240,0))</f>
        <v>14</v>
      </c>
      <c r="B605" s="480" t="str">
        <f>IF(+NFL!$F240="Washington",+NFL!B240,IF(+NFL!$H240="Washington",+NFL!B240,0))</f>
        <v>Sun</v>
      </c>
      <c r="C605" s="72">
        <f>IF(+NFL!$F240="Washington",+NFL!C240,IF(+NFL!$H240="Washington",+NFL!C240,0))</f>
        <v>44542</v>
      </c>
      <c r="D605" s="73">
        <f>IF(+NFL!$F240="Washington",+NFL!D240,IF(+NFL!$H240="Washington",+NFL!D240,0))</f>
        <v>0.54166666666666663</v>
      </c>
      <c r="E605" s="70" t="str">
        <f>IF(+NFL!$F240="Washington",+NFL!E240,IF(+NFL!$H240="Washington",+NFL!E240,0))</f>
        <v>Fox</v>
      </c>
      <c r="F605" s="189" t="str">
        <f>IF(+NFL!$F240="Washington",+NFL!F240,IF(+NFL!$H240="Washington",+NFL!F240,0))</f>
        <v>Dallas</v>
      </c>
      <c r="G605" s="70" t="str">
        <f>IF(+NFL!$F240="Washington",+NFL!G240,IF(+NFL!$H240="Washington",+NFL!G240,0))</f>
        <v>NFCE</v>
      </c>
      <c r="H605" s="189" t="str">
        <f>IF(+NFL!$F240="Washington",+NFL!H240,IF(+NFL!$H240="Washington",+NFL!H240,0))</f>
        <v>Washington</v>
      </c>
      <c r="I605" s="70" t="str">
        <f>IF(+NFL!$F240="Washington",+NFL!I240,IF(+NFL!$H240="Washington",+NFL!I240,0))</f>
        <v>NFCE</v>
      </c>
      <c r="J605" s="496" t="str">
        <f>IF(+NFL!$F240="Washington",+NFL!J240,IF(+NFL!$H240="Washington",+NFL!J240,0))</f>
        <v>Dallas</v>
      </c>
      <c r="K605" s="510" t="str">
        <f>IF(+NFL!$F240="Washington",+NFL!K240,IF(+NFL!$H240="Washington",+NFL!K240,0))</f>
        <v>Washington</v>
      </c>
      <c r="L605" s="572">
        <f>IF(+NFL!$F240="Washington",+NFL!L240,IF(+NFL!$H240="Washington",+NFL!L240,0))</f>
        <v>4</v>
      </c>
      <c r="M605" s="573">
        <f>IF(+NFL!$F240="Washington",+NFL!M240,IF(+NFL!$H240="Washington",+NFL!M240,0))</f>
        <v>47.5</v>
      </c>
      <c r="N605" s="583" t="str">
        <f>IF(+NFL!$F240="Washington",+NFL!N240,IF(+NFL!$H240="Washington",+NFL!N240,0))</f>
        <v>Dallas</v>
      </c>
      <c r="O605" s="584">
        <f>IF(+NFL!$F240="Washington",+NFL!O240,IF(+NFL!$H240="Washington",+NFL!O240,0))</f>
        <v>27</v>
      </c>
      <c r="P605" s="583" t="str">
        <f>IF(+NFL!$F240="Washington",+NFL!P240,IF(+NFL!$H240="Washington",+NFL!P240,0))</f>
        <v>Washington</v>
      </c>
      <c r="Q605" s="585">
        <f>IF(+NFL!$F240="Washington",+NFL!Q240,IF(+NFL!$H240="Washington",+NFL!Q240,0))</f>
        <v>20</v>
      </c>
      <c r="R605" s="586" t="str">
        <f>IF(+NFL!$F240="Washington",+NFL!R240,IF(+NFL!$H240="Washington",+NFL!R240,0))</f>
        <v>Dallas</v>
      </c>
      <c r="S605" s="585" t="str">
        <f>IF(+NFL!$F240="Washington",+NFL!S240,IF(+NFL!$H240="Washington",+NFL!S240,0))</f>
        <v>Washington</v>
      </c>
      <c r="T605" s="587" t="str">
        <f>IF(+NFL!$F240="Washington",+NFL!T240,IF(+NFL!$H240="Washington",+NFL!T240,0))</f>
        <v>Washington</v>
      </c>
      <c r="U605" s="585" t="str">
        <f>IF(+NFL!$F240="Washington",+NFL!U240,IF(+NFL!$H240="Washington",+NFL!U240,0))</f>
        <v>L</v>
      </c>
      <c r="V605" s="586">
        <f>IF(+NFL!$F264="Washington",+NFL!#REF!,IF(+NFL!$H264="Washington",+NFL!#REF!,0))</f>
        <v>0</v>
      </c>
      <c r="W605" s="585">
        <f>IF(+NFL!$F264="Washington",+NFL!#REF!,IF(+NFL!$H264="Washington",+NFL!#REF!,0))</f>
        <v>0</v>
      </c>
      <c r="X605" s="587">
        <f>IF(+NFL!$F264="Washington",+NFL!#REF!,IF(+NFL!$H264="Washington",+NFL!#REF!,0))</f>
        <v>0</v>
      </c>
      <c r="Y605" s="585">
        <f>IF(+NFL!$F264="Washington",+NFL!#REF!,IF(+NFL!$H264="Washington",+NFL!#REF!,0))</f>
        <v>0</v>
      </c>
      <c r="Z605" s="586">
        <f>IF(+NFL!$F264="Washington",+NFL!#REF!,IF(+NFL!$H264="Washington",+NFL!#REF!,0))</f>
        <v>0</v>
      </c>
      <c r="AA605" s="585">
        <f>IF(+NFL!$F264="Washington",+NFL!#REF!,IF(+NFL!$H264="Washington",+NFL!#REF!,0))</f>
        <v>0</v>
      </c>
      <c r="AB605" s="124">
        <f>IF(+NFL!$F264="Washington",+NFL!#REF!,IF(+NFL!$H264="Washington",+NFL!#REF!,0))</f>
        <v>0</v>
      </c>
      <c r="AC605" s="182">
        <f>IF(+NFL!$F264="Washington",+NFL!#REF!,IF(+NFL!$H264="Washington",+NFL!#REF!,0))</f>
        <v>0</v>
      </c>
      <c r="AD605" s="496">
        <f>IF(+NFL!$F264="Washington",+NFL!#REF!,IF(+NFL!$H264="Washington",+NFL!#REF!,0))</f>
        <v>0</v>
      </c>
      <c r="AE605" s="565">
        <f>IF(+NFL!$F264="Washington",+NFL!#REF!,IF(+NFL!$H264="Washington",+NFL!#REF!,0))</f>
        <v>0</v>
      </c>
      <c r="AF605" s="496">
        <f>IF(+NFL!$F264="Washington",+NFL!#REF!,IF(+NFL!$H264="Washington",+NFL!#REF!,0))</f>
        <v>0</v>
      </c>
      <c r="AG605" s="565">
        <f>IF(+NFL!$F264="Washington",+NFL!#REF!,IF(+NFL!$H264="Washington",+NFL!#REF!,0))</f>
        <v>0</v>
      </c>
      <c r="AH605" s="496">
        <f>IF(+NFL!$F264="Washington",+NFL!#REF!,IF(+NFL!$H264="Washington",+NFL!#REF!,0))</f>
        <v>0</v>
      </c>
      <c r="AI605" s="565">
        <f>IF(+NFL!$F264="Washington",+NFL!#REF!,IF(+NFL!$H264="Washington",+NFL!#REF!,0))</f>
        <v>0</v>
      </c>
      <c r="AJ605" s="496">
        <f>IF(+NFL!$F264="Washington",+NFL!#REF!,IF(+NFL!$H264="Washington",+NFL!#REF!,0))</f>
        <v>0</v>
      </c>
      <c r="AK605" s="565">
        <f>IF(+NFL!$F264="Washington",+NFL!#REF!,IF(+NFL!$H264="Washington",+NFL!#REF!,0))</f>
        <v>0</v>
      </c>
      <c r="AL605" s="100">
        <f>IF(+NFL!$F264="Washington",+NFL!#REF!,IF(+NFL!$H264="Washington",+NFL!#REF!,0))</f>
        <v>0</v>
      </c>
      <c r="AM605" s="82">
        <f>IF(+NFL!$F264="Washington",+NFL!#REF!,IF(+NFL!$H264="Washington",+NFL!#REF!,0))</f>
        <v>0</v>
      </c>
      <c r="AN605" s="81">
        <f>IF(+NFL!$F264="Washington",+NFL!#REF!,IF(+NFL!$H264="Washington",+NFL!#REF!,0))</f>
        <v>0</v>
      </c>
      <c r="AO605" s="83">
        <f>IF(+NFL!$F264="Washington",+NFL!#REF!,IF(+NFL!$H264="Washington",+NFL!#REF!,0))</f>
        <v>0</v>
      </c>
      <c r="AP605" s="480">
        <f>IF(+NFL!$F264="Washington",+NFL!#REF!,IF(+NFL!$H264="Washington",+NFL!#REF!,0))</f>
        <v>0</v>
      </c>
      <c r="AQ605" s="72">
        <f>IF(+NFL!$F264="Washington",+NFL!#REF!,IF(+NFL!$H264="Washington",+NFL!#REF!,0))</f>
        <v>0</v>
      </c>
      <c r="AR605" s="81">
        <f>IF(+NFL!$F264="Washington",+NFL!#REF!,IF(+NFL!$H264="Washington",+NFL!#REF!,0))</f>
        <v>0</v>
      </c>
      <c r="AS605" s="96">
        <f>IF(+NFL!$F264="Washington",+NFL!#REF!,IF(+NFL!$H264="Washington",+NFL!#REF!,0))</f>
        <v>0</v>
      </c>
      <c r="AT605" s="96">
        <f>IF(+NFL!$F264="Washington",+NFL!#REF!,IF(+NFL!$H264="Washington",+NFL!#REF!,0))</f>
        <v>0</v>
      </c>
      <c r="AU605" s="81">
        <f>IF(+NFL!$F264="Washington",+NFL!#REF!,IF(+NFL!$H264="Washington",+NFL!#REF!,0))</f>
        <v>0</v>
      </c>
      <c r="AV605" s="96">
        <f>IF(+NFL!$F264="Washington",+NFL!#REF!,IF(+NFL!$H264="Washington",+NFL!#REF!,0))</f>
        <v>0</v>
      </c>
      <c r="AW605" s="70">
        <f>IF(+NFL!$F264="Washington",+NFL!#REF!,IF(+NFL!$H264="Washington",+NFL!#REF!,0))</f>
        <v>0</v>
      </c>
      <c r="AX605" s="96">
        <f>IF(+NFL!$F264="Washington",+NFL!#REF!,IF(+NFL!$H264="Washington",+NFL!#REF!,0))</f>
        <v>0</v>
      </c>
      <c r="AY605" s="81">
        <f>IF(+NFL!$F264="Washington",+NFL!#REF!,IF(+NFL!$H264="Washington",+NFL!#REF!,0))</f>
        <v>0</v>
      </c>
      <c r="AZ605" s="96">
        <f>IF(+NFL!$F264="Washington",+NFL!#REF!,IF(+NFL!$H264="Washington",+NFL!#REF!,0))</f>
        <v>0</v>
      </c>
      <c r="BA605" s="70">
        <f>IF(+NFL!$F264="Washington",+NFL!#REF!,IF(+NFL!$H264="Washington",+NFL!#REF!,0))</f>
        <v>0</v>
      </c>
      <c r="BB605" s="70">
        <f>IF(+NFL!$F264="Washington",+NFL!#REF!,IF(+NFL!$H264="Washington",+NFL!#REF!,0))</f>
        <v>0</v>
      </c>
      <c r="BC605" s="592">
        <f>IF(+NFL!$F264="Washington",+NFL!#REF!,IF(+NFL!$H264="Washington",+NFL!#REF!,0))</f>
        <v>0</v>
      </c>
      <c r="BD605" s="81">
        <f>IF(+NFL!$F264="Washington",+NFL!#REF!,IF(+NFL!$H264="Washington",+NFL!#REF!,0))</f>
        <v>0</v>
      </c>
      <c r="BE605" s="96">
        <f>IF(+NFL!$F264="Washington",+NFL!#REF!,IF(+NFL!$H264="Washington",+NFL!#REF!,0))</f>
        <v>0</v>
      </c>
      <c r="BF605" s="70">
        <f>IF(+NFL!$F264="Washington",+NFL!#REF!,IF(+NFL!$H264="Washington",+NFL!#REF!,0))</f>
        <v>0</v>
      </c>
      <c r="BG605" s="81">
        <f>IF(+NFL!$F264="Washington",+NFL!#REF!,IF(+NFL!$H264="Washington",+NFL!#REF!,0))</f>
        <v>0</v>
      </c>
      <c r="BH605" s="96">
        <f>IF(+NFL!$F264="Washington",+NFL!#REF!,IF(+NFL!$H264="Washington",+NFL!#REF!,0))</f>
        <v>0</v>
      </c>
      <c r="BI605" s="70">
        <f>IF(+NFL!$F264="Washington",+NFL!#REF!,IF(+NFL!$H264="Washington",+NFL!#REF!,0))</f>
        <v>0</v>
      </c>
      <c r="BJ605" s="124">
        <f>IF(+NFL!$F264="Washington",+NFL!#REF!,IF(+NFL!$H264="Washington",+NFL!#REF!,0))</f>
        <v>0</v>
      </c>
      <c r="BK605" s="182">
        <f>IF(+NFL!$F264="Washington",+NFL!#REF!,IF(+NFL!$H264="Washington",+NFL!#REF!,0))</f>
        <v>0</v>
      </c>
    </row>
    <row r="606" spans="1:63" s="310" customFormat="1" x14ac:dyDescent="0.8">
      <c r="A606" s="70">
        <f>IF(+NFL!$F258="Washington",+NFL!A258,IF(+NFL!$H258="Washington",+NFL!A258,0))</f>
        <v>15</v>
      </c>
      <c r="B606" s="480" t="str">
        <f>IF(+NFL!$F258="Washington",+NFL!B258,IF(+NFL!$H258="Washington",+NFL!B258,0))</f>
        <v>Sun</v>
      </c>
      <c r="C606" s="72">
        <f>IF(+NFL!$F258="Washington",+NFL!C258,IF(+NFL!$H258="Washington",+NFL!C258,0))</f>
        <v>44549</v>
      </c>
      <c r="D606" s="73">
        <f>IF(+NFL!$F258="Washington",+NFL!D258,IF(+NFL!$H258="Washington",+NFL!D258,0))</f>
        <v>0.54166666666666663</v>
      </c>
      <c r="E606" s="70">
        <f>IF(+NFL!$F258="Washington",+NFL!E258,IF(+NFL!$H258="Washington",+NFL!E258,0))</f>
        <v>0</v>
      </c>
      <c r="F606" s="189" t="str">
        <f>IF(+NFL!$F258="Washington",+NFL!F258,IF(+NFL!$H258="Washington",+NFL!F258,0))</f>
        <v>Washington</v>
      </c>
      <c r="G606" s="70" t="str">
        <f>IF(+NFL!$F258="Washington",+NFL!G258,IF(+NFL!$H258="Washington",+NFL!G258,0))</f>
        <v>NFCE</v>
      </c>
      <c r="H606" s="189" t="str">
        <f>IF(+NFL!$F258="Washington",+NFL!H258,IF(+NFL!$H258="Washington",+NFL!H258,0))</f>
        <v>Philadelphia</v>
      </c>
      <c r="I606" s="70" t="str">
        <f>IF(+NFL!$F258="Washington",+NFL!I258,IF(+NFL!$H258="Washington",+NFL!I258,0))</f>
        <v>NFCE</v>
      </c>
      <c r="J606" s="496" t="str">
        <f>IF(+NFL!$F258="Washington",+NFL!J258,IF(+NFL!$H258="Washington",+NFL!J258,0))</f>
        <v>Philadelphia</v>
      </c>
      <c r="K606" s="510" t="str">
        <f>IF(+NFL!$F258="Washington",+NFL!K258,IF(+NFL!$H258="Washington",+NFL!K258,0))</f>
        <v>Washington</v>
      </c>
      <c r="L606" s="572">
        <f>IF(+NFL!$F258="Washington",+NFL!L258,IF(+NFL!$H258="Washington",+NFL!L258,0))</f>
        <v>7</v>
      </c>
      <c r="M606" s="573">
        <f>IF(+NFL!$F258="Washington",+NFL!M258,IF(+NFL!$H258="Washington",+NFL!M258,0))</f>
        <v>43.5</v>
      </c>
      <c r="N606" s="583" t="str">
        <f>IF(+NFL!$F258="Washington",+NFL!N258,IF(+NFL!$H258="Washington",+NFL!N258,0))</f>
        <v>Philadelphia</v>
      </c>
      <c r="O606" s="584">
        <f>IF(+NFL!$F258="Washington",+NFL!O258,IF(+NFL!$H258="Washington",+NFL!O258,0))</f>
        <v>27</v>
      </c>
      <c r="P606" s="583" t="str">
        <f>IF(+NFL!$F258="Washington",+NFL!P258,IF(+NFL!$H258="Washington",+NFL!P258,0))</f>
        <v>Washington</v>
      </c>
      <c r="Q606" s="585">
        <f>IF(+NFL!$F258="Washington",+NFL!Q258,IF(+NFL!$H258="Washington",+NFL!Q258,0))</f>
        <v>17</v>
      </c>
      <c r="R606" s="586" t="str">
        <f>IF(+NFL!$F258="Washington",+NFL!R258,IF(+NFL!$H258="Washington",+NFL!R258,0))</f>
        <v>Philadelphia</v>
      </c>
      <c r="S606" s="585" t="str">
        <f>IF(+NFL!$F258="Washington",+NFL!S258,IF(+NFL!$H258="Washington",+NFL!S258,0))</f>
        <v>Washington</v>
      </c>
      <c r="T606" s="587" t="str">
        <f>IF(+NFL!$F258="Washington",+NFL!T258,IF(+NFL!$H258="Washington",+NFL!T258,0))</f>
        <v>Washington</v>
      </c>
      <c r="U606" s="585" t="str">
        <f>IF(+NFL!$F258="Washington",+NFL!U258,IF(+NFL!$H258="Washington",+NFL!U258,0))</f>
        <v>L</v>
      </c>
      <c r="V606" s="586">
        <f>IF(+NFL!$F278="Washington",+NFL!#REF!,IF(+NFL!$H278="Washington",+NFL!#REF!,0))</f>
        <v>0</v>
      </c>
      <c r="W606" s="585">
        <f>IF(+NFL!$F278="Washington",+NFL!#REF!,IF(+NFL!$H278="Washington",+NFL!#REF!,0))</f>
        <v>0</v>
      </c>
      <c r="X606" s="587">
        <f>IF(+NFL!$F278="Washington",+NFL!#REF!,IF(+NFL!$H278="Washington",+NFL!#REF!,0))</f>
        <v>0</v>
      </c>
      <c r="Y606" s="585">
        <f>IF(+NFL!$F278="Washington",+NFL!#REF!,IF(+NFL!$H278="Washington",+NFL!#REF!,0))</f>
        <v>0</v>
      </c>
      <c r="Z606" s="586">
        <f>IF(+NFL!$F278="Washington",+NFL!#REF!,IF(+NFL!$H278="Washington",+NFL!#REF!,0))</f>
        <v>0</v>
      </c>
      <c r="AA606" s="585">
        <f>IF(+NFL!$F278="Washington",+NFL!#REF!,IF(+NFL!$H278="Washington",+NFL!#REF!,0))</f>
        <v>0</v>
      </c>
      <c r="AB606" s="124">
        <f>IF(+NFL!$F278="Washington",+NFL!#REF!,IF(+NFL!$H278="Washington",+NFL!#REF!,0))</f>
        <v>0</v>
      </c>
      <c r="AC606" s="182">
        <f>IF(+NFL!$F278="Washington",+NFL!#REF!,IF(+NFL!$H278="Washington",+NFL!#REF!,0))</f>
        <v>0</v>
      </c>
      <c r="AD606" s="496">
        <f>IF(+NFL!$F278="Washington",+NFL!#REF!,IF(+NFL!$H278="Washington",+NFL!#REF!,0))</f>
        <v>0</v>
      </c>
      <c r="AE606" s="565">
        <f>IF(+NFL!$F278="Washington",+NFL!#REF!,IF(+NFL!$H278="Washington",+NFL!#REF!,0))</f>
        <v>0</v>
      </c>
      <c r="AF606" s="496">
        <f>IF(+NFL!$F278="Washington",+NFL!#REF!,IF(+NFL!$H278="Washington",+NFL!#REF!,0))</f>
        <v>0</v>
      </c>
      <c r="AG606" s="565">
        <f>IF(+NFL!$F278="Washington",+NFL!#REF!,IF(+NFL!$H278="Washington",+NFL!#REF!,0))</f>
        <v>0</v>
      </c>
      <c r="AH606" s="496">
        <f>IF(+NFL!$F278="Washington",+NFL!#REF!,IF(+NFL!$H278="Washington",+NFL!#REF!,0))</f>
        <v>0</v>
      </c>
      <c r="AI606" s="565">
        <f>IF(+NFL!$F278="Washington",+NFL!#REF!,IF(+NFL!$H278="Washington",+NFL!#REF!,0))</f>
        <v>0</v>
      </c>
      <c r="AJ606" s="496">
        <f>IF(+NFL!$F278="Washington",+NFL!#REF!,IF(+NFL!$H278="Washington",+NFL!#REF!,0))</f>
        <v>0</v>
      </c>
      <c r="AK606" s="565">
        <f>IF(+NFL!$F278="Washington",+NFL!#REF!,IF(+NFL!$H278="Washington",+NFL!#REF!,0))</f>
        <v>0</v>
      </c>
      <c r="AL606" s="100">
        <f>IF(+NFL!$F278="Washington",+NFL!#REF!,IF(+NFL!$H278="Washington",+NFL!#REF!,0))</f>
        <v>0</v>
      </c>
      <c r="AM606" s="82">
        <f>IF(+NFL!$F278="Washington",+NFL!#REF!,IF(+NFL!$H278="Washington",+NFL!#REF!,0))</f>
        <v>0</v>
      </c>
      <c r="AN606" s="81">
        <f>IF(+NFL!$F278="Washington",+NFL!#REF!,IF(+NFL!$H278="Washington",+NFL!#REF!,0))</f>
        <v>0</v>
      </c>
      <c r="AO606" s="83">
        <f>IF(+NFL!$F278="Washington",+NFL!#REF!,IF(+NFL!$H278="Washington",+NFL!#REF!,0))</f>
        <v>0</v>
      </c>
      <c r="AP606" s="480">
        <f>IF(+NFL!$F278="Washington",+NFL!#REF!,IF(+NFL!$H278="Washington",+NFL!#REF!,0))</f>
        <v>0</v>
      </c>
      <c r="AQ606" s="72">
        <f>IF(+NFL!$F278="Washington",+NFL!#REF!,IF(+NFL!$H278="Washington",+NFL!#REF!,0))</f>
        <v>0</v>
      </c>
      <c r="AR606" s="81">
        <f>IF(+NFL!$F278="Washington",+NFL!#REF!,IF(+NFL!$H278="Washington",+NFL!#REF!,0))</f>
        <v>0</v>
      </c>
      <c r="AS606" s="96">
        <f>IF(+NFL!$F278="Washington",+NFL!#REF!,IF(+NFL!$H278="Washington",+NFL!#REF!,0))</f>
        <v>0</v>
      </c>
      <c r="AT606" s="96">
        <f>IF(+NFL!$F278="Washington",+NFL!#REF!,IF(+NFL!$H278="Washington",+NFL!#REF!,0))</f>
        <v>0</v>
      </c>
      <c r="AU606" s="81">
        <f>IF(+NFL!$F278="Washington",+NFL!#REF!,IF(+NFL!$H278="Washington",+NFL!#REF!,0))</f>
        <v>0</v>
      </c>
      <c r="AV606" s="96">
        <f>IF(+NFL!$F278="Washington",+NFL!#REF!,IF(+NFL!$H278="Washington",+NFL!#REF!,0))</f>
        <v>0</v>
      </c>
      <c r="AW606" s="70">
        <f>IF(+NFL!$F278="Washington",+NFL!#REF!,IF(+NFL!$H278="Washington",+NFL!#REF!,0))</f>
        <v>0</v>
      </c>
      <c r="AX606" s="96">
        <f>IF(+NFL!$F278="Washington",+NFL!#REF!,IF(+NFL!$H278="Washington",+NFL!#REF!,0))</f>
        <v>0</v>
      </c>
      <c r="AY606" s="81">
        <f>IF(+NFL!$F278="Washington",+NFL!#REF!,IF(+NFL!$H278="Washington",+NFL!#REF!,0))</f>
        <v>0</v>
      </c>
      <c r="AZ606" s="96">
        <f>IF(+NFL!$F278="Washington",+NFL!#REF!,IF(+NFL!$H278="Washington",+NFL!#REF!,0))</f>
        <v>0</v>
      </c>
      <c r="BA606" s="70">
        <f>IF(+NFL!$F278="Washington",+NFL!#REF!,IF(+NFL!$H278="Washington",+NFL!#REF!,0))</f>
        <v>0</v>
      </c>
      <c r="BB606" s="70">
        <f>IF(+NFL!$F278="Washington",+NFL!#REF!,IF(+NFL!$H278="Washington",+NFL!#REF!,0))</f>
        <v>0</v>
      </c>
      <c r="BC606" s="592">
        <f>IF(+NFL!$F278="Washington",+NFL!#REF!,IF(+NFL!$H278="Washington",+NFL!#REF!,0))</f>
        <v>0</v>
      </c>
      <c r="BD606" s="81">
        <f>IF(+NFL!$F278="Washington",+NFL!#REF!,IF(+NFL!$H278="Washington",+NFL!#REF!,0))</f>
        <v>0</v>
      </c>
      <c r="BE606" s="96">
        <f>IF(+NFL!$F278="Washington",+NFL!#REF!,IF(+NFL!$H278="Washington",+NFL!#REF!,0))</f>
        <v>0</v>
      </c>
      <c r="BF606" s="70">
        <f>IF(+NFL!$F278="Washington",+NFL!#REF!,IF(+NFL!$H278="Washington",+NFL!#REF!,0))</f>
        <v>0</v>
      </c>
      <c r="BG606" s="81">
        <f>IF(+NFL!$F278="Washington",+NFL!#REF!,IF(+NFL!$H278="Washington",+NFL!#REF!,0))</f>
        <v>0</v>
      </c>
      <c r="BH606" s="96">
        <f>IF(+NFL!$F278="Washington",+NFL!#REF!,IF(+NFL!$H278="Washington",+NFL!#REF!,0))</f>
        <v>0</v>
      </c>
      <c r="BI606" s="70">
        <f>IF(+NFL!$F278="Washington",+NFL!#REF!,IF(+NFL!$H278="Washington",+NFL!#REF!,0))</f>
        <v>0</v>
      </c>
      <c r="BJ606" s="124">
        <f>IF(+NFL!$F278="Washington",+NFL!#REF!,IF(+NFL!$H278="Washington",+NFL!#REF!,0))</f>
        <v>0</v>
      </c>
      <c r="BK606" s="182">
        <f>IF(+NFL!$F278="Washington",+NFL!#REF!,IF(+NFL!$H278="Washington",+NFL!#REF!,0))</f>
        <v>0</v>
      </c>
    </row>
    <row r="607" spans="1:63" s="310" customFormat="1" x14ac:dyDescent="0.8">
      <c r="A607" s="70">
        <f>IF(+NFL!$F283="Washington",+NFL!A283,IF(+NFL!$H283="Washington",+NFL!A283,0))</f>
        <v>16</v>
      </c>
      <c r="B607" s="480" t="str">
        <f>IF(+NFL!$F283="Washington",+NFL!B283,IF(+NFL!$H283="Washington",+NFL!B283,0))</f>
        <v>Sun</v>
      </c>
      <c r="C607" s="72">
        <f>IF(+NFL!$F283="Washington",+NFL!C283,IF(+NFL!$H283="Washington",+NFL!C283,0))</f>
        <v>44556</v>
      </c>
      <c r="D607" s="73">
        <f>IF(+NFL!$F283="Washington",+NFL!D283,IF(+NFL!$H283="Washington",+NFL!D283,0))</f>
        <v>0.84375</v>
      </c>
      <c r="E607" s="70" t="str">
        <f>IF(+NFL!$F283="Washington",+NFL!E283,IF(+NFL!$H283="Washington",+NFL!E283,0))</f>
        <v>NBC</v>
      </c>
      <c r="F607" s="189" t="str">
        <f>IF(+NFL!$F283="Washington",+NFL!F283,IF(+NFL!$H283="Washington",+NFL!F283,0))</f>
        <v>Washington</v>
      </c>
      <c r="G607" s="70" t="str">
        <f>IF(+NFL!$F283="Washington",+NFL!G283,IF(+NFL!$H283="Washington",+NFL!G283,0))</f>
        <v>NFCE</v>
      </c>
      <c r="H607" s="189" t="str">
        <f>IF(+NFL!$F283="Washington",+NFL!H283,IF(+NFL!$H283="Washington",+NFL!H283,0))</f>
        <v>Dallas</v>
      </c>
      <c r="I607" s="70" t="str">
        <f>IF(+NFL!$F283="Washington",+NFL!I283,IF(+NFL!$H283="Washington",+NFL!I283,0))</f>
        <v>NFCE</v>
      </c>
      <c r="J607" s="496" t="str">
        <f>IF(+NFL!$F283="Washington",+NFL!J283,IF(+NFL!$H283="Washington",+NFL!J283,0))</f>
        <v>Dallas</v>
      </c>
      <c r="K607" s="510" t="str">
        <f>IF(+NFL!$F283="Washington",+NFL!K283,IF(+NFL!$H283="Washington",+NFL!K283,0))</f>
        <v>Washington</v>
      </c>
      <c r="L607" s="572">
        <f>IF(+NFL!$F283="Washington",+NFL!L283,IF(+NFL!$H283="Washington",+NFL!L283,0))</f>
        <v>10.5</v>
      </c>
      <c r="M607" s="573">
        <f>IF(+NFL!$F283="Washington",+NFL!M283,IF(+NFL!$H283="Washington",+NFL!M283,0))</f>
        <v>47.5</v>
      </c>
      <c r="N607" s="583" t="str">
        <f>IF(+NFL!$F283="Washington",+NFL!N283,IF(+NFL!$H283="Washington",+NFL!N283,0))</f>
        <v>Dallas</v>
      </c>
      <c r="O607" s="584">
        <f>IF(+NFL!$F283="Washington",+NFL!O283,IF(+NFL!$H283="Washington",+NFL!O283,0))</f>
        <v>56</v>
      </c>
      <c r="P607" s="583" t="str">
        <f>IF(+NFL!$F283="Washington",+NFL!P283,IF(+NFL!$H283="Washington",+NFL!P283,0))</f>
        <v>Washington</v>
      </c>
      <c r="Q607" s="585">
        <f>IF(+NFL!$F283="Washington",+NFL!Q283,IF(+NFL!$H283="Washington",+NFL!Q283,0))</f>
        <v>14</v>
      </c>
      <c r="R607" s="586" t="str">
        <f>IF(+NFL!$F283="Washington",+NFL!R283,IF(+NFL!$H283="Washington",+NFL!R283,0))</f>
        <v>Dallas</v>
      </c>
      <c r="S607" s="585" t="str">
        <f>IF(+NFL!$F283="Washington",+NFL!S283,IF(+NFL!$H283="Washington",+NFL!S283,0))</f>
        <v>Washington</v>
      </c>
      <c r="T607" s="587" t="str">
        <f>IF(+NFL!$F283="Washington",+NFL!T283,IF(+NFL!$H283="Washington",+NFL!T283,0))</f>
        <v>Dallas</v>
      </c>
      <c r="U607" s="585" t="str">
        <f>IF(+NFL!$F283="Washington",+NFL!U283,IF(+NFL!$H283="Washington",+NFL!U283,0))</f>
        <v>W</v>
      </c>
      <c r="V607" s="586">
        <f>IF(+NFL!$F299="Washington",+NFL!#REF!,IF(+NFL!$H299="Washington",+NFL!#REF!,0))</f>
        <v>0</v>
      </c>
      <c r="W607" s="585">
        <f>IF(+NFL!$F299="Washington",+NFL!#REF!,IF(+NFL!$H299="Washington",+NFL!#REF!,0))</f>
        <v>0</v>
      </c>
      <c r="X607" s="587">
        <f>IF(+NFL!$F299="Washington",+NFL!#REF!,IF(+NFL!$H299="Washington",+NFL!#REF!,0))</f>
        <v>0</v>
      </c>
      <c r="Y607" s="585">
        <f>IF(+NFL!$F299="Washington",+NFL!#REF!,IF(+NFL!$H299="Washington",+NFL!#REF!,0))</f>
        <v>0</v>
      </c>
      <c r="Z607" s="586">
        <f>IF(+NFL!$F299="Washington",+NFL!#REF!,IF(+NFL!$H299="Washington",+NFL!#REF!,0))</f>
        <v>0</v>
      </c>
      <c r="AA607" s="585">
        <f>IF(+NFL!$F299="Washington",+NFL!#REF!,IF(+NFL!$H299="Washington",+NFL!#REF!,0))</f>
        <v>0</v>
      </c>
      <c r="AB607" s="124">
        <f>IF(+NFL!$F299="Washington",+NFL!#REF!,IF(+NFL!$H299="Washington",+NFL!#REF!,0))</f>
        <v>0</v>
      </c>
      <c r="AC607" s="182">
        <f>IF(+NFL!$F299="Washington",+NFL!#REF!,IF(+NFL!$H299="Washington",+NFL!#REF!,0))</f>
        <v>0</v>
      </c>
      <c r="AD607" s="496">
        <f>IF(+NFL!$F299="Washington",+NFL!#REF!,IF(+NFL!$H299="Washington",+NFL!#REF!,0))</f>
        <v>0</v>
      </c>
      <c r="AE607" s="565">
        <f>IF(+NFL!$F299="Washington",+NFL!#REF!,IF(+NFL!$H299="Washington",+NFL!#REF!,0))</f>
        <v>0</v>
      </c>
      <c r="AF607" s="496">
        <f>IF(+NFL!$F299="Washington",+NFL!#REF!,IF(+NFL!$H299="Washington",+NFL!#REF!,0))</f>
        <v>0</v>
      </c>
      <c r="AG607" s="565">
        <f>IF(+NFL!$F299="Washington",+NFL!#REF!,IF(+NFL!$H299="Washington",+NFL!#REF!,0))</f>
        <v>0</v>
      </c>
      <c r="AH607" s="496">
        <f>IF(+NFL!$F299="Washington",+NFL!#REF!,IF(+NFL!$H299="Washington",+NFL!#REF!,0))</f>
        <v>0</v>
      </c>
      <c r="AI607" s="565">
        <f>IF(+NFL!$F299="Washington",+NFL!#REF!,IF(+NFL!$H299="Washington",+NFL!#REF!,0))</f>
        <v>0</v>
      </c>
      <c r="AJ607" s="496">
        <f>IF(+NFL!$F299="Washington",+NFL!#REF!,IF(+NFL!$H299="Washington",+NFL!#REF!,0))</f>
        <v>0</v>
      </c>
      <c r="AK607" s="565">
        <f>IF(+NFL!$F299="Washington",+NFL!#REF!,IF(+NFL!$H299="Washington",+NFL!#REF!,0))</f>
        <v>0</v>
      </c>
      <c r="AL607" s="100">
        <f>IF(+NFL!$F299="Washington",+NFL!#REF!,IF(+NFL!$H299="Washington",+NFL!#REF!,0))</f>
        <v>0</v>
      </c>
      <c r="AM607" s="82">
        <f>IF(+NFL!$F299="Washington",+NFL!#REF!,IF(+NFL!$H299="Washington",+NFL!#REF!,0))</f>
        <v>0</v>
      </c>
      <c r="AN607" s="81">
        <f>IF(+NFL!$F299="Washington",+NFL!#REF!,IF(+NFL!$H299="Washington",+NFL!#REF!,0))</f>
        <v>0</v>
      </c>
      <c r="AO607" s="83">
        <f>IF(+NFL!$F299="Washington",+NFL!#REF!,IF(+NFL!$H299="Washington",+NFL!#REF!,0))</f>
        <v>0</v>
      </c>
      <c r="AP607" s="480">
        <f>IF(+NFL!$F299="Washington",+NFL!#REF!,IF(+NFL!$H299="Washington",+NFL!#REF!,0))</f>
        <v>0</v>
      </c>
      <c r="AQ607" s="72">
        <f>IF(+NFL!$F299="Washington",+NFL!#REF!,IF(+NFL!$H299="Washington",+NFL!#REF!,0))</f>
        <v>0</v>
      </c>
      <c r="AR607" s="81">
        <f>IF(+NFL!$F299="Washington",+NFL!#REF!,IF(+NFL!$H299="Washington",+NFL!#REF!,0))</f>
        <v>0</v>
      </c>
      <c r="AS607" s="96">
        <f>IF(+NFL!$F299="Washington",+NFL!#REF!,IF(+NFL!$H299="Washington",+NFL!#REF!,0))</f>
        <v>0</v>
      </c>
      <c r="AT607" s="96">
        <f>IF(+NFL!$F299="Washington",+NFL!#REF!,IF(+NFL!$H299="Washington",+NFL!#REF!,0))</f>
        <v>0</v>
      </c>
      <c r="AU607" s="81">
        <f>IF(+NFL!$F299="Washington",+NFL!#REF!,IF(+NFL!$H299="Washington",+NFL!#REF!,0))</f>
        <v>0</v>
      </c>
      <c r="AV607" s="96">
        <f>IF(+NFL!$F299="Washington",+NFL!#REF!,IF(+NFL!$H299="Washington",+NFL!#REF!,0))</f>
        <v>0</v>
      </c>
      <c r="AW607" s="70">
        <f>IF(+NFL!$F299="Washington",+NFL!#REF!,IF(+NFL!$H299="Washington",+NFL!#REF!,0))</f>
        <v>0</v>
      </c>
      <c r="AX607" s="96">
        <f>IF(+NFL!$F299="Washington",+NFL!#REF!,IF(+NFL!$H299="Washington",+NFL!#REF!,0))</f>
        <v>0</v>
      </c>
      <c r="AY607" s="81">
        <f>IF(+NFL!$F299="Washington",+NFL!#REF!,IF(+NFL!$H299="Washington",+NFL!#REF!,0))</f>
        <v>0</v>
      </c>
      <c r="AZ607" s="96">
        <f>IF(+NFL!$F299="Washington",+NFL!#REF!,IF(+NFL!$H299="Washington",+NFL!#REF!,0))</f>
        <v>0</v>
      </c>
      <c r="BA607" s="70">
        <f>IF(+NFL!$F299="Washington",+NFL!#REF!,IF(+NFL!$H299="Washington",+NFL!#REF!,0))</f>
        <v>0</v>
      </c>
      <c r="BB607" s="70">
        <f>IF(+NFL!$F299="Washington",+NFL!#REF!,IF(+NFL!$H299="Washington",+NFL!#REF!,0))</f>
        <v>0</v>
      </c>
      <c r="BC607" s="592">
        <f>IF(+NFL!$F299="Washington",+NFL!#REF!,IF(+NFL!$H299="Washington",+NFL!#REF!,0))</f>
        <v>0</v>
      </c>
      <c r="BD607" s="81">
        <f>IF(+NFL!$F299="Washington",+NFL!#REF!,IF(+NFL!$H299="Washington",+NFL!#REF!,0))</f>
        <v>0</v>
      </c>
      <c r="BE607" s="96">
        <f>IF(+NFL!$F299="Washington",+NFL!#REF!,IF(+NFL!$H299="Washington",+NFL!#REF!,0))</f>
        <v>0</v>
      </c>
      <c r="BF607" s="70">
        <f>IF(+NFL!$F299="Washington",+NFL!#REF!,IF(+NFL!$H299="Washington",+NFL!#REF!,0))</f>
        <v>0</v>
      </c>
      <c r="BG607" s="81">
        <f>IF(+NFL!$F299="Washington",+NFL!#REF!,IF(+NFL!$H299="Washington",+NFL!#REF!,0))</f>
        <v>0</v>
      </c>
      <c r="BH607" s="96">
        <f>IF(+NFL!$F299="Washington",+NFL!#REF!,IF(+NFL!$H299="Washington",+NFL!#REF!,0))</f>
        <v>0</v>
      </c>
      <c r="BI607" s="70">
        <f>IF(+NFL!$F299="Washington",+NFL!#REF!,IF(+NFL!$H299="Washington",+NFL!#REF!,0))</f>
        <v>0</v>
      </c>
      <c r="BJ607" s="124">
        <f>IF(+NFL!$F299="Washington",+NFL!#REF!,IF(+NFL!$H299="Washington",+NFL!#REF!,0))</f>
        <v>0</v>
      </c>
      <c r="BK607" s="182">
        <f>IF(+NFL!$F299="Washington",+NFL!#REF!,IF(+NFL!$H299="Washington",+NFL!#REF!,0))</f>
        <v>0</v>
      </c>
    </row>
    <row r="608" spans="1:63" s="310" customFormat="1" x14ac:dyDescent="0.8">
      <c r="A608" s="70">
        <f>IF(+NFL!$F294="Washington",+NFL!A294,IF(+NFL!$H294="Washington",+NFL!A294,0))</f>
        <v>17</v>
      </c>
      <c r="B608" s="480" t="str">
        <f>IF(+NFL!$F294="Washington",+NFL!B294,IF(+NFL!$H294="Washington",+NFL!B294,0))</f>
        <v>Sat</v>
      </c>
      <c r="C608" s="72">
        <f>IF(+NFL!$F294="Washington",+NFL!C294,IF(+NFL!$H294="Washington",+NFL!C294,0))</f>
        <v>44563</v>
      </c>
      <c r="D608" s="73">
        <f>IF(+NFL!$F294="Washington",+NFL!D294,IF(+NFL!$H294="Washington",+NFL!D294,0))</f>
        <v>0.54166666666666663</v>
      </c>
      <c r="E608" s="70" t="str">
        <f>IF(+NFL!$F294="Washington",+NFL!E294,IF(+NFL!$H294="Washington",+NFL!E294,0))</f>
        <v>Fox</v>
      </c>
      <c r="F608" s="189" t="str">
        <f>IF(+NFL!$F294="Washington",+NFL!F294,IF(+NFL!$H294="Washington",+NFL!F294,0))</f>
        <v>Philadelphia</v>
      </c>
      <c r="G608" s="70" t="str">
        <f>IF(+NFL!$F294="Washington",+NFL!G294,IF(+NFL!$H294="Washington",+NFL!G294,0))</f>
        <v>NFCE</v>
      </c>
      <c r="H608" s="189" t="str">
        <f>IF(+NFL!$F294="Washington",+NFL!H294,IF(+NFL!$H294="Washington",+NFL!H294,0))</f>
        <v>Washington</v>
      </c>
      <c r="I608" s="70" t="str">
        <f>IF(+NFL!$F294="Washington",+NFL!I294,IF(+NFL!$H294="Washington",+NFL!I294,0))</f>
        <v>NFCE</v>
      </c>
      <c r="J608" s="496" t="str">
        <f>IF(+NFL!$F294="Washington",+NFL!J294,IF(+NFL!$H294="Washington",+NFL!J294,0))</f>
        <v>Philadelphia</v>
      </c>
      <c r="K608" s="510" t="str">
        <f>IF(+NFL!$F294="Washington",+NFL!K294,IF(+NFL!$H294="Washington",+NFL!K294,0))</f>
        <v>Washington</v>
      </c>
      <c r="L608" s="572">
        <f>IF(+NFL!$F294="Washington",+NFL!L294,IF(+NFL!$H294="Washington",+NFL!L294,0))</f>
        <v>6</v>
      </c>
      <c r="M608" s="573">
        <f>IF(+NFL!$F294="Washington",+NFL!M294,IF(+NFL!$H294="Washington",+NFL!M294,0))</f>
        <v>44.5</v>
      </c>
      <c r="N608" s="583" t="str">
        <f>IF(+NFL!$F294="Washington",+NFL!N294,IF(+NFL!$H294="Washington",+NFL!N294,0))</f>
        <v>Philadelphia</v>
      </c>
      <c r="O608" s="584">
        <f>IF(+NFL!$F294="Washington",+NFL!O294,IF(+NFL!$H294="Washington",+NFL!O294,0))</f>
        <v>20</v>
      </c>
      <c r="P608" s="583" t="str">
        <f>IF(+NFL!$F294="Washington",+NFL!P294,IF(+NFL!$H294="Washington",+NFL!P294,0))</f>
        <v>Washington</v>
      </c>
      <c r="Q608" s="585">
        <f>IF(+NFL!$F294="Washington",+NFL!Q294,IF(+NFL!$H294="Washington",+NFL!Q294,0))</f>
        <v>16</v>
      </c>
      <c r="R608" s="586" t="str">
        <f>IF(+NFL!$F294="Washington",+NFL!R294,IF(+NFL!$H294="Washington",+NFL!R294,0))</f>
        <v>Washington</v>
      </c>
      <c r="S608" s="585" t="str">
        <f>IF(+NFL!$F294="Washington",+NFL!S294,IF(+NFL!$H294="Washington",+NFL!S294,0))</f>
        <v>Philadelphia</v>
      </c>
      <c r="T608" s="587">
        <f>IF(+NFL!$F294="Washington",+NFL!T294,IF(+NFL!$H294="Washington",+NFL!T294,0))</f>
        <v>0</v>
      </c>
      <c r="U608" s="585" t="str">
        <f>IF(+NFL!$F294="Washington",+NFL!U294,IF(+NFL!$H294="Washington",+NFL!U294,0))</f>
        <v>L</v>
      </c>
      <c r="V608" s="586">
        <f>IF(+NFL!$F318="Washington",+NFL!#REF!,IF(+NFL!$H318="Washington",+NFL!#REF!,0))</f>
        <v>0</v>
      </c>
      <c r="W608" s="585">
        <f>IF(+NFL!$F318="Washington",+NFL!#REF!,IF(+NFL!$H318="Washington",+NFL!#REF!,0))</f>
        <v>0</v>
      </c>
      <c r="X608" s="587">
        <f>IF(+NFL!$F318="Washington",+NFL!#REF!,IF(+NFL!$H318="Washington",+NFL!#REF!,0))</f>
        <v>0</v>
      </c>
      <c r="Y608" s="585">
        <f>IF(+NFL!$F318="Washington",+NFL!#REF!,IF(+NFL!$H318="Washington",+NFL!#REF!,0))</f>
        <v>0</v>
      </c>
      <c r="Z608" s="586">
        <f>IF(+NFL!$F318="Washington",+NFL!#REF!,IF(+NFL!$H318="Washington",+NFL!#REF!,0))</f>
        <v>0</v>
      </c>
      <c r="AA608" s="585">
        <f>IF(+NFL!$F318="Washington",+NFL!#REF!,IF(+NFL!$H318="Washington",+NFL!#REF!,0))</f>
        <v>0</v>
      </c>
      <c r="AB608" s="124">
        <f>IF(+NFL!$F318="Washington",+NFL!#REF!,IF(+NFL!$H318="Washington",+NFL!#REF!,0))</f>
        <v>0</v>
      </c>
      <c r="AC608" s="182">
        <f>IF(+NFL!$F318="Washington",+NFL!#REF!,IF(+NFL!$H318="Washington",+NFL!#REF!,0))</f>
        <v>0</v>
      </c>
      <c r="AD608" s="496">
        <f>IF(+NFL!$F318="Washington",+NFL!#REF!,IF(+NFL!$H318="Washington",+NFL!#REF!,0))</f>
        <v>0</v>
      </c>
      <c r="AE608" s="565">
        <f>IF(+NFL!$F318="Washington",+NFL!#REF!,IF(+NFL!$H318="Washington",+NFL!#REF!,0))</f>
        <v>0</v>
      </c>
      <c r="AF608" s="496">
        <f>IF(+NFL!$F318="Washington",+NFL!#REF!,IF(+NFL!$H318="Washington",+NFL!#REF!,0))</f>
        <v>0</v>
      </c>
      <c r="AG608" s="565">
        <f>IF(+NFL!$F318="Washington",+NFL!#REF!,IF(+NFL!$H318="Washington",+NFL!#REF!,0))</f>
        <v>0</v>
      </c>
      <c r="AH608" s="496">
        <f>IF(+NFL!$F318="Washington",+NFL!#REF!,IF(+NFL!$H318="Washington",+NFL!#REF!,0))</f>
        <v>0</v>
      </c>
      <c r="AI608" s="565">
        <f>IF(+NFL!$F318="Washington",+NFL!#REF!,IF(+NFL!$H318="Washington",+NFL!#REF!,0))</f>
        <v>0</v>
      </c>
      <c r="AJ608" s="496">
        <f>IF(+NFL!$F318="Washington",+NFL!#REF!,IF(+NFL!$H318="Washington",+NFL!#REF!,0))</f>
        <v>0</v>
      </c>
      <c r="AK608" s="565">
        <f>IF(+NFL!$F318="Washington",+NFL!#REF!,IF(+NFL!$H318="Washington",+NFL!#REF!,0))</f>
        <v>0</v>
      </c>
      <c r="AL608" s="100">
        <f>IF(+NFL!$F318="Washington",+NFL!#REF!,IF(+NFL!$H318="Washington",+NFL!#REF!,0))</f>
        <v>0</v>
      </c>
      <c r="AM608" s="82">
        <f>IF(+NFL!$F318="Washington",+NFL!#REF!,IF(+NFL!$H318="Washington",+NFL!#REF!,0))</f>
        <v>0</v>
      </c>
      <c r="AN608" s="81">
        <f>IF(+NFL!$F318="Washington",+NFL!#REF!,IF(+NFL!$H318="Washington",+NFL!#REF!,0))</f>
        <v>0</v>
      </c>
      <c r="AO608" s="83">
        <f>IF(+NFL!$F318="Washington",+NFL!#REF!,IF(+NFL!$H318="Washington",+NFL!#REF!,0))</f>
        <v>0</v>
      </c>
      <c r="AP608" s="480">
        <f>IF(+NFL!$F318="Washington",+NFL!#REF!,IF(+NFL!$H318="Washington",+NFL!#REF!,0))</f>
        <v>0</v>
      </c>
      <c r="AQ608" s="72">
        <f>IF(+NFL!$F318="Washington",+NFL!#REF!,IF(+NFL!$H318="Washington",+NFL!#REF!,0))</f>
        <v>0</v>
      </c>
      <c r="AR608" s="81">
        <f>IF(+NFL!$F318="Washington",+NFL!#REF!,IF(+NFL!$H318="Washington",+NFL!#REF!,0))</f>
        <v>0</v>
      </c>
      <c r="AS608" s="96">
        <f>IF(+NFL!$F318="Washington",+NFL!#REF!,IF(+NFL!$H318="Washington",+NFL!#REF!,0))</f>
        <v>0</v>
      </c>
      <c r="AT608" s="96">
        <f>IF(+NFL!$F318="Washington",+NFL!#REF!,IF(+NFL!$H318="Washington",+NFL!#REF!,0))</f>
        <v>0</v>
      </c>
      <c r="AU608" s="81">
        <f>IF(+NFL!$F318="Washington",+NFL!#REF!,IF(+NFL!$H318="Washington",+NFL!#REF!,0))</f>
        <v>0</v>
      </c>
      <c r="AV608" s="96">
        <f>IF(+NFL!$F318="Washington",+NFL!#REF!,IF(+NFL!$H318="Washington",+NFL!#REF!,0))</f>
        <v>0</v>
      </c>
      <c r="AW608" s="70">
        <f>IF(+NFL!$F318="Washington",+NFL!#REF!,IF(+NFL!$H318="Washington",+NFL!#REF!,0))</f>
        <v>0</v>
      </c>
      <c r="AX608" s="96">
        <f>IF(+NFL!$F318="Washington",+NFL!#REF!,IF(+NFL!$H318="Washington",+NFL!#REF!,0))</f>
        <v>0</v>
      </c>
      <c r="AY608" s="81">
        <f>IF(+NFL!$F318="Washington",+NFL!#REF!,IF(+NFL!$H318="Washington",+NFL!#REF!,0))</f>
        <v>0</v>
      </c>
      <c r="AZ608" s="96">
        <f>IF(+NFL!$F318="Washington",+NFL!#REF!,IF(+NFL!$H318="Washington",+NFL!#REF!,0))</f>
        <v>0</v>
      </c>
      <c r="BA608" s="70">
        <f>IF(+NFL!$F318="Washington",+NFL!#REF!,IF(+NFL!$H318="Washington",+NFL!#REF!,0))</f>
        <v>0</v>
      </c>
      <c r="BB608" s="70">
        <f>IF(+NFL!$F318="Washington",+NFL!#REF!,IF(+NFL!$H318="Washington",+NFL!#REF!,0))</f>
        <v>0</v>
      </c>
      <c r="BC608" s="592">
        <f>IF(+NFL!$F318="Washington",+NFL!#REF!,IF(+NFL!$H318="Washington",+NFL!#REF!,0))</f>
        <v>0</v>
      </c>
      <c r="BD608" s="81">
        <f>IF(+NFL!$F318="Washington",+NFL!#REF!,IF(+NFL!$H318="Washington",+NFL!#REF!,0))</f>
        <v>0</v>
      </c>
      <c r="BE608" s="96">
        <f>IF(+NFL!$F318="Washington",+NFL!#REF!,IF(+NFL!$H318="Washington",+NFL!#REF!,0))</f>
        <v>0</v>
      </c>
      <c r="BF608" s="70">
        <f>IF(+NFL!$F318="Washington",+NFL!#REF!,IF(+NFL!$H318="Washington",+NFL!#REF!,0))</f>
        <v>0</v>
      </c>
      <c r="BG608" s="81">
        <f>IF(+NFL!$F318="Washington",+NFL!#REF!,IF(+NFL!$H318="Washington",+NFL!#REF!,0))</f>
        <v>0</v>
      </c>
      <c r="BH608" s="96">
        <f>IF(+NFL!$F318="Washington",+NFL!#REF!,IF(+NFL!$H318="Washington",+NFL!#REF!,0))</f>
        <v>0</v>
      </c>
      <c r="BI608" s="70">
        <f>IF(+NFL!$F318="Washington",+NFL!#REF!,IF(+NFL!$H318="Washington",+NFL!#REF!,0))</f>
        <v>0</v>
      </c>
      <c r="BJ608" s="124">
        <f>IF(+NFL!$F318="Washington",+NFL!#REF!,IF(+NFL!$H318="Washington",+NFL!#REF!,0))</f>
        <v>0</v>
      </c>
      <c r="BK608" s="182">
        <f>IF(+NFL!$F318="Washington",+NFL!#REF!,IF(+NFL!$H318="Washington",+NFL!#REF!,0))</f>
        <v>0</v>
      </c>
    </row>
    <row r="609" spans="1:63" s="310" customFormat="1" x14ac:dyDescent="0.8">
      <c r="A609" s="70">
        <f>IF(+NFL!$F307="Washington",+NFL!A307,IF(+NFL!$H307="Washington",+NFL!A307,0))</f>
        <v>18</v>
      </c>
      <c r="B609" s="480" t="str">
        <f>IF(+NFL!$F307="Washington",+NFL!B307,IF(+NFL!$H307="Washington",+NFL!B307,0))</f>
        <v>Sun</v>
      </c>
      <c r="C609" s="72">
        <f>IF(+NFL!$F307="Washington",+NFL!C307,IF(+NFL!$H307="Washington",+NFL!C307,0))</f>
        <v>44570</v>
      </c>
      <c r="D609" s="73">
        <f>IF(+NFL!$F307="Washington",+NFL!D307,IF(+NFL!$H307="Washington",+NFL!D307,0))</f>
        <v>0.54166666666666663</v>
      </c>
      <c r="E609" s="70" t="str">
        <f>IF(+NFL!$F307="Washington",+NFL!E307,IF(+NFL!$H307="Washington",+NFL!E307,0))</f>
        <v>Fox</v>
      </c>
      <c r="F609" s="189" t="str">
        <f>IF(+NFL!$F307="Washington",+NFL!F307,IF(+NFL!$H307="Washington",+NFL!F307,0))</f>
        <v>Washington</v>
      </c>
      <c r="G609" s="70" t="str">
        <f>IF(+NFL!$F307="Washington",+NFL!G307,IF(+NFL!$H307="Washington",+NFL!G307,0))</f>
        <v>NFCE</v>
      </c>
      <c r="H609" s="189" t="str">
        <f>IF(+NFL!$F307="Washington",+NFL!H307,IF(+NFL!$H307="Washington",+NFL!H307,0))</f>
        <v>NY Giants</v>
      </c>
      <c r="I609" s="70" t="str">
        <f>IF(+NFL!$F307="Washington",+NFL!I307,IF(+NFL!$H307="Washington",+NFL!I307,0))</f>
        <v>NFCE</v>
      </c>
      <c r="J609" s="496" t="str">
        <f>IF(+NFL!$F307="Washington",+NFL!J307,IF(+NFL!$H307="Washington",+NFL!J307,0))</f>
        <v>Washington</v>
      </c>
      <c r="K609" s="510" t="str">
        <f>IF(+NFL!$F307="Washington",+NFL!K307,IF(+NFL!$H307="Washington",+NFL!K307,0))</f>
        <v>NY Giants</v>
      </c>
      <c r="L609" s="572">
        <f>IF(+NFL!$F307="Washington",+NFL!L307,IF(+NFL!$H307="Washington",+NFL!L307,0))</f>
        <v>6</v>
      </c>
      <c r="M609" s="573">
        <f>IF(+NFL!$F307="Washington",+NFL!M307,IF(+NFL!$H307="Washington",+NFL!M307,0))</f>
        <v>36</v>
      </c>
      <c r="N609" s="583" t="str">
        <f>IF(+NFL!$F307="Washington",+NFL!N307,IF(+NFL!$H307="Washington",+NFL!N307,0))</f>
        <v>Washington</v>
      </c>
      <c r="O609" s="584">
        <f>IF(+NFL!$F307="Washington",+NFL!O307,IF(+NFL!$H307="Washington",+NFL!O307,0))</f>
        <v>22</v>
      </c>
      <c r="P609" s="583" t="str">
        <f>IF(+NFL!$F307="Washington",+NFL!P307,IF(+NFL!$H307="Washington",+NFL!P307,0))</f>
        <v>NY Giants</v>
      </c>
      <c r="Q609" s="585">
        <f>IF(+NFL!$F307="Washington",+NFL!Q307,IF(+NFL!$H307="Washington",+NFL!Q307,0))</f>
        <v>7</v>
      </c>
      <c r="R609" s="586" t="str">
        <f>IF(+NFL!$F307="Washington",+NFL!R307,IF(+NFL!$H307="Washington",+NFL!R307,0))</f>
        <v>Washington</v>
      </c>
      <c r="S609" s="585" t="str">
        <f>IF(+NFL!$F307="Washington",+NFL!S307,IF(+NFL!$H307="Washington",+NFL!S307,0))</f>
        <v>NY Giants</v>
      </c>
      <c r="T609" s="587">
        <f>IF(+NFL!$F307="Washington",+NFL!T307,IF(+NFL!$H307="Washington",+NFL!T307,0))</f>
        <v>0</v>
      </c>
      <c r="U609" s="585" t="str">
        <f>IF(+NFL!$F307="Washington",+NFL!U307,IF(+NFL!$H307="Washington",+NFL!U307,0))</f>
        <v>L</v>
      </c>
      <c r="V609" s="586">
        <f>IF(+NFL!$F331="Washington",+NFL!#REF!,IF(+NFL!$H331="Washington",+NFL!#REF!,0))</f>
        <v>0</v>
      </c>
      <c r="W609" s="585">
        <f>IF(+NFL!$F331="Washington",+NFL!#REF!,IF(+NFL!$H331="Washington",+NFL!#REF!,0))</f>
        <v>0</v>
      </c>
      <c r="X609" s="587">
        <f>IF(+NFL!$F331="Washington",+NFL!#REF!,IF(+NFL!$H331="Washington",+NFL!#REF!,0))</f>
        <v>0</v>
      </c>
      <c r="Y609" s="585">
        <f>IF(+NFL!$F331="Washington",+NFL!#REF!,IF(+NFL!$H331="Washington",+NFL!#REF!,0))</f>
        <v>0</v>
      </c>
      <c r="Z609" s="586">
        <f>IF(+NFL!$F331="Washington",+NFL!#REF!,IF(+NFL!$H331="Washington",+NFL!#REF!,0))</f>
        <v>0</v>
      </c>
      <c r="AA609" s="585">
        <f>IF(+NFL!$F331="Washington",+NFL!#REF!,IF(+NFL!$H331="Washington",+NFL!#REF!,0))</f>
        <v>0</v>
      </c>
      <c r="AB609" s="124">
        <f>IF(+NFL!$F331="Washington",+NFL!#REF!,IF(+NFL!$H331="Washington",+NFL!#REF!,0))</f>
        <v>0</v>
      </c>
      <c r="AC609" s="182">
        <f>IF(+NFL!$F331="Washington",+NFL!#REF!,IF(+NFL!$H331="Washington",+NFL!#REF!,0))</f>
        <v>0</v>
      </c>
      <c r="AD609" s="496">
        <f>IF(+NFL!$F331="Washington",+NFL!#REF!,IF(+NFL!$H331="Washington",+NFL!#REF!,0))</f>
        <v>0</v>
      </c>
      <c r="AE609" s="565">
        <f>IF(+NFL!$F331="Washington",+NFL!#REF!,IF(+NFL!$H331="Washington",+NFL!#REF!,0))</f>
        <v>0</v>
      </c>
      <c r="AF609" s="496">
        <f>IF(+NFL!$F331="Washington",+NFL!#REF!,IF(+NFL!$H331="Washington",+NFL!#REF!,0))</f>
        <v>0</v>
      </c>
      <c r="AG609" s="565">
        <f>IF(+NFL!$F331="Washington",+NFL!#REF!,IF(+NFL!$H331="Washington",+NFL!#REF!,0))</f>
        <v>0</v>
      </c>
      <c r="AH609" s="496">
        <f>IF(+NFL!$F331="Washington",+NFL!#REF!,IF(+NFL!$H331="Washington",+NFL!#REF!,0))</f>
        <v>0</v>
      </c>
      <c r="AI609" s="565">
        <f>IF(+NFL!$F331="Washington",+NFL!#REF!,IF(+NFL!$H331="Washington",+NFL!#REF!,0))</f>
        <v>0</v>
      </c>
      <c r="AJ609" s="496">
        <f>IF(+NFL!$F331="Washington",+NFL!#REF!,IF(+NFL!$H331="Washington",+NFL!#REF!,0))</f>
        <v>0</v>
      </c>
      <c r="AK609" s="565">
        <f>IF(+NFL!$F331="Washington",+NFL!#REF!,IF(+NFL!$H331="Washington",+NFL!#REF!,0))</f>
        <v>0</v>
      </c>
      <c r="AL609" s="100">
        <f>IF(+NFL!$F331="Washington",+NFL!#REF!,IF(+NFL!$H331="Washington",+NFL!#REF!,0))</f>
        <v>0</v>
      </c>
      <c r="AM609" s="82">
        <f>IF(+NFL!$F331="Washington",+NFL!#REF!,IF(+NFL!$H331="Washington",+NFL!#REF!,0))</f>
        <v>0</v>
      </c>
      <c r="AN609" s="81">
        <f>IF(+NFL!$F331="Washington",+NFL!#REF!,IF(+NFL!$H331="Washington",+NFL!#REF!,0))</f>
        <v>0</v>
      </c>
      <c r="AO609" s="83">
        <f>IF(+NFL!$F331="Washington",+NFL!#REF!,IF(+NFL!$H331="Washington",+NFL!#REF!,0))</f>
        <v>0</v>
      </c>
      <c r="AP609" s="480">
        <f>IF(+NFL!$F331="Washington",+NFL!#REF!,IF(+NFL!$H331="Washington",+NFL!#REF!,0))</f>
        <v>0</v>
      </c>
      <c r="AQ609" s="72">
        <f>IF(+NFL!$F331="Washington",+NFL!#REF!,IF(+NFL!$H331="Washington",+NFL!#REF!,0))</f>
        <v>0</v>
      </c>
      <c r="AR609" s="81">
        <f>IF(+NFL!$F331="Washington",+NFL!#REF!,IF(+NFL!$H331="Washington",+NFL!#REF!,0))</f>
        <v>0</v>
      </c>
      <c r="AS609" s="96">
        <f>IF(+NFL!$F331="Washington",+NFL!#REF!,IF(+NFL!$H331="Washington",+NFL!#REF!,0))</f>
        <v>0</v>
      </c>
      <c r="AT609" s="96">
        <f>IF(+NFL!$F331="Washington",+NFL!#REF!,IF(+NFL!$H331="Washington",+NFL!#REF!,0))</f>
        <v>0</v>
      </c>
      <c r="AU609" s="81">
        <f>IF(+NFL!$F331="Washington",+NFL!#REF!,IF(+NFL!$H331="Washington",+NFL!#REF!,0))</f>
        <v>0</v>
      </c>
      <c r="AV609" s="96">
        <f>IF(+NFL!$F331="Washington",+NFL!#REF!,IF(+NFL!$H331="Washington",+NFL!#REF!,0))</f>
        <v>0</v>
      </c>
      <c r="AW609" s="70">
        <f>IF(+NFL!$F331="Washington",+NFL!#REF!,IF(+NFL!$H331="Washington",+NFL!#REF!,0))</f>
        <v>0</v>
      </c>
      <c r="AX609" s="96">
        <f>IF(+NFL!$F331="Washington",+NFL!#REF!,IF(+NFL!$H331="Washington",+NFL!#REF!,0))</f>
        <v>0</v>
      </c>
      <c r="AY609" s="81">
        <f>IF(+NFL!$F331="Washington",+NFL!#REF!,IF(+NFL!$H331="Washington",+NFL!#REF!,0))</f>
        <v>0</v>
      </c>
      <c r="AZ609" s="96">
        <f>IF(+NFL!$F331="Washington",+NFL!#REF!,IF(+NFL!$H331="Washington",+NFL!#REF!,0))</f>
        <v>0</v>
      </c>
      <c r="BA609" s="70">
        <f>IF(+NFL!$F331="Washington",+NFL!#REF!,IF(+NFL!$H331="Washington",+NFL!#REF!,0))</f>
        <v>0</v>
      </c>
      <c r="BB609" s="70">
        <f>IF(+NFL!$F331="Washington",+NFL!#REF!,IF(+NFL!$H331="Washington",+NFL!#REF!,0))</f>
        <v>0</v>
      </c>
      <c r="BC609" s="592">
        <f>IF(+NFL!$F331="Washington",+NFL!#REF!,IF(+NFL!$H331="Washington",+NFL!#REF!,0))</f>
        <v>0</v>
      </c>
      <c r="BD609" s="81">
        <f>IF(+NFL!$F331="Washington",+NFL!#REF!,IF(+NFL!$H331="Washington",+NFL!#REF!,0))</f>
        <v>0</v>
      </c>
      <c r="BE609" s="96">
        <f>IF(+NFL!$F331="Washington",+NFL!#REF!,IF(+NFL!$H331="Washington",+NFL!#REF!,0))</f>
        <v>0</v>
      </c>
      <c r="BF609" s="70">
        <f>IF(+NFL!$F331="Washington",+NFL!#REF!,IF(+NFL!$H331="Washington",+NFL!#REF!,0))</f>
        <v>0</v>
      </c>
      <c r="BG609" s="81">
        <f>IF(+NFL!$F331="Washington",+NFL!#REF!,IF(+NFL!$H331="Washington",+NFL!#REF!,0))</f>
        <v>0</v>
      </c>
      <c r="BH609" s="96">
        <f>IF(+NFL!$F331="Washington",+NFL!#REF!,IF(+NFL!$H331="Washington",+NFL!#REF!,0))</f>
        <v>0</v>
      </c>
      <c r="BI609" s="70">
        <f>IF(+NFL!$F331="Washington",+NFL!#REF!,IF(+NFL!$H331="Washington",+NFL!#REF!,0))</f>
        <v>0</v>
      </c>
      <c r="BJ609" s="124">
        <f>IF(+NFL!$F331="Washington",+NFL!#REF!,IF(+NFL!$H331="Washington",+NFL!#REF!,0))</f>
        <v>0</v>
      </c>
      <c r="BK609" s="182">
        <f>IF(+NFL!$F331="Washington",+NFL!#REF!,IF(+NFL!$H331="Washington",+NFL!#REF!,0))</f>
        <v>0</v>
      </c>
    </row>
  </sheetData>
  <sortState xmlns:xlrd2="http://schemas.microsoft.com/office/spreadsheetml/2017/richdata2" ref="A592:U609">
    <sortCondition ref="A592:A609"/>
  </sortState>
  <mergeCells count="49">
    <mergeCell ref="F288:I288"/>
    <mergeCell ref="F79:I79"/>
    <mergeCell ref="F98:I98"/>
    <mergeCell ref="F117:I117"/>
    <mergeCell ref="F136:I136"/>
    <mergeCell ref="F174:I174"/>
    <mergeCell ref="F193:I193"/>
    <mergeCell ref="F212:I212"/>
    <mergeCell ref="F231:I231"/>
    <mergeCell ref="F250:I250"/>
    <mergeCell ref="F269:I269"/>
    <mergeCell ref="F155:I155"/>
    <mergeCell ref="F2:I2"/>
    <mergeCell ref="N2:Q2"/>
    <mergeCell ref="R2:S2"/>
    <mergeCell ref="F22:I22"/>
    <mergeCell ref="F60:I60"/>
    <mergeCell ref="F4:I4"/>
    <mergeCell ref="F41:I41"/>
    <mergeCell ref="BJ2:BK2"/>
    <mergeCell ref="BC1:BI1"/>
    <mergeCell ref="AY2:BA2"/>
    <mergeCell ref="BD2:BF2"/>
    <mergeCell ref="BG2:BI2"/>
    <mergeCell ref="N1:Q1"/>
    <mergeCell ref="Z1:AA2"/>
    <mergeCell ref="AL1:AO1"/>
    <mergeCell ref="AP1:AP3"/>
    <mergeCell ref="AQ1:AW1"/>
    <mergeCell ref="AL3:AO3"/>
    <mergeCell ref="X2:Y2"/>
    <mergeCell ref="AR2:AT2"/>
    <mergeCell ref="AU2:AW2"/>
    <mergeCell ref="F591:I591"/>
    <mergeCell ref="F478:I478"/>
    <mergeCell ref="F497:I497"/>
    <mergeCell ref="F516:I516"/>
    <mergeCell ref="F535:I535"/>
    <mergeCell ref="F553:I553"/>
    <mergeCell ref="F572:I572"/>
    <mergeCell ref="F402:I402"/>
    <mergeCell ref="F421:I421"/>
    <mergeCell ref="F440:I440"/>
    <mergeCell ref="F459:I459"/>
    <mergeCell ref="F307:I307"/>
    <mergeCell ref="F326:I326"/>
    <mergeCell ref="F345:I345"/>
    <mergeCell ref="F364:I364"/>
    <mergeCell ref="F383:I383"/>
  </mergeCells>
  <pageMargins left="0.25" right="0.25" top="0.75" bottom="0.75" header="0.3" footer="0.3"/>
  <pageSetup scale="38" fitToHeight="0" orientation="landscape" r:id="rId1"/>
  <headerFooter scaleWithDoc="0">
    <oddFooter>&amp;CNFL</oddFooter>
  </headerFooter>
  <rowBreaks count="10" manualBreakCount="10">
    <brk id="59" max="20" man="1"/>
    <brk id="116" max="20" man="1"/>
    <brk id="173" max="20" man="1"/>
    <brk id="230" max="20" man="1"/>
    <brk id="287" max="20" man="1"/>
    <brk id="344" max="20" man="1"/>
    <brk id="401" max="20" man="1"/>
    <brk id="458" max="20" man="1"/>
    <brk id="515" max="20" man="1"/>
    <brk id="570" max="20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7"/>
  <dimension ref="A1:CL1381"/>
  <sheetViews>
    <sheetView topLeftCell="I1" zoomScale="80" zoomScaleNormal="80" workbookViewId="0">
      <selection activeCell="X6" sqref="X6"/>
    </sheetView>
  </sheetViews>
  <sheetFormatPr defaultColWidth="8.86328125" defaultRowHeight="16" x14ac:dyDescent="0.8"/>
  <cols>
    <col min="1" max="1" width="7.31640625" style="70" customWidth="1"/>
    <col min="2" max="2" width="5.86328125" style="71" customWidth="1"/>
    <col min="3" max="3" width="8" style="72" customWidth="1"/>
    <col min="4" max="4" width="11.6796875" style="73" customWidth="1"/>
    <col min="5" max="5" width="9.1328125" style="70" customWidth="1"/>
    <col min="6" max="6" width="27.6796875" style="81" customWidth="1"/>
    <col min="7" max="7" width="8.6796875" style="70" customWidth="1"/>
    <col min="8" max="8" width="27.6796875" style="81" customWidth="1"/>
    <col min="9" max="9" width="8.6796875" style="70" customWidth="1"/>
    <col min="10" max="10" width="27.6796875" style="81" customWidth="1"/>
    <col min="11" max="11" width="27.6796875" style="70" customWidth="1"/>
    <col min="12" max="12" width="8" style="193" customWidth="1"/>
    <col min="13" max="13" width="8" style="194" customWidth="1"/>
    <col min="14" max="14" width="27.6796875" style="96" hidden="1" customWidth="1"/>
    <col min="15" max="15" width="5.6796875" style="96" hidden="1" customWidth="1"/>
    <col min="16" max="16" width="27.6796875" style="96" hidden="1" customWidth="1"/>
    <col min="17" max="17" width="5.6796875" style="70" hidden="1" customWidth="1"/>
    <col min="18" max="19" width="27.6796875" style="96" hidden="1" customWidth="1"/>
    <col min="20" max="20" width="27.6796875" style="81" customWidth="1"/>
    <col min="21" max="21" width="8.76953125" style="70" customWidth="1"/>
    <col min="22" max="22" width="28.1328125" style="81" customWidth="1"/>
    <col min="23" max="23" width="8.76953125" style="70" customWidth="1"/>
    <col min="24" max="24" width="9.54296875" style="103" customWidth="1"/>
    <col min="25" max="25" width="9.54296875" style="83" customWidth="1"/>
    <col min="26" max="26" width="8" style="103" customWidth="1"/>
    <col min="27" max="27" width="8" style="83" customWidth="1"/>
    <col min="28" max="28" width="12.453125" style="124" customWidth="1"/>
    <col min="29" max="29" width="12.453125" style="182" customWidth="1"/>
    <col min="30" max="30" width="27.6796875" style="81" customWidth="1"/>
    <col min="31" max="31" width="6.6796875" style="70" customWidth="1"/>
    <col min="32" max="32" width="27.6796875" style="81" customWidth="1"/>
    <col min="33" max="33" width="6.6796875" style="70" customWidth="1"/>
    <col min="34" max="34" width="27.6796875" style="81" customWidth="1"/>
    <col min="35" max="35" width="6.6796875" style="70" customWidth="1"/>
    <col min="36" max="36" width="27.6796875" style="81" customWidth="1"/>
    <col min="37" max="37" width="6.6796875" style="70" customWidth="1"/>
    <col min="38" max="38" width="27.6796875" style="81" customWidth="1"/>
    <col min="39" max="39" width="5.6796875" style="82" customWidth="1"/>
    <col min="40" max="40" width="27.6796875" style="81" customWidth="1"/>
    <col min="41" max="41" width="5.6796875" style="83" customWidth="1"/>
    <col min="42" max="42" width="3" style="71" customWidth="1"/>
    <col min="43" max="43" width="28.31640625" style="71" customWidth="1"/>
    <col min="44" max="44" width="5.31640625" style="81" customWidth="1"/>
    <col min="45" max="46" width="5.31640625" style="96" customWidth="1"/>
    <col min="47" max="47" width="5.31640625" style="81" customWidth="1"/>
    <col min="48" max="48" width="5.31640625" style="96" customWidth="1"/>
    <col min="49" max="49" width="5.31640625" style="70" customWidth="1"/>
    <col min="50" max="50" width="2.6796875" style="96" customWidth="1"/>
    <col min="51" max="51" width="5.31640625" style="103" customWidth="1"/>
    <col min="52" max="52" width="5.31640625" style="82" customWidth="1"/>
    <col min="53" max="53" width="5.31640625" style="83" customWidth="1"/>
    <col min="54" max="54" width="2.6796875" style="83" customWidth="1"/>
    <col min="55" max="55" width="25" style="71" customWidth="1"/>
    <col min="56" max="56" width="5.31640625" style="81" customWidth="1"/>
    <col min="57" max="58" width="5.31640625" style="96" customWidth="1"/>
    <col min="59" max="59" width="5.31640625" style="81" customWidth="1"/>
    <col min="60" max="60" width="5.31640625" style="96" customWidth="1"/>
    <col min="61" max="61" width="5.31640625" style="70" customWidth="1"/>
    <col min="62" max="62" width="9.31640625" style="124" customWidth="1"/>
    <col min="63" max="63" width="9.453125" style="182" customWidth="1"/>
    <col min="64" max="64" width="2.6796875" style="289" customWidth="1"/>
    <col min="65" max="65" width="24.31640625" style="239" customWidth="1"/>
    <col min="66" max="67" width="9.1328125" style="289" customWidth="1"/>
    <col min="68" max="68" width="9.1328125" style="290" customWidth="1"/>
    <col min="69" max="69" width="9.1328125" style="303" customWidth="1"/>
    <col min="70" max="70" width="24.31640625" style="304" customWidth="1"/>
    <col min="71" max="73" width="9.1328125" style="305" customWidth="1"/>
    <col min="74" max="74" width="9.1328125" style="306" customWidth="1"/>
    <col min="75" max="75" width="5.6796875" style="320" customWidth="1"/>
    <col min="76" max="76" width="15.6796875" style="321" customWidth="1"/>
    <col min="77" max="77" width="15.6796875" style="322" customWidth="1"/>
    <col min="78" max="79" width="9.1328125" style="323" customWidth="1"/>
    <col min="80" max="83" width="9.1328125" style="320" customWidth="1"/>
    <col min="84" max="86" width="8.86328125" style="324"/>
    <col min="87" max="16384" width="8.86328125" style="16"/>
  </cols>
  <sheetData>
    <row r="1" spans="1:90" s="316" customFormat="1" ht="33.75" customHeight="1" x14ac:dyDescent="0.8">
      <c r="A1" s="1"/>
      <c r="B1" s="1"/>
      <c r="C1" s="2"/>
      <c r="D1" s="3"/>
      <c r="E1" s="1"/>
      <c r="F1" s="13"/>
      <c r="G1" s="13"/>
      <c r="H1" s="154"/>
      <c r="I1" s="13"/>
      <c r="J1" s="1"/>
      <c r="K1" s="1"/>
      <c r="L1" s="311"/>
      <c r="M1" s="312"/>
      <c r="N1" s="1337"/>
      <c r="O1" s="1337"/>
      <c r="P1" s="1337"/>
      <c r="Q1" s="1338"/>
      <c r="R1" s="13"/>
      <c r="S1" s="13"/>
      <c r="T1" s="1"/>
      <c r="U1" s="1"/>
      <c r="V1" s="1"/>
      <c r="W1" s="1"/>
      <c r="X1" s="13"/>
      <c r="Y1" s="13"/>
      <c r="Z1" s="1339" t="s">
        <v>0</v>
      </c>
      <c r="AA1" s="1340"/>
      <c r="AB1" s="156"/>
      <c r="AC1" s="156"/>
      <c r="AD1" s="1"/>
      <c r="AE1" s="1"/>
      <c r="AF1" s="1"/>
      <c r="AG1" s="1"/>
      <c r="AH1" s="1"/>
      <c r="AI1" s="1"/>
      <c r="AJ1" s="1"/>
      <c r="AK1" s="1"/>
      <c r="AL1" s="1321"/>
      <c r="AM1" s="1321"/>
      <c r="AN1" s="1321"/>
      <c r="AO1" s="1321"/>
      <c r="AP1" s="1322" t="s">
        <v>1</v>
      </c>
      <c r="AQ1" s="1222" t="s">
        <v>362</v>
      </c>
      <c r="AR1" s="1222"/>
      <c r="AS1" s="1222"/>
      <c r="AT1" s="1222"/>
      <c r="AU1" s="1222"/>
      <c r="AV1" s="1222"/>
      <c r="AW1" s="1222"/>
      <c r="AX1" s="12"/>
      <c r="AY1" s="13"/>
      <c r="AZ1" s="13"/>
      <c r="BA1" s="13"/>
      <c r="BB1" s="14"/>
      <c r="BC1" s="1222" t="s">
        <v>362</v>
      </c>
      <c r="BD1" s="1222"/>
      <c r="BE1" s="1222"/>
      <c r="BF1" s="1222"/>
      <c r="BG1" s="1222"/>
      <c r="BH1" s="1222"/>
      <c r="BI1" s="1222"/>
      <c r="BJ1" s="156"/>
      <c r="BK1" s="156"/>
      <c r="BL1" s="13"/>
      <c r="BM1" s="157"/>
      <c r="BN1" s="1"/>
      <c r="BO1" s="1" t="s">
        <v>8</v>
      </c>
      <c r="BP1" s="1"/>
      <c r="BQ1" s="1"/>
      <c r="BR1" s="157"/>
      <c r="BS1" s="1"/>
      <c r="BT1" s="1" t="s">
        <v>11</v>
      </c>
      <c r="BU1" s="1"/>
      <c r="BV1" s="52"/>
      <c r="BW1" s="313"/>
      <c r="BX1" s="1347" t="s">
        <v>406</v>
      </c>
      <c r="BY1" s="1348"/>
      <c r="BZ1" s="314"/>
      <c r="CA1" s="314"/>
      <c r="CB1" s="313"/>
      <c r="CC1" s="313"/>
      <c r="CD1" s="313"/>
      <c r="CE1" s="313"/>
      <c r="CF1" s="315"/>
      <c r="CG1" s="315"/>
      <c r="CH1" s="315"/>
      <c r="CI1" s="313"/>
      <c r="CJ1" s="313"/>
      <c r="CK1" s="313"/>
      <c r="CL1" s="313"/>
    </row>
    <row r="2" spans="1:90" s="319" customFormat="1" ht="33.75" customHeight="1" x14ac:dyDescent="0.8">
      <c r="A2" s="18"/>
      <c r="B2" s="18"/>
      <c r="C2" s="19"/>
      <c r="D2" s="20"/>
      <c r="E2" s="158"/>
      <c r="F2" s="1335" t="s">
        <v>3</v>
      </c>
      <c r="G2" s="1331"/>
      <c r="H2" s="1331"/>
      <c r="I2" s="1332"/>
      <c r="J2" s="159"/>
      <c r="K2" s="158"/>
      <c r="L2" s="161"/>
      <c r="M2" s="162"/>
      <c r="N2" s="1335" t="s">
        <v>4</v>
      </c>
      <c r="O2" s="1331"/>
      <c r="P2" s="1331"/>
      <c r="Q2" s="1332"/>
      <c r="R2" s="1335" t="s">
        <v>5</v>
      </c>
      <c r="S2" s="1332"/>
      <c r="T2" s="159"/>
      <c r="U2" s="158"/>
      <c r="V2" s="159"/>
      <c r="W2" s="158"/>
      <c r="X2" s="1343" t="s">
        <v>6</v>
      </c>
      <c r="Y2" s="1344"/>
      <c r="Z2" s="1341"/>
      <c r="AA2" s="1342"/>
      <c r="AB2" s="163"/>
      <c r="AC2" s="164"/>
      <c r="AD2" s="159"/>
      <c r="AE2" s="158"/>
      <c r="AF2" s="159"/>
      <c r="AG2" s="158"/>
      <c r="AH2" s="159" t="s">
        <v>363</v>
      </c>
      <c r="AI2" s="158"/>
      <c r="AJ2" s="159" t="s">
        <v>364</v>
      </c>
      <c r="AK2" s="158"/>
      <c r="AL2" s="27"/>
      <c r="AM2" s="28"/>
      <c r="AN2" s="28"/>
      <c r="AO2" s="29"/>
      <c r="AP2" s="1323"/>
      <c r="AQ2" s="30"/>
      <c r="AR2" s="1228" t="s">
        <v>8</v>
      </c>
      <c r="AS2" s="1229"/>
      <c r="AT2" s="1230"/>
      <c r="AU2" s="1228" t="s">
        <v>9</v>
      </c>
      <c r="AV2" s="1234"/>
      <c r="AW2" s="1235"/>
      <c r="AX2" s="12"/>
      <c r="AY2" s="1231" t="s">
        <v>365</v>
      </c>
      <c r="AZ2" s="1232"/>
      <c r="BA2" s="1233"/>
      <c r="BB2" s="14"/>
      <c r="BC2" s="30"/>
      <c r="BD2" s="1228" t="s">
        <v>11</v>
      </c>
      <c r="BE2" s="1229"/>
      <c r="BF2" s="1230"/>
      <c r="BG2" s="1228" t="s">
        <v>9</v>
      </c>
      <c r="BH2" s="1234"/>
      <c r="BI2" s="1235"/>
      <c r="BJ2" s="1333" t="s">
        <v>12</v>
      </c>
      <c r="BK2" s="1334"/>
      <c r="BL2" s="165"/>
      <c r="BM2" s="159" t="s">
        <v>366</v>
      </c>
      <c r="BN2" s="160"/>
      <c r="BO2" s="160"/>
      <c r="BP2" s="160"/>
      <c r="BQ2" s="160"/>
      <c r="BR2" s="159" t="s">
        <v>366</v>
      </c>
      <c r="BS2" s="160"/>
      <c r="BT2" s="160"/>
      <c r="BU2" s="160"/>
      <c r="BV2" s="158"/>
      <c r="BW2" s="317"/>
      <c r="BX2" s="1347" t="s">
        <v>407</v>
      </c>
      <c r="BY2" s="1348"/>
      <c r="BZ2" s="318" t="s">
        <v>408</v>
      </c>
      <c r="CA2" s="318" t="s">
        <v>409</v>
      </c>
      <c r="CB2" s="317"/>
      <c r="CC2" s="317"/>
      <c r="CD2" s="317"/>
      <c r="CE2" s="317"/>
      <c r="CF2" s="1345" t="s">
        <v>410</v>
      </c>
      <c r="CG2" s="1346"/>
      <c r="CH2" s="1346"/>
      <c r="CI2" s="317"/>
      <c r="CJ2" s="317"/>
      <c r="CK2" s="317"/>
      <c r="CL2" s="317"/>
    </row>
    <row r="3" spans="1:90" x14ac:dyDescent="0.8">
      <c r="A3" s="32" t="s">
        <v>13</v>
      </c>
      <c r="B3" s="33" t="s">
        <v>14</v>
      </c>
      <c r="C3" s="34" t="s">
        <v>15</v>
      </c>
      <c r="D3" s="35" t="s">
        <v>16</v>
      </c>
      <c r="E3" s="32" t="s">
        <v>17</v>
      </c>
      <c r="F3" s="166" t="s">
        <v>8</v>
      </c>
      <c r="G3" s="32" t="s">
        <v>18</v>
      </c>
      <c r="H3" s="166" t="s">
        <v>11</v>
      </c>
      <c r="I3" s="32" t="s">
        <v>18</v>
      </c>
      <c r="J3" s="166" t="s">
        <v>19</v>
      </c>
      <c r="K3" s="32" t="s">
        <v>20</v>
      </c>
      <c r="L3" s="168" t="s">
        <v>21</v>
      </c>
      <c r="M3" s="169" t="s">
        <v>22</v>
      </c>
      <c r="N3" s="167" t="s">
        <v>23</v>
      </c>
      <c r="O3" s="167"/>
      <c r="P3" s="167" t="s">
        <v>24</v>
      </c>
      <c r="Q3" s="170"/>
      <c r="R3" s="167" t="s">
        <v>23</v>
      </c>
      <c r="S3" s="167" t="s">
        <v>24</v>
      </c>
      <c r="T3" s="166" t="s">
        <v>25</v>
      </c>
      <c r="U3" s="32" t="s">
        <v>26</v>
      </c>
      <c r="V3" s="166" t="s">
        <v>367</v>
      </c>
      <c r="W3" s="32" t="s">
        <v>26</v>
      </c>
      <c r="X3" s="171" t="s">
        <v>28</v>
      </c>
      <c r="Y3" s="170" t="s">
        <v>367</v>
      </c>
      <c r="Z3" s="171" t="s">
        <v>29</v>
      </c>
      <c r="AA3" s="170" t="s">
        <v>26</v>
      </c>
      <c r="AB3" s="117" t="s">
        <v>30</v>
      </c>
      <c r="AC3" s="172" t="s">
        <v>31</v>
      </c>
      <c r="AD3" s="166" t="s">
        <v>368</v>
      </c>
      <c r="AE3" s="32" t="s">
        <v>26</v>
      </c>
      <c r="AF3" s="166" t="s">
        <v>323</v>
      </c>
      <c r="AG3" s="32" t="s">
        <v>26</v>
      </c>
      <c r="AH3" s="166" t="s">
        <v>369</v>
      </c>
      <c r="AI3" s="32" t="s">
        <v>26</v>
      </c>
      <c r="AJ3" s="173" t="s">
        <v>370</v>
      </c>
      <c r="AK3" s="32"/>
      <c r="AL3" s="1258" t="s">
        <v>34</v>
      </c>
      <c r="AM3" s="1325"/>
      <c r="AN3" s="1325"/>
      <c r="AO3" s="1326"/>
      <c r="AP3" s="1324"/>
      <c r="AQ3" s="44" t="s">
        <v>35</v>
      </c>
      <c r="AR3" s="45" t="s">
        <v>36</v>
      </c>
      <c r="AS3" s="46" t="s">
        <v>37</v>
      </c>
      <c r="AT3" s="47" t="s">
        <v>38</v>
      </c>
      <c r="AU3" s="45" t="s">
        <v>36</v>
      </c>
      <c r="AV3" s="46" t="s">
        <v>37</v>
      </c>
      <c r="AW3" s="47" t="s">
        <v>38</v>
      </c>
      <c r="AX3" s="48"/>
      <c r="AY3" s="45" t="s">
        <v>36</v>
      </c>
      <c r="AZ3" s="46" t="s">
        <v>37</v>
      </c>
      <c r="BA3" s="47" t="s">
        <v>38</v>
      </c>
      <c r="BB3" s="49"/>
      <c r="BC3" s="44" t="s">
        <v>11</v>
      </c>
      <c r="BD3" s="45" t="s">
        <v>36</v>
      </c>
      <c r="BE3" s="46" t="s">
        <v>37</v>
      </c>
      <c r="BF3" s="47" t="s">
        <v>38</v>
      </c>
      <c r="BG3" s="45" t="s">
        <v>36</v>
      </c>
      <c r="BH3" s="46" t="s">
        <v>37</v>
      </c>
      <c r="BI3" s="47" t="s">
        <v>38</v>
      </c>
      <c r="BJ3" s="174" t="s">
        <v>8</v>
      </c>
      <c r="BK3" s="175" t="s">
        <v>11</v>
      </c>
      <c r="BL3" s="165"/>
      <c r="BM3" s="166" t="s">
        <v>8</v>
      </c>
      <c r="BN3" s="167" t="s">
        <v>360</v>
      </c>
      <c r="BO3" s="167" t="s">
        <v>354</v>
      </c>
      <c r="BP3" s="167" t="s">
        <v>355</v>
      </c>
      <c r="BQ3" s="167" t="s">
        <v>356</v>
      </c>
      <c r="BR3" s="166" t="s">
        <v>11</v>
      </c>
      <c r="BS3" s="167" t="s">
        <v>361</v>
      </c>
      <c r="BT3" s="167" t="s">
        <v>357</v>
      </c>
      <c r="BU3" s="167" t="s">
        <v>358</v>
      </c>
      <c r="BV3" s="32" t="s">
        <v>359</v>
      </c>
    </row>
    <row r="4" spans="1:90" x14ac:dyDescent="0.8">
      <c r="B4" s="70"/>
      <c r="C4" s="94"/>
      <c r="F4" s="176"/>
      <c r="H4" s="189"/>
      <c r="J4" s="177"/>
      <c r="K4" s="325"/>
      <c r="L4" s="179"/>
      <c r="M4" s="180"/>
      <c r="N4" s="178"/>
      <c r="P4" s="178"/>
      <c r="R4" s="81"/>
      <c r="S4" s="70"/>
      <c r="T4" s="181"/>
      <c r="U4" s="182"/>
      <c r="V4" s="177"/>
      <c r="W4" s="182"/>
      <c r="AA4" s="70"/>
      <c r="AD4" s="177"/>
      <c r="AE4" s="182"/>
      <c r="AF4" s="177"/>
      <c r="AG4" s="182"/>
      <c r="AQ4" s="99"/>
      <c r="AY4" s="81"/>
      <c r="AZ4" s="96"/>
      <c r="BA4" s="70"/>
      <c r="BB4" s="70"/>
      <c r="BC4" s="72"/>
      <c r="BL4" s="183"/>
      <c r="BM4" s="184"/>
      <c r="BN4" s="185"/>
      <c r="BO4" s="185"/>
      <c r="BP4" s="185"/>
      <c r="BQ4" s="185"/>
      <c r="BR4" s="184"/>
      <c r="BS4" s="186"/>
      <c r="BT4" s="186"/>
      <c r="BU4" s="186"/>
      <c r="BV4" s="187"/>
      <c r="BW4" s="119"/>
      <c r="CD4" s="326"/>
    </row>
    <row r="5" spans="1:90" x14ac:dyDescent="0.8">
      <c r="A5" s="70" t="s">
        <v>467</v>
      </c>
      <c r="B5" s="70" t="s">
        <v>39</v>
      </c>
      <c r="C5" s="94">
        <v>44576</v>
      </c>
      <c r="D5" s="73">
        <f>16.5/24</f>
        <v>0.6875</v>
      </c>
      <c r="E5" s="70" t="s">
        <v>191</v>
      </c>
      <c r="F5" s="189" t="s">
        <v>336</v>
      </c>
      <c r="G5" s="70" t="s">
        <v>372</v>
      </c>
      <c r="H5" s="176" t="s">
        <v>61</v>
      </c>
      <c r="I5" s="70" t="s">
        <v>381</v>
      </c>
      <c r="J5" s="177" t="str">
        <f t="shared" ref="J5:J10" si="0">H5</f>
        <v>Cincinnati</v>
      </c>
      <c r="K5" s="325" t="str">
        <f t="shared" ref="K5:K10" si="1">IF(+J5=F5,H5,F5)</f>
        <v>Las Vegas</v>
      </c>
      <c r="L5" s="179">
        <v>5.5</v>
      </c>
      <c r="M5" s="180">
        <v>49.5</v>
      </c>
      <c r="N5" s="178"/>
      <c r="P5" s="178"/>
      <c r="R5" s="434" t="str">
        <f t="shared" ref="R5:R10" si="2">IF(N5=J5,IF(O5-Q5&lt;L5,+P5,+N5),K5)</f>
        <v>Las Vegas</v>
      </c>
      <c r="S5" s="427" t="str">
        <f t="shared" ref="S5:S10" si="3">IF(R5=J5,K5,J5)</f>
        <v>Cincinnati</v>
      </c>
      <c r="T5" s="190" t="str">
        <f>J5</f>
        <v>Cincinnati</v>
      </c>
      <c r="U5" s="481" t="str">
        <f t="shared" ref="U5:W10" si="4">IF($N5=$J5,IF($O5-$Q5=$L5,"T",IF($R5=T5,"W","L")),IF($R5=T5,"W","L"))</f>
        <v>L</v>
      </c>
      <c r="V5" s="177" t="str">
        <f>K5</f>
        <v>Las Vegas</v>
      </c>
      <c r="W5" s="481" t="str">
        <f t="shared" si="4"/>
        <v>W</v>
      </c>
      <c r="AA5" s="70"/>
      <c r="AD5" s="177"/>
      <c r="AE5" s="182"/>
      <c r="AQ5" s="99"/>
      <c r="AY5" s="81"/>
      <c r="AZ5" s="96"/>
      <c r="BA5" s="70"/>
      <c r="BB5" s="70"/>
      <c r="BC5" s="72"/>
      <c r="BL5" s="183"/>
      <c r="BM5" s="184"/>
      <c r="BN5" s="185"/>
      <c r="BO5" s="185"/>
      <c r="BP5" s="185"/>
      <c r="BQ5" s="185"/>
      <c r="BR5" s="184"/>
      <c r="BS5" s="186"/>
      <c r="BT5" s="186"/>
      <c r="BU5" s="186"/>
      <c r="BV5" s="187"/>
      <c r="BW5" s="119"/>
      <c r="CD5" s="326"/>
    </row>
    <row r="6" spans="1:90" x14ac:dyDescent="0.8">
      <c r="A6" s="70" t="s">
        <v>467</v>
      </c>
      <c r="B6" s="70" t="s">
        <v>39</v>
      </c>
      <c r="C6" s="94">
        <f>C5</f>
        <v>44576</v>
      </c>
      <c r="D6" s="73">
        <f>20.25/24</f>
        <v>0.84375</v>
      </c>
      <c r="E6" s="70" t="s">
        <v>345</v>
      </c>
      <c r="F6" s="189" t="s">
        <v>373</v>
      </c>
      <c r="G6" s="70" t="s">
        <v>374</v>
      </c>
      <c r="H6" s="189" t="s">
        <v>74</v>
      </c>
      <c r="I6" s="70" t="s">
        <v>374</v>
      </c>
      <c r="J6" s="190" t="str">
        <f t="shared" si="0"/>
        <v>Buffalo</v>
      </c>
      <c r="K6" s="325" t="str">
        <f t="shared" si="1"/>
        <v>New England</v>
      </c>
      <c r="L6" s="179">
        <v>4</v>
      </c>
      <c r="M6" s="180">
        <v>44</v>
      </c>
      <c r="N6" s="178"/>
      <c r="P6" s="178"/>
      <c r="R6" s="434" t="str">
        <f t="shared" si="2"/>
        <v>New England</v>
      </c>
      <c r="S6" s="427" t="str">
        <f t="shared" si="3"/>
        <v>Buffalo</v>
      </c>
      <c r="T6" s="190" t="str">
        <f>J6</f>
        <v>Buffalo</v>
      </c>
      <c r="U6" s="481" t="str">
        <f t="shared" si="4"/>
        <v>L</v>
      </c>
      <c r="V6" s="190" t="str">
        <f>J6</f>
        <v>Buffalo</v>
      </c>
      <c r="W6" s="481" t="str">
        <f t="shared" si="4"/>
        <v>L</v>
      </c>
      <c r="X6" s="191"/>
      <c r="Y6" s="182"/>
      <c r="AD6" s="190"/>
      <c r="AE6" s="182"/>
      <c r="AL6" s="101"/>
      <c r="AN6" s="102"/>
      <c r="AQ6" s="99"/>
      <c r="AY6" s="81"/>
      <c r="AZ6" s="96"/>
      <c r="BA6" s="70"/>
      <c r="BB6" s="70"/>
      <c r="BC6" s="72"/>
      <c r="BL6" s="183"/>
      <c r="BM6" s="184"/>
      <c r="BN6" s="185"/>
      <c r="BO6" s="185"/>
      <c r="BP6" s="185"/>
      <c r="BQ6" s="185"/>
      <c r="BR6" s="184"/>
      <c r="BS6" s="186"/>
      <c r="BT6" s="186"/>
      <c r="BU6" s="186"/>
      <c r="BV6" s="187"/>
      <c r="BW6" s="119"/>
      <c r="CD6" s="326"/>
    </row>
    <row r="7" spans="1:90" x14ac:dyDescent="0.8">
      <c r="A7" s="70" t="s">
        <v>467</v>
      </c>
      <c r="B7" s="70" t="s">
        <v>233</v>
      </c>
      <c r="C7" s="94">
        <f>+C6+1</f>
        <v>44577</v>
      </c>
      <c r="D7" s="73">
        <f>13/24</f>
        <v>0.54166666666666663</v>
      </c>
      <c r="E7" s="70" t="s">
        <v>127</v>
      </c>
      <c r="F7" s="189" t="s">
        <v>672</v>
      </c>
      <c r="G7" s="70" t="s">
        <v>390</v>
      </c>
      <c r="H7" s="176" t="s">
        <v>387</v>
      </c>
      <c r="I7" s="70" t="s">
        <v>377</v>
      </c>
      <c r="J7" s="190" t="str">
        <f t="shared" si="0"/>
        <v>Tampa Bay</v>
      </c>
      <c r="K7" s="325" t="str">
        <f t="shared" si="1"/>
        <v>Phildelphia</v>
      </c>
      <c r="L7" s="193">
        <v>8.5</v>
      </c>
      <c r="M7" s="194">
        <v>49</v>
      </c>
      <c r="N7" s="178"/>
      <c r="P7" s="178"/>
      <c r="R7" s="434" t="str">
        <f t="shared" si="2"/>
        <v>Phildelphia</v>
      </c>
      <c r="S7" s="427" t="str">
        <f t="shared" si="3"/>
        <v>Tampa Bay</v>
      </c>
      <c r="T7" s="190" t="str">
        <f>J7</f>
        <v>Tampa Bay</v>
      </c>
      <c r="U7" s="481" t="str">
        <f t="shared" si="4"/>
        <v>L</v>
      </c>
      <c r="V7" s="190" t="str">
        <f>J7</f>
        <v>Tampa Bay</v>
      </c>
      <c r="W7" s="481" t="str">
        <f t="shared" si="4"/>
        <v>L</v>
      </c>
      <c r="X7" s="103" t="s">
        <v>477</v>
      </c>
      <c r="AD7" s="190"/>
      <c r="AE7" s="182"/>
      <c r="AJ7" s="190"/>
      <c r="AK7" s="182"/>
      <c r="AQ7" s="99"/>
      <c r="AY7" s="81"/>
      <c r="AZ7" s="96"/>
      <c r="BA7" s="70"/>
      <c r="BB7" s="70"/>
      <c r="BC7" s="72"/>
      <c r="BL7" s="183"/>
      <c r="BM7" s="184"/>
      <c r="BN7" s="185"/>
      <c r="BO7" s="185"/>
      <c r="BP7" s="185"/>
      <c r="BQ7" s="185"/>
      <c r="BR7" s="184"/>
      <c r="BS7" s="186"/>
      <c r="BT7" s="186"/>
      <c r="BU7" s="186"/>
      <c r="BV7" s="187"/>
      <c r="BW7" s="119"/>
      <c r="CD7" s="326"/>
    </row>
    <row r="8" spans="1:90" x14ac:dyDescent="0.8">
      <c r="A8" s="70" t="s">
        <v>467</v>
      </c>
      <c r="B8" s="70" t="s">
        <v>233</v>
      </c>
      <c r="C8" s="94">
        <f>+C7</f>
        <v>44577</v>
      </c>
      <c r="D8" s="73">
        <f>D5</f>
        <v>0.6875</v>
      </c>
      <c r="E8" s="70" t="s">
        <v>345</v>
      </c>
      <c r="F8" s="176" t="s">
        <v>396</v>
      </c>
      <c r="G8" s="70" t="s">
        <v>383</v>
      </c>
      <c r="H8" s="189" t="s">
        <v>398</v>
      </c>
      <c r="I8" s="70" t="s">
        <v>374</v>
      </c>
      <c r="J8" s="195" t="str">
        <f t="shared" si="0"/>
        <v>Dallas</v>
      </c>
      <c r="K8" s="325" t="str">
        <f t="shared" si="1"/>
        <v>San Francisco</v>
      </c>
      <c r="L8" s="193">
        <v>3</v>
      </c>
      <c r="M8" s="194">
        <v>51</v>
      </c>
      <c r="N8" s="178"/>
      <c r="P8" s="178"/>
      <c r="R8" s="434" t="str">
        <f t="shared" si="2"/>
        <v>San Francisco</v>
      </c>
      <c r="S8" s="427" t="str">
        <f t="shared" si="3"/>
        <v>Dallas</v>
      </c>
      <c r="T8" s="190" t="str">
        <f>K8</f>
        <v>San Francisco</v>
      </c>
      <c r="U8" s="481" t="str">
        <f t="shared" si="4"/>
        <v>W</v>
      </c>
      <c r="V8" s="196" t="str">
        <f>K8</f>
        <v>San Francisco</v>
      </c>
      <c r="W8" s="481" t="str">
        <f t="shared" si="4"/>
        <v>W</v>
      </c>
      <c r="X8" s="197"/>
      <c r="Y8" s="198"/>
      <c r="AA8" s="198"/>
      <c r="AD8" s="196"/>
      <c r="AE8" s="182"/>
      <c r="AF8" s="103"/>
      <c r="AH8" s="103"/>
      <c r="AJ8" s="196"/>
      <c r="AK8" s="182"/>
      <c r="AL8" s="103"/>
      <c r="AN8" s="103"/>
      <c r="AP8" s="199"/>
      <c r="AQ8" s="99"/>
      <c r="BB8" s="70"/>
      <c r="BC8" s="72"/>
      <c r="BL8" s="183"/>
      <c r="BM8" s="184"/>
      <c r="BN8" s="185"/>
      <c r="BO8" s="185"/>
      <c r="BP8" s="185"/>
      <c r="BQ8" s="185"/>
      <c r="BR8" s="184"/>
      <c r="BS8" s="186"/>
      <c r="BT8" s="186"/>
      <c r="BU8" s="186"/>
      <c r="BV8" s="187"/>
      <c r="BW8" s="119"/>
      <c r="CD8" s="326"/>
    </row>
    <row r="9" spans="1:90" x14ac:dyDescent="0.8">
      <c r="A9" s="70" t="s">
        <v>467</v>
      </c>
      <c r="B9" s="70" t="s">
        <v>233</v>
      </c>
      <c r="C9" s="94">
        <f>+C8</f>
        <v>44577</v>
      </c>
      <c r="D9" s="876">
        <f>D6</f>
        <v>0.84375</v>
      </c>
      <c r="E9" s="70" t="s">
        <v>191</v>
      </c>
      <c r="F9" s="176" t="s">
        <v>138</v>
      </c>
      <c r="G9" s="70" t="s">
        <v>381</v>
      </c>
      <c r="H9" s="189" t="s">
        <v>371</v>
      </c>
      <c r="I9" s="70" t="s">
        <v>372</v>
      </c>
      <c r="J9" s="195" t="str">
        <f t="shared" si="0"/>
        <v>Kansas City</v>
      </c>
      <c r="K9" s="325" t="str">
        <f t="shared" si="1"/>
        <v>Pittsburgh</v>
      </c>
      <c r="L9" s="193">
        <v>12.5</v>
      </c>
      <c r="M9" s="194">
        <v>46.5</v>
      </c>
      <c r="N9" s="178"/>
      <c r="O9" s="914"/>
      <c r="P9" s="178"/>
      <c r="R9" s="434" t="str">
        <f t="shared" si="2"/>
        <v>Pittsburgh</v>
      </c>
      <c r="S9" s="427" t="str">
        <f t="shared" si="3"/>
        <v>Kansas City</v>
      </c>
      <c r="T9" s="190" t="str">
        <f>J9</f>
        <v>Kansas City</v>
      </c>
      <c r="U9" s="481" t="str">
        <f t="shared" si="4"/>
        <v>L</v>
      </c>
      <c r="V9" s="196" t="str">
        <f>J9</f>
        <v>Kansas City</v>
      </c>
      <c r="W9" s="481" t="str">
        <f t="shared" si="4"/>
        <v>L</v>
      </c>
      <c r="X9" s="197" t="s">
        <v>477</v>
      </c>
      <c r="Y9" s="198"/>
      <c r="AA9" s="198"/>
      <c r="AD9" s="196"/>
      <c r="AE9" s="182"/>
      <c r="AF9" s="103"/>
      <c r="AH9" s="103"/>
      <c r="AJ9" s="196"/>
      <c r="AK9" s="182"/>
      <c r="AL9" s="103"/>
      <c r="AN9" s="103"/>
      <c r="AP9" s="199"/>
      <c r="AQ9" s="99"/>
      <c r="AS9" s="914"/>
      <c r="AT9" s="914"/>
      <c r="AV9" s="914"/>
      <c r="AX9" s="914"/>
      <c r="BB9" s="70"/>
      <c r="BC9" s="72"/>
      <c r="BE9" s="914"/>
      <c r="BF9" s="914"/>
      <c r="BH9" s="914"/>
      <c r="BL9" s="183"/>
      <c r="BM9" s="184"/>
      <c r="BN9" s="185"/>
      <c r="BO9" s="185"/>
      <c r="BP9" s="185"/>
      <c r="BQ9" s="185"/>
      <c r="BR9" s="184"/>
      <c r="BS9" s="186"/>
      <c r="BT9" s="186"/>
      <c r="BU9" s="186"/>
      <c r="BV9" s="187"/>
      <c r="BW9" s="119"/>
      <c r="CD9" s="326"/>
    </row>
    <row r="10" spans="1:90" x14ac:dyDescent="0.8">
      <c r="A10" s="70" t="s">
        <v>467</v>
      </c>
      <c r="B10" s="70" t="s">
        <v>238</v>
      </c>
      <c r="C10" s="94">
        <v>44578</v>
      </c>
      <c r="D10" s="876">
        <f>D9</f>
        <v>0.84375</v>
      </c>
      <c r="E10" s="70" t="s">
        <v>145</v>
      </c>
      <c r="F10" s="176" t="s">
        <v>211</v>
      </c>
      <c r="G10" s="70" t="s">
        <v>383</v>
      </c>
      <c r="H10" s="189" t="s">
        <v>392</v>
      </c>
      <c r="I10" s="70" t="s">
        <v>383</v>
      </c>
      <c r="J10" s="195" t="str">
        <f t="shared" si="0"/>
        <v>LA Rams</v>
      </c>
      <c r="K10" s="325" t="str">
        <f t="shared" si="1"/>
        <v>Arizona</v>
      </c>
      <c r="L10" s="193">
        <v>4</v>
      </c>
      <c r="M10" s="194">
        <v>49.5</v>
      </c>
      <c r="N10" s="178"/>
      <c r="O10" s="914"/>
      <c r="P10" s="178"/>
      <c r="R10" s="434" t="str">
        <f t="shared" si="2"/>
        <v>Arizona</v>
      </c>
      <c r="S10" s="427" t="str">
        <f t="shared" si="3"/>
        <v>LA Rams</v>
      </c>
      <c r="T10" s="190" t="str">
        <f>K10</f>
        <v>Arizona</v>
      </c>
      <c r="U10" s="481" t="str">
        <f t="shared" si="4"/>
        <v>W</v>
      </c>
      <c r="V10" s="196" t="str">
        <f>K10</f>
        <v>Arizona</v>
      </c>
      <c r="W10" s="481" t="str">
        <f t="shared" si="4"/>
        <v>W</v>
      </c>
      <c r="X10" s="197" t="s">
        <v>450</v>
      </c>
      <c r="Y10" s="198" t="s">
        <v>183</v>
      </c>
      <c r="AA10" s="198"/>
      <c r="AD10" s="196"/>
      <c r="AE10" s="182"/>
      <c r="AF10" s="103"/>
      <c r="AH10" s="103"/>
      <c r="AJ10" s="196"/>
      <c r="AK10" s="182"/>
      <c r="AL10" s="103"/>
      <c r="AN10" s="103"/>
      <c r="AP10" s="199"/>
      <c r="AQ10" s="99"/>
      <c r="AS10" s="914"/>
      <c r="AT10" s="914"/>
      <c r="AV10" s="914"/>
      <c r="AX10" s="914"/>
      <c r="BB10" s="70"/>
      <c r="BC10" s="72"/>
      <c r="BE10" s="914"/>
      <c r="BF10" s="914"/>
      <c r="BH10" s="914"/>
      <c r="BL10" s="183"/>
      <c r="BM10" s="184"/>
      <c r="BN10" s="185"/>
      <c r="BO10" s="185"/>
      <c r="BP10" s="185"/>
      <c r="BQ10" s="185"/>
      <c r="BR10" s="184"/>
      <c r="BS10" s="186"/>
      <c r="BT10" s="186"/>
      <c r="BU10" s="186"/>
      <c r="BV10" s="187"/>
      <c r="BW10" s="119"/>
      <c r="CD10" s="326"/>
    </row>
    <row r="11" spans="1:90" x14ac:dyDescent="0.8">
      <c r="B11" s="70"/>
      <c r="C11" s="94"/>
      <c r="D11" s="876"/>
      <c r="F11" s="176"/>
      <c r="H11" s="189"/>
      <c r="J11" s="195"/>
      <c r="K11" s="325"/>
      <c r="N11" s="178"/>
      <c r="O11" s="914"/>
      <c r="P11" s="178"/>
      <c r="R11" s="434"/>
      <c r="S11" s="427"/>
      <c r="T11" s="190"/>
      <c r="U11" s="182"/>
      <c r="V11" s="196"/>
      <c r="W11" s="182"/>
      <c r="X11" s="197"/>
      <c r="Y11" s="198"/>
      <c r="AA11" s="198"/>
      <c r="AD11" s="196"/>
      <c r="AE11" s="182"/>
      <c r="AF11" s="103"/>
      <c r="AH11" s="103"/>
      <c r="AJ11" s="196"/>
      <c r="AK11" s="182"/>
      <c r="AL11" s="103"/>
      <c r="AN11" s="103"/>
      <c r="AP11" s="199"/>
      <c r="AQ11" s="99"/>
      <c r="AS11" s="914"/>
      <c r="AT11" s="914"/>
      <c r="AV11" s="914"/>
      <c r="AX11" s="914"/>
      <c r="BB11" s="70"/>
      <c r="BC11" s="72"/>
      <c r="BE11" s="914"/>
      <c r="BF11" s="914"/>
      <c r="BH11" s="914"/>
      <c r="BL11" s="183"/>
      <c r="BM11" s="184"/>
      <c r="BN11" s="185"/>
      <c r="BO11" s="185"/>
      <c r="BP11" s="185"/>
      <c r="BQ11" s="185"/>
      <c r="BR11" s="184"/>
      <c r="BS11" s="186"/>
      <c r="BT11" s="186"/>
      <c r="BU11" s="186"/>
      <c r="BV11" s="187"/>
      <c r="BW11" s="119"/>
      <c r="CD11" s="326"/>
    </row>
    <row r="12" spans="1:90" x14ac:dyDescent="0.8">
      <c r="B12" s="70"/>
      <c r="C12" s="94"/>
      <c r="F12" s="189"/>
      <c r="H12" s="189"/>
      <c r="J12" s="177"/>
      <c r="K12" s="325"/>
      <c r="L12" s="179"/>
      <c r="M12" s="180"/>
      <c r="N12" s="178"/>
      <c r="P12" s="178"/>
      <c r="R12" s="81"/>
      <c r="S12" s="70"/>
      <c r="T12" s="190"/>
      <c r="U12" s="182"/>
      <c r="V12" s="177"/>
      <c r="W12" s="182"/>
      <c r="X12" s="191"/>
      <c r="Y12" s="182"/>
      <c r="AJ12" s="190"/>
      <c r="AK12" s="182"/>
      <c r="AN12" s="102"/>
      <c r="AQ12" s="99"/>
      <c r="AY12" s="81"/>
      <c r="AZ12" s="96"/>
      <c r="BA12" s="70"/>
      <c r="BB12" s="70"/>
      <c r="BC12" s="72"/>
      <c r="BL12" s="183"/>
      <c r="BM12" s="184"/>
      <c r="BN12" s="185"/>
      <c r="BO12" s="185"/>
      <c r="BP12" s="185"/>
      <c r="BQ12" s="185"/>
      <c r="BR12" s="184"/>
      <c r="BS12" s="186"/>
      <c r="BT12" s="186"/>
      <c r="BU12" s="186"/>
      <c r="BV12" s="187"/>
      <c r="BW12" s="119"/>
      <c r="CD12" s="326"/>
    </row>
    <row r="13" spans="1:90" x14ac:dyDescent="0.8">
      <c r="A13" s="70" t="s">
        <v>468</v>
      </c>
      <c r="B13" s="70" t="s">
        <v>39</v>
      </c>
      <c r="C13" s="94">
        <v>44583</v>
      </c>
      <c r="F13" s="176"/>
      <c r="H13" s="189"/>
      <c r="J13" s="177"/>
      <c r="K13" s="325">
        <f>IF(+J13=F13,H13,F13)</f>
        <v>0</v>
      </c>
      <c r="N13" s="178"/>
      <c r="P13" s="178"/>
      <c r="R13" s="434">
        <f>IF(N13=J13,IF(O13-Q13&lt;L13,+P13,+N13),K13)</f>
        <v>0</v>
      </c>
      <c r="S13" s="427">
        <f>IF(R13=J13,K13,J13)</f>
        <v>0</v>
      </c>
      <c r="T13" s="190"/>
      <c r="U13" s="182"/>
      <c r="V13" s="177"/>
      <c r="W13" s="182"/>
      <c r="X13" s="81"/>
      <c r="Y13" s="70"/>
      <c r="Z13" s="81"/>
      <c r="AA13" s="70"/>
      <c r="AD13" s="177"/>
      <c r="AE13" s="182"/>
      <c r="AF13" s="190"/>
      <c r="AG13" s="182"/>
      <c r="AH13" s="177"/>
      <c r="AM13" s="96"/>
      <c r="AN13" s="102"/>
      <c r="AO13" s="70"/>
      <c r="AQ13" s="99"/>
      <c r="BC13" s="72"/>
      <c r="BL13" s="183"/>
      <c r="BM13" s="184"/>
      <c r="BN13" s="185"/>
      <c r="BO13" s="185"/>
      <c r="BP13" s="185"/>
      <c r="BQ13" s="185"/>
      <c r="BR13" s="184"/>
      <c r="BS13" s="186"/>
      <c r="BT13" s="186"/>
      <c r="BU13" s="186"/>
      <c r="BV13" s="187"/>
      <c r="BW13" s="119"/>
      <c r="CD13" s="326"/>
    </row>
    <row r="14" spans="1:90" x14ac:dyDescent="0.8">
      <c r="A14" s="70" t="str">
        <f>+A13</f>
        <v>Div</v>
      </c>
      <c r="B14" s="70" t="s">
        <v>39</v>
      </c>
      <c r="C14" s="94">
        <v>44583</v>
      </c>
      <c r="F14" s="189"/>
      <c r="H14" s="189"/>
      <c r="J14" s="177"/>
      <c r="K14" s="325">
        <f>IF(+J14=F14,H14,F14)</f>
        <v>0</v>
      </c>
      <c r="L14" s="179"/>
      <c r="M14" s="180"/>
      <c r="N14" s="178"/>
      <c r="P14" s="178"/>
      <c r="R14" s="434">
        <f>IF(N14=J14,IF(O14-Q14&lt;L14,+P14,+N14),K14)</f>
        <v>0</v>
      </c>
      <c r="S14" s="427">
        <f>IF(R14=J14,K14,J14)</f>
        <v>0</v>
      </c>
      <c r="T14" s="190"/>
      <c r="U14" s="182"/>
      <c r="V14" s="200"/>
      <c r="W14" s="182"/>
      <c r="X14" s="197"/>
      <c r="Y14" s="201"/>
      <c r="AA14" s="70"/>
      <c r="AC14" s="182">
        <f>IF(+U14="W",+AB14/20*38.2,0)</f>
        <v>0</v>
      </c>
      <c r="AD14" s="200"/>
      <c r="AE14" s="182"/>
      <c r="AJ14" s="202"/>
      <c r="AL14" s="100"/>
      <c r="AQ14" s="99"/>
      <c r="AY14" s="81"/>
      <c r="AZ14" s="96"/>
      <c r="BA14" s="70"/>
      <c r="BB14" s="70"/>
      <c r="BC14" s="72"/>
      <c r="BL14" s="183"/>
      <c r="BM14" s="184"/>
      <c r="BN14" s="185"/>
      <c r="BO14" s="185"/>
      <c r="BP14" s="185"/>
      <c r="BQ14" s="185"/>
      <c r="BR14" s="184"/>
      <c r="BS14" s="186"/>
      <c r="BT14" s="186"/>
      <c r="BU14" s="186"/>
      <c r="BV14" s="187"/>
      <c r="BW14" s="119"/>
      <c r="CD14" s="326"/>
    </row>
    <row r="15" spans="1:90" x14ac:dyDescent="0.8">
      <c r="A15" s="70" t="str">
        <f>+A14</f>
        <v>Div</v>
      </c>
      <c r="B15" s="70" t="s">
        <v>233</v>
      </c>
      <c r="C15" s="94">
        <v>44584</v>
      </c>
      <c r="F15" s="176"/>
      <c r="H15" s="189"/>
      <c r="J15" s="177"/>
      <c r="K15" s="325">
        <f>IF(+J15=F15,H15,F15)</f>
        <v>0</v>
      </c>
      <c r="L15" s="179"/>
      <c r="M15" s="180"/>
      <c r="N15" s="178"/>
      <c r="P15" s="178"/>
      <c r="R15" s="434">
        <f>IF(N15=J15,IF(O15-Q15&lt;L15,+P15,+N15),K15)</f>
        <v>0</v>
      </c>
      <c r="S15" s="427">
        <f>IF(R15=J15,K15,J15)</f>
        <v>0</v>
      </c>
      <c r="T15" s="190"/>
      <c r="U15" s="182"/>
      <c r="V15" s="177"/>
      <c r="W15" s="182"/>
      <c r="X15" s="191"/>
      <c r="Y15" s="182"/>
      <c r="AC15" s="182">
        <f>IF(+U15="W",+AB15/20*38.2,0)</f>
        <v>0</v>
      </c>
      <c r="AD15" s="177"/>
      <c r="AE15" s="182"/>
      <c r="AN15" s="102"/>
      <c r="AQ15" s="99"/>
      <c r="AY15" s="81"/>
      <c r="AZ15" s="96"/>
      <c r="BA15" s="70"/>
      <c r="BB15" s="70"/>
      <c r="BC15" s="72"/>
      <c r="BL15" s="183"/>
      <c r="BM15" s="184"/>
      <c r="BN15" s="185"/>
      <c r="BO15" s="185"/>
      <c r="BP15" s="185"/>
      <c r="BQ15" s="185"/>
      <c r="BR15" s="184"/>
      <c r="BS15" s="186"/>
      <c r="BT15" s="186"/>
      <c r="BU15" s="186"/>
      <c r="BV15" s="187"/>
      <c r="BW15" s="119"/>
      <c r="CD15" s="326"/>
    </row>
    <row r="16" spans="1:90" x14ac:dyDescent="0.8">
      <c r="A16" s="70" t="str">
        <f>+A15</f>
        <v>Div</v>
      </c>
      <c r="B16" s="70" t="s">
        <v>233</v>
      </c>
      <c r="C16" s="94">
        <v>44584</v>
      </c>
      <c r="F16" s="189"/>
      <c r="H16" s="176"/>
      <c r="J16" s="177"/>
      <c r="K16" s="325">
        <f>IF(+J16=F16,H16,F16)</f>
        <v>0</v>
      </c>
      <c r="L16" s="179"/>
      <c r="M16" s="180"/>
      <c r="N16" s="178"/>
      <c r="P16" s="178"/>
      <c r="R16" s="434">
        <f>IF(N16=J16,IF(O16-Q16&lt;L16,+P16,+N16),K16)</f>
        <v>0</v>
      </c>
      <c r="S16" s="427">
        <f>IF(R16=J16,K16,J16)</f>
        <v>0</v>
      </c>
      <c r="T16" s="190"/>
      <c r="U16" s="182"/>
      <c r="V16" s="190"/>
      <c r="W16" s="182"/>
      <c r="X16" s="191"/>
      <c r="Y16" s="182"/>
      <c r="AC16" s="182">
        <f>IF(+U16="W",+AB16/20*38.2,0)</f>
        <v>0</v>
      </c>
      <c r="AJ16" s="190"/>
      <c r="AK16" s="182"/>
      <c r="AL16" s="100"/>
      <c r="AQ16" s="99"/>
      <c r="AY16" s="81"/>
      <c r="AZ16" s="96"/>
      <c r="BA16" s="70"/>
      <c r="BB16" s="70"/>
      <c r="BC16" s="72"/>
      <c r="BL16" s="183"/>
      <c r="BM16" s="184"/>
      <c r="BN16" s="185"/>
      <c r="BO16" s="185"/>
      <c r="BP16" s="185"/>
      <c r="BQ16" s="185"/>
      <c r="BR16" s="184"/>
      <c r="BS16" s="186"/>
      <c r="BT16" s="186"/>
      <c r="BU16" s="186"/>
      <c r="BV16" s="187"/>
      <c r="BW16" s="119"/>
      <c r="CD16" s="326"/>
    </row>
    <row r="17" spans="1:86" x14ac:dyDescent="0.8">
      <c r="B17" s="70"/>
      <c r="C17" s="94"/>
      <c r="F17" s="176"/>
      <c r="H17" s="176"/>
      <c r="J17" s="203"/>
      <c r="K17" s="327"/>
      <c r="N17" s="178"/>
      <c r="P17" s="178"/>
      <c r="R17" s="81"/>
      <c r="S17" s="70"/>
      <c r="T17" s="190"/>
      <c r="U17" s="182"/>
      <c r="V17" s="190"/>
      <c r="W17" s="182"/>
      <c r="X17" s="81"/>
      <c r="Y17" s="70"/>
      <c r="Z17" s="81"/>
      <c r="AA17" s="70"/>
      <c r="AD17" s="190"/>
      <c r="AE17" s="182"/>
      <c r="AJ17" s="190"/>
      <c r="AK17" s="182"/>
      <c r="AM17" s="96"/>
      <c r="AN17" s="102"/>
      <c r="AO17" s="70"/>
      <c r="AQ17" s="99"/>
      <c r="BC17" s="72"/>
      <c r="BL17" s="183"/>
      <c r="BM17" s="184"/>
      <c r="BN17" s="185"/>
      <c r="BO17" s="185"/>
      <c r="BP17" s="185"/>
      <c r="BQ17" s="185"/>
      <c r="BR17" s="184"/>
      <c r="BS17" s="186"/>
      <c r="BT17" s="186"/>
      <c r="BU17" s="186"/>
      <c r="BV17" s="187"/>
      <c r="BW17" s="119"/>
      <c r="CD17" s="326"/>
    </row>
    <row r="18" spans="1:86" x14ac:dyDescent="0.8">
      <c r="A18" s="70" t="s">
        <v>500</v>
      </c>
      <c r="B18" s="70" t="s">
        <v>233</v>
      </c>
      <c r="C18" s="94">
        <v>44591</v>
      </c>
      <c r="F18" s="176"/>
      <c r="H18" s="189"/>
      <c r="J18" s="177"/>
      <c r="K18" s="325">
        <f>IF(+J18=F18,H18,F18)</f>
        <v>0</v>
      </c>
      <c r="L18" s="179"/>
      <c r="M18" s="180"/>
      <c r="N18" s="178"/>
      <c r="P18" s="178"/>
      <c r="R18" s="434">
        <f>IF(N18=J18,IF(O18-Q18&lt;L18,+P18,+N18),K18)</f>
        <v>0</v>
      </c>
      <c r="S18" s="427">
        <f>IF(R18=J18,K18,J18)</f>
        <v>0</v>
      </c>
      <c r="T18" s="190"/>
      <c r="U18" s="182"/>
      <c r="V18" s="177"/>
      <c r="W18" s="182"/>
      <c r="X18" s="191"/>
      <c r="Y18" s="182"/>
      <c r="AD18" s="177"/>
      <c r="AE18" s="182"/>
      <c r="AN18" s="102"/>
      <c r="AP18" s="480"/>
      <c r="AQ18" s="99"/>
      <c r="AY18" s="81"/>
      <c r="AZ18" s="96"/>
      <c r="BA18" s="70"/>
      <c r="BB18" s="70"/>
      <c r="BC18" s="72"/>
      <c r="BL18" s="183"/>
      <c r="BM18" s="184"/>
      <c r="BN18" s="185"/>
      <c r="BO18" s="185"/>
      <c r="BP18" s="185"/>
      <c r="BQ18" s="185"/>
      <c r="BR18" s="184"/>
      <c r="BS18" s="186"/>
      <c r="BT18" s="186"/>
      <c r="BU18" s="186"/>
      <c r="BV18" s="187"/>
      <c r="BW18" s="119"/>
      <c r="CD18" s="326"/>
    </row>
    <row r="19" spans="1:86" x14ac:dyDescent="0.8">
      <c r="A19" s="70" t="str">
        <f>+A18</f>
        <v>Champ</v>
      </c>
      <c r="B19" s="70" t="s">
        <v>233</v>
      </c>
      <c r="C19" s="94">
        <v>44591</v>
      </c>
      <c r="F19" s="189"/>
      <c r="H19" s="176"/>
      <c r="J19" s="177"/>
      <c r="K19" s="325">
        <f>IF(+J19=F19,H19,F19)</f>
        <v>0</v>
      </c>
      <c r="L19" s="179"/>
      <c r="M19" s="180"/>
      <c r="N19" s="178"/>
      <c r="P19" s="178"/>
      <c r="R19" s="434">
        <f>IF(N19=J19,IF(O19-Q19&lt;L19,+P19,+N19),K19)</f>
        <v>0</v>
      </c>
      <c r="S19" s="427">
        <f>IF(R19=J19,K19,J19)</f>
        <v>0</v>
      </c>
      <c r="T19" s="190"/>
      <c r="U19" s="182"/>
      <c r="V19" s="190"/>
      <c r="W19" s="182"/>
      <c r="X19" s="191"/>
      <c r="Y19" s="182"/>
      <c r="AJ19" s="190"/>
      <c r="AK19" s="182"/>
      <c r="AL19" s="100"/>
      <c r="AP19" s="480"/>
      <c r="AQ19" s="99"/>
      <c r="AY19" s="81"/>
      <c r="AZ19" s="96"/>
      <c r="BA19" s="70"/>
      <c r="BB19" s="70"/>
      <c r="BC19" s="72"/>
      <c r="BL19" s="183"/>
      <c r="BM19" s="184"/>
      <c r="BN19" s="185"/>
      <c r="BO19" s="185"/>
      <c r="BP19" s="185"/>
      <c r="BQ19" s="185"/>
      <c r="BR19" s="184"/>
      <c r="BS19" s="186"/>
      <c r="BT19" s="186"/>
      <c r="BU19" s="186"/>
      <c r="BV19" s="187"/>
      <c r="BW19" s="119"/>
      <c r="CD19" s="326"/>
    </row>
    <row r="20" spans="1:86" x14ac:dyDescent="0.8">
      <c r="B20" s="70"/>
      <c r="C20" s="94"/>
      <c r="F20" s="176"/>
      <c r="H20" s="189"/>
      <c r="J20" s="190"/>
      <c r="K20" s="94"/>
      <c r="L20" s="179"/>
      <c r="M20" s="180"/>
      <c r="N20" s="178"/>
      <c r="P20" s="178"/>
      <c r="R20" s="81"/>
      <c r="S20" s="70"/>
      <c r="T20" s="190"/>
      <c r="U20" s="182"/>
      <c r="V20" s="190"/>
      <c r="W20" s="182"/>
      <c r="X20" s="197"/>
      <c r="Y20" s="198"/>
      <c r="AD20" s="190"/>
      <c r="AE20" s="182"/>
      <c r="AL20" s="100"/>
      <c r="AQ20" s="99"/>
      <c r="AY20" s="81"/>
      <c r="AZ20" s="96"/>
      <c r="BA20" s="70"/>
      <c r="BB20" s="70"/>
      <c r="BC20" s="72"/>
      <c r="BL20" s="183"/>
      <c r="BM20" s="184"/>
      <c r="BN20" s="185"/>
      <c r="BO20" s="185"/>
      <c r="BP20" s="185"/>
      <c r="BQ20" s="185"/>
      <c r="BR20" s="184"/>
      <c r="BS20" s="186"/>
      <c r="BT20" s="186"/>
      <c r="BU20" s="186"/>
      <c r="BV20" s="187"/>
      <c r="BW20" s="119"/>
      <c r="CD20" s="326"/>
    </row>
    <row r="21" spans="1:86" x14ac:dyDescent="0.8">
      <c r="A21" s="70" t="s">
        <v>673</v>
      </c>
      <c r="B21" s="70" t="s">
        <v>233</v>
      </c>
      <c r="C21" s="94">
        <v>44605</v>
      </c>
      <c r="E21" s="70" t="s">
        <v>191</v>
      </c>
      <c r="F21" s="176"/>
      <c r="H21" s="176"/>
      <c r="J21" s="177"/>
      <c r="K21" s="94"/>
      <c r="N21" s="178"/>
      <c r="P21" s="178"/>
      <c r="R21" s="81"/>
      <c r="S21" s="70"/>
      <c r="T21" s="190"/>
      <c r="U21" s="182"/>
      <c r="V21" s="190"/>
      <c r="W21" s="182"/>
      <c r="X21" s="197"/>
      <c r="Y21" s="198"/>
      <c r="Z21" s="81"/>
      <c r="AA21" s="70"/>
      <c r="AD21" s="190"/>
      <c r="AE21" s="182"/>
      <c r="AL21" s="102"/>
      <c r="AM21" s="96"/>
      <c r="AN21" s="102"/>
      <c r="AO21" s="70"/>
      <c r="AQ21" s="99"/>
      <c r="BC21" s="72"/>
      <c r="BL21" s="183"/>
      <c r="BM21" s="184"/>
      <c r="BN21" s="185"/>
      <c r="BO21" s="185"/>
      <c r="BP21" s="185"/>
      <c r="BQ21" s="185"/>
      <c r="BR21" s="184"/>
      <c r="BS21" s="186"/>
      <c r="BT21" s="186"/>
      <c r="BU21" s="186"/>
      <c r="BV21" s="187"/>
      <c r="BW21" s="119"/>
      <c r="CD21" s="326"/>
    </row>
    <row r="22" spans="1:86" x14ac:dyDescent="0.8">
      <c r="B22" s="70"/>
      <c r="C22" s="94"/>
      <c r="F22" s="176"/>
      <c r="H22" s="176"/>
      <c r="J22" s="177"/>
      <c r="K22" s="325"/>
      <c r="L22" s="179"/>
      <c r="M22" s="180"/>
      <c r="N22" s="178"/>
      <c r="P22" s="178"/>
      <c r="R22" s="81"/>
      <c r="S22" s="70"/>
      <c r="T22" s="190"/>
      <c r="U22" s="182"/>
      <c r="V22" s="177"/>
      <c r="W22" s="182"/>
      <c r="X22" s="202"/>
      <c r="Y22" s="206"/>
      <c r="AD22" s="177"/>
      <c r="AE22" s="182"/>
      <c r="AL22" s="101"/>
      <c r="AN22" s="102"/>
      <c r="AQ22" s="99"/>
      <c r="AY22" s="81"/>
      <c r="AZ22" s="96"/>
      <c r="BA22" s="70"/>
      <c r="BB22" s="70"/>
      <c r="BC22" s="72"/>
      <c r="BL22" s="183"/>
      <c r="BM22" s="184"/>
      <c r="BN22" s="185"/>
      <c r="BO22" s="185"/>
      <c r="BP22" s="185"/>
      <c r="BQ22" s="185"/>
      <c r="BR22" s="184"/>
      <c r="BS22" s="186"/>
      <c r="BT22" s="186"/>
      <c r="BU22" s="186"/>
      <c r="BV22" s="187"/>
      <c r="BW22" s="119"/>
      <c r="CD22" s="326"/>
    </row>
    <row r="23" spans="1:86" x14ac:dyDescent="0.8">
      <c r="B23" s="70"/>
      <c r="C23" s="94"/>
      <c r="F23" s="192"/>
      <c r="H23" s="176"/>
      <c r="J23" s="204"/>
      <c r="K23" s="328"/>
      <c r="N23" s="178"/>
      <c r="P23" s="178"/>
      <c r="R23" s="81"/>
      <c r="S23" s="70"/>
      <c r="T23" s="190"/>
      <c r="U23" s="201"/>
      <c r="V23" s="196"/>
      <c r="W23" s="201"/>
      <c r="X23" s="202"/>
      <c r="Y23" s="206"/>
      <c r="AA23" s="198"/>
      <c r="AC23" s="182">
        <f>+SUM(AC5:AC22)</f>
        <v>0</v>
      </c>
      <c r="AD23" s="205"/>
      <c r="AE23" s="206"/>
      <c r="AF23" s="103"/>
      <c r="AG23" s="206"/>
      <c r="AH23" s="103"/>
      <c r="AJ23" s="205"/>
      <c r="AK23" s="206"/>
      <c r="AL23" s="103"/>
      <c r="AN23" s="103"/>
      <c r="AP23" s="199"/>
      <c r="AQ23" s="99"/>
      <c r="BB23" s="70"/>
      <c r="BC23" s="72"/>
      <c r="BL23" s="183"/>
      <c r="BM23" s="208"/>
      <c r="BN23" s="209"/>
      <c r="BO23" s="209"/>
      <c r="BP23" s="209"/>
      <c r="BQ23" s="209"/>
      <c r="BR23" s="208"/>
      <c r="BS23" s="210"/>
      <c r="BT23" s="210"/>
      <c r="BU23" s="210"/>
      <c r="BV23" s="211"/>
      <c r="BW23" s="119"/>
      <c r="CD23" s="326"/>
    </row>
    <row r="24" spans="1:86" x14ac:dyDescent="0.8">
      <c r="F24" s="192"/>
      <c r="G24" s="123"/>
      <c r="H24" s="192"/>
      <c r="I24" s="123"/>
      <c r="J24" s="190"/>
      <c r="L24" s="179"/>
      <c r="M24" s="180"/>
      <c r="P24" s="192"/>
      <c r="R24" s="81"/>
      <c r="S24" s="212"/>
      <c r="T24" s="202"/>
      <c r="U24" s="201"/>
      <c r="V24" s="202"/>
      <c r="W24" s="201"/>
      <c r="X24" s="205"/>
      <c r="AA24" s="198"/>
      <c r="AD24" s="181"/>
      <c r="AE24" s="201"/>
      <c r="AG24" s="201"/>
      <c r="AJ24" s="202"/>
      <c r="AK24" s="206"/>
      <c r="AN24" s="102"/>
      <c r="AQ24" s="99"/>
      <c r="AT24" s="70"/>
      <c r="AY24" s="81"/>
      <c r="AZ24" s="96"/>
      <c r="BA24" s="70"/>
      <c r="BB24" s="70"/>
      <c r="BC24" s="72"/>
      <c r="BF24" s="70"/>
      <c r="BL24" s="183"/>
      <c r="BM24" s="208"/>
      <c r="BN24" s="209"/>
      <c r="BO24" s="209"/>
      <c r="BP24" s="209"/>
      <c r="BQ24" s="209"/>
      <c r="BR24" s="208"/>
      <c r="BS24" s="210"/>
      <c r="BT24" s="210"/>
      <c r="BU24" s="210"/>
      <c r="BV24" s="211"/>
      <c r="BW24" s="119"/>
      <c r="CD24" s="326"/>
    </row>
    <row r="25" spans="1:86" x14ac:dyDescent="0.8">
      <c r="F25" s="192"/>
      <c r="G25" s="123"/>
      <c r="H25" s="151"/>
      <c r="I25" s="123"/>
      <c r="J25" s="177"/>
      <c r="N25" s="178"/>
      <c r="P25" s="178"/>
      <c r="R25" s="81"/>
      <c r="S25" s="212"/>
      <c r="T25" s="190"/>
      <c r="U25" s="182"/>
      <c r="V25" s="190"/>
      <c r="W25" s="182"/>
      <c r="AA25" s="70"/>
      <c r="AF25" s="190"/>
      <c r="AG25" s="182"/>
      <c r="AL25" s="102"/>
      <c r="AN25" s="102"/>
      <c r="AQ25" s="99"/>
      <c r="AT25" s="70"/>
      <c r="AY25" s="81"/>
      <c r="AZ25" s="96"/>
      <c r="BA25" s="70"/>
      <c r="BB25" s="70"/>
      <c r="BC25" s="72"/>
      <c r="BF25" s="70"/>
      <c r="BL25" s="183"/>
      <c r="BM25" s="208"/>
      <c r="BN25" s="209"/>
      <c r="BO25" s="209"/>
      <c r="BP25" s="209"/>
      <c r="BQ25" s="209"/>
      <c r="BR25" s="208"/>
      <c r="BS25" s="210"/>
      <c r="BT25" s="210"/>
      <c r="BU25" s="210"/>
      <c r="BV25" s="211"/>
      <c r="BW25" s="119"/>
      <c r="CD25" s="326"/>
    </row>
    <row r="26" spans="1:86" x14ac:dyDescent="0.8">
      <c r="F26" s="189"/>
      <c r="H26" s="176"/>
      <c r="J26" s="177"/>
      <c r="K26" s="94"/>
      <c r="L26" s="179"/>
      <c r="M26" s="180"/>
      <c r="N26" s="178"/>
      <c r="P26" s="178"/>
      <c r="R26" s="81"/>
      <c r="S26" s="70"/>
      <c r="T26" s="200"/>
      <c r="U26" s="182"/>
      <c r="V26" s="177"/>
      <c r="W26" s="182"/>
      <c r="AA26" s="70"/>
      <c r="AD26" s="177"/>
      <c r="AE26" s="182"/>
      <c r="AF26" s="177"/>
      <c r="AG26" s="182"/>
      <c r="AQ26" s="99"/>
      <c r="AT26" s="70"/>
      <c r="AY26" s="81"/>
      <c r="AZ26" s="96"/>
      <c r="BA26" s="70"/>
      <c r="BB26" s="70"/>
      <c r="BC26" s="72"/>
      <c r="BF26" s="70"/>
      <c r="BL26" s="183"/>
      <c r="BM26" s="184"/>
      <c r="BN26" s="185"/>
      <c r="BO26" s="185"/>
      <c r="BP26" s="185"/>
      <c r="BQ26" s="185"/>
      <c r="BR26" s="184"/>
      <c r="BS26" s="186"/>
      <c r="BT26" s="186"/>
      <c r="BU26" s="186"/>
      <c r="BV26" s="187"/>
      <c r="BW26" s="119"/>
      <c r="CD26" s="326"/>
      <c r="CH26" s="329"/>
    </row>
    <row r="27" spans="1:86" x14ac:dyDescent="0.8">
      <c r="F27" s="176"/>
      <c r="H27" s="176"/>
      <c r="J27" s="190"/>
      <c r="K27" s="94"/>
      <c r="L27" s="179"/>
      <c r="M27" s="180"/>
      <c r="N27" s="192"/>
      <c r="P27" s="178"/>
      <c r="R27" s="81"/>
      <c r="S27" s="70"/>
      <c r="T27" s="190"/>
      <c r="U27" s="182"/>
      <c r="V27" s="190"/>
      <c r="W27" s="182"/>
      <c r="AA27" s="70"/>
      <c r="AD27" s="177"/>
      <c r="AE27" s="182"/>
      <c r="AQ27" s="99"/>
      <c r="AT27" s="70"/>
      <c r="AY27" s="81"/>
      <c r="AZ27" s="96"/>
      <c r="BA27" s="70"/>
      <c r="BB27" s="70"/>
      <c r="BC27" s="72"/>
      <c r="BF27" s="70"/>
      <c r="BL27" s="183"/>
      <c r="BM27" s="184"/>
      <c r="BN27" s="185"/>
      <c r="BO27" s="185"/>
      <c r="BP27" s="185"/>
      <c r="BQ27" s="185"/>
      <c r="BR27" s="184"/>
      <c r="BS27" s="186"/>
      <c r="BT27" s="186"/>
      <c r="BU27" s="186"/>
      <c r="BV27" s="187"/>
      <c r="BW27" s="119"/>
      <c r="CD27" s="326"/>
      <c r="CH27" s="329"/>
    </row>
    <row r="28" spans="1:86" x14ac:dyDescent="0.8">
      <c r="F28" s="176"/>
      <c r="H28" s="176"/>
      <c r="J28" s="190"/>
      <c r="K28" s="94"/>
      <c r="L28" s="179"/>
      <c r="M28" s="180"/>
      <c r="N28" s="192"/>
      <c r="P28" s="178"/>
      <c r="R28" s="81"/>
      <c r="S28" s="70"/>
      <c r="T28" s="181"/>
      <c r="U28" s="182"/>
      <c r="V28" s="190"/>
      <c r="W28" s="182"/>
      <c r="X28" s="191"/>
      <c r="Y28" s="182"/>
      <c r="AD28" s="177"/>
      <c r="AE28" s="182"/>
      <c r="AJ28" s="190"/>
      <c r="AK28" s="182"/>
      <c r="AL28" s="100"/>
      <c r="AQ28" s="99"/>
      <c r="AT28" s="70"/>
      <c r="AY28" s="81"/>
      <c r="AZ28" s="96"/>
      <c r="BA28" s="70"/>
      <c r="BB28" s="70"/>
      <c r="BC28" s="72"/>
      <c r="BF28" s="70"/>
      <c r="BL28" s="183"/>
      <c r="BM28" s="184"/>
      <c r="BN28" s="185"/>
      <c r="BO28" s="185"/>
      <c r="BP28" s="185"/>
      <c r="BQ28" s="185"/>
      <c r="BR28" s="184"/>
      <c r="BS28" s="186"/>
      <c r="BT28" s="186"/>
      <c r="BU28" s="186"/>
      <c r="BV28" s="187"/>
      <c r="BW28" s="119"/>
      <c r="CD28" s="326"/>
      <c r="CH28" s="329"/>
    </row>
    <row r="29" spans="1:86" x14ac:dyDescent="0.8">
      <c r="F29" s="176"/>
      <c r="H29" s="176"/>
      <c r="J29" s="190"/>
      <c r="K29" s="94"/>
      <c r="N29" s="192"/>
      <c r="P29" s="178"/>
      <c r="R29" s="81"/>
      <c r="S29" s="70"/>
      <c r="T29" s="190"/>
      <c r="U29" s="182"/>
      <c r="V29" s="190"/>
      <c r="W29" s="182"/>
      <c r="AD29" s="177"/>
      <c r="AE29" s="182"/>
      <c r="AF29" s="190"/>
      <c r="AG29" s="182"/>
      <c r="AK29" s="182"/>
      <c r="AN29" s="102"/>
      <c r="AQ29" s="99"/>
      <c r="AT29" s="70"/>
      <c r="AY29" s="81"/>
      <c r="AZ29" s="96"/>
      <c r="BA29" s="70"/>
      <c r="BB29" s="70"/>
      <c r="BC29" s="72"/>
      <c r="BF29" s="70"/>
      <c r="BL29" s="183"/>
      <c r="BM29" s="184"/>
      <c r="BN29" s="185"/>
      <c r="BO29" s="185"/>
      <c r="BP29" s="185"/>
      <c r="BQ29" s="185"/>
      <c r="BR29" s="184"/>
      <c r="BS29" s="186"/>
      <c r="BT29" s="186"/>
      <c r="BU29" s="186"/>
      <c r="BV29" s="187"/>
      <c r="BW29" s="119"/>
      <c r="CD29" s="326"/>
      <c r="CH29" s="329"/>
    </row>
    <row r="30" spans="1:86" x14ac:dyDescent="0.8">
      <c r="F30" s="189"/>
      <c r="H30" s="189"/>
      <c r="J30" s="177"/>
      <c r="K30" s="94"/>
      <c r="L30" s="179"/>
      <c r="M30" s="180"/>
      <c r="N30" s="178"/>
      <c r="P30" s="178"/>
      <c r="R30" s="81"/>
      <c r="S30" s="70"/>
      <c r="T30" s="181"/>
      <c r="U30" s="182"/>
      <c r="V30" s="190"/>
      <c r="W30" s="182"/>
      <c r="X30" s="191"/>
      <c r="Y30" s="182"/>
      <c r="AD30" s="190"/>
      <c r="AE30" s="182"/>
      <c r="AG30" s="182"/>
      <c r="AL30" s="101"/>
      <c r="AN30" s="102"/>
      <c r="AQ30" s="99"/>
      <c r="AT30" s="70"/>
      <c r="AY30" s="81"/>
      <c r="AZ30" s="96"/>
      <c r="BA30" s="70"/>
      <c r="BB30" s="70"/>
      <c r="BC30" s="72"/>
      <c r="BF30" s="70"/>
      <c r="BL30" s="183"/>
      <c r="BM30" s="184"/>
      <c r="BN30" s="185"/>
      <c r="BO30" s="185"/>
      <c r="BP30" s="185"/>
      <c r="BQ30" s="185"/>
      <c r="BR30" s="184"/>
      <c r="BS30" s="186"/>
      <c r="BT30" s="186"/>
      <c r="BU30" s="186"/>
      <c r="BV30" s="187"/>
      <c r="BW30" s="119"/>
      <c r="CD30" s="326"/>
      <c r="CH30" s="329"/>
    </row>
    <row r="31" spans="1:86" x14ac:dyDescent="0.8">
      <c r="F31" s="176"/>
      <c r="H31" s="176"/>
      <c r="J31" s="177"/>
      <c r="K31" s="94"/>
      <c r="N31" s="178"/>
      <c r="P31" s="178"/>
      <c r="R31" s="81"/>
      <c r="S31" s="70"/>
      <c r="T31" s="177"/>
      <c r="U31" s="182"/>
      <c r="V31" s="177"/>
      <c r="W31" s="182"/>
      <c r="X31" s="81"/>
      <c r="Y31" s="70"/>
      <c r="Z31" s="81"/>
      <c r="AA31" s="70"/>
      <c r="AD31" s="177"/>
      <c r="AE31" s="182"/>
      <c r="AF31" s="177"/>
      <c r="AG31" s="182"/>
      <c r="AH31" s="190"/>
      <c r="AJ31" s="177"/>
      <c r="AL31" s="101"/>
      <c r="AM31" s="96"/>
      <c r="AN31" s="102"/>
      <c r="AO31" s="70"/>
      <c r="AQ31" s="99"/>
      <c r="AT31" s="70"/>
      <c r="BC31" s="72"/>
      <c r="BF31" s="70"/>
      <c r="BL31" s="183"/>
      <c r="BM31" s="184"/>
      <c r="BN31" s="185"/>
      <c r="BO31" s="185"/>
      <c r="BP31" s="185"/>
      <c r="BQ31" s="185"/>
      <c r="BR31" s="184"/>
      <c r="BS31" s="186"/>
      <c r="BT31" s="186"/>
      <c r="BU31" s="186"/>
      <c r="BV31" s="187"/>
      <c r="BW31" s="119"/>
      <c r="CD31" s="326"/>
      <c r="CH31" s="329"/>
    </row>
    <row r="32" spans="1:86" x14ac:dyDescent="0.8">
      <c r="F32" s="189"/>
      <c r="H32" s="189"/>
      <c r="J32" s="190"/>
      <c r="K32" s="94"/>
      <c r="N32" s="192"/>
      <c r="P32" s="178"/>
      <c r="R32" s="81"/>
      <c r="S32" s="70"/>
      <c r="T32" s="190"/>
      <c r="U32" s="182"/>
      <c r="V32" s="190"/>
      <c r="W32" s="182"/>
      <c r="X32" s="81"/>
      <c r="Y32" s="70"/>
      <c r="Z32" s="81"/>
      <c r="AA32" s="70"/>
      <c r="AD32" s="190"/>
      <c r="AE32" s="182"/>
      <c r="AF32" s="190"/>
      <c r="AG32" s="182"/>
      <c r="AJ32" s="190"/>
      <c r="AK32" s="182"/>
      <c r="AM32" s="96"/>
      <c r="AO32" s="70"/>
      <c r="AQ32" s="99"/>
      <c r="AT32" s="70"/>
      <c r="BC32" s="72"/>
      <c r="BF32" s="70"/>
      <c r="BL32" s="183"/>
      <c r="BM32" s="184"/>
      <c r="BN32" s="185"/>
      <c r="BO32" s="185"/>
      <c r="BP32" s="185"/>
      <c r="BQ32" s="185"/>
      <c r="BR32" s="184"/>
      <c r="BS32" s="186"/>
      <c r="BT32" s="186"/>
      <c r="BU32" s="186"/>
      <c r="BV32" s="187"/>
      <c r="BW32" s="119"/>
      <c r="CD32" s="326"/>
      <c r="CH32" s="329"/>
    </row>
    <row r="33" spans="6:86" x14ac:dyDescent="0.8">
      <c r="F33" s="189"/>
      <c r="H33" s="189"/>
      <c r="J33" s="190"/>
      <c r="K33" s="94"/>
      <c r="N33" s="178"/>
      <c r="P33" s="178"/>
      <c r="R33" s="81"/>
      <c r="S33" s="70"/>
      <c r="T33" s="177"/>
      <c r="U33" s="182"/>
      <c r="V33" s="177"/>
      <c r="W33" s="182"/>
      <c r="X33" s="81"/>
      <c r="Y33" s="70"/>
      <c r="Z33" s="81"/>
      <c r="AA33" s="70"/>
      <c r="AD33" s="177"/>
      <c r="AE33" s="182"/>
      <c r="AM33" s="96"/>
      <c r="AO33" s="70"/>
      <c r="AQ33" s="99"/>
      <c r="AT33" s="70"/>
      <c r="AY33" s="81"/>
      <c r="AZ33" s="96"/>
      <c r="BA33" s="70"/>
      <c r="BC33" s="72"/>
      <c r="BF33" s="70"/>
      <c r="BL33" s="183"/>
      <c r="BM33" s="184"/>
      <c r="BN33" s="185"/>
      <c r="BO33" s="185"/>
      <c r="BP33" s="185"/>
      <c r="BQ33" s="185"/>
      <c r="BR33" s="184"/>
      <c r="BS33" s="186"/>
      <c r="BT33" s="186"/>
      <c r="BU33" s="186"/>
      <c r="BV33" s="187"/>
      <c r="BW33" s="119"/>
      <c r="CD33" s="326"/>
      <c r="CH33" s="329"/>
    </row>
    <row r="34" spans="6:86" x14ac:dyDescent="0.8">
      <c r="F34" s="189"/>
      <c r="H34" s="189"/>
      <c r="J34" s="177"/>
      <c r="K34" s="94"/>
      <c r="L34" s="179"/>
      <c r="M34" s="180"/>
      <c r="N34" s="178"/>
      <c r="P34" s="178"/>
      <c r="R34" s="81"/>
      <c r="S34" s="70"/>
      <c r="T34" s="177"/>
      <c r="U34" s="182"/>
      <c r="V34" s="177"/>
      <c r="W34" s="182"/>
      <c r="AD34" s="190"/>
      <c r="AE34" s="182"/>
      <c r="AF34" s="177"/>
      <c r="AG34" s="182"/>
      <c r="AQ34" s="99"/>
      <c r="AT34" s="70"/>
      <c r="AY34" s="81"/>
      <c r="AZ34" s="96"/>
      <c r="BA34" s="70"/>
      <c r="BB34" s="70"/>
      <c r="BC34" s="72"/>
      <c r="BF34" s="70"/>
      <c r="BL34" s="183"/>
      <c r="BM34" s="184"/>
      <c r="BN34" s="185"/>
      <c r="BO34" s="185"/>
      <c r="BP34" s="185"/>
      <c r="BQ34" s="185"/>
      <c r="BR34" s="184"/>
      <c r="BS34" s="186"/>
      <c r="BT34" s="186"/>
      <c r="BU34" s="186"/>
      <c r="BV34" s="187"/>
      <c r="BW34" s="119"/>
      <c r="CD34" s="326"/>
      <c r="CH34" s="329"/>
    </row>
    <row r="35" spans="6:86" x14ac:dyDescent="0.8">
      <c r="F35" s="176"/>
      <c r="H35" s="176"/>
      <c r="J35" s="177"/>
      <c r="K35" s="94"/>
      <c r="N35" s="178"/>
      <c r="P35" s="178"/>
      <c r="R35" s="81"/>
      <c r="S35" s="70"/>
      <c r="T35" s="177"/>
      <c r="U35" s="182"/>
      <c r="V35" s="177"/>
      <c r="W35" s="182"/>
      <c r="X35" s="81"/>
      <c r="Y35" s="70"/>
      <c r="Z35" s="81"/>
      <c r="AA35" s="70"/>
      <c r="AD35" s="177"/>
      <c r="AE35" s="182"/>
      <c r="AF35" s="202"/>
      <c r="AL35" s="102"/>
      <c r="AM35" s="96"/>
      <c r="AN35" s="102"/>
      <c r="AO35" s="70"/>
      <c r="AQ35" s="99"/>
      <c r="AT35" s="70"/>
      <c r="BC35" s="72"/>
      <c r="BF35" s="70"/>
      <c r="BL35" s="183"/>
      <c r="BM35" s="184"/>
      <c r="BN35" s="185"/>
      <c r="BO35" s="185"/>
      <c r="BP35" s="185"/>
      <c r="BQ35" s="185"/>
      <c r="BR35" s="184"/>
      <c r="BS35" s="186"/>
      <c r="BT35" s="186"/>
      <c r="BU35" s="186"/>
      <c r="BV35" s="187"/>
      <c r="BW35" s="119"/>
      <c r="CD35" s="326"/>
      <c r="CH35" s="329"/>
    </row>
    <row r="36" spans="6:86" x14ac:dyDescent="0.8">
      <c r="F36" s="189"/>
      <c r="H36" s="189"/>
      <c r="J36" s="190"/>
      <c r="K36" s="94"/>
      <c r="N36" s="192"/>
      <c r="P36" s="178"/>
      <c r="R36" s="81"/>
      <c r="S36" s="70"/>
      <c r="T36" s="190"/>
      <c r="U36" s="182"/>
      <c r="V36" s="190"/>
      <c r="W36" s="182"/>
      <c r="X36" s="202"/>
      <c r="Y36" s="206"/>
      <c r="Z36" s="81"/>
      <c r="AA36" s="206"/>
      <c r="AD36" s="190"/>
      <c r="AE36" s="182"/>
      <c r="AF36" s="202"/>
      <c r="AJ36" s="190"/>
      <c r="AK36" s="182"/>
      <c r="AL36" s="102"/>
      <c r="AM36" s="96"/>
      <c r="AN36" s="102"/>
      <c r="AO36" s="70"/>
      <c r="AQ36" s="99"/>
      <c r="AT36" s="70"/>
      <c r="AY36" s="81"/>
      <c r="AZ36" s="96"/>
      <c r="BA36" s="70"/>
      <c r="BB36" s="70"/>
      <c r="BC36" s="72"/>
      <c r="BF36" s="70"/>
      <c r="BL36" s="183"/>
      <c r="BM36" s="184"/>
      <c r="BN36" s="185"/>
      <c r="BO36" s="185"/>
      <c r="BP36" s="185"/>
      <c r="BQ36" s="185"/>
      <c r="BR36" s="184"/>
      <c r="BS36" s="186"/>
      <c r="BT36" s="186"/>
      <c r="BU36" s="186"/>
      <c r="BV36" s="187"/>
      <c r="BW36" s="119"/>
      <c r="CD36" s="326"/>
      <c r="CH36" s="329"/>
    </row>
    <row r="37" spans="6:86" x14ac:dyDescent="0.8">
      <c r="F37" s="176"/>
      <c r="H37" s="176"/>
      <c r="J37" s="177"/>
      <c r="K37" s="94"/>
      <c r="L37" s="179"/>
      <c r="M37" s="180"/>
      <c r="N37" s="178"/>
      <c r="P37" s="178"/>
      <c r="R37" s="81"/>
      <c r="S37" s="70"/>
      <c r="T37" s="177"/>
      <c r="U37" s="182"/>
      <c r="V37" s="177"/>
      <c r="W37" s="182"/>
      <c r="X37" s="205"/>
      <c r="Y37" s="198"/>
      <c r="AA37" s="206"/>
      <c r="AD37" s="202"/>
      <c r="AF37" s="177"/>
      <c r="AG37" s="182"/>
      <c r="AL37" s="102"/>
      <c r="AM37" s="96"/>
      <c r="AN37" s="102"/>
      <c r="AO37" s="70"/>
      <c r="AQ37" s="99"/>
      <c r="AT37" s="70"/>
      <c r="AY37" s="81"/>
      <c r="AZ37" s="96"/>
      <c r="BA37" s="70"/>
      <c r="BB37" s="70"/>
      <c r="BC37" s="72"/>
      <c r="BF37" s="70"/>
      <c r="BL37" s="183"/>
      <c r="BM37" s="184"/>
      <c r="BN37" s="185"/>
      <c r="BO37" s="185"/>
      <c r="BP37" s="185"/>
      <c r="BQ37" s="185"/>
      <c r="BR37" s="184"/>
      <c r="BS37" s="186"/>
      <c r="BT37" s="186"/>
      <c r="BU37" s="186"/>
      <c r="BV37" s="187"/>
      <c r="BW37" s="119"/>
      <c r="CD37" s="326"/>
      <c r="CH37" s="329"/>
    </row>
    <row r="38" spans="6:86" x14ac:dyDescent="0.8">
      <c r="F38" s="176"/>
      <c r="H38" s="189"/>
      <c r="J38" s="190"/>
      <c r="K38" s="94"/>
      <c r="N38" s="192"/>
      <c r="P38" s="178"/>
      <c r="R38" s="81"/>
      <c r="S38" s="70"/>
      <c r="T38" s="190"/>
      <c r="U38" s="182"/>
      <c r="V38" s="177"/>
      <c r="W38" s="182"/>
      <c r="X38" s="202"/>
      <c r="Y38" s="70"/>
      <c r="Z38" s="81"/>
      <c r="AA38" s="70"/>
      <c r="AF38" s="190"/>
      <c r="AG38" s="182"/>
      <c r="AJ38" s="190"/>
      <c r="AK38" s="182"/>
      <c r="AL38" s="102"/>
      <c r="AM38" s="96"/>
      <c r="AN38" s="102"/>
      <c r="AO38" s="70"/>
      <c r="AQ38" s="99"/>
      <c r="AT38" s="70"/>
      <c r="BC38" s="72"/>
      <c r="BF38" s="70"/>
      <c r="BL38" s="183"/>
      <c r="BM38" s="184"/>
      <c r="BN38" s="185"/>
      <c r="BO38" s="185"/>
      <c r="BP38" s="185"/>
      <c r="BQ38" s="185"/>
      <c r="BR38" s="184"/>
      <c r="BS38" s="186"/>
      <c r="BT38" s="186"/>
      <c r="BU38" s="186"/>
      <c r="BV38" s="187"/>
      <c r="BW38" s="119"/>
      <c r="CD38" s="326"/>
      <c r="CH38" s="329"/>
    </row>
    <row r="39" spans="6:86" x14ac:dyDescent="0.8">
      <c r="F39" s="176"/>
      <c r="H39" s="189"/>
      <c r="J39" s="177"/>
      <c r="K39" s="94"/>
      <c r="L39" s="179"/>
      <c r="M39" s="180"/>
      <c r="N39" s="178"/>
      <c r="P39" s="178"/>
      <c r="R39" s="81"/>
      <c r="S39" s="70"/>
      <c r="T39" s="200"/>
      <c r="U39" s="182"/>
      <c r="V39" s="177"/>
      <c r="W39" s="182"/>
      <c r="X39" s="191"/>
      <c r="Y39" s="201"/>
      <c r="AD39" s="177"/>
      <c r="AE39" s="182"/>
      <c r="AH39" s="190"/>
      <c r="AJ39" s="177"/>
      <c r="AK39" s="182"/>
      <c r="AL39" s="100"/>
      <c r="AQ39" s="99"/>
      <c r="AT39" s="70"/>
      <c r="AY39" s="81"/>
      <c r="AZ39" s="96"/>
      <c r="BA39" s="70"/>
      <c r="BB39" s="70"/>
      <c r="BC39" s="72"/>
      <c r="BF39" s="70"/>
      <c r="BL39" s="183"/>
      <c r="BM39" s="184"/>
      <c r="BN39" s="185"/>
      <c r="BO39" s="185"/>
      <c r="BP39" s="185"/>
      <c r="BQ39" s="185"/>
      <c r="BR39" s="184"/>
      <c r="BS39" s="186"/>
      <c r="BT39" s="186"/>
      <c r="BU39" s="186"/>
      <c r="BV39" s="187"/>
      <c r="BW39" s="119"/>
      <c r="CD39" s="326"/>
      <c r="CH39" s="329"/>
    </row>
    <row r="40" spans="6:86" x14ac:dyDescent="0.8">
      <c r="F40" s="189"/>
      <c r="H40" s="189"/>
      <c r="J40" s="190"/>
      <c r="K40" s="94"/>
      <c r="L40" s="179"/>
      <c r="M40" s="180"/>
      <c r="N40" s="192"/>
      <c r="P40" s="178"/>
      <c r="R40" s="81"/>
      <c r="S40" s="70"/>
      <c r="T40" s="200"/>
      <c r="U40" s="182"/>
      <c r="V40" s="177"/>
      <c r="W40" s="182"/>
      <c r="X40" s="191"/>
      <c r="Y40" s="182"/>
      <c r="AL40" s="102"/>
      <c r="AM40" s="96"/>
      <c r="AN40" s="102"/>
      <c r="AO40" s="70"/>
      <c r="AQ40" s="99"/>
      <c r="AT40" s="70"/>
      <c r="AY40" s="81"/>
      <c r="AZ40" s="96"/>
      <c r="BA40" s="70"/>
      <c r="BB40" s="70"/>
      <c r="BC40" s="72"/>
      <c r="BF40" s="70"/>
      <c r="BL40" s="183"/>
      <c r="BM40" s="184"/>
      <c r="BN40" s="185"/>
      <c r="BO40" s="185"/>
      <c r="BP40" s="185"/>
      <c r="BQ40" s="185"/>
      <c r="BR40" s="184"/>
      <c r="BS40" s="186"/>
      <c r="BT40" s="186"/>
      <c r="BU40" s="186"/>
      <c r="BV40" s="187"/>
      <c r="BW40" s="119"/>
      <c r="CD40" s="326"/>
      <c r="CH40" s="329"/>
    </row>
    <row r="41" spans="6:86" x14ac:dyDescent="0.8">
      <c r="F41" s="176"/>
      <c r="H41" s="189"/>
      <c r="J41" s="177"/>
      <c r="K41" s="94"/>
      <c r="L41" s="179"/>
      <c r="M41" s="180"/>
      <c r="N41" s="178"/>
      <c r="P41" s="178"/>
      <c r="R41" s="81"/>
      <c r="S41" s="70"/>
      <c r="T41" s="200"/>
      <c r="U41" s="182"/>
      <c r="V41" s="177"/>
      <c r="W41" s="182"/>
      <c r="X41" s="191"/>
      <c r="Y41" s="182"/>
      <c r="AL41" s="102"/>
      <c r="AM41" s="96"/>
      <c r="AN41" s="102"/>
      <c r="AO41" s="70"/>
      <c r="AQ41" s="99"/>
      <c r="AT41" s="70"/>
      <c r="AY41" s="81"/>
      <c r="AZ41" s="96"/>
      <c r="BA41" s="70"/>
      <c r="BB41" s="70"/>
      <c r="BC41" s="72"/>
      <c r="BF41" s="70"/>
      <c r="BL41" s="183"/>
      <c r="BM41" s="184"/>
      <c r="BN41" s="185"/>
      <c r="BO41" s="185"/>
      <c r="BP41" s="185"/>
      <c r="BQ41" s="185"/>
      <c r="BR41" s="184"/>
      <c r="BS41" s="186"/>
      <c r="BT41" s="186"/>
      <c r="BU41" s="186"/>
      <c r="BV41" s="187"/>
      <c r="BW41" s="119"/>
      <c r="CD41" s="326"/>
      <c r="CH41" s="329"/>
    </row>
    <row r="42" spans="6:86" x14ac:dyDescent="0.8">
      <c r="F42" s="151"/>
      <c r="G42" s="123"/>
      <c r="H42" s="192"/>
      <c r="I42" s="123"/>
      <c r="J42" s="177"/>
      <c r="L42" s="179"/>
      <c r="M42" s="180"/>
      <c r="N42" s="178"/>
      <c r="R42" s="81"/>
      <c r="S42" s="212"/>
      <c r="T42" s="177"/>
      <c r="U42" s="201"/>
      <c r="V42" s="177"/>
      <c r="W42" s="201"/>
      <c r="X42" s="205"/>
      <c r="AA42" s="198"/>
      <c r="AE42" s="206"/>
      <c r="AG42" s="206"/>
      <c r="AI42" s="206"/>
      <c r="AK42" s="206"/>
      <c r="AL42" s="102"/>
      <c r="AM42" s="96"/>
      <c r="AN42" s="102"/>
      <c r="AO42" s="70"/>
      <c r="AQ42" s="99"/>
      <c r="AT42" s="70"/>
      <c r="AY42" s="81"/>
      <c r="AZ42" s="96"/>
      <c r="BA42" s="70"/>
      <c r="BB42" s="70"/>
      <c r="BC42" s="72"/>
      <c r="BF42" s="70"/>
      <c r="BL42" s="183"/>
      <c r="BM42" s="184"/>
      <c r="BN42" s="185"/>
      <c r="BO42" s="185"/>
      <c r="BP42" s="185"/>
      <c r="BQ42" s="185"/>
      <c r="BR42" s="184"/>
      <c r="BS42" s="186"/>
      <c r="BT42" s="186"/>
      <c r="BU42" s="186"/>
      <c r="BV42" s="187"/>
      <c r="BW42" s="119"/>
      <c r="CD42" s="326"/>
      <c r="CH42" s="329"/>
    </row>
    <row r="43" spans="6:86" x14ac:dyDescent="0.8">
      <c r="F43" s="192"/>
      <c r="G43" s="123"/>
      <c r="H43" s="192"/>
      <c r="I43" s="123"/>
      <c r="J43" s="190"/>
      <c r="L43" s="179"/>
      <c r="M43" s="180"/>
      <c r="P43" s="192"/>
      <c r="R43" s="81"/>
      <c r="S43" s="212"/>
      <c r="T43" s="181"/>
      <c r="U43" s="201"/>
      <c r="V43" s="190"/>
      <c r="W43" s="201"/>
      <c r="X43" s="191"/>
      <c r="Y43" s="182"/>
      <c r="AA43" s="198"/>
      <c r="AE43" s="206"/>
      <c r="AF43" s="190"/>
      <c r="AG43" s="201"/>
      <c r="AI43" s="206"/>
      <c r="AK43" s="206"/>
      <c r="AL43" s="100"/>
      <c r="AQ43" s="99"/>
      <c r="AT43" s="70"/>
      <c r="AY43" s="81"/>
      <c r="AZ43" s="96"/>
      <c r="BA43" s="70"/>
      <c r="BB43" s="70"/>
      <c r="BC43" s="72"/>
      <c r="BF43" s="70"/>
      <c r="BL43" s="183"/>
      <c r="BM43" s="184"/>
      <c r="BN43" s="185"/>
      <c r="BO43" s="185"/>
      <c r="BP43" s="185"/>
      <c r="BQ43" s="185"/>
      <c r="BR43" s="184"/>
      <c r="BS43" s="186"/>
      <c r="BT43" s="186"/>
      <c r="BU43" s="186"/>
      <c r="BV43" s="187"/>
      <c r="BW43" s="119"/>
      <c r="CD43" s="326"/>
      <c r="CH43" s="329"/>
    </row>
    <row r="44" spans="6:86" x14ac:dyDescent="0.8">
      <c r="F44" s="151"/>
      <c r="G44" s="123"/>
      <c r="H44" s="192"/>
      <c r="I44" s="123"/>
      <c r="J44" s="190"/>
      <c r="N44" s="82"/>
      <c r="O44" s="82"/>
      <c r="P44" s="207"/>
      <c r="Q44" s="83"/>
      <c r="R44" s="81"/>
      <c r="S44" s="212"/>
      <c r="T44" s="103"/>
      <c r="U44" s="182"/>
      <c r="V44" s="103"/>
      <c r="W44" s="182"/>
      <c r="AD44" s="103"/>
      <c r="AF44" s="195"/>
      <c r="AG44" s="182"/>
      <c r="AH44" s="103"/>
      <c r="AJ44" s="103"/>
      <c r="AL44" s="102"/>
      <c r="AM44" s="96"/>
      <c r="AN44" s="102"/>
      <c r="AO44" s="70"/>
      <c r="AP44" s="199"/>
      <c r="AQ44" s="99"/>
      <c r="AT44" s="70"/>
      <c r="AY44" s="81"/>
      <c r="AZ44" s="96"/>
      <c r="BA44" s="70"/>
      <c r="BB44" s="70"/>
      <c r="BC44" s="72"/>
      <c r="BF44" s="70"/>
      <c r="BL44" s="183"/>
      <c r="BM44" s="184"/>
      <c r="BN44" s="185"/>
      <c r="BO44" s="185"/>
      <c r="BP44" s="185"/>
      <c r="BQ44" s="185"/>
      <c r="BR44" s="184"/>
      <c r="BS44" s="186"/>
      <c r="BT44" s="186"/>
      <c r="BU44" s="186"/>
      <c r="BV44" s="187"/>
      <c r="BW44" s="119"/>
      <c r="CD44" s="326"/>
      <c r="CH44" s="329"/>
    </row>
    <row r="45" spans="6:86" x14ac:dyDescent="0.8">
      <c r="F45" s="189"/>
      <c r="H45" s="176"/>
      <c r="J45" s="177"/>
      <c r="K45" s="94"/>
      <c r="L45" s="179"/>
      <c r="M45" s="180"/>
      <c r="N45" s="178"/>
      <c r="P45" s="178"/>
      <c r="R45" s="81"/>
      <c r="S45" s="70"/>
      <c r="T45" s="200"/>
      <c r="U45" s="182"/>
      <c r="V45" s="177"/>
      <c r="W45" s="182"/>
      <c r="X45" s="191"/>
      <c r="Y45" s="182"/>
      <c r="AA45" s="70"/>
      <c r="AF45" s="177"/>
      <c r="AG45" s="182"/>
      <c r="AL45" s="100"/>
      <c r="AQ45" s="99"/>
      <c r="AT45" s="70"/>
      <c r="AY45" s="81"/>
      <c r="AZ45" s="96"/>
      <c r="BA45" s="70"/>
      <c r="BB45" s="70"/>
      <c r="BC45" s="72"/>
      <c r="BF45" s="70"/>
      <c r="BL45" s="183"/>
      <c r="BM45" s="184"/>
      <c r="BN45" s="185"/>
      <c r="BO45" s="185"/>
      <c r="BP45" s="185"/>
      <c r="BQ45" s="185"/>
      <c r="BR45" s="184"/>
      <c r="BS45" s="186"/>
      <c r="BT45" s="186"/>
      <c r="BU45" s="186"/>
      <c r="BV45" s="187"/>
      <c r="BW45" s="119"/>
      <c r="CD45" s="326"/>
      <c r="CH45" s="329"/>
    </row>
    <row r="46" spans="6:86" x14ac:dyDescent="0.8">
      <c r="F46" s="189"/>
      <c r="H46" s="176"/>
      <c r="J46" s="177"/>
      <c r="K46" s="94"/>
      <c r="N46" s="178"/>
      <c r="P46" s="178"/>
      <c r="R46" s="81"/>
      <c r="S46" s="70"/>
      <c r="T46" s="177"/>
      <c r="U46" s="182"/>
      <c r="V46" s="177"/>
      <c r="W46" s="182"/>
      <c r="X46" s="81"/>
      <c r="Y46" s="70"/>
      <c r="Z46" s="81"/>
      <c r="AA46" s="70"/>
      <c r="AD46" s="190"/>
      <c r="AE46" s="182"/>
      <c r="AF46" s="190"/>
      <c r="AG46" s="182"/>
      <c r="AL46" s="102"/>
      <c r="AM46" s="96"/>
      <c r="AN46" s="102"/>
      <c r="AO46" s="70"/>
      <c r="AQ46" s="99"/>
      <c r="AT46" s="70"/>
      <c r="BC46" s="72"/>
      <c r="BF46" s="70"/>
      <c r="BL46" s="183"/>
      <c r="BM46" s="184"/>
      <c r="BN46" s="185"/>
      <c r="BO46" s="185"/>
      <c r="BP46" s="185"/>
      <c r="BQ46" s="185"/>
      <c r="BR46" s="184"/>
      <c r="BS46" s="186"/>
      <c r="BT46" s="186"/>
      <c r="BU46" s="186"/>
      <c r="BV46" s="187"/>
      <c r="BW46" s="119"/>
      <c r="CD46" s="326"/>
      <c r="CH46" s="329"/>
    </row>
    <row r="47" spans="6:86" x14ac:dyDescent="0.8">
      <c r="F47" s="189"/>
      <c r="H47" s="189"/>
      <c r="J47" s="190"/>
      <c r="K47" s="94"/>
      <c r="L47" s="179"/>
      <c r="M47" s="180"/>
      <c r="N47" s="192"/>
      <c r="P47" s="192"/>
      <c r="R47" s="81"/>
      <c r="S47" s="70"/>
      <c r="T47" s="200"/>
      <c r="U47" s="182"/>
      <c r="V47" s="177"/>
      <c r="W47" s="182"/>
      <c r="X47" s="191"/>
      <c r="Y47" s="182"/>
      <c r="AD47" s="190"/>
      <c r="AE47" s="182"/>
      <c r="AL47" s="100"/>
      <c r="AQ47" s="99"/>
      <c r="AT47" s="70"/>
      <c r="AY47" s="81"/>
      <c r="AZ47" s="96"/>
      <c r="BA47" s="70"/>
      <c r="BB47" s="70"/>
      <c r="BC47" s="72"/>
      <c r="BF47" s="70"/>
      <c r="BL47" s="183"/>
      <c r="BM47" s="184"/>
      <c r="BN47" s="185"/>
      <c r="BO47" s="185"/>
      <c r="BP47" s="185"/>
      <c r="BQ47" s="185"/>
      <c r="BR47" s="184"/>
      <c r="BS47" s="186"/>
      <c r="BT47" s="186"/>
      <c r="BU47" s="186"/>
      <c r="BV47" s="187"/>
      <c r="BW47" s="119"/>
      <c r="CD47" s="326"/>
      <c r="CH47" s="329"/>
    </row>
    <row r="48" spans="6:86" x14ac:dyDescent="0.8">
      <c r="F48" s="176"/>
      <c r="H48" s="189"/>
      <c r="J48" s="190"/>
      <c r="K48" s="94"/>
      <c r="N48" s="192"/>
      <c r="P48" s="192"/>
      <c r="R48" s="81"/>
      <c r="S48" s="70"/>
      <c r="T48" s="190"/>
      <c r="U48" s="182"/>
      <c r="V48" s="190"/>
      <c r="W48" s="182"/>
      <c r="AA48" s="70"/>
      <c r="AD48" s="190"/>
      <c r="AE48" s="182"/>
      <c r="AF48" s="190"/>
      <c r="AG48" s="182"/>
      <c r="AH48" s="177"/>
      <c r="AJ48" s="190"/>
      <c r="AK48" s="182"/>
      <c r="AN48" s="102"/>
      <c r="AQ48" s="99"/>
      <c r="AT48" s="70"/>
      <c r="AY48" s="81"/>
      <c r="AZ48" s="96"/>
      <c r="BA48" s="70"/>
      <c r="BB48" s="70"/>
      <c r="BC48" s="72"/>
      <c r="BF48" s="70"/>
      <c r="BL48" s="183"/>
      <c r="BM48" s="184"/>
      <c r="BN48" s="185"/>
      <c r="BO48" s="185"/>
      <c r="BP48" s="185"/>
      <c r="BQ48" s="185"/>
      <c r="BR48" s="184"/>
      <c r="BS48" s="186"/>
      <c r="BT48" s="186"/>
      <c r="BU48" s="186"/>
      <c r="BV48" s="187"/>
      <c r="BW48" s="119"/>
      <c r="CD48" s="326"/>
      <c r="CH48" s="329"/>
    </row>
    <row r="49" spans="5:86" x14ac:dyDescent="0.8">
      <c r="F49" s="189"/>
      <c r="H49" s="176"/>
      <c r="J49" s="190"/>
      <c r="K49" s="94"/>
      <c r="L49" s="179"/>
      <c r="M49" s="180"/>
      <c r="N49" s="192"/>
      <c r="P49" s="192"/>
      <c r="R49" s="81"/>
      <c r="S49" s="70"/>
      <c r="T49" s="200"/>
      <c r="U49" s="182"/>
      <c r="V49" s="177"/>
      <c r="W49" s="182"/>
      <c r="X49" s="191"/>
      <c r="Y49" s="182"/>
      <c r="AA49" s="70"/>
      <c r="AF49" s="190"/>
      <c r="AG49" s="182"/>
      <c r="AN49" s="102"/>
      <c r="AQ49" s="99"/>
      <c r="AT49" s="70"/>
      <c r="AY49" s="81"/>
      <c r="AZ49" s="96"/>
      <c r="BA49" s="70"/>
      <c r="BB49" s="70"/>
      <c r="BC49" s="72"/>
      <c r="BF49" s="70"/>
      <c r="BL49" s="183"/>
      <c r="BM49" s="184"/>
      <c r="BN49" s="185"/>
      <c r="BO49" s="185"/>
      <c r="BP49" s="185"/>
      <c r="BQ49" s="185"/>
      <c r="BR49" s="184"/>
      <c r="BS49" s="186"/>
      <c r="BT49" s="186"/>
      <c r="BU49" s="186"/>
      <c r="BV49" s="187"/>
      <c r="BW49" s="119"/>
      <c r="CD49" s="326"/>
      <c r="CH49" s="329"/>
    </row>
    <row r="50" spans="5:86" x14ac:dyDescent="0.8">
      <c r="F50" s="189"/>
      <c r="H50" s="176"/>
      <c r="J50" s="177"/>
      <c r="K50" s="94"/>
      <c r="N50" s="178"/>
      <c r="P50" s="178"/>
      <c r="R50" s="81"/>
      <c r="S50" s="70"/>
      <c r="T50" s="177"/>
      <c r="U50" s="182"/>
      <c r="V50" s="177"/>
      <c r="W50" s="182"/>
      <c r="X50" s="81"/>
      <c r="Y50" s="70"/>
      <c r="Z50" s="81"/>
      <c r="AA50" s="70"/>
      <c r="AF50" s="202"/>
      <c r="AN50" s="102"/>
      <c r="AQ50" s="99"/>
      <c r="AT50" s="70"/>
      <c r="BC50" s="72"/>
      <c r="BF50" s="70"/>
      <c r="BL50" s="183"/>
      <c r="BM50" s="184"/>
      <c r="BN50" s="185"/>
      <c r="BO50" s="185"/>
      <c r="BP50" s="185"/>
      <c r="BQ50" s="185"/>
      <c r="BR50" s="184"/>
      <c r="BS50" s="186"/>
      <c r="BT50" s="186"/>
      <c r="BU50" s="186"/>
      <c r="BV50" s="187"/>
      <c r="BW50" s="119"/>
      <c r="CD50" s="326"/>
      <c r="CH50" s="329"/>
    </row>
    <row r="51" spans="5:86" x14ac:dyDescent="0.8">
      <c r="F51" s="189"/>
      <c r="H51" s="189"/>
      <c r="J51" s="190"/>
      <c r="K51" s="94"/>
      <c r="L51" s="179"/>
      <c r="M51" s="180"/>
      <c r="N51" s="192"/>
      <c r="P51" s="192"/>
      <c r="R51" s="81"/>
      <c r="S51" s="70"/>
      <c r="T51" s="181"/>
      <c r="U51" s="182"/>
      <c r="V51" s="190"/>
      <c r="W51" s="182"/>
      <c r="AF51" s="202"/>
      <c r="AK51" s="182"/>
      <c r="AN51" s="102"/>
      <c r="AQ51" s="99"/>
      <c r="AT51" s="70"/>
      <c r="AY51" s="81"/>
      <c r="AZ51" s="96"/>
      <c r="BA51" s="70"/>
      <c r="BB51" s="70"/>
      <c r="BC51" s="72"/>
      <c r="BF51" s="70"/>
      <c r="BL51" s="183"/>
      <c r="BM51" s="184"/>
      <c r="BN51" s="185"/>
      <c r="BO51" s="185"/>
      <c r="BP51" s="185"/>
      <c r="BQ51" s="185"/>
      <c r="BR51" s="184"/>
      <c r="BS51" s="186"/>
      <c r="BT51" s="186"/>
      <c r="BU51" s="186"/>
      <c r="BV51" s="187"/>
      <c r="BW51" s="119"/>
      <c r="CD51" s="326"/>
      <c r="CH51" s="329"/>
    </row>
    <row r="52" spans="5:86" x14ac:dyDescent="0.8">
      <c r="F52" s="189"/>
      <c r="H52" s="176"/>
      <c r="J52" s="177"/>
      <c r="K52" s="94"/>
      <c r="L52" s="179"/>
      <c r="M52" s="180"/>
      <c r="N52" s="192"/>
      <c r="P52" s="178"/>
      <c r="R52" s="81"/>
      <c r="S52" s="70"/>
      <c r="T52" s="200"/>
      <c r="U52" s="182"/>
      <c r="V52" s="177"/>
      <c r="W52" s="182"/>
      <c r="X52" s="191"/>
      <c r="Y52" s="201"/>
      <c r="AF52" s="177"/>
      <c r="AG52" s="182"/>
      <c r="AK52" s="182"/>
      <c r="AL52" s="102"/>
      <c r="AM52" s="96"/>
      <c r="AN52" s="102"/>
      <c r="AO52" s="70"/>
      <c r="AQ52" s="99"/>
      <c r="AT52" s="70"/>
      <c r="AY52" s="81"/>
      <c r="AZ52" s="96"/>
      <c r="BA52" s="70"/>
      <c r="BB52" s="70"/>
      <c r="BC52" s="72"/>
      <c r="BF52" s="70"/>
      <c r="BL52" s="183"/>
      <c r="BM52" s="184"/>
      <c r="BN52" s="185"/>
      <c r="BO52" s="185"/>
      <c r="BP52" s="185"/>
      <c r="BQ52" s="185"/>
      <c r="BR52" s="184"/>
      <c r="BS52" s="186"/>
      <c r="BT52" s="186"/>
      <c r="BU52" s="186"/>
      <c r="BV52" s="187"/>
      <c r="BW52" s="119"/>
      <c r="CD52" s="326"/>
      <c r="CH52" s="329"/>
    </row>
    <row r="53" spans="5:86" x14ac:dyDescent="0.8">
      <c r="F53" s="189"/>
      <c r="H53" s="176"/>
      <c r="J53" s="177"/>
      <c r="K53" s="94"/>
      <c r="N53" s="151"/>
      <c r="O53" s="82"/>
      <c r="P53" s="151"/>
      <c r="Q53" s="83"/>
      <c r="R53" s="81"/>
      <c r="S53" s="70"/>
      <c r="T53" s="196"/>
      <c r="U53" s="182"/>
      <c r="V53" s="196"/>
      <c r="W53" s="182"/>
      <c r="X53" s="197"/>
      <c r="Y53" s="198"/>
      <c r="AA53" s="70"/>
      <c r="AD53" s="205"/>
      <c r="AF53" s="204"/>
      <c r="AG53" s="182"/>
      <c r="AH53" s="103"/>
      <c r="AJ53" s="205"/>
      <c r="AK53" s="182"/>
      <c r="AL53" s="103"/>
      <c r="AN53" s="103"/>
      <c r="AP53" s="199"/>
      <c r="AQ53" s="99"/>
      <c r="AT53" s="70"/>
      <c r="BB53" s="70"/>
      <c r="BC53" s="72"/>
      <c r="BF53" s="70"/>
      <c r="BL53" s="183"/>
      <c r="BM53" s="184"/>
      <c r="BN53" s="185"/>
      <c r="BO53" s="185"/>
      <c r="BP53" s="185"/>
      <c r="BQ53" s="185"/>
      <c r="BR53" s="184"/>
      <c r="BS53" s="186"/>
      <c r="BT53" s="186"/>
      <c r="BU53" s="186"/>
      <c r="BV53" s="187"/>
      <c r="BW53" s="119"/>
      <c r="CD53" s="326"/>
      <c r="CH53" s="329"/>
    </row>
    <row r="54" spans="5:86" x14ac:dyDescent="0.8">
      <c r="F54" s="176"/>
      <c r="H54" s="189"/>
      <c r="J54" s="190"/>
      <c r="K54" s="94"/>
      <c r="L54" s="179"/>
      <c r="M54" s="180"/>
      <c r="N54" s="192"/>
      <c r="P54" s="192"/>
      <c r="R54" s="81"/>
      <c r="S54" s="70"/>
      <c r="T54" s="190"/>
      <c r="U54" s="182"/>
      <c r="V54" s="190"/>
      <c r="W54" s="182"/>
      <c r="X54" s="205"/>
      <c r="Y54" s="198"/>
      <c r="AA54" s="206"/>
      <c r="AD54" s="195"/>
      <c r="AE54" s="182"/>
      <c r="AQ54" s="99"/>
      <c r="AT54" s="70"/>
      <c r="AY54" s="81"/>
      <c r="AZ54" s="96"/>
      <c r="BA54" s="70"/>
      <c r="BB54" s="70"/>
      <c r="BC54" s="72"/>
      <c r="BF54" s="70"/>
      <c r="BL54" s="183"/>
      <c r="BM54" s="184"/>
      <c r="BN54" s="185"/>
      <c r="BO54" s="185"/>
      <c r="BP54" s="185"/>
      <c r="BQ54" s="185"/>
      <c r="BR54" s="184"/>
      <c r="BS54" s="186"/>
      <c r="BT54" s="186"/>
      <c r="BU54" s="186"/>
      <c r="BV54" s="187"/>
      <c r="BW54" s="119"/>
      <c r="CD54" s="326"/>
      <c r="CH54" s="329"/>
    </row>
    <row r="55" spans="5:86" x14ac:dyDescent="0.8">
      <c r="F55" s="176"/>
      <c r="H55" s="176"/>
      <c r="J55" s="190"/>
      <c r="K55" s="94"/>
      <c r="L55" s="179"/>
      <c r="M55" s="180"/>
      <c r="N55" s="192"/>
      <c r="P55" s="192"/>
      <c r="R55" s="81"/>
      <c r="S55" s="70"/>
      <c r="T55" s="181"/>
      <c r="U55" s="182"/>
      <c r="V55" s="181"/>
      <c r="W55" s="182"/>
      <c r="X55" s="197"/>
      <c r="Y55" s="201"/>
      <c r="AA55" s="70"/>
      <c r="AD55" s="124"/>
      <c r="AE55" s="182"/>
      <c r="AJ55" s="202"/>
      <c r="AL55" s="100"/>
      <c r="AQ55" s="99"/>
      <c r="AT55" s="70"/>
      <c r="AY55" s="81"/>
      <c r="AZ55" s="96"/>
      <c r="BA55" s="70"/>
      <c r="BB55" s="70"/>
      <c r="BC55" s="72"/>
      <c r="BF55" s="70"/>
      <c r="BL55" s="183"/>
      <c r="BM55" s="184"/>
      <c r="BN55" s="185"/>
      <c r="BO55" s="185"/>
      <c r="BP55" s="185"/>
      <c r="BQ55" s="185"/>
      <c r="BR55" s="184"/>
      <c r="BS55" s="186"/>
      <c r="BT55" s="186"/>
      <c r="BU55" s="186"/>
      <c r="BV55" s="187"/>
      <c r="BW55" s="119"/>
      <c r="CD55" s="326"/>
      <c r="CH55" s="329"/>
    </row>
    <row r="56" spans="5:86" x14ac:dyDescent="0.8">
      <c r="F56" s="189"/>
      <c r="H56" s="189"/>
      <c r="J56" s="190"/>
      <c r="K56" s="94"/>
      <c r="L56" s="179"/>
      <c r="M56" s="180"/>
      <c r="N56" s="192"/>
      <c r="P56" s="192"/>
      <c r="R56" s="81"/>
      <c r="S56" s="70"/>
      <c r="T56" s="181"/>
      <c r="U56" s="182"/>
      <c r="V56" s="190"/>
      <c r="W56" s="182"/>
      <c r="X56" s="191"/>
      <c r="Y56" s="182"/>
      <c r="AD56" s="190"/>
      <c r="AE56" s="182"/>
      <c r="AK56" s="182"/>
      <c r="AL56" s="102"/>
      <c r="AM56" s="96"/>
      <c r="AN56" s="102"/>
      <c r="AO56" s="70"/>
      <c r="AQ56" s="99"/>
      <c r="AT56" s="70"/>
      <c r="AY56" s="81"/>
      <c r="AZ56" s="96"/>
      <c r="BA56" s="70"/>
      <c r="BB56" s="70"/>
      <c r="BC56" s="72"/>
      <c r="BF56" s="70"/>
      <c r="BL56" s="183"/>
      <c r="BM56" s="184"/>
      <c r="BN56" s="185"/>
      <c r="BO56" s="185"/>
      <c r="BP56" s="185"/>
      <c r="BQ56" s="185"/>
      <c r="BR56" s="184"/>
      <c r="BS56" s="186"/>
      <c r="BT56" s="186"/>
      <c r="BU56" s="186"/>
      <c r="BV56" s="187"/>
      <c r="BW56" s="119"/>
      <c r="CD56" s="326"/>
      <c r="CH56" s="329"/>
    </row>
    <row r="57" spans="5:86" x14ac:dyDescent="0.8">
      <c r="F57" s="176"/>
      <c r="H57" s="176"/>
      <c r="J57" s="190"/>
      <c r="K57" s="94"/>
      <c r="N57" s="192"/>
      <c r="P57" s="192"/>
      <c r="R57" s="81"/>
      <c r="S57" s="70"/>
      <c r="T57" s="190"/>
      <c r="U57" s="182"/>
      <c r="V57" s="177"/>
      <c r="W57" s="182"/>
      <c r="X57" s="81"/>
      <c r="Y57" s="70"/>
      <c r="Z57" s="81"/>
      <c r="AA57" s="70"/>
      <c r="AD57" s="190"/>
      <c r="AE57" s="182"/>
      <c r="AL57" s="102"/>
      <c r="AM57" s="96"/>
      <c r="AN57" s="102"/>
      <c r="AO57" s="70"/>
      <c r="AQ57" s="99"/>
      <c r="AT57" s="70"/>
      <c r="BC57" s="72"/>
      <c r="BF57" s="70"/>
      <c r="BL57" s="183"/>
      <c r="BM57" s="184"/>
      <c r="BN57" s="185"/>
      <c r="BO57" s="185"/>
      <c r="BP57" s="185"/>
      <c r="BQ57" s="185"/>
      <c r="BR57" s="184"/>
      <c r="BS57" s="186"/>
      <c r="BT57" s="186"/>
      <c r="BU57" s="186"/>
      <c r="BV57" s="187"/>
      <c r="BW57" s="119"/>
      <c r="CD57" s="326"/>
      <c r="CH57" s="329"/>
    </row>
    <row r="58" spans="5:86" x14ac:dyDescent="0.8">
      <c r="F58" s="176"/>
      <c r="H58" s="176"/>
      <c r="J58" s="73"/>
      <c r="K58" s="94"/>
      <c r="N58" s="330"/>
      <c r="O58" s="82"/>
      <c r="P58" s="330"/>
      <c r="Q58" s="83"/>
      <c r="R58" s="81"/>
      <c r="S58" s="70"/>
      <c r="T58" s="213"/>
      <c r="U58" s="182"/>
      <c r="V58" s="214"/>
      <c r="W58" s="182"/>
      <c r="X58" s="197"/>
      <c r="Y58" s="198"/>
      <c r="AA58" s="70"/>
      <c r="AD58" s="213"/>
      <c r="AE58" s="182"/>
      <c r="AF58" s="103"/>
      <c r="AH58" s="103"/>
      <c r="AJ58" s="213"/>
      <c r="AK58" s="182"/>
      <c r="AL58" s="103"/>
      <c r="AN58" s="103"/>
      <c r="AP58" s="199"/>
      <c r="AQ58" s="99"/>
      <c r="AT58" s="70"/>
      <c r="BB58" s="70"/>
      <c r="BC58" s="72"/>
      <c r="BF58" s="70"/>
      <c r="BL58" s="183"/>
      <c r="BM58" s="184"/>
      <c r="BN58" s="185"/>
      <c r="BO58" s="185"/>
      <c r="BP58" s="185"/>
      <c r="BQ58" s="185"/>
      <c r="BR58" s="184"/>
      <c r="BS58" s="186"/>
      <c r="BT58" s="186"/>
      <c r="BU58" s="186"/>
      <c r="BV58" s="187"/>
      <c r="BW58" s="119"/>
      <c r="CD58" s="326"/>
      <c r="CH58" s="329"/>
    </row>
    <row r="59" spans="5:86" x14ac:dyDescent="0.8">
      <c r="F59" s="189"/>
      <c r="H59" s="176"/>
      <c r="J59" s="177"/>
      <c r="K59" s="94"/>
      <c r="N59" s="178"/>
      <c r="P59" s="178"/>
      <c r="R59" s="81"/>
      <c r="S59" s="70"/>
      <c r="T59" s="190"/>
      <c r="U59" s="182"/>
      <c r="V59" s="190"/>
      <c r="W59" s="182"/>
      <c r="AD59" s="190"/>
      <c r="AE59" s="182"/>
      <c r="AN59" s="102"/>
      <c r="AQ59" s="99"/>
      <c r="AT59" s="70"/>
      <c r="AY59" s="81"/>
      <c r="AZ59" s="96"/>
      <c r="BA59" s="70"/>
      <c r="BB59" s="70"/>
      <c r="BC59" s="72"/>
      <c r="BF59" s="70"/>
      <c r="BL59" s="183"/>
      <c r="BM59" s="184"/>
      <c r="BN59" s="185"/>
      <c r="BO59" s="185"/>
      <c r="BP59" s="185"/>
      <c r="BQ59" s="185"/>
      <c r="BR59" s="184"/>
      <c r="BS59" s="186"/>
      <c r="BT59" s="186"/>
      <c r="BU59" s="186"/>
      <c r="BV59" s="187"/>
      <c r="BW59" s="119"/>
      <c r="CD59" s="326"/>
      <c r="CH59" s="329"/>
    </row>
    <row r="60" spans="5:86" x14ac:dyDescent="0.8">
      <c r="F60" s="176"/>
      <c r="H60" s="189"/>
      <c r="J60" s="73"/>
      <c r="K60" s="94"/>
      <c r="N60" s="253"/>
      <c r="P60" s="253"/>
      <c r="R60" s="81"/>
      <c r="S60" s="70"/>
      <c r="T60" s="177"/>
      <c r="U60" s="182"/>
      <c r="V60" s="177"/>
      <c r="W60" s="182"/>
      <c r="X60" s="81"/>
      <c r="Y60" s="70"/>
      <c r="Z60" s="81"/>
      <c r="AA60" s="70"/>
      <c r="AM60" s="96"/>
      <c r="AO60" s="70"/>
      <c r="AQ60" s="99"/>
      <c r="AT60" s="70"/>
      <c r="AY60" s="81"/>
      <c r="AZ60" s="96"/>
      <c r="BA60" s="70"/>
      <c r="BC60" s="72"/>
      <c r="BF60" s="70"/>
      <c r="BL60" s="183"/>
      <c r="BM60" s="184"/>
      <c r="BN60" s="185"/>
      <c r="BO60" s="185"/>
      <c r="BP60" s="185"/>
      <c r="BQ60" s="185"/>
      <c r="BR60" s="184"/>
      <c r="BS60" s="186"/>
      <c r="BT60" s="186"/>
      <c r="BU60" s="186"/>
      <c r="BV60" s="187"/>
      <c r="BW60" s="119"/>
      <c r="CD60" s="326"/>
      <c r="CH60" s="329"/>
    </row>
    <row r="61" spans="5:86" x14ac:dyDescent="0.8">
      <c r="E61" s="123"/>
      <c r="F61" s="151"/>
      <c r="G61" s="123"/>
      <c r="H61" s="151"/>
      <c r="I61" s="123"/>
      <c r="J61" s="73"/>
      <c r="L61" s="179"/>
      <c r="M61" s="180"/>
      <c r="P61" s="253"/>
      <c r="R61" s="81"/>
      <c r="S61" s="212"/>
      <c r="T61" s="177"/>
      <c r="U61" s="201"/>
      <c r="V61" s="177"/>
      <c r="W61" s="201"/>
      <c r="X61" s="205"/>
      <c r="AA61" s="206"/>
      <c r="AE61" s="206"/>
      <c r="AK61" s="206"/>
      <c r="AL61" s="102"/>
      <c r="AM61" s="96"/>
      <c r="AN61" s="102"/>
      <c r="AO61" s="70"/>
      <c r="AQ61" s="99"/>
      <c r="AT61" s="70"/>
      <c r="AY61" s="81"/>
      <c r="AZ61" s="96"/>
      <c r="BA61" s="70"/>
      <c r="BB61" s="70"/>
      <c r="BC61" s="72"/>
      <c r="BF61" s="70"/>
      <c r="BL61" s="183"/>
      <c r="BM61" s="184"/>
      <c r="BN61" s="185"/>
      <c r="BO61" s="185"/>
      <c r="BP61" s="185"/>
      <c r="BQ61" s="185"/>
      <c r="BR61" s="184"/>
      <c r="BS61" s="186"/>
      <c r="BT61" s="186"/>
      <c r="BU61" s="186"/>
      <c r="BV61" s="187"/>
      <c r="BW61" s="119"/>
      <c r="CD61" s="326"/>
      <c r="CH61" s="329"/>
    </row>
    <row r="62" spans="5:86" x14ac:dyDescent="0.8">
      <c r="E62" s="123"/>
      <c r="F62" s="192"/>
      <c r="G62" s="123"/>
      <c r="H62" s="192"/>
      <c r="I62" s="123"/>
      <c r="J62" s="73"/>
      <c r="P62" s="253"/>
      <c r="R62" s="81"/>
      <c r="S62" s="212"/>
      <c r="T62" s="190"/>
      <c r="U62" s="201"/>
      <c r="V62" s="190"/>
      <c r="W62" s="201"/>
      <c r="X62" s="202"/>
      <c r="Y62" s="70"/>
      <c r="Z62" s="81"/>
      <c r="AA62" s="206"/>
      <c r="AE62" s="206"/>
      <c r="AI62" s="206"/>
      <c r="AK62" s="206"/>
      <c r="AM62" s="96"/>
      <c r="AO62" s="70"/>
      <c r="AQ62" s="99"/>
      <c r="AT62" s="70"/>
      <c r="BC62" s="72"/>
      <c r="BF62" s="70"/>
      <c r="BL62" s="183"/>
      <c r="BM62" s="184"/>
      <c r="BN62" s="185"/>
      <c r="BO62" s="185"/>
      <c r="BP62" s="185"/>
      <c r="BQ62" s="185"/>
      <c r="BR62" s="184"/>
      <c r="BS62" s="186"/>
      <c r="BT62" s="186"/>
      <c r="BU62" s="186"/>
      <c r="BV62" s="187"/>
      <c r="BW62" s="119"/>
      <c r="CD62" s="326"/>
    </row>
    <row r="63" spans="5:86" x14ac:dyDescent="0.8">
      <c r="E63" s="123"/>
      <c r="F63" s="192"/>
      <c r="G63" s="123"/>
      <c r="H63" s="151"/>
      <c r="I63" s="123"/>
      <c r="J63" s="177"/>
      <c r="L63" s="179"/>
      <c r="M63" s="180"/>
      <c r="N63" s="178"/>
      <c r="R63" s="81"/>
      <c r="S63" s="212"/>
      <c r="T63" s="202"/>
      <c r="U63" s="182"/>
      <c r="W63" s="182"/>
      <c r="X63" s="191"/>
      <c r="Y63" s="182"/>
      <c r="AQ63" s="99"/>
      <c r="AT63" s="70"/>
      <c r="AY63" s="81"/>
      <c r="AZ63" s="96"/>
      <c r="BA63" s="70"/>
      <c r="BB63" s="70"/>
      <c r="BC63" s="72"/>
      <c r="BF63" s="70"/>
      <c r="BL63" s="183"/>
      <c r="BM63" s="184"/>
      <c r="BN63" s="185"/>
      <c r="BO63" s="185"/>
      <c r="BP63" s="185"/>
      <c r="BQ63" s="185"/>
      <c r="BR63" s="184"/>
      <c r="BS63" s="186"/>
      <c r="BT63" s="186"/>
      <c r="BU63" s="186"/>
      <c r="BV63" s="187"/>
      <c r="BW63" s="119"/>
      <c r="CD63" s="326"/>
    </row>
    <row r="64" spans="5:86" x14ac:dyDescent="0.8">
      <c r="F64" s="176"/>
      <c r="H64" s="176"/>
      <c r="J64" s="177"/>
      <c r="K64" s="94"/>
      <c r="L64" s="179"/>
      <c r="M64" s="180"/>
      <c r="N64" s="178"/>
      <c r="P64" s="192"/>
      <c r="R64" s="81"/>
      <c r="S64" s="70"/>
      <c r="T64" s="200"/>
      <c r="U64" s="182"/>
      <c r="V64" s="190"/>
      <c r="W64" s="182"/>
      <c r="X64" s="191"/>
      <c r="Y64" s="182"/>
      <c r="AL64" s="100"/>
      <c r="AQ64" s="99"/>
      <c r="AT64" s="70"/>
      <c r="AY64" s="81"/>
      <c r="AZ64" s="96"/>
      <c r="BA64" s="70"/>
      <c r="BB64" s="70"/>
      <c r="BC64" s="72"/>
      <c r="BF64" s="70"/>
      <c r="BL64" s="183"/>
      <c r="BM64" s="184"/>
      <c r="BN64" s="185"/>
      <c r="BO64" s="185"/>
      <c r="BP64" s="185"/>
      <c r="BQ64" s="185"/>
      <c r="BR64" s="184"/>
      <c r="BS64" s="186"/>
      <c r="BT64" s="186"/>
      <c r="BU64" s="186"/>
      <c r="BV64" s="187"/>
      <c r="BW64" s="119"/>
      <c r="CD64" s="326"/>
    </row>
    <row r="65" spans="5:86" x14ac:dyDescent="0.8">
      <c r="F65" s="176"/>
      <c r="H65" s="176"/>
      <c r="J65" s="177"/>
      <c r="K65" s="94"/>
      <c r="L65" s="179"/>
      <c r="M65" s="180"/>
      <c r="N65" s="178"/>
      <c r="P65" s="192"/>
      <c r="R65" s="81"/>
      <c r="S65" s="70"/>
      <c r="T65" s="181"/>
      <c r="U65" s="182"/>
      <c r="V65" s="181"/>
      <c r="W65" s="182"/>
      <c r="X65" s="197"/>
      <c r="Y65" s="201"/>
      <c r="AA65" s="198"/>
      <c r="AD65" s="202"/>
      <c r="AJ65" s="202"/>
      <c r="AN65" s="102"/>
      <c r="AQ65" s="99"/>
      <c r="AT65" s="70"/>
      <c r="AY65" s="81"/>
      <c r="AZ65" s="96"/>
      <c r="BA65" s="70"/>
      <c r="BB65" s="70"/>
      <c r="BC65" s="72"/>
      <c r="BF65" s="70"/>
      <c r="BL65" s="183"/>
      <c r="BM65" s="184"/>
      <c r="BN65" s="185"/>
      <c r="BO65" s="185"/>
      <c r="BP65" s="185"/>
      <c r="BQ65" s="185"/>
      <c r="BR65" s="184"/>
      <c r="BS65" s="186"/>
      <c r="BT65" s="186"/>
      <c r="BU65" s="186"/>
      <c r="BV65" s="187"/>
      <c r="BW65" s="119"/>
      <c r="CD65" s="326"/>
      <c r="CH65" s="329"/>
    </row>
    <row r="66" spans="5:86" x14ac:dyDescent="0.8">
      <c r="F66" s="189"/>
      <c r="H66" s="189"/>
      <c r="J66" s="195"/>
      <c r="K66" s="94"/>
      <c r="N66" s="207"/>
      <c r="O66" s="82"/>
      <c r="P66" s="192"/>
      <c r="Q66" s="83"/>
      <c r="R66" s="81"/>
      <c r="S66" s="70"/>
      <c r="T66" s="196"/>
      <c r="U66" s="182"/>
      <c r="V66" s="196"/>
      <c r="W66" s="182"/>
      <c r="X66" s="197"/>
      <c r="Y66" s="198"/>
      <c r="AA66" s="198"/>
      <c r="AD66" s="196"/>
      <c r="AE66" s="182"/>
      <c r="AF66" s="103"/>
      <c r="AH66" s="103"/>
      <c r="AJ66" s="205"/>
      <c r="AL66" s="103"/>
      <c r="AN66" s="103"/>
      <c r="AP66" s="199"/>
      <c r="AQ66" s="99"/>
      <c r="AT66" s="70"/>
      <c r="AY66" s="81"/>
      <c r="AZ66" s="96"/>
      <c r="BA66" s="70"/>
      <c r="BB66" s="70"/>
      <c r="BC66" s="72"/>
      <c r="BF66" s="70"/>
      <c r="BL66" s="183"/>
      <c r="BM66" s="184"/>
      <c r="BN66" s="185"/>
      <c r="BO66" s="185"/>
      <c r="BP66" s="185"/>
      <c r="BQ66" s="185"/>
      <c r="BR66" s="184"/>
      <c r="BS66" s="186"/>
      <c r="BT66" s="186"/>
      <c r="BU66" s="186"/>
      <c r="BV66" s="187"/>
      <c r="BW66" s="119"/>
      <c r="CD66" s="326"/>
      <c r="CH66" s="329"/>
    </row>
    <row r="67" spans="5:86" x14ac:dyDescent="0.8">
      <c r="F67" s="189"/>
      <c r="H67" s="176"/>
      <c r="J67" s="203"/>
      <c r="K67" s="94"/>
      <c r="N67" s="192"/>
      <c r="P67" s="192"/>
      <c r="R67" s="81"/>
      <c r="S67" s="70"/>
      <c r="T67" s="190"/>
      <c r="U67" s="182"/>
      <c r="V67" s="190"/>
      <c r="W67" s="182"/>
      <c r="X67" s="81"/>
      <c r="Y67" s="70"/>
      <c r="Z67" s="81"/>
      <c r="AA67" s="70"/>
      <c r="AN67" s="102"/>
      <c r="AQ67" s="99"/>
      <c r="AT67" s="70"/>
      <c r="BC67" s="72"/>
      <c r="BF67" s="70"/>
      <c r="BL67" s="183"/>
      <c r="BM67" s="184"/>
      <c r="BN67" s="185"/>
      <c r="BO67" s="185"/>
      <c r="BP67" s="185"/>
      <c r="BQ67" s="185"/>
      <c r="BR67" s="184"/>
      <c r="BS67" s="186"/>
      <c r="BT67" s="186"/>
      <c r="BU67" s="186"/>
      <c r="BV67" s="187"/>
      <c r="BW67" s="119"/>
      <c r="CD67" s="326"/>
      <c r="CH67" s="329"/>
    </row>
    <row r="68" spans="5:86" x14ac:dyDescent="0.8">
      <c r="F68" s="176"/>
      <c r="H68" s="189"/>
      <c r="J68" s="190"/>
      <c r="K68" s="94"/>
      <c r="L68" s="179"/>
      <c r="M68" s="180"/>
      <c r="N68" s="192"/>
      <c r="P68" s="192"/>
      <c r="R68" s="81"/>
      <c r="S68" s="70"/>
      <c r="T68" s="181"/>
      <c r="U68" s="182"/>
      <c r="V68" s="190"/>
      <c r="W68" s="182"/>
      <c r="X68" s="191"/>
      <c r="Y68" s="182"/>
      <c r="AA68" s="70"/>
      <c r="AJ68" s="190"/>
      <c r="AK68" s="182"/>
      <c r="AN68" s="102"/>
      <c r="AQ68" s="99"/>
      <c r="AT68" s="70"/>
      <c r="AY68" s="81"/>
      <c r="AZ68" s="96"/>
      <c r="BA68" s="70"/>
      <c r="BB68" s="70"/>
      <c r="BC68" s="72"/>
      <c r="BF68" s="70"/>
      <c r="BL68" s="183"/>
      <c r="BM68" s="184"/>
      <c r="BN68" s="185"/>
      <c r="BO68" s="185"/>
      <c r="BP68" s="185"/>
      <c r="BQ68" s="185"/>
      <c r="BR68" s="184"/>
      <c r="BS68" s="186"/>
      <c r="BT68" s="186"/>
      <c r="BU68" s="186"/>
      <c r="BV68" s="187"/>
      <c r="BW68" s="119"/>
      <c r="CD68" s="326"/>
      <c r="CH68" s="329"/>
    </row>
    <row r="69" spans="5:86" x14ac:dyDescent="0.8">
      <c r="F69" s="176"/>
      <c r="H69" s="176"/>
      <c r="J69" s="190"/>
      <c r="K69" s="94"/>
      <c r="L69" s="179"/>
      <c r="M69" s="180"/>
      <c r="N69" s="192"/>
      <c r="P69" s="192"/>
      <c r="R69" s="81"/>
      <c r="S69" s="70"/>
      <c r="T69" s="200"/>
      <c r="U69" s="182"/>
      <c r="V69" s="177"/>
      <c r="W69" s="182"/>
      <c r="X69" s="191"/>
      <c r="Y69" s="182"/>
      <c r="AD69" s="177"/>
      <c r="AE69" s="182"/>
      <c r="AL69" s="102"/>
      <c r="AM69" s="96"/>
      <c r="AN69" s="102"/>
      <c r="AO69" s="70"/>
      <c r="AQ69" s="99"/>
      <c r="AT69" s="70"/>
      <c r="AY69" s="81"/>
      <c r="AZ69" s="96"/>
      <c r="BA69" s="70"/>
      <c r="BB69" s="70"/>
      <c r="BC69" s="72"/>
      <c r="BF69" s="70"/>
      <c r="BL69" s="183"/>
      <c r="BM69" s="184"/>
      <c r="BN69" s="185"/>
      <c r="BO69" s="185"/>
      <c r="BP69" s="185"/>
      <c r="BQ69" s="185"/>
      <c r="BR69" s="184"/>
      <c r="BS69" s="186"/>
      <c r="BT69" s="186"/>
      <c r="BU69" s="186"/>
      <c r="BV69" s="187"/>
      <c r="BW69" s="119"/>
      <c r="CD69" s="326"/>
      <c r="CH69" s="329"/>
    </row>
    <row r="70" spans="5:86" x14ac:dyDescent="0.8">
      <c r="F70" s="176"/>
      <c r="H70" s="176"/>
      <c r="J70" s="177"/>
      <c r="K70" s="94"/>
      <c r="L70" s="179"/>
      <c r="M70" s="180"/>
      <c r="N70" s="178"/>
      <c r="P70" s="192"/>
      <c r="R70" s="81"/>
      <c r="S70" s="70"/>
      <c r="T70" s="200"/>
      <c r="U70" s="182"/>
      <c r="V70" s="177"/>
      <c r="W70" s="182"/>
      <c r="AA70" s="198"/>
      <c r="AJ70" s="190"/>
      <c r="AK70" s="182"/>
      <c r="AN70" s="102"/>
      <c r="AQ70" s="99"/>
      <c r="AT70" s="70"/>
      <c r="AY70" s="81"/>
      <c r="AZ70" s="96"/>
      <c r="BA70" s="70"/>
      <c r="BB70" s="70"/>
      <c r="BC70" s="72"/>
      <c r="BF70" s="70"/>
      <c r="BL70" s="183"/>
      <c r="BM70" s="184"/>
      <c r="BN70" s="185"/>
      <c r="BO70" s="185"/>
      <c r="BP70" s="185"/>
      <c r="BQ70" s="185"/>
      <c r="BR70" s="184"/>
      <c r="BS70" s="186"/>
      <c r="BT70" s="186"/>
      <c r="BU70" s="186"/>
      <c r="BV70" s="187"/>
      <c r="BW70" s="119"/>
      <c r="CD70" s="326"/>
      <c r="CH70" s="329"/>
    </row>
    <row r="71" spans="5:86" x14ac:dyDescent="0.8">
      <c r="F71" s="189"/>
      <c r="H71" s="189"/>
      <c r="J71" s="190"/>
      <c r="K71" s="94"/>
      <c r="N71" s="192"/>
      <c r="P71" s="192"/>
      <c r="R71" s="81"/>
      <c r="S71" s="70"/>
      <c r="T71" s="190"/>
      <c r="U71" s="182"/>
      <c r="V71" s="190"/>
      <c r="W71" s="182"/>
      <c r="X71" s="81"/>
      <c r="Y71" s="70"/>
      <c r="Z71" s="81"/>
      <c r="AA71" s="206"/>
      <c r="AD71" s="192"/>
      <c r="AE71" s="182"/>
      <c r="AJ71" s="190"/>
      <c r="AK71" s="182"/>
      <c r="AL71" s="102"/>
      <c r="AM71" s="96"/>
      <c r="AN71" s="102"/>
      <c r="AO71" s="70"/>
      <c r="AQ71" s="99"/>
      <c r="AT71" s="70"/>
      <c r="BC71" s="72"/>
      <c r="BF71" s="70"/>
      <c r="BL71" s="183"/>
      <c r="BM71" s="184"/>
      <c r="BN71" s="185"/>
      <c r="BO71" s="185"/>
      <c r="BP71" s="185"/>
      <c r="BQ71" s="185"/>
      <c r="BR71" s="184"/>
      <c r="BS71" s="186"/>
      <c r="BT71" s="186"/>
      <c r="BU71" s="186"/>
      <c r="BV71" s="187"/>
      <c r="BW71" s="119"/>
      <c r="CD71" s="326"/>
      <c r="CH71" s="329"/>
    </row>
    <row r="72" spans="5:86" x14ac:dyDescent="0.8">
      <c r="F72" s="189"/>
      <c r="H72" s="189"/>
      <c r="J72" s="190"/>
      <c r="K72" s="94"/>
      <c r="L72" s="179"/>
      <c r="M72" s="180"/>
      <c r="N72" s="192"/>
      <c r="P72" s="192"/>
      <c r="R72" s="81"/>
      <c r="S72" s="70"/>
      <c r="T72" s="190"/>
      <c r="U72" s="182"/>
      <c r="V72" s="190"/>
      <c r="W72" s="182"/>
      <c r="AA72" s="70"/>
      <c r="AD72" s="190"/>
      <c r="AE72" s="182"/>
      <c r="AQ72" s="99"/>
      <c r="AT72" s="70"/>
      <c r="AY72" s="81"/>
      <c r="AZ72" s="96"/>
      <c r="BA72" s="70"/>
      <c r="BB72" s="70"/>
      <c r="BC72" s="72"/>
      <c r="BF72" s="70"/>
      <c r="BL72" s="183"/>
      <c r="BM72" s="184"/>
      <c r="BN72" s="185"/>
      <c r="BO72" s="185"/>
      <c r="BP72" s="185"/>
      <c r="BQ72" s="185"/>
      <c r="BR72" s="184"/>
      <c r="BS72" s="186"/>
      <c r="BT72" s="186"/>
      <c r="BU72" s="186"/>
      <c r="BV72" s="187"/>
      <c r="BW72" s="119"/>
      <c r="CD72" s="326"/>
      <c r="CH72" s="329"/>
    </row>
    <row r="73" spans="5:86" x14ac:dyDescent="0.8">
      <c r="F73" s="189"/>
      <c r="H73" s="189"/>
      <c r="J73" s="203"/>
      <c r="K73" s="94"/>
      <c r="N73" s="192"/>
      <c r="P73" s="192"/>
      <c r="R73" s="81"/>
      <c r="S73" s="70"/>
      <c r="T73" s="190"/>
      <c r="U73" s="182"/>
      <c r="V73" s="190"/>
      <c r="W73" s="182"/>
      <c r="X73" s="81"/>
      <c r="Y73" s="70"/>
      <c r="Z73" s="81"/>
      <c r="AA73" s="70"/>
      <c r="AD73" s="190"/>
      <c r="AE73" s="182"/>
      <c r="AJ73" s="190"/>
      <c r="AK73" s="182"/>
      <c r="AL73" s="102"/>
      <c r="AM73" s="96"/>
      <c r="AN73" s="102"/>
      <c r="AO73" s="70"/>
      <c r="AQ73" s="99"/>
      <c r="AT73" s="70"/>
      <c r="BC73" s="72"/>
      <c r="BF73" s="70"/>
      <c r="BL73" s="183"/>
      <c r="BM73" s="184"/>
      <c r="BN73" s="185"/>
      <c r="BO73" s="185"/>
      <c r="BP73" s="185"/>
      <c r="BQ73" s="185"/>
      <c r="BR73" s="184"/>
      <c r="BS73" s="186"/>
      <c r="BT73" s="186"/>
      <c r="BU73" s="186"/>
      <c r="BV73" s="187"/>
      <c r="BW73" s="119"/>
      <c r="CD73" s="326"/>
      <c r="CH73" s="329"/>
    </row>
    <row r="74" spans="5:86" x14ac:dyDescent="0.8">
      <c r="F74" s="176"/>
      <c r="H74" s="189"/>
      <c r="J74" s="190"/>
      <c r="K74" s="94"/>
      <c r="N74" s="178"/>
      <c r="P74" s="192"/>
      <c r="R74" s="81"/>
      <c r="S74" s="70"/>
      <c r="T74" s="177"/>
      <c r="U74" s="182"/>
      <c r="V74" s="177"/>
      <c r="W74" s="182"/>
      <c r="AA74" s="70"/>
      <c r="AD74" s="190"/>
      <c r="AE74" s="182"/>
      <c r="AG74" s="182"/>
      <c r="AK74" s="182"/>
      <c r="AL74" s="102"/>
      <c r="AM74" s="96"/>
      <c r="AN74" s="102"/>
      <c r="AO74" s="70"/>
      <c r="AQ74" s="99"/>
      <c r="AT74" s="70"/>
      <c r="AY74" s="81"/>
      <c r="AZ74" s="96"/>
      <c r="BA74" s="70"/>
      <c r="BB74" s="70"/>
      <c r="BC74" s="72"/>
      <c r="BF74" s="70"/>
      <c r="BL74" s="183"/>
      <c r="BM74" s="184"/>
      <c r="BN74" s="185"/>
      <c r="BO74" s="185"/>
      <c r="BP74" s="185"/>
      <c r="BQ74" s="185"/>
      <c r="BR74" s="184"/>
      <c r="BS74" s="186"/>
      <c r="BT74" s="186"/>
      <c r="BU74" s="186"/>
      <c r="BV74" s="187"/>
      <c r="BW74" s="119"/>
      <c r="CD74" s="326"/>
      <c r="CH74" s="329"/>
    </row>
    <row r="75" spans="5:86" x14ac:dyDescent="0.8">
      <c r="F75" s="189"/>
      <c r="H75" s="176"/>
      <c r="J75" s="190"/>
      <c r="K75" s="94"/>
      <c r="N75" s="192"/>
      <c r="P75" s="192"/>
      <c r="R75" s="81"/>
      <c r="S75" s="70"/>
      <c r="T75" s="190"/>
      <c r="U75" s="182"/>
      <c r="V75" s="190"/>
      <c r="W75" s="182"/>
      <c r="X75" s="81"/>
      <c r="Y75" s="70"/>
      <c r="Z75" s="81"/>
      <c r="AA75" s="70"/>
      <c r="AD75" s="190"/>
      <c r="AE75" s="182"/>
      <c r="AG75" s="182"/>
      <c r="AH75" s="190"/>
      <c r="AK75" s="182"/>
      <c r="AM75" s="96"/>
      <c r="AO75" s="70"/>
      <c r="AQ75" s="99"/>
      <c r="AT75" s="70"/>
      <c r="BC75" s="72"/>
      <c r="BF75" s="70"/>
      <c r="BL75" s="183"/>
      <c r="BM75" s="184"/>
      <c r="BN75" s="185"/>
      <c r="BO75" s="185"/>
      <c r="BP75" s="185"/>
      <c r="BQ75" s="185"/>
      <c r="BR75" s="184"/>
      <c r="BS75" s="186"/>
      <c r="BT75" s="186"/>
      <c r="BU75" s="186"/>
      <c r="BV75" s="187"/>
      <c r="BW75" s="119"/>
      <c r="CD75" s="326"/>
      <c r="CH75" s="329"/>
    </row>
    <row r="76" spans="5:86" x14ac:dyDescent="0.8">
      <c r="F76" s="176"/>
      <c r="H76" s="176"/>
      <c r="J76" s="177"/>
      <c r="K76" s="94"/>
      <c r="L76" s="179"/>
      <c r="M76" s="180"/>
      <c r="N76" s="178"/>
      <c r="P76" s="192"/>
      <c r="R76" s="81"/>
      <c r="S76" s="70"/>
      <c r="T76" s="200"/>
      <c r="U76" s="182"/>
      <c r="V76" s="177"/>
      <c r="W76" s="182"/>
      <c r="X76" s="191"/>
      <c r="Y76" s="182"/>
      <c r="AJ76" s="190"/>
      <c r="AK76" s="182"/>
      <c r="AN76" s="102"/>
      <c r="AQ76" s="99"/>
      <c r="AT76" s="70"/>
      <c r="AY76" s="81"/>
      <c r="AZ76" s="96"/>
      <c r="BA76" s="70"/>
      <c r="BB76" s="70"/>
      <c r="BC76" s="72"/>
      <c r="BF76" s="70"/>
      <c r="BL76" s="183"/>
      <c r="BM76" s="184"/>
      <c r="BN76" s="185"/>
      <c r="BO76" s="185"/>
      <c r="BP76" s="185"/>
      <c r="BQ76" s="185"/>
      <c r="BR76" s="184"/>
      <c r="BS76" s="186"/>
      <c r="BT76" s="186"/>
      <c r="BU76" s="186"/>
      <c r="BV76" s="187"/>
      <c r="BW76" s="119"/>
      <c r="CD76" s="326"/>
      <c r="CH76" s="329"/>
    </row>
    <row r="77" spans="5:86" x14ac:dyDescent="0.8">
      <c r="F77" s="189"/>
      <c r="H77" s="176"/>
      <c r="J77" s="177"/>
      <c r="K77" s="94"/>
      <c r="N77" s="178"/>
      <c r="P77" s="192"/>
      <c r="R77" s="81"/>
      <c r="S77" s="70"/>
      <c r="T77" s="177"/>
      <c r="U77" s="182"/>
      <c r="V77" s="177"/>
      <c r="W77" s="182"/>
      <c r="X77" s="81"/>
      <c r="Y77" s="70"/>
      <c r="Z77" s="81"/>
      <c r="AA77" s="70"/>
      <c r="AD77" s="177"/>
      <c r="AE77" s="182"/>
      <c r="AG77" s="182"/>
      <c r="AN77" s="102"/>
      <c r="AQ77" s="99"/>
      <c r="AT77" s="70"/>
      <c r="BC77" s="72"/>
      <c r="BF77" s="70"/>
      <c r="BL77" s="183"/>
      <c r="BM77" s="184"/>
      <c r="BN77" s="185"/>
      <c r="BO77" s="185"/>
      <c r="BP77" s="185"/>
      <c r="BQ77" s="185"/>
      <c r="BR77" s="184"/>
      <c r="BS77" s="186"/>
      <c r="BT77" s="186"/>
      <c r="BU77" s="186"/>
      <c r="BV77" s="187"/>
      <c r="BW77" s="119"/>
      <c r="CD77" s="326"/>
      <c r="CH77" s="329"/>
    </row>
    <row r="78" spans="5:86" x14ac:dyDescent="0.8">
      <c r="F78" s="189"/>
      <c r="H78" s="189"/>
      <c r="J78" s="190"/>
      <c r="K78" s="94"/>
      <c r="L78" s="179"/>
      <c r="M78" s="180"/>
      <c r="N78" s="192"/>
      <c r="P78" s="192"/>
      <c r="R78" s="81"/>
      <c r="S78" s="70"/>
      <c r="T78" s="177"/>
      <c r="U78" s="182"/>
      <c r="V78" s="177"/>
      <c r="W78" s="182"/>
      <c r="AD78" s="190"/>
      <c r="AE78" s="182"/>
      <c r="AF78" s="177"/>
      <c r="AG78" s="182"/>
      <c r="AH78" s="190"/>
      <c r="AL78" s="102"/>
      <c r="AM78" s="96"/>
      <c r="AN78" s="102"/>
      <c r="AO78" s="70"/>
      <c r="AQ78" s="99"/>
      <c r="AT78" s="70"/>
      <c r="AY78" s="81"/>
      <c r="AZ78" s="96"/>
      <c r="BA78" s="70"/>
      <c r="BC78" s="72"/>
      <c r="BF78" s="70"/>
      <c r="BL78" s="183"/>
      <c r="BM78" s="184"/>
      <c r="BN78" s="185"/>
      <c r="BO78" s="185"/>
      <c r="BP78" s="185"/>
      <c r="BQ78" s="185"/>
      <c r="BR78" s="184"/>
      <c r="BS78" s="186"/>
      <c r="BT78" s="186"/>
      <c r="BU78" s="186"/>
      <c r="BV78" s="187"/>
      <c r="BW78" s="119"/>
      <c r="CD78" s="326"/>
      <c r="CH78" s="329"/>
    </row>
    <row r="79" spans="5:86" x14ac:dyDescent="0.8">
      <c r="F79" s="176"/>
      <c r="H79" s="176"/>
      <c r="J79" s="177"/>
      <c r="L79" s="179"/>
      <c r="M79" s="180"/>
      <c r="N79" s="178"/>
      <c r="P79" s="192"/>
      <c r="R79" s="81"/>
      <c r="S79" s="212"/>
      <c r="T79" s="181"/>
      <c r="U79" s="201"/>
      <c r="V79" s="190"/>
      <c r="W79" s="201"/>
      <c r="X79" s="191"/>
      <c r="Y79" s="182"/>
      <c r="AA79" s="198"/>
      <c r="AE79" s="206"/>
      <c r="AF79" s="177"/>
      <c r="AG79" s="182"/>
      <c r="AK79" s="206"/>
      <c r="AL79" s="100"/>
      <c r="AQ79" s="99"/>
      <c r="AT79" s="70"/>
      <c r="AY79" s="81"/>
      <c r="AZ79" s="96"/>
      <c r="BA79" s="70"/>
      <c r="BB79" s="70"/>
      <c r="BC79" s="72"/>
      <c r="BF79" s="70"/>
      <c r="BL79" s="183"/>
      <c r="BM79" s="184"/>
      <c r="BN79" s="185"/>
      <c r="BO79" s="185"/>
      <c r="BP79" s="185"/>
      <c r="BQ79" s="185"/>
      <c r="BR79" s="184"/>
      <c r="BS79" s="186"/>
      <c r="BT79" s="186"/>
      <c r="BU79" s="186"/>
      <c r="BV79" s="187"/>
      <c r="BW79" s="119"/>
      <c r="CD79" s="326"/>
    </row>
    <row r="80" spans="5:86" x14ac:dyDescent="0.8">
      <c r="E80" s="123"/>
      <c r="F80" s="189"/>
      <c r="H80" s="192"/>
      <c r="I80" s="123"/>
      <c r="J80" s="190"/>
      <c r="L80" s="179"/>
      <c r="M80" s="180"/>
      <c r="N80" s="192"/>
      <c r="P80" s="192"/>
      <c r="R80" s="81"/>
      <c r="S80" s="212"/>
      <c r="T80" s="181"/>
      <c r="U80" s="201"/>
      <c r="V80" s="190"/>
      <c r="W80" s="201"/>
      <c r="X80" s="191"/>
      <c r="Y80" s="182"/>
      <c r="AA80" s="198"/>
      <c r="AE80" s="206"/>
      <c r="AG80" s="182"/>
      <c r="AI80" s="206"/>
      <c r="AK80" s="206"/>
      <c r="AL80" s="102"/>
      <c r="AM80" s="96"/>
      <c r="AN80" s="102"/>
      <c r="AO80" s="70"/>
      <c r="AQ80" s="99"/>
      <c r="AT80" s="70"/>
      <c r="AY80" s="81"/>
      <c r="AZ80" s="96"/>
      <c r="BA80" s="70"/>
      <c r="BB80" s="70"/>
      <c r="BC80" s="72"/>
      <c r="BF80" s="70"/>
      <c r="BL80" s="183"/>
      <c r="BM80" s="184"/>
      <c r="BN80" s="185"/>
      <c r="BO80" s="185"/>
      <c r="BP80" s="185"/>
      <c r="BQ80" s="185"/>
      <c r="BR80" s="184"/>
      <c r="BS80" s="186"/>
      <c r="BT80" s="186"/>
      <c r="BU80" s="186"/>
      <c r="BV80" s="187"/>
      <c r="BW80" s="119"/>
      <c r="CD80" s="326"/>
    </row>
    <row r="81" spans="5:86" x14ac:dyDescent="0.8">
      <c r="E81" s="123"/>
      <c r="F81" s="176"/>
      <c r="H81" s="192"/>
      <c r="I81" s="123"/>
      <c r="J81" s="190"/>
      <c r="L81" s="179"/>
      <c r="M81" s="180"/>
      <c r="N81" s="192"/>
      <c r="P81" s="178"/>
      <c r="R81" s="81"/>
      <c r="S81" s="212"/>
      <c r="T81" s="181"/>
      <c r="U81" s="182"/>
      <c r="V81" s="190"/>
      <c r="W81" s="182"/>
      <c r="X81" s="191"/>
      <c r="Y81" s="182"/>
      <c r="AF81" s="177"/>
      <c r="AG81" s="182"/>
      <c r="AK81" s="206"/>
      <c r="AL81" s="100"/>
      <c r="AQ81" s="99"/>
      <c r="AT81" s="70"/>
      <c r="AY81" s="81"/>
      <c r="AZ81" s="96"/>
      <c r="BA81" s="70"/>
      <c r="BB81" s="70"/>
      <c r="BC81" s="72"/>
      <c r="BF81" s="70"/>
      <c r="BL81" s="183"/>
      <c r="BM81" s="184"/>
      <c r="BN81" s="185"/>
      <c r="BO81" s="185"/>
      <c r="BP81" s="185"/>
      <c r="BQ81" s="185"/>
      <c r="BR81" s="184"/>
      <c r="BS81" s="186"/>
      <c r="BT81" s="186"/>
      <c r="BU81" s="186"/>
      <c r="BV81" s="187"/>
      <c r="BW81" s="119"/>
      <c r="CD81" s="326"/>
    </row>
    <row r="82" spans="5:86" x14ac:dyDescent="0.8">
      <c r="E82" s="123"/>
      <c r="F82" s="151"/>
      <c r="G82" s="123"/>
      <c r="H82" s="192"/>
      <c r="I82" s="123"/>
      <c r="J82" s="177"/>
      <c r="N82" s="178"/>
      <c r="O82" s="82"/>
      <c r="P82" s="207"/>
      <c r="Q82" s="83"/>
      <c r="R82" s="81"/>
      <c r="S82" s="212"/>
      <c r="T82" s="204"/>
      <c r="U82" s="182"/>
      <c r="V82" s="195"/>
      <c r="W82" s="182"/>
      <c r="AA82" s="70"/>
      <c r="AD82" s="103"/>
      <c r="AF82" s="103"/>
      <c r="AG82" s="182"/>
      <c r="AH82" s="103"/>
      <c r="AJ82" s="103"/>
      <c r="AL82" s="102"/>
      <c r="AM82" s="96"/>
      <c r="AN82" s="102"/>
      <c r="AO82" s="70"/>
      <c r="AP82" s="199"/>
      <c r="AQ82" s="99"/>
      <c r="AT82" s="70"/>
      <c r="AY82" s="81"/>
      <c r="AZ82" s="96"/>
      <c r="BA82" s="70"/>
      <c r="BB82" s="70"/>
      <c r="BC82" s="72"/>
      <c r="BF82" s="70"/>
      <c r="BL82" s="183"/>
      <c r="BM82" s="184"/>
      <c r="BN82" s="185"/>
      <c r="BO82" s="185"/>
      <c r="BP82" s="185"/>
      <c r="BQ82" s="185"/>
      <c r="BR82" s="184"/>
      <c r="BS82" s="186"/>
      <c r="BT82" s="186"/>
      <c r="BU82" s="186"/>
      <c r="BV82" s="187"/>
      <c r="BW82" s="119"/>
      <c r="CD82" s="326"/>
    </row>
    <row r="83" spans="5:86" x14ac:dyDescent="0.8">
      <c r="E83" s="123"/>
      <c r="F83" s="151"/>
      <c r="G83" s="123"/>
      <c r="H83" s="192"/>
      <c r="I83" s="123"/>
      <c r="J83" s="177"/>
      <c r="N83" s="178"/>
      <c r="O83" s="82"/>
      <c r="P83" s="207"/>
      <c r="Q83" s="83"/>
      <c r="R83" s="81"/>
      <c r="S83" s="212"/>
      <c r="T83" s="204"/>
      <c r="U83" s="182"/>
      <c r="V83" s="195"/>
      <c r="W83" s="182"/>
      <c r="AA83" s="70"/>
      <c r="AD83" s="103"/>
      <c r="AF83" s="103"/>
      <c r="AG83" s="182"/>
      <c r="AH83" s="103"/>
      <c r="AJ83" s="103"/>
      <c r="AL83" s="102"/>
      <c r="AM83" s="96"/>
      <c r="AN83" s="102"/>
      <c r="AO83" s="70"/>
      <c r="AP83" s="199"/>
      <c r="AQ83" s="99"/>
      <c r="AT83" s="70"/>
      <c r="AY83" s="81"/>
      <c r="AZ83" s="96"/>
      <c r="BA83" s="70"/>
      <c r="BB83" s="70"/>
      <c r="BC83" s="72"/>
      <c r="BF83" s="70"/>
      <c r="BL83" s="183"/>
      <c r="BM83" s="184"/>
      <c r="BN83" s="185"/>
      <c r="BO83" s="185"/>
      <c r="BP83" s="185"/>
      <c r="BQ83" s="185"/>
      <c r="BR83" s="184"/>
      <c r="BS83" s="186"/>
      <c r="BT83" s="186"/>
      <c r="BU83" s="186"/>
      <c r="BV83" s="187"/>
      <c r="BW83" s="119"/>
      <c r="CD83" s="326"/>
    </row>
    <row r="84" spans="5:86" x14ac:dyDescent="0.8">
      <c r="E84" s="123"/>
      <c r="F84" s="192"/>
      <c r="G84" s="123"/>
      <c r="H84" s="176"/>
      <c r="I84" s="123"/>
      <c r="J84" s="190"/>
      <c r="L84" s="179"/>
      <c r="M84" s="180"/>
      <c r="N84" s="192"/>
      <c r="P84" s="192"/>
      <c r="R84" s="81"/>
      <c r="S84" s="212"/>
      <c r="T84" s="181"/>
      <c r="U84" s="182"/>
      <c r="V84" s="190"/>
      <c r="W84" s="182"/>
      <c r="X84" s="191"/>
      <c r="Y84" s="182"/>
      <c r="AL84" s="102"/>
      <c r="AM84" s="96"/>
      <c r="AN84" s="102"/>
      <c r="AO84" s="70"/>
      <c r="AQ84" s="99"/>
      <c r="AT84" s="70"/>
      <c r="AY84" s="81"/>
      <c r="AZ84" s="96"/>
      <c r="BA84" s="70"/>
      <c r="BB84" s="70"/>
      <c r="BC84" s="72"/>
      <c r="BF84" s="70"/>
      <c r="BL84" s="183"/>
      <c r="BM84" s="184"/>
      <c r="BN84" s="185"/>
      <c r="BO84" s="185"/>
      <c r="BP84" s="185"/>
      <c r="BQ84" s="185"/>
      <c r="BR84" s="184"/>
      <c r="BS84" s="186"/>
      <c r="BT84" s="186"/>
      <c r="BU84" s="186"/>
      <c r="BV84" s="187"/>
      <c r="BW84" s="119"/>
      <c r="CD84" s="326"/>
      <c r="CH84" s="329"/>
    </row>
    <row r="85" spans="5:86" x14ac:dyDescent="0.8">
      <c r="F85" s="189"/>
      <c r="H85" s="176"/>
      <c r="J85" s="177"/>
      <c r="K85" s="94"/>
      <c r="L85" s="179"/>
      <c r="M85" s="180"/>
      <c r="N85" s="178"/>
      <c r="P85" s="192"/>
      <c r="R85" s="81"/>
      <c r="S85" s="70"/>
      <c r="T85" s="200"/>
      <c r="U85" s="182"/>
      <c r="V85" s="177"/>
      <c r="W85" s="182"/>
      <c r="X85" s="191"/>
      <c r="Y85" s="182"/>
      <c r="AA85" s="70"/>
      <c r="AF85" s="177"/>
      <c r="AG85" s="182"/>
      <c r="AN85" s="102"/>
      <c r="AQ85" s="99"/>
      <c r="AT85" s="70"/>
      <c r="AY85" s="81"/>
      <c r="AZ85" s="96"/>
      <c r="BA85" s="70"/>
      <c r="BB85" s="70"/>
      <c r="BC85" s="72"/>
      <c r="BF85" s="70"/>
      <c r="BL85" s="183"/>
      <c r="BM85" s="184"/>
      <c r="BN85" s="185"/>
      <c r="BO85" s="185"/>
      <c r="BP85" s="185"/>
      <c r="BQ85" s="185"/>
      <c r="BR85" s="184"/>
      <c r="BS85" s="186"/>
      <c r="BT85" s="186"/>
      <c r="BU85" s="186"/>
      <c r="BV85" s="187"/>
      <c r="BW85" s="119"/>
      <c r="CD85" s="326"/>
      <c r="CH85" s="329"/>
    </row>
    <row r="86" spans="5:86" x14ac:dyDescent="0.8">
      <c r="F86" s="176"/>
      <c r="H86" s="189"/>
      <c r="J86" s="190"/>
      <c r="K86" s="94"/>
      <c r="L86" s="179"/>
      <c r="M86" s="180"/>
      <c r="N86" s="192"/>
      <c r="P86" s="192"/>
      <c r="R86" s="81"/>
      <c r="S86" s="70"/>
      <c r="T86" s="181"/>
      <c r="U86" s="182"/>
      <c r="V86" s="181"/>
      <c r="W86" s="182"/>
      <c r="X86" s="197"/>
      <c r="Y86" s="201"/>
      <c r="AA86" s="198"/>
      <c r="AD86" s="181"/>
      <c r="AE86" s="182"/>
      <c r="AJ86" s="181"/>
      <c r="AK86" s="182"/>
      <c r="AL86" s="100"/>
      <c r="AQ86" s="99"/>
      <c r="AT86" s="70"/>
      <c r="AY86" s="81"/>
      <c r="AZ86" s="96"/>
      <c r="BA86" s="70"/>
      <c r="BB86" s="70"/>
      <c r="BC86" s="72"/>
      <c r="BF86" s="70"/>
      <c r="BL86" s="183"/>
      <c r="BM86" s="184"/>
      <c r="BN86" s="185"/>
      <c r="BO86" s="185"/>
      <c r="BP86" s="185"/>
      <c r="BQ86" s="185"/>
      <c r="BR86" s="184"/>
      <c r="BS86" s="186"/>
      <c r="BT86" s="186"/>
      <c r="BU86" s="186"/>
      <c r="BV86" s="187"/>
      <c r="BW86" s="119"/>
      <c r="CD86" s="326"/>
      <c r="CH86" s="329"/>
    </row>
    <row r="87" spans="5:86" x14ac:dyDescent="0.8">
      <c r="F87" s="176"/>
      <c r="H87" s="189"/>
      <c r="J87" s="190"/>
      <c r="K87" s="94"/>
      <c r="L87" s="179"/>
      <c r="M87" s="180"/>
      <c r="N87" s="192"/>
      <c r="P87" s="178"/>
      <c r="R87" s="81"/>
      <c r="S87" s="70"/>
      <c r="T87" s="181"/>
      <c r="U87" s="182"/>
      <c r="V87" s="177"/>
      <c r="W87" s="182"/>
      <c r="X87" s="191"/>
      <c r="Y87" s="182"/>
      <c r="AD87" s="190"/>
      <c r="AE87" s="182"/>
      <c r="AG87" s="182"/>
      <c r="AN87" s="102"/>
      <c r="AQ87" s="99"/>
      <c r="AT87" s="70"/>
      <c r="AY87" s="81"/>
      <c r="AZ87" s="96"/>
      <c r="BA87" s="70"/>
      <c r="BB87" s="70"/>
      <c r="BC87" s="72"/>
      <c r="BF87" s="70"/>
      <c r="BL87" s="183"/>
      <c r="BM87" s="184"/>
      <c r="BN87" s="185"/>
      <c r="BO87" s="185"/>
      <c r="BP87" s="185"/>
      <c r="BQ87" s="185"/>
      <c r="BR87" s="184"/>
      <c r="BS87" s="186"/>
      <c r="BT87" s="186"/>
      <c r="BU87" s="186"/>
      <c r="BV87" s="187"/>
      <c r="BW87" s="119"/>
      <c r="CD87" s="326"/>
      <c r="CH87" s="329"/>
    </row>
    <row r="88" spans="5:86" x14ac:dyDescent="0.8">
      <c r="F88" s="189"/>
      <c r="H88" s="176"/>
      <c r="J88" s="177"/>
      <c r="K88" s="94"/>
      <c r="N88" s="178"/>
      <c r="P88" s="178"/>
      <c r="R88" s="81"/>
      <c r="S88" s="70"/>
      <c r="T88" s="177"/>
      <c r="U88" s="182"/>
      <c r="V88" s="177"/>
      <c r="W88" s="182"/>
      <c r="X88" s="81"/>
      <c r="Y88" s="70"/>
      <c r="Z88" s="81"/>
      <c r="AA88" s="70"/>
      <c r="AF88" s="177"/>
      <c r="AG88" s="182"/>
      <c r="AM88" s="96"/>
      <c r="AO88" s="70"/>
      <c r="AQ88" s="99"/>
      <c r="AT88" s="70"/>
      <c r="BC88" s="72"/>
      <c r="BF88" s="70"/>
      <c r="BL88" s="183"/>
      <c r="BM88" s="184"/>
      <c r="BN88" s="185"/>
      <c r="BO88" s="185"/>
      <c r="BP88" s="185"/>
      <c r="BQ88" s="185"/>
      <c r="BR88" s="184"/>
      <c r="BS88" s="186"/>
      <c r="BT88" s="186"/>
      <c r="BU88" s="186"/>
      <c r="BV88" s="187"/>
      <c r="BW88" s="119"/>
      <c r="CD88" s="326"/>
      <c r="CH88" s="329"/>
    </row>
    <row r="89" spans="5:86" x14ac:dyDescent="0.8">
      <c r="F89" s="189"/>
      <c r="H89" s="176"/>
      <c r="J89" s="177"/>
      <c r="K89" s="94"/>
      <c r="L89" s="179"/>
      <c r="M89" s="180"/>
      <c r="N89" s="192"/>
      <c r="P89" s="178"/>
      <c r="R89" s="81"/>
      <c r="S89" s="70"/>
      <c r="T89" s="181"/>
      <c r="U89" s="182"/>
      <c r="V89" s="190"/>
      <c r="W89" s="182"/>
      <c r="X89" s="191"/>
      <c r="Y89" s="182"/>
      <c r="AA89" s="198"/>
      <c r="AG89" s="206"/>
      <c r="AL89" s="102"/>
      <c r="AM89" s="96"/>
      <c r="AN89" s="102"/>
      <c r="AO89" s="70"/>
      <c r="AQ89" s="99"/>
      <c r="AT89" s="70"/>
      <c r="AY89" s="81"/>
      <c r="AZ89" s="96"/>
      <c r="BA89" s="70"/>
      <c r="BB89" s="70"/>
      <c r="BC89" s="72"/>
      <c r="BF89" s="70"/>
      <c r="BL89" s="183"/>
      <c r="BM89" s="184"/>
      <c r="BN89" s="185"/>
      <c r="BO89" s="185"/>
      <c r="BP89" s="185"/>
      <c r="BQ89" s="185"/>
      <c r="BR89" s="184"/>
      <c r="BS89" s="186"/>
      <c r="BT89" s="186"/>
      <c r="BU89" s="186"/>
      <c r="BV89" s="187"/>
      <c r="BW89" s="119"/>
      <c r="CD89" s="326"/>
      <c r="CH89" s="329"/>
    </row>
    <row r="90" spans="5:86" x14ac:dyDescent="0.8">
      <c r="F90" s="176"/>
      <c r="H90" s="189"/>
      <c r="J90" s="203"/>
      <c r="K90" s="94"/>
      <c r="N90" s="192"/>
      <c r="P90" s="192"/>
      <c r="R90" s="81"/>
      <c r="S90" s="70"/>
      <c r="T90" s="190"/>
      <c r="U90" s="182"/>
      <c r="V90" s="190"/>
      <c r="W90" s="182"/>
      <c r="X90" s="202"/>
      <c r="Y90" s="70"/>
      <c r="Z90" s="81"/>
      <c r="AA90" s="206"/>
      <c r="AD90" s="190"/>
      <c r="AE90" s="182"/>
      <c r="AG90" s="206"/>
      <c r="AJ90" s="177"/>
      <c r="AK90" s="182"/>
      <c r="AM90" s="96"/>
      <c r="AO90" s="70"/>
      <c r="AQ90" s="99"/>
      <c r="AT90" s="70"/>
      <c r="BC90" s="72"/>
      <c r="BF90" s="70"/>
      <c r="BL90" s="183"/>
      <c r="BM90" s="184"/>
      <c r="BN90" s="185"/>
      <c r="BO90" s="185"/>
      <c r="BP90" s="185"/>
      <c r="BQ90" s="185"/>
      <c r="BR90" s="184"/>
      <c r="BS90" s="186"/>
      <c r="BT90" s="186"/>
      <c r="BU90" s="186"/>
      <c r="BV90" s="187"/>
      <c r="BW90" s="119"/>
      <c r="CD90" s="326"/>
      <c r="CH90" s="329"/>
    </row>
    <row r="91" spans="5:86" x14ac:dyDescent="0.8">
      <c r="F91" s="189"/>
      <c r="H91" s="189"/>
      <c r="J91" s="190"/>
      <c r="K91" s="94"/>
      <c r="L91" s="179"/>
      <c r="M91" s="180"/>
      <c r="N91" s="192"/>
      <c r="P91" s="192"/>
      <c r="R91" s="81"/>
      <c r="S91" s="70"/>
      <c r="T91" s="190"/>
      <c r="U91" s="182"/>
      <c r="V91" s="190"/>
      <c r="W91" s="182"/>
      <c r="AA91" s="70"/>
      <c r="AD91" s="190"/>
      <c r="AE91" s="182"/>
      <c r="AJ91" s="190"/>
      <c r="AK91" s="182"/>
      <c r="AQ91" s="99"/>
      <c r="AT91" s="70"/>
      <c r="AY91" s="81"/>
      <c r="AZ91" s="96"/>
      <c r="BA91" s="70"/>
      <c r="BB91" s="70"/>
      <c r="BC91" s="72"/>
      <c r="BF91" s="70"/>
      <c r="BL91" s="183"/>
      <c r="BM91" s="184"/>
      <c r="BN91" s="185"/>
      <c r="BO91" s="185"/>
      <c r="BP91" s="185"/>
      <c r="BQ91" s="185"/>
      <c r="BR91" s="184"/>
      <c r="BS91" s="186"/>
      <c r="BT91" s="186"/>
      <c r="BU91" s="186"/>
      <c r="BV91" s="187"/>
      <c r="BW91" s="119"/>
      <c r="CD91" s="326"/>
      <c r="CH91" s="329"/>
    </row>
    <row r="92" spans="5:86" x14ac:dyDescent="0.8">
      <c r="F92" s="189"/>
      <c r="H92" s="176"/>
      <c r="J92" s="177"/>
      <c r="K92" s="94"/>
      <c r="N92" s="178"/>
      <c r="P92" s="192"/>
      <c r="R92" s="81"/>
      <c r="S92" s="70"/>
      <c r="T92" s="177"/>
      <c r="U92" s="182"/>
      <c r="V92" s="190"/>
      <c r="W92" s="182"/>
      <c r="AH92" s="190"/>
      <c r="AL92" s="102"/>
      <c r="AM92" s="96"/>
      <c r="AN92" s="102"/>
      <c r="AO92" s="70"/>
      <c r="AQ92" s="99"/>
      <c r="AT92" s="70"/>
      <c r="AY92" s="81"/>
      <c r="AZ92" s="96"/>
      <c r="BA92" s="70"/>
      <c r="BB92" s="70"/>
      <c r="BC92" s="72"/>
      <c r="BF92" s="70"/>
      <c r="BL92" s="183"/>
      <c r="BM92" s="184"/>
      <c r="BN92" s="185"/>
      <c r="BO92" s="185"/>
      <c r="BP92" s="185"/>
      <c r="BQ92" s="185"/>
      <c r="BR92" s="184"/>
      <c r="BS92" s="186"/>
      <c r="BT92" s="186"/>
      <c r="BU92" s="186"/>
      <c r="BV92" s="187"/>
      <c r="BW92" s="119"/>
      <c r="CD92" s="326"/>
      <c r="CH92" s="329"/>
    </row>
    <row r="93" spans="5:86" x14ac:dyDescent="0.8">
      <c r="F93" s="176"/>
      <c r="H93" s="189"/>
      <c r="J93" s="195"/>
      <c r="K93" s="94"/>
      <c r="N93" s="207"/>
      <c r="O93" s="82"/>
      <c r="P93" s="207"/>
      <c r="Q93" s="83"/>
      <c r="R93" s="81"/>
      <c r="S93" s="70"/>
      <c r="T93" s="196"/>
      <c r="U93" s="182"/>
      <c r="V93" s="196"/>
      <c r="W93" s="182"/>
      <c r="X93" s="197"/>
      <c r="Y93" s="198"/>
      <c r="AA93" s="198"/>
      <c r="AD93" s="205"/>
      <c r="AF93" s="103"/>
      <c r="AH93" s="103"/>
      <c r="AJ93" s="196"/>
      <c r="AK93" s="182"/>
      <c r="AL93" s="103"/>
      <c r="AN93" s="103"/>
      <c r="AP93" s="199"/>
      <c r="AQ93" s="99"/>
      <c r="AT93" s="70"/>
      <c r="AY93" s="81"/>
      <c r="AZ93" s="96"/>
      <c r="BA93" s="70"/>
      <c r="BB93" s="70"/>
      <c r="BC93" s="72"/>
      <c r="BF93" s="70"/>
      <c r="BL93" s="183"/>
      <c r="BM93" s="184"/>
      <c r="BN93" s="185"/>
      <c r="BO93" s="185"/>
      <c r="BP93" s="185"/>
      <c r="BQ93" s="185"/>
      <c r="BR93" s="184"/>
      <c r="BS93" s="186"/>
      <c r="BT93" s="186"/>
      <c r="BU93" s="186"/>
      <c r="BV93" s="187"/>
      <c r="BW93" s="119"/>
      <c r="CD93" s="326"/>
      <c r="CH93" s="329"/>
    </row>
    <row r="94" spans="5:86" x14ac:dyDescent="0.8">
      <c r="F94" s="176"/>
      <c r="H94" s="176"/>
      <c r="J94" s="177"/>
      <c r="K94" s="94"/>
      <c r="L94" s="179"/>
      <c r="M94" s="180"/>
      <c r="N94" s="192"/>
      <c r="P94" s="178"/>
      <c r="R94" s="81"/>
      <c r="S94" s="70"/>
      <c r="T94" s="177"/>
      <c r="U94" s="182"/>
      <c r="V94" s="190"/>
      <c r="W94" s="182"/>
      <c r="AA94" s="70"/>
      <c r="AD94" s="177"/>
      <c r="AE94" s="182"/>
      <c r="AF94" s="190"/>
      <c r="AG94" s="182"/>
      <c r="AJ94" s="177"/>
      <c r="AK94" s="182"/>
      <c r="AL94" s="102"/>
      <c r="AM94" s="96"/>
      <c r="AN94" s="102"/>
      <c r="AO94" s="70"/>
      <c r="AQ94" s="99"/>
      <c r="AT94" s="70"/>
      <c r="AY94" s="81"/>
      <c r="AZ94" s="96"/>
      <c r="BA94" s="70"/>
      <c r="BB94" s="70"/>
      <c r="BC94" s="72"/>
      <c r="BF94" s="70"/>
      <c r="BL94" s="183"/>
      <c r="BM94" s="184"/>
      <c r="BN94" s="185"/>
      <c r="BO94" s="185"/>
      <c r="BP94" s="185"/>
      <c r="BQ94" s="185"/>
      <c r="BR94" s="184"/>
      <c r="BS94" s="186"/>
      <c r="BT94" s="186"/>
      <c r="BU94" s="186"/>
      <c r="BV94" s="187"/>
      <c r="BW94" s="119"/>
      <c r="CD94" s="326"/>
      <c r="CH94" s="329"/>
    </row>
    <row r="95" spans="5:86" x14ac:dyDescent="0.8">
      <c r="F95" s="176"/>
      <c r="H95" s="176"/>
      <c r="J95" s="190"/>
      <c r="K95" s="94"/>
      <c r="L95" s="179"/>
      <c r="M95" s="180"/>
      <c r="N95" s="192"/>
      <c r="P95" s="192"/>
      <c r="R95" s="81"/>
      <c r="S95" s="70"/>
      <c r="T95" s="200"/>
      <c r="U95" s="182"/>
      <c r="V95" s="200"/>
      <c r="W95" s="182"/>
      <c r="X95" s="197"/>
      <c r="Y95" s="201"/>
      <c r="AA95" s="198"/>
      <c r="AD95" s="202"/>
      <c r="AF95" s="177"/>
      <c r="AG95" s="182"/>
      <c r="AJ95" s="200"/>
      <c r="AK95" s="182"/>
      <c r="AN95" s="102"/>
      <c r="AQ95" s="99"/>
      <c r="AT95" s="70"/>
      <c r="AY95" s="81"/>
      <c r="AZ95" s="96"/>
      <c r="BA95" s="70"/>
      <c r="BB95" s="70"/>
      <c r="BC95" s="72"/>
      <c r="BF95" s="70"/>
      <c r="BL95" s="183"/>
      <c r="BM95" s="184"/>
      <c r="BN95" s="185"/>
      <c r="BO95" s="185"/>
      <c r="BP95" s="185"/>
      <c r="BQ95" s="185"/>
      <c r="BR95" s="184"/>
      <c r="BS95" s="186"/>
      <c r="BT95" s="186"/>
      <c r="BU95" s="186"/>
      <c r="BV95" s="187"/>
      <c r="BW95" s="119"/>
      <c r="CD95" s="326"/>
      <c r="CH95" s="329"/>
    </row>
    <row r="96" spans="5:86" x14ac:dyDescent="0.8">
      <c r="F96" s="176"/>
      <c r="H96" s="189"/>
      <c r="J96" s="190"/>
      <c r="K96" s="94"/>
      <c r="L96" s="179"/>
      <c r="M96" s="180"/>
      <c r="N96" s="192"/>
      <c r="P96" s="192"/>
      <c r="R96" s="81"/>
      <c r="S96" s="70"/>
      <c r="T96" s="181"/>
      <c r="U96" s="182"/>
      <c r="V96" s="177"/>
      <c r="W96" s="182"/>
      <c r="X96" s="191"/>
      <c r="Y96" s="182"/>
      <c r="AD96" s="190"/>
      <c r="AE96" s="182"/>
      <c r="AF96" s="177"/>
      <c r="AG96" s="182"/>
      <c r="AL96" s="101"/>
      <c r="AN96" s="102"/>
      <c r="AQ96" s="99"/>
      <c r="AT96" s="70"/>
      <c r="AY96" s="81"/>
      <c r="AZ96" s="96"/>
      <c r="BA96" s="70"/>
      <c r="BB96" s="70"/>
      <c r="BC96" s="72"/>
      <c r="BF96" s="70"/>
      <c r="BL96" s="183"/>
      <c r="BM96" s="184"/>
      <c r="BN96" s="185"/>
      <c r="BO96" s="185"/>
      <c r="BP96" s="185"/>
      <c r="BQ96" s="185"/>
      <c r="BR96" s="184"/>
      <c r="BS96" s="186"/>
      <c r="BT96" s="186"/>
      <c r="BU96" s="186"/>
      <c r="BV96" s="187"/>
      <c r="BW96" s="119"/>
      <c r="CD96" s="326"/>
      <c r="CH96" s="329"/>
    </row>
    <row r="97" spans="5:86" x14ac:dyDescent="0.8">
      <c r="F97" s="189"/>
      <c r="H97" s="189"/>
      <c r="J97" s="190"/>
      <c r="K97" s="94"/>
      <c r="L97" s="179"/>
      <c r="M97" s="180"/>
      <c r="N97" s="192"/>
      <c r="P97" s="192"/>
      <c r="R97" s="81"/>
      <c r="S97" s="70"/>
      <c r="T97" s="181"/>
      <c r="U97" s="182"/>
      <c r="V97" s="190"/>
      <c r="W97" s="182"/>
      <c r="AB97" s="121"/>
      <c r="AF97" s="190"/>
      <c r="AG97" s="182"/>
      <c r="AH97" s="190"/>
      <c r="AQ97" s="99"/>
      <c r="AT97" s="70"/>
      <c r="AY97" s="81"/>
      <c r="AZ97" s="96"/>
      <c r="BA97" s="70"/>
      <c r="BB97" s="70"/>
      <c r="BC97" s="72"/>
      <c r="BF97" s="70"/>
      <c r="BL97" s="183"/>
      <c r="BM97" s="184"/>
      <c r="BN97" s="185"/>
      <c r="BO97" s="185"/>
      <c r="BP97" s="185"/>
      <c r="BQ97" s="185"/>
      <c r="BR97" s="184"/>
      <c r="BS97" s="186"/>
      <c r="BT97" s="186"/>
      <c r="BU97" s="186"/>
      <c r="BV97" s="187"/>
      <c r="BW97" s="119"/>
      <c r="CD97" s="326"/>
    </row>
    <row r="98" spans="5:86" x14ac:dyDescent="0.8">
      <c r="F98" s="189"/>
      <c r="H98" s="176"/>
      <c r="J98" s="177"/>
      <c r="K98" s="94"/>
      <c r="L98" s="179"/>
      <c r="M98" s="180"/>
      <c r="N98" s="178"/>
      <c r="P98" s="178"/>
      <c r="R98" s="81"/>
      <c r="S98" s="70"/>
      <c r="T98" s="200"/>
      <c r="U98" s="182"/>
      <c r="V98" s="177"/>
      <c r="W98" s="182"/>
      <c r="X98" s="191"/>
      <c r="Y98" s="182"/>
      <c r="AA98" s="70"/>
      <c r="AD98" s="177"/>
      <c r="AE98" s="182"/>
      <c r="AF98" s="177"/>
      <c r="AG98" s="182"/>
      <c r="AL98" s="101"/>
      <c r="AN98" s="102"/>
      <c r="AQ98" s="99"/>
      <c r="AT98" s="70"/>
      <c r="AY98" s="81"/>
      <c r="AZ98" s="96"/>
      <c r="BA98" s="70"/>
      <c r="BB98" s="70"/>
      <c r="BC98" s="72"/>
      <c r="BF98" s="70"/>
      <c r="BL98" s="183"/>
      <c r="BM98" s="184"/>
      <c r="BN98" s="185"/>
      <c r="BO98" s="185"/>
      <c r="BP98" s="185"/>
      <c r="BQ98" s="185"/>
      <c r="BR98" s="184"/>
      <c r="BS98" s="186"/>
      <c r="BT98" s="186"/>
      <c r="BU98" s="186"/>
      <c r="BV98" s="187"/>
      <c r="BW98" s="119"/>
      <c r="CD98" s="326"/>
    </row>
    <row r="99" spans="5:86" x14ac:dyDescent="0.8">
      <c r="F99" s="176"/>
      <c r="H99" s="176"/>
      <c r="J99" s="190"/>
      <c r="N99" s="192"/>
      <c r="R99" s="81"/>
      <c r="S99" s="212"/>
      <c r="T99" s="190"/>
      <c r="U99" s="201"/>
      <c r="V99" s="190"/>
      <c r="W99" s="201"/>
      <c r="X99" s="202"/>
      <c r="Y99" s="70"/>
      <c r="Z99" s="81"/>
      <c r="AA99" s="206"/>
      <c r="AE99" s="206"/>
      <c r="AF99" s="190"/>
      <c r="AG99" s="182"/>
      <c r="AI99" s="206"/>
      <c r="AK99" s="206"/>
      <c r="AL99" s="101"/>
      <c r="AN99" s="102"/>
      <c r="AQ99" s="99"/>
      <c r="AT99" s="70"/>
      <c r="BC99" s="72"/>
      <c r="BF99" s="70"/>
      <c r="BL99" s="183"/>
      <c r="BM99" s="184"/>
      <c r="BN99" s="185"/>
      <c r="BO99" s="185"/>
      <c r="BP99" s="185"/>
      <c r="BQ99" s="185"/>
      <c r="BR99" s="184"/>
      <c r="BS99" s="186"/>
      <c r="BT99" s="186"/>
      <c r="BU99" s="186"/>
      <c r="BV99" s="187"/>
      <c r="BW99" s="119"/>
      <c r="CD99" s="326"/>
    </row>
    <row r="100" spans="5:86" x14ac:dyDescent="0.8">
      <c r="E100" s="123"/>
      <c r="F100" s="176"/>
      <c r="H100" s="192"/>
      <c r="I100" s="123"/>
      <c r="J100" s="190"/>
      <c r="N100" s="192"/>
      <c r="R100" s="81"/>
      <c r="S100" s="212"/>
      <c r="T100" s="190"/>
      <c r="U100" s="201"/>
      <c r="V100" s="190"/>
      <c r="W100" s="201"/>
      <c r="X100" s="202"/>
      <c r="Y100" s="70"/>
      <c r="Z100" s="81"/>
      <c r="AA100" s="206"/>
      <c r="AE100" s="206"/>
      <c r="AF100" s="190"/>
      <c r="AG100" s="182"/>
      <c r="AK100" s="206"/>
      <c r="AL100" s="101"/>
      <c r="AN100" s="102"/>
      <c r="AQ100" s="99"/>
      <c r="AT100" s="70"/>
      <c r="BC100" s="72"/>
      <c r="BF100" s="70"/>
      <c r="BL100" s="183"/>
      <c r="BM100" s="184"/>
      <c r="BN100" s="185"/>
      <c r="BO100" s="185"/>
      <c r="BP100" s="185"/>
      <c r="BQ100" s="185"/>
      <c r="BR100" s="184"/>
      <c r="BS100" s="186"/>
      <c r="BT100" s="186"/>
      <c r="BU100" s="186"/>
      <c r="BV100" s="187"/>
      <c r="BW100" s="119"/>
      <c r="CD100" s="326"/>
      <c r="CH100" s="329"/>
    </row>
    <row r="101" spans="5:86" x14ac:dyDescent="0.8">
      <c r="E101" s="123"/>
      <c r="F101" s="189"/>
      <c r="H101" s="192"/>
      <c r="I101" s="123"/>
      <c r="J101" s="190"/>
      <c r="L101" s="179"/>
      <c r="M101" s="180"/>
      <c r="P101" s="192"/>
      <c r="R101" s="81"/>
      <c r="S101" s="212"/>
      <c r="T101" s="200"/>
      <c r="U101" s="182"/>
      <c r="V101" s="200"/>
      <c r="W101" s="182"/>
      <c r="X101" s="197"/>
      <c r="Y101" s="201"/>
      <c r="AA101" s="198"/>
      <c r="AD101" s="202"/>
      <c r="AF101" s="190"/>
      <c r="AG101" s="182"/>
      <c r="AJ101" s="202"/>
      <c r="AL101" s="100"/>
      <c r="AQ101" s="99"/>
      <c r="AT101" s="70"/>
      <c r="AY101" s="81"/>
      <c r="AZ101" s="96"/>
      <c r="BA101" s="70"/>
      <c r="BB101" s="70"/>
      <c r="BC101" s="72"/>
      <c r="BF101" s="70"/>
      <c r="BL101" s="183"/>
      <c r="BM101" s="184"/>
      <c r="BN101" s="185"/>
      <c r="BO101" s="185"/>
      <c r="BP101" s="185"/>
      <c r="BQ101" s="185"/>
      <c r="BR101" s="184"/>
      <c r="BS101" s="186"/>
      <c r="BT101" s="186"/>
      <c r="BU101" s="186"/>
      <c r="BV101" s="187"/>
      <c r="BW101" s="119"/>
      <c r="CD101" s="326"/>
      <c r="CH101" s="329"/>
    </row>
    <row r="102" spans="5:86" x14ac:dyDescent="0.8">
      <c r="E102" s="123"/>
      <c r="F102" s="189"/>
      <c r="H102" s="151"/>
      <c r="I102" s="123"/>
      <c r="J102" s="177"/>
      <c r="L102" s="179"/>
      <c r="M102" s="180"/>
      <c r="P102" s="178"/>
      <c r="R102" s="81"/>
      <c r="S102" s="212"/>
      <c r="T102" s="200"/>
      <c r="U102" s="182"/>
      <c r="V102" s="177"/>
      <c r="W102" s="182"/>
      <c r="X102" s="191"/>
      <c r="Y102" s="182"/>
      <c r="AF102" s="177"/>
      <c r="AG102" s="182"/>
      <c r="AL102" s="101"/>
      <c r="AN102" s="102"/>
      <c r="AQ102" s="99"/>
      <c r="AT102" s="70"/>
      <c r="AY102" s="81"/>
      <c r="AZ102" s="96"/>
      <c r="BA102" s="70"/>
      <c r="BB102" s="70"/>
      <c r="BC102" s="72"/>
      <c r="BF102" s="70"/>
      <c r="BL102" s="183"/>
      <c r="BM102" s="184"/>
      <c r="BN102" s="185"/>
      <c r="BO102" s="185"/>
      <c r="BP102" s="185"/>
      <c r="BQ102" s="185"/>
      <c r="BR102" s="184"/>
      <c r="BS102" s="186"/>
      <c r="BT102" s="186"/>
      <c r="BU102" s="186"/>
      <c r="BV102" s="187"/>
      <c r="BW102" s="119"/>
      <c r="CD102" s="326"/>
      <c r="CH102" s="329"/>
    </row>
    <row r="103" spans="5:86" x14ac:dyDescent="0.8">
      <c r="E103" s="123"/>
      <c r="F103" s="176"/>
      <c r="H103" s="192"/>
      <c r="I103" s="123"/>
      <c r="J103" s="190"/>
      <c r="L103" s="179"/>
      <c r="M103" s="180"/>
      <c r="N103" s="178"/>
      <c r="R103" s="81"/>
      <c r="S103" s="212"/>
      <c r="T103" s="181"/>
      <c r="U103" s="182"/>
      <c r="V103" s="190"/>
      <c r="W103" s="182"/>
      <c r="X103" s="191"/>
      <c r="Y103" s="182"/>
      <c r="AF103" s="177"/>
      <c r="AG103" s="182"/>
      <c r="AN103" s="102"/>
      <c r="AQ103" s="99"/>
      <c r="AT103" s="70"/>
      <c r="AY103" s="81"/>
      <c r="AZ103" s="96"/>
      <c r="BA103" s="70"/>
      <c r="BB103" s="70"/>
      <c r="BC103" s="72"/>
      <c r="BF103" s="70"/>
      <c r="BL103" s="183"/>
      <c r="BM103" s="184"/>
      <c r="BN103" s="185"/>
      <c r="BO103" s="185"/>
      <c r="BP103" s="185"/>
      <c r="BQ103" s="185"/>
      <c r="BR103" s="184"/>
      <c r="BS103" s="186"/>
      <c r="BT103" s="186"/>
      <c r="BU103" s="186"/>
      <c r="BV103" s="187"/>
      <c r="BW103" s="119"/>
      <c r="CD103" s="326"/>
      <c r="CH103" s="329"/>
    </row>
    <row r="104" spans="5:86" x14ac:dyDescent="0.8">
      <c r="E104" s="123"/>
      <c r="F104" s="192"/>
      <c r="G104" s="123"/>
      <c r="H104" s="151"/>
      <c r="I104" s="123"/>
      <c r="J104" s="190"/>
      <c r="L104" s="179"/>
      <c r="M104" s="180"/>
      <c r="P104" s="192"/>
      <c r="R104" s="81"/>
      <c r="S104" s="212"/>
      <c r="T104" s="190"/>
      <c r="U104" s="182"/>
      <c r="V104" s="190"/>
      <c r="W104" s="182"/>
      <c r="AA104" s="70"/>
      <c r="AF104" s="190"/>
      <c r="AG104" s="182"/>
      <c r="AQ104" s="99"/>
      <c r="AT104" s="70"/>
      <c r="AY104" s="81"/>
      <c r="AZ104" s="96"/>
      <c r="BA104" s="70"/>
      <c r="BB104" s="70"/>
      <c r="BC104" s="72"/>
      <c r="BF104" s="70"/>
      <c r="BL104" s="183"/>
      <c r="BM104" s="184"/>
      <c r="BN104" s="185"/>
      <c r="BO104" s="185"/>
      <c r="BP104" s="185"/>
      <c r="BQ104" s="185"/>
      <c r="BR104" s="184"/>
      <c r="BS104" s="186"/>
      <c r="BT104" s="186"/>
      <c r="BU104" s="186"/>
      <c r="BV104" s="187"/>
      <c r="BW104" s="119"/>
      <c r="CD104" s="326"/>
      <c r="CH104" s="329"/>
    </row>
    <row r="105" spans="5:86" x14ac:dyDescent="0.8">
      <c r="E105" s="123"/>
      <c r="F105" s="151"/>
      <c r="G105" s="123"/>
      <c r="H105" s="151"/>
      <c r="I105" s="123"/>
      <c r="J105" s="177"/>
      <c r="N105" s="178"/>
      <c r="R105" s="81"/>
      <c r="S105" s="212"/>
      <c r="U105" s="182"/>
      <c r="W105" s="182"/>
      <c r="X105" s="81"/>
      <c r="Y105" s="70"/>
      <c r="Z105" s="81"/>
      <c r="AA105" s="70"/>
      <c r="AF105" s="177"/>
      <c r="AG105" s="182"/>
      <c r="AN105" s="102"/>
      <c r="AQ105" s="99"/>
      <c r="AT105" s="70"/>
      <c r="BC105" s="72"/>
      <c r="BF105" s="70"/>
      <c r="BL105" s="183"/>
      <c r="BM105" s="184"/>
      <c r="BN105" s="185"/>
      <c r="BO105" s="185"/>
      <c r="BP105" s="185"/>
      <c r="BQ105" s="185"/>
      <c r="BR105" s="184"/>
      <c r="BS105" s="186"/>
      <c r="BT105" s="186"/>
      <c r="BU105" s="186"/>
      <c r="BV105" s="187"/>
      <c r="BW105" s="119"/>
      <c r="CD105" s="326"/>
      <c r="CH105" s="329"/>
    </row>
    <row r="106" spans="5:86" x14ac:dyDescent="0.8">
      <c r="E106" s="123"/>
      <c r="F106" s="192"/>
      <c r="G106" s="123"/>
      <c r="H106" s="151"/>
      <c r="I106" s="123"/>
      <c r="J106" s="203"/>
      <c r="N106" s="192"/>
      <c r="R106" s="81"/>
      <c r="S106" s="212"/>
      <c r="T106" s="190"/>
      <c r="U106" s="182"/>
      <c r="V106" s="190"/>
      <c r="W106" s="182"/>
      <c r="X106" s="81"/>
      <c r="Y106" s="70"/>
      <c r="Z106" s="81"/>
      <c r="AA106" s="70"/>
      <c r="AF106" s="177"/>
      <c r="AG106" s="182"/>
      <c r="AL106" s="101"/>
      <c r="AN106" s="102"/>
      <c r="AQ106" s="99"/>
      <c r="AT106" s="70"/>
      <c r="BC106" s="72"/>
      <c r="BF106" s="70"/>
      <c r="BL106" s="183"/>
      <c r="BM106" s="184"/>
      <c r="BN106" s="185"/>
      <c r="BO106" s="185"/>
      <c r="BP106" s="185"/>
      <c r="BQ106" s="185"/>
      <c r="BR106" s="184"/>
      <c r="BS106" s="186"/>
      <c r="BT106" s="186"/>
      <c r="BU106" s="186"/>
      <c r="BV106" s="187"/>
      <c r="BW106" s="119"/>
      <c r="CD106" s="326"/>
      <c r="CH106" s="329"/>
    </row>
    <row r="107" spans="5:86" x14ac:dyDescent="0.8">
      <c r="F107" s="189"/>
      <c r="H107" s="176"/>
      <c r="J107" s="190"/>
      <c r="K107" s="94"/>
      <c r="L107" s="179"/>
      <c r="M107" s="180"/>
      <c r="N107" s="192"/>
      <c r="P107" s="192"/>
      <c r="R107" s="81"/>
      <c r="S107" s="70"/>
      <c r="T107" s="181"/>
      <c r="U107" s="182"/>
      <c r="V107" s="190"/>
      <c r="W107" s="182"/>
      <c r="X107" s="191"/>
      <c r="Y107" s="182"/>
      <c r="AA107" s="198"/>
      <c r="AD107" s="190"/>
      <c r="AE107" s="182"/>
      <c r="AG107" s="206"/>
      <c r="AL107" s="101"/>
      <c r="AN107" s="102"/>
      <c r="AQ107" s="99"/>
      <c r="AT107" s="70"/>
      <c r="AY107" s="81"/>
      <c r="AZ107" s="96"/>
      <c r="BA107" s="70"/>
      <c r="BB107" s="70"/>
      <c r="BC107" s="72"/>
      <c r="BF107" s="70"/>
      <c r="BL107" s="183"/>
      <c r="BM107" s="184"/>
      <c r="BN107" s="185"/>
      <c r="BO107" s="185"/>
      <c r="BP107" s="185"/>
      <c r="BQ107" s="185"/>
      <c r="BR107" s="184"/>
      <c r="BS107" s="186"/>
      <c r="BT107" s="186"/>
      <c r="BU107" s="186"/>
      <c r="BV107" s="187"/>
      <c r="BW107" s="119"/>
      <c r="CD107" s="326"/>
      <c r="CH107" s="329"/>
    </row>
    <row r="108" spans="5:86" x14ac:dyDescent="0.8">
      <c r="F108" s="176"/>
      <c r="H108" s="176"/>
      <c r="J108" s="177"/>
      <c r="K108" s="94"/>
      <c r="L108" s="179"/>
      <c r="M108" s="180"/>
      <c r="N108" s="178"/>
      <c r="P108" s="192"/>
      <c r="R108" s="81"/>
      <c r="S108" s="70"/>
      <c r="T108" s="200"/>
      <c r="U108" s="182"/>
      <c r="V108" s="177"/>
      <c r="W108" s="182"/>
      <c r="X108" s="205"/>
      <c r="AA108" s="198"/>
      <c r="AD108" s="177"/>
      <c r="AE108" s="182"/>
      <c r="AG108" s="206"/>
      <c r="AH108" s="190"/>
      <c r="AQ108" s="99"/>
      <c r="AT108" s="70"/>
      <c r="AY108" s="81"/>
      <c r="AZ108" s="96"/>
      <c r="BA108" s="70"/>
      <c r="BB108" s="70"/>
      <c r="BC108" s="72"/>
      <c r="BF108" s="70"/>
      <c r="BL108" s="183"/>
      <c r="BM108" s="184"/>
      <c r="BN108" s="185"/>
      <c r="BO108" s="185"/>
      <c r="BP108" s="185"/>
      <c r="BQ108" s="185"/>
      <c r="BR108" s="184"/>
      <c r="BS108" s="186"/>
      <c r="BT108" s="186"/>
      <c r="BU108" s="186"/>
      <c r="BV108" s="187"/>
      <c r="BW108" s="119"/>
      <c r="CD108" s="326"/>
      <c r="CH108" s="329"/>
    </row>
    <row r="109" spans="5:86" x14ac:dyDescent="0.8">
      <c r="F109" s="176"/>
      <c r="H109" s="176"/>
      <c r="J109" s="177"/>
      <c r="K109" s="94"/>
      <c r="L109" s="179"/>
      <c r="M109" s="180"/>
      <c r="N109" s="192"/>
      <c r="P109" s="192"/>
      <c r="R109" s="81"/>
      <c r="S109" s="70"/>
      <c r="T109" s="200"/>
      <c r="U109" s="182"/>
      <c r="V109" s="190"/>
      <c r="W109" s="182"/>
      <c r="X109" s="191"/>
      <c r="Y109" s="182"/>
      <c r="AD109" s="190"/>
      <c r="AE109" s="182"/>
      <c r="AJ109" s="177"/>
      <c r="AK109" s="182"/>
      <c r="AL109" s="100"/>
      <c r="AQ109" s="99"/>
      <c r="AT109" s="70"/>
      <c r="AY109" s="81"/>
      <c r="AZ109" s="96"/>
      <c r="BA109" s="70"/>
      <c r="BB109" s="70"/>
      <c r="BC109" s="72"/>
      <c r="BF109" s="70"/>
      <c r="BL109" s="183"/>
      <c r="BM109" s="184"/>
      <c r="BN109" s="185"/>
      <c r="BO109" s="185"/>
      <c r="BP109" s="185"/>
      <c r="BQ109" s="185"/>
      <c r="BR109" s="184"/>
      <c r="BS109" s="186"/>
      <c r="BT109" s="186"/>
      <c r="BU109" s="186"/>
      <c r="BV109" s="187"/>
      <c r="BW109" s="119"/>
      <c r="CD109" s="326"/>
      <c r="CH109" s="329"/>
    </row>
    <row r="110" spans="5:86" x14ac:dyDescent="0.8">
      <c r="F110" s="189"/>
      <c r="H110" s="189"/>
      <c r="J110" s="190"/>
      <c r="K110" s="94"/>
      <c r="N110" s="192"/>
      <c r="P110" s="192"/>
      <c r="R110" s="81"/>
      <c r="S110" s="70"/>
      <c r="T110" s="190"/>
      <c r="U110" s="182"/>
      <c r="V110" s="190"/>
      <c r="W110" s="182"/>
      <c r="AD110" s="190"/>
      <c r="AE110" s="182"/>
      <c r="AN110" s="102"/>
      <c r="AQ110" s="99"/>
      <c r="AT110" s="70"/>
      <c r="AY110" s="81"/>
      <c r="AZ110" s="96"/>
      <c r="BA110" s="70"/>
      <c r="BB110" s="70"/>
      <c r="BC110" s="72"/>
      <c r="BF110" s="70"/>
      <c r="BL110" s="183"/>
      <c r="BM110" s="184"/>
      <c r="BN110" s="185"/>
      <c r="BO110" s="185"/>
      <c r="BP110" s="185"/>
      <c r="BQ110" s="185"/>
      <c r="BR110" s="184"/>
      <c r="BS110" s="186"/>
      <c r="BT110" s="186"/>
      <c r="BU110" s="186"/>
      <c r="BV110" s="187"/>
      <c r="BW110" s="119"/>
      <c r="CD110" s="326"/>
      <c r="CH110" s="329"/>
    </row>
    <row r="111" spans="5:86" x14ac:dyDescent="0.8">
      <c r="F111" s="189"/>
      <c r="H111" s="189"/>
      <c r="J111" s="190"/>
      <c r="K111" s="94"/>
      <c r="N111" s="192"/>
      <c r="P111" s="192"/>
      <c r="R111" s="81"/>
      <c r="S111" s="70"/>
      <c r="T111" s="190"/>
      <c r="U111" s="182"/>
      <c r="V111" s="190"/>
      <c r="W111" s="182"/>
      <c r="AD111" s="190"/>
      <c r="AE111" s="182"/>
      <c r="AJ111" s="190"/>
      <c r="AK111" s="182"/>
      <c r="AQ111" s="99"/>
      <c r="AT111" s="70"/>
      <c r="AY111" s="81"/>
      <c r="AZ111" s="96"/>
      <c r="BA111" s="70"/>
      <c r="BB111" s="70"/>
      <c r="BC111" s="72"/>
      <c r="BF111" s="70"/>
      <c r="BL111" s="183"/>
      <c r="BM111" s="184"/>
      <c r="BN111" s="185"/>
      <c r="BO111" s="185"/>
      <c r="BP111" s="185"/>
      <c r="BQ111" s="185"/>
      <c r="BR111" s="184"/>
      <c r="BS111" s="186"/>
      <c r="BT111" s="186"/>
      <c r="BU111" s="186"/>
      <c r="BV111" s="187"/>
      <c r="BW111" s="119"/>
      <c r="CD111" s="326"/>
      <c r="CH111" s="329"/>
    </row>
    <row r="112" spans="5:86" x14ac:dyDescent="0.8">
      <c r="F112" s="176"/>
      <c r="H112" s="189"/>
      <c r="J112" s="204"/>
      <c r="K112" s="94"/>
      <c r="N112" s="151"/>
      <c r="O112" s="82"/>
      <c r="P112" s="192"/>
      <c r="Q112" s="83"/>
      <c r="R112" s="81"/>
      <c r="S112" s="70"/>
      <c r="T112" s="213"/>
      <c r="U112" s="182"/>
      <c r="V112" s="213"/>
      <c r="W112" s="182"/>
      <c r="X112" s="197"/>
      <c r="Y112" s="198"/>
      <c r="AA112" s="198"/>
      <c r="AD112" s="196"/>
      <c r="AE112" s="182"/>
      <c r="AF112" s="103"/>
      <c r="AH112" s="103"/>
      <c r="AJ112" s="205"/>
      <c r="AN112" s="102"/>
      <c r="AP112" s="199"/>
      <c r="AQ112" s="99"/>
      <c r="AT112" s="70"/>
      <c r="BB112" s="70"/>
      <c r="BC112" s="72"/>
      <c r="BF112" s="70"/>
      <c r="BL112" s="183"/>
      <c r="BM112" s="184"/>
      <c r="BN112" s="185"/>
      <c r="BO112" s="185"/>
      <c r="BP112" s="185"/>
      <c r="BQ112" s="185"/>
      <c r="BR112" s="184"/>
      <c r="BS112" s="186"/>
      <c r="BT112" s="186"/>
      <c r="BU112" s="186"/>
      <c r="BV112" s="187"/>
      <c r="BW112" s="119"/>
      <c r="CD112" s="326"/>
      <c r="CH112" s="329"/>
    </row>
    <row r="113" spans="2:86" x14ac:dyDescent="0.8">
      <c r="F113" s="176"/>
      <c r="H113" s="189"/>
      <c r="J113" s="177"/>
      <c r="K113" s="94"/>
      <c r="N113" s="192"/>
      <c r="P113" s="192"/>
      <c r="R113" s="81"/>
      <c r="S113" s="70"/>
      <c r="T113" s="177"/>
      <c r="U113" s="182"/>
      <c r="V113" s="177"/>
      <c r="W113" s="182"/>
      <c r="X113" s="81"/>
      <c r="Y113" s="70"/>
      <c r="Z113" s="81"/>
      <c r="AA113" s="70"/>
      <c r="AD113" s="190"/>
      <c r="AE113" s="182"/>
      <c r="AG113" s="182"/>
      <c r="AM113" s="96"/>
      <c r="AO113" s="70"/>
      <c r="AQ113" s="99"/>
      <c r="AT113" s="70"/>
      <c r="BC113" s="72"/>
      <c r="BF113" s="70"/>
      <c r="BL113" s="183"/>
      <c r="BM113" s="184"/>
      <c r="BN113" s="185"/>
      <c r="BO113" s="185"/>
      <c r="BP113" s="185"/>
      <c r="BQ113" s="185"/>
      <c r="BR113" s="184"/>
      <c r="BS113" s="186"/>
      <c r="BT113" s="186"/>
      <c r="BU113" s="186"/>
      <c r="BV113" s="187"/>
      <c r="BW113" s="119"/>
      <c r="CD113" s="326"/>
      <c r="CH113" s="329"/>
    </row>
    <row r="114" spans="2:86" x14ac:dyDescent="0.8">
      <c r="F114" s="176"/>
      <c r="H114" s="189"/>
      <c r="J114" s="177"/>
      <c r="K114" s="94"/>
      <c r="N114" s="178"/>
      <c r="P114" s="192"/>
      <c r="R114" s="81"/>
      <c r="S114" s="70"/>
      <c r="T114" s="177"/>
      <c r="U114" s="182"/>
      <c r="V114" s="190"/>
      <c r="W114" s="182"/>
      <c r="X114" s="81"/>
      <c r="Y114" s="70"/>
      <c r="Z114" s="81"/>
      <c r="AA114" s="70"/>
      <c r="AF114" s="177"/>
      <c r="AG114" s="182"/>
      <c r="AL114" s="101"/>
      <c r="AN114" s="102"/>
      <c r="AQ114" s="99"/>
      <c r="AT114" s="70"/>
      <c r="BC114" s="72"/>
      <c r="BF114" s="70"/>
      <c r="BL114" s="183"/>
      <c r="BM114" s="184"/>
      <c r="BN114" s="185"/>
      <c r="BO114" s="185"/>
      <c r="BP114" s="185"/>
      <c r="BQ114" s="185"/>
      <c r="BR114" s="184"/>
      <c r="BS114" s="186"/>
      <c r="BT114" s="186"/>
      <c r="BU114" s="186"/>
      <c r="BV114" s="187"/>
      <c r="BW114" s="119"/>
      <c r="CD114" s="326"/>
    </row>
    <row r="115" spans="2:86" x14ac:dyDescent="0.8">
      <c r="F115" s="176"/>
      <c r="H115" s="176"/>
      <c r="J115" s="177"/>
      <c r="K115" s="94"/>
      <c r="N115" s="178"/>
      <c r="P115" s="192"/>
      <c r="R115" s="81"/>
      <c r="S115" s="70"/>
      <c r="T115" s="177"/>
      <c r="U115" s="182"/>
      <c r="V115" s="177"/>
      <c r="W115" s="182"/>
      <c r="X115" s="81"/>
      <c r="Y115" s="70"/>
      <c r="Z115" s="81"/>
      <c r="AA115" s="70"/>
      <c r="AD115" s="177"/>
      <c r="AE115" s="182"/>
      <c r="AF115" s="177"/>
      <c r="AG115" s="182"/>
      <c r="AH115" s="190"/>
      <c r="AJ115" s="177"/>
      <c r="AM115" s="96"/>
      <c r="AO115" s="70"/>
      <c r="AQ115" s="99"/>
      <c r="AT115" s="70"/>
      <c r="BC115" s="72"/>
      <c r="BF115" s="70"/>
      <c r="BL115" s="183"/>
      <c r="BM115" s="184"/>
      <c r="BN115" s="185"/>
      <c r="BO115" s="185"/>
      <c r="BP115" s="185"/>
      <c r="BQ115" s="185"/>
      <c r="BR115" s="184"/>
      <c r="BS115" s="186"/>
      <c r="BT115" s="186"/>
      <c r="BU115" s="186"/>
      <c r="BV115" s="187"/>
      <c r="BW115" s="119"/>
      <c r="CD115" s="326"/>
    </row>
    <row r="116" spans="2:86" x14ac:dyDescent="0.8">
      <c r="F116" s="176"/>
      <c r="H116" s="176"/>
      <c r="J116" s="177"/>
      <c r="K116" s="94"/>
      <c r="L116" s="179"/>
      <c r="M116" s="180"/>
      <c r="N116" s="178"/>
      <c r="P116" s="192"/>
      <c r="R116" s="81"/>
      <c r="S116" s="70"/>
      <c r="T116" s="200"/>
      <c r="U116" s="182"/>
      <c r="V116" s="177"/>
      <c r="W116" s="182"/>
      <c r="X116" s="191"/>
      <c r="Y116" s="182"/>
      <c r="AD116" s="177"/>
      <c r="AE116" s="182"/>
      <c r="AF116" s="177"/>
      <c r="AG116" s="182"/>
      <c r="AJ116" s="177"/>
      <c r="AK116" s="182"/>
      <c r="AL116" s="100"/>
      <c r="AQ116" s="99"/>
      <c r="AT116" s="70"/>
      <c r="AY116" s="81"/>
      <c r="AZ116" s="96"/>
      <c r="BA116" s="70"/>
      <c r="BB116" s="70"/>
      <c r="BC116" s="72"/>
      <c r="BF116" s="70"/>
      <c r="BL116" s="183"/>
      <c r="BM116" s="184"/>
      <c r="BN116" s="185"/>
      <c r="BO116" s="185"/>
      <c r="BP116" s="185"/>
      <c r="BQ116" s="185"/>
      <c r="BR116" s="184"/>
      <c r="BS116" s="186"/>
      <c r="BT116" s="186"/>
      <c r="BU116" s="186"/>
      <c r="BV116" s="187"/>
      <c r="BW116" s="119"/>
      <c r="CD116" s="326"/>
      <c r="CH116" s="329"/>
    </row>
    <row r="117" spans="2:86" x14ac:dyDescent="0.8">
      <c r="F117" s="189"/>
      <c r="H117" s="189"/>
      <c r="J117" s="190"/>
      <c r="K117" s="94"/>
      <c r="L117" s="179"/>
      <c r="M117" s="180"/>
      <c r="N117" s="192"/>
      <c r="P117" s="192"/>
      <c r="R117" s="81"/>
      <c r="S117" s="70"/>
      <c r="T117" s="181"/>
      <c r="U117" s="182"/>
      <c r="V117" s="190"/>
      <c r="W117" s="182"/>
      <c r="X117" s="191"/>
      <c r="Y117" s="182"/>
      <c r="AD117" s="190"/>
      <c r="AE117" s="182"/>
      <c r="AJ117" s="190"/>
      <c r="AK117" s="182"/>
      <c r="AL117" s="100"/>
      <c r="AQ117" s="99"/>
      <c r="AT117" s="70"/>
      <c r="AY117" s="81"/>
      <c r="AZ117" s="96"/>
      <c r="BA117" s="70"/>
      <c r="BB117" s="70"/>
      <c r="BC117" s="72"/>
      <c r="BF117" s="70"/>
      <c r="BL117" s="183"/>
      <c r="BM117" s="184"/>
      <c r="BN117" s="185"/>
      <c r="BO117" s="185"/>
      <c r="BP117" s="185"/>
      <c r="BQ117" s="185"/>
      <c r="BR117" s="184"/>
      <c r="BS117" s="186"/>
      <c r="BT117" s="186"/>
      <c r="BU117" s="186"/>
      <c r="BV117" s="187"/>
      <c r="BW117" s="119"/>
      <c r="CD117" s="326"/>
      <c r="CH117" s="329"/>
    </row>
    <row r="118" spans="2:86" x14ac:dyDescent="0.8">
      <c r="F118" s="176"/>
      <c r="H118" s="176"/>
      <c r="J118" s="177"/>
      <c r="K118" s="94"/>
      <c r="N118" s="178"/>
      <c r="P118" s="192"/>
      <c r="R118" s="81"/>
      <c r="S118" s="70"/>
      <c r="T118" s="177"/>
      <c r="U118" s="182"/>
      <c r="V118" s="177"/>
      <c r="W118" s="182"/>
      <c r="X118" s="81"/>
      <c r="Y118" s="70"/>
      <c r="Z118" s="81"/>
      <c r="AA118" s="70"/>
      <c r="AD118" s="190"/>
      <c r="AE118" s="182"/>
      <c r="AJ118" s="177"/>
      <c r="AK118" s="182"/>
      <c r="AM118" s="96"/>
      <c r="AO118" s="70"/>
      <c r="AQ118" s="99"/>
      <c r="AT118" s="70"/>
      <c r="BC118" s="72"/>
      <c r="BF118" s="70"/>
      <c r="BL118" s="183"/>
      <c r="BM118" s="184"/>
      <c r="BN118" s="185"/>
      <c r="BO118" s="185"/>
      <c r="BP118" s="185"/>
      <c r="BQ118" s="185"/>
      <c r="BR118" s="184"/>
      <c r="BS118" s="186"/>
      <c r="BT118" s="186"/>
      <c r="BU118" s="186"/>
      <c r="BV118" s="187"/>
      <c r="BW118" s="119"/>
      <c r="CD118" s="326"/>
      <c r="CH118" s="329"/>
    </row>
    <row r="119" spans="2:86" x14ac:dyDescent="0.8">
      <c r="F119" s="176"/>
      <c r="H119" s="189"/>
      <c r="J119" s="177"/>
      <c r="K119" s="94"/>
      <c r="L119" s="179"/>
      <c r="M119" s="180"/>
      <c r="N119" s="178"/>
      <c r="P119" s="192"/>
      <c r="R119" s="81"/>
      <c r="S119" s="70"/>
      <c r="T119" s="181"/>
      <c r="U119" s="182"/>
      <c r="V119" s="190"/>
      <c r="W119" s="182"/>
      <c r="X119" s="191"/>
      <c r="Y119" s="182"/>
      <c r="AF119" s="177"/>
      <c r="AG119" s="182"/>
      <c r="AJ119" s="177"/>
      <c r="AK119" s="182"/>
      <c r="AL119" s="101"/>
      <c r="AN119" s="102"/>
      <c r="AQ119" s="99"/>
      <c r="AT119" s="70"/>
      <c r="AY119" s="81"/>
      <c r="AZ119" s="96"/>
      <c r="BA119" s="70"/>
      <c r="BB119" s="70"/>
      <c r="BC119" s="72"/>
      <c r="BF119" s="70"/>
      <c r="BL119" s="183"/>
      <c r="BM119" s="184"/>
      <c r="BN119" s="185"/>
      <c r="BO119" s="185"/>
      <c r="BP119" s="185"/>
      <c r="BQ119" s="185"/>
      <c r="BR119" s="184"/>
      <c r="BS119" s="186"/>
      <c r="BT119" s="186"/>
      <c r="BU119" s="186"/>
      <c r="BV119" s="187"/>
      <c r="BW119" s="119"/>
      <c r="CD119" s="326"/>
      <c r="CH119" s="329"/>
    </row>
    <row r="120" spans="2:86" x14ac:dyDescent="0.8">
      <c r="F120" s="176"/>
      <c r="H120" s="189"/>
      <c r="J120" s="177"/>
      <c r="K120" s="94"/>
      <c r="L120" s="179"/>
      <c r="M120" s="180"/>
      <c r="N120" s="178"/>
      <c r="P120" s="192"/>
      <c r="R120" s="81"/>
      <c r="S120" s="70"/>
      <c r="T120" s="181"/>
      <c r="U120" s="182"/>
      <c r="V120" s="190"/>
      <c r="W120" s="182"/>
      <c r="X120" s="191"/>
      <c r="Y120" s="182"/>
      <c r="AD120" s="190"/>
      <c r="AE120" s="182"/>
      <c r="AF120" s="177"/>
      <c r="AG120" s="182"/>
      <c r="AL120" s="101"/>
      <c r="AN120" s="102"/>
      <c r="AQ120" s="99"/>
      <c r="AT120" s="70"/>
      <c r="AY120" s="81"/>
      <c r="AZ120" s="96"/>
      <c r="BA120" s="70"/>
      <c r="BB120" s="70"/>
      <c r="BC120" s="72"/>
      <c r="BF120" s="70"/>
      <c r="BL120" s="183"/>
      <c r="BM120" s="184"/>
      <c r="BN120" s="185"/>
      <c r="BO120" s="185"/>
      <c r="BP120" s="185"/>
      <c r="BQ120" s="185"/>
      <c r="BR120" s="184"/>
      <c r="BS120" s="186"/>
      <c r="BT120" s="186"/>
      <c r="BU120" s="186"/>
      <c r="BV120" s="187"/>
      <c r="BW120" s="119"/>
      <c r="CD120" s="326"/>
      <c r="CH120" s="329"/>
    </row>
    <row r="121" spans="2:86" x14ac:dyDescent="0.8">
      <c r="F121" s="189"/>
      <c r="H121" s="189"/>
      <c r="J121" s="177"/>
      <c r="K121" s="94"/>
      <c r="L121" s="179"/>
      <c r="M121" s="180"/>
      <c r="N121" s="178"/>
      <c r="P121" s="192"/>
      <c r="R121" s="81"/>
      <c r="S121" s="70"/>
      <c r="T121" s="181"/>
      <c r="U121" s="182"/>
      <c r="V121" s="190"/>
      <c r="W121" s="182"/>
      <c r="X121" s="191"/>
      <c r="Y121" s="182"/>
      <c r="AD121" s="190"/>
      <c r="AE121" s="182"/>
      <c r="AF121" s="177"/>
      <c r="AG121" s="182"/>
      <c r="AL121" s="100"/>
      <c r="AQ121" s="99"/>
      <c r="AT121" s="70"/>
      <c r="AY121" s="81"/>
      <c r="AZ121" s="96"/>
      <c r="BA121" s="70"/>
      <c r="BB121" s="70"/>
      <c r="BC121" s="72"/>
      <c r="BF121" s="70"/>
      <c r="BL121" s="183"/>
      <c r="BM121" s="184"/>
      <c r="BN121" s="185"/>
      <c r="BO121" s="185"/>
      <c r="BP121" s="185"/>
      <c r="BQ121" s="185"/>
      <c r="BR121" s="184"/>
      <c r="BS121" s="186"/>
      <c r="BT121" s="186"/>
      <c r="BU121" s="186"/>
      <c r="BV121" s="187"/>
      <c r="BW121" s="119"/>
      <c r="CD121" s="326"/>
      <c r="CH121" s="329"/>
    </row>
    <row r="122" spans="2:86" x14ac:dyDescent="0.8">
      <c r="F122" s="176"/>
      <c r="H122" s="176"/>
      <c r="J122" s="177"/>
      <c r="L122" s="179"/>
      <c r="M122" s="180"/>
      <c r="N122" s="178"/>
      <c r="P122" s="151"/>
      <c r="R122" s="81"/>
      <c r="S122" s="212"/>
      <c r="T122" s="202"/>
      <c r="U122" s="201"/>
      <c r="V122" s="190"/>
      <c r="W122" s="201"/>
      <c r="X122" s="191"/>
      <c r="Y122" s="182"/>
      <c r="AE122" s="206"/>
      <c r="AF122" s="177"/>
      <c r="AG122" s="182"/>
      <c r="AJ122" s="202"/>
      <c r="AN122" s="102"/>
      <c r="AQ122" s="99"/>
      <c r="AT122" s="70"/>
      <c r="AY122" s="81"/>
      <c r="AZ122" s="96"/>
      <c r="BA122" s="70"/>
      <c r="BB122" s="70"/>
      <c r="BC122" s="72"/>
      <c r="BF122" s="70"/>
      <c r="BL122" s="183"/>
      <c r="BM122" s="184"/>
      <c r="BN122" s="185"/>
      <c r="BO122" s="185"/>
      <c r="BP122" s="185"/>
      <c r="BQ122" s="185"/>
      <c r="BR122" s="184"/>
      <c r="BS122" s="186"/>
      <c r="BT122" s="186"/>
      <c r="BU122" s="186"/>
      <c r="BV122" s="187"/>
      <c r="BW122" s="119"/>
      <c r="CD122" s="326"/>
      <c r="CH122" s="329"/>
    </row>
    <row r="123" spans="2:86" x14ac:dyDescent="0.8">
      <c r="E123" s="123"/>
      <c r="F123" s="189"/>
      <c r="H123" s="192"/>
      <c r="I123" s="123"/>
      <c r="J123" s="177"/>
      <c r="L123" s="179"/>
      <c r="M123" s="180"/>
      <c r="P123" s="151"/>
      <c r="R123" s="81"/>
      <c r="S123" s="212"/>
      <c r="T123" s="202"/>
      <c r="U123" s="201"/>
      <c r="V123" s="190"/>
      <c r="W123" s="201"/>
      <c r="X123" s="191"/>
      <c r="Y123" s="182"/>
      <c r="AE123" s="206"/>
      <c r="AG123" s="182"/>
      <c r="AJ123" s="202"/>
      <c r="AL123" s="101"/>
      <c r="AN123" s="102"/>
      <c r="AQ123" s="99"/>
      <c r="AT123" s="70"/>
      <c r="AY123" s="81"/>
      <c r="AZ123" s="96"/>
      <c r="BA123" s="70"/>
      <c r="BB123" s="70"/>
      <c r="BC123" s="72"/>
      <c r="BF123" s="70"/>
      <c r="BL123" s="183"/>
      <c r="BM123" s="184"/>
      <c r="BN123" s="185"/>
      <c r="BO123" s="185"/>
      <c r="BP123" s="185"/>
      <c r="BQ123" s="185"/>
      <c r="BR123" s="184"/>
      <c r="BS123" s="186"/>
      <c r="BT123" s="186"/>
      <c r="BU123" s="186"/>
      <c r="BV123" s="187"/>
      <c r="BW123" s="119"/>
      <c r="CD123" s="326"/>
      <c r="CH123" s="329"/>
    </row>
    <row r="124" spans="2:86" x14ac:dyDescent="0.8">
      <c r="E124" s="123"/>
      <c r="F124" s="189"/>
      <c r="H124" s="192"/>
      <c r="I124" s="123"/>
      <c r="J124" s="190"/>
      <c r="L124" s="179"/>
      <c r="M124" s="180"/>
      <c r="N124" s="192"/>
      <c r="P124" s="151"/>
      <c r="R124" s="81"/>
      <c r="S124" s="212"/>
      <c r="T124" s="202"/>
      <c r="U124" s="182"/>
      <c r="V124" s="200"/>
      <c r="W124" s="182"/>
      <c r="X124" s="197"/>
      <c r="Y124" s="201"/>
      <c r="AA124" s="198"/>
      <c r="AD124" s="202"/>
      <c r="AF124" s="177"/>
      <c r="AG124" s="182"/>
      <c r="AJ124" s="202"/>
      <c r="AL124" s="100"/>
      <c r="AQ124" s="99"/>
      <c r="AT124" s="70"/>
      <c r="AY124" s="81"/>
      <c r="AZ124" s="96"/>
      <c r="BA124" s="70"/>
      <c r="BB124" s="70"/>
      <c r="BC124" s="72"/>
      <c r="BF124" s="70"/>
      <c r="BL124" s="183"/>
      <c r="BM124" s="184"/>
      <c r="BN124" s="185"/>
      <c r="BO124" s="185"/>
      <c r="BP124" s="185"/>
      <c r="BQ124" s="185"/>
      <c r="BR124" s="184"/>
      <c r="BS124" s="186"/>
      <c r="BT124" s="186"/>
      <c r="BU124" s="186"/>
      <c r="BV124" s="187"/>
      <c r="BW124" s="119"/>
      <c r="CD124" s="326"/>
      <c r="CH124" s="329"/>
    </row>
    <row r="125" spans="2:86" x14ac:dyDescent="0.8">
      <c r="E125" s="123"/>
      <c r="F125" s="189"/>
      <c r="H125" s="151"/>
      <c r="I125" s="123"/>
      <c r="J125" s="177"/>
      <c r="N125" s="178"/>
      <c r="P125" s="151"/>
      <c r="R125" s="81"/>
      <c r="S125" s="212"/>
      <c r="T125" s="177"/>
      <c r="U125" s="182"/>
      <c r="V125" s="177"/>
      <c r="W125" s="182"/>
      <c r="X125" s="81"/>
      <c r="Y125" s="70"/>
      <c r="Z125" s="81"/>
      <c r="AA125" s="70"/>
      <c r="AF125" s="177"/>
      <c r="AG125" s="182"/>
      <c r="AN125" s="102"/>
      <c r="AQ125" s="99"/>
      <c r="AT125" s="70"/>
      <c r="BC125" s="72"/>
      <c r="BF125" s="70"/>
      <c r="BL125" s="183"/>
      <c r="BM125" s="184"/>
      <c r="BN125" s="185"/>
      <c r="BO125" s="185"/>
      <c r="BP125" s="185"/>
      <c r="BQ125" s="185"/>
      <c r="BR125" s="184"/>
      <c r="BS125" s="186"/>
      <c r="BT125" s="186"/>
      <c r="BU125" s="186"/>
      <c r="BV125" s="187"/>
      <c r="BW125" s="119"/>
      <c r="CD125" s="326"/>
      <c r="CH125" s="329"/>
    </row>
    <row r="126" spans="2:86" x14ac:dyDescent="0.8">
      <c r="E126" s="123"/>
      <c r="F126" s="176"/>
      <c r="H126" s="192"/>
      <c r="I126" s="123"/>
      <c r="J126" s="190"/>
      <c r="L126" s="179"/>
      <c r="M126" s="180"/>
      <c r="N126" s="192"/>
      <c r="P126" s="151"/>
      <c r="R126" s="81"/>
      <c r="S126" s="212"/>
      <c r="T126" s="202"/>
      <c r="U126" s="182"/>
      <c r="V126" s="190"/>
      <c r="W126" s="182"/>
      <c r="X126" s="191"/>
      <c r="Y126" s="182"/>
      <c r="AF126" s="177"/>
      <c r="AG126" s="182"/>
      <c r="AL126" s="101"/>
      <c r="AN126" s="102"/>
      <c r="AQ126" s="99"/>
      <c r="AT126" s="70"/>
      <c r="AY126" s="81"/>
      <c r="AZ126" s="96"/>
      <c r="BA126" s="70"/>
      <c r="BB126" s="70"/>
      <c r="BC126" s="72"/>
      <c r="BF126" s="70"/>
      <c r="BL126" s="183"/>
      <c r="BM126" s="184"/>
      <c r="BN126" s="185"/>
      <c r="BO126" s="185"/>
      <c r="BP126" s="185"/>
      <c r="BQ126" s="185"/>
      <c r="BR126" s="184"/>
      <c r="BS126" s="186"/>
      <c r="BT126" s="186"/>
      <c r="BU126" s="186"/>
      <c r="BV126" s="187"/>
      <c r="BW126" s="119"/>
      <c r="CD126" s="326"/>
      <c r="CH126" s="329"/>
    </row>
    <row r="127" spans="2:86" x14ac:dyDescent="0.8">
      <c r="B127" s="70"/>
      <c r="F127" s="102"/>
      <c r="G127" s="123"/>
      <c r="H127" s="151"/>
      <c r="I127" s="123"/>
      <c r="L127" s="179"/>
      <c r="M127" s="180"/>
      <c r="R127" s="81"/>
      <c r="S127" s="212"/>
      <c r="U127" s="201"/>
      <c r="W127" s="201"/>
      <c r="X127" s="205"/>
      <c r="AA127" s="70"/>
      <c r="AG127" s="206"/>
      <c r="AQ127" s="99"/>
      <c r="AT127" s="70"/>
      <c r="AY127" s="81"/>
      <c r="AZ127" s="96"/>
      <c r="BA127" s="70"/>
      <c r="BB127" s="70"/>
      <c r="BC127" s="72"/>
      <c r="BF127" s="70"/>
      <c r="BL127" s="183"/>
      <c r="BM127" s="184"/>
      <c r="BN127" s="185"/>
      <c r="BO127" s="185"/>
      <c r="BP127" s="185"/>
      <c r="BQ127" s="185"/>
      <c r="BR127" s="184"/>
      <c r="BS127" s="186"/>
      <c r="BT127" s="186"/>
      <c r="BU127" s="186"/>
      <c r="BV127" s="187"/>
      <c r="BW127" s="119"/>
      <c r="CD127" s="326"/>
      <c r="CH127" s="329"/>
    </row>
    <row r="128" spans="2:86" x14ac:dyDescent="0.8">
      <c r="F128" s="189"/>
      <c r="H128" s="189"/>
      <c r="J128" s="190"/>
      <c r="K128" s="94"/>
      <c r="L128" s="179"/>
      <c r="M128" s="180"/>
      <c r="N128" s="192"/>
      <c r="P128" s="192"/>
      <c r="R128" s="81"/>
      <c r="S128" s="70"/>
      <c r="T128" s="181"/>
      <c r="U128" s="182"/>
      <c r="V128" s="190"/>
      <c r="W128" s="182"/>
      <c r="X128" s="191"/>
      <c r="Y128" s="182"/>
      <c r="AA128" s="198"/>
      <c r="AG128" s="206"/>
      <c r="AL128" s="101"/>
      <c r="AN128" s="102"/>
      <c r="AQ128" s="99"/>
      <c r="AT128" s="70"/>
      <c r="AY128" s="81"/>
      <c r="AZ128" s="96"/>
      <c r="BA128" s="70"/>
      <c r="BB128" s="70"/>
      <c r="BC128" s="72"/>
      <c r="BF128" s="70"/>
      <c r="BL128" s="183"/>
      <c r="BM128" s="184"/>
      <c r="BN128" s="185"/>
      <c r="BO128" s="185"/>
      <c r="BP128" s="185"/>
      <c r="BQ128" s="185"/>
      <c r="BR128" s="184"/>
      <c r="BS128" s="186"/>
      <c r="BT128" s="186"/>
      <c r="BU128" s="186"/>
      <c r="BV128" s="187"/>
      <c r="BW128" s="119"/>
      <c r="CD128" s="326"/>
      <c r="CH128" s="329"/>
    </row>
    <row r="129" spans="5:86" x14ac:dyDescent="0.8">
      <c r="F129" s="189"/>
      <c r="H129" s="176"/>
      <c r="J129" s="190"/>
      <c r="K129" s="94"/>
      <c r="L129" s="179"/>
      <c r="M129" s="180"/>
      <c r="N129" s="192"/>
      <c r="P129" s="192"/>
      <c r="R129" s="81"/>
      <c r="S129" s="70"/>
      <c r="T129" s="181"/>
      <c r="U129" s="182"/>
      <c r="V129" s="190"/>
      <c r="W129" s="182"/>
      <c r="X129" s="205"/>
      <c r="AA129" s="198"/>
      <c r="AG129" s="206"/>
      <c r="AQ129" s="99"/>
      <c r="AT129" s="70"/>
      <c r="AY129" s="81"/>
      <c r="AZ129" s="96"/>
      <c r="BA129" s="70"/>
      <c r="BB129" s="70"/>
      <c r="BC129" s="72"/>
      <c r="BF129" s="70"/>
      <c r="BL129" s="183"/>
      <c r="BM129" s="184"/>
      <c r="BN129" s="185"/>
      <c r="BO129" s="185"/>
      <c r="BP129" s="185"/>
      <c r="BQ129" s="185"/>
      <c r="BR129" s="184"/>
      <c r="BS129" s="186"/>
      <c r="BT129" s="186"/>
      <c r="BU129" s="186"/>
      <c r="BV129" s="187"/>
      <c r="BW129" s="119"/>
      <c r="CD129" s="326"/>
      <c r="CH129" s="329"/>
    </row>
    <row r="130" spans="5:86" x14ac:dyDescent="0.8">
      <c r="F130" s="189"/>
      <c r="H130" s="189"/>
      <c r="J130" s="190"/>
      <c r="K130" s="94"/>
      <c r="L130" s="179"/>
      <c r="M130" s="180"/>
      <c r="N130" s="192"/>
      <c r="P130" s="192"/>
      <c r="R130" s="81"/>
      <c r="S130" s="70"/>
      <c r="T130" s="181"/>
      <c r="U130" s="182"/>
      <c r="V130" s="190"/>
      <c r="W130" s="182"/>
      <c r="X130" s="191"/>
      <c r="Y130" s="182"/>
      <c r="AD130" s="190"/>
      <c r="AE130" s="182"/>
      <c r="AH130" s="190"/>
      <c r="AJ130" s="190"/>
      <c r="AK130" s="182"/>
      <c r="AL130" s="100"/>
      <c r="AQ130" s="99"/>
      <c r="AT130" s="70"/>
      <c r="AY130" s="81"/>
      <c r="AZ130" s="96"/>
      <c r="BA130" s="70"/>
      <c r="BB130" s="70"/>
      <c r="BC130" s="72"/>
      <c r="BF130" s="70"/>
      <c r="BL130" s="183"/>
      <c r="BM130" s="184"/>
      <c r="BN130" s="185"/>
      <c r="BO130" s="185"/>
      <c r="BP130" s="185"/>
      <c r="BQ130" s="185"/>
      <c r="BR130" s="184"/>
      <c r="BS130" s="186"/>
      <c r="BT130" s="186"/>
      <c r="BU130" s="186"/>
      <c r="BV130" s="187"/>
      <c r="BW130" s="119"/>
      <c r="CD130" s="326"/>
    </row>
    <row r="131" spans="5:86" x14ac:dyDescent="0.8">
      <c r="F131" s="176"/>
      <c r="H131" s="189"/>
      <c r="J131" s="190"/>
      <c r="K131" s="94"/>
      <c r="N131" s="192"/>
      <c r="P131" s="192"/>
      <c r="R131" s="81"/>
      <c r="S131" s="70"/>
      <c r="T131" s="190"/>
      <c r="U131" s="182"/>
      <c r="V131" s="190"/>
      <c r="W131" s="182"/>
      <c r="AD131" s="177"/>
      <c r="AE131" s="182"/>
      <c r="AN131" s="102"/>
      <c r="AQ131" s="99"/>
      <c r="AT131" s="70"/>
      <c r="AY131" s="81"/>
      <c r="AZ131" s="96"/>
      <c r="BA131" s="70"/>
      <c r="BB131" s="70"/>
      <c r="BC131" s="72"/>
      <c r="BF131" s="70"/>
      <c r="BL131" s="183"/>
      <c r="BM131" s="184"/>
      <c r="BN131" s="185"/>
      <c r="BO131" s="185"/>
      <c r="BP131" s="185"/>
      <c r="BQ131" s="185"/>
      <c r="BR131" s="184"/>
      <c r="BS131" s="186"/>
      <c r="BT131" s="186"/>
      <c r="BU131" s="186"/>
      <c r="BV131" s="187"/>
      <c r="BW131" s="119"/>
      <c r="CD131" s="326"/>
    </row>
    <row r="132" spans="5:86" x14ac:dyDescent="0.8">
      <c r="F132" s="189"/>
      <c r="H132" s="176"/>
      <c r="J132" s="190"/>
      <c r="K132" s="94"/>
      <c r="N132" s="192"/>
      <c r="P132" s="192"/>
      <c r="R132" s="81"/>
      <c r="S132" s="70"/>
      <c r="T132" s="190"/>
      <c r="U132" s="182"/>
      <c r="V132" s="190"/>
      <c r="W132" s="182"/>
      <c r="AD132" s="190"/>
      <c r="AE132" s="182"/>
      <c r="AJ132" s="190"/>
      <c r="AK132" s="182"/>
      <c r="AQ132" s="99"/>
      <c r="AT132" s="70"/>
      <c r="AY132" s="81"/>
      <c r="AZ132" s="96"/>
      <c r="BA132" s="70"/>
      <c r="BB132" s="70"/>
      <c r="BC132" s="72"/>
      <c r="BF132" s="70"/>
      <c r="BL132" s="183"/>
      <c r="BM132" s="184"/>
      <c r="BN132" s="185"/>
      <c r="BO132" s="185"/>
      <c r="BP132" s="185"/>
      <c r="BQ132" s="185"/>
      <c r="BR132" s="184"/>
      <c r="BS132" s="186"/>
      <c r="BT132" s="186"/>
      <c r="BU132" s="186"/>
      <c r="BV132" s="187"/>
      <c r="BW132" s="119"/>
      <c r="CD132" s="326"/>
      <c r="CH132" s="329"/>
    </row>
    <row r="133" spans="5:86" x14ac:dyDescent="0.8">
      <c r="F133" s="189"/>
      <c r="H133" s="176"/>
      <c r="J133" s="204"/>
      <c r="K133" s="94"/>
      <c r="N133" s="151"/>
      <c r="O133" s="82"/>
      <c r="P133" s="192"/>
      <c r="Q133" s="83"/>
      <c r="R133" s="81"/>
      <c r="S133" s="70"/>
      <c r="T133" s="213"/>
      <c r="U133" s="182"/>
      <c r="V133" s="213"/>
      <c r="W133" s="182"/>
      <c r="X133" s="197"/>
      <c r="Y133" s="198"/>
      <c r="AA133" s="198"/>
      <c r="AD133" s="213"/>
      <c r="AE133" s="182"/>
      <c r="AF133" s="103"/>
      <c r="AH133" s="103"/>
      <c r="AJ133" s="205"/>
      <c r="AN133" s="102"/>
      <c r="AP133" s="199"/>
      <c r="AQ133" s="99"/>
      <c r="AT133" s="70"/>
      <c r="BB133" s="70"/>
      <c r="BC133" s="72"/>
      <c r="BF133" s="70"/>
      <c r="BL133" s="183"/>
      <c r="BM133" s="184"/>
      <c r="BN133" s="185"/>
      <c r="BO133" s="185"/>
      <c r="BP133" s="185"/>
      <c r="BQ133" s="185"/>
      <c r="BR133" s="184"/>
      <c r="BS133" s="186"/>
      <c r="BT133" s="186"/>
      <c r="BU133" s="186"/>
      <c r="BV133" s="187"/>
      <c r="BW133" s="119"/>
      <c r="CD133" s="326"/>
      <c r="CH133" s="329"/>
    </row>
    <row r="134" spans="5:86" x14ac:dyDescent="0.8">
      <c r="F134" s="176"/>
      <c r="H134" s="189"/>
      <c r="J134" s="177"/>
      <c r="K134" s="94"/>
      <c r="N134" s="178"/>
      <c r="P134" s="192"/>
      <c r="R134" s="81"/>
      <c r="S134" s="70"/>
      <c r="T134" s="177"/>
      <c r="U134" s="182"/>
      <c r="V134" s="177"/>
      <c r="W134" s="182"/>
      <c r="X134" s="81"/>
      <c r="Y134" s="70"/>
      <c r="Z134" s="81"/>
      <c r="AA134" s="70"/>
      <c r="AD134" s="177"/>
      <c r="AE134" s="182"/>
      <c r="AG134" s="182"/>
      <c r="AJ134" s="177"/>
      <c r="AK134" s="182"/>
      <c r="AM134" s="96"/>
      <c r="AO134" s="70"/>
      <c r="AQ134" s="99"/>
      <c r="AT134" s="70"/>
      <c r="BC134" s="72"/>
      <c r="BF134" s="70"/>
      <c r="BL134" s="183"/>
      <c r="BM134" s="184"/>
      <c r="BN134" s="185"/>
      <c r="BO134" s="185"/>
      <c r="BP134" s="185"/>
      <c r="BQ134" s="185"/>
      <c r="BR134" s="184"/>
      <c r="BS134" s="186"/>
      <c r="BT134" s="186"/>
      <c r="BU134" s="186"/>
      <c r="BV134" s="187"/>
      <c r="BW134" s="119"/>
      <c r="CD134" s="326"/>
      <c r="CH134" s="329"/>
    </row>
    <row r="135" spans="5:86" x14ac:dyDescent="0.8">
      <c r="F135" s="189"/>
      <c r="H135" s="176"/>
      <c r="J135" s="177"/>
      <c r="K135" s="94"/>
      <c r="N135" s="178"/>
      <c r="P135" s="192"/>
      <c r="R135" s="81"/>
      <c r="S135" s="70"/>
      <c r="T135" s="177"/>
      <c r="U135" s="182"/>
      <c r="V135" s="190"/>
      <c r="W135" s="182"/>
      <c r="X135" s="81"/>
      <c r="Y135" s="70"/>
      <c r="Z135" s="81"/>
      <c r="AA135" s="70"/>
      <c r="AD135" s="190"/>
      <c r="AE135" s="182"/>
      <c r="AF135" s="177"/>
      <c r="AG135" s="182"/>
      <c r="AJ135" s="190"/>
      <c r="AK135" s="182"/>
      <c r="AL135" s="101"/>
      <c r="AN135" s="102"/>
      <c r="AQ135" s="99"/>
      <c r="AT135" s="70"/>
      <c r="BC135" s="72"/>
      <c r="BF135" s="70"/>
      <c r="BL135" s="183"/>
      <c r="BM135" s="184"/>
      <c r="BN135" s="185"/>
      <c r="BO135" s="185"/>
      <c r="BP135" s="185"/>
      <c r="BQ135" s="185"/>
      <c r="BR135" s="184"/>
      <c r="BS135" s="186"/>
      <c r="BT135" s="186"/>
      <c r="BU135" s="186"/>
      <c r="BV135" s="187"/>
      <c r="BW135" s="119"/>
      <c r="CD135" s="326"/>
      <c r="CH135" s="329"/>
    </row>
    <row r="136" spans="5:86" x14ac:dyDescent="0.8">
      <c r="F136" s="176"/>
      <c r="H136" s="176"/>
      <c r="J136" s="177"/>
      <c r="K136" s="94"/>
      <c r="N136" s="178"/>
      <c r="P136" s="192"/>
      <c r="R136" s="81"/>
      <c r="S136" s="70"/>
      <c r="T136" s="177"/>
      <c r="U136" s="182"/>
      <c r="V136" s="177"/>
      <c r="W136" s="182"/>
      <c r="X136" s="81"/>
      <c r="Y136" s="70"/>
      <c r="Z136" s="81"/>
      <c r="AA136" s="70"/>
      <c r="AD136" s="177"/>
      <c r="AE136" s="182"/>
      <c r="AF136" s="177"/>
      <c r="AG136" s="182"/>
      <c r="AM136" s="96"/>
      <c r="AO136" s="70"/>
      <c r="AQ136" s="99"/>
      <c r="AT136" s="70"/>
      <c r="BC136" s="72"/>
      <c r="BF136" s="70"/>
      <c r="BL136" s="183"/>
      <c r="BM136" s="184"/>
      <c r="BN136" s="185"/>
      <c r="BO136" s="185"/>
      <c r="BP136" s="185"/>
      <c r="BQ136" s="185"/>
      <c r="BR136" s="184"/>
      <c r="BS136" s="186"/>
      <c r="BT136" s="186"/>
      <c r="BU136" s="186"/>
      <c r="BV136" s="187"/>
      <c r="BW136" s="119"/>
      <c r="CD136" s="326"/>
      <c r="CH136" s="329"/>
    </row>
    <row r="137" spans="5:86" x14ac:dyDescent="0.8">
      <c r="F137" s="189"/>
      <c r="H137" s="189"/>
      <c r="J137" s="177"/>
      <c r="K137" s="94"/>
      <c r="L137" s="179"/>
      <c r="M137" s="180"/>
      <c r="N137" s="178"/>
      <c r="P137" s="192"/>
      <c r="R137" s="81"/>
      <c r="S137" s="70"/>
      <c r="T137" s="200"/>
      <c r="U137" s="182"/>
      <c r="V137" s="177"/>
      <c r="W137" s="182"/>
      <c r="X137" s="191"/>
      <c r="Y137" s="182"/>
      <c r="AF137" s="177"/>
      <c r="AG137" s="182"/>
      <c r="AL137" s="100"/>
      <c r="AQ137" s="99"/>
      <c r="AT137" s="70"/>
      <c r="AY137" s="81"/>
      <c r="AZ137" s="96"/>
      <c r="BA137" s="70"/>
      <c r="BB137" s="70"/>
      <c r="BC137" s="72"/>
      <c r="BF137" s="70"/>
      <c r="BL137" s="183"/>
      <c r="BM137" s="184"/>
      <c r="BN137" s="185"/>
      <c r="BO137" s="185"/>
      <c r="BP137" s="185"/>
      <c r="BQ137" s="185"/>
      <c r="BR137" s="184"/>
      <c r="BS137" s="186"/>
      <c r="BT137" s="186"/>
      <c r="BU137" s="186"/>
      <c r="BV137" s="187"/>
      <c r="BW137" s="119"/>
      <c r="CD137" s="326"/>
      <c r="CH137" s="329"/>
    </row>
    <row r="138" spans="5:86" x14ac:dyDescent="0.8">
      <c r="F138" s="189"/>
      <c r="H138" s="176"/>
      <c r="J138" s="190"/>
      <c r="K138" s="94"/>
      <c r="L138" s="179"/>
      <c r="M138" s="180"/>
      <c r="N138" s="192"/>
      <c r="P138" s="192"/>
      <c r="R138" s="81"/>
      <c r="S138" s="70"/>
      <c r="T138" s="181"/>
      <c r="U138" s="182"/>
      <c r="V138" s="190"/>
      <c r="W138" s="182"/>
      <c r="X138" s="191"/>
      <c r="Y138" s="182"/>
      <c r="AD138" s="190"/>
      <c r="AE138" s="182"/>
      <c r="AL138" s="100"/>
      <c r="AQ138" s="99"/>
      <c r="AT138" s="70"/>
      <c r="AY138" s="81"/>
      <c r="AZ138" s="96"/>
      <c r="BA138" s="70"/>
      <c r="BB138" s="70"/>
      <c r="BC138" s="72"/>
      <c r="BF138" s="70"/>
      <c r="BL138" s="183"/>
      <c r="BM138" s="184"/>
      <c r="BN138" s="185"/>
      <c r="BO138" s="185"/>
      <c r="BP138" s="185"/>
      <c r="BQ138" s="185"/>
      <c r="BR138" s="184"/>
      <c r="BS138" s="186"/>
      <c r="BT138" s="186"/>
      <c r="BU138" s="186"/>
      <c r="BV138" s="187"/>
      <c r="BW138" s="119"/>
      <c r="CD138" s="326"/>
      <c r="CH138" s="329"/>
    </row>
    <row r="139" spans="5:86" x14ac:dyDescent="0.8">
      <c r="F139" s="176"/>
      <c r="H139" s="176"/>
      <c r="J139" s="177"/>
      <c r="K139" s="94"/>
      <c r="N139" s="192"/>
      <c r="P139" s="192"/>
      <c r="R139" s="81"/>
      <c r="S139" s="70"/>
      <c r="T139" s="177"/>
      <c r="U139" s="182"/>
      <c r="V139" s="177"/>
      <c r="W139" s="182"/>
      <c r="X139" s="81"/>
      <c r="Y139" s="70"/>
      <c r="Z139" s="81"/>
      <c r="AA139" s="70"/>
      <c r="AD139" s="177"/>
      <c r="AE139" s="182"/>
      <c r="AH139" s="177"/>
      <c r="AJ139" s="190"/>
      <c r="AK139" s="182"/>
      <c r="AM139" s="96"/>
      <c r="AO139" s="70"/>
      <c r="AQ139" s="99"/>
      <c r="AT139" s="70"/>
      <c r="BC139" s="72"/>
      <c r="BF139" s="70"/>
      <c r="BL139" s="183"/>
      <c r="BM139" s="184"/>
      <c r="BN139" s="185"/>
      <c r="BO139" s="185"/>
      <c r="BP139" s="185"/>
      <c r="BQ139" s="185"/>
      <c r="BR139" s="184"/>
      <c r="BS139" s="186"/>
      <c r="BT139" s="186"/>
      <c r="BU139" s="186"/>
      <c r="BV139" s="187"/>
      <c r="BW139" s="119"/>
      <c r="CD139" s="326"/>
      <c r="CH139" s="329"/>
    </row>
    <row r="140" spans="5:86" x14ac:dyDescent="0.8">
      <c r="F140" s="176"/>
      <c r="H140" s="176"/>
      <c r="J140" s="177"/>
      <c r="K140" s="94"/>
      <c r="L140" s="179"/>
      <c r="M140" s="180"/>
      <c r="N140" s="178"/>
      <c r="P140" s="192"/>
      <c r="R140" s="81"/>
      <c r="S140" s="70"/>
      <c r="T140" s="200"/>
      <c r="U140" s="182"/>
      <c r="V140" s="190"/>
      <c r="W140" s="182"/>
      <c r="X140" s="191"/>
      <c r="Y140" s="182"/>
      <c r="AF140" s="177"/>
      <c r="AG140" s="182"/>
      <c r="AJ140" s="177"/>
      <c r="AK140" s="182"/>
      <c r="AL140" s="101"/>
      <c r="AN140" s="102"/>
      <c r="AQ140" s="99"/>
      <c r="AT140" s="70"/>
      <c r="AY140" s="81"/>
      <c r="AZ140" s="96"/>
      <c r="BA140" s="70"/>
      <c r="BB140" s="70"/>
      <c r="BC140" s="72"/>
      <c r="BF140" s="70"/>
      <c r="BL140" s="183"/>
      <c r="BM140" s="184"/>
      <c r="BN140" s="185"/>
      <c r="BO140" s="185"/>
      <c r="BP140" s="185"/>
      <c r="BQ140" s="185"/>
      <c r="BR140" s="184"/>
      <c r="BS140" s="186"/>
      <c r="BT140" s="186"/>
      <c r="BU140" s="186"/>
      <c r="BV140" s="187"/>
      <c r="BW140" s="119"/>
      <c r="CD140" s="326"/>
      <c r="CH140" s="329"/>
    </row>
    <row r="141" spans="5:86" x14ac:dyDescent="0.8">
      <c r="F141" s="176"/>
      <c r="H141" s="189"/>
      <c r="J141" s="177"/>
      <c r="K141" s="94"/>
      <c r="L141" s="179"/>
      <c r="M141" s="180"/>
      <c r="N141" s="178"/>
      <c r="P141" s="192"/>
      <c r="R141" s="81"/>
      <c r="S141" s="70"/>
      <c r="T141" s="181"/>
      <c r="U141" s="182"/>
      <c r="V141" s="190"/>
      <c r="W141" s="182"/>
      <c r="X141" s="191"/>
      <c r="Y141" s="182"/>
      <c r="AD141" s="177"/>
      <c r="AE141" s="182"/>
      <c r="AF141" s="177"/>
      <c r="AG141" s="182"/>
      <c r="AL141" s="101"/>
      <c r="AN141" s="102"/>
      <c r="AQ141" s="99"/>
      <c r="AT141" s="70"/>
      <c r="AY141" s="81"/>
      <c r="AZ141" s="96"/>
      <c r="BA141" s="70"/>
      <c r="BB141" s="70"/>
      <c r="BC141" s="72"/>
      <c r="BF141" s="70"/>
      <c r="BL141" s="183"/>
      <c r="BM141" s="184"/>
      <c r="BN141" s="185"/>
      <c r="BO141" s="185"/>
      <c r="BP141" s="185"/>
      <c r="BQ141" s="185"/>
      <c r="BR141" s="184"/>
      <c r="BS141" s="186"/>
      <c r="BT141" s="186"/>
      <c r="BU141" s="186"/>
      <c r="BV141" s="187"/>
      <c r="BW141" s="119"/>
      <c r="CD141" s="326"/>
      <c r="CH141" s="329"/>
    </row>
    <row r="142" spans="5:86" x14ac:dyDescent="0.8">
      <c r="F142" s="189"/>
      <c r="H142" s="189"/>
      <c r="J142" s="177"/>
      <c r="K142" s="94"/>
      <c r="L142" s="179"/>
      <c r="M142" s="180"/>
      <c r="N142" s="178"/>
      <c r="P142" s="192"/>
      <c r="R142" s="81"/>
      <c r="S142" s="70"/>
      <c r="T142" s="200"/>
      <c r="U142" s="182"/>
      <c r="V142" s="190"/>
      <c r="W142" s="182"/>
      <c r="X142" s="191"/>
      <c r="Y142" s="182"/>
      <c r="AF142" s="177"/>
      <c r="AG142" s="182"/>
      <c r="AH142" s="202"/>
      <c r="AJ142" s="202"/>
      <c r="AL142" s="100"/>
      <c r="AQ142" s="99"/>
      <c r="AT142" s="70"/>
      <c r="AY142" s="81"/>
      <c r="AZ142" s="96"/>
      <c r="BA142" s="70"/>
      <c r="BB142" s="70"/>
      <c r="BC142" s="72"/>
      <c r="BF142" s="70"/>
      <c r="BL142" s="183"/>
      <c r="BM142" s="184"/>
      <c r="BN142" s="185"/>
      <c r="BO142" s="185"/>
      <c r="BP142" s="185"/>
      <c r="BQ142" s="185"/>
      <c r="BR142" s="184"/>
      <c r="BS142" s="186"/>
      <c r="BT142" s="186"/>
      <c r="BU142" s="186"/>
      <c r="BV142" s="187"/>
      <c r="BW142" s="119"/>
      <c r="CD142" s="326"/>
      <c r="CH142" s="329"/>
    </row>
    <row r="143" spans="5:86" x14ac:dyDescent="0.8">
      <c r="F143" s="176"/>
      <c r="H143" s="176"/>
      <c r="J143" s="177"/>
      <c r="L143" s="179"/>
      <c r="M143" s="180"/>
      <c r="N143" s="178"/>
      <c r="P143" s="151"/>
      <c r="R143" s="81"/>
      <c r="S143" s="212"/>
      <c r="T143" s="202"/>
      <c r="U143" s="201"/>
      <c r="V143" s="190"/>
      <c r="W143" s="201"/>
      <c r="X143" s="191"/>
      <c r="Y143" s="182"/>
      <c r="AE143" s="206"/>
      <c r="AF143" s="177"/>
      <c r="AG143" s="182"/>
      <c r="AJ143" s="202"/>
      <c r="AN143" s="102"/>
      <c r="AQ143" s="99"/>
      <c r="AT143" s="70"/>
      <c r="AY143" s="81"/>
      <c r="AZ143" s="96"/>
      <c r="BA143" s="70"/>
      <c r="BB143" s="70"/>
      <c r="BC143" s="72"/>
      <c r="BF143" s="70"/>
      <c r="BL143" s="183"/>
      <c r="BM143" s="184"/>
      <c r="BN143" s="185"/>
      <c r="BO143" s="185"/>
      <c r="BP143" s="185"/>
      <c r="BQ143" s="185"/>
      <c r="BR143" s="184"/>
      <c r="BS143" s="186"/>
      <c r="BT143" s="186"/>
      <c r="BU143" s="186"/>
      <c r="BV143" s="187"/>
      <c r="BW143" s="119"/>
      <c r="CD143" s="326"/>
      <c r="CH143" s="329"/>
    </row>
    <row r="144" spans="5:86" x14ac:dyDescent="0.8">
      <c r="E144" s="123"/>
      <c r="F144" s="176"/>
      <c r="H144" s="192"/>
      <c r="I144" s="123"/>
      <c r="J144" s="177"/>
      <c r="L144" s="179"/>
      <c r="M144" s="180"/>
      <c r="P144" s="151"/>
      <c r="R144" s="81"/>
      <c r="S144" s="212"/>
      <c r="T144" s="202"/>
      <c r="U144" s="201"/>
      <c r="V144" s="190"/>
      <c r="W144" s="201"/>
      <c r="X144" s="191"/>
      <c r="Y144" s="182"/>
      <c r="AE144" s="206"/>
      <c r="AG144" s="182"/>
      <c r="AL144" s="101"/>
      <c r="AN144" s="102"/>
      <c r="AQ144" s="99"/>
      <c r="AT144" s="70"/>
      <c r="AY144" s="81"/>
      <c r="AZ144" s="96"/>
      <c r="BA144" s="70"/>
      <c r="BB144" s="70"/>
      <c r="BC144" s="72"/>
      <c r="BF144" s="70"/>
      <c r="BL144" s="183"/>
      <c r="BM144" s="184"/>
      <c r="BN144" s="185"/>
      <c r="BO144" s="185"/>
      <c r="BP144" s="185"/>
      <c r="BQ144" s="185"/>
      <c r="BR144" s="184"/>
      <c r="BS144" s="186"/>
      <c r="BT144" s="186"/>
      <c r="BU144" s="186"/>
      <c r="BV144" s="187"/>
      <c r="BW144" s="119"/>
      <c r="CD144" s="326"/>
    </row>
    <row r="145" spans="2:86" x14ac:dyDescent="0.8">
      <c r="E145" s="123"/>
      <c r="F145" s="176"/>
      <c r="H145" s="192"/>
      <c r="I145" s="123"/>
      <c r="J145" s="190"/>
      <c r="L145" s="179"/>
      <c r="M145" s="180"/>
      <c r="N145" s="192"/>
      <c r="P145" s="151"/>
      <c r="R145" s="81"/>
      <c r="S145" s="212"/>
      <c r="T145" s="202"/>
      <c r="U145" s="182"/>
      <c r="V145" s="200"/>
      <c r="W145" s="182"/>
      <c r="X145" s="197"/>
      <c r="Y145" s="201"/>
      <c r="AA145" s="198"/>
      <c r="AD145" s="202"/>
      <c r="AF145" s="177"/>
      <c r="AG145" s="182"/>
      <c r="AJ145" s="202"/>
      <c r="AL145" s="100"/>
      <c r="AQ145" s="99"/>
      <c r="AT145" s="70"/>
      <c r="AY145" s="81"/>
      <c r="AZ145" s="96"/>
      <c r="BA145" s="70"/>
      <c r="BB145" s="70"/>
      <c r="BC145" s="72"/>
      <c r="BF145" s="70"/>
      <c r="BL145" s="183"/>
      <c r="BM145" s="184"/>
      <c r="BN145" s="185"/>
      <c r="BO145" s="185"/>
      <c r="BP145" s="185"/>
      <c r="BQ145" s="185"/>
      <c r="BR145" s="184"/>
      <c r="BS145" s="186"/>
      <c r="BT145" s="186"/>
      <c r="BU145" s="186"/>
      <c r="BV145" s="187"/>
      <c r="BW145" s="119"/>
      <c r="CD145" s="326"/>
    </row>
    <row r="146" spans="2:86" x14ac:dyDescent="0.8">
      <c r="E146" s="123"/>
      <c r="F146" s="189"/>
      <c r="H146" s="151"/>
      <c r="I146" s="123"/>
      <c r="J146" s="177"/>
      <c r="N146" s="178"/>
      <c r="P146" s="151"/>
      <c r="R146" s="81"/>
      <c r="S146" s="212"/>
      <c r="T146" s="177"/>
      <c r="U146" s="182"/>
      <c r="V146" s="177"/>
      <c r="W146" s="182"/>
      <c r="X146" s="81"/>
      <c r="Y146" s="70"/>
      <c r="Z146" s="81"/>
      <c r="AA146" s="70"/>
      <c r="AF146" s="177"/>
      <c r="AG146" s="182"/>
      <c r="AN146" s="102"/>
      <c r="AQ146" s="99"/>
      <c r="AT146" s="70"/>
      <c r="BC146" s="72"/>
      <c r="BF146" s="70"/>
      <c r="BL146" s="183"/>
      <c r="BM146" s="184"/>
      <c r="BN146" s="185"/>
      <c r="BO146" s="185"/>
      <c r="BP146" s="185"/>
      <c r="BQ146" s="185"/>
      <c r="BR146" s="184"/>
      <c r="BS146" s="186"/>
      <c r="BT146" s="186"/>
      <c r="BU146" s="186"/>
      <c r="BV146" s="187"/>
      <c r="BW146" s="119"/>
      <c r="CD146" s="326"/>
    </row>
    <row r="147" spans="2:86" x14ac:dyDescent="0.8">
      <c r="B147" s="70"/>
      <c r="F147" s="102"/>
      <c r="G147" s="123"/>
      <c r="H147" s="151"/>
      <c r="I147" s="123"/>
      <c r="R147" s="81"/>
      <c r="S147" s="212"/>
      <c r="U147" s="201"/>
      <c r="W147" s="182"/>
      <c r="X147" s="202"/>
      <c r="Y147" s="70"/>
      <c r="Z147" s="81"/>
      <c r="AA147" s="206"/>
      <c r="AG147" s="206"/>
      <c r="AI147" s="206"/>
      <c r="AM147" s="96"/>
      <c r="AO147" s="70"/>
      <c r="AQ147" s="99"/>
      <c r="AT147" s="70"/>
      <c r="BC147" s="72"/>
      <c r="BF147" s="70"/>
      <c r="BL147" s="183"/>
      <c r="BM147" s="184"/>
      <c r="BN147" s="185"/>
      <c r="BO147" s="185"/>
      <c r="BP147" s="185"/>
      <c r="BQ147" s="185"/>
      <c r="BR147" s="184"/>
      <c r="BS147" s="186"/>
      <c r="BT147" s="186"/>
      <c r="BU147" s="186"/>
      <c r="BV147" s="187"/>
      <c r="BW147" s="119"/>
      <c r="CD147" s="326"/>
    </row>
    <row r="148" spans="2:86" x14ac:dyDescent="0.8">
      <c r="B148" s="70"/>
      <c r="F148" s="102"/>
      <c r="G148" s="123"/>
      <c r="H148" s="151"/>
      <c r="I148" s="123"/>
      <c r="L148" s="179"/>
      <c r="M148" s="180"/>
      <c r="R148" s="81"/>
      <c r="S148" s="212"/>
      <c r="T148" s="202"/>
      <c r="U148" s="182"/>
      <c r="W148" s="182"/>
      <c r="X148" s="191"/>
      <c r="Y148" s="182"/>
      <c r="AL148" s="101"/>
      <c r="AN148" s="102"/>
      <c r="AQ148" s="99"/>
      <c r="AT148" s="70"/>
      <c r="AY148" s="81"/>
      <c r="AZ148" s="96"/>
      <c r="BA148" s="70"/>
      <c r="BB148" s="70"/>
      <c r="BC148" s="72"/>
      <c r="BF148" s="70"/>
      <c r="BL148" s="183"/>
      <c r="BM148" s="184"/>
      <c r="BN148" s="185"/>
      <c r="BO148" s="185"/>
      <c r="BP148" s="185"/>
      <c r="BQ148" s="185"/>
      <c r="BR148" s="184"/>
      <c r="BS148" s="186"/>
      <c r="BT148" s="186"/>
      <c r="BU148" s="186"/>
      <c r="BV148" s="187"/>
      <c r="BW148" s="119"/>
      <c r="CD148" s="326"/>
    </row>
    <row r="149" spans="2:86" x14ac:dyDescent="0.8">
      <c r="F149" s="176"/>
      <c r="H149" s="189"/>
      <c r="J149" s="190"/>
      <c r="K149" s="94"/>
      <c r="L149" s="179"/>
      <c r="M149" s="180"/>
      <c r="N149" s="192"/>
      <c r="P149" s="192"/>
      <c r="R149" s="81"/>
      <c r="S149" s="70"/>
      <c r="T149" s="200"/>
      <c r="U149" s="182"/>
      <c r="V149" s="177"/>
      <c r="W149" s="182"/>
      <c r="X149" s="191"/>
      <c r="Y149" s="182"/>
      <c r="AA149" s="198"/>
      <c r="AG149" s="206"/>
      <c r="AL149" s="101"/>
      <c r="AN149" s="102"/>
      <c r="AQ149" s="99"/>
      <c r="AT149" s="70"/>
      <c r="AY149" s="81"/>
      <c r="AZ149" s="96"/>
      <c r="BA149" s="70"/>
      <c r="BB149" s="70"/>
      <c r="BC149" s="72"/>
      <c r="BF149" s="70"/>
      <c r="BL149" s="183"/>
      <c r="BM149" s="184"/>
      <c r="BN149" s="185"/>
      <c r="BO149" s="185"/>
      <c r="BP149" s="185"/>
      <c r="BQ149" s="185"/>
      <c r="BR149" s="184"/>
      <c r="BS149" s="186"/>
      <c r="BT149" s="186"/>
      <c r="BU149" s="186"/>
      <c r="BV149" s="187"/>
      <c r="BW149" s="119"/>
      <c r="CD149" s="326"/>
    </row>
    <row r="150" spans="2:86" x14ac:dyDescent="0.8">
      <c r="F150" s="176"/>
      <c r="H150" s="176"/>
      <c r="J150" s="177"/>
      <c r="K150" s="94"/>
      <c r="L150" s="179"/>
      <c r="M150" s="180"/>
      <c r="N150" s="192"/>
      <c r="P150" s="192"/>
      <c r="R150" s="81"/>
      <c r="S150" s="70"/>
      <c r="T150" s="200"/>
      <c r="U150" s="182"/>
      <c r="V150" s="177"/>
      <c r="W150" s="182"/>
      <c r="X150" s="205"/>
      <c r="AA150" s="198"/>
      <c r="AG150" s="206"/>
      <c r="AQ150" s="99"/>
      <c r="AT150" s="70"/>
      <c r="AY150" s="81"/>
      <c r="AZ150" s="96"/>
      <c r="BA150" s="70"/>
      <c r="BB150" s="70"/>
      <c r="BC150" s="72"/>
      <c r="BF150" s="70"/>
      <c r="BL150" s="183"/>
      <c r="BM150" s="184"/>
      <c r="BN150" s="185"/>
      <c r="BO150" s="185"/>
      <c r="BP150" s="185"/>
      <c r="BQ150" s="185"/>
      <c r="BR150" s="184"/>
      <c r="BS150" s="186"/>
      <c r="BT150" s="186"/>
      <c r="BU150" s="186"/>
      <c r="BV150" s="187"/>
      <c r="BW150" s="119"/>
      <c r="CD150" s="326"/>
      <c r="CH150" s="329"/>
    </row>
    <row r="151" spans="2:86" x14ac:dyDescent="0.8">
      <c r="F151" s="189"/>
      <c r="H151" s="176"/>
      <c r="J151" s="190"/>
      <c r="K151" s="94"/>
      <c r="L151" s="179"/>
      <c r="M151" s="180"/>
      <c r="N151" s="192"/>
      <c r="P151" s="192"/>
      <c r="R151" s="81"/>
      <c r="S151" s="70"/>
      <c r="T151" s="181"/>
      <c r="U151" s="182"/>
      <c r="V151" s="190"/>
      <c r="W151" s="182"/>
      <c r="X151" s="191"/>
      <c r="Y151" s="182"/>
      <c r="AL151" s="100"/>
      <c r="AQ151" s="99"/>
      <c r="AT151" s="70"/>
      <c r="AY151" s="81"/>
      <c r="AZ151" s="96"/>
      <c r="BA151" s="70"/>
      <c r="BB151" s="70"/>
      <c r="BC151" s="72"/>
      <c r="BF151" s="70"/>
      <c r="BL151" s="183"/>
      <c r="BM151" s="184"/>
      <c r="BN151" s="185"/>
      <c r="BO151" s="185"/>
      <c r="BP151" s="185"/>
      <c r="BQ151" s="185"/>
      <c r="BR151" s="184"/>
      <c r="BS151" s="186"/>
      <c r="BT151" s="186"/>
      <c r="BU151" s="186"/>
      <c r="BV151" s="187"/>
      <c r="BW151" s="119"/>
      <c r="CD151" s="326"/>
      <c r="CH151" s="329"/>
    </row>
    <row r="152" spans="2:86" x14ac:dyDescent="0.8">
      <c r="F152" s="189"/>
      <c r="H152" s="189"/>
      <c r="J152" s="190"/>
      <c r="K152" s="94"/>
      <c r="N152" s="192"/>
      <c r="P152" s="192"/>
      <c r="R152" s="81"/>
      <c r="S152" s="70"/>
      <c r="T152" s="190"/>
      <c r="U152" s="182"/>
      <c r="V152" s="190"/>
      <c r="W152" s="182"/>
      <c r="AN152" s="102"/>
      <c r="AQ152" s="99"/>
      <c r="AT152" s="70"/>
      <c r="AY152" s="81"/>
      <c r="AZ152" s="96"/>
      <c r="BA152" s="70"/>
      <c r="BB152" s="70"/>
      <c r="BC152" s="72"/>
      <c r="BF152" s="70"/>
      <c r="BL152" s="183"/>
      <c r="BM152" s="184"/>
      <c r="BN152" s="185"/>
      <c r="BO152" s="185"/>
      <c r="BP152" s="185"/>
      <c r="BQ152" s="185"/>
      <c r="BR152" s="184"/>
      <c r="BS152" s="186"/>
      <c r="BT152" s="186"/>
      <c r="BU152" s="186"/>
      <c r="BV152" s="187"/>
      <c r="BW152" s="119"/>
      <c r="CD152" s="326"/>
      <c r="CH152" s="329"/>
    </row>
    <row r="153" spans="2:86" x14ac:dyDescent="0.8">
      <c r="F153" s="176"/>
      <c r="H153" s="189"/>
      <c r="J153" s="177"/>
      <c r="K153" s="94"/>
      <c r="N153" s="192"/>
      <c r="P153" s="192"/>
      <c r="R153" s="81"/>
      <c r="S153" s="70"/>
      <c r="T153" s="190"/>
      <c r="U153" s="182"/>
      <c r="V153" s="190"/>
      <c r="W153" s="182"/>
      <c r="AQ153" s="99"/>
      <c r="AT153" s="70"/>
      <c r="AY153" s="81"/>
      <c r="AZ153" s="96"/>
      <c r="BA153" s="70"/>
      <c r="BB153" s="70"/>
      <c r="BC153" s="72"/>
      <c r="BF153" s="70"/>
      <c r="BL153" s="183"/>
      <c r="BM153" s="184"/>
      <c r="BN153" s="185"/>
      <c r="BO153" s="185"/>
      <c r="BP153" s="185"/>
      <c r="BQ153" s="185"/>
      <c r="BR153" s="184"/>
      <c r="BS153" s="186"/>
      <c r="BT153" s="186"/>
      <c r="BU153" s="186"/>
      <c r="BV153" s="187"/>
      <c r="BW153" s="119"/>
      <c r="CD153" s="326"/>
      <c r="CH153" s="329"/>
    </row>
    <row r="154" spans="2:86" x14ac:dyDescent="0.8">
      <c r="F154" s="189"/>
      <c r="H154" s="189"/>
      <c r="J154" s="204"/>
      <c r="K154" s="94"/>
      <c r="N154" s="151"/>
      <c r="O154" s="82"/>
      <c r="P154" s="192"/>
      <c r="Q154" s="83"/>
      <c r="R154" s="81"/>
      <c r="S154" s="70"/>
      <c r="T154" s="213"/>
      <c r="U154" s="182"/>
      <c r="V154" s="213"/>
      <c r="W154" s="182"/>
      <c r="X154" s="197"/>
      <c r="Y154" s="198"/>
      <c r="AA154" s="198"/>
      <c r="AD154" s="205"/>
      <c r="AF154" s="103"/>
      <c r="AH154" s="103"/>
      <c r="AJ154" s="205"/>
      <c r="AN154" s="102"/>
      <c r="AP154" s="199"/>
      <c r="AQ154" s="99"/>
      <c r="AT154" s="70"/>
      <c r="BB154" s="70"/>
      <c r="BC154" s="72"/>
      <c r="BF154" s="70"/>
      <c r="BL154" s="183"/>
      <c r="BM154" s="184"/>
      <c r="BN154" s="185"/>
      <c r="BO154" s="185"/>
      <c r="BP154" s="185"/>
      <c r="BQ154" s="185"/>
      <c r="BR154" s="184"/>
      <c r="BS154" s="186"/>
      <c r="BT154" s="186"/>
      <c r="BU154" s="186"/>
      <c r="BV154" s="187"/>
      <c r="BW154" s="119"/>
      <c r="CD154" s="326"/>
      <c r="CH154" s="329"/>
    </row>
    <row r="155" spans="2:86" x14ac:dyDescent="0.8">
      <c r="F155" s="189"/>
      <c r="H155" s="189"/>
      <c r="J155" s="177"/>
      <c r="K155" s="94"/>
      <c r="N155" s="178"/>
      <c r="P155" s="192"/>
      <c r="R155" s="81"/>
      <c r="S155" s="70"/>
      <c r="T155" s="177"/>
      <c r="U155" s="182"/>
      <c r="V155" s="177"/>
      <c r="W155" s="182"/>
      <c r="X155" s="81"/>
      <c r="Y155" s="70"/>
      <c r="Z155" s="81"/>
      <c r="AA155" s="70"/>
      <c r="AG155" s="182"/>
      <c r="AM155" s="96"/>
      <c r="AO155" s="70"/>
      <c r="AQ155" s="99"/>
      <c r="AT155" s="70"/>
      <c r="BC155" s="72"/>
      <c r="BF155" s="70"/>
      <c r="BL155" s="183"/>
      <c r="BM155" s="184"/>
      <c r="BN155" s="185"/>
      <c r="BO155" s="185"/>
      <c r="BP155" s="185"/>
      <c r="BQ155" s="185"/>
      <c r="BR155" s="184"/>
      <c r="BS155" s="186"/>
      <c r="BT155" s="186"/>
      <c r="BU155" s="186"/>
      <c r="BV155" s="187"/>
      <c r="BW155" s="119"/>
      <c r="CD155" s="326"/>
      <c r="CH155" s="329"/>
    </row>
    <row r="156" spans="2:86" x14ac:dyDescent="0.8">
      <c r="F156" s="189"/>
      <c r="H156" s="176"/>
      <c r="J156" s="177"/>
      <c r="K156" s="94"/>
      <c r="N156" s="178"/>
      <c r="P156" s="192"/>
      <c r="R156" s="81"/>
      <c r="S156" s="70"/>
      <c r="T156" s="177"/>
      <c r="U156" s="182"/>
      <c r="V156" s="190"/>
      <c r="W156" s="182"/>
      <c r="X156" s="81"/>
      <c r="Y156" s="70"/>
      <c r="Z156" s="81"/>
      <c r="AA156" s="70"/>
      <c r="AF156" s="177"/>
      <c r="AG156" s="182"/>
      <c r="AL156" s="101"/>
      <c r="AN156" s="102"/>
      <c r="AQ156" s="99"/>
      <c r="AT156" s="70"/>
      <c r="BC156" s="72"/>
      <c r="BF156" s="70"/>
      <c r="BL156" s="183"/>
      <c r="BM156" s="184"/>
      <c r="BN156" s="185"/>
      <c r="BO156" s="185"/>
      <c r="BP156" s="185"/>
      <c r="BQ156" s="185"/>
      <c r="BR156" s="184"/>
      <c r="BS156" s="186"/>
      <c r="BT156" s="186"/>
      <c r="BU156" s="186"/>
      <c r="BV156" s="187"/>
      <c r="BW156" s="119"/>
      <c r="CD156" s="326"/>
      <c r="CH156" s="329"/>
    </row>
    <row r="157" spans="2:86" x14ac:dyDescent="0.8">
      <c r="F157" s="176"/>
      <c r="H157" s="176"/>
      <c r="J157" s="177"/>
      <c r="K157" s="94"/>
      <c r="N157" s="178"/>
      <c r="P157" s="192"/>
      <c r="R157" s="81"/>
      <c r="S157" s="70"/>
      <c r="T157" s="177"/>
      <c r="U157" s="182"/>
      <c r="V157" s="177"/>
      <c r="W157" s="182"/>
      <c r="X157" s="81"/>
      <c r="Y157" s="70"/>
      <c r="Z157" s="81"/>
      <c r="AA157" s="70"/>
      <c r="AF157" s="177"/>
      <c r="AG157" s="182"/>
      <c r="AM157" s="96"/>
      <c r="AO157" s="70"/>
      <c r="AQ157" s="99"/>
      <c r="AT157" s="70"/>
      <c r="BC157" s="72"/>
      <c r="BF157" s="70"/>
      <c r="BL157" s="183"/>
      <c r="BM157" s="184"/>
      <c r="BN157" s="185"/>
      <c r="BO157" s="185"/>
      <c r="BP157" s="185"/>
      <c r="BQ157" s="185"/>
      <c r="BR157" s="184"/>
      <c r="BS157" s="186"/>
      <c r="BT157" s="186"/>
      <c r="BU157" s="186"/>
      <c r="BV157" s="187"/>
      <c r="BW157" s="119"/>
      <c r="CD157" s="326"/>
      <c r="CH157" s="329"/>
    </row>
    <row r="158" spans="2:86" x14ac:dyDescent="0.8">
      <c r="F158" s="176"/>
      <c r="H158" s="189"/>
      <c r="J158" s="177"/>
      <c r="K158" s="94"/>
      <c r="L158" s="179"/>
      <c r="M158" s="180"/>
      <c r="N158" s="178"/>
      <c r="P158" s="192"/>
      <c r="R158" s="81"/>
      <c r="S158" s="70"/>
      <c r="T158" s="200"/>
      <c r="U158" s="182"/>
      <c r="V158" s="177"/>
      <c r="W158" s="182"/>
      <c r="X158" s="191"/>
      <c r="Y158" s="182"/>
      <c r="AF158" s="177"/>
      <c r="AG158" s="182"/>
      <c r="AL158" s="100"/>
      <c r="AQ158" s="99"/>
      <c r="AT158" s="70"/>
      <c r="AY158" s="81"/>
      <c r="AZ158" s="96"/>
      <c r="BA158" s="70"/>
      <c r="BB158" s="70"/>
      <c r="BC158" s="72"/>
      <c r="BF158" s="70"/>
      <c r="BL158" s="183"/>
      <c r="BM158" s="184"/>
      <c r="BN158" s="185"/>
      <c r="BO158" s="185"/>
      <c r="BP158" s="185"/>
      <c r="BQ158" s="185"/>
      <c r="BR158" s="184"/>
      <c r="BS158" s="186"/>
      <c r="BT158" s="186"/>
      <c r="BU158" s="186"/>
      <c r="BV158" s="187"/>
      <c r="BW158" s="119"/>
      <c r="CD158" s="326"/>
      <c r="CH158" s="329"/>
    </row>
    <row r="159" spans="2:86" x14ac:dyDescent="0.8">
      <c r="F159" s="189"/>
      <c r="H159" s="176"/>
      <c r="J159" s="190"/>
      <c r="K159" s="94"/>
      <c r="L159" s="179"/>
      <c r="M159" s="180"/>
      <c r="N159" s="192"/>
      <c r="P159" s="192"/>
      <c r="R159" s="81"/>
      <c r="S159" s="70"/>
      <c r="T159" s="181"/>
      <c r="U159" s="182"/>
      <c r="V159" s="190"/>
      <c r="W159" s="182"/>
      <c r="X159" s="191"/>
      <c r="Y159" s="182"/>
      <c r="AL159" s="100"/>
      <c r="AQ159" s="99"/>
      <c r="AT159" s="70"/>
      <c r="AY159" s="81"/>
      <c r="AZ159" s="96"/>
      <c r="BA159" s="70"/>
      <c r="BB159" s="70"/>
      <c r="BC159" s="72"/>
      <c r="BF159" s="70"/>
      <c r="BL159" s="183"/>
      <c r="BM159" s="184"/>
      <c r="BN159" s="185"/>
      <c r="BO159" s="185"/>
      <c r="BP159" s="185"/>
      <c r="BQ159" s="185"/>
      <c r="BR159" s="184"/>
      <c r="BS159" s="186"/>
      <c r="BT159" s="186"/>
      <c r="BU159" s="186"/>
      <c r="BV159" s="187"/>
      <c r="BW159" s="119"/>
      <c r="CD159" s="326"/>
      <c r="CH159" s="329"/>
    </row>
    <row r="160" spans="2:86" x14ac:dyDescent="0.8">
      <c r="F160" s="176"/>
      <c r="H160" s="176"/>
      <c r="J160" s="177"/>
      <c r="K160" s="94"/>
      <c r="N160" s="178"/>
      <c r="P160" s="192"/>
      <c r="R160" s="81"/>
      <c r="S160" s="70"/>
      <c r="T160" s="177"/>
      <c r="U160" s="182"/>
      <c r="V160" s="177"/>
      <c r="W160" s="182"/>
      <c r="X160" s="81"/>
      <c r="Y160" s="70"/>
      <c r="Z160" s="81"/>
      <c r="AA160" s="70"/>
      <c r="AD160" s="215"/>
      <c r="AM160" s="96"/>
      <c r="AO160" s="70"/>
      <c r="AQ160" s="99"/>
      <c r="AT160" s="70"/>
      <c r="BC160" s="72"/>
      <c r="BF160" s="70"/>
      <c r="BL160" s="183"/>
      <c r="BM160" s="184"/>
      <c r="BN160" s="185"/>
      <c r="BO160" s="185"/>
      <c r="BP160" s="185"/>
      <c r="BQ160" s="185"/>
      <c r="BR160" s="184"/>
      <c r="BS160" s="186"/>
      <c r="BT160" s="186"/>
      <c r="BU160" s="186"/>
      <c r="BV160" s="187"/>
      <c r="BW160" s="119"/>
      <c r="CD160" s="326"/>
      <c r="CH160" s="329"/>
    </row>
    <row r="161" spans="2:86" x14ac:dyDescent="0.8">
      <c r="F161" s="189"/>
      <c r="H161" s="189"/>
      <c r="J161" s="177"/>
      <c r="K161" s="94"/>
      <c r="L161" s="179"/>
      <c r="M161" s="180"/>
      <c r="N161" s="178"/>
      <c r="P161" s="192"/>
      <c r="R161" s="81"/>
      <c r="S161" s="70"/>
      <c r="T161" s="181"/>
      <c r="U161" s="182"/>
      <c r="V161" s="190"/>
      <c r="W161" s="182"/>
      <c r="X161" s="191"/>
      <c r="Y161" s="182"/>
      <c r="AF161" s="177"/>
      <c r="AG161" s="182"/>
      <c r="AL161" s="101"/>
      <c r="AN161" s="102"/>
      <c r="AQ161" s="99"/>
      <c r="AT161" s="70"/>
      <c r="AY161" s="81"/>
      <c r="AZ161" s="96"/>
      <c r="BA161" s="70"/>
      <c r="BB161" s="70"/>
      <c r="BC161" s="72"/>
      <c r="BF161" s="70"/>
      <c r="BL161" s="183"/>
      <c r="BM161" s="184"/>
      <c r="BN161" s="185"/>
      <c r="BO161" s="185"/>
      <c r="BP161" s="185"/>
      <c r="BQ161" s="185"/>
      <c r="BR161" s="184"/>
      <c r="BS161" s="186"/>
      <c r="BT161" s="186"/>
      <c r="BU161" s="186"/>
      <c r="BV161" s="187"/>
      <c r="BW161" s="119"/>
      <c r="CD161" s="326"/>
      <c r="CH161" s="329"/>
    </row>
    <row r="162" spans="2:86" x14ac:dyDescent="0.8">
      <c r="F162" s="176"/>
      <c r="H162" s="176"/>
      <c r="J162" s="177"/>
      <c r="L162" s="179"/>
      <c r="M162" s="180"/>
      <c r="N162" s="178"/>
      <c r="P162" s="151"/>
      <c r="R162" s="81"/>
      <c r="S162" s="212"/>
      <c r="T162" s="202"/>
      <c r="U162" s="201"/>
      <c r="V162" s="190"/>
      <c r="W162" s="201"/>
      <c r="X162" s="191"/>
      <c r="Y162" s="182"/>
      <c r="AF162" s="177"/>
      <c r="AG162" s="182"/>
      <c r="AH162" s="202"/>
      <c r="AN162" s="102"/>
      <c r="AQ162" s="99"/>
      <c r="AT162" s="70"/>
      <c r="AY162" s="81"/>
      <c r="AZ162" s="96"/>
      <c r="BA162" s="70"/>
      <c r="BB162" s="70"/>
      <c r="BC162" s="72"/>
      <c r="BF162" s="70"/>
      <c r="BL162" s="183"/>
      <c r="BM162" s="184"/>
      <c r="BN162" s="185"/>
      <c r="BO162" s="185"/>
      <c r="BP162" s="185"/>
      <c r="BQ162" s="185"/>
      <c r="BR162" s="184"/>
      <c r="BS162" s="186"/>
      <c r="BT162" s="186"/>
      <c r="BU162" s="186"/>
      <c r="BV162" s="187"/>
      <c r="BW162" s="119"/>
      <c r="CD162" s="326"/>
    </row>
    <row r="163" spans="2:86" x14ac:dyDescent="0.8">
      <c r="E163" s="123"/>
      <c r="F163" s="189"/>
      <c r="H163" s="192"/>
      <c r="I163" s="123"/>
      <c r="J163" s="177"/>
      <c r="L163" s="179"/>
      <c r="M163" s="180"/>
      <c r="P163" s="151"/>
      <c r="R163" s="81"/>
      <c r="S163" s="212"/>
      <c r="T163" s="202"/>
      <c r="U163" s="201"/>
      <c r="V163" s="190"/>
      <c r="W163" s="201"/>
      <c r="X163" s="191"/>
      <c r="Y163" s="182"/>
      <c r="AG163" s="182"/>
      <c r="AL163" s="101"/>
      <c r="AN163" s="102"/>
      <c r="AQ163" s="99"/>
      <c r="AT163" s="70"/>
      <c r="AY163" s="81"/>
      <c r="AZ163" s="96"/>
      <c r="BA163" s="70"/>
      <c r="BB163" s="70"/>
      <c r="BC163" s="72"/>
      <c r="BF163" s="70"/>
      <c r="BL163" s="183"/>
      <c r="BM163" s="184"/>
      <c r="BN163" s="185"/>
      <c r="BO163" s="185"/>
      <c r="BP163" s="185"/>
      <c r="BQ163" s="185"/>
      <c r="BR163" s="184"/>
      <c r="BS163" s="186"/>
      <c r="BT163" s="186"/>
      <c r="BU163" s="186"/>
      <c r="BV163" s="187"/>
      <c r="BW163" s="119"/>
      <c r="CD163" s="326"/>
    </row>
    <row r="164" spans="2:86" x14ac:dyDescent="0.8">
      <c r="E164" s="123"/>
      <c r="F164" s="176"/>
      <c r="H164" s="192"/>
      <c r="I164" s="123"/>
      <c r="J164" s="190"/>
      <c r="L164" s="179"/>
      <c r="M164" s="180"/>
      <c r="N164" s="192"/>
      <c r="P164" s="151"/>
      <c r="R164" s="81"/>
      <c r="S164" s="212"/>
      <c r="T164" s="202"/>
      <c r="U164" s="182"/>
      <c r="V164" s="200"/>
      <c r="W164" s="182"/>
      <c r="X164" s="197"/>
      <c r="Y164" s="201"/>
      <c r="AA164" s="198"/>
      <c r="AD164" s="202"/>
      <c r="AF164" s="177"/>
      <c r="AG164" s="182"/>
      <c r="AJ164" s="202"/>
      <c r="AL164" s="100"/>
      <c r="AQ164" s="99"/>
      <c r="AT164" s="70"/>
      <c r="AY164" s="81"/>
      <c r="AZ164" s="96"/>
      <c r="BA164" s="70"/>
      <c r="BB164" s="70"/>
      <c r="BC164" s="72"/>
      <c r="BF164" s="70"/>
      <c r="BL164" s="183"/>
      <c r="BM164" s="184"/>
      <c r="BN164" s="185"/>
      <c r="BO164" s="185"/>
      <c r="BP164" s="185"/>
      <c r="BQ164" s="185"/>
      <c r="BR164" s="184"/>
      <c r="BS164" s="186"/>
      <c r="BT164" s="186"/>
      <c r="BU164" s="186"/>
      <c r="BV164" s="187"/>
      <c r="BW164" s="119"/>
      <c r="CD164" s="326"/>
    </row>
    <row r="165" spans="2:86" x14ac:dyDescent="0.8">
      <c r="E165" s="123"/>
      <c r="F165" s="176"/>
      <c r="H165" s="151"/>
      <c r="I165" s="123"/>
      <c r="J165" s="177"/>
      <c r="N165" s="178"/>
      <c r="P165" s="151"/>
      <c r="R165" s="81"/>
      <c r="S165" s="212"/>
      <c r="T165" s="177"/>
      <c r="U165" s="182"/>
      <c r="V165" s="177"/>
      <c r="W165" s="182"/>
      <c r="X165" s="81"/>
      <c r="Y165" s="70"/>
      <c r="Z165" s="81"/>
      <c r="AA165" s="70"/>
      <c r="AF165" s="177"/>
      <c r="AG165" s="182"/>
      <c r="AN165" s="102"/>
      <c r="AQ165" s="99"/>
      <c r="AT165" s="70"/>
      <c r="BC165" s="72"/>
      <c r="BF165" s="70"/>
      <c r="BL165" s="183"/>
      <c r="BM165" s="184"/>
      <c r="BN165" s="185"/>
      <c r="BO165" s="185"/>
      <c r="BP165" s="185"/>
      <c r="BQ165" s="185"/>
      <c r="BR165" s="184"/>
      <c r="BS165" s="186"/>
      <c r="BT165" s="186"/>
      <c r="BU165" s="186"/>
      <c r="BV165" s="187"/>
      <c r="BW165" s="119"/>
      <c r="CD165" s="326"/>
    </row>
    <row r="166" spans="2:86" x14ac:dyDescent="0.8">
      <c r="B166" s="70"/>
      <c r="F166" s="189"/>
      <c r="H166" s="151"/>
      <c r="I166" s="123"/>
      <c r="R166" s="81"/>
      <c r="S166" s="212"/>
      <c r="U166" s="201"/>
      <c r="W166" s="182"/>
      <c r="X166" s="202"/>
      <c r="Y166" s="70"/>
      <c r="Z166" s="81"/>
      <c r="AA166" s="206"/>
      <c r="AG166" s="206"/>
      <c r="AI166" s="206"/>
      <c r="AM166" s="96"/>
      <c r="AO166" s="70"/>
      <c r="AQ166" s="99"/>
      <c r="AT166" s="70"/>
      <c r="BC166" s="72"/>
      <c r="BF166" s="70"/>
      <c r="BL166" s="183"/>
      <c r="BM166" s="184"/>
      <c r="BN166" s="185"/>
      <c r="BO166" s="185"/>
      <c r="BP166" s="185"/>
      <c r="BQ166" s="185"/>
      <c r="BR166" s="184"/>
      <c r="BS166" s="186"/>
      <c r="BT166" s="186"/>
      <c r="BU166" s="186"/>
      <c r="BV166" s="187"/>
      <c r="BW166" s="119"/>
      <c r="CD166" s="326"/>
    </row>
    <row r="167" spans="2:86" x14ac:dyDescent="0.8">
      <c r="B167" s="70"/>
      <c r="F167" s="176"/>
      <c r="H167" s="151"/>
      <c r="I167" s="123"/>
      <c r="L167" s="179"/>
      <c r="M167" s="180"/>
      <c r="R167" s="81"/>
      <c r="S167" s="212"/>
      <c r="T167" s="202"/>
      <c r="U167" s="182"/>
      <c r="W167" s="182"/>
      <c r="X167" s="191"/>
      <c r="Y167" s="182"/>
      <c r="AL167" s="101"/>
      <c r="AN167" s="102"/>
      <c r="AQ167" s="99"/>
      <c r="AT167" s="70"/>
      <c r="AY167" s="81"/>
      <c r="AZ167" s="96"/>
      <c r="BA167" s="70"/>
      <c r="BB167" s="70"/>
      <c r="BC167" s="72"/>
      <c r="BF167" s="70"/>
      <c r="BL167" s="183"/>
      <c r="BM167" s="184"/>
      <c r="BN167" s="185"/>
      <c r="BO167" s="185"/>
      <c r="BP167" s="185"/>
      <c r="BQ167" s="185"/>
      <c r="BR167" s="184"/>
      <c r="BS167" s="186"/>
      <c r="BT167" s="186"/>
      <c r="BU167" s="186"/>
      <c r="BV167" s="187"/>
      <c r="BW167" s="119"/>
      <c r="CD167" s="326"/>
    </row>
    <row r="168" spans="2:86" x14ac:dyDescent="0.8">
      <c r="B168" s="70"/>
      <c r="F168" s="176"/>
      <c r="H168" s="151"/>
      <c r="I168" s="123"/>
      <c r="L168" s="179"/>
      <c r="M168" s="180"/>
      <c r="R168" s="81"/>
      <c r="S168" s="212"/>
      <c r="U168" s="182"/>
      <c r="W168" s="182"/>
      <c r="AQ168" s="99"/>
      <c r="AT168" s="70"/>
      <c r="AY168" s="81"/>
      <c r="AZ168" s="96"/>
      <c r="BA168" s="70"/>
      <c r="BB168" s="70"/>
      <c r="BC168" s="72"/>
      <c r="BF168" s="70"/>
      <c r="BL168" s="183"/>
      <c r="BM168" s="184"/>
      <c r="BN168" s="185"/>
      <c r="BO168" s="185"/>
      <c r="BP168" s="185"/>
      <c r="BQ168" s="185"/>
      <c r="BR168" s="184"/>
      <c r="BS168" s="186"/>
      <c r="BT168" s="186"/>
      <c r="BU168" s="186"/>
      <c r="BV168" s="187"/>
      <c r="BW168" s="119"/>
      <c r="CD168" s="326"/>
      <c r="CH168" s="329"/>
    </row>
    <row r="169" spans="2:86" x14ac:dyDescent="0.8">
      <c r="B169" s="70"/>
      <c r="F169" s="102"/>
      <c r="G169" s="123"/>
      <c r="H169" s="151"/>
      <c r="I169" s="123"/>
      <c r="L169" s="179"/>
      <c r="M169" s="180"/>
      <c r="R169" s="81"/>
      <c r="S169" s="212"/>
      <c r="U169" s="182"/>
      <c r="W169" s="182"/>
      <c r="AN169" s="102"/>
      <c r="AQ169" s="99"/>
      <c r="AT169" s="70"/>
      <c r="AY169" s="81"/>
      <c r="AZ169" s="96"/>
      <c r="BA169" s="70"/>
      <c r="BB169" s="70"/>
      <c r="BC169" s="72"/>
      <c r="BF169" s="70"/>
      <c r="BL169" s="183"/>
      <c r="BM169" s="184"/>
      <c r="BN169" s="185"/>
      <c r="BO169" s="185"/>
      <c r="BP169" s="185"/>
      <c r="BQ169" s="185"/>
      <c r="BR169" s="184"/>
      <c r="BS169" s="186"/>
      <c r="BT169" s="186"/>
      <c r="BU169" s="186"/>
      <c r="BV169" s="187"/>
      <c r="BW169" s="119"/>
      <c r="CD169" s="326"/>
      <c r="CH169" s="329"/>
    </row>
    <row r="170" spans="2:86" x14ac:dyDescent="0.8">
      <c r="E170" s="123"/>
      <c r="F170" s="192"/>
      <c r="G170" s="123"/>
      <c r="H170" s="151"/>
      <c r="I170" s="123"/>
      <c r="J170" s="177"/>
      <c r="L170" s="179"/>
      <c r="M170" s="180"/>
      <c r="N170" s="178"/>
      <c r="R170" s="81"/>
      <c r="S170" s="212"/>
      <c r="T170" s="177"/>
      <c r="U170" s="182"/>
      <c r="V170" s="177"/>
      <c r="W170" s="182"/>
      <c r="AN170" s="102"/>
      <c r="AQ170" s="99"/>
      <c r="AT170" s="70"/>
      <c r="AY170" s="81"/>
      <c r="AZ170" s="96"/>
      <c r="BA170" s="70"/>
      <c r="BB170" s="70"/>
      <c r="BC170" s="72"/>
      <c r="BF170" s="70"/>
      <c r="BL170" s="183"/>
      <c r="BM170" s="184"/>
      <c r="BN170" s="185"/>
      <c r="BO170" s="185"/>
      <c r="BP170" s="185"/>
      <c r="BQ170" s="185"/>
      <c r="BR170" s="184"/>
      <c r="BS170" s="186"/>
      <c r="BT170" s="186"/>
      <c r="BU170" s="186"/>
      <c r="BV170" s="187"/>
      <c r="BW170" s="119"/>
      <c r="CD170" s="326"/>
      <c r="CH170" s="329"/>
    </row>
    <row r="171" spans="2:86" x14ac:dyDescent="0.8">
      <c r="E171" s="123"/>
      <c r="F171" s="192"/>
      <c r="G171" s="123"/>
      <c r="H171" s="151"/>
      <c r="I171" s="123"/>
      <c r="J171" s="190"/>
      <c r="L171" s="179"/>
      <c r="M171" s="180"/>
      <c r="N171" s="178"/>
      <c r="P171" s="192"/>
      <c r="R171" s="81"/>
      <c r="S171" s="212"/>
      <c r="U171" s="182"/>
      <c r="W171" s="182"/>
      <c r="AL171" s="101"/>
      <c r="AN171" s="102"/>
      <c r="AQ171" s="99"/>
      <c r="AT171" s="70"/>
      <c r="AY171" s="81"/>
      <c r="AZ171" s="96"/>
      <c r="BA171" s="70"/>
      <c r="BB171" s="70"/>
      <c r="BC171" s="72"/>
      <c r="BF171" s="70"/>
      <c r="BL171" s="183"/>
      <c r="BM171" s="184"/>
      <c r="BN171" s="185"/>
      <c r="BO171" s="185"/>
      <c r="BP171" s="185"/>
      <c r="BQ171" s="185"/>
      <c r="BR171" s="184"/>
      <c r="BS171" s="186"/>
      <c r="BT171" s="186"/>
      <c r="BU171" s="186"/>
      <c r="BV171" s="187"/>
      <c r="BW171" s="119"/>
      <c r="CD171" s="326"/>
      <c r="CH171" s="329"/>
    </row>
    <row r="172" spans="2:86" x14ac:dyDescent="0.8">
      <c r="F172" s="176"/>
      <c r="H172" s="189"/>
      <c r="J172" s="177"/>
      <c r="K172" s="94"/>
      <c r="L172" s="179"/>
      <c r="M172" s="180"/>
      <c r="N172" s="178"/>
      <c r="P172" s="192"/>
      <c r="R172" s="81"/>
      <c r="S172" s="70"/>
      <c r="T172" s="200"/>
      <c r="U172" s="182"/>
      <c r="V172" s="177"/>
      <c r="W172" s="182"/>
      <c r="X172" s="191"/>
      <c r="Y172" s="182"/>
      <c r="AA172" s="198"/>
      <c r="AD172" s="177"/>
      <c r="AF172" s="177"/>
      <c r="AG172" s="206"/>
      <c r="AL172" s="101"/>
      <c r="AN172" s="102"/>
      <c r="AQ172" s="99"/>
      <c r="AT172" s="70"/>
      <c r="AY172" s="81"/>
      <c r="AZ172" s="96"/>
      <c r="BA172" s="70"/>
      <c r="BB172" s="70"/>
      <c r="BC172" s="72"/>
      <c r="BF172" s="70"/>
      <c r="BL172" s="183"/>
      <c r="BM172" s="184"/>
      <c r="BN172" s="185"/>
      <c r="BO172" s="185"/>
      <c r="BP172" s="185"/>
      <c r="BQ172" s="185"/>
      <c r="BR172" s="184"/>
      <c r="BS172" s="186"/>
      <c r="BT172" s="186"/>
      <c r="BU172" s="186"/>
      <c r="BV172" s="187"/>
      <c r="BW172" s="119"/>
      <c r="CD172" s="326"/>
      <c r="CH172" s="329"/>
    </row>
    <row r="173" spans="2:86" x14ac:dyDescent="0.8">
      <c r="F173" s="189"/>
      <c r="H173" s="189"/>
      <c r="J173" s="190"/>
      <c r="K173" s="94"/>
      <c r="L173" s="179"/>
      <c r="M173" s="180"/>
      <c r="N173" s="192"/>
      <c r="P173" s="192"/>
      <c r="R173" s="81"/>
      <c r="S173" s="70"/>
      <c r="T173" s="181"/>
      <c r="U173" s="182"/>
      <c r="V173" s="190"/>
      <c r="W173" s="182"/>
      <c r="X173" s="205"/>
      <c r="AA173" s="198"/>
      <c r="AD173" s="190"/>
      <c r="AG173" s="206"/>
      <c r="AJ173" s="190"/>
      <c r="AK173" s="182"/>
      <c r="AQ173" s="99"/>
      <c r="AT173" s="70"/>
      <c r="AY173" s="81"/>
      <c r="AZ173" s="96"/>
      <c r="BA173" s="70"/>
      <c r="BB173" s="70"/>
      <c r="BC173" s="72"/>
      <c r="BF173" s="70"/>
      <c r="BL173" s="183"/>
      <c r="BM173" s="184"/>
      <c r="BN173" s="185"/>
      <c r="BO173" s="185"/>
      <c r="BP173" s="185"/>
      <c r="BQ173" s="185"/>
      <c r="BR173" s="184"/>
      <c r="BS173" s="186"/>
      <c r="BT173" s="186"/>
      <c r="BU173" s="186"/>
      <c r="BV173" s="187"/>
      <c r="BW173" s="119"/>
      <c r="CD173" s="326"/>
      <c r="CH173" s="329"/>
    </row>
    <row r="174" spans="2:86" x14ac:dyDescent="0.8">
      <c r="F174" s="176"/>
      <c r="H174" s="189"/>
      <c r="J174" s="190"/>
      <c r="K174" s="94"/>
      <c r="L174" s="179"/>
      <c r="M174" s="180"/>
      <c r="N174" s="192"/>
      <c r="P174" s="192"/>
      <c r="R174" s="81"/>
      <c r="S174" s="70"/>
      <c r="T174" s="181"/>
      <c r="U174" s="182"/>
      <c r="V174" s="190"/>
      <c r="W174" s="182"/>
      <c r="X174" s="191"/>
      <c r="Y174" s="182"/>
      <c r="AD174" s="190"/>
      <c r="AJ174" s="190"/>
      <c r="AK174" s="182"/>
      <c r="AL174" s="100"/>
      <c r="AQ174" s="99"/>
      <c r="AT174" s="70"/>
      <c r="AY174" s="81"/>
      <c r="AZ174" s="96"/>
      <c r="BA174" s="70"/>
      <c r="BB174" s="70"/>
      <c r="BC174" s="72"/>
      <c r="BF174" s="70"/>
      <c r="BL174" s="183"/>
      <c r="BM174" s="184"/>
      <c r="BN174" s="185"/>
      <c r="BO174" s="185"/>
      <c r="BP174" s="185"/>
      <c r="BQ174" s="185"/>
      <c r="BR174" s="184"/>
      <c r="BS174" s="186"/>
      <c r="BT174" s="186"/>
      <c r="BU174" s="186"/>
      <c r="BV174" s="187"/>
      <c r="BW174" s="119"/>
      <c r="CD174" s="326"/>
      <c r="CH174" s="329"/>
    </row>
    <row r="175" spans="2:86" x14ac:dyDescent="0.8">
      <c r="F175" s="189"/>
      <c r="H175" s="176"/>
      <c r="J175" s="177"/>
      <c r="K175" s="94"/>
      <c r="N175" s="178"/>
      <c r="P175" s="192"/>
      <c r="R175" s="81"/>
      <c r="S175" s="70"/>
      <c r="T175" s="190"/>
      <c r="U175" s="182"/>
      <c r="V175" s="190"/>
      <c r="W175" s="182"/>
      <c r="AN175" s="102"/>
      <c r="AQ175" s="99"/>
      <c r="AT175" s="70"/>
      <c r="AY175" s="81"/>
      <c r="AZ175" s="96"/>
      <c r="BA175" s="70"/>
      <c r="BB175" s="70"/>
      <c r="BC175" s="72"/>
      <c r="BF175" s="70"/>
      <c r="BL175" s="183"/>
      <c r="BM175" s="184"/>
      <c r="BN175" s="185"/>
      <c r="BO175" s="185"/>
      <c r="BP175" s="185"/>
      <c r="BQ175" s="185"/>
      <c r="BR175" s="184"/>
      <c r="BS175" s="186"/>
      <c r="BT175" s="186"/>
      <c r="BU175" s="186"/>
      <c r="BV175" s="187"/>
      <c r="BW175" s="119"/>
      <c r="CD175" s="326"/>
      <c r="CH175" s="329"/>
    </row>
    <row r="176" spans="2:86" x14ac:dyDescent="0.8">
      <c r="F176" s="176"/>
      <c r="H176" s="189"/>
      <c r="J176" s="190"/>
      <c r="K176" s="94"/>
      <c r="N176" s="192"/>
      <c r="P176" s="192"/>
      <c r="R176" s="81"/>
      <c r="S176" s="70"/>
      <c r="T176" s="190"/>
      <c r="U176" s="182"/>
      <c r="V176" s="190"/>
      <c r="W176" s="182"/>
      <c r="AD176" s="190"/>
      <c r="AF176" s="190"/>
      <c r="AQ176" s="99"/>
      <c r="AT176" s="70"/>
      <c r="AY176" s="81"/>
      <c r="AZ176" s="96"/>
      <c r="BA176" s="70"/>
      <c r="BB176" s="70"/>
      <c r="BC176" s="72"/>
      <c r="BF176" s="70"/>
      <c r="BL176" s="183"/>
      <c r="BM176" s="184"/>
      <c r="BN176" s="185"/>
      <c r="BO176" s="185"/>
      <c r="BP176" s="185"/>
      <c r="BQ176" s="185"/>
      <c r="BR176" s="184"/>
      <c r="BS176" s="186"/>
      <c r="BT176" s="186"/>
      <c r="BU176" s="186"/>
      <c r="BV176" s="187"/>
      <c r="BW176" s="119"/>
      <c r="CD176" s="326"/>
      <c r="CH176" s="329"/>
    </row>
    <row r="177" spans="2:86" x14ac:dyDescent="0.8">
      <c r="F177" s="176"/>
      <c r="H177" s="189"/>
      <c r="J177" s="204"/>
      <c r="K177" s="94"/>
      <c r="N177" s="151"/>
      <c r="O177" s="82"/>
      <c r="P177" s="192"/>
      <c r="Q177" s="83"/>
      <c r="R177" s="81"/>
      <c r="S177" s="70"/>
      <c r="T177" s="213"/>
      <c r="U177" s="182"/>
      <c r="V177" s="213"/>
      <c r="W177" s="182"/>
      <c r="X177" s="197"/>
      <c r="Y177" s="198"/>
      <c r="AA177" s="198"/>
      <c r="AD177" s="205"/>
      <c r="AF177" s="103"/>
      <c r="AH177" s="103"/>
      <c r="AJ177" s="205"/>
      <c r="AN177" s="102"/>
      <c r="AP177" s="199"/>
      <c r="AQ177" s="99"/>
      <c r="AT177" s="70"/>
      <c r="BB177" s="70"/>
      <c r="BC177" s="72"/>
      <c r="BF177" s="70"/>
      <c r="BL177" s="183"/>
      <c r="BM177" s="184"/>
      <c r="BN177" s="185"/>
      <c r="BO177" s="185"/>
      <c r="BP177" s="185"/>
      <c r="BQ177" s="185"/>
      <c r="BR177" s="184"/>
      <c r="BS177" s="186"/>
      <c r="BT177" s="186"/>
      <c r="BU177" s="186"/>
      <c r="BV177" s="187"/>
      <c r="BW177" s="119"/>
      <c r="CD177" s="326"/>
      <c r="CH177" s="329"/>
    </row>
    <row r="178" spans="2:86" x14ac:dyDescent="0.8">
      <c r="F178" s="176"/>
      <c r="H178" s="189"/>
      <c r="J178" s="177"/>
      <c r="K178" s="94"/>
      <c r="N178" s="178"/>
      <c r="P178" s="192"/>
      <c r="R178" s="81"/>
      <c r="S178" s="70"/>
      <c r="T178" s="177"/>
      <c r="U178" s="182"/>
      <c r="V178" s="177"/>
      <c r="W178" s="182"/>
      <c r="X178" s="81"/>
      <c r="Y178" s="70"/>
      <c r="Z178" s="81"/>
      <c r="AA178" s="70"/>
      <c r="AG178" s="182"/>
      <c r="AM178" s="96"/>
      <c r="AO178" s="70"/>
      <c r="AQ178" s="99"/>
      <c r="AT178" s="70"/>
      <c r="BC178" s="72"/>
      <c r="BF178" s="70"/>
      <c r="BL178" s="183"/>
      <c r="BM178" s="184"/>
      <c r="BN178" s="185"/>
      <c r="BO178" s="185"/>
      <c r="BP178" s="185"/>
      <c r="BQ178" s="185"/>
      <c r="BR178" s="184"/>
      <c r="BS178" s="186"/>
      <c r="BT178" s="186"/>
      <c r="BU178" s="186"/>
      <c r="BV178" s="187"/>
      <c r="BW178" s="119"/>
      <c r="CD178" s="326"/>
      <c r="CH178" s="329"/>
    </row>
    <row r="179" spans="2:86" x14ac:dyDescent="0.8">
      <c r="F179" s="189"/>
      <c r="H179" s="176"/>
      <c r="J179" s="177"/>
      <c r="K179" s="94"/>
      <c r="N179" s="178"/>
      <c r="P179" s="192"/>
      <c r="R179" s="81"/>
      <c r="S179" s="70"/>
      <c r="T179" s="177"/>
      <c r="U179" s="182"/>
      <c r="V179" s="190"/>
      <c r="W179" s="182"/>
      <c r="X179" s="81"/>
      <c r="Y179" s="70"/>
      <c r="Z179" s="81"/>
      <c r="AA179" s="70"/>
      <c r="AF179" s="177"/>
      <c r="AG179" s="182"/>
      <c r="AJ179" s="190"/>
      <c r="AK179" s="182"/>
      <c r="AL179" s="101"/>
      <c r="AN179" s="102"/>
      <c r="AQ179" s="99"/>
      <c r="AT179" s="70"/>
      <c r="BC179" s="72"/>
      <c r="BF179" s="70"/>
      <c r="BL179" s="183"/>
      <c r="BM179" s="184"/>
      <c r="BN179" s="185"/>
      <c r="BO179" s="185"/>
      <c r="BP179" s="185"/>
      <c r="BQ179" s="185"/>
      <c r="BR179" s="184"/>
      <c r="BS179" s="186"/>
      <c r="BT179" s="186"/>
      <c r="BU179" s="186"/>
      <c r="BV179" s="187"/>
      <c r="BW179" s="119"/>
      <c r="CD179" s="326"/>
      <c r="CH179" s="329"/>
    </row>
    <row r="180" spans="2:86" x14ac:dyDescent="0.8">
      <c r="F180" s="176"/>
      <c r="H180" s="176"/>
      <c r="J180" s="177"/>
      <c r="K180" s="94"/>
      <c r="N180" s="178"/>
      <c r="P180" s="192"/>
      <c r="R180" s="81"/>
      <c r="S180" s="70"/>
      <c r="T180" s="177"/>
      <c r="U180" s="182"/>
      <c r="V180" s="177"/>
      <c r="W180" s="182"/>
      <c r="X180" s="81"/>
      <c r="Y180" s="70"/>
      <c r="Z180" s="81"/>
      <c r="AA180" s="70"/>
      <c r="AF180" s="177"/>
      <c r="AG180" s="182"/>
      <c r="AJ180" s="177"/>
      <c r="AK180" s="182"/>
      <c r="AM180" s="96"/>
      <c r="AO180" s="70"/>
      <c r="AQ180" s="99"/>
      <c r="AT180" s="70"/>
      <c r="BC180" s="72"/>
      <c r="BF180" s="70"/>
      <c r="BL180" s="183"/>
      <c r="BM180" s="184"/>
      <c r="BN180" s="185"/>
      <c r="BO180" s="185"/>
      <c r="BP180" s="185"/>
      <c r="BQ180" s="185"/>
      <c r="BR180" s="184"/>
      <c r="BS180" s="186"/>
      <c r="BT180" s="186"/>
      <c r="BU180" s="186"/>
      <c r="BV180" s="187"/>
      <c r="BW180" s="119"/>
      <c r="CD180" s="326"/>
      <c r="CH180" s="329"/>
    </row>
    <row r="181" spans="2:86" x14ac:dyDescent="0.8">
      <c r="F181" s="176"/>
      <c r="H181" s="189"/>
      <c r="J181" s="177"/>
      <c r="K181" s="94"/>
      <c r="L181" s="179"/>
      <c r="M181" s="180"/>
      <c r="N181" s="192"/>
      <c r="P181" s="192"/>
      <c r="R181" s="81"/>
      <c r="S181" s="70"/>
      <c r="T181" s="200"/>
      <c r="U181" s="182"/>
      <c r="V181" s="177"/>
      <c r="W181" s="182"/>
      <c r="X181" s="191"/>
      <c r="Y181" s="182"/>
      <c r="AD181" s="190"/>
      <c r="AF181" s="177"/>
      <c r="AG181" s="182"/>
      <c r="AL181" s="100"/>
      <c r="AQ181" s="99"/>
      <c r="AT181" s="70"/>
      <c r="AY181" s="81"/>
      <c r="AZ181" s="96"/>
      <c r="BA181" s="70"/>
      <c r="BB181" s="70"/>
      <c r="BC181" s="72"/>
      <c r="BF181" s="70"/>
      <c r="BL181" s="183"/>
      <c r="BM181" s="184"/>
      <c r="BN181" s="185"/>
      <c r="BO181" s="185"/>
      <c r="BP181" s="185"/>
      <c r="BQ181" s="185"/>
      <c r="BR181" s="184"/>
      <c r="BS181" s="186"/>
      <c r="BT181" s="186"/>
      <c r="BU181" s="186"/>
      <c r="BV181" s="187"/>
      <c r="BW181" s="119"/>
      <c r="CD181" s="326"/>
    </row>
    <row r="182" spans="2:86" x14ac:dyDescent="0.8">
      <c r="F182" s="189"/>
      <c r="H182" s="176"/>
      <c r="J182" s="190"/>
      <c r="K182" s="94"/>
      <c r="L182" s="179"/>
      <c r="M182" s="180"/>
      <c r="N182" s="192"/>
      <c r="P182" s="192"/>
      <c r="R182" s="81"/>
      <c r="S182" s="70"/>
      <c r="T182" s="181"/>
      <c r="U182" s="182"/>
      <c r="V182" s="190"/>
      <c r="W182" s="182"/>
      <c r="X182" s="191"/>
      <c r="Y182" s="182"/>
      <c r="AD182" s="190"/>
      <c r="AL182" s="100"/>
      <c r="AQ182" s="99"/>
      <c r="AT182" s="70"/>
      <c r="AY182" s="81"/>
      <c r="AZ182" s="96"/>
      <c r="BA182" s="70"/>
      <c r="BB182" s="70"/>
      <c r="BC182" s="72"/>
      <c r="BF182" s="70"/>
      <c r="BL182" s="183"/>
      <c r="BM182" s="184"/>
      <c r="BN182" s="185"/>
      <c r="BO182" s="185"/>
      <c r="BP182" s="185"/>
      <c r="BQ182" s="185"/>
      <c r="BR182" s="184"/>
      <c r="BS182" s="186"/>
      <c r="BT182" s="186"/>
      <c r="BU182" s="186"/>
      <c r="BV182" s="187"/>
      <c r="BW182" s="119"/>
      <c r="CD182" s="326"/>
    </row>
    <row r="183" spans="2:86" x14ac:dyDescent="0.8">
      <c r="F183" s="189"/>
      <c r="H183" s="189"/>
      <c r="J183" s="177"/>
      <c r="K183" s="94"/>
      <c r="N183" s="192"/>
      <c r="P183" s="192"/>
      <c r="R183" s="81"/>
      <c r="S183" s="70"/>
      <c r="T183" s="177"/>
      <c r="U183" s="182"/>
      <c r="V183" s="177"/>
      <c r="W183" s="182"/>
      <c r="X183" s="81"/>
      <c r="Y183" s="70"/>
      <c r="Z183" s="81"/>
      <c r="AA183" s="70"/>
      <c r="AD183" s="216"/>
      <c r="AM183" s="96"/>
      <c r="AO183" s="70"/>
      <c r="AQ183" s="99"/>
      <c r="AT183" s="70"/>
      <c r="BC183" s="72"/>
      <c r="BF183" s="70"/>
      <c r="BL183" s="183"/>
      <c r="BM183" s="184"/>
      <c r="BN183" s="185"/>
      <c r="BO183" s="185"/>
      <c r="BP183" s="185"/>
      <c r="BQ183" s="185"/>
      <c r="BR183" s="184"/>
      <c r="BS183" s="186"/>
      <c r="BT183" s="186"/>
      <c r="BU183" s="186"/>
      <c r="BV183" s="187"/>
      <c r="BW183" s="119"/>
      <c r="CD183" s="326"/>
    </row>
    <row r="184" spans="2:86" x14ac:dyDescent="0.8">
      <c r="F184" s="176"/>
      <c r="H184" s="176"/>
      <c r="J184" s="177"/>
      <c r="K184" s="94"/>
      <c r="L184" s="179"/>
      <c r="M184" s="180"/>
      <c r="N184" s="178"/>
      <c r="P184" s="192"/>
      <c r="R184" s="81"/>
      <c r="S184" s="70"/>
      <c r="T184" s="181"/>
      <c r="U184" s="182"/>
      <c r="V184" s="190"/>
      <c r="W184" s="182"/>
      <c r="X184" s="191"/>
      <c r="Y184" s="182"/>
      <c r="AD184" s="190"/>
      <c r="AF184" s="177"/>
      <c r="AG184" s="182"/>
      <c r="AL184" s="101"/>
      <c r="AN184" s="102"/>
      <c r="AQ184" s="99"/>
      <c r="AT184" s="70"/>
      <c r="AY184" s="81"/>
      <c r="AZ184" s="96"/>
      <c r="BA184" s="70"/>
      <c r="BB184" s="70"/>
      <c r="BC184" s="72"/>
      <c r="BF184" s="70"/>
      <c r="BL184" s="183"/>
      <c r="BM184" s="184"/>
      <c r="BN184" s="185"/>
      <c r="BO184" s="185"/>
      <c r="BP184" s="185"/>
      <c r="BQ184" s="185"/>
      <c r="BR184" s="184"/>
      <c r="BS184" s="186"/>
      <c r="BT184" s="186"/>
      <c r="BU184" s="186"/>
      <c r="BV184" s="187"/>
      <c r="BW184" s="119"/>
      <c r="CD184" s="326"/>
    </row>
    <row r="185" spans="2:86" x14ac:dyDescent="0.8">
      <c r="F185" s="176"/>
      <c r="H185" s="176"/>
      <c r="J185" s="177"/>
      <c r="L185" s="179"/>
      <c r="M185" s="180"/>
      <c r="N185" s="178"/>
      <c r="P185" s="151"/>
      <c r="R185" s="81"/>
      <c r="S185" s="212"/>
      <c r="T185" s="202"/>
      <c r="U185" s="201"/>
      <c r="V185" s="190"/>
      <c r="W185" s="201"/>
      <c r="X185" s="191"/>
      <c r="Y185" s="182"/>
      <c r="AF185" s="177"/>
      <c r="AG185" s="182"/>
      <c r="AN185" s="102"/>
      <c r="AQ185" s="99"/>
      <c r="AT185" s="70"/>
      <c r="AY185" s="81"/>
      <c r="AZ185" s="96"/>
      <c r="BA185" s="70"/>
      <c r="BB185" s="70"/>
      <c r="BC185" s="72"/>
      <c r="BF185" s="70"/>
      <c r="BL185" s="183"/>
      <c r="BM185" s="184"/>
      <c r="BN185" s="185"/>
      <c r="BO185" s="185"/>
      <c r="BP185" s="185"/>
      <c r="BQ185" s="185"/>
      <c r="BR185" s="184"/>
      <c r="BS185" s="186"/>
      <c r="BT185" s="186"/>
      <c r="BU185" s="186"/>
      <c r="BV185" s="187"/>
      <c r="BW185" s="119"/>
      <c r="CD185" s="326"/>
      <c r="CH185" s="329"/>
    </row>
    <row r="186" spans="2:86" x14ac:dyDescent="0.8">
      <c r="E186" s="123"/>
      <c r="F186" s="189"/>
      <c r="H186" s="192"/>
      <c r="I186" s="123"/>
      <c r="J186" s="177"/>
      <c r="L186" s="179"/>
      <c r="M186" s="180"/>
      <c r="P186" s="151"/>
      <c r="R186" s="81"/>
      <c r="S186" s="212"/>
      <c r="T186" s="202"/>
      <c r="U186" s="201"/>
      <c r="V186" s="190"/>
      <c r="W186" s="201"/>
      <c r="X186" s="191"/>
      <c r="Y186" s="182"/>
      <c r="AG186" s="182"/>
      <c r="AL186" s="101"/>
      <c r="AN186" s="102"/>
      <c r="AQ186" s="99"/>
      <c r="AT186" s="70"/>
      <c r="AY186" s="81"/>
      <c r="AZ186" s="96"/>
      <c r="BA186" s="70"/>
      <c r="BB186" s="70"/>
      <c r="BC186" s="72"/>
      <c r="BF186" s="70"/>
      <c r="BL186" s="183"/>
      <c r="BM186" s="184"/>
      <c r="BN186" s="185"/>
      <c r="BO186" s="185"/>
      <c r="BP186" s="185"/>
      <c r="BQ186" s="185"/>
      <c r="BR186" s="184"/>
      <c r="BS186" s="186"/>
      <c r="BT186" s="186"/>
      <c r="BU186" s="186"/>
      <c r="BV186" s="187"/>
      <c r="BW186" s="119"/>
      <c r="CD186" s="326"/>
      <c r="CH186" s="329"/>
    </row>
    <row r="187" spans="2:86" x14ac:dyDescent="0.8">
      <c r="E187" s="123"/>
      <c r="F187" s="189"/>
      <c r="H187" s="192"/>
      <c r="I187" s="123"/>
      <c r="J187" s="190"/>
      <c r="L187" s="179"/>
      <c r="M187" s="180"/>
      <c r="N187" s="192"/>
      <c r="P187" s="151"/>
      <c r="R187" s="81"/>
      <c r="S187" s="212"/>
      <c r="T187" s="202"/>
      <c r="U187" s="182"/>
      <c r="V187" s="200"/>
      <c r="W187" s="182"/>
      <c r="X187" s="197"/>
      <c r="Y187" s="201"/>
      <c r="AA187" s="198"/>
      <c r="AD187" s="202"/>
      <c r="AF187" s="177"/>
      <c r="AG187" s="182"/>
      <c r="AJ187" s="202"/>
      <c r="AL187" s="100"/>
      <c r="AQ187" s="99"/>
      <c r="AT187" s="70"/>
      <c r="AY187" s="81"/>
      <c r="AZ187" s="96"/>
      <c r="BA187" s="70"/>
      <c r="BB187" s="70"/>
      <c r="BC187" s="72"/>
      <c r="BF187" s="70"/>
      <c r="BL187" s="183"/>
      <c r="BM187" s="184"/>
      <c r="BN187" s="185"/>
      <c r="BO187" s="185"/>
      <c r="BP187" s="185"/>
      <c r="BQ187" s="185"/>
      <c r="BR187" s="184"/>
      <c r="BS187" s="186"/>
      <c r="BT187" s="186"/>
      <c r="BU187" s="186"/>
      <c r="BV187" s="187"/>
      <c r="BW187" s="119"/>
      <c r="CD187" s="326"/>
      <c r="CH187" s="329"/>
    </row>
    <row r="188" spans="2:86" x14ac:dyDescent="0.8">
      <c r="E188" s="123"/>
      <c r="F188" s="176"/>
      <c r="H188" s="151"/>
      <c r="I188" s="123"/>
      <c r="J188" s="177"/>
      <c r="N188" s="178"/>
      <c r="P188" s="151"/>
      <c r="R188" s="81"/>
      <c r="S188" s="212"/>
      <c r="T188" s="177"/>
      <c r="U188" s="182"/>
      <c r="V188" s="177"/>
      <c r="W188" s="182"/>
      <c r="X188" s="81"/>
      <c r="Y188" s="70"/>
      <c r="Z188" s="81"/>
      <c r="AA188" s="70"/>
      <c r="AF188" s="177"/>
      <c r="AG188" s="182"/>
      <c r="AN188" s="102"/>
      <c r="AQ188" s="99"/>
      <c r="AT188" s="70"/>
      <c r="BC188" s="72"/>
      <c r="BF188" s="70"/>
      <c r="BL188" s="183"/>
      <c r="BM188" s="184"/>
      <c r="BN188" s="185"/>
      <c r="BO188" s="185"/>
      <c r="BP188" s="185"/>
      <c r="BQ188" s="185"/>
      <c r="BR188" s="184"/>
      <c r="BS188" s="186"/>
      <c r="BT188" s="186"/>
      <c r="BU188" s="186"/>
      <c r="BV188" s="187"/>
      <c r="BW188" s="119"/>
      <c r="CD188" s="326"/>
      <c r="CH188" s="329"/>
    </row>
    <row r="189" spans="2:86" x14ac:dyDescent="0.8">
      <c r="B189" s="70"/>
      <c r="F189" s="189"/>
      <c r="H189" s="151"/>
      <c r="I189" s="123"/>
      <c r="R189" s="81"/>
      <c r="S189" s="212"/>
      <c r="U189" s="201"/>
      <c r="W189" s="182"/>
      <c r="X189" s="202"/>
      <c r="Y189" s="70"/>
      <c r="Z189" s="81"/>
      <c r="AA189" s="206"/>
      <c r="AG189" s="206"/>
      <c r="AI189" s="206"/>
      <c r="AM189" s="96"/>
      <c r="AO189" s="70"/>
      <c r="AQ189" s="99"/>
      <c r="AT189" s="70"/>
      <c r="BC189" s="72"/>
      <c r="BF189" s="70"/>
      <c r="BL189" s="183"/>
      <c r="BM189" s="184"/>
      <c r="BN189" s="185"/>
      <c r="BO189" s="185"/>
      <c r="BP189" s="185"/>
      <c r="BQ189" s="185"/>
      <c r="BR189" s="184"/>
      <c r="BS189" s="186"/>
      <c r="BT189" s="186"/>
      <c r="BU189" s="186"/>
      <c r="BV189" s="187"/>
      <c r="BW189" s="119"/>
      <c r="CD189" s="326"/>
      <c r="CH189" s="329"/>
    </row>
    <row r="190" spans="2:86" x14ac:dyDescent="0.8">
      <c r="B190" s="70"/>
      <c r="F190" s="176"/>
      <c r="H190" s="151"/>
      <c r="I190" s="123"/>
      <c r="L190" s="179"/>
      <c r="M190" s="180"/>
      <c r="R190" s="81"/>
      <c r="S190" s="212"/>
      <c r="T190" s="202"/>
      <c r="U190" s="182"/>
      <c r="W190" s="182"/>
      <c r="X190" s="191"/>
      <c r="Y190" s="182"/>
      <c r="AL190" s="101"/>
      <c r="AN190" s="102"/>
      <c r="AQ190" s="99"/>
      <c r="AT190" s="70"/>
      <c r="AY190" s="81"/>
      <c r="AZ190" s="96"/>
      <c r="BA190" s="70"/>
      <c r="BB190" s="70"/>
      <c r="BC190" s="72"/>
      <c r="BF190" s="70"/>
      <c r="BL190" s="183"/>
      <c r="BM190" s="184"/>
      <c r="BN190" s="185"/>
      <c r="BO190" s="185"/>
      <c r="BP190" s="185"/>
      <c r="BQ190" s="185"/>
      <c r="BR190" s="184"/>
      <c r="BS190" s="186"/>
      <c r="BT190" s="186"/>
      <c r="BU190" s="186"/>
      <c r="BV190" s="187"/>
      <c r="BW190" s="119"/>
      <c r="CD190" s="326"/>
      <c r="CH190" s="329"/>
    </row>
    <row r="191" spans="2:86" x14ac:dyDescent="0.8">
      <c r="B191" s="70"/>
      <c r="F191" s="176"/>
      <c r="H191" s="151"/>
      <c r="I191" s="123"/>
      <c r="L191" s="179"/>
      <c r="M191" s="180"/>
      <c r="R191" s="81"/>
      <c r="S191" s="212"/>
      <c r="U191" s="182"/>
      <c r="W191" s="182"/>
      <c r="AQ191" s="99"/>
      <c r="AT191" s="70"/>
      <c r="AY191" s="81"/>
      <c r="AZ191" s="96"/>
      <c r="BA191" s="70"/>
      <c r="BB191" s="70"/>
      <c r="BC191" s="72"/>
      <c r="BF191" s="70"/>
      <c r="BL191" s="183"/>
      <c r="BM191" s="184"/>
      <c r="BN191" s="185"/>
      <c r="BO191" s="185"/>
      <c r="BP191" s="185"/>
      <c r="BQ191" s="185"/>
      <c r="BR191" s="184"/>
      <c r="BS191" s="186"/>
      <c r="BT191" s="186"/>
      <c r="BU191" s="186"/>
      <c r="BV191" s="187"/>
      <c r="BW191" s="119"/>
      <c r="CD191" s="326"/>
      <c r="CH191" s="329"/>
    </row>
    <row r="192" spans="2:86" x14ac:dyDescent="0.8">
      <c r="B192" s="70"/>
      <c r="F192" s="102"/>
      <c r="G192" s="123"/>
      <c r="H192" s="151"/>
      <c r="I192" s="123"/>
      <c r="L192" s="179"/>
      <c r="M192" s="180"/>
      <c r="R192" s="81"/>
      <c r="S192" s="212"/>
      <c r="U192" s="182"/>
      <c r="W192" s="182"/>
      <c r="AN192" s="102"/>
      <c r="AQ192" s="99"/>
      <c r="AT192" s="70"/>
      <c r="AY192" s="81"/>
      <c r="AZ192" s="96"/>
      <c r="BA192" s="70"/>
      <c r="BB192" s="70"/>
      <c r="BC192" s="72"/>
      <c r="BF192" s="70"/>
      <c r="BL192" s="183"/>
      <c r="BM192" s="184"/>
      <c r="BN192" s="185"/>
      <c r="BO192" s="185"/>
      <c r="BP192" s="185"/>
      <c r="BQ192" s="185"/>
      <c r="BR192" s="184"/>
      <c r="BS192" s="186"/>
      <c r="BT192" s="186"/>
      <c r="BU192" s="186"/>
      <c r="BV192" s="187"/>
      <c r="BW192" s="119"/>
      <c r="CD192" s="326"/>
      <c r="CH192" s="329"/>
    </row>
    <row r="193" spans="5:86" x14ac:dyDescent="0.8">
      <c r="E193" s="123"/>
      <c r="F193" s="192"/>
      <c r="G193" s="123"/>
      <c r="H193" s="151"/>
      <c r="I193" s="123"/>
      <c r="J193" s="177"/>
      <c r="L193" s="179"/>
      <c r="M193" s="180"/>
      <c r="N193" s="178"/>
      <c r="R193" s="81"/>
      <c r="S193" s="212"/>
      <c r="T193" s="177"/>
      <c r="U193" s="182"/>
      <c r="V193" s="177"/>
      <c r="W193" s="182"/>
      <c r="AN193" s="102"/>
      <c r="AQ193" s="99"/>
      <c r="AT193" s="70"/>
      <c r="AY193" s="81"/>
      <c r="AZ193" s="96"/>
      <c r="BA193" s="70"/>
      <c r="BB193" s="70"/>
      <c r="BC193" s="72"/>
      <c r="BF193" s="70"/>
      <c r="BL193" s="183"/>
      <c r="BM193" s="184"/>
      <c r="BN193" s="185"/>
      <c r="BO193" s="185"/>
      <c r="BP193" s="185"/>
      <c r="BQ193" s="185"/>
      <c r="BR193" s="184"/>
      <c r="BS193" s="186"/>
      <c r="BT193" s="186"/>
      <c r="BU193" s="186"/>
      <c r="BV193" s="187"/>
      <c r="BW193" s="119"/>
      <c r="CD193" s="326"/>
      <c r="CH193" s="329"/>
    </row>
    <row r="194" spans="5:86" x14ac:dyDescent="0.8">
      <c r="E194" s="123"/>
      <c r="F194" s="192"/>
      <c r="G194" s="123"/>
      <c r="H194" s="151"/>
      <c r="I194" s="123"/>
      <c r="J194" s="190"/>
      <c r="L194" s="179"/>
      <c r="M194" s="180"/>
      <c r="N194" s="178"/>
      <c r="P194" s="192"/>
      <c r="R194" s="81"/>
      <c r="S194" s="212"/>
      <c r="U194" s="182"/>
      <c r="W194" s="182"/>
      <c r="AL194" s="101"/>
      <c r="AN194" s="102"/>
      <c r="AQ194" s="99"/>
      <c r="AT194" s="70"/>
      <c r="AY194" s="81"/>
      <c r="AZ194" s="96"/>
      <c r="BA194" s="70"/>
      <c r="BB194" s="70"/>
      <c r="BC194" s="72"/>
      <c r="BF194" s="70"/>
      <c r="BL194" s="183"/>
      <c r="BM194" s="184"/>
      <c r="BN194" s="185"/>
      <c r="BO194" s="185"/>
      <c r="BP194" s="185"/>
      <c r="BQ194" s="185"/>
      <c r="BR194" s="184"/>
      <c r="BS194" s="186"/>
      <c r="BT194" s="186"/>
      <c r="BU194" s="186"/>
      <c r="BV194" s="187"/>
      <c r="BW194" s="119"/>
      <c r="CD194" s="326"/>
      <c r="CH194" s="329"/>
    </row>
    <row r="195" spans="5:86" x14ac:dyDescent="0.8">
      <c r="F195" s="189"/>
      <c r="H195" s="189"/>
      <c r="J195" s="190"/>
      <c r="K195" s="94"/>
      <c r="L195" s="179"/>
      <c r="M195" s="180"/>
      <c r="N195" s="192"/>
      <c r="P195" s="192"/>
      <c r="R195" s="81"/>
      <c r="S195" s="70"/>
      <c r="T195" s="181"/>
      <c r="U195" s="182"/>
      <c r="V195" s="190"/>
      <c r="W195" s="182"/>
      <c r="X195" s="191"/>
      <c r="Y195" s="182"/>
      <c r="AA195" s="198"/>
      <c r="AG195" s="206"/>
      <c r="AL195" s="101"/>
      <c r="AN195" s="102"/>
      <c r="AQ195" s="99"/>
      <c r="AT195" s="70"/>
      <c r="AY195" s="81"/>
      <c r="AZ195" s="96"/>
      <c r="BA195" s="70"/>
      <c r="BB195" s="70"/>
      <c r="BC195" s="72"/>
      <c r="BF195" s="70"/>
      <c r="BL195" s="183"/>
      <c r="BM195" s="184"/>
      <c r="BN195" s="185"/>
      <c r="BO195" s="185"/>
      <c r="BP195" s="185"/>
      <c r="BQ195" s="185"/>
      <c r="BR195" s="184"/>
      <c r="BS195" s="186"/>
      <c r="BT195" s="186"/>
      <c r="BU195" s="186"/>
      <c r="BV195" s="187"/>
      <c r="BW195" s="119"/>
      <c r="CD195" s="326"/>
      <c r="CH195" s="329"/>
    </row>
    <row r="196" spans="5:86" x14ac:dyDescent="0.8">
      <c r="F196" s="189"/>
      <c r="H196" s="176"/>
      <c r="J196" s="177"/>
      <c r="K196" s="94"/>
      <c r="L196" s="179"/>
      <c r="M196" s="180"/>
      <c r="N196" s="178"/>
      <c r="P196" s="192"/>
      <c r="R196" s="81"/>
      <c r="S196" s="70"/>
      <c r="T196" s="181"/>
      <c r="U196" s="182"/>
      <c r="V196" s="190"/>
      <c r="W196" s="182"/>
      <c r="X196" s="205"/>
      <c r="AA196" s="198"/>
      <c r="AG196" s="206"/>
      <c r="AQ196" s="99"/>
      <c r="AT196" s="70"/>
      <c r="AY196" s="81"/>
      <c r="AZ196" s="96"/>
      <c r="BA196" s="70"/>
      <c r="BB196" s="70"/>
      <c r="BC196" s="72"/>
      <c r="BF196" s="70"/>
      <c r="BL196" s="183"/>
      <c r="BM196" s="184"/>
      <c r="BN196" s="185"/>
      <c r="BO196" s="185"/>
      <c r="BP196" s="185"/>
      <c r="BQ196" s="185"/>
      <c r="BR196" s="184"/>
      <c r="BS196" s="186"/>
      <c r="BT196" s="186"/>
      <c r="BU196" s="186"/>
      <c r="BV196" s="187"/>
      <c r="BW196" s="119"/>
      <c r="CD196" s="326"/>
      <c r="CH196" s="329"/>
    </row>
    <row r="197" spans="5:86" x14ac:dyDescent="0.8">
      <c r="F197" s="189"/>
      <c r="H197" s="189"/>
      <c r="J197" s="190"/>
      <c r="K197" s="94"/>
      <c r="L197" s="179"/>
      <c r="M197" s="180"/>
      <c r="N197" s="192"/>
      <c r="P197" s="192"/>
      <c r="R197" s="81"/>
      <c r="S197" s="70"/>
      <c r="T197" s="181"/>
      <c r="U197" s="182"/>
      <c r="V197" s="190"/>
      <c r="W197" s="182"/>
      <c r="X197" s="191"/>
      <c r="Y197" s="182"/>
      <c r="AL197" s="100"/>
      <c r="AQ197" s="99"/>
      <c r="AT197" s="70"/>
      <c r="AY197" s="81"/>
      <c r="AZ197" s="96"/>
      <c r="BA197" s="70"/>
      <c r="BB197" s="70"/>
      <c r="BC197" s="72"/>
      <c r="BF197" s="70"/>
      <c r="BL197" s="183"/>
      <c r="BM197" s="184"/>
      <c r="BN197" s="185"/>
      <c r="BO197" s="185"/>
      <c r="BP197" s="185"/>
      <c r="BQ197" s="185"/>
      <c r="BR197" s="184"/>
      <c r="BS197" s="186"/>
      <c r="BT197" s="186"/>
      <c r="BU197" s="186"/>
      <c r="BV197" s="187"/>
      <c r="BW197" s="119"/>
      <c r="CD197" s="326"/>
      <c r="CH197" s="329"/>
    </row>
    <row r="198" spans="5:86" x14ac:dyDescent="0.8">
      <c r="F198" s="176"/>
      <c r="H198" s="189"/>
      <c r="J198" s="190"/>
      <c r="K198" s="94"/>
      <c r="N198" s="192"/>
      <c r="P198" s="192"/>
      <c r="R198" s="81"/>
      <c r="S198" s="70"/>
      <c r="T198" s="177"/>
      <c r="U198" s="182"/>
      <c r="V198" s="177"/>
      <c r="W198" s="182"/>
      <c r="AN198" s="102"/>
      <c r="AQ198" s="99"/>
      <c r="AT198" s="70"/>
      <c r="AY198" s="81"/>
      <c r="AZ198" s="96"/>
      <c r="BA198" s="70"/>
      <c r="BB198" s="70"/>
      <c r="BC198" s="72"/>
      <c r="BF198" s="70"/>
      <c r="BL198" s="183"/>
      <c r="BM198" s="184"/>
      <c r="BN198" s="185"/>
      <c r="BO198" s="185"/>
      <c r="BP198" s="185"/>
      <c r="BQ198" s="185"/>
      <c r="BR198" s="184"/>
      <c r="BS198" s="186"/>
      <c r="BT198" s="186"/>
      <c r="BU198" s="186"/>
      <c r="BV198" s="187"/>
      <c r="BW198" s="119"/>
      <c r="CD198" s="326"/>
      <c r="CH198" s="329"/>
    </row>
    <row r="199" spans="5:86" x14ac:dyDescent="0.8">
      <c r="F199" s="176"/>
      <c r="H199" s="176"/>
      <c r="J199" s="177"/>
      <c r="K199" s="94"/>
      <c r="N199" s="192"/>
      <c r="P199" s="192"/>
      <c r="R199" s="81"/>
      <c r="S199" s="70"/>
      <c r="T199" s="177"/>
      <c r="U199" s="182"/>
      <c r="V199" s="190"/>
      <c r="W199" s="182"/>
      <c r="AQ199" s="99"/>
      <c r="AT199" s="70"/>
      <c r="AY199" s="81"/>
      <c r="AZ199" s="96"/>
      <c r="BA199" s="70"/>
      <c r="BB199" s="70"/>
      <c r="BC199" s="72"/>
      <c r="BF199" s="70"/>
      <c r="BL199" s="183"/>
      <c r="BM199" s="184"/>
      <c r="BN199" s="185"/>
      <c r="BO199" s="185"/>
      <c r="BP199" s="185"/>
      <c r="BQ199" s="185"/>
      <c r="BR199" s="184"/>
      <c r="BS199" s="186"/>
      <c r="BT199" s="186"/>
      <c r="BU199" s="186"/>
      <c r="BV199" s="187"/>
      <c r="BW199" s="119"/>
      <c r="CD199" s="326"/>
    </row>
    <row r="200" spans="5:86" x14ac:dyDescent="0.8">
      <c r="F200" s="189"/>
      <c r="H200" s="176"/>
      <c r="J200" s="204"/>
      <c r="K200" s="94"/>
      <c r="N200" s="151"/>
      <c r="O200" s="82"/>
      <c r="P200" s="192"/>
      <c r="Q200" s="83"/>
      <c r="R200" s="81"/>
      <c r="S200" s="70"/>
      <c r="T200" s="213"/>
      <c r="U200" s="182"/>
      <c r="V200" s="213"/>
      <c r="W200" s="182"/>
      <c r="X200" s="197"/>
      <c r="Y200" s="198"/>
      <c r="AA200" s="198"/>
      <c r="AD200" s="205"/>
      <c r="AF200" s="103"/>
      <c r="AH200" s="103"/>
      <c r="AJ200" s="205"/>
      <c r="AN200" s="102"/>
      <c r="AP200" s="199"/>
      <c r="AQ200" s="99"/>
      <c r="AT200" s="70"/>
      <c r="BB200" s="70"/>
      <c r="BC200" s="72"/>
      <c r="BF200" s="70"/>
      <c r="BL200" s="183"/>
      <c r="BM200" s="184"/>
      <c r="BN200" s="185"/>
      <c r="BO200" s="185"/>
      <c r="BP200" s="185"/>
      <c r="BQ200" s="185"/>
      <c r="BR200" s="184"/>
      <c r="BS200" s="186"/>
      <c r="BT200" s="186"/>
      <c r="BU200" s="186"/>
      <c r="BV200" s="187"/>
      <c r="BW200" s="119"/>
      <c r="CD200" s="326"/>
    </row>
    <row r="201" spans="5:86" x14ac:dyDescent="0.8">
      <c r="F201" s="189"/>
      <c r="H201" s="189"/>
      <c r="J201" s="177"/>
      <c r="K201" s="94"/>
      <c r="N201" s="192"/>
      <c r="P201" s="192"/>
      <c r="R201" s="81"/>
      <c r="S201" s="70"/>
      <c r="T201" s="177"/>
      <c r="U201" s="182"/>
      <c r="V201" s="177"/>
      <c r="W201" s="182"/>
      <c r="X201" s="81"/>
      <c r="Y201" s="70"/>
      <c r="Z201" s="81"/>
      <c r="AA201" s="70"/>
      <c r="AG201" s="182"/>
      <c r="AM201" s="96"/>
      <c r="AO201" s="70"/>
      <c r="AQ201" s="99"/>
      <c r="AT201" s="70"/>
      <c r="BC201" s="72"/>
      <c r="BF201" s="70"/>
      <c r="BL201" s="183"/>
      <c r="BM201" s="184"/>
      <c r="BN201" s="185"/>
      <c r="BO201" s="185"/>
      <c r="BP201" s="185"/>
      <c r="BQ201" s="185"/>
      <c r="BR201" s="184"/>
      <c r="BS201" s="186"/>
      <c r="BT201" s="186"/>
      <c r="BU201" s="186"/>
      <c r="BV201" s="187"/>
      <c r="BW201" s="119"/>
      <c r="CD201" s="326"/>
    </row>
    <row r="202" spans="5:86" x14ac:dyDescent="0.8">
      <c r="F202" s="189"/>
      <c r="H202" s="176"/>
      <c r="J202" s="177"/>
      <c r="K202" s="94"/>
      <c r="N202" s="178"/>
      <c r="P202" s="192"/>
      <c r="R202" s="81"/>
      <c r="S202" s="70"/>
      <c r="T202" s="177"/>
      <c r="U202" s="182"/>
      <c r="V202" s="190"/>
      <c r="W202" s="182"/>
      <c r="X202" s="81"/>
      <c r="Y202" s="70"/>
      <c r="Z202" s="81"/>
      <c r="AA202" s="70"/>
      <c r="AF202" s="177"/>
      <c r="AG202" s="182"/>
      <c r="AL202" s="101"/>
      <c r="AN202" s="102"/>
      <c r="AQ202" s="99"/>
      <c r="AT202" s="70"/>
      <c r="BC202" s="72"/>
      <c r="BF202" s="70"/>
      <c r="BL202" s="183"/>
      <c r="BM202" s="184"/>
      <c r="BN202" s="185"/>
      <c r="BO202" s="185"/>
      <c r="BP202" s="185"/>
      <c r="BQ202" s="185"/>
      <c r="BR202" s="184"/>
      <c r="BS202" s="186"/>
      <c r="BT202" s="186"/>
      <c r="BU202" s="186"/>
      <c r="BV202" s="187"/>
      <c r="BW202" s="119"/>
      <c r="CD202" s="326"/>
      <c r="CH202" s="329"/>
    </row>
    <row r="203" spans="5:86" x14ac:dyDescent="0.8">
      <c r="F203" s="189"/>
      <c r="H203" s="189"/>
      <c r="J203" s="177"/>
      <c r="K203" s="94"/>
      <c r="N203" s="178"/>
      <c r="P203" s="192"/>
      <c r="R203" s="81"/>
      <c r="S203" s="70"/>
      <c r="T203" s="177"/>
      <c r="U203" s="182"/>
      <c r="V203" s="177"/>
      <c r="W203" s="182"/>
      <c r="X203" s="81"/>
      <c r="Y203" s="70"/>
      <c r="Z203" s="81"/>
      <c r="AA203" s="70"/>
      <c r="AF203" s="177"/>
      <c r="AG203" s="182"/>
      <c r="AM203" s="96"/>
      <c r="AO203" s="70"/>
      <c r="AQ203" s="99"/>
      <c r="AT203" s="70"/>
      <c r="BC203" s="72"/>
      <c r="BF203" s="70"/>
      <c r="BL203" s="183"/>
      <c r="BM203" s="184"/>
      <c r="BN203" s="185"/>
      <c r="BO203" s="185"/>
      <c r="BP203" s="185"/>
      <c r="BQ203" s="185"/>
      <c r="BR203" s="184"/>
      <c r="BS203" s="186"/>
      <c r="BT203" s="186"/>
      <c r="BU203" s="186"/>
      <c r="BV203" s="187"/>
      <c r="BW203" s="119"/>
      <c r="CD203" s="326"/>
      <c r="CH203" s="329"/>
    </row>
    <row r="204" spans="5:86" x14ac:dyDescent="0.8">
      <c r="F204" s="176"/>
      <c r="H204" s="176"/>
      <c r="J204" s="177"/>
      <c r="K204" s="94"/>
      <c r="L204" s="179"/>
      <c r="M204" s="180"/>
      <c r="N204" s="192"/>
      <c r="P204" s="192"/>
      <c r="R204" s="81"/>
      <c r="S204" s="70"/>
      <c r="T204" s="200"/>
      <c r="U204" s="182"/>
      <c r="V204" s="177"/>
      <c r="W204" s="182"/>
      <c r="X204" s="191"/>
      <c r="Y204" s="182"/>
      <c r="AF204" s="177"/>
      <c r="AG204" s="182"/>
      <c r="AL204" s="100"/>
      <c r="AQ204" s="99"/>
      <c r="AT204" s="70"/>
      <c r="AY204" s="81"/>
      <c r="AZ204" s="96"/>
      <c r="BA204" s="70"/>
      <c r="BB204" s="70"/>
      <c r="BC204" s="72"/>
      <c r="BF204" s="70"/>
      <c r="BL204" s="183"/>
      <c r="BM204" s="184"/>
      <c r="BN204" s="185"/>
      <c r="BO204" s="185"/>
      <c r="BP204" s="185"/>
      <c r="BQ204" s="185"/>
      <c r="BR204" s="184"/>
      <c r="BS204" s="186"/>
      <c r="BT204" s="186"/>
      <c r="BU204" s="186"/>
      <c r="BV204" s="187"/>
      <c r="BW204" s="119"/>
      <c r="CD204" s="326"/>
      <c r="CH204" s="329"/>
    </row>
    <row r="205" spans="5:86" x14ac:dyDescent="0.8">
      <c r="F205" s="176"/>
      <c r="H205" s="189"/>
      <c r="J205" s="190"/>
      <c r="K205" s="94"/>
      <c r="L205" s="179"/>
      <c r="M205" s="180"/>
      <c r="N205" s="192"/>
      <c r="P205" s="192"/>
      <c r="R205" s="81"/>
      <c r="S205" s="70"/>
      <c r="T205" s="181"/>
      <c r="U205" s="182"/>
      <c r="V205" s="190"/>
      <c r="W205" s="182"/>
      <c r="X205" s="191"/>
      <c r="Y205" s="182"/>
      <c r="AL205" s="100"/>
      <c r="AQ205" s="99"/>
      <c r="AT205" s="70"/>
      <c r="AY205" s="81"/>
      <c r="AZ205" s="96"/>
      <c r="BA205" s="70"/>
      <c r="BB205" s="70"/>
      <c r="BC205" s="72"/>
      <c r="BF205" s="70"/>
      <c r="BL205" s="183"/>
      <c r="BM205" s="184"/>
      <c r="BN205" s="185"/>
      <c r="BO205" s="185"/>
      <c r="BP205" s="185"/>
      <c r="BQ205" s="185"/>
      <c r="BR205" s="184"/>
      <c r="BS205" s="186"/>
      <c r="BT205" s="186"/>
      <c r="BU205" s="186"/>
      <c r="BV205" s="187"/>
      <c r="BW205" s="119"/>
      <c r="CD205" s="326"/>
      <c r="CH205" s="329"/>
    </row>
    <row r="206" spans="5:86" x14ac:dyDescent="0.8">
      <c r="F206" s="176"/>
      <c r="H206" s="176"/>
      <c r="J206" s="177"/>
      <c r="K206" s="94"/>
      <c r="N206" s="192"/>
      <c r="P206" s="192"/>
      <c r="R206" s="81"/>
      <c r="S206" s="70"/>
      <c r="T206" s="177"/>
      <c r="U206" s="182"/>
      <c r="V206" s="177"/>
      <c r="W206" s="182"/>
      <c r="X206" s="81"/>
      <c r="Y206" s="70"/>
      <c r="Z206" s="81"/>
      <c r="AA206" s="70"/>
      <c r="AD206" s="215"/>
      <c r="AM206" s="96"/>
      <c r="AO206" s="70"/>
      <c r="AQ206" s="99"/>
      <c r="AT206" s="70"/>
      <c r="BC206" s="72"/>
      <c r="BF206" s="70"/>
      <c r="BL206" s="183"/>
      <c r="BM206" s="184"/>
      <c r="BN206" s="185"/>
      <c r="BO206" s="185"/>
      <c r="BP206" s="185"/>
      <c r="BQ206" s="185"/>
      <c r="BR206" s="184"/>
      <c r="BS206" s="186"/>
      <c r="BT206" s="186"/>
      <c r="BU206" s="186"/>
      <c r="BV206" s="187"/>
      <c r="BW206" s="119"/>
      <c r="CD206" s="326"/>
      <c r="CH206" s="329"/>
    </row>
    <row r="207" spans="5:86" x14ac:dyDescent="0.8">
      <c r="F207" s="176"/>
      <c r="H207" s="176"/>
      <c r="J207" s="177"/>
      <c r="K207" s="94"/>
      <c r="N207" s="192"/>
      <c r="P207" s="192"/>
      <c r="R207" s="81"/>
      <c r="S207" s="70"/>
      <c r="T207" s="177"/>
      <c r="U207" s="182"/>
      <c r="V207" s="177"/>
      <c r="W207" s="182"/>
      <c r="X207" s="81"/>
      <c r="Y207" s="70"/>
      <c r="Z207" s="81"/>
      <c r="AA207" s="70"/>
      <c r="AD207" s="215"/>
      <c r="AM207" s="96"/>
      <c r="AO207" s="70"/>
      <c r="AQ207" s="99"/>
      <c r="AT207" s="70"/>
      <c r="BC207" s="72"/>
      <c r="BF207" s="70"/>
      <c r="BL207" s="183"/>
      <c r="BM207" s="184"/>
      <c r="BN207" s="185"/>
      <c r="BO207" s="185"/>
      <c r="BP207" s="185"/>
      <c r="BQ207" s="185"/>
      <c r="BR207" s="184"/>
      <c r="BS207" s="186"/>
      <c r="BT207" s="186"/>
      <c r="BU207" s="186"/>
      <c r="BV207" s="187"/>
      <c r="BW207" s="119"/>
      <c r="CD207" s="326"/>
      <c r="CH207" s="329"/>
    </row>
    <row r="208" spans="5:86" x14ac:dyDescent="0.8">
      <c r="F208" s="176"/>
      <c r="H208" s="189"/>
      <c r="J208" s="177"/>
      <c r="K208" s="94"/>
      <c r="L208" s="179"/>
      <c r="M208" s="180"/>
      <c r="N208" s="178"/>
      <c r="P208" s="192"/>
      <c r="R208" s="81"/>
      <c r="S208" s="70"/>
      <c r="T208" s="200"/>
      <c r="U208" s="182"/>
      <c r="V208" s="190"/>
      <c r="W208" s="182"/>
      <c r="X208" s="191"/>
      <c r="Y208" s="182"/>
      <c r="AF208" s="177"/>
      <c r="AG208" s="182"/>
      <c r="AL208" s="101"/>
      <c r="AN208" s="102"/>
      <c r="AQ208" s="99"/>
      <c r="AT208" s="70"/>
      <c r="AY208" s="81"/>
      <c r="AZ208" s="96"/>
      <c r="BA208" s="70"/>
      <c r="BB208" s="70"/>
      <c r="BC208" s="72"/>
      <c r="BF208" s="70"/>
      <c r="BL208" s="183"/>
      <c r="BM208" s="184"/>
      <c r="BN208" s="185"/>
      <c r="BO208" s="185"/>
      <c r="BP208" s="185"/>
      <c r="BQ208" s="185"/>
      <c r="BR208" s="184"/>
      <c r="BS208" s="186"/>
      <c r="BT208" s="186"/>
      <c r="BU208" s="186"/>
      <c r="BV208" s="187"/>
      <c r="BW208" s="119"/>
      <c r="CD208" s="326"/>
      <c r="CH208" s="329"/>
    </row>
    <row r="209" spans="2:86" x14ac:dyDescent="0.8">
      <c r="F209" s="176"/>
      <c r="H209" s="176"/>
      <c r="J209" s="177"/>
      <c r="L209" s="179"/>
      <c r="M209" s="180"/>
      <c r="N209" s="178"/>
      <c r="P209" s="151"/>
      <c r="R209" s="81"/>
      <c r="S209" s="212"/>
      <c r="T209" s="202"/>
      <c r="U209" s="201"/>
      <c r="V209" s="190"/>
      <c r="W209" s="217"/>
      <c r="X209" s="191"/>
      <c r="Y209" s="182"/>
      <c r="AF209" s="177"/>
      <c r="AG209" s="182"/>
      <c r="AN209" s="102"/>
      <c r="AQ209" s="99"/>
      <c r="AT209" s="70"/>
      <c r="AY209" s="81"/>
      <c r="AZ209" s="96"/>
      <c r="BA209" s="70"/>
      <c r="BB209" s="70"/>
      <c r="BC209" s="72"/>
      <c r="BF209" s="70"/>
      <c r="BL209" s="183"/>
      <c r="BM209" s="184"/>
      <c r="BN209" s="185"/>
      <c r="BO209" s="185"/>
      <c r="BP209" s="185"/>
      <c r="BQ209" s="185"/>
      <c r="BR209" s="184"/>
      <c r="BS209" s="186"/>
      <c r="BT209" s="186"/>
      <c r="BU209" s="186"/>
      <c r="BV209" s="187"/>
      <c r="BW209" s="119"/>
      <c r="CD209" s="326"/>
      <c r="CH209" s="329"/>
    </row>
    <row r="210" spans="2:86" x14ac:dyDescent="0.8">
      <c r="E210" s="123"/>
      <c r="F210" s="176"/>
      <c r="H210" s="192"/>
      <c r="I210" s="123"/>
      <c r="J210" s="177"/>
      <c r="L210" s="179"/>
      <c r="M210" s="180"/>
      <c r="P210" s="151"/>
      <c r="R210" s="81"/>
      <c r="S210" s="212"/>
      <c r="T210" s="202"/>
      <c r="U210" s="201"/>
      <c r="V210" s="190"/>
      <c r="W210" s="201"/>
      <c r="X210" s="191"/>
      <c r="Y210" s="182"/>
      <c r="AG210" s="182"/>
      <c r="AL210" s="101"/>
      <c r="AN210" s="102"/>
      <c r="AQ210" s="99"/>
      <c r="AT210" s="70"/>
      <c r="AY210" s="81"/>
      <c r="AZ210" s="96"/>
      <c r="BA210" s="70"/>
      <c r="BB210" s="70"/>
      <c r="BC210" s="72"/>
      <c r="BF210" s="70"/>
      <c r="BL210" s="183"/>
      <c r="BM210" s="184"/>
      <c r="BN210" s="185"/>
      <c r="BO210" s="185"/>
      <c r="BP210" s="185"/>
      <c r="BQ210" s="185"/>
      <c r="BR210" s="184"/>
      <c r="BS210" s="186"/>
      <c r="BT210" s="186"/>
      <c r="BU210" s="186"/>
      <c r="BV210" s="187"/>
      <c r="BW210" s="119"/>
      <c r="CD210" s="326"/>
      <c r="CH210" s="329"/>
    </row>
    <row r="211" spans="2:86" x14ac:dyDescent="0.8">
      <c r="E211" s="123"/>
      <c r="F211" s="189"/>
      <c r="H211" s="192"/>
      <c r="I211" s="123"/>
      <c r="J211" s="190"/>
      <c r="L211" s="179"/>
      <c r="M211" s="180"/>
      <c r="N211" s="192"/>
      <c r="P211" s="151"/>
      <c r="R211" s="81"/>
      <c r="S211" s="212"/>
      <c r="T211" s="202"/>
      <c r="U211" s="182"/>
      <c r="V211" s="200"/>
      <c r="W211" s="182"/>
      <c r="X211" s="197"/>
      <c r="Y211" s="201"/>
      <c r="AA211" s="198"/>
      <c r="AD211" s="202"/>
      <c r="AF211" s="177"/>
      <c r="AG211" s="182"/>
      <c r="AJ211" s="202"/>
      <c r="AL211" s="100"/>
      <c r="AQ211" s="99"/>
      <c r="AT211" s="70"/>
      <c r="AY211" s="81"/>
      <c r="AZ211" s="96"/>
      <c r="BA211" s="70"/>
      <c r="BB211" s="70"/>
      <c r="BC211" s="72"/>
      <c r="BF211" s="70"/>
      <c r="BL211" s="183"/>
      <c r="BM211" s="184"/>
      <c r="BN211" s="185"/>
      <c r="BO211" s="185"/>
      <c r="BP211" s="185"/>
      <c r="BQ211" s="185"/>
      <c r="BR211" s="184"/>
      <c r="BS211" s="186"/>
      <c r="BT211" s="186"/>
      <c r="BU211" s="186"/>
      <c r="BV211" s="187"/>
      <c r="BW211" s="119"/>
      <c r="CD211" s="326"/>
      <c r="CH211" s="329"/>
    </row>
    <row r="212" spans="2:86" x14ac:dyDescent="0.8">
      <c r="E212" s="123"/>
      <c r="F212" s="176"/>
      <c r="H212" s="151"/>
      <c r="I212" s="123"/>
      <c r="J212" s="177"/>
      <c r="N212" s="178"/>
      <c r="P212" s="151"/>
      <c r="R212" s="81"/>
      <c r="S212" s="212"/>
      <c r="T212" s="177"/>
      <c r="U212" s="182"/>
      <c r="V212" s="177"/>
      <c r="W212" s="182"/>
      <c r="X212" s="81"/>
      <c r="Y212" s="70"/>
      <c r="Z212" s="81"/>
      <c r="AA212" s="70"/>
      <c r="AF212" s="177"/>
      <c r="AG212" s="182"/>
      <c r="AN212" s="102"/>
      <c r="AQ212" s="99"/>
      <c r="AT212" s="70"/>
      <c r="BC212" s="72"/>
      <c r="BF212" s="70"/>
      <c r="BL212" s="183"/>
      <c r="BM212" s="184"/>
      <c r="BN212" s="185"/>
      <c r="BO212" s="185"/>
      <c r="BP212" s="185"/>
      <c r="BQ212" s="185"/>
      <c r="BR212" s="184"/>
      <c r="BS212" s="186"/>
      <c r="BT212" s="186"/>
      <c r="BU212" s="186"/>
      <c r="BV212" s="187"/>
      <c r="BW212" s="119"/>
      <c r="CD212" s="326"/>
      <c r="CH212" s="329"/>
    </row>
    <row r="213" spans="2:86" x14ac:dyDescent="0.8">
      <c r="B213" s="70"/>
      <c r="F213" s="189"/>
      <c r="H213" s="151"/>
      <c r="I213" s="123"/>
      <c r="R213" s="81"/>
      <c r="S213" s="212"/>
      <c r="U213" s="201"/>
      <c r="W213" s="182"/>
      <c r="X213" s="202"/>
      <c r="Y213" s="70"/>
      <c r="Z213" s="81"/>
      <c r="AA213" s="206"/>
      <c r="AG213" s="206"/>
      <c r="AI213" s="206"/>
      <c r="AM213" s="96"/>
      <c r="AO213" s="70"/>
      <c r="AQ213" s="99"/>
      <c r="AT213" s="70"/>
      <c r="BC213" s="72"/>
      <c r="BF213" s="70"/>
      <c r="BL213" s="183"/>
      <c r="BM213" s="184"/>
      <c r="BN213" s="185"/>
      <c r="BO213" s="185"/>
      <c r="BP213" s="185"/>
      <c r="BQ213" s="185"/>
      <c r="BR213" s="184"/>
      <c r="BS213" s="186"/>
      <c r="BT213" s="186"/>
      <c r="BU213" s="186"/>
      <c r="BV213" s="187"/>
      <c r="BW213" s="119"/>
      <c r="CD213" s="326"/>
      <c r="CH213" s="329"/>
    </row>
    <row r="214" spans="2:86" x14ac:dyDescent="0.8">
      <c r="B214" s="70"/>
      <c r="F214" s="176"/>
      <c r="H214" s="151"/>
      <c r="I214" s="123"/>
      <c r="L214" s="179"/>
      <c r="M214" s="180"/>
      <c r="R214" s="81"/>
      <c r="S214" s="212"/>
      <c r="T214" s="202"/>
      <c r="U214" s="182"/>
      <c r="W214" s="182"/>
      <c r="X214" s="191"/>
      <c r="Y214" s="182"/>
      <c r="AL214" s="101"/>
      <c r="AN214" s="102"/>
      <c r="AQ214" s="99"/>
      <c r="AT214" s="70"/>
      <c r="AY214" s="81"/>
      <c r="AZ214" s="96"/>
      <c r="BA214" s="70"/>
      <c r="BB214" s="70"/>
      <c r="BC214" s="72"/>
      <c r="BF214" s="70"/>
      <c r="BL214" s="183"/>
      <c r="BM214" s="184"/>
      <c r="BN214" s="185"/>
      <c r="BO214" s="185"/>
      <c r="BP214" s="185"/>
      <c r="BQ214" s="185"/>
      <c r="BR214" s="184"/>
      <c r="BS214" s="186"/>
      <c r="BT214" s="186"/>
      <c r="BU214" s="186"/>
      <c r="BV214" s="187"/>
      <c r="BW214" s="119"/>
      <c r="CD214" s="326"/>
      <c r="CH214" s="329"/>
    </row>
    <row r="215" spans="2:86" x14ac:dyDescent="0.8">
      <c r="B215" s="70"/>
      <c r="F215" s="176"/>
      <c r="H215" s="151"/>
      <c r="I215" s="123"/>
      <c r="L215" s="179"/>
      <c r="M215" s="180"/>
      <c r="R215" s="81"/>
      <c r="S215" s="212"/>
      <c r="U215" s="182"/>
      <c r="W215" s="182"/>
      <c r="AQ215" s="99"/>
      <c r="AT215" s="70"/>
      <c r="AY215" s="81"/>
      <c r="AZ215" s="96"/>
      <c r="BA215" s="70"/>
      <c r="BB215" s="70"/>
      <c r="BC215" s="72"/>
      <c r="BF215" s="70"/>
      <c r="BL215" s="183"/>
      <c r="BM215" s="184"/>
      <c r="BN215" s="185"/>
      <c r="BO215" s="185"/>
      <c r="BP215" s="185"/>
      <c r="BQ215" s="185"/>
      <c r="BR215" s="184"/>
      <c r="BS215" s="186"/>
      <c r="BT215" s="186"/>
      <c r="BU215" s="186"/>
      <c r="BV215" s="187"/>
      <c r="BW215" s="119"/>
      <c r="CD215" s="326"/>
    </row>
    <row r="216" spans="2:86" x14ac:dyDescent="0.8">
      <c r="E216" s="123"/>
      <c r="F216" s="192"/>
      <c r="G216" s="123"/>
      <c r="H216" s="151"/>
      <c r="I216" s="123"/>
      <c r="J216" s="177"/>
      <c r="L216" s="179"/>
      <c r="M216" s="180"/>
      <c r="R216" s="81"/>
      <c r="S216" s="212"/>
      <c r="T216" s="202"/>
      <c r="U216" s="182"/>
      <c r="W216" s="182"/>
      <c r="AQ216" s="99"/>
      <c r="AT216" s="70"/>
      <c r="AY216" s="81"/>
      <c r="AZ216" s="96"/>
      <c r="BA216" s="70"/>
      <c r="BB216" s="70"/>
      <c r="BC216" s="72"/>
      <c r="BF216" s="70"/>
      <c r="BL216" s="183"/>
      <c r="BM216" s="184"/>
      <c r="BN216" s="185"/>
      <c r="BO216" s="185"/>
      <c r="BP216" s="185"/>
      <c r="BQ216" s="185"/>
      <c r="BR216" s="184"/>
      <c r="BS216" s="186"/>
      <c r="BT216" s="186"/>
      <c r="BU216" s="186"/>
      <c r="BV216" s="187"/>
      <c r="BW216" s="119"/>
      <c r="CD216" s="326"/>
    </row>
    <row r="217" spans="2:86" x14ac:dyDescent="0.8">
      <c r="F217" s="189"/>
      <c r="H217" s="176"/>
      <c r="J217" s="177"/>
      <c r="K217" s="94"/>
      <c r="L217" s="179"/>
      <c r="M217" s="180"/>
      <c r="N217" s="178"/>
      <c r="P217" s="192"/>
      <c r="R217" s="81"/>
      <c r="S217" s="70"/>
      <c r="T217" s="181"/>
      <c r="U217" s="182"/>
      <c r="V217" s="190"/>
      <c r="W217" s="182"/>
      <c r="X217" s="191"/>
      <c r="Y217" s="182"/>
      <c r="AA217" s="198"/>
      <c r="AG217" s="206"/>
      <c r="AL217" s="101"/>
      <c r="AN217" s="102"/>
      <c r="AQ217" s="99"/>
      <c r="AT217" s="70"/>
      <c r="AY217" s="81"/>
      <c r="AZ217" s="96"/>
      <c r="BA217" s="70"/>
      <c r="BB217" s="70"/>
      <c r="BC217" s="72"/>
      <c r="BF217" s="70"/>
      <c r="BL217" s="183"/>
      <c r="BM217" s="184"/>
      <c r="BN217" s="185"/>
      <c r="BO217" s="185"/>
      <c r="BP217" s="185"/>
      <c r="BQ217" s="185"/>
      <c r="BR217" s="184"/>
      <c r="BS217" s="186"/>
      <c r="BT217" s="186"/>
      <c r="BU217" s="186"/>
      <c r="BV217" s="187"/>
      <c r="BW217" s="119"/>
      <c r="CD217" s="326"/>
    </row>
    <row r="218" spans="2:86" x14ac:dyDescent="0.8">
      <c r="F218" s="176"/>
      <c r="H218" s="189"/>
      <c r="J218" s="177"/>
      <c r="K218" s="94"/>
      <c r="L218" s="179"/>
      <c r="M218" s="180"/>
      <c r="N218" s="178"/>
      <c r="P218" s="192"/>
      <c r="R218" s="81"/>
      <c r="S218" s="70"/>
      <c r="T218" s="200"/>
      <c r="U218" s="182"/>
      <c r="V218" s="177"/>
      <c r="W218" s="182"/>
      <c r="X218" s="205"/>
      <c r="AA218" s="198"/>
      <c r="AG218" s="206"/>
      <c r="AQ218" s="99"/>
      <c r="AT218" s="70"/>
      <c r="AY218" s="81"/>
      <c r="AZ218" s="96"/>
      <c r="BA218" s="70"/>
      <c r="BB218" s="70"/>
      <c r="BC218" s="72"/>
      <c r="BF218" s="70"/>
      <c r="BL218" s="183"/>
      <c r="BM218" s="184"/>
      <c r="BN218" s="185"/>
      <c r="BO218" s="185"/>
      <c r="BP218" s="185"/>
      <c r="BQ218" s="185"/>
      <c r="BR218" s="184"/>
      <c r="BS218" s="186"/>
      <c r="BT218" s="186"/>
      <c r="BU218" s="186"/>
      <c r="BV218" s="187"/>
      <c r="BW218" s="119"/>
      <c r="CD218" s="326"/>
    </row>
    <row r="219" spans="2:86" x14ac:dyDescent="0.8">
      <c r="F219" s="189"/>
      <c r="H219" s="176"/>
      <c r="J219" s="177"/>
      <c r="K219" s="94"/>
      <c r="L219" s="179"/>
      <c r="M219" s="180"/>
      <c r="N219" s="178"/>
      <c r="P219" s="192"/>
      <c r="R219" s="81"/>
      <c r="S219" s="70"/>
      <c r="T219" s="181"/>
      <c r="U219" s="182"/>
      <c r="V219" s="190"/>
      <c r="W219" s="182"/>
      <c r="X219" s="191"/>
      <c r="Y219" s="182"/>
      <c r="AL219" s="100"/>
      <c r="AQ219" s="99"/>
      <c r="AT219" s="70"/>
      <c r="AY219" s="81"/>
      <c r="AZ219" s="96"/>
      <c r="BA219" s="70"/>
      <c r="BB219" s="70"/>
      <c r="BC219" s="72"/>
      <c r="BF219" s="70"/>
      <c r="BL219" s="183"/>
      <c r="BM219" s="184"/>
      <c r="BN219" s="185"/>
      <c r="BO219" s="185"/>
      <c r="BP219" s="185"/>
      <c r="BQ219" s="185"/>
      <c r="BR219" s="184"/>
      <c r="BS219" s="186"/>
      <c r="BT219" s="186"/>
      <c r="BU219" s="186"/>
      <c r="BV219" s="187"/>
      <c r="BW219" s="119"/>
      <c r="CD219" s="326"/>
    </row>
    <row r="220" spans="2:86" x14ac:dyDescent="0.8">
      <c r="F220" s="176"/>
      <c r="H220" s="189"/>
      <c r="J220" s="190"/>
      <c r="K220" s="94"/>
      <c r="N220" s="192"/>
      <c r="P220" s="192"/>
      <c r="R220" s="81"/>
      <c r="S220" s="70"/>
      <c r="T220" s="190"/>
      <c r="U220" s="182"/>
      <c r="V220" s="177"/>
      <c r="W220" s="182"/>
      <c r="AN220" s="102"/>
      <c r="AQ220" s="99"/>
      <c r="AT220" s="70"/>
      <c r="AY220" s="81"/>
      <c r="AZ220" s="96"/>
      <c r="BA220" s="70"/>
      <c r="BB220" s="70"/>
      <c r="BC220" s="72"/>
      <c r="BF220" s="70"/>
      <c r="BL220" s="183"/>
      <c r="BM220" s="184"/>
      <c r="BN220" s="185"/>
      <c r="BO220" s="185"/>
      <c r="BP220" s="185"/>
      <c r="BQ220" s="185"/>
      <c r="BR220" s="184"/>
      <c r="BS220" s="186"/>
      <c r="BT220" s="186"/>
      <c r="BU220" s="186"/>
      <c r="BV220" s="187"/>
      <c r="BW220" s="119"/>
      <c r="CD220" s="326"/>
      <c r="CH220" s="329"/>
    </row>
    <row r="221" spans="2:86" x14ac:dyDescent="0.8">
      <c r="F221" s="189"/>
      <c r="H221" s="176"/>
      <c r="J221" s="177"/>
      <c r="K221" s="94"/>
      <c r="N221" s="178"/>
      <c r="P221" s="192"/>
      <c r="R221" s="81"/>
      <c r="S221" s="70"/>
      <c r="T221" s="190"/>
      <c r="U221" s="182"/>
      <c r="V221" s="190"/>
      <c r="W221" s="182"/>
      <c r="AN221" s="102"/>
      <c r="AQ221" s="99"/>
      <c r="AT221" s="70"/>
      <c r="AY221" s="81"/>
      <c r="AZ221" s="96"/>
      <c r="BA221" s="70"/>
      <c r="BB221" s="70"/>
      <c r="BC221" s="72"/>
      <c r="BF221" s="70"/>
      <c r="BL221" s="183"/>
      <c r="BM221" s="184"/>
      <c r="BN221" s="185"/>
      <c r="BO221" s="185"/>
      <c r="BP221" s="185"/>
      <c r="BQ221" s="185"/>
      <c r="BR221" s="184"/>
      <c r="BS221" s="186"/>
      <c r="BT221" s="186"/>
      <c r="BU221" s="186"/>
      <c r="BV221" s="187"/>
      <c r="BW221" s="119"/>
      <c r="CD221" s="326"/>
      <c r="CH221" s="329"/>
    </row>
    <row r="222" spans="2:86" x14ac:dyDescent="0.8">
      <c r="F222" s="176"/>
      <c r="H222" s="176"/>
      <c r="J222" s="177"/>
      <c r="K222" s="94"/>
      <c r="N222" s="192"/>
      <c r="P222" s="192"/>
      <c r="R222" s="81"/>
      <c r="S222" s="70"/>
      <c r="T222" s="177"/>
      <c r="U222" s="182"/>
      <c r="V222" s="177"/>
      <c r="W222" s="182"/>
      <c r="AQ222" s="99"/>
      <c r="AT222" s="70"/>
      <c r="AY222" s="81"/>
      <c r="AZ222" s="96"/>
      <c r="BA222" s="70"/>
      <c r="BB222" s="70"/>
      <c r="BC222" s="72"/>
      <c r="BF222" s="70"/>
      <c r="BL222" s="183"/>
      <c r="BM222" s="184"/>
      <c r="BN222" s="185"/>
      <c r="BO222" s="185"/>
      <c r="BP222" s="185"/>
      <c r="BQ222" s="185"/>
      <c r="BR222" s="184"/>
      <c r="BS222" s="186"/>
      <c r="BT222" s="186"/>
      <c r="BU222" s="186"/>
      <c r="BV222" s="187"/>
      <c r="BW222" s="119"/>
      <c r="CD222" s="326"/>
      <c r="CH222" s="329"/>
    </row>
    <row r="223" spans="2:86" x14ac:dyDescent="0.8">
      <c r="F223" s="189"/>
      <c r="H223" s="189"/>
      <c r="J223" s="204"/>
      <c r="K223" s="94"/>
      <c r="N223" s="151"/>
      <c r="O223" s="82"/>
      <c r="P223" s="192"/>
      <c r="Q223" s="83"/>
      <c r="R223" s="81"/>
      <c r="S223" s="70"/>
      <c r="T223" s="213"/>
      <c r="U223" s="182"/>
      <c r="V223" s="213"/>
      <c r="W223" s="182"/>
      <c r="X223" s="197"/>
      <c r="Y223" s="198"/>
      <c r="AA223" s="198"/>
      <c r="AD223" s="205"/>
      <c r="AF223" s="103"/>
      <c r="AH223" s="103"/>
      <c r="AJ223" s="205"/>
      <c r="AN223" s="102"/>
      <c r="AP223" s="199"/>
      <c r="AQ223" s="99"/>
      <c r="AT223" s="70"/>
      <c r="BB223" s="70"/>
      <c r="BC223" s="72"/>
      <c r="BF223" s="70"/>
      <c r="BL223" s="183"/>
      <c r="BM223" s="184"/>
      <c r="BN223" s="185"/>
      <c r="BO223" s="185"/>
      <c r="BP223" s="185"/>
      <c r="BQ223" s="185"/>
      <c r="BR223" s="184"/>
      <c r="BS223" s="186"/>
      <c r="BT223" s="186"/>
      <c r="BU223" s="186"/>
      <c r="BV223" s="187"/>
      <c r="BW223" s="119"/>
      <c r="CD223" s="326"/>
      <c r="CH223" s="329"/>
    </row>
    <row r="224" spans="2:86" x14ac:dyDescent="0.8">
      <c r="F224" s="189"/>
      <c r="H224" s="189"/>
      <c r="J224" s="177"/>
      <c r="K224" s="94"/>
      <c r="N224" s="178"/>
      <c r="P224" s="192"/>
      <c r="R224" s="81"/>
      <c r="S224" s="70"/>
      <c r="T224" s="177"/>
      <c r="U224" s="182"/>
      <c r="V224" s="177"/>
      <c r="W224" s="182"/>
      <c r="X224" s="81"/>
      <c r="Y224" s="70"/>
      <c r="Z224" s="81"/>
      <c r="AA224" s="70"/>
      <c r="AG224" s="182"/>
      <c r="AM224" s="96"/>
      <c r="AO224" s="70"/>
      <c r="AQ224" s="99"/>
      <c r="AT224" s="70"/>
      <c r="BC224" s="72"/>
      <c r="BF224" s="70"/>
      <c r="BL224" s="183"/>
      <c r="BM224" s="184"/>
      <c r="BN224" s="185"/>
      <c r="BO224" s="185"/>
      <c r="BP224" s="185"/>
      <c r="BQ224" s="185"/>
      <c r="BR224" s="184"/>
      <c r="BS224" s="186"/>
      <c r="BT224" s="186"/>
      <c r="BU224" s="186"/>
      <c r="BV224" s="187"/>
      <c r="BW224" s="119"/>
      <c r="CD224" s="326"/>
      <c r="CH224" s="329"/>
    </row>
    <row r="225" spans="2:86" x14ac:dyDescent="0.8">
      <c r="F225" s="189"/>
      <c r="H225" s="189"/>
      <c r="J225" s="177"/>
      <c r="K225" s="94"/>
      <c r="N225" s="178"/>
      <c r="P225" s="192"/>
      <c r="R225" s="81"/>
      <c r="S225" s="70"/>
      <c r="T225" s="177"/>
      <c r="U225" s="182"/>
      <c r="V225" s="190"/>
      <c r="W225" s="182"/>
      <c r="X225" s="81"/>
      <c r="Y225" s="70"/>
      <c r="Z225" s="81"/>
      <c r="AA225" s="70"/>
      <c r="AF225" s="177"/>
      <c r="AG225" s="182"/>
      <c r="AL225" s="101"/>
      <c r="AN225" s="102"/>
      <c r="AQ225" s="99"/>
      <c r="AT225" s="70"/>
      <c r="BC225" s="72"/>
      <c r="BF225" s="70"/>
      <c r="BL225" s="183"/>
      <c r="BM225" s="184"/>
      <c r="BN225" s="185"/>
      <c r="BO225" s="185"/>
      <c r="BP225" s="185"/>
      <c r="BQ225" s="185"/>
      <c r="BR225" s="184"/>
      <c r="BS225" s="186"/>
      <c r="BT225" s="186"/>
      <c r="BU225" s="186"/>
      <c r="BV225" s="187"/>
      <c r="BW225" s="119"/>
      <c r="CD225" s="326"/>
      <c r="CH225" s="329"/>
    </row>
    <row r="226" spans="2:86" x14ac:dyDescent="0.8">
      <c r="F226" s="176"/>
      <c r="H226" s="176"/>
      <c r="J226" s="177"/>
      <c r="K226" s="94"/>
      <c r="N226" s="178"/>
      <c r="P226" s="192"/>
      <c r="R226" s="81"/>
      <c r="S226" s="70"/>
      <c r="T226" s="177"/>
      <c r="U226" s="182"/>
      <c r="V226" s="177"/>
      <c r="W226" s="182"/>
      <c r="X226" s="81"/>
      <c r="Y226" s="70"/>
      <c r="Z226" s="81"/>
      <c r="AA226" s="70"/>
      <c r="AF226" s="177"/>
      <c r="AG226" s="182"/>
      <c r="AM226" s="96"/>
      <c r="AO226" s="70"/>
      <c r="AQ226" s="99"/>
      <c r="AT226" s="70"/>
      <c r="BC226" s="72"/>
      <c r="BF226" s="70"/>
      <c r="BL226" s="183"/>
      <c r="BM226" s="184"/>
      <c r="BN226" s="185"/>
      <c r="BO226" s="185"/>
      <c r="BP226" s="185"/>
      <c r="BQ226" s="185"/>
      <c r="BR226" s="184"/>
      <c r="BS226" s="186"/>
      <c r="BT226" s="186"/>
      <c r="BU226" s="186"/>
      <c r="BV226" s="187"/>
      <c r="BW226" s="119"/>
      <c r="CD226" s="326"/>
      <c r="CH226" s="329"/>
    </row>
    <row r="227" spans="2:86" x14ac:dyDescent="0.8">
      <c r="F227" s="176"/>
      <c r="H227" s="176"/>
      <c r="J227" s="177"/>
      <c r="K227" s="94"/>
      <c r="L227" s="179"/>
      <c r="M227" s="180"/>
      <c r="N227" s="178"/>
      <c r="P227" s="192"/>
      <c r="R227" s="81"/>
      <c r="S227" s="70"/>
      <c r="T227" s="200"/>
      <c r="U227" s="182"/>
      <c r="V227" s="177"/>
      <c r="W227" s="182"/>
      <c r="X227" s="191"/>
      <c r="Y227" s="182"/>
      <c r="AF227" s="177"/>
      <c r="AG227" s="182"/>
      <c r="AL227" s="100"/>
      <c r="AQ227" s="99"/>
      <c r="AT227" s="70"/>
      <c r="AY227" s="81"/>
      <c r="AZ227" s="96"/>
      <c r="BA227" s="70"/>
      <c r="BB227" s="70"/>
      <c r="BC227" s="72"/>
      <c r="BF227" s="70"/>
      <c r="BL227" s="183"/>
      <c r="BM227" s="184"/>
      <c r="BN227" s="185"/>
      <c r="BO227" s="185"/>
      <c r="BP227" s="185"/>
      <c r="BQ227" s="185"/>
      <c r="BR227" s="184"/>
      <c r="BS227" s="186"/>
      <c r="BT227" s="186"/>
      <c r="BU227" s="186"/>
      <c r="BV227" s="187"/>
      <c r="BW227" s="119"/>
      <c r="CD227" s="326"/>
      <c r="CH227" s="329"/>
    </row>
    <row r="228" spans="2:86" x14ac:dyDescent="0.8">
      <c r="F228" s="176"/>
      <c r="H228" s="176"/>
      <c r="J228" s="190"/>
      <c r="K228" s="94"/>
      <c r="L228" s="179"/>
      <c r="M228" s="180"/>
      <c r="N228" s="192"/>
      <c r="P228" s="192"/>
      <c r="R228" s="81"/>
      <c r="S228" s="70"/>
      <c r="T228" s="181"/>
      <c r="U228" s="182"/>
      <c r="V228" s="190"/>
      <c r="W228" s="182"/>
      <c r="X228" s="191"/>
      <c r="Y228" s="182"/>
      <c r="AL228" s="100"/>
      <c r="AQ228" s="99"/>
      <c r="AT228" s="70"/>
      <c r="AY228" s="81"/>
      <c r="AZ228" s="96"/>
      <c r="BA228" s="70"/>
      <c r="BB228" s="70"/>
      <c r="BC228" s="72"/>
      <c r="BF228" s="70"/>
      <c r="BL228" s="183"/>
      <c r="BM228" s="184"/>
      <c r="BN228" s="185"/>
      <c r="BO228" s="185"/>
      <c r="BP228" s="185"/>
      <c r="BQ228" s="185"/>
      <c r="BR228" s="184"/>
      <c r="BS228" s="186"/>
      <c r="BT228" s="186"/>
      <c r="BU228" s="186"/>
      <c r="BV228" s="187"/>
      <c r="BW228" s="119"/>
      <c r="CD228" s="326"/>
      <c r="CH228" s="329"/>
    </row>
    <row r="229" spans="2:86" x14ac:dyDescent="0.8">
      <c r="F229" s="189"/>
      <c r="H229" s="176"/>
      <c r="J229" s="177"/>
      <c r="K229" s="94"/>
      <c r="N229" s="178"/>
      <c r="P229" s="192"/>
      <c r="R229" s="81"/>
      <c r="S229" s="70"/>
      <c r="T229" s="177"/>
      <c r="U229" s="182"/>
      <c r="V229" s="177"/>
      <c r="W229" s="182"/>
      <c r="X229" s="81"/>
      <c r="Y229" s="70"/>
      <c r="Z229" s="81"/>
      <c r="AA229" s="70"/>
      <c r="AD229" s="215"/>
      <c r="AM229" s="96"/>
      <c r="AO229" s="70"/>
      <c r="AQ229" s="99"/>
      <c r="AT229" s="70"/>
      <c r="BC229" s="72"/>
      <c r="BF229" s="70"/>
      <c r="BL229" s="183"/>
      <c r="BM229" s="184"/>
      <c r="BN229" s="185"/>
      <c r="BO229" s="185"/>
      <c r="BP229" s="185"/>
      <c r="BQ229" s="185"/>
      <c r="BR229" s="184"/>
      <c r="BS229" s="186"/>
      <c r="BT229" s="186"/>
      <c r="BU229" s="186"/>
      <c r="BV229" s="187"/>
      <c r="BW229" s="119"/>
      <c r="CD229" s="326"/>
      <c r="CH229" s="329"/>
    </row>
    <row r="230" spans="2:86" x14ac:dyDescent="0.8">
      <c r="F230" s="189"/>
      <c r="H230" s="189"/>
      <c r="J230" s="177"/>
      <c r="K230" s="94"/>
      <c r="L230" s="179"/>
      <c r="M230" s="180"/>
      <c r="N230" s="178"/>
      <c r="P230" s="192"/>
      <c r="R230" s="81"/>
      <c r="S230" s="70"/>
      <c r="T230" s="181"/>
      <c r="U230" s="182"/>
      <c r="V230" s="190"/>
      <c r="W230" s="182"/>
      <c r="X230" s="191"/>
      <c r="Y230" s="182"/>
      <c r="AF230" s="177"/>
      <c r="AG230" s="182"/>
      <c r="AL230" s="101"/>
      <c r="AN230" s="102"/>
      <c r="AQ230" s="99"/>
      <c r="AT230" s="70"/>
      <c r="AY230" s="81"/>
      <c r="AZ230" s="96"/>
      <c r="BA230" s="70"/>
      <c r="BB230" s="70"/>
      <c r="BC230" s="72"/>
      <c r="BF230" s="70"/>
      <c r="BL230" s="183"/>
      <c r="BM230" s="184"/>
      <c r="BN230" s="185"/>
      <c r="BO230" s="185"/>
      <c r="BP230" s="185"/>
      <c r="BQ230" s="185"/>
      <c r="BR230" s="184"/>
      <c r="BS230" s="186"/>
      <c r="BT230" s="186"/>
      <c r="BU230" s="186"/>
      <c r="BV230" s="187"/>
      <c r="BW230" s="119"/>
      <c r="CD230" s="326"/>
      <c r="CH230" s="329"/>
    </row>
    <row r="231" spans="2:86" x14ac:dyDescent="0.8">
      <c r="F231" s="176"/>
      <c r="H231" s="176"/>
      <c r="J231" s="177"/>
      <c r="L231" s="179"/>
      <c r="M231" s="180"/>
      <c r="N231" s="178"/>
      <c r="P231" s="151"/>
      <c r="R231" s="81"/>
      <c r="S231" s="212"/>
      <c r="T231" s="202"/>
      <c r="U231" s="201"/>
      <c r="V231" s="190"/>
      <c r="W231" s="201"/>
      <c r="X231" s="191"/>
      <c r="Y231" s="182"/>
      <c r="AF231" s="177"/>
      <c r="AG231" s="182"/>
      <c r="AN231" s="102"/>
      <c r="AQ231" s="99"/>
      <c r="AT231" s="70"/>
      <c r="AY231" s="81"/>
      <c r="AZ231" s="96"/>
      <c r="BA231" s="70"/>
      <c r="BB231" s="70"/>
      <c r="BC231" s="72"/>
      <c r="BF231" s="70"/>
      <c r="BL231" s="183"/>
      <c r="BM231" s="184"/>
      <c r="BN231" s="185"/>
      <c r="BO231" s="185"/>
      <c r="BP231" s="185"/>
      <c r="BQ231" s="185"/>
      <c r="BR231" s="184"/>
      <c r="BS231" s="186"/>
      <c r="BT231" s="186"/>
      <c r="BU231" s="186"/>
      <c r="BV231" s="187"/>
      <c r="BW231" s="119"/>
      <c r="CD231" s="326"/>
      <c r="CH231" s="329"/>
    </row>
    <row r="232" spans="2:86" x14ac:dyDescent="0.8">
      <c r="E232" s="123"/>
      <c r="F232" s="176"/>
      <c r="H232" s="192"/>
      <c r="I232" s="123"/>
      <c r="J232" s="177"/>
      <c r="L232" s="179"/>
      <c r="M232" s="180"/>
      <c r="P232" s="151"/>
      <c r="R232" s="81"/>
      <c r="S232" s="212"/>
      <c r="T232" s="202"/>
      <c r="U232" s="201"/>
      <c r="V232" s="190"/>
      <c r="W232" s="201"/>
      <c r="X232" s="191"/>
      <c r="Y232" s="182"/>
      <c r="AG232" s="182"/>
      <c r="AL232" s="101"/>
      <c r="AN232" s="102"/>
      <c r="AQ232" s="99"/>
      <c r="AT232" s="70"/>
      <c r="AY232" s="81"/>
      <c r="AZ232" s="96"/>
      <c r="BA232" s="70"/>
      <c r="BB232" s="70"/>
      <c r="BC232" s="72"/>
      <c r="BF232" s="70"/>
      <c r="BL232" s="183"/>
      <c r="BM232" s="184"/>
      <c r="BN232" s="185"/>
      <c r="BO232" s="185"/>
      <c r="BP232" s="185"/>
      <c r="BQ232" s="185"/>
      <c r="BR232" s="184"/>
      <c r="BS232" s="186"/>
      <c r="BT232" s="186"/>
      <c r="BU232" s="186"/>
      <c r="BV232" s="187"/>
      <c r="BW232" s="119"/>
      <c r="CD232" s="326"/>
      <c r="CH232" s="329"/>
    </row>
    <row r="233" spans="2:86" x14ac:dyDescent="0.8">
      <c r="E233" s="123"/>
      <c r="F233" s="189"/>
      <c r="H233" s="192"/>
      <c r="I233" s="123"/>
      <c r="J233" s="190"/>
      <c r="L233" s="179"/>
      <c r="M233" s="180"/>
      <c r="N233" s="192"/>
      <c r="P233" s="151"/>
      <c r="R233" s="81"/>
      <c r="S233" s="212"/>
      <c r="T233" s="202"/>
      <c r="U233" s="182"/>
      <c r="V233" s="200"/>
      <c r="W233" s="182"/>
      <c r="X233" s="197"/>
      <c r="Y233" s="201"/>
      <c r="AA233" s="198"/>
      <c r="AD233" s="202"/>
      <c r="AF233" s="177"/>
      <c r="AG233" s="182"/>
      <c r="AJ233" s="202"/>
      <c r="AL233" s="100"/>
      <c r="AQ233" s="99"/>
      <c r="AT233" s="70"/>
      <c r="AY233" s="81"/>
      <c r="AZ233" s="96"/>
      <c r="BA233" s="70"/>
      <c r="BB233" s="70"/>
      <c r="BC233" s="72"/>
      <c r="BF233" s="70"/>
      <c r="BL233" s="183"/>
      <c r="BM233" s="184"/>
      <c r="BN233" s="185"/>
      <c r="BO233" s="185"/>
      <c r="BP233" s="185"/>
      <c r="BQ233" s="185"/>
      <c r="BR233" s="184"/>
      <c r="BS233" s="186"/>
      <c r="BT233" s="186"/>
      <c r="BU233" s="186"/>
      <c r="BV233" s="187"/>
      <c r="BW233" s="119"/>
      <c r="CD233" s="326"/>
      <c r="CH233" s="329"/>
    </row>
    <row r="234" spans="2:86" x14ac:dyDescent="0.8">
      <c r="E234" s="123"/>
      <c r="F234" s="189"/>
      <c r="H234" s="151"/>
      <c r="I234" s="123"/>
      <c r="J234" s="177"/>
      <c r="N234" s="178"/>
      <c r="P234" s="151"/>
      <c r="R234" s="81"/>
      <c r="S234" s="212"/>
      <c r="T234" s="177"/>
      <c r="U234" s="182"/>
      <c r="V234" s="177"/>
      <c r="W234" s="182"/>
      <c r="X234" s="81"/>
      <c r="Y234" s="70"/>
      <c r="Z234" s="81"/>
      <c r="AA234" s="70"/>
      <c r="AF234" s="177"/>
      <c r="AG234" s="182"/>
      <c r="AN234" s="102"/>
      <c r="AQ234" s="99"/>
      <c r="AT234" s="70"/>
      <c r="BC234" s="72"/>
      <c r="BF234" s="70"/>
      <c r="BL234" s="183"/>
      <c r="BM234" s="184"/>
      <c r="BN234" s="185"/>
      <c r="BO234" s="185"/>
      <c r="BP234" s="185"/>
      <c r="BQ234" s="185"/>
      <c r="BR234" s="184"/>
      <c r="BS234" s="186"/>
      <c r="BT234" s="186"/>
      <c r="BU234" s="186"/>
      <c r="BV234" s="187"/>
      <c r="BW234" s="119"/>
      <c r="CD234" s="326"/>
      <c r="CH234" s="329"/>
    </row>
    <row r="235" spans="2:86" x14ac:dyDescent="0.8">
      <c r="B235" s="70"/>
      <c r="F235" s="176"/>
      <c r="H235" s="151"/>
      <c r="I235" s="123"/>
      <c r="R235" s="81"/>
      <c r="S235" s="212"/>
      <c r="U235" s="201"/>
      <c r="W235" s="182"/>
      <c r="X235" s="202"/>
      <c r="Y235" s="70"/>
      <c r="Z235" s="81"/>
      <c r="AA235" s="206"/>
      <c r="AG235" s="206"/>
      <c r="AI235" s="206"/>
      <c r="AM235" s="96"/>
      <c r="AO235" s="70"/>
      <c r="AQ235" s="99"/>
      <c r="AT235" s="70"/>
      <c r="BC235" s="72"/>
      <c r="BF235" s="70"/>
      <c r="BL235" s="183"/>
      <c r="BM235" s="184"/>
      <c r="BN235" s="185"/>
      <c r="BO235" s="185"/>
      <c r="BP235" s="185"/>
      <c r="BQ235" s="185"/>
      <c r="BR235" s="184"/>
      <c r="BS235" s="186"/>
      <c r="BT235" s="186"/>
      <c r="BU235" s="186"/>
      <c r="BV235" s="187"/>
      <c r="BW235" s="119"/>
      <c r="CD235" s="326"/>
      <c r="CH235" s="329"/>
    </row>
    <row r="236" spans="2:86" x14ac:dyDescent="0.8">
      <c r="E236" s="123"/>
      <c r="F236" s="151"/>
      <c r="G236" s="123"/>
      <c r="H236" s="192"/>
      <c r="I236" s="123"/>
      <c r="J236" s="190"/>
      <c r="L236" s="179"/>
      <c r="M236" s="180"/>
      <c r="R236" s="81"/>
      <c r="S236" s="212"/>
      <c r="T236" s="181"/>
      <c r="U236" s="182"/>
      <c r="V236" s="190"/>
      <c r="W236" s="182"/>
      <c r="X236" s="191"/>
      <c r="Y236" s="182"/>
      <c r="AN236" s="102"/>
      <c r="AQ236" s="99"/>
      <c r="AT236" s="70"/>
      <c r="AY236" s="81"/>
      <c r="AZ236" s="96"/>
      <c r="BA236" s="70"/>
      <c r="BB236" s="70"/>
      <c r="BC236" s="72"/>
      <c r="BF236" s="70"/>
      <c r="BL236" s="183"/>
      <c r="BM236" s="184"/>
      <c r="BN236" s="185"/>
      <c r="BO236" s="185"/>
      <c r="BP236" s="185"/>
      <c r="BQ236" s="185"/>
      <c r="BR236" s="184"/>
      <c r="BS236" s="186"/>
      <c r="BT236" s="186"/>
      <c r="BU236" s="186"/>
      <c r="BV236" s="187"/>
      <c r="BW236" s="119"/>
      <c r="CD236" s="326"/>
      <c r="CH236" s="329"/>
    </row>
    <row r="237" spans="2:86" x14ac:dyDescent="0.8">
      <c r="E237" s="123"/>
      <c r="F237" s="151"/>
      <c r="G237" s="123"/>
      <c r="H237" s="192"/>
      <c r="I237" s="123"/>
      <c r="J237" s="190"/>
      <c r="L237" s="179"/>
      <c r="M237" s="180"/>
      <c r="R237" s="81"/>
      <c r="S237" s="212"/>
      <c r="U237" s="182"/>
      <c r="W237" s="182"/>
      <c r="AA237" s="70"/>
      <c r="AQ237" s="99"/>
      <c r="AT237" s="70"/>
      <c r="AY237" s="81"/>
      <c r="AZ237" s="96"/>
      <c r="BA237" s="70"/>
      <c r="BB237" s="70"/>
      <c r="BC237" s="72"/>
      <c r="BF237" s="70"/>
      <c r="BL237" s="183"/>
      <c r="BM237" s="184"/>
      <c r="BN237" s="185"/>
      <c r="BO237" s="185"/>
      <c r="BP237" s="185"/>
      <c r="BQ237" s="185"/>
      <c r="BR237" s="184"/>
      <c r="BS237" s="186"/>
      <c r="BT237" s="186"/>
      <c r="BU237" s="186"/>
      <c r="BV237" s="187"/>
      <c r="BW237" s="119"/>
      <c r="CD237" s="326"/>
      <c r="CH237" s="329"/>
    </row>
    <row r="238" spans="2:86" x14ac:dyDescent="0.8">
      <c r="E238" s="123"/>
      <c r="F238" s="192"/>
      <c r="G238" s="123"/>
      <c r="H238" s="151"/>
      <c r="I238" s="123"/>
      <c r="J238" s="190"/>
      <c r="L238" s="179"/>
      <c r="M238" s="180"/>
      <c r="N238" s="192"/>
      <c r="R238" s="81"/>
      <c r="S238" s="212"/>
      <c r="T238" s="190"/>
      <c r="U238" s="182"/>
      <c r="V238" s="190"/>
      <c r="W238" s="182"/>
      <c r="AA238" s="70"/>
      <c r="AQ238" s="99"/>
      <c r="AT238" s="70"/>
      <c r="AY238" s="81"/>
      <c r="AZ238" s="96"/>
      <c r="BA238" s="70"/>
      <c r="BB238" s="70"/>
      <c r="BC238" s="72"/>
      <c r="BF238" s="70"/>
      <c r="BL238" s="183"/>
      <c r="BM238" s="184"/>
      <c r="BN238" s="185"/>
      <c r="BO238" s="185"/>
      <c r="BP238" s="185"/>
      <c r="BQ238" s="185"/>
      <c r="BR238" s="184"/>
      <c r="BS238" s="186"/>
      <c r="BT238" s="186"/>
      <c r="BU238" s="186"/>
      <c r="BV238" s="187"/>
      <c r="BW238" s="119"/>
      <c r="CD238" s="326"/>
      <c r="CH238" s="329"/>
    </row>
    <row r="239" spans="2:86" x14ac:dyDescent="0.8">
      <c r="F239" s="189"/>
      <c r="H239" s="189"/>
      <c r="J239" s="190"/>
      <c r="K239" s="94"/>
      <c r="L239" s="179"/>
      <c r="M239" s="180"/>
      <c r="N239" s="192"/>
      <c r="P239" s="192"/>
      <c r="R239" s="81"/>
      <c r="S239" s="70"/>
      <c r="T239" s="181"/>
      <c r="U239" s="182"/>
      <c r="V239" s="190"/>
      <c r="W239" s="182"/>
      <c r="X239" s="191"/>
      <c r="Y239" s="182"/>
      <c r="AA239" s="198"/>
      <c r="AG239" s="206"/>
      <c r="AL239" s="101"/>
      <c r="AN239" s="102"/>
      <c r="AQ239" s="99"/>
      <c r="AT239" s="70"/>
      <c r="AY239" s="81"/>
      <c r="AZ239" s="96"/>
      <c r="BA239" s="70"/>
      <c r="BB239" s="70"/>
      <c r="BC239" s="72"/>
      <c r="BF239" s="70"/>
      <c r="BL239" s="183"/>
      <c r="BM239" s="184"/>
      <c r="BN239" s="185"/>
      <c r="BO239" s="185"/>
      <c r="BP239" s="185"/>
      <c r="BQ239" s="185"/>
      <c r="BR239" s="184"/>
      <c r="BS239" s="186"/>
      <c r="BT239" s="186"/>
      <c r="BU239" s="186"/>
      <c r="BV239" s="187"/>
      <c r="BW239" s="119"/>
      <c r="CD239" s="326"/>
      <c r="CH239" s="329"/>
    </row>
    <row r="240" spans="2:86" x14ac:dyDescent="0.8">
      <c r="F240" s="176"/>
      <c r="H240" s="176"/>
      <c r="J240" s="177"/>
      <c r="K240" s="94"/>
      <c r="L240" s="179"/>
      <c r="M240" s="180"/>
      <c r="N240" s="178"/>
      <c r="P240" s="192"/>
      <c r="R240" s="81"/>
      <c r="S240" s="70"/>
      <c r="T240" s="200"/>
      <c r="U240" s="182"/>
      <c r="V240" s="177"/>
      <c r="W240" s="182"/>
      <c r="X240" s="205"/>
      <c r="AA240" s="198"/>
      <c r="AG240" s="206"/>
      <c r="AQ240" s="99"/>
      <c r="AT240" s="70"/>
      <c r="AY240" s="81"/>
      <c r="AZ240" s="96"/>
      <c r="BA240" s="70"/>
      <c r="BB240" s="70"/>
      <c r="BC240" s="72"/>
      <c r="BF240" s="70"/>
      <c r="BL240" s="183"/>
      <c r="BM240" s="184"/>
      <c r="BN240" s="185"/>
      <c r="BO240" s="185"/>
      <c r="BP240" s="185"/>
      <c r="BQ240" s="185"/>
      <c r="BR240" s="184"/>
      <c r="BS240" s="186"/>
      <c r="BT240" s="186"/>
      <c r="BU240" s="186"/>
      <c r="BV240" s="187"/>
      <c r="BW240" s="119"/>
      <c r="CD240" s="326"/>
      <c r="CH240" s="329"/>
    </row>
    <row r="241" spans="5:86" x14ac:dyDescent="0.8">
      <c r="F241" s="176"/>
      <c r="H241" s="176"/>
      <c r="J241" s="177"/>
      <c r="K241" s="94"/>
      <c r="L241" s="179"/>
      <c r="M241" s="180"/>
      <c r="N241" s="178"/>
      <c r="P241" s="192"/>
      <c r="R241" s="81"/>
      <c r="S241" s="70"/>
      <c r="T241" s="200"/>
      <c r="U241" s="182"/>
      <c r="V241" s="177"/>
      <c r="W241" s="182"/>
      <c r="X241" s="191"/>
      <c r="Y241" s="182"/>
      <c r="AL241" s="100"/>
      <c r="AQ241" s="99"/>
      <c r="AT241" s="70"/>
      <c r="AY241" s="81"/>
      <c r="AZ241" s="96"/>
      <c r="BA241" s="70"/>
      <c r="BB241" s="70"/>
      <c r="BC241" s="72"/>
      <c r="BF241" s="70"/>
      <c r="BL241" s="183"/>
      <c r="BM241" s="184"/>
      <c r="BN241" s="185"/>
      <c r="BO241" s="185"/>
      <c r="BP241" s="185"/>
      <c r="BQ241" s="185"/>
      <c r="BR241" s="184"/>
      <c r="BS241" s="186"/>
      <c r="BT241" s="186"/>
      <c r="BU241" s="186"/>
      <c r="BV241" s="187"/>
      <c r="BW241" s="119"/>
      <c r="CD241" s="326"/>
      <c r="CH241" s="329"/>
    </row>
    <row r="242" spans="5:86" x14ac:dyDescent="0.8">
      <c r="F242" s="189"/>
      <c r="H242" s="189"/>
      <c r="J242" s="190"/>
      <c r="K242" s="94"/>
      <c r="N242" s="192"/>
      <c r="P242" s="192"/>
      <c r="R242" s="81"/>
      <c r="S242" s="70"/>
      <c r="T242" s="190"/>
      <c r="U242" s="182"/>
      <c r="V242" s="190"/>
      <c r="W242" s="182"/>
      <c r="AN242" s="102"/>
      <c r="AQ242" s="99"/>
      <c r="AT242" s="70"/>
      <c r="AY242" s="81"/>
      <c r="AZ242" s="96"/>
      <c r="BA242" s="70"/>
      <c r="BB242" s="70"/>
      <c r="BC242" s="72"/>
      <c r="BF242" s="70"/>
      <c r="BL242" s="183"/>
      <c r="BM242" s="184"/>
      <c r="BN242" s="185"/>
      <c r="BO242" s="185"/>
      <c r="BP242" s="185"/>
      <c r="BQ242" s="185"/>
      <c r="BR242" s="184"/>
      <c r="BS242" s="186"/>
      <c r="BT242" s="186"/>
      <c r="BU242" s="186"/>
      <c r="BV242" s="187"/>
      <c r="BW242" s="119"/>
      <c r="CD242" s="326"/>
      <c r="CH242" s="329"/>
    </row>
    <row r="243" spans="5:86" x14ac:dyDescent="0.8">
      <c r="F243" s="176"/>
      <c r="H243" s="176"/>
      <c r="J243" s="177"/>
      <c r="K243" s="94"/>
      <c r="N243" s="178"/>
      <c r="P243" s="192"/>
      <c r="R243" s="81"/>
      <c r="S243" s="70"/>
      <c r="T243" s="190"/>
      <c r="U243" s="182"/>
      <c r="V243" s="190"/>
      <c r="W243" s="182"/>
      <c r="AQ243" s="99"/>
      <c r="AT243" s="70"/>
      <c r="AY243" s="81"/>
      <c r="AZ243" s="96"/>
      <c r="BA243" s="70"/>
      <c r="BB243" s="70"/>
      <c r="BC243" s="72"/>
      <c r="BF243" s="70"/>
      <c r="BL243" s="183"/>
      <c r="BM243" s="184"/>
      <c r="BN243" s="185"/>
      <c r="BO243" s="185"/>
      <c r="BP243" s="185"/>
      <c r="BQ243" s="185"/>
      <c r="BR243" s="184"/>
      <c r="BS243" s="186"/>
      <c r="BT243" s="186"/>
      <c r="BU243" s="186"/>
      <c r="BV243" s="187"/>
      <c r="BW243" s="119"/>
      <c r="CD243" s="326"/>
      <c r="CH243" s="329"/>
    </row>
    <row r="244" spans="5:86" x14ac:dyDescent="0.8">
      <c r="F244" s="176"/>
      <c r="H244" s="189"/>
      <c r="J244" s="204"/>
      <c r="K244" s="94"/>
      <c r="N244" s="151"/>
      <c r="O244" s="82"/>
      <c r="P244" s="192"/>
      <c r="Q244" s="83"/>
      <c r="R244" s="81"/>
      <c r="S244" s="70"/>
      <c r="T244" s="213"/>
      <c r="U244" s="182"/>
      <c r="V244" s="213"/>
      <c r="W244" s="182"/>
      <c r="X244" s="197"/>
      <c r="Y244" s="198"/>
      <c r="AA244" s="198"/>
      <c r="AD244" s="205"/>
      <c r="AF244" s="103"/>
      <c r="AH244" s="103"/>
      <c r="AJ244" s="205"/>
      <c r="AN244" s="102"/>
      <c r="AP244" s="199"/>
      <c r="AQ244" s="99"/>
      <c r="AT244" s="70"/>
      <c r="BB244" s="70"/>
      <c r="BC244" s="72"/>
      <c r="BF244" s="70"/>
      <c r="BL244" s="183"/>
      <c r="BM244" s="184"/>
      <c r="BN244" s="185"/>
      <c r="BO244" s="185"/>
      <c r="BP244" s="185"/>
      <c r="BQ244" s="185"/>
      <c r="BR244" s="184"/>
      <c r="BS244" s="186"/>
      <c r="BT244" s="186"/>
      <c r="BU244" s="186"/>
      <c r="BV244" s="187"/>
      <c r="BW244" s="119"/>
      <c r="CD244" s="326"/>
      <c r="CH244" s="329"/>
    </row>
    <row r="245" spans="5:86" x14ac:dyDescent="0.8">
      <c r="F245" s="189"/>
      <c r="H245" s="176"/>
      <c r="J245" s="177"/>
      <c r="K245" s="94"/>
      <c r="N245" s="178"/>
      <c r="P245" s="192"/>
      <c r="R245" s="81"/>
      <c r="S245" s="70"/>
      <c r="T245" s="177"/>
      <c r="U245" s="182"/>
      <c r="V245" s="177"/>
      <c r="W245" s="182"/>
      <c r="X245" s="81"/>
      <c r="Y245" s="70"/>
      <c r="Z245" s="81"/>
      <c r="AA245" s="70"/>
      <c r="AG245" s="182"/>
      <c r="AM245" s="96"/>
      <c r="AO245" s="70"/>
      <c r="AQ245" s="99"/>
      <c r="AT245" s="70"/>
      <c r="BC245" s="72"/>
      <c r="BF245" s="70"/>
      <c r="BL245" s="183"/>
      <c r="BM245" s="184"/>
      <c r="BN245" s="185"/>
      <c r="BO245" s="185"/>
      <c r="BP245" s="185"/>
      <c r="BQ245" s="185"/>
      <c r="BR245" s="184"/>
      <c r="BS245" s="186"/>
      <c r="BT245" s="186"/>
      <c r="BU245" s="186"/>
      <c r="BV245" s="187"/>
      <c r="BW245" s="119"/>
      <c r="CD245" s="326"/>
      <c r="CH245" s="329"/>
    </row>
    <row r="246" spans="5:86" x14ac:dyDescent="0.8">
      <c r="F246" s="189"/>
      <c r="H246" s="189"/>
      <c r="J246" s="177"/>
      <c r="K246" s="94"/>
      <c r="N246" s="178"/>
      <c r="P246" s="192"/>
      <c r="R246" s="81"/>
      <c r="S246" s="70"/>
      <c r="T246" s="177"/>
      <c r="U246" s="182"/>
      <c r="V246" s="190"/>
      <c r="W246" s="182"/>
      <c r="X246" s="81"/>
      <c r="Y246" s="70"/>
      <c r="Z246" s="81"/>
      <c r="AA246" s="70"/>
      <c r="AF246" s="177"/>
      <c r="AG246" s="182"/>
      <c r="AL246" s="101"/>
      <c r="AN246" s="102"/>
      <c r="AQ246" s="99"/>
      <c r="AT246" s="70"/>
      <c r="BC246" s="72"/>
      <c r="BF246" s="70"/>
      <c r="BL246" s="183"/>
      <c r="BM246" s="184"/>
      <c r="BN246" s="185"/>
      <c r="BO246" s="185"/>
      <c r="BP246" s="185"/>
      <c r="BQ246" s="185"/>
      <c r="BR246" s="184"/>
      <c r="BS246" s="186"/>
      <c r="BT246" s="186"/>
      <c r="BU246" s="186"/>
      <c r="BV246" s="187"/>
      <c r="BW246" s="119"/>
      <c r="CD246" s="326"/>
      <c r="CH246" s="329"/>
    </row>
    <row r="247" spans="5:86" x14ac:dyDescent="0.8">
      <c r="F247" s="176"/>
      <c r="H247" s="189"/>
      <c r="J247" s="177"/>
      <c r="K247" s="94"/>
      <c r="N247" s="178"/>
      <c r="P247" s="192"/>
      <c r="R247" s="81"/>
      <c r="S247" s="70"/>
      <c r="T247" s="177"/>
      <c r="U247" s="182"/>
      <c r="V247" s="177"/>
      <c r="W247" s="182"/>
      <c r="X247" s="81"/>
      <c r="Y247" s="70"/>
      <c r="Z247" s="81"/>
      <c r="AA247" s="70"/>
      <c r="AF247" s="177"/>
      <c r="AG247" s="182"/>
      <c r="AM247" s="96"/>
      <c r="AO247" s="70"/>
      <c r="AQ247" s="99"/>
      <c r="AT247" s="70"/>
      <c r="BC247" s="72"/>
      <c r="BF247" s="70"/>
      <c r="BL247" s="183"/>
      <c r="BM247" s="184"/>
      <c r="BN247" s="185"/>
      <c r="BO247" s="185"/>
      <c r="BP247" s="185"/>
      <c r="BQ247" s="185"/>
      <c r="BR247" s="184"/>
      <c r="BS247" s="186"/>
      <c r="BT247" s="186"/>
      <c r="BU247" s="186"/>
      <c r="BV247" s="187"/>
      <c r="BW247" s="119"/>
      <c r="CD247" s="326"/>
      <c r="CH247" s="329"/>
    </row>
    <row r="248" spans="5:86" x14ac:dyDescent="0.8">
      <c r="F248" s="176"/>
      <c r="H248" s="176"/>
      <c r="J248" s="177"/>
      <c r="K248" s="94"/>
      <c r="L248" s="179"/>
      <c r="M248" s="180"/>
      <c r="N248" s="178"/>
      <c r="P248" s="192"/>
      <c r="R248" s="81"/>
      <c r="S248" s="70"/>
      <c r="T248" s="200"/>
      <c r="U248" s="182"/>
      <c r="V248" s="177"/>
      <c r="W248" s="182"/>
      <c r="X248" s="191"/>
      <c r="Y248" s="182"/>
      <c r="AF248" s="177"/>
      <c r="AG248" s="182"/>
      <c r="AL248" s="100"/>
      <c r="AQ248" s="99"/>
      <c r="AT248" s="70"/>
      <c r="AY248" s="81"/>
      <c r="AZ248" s="96"/>
      <c r="BA248" s="70"/>
      <c r="BB248" s="70"/>
      <c r="BC248" s="72"/>
      <c r="BF248" s="70"/>
      <c r="BL248" s="183"/>
      <c r="BM248" s="184"/>
      <c r="BN248" s="185"/>
      <c r="BO248" s="185"/>
      <c r="BP248" s="185"/>
      <c r="BQ248" s="185"/>
      <c r="BR248" s="184"/>
      <c r="BS248" s="186"/>
      <c r="BT248" s="186"/>
      <c r="BU248" s="186"/>
      <c r="BV248" s="187"/>
      <c r="BW248" s="119"/>
      <c r="CD248" s="326"/>
      <c r="CH248" s="329"/>
    </row>
    <row r="249" spans="5:86" x14ac:dyDescent="0.8">
      <c r="F249" s="176"/>
      <c r="H249" s="189"/>
      <c r="J249" s="190"/>
      <c r="K249" s="94"/>
      <c r="L249" s="179"/>
      <c r="M249" s="180"/>
      <c r="N249" s="192"/>
      <c r="P249" s="192"/>
      <c r="R249" s="81"/>
      <c r="S249" s="70"/>
      <c r="T249" s="181"/>
      <c r="U249" s="182"/>
      <c r="V249" s="190"/>
      <c r="W249" s="182"/>
      <c r="X249" s="191"/>
      <c r="Y249" s="182"/>
      <c r="AL249" s="100"/>
      <c r="AQ249" s="99"/>
      <c r="AT249" s="70"/>
      <c r="AY249" s="81"/>
      <c r="AZ249" s="96"/>
      <c r="BA249" s="70"/>
      <c r="BB249" s="70"/>
      <c r="BC249" s="72"/>
      <c r="BF249" s="70"/>
      <c r="BL249" s="183"/>
      <c r="BM249" s="184"/>
      <c r="BN249" s="185"/>
      <c r="BO249" s="185"/>
      <c r="BP249" s="185"/>
      <c r="BQ249" s="185"/>
      <c r="BR249" s="184"/>
      <c r="BS249" s="186"/>
      <c r="BT249" s="186"/>
      <c r="BU249" s="186"/>
      <c r="BV249" s="187"/>
      <c r="BW249" s="119"/>
      <c r="CD249" s="326"/>
      <c r="CH249" s="329"/>
    </row>
    <row r="250" spans="5:86" x14ac:dyDescent="0.8">
      <c r="F250" s="176"/>
      <c r="H250" s="189"/>
      <c r="J250" s="190"/>
      <c r="K250" s="94"/>
      <c r="L250" s="179"/>
      <c r="M250" s="180"/>
      <c r="N250" s="192"/>
      <c r="P250" s="192"/>
      <c r="R250" s="81"/>
      <c r="S250" s="70"/>
      <c r="T250" s="181"/>
      <c r="U250" s="182"/>
      <c r="V250" s="190"/>
      <c r="W250" s="182"/>
      <c r="X250" s="191"/>
      <c r="Y250" s="182"/>
      <c r="AL250" s="100"/>
      <c r="AQ250" s="99"/>
      <c r="AT250" s="70"/>
      <c r="AY250" s="81"/>
      <c r="AZ250" s="96"/>
      <c r="BA250" s="70"/>
      <c r="BB250" s="70"/>
      <c r="BC250" s="72"/>
      <c r="BF250" s="70"/>
      <c r="BL250" s="183"/>
      <c r="BM250" s="184"/>
      <c r="BN250" s="185"/>
      <c r="BO250" s="185"/>
      <c r="BP250" s="185"/>
      <c r="BQ250" s="185"/>
      <c r="BR250" s="184"/>
      <c r="BS250" s="186"/>
      <c r="BT250" s="186"/>
      <c r="BU250" s="186"/>
      <c r="BV250" s="187"/>
      <c r="BW250" s="119"/>
      <c r="CD250" s="326"/>
      <c r="CH250" s="329"/>
    </row>
    <row r="251" spans="5:86" x14ac:dyDescent="0.8">
      <c r="F251" s="176"/>
      <c r="H251" s="189"/>
      <c r="J251" s="190"/>
      <c r="K251" s="94"/>
      <c r="L251" s="179"/>
      <c r="M251" s="180"/>
      <c r="N251" s="192"/>
      <c r="P251" s="192"/>
      <c r="R251" s="81"/>
      <c r="S251" s="70"/>
      <c r="T251" s="181"/>
      <c r="U251" s="182"/>
      <c r="V251" s="190"/>
      <c r="W251" s="182"/>
      <c r="X251" s="191"/>
      <c r="Y251" s="182"/>
      <c r="AL251" s="100"/>
      <c r="AQ251" s="99"/>
      <c r="AT251" s="70"/>
      <c r="AY251" s="81"/>
      <c r="AZ251" s="96"/>
      <c r="BA251" s="70"/>
      <c r="BB251" s="70"/>
      <c r="BC251" s="72"/>
      <c r="BF251" s="70"/>
      <c r="BL251" s="183"/>
      <c r="BM251" s="184"/>
      <c r="BN251" s="185"/>
      <c r="BO251" s="185"/>
      <c r="BP251" s="185"/>
      <c r="BQ251" s="185"/>
      <c r="BR251" s="184"/>
      <c r="BS251" s="186"/>
      <c r="BT251" s="186"/>
      <c r="BU251" s="186"/>
      <c r="BV251" s="187"/>
      <c r="BW251" s="119"/>
      <c r="CD251" s="326"/>
      <c r="CH251" s="329"/>
    </row>
    <row r="252" spans="5:86" x14ac:dyDescent="0.8">
      <c r="F252" s="189"/>
      <c r="H252" s="189"/>
      <c r="J252" s="190"/>
      <c r="K252" s="94"/>
      <c r="L252" s="179"/>
      <c r="M252" s="180"/>
      <c r="N252" s="192"/>
      <c r="P252" s="192"/>
      <c r="R252" s="81"/>
      <c r="S252" s="70"/>
      <c r="T252" s="181"/>
      <c r="U252" s="182"/>
      <c r="V252" s="190"/>
      <c r="W252" s="182"/>
      <c r="X252" s="191"/>
      <c r="Y252" s="182"/>
      <c r="AL252" s="100"/>
      <c r="AQ252" s="99"/>
      <c r="AT252" s="70"/>
      <c r="AY252" s="81"/>
      <c r="AZ252" s="96"/>
      <c r="BA252" s="70"/>
      <c r="BB252" s="70"/>
      <c r="BC252" s="72"/>
      <c r="BF252" s="70"/>
      <c r="BL252" s="183"/>
      <c r="BM252" s="184"/>
      <c r="BN252" s="185"/>
      <c r="BO252" s="185"/>
      <c r="BP252" s="185"/>
      <c r="BQ252" s="185"/>
      <c r="BR252" s="184"/>
      <c r="BS252" s="186"/>
      <c r="BT252" s="186"/>
      <c r="BU252" s="186"/>
      <c r="BV252" s="187"/>
      <c r="BW252" s="119"/>
      <c r="CD252" s="326"/>
      <c r="CH252" s="329"/>
    </row>
    <row r="253" spans="5:86" x14ac:dyDescent="0.8">
      <c r="F253" s="176"/>
      <c r="H253" s="189"/>
      <c r="J253" s="177"/>
      <c r="K253" s="94"/>
      <c r="N253" s="178"/>
      <c r="P253" s="192"/>
      <c r="R253" s="81"/>
      <c r="S253" s="70"/>
      <c r="T253" s="177"/>
      <c r="U253" s="182"/>
      <c r="V253" s="177"/>
      <c r="W253" s="182"/>
      <c r="X253" s="81"/>
      <c r="Y253" s="70"/>
      <c r="Z253" s="81"/>
      <c r="AA253" s="70"/>
      <c r="AD253" s="215"/>
      <c r="AM253" s="96"/>
      <c r="AO253" s="70"/>
      <c r="AQ253" s="99"/>
      <c r="AT253" s="70"/>
      <c r="BC253" s="72"/>
      <c r="BF253" s="70"/>
      <c r="BL253" s="183"/>
      <c r="BM253" s="184"/>
      <c r="BN253" s="185"/>
      <c r="BO253" s="185"/>
      <c r="BP253" s="185"/>
      <c r="BQ253" s="185"/>
      <c r="BR253" s="184"/>
      <c r="BS253" s="186"/>
      <c r="BT253" s="186"/>
      <c r="BU253" s="186"/>
      <c r="BV253" s="187"/>
      <c r="BW253" s="119"/>
      <c r="CD253" s="326"/>
      <c r="CH253" s="329"/>
    </row>
    <row r="254" spans="5:86" x14ac:dyDescent="0.8">
      <c r="F254" s="189"/>
      <c r="H254" s="176"/>
      <c r="J254" s="177"/>
      <c r="K254" s="94"/>
      <c r="L254" s="179"/>
      <c r="M254" s="180"/>
      <c r="N254" s="178"/>
      <c r="P254" s="192"/>
      <c r="R254" s="81"/>
      <c r="S254" s="70"/>
      <c r="T254" s="181"/>
      <c r="U254" s="182"/>
      <c r="V254" s="190"/>
      <c r="W254" s="182"/>
      <c r="X254" s="191"/>
      <c r="Y254" s="182"/>
      <c r="AF254" s="177"/>
      <c r="AG254" s="182"/>
      <c r="AL254" s="101"/>
      <c r="AN254" s="102"/>
      <c r="AQ254" s="99"/>
      <c r="AT254" s="70"/>
      <c r="AY254" s="81"/>
      <c r="AZ254" s="96"/>
      <c r="BA254" s="70"/>
      <c r="BB254" s="70"/>
      <c r="BC254" s="72"/>
      <c r="BF254" s="70"/>
      <c r="BL254" s="183"/>
      <c r="BM254" s="184"/>
      <c r="BN254" s="185"/>
      <c r="BO254" s="185"/>
      <c r="BP254" s="185"/>
      <c r="BQ254" s="185"/>
      <c r="BR254" s="184"/>
      <c r="BS254" s="186"/>
      <c r="BT254" s="186"/>
      <c r="BU254" s="186"/>
      <c r="BV254" s="187"/>
      <c r="BW254" s="119"/>
      <c r="CD254" s="326"/>
      <c r="CH254" s="329"/>
    </row>
    <row r="255" spans="5:86" x14ac:dyDescent="0.8">
      <c r="F255" s="176"/>
      <c r="H255" s="176"/>
      <c r="J255" s="177"/>
      <c r="L255" s="179"/>
      <c r="M255" s="180"/>
      <c r="N255" s="178"/>
      <c r="P255" s="151"/>
      <c r="R255" s="81"/>
      <c r="S255" s="212"/>
      <c r="T255" s="202"/>
      <c r="U255" s="201"/>
      <c r="V255" s="190"/>
      <c r="W255" s="201"/>
      <c r="X255" s="191"/>
      <c r="Y255" s="182"/>
      <c r="AF255" s="177"/>
      <c r="AG255" s="182"/>
      <c r="AN255" s="102"/>
      <c r="AQ255" s="99"/>
      <c r="AT255" s="70"/>
      <c r="AY255" s="81"/>
      <c r="AZ255" s="96"/>
      <c r="BA255" s="70"/>
      <c r="BB255" s="70"/>
      <c r="BC255" s="72"/>
      <c r="BF255" s="70"/>
      <c r="BL255" s="183"/>
      <c r="BM255" s="184"/>
      <c r="BN255" s="185"/>
      <c r="BO255" s="185"/>
      <c r="BP255" s="185"/>
      <c r="BQ255" s="185"/>
      <c r="BR255" s="184"/>
      <c r="BS255" s="186"/>
      <c r="BT255" s="186"/>
      <c r="BU255" s="186"/>
      <c r="BV255" s="187"/>
      <c r="BW255" s="119"/>
      <c r="CD255" s="326"/>
      <c r="CH255" s="329"/>
    </row>
    <row r="256" spans="5:86" x14ac:dyDescent="0.8">
      <c r="E256" s="123"/>
      <c r="F256" s="176"/>
      <c r="H256" s="192"/>
      <c r="I256" s="123"/>
      <c r="J256" s="177"/>
      <c r="L256" s="179"/>
      <c r="M256" s="180"/>
      <c r="P256" s="151"/>
      <c r="R256" s="81"/>
      <c r="S256" s="212"/>
      <c r="T256" s="202"/>
      <c r="U256" s="201"/>
      <c r="V256" s="190"/>
      <c r="W256" s="201"/>
      <c r="X256" s="191"/>
      <c r="Y256" s="182"/>
      <c r="AG256" s="182"/>
      <c r="AL256" s="101"/>
      <c r="AN256" s="102"/>
      <c r="AQ256" s="99"/>
      <c r="AT256" s="70"/>
      <c r="AY256" s="81"/>
      <c r="AZ256" s="96"/>
      <c r="BA256" s="70"/>
      <c r="BB256" s="70"/>
      <c r="BC256" s="72"/>
      <c r="BF256" s="70"/>
      <c r="BL256" s="183"/>
      <c r="BM256" s="184"/>
      <c r="BN256" s="185"/>
      <c r="BO256" s="185"/>
      <c r="BP256" s="185"/>
      <c r="BQ256" s="185"/>
      <c r="BR256" s="184"/>
      <c r="BS256" s="186"/>
      <c r="BT256" s="186"/>
      <c r="BU256" s="186"/>
      <c r="BV256" s="187"/>
      <c r="BW256" s="119"/>
      <c r="CD256" s="326"/>
      <c r="CH256" s="329"/>
    </row>
    <row r="257" spans="5:86" x14ac:dyDescent="0.8">
      <c r="E257" s="123"/>
      <c r="F257" s="189"/>
      <c r="H257" s="192"/>
      <c r="I257" s="123"/>
      <c r="J257" s="190"/>
      <c r="L257" s="179"/>
      <c r="M257" s="180"/>
      <c r="N257" s="192"/>
      <c r="P257" s="151"/>
      <c r="R257" s="81"/>
      <c r="S257" s="212"/>
      <c r="T257" s="202"/>
      <c r="U257" s="182"/>
      <c r="V257" s="200"/>
      <c r="W257" s="182"/>
      <c r="X257" s="197"/>
      <c r="Y257" s="201"/>
      <c r="AA257" s="198"/>
      <c r="AD257" s="202"/>
      <c r="AF257" s="177"/>
      <c r="AG257" s="182"/>
      <c r="AJ257" s="202"/>
      <c r="AL257" s="100"/>
      <c r="AQ257" s="99"/>
      <c r="AT257" s="70"/>
      <c r="AY257" s="81"/>
      <c r="AZ257" s="96"/>
      <c r="BA257" s="70"/>
      <c r="BB257" s="70"/>
      <c r="BC257" s="72"/>
      <c r="BF257" s="70"/>
      <c r="BL257" s="183"/>
      <c r="BM257" s="184"/>
      <c r="BN257" s="185"/>
      <c r="BO257" s="185"/>
      <c r="BP257" s="185"/>
      <c r="BQ257" s="185"/>
      <c r="BR257" s="184"/>
      <c r="BS257" s="186"/>
      <c r="BT257" s="186"/>
      <c r="BU257" s="186"/>
      <c r="BV257" s="187"/>
      <c r="BW257" s="119"/>
      <c r="CD257" s="326"/>
      <c r="CH257" s="329"/>
    </row>
    <row r="258" spans="5:86" x14ac:dyDescent="0.8">
      <c r="F258" s="176"/>
      <c r="H258" s="189"/>
      <c r="J258" s="177"/>
      <c r="K258" s="94"/>
      <c r="L258" s="179"/>
      <c r="M258" s="180"/>
      <c r="N258" s="178"/>
      <c r="P258" s="192"/>
      <c r="R258" s="81"/>
      <c r="S258" s="70"/>
      <c r="T258" s="200"/>
      <c r="U258" s="182"/>
      <c r="V258" s="190"/>
      <c r="W258" s="182"/>
      <c r="X258" s="191"/>
      <c r="Y258" s="182"/>
      <c r="AA258" s="198"/>
      <c r="AG258" s="206"/>
      <c r="AL258" s="101"/>
      <c r="AN258" s="102"/>
      <c r="AQ258" s="99"/>
      <c r="AT258" s="70"/>
      <c r="AY258" s="81"/>
      <c r="AZ258" s="96"/>
      <c r="BA258" s="70"/>
      <c r="BB258" s="70"/>
      <c r="BC258" s="72"/>
      <c r="BF258" s="70"/>
      <c r="BL258" s="183"/>
      <c r="BM258" s="184"/>
      <c r="BN258" s="185"/>
      <c r="BO258" s="185"/>
      <c r="BP258" s="185"/>
      <c r="BQ258" s="185"/>
      <c r="BR258" s="184"/>
      <c r="BS258" s="186"/>
      <c r="BT258" s="186"/>
      <c r="BU258" s="186"/>
      <c r="BV258" s="187"/>
      <c r="BW258" s="119"/>
      <c r="CD258" s="326"/>
      <c r="CH258" s="329"/>
    </row>
    <row r="259" spans="5:86" x14ac:dyDescent="0.8">
      <c r="F259" s="189"/>
      <c r="H259" s="176"/>
      <c r="J259" s="177"/>
      <c r="K259" s="94"/>
      <c r="L259" s="179"/>
      <c r="M259" s="180"/>
      <c r="N259" s="192"/>
      <c r="P259" s="192"/>
      <c r="R259" s="81"/>
      <c r="S259" s="70"/>
      <c r="T259" s="181"/>
      <c r="U259" s="182"/>
      <c r="V259" s="190"/>
      <c r="W259" s="182"/>
      <c r="X259" s="205"/>
      <c r="AA259" s="198"/>
      <c r="AG259" s="206"/>
      <c r="AQ259" s="99"/>
      <c r="AT259" s="70"/>
      <c r="AY259" s="81"/>
      <c r="AZ259" s="96"/>
      <c r="BA259" s="70"/>
      <c r="BB259" s="70"/>
      <c r="BC259" s="72"/>
      <c r="BF259" s="70"/>
      <c r="BL259" s="183"/>
      <c r="BM259" s="184"/>
      <c r="BN259" s="185"/>
      <c r="BO259" s="185"/>
      <c r="BP259" s="185"/>
      <c r="BQ259" s="185"/>
      <c r="BR259" s="184"/>
      <c r="BS259" s="186"/>
      <c r="BT259" s="186"/>
      <c r="BU259" s="186"/>
      <c r="BV259" s="187"/>
      <c r="BW259" s="119"/>
      <c r="CD259" s="326"/>
      <c r="CH259" s="329"/>
    </row>
    <row r="260" spans="5:86" x14ac:dyDescent="0.8">
      <c r="F260" s="189"/>
      <c r="H260" s="189"/>
      <c r="J260" s="190"/>
      <c r="K260" s="94"/>
      <c r="L260" s="179"/>
      <c r="M260" s="180"/>
      <c r="N260" s="192"/>
      <c r="P260" s="192"/>
      <c r="R260" s="81"/>
      <c r="S260" s="70"/>
      <c r="T260" s="181"/>
      <c r="U260" s="182"/>
      <c r="V260" s="190"/>
      <c r="W260" s="182"/>
      <c r="X260" s="191"/>
      <c r="Y260" s="182"/>
      <c r="AL260" s="100"/>
      <c r="AQ260" s="99"/>
      <c r="AT260" s="70"/>
      <c r="AY260" s="81"/>
      <c r="AZ260" s="96"/>
      <c r="BA260" s="70"/>
      <c r="BB260" s="70"/>
      <c r="BC260" s="72"/>
      <c r="BF260" s="70"/>
      <c r="BL260" s="183"/>
      <c r="BM260" s="184"/>
      <c r="BN260" s="185"/>
      <c r="BO260" s="185"/>
      <c r="BP260" s="185"/>
      <c r="BQ260" s="185"/>
      <c r="BR260" s="184"/>
      <c r="BS260" s="186"/>
      <c r="BT260" s="186"/>
      <c r="BU260" s="186"/>
      <c r="BV260" s="187"/>
      <c r="BW260" s="119"/>
      <c r="CD260" s="326"/>
      <c r="CH260" s="329"/>
    </row>
    <row r="261" spans="5:86" x14ac:dyDescent="0.8">
      <c r="F261" s="176"/>
      <c r="H261" s="176"/>
      <c r="J261" s="177"/>
      <c r="K261" s="94"/>
      <c r="N261" s="178"/>
      <c r="P261" s="192"/>
      <c r="R261" s="81"/>
      <c r="S261" s="70"/>
      <c r="T261" s="190"/>
      <c r="U261" s="182"/>
      <c r="V261" s="190"/>
      <c r="W261" s="182"/>
      <c r="AN261" s="102"/>
      <c r="AQ261" s="99"/>
      <c r="AT261" s="70"/>
      <c r="AY261" s="81"/>
      <c r="AZ261" s="96"/>
      <c r="BA261" s="70"/>
      <c r="BB261" s="70"/>
      <c r="BC261" s="72"/>
      <c r="BF261" s="70"/>
      <c r="BL261" s="183"/>
      <c r="BM261" s="184"/>
      <c r="BN261" s="185"/>
      <c r="BO261" s="185"/>
      <c r="BP261" s="185"/>
      <c r="BQ261" s="185"/>
      <c r="BR261" s="184"/>
      <c r="BS261" s="186"/>
      <c r="BT261" s="186"/>
      <c r="BU261" s="186"/>
      <c r="BV261" s="187"/>
      <c r="BW261" s="119"/>
      <c r="CD261" s="326"/>
      <c r="CH261" s="329"/>
    </row>
    <row r="262" spans="5:86" x14ac:dyDescent="0.8">
      <c r="F262" s="189"/>
      <c r="H262" s="176"/>
      <c r="J262" s="190"/>
      <c r="K262" s="94"/>
      <c r="N262" s="192"/>
      <c r="P262" s="192"/>
      <c r="R262" s="81"/>
      <c r="S262" s="70"/>
      <c r="T262" s="190"/>
      <c r="U262" s="182"/>
      <c r="V262" s="190"/>
      <c r="W262" s="182"/>
      <c r="AQ262" s="99"/>
      <c r="AT262" s="70"/>
      <c r="AY262" s="81"/>
      <c r="AZ262" s="96"/>
      <c r="BA262" s="70"/>
      <c r="BB262" s="70"/>
      <c r="BC262" s="72"/>
      <c r="BF262" s="70"/>
      <c r="BL262" s="183"/>
      <c r="BM262" s="184"/>
      <c r="BN262" s="185"/>
      <c r="BO262" s="185"/>
      <c r="BP262" s="185"/>
      <c r="BQ262" s="185"/>
      <c r="BR262" s="184"/>
      <c r="BS262" s="186"/>
      <c r="BT262" s="186"/>
      <c r="BU262" s="186"/>
      <c r="BV262" s="187"/>
      <c r="BW262" s="119"/>
      <c r="CD262" s="326"/>
      <c r="CH262" s="329"/>
    </row>
    <row r="263" spans="5:86" x14ac:dyDescent="0.8">
      <c r="F263" s="189"/>
      <c r="H263" s="189"/>
      <c r="J263" s="204"/>
      <c r="K263" s="94"/>
      <c r="N263" s="151"/>
      <c r="O263" s="82"/>
      <c r="P263" s="192"/>
      <c r="Q263" s="83"/>
      <c r="R263" s="81"/>
      <c r="S263" s="70"/>
      <c r="T263" s="213"/>
      <c r="U263" s="182"/>
      <c r="V263" s="190"/>
      <c r="W263" s="182"/>
      <c r="X263" s="197"/>
      <c r="Y263" s="198"/>
      <c r="AA263" s="198"/>
      <c r="AD263" s="205"/>
      <c r="AF263" s="103"/>
      <c r="AH263" s="103"/>
      <c r="AJ263" s="205"/>
      <c r="AN263" s="102"/>
      <c r="AP263" s="199"/>
      <c r="AQ263" s="99"/>
      <c r="AT263" s="70"/>
      <c r="BB263" s="70"/>
      <c r="BC263" s="72"/>
      <c r="BF263" s="70"/>
      <c r="BL263" s="183"/>
      <c r="BM263" s="184"/>
      <c r="BN263" s="185"/>
      <c r="BO263" s="185"/>
      <c r="BP263" s="185"/>
      <c r="BQ263" s="185"/>
      <c r="BR263" s="184"/>
      <c r="BS263" s="186"/>
      <c r="BT263" s="186"/>
      <c r="BU263" s="186"/>
      <c r="BV263" s="187"/>
      <c r="BW263" s="119"/>
      <c r="CD263" s="326"/>
      <c r="CH263" s="329"/>
    </row>
    <row r="264" spans="5:86" x14ac:dyDescent="0.8">
      <c r="F264" s="176"/>
      <c r="H264" s="176"/>
      <c r="J264" s="177"/>
      <c r="K264" s="94"/>
      <c r="N264" s="192"/>
      <c r="P264" s="192"/>
      <c r="R264" s="81"/>
      <c r="S264" s="70"/>
      <c r="T264" s="177"/>
      <c r="U264" s="182"/>
      <c r="V264" s="190"/>
      <c r="W264" s="182"/>
      <c r="X264" s="81"/>
      <c r="Y264" s="70"/>
      <c r="Z264" s="81"/>
      <c r="AA264" s="70"/>
      <c r="AG264" s="182"/>
      <c r="AM264" s="96"/>
      <c r="AO264" s="70"/>
      <c r="AQ264" s="99"/>
      <c r="AT264" s="70"/>
      <c r="BC264" s="72"/>
      <c r="BF264" s="70"/>
      <c r="BL264" s="183"/>
      <c r="BM264" s="184"/>
      <c r="BN264" s="185"/>
      <c r="BO264" s="185"/>
      <c r="BP264" s="185"/>
      <c r="BQ264" s="185"/>
      <c r="BR264" s="184"/>
      <c r="BS264" s="186"/>
      <c r="BT264" s="186"/>
      <c r="BU264" s="186"/>
      <c r="BV264" s="187"/>
      <c r="BW264" s="119"/>
      <c r="CD264" s="326"/>
      <c r="CH264" s="329"/>
    </row>
    <row r="265" spans="5:86" x14ac:dyDescent="0.8">
      <c r="F265" s="176"/>
      <c r="H265" s="189"/>
      <c r="J265" s="177"/>
      <c r="K265" s="94"/>
      <c r="N265" s="178"/>
      <c r="P265" s="192"/>
      <c r="R265" s="81"/>
      <c r="S265" s="70"/>
      <c r="T265" s="177"/>
      <c r="U265" s="182"/>
      <c r="V265" s="190"/>
      <c r="W265" s="182"/>
      <c r="X265" s="81"/>
      <c r="Y265" s="70"/>
      <c r="Z265" s="81"/>
      <c r="AA265" s="70"/>
      <c r="AF265" s="177"/>
      <c r="AG265" s="182"/>
      <c r="AL265" s="101"/>
      <c r="AN265" s="102"/>
      <c r="AQ265" s="99"/>
      <c r="AT265" s="70"/>
      <c r="BC265" s="72"/>
      <c r="BF265" s="70"/>
      <c r="BL265" s="183"/>
      <c r="BM265" s="184"/>
      <c r="BN265" s="185"/>
      <c r="BO265" s="185"/>
      <c r="BP265" s="185"/>
      <c r="BQ265" s="185"/>
      <c r="BR265" s="184"/>
      <c r="BS265" s="186"/>
      <c r="BT265" s="186"/>
      <c r="BU265" s="186"/>
      <c r="BV265" s="187"/>
      <c r="BW265" s="119"/>
      <c r="CD265" s="326"/>
      <c r="CH265" s="329"/>
    </row>
    <row r="266" spans="5:86" x14ac:dyDescent="0.8">
      <c r="F266" s="176"/>
      <c r="H266" s="189"/>
      <c r="J266" s="177"/>
      <c r="K266" s="94"/>
      <c r="N266" s="178"/>
      <c r="P266" s="192"/>
      <c r="R266" s="81"/>
      <c r="S266" s="70"/>
      <c r="T266" s="177"/>
      <c r="U266" s="182"/>
      <c r="V266" s="190"/>
      <c r="W266" s="182"/>
      <c r="X266" s="81"/>
      <c r="Y266" s="70"/>
      <c r="Z266" s="81"/>
      <c r="AA266" s="70"/>
      <c r="AF266" s="177"/>
      <c r="AG266" s="182"/>
      <c r="AM266" s="96"/>
      <c r="AO266" s="70"/>
      <c r="AQ266" s="99"/>
      <c r="AT266" s="70"/>
      <c r="BC266" s="72"/>
      <c r="BF266" s="70"/>
      <c r="BL266" s="183"/>
      <c r="BM266" s="184"/>
      <c r="BN266" s="185"/>
      <c r="BO266" s="185"/>
      <c r="BP266" s="185"/>
      <c r="BQ266" s="185"/>
      <c r="BR266" s="184"/>
      <c r="BS266" s="186"/>
      <c r="BT266" s="186"/>
      <c r="BU266" s="186"/>
      <c r="BV266" s="187"/>
      <c r="BW266" s="119"/>
      <c r="CD266" s="326"/>
      <c r="CH266" s="329"/>
    </row>
    <row r="267" spans="5:86" x14ac:dyDescent="0.8">
      <c r="F267" s="176"/>
      <c r="H267" s="189"/>
      <c r="J267" s="177"/>
      <c r="K267" s="94"/>
      <c r="L267" s="179"/>
      <c r="M267" s="180"/>
      <c r="N267" s="178"/>
      <c r="P267" s="192"/>
      <c r="R267" s="81"/>
      <c r="S267" s="70"/>
      <c r="T267" s="200"/>
      <c r="U267" s="182"/>
      <c r="V267" s="190"/>
      <c r="W267" s="182"/>
      <c r="X267" s="191"/>
      <c r="Y267" s="182"/>
      <c r="AF267" s="177"/>
      <c r="AG267" s="182"/>
      <c r="AL267" s="100"/>
      <c r="AQ267" s="99"/>
      <c r="AT267" s="70"/>
      <c r="AY267" s="81"/>
      <c r="AZ267" s="96"/>
      <c r="BA267" s="70"/>
      <c r="BB267" s="70"/>
      <c r="BC267" s="72"/>
      <c r="BF267" s="70"/>
      <c r="BL267" s="183"/>
      <c r="BM267" s="184"/>
      <c r="BN267" s="185"/>
      <c r="BO267" s="185"/>
      <c r="BP267" s="185"/>
      <c r="BQ267" s="185"/>
      <c r="BR267" s="184"/>
      <c r="BS267" s="186"/>
      <c r="BT267" s="186"/>
      <c r="BU267" s="186"/>
      <c r="BV267" s="187"/>
      <c r="BW267" s="119"/>
      <c r="CD267" s="326"/>
      <c r="CH267" s="329"/>
    </row>
    <row r="268" spans="5:86" x14ac:dyDescent="0.8">
      <c r="F268" s="189"/>
      <c r="H268" s="176"/>
      <c r="J268" s="190"/>
      <c r="K268" s="94"/>
      <c r="L268" s="179"/>
      <c r="M268" s="180"/>
      <c r="N268" s="192"/>
      <c r="P268" s="192"/>
      <c r="R268" s="81"/>
      <c r="S268" s="70"/>
      <c r="T268" s="181"/>
      <c r="U268" s="182"/>
      <c r="V268" s="190"/>
      <c r="W268" s="182"/>
      <c r="X268" s="191"/>
      <c r="Y268" s="182"/>
      <c r="AL268" s="100"/>
      <c r="AQ268" s="99"/>
      <c r="AT268" s="70"/>
      <c r="AY268" s="81"/>
      <c r="AZ268" s="96"/>
      <c r="BA268" s="70"/>
      <c r="BB268" s="70"/>
      <c r="BC268" s="72"/>
      <c r="BF268" s="70"/>
      <c r="BL268" s="183"/>
      <c r="BM268" s="184"/>
      <c r="BN268" s="185"/>
      <c r="BO268" s="185"/>
      <c r="BP268" s="185"/>
      <c r="BQ268" s="185"/>
      <c r="BR268" s="184"/>
      <c r="BS268" s="186"/>
      <c r="BT268" s="186"/>
      <c r="BU268" s="186"/>
      <c r="BV268" s="187"/>
      <c r="BW268" s="119"/>
      <c r="CD268" s="326"/>
      <c r="CH268" s="329"/>
    </row>
    <row r="269" spans="5:86" x14ac:dyDescent="0.8">
      <c r="F269" s="176"/>
      <c r="H269" s="189"/>
      <c r="J269" s="190"/>
      <c r="K269" s="94"/>
      <c r="L269" s="179"/>
      <c r="M269" s="180"/>
      <c r="N269" s="192"/>
      <c r="P269" s="192"/>
      <c r="R269" s="81"/>
      <c r="S269" s="70"/>
      <c r="T269" s="181"/>
      <c r="U269" s="182"/>
      <c r="V269" s="190"/>
      <c r="W269" s="182"/>
      <c r="X269" s="191"/>
      <c r="Y269" s="182"/>
      <c r="AL269" s="100"/>
      <c r="AQ269" s="99"/>
      <c r="AT269" s="70"/>
      <c r="AY269" s="81"/>
      <c r="AZ269" s="96"/>
      <c r="BA269" s="70"/>
      <c r="BB269" s="70"/>
      <c r="BC269" s="72"/>
      <c r="BF269" s="70"/>
      <c r="BL269" s="183"/>
      <c r="BM269" s="184"/>
      <c r="BN269" s="185"/>
      <c r="BO269" s="185"/>
      <c r="BP269" s="185"/>
      <c r="BQ269" s="185"/>
      <c r="BR269" s="184"/>
      <c r="BS269" s="186"/>
      <c r="BT269" s="186"/>
      <c r="BU269" s="186"/>
      <c r="BV269" s="187"/>
      <c r="BW269" s="119"/>
      <c r="CD269" s="326"/>
      <c r="CH269" s="329"/>
    </row>
    <row r="270" spans="5:86" x14ac:dyDescent="0.8">
      <c r="F270" s="189"/>
      <c r="H270" s="176"/>
      <c r="J270" s="190"/>
      <c r="K270" s="94"/>
      <c r="L270" s="179"/>
      <c r="M270" s="180"/>
      <c r="N270" s="192"/>
      <c r="P270" s="192"/>
      <c r="R270" s="81"/>
      <c r="S270" s="70"/>
      <c r="T270" s="181"/>
      <c r="U270" s="182"/>
      <c r="V270" s="190"/>
      <c r="W270" s="182"/>
      <c r="X270" s="191"/>
      <c r="Y270" s="182"/>
      <c r="AL270" s="100"/>
      <c r="AQ270" s="99"/>
      <c r="AT270" s="70"/>
      <c r="AY270" s="81"/>
      <c r="AZ270" s="96"/>
      <c r="BA270" s="70"/>
      <c r="BB270" s="70"/>
      <c r="BC270" s="72"/>
      <c r="BF270" s="70"/>
      <c r="BL270" s="183"/>
      <c r="BM270" s="184"/>
      <c r="BN270" s="185"/>
      <c r="BO270" s="185"/>
      <c r="BP270" s="185"/>
      <c r="BQ270" s="185"/>
      <c r="BR270" s="184"/>
      <c r="BS270" s="186"/>
      <c r="BT270" s="186"/>
      <c r="BU270" s="186"/>
      <c r="BV270" s="187"/>
      <c r="BW270" s="119"/>
      <c r="CD270" s="326"/>
      <c r="CH270" s="329"/>
    </row>
    <row r="271" spans="5:86" x14ac:dyDescent="0.8">
      <c r="F271" s="176"/>
      <c r="H271" s="176"/>
      <c r="J271" s="190"/>
      <c r="K271" s="94"/>
      <c r="L271" s="179"/>
      <c r="M271" s="180"/>
      <c r="N271" s="192"/>
      <c r="P271" s="192"/>
      <c r="R271" s="81"/>
      <c r="S271" s="70"/>
      <c r="T271" s="181"/>
      <c r="U271" s="182"/>
      <c r="V271" s="190"/>
      <c r="W271" s="182"/>
      <c r="X271" s="191"/>
      <c r="Y271" s="182"/>
      <c r="AL271" s="100"/>
      <c r="AQ271" s="99"/>
      <c r="AT271" s="70"/>
      <c r="AY271" s="81"/>
      <c r="AZ271" s="96"/>
      <c r="BA271" s="70"/>
      <c r="BB271" s="70"/>
      <c r="BC271" s="72"/>
      <c r="BF271" s="70"/>
      <c r="BL271" s="183"/>
      <c r="BM271" s="184"/>
      <c r="BN271" s="185"/>
      <c r="BO271" s="185"/>
      <c r="BP271" s="185"/>
      <c r="BQ271" s="185"/>
      <c r="BR271" s="184"/>
      <c r="BS271" s="186"/>
      <c r="BT271" s="186"/>
      <c r="BU271" s="186"/>
      <c r="BV271" s="187"/>
      <c r="BW271" s="119"/>
      <c r="CD271" s="326"/>
      <c r="CH271" s="329"/>
    </row>
    <row r="272" spans="5:86" x14ac:dyDescent="0.8">
      <c r="F272" s="176"/>
      <c r="H272" s="189"/>
      <c r="J272" s="177"/>
      <c r="K272" s="94"/>
      <c r="L272" s="179"/>
      <c r="M272" s="180"/>
      <c r="N272" s="178"/>
      <c r="P272" s="192"/>
      <c r="R272" s="81"/>
      <c r="S272" s="70"/>
      <c r="T272" s="200"/>
      <c r="U272" s="182"/>
      <c r="V272" s="190"/>
      <c r="W272" s="182"/>
      <c r="X272" s="191"/>
      <c r="Y272" s="182"/>
      <c r="AF272" s="177"/>
      <c r="AG272" s="182"/>
      <c r="AL272" s="101"/>
      <c r="AN272" s="102"/>
      <c r="AQ272" s="99"/>
      <c r="AT272" s="70"/>
      <c r="AY272" s="81"/>
      <c r="AZ272" s="96"/>
      <c r="BA272" s="70"/>
      <c r="BB272" s="70"/>
      <c r="BC272" s="72"/>
      <c r="BF272" s="70"/>
      <c r="BL272" s="183"/>
      <c r="BM272" s="184"/>
      <c r="BN272" s="185"/>
      <c r="BO272" s="185"/>
      <c r="BP272" s="185"/>
      <c r="BQ272" s="185"/>
      <c r="BR272" s="184"/>
      <c r="BS272" s="186"/>
      <c r="BT272" s="186"/>
      <c r="BU272" s="186"/>
      <c r="BV272" s="187"/>
      <c r="BW272" s="119"/>
      <c r="CD272" s="326"/>
      <c r="CH272" s="329"/>
    </row>
    <row r="273" spans="5:86" x14ac:dyDescent="0.8">
      <c r="E273" s="123"/>
      <c r="F273" s="151"/>
      <c r="G273" s="123"/>
      <c r="H273" s="192"/>
      <c r="I273" s="123"/>
      <c r="J273" s="177"/>
      <c r="N273" s="178"/>
      <c r="R273" s="81"/>
      <c r="S273" s="212"/>
      <c r="T273" s="190"/>
      <c r="U273" s="201"/>
      <c r="W273" s="201"/>
      <c r="AN273" s="102"/>
      <c r="AQ273" s="99"/>
      <c r="AT273" s="70"/>
      <c r="AY273" s="81"/>
      <c r="AZ273" s="96"/>
      <c r="BA273" s="70"/>
      <c r="BB273" s="70"/>
      <c r="BC273" s="72"/>
      <c r="BF273" s="70"/>
      <c r="BL273" s="183"/>
      <c r="BM273" s="184"/>
      <c r="BN273" s="185"/>
      <c r="BO273" s="185"/>
      <c r="BP273" s="185"/>
      <c r="BQ273" s="185"/>
      <c r="BR273" s="184"/>
      <c r="BS273" s="186"/>
      <c r="BT273" s="186"/>
      <c r="BU273" s="186"/>
      <c r="BV273" s="187"/>
      <c r="BW273" s="119"/>
      <c r="CD273" s="326"/>
      <c r="CH273" s="329"/>
    </row>
    <row r="274" spans="5:86" x14ac:dyDescent="0.8">
      <c r="E274" s="123"/>
      <c r="F274" s="189"/>
      <c r="H274" s="151"/>
      <c r="I274" s="123"/>
      <c r="J274" s="204"/>
      <c r="N274" s="151"/>
      <c r="O274" s="82"/>
      <c r="Q274" s="83"/>
      <c r="R274" s="81"/>
      <c r="S274" s="212"/>
      <c r="T274" s="103"/>
      <c r="U274" s="201"/>
      <c r="V274" s="103"/>
      <c r="W274" s="201"/>
      <c r="AA274" s="70"/>
      <c r="AD274" s="103"/>
      <c r="AF274" s="103"/>
      <c r="AH274" s="103"/>
      <c r="AJ274" s="103"/>
      <c r="AL274" s="103"/>
      <c r="AN274" s="103"/>
      <c r="AP274" s="199"/>
      <c r="AQ274" s="99"/>
      <c r="AT274" s="70"/>
      <c r="AY274" s="81"/>
      <c r="AZ274" s="96"/>
      <c r="BA274" s="70"/>
      <c r="BB274" s="70"/>
      <c r="BC274" s="72"/>
      <c r="BF274" s="70"/>
      <c r="BL274" s="183"/>
      <c r="BM274" s="184"/>
      <c r="BN274" s="185"/>
      <c r="BO274" s="185"/>
      <c r="BP274" s="185"/>
      <c r="BQ274" s="185"/>
      <c r="BR274" s="184"/>
      <c r="BS274" s="186"/>
      <c r="BT274" s="186"/>
      <c r="BU274" s="186"/>
      <c r="BV274" s="187"/>
      <c r="BW274" s="119"/>
      <c r="CD274" s="326"/>
      <c r="CH274" s="329"/>
    </row>
    <row r="275" spans="5:86" x14ac:dyDescent="0.8">
      <c r="E275" s="123"/>
      <c r="F275" s="189"/>
      <c r="H275" s="151"/>
      <c r="I275" s="123"/>
      <c r="J275" s="177"/>
      <c r="R275" s="81"/>
      <c r="S275" s="212"/>
      <c r="U275" s="182"/>
      <c r="W275" s="182"/>
      <c r="X275" s="81"/>
      <c r="Y275" s="70"/>
      <c r="Z275" s="81"/>
      <c r="AA275" s="70"/>
      <c r="AM275" s="96"/>
      <c r="AO275" s="70"/>
      <c r="AQ275" s="99"/>
      <c r="AT275" s="70"/>
      <c r="AY275" s="81"/>
      <c r="AZ275" s="96"/>
      <c r="BA275" s="70"/>
      <c r="BB275" s="70"/>
      <c r="BC275" s="72"/>
      <c r="BF275" s="70"/>
      <c r="BL275" s="183"/>
      <c r="BM275" s="184"/>
      <c r="BN275" s="185"/>
      <c r="BO275" s="185"/>
      <c r="BP275" s="185"/>
      <c r="BQ275" s="185"/>
      <c r="BR275" s="184"/>
      <c r="BS275" s="186"/>
      <c r="BT275" s="186"/>
      <c r="BU275" s="186"/>
      <c r="BV275" s="187"/>
      <c r="BW275" s="119"/>
      <c r="CD275" s="326"/>
      <c r="CH275" s="329"/>
    </row>
    <row r="276" spans="5:86" x14ac:dyDescent="0.8">
      <c r="E276" s="123"/>
      <c r="F276" s="192"/>
      <c r="G276" s="123"/>
      <c r="H276" s="192"/>
      <c r="I276" s="123"/>
      <c r="J276" s="190"/>
      <c r="L276" s="179"/>
      <c r="M276" s="180"/>
      <c r="N276" s="192"/>
      <c r="R276" s="81"/>
      <c r="S276" s="212"/>
      <c r="T276" s="202"/>
      <c r="U276" s="182"/>
      <c r="W276" s="182"/>
      <c r="X276" s="191"/>
      <c r="Y276" s="182"/>
      <c r="AL276" s="100"/>
      <c r="AQ276" s="99"/>
      <c r="AT276" s="70"/>
      <c r="AY276" s="81"/>
      <c r="AZ276" s="96"/>
      <c r="BA276" s="70"/>
      <c r="BB276" s="70"/>
      <c r="BC276" s="72"/>
      <c r="BF276" s="70"/>
      <c r="BL276" s="183"/>
      <c r="BM276" s="184"/>
      <c r="BN276" s="185"/>
      <c r="BO276" s="185"/>
      <c r="BP276" s="185"/>
      <c r="BQ276" s="185"/>
      <c r="BR276" s="184"/>
      <c r="BS276" s="186"/>
      <c r="BT276" s="186"/>
      <c r="BU276" s="186"/>
      <c r="BV276" s="187"/>
      <c r="BW276" s="119"/>
      <c r="CD276" s="326"/>
      <c r="CH276" s="329"/>
    </row>
    <row r="277" spans="5:86" x14ac:dyDescent="0.8">
      <c r="E277" s="123"/>
      <c r="F277" s="192"/>
      <c r="G277" s="123"/>
      <c r="H277" s="151"/>
      <c r="I277" s="123"/>
      <c r="J277" s="177"/>
      <c r="L277" s="179"/>
      <c r="M277" s="180"/>
      <c r="N277" s="178"/>
      <c r="R277" s="81"/>
      <c r="S277" s="212"/>
      <c r="T277" s="202"/>
      <c r="U277" s="182"/>
      <c r="W277" s="182"/>
      <c r="X277" s="191"/>
      <c r="Y277" s="182"/>
      <c r="AN277" s="102"/>
      <c r="AQ277" s="99"/>
      <c r="AT277" s="70"/>
      <c r="AY277" s="81"/>
      <c r="AZ277" s="96"/>
      <c r="BA277" s="70"/>
      <c r="BB277" s="70"/>
      <c r="BC277" s="72"/>
      <c r="BF277" s="70"/>
      <c r="BL277" s="183"/>
      <c r="BM277" s="184"/>
      <c r="BN277" s="185"/>
      <c r="BO277" s="185"/>
      <c r="BP277" s="185"/>
      <c r="BQ277" s="185"/>
      <c r="BR277" s="184"/>
      <c r="BS277" s="186"/>
      <c r="BT277" s="186"/>
      <c r="BU277" s="186"/>
      <c r="BV277" s="187"/>
      <c r="BW277" s="119"/>
      <c r="CD277" s="326"/>
      <c r="CH277" s="329"/>
    </row>
    <row r="278" spans="5:86" x14ac:dyDescent="0.8">
      <c r="E278" s="123"/>
      <c r="F278" s="192"/>
      <c r="G278" s="123"/>
      <c r="H278" s="192"/>
      <c r="I278" s="123"/>
      <c r="J278" s="190"/>
      <c r="L278" s="179"/>
      <c r="M278" s="180"/>
      <c r="N278" s="192"/>
      <c r="R278" s="81"/>
      <c r="S278" s="212"/>
      <c r="T278" s="202"/>
      <c r="U278" s="182"/>
      <c r="W278" s="182"/>
      <c r="X278" s="191"/>
      <c r="Y278" s="182"/>
      <c r="AL278" s="101"/>
      <c r="AN278" s="102"/>
      <c r="AQ278" s="99"/>
      <c r="AT278" s="70"/>
      <c r="AY278" s="81"/>
      <c r="AZ278" s="96"/>
      <c r="BA278" s="70"/>
      <c r="BB278" s="70"/>
      <c r="BC278" s="72"/>
      <c r="BF278" s="70"/>
      <c r="BL278" s="183"/>
      <c r="BM278" s="184"/>
      <c r="BN278" s="185"/>
      <c r="BO278" s="185"/>
      <c r="BP278" s="185"/>
      <c r="BQ278" s="185"/>
      <c r="BR278" s="184"/>
      <c r="BS278" s="186"/>
      <c r="BT278" s="186"/>
      <c r="BU278" s="186"/>
      <c r="BV278" s="187"/>
      <c r="BW278" s="119"/>
      <c r="CD278" s="326"/>
      <c r="CH278" s="329"/>
    </row>
    <row r="279" spans="5:86" x14ac:dyDescent="0.8">
      <c r="F279" s="189"/>
      <c r="H279" s="189"/>
      <c r="J279" s="190"/>
      <c r="K279" s="94"/>
      <c r="L279" s="179"/>
      <c r="M279" s="180"/>
      <c r="N279" s="192"/>
      <c r="P279" s="192"/>
      <c r="R279" s="81"/>
      <c r="S279" s="70"/>
      <c r="T279" s="181"/>
      <c r="U279" s="182"/>
      <c r="V279" s="190"/>
      <c r="W279" s="182"/>
      <c r="X279" s="191"/>
      <c r="Y279" s="182"/>
      <c r="AA279" s="198"/>
      <c r="AG279" s="206"/>
      <c r="AL279" s="101"/>
      <c r="AN279" s="102"/>
      <c r="AQ279" s="99"/>
      <c r="AT279" s="70"/>
      <c r="AY279" s="81"/>
      <c r="AZ279" s="96"/>
      <c r="BA279" s="70"/>
      <c r="BB279" s="70"/>
      <c r="BC279" s="72"/>
      <c r="BF279" s="70"/>
      <c r="BL279" s="183"/>
      <c r="BM279" s="184"/>
      <c r="BN279" s="185"/>
      <c r="BO279" s="185"/>
      <c r="BP279" s="185"/>
      <c r="BQ279" s="185"/>
      <c r="BR279" s="184"/>
      <c r="BS279" s="186"/>
      <c r="BT279" s="186"/>
      <c r="BU279" s="186"/>
      <c r="BV279" s="187"/>
      <c r="BW279" s="119"/>
      <c r="CD279" s="326"/>
      <c r="CH279" s="329"/>
    </row>
    <row r="280" spans="5:86" x14ac:dyDescent="0.8">
      <c r="F280" s="176"/>
      <c r="H280" s="176"/>
      <c r="J280" s="177"/>
      <c r="K280" s="94"/>
      <c r="L280" s="179"/>
      <c r="M280" s="180"/>
      <c r="N280" s="178"/>
      <c r="P280" s="192"/>
      <c r="R280" s="81"/>
      <c r="S280" s="70"/>
      <c r="T280" s="200"/>
      <c r="U280" s="182"/>
      <c r="V280" s="190"/>
      <c r="W280" s="182"/>
      <c r="X280" s="205"/>
      <c r="AA280" s="198"/>
      <c r="AG280" s="206"/>
      <c r="AQ280" s="99"/>
      <c r="AT280" s="70"/>
      <c r="AY280" s="81"/>
      <c r="AZ280" s="96"/>
      <c r="BA280" s="70"/>
      <c r="BB280" s="70"/>
      <c r="BC280" s="72"/>
      <c r="BF280" s="70"/>
      <c r="BL280" s="183"/>
      <c r="BM280" s="184"/>
      <c r="BN280" s="185"/>
      <c r="BO280" s="185"/>
      <c r="BP280" s="185"/>
      <c r="BQ280" s="185"/>
      <c r="BR280" s="184"/>
      <c r="BS280" s="186"/>
      <c r="BT280" s="186"/>
      <c r="BU280" s="186"/>
      <c r="BV280" s="187"/>
      <c r="BW280" s="119"/>
      <c r="CD280" s="326"/>
      <c r="CH280" s="329"/>
    </row>
    <row r="281" spans="5:86" x14ac:dyDescent="0.8">
      <c r="F281" s="189"/>
      <c r="H281" s="189"/>
      <c r="J281" s="190"/>
      <c r="K281" s="94"/>
      <c r="L281" s="179"/>
      <c r="M281" s="180"/>
      <c r="N281" s="192"/>
      <c r="P281" s="192"/>
      <c r="R281" s="81"/>
      <c r="S281" s="70"/>
      <c r="T281" s="181"/>
      <c r="U281" s="182"/>
      <c r="V281" s="190"/>
      <c r="W281" s="182"/>
      <c r="X281" s="191"/>
      <c r="Y281" s="182"/>
      <c r="AL281" s="100"/>
      <c r="AQ281" s="99"/>
      <c r="AT281" s="70"/>
      <c r="AY281" s="81"/>
      <c r="AZ281" s="96"/>
      <c r="BA281" s="70"/>
      <c r="BB281" s="70"/>
      <c r="BC281" s="72"/>
      <c r="BF281" s="70"/>
      <c r="BL281" s="183"/>
      <c r="BM281" s="184"/>
      <c r="BN281" s="185"/>
      <c r="BO281" s="185"/>
      <c r="BP281" s="185"/>
      <c r="BQ281" s="185"/>
      <c r="BR281" s="184"/>
      <c r="BS281" s="186"/>
      <c r="BT281" s="186"/>
      <c r="BU281" s="186"/>
      <c r="BV281" s="187"/>
      <c r="BW281" s="119"/>
      <c r="CD281" s="326"/>
      <c r="CH281" s="329"/>
    </row>
    <row r="282" spans="5:86" x14ac:dyDescent="0.8">
      <c r="F282" s="189"/>
      <c r="H282" s="189"/>
      <c r="J282" s="190"/>
      <c r="K282" s="94"/>
      <c r="N282" s="192"/>
      <c r="P282" s="192"/>
      <c r="R282" s="81"/>
      <c r="S282" s="70"/>
      <c r="T282" s="190"/>
      <c r="U282" s="182"/>
      <c r="V282" s="190"/>
      <c r="W282" s="182"/>
      <c r="AN282" s="102"/>
      <c r="AQ282" s="99"/>
      <c r="AT282" s="70"/>
      <c r="AY282" s="81"/>
      <c r="AZ282" s="96"/>
      <c r="BA282" s="70"/>
      <c r="BB282" s="70"/>
      <c r="BC282" s="72"/>
      <c r="BF282" s="70"/>
      <c r="BL282" s="183"/>
      <c r="BM282" s="184"/>
      <c r="BN282" s="185"/>
      <c r="BO282" s="185"/>
      <c r="BP282" s="185"/>
      <c r="BQ282" s="185"/>
      <c r="BR282" s="184"/>
      <c r="BS282" s="186"/>
      <c r="BT282" s="186"/>
      <c r="BU282" s="186"/>
      <c r="BV282" s="187"/>
      <c r="BW282" s="119"/>
      <c r="CD282" s="326"/>
      <c r="CH282" s="329"/>
    </row>
    <row r="283" spans="5:86" x14ac:dyDescent="0.8">
      <c r="F283" s="176"/>
      <c r="H283" s="176"/>
      <c r="J283" s="177"/>
      <c r="K283" s="94"/>
      <c r="N283" s="178"/>
      <c r="P283" s="192"/>
      <c r="R283" s="81"/>
      <c r="S283" s="70"/>
      <c r="T283" s="177"/>
      <c r="U283" s="182"/>
      <c r="V283" s="190"/>
      <c r="W283" s="182"/>
      <c r="AQ283" s="99"/>
      <c r="AT283" s="70"/>
      <c r="AY283" s="81"/>
      <c r="AZ283" s="96"/>
      <c r="BA283" s="70"/>
      <c r="BB283" s="70"/>
      <c r="BC283" s="72"/>
      <c r="BF283" s="70"/>
      <c r="BL283" s="183"/>
      <c r="BM283" s="184"/>
      <c r="BN283" s="185"/>
      <c r="BO283" s="185"/>
      <c r="BP283" s="185"/>
      <c r="BQ283" s="185"/>
      <c r="BR283" s="184"/>
      <c r="BS283" s="186"/>
      <c r="BT283" s="186"/>
      <c r="BU283" s="186"/>
      <c r="BV283" s="187"/>
      <c r="BW283" s="119"/>
      <c r="CD283" s="326"/>
      <c r="CH283" s="329"/>
    </row>
    <row r="284" spans="5:86" x14ac:dyDescent="0.8">
      <c r="F284" s="189"/>
      <c r="H284" s="176"/>
      <c r="J284" s="204"/>
      <c r="K284" s="94"/>
      <c r="N284" s="151"/>
      <c r="O284" s="82"/>
      <c r="P284" s="192"/>
      <c r="Q284" s="83"/>
      <c r="R284" s="81"/>
      <c r="S284" s="70"/>
      <c r="T284" s="213"/>
      <c r="U284" s="182"/>
      <c r="V284" s="190"/>
      <c r="W284" s="182"/>
      <c r="X284" s="197"/>
      <c r="Y284" s="198"/>
      <c r="AA284" s="198"/>
      <c r="AD284" s="205"/>
      <c r="AF284" s="103"/>
      <c r="AH284" s="103"/>
      <c r="AJ284" s="205"/>
      <c r="AN284" s="102"/>
      <c r="AP284" s="199"/>
      <c r="AQ284" s="99"/>
      <c r="AT284" s="70"/>
      <c r="BB284" s="70"/>
      <c r="BC284" s="72"/>
      <c r="BF284" s="70"/>
      <c r="BL284" s="183"/>
      <c r="BM284" s="184"/>
      <c r="BN284" s="185"/>
      <c r="BO284" s="185"/>
      <c r="BP284" s="185"/>
      <c r="BQ284" s="185"/>
      <c r="BR284" s="184"/>
      <c r="BS284" s="186"/>
      <c r="BT284" s="186"/>
      <c r="BU284" s="186"/>
      <c r="BV284" s="187"/>
      <c r="BW284" s="119"/>
      <c r="CD284" s="326"/>
      <c r="CH284" s="329"/>
    </row>
    <row r="285" spans="5:86" x14ac:dyDescent="0.8">
      <c r="F285" s="176"/>
      <c r="H285" s="176"/>
      <c r="J285" s="177"/>
      <c r="K285" s="94"/>
      <c r="N285" s="178"/>
      <c r="P285" s="192"/>
      <c r="R285" s="81"/>
      <c r="S285" s="70"/>
      <c r="T285" s="177"/>
      <c r="U285" s="182"/>
      <c r="V285" s="190"/>
      <c r="W285" s="182"/>
      <c r="X285" s="81"/>
      <c r="Y285" s="70"/>
      <c r="Z285" s="81"/>
      <c r="AA285" s="70"/>
      <c r="AG285" s="182"/>
      <c r="AM285" s="96"/>
      <c r="AO285" s="70"/>
      <c r="AQ285" s="99"/>
      <c r="AT285" s="70"/>
      <c r="BC285" s="72"/>
      <c r="BF285" s="70"/>
      <c r="BL285" s="183"/>
      <c r="BM285" s="184"/>
      <c r="BN285" s="185"/>
      <c r="BO285" s="185"/>
      <c r="BP285" s="185"/>
      <c r="BQ285" s="185"/>
      <c r="BR285" s="184"/>
      <c r="BS285" s="186"/>
      <c r="BT285" s="186"/>
      <c r="BU285" s="186"/>
      <c r="BV285" s="187"/>
      <c r="BW285" s="119"/>
      <c r="CD285" s="326"/>
      <c r="CH285" s="329"/>
    </row>
    <row r="286" spans="5:86" x14ac:dyDescent="0.8">
      <c r="F286" s="176"/>
      <c r="H286" s="189"/>
      <c r="J286" s="177"/>
      <c r="K286" s="94"/>
      <c r="N286" s="178"/>
      <c r="P286" s="192"/>
      <c r="R286" s="81"/>
      <c r="S286" s="70"/>
      <c r="T286" s="177"/>
      <c r="U286" s="182"/>
      <c r="V286" s="190"/>
      <c r="W286" s="182"/>
      <c r="X286" s="81"/>
      <c r="Y286" s="70"/>
      <c r="Z286" s="81"/>
      <c r="AA286" s="70"/>
      <c r="AF286" s="177"/>
      <c r="AG286" s="182"/>
      <c r="AL286" s="101"/>
      <c r="AN286" s="102"/>
      <c r="AQ286" s="99"/>
      <c r="AT286" s="70"/>
      <c r="BC286" s="72"/>
      <c r="BF286" s="70"/>
      <c r="BL286" s="183"/>
      <c r="BM286" s="184"/>
      <c r="BN286" s="185"/>
      <c r="BO286" s="185"/>
      <c r="BP286" s="185"/>
      <c r="BQ286" s="185"/>
      <c r="BR286" s="184"/>
      <c r="BS286" s="186"/>
      <c r="BT286" s="186"/>
      <c r="BU286" s="186"/>
      <c r="BV286" s="187"/>
      <c r="BW286" s="119"/>
      <c r="CD286" s="326"/>
      <c r="CH286" s="329"/>
    </row>
    <row r="287" spans="5:86" x14ac:dyDescent="0.8">
      <c r="F287" s="189"/>
      <c r="H287" s="189"/>
      <c r="J287" s="177"/>
      <c r="K287" s="94"/>
      <c r="N287" s="178"/>
      <c r="P287" s="192"/>
      <c r="R287" s="81"/>
      <c r="S287" s="70"/>
      <c r="T287" s="177"/>
      <c r="U287" s="182"/>
      <c r="V287" s="190"/>
      <c r="W287" s="182"/>
      <c r="X287" s="81"/>
      <c r="Y287" s="70"/>
      <c r="Z287" s="81"/>
      <c r="AA287" s="70"/>
      <c r="AF287" s="177"/>
      <c r="AG287" s="182"/>
      <c r="AM287" s="96"/>
      <c r="AO287" s="70"/>
      <c r="AQ287" s="99"/>
      <c r="AT287" s="70"/>
      <c r="BC287" s="72"/>
      <c r="BF287" s="70"/>
      <c r="BL287" s="183"/>
      <c r="BM287" s="184"/>
      <c r="BN287" s="185"/>
      <c r="BO287" s="185"/>
      <c r="BP287" s="185"/>
      <c r="BQ287" s="185"/>
      <c r="BR287" s="184"/>
      <c r="BS287" s="186"/>
      <c r="BT287" s="186"/>
      <c r="BU287" s="186"/>
      <c r="BV287" s="187"/>
      <c r="BW287" s="119"/>
      <c r="CD287" s="326"/>
      <c r="CH287" s="329"/>
    </row>
    <row r="288" spans="5:86" x14ac:dyDescent="0.8">
      <c r="F288" s="189"/>
      <c r="H288" s="176"/>
      <c r="J288" s="177"/>
      <c r="K288" s="94"/>
      <c r="L288" s="179"/>
      <c r="M288" s="180"/>
      <c r="N288" s="192"/>
      <c r="P288" s="192"/>
      <c r="R288" s="81"/>
      <c r="S288" s="70"/>
      <c r="T288" s="200"/>
      <c r="U288" s="182"/>
      <c r="V288" s="190"/>
      <c r="W288" s="182"/>
      <c r="X288" s="191"/>
      <c r="Y288" s="182"/>
      <c r="AF288" s="177"/>
      <c r="AG288" s="182"/>
      <c r="AL288" s="100"/>
      <c r="AQ288" s="99"/>
      <c r="AT288" s="70"/>
      <c r="AY288" s="81"/>
      <c r="AZ288" s="96"/>
      <c r="BA288" s="70"/>
      <c r="BB288" s="70"/>
      <c r="BC288" s="72"/>
      <c r="BF288" s="70"/>
      <c r="BL288" s="183"/>
      <c r="BM288" s="184"/>
      <c r="BN288" s="185"/>
      <c r="BO288" s="185"/>
      <c r="BP288" s="185"/>
      <c r="BQ288" s="185"/>
      <c r="BR288" s="184"/>
      <c r="BS288" s="186"/>
      <c r="BT288" s="186"/>
      <c r="BU288" s="186"/>
      <c r="BV288" s="187"/>
      <c r="BW288" s="119"/>
      <c r="CD288" s="326"/>
      <c r="CH288" s="329"/>
    </row>
    <row r="289" spans="5:86" x14ac:dyDescent="0.8">
      <c r="F289" s="189"/>
      <c r="H289" s="176"/>
      <c r="J289" s="190"/>
      <c r="K289" s="94"/>
      <c r="L289" s="179"/>
      <c r="M289" s="180"/>
      <c r="N289" s="192"/>
      <c r="P289" s="192"/>
      <c r="R289" s="81"/>
      <c r="S289" s="70"/>
      <c r="T289" s="181"/>
      <c r="U289" s="182"/>
      <c r="V289" s="190"/>
      <c r="W289" s="182"/>
      <c r="X289" s="191"/>
      <c r="Y289" s="182"/>
      <c r="AL289" s="100"/>
      <c r="AQ289" s="99"/>
      <c r="AT289" s="70"/>
      <c r="AY289" s="81"/>
      <c r="AZ289" s="96"/>
      <c r="BA289" s="70"/>
      <c r="BB289" s="70"/>
      <c r="BC289" s="72"/>
      <c r="BF289" s="70"/>
      <c r="BL289" s="183"/>
      <c r="BM289" s="184"/>
      <c r="BN289" s="185"/>
      <c r="BO289" s="185"/>
      <c r="BP289" s="185"/>
      <c r="BQ289" s="185"/>
      <c r="BR289" s="184"/>
      <c r="BS289" s="186"/>
      <c r="BT289" s="186"/>
      <c r="BU289" s="186"/>
      <c r="BV289" s="187"/>
      <c r="BW289" s="119"/>
      <c r="CD289" s="326"/>
      <c r="CH289" s="329"/>
    </row>
    <row r="290" spans="5:86" x14ac:dyDescent="0.8">
      <c r="F290" s="189"/>
      <c r="H290" s="176"/>
      <c r="J290" s="190"/>
      <c r="K290" s="94"/>
      <c r="L290" s="179"/>
      <c r="M290" s="180"/>
      <c r="N290" s="192"/>
      <c r="P290" s="192"/>
      <c r="R290" s="81"/>
      <c r="S290" s="70"/>
      <c r="T290" s="181"/>
      <c r="U290" s="182"/>
      <c r="V290" s="190"/>
      <c r="W290" s="182"/>
      <c r="X290" s="191"/>
      <c r="Y290" s="182"/>
      <c r="AL290" s="100"/>
      <c r="AQ290" s="99"/>
      <c r="AT290" s="70"/>
      <c r="AY290" s="81"/>
      <c r="AZ290" s="96"/>
      <c r="BA290" s="70"/>
      <c r="BB290" s="70"/>
      <c r="BC290" s="72"/>
      <c r="BF290" s="70"/>
      <c r="BL290" s="183"/>
      <c r="BM290" s="184"/>
      <c r="BN290" s="185"/>
      <c r="BO290" s="185"/>
      <c r="BP290" s="185"/>
      <c r="BQ290" s="185"/>
      <c r="BR290" s="184"/>
      <c r="BS290" s="186"/>
      <c r="BT290" s="186"/>
      <c r="BU290" s="186"/>
      <c r="BV290" s="187"/>
      <c r="BW290" s="119"/>
      <c r="CD290" s="326"/>
      <c r="CH290" s="329"/>
    </row>
    <row r="291" spans="5:86" x14ac:dyDescent="0.8">
      <c r="F291" s="176"/>
      <c r="H291" s="176"/>
      <c r="J291" s="190"/>
      <c r="K291" s="94"/>
      <c r="L291" s="179"/>
      <c r="M291" s="180"/>
      <c r="N291" s="192"/>
      <c r="P291" s="192"/>
      <c r="R291" s="81"/>
      <c r="S291" s="70"/>
      <c r="T291" s="181"/>
      <c r="U291" s="182"/>
      <c r="V291" s="190"/>
      <c r="W291" s="182"/>
      <c r="X291" s="191"/>
      <c r="Y291" s="182"/>
      <c r="AL291" s="100"/>
      <c r="AQ291" s="99"/>
      <c r="AT291" s="70"/>
      <c r="AY291" s="81"/>
      <c r="AZ291" s="96"/>
      <c r="BA291" s="70"/>
      <c r="BB291" s="70"/>
      <c r="BC291" s="72"/>
      <c r="BF291" s="70"/>
      <c r="BL291" s="183"/>
      <c r="BM291" s="184"/>
      <c r="BN291" s="185"/>
      <c r="BO291" s="185"/>
      <c r="BP291" s="185"/>
      <c r="BQ291" s="185"/>
      <c r="BR291" s="184"/>
      <c r="BS291" s="186"/>
      <c r="BT291" s="186"/>
      <c r="BU291" s="186"/>
      <c r="BV291" s="187"/>
      <c r="BW291" s="119"/>
      <c r="CD291" s="326"/>
      <c r="CH291" s="329"/>
    </row>
    <row r="292" spans="5:86" x14ac:dyDescent="0.8">
      <c r="F292" s="176"/>
      <c r="H292" s="189"/>
      <c r="J292" s="190"/>
      <c r="K292" s="94"/>
      <c r="L292" s="179"/>
      <c r="M292" s="180"/>
      <c r="N292" s="192"/>
      <c r="P292" s="192"/>
      <c r="R292" s="81"/>
      <c r="S292" s="70"/>
      <c r="T292" s="181"/>
      <c r="U292" s="182"/>
      <c r="V292" s="190"/>
      <c r="W292" s="182"/>
      <c r="X292" s="191"/>
      <c r="Y292" s="182"/>
      <c r="AL292" s="100"/>
      <c r="AQ292" s="99"/>
      <c r="AT292" s="70"/>
      <c r="AY292" s="81"/>
      <c r="AZ292" s="96"/>
      <c r="BA292" s="70"/>
      <c r="BB292" s="70"/>
      <c r="BC292" s="72"/>
      <c r="BF292" s="70"/>
      <c r="BL292" s="183"/>
      <c r="BM292" s="184"/>
      <c r="BN292" s="185"/>
      <c r="BO292" s="185"/>
      <c r="BP292" s="185"/>
      <c r="BQ292" s="185"/>
      <c r="BR292" s="184"/>
      <c r="BS292" s="186"/>
      <c r="BT292" s="186"/>
      <c r="BU292" s="186"/>
      <c r="BV292" s="187"/>
      <c r="BW292" s="119"/>
      <c r="CD292" s="326"/>
      <c r="CH292" s="329"/>
    </row>
    <row r="293" spans="5:86" x14ac:dyDescent="0.8">
      <c r="F293" s="176"/>
      <c r="H293" s="189"/>
      <c r="J293" s="177"/>
      <c r="K293" s="94"/>
      <c r="N293" s="192"/>
      <c r="P293" s="192"/>
      <c r="R293" s="81"/>
      <c r="S293" s="70"/>
      <c r="T293" s="177"/>
      <c r="U293" s="182"/>
      <c r="V293" s="190"/>
      <c r="W293" s="182"/>
      <c r="X293" s="81"/>
      <c r="Y293" s="70"/>
      <c r="Z293" s="81"/>
      <c r="AA293" s="70"/>
      <c r="AD293" s="215"/>
      <c r="AM293" s="96"/>
      <c r="AO293" s="70"/>
      <c r="AQ293" s="99"/>
      <c r="AT293" s="70"/>
      <c r="BC293" s="72"/>
      <c r="BF293" s="70"/>
      <c r="BL293" s="183"/>
      <c r="BM293" s="184"/>
      <c r="BN293" s="185"/>
      <c r="BO293" s="185"/>
      <c r="BP293" s="185"/>
      <c r="BQ293" s="185"/>
      <c r="BR293" s="184"/>
      <c r="BS293" s="186"/>
      <c r="BT293" s="186"/>
      <c r="BU293" s="186"/>
      <c r="BV293" s="187"/>
      <c r="BW293" s="119"/>
      <c r="CD293" s="326"/>
      <c r="CH293" s="329"/>
    </row>
    <row r="294" spans="5:86" x14ac:dyDescent="0.8">
      <c r="F294" s="189"/>
      <c r="H294" s="176"/>
      <c r="J294" s="177"/>
      <c r="K294" s="94"/>
      <c r="L294" s="179"/>
      <c r="M294" s="180"/>
      <c r="N294" s="178"/>
      <c r="P294" s="192"/>
      <c r="R294" s="81"/>
      <c r="S294" s="70"/>
      <c r="T294" s="181"/>
      <c r="U294" s="182"/>
      <c r="V294" s="190"/>
      <c r="W294" s="182"/>
      <c r="X294" s="191"/>
      <c r="Y294" s="182"/>
      <c r="AF294" s="177"/>
      <c r="AG294" s="182"/>
      <c r="AL294" s="101"/>
      <c r="AN294" s="102"/>
      <c r="AQ294" s="99"/>
      <c r="AT294" s="70"/>
      <c r="AY294" s="81"/>
      <c r="AZ294" s="96"/>
      <c r="BA294" s="70"/>
      <c r="BB294" s="70"/>
      <c r="BC294" s="72"/>
      <c r="BF294" s="70"/>
      <c r="BL294" s="183"/>
      <c r="BM294" s="184"/>
      <c r="BN294" s="185"/>
      <c r="BO294" s="185"/>
      <c r="BP294" s="185"/>
      <c r="BQ294" s="185"/>
      <c r="BR294" s="184"/>
      <c r="BS294" s="186"/>
      <c r="BT294" s="186"/>
      <c r="BU294" s="186"/>
      <c r="BV294" s="187"/>
      <c r="BW294" s="119"/>
      <c r="CD294" s="326"/>
      <c r="CH294" s="329"/>
    </row>
    <row r="295" spans="5:86" x14ac:dyDescent="0.8">
      <c r="E295" s="123"/>
      <c r="F295" s="192"/>
      <c r="G295" s="123"/>
      <c r="H295" s="192"/>
      <c r="I295" s="123"/>
      <c r="J295" s="190"/>
      <c r="L295" s="179"/>
      <c r="M295" s="180"/>
      <c r="R295" s="81"/>
      <c r="S295" s="212"/>
      <c r="T295" s="181"/>
      <c r="U295" s="201"/>
      <c r="V295" s="190"/>
      <c r="W295" s="217"/>
      <c r="X295" s="191"/>
      <c r="Y295" s="182"/>
      <c r="AL295" s="100"/>
      <c r="AQ295" s="99"/>
      <c r="AT295" s="70"/>
      <c r="AY295" s="81"/>
      <c r="AZ295" s="96"/>
      <c r="BA295" s="70"/>
      <c r="BB295" s="70"/>
      <c r="BC295" s="72"/>
      <c r="BF295" s="70"/>
      <c r="BL295" s="183"/>
      <c r="BM295" s="184"/>
      <c r="BN295" s="185"/>
      <c r="BO295" s="185"/>
      <c r="BP295" s="185"/>
      <c r="BQ295" s="185"/>
      <c r="BR295" s="184"/>
      <c r="BS295" s="186"/>
      <c r="BT295" s="186"/>
      <c r="BU295" s="186"/>
      <c r="BV295" s="187"/>
      <c r="BW295" s="119"/>
      <c r="CD295" s="326"/>
      <c r="CH295" s="329"/>
    </row>
    <row r="296" spans="5:86" x14ac:dyDescent="0.8">
      <c r="E296" s="123"/>
      <c r="F296" s="151"/>
      <c r="G296" s="123"/>
      <c r="H296" s="151"/>
      <c r="I296" s="123"/>
      <c r="J296" s="204"/>
      <c r="N296" s="82"/>
      <c r="O296" s="82"/>
      <c r="Q296" s="83"/>
      <c r="R296" s="81"/>
      <c r="S296" s="212"/>
      <c r="T296" s="103"/>
      <c r="U296" s="201"/>
      <c r="V296" s="204"/>
      <c r="W296" s="201"/>
      <c r="AD296" s="103"/>
      <c r="AF296" s="103"/>
      <c r="AH296" s="103"/>
      <c r="AJ296" s="103"/>
      <c r="AL296" s="101"/>
      <c r="AN296" s="102"/>
      <c r="AP296" s="199"/>
      <c r="AQ296" s="99"/>
      <c r="AT296" s="70"/>
      <c r="AY296" s="81"/>
      <c r="AZ296" s="96"/>
      <c r="BA296" s="70"/>
      <c r="BB296" s="70"/>
      <c r="BC296" s="72"/>
      <c r="BF296" s="70"/>
      <c r="BL296" s="183"/>
      <c r="BM296" s="184"/>
      <c r="BN296" s="185"/>
      <c r="BO296" s="185"/>
      <c r="BP296" s="185"/>
      <c r="BQ296" s="185"/>
      <c r="BR296" s="184"/>
      <c r="BS296" s="186"/>
      <c r="BT296" s="186"/>
      <c r="BU296" s="186"/>
      <c r="BV296" s="187"/>
      <c r="BW296" s="119"/>
      <c r="CD296" s="326"/>
      <c r="CH296" s="329"/>
    </row>
    <row r="297" spans="5:86" x14ac:dyDescent="0.8">
      <c r="E297" s="123"/>
      <c r="F297" s="192"/>
      <c r="G297" s="123"/>
      <c r="H297" s="192"/>
      <c r="I297" s="123"/>
      <c r="J297" s="190"/>
      <c r="L297" s="179"/>
      <c r="M297" s="180"/>
      <c r="R297" s="81"/>
      <c r="S297" s="212"/>
      <c r="T297" s="190"/>
      <c r="U297" s="182"/>
      <c r="V297" s="190"/>
      <c r="W297" s="182"/>
      <c r="AL297" s="101"/>
      <c r="AN297" s="102"/>
      <c r="AQ297" s="99"/>
      <c r="AT297" s="70"/>
      <c r="AY297" s="81"/>
      <c r="AZ297" s="96"/>
      <c r="BA297" s="70"/>
      <c r="BB297" s="70"/>
      <c r="BC297" s="72"/>
      <c r="BF297" s="70"/>
      <c r="BL297" s="183"/>
      <c r="BM297" s="184"/>
      <c r="BN297" s="185"/>
      <c r="BO297" s="185"/>
      <c r="BP297" s="185"/>
      <c r="BQ297" s="185"/>
      <c r="BR297" s="184"/>
      <c r="BS297" s="186"/>
      <c r="BT297" s="186"/>
      <c r="BU297" s="186"/>
      <c r="BV297" s="187"/>
      <c r="BW297" s="119"/>
      <c r="CD297" s="326"/>
      <c r="CH297" s="329"/>
    </row>
    <row r="298" spans="5:86" x14ac:dyDescent="0.8">
      <c r="F298" s="176"/>
      <c r="H298" s="176"/>
      <c r="J298" s="177"/>
      <c r="K298" s="94"/>
      <c r="L298" s="179"/>
      <c r="M298" s="180"/>
      <c r="N298" s="178"/>
      <c r="P298" s="192"/>
      <c r="R298" s="81"/>
      <c r="S298" s="70"/>
      <c r="T298" s="181"/>
      <c r="U298" s="182"/>
      <c r="V298" s="190"/>
      <c r="W298" s="182"/>
      <c r="X298" s="191"/>
      <c r="Y298" s="182"/>
      <c r="AA298" s="198"/>
      <c r="AG298" s="206"/>
      <c r="AL298" s="101"/>
      <c r="AN298" s="102"/>
      <c r="AQ298" s="99"/>
      <c r="AT298" s="70"/>
      <c r="AY298" s="81"/>
      <c r="AZ298" s="96"/>
      <c r="BA298" s="70"/>
      <c r="BB298" s="70"/>
      <c r="BC298" s="72"/>
      <c r="BF298" s="70"/>
      <c r="BL298" s="183"/>
      <c r="BM298" s="184"/>
      <c r="BN298" s="185"/>
      <c r="BO298" s="185"/>
      <c r="BP298" s="185"/>
      <c r="BQ298" s="185"/>
      <c r="BR298" s="184"/>
      <c r="BS298" s="186"/>
      <c r="BT298" s="186"/>
      <c r="BU298" s="186"/>
      <c r="BV298" s="187"/>
      <c r="BW298" s="119"/>
      <c r="CD298" s="326"/>
      <c r="CH298" s="329"/>
    </row>
    <row r="299" spans="5:86" x14ac:dyDescent="0.8">
      <c r="F299" s="176"/>
      <c r="H299" s="189"/>
      <c r="J299" s="177"/>
      <c r="K299" s="94"/>
      <c r="L299" s="179"/>
      <c r="M299" s="180"/>
      <c r="N299" s="178"/>
      <c r="P299" s="192"/>
      <c r="R299" s="81"/>
      <c r="S299" s="70"/>
      <c r="T299" s="181"/>
      <c r="U299" s="182"/>
      <c r="V299" s="190"/>
      <c r="W299" s="182"/>
      <c r="X299" s="205"/>
      <c r="AA299" s="198"/>
      <c r="AG299" s="206"/>
      <c r="AQ299" s="99"/>
      <c r="AT299" s="70"/>
      <c r="AY299" s="81"/>
      <c r="AZ299" s="96"/>
      <c r="BA299" s="70"/>
      <c r="BB299" s="70"/>
      <c r="BC299" s="72"/>
      <c r="BF299" s="70"/>
      <c r="BL299" s="183"/>
      <c r="BM299" s="184"/>
      <c r="BN299" s="185"/>
      <c r="BO299" s="185"/>
      <c r="BP299" s="185"/>
      <c r="BQ299" s="185"/>
      <c r="BR299" s="184"/>
      <c r="BS299" s="186"/>
      <c r="BT299" s="186"/>
      <c r="BU299" s="186"/>
      <c r="BV299" s="187"/>
      <c r="BW299" s="119"/>
      <c r="CD299" s="326"/>
      <c r="CH299" s="329"/>
    </row>
    <row r="300" spans="5:86" x14ac:dyDescent="0.8">
      <c r="F300" s="189"/>
      <c r="H300" s="189"/>
      <c r="J300" s="190"/>
      <c r="K300" s="94"/>
      <c r="L300" s="179"/>
      <c r="M300" s="180"/>
      <c r="N300" s="192"/>
      <c r="P300" s="192"/>
      <c r="R300" s="81"/>
      <c r="S300" s="70"/>
      <c r="T300" s="181"/>
      <c r="U300" s="182"/>
      <c r="V300" s="190"/>
      <c r="W300" s="182"/>
      <c r="X300" s="191"/>
      <c r="Y300" s="182"/>
      <c r="AL300" s="100"/>
      <c r="AQ300" s="99"/>
      <c r="AT300" s="70"/>
      <c r="AY300" s="81"/>
      <c r="AZ300" s="96"/>
      <c r="BA300" s="70"/>
      <c r="BB300" s="70"/>
      <c r="BC300" s="72"/>
      <c r="BF300" s="70"/>
      <c r="BL300" s="183"/>
      <c r="BM300" s="184"/>
      <c r="BN300" s="185"/>
      <c r="BO300" s="185"/>
      <c r="BP300" s="185"/>
      <c r="BQ300" s="185"/>
      <c r="BR300" s="184"/>
      <c r="BS300" s="186"/>
      <c r="BT300" s="186"/>
      <c r="BU300" s="186"/>
      <c r="BV300" s="187"/>
      <c r="BW300" s="119"/>
      <c r="CD300" s="326"/>
      <c r="CH300" s="329"/>
    </row>
    <row r="301" spans="5:86" x14ac:dyDescent="0.8">
      <c r="F301" s="189"/>
      <c r="H301" s="176"/>
      <c r="J301" s="177"/>
      <c r="K301" s="94"/>
      <c r="N301" s="178"/>
      <c r="P301" s="192"/>
      <c r="R301" s="81"/>
      <c r="S301" s="70"/>
      <c r="T301" s="177"/>
      <c r="U301" s="182"/>
      <c r="V301" s="190"/>
      <c r="W301" s="182"/>
      <c r="AN301" s="102"/>
      <c r="AQ301" s="99"/>
      <c r="AT301" s="70"/>
      <c r="AY301" s="81"/>
      <c r="AZ301" s="96"/>
      <c r="BA301" s="70"/>
      <c r="BB301" s="70"/>
      <c r="BC301" s="72"/>
      <c r="BF301" s="70"/>
      <c r="BL301" s="183"/>
      <c r="BM301" s="184"/>
      <c r="BN301" s="185"/>
      <c r="BO301" s="185"/>
      <c r="BP301" s="185"/>
      <c r="BQ301" s="185"/>
      <c r="BR301" s="184"/>
      <c r="BS301" s="186"/>
      <c r="BT301" s="186"/>
      <c r="BU301" s="186"/>
      <c r="BV301" s="187"/>
      <c r="BW301" s="119"/>
      <c r="CD301" s="326"/>
      <c r="CH301" s="329"/>
    </row>
    <row r="302" spans="5:86" x14ac:dyDescent="0.8">
      <c r="F302" s="176"/>
      <c r="H302" s="189"/>
      <c r="J302" s="190"/>
      <c r="K302" s="94"/>
      <c r="N302" s="192"/>
      <c r="P302" s="192"/>
      <c r="R302" s="81"/>
      <c r="S302" s="70"/>
      <c r="T302" s="190"/>
      <c r="U302" s="182"/>
      <c r="V302" s="190"/>
      <c r="W302" s="182"/>
      <c r="AQ302" s="99"/>
      <c r="AT302" s="70"/>
      <c r="AY302" s="81"/>
      <c r="AZ302" s="96"/>
      <c r="BA302" s="70"/>
      <c r="BB302" s="70"/>
      <c r="BC302" s="72"/>
      <c r="BF302" s="70"/>
      <c r="BL302" s="183"/>
      <c r="BM302" s="184"/>
      <c r="BN302" s="185"/>
      <c r="BO302" s="185"/>
      <c r="BP302" s="185"/>
      <c r="BQ302" s="185"/>
      <c r="BR302" s="184"/>
      <c r="BS302" s="186"/>
      <c r="BT302" s="186"/>
      <c r="BU302" s="186"/>
      <c r="BV302" s="187"/>
      <c r="BW302" s="119"/>
      <c r="CD302" s="326"/>
      <c r="CH302" s="329"/>
    </row>
    <row r="303" spans="5:86" x14ac:dyDescent="0.8">
      <c r="F303" s="189"/>
      <c r="H303" s="176"/>
      <c r="J303" s="204"/>
      <c r="K303" s="94"/>
      <c r="N303" s="151"/>
      <c r="O303" s="82"/>
      <c r="P303" s="192"/>
      <c r="Q303" s="83"/>
      <c r="R303" s="81"/>
      <c r="S303" s="70"/>
      <c r="T303" s="213"/>
      <c r="U303" s="182"/>
      <c r="V303" s="190"/>
      <c r="W303" s="182"/>
      <c r="X303" s="197"/>
      <c r="Y303" s="198"/>
      <c r="AA303" s="198"/>
      <c r="AD303" s="205"/>
      <c r="AF303" s="103"/>
      <c r="AH303" s="103"/>
      <c r="AJ303" s="205"/>
      <c r="AN303" s="102"/>
      <c r="AP303" s="199"/>
      <c r="AQ303" s="99"/>
      <c r="AT303" s="70"/>
      <c r="BB303" s="70"/>
      <c r="BC303" s="72"/>
      <c r="BF303" s="70"/>
      <c r="BL303" s="183"/>
      <c r="BM303" s="184"/>
      <c r="BN303" s="185"/>
      <c r="BO303" s="185"/>
      <c r="BP303" s="185"/>
      <c r="BQ303" s="185"/>
      <c r="BR303" s="184"/>
      <c r="BS303" s="186"/>
      <c r="BT303" s="186"/>
      <c r="BU303" s="186"/>
      <c r="BV303" s="187"/>
      <c r="BW303" s="119"/>
      <c r="CD303" s="326"/>
      <c r="CH303" s="329"/>
    </row>
    <row r="304" spans="5:86" x14ac:dyDescent="0.8">
      <c r="F304" s="176"/>
      <c r="H304" s="189"/>
      <c r="J304" s="177"/>
      <c r="K304" s="94"/>
      <c r="N304" s="178"/>
      <c r="P304" s="192"/>
      <c r="R304" s="81"/>
      <c r="S304" s="70"/>
      <c r="T304" s="177"/>
      <c r="U304" s="182"/>
      <c r="V304" s="190"/>
      <c r="W304" s="182"/>
      <c r="X304" s="81"/>
      <c r="Y304" s="70"/>
      <c r="Z304" s="81"/>
      <c r="AA304" s="70"/>
      <c r="AG304" s="182"/>
      <c r="AM304" s="96"/>
      <c r="AO304" s="70"/>
      <c r="AQ304" s="99"/>
      <c r="AT304" s="70"/>
      <c r="BC304" s="72"/>
      <c r="BF304" s="70"/>
      <c r="BL304" s="183"/>
      <c r="BM304" s="184"/>
      <c r="BN304" s="185"/>
      <c r="BO304" s="185"/>
      <c r="BP304" s="185"/>
      <c r="BQ304" s="185"/>
      <c r="BR304" s="184"/>
      <c r="BS304" s="186"/>
      <c r="BT304" s="186"/>
      <c r="BU304" s="186"/>
      <c r="BV304" s="187"/>
      <c r="BW304" s="119"/>
      <c r="CD304" s="326"/>
      <c r="CH304" s="329"/>
    </row>
    <row r="305" spans="5:86" x14ac:dyDescent="0.8">
      <c r="F305" s="189"/>
      <c r="H305" s="189"/>
      <c r="J305" s="177"/>
      <c r="K305" s="94"/>
      <c r="N305" s="192"/>
      <c r="P305" s="192"/>
      <c r="R305" s="81"/>
      <c r="S305" s="70"/>
      <c r="T305" s="177"/>
      <c r="U305" s="182"/>
      <c r="V305" s="190"/>
      <c r="W305" s="182"/>
      <c r="X305" s="81"/>
      <c r="Y305" s="70"/>
      <c r="Z305" s="81"/>
      <c r="AA305" s="70"/>
      <c r="AG305" s="182"/>
      <c r="AM305" s="96"/>
      <c r="AO305" s="70"/>
      <c r="AQ305" s="99"/>
      <c r="AT305" s="70"/>
      <c r="BC305" s="72"/>
      <c r="BF305" s="70"/>
      <c r="BL305" s="183"/>
      <c r="BM305" s="184"/>
      <c r="BN305" s="185"/>
      <c r="BO305" s="185"/>
      <c r="BP305" s="185"/>
      <c r="BQ305" s="185"/>
      <c r="BR305" s="184"/>
      <c r="BS305" s="186"/>
      <c r="BT305" s="186"/>
      <c r="BU305" s="186"/>
      <c r="BV305" s="187"/>
      <c r="BW305" s="119"/>
      <c r="CD305" s="326"/>
      <c r="CH305" s="329"/>
    </row>
    <row r="306" spans="5:86" x14ac:dyDescent="0.8">
      <c r="F306" s="189"/>
      <c r="H306" s="189"/>
      <c r="J306" s="177"/>
      <c r="K306" s="94"/>
      <c r="N306" s="178"/>
      <c r="P306" s="192"/>
      <c r="R306" s="81"/>
      <c r="S306" s="70"/>
      <c r="T306" s="177"/>
      <c r="U306" s="182"/>
      <c r="V306" s="190"/>
      <c r="W306" s="182"/>
      <c r="X306" s="81"/>
      <c r="Y306" s="70"/>
      <c r="Z306" s="81"/>
      <c r="AA306" s="70"/>
      <c r="AG306" s="182"/>
      <c r="AM306" s="96"/>
      <c r="AO306" s="70"/>
      <c r="AQ306" s="99"/>
      <c r="AT306" s="70"/>
      <c r="BC306" s="72"/>
      <c r="BF306" s="70"/>
      <c r="BL306" s="183"/>
      <c r="BM306" s="184"/>
      <c r="BN306" s="185"/>
      <c r="BO306" s="185"/>
      <c r="BP306" s="185"/>
      <c r="BQ306" s="185"/>
      <c r="BR306" s="184"/>
      <c r="BS306" s="186"/>
      <c r="BT306" s="186"/>
      <c r="BU306" s="186"/>
      <c r="BV306" s="187"/>
      <c r="BW306" s="119"/>
      <c r="CD306" s="326"/>
      <c r="CH306" s="329"/>
    </row>
    <row r="307" spans="5:86" x14ac:dyDescent="0.8">
      <c r="F307" s="176"/>
      <c r="H307" s="189"/>
      <c r="J307" s="177"/>
      <c r="K307" s="94"/>
      <c r="N307" s="192"/>
      <c r="P307" s="192"/>
      <c r="R307" s="81"/>
      <c r="S307" s="70"/>
      <c r="T307" s="177"/>
      <c r="U307" s="182"/>
      <c r="V307" s="190"/>
      <c r="W307" s="182"/>
      <c r="X307" s="81"/>
      <c r="Y307" s="70"/>
      <c r="Z307" s="81"/>
      <c r="AA307" s="70"/>
      <c r="AG307" s="182"/>
      <c r="AM307" s="96"/>
      <c r="AO307" s="70"/>
      <c r="AQ307" s="99"/>
      <c r="AT307" s="70"/>
      <c r="BC307" s="72"/>
      <c r="BF307" s="70"/>
      <c r="BL307" s="183"/>
      <c r="BM307" s="184"/>
      <c r="BN307" s="185"/>
      <c r="BO307" s="185"/>
      <c r="BP307" s="185"/>
      <c r="BQ307" s="185"/>
      <c r="BR307" s="184"/>
      <c r="BS307" s="186"/>
      <c r="BT307" s="186"/>
      <c r="BU307" s="186"/>
      <c r="BV307" s="187"/>
      <c r="BW307" s="119"/>
      <c r="CD307" s="326"/>
      <c r="CH307" s="329"/>
    </row>
    <row r="308" spans="5:86" x14ac:dyDescent="0.8">
      <c r="F308" s="189"/>
      <c r="H308" s="189"/>
      <c r="J308" s="177"/>
      <c r="K308" s="94"/>
      <c r="N308" s="178"/>
      <c r="P308" s="192"/>
      <c r="R308" s="81"/>
      <c r="S308" s="70"/>
      <c r="T308" s="177"/>
      <c r="U308" s="182"/>
      <c r="V308" s="190"/>
      <c r="W308" s="182"/>
      <c r="X308" s="81"/>
      <c r="Y308" s="70"/>
      <c r="Z308" s="81"/>
      <c r="AA308" s="70"/>
      <c r="AF308" s="177"/>
      <c r="AG308" s="182"/>
      <c r="AL308" s="101"/>
      <c r="AN308" s="102"/>
      <c r="AQ308" s="99"/>
      <c r="AT308" s="70"/>
      <c r="BC308" s="72"/>
      <c r="BF308" s="70"/>
      <c r="BL308" s="183"/>
      <c r="BM308" s="184"/>
      <c r="BN308" s="185"/>
      <c r="BO308" s="185"/>
      <c r="BP308" s="185"/>
      <c r="BQ308" s="185"/>
      <c r="BR308" s="184"/>
      <c r="BS308" s="186"/>
      <c r="BT308" s="186"/>
      <c r="BU308" s="186"/>
      <c r="BV308" s="187"/>
      <c r="BW308" s="119"/>
      <c r="CD308" s="326"/>
      <c r="CH308" s="329"/>
    </row>
    <row r="309" spans="5:86" x14ac:dyDescent="0.8">
      <c r="F309" s="176"/>
      <c r="H309" s="176"/>
      <c r="J309" s="177"/>
      <c r="K309" s="94"/>
      <c r="N309" s="178"/>
      <c r="P309" s="192"/>
      <c r="R309" s="81"/>
      <c r="S309" s="70"/>
      <c r="T309" s="177"/>
      <c r="U309" s="182"/>
      <c r="V309" s="190"/>
      <c r="W309" s="182"/>
      <c r="X309" s="81"/>
      <c r="Y309" s="70"/>
      <c r="Z309" s="81"/>
      <c r="AA309" s="70"/>
      <c r="AF309" s="177"/>
      <c r="AG309" s="182"/>
      <c r="AM309" s="96"/>
      <c r="AO309" s="70"/>
      <c r="AQ309" s="99"/>
      <c r="AT309" s="70"/>
      <c r="BC309" s="72"/>
      <c r="BF309" s="70"/>
      <c r="BL309" s="183"/>
      <c r="BM309" s="184"/>
      <c r="BN309" s="185"/>
      <c r="BO309" s="185"/>
      <c r="BP309" s="185"/>
      <c r="BQ309" s="185"/>
      <c r="BR309" s="184"/>
      <c r="BS309" s="186"/>
      <c r="BT309" s="186"/>
      <c r="BU309" s="186"/>
      <c r="BV309" s="187"/>
      <c r="BW309" s="119"/>
      <c r="CD309" s="326"/>
      <c r="CH309" s="329"/>
    </row>
    <row r="310" spans="5:86" x14ac:dyDescent="0.8">
      <c r="F310" s="176"/>
      <c r="H310" s="189"/>
      <c r="J310" s="177"/>
      <c r="K310" s="94"/>
      <c r="L310" s="179"/>
      <c r="M310" s="180"/>
      <c r="N310" s="178"/>
      <c r="P310" s="192"/>
      <c r="R310" s="81"/>
      <c r="S310" s="70"/>
      <c r="T310" s="200"/>
      <c r="U310" s="182"/>
      <c r="V310" s="190"/>
      <c r="W310" s="182"/>
      <c r="X310" s="191"/>
      <c r="Y310" s="182"/>
      <c r="AF310" s="177"/>
      <c r="AG310" s="182"/>
      <c r="AL310" s="100"/>
      <c r="AQ310" s="99"/>
      <c r="AT310" s="70"/>
      <c r="AY310" s="81"/>
      <c r="AZ310" s="96"/>
      <c r="BA310" s="70"/>
      <c r="BB310" s="70"/>
      <c r="BC310" s="72"/>
      <c r="BF310" s="70"/>
      <c r="BL310" s="183"/>
      <c r="BM310" s="184"/>
      <c r="BN310" s="185"/>
      <c r="BO310" s="185"/>
      <c r="BP310" s="185"/>
      <c r="BQ310" s="185"/>
      <c r="BR310" s="184"/>
      <c r="BS310" s="186"/>
      <c r="BT310" s="186"/>
      <c r="BU310" s="186"/>
      <c r="BV310" s="187"/>
      <c r="BW310" s="119"/>
      <c r="CD310" s="326"/>
      <c r="CH310" s="329"/>
    </row>
    <row r="311" spans="5:86" x14ac:dyDescent="0.8">
      <c r="F311" s="189"/>
      <c r="H311" s="176"/>
      <c r="J311" s="190"/>
      <c r="K311" s="94"/>
      <c r="L311" s="179"/>
      <c r="M311" s="180"/>
      <c r="N311" s="192"/>
      <c r="P311" s="192"/>
      <c r="R311" s="81"/>
      <c r="S311" s="70"/>
      <c r="T311" s="181"/>
      <c r="U311" s="182"/>
      <c r="V311" s="190"/>
      <c r="W311" s="182"/>
      <c r="X311" s="191"/>
      <c r="Y311" s="182"/>
      <c r="AL311" s="100"/>
      <c r="AQ311" s="99"/>
      <c r="AT311" s="70"/>
      <c r="AY311" s="81"/>
      <c r="AZ311" s="96"/>
      <c r="BA311" s="70"/>
      <c r="BB311" s="70"/>
      <c r="BC311" s="72"/>
      <c r="BF311" s="70"/>
      <c r="BL311" s="183"/>
      <c r="BM311" s="184"/>
      <c r="BN311" s="185"/>
      <c r="BO311" s="185"/>
      <c r="BP311" s="185"/>
      <c r="BQ311" s="185"/>
      <c r="BR311" s="184"/>
      <c r="BS311" s="186"/>
      <c r="BT311" s="186"/>
      <c r="BU311" s="186"/>
      <c r="BV311" s="187"/>
      <c r="BW311" s="119"/>
      <c r="CD311" s="326"/>
    </row>
    <row r="312" spans="5:86" x14ac:dyDescent="0.8">
      <c r="F312" s="176"/>
      <c r="H312" s="176"/>
      <c r="J312" s="177"/>
      <c r="K312" s="94"/>
      <c r="N312" s="178"/>
      <c r="P312" s="192"/>
      <c r="R312" s="81"/>
      <c r="S312" s="70"/>
      <c r="T312" s="177"/>
      <c r="U312" s="182"/>
      <c r="V312" s="190"/>
      <c r="W312" s="182"/>
      <c r="X312" s="81"/>
      <c r="Y312" s="70"/>
      <c r="Z312" s="81"/>
      <c r="AA312" s="70"/>
      <c r="AD312" s="215"/>
      <c r="AM312" s="96"/>
      <c r="AO312" s="70"/>
      <c r="AQ312" s="99"/>
      <c r="AT312" s="70"/>
      <c r="BC312" s="72"/>
      <c r="BF312" s="70"/>
      <c r="BL312" s="183"/>
      <c r="BM312" s="184"/>
      <c r="BN312" s="185"/>
      <c r="BO312" s="185"/>
      <c r="BP312" s="185"/>
      <c r="BQ312" s="185"/>
      <c r="BR312" s="184"/>
      <c r="BS312" s="186"/>
      <c r="BT312" s="186"/>
      <c r="BU312" s="186"/>
      <c r="BV312" s="187"/>
      <c r="BW312" s="119"/>
      <c r="CD312" s="326"/>
      <c r="CH312" s="329"/>
    </row>
    <row r="313" spans="5:86" x14ac:dyDescent="0.8">
      <c r="F313" s="176"/>
      <c r="H313" s="176"/>
      <c r="J313" s="177"/>
      <c r="K313" s="94"/>
      <c r="L313" s="179"/>
      <c r="M313" s="180"/>
      <c r="N313" s="178"/>
      <c r="P313" s="192"/>
      <c r="R313" s="81"/>
      <c r="S313" s="70"/>
      <c r="T313" s="181"/>
      <c r="U313" s="182"/>
      <c r="V313" s="190"/>
      <c r="W313" s="182"/>
      <c r="X313" s="191"/>
      <c r="Y313" s="182"/>
      <c r="AF313" s="177"/>
      <c r="AG313" s="182"/>
      <c r="AL313" s="101"/>
      <c r="AN313" s="102"/>
      <c r="AQ313" s="99"/>
      <c r="AT313" s="70"/>
      <c r="AY313" s="81"/>
      <c r="AZ313" s="96"/>
      <c r="BA313" s="70"/>
      <c r="BB313" s="70"/>
      <c r="BC313" s="72"/>
      <c r="BF313" s="70"/>
      <c r="BL313" s="183"/>
      <c r="BM313" s="184"/>
      <c r="BN313" s="185"/>
      <c r="BO313" s="185"/>
      <c r="BP313" s="185"/>
      <c r="BQ313" s="185"/>
      <c r="BR313" s="184"/>
      <c r="BS313" s="186"/>
      <c r="BT313" s="186"/>
      <c r="BU313" s="186"/>
      <c r="BV313" s="187"/>
      <c r="BW313" s="119"/>
      <c r="CD313" s="326"/>
      <c r="CH313" s="329"/>
    </row>
    <row r="314" spans="5:86" x14ac:dyDescent="0.8">
      <c r="E314" s="123"/>
      <c r="F314" s="192"/>
      <c r="G314" s="123"/>
      <c r="H314" s="192"/>
      <c r="I314" s="123"/>
      <c r="J314" s="190"/>
      <c r="L314" s="179"/>
      <c r="M314" s="180"/>
      <c r="R314" s="81"/>
      <c r="S314" s="212"/>
      <c r="T314" s="181"/>
      <c r="U314" s="201"/>
      <c r="V314" s="190"/>
      <c r="W314" s="201"/>
      <c r="X314" s="191"/>
      <c r="Y314" s="182"/>
      <c r="AL314" s="100"/>
      <c r="AQ314" s="99"/>
      <c r="AT314" s="70"/>
      <c r="AY314" s="81"/>
      <c r="AZ314" s="96"/>
      <c r="BA314" s="70"/>
      <c r="BB314" s="70"/>
      <c r="BC314" s="72"/>
      <c r="BF314" s="70"/>
      <c r="BL314" s="183"/>
      <c r="BM314" s="184"/>
      <c r="BN314" s="185"/>
      <c r="BO314" s="185"/>
      <c r="BP314" s="185"/>
      <c r="BQ314" s="185"/>
      <c r="BR314" s="184"/>
      <c r="BS314" s="186"/>
      <c r="BT314" s="186"/>
      <c r="BU314" s="186"/>
      <c r="BV314" s="187"/>
      <c r="BW314" s="119"/>
      <c r="CD314" s="326"/>
      <c r="CH314" s="329"/>
    </row>
    <row r="315" spans="5:86" x14ac:dyDescent="0.8">
      <c r="E315" s="123"/>
      <c r="F315" s="151"/>
      <c r="G315" s="123"/>
      <c r="H315" s="151"/>
      <c r="I315" s="123"/>
      <c r="J315" s="204"/>
      <c r="N315" s="82"/>
      <c r="O315" s="82"/>
      <c r="Q315" s="83"/>
      <c r="R315" s="81"/>
      <c r="S315" s="212"/>
      <c r="T315" s="103"/>
      <c r="U315" s="201"/>
      <c r="V315" s="204"/>
      <c r="W315" s="201"/>
      <c r="AD315" s="103"/>
      <c r="AF315" s="103"/>
      <c r="AH315" s="103"/>
      <c r="AJ315" s="103"/>
      <c r="AL315" s="101"/>
      <c r="AN315" s="102"/>
      <c r="AP315" s="199"/>
      <c r="AQ315" s="99"/>
      <c r="AT315" s="70"/>
      <c r="AY315" s="81"/>
      <c r="AZ315" s="96"/>
      <c r="BA315" s="70"/>
      <c r="BB315" s="70"/>
      <c r="BC315" s="72"/>
      <c r="BF315" s="70"/>
      <c r="BL315" s="183"/>
      <c r="BM315" s="184"/>
      <c r="BN315" s="185"/>
      <c r="BO315" s="185"/>
      <c r="BP315" s="185"/>
      <c r="BQ315" s="185"/>
      <c r="BR315" s="184"/>
      <c r="BS315" s="186"/>
      <c r="BT315" s="186"/>
      <c r="BU315" s="186"/>
      <c r="BV315" s="187"/>
      <c r="BW315" s="119"/>
      <c r="CD315" s="326"/>
      <c r="CH315" s="329"/>
    </row>
    <row r="316" spans="5:86" x14ac:dyDescent="0.8">
      <c r="E316" s="123"/>
      <c r="F316" s="192"/>
      <c r="G316" s="123"/>
      <c r="H316" s="192"/>
      <c r="I316" s="123"/>
      <c r="J316" s="190"/>
      <c r="L316" s="179"/>
      <c r="M316" s="180"/>
      <c r="R316" s="81"/>
      <c r="S316" s="212"/>
      <c r="T316" s="190"/>
      <c r="U316" s="182"/>
      <c r="V316" s="190"/>
      <c r="W316" s="182"/>
      <c r="AL316" s="101"/>
      <c r="AN316" s="102"/>
      <c r="AQ316" s="99"/>
      <c r="AT316" s="70"/>
      <c r="AY316" s="81"/>
      <c r="AZ316" s="96"/>
      <c r="BA316" s="70"/>
      <c r="BB316" s="70"/>
      <c r="BC316" s="72"/>
      <c r="BF316" s="70"/>
      <c r="BL316" s="183"/>
      <c r="BM316" s="184"/>
      <c r="BN316" s="185"/>
      <c r="BO316" s="185"/>
      <c r="BP316" s="185"/>
      <c r="BQ316" s="185"/>
      <c r="BR316" s="184"/>
      <c r="BS316" s="186"/>
      <c r="BT316" s="186"/>
      <c r="BU316" s="186"/>
      <c r="BV316" s="187"/>
      <c r="BW316" s="119"/>
      <c r="CD316" s="326"/>
    </row>
    <row r="317" spans="5:86" x14ac:dyDescent="0.8">
      <c r="F317" s="189"/>
      <c r="H317" s="176"/>
      <c r="J317" s="190"/>
      <c r="K317" s="94"/>
      <c r="L317" s="179"/>
      <c r="M317" s="180"/>
      <c r="N317" s="192"/>
      <c r="P317" s="192"/>
      <c r="R317" s="81"/>
      <c r="S317" s="70"/>
      <c r="T317" s="181"/>
      <c r="U317" s="182"/>
      <c r="V317" s="190"/>
      <c r="W317" s="182"/>
      <c r="X317" s="191"/>
      <c r="Y317" s="182"/>
      <c r="AA317" s="198"/>
      <c r="AG317" s="206"/>
      <c r="AL317" s="101"/>
      <c r="AN317" s="102"/>
      <c r="AQ317" s="99"/>
      <c r="AT317" s="70"/>
      <c r="AY317" s="81"/>
      <c r="AZ317" s="96"/>
      <c r="BA317" s="70"/>
      <c r="BB317" s="70"/>
      <c r="BC317" s="72"/>
      <c r="BF317" s="70"/>
      <c r="BL317" s="183"/>
      <c r="BM317" s="184"/>
      <c r="BN317" s="185"/>
      <c r="BO317" s="185"/>
      <c r="BP317" s="185"/>
      <c r="BQ317" s="185"/>
      <c r="BR317" s="184"/>
      <c r="BS317" s="186"/>
      <c r="BT317" s="186"/>
      <c r="BU317" s="186"/>
      <c r="BV317" s="187"/>
      <c r="BW317" s="119"/>
      <c r="CD317" s="326"/>
      <c r="CH317" s="329"/>
    </row>
    <row r="318" spans="5:86" x14ac:dyDescent="0.8">
      <c r="F318" s="176"/>
      <c r="H318" s="176"/>
      <c r="J318" s="177"/>
      <c r="K318" s="94"/>
      <c r="L318" s="179"/>
      <c r="M318" s="180"/>
      <c r="N318" s="192"/>
      <c r="P318" s="192"/>
      <c r="R318" s="81"/>
      <c r="S318" s="70"/>
      <c r="T318" s="181"/>
      <c r="U318" s="182"/>
      <c r="V318" s="190"/>
      <c r="W318" s="182"/>
      <c r="X318" s="205"/>
      <c r="AA318" s="198"/>
      <c r="AG318" s="206"/>
      <c r="AQ318" s="99"/>
      <c r="AT318" s="70"/>
      <c r="AY318" s="81"/>
      <c r="AZ318" s="96"/>
      <c r="BA318" s="70"/>
      <c r="BB318" s="70"/>
      <c r="BC318" s="72"/>
      <c r="BF318" s="70"/>
      <c r="BL318" s="183"/>
      <c r="BM318" s="184"/>
      <c r="BN318" s="185"/>
      <c r="BO318" s="185"/>
      <c r="BP318" s="185"/>
      <c r="BQ318" s="185"/>
      <c r="BR318" s="184"/>
      <c r="BS318" s="186"/>
      <c r="BT318" s="186"/>
      <c r="BU318" s="186"/>
      <c r="BV318" s="187"/>
      <c r="BW318" s="119"/>
      <c r="CD318" s="326"/>
    </row>
    <row r="319" spans="5:86" x14ac:dyDescent="0.8">
      <c r="F319" s="189"/>
      <c r="H319" s="189"/>
      <c r="J319" s="190"/>
      <c r="K319" s="94"/>
      <c r="L319" s="179"/>
      <c r="M319" s="180"/>
      <c r="N319" s="192"/>
      <c r="P319" s="192"/>
      <c r="R319" s="81"/>
      <c r="S319" s="70"/>
      <c r="T319" s="181"/>
      <c r="U319" s="182"/>
      <c r="V319" s="190"/>
      <c r="W319" s="182"/>
      <c r="X319" s="191"/>
      <c r="Y319" s="182"/>
      <c r="AL319" s="100"/>
      <c r="AQ319" s="99"/>
      <c r="AT319" s="70"/>
      <c r="AY319" s="81"/>
      <c r="AZ319" s="96"/>
      <c r="BA319" s="70"/>
      <c r="BB319" s="70"/>
      <c r="BC319" s="72"/>
      <c r="BF319" s="70"/>
      <c r="BL319" s="183"/>
      <c r="BM319" s="184"/>
      <c r="BN319" s="185"/>
      <c r="BO319" s="185"/>
      <c r="BP319" s="185"/>
      <c r="BQ319" s="185"/>
      <c r="BR319" s="184"/>
      <c r="BS319" s="186"/>
      <c r="BT319" s="186"/>
      <c r="BU319" s="186"/>
      <c r="BV319" s="187"/>
      <c r="BW319" s="119"/>
      <c r="CD319" s="326"/>
    </row>
    <row r="320" spans="5:86" x14ac:dyDescent="0.8">
      <c r="F320" s="189"/>
      <c r="H320" s="176"/>
      <c r="J320" s="177"/>
      <c r="K320" s="94"/>
      <c r="N320" s="178"/>
      <c r="P320" s="192"/>
      <c r="R320" s="81"/>
      <c r="S320" s="70"/>
      <c r="T320" s="190"/>
      <c r="U320" s="182"/>
      <c r="V320" s="190"/>
      <c r="W320" s="182"/>
      <c r="AN320" s="102"/>
      <c r="AQ320" s="99"/>
      <c r="AT320" s="70"/>
      <c r="AY320" s="81"/>
      <c r="AZ320" s="96"/>
      <c r="BA320" s="70"/>
      <c r="BB320" s="70"/>
      <c r="BC320" s="72"/>
      <c r="BF320" s="70"/>
      <c r="BL320" s="183"/>
      <c r="BM320" s="184"/>
      <c r="BN320" s="185"/>
      <c r="BO320" s="185"/>
      <c r="BP320" s="185"/>
      <c r="BQ320" s="185"/>
      <c r="BR320" s="184"/>
      <c r="BS320" s="186"/>
      <c r="BT320" s="186"/>
      <c r="BU320" s="186"/>
      <c r="BV320" s="187"/>
      <c r="BW320" s="119"/>
      <c r="CD320" s="326"/>
      <c r="CH320" s="329"/>
    </row>
    <row r="321" spans="5:86" x14ac:dyDescent="0.8">
      <c r="F321" s="189"/>
      <c r="H321" s="176"/>
      <c r="J321" s="190"/>
      <c r="K321" s="94"/>
      <c r="N321" s="192"/>
      <c r="P321" s="192"/>
      <c r="R321" s="81"/>
      <c r="S321" s="70"/>
      <c r="T321" s="190"/>
      <c r="U321" s="182"/>
      <c r="V321" s="190"/>
      <c r="W321" s="182"/>
      <c r="AQ321" s="99"/>
      <c r="AT321" s="70"/>
      <c r="AY321" s="81"/>
      <c r="AZ321" s="96"/>
      <c r="BA321" s="70"/>
      <c r="BB321" s="70"/>
      <c r="BC321" s="72"/>
      <c r="BF321" s="70"/>
      <c r="BL321" s="183"/>
      <c r="BM321" s="184"/>
      <c r="BN321" s="185"/>
      <c r="BO321" s="185"/>
      <c r="BP321" s="185"/>
      <c r="BQ321" s="185"/>
      <c r="BR321" s="184"/>
      <c r="BS321" s="186"/>
      <c r="BT321" s="186"/>
      <c r="BU321" s="186"/>
      <c r="BV321" s="187"/>
      <c r="BW321" s="119"/>
      <c r="CD321" s="326"/>
    </row>
    <row r="322" spans="5:86" x14ac:dyDescent="0.8">
      <c r="F322" s="189"/>
      <c r="H322" s="189"/>
      <c r="J322" s="204"/>
      <c r="K322" s="94"/>
      <c r="N322" s="151"/>
      <c r="O322" s="82"/>
      <c r="P322" s="192"/>
      <c r="Q322" s="83"/>
      <c r="R322" s="81"/>
      <c r="S322" s="70"/>
      <c r="T322" s="213"/>
      <c r="U322" s="182"/>
      <c r="V322" s="190"/>
      <c r="W322" s="182"/>
      <c r="X322" s="197"/>
      <c r="Y322" s="198"/>
      <c r="AA322" s="198"/>
      <c r="AD322" s="205"/>
      <c r="AF322" s="103"/>
      <c r="AH322" s="103"/>
      <c r="AJ322" s="205"/>
      <c r="AN322" s="102"/>
      <c r="AP322" s="199"/>
      <c r="AQ322" s="99"/>
      <c r="AT322" s="70"/>
      <c r="BB322" s="70"/>
      <c r="BC322" s="72"/>
      <c r="BF322" s="70"/>
      <c r="BL322" s="183"/>
      <c r="BM322" s="184"/>
      <c r="BN322" s="185"/>
      <c r="BO322" s="185"/>
      <c r="BP322" s="185"/>
      <c r="BQ322" s="185"/>
      <c r="BR322" s="184"/>
      <c r="BS322" s="186"/>
      <c r="BT322" s="186"/>
      <c r="BU322" s="186"/>
      <c r="BV322" s="187"/>
      <c r="BW322" s="119"/>
      <c r="CD322" s="326"/>
      <c r="CH322" s="329"/>
    </row>
    <row r="323" spans="5:86" x14ac:dyDescent="0.8">
      <c r="F323" s="176"/>
      <c r="H323" s="189"/>
      <c r="J323" s="177"/>
      <c r="K323" s="94"/>
      <c r="N323" s="192"/>
      <c r="P323" s="192"/>
      <c r="R323" s="81"/>
      <c r="S323" s="70"/>
      <c r="T323" s="177"/>
      <c r="U323" s="182"/>
      <c r="V323" s="190"/>
      <c r="W323" s="182"/>
      <c r="X323" s="81"/>
      <c r="Y323" s="70"/>
      <c r="Z323" s="81"/>
      <c r="AA323" s="70"/>
      <c r="AG323" s="182"/>
      <c r="AM323" s="96"/>
      <c r="AO323" s="70"/>
      <c r="AQ323" s="99"/>
      <c r="AT323" s="70"/>
      <c r="BC323" s="72"/>
      <c r="BF323" s="70"/>
      <c r="BL323" s="183"/>
      <c r="BM323" s="184"/>
      <c r="BN323" s="185"/>
      <c r="BO323" s="185"/>
      <c r="BP323" s="185"/>
      <c r="BQ323" s="185"/>
      <c r="BR323" s="184"/>
      <c r="BS323" s="186"/>
      <c r="BT323" s="186"/>
      <c r="BU323" s="186"/>
      <c r="BV323" s="187"/>
      <c r="BW323" s="119"/>
      <c r="CD323" s="326"/>
    </row>
    <row r="324" spans="5:86" x14ac:dyDescent="0.8">
      <c r="F324" s="176"/>
      <c r="H324" s="189"/>
      <c r="J324" s="177"/>
      <c r="K324" s="94"/>
      <c r="N324" s="178"/>
      <c r="P324" s="192"/>
      <c r="R324" s="81"/>
      <c r="S324" s="70"/>
      <c r="T324" s="177"/>
      <c r="U324" s="182"/>
      <c r="V324" s="190"/>
      <c r="W324" s="182"/>
      <c r="X324" s="81"/>
      <c r="Y324" s="70"/>
      <c r="Z324" s="81"/>
      <c r="AA324" s="70"/>
      <c r="AG324" s="182"/>
      <c r="AM324" s="96"/>
      <c r="AO324" s="70"/>
      <c r="AQ324" s="99"/>
      <c r="AT324" s="70"/>
      <c r="BC324" s="72"/>
      <c r="BF324" s="70"/>
      <c r="BL324" s="183"/>
      <c r="BM324" s="184"/>
      <c r="BN324" s="185"/>
      <c r="BO324" s="185"/>
      <c r="BP324" s="185"/>
      <c r="BQ324" s="185"/>
      <c r="BR324" s="184"/>
      <c r="BS324" s="186"/>
      <c r="BT324" s="186"/>
      <c r="BU324" s="186"/>
      <c r="BV324" s="187"/>
      <c r="BW324" s="119"/>
      <c r="CD324" s="326"/>
      <c r="CH324" s="329"/>
    </row>
    <row r="325" spans="5:86" x14ac:dyDescent="0.8">
      <c r="F325" s="176"/>
      <c r="H325" s="176"/>
      <c r="J325" s="177"/>
      <c r="K325" s="94"/>
      <c r="N325" s="178"/>
      <c r="P325" s="192"/>
      <c r="R325" s="81"/>
      <c r="S325" s="70"/>
      <c r="T325" s="177"/>
      <c r="U325" s="182"/>
      <c r="V325" s="190"/>
      <c r="W325" s="182"/>
      <c r="X325" s="81"/>
      <c r="Y325" s="70"/>
      <c r="Z325" s="81"/>
      <c r="AA325" s="70"/>
      <c r="AG325" s="182"/>
      <c r="AM325" s="96"/>
      <c r="AO325" s="70"/>
      <c r="AQ325" s="99"/>
      <c r="AT325" s="70"/>
      <c r="BC325" s="72"/>
      <c r="BF325" s="70"/>
      <c r="BL325" s="183"/>
      <c r="BM325" s="184"/>
      <c r="BN325" s="185"/>
      <c r="BO325" s="185"/>
      <c r="BP325" s="185"/>
      <c r="BQ325" s="185"/>
      <c r="BR325" s="184"/>
      <c r="BS325" s="186"/>
      <c r="BT325" s="186"/>
      <c r="BU325" s="186"/>
      <c r="BV325" s="187"/>
      <c r="BW325" s="119"/>
      <c r="CD325" s="326"/>
    </row>
    <row r="326" spans="5:86" x14ac:dyDescent="0.8">
      <c r="F326" s="176"/>
      <c r="H326" s="189"/>
      <c r="J326" s="177"/>
      <c r="K326" s="94"/>
      <c r="N326" s="178"/>
      <c r="P326" s="192"/>
      <c r="R326" s="81"/>
      <c r="S326" s="70"/>
      <c r="T326" s="177"/>
      <c r="U326" s="182"/>
      <c r="V326" s="190"/>
      <c r="W326" s="182"/>
      <c r="X326" s="81"/>
      <c r="Y326" s="70"/>
      <c r="Z326" s="81"/>
      <c r="AA326" s="70"/>
      <c r="AG326" s="182"/>
      <c r="AM326" s="96"/>
      <c r="AO326" s="70"/>
      <c r="AQ326" s="99"/>
      <c r="AT326" s="70"/>
      <c r="BC326" s="72"/>
      <c r="BF326" s="70"/>
      <c r="BL326" s="183"/>
      <c r="BM326" s="184"/>
      <c r="BN326" s="185"/>
      <c r="BO326" s="185"/>
      <c r="BP326" s="185"/>
      <c r="BQ326" s="185"/>
      <c r="BR326" s="184"/>
      <c r="BS326" s="186"/>
      <c r="BT326" s="186"/>
      <c r="BU326" s="186"/>
      <c r="BV326" s="187"/>
      <c r="BW326" s="119"/>
      <c r="CD326" s="326"/>
      <c r="CH326" s="329"/>
    </row>
    <row r="327" spans="5:86" x14ac:dyDescent="0.8">
      <c r="F327" s="189"/>
      <c r="H327" s="176"/>
      <c r="J327" s="177"/>
      <c r="K327" s="94"/>
      <c r="N327" s="178"/>
      <c r="P327" s="192"/>
      <c r="R327" s="81"/>
      <c r="S327" s="70"/>
      <c r="T327" s="177"/>
      <c r="U327" s="182"/>
      <c r="V327" s="190"/>
      <c r="W327" s="182"/>
      <c r="X327" s="81"/>
      <c r="Y327" s="70"/>
      <c r="Z327" s="81"/>
      <c r="AA327" s="70"/>
      <c r="AF327" s="177"/>
      <c r="AG327" s="182"/>
      <c r="AL327" s="101"/>
      <c r="AN327" s="102"/>
      <c r="AQ327" s="99"/>
      <c r="AT327" s="70"/>
      <c r="BC327" s="72"/>
      <c r="BF327" s="70"/>
      <c r="BL327" s="183"/>
      <c r="BM327" s="184"/>
      <c r="BN327" s="185"/>
      <c r="BO327" s="185"/>
      <c r="BP327" s="185"/>
      <c r="BQ327" s="185"/>
      <c r="BR327" s="184"/>
      <c r="BS327" s="186"/>
      <c r="BT327" s="186"/>
      <c r="BU327" s="186"/>
      <c r="BV327" s="187"/>
      <c r="BW327" s="119"/>
      <c r="CD327" s="326"/>
    </row>
    <row r="328" spans="5:86" x14ac:dyDescent="0.8">
      <c r="F328" s="176"/>
      <c r="H328" s="176"/>
      <c r="J328" s="177"/>
      <c r="K328" s="94"/>
      <c r="N328" s="178"/>
      <c r="P328" s="192"/>
      <c r="R328" s="81"/>
      <c r="S328" s="70"/>
      <c r="T328" s="177"/>
      <c r="U328" s="182"/>
      <c r="V328" s="190"/>
      <c r="W328" s="182"/>
      <c r="X328" s="81"/>
      <c r="Y328" s="70"/>
      <c r="Z328" s="81"/>
      <c r="AA328" s="70"/>
      <c r="AF328" s="177"/>
      <c r="AG328" s="182"/>
      <c r="AM328" s="96"/>
      <c r="AO328" s="70"/>
      <c r="AQ328" s="99"/>
      <c r="AT328" s="70"/>
      <c r="BC328" s="72"/>
      <c r="BF328" s="70"/>
      <c r="BL328" s="183"/>
      <c r="BM328" s="184"/>
      <c r="BN328" s="185"/>
      <c r="BO328" s="185"/>
      <c r="BP328" s="185"/>
      <c r="BQ328" s="185"/>
      <c r="BR328" s="184"/>
      <c r="BS328" s="186"/>
      <c r="BT328" s="186"/>
      <c r="BU328" s="186"/>
      <c r="BV328" s="187"/>
      <c r="BW328" s="119"/>
      <c r="CD328" s="326"/>
      <c r="CH328" s="329"/>
    </row>
    <row r="329" spans="5:86" x14ac:dyDescent="0.8">
      <c r="F329" s="176"/>
      <c r="H329" s="189"/>
      <c r="J329" s="177"/>
      <c r="K329" s="94"/>
      <c r="L329" s="179"/>
      <c r="M329" s="180"/>
      <c r="N329" s="178"/>
      <c r="P329" s="192"/>
      <c r="R329" s="81"/>
      <c r="S329" s="70"/>
      <c r="T329" s="200"/>
      <c r="U329" s="182"/>
      <c r="V329" s="190"/>
      <c r="W329" s="182"/>
      <c r="X329" s="191"/>
      <c r="Y329" s="182"/>
      <c r="AF329" s="177"/>
      <c r="AG329" s="182"/>
      <c r="AL329" s="100"/>
      <c r="AQ329" s="99"/>
      <c r="AT329" s="70"/>
      <c r="AY329" s="81"/>
      <c r="AZ329" s="96"/>
      <c r="BA329" s="70"/>
      <c r="BB329" s="70"/>
      <c r="BC329" s="72"/>
      <c r="BF329" s="70"/>
      <c r="BL329" s="183"/>
      <c r="BM329" s="184"/>
      <c r="BN329" s="185"/>
      <c r="BO329" s="185"/>
      <c r="BP329" s="185"/>
      <c r="BQ329" s="185"/>
      <c r="BR329" s="184"/>
      <c r="BS329" s="186"/>
      <c r="BT329" s="186"/>
      <c r="BU329" s="186"/>
      <c r="BV329" s="187"/>
      <c r="BW329" s="119"/>
      <c r="CD329" s="326"/>
    </row>
    <row r="330" spans="5:86" x14ac:dyDescent="0.8">
      <c r="F330" s="189"/>
      <c r="H330" s="176"/>
      <c r="J330" s="190"/>
      <c r="K330" s="94"/>
      <c r="L330" s="179"/>
      <c r="M330" s="180"/>
      <c r="N330" s="192"/>
      <c r="P330" s="192"/>
      <c r="R330" s="81"/>
      <c r="S330" s="70"/>
      <c r="T330" s="181"/>
      <c r="U330" s="182"/>
      <c r="V330" s="190"/>
      <c r="W330" s="182"/>
      <c r="X330" s="191"/>
      <c r="Y330" s="182"/>
      <c r="AL330" s="100"/>
      <c r="AQ330" s="99"/>
      <c r="AT330" s="70"/>
      <c r="AY330" s="81"/>
      <c r="AZ330" s="96"/>
      <c r="BA330" s="70"/>
      <c r="BB330" s="70"/>
      <c r="BC330" s="72"/>
      <c r="BF330" s="70"/>
      <c r="BL330" s="183"/>
      <c r="BM330" s="184"/>
      <c r="BN330" s="185"/>
      <c r="BO330" s="185"/>
      <c r="BP330" s="185"/>
      <c r="BQ330" s="185"/>
      <c r="BR330" s="184"/>
      <c r="BS330" s="186"/>
      <c r="BT330" s="186"/>
      <c r="BU330" s="186"/>
      <c r="BV330" s="187"/>
      <c r="BW330" s="119"/>
      <c r="CD330" s="326"/>
      <c r="CH330" s="329"/>
    </row>
    <row r="331" spans="5:86" x14ac:dyDescent="0.8">
      <c r="F331" s="189"/>
      <c r="H331" s="189"/>
      <c r="J331" s="177"/>
      <c r="K331" s="94"/>
      <c r="N331" s="178"/>
      <c r="P331" s="192"/>
      <c r="R331" s="81"/>
      <c r="S331" s="70"/>
      <c r="T331" s="177"/>
      <c r="U331" s="182"/>
      <c r="V331" s="190"/>
      <c r="W331" s="182"/>
      <c r="X331" s="81"/>
      <c r="Y331" s="70"/>
      <c r="Z331" s="81"/>
      <c r="AA331" s="70"/>
      <c r="AD331" s="215"/>
      <c r="AM331" s="96"/>
      <c r="AO331" s="70"/>
      <c r="AQ331" s="99"/>
      <c r="AT331" s="70"/>
      <c r="BC331" s="72"/>
      <c r="BF331" s="70"/>
      <c r="BL331" s="183"/>
      <c r="BM331" s="184"/>
      <c r="BN331" s="185"/>
      <c r="BO331" s="185"/>
      <c r="BP331" s="185"/>
      <c r="BQ331" s="185"/>
      <c r="BR331" s="184"/>
      <c r="BS331" s="186"/>
      <c r="BT331" s="186"/>
      <c r="BU331" s="186"/>
      <c r="BV331" s="187"/>
      <c r="BW331" s="119"/>
      <c r="CD331" s="326"/>
    </row>
    <row r="332" spans="5:86" x14ac:dyDescent="0.8">
      <c r="F332" s="189"/>
      <c r="H332" s="176"/>
      <c r="J332" s="177"/>
      <c r="K332" s="94"/>
      <c r="L332" s="179"/>
      <c r="M332" s="180"/>
      <c r="N332" s="178"/>
      <c r="P332" s="192"/>
      <c r="R332" s="81"/>
      <c r="S332" s="70"/>
      <c r="T332" s="181"/>
      <c r="U332" s="182"/>
      <c r="V332" s="190"/>
      <c r="W332" s="182"/>
      <c r="X332" s="191"/>
      <c r="Y332" s="182"/>
      <c r="AF332" s="177"/>
      <c r="AG332" s="182"/>
      <c r="AL332" s="101"/>
      <c r="AN332" s="102"/>
      <c r="AQ332" s="99"/>
      <c r="AT332" s="70"/>
      <c r="AY332" s="81"/>
      <c r="AZ332" s="96"/>
      <c r="BA332" s="70"/>
      <c r="BB332" s="70"/>
      <c r="BC332" s="72"/>
      <c r="BF332" s="70"/>
      <c r="BL332" s="183"/>
      <c r="BM332" s="184"/>
      <c r="BN332" s="185"/>
      <c r="BO332" s="185"/>
      <c r="BP332" s="185"/>
      <c r="BQ332" s="185"/>
      <c r="BR332" s="184"/>
      <c r="BS332" s="186"/>
      <c r="BT332" s="186"/>
      <c r="BU332" s="186"/>
      <c r="BV332" s="187"/>
      <c r="BW332" s="119"/>
      <c r="CD332" s="326"/>
      <c r="CH332" s="329"/>
    </row>
    <row r="333" spans="5:86" x14ac:dyDescent="0.8">
      <c r="E333" s="123"/>
      <c r="F333" s="151"/>
      <c r="G333" s="123"/>
      <c r="H333" s="151"/>
      <c r="I333" s="123"/>
      <c r="J333" s="204"/>
      <c r="N333" s="82"/>
      <c r="O333" s="82"/>
      <c r="Q333" s="83"/>
      <c r="R333" s="81"/>
      <c r="S333" s="212"/>
      <c r="T333" s="204"/>
      <c r="U333" s="201"/>
      <c r="V333" s="204"/>
      <c r="W333" s="201"/>
      <c r="AD333" s="103"/>
      <c r="AF333" s="103"/>
      <c r="AH333" s="103"/>
      <c r="AJ333" s="103"/>
      <c r="AL333" s="103"/>
      <c r="AN333" s="103"/>
      <c r="AP333" s="199"/>
      <c r="AQ333" s="99"/>
      <c r="AT333" s="70"/>
      <c r="AY333" s="81"/>
      <c r="AZ333" s="96"/>
      <c r="BA333" s="70"/>
      <c r="BB333" s="70"/>
      <c r="BC333" s="72"/>
      <c r="BF333" s="70"/>
      <c r="BL333" s="183"/>
      <c r="BM333" s="184"/>
      <c r="BN333" s="185"/>
      <c r="BO333" s="185"/>
      <c r="BP333" s="185"/>
      <c r="BQ333" s="185"/>
      <c r="BR333" s="184"/>
      <c r="BS333" s="186"/>
      <c r="BT333" s="186"/>
      <c r="BU333" s="186"/>
      <c r="BV333" s="187"/>
      <c r="BW333" s="119"/>
      <c r="CD333" s="326"/>
      <c r="CH333" s="329"/>
    </row>
    <row r="334" spans="5:86" x14ac:dyDescent="0.8">
      <c r="E334" s="123"/>
      <c r="F334" s="151"/>
      <c r="G334" s="123"/>
      <c r="H334" s="192"/>
      <c r="I334" s="123"/>
      <c r="J334" s="195"/>
      <c r="N334" s="82"/>
      <c r="O334" s="82"/>
      <c r="Q334" s="83"/>
      <c r="R334" s="81"/>
      <c r="S334" s="212"/>
      <c r="T334" s="205"/>
      <c r="U334" s="201"/>
      <c r="V334" s="195"/>
      <c r="W334" s="201"/>
      <c r="X334" s="205"/>
      <c r="AA334" s="70"/>
      <c r="AD334" s="103"/>
      <c r="AF334" s="103"/>
      <c r="AH334" s="103"/>
      <c r="AJ334" s="103"/>
      <c r="AN334" s="102"/>
      <c r="AP334" s="199"/>
      <c r="AQ334" s="99"/>
      <c r="AT334" s="70"/>
      <c r="AY334" s="81"/>
      <c r="AZ334" s="96"/>
      <c r="BA334" s="70"/>
      <c r="BB334" s="70"/>
      <c r="BC334" s="72"/>
      <c r="BF334" s="70"/>
      <c r="BL334" s="183"/>
      <c r="BM334" s="184"/>
      <c r="BN334" s="185"/>
      <c r="BO334" s="185"/>
      <c r="BP334" s="185"/>
      <c r="BQ334" s="185"/>
      <c r="BR334" s="184"/>
      <c r="BS334" s="186"/>
      <c r="BT334" s="186"/>
      <c r="BU334" s="186"/>
      <c r="BV334" s="187"/>
      <c r="BW334" s="119"/>
      <c r="CD334" s="326"/>
      <c r="CH334" s="329"/>
    </row>
    <row r="335" spans="5:86" x14ac:dyDescent="0.8">
      <c r="E335" s="123"/>
      <c r="F335" s="192"/>
      <c r="G335" s="123"/>
      <c r="H335" s="192"/>
      <c r="I335" s="123"/>
      <c r="J335" s="190"/>
      <c r="L335" s="179"/>
      <c r="M335" s="180"/>
      <c r="N335" s="192"/>
      <c r="R335" s="81"/>
      <c r="S335" s="212"/>
      <c r="T335" s="190"/>
      <c r="U335" s="182"/>
      <c r="V335" s="190"/>
      <c r="W335" s="182"/>
      <c r="AL335" s="101"/>
      <c r="AN335" s="102"/>
      <c r="AQ335" s="99"/>
      <c r="AT335" s="70"/>
      <c r="AY335" s="81"/>
      <c r="AZ335" s="96"/>
      <c r="BA335" s="70"/>
      <c r="BB335" s="70"/>
      <c r="BC335" s="72"/>
      <c r="BF335" s="70"/>
      <c r="BL335" s="183"/>
      <c r="BM335" s="184"/>
      <c r="BN335" s="185"/>
      <c r="BO335" s="185"/>
      <c r="BP335" s="185"/>
      <c r="BQ335" s="185"/>
      <c r="BR335" s="184"/>
      <c r="BS335" s="186"/>
      <c r="BT335" s="186"/>
      <c r="BU335" s="186"/>
      <c r="BV335" s="187"/>
      <c r="BW335" s="119"/>
      <c r="CD335" s="326"/>
      <c r="CH335" s="329"/>
    </row>
    <row r="336" spans="5:86" x14ac:dyDescent="0.8">
      <c r="F336" s="189"/>
      <c r="H336" s="176"/>
      <c r="J336" s="177"/>
      <c r="K336" s="94"/>
      <c r="L336" s="179"/>
      <c r="M336" s="180"/>
      <c r="N336" s="178"/>
      <c r="P336" s="192"/>
      <c r="R336" s="81"/>
      <c r="S336" s="70"/>
      <c r="T336" s="181"/>
      <c r="U336" s="182"/>
      <c r="V336" s="190"/>
      <c r="W336" s="182"/>
      <c r="X336" s="191"/>
      <c r="Y336" s="182"/>
      <c r="AA336" s="198"/>
      <c r="AG336" s="206"/>
      <c r="AL336" s="101"/>
      <c r="AN336" s="102"/>
      <c r="AQ336" s="99"/>
      <c r="AT336" s="70"/>
      <c r="AY336" s="81"/>
      <c r="AZ336" s="96"/>
      <c r="BA336" s="70"/>
      <c r="BB336" s="70"/>
      <c r="BC336" s="72"/>
      <c r="BF336" s="70"/>
      <c r="BL336" s="183"/>
      <c r="BM336" s="184"/>
      <c r="BN336" s="185"/>
      <c r="BO336" s="185"/>
      <c r="BP336" s="185"/>
      <c r="BQ336" s="185"/>
      <c r="BR336" s="184"/>
      <c r="BS336" s="186"/>
      <c r="BT336" s="186"/>
      <c r="BU336" s="186"/>
      <c r="BV336" s="187"/>
      <c r="BW336" s="119"/>
      <c r="CD336" s="326"/>
      <c r="CH336" s="329"/>
    </row>
    <row r="337" spans="6:86" x14ac:dyDescent="0.8">
      <c r="F337" s="189"/>
      <c r="H337" s="176"/>
      <c r="J337" s="190"/>
      <c r="K337" s="94"/>
      <c r="L337" s="179"/>
      <c r="M337" s="180"/>
      <c r="N337" s="192"/>
      <c r="P337" s="192"/>
      <c r="R337" s="81"/>
      <c r="S337" s="70"/>
      <c r="T337" s="181"/>
      <c r="U337" s="182"/>
      <c r="V337" s="190"/>
      <c r="W337" s="182"/>
      <c r="X337" s="205"/>
      <c r="AA337" s="198"/>
      <c r="AG337" s="206"/>
      <c r="AQ337" s="99"/>
      <c r="AT337" s="70"/>
      <c r="AY337" s="81"/>
      <c r="AZ337" s="96"/>
      <c r="BA337" s="70"/>
      <c r="BB337" s="70"/>
      <c r="BC337" s="72"/>
      <c r="BF337" s="70"/>
      <c r="BL337" s="183"/>
      <c r="BM337" s="184"/>
      <c r="BN337" s="185"/>
      <c r="BO337" s="185"/>
      <c r="BP337" s="185"/>
      <c r="BQ337" s="185"/>
      <c r="BR337" s="184"/>
      <c r="BS337" s="186"/>
      <c r="BT337" s="186"/>
      <c r="BU337" s="186"/>
      <c r="BV337" s="187"/>
      <c r="BW337" s="119"/>
      <c r="CD337" s="326"/>
      <c r="CH337" s="329"/>
    </row>
    <row r="338" spans="6:86" x14ac:dyDescent="0.8">
      <c r="F338" s="189"/>
      <c r="H338" s="176"/>
      <c r="J338" s="177"/>
      <c r="K338" s="94"/>
      <c r="L338" s="179"/>
      <c r="M338" s="180"/>
      <c r="N338" s="192"/>
      <c r="P338" s="192"/>
      <c r="R338" s="81"/>
      <c r="S338" s="70"/>
      <c r="T338" s="181"/>
      <c r="U338" s="182"/>
      <c r="V338" s="190"/>
      <c r="W338" s="182"/>
      <c r="X338" s="191"/>
      <c r="Y338" s="182"/>
      <c r="AL338" s="100"/>
      <c r="AQ338" s="99"/>
      <c r="AT338" s="70"/>
      <c r="AY338" s="81"/>
      <c r="AZ338" s="96"/>
      <c r="BA338" s="70"/>
      <c r="BB338" s="70"/>
      <c r="BC338" s="72"/>
      <c r="BF338" s="70"/>
      <c r="BL338" s="183"/>
      <c r="BM338" s="184"/>
      <c r="BN338" s="185"/>
      <c r="BO338" s="185"/>
      <c r="BP338" s="185"/>
      <c r="BQ338" s="185"/>
      <c r="BR338" s="184"/>
      <c r="BS338" s="186"/>
      <c r="BT338" s="186"/>
      <c r="BU338" s="186"/>
      <c r="BV338" s="187"/>
      <c r="BW338" s="119"/>
      <c r="CD338" s="326"/>
      <c r="CH338" s="329"/>
    </row>
    <row r="339" spans="6:86" x14ac:dyDescent="0.8">
      <c r="F339" s="189"/>
      <c r="H339" s="189"/>
      <c r="J339" s="190"/>
      <c r="K339" s="94"/>
      <c r="N339" s="192"/>
      <c r="P339" s="192"/>
      <c r="R339" s="81"/>
      <c r="S339" s="70"/>
      <c r="T339" s="181"/>
      <c r="U339" s="182"/>
      <c r="V339" s="190"/>
      <c r="W339" s="182"/>
      <c r="AN339" s="102"/>
      <c r="AQ339" s="99"/>
      <c r="AT339" s="70"/>
      <c r="AY339" s="81"/>
      <c r="AZ339" s="96"/>
      <c r="BA339" s="70"/>
      <c r="BB339" s="70"/>
      <c r="BC339" s="72"/>
      <c r="BF339" s="70"/>
      <c r="BL339" s="183"/>
      <c r="BM339" s="184"/>
      <c r="BN339" s="185"/>
      <c r="BO339" s="185"/>
      <c r="BP339" s="185"/>
      <c r="BQ339" s="185"/>
      <c r="BR339" s="184"/>
      <c r="BS339" s="186"/>
      <c r="BT339" s="186"/>
      <c r="BU339" s="186"/>
      <c r="BV339" s="187"/>
      <c r="BW339" s="119"/>
      <c r="CD339" s="326"/>
      <c r="CH339" s="329"/>
    </row>
    <row r="340" spans="6:86" x14ac:dyDescent="0.8">
      <c r="F340" s="176"/>
      <c r="H340" s="189"/>
      <c r="J340" s="190"/>
      <c r="K340" s="94"/>
      <c r="N340" s="192"/>
      <c r="P340" s="192"/>
      <c r="R340" s="81"/>
      <c r="S340" s="70"/>
      <c r="T340" s="181"/>
      <c r="U340" s="182"/>
      <c r="V340" s="190"/>
      <c r="W340" s="182"/>
      <c r="AQ340" s="99"/>
      <c r="AT340" s="70"/>
      <c r="AY340" s="81"/>
      <c r="AZ340" s="96"/>
      <c r="BA340" s="70"/>
      <c r="BB340" s="70"/>
      <c r="BC340" s="72"/>
      <c r="BF340" s="70"/>
      <c r="BL340" s="183"/>
      <c r="BM340" s="184"/>
      <c r="BN340" s="185"/>
      <c r="BO340" s="185"/>
      <c r="BP340" s="185"/>
      <c r="BQ340" s="185"/>
      <c r="BR340" s="184"/>
      <c r="BS340" s="186"/>
      <c r="BT340" s="186"/>
      <c r="BU340" s="186"/>
      <c r="BV340" s="187"/>
      <c r="BW340" s="119"/>
      <c r="CD340" s="326"/>
      <c r="CH340" s="329"/>
    </row>
    <row r="341" spans="6:86" x14ac:dyDescent="0.8">
      <c r="F341" s="189"/>
      <c r="H341" s="189"/>
      <c r="J341" s="204"/>
      <c r="K341" s="94"/>
      <c r="N341" s="151"/>
      <c r="O341" s="82"/>
      <c r="P341" s="192"/>
      <c r="Q341" s="83"/>
      <c r="R341" s="81"/>
      <c r="S341" s="70"/>
      <c r="T341" s="181"/>
      <c r="U341" s="182"/>
      <c r="V341" s="190"/>
      <c r="W341" s="182"/>
      <c r="X341" s="197"/>
      <c r="Y341" s="198"/>
      <c r="AA341" s="198"/>
      <c r="AD341" s="205"/>
      <c r="AF341" s="103"/>
      <c r="AH341" s="103"/>
      <c r="AJ341" s="205"/>
      <c r="AN341" s="102"/>
      <c r="AP341" s="199"/>
      <c r="AQ341" s="99"/>
      <c r="AT341" s="70"/>
      <c r="BB341" s="70"/>
      <c r="BC341" s="72"/>
      <c r="BF341" s="70"/>
      <c r="BL341" s="183"/>
      <c r="BM341" s="184"/>
      <c r="BN341" s="185"/>
      <c r="BO341" s="185"/>
      <c r="BP341" s="185"/>
      <c r="BQ341" s="185"/>
      <c r="BR341" s="184"/>
      <c r="BS341" s="186"/>
      <c r="BT341" s="186"/>
      <c r="BU341" s="186"/>
      <c r="BV341" s="187"/>
      <c r="BW341" s="119"/>
      <c r="CD341" s="326"/>
      <c r="CH341" s="329"/>
    </row>
    <row r="342" spans="6:86" x14ac:dyDescent="0.8">
      <c r="F342" s="176"/>
      <c r="H342" s="176"/>
      <c r="J342" s="177"/>
      <c r="K342" s="94"/>
      <c r="N342" s="178"/>
      <c r="P342" s="192"/>
      <c r="R342" s="81"/>
      <c r="S342" s="70"/>
      <c r="T342" s="181"/>
      <c r="U342" s="182"/>
      <c r="V342" s="190"/>
      <c r="W342" s="182"/>
      <c r="X342" s="81"/>
      <c r="Y342" s="70"/>
      <c r="Z342" s="81"/>
      <c r="AA342" s="70"/>
      <c r="AG342" s="182"/>
      <c r="AM342" s="96"/>
      <c r="AO342" s="70"/>
      <c r="AQ342" s="99"/>
      <c r="AT342" s="70"/>
      <c r="BC342" s="72"/>
      <c r="BF342" s="70"/>
      <c r="BL342" s="183"/>
      <c r="BM342" s="184"/>
      <c r="BN342" s="185"/>
      <c r="BO342" s="185"/>
      <c r="BP342" s="185"/>
      <c r="BQ342" s="185"/>
      <c r="BR342" s="184"/>
      <c r="BS342" s="186"/>
      <c r="BT342" s="186"/>
      <c r="BU342" s="186"/>
      <c r="BV342" s="187"/>
      <c r="BW342" s="107"/>
      <c r="BZ342" s="331"/>
      <c r="CA342" s="331"/>
      <c r="CB342" s="332"/>
      <c r="CC342" s="332"/>
      <c r="CD342" s="332"/>
      <c r="CE342" s="332"/>
      <c r="CF342" s="333"/>
      <c r="CG342" s="333"/>
      <c r="CH342" s="333"/>
    </row>
    <row r="343" spans="6:86" x14ac:dyDescent="0.8">
      <c r="F343" s="176"/>
      <c r="H343" s="176"/>
      <c r="J343" s="177"/>
      <c r="K343" s="94"/>
      <c r="N343" s="178"/>
      <c r="P343" s="192"/>
      <c r="R343" s="81"/>
      <c r="S343" s="70"/>
      <c r="T343" s="181"/>
      <c r="U343" s="182"/>
      <c r="V343" s="190"/>
      <c r="W343" s="182"/>
      <c r="X343" s="81"/>
      <c r="Y343" s="70"/>
      <c r="Z343" s="81"/>
      <c r="AA343" s="70"/>
      <c r="AG343" s="182"/>
      <c r="AM343" s="96"/>
      <c r="AO343" s="70"/>
      <c r="AQ343" s="99"/>
      <c r="AT343" s="70"/>
      <c r="BC343" s="72"/>
      <c r="BF343" s="70"/>
      <c r="BL343" s="183"/>
      <c r="BM343" s="184"/>
      <c r="BN343" s="185"/>
      <c r="BO343" s="185"/>
      <c r="BP343" s="185"/>
      <c r="BQ343" s="185"/>
      <c r="BR343" s="184"/>
      <c r="BS343" s="186"/>
      <c r="BT343" s="186"/>
      <c r="BU343" s="186"/>
      <c r="BV343" s="187"/>
      <c r="BW343" s="107"/>
      <c r="BZ343" s="331"/>
      <c r="CA343" s="331"/>
      <c r="CB343" s="332"/>
      <c r="CC343" s="332"/>
      <c r="CD343" s="332"/>
      <c r="CE343" s="332"/>
      <c r="CF343" s="333"/>
      <c r="CG343" s="333"/>
      <c r="CH343" s="333"/>
    </row>
    <row r="344" spans="6:86" x14ac:dyDescent="0.8">
      <c r="F344" s="189"/>
      <c r="H344" s="189"/>
      <c r="J344" s="177"/>
      <c r="K344" s="94"/>
      <c r="N344" s="178"/>
      <c r="P344" s="192"/>
      <c r="R344" s="81"/>
      <c r="S344" s="70"/>
      <c r="T344" s="181"/>
      <c r="U344" s="182"/>
      <c r="V344" s="190"/>
      <c r="W344" s="182"/>
      <c r="X344" s="81"/>
      <c r="Y344" s="70"/>
      <c r="Z344" s="81"/>
      <c r="AA344" s="70"/>
      <c r="AG344" s="182"/>
      <c r="AM344" s="96"/>
      <c r="AO344" s="70"/>
      <c r="AQ344" s="99"/>
      <c r="AT344" s="70"/>
      <c r="BC344" s="72"/>
      <c r="BF344" s="70"/>
      <c r="BL344" s="183"/>
      <c r="BM344" s="184"/>
      <c r="BN344" s="185"/>
      <c r="BO344" s="185"/>
      <c r="BP344" s="185"/>
      <c r="BQ344" s="185"/>
      <c r="BR344" s="184"/>
      <c r="BS344" s="186"/>
      <c r="BT344" s="186"/>
      <c r="BU344" s="186"/>
      <c r="BV344" s="187"/>
      <c r="BW344" s="107"/>
      <c r="BZ344" s="331"/>
      <c r="CA344" s="331"/>
      <c r="CB344" s="332"/>
      <c r="CC344" s="332"/>
      <c r="CD344" s="332"/>
      <c r="CE344" s="332"/>
      <c r="CF344" s="333"/>
      <c r="CG344" s="333"/>
      <c r="CH344" s="333"/>
    </row>
    <row r="345" spans="6:86" x14ac:dyDescent="0.8">
      <c r="F345" s="176"/>
      <c r="H345" s="189"/>
      <c r="J345" s="177"/>
      <c r="K345" s="94"/>
      <c r="N345" s="192"/>
      <c r="P345" s="192"/>
      <c r="R345" s="81"/>
      <c r="S345" s="70"/>
      <c r="T345" s="181"/>
      <c r="U345" s="182"/>
      <c r="V345" s="190"/>
      <c r="W345" s="182"/>
      <c r="X345" s="81"/>
      <c r="Y345" s="70"/>
      <c r="Z345" s="81"/>
      <c r="AA345" s="70"/>
      <c r="AG345" s="182"/>
      <c r="AM345" s="96"/>
      <c r="AO345" s="70"/>
      <c r="AQ345" s="99"/>
      <c r="AT345" s="70"/>
      <c r="BC345" s="72"/>
      <c r="BF345" s="70"/>
      <c r="BL345" s="183"/>
      <c r="BM345" s="184"/>
      <c r="BN345" s="185"/>
      <c r="BO345" s="185"/>
      <c r="BP345" s="185"/>
      <c r="BQ345" s="185"/>
      <c r="BR345" s="184"/>
      <c r="BS345" s="186"/>
      <c r="BT345" s="186"/>
      <c r="BU345" s="186"/>
      <c r="BV345" s="187"/>
      <c r="BW345" s="107"/>
      <c r="BZ345" s="331"/>
      <c r="CA345" s="331"/>
      <c r="CB345" s="321"/>
      <c r="CC345" s="322"/>
      <c r="CD345" s="332"/>
      <c r="CE345" s="332"/>
      <c r="CF345" s="333"/>
      <c r="CG345" s="333"/>
      <c r="CH345" s="333"/>
    </row>
    <row r="346" spans="6:86" x14ac:dyDescent="0.8">
      <c r="F346" s="176"/>
      <c r="H346" s="176"/>
      <c r="J346" s="177"/>
      <c r="K346" s="94"/>
      <c r="N346" s="178"/>
      <c r="P346" s="192"/>
      <c r="R346" s="81"/>
      <c r="S346" s="70"/>
      <c r="T346" s="181"/>
      <c r="U346" s="182"/>
      <c r="V346" s="190"/>
      <c r="W346" s="182"/>
      <c r="X346" s="81"/>
      <c r="Y346" s="70"/>
      <c r="Z346" s="81"/>
      <c r="AA346" s="70"/>
      <c r="AF346" s="177"/>
      <c r="AG346" s="182"/>
      <c r="AL346" s="101"/>
      <c r="AN346" s="102"/>
      <c r="AQ346" s="99"/>
      <c r="AT346" s="70"/>
      <c r="BC346" s="72"/>
      <c r="BF346" s="70"/>
      <c r="BL346" s="183"/>
      <c r="BM346" s="184"/>
      <c r="BN346" s="185"/>
      <c r="BO346" s="185"/>
      <c r="BP346" s="185"/>
      <c r="BQ346" s="185"/>
      <c r="BR346" s="184"/>
      <c r="BS346" s="186"/>
      <c r="BT346" s="186"/>
      <c r="BU346" s="186"/>
      <c r="BV346" s="187"/>
      <c r="BW346" s="334"/>
      <c r="BX346" s="335"/>
      <c r="BY346" s="336"/>
      <c r="BZ346" s="337"/>
      <c r="CA346" s="337"/>
      <c r="CB346" s="335"/>
      <c r="CC346" s="336"/>
      <c r="CD346" s="308"/>
      <c r="CE346" s="308"/>
      <c r="CF346" s="338"/>
      <c r="CG346" s="338"/>
      <c r="CH346" s="338"/>
    </row>
    <row r="347" spans="6:86" x14ac:dyDescent="0.8">
      <c r="F347" s="189"/>
      <c r="H347" s="176"/>
      <c r="J347" s="177"/>
      <c r="K347" s="94"/>
      <c r="N347" s="178"/>
      <c r="P347" s="192"/>
      <c r="R347" s="81"/>
      <c r="S347" s="70"/>
      <c r="T347" s="181"/>
      <c r="U347" s="182"/>
      <c r="V347" s="190"/>
      <c r="W347" s="182"/>
      <c r="X347" s="81"/>
      <c r="Y347" s="70"/>
      <c r="Z347" s="81"/>
      <c r="AA347" s="70"/>
      <c r="AF347" s="177"/>
      <c r="AG347" s="182"/>
      <c r="AM347" s="96"/>
      <c r="AO347" s="70"/>
      <c r="AQ347" s="99"/>
      <c r="AT347" s="70"/>
      <c r="BC347" s="72"/>
      <c r="BF347" s="70"/>
      <c r="BL347" s="183"/>
      <c r="BM347" s="184"/>
      <c r="BN347" s="185"/>
      <c r="BO347" s="185"/>
      <c r="BP347" s="185"/>
      <c r="BQ347" s="185"/>
      <c r="BR347" s="184"/>
      <c r="BS347" s="186"/>
      <c r="BT347" s="186"/>
      <c r="BU347" s="186"/>
      <c r="BV347" s="187"/>
      <c r="BW347" s="143"/>
      <c r="BX347" s="339"/>
      <c r="BY347" s="340"/>
      <c r="BZ347" s="331"/>
      <c r="CA347" s="331"/>
      <c r="CB347" s="339"/>
      <c r="CC347" s="340"/>
      <c r="CD347" s="341"/>
      <c r="CE347" s="341"/>
      <c r="CF347" s="333"/>
      <c r="CG347" s="333"/>
      <c r="CH347" s="333"/>
    </row>
    <row r="348" spans="6:86" x14ac:dyDescent="0.8">
      <c r="F348" s="189"/>
      <c r="H348" s="176"/>
      <c r="J348" s="177"/>
      <c r="K348" s="94"/>
      <c r="L348" s="179"/>
      <c r="M348" s="180"/>
      <c r="N348" s="178"/>
      <c r="P348" s="192"/>
      <c r="R348" s="81"/>
      <c r="S348" s="70"/>
      <c r="T348" s="181"/>
      <c r="U348" s="182"/>
      <c r="V348" s="190"/>
      <c r="W348" s="182"/>
      <c r="X348" s="191"/>
      <c r="Y348" s="182"/>
      <c r="AF348" s="177"/>
      <c r="AG348" s="182"/>
      <c r="AL348" s="100"/>
      <c r="AQ348" s="99"/>
      <c r="AT348" s="70"/>
      <c r="AY348" s="81"/>
      <c r="AZ348" s="96"/>
      <c r="BA348" s="70"/>
      <c r="BB348" s="70"/>
      <c r="BC348" s="72"/>
      <c r="BF348" s="70"/>
      <c r="BL348" s="183"/>
      <c r="BM348" s="184"/>
      <c r="BN348" s="185"/>
      <c r="BO348" s="185"/>
      <c r="BP348" s="185"/>
      <c r="BQ348" s="185"/>
      <c r="BR348" s="184"/>
      <c r="BS348" s="186"/>
      <c r="BT348" s="186"/>
      <c r="BU348" s="186"/>
      <c r="BV348" s="187"/>
      <c r="BW348" s="143"/>
      <c r="BX348" s="339"/>
      <c r="BY348" s="340"/>
      <c r="BZ348" s="331"/>
      <c r="CA348" s="331"/>
      <c r="CB348" s="339"/>
      <c r="CC348" s="340"/>
      <c r="CD348" s="341"/>
      <c r="CE348" s="341"/>
      <c r="CF348" s="333"/>
      <c r="CG348" s="333"/>
      <c r="CH348" s="333"/>
    </row>
    <row r="349" spans="6:86" x14ac:dyDescent="0.8">
      <c r="F349" s="189"/>
      <c r="H349" s="189"/>
      <c r="J349" s="190"/>
      <c r="K349" s="94"/>
      <c r="L349" s="179"/>
      <c r="M349" s="180"/>
      <c r="N349" s="192"/>
      <c r="P349" s="192"/>
      <c r="R349" s="81"/>
      <c r="S349" s="70"/>
      <c r="T349" s="181"/>
      <c r="U349" s="182"/>
      <c r="V349" s="190"/>
      <c r="W349" s="182"/>
      <c r="X349" s="191"/>
      <c r="Y349" s="182"/>
      <c r="AL349" s="100"/>
      <c r="AQ349" s="99"/>
      <c r="AT349" s="70"/>
      <c r="AY349" s="81"/>
      <c r="AZ349" s="96"/>
      <c r="BA349" s="70"/>
      <c r="BB349" s="70"/>
      <c r="BC349" s="72"/>
      <c r="BF349" s="70"/>
      <c r="BL349" s="183"/>
      <c r="BM349" s="184"/>
      <c r="BN349" s="185"/>
      <c r="BO349" s="185"/>
      <c r="BP349" s="185"/>
      <c r="BQ349" s="185"/>
      <c r="BR349" s="184"/>
      <c r="BS349" s="186"/>
      <c r="BT349" s="186"/>
      <c r="BU349" s="186"/>
      <c r="BV349" s="187"/>
      <c r="BW349" s="143"/>
      <c r="BX349" s="339"/>
      <c r="BY349" s="340"/>
      <c r="BZ349" s="331"/>
      <c r="CA349" s="331"/>
      <c r="CB349" s="339"/>
      <c r="CC349" s="340"/>
      <c r="CD349" s="341"/>
      <c r="CE349" s="341"/>
      <c r="CF349" s="333"/>
      <c r="CG349" s="333"/>
      <c r="CH349" s="333"/>
    </row>
    <row r="350" spans="6:86" x14ac:dyDescent="0.8">
      <c r="F350" s="189"/>
      <c r="H350" s="176"/>
      <c r="J350" s="177"/>
      <c r="K350" s="94"/>
      <c r="N350" s="178"/>
      <c r="P350" s="192"/>
      <c r="R350" s="81"/>
      <c r="S350" s="70"/>
      <c r="T350" s="181"/>
      <c r="U350" s="182"/>
      <c r="V350" s="190"/>
      <c r="W350" s="182"/>
      <c r="X350" s="81"/>
      <c r="Y350" s="70"/>
      <c r="Z350" s="81"/>
      <c r="AA350" s="70"/>
      <c r="AD350" s="215"/>
      <c r="AM350" s="96"/>
      <c r="AO350" s="70"/>
      <c r="AQ350" s="99"/>
      <c r="AT350" s="70"/>
      <c r="BC350" s="72"/>
      <c r="BF350" s="70"/>
      <c r="BL350" s="183"/>
      <c r="BM350" s="184"/>
      <c r="BN350" s="185"/>
      <c r="BO350" s="185"/>
      <c r="BP350" s="185"/>
      <c r="BQ350" s="185"/>
      <c r="BR350" s="184"/>
      <c r="BS350" s="186"/>
      <c r="BT350" s="186"/>
      <c r="BU350" s="186"/>
      <c r="BV350" s="187"/>
      <c r="BW350" s="143"/>
      <c r="BX350" s="339"/>
      <c r="BY350" s="340"/>
      <c r="BZ350" s="331"/>
      <c r="CA350" s="331"/>
      <c r="CB350" s="339"/>
      <c r="CC350" s="340"/>
      <c r="CD350" s="341"/>
      <c r="CE350" s="341"/>
      <c r="CF350" s="333"/>
      <c r="CG350" s="333"/>
      <c r="CH350" s="333"/>
    </row>
    <row r="351" spans="6:86" x14ac:dyDescent="0.8">
      <c r="F351" s="176"/>
      <c r="H351" s="176"/>
      <c r="J351" s="177"/>
      <c r="K351" s="94"/>
      <c r="L351" s="179"/>
      <c r="M351" s="180"/>
      <c r="N351" s="178"/>
      <c r="P351" s="192"/>
      <c r="R351" s="81"/>
      <c r="S351" s="70"/>
      <c r="T351" s="181"/>
      <c r="U351" s="182"/>
      <c r="V351" s="190"/>
      <c r="W351" s="182"/>
      <c r="X351" s="191"/>
      <c r="Y351" s="182"/>
      <c r="AF351" s="177"/>
      <c r="AG351" s="182"/>
      <c r="AL351" s="101"/>
      <c r="AN351" s="102"/>
      <c r="AQ351" s="99"/>
      <c r="AT351" s="70"/>
      <c r="AY351" s="81"/>
      <c r="AZ351" s="96"/>
      <c r="BA351" s="70"/>
      <c r="BB351" s="70"/>
      <c r="BC351" s="72"/>
      <c r="BF351" s="70"/>
      <c r="BL351" s="183"/>
      <c r="BM351" s="184"/>
      <c r="BN351" s="185"/>
      <c r="BO351" s="185"/>
      <c r="BP351" s="185"/>
      <c r="BQ351" s="185"/>
      <c r="BR351" s="184"/>
      <c r="BS351" s="186"/>
      <c r="BT351" s="186"/>
      <c r="BU351" s="186"/>
      <c r="BV351" s="187"/>
      <c r="BW351" s="143"/>
      <c r="BX351" s="339"/>
      <c r="BY351" s="340"/>
      <c r="BZ351" s="331"/>
      <c r="CA351" s="331"/>
      <c r="CB351" s="339"/>
      <c r="CC351" s="340"/>
      <c r="CD351" s="341"/>
      <c r="CE351" s="341"/>
      <c r="CF351" s="333"/>
      <c r="CG351" s="333"/>
      <c r="CH351" s="333"/>
    </row>
    <row r="352" spans="6:86" x14ac:dyDescent="0.8">
      <c r="F352" s="176"/>
      <c r="H352" s="176"/>
      <c r="J352" s="177"/>
      <c r="L352" s="179"/>
      <c r="M352" s="180"/>
      <c r="N352" s="178"/>
      <c r="P352" s="151"/>
      <c r="R352" s="81"/>
      <c r="S352" s="212"/>
      <c r="T352" s="181"/>
      <c r="U352" s="201"/>
      <c r="V352" s="190"/>
      <c r="W352" s="201"/>
      <c r="X352" s="191"/>
      <c r="Y352" s="182"/>
      <c r="AF352" s="177"/>
      <c r="AG352" s="182"/>
      <c r="AL352" s="101"/>
      <c r="AN352" s="102"/>
      <c r="AQ352" s="99"/>
      <c r="AT352" s="70"/>
      <c r="AY352" s="81"/>
      <c r="AZ352" s="96"/>
      <c r="BA352" s="70"/>
      <c r="BB352" s="70"/>
      <c r="BC352" s="72"/>
      <c r="BF352" s="70"/>
      <c r="BL352" s="183"/>
      <c r="BM352" s="208"/>
      <c r="BN352" s="209"/>
      <c r="BO352" s="209"/>
      <c r="BP352" s="209"/>
      <c r="BQ352" s="209"/>
      <c r="BR352" s="208"/>
      <c r="BS352" s="210"/>
      <c r="BT352" s="210"/>
      <c r="BU352" s="210"/>
      <c r="BV352" s="211"/>
      <c r="BW352" s="143"/>
      <c r="BX352" s="339"/>
      <c r="BY352" s="340"/>
      <c r="BZ352" s="331"/>
      <c r="CA352" s="331"/>
      <c r="CB352" s="339"/>
      <c r="CC352" s="340"/>
      <c r="CD352" s="341"/>
      <c r="CE352" s="341"/>
      <c r="CF352" s="333"/>
      <c r="CG352" s="333"/>
      <c r="CH352" s="333"/>
    </row>
    <row r="353" spans="1:86" x14ac:dyDescent="0.8">
      <c r="B353" s="70"/>
      <c r="C353" s="94"/>
      <c r="E353" s="123"/>
      <c r="F353" s="151"/>
      <c r="G353" s="123"/>
      <c r="H353" s="151"/>
      <c r="I353" s="123"/>
      <c r="J353" s="204"/>
      <c r="N353" s="82"/>
      <c r="O353" s="82"/>
      <c r="Q353" s="83"/>
      <c r="S353" s="218"/>
      <c r="T353" s="204"/>
      <c r="U353" s="201"/>
      <c r="V353" s="204"/>
      <c r="W353" s="182"/>
      <c r="AD353" s="103"/>
      <c r="AF353" s="103"/>
      <c r="AH353" s="103"/>
      <c r="AJ353" s="103"/>
      <c r="AL353" s="103"/>
      <c r="AN353" s="103"/>
      <c r="AP353" s="199"/>
      <c r="AQ353" s="99"/>
      <c r="AT353" s="70"/>
      <c r="AY353" s="81"/>
      <c r="AZ353" s="96"/>
      <c r="BA353" s="70"/>
      <c r="BB353" s="70"/>
      <c r="BC353" s="72"/>
      <c r="BF353" s="70"/>
      <c r="BL353" s="183"/>
      <c r="BM353" s="208"/>
      <c r="BN353" s="209"/>
      <c r="BO353" s="209"/>
      <c r="BP353" s="209"/>
      <c r="BQ353" s="209"/>
      <c r="BR353" s="208"/>
      <c r="BS353" s="210"/>
      <c r="BT353" s="210"/>
      <c r="BU353" s="210"/>
      <c r="BV353" s="211"/>
      <c r="BW353" s="143"/>
      <c r="BX353" s="339"/>
      <c r="BY353" s="340"/>
      <c r="BZ353" s="331"/>
      <c r="CA353" s="331"/>
      <c r="CB353" s="339"/>
      <c r="CC353" s="340"/>
      <c r="CD353" s="341"/>
      <c r="CE353" s="341"/>
      <c r="CF353" s="333"/>
      <c r="CG353" s="333"/>
      <c r="CH353" s="333"/>
    </row>
    <row r="354" spans="1:86" x14ac:dyDescent="0.8">
      <c r="B354" s="70"/>
      <c r="C354" s="94"/>
      <c r="E354" s="123"/>
      <c r="F354" s="151"/>
      <c r="G354" s="123"/>
      <c r="H354" s="151"/>
      <c r="I354" s="123"/>
      <c r="J354" s="204"/>
      <c r="N354" s="82"/>
      <c r="O354" s="82"/>
      <c r="Q354" s="83"/>
      <c r="S354" s="218"/>
      <c r="T354" s="204"/>
      <c r="U354" s="182"/>
      <c r="V354" s="204"/>
      <c r="W354" s="182"/>
      <c r="AD354" s="103"/>
      <c r="AF354" s="103"/>
      <c r="AH354" s="103"/>
      <c r="AJ354" s="103"/>
      <c r="AL354" s="103"/>
      <c r="AN354" s="103"/>
      <c r="AP354" s="199"/>
      <c r="AQ354" s="99"/>
      <c r="AT354" s="70"/>
      <c r="AY354" s="81"/>
      <c r="AZ354" s="96"/>
      <c r="BA354" s="70"/>
      <c r="BB354" s="70"/>
      <c r="BC354" s="72"/>
      <c r="BF354" s="70"/>
      <c r="BL354" s="183"/>
      <c r="BM354" s="208"/>
      <c r="BN354" s="209"/>
      <c r="BO354" s="209"/>
      <c r="BP354" s="209"/>
      <c r="BQ354" s="209"/>
      <c r="BR354" s="208"/>
      <c r="BS354" s="210"/>
      <c r="BT354" s="210"/>
      <c r="BU354" s="210"/>
      <c r="BV354" s="211"/>
      <c r="BW354" s="143"/>
      <c r="BX354" s="339"/>
      <c r="BY354" s="340"/>
      <c r="BZ354" s="331"/>
      <c r="CA354" s="331"/>
      <c r="CB354" s="339"/>
      <c r="CC354" s="340"/>
      <c r="CD354" s="341"/>
      <c r="CE354" s="341"/>
      <c r="CF354" s="333"/>
      <c r="CG354" s="333"/>
      <c r="CH354" s="333"/>
    </row>
    <row r="355" spans="1:86" x14ac:dyDescent="0.8">
      <c r="B355" s="70"/>
      <c r="C355" s="94"/>
      <c r="E355" s="123"/>
      <c r="F355" s="151"/>
      <c r="G355" s="123"/>
      <c r="H355" s="151"/>
      <c r="I355" s="123"/>
      <c r="J355" s="204"/>
      <c r="N355" s="82"/>
      <c r="O355" s="82"/>
      <c r="Q355" s="83"/>
      <c r="S355" s="218"/>
      <c r="T355" s="204"/>
      <c r="U355" s="182"/>
      <c r="V355" s="204"/>
      <c r="W355" s="182"/>
      <c r="AD355" s="103"/>
      <c r="AF355" s="103"/>
      <c r="AH355" s="103"/>
      <c r="AJ355" s="103"/>
      <c r="AL355" s="103"/>
      <c r="AN355" s="103"/>
      <c r="AP355" s="199"/>
      <c r="AQ355" s="99"/>
      <c r="AT355" s="70"/>
      <c r="AY355" s="81"/>
      <c r="AZ355" s="96"/>
      <c r="BA355" s="70"/>
      <c r="BB355" s="70"/>
      <c r="BC355" s="72"/>
      <c r="BF355" s="70"/>
      <c r="BL355" s="183"/>
      <c r="BM355" s="208"/>
      <c r="BN355" s="209"/>
      <c r="BO355" s="209"/>
      <c r="BP355" s="209"/>
      <c r="BQ355" s="209"/>
      <c r="BR355" s="208"/>
      <c r="BS355" s="210"/>
      <c r="BT355" s="210"/>
      <c r="BU355" s="210"/>
      <c r="BV355" s="211"/>
      <c r="BW355" s="143"/>
      <c r="BX355" s="339"/>
      <c r="BY355" s="340"/>
      <c r="BZ355" s="331"/>
      <c r="CA355" s="331"/>
      <c r="CB355" s="339"/>
      <c r="CC355" s="340"/>
      <c r="CD355" s="341"/>
      <c r="CE355" s="341"/>
      <c r="CF355" s="333"/>
      <c r="CG355" s="333"/>
      <c r="CH355" s="333"/>
    </row>
    <row r="356" spans="1:86" x14ac:dyDescent="0.8">
      <c r="B356" s="70"/>
      <c r="C356" s="94"/>
      <c r="F356" s="102"/>
      <c r="G356" s="123"/>
      <c r="H356" s="219"/>
      <c r="I356" s="115"/>
      <c r="J356" s="219"/>
      <c r="K356" s="115"/>
      <c r="L356" s="220"/>
      <c r="M356" s="221"/>
      <c r="N356" s="116"/>
      <c r="O356" s="116"/>
      <c r="P356" s="116"/>
      <c r="Q356" s="115"/>
      <c r="R356" s="116"/>
      <c r="S356" s="116"/>
      <c r="T356" s="219"/>
      <c r="U356" s="115"/>
      <c r="V356" s="219"/>
      <c r="W356" s="115"/>
      <c r="X356" s="113"/>
      <c r="Y356" s="114"/>
      <c r="AL356" s="101"/>
      <c r="AN356" s="102"/>
      <c r="AQ356" s="99"/>
      <c r="AT356" s="70"/>
      <c r="BB356" s="70"/>
      <c r="BC356" s="72"/>
      <c r="BF356" s="70"/>
      <c r="BL356" s="183"/>
      <c r="BM356" s="81"/>
      <c r="BN356" s="96"/>
      <c r="BO356" s="96"/>
      <c r="BP356" s="96"/>
      <c r="BQ356" s="96"/>
      <c r="BR356" s="81"/>
      <c r="BS356" s="96"/>
      <c r="BT356" s="96"/>
      <c r="BU356" s="96"/>
      <c r="BV356" s="70"/>
      <c r="BW356" s="143"/>
      <c r="BX356" s="339"/>
      <c r="BY356" s="340"/>
      <c r="BZ356" s="331"/>
      <c r="CA356" s="331"/>
      <c r="CB356" s="339"/>
      <c r="CC356" s="340"/>
      <c r="CD356" s="341"/>
      <c r="CE356" s="341"/>
      <c r="CF356" s="333"/>
      <c r="CG356" s="333"/>
      <c r="CH356" s="333"/>
    </row>
    <row r="357" spans="1:86" x14ac:dyDescent="0.8">
      <c r="B357" s="70"/>
      <c r="C357" s="94"/>
      <c r="F357" s="102"/>
      <c r="G357" s="123"/>
      <c r="H357" s="219"/>
      <c r="I357" s="115"/>
      <c r="J357" s="113"/>
      <c r="K357" s="115"/>
      <c r="L357" s="113"/>
      <c r="M357" s="114"/>
      <c r="N357" s="222"/>
      <c r="O357" s="222"/>
      <c r="P357" s="222"/>
      <c r="Q357" s="114"/>
      <c r="R357" s="222"/>
      <c r="S357" s="222"/>
      <c r="T357" s="219"/>
      <c r="U357" s="115"/>
      <c r="V357" s="113"/>
      <c r="W357" s="115"/>
      <c r="X357" s="113"/>
      <c r="Y357" s="114"/>
      <c r="AD357" s="103"/>
      <c r="AF357" s="103"/>
      <c r="AH357" s="103"/>
      <c r="AJ357" s="103"/>
      <c r="AL357" s="101"/>
      <c r="AN357" s="102"/>
      <c r="AP357" s="199"/>
      <c r="AQ357" s="99"/>
      <c r="AT357" s="70"/>
      <c r="AY357" s="81"/>
      <c r="AZ357" s="96"/>
      <c r="BA357" s="70"/>
      <c r="BB357" s="70"/>
      <c r="BC357" s="72"/>
      <c r="BF357" s="70"/>
      <c r="BL357" s="183"/>
      <c r="BM357" s="81"/>
      <c r="BN357" s="96"/>
      <c r="BO357" s="96"/>
      <c r="BP357" s="96"/>
      <c r="BQ357" s="96"/>
      <c r="BR357" s="81"/>
      <c r="BS357" s="96"/>
      <c r="BT357" s="96"/>
      <c r="BU357" s="96"/>
      <c r="BV357" s="70"/>
      <c r="BW357" s="143"/>
      <c r="BX357" s="339"/>
      <c r="BY357" s="340"/>
      <c r="BZ357" s="331"/>
      <c r="CA357" s="331"/>
      <c r="CB357" s="339"/>
      <c r="CC357" s="340"/>
      <c r="CD357" s="341"/>
      <c r="CE357" s="341"/>
      <c r="CF357" s="333"/>
      <c r="CG357" s="333"/>
      <c r="CH357" s="333"/>
    </row>
    <row r="358" spans="1:86" x14ac:dyDescent="0.8">
      <c r="B358" s="70"/>
      <c r="C358" s="94"/>
      <c r="F358" s="102"/>
      <c r="G358" s="123"/>
      <c r="H358" s="219"/>
      <c r="I358" s="115"/>
      <c r="J358" s="219"/>
      <c r="K358" s="115"/>
      <c r="L358" s="220"/>
      <c r="M358" s="221"/>
      <c r="N358" s="116"/>
      <c r="O358" s="116"/>
      <c r="P358" s="116"/>
      <c r="Q358" s="115"/>
      <c r="R358" s="222"/>
      <c r="S358" s="222"/>
      <c r="T358" s="219"/>
      <c r="U358" s="115"/>
      <c r="V358" s="219"/>
      <c r="W358" s="115"/>
      <c r="X358" s="113"/>
      <c r="Y358" s="114"/>
      <c r="AA358" s="70"/>
      <c r="AQ358" s="99"/>
      <c r="AT358" s="70"/>
      <c r="AY358" s="81"/>
      <c r="AZ358" s="96"/>
      <c r="BA358" s="70"/>
      <c r="BB358" s="70"/>
      <c r="BC358" s="72"/>
      <c r="BF358" s="70"/>
      <c r="BL358" s="183"/>
      <c r="BM358" s="81"/>
      <c r="BN358" s="96"/>
      <c r="BO358" s="96"/>
      <c r="BP358" s="96"/>
      <c r="BQ358" s="96"/>
      <c r="BR358" s="81"/>
      <c r="BS358" s="96"/>
      <c r="BT358" s="96"/>
      <c r="BU358" s="96"/>
      <c r="BV358" s="70"/>
      <c r="BW358" s="143"/>
      <c r="BX358" s="339"/>
      <c r="BY358" s="340"/>
      <c r="BZ358" s="331"/>
      <c r="CA358" s="331"/>
      <c r="CB358" s="339"/>
      <c r="CC358" s="340"/>
      <c r="CD358" s="341"/>
      <c r="CE358" s="341"/>
      <c r="CF358" s="333"/>
      <c r="CG358" s="333"/>
      <c r="CH358" s="333"/>
    </row>
    <row r="359" spans="1:86" x14ac:dyDescent="0.8">
      <c r="B359" s="70"/>
      <c r="C359" s="94"/>
      <c r="F359" s="102"/>
      <c r="G359" s="123"/>
      <c r="H359" s="219"/>
      <c r="I359" s="115"/>
      <c r="J359" s="219"/>
      <c r="K359" s="115"/>
      <c r="L359" s="113"/>
      <c r="M359" s="114"/>
      <c r="N359" s="116"/>
      <c r="O359" s="116"/>
      <c r="P359" s="116"/>
      <c r="Q359" s="115"/>
      <c r="R359" s="222"/>
      <c r="S359" s="222"/>
      <c r="T359" s="219"/>
      <c r="U359" s="115"/>
      <c r="V359" s="219"/>
      <c r="W359" s="115"/>
      <c r="X359" s="219"/>
      <c r="Y359" s="115"/>
      <c r="Z359" s="81"/>
      <c r="AA359" s="70"/>
      <c r="AL359" s="101"/>
      <c r="AN359" s="102"/>
      <c r="AO359" s="70"/>
      <c r="AQ359" s="99"/>
      <c r="AT359" s="70"/>
      <c r="BC359" s="72"/>
      <c r="BF359" s="70"/>
      <c r="BL359" s="183"/>
      <c r="BM359" s="81"/>
      <c r="BN359" s="96"/>
      <c r="BO359" s="96"/>
      <c r="BP359" s="96"/>
      <c r="BQ359" s="96"/>
      <c r="BR359" s="81"/>
      <c r="BS359" s="96"/>
      <c r="BT359" s="96"/>
      <c r="BU359" s="96"/>
      <c r="BV359" s="70"/>
      <c r="BW359" s="143"/>
      <c r="BX359" s="339"/>
      <c r="BY359" s="340"/>
      <c r="BZ359" s="331"/>
      <c r="CA359" s="331"/>
      <c r="CB359" s="339"/>
      <c r="CC359" s="340"/>
      <c r="CD359" s="341"/>
      <c r="CE359" s="341"/>
      <c r="CF359" s="333"/>
      <c r="CG359" s="333"/>
      <c r="CH359" s="333"/>
    </row>
    <row r="360" spans="1:86" x14ac:dyDescent="0.8">
      <c r="A360" s="96"/>
      <c r="C360" s="94"/>
      <c r="F360" s="102"/>
      <c r="G360" s="123"/>
      <c r="H360" s="176"/>
      <c r="I360" s="123"/>
      <c r="R360" s="82"/>
      <c r="S360" s="82"/>
      <c r="AQ360" s="99"/>
      <c r="AT360" s="70"/>
      <c r="AY360" s="81"/>
      <c r="AZ360" s="96"/>
      <c r="BA360" s="70"/>
      <c r="BB360" s="70"/>
      <c r="BC360" s="72"/>
      <c r="BF360" s="70"/>
      <c r="BL360" s="183"/>
      <c r="BM360" s="81"/>
      <c r="BN360" s="96"/>
      <c r="BO360" s="96"/>
      <c r="BP360" s="96"/>
      <c r="BQ360" s="96"/>
      <c r="BR360" s="81"/>
      <c r="BS360" s="96"/>
      <c r="BT360" s="96"/>
      <c r="BU360" s="96"/>
      <c r="BV360" s="70"/>
      <c r="BW360" s="143"/>
      <c r="BX360" s="339"/>
      <c r="BY360" s="340"/>
      <c r="BZ360" s="331"/>
      <c r="CA360" s="331"/>
      <c r="CB360" s="339"/>
      <c r="CC360" s="340"/>
      <c r="CD360" s="341"/>
      <c r="CE360" s="341"/>
      <c r="CF360" s="333"/>
      <c r="CG360" s="333"/>
      <c r="CH360" s="333"/>
    </row>
    <row r="361" spans="1:86" x14ac:dyDescent="0.8">
      <c r="A361" s="96"/>
      <c r="C361" s="94"/>
      <c r="F361" s="102"/>
      <c r="G361" s="123"/>
      <c r="H361" s="176"/>
      <c r="I361" s="123"/>
      <c r="R361" s="82"/>
      <c r="S361" s="82"/>
      <c r="AQ361" s="99"/>
      <c r="AT361" s="70"/>
      <c r="AY361" s="81"/>
      <c r="AZ361" s="96"/>
      <c r="BA361" s="70"/>
      <c r="BB361" s="70"/>
      <c r="BC361" s="72"/>
      <c r="BF361" s="70"/>
      <c r="BL361" s="183"/>
      <c r="BM361" s="81"/>
      <c r="BN361" s="96"/>
      <c r="BO361" s="96"/>
      <c r="BP361" s="96"/>
      <c r="BQ361" s="96"/>
      <c r="BR361" s="81"/>
      <c r="BS361" s="96"/>
      <c r="BT361" s="96"/>
      <c r="BU361" s="96"/>
      <c r="BV361" s="70"/>
      <c r="BW361" s="143"/>
      <c r="BX361" s="339"/>
      <c r="BY361" s="340"/>
      <c r="BZ361" s="331"/>
      <c r="CA361" s="331"/>
      <c r="CB361" s="339"/>
      <c r="CC361" s="340"/>
      <c r="CD361" s="341"/>
      <c r="CE361" s="341"/>
      <c r="CF361" s="333"/>
      <c r="CG361" s="333"/>
      <c r="CH361" s="333"/>
    </row>
    <row r="362" spans="1:86" x14ac:dyDescent="0.8">
      <c r="A362" s="223"/>
      <c r="B362" s="224"/>
      <c r="C362" s="342"/>
      <c r="D362" s="225"/>
      <c r="E362" s="225"/>
      <c r="F362" s="225"/>
      <c r="G362" s="226"/>
      <c r="H362" s="227"/>
      <c r="I362" s="228"/>
      <c r="J362" s="228"/>
      <c r="K362" s="228"/>
      <c r="L362" s="228"/>
      <c r="M362" s="228"/>
      <c r="N362" s="228"/>
      <c r="O362" s="228"/>
      <c r="P362" s="228"/>
      <c r="Q362" s="228"/>
      <c r="R362" s="228"/>
      <c r="S362" s="228"/>
      <c r="T362" s="228"/>
      <c r="U362" s="228"/>
      <c r="V362" s="228"/>
      <c r="W362" s="228"/>
      <c r="X362" s="228"/>
      <c r="Y362" s="228"/>
      <c r="Z362" s="228"/>
      <c r="AA362" s="228"/>
      <c r="AB362" s="228"/>
      <c r="AC362" s="228"/>
      <c r="AD362" s="228"/>
      <c r="AE362" s="228"/>
      <c r="AF362" s="228"/>
      <c r="AG362" s="228"/>
      <c r="AH362" s="228"/>
      <c r="AI362" s="228"/>
      <c r="AJ362" s="228"/>
      <c r="AK362" s="228"/>
      <c r="AL362" s="228"/>
      <c r="AM362" s="229"/>
      <c r="AN362" s="230"/>
      <c r="AO362" s="231"/>
      <c r="AP362" s="224"/>
      <c r="AQ362" s="343"/>
      <c r="AR362" s="230"/>
      <c r="AS362" s="223"/>
      <c r="AT362" s="232"/>
      <c r="AU362" s="230"/>
      <c r="AV362" s="223"/>
      <c r="AW362" s="232"/>
      <c r="AX362" s="223"/>
      <c r="AY362" s="230"/>
      <c r="AZ362" s="223"/>
      <c r="BA362" s="232"/>
      <c r="BB362" s="232"/>
      <c r="BC362" s="344"/>
      <c r="BD362" s="230"/>
      <c r="BE362" s="223"/>
      <c r="BF362" s="232"/>
      <c r="BG362" s="230"/>
      <c r="BH362" s="223"/>
      <c r="BI362" s="232"/>
      <c r="BJ362" s="233"/>
      <c r="BK362" s="234"/>
      <c r="BL362" s="235"/>
      <c r="BM362" s="230"/>
      <c r="BN362" s="223"/>
      <c r="BO362" s="223"/>
      <c r="BP362" s="223"/>
      <c r="BQ362" s="223"/>
      <c r="BR362" s="230"/>
      <c r="BS362" s="223"/>
      <c r="BT362" s="223"/>
      <c r="BU362" s="223"/>
      <c r="BV362" s="232"/>
      <c r="BW362" s="143"/>
      <c r="BX362" s="339"/>
      <c r="BY362" s="340"/>
      <c r="BZ362" s="331"/>
      <c r="CA362" s="331"/>
      <c r="CB362" s="339"/>
      <c r="CC362" s="340"/>
      <c r="CD362" s="341"/>
      <c r="CE362" s="341"/>
      <c r="CF362" s="333"/>
      <c r="CG362" s="333"/>
      <c r="CH362" s="333"/>
    </row>
    <row r="363" spans="1:86" x14ac:dyDescent="0.8">
      <c r="B363" s="70"/>
      <c r="C363" s="94"/>
      <c r="F363" s="102"/>
      <c r="G363" s="123"/>
      <c r="H363" s="219"/>
      <c r="I363" s="115"/>
      <c r="J363" s="219"/>
      <c r="K363" s="115"/>
      <c r="L363" s="113"/>
      <c r="M363" s="114"/>
      <c r="N363" s="116"/>
      <c r="O363" s="116"/>
      <c r="P363" s="116"/>
      <c r="Q363" s="115"/>
      <c r="R363" s="222"/>
      <c r="S363" s="222"/>
      <c r="T363" s="219"/>
      <c r="U363" s="115"/>
      <c r="V363" s="219"/>
      <c r="W363" s="115"/>
      <c r="X363" s="219"/>
      <c r="Y363" s="115"/>
      <c r="Z363" s="81"/>
      <c r="AA363" s="70"/>
      <c r="AM363" s="96"/>
      <c r="AO363" s="70"/>
      <c r="AQ363" s="99"/>
      <c r="AT363" s="70"/>
      <c r="BC363" s="72"/>
      <c r="BF363" s="70"/>
      <c r="BL363" s="183"/>
      <c r="BM363" s="81"/>
      <c r="BN363" s="96"/>
      <c r="BO363" s="96"/>
      <c r="BP363" s="96"/>
      <c r="BQ363" s="96"/>
      <c r="BR363" s="81"/>
      <c r="BS363" s="96"/>
      <c r="BT363" s="96"/>
      <c r="BU363" s="96"/>
      <c r="BV363" s="70"/>
      <c r="BW363" s="143"/>
      <c r="BX363" s="339"/>
      <c r="BY363" s="340"/>
      <c r="BZ363" s="331"/>
      <c r="CA363" s="331"/>
      <c r="CB363" s="339"/>
      <c r="CC363" s="340"/>
      <c r="CD363" s="341"/>
      <c r="CE363" s="341"/>
      <c r="CF363" s="333"/>
      <c r="CG363" s="333"/>
      <c r="CH363" s="333"/>
    </row>
    <row r="364" spans="1:86" x14ac:dyDescent="0.8">
      <c r="A364" s="176"/>
      <c r="D364" s="102"/>
      <c r="E364" s="99"/>
      <c r="F364" s="102"/>
      <c r="H364" s="219"/>
      <c r="I364" s="115"/>
      <c r="J364" s="219"/>
      <c r="K364" s="219"/>
      <c r="L364" s="219"/>
      <c r="M364" s="345"/>
      <c r="N364" s="116"/>
      <c r="O364" s="219"/>
      <c r="P364" s="219"/>
      <c r="Q364" s="219"/>
      <c r="R364" s="219"/>
      <c r="S364" s="219"/>
      <c r="T364" s="219"/>
      <c r="U364" s="219"/>
      <c r="V364" s="219"/>
      <c r="W364" s="219"/>
      <c r="X364" s="219"/>
      <c r="Y364" s="219"/>
      <c r="Z364" s="81"/>
      <c r="AA364" s="70"/>
      <c r="AL364" s="101"/>
      <c r="AN364" s="102"/>
      <c r="AO364" s="70"/>
      <c r="AQ364" s="99"/>
      <c r="AT364" s="70"/>
      <c r="BC364" s="72"/>
      <c r="BF364" s="70"/>
      <c r="BL364" s="236"/>
      <c r="BM364" s="81"/>
      <c r="BN364" s="96"/>
      <c r="BO364" s="96"/>
      <c r="BP364" s="96"/>
      <c r="BQ364" s="96"/>
      <c r="BR364" s="81"/>
      <c r="BS364" s="96"/>
      <c r="BT364" s="96"/>
      <c r="BU364" s="96"/>
      <c r="BV364" s="70"/>
      <c r="BW364" s="143"/>
      <c r="BX364" s="339"/>
      <c r="BY364" s="340"/>
      <c r="BZ364" s="331"/>
      <c r="CA364" s="331"/>
      <c r="CB364" s="339"/>
      <c r="CC364" s="340"/>
      <c r="CD364" s="341"/>
      <c r="CE364" s="341"/>
      <c r="CF364" s="333"/>
      <c r="CG364" s="333"/>
      <c r="CH364" s="333"/>
    </row>
    <row r="365" spans="1:86" x14ac:dyDescent="0.8">
      <c r="A365" s="176"/>
      <c r="D365" s="102"/>
      <c r="E365" s="99"/>
      <c r="F365" s="102"/>
      <c r="H365" s="102"/>
      <c r="I365" s="123"/>
      <c r="J365" s="219"/>
      <c r="K365" s="219"/>
      <c r="L365" s="219"/>
      <c r="M365" s="345"/>
      <c r="N365" s="116"/>
      <c r="O365" s="219"/>
      <c r="P365" s="219"/>
      <c r="Q365" s="219"/>
      <c r="R365" s="219"/>
      <c r="S365" s="219"/>
      <c r="T365" s="219"/>
      <c r="U365" s="219"/>
      <c r="V365" s="219"/>
      <c r="W365" s="219"/>
      <c r="X365" s="219"/>
      <c r="Y365" s="219"/>
      <c r="AL365" s="101"/>
      <c r="AN365" s="102"/>
      <c r="AQ365" s="99"/>
      <c r="AT365" s="70"/>
      <c r="AY365" s="81"/>
      <c r="AZ365" s="96"/>
      <c r="BA365" s="70"/>
      <c r="BB365" s="70"/>
      <c r="BC365" s="72"/>
      <c r="BF365" s="70"/>
      <c r="BL365" s="236"/>
      <c r="BM365" s="81"/>
      <c r="BN365" s="96"/>
      <c r="BO365" s="96"/>
      <c r="BP365" s="96"/>
      <c r="BQ365" s="96"/>
      <c r="BR365" s="81"/>
      <c r="BS365" s="96"/>
      <c r="BT365" s="96"/>
      <c r="BU365" s="96"/>
      <c r="BV365" s="70"/>
      <c r="BW365" s="143"/>
      <c r="BX365" s="339"/>
      <c r="BY365" s="340"/>
      <c r="BZ365" s="331"/>
      <c r="CA365" s="331"/>
      <c r="CB365" s="339"/>
      <c r="CC365" s="340"/>
      <c r="CD365" s="341"/>
      <c r="CE365" s="341"/>
      <c r="CF365" s="333"/>
      <c r="CG365" s="333"/>
      <c r="CH365" s="333"/>
    </row>
    <row r="366" spans="1:86" x14ac:dyDescent="0.8">
      <c r="A366" s="176"/>
      <c r="D366" s="102"/>
      <c r="E366" s="99"/>
      <c r="F366" s="102"/>
      <c r="H366" s="102"/>
      <c r="I366" s="123"/>
      <c r="J366" s="113"/>
      <c r="K366" s="113"/>
      <c r="L366" s="113"/>
      <c r="M366" s="346"/>
      <c r="N366" s="222"/>
      <c r="O366" s="113"/>
      <c r="P366" s="113"/>
      <c r="Q366" s="113"/>
      <c r="R366" s="113"/>
      <c r="S366" s="113"/>
      <c r="T366" s="113"/>
      <c r="U366" s="113"/>
      <c r="V366" s="113"/>
      <c r="W366" s="113"/>
      <c r="X366" s="113"/>
      <c r="Y366" s="113"/>
      <c r="AA366" s="198"/>
      <c r="AD366" s="205"/>
      <c r="AF366" s="103"/>
      <c r="AH366" s="103"/>
      <c r="AJ366" s="205"/>
      <c r="AL366" s="101"/>
      <c r="AN366" s="102"/>
      <c r="AP366" s="199"/>
      <c r="AQ366" s="99"/>
      <c r="AT366" s="70"/>
      <c r="BB366" s="70"/>
      <c r="BC366" s="72"/>
      <c r="BF366" s="70"/>
      <c r="BL366" s="236"/>
      <c r="BM366" s="81"/>
      <c r="BN366" s="96"/>
      <c r="BO366" s="96"/>
      <c r="BP366" s="96"/>
      <c r="BQ366" s="96"/>
      <c r="BR366" s="81"/>
      <c r="BS366" s="96"/>
      <c r="BT366" s="96"/>
      <c r="BU366" s="96"/>
      <c r="BV366" s="70"/>
      <c r="BW366" s="143"/>
      <c r="BX366" s="339"/>
      <c r="BY366" s="340"/>
      <c r="BZ366" s="331"/>
      <c r="CA366" s="331"/>
      <c r="CB366" s="339"/>
      <c r="CC366" s="340"/>
      <c r="CD366" s="341"/>
      <c r="CE366" s="341"/>
      <c r="CF366" s="333"/>
      <c r="CG366" s="333"/>
      <c r="CH366" s="333"/>
    </row>
    <row r="367" spans="1:86" x14ac:dyDescent="0.8">
      <c r="A367" s="189"/>
      <c r="D367" s="102"/>
      <c r="E367" s="99"/>
      <c r="F367" s="102"/>
      <c r="H367" s="102"/>
      <c r="I367" s="123"/>
      <c r="J367" s="219"/>
      <c r="K367" s="219"/>
      <c r="L367" s="219"/>
      <c r="M367" s="345"/>
      <c r="N367" s="116"/>
      <c r="O367" s="219"/>
      <c r="P367" s="219"/>
      <c r="Q367" s="219"/>
      <c r="R367" s="219"/>
      <c r="S367" s="219"/>
      <c r="T367" s="219"/>
      <c r="U367" s="219"/>
      <c r="V367" s="219"/>
      <c r="W367" s="219"/>
      <c r="X367" s="219"/>
      <c r="Y367" s="219"/>
      <c r="AA367" s="70"/>
      <c r="AQ367" s="99"/>
      <c r="AT367" s="70"/>
      <c r="AY367" s="81"/>
      <c r="AZ367" s="96"/>
      <c r="BA367" s="70"/>
      <c r="BB367" s="70"/>
      <c r="BC367" s="72"/>
      <c r="BF367" s="70"/>
      <c r="BL367" s="236"/>
      <c r="BM367" s="81"/>
      <c r="BN367" s="96"/>
      <c r="BO367" s="96"/>
      <c r="BP367" s="96"/>
      <c r="BQ367" s="96"/>
      <c r="BR367" s="81"/>
      <c r="BS367" s="96"/>
      <c r="BT367" s="96"/>
      <c r="BU367" s="96"/>
      <c r="BV367" s="70"/>
      <c r="BW367" s="143"/>
      <c r="BX367" s="339"/>
      <c r="BY367" s="340"/>
      <c r="BZ367" s="331"/>
      <c r="CA367" s="331"/>
      <c r="CB367" s="339"/>
      <c r="CC367" s="340"/>
      <c r="CD367" s="341"/>
      <c r="CE367" s="341"/>
      <c r="CF367" s="333"/>
      <c r="CG367" s="333"/>
      <c r="CH367" s="333"/>
    </row>
    <row r="368" spans="1:86" x14ac:dyDescent="0.8">
      <c r="A368" s="189"/>
      <c r="D368" s="102"/>
      <c r="E368" s="99"/>
      <c r="F368" s="102"/>
      <c r="H368" s="219"/>
      <c r="I368" s="115"/>
      <c r="J368" s="219"/>
      <c r="K368" s="219"/>
      <c r="L368" s="219"/>
      <c r="M368" s="345"/>
      <c r="N368" s="116"/>
      <c r="O368" s="219"/>
      <c r="P368" s="219"/>
      <c r="Q368" s="219"/>
      <c r="R368" s="219"/>
      <c r="S368" s="219"/>
      <c r="T368" s="219"/>
      <c r="U368" s="219"/>
      <c r="V368" s="219"/>
      <c r="W368" s="219"/>
      <c r="X368" s="219"/>
      <c r="Y368" s="219"/>
      <c r="AL368" s="101"/>
      <c r="AN368" s="102"/>
      <c r="AQ368" s="99"/>
      <c r="AT368" s="70"/>
      <c r="AY368" s="81"/>
      <c r="AZ368" s="96"/>
      <c r="BA368" s="70"/>
      <c r="BB368" s="70"/>
      <c r="BC368" s="72"/>
      <c r="BF368" s="70"/>
      <c r="BL368" s="236"/>
      <c r="BM368" s="81"/>
      <c r="BN368" s="96"/>
      <c r="BO368" s="96"/>
      <c r="BP368" s="96"/>
      <c r="BQ368" s="96"/>
      <c r="BR368" s="81"/>
      <c r="BS368" s="96"/>
      <c r="BT368" s="96"/>
      <c r="BU368" s="96"/>
      <c r="BV368" s="70"/>
      <c r="BW368" s="143"/>
      <c r="BX368" s="339"/>
      <c r="BY368" s="340"/>
      <c r="BZ368" s="331"/>
      <c r="CA368" s="331"/>
      <c r="CB368" s="339"/>
      <c r="CC368" s="340"/>
      <c r="CD368" s="341"/>
      <c r="CE368" s="341"/>
      <c r="CF368" s="333"/>
      <c r="CG368" s="333"/>
      <c r="CH368" s="333"/>
    </row>
    <row r="369" spans="1:86" x14ac:dyDescent="0.8">
      <c r="A369" s="176"/>
      <c r="D369" s="102"/>
      <c r="E369" s="99"/>
      <c r="F369" s="102"/>
      <c r="H369" s="102"/>
      <c r="I369" s="123"/>
      <c r="J369" s="219"/>
      <c r="K369" s="219"/>
      <c r="L369" s="219"/>
      <c r="M369" s="345"/>
      <c r="N369" s="116"/>
      <c r="O369" s="219"/>
      <c r="P369" s="219"/>
      <c r="Q369" s="219"/>
      <c r="R369" s="219"/>
      <c r="S369" s="219"/>
      <c r="T369" s="219"/>
      <c r="U369" s="219"/>
      <c r="V369" s="219"/>
      <c r="W369" s="219"/>
      <c r="X369" s="219"/>
      <c r="Y369" s="219"/>
      <c r="Z369" s="81"/>
      <c r="AA369" s="70"/>
      <c r="AL369" s="101"/>
      <c r="AN369" s="102"/>
      <c r="AO369" s="70"/>
      <c r="AQ369" s="99"/>
      <c r="AT369" s="70"/>
      <c r="BC369" s="72"/>
      <c r="BF369" s="70"/>
      <c r="BL369" s="236"/>
      <c r="BM369" s="81"/>
      <c r="BN369" s="96"/>
      <c r="BO369" s="96"/>
      <c r="BP369" s="96"/>
      <c r="BQ369" s="96"/>
      <c r="BR369" s="81"/>
      <c r="BS369" s="96"/>
      <c r="BT369" s="96"/>
      <c r="BU369" s="96"/>
      <c r="BV369" s="70"/>
      <c r="BW369" s="143"/>
      <c r="BX369" s="339"/>
      <c r="BY369" s="340"/>
      <c r="BZ369" s="331"/>
      <c r="CA369" s="331"/>
      <c r="CB369" s="339"/>
      <c r="CC369" s="340"/>
      <c r="CD369" s="341"/>
      <c r="CE369" s="341"/>
      <c r="CF369" s="333"/>
      <c r="CG369" s="333"/>
      <c r="CH369" s="333"/>
    </row>
    <row r="370" spans="1:86" x14ac:dyDescent="0.8">
      <c r="A370" s="189"/>
      <c r="D370" s="102"/>
      <c r="E370" s="99"/>
      <c r="F370" s="102"/>
      <c r="H370" s="102"/>
      <c r="I370" s="123"/>
      <c r="J370" s="219"/>
      <c r="K370" s="219"/>
      <c r="L370" s="219"/>
      <c r="M370" s="345"/>
      <c r="N370" s="116"/>
      <c r="O370" s="219"/>
      <c r="P370" s="219"/>
      <c r="Q370" s="219"/>
      <c r="R370" s="219"/>
      <c r="S370" s="219"/>
      <c r="T370" s="219"/>
      <c r="U370" s="219"/>
      <c r="V370" s="219"/>
      <c r="W370" s="219"/>
      <c r="X370" s="219"/>
      <c r="Y370" s="219"/>
      <c r="AA370" s="70"/>
      <c r="AQ370" s="99"/>
      <c r="AT370" s="70"/>
      <c r="AY370" s="81"/>
      <c r="AZ370" s="96"/>
      <c r="BA370" s="70"/>
      <c r="BB370" s="70"/>
      <c r="BC370" s="72"/>
      <c r="BF370" s="70"/>
      <c r="BL370" s="236"/>
      <c r="BM370" s="81"/>
      <c r="BN370" s="96"/>
      <c r="BO370" s="96"/>
      <c r="BP370" s="96"/>
      <c r="BQ370" s="96"/>
      <c r="BR370" s="81"/>
      <c r="BS370" s="96"/>
      <c r="BT370" s="96"/>
      <c r="BU370" s="96"/>
      <c r="BV370" s="70"/>
      <c r="BW370" s="143"/>
      <c r="BX370" s="339"/>
      <c r="BY370" s="340"/>
      <c r="BZ370" s="331"/>
      <c r="CA370" s="331"/>
      <c r="CB370" s="339"/>
      <c r="CC370" s="340"/>
      <c r="CD370" s="341"/>
      <c r="CE370" s="341"/>
      <c r="CF370" s="333"/>
      <c r="CG370" s="333"/>
      <c r="CH370" s="333"/>
    </row>
    <row r="371" spans="1:86" x14ac:dyDescent="0.8">
      <c r="A371" s="176"/>
      <c r="D371" s="102"/>
      <c r="E371" s="99"/>
      <c r="F371" s="102"/>
      <c r="H371" s="102"/>
      <c r="I371" s="123"/>
      <c r="J371" s="219"/>
      <c r="K371" s="219"/>
      <c r="L371" s="219"/>
      <c r="M371" s="345"/>
      <c r="N371" s="116"/>
      <c r="O371" s="219"/>
      <c r="P371" s="219"/>
      <c r="Q371" s="219"/>
      <c r="R371" s="219"/>
      <c r="S371" s="219"/>
      <c r="T371" s="219"/>
      <c r="U371" s="219"/>
      <c r="V371" s="219"/>
      <c r="W371" s="219"/>
      <c r="X371" s="219"/>
      <c r="Y371" s="219"/>
      <c r="Z371" s="81"/>
      <c r="AA371" s="70"/>
      <c r="AL371" s="101"/>
      <c r="AN371" s="102"/>
      <c r="AO371" s="70"/>
      <c r="AQ371" s="99"/>
      <c r="AT371" s="70"/>
      <c r="BC371" s="72"/>
      <c r="BF371" s="70"/>
      <c r="BL371" s="236"/>
      <c r="BM371" s="81"/>
      <c r="BN371" s="96"/>
      <c r="BO371" s="96"/>
      <c r="BP371" s="96"/>
      <c r="BQ371" s="96"/>
      <c r="BR371" s="81"/>
      <c r="BS371" s="96"/>
      <c r="BT371" s="96"/>
      <c r="BU371" s="96"/>
      <c r="BV371" s="70"/>
      <c r="BW371" s="143"/>
      <c r="BX371" s="339"/>
      <c r="BY371" s="340"/>
      <c r="BZ371" s="331"/>
      <c r="CA371" s="331"/>
      <c r="CB371" s="339"/>
      <c r="CC371" s="340"/>
      <c r="CD371" s="341"/>
      <c r="CE371" s="341"/>
      <c r="CF371" s="333"/>
      <c r="CG371" s="333"/>
      <c r="CH371" s="333"/>
    </row>
    <row r="372" spans="1:86" x14ac:dyDescent="0.8">
      <c r="A372" s="189"/>
      <c r="D372" s="102"/>
      <c r="E372" s="99"/>
      <c r="F372" s="102"/>
      <c r="H372" s="102"/>
      <c r="I372" s="123"/>
      <c r="J372" s="219"/>
      <c r="K372" s="219"/>
      <c r="L372" s="219"/>
      <c r="M372" s="345"/>
      <c r="N372" s="116"/>
      <c r="O372" s="219"/>
      <c r="P372" s="219"/>
      <c r="Q372" s="219"/>
      <c r="R372" s="219"/>
      <c r="S372" s="219"/>
      <c r="T372" s="219"/>
      <c r="U372" s="219"/>
      <c r="V372" s="219"/>
      <c r="W372" s="219"/>
      <c r="X372" s="219"/>
      <c r="Y372" s="219"/>
      <c r="AL372" s="101"/>
      <c r="AN372" s="102"/>
      <c r="AQ372" s="99"/>
      <c r="AT372" s="70"/>
      <c r="AY372" s="81"/>
      <c r="AZ372" s="96"/>
      <c r="BA372" s="70"/>
      <c r="BB372" s="70"/>
      <c r="BC372" s="72"/>
      <c r="BF372" s="70"/>
      <c r="BL372" s="236"/>
      <c r="BM372" s="81"/>
      <c r="BN372" s="96"/>
      <c r="BO372" s="96"/>
      <c r="BP372" s="96"/>
      <c r="BQ372" s="96"/>
      <c r="BR372" s="81"/>
      <c r="BS372" s="96"/>
      <c r="BT372" s="96"/>
      <c r="BU372" s="96"/>
      <c r="BV372" s="70"/>
      <c r="BW372" s="143"/>
      <c r="BX372" s="339"/>
      <c r="BY372" s="340"/>
      <c r="BZ372" s="331"/>
      <c r="CA372" s="331"/>
      <c r="CB372" s="339"/>
      <c r="CC372" s="340"/>
      <c r="CD372" s="341"/>
      <c r="CE372" s="341"/>
      <c r="CF372" s="333"/>
      <c r="CG372" s="333"/>
      <c r="CH372" s="333"/>
    </row>
    <row r="373" spans="1:86" x14ac:dyDescent="0.8">
      <c r="A373" s="176"/>
      <c r="D373" s="102"/>
      <c r="E373" s="99"/>
      <c r="F373" s="102"/>
      <c r="H373" s="102"/>
      <c r="I373" s="123"/>
      <c r="J373" s="219"/>
      <c r="K373" s="219"/>
      <c r="L373" s="219"/>
      <c r="M373" s="345"/>
      <c r="N373" s="116"/>
      <c r="O373" s="219"/>
      <c r="P373" s="219"/>
      <c r="Q373" s="219"/>
      <c r="R373" s="219"/>
      <c r="S373" s="219"/>
      <c r="T373" s="219"/>
      <c r="U373" s="219"/>
      <c r="V373" s="219"/>
      <c r="W373" s="219"/>
      <c r="X373" s="219"/>
      <c r="Y373" s="219"/>
      <c r="AL373" s="101"/>
      <c r="AN373" s="102"/>
      <c r="AQ373" s="99"/>
      <c r="AT373" s="70"/>
      <c r="AY373" s="81"/>
      <c r="AZ373" s="96"/>
      <c r="BA373" s="70"/>
      <c r="BB373" s="70"/>
      <c r="BC373" s="72"/>
      <c r="BF373" s="70"/>
      <c r="BL373" s="236"/>
      <c r="BM373" s="81"/>
      <c r="BN373" s="96"/>
      <c r="BO373" s="96"/>
      <c r="BP373" s="96"/>
      <c r="BQ373" s="96"/>
      <c r="BR373" s="81"/>
      <c r="BS373" s="96"/>
      <c r="BT373" s="96"/>
      <c r="BU373" s="96"/>
      <c r="BV373" s="70"/>
      <c r="BW373" s="143"/>
      <c r="BX373" s="339"/>
      <c r="BY373" s="340"/>
      <c r="BZ373" s="331"/>
      <c r="CA373" s="331"/>
      <c r="CB373" s="339"/>
      <c r="CC373" s="340"/>
      <c r="CD373" s="341"/>
      <c r="CE373" s="341"/>
      <c r="CF373" s="333"/>
      <c r="CG373" s="333"/>
      <c r="CH373" s="333"/>
    </row>
    <row r="374" spans="1:86" x14ac:dyDescent="0.8">
      <c r="A374" s="176"/>
      <c r="D374" s="102"/>
      <c r="E374" s="99"/>
      <c r="F374" s="102"/>
      <c r="H374" s="102"/>
      <c r="I374" s="123"/>
      <c r="J374" s="219"/>
      <c r="K374" s="219"/>
      <c r="L374" s="219"/>
      <c r="M374" s="345"/>
      <c r="N374" s="116"/>
      <c r="O374" s="219"/>
      <c r="P374" s="219"/>
      <c r="Q374" s="219"/>
      <c r="R374" s="219"/>
      <c r="S374" s="219"/>
      <c r="T374" s="219"/>
      <c r="U374" s="219"/>
      <c r="V374" s="219"/>
      <c r="W374" s="219"/>
      <c r="X374" s="219"/>
      <c r="Y374" s="219"/>
      <c r="AA374" s="198"/>
      <c r="AD374" s="202"/>
      <c r="AJ374" s="202"/>
      <c r="AL374" s="100"/>
      <c r="AQ374" s="99"/>
      <c r="AT374" s="70"/>
      <c r="AY374" s="81"/>
      <c r="AZ374" s="96"/>
      <c r="BA374" s="70"/>
      <c r="BB374" s="70"/>
      <c r="BC374" s="72"/>
      <c r="BF374" s="70"/>
      <c r="BL374" s="236"/>
      <c r="BM374" s="81"/>
      <c r="BN374" s="96"/>
      <c r="BO374" s="96"/>
      <c r="BP374" s="96"/>
      <c r="BQ374" s="96"/>
      <c r="BR374" s="81"/>
      <c r="BS374" s="96"/>
      <c r="BT374" s="96"/>
      <c r="BU374" s="96"/>
      <c r="BV374" s="70"/>
      <c r="BW374" s="143"/>
      <c r="BX374" s="339"/>
      <c r="BY374" s="340"/>
      <c r="BZ374" s="331"/>
      <c r="CA374" s="331"/>
      <c r="CB374" s="339"/>
      <c r="CC374" s="340"/>
      <c r="CD374" s="341"/>
      <c r="CE374" s="341"/>
      <c r="CF374" s="333"/>
      <c r="CG374" s="333"/>
      <c r="CH374" s="333"/>
    </row>
    <row r="375" spans="1:86" x14ac:dyDescent="0.8">
      <c r="A375" s="189"/>
      <c r="D375" s="102"/>
      <c r="E375" s="99"/>
      <c r="F375" s="102"/>
      <c r="H375" s="102"/>
      <c r="I375" s="123"/>
      <c r="J375" s="219"/>
      <c r="K375" s="219"/>
      <c r="L375" s="219"/>
      <c r="M375" s="345"/>
      <c r="N375" s="116"/>
      <c r="O375" s="219"/>
      <c r="P375" s="219"/>
      <c r="Q375" s="219"/>
      <c r="R375" s="219"/>
      <c r="S375" s="219"/>
      <c r="T375" s="219"/>
      <c r="U375" s="219"/>
      <c r="V375" s="219"/>
      <c r="W375" s="219"/>
      <c r="X375" s="219"/>
      <c r="Y375" s="219"/>
      <c r="AB375" s="191"/>
      <c r="AL375" s="101"/>
      <c r="AN375" s="102"/>
      <c r="AQ375" s="99"/>
      <c r="AT375" s="70"/>
      <c r="AY375" s="81"/>
      <c r="AZ375" s="96"/>
      <c r="BA375" s="70"/>
      <c r="BB375" s="70"/>
      <c r="BC375" s="72"/>
      <c r="BF375" s="70"/>
      <c r="BL375" s="236"/>
      <c r="BM375" s="81"/>
      <c r="BN375" s="96"/>
      <c r="BO375" s="96"/>
      <c r="BP375" s="96"/>
      <c r="BQ375" s="96"/>
      <c r="BR375" s="81"/>
      <c r="BS375" s="96"/>
      <c r="BT375" s="96"/>
      <c r="BU375" s="96"/>
      <c r="BV375" s="70"/>
      <c r="BW375" s="143"/>
      <c r="BX375" s="339"/>
      <c r="BY375" s="340"/>
      <c r="BZ375" s="331"/>
      <c r="CA375" s="331"/>
      <c r="CB375" s="339"/>
      <c r="CC375" s="340"/>
      <c r="CD375" s="341"/>
      <c r="CE375" s="341"/>
      <c r="CF375" s="333"/>
      <c r="CG375" s="333"/>
      <c r="CH375" s="333"/>
    </row>
    <row r="376" spans="1:86" x14ac:dyDescent="0.8">
      <c r="A376" s="189"/>
      <c r="D376" s="102"/>
      <c r="E376" s="99"/>
      <c r="F376" s="102"/>
      <c r="H376" s="102"/>
      <c r="I376" s="123"/>
      <c r="J376" s="113"/>
      <c r="K376" s="113"/>
      <c r="L376" s="113"/>
      <c r="M376" s="346"/>
      <c r="N376" s="222"/>
      <c r="O376" s="113"/>
      <c r="P376" s="113"/>
      <c r="Q376" s="113"/>
      <c r="R376" s="113"/>
      <c r="S376" s="113"/>
      <c r="T376" s="113"/>
      <c r="U376" s="113"/>
      <c r="V376" s="113"/>
      <c r="W376" s="113"/>
      <c r="X376" s="113"/>
      <c r="Y376" s="113"/>
      <c r="AA376" s="198"/>
      <c r="AD376" s="205"/>
      <c r="AF376" s="103"/>
      <c r="AH376" s="103"/>
      <c r="AJ376" s="205"/>
      <c r="AL376" s="103"/>
      <c r="AN376" s="103"/>
      <c r="AP376" s="199"/>
      <c r="AQ376" s="99"/>
      <c r="AT376" s="70"/>
      <c r="BB376" s="70"/>
      <c r="BC376" s="72"/>
      <c r="BF376" s="70"/>
      <c r="BL376" s="236"/>
      <c r="BM376" s="81"/>
      <c r="BN376" s="96"/>
      <c r="BO376" s="96"/>
      <c r="BP376" s="96"/>
      <c r="BQ376" s="96"/>
      <c r="BR376" s="81"/>
      <c r="BS376" s="96"/>
      <c r="BT376" s="96"/>
      <c r="BU376" s="96"/>
      <c r="BV376" s="70"/>
      <c r="BW376" s="143"/>
      <c r="BX376" s="339"/>
      <c r="BY376" s="340"/>
      <c r="BZ376" s="331"/>
      <c r="CA376" s="331"/>
      <c r="CB376" s="339"/>
      <c r="CC376" s="340"/>
      <c r="CD376" s="341"/>
      <c r="CE376" s="341"/>
      <c r="CF376" s="333"/>
      <c r="CG376" s="333"/>
      <c r="CH376" s="333"/>
    </row>
    <row r="377" spans="1:86" x14ac:dyDescent="0.8">
      <c r="A377" s="189"/>
      <c r="D377" s="102"/>
      <c r="E377" s="99"/>
      <c r="F377" s="102"/>
      <c r="H377" s="102"/>
      <c r="I377" s="123"/>
      <c r="J377" s="219"/>
      <c r="K377" s="219"/>
      <c r="L377" s="219"/>
      <c r="M377" s="345"/>
      <c r="N377" s="116"/>
      <c r="O377" s="219"/>
      <c r="P377" s="219"/>
      <c r="Q377" s="219"/>
      <c r="R377" s="219"/>
      <c r="S377" s="219"/>
      <c r="T377" s="219"/>
      <c r="U377" s="219"/>
      <c r="V377" s="219"/>
      <c r="W377" s="219"/>
      <c r="X377" s="219"/>
      <c r="Y377" s="219"/>
      <c r="AL377" s="101"/>
      <c r="AN377" s="102"/>
      <c r="AQ377" s="99"/>
      <c r="AT377" s="70"/>
      <c r="AY377" s="81"/>
      <c r="AZ377" s="96"/>
      <c r="BA377" s="70"/>
      <c r="BB377" s="70"/>
      <c r="BC377" s="72"/>
      <c r="BF377" s="70"/>
      <c r="BL377" s="236"/>
      <c r="BM377" s="81"/>
      <c r="BN377" s="96"/>
      <c r="BO377" s="96"/>
      <c r="BP377" s="96"/>
      <c r="BQ377" s="96"/>
      <c r="BR377" s="81"/>
      <c r="BS377" s="96"/>
      <c r="BT377" s="96"/>
      <c r="BU377" s="96"/>
      <c r="BV377" s="70"/>
      <c r="BW377" s="143"/>
      <c r="BX377" s="339"/>
      <c r="BY377" s="340"/>
      <c r="BZ377" s="331"/>
      <c r="CA377" s="331"/>
      <c r="CB377" s="339"/>
      <c r="CC377" s="340"/>
      <c r="CD377" s="341"/>
      <c r="CE377" s="341"/>
      <c r="CF377" s="333"/>
      <c r="CG377" s="333"/>
      <c r="CH377" s="333"/>
    </row>
    <row r="378" spans="1:86" x14ac:dyDescent="0.8">
      <c r="A378" s="189"/>
      <c r="D378" s="102"/>
      <c r="E378" s="99"/>
      <c r="F378" s="102"/>
      <c r="H378" s="102"/>
      <c r="I378" s="123"/>
      <c r="J378" s="219"/>
      <c r="K378" s="219"/>
      <c r="L378" s="219"/>
      <c r="M378" s="345"/>
      <c r="N378" s="116"/>
      <c r="O378" s="219"/>
      <c r="P378" s="219"/>
      <c r="Q378" s="219"/>
      <c r="R378" s="219"/>
      <c r="S378" s="219"/>
      <c r="T378" s="219"/>
      <c r="U378" s="219"/>
      <c r="V378" s="219"/>
      <c r="W378" s="219"/>
      <c r="X378" s="219"/>
      <c r="Y378" s="219"/>
      <c r="AL378" s="100"/>
      <c r="AQ378" s="99"/>
      <c r="AT378" s="70"/>
      <c r="AY378" s="81"/>
      <c r="AZ378" s="96"/>
      <c r="BA378" s="70"/>
      <c r="BB378" s="70"/>
      <c r="BC378" s="72"/>
      <c r="BF378" s="70"/>
      <c r="BL378" s="236"/>
      <c r="BM378" s="81"/>
      <c r="BN378" s="96"/>
      <c r="BO378" s="96"/>
      <c r="BP378" s="96"/>
      <c r="BQ378" s="96"/>
      <c r="BR378" s="81"/>
      <c r="BS378" s="96"/>
      <c r="BT378" s="96"/>
      <c r="BU378" s="96"/>
      <c r="BV378" s="70"/>
      <c r="BW378" s="143"/>
      <c r="BX378" s="339"/>
      <c r="BY378" s="340"/>
      <c r="BZ378" s="331"/>
      <c r="CA378" s="331"/>
      <c r="CB378" s="339"/>
      <c r="CC378" s="340"/>
      <c r="CD378" s="341"/>
      <c r="CE378" s="341"/>
      <c r="CF378" s="333"/>
      <c r="CG378" s="333"/>
      <c r="CH378" s="333"/>
    </row>
    <row r="379" spans="1:86" x14ac:dyDescent="0.8">
      <c r="A379" s="176"/>
      <c r="D379" s="102"/>
      <c r="E379" s="99"/>
      <c r="F379" s="102"/>
      <c r="H379" s="102"/>
      <c r="I379" s="123"/>
      <c r="J379" s="219"/>
      <c r="K379" s="219"/>
      <c r="L379" s="219"/>
      <c r="M379" s="345"/>
      <c r="N379" s="116"/>
      <c r="O379" s="219"/>
      <c r="P379" s="219"/>
      <c r="Q379" s="219"/>
      <c r="R379" s="219"/>
      <c r="S379" s="219"/>
      <c r="T379" s="219"/>
      <c r="U379" s="219"/>
      <c r="V379" s="219"/>
      <c r="W379" s="219"/>
      <c r="X379" s="219"/>
      <c r="Y379" s="219"/>
      <c r="AL379" s="100"/>
      <c r="AQ379" s="99"/>
      <c r="AT379" s="70"/>
      <c r="AY379" s="81"/>
      <c r="AZ379" s="96"/>
      <c r="BA379" s="70"/>
      <c r="BB379" s="70"/>
      <c r="BC379" s="72"/>
      <c r="BF379" s="70"/>
      <c r="BL379" s="236"/>
      <c r="BM379" s="81"/>
      <c r="BN379" s="96"/>
      <c r="BO379" s="96"/>
      <c r="BP379" s="96"/>
      <c r="BQ379" s="96"/>
      <c r="BR379" s="81"/>
      <c r="BS379" s="96"/>
      <c r="BT379" s="96"/>
      <c r="BU379" s="96"/>
      <c r="BV379" s="70"/>
      <c r="BW379" s="107"/>
      <c r="BZ379" s="331"/>
      <c r="CA379" s="331"/>
      <c r="CB379" s="321"/>
      <c r="CC379" s="322"/>
      <c r="CD379" s="332"/>
      <c r="CE379" s="332"/>
      <c r="CF379" s="333"/>
      <c r="CG379" s="333"/>
      <c r="CH379" s="333"/>
    </row>
    <row r="380" spans="1:86" x14ac:dyDescent="0.8">
      <c r="A380" s="176"/>
      <c r="D380" s="102"/>
      <c r="E380" s="99"/>
      <c r="F380" s="102"/>
      <c r="H380" s="102"/>
      <c r="I380" s="123"/>
      <c r="J380" s="219"/>
      <c r="K380" s="219"/>
      <c r="L380" s="219"/>
      <c r="M380" s="345"/>
      <c r="N380" s="116"/>
      <c r="O380" s="219"/>
      <c r="P380" s="219"/>
      <c r="Q380" s="219"/>
      <c r="R380" s="219"/>
      <c r="S380" s="219"/>
      <c r="T380" s="219"/>
      <c r="U380" s="219"/>
      <c r="V380" s="219"/>
      <c r="W380" s="219"/>
      <c r="X380" s="219"/>
      <c r="Y380" s="219"/>
      <c r="AL380" s="101"/>
      <c r="AN380" s="102"/>
      <c r="AQ380" s="99"/>
      <c r="AT380" s="70"/>
      <c r="AY380" s="81"/>
      <c r="AZ380" s="96"/>
      <c r="BA380" s="70"/>
      <c r="BB380" s="70"/>
      <c r="BC380" s="72"/>
      <c r="BF380" s="70"/>
      <c r="BL380" s="236"/>
      <c r="BM380" s="81"/>
      <c r="BN380" s="96"/>
      <c r="BO380" s="96"/>
      <c r="BP380" s="96"/>
      <c r="BQ380" s="96"/>
      <c r="BR380" s="81"/>
      <c r="BS380" s="96"/>
      <c r="BT380" s="96"/>
      <c r="BU380" s="96"/>
      <c r="BV380" s="70"/>
      <c r="BW380" s="107"/>
      <c r="BZ380" s="331"/>
      <c r="CA380" s="331"/>
      <c r="CB380" s="321"/>
      <c r="CC380" s="322"/>
      <c r="CD380" s="332"/>
      <c r="CE380" s="332"/>
      <c r="CF380" s="333"/>
      <c r="CG380" s="333"/>
      <c r="CH380" s="333"/>
    </row>
    <row r="381" spans="1:86" x14ac:dyDescent="0.8">
      <c r="A381" s="189"/>
      <c r="D381" s="102"/>
      <c r="E381" s="99"/>
      <c r="F381" s="102"/>
      <c r="H381" s="102"/>
      <c r="I381" s="123"/>
      <c r="J381" s="116"/>
      <c r="K381" s="116"/>
      <c r="L381" s="116"/>
      <c r="M381" s="115"/>
      <c r="N381" s="116"/>
      <c r="O381" s="116"/>
      <c r="P381" s="116"/>
      <c r="Q381" s="116"/>
      <c r="R381" s="116"/>
      <c r="S381" s="116"/>
      <c r="T381" s="116"/>
      <c r="U381" s="116"/>
      <c r="V381" s="116"/>
      <c r="W381" s="116"/>
      <c r="X381" s="116"/>
      <c r="Y381" s="116"/>
      <c r="Z381" s="81"/>
      <c r="AA381" s="70"/>
      <c r="AM381" s="96"/>
      <c r="AO381" s="70"/>
      <c r="AQ381" s="99"/>
      <c r="AT381" s="70"/>
      <c r="BC381" s="72"/>
      <c r="BF381" s="70"/>
      <c r="BL381" s="236"/>
      <c r="BM381" s="81"/>
      <c r="BN381" s="96"/>
      <c r="BO381" s="96"/>
      <c r="BP381" s="96"/>
      <c r="BQ381" s="96"/>
      <c r="BR381" s="81"/>
      <c r="BS381" s="96"/>
      <c r="BT381" s="96"/>
      <c r="BU381" s="96"/>
      <c r="BV381" s="70"/>
      <c r="BW381" s="107"/>
      <c r="BZ381" s="331"/>
      <c r="CA381" s="331"/>
      <c r="CB381" s="321"/>
      <c r="CC381" s="322"/>
      <c r="CD381" s="332"/>
      <c r="CE381" s="332"/>
      <c r="CF381" s="333"/>
      <c r="CG381" s="333"/>
      <c r="CH381" s="333"/>
    </row>
    <row r="382" spans="1:86" x14ac:dyDescent="0.8">
      <c r="A382" s="176"/>
      <c r="D382" s="102"/>
      <c r="E382" s="99"/>
      <c r="F382" s="102"/>
      <c r="H382" s="102"/>
      <c r="I382" s="123"/>
      <c r="J382" s="219"/>
      <c r="K382" s="219"/>
      <c r="L382" s="219"/>
      <c r="M382" s="345"/>
      <c r="N382" s="116"/>
      <c r="O382" s="219"/>
      <c r="P382" s="219"/>
      <c r="Q382" s="219"/>
      <c r="R382" s="219"/>
      <c r="S382" s="219"/>
      <c r="T382" s="219"/>
      <c r="U382" s="219"/>
      <c r="V382" s="219"/>
      <c r="W382" s="219"/>
      <c r="X382" s="219"/>
      <c r="Y382" s="219"/>
      <c r="AA382" s="198"/>
      <c r="AD382" s="202"/>
      <c r="AJ382" s="202"/>
      <c r="AL382" s="100"/>
      <c r="AQ382" s="99"/>
      <c r="AT382" s="70"/>
      <c r="AY382" s="81"/>
      <c r="AZ382" s="96"/>
      <c r="BA382" s="70"/>
      <c r="BB382" s="70"/>
      <c r="BC382" s="72"/>
      <c r="BF382" s="70"/>
      <c r="BL382" s="236"/>
      <c r="BM382" s="81"/>
      <c r="BN382" s="96"/>
      <c r="BO382" s="96"/>
      <c r="BP382" s="96"/>
      <c r="BQ382" s="96"/>
      <c r="BR382" s="81"/>
      <c r="BS382" s="96"/>
      <c r="BT382" s="96"/>
      <c r="BU382" s="96"/>
      <c r="BV382" s="70"/>
      <c r="BW382" s="107"/>
      <c r="BZ382" s="331"/>
      <c r="CA382" s="331"/>
      <c r="CB382" s="321"/>
      <c r="CC382" s="322"/>
      <c r="CD382" s="332"/>
      <c r="CE382" s="332"/>
      <c r="CF382" s="333"/>
      <c r="CG382" s="333"/>
      <c r="CH382" s="333"/>
    </row>
    <row r="383" spans="1:86" x14ac:dyDescent="0.8">
      <c r="A383" s="176"/>
      <c r="D383" s="102"/>
      <c r="E383" s="99"/>
      <c r="F383" s="102"/>
      <c r="H383" s="102"/>
      <c r="I383" s="123"/>
      <c r="J383" s="219"/>
      <c r="K383" s="219"/>
      <c r="L383" s="219"/>
      <c r="M383" s="345"/>
      <c r="N383" s="116"/>
      <c r="O383" s="219"/>
      <c r="P383" s="219"/>
      <c r="Q383" s="219"/>
      <c r="R383" s="219"/>
      <c r="S383" s="219"/>
      <c r="T383" s="219"/>
      <c r="U383" s="219"/>
      <c r="V383" s="219"/>
      <c r="W383" s="219"/>
      <c r="X383" s="219"/>
      <c r="Y383" s="219"/>
      <c r="AA383" s="198"/>
      <c r="AD383" s="202"/>
      <c r="AJ383" s="202"/>
      <c r="AL383" s="100"/>
      <c r="AQ383" s="99"/>
      <c r="AT383" s="70"/>
      <c r="AY383" s="81"/>
      <c r="AZ383" s="96"/>
      <c r="BA383" s="70"/>
      <c r="BB383" s="70"/>
      <c r="BC383" s="72"/>
      <c r="BF383" s="70"/>
      <c r="BL383" s="236"/>
      <c r="BM383" s="81"/>
      <c r="BN383" s="96"/>
      <c r="BO383" s="96"/>
      <c r="BP383" s="96"/>
      <c r="BQ383" s="96"/>
      <c r="BR383" s="81"/>
      <c r="BS383" s="96"/>
      <c r="BT383" s="96"/>
      <c r="BU383" s="96"/>
      <c r="BV383" s="70"/>
      <c r="BW383" s="107"/>
      <c r="BZ383" s="331"/>
      <c r="CA383" s="331"/>
      <c r="CB383" s="321"/>
      <c r="CC383" s="322"/>
      <c r="CD383" s="332"/>
      <c r="CE383" s="332"/>
      <c r="CF383" s="333"/>
      <c r="CG383" s="333"/>
      <c r="CH383" s="333"/>
    </row>
    <row r="384" spans="1:86" x14ac:dyDescent="0.8">
      <c r="A384" s="189"/>
      <c r="D384" s="102"/>
      <c r="E384" s="99"/>
      <c r="F384" s="102"/>
      <c r="H384" s="219"/>
      <c r="I384" s="115"/>
      <c r="J384" s="219"/>
      <c r="K384" s="219"/>
      <c r="L384" s="219"/>
      <c r="M384" s="345"/>
      <c r="N384" s="116"/>
      <c r="O384" s="219"/>
      <c r="P384" s="219"/>
      <c r="Q384" s="219"/>
      <c r="R384" s="219"/>
      <c r="S384" s="219"/>
      <c r="T384" s="219"/>
      <c r="U384" s="219"/>
      <c r="V384" s="219"/>
      <c r="W384" s="219"/>
      <c r="X384" s="219"/>
      <c r="Y384" s="219"/>
      <c r="Z384" s="81"/>
      <c r="AA384" s="70"/>
      <c r="AL384" s="101"/>
      <c r="AN384" s="102"/>
      <c r="AO384" s="70"/>
      <c r="AQ384" s="99"/>
      <c r="AT384" s="70"/>
      <c r="BC384" s="72"/>
      <c r="BF384" s="70"/>
      <c r="BL384" s="236"/>
      <c r="BM384" s="81"/>
      <c r="BN384" s="96"/>
      <c r="BO384" s="96"/>
      <c r="BP384" s="96"/>
      <c r="BQ384" s="96"/>
      <c r="BR384" s="81"/>
      <c r="BS384" s="96"/>
      <c r="BT384" s="96"/>
      <c r="BU384" s="96"/>
      <c r="BV384" s="70"/>
      <c r="BW384" s="107"/>
      <c r="BZ384" s="331"/>
      <c r="CA384" s="331"/>
      <c r="CB384" s="321"/>
      <c r="CC384" s="322"/>
      <c r="CD384" s="332"/>
      <c r="CE384" s="332"/>
      <c r="CF384" s="333"/>
      <c r="CG384" s="333"/>
      <c r="CH384" s="333"/>
    </row>
    <row r="385" spans="1:86" x14ac:dyDescent="0.8">
      <c r="A385" s="189"/>
      <c r="D385" s="102"/>
      <c r="E385" s="99"/>
      <c r="F385" s="102"/>
      <c r="H385" s="102"/>
      <c r="I385" s="123"/>
      <c r="J385" s="219"/>
      <c r="K385" s="219"/>
      <c r="L385" s="219"/>
      <c r="M385" s="345"/>
      <c r="N385" s="116"/>
      <c r="O385" s="219"/>
      <c r="P385" s="219"/>
      <c r="Q385" s="219"/>
      <c r="R385" s="219"/>
      <c r="S385" s="219"/>
      <c r="T385" s="219"/>
      <c r="U385" s="219"/>
      <c r="V385" s="219"/>
      <c r="W385" s="219"/>
      <c r="X385" s="219"/>
      <c r="Y385" s="219"/>
      <c r="AL385" s="101"/>
      <c r="AN385" s="102"/>
      <c r="AQ385" s="99"/>
      <c r="AT385" s="70"/>
      <c r="AY385" s="81"/>
      <c r="AZ385" s="96"/>
      <c r="BA385" s="70"/>
      <c r="BB385" s="70"/>
      <c r="BC385" s="72"/>
      <c r="BF385" s="70"/>
      <c r="BL385" s="236"/>
      <c r="BM385" s="81"/>
      <c r="BN385" s="96"/>
      <c r="BO385" s="96"/>
      <c r="BP385" s="96"/>
      <c r="BQ385" s="96"/>
      <c r="BR385" s="81"/>
      <c r="BS385" s="96"/>
      <c r="BT385" s="96"/>
      <c r="BU385" s="96"/>
      <c r="BV385" s="70"/>
      <c r="BW385" s="107"/>
      <c r="BZ385" s="331"/>
      <c r="CA385" s="331"/>
      <c r="CB385" s="321"/>
      <c r="CC385" s="322"/>
      <c r="CD385" s="332"/>
      <c r="CE385" s="332"/>
      <c r="CF385" s="333"/>
      <c r="CG385" s="333"/>
      <c r="CH385" s="333"/>
    </row>
    <row r="386" spans="1:86" x14ac:dyDescent="0.8">
      <c r="A386" s="189"/>
      <c r="D386" s="102"/>
      <c r="E386" s="99"/>
      <c r="F386" s="102"/>
      <c r="H386" s="102"/>
      <c r="I386" s="123"/>
      <c r="J386" s="219"/>
      <c r="K386" s="219"/>
      <c r="L386" s="219"/>
      <c r="M386" s="345"/>
      <c r="N386" s="116"/>
      <c r="O386" s="219"/>
      <c r="P386" s="219"/>
      <c r="Q386" s="219"/>
      <c r="R386" s="219"/>
      <c r="S386" s="219"/>
      <c r="T386" s="219"/>
      <c r="U386" s="219"/>
      <c r="V386" s="219"/>
      <c r="W386" s="219"/>
      <c r="X386" s="219"/>
      <c r="Y386" s="219"/>
      <c r="Z386" s="81"/>
      <c r="AA386" s="70"/>
      <c r="AM386" s="96"/>
      <c r="AO386" s="70"/>
      <c r="AQ386" s="99"/>
      <c r="AT386" s="70"/>
      <c r="BC386" s="72"/>
      <c r="BF386" s="70"/>
      <c r="BL386" s="236"/>
      <c r="BM386" s="81"/>
      <c r="BN386" s="96"/>
      <c r="BO386" s="96"/>
      <c r="BP386" s="96"/>
      <c r="BQ386" s="96"/>
      <c r="BR386" s="81"/>
      <c r="BS386" s="96"/>
      <c r="BT386" s="96"/>
      <c r="BU386" s="96"/>
      <c r="BV386" s="70"/>
      <c r="BW386" s="347"/>
      <c r="BX386" s="348"/>
      <c r="BY386" s="349"/>
      <c r="BZ386" s="337"/>
      <c r="CA386" s="337"/>
      <c r="CB386" s="348"/>
      <c r="CC386" s="349"/>
      <c r="CD386" s="350"/>
      <c r="CE386" s="350"/>
      <c r="CF386" s="338"/>
      <c r="CG386" s="338"/>
      <c r="CH386" s="338"/>
    </row>
    <row r="387" spans="1:86" x14ac:dyDescent="0.8">
      <c r="A387" s="189"/>
      <c r="D387" s="102"/>
      <c r="E387" s="99"/>
      <c r="F387" s="102"/>
      <c r="H387" s="120"/>
      <c r="I387" s="120"/>
      <c r="J387" s="219"/>
      <c r="K387" s="219"/>
      <c r="L387" s="219"/>
      <c r="M387" s="345"/>
      <c r="N387" s="116"/>
      <c r="O387" s="219"/>
      <c r="P387" s="219"/>
      <c r="Q387" s="219"/>
      <c r="R387" s="219"/>
      <c r="S387" s="219"/>
      <c r="T387" s="219"/>
      <c r="U387" s="219"/>
      <c r="V387" s="219"/>
      <c r="W387" s="219"/>
      <c r="X387" s="219"/>
      <c r="Y387" s="219"/>
      <c r="Z387" s="81"/>
      <c r="AA387" s="70"/>
      <c r="AM387" s="96"/>
      <c r="AO387" s="70"/>
      <c r="AQ387" s="99"/>
      <c r="AT387" s="70"/>
      <c r="BC387" s="72"/>
      <c r="BF387" s="70"/>
      <c r="BL387" s="236"/>
      <c r="BM387" s="81"/>
      <c r="BN387" s="96"/>
      <c r="BO387" s="96"/>
      <c r="BP387" s="96"/>
      <c r="BQ387" s="96"/>
      <c r="BR387" s="81"/>
      <c r="BS387" s="96"/>
      <c r="BT387" s="96"/>
      <c r="BU387" s="96"/>
      <c r="BV387" s="70"/>
      <c r="BW387" s="347"/>
      <c r="BX387" s="348"/>
      <c r="BY387" s="349"/>
      <c r="BZ387" s="337"/>
      <c r="CA387" s="337"/>
      <c r="CB387" s="348"/>
      <c r="CC387" s="349"/>
      <c r="CD387" s="350"/>
      <c r="CE387" s="350"/>
      <c r="CF387" s="338"/>
      <c r="CG387" s="338"/>
      <c r="CH387" s="338"/>
    </row>
    <row r="388" spans="1:86" x14ac:dyDescent="0.8">
      <c r="A388" s="176"/>
      <c r="D388" s="102"/>
      <c r="E388" s="99"/>
      <c r="F388" s="102"/>
      <c r="H388" s="219"/>
      <c r="I388" s="115"/>
      <c r="J388" s="219"/>
      <c r="K388" s="219"/>
      <c r="L388" s="219"/>
      <c r="M388" s="345"/>
      <c r="N388" s="116"/>
      <c r="O388" s="219"/>
      <c r="P388" s="219"/>
      <c r="Q388" s="219"/>
      <c r="R388" s="219"/>
      <c r="S388" s="219"/>
      <c r="T388" s="219"/>
      <c r="U388" s="219"/>
      <c r="V388" s="219"/>
      <c r="W388" s="219"/>
      <c r="X388" s="219"/>
      <c r="Y388" s="219"/>
      <c r="Z388" s="81"/>
      <c r="AA388" s="70"/>
      <c r="AM388" s="96"/>
      <c r="AO388" s="70"/>
      <c r="AQ388" s="99"/>
      <c r="AT388" s="70"/>
      <c r="AY388" s="81"/>
      <c r="AZ388" s="96"/>
      <c r="BA388" s="70"/>
      <c r="BC388" s="72"/>
      <c r="BF388" s="70"/>
      <c r="BL388" s="236"/>
      <c r="BM388" s="81"/>
      <c r="BN388" s="96"/>
      <c r="BO388" s="96"/>
      <c r="BP388" s="96"/>
      <c r="BQ388" s="96"/>
      <c r="BR388" s="81"/>
      <c r="BS388" s="96"/>
      <c r="BT388" s="96"/>
      <c r="BU388" s="96"/>
      <c r="BV388" s="70"/>
      <c r="BW388" s="351"/>
      <c r="BX388" s="352"/>
      <c r="BY388" s="353"/>
      <c r="BZ388" s="354"/>
      <c r="CA388" s="354"/>
      <c r="CB388" s="352"/>
      <c r="CC388" s="353"/>
      <c r="CD388" s="355"/>
      <c r="CE388" s="355"/>
      <c r="CF388" s="356"/>
      <c r="CG388" s="356"/>
      <c r="CH388" s="356"/>
    </row>
    <row r="389" spans="1:86" x14ac:dyDescent="0.8">
      <c r="A389" s="176"/>
      <c r="D389" s="102"/>
      <c r="E389" s="99"/>
      <c r="F389" s="102"/>
      <c r="H389" s="219"/>
      <c r="I389" s="115"/>
      <c r="J389" s="219"/>
      <c r="K389" s="219"/>
      <c r="L389" s="219"/>
      <c r="M389" s="345"/>
      <c r="N389" s="116"/>
      <c r="O389" s="219"/>
      <c r="P389" s="219"/>
      <c r="Q389" s="219"/>
      <c r="R389" s="219"/>
      <c r="S389" s="219"/>
      <c r="T389" s="219"/>
      <c r="U389" s="219"/>
      <c r="V389" s="219"/>
      <c r="W389" s="219"/>
      <c r="X389" s="219"/>
      <c r="Y389" s="219"/>
      <c r="AQ389" s="99"/>
      <c r="AT389" s="70"/>
      <c r="AY389" s="81"/>
      <c r="AZ389" s="96"/>
      <c r="BA389" s="70"/>
      <c r="BB389" s="70"/>
      <c r="BC389" s="72"/>
      <c r="BF389" s="70"/>
      <c r="BL389" s="236"/>
      <c r="BM389" s="81"/>
      <c r="BN389" s="96"/>
      <c r="BO389" s="96"/>
      <c r="BP389" s="96"/>
      <c r="BQ389" s="96"/>
      <c r="BR389" s="81"/>
      <c r="BS389" s="96"/>
      <c r="BT389" s="96"/>
      <c r="BU389" s="96"/>
      <c r="BV389" s="70"/>
      <c r="BW389" s="357"/>
      <c r="BX389" s="358"/>
      <c r="BY389" s="359"/>
      <c r="BZ389" s="331"/>
      <c r="CA389" s="331"/>
      <c r="CB389" s="358"/>
      <c r="CC389" s="359"/>
      <c r="CD389" s="360"/>
      <c r="CE389" s="360"/>
      <c r="CF389" s="333"/>
      <c r="CG389" s="333"/>
      <c r="CH389" s="333"/>
    </row>
    <row r="390" spans="1:86" x14ac:dyDescent="0.8">
      <c r="A390" s="189"/>
      <c r="D390" s="102"/>
      <c r="E390" s="99"/>
      <c r="F390" s="102"/>
      <c r="H390" s="102"/>
      <c r="I390" s="123"/>
      <c r="J390" s="219"/>
      <c r="K390" s="219"/>
      <c r="L390" s="219"/>
      <c r="M390" s="345"/>
      <c r="N390" s="116"/>
      <c r="O390" s="219"/>
      <c r="P390" s="219"/>
      <c r="Q390" s="219"/>
      <c r="R390" s="219"/>
      <c r="S390" s="219"/>
      <c r="T390" s="219"/>
      <c r="U390" s="219"/>
      <c r="V390" s="219"/>
      <c r="W390" s="219"/>
      <c r="X390" s="219"/>
      <c r="Y390" s="219"/>
      <c r="Z390" s="81"/>
      <c r="AA390" s="70"/>
      <c r="AL390" s="101"/>
      <c r="AN390" s="102"/>
      <c r="AO390" s="70"/>
      <c r="AQ390" s="99"/>
      <c r="AT390" s="70"/>
      <c r="BC390" s="72"/>
      <c r="BF390" s="70"/>
      <c r="BL390" s="236"/>
      <c r="BM390" s="81"/>
      <c r="BN390" s="96"/>
      <c r="BO390" s="96"/>
      <c r="BP390" s="96"/>
      <c r="BQ390" s="96"/>
      <c r="BR390" s="81"/>
      <c r="BS390" s="96"/>
      <c r="BT390" s="96"/>
      <c r="BU390" s="96"/>
      <c r="BV390" s="70"/>
      <c r="BW390" s="357"/>
      <c r="BX390" s="358"/>
      <c r="BY390" s="359"/>
      <c r="BZ390" s="331"/>
      <c r="CA390" s="331"/>
      <c r="CB390" s="358"/>
      <c r="CC390" s="359"/>
      <c r="CD390" s="360"/>
      <c r="CE390" s="360"/>
      <c r="CF390" s="333"/>
      <c r="CG390" s="333"/>
      <c r="CH390" s="333"/>
    </row>
    <row r="391" spans="1:86" x14ac:dyDescent="0.8">
      <c r="A391" s="189"/>
      <c r="D391" s="102"/>
      <c r="E391" s="99"/>
      <c r="F391" s="102"/>
      <c r="H391" s="102"/>
      <c r="I391" s="123"/>
      <c r="J391" s="219"/>
      <c r="K391" s="219"/>
      <c r="L391" s="219"/>
      <c r="M391" s="345"/>
      <c r="N391" s="116"/>
      <c r="O391" s="219"/>
      <c r="P391" s="219"/>
      <c r="Q391" s="219"/>
      <c r="R391" s="219"/>
      <c r="S391" s="219"/>
      <c r="T391" s="219"/>
      <c r="U391" s="219"/>
      <c r="V391" s="219"/>
      <c r="W391" s="219"/>
      <c r="X391" s="219"/>
      <c r="Y391" s="219"/>
      <c r="Z391" s="81"/>
      <c r="AA391" s="70"/>
      <c r="AL391" s="101"/>
      <c r="AN391" s="102"/>
      <c r="AO391" s="70"/>
      <c r="AQ391" s="99"/>
      <c r="AT391" s="70"/>
      <c r="BC391" s="72"/>
      <c r="BF391" s="70"/>
      <c r="BL391" s="236"/>
      <c r="BM391" s="81"/>
      <c r="BN391" s="96"/>
      <c r="BO391" s="96"/>
      <c r="BP391" s="96"/>
      <c r="BQ391" s="96"/>
      <c r="BR391" s="81"/>
      <c r="BS391" s="96"/>
      <c r="BT391" s="96"/>
      <c r="BU391" s="96"/>
      <c r="BV391" s="70"/>
      <c r="BW391" s="357"/>
      <c r="BX391" s="358"/>
      <c r="BY391" s="359"/>
      <c r="BZ391" s="331"/>
      <c r="CA391" s="331"/>
      <c r="CB391" s="358"/>
      <c r="CC391" s="359"/>
      <c r="CD391" s="360"/>
      <c r="CE391" s="360"/>
      <c r="CF391" s="333"/>
      <c r="CG391" s="333"/>
      <c r="CH391" s="333"/>
    </row>
    <row r="392" spans="1:86" x14ac:dyDescent="0.8">
      <c r="A392" s="189"/>
      <c r="D392" s="102"/>
      <c r="E392" s="99"/>
      <c r="F392" s="102"/>
      <c r="H392" s="219"/>
      <c r="I392" s="115"/>
      <c r="J392" s="219"/>
      <c r="K392" s="219"/>
      <c r="L392" s="219"/>
      <c r="M392" s="345"/>
      <c r="N392" s="116"/>
      <c r="O392" s="219"/>
      <c r="P392" s="219"/>
      <c r="Q392" s="219"/>
      <c r="R392" s="219"/>
      <c r="S392" s="219"/>
      <c r="T392" s="219"/>
      <c r="U392" s="219"/>
      <c r="V392" s="219"/>
      <c r="W392" s="219"/>
      <c r="X392" s="219"/>
      <c r="Y392" s="219"/>
      <c r="AL392" s="101"/>
      <c r="AN392" s="102"/>
      <c r="AQ392" s="99"/>
      <c r="AT392" s="70"/>
      <c r="AY392" s="81"/>
      <c r="AZ392" s="96"/>
      <c r="BA392" s="70"/>
      <c r="BB392" s="70"/>
      <c r="BC392" s="72"/>
      <c r="BF392" s="70"/>
      <c r="BL392" s="236"/>
      <c r="BM392" s="81"/>
      <c r="BN392" s="96"/>
      <c r="BO392" s="96"/>
      <c r="BP392" s="96"/>
      <c r="BQ392" s="96"/>
      <c r="BR392" s="81"/>
      <c r="BS392" s="96"/>
      <c r="BT392" s="96"/>
      <c r="BU392" s="96"/>
      <c r="BV392" s="70"/>
      <c r="BW392" s="357"/>
      <c r="BX392" s="358"/>
      <c r="BY392" s="359"/>
      <c r="BZ392" s="331"/>
      <c r="CA392" s="331"/>
      <c r="CB392" s="358"/>
      <c r="CC392" s="359"/>
      <c r="CD392" s="360"/>
      <c r="CE392" s="360"/>
      <c r="CF392" s="333"/>
      <c r="CG392" s="333"/>
      <c r="CH392" s="333"/>
    </row>
    <row r="393" spans="1:86" x14ac:dyDescent="0.8">
      <c r="A393" s="176"/>
      <c r="D393" s="102"/>
      <c r="E393" s="99"/>
      <c r="F393" s="102"/>
      <c r="H393" s="102"/>
      <c r="I393" s="123"/>
      <c r="J393" s="219"/>
      <c r="K393" s="219"/>
      <c r="L393" s="219"/>
      <c r="M393" s="345"/>
      <c r="N393" s="116"/>
      <c r="O393" s="219"/>
      <c r="P393" s="219"/>
      <c r="Q393" s="219"/>
      <c r="R393" s="219"/>
      <c r="S393" s="219"/>
      <c r="T393" s="219"/>
      <c r="U393" s="219"/>
      <c r="V393" s="219"/>
      <c r="W393" s="219"/>
      <c r="X393" s="219"/>
      <c r="Y393" s="219"/>
      <c r="AA393" s="70"/>
      <c r="AQ393" s="99"/>
      <c r="AT393" s="70"/>
      <c r="AY393" s="81"/>
      <c r="AZ393" s="96"/>
      <c r="BA393" s="70"/>
      <c r="BB393" s="70"/>
      <c r="BC393" s="72"/>
      <c r="BF393" s="70"/>
      <c r="BL393" s="236"/>
      <c r="BM393" s="81"/>
      <c r="BN393" s="96"/>
      <c r="BO393" s="96"/>
      <c r="BP393" s="96"/>
      <c r="BQ393" s="96"/>
      <c r="BR393" s="81"/>
      <c r="BS393" s="96"/>
      <c r="BT393" s="96"/>
      <c r="BU393" s="96"/>
      <c r="BV393" s="70"/>
      <c r="BW393" s="357"/>
      <c r="BX393" s="358"/>
      <c r="BY393" s="359"/>
      <c r="BZ393" s="331"/>
      <c r="CA393" s="331"/>
      <c r="CB393" s="358"/>
      <c r="CC393" s="359"/>
      <c r="CD393" s="360"/>
      <c r="CE393" s="360"/>
      <c r="CF393" s="333"/>
      <c r="CG393" s="333"/>
      <c r="CH393" s="333"/>
    </row>
    <row r="394" spans="1:86" x14ac:dyDescent="0.8">
      <c r="A394" s="176"/>
      <c r="D394" s="102"/>
      <c r="E394" s="99"/>
      <c r="F394" s="102"/>
      <c r="H394" s="102"/>
      <c r="I394" s="123"/>
      <c r="J394" s="219"/>
      <c r="K394" s="219"/>
      <c r="L394" s="219"/>
      <c r="M394" s="345"/>
      <c r="N394" s="116"/>
      <c r="O394" s="219"/>
      <c r="P394" s="219"/>
      <c r="Q394" s="219"/>
      <c r="R394" s="219"/>
      <c r="S394" s="219"/>
      <c r="T394" s="219"/>
      <c r="U394" s="219"/>
      <c r="V394" s="219"/>
      <c r="W394" s="219"/>
      <c r="X394" s="219"/>
      <c r="Y394" s="219"/>
      <c r="Z394" s="81"/>
      <c r="AA394" s="70"/>
      <c r="AL394" s="101"/>
      <c r="AN394" s="102"/>
      <c r="AO394" s="70"/>
      <c r="AQ394" s="99"/>
      <c r="AT394" s="70"/>
      <c r="BC394" s="72"/>
      <c r="BF394" s="70"/>
      <c r="BL394" s="236"/>
      <c r="BM394" s="81"/>
      <c r="BN394" s="96"/>
      <c r="BO394" s="96"/>
      <c r="BP394" s="96"/>
      <c r="BQ394" s="96"/>
      <c r="BR394" s="81"/>
      <c r="BS394" s="96"/>
      <c r="BT394" s="96"/>
      <c r="BU394" s="96"/>
      <c r="BV394" s="70"/>
      <c r="BW394" s="357"/>
      <c r="BX394" s="358"/>
      <c r="BY394" s="359"/>
      <c r="BZ394" s="331"/>
      <c r="CA394" s="331"/>
      <c r="CB394" s="358"/>
      <c r="CC394" s="359"/>
      <c r="CD394" s="360"/>
      <c r="CE394" s="360"/>
      <c r="CF394" s="333"/>
      <c r="CG394" s="333"/>
      <c r="CH394" s="333"/>
    </row>
    <row r="395" spans="1:86" x14ac:dyDescent="0.8">
      <c r="A395" s="176"/>
      <c r="D395" s="102"/>
      <c r="E395" s="99"/>
      <c r="F395" s="102"/>
      <c r="H395" s="102"/>
      <c r="I395" s="123"/>
      <c r="J395" s="219"/>
      <c r="K395" s="219"/>
      <c r="L395" s="219"/>
      <c r="M395" s="345"/>
      <c r="N395" s="116"/>
      <c r="O395" s="219"/>
      <c r="P395" s="219"/>
      <c r="Q395" s="219"/>
      <c r="R395" s="219"/>
      <c r="S395" s="219"/>
      <c r="T395" s="219"/>
      <c r="U395" s="219"/>
      <c r="V395" s="219"/>
      <c r="W395" s="219"/>
      <c r="X395" s="219"/>
      <c r="Y395" s="219"/>
      <c r="AL395" s="101"/>
      <c r="AN395" s="102"/>
      <c r="AQ395" s="99"/>
      <c r="AT395" s="70"/>
      <c r="AY395" s="81"/>
      <c r="AZ395" s="96"/>
      <c r="BA395" s="70"/>
      <c r="BB395" s="70"/>
      <c r="BC395" s="72"/>
      <c r="BF395" s="70"/>
      <c r="BL395" s="236"/>
      <c r="BM395" s="81"/>
      <c r="BN395" s="96"/>
      <c r="BO395" s="96"/>
      <c r="BP395" s="96"/>
      <c r="BQ395" s="96"/>
      <c r="BR395" s="81"/>
      <c r="BS395" s="96"/>
      <c r="BT395" s="96"/>
      <c r="BU395" s="96"/>
      <c r="BV395" s="70"/>
      <c r="BW395" s="357"/>
      <c r="BX395" s="358"/>
      <c r="BY395" s="359"/>
      <c r="BZ395" s="331"/>
      <c r="CA395" s="331"/>
      <c r="CB395" s="358"/>
      <c r="CC395" s="359"/>
      <c r="CD395" s="360"/>
      <c r="CE395" s="360"/>
      <c r="CF395" s="333"/>
      <c r="CG395" s="333"/>
      <c r="CH395" s="333"/>
    </row>
    <row r="396" spans="1:86" x14ac:dyDescent="0.8">
      <c r="B396" s="70"/>
      <c r="D396" s="361"/>
      <c r="E396" s="99"/>
      <c r="H396" s="102"/>
      <c r="I396" s="123"/>
      <c r="J396" s="219"/>
      <c r="K396" s="219"/>
      <c r="L396" s="219"/>
      <c r="M396" s="345"/>
      <c r="N396" s="116"/>
      <c r="O396" s="219"/>
      <c r="P396" s="219"/>
      <c r="Q396" s="219"/>
      <c r="R396" s="219"/>
      <c r="S396" s="219"/>
      <c r="T396" s="219"/>
      <c r="U396" s="219"/>
      <c r="V396" s="219"/>
      <c r="W396" s="219"/>
      <c r="X396" s="219"/>
      <c r="Y396" s="219"/>
      <c r="AL396" s="100"/>
      <c r="AQ396" s="99"/>
      <c r="AT396" s="70"/>
      <c r="AY396" s="81"/>
      <c r="AZ396" s="96"/>
      <c r="BA396" s="70"/>
      <c r="BB396" s="70"/>
      <c r="BC396" s="72"/>
      <c r="BF396" s="70"/>
      <c r="BL396" s="236"/>
      <c r="BM396" s="81"/>
      <c r="BN396" s="96"/>
      <c r="BO396" s="96"/>
      <c r="BP396" s="96"/>
      <c r="BQ396" s="96"/>
      <c r="BR396" s="81"/>
      <c r="BS396" s="96"/>
      <c r="BT396" s="96"/>
      <c r="BU396" s="96"/>
      <c r="BV396" s="70"/>
      <c r="BW396" s="357"/>
      <c r="BX396" s="358"/>
      <c r="BY396" s="359"/>
      <c r="BZ396" s="331"/>
      <c r="CA396" s="331"/>
      <c r="CB396" s="358"/>
      <c r="CC396" s="359"/>
      <c r="CD396" s="360"/>
      <c r="CE396" s="360"/>
      <c r="CF396" s="333"/>
      <c r="CG396" s="333"/>
      <c r="CH396" s="333"/>
    </row>
    <row r="397" spans="1:86" x14ac:dyDescent="0.8">
      <c r="B397" s="70"/>
      <c r="C397" s="361"/>
      <c r="D397" s="99"/>
      <c r="E397" s="99"/>
      <c r="F397" s="102"/>
      <c r="H397" s="102"/>
      <c r="I397" s="123"/>
      <c r="J397" s="96"/>
      <c r="K397" s="219"/>
      <c r="L397" s="219"/>
      <c r="M397" s="345"/>
      <c r="N397" s="116"/>
      <c r="O397" s="219"/>
      <c r="P397" s="219"/>
      <c r="Q397" s="219"/>
      <c r="R397" s="219"/>
      <c r="S397" s="219"/>
      <c r="T397" s="219"/>
      <c r="U397" s="219"/>
      <c r="V397" s="219"/>
      <c r="W397" s="219"/>
      <c r="X397" s="219"/>
      <c r="Y397" s="219"/>
      <c r="AL397" s="100"/>
      <c r="AQ397" s="99"/>
      <c r="AT397" s="70"/>
      <c r="AY397" s="81"/>
      <c r="AZ397" s="96"/>
      <c r="BA397" s="70"/>
      <c r="BB397" s="70"/>
      <c r="BC397" s="72"/>
      <c r="BF397" s="70"/>
      <c r="BL397" s="236"/>
      <c r="BM397" s="81"/>
      <c r="BN397" s="96"/>
      <c r="BO397" s="96"/>
      <c r="BP397" s="96"/>
      <c r="BQ397" s="96"/>
      <c r="BR397" s="81"/>
      <c r="BS397" s="96"/>
      <c r="BT397" s="96"/>
      <c r="BU397" s="96"/>
      <c r="BV397" s="70"/>
      <c r="BW397" s="357"/>
      <c r="BX397" s="358"/>
      <c r="BY397" s="359"/>
      <c r="BZ397" s="331"/>
      <c r="CA397" s="331"/>
      <c r="CB397" s="358"/>
      <c r="CC397" s="359"/>
      <c r="CD397" s="360"/>
      <c r="CE397" s="360"/>
      <c r="CF397" s="333"/>
      <c r="CG397" s="333"/>
      <c r="CH397" s="333"/>
    </row>
    <row r="398" spans="1:86" x14ac:dyDescent="0.8">
      <c r="B398" s="70"/>
      <c r="D398" s="361"/>
      <c r="E398" s="71"/>
      <c r="F398" s="102"/>
      <c r="G398" s="123"/>
      <c r="H398" s="102"/>
      <c r="I398" s="123"/>
      <c r="K398" s="219"/>
      <c r="L398" s="219"/>
      <c r="M398" s="345"/>
      <c r="N398" s="116"/>
      <c r="O398" s="219"/>
      <c r="P398" s="219"/>
      <c r="Q398" s="219"/>
      <c r="R398" s="219"/>
      <c r="S398" s="219"/>
      <c r="T398" s="219"/>
      <c r="U398" s="219"/>
      <c r="V398" s="219"/>
      <c r="W398" s="219"/>
      <c r="X398" s="219"/>
      <c r="Y398" s="219"/>
      <c r="AQ398" s="99"/>
      <c r="AT398" s="70"/>
      <c r="AY398" s="81"/>
      <c r="AZ398" s="96"/>
      <c r="BA398" s="70"/>
      <c r="BB398" s="70"/>
      <c r="BC398" s="72"/>
      <c r="BF398" s="70"/>
      <c r="BL398" s="236"/>
      <c r="BM398" s="81"/>
      <c r="BN398" s="96"/>
      <c r="BO398" s="96"/>
      <c r="BP398" s="96"/>
      <c r="BQ398" s="96"/>
      <c r="BR398" s="81"/>
      <c r="BS398" s="96"/>
      <c r="BT398" s="96"/>
      <c r="BU398" s="96"/>
      <c r="BV398" s="70"/>
      <c r="BW398" s="357"/>
      <c r="BX398" s="358"/>
      <c r="BY398" s="359"/>
      <c r="BZ398" s="331"/>
      <c r="CA398" s="331"/>
      <c r="CB398" s="358"/>
      <c r="CC398" s="359"/>
      <c r="CD398" s="360"/>
      <c r="CE398" s="360"/>
      <c r="CF398" s="333"/>
      <c r="CG398" s="333"/>
      <c r="CH398" s="333"/>
    </row>
    <row r="399" spans="1:86" x14ac:dyDescent="0.8">
      <c r="B399" s="70"/>
      <c r="C399" s="94"/>
      <c r="F399" s="102"/>
      <c r="G399" s="123"/>
      <c r="H399" s="102"/>
      <c r="I399" s="123"/>
      <c r="K399" s="113"/>
      <c r="L399" s="113"/>
      <c r="M399" s="346"/>
      <c r="N399" s="222"/>
      <c r="O399" s="113"/>
      <c r="P399" s="113"/>
      <c r="Q399" s="113"/>
      <c r="R399" s="113"/>
      <c r="S399" s="113"/>
      <c r="T399" s="113"/>
      <c r="U399" s="113"/>
      <c r="V399" s="113"/>
      <c r="W399" s="113"/>
      <c r="X399" s="113"/>
      <c r="Y399" s="113"/>
      <c r="Z399" s="81"/>
      <c r="AA399" s="70"/>
      <c r="AM399" s="96"/>
      <c r="AO399" s="70"/>
      <c r="AQ399" s="99"/>
      <c r="AT399" s="70"/>
      <c r="BC399" s="72"/>
      <c r="BF399" s="70"/>
      <c r="BL399" s="236"/>
      <c r="BM399" s="81"/>
      <c r="BN399" s="96"/>
      <c r="BO399" s="96"/>
      <c r="BP399" s="96"/>
      <c r="BQ399" s="96"/>
      <c r="BR399" s="81"/>
      <c r="BS399" s="96"/>
      <c r="BT399" s="96"/>
      <c r="BU399" s="96"/>
      <c r="BV399" s="70"/>
      <c r="BW399" s="357"/>
      <c r="BX399" s="358"/>
      <c r="BY399" s="359"/>
      <c r="BZ399" s="331"/>
      <c r="CA399" s="331"/>
      <c r="CB399" s="358"/>
      <c r="CC399" s="359"/>
      <c r="CD399" s="360"/>
      <c r="CE399" s="360"/>
      <c r="CF399" s="333"/>
      <c r="CG399" s="333"/>
      <c r="CH399" s="333"/>
    </row>
    <row r="400" spans="1:86" x14ac:dyDescent="0.8">
      <c r="B400" s="70"/>
      <c r="C400" s="94"/>
      <c r="F400" s="102"/>
      <c r="G400" s="123"/>
      <c r="H400" s="102"/>
      <c r="I400" s="123"/>
      <c r="K400" s="219"/>
      <c r="L400" s="219"/>
      <c r="M400" s="345"/>
      <c r="N400" s="116"/>
      <c r="O400" s="219"/>
      <c r="P400" s="219"/>
      <c r="Q400" s="219"/>
      <c r="R400" s="219"/>
      <c r="S400" s="219"/>
      <c r="T400" s="219"/>
      <c r="U400" s="219"/>
      <c r="V400" s="219"/>
      <c r="W400" s="219"/>
      <c r="X400" s="219"/>
      <c r="Y400" s="219"/>
      <c r="AL400" s="101"/>
      <c r="AN400" s="102"/>
      <c r="AQ400" s="99"/>
      <c r="AT400" s="70"/>
      <c r="AY400" s="81"/>
      <c r="AZ400" s="96"/>
      <c r="BA400" s="70"/>
      <c r="BB400" s="70"/>
      <c r="BC400" s="72"/>
      <c r="BF400" s="70"/>
      <c r="BL400" s="236"/>
      <c r="BM400" s="81"/>
      <c r="BN400" s="96"/>
      <c r="BO400" s="96"/>
      <c r="BP400" s="96"/>
      <c r="BQ400" s="96"/>
      <c r="BR400" s="81"/>
      <c r="BS400" s="96"/>
      <c r="BT400" s="96"/>
      <c r="BU400" s="96"/>
      <c r="BV400" s="70"/>
      <c r="BW400" s="357"/>
      <c r="BX400" s="358"/>
      <c r="BY400" s="359"/>
      <c r="BZ400" s="331"/>
      <c r="CA400" s="331"/>
      <c r="CB400" s="358"/>
      <c r="CC400" s="359"/>
      <c r="CD400" s="360"/>
      <c r="CE400" s="360"/>
      <c r="CF400" s="333"/>
      <c r="CG400" s="333"/>
      <c r="CH400" s="333"/>
    </row>
    <row r="401" spans="2:86" x14ac:dyDescent="0.8">
      <c r="B401" s="70"/>
      <c r="C401" s="94"/>
      <c r="F401" s="102"/>
      <c r="G401" s="123"/>
      <c r="H401" s="102"/>
      <c r="I401" s="123"/>
      <c r="K401" s="219"/>
      <c r="L401" s="219"/>
      <c r="M401" s="345"/>
      <c r="N401" s="116"/>
      <c r="O401" s="219"/>
      <c r="P401" s="219"/>
      <c r="Q401" s="219"/>
      <c r="R401" s="219"/>
      <c r="S401" s="219"/>
      <c r="T401" s="219"/>
      <c r="U401" s="219"/>
      <c r="V401" s="219"/>
      <c r="W401" s="219"/>
      <c r="X401" s="219"/>
      <c r="Y401" s="219"/>
      <c r="Z401" s="81"/>
      <c r="AA401" s="70"/>
      <c r="AL401" s="102"/>
      <c r="AM401" s="96"/>
      <c r="AN401" s="102"/>
      <c r="AO401" s="70"/>
      <c r="AQ401" s="99"/>
      <c r="AT401" s="70"/>
      <c r="AY401" s="81"/>
      <c r="AZ401" s="96"/>
      <c r="BA401" s="70"/>
      <c r="BB401" s="70"/>
      <c r="BC401" s="72"/>
      <c r="BF401" s="70"/>
      <c r="BL401" s="236"/>
      <c r="BM401" s="81"/>
      <c r="BN401" s="96"/>
      <c r="BO401" s="96"/>
      <c r="BP401" s="96"/>
      <c r="BQ401" s="96"/>
      <c r="BR401" s="81"/>
      <c r="BS401" s="96"/>
      <c r="BT401" s="96"/>
      <c r="BU401" s="96"/>
      <c r="BV401" s="70"/>
      <c r="BW401" s="357"/>
      <c r="BX401" s="358"/>
      <c r="BY401" s="359"/>
      <c r="BZ401" s="331"/>
      <c r="CA401" s="331"/>
      <c r="CB401" s="358"/>
      <c r="CC401" s="359"/>
      <c r="CD401" s="360"/>
      <c r="CE401" s="360"/>
      <c r="CF401" s="333"/>
      <c r="CG401" s="333"/>
      <c r="CH401" s="333"/>
    </row>
    <row r="402" spans="2:86" x14ac:dyDescent="0.8">
      <c r="B402" s="70"/>
      <c r="C402" s="94"/>
      <c r="F402" s="102"/>
      <c r="G402" s="123"/>
      <c r="H402" s="102"/>
      <c r="I402" s="123"/>
      <c r="K402" s="219"/>
      <c r="L402" s="219"/>
      <c r="M402" s="345"/>
      <c r="N402" s="116"/>
      <c r="O402" s="219"/>
      <c r="P402" s="219"/>
      <c r="Q402" s="219"/>
      <c r="R402" s="219"/>
      <c r="S402" s="219"/>
      <c r="T402" s="219"/>
      <c r="U402" s="219"/>
      <c r="V402" s="219"/>
      <c r="W402" s="219"/>
      <c r="X402" s="219"/>
      <c r="Y402" s="219"/>
      <c r="AL402" s="101"/>
      <c r="AN402" s="102"/>
      <c r="AQ402" s="99"/>
      <c r="AT402" s="70"/>
      <c r="AY402" s="81"/>
      <c r="AZ402" s="96"/>
      <c r="BA402" s="70"/>
      <c r="BB402" s="70"/>
      <c r="BC402" s="72"/>
      <c r="BF402" s="70"/>
      <c r="BL402" s="236"/>
      <c r="BM402" s="81"/>
      <c r="BN402" s="96"/>
      <c r="BO402" s="96"/>
      <c r="BP402" s="96"/>
      <c r="BQ402" s="96"/>
      <c r="BR402" s="81"/>
      <c r="BS402" s="96"/>
      <c r="BT402" s="96"/>
      <c r="BU402" s="96"/>
      <c r="BV402" s="70"/>
      <c r="BW402" s="357"/>
      <c r="BX402" s="358"/>
      <c r="BY402" s="359"/>
      <c r="BZ402" s="331"/>
      <c r="CA402" s="331"/>
      <c r="CB402" s="358"/>
      <c r="CC402" s="359"/>
      <c r="CD402" s="360"/>
      <c r="CE402" s="360"/>
      <c r="CF402" s="333"/>
      <c r="CG402" s="333"/>
      <c r="CH402" s="333"/>
    </row>
    <row r="403" spans="2:86" x14ac:dyDescent="0.8">
      <c r="B403" s="70"/>
      <c r="C403" s="94"/>
      <c r="F403" s="102"/>
      <c r="G403" s="123"/>
      <c r="H403" s="102"/>
      <c r="I403" s="123"/>
      <c r="K403" s="219"/>
      <c r="L403" s="219"/>
      <c r="M403" s="345"/>
      <c r="N403" s="116"/>
      <c r="O403" s="219"/>
      <c r="P403" s="219"/>
      <c r="Q403" s="219"/>
      <c r="R403" s="219"/>
      <c r="S403" s="219"/>
      <c r="T403" s="219"/>
      <c r="U403" s="219"/>
      <c r="V403" s="219"/>
      <c r="W403" s="219"/>
      <c r="X403" s="219"/>
      <c r="Y403" s="219"/>
      <c r="Z403" s="81"/>
      <c r="AA403" s="70"/>
      <c r="AM403" s="96"/>
      <c r="AO403" s="70"/>
      <c r="AQ403" s="99"/>
      <c r="AT403" s="70"/>
      <c r="AY403" s="81"/>
      <c r="AZ403" s="96"/>
      <c r="BA403" s="70"/>
      <c r="BC403" s="72"/>
      <c r="BF403" s="70"/>
      <c r="BL403" s="236"/>
      <c r="BM403" s="81"/>
      <c r="BN403" s="96"/>
      <c r="BO403" s="96"/>
      <c r="BP403" s="96"/>
      <c r="BQ403" s="96"/>
      <c r="BR403" s="81"/>
      <c r="BS403" s="96"/>
      <c r="BT403" s="96"/>
      <c r="BU403" s="96"/>
      <c r="BV403" s="70"/>
      <c r="BW403" s="357"/>
      <c r="BX403" s="358"/>
      <c r="BY403" s="359"/>
      <c r="BZ403" s="331"/>
      <c r="CA403" s="331"/>
      <c r="CB403" s="358"/>
      <c r="CC403" s="359"/>
      <c r="CD403" s="360"/>
      <c r="CE403" s="360"/>
      <c r="CF403" s="333"/>
      <c r="CG403" s="333"/>
      <c r="CH403" s="333"/>
    </row>
    <row r="404" spans="2:86" x14ac:dyDescent="0.8">
      <c r="B404" s="70"/>
      <c r="C404" s="94"/>
      <c r="F404" s="102"/>
      <c r="G404" s="123"/>
      <c r="H404" s="102"/>
      <c r="I404" s="123"/>
      <c r="K404" s="219"/>
      <c r="L404" s="219"/>
      <c r="M404" s="345"/>
      <c r="N404" s="116"/>
      <c r="O404" s="219"/>
      <c r="P404" s="219"/>
      <c r="Q404" s="219"/>
      <c r="R404" s="219"/>
      <c r="S404" s="219"/>
      <c r="T404" s="219"/>
      <c r="U404" s="219"/>
      <c r="V404" s="219"/>
      <c r="W404" s="219"/>
      <c r="X404" s="219"/>
      <c r="Y404" s="219"/>
      <c r="AQ404" s="99"/>
      <c r="AT404" s="70"/>
      <c r="AY404" s="81"/>
      <c r="AZ404" s="96"/>
      <c r="BA404" s="70"/>
      <c r="BB404" s="70"/>
      <c r="BC404" s="72"/>
      <c r="BF404" s="70"/>
      <c r="BL404" s="236"/>
      <c r="BM404" s="81"/>
      <c r="BN404" s="96"/>
      <c r="BO404" s="96"/>
      <c r="BP404" s="96"/>
      <c r="BQ404" s="96"/>
      <c r="BR404" s="81"/>
      <c r="BS404" s="96"/>
      <c r="BT404" s="96"/>
      <c r="BU404" s="96"/>
      <c r="BV404" s="70"/>
      <c r="BW404" s="357"/>
      <c r="BX404" s="358"/>
      <c r="BY404" s="359"/>
      <c r="BZ404" s="331"/>
      <c r="CA404" s="331"/>
      <c r="CB404" s="358"/>
      <c r="CC404" s="359"/>
      <c r="CD404" s="360"/>
      <c r="CE404" s="360"/>
      <c r="CF404" s="333"/>
      <c r="CG404" s="333"/>
      <c r="CH404" s="333"/>
    </row>
    <row r="405" spans="2:86" x14ac:dyDescent="0.8">
      <c r="B405" s="70"/>
      <c r="C405" s="94"/>
      <c r="F405" s="102"/>
      <c r="G405" s="123"/>
      <c r="H405" s="102"/>
      <c r="I405" s="123"/>
      <c r="K405" s="219"/>
      <c r="L405" s="219"/>
      <c r="M405" s="345"/>
      <c r="N405" s="116"/>
      <c r="O405" s="219"/>
      <c r="P405" s="219"/>
      <c r="Q405" s="219"/>
      <c r="R405" s="219"/>
      <c r="S405" s="219"/>
      <c r="T405" s="219"/>
      <c r="U405" s="219"/>
      <c r="V405" s="219"/>
      <c r="W405" s="219"/>
      <c r="X405" s="219"/>
      <c r="Y405" s="219"/>
      <c r="Z405" s="81"/>
      <c r="AA405" s="70"/>
      <c r="AL405" s="102"/>
      <c r="AM405" s="96"/>
      <c r="AN405" s="102"/>
      <c r="AO405" s="70"/>
      <c r="AQ405" s="99"/>
      <c r="AT405" s="70"/>
      <c r="BC405" s="72"/>
      <c r="BF405" s="70"/>
      <c r="BL405" s="236"/>
      <c r="BM405" s="81"/>
      <c r="BN405" s="96"/>
      <c r="BO405" s="96"/>
      <c r="BP405" s="96"/>
      <c r="BQ405" s="96"/>
      <c r="BR405" s="81"/>
      <c r="BS405" s="96"/>
      <c r="BT405" s="96"/>
      <c r="BU405" s="96"/>
      <c r="BV405" s="70"/>
      <c r="BW405" s="357"/>
      <c r="BX405" s="358"/>
      <c r="BY405" s="359"/>
      <c r="BZ405" s="331"/>
      <c r="CA405" s="331"/>
      <c r="CB405" s="358"/>
      <c r="CC405" s="359"/>
      <c r="CD405" s="360"/>
      <c r="CE405" s="360"/>
      <c r="CF405" s="333"/>
      <c r="CG405" s="333"/>
      <c r="CH405" s="333"/>
    </row>
    <row r="406" spans="2:86" x14ac:dyDescent="0.8">
      <c r="B406" s="70"/>
      <c r="C406" s="94"/>
      <c r="F406" s="102"/>
      <c r="G406" s="123"/>
      <c r="H406" s="102"/>
      <c r="I406" s="123"/>
      <c r="K406" s="219"/>
      <c r="L406" s="219"/>
      <c r="M406" s="345"/>
      <c r="N406" s="116"/>
      <c r="O406" s="219"/>
      <c r="P406" s="219"/>
      <c r="Q406" s="219"/>
      <c r="R406" s="219"/>
      <c r="S406" s="219"/>
      <c r="T406" s="219"/>
      <c r="U406" s="219"/>
      <c r="V406" s="219"/>
      <c r="W406" s="219"/>
      <c r="X406" s="219"/>
      <c r="Y406" s="219"/>
      <c r="AA406" s="70"/>
      <c r="AQ406" s="99"/>
      <c r="AT406" s="70"/>
      <c r="AY406" s="81"/>
      <c r="AZ406" s="96"/>
      <c r="BA406" s="70"/>
      <c r="BB406" s="70"/>
      <c r="BC406" s="72"/>
      <c r="BF406" s="70"/>
      <c r="BL406" s="236"/>
      <c r="BM406" s="81"/>
      <c r="BN406" s="96"/>
      <c r="BO406" s="96"/>
      <c r="BP406" s="96"/>
      <c r="BQ406" s="96"/>
      <c r="BR406" s="81"/>
      <c r="BS406" s="96"/>
      <c r="BT406" s="96"/>
      <c r="BU406" s="96"/>
      <c r="BV406" s="70"/>
      <c r="BW406" s="357"/>
      <c r="BX406" s="358"/>
      <c r="BY406" s="359"/>
      <c r="BZ406" s="331"/>
      <c r="CA406" s="331"/>
      <c r="CB406" s="358"/>
      <c r="CC406" s="359"/>
      <c r="CD406" s="360"/>
      <c r="CE406" s="360"/>
      <c r="CF406" s="333"/>
      <c r="CG406" s="333"/>
      <c r="CH406" s="333"/>
    </row>
    <row r="407" spans="2:86" x14ac:dyDescent="0.8">
      <c r="B407" s="70"/>
      <c r="C407" s="94"/>
      <c r="F407" s="102"/>
      <c r="G407" s="123"/>
      <c r="H407" s="102"/>
      <c r="I407" s="123"/>
      <c r="K407" s="219"/>
      <c r="L407" s="219"/>
      <c r="M407" s="345"/>
      <c r="N407" s="116"/>
      <c r="O407" s="219"/>
      <c r="P407" s="219"/>
      <c r="Q407" s="219"/>
      <c r="R407" s="219"/>
      <c r="S407" s="219"/>
      <c r="T407" s="219"/>
      <c r="U407" s="219"/>
      <c r="V407" s="219"/>
      <c r="W407" s="219"/>
      <c r="X407" s="219"/>
      <c r="Y407" s="219"/>
      <c r="AA407" s="70"/>
      <c r="AL407" s="102"/>
      <c r="AM407" s="96"/>
      <c r="AN407" s="102"/>
      <c r="AQ407" s="99"/>
      <c r="AT407" s="70"/>
      <c r="AY407" s="81"/>
      <c r="AZ407" s="96"/>
      <c r="BA407" s="70"/>
      <c r="BB407" s="70"/>
      <c r="BC407" s="72"/>
      <c r="BF407" s="70"/>
      <c r="BL407" s="236"/>
      <c r="BM407" s="81"/>
      <c r="BN407" s="96"/>
      <c r="BO407" s="96"/>
      <c r="BP407" s="96"/>
      <c r="BQ407" s="96"/>
      <c r="BR407" s="81"/>
      <c r="BS407" s="96"/>
      <c r="BT407" s="96"/>
      <c r="BU407" s="96"/>
      <c r="BV407" s="70"/>
      <c r="BW407" s="357"/>
      <c r="BX407" s="358"/>
      <c r="BY407" s="359"/>
      <c r="BZ407" s="331"/>
      <c r="CA407" s="331"/>
      <c r="CB407" s="358"/>
      <c r="CC407" s="359"/>
      <c r="CD407" s="360"/>
      <c r="CE407" s="360"/>
      <c r="CF407" s="333"/>
      <c r="CG407" s="333"/>
      <c r="CH407" s="333"/>
    </row>
    <row r="408" spans="2:86" x14ac:dyDescent="0.8">
      <c r="B408" s="70"/>
      <c r="C408" s="94"/>
      <c r="F408" s="102"/>
      <c r="G408" s="123"/>
      <c r="H408" s="102"/>
      <c r="I408" s="123"/>
      <c r="K408" s="219"/>
      <c r="L408" s="219"/>
      <c r="M408" s="345"/>
      <c r="N408" s="116"/>
      <c r="O408" s="219"/>
      <c r="P408" s="219"/>
      <c r="Q408" s="219"/>
      <c r="R408" s="219"/>
      <c r="S408" s="219"/>
      <c r="T408" s="219"/>
      <c r="U408" s="219"/>
      <c r="V408" s="219"/>
      <c r="W408" s="219"/>
      <c r="X408" s="219"/>
      <c r="Y408" s="219"/>
      <c r="AL408" s="101"/>
      <c r="AN408" s="102"/>
      <c r="AQ408" s="99"/>
      <c r="AT408" s="70"/>
      <c r="AY408" s="81"/>
      <c r="AZ408" s="96"/>
      <c r="BA408" s="70"/>
      <c r="BB408" s="70"/>
      <c r="BC408" s="72"/>
      <c r="BF408" s="70"/>
      <c r="BL408" s="236"/>
      <c r="BM408" s="81"/>
      <c r="BN408" s="96"/>
      <c r="BO408" s="96"/>
      <c r="BP408" s="96"/>
      <c r="BQ408" s="96"/>
      <c r="BR408" s="81"/>
      <c r="BS408" s="96"/>
      <c r="BT408" s="96"/>
      <c r="BU408" s="96"/>
      <c r="BV408" s="70"/>
      <c r="BW408" s="357"/>
      <c r="BX408" s="358"/>
      <c r="BY408" s="359"/>
      <c r="BZ408" s="331"/>
      <c r="CA408" s="331"/>
      <c r="CB408" s="358"/>
      <c r="CC408" s="359"/>
      <c r="CD408" s="360"/>
      <c r="CE408" s="360"/>
      <c r="CF408" s="333"/>
      <c r="CG408" s="333"/>
      <c r="CH408" s="333"/>
    </row>
    <row r="409" spans="2:86" x14ac:dyDescent="0.8">
      <c r="B409" s="70"/>
      <c r="C409" s="94"/>
      <c r="F409" s="102"/>
      <c r="G409" s="123"/>
      <c r="H409" s="102"/>
      <c r="I409" s="123"/>
      <c r="K409" s="113"/>
      <c r="L409" s="113"/>
      <c r="M409" s="346"/>
      <c r="N409" s="222"/>
      <c r="O409" s="113"/>
      <c r="P409" s="113"/>
      <c r="Q409" s="113"/>
      <c r="R409" s="113"/>
      <c r="S409" s="113"/>
      <c r="T409" s="113"/>
      <c r="U409" s="113"/>
      <c r="V409" s="113"/>
      <c r="W409" s="113"/>
      <c r="X409" s="113"/>
      <c r="Y409" s="113"/>
      <c r="Z409" s="81"/>
      <c r="AA409" s="70"/>
      <c r="AM409" s="96"/>
      <c r="AO409" s="70"/>
      <c r="AQ409" s="99"/>
      <c r="AT409" s="70"/>
      <c r="BC409" s="72"/>
      <c r="BF409" s="70"/>
      <c r="BL409" s="236"/>
      <c r="BM409" s="81"/>
      <c r="BN409" s="96"/>
      <c r="BO409" s="96"/>
      <c r="BP409" s="96"/>
      <c r="BQ409" s="96"/>
      <c r="BR409" s="81"/>
      <c r="BS409" s="96"/>
      <c r="BT409" s="96"/>
      <c r="BU409" s="96"/>
      <c r="BV409" s="70"/>
      <c r="BW409" s="362"/>
      <c r="BX409" s="358"/>
      <c r="BY409" s="359"/>
      <c r="CB409" s="358"/>
      <c r="CC409" s="359"/>
      <c r="CD409" s="363"/>
      <c r="CE409" s="363"/>
    </row>
    <row r="410" spans="2:86" x14ac:dyDescent="0.8">
      <c r="B410" s="70"/>
      <c r="C410" s="94"/>
      <c r="F410" s="102"/>
      <c r="G410" s="123"/>
      <c r="H410" s="102"/>
      <c r="I410" s="123"/>
      <c r="K410" s="219"/>
      <c r="L410" s="219"/>
      <c r="M410" s="345"/>
      <c r="N410" s="116"/>
      <c r="O410" s="219"/>
      <c r="P410" s="219"/>
      <c r="Q410" s="219"/>
      <c r="R410" s="219"/>
      <c r="S410" s="219"/>
      <c r="T410" s="219"/>
      <c r="U410" s="219"/>
      <c r="V410" s="219"/>
      <c r="W410" s="219"/>
      <c r="X410" s="219"/>
      <c r="Y410" s="219"/>
      <c r="AL410" s="101"/>
      <c r="AN410" s="102"/>
      <c r="AQ410" s="99"/>
      <c r="AT410" s="70"/>
      <c r="AY410" s="81"/>
      <c r="AZ410" s="96"/>
      <c r="BA410" s="70"/>
      <c r="BB410" s="70"/>
      <c r="BC410" s="72"/>
      <c r="BF410" s="70"/>
      <c r="BL410" s="236"/>
      <c r="BM410" s="81"/>
      <c r="BN410" s="96"/>
      <c r="BO410" s="96"/>
      <c r="BP410" s="96"/>
      <c r="BQ410" s="96"/>
      <c r="BR410" s="81"/>
      <c r="BS410" s="96"/>
      <c r="BT410" s="96"/>
      <c r="BU410" s="96"/>
      <c r="BV410" s="70"/>
      <c r="BW410" s="362"/>
      <c r="BX410" s="358"/>
      <c r="BY410" s="359"/>
      <c r="CB410" s="358"/>
      <c r="CC410" s="359"/>
      <c r="CD410" s="363"/>
      <c r="CE410" s="363"/>
    </row>
    <row r="411" spans="2:86" x14ac:dyDescent="0.8">
      <c r="B411" s="70"/>
      <c r="C411" s="94"/>
      <c r="F411" s="102"/>
      <c r="G411" s="123"/>
      <c r="H411" s="102"/>
      <c r="I411" s="123"/>
      <c r="K411" s="219"/>
      <c r="L411" s="219"/>
      <c r="M411" s="345"/>
      <c r="N411" s="116"/>
      <c r="O411" s="219"/>
      <c r="P411" s="219"/>
      <c r="Q411" s="219"/>
      <c r="R411" s="219"/>
      <c r="S411" s="219"/>
      <c r="T411" s="219"/>
      <c r="U411" s="219"/>
      <c r="V411" s="219"/>
      <c r="W411" s="219"/>
      <c r="X411" s="219"/>
      <c r="Y411" s="219"/>
      <c r="Z411" s="81"/>
      <c r="AA411" s="70"/>
      <c r="AL411" s="101"/>
      <c r="AN411" s="102"/>
      <c r="AO411" s="70"/>
      <c r="AQ411" s="99"/>
      <c r="AT411" s="70"/>
      <c r="BC411" s="72"/>
      <c r="BF411" s="70"/>
      <c r="BL411" s="236"/>
      <c r="BM411" s="81"/>
      <c r="BN411" s="96"/>
      <c r="BO411" s="96"/>
      <c r="BP411" s="96"/>
      <c r="BQ411" s="96"/>
      <c r="BR411" s="81"/>
      <c r="BS411" s="96"/>
      <c r="BT411" s="96"/>
      <c r="BU411" s="96"/>
      <c r="BV411" s="70"/>
      <c r="BW411" s="362"/>
      <c r="BX411" s="358"/>
      <c r="BY411" s="359"/>
      <c r="CB411" s="358"/>
      <c r="CC411" s="359"/>
      <c r="CD411" s="363"/>
      <c r="CE411" s="363"/>
    </row>
    <row r="412" spans="2:86" x14ac:dyDescent="0.8">
      <c r="B412" s="70"/>
      <c r="C412" s="94"/>
      <c r="F412" s="102"/>
      <c r="G412" s="123"/>
      <c r="H412" s="102"/>
      <c r="I412" s="123"/>
      <c r="K412" s="219"/>
      <c r="L412" s="219"/>
      <c r="M412" s="345"/>
      <c r="N412" s="116"/>
      <c r="O412" s="219"/>
      <c r="P412" s="219"/>
      <c r="Q412" s="219"/>
      <c r="R412" s="219"/>
      <c r="S412" s="219"/>
      <c r="T412" s="219"/>
      <c r="U412" s="219"/>
      <c r="V412" s="219"/>
      <c r="W412" s="219"/>
      <c r="X412" s="219"/>
      <c r="Y412" s="219"/>
      <c r="AL412" s="100"/>
      <c r="AQ412" s="99"/>
      <c r="AT412" s="70"/>
      <c r="AY412" s="81"/>
      <c r="AZ412" s="96"/>
      <c r="BA412" s="70"/>
      <c r="BB412" s="70"/>
      <c r="BC412" s="72"/>
      <c r="BF412" s="70"/>
      <c r="BL412" s="236"/>
      <c r="BM412" s="81"/>
      <c r="BN412" s="96"/>
      <c r="BO412" s="96"/>
      <c r="BP412" s="96"/>
      <c r="BQ412" s="96"/>
      <c r="BR412" s="81"/>
      <c r="BS412" s="96"/>
      <c r="BT412" s="96"/>
      <c r="BU412" s="96"/>
      <c r="BV412" s="70"/>
      <c r="BW412" s="362"/>
      <c r="BX412" s="358"/>
      <c r="BY412" s="359"/>
      <c r="CB412" s="358"/>
      <c r="CC412" s="359"/>
      <c r="CD412" s="363"/>
      <c r="CE412" s="363"/>
    </row>
    <row r="413" spans="2:86" x14ac:dyDescent="0.8">
      <c r="B413" s="70"/>
      <c r="C413" s="94"/>
      <c r="F413" s="102"/>
      <c r="G413" s="123"/>
      <c r="H413" s="102"/>
      <c r="I413" s="123"/>
      <c r="K413" s="219"/>
      <c r="L413" s="219"/>
      <c r="M413" s="345"/>
      <c r="N413" s="116"/>
      <c r="O413" s="219"/>
      <c r="P413" s="219"/>
      <c r="Q413" s="219"/>
      <c r="R413" s="219"/>
      <c r="S413" s="219"/>
      <c r="T413" s="219"/>
      <c r="U413" s="219"/>
      <c r="V413" s="219"/>
      <c r="W413" s="219"/>
      <c r="X413" s="219"/>
      <c r="Y413" s="219"/>
      <c r="AA413" s="70"/>
      <c r="AQ413" s="99"/>
      <c r="AT413" s="70"/>
      <c r="AY413" s="81"/>
      <c r="AZ413" s="96"/>
      <c r="BA413" s="70"/>
      <c r="BB413" s="70"/>
      <c r="BC413" s="72"/>
      <c r="BF413" s="70"/>
      <c r="BL413" s="236"/>
      <c r="BM413" s="81"/>
      <c r="BN413" s="96"/>
      <c r="BO413" s="96"/>
      <c r="BP413" s="96"/>
      <c r="BQ413" s="96"/>
      <c r="BR413" s="81"/>
      <c r="BS413" s="96"/>
      <c r="BT413" s="96"/>
      <c r="BU413" s="96"/>
      <c r="BV413" s="70"/>
      <c r="BW413" s="362"/>
      <c r="BX413" s="358"/>
      <c r="BY413" s="359"/>
      <c r="CB413" s="358"/>
      <c r="CC413" s="359"/>
      <c r="CD413" s="363"/>
      <c r="CE413" s="363"/>
    </row>
    <row r="414" spans="2:86" x14ac:dyDescent="0.8">
      <c r="B414" s="70"/>
      <c r="C414" s="94"/>
      <c r="F414" s="102"/>
      <c r="G414" s="123"/>
      <c r="H414" s="102"/>
      <c r="I414" s="123"/>
      <c r="J414" s="203"/>
      <c r="K414" s="116"/>
      <c r="L414" s="116"/>
      <c r="M414" s="115"/>
      <c r="N414" s="116"/>
      <c r="O414" s="116"/>
      <c r="P414" s="116"/>
      <c r="Q414" s="116"/>
      <c r="R414" s="116"/>
      <c r="S414" s="116"/>
      <c r="T414" s="116"/>
      <c r="U414" s="116"/>
      <c r="V414" s="116"/>
      <c r="W414" s="116"/>
      <c r="X414" s="116"/>
      <c r="Y414" s="116"/>
      <c r="Z414" s="81"/>
      <c r="AA414" s="70"/>
      <c r="AL414" s="102"/>
      <c r="AM414" s="96"/>
      <c r="AN414" s="102"/>
      <c r="AO414" s="70"/>
      <c r="AQ414" s="99"/>
      <c r="AT414" s="70"/>
      <c r="BC414" s="72"/>
      <c r="BF414" s="70"/>
      <c r="BL414" s="236"/>
      <c r="BM414" s="81"/>
      <c r="BN414" s="96"/>
      <c r="BO414" s="96"/>
      <c r="BP414" s="96"/>
      <c r="BQ414" s="96"/>
      <c r="BR414" s="81"/>
      <c r="BS414" s="96"/>
      <c r="BT414" s="96"/>
      <c r="BU414" s="96"/>
      <c r="BV414" s="70"/>
      <c r="BW414" s="362"/>
      <c r="BX414" s="358"/>
      <c r="BY414" s="359"/>
      <c r="CB414" s="358"/>
      <c r="CC414" s="359"/>
      <c r="CD414" s="363"/>
      <c r="CE414" s="363"/>
    </row>
    <row r="415" spans="2:86" x14ac:dyDescent="0.8">
      <c r="B415" s="70"/>
      <c r="C415" s="94"/>
      <c r="F415" s="102"/>
      <c r="G415" s="123"/>
      <c r="H415" s="102"/>
      <c r="I415" s="123"/>
      <c r="K415" s="219"/>
      <c r="L415" s="219"/>
      <c r="M415" s="345"/>
      <c r="N415" s="116"/>
      <c r="O415" s="219"/>
      <c r="P415" s="219"/>
      <c r="Q415" s="219"/>
      <c r="R415" s="219"/>
      <c r="S415" s="219"/>
      <c r="T415" s="219"/>
      <c r="U415" s="219"/>
      <c r="V415" s="219"/>
      <c r="W415" s="219"/>
      <c r="X415" s="219"/>
      <c r="Y415" s="219"/>
      <c r="AL415" s="102"/>
      <c r="AM415" s="96"/>
      <c r="AN415" s="102"/>
      <c r="AQ415" s="99"/>
      <c r="AT415" s="70"/>
      <c r="AY415" s="81"/>
      <c r="AZ415" s="96"/>
      <c r="BA415" s="70"/>
      <c r="BB415" s="70"/>
      <c r="BC415" s="72"/>
      <c r="BF415" s="70"/>
      <c r="BL415" s="236"/>
      <c r="BM415" s="81"/>
      <c r="BN415" s="96"/>
      <c r="BO415" s="96"/>
      <c r="BP415" s="96"/>
      <c r="BQ415" s="96"/>
      <c r="BR415" s="81"/>
      <c r="BS415" s="96"/>
      <c r="BT415" s="96"/>
      <c r="BU415" s="96"/>
      <c r="BV415" s="70"/>
      <c r="BW415" s="362"/>
      <c r="BX415" s="358"/>
      <c r="BY415" s="359"/>
      <c r="CB415" s="358"/>
      <c r="CC415" s="359"/>
      <c r="CD415" s="363"/>
      <c r="CE415" s="363"/>
    </row>
    <row r="416" spans="2:86" x14ac:dyDescent="0.8">
      <c r="B416" s="70"/>
      <c r="C416" s="94"/>
      <c r="F416" s="102"/>
      <c r="G416" s="123"/>
      <c r="H416" s="102"/>
      <c r="I416" s="123"/>
      <c r="K416" s="219"/>
      <c r="L416" s="219"/>
      <c r="M416" s="345"/>
      <c r="N416" s="116"/>
      <c r="O416" s="219"/>
      <c r="P416" s="219"/>
      <c r="Q416" s="219"/>
      <c r="R416" s="219"/>
      <c r="S416" s="219"/>
      <c r="T416" s="219"/>
      <c r="U416" s="219"/>
      <c r="V416" s="219"/>
      <c r="W416" s="219"/>
      <c r="X416" s="219"/>
      <c r="Y416" s="219"/>
      <c r="Z416" s="81"/>
      <c r="AA416" s="70"/>
      <c r="AM416" s="96"/>
      <c r="AO416" s="70"/>
      <c r="AQ416" s="99"/>
      <c r="AT416" s="70"/>
      <c r="BC416" s="72"/>
      <c r="BF416" s="70"/>
      <c r="BL416" s="236"/>
      <c r="BM416" s="81"/>
      <c r="BN416" s="96"/>
      <c r="BO416" s="96"/>
      <c r="BP416" s="96"/>
      <c r="BQ416" s="96"/>
      <c r="BR416" s="81"/>
      <c r="BS416" s="96"/>
      <c r="BT416" s="96"/>
      <c r="BU416" s="96"/>
      <c r="BV416" s="70"/>
      <c r="BW416" s="362"/>
      <c r="BX416" s="358"/>
      <c r="BY416" s="359"/>
      <c r="CB416" s="358"/>
      <c r="CC416" s="359"/>
      <c r="CD416" s="363"/>
      <c r="CE416" s="363"/>
    </row>
    <row r="417" spans="2:83" x14ac:dyDescent="0.8">
      <c r="B417" s="70"/>
      <c r="C417" s="94"/>
      <c r="F417" s="102"/>
      <c r="G417" s="123"/>
      <c r="H417" s="102"/>
      <c r="I417" s="123"/>
      <c r="K417" s="219"/>
      <c r="L417" s="219"/>
      <c r="M417" s="345"/>
      <c r="N417" s="116"/>
      <c r="O417" s="219"/>
      <c r="P417" s="219"/>
      <c r="Q417" s="219"/>
      <c r="R417" s="219"/>
      <c r="S417" s="219"/>
      <c r="T417" s="219"/>
      <c r="U417" s="219"/>
      <c r="V417" s="219"/>
      <c r="W417" s="219"/>
      <c r="X417" s="219"/>
      <c r="Y417" s="219"/>
      <c r="Z417" s="81"/>
      <c r="AA417" s="70"/>
      <c r="AL417" s="101"/>
      <c r="AN417" s="102"/>
      <c r="AO417" s="70"/>
      <c r="AQ417" s="99"/>
      <c r="AT417" s="70"/>
      <c r="BC417" s="72"/>
      <c r="BF417" s="70"/>
      <c r="BL417" s="236"/>
      <c r="BM417" s="81"/>
      <c r="BN417" s="96"/>
      <c r="BO417" s="96"/>
      <c r="BP417" s="96"/>
      <c r="BQ417" s="96"/>
      <c r="BR417" s="81"/>
      <c r="BS417" s="96"/>
      <c r="BT417" s="96"/>
      <c r="BU417" s="96"/>
      <c r="BV417" s="70"/>
      <c r="BW417" s="362"/>
      <c r="BX417" s="358"/>
      <c r="BY417" s="359"/>
      <c r="CB417" s="358"/>
      <c r="CC417" s="359"/>
      <c r="CD417" s="363"/>
      <c r="CE417" s="363"/>
    </row>
    <row r="418" spans="2:83" x14ac:dyDescent="0.8">
      <c r="B418" s="70"/>
      <c r="C418" s="94"/>
      <c r="F418" s="102"/>
      <c r="G418" s="123"/>
      <c r="H418" s="102"/>
      <c r="I418" s="123"/>
      <c r="J418" s="103"/>
      <c r="K418" s="219"/>
      <c r="L418" s="219"/>
      <c r="M418" s="345"/>
      <c r="N418" s="116"/>
      <c r="O418" s="219"/>
      <c r="P418" s="219"/>
      <c r="Q418" s="219"/>
      <c r="R418" s="219"/>
      <c r="S418" s="219"/>
      <c r="T418" s="219"/>
      <c r="U418" s="219"/>
      <c r="V418" s="219"/>
      <c r="W418" s="219"/>
      <c r="X418" s="219"/>
      <c r="Y418" s="219"/>
      <c r="AA418" s="198"/>
      <c r="AD418" s="205"/>
      <c r="AF418" s="103"/>
      <c r="AH418" s="103"/>
      <c r="AJ418" s="205"/>
      <c r="AL418" s="103"/>
      <c r="AN418" s="103"/>
      <c r="AP418" s="199"/>
      <c r="AQ418" s="99"/>
      <c r="AT418" s="70"/>
      <c r="BB418" s="70"/>
      <c r="BC418" s="72"/>
      <c r="BF418" s="70"/>
      <c r="BL418" s="236"/>
      <c r="BM418" s="81"/>
      <c r="BN418" s="96"/>
      <c r="BO418" s="96"/>
      <c r="BP418" s="96"/>
      <c r="BQ418" s="96"/>
      <c r="BR418" s="81"/>
      <c r="BS418" s="96"/>
      <c r="BT418" s="96"/>
      <c r="BU418" s="96"/>
      <c r="BV418" s="70"/>
      <c r="BW418" s="362"/>
      <c r="BX418" s="358"/>
      <c r="BY418" s="359"/>
      <c r="CB418" s="358"/>
      <c r="CC418" s="359"/>
      <c r="CD418" s="363"/>
      <c r="CE418" s="363"/>
    </row>
    <row r="419" spans="2:83" x14ac:dyDescent="0.8">
      <c r="B419" s="70"/>
      <c r="C419" s="94"/>
      <c r="F419" s="102"/>
      <c r="G419" s="123"/>
      <c r="H419" s="102"/>
      <c r="I419" s="123"/>
      <c r="K419" s="219"/>
      <c r="L419" s="219"/>
      <c r="M419" s="345"/>
      <c r="N419" s="116"/>
      <c r="O419" s="219"/>
      <c r="P419" s="219"/>
      <c r="Q419" s="219"/>
      <c r="R419" s="219"/>
      <c r="S419" s="219"/>
      <c r="T419" s="219"/>
      <c r="U419" s="219"/>
      <c r="V419" s="219"/>
      <c r="W419" s="219"/>
      <c r="X419" s="219"/>
      <c r="Y419" s="219"/>
      <c r="AL419" s="102"/>
      <c r="AM419" s="96"/>
      <c r="AN419" s="102"/>
      <c r="AQ419" s="99"/>
      <c r="AT419" s="70"/>
      <c r="AY419" s="81"/>
      <c r="AZ419" s="96"/>
      <c r="BA419" s="70"/>
      <c r="BB419" s="70"/>
      <c r="BC419" s="72"/>
      <c r="BF419" s="70"/>
      <c r="BL419" s="236"/>
      <c r="BM419" s="81"/>
      <c r="BN419" s="96"/>
      <c r="BO419" s="96"/>
      <c r="BP419" s="96"/>
      <c r="BQ419" s="96"/>
      <c r="BR419" s="81"/>
      <c r="BS419" s="96"/>
      <c r="BT419" s="96"/>
      <c r="BU419" s="96"/>
      <c r="BV419" s="70"/>
      <c r="BW419" s="362"/>
      <c r="BX419" s="358"/>
      <c r="BY419" s="359"/>
      <c r="CB419" s="358"/>
      <c r="CC419" s="359"/>
      <c r="CD419" s="363"/>
      <c r="CE419" s="363"/>
    </row>
    <row r="420" spans="2:83" x14ac:dyDescent="0.8">
      <c r="B420" s="70"/>
      <c r="C420" s="94"/>
      <c r="F420" s="102"/>
      <c r="G420" s="123"/>
      <c r="H420" s="102"/>
      <c r="I420" s="123"/>
      <c r="J420" s="203"/>
      <c r="K420" s="219"/>
      <c r="L420" s="219"/>
      <c r="M420" s="345"/>
      <c r="N420" s="116"/>
      <c r="O420" s="219"/>
      <c r="P420" s="219"/>
      <c r="Q420" s="219"/>
      <c r="R420" s="219"/>
      <c r="S420" s="219"/>
      <c r="T420" s="219"/>
      <c r="U420" s="219"/>
      <c r="V420" s="219"/>
      <c r="W420" s="219"/>
      <c r="X420" s="219"/>
      <c r="Y420" s="219"/>
      <c r="Z420" s="81"/>
      <c r="AA420" s="70"/>
      <c r="AL420" s="102"/>
      <c r="AM420" s="96"/>
      <c r="AN420" s="102"/>
      <c r="AO420" s="70"/>
      <c r="AQ420" s="99"/>
      <c r="AT420" s="70"/>
      <c r="BC420" s="72"/>
      <c r="BF420" s="70"/>
      <c r="BL420" s="236"/>
      <c r="BM420" s="81"/>
      <c r="BN420" s="96"/>
      <c r="BO420" s="96"/>
      <c r="BP420" s="96"/>
      <c r="BQ420" s="96"/>
      <c r="BR420" s="81"/>
      <c r="BS420" s="96"/>
      <c r="BT420" s="96"/>
      <c r="BU420" s="96"/>
      <c r="BV420" s="70"/>
      <c r="BW420" s="362"/>
      <c r="BX420" s="358"/>
      <c r="BY420" s="359"/>
      <c r="CB420" s="358"/>
      <c r="CC420" s="359"/>
      <c r="CD420" s="363"/>
      <c r="CE420" s="363"/>
    </row>
    <row r="421" spans="2:83" x14ac:dyDescent="0.8">
      <c r="B421" s="70"/>
      <c r="C421" s="94"/>
      <c r="F421" s="102"/>
      <c r="G421" s="123"/>
      <c r="H421" s="102"/>
      <c r="I421" s="123"/>
      <c r="J421" s="103"/>
      <c r="K421" s="219"/>
      <c r="L421" s="219"/>
      <c r="M421" s="345"/>
      <c r="N421" s="116"/>
      <c r="O421" s="219"/>
      <c r="P421" s="219"/>
      <c r="Q421" s="219"/>
      <c r="R421" s="219"/>
      <c r="S421" s="219"/>
      <c r="T421" s="219"/>
      <c r="U421" s="219"/>
      <c r="V421" s="219"/>
      <c r="W421" s="219"/>
      <c r="X421" s="219"/>
      <c r="Y421" s="219"/>
      <c r="AA421" s="198"/>
      <c r="AD421" s="205"/>
      <c r="AF421" s="103"/>
      <c r="AH421" s="103"/>
      <c r="AJ421" s="205"/>
      <c r="AL421" s="101"/>
      <c r="AN421" s="102"/>
      <c r="AP421" s="199"/>
      <c r="AQ421" s="99"/>
      <c r="AT421" s="70"/>
      <c r="BB421" s="70"/>
      <c r="BC421" s="72"/>
      <c r="BF421" s="70"/>
      <c r="BL421" s="236"/>
      <c r="BM421" s="81"/>
      <c r="BN421" s="96"/>
      <c r="BO421" s="96"/>
      <c r="BP421" s="96"/>
      <c r="BQ421" s="96"/>
      <c r="BR421" s="81"/>
      <c r="BS421" s="96"/>
      <c r="BT421" s="96"/>
      <c r="BU421" s="96"/>
      <c r="BV421" s="70"/>
      <c r="BW421" s="362"/>
      <c r="BX421" s="358"/>
      <c r="BY421" s="359"/>
      <c r="CB421" s="358"/>
      <c r="CC421" s="359"/>
      <c r="CD421" s="363"/>
      <c r="CE421" s="363"/>
    </row>
    <row r="422" spans="2:83" x14ac:dyDescent="0.8">
      <c r="B422" s="70"/>
      <c r="C422" s="94"/>
      <c r="F422" s="102"/>
      <c r="G422" s="123"/>
      <c r="H422" s="102"/>
      <c r="I422" s="123"/>
      <c r="J422" s="96"/>
      <c r="K422" s="219"/>
      <c r="L422" s="219"/>
      <c r="M422" s="345"/>
      <c r="N422" s="116"/>
      <c r="O422" s="219"/>
      <c r="P422" s="219"/>
      <c r="Q422" s="219"/>
      <c r="R422" s="219"/>
      <c r="S422" s="219"/>
      <c r="T422" s="219"/>
      <c r="U422" s="219"/>
      <c r="V422" s="219"/>
      <c r="W422" s="219"/>
      <c r="X422" s="219"/>
      <c r="Y422" s="219"/>
      <c r="AL422" s="102"/>
      <c r="AM422" s="96"/>
      <c r="AN422" s="102"/>
      <c r="AQ422" s="99"/>
      <c r="AT422" s="70"/>
      <c r="AY422" s="81"/>
      <c r="AZ422" s="96"/>
      <c r="BA422" s="70"/>
      <c r="BB422" s="70"/>
      <c r="BC422" s="72"/>
      <c r="BF422" s="70"/>
      <c r="BL422" s="236"/>
      <c r="BM422" s="81"/>
      <c r="BN422" s="96"/>
      <c r="BO422" s="96"/>
      <c r="BP422" s="96"/>
      <c r="BQ422" s="96"/>
      <c r="BR422" s="81"/>
      <c r="BS422" s="96"/>
      <c r="BT422" s="96"/>
      <c r="BU422" s="96"/>
      <c r="BV422" s="70"/>
      <c r="BW422" s="362"/>
      <c r="BX422" s="358"/>
      <c r="BY422" s="359"/>
      <c r="CB422" s="358"/>
      <c r="CC422" s="359"/>
      <c r="CD422" s="363"/>
      <c r="CE422" s="363"/>
    </row>
    <row r="423" spans="2:83" x14ac:dyDescent="0.8">
      <c r="B423" s="70"/>
      <c r="C423" s="94"/>
      <c r="F423" s="102"/>
      <c r="G423" s="123"/>
      <c r="H423" s="102"/>
      <c r="I423" s="123"/>
      <c r="K423" s="219"/>
      <c r="L423" s="219"/>
      <c r="M423" s="345"/>
      <c r="N423" s="116"/>
      <c r="O423" s="219"/>
      <c r="P423" s="219"/>
      <c r="Q423" s="219"/>
      <c r="R423" s="219"/>
      <c r="S423" s="219"/>
      <c r="T423" s="219"/>
      <c r="U423" s="219"/>
      <c r="V423" s="219"/>
      <c r="W423" s="219"/>
      <c r="X423" s="219"/>
      <c r="Y423" s="219"/>
      <c r="AL423" s="102"/>
      <c r="AM423" s="96"/>
      <c r="AN423" s="102"/>
      <c r="AQ423" s="99"/>
      <c r="AT423" s="70"/>
      <c r="AY423" s="81"/>
      <c r="AZ423" s="96"/>
      <c r="BA423" s="70"/>
      <c r="BB423" s="70"/>
      <c r="BC423" s="72"/>
      <c r="BF423" s="70"/>
      <c r="BL423" s="236"/>
      <c r="BM423" s="81"/>
      <c r="BN423" s="96"/>
      <c r="BO423" s="96"/>
      <c r="BP423" s="96"/>
      <c r="BQ423" s="96"/>
      <c r="BR423" s="81"/>
      <c r="BS423" s="96"/>
      <c r="BT423" s="96"/>
      <c r="BU423" s="96"/>
      <c r="BV423" s="70"/>
      <c r="BW423" s="362"/>
      <c r="BX423" s="358"/>
      <c r="BY423" s="359"/>
      <c r="CB423" s="358"/>
      <c r="CC423" s="359"/>
      <c r="CD423" s="363"/>
      <c r="CE423" s="363"/>
    </row>
    <row r="424" spans="2:83" x14ac:dyDescent="0.8">
      <c r="B424" s="70"/>
      <c r="C424" s="94"/>
      <c r="F424" s="102"/>
      <c r="G424" s="123"/>
      <c r="H424" s="102"/>
      <c r="I424" s="123"/>
      <c r="K424" s="219"/>
      <c r="L424" s="219"/>
      <c r="M424" s="345"/>
      <c r="N424" s="116"/>
      <c r="O424" s="219"/>
      <c r="P424" s="219"/>
      <c r="Q424" s="219"/>
      <c r="R424" s="219"/>
      <c r="S424" s="219"/>
      <c r="T424" s="219"/>
      <c r="U424" s="219"/>
      <c r="V424" s="219"/>
      <c r="W424" s="219"/>
      <c r="X424" s="219"/>
      <c r="Y424" s="219"/>
      <c r="AA424" s="198"/>
      <c r="AD424" s="202"/>
      <c r="AJ424" s="202"/>
      <c r="AL424" s="102"/>
      <c r="AM424" s="96"/>
      <c r="AN424" s="102"/>
      <c r="AQ424" s="99"/>
      <c r="AT424" s="70"/>
      <c r="AY424" s="81"/>
      <c r="AZ424" s="96"/>
      <c r="BA424" s="70"/>
      <c r="BB424" s="70"/>
      <c r="BC424" s="72"/>
      <c r="BF424" s="70"/>
      <c r="BL424" s="236"/>
      <c r="BM424" s="81"/>
      <c r="BN424" s="96"/>
      <c r="BO424" s="96"/>
      <c r="BP424" s="96"/>
      <c r="BQ424" s="96"/>
      <c r="BR424" s="81"/>
      <c r="BS424" s="96"/>
      <c r="BT424" s="96"/>
      <c r="BU424" s="96"/>
      <c r="BV424" s="70"/>
      <c r="BW424" s="362"/>
      <c r="BX424" s="358"/>
      <c r="BY424" s="359"/>
      <c r="CB424" s="358"/>
      <c r="CC424" s="359"/>
      <c r="CD424" s="363"/>
      <c r="CE424" s="363"/>
    </row>
    <row r="425" spans="2:83" x14ac:dyDescent="0.8">
      <c r="B425" s="70"/>
      <c r="C425" s="94"/>
      <c r="F425" s="102"/>
      <c r="G425" s="123"/>
      <c r="H425" s="102"/>
      <c r="I425" s="123"/>
      <c r="K425" s="219"/>
      <c r="L425" s="219"/>
      <c r="M425" s="345"/>
      <c r="N425" s="116"/>
      <c r="O425" s="219"/>
      <c r="P425" s="219"/>
      <c r="Q425" s="219"/>
      <c r="R425" s="219"/>
      <c r="S425" s="219"/>
      <c r="T425" s="219"/>
      <c r="U425" s="219"/>
      <c r="V425" s="219"/>
      <c r="W425" s="219"/>
      <c r="X425" s="219"/>
      <c r="Y425" s="219"/>
      <c r="AQ425" s="99"/>
      <c r="AT425" s="70"/>
      <c r="AY425" s="81"/>
      <c r="AZ425" s="96"/>
      <c r="BA425" s="70"/>
      <c r="BB425" s="70"/>
      <c r="BC425" s="72"/>
      <c r="BF425" s="70"/>
      <c r="BL425" s="236"/>
      <c r="BM425" s="81"/>
      <c r="BN425" s="96"/>
      <c r="BO425" s="96"/>
      <c r="BP425" s="96"/>
      <c r="BQ425" s="96"/>
      <c r="BR425" s="81"/>
      <c r="BS425" s="96"/>
      <c r="BT425" s="96"/>
      <c r="BU425" s="96"/>
      <c r="BV425" s="70"/>
      <c r="BW425" s="362"/>
      <c r="BX425" s="358"/>
      <c r="BY425" s="359"/>
      <c r="CB425" s="358"/>
      <c r="CC425" s="359"/>
      <c r="CD425" s="363"/>
      <c r="CE425" s="363"/>
    </row>
    <row r="426" spans="2:83" x14ac:dyDescent="0.8">
      <c r="B426" s="70"/>
      <c r="C426" s="94"/>
      <c r="F426" s="102"/>
      <c r="G426" s="123"/>
      <c r="H426" s="102"/>
      <c r="I426" s="123"/>
      <c r="J426" s="103"/>
      <c r="K426" s="219"/>
      <c r="L426" s="219"/>
      <c r="M426" s="345"/>
      <c r="N426" s="116"/>
      <c r="O426" s="219"/>
      <c r="P426" s="219"/>
      <c r="Q426" s="219"/>
      <c r="R426" s="219"/>
      <c r="S426" s="219"/>
      <c r="T426" s="219"/>
      <c r="U426" s="219"/>
      <c r="V426" s="219"/>
      <c r="W426" s="219"/>
      <c r="X426" s="219"/>
      <c r="Y426" s="219"/>
      <c r="AA426" s="198"/>
      <c r="AD426" s="205"/>
      <c r="AF426" s="103"/>
      <c r="AH426" s="103"/>
      <c r="AJ426" s="205"/>
      <c r="AL426" s="103"/>
      <c r="AN426" s="103"/>
      <c r="AP426" s="199"/>
      <c r="AQ426" s="99"/>
      <c r="AT426" s="70"/>
      <c r="AY426" s="81"/>
      <c r="AZ426" s="96"/>
      <c r="BA426" s="70"/>
      <c r="BB426" s="70"/>
      <c r="BC426" s="72"/>
      <c r="BF426" s="70"/>
      <c r="BL426" s="236"/>
      <c r="BM426" s="81"/>
      <c r="BN426" s="96"/>
      <c r="BO426" s="96"/>
      <c r="BP426" s="96"/>
      <c r="BQ426" s="96"/>
      <c r="BR426" s="81"/>
      <c r="BS426" s="96"/>
      <c r="BT426" s="96"/>
      <c r="BU426" s="96"/>
      <c r="BV426" s="70"/>
      <c r="BW426" s="362"/>
      <c r="BX426" s="358"/>
      <c r="BY426" s="359"/>
      <c r="CB426" s="358"/>
      <c r="CC426" s="359"/>
      <c r="CD426" s="363"/>
      <c r="CE426" s="363"/>
    </row>
    <row r="427" spans="2:83" x14ac:dyDescent="0.8">
      <c r="B427" s="70"/>
      <c r="C427" s="94"/>
      <c r="F427" s="102"/>
      <c r="G427" s="123"/>
      <c r="H427" s="102"/>
      <c r="I427" s="123"/>
      <c r="K427" s="219"/>
      <c r="L427" s="219"/>
      <c r="M427" s="345"/>
      <c r="N427" s="116"/>
      <c r="O427" s="219"/>
      <c r="P427" s="219"/>
      <c r="Q427" s="219"/>
      <c r="R427" s="219"/>
      <c r="S427" s="219"/>
      <c r="T427" s="219"/>
      <c r="U427" s="219"/>
      <c r="V427" s="219"/>
      <c r="W427" s="219"/>
      <c r="X427" s="219"/>
      <c r="Y427" s="219"/>
      <c r="AL427" s="101"/>
      <c r="AN427" s="102"/>
      <c r="AQ427" s="99"/>
      <c r="AT427" s="70"/>
      <c r="AY427" s="81"/>
      <c r="AZ427" s="96"/>
      <c r="BA427" s="70"/>
      <c r="BB427" s="70"/>
      <c r="BC427" s="72"/>
      <c r="BF427" s="70"/>
      <c r="BL427" s="236"/>
      <c r="BM427" s="81"/>
      <c r="BN427" s="96"/>
      <c r="BO427" s="96"/>
      <c r="BP427" s="96"/>
      <c r="BQ427" s="96"/>
      <c r="BR427" s="81"/>
      <c r="BS427" s="96"/>
      <c r="BT427" s="96"/>
      <c r="BU427" s="96"/>
      <c r="BV427" s="70"/>
      <c r="BW427" s="362"/>
      <c r="BX427" s="358"/>
      <c r="BY427" s="359"/>
      <c r="CB427" s="358"/>
      <c r="CC427" s="359"/>
      <c r="CD427" s="363"/>
      <c r="CE427" s="363"/>
    </row>
    <row r="428" spans="2:83" x14ac:dyDescent="0.8">
      <c r="B428" s="70"/>
      <c r="C428" s="94"/>
      <c r="F428" s="102"/>
      <c r="G428" s="123"/>
      <c r="H428" s="102"/>
      <c r="I428" s="123"/>
      <c r="K428" s="219"/>
      <c r="L428" s="219"/>
      <c r="M428" s="345"/>
      <c r="N428" s="116"/>
      <c r="O428" s="219"/>
      <c r="P428" s="219"/>
      <c r="Q428" s="219"/>
      <c r="R428" s="219"/>
      <c r="S428" s="219"/>
      <c r="T428" s="219"/>
      <c r="U428" s="219"/>
      <c r="V428" s="219"/>
      <c r="W428" s="219"/>
      <c r="X428" s="219"/>
      <c r="Y428" s="219"/>
      <c r="Z428" s="81"/>
      <c r="AA428" s="70"/>
      <c r="AM428" s="96"/>
      <c r="AO428" s="70"/>
      <c r="AQ428" s="99"/>
      <c r="AT428" s="70"/>
      <c r="AY428" s="81"/>
      <c r="AZ428" s="96"/>
      <c r="BA428" s="70"/>
      <c r="BB428" s="70"/>
      <c r="BC428" s="72"/>
      <c r="BF428" s="70"/>
      <c r="BL428" s="236"/>
      <c r="BM428" s="81"/>
      <c r="BN428" s="96"/>
      <c r="BO428" s="96"/>
      <c r="BP428" s="96"/>
      <c r="BQ428" s="96"/>
      <c r="BR428" s="81"/>
      <c r="BS428" s="96"/>
      <c r="BT428" s="96"/>
      <c r="BU428" s="96"/>
      <c r="BV428" s="70"/>
      <c r="BW428" s="362"/>
      <c r="BX428" s="358"/>
      <c r="BY428" s="359"/>
      <c r="CB428" s="358"/>
      <c r="CC428" s="359"/>
      <c r="CD428" s="363"/>
      <c r="CE428" s="363"/>
    </row>
    <row r="429" spans="2:83" x14ac:dyDescent="0.8">
      <c r="B429" s="70"/>
      <c r="C429" s="94"/>
      <c r="F429" s="102"/>
      <c r="G429" s="123"/>
      <c r="H429" s="102"/>
      <c r="I429" s="123"/>
      <c r="K429" s="219"/>
      <c r="L429" s="219"/>
      <c r="M429" s="345"/>
      <c r="N429" s="116"/>
      <c r="O429" s="219"/>
      <c r="P429" s="219"/>
      <c r="Q429" s="219"/>
      <c r="R429" s="219"/>
      <c r="S429" s="219"/>
      <c r="T429" s="219"/>
      <c r="U429" s="219"/>
      <c r="V429" s="219"/>
      <c r="W429" s="219"/>
      <c r="X429" s="219"/>
      <c r="Y429" s="219"/>
      <c r="AL429" s="102"/>
      <c r="AM429" s="96"/>
      <c r="AN429" s="102"/>
      <c r="AQ429" s="99"/>
      <c r="AT429" s="70"/>
      <c r="AY429" s="81"/>
      <c r="AZ429" s="96"/>
      <c r="BA429" s="70"/>
      <c r="BB429" s="70"/>
      <c r="BC429" s="72"/>
      <c r="BF429" s="70"/>
      <c r="BL429" s="236"/>
      <c r="BM429" s="81"/>
      <c r="BN429" s="96"/>
      <c r="BO429" s="96"/>
      <c r="BP429" s="96"/>
      <c r="BQ429" s="96"/>
      <c r="BR429" s="81"/>
      <c r="BS429" s="96"/>
      <c r="BT429" s="96"/>
      <c r="BU429" s="96"/>
      <c r="BV429" s="70"/>
    </row>
    <row r="430" spans="2:83" x14ac:dyDescent="0.8">
      <c r="B430" s="70"/>
      <c r="C430" s="94"/>
      <c r="F430" s="102"/>
      <c r="G430" s="123"/>
      <c r="H430" s="102"/>
      <c r="I430" s="123"/>
      <c r="K430" s="219"/>
      <c r="L430" s="219"/>
      <c r="M430" s="345"/>
      <c r="N430" s="116"/>
      <c r="O430" s="219"/>
      <c r="P430" s="219"/>
      <c r="Q430" s="219"/>
      <c r="R430" s="219"/>
      <c r="S430" s="219"/>
      <c r="T430" s="219"/>
      <c r="U430" s="219"/>
      <c r="V430" s="219"/>
      <c r="W430" s="219"/>
      <c r="X430" s="219"/>
      <c r="Y430" s="219"/>
      <c r="AA430" s="70"/>
      <c r="AQ430" s="99"/>
      <c r="AT430" s="70"/>
      <c r="AY430" s="81"/>
      <c r="AZ430" s="96"/>
      <c r="BA430" s="70"/>
      <c r="BB430" s="70"/>
      <c r="BC430" s="72"/>
      <c r="BF430" s="70"/>
      <c r="BL430" s="236"/>
      <c r="BM430" s="81"/>
      <c r="BN430" s="96"/>
      <c r="BO430" s="96"/>
      <c r="BP430" s="96"/>
      <c r="BQ430" s="96"/>
      <c r="BR430" s="81"/>
      <c r="BS430" s="96"/>
      <c r="BT430" s="96"/>
      <c r="BU430" s="96"/>
      <c r="BV430" s="70"/>
    </row>
    <row r="431" spans="2:83" x14ac:dyDescent="0.8">
      <c r="B431" s="70"/>
      <c r="C431" s="94"/>
      <c r="F431" s="102"/>
      <c r="G431" s="123"/>
      <c r="H431" s="102"/>
      <c r="I431" s="123"/>
      <c r="K431" s="219"/>
      <c r="L431" s="219"/>
      <c r="M431" s="345"/>
      <c r="N431" s="116"/>
      <c r="O431" s="219"/>
      <c r="P431" s="219"/>
      <c r="Q431" s="219"/>
      <c r="R431" s="219"/>
      <c r="S431" s="219"/>
      <c r="T431" s="219"/>
      <c r="U431" s="219"/>
      <c r="V431" s="219"/>
      <c r="W431" s="219"/>
      <c r="X431" s="219"/>
      <c r="Y431" s="219"/>
      <c r="AL431" s="101"/>
      <c r="AN431" s="102"/>
      <c r="AQ431" s="99"/>
      <c r="AT431" s="70"/>
      <c r="AY431" s="81"/>
      <c r="AZ431" s="96"/>
      <c r="BA431" s="70"/>
      <c r="BB431" s="70"/>
      <c r="BC431" s="72"/>
      <c r="BF431" s="70"/>
      <c r="BL431" s="236"/>
      <c r="BM431" s="81"/>
      <c r="BN431" s="96"/>
      <c r="BO431" s="96"/>
      <c r="BP431" s="96"/>
      <c r="BQ431" s="96"/>
      <c r="BR431" s="81"/>
      <c r="BS431" s="96"/>
      <c r="BT431" s="96"/>
      <c r="BU431" s="96"/>
      <c r="BV431" s="70"/>
    </row>
    <row r="432" spans="2:83" x14ac:dyDescent="0.8">
      <c r="B432" s="70"/>
      <c r="C432" s="94"/>
      <c r="F432" s="102"/>
      <c r="G432" s="123"/>
      <c r="H432" s="102"/>
      <c r="I432" s="123"/>
      <c r="K432" s="113"/>
      <c r="L432" s="113"/>
      <c r="M432" s="346"/>
      <c r="N432" s="222"/>
      <c r="O432" s="113"/>
      <c r="P432" s="113"/>
      <c r="Q432" s="113"/>
      <c r="R432" s="113"/>
      <c r="S432" s="113"/>
      <c r="T432" s="113"/>
      <c r="U432" s="113"/>
      <c r="V432" s="113"/>
      <c r="W432" s="113"/>
      <c r="X432" s="113"/>
      <c r="Y432" s="113"/>
      <c r="Z432" s="81"/>
      <c r="AA432" s="70"/>
      <c r="AM432" s="96"/>
      <c r="AO432" s="70"/>
      <c r="AQ432" s="99"/>
      <c r="AT432" s="70"/>
      <c r="BC432" s="72"/>
      <c r="BF432" s="70"/>
      <c r="BL432" s="236"/>
      <c r="BM432" s="81"/>
      <c r="BN432" s="96"/>
      <c r="BO432" s="96"/>
      <c r="BP432" s="96"/>
      <c r="BQ432" s="96"/>
      <c r="BR432" s="81"/>
      <c r="BS432" s="96"/>
      <c r="BT432" s="96"/>
      <c r="BU432" s="96"/>
      <c r="BV432" s="70"/>
    </row>
    <row r="433" spans="2:74" x14ac:dyDescent="0.8">
      <c r="B433" s="70"/>
      <c r="C433" s="94"/>
      <c r="F433" s="102"/>
      <c r="G433" s="123"/>
      <c r="H433" s="102"/>
      <c r="I433" s="123"/>
      <c r="J433" s="103"/>
      <c r="K433" s="219"/>
      <c r="L433" s="219"/>
      <c r="M433" s="345"/>
      <c r="N433" s="116"/>
      <c r="O433" s="219"/>
      <c r="P433" s="219"/>
      <c r="Q433" s="219"/>
      <c r="R433" s="219"/>
      <c r="S433" s="219"/>
      <c r="T433" s="219"/>
      <c r="U433" s="219"/>
      <c r="V433" s="219"/>
      <c r="W433" s="219"/>
      <c r="X433" s="219"/>
      <c r="Y433" s="219"/>
      <c r="AA433" s="198"/>
      <c r="AD433" s="205"/>
      <c r="AF433" s="103"/>
      <c r="AH433" s="103"/>
      <c r="AJ433" s="205"/>
      <c r="AL433" s="103"/>
      <c r="AN433" s="103"/>
      <c r="AP433" s="199"/>
      <c r="AQ433" s="99"/>
      <c r="AT433" s="70"/>
      <c r="AY433" s="81"/>
      <c r="AZ433" s="96"/>
      <c r="BA433" s="70"/>
      <c r="BB433" s="70"/>
      <c r="BC433" s="72"/>
      <c r="BF433" s="70"/>
      <c r="BL433" s="236"/>
      <c r="BM433" s="81"/>
      <c r="BN433" s="96"/>
      <c r="BO433" s="96"/>
      <c r="BP433" s="96"/>
      <c r="BQ433" s="96"/>
      <c r="BR433" s="81"/>
      <c r="BS433" s="96"/>
      <c r="BT433" s="96"/>
      <c r="BU433" s="96"/>
      <c r="BV433" s="70"/>
    </row>
    <row r="434" spans="2:74" x14ac:dyDescent="0.8">
      <c r="B434" s="70"/>
      <c r="C434" s="94"/>
      <c r="F434" s="102"/>
      <c r="G434" s="123"/>
      <c r="H434" s="102"/>
      <c r="I434" s="123"/>
      <c r="K434" s="219"/>
      <c r="L434" s="219"/>
      <c r="M434" s="345"/>
      <c r="N434" s="116"/>
      <c r="O434" s="219"/>
      <c r="P434" s="219"/>
      <c r="Q434" s="219"/>
      <c r="R434" s="219"/>
      <c r="S434" s="219"/>
      <c r="T434" s="219"/>
      <c r="U434" s="219"/>
      <c r="V434" s="219"/>
      <c r="W434" s="219"/>
      <c r="X434" s="219"/>
      <c r="Y434" s="219"/>
      <c r="AL434" s="102"/>
      <c r="AM434" s="96"/>
      <c r="AN434" s="102"/>
      <c r="AQ434" s="99"/>
      <c r="AT434" s="70"/>
      <c r="AY434" s="81"/>
      <c r="AZ434" s="96"/>
      <c r="BA434" s="70"/>
      <c r="BB434" s="70"/>
      <c r="BC434" s="72"/>
      <c r="BF434" s="70"/>
      <c r="BL434" s="236"/>
      <c r="BM434" s="81"/>
      <c r="BN434" s="96"/>
      <c r="BO434" s="96"/>
      <c r="BP434" s="96"/>
      <c r="BQ434" s="96"/>
      <c r="BR434" s="81"/>
      <c r="BS434" s="96"/>
      <c r="BT434" s="96"/>
      <c r="BU434" s="96"/>
      <c r="BV434" s="70"/>
    </row>
    <row r="435" spans="2:74" x14ac:dyDescent="0.8">
      <c r="B435" s="70"/>
      <c r="C435" s="94"/>
      <c r="F435" s="102"/>
      <c r="G435" s="123"/>
      <c r="H435" s="102"/>
      <c r="I435" s="123"/>
      <c r="K435" s="219"/>
      <c r="L435" s="219"/>
      <c r="M435" s="345"/>
      <c r="N435" s="116"/>
      <c r="O435" s="219"/>
      <c r="P435" s="219"/>
      <c r="Q435" s="219"/>
      <c r="R435" s="219"/>
      <c r="S435" s="219"/>
      <c r="T435" s="219"/>
      <c r="U435" s="219"/>
      <c r="V435" s="219"/>
      <c r="W435" s="219"/>
      <c r="X435" s="219"/>
      <c r="Y435" s="219"/>
      <c r="Z435" s="81"/>
      <c r="AA435" s="70"/>
      <c r="AL435" s="102"/>
      <c r="AM435" s="96"/>
      <c r="AN435" s="102"/>
      <c r="AO435" s="70"/>
      <c r="AQ435" s="99"/>
      <c r="AT435" s="70"/>
      <c r="BC435" s="72"/>
      <c r="BF435" s="70"/>
      <c r="BL435" s="236"/>
      <c r="BM435" s="81"/>
      <c r="BN435" s="96"/>
      <c r="BO435" s="96"/>
      <c r="BP435" s="96"/>
      <c r="BQ435" s="96"/>
      <c r="BR435" s="81"/>
      <c r="BS435" s="96"/>
      <c r="BT435" s="96"/>
      <c r="BU435" s="96"/>
      <c r="BV435" s="70"/>
    </row>
    <row r="436" spans="2:74" x14ac:dyDescent="0.8">
      <c r="B436" s="70"/>
      <c r="C436" s="94"/>
      <c r="F436" s="102"/>
      <c r="G436" s="123"/>
      <c r="H436" s="102"/>
      <c r="I436" s="123"/>
      <c r="J436" s="203"/>
      <c r="K436" s="219"/>
      <c r="L436" s="219"/>
      <c r="M436" s="345"/>
      <c r="N436" s="116"/>
      <c r="O436" s="219"/>
      <c r="P436" s="219"/>
      <c r="Q436" s="219"/>
      <c r="R436" s="219"/>
      <c r="S436" s="219"/>
      <c r="T436" s="219"/>
      <c r="U436" s="219"/>
      <c r="V436" s="219"/>
      <c r="W436" s="219"/>
      <c r="X436" s="219"/>
      <c r="Y436" s="219"/>
      <c r="Z436" s="81"/>
      <c r="AA436" s="70"/>
      <c r="AL436" s="101"/>
      <c r="AN436" s="102"/>
      <c r="AO436" s="70"/>
      <c r="AQ436" s="99"/>
      <c r="AT436" s="70"/>
      <c r="BC436" s="72"/>
      <c r="BF436" s="70"/>
      <c r="BL436" s="183"/>
      <c r="BM436" s="81"/>
      <c r="BN436" s="96"/>
      <c r="BO436" s="96"/>
      <c r="BP436" s="96"/>
      <c r="BQ436" s="96"/>
      <c r="BR436" s="81"/>
      <c r="BS436" s="96"/>
      <c r="BT436" s="96"/>
      <c r="BU436" s="96"/>
      <c r="BV436" s="70"/>
    </row>
    <row r="437" spans="2:74" x14ac:dyDescent="0.8">
      <c r="B437" s="70"/>
      <c r="C437" s="94"/>
      <c r="F437" s="102"/>
      <c r="G437" s="123"/>
      <c r="H437" s="102"/>
      <c r="I437" s="123"/>
      <c r="K437" s="219"/>
      <c r="L437" s="219"/>
      <c r="M437" s="345"/>
      <c r="N437" s="116"/>
      <c r="O437" s="219"/>
      <c r="P437" s="219"/>
      <c r="Q437" s="219"/>
      <c r="R437" s="219"/>
      <c r="S437" s="219"/>
      <c r="T437" s="219"/>
      <c r="U437" s="219"/>
      <c r="V437" s="219"/>
      <c r="W437" s="219"/>
      <c r="X437" s="219"/>
      <c r="Y437" s="219"/>
      <c r="AL437" s="101"/>
      <c r="AN437" s="102"/>
      <c r="AQ437" s="99"/>
      <c r="AT437" s="70"/>
      <c r="AY437" s="81"/>
      <c r="AZ437" s="96"/>
      <c r="BA437" s="70"/>
      <c r="BB437" s="70"/>
      <c r="BC437" s="72"/>
      <c r="BF437" s="70"/>
      <c r="BL437" s="183"/>
      <c r="BM437" s="81"/>
      <c r="BN437" s="96"/>
      <c r="BO437" s="96"/>
      <c r="BP437" s="96"/>
      <c r="BQ437" s="96"/>
      <c r="BR437" s="81"/>
      <c r="BS437" s="96"/>
      <c r="BT437" s="96"/>
      <c r="BU437" s="96"/>
      <c r="BV437" s="70"/>
    </row>
    <row r="438" spans="2:74" x14ac:dyDescent="0.8">
      <c r="B438" s="70"/>
      <c r="C438" s="94"/>
      <c r="F438" s="102"/>
      <c r="G438" s="123"/>
      <c r="H438" s="102"/>
      <c r="I438" s="123"/>
      <c r="J438" s="96"/>
      <c r="K438" s="219"/>
      <c r="L438" s="219"/>
      <c r="M438" s="345"/>
      <c r="N438" s="116"/>
      <c r="O438" s="219"/>
      <c r="P438" s="219"/>
      <c r="Q438" s="219"/>
      <c r="R438" s="219"/>
      <c r="S438" s="219"/>
      <c r="T438" s="219"/>
      <c r="U438" s="219"/>
      <c r="V438" s="219"/>
      <c r="W438" s="219"/>
      <c r="X438" s="219"/>
      <c r="Y438" s="219"/>
      <c r="AA438" s="70"/>
      <c r="AQ438" s="99"/>
      <c r="AT438" s="70"/>
      <c r="AY438" s="81"/>
      <c r="AZ438" s="96"/>
      <c r="BA438" s="70"/>
      <c r="BB438" s="70"/>
      <c r="BC438" s="72"/>
      <c r="BF438" s="70"/>
      <c r="BL438" s="183"/>
      <c r="BM438" s="81"/>
      <c r="BN438" s="96"/>
      <c r="BO438" s="96"/>
      <c r="BP438" s="96"/>
      <c r="BQ438" s="96"/>
      <c r="BR438" s="81"/>
      <c r="BS438" s="96"/>
      <c r="BT438" s="96"/>
      <c r="BU438" s="96"/>
      <c r="BV438" s="70"/>
    </row>
    <row r="439" spans="2:74" x14ac:dyDescent="0.8">
      <c r="B439" s="70"/>
      <c r="C439" s="94"/>
      <c r="F439" s="102"/>
      <c r="G439" s="123"/>
      <c r="H439" s="102"/>
      <c r="I439" s="123"/>
      <c r="K439" s="219"/>
      <c r="L439" s="219"/>
      <c r="M439" s="345"/>
      <c r="N439" s="116"/>
      <c r="O439" s="219"/>
      <c r="P439" s="219"/>
      <c r="Q439" s="219"/>
      <c r="R439" s="219"/>
      <c r="S439" s="219"/>
      <c r="T439" s="219"/>
      <c r="U439" s="219"/>
      <c r="V439" s="219"/>
      <c r="W439" s="219"/>
      <c r="X439" s="219"/>
      <c r="Y439" s="219"/>
      <c r="Z439" s="81"/>
      <c r="AA439" s="70"/>
      <c r="AM439" s="96"/>
      <c r="AO439" s="70"/>
      <c r="AQ439" s="99"/>
      <c r="AT439" s="70"/>
      <c r="AY439" s="81"/>
      <c r="AZ439" s="96"/>
      <c r="BA439" s="70"/>
      <c r="BC439" s="72"/>
      <c r="BF439" s="70"/>
      <c r="BL439" s="183"/>
      <c r="BM439" s="81"/>
      <c r="BN439" s="96"/>
      <c r="BO439" s="96"/>
      <c r="BP439" s="96"/>
      <c r="BQ439" s="96"/>
      <c r="BR439" s="81"/>
      <c r="BS439" s="96"/>
      <c r="BT439" s="96"/>
      <c r="BU439" s="96"/>
      <c r="BV439" s="70"/>
    </row>
    <row r="440" spans="2:74" x14ac:dyDescent="0.8">
      <c r="B440" s="70"/>
      <c r="C440" s="94"/>
      <c r="F440" s="102"/>
      <c r="G440" s="123"/>
      <c r="H440" s="102"/>
      <c r="I440" s="123"/>
      <c r="K440" s="219"/>
      <c r="L440" s="219"/>
      <c r="M440" s="345"/>
      <c r="N440" s="116"/>
      <c r="O440" s="219"/>
      <c r="P440" s="219"/>
      <c r="Q440" s="219"/>
      <c r="R440" s="219"/>
      <c r="S440" s="219"/>
      <c r="T440" s="219"/>
      <c r="U440" s="219"/>
      <c r="V440" s="219"/>
      <c r="W440" s="219"/>
      <c r="X440" s="219"/>
      <c r="Y440" s="219"/>
      <c r="AA440" s="198"/>
      <c r="AD440" s="202"/>
      <c r="AJ440" s="202"/>
      <c r="AL440" s="102"/>
      <c r="AM440" s="96"/>
      <c r="AN440" s="102"/>
      <c r="AQ440" s="99"/>
      <c r="AT440" s="70"/>
      <c r="AY440" s="81"/>
      <c r="AZ440" s="96"/>
      <c r="BA440" s="70"/>
      <c r="BB440" s="70"/>
      <c r="BC440" s="72"/>
      <c r="BF440" s="70"/>
      <c r="BL440" s="183"/>
      <c r="BM440" s="81"/>
      <c r="BN440" s="96"/>
      <c r="BO440" s="96"/>
      <c r="BP440" s="96"/>
      <c r="BQ440" s="96"/>
      <c r="BR440" s="81"/>
      <c r="BS440" s="96"/>
      <c r="BT440" s="96"/>
      <c r="BU440" s="96"/>
      <c r="BV440" s="70"/>
    </row>
    <row r="441" spans="2:74" x14ac:dyDescent="0.8">
      <c r="B441" s="70"/>
      <c r="C441" s="94"/>
      <c r="F441" s="102"/>
      <c r="G441" s="123"/>
      <c r="H441" s="102"/>
      <c r="I441" s="123"/>
      <c r="K441" s="219"/>
      <c r="L441" s="219"/>
      <c r="M441" s="345"/>
      <c r="N441" s="116"/>
      <c r="O441" s="219"/>
      <c r="P441" s="219"/>
      <c r="Q441" s="219"/>
      <c r="R441" s="219"/>
      <c r="S441" s="219"/>
      <c r="T441" s="219"/>
      <c r="U441" s="219"/>
      <c r="V441" s="219"/>
      <c r="W441" s="219"/>
      <c r="X441" s="219"/>
      <c r="Y441" s="219"/>
      <c r="AL441" s="102"/>
      <c r="AM441" s="96"/>
      <c r="AN441" s="102"/>
      <c r="AQ441" s="99"/>
      <c r="AT441" s="70"/>
      <c r="AY441" s="81"/>
      <c r="AZ441" s="96"/>
      <c r="BA441" s="70"/>
      <c r="BB441" s="70"/>
      <c r="BC441" s="72"/>
      <c r="BF441" s="70"/>
      <c r="BL441" s="183"/>
      <c r="BM441" s="81"/>
      <c r="BN441" s="96"/>
      <c r="BO441" s="96"/>
      <c r="BP441" s="96"/>
      <c r="BQ441" s="96"/>
      <c r="BR441" s="81"/>
      <c r="BS441" s="96"/>
      <c r="BT441" s="96"/>
      <c r="BU441" s="96"/>
      <c r="BV441" s="70"/>
    </row>
    <row r="442" spans="2:74" x14ac:dyDescent="0.8">
      <c r="B442" s="70"/>
      <c r="C442" s="94"/>
      <c r="F442" s="102"/>
      <c r="G442" s="123"/>
      <c r="H442" s="102"/>
      <c r="I442" s="123"/>
      <c r="J442" s="203"/>
      <c r="K442" s="113"/>
      <c r="L442" s="113"/>
      <c r="M442" s="346"/>
      <c r="N442" s="222"/>
      <c r="O442" s="113"/>
      <c r="P442" s="113"/>
      <c r="Q442" s="113"/>
      <c r="R442" s="113"/>
      <c r="S442" s="113"/>
      <c r="T442" s="113"/>
      <c r="U442" s="113"/>
      <c r="V442" s="113"/>
      <c r="W442" s="113"/>
      <c r="X442" s="113"/>
      <c r="Y442" s="113"/>
      <c r="Z442" s="81"/>
      <c r="AA442" s="70"/>
      <c r="AL442" s="102"/>
      <c r="AM442" s="96"/>
      <c r="AN442" s="102"/>
      <c r="AO442" s="70"/>
      <c r="AQ442" s="99"/>
      <c r="AT442" s="70"/>
      <c r="BC442" s="72"/>
      <c r="BF442" s="70"/>
      <c r="BL442" s="183"/>
      <c r="BM442" s="81"/>
      <c r="BN442" s="96"/>
      <c r="BO442" s="96"/>
      <c r="BP442" s="96"/>
      <c r="BQ442" s="96"/>
      <c r="BR442" s="81"/>
      <c r="BS442" s="96"/>
      <c r="BT442" s="96"/>
      <c r="BU442" s="96"/>
      <c r="BV442" s="70"/>
    </row>
    <row r="443" spans="2:74" x14ac:dyDescent="0.8">
      <c r="B443" s="70"/>
      <c r="C443" s="94"/>
      <c r="F443" s="102"/>
      <c r="G443" s="123"/>
      <c r="H443" s="102"/>
      <c r="I443" s="123"/>
      <c r="K443" s="219"/>
      <c r="L443" s="219"/>
      <c r="M443" s="345"/>
      <c r="N443" s="116"/>
      <c r="O443" s="219"/>
      <c r="P443" s="219"/>
      <c r="Q443" s="219"/>
      <c r="R443" s="219"/>
      <c r="S443" s="219"/>
      <c r="T443" s="219"/>
      <c r="U443" s="219"/>
      <c r="V443" s="219"/>
      <c r="W443" s="219"/>
      <c r="X443" s="219"/>
      <c r="Y443" s="219"/>
      <c r="Z443" s="81"/>
      <c r="AA443" s="70"/>
      <c r="AM443" s="96"/>
      <c r="AO443" s="70"/>
      <c r="AQ443" s="99"/>
      <c r="AT443" s="70"/>
      <c r="BC443" s="72"/>
      <c r="BF443" s="70"/>
      <c r="BL443" s="183"/>
      <c r="BM443" s="81"/>
      <c r="BN443" s="96"/>
      <c r="BO443" s="96"/>
      <c r="BP443" s="96"/>
      <c r="BQ443" s="96"/>
      <c r="BR443" s="81"/>
      <c r="BS443" s="96"/>
      <c r="BT443" s="96"/>
      <c r="BU443" s="96"/>
      <c r="BV443" s="70"/>
    </row>
    <row r="444" spans="2:74" x14ac:dyDescent="0.8">
      <c r="B444" s="70"/>
      <c r="C444" s="94"/>
      <c r="F444" s="102"/>
      <c r="G444" s="123"/>
      <c r="H444" s="102"/>
      <c r="I444" s="123"/>
      <c r="J444" s="103"/>
      <c r="K444" s="219"/>
      <c r="L444" s="219"/>
      <c r="M444" s="345"/>
      <c r="N444" s="116"/>
      <c r="O444" s="219"/>
      <c r="P444" s="219"/>
      <c r="Q444" s="219"/>
      <c r="R444" s="219"/>
      <c r="S444" s="219"/>
      <c r="T444" s="219"/>
      <c r="U444" s="219"/>
      <c r="V444" s="219"/>
      <c r="W444" s="219"/>
      <c r="X444" s="219"/>
      <c r="Y444" s="219"/>
      <c r="AA444" s="198"/>
      <c r="AD444" s="205"/>
      <c r="AF444" s="103"/>
      <c r="AH444" s="103"/>
      <c r="AJ444" s="205"/>
      <c r="AL444" s="103"/>
      <c r="AN444" s="103"/>
      <c r="AP444" s="199"/>
      <c r="AQ444" s="99"/>
      <c r="AT444" s="70"/>
      <c r="AY444" s="81"/>
      <c r="AZ444" s="96"/>
      <c r="BA444" s="70"/>
      <c r="BB444" s="70"/>
      <c r="BC444" s="72"/>
      <c r="BF444" s="70"/>
      <c r="BL444" s="183"/>
      <c r="BM444" s="81"/>
      <c r="BN444" s="96"/>
      <c r="BO444" s="96"/>
      <c r="BP444" s="96"/>
      <c r="BQ444" s="96"/>
      <c r="BR444" s="81"/>
      <c r="BS444" s="96"/>
      <c r="BT444" s="96"/>
      <c r="BU444" s="96"/>
      <c r="BV444" s="70"/>
    </row>
    <row r="445" spans="2:74" x14ac:dyDescent="0.8">
      <c r="B445" s="70"/>
      <c r="C445" s="94"/>
      <c r="F445" s="102"/>
      <c r="G445" s="123"/>
      <c r="H445" s="102"/>
      <c r="I445" s="123"/>
      <c r="R445" s="82"/>
      <c r="S445" s="82"/>
      <c r="X445" s="81"/>
      <c r="Y445" s="70"/>
      <c r="Z445" s="81"/>
      <c r="AA445" s="70"/>
      <c r="AL445" s="101"/>
      <c r="AN445" s="102"/>
      <c r="AO445" s="70"/>
      <c r="AQ445" s="99"/>
      <c r="AT445" s="70"/>
      <c r="BC445" s="72"/>
      <c r="BF445" s="70"/>
      <c r="BL445" s="183"/>
      <c r="BM445" s="81"/>
      <c r="BN445" s="96"/>
      <c r="BO445" s="96"/>
      <c r="BP445" s="96"/>
      <c r="BQ445" s="96"/>
      <c r="BR445" s="81"/>
      <c r="BS445" s="96"/>
      <c r="BT445" s="96"/>
      <c r="BU445" s="96"/>
      <c r="BV445" s="70"/>
    </row>
    <row r="446" spans="2:74" x14ac:dyDescent="0.8">
      <c r="B446" s="70"/>
      <c r="C446" s="94"/>
      <c r="F446" s="102"/>
      <c r="G446" s="123"/>
      <c r="H446" s="102"/>
      <c r="I446" s="123"/>
      <c r="R446" s="82"/>
      <c r="S446" s="82"/>
      <c r="AL446" s="101"/>
      <c r="AN446" s="102"/>
      <c r="AQ446" s="99"/>
      <c r="AT446" s="70"/>
      <c r="AY446" s="81"/>
      <c r="AZ446" s="96"/>
      <c r="BA446" s="70"/>
      <c r="BB446" s="70"/>
      <c r="BC446" s="72"/>
      <c r="BF446" s="70"/>
      <c r="BL446" s="183"/>
      <c r="BM446" s="81"/>
      <c r="BN446" s="96"/>
      <c r="BO446" s="96"/>
      <c r="BP446" s="96"/>
      <c r="BQ446" s="96"/>
      <c r="BR446" s="81"/>
      <c r="BS446" s="96"/>
      <c r="BT446" s="96"/>
      <c r="BU446" s="96"/>
      <c r="BV446" s="70"/>
    </row>
    <row r="447" spans="2:74" x14ac:dyDescent="0.8">
      <c r="B447" s="70"/>
      <c r="C447" s="94"/>
      <c r="F447" s="102"/>
      <c r="G447" s="123"/>
      <c r="H447" s="102"/>
      <c r="I447" s="123"/>
      <c r="J447" s="203"/>
      <c r="K447" s="327"/>
      <c r="R447" s="82"/>
      <c r="S447" s="82"/>
      <c r="X447" s="81"/>
      <c r="Y447" s="70"/>
      <c r="Z447" s="81"/>
      <c r="AA447" s="70"/>
      <c r="AL447" s="101"/>
      <c r="AN447" s="102"/>
      <c r="AO447" s="70"/>
      <c r="AQ447" s="99"/>
      <c r="AT447" s="70"/>
      <c r="BC447" s="72"/>
      <c r="BF447" s="70"/>
      <c r="BL447" s="183"/>
      <c r="BM447" s="81"/>
      <c r="BN447" s="96"/>
      <c r="BO447" s="96"/>
      <c r="BP447" s="96"/>
      <c r="BQ447" s="96"/>
      <c r="BR447" s="81"/>
      <c r="BS447" s="96"/>
      <c r="BT447" s="96"/>
      <c r="BU447" s="96"/>
      <c r="BV447" s="70"/>
    </row>
    <row r="448" spans="2:74" x14ac:dyDescent="0.8">
      <c r="B448" s="70"/>
      <c r="C448" s="94"/>
      <c r="F448" s="102"/>
      <c r="G448" s="123"/>
      <c r="H448" s="102"/>
      <c r="I448" s="123"/>
      <c r="L448" s="179"/>
      <c r="M448" s="180"/>
      <c r="R448" s="82"/>
      <c r="S448" s="82"/>
      <c r="AA448" s="70"/>
      <c r="AL448" s="101"/>
      <c r="AN448" s="102"/>
      <c r="AQ448" s="99"/>
      <c r="AT448" s="70"/>
      <c r="AY448" s="81"/>
      <c r="AZ448" s="96"/>
      <c r="BA448" s="70"/>
      <c r="BB448" s="70"/>
      <c r="BC448" s="72"/>
      <c r="BF448" s="70"/>
      <c r="BL448" s="183"/>
      <c r="BM448" s="81"/>
      <c r="BN448" s="96"/>
      <c r="BO448" s="96"/>
      <c r="BP448" s="96"/>
      <c r="BQ448" s="96"/>
      <c r="BR448" s="81"/>
      <c r="BS448" s="96"/>
      <c r="BT448" s="96"/>
      <c r="BU448" s="96"/>
      <c r="BV448" s="70"/>
    </row>
    <row r="449" spans="2:83" x14ac:dyDescent="0.8">
      <c r="B449" s="70"/>
      <c r="C449" s="94"/>
      <c r="F449" s="102"/>
      <c r="G449" s="123"/>
      <c r="H449" s="102"/>
      <c r="I449" s="123"/>
      <c r="L449" s="179"/>
      <c r="M449" s="180"/>
      <c r="R449" s="82"/>
      <c r="S449" s="82"/>
      <c r="T449" s="202"/>
      <c r="X449" s="191"/>
      <c r="Y449" s="182"/>
      <c r="AL449" s="101"/>
      <c r="AN449" s="102"/>
      <c r="AQ449" s="99"/>
      <c r="AT449" s="70"/>
      <c r="AY449" s="81"/>
      <c r="AZ449" s="96"/>
      <c r="BA449" s="70"/>
      <c r="BB449" s="70"/>
      <c r="BC449" s="72"/>
      <c r="BF449" s="70"/>
      <c r="BL449" s="183"/>
      <c r="BM449" s="81"/>
      <c r="BN449" s="96"/>
      <c r="BO449" s="96"/>
      <c r="BP449" s="96"/>
      <c r="BQ449" s="96"/>
      <c r="BR449" s="81"/>
      <c r="BS449" s="96"/>
      <c r="BT449" s="96"/>
      <c r="BU449" s="96"/>
      <c r="BV449" s="70"/>
    </row>
    <row r="450" spans="2:83" x14ac:dyDescent="0.8">
      <c r="B450" s="70"/>
      <c r="C450" s="94"/>
      <c r="F450" s="102"/>
      <c r="G450" s="123"/>
      <c r="H450" s="102"/>
      <c r="I450" s="123"/>
      <c r="L450" s="179"/>
      <c r="M450" s="180"/>
      <c r="R450" s="82"/>
      <c r="S450" s="82"/>
      <c r="T450" s="202"/>
      <c r="V450" s="202"/>
      <c r="X450" s="205"/>
      <c r="Y450" s="198"/>
      <c r="Z450" s="205"/>
      <c r="AD450" s="202"/>
      <c r="AF450" s="202"/>
      <c r="AH450" s="202"/>
      <c r="AQ450" s="99"/>
      <c r="AT450" s="70"/>
      <c r="AY450" s="81"/>
      <c r="AZ450" s="96"/>
      <c r="BA450" s="70"/>
      <c r="BC450" s="72"/>
      <c r="BF450" s="70"/>
      <c r="BL450" s="183"/>
      <c r="BM450" s="81"/>
      <c r="BN450" s="96"/>
      <c r="BO450" s="96"/>
      <c r="BP450" s="96"/>
      <c r="BQ450" s="96"/>
      <c r="BR450" s="81"/>
      <c r="BS450" s="96"/>
      <c r="BT450" s="96"/>
      <c r="BU450" s="96"/>
      <c r="BV450" s="70"/>
    </row>
    <row r="451" spans="2:83" x14ac:dyDescent="0.8">
      <c r="B451" s="70"/>
      <c r="C451" s="94"/>
      <c r="F451" s="102"/>
      <c r="G451" s="123"/>
      <c r="H451" s="102"/>
      <c r="I451" s="123"/>
      <c r="L451" s="179"/>
      <c r="M451" s="180"/>
      <c r="R451" s="82"/>
      <c r="S451" s="82"/>
      <c r="T451" s="202"/>
      <c r="X451" s="191"/>
      <c r="Y451" s="182"/>
      <c r="AL451" s="100"/>
      <c r="AQ451" s="99"/>
      <c r="AT451" s="70"/>
      <c r="AY451" s="81"/>
      <c r="AZ451" s="96"/>
      <c r="BA451" s="70"/>
      <c r="BB451" s="70"/>
      <c r="BC451" s="72"/>
      <c r="BF451" s="70"/>
      <c r="BL451" s="183"/>
      <c r="BM451" s="81"/>
      <c r="BN451" s="96"/>
      <c r="BO451" s="96"/>
      <c r="BP451" s="96"/>
      <c r="BQ451" s="96"/>
      <c r="BR451" s="81"/>
      <c r="BS451" s="96"/>
      <c r="BT451" s="96"/>
      <c r="BU451" s="96"/>
      <c r="BV451" s="70"/>
    </row>
    <row r="452" spans="2:83" x14ac:dyDescent="0.8">
      <c r="B452" s="70"/>
      <c r="C452" s="94"/>
      <c r="F452" s="102"/>
      <c r="G452" s="123"/>
      <c r="H452" s="102"/>
      <c r="I452" s="123"/>
      <c r="L452" s="179"/>
      <c r="M452" s="180"/>
      <c r="R452" s="82"/>
      <c r="S452" s="82"/>
      <c r="T452" s="202"/>
      <c r="X452" s="191"/>
      <c r="Y452" s="182"/>
      <c r="AL452" s="102"/>
      <c r="AM452" s="96"/>
      <c r="AN452" s="102"/>
      <c r="AQ452" s="99"/>
      <c r="AT452" s="70"/>
      <c r="AY452" s="81"/>
      <c r="AZ452" s="96"/>
      <c r="BA452" s="70"/>
      <c r="BB452" s="70"/>
      <c r="BC452" s="72"/>
      <c r="BF452" s="70"/>
      <c r="BL452" s="183"/>
      <c r="BM452" s="81"/>
      <c r="BN452" s="96"/>
      <c r="BO452" s="96"/>
      <c r="BP452" s="96"/>
      <c r="BQ452" s="96"/>
      <c r="BR452" s="81"/>
      <c r="BS452" s="96"/>
      <c r="BT452" s="96"/>
      <c r="BU452" s="96"/>
      <c r="BV452" s="70"/>
    </row>
    <row r="453" spans="2:83" x14ac:dyDescent="0.8">
      <c r="B453" s="70"/>
      <c r="C453" s="94"/>
      <c r="F453" s="102"/>
      <c r="G453" s="123"/>
      <c r="H453" s="102"/>
      <c r="I453" s="123"/>
      <c r="R453" s="82"/>
      <c r="S453" s="82"/>
      <c r="T453" s="103"/>
      <c r="V453" s="103"/>
      <c r="X453" s="81"/>
      <c r="Y453" s="70"/>
      <c r="Z453" s="81"/>
      <c r="AA453" s="70"/>
      <c r="AL453" s="102"/>
      <c r="AM453" s="96"/>
      <c r="AN453" s="102"/>
      <c r="AO453" s="70"/>
      <c r="AQ453" s="99"/>
      <c r="AT453" s="70"/>
      <c r="BC453" s="72"/>
      <c r="BF453" s="70"/>
      <c r="BL453" s="183"/>
      <c r="BM453" s="81"/>
      <c r="BN453" s="96"/>
      <c r="BO453" s="96"/>
      <c r="BP453" s="96"/>
      <c r="BQ453" s="96"/>
      <c r="BR453" s="81"/>
      <c r="BS453" s="96"/>
      <c r="BT453" s="96"/>
      <c r="BU453" s="96"/>
      <c r="BV453" s="70"/>
      <c r="BW453" s="362"/>
      <c r="BX453" s="358"/>
      <c r="BY453" s="359"/>
      <c r="CB453" s="363"/>
      <c r="CC453" s="363"/>
      <c r="CD453" s="363"/>
      <c r="CE453" s="363"/>
    </row>
    <row r="454" spans="2:83" x14ac:dyDescent="0.8">
      <c r="B454" s="70"/>
      <c r="C454" s="94"/>
      <c r="F454" s="102"/>
      <c r="G454" s="123"/>
      <c r="H454" s="102"/>
      <c r="I454" s="123"/>
      <c r="J454" s="103"/>
      <c r="N454" s="82"/>
      <c r="O454" s="82"/>
      <c r="P454" s="82"/>
      <c r="Q454" s="83"/>
      <c r="R454" s="82"/>
      <c r="S454" s="82"/>
      <c r="T454" s="103"/>
      <c r="V454" s="103"/>
      <c r="AD454" s="103"/>
      <c r="AF454" s="103"/>
      <c r="AH454" s="103"/>
      <c r="AJ454" s="103"/>
      <c r="AL454" s="101"/>
      <c r="AN454" s="102"/>
      <c r="AP454" s="199"/>
      <c r="AQ454" s="99"/>
      <c r="AT454" s="70"/>
      <c r="AY454" s="81"/>
      <c r="AZ454" s="96"/>
      <c r="BA454" s="70"/>
      <c r="BB454" s="70"/>
      <c r="BC454" s="72"/>
      <c r="BF454" s="70"/>
      <c r="BL454" s="183"/>
      <c r="BM454" s="81"/>
      <c r="BN454" s="96"/>
      <c r="BO454" s="96"/>
      <c r="BP454" s="96"/>
      <c r="BQ454" s="96"/>
      <c r="BR454" s="81"/>
      <c r="BS454" s="96"/>
      <c r="BT454" s="96"/>
      <c r="BU454" s="96"/>
      <c r="BV454" s="70"/>
      <c r="BW454" s="362"/>
      <c r="BX454" s="358"/>
      <c r="BY454" s="359"/>
      <c r="CB454" s="363"/>
      <c r="CC454" s="363"/>
      <c r="CD454" s="363"/>
      <c r="CE454" s="363"/>
    </row>
    <row r="455" spans="2:83" x14ac:dyDescent="0.8">
      <c r="B455" s="70"/>
      <c r="C455" s="94"/>
      <c r="F455" s="102"/>
      <c r="G455" s="123"/>
      <c r="H455" s="102"/>
      <c r="I455" s="123"/>
      <c r="L455" s="179"/>
      <c r="M455" s="180"/>
      <c r="R455" s="82"/>
      <c r="S455" s="82"/>
      <c r="AD455" s="215"/>
      <c r="AL455" s="101"/>
      <c r="AN455" s="102"/>
      <c r="AQ455" s="99"/>
      <c r="AT455" s="70"/>
      <c r="AY455" s="81"/>
      <c r="AZ455" s="96"/>
      <c r="BA455" s="70"/>
      <c r="BB455" s="70"/>
      <c r="BC455" s="72"/>
      <c r="BF455" s="70"/>
      <c r="BL455" s="183"/>
      <c r="BM455" s="81"/>
      <c r="BN455" s="96"/>
      <c r="BO455" s="96"/>
      <c r="BP455" s="96"/>
      <c r="BQ455" s="96"/>
      <c r="BR455" s="81"/>
      <c r="BS455" s="96"/>
      <c r="BT455" s="96"/>
      <c r="BU455" s="96"/>
      <c r="BV455" s="70"/>
      <c r="BW455" s="362"/>
      <c r="BX455" s="358"/>
      <c r="BY455" s="359"/>
      <c r="CB455" s="363"/>
      <c r="CC455" s="363"/>
      <c r="CD455" s="363"/>
      <c r="CE455" s="363"/>
    </row>
    <row r="456" spans="2:83" x14ac:dyDescent="0.8">
      <c r="B456" s="70"/>
      <c r="C456" s="94"/>
      <c r="F456" s="102"/>
      <c r="G456" s="123"/>
      <c r="H456" s="102"/>
      <c r="I456" s="123"/>
      <c r="J456" s="96"/>
      <c r="K456" s="96"/>
      <c r="L456" s="179"/>
      <c r="M456" s="180"/>
      <c r="T456" s="202"/>
      <c r="X456" s="191"/>
      <c r="Y456" s="182"/>
      <c r="AL456" s="100"/>
      <c r="AQ456" s="99"/>
      <c r="AT456" s="70"/>
      <c r="AY456" s="81"/>
      <c r="AZ456" s="96"/>
      <c r="BA456" s="70"/>
      <c r="BB456" s="70"/>
      <c r="BC456" s="72"/>
      <c r="BF456" s="70"/>
      <c r="BL456" s="183"/>
      <c r="BM456" s="81"/>
      <c r="BN456" s="96"/>
      <c r="BO456" s="96"/>
      <c r="BP456" s="96"/>
      <c r="BQ456" s="96"/>
      <c r="BR456" s="81"/>
      <c r="BS456" s="96"/>
      <c r="BT456" s="96"/>
      <c r="BU456" s="96"/>
      <c r="BV456" s="70"/>
      <c r="BW456" s="362"/>
      <c r="BX456" s="358"/>
      <c r="BY456" s="359"/>
      <c r="CB456" s="363"/>
      <c r="CC456" s="363"/>
      <c r="CD456" s="363"/>
      <c r="CE456" s="363"/>
    </row>
    <row r="457" spans="2:83" x14ac:dyDescent="0.8">
      <c r="B457" s="70"/>
      <c r="C457" s="94"/>
      <c r="F457" s="102"/>
      <c r="G457" s="123"/>
      <c r="L457" s="179"/>
      <c r="M457" s="180"/>
      <c r="R457" s="82"/>
      <c r="S457" s="82"/>
      <c r="T457" s="202"/>
      <c r="X457" s="237"/>
      <c r="Y457" s="182"/>
      <c r="AL457" s="100"/>
      <c r="AQ457" s="99"/>
      <c r="AT457" s="70"/>
      <c r="AY457" s="81"/>
      <c r="AZ457" s="96"/>
      <c r="BA457" s="70"/>
      <c r="BB457" s="70"/>
      <c r="BC457" s="72"/>
      <c r="BF457" s="70"/>
      <c r="BL457" s="183"/>
      <c r="BM457" s="81"/>
      <c r="BN457" s="96"/>
      <c r="BO457" s="96"/>
      <c r="BP457" s="96"/>
      <c r="BQ457" s="96"/>
      <c r="BR457" s="81"/>
      <c r="BS457" s="96"/>
      <c r="BT457" s="96"/>
      <c r="BU457" s="96"/>
      <c r="BV457" s="70"/>
      <c r="BW457" s="362"/>
      <c r="BX457" s="358"/>
      <c r="BY457" s="359"/>
      <c r="CB457" s="363"/>
      <c r="CC457" s="363"/>
      <c r="CD457" s="363"/>
      <c r="CE457" s="363"/>
    </row>
    <row r="458" spans="2:83" x14ac:dyDescent="0.8">
      <c r="B458" s="70"/>
      <c r="C458" s="94"/>
      <c r="F458" s="102"/>
      <c r="G458" s="123"/>
      <c r="H458" s="102"/>
      <c r="I458" s="123"/>
      <c r="L458" s="179"/>
      <c r="M458" s="180"/>
      <c r="R458" s="82"/>
      <c r="S458" s="82"/>
      <c r="T458" s="202"/>
      <c r="V458" s="202"/>
      <c r="X458" s="238"/>
      <c r="Y458" s="201"/>
      <c r="AA458" s="198"/>
      <c r="AD458" s="202"/>
      <c r="AJ458" s="202"/>
      <c r="AL458" s="100"/>
      <c r="AQ458" s="99"/>
      <c r="AT458" s="70"/>
      <c r="AY458" s="81"/>
      <c r="AZ458" s="96"/>
      <c r="BA458" s="70"/>
      <c r="BB458" s="70"/>
      <c r="BC458" s="72"/>
      <c r="BF458" s="70"/>
      <c r="BL458" s="183"/>
      <c r="BM458" s="81"/>
      <c r="BN458" s="96"/>
      <c r="BO458" s="96"/>
      <c r="BP458" s="96"/>
      <c r="BQ458" s="96"/>
      <c r="BR458" s="81"/>
      <c r="BS458" s="96"/>
      <c r="BT458" s="96"/>
      <c r="BU458" s="96"/>
      <c r="BV458" s="70"/>
      <c r="BW458" s="362"/>
      <c r="BX458" s="358"/>
      <c r="BY458" s="359"/>
      <c r="CB458" s="363"/>
      <c r="CC458" s="363"/>
      <c r="CD458" s="363"/>
      <c r="CE458" s="363"/>
    </row>
    <row r="459" spans="2:83" x14ac:dyDescent="0.8">
      <c r="B459" s="70"/>
      <c r="C459" s="94"/>
      <c r="F459" s="102"/>
      <c r="G459" s="123"/>
      <c r="H459" s="102"/>
      <c r="I459" s="123"/>
      <c r="L459" s="179"/>
      <c r="M459" s="180"/>
      <c r="R459" s="82"/>
      <c r="S459" s="82"/>
      <c r="T459" s="202"/>
      <c r="AQ459" s="99"/>
      <c r="AT459" s="70"/>
      <c r="AY459" s="81"/>
      <c r="AZ459" s="96"/>
      <c r="BA459" s="70"/>
      <c r="BB459" s="70"/>
      <c r="BC459" s="72"/>
      <c r="BF459" s="70"/>
      <c r="BL459" s="183"/>
      <c r="BM459" s="81"/>
      <c r="BN459" s="96"/>
      <c r="BO459" s="96"/>
      <c r="BP459" s="96"/>
      <c r="BQ459" s="96"/>
      <c r="BR459" s="81"/>
      <c r="BS459" s="96"/>
      <c r="BT459" s="96"/>
      <c r="BU459" s="96"/>
      <c r="BV459" s="70"/>
      <c r="BW459" s="362"/>
      <c r="BX459" s="358"/>
      <c r="BY459" s="359"/>
      <c r="CB459" s="363"/>
      <c r="CC459" s="363"/>
      <c r="CD459" s="363"/>
      <c r="CE459" s="363"/>
    </row>
    <row r="460" spans="2:83" x14ac:dyDescent="0.8">
      <c r="B460" s="70"/>
      <c r="C460" s="94"/>
      <c r="F460" s="102"/>
      <c r="G460" s="123"/>
      <c r="R460" s="82"/>
      <c r="S460" s="82"/>
      <c r="X460" s="81"/>
      <c r="Y460" s="70"/>
      <c r="Z460" s="81"/>
      <c r="AA460" s="70"/>
      <c r="AL460" s="101"/>
      <c r="AN460" s="102"/>
      <c r="AO460" s="70"/>
      <c r="AQ460" s="99"/>
      <c r="AT460" s="70"/>
      <c r="BC460" s="72"/>
      <c r="BF460" s="70"/>
      <c r="BL460" s="183"/>
      <c r="BM460" s="81"/>
      <c r="BN460" s="96"/>
      <c r="BO460" s="96"/>
      <c r="BP460" s="96"/>
      <c r="BQ460" s="96"/>
      <c r="BR460" s="81"/>
      <c r="BS460" s="96"/>
      <c r="BT460" s="96"/>
      <c r="BU460" s="96"/>
      <c r="BV460" s="70"/>
      <c r="BW460" s="362"/>
      <c r="BX460" s="358"/>
      <c r="BY460" s="359"/>
      <c r="CB460" s="363"/>
      <c r="CC460" s="363"/>
      <c r="CD460" s="363"/>
      <c r="CE460" s="363"/>
    </row>
    <row r="461" spans="2:83" x14ac:dyDescent="0.8">
      <c r="B461" s="70"/>
      <c r="C461" s="94"/>
      <c r="F461" s="120"/>
      <c r="G461" s="120"/>
      <c r="H461" s="102"/>
      <c r="I461" s="123"/>
      <c r="R461" s="82"/>
      <c r="S461" s="82"/>
      <c r="X461" s="81"/>
      <c r="Y461" s="70"/>
      <c r="Z461" s="81"/>
      <c r="AA461" s="70"/>
      <c r="AL461" s="102"/>
      <c r="AM461" s="96"/>
      <c r="AN461" s="102"/>
      <c r="AO461" s="70"/>
      <c r="AQ461" s="99"/>
      <c r="AT461" s="70"/>
      <c r="BC461" s="72"/>
      <c r="BF461" s="70"/>
      <c r="BL461" s="183"/>
      <c r="BM461" s="81"/>
      <c r="BN461" s="96"/>
      <c r="BO461" s="96"/>
      <c r="BP461" s="96"/>
      <c r="BQ461" s="96"/>
      <c r="BR461" s="81"/>
      <c r="BS461" s="96"/>
      <c r="BT461" s="96"/>
      <c r="BU461" s="96"/>
      <c r="BV461" s="70"/>
      <c r="BW461" s="362"/>
      <c r="BX461" s="358"/>
      <c r="BY461" s="359"/>
      <c r="CB461" s="363"/>
      <c r="CC461" s="363"/>
      <c r="CD461" s="363"/>
      <c r="CE461" s="363"/>
    </row>
    <row r="462" spans="2:83" x14ac:dyDescent="0.8">
      <c r="B462" s="70"/>
      <c r="C462" s="94"/>
      <c r="H462" s="102"/>
      <c r="I462" s="123"/>
      <c r="R462" s="82"/>
      <c r="S462" s="82"/>
      <c r="X462" s="81"/>
      <c r="Y462" s="70"/>
      <c r="Z462" s="81"/>
      <c r="AA462" s="70"/>
      <c r="AM462" s="96"/>
      <c r="AO462" s="70"/>
      <c r="AQ462" s="99"/>
      <c r="AT462" s="70"/>
      <c r="AY462" s="81"/>
      <c r="AZ462" s="96"/>
      <c r="BA462" s="70"/>
      <c r="BB462" s="70"/>
      <c r="BC462" s="72"/>
      <c r="BF462" s="70"/>
      <c r="BL462" s="183"/>
      <c r="BM462" s="81"/>
      <c r="BN462" s="96"/>
      <c r="BO462" s="96"/>
      <c r="BP462" s="96"/>
      <c r="BQ462" s="96"/>
      <c r="BR462" s="81"/>
      <c r="BS462" s="96"/>
      <c r="BT462" s="96"/>
      <c r="BU462" s="96"/>
      <c r="BV462" s="70"/>
      <c r="BW462" s="362"/>
      <c r="BX462" s="358"/>
      <c r="BY462" s="359"/>
      <c r="CB462" s="363"/>
      <c r="CC462" s="363"/>
      <c r="CD462" s="363"/>
      <c r="CE462" s="363"/>
    </row>
    <row r="463" spans="2:83" x14ac:dyDescent="0.8">
      <c r="B463" s="70"/>
      <c r="C463" s="94"/>
      <c r="F463" s="102"/>
      <c r="G463" s="123"/>
      <c r="H463" s="102"/>
      <c r="I463" s="123"/>
      <c r="R463" s="82"/>
      <c r="S463" s="82"/>
      <c r="X463" s="81"/>
      <c r="Y463" s="70"/>
      <c r="Z463" s="81"/>
      <c r="AA463" s="70"/>
      <c r="AM463" s="96"/>
      <c r="AO463" s="70"/>
      <c r="AQ463" s="99"/>
      <c r="AT463" s="70"/>
      <c r="BC463" s="72"/>
      <c r="BF463" s="70"/>
      <c r="BL463" s="183"/>
      <c r="BM463" s="81"/>
      <c r="BN463" s="96"/>
      <c r="BO463" s="96"/>
      <c r="BP463" s="96"/>
      <c r="BQ463" s="96"/>
      <c r="BR463" s="81"/>
      <c r="BS463" s="96"/>
      <c r="BT463" s="96"/>
      <c r="BU463" s="96"/>
      <c r="BV463" s="70"/>
      <c r="BW463" s="362"/>
      <c r="BX463" s="358"/>
      <c r="BY463" s="359"/>
      <c r="CB463" s="363"/>
      <c r="CC463" s="363"/>
      <c r="CD463" s="363"/>
      <c r="CE463" s="363"/>
    </row>
    <row r="464" spans="2:83" x14ac:dyDescent="0.8">
      <c r="B464" s="70"/>
      <c r="C464" s="94"/>
      <c r="F464" s="102"/>
      <c r="G464" s="123"/>
      <c r="H464" s="102"/>
      <c r="I464" s="123"/>
      <c r="L464" s="179"/>
      <c r="M464" s="180"/>
      <c r="R464" s="82"/>
      <c r="S464" s="82"/>
      <c r="T464" s="202"/>
      <c r="V464" s="202"/>
      <c r="X464" s="197"/>
      <c r="Y464" s="201"/>
      <c r="AA464" s="198"/>
      <c r="AD464" s="202"/>
      <c r="AJ464" s="202"/>
      <c r="AL464" s="100"/>
      <c r="AQ464" s="99"/>
      <c r="AT464" s="70"/>
      <c r="AY464" s="81"/>
      <c r="AZ464" s="96"/>
      <c r="BA464" s="70"/>
      <c r="BB464" s="70"/>
      <c r="BC464" s="72"/>
      <c r="BF464" s="70"/>
      <c r="BL464" s="183"/>
      <c r="BM464" s="81"/>
      <c r="BN464" s="96"/>
      <c r="BO464" s="96"/>
      <c r="BP464" s="96"/>
      <c r="BQ464" s="96"/>
      <c r="BR464" s="81"/>
      <c r="BS464" s="96"/>
      <c r="BT464" s="96"/>
      <c r="BU464" s="96"/>
      <c r="BV464" s="70"/>
      <c r="BW464" s="362"/>
      <c r="BX464" s="358"/>
      <c r="BY464" s="359"/>
      <c r="CB464" s="363"/>
      <c r="CC464" s="363"/>
      <c r="CD464" s="363"/>
      <c r="CE464" s="363"/>
    </row>
    <row r="465" spans="2:83" x14ac:dyDescent="0.8">
      <c r="B465" s="70"/>
      <c r="C465" s="94"/>
      <c r="F465" s="102"/>
      <c r="G465" s="123"/>
      <c r="H465" s="102"/>
      <c r="I465" s="123"/>
      <c r="L465" s="179"/>
      <c r="M465" s="180"/>
      <c r="R465" s="82"/>
      <c r="S465" s="82"/>
      <c r="T465" s="202"/>
      <c r="X465" s="191"/>
      <c r="Y465" s="182"/>
      <c r="AL465" s="100"/>
      <c r="AQ465" s="99"/>
      <c r="AT465" s="70"/>
      <c r="AY465" s="81"/>
      <c r="AZ465" s="96"/>
      <c r="BA465" s="70"/>
      <c r="BB465" s="70"/>
      <c r="BC465" s="72"/>
      <c r="BF465" s="70"/>
      <c r="BL465" s="183"/>
      <c r="BM465" s="81"/>
      <c r="BN465" s="96"/>
      <c r="BO465" s="96"/>
      <c r="BP465" s="96"/>
      <c r="BQ465" s="96"/>
      <c r="BR465" s="81"/>
      <c r="BS465" s="96"/>
      <c r="BT465" s="96"/>
      <c r="BU465" s="96"/>
      <c r="BV465" s="70"/>
      <c r="BW465" s="362"/>
      <c r="BX465" s="358"/>
      <c r="BY465" s="359"/>
      <c r="CB465" s="363"/>
      <c r="CC465" s="363"/>
      <c r="CD465" s="363"/>
      <c r="CE465" s="363"/>
    </row>
    <row r="466" spans="2:83" x14ac:dyDescent="0.8">
      <c r="B466" s="70"/>
      <c r="C466" s="94"/>
      <c r="F466" s="102"/>
      <c r="G466" s="123"/>
      <c r="H466" s="102"/>
      <c r="I466" s="123"/>
      <c r="L466" s="179"/>
      <c r="M466" s="180"/>
      <c r="R466" s="82"/>
      <c r="S466" s="82"/>
      <c r="T466" s="202"/>
      <c r="X466" s="191"/>
      <c r="Y466" s="182"/>
      <c r="AL466" s="101"/>
      <c r="AN466" s="102"/>
      <c r="AQ466" s="99"/>
      <c r="AT466" s="70"/>
      <c r="AY466" s="81"/>
      <c r="AZ466" s="96"/>
      <c r="BA466" s="70"/>
      <c r="BB466" s="70"/>
      <c r="BC466" s="72"/>
      <c r="BF466" s="70"/>
      <c r="BL466" s="183"/>
      <c r="BM466" s="81"/>
      <c r="BN466" s="96"/>
      <c r="BO466" s="96"/>
      <c r="BP466" s="96"/>
      <c r="BQ466" s="96"/>
      <c r="BR466" s="81"/>
      <c r="BS466" s="96"/>
      <c r="BT466" s="96"/>
      <c r="BU466" s="96"/>
      <c r="BV466" s="70"/>
      <c r="BW466" s="362"/>
      <c r="BX466" s="358"/>
      <c r="BY466" s="359"/>
      <c r="CB466" s="363"/>
      <c r="CC466" s="363"/>
      <c r="CD466" s="363"/>
      <c r="CE466" s="363"/>
    </row>
    <row r="467" spans="2:83" x14ac:dyDescent="0.8">
      <c r="B467" s="70"/>
      <c r="C467" s="94"/>
      <c r="F467" s="102"/>
      <c r="G467" s="123"/>
      <c r="H467" s="102"/>
      <c r="I467" s="123"/>
      <c r="J467" s="103"/>
      <c r="K467" s="83"/>
      <c r="N467" s="82"/>
      <c r="O467" s="82"/>
      <c r="P467" s="82"/>
      <c r="Q467" s="83"/>
      <c r="R467" s="82"/>
      <c r="S467" s="82"/>
      <c r="T467" s="205"/>
      <c r="U467" s="206"/>
      <c r="V467" s="205"/>
      <c r="X467" s="197"/>
      <c r="Y467" s="198"/>
      <c r="AA467" s="198"/>
      <c r="AD467" s="205"/>
      <c r="AF467" s="103"/>
      <c r="AH467" s="103"/>
      <c r="AJ467" s="205"/>
      <c r="AL467" s="102"/>
      <c r="AM467" s="96"/>
      <c r="AN467" s="102"/>
      <c r="AP467" s="199"/>
      <c r="AQ467" s="99"/>
      <c r="AT467" s="70"/>
      <c r="BB467" s="70"/>
      <c r="BC467" s="72"/>
      <c r="BF467" s="70"/>
      <c r="BL467" s="183"/>
      <c r="BM467" s="81"/>
      <c r="BN467" s="96"/>
      <c r="BO467" s="96"/>
      <c r="BP467" s="96"/>
      <c r="BQ467" s="96"/>
      <c r="BR467" s="81"/>
      <c r="BS467" s="96"/>
      <c r="BT467" s="96"/>
      <c r="BU467" s="96"/>
      <c r="BV467" s="70"/>
      <c r="BW467" s="362"/>
      <c r="BX467" s="358"/>
      <c r="BY467" s="359"/>
      <c r="CB467" s="363"/>
      <c r="CC467" s="363"/>
      <c r="CD467" s="363"/>
      <c r="CE467" s="363"/>
    </row>
    <row r="468" spans="2:83" x14ac:dyDescent="0.8">
      <c r="B468" s="70"/>
      <c r="C468" s="94"/>
      <c r="F468" s="102"/>
      <c r="G468" s="123"/>
      <c r="H468" s="102"/>
      <c r="I468" s="123"/>
      <c r="R468" s="82"/>
      <c r="S468" s="82"/>
      <c r="X468" s="81"/>
      <c r="Y468" s="70"/>
      <c r="Z468" s="81"/>
      <c r="AA468" s="70"/>
      <c r="AL468" s="102"/>
      <c r="AM468" s="96"/>
      <c r="AN468" s="102"/>
      <c r="AO468" s="70"/>
      <c r="AQ468" s="99"/>
      <c r="AT468" s="70"/>
      <c r="BC468" s="72"/>
      <c r="BF468" s="70"/>
      <c r="BL468" s="183"/>
      <c r="BM468" s="81"/>
      <c r="BN468" s="96"/>
      <c r="BO468" s="96"/>
      <c r="BP468" s="96"/>
      <c r="BQ468" s="96"/>
      <c r="BR468" s="81"/>
      <c r="BS468" s="96"/>
      <c r="BT468" s="96"/>
      <c r="BU468" s="96"/>
      <c r="BV468" s="70"/>
      <c r="BW468" s="362"/>
      <c r="BX468" s="358"/>
      <c r="BY468" s="359"/>
      <c r="CB468" s="363"/>
      <c r="CC468" s="363"/>
      <c r="CD468" s="363"/>
      <c r="CE468" s="363"/>
    </row>
    <row r="469" spans="2:83" x14ac:dyDescent="0.8">
      <c r="B469" s="70"/>
      <c r="C469" s="94"/>
      <c r="F469" s="102"/>
      <c r="G469" s="123"/>
      <c r="H469" s="102"/>
      <c r="I469" s="123"/>
      <c r="L469" s="179"/>
      <c r="M469" s="180"/>
      <c r="R469" s="82"/>
      <c r="S469" s="82"/>
      <c r="T469" s="202"/>
      <c r="Y469" s="70"/>
      <c r="AQ469" s="99"/>
      <c r="AT469" s="70"/>
      <c r="AY469" s="81"/>
      <c r="AZ469" s="96"/>
      <c r="BA469" s="70"/>
      <c r="BB469" s="70"/>
      <c r="BC469" s="72"/>
      <c r="BF469" s="70"/>
      <c r="BL469" s="183"/>
      <c r="BM469" s="81"/>
      <c r="BN469" s="96"/>
      <c r="BO469" s="96"/>
      <c r="BP469" s="96"/>
      <c r="BQ469" s="96"/>
      <c r="BR469" s="81"/>
      <c r="BS469" s="96"/>
      <c r="BT469" s="96"/>
      <c r="BU469" s="96"/>
      <c r="BV469" s="70"/>
      <c r="BW469" s="362"/>
      <c r="BX469" s="358"/>
      <c r="BY469" s="359"/>
      <c r="CB469" s="363"/>
      <c r="CC469" s="363"/>
      <c r="CD469" s="363"/>
      <c r="CE469" s="363"/>
    </row>
    <row r="470" spans="2:83" x14ac:dyDescent="0.8">
      <c r="B470" s="70"/>
      <c r="C470" s="94"/>
      <c r="F470" s="102"/>
      <c r="G470" s="123"/>
      <c r="H470" s="102"/>
      <c r="I470" s="123"/>
      <c r="L470" s="179"/>
      <c r="M470" s="180"/>
      <c r="R470" s="82"/>
      <c r="S470" s="82"/>
      <c r="X470" s="124"/>
      <c r="Y470" s="182"/>
      <c r="AL470" s="101"/>
      <c r="AN470" s="102"/>
      <c r="AO470" s="70"/>
      <c r="AQ470" s="99"/>
      <c r="AT470" s="70"/>
      <c r="AY470" s="81"/>
      <c r="AZ470" s="96"/>
      <c r="BA470" s="70"/>
      <c r="BB470" s="70"/>
      <c r="BC470" s="72"/>
      <c r="BF470" s="70"/>
      <c r="BL470" s="183"/>
      <c r="BM470" s="81"/>
      <c r="BN470" s="96"/>
      <c r="BO470" s="96"/>
      <c r="BP470" s="96"/>
      <c r="BQ470" s="96"/>
      <c r="BR470" s="81"/>
      <c r="BS470" s="96"/>
      <c r="BT470" s="96"/>
      <c r="BU470" s="96"/>
      <c r="BV470" s="70"/>
      <c r="BW470" s="362"/>
      <c r="BX470" s="358"/>
      <c r="BY470" s="359"/>
      <c r="CB470" s="363"/>
      <c r="CC470" s="363"/>
      <c r="CD470" s="363"/>
      <c r="CE470" s="363"/>
    </row>
    <row r="471" spans="2:83" x14ac:dyDescent="0.8">
      <c r="B471" s="70"/>
      <c r="C471" s="94"/>
      <c r="F471" s="102"/>
      <c r="G471" s="123"/>
      <c r="H471" s="102"/>
      <c r="I471" s="123"/>
      <c r="J471" s="103"/>
      <c r="K471" s="83"/>
      <c r="N471" s="82"/>
      <c r="O471" s="82"/>
      <c r="P471" s="82"/>
      <c r="Q471" s="83"/>
      <c r="R471" s="82"/>
      <c r="S471" s="82"/>
      <c r="T471" s="103"/>
      <c r="V471" s="103"/>
      <c r="AD471" s="103"/>
      <c r="AF471" s="103"/>
      <c r="AH471" s="103"/>
      <c r="AJ471" s="103"/>
      <c r="AL471" s="101"/>
      <c r="AN471" s="102"/>
      <c r="AP471" s="199"/>
      <c r="AQ471" s="99"/>
      <c r="AT471" s="70"/>
      <c r="BB471" s="70"/>
      <c r="BC471" s="72"/>
      <c r="BF471" s="70"/>
      <c r="BL471" s="183"/>
      <c r="BM471" s="81"/>
      <c r="BN471" s="96"/>
      <c r="BO471" s="96"/>
      <c r="BP471" s="96"/>
      <c r="BQ471" s="96"/>
      <c r="BR471" s="81"/>
      <c r="BS471" s="96"/>
      <c r="BT471" s="96"/>
      <c r="BU471" s="96"/>
      <c r="BV471" s="70"/>
      <c r="BW471" s="362"/>
      <c r="BX471" s="358"/>
      <c r="BY471" s="359"/>
      <c r="CB471" s="363"/>
      <c r="CC471" s="363"/>
      <c r="CD471" s="363"/>
      <c r="CE471" s="363"/>
    </row>
    <row r="472" spans="2:83" x14ac:dyDescent="0.8">
      <c r="B472" s="70"/>
      <c r="C472" s="94"/>
      <c r="F472" s="102"/>
      <c r="G472" s="123"/>
      <c r="H472" s="102"/>
      <c r="I472" s="123"/>
      <c r="J472" s="96"/>
      <c r="K472" s="96"/>
      <c r="R472" s="82"/>
      <c r="S472" s="82"/>
      <c r="X472" s="81"/>
      <c r="Y472" s="70"/>
      <c r="Z472" s="81"/>
      <c r="AA472" s="70"/>
      <c r="AL472" s="101"/>
      <c r="AN472" s="102"/>
      <c r="AO472" s="70"/>
      <c r="AQ472" s="99"/>
      <c r="AT472" s="70"/>
      <c r="BC472" s="72"/>
      <c r="BF472" s="70"/>
      <c r="BL472" s="183"/>
      <c r="BM472" s="81"/>
      <c r="BN472" s="96"/>
      <c r="BO472" s="96"/>
      <c r="BP472" s="96"/>
      <c r="BQ472" s="96"/>
      <c r="BR472" s="81"/>
      <c r="BS472" s="96"/>
      <c r="BT472" s="96"/>
      <c r="BU472" s="96"/>
      <c r="BV472" s="70"/>
      <c r="BW472" s="362"/>
      <c r="BX472" s="358"/>
      <c r="BY472" s="359"/>
      <c r="CB472" s="363"/>
      <c r="CC472" s="363"/>
      <c r="CD472" s="363"/>
      <c r="CE472" s="363"/>
    </row>
    <row r="473" spans="2:83" x14ac:dyDescent="0.8">
      <c r="B473" s="70"/>
      <c r="C473" s="94"/>
      <c r="F473" s="102"/>
      <c r="G473" s="123"/>
      <c r="H473" s="102"/>
      <c r="I473" s="123"/>
      <c r="X473" s="96"/>
      <c r="Y473" s="70"/>
      <c r="Z473" s="81"/>
      <c r="AA473" s="70"/>
      <c r="AB473" s="239"/>
      <c r="AC473" s="240"/>
      <c r="AM473" s="96"/>
      <c r="AO473" s="70"/>
      <c r="AQ473" s="99"/>
      <c r="AT473" s="70"/>
      <c r="AY473" s="81"/>
      <c r="AZ473" s="96"/>
      <c r="BA473" s="70"/>
      <c r="BB473" s="70"/>
      <c r="BC473" s="72"/>
      <c r="BF473" s="70"/>
      <c r="BL473" s="183"/>
      <c r="BM473" s="81"/>
      <c r="BN473" s="96"/>
      <c r="BO473" s="96"/>
      <c r="BP473" s="96"/>
      <c r="BQ473" s="96"/>
      <c r="BR473" s="81"/>
      <c r="BS473" s="96"/>
      <c r="BT473" s="96"/>
      <c r="BU473" s="96"/>
      <c r="BV473" s="70"/>
      <c r="BW473" s="362"/>
      <c r="BX473" s="358"/>
      <c r="BY473" s="359"/>
      <c r="CB473" s="363"/>
      <c r="CC473" s="363"/>
      <c r="CD473" s="363"/>
      <c r="CE473" s="363"/>
    </row>
    <row r="474" spans="2:83" x14ac:dyDescent="0.8">
      <c r="B474" s="70"/>
      <c r="C474" s="94"/>
      <c r="F474" s="102"/>
      <c r="G474" s="123"/>
      <c r="H474" s="102"/>
      <c r="I474" s="123"/>
      <c r="K474" s="83"/>
      <c r="N474" s="82"/>
      <c r="O474" s="82"/>
      <c r="P474" s="82"/>
      <c r="Q474" s="83"/>
      <c r="R474" s="82"/>
      <c r="S474" s="82"/>
      <c r="T474" s="205"/>
      <c r="V474" s="103"/>
      <c r="X474" s="241"/>
      <c r="Y474" s="198"/>
      <c r="AD474" s="103"/>
      <c r="AF474" s="103"/>
      <c r="AH474" s="103"/>
      <c r="AJ474" s="103"/>
      <c r="AL474" s="101"/>
      <c r="AN474" s="102"/>
      <c r="AP474" s="199"/>
      <c r="AQ474" s="99"/>
      <c r="AT474" s="70"/>
      <c r="AY474" s="81"/>
      <c r="AZ474" s="96"/>
      <c r="BA474" s="70"/>
      <c r="BB474" s="70"/>
      <c r="BC474" s="72"/>
      <c r="BF474" s="70"/>
      <c r="BL474" s="183"/>
      <c r="BM474" s="81"/>
      <c r="BN474" s="96"/>
      <c r="BO474" s="96"/>
      <c r="BP474" s="96"/>
      <c r="BQ474" s="96"/>
      <c r="BR474" s="81"/>
      <c r="BS474" s="96"/>
      <c r="BT474" s="96"/>
      <c r="BU474" s="96"/>
      <c r="BV474" s="70"/>
      <c r="BW474" s="362"/>
      <c r="BX474" s="358"/>
      <c r="BY474" s="359"/>
      <c r="CB474" s="363"/>
      <c r="CC474" s="363"/>
      <c r="CD474" s="363"/>
      <c r="CE474" s="363"/>
    </row>
    <row r="475" spans="2:83" x14ac:dyDescent="0.8">
      <c r="B475" s="70"/>
      <c r="C475" s="94"/>
      <c r="F475" s="102"/>
      <c r="G475" s="123"/>
      <c r="H475" s="102"/>
      <c r="I475" s="123"/>
      <c r="U475" s="206"/>
      <c r="V475" s="202"/>
      <c r="X475" s="202"/>
      <c r="Y475" s="206"/>
      <c r="Z475" s="202"/>
      <c r="AA475" s="206"/>
      <c r="AD475" s="202"/>
      <c r="AM475" s="96"/>
      <c r="AO475" s="70"/>
      <c r="AQ475" s="99"/>
      <c r="AT475" s="70"/>
      <c r="BC475" s="72"/>
      <c r="BF475" s="70"/>
      <c r="BL475" s="183"/>
      <c r="BM475" s="81"/>
      <c r="BN475" s="96"/>
      <c r="BO475" s="96"/>
      <c r="BP475" s="96"/>
      <c r="BQ475" s="96"/>
      <c r="BR475" s="81"/>
      <c r="BS475" s="96"/>
      <c r="BT475" s="96"/>
      <c r="BU475" s="96"/>
      <c r="BV475" s="70"/>
      <c r="BW475" s="362"/>
      <c r="BX475" s="358"/>
      <c r="BY475" s="359"/>
      <c r="CB475" s="363"/>
      <c r="CC475" s="363"/>
      <c r="CD475" s="363"/>
      <c r="CE475" s="363"/>
    </row>
    <row r="476" spans="2:83" x14ac:dyDescent="0.8">
      <c r="B476" s="70"/>
      <c r="C476" s="94"/>
      <c r="F476" s="102"/>
      <c r="G476" s="123"/>
      <c r="R476" s="82"/>
      <c r="S476" s="82"/>
      <c r="X476" s="81"/>
      <c r="Y476" s="70"/>
      <c r="Z476" s="81"/>
      <c r="AA476" s="70"/>
      <c r="AM476" s="96"/>
      <c r="AO476" s="70"/>
      <c r="AQ476" s="99"/>
      <c r="AT476" s="70"/>
      <c r="AY476" s="81"/>
      <c r="AZ476" s="96"/>
      <c r="BA476" s="70"/>
      <c r="BB476" s="70"/>
      <c r="BC476" s="72"/>
      <c r="BF476" s="70"/>
      <c r="BL476" s="183"/>
      <c r="BM476" s="81"/>
      <c r="BN476" s="96"/>
      <c r="BO476" s="96"/>
      <c r="BP476" s="96"/>
      <c r="BQ476" s="96"/>
      <c r="BR476" s="81"/>
      <c r="BS476" s="96"/>
      <c r="BT476" s="96"/>
      <c r="BU476" s="96"/>
      <c r="BV476" s="70"/>
      <c r="BW476" s="362"/>
      <c r="BX476" s="358"/>
      <c r="BY476" s="359"/>
      <c r="CB476" s="363"/>
      <c r="CC476" s="363"/>
      <c r="CD476" s="363"/>
      <c r="CE476" s="363"/>
    </row>
    <row r="477" spans="2:83" x14ac:dyDescent="0.8">
      <c r="B477" s="70"/>
      <c r="C477" s="94"/>
      <c r="L477" s="179"/>
      <c r="M477" s="180"/>
      <c r="AQ477" s="99"/>
      <c r="AT477" s="70"/>
      <c r="AY477" s="81"/>
      <c r="AZ477" s="96"/>
      <c r="BA477" s="70"/>
      <c r="BB477" s="70"/>
      <c r="BC477" s="72"/>
      <c r="BF477" s="70"/>
      <c r="BL477" s="183"/>
      <c r="BM477" s="81"/>
      <c r="BN477" s="96"/>
      <c r="BO477" s="96"/>
      <c r="BP477" s="96"/>
      <c r="BQ477" s="96"/>
      <c r="BR477" s="81"/>
      <c r="BS477" s="96"/>
      <c r="BT477" s="96"/>
      <c r="BU477" s="96"/>
      <c r="BV477" s="70"/>
      <c r="BW477" s="362"/>
      <c r="BX477" s="358"/>
      <c r="BY477" s="359"/>
      <c r="CB477" s="363"/>
      <c r="CC477" s="363"/>
      <c r="CD477" s="363"/>
      <c r="CE477" s="363"/>
    </row>
    <row r="478" spans="2:83" x14ac:dyDescent="0.8">
      <c r="B478" s="70"/>
      <c r="C478" s="94"/>
      <c r="L478" s="179"/>
      <c r="M478" s="180"/>
      <c r="T478" s="202"/>
      <c r="X478" s="191"/>
      <c r="Y478" s="182"/>
      <c r="AL478" s="102"/>
      <c r="AM478" s="96"/>
      <c r="AN478" s="102"/>
      <c r="AQ478" s="99"/>
      <c r="AT478" s="70"/>
      <c r="AY478" s="81"/>
      <c r="AZ478" s="96"/>
      <c r="BA478" s="70"/>
      <c r="BB478" s="70"/>
      <c r="BC478" s="72"/>
      <c r="BF478" s="70"/>
      <c r="BL478" s="183"/>
      <c r="BM478" s="81"/>
      <c r="BN478" s="96"/>
      <c r="BO478" s="96"/>
      <c r="BP478" s="96"/>
      <c r="BQ478" s="96"/>
      <c r="BR478" s="81"/>
      <c r="BS478" s="96"/>
      <c r="BT478" s="96"/>
      <c r="BU478" s="96"/>
      <c r="BV478" s="70"/>
      <c r="BW478" s="362"/>
      <c r="BX478" s="358"/>
      <c r="BY478" s="359"/>
      <c r="CB478" s="363"/>
      <c r="CC478" s="363"/>
      <c r="CD478" s="363"/>
      <c r="CE478" s="363"/>
    </row>
    <row r="479" spans="2:83" x14ac:dyDescent="0.8">
      <c r="B479" s="70"/>
      <c r="C479" s="94"/>
      <c r="L479" s="179"/>
      <c r="M479" s="180"/>
      <c r="X479" s="124"/>
      <c r="Y479" s="182"/>
      <c r="AQ479" s="99"/>
      <c r="AT479" s="70"/>
      <c r="AY479" s="81"/>
      <c r="AZ479" s="96"/>
      <c r="BA479" s="70"/>
      <c r="BB479" s="70"/>
      <c r="BC479" s="72"/>
      <c r="BF479" s="70"/>
      <c r="BL479" s="183"/>
      <c r="BM479" s="81"/>
      <c r="BN479" s="96"/>
      <c r="BO479" s="96"/>
      <c r="BP479" s="96"/>
      <c r="BQ479" s="96"/>
      <c r="BR479" s="81"/>
      <c r="BS479" s="96"/>
      <c r="BT479" s="96"/>
      <c r="BU479" s="96"/>
      <c r="BV479" s="70"/>
      <c r="BW479" s="362"/>
      <c r="BX479" s="358"/>
      <c r="BY479" s="359"/>
      <c r="CB479" s="363"/>
      <c r="CC479" s="363"/>
      <c r="CD479" s="363"/>
      <c r="CE479" s="363"/>
    </row>
    <row r="480" spans="2:83" x14ac:dyDescent="0.8">
      <c r="B480" s="70"/>
      <c r="C480" s="94"/>
      <c r="R480" s="82"/>
      <c r="S480" s="82"/>
      <c r="AQ480" s="99"/>
      <c r="AT480" s="70"/>
      <c r="AY480" s="81"/>
      <c r="AZ480" s="96"/>
      <c r="BA480" s="70"/>
      <c r="BB480" s="70"/>
      <c r="BC480" s="72"/>
      <c r="BF480" s="70"/>
      <c r="BL480" s="183"/>
      <c r="BM480" s="81"/>
      <c r="BN480" s="96"/>
      <c r="BO480" s="96"/>
      <c r="BP480" s="96"/>
      <c r="BQ480" s="96"/>
      <c r="BR480" s="81"/>
      <c r="BS480" s="96"/>
      <c r="BT480" s="96"/>
      <c r="BU480" s="96"/>
      <c r="BV480" s="70"/>
      <c r="BW480" s="362"/>
      <c r="BX480" s="358"/>
      <c r="BY480" s="359"/>
      <c r="CB480" s="363"/>
      <c r="CC480" s="363"/>
      <c r="CD480" s="363"/>
      <c r="CE480" s="363"/>
    </row>
    <row r="481" spans="2:83" x14ac:dyDescent="0.8">
      <c r="B481" s="70"/>
      <c r="C481" s="94"/>
      <c r="F481" s="102"/>
      <c r="G481" s="123"/>
      <c r="L481" s="179"/>
      <c r="M481" s="180"/>
      <c r="R481" s="82"/>
      <c r="S481" s="82"/>
      <c r="AD481" s="215"/>
      <c r="AQ481" s="99"/>
      <c r="AT481" s="70"/>
      <c r="AY481" s="81"/>
      <c r="AZ481" s="96"/>
      <c r="BA481" s="70"/>
      <c r="BB481" s="70"/>
      <c r="BC481" s="72"/>
      <c r="BF481" s="70"/>
      <c r="BL481" s="183"/>
      <c r="BM481" s="81"/>
      <c r="BN481" s="96"/>
      <c r="BO481" s="96"/>
      <c r="BP481" s="96"/>
      <c r="BQ481" s="96"/>
      <c r="BR481" s="81"/>
      <c r="BS481" s="96"/>
      <c r="BT481" s="96"/>
      <c r="BU481" s="96"/>
      <c r="BV481" s="70"/>
      <c r="BW481" s="362"/>
      <c r="BX481" s="358"/>
      <c r="BY481" s="359"/>
      <c r="CB481" s="363"/>
      <c r="CC481" s="363"/>
      <c r="CD481" s="363"/>
      <c r="CE481" s="363"/>
    </row>
    <row r="482" spans="2:83" x14ac:dyDescent="0.8">
      <c r="B482" s="70"/>
      <c r="C482" s="94"/>
      <c r="L482" s="179"/>
      <c r="M482" s="180"/>
      <c r="T482" s="202"/>
      <c r="X482" s="191"/>
      <c r="Y482" s="182"/>
      <c r="AQ482" s="99"/>
      <c r="AT482" s="70"/>
      <c r="AY482" s="81"/>
      <c r="AZ482" s="96"/>
      <c r="BA482" s="70"/>
      <c r="BB482" s="70"/>
      <c r="BC482" s="72"/>
      <c r="BF482" s="70"/>
      <c r="BL482" s="183"/>
      <c r="BM482" s="81"/>
      <c r="BN482" s="96"/>
      <c r="BO482" s="96"/>
      <c r="BP482" s="96"/>
      <c r="BQ482" s="96"/>
      <c r="BR482" s="81"/>
      <c r="BS482" s="96"/>
      <c r="BT482" s="96"/>
      <c r="BU482" s="96"/>
      <c r="BV482" s="70"/>
      <c r="BW482" s="362"/>
      <c r="BX482" s="358"/>
      <c r="BY482" s="359"/>
      <c r="CB482" s="363"/>
      <c r="CC482" s="363"/>
      <c r="CD482" s="363"/>
      <c r="CE482" s="363"/>
    </row>
    <row r="483" spans="2:83" x14ac:dyDescent="0.8">
      <c r="B483" s="70"/>
      <c r="C483" s="94"/>
      <c r="F483" s="102"/>
      <c r="G483" s="123"/>
      <c r="X483" s="81"/>
      <c r="Y483" s="70"/>
      <c r="Z483" s="81"/>
      <c r="AA483" s="70"/>
      <c r="AM483" s="96"/>
      <c r="AO483" s="70"/>
      <c r="AQ483" s="99"/>
      <c r="AT483" s="70"/>
      <c r="AY483" s="81"/>
      <c r="AZ483" s="96"/>
      <c r="BA483" s="70"/>
      <c r="BB483" s="70"/>
      <c r="BC483" s="72"/>
      <c r="BF483" s="70"/>
      <c r="BL483" s="183"/>
      <c r="BM483" s="81"/>
      <c r="BN483" s="96"/>
      <c r="BO483" s="96"/>
      <c r="BP483" s="96"/>
      <c r="BQ483" s="96"/>
      <c r="BR483" s="81"/>
      <c r="BS483" s="96"/>
      <c r="BT483" s="96"/>
      <c r="BU483" s="96"/>
      <c r="BV483" s="70"/>
      <c r="BW483" s="362"/>
      <c r="BX483" s="358"/>
      <c r="BY483" s="359"/>
      <c r="CB483" s="363"/>
      <c r="CC483" s="363"/>
      <c r="CD483" s="363"/>
      <c r="CE483" s="363"/>
    </row>
    <row r="484" spans="2:83" x14ac:dyDescent="0.8">
      <c r="B484" s="70"/>
      <c r="C484" s="94"/>
      <c r="L484" s="179"/>
      <c r="M484" s="180"/>
      <c r="R484" s="82"/>
      <c r="S484" s="82"/>
      <c r="AA484" s="70"/>
      <c r="AL484" s="100"/>
      <c r="AM484" s="96"/>
      <c r="AQ484" s="99"/>
      <c r="AT484" s="70"/>
      <c r="AY484" s="81"/>
      <c r="AZ484" s="96"/>
      <c r="BA484" s="70"/>
      <c r="BB484" s="70"/>
      <c r="BC484" s="72"/>
      <c r="BF484" s="70"/>
      <c r="BL484" s="183"/>
      <c r="BM484" s="81"/>
      <c r="BN484" s="96"/>
      <c r="BO484" s="96"/>
      <c r="BP484" s="96"/>
      <c r="BQ484" s="96"/>
      <c r="BR484" s="81"/>
      <c r="BS484" s="96"/>
      <c r="BT484" s="96"/>
      <c r="BU484" s="96"/>
      <c r="BV484" s="70"/>
      <c r="BW484" s="362"/>
      <c r="BX484" s="358"/>
      <c r="BY484" s="359"/>
      <c r="CB484" s="363"/>
      <c r="CC484" s="363"/>
      <c r="CD484" s="363"/>
      <c r="CE484" s="363"/>
    </row>
    <row r="485" spans="2:83" x14ac:dyDescent="0.8">
      <c r="B485" s="70"/>
      <c r="C485" s="94"/>
      <c r="J485" s="103"/>
      <c r="K485" s="83"/>
      <c r="N485" s="82"/>
      <c r="O485" s="82"/>
      <c r="P485" s="82"/>
      <c r="Q485" s="83"/>
      <c r="R485" s="82"/>
      <c r="S485" s="82"/>
      <c r="T485" s="103"/>
      <c r="V485" s="103"/>
      <c r="AD485" s="103"/>
      <c r="AF485" s="103"/>
      <c r="AH485" s="103"/>
      <c r="AJ485" s="103"/>
      <c r="AP485" s="199"/>
      <c r="AQ485" s="99"/>
      <c r="AT485" s="70"/>
      <c r="AY485" s="81"/>
      <c r="AZ485" s="96"/>
      <c r="BA485" s="70"/>
      <c r="BB485" s="70"/>
      <c r="BC485" s="72"/>
      <c r="BF485" s="70"/>
      <c r="BL485" s="183"/>
      <c r="BM485" s="81"/>
      <c r="BN485" s="96"/>
      <c r="BO485" s="96"/>
      <c r="BP485" s="96"/>
      <c r="BQ485" s="96"/>
      <c r="BR485" s="81"/>
      <c r="BS485" s="96"/>
      <c r="BT485" s="96"/>
      <c r="BU485" s="96"/>
      <c r="BV485" s="70"/>
      <c r="BW485" s="362"/>
      <c r="BX485" s="358"/>
      <c r="BY485" s="359"/>
      <c r="CB485" s="363"/>
      <c r="CC485" s="363"/>
      <c r="CD485" s="363"/>
      <c r="CE485" s="363"/>
    </row>
    <row r="486" spans="2:83" x14ac:dyDescent="0.8">
      <c r="B486" s="70"/>
      <c r="C486" s="94"/>
      <c r="L486" s="179"/>
      <c r="M486" s="180"/>
      <c r="T486" s="202"/>
      <c r="X486" s="191"/>
      <c r="Y486" s="182"/>
      <c r="AL486" s="100"/>
      <c r="AM486" s="96"/>
      <c r="AQ486" s="99"/>
      <c r="AT486" s="70"/>
      <c r="AY486" s="81"/>
      <c r="AZ486" s="96"/>
      <c r="BA486" s="70"/>
      <c r="BB486" s="70"/>
      <c r="BC486" s="72"/>
      <c r="BF486" s="70"/>
      <c r="BL486" s="183"/>
      <c r="BM486" s="81"/>
      <c r="BN486" s="96"/>
      <c r="BO486" s="96"/>
      <c r="BP486" s="96"/>
      <c r="BQ486" s="96"/>
      <c r="BR486" s="81"/>
      <c r="BS486" s="96"/>
      <c r="BT486" s="96"/>
      <c r="BU486" s="96"/>
      <c r="BV486" s="70"/>
      <c r="BW486" s="362"/>
      <c r="BX486" s="358"/>
      <c r="BY486" s="359"/>
      <c r="CB486" s="363"/>
      <c r="CC486" s="363"/>
      <c r="CD486" s="363"/>
      <c r="CE486" s="363"/>
    </row>
    <row r="487" spans="2:83" x14ac:dyDescent="0.8">
      <c r="B487" s="70"/>
      <c r="C487" s="94"/>
      <c r="R487" s="82"/>
      <c r="S487" s="82"/>
      <c r="X487" s="81"/>
      <c r="Y487" s="70"/>
      <c r="Z487" s="81"/>
      <c r="AA487" s="70"/>
      <c r="AO487" s="70"/>
      <c r="AQ487" s="99"/>
      <c r="AT487" s="70"/>
      <c r="AY487" s="81"/>
      <c r="AZ487" s="96"/>
      <c r="BA487" s="70"/>
      <c r="BB487" s="70"/>
      <c r="BC487" s="72"/>
      <c r="BF487" s="70"/>
      <c r="BL487" s="183"/>
      <c r="BM487" s="81"/>
      <c r="BN487" s="96"/>
      <c r="BO487" s="96"/>
      <c r="BP487" s="96"/>
      <c r="BQ487" s="96"/>
      <c r="BR487" s="81"/>
      <c r="BS487" s="96"/>
      <c r="BT487" s="96"/>
      <c r="BU487" s="96"/>
      <c r="BV487" s="70"/>
      <c r="BW487" s="362"/>
      <c r="BX487" s="358"/>
      <c r="BY487" s="359"/>
      <c r="CB487" s="363"/>
      <c r="CC487" s="363"/>
      <c r="CD487" s="363"/>
      <c r="CE487" s="363"/>
    </row>
    <row r="488" spans="2:83" x14ac:dyDescent="0.8">
      <c r="B488" s="70"/>
      <c r="C488" s="94"/>
      <c r="J488" s="96"/>
      <c r="K488" s="96"/>
      <c r="L488" s="179"/>
      <c r="M488" s="180"/>
      <c r="R488" s="82"/>
      <c r="S488" s="82"/>
      <c r="X488" s="124"/>
      <c r="Y488" s="182"/>
      <c r="AL488" s="100"/>
      <c r="AM488" s="96"/>
      <c r="AO488" s="70"/>
      <c r="AQ488" s="99"/>
      <c r="AT488" s="70"/>
      <c r="AY488" s="81"/>
      <c r="AZ488" s="96"/>
      <c r="BA488" s="70"/>
      <c r="BB488" s="70"/>
      <c r="BC488" s="72"/>
      <c r="BF488" s="70"/>
      <c r="BL488" s="183"/>
      <c r="BM488" s="81"/>
      <c r="BN488" s="96"/>
      <c r="BO488" s="96"/>
      <c r="BP488" s="96"/>
      <c r="BQ488" s="96"/>
      <c r="BR488" s="81"/>
      <c r="BS488" s="96"/>
      <c r="BT488" s="96"/>
      <c r="BU488" s="96"/>
      <c r="BV488" s="70"/>
      <c r="BW488" s="362"/>
      <c r="BX488" s="358"/>
      <c r="BY488" s="359"/>
      <c r="CB488" s="363"/>
      <c r="CC488" s="363"/>
      <c r="CD488" s="363"/>
      <c r="CE488" s="363"/>
    </row>
    <row r="489" spans="2:83" x14ac:dyDescent="0.8">
      <c r="B489" s="70"/>
      <c r="C489" s="94"/>
      <c r="F489" s="102"/>
      <c r="G489" s="123"/>
      <c r="R489" s="82"/>
      <c r="S489" s="82"/>
      <c r="X489" s="96"/>
      <c r="Y489" s="70"/>
      <c r="Z489" s="81"/>
      <c r="AA489" s="70"/>
      <c r="AO489" s="70"/>
      <c r="AQ489" s="99"/>
      <c r="AT489" s="70"/>
      <c r="AY489" s="81"/>
      <c r="AZ489" s="96"/>
      <c r="BA489" s="70"/>
      <c r="BB489" s="70"/>
      <c r="BC489" s="72"/>
      <c r="BF489" s="70"/>
      <c r="BL489" s="183"/>
      <c r="BM489" s="81"/>
      <c r="BN489" s="96"/>
      <c r="BO489" s="96"/>
      <c r="BP489" s="96"/>
      <c r="BQ489" s="96"/>
      <c r="BR489" s="81"/>
      <c r="BS489" s="96"/>
      <c r="BT489" s="96"/>
      <c r="BU489" s="96"/>
      <c r="BV489" s="70"/>
      <c r="BW489" s="362"/>
      <c r="BX489" s="358"/>
      <c r="BY489" s="359"/>
      <c r="CB489" s="363"/>
      <c r="CC489" s="363"/>
      <c r="CD489" s="363"/>
      <c r="CE489" s="363"/>
    </row>
    <row r="490" spans="2:83" x14ac:dyDescent="0.8">
      <c r="B490" s="70"/>
      <c r="C490" s="94"/>
      <c r="F490" s="102"/>
      <c r="G490" s="123"/>
      <c r="H490" s="102"/>
      <c r="I490" s="123"/>
      <c r="J490" s="103"/>
      <c r="K490" s="83"/>
      <c r="N490" s="82"/>
      <c r="O490" s="82"/>
      <c r="P490" s="82"/>
      <c r="Q490" s="83"/>
      <c r="R490" s="82"/>
      <c r="S490" s="82"/>
      <c r="T490" s="205"/>
      <c r="U490" s="206"/>
      <c r="V490" s="205"/>
      <c r="X490" s="238"/>
      <c r="Y490" s="198"/>
      <c r="AA490" s="198"/>
      <c r="AD490" s="205"/>
      <c r="AF490" s="103"/>
      <c r="AH490" s="103"/>
      <c r="AJ490" s="205"/>
      <c r="AL490" s="103"/>
      <c r="AN490" s="103"/>
      <c r="AP490" s="199"/>
      <c r="AQ490" s="99"/>
      <c r="AT490" s="70"/>
      <c r="AY490" s="81"/>
      <c r="AZ490" s="96"/>
      <c r="BA490" s="70"/>
      <c r="BB490" s="70"/>
      <c r="BC490" s="72"/>
      <c r="BF490" s="70"/>
      <c r="BL490" s="183"/>
      <c r="BM490" s="81"/>
      <c r="BN490" s="96"/>
      <c r="BO490" s="96"/>
      <c r="BP490" s="96"/>
      <c r="BQ490" s="96"/>
      <c r="BR490" s="81"/>
      <c r="BS490" s="96"/>
      <c r="BT490" s="96"/>
      <c r="BU490" s="96"/>
      <c r="BV490" s="70"/>
      <c r="BW490" s="362"/>
      <c r="BX490" s="358"/>
      <c r="BY490" s="359"/>
      <c r="CB490" s="363"/>
      <c r="CC490" s="363"/>
      <c r="CD490" s="363"/>
      <c r="CE490" s="363"/>
    </row>
    <row r="491" spans="2:83" x14ac:dyDescent="0.8">
      <c r="B491" s="70"/>
      <c r="C491" s="94"/>
      <c r="F491" s="102"/>
      <c r="G491" s="123"/>
      <c r="H491" s="102"/>
      <c r="I491" s="123"/>
      <c r="L491" s="179"/>
      <c r="M491" s="180"/>
      <c r="R491" s="82"/>
      <c r="S491" s="82"/>
      <c r="T491" s="202"/>
      <c r="X491" s="82"/>
      <c r="AQ491" s="99"/>
      <c r="AT491" s="70"/>
      <c r="AY491" s="81"/>
      <c r="AZ491" s="96"/>
      <c r="BA491" s="70"/>
      <c r="BB491" s="70"/>
      <c r="BC491" s="72"/>
      <c r="BF491" s="70"/>
      <c r="BL491" s="183"/>
      <c r="BM491" s="81"/>
      <c r="BN491" s="96"/>
      <c r="BO491" s="96"/>
      <c r="BP491" s="96"/>
      <c r="BQ491" s="96"/>
      <c r="BR491" s="81"/>
      <c r="BS491" s="96"/>
      <c r="BT491" s="96"/>
      <c r="BU491" s="96"/>
      <c r="BV491" s="70"/>
      <c r="BW491" s="362"/>
      <c r="BX491" s="358"/>
      <c r="BY491" s="359"/>
      <c r="CB491" s="363"/>
      <c r="CC491" s="363"/>
      <c r="CD491" s="363"/>
      <c r="CE491" s="363"/>
    </row>
    <row r="492" spans="2:83" x14ac:dyDescent="0.8">
      <c r="B492" s="70"/>
      <c r="C492" s="94"/>
      <c r="F492" s="102"/>
      <c r="G492" s="123"/>
      <c r="H492" s="102"/>
      <c r="I492" s="123"/>
      <c r="J492" s="203"/>
      <c r="K492" s="327"/>
      <c r="R492" s="82"/>
      <c r="S492" s="82"/>
      <c r="X492" s="81"/>
      <c r="Y492" s="70"/>
      <c r="Z492" s="81"/>
      <c r="AA492" s="70"/>
      <c r="AO492" s="70"/>
      <c r="AQ492" s="99"/>
      <c r="AT492" s="70"/>
      <c r="BC492" s="72"/>
      <c r="BF492" s="70"/>
      <c r="BL492" s="183"/>
      <c r="BM492" s="81"/>
      <c r="BN492" s="96"/>
      <c r="BO492" s="96"/>
      <c r="BP492" s="96"/>
      <c r="BQ492" s="96"/>
      <c r="BR492" s="81"/>
      <c r="BS492" s="96"/>
      <c r="BT492" s="96"/>
      <c r="BU492" s="96"/>
      <c r="BV492" s="70"/>
      <c r="BW492" s="362"/>
      <c r="BX492" s="358"/>
      <c r="BY492" s="359"/>
      <c r="CB492" s="363"/>
      <c r="CC492" s="363"/>
      <c r="CD492" s="363"/>
      <c r="CE492" s="363"/>
    </row>
    <row r="493" spans="2:83" x14ac:dyDescent="0.8">
      <c r="B493" s="70"/>
      <c r="C493" s="94"/>
      <c r="F493" s="102"/>
      <c r="G493" s="123"/>
      <c r="H493" s="102"/>
      <c r="I493" s="123"/>
      <c r="L493" s="179"/>
      <c r="M493" s="180"/>
      <c r="R493" s="82"/>
      <c r="S493" s="82"/>
      <c r="T493" s="202"/>
      <c r="V493" s="202"/>
      <c r="X493" s="197"/>
      <c r="Y493" s="201"/>
      <c r="AA493" s="198"/>
      <c r="AD493" s="202"/>
      <c r="AJ493" s="202"/>
      <c r="AL493" s="100"/>
      <c r="AM493" s="96"/>
      <c r="AQ493" s="99"/>
      <c r="AT493" s="70"/>
      <c r="AY493" s="81"/>
      <c r="AZ493" s="96"/>
      <c r="BA493" s="70"/>
      <c r="BB493" s="70"/>
      <c r="BC493" s="72"/>
      <c r="BF493" s="70"/>
      <c r="BL493" s="183"/>
      <c r="BM493" s="81"/>
      <c r="BN493" s="96"/>
      <c r="BO493" s="96"/>
      <c r="BP493" s="96"/>
      <c r="BQ493" s="96"/>
      <c r="BR493" s="81"/>
      <c r="BS493" s="96"/>
      <c r="BT493" s="96"/>
      <c r="BU493" s="96"/>
      <c r="BV493" s="70"/>
      <c r="BW493" s="362"/>
      <c r="BX493" s="358"/>
      <c r="BY493" s="359"/>
      <c r="CB493" s="363"/>
      <c r="CC493" s="363"/>
      <c r="CD493" s="363"/>
      <c r="CE493" s="363"/>
    </row>
    <row r="494" spans="2:83" x14ac:dyDescent="0.8">
      <c r="B494" s="70"/>
      <c r="C494" s="94"/>
      <c r="F494" s="102"/>
      <c r="G494" s="123"/>
      <c r="H494" s="102"/>
      <c r="I494" s="123"/>
      <c r="R494" s="82"/>
      <c r="S494" s="82"/>
      <c r="X494" s="81"/>
      <c r="Y494" s="70"/>
      <c r="Z494" s="81"/>
      <c r="AA494" s="70"/>
      <c r="AM494" s="96"/>
      <c r="AO494" s="70"/>
      <c r="AQ494" s="99"/>
      <c r="AT494" s="70"/>
      <c r="AY494" s="81"/>
      <c r="AZ494" s="96"/>
      <c r="BA494" s="70"/>
      <c r="BC494" s="72"/>
      <c r="BF494" s="70"/>
      <c r="BL494" s="183"/>
      <c r="BM494" s="81"/>
      <c r="BN494" s="96"/>
      <c r="BO494" s="96"/>
      <c r="BP494" s="96"/>
      <c r="BQ494" s="96"/>
      <c r="BR494" s="81"/>
      <c r="BS494" s="96"/>
      <c r="BT494" s="96"/>
      <c r="BU494" s="96"/>
      <c r="BV494" s="70"/>
      <c r="BW494" s="362"/>
      <c r="BX494" s="358"/>
      <c r="BY494" s="359"/>
      <c r="CB494" s="363"/>
      <c r="CC494" s="363"/>
      <c r="CD494" s="363"/>
      <c r="CE494" s="363"/>
    </row>
    <row r="495" spans="2:83" x14ac:dyDescent="0.8">
      <c r="B495" s="70"/>
      <c r="C495" s="94"/>
      <c r="F495" s="102"/>
      <c r="G495" s="123"/>
      <c r="H495" s="102"/>
      <c r="I495" s="123"/>
      <c r="L495" s="179"/>
      <c r="M495" s="180"/>
      <c r="R495" s="82"/>
      <c r="S495" s="82"/>
      <c r="T495" s="202"/>
      <c r="X495" s="191"/>
      <c r="Y495" s="182"/>
      <c r="AL495" s="101"/>
      <c r="AN495" s="102"/>
      <c r="AQ495" s="99"/>
      <c r="AT495" s="70"/>
      <c r="AY495" s="81"/>
      <c r="AZ495" s="96"/>
      <c r="BA495" s="70"/>
      <c r="BB495" s="70"/>
      <c r="BC495" s="72"/>
      <c r="BF495" s="70"/>
      <c r="BL495" s="183"/>
      <c r="BM495" s="81"/>
      <c r="BN495" s="96"/>
      <c r="BO495" s="96"/>
      <c r="BP495" s="96"/>
      <c r="BQ495" s="96"/>
      <c r="BR495" s="81"/>
      <c r="BS495" s="96"/>
      <c r="BT495" s="96"/>
      <c r="BU495" s="96"/>
      <c r="BV495" s="70"/>
      <c r="BW495" s="362"/>
      <c r="BX495" s="358"/>
      <c r="BY495" s="359"/>
      <c r="CB495" s="363"/>
      <c r="CC495" s="363"/>
      <c r="CD495" s="363"/>
      <c r="CE495" s="363"/>
    </row>
    <row r="496" spans="2:83" x14ac:dyDescent="0.8">
      <c r="B496" s="70"/>
      <c r="C496" s="94"/>
      <c r="F496" s="102"/>
      <c r="G496" s="123"/>
      <c r="H496" s="102"/>
      <c r="I496" s="123"/>
      <c r="L496" s="179"/>
      <c r="M496" s="180"/>
      <c r="R496" s="82"/>
      <c r="S496" s="82"/>
      <c r="T496" s="202"/>
      <c r="X496" s="191"/>
      <c r="Y496" s="182"/>
      <c r="AL496" s="100"/>
      <c r="AM496" s="96"/>
      <c r="AQ496" s="99"/>
      <c r="AT496" s="70"/>
      <c r="AY496" s="81"/>
      <c r="AZ496" s="96"/>
      <c r="BA496" s="70"/>
      <c r="BB496" s="70"/>
      <c r="BC496" s="72"/>
      <c r="BF496" s="70"/>
      <c r="BL496" s="183"/>
      <c r="BM496" s="81"/>
      <c r="BN496" s="96"/>
      <c r="BO496" s="96"/>
      <c r="BP496" s="96"/>
      <c r="BQ496" s="96"/>
      <c r="BR496" s="81"/>
      <c r="BS496" s="96"/>
      <c r="BT496" s="96"/>
      <c r="BU496" s="96"/>
      <c r="BV496" s="70"/>
      <c r="BW496" s="362"/>
      <c r="BX496" s="358"/>
      <c r="BY496" s="359"/>
      <c r="CB496" s="363"/>
      <c r="CC496" s="363"/>
      <c r="CD496" s="363"/>
      <c r="CE496" s="363"/>
    </row>
    <row r="497" spans="2:83" x14ac:dyDescent="0.8">
      <c r="B497" s="70"/>
      <c r="C497" s="94"/>
      <c r="F497" s="102"/>
      <c r="G497" s="123"/>
      <c r="L497" s="179"/>
      <c r="M497" s="180"/>
      <c r="R497" s="82"/>
      <c r="S497" s="82"/>
      <c r="T497" s="202"/>
      <c r="AQ497" s="99"/>
      <c r="AT497" s="70"/>
      <c r="AY497" s="81"/>
      <c r="AZ497" s="96"/>
      <c r="BA497" s="70"/>
      <c r="BB497" s="70"/>
      <c r="BC497" s="72"/>
      <c r="BF497" s="70"/>
      <c r="BL497" s="183"/>
      <c r="BM497" s="81"/>
      <c r="BN497" s="96"/>
      <c r="BO497" s="96"/>
      <c r="BP497" s="96"/>
      <c r="BQ497" s="96"/>
      <c r="BR497" s="81"/>
      <c r="BS497" s="96"/>
      <c r="BT497" s="96"/>
      <c r="BU497" s="96"/>
      <c r="BV497" s="70"/>
      <c r="BW497" s="362"/>
      <c r="BX497" s="358"/>
      <c r="BY497" s="359"/>
      <c r="CB497" s="363"/>
      <c r="CC497" s="363"/>
      <c r="CD497" s="363"/>
      <c r="CE497" s="363"/>
    </row>
    <row r="498" spans="2:83" x14ac:dyDescent="0.8">
      <c r="B498" s="70"/>
      <c r="C498" s="94"/>
      <c r="F498" s="102"/>
      <c r="G498" s="123"/>
      <c r="R498" s="82"/>
      <c r="S498" s="82"/>
      <c r="AQ498" s="99"/>
      <c r="AT498" s="70"/>
      <c r="AY498" s="81"/>
      <c r="AZ498" s="96"/>
      <c r="BA498" s="70"/>
      <c r="BB498" s="70"/>
      <c r="BC498" s="72"/>
      <c r="BF498" s="70"/>
      <c r="BL498" s="183"/>
      <c r="BM498" s="81"/>
      <c r="BN498" s="96"/>
      <c r="BO498" s="96"/>
      <c r="BP498" s="96"/>
      <c r="BQ498" s="96"/>
      <c r="BR498" s="81"/>
      <c r="BS498" s="96"/>
      <c r="BT498" s="96"/>
      <c r="BU498" s="96"/>
      <c r="BV498" s="70"/>
      <c r="BW498" s="362"/>
      <c r="BX498" s="358"/>
      <c r="BY498" s="359"/>
      <c r="CB498" s="363"/>
      <c r="CC498" s="363"/>
      <c r="CD498" s="363"/>
      <c r="CE498" s="363"/>
    </row>
    <row r="499" spans="2:83" x14ac:dyDescent="0.8">
      <c r="B499" s="70"/>
      <c r="C499" s="94"/>
      <c r="F499" s="102"/>
      <c r="G499" s="123"/>
      <c r="H499" s="102"/>
      <c r="I499" s="123"/>
      <c r="L499" s="179"/>
      <c r="M499" s="180"/>
      <c r="R499" s="82"/>
      <c r="S499" s="82"/>
      <c r="AA499" s="70"/>
      <c r="AQ499" s="99"/>
      <c r="AT499" s="70"/>
      <c r="AY499" s="81"/>
      <c r="AZ499" s="96"/>
      <c r="BA499" s="70"/>
      <c r="BB499" s="70"/>
      <c r="BC499" s="72"/>
      <c r="BF499" s="70"/>
      <c r="BL499" s="183"/>
      <c r="BM499" s="81"/>
      <c r="BN499" s="96"/>
      <c r="BO499" s="96"/>
      <c r="BP499" s="96"/>
      <c r="BQ499" s="96"/>
      <c r="BR499" s="81"/>
      <c r="BS499" s="96"/>
      <c r="BT499" s="96"/>
      <c r="BU499" s="96"/>
      <c r="BV499" s="70"/>
      <c r="BW499" s="362"/>
      <c r="BX499" s="358"/>
      <c r="BY499" s="359"/>
      <c r="CB499" s="363"/>
      <c r="CC499" s="363"/>
      <c r="CD499" s="363"/>
      <c r="CE499" s="363"/>
    </row>
    <row r="500" spans="2:83" x14ac:dyDescent="0.8">
      <c r="B500" s="70"/>
      <c r="C500" s="94"/>
      <c r="F500" s="102"/>
      <c r="G500" s="123"/>
      <c r="H500" s="102"/>
      <c r="I500" s="123"/>
      <c r="L500" s="179"/>
      <c r="M500" s="180"/>
      <c r="R500" s="82"/>
      <c r="S500" s="82"/>
      <c r="T500" s="202"/>
      <c r="X500" s="191"/>
      <c r="Y500" s="182"/>
      <c r="AQ500" s="99"/>
      <c r="AT500" s="70"/>
      <c r="AY500" s="81"/>
      <c r="AZ500" s="96"/>
      <c r="BA500" s="70"/>
      <c r="BB500" s="70"/>
      <c r="BC500" s="72"/>
      <c r="BF500" s="70"/>
      <c r="BL500" s="183"/>
      <c r="BM500" s="81"/>
      <c r="BN500" s="96"/>
      <c r="BO500" s="96"/>
      <c r="BP500" s="96"/>
      <c r="BQ500" s="96"/>
      <c r="BR500" s="81"/>
      <c r="BS500" s="96"/>
      <c r="BT500" s="96"/>
      <c r="BU500" s="96"/>
      <c r="BV500" s="70"/>
      <c r="BW500" s="362"/>
      <c r="BX500" s="358"/>
      <c r="BY500" s="359"/>
      <c r="CB500" s="363"/>
      <c r="CC500" s="363"/>
      <c r="CD500" s="363"/>
      <c r="CE500" s="363"/>
    </row>
    <row r="501" spans="2:83" x14ac:dyDescent="0.8">
      <c r="B501" s="70"/>
      <c r="C501" s="94"/>
      <c r="F501" s="102"/>
      <c r="G501" s="123"/>
      <c r="H501" s="102"/>
      <c r="I501" s="123"/>
      <c r="L501" s="179"/>
      <c r="M501" s="180"/>
      <c r="R501" s="82"/>
      <c r="S501" s="82"/>
      <c r="T501" s="202"/>
      <c r="V501" s="202"/>
      <c r="X501" s="197"/>
      <c r="Y501" s="201"/>
      <c r="AA501" s="198"/>
      <c r="AD501" s="202"/>
      <c r="AJ501" s="202"/>
      <c r="AL501" s="100"/>
      <c r="AQ501" s="99"/>
      <c r="AT501" s="70"/>
      <c r="AY501" s="81"/>
      <c r="AZ501" s="96"/>
      <c r="BA501" s="70"/>
      <c r="BB501" s="70"/>
      <c r="BC501" s="72"/>
      <c r="BF501" s="70"/>
      <c r="BL501" s="183"/>
      <c r="BM501" s="81"/>
      <c r="BN501" s="96"/>
      <c r="BO501" s="96"/>
      <c r="BP501" s="96"/>
      <c r="BQ501" s="96"/>
      <c r="BR501" s="81"/>
      <c r="BS501" s="96"/>
      <c r="BT501" s="96"/>
      <c r="BU501" s="96"/>
      <c r="BV501" s="70"/>
      <c r="BW501" s="362"/>
      <c r="BX501" s="358"/>
      <c r="BY501" s="359"/>
      <c r="CB501" s="363"/>
      <c r="CC501" s="363"/>
      <c r="CD501" s="363"/>
      <c r="CE501" s="363"/>
    </row>
    <row r="502" spans="2:83" x14ac:dyDescent="0.8">
      <c r="B502" s="70"/>
      <c r="C502" s="94"/>
      <c r="F502" s="102"/>
      <c r="G502" s="123"/>
      <c r="H502" s="102"/>
      <c r="I502" s="123"/>
      <c r="J502" s="203"/>
      <c r="K502" s="327"/>
      <c r="R502" s="82"/>
      <c r="S502" s="82"/>
      <c r="X502" s="81"/>
      <c r="Y502" s="70"/>
      <c r="Z502" s="81"/>
      <c r="AA502" s="70"/>
      <c r="AO502" s="70"/>
      <c r="AQ502" s="99"/>
      <c r="AT502" s="70"/>
      <c r="BC502" s="72"/>
      <c r="BF502" s="70"/>
      <c r="BL502" s="183"/>
      <c r="BM502" s="81"/>
      <c r="BN502" s="96"/>
      <c r="BO502" s="96"/>
      <c r="BP502" s="96"/>
      <c r="BQ502" s="96"/>
      <c r="BR502" s="81"/>
      <c r="BS502" s="96"/>
      <c r="BT502" s="96"/>
      <c r="BU502" s="96"/>
      <c r="BV502" s="70"/>
      <c r="BW502" s="362"/>
      <c r="BX502" s="358"/>
      <c r="BY502" s="359"/>
      <c r="CB502" s="363"/>
      <c r="CC502" s="363"/>
      <c r="CD502" s="363"/>
      <c r="CE502" s="363"/>
    </row>
    <row r="503" spans="2:83" x14ac:dyDescent="0.8">
      <c r="B503" s="70"/>
      <c r="C503" s="94"/>
      <c r="F503" s="102"/>
      <c r="G503" s="123"/>
      <c r="H503" s="102"/>
      <c r="I503" s="123"/>
      <c r="L503" s="179"/>
      <c r="M503" s="180"/>
      <c r="R503" s="82"/>
      <c r="S503" s="82"/>
      <c r="T503" s="202"/>
      <c r="X503" s="191"/>
      <c r="Y503" s="182"/>
      <c r="AL503" s="100"/>
      <c r="AQ503" s="99"/>
      <c r="AT503" s="70"/>
      <c r="AY503" s="81"/>
      <c r="AZ503" s="96"/>
      <c r="BA503" s="70"/>
      <c r="BB503" s="70"/>
      <c r="BC503" s="72"/>
      <c r="BF503" s="70"/>
      <c r="BL503" s="183"/>
      <c r="BM503" s="81"/>
      <c r="BN503" s="96"/>
      <c r="BO503" s="96"/>
      <c r="BP503" s="96"/>
      <c r="BQ503" s="96"/>
      <c r="BR503" s="81"/>
      <c r="BS503" s="96"/>
      <c r="BT503" s="96"/>
      <c r="BU503" s="96"/>
      <c r="BV503" s="70"/>
      <c r="BW503" s="362"/>
      <c r="BX503" s="358"/>
      <c r="BY503" s="359"/>
      <c r="CB503" s="363"/>
      <c r="CC503" s="363"/>
      <c r="CD503" s="363"/>
      <c r="CE503" s="363"/>
    </row>
    <row r="504" spans="2:83" x14ac:dyDescent="0.8">
      <c r="B504" s="70"/>
      <c r="C504" s="94"/>
      <c r="F504" s="102"/>
      <c r="G504" s="123"/>
      <c r="H504" s="102"/>
      <c r="I504" s="123"/>
      <c r="L504" s="179"/>
      <c r="M504" s="180"/>
      <c r="R504" s="82"/>
      <c r="S504" s="82"/>
      <c r="T504" s="202"/>
      <c r="AQ504" s="99"/>
      <c r="AT504" s="70"/>
      <c r="AY504" s="81"/>
      <c r="AZ504" s="96"/>
      <c r="BA504" s="70"/>
      <c r="BB504" s="70"/>
      <c r="BC504" s="72"/>
      <c r="BF504" s="70"/>
      <c r="BL504" s="183"/>
      <c r="BM504" s="81"/>
      <c r="BN504" s="96"/>
      <c r="BO504" s="96"/>
      <c r="BP504" s="96"/>
      <c r="BQ504" s="96"/>
      <c r="BR504" s="81"/>
      <c r="BS504" s="96"/>
      <c r="BT504" s="96"/>
      <c r="BU504" s="96"/>
      <c r="BV504" s="70"/>
      <c r="BW504" s="362"/>
      <c r="BX504" s="358"/>
      <c r="BY504" s="359"/>
      <c r="CB504" s="363"/>
      <c r="CC504" s="363"/>
      <c r="CD504" s="363"/>
      <c r="CE504" s="363"/>
    </row>
    <row r="505" spans="2:83" x14ac:dyDescent="0.8">
      <c r="B505" s="70"/>
      <c r="C505" s="94"/>
      <c r="F505" s="102"/>
      <c r="G505" s="123"/>
      <c r="H505" s="102"/>
      <c r="I505" s="123"/>
      <c r="R505" s="82"/>
      <c r="S505" s="82"/>
      <c r="X505" s="81"/>
      <c r="Y505" s="70"/>
      <c r="Z505" s="81"/>
      <c r="AA505" s="70"/>
      <c r="AO505" s="70"/>
      <c r="AQ505" s="99"/>
      <c r="AT505" s="70"/>
      <c r="BC505" s="72"/>
      <c r="BF505" s="70"/>
      <c r="BL505" s="183"/>
      <c r="BM505" s="81"/>
      <c r="BN505" s="96"/>
      <c r="BO505" s="96"/>
      <c r="BP505" s="96"/>
      <c r="BQ505" s="96"/>
      <c r="BR505" s="81"/>
      <c r="BS505" s="96"/>
      <c r="BT505" s="96"/>
      <c r="BU505" s="96"/>
      <c r="BV505" s="70"/>
      <c r="BW505" s="362"/>
      <c r="BX505" s="358"/>
      <c r="BY505" s="359"/>
      <c r="CB505" s="363"/>
      <c r="CC505" s="363"/>
      <c r="CD505" s="363"/>
      <c r="CE505" s="363"/>
    </row>
    <row r="506" spans="2:83" x14ac:dyDescent="0.8">
      <c r="B506" s="70"/>
      <c r="C506" s="94"/>
      <c r="F506" s="102"/>
      <c r="G506" s="123"/>
      <c r="H506" s="102"/>
      <c r="I506" s="123"/>
      <c r="L506" s="179"/>
      <c r="M506" s="180"/>
      <c r="R506" s="82"/>
      <c r="S506" s="82"/>
      <c r="AA506" s="70"/>
      <c r="AQ506" s="99"/>
      <c r="AT506" s="70"/>
      <c r="AY506" s="81"/>
      <c r="AZ506" s="96"/>
      <c r="BA506" s="70"/>
      <c r="BB506" s="70"/>
      <c r="BC506" s="72"/>
      <c r="BF506" s="70"/>
      <c r="BL506" s="183"/>
      <c r="BM506" s="81"/>
      <c r="BN506" s="96"/>
      <c r="BO506" s="96"/>
      <c r="BP506" s="96"/>
      <c r="BQ506" s="96"/>
      <c r="BR506" s="81"/>
      <c r="BS506" s="96"/>
      <c r="BT506" s="96"/>
      <c r="BU506" s="96"/>
      <c r="BV506" s="70"/>
      <c r="BW506" s="362"/>
      <c r="BX506" s="358"/>
      <c r="BY506" s="359"/>
      <c r="CB506" s="363"/>
      <c r="CC506" s="363"/>
      <c r="CD506" s="363"/>
      <c r="CE506" s="363"/>
    </row>
    <row r="507" spans="2:83" x14ac:dyDescent="0.8">
      <c r="B507" s="70"/>
      <c r="C507" s="94"/>
      <c r="F507" s="102"/>
      <c r="G507" s="123"/>
      <c r="H507" s="102"/>
      <c r="I507" s="123"/>
      <c r="L507" s="179"/>
      <c r="M507" s="180"/>
      <c r="R507" s="82"/>
      <c r="S507" s="82"/>
      <c r="T507" s="202"/>
      <c r="X507" s="191"/>
      <c r="Y507" s="182"/>
      <c r="AQ507" s="99"/>
      <c r="AT507" s="70"/>
      <c r="AY507" s="81"/>
      <c r="AZ507" s="96"/>
      <c r="BA507" s="70"/>
      <c r="BB507" s="70"/>
      <c r="BC507" s="72"/>
      <c r="BF507" s="70"/>
      <c r="BL507" s="183"/>
      <c r="BM507" s="81"/>
      <c r="BN507" s="96"/>
      <c r="BO507" s="96"/>
      <c r="BP507" s="96"/>
      <c r="BQ507" s="96"/>
      <c r="BR507" s="81"/>
      <c r="BS507" s="96"/>
      <c r="BT507" s="96"/>
      <c r="BU507" s="96"/>
      <c r="BV507" s="70"/>
      <c r="BW507" s="362"/>
      <c r="BX507" s="358"/>
      <c r="BY507" s="359"/>
      <c r="CB507" s="363"/>
      <c r="CC507" s="363"/>
      <c r="CD507" s="363"/>
      <c r="CE507" s="363"/>
    </row>
    <row r="508" spans="2:83" x14ac:dyDescent="0.8">
      <c r="B508" s="70"/>
      <c r="C508" s="94"/>
      <c r="F508" s="102"/>
      <c r="G508" s="123"/>
      <c r="H508" s="102"/>
      <c r="I508" s="123"/>
      <c r="L508" s="179"/>
      <c r="M508" s="180"/>
      <c r="R508" s="82"/>
      <c r="S508" s="82"/>
      <c r="T508" s="202"/>
      <c r="V508" s="202"/>
      <c r="X508" s="197"/>
      <c r="Y508" s="201"/>
      <c r="AA508" s="198"/>
      <c r="AD508" s="202"/>
      <c r="AJ508" s="202"/>
      <c r="AL508" s="100"/>
      <c r="AQ508" s="99"/>
      <c r="AT508" s="70"/>
      <c r="AY508" s="81"/>
      <c r="AZ508" s="96"/>
      <c r="BA508" s="70"/>
      <c r="BB508" s="70"/>
      <c r="BC508" s="72"/>
      <c r="BF508" s="70"/>
      <c r="BL508" s="183"/>
      <c r="BM508" s="81"/>
      <c r="BN508" s="96"/>
      <c r="BO508" s="96"/>
      <c r="BP508" s="96"/>
      <c r="BQ508" s="96"/>
      <c r="BR508" s="81"/>
      <c r="BS508" s="96"/>
      <c r="BT508" s="96"/>
      <c r="BU508" s="96"/>
      <c r="BV508" s="70"/>
      <c r="BW508" s="362"/>
      <c r="BX508" s="358"/>
      <c r="BY508" s="359"/>
      <c r="CB508" s="363"/>
      <c r="CC508" s="363"/>
      <c r="CD508" s="363"/>
      <c r="CE508" s="363"/>
    </row>
    <row r="509" spans="2:83" x14ac:dyDescent="0.8">
      <c r="B509" s="70"/>
      <c r="C509" s="94"/>
      <c r="F509" s="102"/>
      <c r="G509" s="123"/>
      <c r="H509" s="102"/>
      <c r="I509" s="123"/>
      <c r="L509" s="179"/>
      <c r="M509" s="180"/>
      <c r="R509" s="82"/>
      <c r="S509" s="82"/>
      <c r="T509" s="202"/>
      <c r="AL509" s="100"/>
      <c r="AM509" s="96"/>
      <c r="AQ509" s="99"/>
      <c r="AT509" s="70"/>
      <c r="AY509" s="81"/>
      <c r="AZ509" s="96"/>
      <c r="BA509" s="70"/>
      <c r="BB509" s="70"/>
      <c r="BC509" s="72"/>
      <c r="BF509" s="70"/>
      <c r="BL509" s="183"/>
      <c r="BM509" s="81"/>
      <c r="BN509" s="96"/>
      <c r="BO509" s="96"/>
      <c r="BP509" s="96"/>
      <c r="BQ509" s="96"/>
      <c r="BR509" s="81"/>
      <c r="BS509" s="96"/>
      <c r="BT509" s="96"/>
      <c r="BU509" s="96"/>
      <c r="BV509" s="70"/>
      <c r="BW509" s="362"/>
      <c r="BX509" s="358"/>
      <c r="BY509" s="359"/>
      <c r="CB509" s="363"/>
      <c r="CC509" s="363"/>
      <c r="CD509" s="363"/>
      <c r="CE509" s="363"/>
    </row>
    <row r="510" spans="2:83" x14ac:dyDescent="0.8">
      <c r="B510" s="70"/>
      <c r="C510" s="94"/>
      <c r="F510" s="102"/>
      <c r="G510" s="123"/>
      <c r="H510" s="102"/>
      <c r="I510" s="123"/>
      <c r="L510" s="179"/>
      <c r="M510" s="180"/>
      <c r="R510" s="82"/>
      <c r="S510" s="82"/>
      <c r="T510" s="202"/>
      <c r="X510" s="191"/>
      <c r="Y510" s="182"/>
      <c r="AL510" s="100"/>
      <c r="AQ510" s="99"/>
      <c r="AT510" s="70"/>
      <c r="AY510" s="81"/>
      <c r="AZ510" s="96"/>
      <c r="BA510" s="70"/>
      <c r="BB510" s="70"/>
      <c r="BC510" s="72"/>
      <c r="BF510" s="70"/>
      <c r="BL510" s="183"/>
      <c r="BM510" s="81"/>
      <c r="BN510" s="96"/>
      <c r="BO510" s="96"/>
      <c r="BP510" s="96"/>
      <c r="BQ510" s="96"/>
      <c r="BR510" s="81"/>
      <c r="BS510" s="96"/>
      <c r="BT510" s="96"/>
      <c r="BU510" s="96"/>
      <c r="BV510" s="70"/>
      <c r="BW510" s="362"/>
      <c r="BX510" s="358"/>
      <c r="BY510" s="359"/>
      <c r="CB510" s="363"/>
      <c r="CC510" s="363"/>
      <c r="CD510" s="363"/>
      <c r="CE510" s="363"/>
    </row>
    <row r="511" spans="2:83" x14ac:dyDescent="0.8">
      <c r="B511" s="70"/>
      <c r="C511" s="94"/>
      <c r="F511" s="102"/>
      <c r="G511" s="123"/>
      <c r="H511" s="102"/>
      <c r="I511" s="123"/>
      <c r="L511" s="179"/>
      <c r="M511" s="180"/>
      <c r="R511" s="82"/>
      <c r="S511" s="82"/>
      <c r="T511" s="202"/>
      <c r="X511" s="191"/>
      <c r="Y511" s="182"/>
      <c r="AL511" s="100"/>
      <c r="AM511" s="96"/>
      <c r="AQ511" s="99"/>
      <c r="AT511" s="70"/>
      <c r="AY511" s="81"/>
      <c r="AZ511" s="96"/>
      <c r="BA511" s="70"/>
      <c r="BB511" s="70"/>
      <c r="BC511" s="72"/>
      <c r="BF511" s="70"/>
      <c r="BL511" s="183"/>
      <c r="BM511" s="81"/>
      <c r="BN511" s="96"/>
      <c r="BO511" s="96"/>
      <c r="BP511" s="96"/>
      <c r="BQ511" s="96"/>
      <c r="BR511" s="81"/>
      <c r="BS511" s="96"/>
      <c r="BT511" s="96"/>
      <c r="BU511" s="96"/>
      <c r="BV511" s="70"/>
      <c r="BW511" s="362"/>
      <c r="BX511" s="358"/>
      <c r="BY511" s="359"/>
      <c r="CB511" s="363"/>
      <c r="CC511" s="363"/>
      <c r="CD511" s="363"/>
      <c r="CE511" s="363"/>
    </row>
    <row r="512" spans="2:83" x14ac:dyDescent="0.8">
      <c r="B512" s="70"/>
      <c r="C512" s="94"/>
      <c r="F512" s="102"/>
      <c r="G512" s="123"/>
      <c r="H512" s="102"/>
      <c r="I512" s="123"/>
      <c r="L512" s="179"/>
      <c r="M512" s="180"/>
      <c r="T512" s="202"/>
      <c r="X512" s="191"/>
      <c r="Y512" s="182"/>
      <c r="AL512" s="100"/>
      <c r="AQ512" s="99"/>
      <c r="AT512" s="70"/>
      <c r="AY512" s="81"/>
      <c r="AZ512" s="96"/>
      <c r="BA512" s="70"/>
      <c r="BB512" s="70"/>
      <c r="BC512" s="72"/>
      <c r="BF512" s="70"/>
      <c r="BL512" s="183"/>
      <c r="BM512" s="81"/>
      <c r="BN512" s="96"/>
      <c r="BO512" s="96"/>
      <c r="BP512" s="96"/>
      <c r="BQ512" s="96"/>
      <c r="BR512" s="81"/>
      <c r="BS512" s="96"/>
      <c r="BT512" s="96"/>
      <c r="BU512" s="96"/>
      <c r="BV512" s="70"/>
      <c r="BW512" s="362"/>
      <c r="BX512" s="358"/>
      <c r="BY512" s="359"/>
      <c r="CB512" s="363"/>
      <c r="CC512" s="363"/>
      <c r="CD512" s="363"/>
      <c r="CE512" s="363"/>
    </row>
    <row r="513" spans="2:83" x14ac:dyDescent="0.8">
      <c r="B513" s="70"/>
      <c r="C513" s="94"/>
      <c r="F513" s="102"/>
      <c r="G513" s="123"/>
      <c r="H513" s="102"/>
      <c r="I513" s="123"/>
      <c r="X513" s="81"/>
      <c r="Y513" s="70"/>
      <c r="Z513" s="81"/>
      <c r="AA513" s="70"/>
      <c r="AM513" s="96"/>
      <c r="AO513" s="70"/>
      <c r="AQ513" s="99"/>
      <c r="AT513" s="70"/>
      <c r="BC513" s="72"/>
      <c r="BF513" s="70"/>
      <c r="BL513" s="183"/>
      <c r="BM513" s="81"/>
      <c r="BN513" s="96"/>
      <c r="BO513" s="96"/>
      <c r="BP513" s="96"/>
      <c r="BQ513" s="96"/>
      <c r="BR513" s="81"/>
      <c r="BS513" s="96"/>
      <c r="BT513" s="96"/>
      <c r="BU513" s="96"/>
      <c r="BV513" s="70"/>
      <c r="BW513" s="362"/>
      <c r="BX513" s="358"/>
      <c r="BY513" s="359"/>
      <c r="CB513" s="363"/>
      <c r="CC513" s="363"/>
      <c r="CD513" s="363"/>
      <c r="CE513" s="363"/>
    </row>
    <row r="514" spans="2:83" x14ac:dyDescent="0.8">
      <c r="B514" s="70"/>
      <c r="C514" s="94"/>
      <c r="F514" s="102"/>
      <c r="G514" s="123"/>
      <c r="H514" s="102"/>
      <c r="I514" s="123"/>
      <c r="L514" s="179"/>
      <c r="M514" s="180"/>
      <c r="AA514" s="70"/>
      <c r="AL514" s="100"/>
      <c r="AM514" s="96"/>
      <c r="AQ514" s="99"/>
      <c r="AT514" s="70"/>
      <c r="AY514" s="81"/>
      <c r="AZ514" s="96"/>
      <c r="BA514" s="70"/>
      <c r="BB514" s="70"/>
      <c r="BC514" s="72"/>
      <c r="BF514" s="70"/>
      <c r="BL514" s="183"/>
      <c r="BM514" s="81"/>
      <c r="BN514" s="96"/>
      <c r="BO514" s="96"/>
      <c r="BP514" s="96"/>
      <c r="BQ514" s="96"/>
      <c r="BR514" s="81"/>
      <c r="BS514" s="96"/>
      <c r="BT514" s="96"/>
      <c r="BU514" s="96"/>
      <c r="BV514" s="70"/>
      <c r="BW514" s="362"/>
      <c r="BX514" s="358"/>
      <c r="BY514" s="359"/>
      <c r="CB514" s="363"/>
      <c r="CC514" s="363"/>
      <c r="CD514" s="363"/>
      <c r="CE514" s="363"/>
    </row>
    <row r="515" spans="2:83" x14ac:dyDescent="0.8">
      <c r="B515" s="70"/>
      <c r="C515" s="94"/>
      <c r="F515" s="102"/>
      <c r="G515" s="123"/>
      <c r="H515" s="102"/>
      <c r="I515" s="123"/>
      <c r="J515" s="103"/>
      <c r="K515" s="83"/>
      <c r="N515" s="82"/>
      <c r="O515" s="82"/>
      <c r="P515" s="82"/>
      <c r="Q515" s="83"/>
      <c r="R515" s="82"/>
      <c r="S515" s="82"/>
      <c r="T515" s="103"/>
      <c r="V515" s="103"/>
      <c r="AD515" s="103"/>
      <c r="AF515" s="103"/>
      <c r="AH515" s="103"/>
      <c r="AJ515" s="103"/>
      <c r="AP515" s="199"/>
      <c r="AQ515" s="99"/>
      <c r="AT515" s="70"/>
      <c r="AY515" s="81"/>
      <c r="AZ515" s="96"/>
      <c r="BA515" s="70"/>
      <c r="BB515" s="70"/>
      <c r="BC515" s="72"/>
      <c r="BF515" s="70"/>
      <c r="BL515" s="183"/>
      <c r="BM515" s="81"/>
      <c r="BN515" s="96"/>
      <c r="BO515" s="96"/>
      <c r="BP515" s="96"/>
      <c r="BQ515" s="96"/>
      <c r="BR515" s="81"/>
      <c r="BS515" s="96"/>
      <c r="BT515" s="96"/>
      <c r="BU515" s="96"/>
      <c r="BV515" s="70"/>
      <c r="BW515" s="362"/>
      <c r="BX515" s="358"/>
      <c r="BY515" s="359"/>
      <c r="CB515" s="363"/>
      <c r="CC515" s="363"/>
      <c r="CD515" s="363"/>
      <c r="CE515" s="363"/>
    </row>
    <row r="516" spans="2:83" x14ac:dyDescent="0.8">
      <c r="B516" s="70"/>
      <c r="C516" s="94"/>
      <c r="F516" s="102"/>
      <c r="G516" s="123"/>
      <c r="H516" s="102"/>
      <c r="I516" s="123"/>
      <c r="T516" s="202"/>
      <c r="X516" s="191"/>
      <c r="Y516" s="182"/>
      <c r="AL516" s="100"/>
      <c r="AM516" s="96"/>
      <c r="AQ516" s="99"/>
      <c r="AT516" s="70"/>
      <c r="AY516" s="81"/>
      <c r="AZ516" s="96"/>
      <c r="BA516" s="70"/>
      <c r="BB516" s="70"/>
      <c r="BC516" s="72"/>
      <c r="BF516" s="70"/>
      <c r="BL516" s="183"/>
      <c r="BM516" s="81"/>
      <c r="BN516" s="96"/>
      <c r="BO516" s="96"/>
      <c r="BP516" s="96"/>
      <c r="BQ516" s="96"/>
      <c r="BR516" s="81"/>
      <c r="BS516" s="96"/>
      <c r="BT516" s="96"/>
      <c r="BU516" s="96"/>
      <c r="BV516" s="70"/>
      <c r="BW516" s="362"/>
      <c r="BX516" s="358"/>
      <c r="BY516" s="359"/>
      <c r="CB516" s="363"/>
      <c r="CC516" s="363"/>
      <c r="CD516" s="363"/>
      <c r="CE516" s="363"/>
    </row>
    <row r="517" spans="2:83" x14ac:dyDescent="0.8">
      <c r="B517" s="70"/>
      <c r="C517" s="94"/>
      <c r="F517" s="102"/>
      <c r="G517" s="123"/>
      <c r="H517" s="102"/>
      <c r="I517" s="123"/>
      <c r="L517" s="179"/>
      <c r="M517" s="180"/>
      <c r="AQ517" s="99"/>
      <c r="AT517" s="70"/>
      <c r="AY517" s="81"/>
      <c r="AZ517" s="96"/>
      <c r="BA517" s="70"/>
      <c r="BB517" s="70"/>
      <c r="BC517" s="72"/>
      <c r="BF517" s="70"/>
      <c r="BL517" s="183"/>
      <c r="BM517" s="81"/>
      <c r="BN517" s="96"/>
      <c r="BO517" s="96"/>
      <c r="BP517" s="96"/>
      <c r="BQ517" s="96"/>
      <c r="BR517" s="81"/>
      <c r="BS517" s="96"/>
      <c r="BT517" s="96"/>
      <c r="BU517" s="96"/>
      <c r="BV517" s="70"/>
      <c r="BW517" s="362"/>
      <c r="BX517" s="358"/>
      <c r="BY517" s="359"/>
      <c r="CB517" s="363"/>
      <c r="CC517" s="363"/>
      <c r="CD517" s="363"/>
      <c r="CE517" s="363"/>
    </row>
    <row r="518" spans="2:83" x14ac:dyDescent="0.8">
      <c r="B518" s="70"/>
      <c r="C518" s="94"/>
      <c r="F518" s="102"/>
      <c r="G518" s="123"/>
      <c r="H518" s="102"/>
      <c r="I518" s="123"/>
      <c r="K518" s="83"/>
      <c r="N518" s="82"/>
      <c r="O518" s="82"/>
      <c r="P518" s="82"/>
      <c r="Q518" s="83"/>
      <c r="T518" s="103"/>
      <c r="V518" s="103"/>
      <c r="AD518" s="103"/>
      <c r="AF518" s="103"/>
      <c r="AH518" s="103"/>
      <c r="AJ518" s="103"/>
      <c r="AL518" s="103"/>
      <c r="AN518" s="103"/>
      <c r="AP518" s="199"/>
      <c r="AQ518" s="99"/>
      <c r="AT518" s="70"/>
      <c r="AY518" s="81"/>
      <c r="AZ518" s="96"/>
      <c r="BA518" s="70"/>
      <c r="BB518" s="70"/>
      <c r="BC518" s="72"/>
      <c r="BF518" s="70"/>
      <c r="BL518" s="183"/>
      <c r="BM518" s="81"/>
      <c r="BN518" s="96"/>
      <c r="BO518" s="96"/>
      <c r="BP518" s="96"/>
      <c r="BQ518" s="96"/>
      <c r="BR518" s="81"/>
      <c r="BS518" s="96"/>
      <c r="BT518" s="96"/>
      <c r="BU518" s="96"/>
      <c r="BV518" s="70"/>
      <c r="BW518" s="362"/>
      <c r="BX518" s="358"/>
      <c r="BY518" s="359"/>
      <c r="CB518" s="363"/>
      <c r="CC518" s="363"/>
      <c r="CD518" s="363"/>
      <c r="CE518" s="363"/>
    </row>
    <row r="519" spans="2:83" x14ac:dyDescent="0.8">
      <c r="B519" s="70"/>
      <c r="C519" s="94"/>
      <c r="F519" s="102"/>
      <c r="G519" s="123"/>
      <c r="H519" s="102"/>
      <c r="I519" s="123"/>
      <c r="J519" s="96"/>
      <c r="K519" s="96"/>
      <c r="L519" s="179"/>
      <c r="M519" s="180"/>
      <c r="R519" s="82"/>
      <c r="S519" s="82"/>
      <c r="AA519" s="70"/>
      <c r="AQ519" s="99"/>
      <c r="AT519" s="70"/>
      <c r="AY519" s="81"/>
      <c r="AZ519" s="96"/>
      <c r="BA519" s="70"/>
      <c r="BB519" s="70"/>
      <c r="BC519" s="72"/>
      <c r="BF519" s="70"/>
      <c r="BL519" s="183"/>
      <c r="BM519" s="81"/>
      <c r="BN519" s="96"/>
      <c r="BO519" s="96"/>
      <c r="BP519" s="96"/>
      <c r="BQ519" s="96"/>
      <c r="BR519" s="81"/>
      <c r="BS519" s="96"/>
      <c r="BT519" s="96"/>
      <c r="BU519" s="96"/>
      <c r="BV519" s="70"/>
      <c r="BW519" s="362"/>
      <c r="BX519" s="358"/>
      <c r="BY519" s="359"/>
      <c r="CB519" s="363"/>
      <c r="CC519" s="363"/>
      <c r="CD519" s="363"/>
      <c r="CE519" s="363"/>
    </row>
    <row r="520" spans="2:83" x14ac:dyDescent="0.8">
      <c r="B520" s="70"/>
      <c r="C520" s="94"/>
      <c r="F520" s="102"/>
      <c r="G520" s="123"/>
      <c r="H520" s="102"/>
      <c r="I520" s="123"/>
      <c r="L520" s="179"/>
      <c r="M520" s="180"/>
      <c r="R520" s="82"/>
      <c r="S520" s="82"/>
      <c r="T520" s="202"/>
      <c r="X520" s="237"/>
      <c r="Y520" s="182"/>
      <c r="AL520" s="100"/>
      <c r="AQ520" s="99"/>
      <c r="AT520" s="70"/>
      <c r="AY520" s="81"/>
      <c r="AZ520" s="96"/>
      <c r="BA520" s="70"/>
      <c r="BB520" s="70"/>
      <c r="BC520" s="72"/>
      <c r="BF520" s="70"/>
      <c r="BL520" s="183"/>
      <c r="BM520" s="81"/>
      <c r="BN520" s="96"/>
      <c r="BO520" s="96"/>
      <c r="BP520" s="96"/>
      <c r="BQ520" s="96"/>
      <c r="BR520" s="81"/>
      <c r="BS520" s="96"/>
      <c r="BT520" s="96"/>
      <c r="BU520" s="96"/>
      <c r="BV520" s="70"/>
      <c r="BW520" s="362"/>
      <c r="BX520" s="358"/>
      <c r="BY520" s="359"/>
      <c r="CB520" s="363"/>
      <c r="CC520" s="363"/>
      <c r="CD520" s="363"/>
      <c r="CE520" s="363"/>
    </row>
    <row r="521" spans="2:83" x14ac:dyDescent="0.8">
      <c r="B521" s="70"/>
      <c r="C521" s="94"/>
      <c r="F521" s="102"/>
      <c r="G521" s="123"/>
      <c r="H521" s="102"/>
      <c r="I521" s="123"/>
      <c r="J521" s="203"/>
      <c r="K521" s="327"/>
      <c r="R521" s="82"/>
      <c r="S521" s="82"/>
      <c r="X521" s="96"/>
      <c r="Y521" s="70"/>
      <c r="Z521" s="81"/>
      <c r="AA521" s="70"/>
      <c r="AO521" s="70"/>
      <c r="AQ521" s="99"/>
      <c r="AT521" s="70"/>
      <c r="BC521" s="72"/>
      <c r="BF521" s="70"/>
      <c r="BL521" s="183"/>
      <c r="BM521" s="81"/>
      <c r="BN521" s="96"/>
      <c r="BO521" s="96"/>
      <c r="BP521" s="96"/>
      <c r="BQ521" s="96"/>
      <c r="BR521" s="81"/>
      <c r="BS521" s="96"/>
      <c r="BT521" s="96"/>
      <c r="BU521" s="96"/>
      <c r="BV521" s="70"/>
      <c r="BW521" s="362"/>
      <c r="BX521" s="358"/>
      <c r="BY521" s="359"/>
      <c r="CB521" s="363"/>
      <c r="CC521" s="363"/>
      <c r="CD521" s="363"/>
      <c r="CE521" s="363"/>
    </row>
    <row r="522" spans="2:83" x14ac:dyDescent="0.8">
      <c r="B522" s="70"/>
      <c r="C522" s="94"/>
      <c r="F522" s="102"/>
      <c r="G522" s="123"/>
      <c r="H522" s="102"/>
      <c r="I522" s="123"/>
      <c r="L522" s="179"/>
      <c r="M522" s="180"/>
      <c r="R522" s="82"/>
      <c r="S522" s="82"/>
      <c r="T522" s="202"/>
      <c r="X522" s="237"/>
      <c r="Y522" s="182"/>
      <c r="AL522" s="100"/>
      <c r="AM522" s="96"/>
      <c r="AQ522" s="99"/>
      <c r="AT522" s="70"/>
      <c r="AY522" s="81"/>
      <c r="AZ522" s="96"/>
      <c r="BA522" s="70"/>
      <c r="BB522" s="70"/>
      <c r="BC522" s="72"/>
      <c r="BF522" s="70"/>
      <c r="BL522" s="183"/>
      <c r="BM522" s="81"/>
      <c r="BN522" s="96"/>
      <c r="BO522" s="96"/>
      <c r="BP522" s="96"/>
      <c r="BQ522" s="96"/>
      <c r="BR522" s="81"/>
      <c r="BS522" s="96"/>
      <c r="BT522" s="96"/>
      <c r="BU522" s="96"/>
      <c r="BV522" s="70"/>
      <c r="BW522" s="362"/>
      <c r="BX522" s="358"/>
      <c r="BY522" s="359"/>
      <c r="CB522" s="363"/>
      <c r="CC522" s="363"/>
      <c r="CD522" s="363"/>
      <c r="CE522" s="363"/>
    </row>
    <row r="523" spans="2:83" x14ac:dyDescent="0.8">
      <c r="B523" s="70"/>
      <c r="C523" s="94"/>
      <c r="F523" s="102"/>
      <c r="G523" s="123"/>
      <c r="H523" s="102"/>
      <c r="I523" s="123"/>
      <c r="L523" s="179"/>
      <c r="M523" s="180"/>
      <c r="R523" s="82"/>
      <c r="S523" s="82"/>
      <c r="T523" s="202"/>
      <c r="X523" s="191"/>
      <c r="Y523" s="182"/>
      <c r="AL523" s="100"/>
      <c r="AQ523" s="99"/>
      <c r="AT523" s="70"/>
      <c r="AY523" s="81"/>
      <c r="AZ523" s="96"/>
      <c r="BA523" s="70"/>
      <c r="BB523" s="70"/>
      <c r="BC523" s="72"/>
      <c r="BF523" s="70"/>
      <c r="BL523" s="183"/>
      <c r="BM523" s="81"/>
      <c r="BN523" s="96"/>
      <c r="BO523" s="96"/>
      <c r="BP523" s="96"/>
      <c r="BQ523" s="96"/>
      <c r="BR523" s="81"/>
      <c r="BS523" s="96"/>
      <c r="BT523" s="96"/>
      <c r="BU523" s="96"/>
      <c r="BV523" s="70"/>
      <c r="BW523" s="362"/>
      <c r="BX523" s="358"/>
      <c r="BY523" s="359"/>
      <c r="CB523" s="363"/>
      <c r="CC523" s="363"/>
      <c r="CD523" s="363"/>
      <c r="CE523" s="363"/>
    </row>
    <row r="524" spans="2:83" x14ac:dyDescent="0.8">
      <c r="B524" s="70"/>
      <c r="C524" s="94"/>
      <c r="F524" s="102"/>
      <c r="G524" s="123"/>
      <c r="H524" s="102"/>
      <c r="I524" s="123"/>
      <c r="R524" s="82"/>
      <c r="S524" s="82"/>
      <c r="X524" s="81"/>
      <c r="Y524" s="70"/>
      <c r="Z524" s="81"/>
      <c r="AA524" s="70"/>
      <c r="AL524" s="100"/>
      <c r="AM524" s="96"/>
      <c r="AO524" s="70"/>
      <c r="AQ524" s="99"/>
      <c r="AT524" s="70"/>
      <c r="BC524" s="72"/>
      <c r="BF524" s="70"/>
      <c r="BL524" s="183"/>
      <c r="BM524" s="81"/>
      <c r="BN524" s="96"/>
      <c r="BO524" s="96"/>
      <c r="BP524" s="96"/>
      <c r="BQ524" s="96"/>
      <c r="BR524" s="81"/>
      <c r="BS524" s="96"/>
      <c r="BT524" s="96"/>
      <c r="BU524" s="96"/>
      <c r="BV524" s="70"/>
      <c r="BW524" s="362"/>
      <c r="BX524" s="358"/>
      <c r="BY524" s="359"/>
      <c r="CB524" s="363"/>
      <c r="CC524" s="363"/>
      <c r="CD524" s="363"/>
      <c r="CE524" s="363"/>
    </row>
    <row r="525" spans="2:83" x14ac:dyDescent="0.8">
      <c r="B525" s="70"/>
      <c r="C525" s="94"/>
      <c r="F525" s="102"/>
      <c r="G525" s="123"/>
      <c r="H525" s="102"/>
      <c r="I525" s="123"/>
      <c r="L525" s="179"/>
      <c r="M525" s="180"/>
      <c r="R525" s="82"/>
      <c r="S525" s="82"/>
      <c r="T525" s="202"/>
      <c r="X525" s="191"/>
      <c r="Y525" s="182"/>
      <c r="AA525" s="70"/>
      <c r="AL525" s="100"/>
      <c r="AQ525" s="99"/>
      <c r="AT525" s="70"/>
      <c r="AY525" s="81"/>
      <c r="AZ525" s="96"/>
      <c r="BA525" s="70"/>
      <c r="BB525" s="70"/>
      <c r="BC525" s="72"/>
      <c r="BF525" s="70"/>
      <c r="BL525" s="183"/>
      <c r="BM525" s="81"/>
      <c r="BN525" s="96"/>
      <c r="BO525" s="96"/>
      <c r="BP525" s="96"/>
      <c r="BQ525" s="96"/>
      <c r="BR525" s="81"/>
      <c r="BS525" s="96"/>
      <c r="BT525" s="96"/>
      <c r="BU525" s="96"/>
      <c r="BV525" s="70"/>
      <c r="BW525" s="362"/>
      <c r="BX525" s="358"/>
      <c r="BY525" s="359"/>
      <c r="CB525" s="363"/>
      <c r="CC525" s="363"/>
      <c r="CD525" s="363"/>
      <c r="CE525" s="363"/>
    </row>
    <row r="526" spans="2:83" x14ac:dyDescent="0.8">
      <c r="B526" s="70"/>
      <c r="C526" s="94"/>
      <c r="F526" s="102"/>
      <c r="G526" s="123"/>
      <c r="H526" s="102"/>
      <c r="I526" s="123"/>
      <c r="J526" s="103"/>
      <c r="K526" s="83"/>
      <c r="R526" s="82"/>
      <c r="S526" s="82"/>
      <c r="T526" s="202"/>
      <c r="V526" s="202"/>
      <c r="X526" s="202"/>
      <c r="Y526" s="206"/>
      <c r="Z526" s="81"/>
      <c r="AA526" s="206"/>
      <c r="AM526" s="96"/>
      <c r="AO526" s="70"/>
      <c r="AQ526" s="99"/>
      <c r="AT526" s="70"/>
      <c r="BC526" s="72"/>
      <c r="BF526" s="70"/>
      <c r="BL526" s="183"/>
      <c r="BM526" s="81"/>
      <c r="BN526" s="96"/>
      <c r="BO526" s="96"/>
      <c r="BP526" s="96"/>
      <c r="BQ526" s="96"/>
      <c r="BR526" s="81"/>
      <c r="BS526" s="96"/>
      <c r="BT526" s="96"/>
      <c r="BU526" s="96"/>
      <c r="BV526" s="70"/>
      <c r="BW526" s="362"/>
      <c r="BX526" s="358"/>
      <c r="BY526" s="359"/>
      <c r="CB526" s="363"/>
      <c r="CC526" s="363"/>
      <c r="CD526" s="363"/>
      <c r="CE526" s="363"/>
    </row>
    <row r="527" spans="2:83" x14ac:dyDescent="0.8">
      <c r="B527" s="70"/>
      <c r="C527" s="94"/>
      <c r="F527" s="102"/>
      <c r="G527" s="123"/>
      <c r="H527" s="102"/>
      <c r="I527" s="123"/>
      <c r="L527" s="179"/>
      <c r="M527" s="180"/>
      <c r="AA527" s="70"/>
      <c r="AL527" s="102"/>
      <c r="AN527" s="102"/>
      <c r="AQ527" s="99"/>
      <c r="AT527" s="70"/>
      <c r="AY527" s="81"/>
      <c r="AZ527" s="96"/>
      <c r="BA527" s="70"/>
      <c r="BB527" s="70"/>
      <c r="BC527" s="72"/>
      <c r="BF527" s="70"/>
      <c r="BL527" s="183"/>
      <c r="BM527" s="81"/>
      <c r="BN527" s="96"/>
      <c r="BO527" s="96"/>
      <c r="BP527" s="96"/>
      <c r="BQ527" s="96"/>
      <c r="BR527" s="81"/>
      <c r="BS527" s="96"/>
      <c r="BT527" s="96"/>
      <c r="BU527" s="96"/>
      <c r="BV527" s="70"/>
      <c r="BW527" s="362"/>
      <c r="BX527" s="358"/>
      <c r="BY527" s="359"/>
      <c r="CB527" s="363"/>
      <c r="CC527" s="363"/>
      <c r="CD527" s="363"/>
      <c r="CE527" s="363"/>
    </row>
    <row r="528" spans="2:83" x14ac:dyDescent="0.8">
      <c r="B528" s="70"/>
      <c r="C528" s="94"/>
      <c r="F528" s="102"/>
      <c r="G528" s="123"/>
      <c r="H528" s="102"/>
      <c r="I528" s="123"/>
      <c r="R528" s="82"/>
      <c r="S528" s="82"/>
      <c r="AL528" s="100"/>
      <c r="AM528" s="96"/>
      <c r="AO528" s="70"/>
      <c r="AQ528" s="99"/>
      <c r="AT528" s="70"/>
      <c r="AY528" s="81"/>
      <c r="AZ528" s="96"/>
      <c r="BA528" s="70"/>
      <c r="BB528" s="70"/>
      <c r="BC528" s="72"/>
      <c r="BF528" s="70"/>
      <c r="BL528" s="183"/>
      <c r="BM528" s="81"/>
      <c r="BN528" s="96"/>
      <c r="BO528" s="96"/>
      <c r="BP528" s="96"/>
      <c r="BQ528" s="96"/>
      <c r="BR528" s="81"/>
      <c r="BS528" s="96"/>
      <c r="BT528" s="96"/>
      <c r="BU528" s="96"/>
      <c r="BV528" s="70"/>
      <c r="BW528" s="362"/>
      <c r="BX528" s="358"/>
      <c r="BY528" s="359"/>
      <c r="CB528" s="363"/>
      <c r="CC528" s="363"/>
      <c r="CD528" s="363"/>
      <c r="CE528" s="363"/>
    </row>
    <row r="529" spans="2:83" x14ac:dyDescent="0.8">
      <c r="B529" s="70"/>
      <c r="C529" s="94"/>
      <c r="F529" s="102"/>
      <c r="G529" s="123"/>
      <c r="H529" s="102"/>
      <c r="I529" s="123"/>
      <c r="L529" s="179"/>
      <c r="M529" s="180"/>
      <c r="AL529" s="100"/>
      <c r="AM529" s="96"/>
      <c r="AQ529" s="99"/>
      <c r="AT529" s="70"/>
      <c r="AY529" s="81"/>
      <c r="AZ529" s="96"/>
      <c r="BA529" s="70"/>
      <c r="BB529" s="70"/>
      <c r="BC529" s="72"/>
      <c r="BF529" s="70"/>
      <c r="BL529" s="183"/>
      <c r="BM529" s="81"/>
      <c r="BN529" s="96"/>
      <c r="BO529" s="96"/>
      <c r="BP529" s="96"/>
      <c r="BQ529" s="96"/>
      <c r="BR529" s="81"/>
      <c r="BS529" s="96"/>
      <c r="BT529" s="96"/>
      <c r="BU529" s="96"/>
      <c r="BV529" s="70"/>
      <c r="BW529" s="362"/>
      <c r="BX529" s="358"/>
      <c r="BY529" s="359"/>
      <c r="CB529" s="363"/>
      <c r="CC529" s="363"/>
      <c r="CD529" s="363"/>
      <c r="CE529" s="363"/>
    </row>
    <row r="530" spans="2:83" x14ac:dyDescent="0.8">
      <c r="B530" s="70"/>
      <c r="C530" s="94"/>
      <c r="F530" s="102"/>
      <c r="G530" s="123"/>
      <c r="H530" s="102"/>
      <c r="I530" s="123"/>
      <c r="L530" s="179"/>
      <c r="M530" s="180"/>
      <c r="R530" s="82"/>
      <c r="S530" s="82"/>
      <c r="T530" s="202"/>
      <c r="X530" s="191"/>
      <c r="Y530" s="182"/>
      <c r="AL530" s="100"/>
      <c r="AM530" s="96"/>
      <c r="AQ530" s="99"/>
      <c r="AT530" s="70"/>
      <c r="AY530" s="81"/>
      <c r="AZ530" s="96"/>
      <c r="BA530" s="70"/>
      <c r="BB530" s="70"/>
      <c r="BC530" s="72"/>
      <c r="BF530" s="70"/>
      <c r="BL530" s="183"/>
      <c r="BM530" s="81"/>
      <c r="BN530" s="96"/>
      <c r="BO530" s="96"/>
      <c r="BP530" s="96"/>
      <c r="BQ530" s="96"/>
      <c r="BR530" s="81"/>
      <c r="BS530" s="96"/>
      <c r="BT530" s="96"/>
      <c r="BU530" s="96"/>
      <c r="BV530" s="70"/>
      <c r="BW530" s="362"/>
      <c r="BX530" s="358"/>
      <c r="BY530" s="359"/>
      <c r="CB530" s="363"/>
      <c r="CC530" s="363"/>
      <c r="CD530" s="363"/>
      <c r="CE530" s="363"/>
    </row>
    <row r="531" spans="2:83" x14ac:dyDescent="0.8">
      <c r="B531" s="70"/>
      <c r="C531" s="94"/>
      <c r="F531" s="102"/>
      <c r="G531" s="123"/>
      <c r="H531" s="102"/>
      <c r="I531" s="123"/>
      <c r="R531" s="82"/>
      <c r="S531" s="82"/>
      <c r="T531" s="202"/>
      <c r="V531" s="202"/>
      <c r="X531" s="202"/>
      <c r="Y531" s="206"/>
      <c r="Z531" s="81"/>
      <c r="AA531" s="206"/>
      <c r="AM531" s="96"/>
      <c r="AO531" s="70"/>
      <c r="AQ531" s="99"/>
      <c r="AT531" s="70"/>
      <c r="BC531" s="72"/>
      <c r="BF531" s="70"/>
      <c r="BL531" s="183"/>
      <c r="BM531" s="81"/>
      <c r="BN531" s="96"/>
      <c r="BO531" s="96"/>
      <c r="BP531" s="96"/>
      <c r="BQ531" s="96"/>
      <c r="BR531" s="81"/>
      <c r="BS531" s="96"/>
      <c r="BT531" s="96"/>
      <c r="BU531" s="96"/>
      <c r="BV531" s="70"/>
      <c r="BW531" s="362"/>
      <c r="BX531" s="358"/>
      <c r="BY531" s="359"/>
      <c r="CB531" s="363"/>
      <c r="CC531" s="363"/>
      <c r="CD531" s="363"/>
      <c r="CE531" s="363"/>
    </row>
    <row r="532" spans="2:83" x14ac:dyDescent="0.8">
      <c r="B532" s="70"/>
      <c r="C532" s="94"/>
      <c r="F532" s="102"/>
      <c r="G532" s="123"/>
      <c r="H532" s="102"/>
      <c r="I532" s="123"/>
      <c r="L532" s="179"/>
      <c r="M532" s="180"/>
      <c r="R532" s="82"/>
      <c r="S532" s="82"/>
      <c r="AA532" s="70"/>
      <c r="AQ532" s="99"/>
      <c r="AT532" s="70"/>
      <c r="AY532" s="81"/>
      <c r="AZ532" s="96"/>
      <c r="BA532" s="70"/>
      <c r="BB532" s="70"/>
      <c r="BC532" s="72"/>
      <c r="BF532" s="70"/>
      <c r="BL532" s="183"/>
      <c r="BM532" s="81"/>
      <c r="BN532" s="96"/>
      <c r="BO532" s="96"/>
      <c r="BP532" s="96"/>
      <c r="BQ532" s="96"/>
      <c r="BR532" s="81"/>
      <c r="BS532" s="96"/>
      <c r="BT532" s="96"/>
      <c r="BU532" s="96"/>
      <c r="BV532" s="70"/>
      <c r="BW532" s="362"/>
      <c r="BX532" s="358"/>
      <c r="BY532" s="359"/>
      <c r="CB532" s="363"/>
      <c r="CC532" s="363"/>
      <c r="CD532" s="363"/>
      <c r="CE532" s="363"/>
    </row>
    <row r="533" spans="2:83" x14ac:dyDescent="0.8">
      <c r="B533" s="70"/>
      <c r="C533" s="94"/>
      <c r="F533" s="102"/>
      <c r="G533" s="123"/>
      <c r="H533" s="102"/>
      <c r="I533" s="123"/>
      <c r="R533" s="82"/>
      <c r="S533" s="82"/>
      <c r="AQ533" s="99"/>
      <c r="AT533" s="70"/>
      <c r="AY533" s="81"/>
      <c r="AZ533" s="96"/>
      <c r="BA533" s="70"/>
      <c r="BB533" s="70"/>
      <c r="BC533" s="72"/>
      <c r="BF533" s="70"/>
      <c r="BL533" s="183"/>
      <c r="BM533" s="81"/>
      <c r="BN533" s="96"/>
      <c r="BO533" s="96"/>
      <c r="BP533" s="96"/>
      <c r="BQ533" s="96"/>
      <c r="BR533" s="81"/>
      <c r="BS533" s="96"/>
      <c r="BT533" s="96"/>
      <c r="BU533" s="96"/>
      <c r="BV533" s="70"/>
      <c r="BW533" s="362"/>
      <c r="BX533" s="358"/>
      <c r="BY533" s="359"/>
      <c r="CB533" s="363"/>
      <c r="CC533" s="363"/>
      <c r="CD533" s="363"/>
      <c r="CE533" s="363"/>
    </row>
    <row r="534" spans="2:83" x14ac:dyDescent="0.8">
      <c r="B534" s="70"/>
      <c r="C534" s="94"/>
      <c r="F534" s="102"/>
      <c r="G534" s="123"/>
      <c r="H534" s="102"/>
      <c r="I534" s="123"/>
      <c r="L534" s="179"/>
      <c r="M534" s="180"/>
      <c r="R534" s="82"/>
      <c r="S534" s="82"/>
      <c r="T534" s="202"/>
      <c r="X534" s="191"/>
      <c r="Y534" s="182"/>
      <c r="AL534" s="100"/>
      <c r="AM534" s="96"/>
      <c r="AQ534" s="99"/>
      <c r="AT534" s="70"/>
      <c r="AY534" s="81"/>
      <c r="AZ534" s="96"/>
      <c r="BA534" s="70"/>
      <c r="BB534" s="70"/>
      <c r="BC534" s="72"/>
      <c r="BF534" s="70"/>
      <c r="BL534" s="183"/>
      <c r="BM534" s="81"/>
      <c r="BN534" s="96"/>
      <c r="BO534" s="96"/>
      <c r="BP534" s="96"/>
      <c r="BQ534" s="96"/>
      <c r="BR534" s="81"/>
      <c r="BS534" s="96"/>
      <c r="BT534" s="96"/>
      <c r="BU534" s="96"/>
      <c r="BV534" s="70"/>
      <c r="BW534" s="362"/>
      <c r="BX534" s="358"/>
      <c r="BY534" s="359"/>
      <c r="CB534" s="363"/>
      <c r="CC534" s="363"/>
      <c r="CD534" s="363"/>
      <c r="CE534" s="363"/>
    </row>
    <row r="535" spans="2:83" x14ac:dyDescent="0.8">
      <c r="B535" s="70"/>
      <c r="C535" s="94"/>
      <c r="F535" s="102"/>
      <c r="G535" s="123"/>
      <c r="H535" s="102"/>
      <c r="I535" s="123"/>
      <c r="J535" s="96"/>
      <c r="K535" s="96"/>
      <c r="L535" s="179"/>
      <c r="M535" s="180"/>
      <c r="R535" s="82"/>
      <c r="S535" s="82"/>
      <c r="T535" s="202"/>
      <c r="X535" s="191"/>
      <c r="Y535" s="182"/>
      <c r="AQ535" s="99"/>
      <c r="AT535" s="70"/>
      <c r="AY535" s="81"/>
      <c r="AZ535" s="96"/>
      <c r="BA535" s="70"/>
      <c r="BB535" s="70"/>
      <c r="BC535" s="72"/>
      <c r="BF535" s="70"/>
      <c r="BL535" s="183"/>
      <c r="BM535" s="81"/>
      <c r="BN535" s="96"/>
      <c r="BO535" s="96"/>
      <c r="BP535" s="96"/>
      <c r="BQ535" s="96"/>
      <c r="BR535" s="81"/>
      <c r="BS535" s="96"/>
      <c r="BT535" s="96"/>
      <c r="BU535" s="96"/>
      <c r="BV535" s="70"/>
      <c r="BW535" s="362"/>
      <c r="BX535" s="358"/>
      <c r="BY535" s="359"/>
      <c r="CB535" s="363"/>
      <c r="CC535" s="363"/>
      <c r="CD535" s="363"/>
      <c r="CE535" s="363"/>
    </row>
    <row r="536" spans="2:83" x14ac:dyDescent="0.8">
      <c r="B536" s="70"/>
      <c r="C536" s="94"/>
      <c r="F536" s="102"/>
      <c r="G536" s="123"/>
      <c r="H536" s="102"/>
      <c r="I536" s="123"/>
      <c r="J536" s="244"/>
      <c r="K536" s="364"/>
      <c r="R536" s="82"/>
      <c r="S536" s="82"/>
      <c r="X536" s="96"/>
      <c r="Y536" s="70"/>
      <c r="Z536" s="81"/>
      <c r="AA536" s="70"/>
      <c r="AM536" s="96"/>
      <c r="AO536" s="70"/>
      <c r="AQ536" s="99"/>
      <c r="AT536" s="70"/>
      <c r="AY536" s="81"/>
      <c r="AZ536" s="96"/>
      <c r="BA536" s="70"/>
      <c r="BC536" s="72"/>
      <c r="BF536" s="70"/>
      <c r="BL536" s="183"/>
      <c r="BM536" s="81"/>
      <c r="BN536" s="96"/>
      <c r="BO536" s="96"/>
      <c r="BP536" s="96"/>
      <c r="BQ536" s="96"/>
      <c r="BR536" s="81"/>
      <c r="BS536" s="96"/>
      <c r="BT536" s="96"/>
      <c r="BU536" s="96"/>
      <c r="BV536" s="70"/>
      <c r="BW536" s="362"/>
      <c r="BX536" s="358"/>
      <c r="BY536" s="359"/>
      <c r="CB536" s="363"/>
      <c r="CC536" s="363"/>
      <c r="CD536" s="363"/>
      <c r="CE536" s="363"/>
    </row>
    <row r="537" spans="2:83" x14ac:dyDescent="0.8">
      <c r="B537" s="70"/>
      <c r="C537" s="94"/>
      <c r="F537" s="102"/>
      <c r="G537" s="123"/>
      <c r="H537" s="102"/>
      <c r="I537" s="123"/>
      <c r="R537" s="82"/>
      <c r="S537" s="82"/>
      <c r="X537" s="96"/>
      <c r="Y537" s="70"/>
      <c r="Z537" s="81"/>
      <c r="AA537" s="70"/>
      <c r="AM537" s="96"/>
      <c r="AO537" s="70"/>
      <c r="AQ537" s="99"/>
      <c r="AT537" s="70"/>
      <c r="BC537" s="72"/>
      <c r="BF537" s="70"/>
      <c r="BL537" s="183"/>
      <c r="BM537" s="81"/>
      <c r="BN537" s="96"/>
      <c r="BO537" s="96"/>
      <c r="BP537" s="96"/>
      <c r="BQ537" s="96"/>
      <c r="BR537" s="81"/>
      <c r="BS537" s="96"/>
      <c r="BT537" s="96"/>
      <c r="BU537" s="96"/>
      <c r="BV537" s="70"/>
      <c r="BW537" s="362"/>
      <c r="BX537" s="358"/>
      <c r="BY537" s="359"/>
      <c r="CB537" s="363"/>
      <c r="CC537" s="363"/>
      <c r="CD537" s="363"/>
      <c r="CE537" s="363"/>
    </row>
    <row r="538" spans="2:83" x14ac:dyDescent="0.8">
      <c r="B538" s="70"/>
      <c r="C538" s="94"/>
      <c r="F538" s="102"/>
      <c r="G538" s="123"/>
      <c r="H538" s="102"/>
      <c r="I538" s="123"/>
      <c r="J538" s="103"/>
      <c r="K538" s="83"/>
      <c r="N538" s="82"/>
      <c r="O538" s="82"/>
      <c r="P538" s="82"/>
      <c r="Q538" s="83"/>
      <c r="R538" s="82"/>
      <c r="S538" s="82"/>
      <c r="T538" s="103"/>
      <c r="V538" s="103"/>
      <c r="AD538" s="103"/>
      <c r="AF538" s="103"/>
      <c r="AH538" s="103"/>
      <c r="AJ538" s="103"/>
      <c r="AL538" s="103"/>
      <c r="AN538" s="103"/>
      <c r="AP538" s="199"/>
      <c r="AQ538" s="99"/>
      <c r="AT538" s="70"/>
      <c r="AY538" s="81"/>
      <c r="AZ538" s="96"/>
      <c r="BA538" s="70"/>
      <c r="BB538" s="70"/>
      <c r="BC538" s="72"/>
      <c r="BF538" s="70"/>
      <c r="BL538" s="183"/>
      <c r="BM538" s="81"/>
      <c r="BN538" s="96"/>
      <c r="BO538" s="96"/>
      <c r="BP538" s="96"/>
      <c r="BQ538" s="96"/>
      <c r="BR538" s="81"/>
      <c r="BS538" s="96"/>
      <c r="BT538" s="96"/>
      <c r="BU538" s="96"/>
      <c r="BV538" s="70"/>
      <c r="BW538" s="362"/>
      <c r="BX538" s="358"/>
      <c r="BY538" s="359"/>
      <c r="CB538" s="363"/>
      <c r="CC538" s="363"/>
      <c r="CD538" s="363"/>
      <c r="CE538" s="363"/>
    </row>
    <row r="539" spans="2:83" x14ac:dyDescent="0.8">
      <c r="B539" s="70"/>
      <c r="C539" s="94"/>
      <c r="J539" s="103"/>
      <c r="K539" s="83"/>
      <c r="N539" s="82"/>
      <c r="O539" s="82"/>
      <c r="P539" s="82"/>
      <c r="Q539" s="83"/>
      <c r="R539" s="82"/>
      <c r="S539" s="82"/>
      <c r="T539" s="103"/>
      <c r="V539" s="103"/>
      <c r="AD539" s="103"/>
      <c r="AF539" s="103"/>
      <c r="AH539" s="103"/>
      <c r="AJ539" s="103"/>
      <c r="AL539" s="103"/>
      <c r="AN539" s="103"/>
      <c r="AP539" s="199"/>
      <c r="AQ539" s="99"/>
      <c r="AT539" s="70"/>
      <c r="AY539" s="81"/>
      <c r="AZ539" s="96"/>
      <c r="BA539" s="70"/>
      <c r="BB539" s="70"/>
      <c r="BC539" s="72"/>
      <c r="BF539" s="70"/>
      <c r="BL539" s="183"/>
      <c r="BM539" s="81"/>
      <c r="BN539" s="96"/>
      <c r="BO539" s="96"/>
      <c r="BP539" s="96"/>
      <c r="BQ539" s="96"/>
      <c r="BR539" s="81"/>
      <c r="BS539" s="96"/>
      <c r="BT539" s="96"/>
      <c r="BU539" s="96"/>
      <c r="BV539" s="70"/>
      <c r="BW539" s="362"/>
      <c r="BX539" s="358"/>
      <c r="BY539" s="359"/>
      <c r="CB539" s="363"/>
      <c r="CC539" s="363"/>
      <c r="CD539" s="363"/>
      <c r="CE539" s="363"/>
    </row>
    <row r="540" spans="2:83" x14ac:dyDescent="0.8">
      <c r="B540" s="70"/>
      <c r="C540" s="94"/>
      <c r="F540" s="102"/>
      <c r="G540" s="123"/>
      <c r="H540" s="102"/>
      <c r="I540" s="123"/>
      <c r="L540" s="179"/>
      <c r="M540" s="180"/>
      <c r="R540" s="82"/>
      <c r="S540" s="82"/>
      <c r="T540" s="202"/>
      <c r="X540" s="191"/>
      <c r="Y540" s="182"/>
      <c r="AQ540" s="99"/>
      <c r="AT540" s="70"/>
      <c r="AY540" s="81"/>
      <c r="AZ540" s="96"/>
      <c r="BA540" s="70"/>
      <c r="BB540" s="70"/>
      <c r="BC540" s="72"/>
      <c r="BF540" s="70"/>
      <c r="BL540" s="183"/>
      <c r="BM540" s="81"/>
      <c r="BN540" s="96"/>
      <c r="BO540" s="96"/>
      <c r="BP540" s="96"/>
      <c r="BQ540" s="96"/>
      <c r="BR540" s="81"/>
      <c r="BS540" s="96"/>
      <c r="BT540" s="96"/>
      <c r="BU540" s="96"/>
      <c r="BV540" s="70"/>
      <c r="BW540" s="362"/>
      <c r="BX540" s="358"/>
      <c r="BY540" s="359"/>
      <c r="CB540" s="363"/>
      <c r="CC540" s="363"/>
      <c r="CD540" s="363"/>
      <c r="CE540" s="363"/>
    </row>
    <row r="541" spans="2:83" x14ac:dyDescent="0.8">
      <c r="B541" s="70"/>
      <c r="C541" s="94"/>
      <c r="F541" s="102"/>
      <c r="G541" s="123"/>
      <c r="H541" s="102"/>
      <c r="I541" s="123"/>
      <c r="R541" s="82"/>
      <c r="S541" s="82"/>
      <c r="X541" s="81"/>
      <c r="Y541" s="70"/>
      <c r="Z541" s="81"/>
      <c r="AA541" s="70"/>
      <c r="AL541" s="100"/>
      <c r="AM541" s="96"/>
      <c r="AO541" s="70"/>
      <c r="AQ541" s="99"/>
      <c r="AT541" s="70"/>
      <c r="BC541" s="72"/>
      <c r="BF541" s="70"/>
      <c r="BL541" s="183"/>
      <c r="BM541" s="81"/>
      <c r="BN541" s="96"/>
      <c r="BO541" s="96"/>
      <c r="BP541" s="96"/>
      <c r="BQ541" s="96"/>
      <c r="BR541" s="81"/>
      <c r="BS541" s="96"/>
      <c r="BT541" s="96"/>
      <c r="BU541" s="96"/>
      <c r="BV541" s="70"/>
      <c r="BW541" s="362"/>
      <c r="BX541" s="358"/>
      <c r="BY541" s="359"/>
      <c r="CB541" s="363"/>
      <c r="CC541" s="363"/>
      <c r="CD541" s="363"/>
      <c r="CE541" s="363"/>
    </row>
    <row r="542" spans="2:83" x14ac:dyDescent="0.8">
      <c r="B542" s="70"/>
      <c r="C542" s="94"/>
      <c r="F542" s="102"/>
      <c r="G542" s="123"/>
      <c r="H542" s="102"/>
      <c r="I542" s="123"/>
      <c r="L542" s="179"/>
      <c r="M542" s="180"/>
      <c r="R542" s="82"/>
      <c r="S542" s="82"/>
      <c r="AL542" s="100"/>
      <c r="AM542" s="96"/>
      <c r="AQ542" s="99"/>
      <c r="AT542" s="70"/>
      <c r="BB542" s="70"/>
      <c r="BC542" s="72"/>
      <c r="BF542" s="70"/>
      <c r="BL542" s="183"/>
      <c r="BM542" s="81"/>
      <c r="BN542" s="96"/>
      <c r="BO542" s="96"/>
      <c r="BP542" s="96"/>
      <c r="BQ542" s="96"/>
      <c r="BR542" s="81"/>
      <c r="BS542" s="96"/>
      <c r="BT542" s="96"/>
      <c r="BU542" s="96"/>
      <c r="BV542" s="70"/>
      <c r="BW542" s="362"/>
      <c r="BX542" s="358"/>
      <c r="BY542" s="359"/>
      <c r="CB542" s="363"/>
      <c r="CC542" s="363"/>
      <c r="CD542" s="363"/>
      <c r="CE542" s="363"/>
    </row>
    <row r="543" spans="2:83" x14ac:dyDescent="0.8">
      <c r="B543" s="70"/>
      <c r="C543" s="94"/>
      <c r="F543" s="102"/>
      <c r="G543" s="123"/>
      <c r="H543" s="102"/>
      <c r="I543" s="123"/>
      <c r="L543" s="179"/>
      <c r="M543" s="180"/>
      <c r="T543" s="202"/>
      <c r="X543" s="191"/>
      <c r="Y543" s="182"/>
      <c r="AL543" s="100"/>
      <c r="AM543" s="96"/>
      <c r="AQ543" s="99"/>
      <c r="AT543" s="70"/>
      <c r="AY543" s="81"/>
      <c r="AZ543" s="96"/>
      <c r="BA543" s="70"/>
      <c r="BB543" s="70"/>
      <c r="BC543" s="72"/>
      <c r="BF543" s="70"/>
      <c r="BL543" s="183"/>
      <c r="BM543" s="81"/>
      <c r="BN543" s="96"/>
      <c r="BO543" s="96"/>
      <c r="BP543" s="96"/>
      <c r="BQ543" s="96"/>
      <c r="BR543" s="81"/>
      <c r="BS543" s="96"/>
      <c r="BT543" s="96"/>
      <c r="BU543" s="96"/>
      <c r="BV543" s="70"/>
      <c r="BW543" s="362"/>
      <c r="BX543" s="358"/>
      <c r="BY543" s="359"/>
      <c r="CB543" s="363"/>
      <c r="CC543" s="363"/>
      <c r="CD543" s="363"/>
      <c r="CE543" s="363"/>
    </row>
    <row r="544" spans="2:83" x14ac:dyDescent="0.8">
      <c r="B544" s="70"/>
      <c r="C544" s="94"/>
      <c r="F544" s="102"/>
      <c r="G544" s="123"/>
      <c r="H544" s="102"/>
      <c r="I544" s="123"/>
      <c r="R544" s="82"/>
      <c r="S544" s="82"/>
      <c r="X544" s="81"/>
      <c r="Y544" s="70"/>
      <c r="Z544" s="81"/>
      <c r="AA544" s="70"/>
      <c r="AO544" s="70"/>
      <c r="AQ544" s="99"/>
      <c r="AT544" s="70"/>
      <c r="BC544" s="72"/>
      <c r="BF544" s="70"/>
      <c r="BL544" s="183"/>
      <c r="BM544" s="81"/>
      <c r="BN544" s="96"/>
      <c r="BO544" s="96"/>
      <c r="BP544" s="96"/>
      <c r="BQ544" s="96"/>
      <c r="BR544" s="81"/>
      <c r="BS544" s="96"/>
      <c r="BT544" s="96"/>
      <c r="BU544" s="96"/>
      <c r="BV544" s="70"/>
      <c r="BW544" s="362"/>
      <c r="BX544" s="358"/>
      <c r="BY544" s="359"/>
      <c r="CB544" s="363"/>
      <c r="CC544" s="363"/>
      <c r="CD544" s="363"/>
      <c r="CE544" s="363"/>
    </row>
    <row r="545" spans="2:83" x14ac:dyDescent="0.8">
      <c r="B545" s="70"/>
      <c r="C545" s="94"/>
      <c r="F545" s="102"/>
      <c r="G545" s="123"/>
      <c r="H545" s="102"/>
      <c r="I545" s="123"/>
      <c r="R545" s="82"/>
      <c r="S545" s="82"/>
      <c r="X545" s="81"/>
      <c r="Y545" s="70"/>
      <c r="Z545" s="81"/>
      <c r="AA545" s="70"/>
      <c r="AL545" s="100"/>
      <c r="AM545" s="96"/>
      <c r="AO545" s="70"/>
      <c r="AQ545" s="99"/>
      <c r="AT545" s="70"/>
      <c r="BC545" s="72"/>
      <c r="BF545" s="70"/>
      <c r="BL545" s="183"/>
      <c r="BM545" s="81"/>
      <c r="BN545" s="96"/>
      <c r="BO545" s="96"/>
      <c r="BP545" s="96"/>
      <c r="BQ545" s="96"/>
      <c r="BR545" s="81"/>
      <c r="BS545" s="96"/>
      <c r="BT545" s="96"/>
      <c r="BU545" s="96"/>
      <c r="BV545" s="70"/>
      <c r="BW545" s="362"/>
      <c r="BX545" s="358"/>
      <c r="BY545" s="359"/>
      <c r="CB545" s="363"/>
      <c r="CC545" s="363"/>
      <c r="CD545" s="363"/>
      <c r="CE545" s="363"/>
    </row>
    <row r="546" spans="2:83" x14ac:dyDescent="0.8">
      <c r="B546" s="70"/>
      <c r="C546" s="94"/>
      <c r="F546" s="102"/>
      <c r="G546" s="123"/>
      <c r="H546" s="102"/>
      <c r="I546" s="123"/>
      <c r="J546" s="244"/>
      <c r="K546" s="364"/>
      <c r="R546" s="82"/>
      <c r="S546" s="82"/>
      <c r="X546" s="81"/>
      <c r="Y546" s="70"/>
      <c r="Z546" s="81"/>
      <c r="AA546" s="70"/>
      <c r="AL546" s="100"/>
      <c r="AM546" s="96"/>
      <c r="AO546" s="70"/>
      <c r="AQ546" s="99"/>
      <c r="AT546" s="70"/>
      <c r="BC546" s="72"/>
      <c r="BF546" s="70"/>
      <c r="BL546" s="183"/>
      <c r="BM546" s="81"/>
      <c r="BN546" s="96"/>
      <c r="BO546" s="96"/>
      <c r="BP546" s="96"/>
      <c r="BQ546" s="96"/>
      <c r="BR546" s="81"/>
      <c r="BS546" s="96"/>
      <c r="BT546" s="96"/>
      <c r="BU546" s="96"/>
      <c r="BV546" s="70"/>
      <c r="BW546" s="362"/>
      <c r="BX546" s="358"/>
      <c r="BY546" s="359"/>
      <c r="CB546" s="363"/>
      <c r="CC546" s="363"/>
      <c r="CD546" s="363"/>
      <c r="CE546" s="363"/>
    </row>
    <row r="547" spans="2:83" x14ac:dyDescent="0.8">
      <c r="B547" s="70"/>
      <c r="C547" s="94"/>
      <c r="F547" s="102"/>
      <c r="G547" s="123"/>
      <c r="H547" s="102"/>
      <c r="I547" s="123"/>
      <c r="L547" s="179"/>
      <c r="M547" s="180"/>
      <c r="R547" s="82"/>
      <c r="S547" s="82"/>
      <c r="T547" s="202"/>
      <c r="V547" s="202"/>
      <c r="X547" s="197"/>
      <c r="Y547" s="201"/>
      <c r="AA547" s="198"/>
      <c r="AD547" s="202"/>
      <c r="AJ547" s="202"/>
      <c r="AL547" s="100"/>
      <c r="AQ547" s="99"/>
      <c r="AT547" s="70"/>
      <c r="AY547" s="81"/>
      <c r="AZ547" s="96"/>
      <c r="BA547" s="70"/>
      <c r="BB547" s="70"/>
      <c r="BC547" s="72"/>
      <c r="BF547" s="70"/>
      <c r="BL547" s="183"/>
      <c r="BM547" s="81"/>
      <c r="BN547" s="96"/>
      <c r="BO547" s="96"/>
      <c r="BP547" s="96"/>
      <c r="BQ547" s="96"/>
      <c r="BR547" s="81"/>
      <c r="BS547" s="96"/>
      <c r="BT547" s="96"/>
      <c r="BU547" s="96"/>
      <c r="BV547" s="70"/>
      <c r="BW547" s="362"/>
      <c r="BX547" s="358"/>
      <c r="BY547" s="359"/>
      <c r="CB547" s="363"/>
      <c r="CC547" s="363"/>
      <c r="CD547" s="363"/>
      <c r="CE547" s="363"/>
    </row>
    <row r="548" spans="2:83" x14ac:dyDescent="0.8">
      <c r="B548" s="70"/>
      <c r="C548" s="94"/>
      <c r="F548" s="102"/>
      <c r="G548" s="123"/>
      <c r="H548" s="102"/>
      <c r="I548" s="123"/>
      <c r="R548" s="82"/>
      <c r="S548" s="82"/>
      <c r="AQ548" s="99"/>
      <c r="AT548" s="70"/>
      <c r="AY548" s="81"/>
      <c r="AZ548" s="96"/>
      <c r="BA548" s="70"/>
      <c r="BB548" s="70"/>
      <c r="BC548" s="72"/>
      <c r="BF548" s="70"/>
      <c r="BL548" s="183"/>
      <c r="BM548" s="81"/>
      <c r="BN548" s="96"/>
      <c r="BO548" s="96"/>
      <c r="BP548" s="96"/>
      <c r="BQ548" s="96"/>
      <c r="BR548" s="81"/>
      <c r="BS548" s="96"/>
      <c r="BT548" s="96"/>
      <c r="BU548" s="96"/>
      <c r="BV548" s="70"/>
      <c r="BW548" s="362"/>
      <c r="BX548" s="358"/>
      <c r="BY548" s="359"/>
      <c r="CB548" s="363"/>
      <c r="CC548" s="363"/>
      <c r="CD548" s="363"/>
      <c r="CE548" s="363"/>
    </row>
    <row r="549" spans="2:83" x14ac:dyDescent="0.8">
      <c r="B549" s="70"/>
      <c r="C549" s="94"/>
      <c r="F549" s="102"/>
      <c r="G549" s="123"/>
      <c r="H549" s="102"/>
      <c r="I549" s="123"/>
      <c r="L549" s="179"/>
      <c r="M549" s="180"/>
      <c r="R549" s="82"/>
      <c r="S549" s="82"/>
      <c r="T549" s="202"/>
      <c r="X549" s="191"/>
      <c r="Y549" s="182"/>
      <c r="AL549" s="100"/>
      <c r="AQ549" s="99"/>
      <c r="AT549" s="70"/>
      <c r="AY549" s="81"/>
      <c r="AZ549" s="96"/>
      <c r="BA549" s="70"/>
      <c r="BB549" s="70"/>
      <c r="BC549" s="72"/>
      <c r="BF549" s="70"/>
      <c r="BL549" s="183"/>
      <c r="BM549" s="81"/>
      <c r="BN549" s="96"/>
      <c r="BO549" s="96"/>
      <c r="BP549" s="96"/>
      <c r="BQ549" s="96"/>
      <c r="BR549" s="81"/>
      <c r="BS549" s="96"/>
      <c r="BT549" s="96"/>
      <c r="BU549" s="96"/>
      <c r="BV549" s="70"/>
      <c r="BW549" s="362"/>
      <c r="BX549" s="358"/>
      <c r="BY549" s="359"/>
      <c r="CB549" s="363"/>
      <c r="CC549" s="363"/>
      <c r="CD549" s="363"/>
      <c r="CE549" s="363"/>
    </row>
    <row r="550" spans="2:83" x14ac:dyDescent="0.8">
      <c r="B550" s="70"/>
      <c r="C550" s="94"/>
      <c r="F550" s="102"/>
      <c r="G550" s="123"/>
      <c r="H550" s="102"/>
      <c r="I550" s="123"/>
      <c r="L550" s="179"/>
      <c r="M550" s="180"/>
      <c r="R550" s="82"/>
      <c r="S550" s="82"/>
      <c r="AA550" s="70"/>
      <c r="AQ550" s="99"/>
      <c r="AT550" s="70"/>
      <c r="AY550" s="81"/>
      <c r="AZ550" s="96"/>
      <c r="BA550" s="70"/>
      <c r="BB550" s="70"/>
      <c r="BC550" s="72"/>
      <c r="BF550" s="70"/>
      <c r="BL550" s="183"/>
      <c r="BM550" s="81"/>
      <c r="BN550" s="96"/>
      <c r="BO550" s="96"/>
      <c r="BP550" s="96"/>
      <c r="BQ550" s="96"/>
      <c r="BR550" s="81"/>
      <c r="BS550" s="96"/>
      <c r="BT550" s="96"/>
      <c r="BU550" s="96"/>
      <c r="BV550" s="70"/>
      <c r="BW550" s="362"/>
      <c r="BX550" s="358"/>
      <c r="BY550" s="359"/>
      <c r="CB550" s="363"/>
      <c r="CC550" s="363"/>
      <c r="CD550" s="363"/>
      <c r="CE550" s="363"/>
    </row>
    <row r="551" spans="2:83" x14ac:dyDescent="0.8">
      <c r="B551" s="70"/>
      <c r="C551" s="94"/>
      <c r="F551" s="102"/>
      <c r="G551" s="123"/>
      <c r="H551" s="102"/>
      <c r="I551" s="123"/>
      <c r="J551" s="96"/>
      <c r="K551" s="96"/>
      <c r="L551" s="179"/>
      <c r="M551" s="180"/>
      <c r="R551" s="82"/>
      <c r="S551" s="82"/>
      <c r="T551" s="202"/>
      <c r="X551" s="191"/>
      <c r="Y551" s="182"/>
      <c r="AQ551" s="99"/>
      <c r="AT551" s="70"/>
      <c r="AY551" s="81"/>
      <c r="AZ551" s="96"/>
      <c r="BA551" s="70"/>
      <c r="BB551" s="70"/>
      <c r="BC551" s="72"/>
      <c r="BF551" s="70"/>
      <c r="BL551" s="183"/>
      <c r="BM551" s="81"/>
      <c r="BN551" s="96"/>
      <c r="BO551" s="96"/>
      <c r="BP551" s="96"/>
      <c r="BQ551" s="96"/>
      <c r="BR551" s="81"/>
      <c r="BS551" s="96"/>
      <c r="BT551" s="96"/>
      <c r="BU551" s="96"/>
      <c r="BV551" s="70"/>
      <c r="BW551" s="362"/>
      <c r="BX551" s="358"/>
      <c r="BY551" s="359"/>
      <c r="CB551" s="363"/>
      <c r="CC551" s="363"/>
      <c r="CD551" s="363"/>
      <c r="CE551" s="363"/>
    </row>
    <row r="552" spans="2:83" x14ac:dyDescent="0.8">
      <c r="B552" s="70"/>
      <c r="C552" s="94"/>
      <c r="F552" s="102"/>
      <c r="G552" s="123"/>
      <c r="H552" s="102"/>
      <c r="I552" s="123"/>
      <c r="L552" s="179"/>
      <c r="M552" s="180"/>
      <c r="R552" s="82"/>
      <c r="S552" s="82"/>
      <c r="T552" s="202"/>
      <c r="X552" s="82"/>
      <c r="AL552" s="100"/>
      <c r="AM552" s="96"/>
      <c r="AQ552" s="99"/>
      <c r="AT552" s="70"/>
      <c r="AY552" s="81"/>
      <c r="AZ552" s="96"/>
      <c r="BA552" s="70"/>
      <c r="BB552" s="70"/>
      <c r="BC552" s="72"/>
      <c r="BF552" s="70"/>
      <c r="BL552" s="183"/>
      <c r="BM552" s="81"/>
      <c r="BN552" s="96"/>
      <c r="BO552" s="96"/>
      <c r="BP552" s="96"/>
      <c r="BQ552" s="96"/>
      <c r="BR552" s="81"/>
      <c r="BS552" s="96"/>
      <c r="BT552" s="96"/>
      <c r="BU552" s="96"/>
      <c r="BV552" s="70"/>
      <c r="BW552" s="363"/>
      <c r="BX552" s="358"/>
      <c r="BY552" s="359"/>
      <c r="CB552" s="363"/>
      <c r="CC552" s="363"/>
      <c r="CD552" s="363"/>
      <c r="CE552" s="363"/>
    </row>
    <row r="553" spans="2:83" x14ac:dyDescent="0.8">
      <c r="B553" s="70"/>
      <c r="C553" s="94"/>
      <c r="F553" s="102"/>
      <c r="G553" s="123"/>
      <c r="H553" s="102"/>
      <c r="I553" s="123"/>
      <c r="R553" s="82"/>
      <c r="S553" s="82"/>
      <c r="X553" s="82"/>
      <c r="AQ553" s="99"/>
      <c r="AT553" s="70"/>
      <c r="AY553" s="81"/>
      <c r="AZ553" s="96"/>
      <c r="BA553" s="70"/>
      <c r="BB553" s="70"/>
      <c r="BC553" s="72"/>
      <c r="BF553" s="70"/>
      <c r="BL553" s="183"/>
      <c r="BM553" s="81"/>
      <c r="BN553" s="96"/>
      <c r="BO553" s="96"/>
      <c r="BP553" s="96"/>
      <c r="BQ553" s="96"/>
      <c r="BR553" s="81"/>
      <c r="BS553" s="96"/>
      <c r="BT553" s="96"/>
      <c r="BU553" s="96"/>
      <c r="BV553" s="70"/>
      <c r="BW553" s="363"/>
      <c r="BX553" s="358"/>
      <c r="BY553" s="359"/>
      <c r="CB553" s="363"/>
      <c r="CC553" s="363"/>
      <c r="CD553" s="363"/>
      <c r="CE553" s="363"/>
    </row>
    <row r="554" spans="2:83" x14ac:dyDescent="0.8">
      <c r="B554" s="70"/>
      <c r="C554" s="94"/>
      <c r="F554" s="102"/>
      <c r="G554" s="123"/>
      <c r="H554" s="102"/>
      <c r="I554" s="123"/>
      <c r="R554" s="82"/>
      <c r="S554" s="82"/>
      <c r="T554" s="246"/>
      <c r="X554" s="96"/>
      <c r="Y554" s="70"/>
      <c r="Z554" s="81"/>
      <c r="AA554" s="70"/>
      <c r="AL554" s="100"/>
      <c r="AM554" s="96"/>
      <c r="AO554" s="70"/>
      <c r="AQ554" s="99"/>
      <c r="AT554" s="70"/>
      <c r="BC554" s="72"/>
      <c r="BF554" s="70"/>
      <c r="BL554" s="183"/>
      <c r="BM554" s="81"/>
      <c r="BN554" s="96"/>
      <c r="BO554" s="96"/>
      <c r="BP554" s="96"/>
      <c r="BQ554" s="96"/>
      <c r="BR554" s="81"/>
      <c r="BS554" s="96"/>
      <c r="BT554" s="96"/>
      <c r="BU554" s="96"/>
      <c r="BV554" s="70"/>
      <c r="BW554" s="363"/>
      <c r="BX554" s="358"/>
      <c r="BY554" s="359"/>
      <c r="CB554" s="363"/>
      <c r="CC554" s="363"/>
      <c r="CD554" s="363"/>
      <c r="CE554" s="363"/>
    </row>
    <row r="555" spans="2:83" x14ac:dyDescent="0.8">
      <c r="B555" s="70"/>
      <c r="C555" s="94"/>
      <c r="F555" s="102"/>
      <c r="G555" s="123"/>
      <c r="H555" s="102"/>
      <c r="I555" s="123"/>
      <c r="L555" s="179"/>
      <c r="M555" s="180"/>
      <c r="R555" s="82"/>
      <c r="S555" s="82"/>
      <c r="T555" s="202"/>
      <c r="AQ555" s="99"/>
      <c r="AT555" s="70"/>
      <c r="AY555" s="81"/>
      <c r="AZ555" s="96"/>
      <c r="BA555" s="70"/>
      <c r="BB555" s="70"/>
      <c r="BC555" s="72"/>
      <c r="BF555" s="70"/>
      <c r="BL555" s="183"/>
      <c r="BM555" s="81"/>
      <c r="BN555" s="96"/>
      <c r="BO555" s="96"/>
      <c r="BP555" s="96"/>
      <c r="BQ555" s="96"/>
      <c r="BR555" s="81"/>
      <c r="BS555" s="96"/>
      <c r="BT555" s="96"/>
      <c r="BU555" s="96"/>
      <c r="BV555" s="70"/>
      <c r="BW555" s="363"/>
      <c r="BX555" s="358"/>
      <c r="BY555" s="359"/>
      <c r="CB555" s="363"/>
      <c r="CC555" s="363"/>
      <c r="CD555" s="363"/>
      <c r="CE555" s="363"/>
    </row>
    <row r="556" spans="2:83" x14ac:dyDescent="0.8">
      <c r="B556" s="70"/>
      <c r="C556" s="94"/>
      <c r="L556" s="179"/>
      <c r="M556" s="180"/>
      <c r="T556" s="202"/>
      <c r="X556" s="191"/>
      <c r="Y556" s="182"/>
      <c r="AL556" s="100"/>
      <c r="AM556" s="96"/>
      <c r="AQ556" s="99"/>
      <c r="AT556" s="70"/>
      <c r="AY556" s="81"/>
      <c r="AZ556" s="96"/>
      <c r="BA556" s="70"/>
      <c r="BB556" s="70"/>
      <c r="BC556" s="72"/>
      <c r="BF556" s="70"/>
      <c r="BL556" s="183"/>
      <c r="BM556" s="81"/>
      <c r="BN556" s="96"/>
      <c r="BO556" s="96"/>
      <c r="BP556" s="96"/>
      <c r="BQ556" s="96"/>
      <c r="BR556" s="81"/>
      <c r="BS556" s="96"/>
      <c r="BT556" s="96"/>
      <c r="BU556" s="96"/>
      <c r="BV556" s="70"/>
      <c r="BW556" s="363"/>
      <c r="BX556" s="358"/>
      <c r="BY556" s="359"/>
      <c r="CB556" s="363"/>
      <c r="CC556" s="363"/>
      <c r="CD556" s="363"/>
      <c r="CE556" s="363"/>
    </row>
    <row r="557" spans="2:83" x14ac:dyDescent="0.8">
      <c r="B557" s="70"/>
      <c r="C557" s="94"/>
      <c r="F557" s="102"/>
      <c r="G557" s="123"/>
      <c r="H557" s="102"/>
      <c r="I557" s="123"/>
      <c r="R557" s="82"/>
      <c r="S557" s="82"/>
      <c r="X557" s="81"/>
      <c r="Y557" s="70"/>
      <c r="Z557" s="81"/>
      <c r="AA557" s="70"/>
      <c r="AL557" s="100"/>
      <c r="AM557" s="96"/>
      <c r="AO557" s="70"/>
      <c r="AQ557" s="99"/>
      <c r="AT557" s="70"/>
      <c r="BC557" s="72"/>
      <c r="BF557" s="70"/>
      <c r="BL557" s="183"/>
      <c r="BM557" s="81"/>
      <c r="BN557" s="96"/>
      <c r="BO557" s="96"/>
      <c r="BP557" s="96"/>
      <c r="BQ557" s="96"/>
      <c r="BR557" s="81"/>
      <c r="BS557" s="96"/>
      <c r="BT557" s="96"/>
      <c r="BU557" s="96"/>
      <c r="BV557" s="70"/>
      <c r="BW557" s="363"/>
      <c r="BX557" s="358"/>
      <c r="BY557" s="359"/>
      <c r="CB557" s="363"/>
      <c r="CC557" s="363"/>
      <c r="CD557" s="363"/>
      <c r="CE557" s="363"/>
    </row>
    <row r="558" spans="2:83" x14ac:dyDescent="0.8">
      <c r="B558" s="70"/>
      <c r="C558" s="94"/>
      <c r="F558" s="102"/>
      <c r="G558" s="123"/>
      <c r="H558" s="102"/>
      <c r="I558" s="123"/>
      <c r="J558" s="103"/>
      <c r="K558" s="83"/>
      <c r="N558" s="82"/>
      <c r="O558" s="82"/>
      <c r="P558" s="82"/>
      <c r="Q558" s="83"/>
      <c r="R558" s="82"/>
      <c r="S558" s="82"/>
      <c r="T558" s="205"/>
      <c r="U558" s="206"/>
      <c r="V558" s="205"/>
      <c r="X558" s="197"/>
      <c r="Y558" s="198"/>
      <c r="AA558" s="198"/>
      <c r="AD558" s="205"/>
      <c r="AF558" s="103"/>
      <c r="AH558" s="103"/>
      <c r="AJ558" s="205"/>
      <c r="AL558" s="100"/>
      <c r="AM558" s="96"/>
      <c r="AP558" s="199"/>
      <c r="AQ558" s="99"/>
      <c r="AT558" s="70"/>
      <c r="BB558" s="70"/>
      <c r="BC558" s="72"/>
      <c r="BF558" s="70"/>
      <c r="BL558" s="183"/>
      <c r="BM558" s="81"/>
      <c r="BN558" s="96"/>
      <c r="BO558" s="96"/>
      <c r="BP558" s="96"/>
      <c r="BQ558" s="96"/>
      <c r="BR558" s="81"/>
      <c r="BS558" s="96"/>
      <c r="BT558" s="96"/>
      <c r="BU558" s="96"/>
      <c r="BV558" s="70"/>
      <c r="BW558" s="363"/>
      <c r="BX558" s="358"/>
      <c r="BY558" s="359"/>
      <c r="CB558" s="363"/>
      <c r="CC558" s="363"/>
      <c r="CD558" s="363"/>
      <c r="CE558" s="363"/>
    </row>
    <row r="559" spans="2:83" x14ac:dyDescent="0.8">
      <c r="B559" s="70"/>
      <c r="C559" s="94"/>
      <c r="F559" s="102"/>
      <c r="G559" s="123"/>
      <c r="H559" s="102"/>
      <c r="I559" s="123"/>
      <c r="L559" s="179"/>
      <c r="M559" s="180"/>
      <c r="R559" s="82"/>
      <c r="S559" s="82"/>
      <c r="T559" s="202"/>
      <c r="X559" s="191"/>
      <c r="Y559" s="182"/>
      <c r="AL559" s="100"/>
      <c r="AQ559" s="99"/>
      <c r="AT559" s="70"/>
      <c r="AY559" s="81"/>
      <c r="AZ559" s="96"/>
      <c r="BA559" s="70"/>
      <c r="BB559" s="70"/>
      <c r="BC559" s="72"/>
      <c r="BF559" s="70"/>
      <c r="BL559" s="183"/>
      <c r="BM559" s="81"/>
      <c r="BN559" s="96"/>
      <c r="BO559" s="96"/>
      <c r="BP559" s="96"/>
      <c r="BQ559" s="96"/>
      <c r="BR559" s="81"/>
      <c r="BS559" s="96"/>
      <c r="BT559" s="96"/>
      <c r="BU559" s="96"/>
      <c r="BV559" s="70"/>
      <c r="BW559" s="363"/>
      <c r="BX559" s="358"/>
      <c r="BY559" s="359"/>
      <c r="CB559" s="363"/>
      <c r="CC559" s="363"/>
      <c r="CD559" s="363"/>
      <c r="CE559" s="363"/>
    </row>
    <row r="560" spans="2:83" x14ac:dyDescent="0.8">
      <c r="B560" s="70"/>
      <c r="C560" s="94"/>
      <c r="F560" s="102"/>
      <c r="G560" s="123"/>
      <c r="H560" s="102"/>
      <c r="I560" s="123"/>
      <c r="L560" s="179"/>
      <c r="M560" s="180"/>
      <c r="R560" s="82"/>
      <c r="S560" s="82"/>
      <c r="T560" s="202"/>
      <c r="X560" s="191"/>
      <c r="Y560" s="182"/>
      <c r="AL560" s="100"/>
      <c r="AQ560" s="99"/>
      <c r="AT560" s="70"/>
      <c r="AY560" s="81"/>
      <c r="AZ560" s="96"/>
      <c r="BA560" s="70"/>
      <c r="BB560" s="70"/>
      <c r="BC560" s="72"/>
      <c r="BF560" s="70"/>
      <c r="BL560" s="183"/>
      <c r="BM560" s="81"/>
      <c r="BN560" s="96"/>
      <c r="BO560" s="96"/>
      <c r="BP560" s="96"/>
      <c r="BQ560" s="96"/>
      <c r="BR560" s="81"/>
      <c r="BS560" s="96"/>
      <c r="BT560" s="96"/>
      <c r="BU560" s="96"/>
      <c r="BV560" s="70"/>
      <c r="BW560" s="363"/>
      <c r="BX560" s="358"/>
      <c r="BY560" s="359"/>
      <c r="CB560" s="363"/>
      <c r="CC560" s="363"/>
      <c r="CD560" s="363"/>
      <c r="CE560" s="363"/>
    </row>
    <row r="561" spans="2:83" x14ac:dyDescent="0.8">
      <c r="B561" s="70"/>
      <c r="C561" s="94"/>
      <c r="F561" s="102"/>
      <c r="G561" s="123"/>
      <c r="H561" s="102"/>
      <c r="I561" s="123"/>
      <c r="L561" s="179"/>
      <c r="M561" s="180"/>
      <c r="R561" s="82"/>
      <c r="S561" s="82"/>
      <c r="T561" s="202"/>
      <c r="X561" s="191"/>
      <c r="Y561" s="182"/>
      <c r="AL561" s="100"/>
      <c r="AM561" s="96"/>
      <c r="AQ561" s="99"/>
      <c r="AT561" s="70"/>
      <c r="AY561" s="81"/>
      <c r="AZ561" s="96"/>
      <c r="BA561" s="70"/>
      <c r="BB561" s="70"/>
      <c r="BC561" s="72"/>
      <c r="BF561" s="70"/>
      <c r="BL561" s="183"/>
      <c r="BM561" s="81"/>
      <c r="BN561" s="96"/>
      <c r="BO561" s="96"/>
      <c r="BP561" s="96"/>
      <c r="BQ561" s="96"/>
      <c r="BR561" s="81"/>
      <c r="BS561" s="96"/>
      <c r="BT561" s="96"/>
      <c r="BU561" s="96"/>
      <c r="BV561" s="70"/>
      <c r="BW561" s="363"/>
      <c r="BX561" s="358"/>
      <c r="BY561" s="359"/>
      <c r="CB561" s="363"/>
      <c r="CC561" s="363"/>
      <c r="CD561" s="363"/>
      <c r="CE561" s="363"/>
    </row>
    <row r="562" spans="2:83" x14ac:dyDescent="0.8">
      <c r="B562" s="70"/>
      <c r="C562" s="94"/>
      <c r="F562" s="102"/>
      <c r="G562" s="123"/>
      <c r="H562" s="102"/>
      <c r="I562" s="123"/>
      <c r="L562" s="179"/>
      <c r="M562" s="180"/>
      <c r="R562" s="82"/>
      <c r="S562" s="82"/>
      <c r="AA562" s="70"/>
      <c r="AQ562" s="99"/>
      <c r="AT562" s="70"/>
      <c r="AY562" s="81"/>
      <c r="AZ562" s="96"/>
      <c r="BA562" s="70"/>
      <c r="BB562" s="70"/>
      <c r="BC562" s="72"/>
      <c r="BF562" s="70"/>
      <c r="BL562" s="183"/>
      <c r="BM562" s="81"/>
      <c r="BN562" s="96"/>
      <c r="BO562" s="96"/>
      <c r="BP562" s="96"/>
      <c r="BQ562" s="96"/>
      <c r="BR562" s="81"/>
      <c r="BS562" s="96"/>
      <c r="BT562" s="96"/>
      <c r="BU562" s="96"/>
      <c r="BV562" s="70"/>
      <c r="BW562" s="363"/>
      <c r="BX562" s="358"/>
      <c r="BY562" s="359"/>
      <c r="CB562" s="363"/>
      <c r="CC562" s="363"/>
      <c r="CD562" s="363"/>
      <c r="CE562" s="363"/>
    </row>
    <row r="563" spans="2:83" x14ac:dyDescent="0.8">
      <c r="B563" s="70"/>
      <c r="C563" s="94"/>
      <c r="F563" s="102"/>
      <c r="G563" s="123"/>
      <c r="H563" s="102"/>
      <c r="I563" s="123"/>
      <c r="L563" s="179"/>
      <c r="M563" s="180"/>
      <c r="R563" s="82"/>
      <c r="S563" s="82"/>
      <c r="T563" s="202"/>
      <c r="X563" s="244"/>
      <c r="Y563" s="182"/>
      <c r="AB563" s="191"/>
      <c r="AQ563" s="99"/>
      <c r="AT563" s="70"/>
      <c r="AY563" s="81"/>
      <c r="AZ563" s="96"/>
      <c r="BA563" s="70"/>
      <c r="BB563" s="70"/>
      <c r="BC563" s="72"/>
      <c r="BF563" s="70"/>
      <c r="BL563" s="183"/>
      <c r="BM563" s="81"/>
      <c r="BN563" s="96"/>
      <c r="BO563" s="96"/>
      <c r="BP563" s="96"/>
      <c r="BQ563" s="96"/>
      <c r="BR563" s="81"/>
      <c r="BS563" s="96"/>
      <c r="BT563" s="96"/>
      <c r="BU563" s="96"/>
      <c r="BV563" s="70"/>
      <c r="BW563" s="363"/>
      <c r="BX563" s="358"/>
      <c r="BY563" s="359"/>
      <c r="CB563" s="363"/>
      <c r="CC563" s="363"/>
      <c r="CD563" s="363"/>
      <c r="CE563" s="363"/>
    </row>
    <row r="564" spans="2:83" x14ac:dyDescent="0.8">
      <c r="B564" s="70"/>
      <c r="C564" s="94"/>
      <c r="F564" s="102"/>
      <c r="G564" s="123"/>
      <c r="H564" s="102"/>
      <c r="I564" s="123"/>
      <c r="R564" s="82"/>
      <c r="S564" s="82"/>
      <c r="T564" s="246"/>
      <c r="X564" s="81"/>
      <c r="Y564" s="70"/>
      <c r="Z564" s="81"/>
      <c r="AA564" s="70"/>
      <c r="AL564" s="100"/>
      <c r="AM564" s="96"/>
      <c r="AO564" s="70"/>
      <c r="AQ564" s="99"/>
      <c r="AT564" s="70"/>
      <c r="BC564" s="72"/>
      <c r="BF564" s="70"/>
      <c r="BL564" s="183"/>
      <c r="BM564" s="81"/>
      <c r="BN564" s="96"/>
      <c r="BO564" s="96"/>
      <c r="BP564" s="96"/>
      <c r="BQ564" s="96"/>
      <c r="BR564" s="81"/>
      <c r="BS564" s="96"/>
      <c r="BT564" s="96"/>
      <c r="BU564" s="96"/>
      <c r="BV564" s="70"/>
      <c r="BW564" s="363"/>
      <c r="BX564" s="358"/>
      <c r="BY564" s="359"/>
      <c r="CB564" s="363"/>
      <c r="CC564" s="363"/>
      <c r="CD564" s="363"/>
      <c r="CE564" s="363"/>
    </row>
    <row r="565" spans="2:83" x14ac:dyDescent="0.8">
      <c r="B565" s="70"/>
      <c r="C565" s="94"/>
      <c r="F565" s="102"/>
      <c r="G565" s="123"/>
      <c r="H565" s="102"/>
      <c r="I565" s="123"/>
      <c r="L565" s="179"/>
      <c r="M565" s="180"/>
      <c r="R565" s="82"/>
      <c r="S565" s="82"/>
      <c r="T565" s="202"/>
      <c r="X565" s="191"/>
      <c r="Y565" s="182"/>
      <c r="AL565" s="101"/>
      <c r="AN565" s="102"/>
      <c r="AQ565" s="99"/>
      <c r="AT565" s="70"/>
      <c r="AY565" s="81"/>
      <c r="AZ565" s="96"/>
      <c r="BA565" s="70"/>
      <c r="BB565" s="70"/>
      <c r="BC565" s="72"/>
      <c r="BF565" s="70"/>
      <c r="BL565" s="183"/>
      <c r="BM565" s="81"/>
      <c r="BN565" s="96"/>
      <c r="BO565" s="96"/>
      <c r="BP565" s="96"/>
      <c r="BQ565" s="96"/>
      <c r="BR565" s="81"/>
      <c r="BS565" s="96"/>
      <c r="BT565" s="96"/>
      <c r="BU565" s="96"/>
      <c r="BV565" s="70"/>
      <c r="BW565" s="363"/>
      <c r="BX565" s="358"/>
      <c r="BY565" s="359"/>
      <c r="CB565" s="363"/>
      <c r="CC565" s="363"/>
      <c r="CD565" s="363"/>
      <c r="CE565" s="363"/>
    </row>
    <row r="566" spans="2:83" x14ac:dyDescent="0.8">
      <c r="B566" s="70"/>
      <c r="C566" s="94"/>
      <c r="F566" s="102"/>
      <c r="G566" s="123"/>
      <c r="H566" s="102"/>
      <c r="I566" s="123"/>
      <c r="L566" s="179"/>
      <c r="M566" s="180"/>
      <c r="R566" s="82"/>
      <c r="S566" s="82"/>
      <c r="T566" s="202"/>
      <c r="AQ566" s="99"/>
      <c r="AT566" s="70"/>
      <c r="AY566" s="81"/>
      <c r="AZ566" s="96"/>
      <c r="BA566" s="70"/>
      <c r="BB566" s="70"/>
      <c r="BC566" s="72"/>
      <c r="BF566" s="70"/>
      <c r="BL566" s="183"/>
      <c r="BM566" s="81"/>
      <c r="BN566" s="96"/>
      <c r="BO566" s="96"/>
      <c r="BP566" s="96"/>
      <c r="BQ566" s="96"/>
      <c r="BR566" s="81"/>
      <c r="BS566" s="96"/>
      <c r="BT566" s="96"/>
      <c r="BU566" s="96"/>
      <c r="BV566" s="70"/>
      <c r="BW566" s="363"/>
      <c r="BX566" s="358"/>
      <c r="BY566" s="359"/>
      <c r="CB566" s="363"/>
      <c r="CC566" s="363"/>
      <c r="CD566" s="363"/>
      <c r="CE566" s="363"/>
    </row>
    <row r="567" spans="2:83" x14ac:dyDescent="0.8">
      <c r="B567" s="70"/>
      <c r="C567" s="94"/>
      <c r="F567" s="102"/>
      <c r="G567" s="123"/>
      <c r="H567" s="102"/>
      <c r="I567" s="123"/>
      <c r="J567" s="96"/>
      <c r="K567" s="96"/>
      <c r="L567" s="179"/>
      <c r="M567" s="180"/>
      <c r="R567" s="82"/>
      <c r="S567" s="82"/>
      <c r="T567" s="202"/>
      <c r="X567" s="191"/>
      <c r="Y567" s="182"/>
      <c r="AL567" s="100"/>
      <c r="AM567" s="96"/>
      <c r="AQ567" s="99"/>
      <c r="AT567" s="70"/>
      <c r="AY567" s="81"/>
      <c r="AZ567" s="96"/>
      <c r="BA567" s="70"/>
      <c r="BB567" s="70"/>
      <c r="BC567" s="72"/>
      <c r="BF567" s="70"/>
      <c r="BL567" s="183"/>
      <c r="BM567" s="81"/>
      <c r="BN567" s="96"/>
      <c r="BO567" s="96"/>
      <c r="BP567" s="96"/>
      <c r="BQ567" s="96"/>
      <c r="BR567" s="81"/>
      <c r="BS567" s="96"/>
      <c r="BT567" s="96"/>
      <c r="BU567" s="96"/>
      <c r="BV567" s="70"/>
      <c r="BW567" s="363"/>
      <c r="BX567" s="358"/>
      <c r="BY567" s="359"/>
      <c r="CB567" s="363"/>
      <c r="CC567" s="363"/>
      <c r="CD567" s="363"/>
      <c r="CE567" s="363"/>
    </row>
    <row r="568" spans="2:83" x14ac:dyDescent="0.8">
      <c r="B568" s="70"/>
      <c r="C568" s="94"/>
      <c r="F568" s="102"/>
      <c r="G568" s="123"/>
      <c r="H568" s="102"/>
      <c r="I568" s="123"/>
      <c r="L568" s="179"/>
      <c r="M568" s="180"/>
      <c r="R568" s="82"/>
      <c r="S568" s="82"/>
      <c r="T568" s="202"/>
      <c r="X568" s="237"/>
      <c r="Y568" s="182"/>
      <c r="AL568" s="100"/>
      <c r="AQ568" s="99"/>
      <c r="AT568" s="70"/>
      <c r="AY568" s="81"/>
      <c r="AZ568" s="96"/>
      <c r="BA568" s="70"/>
      <c r="BB568" s="70"/>
      <c r="BC568" s="72"/>
      <c r="BF568" s="70"/>
      <c r="BL568" s="183"/>
      <c r="BM568" s="81"/>
      <c r="BN568" s="96"/>
      <c r="BO568" s="96"/>
      <c r="BP568" s="96"/>
      <c r="BQ568" s="96"/>
      <c r="BR568" s="81"/>
      <c r="BS568" s="96"/>
      <c r="BT568" s="96"/>
      <c r="BU568" s="96"/>
      <c r="BV568" s="70"/>
      <c r="BW568" s="363"/>
      <c r="BX568" s="358"/>
      <c r="BY568" s="359"/>
      <c r="CB568" s="363"/>
      <c r="CC568" s="363"/>
      <c r="CD568" s="363"/>
      <c r="CE568" s="363"/>
    </row>
    <row r="569" spans="2:83" x14ac:dyDescent="0.8">
      <c r="B569" s="70"/>
      <c r="C569" s="94"/>
      <c r="F569" s="102"/>
      <c r="G569" s="123"/>
      <c r="H569" s="102"/>
      <c r="I569" s="123"/>
      <c r="L569" s="179"/>
      <c r="M569" s="180"/>
      <c r="R569" s="82"/>
      <c r="S569" s="82"/>
      <c r="T569" s="202"/>
      <c r="X569" s="82"/>
      <c r="AQ569" s="99"/>
      <c r="AT569" s="70"/>
      <c r="AY569" s="81"/>
      <c r="AZ569" s="96"/>
      <c r="BA569" s="70"/>
      <c r="BB569" s="70"/>
      <c r="BC569" s="72"/>
      <c r="BF569" s="70"/>
      <c r="BL569" s="183"/>
      <c r="BM569" s="81"/>
      <c r="BN569" s="96"/>
      <c r="BO569" s="96"/>
      <c r="BP569" s="96"/>
      <c r="BQ569" s="96"/>
      <c r="BR569" s="81"/>
      <c r="BS569" s="96"/>
      <c r="BT569" s="96"/>
      <c r="BU569" s="96"/>
      <c r="BV569" s="70"/>
      <c r="BW569" s="363"/>
      <c r="BX569" s="358"/>
      <c r="BY569" s="359"/>
      <c r="CB569" s="363"/>
      <c r="CC569" s="363"/>
      <c r="CD569" s="363"/>
      <c r="CE569" s="363"/>
    </row>
    <row r="570" spans="2:83" x14ac:dyDescent="0.8">
      <c r="B570" s="70"/>
      <c r="C570" s="94"/>
      <c r="F570" s="102"/>
      <c r="G570" s="123"/>
      <c r="H570" s="102"/>
      <c r="I570" s="123"/>
      <c r="J570" s="244"/>
      <c r="K570" s="364"/>
      <c r="R570" s="82"/>
      <c r="S570" s="82"/>
      <c r="X570" s="96"/>
      <c r="Y570" s="70"/>
      <c r="Z570" s="81"/>
      <c r="AA570" s="70"/>
      <c r="AL570" s="100"/>
      <c r="AM570" s="96"/>
      <c r="AO570" s="70"/>
      <c r="AQ570" s="99"/>
      <c r="AT570" s="70"/>
      <c r="BC570" s="72"/>
      <c r="BF570" s="70"/>
      <c r="BL570" s="183"/>
      <c r="BM570" s="81"/>
      <c r="BN570" s="96"/>
      <c r="BO570" s="96"/>
      <c r="BP570" s="96"/>
      <c r="BQ570" s="96"/>
      <c r="BR570" s="81"/>
      <c r="BS570" s="96"/>
      <c r="BT570" s="96"/>
      <c r="BU570" s="96"/>
      <c r="BV570" s="70"/>
      <c r="BW570" s="363"/>
      <c r="BX570" s="358"/>
      <c r="BY570" s="359"/>
      <c r="CB570" s="363"/>
      <c r="CC570" s="363"/>
      <c r="CD570" s="363"/>
      <c r="CE570" s="363"/>
    </row>
    <row r="571" spans="2:83" x14ac:dyDescent="0.8">
      <c r="B571" s="70"/>
      <c r="C571" s="94"/>
      <c r="F571" s="102"/>
      <c r="G571" s="123"/>
      <c r="H571" s="102"/>
      <c r="I571" s="123"/>
      <c r="L571" s="179"/>
      <c r="M571" s="180"/>
      <c r="R571" s="82"/>
      <c r="S571" s="82"/>
      <c r="T571" s="202"/>
      <c r="X571" s="191"/>
      <c r="Y571" s="182"/>
      <c r="AQ571" s="99"/>
      <c r="AT571" s="70"/>
      <c r="AY571" s="81"/>
      <c r="AZ571" s="96"/>
      <c r="BA571" s="70"/>
      <c r="BB571" s="70"/>
      <c r="BC571" s="72"/>
      <c r="BF571" s="70"/>
      <c r="BL571" s="183"/>
      <c r="BM571" s="81"/>
      <c r="BN571" s="96"/>
      <c r="BO571" s="96"/>
      <c r="BP571" s="96"/>
      <c r="BQ571" s="96"/>
      <c r="BR571" s="81"/>
      <c r="BS571" s="96"/>
      <c r="BT571" s="96"/>
      <c r="BU571" s="96"/>
      <c r="BV571" s="70"/>
      <c r="BW571" s="363"/>
      <c r="BX571" s="358"/>
      <c r="BY571" s="359"/>
      <c r="CB571" s="363"/>
      <c r="CC571" s="363"/>
      <c r="CD571" s="363"/>
      <c r="CE571" s="363"/>
    </row>
    <row r="572" spans="2:83" x14ac:dyDescent="0.8">
      <c r="B572" s="70"/>
      <c r="C572" s="94"/>
      <c r="F572" s="102"/>
      <c r="G572" s="123"/>
      <c r="H572" s="102"/>
      <c r="I572" s="123"/>
      <c r="J572" s="103"/>
      <c r="K572" s="83"/>
      <c r="N572" s="82"/>
      <c r="O572" s="82"/>
      <c r="P572" s="82"/>
      <c r="Q572" s="83"/>
      <c r="R572" s="82"/>
      <c r="S572" s="82"/>
      <c r="T572" s="205"/>
      <c r="U572" s="206"/>
      <c r="V572" s="205"/>
      <c r="X572" s="197"/>
      <c r="Y572" s="198"/>
      <c r="AA572" s="198"/>
      <c r="AD572" s="205"/>
      <c r="AF572" s="103"/>
      <c r="AH572" s="103"/>
      <c r="AJ572" s="205"/>
      <c r="AL572" s="100"/>
      <c r="AM572" s="96"/>
      <c r="AP572" s="199"/>
      <c r="AQ572" s="99"/>
      <c r="AT572" s="70"/>
      <c r="BB572" s="70"/>
      <c r="BC572" s="72"/>
      <c r="BF572" s="70"/>
      <c r="BL572" s="183"/>
      <c r="BM572" s="81"/>
      <c r="BN572" s="96"/>
      <c r="BO572" s="96"/>
      <c r="BP572" s="96"/>
      <c r="BQ572" s="96"/>
      <c r="BR572" s="81"/>
      <c r="BS572" s="96"/>
      <c r="BT572" s="96"/>
      <c r="BU572" s="96"/>
      <c r="BV572" s="70"/>
      <c r="BW572" s="363"/>
      <c r="BX572" s="358"/>
      <c r="BY572" s="359"/>
      <c r="CB572" s="363"/>
      <c r="CC572" s="363"/>
      <c r="CD572" s="363"/>
      <c r="CE572" s="363"/>
    </row>
    <row r="573" spans="2:83" x14ac:dyDescent="0.8">
      <c r="B573" s="70"/>
      <c r="C573" s="94"/>
      <c r="H573" s="102"/>
      <c r="I573" s="123"/>
      <c r="R573" s="82"/>
      <c r="S573" s="82"/>
      <c r="X573" s="81"/>
      <c r="Y573" s="70"/>
      <c r="Z573" s="81"/>
      <c r="AA573" s="70"/>
      <c r="AM573" s="96"/>
      <c r="AO573" s="70"/>
      <c r="AQ573" s="99"/>
      <c r="AT573" s="70"/>
      <c r="BC573" s="72"/>
      <c r="BF573" s="70"/>
      <c r="BL573" s="183"/>
      <c r="BM573" s="81"/>
      <c r="BN573" s="96"/>
      <c r="BO573" s="96"/>
      <c r="BP573" s="96"/>
      <c r="BQ573" s="96"/>
      <c r="BR573" s="81"/>
      <c r="BS573" s="96"/>
      <c r="BT573" s="96"/>
      <c r="BU573" s="96"/>
      <c r="BV573" s="70"/>
      <c r="BW573" s="363"/>
      <c r="BX573" s="358"/>
      <c r="BY573" s="359"/>
      <c r="CB573" s="363"/>
      <c r="CC573" s="363"/>
      <c r="CD573" s="363"/>
      <c r="CE573" s="363"/>
    </row>
    <row r="574" spans="2:83" x14ac:dyDescent="0.8">
      <c r="B574" s="70"/>
      <c r="C574" s="94"/>
      <c r="F574" s="102"/>
      <c r="G574" s="123"/>
      <c r="H574" s="102"/>
      <c r="I574" s="123"/>
      <c r="R574" s="82"/>
      <c r="S574" s="82"/>
      <c r="T574" s="246"/>
      <c r="X574" s="81"/>
      <c r="Y574" s="70"/>
      <c r="Z574" s="81"/>
      <c r="AA574" s="70"/>
      <c r="AO574" s="70"/>
      <c r="AQ574" s="99"/>
      <c r="AT574" s="70"/>
      <c r="BC574" s="72"/>
      <c r="BF574" s="70"/>
      <c r="BL574" s="183"/>
      <c r="BM574" s="81"/>
      <c r="BN574" s="96"/>
      <c r="BO574" s="96"/>
      <c r="BP574" s="96"/>
      <c r="BQ574" s="96"/>
      <c r="BR574" s="81"/>
      <c r="BS574" s="96"/>
      <c r="BT574" s="96"/>
      <c r="BU574" s="96"/>
      <c r="BV574" s="70"/>
      <c r="BW574" s="363"/>
      <c r="BX574" s="358"/>
      <c r="BY574" s="359"/>
      <c r="CB574" s="363"/>
      <c r="CC574" s="363"/>
      <c r="CD574" s="363"/>
      <c r="CE574" s="363"/>
    </row>
    <row r="575" spans="2:83" x14ac:dyDescent="0.8">
      <c r="B575" s="70"/>
      <c r="C575" s="94"/>
      <c r="F575" s="102"/>
      <c r="G575" s="123"/>
      <c r="H575" s="102"/>
      <c r="I575" s="123"/>
      <c r="L575" s="179"/>
      <c r="M575" s="180"/>
      <c r="R575" s="82"/>
      <c r="S575" s="82"/>
      <c r="AA575" s="70"/>
      <c r="AQ575" s="99"/>
      <c r="AT575" s="70"/>
      <c r="AY575" s="81"/>
      <c r="AZ575" s="96"/>
      <c r="BA575" s="70"/>
      <c r="BB575" s="70"/>
      <c r="BC575" s="72"/>
      <c r="BF575" s="70"/>
      <c r="BL575" s="183"/>
      <c r="BM575" s="81"/>
      <c r="BN575" s="96"/>
      <c r="BO575" s="96"/>
      <c r="BP575" s="96"/>
      <c r="BQ575" s="96"/>
      <c r="BR575" s="81"/>
      <c r="BS575" s="96"/>
      <c r="BT575" s="96"/>
      <c r="BU575" s="96"/>
      <c r="BV575" s="70"/>
      <c r="BW575" s="363"/>
      <c r="BX575" s="358"/>
      <c r="BY575" s="359"/>
      <c r="CB575" s="363"/>
      <c r="CC575" s="363"/>
      <c r="CD575" s="363"/>
      <c r="CE575" s="363"/>
    </row>
    <row r="576" spans="2:83" x14ac:dyDescent="0.8">
      <c r="B576" s="70"/>
      <c r="C576" s="94"/>
      <c r="F576" s="102"/>
      <c r="G576" s="123"/>
      <c r="H576" s="102"/>
      <c r="I576" s="123"/>
      <c r="L576" s="179"/>
      <c r="M576" s="180"/>
      <c r="R576" s="82"/>
      <c r="S576" s="82"/>
      <c r="T576" s="202"/>
      <c r="X576" s="191"/>
      <c r="Y576" s="182"/>
      <c r="AL576" s="100"/>
      <c r="AM576" s="96"/>
      <c r="AQ576" s="99"/>
      <c r="AT576" s="70"/>
      <c r="AY576" s="81"/>
      <c r="AZ576" s="96"/>
      <c r="BA576" s="70"/>
      <c r="BB576" s="70"/>
      <c r="BC576" s="72"/>
      <c r="BF576" s="70"/>
      <c r="BL576" s="183"/>
      <c r="BM576" s="81"/>
      <c r="BN576" s="96"/>
      <c r="BO576" s="96"/>
      <c r="BP576" s="96"/>
      <c r="BQ576" s="96"/>
      <c r="BR576" s="81"/>
      <c r="BS576" s="96"/>
      <c r="BT576" s="96"/>
      <c r="BU576" s="96"/>
      <c r="BV576" s="70"/>
      <c r="BW576" s="363"/>
      <c r="BX576" s="358"/>
      <c r="BY576" s="359"/>
      <c r="CB576" s="363"/>
      <c r="CC576" s="363"/>
      <c r="CD576" s="363"/>
      <c r="CE576" s="363"/>
    </row>
    <row r="577" spans="2:83" x14ac:dyDescent="0.8">
      <c r="B577" s="70"/>
      <c r="C577" s="94"/>
      <c r="F577" s="102"/>
      <c r="G577" s="123"/>
      <c r="H577" s="102"/>
      <c r="I577" s="123"/>
      <c r="R577" s="82"/>
      <c r="S577" s="82"/>
      <c r="X577" s="81"/>
      <c r="Y577" s="70"/>
      <c r="Z577" s="81"/>
      <c r="AA577" s="70"/>
      <c r="AL577" s="100"/>
      <c r="AM577" s="96"/>
      <c r="AO577" s="70"/>
      <c r="AQ577" s="99"/>
      <c r="AT577" s="70"/>
      <c r="BC577" s="72"/>
      <c r="BF577" s="70"/>
      <c r="BL577" s="183"/>
      <c r="BM577" s="81"/>
      <c r="BN577" s="96"/>
      <c r="BO577" s="96"/>
      <c r="BP577" s="96"/>
      <c r="BQ577" s="96"/>
      <c r="BR577" s="81"/>
      <c r="BS577" s="96"/>
      <c r="BT577" s="96"/>
      <c r="BU577" s="96"/>
      <c r="BV577" s="70"/>
      <c r="BW577" s="363"/>
      <c r="BX577" s="358"/>
      <c r="BY577" s="359"/>
      <c r="CB577" s="363"/>
      <c r="CC577" s="363"/>
      <c r="CD577" s="363"/>
      <c r="CE577" s="363"/>
    </row>
    <row r="578" spans="2:83" x14ac:dyDescent="0.8">
      <c r="B578" s="70"/>
      <c r="C578" s="94"/>
      <c r="F578" s="102"/>
      <c r="G578" s="123"/>
      <c r="H578" s="102"/>
      <c r="I578" s="123"/>
      <c r="R578" s="82"/>
      <c r="S578" s="82"/>
      <c r="AQ578" s="99"/>
      <c r="AT578" s="70"/>
      <c r="AY578" s="81"/>
      <c r="AZ578" s="96"/>
      <c r="BA578" s="70"/>
      <c r="BB578" s="70"/>
      <c r="BC578" s="72"/>
      <c r="BF578" s="70"/>
      <c r="BL578" s="183"/>
      <c r="BM578" s="81"/>
      <c r="BN578" s="96"/>
      <c r="BO578" s="96"/>
      <c r="BP578" s="96"/>
      <c r="BQ578" s="96"/>
      <c r="BR578" s="81"/>
      <c r="BS578" s="96"/>
      <c r="BT578" s="96"/>
      <c r="BU578" s="96"/>
      <c r="BV578" s="70"/>
      <c r="BW578" s="363"/>
      <c r="BX578" s="358"/>
      <c r="BY578" s="359"/>
      <c r="CB578" s="363"/>
      <c r="CC578" s="363"/>
      <c r="CD578" s="363"/>
      <c r="CE578" s="363"/>
    </row>
    <row r="579" spans="2:83" x14ac:dyDescent="0.8">
      <c r="B579" s="70"/>
      <c r="C579" s="94"/>
      <c r="F579" s="102"/>
      <c r="G579" s="123"/>
      <c r="H579" s="102"/>
      <c r="I579" s="123"/>
      <c r="R579" s="82"/>
      <c r="S579" s="82"/>
      <c r="X579" s="81"/>
      <c r="Y579" s="70"/>
      <c r="Z579" s="81"/>
      <c r="AA579" s="70"/>
      <c r="AM579" s="96"/>
      <c r="AO579" s="70"/>
      <c r="AQ579" s="99"/>
      <c r="AT579" s="70"/>
      <c r="BC579" s="72"/>
      <c r="BF579" s="70"/>
      <c r="BL579" s="183"/>
      <c r="BM579" s="81"/>
      <c r="BN579" s="96"/>
      <c r="BO579" s="96"/>
      <c r="BP579" s="96"/>
      <c r="BQ579" s="96"/>
      <c r="BR579" s="81"/>
      <c r="BS579" s="96"/>
      <c r="BT579" s="96"/>
      <c r="BU579" s="96"/>
      <c r="BV579" s="70"/>
      <c r="BW579" s="363"/>
      <c r="BX579" s="358"/>
      <c r="BY579" s="359"/>
      <c r="CB579" s="363"/>
      <c r="CC579" s="363"/>
      <c r="CD579" s="363"/>
      <c r="CE579" s="363"/>
    </row>
    <row r="580" spans="2:83" x14ac:dyDescent="0.8">
      <c r="B580" s="70"/>
      <c r="C580" s="94"/>
      <c r="F580" s="102"/>
      <c r="G580" s="123"/>
      <c r="H580" s="102"/>
      <c r="I580" s="123"/>
      <c r="L580" s="179"/>
      <c r="M580" s="180"/>
      <c r="R580" s="82"/>
      <c r="S580" s="82"/>
      <c r="T580" s="202"/>
      <c r="X580" s="191"/>
      <c r="Y580" s="182"/>
      <c r="AL580" s="100"/>
      <c r="AQ580" s="99"/>
      <c r="AT580" s="70"/>
      <c r="AY580" s="81"/>
      <c r="AZ580" s="96"/>
      <c r="BA580" s="70"/>
      <c r="BB580" s="70"/>
      <c r="BC580" s="72"/>
      <c r="BF580" s="70"/>
      <c r="BL580" s="183"/>
      <c r="BM580" s="81"/>
      <c r="BN580" s="96"/>
      <c r="BO580" s="96"/>
      <c r="BP580" s="96"/>
      <c r="BQ580" s="96"/>
      <c r="BR580" s="81"/>
      <c r="BS580" s="96"/>
      <c r="BT580" s="96"/>
      <c r="BU580" s="96"/>
      <c r="BV580" s="70"/>
      <c r="BW580" s="363"/>
      <c r="BX580" s="358"/>
      <c r="BY580" s="359"/>
      <c r="CB580" s="363"/>
      <c r="CC580" s="363"/>
      <c r="CD580" s="363"/>
      <c r="CE580" s="363"/>
    </row>
    <row r="581" spans="2:83" x14ac:dyDescent="0.8">
      <c r="B581" s="70"/>
      <c r="C581" s="94"/>
      <c r="F581" s="102"/>
      <c r="G581" s="123"/>
      <c r="H581" s="102"/>
      <c r="I581" s="123"/>
      <c r="J581" s="103"/>
      <c r="K581" s="83"/>
      <c r="N581" s="82"/>
      <c r="O581" s="82"/>
      <c r="P581" s="82"/>
      <c r="Q581" s="83"/>
      <c r="R581" s="82"/>
      <c r="S581" s="82"/>
      <c r="T581" s="103"/>
      <c r="V581" s="103"/>
      <c r="AD581" s="103"/>
      <c r="AF581" s="103"/>
      <c r="AH581" s="103"/>
      <c r="AJ581" s="103"/>
      <c r="AL581" s="188"/>
      <c r="AN581" s="188"/>
      <c r="AP581" s="199"/>
      <c r="AQ581" s="99"/>
      <c r="AT581" s="70"/>
      <c r="AY581" s="81"/>
      <c r="AZ581" s="96"/>
      <c r="BA581" s="70"/>
      <c r="BB581" s="70"/>
      <c r="BC581" s="72"/>
      <c r="BF581" s="70"/>
      <c r="BL581" s="183"/>
      <c r="BM581" s="81"/>
      <c r="BN581" s="96"/>
      <c r="BO581" s="96"/>
      <c r="BP581" s="96"/>
      <c r="BQ581" s="96"/>
      <c r="BR581" s="81"/>
      <c r="BS581" s="96"/>
      <c r="BT581" s="96"/>
      <c r="BU581" s="96"/>
      <c r="BV581" s="70"/>
      <c r="BW581" s="363"/>
      <c r="BX581" s="358"/>
      <c r="BY581" s="359"/>
      <c r="CB581" s="363"/>
      <c r="CC581" s="363"/>
      <c r="CD581" s="363"/>
      <c r="CE581" s="363"/>
    </row>
    <row r="582" spans="2:83" x14ac:dyDescent="0.8">
      <c r="B582" s="70"/>
      <c r="C582" s="94"/>
      <c r="F582" s="102"/>
      <c r="G582" s="123"/>
      <c r="H582" s="102"/>
      <c r="I582" s="123"/>
      <c r="L582" s="179"/>
      <c r="M582" s="180"/>
      <c r="R582" s="82"/>
      <c r="S582" s="82"/>
      <c r="AA582" s="70"/>
      <c r="AQ582" s="99"/>
      <c r="AT582" s="70"/>
      <c r="AY582" s="81"/>
      <c r="AZ582" s="96"/>
      <c r="BA582" s="70"/>
      <c r="BB582" s="70"/>
      <c r="BC582" s="72"/>
      <c r="BF582" s="70"/>
      <c r="BL582" s="183"/>
      <c r="BM582" s="81"/>
      <c r="BN582" s="96"/>
      <c r="BO582" s="96"/>
      <c r="BP582" s="96"/>
      <c r="BQ582" s="96"/>
      <c r="BR582" s="81"/>
      <c r="BS582" s="96"/>
      <c r="BT582" s="96"/>
      <c r="BU582" s="96"/>
      <c r="BV582" s="70"/>
      <c r="BW582" s="363"/>
      <c r="BX582" s="358"/>
      <c r="BY582" s="359"/>
      <c r="CB582" s="363"/>
      <c r="CC582" s="363"/>
      <c r="CD582" s="363"/>
      <c r="CE582" s="363"/>
    </row>
    <row r="583" spans="2:83" x14ac:dyDescent="0.8">
      <c r="B583" s="70"/>
      <c r="C583" s="94"/>
      <c r="F583" s="102"/>
      <c r="G583" s="123"/>
      <c r="H583" s="102"/>
      <c r="I583" s="123"/>
      <c r="J583" s="82"/>
      <c r="K583" s="82"/>
      <c r="N583" s="82"/>
      <c r="O583" s="82"/>
      <c r="P583" s="82"/>
      <c r="Q583" s="83"/>
      <c r="R583" s="82"/>
      <c r="S583" s="82"/>
      <c r="T583" s="205"/>
      <c r="U583" s="206"/>
      <c r="V583" s="205"/>
      <c r="X583" s="197"/>
      <c r="Y583" s="198"/>
      <c r="AA583" s="198"/>
      <c r="AD583" s="205"/>
      <c r="AF583" s="103"/>
      <c r="AH583" s="103"/>
      <c r="AJ583" s="205"/>
      <c r="AL583" s="103"/>
      <c r="AN583" s="103"/>
      <c r="AP583" s="199"/>
      <c r="AQ583" s="99"/>
      <c r="AT583" s="70"/>
      <c r="BB583" s="70"/>
      <c r="BC583" s="72"/>
      <c r="BF583" s="70"/>
      <c r="BL583" s="183"/>
      <c r="BM583" s="81"/>
      <c r="BN583" s="96"/>
      <c r="BO583" s="96"/>
      <c r="BP583" s="96"/>
      <c r="BQ583" s="96"/>
      <c r="BR583" s="81"/>
      <c r="BS583" s="96"/>
      <c r="BT583" s="96"/>
      <c r="BU583" s="96"/>
      <c r="BV583" s="70"/>
    </row>
    <row r="584" spans="2:83" x14ac:dyDescent="0.8">
      <c r="B584" s="70"/>
      <c r="C584" s="94"/>
      <c r="F584" s="102"/>
      <c r="G584" s="123"/>
      <c r="H584" s="102"/>
      <c r="I584" s="123"/>
      <c r="L584" s="179"/>
      <c r="M584" s="180"/>
      <c r="R584" s="82"/>
      <c r="S584" s="82"/>
      <c r="T584" s="202"/>
      <c r="V584" s="202"/>
      <c r="X584" s="238"/>
      <c r="Y584" s="201"/>
      <c r="AA584" s="198"/>
      <c r="AD584" s="202"/>
      <c r="AJ584" s="202"/>
      <c r="AL584" s="188"/>
      <c r="AN584" s="188"/>
      <c r="AQ584" s="99"/>
      <c r="AT584" s="70"/>
      <c r="AY584" s="81"/>
      <c r="AZ584" s="96"/>
      <c r="BA584" s="70"/>
      <c r="BB584" s="70"/>
      <c r="BC584" s="72"/>
      <c r="BF584" s="70"/>
      <c r="BL584" s="183"/>
      <c r="BM584" s="81"/>
      <c r="BN584" s="96"/>
      <c r="BO584" s="96"/>
      <c r="BP584" s="96"/>
      <c r="BQ584" s="96"/>
      <c r="BR584" s="81"/>
      <c r="BS584" s="96"/>
      <c r="BT584" s="96"/>
      <c r="BU584" s="96"/>
      <c r="BV584" s="70"/>
    </row>
    <row r="585" spans="2:83" x14ac:dyDescent="0.8">
      <c r="B585" s="70"/>
      <c r="C585" s="94"/>
      <c r="F585" s="102"/>
      <c r="G585" s="123"/>
      <c r="H585" s="102"/>
      <c r="I585" s="123"/>
      <c r="J585" s="244"/>
      <c r="K585" s="364"/>
      <c r="R585" s="82"/>
      <c r="S585" s="82"/>
      <c r="X585" s="96"/>
      <c r="Y585" s="70"/>
      <c r="Z585" s="81"/>
      <c r="AA585" s="70"/>
      <c r="AL585" s="100"/>
      <c r="AM585" s="96"/>
      <c r="AO585" s="70"/>
      <c r="AQ585" s="99"/>
      <c r="AT585" s="70"/>
      <c r="BC585" s="72"/>
      <c r="BF585" s="70"/>
      <c r="BL585" s="183"/>
      <c r="BM585" s="81"/>
      <c r="BN585" s="96"/>
      <c r="BO585" s="96"/>
      <c r="BP585" s="96"/>
      <c r="BQ585" s="96"/>
      <c r="BR585" s="81"/>
      <c r="BS585" s="96"/>
      <c r="BT585" s="96"/>
      <c r="BU585" s="96"/>
      <c r="BV585" s="70"/>
    </row>
    <row r="586" spans="2:83" x14ac:dyDescent="0.8">
      <c r="B586" s="70"/>
      <c r="C586" s="94"/>
      <c r="F586" s="102"/>
      <c r="G586" s="123"/>
      <c r="H586" s="102"/>
      <c r="I586" s="123"/>
      <c r="R586" s="82"/>
      <c r="S586" s="82"/>
      <c r="X586" s="82"/>
      <c r="AL586" s="100"/>
      <c r="AM586" s="96"/>
      <c r="AQ586" s="99"/>
      <c r="AT586" s="70"/>
      <c r="AY586" s="81"/>
      <c r="AZ586" s="96"/>
      <c r="BA586" s="70"/>
      <c r="BB586" s="70"/>
      <c r="BC586" s="72"/>
      <c r="BF586" s="70"/>
      <c r="BL586" s="183"/>
      <c r="BM586" s="81"/>
      <c r="BN586" s="96"/>
      <c r="BO586" s="96"/>
      <c r="BP586" s="96"/>
      <c r="BQ586" s="96"/>
      <c r="BR586" s="81"/>
      <c r="BS586" s="96"/>
      <c r="BT586" s="96"/>
      <c r="BU586" s="96"/>
      <c r="BV586" s="70"/>
    </row>
    <row r="587" spans="2:83" x14ac:dyDescent="0.8">
      <c r="B587" s="70"/>
      <c r="C587" s="94"/>
      <c r="F587" s="102"/>
      <c r="G587" s="123"/>
      <c r="H587" s="102"/>
      <c r="I587" s="123"/>
      <c r="R587" s="82"/>
      <c r="S587" s="82"/>
      <c r="X587" s="81"/>
      <c r="Y587" s="70"/>
      <c r="Z587" s="81"/>
      <c r="AA587" s="70"/>
      <c r="AM587" s="96"/>
      <c r="AO587" s="70"/>
      <c r="AQ587" s="99"/>
      <c r="AT587" s="70"/>
      <c r="BC587" s="72"/>
      <c r="BF587" s="70"/>
      <c r="BL587" s="183"/>
      <c r="BM587" s="81"/>
      <c r="BN587" s="96"/>
      <c r="BO587" s="96"/>
      <c r="BP587" s="96"/>
      <c r="BQ587" s="96"/>
      <c r="BR587" s="81"/>
      <c r="BS587" s="96"/>
      <c r="BT587" s="96"/>
      <c r="BU587" s="96"/>
      <c r="BV587" s="70"/>
    </row>
    <row r="588" spans="2:83" x14ac:dyDescent="0.8">
      <c r="B588" s="70"/>
      <c r="C588" s="94"/>
      <c r="F588" s="102"/>
      <c r="G588" s="123"/>
      <c r="H588" s="102"/>
      <c r="I588" s="123"/>
      <c r="J588" s="103"/>
      <c r="K588" s="83"/>
      <c r="N588" s="82"/>
      <c r="O588" s="82"/>
      <c r="P588" s="82"/>
      <c r="Q588" s="83"/>
      <c r="R588" s="82"/>
      <c r="S588" s="82"/>
      <c r="T588" s="205"/>
      <c r="U588" s="206"/>
      <c r="V588" s="205"/>
      <c r="X588" s="197"/>
      <c r="Y588" s="198"/>
      <c r="AA588" s="198"/>
      <c r="AD588" s="205"/>
      <c r="AF588" s="103"/>
      <c r="AH588" s="103"/>
      <c r="AJ588" s="205"/>
      <c r="AL588" s="103"/>
      <c r="AN588" s="103"/>
      <c r="AP588" s="199"/>
      <c r="AQ588" s="99"/>
      <c r="AT588" s="70"/>
      <c r="AY588" s="81"/>
      <c r="AZ588" s="96"/>
      <c r="BA588" s="70"/>
      <c r="BB588" s="70"/>
      <c r="BC588" s="72"/>
      <c r="BF588" s="70"/>
      <c r="BL588" s="183"/>
      <c r="BM588" s="81"/>
      <c r="BN588" s="96"/>
      <c r="BO588" s="96"/>
      <c r="BP588" s="96"/>
      <c r="BQ588" s="96"/>
      <c r="BR588" s="81"/>
      <c r="BS588" s="96"/>
      <c r="BT588" s="96"/>
      <c r="BU588" s="96"/>
      <c r="BV588" s="70"/>
    </row>
    <row r="589" spans="2:83" x14ac:dyDescent="0.8">
      <c r="B589" s="70"/>
      <c r="C589" s="94"/>
      <c r="F589" s="102"/>
      <c r="G589" s="123"/>
      <c r="H589" s="102"/>
      <c r="I589" s="123"/>
      <c r="L589" s="179"/>
      <c r="M589" s="180"/>
      <c r="R589" s="82"/>
      <c r="S589" s="82"/>
      <c r="AA589" s="70"/>
      <c r="AL589" s="100"/>
      <c r="AM589" s="96"/>
      <c r="AQ589" s="99"/>
      <c r="AT589" s="70"/>
      <c r="AY589" s="81"/>
      <c r="AZ589" s="96"/>
      <c r="BA589" s="70"/>
      <c r="BB589" s="70"/>
      <c r="BC589" s="72"/>
      <c r="BF589" s="70"/>
      <c r="BL589" s="183"/>
      <c r="BM589" s="81"/>
      <c r="BN589" s="96"/>
      <c r="BO589" s="96"/>
      <c r="BP589" s="96"/>
      <c r="BQ589" s="96"/>
      <c r="BR589" s="81"/>
      <c r="BS589" s="96"/>
      <c r="BT589" s="96"/>
      <c r="BU589" s="96"/>
      <c r="BV589" s="70"/>
    </row>
    <row r="590" spans="2:83" x14ac:dyDescent="0.8">
      <c r="B590" s="70"/>
      <c r="C590" s="94"/>
      <c r="F590" s="102"/>
      <c r="G590" s="123"/>
      <c r="H590" s="102"/>
      <c r="I590" s="123"/>
      <c r="R590" s="82"/>
      <c r="S590" s="82"/>
      <c r="X590" s="81"/>
      <c r="Y590" s="70"/>
      <c r="Z590" s="81"/>
      <c r="AA590" s="70"/>
      <c r="AO590" s="70"/>
      <c r="AQ590" s="99"/>
      <c r="AT590" s="70"/>
      <c r="BC590" s="72"/>
      <c r="BF590" s="70"/>
      <c r="BL590" s="183"/>
      <c r="BM590" s="81"/>
      <c r="BN590" s="96"/>
      <c r="BO590" s="96"/>
      <c r="BP590" s="96"/>
      <c r="BQ590" s="96"/>
      <c r="BR590" s="81"/>
      <c r="BS590" s="96"/>
      <c r="BT590" s="96"/>
      <c r="BU590" s="96"/>
      <c r="BV590" s="70"/>
    </row>
    <row r="591" spans="2:83" x14ac:dyDescent="0.8">
      <c r="B591" s="70"/>
      <c r="C591" s="94"/>
      <c r="F591" s="102"/>
      <c r="G591" s="123"/>
      <c r="H591" s="102"/>
      <c r="I591" s="123"/>
      <c r="L591" s="179"/>
      <c r="M591" s="180"/>
      <c r="R591" s="82"/>
      <c r="S591" s="82"/>
      <c r="T591" s="202"/>
      <c r="X591" s="191"/>
      <c r="Y591" s="182"/>
      <c r="AL591" s="100"/>
      <c r="AQ591" s="99"/>
      <c r="AT591" s="70"/>
      <c r="AY591" s="81"/>
      <c r="AZ591" s="96"/>
      <c r="BA591" s="70"/>
      <c r="BB591" s="70"/>
      <c r="BC591" s="72"/>
      <c r="BF591" s="70"/>
      <c r="BL591" s="183"/>
      <c r="BM591" s="81"/>
      <c r="BN591" s="96"/>
      <c r="BO591" s="96"/>
      <c r="BP591" s="96"/>
      <c r="BQ591" s="96"/>
      <c r="BR591" s="81"/>
      <c r="BS591" s="96"/>
      <c r="BT591" s="96"/>
      <c r="BU591" s="96"/>
      <c r="BV591" s="70"/>
    </row>
    <row r="592" spans="2:83" x14ac:dyDescent="0.8">
      <c r="B592" s="70"/>
      <c r="C592" s="94"/>
      <c r="F592" s="102"/>
      <c r="G592" s="123"/>
      <c r="H592" s="102"/>
      <c r="I592" s="123"/>
      <c r="R592" s="82"/>
      <c r="S592" s="82"/>
      <c r="T592" s="246"/>
      <c r="X592" s="81"/>
      <c r="Y592" s="70"/>
      <c r="Z592" s="81"/>
      <c r="AA592" s="70"/>
      <c r="AL592" s="100"/>
      <c r="AM592" s="96"/>
      <c r="AO592" s="70"/>
      <c r="AQ592" s="99"/>
      <c r="AT592" s="70"/>
      <c r="BC592" s="72"/>
      <c r="BF592" s="70"/>
      <c r="BL592" s="183"/>
      <c r="BM592" s="81"/>
      <c r="BN592" s="96"/>
      <c r="BO592" s="96"/>
      <c r="BP592" s="96"/>
      <c r="BQ592" s="96"/>
      <c r="BR592" s="81"/>
      <c r="BS592" s="96"/>
      <c r="BT592" s="96"/>
      <c r="BU592" s="96"/>
      <c r="BV592" s="70"/>
    </row>
    <row r="593" spans="2:74" x14ac:dyDescent="0.8">
      <c r="B593" s="70"/>
      <c r="C593" s="94"/>
      <c r="F593" s="102"/>
      <c r="G593" s="123"/>
      <c r="H593" s="102"/>
      <c r="I593" s="123"/>
      <c r="L593" s="179"/>
      <c r="M593" s="180"/>
      <c r="R593" s="82"/>
      <c r="S593" s="82"/>
      <c r="T593" s="202"/>
      <c r="X593" s="191"/>
      <c r="Y593" s="182"/>
      <c r="AL593" s="100"/>
      <c r="AM593" s="96"/>
      <c r="AQ593" s="99"/>
      <c r="AT593" s="70"/>
      <c r="AY593" s="81"/>
      <c r="AZ593" s="96"/>
      <c r="BA593" s="70"/>
      <c r="BB593" s="70"/>
      <c r="BC593" s="72"/>
      <c r="BF593" s="70"/>
      <c r="BL593" s="183"/>
      <c r="BM593" s="81"/>
      <c r="BN593" s="96"/>
      <c r="BO593" s="96"/>
      <c r="BP593" s="96"/>
      <c r="BQ593" s="96"/>
      <c r="BR593" s="81"/>
      <c r="BS593" s="96"/>
      <c r="BT593" s="96"/>
      <c r="BU593" s="96"/>
      <c r="BV593" s="70"/>
    </row>
    <row r="594" spans="2:74" x14ac:dyDescent="0.8">
      <c r="B594" s="70"/>
      <c r="C594" s="94"/>
      <c r="F594" s="102"/>
      <c r="G594" s="123"/>
      <c r="H594" s="102"/>
      <c r="I594" s="123"/>
      <c r="L594" s="179"/>
      <c r="M594" s="180"/>
      <c r="R594" s="82"/>
      <c r="S594" s="82"/>
      <c r="X594" s="124"/>
      <c r="Y594" s="182"/>
      <c r="AA594" s="70"/>
      <c r="AQ594" s="99"/>
      <c r="AT594" s="70"/>
      <c r="AY594" s="81"/>
      <c r="AZ594" s="96"/>
      <c r="BA594" s="70"/>
      <c r="BB594" s="70"/>
      <c r="BC594" s="72"/>
      <c r="BF594" s="70"/>
      <c r="BL594" s="183"/>
      <c r="BM594" s="81"/>
      <c r="BN594" s="96"/>
      <c r="BO594" s="96"/>
      <c r="BP594" s="96"/>
      <c r="BQ594" s="96"/>
      <c r="BR594" s="81"/>
      <c r="BS594" s="96"/>
      <c r="BT594" s="96"/>
      <c r="BU594" s="96"/>
      <c r="BV594" s="70"/>
    </row>
    <row r="595" spans="2:74" x14ac:dyDescent="0.8">
      <c r="B595" s="70"/>
      <c r="C595" s="94"/>
      <c r="F595" s="102"/>
      <c r="G595" s="123"/>
      <c r="H595" s="102"/>
      <c r="I595" s="123"/>
      <c r="L595" s="179"/>
      <c r="M595" s="180"/>
      <c r="R595" s="82"/>
      <c r="S595" s="82"/>
      <c r="T595" s="202"/>
      <c r="X595" s="191"/>
      <c r="Y595" s="182"/>
      <c r="AQ595" s="99"/>
      <c r="AT595" s="70"/>
      <c r="AY595" s="81"/>
      <c r="AZ595" s="96"/>
      <c r="BA595" s="70"/>
      <c r="BB595" s="70"/>
      <c r="BC595" s="72"/>
      <c r="BF595" s="70"/>
      <c r="BL595" s="183"/>
      <c r="BM595" s="81"/>
      <c r="BN595" s="96"/>
      <c r="BO595" s="96"/>
      <c r="BP595" s="96"/>
      <c r="BQ595" s="96"/>
      <c r="BR595" s="81"/>
      <c r="BS595" s="96"/>
      <c r="BT595" s="96"/>
      <c r="BU595" s="96"/>
      <c r="BV595" s="70"/>
    </row>
    <row r="596" spans="2:74" x14ac:dyDescent="0.8">
      <c r="B596" s="70"/>
      <c r="C596" s="94"/>
      <c r="F596" s="102"/>
      <c r="G596" s="123"/>
      <c r="H596" s="102"/>
      <c r="I596" s="123"/>
      <c r="J596" s="103"/>
      <c r="K596" s="83"/>
      <c r="N596" s="82"/>
      <c r="O596" s="82"/>
      <c r="P596" s="82"/>
      <c r="Q596" s="83"/>
      <c r="R596" s="82"/>
      <c r="S596" s="82"/>
      <c r="T596" s="205"/>
      <c r="U596" s="206"/>
      <c r="V596" s="205"/>
      <c r="X596" s="197"/>
      <c r="Y596" s="198"/>
      <c r="AA596" s="198"/>
      <c r="AD596" s="205"/>
      <c r="AF596" s="103"/>
      <c r="AH596" s="103"/>
      <c r="AJ596" s="205"/>
      <c r="AL596" s="103"/>
      <c r="AN596" s="103"/>
      <c r="AP596" s="199"/>
      <c r="AQ596" s="99"/>
      <c r="AT596" s="70"/>
      <c r="BB596" s="70"/>
      <c r="BC596" s="72"/>
      <c r="BF596" s="70"/>
      <c r="BL596" s="183"/>
      <c r="BM596" s="81"/>
      <c r="BN596" s="96"/>
      <c r="BO596" s="96"/>
      <c r="BP596" s="96"/>
      <c r="BQ596" s="96"/>
      <c r="BR596" s="81"/>
      <c r="BS596" s="96"/>
      <c r="BT596" s="96"/>
      <c r="BU596" s="96"/>
      <c r="BV596" s="70"/>
    </row>
    <row r="597" spans="2:74" x14ac:dyDescent="0.8">
      <c r="B597" s="70"/>
      <c r="C597" s="94"/>
      <c r="F597" s="102"/>
      <c r="G597" s="123"/>
      <c r="H597" s="102"/>
      <c r="I597" s="123"/>
      <c r="J597" s="244"/>
      <c r="K597" s="364"/>
      <c r="R597" s="82"/>
      <c r="S597" s="82"/>
      <c r="X597" s="81"/>
      <c r="Y597" s="70"/>
      <c r="Z597" s="81"/>
      <c r="AA597" s="70"/>
      <c r="AL597" s="100"/>
      <c r="AM597" s="96"/>
      <c r="AO597" s="70"/>
      <c r="AQ597" s="99"/>
      <c r="AT597" s="70"/>
      <c r="BC597" s="72"/>
      <c r="BF597" s="70"/>
      <c r="BL597" s="183"/>
      <c r="BM597" s="81"/>
      <c r="BN597" s="96"/>
      <c r="BO597" s="96"/>
      <c r="BP597" s="96"/>
      <c r="BQ597" s="96"/>
      <c r="BR597" s="81"/>
      <c r="BS597" s="96"/>
      <c r="BT597" s="96"/>
      <c r="BU597" s="96"/>
      <c r="BV597" s="70"/>
    </row>
    <row r="598" spans="2:74" x14ac:dyDescent="0.8">
      <c r="B598" s="70"/>
      <c r="C598" s="94"/>
      <c r="F598" s="102"/>
      <c r="G598" s="123"/>
      <c r="H598" s="102"/>
      <c r="I598" s="123"/>
      <c r="L598" s="179"/>
      <c r="M598" s="180"/>
      <c r="R598" s="82"/>
      <c r="S598" s="82"/>
      <c r="T598" s="202"/>
      <c r="X598" s="191"/>
      <c r="Y598" s="182"/>
      <c r="AL598" s="100"/>
      <c r="AM598" s="96"/>
      <c r="AQ598" s="99"/>
      <c r="AT598" s="70"/>
      <c r="AY598" s="81"/>
      <c r="AZ598" s="96"/>
      <c r="BA598" s="70"/>
      <c r="BB598" s="70"/>
      <c r="BC598" s="72"/>
      <c r="BF598" s="70"/>
      <c r="BL598" s="183"/>
      <c r="BM598" s="81"/>
      <c r="BN598" s="96"/>
      <c r="BO598" s="96"/>
      <c r="BP598" s="96"/>
      <c r="BQ598" s="96"/>
      <c r="BR598" s="81"/>
      <c r="BS598" s="96"/>
      <c r="BT598" s="96"/>
      <c r="BU598" s="96"/>
      <c r="BV598" s="70"/>
    </row>
    <row r="599" spans="2:74" x14ac:dyDescent="0.8">
      <c r="B599" s="70"/>
      <c r="C599" s="94"/>
      <c r="F599" s="102"/>
      <c r="G599" s="123"/>
      <c r="H599" s="102"/>
      <c r="I599" s="123"/>
      <c r="J599" s="96"/>
      <c r="K599" s="96"/>
      <c r="R599" s="82"/>
      <c r="S599" s="82"/>
      <c r="T599" s="246"/>
      <c r="X599" s="81"/>
      <c r="Y599" s="70"/>
      <c r="Z599" s="81"/>
      <c r="AA599" s="70"/>
      <c r="AO599" s="70"/>
      <c r="AQ599" s="99"/>
      <c r="AT599" s="70"/>
      <c r="BC599" s="72"/>
      <c r="BF599" s="70"/>
      <c r="BL599" s="183"/>
      <c r="BM599" s="81"/>
      <c r="BN599" s="96"/>
      <c r="BO599" s="96"/>
      <c r="BP599" s="96"/>
      <c r="BQ599" s="96"/>
      <c r="BR599" s="81"/>
      <c r="BS599" s="96"/>
      <c r="BT599" s="96"/>
      <c r="BU599" s="96"/>
      <c r="BV599" s="70"/>
    </row>
    <row r="600" spans="2:74" x14ac:dyDescent="0.8">
      <c r="B600" s="70"/>
      <c r="C600" s="94"/>
      <c r="F600" s="102"/>
      <c r="G600" s="123"/>
      <c r="H600" s="102"/>
      <c r="I600" s="123"/>
      <c r="R600" s="82"/>
      <c r="S600" s="82"/>
      <c r="X600" s="82"/>
      <c r="AQ600" s="99"/>
      <c r="AT600" s="70"/>
      <c r="AY600" s="81"/>
      <c r="AZ600" s="96"/>
      <c r="BA600" s="70"/>
      <c r="BB600" s="70"/>
      <c r="BC600" s="72"/>
      <c r="BF600" s="70"/>
      <c r="BL600" s="183"/>
      <c r="BM600" s="81"/>
      <c r="BN600" s="96"/>
      <c r="BO600" s="96"/>
      <c r="BP600" s="96"/>
      <c r="BQ600" s="96"/>
      <c r="BR600" s="81"/>
      <c r="BS600" s="96"/>
      <c r="BT600" s="96"/>
      <c r="BU600" s="96"/>
      <c r="BV600" s="70"/>
    </row>
    <row r="601" spans="2:74" x14ac:dyDescent="0.8">
      <c r="B601" s="70"/>
      <c r="C601" s="94"/>
      <c r="F601" s="102"/>
      <c r="G601" s="123"/>
      <c r="H601" s="102"/>
      <c r="I601" s="123"/>
      <c r="L601" s="179"/>
      <c r="M601" s="180"/>
      <c r="R601" s="82"/>
      <c r="S601" s="82"/>
      <c r="X601" s="82"/>
      <c r="AA601" s="70"/>
      <c r="AQ601" s="99"/>
      <c r="AT601" s="70"/>
      <c r="AY601" s="81"/>
      <c r="AZ601" s="96"/>
      <c r="BA601" s="70"/>
      <c r="BB601" s="70"/>
      <c r="BC601" s="72"/>
      <c r="BF601" s="70"/>
      <c r="BL601" s="183"/>
      <c r="BM601" s="81"/>
      <c r="BN601" s="96"/>
      <c r="BO601" s="96"/>
      <c r="BP601" s="96"/>
      <c r="BQ601" s="96"/>
      <c r="BR601" s="81"/>
      <c r="BS601" s="96"/>
      <c r="BT601" s="96"/>
      <c r="BU601" s="96"/>
      <c r="BV601" s="70"/>
    </row>
    <row r="602" spans="2:74" x14ac:dyDescent="0.8">
      <c r="B602" s="70"/>
      <c r="C602" s="94"/>
      <c r="F602" s="102"/>
      <c r="G602" s="123"/>
      <c r="H602" s="102"/>
      <c r="I602" s="123"/>
      <c r="L602" s="179"/>
      <c r="M602" s="180"/>
      <c r="R602" s="82"/>
      <c r="S602" s="82"/>
      <c r="T602" s="202"/>
      <c r="X602" s="245"/>
      <c r="Y602" s="182"/>
      <c r="AB602" s="191"/>
      <c r="AL602" s="100"/>
      <c r="AM602" s="96"/>
      <c r="AQ602" s="99"/>
      <c r="AT602" s="70"/>
      <c r="AY602" s="81"/>
      <c r="AZ602" s="96"/>
      <c r="BA602" s="70"/>
      <c r="BB602" s="70"/>
      <c r="BC602" s="72"/>
      <c r="BF602" s="70"/>
      <c r="BL602" s="183"/>
      <c r="BM602" s="81"/>
      <c r="BN602" s="96"/>
      <c r="BO602" s="96"/>
      <c r="BP602" s="96"/>
      <c r="BQ602" s="96"/>
      <c r="BR602" s="81"/>
      <c r="BS602" s="96"/>
      <c r="BT602" s="96"/>
      <c r="BU602" s="96"/>
      <c r="BV602" s="70"/>
    </row>
    <row r="603" spans="2:74" x14ac:dyDescent="0.8">
      <c r="B603" s="70"/>
      <c r="C603" s="94"/>
      <c r="F603" s="102"/>
      <c r="G603" s="123"/>
      <c r="H603" s="102"/>
      <c r="I603" s="123"/>
      <c r="L603" s="179"/>
      <c r="M603" s="180"/>
      <c r="R603" s="82"/>
      <c r="S603" s="82"/>
      <c r="T603" s="202"/>
      <c r="V603" s="202"/>
      <c r="X603" s="197"/>
      <c r="Y603" s="201"/>
      <c r="AA603" s="198"/>
      <c r="AD603" s="202"/>
      <c r="AJ603" s="202"/>
      <c r="AQ603" s="99"/>
      <c r="AT603" s="70"/>
      <c r="AY603" s="81"/>
      <c r="AZ603" s="96"/>
      <c r="BA603" s="70"/>
      <c r="BB603" s="70"/>
      <c r="BC603" s="72"/>
      <c r="BF603" s="70"/>
      <c r="BL603" s="183"/>
      <c r="BM603" s="81"/>
      <c r="BN603" s="96"/>
      <c r="BO603" s="96"/>
      <c r="BP603" s="96"/>
      <c r="BQ603" s="96"/>
      <c r="BR603" s="81"/>
      <c r="BS603" s="96"/>
      <c r="BT603" s="96"/>
      <c r="BU603" s="96"/>
      <c r="BV603" s="70"/>
    </row>
    <row r="604" spans="2:74" x14ac:dyDescent="0.8">
      <c r="B604" s="70"/>
      <c r="C604" s="94"/>
      <c r="F604" s="102"/>
      <c r="G604" s="123"/>
      <c r="H604" s="102"/>
      <c r="I604" s="123"/>
      <c r="L604" s="179"/>
      <c r="M604" s="180"/>
      <c r="R604" s="82"/>
      <c r="S604" s="82"/>
      <c r="T604" s="202"/>
      <c r="X604" s="237"/>
      <c r="Y604" s="182"/>
      <c r="AL604" s="100"/>
      <c r="AM604" s="96"/>
      <c r="AQ604" s="99"/>
      <c r="AT604" s="70"/>
      <c r="AY604" s="81"/>
      <c r="AZ604" s="96"/>
      <c r="BA604" s="70"/>
      <c r="BB604" s="70"/>
      <c r="BC604" s="72"/>
      <c r="BF604" s="70"/>
      <c r="BL604" s="183"/>
      <c r="BM604" s="81"/>
      <c r="BN604" s="96"/>
      <c r="BO604" s="96"/>
      <c r="BP604" s="96"/>
      <c r="BQ604" s="96"/>
      <c r="BR604" s="81"/>
      <c r="BS604" s="96"/>
      <c r="BT604" s="96"/>
      <c r="BU604" s="96"/>
      <c r="BV604" s="70"/>
    </row>
    <row r="605" spans="2:74" x14ac:dyDescent="0.8">
      <c r="B605" s="70"/>
      <c r="C605" s="94"/>
      <c r="F605" s="102"/>
      <c r="G605" s="123"/>
      <c r="H605" s="102"/>
      <c r="I605" s="123"/>
      <c r="L605" s="179"/>
      <c r="M605" s="180"/>
      <c r="R605" s="82"/>
      <c r="S605" s="82"/>
      <c r="T605" s="202"/>
      <c r="AQ605" s="99"/>
      <c r="AT605" s="70"/>
      <c r="AY605" s="81"/>
      <c r="AZ605" s="96"/>
      <c r="BA605" s="70"/>
      <c r="BB605" s="70"/>
      <c r="BC605" s="72"/>
      <c r="BF605" s="70"/>
      <c r="BL605" s="183"/>
      <c r="BM605" s="81"/>
      <c r="BN605" s="96"/>
      <c r="BO605" s="96"/>
      <c r="BP605" s="96"/>
      <c r="BQ605" s="96"/>
      <c r="BR605" s="81"/>
      <c r="BS605" s="96"/>
      <c r="BT605" s="96"/>
      <c r="BU605" s="96"/>
      <c r="BV605" s="70"/>
    </row>
    <row r="606" spans="2:74" x14ac:dyDescent="0.8">
      <c r="B606" s="70"/>
      <c r="C606" s="94"/>
      <c r="F606" s="102"/>
      <c r="G606" s="123"/>
      <c r="H606" s="102"/>
      <c r="I606" s="123"/>
      <c r="R606" s="82"/>
      <c r="S606" s="82"/>
      <c r="AL606" s="100"/>
      <c r="AM606" s="96"/>
      <c r="AQ606" s="99"/>
      <c r="AT606" s="70"/>
      <c r="AY606" s="81"/>
      <c r="AZ606" s="96"/>
      <c r="BA606" s="70"/>
      <c r="BB606" s="70"/>
      <c r="BC606" s="72"/>
      <c r="BF606" s="70"/>
      <c r="BL606" s="183"/>
      <c r="BM606" s="81"/>
      <c r="BN606" s="96"/>
      <c r="BO606" s="96"/>
      <c r="BP606" s="96"/>
      <c r="BQ606" s="96"/>
      <c r="BR606" s="81"/>
      <c r="BS606" s="96"/>
      <c r="BT606" s="96"/>
      <c r="BU606" s="96"/>
      <c r="BV606" s="70"/>
    </row>
    <row r="607" spans="2:74" x14ac:dyDescent="0.8">
      <c r="B607" s="70"/>
      <c r="C607" s="94"/>
      <c r="F607" s="102"/>
      <c r="G607" s="123"/>
      <c r="H607" s="102"/>
      <c r="I607" s="123"/>
      <c r="J607" s="103"/>
      <c r="K607" s="83"/>
      <c r="N607" s="82"/>
      <c r="O607" s="82"/>
      <c r="P607" s="82"/>
      <c r="Q607" s="83"/>
      <c r="R607" s="82"/>
      <c r="S607" s="82"/>
      <c r="T607" s="205"/>
      <c r="U607" s="206"/>
      <c r="V607" s="205"/>
      <c r="X607" s="197"/>
      <c r="Y607" s="198"/>
      <c r="AA607" s="198"/>
      <c r="AD607" s="205"/>
      <c r="AF607" s="103"/>
      <c r="AH607" s="103"/>
      <c r="AJ607" s="205"/>
      <c r="AP607" s="199"/>
      <c r="AQ607" s="99"/>
      <c r="AT607" s="70"/>
      <c r="BB607" s="70"/>
      <c r="BC607" s="72"/>
      <c r="BF607" s="70"/>
      <c r="BL607" s="183"/>
      <c r="BM607" s="81"/>
      <c r="BN607" s="96"/>
      <c r="BO607" s="96"/>
      <c r="BP607" s="96"/>
      <c r="BQ607" s="96"/>
      <c r="BR607" s="81"/>
      <c r="BS607" s="96"/>
      <c r="BT607" s="96"/>
      <c r="BU607" s="96"/>
      <c r="BV607" s="70"/>
    </row>
    <row r="608" spans="2:74" x14ac:dyDescent="0.8">
      <c r="B608" s="70"/>
      <c r="C608" s="94"/>
      <c r="F608" s="102"/>
      <c r="G608" s="123"/>
      <c r="J608" s="103"/>
      <c r="K608" s="83"/>
      <c r="N608" s="82"/>
      <c r="O608" s="82"/>
      <c r="P608" s="82"/>
      <c r="Q608" s="83"/>
      <c r="R608" s="82"/>
      <c r="S608" s="82"/>
      <c r="T608" s="103"/>
      <c r="V608" s="103"/>
      <c r="AD608" s="103"/>
      <c r="AF608" s="103"/>
      <c r="AH608" s="103"/>
      <c r="AJ608" s="103"/>
      <c r="AL608" s="103"/>
      <c r="AN608" s="103"/>
      <c r="AP608" s="199"/>
      <c r="AQ608" s="99"/>
      <c r="AT608" s="70"/>
      <c r="AY608" s="81"/>
      <c r="AZ608" s="96"/>
      <c r="BA608" s="70"/>
      <c r="BB608" s="70"/>
      <c r="BC608" s="72"/>
      <c r="BF608" s="70"/>
      <c r="BL608" s="183"/>
      <c r="BM608" s="81"/>
      <c r="BN608" s="96"/>
      <c r="BO608" s="96"/>
      <c r="BP608" s="96"/>
      <c r="BQ608" s="96"/>
      <c r="BR608" s="81"/>
      <c r="BS608" s="96"/>
      <c r="BT608" s="96"/>
      <c r="BU608" s="96"/>
      <c r="BV608" s="70"/>
    </row>
    <row r="609" spans="2:74" x14ac:dyDescent="0.8">
      <c r="B609" s="70"/>
      <c r="C609" s="94"/>
      <c r="R609" s="82"/>
      <c r="S609" s="82"/>
      <c r="T609" s="246"/>
      <c r="X609" s="81"/>
      <c r="Y609" s="70"/>
      <c r="Z609" s="81"/>
      <c r="AA609" s="70"/>
      <c r="AL609" s="100"/>
      <c r="AM609" s="96"/>
      <c r="AO609" s="70"/>
      <c r="AQ609" s="99"/>
      <c r="AT609" s="70"/>
      <c r="AY609" s="81"/>
      <c r="AZ609" s="96"/>
      <c r="BA609" s="70"/>
      <c r="BB609" s="70"/>
      <c r="BC609" s="72"/>
      <c r="BF609" s="70"/>
      <c r="BL609" s="183"/>
      <c r="BM609" s="81"/>
      <c r="BN609" s="96"/>
      <c r="BO609" s="96"/>
      <c r="BP609" s="96"/>
      <c r="BQ609" s="96"/>
      <c r="BR609" s="81"/>
      <c r="BS609" s="96"/>
      <c r="BT609" s="96"/>
      <c r="BU609" s="96"/>
      <c r="BV609" s="70"/>
    </row>
    <row r="610" spans="2:74" x14ac:dyDescent="0.8">
      <c r="B610" s="70"/>
      <c r="C610" s="94"/>
      <c r="L610" s="179"/>
      <c r="M610" s="180"/>
      <c r="R610" s="82"/>
      <c r="S610" s="82"/>
      <c r="AQ610" s="99"/>
      <c r="AT610" s="70"/>
      <c r="BC610" s="72"/>
      <c r="BF610" s="70"/>
      <c r="BL610" s="183"/>
      <c r="BM610" s="81"/>
      <c r="BN610" s="96"/>
      <c r="BO610" s="96"/>
      <c r="BP610" s="96"/>
      <c r="BQ610" s="96"/>
      <c r="BR610" s="81"/>
      <c r="BS610" s="96"/>
      <c r="BT610" s="96"/>
      <c r="BU610" s="96"/>
      <c r="BV610" s="70"/>
    </row>
    <row r="611" spans="2:74" x14ac:dyDescent="0.8">
      <c r="B611" s="70"/>
      <c r="C611" s="94"/>
      <c r="F611" s="102"/>
      <c r="G611" s="123"/>
      <c r="J611" s="103"/>
      <c r="K611" s="83"/>
      <c r="N611" s="82"/>
      <c r="O611" s="82"/>
      <c r="P611" s="82"/>
      <c r="Q611" s="83"/>
      <c r="T611" s="103"/>
      <c r="V611" s="103"/>
      <c r="AD611" s="103"/>
      <c r="AF611" s="103"/>
      <c r="AH611" s="103"/>
      <c r="AJ611" s="103"/>
      <c r="AP611" s="199"/>
      <c r="AQ611" s="99"/>
      <c r="AT611" s="70"/>
      <c r="AY611" s="81"/>
      <c r="AZ611" s="96"/>
      <c r="BA611" s="70"/>
      <c r="BB611" s="70"/>
      <c r="BC611" s="72"/>
      <c r="BF611" s="70"/>
      <c r="BL611" s="183"/>
      <c r="BM611" s="81"/>
      <c r="BN611" s="96"/>
      <c r="BO611" s="96"/>
      <c r="BP611" s="96"/>
      <c r="BQ611" s="96"/>
      <c r="BR611" s="81"/>
      <c r="BS611" s="96"/>
      <c r="BT611" s="96"/>
      <c r="BU611" s="96"/>
      <c r="BV611" s="70"/>
    </row>
    <row r="612" spans="2:74" x14ac:dyDescent="0.8">
      <c r="B612" s="70"/>
      <c r="C612" s="94"/>
      <c r="J612" s="103"/>
      <c r="K612" s="83"/>
      <c r="N612" s="82"/>
      <c r="O612" s="82"/>
      <c r="P612" s="82"/>
      <c r="Q612" s="83"/>
      <c r="T612" s="103"/>
      <c r="V612" s="103"/>
      <c r="AA612" s="70"/>
      <c r="AD612" s="103"/>
      <c r="AF612" s="103"/>
      <c r="AH612" s="103"/>
      <c r="AJ612" s="103"/>
      <c r="AP612" s="199"/>
      <c r="AQ612" s="99"/>
      <c r="AT612" s="70"/>
      <c r="AY612" s="81"/>
      <c r="AZ612" s="96"/>
      <c r="BA612" s="70"/>
      <c r="BB612" s="70"/>
      <c r="BC612" s="72"/>
      <c r="BF612" s="70"/>
      <c r="BL612" s="183"/>
      <c r="BM612" s="81"/>
      <c r="BN612" s="96"/>
      <c r="BO612" s="96"/>
      <c r="BP612" s="96"/>
      <c r="BQ612" s="96"/>
      <c r="BR612" s="81"/>
      <c r="BS612" s="96"/>
      <c r="BT612" s="96"/>
      <c r="BU612" s="96"/>
      <c r="BV612" s="70"/>
    </row>
    <row r="613" spans="2:74" x14ac:dyDescent="0.8">
      <c r="B613" s="70"/>
      <c r="C613" s="94"/>
      <c r="L613" s="179"/>
      <c r="M613" s="180"/>
      <c r="AQ613" s="99"/>
      <c r="AT613" s="70"/>
      <c r="AY613" s="81"/>
      <c r="AZ613" s="96"/>
      <c r="BA613" s="70"/>
      <c r="BB613" s="70"/>
      <c r="BC613" s="72"/>
      <c r="BF613" s="70"/>
      <c r="BL613" s="183"/>
      <c r="BM613" s="81"/>
      <c r="BN613" s="96"/>
      <c r="BO613" s="96"/>
      <c r="BP613" s="96"/>
      <c r="BQ613" s="96"/>
      <c r="BR613" s="81"/>
      <c r="BS613" s="96"/>
      <c r="BT613" s="96"/>
      <c r="BU613" s="96"/>
      <c r="BV613" s="70"/>
    </row>
    <row r="614" spans="2:74" x14ac:dyDescent="0.8">
      <c r="B614" s="70"/>
      <c r="C614" s="94"/>
      <c r="F614" s="102"/>
      <c r="G614" s="123"/>
      <c r="H614" s="102"/>
      <c r="I614" s="123"/>
      <c r="R614" s="82"/>
      <c r="S614" s="82"/>
      <c r="T614" s="246"/>
      <c r="X614" s="81"/>
      <c r="Y614" s="70"/>
      <c r="Z614" s="81"/>
      <c r="AA614" s="70"/>
      <c r="AL614" s="100"/>
      <c r="AM614" s="96"/>
      <c r="AO614" s="70"/>
      <c r="AQ614" s="99"/>
      <c r="AT614" s="70"/>
      <c r="BC614" s="72"/>
      <c r="BF614" s="70"/>
      <c r="BL614" s="183"/>
      <c r="BM614" s="81"/>
      <c r="BN614" s="96"/>
      <c r="BO614" s="96"/>
      <c r="BP614" s="96"/>
      <c r="BQ614" s="96"/>
      <c r="BR614" s="81"/>
      <c r="BS614" s="96"/>
      <c r="BT614" s="96"/>
      <c r="BU614" s="96"/>
      <c r="BV614" s="70"/>
    </row>
    <row r="615" spans="2:74" x14ac:dyDescent="0.8">
      <c r="B615" s="70"/>
      <c r="C615" s="94"/>
      <c r="F615" s="102"/>
      <c r="G615" s="123"/>
      <c r="H615" s="102"/>
      <c r="I615" s="123"/>
      <c r="J615" s="244"/>
      <c r="K615" s="364"/>
      <c r="R615" s="82"/>
      <c r="S615" s="82"/>
      <c r="X615" s="81"/>
      <c r="Y615" s="70"/>
      <c r="Z615" s="81"/>
      <c r="AA615" s="70"/>
      <c r="AO615" s="70"/>
      <c r="AQ615" s="99"/>
      <c r="AT615" s="70"/>
      <c r="BC615" s="72"/>
      <c r="BF615" s="70"/>
      <c r="BL615" s="183"/>
      <c r="BM615" s="81"/>
      <c r="BN615" s="96"/>
      <c r="BO615" s="96"/>
      <c r="BP615" s="96"/>
      <c r="BQ615" s="96"/>
      <c r="BR615" s="81"/>
      <c r="BS615" s="96"/>
      <c r="BT615" s="96"/>
      <c r="BU615" s="96"/>
      <c r="BV615" s="70"/>
    </row>
    <row r="616" spans="2:74" x14ac:dyDescent="0.8">
      <c r="B616" s="70"/>
      <c r="C616" s="94"/>
      <c r="F616" s="102"/>
      <c r="G616" s="123"/>
      <c r="H616" s="102"/>
      <c r="I616" s="123"/>
      <c r="L616" s="179"/>
      <c r="M616" s="180"/>
      <c r="R616" s="82"/>
      <c r="S616" s="82"/>
      <c r="T616" s="202"/>
      <c r="X616" s="191"/>
      <c r="Y616" s="182"/>
      <c r="AL616" s="100"/>
      <c r="AM616" s="96"/>
      <c r="AQ616" s="99"/>
      <c r="AT616" s="70"/>
      <c r="AY616" s="81"/>
      <c r="AZ616" s="96"/>
      <c r="BA616" s="70"/>
      <c r="BB616" s="70"/>
      <c r="BC616" s="72"/>
      <c r="BF616" s="70"/>
      <c r="BL616" s="183"/>
      <c r="BM616" s="81"/>
      <c r="BN616" s="96"/>
      <c r="BO616" s="96"/>
      <c r="BP616" s="96"/>
      <c r="BQ616" s="96"/>
      <c r="BR616" s="81"/>
      <c r="BS616" s="96"/>
      <c r="BT616" s="96"/>
      <c r="BU616" s="96"/>
      <c r="BV616" s="70"/>
    </row>
    <row r="617" spans="2:74" x14ac:dyDescent="0.8">
      <c r="B617" s="70"/>
      <c r="C617" s="94"/>
      <c r="F617" s="102"/>
      <c r="G617" s="123"/>
      <c r="H617" s="102"/>
      <c r="I617" s="123"/>
      <c r="J617" s="96"/>
      <c r="K617" s="96"/>
      <c r="L617" s="179"/>
      <c r="M617" s="180"/>
      <c r="R617" s="82"/>
      <c r="S617" s="82"/>
      <c r="T617" s="202"/>
      <c r="X617" s="191"/>
      <c r="Y617" s="182"/>
      <c r="AL617" s="100"/>
      <c r="AQ617" s="99"/>
      <c r="AT617" s="70"/>
      <c r="AY617" s="81"/>
      <c r="AZ617" s="96"/>
      <c r="BA617" s="70"/>
      <c r="BB617" s="70"/>
      <c r="BC617" s="72"/>
      <c r="BF617" s="70"/>
      <c r="BL617" s="183"/>
      <c r="BM617" s="81"/>
      <c r="BN617" s="96"/>
      <c r="BO617" s="96"/>
      <c r="BP617" s="96"/>
      <c r="BQ617" s="96"/>
      <c r="BR617" s="81"/>
      <c r="BS617" s="96"/>
      <c r="BT617" s="96"/>
      <c r="BU617" s="96"/>
      <c r="BV617" s="70"/>
    </row>
    <row r="618" spans="2:74" x14ac:dyDescent="0.8">
      <c r="B618" s="70"/>
      <c r="C618" s="94"/>
      <c r="F618" s="102"/>
      <c r="G618" s="123"/>
      <c r="H618" s="102"/>
      <c r="I618" s="123"/>
      <c r="X618" s="96"/>
      <c r="Y618" s="70"/>
      <c r="Z618" s="81"/>
      <c r="AA618" s="70"/>
      <c r="AL618" s="100"/>
      <c r="AM618" s="96"/>
      <c r="AO618" s="70"/>
      <c r="AQ618" s="99"/>
      <c r="AT618" s="70"/>
      <c r="AY618" s="81"/>
      <c r="AZ618" s="96"/>
      <c r="BA618" s="70"/>
      <c r="BB618" s="70"/>
      <c r="BC618" s="72"/>
      <c r="BF618" s="70"/>
      <c r="BL618" s="183"/>
      <c r="BM618" s="81"/>
      <c r="BN618" s="96"/>
      <c r="BO618" s="96"/>
      <c r="BP618" s="96"/>
      <c r="BQ618" s="96"/>
      <c r="BR618" s="81"/>
      <c r="BS618" s="96"/>
      <c r="BT618" s="96"/>
      <c r="BU618" s="96"/>
      <c r="BV618" s="70"/>
    </row>
    <row r="619" spans="2:74" x14ac:dyDescent="0.8">
      <c r="B619" s="70"/>
      <c r="C619" s="94"/>
      <c r="F619" s="102"/>
      <c r="G619" s="123"/>
      <c r="H619" s="102"/>
      <c r="I619" s="123"/>
      <c r="R619" s="82"/>
      <c r="S619" s="82"/>
      <c r="X619" s="96"/>
      <c r="Y619" s="70"/>
      <c r="Z619" s="81"/>
      <c r="AA619" s="70"/>
      <c r="AO619" s="70"/>
      <c r="AQ619" s="99"/>
      <c r="AT619" s="70"/>
      <c r="BC619" s="72"/>
      <c r="BF619" s="70"/>
      <c r="BL619" s="183"/>
      <c r="BM619" s="81"/>
      <c r="BN619" s="96"/>
      <c r="BO619" s="96"/>
      <c r="BP619" s="96"/>
      <c r="BQ619" s="96"/>
      <c r="BR619" s="81"/>
      <c r="BS619" s="96"/>
      <c r="BT619" s="96"/>
      <c r="BU619" s="96"/>
      <c r="BV619" s="70"/>
    </row>
    <row r="620" spans="2:74" x14ac:dyDescent="0.8">
      <c r="B620" s="70"/>
      <c r="C620" s="94"/>
      <c r="F620" s="102"/>
      <c r="G620" s="123"/>
      <c r="H620" s="102"/>
      <c r="I620" s="123"/>
      <c r="L620" s="179"/>
      <c r="M620" s="180"/>
      <c r="R620" s="82"/>
      <c r="S620" s="82"/>
      <c r="T620" s="202"/>
      <c r="V620" s="202"/>
      <c r="X620" s="197"/>
      <c r="Y620" s="201"/>
      <c r="AA620" s="198"/>
      <c r="AD620" s="202"/>
      <c r="AJ620" s="202"/>
      <c r="AL620" s="100"/>
      <c r="AQ620" s="99"/>
      <c r="AT620" s="70"/>
      <c r="AY620" s="81"/>
      <c r="AZ620" s="96"/>
      <c r="BA620" s="70"/>
      <c r="BB620" s="70"/>
      <c r="BC620" s="72"/>
      <c r="BF620" s="70"/>
      <c r="BL620" s="183"/>
      <c r="BM620" s="81"/>
      <c r="BN620" s="96"/>
      <c r="BO620" s="96"/>
      <c r="BP620" s="96"/>
      <c r="BQ620" s="96"/>
      <c r="BR620" s="81"/>
      <c r="BS620" s="96"/>
      <c r="BT620" s="96"/>
      <c r="BU620" s="96"/>
      <c r="BV620" s="70"/>
    </row>
    <row r="621" spans="2:74" x14ac:dyDescent="0.8">
      <c r="B621" s="70"/>
      <c r="C621" s="94"/>
      <c r="F621" s="102"/>
      <c r="G621" s="123"/>
      <c r="H621" s="102"/>
      <c r="I621" s="123"/>
      <c r="R621" s="82"/>
      <c r="S621" s="82"/>
      <c r="X621" s="81"/>
      <c r="Y621" s="70"/>
      <c r="Z621" s="81"/>
      <c r="AA621" s="70"/>
      <c r="AM621" s="96"/>
      <c r="AO621" s="70"/>
      <c r="AQ621" s="99"/>
      <c r="AT621" s="70"/>
      <c r="BC621" s="72"/>
      <c r="BF621" s="70"/>
      <c r="BL621" s="183"/>
      <c r="BM621" s="81"/>
      <c r="BN621" s="96"/>
      <c r="BO621" s="96"/>
      <c r="BP621" s="96"/>
      <c r="BQ621" s="96"/>
      <c r="BR621" s="81"/>
      <c r="BS621" s="96"/>
      <c r="BT621" s="96"/>
      <c r="BU621" s="96"/>
      <c r="BV621" s="70"/>
    </row>
    <row r="622" spans="2:74" x14ac:dyDescent="0.8">
      <c r="B622" s="70"/>
      <c r="C622" s="94"/>
      <c r="F622" s="102"/>
      <c r="G622" s="123"/>
      <c r="H622" s="102"/>
      <c r="I622" s="123"/>
      <c r="L622" s="179"/>
      <c r="M622" s="180"/>
      <c r="R622" s="82"/>
      <c r="S622" s="82"/>
      <c r="AA622" s="70"/>
      <c r="AQ622" s="99"/>
      <c r="AT622" s="70"/>
      <c r="AY622" s="81"/>
      <c r="AZ622" s="96"/>
      <c r="BA622" s="70"/>
      <c r="BB622" s="70"/>
      <c r="BC622" s="72"/>
      <c r="BF622" s="70"/>
      <c r="BL622" s="183"/>
      <c r="BM622" s="81"/>
      <c r="BN622" s="96"/>
      <c r="BO622" s="96"/>
      <c r="BP622" s="96"/>
      <c r="BQ622" s="96"/>
      <c r="BR622" s="81"/>
      <c r="BS622" s="96"/>
      <c r="BT622" s="96"/>
      <c r="BU622" s="96"/>
      <c r="BV622" s="70"/>
    </row>
    <row r="623" spans="2:74" x14ac:dyDescent="0.8">
      <c r="B623" s="70"/>
      <c r="C623" s="94"/>
      <c r="F623" s="102"/>
      <c r="G623" s="123"/>
      <c r="H623" s="102"/>
      <c r="I623" s="123"/>
      <c r="R623" s="82"/>
      <c r="S623" s="82"/>
      <c r="X623" s="81"/>
      <c r="Y623" s="70"/>
      <c r="Z623" s="81"/>
      <c r="AA623" s="70"/>
      <c r="AL623" s="100"/>
      <c r="AM623" s="96"/>
      <c r="AO623" s="70"/>
      <c r="AQ623" s="99"/>
      <c r="AT623" s="70"/>
      <c r="BC623" s="72"/>
      <c r="BF623" s="70"/>
      <c r="BL623" s="183"/>
      <c r="BM623" s="81"/>
      <c r="BN623" s="96"/>
      <c r="BO623" s="96"/>
      <c r="BP623" s="96"/>
      <c r="BQ623" s="96"/>
      <c r="BR623" s="81"/>
      <c r="BS623" s="96"/>
      <c r="BT623" s="96"/>
      <c r="BU623" s="96"/>
      <c r="BV623" s="70"/>
    </row>
    <row r="624" spans="2:74" x14ac:dyDescent="0.8">
      <c r="B624" s="70"/>
      <c r="C624" s="94"/>
      <c r="F624" s="102"/>
      <c r="G624" s="123"/>
      <c r="H624" s="102"/>
      <c r="I624" s="123"/>
      <c r="L624" s="179"/>
      <c r="M624" s="180"/>
      <c r="R624" s="82"/>
      <c r="S624" s="82"/>
      <c r="T624" s="202"/>
      <c r="X624" s="191"/>
      <c r="Y624" s="182"/>
      <c r="AL624" s="100"/>
      <c r="AQ624" s="99"/>
      <c r="AT624" s="70"/>
      <c r="AY624" s="81"/>
      <c r="AZ624" s="96"/>
      <c r="BA624" s="70"/>
      <c r="BB624" s="70"/>
      <c r="BC624" s="72"/>
      <c r="BF624" s="70"/>
      <c r="BL624" s="183"/>
      <c r="BM624" s="81"/>
      <c r="BN624" s="96"/>
      <c r="BO624" s="96"/>
      <c r="BP624" s="96"/>
      <c r="BQ624" s="96"/>
      <c r="BR624" s="81"/>
      <c r="BS624" s="96"/>
      <c r="BT624" s="96"/>
      <c r="BU624" s="96"/>
      <c r="BV624" s="70"/>
    </row>
    <row r="625" spans="2:74" x14ac:dyDescent="0.8">
      <c r="B625" s="70"/>
      <c r="C625" s="94"/>
      <c r="H625" s="102"/>
      <c r="I625" s="123"/>
      <c r="X625" s="81"/>
      <c r="Y625" s="70"/>
      <c r="Z625" s="81"/>
      <c r="AA625" s="70"/>
      <c r="AD625" s="215"/>
      <c r="AL625" s="100"/>
      <c r="AM625" s="96"/>
      <c r="AO625" s="70"/>
      <c r="AQ625" s="99"/>
      <c r="AT625" s="70"/>
      <c r="AY625" s="81"/>
      <c r="AZ625" s="96"/>
      <c r="BA625" s="70"/>
      <c r="BC625" s="72"/>
      <c r="BF625" s="70"/>
      <c r="BL625" s="183"/>
      <c r="BM625" s="81"/>
      <c r="BN625" s="96"/>
      <c r="BO625" s="96"/>
      <c r="BP625" s="96"/>
      <c r="BQ625" s="96"/>
      <c r="BR625" s="81"/>
      <c r="BS625" s="96"/>
      <c r="BT625" s="96"/>
      <c r="BU625" s="96"/>
      <c r="BV625" s="70"/>
    </row>
    <row r="626" spans="2:74" x14ac:dyDescent="0.8">
      <c r="B626" s="70"/>
      <c r="C626" s="94"/>
      <c r="F626" s="102"/>
      <c r="G626" s="123"/>
      <c r="H626" s="102"/>
      <c r="I626" s="123"/>
      <c r="L626" s="179"/>
      <c r="M626" s="180"/>
      <c r="R626" s="82"/>
      <c r="S626" s="82"/>
      <c r="T626" s="202"/>
      <c r="X626" s="191"/>
      <c r="Y626" s="182"/>
      <c r="AL626" s="101"/>
      <c r="AN626" s="102"/>
      <c r="AQ626" s="99"/>
      <c r="AT626" s="70"/>
      <c r="AY626" s="81"/>
      <c r="AZ626" s="96"/>
      <c r="BA626" s="70"/>
      <c r="BB626" s="70"/>
      <c r="BC626" s="72"/>
      <c r="BF626" s="70"/>
      <c r="BL626" s="183"/>
      <c r="BM626" s="81"/>
      <c r="BN626" s="96"/>
      <c r="BO626" s="96"/>
      <c r="BP626" s="96"/>
      <c r="BQ626" s="96"/>
      <c r="BR626" s="81"/>
      <c r="BS626" s="96"/>
      <c r="BT626" s="96"/>
      <c r="BU626" s="96"/>
      <c r="BV626" s="70"/>
    </row>
    <row r="627" spans="2:74" x14ac:dyDescent="0.8">
      <c r="B627" s="70"/>
      <c r="C627" s="94"/>
      <c r="F627" s="102"/>
      <c r="G627" s="123"/>
      <c r="H627" s="102"/>
      <c r="I627" s="123"/>
      <c r="J627" s="244"/>
      <c r="K627" s="364"/>
      <c r="R627" s="82"/>
      <c r="S627" s="82"/>
      <c r="X627" s="81"/>
      <c r="Y627" s="70"/>
      <c r="Z627" s="81"/>
      <c r="AA627" s="70"/>
      <c r="AL627" s="101"/>
      <c r="AN627" s="102"/>
      <c r="AO627" s="70"/>
      <c r="AQ627" s="99"/>
      <c r="AT627" s="70"/>
      <c r="BC627" s="72"/>
      <c r="BF627" s="70"/>
      <c r="BL627" s="183"/>
      <c r="BM627" s="81"/>
      <c r="BN627" s="96"/>
      <c r="BO627" s="96"/>
      <c r="BP627" s="96"/>
      <c r="BQ627" s="96"/>
      <c r="BR627" s="81"/>
      <c r="BS627" s="96"/>
      <c r="BT627" s="96"/>
      <c r="BU627" s="96"/>
      <c r="BV627" s="70"/>
    </row>
    <row r="628" spans="2:74" x14ac:dyDescent="0.8">
      <c r="B628" s="70"/>
      <c r="C628" s="94"/>
      <c r="F628" s="102"/>
      <c r="G628" s="123"/>
      <c r="J628" s="103"/>
      <c r="K628" s="83"/>
      <c r="N628" s="82"/>
      <c r="O628" s="82"/>
      <c r="P628" s="82"/>
      <c r="Q628" s="83"/>
      <c r="R628" s="82"/>
      <c r="S628" s="82"/>
      <c r="T628" s="205"/>
      <c r="V628" s="103"/>
      <c r="X628" s="205"/>
      <c r="AD628" s="103"/>
      <c r="AF628" s="103"/>
      <c r="AH628" s="103"/>
      <c r="AJ628" s="103"/>
      <c r="AL628" s="103"/>
      <c r="AN628" s="103"/>
      <c r="AP628" s="199"/>
      <c r="AQ628" s="99"/>
      <c r="AT628" s="70"/>
      <c r="AY628" s="81"/>
      <c r="AZ628" s="96"/>
      <c r="BA628" s="70"/>
      <c r="BB628" s="70"/>
      <c r="BC628" s="72"/>
      <c r="BF628" s="70"/>
      <c r="BL628" s="183"/>
      <c r="BM628" s="81"/>
      <c r="BN628" s="96"/>
      <c r="BO628" s="96"/>
      <c r="BP628" s="96"/>
      <c r="BQ628" s="96"/>
      <c r="BR628" s="81"/>
      <c r="BS628" s="96"/>
      <c r="BT628" s="96"/>
      <c r="BU628" s="96"/>
      <c r="BV628" s="70"/>
    </row>
    <row r="629" spans="2:74" x14ac:dyDescent="0.8">
      <c r="B629" s="70"/>
      <c r="C629" s="94"/>
      <c r="L629" s="179"/>
      <c r="M629" s="180"/>
      <c r="R629" s="82"/>
      <c r="S629" s="82"/>
      <c r="AQ629" s="99"/>
      <c r="AT629" s="70"/>
      <c r="AY629" s="81"/>
      <c r="AZ629" s="96"/>
      <c r="BA629" s="70"/>
      <c r="BB629" s="70"/>
      <c r="BC629" s="72"/>
      <c r="BF629" s="70"/>
      <c r="BL629" s="183"/>
      <c r="BM629" s="81"/>
      <c r="BN629" s="96"/>
      <c r="BO629" s="96"/>
      <c r="BP629" s="96"/>
      <c r="BQ629" s="96"/>
      <c r="BR629" s="81"/>
      <c r="BS629" s="96"/>
      <c r="BT629" s="96"/>
      <c r="BU629" s="96"/>
      <c r="BV629" s="70"/>
    </row>
    <row r="630" spans="2:74" x14ac:dyDescent="0.8">
      <c r="B630" s="70"/>
      <c r="C630" s="94"/>
      <c r="L630" s="179"/>
      <c r="M630" s="180"/>
      <c r="R630" s="82"/>
      <c r="S630" s="82"/>
      <c r="T630" s="202"/>
      <c r="X630" s="191"/>
      <c r="Y630" s="182"/>
      <c r="AL630" s="100"/>
      <c r="AM630" s="96"/>
      <c r="AQ630" s="99"/>
      <c r="AT630" s="70"/>
      <c r="AY630" s="81"/>
      <c r="AZ630" s="96"/>
      <c r="BA630" s="70"/>
      <c r="BB630" s="70"/>
      <c r="BC630" s="72"/>
      <c r="BF630" s="70"/>
      <c r="BL630" s="183"/>
      <c r="BM630" s="81"/>
      <c r="BN630" s="96"/>
      <c r="BO630" s="96"/>
      <c r="BP630" s="96"/>
      <c r="BQ630" s="96"/>
      <c r="BR630" s="81"/>
      <c r="BS630" s="96"/>
      <c r="BT630" s="96"/>
      <c r="BU630" s="96"/>
      <c r="BV630" s="70"/>
    </row>
    <row r="631" spans="2:74" x14ac:dyDescent="0.8">
      <c r="B631" s="70"/>
      <c r="C631" s="94"/>
      <c r="L631" s="179"/>
      <c r="M631" s="180"/>
      <c r="R631" s="82"/>
      <c r="S631" s="82"/>
      <c r="X631" s="124"/>
      <c r="Y631" s="182"/>
      <c r="AL631" s="101"/>
      <c r="AN631" s="102"/>
      <c r="AQ631" s="99"/>
      <c r="AT631" s="70"/>
      <c r="AY631" s="81"/>
      <c r="AZ631" s="96"/>
      <c r="BA631" s="70"/>
      <c r="BB631" s="70"/>
      <c r="BC631" s="72"/>
      <c r="BF631" s="70"/>
      <c r="BL631" s="183"/>
      <c r="BM631" s="81"/>
      <c r="BN631" s="96"/>
      <c r="BO631" s="96"/>
      <c r="BP631" s="96"/>
      <c r="BQ631" s="96"/>
      <c r="BR631" s="81"/>
      <c r="BS631" s="96"/>
      <c r="BT631" s="96"/>
      <c r="BU631" s="96"/>
      <c r="BV631" s="70"/>
    </row>
    <row r="632" spans="2:74" x14ac:dyDescent="0.8">
      <c r="B632" s="70"/>
      <c r="C632" s="94"/>
      <c r="F632" s="102"/>
      <c r="G632" s="123"/>
      <c r="L632" s="179"/>
      <c r="M632" s="180"/>
      <c r="R632" s="82"/>
      <c r="S632" s="82"/>
      <c r="AQ632" s="99"/>
      <c r="AT632" s="70"/>
      <c r="AY632" s="81"/>
      <c r="AZ632" s="96"/>
      <c r="BA632" s="70"/>
      <c r="BB632" s="70"/>
      <c r="BC632" s="72"/>
      <c r="BF632" s="70"/>
      <c r="BL632" s="183"/>
      <c r="BM632" s="81"/>
      <c r="BN632" s="96"/>
      <c r="BO632" s="96"/>
      <c r="BP632" s="96"/>
      <c r="BQ632" s="96"/>
      <c r="BR632" s="81"/>
      <c r="BS632" s="96"/>
      <c r="BT632" s="96"/>
      <c r="BU632" s="96"/>
      <c r="BV632" s="70"/>
    </row>
    <row r="633" spans="2:74" x14ac:dyDescent="0.8">
      <c r="B633" s="70"/>
      <c r="C633" s="94"/>
      <c r="J633" s="96"/>
      <c r="K633" s="96"/>
      <c r="L633" s="179"/>
      <c r="M633" s="180"/>
      <c r="R633" s="82"/>
      <c r="S633" s="82"/>
      <c r="T633" s="202"/>
      <c r="X633" s="191"/>
      <c r="Y633" s="182"/>
      <c r="AL633" s="101"/>
      <c r="AN633" s="102"/>
      <c r="AQ633" s="99"/>
      <c r="AT633" s="70"/>
      <c r="AY633" s="81"/>
      <c r="AZ633" s="96"/>
      <c r="BA633" s="70"/>
      <c r="BB633" s="70"/>
      <c r="BC633" s="72"/>
      <c r="BF633" s="70"/>
      <c r="BL633" s="183"/>
      <c r="BM633" s="81"/>
      <c r="BN633" s="96"/>
      <c r="BO633" s="96"/>
      <c r="BP633" s="96"/>
      <c r="BQ633" s="96"/>
      <c r="BR633" s="81"/>
      <c r="BS633" s="96"/>
      <c r="BT633" s="96"/>
      <c r="BU633" s="96"/>
      <c r="BV633" s="70"/>
    </row>
    <row r="634" spans="2:74" x14ac:dyDescent="0.8">
      <c r="B634" s="70"/>
      <c r="C634" s="94"/>
      <c r="F634" s="102"/>
      <c r="G634" s="123"/>
      <c r="H634" s="102"/>
      <c r="I634" s="123"/>
      <c r="L634" s="179"/>
      <c r="M634" s="180"/>
      <c r="R634" s="82"/>
      <c r="S634" s="82"/>
      <c r="T634" s="202"/>
      <c r="X634" s="237"/>
      <c r="Y634" s="182"/>
      <c r="AL634" s="100"/>
      <c r="AQ634" s="99"/>
      <c r="AT634" s="70"/>
      <c r="AY634" s="81"/>
      <c r="AZ634" s="96"/>
      <c r="BA634" s="70"/>
      <c r="BB634" s="70"/>
      <c r="BC634" s="72"/>
      <c r="BF634" s="70"/>
      <c r="BL634" s="183"/>
      <c r="BM634" s="81"/>
      <c r="BN634" s="96"/>
      <c r="BO634" s="96"/>
      <c r="BP634" s="96"/>
      <c r="BQ634" s="96"/>
      <c r="BR634" s="81"/>
      <c r="BS634" s="96"/>
      <c r="BT634" s="96"/>
      <c r="BU634" s="96"/>
      <c r="BV634" s="70"/>
    </row>
    <row r="635" spans="2:74" x14ac:dyDescent="0.8">
      <c r="B635" s="70"/>
      <c r="C635" s="94"/>
      <c r="F635" s="102"/>
      <c r="G635" s="123"/>
      <c r="H635" s="102"/>
      <c r="I635" s="123"/>
      <c r="R635" s="82"/>
      <c r="S635" s="82"/>
      <c r="T635" s="246"/>
      <c r="X635" s="96"/>
      <c r="Y635" s="70"/>
      <c r="Z635" s="81"/>
      <c r="AA635" s="70"/>
      <c r="AL635" s="100"/>
      <c r="AM635" s="96"/>
      <c r="AO635" s="70"/>
      <c r="AQ635" s="99"/>
      <c r="AT635" s="70"/>
      <c r="BC635" s="72"/>
      <c r="BF635" s="70"/>
      <c r="BL635" s="183"/>
      <c r="BM635" s="81"/>
      <c r="BN635" s="96"/>
      <c r="BO635" s="96"/>
      <c r="BP635" s="96"/>
      <c r="BQ635" s="96"/>
      <c r="BR635" s="81"/>
      <c r="BS635" s="96"/>
      <c r="BT635" s="96"/>
      <c r="BU635" s="96"/>
      <c r="BV635" s="70"/>
    </row>
    <row r="636" spans="2:74" x14ac:dyDescent="0.8">
      <c r="B636" s="70"/>
      <c r="C636" s="94"/>
      <c r="F636" s="102"/>
      <c r="G636" s="123"/>
      <c r="H636" s="102"/>
      <c r="I636" s="123"/>
      <c r="L636" s="179"/>
      <c r="M636" s="180"/>
      <c r="R636" s="82"/>
      <c r="S636" s="82"/>
      <c r="T636" s="202"/>
      <c r="X636" s="191"/>
      <c r="Y636" s="182"/>
      <c r="AL636" s="101"/>
      <c r="AN636" s="102"/>
      <c r="AQ636" s="99"/>
      <c r="AT636" s="70"/>
      <c r="AY636" s="81"/>
      <c r="AZ636" s="96"/>
      <c r="BA636" s="70"/>
      <c r="BB636" s="70"/>
      <c r="BC636" s="72"/>
      <c r="BF636" s="70"/>
      <c r="BL636" s="183"/>
      <c r="BM636" s="81"/>
      <c r="BN636" s="96"/>
      <c r="BO636" s="96"/>
      <c r="BP636" s="96"/>
      <c r="BQ636" s="96"/>
      <c r="BR636" s="81"/>
      <c r="BS636" s="96"/>
      <c r="BT636" s="96"/>
      <c r="BU636" s="96"/>
      <c r="BV636" s="70"/>
    </row>
    <row r="637" spans="2:74" x14ac:dyDescent="0.8">
      <c r="B637" s="70"/>
      <c r="C637" s="94"/>
      <c r="F637" s="102"/>
      <c r="G637" s="123"/>
      <c r="H637" s="102"/>
      <c r="I637" s="123"/>
      <c r="J637" s="103"/>
      <c r="K637" s="83"/>
      <c r="N637" s="82"/>
      <c r="O637" s="82"/>
      <c r="P637" s="82"/>
      <c r="Q637" s="83"/>
      <c r="R637" s="82"/>
      <c r="S637" s="82"/>
      <c r="T637" s="205"/>
      <c r="U637" s="206"/>
      <c r="V637" s="205"/>
      <c r="X637" s="197"/>
      <c r="Y637" s="198"/>
      <c r="AA637" s="198"/>
      <c r="AD637" s="205"/>
      <c r="AF637" s="103"/>
      <c r="AH637" s="103"/>
      <c r="AJ637" s="205"/>
      <c r="AL637" s="103"/>
      <c r="AN637" s="103"/>
      <c r="AP637" s="199"/>
      <c r="AQ637" s="99"/>
      <c r="AT637" s="70"/>
      <c r="BB637" s="70"/>
      <c r="BC637" s="72"/>
      <c r="BF637" s="70"/>
      <c r="BL637" s="183"/>
      <c r="BM637" s="81"/>
      <c r="BN637" s="96"/>
      <c r="BO637" s="96"/>
      <c r="BP637" s="96"/>
      <c r="BQ637" s="96"/>
      <c r="BR637" s="81"/>
      <c r="BS637" s="96"/>
      <c r="BT637" s="96"/>
      <c r="BU637" s="96"/>
      <c r="BV637" s="70"/>
    </row>
    <row r="638" spans="2:74" x14ac:dyDescent="0.8">
      <c r="B638" s="70"/>
      <c r="C638" s="94"/>
      <c r="F638" s="102"/>
      <c r="G638" s="123"/>
      <c r="H638" s="102"/>
      <c r="I638" s="123"/>
      <c r="R638" s="82"/>
      <c r="S638" s="82"/>
      <c r="X638" s="81"/>
      <c r="Y638" s="70"/>
      <c r="Z638" s="81"/>
      <c r="AA638" s="70"/>
      <c r="AL638" s="100"/>
      <c r="AM638" s="96"/>
      <c r="AO638" s="70"/>
      <c r="AQ638" s="99"/>
      <c r="AT638" s="70"/>
      <c r="BC638" s="72"/>
      <c r="BF638" s="70"/>
      <c r="BL638" s="183"/>
      <c r="BM638" s="81"/>
      <c r="BN638" s="96"/>
      <c r="BO638" s="96"/>
      <c r="BP638" s="96"/>
      <c r="BQ638" s="96"/>
      <c r="BR638" s="81"/>
      <c r="BS638" s="96"/>
      <c r="BT638" s="96"/>
      <c r="BU638" s="96"/>
      <c r="BV638" s="70"/>
    </row>
    <row r="639" spans="2:74" x14ac:dyDescent="0.8">
      <c r="B639" s="70"/>
      <c r="C639" s="94"/>
      <c r="F639" s="102"/>
      <c r="G639" s="123"/>
      <c r="H639" s="102"/>
      <c r="I639" s="123"/>
      <c r="L639" s="179"/>
      <c r="M639" s="180"/>
      <c r="R639" s="82"/>
      <c r="S639" s="82"/>
      <c r="T639" s="202"/>
      <c r="V639" s="202"/>
      <c r="X639" s="197"/>
      <c r="Y639" s="201"/>
      <c r="AA639" s="198"/>
      <c r="AD639" s="202"/>
      <c r="AJ639" s="202"/>
      <c r="AL639" s="100"/>
      <c r="AQ639" s="99"/>
      <c r="AT639" s="70"/>
      <c r="AY639" s="81"/>
      <c r="AZ639" s="96"/>
      <c r="BA639" s="70"/>
      <c r="BB639" s="70"/>
      <c r="BC639" s="72"/>
      <c r="BF639" s="70"/>
      <c r="BL639" s="183"/>
      <c r="BM639" s="81"/>
      <c r="BN639" s="96"/>
      <c r="BO639" s="96"/>
      <c r="BP639" s="96"/>
      <c r="BQ639" s="96"/>
      <c r="BR639" s="81"/>
      <c r="BS639" s="96"/>
      <c r="BT639" s="96"/>
      <c r="BU639" s="96"/>
      <c r="BV639" s="70"/>
    </row>
    <row r="640" spans="2:74" x14ac:dyDescent="0.8">
      <c r="B640" s="70"/>
      <c r="C640" s="94"/>
      <c r="F640" s="102"/>
      <c r="G640" s="123"/>
      <c r="H640" s="102"/>
      <c r="I640" s="123"/>
      <c r="L640" s="179"/>
      <c r="M640" s="180"/>
      <c r="R640" s="82"/>
      <c r="S640" s="82"/>
      <c r="T640" s="202"/>
      <c r="X640" s="191"/>
      <c r="Y640" s="182"/>
      <c r="AL640" s="101"/>
      <c r="AN640" s="102"/>
      <c r="AQ640" s="99"/>
      <c r="AT640" s="70"/>
      <c r="AY640" s="81"/>
      <c r="AZ640" s="96"/>
      <c r="BA640" s="70"/>
      <c r="BB640" s="70"/>
      <c r="BC640" s="72"/>
      <c r="BF640" s="70"/>
      <c r="BL640" s="183"/>
      <c r="BM640" s="81"/>
      <c r="BN640" s="96"/>
      <c r="BO640" s="96"/>
      <c r="BP640" s="96"/>
      <c r="BQ640" s="96"/>
      <c r="BR640" s="81"/>
      <c r="BS640" s="96"/>
      <c r="BT640" s="96"/>
      <c r="BU640" s="96"/>
      <c r="BV640" s="70"/>
    </row>
    <row r="641" spans="2:74" x14ac:dyDescent="0.8">
      <c r="B641" s="70"/>
      <c r="C641" s="94"/>
      <c r="F641" s="102"/>
      <c r="G641" s="123"/>
      <c r="H641" s="102"/>
      <c r="I641" s="123"/>
      <c r="J641" s="103"/>
      <c r="K641" s="83"/>
      <c r="N641" s="82"/>
      <c r="O641" s="82"/>
      <c r="P641" s="82"/>
      <c r="Q641" s="83"/>
      <c r="R641" s="82"/>
      <c r="S641" s="82"/>
      <c r="T641" s="205"/>
      <c r="U641" s="206"/>
      <c r="V641" s="205"/>
      <c r="X641" s="197"/>
      <c r="Y641" s="198"/>
      <c r="AA641" s="198"/>
      <c r="AD641" s="205"/>
      <c r="AF641" s="103"/>
      <c r="AH641" s="103"/>
      <c r="AJ641" s="205"/>
      <c r="AL641" s="103"/>
      <c r="AN641" s="103"/>
      <c r="AP641" s="199"/>
      <c r="AQ641" s="99"/>
      <c r="AT641" s="70"/>
      <c r="AY641" s="81"/>
      <c r="AZ641" s="96"/>
      <c r="BA641" s="70"/>
      <c r="BB641" s="70"/>
      <c r="BC641" s="72"/>
      <c r="BF641" s="70"/>
      <c r="BL641" s="183"/>
      <c r="BM641" s="81"/>
      <c r="BN641" s="96"/>
      <c r="BO641" s="96"/>
      <c r="BP641" s="96"/>
      <c r="BQ641" s="96"/>
      <c r="BR641" s="81"/>
      <c r="BS641" s="96"/>
      <c r="BT641" s="96"/>
      <c r="BU641" s="96"/>
      <c r="BV641" s="70"/>
    </row>
    <row r="642" spans="2:74" x14ac:dyDescent="0.8">
      <c r="B642" s="70"/>
      <c r="C642" s="94"/>
      <c r="F642" s="102"/>
      <c r="G642" s="123"/>
      <c r="H642" s="102"/>
      <c r="I642" s="123"/>
      <c r="L642" s="179"/>
      <c r="M642" s="180"/>
      <c r="R642" s="82"/>
      <c r="S642" s="82"/>
      <c r="T642" s="202"/>
      <c r="X642" s="191"/>
      <c r="Y642" s="182"/>
      <c r="AL642" s="101"/>
      <c r="AN642" s="102"/>
      <c r="AQ642" s="99"/>
      <c r="AT642" s="70"/>
      <c r="AY642" s="81"/>
      <c r="AZ642" s="96"/>
      <c r="BA642" s="70"/>
      <c r="BB642" s="70"/>
      <c r="BC642" s="72"/>
      <c r="BF642" s="70"/>
      <c r="BL642" s="183"/>
      <c r="BM642" s="81"/>
      <c r="BN642" s="96"/>
      <c r="BO642" s="96"/>
      <c r="BP642" s="96"/>
      <c r="BQ642" s="96"/>
      <c r="BR642" s="81"/>
      <c r="BS642" s="96"/>
      <c r="BT642" s="96"/>
      <c r="BU642" s="96"/>
      <c r="BV642" s="70"/>
    </row>
    <row r="643" spans="2:74" x14ac:dyDescent="0.8">
      <c r="B643" s="70"/>
      <c r="C643" s="94"/>
      <c r="F643" s="102"/>
      <c r="G643" s="123"/>
      <c r="H643" s="102"/>
      <c r="I643" s="123"/>
      <c r="L643" s="179"/>
      <c r="M643" s="180"/>
      <c r="R643" s="82"/>
      <c r="S643" s="82"/>
      <c r="T643" s="202"/>
      <c r="X643" s="191"/>
      <c r="Y643" s="182"/>
      <c r="AL643" s="101"/>
      <c r="AN643" s="102"/>
      <c r="AQ643" s="99"/>
      <c r="AT643" s="70"/>
      <c r="AY643" s="81"/>
      <c r="AZ643" s="96"/>
      <c r="BA643" s="70"/>
      <c r="BB643" s="70"/>
      <c r="BC643" s="72"/>
      <c r="BF643" s="70"/>
      <c r="BL643" s="183"/>
      <c r="BM643" s="81"/>
      <c r="BN643" s="96"/>
      <c r="BO643" s="96"/>
      <c r="BP643" s="96"/>
      <c r="BQ643" s="96"/>
      <c r="BR643" s="81"/>
      <c r="BS643" s="96"/>
      <c r="BT643" s="96"/>
      <c r="BU643" s="96"/>
      <c r="BV643" s="70"/>
    </row>
    <row r="644" spans="2:74" x14ac:dyDescent="0.8">
      <c r="B644" s="70"/>
      <c r="C644" s="94"/>
      <c r="F644" s="102"/>
      <c r="G644" s="123"/>
      <c r="H644" s="102"/>
      <c r="I644" s="123"/>
      <c r="R644" s="82"/>
      <c r="S644" s="82"/>
      <c r="AL644" s="100"/>
      <c r="AM644" s="96"/>
      <c r="AQ644" s="99"/>
      <c r="AT644" s="70"/>
      <c r="AY644" s="81"/>
      <c r="AZ644" s="96"/>
      <c r="BA644" s="70"/>
      <c r="BB644" s="70"/>
      <c r="BC644" s="72"/>
      <c r="BF644" s="70"/>
      <c r="BL644" s="183"/>
      <c r="BM644" s="81"/>
      <c r="BN644" s="96"/>
      <c r="BO644" s="96"/>
      <c r="BP644" s="96"/>
      <c r="BQ644" s="96"/>
      <c r="BR644" s="81"/>
      <c r="BS644" s="96"/>
      <c r="BT644" s="96"/>
      <c r="BU644" s="96"/>
      <c r="BV644" s="70"/>
    </row>
    <row r="645" spans="2:74" x14ac:dyDescent="0.8">
      <c r="B645" s="70"/>
      <c r="C645" s="94"/>
      <c r="F645" s="102"/>
      <c r="G645" s="123"/>
      <c r="H645" s="102"/>
      <c r="I645" s="123"/>
      <c r="L645" s="179"/>
      <c r="M645" s="180"/>
      <c r="R645" s="82"/>
      <c r="S645" s="82"/>
      <c r="T645" s="202"/>
      <c r="V645" s="202"/>
      <c r="X645" s="197"/>
      <c r="Y645" s="201"/>
      <c r="AA645" s="198"/>
      <c r="AD645" s="202"/>
      <c r="AJ645" s="202"/>
      <c r="AL645" s="100"/>
      <c r="AQ645" s="99"/>
      <c r="AT645" s="70"/>
      <c r="AY645" s="81"/>
      <c r="AZ645" s="96"/>
      <c r="BA645" s="70"/>
      <c r="BB645" s="70"/>
      <c r="BC645" s="72"/>
      <c r="BF645" s="70"/>
      <c r="BL645" s="183"/>
      <c r="BM645" s="81"/>
      <c r="BN645" s="96"/>
      <c r="BO645" s="96"/>
      <c r="BP645" s="96"/>
      <c r="BQ645" s="96"/>
      <c r="BR645" s="81"/>
      <c r="BS645" s="96"/>
      <c r="BT645" s="96"/>
      <c r="BU645" s="96"/>
      <c r="BV645" s="70"/>
    </row>
    <row r="646" spans="2:74" x14ac:dyDescent="0.8">
      <c r="B646" s="70"/>
      <c r="C646" s="94"/>
      <c r="F646" s="102"/>
      <c r="G646" s="123"/>
      <c r="H646" s="102"/>
      <c r="I646" s="123"/>
      <c r="L646" s="179"/>
      <c r="M646" s="180"/>
      <c r="R646" s="82"/>
      <c r="S646" s="82"/>
      <c r="T646" s="202"/>
      <c r="X646" s="191"/>
      <c r="Y646" s="182"/>
      <c r="AL646" s="101"/>
      <c r="AN646" s="102"/>
      <c r="AQ646" s="99"/>
      <c r="AT646" s="70"/>
      <c r="AY646" s="81"/>
      <c r="AZ646" s="96"/>
      <c r="BA646" s="70"/>
      <c r="BB646" s="70"/>
      <c r="BC646" s="72"/>
      <c r="BF646" s="70"/>
      <c r="BL646" s="183"/>
      <c r="BM646" s="81"/>
      <c r="BN646" s="96"/>
      <c r="BO646" s="96"/>
      <c r="BP646" s="96"/>
      <c r="BQ646" s="96"/>
      <c r="BR646" s="81"/>
      <c r="BS646" s="96"/>
      <c r="BT646" s="96"/>
      <c r="BU646" s="96"/>
      <c r="BV646" s="70"/>
    </row>
    <row r="647" spans="2:74" x14ac:dyDescent="0.8">
      <c r="B647" s="70"/>
      <c r="C647" s="94"/>
      <c r="F647" s="102"/>
      <c r="G647" s="123"/>
      <c r="R647" s="82"/>
      <c r="S647" s="82"/>
      <c r="X647" s="81"/>
      <c r="Y647" s="70"/>
      <c r="Z647" s="81"/>
      <c r="AA647" s="70"/>
      <c r="AM647" s="96"/>
      <c r="AO647" s="70"/>
      <c r="AQ647" s="99"/>
      <c r="AT647" s="70"/>
      <c r="AY647" s="81"/>
      <c r="AZ647" s="96"/>
      <c r="BA647" s="70"/>
      <c r="BC647" s="72"/>
      <c r="BF647" s="70"/>
      <c r="BL647" s="183"/>
      <c r="BM647" s="81"/>
      <c r="BN647" s="96"/>
      <c r="BO647" s="96"/>
      <c r="BP647" s="96"/>
      <c r="BQ647" s="96"/>
      <c r="BR647" s="81"/>
      <c r="BS647" s="96"/>
      <c r="BT647" s="96"/>
      <c r="BU647" s="96"/>
      <c r="BV647" s="70"/>
    </row>
    <row r="648" spans="2:74" x14ac:dyDescent="0.8">
      <c r="B648" s="70"/>
      <c r="C648" s="94"/>
      <c r="R648" s="82"/>
      <c r="S648" s="82"/>
      <c r="X648" s="81"/>
      <c r="Y648" s="70"/>
      <c r="Z648" s="81"/>
      <c r="AA648" s="70"/>
      <c r="AL648" s="101"/>
      <c r="AN648" s="102"/>
      <c r="AO648" s="70"/>
      <c r="AQ648" s="99"/>
      <c r="AT648" s="70"/>
      <c r="BC648" s="72"/>
      <c r="BF648" s="70"/>
      <c r="BL648" s="183"/>
      <c r="BM648" s="81"/>
      <c r="BN648" s="96"/>
      <c r="BO648" s="96"/>
      <c r="BP648" s="96"/>
      <c r="BQ648" s="96"/>
      <c r="BR648" s="81"/>
      <c r="BS648" s="96"/>
      <c r="BT648" s="96"/>
      <c r="BU648" s="96"/>
      <c r="BV648" s="70"/>
    </row>
    <row r="649" spans="2:74" x14ac:dyDescent="0.8">
      <c r="B649" s="70"/>
      <c r="C649" s="94"/>
      <c r="J649" s="96"/>
      <c r="K649" s="96"/>
      <c r="L649" s="179"/>
      <c r="M649" s="180"/>
      <c r="T649" s="202"/>
      <c r="X649" s="191"/>
      <c r="Y649" s="182"/>
      <c r="AL649" s="100"/>
      <c r="AM649" s="96"/>
      <c r="AQ649" s="99"/>
      <c r="AT649" s="70"/>
      <c r="AY649" s="81"/>
      <c r="AZ649" s="96"/>
      <c r="BA649" s="70"/>
      <c r="BB649" s="70"/>
      <c r="BC649" s="72"/>
      <c r="BF649" s="70"/>
      <c r="BL649" s="183"/>
      <c r="BM649" s="81"/>
      <c r="BN649" s="96"/>
      <c r="BO649" s="96"/>
      <c r="BP649" s="96"/>
      <c r="BQ649" s="96"/>
      <c r="BR649" s="81"/>
      <c r="BS649" s="96"/>
      <c r="BT649" s="96"/>
      <c r="BU649" s="96"/>
      <c r="BV649" s="70"/>
    </row>
    <row r="650" spans="2:74" x14ac:dyDescent="0.8">
      <c r="B650" s="70"/>
      <c r="C650" s="94"/>
      <c r="L650" s="179"/>
      <c r="M650" s="180"/>
      <c r="T650" s="202"/>
      <c r="X650" s="237"/>
      <c r="Y650" s="182"/>
      <c r="AB650" s="247"/>
      <c r="AC650" s="248"/>
      <c r="AL650" s="100"/>
      <c r="AM650" s="96"/>
      <c r="AQ650" s="99"/>
      <c r="AT650" s="70"/>
      <c r="AY650" s="81"/>
      <c r="AZ650" s="96"/>
      <c r="BA650" s="70"/>
      <c r="BB650" s="70"/>
      <c r="BC650" s="72"/>
      <c r="BF650" s="70"/>
      <c r="BL650" s="183"/>
      <c r="BM650" s="81"/>
      <c r="BN650" s="96"/>
      <c r="BO650" s="96"/>
      <c r="BP650" s="96"/>
      <c r="BQ650" s="96"/>
      <c r="BR650" s="81"/>
      <c r="BS650" s="96"/>
      <c r="BT650" s="96"/>
      <c r="BU650" s="96"/>
      <c r="BV650" s="70"/>
    </row>
    <row r="651" spans="2:74" x14ac:dyDescent="0.8">
      <c r="B651" s="70"/>
      <c r="C651" s="94"/>
      <c r="R651" s="82"/>
      <c r="S651" s="82"/>
      <c r="T651" s="103"/>
      <c r="V651" s="103"/>
      <c r="X651" s="96"/>
      <c r="Y651" s="70"/>
      <c r="Z651" s="81"/>
      <c r="AA651" s="70"/>
      <c r="AL651" s="100"/>
      <c r="AM651" s="96"/>
      <c r="AO651" s="70"/>
      <c r="AQ651" s="99"/>
      <c r="AT651" s="70"/>
      <c r="AY651" s="81"/>
      <c r="AZ651" s="96"/>
      <c r="BA651" s="70"/>
      <c r="BC651" s="72"/>
      <c r="BF651" s="70"/>
      <c r="BL651" s="183"/>
      <c r="BM651" s="81"/>
      <c r="BN651" s="96"/>
      <c r="BO651" s="96"/>
      <c r="BP651" s="96"/>
      <c r="BQ651" s="96"/>
      <c r="BR651" s="81"/>
      <c r="BS651" s="96"/>
      <c r="BT651" s="96"/>
      <c r="BU651" s="96"/>
      <c r="BV651" s="70"/>
    </row>
    <row r="652" spans="2:74" x14ac:dyDescent="0.8">
      <c r="B652" s="70"/>
      <c r="C652" s="94"/>
      <c r="F652" s="102"/>
      <c r="G652" s="123"/>
      <c r="L652" s="179"/>
      <c r="M652" s="180"/>
      <c r="T652" s="202"/>
      <c r="X652" s="191"/>
      <c r="Y652" s="182"/>
      <c r="AL652" s="101"/>
      <c r="AN652" s="102"/>
      <c r="AQ652" s="99"/>
      <c r="AT652" s="70"/>
      <c r="AY652" s="81"/>
      <c r="AZ652" s="96"/>
      <c r="BA652" s="70"/>
      <c r="BB652" s="70"/>
      <c r="BC652" s="72"/>
      <c r="BF652" s="70"/>
      <c r="BL652" s="183"/>
      <c r="BM652" s="81"/>
      <c r="BN652" s="96"/>
      <c r="BO652" s="96"/>
      <c r="BP652" s="96"/>
      <c r="BQ652" s="96"/>
      <c r="BR652" s="81"/>
      <c r="BS652" s="96"/>
      <c r="BT652" s="96"/>
      <c r="BU652" s="96"/>
      <c r="BV652" s="70"/>
    </row>
    <row r="653" spans="2:74" x14ac:dyDescent="0.8">
      <c r="B653" s="70"/>
      <c r="C653" s="94"/>
      <c r="F653" s="102"/>
      <c r="G653" s="123"/>
      <c r="H653" s="102"/>
      <c r="I653" s="123"/>
      <c r="L653" s="179"/>
      <c r="M653" s="180"/>
      <c r="R653" s="82"/>
      <c r="S653" s="82"/>
      <c r="AA653" s="70"/>
      <c r="AQ653" s="99"/>
      <c r="AT653" s="70"/>
      <c r="AY653" s="81"/>
      <c r="AZ653" s="96"/>
      <c r="BA653" s="70"/>
      <c r="BB653" s="70"/>
      <c r="BC653" s="72"/>
      <c r="BF653" s="70"/>
      <c r="BL653" s="183"/>
      <c r="BM653" s="81"/>
      <c r="BN653" s="96"/>
      <c r="BO653" s="96"/>
      <c r="BP653" s="96"/>
      <c r="BQ653" s="96"/>
      <c r="BR653" s="81"/>
      <c r="BS653" s="96"/>
      <c r="BT653" s="96"/>
      <c r="BU653" s="96"/>
      <c r="BV653" s="70"/>
    </row>
    <row r="654" spans="2:74" x14ac:dyDescent="0.8">
      <c r="B654" s="70"/>
      <c r="C654" s="94"/>
      <c r="F654" s="102"/>
      <c r="G654" s="123"/>
      <c r="H654" s="102"/>
      <c r="I654" s="123"/>
      <c r="L654" s="179"/>
      <c r="M654" s="180"/>
      <c r="R654" s="82"/>
      <c r="S654" s="82"/>
      <c r="T654" s="202"/>
      <c r="AL654" s="101"/>
      <c r="AN654" s="102"/>
      <c r="AQ654" s="99"/>
      <c r="AT654" s="70"/>
      <c r="AY654" s="81"/>
      <c r="AZ654" s="96"/>
      <c r="BA654" s="70"/>
      <c r="BB654" s="70"/>
      <c r="BC654" s="72"/>
      <c r="BF654" s="70"/>
      <c r="BL654" s="183"/>
      <c r="BM654" s="81"/>
      <c r="BN654" s="96"/>
      <c r="BO654" s="96"/>
      <c r="BP654" s="96"/>
      <c r="BQ654" s="96"/>
      <c r="BR654" s="81"/>
      <c r="BS654" s="96"/>
      <c r="BT654" s="96"/>
      <c r="BU654" s="96"/>
      <c r="BV654" s="70"/>
    </row>
    <row r="655" spans="2:74" x14ac:dyDescent="0.8">
      <c r="B655" s="70"/>
      <c r="C655" s="94"/>
      <c r="F655" s="102"/>
      <c r="G655" s="123"/>
      <c r="H655" s="102"/>
      <c r="I655" s="123"/>
      <c r="R655" s="82"/>
      <c r="S655" s="82"/>
      <c r="T655" s="246"/>
      <c r="X655" s="81"/>
      <c r="Y655" s="70"/>
      <c r="Z655" s="81"/>
      <c r="AA655" s="70"/>
      <c r="AL655" s="101"/>
      <c r="AN655" s="102"/>
      <c r="AO655" s="70"/>
      <c r="AQ655" s="99"/>
      <c r="AT655" s="70"/>
      <c r="BC655" s="72"/>
      <c r="BF655" s="70"/>
      <c r="BL655" s="183"/>
      <c r="BM655" s="81"/>
      <c r="BN655" s="96"/>
      <c r="BO655" s="96"/>
      <c r="BP655" s="96"/>
      <c r="BQ655" s="96"/>
      <c r="BR655" s="81"/>
      <c r="BS655" s="96"/>
      <c r="BT655" s="96"/>
      <c r="BU655" s="96"/>
      <c r="BV655" s="70"/>
    </row>
    <row r="656" spans="2:74" x14ac:dyDescent="0.8">
      <c r="B656" s="70"/>
      <c r="C656" s="94"/>
      <c r="L656" s="179"/>
      <c r="M656" s="180"/>
      <c r="R656" s="82"/>
      <c r="S656" s="82"/>
      <c r="T656" s="202"/>
      <c r="X656" s="191"/>
      <c r="Y656" s="182"/>
      <c r="AL656" s="100"/>
      <c r="AM656" s="96"/>
      <c r="AQ656" s="99"/>
      <c r="AT656" s="70"/>
      <c r="AY656" s="81"/>
      <c r="AZ656" s="96"/>
      <c r="BA656" s="70"/>
      <c r="BB656" s="70"/>
      <c r="BC656" s="72"/>
      <c r="BF656" s="70"/>
      <c r="BL656" s="183"/>
      <c r="BM656" s="81"/>
      <c r="BN656" s="96"/>
      <c r="BO656" s="96"/>
      <c r="BP656" s="96"/>
      <c r="BQ656" s="96"/>
      <c r="BR656" s="81"/>
      <c r="BS656" s="96"/>
      <c r="BT656" s="96"/>
      <c r="BU656" s="96"/>
      <c r="BV656" s="70"/>
    </row>
    <row r="657" spans="2:74" x14ac:dyDescent="0.8">
      <c r="B657" s="70"/>
      <c r="C657" s="94"/>
      <c r="F657" s="102"/>
      <c r="G657" s="123"/>
      <c r="H657" s="102"/>
      <c r="I657" s="123"/>
      <c r="R657" s="82"/>
      <c r="S657" s="82"/>
      <c r="X657" s="81"/>
      <c r="Y657" s="70"/>
      <c r="Z657" s="81"/>
      <c r="AA657" s="70"/>
      <c r="AL657" s="101"/>
      <c r="AN657" s="102"/>
      <c r="AO657" s="70"/>
      <c r="AQ657" s="99"/>
      <c r="AT657" s="70"/>
      <c r="BC657" s="72"/>
      <c r="BF657" s="70"/>
      <c r="BL657" s="183"/>
      <c r="BM657" s="81"/>
      <c r="BN657" s="96"/>
      <c r="BO657" s="96"/>
      <c r="BP657" s="96"/>
      <c r="BQ657" s="96"/>
      <c r="BR657" s="81"/>
      <c r="BS657" s="96"/>
      <c r="BT657" s="96"/>
      <c r="BU657" s="96"/>
      <c r="BV657" s="70"/>
    </row>
    <row r="658" spans="2:74" x14ac:dyDescent="0.8">
      <c r="B658" s="70"/>
      <c r="C658" s="94"/>
      <c r="F658" s="102"/>
      <c r="G658" s="123"/>
      <c r="H658" s="102"/>
      <c r="I658" s="123"/>
      <c r="L658" s="179"/>
      <c r="M658" s="180"/>
      <c r="R658" s="82"/>
      <c r="S658" s="82"/>
      <c r="T658" s="202"/>
      <c r="X658" s="191"/>
      <c r="Y658" s="182"/>
      <c r="AL658" s="100"/>
      <c r="AN658" s="102"/>
      <c r="AQ658" s="99"/>
      <c r="AT658" s="70"/>
      <c r="AY658" s="81"/>
      <c r="AZ658" s="96"/>
      <c r="BA658" s="70"/>
      <c r="BB658" s="70"/>
      <c r="BC658" s="72"/>
      <c r="BF658" s="70"/>
      <c r="BL658" s="183"/>
      <c r="BM658" s="81"/>
      <c r="BN658" s="96"/>
      <c r="BO658" s="96"/>
      <c r="BP658" s="96"/>
      <c r="BQ658" s="96"/>
      <c r="BR658" s="81"/>
      <c r="BS658" s="96"/>
      <c r="BT658" s="96"/>
      <c r="BU658" s="96"/>
      <c r="BV658" s="70"/>
    </row>
    <row r="659" spans="2:74" x14ac:dyDescent="0.8">
      <c r="B659" s="70"/>
      <c r="C659" s="94"/>
      <c r="F659" s="102"/>
      <c r="G659" s="123"/>
      <c r="H659" s="102"/>
      <c r="I659" s="123"/>
      <c r="J659" s="244"/>
      <c r="K659" s="364"/>
      <c r="R659" s="82"/>
      <c r="S659" s="82"/>
      <c r="X659" s="81"/>
      <c r="Y659" s="70"/>
      <c r="Z659" s="81"/>
      <c r="AA659" s="70"/>
      <c r="AL659" s="101"/>
      <c r="AN659" s="102"/>
      <c r="AO659" s="70"/>
      <c r="AQ659" s="99"/>
      <c r="AT659" s="70"/>
      <c r="BC659" s="72"/>
      <c r="BF659" s="70"/>
      <c r="BL659" s="183"/>
      <c r="BM659" s="81"/>
      <c r="BN659" s="96"/>
      <c r="BO659" s="96"/>
      <c r="BP659" s="96"/>
      <c r="BQ659" s="96"/>
      <c r="BR659" s="81"/>
      <c r="BS659" s="96"/>
      <c r="BT659" s="96"/>
      <c r="BU659" s="96"/>
      <c r="BV659" s="70"/>
    </row>
    <row r="660" spans="2:74" x14ac:dyDescent="0.8">
      <c r="B660" s="70"/>
      <c r="C660" s="94"/>
      <c r="F660" s="102"/>
      <c r="G660" s="123"/>
      <c r="H660" s="102"/>
      <c r="I660" s="123"/>
      <c r="J660" s="103"/>
      <c r="K660" s="83"/>
      <c r="N660" s="82"/>
      <c r="O660" s="82"/>
      <c r="P660" s="82"/>
      <c r="Q660" s="83"/>
      <c r="R660" s="82"/>
      <c r="S660" s="82"/>
      <c r="T660" s="205"/>
      <c r="U660" s="206"/>
      <c r="V660" s="205"/>
      <c r="X660" s="197"/>
      <c r="Y660" s="198"/>
      <c r="AA660" s="198"/>
      <c r="AD660" s="205"/>
      <c r="AF660" s="103"/>
      <c r="AH660" s="103"/>
      <c r="AJ660" s="205"/>
      <c r="AL660" s="103"/>
      <c r="AN660" s="103"/>
      <c r="AP660" s="199"/>
      <c r="AQ660" s="99"/>
      <c r="AT660" s="70"/>
      <c r="AY660" s="81"/>
      <c r="AZ660" s="96"/>
      <c r="BA660" s="70"/>
      <c r="BB660" s="70"/>
      <c r="BC660" s="72"/>
      <c r="BF660" s="70"/>
      <c r="BL660" s="183"/>
      <c r="BM660" s="81"/>
      <c r="BN660" s="96"/>
      <c r="BO660" s="96"/>
      <c r="BP660" s="96"/>
      <c r="BQ660" s="96"/>
      <c r="BR660" s="81"/>
      <c r="BS660" s="96"/>
      <c r="BT660" s="96"/>
      <c r="BU660" s="96"/>
      <c r="BV660" s="70"/>
    </row>
    <row r="661" spans="2:74" x14ac:dyDescent="0.8">
      <c r="B661" s="70"/>
      <c r="C661" s="94"/>
      <c r="F661" s="102"/>
      <c r="G661" s="123"/>
      <c r="H661" s="102"/>
      <c r="I661" s="123"/>
      <c r="L661" s="179"/>
      <c r="M661" s="180"/>
      <c r="R661" s="82"/>
      <c r="S661" s="82"/>
      <c r="T661" s="202"/>
      <c r="X661" s="191"/>
      <c r="Y661" s="182"/>
      <c r="AL661" s="100"/>
      <c r="AN661" s="102"/>
      <c r="AQ661" s="99"/>
      <c r="AT661" s="70"/>
      <c r="AY661" s="81"/>
      <c r="AZ661" s="96"/>
      <c r="BA661" s="70"/>
      <c r="BB661" s="70"/>
      <c r="BC661" s="72"/>
      <c r="BF661" s="70"/>
      <c r="BL661" s="183"/>
      <c r="BM661" s="81"/>
      <c r="BN661" s="96"/>
      <c r="BO661" s="96"/>
      <c r="BP661" s="96"/>
      <c r="BQ661" s="96"/>
      <c r="BR661" s="81"/>
      <c r="BS661" s="96"/>
      <c r="BT661" s="96"/>
      <c r="BU661" s="96"/>
      <c r="BV661" s="70"/>
    </row>
    <row r="662" spans="2:74" x14ac:dyDescent="0.8">
      <c r="B662" s="70"/>
      <c r="C662" s="94"/>
      <c r="F662" s="102"/>
      <c r="G662" s="123"/>
      <c r="H662" s="102"/>
      <c r="I662" s="123"/>
      <c r="R662" s="82"/>
      <c r="S662" s="82"/>
      <c r="T662" s="246"/>
      <c r="X662" s="81"/>
      <c r="Y662" s="70"/>
      <c r="Z662" s="81"/>
      <c r="AA662" s="70"/>
      <c r="AL662" s="101"/>
      <c r="AN662" s="102"/>
      <c r="AO662" s="70"/>
      <c r="AQ662" s="99"/>
      <c r="AT662" s="70"/>
      <c r="BC662" s="72"/>
      <c r="BF662" s="70"/>
      <c r="BL662" s="183"/>
      <c r="BM662" s="81"/>
      <c r="BN662" s="96"/>
      <c r="BO662" s="96"/>
      <c r="BP662" s="96"/>
      <c r="BQ662" s="96"/>
      <c r="BR662" s="81"/>
      <c r="BS662" s="96"/>
      <c r="BT662" s="96"/>
      <c r="BU662" s="96"/>
      <c r="BV662" s="70"/>
    </row>
    <row r="663" spans="2:74" x14ac:dyDescent="0.8">
      <c r="B663" s="70"/>
      <c r="C663" s="94"/>
      <c r="F663" s="102"/>
      <c r="G663" s="123"/>
      <c r="H663" s="102"/>
      <c r="I663" s="123"/>
      <c r="R663" s="82"/>
      <c r="S663" s="82"/>
      <c r="X663" s="81"/>
      <c r="Y663" s="70"/>
      <c r="Z663" s="81"/>
      <c r="AA663" s="70"/>
      <c r="AL663" s="100"/>
      <c r="AN663" s="102"/>
      <c r="AO663" s="70"/>
      <c r="AQ663" s="99"/>
      <c r="AT663" s="70"/>
      <c r="BC663" s="72"/>
      <c r="BF663" s="70"/>
      <c r="BL663" s="183"/>
      <c r="BM663" s="81"/>
      <c r="BN663" s="96"/>
      <c r="BO663" s="96"/>
      <c r="BP663" s="96"/>
      <c r="BQ663" s="96"/>
      <c r="BR663" s="81"/>
      <c r="BS663" s="96"/>
      <c r="BT663" s="96"/>
      <c r="BU663" s="96"/>
      <c r="BV663" s="70"/>
    </row>
    <row r="664" spans="2:74" x14ac:dyDescent="0.8">
      <c r="B664" s="70"/>
      <c r="C664" s="94"/>
      <c r="F664" s="102"/>
      <c r="G664" s="123"/>
      <c r="H664" s="102"/>
      <c r="I664" s="123"/>
      <c r="L664" s="179"/>
      <c r="M664" s="180"/>
      <c r="R664" s="82"/>
      <c r="S664" s="82"/>
      <c r="T664" s="202"/>
      <c r="X664" s="191"/>
      <c r="Y664" s="182"/>
      <c r="AL664" s="100"/>
      <c r="AN664" s="102"/>
      <c r="AQ664" s="99"/>
      <c r="AT664" s="70"/>
      <c r="AY664" s="81"/>
      <c r="AZ664" s="96"/>
      <c r="BA664" s="70"/>
      <c r="BB664" s="70"/>
      <c r="BC664" s="72"/>
      <c r="BF664" s="70"/>
      <c r="BL664" s="183"/>
      <c r="BM664" s="81"/>
      <c r="BN664" s="96"/>
      <c r="BO664" s="96"/>
      <c r="BP664" s="96"/>
      <c r="BQ664" s="96"/>
      <c r="BR664" s="81"/>
      <c r="BS664" s="96"/>
      <c r="BT664" s="96"/>
      <c r="BU664" s="96"/>
      <c r="BV664" s="70"/>
    </row>
    <row r="665" spans="2:74" x14ac:dyDescent="0.8">
      <c r="B665" s="70"/>
      <c r="C665" s="94"/>
      <c r="F665" s="102"/>
      <c r="G665" s="123"/>
      <c r="H665" s="102"/>
      <c r="I665" s="123"/>
      <c r="L665" s="179"/>
      <c r="M665" s="180"/>
      <c r="R665" s="82"/>
      <c r="S665" s="82"/>
      <c r="T665" s="202"/>
      <c r="V665" s="202"/>
      <c r="X665" s="197"/>
      <c r="Y665" s="201"/>
      <c r="AA665" s="198"/>
      <c r="AD665" s="202"/>
      <c r="AJ665" s="202"/>
      <c r="AL665" s="100"/>
      <c r="AQ665" s="99"/>
      <c r="AT665" s="70"/>
      <c r="AY665" s="81"/>
      <c r="AZ665" s="96"/>
      <c r="BA665" s="70"/>
      <c r="BB665" s="70"/>
      <c r="BC665" s="72"/>
      <c r="BF665" s="70"/>
      <c r="BL665" s="183"/>
      <c r="BM665" s="81"/>
      <c r="BN665" s="96"/>
      <c r="BO665" s="96"/>
      <c r="BP665" s="96"/>
      <c r="BQ665" s="96"/>
      <c r="BR665" s="81"/>
      <c r="BS665" s="96"/>
      <c r="BT665" s="96"/>
      <c r="BU665" s="96"/>
      <c r="BV665" s="70"/>
    </row>
    <row r="666" spans="2:74" x14ac:dyDescent="0.8">
      <c r="B666" s="70"/>
      <c r="C666" s="94"/>
      <c r="F666" s="102"/>
      <c r="G666" s="123"/>
      <c r="H666" s="102"/>
      <c r="I666" s="123"/>
      <c r="J666" s="96"/>
      <c r="K666" s="96"/>
      <c r="R666" s="82"/>
      <c r="S666" s="82"/>
      <c r="X666" s="81"/>
      <c r="Y666" s="70"/>
      <c r="Z666" s="81"/>
      <c r="AA666" s="70"/>
      <c r="AL666" s="100"/>
      <c r="AN666" s="102"/>
      <c r="AO666" s="70"/>
      <c r="AQ666" s="99"/>
      <c r="AT666" s="70"/>
      <c r="BC666" s="72"/>
      <c r="BF666" s="70"/>
      <c r="BL666" s="183"/>
      <c r="BM666" s="81"/>
      <c r="BN666" s="96"/>
      <c r="BO666" s="96"/>
      <c r="BP666" s="96"/>
      <c r="BQ666" s="96"/>
      <c r="BR666" s="81"/>
      <c r="BS666" s="96"/>
      <c r="BT666" s="96"/>
      <c r="BU666" s="96"/>
      <c r="BV666" s="70"/>
    </row>
    <row r="667" spans="2:74" x14ac:dyDescent="0.8">
      <c r="B667" s="70"/>
      <c r="C667" s="94"/>
      <c r="F667" s="102"/>
      <c r="G667" s="123"/>
      <c r="H667" s="102"/>
      <c r="I667" s="123"/>
      <c r="L667" s="179"/>
      <c r="M667" s="180"/>
      <c r="R667" s="82"/>
      <c r="S667" s="82"/>
      <c r="T667" s="202"/>
      <c r="X667" s="237"/>
      <c r="Y667" s="182"/>
      <c r="AL667" s="101"/>
      <c r="AN667" s="102"/>
      <c r="AQ667" s="99"/>
      <c r="AT667" s="70"/>
      <c r="AY667" s="81"/>
      <c r="AZ667" s="96"/>
      <c r="BA667" s="70"/>
      <c r="BB667" s="70"/>
      <c r="BC667" s="72"/>
      <c r="BF667" s="70"/>
      <c r="BL667" s="183"/>
      <c r="BM667" s="81"/>
      <c r="BN667" s="96"/>
      <c r="BO667" s="96"/>
      <c r="BP667" s="96"/>
      <c r="BQ667" s="96"/>
      <c r="BR667" s="81"/>
      <c r="BS667" s="96"/>
      <c r="BT667" s="96"/>
      <c r="BU667" s="96"/>
      <c r="BV667" s="70"/>
    </row>
    <row r="668" spans="2:74" x14ac:dyDescent="0.8">
      <c r="B668" s="70"/>
      <c r="C668" s="94"/>
      <c r="F668" s="102"/>
      <c r="G668" s="123"/>
      <c r="H668" s="102"/>
      <c r="I668" s="123"/>
      <c r="L668" s="179"/>
      <c r="M668" s="180"/>
      <c r="R668" s="82"/>
      <c r="S668" s="82"/>
      <c r="X668" s="82"/>
      <c r="AA668" s="70"/>
      <c r="AL668" s="100"/>
      <c r="AN668" s="102"/>
      <c r="AQ668" s="99"/>
      <c r="AT668" s="70"/>
      <c r="AY668" s="81"/>
      <c r="AZ668" s="96"/>
      <c r="BA668" s="70"/>
      <c r="BB668" s="70"/>
      <c r="BC668" s="72"/>
      <c r="BF668" s="70"/>
      <c r="BL668" s="183"/>
      <c r="BM668" s="81"/>
      <c r="BN668" s="96"/>
      <c r="BO668" s="96"/>
      <c r="BP668" s="96"/>
      <c r="BQ668" s="96"/>
      <c r="BR668" s="81"/>
      <c r="BS668" s="96"/>
      <c r="BT668" s="96"/>
      <c r="BU668" s="96"/>
      <c r="BV668" s="70"/>
    </row>
    <row r="669" spans="2:74" x14ac:dyDescent="0.8">
      <c r="B669" s="70"/>
      <c r="C669" s="94"/>
      <c r="F669" s="102"/>
      <c r="G669" s="123"/>
      <c r="H669" s="102"/>
      <c r="I669" s="123"/>
      <c r="R669" s="82"/>
      <c r="S669" s="82"/>
      <c r="T669" s="246"/>
      <c r="X669" s="81"/>
      <c r="Y669" s="70"/>
      <c r="Z669" s="81"/>
      <c r="AA669" s="70"/>
      <c r="AL669" s="101"/>
      <c r="AN669" s="102"/>
      <c r="AO669" s="70"/>
      <c r="AQ669" s="99"/>
      <c r="AT669" s="70"/>
      <c r="BC669" s="72"/>
      <c r="BF669" s="70"/>
      <c r="BL669" s="183"/>
      <c r="BM669" s="81"/>
      <c r="BN669" s="96"/>
      <c r="BO669" s="96"/>
      <c r="BP669" s="96"/>
      <c r="BQ669" s="96"/>
      <c r="BR669" s="81"/>
      <c r="BS669" s="96"/>
      <c r="BT669" s="96"/>
      <c r="BU669" s="96"/>
      <c r="BV669" s="70"/>
    </row>
    <row r="670" spans="2:74" x14ac:dyDescent="0.8">
      <c r="B670" s="70"/>
      <c r="C670" s="94"/>
      <c r="F670" s="102"/>
      <c r="G670" s="123"/>
      <c r="H670" s="102"/>
      <c r="I670" s="123"/>
      <c r="J670" s="244"/>
      <c r="K670" s="364"/>
      <c r="R670" s="82"/>
      <c r="S670" s="82"/>
      <c r="X670" s="81"/>
      <c r="Y670" s="70"/>
      <c r="Z670" s="81"/>
      <c r="AA670" s="70"/>
      <c r="AL670" s="100"/>
      <c r="AN670" s="102"/>
      <c r="AO670" s="70"/>
      <c r="AQ670" s="99"/>
      <c r="AT670" s="70"/>
      <c r="BC670" s="72"/>
      <c r="BF670" s="70"/>
      <c r="BL670" s="183"/>
      <c r="BM670" s="81"/>
      <c r="BN670" s="96"/>
      <c r="BO670" s="96"/>
      <c r="BP670" s="96"/>
      <c r="BQ670" s="96"/>
      <c r="BR670" s="81"/>
      <c r="BS670" s="96"/>
      <c r="BT670" s="96"/>
      <c r="BU670" s="96"/>
      <c r="BV670" s="70"/>
    </row>
    <row r="671" spans="2:74" x14ac:dyDescent="0.8">
      <c r="B671" s="70"/>
      <c r="C671" s="94"/>
      <c r="F671" s="102"/>
      <c r="G671" s="123"/>
      <c r="H671" s="102"/>
      <c r="I671" s="123"/>
      <c r="L671" s="179"/>
      <c r="M671" s="180"/>
      <c r="R671" s="82"/>
      <c r="S671" s="82"/>
      <c r="T671" s="202"/>
      <c r="X671" s="191"/>
      <c r="Y671" s="182"/>
      <c r="AL671" s="100"/>
      <c r="AN671" s="102"/>
      <c r="AQ671" s="99"/>
      <c r="AT671" s="70"/>
      <c r="AY671" s="81"/>
      <c r="AZ671" s="96"/>
      <c r="BA671" s="70"/>
      <c r="BB671" s="70"/>
      <c r="BC671" s="72"/>
      <c r="BF671" s="70"/>
      <c r="BL671" s="183"/>
      <c r="BM671" s="81"/>
      <c r="BN671" s="96"/>
      <c r="BO671" s="96"/>
      <c r="BP671" s="96"/>
      <c r="BQ671" s="96"/>
      <c r="BR671" s="81"/>
      <c r="BS671" s="96"/>
      <c r="BT671" s="96"/>
      <c r="BU671" s="96"/>
      <c r="BV671" s="70"/>
    </row>
    <row r="672" spans="2:74" x14ac:dyDescent="0.8">
      <c r="B672" s="70"/>
      <c r="C672" s="94"/>
      <c r="F672" s="102"/>
      <c r="G672" s="123"/>
      <c r="H672" s="102"/>
      <c r="I672" s="123"/>
      <c r="L672" s="179"/>
      <c r="M672" s="180"/>
      <c r="R672" s="82"/>
      <c r="S672" s="82"/>
      <c r="AA672" s="70"/>
      <c r="AL672" s="100"/>
      <c r="AN672" s="102"/>
      <c r="AQ672" s="99"/>
      <c r="AT672" s="70"/>
      <c r="AY672" s="81"/>
      <c r="AZ672" s="96"/>
      <c r="BA672" s="70"/>
      <c r="BB672" s="70"/>
      <c r="BC672" s="72"/>
      <c r="BF672" s="70"/>
      <c r="BL672" s="183"/>
      <c r="BM672" s="81"/>
      <c r="BN672" s="96"/>
      <c r="BO672" s="96"/>
      <c r="BP672" s="96"/>
      <c r="BQ672" s="96"/>
      <c r="BR672" s="81"/>
      <c r="BS672" s="96"/>
      <c r="BT672" s="96"/>
      <c r="BU672" s="96"/>
      <c r="BV672" s="70"/>
    </row>
    <row r="673" spans="2:74" x14ac:dyDescent="0.8">
      <c r="B673" s="70"/>
      <c r="C673" s="94"/>
      <c r="F673" s="102"/>
      <c r="G673" s="123"/>
      <c r="H673" s="102"/>
      <c r="I673" s="123"/>
      <c r="R673" s="82"/>
      <c r="S673" s="82"/>
      <c r="X673" s="81"/>
      <c r="Y673" s="70"/>
      <c r="Z673" s="81"/>
      <c r="AA673" s="70"/>
      <c r="AL673" s="100"/>
      <c r="AN673" s="102"/>
      <c r="AO673" s="70"/>
      <c r="AQ673" s="99"/>
      <c r="AT673" s="70"/>
      <c r="BC673" s="72"/>
      <c r="BF673" s="70"/>
      <c r="BL673" s="183"/>
      <c r="BM673" s="81"/>
      <c r="BN673" s="96"/>
      <c r="BO673" s="96"/>
      <c r="BP673" s="96"/>
      <c r="BQ673" s="96"/>
      <c r="BR673" s="81"/>
      <c r="BS673" s="96"/>
      <c r="BT673" s="96"/>
      <c r="BU673" s="96"/>
      <c r="BV673" s="70"/>
    </row>
    <row r="674" spans="2:74" x14ac:dyDescent="0.8">
      <c r="B674" s="70"/>
      <c r="C674" s="94"/>
      <c r="F674" s="102"/>
      <c r="G674" s="123"/>
      <c r="H674" s="102"/>
      <c r="I674" s="123"/>
      <c r="R674" s="82"/>
      <c r="S674" s="82"/>
      <c r="AL674" s="100"/>
      <c r="AN674" s="102"/>
      <c r="AQ674" s="99"/>
      <c r="AT674" s="70"/>
      <c r="AY674" s="81"/>
      <c r="AZ674" s="96"/>
      <c r="BA674" s="70"/>
      <c r="BB674" s="70"/>
      <c r="BC674" s="72"/>
      <c r="BF674" s="70"/>
      <c r="BL674" s="183"/>
      <c r="BM674" s="81"/>
      <c r="BN674" s="96"/>
      <c r="BO674" s="96"/>
      <c r="BP674" s="96"/>
      <c r="BQ674" s="96"/>
      <c r="BR674" s="81"/>
      <c r="BS674" s="96"/>
      <c r="BT674" s="96"/>
      <c r="BU674" s="96"/>
      <c r="BV674" s="70"/>
    </row>
    <row r="675" spans="2:74" x14ac:dyDescent="0.8">
      <c r="B675" s="70"/>
      <c r="C675" s="94"/>
      <c r="F675" s="102"/>
      <c r="G675" s="123"/>
      <c r="H675" s="102"/>
      <c r="I675" s="123"/>
      <c r="L675" s="179"/>
      <c r="M675" s="180"/>
      <c r="R675" s="82"/>
      <c r="S675" s="82"/>
      <c r="T675" s="202"/>
      <c r="X675" s="191"/>
      <c r="Y675" s="182"/>
      <c r="AL675" s="100"/>
      <c r="AQ675" s="99"/>
      <c r="AT675" s="70"/>
      <c r="AY675" s="81"/>
      <c r="AZ675" s="96"/>
      <c r="BA675" s="70"/>
      <c r="BB675" s="70"/>
      <c r="BC675" s="72"/>
      <c r="BF675" s="70"/>
      <c r="BL675" s="183"/>
      <c r="BM675" s="81"/>
      <c r="BN675" s="96"/>
      <c r="BO675" s="96"/>
      <c r="BP675" s="96"/>
      <c r="BQ675" s="96"/>
      <c r="BR675" s="81"/>
      <c r="BS675" s="96"/>
      <c r="BT675" s="96"/>
      <c r="BU675" s="96"/>
      <c r="BV675" s="70"/>
    </row>
    <row r="676" spans="2:74" x14ac:dyDescent="0.8">
      <c r="B676" s="70"/>
      <c r="C676" s="94"/>
      <c r="F676" s="102"/>
      <c r="G676" s="123"/>
      <c r="H676" s="102"/>
      <c r="I676" s="123"/>
      <c r="R676" s="82"/>
      <c r="S676" s="82"/>
      <c r="X676" s="81"/>
      <c r="Y676" s="70"/>
      <c r="Z676" s="81"/>
      <c r="AA676" s="70"/>
      <c r="AM676" s="96"/>
      <c r="AO676" s="70"/>
      <c r="AQ676" s="99"/>
      <c r="AT676" s="70"/>
      <c r="BC676" s="72"/>
      <c r="BF676" s="70"/>
      <c r="BL676" s="183"/>
      <c r="BM676" s="81"/>
      <c r="BN676" s="96"/>
      <c r="BO676" s="96"/>
      <c r="BP676" s="96"/>
      <c r="BQ676" s="96"/>
      <c r="BR676" s="81"/>
      <c r="BS676" s="96"/>
      <c r="BT676" s="96"/>
      <c r="BU676" s="96"/>
      <c r="BV676" s="70"/>
    </row>
    <row r="677" spans="2:74" x14ac:dyDescent="0.8">
      <c r="B677" s="70"/>
      <c r="C677" s="94"/>
      <c r="F677" s="102"/>
      <c r="G677" s="123"/>
      <c r="H677" s="102"/>
      <c r="I677" s="123"/>
      <c r="L677" s="179"/>
      <c r="M677" s="180"/>
      <c r="T677" s="202"/>
      <c r="X677" s="191"/>
      <c r="Y677" s="182"/>
      <c r="AL677" s="101"/>
      <c r="AN677" s="102"/>
      <c r="AQ677" s="99"/>
      <c r="AT677" s="70"/>
      <c r="AY677" s="81"/>
      <c r="AZ677" s="96"/>
      <c r="BA677" s="70"/>
      <c r="BB677" s="70"/>
      <c r="BC677" s="72"/>
      <c r="BF677" s="70"/>
      <c r="BL677" s="183"/>
      <c r="BM677" s="81"/>
      <c r="BN677" s="96"/>
      <c r="BO677" s="96"/>
      <c r="BP677" s="96"/>
      <c r="BQ677" s="96"/>
      <c r="BR677" s="81"/>
      <c r="BS677" s="96"/>
      <c r="BT677" s="96"/>
      <c r="BU677" s="96"/>
      <c r="BV677" s="70"/>
    </row>
    <row r="678" spans="2:74" x14ac:dyDescent="0.8">
      <c r="B678" s="70"/>
      <c r="C678" s="94"/>
      <c r="F678" s="102"/>
      <c r="G678" s="123"/>
      <c r="H678" s="102"/>
      <c r="I678" s="123"/>
      <c r="L678" s="179"/>
      <c r="M678" s="180"/>
      <c r="R678" s="82"/>
      <c r="S678" s="82"/>
      <c r="T678" s="202"/>
      <c r="V678" s="202"/>
      <c r="X678" s="197"/>
      <c r="Y678" s="201"/>
      <c r="AA678" s="198"/>
      <c r="AD678" s="202"/>
      <c r="AJ678" s="202"/>
      <c r="AL678" s="101"/>
      <c r="AN678" s="102"/>
      <c r="AQ678" s="99"/>
      <c r="AT678" s="70"/>
      <c r="AY678" s="81"/>
      <c r="AZ678" s="96"/>
      <c r="BA678" s="70"/>
      <c r="BB678" s="70"/>
      <c r="BC678" s="72"/>
      <c r="BF678" s="70"/>
      <c r="BL678" s="183"/>
      <c r="BM678" s="81"/>
      <c r="BN678" s="96"/>
      <c r="BO678" s="96"/>
      <c r="BP678" s="96"/>
      <c r="BQ678" s="96"/>
      <c r="BR678" s="81"/>
      <c r="BS678" s="96"/>
      <c r="BT678" s="96"/>
      <c r="BU678" s="96"/>
      <c r="BV678" s="70"/>
    </row>
    <row r="679" spans="2:74" x14ac:dyDescent="0.8">
      <c r="B679" s="70"/>
      <c r="C679" s="94"/>
      <c r="F679" s="102"/>
      <c r="G679" s="123"/>
      <c r="H679" s="102"/>
      <c r="I679" s="123"/>
      <c r="L679" s="179"/>
      <c r="M679" s="180"/>
      <c r="R679" s="82"/>
      <c r="S679" s="82"/>
      <c r="T679" s="202"/>
      <c r="X679" s="191"/>
      <c r="Y679" s="182"/>
      <c r="AL679" s="101"/>
      <c r="AN679" s="102"/>
      <c r="AQ679" s="99"/>
      <c r="AT679" s="70"/>
      <c r="AY679" s="81"/>
      <c r="AZ679" s="96"/>
      <c r="BA679" s="70"/>
      <c r="BB679" s="70"/>
      <c r="BC679" s="72"/>
      <c r="BF679" s="70"/>
      <c r="BL679" s="183"/>
      <c r="BM679" s="81"/>
      <c r="BN679" s="96"/>
      <c r="BO679" s="96"/>
      <c r="BP679" s="96"/>
      <c r="BQ679" s="96"/>
      <c r="BR679" s="81"/>
      <c r="BS679" s="96"/>
      <c r="BT679" s="96"/>
      <c r="BU679" s="96"/>
      <c r="BV679" s="70"/>
    </row>
    <row r="680" spans="2:74" x14ac:dyDescent="0.8">
      <c r="B680" s="70"/>
      <c r="C680" s="94"/>
      <c r="F680" s="102"/>
      <c r="G680" s="123"/>
      <c r="H680" s="102"/>
      <c r="I680" s="123"/>
      <c r="L680" s="179"/>
      <c r="M680" s="180"/>
      <c r="R680" s="82"/>
      <c r="S680" s="82"/>
      <c r="T680" s="202"/>
      <c r="X680" s="191"/>
      <c r="Y680" s="182"/>
      <c r="AL680" s="101"/>
      <c r="AN680" s="102"/>
      <c r="AQ680" s="99"/>
      <c r="AT680" s="70"/>
      <c r="AY680" s="81"/>
      <c r="AZ680" s="96"/>
      <c r="BA680" s="70"/>
      <c r="BB680" s="70"/>
      <c r="BC680" s="72"/>
      <c r="BF680" s="70"/>
      <c r="BL680" s="183"/>
      <c r="BM680" s="81"/>
      <c r="BN680" s="96"/>
      <c r="BO680" s="96"/>
      <c r="BP680" s="96"/>
      <c r="BQ680" s="96"/>
      <c r="BR680" s="81"/>
      <c r="BS680" s="96"/>
      <c r="BT680" s="96"/>
      <c r="BU680" s="96"/>
      <c r="BV680" s="70"/>
    </row>
    <row r="681" spans="2:74" x14ac:dyDescent="0.8">
      <c r="B681" s="70"/>
      <c r="C681" s="94"/>
      <c r="F681" s="102"/>
      <c r="G681" s="123"/>
      <c r="H681" s="102"/>
      <c r="I681" s="123"/>
      <c r="L681" s="179"/>
      <c r="M681" s="180"/>
      <c r="R681" s="82"/>
      <c r="S681" s="82"/>
      <c r="AA681" s="70"/>
      <c r="AL681" s="101"/>
      <c r="AN681" s="102"/>
      <c r="AQ681" s="99"/>
      <c r="AT681" s="70"/>
      <c r="AY681" s="81"/>
      <c r="AZ681" s="96"/>
      <c r="BA681" s="70"/>
      <c r="BB681" s="70"/>
      <c r="BC681" s="72"/>
      <c r="BF681" s="70"/>
      <c r="BL681" s="183"/>
      <c r="BM681" s="81"/>
      <c r="BN681" s="96"/>
      <c r="BO681" s="96"/>
      <c r="BP681" s="96"/>
      <c r="BQ681" s="96"/>
      <c r="BR681" s="81"/>
      <c r="BS681" s="96"/>
      <c r="BT681" s="96"/>
      <c r="BU681" s="96"/>
      <c r="BV681" s="70"/>
    </row>
    <row r="682" spans="2:74" x14ac:dyDescent="0.8">
      <c r="B682" s="70"/>
      <c r="C682" s="94"/>
      <c r="F682" s="102"/>
      <c r="G682" s="123"/>
      <c r="H682" s="102"/>
      <c r="I682" s="123"/>
      <c r="L682" s="179"/>
      <c r="M682" s="180"/>
      <c r="R682" s="82"/>
      <c r="S682" s="82"/>
      <c r="T682" s="202"/>
      <c r="X682" s="191"/>
      <c r="Y682" s="182"/>
      <c r="AL682" s="101"/>
      <c r="AN682" s="102"/>
      <c r="AQ682" s="99"/>
      <c r="AT682" s="70"/>
      <c r="AY682" s="81"/>
      <c r="AZ682" s="96"/>
      <c r="BA682" s="70"/>
      <c r="BB682" s="70"/>
      <c r="BC682" s="72"/>
      <c r="BF682" s="70"/>
      <c r="BL682" s="183"/>
      <c r="BM682" s="81"/>
      <c r="BN682" s="96"/>
      <c r="BO682" s="96"/>
      <c r="BP682" s="96"/>
      <c r="BQ682" s="96"/>
      <c r="BR682" s="81"/>
      <c r="BS682" s="96"/>
      <c r="BT682" s="96"/>
      <c r="BU682" s="96"/>
      <c r="BV682" s="70"/>
    </row>
    <row r="683" spans="2:74" x14ac:dyDescent="0.8">
      <c r="B683" s="70"/>
      <c r="C683" s="94"/>
      <c r="F683" s="102"/>
      <c r="G683" s="123"/>
      <c r="H683" s="102"/>
      <c r="I683" s="123"/>
      <c r="J683" s="82"/>
      <c r="K683" s="82"/>
      <c r="N683" s="82"/>
      <c r="O683" s="82"/>
      <c r="P683" s="82"/>
      <c r="Q683" s="83"/>
      <c r="R683" s="82"/>
      <c r="S683" s="82"/>
      <c r="T683" s="205"/>
      <c r="U683" s="206"/>
      <c r="V683" s="205"/>
      <c r="X683" s="197"/>
      <c r="Y683" s="198"/>
      <c r="AA683" s="198"/>
      <c r="AD683" s="205"/>
      <c r="AF683" s="103"/>
      <c r="AH683" s="103"/>
      <c r="AJ683" s="205"/>
      <c r="AL683" s="103"/>
      <c r="AN683" s="103"/>
      <c r="AP683" s="199"/>
      <c r="AQ683" s="99"/>
      <c r="AT683" s="70"/>
      <c r="AY683" s="81"/>
      <c r="AZ683" s="96"/>
      <c r="BA683" s="70"/>
      <c r="BB683" s="70"/>
      <c r="BC683" s="72"/>
      <c r="BF683" s="70"/>
      <c r="BL683" s="183"/>
      <c r="BM683" s="81"/>
      <c r="BN683" s="96"/>
      <c r="BO683" s="96"/>
      <c r="BP683" s="96"/>
      <c r="BQ683" s="96"/>
      <c r="BR683" s="81"/>
      <c r="BS683" s="96"/>
      <c r="BT683" s="96"/>
      <c r="BU683" s="96"/>
      <c r="BV683" s="70"/>
    </row>
    <row r="684" spans="2:74" x14ac:dyDescent="0.8">
      <c r="B684" s="70"/>
      <c r="C684" s="94"/>
      <c r="F684" s="102"/>
      <c r="G684" s="123"/>
      <c r="H684" s="102"/>
      <c r="I684" s="123"/>
      <c r="L684" s="179"/>
      <c r="M684" s="180"/>
      <c r="R684" s="82"/>
      <c r="S684" s="82"/>
      <c r="T684" s="202"/>
      <c r="X684" s="82"/>
      <c r="AQ684" s="99"/>
      <c r="AT684" s="70"/>
      <c r="AY684" s="81"/>
      <c r="AZ684" s="96"/>
      <c r="BA684" s="70"/>
      <c r="BB684" s="70"/>
      <c r="BC684" s="72"/>
      <c r="BF684" s="70"/>
      <c r="BL684" s="183"/>
      <c r="BM684" s="81"/>
      <c r="BN684" s="96"/>
      <c r="BO684" s="96"/>
      <c r="BP684" s="96"/>
      <c r="BQ684" s="96"/>
      <c r="BR684" s="81"/>
      <c r="BS684" s="96"/>
      <c r="BT684" s="96"/>
      <c r="BU684" s="96"/>
      <c r="BV684" s="70"/>
    </row>
    <row r="685" spans="2:74" x14ac:dyDescent="0.8">
      <c r="B685" s="70"/>
      <c r="C685" s="94"/>
      <c r="F685" s="102"/>
      <c r="G685" s="123"/>
      <c r="H685" s="102"/>
      <c r="I685" s="123"/>
      <c r="L685" s="179"/>
      <c r="M685" s="180"/>
      <c r="R685" s="82"/>
      <c r="S685" s="82"/>
      <c r="T685" s="202"/>
      <c r="X685" s="237"/>
      <c r="Y685" s="182"/>
      <c r="AL685" s="101"/>
      <c r="AN685" s="102"/>
      <c r="AQ685" s="99"/>
      <c r="AT685" s="70"/>
      <c r="AY685" s="81"/>
      <c r="AZ685" s="96"/>
      <c r="BA685" s="70"/>
      <c r="BB685" s="70"/>
      <c r="BC685" s="72"/>
      <c r="BF685" s="70"/>
      <c r="BL685" s="183"/>
      <c r="BM685" s="81"/>
      <c r="BN685" s="96"/>
      <c r="BO685" s="96"/>
      <c r="BP685" s="96"/>
      <c r="BQ685" s="96"/>
      <c r="BR685" s="81"/>
      <c r="BS685" s="96"/>
      <c r="BT685" s="96"/>
      <c r="BU685" s="96"/>
      <c r="BV685" s="70"/>
    </row>
    <row r="686" spans="2:74" x14ac:dyDescent="0.8">
      <c r="B686" s="70"/>
      <c r="C686" s="94"/>
      <c r="F686" s="102"/>
      <c r="G686" s="123"/>
      <c r="H686" s="102"/>
      <c r="I686" s="123"/>
      <c r="R686" s="82"/>
      <c r="S686" s="82"/>
      <c r="X686" s="96"/>
      <c r="Y686" s="70"/>
      <c r="Z686" s="81"/>
      <c r="AA686" s="70"/>
      <c r="AL686" s="101"/>
      <c r="AN686" s="102"/>
      <c r="AQ686" s="99"/>
      <c r="AT686" s="70"/>
      <c r="BC686" s="72"/>
      <c r="BF686" s="70"/>
      <c r="BL686" s="183"/>
      <c r="BM686" s="81"/>
      <c r="BN686" s="96"/>
      <c r="BO686" s="96"/>
      <c r="BP686" s="96"/>
      <c r="BQ686" s="96"/>
      <c r="BR686" s="81"/>
      <c r="BS686" s="96"/>
      <c r="BT686" s="96"/>
      <c r="BU686" s="96"/>
      <c r="BV686" s="70"/>
    </row>
    <row r="687" spans="2:74" x14ac:dyDescent="0.8">
      <c r="B687" s="70"/>
      <c r="C687" s="94"/>
      <c r="F687" s="102"/>
      <c r="G687" s="123"/>
      <c r="H687" s="102"/>
      <c r="I687" s="123"/>
      <c r="L687" s="179"/>
      <c r="M687" s="180"/>
      <c r="R687" s="82"/>
      <c r="S687" s="82"/>
      <c r="T687" s="202"/>
      <c r="X687" s="245"/>
      <c r="Y687" s="182"/>
      <c r="AB687" s="191"/>
      <c r="AL687" s="101"/>
      <c r="AN687" s="102"/>
      <c r="AQ687" s="99"/>
      <c r="AT687" s="70"/>
      <c r="AY687" s="81"/>
      <c r="AZ687" s="96"/>
      <c r="BA687" s="70"/>
      <c r="BB687" s="70"/>
      <c r="BC687" s="72"/>
      <c r="BF687" s="70"/>
      <c r="BL687" s="183"/>
      <c r="BM687" s="81"/>
      <c r="BN687" s="96"/>
      <c r="BO687" s="96"/>
      <c r="BP687" s="96"/>
      <c r="BQ687" s="96"/>
      <c r="BR687" s="81"/>
      <c r="BS687" s="96"/>
      <c r="BT687" s="96"/>
      <c r="BU687" s="96"/>
      <c r="BV687" s="70"/>
    </row>
    <row r="688" spans="2:74" x14ac:dyDescent="0.8">
      <c r="B688" s="70"/>
      <c r="C688" s="94"/>
      <c r="F688" s="102"/>
      <c r="G688" s="123"/>
      <c r="H688" s="102"/>
      <c r="I688" s="123"/>
      <c r="L688" s="179"/>
      <c r="M688" s="180"/>
      <c r="R688" s="82"/>
      <c r="S688" s="82"/>
      <c r="T688" s="202"/>
      <c r="X688" s="191"/>
      <c r="Y688" s="182"/>
      <c r="AL688" s="101"/>
      <c r="AN688" s="102"/>
      <c r="AQ688" s="99"/>
      <c r="AT688" s="70"/>
      <c r="AY688" s="81"/>
      <c r="AZ688" s="96"/>
      <c r="BA688" s="70"/>
      <c r="BB688" s="70"/>
      <c r="BC688" s="72"/>
      <c r="BF688" s="70"/>
      <c r="BL688" s="183"/>
      <c r="BM688" s="81"/>
      <c r="BN688" s="96"/>
      <c r="BO688" s="96"/>
      <c r="BP688" s="96"/>
      <c r="BQ688" s="96"/>
      <c r="BR688" s="81"/>
      <c r="BS688" s="96"/>
      <c r="BT688" s="96"/>
      <c r="BU688" s="96"/>
      <c r="BV688" s="70"/>
    </row>
    <row r="689" spans="2:74" x14ac:dyDescent="0.8">
      <c r="B689" s="70"/>
      <c r="C689" s="94"/>
      <c r="F689" s="102"/>
      <c r="G689" s="123"/>
      <c r="H689" s="102"/>
      <c r="I689" s="123"/>
      <c r="J689" s="103"/>
      <c r="K689" s="83"/>
      <c r="N689" s="82"/>
      <c r="O689" s="82"/>
      <c r="P689" s="82"/>
      <c r="Q689" s="83"/>
      <c r="R689" s="82"/>
      <c r="S689" s="82"/>
      <c r="T689" s="205"/>
      <c r="U689" s="206"/>
      <c r="V689" s="205"/>
      <c r="X689" s="197"/>
      <c r="Y689" s="198"/>
      <c r="AA689" s="198"/>
      <c r="AD689" s="205"/>
      <c r="AF689" s="103"/>
      <c r="AH689" s="103"/>
      <c r="AJ689" s="205"/>
      <c r="AL689" s="103"/>
      <c r="AN689" s="103"/>
      <c r="AP689" s="199"/>
      <c r="AQ689" s="99"/>
      <c r="AT689" s="70"/>
      <c r="AY689" s="81"/>
      <c r="AZ689" s="96"/>
      <c r="BA689" s="70"/>
      <c r="BB689" s="70"/>
      <c r="BC689" s="72"/>
      <c r="BF689" s="70"/>
      <c r="BL689" s="183"/>
      <c r="BM689" s="81"/>
      <c r="BN689" s="96"/>
      <c r="BO689" s="96"/>
      <c r="BP689" s="96"/>
      <c r="BQ689" s="96"/>
      <c r="BR689" s="81"/>
      <c r="BS689" s="96"/>
      <c r="BT689" s="96"/>
      <c r="BU689" s="96"/>
      <c r="BV689" s="70"/>
    </row>
    <row r="690" spans="2:74" x14ac:dyDescent="0.8">
      <c r="B690" s="70"/>
      <c r="C690" s="94"/>
      <c r="F690" s="102"/>
      <c r="G690" s="123"/>
      <c r="H690" s="102"/>
      <c r="I690" s="123"/>
      <c r="R690" s="82"/>
      <c r="S690" s="82"/>
      <c r="T690" s="246"/>
      <c r="X690" s="81"/>
      <c r="Y690" s="70"/>
      <c r="Z690" s="81"/>
      <c r="AA690" s="70"/>
      <c r="AL690" s="102"/>
      <c r="AM690" s="96"/>
      <c r="AO690" s="70"/>
      <c r="AQ690" s="99"/>
      <c r="AT690" s="70"/>
      <c r="BC690" s="72"/>
      <c r="BF690" s="70"/>
      <c r="BL690" s="183"/>
      <c r="BM690" s="81"/>
      <c r="BN690" s="96"/>
      <c r="BO690" s="96"/>
      <c r="BP690" s="96"/>
      <c r="BQ690" s="96"/>
      <c r="BR690" s="81"/>
      <c r="BS690" s="96"/>
      <c r="BT690" s="96"/>
      <c r="BU690" s="96"/>
      <c r="BV690" s="70"/>
    </row>
    <row r="691" spans="2:74" x14ac:dyDescent="0.8">
      <c r="B691" s="70"/>
      <c r="C691" s="94"/>
      <c r="F691" s="102"/>
      <c r="G691" s="123"/>
      <c r="H691" s="102"/>
      <c r="I691" s="123"/>
      <c r="L691" s="179"/>
      <c r="M691" s="180"/>
      <c r="R691" s="82"/>
      <c r="S691" s="82"/>
      <c r="T691" s="202"/>
      <c r="X691" s="191"/>
      <c r="Y691" s="182"/>
      <c r="AL691" s="102"/>
      <c r="AM691" s="96"/>
      <c r="AQ691" s="99"/>
      <c r="AT691" s="70"/>
      <c r="AY691" s="81"/>
      <c r="AZ691" s="96"/>
      <c r="BA691" s="70"/>
      <c r="BB691" s="70"/>
      <c r="BC691" s="72"/>
      <c r="BF691" s="70"/>
      <c r="BL691" s="183"/>
      <c r="BM691" s="81"/>
      <c r="BN691" s="96"/>
      <c r="BO691" s="96"/>
      <c r="BP691" s="96"/>
      <c r="BQ691" s="96"/>
      <c r="BR691" s="81"/>
      <c r="BS691" s="96"/>
      <c r="BT691" s="96"/>
      <c r="BU691" s="96"/>
      <c r="BV691" s="70"/>
    </row>
    <row r="692" spans="2:74" x14ac:dyDescent="0.8">
      <c r="B692" s="70"/>
      <c r="C692" s="94"/>
      <c r="F692" s="102"/>
      <c r="G692" s="123"/>
      <c r="H692" s="102"/>
      <c r="I692" s="123"/>
      <c r="R692" s="82"/>
      <c r="S692" s="82"/>
      <c r="X692" s="81"/>
      <c r="Y692" s="70"/>
      <c r="Z692" s="81"/>
      <c r="AA692" s="70"/>
      <c r="AL692" s="102"/>
      <c r="AM692" s="96"/>
      <c r="AO692" s="70"/>
      <c r="AQ692" s="99"/>
      <c r="AT692" s="70"/>
      <c r="BC692" s="72"/>
      <c r="BF692" s="70"/>
      <c r="BL692" s="183"/>
      <c r="BM692" s="81"/>
      <c r="BN692" s="96"/>
      <c r="BO692" s="96"/>
      <c r="BP692" s="96"/>
      <c r="BQ692" s="96"/>
      <c r="BR692" s="81"/>
      <c r="BS692" s="96"/>
      <c r="BT692" s="96"/>
      <c r="BU692" s="96"/>
      <c r="BV692" s="70"/>
    </row>
    <row r="693" spans="2:74" x14ac:dyDescent="0.8">
      <c r="B693" s="70"/>
      <c r="C693" s="94"/>
      <c r="F693" s="102"/>
      <c r="G693" s="123"/>
      <c r="H693" s="102"/>
      <c r="I693" s="123"/>
      <c r="J693" s="103"/>
      <c r="K693" s="83"/>
      <c r="N693" s="82"/>
      <c r="O693" s="82"/>
      <c r="P693" s="82"/>
      <c r="Q693" s="83"/>
      <c r="R693" s="82"/>
      <c r="S693" s="82"/>
      <c r="T693" s="205"/>
      <c r="U693" s="206"/>
      <c r="V693" s="205"/>
      <c r="X693" s="197"/>
      <c r="Y693" s="198"/>
      <c r="AA693" s="198"/>
      <c r="AD693" s="205"/>
      <c r="AF693" s="103"/>
      <c r="AH693" s="103"/>
      <c r="AJ693" s="205"/>
      <c r="AN693" s="103"/>
      <c r="AP693" s="199"/>
      <c r="AQ693" s="99"/>
      <c r="AT693" s="70"/>
      <c r="AY693" s="81"/>
      <c r="AZ693" s="96"/>
      <c r="BA693" s="70"/>
      <c r="BB693" s="70"/>
      <c r="BC693" s="72"/>
      <c r="BF693" s="70"/>
      <c r="BL693" s="183"/>
      <c r="BM693" s="81"/>
      <c r="BN693" s="96"/>
      <c r="BO693" s="96"/>
      <c r="BP693" s="96"/>
      <c r="BQ693" s="96"/>
      <c r="BR693" s="81"/>
      <c r="BS693" s="96"/>
      <c r="BT693" s="96"/>
      <c r="BU693" s="96"/>
      <c r="BV693" s="70"/>
    </row>
    <row r="694" spans="2:74" x14ac:dyDescent="0.8">
      <c r="B694" s="70"/>
      <c r="C694" s="94"/>
      <c r="F694" s="102"/>
      <c r="G694" s="123"/>
      <c r="H694" s="102"/>
      <c r="I694" s="123"/>
      <c r="L694" s="179"/>
      <c r="M694" s="180"/>
      <c r="R694" s="82"/>
      <c r="S694" s="82"/>
      <c r="T694" s="202"/>
      <c r="AQ694" s="99"/>
      <c r="AT694" s="70"/>
      <c r="AY694" s="81"/>
      <c r="AZ694" s="96"/>
      <c r="BA694" s="70"/>
      <c r="BB694" s="70"/>
      <c r="BC694" s="72"/>
      <c r="BF694" s="70"/>
      <c r="BL694" s="183"/>
      <c r="BM694" s="81"/>
      <c r="BN694" s="96"/>
      <c r="BO694" s="96"/>
      <c r="BP694" s="96"/>
      <c r="BQ694" s="96"/>
      <c r="BR694" s="81"/>
      <c r="BS694" s="96"/>
      <c r="BT694" s="96"/>
      <c r="BU694" s="96"/>
      <c r="BV694" s="70"/>
    </row>
    <row r="695" spans="2:74" x14ac:dyDescent="0.8">
      <c r="B695" s="70"/>
      <c r="C695" s="94"/>
      <c r="F695" s="102"/>
      <c r="G695" s="123"/>
      <c r="H695" s="102"/>
      <c r="I695" s="123"/>
      <c r="L695" s="179"/>
      <c r="M695" s="180"/>
      <c r="R695" s="82"/>
      <c r="S695" s="82"/>
      <c r="T695" s="202"/>
      <c r="X695" s="191"/>
      <c r="Y695" s="182"/>
      <c r="AQ695" s="99"/>
      <c r="AT695" s="70"/>
      <c r="AY695" s="81"/>
      <c r="AZ695" s="96"/>
      <c r="BA695" s="70"/>
      <c r="BB695" s="70"/>
      <c r="BC695" s="72"/>
      <c r="BF695" s="70"/>
      <c r="BL695" s="183"/>
      <c r="BM695" s="81"/>
      <c r="BN695" s="96"/>
      <c r="BO695" s="96"/>
      <c r="BP695" s="96"/>
      <c r="BQ695" s="96"/>
      <c r="BR695" s="81"/>
      <c r="BS695" s="96"/>
      <c r="BT695" s="96"/>
      <c r="BU695" s="96"/>
      <c r="BV695" s="70"/>
    </row>
    <row r="696" spans="2:74" x14ac:dyDescent="0.8">
      <c r="B696" s="70"/>
      <c r="C696" s="94"/>
      <c r="F696" s="102"/>
      <c r="G696" s="123"/>
      <c r="H696" s="102"/>
      <c r="I696" s="123"/>
      <c r="R696" s="82"/>
      <c r="S696" s="82"/>
      <c r="AQ696" s="99"/>
      <c r="AT696" s="70"/>
      <c r="AY696" s="81"/>
      <c r="AZ696" s="96"/>
      <c r="BA696" s="70"/>
      <c r="BB696" s="70"/>
      <c r="BC696" s="72"/>
      <c r="BF696" s="70"/>
      <c r="BL696" s="183"/>
      <c r="BM696" s="81"/>
      <c r="BN696" s="96"/>
      <c r="BO696" s="96"/>
      <c r="BP696" s="96"/>
      <c r="BQ696" s="96"/>
      <c r="BR696" s="81"/>
      <c r="BS696" s="96"/>
      <c r="BT696" s="96"/>
      <c r="BU696" s="96"/>
      <c r="BV696" s="70"/>
    </row>
    <row r="697" spans="2:74" x14ac:dyDescent="0.8">
      <c r="B697" s="70"/>
      <c r="C697" s="94"/>
      <c r="F697" s="102"/>
      <c r="G697" s="123"/>
      <c r="H697" s="102"/>
      <c r="I697" s="123"/>
      <c r="R697" s="82"/>
      <c r="S697" s="82"/>
      <c r="X697" s="81"/>
      <c r="Y697" s="70"/>
      <c r="Z697" s="81"/>
      <c r="AA697" s="70"/>
      <c r="AM697" s="96"/>
      <c r="AO697" s="70"/>
      <c r="AQ697" s="99"/>
      <c r="AT697" s="70"/>
      <c r="BC697" s="72"/>
      <c r="BF697" s="70"/>
      <c r="BL697" s="183"/>
      <c r="BM697" s="81"/>
      <c r="BN697" s="96"/>
      <c r="BO697" s="96"/>
      <c r="BP697" s="96"/>
      <c r="BQ697" s="96"/>
      <c r="BR697" s="81"/>
      <c r="BS697" s="96"/>
      <c r="BT697" s="96"/>
      <c r="BU697" s="96"/>
      <c r="BV697" s="70"/>
    </row>
    <row r="698" spans="2:74" x14ac:dyDescent="0.8">
      <c r="B698" s="70"/>
      <c r="C698" s="94"/>
      <c r="F698" s="102"/>
      <c r="G698" s="123"/>
      <c r="H698" s="102"/>
      <c r="I698" s="123"/>
      <c r="L698" s="179"/>
      <c r="M698" s="180"/>
      <c r="R698" s="82"/>
      <c r="S698" s="82"/>
      <c r="T698" s="202"/>
      <c r="X698" s="191"/>
      <c r="Y698" s="182"/>
      <c r="AQ698" s="99"/>
      <c r="AT698" s="70"/>
      <c r="AY698" s="81"/>
      <c r="AZ698" s="96"/>
      <c r="BA698" s="70"/>
      <c r="BB698" s="70"/>
      <c r="BC698" s="72"/>
      <c r="BF698" s="70"/>
      <c r="BL698" s="183"/>
      <c r="BM698" s="81"/>
      <c r="BN698" s="96"/>
      <c r="BO698" s="96"/>
      <c r="BP698" s="96"/>
      <c r="BQ698" s="96"/>
      <c r="BR698" s="81"/>
      <c r="BS698" s="96"/>
      <c r="BT698" s="96"/>
      <c r="BU698" s="96"/>
      <c r="BV698" s="70"/>
    </row>
    <row r="699" spans="2:74" x14ac:dyDescent="0.8">
      <c r="B699" s="70"/>
      <c r="C699" s="94"/>
      <c r="F699" s="102"/>
      <c r="G699" s="123"/>
      <c r="H699" s="102"/>
      <c r="I699" s="123"/>
      <c r="L699" s="179"/>
      <c r="M699" s="180"/>
      <c r="R699" s="82"/>
      <c r="S699" s="82"/>
      <c r="T699" s="202"/>
      <c r="AQ699" s="99"/>
      <c r="AT699" s="70"/>
      <c r="AY699" s="81"/>
      <c r="AZ699" s="96"/>
      <c r="BA699" s="70"/>
      <c r="BB699" s="70"/>
      <c r="BC699" s="72"/>
      <c r="BF699" s="70"/>
      <c r="BL699" s="183"/>
      <c r="BM699" s="81"/>
      <c r="BN699" s="96"/>
      <c r="BO699" s="96"/>
      <c r="BP699" s="96"/>
      <c r="BQ699" s="96"/>
      <c r="BR699" s="81"/>
      <c r="BS699" s="96"/>
      <c r="BT699" s="96"/>
      <c r="BU699" s="96"/>
      <c r="BV699" s="70"/>
    </row>
    <row r="700" spans="2:74" x14ac:dyDescent="0.8">
      <c r="B700" s="70"/>
      <c r="C700" s="94"/>
      <c r="F700" s="102"/>
      <c r="G700" s="123"/>
      <c r="H700" s="102"/>
      <c r="I700" s="123"/>
      <c r="L700" s="179"/>
      <c r="M700" s="180"/>
      <c r="R700" s="82"/>
      <c r="S700" s="82"/>
      <c r="T700" s="202"/>
      <c r="X700" s="191"/>
      <c r="Y700" s="182"/>
      <c r="AL700" s="100"/>
      <c r="AQ700" s="99"/>
      <c r="AT700" s="70"/>
      <c r="AY700" s="81"/>
      <c r="AZ700" s="96"/>
      <c r="BA700" s="70"/>
      <c r="BB700" s="70"/>
      <c r="BC700" s="72"/>
      <c r="BF700" s="70"/>
      <c r="BL700" s="183"/>
      <c r="BM700" s="81"/>
      <c r="BN700" s="96"/>
      <c r="BO700" s="96"/>
      <c r="BP700" s="96"/>
      <c r="BQ700" s="96"/>
      <c r="BR700" s="81"/>
      <c r="BS700" s="96"/>
      <c r="BT700" s="96"/>
      <c r="BU700" s="96"/>
      <c r="BV700" s="70"/>
    </row>
    <row r="701" spans="2:74" x14ac:dyDescent="0.8">
      <c r="B701" s="70"/>
      <c r="C701" s="94"/>
      <c r="F701" s="102"/>
      <c r="G701" s="123"/>
      <c r="H701" s="102"/>
      <c r="I701" s="123"/>
      <c r="L701" s="179"/>
      <c r="M701" s="180"/>
      <c r="R701" s="82"/>
      <c r="S701" s="82"/>
      <c r="T701" s="202"/>
      <c r="X701" s="191"/>
      <c r="Y701" s="182"/>
      <c r="AL701" s="101"/>
      <c r="AN701" s="102"/>
      <c r="AQ701" s="99"/>
      <c r="AT701" s="70"/>
      <c r="AY701" s="81"/>
      <c r="AZ701" s="96"/>
      <c r="BA701" s="70"/>
      <c r="BB701" s="70"/>
      <c r="BC701" s="72"/>
      <c r="BF701" s="70"/>
      <c r="BL701" s="183"/>
      <c r="BM701" s="81"/>
      <c r="BN701" s="96"/>
      <c r="BO701" s="96"/>
      <c r="BP701" s="96"/>
      <c r="BQ701" s="96"/>
      <c r="BR701" s="81"/>
      <c r="BS701" s="96"/>
      <c r="BT701" s="96"/>
      <c r="BU701" s="96"/>
      <c r="BV701" s="70"/>
    </row>
    <row r="702" spans="2:74" x14ac:dyDescent="0.8">
      <c r="B702" s="70"/>
      <c r="C702" s="94"/>
      <c r="F702" s="102"/>
      <c r="G702" s="123"/>
      <c r="H702" s="102"/>
      <c r="I702" s="123"/>
      <c r="L702" s="179"/>
      <c r="M702" s="180"/>
      <c r="R702" s="82"/>
      <c r="S702" s="82"/>
      <c r="T702" s="202"/>
      <c r="X702" s="191"/>
      <c r="Y702" s="182"/>
      <c r="AL702" s="101"/>
      <c r="AN702" s="102"/>
      <c r="AQ702" s="99"/>
      <c r="AT702" s="70"/>
      <c r="AY702" s="81"/>
      <c r="AZ702" s="96"/>
      <c r="BA702" s="70"/>
      <c r="BB702" s="70"/>
      <c r="BC702" s="72"/>
      <c r="BF702" s="70"/>
      <c r="BL702" s="183"/>
      <c r="BM702" s="81"/>
      <c r="BN702" s="96"/>
      <c r="BO702" s="96"/>
      <c r="BP702" s="96"/>
      <c r="BQ702" s="96"/>
      <c r="BR702" s="81"/>
      <c r="BS702" s="96"/>
      <c r="BT702" s="96"/>
      <c r="BU702" s="96"/>
      <c r="BV702" s="70"/>
    </row>
    <row r="703" spans="2:74" x14ac:dyDescent="0.8">
      <c r="B703" s="70"/>
      <c r="C703" s="94"/>
      <c r="F703" s="102"/>
      <c r="G703" s="123"/>
      <c r="H703" s="102"/>
      <c r="I703" s="123"/>
      <c r="R703" s="82"/>
      <c r="S703" s="82"/>
      <c r="X703" s="81"/>
      <c r="Y703" s="70"/>
      <c r="Z703" s="81"/>
      <c r="AA703" s="70"/>
      <c r="AL703" s="101"/>
      <c r="AN703" s="102"/>
      <c r="AO703" s="70"/>
      <c r="AQ703" s="99"/>
      <c r="AT703" s="70"/>
      <c r="BC703" s="72"/>
      <c r="BF703" s="70"/>
      <c r="BL703" s="183"/>
      <c r="BM703" s="81"/>
      <c r="BN703" s="96"/>
      <c r="BO703" s="96"/>
      <c r="BP703" s="96"/>
      <c r="BQ703" s="96"/>
      <c r="BR703" s="81"/>
      <c r="BS703" s="96"/>
      <c r="BT703" s="96"/>
      <c r="BU703" s="96"/>
      <c r="BV703" s="70"/>
    </row>
    <row r="704" spans="2:74" x14ac:dyDescent="0.8">
      <c r="B704" s="70"/>
      <c r="C704" s="94"/>
      <c r="F704" s="102"/>
      <c r="G704" s="123"/>
      <c r="H704" s="102"/>
      <c r="I704" s="123"/>
      <c r="J704" s="103"/>
      <c r="K704" s="83"/>
      <c r="N704" s="82"/>
      <c r="O704" s="82"/>
      <c r="P704" s="82"/>
      <c r="Q704" s="83"/>
      <c r="R704" s="82"/>
      <c r="S704" s="82"/>
      <c r="T704" s="205"/>
      <c r="U704" s="206"/>
      <c r="V704" s="205"/>
      <c r="X704" s="197"/>
      <c r="Y704" s="198"/>
      <c r="AA704" s="198"/>
      <c r="AD704" s="205"/>
      <c r="AF704" s="103"/>
      <c r="AH704" s="103"/>
      <c r="AJ704" s="205"/>
      <c r="AL704" s="103"/>
      <c r="AN704" s="103"/>
      <c r="AP704" s="199"/>
      <c r="AQ704" s="99"/>
      <c r="AT704" s="70"/>
      <c r="BB704" s="70"/>
      <c r="BC704" s="72"/>
      <c r="BF704" s="70"/>
      <c r="BL704" s="183"/>
      <c r="BM704" s="81"/>
      <c r="BN704" s="96"/>
      <c r="BO704" s="96"/>
      <c r="BP704" s="96"/>
      <c r="BQ704" s="96"/>
      <c r="BR704" s="81"/>
      <c r="BS704" s="96"/>
      <c r="BT704" s="96"/>
      <c r="BU704" s="96"/>
      <c r="BV704" s="70"/>
    </row>
    <row r="705" spans="2:74" x14ac:dyDescent="0.8">
      <c r="B705" s="70"/>
      <c r="C705" s="94"/>
      <c r="F705" s="102"/>
      <c r="G705" s="123"/>
      <c r="H705" s="102"/>
      <c r="I705" s="123"/>
      <c r="J705" s="244"/>
      <c r="K705" s="364"/>
      <c r="R705" s="82"/>
      <c r="S705" s="82"/>
      <c r="X705" s="81"/>
      <c r="Y705" s="70"/>
      <c r="Z705" s="81"/>
      <c r="AA705" s="70"/>
      <c r="AM705" s="96"/>
      <c r="AO705" s="70"/>
      <c r="AQ705" s="99"/>
      <c r="AT705" s="70"/>
      <c r="BC705" s="72"/>
      <c r="BF705" s="70"/>
      <c r="BL705" s="183"/>
      <c r="BM705" s="81"/>
      <c r="BN705" s="96"/>
      <c r="BO705" s="96"/>
      <c r="BP705" s="96"/>
      <c r="BQ705" s="96"/>
      <c r="BR705" s="81"/>
      <c r="BS705" s="96"/>
      <c r="BT705" s="96"/>
      <c r="BU705" s="96"/>
      <c r="BV705" s="70"/>
    </row>
    <row r="706" spans="2:74" x14ac:dyDescent="0.8">
      <c r="B706" s="70"/>
      <c r="C706" s="94"/>
      <c r="F706" s="102"/>
      <c r="G706" s="123"/>
      <c r="H706" s="102"/>
      <c r="I706" s="123"/>
      <c r="J706" s="96"/>
      <c r="K706" s="96"/>
      <c r="L706" s="179"/>
      <c r="M706" s="180"/>
      <c r="R706" s="82"/>
      <c r="S706" s="82"/>
      <c r="T706" s="202"/>
      <c r="AQ706" s="99"/>
      <c r="AT706" s="70"/>
      <c r="AY706" s="81"/>
      <c r="AZ706" s="96"/>
      <c r="BA706" s="70"/>
      <c r="BB706" s="70"/>
      <c r="BC706" s="72"/>
      <c r="BF706" s="70"/>
      <c r="BL706" s="183"/>
      <c r="BM706" s="81"/>
      <c r="BN706" s="96"/>
      <c r="BO706" s="96"/>
      <c r="BP706" s="96"/>
      <c r="BQ706" s="96"/>
      <c r="BR706" s="81"/>
      <c r="BS706" s="96"/>
      <c r="BT706" s="96"/>
      <c r="BU706" s="96"/>
      <c r="BV706" s="70"/>
    </row>
    <row r="707" spans="2:74" x14ac:dyDescent="0.8">
      <c r="B707" s="70"/>
      <c r="C707" s="94"/>
      <c r="H707" s="102"/>
      <c r="I707" s="123"/>
      <c r="L707" s="179"/>
      <c r="M707" s="180"/>
      <c r="R707" s="82"/>
      <c r="S707" s="82"/>
      <c r="X707" s="82"/>
      <c r="AJ707" s="249"/>
      <c r="AQ707" s="99"/>
      <c r="AT707" s="70"/>
      <c r="AY707" s="81"/>
      <c r="AZ707" s="96"/>
      <c r="BA707" s="70"/>
      <c r="BB707" s="70"/>
      <c r="BC707" s="72"/>
      <c r="BF707" s="70"/>
      <c r="BL707" s="183"/>
      <c r="BM707" s="81"/>
      <c r="BN707" s="96"/>
      <c r="BO707" s="96"/>
      <c r="BP707" s="96"/>
      <c r="BQ707" s="96"/>
      <c r="BR707" s="81"/>
      <c r="BS707" s="96"/>
      <c r="BT707" s="96"/>
      <c r="BU707" s="96"/>
      <c r="BV707" s="70"/>
    </row>
    <row r="708" spans="2:74" x14ac:dyDescent="0.8">
      <c r="B708" s="70"/>
      <c r="C708" s="94"/>
      <c r="F708" s="102"/>
      <c r="G708" s="123"/>
      <c r="H708" s="102"/>
      <c r="I708" s="123"/>
      <c r="R708" s="82"/>
      <c r="S708" s="82"/>
      <c r="X708" s="96"/>
      <c r="Y708" s="70"/>
      <c r="Z708" s="81"/>
      <c r="AA708" s="70"/>
      <c r="AL708" s="101"/>
      <c r="AN708" s="102"/>
      <c r="AO708" s="70"/>
      <c r="AQ708" s="99"/>
      <c r="AT708" s="70"/>
      <c r="BC708" s="72"/>
      <c r="BF708" s="70"/>
      <c r="BL708" s="183"/>
      <c r="BM708" s="81"/>
      <c r="BN708" s="96"/>
      <c r="BO708" s="96"/>
      <c r="BP708" s="96"/>
      <c r="BQ708" s="96"/>
      <c r="BR708" s="81"/>
      <c r="BS708" s="96"/>
      <c r="BT708" s="96"/>
      <c r="BU708" s="96"/>
      <c r="BV708" s="70"/>
    </row>
    <row r="709" spans="2:74" x14ac:dyDescent="0.8">
      <c r="B709" s="70"/>
      <c r="C709" s="94"/>
      <c r="F709" s="102"/>
      <c r="G709" s="123"/>
      <c r="H709" s="102"/>
      <c r="I709" s="123"/>
      <c r="J709" s="244"/>
      <c r="K709" s="364"/>
      <c r="R709" s="82"/>
      <c r="S709" s="82"/>
      <c r="X709" s="81"/>
      <c r="Y709" s="70"/>
      <c r="Z709" s="81"/>
      <c r="AA709" s="70"/>
      <c r="AL709" s="100"/>
      <c r="AN709" s="102"/>
      <c r="AO709" s="70"/>
      <c r="AQ709" s="99"/>
      <c r="AT709" s="70"/>
      <c r="BC709" s="72"/>
      <c r="BF709" s="70"/>
      <c r="BL709" s="183"/>
      <c r="BM709" s="81"/>
      <c r="BN709" s="96"/>
      <c r="BO709" s="96"/>
      <c r="BP709" s="96"/>
      <c r="BQ709" s="96"/>
      <c r="BR709" s="81"/>
      <c r="BS709" s="96"/>
      <c r="BT709" s="96"/>
      <c r="BU709" s="96"/>
      <c r="BV709" s="70"/>
    </row>
    <row r="710" spans="2:74" x14ac:dyDescent="0.8">
      <c r="B710" s="70"/>
      <c r="C710" s="94"/>
      <c r="F710" s="102"/>
      <c r="G710" s="123"/>
      <c r="H710" s="102"/>
      <c r="I710" s="123"/>
      <c r="L710" s="179"/>
      <c r="M710" s="180"/>
      <c r="R710" s="82"/>
      <c r="S710" s="82"/>
      <c r="T710" s="202"/>
      <c r="X710" s="191"/>
      <c r="Y710" s="182"/>
      <c r="AL710" s="100"/>
      <c r="AQ710" s="99"/>
      <c r="AT710" s="70"/>
      <c r="AY710" s="81"/>
      <c r="AZ710" s="96"/>
      <c r="BA710" s="70"/>
      <c r="BB710" s="70"/>
      <c r="BC710" s="72"/>
      <c r="BF710" s="70"/>
      <c r="BL710" s="183"/>
      <c r="BM710" s="81"/>
      <c r="BN710" s="96"/>
      <c r="BO710" s="96"/>
      <c r="BP710" s="96"/>
      <c r="BQ710" s="96"/>
      <c r="BR710" s="81"/>
      <c r="BS710" s="96"/>
      <c r="BT710" s="96"/>
      <c r="BU710" s="96"/>
      <c r="BV710" s="70"/>
    </row>
    <row r="711" spans="2:74" x14ac:dyDescent="0.8">
      <c r="B711" s="70"/>
      <c r="C711" s="94"/>
      <c r="F711" s="102"/>
      <c r="G711" s="123"/>
      <c r="H711" s="102"/>
      <c r="I711" s="123"/>
      <c r="L711" s="179"/>
      <c r="M711" s="180"/>
      <c r="R711" s="82"/>
      <c r="S711" s="82"/>
      <c r="T711" s="202"/>
      <c r="X711" s="191"/>
      <c r="Y711" s="182"/>
      <c r="AL711" s="101"/>
      <c r="AN711" s="102"/>
      <c r="AQ711" s="99"/>
      <c r="AT711" s="70"/>
      <c r="AY711" s="81"/>
      <c r="AZ711" s="96"/>
      <c r="BA711" s="70"/>
      <c r="BB711" s="70"/>
      <c r="BC711" s="72"/>
      <c r="BF711" s="70"/>
      <c r="BL711" s="183"/>
      <c r="BM711" s="81"/>
      <c r="BN711" s="96"/>
      <c r="BO711" s="96"/>
      <c r="BP711" s="96"/>
      <c r="BQ711" s="96"/>
      <c r="BR711" s="81"/>
      <c r="BS711" s="96"/>
      <c r="BT711" s="96"/>
      <c r="BU711" s="96"/>
      <c r="BV711" s="70"/>
    </row>
    <row r="712" spans="2:74" x14ac:dyDescent="0.8">
      <c r="B712" s="70"/>
      <c r="C712" s="94"/>
      <c r="F712" s="102"/>
      <c r="G712" s="123"/>
      <c r="H712" s="102"/>
      <c r="I712" s="123"/>
      <c r="X712" s="81"/>
      <c r="Y712" s="70"/>
      <c r="Z712" s="81"/>
      <c r="AA712" s="70"/>
      <c r="AL712" s="101"/>
      <c r="AN712" s="102"/>
      <c r="AO712" s="70"/>
      <c r="AQ712" s="99"/>
      <c r="AT712" s="70"/>
      <c r="BC712" s="72"/>
      <c r="BF712" s="70"/>
      <c r="BL712" s="183"/>
      <c r="BM712" s="81"/>
      <c r="BN712" s="96"/>
      <c r="BO712" s="96"/>
      <c r="BP712" s="96"/>
      <c r="BQ712" s="96"/>
      <c r="BR712" s="81"/>
      <c r="BS712" s="96"/>
      <c r="BT712" s="96"/>
      <c r="BU712" s="96"/>
      <c r="BV712" s="70"/>
    </row>
    <row r="713" spans="2:74" x14ac:dyDescent="0.8">
      <c r="B713" s="70"/>
      <c r="C713" s="94"/>
      <c r="F713" s="102"/>
      <c r="G713" s="123"/>
      <c r="H713" s="102"/>
      <c r="I713" s="123"/>
      <c r="L713" s="179"/>
      <c r="M713" s="180"/>
      <c r="R713" s="82"/>
      <c r="S713" s="82"/>
      <c r="T713" s="202"/>
      <c r="X713" s="191"/>
      <c r="Y713" s="182"/>
      <c r="AL713" s="100"/>
      <c r="AQ713" s="99"/>
      <c r="AT713" s="70"/>
      <c r="AY713" s="81"/>
      <c r="AZ713" s="96"/>
      <c r="BA713" s="70"/>
      <c r="BB713" s="70"/>
      <c r="BC713" s="72"/>
      <c r="BF713" s="70"/>
      <c r="BL713" s="183"/>
      <c r="BM713" s="81"/>
      <c r="BN713" s="96"/>
      <c r="BO713" s="96"/>
      <c r="BP713" s="96"/>
      <c r="BQ713" s="96"/>
      <c r="BR713" s="81"/>
      <c r="BS713" s="96"/>
      <c r="BT713" s="96"/>
      <c r="BU713" s="96"/>
      <c r="BV713" s="70"/>
    </row>
    <row r="714" spans="2:74" x14ac:dyDescent="0.8">
      <c r="B714" s="70"/>
      <c r="C714" s="94"/>
      <c r="F714" s="102"/>
      <c r="G714" s="123"/>
      <c r="H714" s="102"/>
      <c r="I714" s="123"/>
      <c r="L714" s="179"/>
      <c r="M714" s="180"/>
      <c r="R714" s="82"/>
      <c r="S714" s="82"/>
      <c r="T714" s="202"/>
      <c r="X714" s="250"/>
      <c r="AL714" s="101"/>
      <c r="AN714" s="102"/>
      <c r="AQ714" s="99"/>
      <c r="AT714" s="70"/>
      <c r="AY714" s="81"/>
      <c r="AZ714" s="96"/>
      <c r="BA714" s="70"/>
      <c r="BB714" s="70"/>
      <c r="BC714" s="72"/>
      <c r="BF714" s="70"/>
      <c r="BL714" s="183"/>
      <c r="BM714" s="81"/>
      <c r="BN714" s="96"/>
      <c r="BO714" s="96"/>
      <c r="BP714" s="96"/>
      <c r="BQ714" s="96"/>
      <c r="BR714" s="81"/>
      <c r="BS714" s="96"/>
      <c r="BT714" s="96"/>
      <c r="BU714" s="96"/>
      <c r="BV714" s="70"/>
    </row>
    <row r="715" spans="2:74" x14ac:dyDescent="0.8">
      <c r="B715" s="70"/>
      <c r="C715" s="94"/>
      <c r="F715" s="102"/>
      <c r="G715" s="123"/>
      <c r="H715" s="102"/>
      <c r="I715" s="123"/>
      <c r="X715" s="81"/>
      <c r="Y715" s="70"/>
      <c r="Z715" s="81"/>
      <c r="AA715" s="70"/>
      <c r="AL715" s="101"/>
      <c r="AN715" s="102"/>
      <c r="AO715" s="70"/>
      <c r="AQ715" s="99"/>
      <c r="AT715" s="70"/>
      <c r="BB715" s="70"/>
      <c r="BC715" s="72"/>
      <c r="BF715" s="70"/>
      <c r="BL715" s="183"/>
      <c r="BM715" s="81"/>
      <c r="BN715" s="96"/>
      <c r="BO715" s="96"/>
      <c r="BP715" s="96"/>
      <c r="BQ715" s="96"/>
      <c r="BR715" s="81"/>
      <c r="BS715" s="96"/>
      <c r="BT715" s="96"/>
      <c r="BU715" s="96"/>
      <c r="BV715" s="70"/>
    </row>
    <row r="716" spans="2:74" x14ac:dyDescent="0.8">
      <c r="B716" s="70"/>
      <c r="C716" s="94"/>
      <c r="F716" s="102"/>
      <c r="G716" s="123"/>
      <c r="H716" s="102"/>
      <c r="I716" s="123"/>
      <c r="L716" s="179"/>
      <c r="M716" s="180"/>
      <c r="R716" s="82"/>
      <c r="S716" s="82"/>
      <c r="T716" s="202"/>
      <c r="X716" s="191"/>
      <c r="Y716" s="182"/>
      <c r="AL716" s="101"/>
      <c r="AN716" s="102"/>
      <c r="AQ716" s="99"/>
      <c r="AT716" s="70"/>
      <c r="AY716" s="81"/>
      <c r="AZ716" s="96"/>
      <c r="BA716" s="70"/>
      <c r="BB716" s="70"/>
      <c r="BC716" s="72"/>
      <c r="BF716" s="70"/>
      <c r="BL716" s="183"/>
      <c r="BM716" s="81"/>
      <c r="BN716" s="96"/>
      <c r="BO716" s="96"/>
      <c r="BP716" s="96"/>
      <c r="BQ716" s="96"/>
      <c r="BR716" s="81"/>
      <c r="BS716" s="96"/>
      <c r="BT716" s="96"/>
      <c r="BU716" s="96"/>
      <c r="BV716" s="70"/>
    </row>
    <row r="717" spans="2:74" x14ac:dyDescent="0.8">
      <c r="B717" s="70"/>
      <c r="C717" s="94"/>
      <c r="F717" s="102"/>
      <c r="G717" s="123"/>
      <c r="H717" s="102"/>
      <c r="I717" s="123"/>
      <c r="L717" s="179"/>
      <c r="M717" s="180"/>
      <c r="R717" s="82"/>
      <c r="S717" s="82"/>
      <c r="T717" s="202"/>
      <c r="X717" s="191"/>
      <c r="Y717" s="182"/>
      <c r="AL717" s="101"/>
      <c r="AN717" s="102"/>
      <c r="AQ717" s="99"/>
      <c r="AT717" s="70"/>
      <c r="AY717" s="81"/>
      <c r="AZ717" s="96"/>
      <c r="BA717" s="70"/>
      <c r="BB717" s="70"/>
      <c r="BC717" s="72"/>
      <c r="BF717" s="70"/>
      <c r="BL717" s="183"/>
      <c r="BM717" s="81"/>
      <c r="BN717" s="96"/>
      <c r="BO717" s="96"/>
      <c r="BP717" s="96"/>
      <c r="BQ717" s="96"/>
      <c r="BR717" s="81"/>
      <c r="BS717" s="96"/>
      <c r="BT717" s="96"/>
      <c r="BU717" s="96"/>
      <c r="BV717" s="70"/>
    </row>
    <row r="718" spans="2:74" x14ac:dyDescent="0.8">
      <c r="B718" s="70"/>
      <c r="C718" s="94"/>
      <c r="F718" s="102"/>
      <c r="G718" s="123"/>
      <c r="H718" s="102"/>
      <c r="I718" s="123"/>
      <c r="J718" s="103"/>
      <c r="K718" s="83"/>
      <c r="N718" s="82"/>
      <c r="O718" s="82"/>
      <c r="P718" s="82"/>
      <c r="Q718" s="83"/>
      <c r="R718" s="82"/>
      <c r="S718" s="82"/>
      <c r="T718" s="205"/>
      <c r="U718" s="206"/>
      <c r="V718" s="205"/>
      <c r="X718" s="197"/>
      <c r="Y718" s="198"/>
      <c r="AA718" s="198"/>
      <c r="AD718" s="205"/>
      <c r="AF718" s="103"/>
      <c r="AH718" s="103"/>
      <c r="AJ718" s="205"/>
      <c r="AL718" s="103"/>
      <c r="AN718" s="103"/>
      <c r="AP718" s="199"/>
      <c r="AQ718" s="99"/>
      <c r="AT718" s="70"/>
      <c r="BB718" s="70"/>
      <c r="BC718" s="72"/>
      <c r="BF718" s="70"/>
      <c r="BL718" s="183"/>
      <c r="BM718" s="81"/>
      <c r="BN718" s="96"/>
      <c r="BO718" s="96"/>
      <c r="BP718" s="96"/>
      <c r="BQ718" s="96"/>
      <c r="BR718" s="81"/>
      <c r="BS718" s="96"/>
      <c r="BT718" s="96"/>
      <c r="BU718" s="96"/>
      <c r="BV718" s="70"/>
    </row>
    <row r="719" spans="2:74" x14ac:dyDescent="0.8">
      <c r="B719" s="70"/>
      <c r="C719" s="94"/>
      <c r="F719" s="102"/>
      <c r="G719" s="123"/>
      <c r="H719" s="102"/>
      <c r="I719" s="123"/>
      <c r="L719" s="179"/>
      <c r="M719" s="180"/>
      <c r="R719" s="82"/>
      <c r="S719" s="82"/>
      <c r="AA719" s="70"/>
      <c r="AL719" s="103"/>
      <c r="AQ719" s="99"/>
      <c r="AT719" s="70"/>
      <c r="AY719" s="81"/>
      <c r="AZ719" s="96"/>
      <c r="BA719" s="70"/>
      <c r="BB719" s="70"/>
      <c r="BC719" s="72"/>
      <c r="BF719" s="70"/>
      <c r="BL719" s="183"/>
      <c r="BM719" s="81"/>
      <c r="BN719" s="96"/>
      <c r="BO719" s="96"/>
      <c r="BP719" s="96"/>
      <c r="BQ719" s="96"/>
      <c r="BR719" s="81"/>
      <c r="BS719" s="96"/>
      <c r="BT719" s="96"/>
      <c r="BU719" s="96"/>
      <c r="BV719" s="70"/>
    </row>
    <row r="720" spans="2:74" x14ac:dyDescent="0.8">
      <c r="B720" s="70"/>
      <c r="C720" s="94"/>
      <c r="F720" s="102"/>
      <c r="G720" s="123"/>
      <c r="H720" s="102"/>
      <c r="I720" s="123"/>
      <c r="R720" s="82"/>
      <c r="S720" s="82"/>
      <c r="T720" s="246"/>
      <c r="X720" s="81"/>
      <c r="Y720" s="70"/>
      <c r="Z720" s="81"/>
      <c r="AA720" s="70"/>
      <c r="AL720" s="100"/>
      <c r="AN720" s="102"/>
      <c r="AO720" s="70"/>
      <c r="AQ720" s="99"/>
      <c r="AT720" s="70"/>
      <c r="BC720" s="72"/>
      <c r="BF720" s="70"/>
      <c r="BL720" s="183"/>
      <c r="BM720" s="81"/>
      <c r="BN720" s="96"/>
      <c r="BO720" s="96"/>
      <c r="BP720" s="96"/>
      <c r="BQ720" s="96"/>
      <c r="BR720" s="81"/>
      <c r="BS720" s="96"/>
      <c r="BT720" s="96"/>
      <c r="BU720" s="96"/>
      <c r="BV720" s="70"/>
    </row>
    <row r="721" spans="2:74" x14ac:dyDescent="0.8">
      <c r="B721" s="70"/>
      <c r="C721" s="94"/>
      <c r="F721" s="102"/>
      <c r="G721" s="123"/>
      <c r="H721" s="102"/>
      <c r="I721" s="123"/>
      <c r="L721" s="179"/>
      <c r="M721" s="180"/>
      <c r="R721" s="82"/>
      <c r="S721" s="82"/>
      <c r="T721" s="202"/>
      <c r="X721" s="191"/>
      <c r="Y721" s="182"/>
      <c r="AL721" s="103"/>
      <c r="AQ721" s="99"/>
      <c r="AT721" s="70"/>
      <c r="AY721" s="81"/>
      <c r="AZ721" s="96"/>
      <c r="BA721" s="70"/>
      <c r="BB721" s="70"/>
      <c r="BC721" s="72"/>
      <c r="BF721" s="70"/>
      <c r="BL721" s="183"/>
      <c r="BM721" s="81"/>
      <c r="BN721" s="96"/>
      <c r="BO721" s="96"/>
      <c r="BP721" s="96"/>
      <c r="BQ721" s="96"/>
      <c r="BR721" s="81"/>
      <c r="BS721" s="96"/>
      <c r="BT721" s="96"/>
      <c r="BU721" s="96"/>
      <c r="BV721" s="70"/>
    </row>
    <row r="722" spans="2:74" x14ac:dyDescent="0.8">
      <c r="B722" s="70"/>
      <c r="C722" s="94"/>
      <c r="F722" s="102"/>
      <c r="G722" s="123"/>
      <c r="H722" s="102"/>
      <c r="I722" s="123"/>
      <c r="J722" s="96"/>
      <c r="K722" s="96"/>
      <c r="R722" s="82"/>
      <c r="S722" s="82"/>
      <c r="X722" s="81"/>
      <c r="Y722" s="70"/>
      <c r="Z722" s="81"/>
      <c r="AA722" s="70"/>
      <c r="AL722" s="100"/>
      <c r="AN722" s="102"/>
      <c r="AO722" s="70"/>
      <c r="AQ722" s="99"/>
      <c r="AT722" s="70"/>
      <c r="BC722" s="72"/>
      <c r="BF722" s="70"/>
      <c r="BL722" s="183"/>
      <c r="BM722" s="81"/>
      <c r="BN722" s="96"/>
      <c r="BO722" s="96"/>
      <c r="BP722" s="96"/>
      <c r="BQ722" s="96"/>
      <c r="BR722" s="81"/>
      <c r="BS722" s="96"/>
      <c r="BT722" s="96"/>
      <c r="BU722" s="96"/>
      <c r="BV722" s="70"/>
    </row>
    <row r="723" spans="2:74" x14ac:dyDescent="0.8">
      <c r="B723" s="70"/>
      <c r="C723" s="94"/>
      <c r="F723" s="102"/>
      <c r="G723" s="123"/>
      <c r="H723" s="102"/>
      <c r="I723" s="123"/>
      <c r="L723" s="179"/>
      <c r="M723" s="180"/>
      <c r="R723" s="82"/>
      <c r="S723" s="82"/>
      <c r="T723" s="202"/>
      <c r="X723" s="237"/>
      <c r="Y723" s="182"/>
      <c r="AL723" s="101"/>
      <c r="AN723" s="102"/>
      <c r="AQ723" s="99"/>
      <c r="AT723" s="70"/>
      <c r="AY723" s="81"/>
      <c r="AZ723" s="96"/>
      <c r="BA723" s="70"/>
      <c r="BB723" s="70"/>
      <c r="BC723" s="72"/>
      <c r="BF723" s="70"/>
      <c r="BL723" s="183"/>
      <c r="BM723" s="81"/>
      <c r="BN723" s="96"/>
      <c r="BO723" s="96"/>
      <c r="BP723" s="96"/>
      <c r="BQ723" s="96"/>
      <c r="BR723" s="81"/>
      <c r="BS723" s="96"/>
      <c r="BT723" s="96"/>
      <c r="BU723" s="96"/>
      <c r="BV723" s="70"/>
    </row>
    <row r="724" spans="2:74" x14ac:dyDescent="0.8">
      <c r="B724" s="70"/>
      <c r="C724" s="94"/>
      <c r="F724" s="102"/>
      <c r="G724" s="123"/>
      <c r="H724" s="102"/>
      <c r="I724" s="123"/>
      <c r="L724" s="179"/>
      <c r="M724" s="180"/>
      <c r="R724" s="82"/>
      <c r="S724" s="82"/>
      <c r="T724" s="202"/>
      <c r="X724" s="82"/>
      <c r="AQ724" s="99"/>
      <c r="AT724" s="70"/>
      <c r="AY724" s="81"/>
      <c r="AZ724" s="96"/>
      <c r="BA724" s="70"/>
      <c r="BB724" s="70"/>
      <c r="BC724" s="72"/>
      <c r="BF724" s="70"/>
      <c r="BL724" s="183"/>
      <c r="BM724" s="81"/>
      <c r="BN724" s="96"/>
      <c r="BO724" s="96"/>
      <c r="BP724" s="96"/>
      <c r="BQ724" s="96"/>
      <c r="BR724" s="81"/>
      <c r="BS724" s="96"/>
      <c r="BT724" s="96"/>
      <c r="BU724" s="96"/>
      <c r="BV724" s="70"/>
    </row>
    <row r="725" spans="2:74" x14ac:dyDescent="0.8">
      <c r="B725" s="70"/>
      <c r="C725" s="94"/>
      <c r="F725" s="102"/>
      <c r="G725" s="123"/>
      <c r="H725" s="102"/>
      <c r="I725" s="123"/>
      <c r="R725" s="82"/>
      <c r="S725" s="82"/>
      <c r="AQ725" s="99"/>
      <c r="AT725" s="70"/>
      <c r="AY725" s="81"/>
      <c r="AZ725" s="96"/>
      <c r="BA725" s="70"/>
      <c r="BB725" s="70"/>
      <c r="BC725" s="72"/>
      <c r="BF725" s="70"/>
      <c r="BL725" s="183"/>
      <c r="BM725" s="81"/>
      <c r="BN725" s="96"/>
      <c r="BO725" s="96"/>
      <c r="BP725" s="96"/>
      <c r="BQ725" s="96"/>
      <c r="BR725" s="81"/>
      <c r="BS725" s="96"/>
      <c r="BT725" s="96"/>
      <c r="BU725" s="96"/>
      <c r="BV725" s="70"/>
    </row>
    <row r="726" spans="2:74" x14ac:dyDescent="0.8">
      <c r="B726" s="70"/>
      <c r="C726" s="94"/>
      <c r="F726" s="120"/>
      <c r="G726" s="120"/>
      <c r="H726" s="120"/>
      <c r="I726" s="120"/>
      <c r="L726" s="179"/>
      <c r="M726" s="180"/>
      <c r="R726" s="82"/>
      <c r="S726" s="82"/>
      <c r="T726" s="202"/>
      <c r="X726" s="191"/>
      <c r="Y726" s="182"/>
      <c r="AL726" s="100"/>
      <c r="AQ726" s="99"/>
      <c r="AT726" s="70"/>
      <c r="AY726" s="81"/>
      <c r="AZ726" s="96"/>
      <c r="BA726" s="70"/>
      <c r="BB726" s="70"/>
      <c r="BC726" s="72"/>
      <c r="BF726" s="70"/>
      <c r="BL726" s="183"/>
      <c r="BM726" s="81"/>
      <c r="BN726" s="96"/>
      <c r="BO726" s="96"/>
      <c r="BP726" s="96"/>
      <c r="BQ726" s="96"/>
      <c r="BR726" s="81"/>
      <c r="BS726" s="96"/>
      <c r="BT726" s="96"/>
      <c r="BU726" s="96"/>
      <c r="BV726" s="70"/>
    </row>
    <row r="727" spans="2:74" x14ac:dyDescent="0.8">
      <c r="B727" s="70"/>
      <c r="C727" s="94"/>
      <c r="F727" s="102"/>
      <c r="G727" s="123"/>
      <c r="H727" s="102"/>
      <c r="I727" s="123"/>
      <c r="L727" s="179"/>
      <c r="M727" s="180"/>
      <c r="R727" s="82"/>
      <c r="S727" s="82"/>
      <c r="T727" s="202"/>
      <c r="X727" s="191"/>
      <c r="Y727" s="182"/>
      <c r="AL727" s="100"/>
      <c r="AQ727" s="99"/>
      <c r="AT727" s="70"/>
      <c r="AY727" s="81"/>
      <c r="AZ727" s="96"/>
      <c r="BA727" s="70"/>
      <c r="BB727" s="70"/>
      <c r="BC727" s="72"/>
      <c r="BF727" s="70"/>
      <c r="BL727" s="183"/>
      <c r="BM727" s="81"/>
      <c r="BN727" s="96"/>
      <c r="BO727" s="96"/>
      <c r="BP727" s="96"/>
      <c r="BQ727" s="96"/>
      <c r="BR727" s="81"/>
      <c r="BS727" s="96"/>
      <c r="BT727" s="96"/>
      <c r="BU727" s="96"/>
      <c r="BV727" s="70"/>
    </row>
    <row r="728" spans="2:74" x14ac:dyDescent="0.8">
      <c r="B728" s="70"/>
      <c r="C728" s="94"/>
      <c r="F728" s="102"/>
      <c r="G728" s="123"/>
      <c r="H728" s="102"/>
      <c r="I728" s="123"/>
      <c r="R728" s="82"/>
      <c r="S728" s="82"/>
      <c r="X728" s="81"/>
      <c r="Y728" s="70"/>
      <c r="Z728" s="81"/>
      <c r="AA728" s="70"/>
      <c r="AM728" s="96"/>
      <c r="AO728" s="70"/>
      <c r="AQ728" s="99"/>
      <c r="AT728" s="70"/>
      <c r="BC728" s="72"/>
      <c r="BF728" s="70"/>
      <c r="BL728" s="183"/>
      <c r="BM728" s="81"/>
      <c r="BN728" s="96"/>
      <c r="BO728" s="96"/>
      <c r="BP728" s="96"/>
      <c r="BQ728" s="96"/>
      <c r="BR728" s="81"/>
      <c r="BS728" s="96"/>
      <c r="BT728" s="96"/>
      <c r="BU728" s="96"/>
      <c r="BV728" s="70"/>
    </row>
    <row r="729" spans="2:74" x14ac:dyDescent="0.8">
      <c r="B729" s="70"/>
      <c r="C729" s="94"/>
      <c r="F729" s="102"/>
      <c r="G729" s="123"/>
      <c r="H729" s="102"/>
      <c r="I729" s="123"/>
      <c r="L729" s="179"/>
      <c r="M729" s="180"/>
      <c r="R729" s="82"/>
      <c r="S729" s="82"/>
      <c r="T729" s="202"/>
      <c r="V729" s="202"/>
      <c r="X729" s="197"/>
      <c r="Y729" s="201"/>
      <c r="AA729" s="198"/>
      <c r="AD729" s="202"/>
      <c r="AJ729" s="202"/>
      <c r="AL729" s="100"/>
      <c r="AQ729" s="99"/>
      <c r="AT729" s="70"/>
      <c r="AY729" s="81"/>
      <c r="AZ729" s="96"/>
      <c r="BA729" s="70"/>
      <c r="BB729" s="70"/>
      <c r="BC729" s="72"/>
      <c r="BF729" s="70"/>
      <c r="BL729" s="183"/>
      <c r="BM729" s="81"/>
      <c r="BN729" s="96"/>
      <c r="BO729" s="96"/>
      <c r="BP729" s="96"/>
      <c r="BQ729" s="96"/>
      <c r="BR729" s="81"/>
      <c r="BS729" s="96"/>
      <c r="BT729" s="96"/>
      <c r="BU729" s="96"/>
      <c r="BV729" s="70"/>
    </row>
    <row r="730" spans="2:74" x14ac:dyDescent="0.8">
      <c r="B730" s="70"/>
      <c r="C730" s="94"/>
      <c r="F730" s="102"/>
      <c r="G730" s="123"/>
      <c r="H730" s="102"/>
      <c r="I730" s="123"/>
      <c r="J730" s="103"/>
      <c r="K730" s="83"/>
      <c r="N730" s="82"/>
      <c r="O730" s="82"/>
      <c r="P730" s="82"/>
      <c r="Q730" s="83"/>
      <c r="R730" s="82"/>
      <c r="S730" s="82"/>
      <c r="T730" s="205"/>
      <c r="U730" s="206"/>
      <c r="V730" s="205"/>
      <c r="X730" s="197"/>
      <c r="Y730" s="198"/>
      <c r="AA730" s="198"/>
      <c r="AD730" s="205"/>
      <c r="AF730" s="103"/>
      <c r="AH730" s="103"/>
      <c r="AJ730" s="205"/>
      <c r="AL730" s="100"/>
      <c r="AN730" s="102"/>
      <c r="AP730" s="199"/>
      <c r="AQ730" s="99"/>
      <c r="AT730" s="70"/>
      <c r="BB730" s="70"/>
      <c r="BC730" s="72"/>
      <c r="BF730" s="70"/>
      <c r="BL730" s="183"/>
      <c r="BM730" s="81"/>
      <c r="BN730" s="96"/>
      <c r="BO730" s="96"/>
      <c r="BP730" s="96"/>
      <c r="BQ730" s="96"/>
      <c r="BR730" s="81"/>
      <c r="BS730" s="96"/>
      <c r="BT730" s="96"/>
      <c r="BU730" s="96"/>
      <c r="BV730" s="70"/>
    </row>
    <row r="731" spans="2:74" x14ac:dyDescent="0.8">
      <c r="B731" s="70"/>
      <c r="C731" s="94"/>
      <c r="F731" s="102"/>
      <c r="G731" s="123"/>
      <c r="H731" s="102"/>
      <c r="I731" s="123"/>
      <c r="L731" s="179"/>
      <c r="M731" s="180"/>
      <c r="R731" s="82"/>
      <c r="S731" s="82"/>
      <c r="T731" s="202"/>
      <c r="X731" s="191"/>
      <c r="Y731" s="182"/>
      <c r="AL731" s="100"/>
      <c r="AN731" s="102"/>
      <c r="AQ731" s="99"/>
      <c r="AT731" s="70"/>
      <c r="AY731" s="81"/>
      <c r="AZ731" s="96"/>
      <c r="BA731" s="70"/>
      <c r="BB731" s="70"/>
      <c r="BC731" s="72"/>
      <c r="BF731" s="70"/>
      <c r="BL731" s="183"/>
      <c r="BM731" s="81"/>
      <c r="BN731" s="96"/>
      <c r="BO731" s="96"/>
      <c r="BP731" s="96"/>
      <c r="BQ731" s="96"/>
      <c r="BR731" s="81"/>
      <c r="BS731" s="96"/>
      <c r="BT731" s="96"/>
      <c r="BU731" s="96"/>
      <c r="BV731" s="70"/>
    </row>
    <row r="732" spans="2:74" x14ac:dyDescent="0.8">
      <c r="B732" s="70"/>
      <c r="C732" s="94"/>
      <c r="F732" s="102"/>
      <c r="G732" s="123"/>
      <c r="H732" s="102"/>
      <c r="I732" s="123"/>
      <c r="R732" s="82"/>
      <c r="S732" s="82"/>
      <c r="AL732" s="100"/>
      <c r="AN732" s="102"/>
      <c r="AQ732" s="99"/>
      <c r="AT732" s="70"/>
      <c r="AY732" s="81"/>
      <c r="AZ732" s="96"/>
      <c r="BA732" s="70"/>
      <c r="BB732" s="70"/>
      <c r="BC732" s="72"/>
      <c r="BF732" s="70"/>
      <c r="BL732" s="183"/>
      <c r="BM732" s="81"/>
      <c r="BN732" s="96"/>
      <c r="BO732" s="96"/>
      <c r="BP732" s="96"/>
      <c r="BQ732" s="96"/>
      <c r="BR732" s="81"/>
      <c r="BS732" s="96"/>
      <c r="BT732" s="96"/>
      <c r="BU732" s="96"/>
      <c r="BV732" s="70"/>
    </row>
    <row r="733" spans="2:74" x14ac:dyDescent="0.8">
      <c r="B733" s="70"/>
      <c r="C733" s="94"/>
      <c r="F733" s="102"/>
      <c r="G733" s="123"/>
      <c r="H733" s="102"/>
      <c r="I733" s="123"/>
      <c r="L733" s="179"/>
      <c r="M733" s="180"/>
      <c r="R733" s="82"/>
      <c r="S733" s="82"/>
      <c r="T733" s="202"/>
      <c r="X733" s="191"/>
      <c r="Y733" s="182"/>
      <c r="AL733" s="100"/>
      <c r="AQ733" s="99"/>
      <c r="AT733" s="70"/>
      <c r="AY733" s="81"/>
      <c r="AZ733" s="96"/>
      <c r="BA733" s="70"/>
      <c r="BB733" s="70"/>
      <c r="BC733" s="72"/>
      <c r="BF733" s="70"/>
      <c r="BL733" s="183"/>
      <c r="BM733" s="81"/>
      <c r="BN733" s="96"/>
      <c r="BO733" s="96"/>
      <c r="BP733" s="96"/>
      <c r="BQ733" s="96"/>
      <c r="BR733" s="81"/>
      <c r="BS733" s="96"/>
      <c r="BT733" s="96"/>
      <c r="BU733" s="96"/>
      <c r="BV733" s="70"/>
    </row>
    <row r="734" spans="2:74" x14ac:dyDescent="0.8">
      <c r="B734" s="70"/>
      <c r="C734" s="94"/>
      <c r="F734" s="102"/>
      <c r="G734" s="123"/>
      <c r="H734" s="102"/>
      <c r="I734" s="123"/>
      <c r="L734" s="179"/>
      <c r="M734" s="180"/>
      <c r="R734" s="82"/>
      <c r="S734" s="82"/>
      <c r="AA734" s="70"/>
      <c r="AL734" s="100"/>
      <c r="AQ734" s="99"/>
      <c r="AT734" s="70"/>
      <c r="AY734" s="81"/>
      <c r="AZ734" s="96"/>
      <c r="BA734" s="70"/>
      <c r="BB734" s="70"/>
      <c r="BC734" s="72"/>
      <c r="BF734" s="70"/>
      <c r="BL734" s="183"/>
      <c r="BM734" s="81"/>
      <c r="BN734" s="96"/>
      <c r="BO734" s="96"/>
      <c r="BP734" s="96"/>
      <c r="BQ734" s="96"/>
      <c r="BR734" s="81"/>
      <c r="BS734" s="96"/>
      <c r="BT734" s="96"/>
      <c r="BU734" s="96"/>
      <c r="BV734" s="70"/>
    </row>
    <row r="735" spans="2:74" x14ac:dyDescent="0.8">
      <c r="B735" s="70"/>
      <c r="C735" s="94"/>
      <c r="F735" s="102"/>
      <c r="G735" s="123"/>
      <c r="H735" s="102"/>
      <c r="I735" s="123"/>
      <c r="L735" s="179"/>
      <c r="M735" s="180"/>
      <c r="R735" s="82"/>
      <c r="S735" s="82"/>
      <c r="T735" s="202"/>
      <c r="V735" s="202"/>
      <c r="X735" s="197"/>
      <c r="Y735" s="201"/>
      <c r="AA735" s="198"/>
      <c r="AD735" s="202"/>
      <c r="AJ735" s="202"/>
      <c r="AL735" s="100"/>
      <c r="AQ735" s="99"/>
      <c r="AT735" s="70"/>
      <c r="AY735" s="81"/>
      <c r="AZ735" s="96"/>
      <c r="BA735" s="70"/>
      <c r="BB735" s="70"/>
      <c r="BC735" s="72"/>
      <c r="BF735" s="70"/>
      <c r="BL735" s="183"/>
      <c r="BM735" s="81"/>
      <c r="BN735" s="96"/>
      <c r="BO735" s="96"/>
      <c r="BP735" s="96"/>
      <c r="BQ735" s="96"/>
      <c r="BR735" s="81"/>
      <c r="BS735" s="96"/>
      <c r="BT735" s="96"/>
      <c r="BU735" s="96"/>
      <c r="BV735" s="70"/>
    </row>
    <row r="736" spans="2:74" x14ac:dyDescent="0.8">
      <c r="B736" s="70"/>
      <c r="C736" s="94"/>
      <c r="F736" s="102"/>
      <c r="G736" s="123"/>
      <c r="H736" s="102"/>
      <c r="I736" s="123"/>
      <c r="L736" s="179"/>
      <c r="M736" s="180"/>
      <c r="R736" s="82"/>
      <c r="S736" s="82"/>
      <c r="T736" s="202"/>
      <c r="AQ736" s="99"/>
      <c r="AT736" s="70"/>
      <c r="AY736" s="81"/>
      <c r="AZ736" s="96"/>
      <c r="BA736" s="70"/>
      <c r="BB736" s="70"/>
      <c r="BC736" s="72"/>
      <c r="BF736" s="70"/>
      <c r="BL736" s="183"/>
      <c r="BM736" s="81"/>
      <c r="BN736" s="96"/>
      <c r="BO736" s="96"/>
      <c r="BP736" s="96"/>
      <c r="BQ736" s="96"/>
      <c r="BR736" s="81"/>
      <c r="BS736" s="96"/>
      <c r="BT736" s="96"/>
      <c r="BU736" s="96"/>
      <c r="BV736" s="70"/>
    </row>
    <row r="737" spans="2:74" x14ac:dyDescent="0.8">
      <c r="B737" s="70"/>
      <c r="C737" s="94"/>
      <c r="F737" s="102"/>
      <c r="G737" s="123"/>
      <c r="H737" s="102"/>
      <c r="I737" s="123"/>
      <c r="L737" s="179"/>
      <c r="M737" s="180"/>
      <c r="R737" s="82"/>
      <c r="S737" s="82"/>
      <c r="T737" s="202"/>
      <c r="X737" s="191"/>
      <c r="Y737" s="182"/>
      <c r="AL737" s="100"/>
      <c r="AN737" s="102"/>
      <c r="AQ737" s="99"/>
      <c r="AT737" s="70"/>
      <c r="AY737" s="81"/>
      <c r="AZ737" s="96"/>
      <c r="BA737" s="70"/>
      <c r="BB737" s="70"/>
      <c r="BC737" s="72"/>
      <c r="BF737" s="70"/>
      <c r="BL737" s="183"/>
      <c r="BM737" s="81"/>
      <c r="BN737" s="96"/>
      <c r="BO737" s="96"/>
      <c r="BP737" s="96"/>
      <c r="BQ737" s="96"/>
      <c r="BR737" s="81"/>
      <c r="BS737" s="96"/>
      <c r="BT737" s="96"/>
      <c r="BU737" s="96"/>
      <c r="BV737" s="70"/>
    </row>
    <row r="738" spans="2:74" x14ac:dyDescent="0.8">
      <c r="B738" s="70"/>
      <c r="C738" s="94"/>
      <c r="F738" s="102"/>
      <c r="G738" s="123"/>
      <c r="H738" s="102"/>
      <c r="I738" s="123"/>
      <c r="J738" s="82"/>
      <c r="K738" s="82"/>
      <c r="N738" s="82"/>
      <c r="O738" s="82"/>
      <c r="P738" s="82"/>
      <c r="Q738" s="83"/>
      <c r="R738" s="82"/>
      <c r="S738" s="82"/>
      <c r="T738" s="205"/>
      <c r="U738" s="206"/>
      <c r="V738" s="205"/>
      <c r="X738" s="197"/>
      <c r="Y738" s="198"/>
      <c r="AA738" s="198"/>
      <c r="AD738" s="205"/>
      <c r="AF738" s="103"/>
      <c r="AH738" s="103"/>
      <c r="AJ738" s="205"/>
      <c r="AL738" s="103"/>
      <c r="AN738" s="103"/>
      <c r="AP738" s="199"/>
      <c r="AQ738" s="99"/>
      <c r="AT738" s="70"/>
      <c r="BB738" s="70"/>
      <c r="BC738" s="72"/>
      <c r="BF738" s="70"/>
      <c r="BL738" s="183"/>
      <c r="BM738" s="81"/>
      <c r="BN738" s="96"/>
      <c r="BO738" s="96"/>
      <c r="BP738" s="96"/>
      <c r="BQ738" s="96"/>
      <c r="BR738" s="81"/>
      <c r="BS738" s="96"/>
      <c r="BT738" s="96"/>
      <c r="BU738" s="96"/>
      <c r="BV738" s="70"/>
    </row>
    <row r="739" spans="2:74" x14ac:dyDescent="0.8">
      <c r="B739" s="70"/>
      <c r="C739" s="94"/>
      <c r="F739" s="102"/>
      <c r="G739" s="123"/>
      <c r="H739" s="102"/>
      <c r="I739" s="123"/>
      <c r="R739" s="82"/>
      <c r="S739" s="82"/>
      <c r="T739" s="246"/>
      <c r="X739" s="96"/>
      <c r="Y739" s="70"/>
      <c r="Z739" s="81"/>
      <c r="AA739" s="70"/>
      <c r="AM739" s="96"/>
      <c r="AO739" s="70"/>
      <c r="AQ739" s="99"/>
      <c r="AT739" s="70"/>
      <c r="BC739" s="72"/>
      <c r="BF739" s="70"/>
      <c r="BL739" s="183"/>
      <c r="BM739" s="81"/>
      <c r="BN739" s="96"/>
      <c r="BO739" s="96"/>
      <c r="BP739" s="96"/>
      <c r="BQ739" s="96"/>
      <c r="BR739" s="81"/>
      <c r="BS739" s="96"/>
      <c r="BT739" s="96"/>
      <c r="BU739" s="96"/>
      <c r="BV739" s="70"/>
    </row>
    <row r="740" spans="2:74" x14ac:dyDescent="0.8">
      <c r="B740" s="70"/>
      <c r="C740" s="94"/>
      <c r="F740" s="102"/>
      <c r="G740" s="123"/>
      <c r="H740" s="102"/>
      <c r="I740" s="123"/>
      <c r="J740" s="244"/>
      <c r="K740" s="364"/>
      <c r="R740" s="82"/>
      <c r="S740" s="82"/>
      <c r="X740" s="96"/>
      <c r="Y740" s="70"/>
      <c r="Z740" s="81"/>
      <c r="AA740" s="70"/>
      <c r="AL740" s="100"/>
      <c r="AN740" s="102"/>
      <c r="AO740" s="70"/>
      <c r="AQ740" s="99"/>
      <c r="AT740" s="70"/>
      <c r="BC740" s="72"/>
      <c r="BF740" s="70"/>
      <c r="BL740" s="183"/>
      <c r="BM740" s="81"/>
      <c r="BN740" s="96"/>
      <c r="BO740" s="96"/>
      <c r="BP740" s="96"/>
      <c r="BQ740" s="96"/>
      <c r="BR740" s="81"/>
      <c r="BS740" s="96"/>
      <c r="BT740" s="96"/>
      <c r="BU740" s="96"/>
      <c r="BV740" s="70"/>
    </row>
    <row r="741" spans="2:74" x14ac:dyDescent="0.8">
      <c r="B741" s="70"/>
      <c r="C741" s="94"/>
      <c r="F741" s="102"/>
      <c r="G741" s="123"/>
      <c r="H741" s="102"/>
      <c r="I741" s="123"/>
      <c r="J741" s="103"/>
      <c r="K741" s="83"/>
      <c r="N741" s="82"/>
      <c r="O741" s="82"/>
      <c r="P741" s="82"/>
      <c r="Q741" s="83"/>
      <c r="R741" s="82"/>
      <c r="S741" s="82"/>
      <c r="T741" s="205"/>
      <c r="U741" s="206"/>
      <c r="V741" s="205"/>
      <c r="X741" s="238"/>
      <c r="Y741" s="198"/>
      <c r="AA741" s="198"/>
      <c r="AD741" s="205"/>
      <c r="AF741" s="103"/>
      <c r="AH741" s="103"/>
      <c r="AJ741" s="205"/>
      <c r="AL741" s="103"/>
      <c r="AN741" s="103"/>
      <c r="AP741" s="199"/>
      <c r="AQ741" s="99"/>
      <c r="AT741" s="70"/>
      <c r="AY741" s="81"/>
      <c r="AZ741" s="96"/>
      <c r="BA741" s="70"/>
      <c r="BB741" s="70"/>
      <c r="BC741" s="72"/>
      <c r="BF741" s="70"/>
      <c r="BL741" s="183"/>
      <c r="BM741" s="81"/>
      <c r="BN741" s="96"/>
      <c r="BO741" s="96"/>
      <c r="BP741" s="96"/>
      <c r="BQ741" s="96"/>
      <c r="BR741" s="81"/>
      <c r="BS741" s="96"/>
      <c r="BT741" s="96"/>
      <c r="BU741" s="96"/>
      <c r="BV741" s="70"/>
    </row>
    <row r="742" spans="2:74" x14ac:dyDescent="0.8">
      <c r="B742" s="70"/>
      <c r="C742" s="94"/>
      <c r="F742" s="102"/>
      <c r="G742" s="123"/>
      <c r="H742" s="102"/>
      <c r="I742" s="123"/>
      <c r="R742" s="82"/>
      <c r="S742" s="82"/>
      <c r="AL742" s="101"/>
      <c r="AN742" s="102"/>
      <c r="AQ742" s="99"/>
      <c r="AT742" s="70"/>
      <c r="AY742" s="81"/>
      <c r="AZ742" s="96"/>
      <c r="BA742" s="70"/>
      <c r="BB742" s="70"/>
      <c r="BC742" s="72"/>
      <c r="BF742" s="70"/>
      <c r="BL742" s="183"/>
      <c r="BM742" s="81"/>
      <c r="BN742" s="96"/>
      <c r="BO742" s="96"/>
      <c r="BP742" s="96"/>
      <c r="BQ742" s="96"/>
      <c r="BR742" s="81"/>
      <c r="BS742" s="96"/>
      <c r="BT742" s="96"/>
      <c r="BU742" s="96"/>
      <c r="BV742" s="70"/>
    </row>
    <row r="743" spans="2:74" x14ac:dyDescent="0.8">
      <c r="B743" s="70"/>
      <c r="C743" s="94"/>
      <c r="F743" s="102"/>
      <c r="G743" s="123"/>
      <c r="H743" s="102"/>
      <c r="I743" s="123"/>
      <c r="L743" s="179"/>
      <c r="M743" s="180"/>
      <c r="R743" s="82"/>
      <c r="S743" s="82"/>
      <c r="T743" s="202"/>
      <c r="X743" s="191"/>
      <c r="Y743" s="182"/>
      <c r="AL743" s="101"/>
      <c r="AN743" s="102"/>
      <c r="AQ743" s="99"/>
      <c r="AT743" s="70"/>
      <c r="AY743" s="81"/>
      <c r="AZ743" s="96"/>
      <c r="BA743" s="70"/>
      <c r="BB743" s="70"/>
      <c r="BC743" s="72"/>
      <c r="BF743" s="70"/>
      <c r="BL743" s="183"/>
      <c r="BM743" s="81"/>
      <c r="BN743" s="96"/>
      <c r="BO743" s="96"/>
      <c r="BP743" s="96"/>
      <c r="BQ743" s="96"/>
      <c r="BR743" s="81"/>
      <c r="BS743" s="96"/>
      <c r="BT743" s="96"/>
      <c r="BU743" s="96"/>
      <c r="BV743" s="70"/>
    </row>
    <row r="744" spans="2:74" x14ac:dyDescent="0.8">
      <c r="B744" s="70"/>
      <c r="C744" s="94"/>
      <c r="F744" s="102"/>
      <c r="G744" s="123"/>
      <c r="H744" s="102"/>
      <c r="I744" s="123"/>
      <c r="R744" s="82"/>
      <c r="S744" s="82"/>
      <c r="X744" s="81"/>
      <c r="Y744" s="70"/>
      <c r="Z744" s="81"/>
      <c r="AA744" s="70"/>
      <c r="AM744" s="96"/>
      <c r="AO744" s="70"/>
      <c r="AQ744" s="99"/>
      <c r="AT744" s="70"/>
      <c r="BC744" s="72"/>
      <c r="BF744" s="70"/>
      <c r="BL744" s="183"/>
      <c r="BM744" s="81"/>
      <c r="BN744" s="96"/>
      <c r="BO744" s="96"/>
      <c r="BP744" s="96"/>
      <c r="BQ744" s="96"/>
      <c r="BR744" s="81"/>
      <c r="BS744" s="96"/>
      <c r="BT744" s="96"/>
      <c r="BU744" s="96"/>
      <c r="BV744" s="70"/>
    </row>
    <row r="745" spans="2:74" x14ac:dyDescent="0.8">
      <c r="B745" s="70"/>
      <c r="C745" s="94"/>
      <c r="F745" s="102"/>
      <c r="G745" s="123"/>
      <c r="H745" s="102"/>
      <c r="I745" s="123"/>
      <c r="L745" s="179"/>
      <c r="M745" s="180"/>
      <c r="R745" s="82"/>
      <c r="S745" s="82"/>
      <c r="Y745" s="70"/>
      <c r="AL745" s="101"/>
      <c r="AN745" s="102"/>
      <c r="AQ745" s="99"/>
      <c r="AT745" s="70"/>
      <c r="AY745" s="81"/>
      <c r="AZ745" s="96"/>
      <c r="BA745" s="70"/>
      <c r="BB745" s="70"/>
      <c r="BC745" s="72"/>
      <c r="BF745" s="70"/>
      <c r="BL745" s="183"/>
      <c r="BM745" s="81"/>
      <c r="BN745" s="96"/>
      <c r="BO745" s="96"/>
      <c r="BP745" s="96"/>
      <c r="BQ745" s="96"/>
      <c r="BR745" s="81"/>
      <c r="BS745" s="96"/>
      <c r="BT745" s="96"/>
      <c r="BU745" s="96"/>
      <c r="BV745" s="70"/>
    </row>
    <row r="746" spans="2:74" x14ac:dyDescent="0.8">
      <c r="B746" s="70"/>
      <c r="C746" s="94"/>
      <c r="F746" s="102"/>
      <c r="G746" s="123"/>
      <c r="H746" s="102"/>
      <c r="I746" s="123"/>
      <c r="R746" s="82"/>
      <c r="S746" s="82"/>
      <c r="X746" s="81"/>
      <c r="Y746" s="70"/>
      <c r="Z746" s="81"/>
      <c r="AA746" s="70"/>
      <c r="AL746" s="100"/>
      <c r="AN746" s="102"/>
      <c r="AO746" s="70"/>
      <c r="AQ746" s="99"/>
      <c r="AT746" s="70"/>
      <c r="BC746" s="72"/>
      <c r="BF746" s="70"/>
      <c r="BL746" s="183"/>
      <c r="BM746" s="81"/>
      <c r="BN746" s="96"/>
      <c r="BO746" s="96"/>
      <c r="BP746" s="96"/>
      <c r="BQ746" s="96"/>
      <c r="BR746" s="81"/>
      <c r="BS746" s="96"/>
      <c r="BT746" s="96"/>
      <c r="BU746" s="96"/>
      <c r="BV746" s="70"/>
    </row>
    <row r="747" spans="2:74" x14ac:dyDescent="0.8">
      <c r="B747" s="70"/>
      <c r="C747" s="94"/>
      <c r="F747" s="102"/>
      <c r="G747" s="123"/>
      <c r="H747" s="102"/>
      <c r="I747" s="123"/>
      <c r="L747" s="179"/>
      <c r="M747" s="180"/>
      <c r="R747" s="82"/>
      <c r="S747" s="82"/>
      <c r="AA747" s="70"/>
      <c r="AQ747" s="99"/>
      <c r="AT747" s="70"/>
      <c r="AY747" s="81"/>
      <c r="AZ747" s="96"/>
      <c r="BA747" s="70"/>
      <c r="BB747" s="70"/>
      <c r="BC747" s="72"/>
      <c r="BF747" s="70"/>
      <c r="BL747" s="183"/>
      <c r="BM747" s="81"/>
      <c r="BN747" s="96"/>
      <c r="BO747" s="96"/>
      <c r="BP747" s="96"/>
      <c r="BQ747" s="96"/>
      <c r="BR747" s="81"/>
      <c r="BS747" s="96"/>
      <c r="BT747" s="96"/>
      <c r="BU747" s="96"/>
      <c r="BV747" s="70"/>
    </row>
    <row r="748" spans="2:74" x14ac:dyDescent="0.8">
      <c r="B748" s="70"/>
      <c r="C748" s="94"/>
      <c r="F748" s="102"/>
      <c r="G748" s="123"/>
      <c r="H748" s="102"/>
      <c r="I748" s="123"/>
      <c r="J748" s="244"/>
      <c r="K748" s="364"/>
      <c r="R748" s="82"/>
      <c r="S748" s="82"/>
      <c r="X748" s="81"/>
      <c r="Y748" s="70"/>
      <c r="Z748" s="81"/>
      <c r="AA748" s="70"/>
      <c r="AL748" s="100"/>
      <c r="AN748" s="102"/>
      <c r="AO748" s="70"/>
      <c r="AQ748" s="99"/>
      <c r="AT748" s="70"/>
      <c r="BC748" s="72"/>
      <c r="BF748" s="70"/>
      <c r="BL748" s="183"/>
      <c r="BM748" s="81"/>
      <c r="BN748" s="96"/>
      <c r="BO748" s="96"/>
      <c r="BP748" s="96"/>
      <c r="BQ748" s="96"/>
      <c r="BR748" s="81"/>
      <c r="BS748" s="96"/>
      <c r="BT748" s="96"/>
      <c r="BU748" s="96"/>
      <c r="BV748" s="70"/>
    </row>
    <row r="749" spans="2:74" x14ac:dyDescent="0.8">
      <c r="B749" s="70"/>
      <c r="C749" s="94"/>
      <c r="F749" s="102"/>
      <c r="G749" s="123"/>
      <c r="H749" s="102"/>
      <c r="I749" s="123"/>
      <c r="R749" s="82"/>
      <c r="S749" s="82"/>
      <c r="X749" s="81"/>
      <c r="Y749" s="70"/>
      <c r="Z749" s="81"/>
      <c r="AA749" s="70"/>
      <c r="AL749" s="100"/>
      <c r="AN749" s="102"/>
      <c r="AO749" s="70"/>
      <c r="AQ749" s="99"/>
      <c r="AT749" s="70"/>
      <c r="BC749" s="72"/>
      <c r="BF749" s="70"/>
      <c r="BL749" s="183"/>
      <c r="BM749" s="81"/>
      <c r="BN749" s="96"/>
      <c r="BO749" s="96"/>
      <c r="BP749" s="96"/>
      <c r="BQ749" s="96"/>
      <c r="BR749" s="81"/>
      <c r="BS749" s="96"/>
      <c r="BT749" s="96"/>
      <c r="BU749" s="96"/>
      <c r="BV749" s="70"/>
    </row>
    <row r="750" spans="2:74" x14ac:dyDescent="0.8">
      <c r="B750" s="70"/>
      <c r="C750" s="94"/>
      <c r="F750" s="102"/>
      <c r="G750" s="123"/>
      <c r="H750" s="102"/>
      <c r="I750" s="123"/>
      <c r="R750" s="82"/>
      <c r="S750" s="82"/>
      <c r="X750" s="81"/>
      <c r="Y750" s="70"/>
      <c r="Z750" s="81"/>
      <c r="AA750" s="70"/>
      <c r="AM750" s="96"/>
      <c r="AO750" s="70"/>
      <c r="AQ750" s="99"/>
      <c r="AT750" s="70"/>
      <c r="BC750" s="72"/>
      <c r="BF750" s="70"/>
      <c r="BL750" s="183"/>
      <c r="BM750" s="81"/>
      <c r="BN750" s="96"/>
      <c r="BO750" s="96"/>
      <c r="BP750" s="96"/>
      <c r="BQ750" s="96"/>
      <c r="BR750" s="81"/>
      <c r="BS750" s="96"/>
      <c r="BT750" s="96"/>
      <c r="BU750" s="96"/>
      <c r="BV750" s="70"/>
    </row>
    <row r="751" spans="2:74" x14ac:dyDescent="0.8">
      <c r="B751" s="70"/>
      <c r="C751" s="94"/>
      <c r="F751" s="102"/>
      <c r="G751" s="123"/>
      <c r="H751" s="102"/>
      <c r="I751" s="123"/>
      <c r="L751" s="179"/>
      <c r="M751" s="180"/>
      <c r="R751" s="82"/>
      <c r="S751" s="82"/>
      <c r="T751" s="202"/>
      <c r="X751" s="191"/>
      <c r="Y751" s="182"/>
      <c r="AL751" s="100"/>
      <c r="AN751" s="102"/>
      <c r="AQ751" s="99"/>
      <c r="AT751" s="70"/>
      <c r="AY751" s="81"/>
      <c r="AZ751" s="96"/>
      <c r="BA751" s="70"/>
      <c r="BB751" s="70"/>
      <c r="BC751" s="72"/>
      <c r="BF751" s="70"/>
      <c r="BL751" s="183"/>
      <c r="BM751" s="81"/>
      <c r="BN751" s="96"/>
      <c r="BO751" s="96"/>
      <c r="BP751" s="96"/>
      <c r="BQ751" s="96"/>
      <c r="BR751" s="81"/>
      <c r="BS751" s="96"/>
      <c r="BT751" s="96"/>
      <c r="BU751" s="96"/>
      <c r="BV751" s="70"/>
    </row>
    <row r="752" spans="2:74" x14ac:dyDescent="0.8">
      <c r="B752" s="70"/>
      <c r="C752" s="94"/>
      <c r="F752" s="102"/>
      <c r="G752" s="123"/>
      <c r="H752" s="102"/>
      <c r="I752" s="123"/>
      <c r="R752" s="82"/>
      <c r="S752" s="82"/>
      <c r="AL752" s="100"/>
      <c r="AN752" s="102"/>
      <c r="AQ752" s="99"/>
      <c r="AT752" s="70"/>
      <c r="AY752" s="81"/>
      <c r="AZ752" s="96"/>
      <c r="BA752" s="70"/>
      <c r="BB752" s="70"/>
      <c r="BC752" s="72"/>
      <c r="BF752" s="70"/>
      <c r="BL752" s="183"/>
      <c r="BM752" s="81"/>
      <c r="BN752" s="96"/>
      <c r="BO752" s="96"/>
      <c r="BP752" s="96"/>
      <c r="BQ752" s="96"/>
      <c r="BR752" s="81"/>
      <c r="BS752" s="96"/>
      <c r="BT752" s="96"/>
      <c r="BU752" s="96"/>
      <c r="BV752" s="70"/>
    </row>
    <row r="753" spans="2:74" x14ac:dyDescent="0.8">
      <c r="B753" s="70"/>
      <c r="C753" s="94"/>
      <c r="F753" s="102"/>
      <c r="G753" s="123"/>
      <c r="H753" s="102"/>
      <c r="I753" s="123"/>
      <c r="J753" s="103"/>
      <c r="K753" s="83"/>
      <c r="N753" s="82"/>
      <c r="O753" s="82"/>
      <c r="P753" s="82"/>
      <c r="Q753" s="83"/>
      <c r="R753" s="82"/>
      <c r="S753" s="82"/>
      <c r="T753" s="205"/>
      <c r="U753" s="206"/>
      <c r="V753" s="205"/>
      <c r="X753" s="197"/>
      <c r="Y753" s="198"/>
      <c r="AA753" s="198"/>
      <c r="AD753" s="205"/>
      <c r="AF753" s="103"/>
      <c r="AH753" s="103"/>
      <c r="AJ753" s="205"/>
      <c r="AL753" s="103"/>
      <c r="AN753" s="103"/>
      <c r="AP753" s="199"/>
      <c r="AQ753" s="99"/>
      <c r="AT753" s="70"/>
      <c r="AY753" s="81"/>
      <c r="AZ753" s="96"/>
      <c r="BA753" s="70"/>
      <c r="BB753" s="70"/>
      <c r="BC753" s="72"/>
      <c r="BF753" s="70"/>
      <c r="BL753" s="183"/>
      <c r="BM753" s="81"/>
      <c r="BN753" s="96"/>
      <c r="BO753" s="96"/>
      <c r="BP753" s="96"/>
      <c r="BQ753" s="96"/>
      <c r="BR753" s="81"/>
      <c r="BS753" s="96"/>
      <c r="BT753" s="96"/>
      <c r="BU753" s="96"/>
      <c r="BV753" s="70"/>
    </row>
    <row r="754" spans="2:74" x14ac:dyDescent="0.8">
      <c r="B754" s="70"/>
      <c r="C754" s="94"/>
      <c r="F754" s="102"/>
      <c r="G754" s="123"/>
      <c r="H754" s="102"/>
      <c r="I754" s="123"/>
      <c r="J754" s="96"/>
      <c r="K754" s="96"/>
      <c r="R754" s="82"/>
      <c r="S754" s="82"/>
      <c r="X754" s="81"/>
      <c r="Y754" s="70"/>
      <c r="Z754" s="81"/>
      <c r="AA754" s="70"/>
      <c r="AL754" s="100"/>
      <c r="AN754" s="102"/>
      <c r="AO754" s="70"/>
      <c r="AQ754" s="99"/>
      <c r="AT754" s="70"/>
      <c r="BC754" s="72"/>
      <c r="BF754" s="70"/>
      <c r="BL754" s="183"/>
      <c r="BM754" s="81"/>
      <c r="BN754" s="96"/>
      <c r="BO754" s="96"/>
      <c r="BP754" s="96"/>
      <c r="BQ754" s="96"/>
      <c r="BR754" s="81"/>
      <c r="BS754" s="96"/>
      <c r="BT754" s="96"/>
      <c r="BU754" s="96"/>
      <c r="BV754" s="70"/>
    </row>
    <row r="755" spans="2:74" x14ac:dyDescent="0.8">
      <c r="B755" s="70"/>
      <c r="C755" s="94"/>
      <c r="F755" s="102"/>
      <c r="G755" s="123"/>
      <c r="H755" s="102"/>
      <c r="I755" s="123"/>
      <c r="L755" s="179"/>
      <c r="M755" s="180"/>
      <c r="R755" s="82"/>
      <c r="S755" s="82"/>
      <c r="X755" s="251"/>
      <c r="Y755" s="182"/>
      <c r="AL755" s="101"/>
      <c r="AN755" s="102"/>
      <c r="AQ755" s="99"/>
      <c r="AT755" s="70"/>
      <c r="AY755" s="81"/>
      <c r="AZ755" s="96"/>
      <c r="BA755" s="70"/>
      <c r="BB755" s="70"/>
      <c r="BC755" s="72"/>
      <c r="BF755" s="70"/>
      <c r="BL755" s="183"/>
      <c r="BM755" s="81"/>
      <c r="BN755" s="96"/>
      <c r="BO755" s="96"/>
      <c r="BP755" s="96"/>
      <c r="BQ755" s="96"/>
      <c r="BR755" s="81"/>
      <c r="BS755" s="96"/>
      <c r="BT755" s="96"/>
      <c r="BU755" s="96"/>
      <c r="BV755" s="70"/>
    </row>
    <row r="756" spans="2:74" x14ac:dyDescent="0.8">
      <c r="B756" s="70"/>
      <c r="C756" s="94"/>
      <c r="F756" s="102"/>
      <c r="G756" s="123"/>
      <c r="H756" s="102"/>
      <c r="I756" s="123"/>
      <c r="R756" s="82"/>
      <c r="S756" s="82"/>
      <c r="T756" s="246"/>
      <c r="X756" s="96"/>
      <c r="Y756" s="70"/>
      <c r="Z756" s="81"/>
      <c r="AA756" s="70"/>
      <c r="AL756" s="100"/>
      <c r="AN756" s="102"/>
      <c r="AO756" s="70"/>
      <c r="AQ756" s="99"/>
      <c r="AT756" s="70"/>
      <c r="BC756" s="72"/>
      <c r="BF756" s="70"/>
      <c r="BL756" s="183"/>
      <c r="BM756" s="81"/>
      <c r="BN756" s="96"/>
      <c r="BO756" s="96"/>
      <c r="BP756" s="96"/>
      <c r="BQ756" s="96"/>
      <c r="BR756" s="81"/>
      <c r="BS756" s="96"/>
      <c r="BT756" s="96"/>
      <c r="BU756" s="96"/>
      <c r="BV756" s="70"/>
    </row>
    <row r="757" spans="2:74" x14ac:dyDescent="0.8">
      <c r="B757" s="70"/>
      <c r="C757" s="94"/>
      <c r="F757" s="102"/>
      <c r="G757" s="123"/>
      <c r="H757" s="102"/>
      <c r="I757" s="123"/>
      <c r="L757" s="179"/>
      <c r="M757" s="180"/>
      <c r="R757" s="82"/>
      <c r="S757" s="82"/>
      <c r="T757" s="202"/>
      <c r="X757" s="191"/>
      <c r="Y757" s="182"/>
      <c r="AL757" s="100"/>
      <c r="AQ757" s="99"/>
      <c r="AT757" s="70"/>
      <c r="AY757" s="81"/>
      <c r="AZ757" s="96"/>
      <c r="BA757" s="70"/>
      <c r="BB757" s="70"/>
      <c r="BC757" s="72"/>
      <c r="BF757" s="70"/>
      <c r="BL757" s="183"/>
      <c r="BM757" s="81"/>
      <c r="BN757" s="96"/>
      <c r="BO757" s="96"/>
      <c r="BP757" s="96"/>
      <c r="BQ757" s="96"/>
      <c r="BR757" s="81"/>
      <c r="BS757" s="96"/>
      <c r="BT757" s="96"/>
      <c r="BU757" s="96"/>
      <c r="BV757" s="70"/>
    </row>
    <row r="758" spans="2:74" x14ac:dyDescent="0.8">
      <c r="B758" s="70"/>
      <c r="C758" s="94"/>
      <c r="F758" s="102"/>
      <c r="G758" s="123"/>
      <c r="H758" s="102"/>
      <c r="I758" s="123"/>
      <c r="L758" s="179"/>
      <c r="M758" s="180"/>
      <c r="R758" s="82"/>
      <c r="S758" s="82"/>
      <c r="T758" s="202"/>
      <c r="V758" s="202"/>
      <c r="X758" s="197"/>
      <c r="Y758" s="201"/>
      <c r="AA758" s="198"/>
      <c r="AD758" s="202"/>
      <c r="AJ758" s="202"/>
      <c r="AL758" s="100"/>
      <c r="AQ758" s="99"/>
      <c r="AT758" s="70"/>
      <c r="AY758" s="81"/>
      <c r="AZ758" s="96"/>
      <c r="BA758" s="70"/>
      <c r="BB758" s="70"/>
      <c r="BC758" s="72"/>
      <c r="BF758" s="70"/>
      <c r="BL758" s="183"/>
      <c r="BM758" s="81"/>
      <c r="BN758" s="96"/>
      <c r="BO758" s="96"/>
      <c r="BP758" s="96"/>
      <c r="BQ758" s="96"/>
      <c r="BR758" s="81"/>
      <c r="BS758" s="96"/>
      <c r="BT758" s="96"/>
      <c r="BU758" s="96"/>
      <c r="BV758" s="70"/>
    </row>
    <row r="759" spans="2:74" x14ac:dyDescent="0.8">
      <c r="B759" s="70"/>
      <c r="C759" s="94"/>
      <c r="F759" s="102"/>
      <c r="G759" s="123"/>
      <c r="H759" s="102"/>
      <c r="I759" s="123"/>
      <c r="J759" s="244"/>
      <c r="K759" s="364"/>
      <c r="R759" s="82"/>
      <c r="S759" s="82"/>
      <c r="X759" s="81"/>
      <c r="Y759" s="70"/>
      <c r="Z759" s="81"/>
      <c r="AA759" s="70"/>
      <c r="AL759" s="101"/>
      <c r="AN759" s="102"/>
      <c r="AO759" s="70"/>
      <c r="AQ759" s="99"/>
      <c r="AT759" s="70"/>
      <c r="BC759" s="72"/>
      <c r="BF759" s="70"/>
      <c r="BL759" s="183"/>
      <c r="BM759" s="81"/>
      <c r="BN759" s="96"/>
      <c r="BO759" s="96"/>
      <c r="BP759" s="96"/>
      <c r="BQ759" s="96"/>
      <c r="BR759" s="81"/>
      <c r="BS759" s="96"/>
      <c r="BT759" s="96"/>
      <c r="BU759" s="96"/>
      <c r="BV759" s="70"/>
    </row>
    <row r="760" spans="2:74" x14ac:dyDescent="0.8">
      <c r="B760" s="70"/>
      <c r="C760" s="94"/>
      <c r="F760" s="102"/>
      <c r="G760" s="123"/>
      <c r="H760" s="102"/>
      <c r="I760" s="123"/>
      <c r="L760" s="179"/>
      <c r="M760" s="180"/>
      <c r="R760" s="82"/>
      <c r="S760" s="82"/>
      <c r="AA760" s="70"/>
      <c r="AN760" s="102"/>
      <c r="AQ760" s="99"/>
      <c r="AT760" s="70"/>
      <c r="AY760" s="81"/>
      <c r="AZ760" s="96"/>
      <c r="BA760" s="70"/>
      <c r="BB760" s="70"/>
      <c r="BC760" s="72"/>
      <c r="BF760" s="70"/>
      <c r="BL760" s="183"/>
      <c r="BM760" s="81"/>
      <c r="BN760" s="96"/>
      <c r="BO760" s="96"/>
      <c r="BP760" s="96"/>
      <c r="BQ760" s="96"/>
      <c r="BR760" s="81"/>
      <c r="BS760" s="96"/>
      <c r="BT760" s="96"/>
      <c r="BU760" s="96"/>
      <c r="BV760" s="70"/>
    </row>
    <row r="761" spans="2:74" x14ac:dyDescent="0.8">
      <c r="B761" s="70"/>
      <c r="C761" s="94"/>
      <c r="F761" s="102"/>
      <c r="G761" s="123"/>
      <c r="H761" s="102"/>
      <c r="I761" s="123"/>
      <c r="R761" s="82"/>
      <c r="S761" s="82"/>
      <c r="X761" s="81"/>
      <c r="Y761" s="70"/>
      <c r="Z761" s="81"/>
      <c r="AA761" s="70"/>
      <c r="AL761" s="100"/>
      <c r="AM761" s="96"/>
      <c r="AN761" s="102"/>
      <c r="AO761" s="70"/>
      <c r="AQ761" s="99"/>
      <c r="AT761" s="70"/>
      <c r="BC761" s="72"/>
      <c r="BF761" s="70"/>
      <c r="BL761" s="183"/>
      <c r="BM761" s="81"/>
      <c r="BN761" s="96"/>
      <c r="BO761" s="96"/>
      <c r="BP761" s="96"/>
      <c r="BQ761" s="96"/>
      <c r="BR761" s="81"/>
      <c r="BS761" s="96"/>
      <c r="BT761" s="96"/>
      <c r="BU761" s="96"/>
      <c r="BV761" s="70"/>
    </row>
    <row r="762" spans="2:74" x14ac:dyDescent="0.8">
      <c r="B762" s="70"/>
      <c r="C762" s="94"/>
      <c r="F762" s="102"/>
      <c r="G762" s="123"/>
      <c r="H762" s="102"/>
      <c r="I762" s="123"/>
      <c r="R762" s="82"/>
      <c r="S762" s="82"/>
      <c r="X762" s="81"/>
      <c r="Y762" s="70"/>
      <c r="Z762" s="81"/>
      <c r="AA762" s="70"/>
      <c r="AL762" s="100"/>
      <c r="AM762" s="96"/>
      <c r="AN762" s="102"/>
      <c r="AO762" s="70"/>
      <c r="AQ762" s="99"/>
      <c r="AT762" s="70"/>
      <c r="BC762" s="72"/>
      <c r="BF762" s="70"/>
      <c r="BL762" s="183"/>
      <c r="BM762" s="81"/>
      <c r="BN762" s="96"/>
      <c r="BO762" s="96"/>
      <c r="BP762" s="96"/>
      <c r="BQ762" s="96"/>
      <c r="BR762" s="81"/>
      <c r="BS762" s="96"/>
      <c r="BT762" s="96"/>
      <c r="BU762" s="96"/>
      <c r="BV762" s="70"/>
    </row>
    <row r="763" spans="2:74" x14ac:dyDescent="0.8">
      <c r="B763" s="70"/>
      <c r="C763" s="94"/>
      <c r="F763" s="102"/>
      <c r="G763" s="123"/>
      <c r="H763" s="102"/>
      <c r="I763" s="123"/>
      <c r="R763" s="82"/>
      <c r="S763" s="82"/>
      <c r="T763" s="246"/>
      <c r="X763" s="81"/>
      <c r="Y763" s="70"/>
      <c r="Z763" s="81"/>
      <c r="AA763" s="70"/>
      <c r="AL763" s="101"/>
      <c r="AN763" s="102"/>
      <c r="AO763" s="70"/>
      <c r="AQ763" s="99"/>
      <c r="AT763" s="70"/>
      <c r="BC763" s="72"/>
      <c r="BF763" s="70"/>
      <c r="BL763" s="183"/>
      <c r="BM763" s="81"/>
      <c r="BN763" s="96"/>
      <c r="BO763" s="96"/>
      <c r="BP763" s="96"/>
      <c r="BQ763" s="96"/>
      <c r="BR763" s="81"/>
      <c r="BS763" s="96"/>
      <c r="BT763" s="96"/>
      <c r="BU763" s="96"/>
      <c r="BV763" s="70"/>
    </row>
    <row r="764" spans="2:74" x14ac:dyDescent="0.8">
      <c r="B764" s="70"/>
      <c r="C764" s="94"/>
      <c r="F764" s="102"/>
      <c r="G764" s="123"/>
      <c r="H764" s="102"/>
      <c r="I764" s="123"/>
      <c r="L764" s="179"/>
      <c r="M764" s="180"/>
      <c r="R764" s="82"/>
      <c r="S764" s="82"/>
      <c r="T764" s="202"/>
      <c r="X764" s="191"/>
      <c r="Y764" s="182"/>
      <c r="AL764" s="100"/>
      <c r="AM764" s="96"/>
      <c r="AN764" s="102"/>
      <c r="AQ764" s="99"/>
      <c r="AT764" s="70"/>
      <c r="AY764" s="81"/>
      <c r="AZ764" s="96"/>
      <c r="BA764" s="70"/>
      <c r="BB764" s="70"/>
      <c r="BC764" s="72"/>
      <c r="BF764" s="70"/>
      <c r="BL764" s="183"/>
      <c r="BM764" s="81"/>
      <c r="BN764" s="96"/>
      <c r="BO764" s="96"/>
      <c r="BP764" s="96"/>
      <c r="BQ764" s="96"/>
      <c r="BR764" s="81"/>
      <c r="BS764" s="96"/>
      <c r="BT764" s="96"/>
      <c r="BU764" s="96"/>
      <c r="BV764" s="70"/>
    </row>
    <row r="765" spans="2:74" x14ac:dyDescent="0.8">
      <c r="B765" s="70"/>
      <c r="C765" s="94"/>
      <c r="F765" s="102"/>
      <c r="G765" s="123"/>
      <c r="H765" s="102"/>
      <c r="I765" s="123"/>
      <c r="L765" s="179"/>
      <c r="M765" s="180"/>
      <c r="R765" s="82"/>
      <c r="S765" s="82"/>
      <c r="T765" s="202"/>
      <c r="V765" s="202"/>
      <c r="X765" s="197"/>
      <c r="Y765" s="201"/>
      <c r="AA765" s="198"/>
      <c r="AD765" s="202"/>
      <c r="AJ765" s="202"/>
      <c r="AL765" s="100"/>
      <c r="AQ765" s="99"/>
      <c r="AT765" s="70"/>
      <c r="AY765" s="81"/>
      <c r="AZ765" s="96"/>
      <c r="BA765" s="70"/>
      <c r="BB765" s="70"/>
      <c r="BC765" s="72"/>
      <c r="BF765" s="70"/>
      <c r="BL765" s="183"/>
      <c r="BM765" s="81"/>
      <c r="BN765" s="96"/>
      <c r="BO765" s="96"/>
      <c r="BP765" s="96"/>
      <c r="BQ765" s="96"/>
      <c r="BR765" s="81"/>
      <c r="BS765" s="96"/>
      <c r="BT765" s="96"/>
      <c r="BU765" s="96"/>
      <c r="BV765" s="70"/>
    </row>
    <row r="766" spans="2:74" x14ac:dyDescent="0.8">
      <c r="B766" s="70"/>
      <c r="C766" s="94"/>
      <c r="F766" s="102"/>
      <c r="G766" s="123"/>
      <c r="X766" s="81"/>
      <c r="Y766" s="70"/>
      <c r="Z766" s="81"/>
      <c r="AA766" s="70"/>
      <c r="AM766" s="96"/>
      <c r="AO766" s="70"/>
      <c r="AQ766" s="99"/>
      <c r="AT766" s="70"/>
      <c r="AY766" s="81"/>
      <c r="AZ766" s="96"/>
      <c r="BA766" s="70"/>
      <c r="BB766" s="70"/>
      <c r="BC766" s="72"/>
      <c r="BF766" s="70"/>
      <c r="BL766" s="183"/>
      <c r="BM766" s="81"/>
      <c r="BN766" s="96"/>
      <c r="BO766" s="96"/>
      <c r="BP766" s="96"/>
      <c r="BQ766" s="96"/>
      <c r="BR766" s="81"/>
      <c r="BS766" s="96"/>
      <c r="BT766" s="96"/>
      <c r="BU766" s="96"/>
      <c r="BV766" s="70"/>
    </row>
    <row r="767" spans="2:74" x14ac:dyDescent="0.8">
      <c r="B767" s="70"/>
      <c r="C767" s="94"/>
      <c r="F767" s="102"/>
      <c r="G767" s="123"/>
      <c r="R767" s="82"/>
      <c r="S767" s="82"/>
      <c r="X767" s="81"/>
      <c r="Y767" s="70"/>
      <c r="Z767" s="81"/>
      <c r="AA767" s="70"/>
      <c r="AM767" s="96"/>
      <c r="AO767" s="70"/>
      <c r="AQ767" s="99"/>
      <c r="AT767" s="70"/>
      <c r="AY767" s="81"/>
      <c r="AZ767" s="96"/>
      <c r="BA767" s="70"/>
      <c r="BB767" s="70"/>
      <c r="BC767" s="72"/>
      <c r="BF767" s="70"/>
      <c r="BL767" s="183"/>
      <c r="BM767" s="81"/>
      <c r="BN767" s="96"/>
      <c r="BO767" s="96"/>
      <c r="BP767" s="96"/>
      <c r="BQ767" s="96"/>
      <c r="BR767" s="81"/>
      <c r="BS767" s="96"/>
      <c r="BT767" s="96"/>
      <c r="BU767" s="96"/>
      <c r="BV767" s="70"/>
    </row>
    <row r="768" spans="2:74" x14ac:dyDescent="0.8">
      <c r="B768" s="70"/>
      <c r="C768" s="94"/>
      <c r="X768" s="81"/>
      <c r="Y768" s="70"/>
      <c r="Z768" s="81"/>
      <c r="AA768" s="70"/>
      <c r="AL768" s="100"/>
      <c r="AO768" s="70"/>
      <c r="AQ768" s="99"/>
      <c r="AT768" s="70"/>
      <c r="AY768" s="81"/>
      <c r="AZ768" s="96"/>
      <c r="BA768" s="70"/>
      <c r="BC768" s="72"/>
      <c r="BF768" s="70"/>
      <c r="BL768" s="183"/>
      <c r="BM768" s="81"/>
      <c r="BN768" s="96"/>
      <c r="BO768" s="96"/>
      <c r="BP768" s="96"/>
      <c r="BQ768" s="96"/>
      <c r="BR768" s="81"/>
      <c r="BS768" s="96"/>
      <c r="BT768" s="96"/>
      <c r="BU768" s="96"/>
      <c r="BV768" s="70"/>
    </row>
    <row r="769" spans="2:74" x14ac:dyDescent="0.8">
      <c r="B769" s="70"/>
      <c r="C769" s="94"/>
      <c r="F769" s="102"/>
      <c r="G769" s="123"/>
      <c r="L769" s="179"/>
      <c r="M769" s="180"/>
      <c r="T769" s="202"/>
      <c r="X769" s="191"/>
      <c r="Y769" s="182"/>
      <c r="AL769" s="100"/>
      <c r="AQ769" s="99"/>
      <c r="AT769" s="70"/>
      <c r="AY769" s="81"/>
      <c r="AZ769" s="96"/>
      <c r="BA769" s="70"/>
      <c r="BB769" s="70"/>
      <c r="BC769" s="72"/>
      <c r="BF769" s="70"/>
      <c r="BL769" s="183"/>
      <c r="BM769" s="81"/>
      <c r="BN769" s="96"/>
      <c r="BO769" s="96"/>
      <c r="BP769" s="96"/>
      <c r="BQ769" s="96"/>
      <c r="BR769" s="81"/>
      <c r="BS769" s="96"/>
      <c r="BT769" s="96"/>
      <c r="BU769" s="96"/>
      <c r="BV769" s="70"/>
    </row>
    <row r="770" spans="2:74" x14ac:dyDescent="0.8">
      <c r="B770" s="70"/>
      <c r="C770" s="94"/>
      <c r="J770" s="96"/>
      <c r="K770" s="96"/>
      <c r="L770" s="179"/>
      <c r="M770" s="180"/>
      <c r="T770" s="202"/>
      <c r="X770" s="191"/>
      <c r="Y770" s="182"/>
      <c r="AL770" s="100"/>
      <c r="AQ770" s="99"/>
      <c r="AT770" s="70"/>
      <c r="AY770" s="81"/>
      <c r="AZ770" s="96"/>
      <c r="BA770" s="70"/>
      <c r="BB770" s="70"/>
      <c r="BC770" s="72"/>
      <c r="BF770" s="70"/>
      <c r="BL770" s="183"/>
      <c r="BM770" s="81"/>
      <c r="BN770" s="96"/>
      <c r="BO770" s="96"/>
      <c r="BP770" s="96"/>
      <c r="BQ770" s="96"/>
      <c r="BR770" s="81"/>
      <c r="BS770" s="96"/>
      <c r="BT770" s="96"/>
      <c r="BU770" s="96"/>
      <c r="BV770" s="70"/>
    </row>
    <row r="771" spans="2:74" x14ac:dyDescent="0.8">
      <c r="B771" s="70"/>
      <c r="C771" s="94"/>
      <c r="L771" s="179"/>
      <c r="M771" s="180"/>
      <c r="T771" s="202"/>
      <c r="X771" s="237"/>
      <c r="Y771" s="182"/>
      <c r="AL771" s="101"/>
      <c r="AN771" s="102"/>
      <c r="AQ771" s="99"/>
      <c r="AT771" s="70"/>
      <c r="AY771" s="81"/>
      <c r="AZ771" s="96"/>
      <c r="BA771" s="70"/>
      <c r="BB771" s="70"/>
      <c r="BC771" s="72"/>
      <c r="BF771" s="70"/>
      <c r="BL771" s="183"/>
      <c r="BM771" s="81"/>
      <c r="BN771" s="96"/>
      <c r="BO771" s="96"/>
      <c r="BP771" s="96"/>
      <c r="BQ771" s="96"/>
      <c r="BR771" s="81"/>
      <c r="BS771" s="96"/>
      <c r="BT771" s="96"/>
      <c r="BU771" s="96"/>
      <c r="BV771" s="70"/>
    </row>
    <row r="772" spans="2:74" x14ac:dyDescent="0.8">
      <c r="B772" s="70"/>
      <c r="C772" s="94"/>
      <c r="L772" s="179"/>
      <c r="M772" s="180"/>
      <c r="T772" s="202"/>
      <c r="X772" s="237"/>
      <c r="Y772" s="182"/>
      <c r="AL772" s="100"/>
      <c r="AQ772" s="99"/>
      <c r="AT772" s="70"/>
      <c r="AY772" s="81"/>
      <c r="AZ772" s="96"/>
      <c r="BA772" s="70"/>
      <c r="BB772" s="70"/>
      <c r="BC772" s="72"/>
      <c r="BF772" s="70"/>
      <c r="BL772" s="183"/>
      <c r="BM772" s="81"/>
      <c r="BN772" s="96"/>
      <c r="BO772" s="96"/>
      <c r="BP772" s="96"/>
      <c r="BQ772" s="96"/>
      <c r="BR772" s="81"/>
      <c r="BS772" s="96"/>
      <c r="BT772" s="96"/>
      <c r="BU772" s="96"/>
      <c r="BV772" s="70"/>
    </row>
    <row r="773" spans="2:74" x14ac:dyDescent="0.8">
      <c r="B773" s="70"/>
      <c r="C773" s="94"/>
      <c r="F773" s="102"/>
      <c r="G773" s="123"/>
      <c r="H773" s="102"/>
      <c r="I773" s="123"/>
      <c r="L773" s="179"/>
      <c r="M773" s="180"/>
      <c r="R773" s="82"/>
      <c r="S773" s="82"/>
      <c r="T773" s="202"/>
      <c r="X773" s="191"/>
      <c r="Y773" s="182"/>
      <c r="AL773" s="101"/>
      <c r="AN773" s="102"/>
      <c r="AQ773" s="99"/>
      <c r="AT773" s="70"/>
      <c r="AY773" s="81"/>
      <c r="AZ773" s="96"/>
      <c r="BA773" s="70"/>
      <c r="BB773" s="70"/>
      <c r="BC773" s="72"/>
      <c r="BF773" s="70"/>
      <c r="BL773" s="183"/>
      <c r="BM773" s="81"/>
      <c r="BN773" s="96"/>
      <c r="BO773" s="96"/>
      <c r="BP773" s="96"/>
      <c r="BQ773" s="96"/>
      <c r="BR773" s="81"/>
      <c r="BS773" s="96"/>
      <c r="BT773" s="96"/>
      <c r="BU773" s="96"/>
      <c r="BV773" s="70"/>
    </row>
    <row r="774" spans="2:74" x14ac:dyDescent="0.8">
      <c r="B774" s="70"/>
      <c r="C774" s="94"/>
      <c r="F774" s="102"/>
      <c r="G774" s="123"/>
      <c r="H774" s="102"/>
      <c r="I774" s="123"/>
      <c r="J774" s="103"/>
      <c r="K774" s="83"/>
      <c r="N774" s="82"/>
      <c r="O774" s="82"/>
      <c r="P774" s="82"/>
      <c r="Q774" s="83"/>
      <c r="R774" s="82"/>
      <c r="S774" s="82"/>
      <c r="T774" s="205"/>
      <c r="U774" s="206"/>
      <c r="V774" s="205"/>
      <c r="X774" s="238"/>
      <c r="Y774" s="198"/>
      <c r="AA774" s="198"/>
      <c r="AD774" s="205"/>
      <c r="AF774" s="103"/>
      <c r="AH774" s="103"/>
      <c r="AJ774" s="205"/>
      <c r="AL774" s="101"/>
      <c r="AN774" s="102"/>
      <c r="AP774" s="199"/>
      <c r="AQ774" s="99"/>
      <c r="AT774" s="70"/>
      <c r="BB774" s="70"/>
      <c r="BC774" s="72"/>
      <c r="BF774" s="70"/>
      <c r="BL774" s="183"/>
      <c r="BM774" s="81"/>
      <c r="BN774" s="96"/>
      <c r="BO774" s="96"/>
      <c r="BP774" s="96"/>
      <c r="BQ774" s="96"/>
      <c r="BR774" s="81"/>
      <c r="BS774" s="96"/>
      <c r="BT774" s="96"/>
      <c r="BU774" s="96"/>
      <c r="BV774" s="70"/>
    </row>
    <row r="775" spans="2:74" x14ac:dyDescent="0.8">
      <c r="B775" s="70"/>
      <c r="C775" s="94"/>
      <c r="F775" s="102"/>
      <c r="G775" s="123"/>
      <c r="H775" s="102"/>
      <c r="I775" s="123"/>
      <c r="J775" s="244"/>
      <c r="K775" s="364"/>
      <c r="R775" s="82"/>
      <c r="S775" s="82"/>
      <c r="X775" s="81"/>
      <c r="Y775" s="70"/>
      <c r="Z775" s="81"/>
      <c r="AA775" s="70"/>
      <c r="AL775" s="100"/>
      <c r="AO775" s="70"/>
      <c r="AQ775" s="99"/>
      <c r="AT775" s="70"/>
      <c r="BC775" s="72"/>
      <c r="BF775" s="70"/>
      <c r="BL775" s="183"/>
      <c r="BM775" s="81"/>
      <c r="BN775" s="96"/>
      <c r="BO775" s="96"/>
      <c r="BP775" s="96"/>
      <c r="BQ775" s="96"/>
      <c r="BR775" s="81"/>
      <c r="BS775" s="96"/>
      <c r="BT775" s="96"/>
      <c r="BU775" s="96"/>
      <c r="BV775" s="70"/>
    </row>
    <row r="776" spans="2:74" x14ac:dyDescent="0.8">
      <c r="B776" s="70"/>
      <c r="C776" s="94"/>
      <c r="F776" s="102"/>
      <c r="G776" s="123"/>
      <c r="H776" s="102"/>
      <c r="I776" s="123"/>
      <c r="L776" s="179"/>
      <c r="M776" s="180"/>
      <c r="R776" s="82"/>
      <c r="S776" s="82"/>
      <c r="T776" s="202"/>
      <c r="AQ776" s="99"/>
      <c r="AT776" s="70"/>
      <c r="AY776" s="81"/>
      <c r="AZ776" s="96"/>
      <c r="BA776" s="70"/>
      <c r="BB776" s="70"/>
      <c r="BC776" s="72"/>
      <c r="BF776" s="70"/>
      <c r="BL776" s="183"/>
      <c r="BM776" s="81"/>
      <c r="BN776" s="96"/>
      <c r="BO776" s="96"/>
      <c r="BP776" s="96"/>
      <c r="BQ776" s="96"/>
      <c r="BR776" s="81"/>
      <c r="BS776" s="96"/>
      <c r="BT776" s="96"/>
      <c r="BU776" s="96"/>
      <c r="BV776" s="70"/>
    </row>
    <row r="777" spans="2:74" x14ac:dyDescent="0.8">
      <c r="B777" s="70"/>
      <c r="C777" s="94"/>
      <c r="F777" s="102"/>
      <c r="G777" s="123"/>
      <c r="H777" s="102"/>
      <c r="I777" s="123"/>
      <c r="R777" s="82"/>
      <c r="S777" s="82"/>
      <c r="X777" s="81"/>
      <c r="Y777" s="70"/>
      <c r="Z777" s="81"/>
      <c r="AA777" s="70"/>
      <c r="AL777" s="101"/>
      <c r="AN777" s="102"/>
      <c r="AO777" s="70"/>
      <c r="AQ777" s="99"/>
      <c r="AT777" s="70"/>
      <c r="BC777" s="72"/>
      <c r="BF777" s="70"/>
      <c r="BL777" s="183"/>
      <c r="BM777" s="81"/>
      <c r="BN777" s="96"/>
      <c r="BO777" s="96"/>
      <c r="BP777" s="96"/>
      <c r="BQ777" s="96"/>
      <c r="BR777" s="81"/>
      <c r="BS777" s="96"/>
      <c r="BT777" s="96"/>
      <c r="BU777" s="96"/>
      <c r="BV777" s="70"/>
    </row>
    <row r="778" spans="2:74" x14ac:dyDescent="0.8">
      <c r="B778" s="70"/>
      <c r="C778" s="94"/>
      <c r="F778" s="102"/>
      <c r="G778" s="123"/>
      <c r="H778" s="102"/>
      <c r="I778" s="123"/>
      <c r="L778" s="179"/>
      <c r="M778" s="180"/>
      <c r="R778" s="82"/>
      <c r="S778" s="82"/>
      <c r="T778" s="202"/>
      <c r="V778" s="202"/>
      <c r="X778" s="197"/>
      <c r="Y778" s="201"/>
      <c r="AA778" s="198"/>
      <c r="AD778" s="202"/>
      <c r="AJ778" s="202"/>
      <c r="AL778" s="100"/>
      <c r="AN778" s="102"/>
      <c r="AQ778" s="99"/>
      <c r="AT778" s="70"/>
      <c r="AY778" s="81"/>
      <c r="AZ778" s="96"/>
      <c r="BA778" s="70"/>
      <c r="BB778" s="70"/>
      <c r="BC778" s="72"/>
      <c r="BF778" s="70"/>
      <c r="BL778" s="183"/>
      <c r="BM778" s="81"/>
      <c r="BN778" s="96"/>
      <c r="BO778" s="96"/>
      <c r="BP778" s="96"/>
      <c r="BQ778" s="96"/>
      <c r="BR778" s="81"/>
      <c r="BS778" s="96"/>
      <c r="BT778" s="96"/>
      <c r="BU778" s="96"/>
      <c r="BV778" s="70"/>
    </row>
    <row r="779" spans="2:74" x14ac:dyDescent="0.8">
      <c r="B779" s="70"/>
      <c r="C779" s="94"/>
      <c r="F779" s="102"/>
      <c r="G779" s="123"/>
      <c r="H779" s="102"/>
      <c r="I779" s="123"/>
      <c r="L779" s="179"/>
      <c r="M779" s="180"/>
      <c r="R779" s="82"/>
      <c r="S779" s="82"/>
      <c r="T779" s="202"/>
      <c r="X779" s="191"/>
      <c r="Y779" s="182"/>
      <c r="AL779" s="101"/>
      <c r="AQ779" s="99"/>
      <c r="AT779" s="70"/>
      <c r="AY779" s="81"/>
      <c r="AZ779" s="96"/>
      <c r="BA779" s="70"/>
      <c r="BB779" s="70"/>
      <c r="BC779" s="72"/>
      <c r="BF779" s="70"/>
      <c r="BL779" s="183"/>
      <c r="BM779" s="81"/>
      <c r="BN779" s="96"/>
      <c r="BO779" s="96"/>
      <c r="BP779" s="96"/>
      <c r="BQ779" s="96"/>
      <c r="BR779" s="81"/>
      <c r="BS779" s="96"/>
      <c r="BT779" s="96"/>
      <c r="BU779" s="96"/>
      <c r="BV779" s="70"/>
    </row>
    <row r="780" spans="2:74" x14ac:dyDescent="0.8">
      <c r="B780" s="70"/>
      <c r="C780" s="94"/>
      <c r="F780" s="102"/>
      <c r="G780" s="123"/>
      <c r="H780" s="102"/>
      <c r="I780" s="123"/>
      <c r="L780" s="179"/>
      <c r="M780" s="180"/>
      <c r="R780" s="82"/>
      <c r="S780" s="82"/>
      <c r="T780" s="202"/>
      <c r="X780" s="191"/>
      <c r="Y780" s="182"/>
      <c r="AL780" s="101"/>
      <c r="AQ780" s="99"/>
      <c r="AT780" s="70"/>
      <c r="AY780" s="81"/>
      <c r="AZ780" s="96"/>
      <c r="BA780" s="70"/>
      <c r="BB780" s="70"/>
      <c r="BC780" s="72"/>
      <c r="BF780" s="70"/>
      <c r="BL780" s="183"/>
      <c r="BM780" s="81"/>
      <c r="BN780" s="96"/>
      <c r="BO780" s="96"/>
      <c r="BP780" s="96"/>
      <c r="BQ780" s="96"/>
      <c r="BR780" s="81"/>
      <c r="BS780" s="96"/>
      <c r="BT780" s="96"/>
      <c r="BU780" s="96"/>
      <c r="BV780" s="70"/>
    </row>
    <row r="781" spans="2:74" x14ac:dyDescent="0.8">
      <c r="B781" s="70"/>
      <c r="C781" s="94"/>
      <c r="F781" s="102"/>
      <c r="G781" s="123"/>
      <c r="H781" s="102"/>
      <c r="I781" s="123"/>
      <c r="R781" s="82"/>
      <c r="S781" s="82"/>
      <c r="X781" s="81"/>
      <c r="Y781" s="70"/>
      <c r="Z781" s="81"/>
      <c r="AA781" s="70"/>
      <c r="AL781" s="101"/>
      <c r="AO781" s="70"/>
      <c r="AQ781" s="99"/>
      <c r="AT781" s="70"/>
      <c r="BC781" s="72"/>
      <c r="BF781" s="70"/>
      <c r="BL781" s="183"/>
      <c r="BM781" s="81"/>
      <c r="BN781" s="96"/>
      <c r="BO781" s="96"/>
      <c r="BP781" s="96"/>
      <c r="BQ781" s="96"/>
      <c r="BR781" s="81"/>
      <c r="BS781" s="96"/>
      <c r="BT781" s="96"/>
      <c r="BU781" s="96"/>
      <c r="BV781" s="70"/>
    </row>
    <row r="782" spans="2:74" x14ac:dyDescent="0.8">
      <c r="B782" s="70"/>
      <c r="C782" s="94"/>
      <c r="F782" s="102"/>
      <c r="G782" s="123"/>
      <c r="H782" s="102"/>
      <c r="I782" s="123"/>
      <c r="R782" s="82"/>
      <c r="S782" s="82"/>
      <c r="AL782" s="101"/>
      <c r="AQ782" s="99"/>
      <c r="AT782" s="70"/>
      <c r="AY782" s="81"/>
      <c r="AZ782" s="96"/>
      <c r="BA782" s="70"/>
      <c r="BB782" s="70"/>
      <c r="BC782" s="72"/>
      <c r="BF782" s="70"/>
      <c r="BL782" s="183"/>
      <c r="BM782" s="81"/>
      <c r="BN782" s="96"/>
      <c r="BO782" s="96"/>
      <c r="BP782" s="96"/>
      <c r="BQ782" s="96"/>
      <c r="BR782" s="81"/>
      <c r="BS782" s="96"/>
      <c r="BT782" s="96"/>
      <c r="BU782" s="96"/>
      <c r="BV782" s="70"/>
    </row>
    <row r="783" spans="2:74" x14ac:dyDescent="0.8">
      <c r="B783" s="70"/>
      <c r="C783" s="94"/>
      <c r="F783" s="102"/>
      <c r="G783" s="123"/>
      <c r="H783" s="102"/>
      <c r="I783" s="123"/>
      <c r="R783" s="82"/>
      <c r="S783" s="82"/>
      <c r="X783" s="81"/>
      <c r="Y783" s="70"/>
      <c r="Z783" s="81"/>
      <c r="AA783" s="70"/>
      <c r="AF783" s="252"/>
      <c r="AM783" s="96"/>
      <c r="AO783" s="70"/>
      <c r="AQ783" s="99"/>
      <c r="AT783" s="70"/>
      <c r="AY783" s="81"/>
      <c r="AZ783" s="96"/>
      <c r="BA783" s="70"/>
      <c r="BB783" s="70"/>
      <c r="BC783" s="72"/>
      <c r="BF783" s="70"/>
      <c r="BL783" s="183"/>
      <c r="BM783" s="81"/>
      <c r="BN783" s="96"/>
      <c r="BO783" s="96"/>
      <c r="BP783" s="96"/>
      <c r="BQ783" s="96"/>
      <c r="BR783" s="81"/>
      <c r="BS783" s="96"/>
      <c r="BT783" s="96"/>
      <c r="BU783" s="96"/>
      <c r="BV783" s="70"/>
    </row>
    <row r="784" spans="2:74" x14ac:dyDescent="0.8">
      <c r="B784" s="70"/>
      <c r="C784" s="94"/>
      <c r="F784" s="102"/>
      <c r="G784" s="123"/>
      <c r="H784" s="102"/>
      <c r="I784" s="123"/>
      <c r="L784" s="179"/>
      <c r="M784" s="180"/>
      <c r="R784" s="82"/>
      <c r="S784" s="82"/>
      <c r="T784" s="202"/>
      <c r="X784" s="191"/>
      <c r="Y784" s="182"/>
      <c r="AL784" s="100"/>
      <c r="AQ784" s="99"/>
      <c r="AT784" s="70"/>
      <c r="AY784" s="81"/>
      <c r="AZ784" s="96"/>
      <c r="BA784" s="70"/>
      <c r="BB784" s="70"/>
      <c r="BC784" s="72"/>
      <c r="BF784" s="70"/>
      <c r="BL784" s="183"/>
      <c r="BM784" s="81"/>
      <c r="BN784" s="96"/>
      <c r="BO784" s="96"/>
      <c r="BP784" s="96"/>
      <c r="BQ784" s="96"/>
      <c r="BR784" s="81"/>
      <c r="BS784" s="96"/>
      <c r="BT784" s="96"/>
      <c r="BU784" s="96"/>
      <c r="BV784" s="70"/>
    </row>
    <row r="785" spans="2:74" x14ac:dyDescent="0.8">
      <c r="B785" s="70"/>
      <c r="C785" s="94"/>
      <c r="F785" s="102"/>
      <c r="G785" s="123"/>
      <c r="H785" s="102"/>
      <c r="I785" s="123"/>
      <c r="R785" s="82"/>
      <c r="S785" s="82"/>
      <c r="X785" s="81"/>
      <c r="Y785" s="70"/>
      <c r="Z785" s="81"/>
      <c r="AA785" s="70"/>
      <c r="AD785" s="215"/>
      <c r="AM785" s="96"/>
      <c r="AO785" s="70"/>
      <c r="AQ785" s="99"/>
      <c r="AT785" s="70"/>
      <c r="BC785" s="72"/>
      <c r="BF785" s="70"/>
      <c r="BL785" s="183"/>
      <c r="BM785" s="81"/>
      <c r="BN785" s="96"/>
      <c r="BO785" s="96"/>
      <c r="BP785" s="96"/>
      <c r="BQ785" s="96"/>
      <c r="BR785" s="81"/>
      <c r="BS785" s="96"/>
      <c r="BT785" s="96"/>
      <c r="BU785" s="96"/>
      <c r="BV785" s="70"/>
    </row>
    <row r="786" spans="2:74" x14ac:dyDescent="0.8">
      <c r="B786" s="70"/>
      <c r="C786" s="94"/>
      <c r="F786" s="102"/>
      <c r="G786" s="123"/>
      <c r="H786" s="102"/>
      <c r="I786" s="123"/>
      <c r="L786" s="179"/>
      <c r="M786" s="180"/>
      <c r="R786" s="82"/>
      <c r="S786" s="82"/>
      <c r="AL786" s="101"/>
      <c r="AO786" s="70"/>
      <c r="AQ786" s="99"/>
      <c r="AT786" s="70"/>
      <c r="AY786" s="81"/>
      <c r="AZ786" s="96"/>
      <c r="BA786" s="70"/>
      <c r="BB786" s="70"/>
      <c r="BC786" s="72"/>
      <c r="BF786" s="70"/>
      <c r="BL786" s="183"/>
      <c r="BM786" s="81"/>
      <c r="BN786" s="96"/>
      <c r="BO786" s="96"/>
      <c r="BP786" s="96"/>
      <c r="BQ786" s="96"/>
      <c r="BR786" s="81"/>
      <c r="BS786" s="96"/>
      <c r="BT786" s="96"/>
      <c r="BU786" s="96"/>
      <c r="BV786" s="70"/>
    </row>
    <row r="787" spans="2:74" x14ac:dyDescent="0.8">
      <c r="B787" s="70"/>
      <c r="C787" s="94"/>
      <c r="F787" s="102"/>
      <c r="G787" s="123"/>
      <c r="H787" s="102"/>
      <c r="I787" s="123"/>
      <c r="J787" s="96"/>
      <c r="K787" s="96"/>
      <c r="R787" s="82"/>
      <c r="S787" s="82"/>
      <c r="T787" s="246"/>
      <c r="X787" s="81"/>
      <c r="Y787" s="70"/>
      <c r="Z787" s="81"/>
      <c r="AA787" s="70"/>
      <c r="AM787" s="96"/>
      <c r="AO787" s="70"/>
      <c r="AQ787" s="99"/>
      <c r="AT787" s="70"/>
      <c r="AY787" s="81"/>
      <c r="AZ787" s="96"/>
      <c r="BA787" s="70"/>
      <c r="BB787" s="70"/>
      <c r="BC787" s="72"/>
      <c r="BF787" s="70"/>
      <c r="BL787" s="183"/>
      <c r="BM787" s="81"/>
      <c r="BN787" s="96"/>
      <c r="BO787" s="96"/>
      <c r="BP787" s="96"/>
      <c r="BQ787" s="96"/>
      <c r="BR787" s="81"/>
      <c r="BS787" s="96"/>
      <c r="BT787" s="96"/>
      <c r="BU787" s="96"/>
      <c r="BV787" s="70"/>
    </row>
    <row r="788" spans="2:74" x14ac:dyDescent="0.8">
      <c r="B788" s="70"/>
      <c r="C788" s="94"/>
      <c r="F788" s="102"/>
      <c r="G788" s="123"/>
      <c r="H788" s="102"/>
      <c r="I788" s="123"/>
      <c r="L788" s="179"/>
      <c r="M788" s="180"/>
      <c r="R788" s="82"/>
      <c r="S788" s="82"/>
      <c r="T788" s="202"/>
      <c r="X788" s="237"/>
      <c r="Y788" s="182"/>
      <c r="AL788" s="101"/>
      <c r="AN788" s="102"/>
      <c r="AQ788" s="99"/>
      <c r="AT788" s="70"/>
      <c r="AY788" s="81"/>
      <c r="AZ788" s="96"/>
      <c r="BA788" s="70"/>
      <c r="BB788" s="70"/>
      <c r="BC788" s="72"/>
      <c r="BF788" s="70"/>
      <c r="BL788" s="183"/>
      <c r="BM788" s="81"/>
      <c r="BN788" s="96"/>
      <c r="BO788" s="96"/>
      <c r="BP788" s="96"/>
      <c r="BQ788" s="96"/>
      <c r="BR788" s="81"/>
      <c r="BS788" s="96"/>
      <c r="BT788" s="96"/>
      <c r="BU788" s="96"/>
      <c r="BV788" s="70"/>
    </row>
    <row r="789" spans="2:74" x14ac:dyDescent="0.8">
      <c r="B789" s="70"/>
      <c r="C789" s="94"/>
      <c r="F789" s="102"/>
      <c r="G789" s="123"/>
      <c r="H789" s="102"/>
      <c r="I789" s="123"/>
      <c r="R789" s="82"/>
      <c r="S789" s="82"/>
      <c r="X789" s="96"/>
      <c r="Y789" s="70"/>
      <c r="Z789" s="81"/>
      <c r="AA789" s="70"/>
      <c r="AL789" s="101"/>
      <c r="AO789" s="70"/>
      <c r="AQ789" s="99"/>
      <c r="AT789" s="70"/>
      <c r="BC789" s="72"/>
      <c r="BF789" s="70"/>
      <c r="BL789" s="183"/>
      <c r="BM789" s="81"/>
      <c r="BN789" s="96"/>
      <c r="BO789" s="96"/>
      <c r="BP789" s="96"/>
      <c r="BQ789" s="96"/>
      <c r="BR789" s="81"/>
      <c r="BS789" s="96"/>
      <c r="BT789" s="96"/>
      <c r="BU789" s="96"/>
      <c r="BV789" s="70"/>
    </row>
    <row r="790" spans="2:74" x14ac:dyDescent="0.8">
      <c r="B790" s="70"/>
      <c r="C790" s="94"/>
      <c r="F790" s="102"/>
      <c r="G790" s="123"/>
      <c r="H790" s="102"/>
      <c r="I790" s="123"/>
      <c r="L790" s="179"/>
      <c r="M790" s="180"/>
      <c r="R790" s="82"/>
      <c r="S790" s="82"/>
      <c r="X790" s="82"/>
      <c r="AL790" s="101"/>
      <c r="AQ790" s="99"/>
      <c r="AT790" s="70"/>
      <c r="BB790" s="70"/>
      <c r="BC790" s="72"/>
      <c r="BF790" s="70"/>
      <c r="BL790" s="183"/>
      <c r="BM790" s="81"/>
      <c r="BN790" s="96"/>
      <c r="BO790" s="96"/>
      <c r="BP790" s="96"/>
      <c r="BQ790" s="96"/>
      <c r="BR790" s="81"/>
      <c r="BS790" s="96"/>
      <c r="BT790" s="96"/>
      <c r="BU790" s="96"/>
      <c r="BV790" s="70"/>
    </row>
    <row r="791" spans="2:74" x14ac:dyDescent="0.8">
      <c r="B791" s="70"/>
      <c r="C791" s="94"/>
      <c r="F791" s="102"/>
      <c r="G791" s="123"/>
      <c r="H791" s="102"/>
      <c r="I791" s="123"/>
      <c r="R791" s="82"/>
      <c r="S791" s="82"/>
      <c r="X791" s="81"/>
      <c r="Y791" s="70"/>
      <c r="Z791" s="81"/>
      <c r="AA791" s="70"/>
      <c r="AM791" s="96"/>
      <c r="AO791" s="70"/>
      <c r="AQ791" s="99"/>
      <c r="AT791" s="70"/>
      <c r="BC791" s="72"/>
      <c r="BF791" s="70"/>
      <c r="BL791" s="183"/>
      <c r="BM791" s="81"/>
      <c r="BN791" s="96"/>
      <c r="BO791" s="96"/>
      <c r="BP791" s="96"/>
      <c r="BQ791" s="96"/>
      <c r="BR791" s="81"/>
      <c r="BS791" s="96"/>
      <c r="BT791" s="96"/>
      <c r="BU791" s="96"/>
      <c r="BV791" s="70"/>
    </row>
    <row r="792" spans="2:74" x14ac:dyDescent="0.8">
      <c r="B792" s="70"/>
      <c r="C792" s="94"/>
      <c r="F792" s="102"/>
      <c r="G792" s="123"/>
      <c r="H792" s="102"/>
      <c r="I792" s="123"/>
      <c r="L792" s="179"/>
      <c r="M792" s="180"/>
      <c r="R792" s="82"/>
      <c r="S792" s="82"/>
      <c r="AA792" s="70"/>
      <c r="AQ792" s="99"/>
      <c r="AT792" s="70"/>
      <c r="AY792" s="81"/>
      <c r="AZ792" s="96"/>
      <c r="BA792" s="70"/>
      <c r="BB792" s="70"/>
      <c r="BC792" s="72"/>
      <c r="BF792" s="70"/>
      <c r="BL792" s="183"/>
      <c r="BM792" s="81"/>
      <c r="BN792" s="96"/>
      <c r="BO792" s="96"/>
      <c r="BP792" s="96"/>
      <c r="BQ792" s="96"/>
      <c r="BR792" s="81"/>
      <c r="BS792" s="96"/>
      <c r="BT792" s="96"/>
      <c r="BU792" s="96"/>
      <c r="BV792" s="70"/>
    </row>
    <row r="793" spans="2:74" x14ac:dyDescent="0.8">
      <c r="B793" s="70"/>
      <c r="C793" s="94"/>
      <c r="F793" s="102"/>
      <c r="G793" s="123"/>
      <c r="H793" s="102"/>
      <c r="I793" s="123"/>
      <c r="L793" s="179"/>
      <c r="M793" s="180"/>
      <c r="R793" s="82"/>
      <c r="S793" s="82"/>
      <c r="T793" s="202"/>
      <c r="X793" s="191"/>
      <c r="Y793" s="182"/>
      <c r="AL793" s="101"/>
      <c r="AN793" s="102"/>
      <c r="AQ793" s="99"/>
      <c r="AT793" s="70"/>
      <c r="AY793" s="81"/>
      <c r="AZ793" s="96"/>
      <c r="BA793" s="70"/>
      <c r="BB793" s="70"/>
      <c r="BC793" s="72"/>
      <c r="BF793" s="70"/>
      <c r="BL793" s="183"/>
      <c r="BM793" s="81"/>
      <c r="BN793" s="96"/>
      <c r="BO793" s="96"/>
      <c r="BP793" s="96"/>
      <c r="BQ793" s="96"/>
      <c r="BR793" s="81"/>
      <c r="BS793" s="96"/>
      <c r="BT793" s="96"/>
      <c r="BU793" s="96"/>
      <c r="BV793" s="70"/>
    </row>
    <row r="794" spans="2:74" x14ac:dyDescent="0.8">
      <c r="B794" s="70"/>
      <c r="C794" s="94"/>
      <c r="F794" s="102"/>
      <c r="G794" s="123"/>
      <c r="H794" s="102"/>
      <c r="I794" s="123"/>
      <c r="J794" s="103"/>
      <c r="K794" s="83"/>
      <c r="N794" s="82"/>
      <c r="O794" s="82"/>
      <c r="P794" s="82"/>
      <c r="Q794" s="83"/>
      <c r="R794" s="82"/>
      <c r="S794" s="82"/>
      <c r="T794" s="205"/>
      <c r="U794" s="206"/>
      <c r="V794" s="205"/>
      <c r="X794" s="197"/>
      <c r="Y794" s="198"/>
      <c r="AA794" s="198"/>
      <c r="AD794" s="205"/>
      <c r="AF794" s="103"/>
      <c r="AH794" s="103"/>
      <c r="AJ794" s="205"/>
      <c r="AN794" s="103"/>
      <c r="AP794" s="199"/>
      <c r="AQ794" s="99"/>
      <c r="AT794" s="70"/>
      <c r="BB794" s="70"/>
      <c r="BC794" s="72"/>
      <c r="BF794" s="70"/>
      <c r="BL794" s="183"/>
      <c r="BM794" s="81"/>
      <c r="BN794" s="96"/>
      <c r="BO794" s="96"/>
      <c r="BP794" s="96"/>
      <c r="BQ794" s="96"/>
      <c r="BR794" s="81"/>
      <c r="BS794" s="96"/>
      <c r="BT794" s="96"/>
      <c r="BU794" s="96"/>
      <c r="BV794" s="70"/>
    </row>
    <row r="795" spans="2:74" x14ac:dyDescent="0.8">
      <c r="B795" s="70"/>
      <c r="C795" s="94"/>
      <c r="F795" s="102"/>
      <c r="G795" s="123"/>
      <c r="H795" s="102"/>
      <c r="I795" s="123"/>
      <c r="R795" s="82"/>
      <c r="S795" s="82"/>
      <c r="T795" s="246"/>
      <c r="X795" s="81"/>
      <c r="Y795" s="70"/>
      <c r="Z795" s="81"/>
      <c r="AA795" s="70"/>
      <c r="AM795" s="96"/>
      <c r="AO795" s="70"/>
      <c r="AQ795" s="99"/>
      <c r="AT795" s="70"/>
      <c r="BC795" s="72"/>
      <c r="BF795" s="70"/>
      <c r="BL795" s="183"/>
      <c r="BM795" s="81"/>
      <c r="BN795" s="96"/>
      <c r="BO795" s="96"/>
      <c r="BP795" s="96"/>
      <c r="BQ795" s="96"/>
      <c r="BR795" s="81"/>
      <c r="BS795" s="96"/>
      <c r="BT795" s="96"/>
      <c r="BU795" s="96"/>
      <c r="BV795" s="70"/>
    </row>
    <row r="796" spans="2:74" x14ac:dyDescent="0.8">
      <c r="B796" s="70"/>
      <c r="C796" s="94"/>
      <c r="F796" s="102"/>
      <c r="G796" s="123"/>
      <c r="H796" s="102"/>
      <c r="I796" s="123"/>
      <c r="L796" s="179"/>
      <c r="M796" s="180"/>
      <c r="R796" s="82"/>
      <c r="S796" s="82"/>
      <c r="T796" s="202"/>
      <c r="AL796" s="101"/>
      <c r="AN796" s="102"/>
      <c r="AQ796" s="99"/>
      <c r="AT796" s="70"/>
      <c r="AY796" s="81"/>
      <c r="AZ796" s="96"/>
      <c r="BA796" s="70"/>
      <c r="BB796" s="70"/>
      <c r="BC796" s="72"/>
      <c r="BF796" s="70"/>
      <c r="BL796" s="183"/>
      <c r="BM796" s="81"/>
      <c r="BN796" s="96"/>
      <c r="BO796" s="96"/>
      <c r="BP796" s="96"/>
      <c r="BQ796" s="96"/>
      <c r="BR796" s="81"/>
      <c r="BS796" s="96"/>
      <c r="BT796" s="96"/>
      <c r="BU796" s="96"/>
      <c r="BV796" s="70"/>
    </row>
    <row r="797" spans="2:74" x14ac:dyDescent="0.8">
      <c r="B797" s="70"/>
      <c r="C797" s="94"/>
      <c r="F797" s="102"/>
      <c r="G797" s="123"/>
      <c r="H797" s="102"/>
      <c r="I797" s="123"/>
      <c r="J797" s="244"/>
      <c r="K797" s="364"/>
      <c r="R797" s="82"/>
      <c r="S797" s="82"/>
      <c r="X797" s="81"/>
      <c r="Y797" s="70"/>
      <c r="Z797" s="81"/>
      <c r="AA797" s="70"/>
      <c r="AM797" s="96"/>
      <c r="AO797" s="70"/>
      <c r="AQ797" s="99"/>
      <c r="AT797" s="70"/>
      <c r="BC797" s="72"/>
      <c r="BF797" s="70"/>
      <c r="BL797" s="183"/>
      <c r="BM797" s="81"/>
      <c r="BN797" s="96"/>
      <c r="BO797" s="96"/>
      <c r="BP797" s="96"/>
      <c r="BQ797" s="96"/>
      <c r="BR797" s="81"/>
      <c r="BS797" s="96"/>
      <c r="BT797" s="96"/>
      <c r="BU797" s="96"/>
      <c r="BV797" s="70"/>
    </row>
    <row r="798" spans="2:74" x14ac:dyDescent="0.8">
      <c r="B798" s="70"/>
      <c r="C798" s="94"/>
      <c r="F798" s="102"/>
      <c r="G798" s="123"/>
      <c r="L798" s="179"/>
      <c r="M798" s="180"/>
      <c r="R798" s="82"/>
      <c r="S798" s="82"/>
      <c r="AA798" s="70"/>
      <c r="AQ798" s="99"/>
      <c r="AT798" s="70"/>
      <c r="AY798" s="81"/>
      <c r="AZ798" s="96"/>
      <c r="BA798" s="70"/>
      <c r="BB798" s="70"/>
      <c r="BC798" s="72"/>
      <c r="BF798" s="70"/>
      <c r="BL798" s="183"/>
      <c r="BM798" s="81"/>
      <c r="BN798" s="96"/>
      <c r="BO798" s="96"/>
      <c r="BP798" s="96"/>
      <c r="BQ798" s="96"/>
      <c r="BR798" s="81"/>
      <c r="BS798" s="96"/>
      <c r="BT798" s="96"/>
      <c r="BU798" s="96"/>
      <c r="BV798" s="70"/>
    </row>
    <row r="799" spans="2:74" x14ac:dyDescent="0.8">
      <c r="B799" s="70"/>
      <c r="C799" s="94"/>
      <c r="F799" s="102"/>
      <c r="G799" s="123"/>
      <c r="L799" s="179"/>
      <c r="M799" s="180"/>
      <c r="R799" s="82"/>
      <c r="S799" s="82"/>
      <c r="AA799" s="70"/>
      <c r="AQ799" s="99"/>
      <c r="AT799" s="70"/>
      <c r="AY799" s="81"/>
      <c r="AZ799" s="96"/>
      <c r="BA799" s="70"/>
      <c r="BB799" s="70"/>
      <c r="BC799" s="72"/>
      <c r="BF799" s="70"/>
      <c r="BL799" s="183"/>
      <c r="BM799" s="81"/>
      <c r="BN799" s="96"/>
      <c r="BO799" s="96"/>
      <c r="BP799" s="96"/>
      <c r="BQ799" s="96"/>
      <c r="BR799" s="81"/>
      <c r="BS799" s="96"/>
      <c r="BT799" s="96"/>
      <c r="BU799" s="96"/>
      <c r="BV799" s="70"/>
    </row>
    <row r="800" spans="2:74" x14ac:dyDescent="0.8">
      <c r="B800" s="70"/>
      <c r="C800" s="94"/>
      <c r="F800" s="102"/>
      <c r="G800" s="123"/>
      <c r="L800" s="179"/>
      <c r="M800" s="180"/>
      <c r="R800" s="82"/>
      <c r="S800" s="82"/>
      <c r="AA800" s="70"/>
      <c r="AQ800" s="99"/>
      <c r="AT800" s="70"/>
      <c r="AY800" s="81"/>
      <c r="AZ800" s="96"/>
      <c r="BA800" s="70"/>
      <c r="BB800" s="70"/>
      <c r="BC800" s="72"/>
      <c r="BF800" s="70"/>
      <c r="BL800" s="183"/>
      <c r="BM800" s="81"/>
      <c r="BN800" s="96"/>
      <c r="BO800" s="96"/>
      <c r="BP800" s="96"/>
      <c r="BQ800" s="96"/>
      <c r="BR800" s="81"/>
      <c r="BS800" s="96"/>
      <c r="BT800" s="96"/>
      <c r="BU800" s="96"/>
      <c r="BV800" s="70"/>
    </row>
    <row r="801" spans="2:74" x14ac:dyDescent="0.8">
      <c r="B801" s="70"/>
      <c r="C801" s="94"/>
      <c r="F801" s="102"/>
      <c r="G801" s="123"/>
      <c r="H801" s="102"/>
      <c r="I801" s="123"/>
      <c r="J801" s="103"/>
      <c r="K801" s="83"/>
      <c r="N801" s="82"/>
      <c r="O801" s="82"/>
      <c r="P801" s="82"/>
      <c r="Q801" s="83"/>
      <c r="R801" s="82"/>
      <c r="S801" s="82"/>
      <c r="T801" s="205"/>
      <c r="U801" s="206"/>
      <c r="V801" s="205"/>
      <c r="X801" s="197"/>
      <c r="Y801" s="198"/>
      <c r="AA801" s="198"/>
      <c r="AD801" s="205"/>
      <c r="AF801" s="103"/>
      <c r="AH801" s="103"/>
      <c r="AJ801" s="205"/>
      <c r="AL801" s="103"/>
      <c r="AN801" s="103"/>
      <c r="AP801" s="199"/>
      <c r="AQ801" s="99"/>
      <c r="AT801" s="70"/>
      <c r="BB801" s="70"/>
      <c r="BC801" s="72"/>
      <c r="BF801" s="70"/>
      <c r="BL801" s="183"/>
      <c r="BM801" s="81"/>
      <c r="BN801" s="96"/>
      <c r="BO801" s="96"/>
      <c r="BP801" s="96"/>
      <c r="BQ801" s="96"/>
      <c r="BR801" s="81"/>
      <c r="BS801" s="96"/>
      <c r="BT801" s="96"/>
      <c r="BU801" s="96"/>
      <c r="BV801" s="70"/>
    </row>
    <row r="802" spans="2:74" x14ac:dyDescent="0.8">
      <c r="B802" s="70"/>
      <c r="C802" s="94"/>
      <c r="F802" s="102"/>
      <c r="G802" s="123"/>
      <c r="H802" s="102"/>
      <c r="I802" s="123"/>
      <c r="L802" s="179"/>
      <c r="M802" s="180"/>
      <c r="R802" s="82"/>
      <c r="S802" s="82"/>
      <c r="T802" s="202"/>
      <c r="V802" s="202"/>
      <c r="X802" s="197"/>
      <c r="Y802" s="201"/>
      <c r="AA802" s="198"/>
      <c r="AD802" s="202"/>
      <c r="AJ802" s="202"/>
      <c r="AL802" s="100"/>
      <c r="AQ802" s="99"/>
      <c r="AT802" s="70"/>
      <c r="AY802" s="81"/>
      <c r="AZ802" s="96"/>
      <c r="BA802" s="70"/>
      <c r="BB802" s="70"/>
      <c r="BC802" s="72"/>
      <c r="BF802" s="70"/>
      <c r="BL802" s="183"/>
      <c r="BM802" s="81"/>
      <c r="BN802" s="96"/>
      <c r="BO802" s="96"/>
      <c r="BP802" s="96"/>
      <c r="BQ802" s="96"/>
      <c r="BR802" s="81"/>
      <c r="BS802" s="96"/>
      <c r="BT802" s="96"/>
      <c r="BU802" s="96"/>
      <c r="BV802" s="70"/>
    </row>
    <row r="803" spans="2:74" x14ac:dyDescent="0.8">
      <c r="B803" s="70"/>
      <c r="C803" s="94"/>
      <c r="L803" s="179"/>
      <c r="M803" s="180"/>
      <c r="X803" s="124"/>
      <c r="Y803" s="182"/>
      <c r="AL803" s="100"/>
      <c r="AM803" s="96"/>
      <c r="AO803" s="70"/>
      <c r="AQ803" s="99"/>
      <c r="AT803" s="70"/>
      <c r="AY803" s="81"/>
      <c r="AZ803" s="96"/>
      <c r="BA803" s="70"/>
      <c r="BB803" s="70"/>
      <c r="BC803" s="72"/>
      <c r="BF803" s="70"/>
      <c r="BL803" s="183"/>
      <c r="BM803" s="81"/>
      <c r="BN803" s="96"/>
      <c r="BO803" s="96"/>
      <c r="BP803" s="96"/>
      <c r="BQ803" s="96"/>
      <c r="BR803" s="81"/>
      <c r="BS803" s="96"/>
      <c r="BT803" s="96"/>
      <c r="BU803" s="96"/>
      <c r="BV803" s="70"/>
    </row>
    <row r="804" spans="2:74" x14ac:dyDescent="0.8">
      <c r="B804" s="70"/>
      <c r="C804" s="94"/>
      <c r="F804" s="102"/>
      <c r="G804" s="123"/>
      <c r="H804" s="102"/>
      <c r="I804" s="123"/>
      <c r="J804" s="96"/>
      <c r="K804" s="96"/>
      <c r="L804" s="179"/>
      <c r="M804" s="180"/>
      <c r="R804" s="82"/>
      <c r="S804" s="82"/>
      <c r="T804" s="202"/>
      <c r="V804" s="202"/>
      <c r="X804" s="197"/>
      <c r="Y804" s="201"/>
      <c r="AA804" s="198"/>
      <c r="AD804" s="202"/>
      <c r="AJ804" s="202"/>
      <c r="AL804" s="100"/>
      <c r="AQ804" s="99"/>
      <c r="AT804" s="70"/>
      <c r="AY804" s="81"/>
      <c r="AZ804" s="96"/>
      <c r="BA804" s="70"/>
      <c r="BB804" s="70"/>
      <c r="BC804" s="72"/>
      <c r="BF804" s="70"/>
      <c r="BL804" s="183"/>
      <c r="BM804" s="81"/>
      <c r="BN804" s="96"/>
      <c r="BO804" s="96"/>
      <c r="BP804" s="96"/>
      <c r="BQ804" s="96"/>
      <c r="BR804" s="81"/>
      <c r="BS804" s="96"/>
      <c r="BT804" s="96"/>
      <c r="BU804" s="96"/>
      <c r="BV804" s="70"/>
    </row>
    <row r="805" spans="2:74" x14ac:dyDescent="0.8">
      <c r="B805" s="70"/>
      <c r="C805" s="94"/>
      <c r="L805" s="179"/>
      <c r="M805" s="180"/>
      <c r="T805" s="202"/>
      <c r="V805" s="202"/>
      <c r="X805" s="241"/>
      <c r="AJ805" s="202"/>
      <c r="AQ805" s="99"/>
      <c r="AT805" s="70"/>
      <c r="AY805" s="81"/>
      <c r="AZ805" s="96"/>
      <c r="BA805" s="70"/>
      <c r="BB805" s="70"/>
      <c r="BC805" s="72"/>
      <c r="BF805" s="70"/>
      <c r="BL805" s="183"/>
      <c r="BM805" s="81"/>
      <c r="BN805" s="96"/>
      <c r="BO805" s="96"/>
      <c r="BP805" s="96"/>
      <c r="BQ805" s="96"/>
      <c r="BR805" s="81"/>
      <c r="BS805" s="96"/>
      <c r="BT805" s="96"/>
      <c r="BU805" s="96"/>
      <c r="BV805" s="70"/>
    </row>
    <row r="806" spans="2:74" x14ac:dyDescent="0.8">
      <c r="B806" s="70"/>
      <c r="C806" s="94"/>
      <c r="F806" s="102"/>
      <c r="G806" s="123"/>
      <c r="L806" s="179"/>
      <c r="M806" s="180"/>
      <c r="R806" s="82"/>
      <c r="S806" s="82"/>
      <c r="T806" s="202"/>
      <c r="V806" s="202"/>
      <c r="X806" s="238"/>
      <c r="Y806" s="201"/>
      <c r="AA806" s="198"/>
      <c r="AD806" s="202"/>
      <c r="AJ806" s="202"/>
      <c r="AL806" s="100"/>
      <c r="AQ806" s="99"/>
      <c r="AT806" s="70"/>
      <c r="AY806" s="81"/>
      <c r="AZ806" s="96"/>
      <c r="BA806" s="70"/>
      <c r="BB806" s="70"/>
      <c r="BC806" s="72"/>
      <c r="BF806" s="70"/>
      <c r="BL806" s="183"/>
      <c r="BM806" s="81"/>
      <c r="BN806" s="96"/>
      <c r="BO806" s="96"/>
      <c r="BP806" s="96"/>
      <c r="BQ806" s="96"/>
      <c r="BR806" s="81"/>
      <c r="BS806" s="96"/>
      <c r="BT806" s="96"/>
      <c r="BU806" s="96"/>
      <c r="BV806" s="70"/>
    </row>
    <row r="807" spans="2:74" x14ac:dyDescent="0.8">
      <c r="B807" s="70"/>
      <c r="C807" s="94"/>
      <c r="F807" s="102"/>
      <c r="G807" s="123"/>
      <c r="L807" s="179"/>
      <c r="M807" s="180"/>
      <c r="R807" s="82"/>
      <c r="S807" s="82"/>
      <c r="T807" s="202"/>
      <c r="V807" s="202"/>
      <c r="X807" s="238"/>
      <c r="Y807" s="201"/>
      <c r="AA807" s="198"/>
      <c r="AD807" s="202"/>
      <c r="AJ807" s="202"/>
      <c r="AL807" s="100"/>
      <c r="AQ807" s="99"/>
      <c r="AT807" s="70"/>
      <c r="AY807" s="81"/>
      <c r="AZ807" s="96"/>
      <c r="BA807" s="70"/>
      <c r="BB807" s="70"/>
      <c r="BC807" s="72"/>
      <c r="BF807" s="70"/>
      <c r="BL807" s="183"/>
      <c r="BM807" s="81"/>
      <c r="BN807" s="96"/>
      <c r="BO807" s="96"/>
      <c r="BP807" s="96"/>
      <c r="BQ807" s="96"/>
      <c r="BR807" s="81"/>
      <c r="BS807" s="96"/>
      <c r="BT807" s="96"/>
      <c r="BU807" s="96"/>
      <c r="BV807" s="70"/>
    </row>
    <row r="808" spans="2:74" x14ac:dyDescent="0.8">
      <c r="B808" s="70"/>
      <c r="C808" s="94"/>
      <c r="L808" s="179"/>
      <c r="M808" s="180"/>
      <c r="T808" s="202"/>
      <c r="X808" s="191"/>
      <c r="Y808" s="182"/>
      <c r="AL808" s="100"/>
      <c r="AQ808" s="99"/>
      <c r="AT808" s="70"/>
      <c r="AY808" s="81"/>
      <c r="AZ808" s="96"/>
      <c r="BA808" s="70"/>
      <c r="BB808" s="70"/>
      <c r="BC808" s="72"/>
      <c r="BF808" s="70"/>
      <c r="BL808" s="183"/>
      <c r="BM808" s="81"/>
      <c r="BN808" s="96"/>
      <c r="BO808" s="96"/>
      <c r="BP808" s="96"/>
      <c r="BQ808" s="96"/>
      <c r="BR808" s="81"/>
      <c r="BS808" s="96"/>
      <c r="BT808" s="96"/>
      <c r="BU808" s="96"/>
      <c r="BV808" s="70"/>
    </row>
    <row r="809" spans="2:74" x14ac:dyDescent="0.8">
      <c r="B809" s="70"/>
      <c r="C809" s="94"/>
      <c r="F809" s="102"/>
      <c r="G809" s="123"/>
      <c r="L809" s="179"/>
      <c r="M809" s="180"/>
      <c r="R809" s="82"/>
      <c r="S809" s="82"/>
      <c r="T809" s="202"/>
      <c r="AQ809" s="99"/>
      <c r="AT809" s="70"/>
      <c r="AY809" s="81"/>
      <c r="AZ809" s="96"/>
      <c r="BA809" s="70"/>
      <c r="BB809" s="70"/>
      <c r="BC809" s="72"/>
      <c r="BF809" s="70"/>
      <c r="BL809" s="183"/>
      <c r="BM809" s="81"/>
      <c r="BN809" s="96"/>
      <c r="BO809" s="96"/>
      <c r="BP809" s="96"/>
      <c r="BQ809" s="96"/>
      <c r="BR809" s="81"/>
      <c r="BS809" s="96"/>
      <c r="BT809" s="96"/>
      <c r="BU809" s="96"/>
      <c r="BV809" s="70"/>
    </row>
    <row r="810" spans="2:74" x14ac:dyDescent="0.8">
      <c r="B810" s="70"/>
      <c r="C810" s="94"/>
      <c r="F810" s="102"/>
      <c r="G810" s="123"/>
      <c r="L810" s="179"/>
      <c r="M810" s="180"/>
      <c r="R810" s="82"/>
      <c r="S810" s="82"/>
      <c r="T810" s="202"/>
      <c r="AQ810" s="99"/>
      <c r="AT810" s="70"/>
      <c r="AY810" s="81"/>
      <c r="AZ810" s="96"/>
      <c r="BA810" s="70"/>
      <c r="BB810" s="70"/>
      <c r="BC810" s="72"/>
      <c r="BF810" s="70"/>
      <c r="BL810" s="183"/>
      <c r="BM810" s="81"/>
      <c r="BN810" s="96"/>
      <c r="BO810" s="96"/>
      <c r="BP810" s="96"/>
      <c r="BQ810" s="96"/>
      <c r="BR810" s="81"/>
      <c r="BS810" s="96"/>
      <c r="BT810" s="96"/>
      <c r="BU810" s="96"/>
      <c r="BV810" s="70"/>
    </row>
    <row r="811" spans="2:74" x14ac:dyDescent="0.8">
      <c r="B811" s="70"/>
      <c r="C811" s="94"/>
      <c r="F811" s="102"/>
      <c r="G811" s="123"/>
      <c r="L811" s="179"/>
      <c r="M811" s="180"/>
      <c r="R811" s="82"/>
      <c r="S811" s="82"/>
      <c r="T811" s="202"/>
      <c r="AQ811" s="99"/>
      <c r="AT811" s="70"/>
      <c r="AY811" s="81"/>
      <c r="AZ811" s="96"/>
      <c r="BA811" s="70"/>
      <c r="BB811" s="70"/>
      <c r="BC811" s="72"/>
      <c r="BF811" s="70"/>
      <c r="BL811" s="183"/>
      <c r="BM811" s="81"/>
      <c r="BN811" s="96"/>
      <c r="BO811" s="96"/>
      <c r="BP811" s="96"/>
      <c r="BQ811" s="96"/>
      <c r="BR811" s="81"/>
      <c r="BS811" s="96"/>
      <c r="BT811" s="96"/>
      <c r="BU811" s="96"/>
      <c r="BV811" s="70"/>
    </row>
    <row r="812" spans="2:74" x14ac:dyDescent="0.8">
      <c r="B812" s="70"/>
      <c r="C812" s="94"/>
      <c r="L812" s="179"/>
      <c r="M812" s="180"/>
      <c r="R812" s="82"/>
      <c r="S812" s="82"/>
      <c r="T812" s="202"/>
      <c r="X812" s="191"/>
      <c r="Y812" s="182"/>
      <c r="AL812" s="100"/>
      <c r="AQ812" s="99"/>
      <c r="AT812" s="70"/>
      <c r="AY812" s="81"/>
      <c r="AZ812" s="96"/>
      <c r="BA812" s="70"/>
      <c r="BB812" s="70"/>
      <c r="BC812" s="72"/>
      <c r="BF812" s="70"/>
      <c r="BL812" s="183"/>
      <c r="BM812" s="81"/>
      <c r="BN812" s="96"/>
      <c r="BO812" s="96"/>
      <c r="BP812" s="96"/>
      <c r="BQ812" s="96"/>
      <c r="BR812" s="81"/>
      <c r="BS812" s="96"/>
      <c r="BT812" s="96"/>
      <c r="BU812" s="96"/>
      <c r="BV812" s="70"/>
    </row>
    <row r="813" spans="2:74" x14ac:dyDescent="0.8">
      <c r="B813" s="70"/>
      <c r="C813" s="94"/>
      <c r="L813" s="179"/>
      <c r="M813" s="180"/>
      <c r="T813" s="202"/>
      <c r="X813" s="191"/>
      <c r="Y813" s="182"/>
      <c r="AL813" s="100"/>
      <c r="AQ813" s="99"/>
      <c r="AT813" s="70"/>
      <c r="AY813" s="81"/>
      <c r="AZ813" s="96"/>
      <c r="BA813" s="70"/>
      <c r="BB813" s="70"/>
      <c r="BC813" s="72"/>
      <c r="BF813" s="70"/>
      <c r="BL813" s="183"/>
      <c r="BM813" s="81"/>
      <c r="BN813" s="96"/>
      <c r="BO813" s="96"/>
      <c r="BP813" s="96"/>
      <c r="BQ813" s="96"/>
      <c r="BR813" s="81"/>
      <c r="BS813" s="96"/>
      <c r="BT813" s="96"/>
      <c r="BU813" s="96"/>
      <c r="BV813" s="70"/>
    </row>
    <row r="814" spans="2:74" x14ac:dyDescent="0.8">
      <c r="B814" s="70"/>
      <c r="C814" s="94"/>
      <c r="F814" s="102"/>
      <c r="G814" s="123"/>
      <c r="L814" s="179"/>
      <c r="M814" s="180"/>
      <c r="R814" s="82"/>
      <c r="S814" s="82"/>
      <c r="T814" s="202"/>
      <c r="AQ814" s="99"/>
      <c r="AT814" s="70"/>
      <c r="AY814" s="81"/>
      <c r="AZ814" s="96"/>
      <c r="BA814" s="70"/>
      <c r="BB814" s="70"/>
      <c r="BC814" s="72"/>
      <c r="BF814" s="70"/>
      <c r="BL814" s="183"/>
      <c r="BM814" s="81"/>
      <c r="BN814" s="96"/>
      <c r="BO814" s="96"/>
      <c r="BP814" s="96"/>
      <c r="BQ814" s="96"/>
      <c r="BR814" s="81"/>
      <c r="BS814" s="96"/>
      <c r="BT814" s="96"/>
      <c r="BU814" s="96"/>
      <c r="BV814" s="70"/>
    </row>
    <row r="815" spans="2:74" x14ac:dyDescent="0.8">
      <c r="B815" s="70"/>
      <c r="C815" s="94"/>
      <c r="F815" s="102"/>
      <c r="G815" s="123"/>
      <c r="L815" s="179"/>
      <c r="M815" s="180"/>
      <c r="R815" s="82"/>
      <c r="S815" s="82"/>
      <c r="T815" s="202"/>
      <c r="AQ815" s="99"/>
      <c r="AT815" s="70"/>
      <c r="AY815" s="81"/>
      <c r="AZ815" s="96"/>
      <c r="BA815" s="70"/>
      <c r="BB815" s="70"/>
      <c r="BC815" s="72"/>
      <c r="BF815" s="70"/>
      <c r="BL815" s="183"/>
      <c r="BM815" s="81"/>
      <c r="BN815" s="96"/>
      <c r="BO815" s="96"/>
      <c r="BP815" s="96"/>
      <c r="BQ815" s="96"/>
      <c r="BR815" s="81"/>
      <c r="BS815" s="96"/>
      <c r="BT815" s="96"/>
      <c r="BU815" s="96"/>
      <c r="BV815" s="70"/>
    </row>
    <row r="816" spans="2:74" x14ac:dyDescent="0.8">
      <c r="B816" s="70"/>
      <c r="C816" s="94"/>
      <c r="X816" s="81"/>
      <c r="Y816" s="70"/>
      <c r="Z816" s="81"/>
      <c r="AA816" s="70"/>
      <c r="AM816" s="96"/>
      <c r="AO816" s="70"/>
      <c r="AQ816" s="99"/>
      <c r="AT816" s="70"/>
      <c r="AY816" s="81"/>
      <c r="AZ816" s="96"/>
      <c r="BA816" s="70"/>
      <c r="BC816" s="72"/>
      <c r="BF816" s="70"/>
      <c r="BL816" s="183"/>
      <c r="BM816" s="81"/>
      <c r="BN816" s="96"/>
      <c r="BO816" s="96"/>
      <c r="BP816" s="96"/>
      <c r="BQ816" s="96"/>
      <c r="BR816" s="81"/>
      <c r="BS816" s="96"/>
      <c r="BT816" s="96"/>
      <c r="BU816" s="96"/>
      <c r="BV816" s="70"/>
    </row>
    <row r="817" spans="2:74" x14ac:dyDescent="0.8">
      <c r="B817" s="70"/>
      <c r="C817" s="94"/>
      <c r="F817" s="102"/>
      <c r="G817" s="123"/>
      <c r="L817" s="179"/>
      <c r="M817" s="180"/>
      <c r="R817" s="82"/>
      <c r="S817" s="82"/>
      <c r="T817" s="202"/>
      <c r="AQ817" s="99"/>
      <c r="AT817" s="70"/>
      <c r="AY817" s="81"/>
      <c r="AZ817" s="96"/>
      <c r="BA817" s="70"/>
      <c r="BB817" s="70"/>
      <c r="BC817" s="72"/>
      <c r="BF817" s="70"/>
      <c r="BL817" s="183"/>
      <c r="BM817" s="81"/>
      <c r="BN817" s="96"/>
      <c r="BO817" s="96"/>
      <c r="BP817" s="96"/>
      <c r="BQ817" s="96"/>
      <c r="BR817" s="81"/>
      <c r="BS817" s="96"/>
      <c r="BT817" s="96"/>
      <c r="BU817" s="96"/>
      <c r="BV817" s="70"/>
    </row>
    <row r="818" spans="2:74" x14ac:dyDescent="0.8">
      <c r="B818" s="70"/>
      <c r="C818" s="94"/>
      <c r="F818" s="102"/>
      <c r="G818" s="123"/>
      <c r="H818" s="102"/>
      <c r="I818" s="123"/>
      <c r="L818" s="179"/>
      <c r="M818" s="180"/>
      <c r="R818" s="82"/>
      <c r="S818" s="82"/>
      <c r="T818" s="202"/>
      <c r="AQ818" s="99"/>
      <c r="AT818" s="70"/>
      <c r="AY818" s="81"/>
      <c r="AZ818" s="96"/>
      <c r="BA818" s="70"/>
      <c r="BB818" s="70"/>
      <c r="BC818" s="72"/>
      <c r="BF818" s="70"/>
      <c r="BL818" s="183"/>
      <c r="BM818" s="81"/>
      <c r="BN818" s="96"/>
      <c r="BO818" s="96"/>
      <c r="BP818" s="96"/>
      <c r="BQ818" s="96"/>
      <c r="BR818" s="81"/>
      <c r="BS818" s="96"/>
      <c r="BT818" s="96"/>
      <c r="BU818" s="96"/>
      <c r="BV818" s="70"/>
    </row>
    <row r="819" spans="2:74" x14ac:dyDescent="0.8">
      <c r="B819" s="70"/>
      <c r="C819" s="94"/>
      <c r="F819" s="102"/>
      <c r="G819" s="123"/>
      <c r="H819" s="102"/>
      <c r="I819" s="123"/>
      <c r="L819" s="179"/>
      <c r="M819" s="180"/>
      <c r="R819" s="82"/>
      <c r="S819" s="82"/>
      <c r="T819" s="202"/>
      <c r="AQ819" s="99"/>
      <c r="AT819" s="70"/>
      <c r="AY819" s="81"/>
      <c r="AZ819" s="96"/>
      <c r="BA819" s="70"/>
      <c r="BB819" s="70"/>
      <c r="BC819" s="72"/>
      <c r="BF819" s="70"/>
      <c r="BL819" s="183"/>
      <c r="BM819" s="81"/>
      <c r="BN819" s="96"/>
      <c r="BO819" s="96"/>
      <c r="BP819" s="96"/>
      <c r="BQ819" s="96"/>
      <c r="BR819" s="81"/>
      <c r="BS819" s="96"/>
      <c r="BT819" s="96"/>
      <c r="BU819" s="96"/>
      <c r="BV819" s="70"/>
    </row>
    <row r="820" spans="2:74" x14ac:dyDescent="0.8">
      <c r="B820" s="70"/>
      <c r="C820" s="94"/>
      <c r="F820" s="102"/>
      <c r="G820" s="123"/>
      <c r="J820" s="96"/>
      <c r="K820" s="96"/>
      <c r="L820" s="179"/>
      <c r="M820" s="180"/>
      <c r="R820" s="82"/>
      <c r="S820" s="82"/>
      <c r="T820" s="202"/>
      <c r="AQ820" s="99"/>
      <c r="AT820" s="70"/>
      <c r="AY820" s="81"/>
      <c r="AZ820" s="96"/>
      <c r="BA820" s="70"/>
      <c r="BB820" s="70"/>
      <c r="BC820" s="72"/>
      <c r="BF820" s="70"/>
      <c r="BL820" s="183"/>
      <c r="BM820" s="81"/>
      <c r="BN820" s="96"/>
      <c r="BO820" s="96"/>
      <c r="BP820" s="96"/>
      <c r="BQ820" s="96"/>
      <c r="BR820" s="81"/>
      <c r="BS820" s="96"/>
      <c r="BT820" s="96"/>
      <c r="BU820" s="96"/>
      <c r="BV820" s="70"/>
    </row>
    <row r="821" spans="2:74" x14ac:dyDescent="0.8">
      <c r="B821" s="70"/>
      <c r="C821" s="94"/>
      <c r="F821" s="102"/>
      <c r="G821" s="123"/>
      <c r="H821" s="102"/>
      <c r="I821" s="123"/>
      <c r="L821" s="179"/>
      <c r="M821" s="180"/>
      <c r="R821" s="82"/>
      <c r="S821" s="82"/>
      <c r="T821" s="202"/>
      <c r="X821" s="82"/>
      <c r="AQ821" s="99"/>
      <c r="AT821" s="70"/>
      <c r="AY821" s="81"/>
      <c r="AZ821" s="96"/>
      <c r="BA821" s="70"/>
      <c r="BB821" s="70"/>
      <c r="BC821" s="72"/>
      <c r="BF821" s="70"/>
      <c r="BL821" s="183"/>
      <c r="BM821" s="81"/>
      <c r="BN821" s="96"/>
      <c r="BO821" s="96"/>
      <c r="BP821" s="96"/>
      <c r="BQ821" s="96"/>
      <c r="BR821" s="81"/>
      <c r="BS821" s="96"/>
      <c r="BT821" s="96"/>
      <c r="BU821" s="96"/>
      <c r="BV821" s="70"/>
    </row>
    <row r="822" spans="2:74" x14ac:dyDescent="0.8">
      <c r="B822" s="70"/>
      <c r="C822" s="94"/>
      <c r="F822" s="102"/>
      <c r="G822" s="123"/>
      <c r="H822" s="102"/>
      <c r="I822" s="123"/>
      <c r="L822" s="179"/>
      <c r="M822" s="180"/>
      <c r="R822" s="82"/>
      <c r="S822" s="82"/>
      <c r="T822" s="202"/>
      <c r="X822" s="82"/>
      <c r="AQ822" s="99"/>
      <c r="AT822" s="70"/>
      <c r="AY822" s="81"/>
      <c r="AZ822" s="96"/>
      <c r="BA822" s="70"/>
      <c r="BB822" s="70"/>
      <c r="BC822" s="72"/>
      <c r="BF822" s="70"/>
      <c r="BL822" s="183"/>
      <c r="BM822" s="81"/>
      <c r="BN822" s="96"/>
      <c r="BO822" s="96"/>
      <c r="BP822" s="96"/>
      <c r="BQ822" s="96"/>
      <c r="BR822" s="81"/>
      <c r="BS822" s="96"/>
      <c r="BT822" s="96"/>
      <c r="BU822" s="96"/>
      <c r="BV822" s="70"/>
    </row>
    <row r="823" spans="2:74" x14ac:dyDescent="0.8">
      <c r="B823" s="70"/>
      <c r="C823" s="94"/>
      <c r="F823" s="102"/>
      <c r="G823" s="123"/>
      <c r="L823" s="179"/>
      <c r="M823" s="180"/>
      <c r="R823" s="82"/>
      <c r="S823" s="82"/>
      <c r="T823" s="202"/>
      <c r="X823" s="82"/>
      <c r="AQ823" s="99"/>
      <c r="AT823" s="70"/>
      <c r="AY823" s="81"/>
      <c r="AZ823" s="96"/>
      <c r="BA823" s="70"/>
      <c r="BB823" s="70"/>
      <c r="BC823" s="72"/>
      <c r="BF823" s="70"/>
      <c r="BL823" s="183"/>
      <c r="BM823" s="81"/>
      <c r="BN823" s="96"/>
      <c r="BO823" s="96"/>
      <c r="BP823" s="96"/>
      <c r="BQ823" s="96"/>
      <c r="BR823" s="81"/>
      <c r="BS823" s="96"/>
      <c r="BT823" s="96"/>
      <c r="BU823" s="96"/>
      <c r="BV823" s="70"/>
    </row>
    <row r="824" spans="2:74" x14ac:dyDescent="0.8">
      <c r="B824" s="70"/>
      <c r="C824" s="94"/>
      <c r="F824" s="102"/>
      <c r="G824" s="123"/>
      <c r="L824" s="179"/>
      <c r="M824" s="180"/>
      <c r="R824" s="82"/>
      <c r="S824" s="82"/>
      <c r="T824" s="202"/>
      <c r="AQ824" s="99"/>
      <c r="AT824" s="70"/>
      <c r="AY824" s="81"/>
      <c r="AZ824" s="96"/>
      <c r="BA824" s="70"/>
      <c r="BB824" s="70"/>
      <c r="BC824" s="72"/>
      <c r="BF824" s="70"/>
      <c r="BL824" s="183"/>
      <c r="BM824" s="81"/>
      <c r="BN824" s="96"/>
      <c r="BO824" s="96"/>
      <c r="BP824" s="96"/>
      <c r="BQ824" s="96"/>
      <c r="BR824" s="81"/>
      <c r="BS824" s="96"/>
      <c r="BT824" s="96"/>
      <c r="BU824" s="96"/>
      <c r="BV824" s="70"/>
    </row>
    <row r="825" spans="2:74" x14ac:dyDescent="0.8">
      <c r="B825" s="70"/>
      <c r="C825" s="94"/>
      <c r="F825" s="102"/>
      <c r="G825" s="123"/>
      <c r="R825" s="82"/>
      <c r="S825" s="82"/>
      <c r="X825" s="81"/>
      <c r="Y825" s="70"/>
      <c r="Z825" s="81"/>
      <c r="AA825" s="70"/>
      <c r="AM825" s="96"/>
      <c r="AO825" s="70"/>
      <c r="AQ825" s="99"/>
      <c r="AT825" s="70"/>
      <c r="BC825" s="72"/>
      <c r="BF825" s="70"/>
      <c r="BL825" s="183"/>
      <c r="BM825" s="81"/>
      <c r="BN825" s="96"/>
      <c r="BO825" s="96"/>
      <c r="BP825" s="96"/>
      <c r="BQ825" s="96"/>
      <c r="BR825" s="81"/>
      <c r="BS825" s="96"/>
      <c r="BT825" s="96"/>
      <c r="BU825" s="96"/>
      <c r="BV825" s="70"/>
    </row>
    <row r="826" spans="2:74" x14ac:dyDescent="0.8">
      <c r="B826" s="70"/>
      <c r="C826" s="94"/>
      <c r="F826" s="102"/>
      <c r="G826" s="123"/>
      <c r="R826" s="82"/>
      <c r="S826" s="82"/>
      <c r="X826" s="81"/>
      <c r="Y826" s="70"/>
      <c r="Z826" s="81"/>
      <c r="AA826" s="70"/>
      <c r="AM826" s="96"/>
      <c r="AO826" s="70"/>
      <c r="AQ826" s="99"/>
      <c r="AT826" s="70"/>
      <c r="BC826" s="72"/>
      <c r="BF826" s="70"/>
      <c r="BL826" s="183"/>
      <c r="BM826" s="81"/>
      <c r="BN826" s="96"/>
      <c r="BO826" s="96"/>
      <c r="BP826" s="96"/>
      <c r="BQ826" s="96"/>
      <c r="BR826" s="81"/>
      <c r="BS826" s="96"/>
      <c r="BT826" s="96"/>
      <c r="BU826" s="96"/>
      <c r="BV826" s="70"/>
    </row>
    <row r="827" spans="2:74" x14ac:dyDescent="0.8">
      <c r="B827" s="70"/>
      <c r="C827" s="94"/>
      <c r="F827" s="102"/>
      <c r="G827" s="123"/>
      <c r="H827" s="102"/>
      <c r="I827" s="123"/>
      <c r="L827" s="179"/>
      <c r="M827" s="180"/>
      <c r="R827" s="82"/>
      <c r="S827" s="82"/>
      <c r="AQ827" s="99"/>
      <c r="AT827" s="70"/>
      <c r="AY827" s="81"/>
      <c r="AZ827" s="96"/>
      <c r="BA827" s="70"/>
      <c r="BB827" s="70"/>
      <c r="BC827" s="72"/>
      <c r="BF827" s="70"/>
      <c r="BL827" s="183"/>
      <c r="BM827" s="81"/>
      <c r="BN827" s="96"/>
      <c r="BO827" s="96"/>
      <c r="BP827" s="96"/>
      <c r="BQ827" s="96"/>
      <c r="BR827" s="81"/>
      <c r="BS827" s="96"/>
      <c r="BT827" s="96"/>
      <c r="BU827" s="96"/>
      <c r="BV827" s="70"/>
    </row>
    <row r="828" spans="2:74" x14ac:dyDescent="0.8">
      <c r="B828" s="70"/>
      <c r="C828" s="94"/>
      <c r="F828" s="102"/>
      <c r="G828" s="123"/>
      <c r="R828" s="82"/>
      <c r="S828" s="82"/>
      <c r="X828" s="81"/>
      <c r="Y828" s="70"/>
      <c r="Z828" s="81"/>
      <c r="AA828" s="70"/>
      <c r="AM828" s="96"/>
      <c r="AO828" s="70"/>
      <c r="AQ828" s="99"/>
      <c r="AT828" s="70"/>
      <c r="BC828" s="72"/>
      <c r="BF828" s="70"/>
      <c r="BL828" s="183"/>
      <c r="BM828" s="81"/>
      <c r="BN828" s="96"/>
      <c r="BO828" s="96"/>
      <c r="BP828" s="96"/>
      <c r="BQ828" s="96"/>
      <c r="BR828" s="81"/>
      <c r="BS828" s="96"/>
      <c r="BT828" s="96"/>
      <c r="BU828" s="96"/>
      <c r="BV828" s="70"/>
    </row>
    <row r="829" spans="2:74" x14ac:dyDescent="0.8">
      <c r="B829" s="70"/>
      <c r="C829" s="94"/>
      <c r="F829" s="102"/>
      <c r="G829" s="123"/>
      <c r="R829" s="82"/>
      <c r="S829" s="82"/>
      <c r="X829" s="81"/>
      <c r="Y829" s="70"/>
      <c r="Z829" s="81"/>
      <c r="AA829" s="70"/>
      <c r="AM829" s="96"/>
      <c r="AO829" s="70"/>
      <c r="AQ829" s="99"/>
      <c r="AT829" s="70"/>
      <c r="BC829" s="72"/>
      <c r="BF829" s="70"/>
      <c r="BL829" s="183"/>
      <c r="BM829" s="81"/>
      <c r="BN829" s="96"/>
      <c r="BO829" s="96"/>
      <c r="BP829" s="96"/>
      <c r="BQ829" s="96"/>
      <c r="BR829" s="81"/>
      <c r="BS829" s="96"/>
      <c r="BT829" s="96"/>
      <c r="BU829" s="96"/>
      <c r="BV829" s="70"/>
    </row>
    <row r="830" spans="2:74" x14ac:dyDescent="0.8">
      <c r="B830" s="70"/>
      <c r="C830" s="94"/>
      <c r="F830" s="102"/>
      <c r="G830" s="123"/>
      <c r="R830" s="82"/>
      <c r="S830" s="82"/>
      <c r="X830" s="81"/>
      <c r="Y830" s="70"/>
      <c r="Z830" s="81"/>
      <c r="AA830" s="70"/>
      <c r="AM830" s="96"/>
      <c r="AO830" s="70"/>
      <c r="AQ830" s="99"/>
      <c r="AT830" s="70"/>
      <c r="BC830" s="72"/>
      <c r="BF830" s="70"/>
      <c r="BL830" s="183"/>
      <c r="BM830" s="81"/>
      <c r="BN830" s="96"/>
      <c r="BO830" s="96"/>
      <c r="BP830" s="96"/>
      <c r="BQ830" s="96"/>
      <c r="BR830" s="81"/>
      <c r="BS830" s="96"/>
      <c r="BT830" s="96"/>
      <c r="BU830" s="96"/>
      <c r="BV830" s="70"/>
    </row>
    <row r="831" spans="2:74" x14ac:dyDescent="0.8">
      <c r="B831" s="70"/>
      <c r="C831" s="94"/>
      <c r="F831" s="102"/>
      <c r="G831" s="123"/>
      <c r="R831" s="82"/>
      <c r="S831" s="82"/>
      <c r="X831" s="81"/>
      <c r="Y831" s="70"/>
      <c r="Z831" s="81"/>
      <c r="AA831" s="70"/>
      <c r="AM831" s="96"/>
      <c r="AO831" s="70"/>
      <c r="AQ831" s="99"/>
      <c r="AT831" s="70"/>
      <c r="BC831" s="72"/>
      <c r="BF831" s="70"/>
      <c r="BL831" s="183"/>
      <c r="BM831" s="81"/>
      <c r="BN831" s="96"/>
      <c r="BO831" s="96"/>
      <c r="BP831" s="96"/>
      <c r="BQ831" s="96"/>
      <c r="BR831" s="81"/>
      <c r="BS831" s="96"/>
      <c r="BT831" s="96"/>
      <c r="BU831" s="96"/>
      <c r="BV831" s="70"/>
    </row>
    <row r="832" spans="2:74" x14ac:dyDescent="0.8">
      <c r="B832" s="70"/>
      <c r="C832" s="94"/>
      <c r="F832" s="102"/>
      <c r="G832" s="123"/>
      <c r="R832" s="82"/>
      <c r="S832" s="82"/>
      <c r="X832" s="81"/>
      <c r="Y832" s="70"/>
      <c r="Z832" s="81"/>
      <c r="AA832" s="70"/>
      <c r="AM832" s="96"/>
      <c r="AO832" s="70"/>
      <c r="AQ832" s="99"/>
      <c r="AT832" s="70"/>
      <c r="BC832" s="72"/>
      <c r="BF832" s="70"/>
      <c r="BL832" s="183"/>
      <c r="BM832" s="81"/>
      <c r="BN832" s="96"/>
      <c r="BO832" s="96"/>
      <c r="BP832" s="96"/>
      <c r="BQ832" s="96"/>
      <c r="BR832" s="81"/>
      <c r="BS832" s="96"/>
      <c r="BT832" s="96"/>
      <c r="BU832" s="96"/>
      <c r="BV832" s="70"/>
    </row>
    <row r="833" spans="2:74" x14ac:dyDescent="0.8">
      <c r="B833" s="70"/>
      <c r="C833" s="94"/>
      <c r="F833" s="102"/>
      <c r="G833" s="123"/>
      <c r="R833" s="82"/>
      <c r="S833" s="82"/>
      <c r="X833" s="81"/>
      <c r="Y833" s="70"/>
      <c r="Z833" s="81"/>
      <c r="AA833" s="70"/>
      <c r="AM833" s="96"/>
      <c r="AO833" s="70"/>
      <c r="AQ833" s="99"/>
      <c r="AT833" s="70"/>
      <c r="BC833" s="72"/>
      <c r="BF833" s="70"/>
      <c r="BL833" s="183"/>
      <c r="BM833" s="81"/>
      <c r="BN833" s="96"/>
      <c r="BO833" s="96"/>
      <c r="BP833" s="96"/>
      <c r="BQ833" s="96"/>
      <c r="BR833" s="81"/>
      <c r="BS833" s="96"/>
      <c r="BT833" s="96"/>
      <c r="BU833" s="96"/>
      <c r="BV833" s="70"/>
    </row>
    <row r="834" spans="2:74" x14ac:dyDescent="0.8">
      <c r="B834" s="70"/>
      <c r="C834" s="94"/>
      <c r="F834" s="102"/>
      <c r="G834" s="123"/>
      <c r="R834" s="82"/>
      <c r="S834" s="82"/>
      <c r="X834" s="81"/>
      <c r="Y834" s="70"/>
      <c r="Z834" s="81"/>
      <c r="AA834" s="70"/>
      <c r="AM834" s="96"/>
      <c r="AO834" s="70"/>
      <c r="AQ834" s="99"/>
      <c r="AT834" s="70"/>
      <c r="BC834" s="72"/>
      <c r="BF834" s="70"/>
      <c r="BL834" s="183"/>
      <c r="BM834" s="81"/>
      <c r="BN834" s="96"/>
      <c r="BO834" s="96"/>
      <c r="BP834" s="96"/>
      <c r="BQ834" s="96"/>
      <c r="BR834" s="81"/>
      <c r="BS834" s="96"/>
      <c r="BT834" s="96"/>
      <c r="BU834" s="96"/>
      <c r="BV834" s="70"/>
    </row>
    <row r="835" spans="2:74" x14ac:dyDescent="0.8">
      <c r="B835" s="70"/>
      <c r="C835" s="94"/>
      <c r="F835" s="102"/>
      <c r="G835" s="123"/>
      <c r="R835" s="82"/>
      <c r="S835" s="82"/>
      <c r="X835" s="81"/>
      <c r="Y835" s="70"/>
      <c r="Z835" s="81"/>
      <c r="AA835" s="70"/>
      <c r="AM835" s="96"/>
      <c r="AO835" s="70"/>
      <c r="AQ835" s="99"/>
      <c r="AT835" s="70"/>
      <c r="BC835" s="72"/>
      <c r="BF835" s="70"/>
      <c r="BL835" s="183"/>
      <c r="BM835" s="81"/>
      <c r="BN835" s="96"/>
      <c r="BO835" s="96"/>
      <c r="BP835" s="96"/>
      <c r="BQ835" s="96"/>
      <c r="BR835" s="81"/>
      <c r="BS835" s="96"/>
      <c r="BT835" s="96"/>
      <c r="BU835" s="96"/>
      <c r="BV835" s="70"/>
    </row>
    <row r="836" spans="2:74" x14ac:dyDescent="0.8">
      <c r="B836" s="70"/>
      <c r="C836" s="94"/>
      <c r="F836" s="102"/>
      <c r="G836" s="123"/>
      <c r="J836" s="96"/>
      <c r="K836" s="96"/>
      <c r="R836" s="82"/>
      <c r="S836" s="82"/>
      <c r="X836" s="81"/>
      <c r="Y836" s="70"/>
      <c r="Z836" s="81"/>
      <c r="AA836" s="70"/>
      <c r="AM836" s="96"/>
      <c r="AO836" s="70"/>
      <c r="AQ836" s="99"/>
      <c r="AT836" s="70"/>
      <c r="BC836" s="72"/>
      <c r="BF836" s="70"/>
      <c r="BL836" s="183"/>
      <c r="BM836" s="81"/>
      <c r="BN836" s="96"/>
      <c r="BO836" s="96"/>
      <c r="BP836" s="96"/>
      <c r="BQ836" s="96"/>
      <c r="BR836" s="81"/>
      <c r="BS836" s="96"/>
      <c r="BT836" s="96"/>
      <c r="BU836" s="96"/>
      <c r="BV836" s="70"/>
    </row>
    <row r="837" spans="2:74" x14ac:dyDescent="0.8">
      <c r="B837" s="70"/>
      <c r="C837" s="94"/>
      <c r="F837" s="102"/>
      <c r="G837" s="123"/>
      <c r="R837" s="82"/>
      <c r="S837" s="82"/>
      <c r="X837" s="96"/>
      <c r="Y837" s="70"/>
      <c r="Z837" s="81"/>
      <c r="AA837" s="70"/>
      <c r="AM837" s="96"/>
      <c r="AO837" s="70"/>
      <c r="AQ837" s="99"/>
      <c r="AT837" s="70"/>
      <c r="BC837" s="72"/>
      <c r="BF837" s="70"/>
      <c r="BL837" s="183"/>
      <c r="BM837" s="81"/>
      <c r="BN837" s="96"/>
      <c r="BO837" s="96"/>
      <c r="BP837" s="96"/>
      <c r="BQ837" s="96"/>
      <c r="BR837" s="81"/>
      <c r="BS837" s="96"/>
      <c r="BT837" s="96"/>
      <c r="BU837" s="96"/>
      <c r="BV837" s="70"/>
    </row>
    <row r="838" spans="2:74" x14ac:dyDescent="0.8">
      <c r="B838" s="70"/>
      <c r="C838" s="94"/>
      <c r="F838" s="102"/>
      <c r="G838" s="123"/>
      <c r="H838" s="102"/>
      <c r="I838" s="123"/>
      <c r="R838" s="82"/>
      <c r="S838" s="82"/>
      <c r="X838" s="96"/>
      <c r="Y838" s="70"/>
      <c r="Z838" s="81"/>
      <c r="AA838" s="70"/>
      <c r="AM838" s="96"/>
      <c r="AO838" s="70"/>
      <c r="AQ838" s="99"/>
      <c r="AT838" s="70"/>
      <c r="BC838" s="72"/>
      <c r="BF838" s="70"/>
      <c r="BL838" s="183"/>
      <c r="BM838" s="81"/>
      <c r="BN838" s="96"/>
      <c r="BO838" s="96"/>
      <c r="BP838" s="96"/>
      <c r="BQ838" s="96"/>
      <c r="BR838" s="81"/>
      <c r="BS838" s="96"/>
      <c r="BT838" s="96"/>
      <c r="BU838" s="96"/>
      <c r="BV838" s="70"/>
    </row>
    <row r="839" spans="2:74" x14ac:dyDescent="0.8">
      <c r="B839" s="70"/>
      <c r="C839" s="94"/>
      <c r="F839" s="102"/>
      <c r="G839" s="123"/>
      <c r="R839" s="82"/>
      <c r="S839" s="82"/>
      <c r="X839" s="96"/>
      <c r="Y839" s="70"/>
      <c r="Z839" s="81"/>
      <c r="AA839" s="70"/>
      <c r="AM839" s="96"/>
      <c r="AO839" s="70"/>
      <c r="AQ839" s="99"/>
      <c r="AT839" s="70"/>
      <c r="BC839" s="72"/>
      <c r="BF839" s="70"/>
      <c r="BL839" s="183"/>
      <c r="BM839" s="81"/>
      <c r="BN839" s="96"/>
      <c r="BO839" s="96"/>
      <c r="BP839" s="96"/>
      <c r="BQ839" s="96"/>
      <c r="BR839" s="81"/>
      <c r="BS839" s="96"/>
      <c r="BT839" s="96"/>
      <c r="BU839" s="96"/>
      <c r="BV839" s="70"/>
    </row>
    <row r="840" spans="2:74" x14ac:dyDescent="0.8">
      <c r="B840" s="70"/>
      <c r="C840" s="94"/>
      <c r="F840" s="102"/>
      <c r="G840" s="123"/>
      <c r="R840" s="82"/>
      <c r="S840" s="82"/>
      <c r="X840" s="81"/>
      <c r="Y840" s="70"/>
      <c r="Z840" s="81"/>
      <c r="AA840" s="70"/>
      <c r="AM840" s="96"/>
      <c r="AO840" s="70"/>
      <c r="AQ840" s="99"/>
      <c r="AT840" s="70"/>
      <c r="BC840" s="72"/>
      <c r="BF840" s="70"/>
      <c r="BL840" s="183"/>
      <c r="BM840" s="81"/>
      <c r="BN840" s="96"/>
      <c r="BO840" s="96"/>
      <c r="BP840" s="96"/>
      <c r="BQ840" s="96"/>
      <c r="BR840" s="81"/>
      <c r="BS840" s="96"/>
      <c r="BT840" s="96"/>
      <c r="BU840" s="96"/>
      <c r="BV840" s="70"/>
    </row>
    <row r="841" spans="2:74" x14ac:dyDescent="0.8">
      <c r="B841" s="70"/>
      <c r="C841" s="94"/>
      <c r="F841" s="102"/>
      <c r="G841" s="123"/>
      <c r="R841" s="82"/>
      <c r="S841" s="82"/>
      <c r="X841" s="81"/>
      <c r="Y841" s="70"/>
      <c r="Z841" s="81"/>
      <c r="AA841" s="70"/>
      <c r="AM841" s="96"/>
      <c r="AO841" s="70"/>
      <c r="AQ841" s="99"/>
      <c r="AT841" s="70"/>
      <c r="BC841" s="72"/>
      <c r="BF841" s="70"/>
      <c r="BL841" s="183"/>
      <c r="BM841" s="81"/>
      <c r="BN841" s="96"/>
      <c r="BO841" s="96"/>
      <c r="BP841" s="96"/>
      <c r="BQ841" s="96"/>
      <c r="BR841" s="81"/>
      <c r="BS841" s="96"/>
      <c r="BT841" s="96"/>
      <c r="BU841" s="96"/>
      <c r="BV841" s="70"/>
    </row>
    <row r="842" spans="2:74" x14ac:dyDescent="0.8">
      <c r="B842" s="70"/>
      <c r="C842" s="94"/>
      <c r="F842" s="102"/>
      <c r="G842" s="123"/>
      <c r="R842" s="82"/>
      <c r="S842" s="82"/>
      <c r="X842" s="81"/>
      <c r="Y842" s="70"/>
      <c r="Z842" s="81"/>
      <c r="AA842" s="70"/>
      <c r="AM842" s="96"/>
      <c r="AO842" s="70"/>
      <c r="AQ842" s="99"/>
      <c r="AT842" s="70"/>
      <c r="BC842" s="72"/>
      <c r="BF842" s="70"/>
      <c r="BL842" s="183"/>
      <c r="BM842" s="81"/>
      <c r="BN842" s="96"/>
      <c r="BO842" s="96"/>
      <c r="BP842" s="96"/>
      <c r="BQ842" s="96"/>
      <c r="BR842" s="81"/>
      <c r="BS842" s="96"/>
      <c r="BT842" s="96"/>
      <c r="BU842" s="96"/>
      <c r="BV842" s="70"/>
    </row>
    <row r="843" spans="2:74" x14ac:dyDescent="0.8">
      <c r="B843" s="70"/>
      <c r="C843" s="94"/>
      <c r="F843" s="102"/>
      <c r="G843" s="123"/>
      <c r="H843" s="102"/>
      <c r="I843" s="123"/>
      <c r="R843" s="82"/>
      <c r="S843" s="82"/>
      <c r="X843" s="81"/>
      <c r="Y843" s="70"/>
      <c r="Z843" s="81"/>
      <c r="AA843" s="70"/>
      <c r="AM843" s="96"/>
      <c r="AO843" s="70"/>
      <c r="AQ843" s="99"/>
      <c r="AT843" s="70"/>
      <c r="BC843" s="72"/>
      <c r="BF843" s="70"/>
      <c r="BL843" s="183"/>
      <c r="BM843" s="81"/>
      <c r="BN843" s="96"/>
      <c r="BO843" s="96"/>
      <c r="BP843" s="96"/>
      <c r="BQ843" s="96"/>
      <c r="BR843" s="81"/>
      <c r="BS843" s="96"/>
      <c r="BT843" s="96"/>
      <c r="BU843" s="96"/>
      <c r="BV843" s="70"/>
    </row>
    <row r="844" spans="2:74" x14ac:dyDescent="0.8">
      <c r="B844" s="70"/>
      <c r="C844" s="94"/>
      <c r="F844" s="102"/>
      <c r="G844" s="123"/>
      <c r="R844" s="82"/>
      <c r="S844" s="82"/>
      <c r="X844" s="81"/>
      <c r="Y844" s="70"/>
      <c r="Z844" s="81"/>
      <c r="AA844" s="70"/>
      <c r="AM844" s="96"/>
      <c r="AO844" s="70"/>
      <c r="AQ844" s="99"/>
      <c r="AT844" s="70"/>
      <c r="BC844" s="72"/>
      <c r="BF844" s="70"/>
      <c r="BL844" s="183"/>
      <c r="BM844" s="81"/>
      <c r="BN844" s="96"/>
      <c r="BO844" s="96"/>
      <c r="BP844" s="96"/>
      <c r="BQ844" s="96"/>
      <c r="BR844" s="81"/>
      <c r="BS844" s="96"/>
      <c r="BT844" s="96"/>
      <c r="BU844" s="96"/>
      <c r="BV844" s="70"/>
    </row>
    <row r="845" spans="2:74" x14ac:dyDescent="0.8">
      <c r="B845" s="70"/>
      <c r="C845" s="94"/>
      <c r="F845" s="102"/>
      <c r="G845" s="123"/>
      <c r="R845" s="82"/>
      <c r="S845" s="82"/>
      <c r="X845" s="81"/>
      <c r="Y845" s="70"/>
      <c r="Z845" s="81"/>
      <c r="AA845" s="70"/>
      <c r="AM845" s="96"/>
      <c r="AO845" s="70"/>
      <c r="AQ845" s="99"/>
      <c r="AT845" s="70"/>
      <c r="BC845" s="72"/>
      <c r="BF845" s="70"/>
      <c r="BL845" s="183"/>
      <c r="BM845" s="81"/>
      <c r="BN845" s="96"/>
      <c r="BO845" s="96"/>
      <c r="BP845" s="96"/>
      <c r="BQ845" s="96"/>
      <c r="BR845" s="81"/>
      <c r="BS845" s="96"/>
      <c r="BT845" s="96"/>
      <c r="BU845" s="96"/>
      <c r="BV845" s="70"/>
    </row>
    <row r="846" spans="2:74" x14ac:dyDescent="0.8">
      <c r="B846" s="70"/>
      <c r="C846" s="94"/>
      <c r="F846" s="102"/>
      <c r="G846" s="123"/>
      <c r="R846" s="82"/>
      <c r="S846" s="82"/>
      <c r="X846" s="81"/>
      <c r="Y846" s="70"/>
      <c r="Z846" s="81"/>
      <c r="AA846" s="70"/>
      <c r="AM846" s="96"/>
      <c r="AO846" s="70"/>
      <c r="AQ846" s="99"/>
      <c r="AT846" s="70"/>
      <c r="BC846" s="72"/>
      <c r="BF846" s="70"/>
      <c r="BL846" s="183"/>
      <c r="BM846" s="81"/>
      <c r="BN846" s="96"/>
      <c r="BO846" s="96"/>
      <c r="BP846" s="96"/>
      <c r="BQ846" s="96"/>
      <c r="BR846" s="81"/>
      <c r="BS846" s="96"/>
      <c r="BT846" s="96"/>
      <c r="BU846" s="96"/>
      <c r="BV846" s="70"/>
    </row>
    <row r="847" spans="2:74" x14ac:dyDescent="0.8">
      <c r="B847" s="70"/>
      <c r="C847" s="94"/>
      <c r="F847" s="102"/>
      <c r="G847" s="123"/>
      <c r="R847" s="82"/>
      <c r="S847" s="82"/>
      <c r="X847" s="81"/>
      <c r="Y847" s="70"/>
      <c r="Z847" s="81"/>
      <c r="AA847" s="70"/>
      <c r="AM847" s="96"/>
      <c r="AO847" s="70"/>
      <c r="AQ847" s="99"/>
      <c r="AT847" s="70"/>
      <c r="BC847" s="72"/>
      <c r="BF847" s="70"/>
      <c r="BL847" s="183"/>
      <c r="BM847" s="81"/>
      <c r="BN847" s="96"/>
      <c r="BO847" s="96"/>
      <c r="BP847" s="96"/>
      <c r="BQ847" s="96"/>
      <c r="BR847" s="81"/>
      <c r="BS847" s="96"/>
      <c r="BT847" s="96"/>
      <c r="BU847" s="96"/>
      <c r="BV847" s="70"/>
    </row>
    <row r="848" spans="2:74" x14ac:dyDescent="0.8">
      <c r="B848" s="70"/>
      <c r="C848" s="94"/>
      <c r="F848" s="102"/>
      <c r="G848" s="123"/>
      <c r="R848" s="82"/>
      <c r="S848" s="82"/>
      <c r="X848" s="81"/>
      <c r="Y848" s="70"/>
      <c r="Z848" s="81"/>
      <c r="AA848" s="70"/>
      <c r="AM848" s="96"/>
      <c r="AO848" s="70"/>
      <c r="AQ848" s="99"/>
      <c r="AT848" s="70"/>
      <c r="BC848" s="72"/>
      <c r="BF848" s="70"/>
      <c r="BL848" s="183"/>
      <c r="BM848" s="81"/>
      <c r="BN848" s="96"/>
      <c r="BO848" s="96"/>
      <c r="BP848" s="96"/>
      <c r="BQ848" s="96"/>
      <c r="BR848" s="81"/>
      <c r="BS848" s="96"/>
      <c r="BT848" s="96"/>
      <c r="BU848" s="96"/>
      <c r="BV848" s="70"/>
    </row>
    <row r="849" spans="2:74" x14ac:dyDescent="0.8">
      <c r="B849" s="70"/>
      <c r="C849" s="94"/>
      <c r="F849" s="102"/>
      <c r="G849" s="123"/>
      <c r="R849" s="82"/>
      <c r="S849" s="82"/>
      <c r="X849" s="81"/>
      <c r="Y849" s="70"/>
      <c r="Z849" s="81"/>
      <c r="AA849" s="70"/>
      <c r="AM849" s="96"/>
      <c r="AO849" s="70"/>
      <c r="AQ849" s="99"/>
      <c r="AT849" s="70"/>
      <c r="BC849" s="72"/>
      <c r="BF849" s="70"/>
      <c r="BL849" s="183"/>
      <c r="BM849" s="81"/>
      <c r="BN849" s="96"/>
      <c r="BO849" s="96"/>
      <c r="BP849" s="96"/>
      <c r="BQ849" s="96"/>
      <c r="BR849" s="81"/>
      <c r="BS849" s="96"/>
      <c r="BT849" s="96"/>
      <c r="BU849" s="96"/>
      <c r="BV849" s="70"/>
    </row>
    <row r="850" spans="2:74" x14ac:dyDescent="0.8">
      <c r="B850" s="70"/>
      <c r="C850" s="94"/>
      <c r="F850" s="102"/>
      <c r="G850" s="123"/>
      <c r="R850" s="82"/>
      <c r="S850" s="82"/>
      <c r="X850" s="81"/>
      <c r="Y850" s="70"/>
      <c r="Z850" s="81"/>
      <c r="AA850" s="70"/>
      <c r="AM850" s="96"/>
      <c r="AO850" s="70"/>
      <c r="AQ850" s="99"/>
      <c r="AT850" s="70"/>
      <c r="BC850" s="72"/>
      <c r="BF850" s="70"/>
      <c r="BL850" s="183"/>
      <c r="BM850" s="81"/>
      <c r="BN850" s="96"/>
      <c r="BO850" s="96"/>
      <c r="BP850" s="96"/>
      <c r="BQ850" s="96"/>
      <c r="BR850" s="81"/>
      <c r="BS850" s="96"/>
      <c r="BT850" s="96"/>
      <c r="BU850" s="96"/>
      <c r="BV850" s="70"/>
    </row>
    <row r="851" spans="2:74" x14ac:dyDescent="0.8">
      <c r="B851" s="70"/>
      <c r="C851" s="94"/>
      <c r="F851" s="102"/>
      <c r="G851" s="123"/>
      <c r="R851" s="82"/>
      <c r="S851" s="82"/>
      <c r="X851" s="81"/>
      <c r="Y851" s="70"/>
      <c r="Z851" s="81"/>
      <c r="AA851" s="70"/>
      <c r="AM851" s="96"/>
      <c r="AO851" s="70"/>
      <c r="AQ851" s="99"/>
      <c r="AT851" s="70"/>
      <c r="BC851" s="72"/>
      <c r="BF851" s="70"/>
      <c r="BL851" s="183"/>
      <c r="BM851" s="81"/>
      <c r="BN851" s="96"/>
      <c r="BO851" s="96"/>
      <c r="BP851" s="96"/>
      <c r="BQ851" s="96"/>
      <c r="BR851" s="81"/>
      <c r="BS851" s="96"/>
      <c r="BT851" s="96"/>
      <c r="BU851" s="96"/>
      <c r="BV851" s="70"/>
    </row>
    <row r="852" spans="2:74" x14ac:dyDescent="0.8">
      <c r="B852" s="70"/>
      <c r="C852" s="94"/>
      <c r="F852" s="102"/>
      <c r="G852" s="123"/>
      <c r="J852" s="96"/>
      <c r="K852" s="96"/>
      <c r="R852" s="82"/>
      <c r="S852" s="82"/>
      <c r="T852" s="246"/>
      <c r="X852" s="81"/>
      <c r="Y852" s="70"/>
      <c r="Z852" s="81"/>
      <c r="AA852" s="70"/>
      <c r="AM852" s="96"/>
      <c r="AO852" s="70"/>
      <c r="AQ852" s="99"/>
      <c r="AT852" s="70"/>
      <c r="BC852" s="72"/>
      <c r="BF852" s="70"/>
      <c r="BL852" s="183"/>
      <c r="BM852" s="81"/>
      <c r="BN852" s="96"/>
      <c r="BO852" s="96"/>
      <c r="BP852" s="96"/>
      <c r="BQ852" s="96"/>
      <c r="BR852" s="81"/>
      <c r="BS852" s="96"/>
      <c r="BT852" s="96"/>
      <c r="BU852" s="96"/>
      <c r="BV852" s="70"/>
    </row>
    <row r="853" spans="2:74" x14ac:dyDescent="0.8">
      <c r="B853" s="70"/>
      <c r="C853" s="94"/>
      <c r="F853" s="102"/>
      <c r="G853" s="123"/>
      <c r="R853" s="82"/>
      <c r="S853" s="82"/>
      <c r="X853" s="96"/>
      <c r="Y853" s="70"/>
      <c r="Z853" s="81"/>
      <c r="AA853" s="70"/>
      <c r="AM853" s="96"/>
      <c r="AO853" s="70"/>
      <c r="AQ853" s="99"/>
      <c r="AT853" s="70"/>
      <c r="AY853" s="81"/>
      <c r="AZ853" s="96"/>
      <c r="BA853" s="70"/>
      <c r="BB853" s="70"/>
      <c r="BC853" s="72"/>
      <c r="BF853" s="70"/>
      <c r="BL853" s="183"/>
      <c r="BM853" s="81"/>
      <c r="BN853" s="96"/>
      <c r="BO853" s="96"/>
      <c r="BP853" s="96"/>
      <c r="BQ853" s="96"/>
      <c r="BR853" s="81"/>
      <c r="BS853" s="96"/>
      <c r="BT853" s="96"/>
      <c r="BU853" s="96"/>
      <c r="BV853" s="70"/>
    </row>
    <row r="854" spans="2:74" x14ac:dyDescent="0.8">
      <c r="B854" s="70"/>
      <c r="C854" s="94"/>
      <c r="F854" s="102"/>
      <c r="G854" s="123"/>
      <c r="R854" s="82"/>
      <c r="S854" s="82"/>
      <c r="T854" s="246"/>
      <c r="X854" s="96"/>
      <c r="Y854" s="70"/>
      <c r="Z854" s="81"/>
      <c r="AA854" s="70"/>
      <c r="AM854" s="96"/>
      <c r="AO854" s="70"/>
      <c r="AQ854" s="99"/>
      <c r="AT854" s="70"/>
      <c r="BC854" s="72"/>
      <c r="BF854" s="70"/>
      <c r="BL854" s="183"/>
      <c r="BM854" s="81"/>
      <c r="BN854" s="96"/>
      <c r="BO854" s="96"/>
      <c r="BP854" s="96"/>
      <c r="BQ854" s="96"/>
      <c r="BR854" s="81"/>
      <c r="BS854" s="96"/>
      <c r="BT854" s="96"/>
      <c r="BU854" s="96"/>
      <c r="BV854" s="70"/>
    </row>
    <row r="855" spans="2:74" x14ac:dyDescent="0.8">
      <c r="B855" s="70"/>
      <c r="C855" s="94"/>
      <c r="F855" s="102"/>
      <c r="G855" s="123"/>
      <c r="H855" s="102"/>
      <c r="I855" s="123"/>
      <c r="L855" s="179"/>
      <c r="M855" s="180"/>
      <c r="T855" s="202"/>
      <c r="U855" s="206"/>
      <c r="V855" s="202"/>
      <c r="X855" s="241"/>
      <c r="Y855" s="198"/>
      <c r="Z855" s="205"/>
      <c r="AA855" s="70"/>
      <c r="AD855" s="202"/>
      <c r="AH855" s="202"/>
      <c r="AQ855" s="99"/>
      <c r="AT855" s="70"/>
      <c r="AY855" s="81"/>
      <c r="AZ855" s="96"/>
      <c r="BA855" s="70"/>
      <c r="BB855" s="70"/>
      <c r="BC855" s="72"/>
      <c r="BF855" s="70"/>
      <c r="BL855" s="183"/>
      <c r="BM855" s="81"/>
      <c r="BN855" s="96"/>
      <c r="BO855" s="96"/>
      <c r="BP855" s="96"/>
      <c r="BQ855" s="96"/>
      <c r="BR855" s="81"/>
      <c r="BS855" s="96"/>
      <c r="BT855" s="96"/>
      <c r="BU855" s="96"/>
      <c r="BV855" s="70"/>
    </row>
    <row r="856" spans="2:74" x14ac:dyDescent="0.8">
      <c r="B856" s="70"/>
      <c r="C856" s="94"/>
      <c r="F856" s="102"/>
      <c r="G856" s="123"/>
      <c r="H856" s="102"/>
      <c r="I856" s="123"/>
      <c r="L856" s="179"/>
      <c r="M856" s="180"/>
      <c r="R856" s="82"/>
      <c r="S856" s="82"/>
      <c r="AA856" s="70"/>
      <c r="AQ856" s="99"/>
      <c r="AT856" s="70"/>
      <c r="AY856" s="81"/>
      <c r="AZ856" s="96"/>
      <c r="BA856" s="70"/>
      <c r="BB856" s="70"/>
      <c r="BC856" s="72"/>
      <c r="BF856" s="70"/>
      <c r="BL856" s="183"/>
      <c r="BM856" s="81"/>
      <c r="BN856" s="96"/>
      <c r="BO856" s="96"/>
      <c r="BP856" s="96"/>
      <c r="BQ856" s="96"/>
      <c r="BR856" s="81"/>
      <c r="BS856" s="96"/>
      <c r="BT856" s="96"/>
      <c r="BU856" s="96"/>
      <c r="BV856" s="70"/>
    </row>
    <row r="857" spans="2:74" x14ac:dyDescent="0.8">
      <c r="B857" s="70"/>
      <c r="C857" s="94"/>
      <c r="F857" s="102"/>
      <c r="G857" s="123"/>
      <c r="H857" s="102"/>
      <c r="I857" s="123"/>
      <c r="R857" s="82"/>
      <c r="S857" s="82"/>
      <c r="T857" s="246"/>
      <c r="X857" s="81"/>
      <c r="Y857" s="70"/>
      <c r="Z857" s="81"/>
      <c r="AA857" s="70"/>
      <c r="AM857" s="96"/>
      <c r="AO857" s="70"/>
      <c r="AQ857" s="99"/>
      <c r="AT857" s="70"/>
      <c r="BC857" s="72"/>
      <c r="BF857" s="70"/>
      <c r="BL857" s="183"/>
      <c r="BM857" s="81"/>
      <c r="BN857" s="96"/>
      <c r="BO857" s="96"/>
      <c r="BP857" s="96"/>
      <c r="BQ857" s="96"/>
      <c r="BR857" s="81"/>
      <c r="BS857" s="96"/>
      <c r="BT857" s="96"/>
      <c r="BU857" s="96"/>
      <c r="BV857" s="70"/>
    </row>
    <row r="858" spans="2:74" x14ac:dyDescent="0.8">
      <c r="B858" s="70"/>
      <c r="C858" s="94"/>
      <c r="F858" s="102"/>
      <c r="G858" s="123"/>
      <c r="R858" s="82"/>
      <c r="S858" s="82"/>
      <c r="T858" s="246"/>
      <c r="X858" s="81"/>
      <c r="Y858" s="70"/>
      <c r="Z858" s="81"/>
      <c r="AA858" s="70"/>
      <c r="AM858" s="96"/>
      <c r="AO858" s="70"/>
      <c r="AQ858" s="99"/>
      <c r="AT858" s="70"/>
      <c r="BC858" s="72"/>
      <c r="BF858" s="70"/>
      <c r="BL858" s="183"/>
      <c r="BM858" s="81"/>
      <c r="BN858" s="96"/>
      <c r="BO858" s="96"/>
      <c r="BP858" s="96"/>
      <c r="BQ858" s="96"/>
      <c r="BR858" s="81"/>
      <c r="BS858" s="96"/>
      <c r="BT858" s="96"/>
      <c r="BU858" s="96"/>
      <c r="BV858" s="70"/>
    </row>
    <row r="859" spans="2:74" x14ac:dyDescent="0.8">
      <c r="B859" s="70"/>
      <c r="C859" s="94"/>
      <c r="L859" s="179"/>
      <c r="M859" s="180"/>
      <c r="T859" s="202"/>
      <c r="U859" s="206"/>
      <c r="V859" s="202"/>
      <c r="X859" s="191"/>
      <c r="Y859" s="217"/>
      <c r="Z859" s="205"/>
      <c r="AL859" s="100"/>
      <c r="AQ859" s="99"/>
      <c r="AT859" s="70"/>
      <c r="AY859" s="81"/>
      <c r="AZ859" s="96"/>
      <c r="BA859" s="70"/>
      <c r="BB859" s="70"/>
      <c r="BC859" s="72"/>
      <c r="BF859" s="70"/>
      <c r="BL859" s="183"/>
      <c r="BM859" s="81"/>
      <c r="BN859" s="96"/>
      <c r="BO859" s="96"/>
      <c r="BP859" s="96"/>
      <c r="BQ859" s="96"/>
      <c r="BR859" s="81"/>
      <c r="BS859" s="96"/>
      <c r="BT859" s="96"/>
      <c r="BU859" s="96"/>
      <c r="BV859" s="70"/>
    </row>
    <row r="860" spans="2:74" x14ac:dyDescent="0.8">
      <c r="B860" s="70"/>
      <c r="C860" s="94"/>
      <c r="F860" s="102"/>
      <c r="G860" s="123"/>
      <c r="R860" s="82"/>
      <c r="S860" s="82"/>
      <c r="T860" s="246"/>
      <c r="X860" s="81"/>
      <c r="Y860" s="70"/>
      <c r="Z860" s="81"/>
      <c r="AA860" s="70"/>
      <c r="AM860" s="96"/>
      <c r="AO860" s="70"/>
      <c r="AQ860" s="99"/>
      <c r="AT860" s="70"/>
      <c r="BC860" s="72"/>
      <c r="BF860" s="70"/>
      <c r="BL860" s="183"/>
      <c r="BM860" s="81"/>
      <c r="BN860" s="96"/>
      <c r="BO860" s="96"/>
      <c r="BP860" s="96"/>
      <c r="BQ860" s="96"/>
      <c r="BR860" s="81"/>
      <c r="BS860" s="96"/>
      <c r="BT860" s="96"/>
      <c r="BU860" s="96"/>
      <c r="BV860" s="70"/>
    </row>
    <row r="861" spans="2:74" x14ac:dyDescent="0.8">
      <c r="B861" s="70"/>
      <c r="C861" s="94"/>
      <c r="F861" s="102"/>
      <c r="G861" s="123"/>
      <c r="H861" s="102"/>
      <c r="I861" s="123"/>
      <c r="R861" s="82"/>
      <c r="S861" s="82"/>
      <c r="T861" s="246"/>
      <c r="X861" s="81"/>
      <c r="Y861" s="70"/>
      <c r="Z861" s="81"/>
      <c r="AA861" s="70"/>
      <c r="AM861" s="96"/>
      <c r="AO861" s="70"/>
      <c r="AQ861" s="99"/>
      <c r="AT861" s="70"/>
      <c r="BC861" s="72"/>
      <c r="BF861" s="70"/>
      <c r="BL861" s="183"/>
      <c r="BM861" s="81"/>
      <c r="BN861" s="96"/>
      <c r="BO861" s="96"/>
      <c r="BP861" s="96"/>
      <c r="BQ861" s="96"/>
      <c r="BR861" s="81"/>
      <c r="BS861" s="96"/>
      <c r="BT861" s="96"/>
      <c r="BU861" s="96"/>
      <c r="BV861" s="70"/>
    </row>
    <row r="862" spans="2:74" x14ac:dyDescent="0.8">
      <c r="B862" s="70"/>
      <c r="C862" s="94"/>
      <c r="F862" s="102"/>
      <c r="G862" s="123"/>
      <c r="R862" s="82"/>
      <c r="S862" s="82"/>
      <c r="T862" s="246"/>
      <c r="X862" s="81"/>
      <c r="Y862" s="70"/>
      <c r="Z862" s="81"/>
      <c r="AA862" s="70"/>
      <c r="AM862" s="96"/>
      <c r="AO862" s="70"/>
      <c r="AQ862" s="99"/>
      <c r="AT862" s="70"/>
      <c r="BC862" s="72"/>
      <c r="BF862" s="70"/>
      <c r="BL862" s="183"/>
      <c r="BM862" s="81"/>
      <c r="BN862" s="96"/>
      <c r="BO862" s="96"/>
      <c r="BP862" s="96"/>
      <c r="BQ862" s="96"/>
      <c r="BR862" s="81"/>
      <c r="BS862" s="96"/>
      <c r="BT862" s="96"/>
      <c r="BU862" s="96"/>
      <c r="BV862" s="70"/>
    </row>
    <row r="863" spans="2:74" x14ac:dyDescent="0.8">
      <c r="B863" s="70"/>
      <c r="C863" s="94"/>
      <c r="L863" s="179"/>
      <c r="M863" s="180"/>
      <c r="V863" s="103"/>
      <c r="AQ863" s="99"/>
      <c r="AT863" s="70"/>
      <c r="AY863" s="81"/>
      <c r="AZ863" s="96"/>
      <c r="BA863" s="70"/>
      <c r="BB863" s="70"/>
      <c r="BC863" s="72"/>
      <c r="BF863" s="70"/>
      <c r="BL863" s="183"/>
      <c r="BM863" s="81"/>
      <c r="BN863" s="96"/>
      <c r="BO863" s="96"/>
      <c r="BP863" s="96"/>
      <c r="BQ863" s="96"/>
      <c r="BR863" s="81"/>
      <c r="BS863" s="96"/>
      <c r="BT863" s="96"/>
      <c r="BU863" s="96"/>
      <c r="BV863" s="70"/>
    </row>
    <row r="864" spans="2:74" x14ac:dyDescent="0.8">
      <c r="B864" s="70"/>
      <c r="C864" s="94"/>
      <c r="F864" s="102"/>
      <c r="G864" s="123"/>
      <c r="R864" s="82"/>
      <c r="S864" s="82"/>
      <c r="T864" s="246"/>
      <c r="X864" s="81"/>
      <c r="Y864" s="70"/>
      <c r="Z864" s="81"/>
      <c r="AA864" s="70"/>
      <c r="AM864" s="96"/>
      <c r="AO864" s="70"/>
      <c r="AQ864" s="99"/>
      <c r="AT864" s="70"/>
      <c r="BC864" s="72"/>
      <c r="BF864" s="70"/>
      <c r="BL864" s="183"/>
      <c r="BM864" s="81"/>
      <c r="BN864" s="96"/>
      <c r="BO864" s="96"/>
      <c r="BP864" s="96"/>
      <c r="BQ864" s="96"/>
      <c r="BR864" s="81"/>
      <c r="BS864" s="96"/>
      <c r="BT864" s="96"/>
      <c r="BU864" s="96"/>
      <c r="BV864" s="70"/>
    </row>
    <row r="865" spans="2:74" x14ac:dyDescent="0.8">
      <c r="B865" s="70"/>
      <c r="C865" s="94"/>
      <c r="F865" s="102"/>
      <c r="G865" s="123"/>
      <c r="R865" s="82"/>
      <c r="S865" s="82"/>
      <c r="T865" s="246"/>
      <c r="X865" s="81"/>
      <c r="Y865" s="70"/>
      <c r="Z865" s="81"/>
      <c r="AA865" s="70"/>
      <c r="AM865" s="96"/>
      <c r="AO865" s="70"/>
      <c r="AQ865" s="99"/>
      <c r="AT865" s="70"/>
      <c r="BC865" s="72"/>
      <c r="BF865" s="70"/>
      <c r="BL865" s="183"/>
      <c r="BM865" s="81"/>
      <c r="BN865" s="96"/>
      <c r="BO865" s="96"/>
      <c r="BP865" s="96"/>
      <c r="BQ865" s="96"/>
      <c r="BR865" s="81"/>
      <c r="BS865" s="96"/>
      <c r="BT865" s="96"/>
      <c r="BU865" s="96"/>
      <c r="BV865" s="70"/>
    </row>
    <row r="866" spans="2:74" x14ac:dyDescent="0.8">
      <c r="B866" s="70"/>
      <c r="C866" s="94"/>
      <c r="F866" s="102"/>
      <c r="G866" s="123"/>
      <c r="R866" s="82"/>
      <c r="S866" s="82"/>
      <c r="T866" s="246"/>
      <c r="X866" s="96"/>
      <c r="Y866" s="70"/>
      <c r="Z866" s="81"/>
      <c r="AA866" s="70"/>
      <c r="AM866" s="96"/>
      <c r="AO866" s="70"/>
      <c r="AQ866" s="99"/>
      <c r="AT866" s="70"/>
      <c r="BC866" s="72"/>
      <c r="BF866" s="70"/>
      <c r="BL866" s="183"/>
      <c r="BM866" s="81"/>
      <c r="BN866" s="96"/>
      <c r="BO866" s="96"/>
      <c r="BP866" s="96"/>
      <c r="BQ866" s="96"/>
      <c r="BR866" s="81"/>
      <c r="BS866" s="96"/>
      <c r="BT866" s="96"/>
      <c r="BU866" s="96"/>
      <c r="BV866" s="70"/>
    </row>
    <row r="867" spans="2:74" x14ac:dyDescent="0.8">
      <c r="B867" s="70"/>
      <c r="C867" s="94"/>
      <c r="F867" s="102"/>
      <c r="G867" s="123"/>
      <c r="L867" s="179"/>
      <c r="M867" s="180"/>
      <c r="R867" s="82"/>
      <c r="S867" s="82"/>
      <c r="T867" s="202"/>
      <c r="X867" s="191"/>
      <c r="Y867" s="182"/>
      <c r="AL867" s="100"/>
      <c r="AQ867" s="99"/>
      <c r="AT867" s="70"/>
      <c r="AY867" s="81"/>
      <c r="AZ867" s="96"/>
      <c r="BA867" s="70"/>
      <c r="BB867" s="70"/>
      <c r="BC867" s="72"/>
      <c r="BF867" s="70"/>
      <c r="BL867" s="183"/>
      <c r="BM867" s="81"/>
      <c r="BN867" s="96"/>
      <c r="BO867" s="96"/>
      <c r="BP867" s="96"/>
      <c r="BQ867" s="96"/>
      <c r="BR867" s="81"/>
      <c r="BS867" s="96"/>
      <c r="BT867" s="96"/>
      <c r="BU867" s="96"/>
      <c r="BV867" s="70"/>
    </row>
    <row r="868" spans="2:74" x14ac:dyDescent="0.8">
      <c r="B868" s="70"/>
      <c r="C868" s="94"/>
      <c r="F868" s="102"/>
      <c r="G868" s="123"/>
      <c r="R868" s="82"/>
      <c r="S868" s="82"/>
      <c r="AQ868" s="99"/>
      <c r="AT868" s="70"/>
      <c r="AY868" s="81"/>
      <c r="AZ868" s="96"/>
      <c r="BA868" s="70"/>
      <c r="BB868" s="70"/>
      <c r="BC868" s="72"/>
      <c r="BF868" s="70"/>
      <c r="BL868" s="183"/>
      <c r="BM868" s="81"/>
      <c r="BN868" s="96"/>
      <c r="BO868" s="96"/>
      <c r="BP868" s="96"/>
      <c r="BQ868" s="96"/>
      <c r="BR868" s="81"/>
      <c r="BS868" s="96"/>
      <c r="BT868" s="96"/>
      <c r="BU868" s="96"/>
      <c r="BV868" s="70"/>
    </row>
    <row r="869" spans="2:74" x14ac:dyDescent="0.8">
      <c r="B869" s="70"/>
      <c r="C869" s="94"/>
      <c r="F869" s="102"/>
      <c r="G869" s="123"/>
      <c r="R869" s="82"/>
      <c r="S869" s="82"/>
      <c r="AQ869" s="99"/>
      <c r="AT869" s="70"/>
      <c r="AY869" s="81"/>
      <c r="AZ869" s="96"/>
      <c r="BA869" s="70"/>
      <c r="BB869" s="70"/>
      <c r="BC869" s="72"/>
      <c r="BF869" s="70"/>
      <c r="BL869" s="183"/>
      <c r="BM869" s="81"/>
      <c r="BN869" s="96"/>
      <c r="BO869" s="96"/>
      <c r="BP869" s="96"/>
      <c r="BQ869" s="96"/>
      <c r="BR869" s="81"/>
      <c r="BS869" s="96"/>
      <c r="BT869" s="96"/>
      <c r="BU869" s="96"/>
      <c r="BV869" s="70"/>
    </row>
    <row r="870" spans="2:74" x14ac:dyDescent="0.8">
      <c r="B870" s="70"/>
      <c r="C870" s="94"/>
      <c r="F870" s="102"/>
      <c r="G870" s="123"/>
      <c r="R870" s="82"/>
      <c r="S870" s="82"/>
      <c r="AQ870" s="99"/>
      <c r="AT870" s="70"/>
      <c r="AY870" s="81"/>
      <c r="AZ870" s="96"/>
      <c r="BA870" s="70"/>
      <c r="BB870" s="70"/>
      <c r="BC870" s="72"/>
      <c r="BF870" s="70"/>
      <c r="BL870" s="183"/>
      <c r="BM870" s="81"/>
      <c r="BN870" s="96"/>
      <c r="BO870" s="96"/>
      <c r="BP870" s="96"/>
      <c r="BQ870" s="96"/>
      <c r="BR870" s="81"/>
      <c r="BS870" s="96"/>
      <c r="BT870" s="96"/>
      <c r="BU870" s="96"/>
      <c r="BV870" s="70"/>
    </row>
    <row r="871" spans="2:74" x14ac:dyDescent="0.8">
      <c r="B871" s="70"/>
      <c r="C871" s="94"/>
      <c r="F871" s="102"/>
      <c r="G871" s="123"/>
      <c r="R871" s="82"/>
      <c r="S871" s="82"/>
      <c r="AQ871" s="99"/>
      <c r="AT871" s="70"/>
      <c r="AY871" s="81"/>
      <c r="AZ871" s="96"/>
      <c r="BA871" s="70"/>
      <c r="BB871" s="70"/>
      <c r="BC871" s="72"/>
      <c r="BF871" s="70"/>
      <c r="BL871" s="183"/>
      <c r="BM871" s="81"/>
      <c r="BN871" s="96"/>
      <c r="BO871" s="96"/>
      <c r="BP871" s="96"/>
      <c r="BQ871" s="96"/>
      <c r="BR871" s="81"/>
      <c r="BS871" s="96"/>
      <c r="BT871" s="96"/>
      <c r="BU871" s="96"/>
      <c r="BV871" s="70"/>
    </row>
    <row r="872" spans="2:74" x14ac:dyDescent="0.8">
      <c r="B872" s="70"/>
      <c r="C872" s="94"/>
      <c r="F872" s="102"/>
      <c r="G872" s="123"/>
      <c r="H872" s="102"/>
      <c r="I872" s="123"/>
      <c r="L872" s="179"/>
      <c r="M872" s="180"/>
      <c r="R872" s="82"/>
      <c r="S872" s="82"/>
      <c r="T872" s="202"/>
      <c r="X872" s="191"/>
      <c r="Y872" s="182"/>
      <c r="AL872" s="100"/>
      <c r="AQ872" s="99"/>
      <c r="AT872" s="70"/>
      <c r="AY872" s="81"/>
      <c r="AZ872" s="96"/>
      <c r="BA872" s="70"/>
      <c r="BB872" s="70"/>
      <c r="BC872" s="72"/>
      <c r="BF872" s="70"/>
      <c r="BL872" s="183"/>
      <c r="BM872" s="81"/>
      <c r="BN872" s="96"/>
      <c r="BO872" s="96"/>
      <c r="BP872" s="96"/>
      <c r="BQ872" s="96"/>
      <c r="BR872" s="81"/>
      <c r="BS872" s="96"/>
      <c r="BT872" s="96"/>
      <c r="BU872" s="96"/>
      <c r="BV872" s="70"/>
    </row>
    <row r="873" spans="2:74" x14ac:dyDescent="0.8">
      <c r="B873" s="70"/>
      <c r="C873" s="94"/>
      <c r="F873" s="102"/>
      <c r="G873" s="123"/>
      <c r="H873" s="102"/>
      <c r="I873" s="123"/>
      <c r="X873" s="81"/>
      <c r="Y873" s="70"/>
      <c r="Z873" s="81"/>
      <c r="AA873" s="70"/>
      <c r="AM873" s="96"/>
      <c r="AO873" s="70"/>
      <c r="AQ873" s="99"/>
      <c r="AT873" s="70"/>
      <c r="AY873" s="81"/>
      <c r="AZ873" s="96"/>
      <c r="BA873" s="70"/>
      <c r="BB873" s="70"/>
      <c r="BC873" s="72"/>
      <c r="BF873" s="70"/>
      <c r="BL873" s="183"/>
      <c r="BM873" s="81"/>
      <c r="BN873" s="96"/>
      <c r="BO873" s="96"/>
      <c r="BP873" s="96"/>
      <c r="BQ873" s="96"/>
      <c r="BR873" s="81"/>
      <c r="BS873" s="96"/>
      <c r="BT873" s="96"/>
      <c r="BU873" s="96"/>
      <c r="BV873" s="70"/>
    </row>
    <row r="874" spans="2:74" x14ac:dyDescent="0.8">
      <c r="B874" s="70"/>
      <c r="C874" s="94"/>
      <c r="F874" s="102"/>
      <c r="G874" s="123"/>
      <c r="H874" s="102"/>
      <c r="I874" s="123"/>
      <c r="J874" s="103"/>
      <c r="N874" s="82"/>
      <c r="O874" s="82"/>
      <c r="P874" s="82"/>
      <c r="Q874" s="83"/>
      <c r="R874" s="82"/>
      <c r="S874" s="82"/>
      <c r="T874" s="103"/>
      <c r="V874" s="103"/>
      <c r="AD874" s="103"/>
      <c r="AF874" s="103"/>
      <c r="AH874" s="103"/>
      <c r="AJ874" s="103"/>
      <c r="AL874" s="103"/>
      <c r="AN874" s="103"/>
      <c r="AP874" s="199"/>
      <c r="AQ874" s="99"/>
      <c r="AT874" s="70"/>
      <c r="AY874" s="81"/>
      <c r="AZ874" s="96"/>
      <c r="BA874" s="70"/>
      <c r="BB874" s="70"/>
      <c r="BC874" s="72"/>
      <c r="BF874" s="70"/>
      <c r="BL874" s="183"/>
      <c r="BM874" s="81"/>
      <c r="BN874" s="96"/>
      <c r="BO874" s="96"/>
      <c r="BP874" s="96"/>
      <c r="BQ874" s="96"/>
      <c r="BR874" s="81"/>
      <c r="BS874" s="96"/>
      <c r="BT874" s="96"/>
      <c r="BU874" s="96"/>
      <c r="BV874" s="70"/>
    </row>
    <row r="875" spans="2:74" x14ac:dyDescent="0.8">
      <c r="B875" s="70"/>
      <c r="C875" s="94"/>
      <c r="F875" s="102"/>
      <c r="G875" s="123"/>
      <c r="R875" s="82"/>
      <c r="S875" s="82"/>
      <c r="AQ875" s="99"/>
      <c r="AT875" s="70"/>
      <c r="AY875" s="81"/>
      <c r="AZ875" s="96"/>
      <c r="BA875" s="70"/>
      <c r="BB875" s="70"/>
      <c r="BC875" s="72"/>
      <c r="BF875" s="70"/>
      <c r="BL875" s="183"/>
      <c r="BM875" s="81"/>
      <c r="BN875" s="96"/>
      <c r="BO875" s="96"/>
      <c r="BP875" s="96"/>
      <c r="BQ875" s="96"/>
      <c r="BR875" s="81"/>
      <c r="BS875" s="96"/>
      <c r="BT875" s="96"/>
      <c r="BU875" s="96"/>
      <c r="BV875" s="70"/>
    </row>
    <row r="876" spans="2:74" x14ac:dyDescent="0.8">
      <c r="B876" s="70"/>
      <c r="C876" s="94"/>
      <c r="F876" s="102"/>
      <c r="G876" s="123"/>
      <c r="R876" s="82"/>
      <c r="S876" s="82"/>
      <c r="AQ876" s="99"/>
      <c r="AT876" s="70"/>
      <c r="AY876" s="81"/>
      <c r="AZ876" s="96"/>
      <c r="BA876" s="70"/>
      <c r="BB876" s="70"/>
      <c r="BC876" s="72"/>
      <c r="BF876" s="70"/>
      <c r="BL876" s="183"/>
      <c r="BM876" s="81"/>
      <c r="BN876" s="96"/>
      <c r="BO876" s="96"/>
      <c r="BP876" s="96"/>
      <c r="BQ876" s="96"/>
      <c r="BR876" s="81"/>
      <c r="BS876" s="96"/>
      <c r="BT876" s="96"/>
      <c r="BU876" s="96"/>
      <c r="BV876" s="70"/>
    </row>
    <row r="877" spans="2:74" x14ac:dyDescent="0.8">
      <c r="B877" s="70"/>
      <c r="C877" s="94"/>
      <c r="F877" s="102"/>
      <c r="G877" s="123"/>
      <c r="H877" s="102"/>
      <c r="I877" s="123"/>
      <c r="L877" s="179"/>
      <c r="M877" s="180"/>
      <c r="R877" s="82"/>
      <c r="S877" s="82"/>
      <c r="AQ877" s="99"/>
      <c r="AT877" s="70"/>
      <c r="AY877" s="81"/>
      <c r="AZ877" s="96"/>
      <c r="BA877" s="70"/>
      <c r="BB877" s="70"/>
      <c r="BC877" s="72"/>
      <c r="BF877" s="70"/>
      <c r="BL877" s="183"/>
      <c r="BM877" s="81"/>
      <c r="BN877" s="96"/>
      <c r="BO877" s="96"/>
      <c r="BP877" s="96"/>
      <c r="BQ877" s="96"/>
      <c r="BR877" s="81"/>
      <c r="BS877" s="96"/>
      <c r="BT877" s="96"/>
      <c r="BU877" s="96"/>
      <c r="BV877" s="70"/>
    </row>
    <row r="878" spans="2:74" x14ac:dyDescent="0.8">
      <c r="B878" s="70"/>
      <c r="C878" s="94"/>
      <c r="F878" s="102"/>
      <c r="G878" s="123"/>
      <c r="R878" s="82"/>
      <c r="S878" s="82"/>
      <c r="AQ878" s="99"/>
      <c r="AT878" s="70"/>
      <c r="AY878" s="81"/>
      <c r="AZ878" s="96"/>
      <c r="BA878" s="70"/>
      <c r="BB878" s="70"/>
      <c r="BC878" s="72"/>
      <c r="BF878" s="70"/>
      <c r="BL878" s="183"/>
      <c r="BM878" s="81"/>
      <c r="BN878" s="96"/>
      <c r="BO878" s="96"/>
      <c r="BP878" s="96"/>
      <c r="BQ878" s="96"/>
      <c r="BR878" s="81"/>
      <c r="BS878" s="96"/>
      <c r="BT878" s="96"/>
      <c r="BU878" s="96"/>
      <c r="BV878" s="70"/>
    </row>
    <row r="879" spans="2:74" x14ac:dyDescent="0.8">
      <c r="B879" s="70"/>
      <c r="C879" s="94"/>
      <c r="J879" s="96"/>
      <c r="K879" s="96"/>
      <c r="R879" s="82"/>
      <c r="S879" s="82"/>
      <c r="X879" s="81"/>
      <c r="Y879" s="70"/>
      <c r="Z879" s="81"/>
      <c r="AA879" s="70"/>
      <c r="AM879" s="96"/>
      <c r="AO879" s="70"/>
      <c r="AQ879" s="99"/>
      <c r="AT879" s="70"/>
      <c r="AY879" s="81"/>
      <c r="AZ879" s="96"/>
      <c r="BA879" s="70"/>
      <c r="BB879" s="70"/>
      <c r="BC879" s="72"/>
      <c r="BF879" s="70"/>
      <c r="BL879" s="183"/>
      <c r="BM879" s="81"/>
      <c r="BN879" s="96"/>
      <c r="BO879" s="96"/>
      <c r="BP879" s="96"/>
      <c r="BQ879" s="96"/>
      <c r="BR879" s="81"/>
      <c r="BS879" s="96"/>
      <c r="BT879" s="96"/>
      <c r="BU879" s="96"/>
      <c r="BV879" s="70"/>
    </row>
    <row r="880" spans="2:74" x14ac:dyDescent="0.8">
      <c r="B880" s="70"/>
      <c r="C880" s="94"/>
      <c r="F880" s="102"/>
      <c r="G880" s="123"/>
      <c r="R880" s="82"/>
      <c r="S880" s="82"/>
      <c r="X880" s="82"/>
      <c r="AQ880" s="99"/>
      <c r="AT880" s="70"/>
      <c r="AY880" s="81"/>
      <c r="AZ880" s="96"/>
      <c r="BA880" s="70"/>
      <c r="BB880" s="70"/>
      <c r="BC880" s="72"/>
      <c r="BF880" s="70"/>
      <c r="BL880" s="183"/>
      <c r="BM880" s="81"/>
      <c r="BN880" s="96"/>
      <c r="BO880" s="96"/>
      <c r="BP880" s="96"/>
      <c r="BQ880" s="96"/>
      <c r="BR880" s="81"/>
      <c r="BS880" s="96"/>
      <c r="BT880" s="96"/>
      <c r="BU880" s="96"/>
      <c r="BV880" s="70"/>
    </row>
    <row r="881" spans="2:74" x14ac:dyDescent="0.8">
      <c r="B881" s="70"/>
      <c r="C881" s="94"/>
      <c r="F881" s="102"/>
      <c r="G881" s="123"/>
      <c r="R881" s="82"/>
      <c r="S881" s="82"/>
      <c r="X881" s="82"/>
      <c r="AQ881" s="99"/>
      <c r="AT881" s="70"/>
      <c r="AY881" s="81"/>
      <c r="AZ881" s="96"/>
      <c r="BA881" s="70"/>
      <c r="BB881" s="70"/>
      <c r="BC881" s="72"/>
      <c r="BF881" s="70"/>
      <c r="BL881" s="183"/>
      <c r="BM881" s="81"/>
      <c r="BN881" s="96"/>
      <c r="BO881" s="96"/>
      <c r="BP881" s="96"/>
      <c r="BQ881" s="96"/>
      <c r="BR881" s="81"/>
      <c r="BS881" s="96"/>
      <c r="BT881" s="96"/>
      <c r="BU881" s="96"/>
      <c r="BV881" s="70"/>
    </row>
    <row r="882" spans="2:74" x14ac:dyDescent="0.8">
      <c r="B882" s="70"/>
      <c r="C882" s="94"/>
      <c r="L882" s="179"/>
      <c r="M882" s="180"/>
      <c r="R882" s="82"/>
      <c r="S882" s="82"/>
      <c r="T882" s="202"/>
      <c r="X882" s="237"/>
      <c r="Y882" s="182"/>
      <c r="AL882" s="100"/>
      <c r="AQ882" s="99"/>
      <c r="AT882" s="70"/>
      <c r="AY882" s="81"/>
      <c r="AZ882" s="96"/>
      <c r="BA882" s="70"/>
      <c r="BB882" s="70"/>
      <c r="BC882" s="72"/>
      <c r="BF882" s="70"/>
      <c r="BL882" s="183"/>
      <c r="BM882" s="81"/>
      <c r="BN882" s="96"/>
      <c r="BO882" s="96"/>
      <c r="BP882" s="96"/>
      <c r="BQ882" s="96"/>
      <c r="BR882" s="81"/>
      <c r="BS882" s="96"/>
      <c r="BT882" s="96"/>
      <c r="BU882" s="96"/>
      <c r="BV882" s="70"/>
    </row>
    <row r="883" spans="2:74" x14ac:dyDescent="0.8">
      <c r="B883" s="70"/>
      <c r="C883" s="94"/>
      <c r="F883" s="102"/>
      <c r="G883" s="123"/>
      <c r="L883" s="179"/>
      <c r="M883" s="180"/>
      <c r="R883" s="82"/>
      <c r="S883" s="82"/>
      <c r="T883" s="202"/>
      <c r="X883" s="191"/>
      <c r="Y883" s="182"/>
      <c r="AL883" s="100"/>
      <c r="AQ883" s="99"/>
      <c r="AT883" s="70"/>
      <c r="AY883" s="81"/>
      <c r="AZ883" s="96"/>
      <c r="BA883" s="70"/>
      <c r="BB883" s="70"/>
      <c r="BC883" s="72"/>
      <c r="BF883" s="70"/>
      <c r="BL883" s="183"/>
      <c r="BM883" s="81"/>
      <c r="BN883" s="96"/>
      <c r="BO883" s="96"/>
      <c r="BP883" s="96"/>
      <c r="BQ883" s="96"/>
      <c r="BR883" s="81"/>
      <c r="BS883" s="96"/>
      <c r="BT883" s="96"/>
      <c r="BU883" s="96"/>
      <c r="BV883" s="70"/>
    </row>
    <row r="884" spans="2:74" x14ac:dyDescent="0.8">
      <c r="B884" s="70"/>
      <c r="C884" s="94"/>
      <c r="F884" s="102"/>
      <c r="G884" s="123"/>
      <c r="L884" s="179"/>
      <c r="M884" s="180"/>
      <c r="R884" s="82"/>
      <c r="S884" s="82"/>
      <c r="T884" s="202"/>
      <c r="X884" s="191"/>
      <c r="Y884" s="182"/>
      <c r="AL884" s="100"/>
      <c r="AQ884" s="99"/>
      <c r="AT884" s="70"/>
      <c r="AY884" s="81"/>
      <c r="AZ884" s="96"/>
      <c r="BA884" s="70"/>
      <c r="BB884" s="70"/>
      <c r="BC884" s="72"/>
      <c r="BF884" s="70"/>
      <c r="BL884" s="183"/>
      <c r="BM884" s="81"/>
      <c r="BN884" s="96"/>
      <c r="BO884" s="96"/>
      <c r="BP884" s="96"/>
      <c r="BQ884" s="96"/>
      <c r="BR884" s="81"/>
      <c r="BS884" s="96"/>
      <c r="BT884" s="96"/>
      <c r="BU884" s="96"/>
      <c r="BV884" s="70"/>
    </row>
    <row r="885" spans="2:74" x14ac:dyDescent="0.8">
      <c r="B885" s="70"/>
      <c r="C885" s="94"/>
      <c r="X885" s="81"/>
      <c r="Y885" s="70"/>
      <c r="Z885" s="81"/>
      <c r="AA885" s="70"/>
      <c r="AM885" s="96"/>
      <c r="AO885" s="70"/>
      <c r="AQ885" s="99"/>
      <c r="AT885" s="70"/>
      <c r="AY885" s="81"/>
      <c r="AZ885" s="96"/>
      <c r="BA885" s="70"/>
      <c r="BC885" s="72"/>
      <c r="BF885" s="70"/>
      <c r="BL885" s="183"/>
      <c r="BM885" s="81"/>
      <c r="BN885" s="96"/>
      <c r="BO885" s="96"/>
      <c r="BP885" s="96"/>
      <c r="BQ885" s="96"/>
      <c r="BR885" s="81"/>
      <c r="BS885" s="96"/>
      <c r="BT885" s="96"/>
      <c r="BU885" s="96"/>
      <c r="BV885" s="70"/>
    </row>
    <row r="886" spans="2:74" x14ac:dyDescent="0.8">
      <c r="B886" s="70"/>
      <c r="C886" s="94"/>
      <c r="F886" s="102"/>
      <c r="G886" s="123"/>
      <c r="L886" s="179"/>
      <c r="M886" s="180"/>
      <c r="R886" s="82"/>
      <c r="S886" s="82"/>
      <c r="T886" s="202"/>
      <c r="X886" s="191"/>
      <c r="Y886" s="182"/>
      <c r="AL886" s="100"/>
      <c r="AQ886" s="99"/>
      <c r="AT886" s="70"/>
      <c r="AY886" s="81"/>
      <c r="AZ886" s="96"/>
      <c r="BA886" s="70"/>
      <c r="BB886" s="70"/>
      <c r="BC886" s="72"/>
      <c r="BF886" s="70"/>
      <c r="BL886" s="183"/>
      <c r="BM886" s="81"/>
      <c r="BN886" s="96"/>
      <c r="BO886" s="96"/>
      <c r="BP886" s="96"/>
      <c r="BQ886" s="96"/>
      <c r="BR886" s="81"/>
      <c r="BS886" s="96"/>
      <c r="BT886" s="96"/>
      <c r="BU886" s="96"/>
      <c r="BV886" s="70"/>
    </row>
    <row r="887" spans="2:74" x14ac:dyDescent="0.8">
      <c r="B887" s="70"/>
      <c r="C887" s="94"/>
      <c r="F887" s="102"/>
      <c r="G887" s="123"/>
      <c r="L887" s="179"/>
      <c r="M887" s="180"/>
      <c r="R887" s="82"/>
      <c r="S887" s="82"/>
      <c r="T887" s="202"/>
      <c r="X887" s="191"/>
      <c r="Y887" s="182"/>
      <c r="AL887" s="100"/>
      <c r="AQ887" s="99"/>
      <c r="AT887" s="70"/>
      <c r="AY887" s="81"/>
      <c r="AZ887" s="96"/>
      <c r="BA887" s="70"/>
      <c r="BB887" s="70"/>
      <c r="BC887" s="72"/>
      <c r="BF887" s="70"/>
      <c r="BL887" s="183"/>
      <c r="BM887" s="81"/>
      <c r="BN887" s="96"/>
      <c r="BO887" s="96"/>
      <c r="BP887" s="96"/>
      <c r="BQ887" s="96"/>
      <c r="BR887" s="81"/>
      <c r="BS887" s="96"/>
      <c r="BT887" s="96"/>
      <c r="BU887" s="96"/>
      <c r="BV887" s="70"/>
    </row>
    <row r="888" spans="2:74" x14ac:dyDescent="0.8">
      <c r="B888" s="70"/>
      <c r="C888" s="94"/>
      <c r="F888" s="102"/>
      <c r="G888" s="123"/>
      <c r="L888" s="179"/>
      <c r="M888" s="180"/>
      <c r="R888" s="82"/>
      <c r="S888" s="82"/>
      <c r="T888" s="202"/>
      <c r="X888" s="191"/>
      <c r="Y888" s="182"/>
      <c r="AL888" s="100"/>
      <c r="AQ888" s="99"/>
      <c r="AT888" s="70"/>
      <c r="AY888" s="81"/>
      <c r="AZ888" s="96"/>
      <c r="BA888" s="70"/>
      <c r="BB888" s="70"/>
      <c r="BC888" s="72"/>
      <c r="BF888" s="70"/>
      <c r="BL888" s="183"/>
      <c r="BM888" s="81"/>
      <c r="BN888" s="96"/>
      <c r="BO888" s="96"/>
      <c r="BP888" s="96"/>
      <c r="BQ888" s="96"/>
      <c r="BR888" s="81"/>
      <c r="BS888" s="96"/>
      <c r="BT888" s="96"/>
      <c r="BU888" s="96"/>
      <c r="BV888" s="70"/>
    </row>
    <row r="889" spans="2:74" x14ac:dyDescent="0.8">
      <c r="B889" s="70"/>
      <c r="C889" s="94"/>
      <c r="F889" s="102"/>
      <c r="G889" s="123"/>
      <c r="H889" s="102"/>
      <c r="I889" s="123"/>
      <c r="R889" s="82"/>
      <c r="S889" s="82"/>
      <c r="X889" s="81"/>
      <c r="Y889" s="70"/>
      <c r="Z889" s="81"/>
      <c r="AA889" s="70"/>
      <c r="AM889" s="96"/>
      <c r="AO889" s="70"/>
      <c r="AQ889" s="99"/>
      <c r="AT889" s="70"/>
      <c r="BC889" s="72"/>
      <c r="BF889" s="70"/>
      <c r="BL889" s="183"/>
      <c r="BM889" s="81"/>
      <c r="BN889" s="96"/>
      <c r="BO889" s="96"/>
      <c r="BP889" s="96"/>
      <c r="BQ889" s="96"/>
      <c r="BR889" s="81"/>
      <c r="BS889" s="96"/>
      <c r="BT889" s="96"/>
      <c r="BU889" s="96"/>
      <c r="BV889" s="70"/>
    </row>
    <row r="890" spans="2:74" x14ac:dyDescent="0.8">
      <c r="B890" s="70"/>
      <c r="C890" s="94"/>
      <c r="L890" s="179"/>
      <c r="M890" s="180"/>
      <c r="T890" s="202"/>
      <c r="X890" s="191"/>
      <c r="Y890" s="182"/>
      <c r="AL890" s="100"/>
      <c r="AQ890" s="99"/>
      <c r="AT890" s="70"/>
      <c r="AY890" s="81"/>
      <c r="AZ890" s="96"/>
      <c r="BA890" s="70"/>
      <c r="BB890" s="70"/>
      <c r="BC890" s="72"/>
      <c r="BF890" s="70"/>
      <c r="BL890" s="183"/>
      <c r="BM890" s="81"/>
      <c r="BN890" s="96"/>
      <c r="BO890" s="96"/>
      <c r="BP890" s="96"/>
      <c r="BQ890" s="96"/>
      <c r="BR890" s="81"/>
      <c r="BS890" s="96"/>
      <c r="BT890" s="96"/>
      <c r="BU890" s="96"/>
      <c r="BV890" s="70"/>
    </row>
    <row r="891" spans="2:74" x14ac:dyDescent="0.8">
      <c r="B891" s="70"/>
      <c r="C891" s="94"/>
      <c r="F891" s="102"/>
      <c r="G891" s="123"/>
      <c r="R891" s="82"/>
      <c r="S891" s="82"/>
      <c r="AQ891" s="99"/>
      <c r="AT891" s="70"/>
      <c r="AY891" s="81"/>
      <c r="AZ891" s="96"/>
      <c r="BA891" s="70"/>
      <c r="BB891" s="70"/>
      <c r="BC891" s="72"/>
      <c r="BF891" s="70"/>
      <c r="BL891" s="183"/>
      <c r="BM891" s="81"/>
      <c r="BN891" s="96"/>
      <c r="BO891" s="96"/>
      <c r="BP891" s="96"/>
      <c r="BQ891" s="96"/>
      <c r="BR891" s="81"/>
      <c r="BS891" s="96"/>
      <c r="BT891" s="96"/>
      <c r="BU891" s="96"/>
      <c r="BV891" s="70"/>
    </row>
    <row r="892" spans="2:74" x14ac:dyDescent="0.8">
      <c r="B892" s="70"/>
      <c r="C892" s="94"/>
      <c r="L892" s="179"/>
      <c r="M892" s="180"/>
      <c r="R892" s="82"/>
      <c r="S892" s="82"/>
      <c r="T892" s="202"/>
      <c r="X892" s="191"/>
      <c r="Y892" s="182"/>
      <c r="AL892" s="100"/>
      <c r="AQ892" s="99"/>
      <c r="AT892" s="70"/>
      <c r="AY892" s="81"/>
      <c r="AZ892" s="96"/>
      <c r="BA892" s="70"/>
      <c r="BB892" s="70"/>
      <c r="BC892" s="72"/>
      <c r="BF892" s="70"/>
      <c r="BL892" s="183"/>
      <c r="BM892" s="81"/>
      <c r="BN892" s="96"/>
      <c r="BO892" s="96"/>
      <c r="BP892" s="96"/>
      <c r="BQ892" s="96"/>
      <c r="BR892" s="81"/>
      <c r="BS892" s="96"/>
      <c r="BT892" s="96"/>
      <c r="BU892" s="96"/>
      <c r="BV892" s="70"/>
    </row>
    <row r="893" spans="2:74" x14ac:dyDescent="0.8">
      <c r="B893" s="70"/>
      <c r="C893" s="94"/>
      <c r="F893" s="102"/>
      <c r="G893" s="123"/>
      <c r="H893" s="102"/>
      <c r="I893" s="123"/>
      <c r="J893" s="103"/>
      <c r="N893" s="82"/>
      <c r="O893" s="82"/>
      <c r="P893" s="82"/>
      <c r="Q893" s="83"/>
      <c r="T893" s="103"/>
      <c r="V893" s="103"/>
      <c r="Y893" s="198"/>
      <c r="Z893" s="205"/>
      <c r="AD893" s="103"/>
      <c r="AF893" s="205"/>
      <c r="AH893" s="103"/>
      <c r="AJ893" s="103"/>
      <c r="AL893" s="103"/>
      <c r="AN893" s="103"/>
      <c r="AP893" s="199"/>
      <c r="AQ893" s="99"/>
      <c r="AT893" s="70"/>
      <c r="AY893" s="81"/>
      <c r="AZ893" s="96"/>
      <c r="BA893" s="70"/>
      <c r="BB893" s="70"/>
      <c r="BC893" s="72"/>
      <c r="BF893" s="70"/>
      <c r="BL893" s="183"/>
      <c r="BM893" s="81"/>
      <c r="BN893" s="96"/>
      <c r="BO893" s="96"/>
      <c r="BP893" s="96"/>
      <c r="BQ893" s="96"/>
      <c r="BR893" s="81"/>
      <c r="BS893" s="96"/>
      <c r="BT893" s="96"/>
      <c r="BU893" s="96"/>
      <c r="BV893" s="70"/>
    </row>
    <row r="894" spans="2:74" x14ac:dyDescent="0.8">
      <c r="B894" s="70"/>
      <c r="C894" s="94"/>
      <c r="F894" s="102"/>
      <c r="G894" s="123"/>
      <c r="L894" s="179"/>
      <c r="M894" s="180"/>
      <c r="R894" s="82"/>
      <c r="S894" s="82"/>
      <c r="T894" s="202"/>
      <c r="X894" s="191"/>
      <c r="Y894" s="182"/>
      <c r="AL894" s="100"/>
      <c r="AQ894" s="99"/>
      <c r="AT894" s="70"/>
      <c r="AY894" s="81"/>
      <c r="AZ894" s="96"/>
      <c r="BA894" s="70"/>
      <c r="BB894" s="70"/>
      <c r="BC894" s="72"/>
      <c r="BF894" s="70"/>
      <c r="BL894" s="183"/>
      <c r="BM894" s="81"/>
      <c r="BN894" s="96"/>
      <c r="BO894" s="96"/>
      <c r="BP894" s="96"/>
      <c r="BQ894" s="96"/>
      <c r="BR894" s="81"/>
      <c r="BS894" s="96"/>
      <c r="BT894" s="96"/>
      <c r="BU894" s="96"/>
      <c r="BV894" s="70"/>
    </row>
    <row r="895" spans="2:74" x14ac:dyDescent="0.8">
      <c r="B895" s="70"/>
      <c r="C895" s="94"/>
      <c r="F895" s="102"/>
      <c r="G895" s="123"/>
      <c r="L895" s="179"/>
      <c r="M895" s="180"/>
      <c r="R895" s="82"/>
      <c r="S895" s="82"/>
      <c r="T895" s="202"/>
      <c r="X895" s="191"/>
      <c r="Y895" s="182"/>
      <c r="AL895" s="100"/>
      <c r="AQ895" s="99"/>
      <c r="AT895" s="70"/>
      <c r="AY895" s="81"/>
      <c r="AZ895" s="96"/>
      <c r="BA895" s="70"/>
      <c r="BB895" s="70"/>
      <c r="BC895" s="72"/>
      <c r="BF895" s="70"/>
      <c r="BL895" s="183"/>
      <c r="BM895" s="81"/>
      <c r="BN895" s="96"/>
      <c r="BO895" s="96"/>
      <c r="BP895" s="96"/>
      <c r="BQ895" s="96"/>
      <c r="BR895" s="81"/>
      <c r="BS895" s="96"/>
      <c r="BT895" s="96"/>
      <c r="BU895" s="96"/>
      <c r="BV895" s="70"/>
    </row>
    <row r="896" spans="2:74" x14ac:dyDescent="0.8">
      <c r="B896" s="70"/>
      <c r="C896" s="94"/>
      <c r="F896" s="102"/>
      <c r="G896" s="123"/>
      <c r="L896" s="179"/>
      <c r="M896" s="180"/>
      <c r="R896" s="82"/>
      <c r="S896" s="82"/>
      <c r="T896" s="202"/>
      <c r="X896" s="191"/>
      <c r="Y896" s="182"/>
      <c r="AL896" s="100"/>
      <c r="AQ896" s="99"/>
      <c r="AT896" s="70"/>
      <c r="AY896" s="81"/>
      <c r="AZ896" s="96"/>
      <c r="BA896" s="70"/>
      <c r="BB896" s="70"/>
      <c r="BC896" s="72"/>
      <c r="BF896" s="70"/>
      <c r="BL896" s="183"/>
      <c r="BM896" s="81"/>
      <c r="BN896" s="96"/>
      <c r="BO896" s="96"/>
      <c r="BP896" s="96"/>
      <c r="BQ896" s="96"/>
      <c r="BR896" s="81"/>
      <c r="BS896" s="96"/>
      <c r="BT896" s="96"/>
      <c r="BU896" s="96"/>
      <c r="BV896" s="70"/>
    </row>
    <row r="897" spans="2:74" x14ac:dyDescent="0.8">
      <c r="B897" s="70"/>
      <c r="C897" s="94"/>
      <c r="F897" s="102"/>
      <c r="G897" s="123"/>
      <c r="J897" s="96"/>
      <c r="K897" s="96"/>
      <c r="L897" s="179"/>
      <c r="M897" s="180"/>
      <c r="R897" s="82"/>
      <c r="S897" s="82"/>
      <c r="T897" s="202"/>
      <c r="X897" s="191"/>
      <c r="Y897" s="182"/>
      <c r="AL897" s="100"/>
      <c r="AQ897" s="99"/>
      <c r="AT897" s="70"/>
      <c r="AY897" s="81"/>
      <c r="AZ897" s="96"/>
      <c r="BA897" s="70"/>
      <c r="BB897" s="70"/>
      <c r="BC897" s="72"/>
      <c r="BF897" s="70"/>
      <c r="BL897" s="183"/>
      <c r="BM897" s="81"/>
      <c r="BN897" s="96"/>
      <c r="BO897" s="96"/>
      <c r="BP897" s="96"/>
      <c r="BQ897" s="96"/>
      <c r="BR897" s="81"/>
      <c r="BS897" s="96"/>
      <c r="BT897" s="96"/>
      <c r="BU897" s="96"/>
      <c r="BV897" s="70"/>
    </row>
    <row r="898" spans="2:74" x14ac:dyDescent="0.8">
      <c r="B898" s="70"/>
      <c r="C898" s="94"/>
      <c r="F898" s="102"/>
      <c r="G898" s="123"/>
      <c r="L898" s="179"/>
      <c r="M898" s="180"/>
      <c r="R898" s="82"/>
      <c r="S898" s="82"/>
      <c r="T898" s="202"/>
      <c r="X898" s="237"/>
      <c r="Y898" s="182"/>
      <c r="AL898" s="100"/>
      <c r="AQ898" s="99"/>
      <c r="AT898" s="70"/>
      <c r="AY898" s="81"/>
      <c r="AZ898" s="96"/>
      <c r="BA898" s="70"/>
      <c r="BB898" s="70"/>
      <c r="BC898" s="72"/>
      <c r="BF898" s="70"/>
      <c r="BL898" s="183"/>
      <c r="BM898" s="81"/>
      <c r="BN898" s="96"/>
      <c r="BO898" s="96"/>
      <c r="BP898" s="96"/>
      <c r="BQ898" s="96"/>
      <c r="BR898" s="81"/>
      <c r="BS898" s="96"/>
      <c r="BT898" s="96"/>
      <c r="BU898" s="96"/>
      <c r="BV898" s="70"/>
    </row>
    <row r="899" spans="2:74" x14ac:dyDescent="0.8">
      <c r="B899" s="70"/>
      <c r="C899" s="94"/>
      <c r="F899" s="102"/>
      <c r="G899" s="123"/>
      <c r="L899" s="179"/>
      <c r="M899" s="180"/>
      <c r="R899" s="82"/>
      <c r="S899" s="82"/>
      <c r="T899" s="202"/>
      <c r="X899" s="237"/>
      <c r="Y899" s="182"/>
      <c r="AL899" s="100"/>
      <c r="AQ899" s="99"/>
      <c r="AT899" s="70"/>
      <c r="AY899" s="81"/>
      <c r="AZ899" s="96"/>
      <c r="BA899" s="70"/>
      <c r="BB899" s="70"/>
      <c r="BC899" s="72"/>
      <c r="BF899" s="70"/>
      <c r="BL899" s="183"/>
      <c r="BM899" s="81"/>
      <c r="BN899" s="96"/>
      <c r="BO899" s="96"/>
      <c r="BP899" s="96"/>
      <c r="BQ899" s="96"/>
      <c r="BR899" s="81"/>
      <c r="BS899" s="96"/>
      <c r="BT899" s="96"/>
      <c r="BU899" s="96"/>
      <c r="BV899" s="70"/>
    </row>
    <row r="900" spans="2:74" x14ac:dyDescent="0.8">
      <c r="B900" s="70"/>
      <c r="C900" s="94"/>
      <c r="F900" s="102"/>
      <c r="G900" s="123"/>
      <c r="H900" s="102"/>
      <c r="I900" s="123"/>
      <c r="J900" s="103"/>
      <c r="N900" s="82"/>
      <c r="O900" s="82"/>
      <c r="P900" s="82"/>
      <c r="Q900" s="83"/>
      <c r="R900" s="82"/>
      <c r="S900" s="82"/>
      <c r="T900" s="103"/>
      <c r="V900" s="103"/>
      <c r="AD900" s="103"/>
      <c r="AF900" s="103"/>
      <c r="AH900" s="103"/>
      <c r="AJ900" s="103"/>
      <c r="AL900" s="103"/>
      <c r="AN900" s="103"/>
      <c r="AP900" s="199"/>
      <c r="AQ900" s="99"/>
      <c r="AT900" s="70"/>
      <c r="AY900" s="81"/>
      <c r="AZ900" s="96"/>
      <c r="BA900" s="70"/>
      <c r="BB900" s="70"/>
      <c r="BC900" s="72"/>
      <c r="BF900" s="70"/>
      <c r="BL900" s="183"/>
      <c r="BM900" s="81"/>
      <c r="BN900" s="96"/>
      <c r="BO900" s="96"/>
      <c r="BP900" s="96"/>
      <c r="BQ900" s="96"/>
      <c r="BR900" s="81"/>
      <c r="BS900" s="96"/>
      <c r="BT900" s="96"/>
      <c r="BU900" s="96"/>
      <c r="BV900" s="70"/>
    </row>
    <row r="901" spans="2:74" x14ac:dyDescent="0.8">
      <c r="B901" s="70"/>
      <c r="C901" s="94"/>
      <c r="F901" s="102"/>
      <c r="G901" s="123"/>
      <c r="L901" s="179"/>
      <c r="M901" s="180"/>
      <c r="R901" s="82"/>
      <c r="S901" s="82"/>
      <c r="T901" s="202"/>
      <c r="X901" s="191"/>
      <c r="Y901" s="182"/>
      <c r="AL901" s="100"/>
      <c r="AQ901" s="99"/>
      <c r="AT901" s="70"/>
      <c r="AY901" s="81"/>
      <c r="AZ901" s="96"/>
      <c r="BA901" s="70"/>
      <c r="BB901" s="70"/>
      <c r="BC901" s="72"/>
      <c r="BF901" s="70"/>
      <c r="BL901" s="183"/>
      <c r="BM901" s="81"/>
      <c r="BN901" s="96"/>
      <c r="BO901" s="96"/>
      <c r="BP901" s="96"/>
      <c r="BQ901" s="96"/>
      <c r="BR901" s="81"/>
      <c r="BS901" s="96"/>
      <c r="BT901" s="96"/>
      <c r="BU901" s="96"/>
      <c r="BV901" s="70"/>
    </row>
    <row r="902" spans="2:74" x14ac:dyDescent="0.8">
      <c r="B902" s="70"/>
      <c r="C902" s="94"/>
      <c r="F902" s="102"/>
      <c r="G902" s="123"/>
      <c r="H902" s="102"/>
      <c r="I902" s="123"/>
      <c r="J902" s="103"/>
      <c r="K902" s="83"/>
      <c r="N902" s="82"/>
      <c r="O902" s="82"/>
      <c r="P902" s="82"/>
      <c r="Q902" s="83"/>
      <c r="R902" s="82"/>
      <c r="S902" s="82"/>
      <c r="T902" s="205"/>
      <c r="V902" s="205"/>
      <c r="X902" s="205"/>
      <c r="Y902" s="198"/>
      <c r="Z902" s="205"/>
      <c r="AD902" s="205"/>
      <c r="AF902" s="205"/>
      <c r="AH902" s="205"/>
      <c r="AJ902" s="103"/>
      <c r="AL902" s="103"/>
      <c r="AN902" s="103"/>
      <c r="AP902" s="199"/>
      <c r="AQ902" s="99"/>
      <c r="AT902" s="70"/>
      <c r="AX902" s="82"/>
      <c r="BC902" s="72"/>
      <c r="BF902" s="70"/>
      <c r="BL902" s="183"/>
      <c r="BM902" s="81"/>
      <c r="BN902" s="96"/>
      <c r="BO902" s="96"/>
      <c r="BP902" s="96"/>
      <c r="BQ902" s="96"/>
      <c r="BR902" s="81"/>
      <c r="BS902" s="96"/>
      <c r="BT902" s="96"/>
      <c r="BU902" s="96"/>
      <c r="BV902" s="70"/>
    </row>
    <row r="903" spans="2:74" x14ac:dyDescent="0.8">
      <c r="B903" s="70"/>
      <c r="C903" s="94"/>
      <c r="F903" s="102"/>
      <c r="G903" s="123"/>
      <c r="L903" s="179"/>
      <c r="M903" s="180"/>
      <c r="R903" s="82"/>
      <c r="S903" s="82"/>
      <c r="T903" s="202"/>
      <c r="X903" s="191"/>
      <c r="Y903" s="182"/>
      <c r="AL903" s="100"/>
      <c r="AQ903" s="99"/>
      <c r="AT903" s="70"/>
      <c r="AY903" s="81"/>
      <c r="AZ903" s="96"/>
      <c r="BA903" s="70"/>
      <c r="BB903" s="70"/>
      <c r="BC903" s="72"/>
      <c r="BF903" s="70"/>
      <c r="BL903" s="183"/>
      <c r="BM903" s="81"/>
      <c r="BN903" s="96"/>
      <c r="BO903" s="96"/>
      <c r="BP903" s="96"/>
      <c r="BQ903" s="96"/>
      <c r="BR903" s="81"/>
      <c r="BS903" s="96"/>
      <c r="BT903" s="96"/>
      <c r="BU903" s="96"/>
      <c r="BV903" s="70"/>
    </row>
    <row r="904" spans="2:74" x14ac:dyDescent="0.8">
      <c r="B904" s="70"/>
      <c r="C904" s="94"/>
      <c r="F904" s="102"/>
      <c r="G904" s="123"/>
      <c r="L904" s="179"/>
      <c r="M904" s="180"/>
      <c r="R904" s="82"/>
      <c r="S904" s="82"/>
      <c r="T904" s="202"/>
      <c r="X904" s="191"/>
      <c r="Y904" s="182"/>
      <c r="AL904" s="100"/>
      <c r="AQ904" s="99"/>
      <c r="AT904" s="70"/>
      <c r="AY904" s="81"/>
      <c r="AZ904" s="96"/>
      <c r="BA904" s="70"/>
      <c r="BB904" s="70"/>
      <c r="BC904" s="72"/>
      <c r="BF904" s="70"/>
      <c r="BL904" s="183"/>
      <c r="BM904" s="81"/>
      <c r="BN904" s="96"/>
      <c r="BO904" s="96"/>
      <c r="BP904" s="96"/>
      <c r="BQ904" s="96"/>
      <c r="BR904" s="81"/>
      <c r="BS904" s="96"/>
      <c r="BT904" s="96"/>
      <c r="BU904" s="96"/>
      <c r="BV904" s="70"/>
    </row>
    <row r="905" spans="2:74" x14ac:dyDescent="0.8">
      <c r="B905" s="70"/>
      <c r="C905" s="94"/>
      <c r="F905" s="102"/>
      <c r="G905" s="123"/>
      <c r="L905" s="179"/>
      <c r="M905" s="180"/>
      <c r="R905" s="82"/>
      <c r="S905" s="82"/>
      <c r="T905" s="202"/>
      <c r="X905" s="191"/>
      <c r="Y905" s="182"/>
      <c r="AL905" s="100"/>
      <c r="AQ905" s="99"/>
      <c r="AT905" s="70"/>
      <c r="AY905" s="81"/>
      <c r="AZ905" s="96"/>
      <c r="BA905" s="70"/>
      <c r="BB905" s="70"/>
      <c r="BC905" s="72"/>
      <c r="BF905" s="70"/>
      <c r="BL905" s="183"/>
      <c r="BM905" s="81"/>
      <c r="BN905" s="96"/>
      <c r="BO905" s="96"/>
      <c r="BP905" s="96"/>
      <c r="BQ905" s="96"/>
      <c r="BR905" s="81"/>
      <c r="BS905" s="96"/>
      <c r="BT905" s="96"/>
      <c r="BU905" s="96"/>
      <c r="BV905" s="70"/>
    </row>
    <row r="906" spans="2:74" x14ac:dyDescent="0.8">
      <c r="B906" s="70"/>
      <c r="C906" s="94"/>
      <c r="F906" s="102"/>
      <c r="G906" s="123"/>
      <c r="L906" s="179"/>
      <c r="M906" s="180"/>
      <c r="R906" s="82"/>
      <c r="S906" s="82"/>
      <c r="T906" s="202"/>
      <c r="X906" s="191"/>
      <c r="Y906" s="182"/>
      <c r="AL906" s="100"/>
      <c r="AQ906" s="99"/>
      <c r="AT906" s="70"/>
      <c r="AY906" s="81"/>
      <c r="AZ906" s="96"/>
      <c r="BA906" s="70"/>
      <c r="BB906" s="70"/>
      <c r="BC906" s="72"/>
      <c r="BF906" s="70"/>
      <c r="BL906" s="183"/>
      <c r="BM906" s="81"/>
      <c r="BN906" s="96"/>
      <c r="BO906" s="96"/>
      <c r="BP906" s="96"/>
      <c r="BQ906" s="96"/>
      <c r="BR906" s="81"/>
      <c r="BS906" s="96"/>
      <c r="BT906" s="96"/>
      <c r="BU906" s="96"/>
      <c r="BV906" s="70"/>
    </row>
    <row r="907" spans="2:74" x14ac:dyDescent="0.8">
      <c r="B907" s="70"/>
      <c r="C907" s="94"/>
      <c r="F907" s="102"/>
      <c r="G907" s="123"/>
      <c r="L907" s="179"/>
      <c r="M907" s="180"/>
      <c r="R907" s="82"/>
      <c r="S907" s="82"/>
      <c r="T907" s="202"/>
      <c r="X907" s="191"/>
      <c r="Y907" s="182"/>
      <c r="AL907" s="100"/>
      <c r="AQ907" s="99"/>
      <c r="AT907" s="70"/>
      <c r="AY907" s="81"/>
      <c r="AZ907" s="96"/>
      <c r="BA907" s="70"/>
      <c r="BB907" s="70"/>
      <c r="BC907" s="72"/>
      <c r="BF907" s="70"/>
      <c r="BL907" s="183"/>
      <c r="BM907" s="81"/>
      <c r="BN907" s="96"/>
      <c r="BO907" s="96"/>
      <c r="BP907" s="96"/>
      <c r="BQ907" s="96"/>
      <c r="BR907" s="81"/>
      <c r="BS907" s="96"/>
      <c r="BT907" s="96"/>
      <c r="BU907" s="96"/>
      <c r="BV907" s="70"/>
    </row>
    <row r="908" spans="2:74" x14ac:dyDescent="0.8">
      <c r="B908" s="70"/>
      <c r="C908" s="94"/>
      <c r="F908" s="102"/>
      <c r="G908" s="123"/>
      <c r="L908" s="179"/>
      <c r="M908" s="180"/>
      <c r="R908" s="82"/>
      <c r="S908" s="82"/>
      <c r="T908" s="202"/>
      <c r="X908" s="191"/>
      <c r="Y908" s="182"/>
      <c r="AL908" s="100"/>
      <c r="AQ908" s="99"/>
      <c r="AT908" s="70"/>
      <c r="AY908" s="81"/>
      <c r="AZ908" s="96"/>
      <c r="BA908" s="70"/>
      <c r="BB908" s="70"/>
      <c r="BC908" s="72"/>
      <c r="BF908" s="70"/>
      <c r="BL908" s="183"/>
      <c r="BM908" s="81"/>
      <c r="BN908" s="96"/>
      <c r="BO908" s="96"/>
      <c r="BP908" s="96"/>
      <c r="BQ908" s="96"/>
      <c r="BR908" s="81"/>
      <c r="BS908" s="96"/>
      <c r="BT908" s="96"/>
      <c r="BU908" s="96"/>
      <c r="BV908" s="70"/>
    </row>
    <row r="909" spans="2:74" x14ac:dyDescent="0.8">
      <c r="B909" s="70"/>
      <c r="C909" s="94"/>
      <c r="F909" s="102"/>
      <c r="G909" s="123"/>
      <c r="H909" s="102"/>
      <c r="I909" s="123"/>
      <c r="L909" s="179"/>
      <c r="M909" s="180"/>
      <c r="R909" s="82"/>
      <c r="S909" s="82"/>
      <c r="T909" s="202"/>
      <c r="X909" s="191"/>
      <c r="Y909" s="182"/>
      <c r="AL909" s="100"/>
      <c r="AQ909" s="99"/>
      <c r="AT909" s="70"/>
      <c r="AY909" s="81"/>
      <c r="AZ909" s="96"/>
      <c r="BA909" s="70"/>
      <c r="BB909" s="70"/>
      <c r="BC909" s="72"/>
      <c r="BF909" s="70"/>
      <c r="BL909" s="183"/>
      <c r="BM909" s="81"/>
      <c r="BN909" s="96"/>
      <c r="BO909" s="96"/>
      <c r="BP909" s="96"/>
      <c r="BQ909" s="96"/>
      <c r="BR909" s="81"/>
      <c r="BS909" s="96"/>
      <c r="BT909" s="96"/>
      <c r="BU909" s="96"/>
      <c r="BV909" s="70"/>
    </row>
    <row r="910" spans="2:74" x14ac:dyDescent="0.8">
      <c r="B910" s="70"/>
      <c r="C910" s="94"/>
      <c r="F910" s="102"/>
      <c r="G910" s="123"/>
      <c r="L910" s="179"/>
      <c r="M910" s="180"/>
      <c r="R910" s="82"/>
      <c r="S910" s="82"/>
      <c r="T910" s="202"/>
      <c r="X910" s="191"/>
      <c r="Y910" s="182"/>
      <c r="AL910" s="100"/>
      <c r="AQ910" s="99"/>
      <c r="AT910" s="70"/>
      <c r="AY910" s="81"/>
      <c r="AZ910" s="96"/>
      <c r="BA910" s="70"/>
      <c r="BB910" s="70"/>
      <c r="BC910" s="72"/>
      <c r="BF910" s="70"/>
      <c r="BL910" s="183"/>
      <c r="BM910" s="81"/>
      <c r="BN910" s="96"/>
      <c r="BO910" s="96"/>
      <c r="BP910" s="96"/>
      <c r="BQ910" s="96"/>
      <c r="BR910" s="81"/>
      <c r="BS910" s="96"/>
      <c r="BT910" s="96"/>
      <c r="BU910" s="96"/>
      <c r="BV910" s="70"/>
    </row>
    <row r="911" spans="2:74" x14ac:dyDescent="0.8">
      <c r="B911" s="70"/>
      <c r="C911" s="94"/>
      <c r="F911" s="102"/>
      <c r="G911" s="123"/>
      <c r="L911" s="179"/>
      <c r="M911" s="180"/>
      <c r="R911" s="82"/>
      <c r="S911" s="82"/>
      <c r="T911" s="202"/>
      <c r="X911" s="191"/>
      <c r="Y911" s="182"/>
      <c r="AL911" s="100"/>
      <c r="AQ911" s="99"/>
      <c r="AT911" s="70"/>
      <c r="AY911" s="81"/>
      <c r="AZ911" s="96"/>
      <c r="BA911" s="70"/>
      <c r="BB911" s="70"/>
      <c r="BC911" s="72"/>
      <c r="BF911" s="70"/>
      <c r="BL911" s="183"/>
      <c r="BM911" s="81"/>
      <c r="BN911" s="96"/>
      <c r="BO911" s="96"/>
      <c r="BP911" s="96"/>
      <c r="BQ911" s="96"/>
      <c r="BR911" s="81"/>
      <c r="BS911" s="96"/>
      <c r="BT911" s="96"/>
      <c r="BU911" s="96"/>
      <c r="BV911" s="70"/>
    </row>
    <row r="912" spans="2:74" x14ac:dyDescent="0.8">
      <c r="B912" s="70"/>
      <c r="C912" s="94"/>
      <c r="F912" s="102"/>
      <c r="G912" s="123"/>
      <c r="L912" s="179"/>
      <c r="M912" s="180"/>
      <c r="R912" s="82"/>
      <c r="S912" s="82"/>
      <c r="T912" s="202"/>
      <c r="X912" s="191"/>
      <c r="Y912" s="182"/>
      <c r="AL912" s="100"/>
      <c r="AQ912" s="99"/>
      <c r="AT912" s="70"/>
      <c r="AY912" s="81"/>
      <c r="AZ912" s="96"/>
      <c r="BA912" s="70"/>
      <c r="BB912" s="70"/>
      <c r="BC912" s="72"/>
      <c r="BF912" s="70"/>
      <c r="BL912" s="183"/>
      <c r="BM912" s="81"/>
      <c r="BN912" s="96"/>
      <c r="BO912" s="96"/>
      <c r="BP912" s="96"/>
      <c r="BQ912" s="96"/>
      <c r="BR912" s="81"/>
      <c r="BS912" s="96"/>
      <c r="BT912" s="96"/>
      <c r="BU912" s="96"/>
      <c r="BV912" s="70"/>
    </row>
    <row r="913" spans="2:74" x14ac:dyDescent="0.8">
      <c r="B913" s="70"/>
      <c r="C913" s="94"/>
      <c r="F913" s="102"/>
      <c r="G913" s="123"/>
      <c r="J913" s="96"/>
      <c r="K913" s="96"/>
      <c r="L913" s="179"/>
      <c r="M913" s="180"/>
      <c r="R913" s="82"/>
      <c r="S913" s="82"/>
      <c r="T913" s="202"/>
      <c r="X913" s="191"/>
      <c r="Y913" s="182"/>
      <c r="AL913" s="100"/>
      <c r="AQ913" s="99"/>
      <c r="AT913" s="70"/>
      <c r="AY913" s="81"/>
      <c r="AZ913" s="96"/>
      <c r="BA913" s="70"/>
      <c r="BB913" s="70"/>
      <c r="BC913" s="72"/>
      <c r="BF913" s="70"/>
      <c r="BL913" s="183"/>
      <c r="BM913" s="81"/>
      <c r="BN913" s="96"/>
      <c r="BO913" s="96"/>
      <c r="BP913" s="96"/>
      <c r="BQ913" s="96"/>
      <c r="BR913" s="81"/>
      <c r="BS913" s="96"/>
      <c r="BT913" s="96"/>
      <c r="BU913" s="96"/>
      <c r="BV913" s="70"/>
    </row>
    <row r="914" spans="2:74" x14ac:dyDescent="0.8">
      <c r="B914" s="70"/>
      <c r="C914" s="94"/>
      <c r="F914" s="102"/>
      <c r="G914" s="123"/>
      <c r="L914" s="179"/>
      <c r="M914" s="180"/>
      <c r="R914" s="82"/>
      <c r="S914" s="82"/>
      <c r="T914" s="202"/>
      <c r="X914" s="237"/>
      <c r="Y914" s="182"/>
      <c r="AL914" s="100"/>
      <c r="AQ914" s="99"/>
      <c r="AT914" s="70"/>
      <c r="AY914" s="81"/>
      <c r="AZ914" s="96"/>
      <c r="BA914" s="70"/>
      <c r="BB914" s="70"/>
      <c r="BC914" s="72"/>
      <c r="BF914" s="70"/>
      <c r="BL914" s="183"/>
      <c r="BM914" s="81"/>
      <c r="BN914" s="96"/>
      <c r="BO914" s="96"/>
      <c r="BP914" s="96"/>
      <c r="BQ914" s="96"/>
      <c r="BR914" s="81"/>
      <c r="BS914" s="96"/>
      <c r="BT914" s="96"/>
      <c r="BU914" s="96"/>
      <c r="BV914" s="70"/>
    </row>
    <row r="915" spans="2:74" x14ac:dyDescent="0.8">
      <c r="B915" s="70"/>
      <c r="C915" s="94"/>
      <c r="F915" s="102"/>
      <c r="G915" s="123"/>
      <c r="H915" s="102"/>
      <c r="I915" s="123"/>
      <c r="L915" s="179"/>
      <c r="M915" s="180"/>
      <c r="R915" s="82"/>
      <c r="S915" s="82"/>
      <c r="T915" s="202"/>
      <c r="X915" s="237"/>
      <c r="Y915" s="182"/>
      <c r="AL915" s="100"/>
      <c r="AQ915" s="99"/>
      <c r="AT915" s="70"/>
      <c r="AY915" s="81"/>
      <c r="AZ915" s="96"/>
      <c r="BA915" s="70"/>
      <c r="BB915" s="70"/>
      <c r="BC915" s="72"/>
      <c r="BF915" s="70"/>
      <c r="BL915" s="183"/>
      <c r="BM915" s="81"/>
      <c r="BN915" s="96"/>
      <c r="BO915" s="96"/>
      <c r="BP915" s="96"/>
      <c r="BQ915" s="96"/>
      <c r="BR915" s="81"/>
      <c r="BS915" s="96"/>
      <c r="BT915" s="96"/>
      <c r="BU915" s="96"/>
      <c r="BV915" s="70"/>
    </row>
    <row r="916" spans="2:74" x14ac:dyDescent="0.8">
      <c r="B916" s="70"/>
      <c r="C916" s="94"/>
      <c r="F916" s="102"/>
      <c r="G916" s="123"/>
      <c r="H916" s="102"/>
      <c r="I916" s="123"/>
      <c r="L916" s="179"/>
      <c r="M916" s="180"/>
      <c r="R916" s="82"/>
      <c r="S916" s="82"/>
      <c r="T916" s="202"/>
      <c r="X916" s="191"/>
      <c r="Y916" s="182"/>
      <c r="AL916" s="100"/>
      <c r="AQ916" s="99"/>
      <c r="AT916" s="70"/>
      <c r="AY916" s="81"/>
      <c r="AZ916" s="96"/>
      <c r="BA916" s="70"/>
      <c r="BB916" s="70"/>
      <c r="BC916" s="72"/>
      <c r="BF916" s="70"/>
      <c r="BL916" s="183"/>
      <c r="BM916" s="81"/>
      <c r="BN916" s="96"/>
      <c r="BO916" s="96"/>
      <c r="BP916" s="96"/>
      <c r="BQ916" s="96"/>
      <c r="BR916" s="81"/>
      <c r="BS916" s="96"/>
      <c r="BT916" s="96"/>
      <c r="BU916" s="96"/>
      <c r="BV916" s="70"/>
    </row>
    <row r="917" spans="2:74" x14ac:dyDescent="0.8">
      <c r="B917" s="70"/>
      <c r="C917" s="94"/>
      <c r="F917" s="102"/>
      <c r="G917" s="123"/>
      <c r="H917" s="102"/>
      <c r="I917" s="123"/>
      <c r="L917" s="179"/>
      <c r="M917" s="180"/>
      <c r="R917" s="82"/>
      <c r="S917" s="82"/>
      <c r="T917" s="202"/>
      <c r="X917" s="191"/>
      <c r="Y917" s="182"/>
      <c r="AL917" s="100"/>
      <c r="AQ917" s="99"/>
      <c r="AT917" s="70"/>
      <c r="AY917" s="81"/>
      <c r="AZ917" s="96"/>
      <c r="BA917" s="70"/>
      <c r="BB917" s="70"/>
      <c r="BC917" s="72"/>
      <c r="BF917" s="70"/>
      <c r="BL917" s="183"/>
      <c r="BM917" s="81"/>
      <c r="BN917" s="96"/>
      <c r="BO917" s="96"/>
      <c r="BP917" s="96"/>
      <c r="BQ917" s="96"/>
      <c r="BR917" s="81"/>
      <c r="BS917" s="96"/>
      <c r="BT917" s="96"/>
      <c r="BU917" s="96"/>
      <c r="BV917" s="70"/>
    </row>
    <row r="918" spans="2:74" x14ac:dyDescent="0.8">
      <c r="B918" s="70"/>
      <c r="C918" s="94"/>
      <c r="F918" s="102"/>
      <c r="G918" s="123"/>
      <c r="H918" s="102"/>
      <c r="I918" s="123"/>
      <c r="L918" s="179"/>
      <c r="M918" s="180"/>
      <c r="R918" s="82"/>
      <c r="S918" s="82"/>
      <c r="T918" s="202"/>
      <c r="X918" s="191"/>
      <c r="Y918" s="182"/>
      <c r="AL918" s="100"/>
      <c r="AQ918" s="99"/>
      <c r="AT918" s="70"/>
      <c r="AY918" s="81"/>
      <c r="AZ918" s="96"/>
      <c r="BA918" s="70"/>
      <c r="BB918" s="70"/>
      <c r="BC918" s="72"/>
      <c r="BF918" s="70"/>
      <c r="BL918" s="183"/>
      <c r="BM918" s="81"/>
      <c r="BN918" s="96"/>
      <c r="BO918" s="96"/>
      <c r="BP918" s="96"/>
      <c r="BQ918" s="96"/>
      <c r="BR918" s="81"/>
      <c r="BS918" s="96"/>
      <c r="BT918" s="96"/>
      <c r="BU918" s="96"/>
      <c r="BV918" s="70"/>
    </row>
    <row r="919" spans="2:74" x14ac:dyDescent="0.8">
      <c r="B919" s="70"/>
      <c r="C919" s="94"/>
      <c r="F919" s="102"/>
      <c r="G919" s="123"/>
      <c r="L919" s="179"/>
      <c r="M919" s="180"/>
      <c r="R919" s="82"/>
      <c r="S919" s="82"/>
      <c r="T919" s="202"/>
      <c r="X919" s="191"/>
      <c r="Y919" s="182"/>
      <c r="AL919" s="100"/>
      <c r="AQ919" s="99"/>
      <c r="AT919" s="70"/>
      <c r="AY919" s="81"/>
      <c r="AZ919" s="96"/>
      <c r="BA919" s="70"/>
      <c r="BB919" s="70"/>
      <c r="BC919" s="72"/>
      <c r="BF919" s="70"/>
      <c r="BL919" s="183"/>
      <c r="BM919" s="81"/>
      <c r="BN919" s="96"/>
      <c r="BO919" s="96"/>
      <c r="BP919" s="96"/>
      <c r="BQ919" s="96"/>
      <c r="BR919" s="81"/>
      <c r="BS919" s="96"/>
      <c r="BT919" s="96"/>
      <c r="BU919" s="96"/>
      <c r="BV919" s="70"/>
    </row>
    <row r="920" spans="2:74" x14ac:dyDescent="0.8">
      <c r="B920" s="70"/>
      <c r="C920" s="94"/>
      <c r="F920" s="102"/>
      <c r="G920" s="123"/>
      <c r="L920" s="179"/>
      <c r="M920" s="180"/>
      <c r="R920" s="82"/>
      <c r="S920" s="82"/>
      <c r="T920" s="202"/>
      <c r="X920" s="191"/>
      <c r="Y920" s="182"/>
      <c r="AL920" s="100"/>
      <c r="AQ920" s="99"/>
      <c r="AT920" s="70"/>
      <c r="AY920" s="81"/>
      <c r="AZ920" s="96"/>
      <c r="BA920" s="70"/>
      <c r="BB920" s="70"/>
      <c r="BC920" s="72"/>
      <c r="BF920" s="70"/>
      <c r="BL920" s="183"/>
      <c r="BM920" s="81"/>
      <c r="BN920" s="96"/>
      <c r="BO920" s="96"/>
      <c r="BP920" s="96"/>
      <c r="BQ920" s="96"/>
      <c r="BR920" s="81"/>
      <c r="BS920" s="96"/>
      <c r="BT920" s="96"/>
      <c r="BU920" s="96"/>
      <c r="BV920" s="70"/>
    </row>
    <row r="921" spans="2:74" x14ac:dyDescent="0.8">
      <c r="B921" s="70"/>
      <c r="C921" s="94"/>
      <c r="F921" s="102"/>
      <c r="G921" s="123"/>
      <c r="L921" s="179"/>
      <c r="M921" s="180"/>
      <c r="R921" s="82"/>
      <c r="S921" s="82"/>
      <c r="T921" s="202"/>
      <c r="X921" s="191"/>
      <c r="Y921" s="182"/>
      <c r="AL921" s="100"/>
      <c r="AQ921" s="99"/>
      <c r="AT921" s="70"/>
      <c r="AY921" s="81"/>
      <c r="AZ921" s="96"/>
      <c r="BA921" s="70"/>
      <c r="BB921" s="70"/>
      <c r="BC921" s="72"/>
      <c r="BF921" s="70"/>
      <c r="BL921" s="183"/>
      <c r="BM921" s="81"/>
      <c r="BN921" s="96"/>
      <c r="BO921" s="96"/>
      <c r="BP921" s="96"/>
      <c r="BQ921" s="96"/>
      <c r="BR921" s="81"/>
      <c r="BS921" s="96"/>
      <c r="BT921" s="96"/>
      <c r="BU921" s="96"/>
      <c r="BV921" s="70"/>
    </row>
    <row r="922" spans="2:74" x14ac:dyDescent="0.8">
      <c r="B922" s="70"/>
      <c r="C922" s="94"/>
      <c r="F922" s="102"/>
      <c r="G922" s="123"/>
      <c r="H922" s="102"/>
      <c r="I922" s="123"/>
      <c r="L922" s="179"/>
      <c r="M922" s="180"/>
      <c r="T922" s="202"/>
      <c r="X922" s="191"/>
      <c r="Y922" s="182"/>
      <c r="AL922" s="100"/>
      <c r="AQ922" s="99"/>
      <c r="AT922" s="70"/>
      <c r="AY922" s="81"/>
      <c r="AZ922" s="96"/>
      <c r="BA922" s="70"/>
      <c r="BB922" s="70"/>
      <c r="BC922" s="72"/>
      <c r="BF922" s="70"/>
      <c r="BL922" s="183"/>
      <c r="BM922" s="81"/>
      <c r="BN922" s="96"/>
      <c r="BO922" s="96"/>
      <c r="BP922" s="96"/>
      <c r="BQ922" s="96"/>
      <c r="BR922" s="81"/>
      <c r="BS922" s="96"/>
      <c r="BT922" s="96"/>
      <c r="BU922" s="96"/>
      <c r="BV922" s="70"/>
    </row>
    <row r="923" spans="2:74" x14ac:dyDescent="0.8">
      <c r="B923" s="70"/>
      <c r="C923" s="94"/>
      <c r="F923" s="102"/>
      <c r="G923" s="123"/>
      <c r="L923" s="179"/>
      <c r="M923" s="180"/>
      <c r="R923" s="82"/>
      <c r="S923" s="82"/>
      <c r="T923" s="202"/>
      <c r="X923" s="191"/>
      <c r="Y923" s="182"/>
      <c r="AL923" s="100"/>
      <c r="AQ923" s="99"/>
      <c r="AT923" s="70"/>
      <c r="AY923" s="81"/>
      <c r="AZ923" s="96"/>
      <c r="BA923" s="70"/>
      <c r="BB923" s="70"/>
      <c r="BC923" s="72"/>
      <c r="BF923" s="70"/>
      <c r="BL923" s="183"/>
      <c r="BM923" s="81"/>
      <c r="BN923" s="96"/>
      <c r="BO923" s="96"/>
      <c r="BP923" s="96"/>
      <c r="BQ923" s="96"/>
      <c r="BR923" s="81"/>
      <c r="BS923" s="96"/>
      <c r="BT923" s="96"/>
      <c r="BU923" s="96"/>
      <c r="BV923" s="70"/>
    </row>
    <row r="924" spans="2:74" x14ac:dyDescent="0.8">
      <c r="B924" s="70"/>
      <c r="C924" s="94"/>
      <c r="F924" s="102"/>
      <c r="G924" s="123"/>
      <c r="H924" s="102"/>
      <c r="I924" s="123"/>
      <c r="L924" s="179"/>
      <c r="M924" s="180"/>
      <c r="R924" s="82"/>
      <c r="S924" s="82"/>
      <c r="AA924" s="70"/>
      <c r="AQ924" s="99"/>
      <c r="AT924" s="70"/>
      <c r="AY924" s="81"/>
      <c r="AZ924" s="96"/>
      <c r="BA924" s="70"/>
      <c r="BB924" s="70"/>
      <c r="BC924" s="72"/>
      <c r="BF924" s="70"/>
      <c r="BL924" s="183"/>
      <c r="BM924" s="81"/>
      <c r="BN924" s="96"/>
      <c r="BO924" s="96"/>
      <c r="BP924" s="96"/>
      <c r="BQ924" s="96"/>
      <c r="BR924" s="81"/>
      <c r="BS924" s="96"/>
      <c r="BT924" s="96"/>
      <c r="BU924" s="96"/>
      <c r="BV924" s="70"/>
    </row>
    <row r="925" spans="2:74" x14ac:dyDescent="0.8">
      <c r="B925" s="70"/>
      <c r="C925" s="94"/>
      <c r="F925" s="102"/>
      <c r="G925" s="123"/>
      <c r="L925" s="179"/>
      <c r="M925" s="180"/>
      <c r="R925" s="82"/>
      <c r="S925" s="82"/>
      <c r="T925" s="202"/>
      <c r="X925" s="191"/>
      <c r="Y925" s="182"/>
      <c r="AL925" s="100"/>
      <c r="AQ925" s="99"/>
      <c r="AT925" s="70"/>
      <c r="AY925" s="81"/>
      <c r="AZ925" s="96"/>
      <c r="BA925" s="70"/>
      <c r="BB925" s="70"/>
      <c r="BC925" s="72"/>
      <c r="BF925" s="70"/>
      <c r="BL925" s="183"/>
      <c r="BM925" s="81"/>
      <c r="BN925" s="96"/>
      <c r="BO925" s="96"/>
      <c r="BP925" s="96"/>
      <c r="BQ925" s="96"/>
      <c r="BR925" s="81"/>
      <c r="BS925" s="96"/>
      <c r="BT925" s="96"/>
      <c r="BU925" s="96"/>
      <c r="BV925" s="70"/>
    </row>
    <row r="926" spans="2:74" x14ac:dyDescent="0.8">
      <c r="B926" s="70"/>
      <c r="C926" s="94"/>
      <c r="F926" s="102"/>
      <c r="G926" s="123"/>
      <c r="L926" s="179"/>
      <c r="M926" s="180"/>
      <c r="R926" s="82"/>
      <c r="S926" s="82"/>
      <c r="T926" s="202"/>
      <c r="X926" s="191"/>
      <c r="Y926" s="182"/>
      <c r="AL926" s="100"/>
      <c r="AQ926" s="99"/>
      <c r="AT926" s="70"/>
      <c r="AY926" s="81"/>
      <c r="AZ926" s="96"/>
      <c r="BA926" s="70"/>
      <c r="BB926" s="70"/>
      <c r="BC926" s="72"/>
      <c r="BF926" s="70"/>
      <c r="BL926" s="183"/>
      <c r="BM926" s="81"/>
      <c r="BN926" s="96"/>
      <c r="BO926" s="96"/>
      <c r="BP926" s="96"/>
      <c r="BQ926" s="96"/>
      <c r="BR926" s="81"/>
      <c r="BS926" s="96"/>
      <c r="BT926" s="96"/>
      <c r="BU926" s="96"/>
      <c r="BV926" s="70"/>
    </row>
    <row r="927" spans="2:74" x14ac:dyDescent="0.8">
      <c r="B927" s="70"/>
      <c r="C927" s="94"/>
      <c r="F927" s="102"/>
      <c r="G927" s="123"/>
      <c r="L927" s="179"/>
      <c r="M927" s="180"/>
      <c r="R927" s="82"/>
      <c r="S927" s="82"/>
      <c r="T927" s="202"/>
      <c r="X927" s="191"/>
      <c r="Y927" s="182"/>
      <c r="AL927" s="100"/>
      <c r="AQ927" s="99"/>
      <c r="AT927" s="70"/>
      <c r="AY927" s="81"/>
      <c r="AZ927" s="96"/>
      <c r="BA927" s="70"/>
      <c r="BB927" s="70"/>
      <c r="BC927" s="72"/>
      <c r="BF927" s="70"/>
      <c r="BL927" s="183"/>
      <c r="BM927" s="81"/>
      <c r="BN927" s="96"/>
      <c r="BO927" s="96"/>
      <c r="BP927" s="96"/>
      <c r="BQ927" s="96"/>
      <c r="BR927" s="81"/>
      <c r="BS927" s="96"/>
      <c r="BT927" s="96"/>
      <c r="BU927" s="96"/>
      <c r="BV927" s="70"/>
    </row>
    <row r="928" spans="2:74" x14ac:dyDescent="0.8">
      <c r="B928" s="70"/>
      <c r="C928" s="94"/>
      <c r="F928" s="102"/>
      <c r="G928" s="123"/>
      <c r="L928" s="179"/>
      <c r="M928" s="180"/>
      <c r="R928" s="82"/>
      <c r="S928" s="82"/>
      <c r="T928" s="202"/>
      <c r="X928" s="191"/>
      <c r="Y928" s="182"/>
      <c r="AL928" s="100"/>
      <c r="AQ928" s="99"/>
      <c r="AT928" s="70"/>
      <c r="AY928" s="81"/>
      <c r="AZ928" s="96"/>
      <c r="BA928" s="70"/>
      <c r="BB928" s="70"/>
      <c r="BC928" s="72"/>
      <c r="BF928" s="70"/>
      <c r="BL928" s="183"/>
      <c r="BM928" s="81"/>
      <c r="BN928" s="96"/>
      <c r="BO928" s="96"/>
      <c r="BP928" s="96"/>
      <c r="BQ928" s="96"/>
      <c r="BR928" s="81"/>
      <c r="BS928" s="96"/>
      <c r="BT928" s="96"/>
      <c r="BU928" s="96"/>
      <c r="BV928" s="70"/>
    </row>
    <row r="929" spans="1:74" x14ac:dyDescent="0.8">
      <c r="B929" s="70"/>
      <c r="C929" s="94"/>
      <c r="F929" s="102"/>
      <c r="G929" s="123"/>
      <c r="H929" s="102"/>
      <c r="I929" s="123"/>
      <c r="J929" s="96"/>
      <c r="K929" s="96"/>
      <c r="L929" s="179"/>
      <c r="M929" s="180"/>
      <c r="R929" s="82"/>
      <c r="S929" s="82"/>
      <c r="AQ929" s="99"/>
      <c r="AT929" s="70"/>
      <c r="AY929" s="81"/>
      <c r="AZ929" s="96"/>
      <c r="BA929" s="70"/>
      <c r="BB929" s="70"/>
      <c r="BC929" s="72"/>
      <c r="BF929" s="70"/>
      <c r="BL929" s="183"/>
      <c r="BM929" s="81"/>
      <c r="BN929" s="96"/>
      <c r="BO929" s="96"/>
      <c r="BP929" s="96"/>
      <c r="BQ929" s="96"/>
      <c r="BR929" s="81"/>
      <c r="BS929" s="96"/>
      <c r="BT929" s="96"/>
      <c r="BU929" s="96"/>
      <c r="BV929" s="70"/>
    </row>
    <row r="930" spans="1:74" x14ac:dyDescent="0.8">
      <c r="B930" s="70"/>
      <c r="C930" s="94"/>
      <c r="L930" s="179"/>
      <c r="M930" s="180"/>
      <c r="T930" s="202"/>
      <c r="X930" s="237"/>
      <c r="Y930" s="182"/>
      <c r="AL930" s="100"/>
      <c r="AQ930" s="99"/>
      <c r="AT930" s="70"/>
      <c r="AY930" s="81"/>
      <c r="AZ930" s="96"/>
      <c r="BA930" s="70"/>
      <c r="BB930" s="70"/>
      <c r="BC930" s="72"/>
      <c r="BF930" s="70"/>
      <c r="BL930" s="183"/>
      <c r="BM930" s="81"/>
      <c r="BN930" s="96"/>
      <c r="BO930" s="96"/>
      <c r="BP930" s="96"/>
      <c r="BQ930" s="96"/>
      <c r="BR930" s="81"/>
      <c r="BS930" s="96"/>
      <c r="BT930" s="96"/>
      <c r="BU930" s="96"/>
      <c r="BV930" s="70"/>
    </row>
    <row r="931" spans="1:74" x14ac:dyDescent="0.8">
      <c r="B931" s="70"/>
      <c r="C931" s="94"/>
      <c r="R931" s="82"/>
      <c r="S931" s="82"/>
      <c r="T931" s="246"/>
      <c r="X931" s="96"/>
      <c r="Y931" s="70"/>
      <c r="Z931" s="81"/>
      <c r="AA931" s="70"/>
      <c r="AM931" s="96"/>
      <c r="AO931" s="70"/>
      <c r="AQ931" s="99"/>
      <c r="AT931" s="70"/>
      <c r="BC931" s="72"/>
      <c r="BF931" s="70"/>
      <c r="BL931" s="183"/>
      <c r="BM931" s="81"/>
      <c r="BN931" s="96"/>
      <c r="BO931" s="96"/>
      <c r="BP931" s="96"/>
      <c r="BQ931" s="96"/>
      <c r="BR931" s="81"/>
      <c r="BS931" s="96"/>
      <c r="BT931" s="96"/>
      <c r="BU931" s="96"/>
      <c r="BV931" s="70"/>
    </row>
    <row r="932" spans="1:74" x14ac:dyDescent="0.8">
      <c r="B932" s="70"/>
      <c r="C932" s="94"/>
      <c r="F932" s="102"/>
      <c r="G932" s="123"/>
      <c r="L932" s="179"/>
      <c r="M932" s="180"/>
      <c r="R932" s="82"/>
      <c r="S932" s="82"/>
      <c r="T932" s="202"/>
      <c r="X932" s="237"/>
      <c r="Y932" s="182"/>
      <c r="AL932" s="100"/>
      <c r="AQ932" s="99"/>
      <c r="AT932" s="70"/>
      <c r="AY932" s="81"/>
      <c r="AZ932" s="96"/>
      <c r="BA932" s="70"/>
      <c r="BB932" s="70"/>
      <c r="BC932" s="72"/>
      <c r="BF932" s="70"/>
      <c r="BL932" s="183"/>
      <c r="BM932" s="81"/>
      <c r="BN932" s="96"/>
      <c r="BO932" s="96"/>
      <c r="BP932" s="96"/>
      <c r="BQ932" s="96"/>
      <c r="BR932" s="81"/>
      <c r="BS932" s="96"/>
      <c r="BT932" s="96"/>
      <c r="BU932" s="96"/>
      <c r="BV932" s="70"/>
    </row>
    <row r="933" spans="1:74" x14ac:dyDescent="0.8">
      <c r="B933" s="70"/>
      <c r="C933" s="94"/>
      <c r="F933" s="102"/>
      <c r="G933" s="123"/>
      <c r="L933" s="179"/>
      <c r="M933" s="180"/>
      <c r="R933" s="82"/>
      <c r="S933" s="82"/>
      <c r="T933" s="202"/>
      <c r="X933" s="191"/>
      <c r="Y933" s="182"/>
      <c r="AL933" s="100"/>
      <c r="AQ933" s="99"/>
      <c r="AT933" s="70"/>
      <c r="AY933" s="81"/>
      <c r="AZ933" s="96"/>
      <c r="BA933" s="70"/>
      <c r="BB933" s="70"/>
      <c r="BC933" s="72"/>
      <c r="BF933" s="70"/>
      <c r="BL933" s="183"/>
      <c r="BM933" s="81"/>
      <c r="BN933" s="96"/>
      <c r="BO933" s="96"/>
      <c r="BP933" s="96"/>
      <c r="BQ933" s="96"/>
      <c r="BR933" s="81"/>
      <c r="BS933" s="96"/>
      <c r="BT933" s="96"/>
      <c r="BU933" s="96"/>
      <c r="BV933" s="70"/>
    </row>
    <row r="934" spans="1:74" x14ac:dyDescent="0.8">
      <c r="B934" s="70"/>
      <c r="C934" s="94"/>
      <c r="F934" s="102"/>
      <c r="G934" s="123"/>
      <c r="L934" s="179"/>
      <c r="M934" s="180"/>
      <c r="R934" s="82"/>
      <c r="S934" s="82"/>
      <c r="AQ934" s="99"/>
      <c r="AT934" s="70"/>
      <c r="AY934" s="81"/>
      <c r="AZ934" s="96"/>
      <c r="BA934" s="70"/>
      <c r="BB934" s="70"/>
      <c r="BC934" s="72"/>
      <c r="BF934" s="70"/>
      <c r="BL934" s="183"/>
      <c r="BM934" s="81"/>
      <c r="BN934" s="96"/>
      <c r="BO934" s="96"/>
      <c r="BP934" s="96"/>
      <c r="BQ934" s="96"/>
      <c r="BR934" s="81"/>
      <c r="BS934" s="96"/>
      <c r="BT934" s="96"/>
      <c r="BU934" s="96"/>
      <c r="BV934" s="70"/>
    </row>
    <row r="935" spans="1:74" x14ac:dyDescent="0.8">
      <c r="B935" s="70"/>
      <c r="C935" s="94"/>
      <c r="F935" s="102"/>
      <c r="G935" s="123"/>
      <c r="J935" s="244"/>
      <c r="K935" s="364"/>
      <c r="R935" s="82"/>
      <c r="S935" s="82"/>
      <c r="X935" s="81"/>
      <c r="Y935" s="70"/>
      <c r="Z935" s="81"/>
      <c r="AA935" s="70"/>
      <c r="AM935" s="96"/>
      <c r="AO935" s="70"/>
      <c r="AQ935" s="99"/>
      <c r="AT935" s="70"/>
      <c r="BC935" s="72"/>
      <c r="BF935" s="70"/>
      <c r="BL935" s="183"/>
      <c r="BM935" s="81"/>
      <c r="BN935" s="96"/>
      <c r="BO935" s="96"/>
      <c r="BP935" s="96"/>
      <c r="BQ935" s="96"/>
      <c r="BR935" s="81"/>
      <c r="BS935" s="96"/>
      <c r="BT935" s="96"/>
      <c r="BU935" s="96"/>
      <c r="BV935" s="70"/>
    </row>
    <row r="936" spans="1:74" x14ac:dyDescent="0.8">
      <c r="B936" s="70"/>
      <c r="C936" s="94"/>
      <c r="F936" s="102"/>
      <c r="G936" s="123"/>
      <c r="J936" s="244"/>
      <c r="K936" s="364"/>
      <c r="R936" s="82"/>
      <c r="S936" s="82"/>
      <c r="X936" s="81"/>
      <c r="Y936" s="70"/>
      <c r="Z936" s="81"/>
      <c r="AA936" s="70"/>
      <c r="AM936" s="96"/>
      <c r="AO936" s="70"/>
      <c r="AQ936" s="99"/>
      <c r="AT936" s="70"/>
      <c r="BC936" s="72"/>
      <c r="BF936" s="70"/>
      <c r="BL936" s="183"/>
      <c r="BM936" s="81"/>
      <c r="BN936" s="96"/>
      <c r="BO936" s="96"/>
      <c r="BP936" s="96"/>
      <c r="BQ936" s="96"/>
      <c r="BR936" s="81"/>
      <c r="BS936" s="96"/>
      <c r="BT936" s="96"/>
      <c r="BU936" s="96"/>
      <c r="BV936" s="70"/>
    </row>
    <row r="937" spans="1:74" x14ac:dyDescent="0.8">
      <c r="B937" s="70"/>
      <c r="C937" s="94"/>
      <c r="J937" s="103"/>
      <c r="K937" s="83"/>
      <c r="N937" s="82"/>
      <c r="O937" s="82"/>
      <c r="P937" s="82"/>
      <c r="Q937" s="83"/>
      <c r="R937" s="82"/>
      <c r="S937" s="82"/>
      <c r="T937" s="103"/>
      <c r="AD937" s="103"/>
      <c r="AF937" s="103"/>
      <c r="AH937" s="103"/>
      <c r="AJ937" s="103"/>
      <c r="AL937" s="103"/>
      <c r="AN937" s="103"/>
      <c r="AP937" s="199"/>
      <c r="AQ937" s="99"/>
      <c r="AT937" s="70"/>
      <c r="AY937" s="81"/>
      <c r="AZ937" s="96"/>
      <c r="BA937" s="70"/>
      <c r="BB937" s="70"/>
      <c r="BC937" s="72"/>
      <c r="BF937" s="70"/>
      <c r="BL937" s="183"/>
      <c r="BM937" s="81"/>
      <c r="BN937" s="96"/>
      <c r="BO937" s="96"/>
      <c r="BP937" s="96"/>
      <c r="BQ937" s="96"/>
      <c r="BR937" s="81"/>
      <c r="BS937" s="96"/>
      <c r="BT937" s="96"/>
      <c r="BU937" s="96"/>
      <c r="BV937" s="70"/>
    </row>
    <row r="938" spans="1:74" x14ac:dyDescent="0.8">
      <c r="B938" s="70"/>
      <c r="C938" s="94"/>
      <c r="J938" s="103"/>
      <c r="K938" s="83"/>
      <c r="N938" s="82"/>
      <c r="O938" s="82"/>
      <c r="P938" s="82"/>
      <c r="Q938" s="83"/>
      <c r="R938" s="82"/>
      <c r="S938" s="82"/>
      <c r="T938" s="103"/>
      <c r="V938" s="103"/>
      <c r="AD938" s="103"/>
      <c r="AF938" s="103"/>
      <c r="AH938" s="103"/>
      <c r="AJ938" s="103"/>
      <c r="AL938" s="103"/>
      <c r="AN938" s="103"/>
      <c r="AP938" s="199"/>
      <c r="AQ938" s="99"/>
      <c r="AT938" s="70"/>
      <c r="AY938" s="81"/>
      <c r="AZ938" s="96"/>
      <c r="BA938" s="70"/>
      <c r="BB938" s="70"/>
      <c r="BC938" s="72"/>
      <c r="BF938" s="70"/>
      <c r="BL938" s="183"/>
      <c r="BM938" s="81"/>
      <c r="BN938" s="96"/>
      <c r="BO938" s="96"/>
      <c r="BP938" s="96"/>
      <c r="BQ938" s="96"/>
      <c r="BR938" s="81"/>
      <c r="BS938" s="96"/>
      <c r="BT938" s="96"/>
      <c r="BU938" s="96"/>
      <c r="BV938" s="70"/>
    </row>
    <row r="939" spans="1:74" x14ac:dyDescent="0.8">
      <c r="A939" s="96"/>
      <c r="B939" s="96"/>
      <c r="C939" s="192"/>
      <c r="D939" s="253"/>
      <c r="R939" s="82"/>
      <c r="S939" s="82"/>
      <c r="X939" s="96"/>
      <c r="Y939" s="70"/>
      <c r="Z939" s="81"/>
      <c r="AA939" s="70"/>
      <c r="AM939" s="96"/>
      <c r="AO939" s="70"/>
      <c r="AQ939" s="99"/>
      <c r="BC939" s="72"/>
      <c r="BL939" s="183"/>
      <c r="BM939" s="81"/>
      <c r="BN939" s="96"/>
      <c r="BO939" s="96"/>
      <c r="BP939" s="96"/>
      <c r="BQ939" s="96"/>
      <c r="BR939" s="81"/>
      <c r="BS939" s="96"/>
      <c r="BT939" s="96"/>
      <c r="BU939" s="96"/>
      <c r="BV939" s="70"/>
    </row>
    <row r="940" spans="1:74" x14ac:dyDescent="0.8">
      <c r="B940" s="70"/>
      <c r="C940" s="94"/>
      <c r="L940" s="179"/>
      <c r="M940" s="180"/>
      <c r="T940" s="202"/>
      <c r="X940" s="191"/>
      <c r="Y940" s="182"/>
      <c r="AL940" s="100"/>
      <c r="AQ940" s="99"/>
      <c r="AT940" s="70"/>
      <c r="AY940" s="81"/>
      <c r="AZ940" s="96"/>
      <c r="BA940" s="70"/>
      <c r="BB940" s="70"/>
      <c r="BC940" s="72"/>
      <c r="BF940" s="70"/>
      <c r="BL940" s="183"/>
      <c r="BM940" s="81"/>
      <c r="BN940" s="96"/>
      <c r="BO940" s="96"/>
      <c r="BP940" s="96"/>
      <c r="BQ940" s="96"/>
      <c r="BR940" s="81"/>
      <c r="BS940" s="96"/>
      <c r="BT940" s="96"/>
      <c r="BU940" s="96"/>
      <c r="BV940" s="70"/>
    </row>
    <row r="941" spans="1:74" x14ac:dyDescent="0.8">
      <c r="B941" s="70"/>
      <c r="C941" s="94"/>
      <c r="X941" s="81"/>
      <c r="Y941" s="70"/>
      <c r="Z941" s="81"/>
      <c r="AA941" s="70"/>
      <c r="AM941" s="96"/>
      <c r="AO941" s="70"/>
      <c r="AQ941" s="99"/>
      <c r="AT941" s="70"/>
      <c r="AY941" s="81"/>
      <c r="AZ941" s="96"/>
      <c r="BA941" s="70"/>
      <c r="BB941" s="70"/>
      <c r="BC941" s="72"/>
      <c r="BF941" s="70"/>
      <c r="BL941" s="183"/>
      <c r="BM941" s="81"/>
      <c r="BN941" s="96"/>
      <c r="BO941" s="96"/>
      <c r="BP941" s="96"/>
      <c r="BQ941" s="96"/>
      <c r="BR941" s="81"/>
      <c r="BS941" s="96"/>
      <c r="BT941" s="96"/>
      <c r="BU941" s="96"/>
      <c r="BV941" s="70"/>
    </row>
    <row r="942" spans="1:74" x14ac:dyDescent="0.8">
      <c r="B942" s="70"/>
      <c r="C942" s="94"/>
      <c r="R942" s="82"/>
      <c r="S942" s="82"/>
      <c r="X942" s="81"/>
      <c r="Y942" s="70"/>
      <c r="Z942" s="81"/>
      <c r="AA942" s="70"/>
      <c r="AM942" s="96"/>
      <c r="AO942" s="70"/>
      <c r="AQ942" s="99"/>
      <c r="AT942" s="70"/>
      <c r="BC942" s="72"/>
      <c r="BF942" s="70"/>
      <c r="BL942" s="183"/>
      <c r="BM942" s="81"/>
      <c r="BN942" s="96"/>
      <c r="BO942" s="96"/>
      <c r="BP942" s="96"/>
      <c r="BQ942" s="96"/>
      <c r="BR942" s="81"/>
      <c r="BS942" s="96"/>
      <c r="BT942" s="96"/>
      <c r="BU942" s="96"/>
      <c r="BV942" s="70"/>
    </row>
    <row r="943" spans="1:74" x14ac:dyDescent="0.8">
      <c r="A943" s="96"/>
      <c r="B943" s="96"/>
      <c r="C943" s="192"/>
      <c r="D943" s="253"/>
      <c r="L943" s="179"/>
      <c r="M943" s="180"/>
      <c r="R943" s="82"/>
      <c r="S943" s="82"/>
      <c r="T943" s="202"/>
      <c r="X943" s="245"/>
      <c r="Y943" s="182"/>
      <c r="AB943" s="191"/>
      <c r="AL943" s="100"/>
      <c r="AY943" s="81"/>
      <c r="AZ943" s="96"/>
      <c r="BA943" s="70"/>
      <c r="BB943" s="70"/>
      <c r="BC943" s="72"/>
      <c r="BL943" s="183"/>
      <c r="BM943" s="81"/>
      <c r="BN943" s="96"/>
      <c r="BO943" s="96"/>
      <c r="BP943" s="96"/>
      <c r="BQ943" s="96"/>
      <c r="BR943" s="81"/>
      <c r="BS943" s="96"/>
      <c r="BT943" s="96"/>
      <c r="BU943" s="96"/>
      <c r="BV943" s="70"/>
    </row>
    <row r="944" spans="1:74" x14ac:dyDescent="0.8">
      <c r="B944" s="70"/>
      <c r="C944" s="94"/>
      <c r="L944" s="179"/>
      <c r="M944" s="180"/>
      <c r="R944" s="82"/>
      <c r="S944" s="82"/>
      <c r="AA944" s="70"/>
      <c r="AT944" s="70"/>
      <c r="AY944" s="81"/>
      <c r="AZ944" s="96"/>
      <c r="BA944" s="70"/>
      <c r="BB944" s="70"/>
      <c r="BC944" s="72"/>
      <c r="BF944" s="70"/>
      <c r="BL944" s="183"/>
      <c r="BM944" s="81"/>
      <c r="BN944" s="96"/>
      <c r="BO944" s="96"/>
      <c r="BP944" s="96"/>
      <c r="BQ944" s="96"/>
      <c r="BR944" s="81"/>
      <c r="BS944" s="96"/>
      <c r="BT944" s="96"/>
      <c r="BU944" s="96"/>
      <c r="BV944" s="70"/>
    </row>
    <row r="945" spans="1:74" x14ac:dyDescent="0.8">
      <c r="B945" s="70"/>
      <c r="C945" s="94"/>
      <c r="F945" s="103"/>
      <c r="G945" s="83"/>
      <c r="J945" s="103"/>
      <c r="K945" s="83"/>
      <c r="N945" s="82"/>
      <c r="O945" s="82"/>
      <c r="P945" s="82"/>
      <c r="Q945" s="83"/>
      <c r="R945" s="82"/>
      <c r="S945" s="82"/>
      <c r="T945" s="205"/>
      <c r="U945" s="206"/>
      <c r="V945" s="205"/>
      <c r="X945" s="197"/>
      <c r="Y945" s="198"/>
      <c r="AA945" s="198"/>
      <c r="AD945" s="205"/>
      <c r="AF945" s="103"/>
      <c r="AH945" s="103"/>
      <c r="AJ945" s="205"/>
      <c r="AL945" s="103"/>
      <c r="AN945" s="103"/>
      <c r="AP945" s="199"/>
      <c r="AT945" s="70"/>
      <c r="BB945" s="70"/>
      <c r="BC945" s="72"/>
      <c r="BF945" s="70"/>
      <c r="BL945" s="183"/>
      <c r="BM945" s="81"/>
      <c r="BN945" s="96"/>
      <c r="BO945" s="96"/>
      <c r="BP945" s="96"/>
      <c r="BQ945" s="96"/>
      <c r="BR945" s="81"/>
      <c r="BS945" s="96"/>
      <c r="BT945" s="96"/>
      <c r="BU945" s="96"/>
      <c r="BV945" s="70"/>
    </row>
    <row r="946" spans="1:74" x14ac:dyDescent="0.8">
      <c r="B946" s="70"/>
      <c r="C946" s="94"/>
      <c r="L946" s="179"/>
      <c r="M946" s="180"/>
      <c r="R946" s="82"/>
      <c r="S946" s="82"/>
      <c r="T946" s="202"/>
      <c r="V946" s="202"/>
      <c r="X946" s="197"/>
      <c r="Y946" s="201"/>
      <c r="AA946" s="198"/>
      <c r="AD946" s="202"/>
      <c r="AJ946" s="202"/>
      <c r="AL946" s="100"/>
      <c r="AT946" s="70"/>
      <c r="AY946" s="81"/>
      <c r="AZ946" s="96"/>
      <c r="BA946" s="70"/>
      <c r="BB946" s="70"/>
      <c r="BC946" s="72"/>
      <c r="BF946" s="70"/>
      <c r="BL946" s="183"/>
      <c r="BM946" s="81"/>
      <c r="BN946" s="96"/>
      <c r="BO946" s="96"/>
      <c r="BP946" s="96"/>
      <c r="BQ946" s="96"/>
      <c r="BR946" s="81"/>
      <c r="BS946" s="96"/>
      <c r="BT946" s="96"/>
      <c r="BU946" s="96"/>
      <c r="BV946" s="70"/>
    </row>
    <row r="947" spans="1:74" x14ac:dyDescent="0.8">
      <c r="B947" s="70"/>
      <c r="C947" s="94"/>
      <c r="L947" s="179"/>
      <c r="M947" s="180"/>
      <c r="R947" s="82"/>
      <c r="S947" s="82"/>
      <c r="T947" s="202"/>
      <c r="AT947" s="70"/>
      <c r="AY947" s="81"/>
      <c r="AZ947" s="96"/>
      <c r="BA947" s="70"/>
      <c r="BB947" s="70"/>
      <c r="BC947" s="72"/>
      <c r="BF947" s="70"/>
      <c r="BL947" s="183"/>
      <c r="BM947" s="81"/>
      <c r="BN947" s="96"/>
      <c r="BO947" s="96"/>
      <c r="BP947" s="96"/>
      <c r="BQ947" s="96"/>
      <c r="BR947" s="81"/>
      <c r="BS947" s="96"/>
      <c r="BT947" s="96"/>
      <c r="BU947" s="96"/>
      <c r="BV947" s="70"/>
    </row>
    <row r="948" spans="1:74" x14ac:dyDescent="0.8">
      <c r="B948" s="70"/>
      <c r="C948" s="94"/>
      <c r="R948" s="82"/>
      <c r="S948" s="82"/>
      <c r="X948" s="81"/>
      <c r="Y948" s="70"/>
      <c r="Z948" s="81"/>
      <c r="AA948" s="70"/>
      <c r="AM948" s="96"/>
      <c r="AO948" s="70"/>
      <c r="AT948" s="70"/>
      <c r="BC948" s="72"/>
      <c r="BF948" s="70"/>
      <c r="BL948" s="183"/>
      <c r="BM948" s="81"/>
      <c r="BN948" s="96"/>
      <c r="BO948" s="96"/>
      <c r="BP948" s="96"/>
      <c r="BQ948" s="96"/>
      <c r="BR948" s="81"/>
      <c r="BS948" s="96"/>
      <c r="BT948" s="96"/>
      <c r="BU948" s="96"/>
      <c r="BV948" s="70"/>
    </row>
    <row r="949" spans="1:74" x14ac:dyDescent="0.8">
      <c r="B949" s="70"/>
      <c r="C949" s="94"/>
      <c r="R949" s="82"/>
      <c r="S949" s="82"/>
      <c r="X949" s="81"/>
      <c r="Y949" s="70"/>
      <c r="Z949" s="81"/>
      <c r="AA949" s="70"/>
      <c r="AM949" s="96"/>
      <c r="AO949" s="70"/>
      <c r="AT949" s="70"/>
      <c r="BC949" s="72"/>
      <c r="BF949" s="70"/>
      <c r="BL949" s="183"/>
      <c r="BM949" s="81"/>
      <c r="BN949" s="96"/>
      <c r="BO949" s="96"/>
      <c r="BP949" s="96"/>
      <c r="BQ949" s="96"/>
      <c r="BR949" s="81"/>
      <c r="BS949" s="96"/>
      <c r="BT949" s="96"/>
      <c r="BU949" s="96"/>
      <c r="BV949" s="70"/>
    </row>
    <row r="950" spans="1:74" x14ac:dyDescent="0.8">
      <c r="B950" s="70"/>
      <c r="C950" s="94"/>
      <c r="R950" s="82"/>
      <c r="S950" s="82"/>
      <c r="T950" s="246"/>
      <c r="X950" s="81"/>
      <c r="Y950" s="70"/>
      <c r="Z950" s="81"/>
      <c r="AA950" s="70"/>
      <c r="AM950" s="96"/>
      <c r="AO950" s="70"/>
      <c r="AT950" s="70"/>
      <c r="BC950" s="72"/>
      <c r="BF950" s="70"/>
      <c r="BL950" s="183"/>
      <c r="BM950" s="81"/>
      <c r="BN950" s="96"/>
      <c r="BO950" s="96"/>
      <c r="BP950" s="96"/>
      <c r="BQ950" s="96"/>
      <c r="BR950" s="81"/>
      <c r="BS950" s="96"/>
      <c r="BT950" s="96"/>
      <c r="BU950" s="96"/>
      <c r="BV950" s="70"/>
    </row>
    <row r="951" spans="1:74" x14ac:dyDescent="0.8">
      <c r="B951" s="70"/>
      <c r="C951" s="94"/>
      <c r="R951" s="82"/>
      <c r="S951" s="82"/>
      <c r="AT951" s="70"/>
      <c r="AY951" s="81"/>
      <c r="AZ951" s="96"/>
      <c r="BA951" s="70"/>
      <c r="BB951" s="70"/>
      <c r="BC951" s="72"/>
      <c r="BF951" s="70"/>
      <c r="BL951" s="183"/>
      <c r="BM951" s="81"/>
      <c r="BN951" s="96"/>
      <c r="BO951" s="96"/>
      <c r="BP951" s="96"/>
      <c r="BQ951" s="96"/>
      <c r="BR951" s="81"/>
      <c r="BS951" s="96"/>
      <c r="BT951" s="96"/>
      <c r="BU951" s="96"/>
      <c r="BV951" s="70"/>
    </row>
    <row r="952" spans="1:74" x14ac:dyDescent="0.8">
      <c r="B952" s="70"/>
      <c r="C952" s="94"/>
      <c r="L952" s="179"/>
      <c r="M952" s="180"/>
      <c r="R952" s="82"/>
      <c r="S952" s="82"/>
      <c r="T952" s="202"/>
      <c r="X952" s="191"/>
      <c r="Y952" s="182"/>
      <c r="AL952" s="100"/>
      <c r="AT952" s="70"/>
      <c r="AY952" s="81"/>
      <c r="AZ952" s="96"/>
      <c r="BA952" s="70"/>
      <c r="BB952" s="70"/>
      <c r="BC952" s="72"/>
      <c r="BF952" s="70"/>
      <c r="BL952" s="183"/>
      <c r="BM952" s="81"/>
      <c r="BN952" s="96"/>
      <c r="BO952" s="96"/>
      <c r="BP952" s="96"/>
      <c r="BQ952" s="96"/>
      <c r="BR952" s="81"/>
      <c r="BS952" s="96"/>
      <c r="BT952" s="96"/>
      <c r="BU952" s="96"/>
      <c r="BV952" s="70"/>
    </row>
    <row r="953" spans="1:74" x14ac:dyDescent="0.8">
      <c r="B953" s="70"/>
      <c r="C953" s="94"/>
      <c r="L953" s="179"/>
      <c r="M953" s="180"/>
      <c r="R953" s="82"/>
      <c r="S953" s="82"/>
      <c r="T953" s="202"/>
      <c r="X953" s="191"/>
      <c r="Y953" s="182"/>
      <c r="AL953" s="100"/>
      <c r="AT953" s="70"/>
      <c r="AY953" s="81"/>
      <c r="AZ953" s="96"/>
      <c r="BA953" s="70"/>
      <c r="BB953" s="70"/>
      <c r="BC953" s="72"/>
      <c r="BF953" s="70"/>
      <c r="BL953" s="183"/>
      <c r="BM953" s="81"/>
      <c r="BN953" s="96"/>
      <c r="BO953" s="96"/>
      <c r="BP953" s="96"/>
      <c r="BQ953" s="96"/>
      <c r="BR953" s="81"/>
      <c r="BS953" s="96"/>
      <c r="BT953" s="96"/>
      <c r="BU953" s="96"/>
      <c r="BV953" s="70"/>
    </row>
    <row r="954" spans="1:74" x14ac:dyDescent="0.8">
      <c r="B954" s="70"/>
      <c r="C954" s="94"/>
      <c r="L954" s="179"/>
      <c r="M954" s="180"/>
      <c r="R954" s="82"/>
      <c r="S954" s="82"/>
      <c r="T954" s="202"/>
      <c r="X954" s="191"/>
      <c r="Y954" s="182"/>
      <c r="AL954" s="100"/>
      <c r="AT954" s="70"/>
      <c r="AY954" s="81"/>
      <c r="AZ954" s="96"/>
      <c r="BA954" s="70"/>
      <c r="BB954" s="70"/>
      <c r="BC954" s="72"/>
      <c r="BF954" s="70"/>
      <c r="BL954" s="183"/>
      <c r="BM954" s="81"/>
      <c r="BN954" s="96"/>
      <c r="BO954" s="96"/>
      <c r="BP954" s="96"/>
      <c r="BQ954" s="96"/>
      <c r="BR954" s="81"/>
      <c r="BS954" s="96"/>
      <c r="BT954" s="96"/>
      <c r="BU954" s="96"/>
      <c r="BV954" s="70"/>
    </row>
    <row r="955" spans="1:74" x14ac:dyDescent="0.8">
      <c r="B955" s="70"/>
      <c r="C955" s="94"/>
      <c r="L955" s="179"/>
      <c r="M955" s="180"/>
      <c r="R955" s="82"/>
      <c r="S955" s="82"/>
      <c r="T955" s="202"/>
      <c r="X955" s="191"/>
      <c r="Y955" s="182"/>
      <c r="AL955" s="100"/>
      <c r="AT955" s="70"/>
      <c r="AY955" s="81"/>
      <c r="AZ955" s="96"/>
      <c r="BA955" s="70"/>
      <c r="BB955" s="70"/>
      <c r="BC955" s="72"/>
      <c r="BF955" s="70"/>
      <c r="BL955" s="183"/>
      <c r="BM955" s="81"/>
      <c r="BN955" s="96"/>
      <c r="BO955" s="96"/>
      <c r="BP955" s="96"/>
      <c r="BQ955" s="96"/>
      <c r="BR955" s="81"/>
      <c r="BS955" s="96"/>
      <c r="BT955" s="96"/>
      <c r="BU955" s="96"/>
      <c r="BV955" s="70"/>
    </row>
    <row r="956" spans="1:74" x14ac:dyDescent="0.8">
      <c r="B956" s="70"/>
      <c r="C956" s="94"/>
      <c r="J956" s="245"/>
      <c r="K956" s="245"/>
      <c r="R956" s="82"/>
      <c r="S956" s="82"/>
      <c r="X956" s="81"/>
      <c r="Y956" s="70"/>
      <c r="Z956" s="81"/>
      <c r="AA956" s="70"/>
      <c r="AM956" s="96"/>
      <c r="AO956" s="70"/>
      <c r="AT956" s="70"/>
      <c r="BC956" s="72"/>
      <c r="BF956" s="70"/>
      <c r="BL956" s="183"/>
      <c r="BM956" s="81"/>
      <c r="BN956" s="96"/>
      <c r="BO956" s="96"/>
      <c r="BP956" s="96"/>
      <c r="BQ956" s="96"/>
      <c r="BR956" s="81"/>
      <c r="BS956" s="96"/>
      <c r="BT956" s="96"/>
      <c r="BU956" s="96"/>
      <c r="BV956" s="70"/>
    </row>
    <row r="957" spans="1:74" x14ac:dyDescent="0.8">
      <c r="B957" s="70"/>
      <c r="C957" s="94"/>
      <c r="L957" s="179"/>
      <c r="M957" s="180"/>
      <c r="R957" s="82"/>
      <c r="S957" s="82"/>
      <c r="T957" s="202"/>
      <c r="X957" s="245"/>
      <c r="Y957" s="182"/>
      <c r="AB957" s="191"/>
      <c r="AL957" s="100"/>
      <c r="AT957" s="70"/>
      <c r="AY957" s="81"/>
      <c r="AZ957" s="96"/>
      <c r="BA957" s="70"/>
      <c r="BB957" s="70"/>
      <c r="BC957" s="72"/>
      <c r="BF957" s="70"/>
      <c r="BL957" s="183"/>
      <c r="BM957" s="81"/>
      <c r="BN957" s="96"/>
      <c r="BO957" s="96"/>
      <c r="BP957" s="96"/>
      <c r="BQ957" s="96"/>
      <c r="BR957" s="81"/>
      <c r="BS957" s="96"/>
      <c r="BT957" s="96"/>
      <c r="BU957" s="96"/>
      <c r="BV957" s="70"/>
    </row>
    <row r="958" spans="1:74" x14ac:dyDescent="0.8">
      <c r="B958" s="70"/>
      <c r="C958" s="94"/>
      <c r="L958" s="179"/>
      <c r="M958" s="180"/>
      <c r="R958" s="82"/>
      <c r="S958" s="82"/>
      <c r="T958" s="202"/>
      <c r="X958" s="245"/>
      <c r="Y958" s="182"/>
      <c r="AB958" s="191"/>
      <c r="AL958" s="100"/>
      <c r="AT958" s="70"/>
      <c r="AY958" s="81"/>
      <c r="AZ958" s="96"/>
      <c r="BA958" s="70"/>
      <c r="BB958" s="70"/>
      <c r="BC958" s="72"/>
      <c r="BF958" s="70"/>
      <c r="BL958" s="183"/>
      <c r="BM958" s="81"/>
      <c r="BN958" s="96"/>
      <c r="BO958" s="96"/>
      <c r="BP958" s="96"/>
      <c r="BQ958" s="96"/>
      <c r="BR958" s="81"/>
      <c r="BS958" s="96"/>
      <c r="BT958" s="96"/>
      <c r="BU958" s="96"/>
      <c r="BV958" s="70"/>
    </row>
    <row r="959" spans="1:74" x14ac:dyDescent="0.8">
      <c r="A959" s="96"/>
      <c r="B959" s="96"/>
      <c r="C959" s="192"/>
      <c r="D959" s="253"/>
      <c r="L959" s="179"/>
      <c r="M959" s="180"/>
      <c r="R959" s="82"/>
      <c r="S959" s="82"/>
      <c r="T959" s="202"/>
      <c r="X959" s="245"/>
      <c r="Y959" s="182"/>
      <c r="AB959" s="191"/>
      <c r="AL959" s="100"/>
      <c r="AY959" s="81"/>
      <c r="AZ959" s="96"/>
      <c r="BA959" s="70"/>
      <c r="BB959" s="70"/>
      <c r="BC959" s="72"/>
      <c r="BL959" s="183"/>
      <c r="BM959" s="81"/>
      <c r="BN959" s="96"/>
      <c r="BO959" s="96"/>
      <c r="BP959" s="96"/>
      <c r="BQ959" s="96"/>
      <c r="BR959" s="81"/>
      <c r="BS959" s="96"/>
      <c r="BT959" s="96"/>
      <c r="BU959" s="96"/>
      <c r="BV959" s="70"/>
    </row>
    <row r="960" spans="1:74" x14ac:dyDescent="0.8">
      <c r="B960" s="70"/>
      <c r="C960" s="94"/>
      <c r="L960" s="179"/>
      <c r="M960" s="180"/>
      <c r="R960" s="82"/>
      <c r="S960" s="82"/>
      <c r="AA960" s="70"/>
      <c r="AT960" s="70"/>
      <c r="AY960" s="81"/>
      <c r="AZ960" s="96"/>
      <c r="BA960" s="70"/>
      <c r="BB960" s="70"/>
      <c r="BC960" s="72"/>
      <c r="BF960" s="70"/>
      <c r="BL960" s="183"/>
      <c r="BM960" s="81"/>
      <c r="BN960" s="96"/>
      <c r="BO960" s="96"/>
      <c r="BP960" s="96"/>
      <c r="BQ960" s="96"/>
      <c r="BR960" s="81"/>
      <c r="BS960" s="96"/>
      <c r="BT960" s="96"/>
      <c r="BU960" s="96"/>
      <c r="BV960" s="70"/>
    </row>
    <row r="961" spans="1:74" x14ac:dyDescent="0.8">
      <c r="B961" s="70"/>
      <c r="C961" s="94"/>
      <c r="F961" s="103"/>
      <c r="G961" s="83"/>
      <c r="J961" s="103"/>
      <c r="K961" s="83"/>
      <c r="N961" s="82"/>
      <c r="O961" s="82"/>
      <c r="P961" s="82"/>
      <c r="Q961" s="83"/>
      <c r="R961" s="82"/>
      <c r="S961" s="82"/>
      <c r="T961" s="205"/>
      <c r="U961" s="206"/>
      <c r="V961" s="205"/>
      <c r="X961" s="197"/>
      <c r="Y961" s="198"/>
      <c r="AA961" s="198"/>
      <c r="AD961" s="205"/>
      <c r="AF961" s="103"/>
      <c r="AH961" s="103"/>
      <c r="AJ961" s="205"/>
      <c r="AL961" s="103"/>
      <c r="AN961" s="103"/>
      <c r="AP961" s="199"/>
      <c r="AT961" s="70"/>
      <c r="BB961" s="70"/>
      <c r="BC961" s="72"/>
      <c r="BF961" s="70"/>
      <c r="BL961" s="183"/>
      <c r="BM961" s="81"/>
      <c r="BN961" s="96"/>
      <c r="BO961" s="96"/>
      <c r="BP961" s="96"/>
      <c r="BQ961" s="96"/>
      <c r="BR961" s="81"/>
      <c r="BS961" s="96"/>
      <c r="BT961" s="96"/>
      <c r="BU961" s="96"/>
      <c r="BV961" s="70"/>
    </row>
    <row r="962" spans="1:74" x14ac:dyDescent="0.8">
      <c r="B962" s="70"/>
      <c r="C962" s="94"/>
      <c r="L962" s="179"/>
      <c r="M962" s="180"/>
      <c r="R962" s="82"/>
      <c r="S962" s="82"/>
      <c r="T962" s="202"/>
      <c r="V962" s="202"/>
      <c r="X962" s="197"/>
      <c r="Y962" s="201"/>
      <c r="AA962" s="198"/>
      <c r="AD962" s="202"/>
      <c r="AJ962" s="202"/>
      <c r="AL962" s="100"/>
      <c r="AT962" s="70"/>
      <c r="AY962" s="81"/>
      <c r="AZ962" s="96"/>
      <c r="BA962" s="70"/>
      <c r="BB962" s="70"/>
      <c r="BC962" s="72"/>
      <c r="BF962" s="70"/>
      <c r="BL962" s="183"/>
      <c r="BM962" s="81"/>
      <c r="BN962" s="96"/>
      <c r="BO962" s="96"/>
      <c r="BP962" s="96"/>
      <c r="BQ962" s="96"/>
      <c r="BR962" s="81"/>
      <c r="BS962" s="96"/>
      <c r="BT962" s="96"/>
      <c r="BU962" s="96"/>
      <c r="BV962" s="70"/>
    </row>
    <row r="963" spans="1:74" x14ac:dyDescent="0.8">
      <c r="B963" s="70"/>
      <c r="C963" s="94"/>
      <c r="L963" s="179"/>
      <c r="M963" s="180"/>
      <c r="R963" s="82"/>
      <c r="S963" s="82"/>
      <c r="T963" s="202"/>
      <c r="AT963" s="70"/>
      <c r="AY963" s="81"/>
      <c r="AZ963" s="96"/>
      <c r="BA963" s="70"/>
      <c r="BB963" s="70"/>
      <c r="BC963" s="72"/>
      <c r="BF963" s="70"/>
      <c r="BL963" s="183"/>
      <c r="BM963" s="81"/>
      <c r="BN963" s="96"/>
      <c r="BO963" s="96"/>
      <c r="BP963" s="96"/>
      <c r="BQ963" s="96"/>
      <c r="BR963" s="81"/>
      <c r="BS963" s="96"/>
      <c r="BT963" s="96"/>
      <c r="BU963" s="96"/>
      <c r="BV963" s="70"/>
    </row>
    <row r="964" spans="1:74" x14ac:dyDescent="0.8">
      <c r="B964" s="70"/>
      <c r="C964" s="94"/>
      <c r="R964" s="82"/>
      <c r="S964" s="82"/>
      <c r="X964" s="81"/>
      <c r="Y964" s="70"/>
      <c r="Z964" s="81"/>
      <c r="AA964" s="70"/>
      <c r="AM964" s="96"/>
      <c r="AO964" s="70"/>
      <c r="AT964" s="70"/>
      <c r="BC964" s="72"/>
      <c r="BF964" s="70"/>
      <c r="BL964" s="183"/>
      <c r="BM964" s="81"/>
      <c r="BN964" s="96"/>
      <c r="BO964" s="96"/>
      <c r="BP964" s="96"/>
      <c r="BQ964" s="96"/>
      <c r="BR964" s="81"/>
      <c r="BS964" s="96"/>
      <c r="BT964" s="96"/>
      <c r="BU964" s="96"/>
      <c r="BV964" s="70"/>
    </row>
    <row r="965" spans="1:74" x14ac:dyDescent="0.8">
      <c r="B965" s="70"/>
      <c r="C965" s="94"/>
      <c r="R965" s="82"/>
      <c r="S965" s="82"/>
      <c r="X965" s="81"/>
      <c r="Y965" s="70"/>
      <c r="Z965" s="81"/>
      <c r="AA965" s="70"/>
      <c r="AM965" s="96"/>
      <c r="AO965" s="70"/>
      <c r="AT965" s="70"/>
      <c r="BC965" s="72"/>
      <c r="BF965" s="70"/>
      <c r="BL965" s="183"/>
      <c r="BM965" s="81"/>
      <c r="BN965" s="96"/>
      <c r="BO965" s="96"/>
      <c r="BP965" s="96"/>
      <c r="BQ965" s="96"/>
      <c r="BR965" s="81"/>
      <c r="BS965" s="96"/>
      <c r="BT965" s="96"/>
      <c r="BU965" s="96"/>
      <c r="BV965" s="70"/>
    </row>
    <row r="966" spans="1:74" x14ac:dyDescent="0.8">
      <c r="B966" s="70"/>
      <c r="C966" s="94"/>
      <c r="R966" s="82"/>
      <c r="S966" s="82"/>
      <c r="T966" s="246"/>
      <c r="X966" s="81"/>
      <c r="Y966" s="70"/>
      <c r="Z966" s="81"/>
      <c r="AA966" s="70"/>
      <c r="AM966" s="96"/>
      <c r="AO966" s="70"/>
      <c r="AT966" s="70"/>
      <c r="BC966" s="72"/>
      <c r="BF966" s="70"/>
      <c r="BL966" s="183"/>
      <c r="BM966" s="81"/>
      <c r="BN966" s="96"/>
      <c r="BO966" s="96"/>
      <c r="BP966" s="96"/>
      <c r="BQ966" s="96"/>
      <c r="BR966" s="81"/>
      <c r="BS966" s="96"/>
      <c r="BT966" s="96"/>
      <c r="BU966" s="96"/>
      <c r="BV966" s="70"/>
    </row>
    <row r="967" spans="1:74" x14ac:dyDescent="0.8">
      <c r="B967" s="70"/>
      <c r="C967" s="94"/>
      <c r="R967" s="82"/>
      <c r="S967" s="82"/>
      <c r="AT967" s="70"/>
      <c r="AY967" s="81"/>
      <c r="AZ967" s="96"/>
      <c r="BA967" s="70"/>
      <c r="BB967" s="70"/>
      <c r="BC967" s="72"/>
      <c r="BF967" s="70"/>
      <c r="BL967" s="183"/>
      <c r="BM967" s="81"/>
      <c r="BN967" s="96"/>
      <c r="BO967" s="96"/>
      <c r="BP967" s="96"/>
      <c r="BQ967" s="96"/>
      <c r="BR967" s="81"/>
      <c r="BS967" s="96"/>
      <c r="BT967" s="96"/>
      <c r="BU967" s="96"/>
      <c r="BV967" s="70"/>
    </row>
    <row r="968" spans="1:74" x14ac:dyDescent="0.8">
      <c r="B968" s="70"/>
      <c r="C968" s="94"/>
      <c r="L968" s="179"/>
      <c r="M968" s="180"/>
      <c r="R968" s="82"/>
      <c r="S968" s="82"/>
      <c r="T968" s="202"/>
      <c r="X968" s="191"/>
      <c r="Y968" s="182"/>
      <c r="AL968" s="100"/>
      <c r="AT968" s="70"/>
      <c r="AY968" s="81"/>
      <c r="AZ968" s="96"/>
      <c r="BA968" s="70"/>
      <c r="BB968" s="70"/>
      <c r="BC968" s="72"/>
      <c r="BF968" s="70"/>
      <c r="BL968" s="183"/>
      <c r="BM968" s="81"/>
      <c r="BN968" s="96"/>
      <c r="BO968" s="96"/>
      <c r="BP968" s="96"/>
      <c r="BQ968" s="96"/>
      <c r="BR968" s="81"/>
      <c r="BS968" s="96"/>
      <c r="BT968" s="96"/>
      <c r="BU968" s="96"/>
      <c r="BV968" s="70"/>
    </row>
    <row r="969" spans="1:74" x14ac:dyDescent="0.8">
      <c r="B969" s="70"/>
      <c r="C969" s="94"/>
      <c r="L969" s="179"/>
      <c r="M969" s="180"/>
      <c r="R969" s="82"/>
      <c r="S969" s="82"/>
      <c r="T969" s="202"/>
      <c r="X969" s="191"/>
      <c r="Y969" s="182"/>
      <c r="AL969" s="100"/>
      <c r="AT969" s="70"/>
      <c r="AY969" s="81"/>
      <c r="AZ969" s="96"/>
      <c r="BA969" s="70"/>
      <c r="BB969" s="70"/>
      <c r="BC969" s="72"/>
      <c r="BF969" s="70"/>
      <c r="BL969" s="183"/>
      <c r="BM969" s="81"/>
      <c r="BN969" s="96"/>
      <c r="BO969" s="96"/>
      <c r="BP969" s="96"/>
      <c r="BQ969" s="96"/>
      <c r="BR969" s="81"/>
      <c r="BS969" s="96"/>
      <c r="BT969" s="96"/>
      <c r="BU969" s="96"/>
      <c r="BV969" s="70"/>
    </row>
    <row r="970" spans="1:74" x14ac:dyDescent="0.8">
      <c r="B970" s="70"/>
      <c r="C970" s="94"/>
      <c r="L970" s="179"/>
      <c r="M970" s="180"/>
      <c r="R970" s="82"/>
      <c r="S970" s="82"/>
      <c r="T970" s="202"/>
      <c r="X970" s="191"/>
      <c r="Y970" s="182"/>
      <c r="AL970" s="100"/>
      <c r="AT970" s="70"/>
      <c r="AY970" s="81"/>
      <c r="AZ970" s="96"/>
      <c r="BA970" s="70"/>
      <c r="BB970" s="70"/>
      <c r="BC970" s="72"/>
      <c r="BF970" s="70"/>
      <c r="BL970" s="183"/>
      <c r="BM970" s="81"/>
      <c r="BN970" s="96"/>
      <c r="BO970" s="96"/>
      <c r="BP970" s="96"/>
      <c r="BQ970" s="96"/>
      <c r="BR970" s="81"/>
      <c r="BS970" s="96"/>
      <c r="BT970" s="96"/>
      <c r="BU970" s="96"/>
      <c r="BV970" s="70"/>
    </row>
    <row r="971" spans="1:74" x14ac:dyDescent="0.8">
      <c r="B971" s="70"/>
      <c r="C971" s="94"/>
      <c r="L971" s="179"/>
      <c r="M971" s="180"/>
      <c r="R971" s="82"/>
      <c r="S971" s="82"/>
      <c r="T971" s="202"/>
      <c r="X971" s="191"/>
      <c r="Y971" s="182"/>
      <c r="AL971" s="100"/>
      <c r="AT971" s="70"/>
      <c r="AY971" s="81"/>
      <c r="AZ971" s="96"/>
      <c r="BA971" s="70"/>
      <c r="BB971" s="70"/>
      <c r="BC971" s="72"/>
      <c r="BF971" s="70"/>
      <c r="BL971" s="183"/>
      <c r="BM971" s="81"/>
      <c r="BN971" s="96"/>
      <c r="BO971" s="96"/>
      <c r="BP971" s="96"/>
      <c r="BQ971" s="96"/>
      <c r="BR971" s="81"/>
      <c r="BS971" s="96"/>
      <c r="BT971" s="96"/>
      <c r="BU971" s="96"/>
      <c r="BV971" s="70"/>
    </row>
    <row r="972" spans="1:74" x14ac:dyDescent="0.8">
      <c r="B972" s="70"/>
      <c r="C972" s="94"/>
      <c r="J972" s="245"/>
      <c r="K972" s="245"/>
      <c r="R972" s="82"/>
      <c r="S972" s="82"/>
      <c r="X972" s="81"/>
      <c r="Y972" s="70"/>
      <c r="Z972" s="81"/>
      <c r="AA972" s="70"/>
      <c r="AM972" s="96"/>
      <c r="AO972" s="70"/>
      <c r="AT972" s="70"/>
      <c r="BC972" s="72"/>
      <c r="BF972" s="70"/>
      <c r="BL972" s="183"/>
      <c r="BM972" s="81"/>
      <c r="BN972" s="96"/>
      <c r="BO972" s="96"/>
      <c r="BP972" s="96"/>
      <c r="BQ972" s="96"/>
      <c r="BR972" s="81"/>
      <c r="BS972" s="96"/>
      <c r="BT972" s="96"/>
      <c r="BU972" s="96"/>
      <c r="BV972" s="70"/>
    </row>
    <row r="973" spans="1:74" x14ac:dyDescent="0.8">
      <c r="B973" s="70"/>
      <c r="C973" s="94"/>
      <c r="L973" s="179"/>
      <c r="M973" s="180"/>
      <c r="R973" s="82"/>
      <c r="S973" s="82"/>
      <c r="T973" s="202"/>
      <c r="X973" s="245"/>
      <c r="Y973" s="182"/>
      <c r="AB973" s="191"/>
      <c r="AL973" s="100"/>
      <c r="AT973" s="70"/>
      <c r="AY973" s="81"/>
      <c r="AZ973" s="96"/>
      <c r="BA973" s="70"/>
      <c r="BB973" s="70"/>
      <c r="BC973" s="72"/>
      <c r="BF973" s="70"/>
      <c r="BL973" s="183"/>
      <c r="BM973" s="81"/>
      <c r="BN973" s="96"/>
      <c r="BO973" s="96"/>
      <c r="BP973" s="96"/>
      <c r="BQ973" s="96"/>
      <c r="BR973" s="81"/>
      <c r="BS973" s="96"/>
      <c r="BT973" s="96"/>
      <c r="BU973" s="96"/>
      <c r="BV973" s="70"/>
    </row>
    <row r="974" spans="1:74" x14ac:dyDescent="0.8">
      <c r="B974" s="70"/>
      <c r="C974" s="94"/>
      <c r="L974" s="179"/>
      <c r="M974" s="180"/>
      <c r="R974" s="82"/>
      <c r="S974" s="82"/>
      <c r="T974" s="202"/>
      <c r="X974" s="245"/>
      <c r="Y974" s="182"/>
      <c r="AB974" s="191"/>
      <c r="AL974" s="100"/>
      <c r="AT974" s="70"/>
      <c r="AY974" s="81"/>
      <c r="AZ974" s="96"/>
      <c r="BA974" s="70"/>
      <c r="BB974" s="70"/>
      <c r="BC974" s="72"/>
      <c r="BF974" s="70"/>
      <c r="BL974" s="183"/>
      <c r="BM974" s="81"/>
      <c r="BN974" s="96"/>
      <c r="BO974" s="96"/>
      <c r="BP974" s="96"/>
      <c r="BQ974" s="96"/>
      <c r="BR974" s="81"/>
      <c r="BS974" s="96"/>
      <c r="BT974" s="96"/>
      <c r="BU974" s="96"/>
      <c r="BV974" s="70"/>
    </row>
    <row r="975" spans="1:74" x14ac:dyDescent="0.8">
      <c r="A975" s="96"/>
      <c r="B975" s="96"/>
      <c r="C975" s="192"/>
      <c r="D975" s="253"/>
      <c r="L975" s="179"/>
      <c r="M975" s="180"/>
      <c r="R975" s="82"/>
      <c r="S975" s="82"/>
      <c r="T975" s="202"/>
      <c r="X975" s="245"/>
      <c r="Y975" s="182"/>
      <c r="AB975" s="191"/>
      <c r="AL975" s="100"/>
      <c r="AY975" s="81"/>
      <c r="AZ975" s="96"/>
      <c r="BA975" s="70"/>
      <c r="BB975" s="70"/>
      <c r="BC975" s="72"/>
      <c r="BL975" s="183"/>
      <c r="BM975" s="81"/>
      <c r="BN975" s="96"/>
      <c r="BO975" s="96"/>
      <c r="BP975" s="96"/>
      <c r="BQ975" s="96"/>
      <c r="BR975" s="81"/>
      <c r="BS975" s="96"/>
      <c r="BT975" s="96"/>
      <c r="BU975" s="96"/>
      <c r="BV975" s="70"/>
    </row>
    <row r="976" spans="1:74" x14ac:dyDescent="0.8">
      <c r="B976" s="70"/>
      <c r="C976" s="94"/>
      <c r="L976" s="179"/>
      <c r="M976" s="180"/>
      <c r="R976" s="82"/>
      <c r="S976" s="82"/>
      <c r="AA976" s="70"/>
      <c r="AT976" s="70"/>
      <c r="AY976" s="81"/>
      <c r="AZ976" s="96"/>
      <c r="BA976" s="70"/>
      <c r="BB976" s="70"/>
      <c r="BC976" s="72"/>
      <c r="BF976" s="70"/>
      <c r="BL976" s="183"/>
      <c r="BM976" s="81"/>
      <c r="BN976" s="96"/>
      <c r="BO976" s="96"/>
      <c r="BP976" s="96"/>
      <c r="BQ976" s="96"/>
      <c r="BR976" s="81"/>
      <c r="BS976" s="96"/>
      <c r="BT976" s="96"/>
      <c r="BU976" s="96"/>
      <c r="BV976" s="70"/>
    </row>
    <row r="977" spans="1:74" x14ac:dyDescent="0.8">
      <c r="B977" s="70"/>
      <c r="C977" s="94"/>
      <c r="F977" s="103"/>
      <c r="G977" s="83"/>
      <c r="J977" s="103"/>
      <c r="K977" s="83"/>
      <c r="N977" s="82"/>
      <c r="O977" s="82"/>
      <c r="P977" s="82"/>
      <c r="Q977" s="83"/>
      <c r="R977" s="82"/>
      <c r="S977" s="82"/>
      <c r="T977" s="205"/>
      <c r="U977" s="206"/>
      <c r="V977" s="205"/>
      <c r="X977" s="197"/>
      <c r="Y977" s="198"/>
      <c r="AA977" s="198"/>
      <c r="AD977" s="205"/>
      <c r="AF977" s="103"/>
      <c r="AH977" s="103"/>
      <c r="AJ977" s="205"/>
      <c r="AL977" s="103"/>
      <c r="AN977" s="103"/>
      <c r="AP977" s="199"/>
      <c r="AT977" s="70"/>
      <c r="BB977" s="70"/>
      <c r="BC977" s="72"/>
      <c r="BF977" s="70"/>
      <c r="BL977" s="183"/>
      <c r="BM977" s="81"/>
      <c r="BN977" s="96"/>
      <c r="BO977" s="96"/>
      <c r="BP977" s="96"/>
      <c r="BQ977" s="96"/>
      <c r="BR977" s="81"/>
      <c r="BS977" s="96"/>
      <c r="BT977" s="96"/>
      <c r="BU977" s="96"/>
      <c r="BV977" s="70"/>
    </row>
    <row r="978" spans="1:74" x14ac:dyDescent="0.8">
      <c r="B978" s="70"/>
      <c r="C978" s="94"/>
      <c r="L978" s="179"/>
      <c r="M978" s="180"/>
      <c r="R978" s="82"/>
      <c r="S978" s="82"/>
      <c r="T978" s="202"/>
      <c r="V978" s="202"/>
      <c r="X978" s="197"/>
      <c r="Y978" s="201"/>
      <c r="AA978" s="198"/>
      <c r="AD978" s="202"/>
      <c r="AJ978" s="202"/>
      <c r="AL978" s="100"/>
      <c r="AT978" s="70"/>
      <c r="AY978" s="81"/>
      <c r="AZ978" s="96"/>
      <c r="BA978" s="70"/>
      <c r="BB978" s="70"/>
      <c r="BC978" s="72"/>
      <c r="BF978" s="70"/>
      <c r="BL978" s="183"/>
      <c r="BM978" s="81"/>
      <c r="BN978" s="96"/>
      <c r="BO978" s="96"/>
      <c r="BP978" s="96"/>
      <c r="BQ978" s="96"/>
      <c r="BR978" s="81"/>
      <c r="BS978" s="96"/>
      <c r="BT978" s="96"/>
      <c r="BU978" s="96"/>
      <c r="BV978" s="70"/>
    </row>
    <row r="979" spans="1:74" x14ac:dyDescent="0.8">
      <c r="B979" s="70"/>
      <c r="C979" s="94"/>
      <c r="L979" s="179"/>
      <c r="M979" s="180"/>
      <c r="R979" s="82"/>
      <c r="S979" s="82"/>
      <c r="T979" s="202"/>
      <c r="AT979" s="70"/>
      <c r="AY979" s="81"/>
      <c r="AZ979" s="96"/>
      <c r="BA979" s="70"/>
      <c r="BB979" s="70"/>
      <c r="BC979" s="72"/>
      <c r="BF979" s="70"/>
      <c r="BL979" s="183"/>
      <c r="BM979" s="81"/>
      <c r="BN979" s="96"/>
      <c r="BO979" s="96"/>
      <c r="BP979" s="96"/>
      <c r="BQ979" s="96"/>
      <c r="BR979" s="81"/>
      <c r="BS979" s="96"/>
      <c r="BT979" s="96"/>
      <c r="BU979" s="96"/>
      <c r="BV979" s="70"/>
    </row>
    <row r="980" spans="1:74" x14ac:dyDescent="0.8">
      <c r="B980" s="70"/>
      <c r="C980" s="94"/>
      <c r="R980" s="82"/>
      <c r="S980" s="82"/>
      <c r="X980" s="81"/>
      <c r="Y980" s="70"/>
      <c r="Z980" s="81"/>
      <c r="AA980" s="70"/>
      <c r="AM980" s="96"/>
      <c r="AO980" s="70"/>
      <c r="AT980" s="70"/>
      <c r="BC980" s="72"/>
      <c r="BF980" s="70"/>
      <c r="BL980" s="183"/>
      <c r="BM980" s="81"/>
      <c r="BN980" s="96"/>
      <c r="BO980" s="96"/>
      <c r="BP980" s="96"/>
      <c r="BQ980" s="96"/>
      <c r="BR980" s="81"/>
      <c r="BS980" s="96"/>
      <c r="BT980" s="96"/>
      <c r="BU980" s="96"/>
      <c r="BV980" s="70"/>
    </row>
    <row r="981" spans="1:74" x14ac:dyDescent="0.8">
      <c r="B981" s="70"/>
      <c r="C981" s="94"/>
      <c r="R981" s="82"/>
      <c r="S981" s="82"/>
      <c r="X981" s="81"/>
      <c r="Y981" s="70"/>
      <c r="Z981" s="81"/>
      <c r="AA981" s="70"/>
      <c r="AM981" s="96"/>
      <c r="AO981" s="70"/>
      <c r="AT981" s="70"/>
      <c r="BC981" s="72"/>
      <c r="BF981" s="70"/>
      <c r="BL981" s="183"/>
      <c r="BM981" s="81"/>
      <c r="BN981" s="96"/>
      <c r="BO981" s="96"/>
      <c r="BP981" s="96"/>
      <c r="BQ981" s="96"/>
      <c r="BR981" s="81"/>
      <c r="BS981" s="96"/>
      <c r="BT981" s="96"/>
      <c r="BU981" s="96"/>
      <c r="BV981" s="70"/>
    </row>
    <row r="982" spans="1:74" x14ac:dyDescent="0.8">
      <c r="B982" s="70"/>
      <c r="C982" s="94"/>
      <c r="R982" s="82"/>
      <c r="S982" s="82"/>
      <c r="T982" s="246"/>
      <c r="X982" s="81"/>
      <c r="Y982" s="70"/>
      <c r="Z982" s="81"/>
      <c r="AA982" s="70"/>
      <c r="AM982" s="96"/>
      <c r="AO982" s="70"/>
      <c r="AT982" s="70"/>
      <c r="BC982" s="72"/>
      <c r="BF982" s="70"/>
      <c r="BL982" s="183"/>
      <c r="BM982" s="81"/>
      <c r="BN982" s="96"/>
      <c r="BO982" s="96"/>
      <c r="BP982" s="96"/>
      <c r="BQ982" s="96"/>
      <c r="BR982" s="81"/>
      <c r="BS982" s="96"/>
      <c r="BT982" s="96"/>
      <c r="BU982" s="96"/>
      <c r="BV982" s="70"/>
    </row>
    <row r="983" spans="1:74" x14ac:dyDescent="0.8">
      <c r="B983" s="70"/>
      <c r="C983" s="94"/>
      <c r="R983" s="82"/>
      <c r="S983" s="82"/>
      <c r="AT983" s="70"/>
      <c r="AY983" s="81"/>
      <c r="AZ983" s="96"/>
      <c r="BA983" s="70"/>
      <c r="BB983" s="70"/>
      <c r="BC983" s="72"/>
      <c r="BF983" s="70"/>
      <c r="BL983" s="183"/>
      <c r="BM983" s="81"/>
      <c r="BN983" s="96"/>
      <c r="BO983" s="96"/>
      <c r="BP983" s="96"/>
      <c r="BQ983" s="96"/>
      <c r="BR983" s="81"/>
      <c r="BS983" s="96"/>
      <c r="BT983" s="96"/>
      <c r="BU983" s="96"/>
      <c r="BV983" s="70"/>
    </row>
    <row r="984" spans="1:74" x14ac:dyDescent="0.8">
      <c r="B984" s="70"/>
      <c r="C984" s="94"/>
      <c r="L984" s="179"/>
      <c r="M984" s="180"/>
      <c r="R984" s="82"/>
      <c r="S984" s="82"/>
      <c r="T984" s="202"/>
      <c r="X984" s="191"/>
      <c r="Y984" s="182"/>
      <c r="AL984" s="100"/>
      <c r="AT984" s="70"/>
      <c r="AY984" s="81"/>
      <c r="AZ984" s="96"/>
      <c r="BA984" s="70"/>
      <c r="BB984" s="70"/>
      <c r="BC984" s="72"/>
      <c r="BF984" s="70"/>
      <c r="BL984" s="183"/>
      <c r="BM984" s="81"/>
      <c r="BN984" s="96"/>
      <c r="BO984" s="96"/>
      <c r="BP984" s="96"/>
      <c r="BQ984" s="96"/>
      <c r="BR984" s="81"/>
      <c r="BS984" s="96"/>
      <c r="BT984" s="96"/>
      <c r="BU984" s="96"/>
      <c r="BV984" s="70"/>
    </row>
    <row r="985" spans="1:74" x14ac:dyDescent="0.8">
      <c r="B985" s="70"/>
      <c r="C985" s="94"/>
      <c r="L985" s="179"/>
      <c r="M985" s="180"/>
      <c r="R985" s="82"/>
      <c r="S985" s="82"/>
      <c r="T985" s="202"/>
      <c r="X985" s="191"/>
      <c r="Y985" s="182"/>
      <c r="AL985" s="100"/>
      <c r="AT985" s="70"/>
      <c r="AY985" s="81"/>
      <c r="AZ985" s="96"/>
      <c r="BA985" s="70"/>
      <c r="BB985" s="70"/>
      <c r="BC985" s="72"/>
      <c r="BF985" s="70"/>
      <c r="BL985" s="183"/>
      <c r="BM985" s="81"/>
      <c r="BN985" s="96"/>
      <c r="BO985" s="96"/>
      <c r="BP985" s="96"/>
      <c r="BQ985" s="96"/>
      <c r="BR985" s="81"/>
      <c r="BS985" s="96"/>
      <c r="BT985" s="96"/>
      <c r="BU985" s="96"/>
      <c r="BV985" s="70"/>
    </row>
    <row r="986" spans="1:74" x14ac:dyDescent="0.8">
      <c r="B986" s="70"/>
      <c r="C986" s="94"/>
      <c r="L986" s="179"/>
      <c r="M986" s="180"/>
      <c r="R986" s="82"/>
      <c r="S986" s="82"/>
      <c r="T986" s="202"/>
      <c r="X986" s="191"/>
      <c r="Y986" s="182"/>
      <c r="AL986" s="100"/>
      <c r="AT986" s="70"/>
      <c r="AY986" s="81"/>
      <c r="AZ986" s="96"/>
      <c r="BA986" s="70"/>
      <c r="BB986" s="70"/>
      <c r="BC986" s="72"/>
      <c r="BF986" s="70"/>
      <c r="BL986" s="183"/>
      <c r="BM986" s="81"/>
      <c r="BN986" s="96"/>
      <c r="BO986" s="96"/>
      <c r="BP986" s="96"/>
      <c r="BQ986" s="96"/>
      <c r="BR986" s="81"/>
      <c r="BS986" s="96"/>
      <c r="BT986" s="96"/>
      <c r="BU986" s="96"/>
      <c r="BV986" s="70"/>
    </row>
    <row r="987" spans="1:74" x14ac:dyDescent="0.8">
      <c r="B987" s="70"/>
      <c r="C987" s="94"/>
      <c r="L987" s="179"/>
      <c r="M987" s="180"/>
      <c r="R987" s="82"/>
      <c r="S987" s="82"/>
      <c r="T987" s="202"/>
      <c r="X987" s="191"/>
      <c r="Y987" s="182"/>
      <c r="AL987" s="100"/>
      <c r="AT987" s="70"/>
      <c r="AY987" s="81"/>
      <c r="AZ987" s="96"/>
      <c r="BA987" s="70"/>
      <c r="BB987" s="70"/>
      <c r="BC987" s="72"/>
      <c r="BF987" s="70"/>
      <c r="BL987" s="183"/>
      <c r="BM987" s="81"/>
      <c r="BN987" s="96"/>
      <c r="BO987" s="96"/>
      <c r="BP987" s="96"/>
      <c r="BQ987" s="96"/>
      <c r="BR987" s="81"/>
      <c r="BS987" s="96"/>
      <c r="BT987" s="96"/>
      <c r="BU987" s="96"/>
      <c r="BV987" s="70"/>
    </row>
    <row r="988" spans="1:74" x14ac:dyDescent="0.8">
      <c r="B988" s="70"/>
      <c r="C988" s="94"/>
      <c r="J988" s="245"/>
      <c r="K988" s="245"/>
      <c r="R988" s="82"/>
      <c r="S988" s="82"/>
      <c r="X988" s="81"/>
      <c r="Y988" s="70"/>
      <c r="Z988" s="81"/>
      <c r="AA988" s="70"/>
      <c r="AM988" s="96"/>
      <c r="AO988" s="70"/>
      <c r="AT988" s="70"/>
      <c r="BC988" s="72"/>
      <c r="BF988" s="70"/>
      <c r="BL988" s="183"/>
      <c r="BM988" s="81"/>
      <c r="BN988" s="96"/>
      <c r="BO988" s="96"/>
      <c r="BP988" s="96"/>
      <c r="BQ988" s="96"/>
      <c r="BR988" s="81"/>
      <c r="BS988" s="96"/>
      <c r="BT988" s="96"/>
      <c r="BU988" s="96"/>
      <c r="BV988" s="70"/>
    </row>
    <row r="989" spans="1:74" x14ac:dyDescent="0.8">
      <c r="B989" s="70"/>
      <c r="C989" s="94"/>
      <c r="L989" s="179"/>
      <c r="M989" s="180"/>
      <c r="R989" s="82"/>
      <c r="S989" s="82"/>
      <c r="T989" s="202"/>
      <c r="X989" s="245"/>
      <c r="Y989" s="182"/>
      <c r="AB989" s="191"/>
      <c r="AL989" s="100"/>
      <c r="AT989" s="70"/>
      <c r="AY989" s="81"/>
      <c r="AZ989" s="96"/>
      <c r="BA989" s="70"/>
      <c r="BB989" s="70"/>
      <c r="BC989" s="72"/>
      <c r="BF989" s="70"/>
      <c r="BL989" s="183"/>
      <c r="BM989" s="81"/>
      <c r="BN989" s="96"/>
      <c r="BO989" s="96"/>
      <c r="BP989" s="96"/>
      <c r="BQ989" s="96"/>
      <c r="BR989" s="81"/>
      <c r="BS989" s="96"/>
      <c r="BT989" s="96"/>
      <c r="BU989" s="96"/>
      <c r="BV989" s="70"/>
    </row>
    <row r="990" spans="1:74" x14ac:dyDescent="0.8">
      <c r="B990" s="70"/>
      <c r="C990" s="94"/>
      <c r="L990" s="179"/>
      <c r="M990" s="180"/>
      <c r="R990" s="82"/>
      <c r="S990" s="82"/>
      <c r="T990" s="202"/>
      <c r="X990" s="245"/>
      <c r="Y990" s="182"/>
      <c r="AB990" s="191"/>
      <c r="AL990" s="100"/>
      <c r="AT990" s="70"/>
      <c r="AY990" s="81"/>
      <c r="AZ990" s="96"/>
      <c r="BA990" s="70"/>
      <c r="BB990" s="70"/>
      <c r="BC990" s="72"/>
      <c r="BF990" s="70"/>
      <c r="BL990" s="183"/>
      <c r="BM990" s="81"/>
      <c r="BN990" s="96"/>
      <c r="BO990" s="96"/>
      <c r="BP990" s="96"/>
      <c r="BQ990" s="96"/>
      <c r="BR990" s="81"/>
      <c r="BS990" s="96"/>
      <c r="BT990" s="96"/>
      <c r="BU990" s="96"/>
      <c r="BV990" s="70"/>
    </row>
    <row r="991" spans="1:74" x14ac:dyDescent="0.8">
      <c r="A991" s="96"/>
      <c r="B991" s="96"/>
      <c r="C991" s="192"/>
      <c r="D991" s="253"/>
      <c r="L991" s="179"/>
      <c r="M991" s="180"/>
      <c r="R991" s="82"/>
      <c r="S991" s="82"/>
      <c r="T991" s="202"/>
      <c r="X991" s="245"/>
      <c r="Y991" s="182"/>
      <c r="AB991" s="191"/>
      <c r="AL991" s="100"/>
      <c r="AY991" s="81"/>
      <c r="AZ991" s="96"/>
      <c r="BA991" s="70"/>
      <c r="BB991" s="70"/>
      <c r="BC991" s="72"/>
      <c r="BL991" s="183"/>
      <c r="BM991" s="81"/>
      <c r="BN991" s="96"/>
      <c r="BO991" s="96"/>
      <c r="BP991" s="96"/>
      <c r="BQ991" s="96"/>
      <c r="BR991" s="81"/>
      <c r="BS991" s="96"/>
      <c r="BT991" s="96"/>
      <c r="BU991" s="96"/>
      <c r="BV991" s="70"/>
    </row>
    <row r="992" spans="1:74" x14ac:dyDescent="0.8">
      <c r="B992" s="70"/>
      <c r="C992" s="94"/>
      <c r="L992" s="179"/>
      <c r="M992" s="180"/>
      <c r="R992" s="82"/>
      <c r="S992" s="82"/>
      <c r="AA992" s="70"/>
      <c r="AT992" s="70"/>
      <c r="AY992" s="81"/>
      <c r="AZ992" s="96"/>
      <c r="BA992" s="70"/>
      <c r="BB992" s="70"/>
      <c r="BC992" s="72"/>
      <c r="BF992" s="70"/>
      <c r="BL992" s="183"/>
      <c r="BM992" s="81"/>
      <c r="BN992" s="96"/>
      <c r="BO992" s="96"/>
      <c r="BP992" s="96"/>
      <c r="BQ992" s="96"/>
      <c r="BR992" s="81"/>
      <c r="BS992" s="96"/>
      <c r="BT992" s="96"/>
      <c r="BU992" s="96"/>
      <c r="BV992" s="70"/>
    </row>
    <row r="993" spans="1:74" x14ac:dyDescent="0.8">
      <c r="B993" s="70"/>
      <c r="C993" s="94"/>
      <c r="F993" s="103"/>
      <c r="G993" s="83"/>
      <c r="J993" s="103"/>
      <c r="K993" s="83"/>
      <c r="N993" s="82"/>
      <c r="O993" s="82"/>
      <c r="P993" s="82"/>
      <c r="Q993" s="83"/>
      <c r="R993" s="82"/>
      <c r="S993" s="82"/>
      <c r="T993" s="205"/>
      <c r="U993" s="206"/>
      <c r="V993" s="205"/>
      <c r="X993" s="197"/>
      <c r="Y993" s="198"/>
      <c r="AA993" s="198"/>
      <c r="AD993" s="205"/>
      <c r="AF993" s="103"/>
      <c r="AH993" s="103"/>
      <c r="AJ993" s="205"/>
      <c r="AL993" s="103"/>
      <c r="AN993" s="103"/>
      <c r="AP993" s="199"/>
      <c r="AT993" s="70"/>
      <c r="BB993" s="70"/>
      <c r="BC993" s="72"/>
      <c r="BF993" s="70"/>
      <c r="BL993" s="183"/>
      <c r="BM993" s="81"/>
      <c r="BN993" s="96"/>
      <c r="BO993" s="96"/>
      <c r="BP993" s="96"/>
      <c r="BQ993" s="96"/>
      <c r="BR993" s="81"/>
      <c r="BS993" s="96"/>
      <c r="BT993" s="96"/>
      <c r="BU993" s="96"/>
      <c r="BV993" s="70"/>
    </row>
    <row r="994" spans="1:74" x14ac:dyDescent="0.8">
      <c r="B994" s="70"/>
      <c r="C994" s="94"/>
      <c r="L994" s="179"/>
      <c r="M994" s="180"/>
      <c r="R994" s="82"/>
      <c r="S994" s="82"/>
      <c r="T994" s="202"/>
      <c r="V994" s="202"/>
      <c r="X994" s="197"/>
      <c r="Y994" s="201"/>
      <c r="AA994" s="198"/>
      <c r="AD994" s="202"/>
      <c r="AJ994" s="202"/>
      <c r="AL994" s="100"/>
      <c r="AT994" s="70"/>
      <c r="AY994" s="81"/>
      <c r="AZ994" s="96"/>
      <c r="BA994" s="70"/>
      <c r="BB994" s="70"/>
      <c r="BC994" s="72"/>
      <c r="BF994" s="70"/>
      <c r="BL994" s="183"/>
      <c r="BM994" s="81"/>
      <c r="BN994" s="96"/>
      <c r="BO994" s="96"/>
      <c r="BP994" s="96"/>
      <c r="BQ994" s="96"/>
      <c r="BR994" s="81"/>
      <c r="BS994" s="96"/>
      <c r="BT994" s="96"/>
      <c r="BU994" s="96"/>
      <c r="BV994" s="70"/>
    </row>
    <row r="995" spans="1:74" x14ac:dyDescent="0.8">
      <c r="B995" s="70"/>
      <c r="C995" s="94"/>
      <c r="L995" s="179"/>
      <c r="M995" s="180"/>
      <c r="R995" s="82"/>
      <c r="S995" s="82"/>
      <c r="T995" s="202"/>
      <c r="AT995" s="70"/>
      <c r="AY995" s="81"/>
      <c r="AZ995" s="96"/>
      <c r="BA995" s="70"/>
      <c r="BB995" s="70"/>
      <c r="BC995" s="72"/>
      <c r="BF995" s="70"/>
      <c r="BL995" s="183"/>
      <c r="BM995" s="81"/>
      <c r="BN995" s="96"/>
      <c r="BO995" s="96"/>
      <c r="BP995" s="96"/>
      <c r="BQ995" s="96"/>
      <c r="BR995" s="81"/>
      <c r="BS995" s="96"/>
      <c r="BT995" s="96"/>
      <c r="BU995" s="96"/>
      <c r="BV995" s="70"/>
    </row>
    <row r="996" spans="1:74" x14ac:dyDescent="0.8">
      <c r="B996" s="70"/>
      <c r="C996" s="94"/>
      <c r="R996" s="82"/>
      <c r="S996" s="82"/>
      <c r="X996" s="81"/>
      <c r="Y996" s="70"/>
      <c r="Z996" s="81"/>
      <c r="AA996" s="70"/>
      <c r="AM996" s="96"/>
      <c r="AO996" s="70"/>
      <c r="AT996" s="70"/>
      <c r="BC996" s="72"/>
      <c r="BF996" s="70"/>
      <c r="BL996" s="183"/>
      <c r="BM996" s="81"/>
      <c r="BN996" s="96"/>
      <c r="BO996" s="96"/>
      <c r="BP996" s="96"/>
      <c r="BQ996" s="96"/>
      <c r="BR996" s="81"/>
      <c r="BS996" s="96"/>
      <c r="BT996" s="96"/>
      <c r="BU996" s="96"/>
      <c r="BV996" s="70"/>
    </row>
    <row r="997" spans="1:74" x14ac:dyDescent="0.8">
      <c r="B997" s="70"/>
      <c r="C997" s="94"/>
      <c r="R997" s="82"/>
      <c r="S997" s="82"/>
      <c r="X997" s="81"/>
      <c r="Y997" s="70"/>
      <c r="Z997" s="81"/>
      <c r="AA997" s="70"/>
      <c r="AM997" s="96"/>
      <c r="AO997" s="70"/>
      <c r="AT997" s="70"/>
      <c r="BC997" s="72"/>
      <c r="BF997" s="70"/>
      <c r="BL997" s="183"/>
      <c r="BM997" s="81"/>
      <c r="BN997" s="96"/>
      <c r="BO997" s="96"/>
      <c r="BP997" s="96"/>
      <c r="BQ997" s="96"/>
      <c r="BR997" s="81"/>
      <c r="BS997" s="96"/>
      <c r="BT997" s="96"/>
      <c r="BU997" s="96"/>
      <c r="BV997" s="70"/>
    </row>
    <row r="998" spans="1:74" x14ac:dyDescent="0.8">
      <c r="B998" s="70"/>
      <c r="C998" s="94"/>
      <c r="R998" s="82"/>
      <c r="S998" s="82"/>
      <c r="T998" s="246"/>
      <c r="X998" s="81"/>
      <c r="Y998" s="70"/>
      <c r="Z998" s="81"/>
      <c r="AA998" s="70"/>
      <c r="AM998" s="96"/>
      <c r="AO998" s="70"/>
      <c r="AT998" s="70"/>
      <c r="BC998" s="72"/>
      <c r="BF998" s="70"/>
      <c r="BL998" s="183"/>
      <c r="BM998" s="81"/>
      <c r="BN998" s="96"/>
      <c r="BO998" s="96"/>
      <c r="BP998" s="96"/>
      <c r="BQ998" s="96"/>
      <c r="BR998" s="81"/>
      <c r="BS998" s="96"/>
      <c r="BT998" s="96"/>
      <c r="BU998" s="96"/>
      <c r="BV998" s="70"/>
    </row>
    <row r="999" spans="1:74" x14ac:dyDescent="0.8">
      <c r="B999" s="70"/>
      <c r="C999" s="94"/>
      <c r="R999" s="82"/>
      <c r="S999" s="82"/>
      <c r="AT999" s="70"/>
      <c r="AY999" s="81"/>
      <c r="AZ999" s="96"/>
      <c r="BA999" s="70"/>
      <c r="BB999" s="70"/>
      <c r="BC999" s="72"/>
      <c r="BF999" s="70"/>
      <c r="BL999" s="183"/>
      <c r="BM999" s="81"/>
      <c r="BN999" s="96"/>
      <c r="BO999" s="96"/>
      <c r="BP999" s="96"/>
      <c r="BQ999" s="96"/>
      <c r="BR999" s="81"/>
      <c r="BS999" s="96"/>
      <c r="BT999" s="96"/>
      <c r="BU999" s="96"/>
      <c r="BV999" s="70"/>
    </row>
    <row r="1000" spans="1:74" x14ac:dyDescent="0.8">
      <c r="B1000" s="70"/>
      <c r="C1000" s="94"/>
      <c r="L1000" s="179"/>
      <c r="M1000" s="180"/>
      <c r="R1000" s="82"/>
      <c r="S1000" s="82"/>
      <c r="T1000" s="202"/>
      <c r="X1000" s="191"/>
      <c r="Y1000" s="182"/>
      <c r="AL1000" s="100"/>
      <c r="AT1000" s="70"/>
      <c r="AY1000" s="81"/>
      <c r="AZ1000" s="96"/>
      <c r="BA1000" s="70"/>
      <c r="BB1000" s="70"/>
      <c r="BC1000" s="72"/>
      <c r="BF1000" s="70"/>
      <c r="BL1000" s="183"/>
      <c r="BM1000" s="81"/>
      <c r="BN1000" s="96"/>
      <c r="BO1000" s="96"/>
      <c r="BP1000" s="96"/>
      <c r="BQ1000" s="96"/>
      <c r="BR1000" s="81"/>
      <c r="BS1000" s="96"/>
      <c r="BT1000" s="96"/>
      <c r="BU1000" s="96"/>
      <c r="BV1000" s="70"/>
    </row>
    <row r="1001" spans="1:74" x14ac:dyDescent="0.8">
      <c r="B1001" s="70"/>
      <c r="C1001" s="94"/>
      <c r="L1001" s="179"/>
      <c r="M1001" s="180"/>
      <c r="R1001" s="82"/>
      <c r="S1001" s="82"/>
      <c r="T1001" s="202"/>
      <c r="X1001" s="191"/>
      <c r="Y1001" s="182"/>
      <c r="AL1001" s="100"/>
      <c r="AT1001" s="70"/>
      <c r="AY1001" s="81"/>
      <c r="AZ1001" s="96"/>
      <c r="BA1001" s="70"/>
      <c r="BB1001" s="70"/>
      <c r="BC1001" s="72"/>
      <c r="BF1001" s="70"/>
      <c r="BL1001" s="183"/>
      <c r="BM1001" s="81"/>
      <c r="BN1001" s="96"/>
      <c r="BO1001" s="96"/>
      <c r="BP1001" s="96"/>
      <c r="BQ1001" s="96"/>
      <c r="BR1001" s="81"/>
      <c r="BS1001" s="96"/>
      <c r="BT1001" s="96"/>
      <c r="BU1001" s="96"/>
      <c r="BV1001" s="70"/>
    </row>
    <row r="1002" spans="1:74" x14ac:dyDescent="0.8">
      <c r="B1002" s="70"/>
      <c r="C1002" s="94"/>
      <c r="L1002" s="179"/>
      <c r="M1002" s="180"/>
      <c r="R1002" s="82"/>
      <c r="S1002" s="82"/>
      <c r="T1002" s="202"/>
      <c r="X1002" s="191"/>
      <c r="Y1002" s="182"/>
      <c r="AL1002" s="100"/>
      <c r="AT1002" s="70"/>
      <c r="AY1002" s="81"/>
      <c r="AZ1002" s="96"/>
      <c r="BA1002" s="70"/>
      <c r="BB1002" s="70"/>
      <c r="BC1002" s="72"/>
      <c r="BF1002" s="70"/>
      <c r="BL1002" s="183"/>
      <c r="BM1002" s="81"/>
      <c r="BN1002" s="96"/>
      <c r="BO1002" s="96"/>
      <c r="BP1002" s="96"/>
      <c r="BQ1002" s="96"/>
      <c r="BR1002" s="81"/>
      <c r="BS1002" s="96"/>
      <c r="BT1002" s="96"/>
      <c r="BU1002" s="96"/>
      <c r="BV1002" s="70"/>
    </row>
    <row r="1003" spans="1:74" x14ac:dyDescent="0.8">
      <c r="B1003" s="70"/>
      <c r="C1003" s="94"/>
      <c r="L1003" s="179"/>
      <c r="M1003" s="180"/>
      <c r="R1003" s="82"/>
      <c r="S1003" s="82"/>
      <c r="T1003" s="202"/>
      <c r="X1003" s="191"/>
      <c r="Y1003" s="182"/>
      <c r="AL1003" s="100"/>
      <c r="AT1003" s="70"/>
      <c r="AY1003" s="81"/>
      <c r="AZ1003" s="96"/>
      <c r="BA1003" s="70"/>
      <c r="BB1003" s="70"/>
      <c r="BC1003" s="72"/>
      <c r="BF1003" s="70"/>
      <c r="BL1003" s="183"/>
      <c r="BM1003" s="81"/>
      <c r="BN1003" s="96"/>
      <c r="BO1003" s="96"/>
      <c r="BP1003" s="96"/>
      <c r="BQ1003" s="96"/>
      <c r="BR1003" s="81"/>
      <c r="BS1003" s="96"/>
      <c r="BT1003" s="96"/>
      <c r="BU1003" s="96"/>
      <c r="BV1003" s="70"/>
    </row>
    <row r="1004" spans="1:74" x14ac:dyDescent="0.8">
      <c r="B1004" s="70"/>
      <c r="C1004" s="94"/>
      <c r="J1004" s="245"/>
      <c r="K1004" s="245"/>
      <c r="R1004" s="82"/>
      <c r="S1004" s="82"/>
      <c r="X1004" s="81"/>
      <c r="Y1004" s="70"/>
      <c r="Z1004" s="81"/>
      <c r="AA1004" s="70"/>
      <c r="AM1004" s="96"/>
      <c r="AO1004" s="70"/>
      <c r="AT1004" s="70"/>
      <c r="BC1004" s="72"/>
      <c r="BF1004" s="70"/>
      <c r="BL1004" s="183"/>
      <c r="BM1004" s="81"/>
      <c r="BN1004" s="96"/>
      <c r="BO1004" s="96"/>
      <c r="BP1004" s="96"/>
      <c r="BQ1004" s="96"/>
      <c r="BR1004" s="81"/>
      <c r="BS1004" s="96"/>
      <c r="BT1004" s="96"/>
      <c r="BU1004" s="96"/>
      <c r="BV1004" s="70"/>
    </row>
    <row r="1005" spans="1:74" x14ac:dyDescent="0.8">
      <c r="B1005" s="70"/>
      <c r="C1005" s="94"/>
      <c r="L1005" s="179"/>
      <c r="M1005" s="180"/>
      <c r="R1005" s="82"/>
      <c r="S1005" s="82"/>
      <c r="T1005" s="202"/>
      <c r="X1005" s="245"/>
      <c r="Y1005" s="182"/>
      <c r="AB1005" s="191"/>
      <c r="AL1005" s="100"/>
      <c r="AT1005" s="70"/>
      <c r="AY1005" s="81"/>
      <c r="AZ1005" s="96"/>
      <c r="BA1005" s="70"/>
      <c r="BB1005" s="70"/>
      <c r="BC1005" s="72"/>
      <c r="BF1005" s="70"/>
      <c r="BL1005" s="183"/>
      <c r="BM1005" s="81"/>
      <c r="BN1005" s="96"/>
      <c r="BO1005" s="96"/>
      <c r="BP1005" s="96"/>
      <c r="BQ1005" s="96"/>
      <c r="BR1005" s="81"/>
      <c r="BS1005" s="96"/>
      <c r="BT1005" s="96"/>
      <c r="BU1005" s="96"/>
      <c r="BV1005" s="70"/>
    </row>
    <row r="1006" spans="1:74" x14ac:dyDescent="0.8">
      <c r="B1006" s="70"/>
      <c r="C1006" s="94"/>
      <c r="L1006" s="179"/>
      <c r="M1006" s="180"/>
      <c r="R1006" s="82"/>
      <c r="S1006" s="82"/>
      <c r="T1006" s="202"/>
      <c r="X1006" s="245"/>
      <c r="Y1006" s="182"/>
      <c r="AB1006" s="191"/>
      <c r="AL1006" s="100"/>
      <c r="AT1006" s="70"/>
      <c r="AY1006" s="81"/>
      <c r="AZ1006" s="96"/>
      <c r="BA1006" s="70"/>
      <c r="BB1006" s="70"/>
      <c r="BC1006" s="72"/>
      <c r="BF1006" s="70"/>
      <c r="BL1006" s="183"/>
      <c r="BM1006" s="81"/>
      <c r="BN1006" s="96"/>
      <c r="BO1006" s="96"/>
      <c r="BP1006" s="96"/>
      <c r="BQ1006" s="96"/>
      <c r="BR1006" s="81"/>
      <c r="BS1006" s="96"/>
      <c r="BT1006" s="96"/>
      <c r="BU1006" s="96"/>
      <c r="BV1006" s="70"/>
    </row>
    <row r="1007" spans="1:74" x14ac:dyDescent="0.8">
      <c r="A1007" s="96"/>
      <c r="B1007" s="96"/>
      <c r="C1007" s="192"/>
      <c r="D1007" s="253"/>
      <c r="L1007" s="179"/>
      <c r="M1007" s="180"/>
      <c r="T1007" s="202"/>
      <c r="W1007" s="254"/>
      <c r="X1007" s="250"/>
      <c r="Y1007" s="182"/>
      <c r="AL1007" s="100"/>
      <c r="AY1007" s="81"/>
      <c r="AZ1007" s="96"/>
      <c r="BA1007" s="70"/>
      <c r="BB1007" s="70"/>
      <c r="BC1007" s="72"/>
      <c r="BL1007" s="183"/>
      <c r="BM1007" s="81"/>
      <c r="BN1007" s="96"/>
      <c r="BO1007" s="96"/>
      <c r="BP1007" s="96"/>
      <c r="BQ1007" s="96"/>
      <c r="BR1007" s="81"/>
      <c r="BS1007" s="96"/>
      <c r="BT1007" s="96"/>
      <c r="BU1007" s="96"/>
      <c r="BV1007" s="70"/>
    </row>
    <row r="1008" spans="1:74" x14ac:dyDescent="0.8">
      <c r="A1008" s="1349"/>
      <c r="B1008" s="1350"/>
      <c r="C1008" s="1350"/>
      <c r="D1008" s="1350"/>
      <c r="E1008" s="1351"/>
      <c r="F1008" s="103"/>
      <c r="G1008" s="83"/>
      <c r="H1008" s="103"/>
      <c r="I1008" s="83"/>
      <c r="J1008" s="193"/>
      <c r="K1008" s="194"/>
      <c r="N1008" s="82"/>
      <c r="O1008" s="82"/>
      <c r="P1008" s="82"/>
      <c r="Q1008" s="83"/>
      <c r="R1008" s="82"/>
      <c r="S1008" s="82"/>
      <c r="T1008" s="103"/>
      <c r="U1008" s="83"/>
      <c r="V1008" s="103"/>
      <c r="W1008" s="83"/>
      <c r="AD1008" s="103"/>
      <c r="AE1008" s="83"/>
      <c r="AF1008" s="103"/>
      <c r="AG1008" s="83"/>
      <c r="AH1008" s="103"/>
      <c r="AI1008" s="83"/>
      <c r="AJ1008" s="103"/>
      <c r="AK1008" s="83"/>
      <c r="AL1008" s="103"/>
      <c r="AN1008" s="103"/>
      <c r="AP1008" s="199"/>
      <c r="AQ1008" s="199"/>
      <c r="AR1008" s="103"/>
      <c r="AS1008" s="82"/>
      <c r="AT1008" s="82"/>
      <c r="AU1008" s="103"/>
      <c r="AV1008" s="82"/>
      <c r="AW1008" s="83"/>
      <c r="AX1008" s="82"/>
      <c r="BC1008" s="199"/>
      <c r="BD1008" s="103"/>
      <c r="BE1008" s="82"/>
      <c r="BF1008" s="82"/>
      <c r="BG1008" s="103"/>
      <c r="BH1008" s="82"/>
      <c r="BI1008" s="83"/>
      <c r="BL1008" s="183"/>
      <c r="BN1008" s="183"/>
      <c r="BO1008" s="183"/>
      <c r="BP1008" s="255"/>
      <c r="BQ1008" s="242"/>
      <c r="BR1008" s="247"/>
      <c r="BS1008" s="242"/>
      <c r="BT1008" s="242"/>
      <c r="BU1008" s="242"/>
      <c r="BV1008" s="248"/>
    </row>
    <row r="1009" spans="1:74" x14ac:dyDescent="0.8">
      <c r="A1009" s="256"/>
      <c r="B1009" s="256"/>
      <c r="C1009" s="256"/>
      <c r="D1009" s="257"/>
      <c r="E1009" s="256"/>
      <c r="F1009" s="257"/>
      <c r="G1009" s="256"/>
      <c r="H1009" s="257"/>
      <c r="I1009" s="256"/>
      <c r="J1009" s="258"/>
      <c r="K1009" s="263"/>
      <c r="L1009" s="260"/>
      <c r="M1009" s="261"/>
      <c r="N1009" s="262"/>
      <c r="O1009" s="262"/>
      <c r="P1009" s="262"/>
      <c r="Q1009" s="256"/>
      <c r="R1009" s="262"/>
      <c r="S1009" s="262"/>
      <c r="T1009" s="257"/>
      <c r="U1009" s="256"/>
      <c r="V1009" s="257"/>
      <c r="W1009" s="256"/>
      <c r="X1009" s="258"/>
      <c r="Y1009" s="263"/>
      <c r="Z1009" s="258"/>
      <c r="AA1009" s="263"/>
      <c r="AB1009" s="258"/>
      <c r="AC1009" s="263"/>
      <c r="AD1009" s="257"/>
      <c r="AE1009" s="256"/>
      <c r="AF1009" s="257"/>
      <c r="AG1009" s="256"/>
      <c r="AH1009" s="257"/>
      <c r="AI1009" s="256"/>
      <c r="AJ1009" s="257"/>
      <c r="AK1009" s="256"/>
      <c r="AL1009" s="257"/>
      <c r="AM1009" s="259"/>
      <c r="AN1009" s="257"/>
      <c r="AO1009" s="263"/>
      <c r="AP1009" s="264"/>
      <c r="AQ1009" s="264"/>
      <c r="AR1009" s="257"/>
      <c r="AS1009" s="262"/>
      <c r="AT1009" s="256"/>
      <c r="AU1009" s="257"/>
      <c r="AV1009" s="262"/>
      <c r="AW1009" s="256"/>
      <c r="AX1009" s="262"/>
      <c r="AY1009" s="258"/>
      <c r="AZ1009" s="259"/>
      <c r="BA1009" s="263"/>
      <c r="BB1009" s="263"/>
      <c r="BC1009" s="264"/>
      <c r="BD1009" s="257"/>
      <c r="BE1009" s="262"/>
      <c r="BF1009" s="256"/>
      <c r="BG1009" s="257"/>
      <c r="BH1009" s="262"/>
      <c r="BI1009" s="256"/>
      <c r="BJ1009" s="258"/>
      <c r="BK1009" s="263"/>
      <c r="BL1009" s="265"/>
      <c r="BM1009" s="257"/>
      <c r="BN1009" s="265"/>
      <c r="BO1009" s="265"/>
      <c r="BP1009" s="266"/>
      <c r="BQ1009" s="267"/>
      <c r="BR1009" s="268"/>
      <c r="BS1009" s="267"/>
      <c r="BT1009" s="267"/>
      <c r="BU1009" s="267"/>
      <c r="BV1009" s="269"/>
    </row>
    <row r="1010" spans="1:74" x14ac:dyDescent="0.8">
      <c r="A1010" s="96"/>
      <c r="B1010" s="81"/>
      <c r="C1010" s="94"/>
      <c r="F1010" s="102"/>
      <c r="G1010" s="123"/>
      <c r="H1010" s="102"/>
      <c r="I1010" s="123"/>
      <c r="J1010" s="102"/>
      <c r="K1010" s="123"/>
      <c r="N1010" s="120"/>
      <c r="O1010" s="120"/>
      <c r="P1010" s="120"/>
      <c r="Q1010" s="123"/>
      <c r="R1010" s="120"/>
      <c r="S1010" s="120"/>
      <c r="T1010" s="102"/>
      <c r="U1010" s="123"/>
      <c r="V1010" s="102"/>
      <c r="W1010" s="123"/>
      <c r="X1010" s="188"/>
      <c r="Y1010" s="270"/>
      <c r="Z1010" s="188"/>
      <c r="AA1010" s="270"/>
      <c r="AB1010" s="188"/>
      <c r="AC1010" s="270"/>
      <c r="AD1010" s="271"/>
      <c r="AE1010" s="272"/>
      <c r="AF1010" s="271"/>
      <c r="AG1010" s="272"/>
      <c r="AH1010" s="271"/>
      <c r="AI1010" s="272"/>
      <c r="AJ1010" s="271"/>
      <c r="AK1010" s="272"/>
      <c r="AL1010" s="271"/>
      <c r="AM1010" s="273"/>
      <c r="AN1010" s="271"/>
      <c r="AO1010" s="274"/>
      <c r="AP1010" s="275"/>
      <c r="AQ1010" s="275"/>
      <c r="AR1010" s="271"/>
      <c r="AS1010" s="365"/>
      <c r="AT1010" s="365"/>
      <c r="AU1010" s="271"/>
      <c r="AV1010" s="365"/>
      <c r="AW1010" s="272"/>
      <c r="AX1010" s="365"/>
      <c r="AY1010" s="276"/>
      <c r="AZ1010" s="273"/>
      <c r="BA1010" s="274"/>
      <c r="BB1010" s="274"/>
      <c r="BC1010" s="275"/>
      <c r="BD1010" s="271"/>
      <c r="BE1010" s="365"/>
      <c r="BF1010" s="365"/>
      <c r="BG1010" s="271"/>
      <c r="BH1010" s="365"/>
      <c r="BI1010" s="272"/>
      <c r="BJ1010" s="276"/>
      <c r="BK1010" s="274"/>
      <c r="BL1010" s="277"/>
      <c r="BM1010" s="278"/>
      <c r="BN1010" s="277"/>
      <c r="BO1010" s="277"/>
      <c r="BP1010" s="279"/>
      <c r="BQ1010" s="280"/>
      <c r="BR1010" s="281"/>
      <c r="BS1010" s="280"/>
      <c r="BT1010" s="280"/>
      <c r="BU1010" s="280"/>
      <c r="BV1010" s="282"/>
    </row>
    <row r="1011" spans="1:74" x14ac:dyDescent="0.8">
      <c r="A1011" s="96"/>
      <c r="B1011" s="81"/>
      <c r="C1011" s="94"/>
      <c r="F1011" s="102"/>
      <c r="G1011" s="123"/>
      <c r="H1011" s="102"/>
      <c r="I1011" s="123"/>
      <c r="J1011" s="102"/>
      <c r="K1011" s="123"/>
      <c r="N1011" s="120"/>
      <c r="O1011" s="120"/>
      <c r="P1011" s="120"/>
      <c r="Q1011" s="123"/>
      <c r="R1011" s="120"/>
      <c r="S1011" s="120"/>
      <c r="T1011" s="102"/>
      <c r="U1011" s="123"/>
      <c r="V1011" s="102"/>
      <c r="W1011" s="123"/>
      <c r="X1011" s="188"/>
      <c r="Y1011" s="270"/>
      <c r="Z1011" s="188"/>
      <c r="AA1011" s="270"/>
      <c r="AB1011" s="188"/>
      <c r="AC1011" s="270"/>
      <c r="AD1011" s="271"/>
      <c r="AE1011" s="272"/>
      <c r="AF1011" s="271"/>
      <c r="AG1011" s="272"/>
      <c r="AH1011" s="271"/>
      <c r="AI1011" s="272"/>
      <c r="AJ1011" s="271"/>
      <c r="AK1011" s="272"/>
      <c r="AL1011" s="271"/>
      <c r="AM1011" s="273"/>
      <c r="AN1011" s="271"/>
      <c r="AO1011" s="274"/>
      <c r="AP1011" s="275"/>
      <c r="AQ1011" s="275"/>
      <c r="AR1011" s="271"/>
      <c r="AS1011" s="365"/>
      <c r="AT1011" s="365"/>
      <c r="AU1011" s="271"/>
      <c r="AV1011" s="365"/>
      <c r="AW1011" s="272"/>
      <c r="AX1011" s="365"/>
      <c r="AY1011" s="276"/>
      <c r="AZ1011" s="273"/>
      <c r="BA1011" s="274"/>
      <c r="BB1011" s="274"/>
      <c r="BC1011" s="275"/>
      <c r="BD1011" s="271"/>
      <c r="BE1011" s="365"/>
      <c r="BF1011" s="365"/>
      <c r="BG1011" s="271"/>
      <c r="BH1011" s="365"/>
      <c r="BI1011" s="272"/>
      <c r="BJ1011" s="276"/>
      <c r="BK1011" s="274"/>
      <c r="BL1011" s="283"/>
      <c r="BM1011" s="278"/>
      <c r="BN1011" s="283"/>
      <c r="BO1011" s="283"/>
      <c r="BP1011" s="284"/>
      <c r="BQ1011" s="280"/>
      <c r="BR1011" s="281"/>
      <c r="BS1011" s="280"/>
      <c r="BT1011" s="280"/>
      <c r="BU1011" s="280"/>
      <c r="BV1011" s="282"/>
    </row>
    <row r="1012" spans="1:74" x14ac:dyDescent="0.8">
      <c r="A1012" s="96"/>
      <c r="B1012" s="81"/>
      <c r="C1012" s="94"/>
      <c r="F1012" s="102"/>
      <c r="G1012" s="123"/>
      <c r="H1012" s="102"/>
      <c r="I1012" s="123"/>
      <c r="J1012" s="102"/>
      <c r="K1012" s="123"/>
      <c r="N1012" s="120"/>
      <c r="O1012" s="120"/>
      <c r="P1012" s="120"/>
      <c r="Q1012" s="123"/>
      <c r="R1012" s="120"/>
      <c r="S1012" s="120"/>
      <c r="T1012" s="102"/>
      <c r="U1012" s="123"/>
      <c r="V1012" s="102"/>
      <c r="W1012" s="123"/>
      <c r="X1012" s="188"/>
      <c r="Y1012" s="270"/>
      <c r="Z1012" s="188"/>
      <c r="AA1012" s="270"/>
      <c r="AB1012" s="188"/>
      <c r="AC1012" s="270"/>
      <c r="AD1012" s="271"/>
      <c r="AE1012" s="272"/>
      <c r="AF1012" s="271"/>
      <c r="AG1012" s="272"/>
      <c r="AH1012" s="271"/>
      <c r="AI1012" s="272"/>
      <c r="AJ1012" s="271"/>
      <c r="AK1012" s="272"/>
      <c r="AL1012" s="271"/>
      <c r="AM1012" s="273"/>
      <c r="AN1012" s="271"/>
      <c r="AO1012" s="274"/>
      <c r="AP1012" s="275"/>
      <c r="AQ1012" s="275"/>
      <c r="AR1012" s="271"/>
      <c r="AS1012" s="365"/>
      <c r="AT1012" s="365"/>
      <c r="AU1012" s="271"/>
      <c r="AV1012" s="365"/>
      <c r="AW1012" s="272"/>
      <c r="AX1012" s="365"/>
      <c r="AY1012" s="276"/>
      <c r="AZ1012" s="273"/>
      <c r="BA1012" s="274"/>
      <c r="BB1012" s="274"/>
      <c r="BC1012" s="275"/>
      <c r="BD1012" s="271"/>
      <c r="BE1012" s="365"/>
      <c r="BF1012" s="365"/>
      <c r="BG1012" s="271"/>
      <c r="BH1012" s="365"/>
      <c r="BI1012" s="272"/>
      <c r="BJ1012" s="276"/>
      <c r="BK1012" s="274"/>
      <c r="BL1012" s="277"/>
      <c r="BM1012" s="278"/>
      <c r="BN1012" s="277"/>
      <c r="BO1012" s="277"/>
      <c r="BP1012" s="279"/>
      <c r="BQ1012" s="280"/>
      <c r="BR1012" s="281"/>
      <c r="BS1012" s="280"/>
      <c r="BT1012" s="280"/>
      <c r="BU1012" s="280"/>
      <c r="BV1012" s="282"/>
    </row>
    <row r="1013" spans="1:74" x14ac:dyDescent="0.8">
      <c r="A1013" s="96"/>
      <c r="B1013" s="81"/>
      <c r="C1013" s="94"/>
      <c r="F1013" s="102"/>
      <c r="G1013" s="123"/>
      <c r="H1013" s="102"/>
      <c r="I1013" s="123"/>
      <c r="J1013" s="102"/>
      <c r="K1013" s="123"/>
      <c r="N1013" s="120"/>
      <c r="O1013" s="120"/>
      <c r="P1013" s="120"/>
      <c r="Q1013" s="123"/>
      <c r="R1013" s="120"/>
      <c r="S1013" s="120"/>
      <c r="T1013" s="102"/>
      <c r="U1013" s="123"/>
      <c r="V1013" s="102"/>
      <c r="W1013" s="123"/>
      <c r="X1013" s="188"/>
      <c r="Y1013" s="270"/>
      <c r="Z1013" s="188"/>
      <c r="AA1013" s="270"/>
      <c r="AB1013" s="188"/>
      <c r="AC1013" s="270"/>
      <c r="AD1013" s="271"/>
      <c r="AE1013" s="272"/>
      <c r="AF1013" s="271"/>
      <c r="AG1013" s="272"/>
      <c r="AH1013" s="271"/>
      <c r="AI1013" s="272"/>
      <c r="AJ1013" s="271"/>
      <c r="AK1013" s="272"/>
      <c r="AL1013" s="271"/>
      <c r="AM1013" s="273"/>
      <c r="AN1013" s="271"/>
      <c r="AO1013" s="274"/>
      <c r="AP1013" s="275"/>
      <c r="AQ1013" s="275"/>
      <c r="AR1013" s="271"/>
      <c r="AS1013" s="365"/>
      <c r="AT1013" s="365"/>
      <c r="AU1013" s="271"/>
      <c r="AV1013" s="365"/>
      <c r="AW1013" s="272"/>
      <c r="AX1013" s="365"/>
      <c r="AY1013" s="276"/>
      <c r="AZ1013" s="273"/>
      <c r="BA1013" s="274"/>
      <c r="BB1013" s="274"/>
      <c r="BC1013" s="275"/>
      <c r="BD1013" s="271"/>
      <c r="BE1013" s="365"/>
      <c r="BF1013" s="365"/>
      <c r="BG1013" s="271"/>
      <c r="BH1013" s="365"/>
      <c r="BI1013" s="272"/>
      <c r="BJ1013" s="276"/>
      <c r="BK1013" s="274"/>
      <c r="BL1013" s="277"/>
      <c r="BM1013" s="278"/>
      <c r="BN1013" s="277"/>
      <c r="BO1013" s="277"/>
      <c r="BP1013" s="279"/>
      <c r="BQ1013" s="280"/>
      <c r="BR1013" s="281"/>
      <c r="BS1013" s="280"/>
      <c r="BT1013" s="280"/>
      <c r="BU1013" s="280"/>
      <c r="BV1013" s="282"/>
    </row>
    <row r="1014" spans="1:74" x14ac:dyDescent="0.8">
      <c r="A1014" s="96"/>
      <c r="B1014" s="81"/>
      <c r="C1014" s="94"/>
      <c r="F1014" s="102"/>
      <c r="G1014" s="123"/>
      <c r="H1014" s="102"/>
      <c r="I1014" s="123"/>
      <c r="J1014" s="102"/>
      <c r="K1014" s="123"/>
      <c r="N1014" s="120"/>
      <c r="O1014" s="120"/>
      <c r="P1014" s="120"/>
      <c r="Q1014" s="123"/>
      <c r="R1014" s="120"/>
      <c r="S1014" s="120"/>
      <c r="T1014" s="102"/>
      <c r="U1014" s="123"/>
      <c r="V1014" s="102"/>
      <c r="W1014" s="123"/>
      <c r="X1014" s="188"/>
      <c r="Y1014" s="270"/>
      <c r="Z1014" s="188"/>
      <c r="AA1014" s="270"/>
      <c r="AB1014" s="188"/>
      <c r="AC1014" s="270"/>
      <c r="AD1014" s="271"/>
      <c r="AE1014" s="272"/>
      <c r="AF1014" s="271"/>
      <c r="AG1014" s="272"/>
      <c r="AH1014" s="271"/>
      <c r="AI1014" s="272"/>
      <c r="AJ1014" s="271"/>
      <c r="AK1014" s="272"/>
      <c r="AL1014" s="271"/>
      <c r="AM1014" s="273"/>
      <c r="AN1014" s="271"/>
      <c r="AO1014" s="274"/>
      <c r="AP1014" s="275"/>
      <c r="AQ1014" s="275"/>
      <c r="AR1014" s="271"/>
      <c r="AS1014" s="365"/>
      <c r="AT1014" s="365"/>
      <c r="AU1014" s="271"/>
      <c r="AV1014" s="365"/>
      <c r="AW1014" s="272"/>
      <c r="AX1014" s="365"/>
      <c r="AY1014" s="276"/>
      <c r="AZ1014" s="273"/>
      <c r="BA1014" s="274"/>
      <c r="BB1014" s="274"/>
      <c r="BC1014" s="275"/>
      <c r="BD1014" s="271"/>
      <c r="BE1014" s="365"/>
      <c r="BF1014" s="365"/>
      <c r="BG1014" s="271"/>
      <c r="BH1014" s="365"/>
      <c r="BI1014" s="272"/>
      <c r="BJ1014" s="276"/>
      <c r="BK1014" s="274"/>
      <c r="BL1014" s="277"/>
      <c r="BM1014" s="278"/>
      <c r="BN1014" s="277"/>
      <c r="BO1014" s="277"/>
      <c r="BP1014" s="279"/>
      <c r="BQ1014" s="280"/>
      <c r="BR1014" s="281"/>
      <c r="BS1014" s="280"/>
      <c r="BT1014" s="280"/>
      <c r="BU1014" s="280"/>
      <c r="BV1014" s="282"/>
    </row>
    <row r="1015" spans="1:74" x14ac:dyDescent="0.8">
      <c r="A1015" s="96"/>
      <c r="B1015" s="81"/>
      <c r="C1015" s="94"/>
      <c r="F1015" s="102"/>
      <c r="G1015" s="123"/>
      <c r="H1015" s="102"/>
      <c r="I1015" s="123"/>
      <c r="J1015" s="102"/>
      <c r="K1015" s="123"/>
      <c r="N1015" s="120"/>
      <c r="O1015" s="120"/>
      <c r="P1015" s="120"/>
      <c r="Q1015" s="123"/>
      <c r="R1015" s="120"/>
      <c r="S1015" s="120"/>
      <c r="T1015" s="102"/>
      <c r="U1015" s="123"/>
      <c r="V1015" s="102"/>
      <c r="W1015" s="123"/>
      <c r="X1015" s="188"/>
      <c r="Y1015" s="270"/>
      <c r="Z1015" s="188"/>
      <c r="AA1015" s="270"/>
      <c r="AB1015" s="188"/>
      <c r="AC1015" s="270"/>
      <c r="AD1015" s="271"/>
      <c r="AE1015" s="272"/>
      <c r="AF1015" s="271"/>
      <c r="AG1015" s="272"/>
      <c r="AH1015" s="271"/>
      <c r="AI1015" s="272"/>
      <c r="AJ1015" s="271"/>
      <c r="AK1015" s="272"/>
      <c r="AL1015" s="271"/>
      <c r="AM1015" s="273"/>
      <c r="AN1015" s="271"/>
      <c r="AO1015" s="274"/>
      <c r="AP1015" s="275"/>
      <c r="AQ1015" s="275"/>
      <c r="AR1015" s="271"/>
      <c r="AS1015" s="365"/>
      <c r="AT1015" s="365"/>
      <c r="AU1015" s="271"/>
      <c r="AV1015" s="365"/>
      <c r="AW1015" s="272"/>
      <c r="AX1015" s="365"/>
      <c r="AY1015" s="276"/>
      <c r="AZ1015" s="273"/>
      <c r="BA1015" s="274"/>
      <c r="BB1015" s="274"/>
      <c r="BC1015" s="275"/>
      <c r="BD1015" s="271"/>
      <c r="BE1015" s="365"/>
      <c r="BF1015" s="365"/>
      <c r="BG1015" s="271"/>
      <c r="BH1015" s="365"/>
      <c r="BI1015" s="272"/>
      <c r="BJ1015" s="276"/>
      <c r="BK1015" s="274"/>
      <c r="BL1015" s="277"/>
      <c r="BM1015" s="278"/>
      <c r="BN1015" s="277"/>
      <c r="BO1015" s="277"/>
      <c r="BP1015" s="279"/>
      <c r="BQ1015" s="280"/>
      <c r="BR1015" s="281"/>
      <c r="BS1015" s="280"/>
      <c r="BT1015" s="280"/>
      <c r="BU1015" s="280"/>
      <c r="BV1015" s="282"/>
    </row>
    <row r="1016" spans="1:74" x14ac:dyDescent="0.8">
      <c r="A1016" s="96"/>
      <c r="B1016" s="81"/>
      <c r="C1016" s="94"/>
      <c r="F1016" s="102"/>
      <c r="G1016" s="123"/>
      <c r="H1016" s="102"/>
      <c r="I1016" s="123"/>
      <c r="J1016" s="102"/>
      <c r="K1016" s="123"/>
      <c r="N1016" s="120"/>
      <c r="O1016" s="120"/>
      <c r="P1016" s="120"/>
      <c r="Q1016" s="123"/>
      <c r="R1016" s="120"/>
      <c r="S1016" s="120"/>
      <c r="T1016" s="102"/>
      <c r="U1016" s="123"/>
      <c r="V1016" s="102"/>
      <c r="W1016" s="123"/>
      <c r="X1016" s="188"/>
      <c r="Y1016" s="270"/>
      <c r="Z1016" s="188"/>
      <c r="AA1016" s="270"/>
      <c r="AB1016" s="188"/>
      <c r="AC1016" s="270"/>
      <c r="AD1016" s="271"/>
      <c r="AE1016" s="272"/>
      <c r="AF1016" s="271"/>
      <c r="AG1016" s="272"/>
      <c r="AH1016" s="271"/>
      <c r="AI1016" s="272"/>
      <c r="AJ1016" s="271"/>
      <c r="AK1016" s="272"/>
      <c r="AL1016" s="271"/>
      <c r="AM1016" s="273"/>
      <c r="AN1016" s="271"/>
      <c r="AO1016" s="274"/>
      <c r="AP1016" s="275"/>
      <c r="AQ1016" s="275"/>
      <c r="AR1016" s="271"/>
      <c r="AS1016" s="365"/>
      <c r="AT1016" s="365"/>
      <c r="AU1016" s="271"/>
      <c r="AV1016" s="365"/>
      <c r="AW1016" s="272"/>
      <c r="AX1016" s="365"/>
      <c r="AY1016" s="276"/>
      <c r="AZ1016" s="273"/>
      <c r="BA1016" s="274"/>
      <c r="BB1016" s="274"/>
      <c r="BC1016" s="275"/>
      <c r="BD1016" s="271"/>
      <c r="BE1016" s="365"/>
      <c r="BF1016" s="365"/>
      <c r="BG1016" s="271"/>
      <c r="BH1016" s="365"/>
      <c r="BI1016" s="272"/>
      <c r="BJ1016" s="276"/>
      <c r="BK1016" s="274"/>
      <c r="BL1016" s="277"/>
      <c r="BM1016" s="278"/>
      <c r="BN1016" s="277"/>
      <c r="BO1016" s="277"/>
      <c r="BP1016" s="279"/>
      <c r="BQ1016" s="280"/>
      <c r="BR1016" s="281"/>
      <c r="BS1016" s="280"/>
      <c r="BT1016" s="280"/>
      <c r="BU1016" s="280"/>
      <c r="BV1016" s="282"/>
    </row>
    <row r="1017" spans="1:74" x14ac:dyDescent="0.8">
      <c r="A1017" s="96"/>
      <c r="B1017" s="81"/>
      <c r="C1017" s="94"/>
      <c r="F1017" s="102"/>
      <c r="G1017" s="123"/>
      <c r="H1017" s="102"/>
      <c r="I1017" s="123"/>
      <c r="J1017" s="102"/>
      <c r="K1017" s="123"/>
      <c r="N1017" s="120"/>
      <c r="O1017" s="120"/>
      <c r="P1017" s="120"/>
      <c r="Q1017" s="123"/>
      <c r="R1017" s="120"/>
      <c r="S1017" s="120"/>
      <c r="T1017" s="102"/>
      <c r="U1017" s="123"/>
      <c r="V1017" s="102"/>
      <c r="W1017" s="123"/>
      <c r="X1017" s="188"/>
      <c r="Y1017" s="270"/>
      <c r="Z1017" s="188"/>
      <c r="AA1017" s="270"/>
      <c r="AB1017" s="188"/>
      <c r="AC1017" s="270"/>
      <c r="AD1017" s="271"/>
      <c r="AE1017" s="272"/>
      <c r="AF1017" s="271"/>
      <c r="AG1017" s="272"/>
      <c r="AH1017" s="271"/>
      <c r="AI1017" s="272"/>
      <c r="AJ1017" s="271"/>
      <c r="AK1017" s="272"/>
      <c r="AL1017" s="271"/>
      <c r="AM1017" s="273"/>
      <c r="AN1017" s="271"/>
      <c r="AO1017" s="274"/>
      <c r="AP1017" s="275"/>
      <c r="AQ1017" s="275"/>
      <c r="AR1017" s="271"/>
      <c r="AS1017" s="365"/>
      <c r="AT1017" s="365"/>
      <c r="AU1017" s="271"/>
      <c r="AV1017" s="365"/>
      <c r="AW1017" s="272"/>
      <c r="AX1017" s="365"/>
      <c r="AY1017" s="276"/>
      <c r="AZ1017" s="273"/>
      <c r="BA1017" s="274"/>
      <c r="BB1017" s="274"/>
      <c r="BC1017" s="275"/>
      <c r="BD1017" s="271"/>
      <c r="BE1017" s="365"/>
      <c r="BF1017" s="365"/>
      <c r="BG1017" s="271"/>
      <c r="BH1017" s="365"/>
      <c r="BI1017" s="272"/>
      <c r="BJ1017" s="276"/>
      <c r="BK1017" s="274"/>
      <c r="BL1017" s="277"/>
      <c r="BM1017" s="278"/>
      <c r="BN1017" s="277"/>
      <c r="BO1017" s="277"/>
      <c r="BP1017" s="279"/>
      <c r="BQ1017" s="280"/>
      <c r="BR1017" s="281"/>
      <c r="BS1017" s="280"/>
      <c r="BT1017" s="280"/>
      <c r="BU1017" s="280"/>
      <c r="BV1017" s="282"/>
    </row>
    <row r="1018" spans="1:74" x14ac:dyDescent="0.8">
      <c r="A1018" s="96"/>
      <c r="B1018" s="81"/>
      <c r="C1018" s="94"/>
      <c r="F1018" s="102"/>
      <c r="G1018" s="123"/>
      <c r="H1018" s="102"/>
      <c r="I1018" s="123"/>
      <c r="J1018" s="102"/>
      <c r="K1018" s="123"/>
      <c r="N1018" s="120"/>
      <c r="O1018" s="120"/>
      <c r="P1018" s="120"/>
      <c r="Q1018" s="123"/>
      <c r="R1018" s="120"/>
      <c r="S1018" s="120"/>
      <c r="T1018" s="102"/>
      <c r="U1018" s="123"/>
      <c r="V1018" s="102"/>
      <c r="W1018" s="123"/>
      <c r="X1018" s="188"/>
      <c r="Y1018" s="270"/>
      <c r="Z1018" s="188"/>
      <c r="AA1018" s="270"/>
      <c r="AB1018" s="188"/>
      <c r="AC1018" s="270"/>
      <c r="AD1018" s="271"/>
      <c r="AE1018" s="272"/>
      <c r="AF1018" s="271"/>
      <c r="AG1018" s="272"/>
      <c r="AH1018" s="271"/>
      <c r="AI1018" s="272"/>
      <c r="AJ1018" s="271"/>
      <c r="AK1018" s="272"/>
      <c r="AL1018" s="271"/>
      <c r="AM1018" s="273"/>
      <c r="AN1018" s="271"/>
      <c r="AO1018" s="274"/>
      <c r="AP1018" s="275"/>
      <c r="AQ1018" s="275"/>
      <c r="AR1018" s="271"/>
      <c r="AS1018" s="365"/>
      <c r="AT1018" s="365"/>
      <c r="AU1018" s="271"/>
      <c r="AV1018" s="365"/>
      <c r="AW1018" s="272"/>
      <c r="AX1018" s="365"/>
      <c r="AY1018" s="276"/>
      <c r="AZ1018" s="273"/>
      <c r="BA1018" s="274"/>
      <c r="BB1018" s="274"/>
      <c r="BC1018" s="275"/>
      <c r="BD1018" s="271"/>
      <c r="BE1018" s="365"/>
      <c r="BF1018" s="365"/>
      <c r="BG1018" s="271"/>
      <c r="BH1018" s="365"/>
      <c r="BI1018" s="272"/>
      <c r="BJ1018" s="276"/>
      <c r="BK1018" s="274"/>
      <c r="BL1018" s="277"/>
      <c r="BM1018" s="278"/>
      <c r="BN1018" s="277"/>
      <c r="BO1018" s="277"/>
      <c r="BP1018" s="279"/>
      <c r="BQ1018" s="280"/>
      <c r="BR1018" s="281"/>
      <c r="BS1018" s="280"/>
      <c r="BT1018" s="280"/>
      <c r="BU1018" s="280"/>
      <c r="BV1018" s="282"/>
    </row>
    <row r="1019" spans="1:74" x14ac:dyDescent="0.8">
      <c r="A1019" s="96"/>
      <c r="B1019" s="81"/>
      <c r="C1019" s="94"/>
      <c r="F1019" s="102"/>
      <c r="G1019" s="123"/>
      <c r="H1019" s="102"/>
      <c r="I1019" s="123"/>
      <c r="J1019" s="102"/>
      <c r="K1019" s="123"/>
      <c r="N1019" s="120"/>
      <c r="O1019" s="120"/>
      <c r="P1019" s="120"/>
      <c r="Q1019" s="123"/>
      <c r="R1019" s="120"/>
      <c r="S1019" s="120"/>
      <c r="T1019" s="102"/>
      <c r="U1019" s="123"/>
      <c r="V1019" s="102"/>
      <c r="W1019" s="123"/>
      <c r="X1019" s="188"/>
      <c r="Y1019" s="270"/>
      <c r="Z1019" s="188"/>
      <c r="AA1019" s="270"/>
      <c r="AB1019" s="188"/>
      <c r="AC1019" s="270"/>
      <c r="AD1019" s="271"/>
      <c r="AE1019" s="272"/>
      <c r="AF1019" s="271"/>
      <c r="AG1019" s="272"/>
      <c r="AH1019" s="271"/>
      <c r="AI1019" s="272"/>
      <c r="AJ1019" s="271"/>
      <c r="AK1019" s="272"/>
      <c r="AL1019" s="271"/>
      <c r="AM1019" s="273"/>
      <c r="AN1019" s="271"/>
      <c r="AO1019" s="274"/>
      <c r="AP1019" s="275"/>
      <c r="AQ1019" s="275"/>
      <c r="AR1019" s="271"/>
      <c r="AS1019" s="365"/>
      <c r="AT1019" s="365"/>
      <c r="AU1019" s="271"/>
      <c r="AV1019" s="365"/>
      <c r="AW1019" s="272"/>
      <c r="AX1019" s="365"/>
      <c r="AY1019" s="276"/>
      <c r="AZ1019" s="273"/>
      <c r="BA1019" s="274"/>
      <c r="BB1019" s="274"/>
      <c r="BC1019" s="275"/>
      <c r="BD1019" s="271"/>
      <c r="BE1019" s="365"/>
      <c r="BF1019" s="365"/>
      <c r="BG1019" s="271"/>
      <c r="BH1019" s="365"/>
      <c r="BI1019" s="272"/>
      <c r="BJ1019" s="276"/>
      <c r="BK1019" s="274"/>
      <c r="BL1019" s="277"/>
      <c r="BM1019" s="278"/>
      <c r="BN1019" s="277"/>
      <c r="BO1019" s="277"/>
      <c r="BP1019" s="279"/>
      <c r="BQ1019" s="280"/>
      <c r="BR1019" s="281"/>
      <c r="BS1019" s="280"/>
      <c r="BT1019" s="280"/>
      <c r="BU1019" s="280"/>
      <c r="BV1019" s="282"/>
    </row>
    <row r="1020" spans="1:74" x14ac:dyDescent="0.8">
      <c r="A1020" s="96"/>
      <c r="B1020" s="81"/>
      <c r="C1020" s="94"/>
      <c r="F1020" s="102"/>
      <c r="G1020" s="123"/>
      <c r="H1020" s="102"/>
      <c r="I1020" s="123"/>
      <c r="J1020" s="102"/>
      <c r="K1020" s="123"/>
      <c r="N1020" s="120"/>
      <c r="O1020" s="120"/>
      <c r="P1020" s="120"/>
      <c r="Q1020" s="123"/>
      <c r="R1020" s="120"/>
      <c r="S1020" s="120"/>
      <c r="T1020" s="102"/>
      <c r="U1020" s="123"/>
      <c r="V1020" s="102"/>
      <c r="W1020" s="123"/>
      <c r="X1020" s="188"/>
      <c r="Y1020" s="270"/>
      <c r="Z1020" s="188"/>
      <c r="AA1020" s="270"/>
      <c r="AB1020" s="188"/>
      <c r="AC1020" s="270"/>
      <c r="AD1020" s="271"/>
      <c r="AE1020" s="272"/>
      <c r="AF1020" s="271"/>
      <c r="AG1020" s="272"/>
      <c r="AH1020" s="271"/>
      <c r="AI1020" s="272"/>
      <c r="AJ1020" s="271"/>
      <c r="AK1020" s="272"/>
      <c r="AL1020" s="271"/>
      <c r="AM1020" s="273"/>
      <c r="AN1020" s="271"/>
      <c r="AO1020" s="274"/>
      <c r="AP1020" s="275"/>
      <c r="AQ1020" s="275"/>
      <c r="AR1020" s="271"/>
      <c r="AS1020" s="365"/>
      <c r="AT1020" s="365"/>
      <c r="AU1020" s="271"/>
      <c r="AV1020" s="365"/>
      <c r="AW1020" s="272"/>
      <c r="AX1020" s="365"/>
      <c r="AY1020" s="276"/>
      <c r="AZ1020" s="273"/>
      <c r="BA1020" s="274"/>
      <c r="BB1020" s="274"/>
      <c r="BC1020" s="275"/>
      <c r="BD1020" s="271"/>
      <c r="BE1020" s="365"/>
      <c r="BF1020" s="365"/>
      <c r="BG1020" s="271"/>
      <c r="BH1020" s="365"/>
      <c r="BI1020" s="272"/>
      <c r="BJ1020" s="276"/>
      <c r="BK1020" s="274"/>
      <c r="BL1020" s="277"/>
      <c r="BM1020" s="278"/>
      <c r="BN1020" s="277"/>
      <c r="BO1020" s="277"/>
      <c r="BP1020" s="279"/>
      <c r="BQ1020" s="280"/>
      <c r="BR1020" s="281"/>
      <c r="BS1020" s="280"/>
      <c r="BT1020" s="280"/>
      <c r="BU1020" s="280"/>
      <c r="BV1020" s="282"/>
    </row>
    <row r="1021" spans="1:74" x14ac:dyDescent="0.8">
      <c r="A1021" s="96"/>
      <c r="B1021" s="81"/>
      <c r="C1021" s="94"/>
      <c r="F1021" s="102"/>
      <c r="G1021" s="123"/>
      <c r="H1021" s="102"/>
      <c r="I1021" s="123"/>
      <c r="J1021" s="102"/>
      <c r="K1021" s="123"/>
      <c r="N1021" s="120"/>
      <c r="O1021" s="120"/>
      <c r="P1021" s="120"/>
      <c r="Q1021" s="123"/>
      <c r="R1021" s="120"/>
      <c r="S1021" s="120"/>
      <c r="T1021" s="102"/>
      <c r="U1021" s="123"/>
      <c r="V1021" s="102"/>
      <c r="W1021" s="123"/>
      <c r="X1021" s="188"/>
      <c r="Y1021" s="270"/>
      <c r="Z1021" s="188"/>
      <c r="AA1021" s="270"/>
      <c r="AB1021" s="188"/>
      <c r="AC1021" s="270"/>
      <c r="AD1021" s="271"/>
      <c r="AE1021" s="272"/>
      <c r="AF1021" s="271"/>
      <c r="AG1021" s="272"/>
      <c r="AH1021" s="271"/>
      <c r="AI1021" s="272"/>
      <c r="AJ1021" s="271"/>
      <c r="AK1021" s="272"/>
      <c r="AL1021" s="271"/>
      <c r="AM1021" s="273"/>
      <c r="AN1021" s="271"/>
      <c r="AO1021" s="274"/>
      <c r="AP1021" s="275"/>
      <c r="AQ1021" s="275"/>
      <c r="AR1021" s="271"/>
      <c r="AS1021" s="365"/>
      <c r="AT1021" s="365"/>
      <c r="AU1021" s="271"/>
      <c r="AV1021" s="365"/>
      <c r="AW1021" s="272"/>
      <c r="AX1021" s="365"/>
      <c r="AY1021" s="276"/>
      <c r="AZ1021" s="273"/>
      <c r="BA1021" s="274"/>
      <c r="BB1021" s="274"/>
      <c r="BC1021" s="275"/>
      <c r="BD1021" s="271"/>
      <c r="BE1021" s="365"/>
      <c r="BF1021" s="365"/>
      <c r="BG1021" s="271"/>
      <c r="BH1021" s="365"/>
      <c r="BI1021" s="272"/>
      <c r="BJ1021" s="276"/>
      <c r="BK1021" s="274"/>
      <c r="BL1021" s="277"/>
      <c r="BM1021" s="278"/>
      <c r="BN1021" s="277"/>
      <c r="BO1021" s="277"/>
      <c r="BP1021" s="279"/>
      <c r="BQ1021" s="280"/>
      <c r="BR1021" s="281"/>
      <c r="BS1021" s="280"/>
      <c r="BT1021" s="280"/>
      <c r="BU1021" s="280"/>
      <c r="BV1021" s="282"/>
    </row>
    <row r="1022" spans="1:74" x14ac:dyDescent="0.8">
      <c r="A1022" s="96"/>
      <c r="B1022" s="81"/>
      <c r="C1022" s="94"/>
      <c r="F1022" s="102"/>
      <c r="G1022" s="123"/>
      <c r="H1022" s="102"/>
      <c r="I1022" s="123"/>
      <c r="J1022" s="102"/>
      <c r="K1022" s="123"/>
      <c r="N1022" s="120"/>
      <c r="O1022" s="120"/>
      <c r="P1022" s="120"/>
      <c r="Q1022" s="123"/>
      <c r="R1022" s="120"/>
      <c r="S1022" s="120"/>
      <c r="T1022" s="102"/>
      <c r="U1022" s="123"/>
      <c r="V1022" s="102"/>
      <c r="W1022" s="123"/>
      <c r="X1022" s="188"/>
      <c r="Y1022" s="270"/>
      <c r="Z1022" s="188"/>
      <c r="AA1022" s="270"/>
      <c r="AB1022" s="188"/>
      <c r="AC1022" s="270"/>
      <c r="AD1022" s="271"/>
      <c r="AE1022" s="272"/>
      <c r="AF1022" s="271"/>
      <c r="AG1022" s="272"/>
      <c r="AH1022" s="271"/>
      <c r="AI1022" s="272"/>
      <c r="AJ1022" s="271"/>
      <c r="AK1022" s="272"/>
      <c r="AL1022" s="271"/>
      <c r="AM1022" s="273"/>
      <c r="AN1022" s="271"/>
      <c r="AO1022" s="274"/>
      <c r="AP1022" s="275"/>
      <c r="AQ1022" s="275"/>
      <c r="AR1022" s="271"/>
      <c r="AS1022" s="365"/>
      <c r="AT1022" s="365"/>
      <c r="AU1022" s="271"/>
      <c r="AV1022" s="365"/>
      <c r="AW1022" s="272"/>
      <c r="AX1022" s="365"/>
      <c r="AY1022" s="276"/>
      <c r="AZ1022" s="273"/>
      <c r="BA1022" s="274"/>
      <c r="BB1022" s="274"/>
      <c r="BC1022" s="275"/>
      <c r="BD1022" s="271"/>
      <c r="BE1022" s="365"/>
      <c r="BF1022" s="365"/>
      <c r="BG1022" s="271"/>
      <c r="BH1022" s="365"/>
      <c r="BI1022" s="272"/>
      <c r="BJ1022" s="276"/>
      <c r="BK1022" s="274"/>
      <c r="BL1022" s="277"/>
      <c r="BM1022" s="278"/>
      <c r="BN1022" s="277"/>
      <c r="BO1022" s="277"/>
      <c r="BP1022" s="279"/>
      <c r="BQ1022" s="280"/>
      <c r="BR1022" s="281"/>
      <c r="BS1022" s="280"/>
      <c r="BT1022" s="280"/>
      <c r="BU1022" s="280"/>
      <c r="BV1022" s="282"/>
    </row>
    <row r="1023" spans="1:74" x14ac:dyDescent="0.8">
      <c r="A1023" s="96"/>
      <c r="B1023" s="81"/>
      <c r="C1023" s="94"/>
      <c r="F1023" s="102"/>
      <c r="G1023" s="123"/>
      <c r="H1023" s="102"/>
      <c r="I1023" s="123"/>
      <c r="J1023" s="102"/>
      <c r="K1023" s="123"/>
      <c r="N1023" s="120"/>
      <c r="O1023" s="120"/>
      <c r="P1023" s="120"/>
      <c r="Q1023" s="123"/>
      <c r="R1023" s="120"/>
      <c r="S1023" s="120"/>
      <c r="T1023" s="102"/>
      <c r="U1023" s="123"/>
      <c r="V1023" s="102"/>
      <c r="W1023" s="123"/>
      <c r="X1023" s="188"/>
      <c r="Y1023" s="270"/>
      <c r="Z1023" s="188"/>
      <c r="AA1023" s="270"/>
      <c r="AB1023" s="188"/>
      <c r="AC1023" s="270"/>
      <c r="AD1023" s="271"/>
      <c r="AE1023" s="272"/>
      <c r="AF1023" s="271"/>
      <c r="AG1023" s="272"/>
      <c r="AH1023" s="271"/>
      <c r="AI1023" s="272"/>
      <c r="AJ1023" s="271"/>
      <c r="AK1023" s="272"/>
      <c r="AL1023" s="271"/>
      <c r="AM1023" s="273"/>
      <c r="AN1023" s="271"/>
      <c r="AO1023" s="274"/>
      <c r="AP1023" s="275"/>
      <c r="AQ1023" s="275"/>
      <c r="AR1023" s="271"/>
      <c r="AS1023" s="365"/>
      <c r="AT1023" s="365"/>
      <c r="AU1023" s="271"/>
      <c r="AV1023" s="365"/>
      <c r="AW1023" s="272"/>
      <c r="AX1023" s="365"/>
      <c r="AY1023" s="276"/>
      <c r="AZ1023" s="273"/>
      <c r="BA1023" s="274"/>
      <c r="BB1023" s="274"/>
      <c r="BC1023" s="275"/>
      <c r="BD1023" s="271"/>
      <c r="BE1023" s="365"/>
      <c r="BF1023" s="365"/>
      <c r="BG1023" s="271"/>
      <c r="BH1023" s="365"/>
      <c r="BI1023" s="272"/>
      <c r="BJ1023" s="276"/>
      <c r="BK1023" s="274"/>
      <c r="BL1023" s="277"/>
      <c r="BM1023" s="278"/>
      <c r="BN1023" s="277"/>
      <c r="BO1023" s="277"/>
      <c r="BP1023" s="279"/>
      <c r="BQ1023" s="280"/>
      <c r="BR1023" s="281"/>
      <c r="BS1023" s="280"/>
      <c r="BT1023" s="280"/>
      <c r="BU1023" s="280"/>
      <c r="BV1023" s="282"/>
    </row>
    <row r="1024" spans="1:74" x14ac:dyDescent="0.8">
      <c r="A1024" s="96"/>
      <c r="B1024" s="81"/>
      <c r="C1024" s="94"/>
      <c r="F1024" s="102"/>
      <c r="G1024" s="123"/>
      <c r="H1024" s="102"/>
      <c r="I1024" s="123"/>
      <c r="J1024" s="102"/>
      <c r="K1024" s="123"/>
      <c r="N1024" s="120"/>
      <c r="O1024" s="120"/>
      <c r="P1024" s="120"/>
      <c r="Q1024" s="123"/>
      <c r="R1024" s="120"/>
      <c r="S1024" s="120"/>
      <c r="T1024" s="102"/>
      <c r="U1024" s="123"/>
      <c r="V1024" s="102"/>
      <c r="W1024" s="123"/>
      <c r="X1024" s="188"/>
      <c r="Y1024" s="270"/>
      <c r="Z1024" s="188"/>
      <c r="AA1024" s="270"/>
      <c r="AB1024" s="188"/>
      <c r="AC1024" s="270"/>
      <c r="AD1024" s="271"/>
      <c r="AE1024" s="272"/>
      <c r="AF1024" s="271"/>
      <c r="AG1024" s="272"/>
      <c r="AH1024" s="271"/>
      <c r="AI1024" s="272"/>
      <c r="AJ1024" s="271"/>
      <c r="AK1024" s="272"/>
      <c r="AL1024" s="271"/>
      <c r="AM1024" s="273"/>
      <c r="AN1024" s="271"/>
      <c r="AO1024" s="274"/>
      <c r="AP1024" s="275"/>
      <c r="AQ1024" s="275"/>
      <c r="AR1024" s="271"/>
      <c r="AS1024" s="365"/>
      <c r="AT1024" s="365"/>
      <c r="AU1024" s="271"/>
      <c r="AV1024" s="365"/>
      <c r="AW1024" s="272"/>
      <c r="AX1024" s="365"/>
      <c r="AY1024" s="276"/>
      <c r="AZ1024" s="273"/>
      <c r="BA1024" s="274"/>
      <c r="BB1024" s="274"/>
      <c r="BC1024" s="275"/>
      <c r="BD1024" s="271"/>
      <c r="BE1024" s="365"/>
      <c r="BF1024" s="365"/>
      <c r="BG1024" s="271"/>
      <c r="BH1024" s="365"/>
      <c r="BI1024" s="272"/>
      <c r="BJ1024" s="276"/>
      <c r="BK1024" s="274"/>
      <c r="BL1024" s="277"/>
      <c r="BM1024" s="278"/>
      <c r="BN1024" s="277"/>
      <c r="BO1024" s="277"/>
      <c r="BP1024" s="279"/>
      <c r="BQ1024" s="280"/>
      <c r="BR1024" s="281"/>
      <c r="BS1024" s="280"/>
      <c r="BT1024" s="280"/>
      <c r="BU1024" s="280"/>
      <c r="BV1024" s="282"/>
    </row>
    <row r="1025" spans="1:74" x14ac:dyDescent="0.8">
      <c r="A1025" s="96"/>
      <c r="B1025" s="81"/>
      <c r="C1025" s="94"/>
      <c r="F1025" s="102"/>
      <c r="G1025" s="123"/>
      <c r="H1025" s="102"/>
      <c r="I1025" s="123"/>
      <c r="J1025" s="102"/>
      <c r="K1025" s="123"/>
      <c r="N1025" s="120"/>
      <c r="O1025" s="120"/>
      <c r="P1025" s="120"/>
      <c r="Q1025" s="123"/>
      <c r="R1025" s="120"/>
      <c r="S1025" s="120"/>
      <c r="T1025" s="102"/>
      <c r="U1025" s="123"/>
      <c r="V1025" s="102"/>
      <c r="W1025" s="123"/>
      <c r="X1025" s="188"/>
      <c r="Y1025" s="270"/>
      <c r="Z1025" s="188"/>
      <c r="AA1025" s="270"/>
      <c r="AB1025" s="188"/>
      <c r="AC1025" s="270"/>
      <c r="AD1025" s="271"/>
      <c r="AE1025" s="272"/>
      <c r="AF1025" s="271"/>
      <c r="AG1025" s="272"/>
      <c r="AH1025" s="271"/>
      <c r="AI1025" s="272"/>
      <c r="AJ1025" s="271"/>
      <c r="AK1025" s="272"/>
      <c r="AL1025" s="271"/>
      <c r="AM1025" s="273"/>
      <c r="AN1025" s="271"/>
      <c r="AO1025" s="274"/>
      <c r="AP1025" s="275"/>
      <c r="AQ1025" s="275"/>
      <c r="AR1025" s="271"/>
      <c r="AS1025" s="365"/>
      <c r="AT1025" s="365"/>
      <c r="AU1025" s="271"/>
      <c r="AV1025" s="365"/>
      <c r="AW1025" s="272"/>
      <c r="AX1025" s="365"/>
      <c r="AY1025" s="276"/>
      <c r="AZ1025" s="273"/>
      <c r="BA1025" s="274"/>
      <c r="BB1025" s="274"/>
      <c r="BC1025" s="275"/>
      <c r="BD1025" s="271"/>
      <c r="BE1025" s="365"/>
      <c r="BF1025" s="365"/>
      <c r="BG1025" s="271"/>
      <c r="BH1025" s="365"/>
      <c r="BI1025" s="272"/>
      <c r="BJ1025" s="276"/>
      <c r="BK1025" s="274"/>
      <c r="BL1025" s="277"/>
      <c r="BM1025" s="278"/>
      <c r="BN1025" s="277"/>
      <c r="BO1025" s="277"/>
      <c r="BP1025" s="279"/>
      <c r="BQ1025" s="280"/>
      <c r="BR1025" s="281"/>
      <c r="BS1025" s="280"/>
      <c r="BT1025" s="280"/>
      <c r="BU1025" s="280"/>
      <c r="BV1025" s="282"/>
    </row>
    <row r="1026" spans="1:74" x14ac:dyDescent="0.8">
      <c r="A1026" s="96"/>
      <c r="B1026" s="81"/>
      <c r="C1026" s="94"/>
      <c r="F1026" s="102"/>
      <c r="G1026" s="123"/>
      <c r="H1026" s="102"/>
      <c r="I1026" s="123"/>
      <c r="J1026" s="102"/>
      <c r="K1026" s="123"/>
      <c r="N1026" s="120"/>
      <c r="O1026" s="120"/>
      <c r="P1026" s="120"/>
      <c r="Q1026" s="123"/>
      <c r="R1026" s="120"/>
      <c r="S1026" s="120"/>
      <c r="T1026" s="102"/>
      <c r="U1026" s="123"/>
      <c r="V1026" s="102"/>
      <c r="W1026" s="123"/>
      <c r="X1026" s="188"/>
      <c r="Y1026" s="270"/>
      <c r="Z1026" s="188"/>
      <c r="AA1026" s="270"/>
      <c r="AB1026" s="188"/>
      <c r="AC1026" s="270"/>
      <c r="AD1026" s="271"/>
      <c r="AE1026" s="272"/>
      <c r="AF1026" s="271"/>
      <c r="AG1026" s="272"/>
      <c r="AH1026" s="271"/>
      <c r="AI1026" s="272"/>
      <c r="AJ1026" s="271"/>
      <c r="AK1026" s="272"/>
      <c r="AL1026" s="271"/>
      <c r="AM1026" s="273"/>
      <c r="AN1026" s="271"/>
      <c r="AO1026" s="274"/>
      <c r="AP1026" s="275"/>
      <c r="AQ1026" s="275"/>
      <c r="AR1026" s="271"/>
      <c r="AS1026" s="365"/>
      <c r="AT1026" s="365"/>
      <c r="AU1026" s="271"/>
      <c r="AV1026" s="365"/>
      <c r="AW1026" s="272"/>
      <c r="AX1026" s="365"/>
      <c r="AY1026" s="276"/>
      <c r="AZ1026" s="273"/>
      <c r="BA1026" s="274"/>
      <c r="BB1026" s="274"/>
      <c r="BC1026" s="275"/>
      <c r="BD1026" s="271"/>
      <c r="BE1026" s="365"/>
      <c r="BF1026" s="365"/>
      <c r="BG1026" s="271"/>
      <c r="BH1026" s="365"/>
      <c r="BI1026" s="272"/>
      <c r="BJ1026" s="276"/>
      <c r="BK1026" s="274"/>
      <c r="BL1026" s="277"/>
      <c r="BM1026" s="278"/>
      <c r="BN1026" s="277"/>
      <c r="BO1026" s="277"/>
      <c r="BP1026" s="279"/>
      <c r="BQ1026" s="280"/>
      <c r="BR1026" s="281"/>
      <c r="BS1026" s="280"/>
      <c r="BT1026" s="280"/>
      <c r="BU1026" s="280"/>
      <c r="BV1026" s="282"/>
    </row>
    <row r="1027" spans="1:74" x14ac:dyDescent="0.8">
      <c r="A1027" s="96"/>
      <c r="B1027" s="81"/>
      <c r="C1027" s="94"/>
      <c r="F1027" s="102"/>
      <c r="G1027" s="123"/>
      <c r="H1027" s="102"/>
      <c r="I1027" s="123"/>
      <c r="J1027" s="102"/>
      <c r="K1027" s="123"/>
      <c r="N1027" s="120"/>
      <c r="O1027" s="120"/>
      <c r="P1027" s="120"/>
      <c r="Q1027" s="123"/>
      <c r="R1027" s="120"/>
      <c r="S1027" s="120"/>
      <c r="T1027" s="102"/>
      <c r="U1027" s="123"/>
      <c r="V1027" s="102"/>
      <c r="W1027" s="123"/>
      <c r="X1027" s="188"/>
      <c r="Y1027" s="270"/>
      <c r="Z1027" s="188"/>
      <c r="AA1027" s="270"/>
      <c r="AB1027" s="188"/>
      <c r="AC1027" s="270"/>
      <c r="AD1027" s="271"/>
      <c r="AE1027" s="272"/>
      <c r="AF1027" s="271"/>
      <c r="AG1027" s="272"/>
      <c r="AH1027" s="271"/>
      <c r="AI1027" s="272"/>
      <c r="AJ1027" s="271"/>
      <c r="AK1027" s="272"/>
      <c r="AL1027" s="271"/>
      <c r="AM1027" s="273"/>
      <c r="AN1027" s="271"/>
      <c r="AO1027" s="274"/>
      <c r="AP1027" s="275"/>
      <c r="AQ1027" s="275"/>
      <c r="AR1027" s="271"/>
      <c r="AS1027" s="365"/>
      <c r="AT1027" s="365"/>
      <c r="AU1027" s="271"/>
      <c r="AV1027" s="365"/>
      <c r="AW1027" s="272"/>
      <c r="AX1027" s="365"/>
      <c r="AY1027" s="276"/>
      <c r="AZ1027" s="273"/>
      <c r="BA1027" s="274"/>
      <c r="BB1027" s="274"/>
      <c r="BC1027" s="275"/>
      <c r="BD1027" s="271"/>
      <c r="BE1027" s="365"/>
      <c r="BF1027" s="365"/>
      <c r="BG1027" s="271"/>
      <c r="BH1027" s="365"/>
      <c r="BI1027" s="272"/>
      <c r="BJ1027" s="276"/>
      <c r="BK1027" s="274"/>
      <c r="BL1027" s="277"/>
      <c r="BM1027" s="278"/>
      <c r="BN1027" s="277"/>
      <c r="BO1027" s="277"/>
      <c r="BP1027" s="279"/>
      <c r="BQ1027" s="280"/>
      <c r="BR1027" s="281"/>
      <c r="BS1027" s="280"/>
      <c r="BT1027" s="280"/>
      <c r="BU1027" s="280"/>
      <c r="BV1027" s="282"/>
    </row>
    <row r="1028" spans="1:74" x14ac:dyDescent="0.8">
      <c r="A1028" s="96"/>
      <c r="B1028" s="81"/>
      <c r="C1028" s="94"/>
      <c r="F1028" s="102"/>
      <c r="G1028" s="123"/>
      <c r="H1028" s="102"/>
      <c r="I1028" s="123"/>
      <c r="J1028" s="102"/>
      <c r="K1028" s="123"/>
      <c r="N1028" s="120"/>
      <c r="O1028" s="120"/>
      <c r="P1028" s="120"/>
      <c r="Q1028" s="123"/>
      <c r="R1028" s="120"/>
      <c r="S1028" s="120"/>
      <c r="T1028" s="102"/>
      <c r="U1028" s="123"/>
      <c r="V1028" s="102"/>
      <c r="W1028" s="123"/>
      <c r="X1028" s="188"/>
      <c r="Y1028" s="270"/>
      <c r="Z1028" s="188"/>
      <c r="AA1028" s="270"/>
      <c r="AB1028" s="188"/>
      <c r="AC1028" s="270"/>
      <c r="AD1028" s="271"/>
      <c r="AE1028" s="272"/>
      <c r="AF1028" s="271"/>
      <c r="AG1028" s="272"/>
      <c r="AH1028" s="271"/>
      <c r="AI1028" s="272"/>
      <c r="AJ1028" s="271"/>
      <c r="AK1028" s="272"/>
      <c r="AL1028" s="271"/>
      <c r="AM1028" s="273"/>
      <c r="AN1028" s="271"/>
      <c r="AO1028" s="274"/>
      <c r="AP1028" s="275"/>
      <c r="AQ1028" s="275"/>
      <c r="AR1028" s="271"/>
      <c r="AS1028" s="365"/>
      <c r="AT1028" s="365"/>
      <c r="AU1028" s="271"/>
      <c r="AV1028" s="365"/>
      <c r="AW1028" s="272"/>
      <c r="AX1028" s="365"/>
      <c r="AY1028" s="276"/>
      <c r="AZ1028" s="273"/>
      <c r="BA1028" s="274"/>
      <c r="BB1028" s="274"/>
      <c r="BC1028" s="275"/>
      <c r="BD1028" s="271"/>
      <c r="BE1028" s="365"/>
      <c r="BF1028" s="365"/>
      <c r="BG1028" s="271"/>
      <c r="BH1028" s="365"/>
      <c r="BI1028" s="272"/>
      <c r="BJ1028" s="276"/>
      <c r="BK1028" s="274"/>
      <c r="BL1028" s="277"/>
      <c r="BM1028" s="278"/>
      <c r="BN1028" s="277"/>
      <c r="BO1028" s="277"/>
      <c r="BP1028" s="279"/>
      <c r="BQ1028" s="280"/>
      <c r="BR1028" s="281"/>
      <c r="BS1028" s="280"/>
      <c r="BT1028" s="280"/>
      <c r="BU1028" s="280"/>
      <c r="BV1028" s="282"/>
    </row>
    <row r="1029" spans="1:74" x14ac:dyDescent="0.8">
      <c r="A1029" s="96"/>
      <c r="B1029" s="81"/>
      <c r="C1029" s="94"/>
      <c r="F1029" s="102"/>
      <c r="G1029" s="123"/>
      <c r="H1029" s="102"/>
      <c r="I1029" s="123"/>
      <c r="J1029" s="102"/>
      <c r="K1029" s="123"/>
      <c r="N1029" s="120"/>
      <c r="O1029" s="120"/>
      <c r="P1029" s="120"/>
      <c r="Q1029" s="123"/>
      <c r="R1029" s="120"/>
      <c r="S1029" s="120"/>
      <c r="T1029" s="102"/>
      <c r="U1029" s="123"/>
      <c r="V1029" s="102"/>
      <c r="W1029" s="123"/>
      <c r="X1029" s="188"/>
      <c r="Y1029" s="270"/>
      <c r="Z1029" s="188"/>
      <c r="AA1029" s="270"/>
      <c r="AB1029" s="188"/>
      <c r="AC1029" s="270"/>
      <c r="AD1029" s="271"/>
      <c r="AE1029" s="272"/>
      <c r="AF1029" s="271"/>
      <c r="AG1029" s="272"/>
      <c r="AH1029" s="271"/>
      <c r="AI1029" s="272"/>
      <c r="AJ1029" s="271"/>
      <c r="AK1029" s="272"/>
      <c r="AL1029" s="271"/>
      <c r="AM1029" s="273"/>
      <c r="AN1029" s="271"/>
      <c r="AO1029" s="274"/>
      <c r="AP1029" s="275"/>
      <c r="AQ1029" s="275"/>
      <c r="AR1029" s="271"/>
      <c r="AS1029" s="365"/>
      <c r="AT1029" s="365"/>
      <c r="AU1029" s="271"/>
      <c r="AV1029" s="365"/>
      <c r="AW1029" s="272"/>
      <c r="AX1029" s="365"/>
      <c r="AY1029" s="276"/>
      <c r="AZ1029" s="273"/>
      <c r="BA1029" s="274"/>
      <c r="BB1029" s="274"/>
      <c r="BC1029" s="275"/>
      <c r="BD1029" s="271"/>
      <c r="BE1029" s="365"/>
      <c r="BF1029" s="365"/>
      <c r="BG1029" s="271"/>
      <c r="BH1029" s="365"/>
      <c r="BI1029" s="272"/>
      <c r="BJ1029" s="276"/>
      <c r="BK1029" s="274"/>
      <c r="BL1029" s="277"/>
      <c r="BM1029" s="278"/>
      <c r="BN1029" s="277"/>
      <c r="BO1029" s="277"/>
      <c r="BP1029" s="279"/>
      <c r="BQ1029" s="280"/>
      <c r="BR1029" s="281"/>
      <c r="BS1029" s="280"/>
      <c r="BT1029" s="280"/>
      <c r="BU1029" s="280"/>
      <c r="BV1029" s="282"/>
    </row>
    <row r="1030" spans="1:74" x14ac:dyDescent="0.8">
      <c r="A1030" s="96"/>
      <c r="B1030" s="81"/>
      <c r="C1030" s="94"/>
      <c r="F1030" s="102"/>
      <c r="G1030" s="123"/>
      <c r="H1030" s="102"/>
      <c r="I1030" s="123"/>
      <c r="J1030" s="102"/>
      <c r="K1030" s="123"/>
      <c r="N1030" s="120"/>
      <c r="O1030" s="120"/>
      <c r="P1030" s="120"/>
      <c r="Q1030" s="123"/>
      <c r="R1030" s="120"/>
      <c r="S1030" s="120"/>
      <c r="T1030" s="102"/>
      <c r="U1030" s="123"/>
      <c r="V1030" s="102"/>
      <c r="W1030" s="123"/>
      <c r="X1030" s="188"/>
      <c r="Y1030" s="270"/>
      <c r="Z1030" s="188"/>
      <c r="AA1030" s="270"/>
      <c r="AB1030" s="188"/>
      <c r="AC1030" s="270"/>
      <c r="AD1030" s="271"/>
      <c r="AE1030" s="272"/>
      <c r="AF1030" s="271"/>
      <c r="AG1030" s="272"/>
      <c r="AH1030" s="271"/>
      <c r="AI1030" s="272"/>
      <c r="AJ1030" s="271"/>
      <c r="AK1030" s="272"/>
      <c r="AL1030" s="271"/>
      <c r="AM1030" s="273"/>
      <c r="AN1030" s="271"/>
      <c r="AO1030" s="274"/>
      <c r="AP1030" s="275"/>
      <c r="AQ1030" s="275"/>
      <c r="AR1030" s="271"/>
      <c r="AS1030" s="365"/>
      <c r="AT1030" s="365"/>
      <c r="AU1030" s="271"/>
      <c r="AV1030" s="365"/>
      <c r="AW1030" s="272"/>
      <c r="AX1030" s="365"/>
      <c r="AY1030" s="276"/>
      <c r="AZ1030" s="273"/>
      <c r="BA1030" s="274"/>
      <c r="BB1030" s="274"/>
      <c r="BC1030" s="275"/>
      <c r="BD1030" s="271"/>
      <c r="BE1030" s="365"/>
      <c r="BF1030" s="365"/>
      <c r="BG1030" s="271"/>
      <c r="BH1030" s="365"/>
      <c r="BI1030" s="272"/>
      <c r="BJ1030" s="276"/>
      <c r="BK1030" s="274"/>
      <c r="BL1030" s="277"/>
      <c r="BM1030" s="278"/>
      <c r="BN1030" s="277"/>
      <c r="BO1030" s="277"/>
      <c r="BP1030" s="279"/>
      <c r="BQ1030" s="280"/>
      <c r="BR1030" s="281"/>
      <c r="BS1030" s="280"/>
      <c r="BT1030" s="280"/>
      <c r="BU1030" s="280"/>
      <c r="BV1030" s="282"/>
    </row>
    <row r="1031" spans="1:74" x14ac:dyDescent="0.8">
      <c r="A1031" s="96"/>
      <c r="B1031" s="81"/>
      <c r="C1031" s="94"/>
      <c r="F1031" s="102"/>
      <c r="G1031" s="123"/>
      <c r="H1031" s="102"/>
      <c r="I1031" s="123"/>
      <c r="J1031" s="102"/>
      <c r="K1031" s="123"/>
      <c r="N1031" s="120"/>
      <c r="O1031" s="120"/>
      <c r="P1031" s="120"/>
      <c r="Q1031" s="123"/>
      <c r="R1031" s="120"/>
      <c r="S1031" s="120"/>
      <c r="T1031" s="102"/>
      <c r="U1031" s="123"/>
      <c r="V1031" s="102"/>
      <c r="W1031" s="123"/>
      <c r="X1031" s="188"/>
      <c r="Y1031" s="270"/>
      <c r="Z1031" s="188"/>
      <c r="AA1031" s="270"/>
      <c r="AB1031" s="188"/>
      <c r="AC1031" s="270"/>
      <c r="AD1031" s="271"/>
      <c r="AE1031" s="272"/>
      <c r="AF1031" s="271"/>
      <c r="AG1031" s="272"/>
      <c r="AH1031" s="271"/>
      <c r="AI1031" s="272"/>
      <c r="AJ1031" s="271"/>
      <c r="AK1031" s="272"/>
      <c r="AL1031" s="271"/>
      <c r="AM1031" s="273"/>
      <c r="AN1031" s="271"/>
      <c r="AO1031" s="274"/>
      <c r="AP1031" s="275"/>
      <c r="AQ1031" s="275"/>
      <c r="AR1031" s="271"/>
      <c r="AS1031" s="365"/>
      <c r="AT1031" s="365"/>
      <c r="AU1031" s="271"/>
      <c r="AV1031" s="365"/>
      <c r="AW1031" s="272"/>
      <c r="AX1031" s="365"/>
      <c r="AY1031" s="276"/>
      <c r="AZ1031" s="273"/>
      <c r="BA1031" s="274"/>
      <c r="BB1031" s="274"/>
      <c r="BC1031" s="275"/>
      <c r="BD1031" s="271"/>
      <c r="BE1031" s="365"/>
      <c r="BF1031" s="365"/>
      <c r="BG1031" s="271"/>
      <c r="BH1031" s="365"/>
      <c r="BI1031" s="272"/>
      <c r="BJ1031" s="276"/>
      <c r="BK1031" s="274"/>
      <c r="BL1031" s="277"/>
      <c r="BM1031" s="278"/>
      <c r="BN1031" s="277"/>
      <c r="BO1031" s="277"/>
      <c r="BP1031" s="279"/>
      <c r="BQ1031" s="280"/>
      <c r="BR1031" s="281"/>
      <c r="BS1031" s="280"/>
      <c r="BT1031" s="280"/>
      <c r="BU1031" s="280"/>
      <c r="BV1031" s="282"/>
    </row>
    <row r="1032" spans="1:74" x14ac:dyDescent="0.8">
      <c r="A1032" s="96"/>
      <c r="B1032" s="81"/>
      <c r="C1032" s="94"/>
      <c r="F1032" s="102"/>
      <c r="G1032" s="123"/>
      <c r="H1032" s="102"/>
      <c r="I1032" s="123"/>
      <c r="J1032" s="102"/>
      <c r="K1032" s="123"/>
      <c r="N1032" s="120"/>
      <c r="O1032" s="120"/>
      <c r="P1032" s="120"/>
      <c r="Q1032" s="123"/>
      <c r="R1032" s="120"/>
      <c r="S1032" s="120"/>
      <c r="T1032" s="102"/>
      <c r="U1032" s="123"/>
      <c r="V1032" s="102"/>
      <c r="W1032" s="123"/>
      <c r="X1032" s="188"/>
      <c r="Y1032" s="270"/>
      <c r="Z1032" s="188"/>
      <c r="AA1032" s="270"/>
      <c r="AB1032" s="188"/>
      <c r="AC1032" s="270"/>
      <c r="AD1032" s="271"/>
      <c r="AE1032" s="272"/>
      <c r="AF1032" s="271"/>
      <c r="AG1032" s="272"/>
      <c r="AH1032" s="271"/>
      <c r="AI1032" s="272"/>
      <c r="AJ1032" s="271"/>
      <c r="AK1032" s="272"/>
      <c r="AL1032" s="271"/>
      <c r="AM1032" s="273"/>
      <c r="AN1032" s="271"/>
      <c r="AO1032" s="274"/>
      <c r="AP1032" s="275"/>
      <c r="AQ1032" s="275"/>
      <c r="AR1032" s="271"/>
      <c r="AS1032" s="365"/>
      <c r="AT1032" s="365"/>
      <c r="AU1032" s="271"/>
      <c r="AV1032" s="365"/>
      <c r="AW1032" s="272"/>
      <c r="AX1032" s="365"/>
      <c r="AY1032" s="276"/>
      <c r="AZ1032" s="273"/>
      <c r="BA1032" s="274"/>
      <c r="BB1032" s="274"/>
      <c r="BC1032" s="275"/>
      <c r="BD1032" s="271"/>
      <c r="BE1032" s="365"/>
      <c r="BF1032" s="365"/>
      <c r="BG1032" s="271"/>
      <c r="BH1032" s="365"/>
      <c r="BI1032" s="272"/>
      <c r="BJ1032" s="276"/>
      <c r="BK1032" s="274"/>
      <c r="BL1032" s="277"/>
      <c r="BM1032" s="278"/>
      <c r="BN1032" s="277"/>
      <c r="BO1032" s="277"/>
      <c r="BP1032" s="279"/>
      <c r="BQ1032" s="280"/>
      <c r="BR1032" s="281"/>
      <c r="BS1032" s="280"/>
      <c r="BT1032" s="280"/>
      <c r="BU1032" s="280"/>
      <c r="BV1032" s="282"/>
    </row>
    <row r="1033" spans="1:74" x14ac:dyDescent="0.8">
      <c r="A1033" s="96"/>
      <c r="B1033" s="81"/>
      <c r="C1033" s="94"/>
      <c r="F1033" s="102"/>
      <c r="G1033" s="123"/>
      <c r="H1033" s="102"/>
      <c r="I1033" s="123"/>
      <c r="J1033" s="102"/>
      <c r="K1033" s="123"/>
      <c r="N1033" s="120"/>
      <c r="O1033" s="120"/>
      <c r="P1033" s="120"/>
      <c r="Q1033" s="123"/>
      <c r="R1033" s="120"/>
      <c r="S1033" s="120"/>
      <c r="T1033" s="102"/>
      <c r="U1033" s="123"/>
      <c r="V1033" s="102"/>
      <c r="W1033" s="123"/>
      <c r="X1033" s="188"/>
      <c r="Y1033" s="270"/>
      <c r="Z1033" s="188"/>
      <c r="AA1033" s="270"/>
      <c r="AB1033" s="188"/>
      <c r="AC1033" s="270"/>
      <c r="AD1033" s="271"/>
      <c r="AE1033" s="272"/>
      <c r="AF1033" s="271"/>
      <c r="AG1033" s="272"/>
      <c r="AH1033" s="271"/>
      <c r="AI1033" s="272"/>
      <c r="AJ1033" s="271"/>
      <c r="AK1033" s="272"/>
      <c r="AL1033" s="271"/>
      <c r="AM1033" s="273"/>
      <c r="AN1033" s="271"/>
      <c r="AO1033" s="274"/>
      <c r="AP1033" s="275"/>
      <c r="AQ1033" s="275"/>
      <c r="AR1033" s="271"/>
      <c r="AS1033" s="365"/>
      <c r="AT1033" s="365"/>
      <c r="AU1033" s="271"/>
      <c r="AV1033" s="365"/>
      <c r="AW1033" s="272"/>
      <c r="AX1033" s="365"/>
      <c r="AY1033" s="276"/>
      <c r="AZ1033" s="273"/>
      <c r="BA1033" s="274"/>
      <c r="BB1033" s="274"/>
      <c r="BC1033" s="275"/>
      <c r="BD1033" s="271"/>
      <c r="BE1033" s="365"/>
      <c r="BF1033" s="365"/>
      <c r="BG1033" s="271"/>
      <c r="BH1033" s="365"/>
      <c r="BI1033" s="272"/>
      <c r="BJ1033" s="276"/>
      <c r="BK1033" s="274"/>
      <c r="BL1033" s="277"/>
      <c r="BM1033" s="278"/>
      <c r="BN1033" s="277"/>
      <c r="BO1033" s="277"/>
      <c r="BP1033" s="279"/>
      <c r="BQ1033" s="280"/>
      <c r="BR1033" s="281"/>
      <c r="BS1033" s="280"/>
      <c r="BT1033" s="280"/>
      <c r="BU1033" s="280"/>
      <c r="BV1033" s="282"/>
    </row>
    <row r="1034" spans="1:74" x14ac:dyDescent="0.8">
      <c r="A1034" s="96"/>
      <c r="B1034" s="81"/>
      <c r="C1034" s="94"/>
      <c r="F1034" s="102"/>
      <c r="G1034" s="123"/>
      <c r="H1034" s="102"/>
      <c r="I1034" s="123"/>
      <c r="J1034" s="102"/>
      <c r="K1034" s="123"/>
      <c r="N1034" s="120"/>
      <c r="O1034" s="120"/>
      <c r="P1034" s="120"/>
      <c r="Q1034" s="123"/>
      <c r="R1034" s="120"/>
      <c r="S1034" s="120"/>
      <c r="T1034" s="102"/>
      <c r="U1034" s="123"/>
      <c r="V1034" s="102"/>
      <c r="W1034" s="123"/>
      <c r="X1034" s="188"/>
      <c r="Y1034" s="270"/>
      <c r="Z1034" s="188"/>
      <c r="AA1034" s="270"/>
      <c r="AB1034" s="188"/>
      <c r="AC1034" s="270"/>
      <c r="AD1034" s="271"/>
      <c r="AE1034" s="272"/>
      <c r="AF1034" s="271"/>
      <c r="AG1034" s="272"/>
      <c r="AH1034" s="271"/>
      <c r="AI1034" s="272"/>
      <c r="AJ1034" s="271"/>
      <c r="AK1034" s="272"/>
      <c r="AL1034" s="271"/>
      <c r="AM1034" s="273"/>
      <c r="AN1034" s="271"/>
      <c r="AO1034" s="274"/>
      <c r="AP1034" s="275"/>
      <c r="AQ1034" s="275"/>
      <c r="AR1034" s="271"/>
      <c r="AS1034" s="365"/>
      <c r="AT1034" s="365"/>
      <c r="AU1034" s="271"/>
      <c r="AV1034" s="365"/>
      <c r="AW1034" s="272"/>
      <c r="AX1034" s="365"/>
      <c r="AY1034" s="276"/>
      <c r="AZ1034" s="273"/>
      <c r="BA1034" s="274"/>
      <c r="BB1034" s="274"/>
      <c r="BC1034" s="275"/>
      <c r="BD1034" s="271"/>
      <c r="BE1034" s="365"/>
      <c r="BF1034" s="365"/>
      <c r="BG1034" s="271"/>
      <c r="BH1034" s="365"/>
      <c r="BI1034" s="272"/>
      <c r="BJ1034" s="276"/>
      <c r="BK1034" s="274"/>
      <c r="BL1034" s="277"/>
      <c r="BM1034" s="278"/>
      <c r="BN1034" s="277"/>
      <c r="BO1034" s="277"/>
      <c r="BP1034" s="279"/>
      <c r="BQ1034" s="280"/>
      <c r="BR1034" s="281"/>
      <c r="BS1034" s="280"/>
      <c r="BT1034" s="280"/>
      <c r="BU1034" s="280"/>
      <c r="BV1034" s="282"/>
    </row>
    <row r="1035" spans="1:74" x14ac:dyDescent="0.8">
      <c r="A1035" s="96"/>
      <c r="B1035" s="81"/>
      <c r="C1035" s="94"/>
      <c r="F1035" s="102"/>
      <c r="G1035" s="123"/>
      <c r="H1035" s="102"/>
      <c r="I1035" s="123"/>
      <c r="J1035" s="102"/>
      <c r="K1035" s="123"/>
      <c r="N1035" s="120"/>
      <c r="O1035" s="120"/>
      <c r="P1035" s="120"/>
      <c r="Q1035" s="123"/>
      <c r="R1035" s="120"/>
      <c r="S1035" s="120"/>
      <c r="T1035" s="102"/>
      <c r="U1035" s="123"/>
      <c r="V1035" s="102"/>
      <c r="W1035" s="123"/>
      <c r="X1035" s="188"/>
      <c r="Y1035" s="270"/>
      <c r="Z1035" s="188"/>
      <c r="AA1035" s="270"/>
      <c r="AB1035" s="188"/>
      <c r="AC1035" s="270"/>
      <c r="AD1035" s="271"/>
      <c r="AE1035" s="272"/>
      <c r="AF1035" s="271"/>
      <c r="AG1035" s="272"/>
      <c r="AH1035" s="271"/>
      <c r="AI1035" s="272"/>
      <c r="AJ1035" s="271"/>
      <c r="AK1035" s="272"/>
      <c r="AL1035" s="271"/>
      <c r="AM1035" s="273"/>
      <c r="AN1035" s="271"/>
      <c r="AO1035" s="274"/>
      <c r="AP1035" s="275"/>
      <c r="AQ1035" s="275"/>
      <c r="AR1035" s="271"/>
      <c r="AS1035" s="365"/>
      <c r="AT1035" s="365"/>
      <c r="AU1035" s="271"/>
      <c r="AV1035" s="365"/>
      <c r="AW1035" s="272"/>
      <c r="AX1035" s="365"/>
      <c r="AY1035" s="276"/>
      <c r="AZ1035" s="273"/>
      <c r="BA1035" s="274"/>
      <c r="BB1035" s="274"/>
      <c r="BC1035" s="275"/>
      <c r="BD1035" s="271"/>
      <c r="BE1035" s="365"/>
      <c r="BF1035" s="365"/>
      <c r="BG1035" s="271"/>
      <c r="BH1035" s="365"/>
      <c r="BI1035" s="272"/>
      <c r="BJ1035" s="276"/>
      <c r="BK1035" s="274"/>
      <c r="BL1035" s="277"/>
      <c r="BM1035" s="278"/>
      <c r="BN1035" s="277"/>
      <c r="BO1035" s="277"/>
      <c r="BP1035" s="279"/>
      <c r="BQ1035" s="280"/>
      <c r="BR1035" s="281"/>
      <c r="BS1035" s="280"/>
      <c r="BT1035" s="280"/>
      <c r="BU1035" s="280"/>
      <c r="BV1035" s="282"/>
    </row>
    <row r="1036" spans="1:74" x14ac:dyDescent="0.8">
      <c r="A1036" s="96"/>
      <c r="B1036" s="81"/>
      <c r="C1036" s="94"/>
      <c r="F1036" s="102"/>
      <c r="G1036" s="123"/>
      <c r="H1036" s="102"/>
      <c r="I1036" s="123"/>
      <c r="J1036" s="102"/>
      <c r="K1036" s="123"/>
      <c r="N1036" s="120"/>
      <c r="O1036" s="120"/>
      <c r="P1036" s="120"/>
      <c r="Q1036" s="123"/>
      <c r="R1036" s="120"/>
      <c r="S1036" s="120"/>
      <c r="T1036" s="102"/>
      <c r="U1036" s="123"/>
      <c r="V1036" s="102"/>
      <c r="W1036" s="123"/>
      <c r="X1036" s="188"/>
      <c r="Y1036" s="270"/>
      <c r="Z1036" s="188"/>
      <c r="AA1036" s="270"/>
      <c r="AB1036" s="188"/>
      <c r="AC1036" s="270"/>
      <c r="AD1036" s="271"/>
      <c r="AE1036" s="272"/>
      <c r="AF1036" s="271"/>
      <c r="AG1036" s="272"/>
      <c r="AH1036" s="271"/>
      <c r="AI1036" s="272"/>
      <c r="AJ1036" s="271"/>
      <c r="AK1036" s="272"/>
      <c r="AL1036" s="271"/>
      <c r="AM1036" s="273"/>
      <c r="AN1036" s="271"/>
      <c r="AO1036" s="274"/>
      <c r="AP1036" s="275"/>
      <c r="AQ1036" s="275"/>
      <c r="AR1036" s="271"/>
      <c r="AS1036" s="365"/>
      <c r="AT1036" s="365"/>
      <c r="AU1036" s="271"/>
      <c r="AV1036" s="365"/>
      <c r="AW1036" s="272"/>
      <c r="AX1036" s="365"/>
      <c r="AY1036" s="276"/>
      <c r="AZ1036" s="273"/>
      <c r="BA1036" s="274"/>
      <c r="BB1036" s="274"/>
      <c r="BC1036" s="275"/>
      <c r="BD1036" s="271"/>
      <c r="BE1036" s="365"/>
      <c r="BF1036" s="365"/>
      <c r="BG1036" s="271"/>
      <c r="BH1036" s="365"/>
      <c r="BI1036" s="272"/>
      <c r="BJ1036" s="276"/>
      <c r="BK1036" s="274"/>
      <c r="BL1036" s="277"/>
      <c r="BM1036" s="278"/>
      <c r="BN1036" s="277"/>
      <c r="BO1036" s="277"/>
      <c r="BP1036" s="279"/>
      <c r="BQ1036" s="280"/>
      <c r="BR1036" s="281"/>
      <c r="BS1036" s="280"/>
      <c r="BT1036" s="280"/>
      <c r="BU1036" s="280"/>
      <c r="BV1036" s="282"/>
    </row>
    <row r="1037" spans="1:74" x14ac:dyDescent="0.8">
      <c r="A1037" s="96"/>
      <c r="B1037" s="81"/>
      <c r="C1037" s="94"/>
      <c r="F1037" s="102"/>
      <c r="G1037" s="123"/>
      <c r="H1037" s="102"/>
      <c r="I1037" s="123"/>
      <c r="J1037" s="102"/>
      <c r="K1037" s="123"/>
      <c r="N1037" s="120"/>
      <c r="O1037" s="120"/>
      <c r="P1037" s="120"/>
      <c r="Q1037" s="123"/>
      <c r="R1037" s="120"/>
      <c r="S1037" s="120"/>
      <c r="T1037" s="102"/>
      <c r="U1037" s="123"/>
      <c r="V1037" s="102"/>
      <c r="W1037" s="123"/>
      <c r="X1037" s="188"/>
      <c r="Y1037" s="270"/>
      <c r="Z1037" s="188"/>
      <c r="AA1037" s="270"/>
      <c r="AB1037" s="188"/>
      <c r="AC1037" s="270"/>
      <c r="AD1037" s="271"/>
      <c r="AE1037" s="272"/>
      <c r="AF1037" s="271"/>
      <c r="AG1037" s="272"/>
      <c r="AH1037" s="271"/>
      <c r="AI1037" s="272"/>
      <c r="AJ1037" s="271"/>
      <c r="AK1037" s="272"/>
      <c r="AL1037" s="271"/>
      <c r="AM1037" s="273"/>
      <c r="AN1037" s="271"/>
      <c r="AO1037" s="274"/>
      <c r="AP1037" s="275"/>
      <c r="AQ1037" s="275"/>
      <c r="AR1037" s="271"/>
      <c r="AS1037" s="365"/>
      <c r="AT1037" s="365"/>
      <c r="AU1037" s="271"/>
      <c r="AV1037" s="365"/>
      <c r="AW1037" s="272"/>
      <c r="AX1037" s="365"/>
      <c r="AY1037" s="276"/>
      <c r="AZ1037" s="273"/>
      <c r="BA1037" s="274"/>
      <c r="BB1037" s="274"/>
      <c r="BC1037" s="275"/>
      <c r="BD1037" s="271"/>
      <c r="BE1037" s="365"/>
      <c r="BF1037" s="365"/>
      <c r="BG1037" s="271"/>
      <c r="BH1037" s="365"/>
      <c r="BI1037" s="272"/>
      <c r="BJ1037" s="276"/>
      <c r="BK1037" s="274"/>
      <c r="BL1037" s="277"/>
      <c r="BM1037" s="278"/>
      <c r="BN1037" s="277"/>
      <c r="BO1037" s="277"/>
      <c r="BP1037" s="279"/>
      <c r="BQ1037" s="280"/>
      <c r="BR1037" s="281"/>
      <c r="BS1037" s="280"/>
      <c r="BT1037" s="280"/>
      <c r="BU1037" s="280"/>
      <c r="BV1037" s="282"/>
    </row>
    <row r="1038" spans="1:74" x14ac:dyDescent="0.8">
      <c r="A1038" s="96"/>
      <c r="B1038" s="81"/>
      <c r="C1038" s="94"/>
      <c r="F1038" s="102"/>
      <c r="G1038" s="123"/>
      <c r="H1038" s="102"/>
      <c r="I1038" s="123"/>
      <c r="J1038" s="102"/>
      <c r="K1038" s="123"/>
      <c r="N1038" s="120"/>
      <c r="O1038" s="120"/>
      <c r="P1038" s="120"/>
      <c r="Q1038" s="123"/>
      <c r="R1038" s="120"/>
      <c r="S1038" s="120"/>
      <c r="T1038" s="102"/>
      <c r="U1038" s="123"/>
      <c r="V1038" s="102"/>
      <c r="W1038" s="123"/>
      <c r="X1038" s="188"/>
      <c r="Y1038" s="270"/>
      <c r="Z1038" s="188"/>
      <c r="AA1038" s="270"/>
      <c r="AB1038" s="188"/>
      <c r="AC1038" s="270"/>
      <c r="AD1038" s="271"/>
      <c r="AE1038" s="272"/>
      <c r="AF1038" s="271"/>
      <c r="AG1038" s="272"/>
      <c r="AH1038" s="271"/>
      <c r="AI1038" s="272"/>
      <c r="AJ1038" s="271"/>
      <c r="AK1038" s="272"/>
      <c r="AL1038" s="271"/>
      <c r="AM1038" s="273"/>
      <c r="AN1038" s="271"/>
      <c r="AO1038" s="274"/>
      <c r="AP1038" s="275"/>
      <c r="AQ1038" s="275"/>
      <c r="AR1038" s="271"/>
      <c r="AS1038" s="365"/>
      <c r="AT1038" s="365"/>
      <c r="AU1038" s="271"/>
      <c r="AV1038" s="365"/>
      <c r="AW1038" s="272"/>
      <c r="AX1038" s="365"/>
      <c r="AY1038" s="276"/>
      <c r="AZ1038" s="273"/>
      <c r="BA1038" s="274"/>
      <c r="BB1038" s="274"/>
      <c r="BC1038" s="275"/>
      <c r="BD1038" s="271"/>
      <c r="BE1038" s="365"/>
      <c r="BF1038" s="365"/>
      <c r="BG1038" s="271"/>
      <c r="BH1038" s="365"/>
      <c r="BI1038" s="272"/>
      <c r="BJ1038" s="276"/>
      <c r="BK1038" s="274"/>
      <c r="BL1038" s="277"/>
      <c r="BM1038" s="278"/>
      <c r="BN1038" s="277"/>
      <c r="BO1038" s="277"/>
      <c r="BP1038" s="279"/>
      <c r="BQ1038" s="280"/>
      <c r="BR1038" s="281"/>
      <c r="BS1038" s="280"/>
      <c r="BT1038" s="280"/>
      <c r="BU1038" s="280"/>
      <c r="BV1038" s="282"/>
    </row>
    <row r="1039" spans="1:74" x14ac:dyDescent="0.8">
      <c r="A1039" s="96"/>
      <c r="B1039" s="81"/>
      <c r="C1039" s="94"/>
      <c r="F1039" s="102"/>
      <c r="G1039" s="123"/>
      <c r="H1039" s="102"/>
      <c r="I1039" s="123"/>
      <c r="J1039" s="102"/>
      <c r="K1039" s="123"/>
      <c r="N1039" s="120"/>
      <c r="O1039" s="120"/>
      <c r="P1039" s="120"/>
      <c r="Q1039" s="123"/>
      <c r="R1039" s="120"/>
      <c r="S1039" s="120"/>
      <c r="T1039" s="102"/>
      <c r="U1039" s="123"/>
      <c r="V1039" s="102"/>
      <c r="W1039" s="123"/>
      <c r="X1039" s="188"/>
      <c r="Y1039" s="270"/>
      <c r="Z1039" s="188"/>
      <c r="AA1039" s="270"/>
      <c r="AB1039" s="188"/>
      <c r="AC1039" s="270"/>
      <c r="AD1039" s="271"/>
      <c r="AE1039" s="272"/>
      <c r="AF1039" s="271"/>
      <c r="AG1039" s="272"/>
      <c r="AH1039" s="271"/>
      <c r="AI1039" s="272"/>
      <c r="AJ1039" s="271"/>
      <c r="AK1039" s="272"/>
      <c r="AL1039" s="271"/>
      <c r="AM1039" s="273"/>
      <c r="AN1039" s="271"/>
      <c r="AO1039" s="274"/>
      <c r="AP1039" s="275"/>
      <c r="AQ1039" s="275"/>
      <c r="AR1039" s="271"/>
      <c r="AS1039" s="365"/>
      <c r="AT1039" s="365"/>
      <c r="AU1039" s="271"/>
      <c r="AV1039" s="365"/>
      <c r="AW1039" s="272"/>
      <c r="AX1039" s="365"/>
      <c r="AY1039" s="276"/>
      <c r="AZ1039" s="273"/>
      <c r="BA1039" s="274"/>
      <c r="BB1039" s="274"/>
      <c r="BC1039" s="275"/>
      <c r="BD1039" s="271"/>
      <c r="BE1039" s="365"/>
      <c r="BF1039" s="365"/>
      <c r="BG1039" s="271"/>
      <c r="BH1039" s="365"/>
      <c r="BI1039" s="272"/>
      <c r="BJ1039" s="276"/>
      <c r="BK1039" s="274"/>
      <c r="BL1039" s="277"/>
      <c r="BM1039" s="278"/>
      <c r="BN1039" s="277"/>
      <c r="BO1039" s="277"/>
      <c r="BP1039" s="279"/>
      <c r="BQ1039" s="280"/>
      <c r="BR1039" s="281"/>
      <c r="BS1039" s="280"/>
      <c r="BT1039" s="280"/>
      <c r="BU1039" s="280"/>
      <c r="BV1039" s="282"/>
    </row>
    <row r="1040" spans="1:74" x14ac:dyDescent="0.8">
      <c r="A1040" s="96"/>
      <c r="B1040" s="81"/>
      <c r="C1040" s="94"/>
      <c r="F1040" s="102"/>
      <c r="G1040" s="123"/>
      <c r="H1040" s="102"/>
      <c r="I1040" s="123"/>
      <c r="J1040" s="102"/>
      <c r="K1040" s="123"/>
      <c r="N1040" s="120"/>
      <c r="O1040" s="120"/>
      <c r="P1040" s="120"/>
      <c r="Q1040" s="123"/>
      <c r="R1040" s="120"/>
      <c r="S1040" s="120"/>
      <c r="T1040" s="102"/>
      <c r="U1040" s="123"/>
      <c r="V1040" s="102"/>
      <c r="W1040" s="123"/>
      <c r="X1040" s="188"/>
      <c r="Y1040" s="270"/>
      <c r="Z1040" s="188"/>
      <c r="AA1040" s="270"/>
      <c r="AB1040" s="188"/>
      <c r="AC1040" s="270"/>
      <c r="AD1040" s="271"/>
      <c r="AE1040" s="272"/>
      <c r="AF1040" s="271"/>
      <c r="AG1040" s="272"/>
      <c r="AH1040" s="271"/>
      <c r="AI1040" s="272"/>
      <c r="AJ1040" s="271"/>
      <c r="AK1040" s="272"/>
      <c r="AL1040" s="271"/>
      <c r="AM1040" s="273"/>
      <c r="AN1040" s="271"/>
      <c r="AO1040" s="274"/>
      <c r="AP1040" s="275"/>
      <c r="AQ1040" s="275"/>
      <c r="AR1040" s="271"/>
      <c r="AS1040" s="365"/>
      <c r="AT1040" s="365"/>
      <c r="AU1040" s="271"/>
      <c r="AV1040" s="365"/>
      <c r="AW1040" s="272"/>
      <c r="AX1040" s="365"/>
      <c r="AY1040" s="276"/>
      <c r="AZ1040" s="273"/>
      <c r="BA1040" s="274"/>
      <c r="BB1040" s="274"/>
      <c r="BC1040" s="275"/>
      <c r="BD1040" s="271"/>
      <c r="BE1040" s="365"/>
      <c r="BF1040" s="365"/>
      <c r="BG1040" s="271"/>
      <c r="BH1040" s="365"/>
      <c r="BI1040" s="272"/>
      <c r="BJ1040" s="276"/>
      <c r="BK1040" s="274"/>
      <c r="BL1040" s="277"/>
      <c r="BM1040" s="278"/>
      <c r="BN1040" s="277"/>
      <c r="BO1040" s="277"/>
      <c r="BP1040" s="279"/>
      <c r="BQ1040" s="280"/>
      <c r="BR1040" s="281"/>
      <c r="BS1040" s="280"/>
      <c r="BT1040" s="280"/>
      <c r="BU1040" s="280"/>
      <c r="BV1040" s="282"/>
    </row>
    <row r="1041" spans="1:74" x14ac:dyDescent="0.8">
      <c r="A1041" s="96"/>
      <c r="B1041" s="81"/>
      <c r="C1041" s="94"/>
      <c r="F1041" s="102"/>
      <c r="G1041" s="123"/>
      <c r="H1041" s="102"/>
      <c r="I1041" s="123"/>
      <c r="J1041" s="102"/>
      <c r="K1041" s="123"/>
      <c r="N1041" s="120"/>
      <c r="O1041" s="120"/>
      <c r="P1041" s="120"/>
      <c r="Q1041" s="123"/>
      <c r="R1041" s="120"/>
      <c r="S1041" s="120"/>
      <c r="T1041" s="102"/>
      <c r="U1041" s="123"/>
      <c r="V1041" s="102"/>
      <c r="W1041" s="123"/>
      <c r="X1041" s="188"/>
      <c r="Y1041" s="270"/>
      <c r="Z1041" s="188"/>
      <c r="AA1041" s="270"/>
      <c r="AB1041" s="188"/>
      <c r="AC1041" s="270"/>
      <c r="AD1041" s="271"/>
      <c r="AE1041" s="272"/>
      <c r="AF1041" s="271"/>
      <c r="AG1041" s="272"/>
      <c r="AH1041" s="271"/>
      <c r="AI1041" s="272"/>
      <c r="AJ1041" s="271"/>
      <c r="AK1041" s="272"/>
      <c r="AL1041" s="271"/>
      <c r="AM1041" s="273"/>
      <c r="AN1041" s="271"/>
      <c r="AO1041" s="274"/>
      <c r="AP1041" s="275"/>
      <c r="AQ1041" s="275"/>
      <c r="AR1041" s="271"/>
      <c r="AS1041" s="365"/>
      <c r="AT1041" s="365"/>
      <c r="AU1041" s="271"/>
      <c r="AV1041" s="365"/>
      <c r="AW1041" s="272"/>
      <c r="AX1041" s="365"/>
      <c r="AY1041" s="276"/>
      <c r="AZ1041" s="273"/>
      <c r="BA1041" s="274"/>
      <c r="BB1041" s="274"/>
      <c r="BC1041" s="275"/>
      <c r="BD1041" s="271"/>
      <c r="BE1041" s="365"/>
      <c r="BF1041" s="365"/>
      <c r="BG1041" s="271"/>
      <c r="BH1041" s="365"/>
      <c r="BI1041" s="272"/>
      <c r="BJ1041" s="276"/>
      <c r="BK1041" s="274"/>
      <c r="BL1041" s="277"/>
      <c r="BM1041" s="278"/>
      <c r="BN1041" s="277"/>
      <c r="BO1041" s="277"/>
      <c r="BP1041" s="279"/>
      <c r="BQ1041" s="280"/>
      <c r="BR1041" s="281"/>
      <c r="BS1041" s="280"/>
      <c r="BT1041" s="280"/>
      <c r="BU1041" s="280"/>
      <c r="BV1041" s="282"/>
    </row>
    <row r="1042" spans="1:74" x14ac:dyDescent="0.8">
      <c r="A1042" s="96"/>
      <c r="B1042" s="81"/>
      <c r="C1042" s="94"/>
      <c r="F1042" s="102"/>
      <c r="G1042" s="123"/>
      <c r="H1042" s="102"/>
      <c r="I1042" s="123"/>
      <c r="J1042" s="102"/>
      <c r="K1042" s="123"/>
      <c r="N1042" s="120"/>
      <c r="O1042" s="120"/>
      <c r="P1042" s="120"/>
      <c r="Q1042" s="123"/>
      <c r="R1042" s="120"/>
      <c r="S1042" s="120"/>
      <c r="T1042" s="102"/>
      <c r="U1042" s="123"/>
      <c r="V1042" s="102"/>
      <c r="W1042" s="123"/>
      <c r="X1042" s="188"/>
      <c r="Y1042" s="270"/>
      <c r="Z1042" s="188"/>
      <c r="AA1042" s="270"/>
      <c r="AB1042" s="188"/>
      <c r="AC1042" s="270"/>
      <c r="AD1042" s="271"/>
      <c r="AE1042" s="272"/>
      <c r="AF1042" s="271"/>
      <c r="AG1042" s="272"/>
      <c r="AH1042" s="271"/>
      <c r="AI1042" s="272"/>
      <c r="AJ1042" s="271"/>
      <c r="AK1042" s="272"/>
      <c r="AL1042" s="271"/>
      <c r="AM1042" s="273"/>
      <c r="AN1042" s="271"/>
      <c r="AO1042" s="274"/>
      <c r="AP1042" s="275"/>
      <c r="AQ1042" s="275"/>
      <c r="AR1042" s="271"/>
      <c r="AS1042" s="365"/>
      <c r="AT1042" s="365"/>
      <c r="AU1042" s="271"/>
      <c r="AV1042" s="365"/>
      <c r="AW1042" s="272"/>
      <c r="AX1042" s="365"/>
      <c r="AY1042" s="276"/>
      <c r="AZ1042" s="273"/>
      <c r="BA1042" s="274"/>
      <c r="BB1042" s="274"/>
      <c r="BC1042" s="275"/>
      <c r="BD1042" s="271"/>
      <c r="BE1042" s="365"/>
      <c r="BF1042" s="365"/>
      <c r="BG1042" s="271"/>
      <c r="BH1042" s="365"/>
      <c r="BI1042" s="272"/>
      <c r="BJ1042" s="276"/>
      <c r="BK1042" s="274"/>
      <c r="BL1042" s="277"/>
      <c r="BM1042" s="278"/>
      <c r="BN1042" s="277"/>
      <c r="BO1042" s="277"/>
      <c r="BP1042" s="279"/>
      <c r="BQ1042" s="280"/>
      <c r="BR1042" s="281"/>
      <c r="BS1042" s="280"/>
      <c r="BT1042" s="280"/>
      <c r="BU1042" s="280"/>
      <c r="BV1042" s="282"/>
    </row>
    <row r="1043" spans="1:74" x14ac:dyDescent="0.8">
      <c r="A1043" s="96"/>
      <c r="B1043" s="81"/>
      <c r="C1043" s="94"/>
      <c r="F1043" s="102"/>
      <c r="G1043" s="123"/>
      <c r="H1043" s="102"/>
      <c r="I1043" s="123"/>
      <c r="J1043" s="102"/>
      <c r="K1043" s="123"/>
      <c r="N1043" s="120"/>
      <c r="O1043" s="120"/>
      <c r="P1043" s="120"/>
      <c r="Q1043" s="123"/>
      <c r="R1043" s="120"/>
      <c r="S1043" s="120"/>
      <c r="T1043" s="102"/>
      <c r="U1043" s="123"/>
      <c r="V1043" s="102"/>
      <c r="W1043" s="123"/>
      <c r="X1043" s="188"/>
      <c r="Y1043" s="270"/>
      <c r="Z1043" s="188"/>
      <c r="AA1043" s="270"/>
      <c r="AB1043" s="188"/>
      <c r="AC1043" s="270"/>
      <c r="AD1043" s="271"/>
      <c r="AE1043" s="272"/>
      <c r="AF1043" s="271"/>
      <c r="AG1043" s="272"/>
      <c r="AH1043" s="271"/>
      <c r="AI1043" s="272"/>
      <c r="AJ1043" s="271"/>
      <c r="AK1043" s="272"/>
      <c r="AL1043" s="271"/>
      <c r="AM1043" s="273"/>
      <c r="AN1043" s="271"/>
      <c r="AO1043" s="274"/>
      <c r="AP1043" s="275"/>
      <c r="AQ1043" s="275"/>
      <c r="AR1043" s="271"/>
      <c r="AS1043" s="365"/>
      <c r="AT1043" s="365"/>
      <c r="AU1043" s="271"/>
      <c r="AV1043" s="365"/>
      <c r="AW1043" s="272"/>
      <c r="AX1043" s="365"/>
      <c r="AY1043" s="276"/>
      <c r="AZ1043" s="273"/>
      <c r="BA1043" s="274"/>
      <c r="BB1043" s="274"/>
      <c r="BC1043" s="275"/>
      <c r="BD1043" s="271"/>
      <c r="BE1043" s="365"/>
      <c r="BF1043" s="365"/>
      <c r="BG1043" s="271"/>
      <c r="BH1043" s="365"/>
      <c r="BI1043" s="272"/>
      <c r="BJ1043" s="276"/>
      <c r="BK1043" s="274"/>
      <c r="BL1043" s="277"/>
      <c r="BM1043" s="278"/>
      <c r="BN1043" s="277"/>
      <c r="BO1043" s="277"/>
      <c r="BP1043" s="279"/>
      <c r="BQ1043" s="280"/>
      <c r="BR1043" s="281"/>
      <c r="BS1043" s="280"/>
      <c r="BT1043" s="280"/>
      <c r="BU1043" s="280"/>
      <c r="BV1043" s="282"/>
    </row>
    <row r="1044" spans="1:74" x14ac:dyDescent="0.8">
      <c r="A1044" s="96"/>
      <c r="B1044" s="81"/>
      <c r="C1044" s="94"/>
      <c r="F1044" s="102"/>
      <c r="G1044" s="123"/>
      <c r="H1044" s="102"/>
      <c r="I1044" s="123"/>
      <c r="J1044" s="102"/>
      <c r="K1044" s="123"/>
      <c r="N1044" s="120"/>
      <c r="O1044" s="120"/>
      <c r="P1044" s="120"/>
      <c r="Q1044" s="123"/>
      <c r="R1044" s="120"/>
      <c r="S1044" s="120"/>
      <c r="T1044" s="102"/>
      <c r="U1044" s="123"/>
      <c r="V1044" s="102"/>
      <c r="W1044" s="123"/>
      <c r="X1044" s="188"/>
      <c r="Y1044" s="270"/>
      <c r="Z1044" s="188"/>
      <c r="AA1044" s="270"/>
      <c r="AB1044" s="188"/>
      <c r="AC1044" s="270"/>
      <c r="AD1044" s="271"/>
      <c r="AE1044" s="272"/>
      <c r="AF1044" s="271"/>
      <c r="AG1044" s="272"/>
      <c r="AH1044" s="271"/>
      <c r="AI1044" s="272"/>
      <c r="AJ1044" s="271"/>
      <c r="AK1044" s="272"/>
      <c r="AL1044" s="271"/>
      <c r="AM1044" s="273"/>
      <c r="AN1044" s="271"/>
      <c r="AO1044" s="274"/>
      <c r="AP1044" s="275"/>
      <c r="AQ1044" s="275"/>
      <c r="AR1044" s="271"/>
      <c r="AS1044" s="365"/>
      <c r="AT1044" s="365"/>
      <c r="AU1044" s="271"/>
      <c r="AV1044" s="365"/>
      <c r="AW1044" s="272"/>
      <c r="AX1044" s="365"/>
      <c r="AY1044" s="276"/>
      <c r="AZ1044" s="273"/>
      <c r="BA1044" s="274"/>
      <c r="BB1044" s="274"/>
      <c r="BC1044" s="275"/>
      <c r="BD1044" s="271"/>
      <c r="BE1044" s="365"/>
      <c r="BF1044" s="365"/>
      <c r="BG1044" s="271"/>
      <c r="BH1044" s="365"/>
      <c r="BI1044" s="272"/>
      <c r="BJ1044" s="276"/>
      <c r="BK1044" s="274"/>
      <c r="BL1044" s="277"/>
      <c r="BM1044" s="278"/>
      <c r="BN1044" s="277"/>
      <c r="BO1044" s="277"/>
      <c r="BP1044" s="279"/>
      <c r="BQ1044" s="280"/>
      <c r="BR1044" s="281"/>
      <c r="BS1044" s="280"/>
      <c r="BT1044" s="280"/>
      <c r="BU1044" s="280"/>
      <c r="BV1044" s="282"/>
    </row>
    <row r="1045" spans="1:74" x14ac:dyDescent="0.8">
      <c r="A1045" s="96"/>
      <c r="B1045" s="81"/>
      <c r="C1045" s="94"/>
      <c r="F1045" s="102"/>
      <c r="G1045" s="123"/>
      <c r="H1045" s="102"/>
      <c r="I1045" s="123"/>
      <c r="J1045" s="102"/>
      <c r="K1045" s="123"/>
      <c r="N1045" s="120"/>
      <c r="O1045" s="120"/>
      <c r="P1045" s="120"/>
      <c r="Q1045" s="123"/>
      <c r="R1045" s="120"/>
      <c r="S1045" s="120"/>
      <c r="T1045" s="102"/>
      <c r="U1045" s="123"/>
      <c r="V1045" s="102"/>
      <c r="W1045" s="123"/>
      <c r="X1045" s="188"/>
      <c r="Y1045" s="270"/>
      <c r="Z1045" s="188"/>
      <c r="AA1045" s="270"/>
      <c r="AB1045" s="188"/>
      <c r="AC1045" s="270"/>
      <c r="AD1045" s="271"/>
      <c r="AE1045" s="272"/>
      <c r="AF1045" s="271"/>
      <c r="AG1045" s="272"/>
      <c r="AH1045" s="271"/>
      <c r="AI1045" s="272"/>
      <c r="AJ1045" s="271"/>
      <c r="AK1045" s="272"/>
      <c r="AL1045" s="271"/>
      <c r="AM1045" s="273"/>
      <c r="AN1045" s="271"/>
      <c r="AO1045" s="274"/>
      <c r="AP1045" s="275"/>
      <c r="AQ1045" s="275"/>
      <c r="AR1045" s="271"/>
      <c r="AS1045" s="365"/>
      <c r="AT1045" s="365"/>
      <c r="AU1045" s="271"/>
      <c r="AV1045" s="365"/>
      <c r="AW1045" s="272"/>
      <c r="AX1045" s="365"/>
      <c r="AY1045" s="276"/>
      <c r="AZ1045" s="273"/>
      <c r="BA1045" s="274"/>
      <c r="BB1045" s="274"/>
      <c r="BC1045" s="275"/>
      <c r="BD1045" s="271"/>
      <c r="BE1045" s="365"/>
      <c r="BF1045" s="365"/>
      <c r="BG1045" s="271"/>
      <c r="BH1045" s="365"/>
      <c r="BI1045" s="272"/>
      <c r="BJ1045" s="276"/>
      <c r="BK1045" s="274"/>
      <c r="BL1045" s="277"/>
      <c r="BM1045" s="278"/>
      <c r="BN1045" s="277"/>
      <c r="BO1045" s="277"/>
      <c r="BP1045" s="279"/>
      <c r="BQ1045" s="280"/>
      <c r="BR1045" s="281"/>
      <c r="BS1045" s="280"/>
      <c r="BT1045" s="280"/>
      <c r="BU1045" s="280"/>
      <c r="BV1045" s="282"/>
    </row>
    <row r="1046" spans="1:74" x14ac:dyDescent="0.8">
      <c r="A1046" s="96"/>
      <c r="B1046" s="81"/>
      <c r="C1046" s="94"/>
      <c r="F1046" s="102"/>
      <c r="G1046" s="123"/>
      <c r="H1046" s="102"/>
      <c r="I1046" s="123"/>
      <c r="J1046" s="102"/>
      <c r="K1046" s="123"/>
      <c r="N1046" s="120"/>
      <c r="O1046" s="120"/>
      <c r="P1046" s="120"/>
      <c r="Q1046" s="123"/>
      <c r="R1046" s="120"/>
      <c r="S1046" s="120"/>
      <c r="T1046" s="102"/>
      <c r="U1046" s="123"/>
      <c r="V1046" s="102"/>
      <c r="W1046" s="123"/>
      <c r="X1046" s="188"/>
      <c r="Y1046" s="270"/>
      <c r="Z1046" s="188"/>
      <c r="AA1046" s="270"/>
      <c r="AB1046" s="188"/>
      <c r="AC1046" s="270"/>
      <c r="AD1046" s="271"/>
      <c r="AE1046" s="272"/>
      <c r="AF1046" s="271"/>
      <c r="AG1046" s="272"/>
      <c r="AH1046" s="271"/>
      <c r="AI1046" s="272"/>
      <c r="AJ1046" s="271"/>
      <c r="AK1046" s="272"/>
      <c r="AL1046" s="271"/>
      <c r="AM1046" s="273"/>
      <c r="AN1046" s="271"/>
      <c r="AO1046" s="274"/>
      <c r="AP1046" s="275"/>
      <c r="AQ1046" s="275"/>
      <c r="AR1046" s="271"/>
      <c r="AS1046" s="365"/>
      <c r="AT1046" s="365"/>
      <c r="AU1046" s="271"/>
      <c r="AV1046" s="365"/>
      <c r="AW1046" s="272"/>
      <c r="AX1046" s="365"/>
      <c r="AY1046" s="276"/>
      <c r="AZ1046" s="273"/>
      <c r="BA1046" s="274"/>
      <c r="BB1046" s="274"/>
      <c r="BC1046" s="275"/>
      <c r="BD1046" s="271"/>
      <c r="BE1046" s="365"/>
      <c r="BF1046" s="365"/>
      <c r="BG1046" s="271"/>
      <c r="BH1046" s="365"/>
      <c r="BI1046" s="272"/>
      <c r="BJ1046" s="276"/>
      <c r="BK1046" s="274"/>
      <c r="BL1046" s="277"/>
      <c r="BM1046" s="278"/>
      <c r="BN1046" s="277"/>
      <c r="BO1046" s="277"/>
      <c r="BP1046" s="279"/>
      <c r="BQ1046" s="280"/>
      <c r="BR1046" s="281"/>
      <c r="BS1046" s="280"/>
      <c r="BT1046" s="280"/>
      <c r="BU1046" s="280"/>
      <c r="BV1046" s="282"/>
    </row>
    <row r="1047" spans="1:74" x14ac:dyDescent="0.8">
      <c r="A1047" s="96"/>
      <c r="B1047" s="81"/>
      <c r="C1047" s="94"/>
      <c r="F1047" s="102"/>
      <c r="G1047" s="123"/>
      <c r="H1047" s="102"/>
      <c r="I1047" s="123"/>
      <c r="J1047" s="102"/>
      <c r="K1047" s="123"/>
      <c r="N1047" s="120"/>
      <c r="O1047" s="120"/>
      <c r="P1047" s="120"/>
      <c r="Q1047" s="123"/>
      <c r="R1047" s="120"/>
      <c r="S1047" s="120"/>
      <c r="T1047" s="102"/>
      <c r="U1047" s="123"/>
      <c r="V1047" s="102"/>
      <c r="W1047" s="123"/>
      <c r="X1047" s="188"/>
      <c r="Y1047" s="270"/>
      <c r="Z1047" s="188"/>
      <c r="AA1047" s="270"/>
      <c r="AB1047" s="188"/>
      <c r="AC1047" s="270"/>
      <c r="AD1047" s="271"/>
      <c r="AE1047" s="272"/>
      <c r="AF1047" s="271"/>
      <c r="AG1047" s="272"/>
      <c r="AH1047" s="271"/>
      <c r="AI1047" s="272"/>
      <c r="AJ1047" s="271"/>
      <c r="AK1047" s="272"/>
      <c r="AL1047" s="271"/>
      <c r="AM1047" s="273"/>
      <c r="AN1047" s="271"/>
      <c r="AO1047" s="274"/>
      <c r="AP1047" s="275"/>
      <c r="AQ1047" s="275"/>
      <c r="AR1047" s="271"/>
      <c r="AS1047" s="365"/>
      <c r="AT1047" s="365"/>
      <c r="AU1047" s="271"/>
      <c r="AV1047" s="365"/>
      <c r="AW1047" s="272"/>
      <c r="AX1047" s="365"/>
      <c r="AY1047" s="276"/>
      <c r="AZ1047" s="273"/>
      <c r="BA1047" s="274"/>
      <c r="BB1047" s="274"/>
      <c r="BC1047" s="275"/>
      <c r="BD1047" s="271"/>
      <c r="BE1047" s="365"/>
      <c r="BF1047" s="365"/>
      <c r="BG1047" s="271"/>
      <c r="BH1047" s="365"/>
      <c r="BI1047" s="272"/>
      <c r="BJ1047" s="276"/>
      <c r="BK1047" s="274"/>
      <c r="BL1047" s="277"/>
      <c r="BM1047" s="278"/>
      <c r="BN1047" s="277"/>
      <c r="BO1047" s="277"/>
      <c r="BP1047" s="279"/>
      <c r="BQ1047" s="280"/>
      <c r="BR1047" s="281"/>
      <c r="BS1047" s="280"/>
      <c r="BT1047" s="280"/>
      <c r="BU1047" s="280"/>
      <c r="BV1047" s="282"/>
    </row>
    <row r="1048" spans="1:74" x14ac:dyDescent="0.8">
      <c r="A1048" s="96"/>
      <c r="B1048" s="81"/>
      <c r="C1048" s="94"/>
      <c r="F1048" s="102"/>
      <c r="G1048" s="123"/>
      <c r="H1048" s="102"/>
      <c r="I1048" s="123"/>
      <c r="J1048" s="102"/>
      <c r="K1048" s="123"/>
      <c r="N1048" s="120"/>
      <c r="O1048" s="120"/>
      <c r="P1048" s="120"/>
      <c r="Q1048" s="123"/>
      <c r="R1048" s="120"/>
      <c r="S1048" s="120"/>
      <c r="T1048" s="102"/>
      <c r="U1048" s="123"/>
      <c r="V1048" s="102"/>
      <c r="W1048" s="123"/>
      <c r="X1048" s="188"/>
      <c r="Y1048" s="270"/>
      <c r="Z1048" s="188"/>
      <c r="AA1048" s="270"/>
      <c r="AB1048" s="188"/>
      <c r="AC1048" s="270"/>
      <c r="AD1048" s="271"/>
      <c r="AE1048" s="272"/>
      <c r="AF1048" s="271"/>
      <c r="AG1048" s="272"/>
      <c r="AH1048" s="271"/>
      <c r="AI1048" s="272"/>
      <c r="AJ1048" s="271"/>
      <c r="AK1048" s="272"/>
      <c r="AL1048" s="271"/>
      <c r="AM1048" s="273"/>
      <c r="AN1048" s="271"/>
      <c r="AO1048" s="274"/>
      <c r="AP1048" s="275"/>
      <c r="AQ1048" s="275"/>
      <c r="AR1048" s="271"/>
      <c r="AS1048" s="365"/>
      <c r="AT1048" s="365"/>
      <c r="AU1048" s="271"/>
      <c r="AV1048" s="365"/>
      <c r="AW1048" s="272"/>
      <c r="AX1048" s="365"/>
      <c r="AY1048" s="276"/>
      <c r="AZ1048" s="273"/>
      <c r="BA1048" s="274"/>
      <c r="BB1048" s="274"/>
      <c r="BC1048" s="275"/>
      <c r="BD1048" s="271"/>
      <c r="BE1048" s="365"/>
      <c r="BF1048" s="365"/>
      <c r="BG1048" s="271"/>
      <c r="BH1048" s="365"/>
      <c r="BI1048" s="272"/>
      <c r="BJ1048" s="276"/>
      <c r="BK1048" s="274"/>
      <c r="BL1048" s="277"/>
      <c r="BM1048" s="278"/>
      <c r="BN1048" s="277"/>
      <c r="BO1048" s="277"/>
      <c r="BP1048" s="279"/>
      <c r="BQ1048" s="280"/>
      <c r="BR1048" s="281"/>
      <c r="BS1048" s="280"/>
      <c r="BT1048" s="280"/>
      <c r="BU1048" s="280"/>
      <c r="BV1048" s="282"/>
    </row>
    <row r="1049" spans="1:74" x14ac:dyDescent="0.8">
      <c r="A1049" s="96"/>
      <c r="B1049" s="81"/>
      <c r="C1049" s="94"/>
      <c r="F1049" s="102"/>
      <c r="G1049" s="123"/>
      <c r="H1049" s="102"/>
      <c r="I1049" s="123"/>
      <c r="J1049" s="102"/>
      <c r="K1049" s="123"/>
      <c r="N1049" s="120"/>
      <c r="O1049" s="120"/>
      <c r="P1049" s="120"/>
      <c r="Q1049" s="123"/>
      <c r="R1049" s="120"/>
      <c r="S1049" s="120"/>
      <c r="T1049" s="102"/>
      <c r="U1049" s="123"/>
      <c r="V1049" s="102"/>
      <c r="W1049" s="123"/>
      <c r="X1049" s="188"/>
      <c r="Y1049" s="270"/>
      <c r="Z1049" s="188"/>
      <c r="AA1049" s="270"/>
      <c r="AB1049" s="188"/>
      <c r="AC1049" s="270"/>
      <c r="AD1049" s="271"/>
      <c r="AE1049" s="272"/>
      <c r="AF1049" s="271"/>
      <c r="AG1049" s="272"/>
      <c r="AH1049" s="271"/>
      <c r="AI1049" s="272"/>
      <c r="AJ1049" s="271"/>
      <c r="AK1049" s="272"/>
      <c r="AL1049" s="271"/>
      <c r="AM1049" s="273"/>
      <c r="AN1049" s="271"/>
      <c r="AO1049" s="274"/>
      <c r="AP1049" s="275"/>
      <c r="AQ1049" s="275"/>
      <c r="AR1049" s="271"/>
      <c r="AS1049" s="365"/>
      <c r="AT1049" s="365"/>
      <c r="AU1049" s="271"/>
      <c r="AV1049" s="365"/>
      <c r="AW1049" s="272"/>
      <c r="AX1049" s="365"/>
      <c r="AY1049" s="276"/>
      <c r="AZ1049" s="273"/>
      <c r="BA1049" s="274"/>
      <c r="BB1049" s="274"/>
      <c r="BC1049" s="275"/>
      <c r="BD1049" s="271"/>
      <c r="BE1049" s="365"/>
      <c r="BF1049" s="365"/>
      <c r="BG1049" s="271"/>
      <c r="BH1049" s="365"/>
      <c r="BI1049" s="272"/>
      <c r="BJ1049" s="276"/>
      <c r="BK1049" s="274"/>
      <c r="BL1049" s="277"/>
      <c r="BM1049" s="278"/>
      <c r="BN1049" s="277"/>
      <c r="BO1049" s="277"/>
      <c r="BP1049" s="279"/>
      <c r="BQ1049" s="280"/>
      <c r="BR1049" s="281"/>
      <c r="BS1049" s="280"/>
      <c r="BT1049" s="280"/>
      <c r="BU1049" s="280"/>
      <c r="BV1049" s="282"/>
    </row>
    <row r="1050" spans="1:74" x14ac:dyDescent="0.8">
      <c r="A1050" s="96"/>
      <c r="B1050" s="81"/>
      <c r="C1050" s="94"/>
      <c r="F1050" s="102"/>
      <c r="G1050" s="123"/>
      <c r="H1050" s="102"/>
      <c r="I1050" s="123"/>
      <c r="J1050" s="102"/>
      <c r="K1050" s="123"/>
      <c r="N1050" s="120"/>
      <c r="O1050" s="120"/>
      <c r="P1050" s="120"/>
      <c r="Q1050" s="123"/>
      <c r="R1050" s="120"/>
      <c r="S1050" s="120"/>
      <c r="T1050" s="102"/>
      <c r="U1050" s="123"/>
      <c r="V1050" s="102"/>
      <c r="W1050" s="123"/>
      <c r="X1050" s="188"/>
      <c r="Y1050" s="270"/>
      <c r="Z1050" s="188"/>
      <c r="AA1050" s="270"/>
      <c r="AB1050" s="188"/>
      <c r="AC1050" s="270"/>
      <c r="AD1050" s="271"/>
      <c r="AE1050" s="272"/>
      <c r="AF1050" s="271"/>
      <c r="AG1050" s="272"/>
      <c r="AH1050" s="271"/>
      <c r="AI1050" s="272"/>
      <c r="AJ1050" s="271"/>
      <c r="AK1050" s="272"/>
      <c r="AL1050" s="271"/>
      <c r="AM1050" s="273"/>
      <c r="AN1050" s="271"/>
      <c r="AO1050" s="274"/>
      <c r="AP1050" s="275"/>
      <c r="AQ1050" s="275"/>
      <c r="AR1050" s="271"/>
      <c r="AS1050" s="365"/>
      <c r="AT1050" s="365"/>
      <c r="AU1050" s="271"/>
      <c r="AV1050" s="365"/>
      <c r="AW1050" s="272"/>
      <c r="AX1050" s="365"/>
      <c r="AY1050" s="276"/>
      <c r="AZ1050" s="273"/>
      <c r="BA1050" s="274"/>
      <c r="BB1050" s="274"/>
      <c r="BC1050" s="275"/>
      <c r="BD1050" s="271"/>
      <c r="BE1050" s="365"/>
      <c r="BF1050" s="365"/>
      <c r="BG1050" s="271"/>
      <c r="BH1050" s="365"/>
      <c r="BI1050" s="272"/>
      <c r="BJ1050" s="276"/>
      <c r="BK1050" s="274"/>
      <c r="BL1050" s="277"/>
      <c r="BM1050" s="278"/>
      <c r="BN1050" s="277"/>
      <c r="BO1050" s="277"/>
      <c r="BP1050" s="279"/>
      <c r="BQ1050" s="280"/>
      <c r="BR1050" s="281"/>
      <c r="BS1050" s="280"/>
      <c r="BT1050" s="280"/>
      <c r="BU1050" s="280"/>
      <c r="BV1050" s="282"/>
    </row>
    <row r="1051" spans="1:74" x14ac:dyDescent="0.8">
      <c r="A1051" s="96"/>
      <c r="B1051" s="81"/>
      <c r="C1051" s="94"/>
      <c r="F1051" s="102"/>
      <c r="G1051" s="123"/>
      <c r="H1051" s="102"/>
      <c r="I1051" s="123"/>
      <c r="J1051" s="102"/>
      <c r="K1051" s="123"/>
      <c r="N1051" s="120"/>
      <c r="O1051" s="120"/>
      <c r="P1051" s="120"/>
      <c r="Q1051" s="123"/>
      <c r="R1051" s="120"/>
      <c r="S1051" s="120"/>
      <c r="T1051" s="102"/>
      <c r="U1051" s="123"/>
      <c r="V1051" s="102"/>
      <c r="W1051" s="123"/>
      <c r="X1051" s="188"/>
      <c r="Y1051" s="270"/>
      <c r="Z1051" s="188"/>
      <c r="AA1051" s="270"/>
      <c r="AB1051" s="188"/>
      <c r="AC1051" s="270"/>
      <c r="AD1051" s="271"/>
      <c r="AE1051" s="272"/>
      <c r="AF1051" s="271"/>
      <c r="AG1051" s="272"/>
      <c r="AH1051" s="271"/>
      <c r="AI1051" s="272"/>
      <c r="AJ1051" s="271"/>
      <c r="AK1051" s="272"/>
      <c r="AL1051" s="271"/>
      <c r="AM1051" s="273"/>
      <c r="AN1051" s="271"/>
      <c r="AO1051" s="274"/>
      <c r="AP1051" s="275"/>
      <c r="AQ1051" s="275"/>
      <c r="AR1051" s="271"/>
      <c r="AS1051" s="365"/>
      <c r="AT1051" s="365"/>
      <c r="AU1051" s="271"/>
      <c r="AV1051" s="365"/>
      <c r="AW1051" s="272"/>
      <c r="AX1051" s="365"/>
      <c r="AY1051" s="276"/>
      <c r="AZ1051" s="273"/>
      <c r="BA1051" s="274"/>
      <c r="BB1051" s="274"/>
      <c r="BC1051" s="275"/>
      <c r="BD1051" s="271"/>
      <c r="BE1051" s="365"/>
      <c r="BF1051" s="365"/>
      <c r="BG1051" s="271"/>
      <c r="BH1051" s="365"/>
      <c r="BI1051" s="272"/>
      <c r="BJ1051" s="276"/>
      <c r="BK1051" s="274"/>
      <c r="BL1051" s="277"/>
      <c r="BM1051" s="278"/>
      <c r="BN1051" s="277"/>
      <c r="BO1051" s="277"/>
      <c r="BP1051" s="279"/>
      <c r="BQ1051" s="280"/>
      <c r="BR1051" s="281"/>
      <c r="BS1051" s="280"/>
      <c r="BT1051" s="280"/>
      <c r="BU1051" s="280"/>
      <c r="BV1051" s="282"/>
    </row>
    <row r="1052" spans="1:74" x14ac:dyDescent="0.8">
      <c r="A1052" s="96"/>
      <c r="B1052" s="81"/>
      <c r="C1052" s="94"/>
      <c r="F1052" s="102"/>
      <c r="G1052" s="123"/>
      <c r="H1052" s="102"/>
      <c r="I1052" s="123"/>
      <c r="J1052" s="102"/>
      <c r="K1052" s="123"/>
      <c r="N1052" s="120"/>
      <c r="O1052" s="120"/>
      <c r="P1052" s="120"/>
      <c r="Q1052" s="123"/>
      <c r="R1052" s="120"/>
      <c r="S1052" s="120"/>
      <c r="T1052" s="102"/>
      <c r="U1052" s="123"/>
      <c r="V1052" s="102"/>
      <c r="W1052" s="123"/>
      <c r="X1052" s="188"/>
      <c r="Y1052" s="270"/>
      <c r="Z1052" s="188"/>
      <c r="AA1052" s="270"/>
      <c r="AB1052" s="188"/>
      <c r="AC1052" s="270"/>
      <c r="AD1052" s="271"/>
      <c r="AE1052" s="272"/>
      <c r="AF1052" s="271"/>
      <c r="AG1052" s="272"/>
      <c r="AH1052" s="271"/>
      <c r="AI1052" s="272"/>
      <c r="AJ1052" s="271"/>
      <c r="AK1052" s="272"/>
      <c r="AL1052" s="271"/>
      <c r="AM1052" s="273"/>
      <c r="AN1052" s="271"/>
      <c r="AO1052" s="274"/>
      <c r="AP1052" s="275"/>
      <c r="AQ1052" s="275"/>
      <c r="AR1052" s="271"/>
      <c r="AS1052" s="365"/>
      <c r="AT1052" s="365"/>
      <c r="AU1052" s="271"/>
      <c r="AV1052" s="365"/>
      <c r="AW1052" s="272"/>
      <c r="AX1052" s="365"/>
      <c r="AY1052" s="276"/>
      <c r="AZ1052" s="273"/>
      <c r="BA1052" s="274"/>
      <c r="BB1052" s="274"/>
      <c r="BC1052" s="275"/>
      <c r="BD1052" s="271"/>
      <c r="BE1052" s="365"/>
      <c r="BF1052" s="365"/>
      <c r="BG1052" s="271"/>
      <c r="BH1052" s="365"/>
      <c r="BI1052" s="272"/>
      <c r="BJ1052" s="276"/>
      <c r="BK1052" s="274"/>
      <c r="BL1052" s="277"/>
      <c r="BM1052" s="278"/>
      <c r="BN1052" s="277"/>
      <c r="BO1052" s="277"/>
      <c r="BP1052" s="279"/>
      <c r="BQ1052" s="280"/>
      <c r="BR1052" s="281"/>
      <c r="BS1052" s="280"/>
      <c r="BT1052" s="280"/>
      <c r="BU1052" s="280"/>
      <c r="BV1052" s="282"/>
    </row>
    <row r="1053" spans="1:74" x14ac:dyDescent="0.8">
      <c r="A1053" s="96"/>
      <c r="B1053" s="81"/>
      <c r="C1053" s="94"/>
      <c r="F1053" s="102"/>
      <c r="G1053" s="123"/>
      <c r="H1053" s="102"/>
      <c r="I1053" s="123"/>
      <c r="J1053" s="102"/>
      <c r="K1053" s="123"/>
      <c r="N1053" s="120"/>
      <c r="O1053" s="120"/>
      <c r="P1053" s="120"/>
      <c r="Q1053" s="123"/>
      <c r="R1053" s="120"/>
      <c r="S1053" s="120"/>
      <c r="T1053" s="102"/>
      <c r="U1053" s="123"/>
      <c r="V1053" s="102"/>
      <c r="W1053" s="123"/>
      <c r="X1053" s="188"/>
      <c r="Y1053" s="270"/>
      <c r="Z1053" s="188"/>
      <c r="AA1053" s="270"/>
      <c r="AB1053" s="188"/>
      <c r="AC1053" s="270"/>
      <c r="AD1053" s="271"/>
      <c r="AE1053" s="272"/>
      <c r="AF1053" s="271"/>
      <c r="AG1053" s="272"/>
      <c r="AH1053" s="271"/>
      <c r="AI1053" s="272"/>
      <c r="AJ1053" s="271"/>
      <c r="AK1053" s="272"/>
      <c r="AL1053" s="271"/>
      <c r="AM1053" s="273"/>
      <c r="AN1053" s="271"/>
      <c r="AO1053" s="274"/>
      <c r="AP1053" s="275"/>
      <c r="AQ1053" s="275"/>
      <c r="AR1053" s="271"/>
      <c r="AS1053" s="365"/>
      <c r="AT1053" s="365"/>
      <c r="AU1053" s="271"/>
      <c r="AV1053" s="365"/>
      <c r="AW1053" s="272"/>
      <c r="AX1053" s="365"/>
      <c r="AY1053" s="276"/>
      <c r="AZ1053" s="273"/>
      <c r="BA1053" s="274"/>
      <c r="BB1053" s="274"/>
      <c r="BC1053" s="275"/>
      <c r="BD1053" s="271"/>
      <c r="BE1053" s="365"/>
      <c r="BF1053" s="365"/>
      <c r="BG1053" s="271"/>
      <c r="BH1053" s="365"/>
      <c r="BI1053" s="272"/>
      <c r="BJ1053" s="276"/>
      <c r="BK1053" s="274"/>
      <c r="BL1053" s="277"/>
      <c r="BM1053" s="278"/>
      <c r="BN1053" s="277"/>
      <c r="BO1053" s="277"/>
      <c r="BP1053" s="279"/>
      <c r="BQ1053" s="280"/>
      <c r="BR1053" s="281"/>
      <c r="BS1053" s="280"/>
      <c r="BT1053" s="280"/>
      <c r="BU1053" s="280"/>
      <c r="BV1053" s="282"/>
    </row>
    <row r="1054" spans="1:74" x14ac:dyDescent="0.8">
      <c r="A1054" s="96"/>
      <c r="B1054" s="81"/>
      <c r="C1054" s="94"/>
      <c r="F1054" s="102"/>
      <c r="G1054" s="123"/>
      <c r="H1054" s="102"/>
      <c r="I1054" s="123"/>
      <c r="J1054" s="102"/>
      <c r="K1054" s="123"/>
      <c r="N1054" s="120"/>
      <c r="O1054" s="120"/>
      <c r="P1054" s="120"/>
      <c r="Q1054" s="123"/>
      <c r="R1054" s="120"/>
      <c r="S1054" s="120"/>
      <c r="T1054" s="102"/>
      <c r="U1054" s="123"/>
      <c r="V1054" s="102"/>
      <c r="W1054" s="123"/>
      <c r="X1054" s="188"/>
      <c r="Y1054" s="270"/>
      <c r="Z1054" s="188"/>
      <c r="AA1054" s="270"/>
      <c r="AB1054" s="188"/>
      <c r="AC1054" s="270"/>
      <c r="AD1054" s="271"/>
      <c r="AE1054" s="272"/>
      <c r="AF1054" s="271"/>
      <c r="AG1054" s="272"/>
      <c r="AH1054" s="271"/>
      <c r="AI1054" s="272"/>
      <c r="AJ1054" s="271"/>
      <c r="AK1054" s="272"/>
      <c r="AL1054" s="271"/>
      <c r="AM1054" s="273"/>
      <c r="AN1054" s="271"/>
      <c r="AO1054" s="274"/>
      <c r="AP1054" s="275"/>
      <c r="AQ1054" s="275"/>
      <c r="AR1054" s="271"/>
      <c r="AS1054" s="365"/>
      <c r="AT1054" s="365"/>
      <c r="AU1054" s="271"/>
      <c r="AV1054" s="365"/>
      <c r="AW1054" s="272"/>
      <c r="AX1054" s="365"/>
      <c r="AY1054" s="276"/>
      <c r="AZ1054" s="273"/>
      <c r="BA1054" s="274"/>
      <c r="BB1054" s="274"/>
      <c r="BC1054" s="275"/>
      <c r="BD1054" s="271"/>
      <c r="BE1054" s="365"/>
      <c r="BF1054" s="365"/>
      <c r="BG1054" s="271"/>
      <c r="BH1054" s="365"/>
      <c r="BI1054" s="272"/>
      <c r="BJ1054" s="276"/>
      <c r="BK1054" s="274"/>
      <c r="BL1054" s="277"/>
      <c r="BM1054" s="278"/>
      <c r="BN1054" s="277"/>
      <c r="BO1054" s="277"/>
      <c r="BP1054" s="279"/>
      <c r="BQ1054" s="280"/>
      <c r="BR1054" s="281"/>
      <c r="BS1054" s="280"/>
      <c r="BT1054" s="280"/>
      <c r="BU1054" s="280"/>
      <c r="BV1054" s="282"/>
    </row>
    <row r="1055" spans="1:74" x14ac:dyDescent="0.8">
      <c r="A1055" s="96"/>
      <c r="B1055" s="81"/>
      <c r="C1055" s="94"/>
      <c r="F1055" s="102"/>
      <c r="G1055" s="123"/>
      <c r="H1055" s="102"/>
      <c r="I1055" s="123"/>
      <c r="J1055" s="102"/>
      <c r="K1055" s="123"/>
      <c r="N1055" s="120"/>
      <c r="O1055" s="120"/>
      <c r="P1055" s="120"/>
      <c r="Q1055" s="123"/>
      <c r="R1055" s="120"/>
      <c r="S1055" s="120"/>
      <c r="T1055" s="102"/>
      <c r="U1055" s="123"/>
      <c r="V1055" s="102"/>
      <c r="W1055" s="123"/>
      <c r="X1055" s="188"/>
      <c r="Y1055" s="270"/>
      <c r="Z1055" s="188"/>
      <c r="AA1055" s="270"/>
      <c r="AB1055" s="188"/>
      <c r="AC1055" s="270"/>
      <c r="AD1055" s="271"/>
      <c r="AE1055" s="272"/>
      <c r="AF1055" s="271"/>
      <c r="AG1055" s="272"/>
      <c r="AH1055" s="271"/>
      <c r="AI1055" s="272"/>
      <c r="AJ1055" s="271"/>
      <c r="AK1055" s="272"/>
      <c r="AL1055" s="271"/>
      <c r="AM1055" s="273"/>
      <c r="AN1055" s="271"/>
      <c r="AO1055" s="274"/>
      <c r="AP1055" s="275"/>
      <c r="AQ1055" s="275"/>
      <c r="AR1055" s="271"/>
      <c r="AS1055" s="365"/>
      <c r="AT1055" s="365"/>
      <c r="AU1055" s="271"/>
      <c r="AV1055" s="365"/>
      <c r="AW1055" s="272"/>
      <c r="AX1055" s="365"/>
      <c r="AY1055" s="276"/>
      <c r="AZ1055" s="273"/>
      <c r="BA1055" s="274"/>
      <c r="BB1055" s="274"/>
      <c r="BC1055" s="275"/>
      <c r="BD1055" s="271"/>
      <c r="BE1055" s="365"/>
      <c r="BF1055" s="365"/>
      <c r="BG1055" s="271"/>
      <c r="BH1055" s="365"/>
      <c r="BI1055" s="272"/>
      <c r="BJ1055" s="276"/>
      <c r="BK1055" s="274"/>
      <c r="BL1055" s="277"/>
      <c r="BM1055" s="278"/>
      <c r="BN1055" s="277"/>
      <c r="BO1055" s="277"/>
      <c r="BP1055" s="279"/>
      <c r="BQ1055" s="280"/>
      <c r="BR1055" s="281"/>
      <c r="BS1055" s="280"/>
      <c r="BT1055" s="280"/>
      <c r="BU1055" s="280"/>
      <c r="BV1055" s="282"/>
    </row>
    <row r="1056" spans="1:74" x14ac:dyDescent="0.8">
      <c r="A1056" s="96"/>
      <c r="B1056" s="81"/>
      <c r="C1056" s="94"/>
      <c r="F1056" s="102"/>
      <c r="G1056" s="123"/>
      <c r="H1056" s="102"/>
      <c r="I1056" s="123"/>
      <c r="J1056" s="102"/>
      <c r="K1056" s="123"/>
      <c r="N1056" s="120"/>
      <c r="O1056" s="120"/>
      <c r="P1056" s="120"/>
      <c r="Q1056" s="123"/>
      <c r="R1056" s="120"/>
      <c r="S1056" s="120"/>
      <c r="T1056" s="102"/>
      <c r="U1056" s="123"/>
      <c r="V1056" s="102"/>
      <c r="W1056" s="123"/>
      <c r="X1056" s="188"/>
      <c r="Y1056" s="270"/>
      <c r="Z1056" s="188"/>
      <c r="AA1056" s="270"/>
      <c r="AB1056" s="188"/>
      <c r="AC1056" s="270"/>
      <c r="AD1056" s="271"/>
      <c r="AE1056" s="272"/>
      <c r="AF1056" s="271"/>
      <c r="AG1056" s="272"/>
      <c r="AH1056" s="271"/>
      <c r="AI1056" s="272"/>
      <c r="AJ1056" s="271"/>
      <c r="AK1056" s="272"/>
      <c r="AL1056" s="271"/>
      <c r="AM1056" s="273"/>
      <c r="AN1056" s="271"/>
      <c r="AO1056" s="274"/>
      <c r="AP1056" s="275"/>
      <c r="AQ1056" s="275"/>
      <c r="AR1056" s="271"/>
      <c r="AS1056" s="365"/>
      <c r="AT1056" s="365"/>
      <c r="AU1056" s="271"/>
      <c r="AV1056" s="365"/>
      <c r="AW1056" s="272"/>
      <c r="AX1056" s="365"/>
      <c r="AY1056" s="276"/>
      <c r="AZ1056" s="273"/>
      <c r="BA1056" s="274"/>
      <c r="BB1056" s="274"/>
      <c r="BC1056" s="275"/>
      <c r="BD1056" s="271"/>
      <c r="BE1056" s="365"/>
      <c r="BF1056" s="365"/>
      <c r="BG1056" s="271"/>
      <c r="BH1056" s="365"/>
      <c r="BI1056" s="272"/>
      <c r="BJ1056" s="276"/>
      <c r="BK1056" s="274"/>
      <c r="BL1056" s="277"/>
      <c r="BM1056" s="278"/>
      <c r="BN1056" s="277"/>
      <c r="BO1056" s="277"/>
      <c r="BP1056" s="279"/>
      <c r="BQ1056" s="280"/>
      <c r="BR1056" s="281"/>
      <c r="BS1056" s="280"/>
      <c r="BT1056" s="280"/>
      <c r="BU1056" s="280"/>
      <c r="BV1056" s="282"/>
    </row>
    <row r="1057" spans="1:74" x14ac:dyDescent="0.8">
      <c r="A1057" s="96"/>
      <c r="B1057" s="81"/>
      <c r="C1057" s="94"/>
      <c r="F1057" s="102"/>
      <c r="G1057" s="123"/>
      <c r="H1057" s="102"/>
      <c r="I1057" s="123"/>
      <c r="J1057" s="102"/>
      <c r="K1057" s="123"/>
      <c r="N1057" s="120"/>
      <c r="O1057" s="120"/>
      <c r="P1057" s="120"/>
      <c r="Q1057" s="123"/>
      <c r="R1057" s="120"/>
      <c r="S1057" s="120"/>
      <c r="T1057" s="102"/>
      <c r="U1057" s="123"/>
      <c r="V1057" s="102"/>
      <c r="W1057" s="123"/>
      <c r="X1057" s="188"/>
      <c r="Y1057" s="270"/>
      <c r="Z1057" s="188"/>
      <c r="AA1057" s="270"/>
      <c r="AB1057" s="188"/>
      <c r="AC1057" s="270"/>
      <c r="AD1057" s="271"/>
      <c r="AE1057" s="272"/>
      <c r="AF1057" s="271"/>
      <c r="AG1057" s="272"/>
      <c r="AH1057" s="271"/>
      <c r="AI1057" s="272"/>
      <c r="AJ1057" s="271"/>
      <c r="AK1057" s="272"/>
      <c r="AL1057" s="271"/>
      <c r="AM1057" s="273"/>
      <c r="AN1057" s="271"/>
      <c r="AO1057" s="274"/>
      <c r="AP1057" s="275"/>
      <c r="AQ1057" s="275"/>
      <c r="AR1057" s="271"/>
      <c r="AS1057" s="365"/>
      <c r="AT1057" s="365"/>
      <c r="AU1057" s="271"/>
      <c r="AV1057" s="365"/>
      <c r="AW1057" s="272"/>
      <c r="AX1057" s="365"/>
      <c r="AY1057" s="276"/>
      <c r="AZ1057" s="273"/>
      <c r="BA1057" s="274"/>
      <c r="BB1057" s="274"/>
      <c r="BC1057" s="275"/>
      <c r="BD1057" s="271"/>
      <c r="BE1057" s="365"/>
      <c r="BF1057" s="365"/>
      <c r="BG1057" s="271"/>
      <c r="BH1057" s="365"/>
      <c r="BI1057" s="272"/>
      <c r="BJ1057" s="276"/>
      <c r="BK1057" s="274"/>
      <c r="BL1057" s="277"/>
      <c r="BM1057" s="278"/>
      <c r="BN1057" s="277"/>
      <c r="BO1057" s="277"/>
      <c r="BP1057" s="279"/>
      <c r="BQ1057" s="280"/>
      <c r="BR1057" s="281"/>
      <c r="BS1057" s="280"/>
      <c r="BT1057" s="280"/>
      <c r="BU1057" s="280"/>
      <c r="BV1057" s="282"/>
    </row>
    <row r="1058" spans="1:74" x14ac:dyDescent="0.8">
      <c r="A1058" s="96"/>
      <c r="B1058" s="81"/>
      <c r="C1058" s="94"/>
      <c r="F1058" s="102"/>
      <c r="G1058" s="123"/>
      <c r="H1058" s="102"/>
      <c r="I1058" s="123"/>
      <c r="J1058" s="102"/>
      <c r="K1058" s="123"/>
      <c r="N1058" s="120"/>
      <c r="O1058" s="120"/>
      <c r="P1058" s="120"/>
      <c r="Q1058" s="123"/>
      <c r="R1058" s="120"/>
      <c r="S1058" s="120"/>
      <c r="T1058" s="102"/>
      <c r="U1058" s="123"/>
      <c r="V1058" s="102"/>
      <c r="W1058" s="123"/>
      <c r="X1058" s="188"/>
      <c r="Y1058" s="270"/>
      <c r="Z1058" s="188"/>
      <c r="AA1058" s="270"/>
      <c r="AB1058" s="188"/>
      <c r="AC1058" s="270"/>
      <c r="AD1058" s="271"/>
      <c r="AE1058" s="272"/>
      <c r="AF1058" s="271"/>
      <c r="AG1058" s="272"/>
      <c r="AH1058" s="271"/>
      <c r="AI1058" s="272"/>
      <c r="AJ1058" s="271"/>
      <c r="AK1058" s="272"/>
      <c r="AL1058" s="271"/>
      <c r="AM1058" s="273"/>
      <c r="AN1058" s="271"/>
      <c r="AO1058" s="274"/>
      <c r="AP1058" s="275"/>
      <c r="AQ1058" s="275"/>
      <c r="AR1058" s="271"/>
      <c r="AS1058" s="365"/>
      <c r="AT1058" s="365"/>
      <c r="AU1058" s="271"/>
      <c r="AV1058" s="365"/>
      <c r="AW1058" s="272"/>
      <c r="AX1058" s="365"/>
      <c r="AY1058" s="276"/>
      <c r="AZ1058" s="273"/>
      <c r="BA1058" s="274"/>
      <c r="BB1058" s="274"/>
      <c r="BC1058" s="275"/>
      <c r="BD1058" s="271"/>
      <c r="BE1058" s="365"/>
      <c r="BF1058" s="365"/>
      <c r="BG1058" s="271"/>
      <c r="BH1058" s="365"/>
      <c r="BI1058" s="272"/>
      <c r="BJ1058" s="276"/>
      <c r="BK1058" s="274"/>
      <c r="BL1058" s="277"/>
      <c r="BM1058" s="278"/>
      <c r="BN1058" s="277"/>
      <c r="BO1058" s="277"/>
      <c r="BP1058" s="279"/>
      <c r="BQ1058" s="280"/>
      <c r="BR1058" s="281"/>
      <c r="BS1058" s="280"/>
      <c r="BT1058" s="280"/>
      <c r="BU1058" s="280"/>
      <c r="BV1058" s="282"/>
    </row>
    <row r="1059" spans="1:74" x14ac:dyDescent="0.8">
      <c r="A1059" s="96"/>
      <c r="B1059" s="81"/>
      <c r="C1059" s="94"/>
      <c r="F1059" s="102"/>
      <c r="G1059" s="123"/>
      <c r="H1059" s="102"/>
      <c r="I1059" s="123"/>
      <c r="J1059" s="102"/>
      <c r="K1059" s="123"/>
      <c r="N1059" s="120"/>
      <c r="O1059" s="120"/>
      <c r="P1059" s="120"/>
      <c r="Q1059" s="123"/>
      <c r="R1059" s="120"/>
      <c r="S1059" s="120"/>
      <c r="T1059" s="102"/>
      <c r="U1059" s="123"/>
      <c r="V1059" s="102"/>
      <c r="W1059" s="123"/>
      <c r="X1059" s="188"/>
      <c r="Y1059" s="270"/>
      <c r="Z1059" s="188"/>
      <c r="AA1059" s="270"/>
      <c r="AB1059" s="188"/>
      <c r="AC1059" s="270"/>
      <c r="AD1059" s="271"/>
      <c r="AE1059" s="272"/>
      <c r="AF1059" s="271"/>
      <c r="AG1059" s="272"/>
      <c r="AH1059" s="271"/>
      <c r="AI1059" s="272"/>
      <c r="AJ1059" s="271"/>
      <c r="AK1059" s="272"/>
      <c r="AL1059" s="271"/>
      <c r="AM1059" s="273"/>
      <c r="AN1059" s="271"/>
      <c r="AO1059" s="274"/>
      <c r="AP1059" s="275"/>
      <c r="AQ1059" s="275"/>
      <c r="AR1059" s="271"/>
      <c r="AS1059" s="365"/>
      <c r="AT1059" s="365"/>
      <c r="AU1059" s="271"/>
      <c r="AV1059" s="365"/>
      <c r="AW1059" s="272"/>
      <c r="AX1059" s="365"/>
      <c r="AY1059" s="276"/>
      <c r="AZ1059" s="273"/>
      <c r="BA1059" s="274"/>
      <c r="BB1059" s="274"/>
      <c r="BC1059" s="275"/>
      <c r="BD1059" s="271"/>
      <c r="BE1059" s="365"/>
      <c r="BF1059" s="365"/>
      <c r="BG1059" s="271"/>
      <c r="BH1059" s="365"/>
      <c r="BI1059" s="272"/>
      <c r="BJ1059" s="276"/>
      <c r="BK1059" s="274"/>
      <c r="BL1059" s="277"/>
      <c r="BM1059" s="278"/>
      <c r="BN1059" s="277"/>
      <c r="BO1059" s="277"/>
      <c r="BP1059" s="279"/>
      <c r="BQ1059" s="280"/>
      <c r="BR1059" s="281"/>
      <c r="BS1059" s="280"/>
      <c r="BT1059" s="280"/>
      <c r="BU1059" s="280"/>
      <c r="BV1059" s="282"/>
    </row>
    <row r="1060" spans="1:74" x14ac:dyDescent="0.8">
      <c r="A1060" s="96"/>
      <c r="B1060" s="81"/>
      <c r="C1060" s="94"/>
      <c r="F1060" s="102"/>
      <c r="G1060" s="123"/>
      <c r="H1060" s="102"/>
      <c r="I1060" s="123"/>
      <c r="J1060" s="102"/>
      <c r="K1060" s="123"/>
      <c r="N1060" s="120"/>
      <c r="O1060" s="120"/>
      <c r="P1060" s="120"/>
      <c r="Q1060" s="123"/>
      <c r="R1060" s="120"/>
      <c r="S1060" s="120"/>
      <c r="T1060" s="102"/>
      <c r="U1060" s="123"/>
      <c r="V1060" s="102"/>
      <c r="W1060" s="123"/>
      <c r="X1060" s="188"/>
      <c r="Y1060" s="270"/>
      <c r="Z1060" s="188"/>
      <c r="AA1060" s="270"/>
      <c r="AB1060" s="188"/>
      <c r="AC1060" s="270"/>
      <c r="AD1060" s="271"/>
      <c r="AE1060" s="272"/>
      <c r="AF1060" s="271"/>
      <c r="AG1060" s="272"/>
      <c r="AH1060" s="271"/>
      <c r="AI1060" s="272"/>
      <c r="AJ1060" s="271"/>
      <c r="AK1060" s="272"/>
      <c r="AL1060" s="271"/>
      <c r="AM1060" s="273"/>
      <c r="AN1060" s="271"/>
      <c r="AO1060" s="274"/>
      <c r="AP1060" s="275"/>
      <c r="AQ1060" s="275"/>
      <c r="AR1060" s="271"/>
      <c r="AS1060" s="365"/>
      <c r="AT1060" s="365"/>
      <c r="AU1060" s="271"/>
      <c r="AV1060" s="365"/>
      <c r="AW1060" s="272"/>
      <c r="AX1060" s="365"/>
      <c r="AY1060" s="276"/>
      <c r="AZ1060" s="273"/>
      <c r="BA1060" s="274"/>
      <c r="BB1060" s="274"/>
      <c r="BC1060" s="275"/>
      <c r="BD1060" s="271"/>
      <c r="BE1060" s="365"/>
      <c r="BF1060" s="365"/>
      <c r="BG1060" s="271"/>
      <c r="BH1060" s="365"/>
      <c r="BI1060" s="272"/>
      <c r="BJ1060" s="276"/>
      <c r="BK1060" s="274"/>
      <c r="BL1060" s="277"/>
      <c r="BM1060" s="278"/>
      <c r="BN1060" s="277"/>
      <c r="BO1060" s="277"/>
      <c r="BP1060" s="279"/>
      <c r="BQ1060" s="280"/>
      <c r="BR1060" s="281"/>
      <c r="BS1060" s="280"/>
      <c r="BT1060" s="280"/>
      <c r="BU1060" s="280"/>
      <c r="BV1060" s="282"/>
    </row>
    <row r="1061" spans="1:74" x14ac:dyDescent="0.8">
      <c r="A1061" s="96"/>
      <c r="B1061" s="81"/>
      <c r="C1061" s="94"/>
      <c r="F1061" s="102"/>
      <c r="G1061" s="123"/>
      <c r="H1061" s="102"/>
      <c r="I1061" s="123"/>
      <c r="J1061" s="102"/>
      <c r="K1061" s="123"/>
      <c r="N1061" s="120"/>
      <c r="O1061" s="120"/>
      <c r="P1061" s="120"/>
      <c r="Q1061" s="123"/>
      <c r="R1061" s="120"/>
      <c r="S1061" s="120"/>
      <c r="T1061" s="102"/>
      <c r="U1061" s="123"/>
      <c r="V1061" s="102"/>
      <c r="W1061" s="123"/>
      <c r="X1061" s="188"/>
      <c r="Y1061" s="270"/>
      <c r="Z1061" s="188"/>
      <c r="AA1061" s="270"/>
      <c r="AB1061" s="188"/>
      <c r="AC1061" s="270"/>
      <c r="AD1061" s="271"/>
      <c r="AE1061" s="272"/>
      <c r="AF1061" s="271"/>
      <c r="AG1061" s="272"/>
      <c r="AH1061" s="271"/>
      <c r="AI1061" s="272"/>
      <c r="AJ1061" s="271"/>
      <c r="AK1061" s="272"/>
      <c r="AL1061" s="271"/>
      <c r="AM1061" s="273"/>
      <c r="AN1061" s="271"/>
      <c r="AO1061" s="274"/>
      <c r="AP1061" s="275"/>
      <c r="AQ1061" s="275"/>
      <c r="AR1061" s="271"/>
      <c r="AS1061" s="365"/>
      <c r="AT1061" s="365"/>
      <c r="AU1061" s="271"/>
      <c r="AV1061" s="365"/>
      <c r="AW1061" s="272"/>
      <c r="AX1061" s="365"/>
      <c r="AY1061" s="276"/>
      <c r="AZ1061" s="273"/>
      <c r="BA1061" s="274"/>
      <c r="BB1061" s="274"/>
      <c r="BC1061" s="275"/>
      <c r="BD1061" s="271"/>
      <c r="BE1061" s="365"/>
      <c r="BF1061" s="365"/>
      <c r="BG1061" s="271"/>
      <c r="BH1061" s="365"/>
      <c r="BI1061" s="272"/>
      <c r="BJ1061" s="276"/>
      <c r="BK1061" s="274"/>
      <c r="BL1061" s="277"/>
      <c r="BM1061" s="278"/>
      <c r="BN1061" s="277"/>
      <c r="BO1061" s="277"/>
      <c r="BP1061" s="279"/>
      <c r="BQ1061" s="280"/>
      <c r="BR1061" s="281"/>
      <c r="BS1061" s="280"/>
      <c r="BT1061" s="280"/>
      <c r="BU1061" s="280"/>
      <c r="BV1061" s="282"/>
    </row>
    <row r="1062" spans="1:74" x14ac:dyDescent="0.8">
      <c r="A1062" s="96"/>
      <c r="B1062" s="81"/>
      <c r="C1062" s="94"/>
      <c r="F1062" s="102"/>
      <c r="G1062" s="123"/>
      <c r="H1062" s="102"/>
      <c r="I1062" s="123"/>
      <c r="J1062" s="102"/>
      <c r="K1062" s="123"/>
      <c r="N1062" s="120"/>
      <c r="O1062" s="120"/>
      <c r="P1062" s="120"/>
      <c r="Q1062" s="123"/>
      <c r="R1062" s="120"/>
      <c r="S1062" s="120"/>
      <c r="T1062" s="102"/>
      <c r="U1062" s="123"/>
      <c r="V1062" s="102"/>
      <c r="W1062" s="123"/>
      <c r="X1062" s="188"/>
      <c r="Y1062" s="270"/>
      <c r="Z1062" s="188"/>
      <c r="AA1062" s="270"/>
      <c r="AB1062" s="188"/>
      <c r="AC1062" s="270"/>
      <c r="AD1062" s="271"/>
      <c r="AE1062" s="272"/>
      <c r="AF1062" s="271"/>
      <c r="AG1062" s="272"/>
      <c r="AH1062" s="271"/>
      <c r="AI1062" s="272"/>
      <c r="AJ1062" s="271"/>
      <c r="AK1062" s="272"/>
      <c r="AL1062" s="271"/>
      <c r="AM1062" s="273"/>
      <c r="AN1062" s="271"/>
      <c r="AO1062" s="274"/>
      <c r="AP1062" s="275"/>
      <c r="AQ1062" s="275"/>
      <c r="AR1062" s="271"/>
      <c r="AS1062" s="365"/>
      <c r="AT1062" s="365"/>
      <c r="AU1062" s="271"/>
      <c r="AV1062" s="365"/>
      <c r="AW1062" s="272"/>
      <c r="AX1062" s="365"/>
      <c r="AY1062" s="276"/>
      <c r="AZ1062" s="273"/>
      <c r="BA1062" s="274"/>
      <c r="BB1062" s="274"/>
      <c r="BC1062" s="275"/>
      <c r="BD1062" s="271"/>
      <c r="BE1062" s="365"/>
      <c r="BF1062" s="365"/>
      <c r="BG1062" s="271"/>
      <c r="BH1062" s="365"/>
      <c r="BI1062" s="272"/>
      <c r="BJ1062" s="276"/>
      <c r="BK1062" s="274"/>
      <c r="BL1062" s="277"/>
      <c r="BM1062" s="278"/>
      <c r="BN1062" s="277"/>
      <c r="BO1062" s="277"/>
      <c r="BP1062" s="279"/>
      <c r="BQ1062" s="280"/>
      <c r="BR1062" s="281"/>
      <c r="BS1062" s="280"/>
      <c r="BT1062" s="280"/>
      <c r="BU1062" s="280"/>
      <c r="BV1062" s="282"/>
    </row>
    <row r="1063" spans="1:74" x14ac:dyDescent="0.8">
      <c r="A1063" s="96"/>
      <c r="B1063" s="81"/>
      <c r="C1063" s="94"/>
      <c r="F1063" s="102"/>
      <c r="G1063" s="123"/>
      <c r="H1063" s="102"/>
      <c r="I1063" s="123"/>
      <c r="J1063" s="102"/>
      <c r="K1063" s="123"/>
      <c r="N1063" s="120"/>
      <c r="O1063" s="120"/>
      <c r="P1063" s="120"/>
      <c r="Q1063" s="123"/>
      <c r="R1063" s="120"/>
      <c r="S1063" s="120"/>
      <c r="T1063" s="102"/>
      <c r="U1063" s="123"/>
      <c r="V1063" s="102"/>
      <c r="W1063" s="123"/>
      <c r="X1063" s="188"/>
      <c r="Y1063" s="270"/>
      <c r="Z1063" s="188"/>
      <c r="AA1063" s="270"/>
      <c r="AB1063" s="188"/>
      <c r="AC1063" s="270"/>
      <c r="AD1063" s="271"/>
      <c r="AE1063" s="272"/>
      <c r="AF1063" s="271"/>
      <c r="AG1063" s="272"/>
      <c r="AH1063" s="271"/>
      <c r="AI1063" s="272"/>
      <c r="AJ1063" s="271"/>
      <c r="AK1063" s="272"/>
      <c r="AL1063" s="271"/>
      <c r="AM1063" s="273"/>
      <c r="AN1063" s="271"/>
      <c r="AO1063" s="274"/>
      <c r="AP1063" s="275"/>
      <c r="AQ1063" s="275"/>
      <c r="AR1063" s="271"/>
      <c r="AS1063" s="365"/>
      <c r="AT1063" s="365"/>
      <c r="AU1063" s="271"/>
      <c r="AV1063" s="365"/>
      <c r="AW1063" s="272"/>
      <c r="AX1063" s="365"/>
      <c r="AY1063" s="276"/>
      <c r="AZ1063" s="273"/>
      <c r="BA1063" s="274"/>
      <c r="BB1063" s="274"/>
      <c r="BC1063" s="275"/>
      <c r="BD1063" s="271"/>
      <c r="BE1063" s="365"/>
      <c r="BF1063" s="365"/>
      <c r="BG1063" s="271"/>
      <c r="BH1063" s="365"/>
      <c r="BI1063" s="272"/>
      <c r="BJ1063" s="276"/>
      <c r="BK1063" s="274"/>
      <c r="BL1063" s="277"/>
      <c r="BM1063" s="278"/>
      <c r="BN1063" s="277"/>
      <c r="BO1063" s="277"/>
      <c r="BP1063" s="279"/>
      <c r="BQ1063" s="280"/>
      <c r="BR1063" s="281"/>
      <c r="BS1063" s="280"/>
      <c r="BT1063" s="280"/>
      <c r="BU1063" s="280"/>
      <c r="BV1063" s="282"/>
    </row>
    <row r="1064" spans="1:74" x14ac:dyDescent="0.8">
      <c r="A1064" s="96"/>
      <c r="B1064" s="81"/>
      <c r="C1064" s="94"/>
      <c r="F1064" s="102"/>
      <c r="G1064" s="123"/>
      <c r="H1064" s="102"/>
      <c r="I1064" s="123"/>
      <c r="J1064" s="102"/>
      <c r="K1064" s="123"/>
      <c r="N1064" s="120"/>
      <c r="O1064" s="120"/>
      <c r="P1064" s="120"/>
      <c r="Q1064" s="123"/>
      <c r="R1064" s="120"/>
      <c r="S1064" s="120"/>
      <c r="T1064" s="102"/>
      <c r="U1064" s="123"/>
      <c r="V1064" s="102"/>
      <c r="W1064" s="123"/>
      <c r="X1064" s="188"/>
      <c r="Y1064" s="270"/>
      <c r="Z1064" s="188"/>
      <c r="AA1064" s="270"/>
      <c r="AB1064" s="188"/>
      <c r="AC1064" s="270"/>
      <c r="AD1064" s="271"/>
      <c r="AE1064" s="272"/>
      <c r="AF1064" s="271"/>
      <c r="AG1064" s="272"/>
      <c r="AH1064" s="271"/>
      <c r="AI1064" s="272"/>
      <c r="AJ1064" s="271"/>
      <c r="AK1064" s="272"/>
      <c r="AL1064" s="271"/>
      <c r="AM1064" s="273"/>
      <c r="AN1064" s="271"/>
      <c r="AO1064" s="274"/>
      <c r="AP1064" s="275"/>
      <c r="AQ1064" s="275"/>
      <c r="AR1064" s="271"/>
      <c r="AS1064" s="365"/>
      <c r="AT1064" s="365"/>
      <c r="AU1064" s="271"/>
      <c r="AV1064" s="365"/>
      <c r="AW1064" s="272"/>
      <c r="AX1064" s="365"/>
      <c r="AY1064" s="276"/>
      <c r="AZ1064" s="273"/>
      <c r="BA1064" s="274"/>
      <c r="BB1064" s="274"/>
      <c r="BC1064" s="275"/>
      <c r="BD1064" s="271"/>
      <c r="BE1064" s="365"/>
      <c r="BF1064" s="365"/>
      <c r="BG1064" s="271"/>
      <c r="BH1064" s="365"/>
      <c r="BI1064" s="272"/>
      <c r="BJ1064" s="276"/>
      <c r="BK1064" s="274"/>
      <c r="BL1064" s="277"/>
      <c r="BM1064" s="278"/>
      <c r="BN1064" s="277"/>
      <c r="BO1064" s="277"/>
      <c r="BP1064" s="279"/>
      <c r="BQ1064" s="280"/>
      <c r="BR1064" s="281"/>
      <c r="BS1064" s="280"/>
      <c r="BT1064" s="280"/>
      <c r="BU1064" s="280"/>
      <c r="BV1064" s="282"/>
    </row>
    <row r="1065" spans="1:74" x14ac:dyDescent="0.8">
      <c r="A1065" s="96"/>
      <c r="B1065" s="81"/>
      <c r="C1065" s="94"/>
      <c r="F1065" s="102"/>
      <c r="G1065" s="123"/>
      <c r="H1065" s="102"/>
      <c r="I1065" s="123"/>
      <c r="J1065" s="102"/>
      <c r="K1065" s="123"/>
      <c r="N1065" s="120"/>
      <c r="O1065" s="120"/>
      <c r="P1065" s="120"/>
      <c r="Q1065" s="123"/>
      <c r="R1065" s="120"/>
      <c r="S1065" s="120"/>
      <c r="T1065" s="102"/>
      <c r="U1065" s="123"/>
      <c r="V1065" s="102"/>
      <c r="W1065" s="123"/>
      <c r="X1065" s="188"/>
      <c r="Y1065" s="270"/>
      <c r="Z1065" s="188"/>
      <c r="AA1065" s="270"/>
      <c r="AB1065" s="188"/>
      <c r="AC1065" s="270"/>
      <c r="AD1065" s="271"/>
      <c r="AE1065" s="272"/>
      <c r="AF1065" s="271"/>
      <c r="AG1065" s="272"/>
      <c r="AH1065" s="271"/>
      <c r="AI1065" s="272"/>
      <c r="AJ1065" s="271"/>
      <c r="AK1065" s="272"/>
      <c r="AL1065" s="271"/>
      <c r="AM1065" s="273"/>
      <c r="AN1065" s="271"/>
      <c r="AO1065" s="274"/>
      <c r="AP1065" s="275"/>
      <c r="AQ1065" s="275"/>
      <c r="AR1065" s="271"/>
      <c r="AS1065" s="365"/>
      <c r="AT1065" s="365"/>
      <c r="AU1065" s="271"/>
      <c r="AV1065" s="365"/>
      <c r="AW1065" s="272"/>
      <c r="AX1065" s="365"/>
      <c r="AY1065" s="276"/>
      <c r="AZ1065" s="273"/>
      <c r="BA1065" s="274"/>
      <c r="BB1065" s="274"/>
      <c r="BC1065" s="275"/>
      <c r="BD1065" s="271"/>
      <c r="BE1065" s="365"/>
      <c r="BF1065" s="365"/>
      <c r="BG1065" s="271"/>
      <c r="BH1065" s="365"/>
      <c r="BI1065" s="272"/>
      <c r="BJ1065" s="276"/>
      <c r="BK1065" s="274"/>
      <c r="BL1065" s="277"/>
      <c r="BM1065" s="278"/>
      <c r="BN1065" s="277"/>
      <c r="BO1065" s="277"/>
      <c r="BP1065" s="279"/>
      <c r="BQ1065" s="280"/>
      <c r="BR1065" s="281"/>
      <c r="BS1065" s="280"/>
      <c r="BT1065" s="280"/>
      <c r="BU1065" s="280"/>
      <c r="BV1065" s="282"/>
    </row>
    <row r="1066" spans="1:74" x14ac:dyDescent="0.8">
      <c r="A1066" s="96"/>
      <c r="B1066" s="81"/>
      <c r="C1066" s="94"/>
      <c r="F1066" s="102"/>
      <c r="G1066" s="123"/>
      <c r="H1066" s="102"/>
      <c r="I1066" s="123"/>
      <c r="J1066" s="102"/>
      <c r="K1066" s="123"/>
      <c r="N1066" s="120"/>
      <c r="O1066" s="120"/>
      <c r="P1066" s="120"/>
      <c r="Q1066" s="123"/>
      <c r="R1066" s="120"/>
      <c r="S1066" s="120"/>
      <c r="T1066" s="102"/>
      <c r="U1066" s="123"/>
      <c r="V1066" s="102"/>
      <c r="W1066" s="123"/>
      <c r="X1066" s="188"/>
      <c r="Y1066" s="270"/>
      <c r="Z1066" s="188"/>
      <c r="AA1066" s="270"/>
      <c r="AB1066" s="188"/>
      <c r="AC1066" s="270"/>
      <c r="AD1066" s="271"/>
      <c r="AE1066" s="272"/>
      <c r="AF1066" s="271"/>
      <c r="AG1066" s="272"/>
      <c r="AH1066" s="271"/>
      <c r="AI1066" s="272"/>
      <c r="AJ1066" s="271"/>
      <c r="AK1066" s="272"/>
      <c r="AL1066" s="271"/>
      <c r="AM1066" s="273"/>
      <c r="AN1066" s="271"/>
      <c r="AO1066" s="274"/>
      <c r="AP1066" s="275"/>
      <c r="AQ1066" s="275"/>
      <c r="AR1066" s="271"/>
      <c r="AS1066" s="365"/>
      <c r="AT1066" s="365"/>
      <c r="AU1066" s="271"/>
      <c r="AV1066" s="365"/>
      <c r="AW1066" s="272"/>
      <c r="AX1066" s="365"/>
      <c r="AY1066" s="276"/>
      <c r="AZ1066" s="273"/>
      <c r="BA1066" s="274"/>
      <c r="BB1066" s="274"/>
      <c r="BC1066" s="275"/>
      <c r="BD1066" s="271"/>
      <c r="BE1066" s="365"/>
      <c r="BF1066" s="365"/>
      <c r="BG1066" s="271"/>
      <c r="BH1066" s="365"/>
      <c r="BI1066" s="272"/>
      <c r="BJ1066" s="276"/>
      <c r="BK1066" s="274"/>
      <c r="BL1066" s="277"/>
      <c r="BM1066" s="278"/>
      <c r="BN1066" s="277"/>
      <c r="BO1066" s="277"/>
      <c r="BP1066" s="279"/>
      <c r="BQ1066" s="280"/>
      <c r="BR1066" s="281"/>
      <c r="BS1066" s="280"/>
      <c r="BT1066" s="280"/>
      <c r="BU1066" s="280"/>
      <c r="BV1066" s="282"/>
    </row>
    <row r="1067" spans="1:74" x14ac:dyDescent="0.8">
      <c r="A1067" s="96"/>
      <c r="B1067" s="81"/>
      <c r="C1067" s="94"/>
      <c r="F1067" s="102"/>
      <c r="G1067" s="123"/>
      <c r="H1067" s="102"/>
      <c r="I1067" s="123"/>
      <c r="J1067" s="102"/>
      <c r="K1067" s="123"/>
      <c r="N1067" s="120"/>
      <c r="O1067" s="120"/>
      <c r="P1067" s="120"/>
      <c r="Q1067" s="123"/>
      <c r="R1067" s="120"/>
      <c r="S1067" s="120"/>
      <c r="T1067" s="102"/>
      <c r="U1067" s="123"/>
      <c r="V1067" s="102"/>
      <c r="W1067" s="123"/>
      <c r="X1067" s="188"/>
      <c r="Y1067" s="270"/>
      <c r="Z1067" s="188"/>
      <c r="AA1067" s="270"/>
      <c r="AB1067" s="188"/>
      <c r="AC1067" s="270"/>
      <c r="AD1067" s="271"/>
      <c r="AE1067" s="272"/>
      <c r="AF1067" s="271"/>
      <c r="AG1067" s="272"/>
      <c r="AH1067" s="271"/>
      <c r="AI1067" s="272"/>
      <c r="AJ1067" s="271"/>
      <c r="AK1067" s="272"/>
      <c r="AL1067" s="271"/>
      <c r="AM1067" s="273"/>
      <c r="AN1067" s="271"/>
      <c r="AO1067" s="274"/>
      <c r="AP1067" s="275"/>
      <c r="AQ1067" s="275"/>
      <c r="AR1067" s="271"/>
      <c r="AS1067" s="365"/>
      <c r="AT1067" s="365"/>
      <c r="AU1067" s="271"/>
      <c r="AV1067" s="365"/>
      <c r="AW1067" s="272"/>
      <c r="AX1067" s="365"/>
      <c r="AY1067" s="276"/>
      <c r="AZ1067" s="273"/>
      <c r="BA1067" s="274"/>
      <c r="BB1067" s="274"/>
      <c r="BC1067" s="275"/>
      <c r="BD1067" s="271"/>
      <c r="BE1067" s="365"/>
      <c r="BF1067" s="365"/>
      <c r="BG1067" s="271"/>
      <c r="BH1067" s="365"/>
      <c r="BI1067" s="272"/>
      <c r="BJ1067" s="276"/>
      <c r="BK1067" s="274"/>
      <c r="BL1067" s="277"/>
      <c r="BM1067" s="278"/>
      <c r="BN1067" s="277"/>
      <c r="BO1067" s="277"/>
      <c r="BP1067" s="279"/>
      <c r="BQ1067" s="280"/>
      <c r="BR1067" s="281"/>
      <c r="BS1067" s="280"/>
      <c r="BT1067" s="280"/>
      <c r="BU1067" s="280"/>
      <c r="BV1067" s="282"/>
    </row>
    <row r="1068" spans="1:74" x14ac:dyDescent="0.8">
      <c r="A1068" s="96"/>
      <c r="B1068" s="81"/>
      <c r="C1068" s="94"/>
      <c r="F1068" s="102"/>
      <c r="G1068" s="123"/>
      <c r="H1068" s="102"/>
      <c r="I1068" s="123"/>
      <c r="J1068" s="102"/>
      <c r="K1068" s="123"/>
      <c r="N1068" s="120"/>
      <c r="O1068" s="120"/>
      <c r="P1068" s="120"/>
      <c r="Q1068" s="123"/>
      <c r="R1068" s="120"/>
      <c r="S1068" s="120"/>
      <c r="T1068" s="102"/>
      <c r="U1068" s="123"/>
      <c r="V1068" s="102"/>
      <c r="W1068" s="123"/>
      <c r="X1068" s="188"/>
      <c r="Y1068" s="270"/>
      <c r="Z1068" s="188"/>
      <c r="AA1068" s="270"/>
      <c r="AB1068" s="188"/>
      <c r="AC1068" s="270"/>
      <c r="AD1068" s="271"/>
      <c r="AE1068" s="272"/>
      <c r="AF1068" s="271"/>
      <c r="AG1068" s="272"/>
      <c r="AH1068" s="271"/>
      <c r="AI1068" s="272"/>
      <c r="AJ1068" s="271"/>
      <c r="AK1068" s="272"/>
      <c r="AL1068" s="271"/>
      <c r="AM1068" s="273"/>
      <c r="AN1068" s="271"/>
      <c r="AO1068" s="274"/>
      <c r="AP1068" s="275"/>
      <c r="AQ1068" s="275"/>
      <c r="AR1068" s="271"/>
      <c r="AS1068" s="365"/>
      <c r="AT1068" s="365"/>
      <c r="AU1068" s="271"/>
      <c r="AV1068" s="365"/>
      <c r="AW1068" s="272"/>
      <c r="AX1068" s="365"/>
      <c r="AY1068" s="276"/>
      <c r="AZ1068" s="273"/>
      <c r="BA1068" s="274"/>
      <c r="BB1068" s="274"/>
      <c r="BC1068" s="275"/>
      <c r="BD1068" s="271"/>
      <c r="BE1068" s="365"/>
      <c r="BF1068" s="365"/>
      <c r="BG1068" s="271"/>
      <c r="BH1068" s="365"/>
      <c r="BI1068" s="272"/>
      <c r="BJ1068" s="276"/>
      <c r="BK1068" s="274"/>
      <c r="BL1068" s="277"/>
      <c r="BM1068" s="278"/>
      <c r="BN1068" s="277"/>
      <c r="BO1068" s="277"/>
      <c r="BP1068" s="279"/>
      <c r="BQ1068" s="280"/>
      <c r="BR1068" s="281"/>
      <c r="BS1068" s="280"/>
      <c r="BT1068" s="280"/>
      <c r="BU1068" s="280"/>
      <c r="BV1068" s="282"/>
    </row>
    <row r="1069" spans="1:74" x14ac:dyDescent="0.8">
      <c r="A1069" s="96"/>
      <c r="B1069" s="81"/>
      <c r="C1069" s="94"/>
      <c r="F1069" s="102"/>
      <c r="G1069" s="123"/>
      <c r="H1069" s="102"/>
      <c r="I1069" s="123"/>
      <c r="J1069" s="102"/>
      <c r="K1069" s="123"/>
      <c r="N1069" s="120"/>
      <c r="O1069" s="120"/>
      <c r="P1069" s="120"/>
      <c r="Q1069" s="123"/>
      <c r="R1069" s="120"/>
      <c r="S1069" s="120"/>
      <c r="T1069" s="102"/>
      <c r="U1069" s="123"/>
      <c r="V1069" s="102"/>
      <c r="W1069" s="123"/>
      <c r="X1069" s="188"/>
      <c r="Y1069" s="270"/>
      <c r="Z1069" s="188"/>
      <c r="AA1069" s="270"/>
      <c r="AB1069" s="188"/>
      <c r="AC1069" s="270"/>
      <c r="AD1069" s="271"/>
      <c r="AE1069" s="272"/>
      <c r="AF1069" s="271"/>
      <c r="AG1069" s="272"/>
      <c r="AH1069" s="271"/>
      <c r="AI1069" s="272"/>
      <c r="AJ1069" s="271"/>
      <c r="AK1069" s="272"/>
      <c r="AL1069" s="271"/>
      <c r="AM1069" s="273"/>
      <c r="AN1069" s="271"/>
      <c r="AO1069" s="274"/>
      <c r="AP1069" s="275"/>
      <c r="AQ1069" s="275"/>
      <c r="AR1069" s="271"/>
      <c r="AS1069" s="365"/>
      <c r="AT1069" s="365"/>
      <c r="AU1069" s="271"/>
      <c r="AV1069" s="365"/>
      <c r="AW1069" s="272"/>
      <c r="AX1069" s="365"/>
      <c r="AY1069" s="276"/>
      <c r="AZ1069" s="273"/>
      <c r="BA1069" s="274"/>
      <c r="BB1069" s="274"/>
      <c r="BC1069" s="275"/>
      <c r="BD1069" s="271"/>
      <c r="BE1069" s="365"/>
      <c r="BF1069" s="365"/>
      <c r="BG1069" s="271"/>
      <c r="BH1069" s="365"/>
      <c r="BI1069" s="272"/>
      <c r="BJ1069" s="276"/>
      <c r="BK1069" s="274"/>
      <c r="BL1069" s="277"/>
      <c r="BM1069" s="278"/>
      <c r="BN1069" s="277"/>
      <c r="BO1069" s="277"/>
      <c r="BP1069" s="279"/>
      <c r="BQ1069" s="280"/>
      <c r="BR1069" s="281"/>
      <c r="BS1069" s="280"/>
      <c r="BT1069" s="280"/>
      <c r="BU1069" s="280"/>
      <c r="BV1069" s="282"/>
    </row>
    <row r="1070" spans="1:74" x14ac:dyDescent="0.8">
      <c r="A1070" s="96"/>
      <c r="B1070" s="81"/>
      <c r="C1070" s="94"/>
      <c r="F1070" s="102"/>
      <c r="G1070" s="123"/>
      <c r="H1070" s="102"/>
      <c r="I1070" s="123"/>
      <c r="J1070" s="102"/>
      <c r="K1070" s="123"/>
      <c r="N1070" s="120"/>
      <c r="O1070" s="120"/>
      <c r="P1070" s="120"/>
      <c r="Q1070" s="123"/>
      <c r="R1070" s="120"/>
      <c r="S1070" s="120"/>
      <c r="T1070" s="102"/>
      <c r="U1070" s="123"/>
      <c r="V1070" s="102"/>
      <c r="W1070" s="123"/>
      <c r="X1070" s="188"/>
      <c r="Y1070" s="270"/>
      <c r="Z1070" s="188"/>
      <c r="AA1070" s="270"/>
      <c r="AB1070" s="188"/>
      <c r="AC1070" s="270"/>
      <c r="AD1070" s="271"/>
      <c r="AE1070" s="272"/>
      <c r="AF1070" s="271"/>
      <c r="AG1070" s="272"/>
      <c r="AH1070" s="271"/>
      <c r="AI1070" s="272"/>
      <c r="AJ1070" s="271"/>
      <c r="AK1070" s="272"/>
      <c r="AL1070" s="271"/>
      <c r="AM1070" s="273"/>
      <c r="AN1070" s="271"/>
      <c r="AO1070" s="274"/>
      <c r="AP1070" s="275"/>
      <c r="AQ1070" s="275"/>
      <c r="AR1070" s="271"/>
      <c r="AS1070" s="365"/>
      <c r="AT1070" s="365"/>
      <c r="AU1070" s="271"/>
      <c r="AV1070" s="365"/>
      <c r="AW1070" s="272"/>
      <c r="AX1070" s="365"/>
      <c r="AY1070" s="276"/>
      <c r="AZ1070" s="273"/>
      <c r="BA1070" s="274"/>
      <c r="BB1070" s="274"/>
      <c r="BC1070" s="275"/>
      <c r="BD1070" s="271"/>
      <c r="BE1070" s="365"/>
      <c r="BF1070" s="365"/>
      <c r="BG1070" s="271"/>
      <c r="BH1070" s="365"/>
      <c r="BI1070" s="272"/>
      <c r="BJ1070" s="276"/>
      <c r="BK1070" s="274"/>
      <c r="BL1070" s="277"/>
      <c r="BM1070" s="278"/>
      <c r="BN1070" s="277"/>
      <c r="BO1070" s="277"/>
      <c r="BP1070" s="279"/>
      <c r="BQ1070" s="280"/>
      <c r="BR1070" s="281"/>
      <c r="BS1070" s="280"/>
      <c r="BT1070" s="280"/>
      <c r="BU1070" s="280"/>
      <c r="BV1070" s="282"/>
    </row>
    <row r="1071" spans="1:74" x14ac:dyDescent="0.8">
      <c r="A1071" s="96"/>
      <c r="B1071" s="81"/>
      <c r="C1071" s="94"/>
      <c r="F1071" s="102"/>
      <c r="G1071" s="123"/>
      <c r="H1071" s="102"/>
      <c r="I1071" s="123"/>
      <c r="J1071" s="102"/>
      <c r="K1071" s="123"/>
      <c r="N1071" s="120"/>
      <c r="O1071" s="120"/>
      <c r="P1071" s="120"/>
      <c r="Q1071" s="123"/>
      <c r="R1071" s="120"/>
      <c r="S1071" s="120"/>
      <c r="T1071" s="102"/>
      <c r="U1071" s="123"/>
      <c r="V1071" s="102"/>
      <c r="W1071" s="123"/>
      <c r="X1071" s="188"/>
      <c r="Y1071" s="270"/>
      <c r="Z1071" s="188"/>
      <c r="AA1071" s="270"/>
      <c r="AB1071" s="188"/>
      <c r="AC1071" s="270"/>
      <c r="AD1071" s="271"/>
      <c r="AE1071" s="272"/>
      <c r="AF1071" s="271"/>
      <c r="AG1071" s="272"/>
      <c r="AH1071" s="271"/>
      <c r="AI1071" s="272"/>
      <c r="AJ1071" s="271"/>
      <c r="AK1071" s="272"/>
      <c r="AL1071" s="271"/>
      <c r="AM1071" s="273"/>
      <c r="AN1071" s="271"/>
      <c r="AO1071" s="274"/>
      <c r="AP1071" s="275"/>
      <c r="AQ1071" s="275"/>
      <c r="AR1071" s="271"/>
      <c r="AS1071" s="365"/>
      <c r="AT1071" s="365"/>
      <c r="AU1071" s="271"/>
      <c r="AV1071" s="365"/>
      <c r="AW1071" s="272"/>
      <c r="AX1071" s="365"/>
      <c r="AY1071" s="276"/>
      <c r="AZ1071" s="273"/>
      <c r="BA1071" s="274"/>
      <c r="BB1071" s="274"/>
      <c r="BC1071" s="275"/>
      <c r="BD1071" s="271"/>
      <c r="BE1071" s="365"/>
      <c r="BF1071" s="365"/>
      <c r="BG1071" s="271"/>
      <c r="BH1071" s="365"/>
      <c r="BI1071" s="272"/>
      <c r="BJ1071" s="276"/>
      <c r="BK1071" s="274"/>
      <c r="BL1071" s="277"/>
      <c r="BM1071" s="278"/>
      <c r="BN1071" s="277"/>
      <c r="BO1071" s="277"/>
      <c r="BP1071" s="279"/>
      <c r="BQ1071" s="280"/>
      <c r="BR1071" s="281"/>
      <c r="BS1071" s="280"/>
      <c r="BT1071" s="280"/>
      <c r="BU1071" s="280"/>
      <c r="BV1071" s="282"/>
    </row>
    <row r="1072" spans="1:74" x14ac:dyDescent="0.8">
      <c r="A1072" s="96"/>
      <c r="B1072" s="81"/>
      <c r="C1072" s="94"/>
      <c r="F1072" s="102"/>
      <c r="G1072" s="123"/>
      <c r="H1072" s="102"/>
      <c r="I1072" s="123"/>
      <c r="J1072" s="102"/>
      <c r="K1072" s="123"/>
      <c r="N1072" s="120"/>
      <c r="O1072" s="120"/>
      <c r="P1072" s="120"/>
      <c r="Q1072" s="123"/>
      <c r="R1072" s="120"/>
      <c r="S1072" s="120"/>
      <c r="T1072" s="102"/>
      <c r="U1072" s="123"/>
      <c r="V1072" s="102"/>
      <c r="W1072" s="123"/>
      <c r="X1072" s="188"/>
      <c r="Y1072" s="270"/>
      <c r="Z1072" s="188"/>
      <c r="AA1072" s="270"/>
      <c r="AB1072" s="188"/>
      <c r="AC1072" s="270"/>
      <c r="AD1072" s="271"/>
      <c r="AE1072" s="272"/>
      <c r="AF1072" s="271"/>
      <c r="AG1072" s="272"/>
      <c r="AH1072" s="271"/>
      <c r="AI1072" s="272"/>
      <c r="AJ1072" s="271"/>
      <c r="AK1072" s="272"/>
      <c r="AL1072" s="271"/>
      <c r="AM1072" s="273"/>
      <c r="AN1072" s="271"/>
      <c r="AO1072" s="274"/>
      <c r="AP1072" s="275"/>
      <c r="AQ1072" s="275"/>
      <c r="AR1072" s="271"/>
      <c r="AS1072" s="365"/>
      <c r="AT1072" s="365"/>
      <c r="AU1072" s="271"/>
      <c r="AV1072" s="365"/>
      <c r="AW1072" s="272"/>
      <c r="AX1072" s="365"/>
      <c r="AY1072" s="276"/>
      <c r="AZ1072" s="273"/>
      <c r="BA1072" s="274"/>
      <c r="BB1072" s="274"/>
      <c r="BC1072" s="275"/>
      <c r="BD1072" s="271"/>
      <c r="BE1072" s="365"/>
      <c r="BF1072" s="365"/>
      <c r="BG1072" s="271"/>
      <c r="BH1072" s="365"/>
      <c r="BI1072" s="272"/>
      <c r="BJ1072" s="276"/>
      <c r="BK1072" s="274"/>
      <c r="BL1072" s="277"/>
      <c r="BM1072" s="278"/>
      <c r="BN1072" s="277"/>
      <c r="BO1072" s="277"/>
      <c r="BP1072" s="279"/>
      <c r="BQ1072" s="280"/>
      <c r="BR1072" s="281"/>
      <c r="BS1072" s="280"/>
      <c r="BT1072" s="280"/>
      <c r="BU1072" s="280"/>
      <c r="BV1072" s="282"/>
    </row>
    <row r="1073" spans="1:74" x14ac:dyDescent="0.8">
      <c r="A1073" s="96"/>
      <c r="B1073" s="81"/>
      <c r="C1073" s="94"/>
      <c r="F1073" s="102"/>
      <c r="G1073" s="123"/>
      <c r="H1073" s="102"/>
      <c r="I1073" s="123"/>
      <c r="J1073" s="102"/>
      <c r="K1073" s="123"/>
      <c r="N1073" s="120"/>
      <c r="O1073" s="120"/>
      <c r="P1073" s="120"/>
      <c r="Q1073" s="123"/>
      <c r="R1073" s="120"/>
      <c r="S1073" s="120"/>
      <c r="T1073" s="102"/>
      <c r="U1073" s="123"/>
      <c r="V1073" s="102"/>
      <c r="W1073" s="123"/>
      <c r="X1073" s="188"/>
      <c r="Y1073" s="270"/>
      <c r="Z1073" s="188"/>
      <c r="AA1073" s="270"/>
      <c r="AB1073" s="188"/>
      <c r="AC1073" s="270"/>
      <c r="AD1073" s="271"/>
      <c r="AE1073" s="272"/>
      <c r="AF1073" s="271"/>
      <c r="AG1073" s="272"/>
      <c r="AH1073" s="271"/>
      <c r="AI1073" s="272"/>
      <c r="AJ1073" s="271"/>
      <c r="AK1073" s="272"/>
      <c r="AL1073" s="271"/>
      <c r="AM1073" s="273"/>
      <c r="AN1073" s="271"/>
      <c r="AO1073" s="274"/>
      <c r="AP1073" s="275"/>
      <c r="AQ1073" s="275"/>
      <c r="AR1073" s="271"/>
      <c r="AS1073" s="365"/>
      <c r="AT1073" s="365"/>
      <c r="AU1073" s="271"/>
      <c r="AV1073" s="365"/>
      <c r="AW1073" s="272"/>
      <c r="AX1073" s="365"/>
      <c r="AY1073" s="276"/>
      <c r="AZ1073" s="273"/>
      <c r="BA1073" s="274"/>
      <c r="BB1073" s="274"/>
      <c r="BC1073" s="275"/>
      <c r="BD1073" s="271"/>
      <c r="BE1073" s="365"/>
      <c r="BF1073" s="365"/>
      <c r="BG1073" s="271"/>
      <c r="BH1073" s="365"/>
      <c r="BI1073" s="272"/>
      <c r="BJ1073" s="276"/>
      <c r="BK1073" s="274"/>
      <c r="BL1073" s="277"/>
      <c r="BM1073" s="278"/>
      <c r="BN1073" s="277"/>
      <c r="BO1073" s="277"/>
      <c r="BP1073" s="279"/>
      <c r="BQ1073" s="280"/>
      <c r="BR1073" s="281"/>
      <c r="BS1073" s="280"/>
      <c r="BT1073" s="280"/>
      <c r="BU1073" s="280"/>
      <c r="BV1073" s="282"/>
    </row>
    <row r="1074" spans="1:74" x14ac:dyDescent="0.8">
      <c r="A1074" s="96"/>
      <c r="B1074" s="81"/>
      <c r="C1074" s="94"/>
      <c r="F1074" s="102"/>
      <c r="G1074" s="123"/>
      <c r="H1074" s="102"/>
      <c r="I1074" s="123"/>
      <c r="J1074" s="102"/>
      <c r="K1074" s="123"/>
      <c r="N1074" s="120"/>
      <c r="O1074" s="120"/>
      <c r="P1074" s="120"/>
      <c r="Q1074" s="123"/>
      <c r="R1074" s="120"/>
      <c r="S1074" s="120"/>
      <c r="T1074" s="102"/>
      <c r="U1074" s="123"/>
      <c r="V1074" s="102"/>
      <c r="W1074" s="123"/>
      <c r="X1074" s="188"/>
      <c r="Y1074" s="270"/>
      <c r="Z1074" s="188"/>
      <c r="AA1074" s="270"/>
      <c r="AB1074" s="188"/>
      <c r="AC1074" s="270"/>
      <c r="AD1074" s="271"/>
      <c r="AE1074" s="272"/>
      <c r="AF1074" s="271"/>
      <c r="AG1074" s="272"/>
      <c r="AH1074" s="271"/>
      <c r="AI1074" s="272"/>
      <c r="AJ1074" s="271"/>
      <c r="AK1074" s="272"/>
      <c r="AL1074" s="271"/>
      <c r="AM1074" s="273"/>
      <c r="AN1074" s="271"/>
      <c r="AO1074" s="274"/>
      <c r="AP1074" s="275"/>
      <c r="AQ1074" s="275"/>
      <c r="AR1074" s="271"/>
      <c r="AS1074" s="365"/>
      <c r="AT1074" s="365"/>
      <c r="AU1074" s="271"/>
      <c r="AV1074" s="365"/>
      <c r="AW1074" s="272"/>
      <c r="AX1074" s="365"/>
      <c r="AY1074" s="276"/>
      <c r="AZ1074" s="273"/>
      <c r="BA1074" s="274"/>
      <c r="BB1074" s="274"/>
      <c r="BC1074" s="275"/>
      <c r="BD1074" s="271"/>
      <c r="BE1074" s="365"/>
      <c r="BF1074" s="365"/>
      <c r="BG1074" s="271"/>
      <c r="BH1074" s="365"/>
      <c r="BI1074" s="272"/>
      <c r="BJ1074" s="276"/>
      <c r="BK1074" s="274"/>
      <c r="BL1074" s="277"/>
      <c r="BM1074" s="278"/>
      <c r="BN1074" s="277"/>
      <c r="BO1074" s="277"/>
      <c r="BP1074" s="279"/>
      <c r="BQ1074" s="280"/>
      <c r="BR1074" s="281"/>
      <c r="BS1074" s="280"/>
      <c r="BT1074" s="280"/>
      <c r="BU1074" s="280"/>
      <c r="BV1074" s="282"/>
    </row>
    <row r="1075" spans="1:74" x14ac:dyDescent="0.8">
      <c r="A1075" s="96"/>
      <c r="B1075" s="81"/>
      <c r="C1075" s="94"/>
      <c r="F1075" s="102"/>
      <c r="G1075" s="123"/>
      <c r="H1075" s="102"/>
      <c r="I1075" s="123"/>
      <c r="J1075" s="102"/>
      <c r="K1075" s="123"/>
      <c r="N1075" s="120"/>
      <c r="O1075" s="120"/>
      <c r="P1075" s="120"/>
      <c r="Q1075" s="123"/>
      <c r="R1075" s="120"/>
      <c r="S1075" s="120"/>
      <c r="T1075" s="102"/>
      <c r="U1075" s="123"/>
      <c r="V1075" s="102"/>
      <c r="W1075" s="123"/>
      <c r="X1075" s="188"/>
      <c r="Y1075" s="270"/>
      <c r="Z1075" s="188"/>
      <c r="AA1075" s="270"/>
      <c r="AB1075" s="188"/>
      <c r="AC1075" s="270"/>
      <c r="AD1075" s="271"/>
      <c r="AE1075" s="272"/>
      <c r="AF1075" s="271"/>
      <c r="AG1075" s="272"/>
      <c r="AH1075" s="271"/>
      <c r="AI1075" s="272"/>
      <c r="AJ1075" s="271"/>
      <c r="AK1075" s="272"/>
      <c r="AL1075" s="271"/>
      <c r="AM1075" s="273"/>
      <c r="AN1075" s="271"/>
      <c r="AO1075" s="274"/>
      <c r="AP1075" s="275"/>
      <c r="AQ1075" s="275"/>
      <c r="AR1075" s="271"/>
      <c r="AS1075" s="365"/>
      <c r="AT1075" s="365"/>
      <c r="AU1075" s="271"/>
      <c r="AV1075" s="365"/>
      <c r="AW1075" s="272"/>
      <c r="AX1075" s="365"/>
      <c r="AY1075" s="276"/>
      <c r="AZ1075" s="273"/>
      <c r="BA1075" s="274"/>
      <c r="BB1075" s="274"/>
      <c r="BC1075" s="275"/>
      <c r="BD1075" s="271"/>
      <c r="BE1075" s="365"/>
      <c r="BF1075" s="365"/>
      <c r="BG1075" s="271"/>
      <c r="BH1075" s="365"/>
      <c r="BI1075" s="272"/>
      <c r="BJ1075" s="276"/>
      <c r="BK1075" s="274"/>
      <c r="BL1075" s="277"/>
      <c r="BM1075" s="278"/>
      <c r="BN1075" s="277"/>
      <c r="BO1075" s="277"/>
      <c r="BP1075" s="279"/>
      <c r="BQ1075" s="280"/>
      <c r="BR1075" s="281"/>
      <c r="BS1075" s="280"/>
      <c r="BT1075" s="280"/>
      <c r="BU1075" s="280"/>
      <c r="BV1075" s="282"/>
    </row>
    <row r="1076" spans="1:74" x14ac:dyDescent="0.8">
      <c r="A1076" s="96"/>
      <c r="B1076" s="81"/>
      <c r="C1076" s="94"/>
      <c r="F1076" s="102"/>
      <c r="G1076" s="123"/>
      <c r="H1076" s="102"/>
      <c r="I1076" s="123"/>
      <c r="J1076" s="102"/>
      <c r="K1076" s="123"/>
      <c r="N1076" s="120"/>
      <c r="O1076" s="120"/>
      <c r="P1076" s="120"/>
      <c r="Q1076" s="123"/>
      <c r="R1076" s="120"/>
      <c r="S1076" s="120"/>
      <c r="T1076" s="102"/>
      <c r="U1076" s="123"/>
      <c r="V1076" s="102"/>
      <c r="W1076" s="123"/>
      <c r="X1076" s="188"/>
      <c r="Y1076" s="270"/>
      <c r="Z1076" s="188"/>
      <c r="AA1076" s="270"/>
      <c r="AB1076" s="188"/>
      <c r="AC1076" s="270"/>
      <c r="AD1076" s="271"/>
      <c r="AE1076" s="272"/>
      <c r="AF1076" s="271"/>
      <c r="AG1076" s="272"/>
      <c r="AH1076" s="271"/>
      <c r="AI1076" s="272"/>
      <c r="AJ1076" s="271"/>
      <c r="AK1076" s="272"/>
      <c r="AL1076" s="271"/>
      <c r="AM1076" s="273"/>
      <c r="AN1076" s="271"/>
      <c r="AO1076" s="274"/>
      <c r="AP1076" s="275"/>
      <c r="AQ1076" s="275"/>
      <c r="AR1076" s="271"/>
      <c r="AS1076" s="365"/>
      <c r="AT1076" s="365"/>
      <c r="AU1076" s="271"/>
      <c r="AV1076" s="365"/>
      <c r="AW1076" s="272"/>
      <c r="AX1076" s="365"/>
      <c r="AY1076" s="276"/>
      <c r="AZ1076" s="273"/>
      <c r="BA1076" s="274"/>
      <c r="BB1076" s="274"/>
      <c r="BC1076" s="275"/>
      <c r="BD1076" s="271"/>
      <c r="BE1076" s="365"/>
      <c r="BF1076" s="365"/>
      <c r="BG1076" s="271"/>
      <c r="BH1076" s="365"/>
      <c r="BI1076" s="272"/>
      <c r="BJ1076" s="276"/>
      <c r="BK1076" s="274"/>
      <c r="BL1076" s="277"/>
      <c r="BM1076" s="278"/>
      <c r="BN1076" s="277"/>
      <c r="BO1076" s="277"/>
      <c r="BP1076" s="279"/>
      <c r="BQ1076" s="280"/>
      <c r="BR1076" s="281"/>
      <c r="BS1076" s="280"/>
      <c r="BT1076" s="280"/>
      <c r="BU1076" s="280"/>
      <c r="BV1076" s="282"/>
    </row>
    <row r="1077" spans="1:74" x14ac:dyDescent="0.8">
      <c r="A1077" s="96"/>
      <c r="B1077" s="81"/>
      <c r="C1077" s="94"/>
      <c r="F1077" s="102"/>
      <c r="G1077" s="123"/>
      <c r="H1077" s="102"/>
      <c r="I1077" s="123"/>
      <c r="J1077" s="102"/>
      <c r="K1077" s="123"/>
      <c r="N1077" s="120"/>
      <c r="O1077" s="120"/>
      <c r="P1077" s="120"/>
      <c r="Q1077" s="123"/>
      <c r="R1077" s="120"/>
      <c r="S1077" s="120"/>
      <c r="T1077" s="102"/>
      <c r="U1077" s="123"/>
      <c r="V1077" s="102"/>
      <c r="W1077" s="123"/>
      <c r="X1077" s="188"/>
      <c r="Y1077" s="270"/>
      <c r="Z1077" s="188"/>
      <c r="AA1077" s="270"/>
      <c r="AB1077" s="188"/>
      <c r="AC1077" s="270"/>
      <c r="AD1077" s="271"/>
      <c r="AE1077" s="272"/>
      <c r="AF1077" s="271"/>
      <c r="AG1077" s="272"/>
      <c r="AH1077" s="271"/>
      <c r="AI1077" s="272"/>
      <c r="AJ1077" s="271"/>
      <c r="AK1077" s="272"/>
      <c r="AL1077" s="271"/>
      <c r="AM1077" s="273"/>
      <c r="AN1077" s="271"/>
      <c r="AO1077" s="274"/>
      <c r="AP1077" s="275"/>
      <c r="AQ1077" s="275"/>
      <c r="AR1077" s="271"/>
      <c r="AS1077" s="365"/>
      <c r="AT1077" s="365"/>
      <c r="AU1077" s="271"/>
      <c r="AV1077" s="365"/>
      <c r="AW1077" s="272"/>
      <c r="AX1077" s="365"/>
      <c r="AY1077" s="276"/>
      <c r="AZ1077" s="273"/>
      <c r="BA1077" s="274"/>
      <c r="BB1077" s="274"/>
      <c r="BC1077" s="275"/>
      <c r="BD1077" s="271"/>
      <c r="BE1077" s="365"/>
      <c r="BF1077" s="365"/>
      <c r="BG1077" s="271"/>
      <c r="BH1077" s="365"/>
      <c r="BI1077" s="272"/>
      <c r="BJ1077" s="276"/>
      <c r="BK1077" s="274"/>
      <c r="BL1077" s="277"/>
      <c r="BM1077" s="278"/>
      <c r="BN1077" s="277"/>
      <c r="BO1077" s="277"/>
      <c r="BP1077" s="279"/>
      <c r="BQ1077" s="280"/>
      <c r="BR1077" s="281"/>
      <c r="BS1077" s="280"/>
      <c r="BT1077" s="280"/>
      <c r="BU1077" s="280"/>
      <c r="BV1077" s="282"/>
    </row>
    <row r="1078" spans="1:74" x14ac:dyDescent="0.8">
      <c r="A1078" s="96"/>
      <c r="B1078" s="81"/>
      <c r="C1078" s="94"/>
      <c r="F1078" s="102"/>
      <c r="G1078" s="123"/>
      <c r="H1078" s="102"/>
      <c r="I1078" s="123"/>
      <c r="J1078" s="102"/>
      <c r="K1078" s="123"/>
      <c r="N1078" s="120"/>
      <c r="O1078" s="120"/>
      <c r="P1078" s="120"/>
      <c r="Q1078" s="123"/>
      <c r="R1078" s="120"/>
      <c r="S1078" s="120"/>
      <c r="T1078" s="102"/>
      <c r="U1078" s="123"/>
      <c r="V1078" s="102"/>
      <c r="W1078" s="123"/>
      <c r="X1078" s="188"/>
      <c r="Y1078" s="270"/>
      <c r="Z1078" s="188"/>
      <c r="AA1078" s="270"/>
      <c r="AB1078" s="188"/>
      <c r="AC1078" s="270"/>
      <c r="AD1078" s="271"/>
      <c r="AE1078" s="272"/>
      <c r="AF1078" s="271"/>
      <c r="AG1078" s="272"/>
      <c r="AH1078" s="271"/>
      <c r="AI1078" s="272"/>
      <c r="AJ1078" s="271"/>
      <c r="AK1078" s="272"/>
      <c r="AL1078" s="271"/>
      <c r="AM1078" s="273"/>
      <c r="AN1078" s="271"/>
      <c r="AO1078" s="274"/>
      <c r="AP1078" s="275"/>
      <c r="AQ1078" s="275"/>
      <c r="AR1078" s="271"/>
      <c r="AS1078" s="365"/>
      <c r="AT1078" s="365"/>
      <c r="AU1078" s="271"/>
      <c r="AV1078" s="365"/>
      <c r="AW1078" s="272"/>
      <c r="AX1078" s="365"/>
      <c r="AY1078" s="276"/>
      <c r="AZ1078" s="273"/>
      <c r="BA1078" s="274"/>
      <c r="BB1078" s="274"/>
      <c r="BC1078" s="275"/>
      <c r="BD1078" s="271"/>
      <c r="BE1078" s="365"/>
      <c r="BF1078" s="365"/>
      <c r="BG1078" s="271"/>
      <c r="BH1078" s="365"/>
      <c r="BI1078" s="272"/>
      <c r="BJ1078" s="276"/>
      <c r="BK1078" s="274"/>
      <c r="BL1078" s="277"/>
      <c r="BM1078" s="278"/>
      <c r="BN1078" s="277"/>
      <c r="BO1078" s="277"/>
      <c r="BP1078" s="279"/>
      <c r="BQ1078" s="280"/>
      <c r="BR1078" s="281"/>
      <c r="BS1078" s="280"/>
      <c r="BT1078" s="280"/>
      <c r="BU1078" s="280"/>
      <c r="BV1078" s="282"/>
    </row>
    <row r="1079" spans="1:74" x14ac:dyDescent="0.8">
      <c r="A1079" s="96"/>
      <c r="B1079" s="81"/>
      <c r="C1079" s="94"/>
      <c r="F1079" s="102"/>
      <c r="G1079" s="123"/>
      <c r="H1079" s="102"/>
      <c r="I1079" s="123"/>
      <c r="J1079" s="102"/>
      <c r="K1079" s="123"/>
      <c r="N1079" s="120"/>
      <c r="O1079" s="120"/>
      <c r="P1079" s="120"/>
      <c r="Q1079" s="123"/>
      <c r="R1079" s="120"/>
      <c r="S1079" s="120"/>
      <c r="T1079" s="102"/>
      <c r="U1079" s="123"/>
      <c r="V1079" s="102"/>
      <c r="W1079" s="123"/>
      <c r="X1079" s="188"/>
      <c r="Y1079" s="270"/>
      <c r="Z1079" s="188"/>
      <c r="AA1079" s="270"/>
      <c r="AB1079" s="188"/>
      <c r="AC1079" s="270"/>
      <c r="AD1079" s="271"/>
      <c r="AE1079" s="272"/>
      <c r="AF1079" s="271"/>
      <c r="AG1079" s="272"/>
      <c r="AH1079" s="271"/>
      <c r="AI1079" s="272"/>
      <c r="AJ1079" s="271"/>
      <c r="AK1079" s="272"/>
      <c r="AL1079" s="271"/>
      <c r="AM1079" s="273"/>
      <c r="AN1079" s="271"/>
      <c r="AO1079" s="274"/>
      <c r="AP1079" s="275"/>
      <c r="AQ1079" s="275"/>
      <c r="AR1079" s="271"/>
      <c r="AS1079" s="365"/>
      <c r="AT1079" s="365"/>
      <c r="AU1079" s="271"/>
      <c r="AV1079" s="365"/>
      <c r="AW1079" s="272"/>
      <c r="AX1079" s="365"/>
      <c r="AY1079" s="276"/>
      <c r="AZ1079" s="273"/>
      <c r="BA1079" s="274"/>
      <c r="BB1079" s="274"/>
      <c r="BC1079" s="275"/>
      <c r="BD1079" s="271"/>
      <c r="BE1079" s="365"/>
      <c r="BF1079" s="365"/>
      <c r="BG1079" s="271"/>
      <c r="BH1079" s="365"/>
      <c r="BI1079" s="272"/>
      <c r="BJ1079" s="276"/>
      <c r="BK1079" s="274"/>
      <c r="BL1079" s="277"/>
      <c r="BM1079" s="278"/>
      <c r="BN1079" s="277"/>
      <c r="BO1079" s="277"/>
      <c r="BP1079" s="279"/>
      <c r="BQ1079" s="280"/>
      <c r="BR1079" s="281"/>
      <c r="BS1079" s="280"/>
      <c r="BT1079" s="280"/>
      <c r="BU1079" s="280"/>
      <c r="BV1079" s="282"/>
    </row>
    <row r="1080" spans="1:74" x14ac:dyDescent="0.8">
      <c r="A1080" s="96"/>
      <c r="B1080" s="81"/>
      <c r="C1080" s="94"/>
      <c r="F1080" s="102"/>
      <c r="G1080" s="123"/>
      <c r="H1080" s="102"/>
      <c r="I1080" s="123"/>
      <c r="J1080" s="102"/>
      <c r="K1080" s="123"/>
      <c r="N1080" s="120"/>
      <c r="O1080" s="120"/>
      <c r="P1080" s="120"/>
      <c r="Q1080" s="123"/>
      <c r="R1080" s="120"/>
      <c r="S1080" s="120"/>
      <c r="T1080" s="102"/>
      <c r="U1080" s="123"/>
      <c r="V1080" s="102"/>
      <c r="W1080" s="123"/>
      <c r="X1080" s="188"/>
      <c r="Y1080" s="270"/>
      <c r="Z1080" s="188"/>
      <c r="AA1080" s="270"/>
      <c r="AB1080" s="188"/>
      <c r="AC1080" s="270"/>
      <c r="AD1080" s="271"/>
      <c r="AE1080" s="272"/>
      <c r="AF1080" s="271"/>
      <c r="AG1080" s="272"/>
      <c r="AH1080" s="271"/>
      <c r="AI1080" s="272"/>
      <c r="AJ1080" s="271"/>
      <c r="AK1080" s="272"/>
      <c r="AL1080" s="271"/>
      <c r="AM1080" s="273"/>
      <c r="AN1080" s="271"/>
      <c r="AO1080" s="274"/>
      <c r="AP1080" s="275"/>
      <c r="AQ1080" s="275"/>
      <c r="AR1080" s="271"/>
      <c r="AS1080" s="365"/>
      <c r="AT1080" s="365"/>
      <c r="AU1080" s="271"/>
      <c r="AV1080" s="365"/>
      <c r="AW1080" s="272"/>
      <c r="AX1080" s="365"/>
      <c r="AY1080" s="276"/>
      <c r="AZ1080" s="273"/>
      <c r="BA1080" s="274"/>
      <c r="BB1080" s="274"/>
      <c r="BC1080" s="275"/>
      <c r="BD1080" s="271"/>
      <c r="BE1080" s="365"/>
      <c r="BF1080" s="365"/>
      <c r="BG1080" s="271"/>
      <c r="BH1080" s="365"/>
      <c r="BI1080" s="272"/>
      <c r="BJ1080" s="276"/>
      <c r="BK1080" s="274"/>
      <c r="BL1080" s="277"/>
      <c r="BM1080" s="278"/>
      <c r="BN1080" s="277"/>
      <c r="BO1080" s="277"/>
      <c r="BP1080" s="279"/>
      <c r="BQ1080" s="280"/>
      <c r="BR1080" s="281"/>
      <c r="BS1080" s="280"/>
      <c r="BT1080" s="280"/>
      <c r="BU1080" s="280"/>
      <c r="BV1080" s="282"/>
    </row>
    <row r="1081" spans="1:74" x14ac:dyDescent="0.8">
      <c r="A1081" s="96"/>
      <c r="B1081" s="81"/>
      <c r="C1081" s="94"/>
      <c r="F1081" s="102"/>
      <c r="G1081" s="123"/>
      <c r="H1081" s="102"/>
      <c r="I1081" s="123"/>
      <c r="J1081" s="102"/>
      <c r="K1081" s="123"/>
      <c r="N1081" s="120"/>
      <c r="O1081" s="120"/>
      <c r="P1081" s="120"/>
      <c r="Q1081" s="123"/>
      <c r="R1081" s="120"/>
      <c r="S1081" s="120"/>
      <c r="T1081" s="102"/>
      <c r="U1081" s="123"/>
      <c r="V1081" s="102"/>
      <c r="W1081" s="123"/>
      <c r="X1081" s="188"/>
      <c r="Y1081" s="270"/>
      <c r="Z1081" s="188"/>
      <c r="AA1081" s="270"/>
      <c r="AB1081" s="188"/>
      <c r="AC1081" s="270"/>
      <c r="AD1081" s="271"/>
      <c r="AE1081" s="272"/>
      <c r="AF1081" s="271"/>
      <c r="AG1081" s="272"/>
      <c r="AH1081" s="271"/>
      <c r="AI1081" s="272"/>
      <c r="AJ1081" s="271"/>
      <c r="AK1081" s="272"/>
      <c r="AL1081" s="271"/>
      <c r="AM1081" s="273"/>
      <c r="AN1081" s="271"/>
      <c r="AO1081" s="274"/>
      <c r="AP1081" s="275"/>
      <c r="AQ1081" s="275"/>
      <c r="AR1081" s="271"/>
      <c r="AS1081" s="365"/>
      <c r="AT1081" s="365"/>
      <c r="AU1081" s="271"/>
      <c r="AV1081" s="365"/>
      <c r="AW1081" s="272"/>
      <c r="AX1081" s="365"/>
      <c r="AY1081" s="276"/>
      <c r="AZ1081" s="273"/>
      <c r="BA1081" s="274"/>
      <c r="BB1081" s="274"/>
      <c r="BC1081" s="275"/>
      <c r="BD1081" s="271"/>
      <c r="BE1081" s="365"/>
      <c r="BF1081" s="365"/>
      <c r="BG1081" s="271"/>
      <c r="BH1081" s="365"/>
      <c r="BI1081" s="272"/>
      <c r="BJ1081" s="276"/>
      <c r="BK1081" s="274"/>
      <c r="BL1081" s="277"/>
      <c r="BM1081" s="278"/>
      <c r="BN1081" s="277"/>
      <c r="BO1081" s="277"/>
      <c r="BP1081" s="279"/>
      <c r="BQ1081" s="280"/>
      <c r="BR1081" s="281"/>
      <c r="BS1081" s="280"/>
      <c r="BT1081" s="280"/>
      <c r="BU1081" s="280"/>
      <c r="BV1081" s="282"/>
    </row>
    <row r="1082" spans="1:74" x14ac:dyDescent="0.8">
      <c r="A1082" s="96"/>
      <c r="B1082" s="81"/>
      <c r="C1082" s="94"/>
      <c r="F1082" s="102"/>
      <c r="G1082" s="123"/>
      <c r="H1082" s="102"/>
      <c r="I1082" s="123"/>
      <c r="J1082" s="102"/>
      <c r="K1082" s="123"/>
      <c r="N1082" s="120"/>
      <c r="O1082" s="120"/>
      <c r="P1082" s="120"/>
      <c r="Q1082" s="123"/>
      <c r="R1082" s="120"/>
      <c r="S1082" s="120"/>
      <c r="T1082" s="102"/>
      <c r="U1082" s="123"/>
      <c r="V1082" s="102"/>
      <c r="W1082" s="123"/>
      <c r="X1082" s="188"/>
      <c r="Y1082" s="270"/>
      <c r="Z1082" s="188"/>
      <c r="AA1082" s="270"/>
      <c r="AB1082" s="188"/>
      <c r="AC1082" s="270"/>
      <c r="AD1082" s="271"/>
      <c r="AE1082" s="272"/>
      <c r="AF1082" s="271"/>
      <c r="AG1082" s="272"/>
      <c r="AH1082" s="271"/>
      <c r="AI1082" s="272"/>
      <c r="AJ1082" s="271"/>
      <c r="AK1082" s="272"/>
      <c r="AL1082" s="271"/>
      <c r="AM1082" s="273"/>
      <c r="AN1082" s="271"/>
      <c r="AO1082" s="274"/>
      <c r="AP1082" s="275"/>
      <c r="AQ1082" s="275"/>
      <c r="AR1082" s="271"/>
      <c r="AS1082" s="365"/>
      <c r="AT1082" s="365"/>
      <c r="AU1082" s="271"/>
      <c r="AV1082" s="365"/>
      <c r="AW1082" s="272"/>
      <c r="AX1082" s="365"/>
      <c r="AY1082" s="276"/>
      <c r="AZ1082" s="273"/>
      <c r="BA1082" s="274"/>
      <c r="BB1082" s="274"/>
      <c r="BC1082" s="275"/>
      <c r="BD1082" s="271"/>
      <c r="BE1082" s="365"/>
      <c r="BF1082" s="365"/>
      <c r="BG1082" s="271"/>
      <c r="BH1082" s="365"/>
      <c r="BI1082" s="272"/>
      <c r="BJ1082" s="276"/>
      <c r="BK1082" s="274"/>
      <c r="BL1082" s="277"/>
      <c r="BM1082" s="278"/>
      <c r="BN1082" s="277"/>
      <c r="BO1082" s="277"/>
      <c r="BP1082" s="279"/>
      <c r="BQ1082" s="280"/>
      <c r="BR1082" s="281"/>
      <c r="BS1082" s="280"/>
      <c r="BT1082" s="280"/>
      <c r="BU1082" s="280"/>
      <c r="BV1082" s="282"/>
    </row>
    <row r="1083" spans="1:74" x14ac:dyDescent="0.8">
      <c r="A1083" s="96"/>
      <c r="B1083" s="81"/>
      <c r="C1083" s="94"/>
      <c r="F1083" s="102"/>
      <c r="G1083" s="123"/>
      <c r="H1083" s="102"/>
      <c r="I1083" s="123"/>
      <c r="J1083" s="102"/>
      <c r="K1083" s="123"/>
      <c r="N1083" s="120"/>
      <c r="O1083" s="120"/>
      <c r="P1083" s="120"/>
      <c r="Q1083" s="123"/>
      <c r="R1083" s="120"/>
      <c r="S1083" s="120"/>
      <c r="T1083" s="102"/>
      <c r="U1083" s="123"/>
      <c r="V1083" s="102"/>
      <c r="W1083" s="123"/>
      <c r="X1083" s="188"/>
      <c r="Y1083" s="270"/>
      <c r="Z1083" s="188"/>
      <c r="AA1083" s="270"/>
      <c r="AB1083" s="188"/>
      <c r="AC1083" s="270"/>
      <c r="AD1083" s="271"/>
      <c r="AE1083" s="272"/>
      <c r="AF1083" s="271"/>
      <c r="AG1083" s="272"/>
      <c r="AH1083" s="271"/>
      <c r="AI1083" s="272"/>
      <c r="AJ1083" s="271"/>
      <c r="AK1083" s="272"/>
      <c r="AL1083" s="271"/>
      <c r="AM1083" s="273"/>
      <c r="AN1083" s="271"/>
      <c r="AO1083" s="274"/>
      <c r="AP1083" s="275"/>
      <c r="AQ1083" s="275"/>
      <c r="AR1083" s="271"/>
      <c r="AS1083" s="365"/>
      <c r="AT1083" s="365"/>
      <c r="AU1083" s="271"/>
      <c r="AV1083" s="365"/>
      <c r="AW1083" s="272"/>
      <c r="AX1083" s="365"/>
      <c r="AY1083" s="276"/>
      <c r="AZ1083" s="273"/>
      <c r="BA1083" s="274"/>
      <c r="BB1083" s="274"/>
      <c r="BC1083" s="275"/>
      <c r="BD1083" s="271"/>
      <c r="BE1083" s="365"/>
      <c r="BF1083" s="365"/>
      <c r="BG1083" s="271"/>
      <c r="BH1083" s="365"/>
      <c r="BI1083" s="272"/>
      <c r="BJ1083" s="276"/>
      <c r="BK1083" s="274"/>
      <c r="BL1083" s="277"/>
      <c r="BM1083" s="278"/>
      <c r="BN1083" s="277"/>
      <c r="BO1083" s="277"/>
      <c r="BP1083" s="279"/>
      <c r="BQ1083" s="280"/>
      <c r="BR1083" s="281"/>
      <c r="BS1083" s="280"/>
      <c r="BT1083" s="280"/>
      <c r="BU1083" s="280"/>
      <c r="BV1083" s="282"/>
    </row>
    <row r="1084" spans="1:74" x14ac:dyDescent="0.8">
      <c r="A1084" s="96"/>
      <c r="B1084" s="81"/>
      <c r="C1084" s="94"/>
      <c r="F1084" s="102"/>
      <c r="G1084" s="123"/>
      <c r="H1084" s="102"/>
      <c r="I1084" s="123"/>
      <c r="J1084" s="102"/>
      <c r="K1084" s="123"/>
      <c r="N1084" s="120"/>
      <c r="O1084" s="120"/>
      <c r="P1084" s="120"/>
      <c r="Q1084" s="123"/>
      <c r="R1084" s="120"/>
      <c r="S1084" s="120"/>
      <c r="T1084" s="102"/>
      <c r="U1084" s="123"/>
      <c r="V1084" s="102"/>
      <c r="W1084" s="123"/>
      <c r="X1084" s="188"/>
      <c r="Y1084" s="270"/>
      <c r="Z1084" s="188"/>
      <c r="AA1084" s="270"/>
      <c r="AB1084" s="188"/>
      <c r="AC1084" s="270"/>
      <c r="AD1084" s="271"/>
      <c r="AE1084" s="272"/>
      <c r="AF1084" s="271"/>
      <c r="AG1084" s="272"/>
      <c r="AH1084" s="271"/>
      <c r="AI1084" s="272"/>
      <c r="AJ1084" s="271"/>
      <c r="AK1084" s="272"/>
      <c r="AL1084" s="271"/>
      <c r="AM1084" s="273"/>
      <c r="AN1084" s="271"/>
      <c r="AO1084" s="274"/>
      <c r="AP1084" s="275"/>
      <c r="AQ1084" s="275"/>
      <c r="AR1084" s="271"/>
      <c r="AS1084" s="365"/>
      <c r="AT1084" s="365"/>
      <c r="AU1084" s="271"/>
      <c r="AV1084" s="365"/>
      <c r="AW1084" s="272"/>
      <c r="AX1084" s="365"/>
      <c r="AY1084" s="276"/>
      <c r="AZ1084" s="273"/>
      <c r="BA1084" s="274"/>
      <c r="BB1084" s="274"/>
      <c r="BC1084" s="275"/>
      <c r="BD1084" s="271"/>
      <c r="BE1084" s="365"/>
      <c r="BF1084" s="365"/>
      <c r="BG1084" s="271"/>
      <c r="BH1084" s="365"/>
      <c r="BI1084" s="272"/>
      <c r="BJ1084" s="276"/>
      <c r="BK1084" s="274"/>
      <c r="BL1084" s="277"/>
      <c r="BM1084" s="278"/>
      <c r="BN1084" s="277"/>
      <c r="BO1084" s="277"/>
      <c r="BP1084" s="279"/>
      <c r="BQ1084" s="280"/>
      <c r="BR1084" s="281"/>
      <c r="BS1084" s="280"/>
      <c r="BT1084" s="280"/>
      <c r="BU1084" s="280"/>
      <c r="BV1084" s="282"/>
    </row>
    <row r="1085" spans="1:74" x14ac:dyDescent="0.8">
      <c r="A1085" s="96"/>
      <c r="B1085" s="81"/>
      <c r="C1085" s="94"/>
      <c r="F1085" s="102"/>
      <c r="G1085" s="123"/>
      <c r="H1085" s="102"/>
      <c r="I1085" s="123"/>
      <c r="J1085" s="102"/>
      <c r="K1085" s="123"/>
      <c r="N1085" s="120"/>
      <c r="O1085" s="120"/>
      <c r="P1085" s="120"/>
      <c r="Q1085" s="123"/>
      <c r="R1085" s="120"/>
      <c r="S1085" s="120"/>
      <c r="T1085" s="102"/>
      <c r="U1085" s="123"/>
      <c r="V1085" s="102"/>
      <c r="W1085" s="123"/>
      <c r="X1085" s="188"/>
      <c r="Y1085" s="270"/>
      <c r="Z1085" s="188"/>
      <c r="AA1085" s="270"/>
      <c r="AB1085" s="188"/>
      <c r="AC1085" s="270"/>
      <c r="AD1085" s="271"/>
      <c r="AE1085" s="272"/>
      <c r="AF1085" s="271"/>
      <c r="AG1085" s="272"/>
      <c r="AH1085" s="271"/>
      <c r="AI1085" s="272"/>
      <c r="AJ1085" s="271"/>
      <c r="AK1085" s="272"/>
      <c r="AL1085" s="271"/>
      <c r="AM1085" s="273"/>
      <c r="AN1085" s="271"/>
      <c r="AO1085" s="274"/>
      <c r="AP1085" s="275"/>
      <c r="AQ1085" s="275"/>
      <c r="AR1085" s="271"/>
      <c r="AS1085" s="365"/>
      <c r="AT1085" s="365"/>
      <c r="AU1085" s="271"/>
      <c r="AV1085" s="365"/>
      <c r="AW1085" s="272"/>
      <c r="AX1085" s="365"/>
      <c r="AY1085" s="276"/>
      <c r="AZ1085" s="273"/>
      <c r="BA1085" s="274"/>
      <c r="BB1085" s="274"/>
      <c r="BC1085" s="275"/>
      <c r="BD1085" s="271"/>
      <c r="BE1085" s="365"/>
      <c r="BF1085" s="365"/>
      <c r="BG1085" s="271"/>
      <c r="BH1085" s="365"/>
      <c r="BI1085" s="272"/>
      <c r="BJ1085" s="276"/>
      <c r="BK1085" s="274"/>
      <c r="BL1085" s="277"/>
      <c r="BM1085" s="278"/>
      <c r="BN1085" s="277"/>
      <c r="BO1085" s="277"/>
      <c r="BP1085" s="279"/>
      <c r="BQ1085" s="280"/>
      <c r="BR1085" s="281"/>
      <c r="BS1085" s="280"/>
      <c r="BT1085" s="280"/>
      <c r="BU1085" s="280"/>
      <c r="BV1085" s="282"/>
    </row>
    <row r="1086" spans="1:74" x14ac:dyDescent="0.8">
      <c r="A1086" s="96"/>
      <c r="B1086" s="81"/>
      <c r="C1086" s="94"/>
      <c r="F1086" s="102"/>
      <c r="G1086" s="123"/>
      <c r="H1086" s="102"/>
      <c r="I1086" s="123"/>
      <c r="J1086" s="102"/>
      <c r="K1086" s="123"/>
      <c r="N1086" s="120"/>
      <c r="O1086" s="120"/>
      <c r="P1086" s="120"/>
      <c r="Q1086" s="123"/>
      <c r="R1086" s="120"/>
      <c r="S1086" s="120"/>
      <c r="T1086" s="102"/>
      <c r="U1086" s="123"/>
      <c r="V1086" s="102"/>
      <c r="W1086" s="123"/>
      <c r="X1086" s="188"/>
      <c r="Y1086" s="270"/>
      <c r="Z1086" s="188"/>
      <c r="AA1086" s="270"/>
      <c r="AB1086" s="188"/>
      <c r="AC1086" s="270"/>
      <c r="AD1086" s="271"/>
      <c r="AE1086" s="272"/>
      <c r="AF1086" s="271"/>
      <c r="AG1086" s="272"/>
      <c r="AH1086" s="271"/>
      <c r="AI1086" s="272"/>
      <c r="AJ1086" s="271"/>
      <c r="AK1086" s="272"/>
      <c r="AL1086" s="271"/>
      <c r="AM1086" s="273"/>
      <c r="AN1086" s="271"/>
      <c r="AO1086" s="274"/>
      <c r="AP1086" s="275"/>
      <c r="AQ1086" s="275"/>
      <c r="AR1086" s="271"/>
      <c r="AS1086" s="365"/>
      <c r="AT1086" s="365"/>
      <c r="AU1086" s="271"/>
      <c r="AV1086" s="365"/>
      <c r="AW1086" s="272"/>
      <c r="AX1086" s="365"/>
      <c r="AY1086" s="276"/>
      <c r="AZ1086" s="273"/>
      <c r="BA1086" s="274"/>
      <c r="BB1086" s="274"/>
      <c r="BC1086" s="275"/>
      <c r="BD1086" s="271"/>
      <c r="BE1086" s="365"/>
      <c r="BF1086" s="365"/>
      <c r="BG1086" s="271"/>
      <c r="BH1086" s="365"/>
      <c r="BI1086" s="272"/>
      <c r="BJ1086" s="276"/>
      <c r="BK1086" s="274"/>
      <c r="BL1086" s="277"/>
      <c r="BM1086" s="278"/>
      <c r="BN1086" s="277"/>
      <c r="BO1086" s="277"/>
      <c r="BP1086" s="279"/>
      <c r="BQ1086" s="280"/>
      <c r="BR1086" s="281"/>
      <c r="BS1086" s="280"/>
      <c r="BT1086" s="280"/>
      <c r="BU1086" s="280"/>
      <c r="BV1086" s="282"/>
    </row>
    <row r="1087" spans="1:74" x14ac:dyDescent="0.8">
      <c r="A1087" s="96"/>
      <c r="B1087" s="81"/>
      <c r="C1087" s="94"/>
      <c r="F1087" s="102"/>
      <c r="G1087" s="123"/>
      <c r="H1087" s="102"/>
      <c r="I1087" s="123"/>
      <c r="J1087" s="102"/>
      <c r="K1087" s="123"/>
      <c r="N1087" s="120"/>
      <c r="O1087" s="120"/>
      <c r="P1087" s="120"/>
      <c r="Q1087" s="123"/>
      <c r="R1087" s="120"/>
      <c r="S1087" s="120"/>
      <c r="T1087" s="102"/>
      <c r="U1087" s="123"/>
      <c r="V1087" s="102"/>
      <c r="W1087" s="123"/>
      <c r="X1087" s="188"/>
      <c r="Y1087" s="270"/>
      <c r="Z1087" s="188"/>
      <c r="AA1087" s="270"/>
      <c r="AB1087" s="188"/>
      <c r="AC1087" s="270"/>
      <c r="AD1087" s="271"/>
      <c r="AE1087" s="272"/>
      <c r="AF1087" s="271"/>
      <c r="AG1087" s="272"/>
      <c r="AH1087" s="271"/>
      <c r="AI1087" s="272"/>
      <c r="AJ1087" s="271"/>
      <c r="AK1087" s="272"/>
      <c r="AL1087" s="271"/>
      <c r="AM1087" s="273"/>
      <c r="AN1087" s="271"/>
      <c r="AO1087" s="274"/>
      <c r="AP1087" s="275"/>
      <c r="AQ1087" s="275"/>
      <c r="AR1087" s="271"/>
      <c r="AS1087" s="365"/>
      <c r="AT1087" s="365"/>
      <c r="AU1087" s="271"/>
      <c r="AV1087" s="365"/>
      <c r="AW1087" s="272"/>
      <c r="AX1087" s="365"/>
      <c r="AY1087" s="276"/>
      <c r="AZ1087" s="273"/>
      <c r="BA1087" s="274"/>
      <c r="BB1087" s="274"/>
      <c r="BC1087" s="275"/>
      <c r="BD1087" s="271"/>
      <c r="BE1087" s="365"/>
      <c r="BF1087" s="365"/>
      <c r="BG1087" s="271"/>
      <c r="BH1087" s="365"/>
      <c r="BI1087" s="272"/>
      <c r="BJ1087" s="276"/>
      <c r="BK1087" s="274"/>
      <c r="BL1087" s="277"/>
      <c r="BM1087" s="278"/>
      <c r="BN1087" s="277"/>
      <c r="BO1087" s="277"/>
      <c r="BP1087" s="279"/>
      <c r="BQ1087" s="280"/>
      <c r="BR1087" s="281"/>
      <c r="BS1087" s="280"/>
      <c r="BT1087" s="280"/>
      <c r="BU1087" s="280"/>
      <c r="BV1087" s="282"/>
    </row>
    <row r="1088" spans="1:74" x14ac:dyDescent="0.8">
      <c r="A1088" s="96"/>
      <c r="B1088" s="81"/>
      <c r="C1088" s="94"/>
      <c r="F1088" s="102"/>
      <c r="G1088" s="123"/>
      <c r="H1088" s="102"/>
      <c r="I1088" s="123"/>
      <c r="J1088" s="102"/>
      <c r="K1088" s="123"/>
      <c r="N1088" s="120"/>
      <c r="O1088" s="120"/>
      <c r="P1088" s="120"/>
      <c r="Q1088" s="123"/>
      <c r="R1088" s="120"/>
      <c r="S1088" s="120"/>
      <c r="T1088" s="102"/>
      <c r="U1088" s="123"/>
      <c r="V1088" s="102"/>
      <c r="W1088" s="123"/>
      <c r="X1088" s="188"/>
      <c r="Y1088" s="270"/>
      <c r="Z1088" s="188"/>
      <c r="AA1088" s="270"/>
      <c r="AB1088" s="188"/>
      <c r="AC1088" s="270"/>
      <c r="AD1088" s="271"/>
      <c r="AE1088" s="272"/>
      <c r="AF1088" s="271"/>
      <c r="AG1088" s="272"/>
      <c r="AH1088" s="271"/>
      <c r="AI1088" s="272"/>
      <c r="AJ1088" s="271"/>
      <c r="AK1088" s="272"/>
      <c r="AL1088" s="271"/>
      <c r="AM1088" s="273"/>
      <c r="AN1088" s="271"/>
      <c r="AO1088" s="274"/>
      <c r="AP1088" s="275"/>
      <c r="AQ1088" s="275"/>
      <c r="AR1088" s="271"/>
      <c r="AS1088" s="365"/>
      <c r="AT1088" s="365"/>
      <c r="AU1088" s="271"/>
      <c r="AV1088" s="365"/>
      <c r="AW1088" s="272"/>
      <c r="AX1088" s="365"/>
      <c r="AY1088" s="276"/>
      <c r="AZ1088" s="273"/>
      <c r="BA1088" s="274"/>
      <c r="BB1088" s="274"/>
      <c r="BC1088" s="275"/>
      <c r="BD1088" s="271"/>
      <c r="BE1088" s="365"/>
      <c r="BF1088" s="365"/>
      <c r="BG1088" s="271"/>
      <c r="BH1088" s="365"/>
      <c r="BI1088" s="272"/>
      <c r="BJ1088" s="276"/>
      <c r="BK1088" s="274"/>
      <c r="BL1088" s="277"/>
      <c r="BM1088" s="278"/>
      <c r="BN1088" s="277"/>
      <c r="BO1088" s="277"/>
      <c r="BP1088" s="279"/>
      <c r="BQ1088" s="280"/>
      <c r="BR1088" s="281"/>
      <c r="BS1088" s="280"/>
      <c r="BT1088" s="280"/>
      <c r="BU1088" s="280"/>
      <c r="BV1088" s="282"/>
    </row>
    <row r="1089" spans="1:74" x14ac:dyDescent="0.8">
      <c r="A1089" s="96"/>
      <c r="B1089" s="81"/>
      <c r="C1089" s="94"/>
      <c r="F1089" s="102"/>
      <c r="G1089" s="123"/>
      <c r="H1089" s="102"/>
      <c r="I1089" s="123"/>
      <c r="J1089" s="102"/>
      <c r="K1089" s="123"/>
      <c r="N1089" s="120"/>
      <c r="O1089" s="120"/>
      <c r="P1089" s="120"/>
      <c r="Q1089" s="123"/>
      <c r="R1089" s="120"/>
      <c r="S1089" s="120"/>
      <c r="T1089" s="102"/>
      <c r="U1089" s="123"/>
      <c r="V1089" s="102"/>
      <c r="W1089" s="123"/>
      <c r="X1089" s="188"/>
      <c r="Y1089" s="270"/>
      <c r="Z1089" s="188"/>
      <c r="AA1089" s="270"/>
      <c r="AB1089" s="188"/>
      <c r="AC1089" s="270"/>
      <c r="AD1089" s="271"/>
      <c r="AE1089" s="272"/>
      <c r="AF1089" s="271"/>
      <c r="AG1089" s="272"/>
      <c r="AH1089" s="271"/>
      <c r="AI1089" s="272"/>
      <c r="AJ1089" s="271"/>
      <c r="AK1089" s="272"/>
      <c r="AL1089" s="271"/>
      <c r="AM1089" s="273"/>
      <c r="AN1089" s="271"/>
      <c r="AO1089" s="274"/>
      <c r="AP1089" s="275"/>
      <c r="AQ1089" s="275"/>
      <c r="AR1089" s="271"/>
      <c r="AS1089" s="365"/>
      <c r="AT1089" s="365"/>
      <c r="AU1089" s="271"/>
      <c r="AV1089" s="365"/>
      <c r="AW1089" s="272"/>
      <c r="AX1089" s="365"/>
      <c r="AY1089" s="276"/>
      <c r="AZ1089" s="273"/>
      <c r="BA1089" s="274"/>
      <c r="BB1089" s="274"/>
      <c r="BC1089" s="275"/>
      <c r="BD1089" s="271"/>
      <c r="BE1089" s="365"/>
      <c r="BF1089" s="365"/>
      <c r="BG1089" s="271"/>
      <c r="BH1089" s="365"/>
      <c r="BI1089" s="272"/>
      <c r="BJ1089" s="276"/>
      <c r="BK1089" s="274"/>
      <c r="BL1089" s="277"/>
      <c r="BM1089" s="278"/>
      <c r="BN1089" s="277"/>
      <c r="BO1089" s="277"/>
      <c r="BP1089" s="279"/>
      <c r="BQ1089" s="280"/>
      <c r="BR1089" s="281"/>
      <c r="BS1089" s="280"/>
      <c r="BT1089" s="280"/>
      <c r="BU1089" s="280"/>
      <c r="BV1089" s="282"/>
    </row>
    <row r="1090" spans="1:74" x14ac:dyDescent="0.8">
      <c r="A1090" s="96"/>
      <c r="B1090" s="81"/>
      <c r="C1090" s="94"/>
      <c r="F1090" s="102"/>
      <c r="G1090" s="123"/>
      <c r="H1090" s="102"/>
      <c r="I1090" s="123"/>
      <c r="J1090" s="102"/>
      <c r="K1090" s="123"/>
      <c r="N1090" s="120"/>
      <c r="O1090" s="120"/>
      <c r="P1090" s="120"/>
      <c r="Q1090" s="123"/>
      <c r="R1090" s="120"/>
      <c r="S1090" s="120"/>
      <c r="T1090" s="102"/>
      <c r="U1090" s="123"/>
      <c r="V1090" s="102"/>
      <c r="W1090" s="123"/>
      <c r="X1090" s="188"/>
      <c r="Y1090" s="270"/>
      <c r="Z1090" s="188"/>
      <c r="AA1090" s="270"/>
      <c r="AB1090" s="188"/>
      <c r="AC1090" s="270"/>
      <c r="AD1090" s="271"/>
      <c r="AE1090" s="272"/>
      <c r="AF1090" s="271"/>
      <c r="AG1090" s="272"/>
      <c r="AH1090" s="271"/>
      <c r="AI1090" s="272"/>
      <c r="AJ1090" s="271"/>
      <c r="AK1090" s="272"/>
      <c r="AL1090" s="271"/>
      <c r="AM1090" s="273"/>
      <c r="AN1090" s="271"/>
      <c r="AO1090" s="274"/>
      <c r="AP1090" s="275"/>
      <c r="AQ1090" s="275"/>
      <c r="AR1090" s="271"/>
      <c r="AS1090" s="365"/>
      <c r="AT1090" s="365"/>
      <c r="AU1090" s="271"/>
      <c r="AV1090" s="365"/>
      <c r="AW1090" s="272"/>
      <c r="AX1090" s="365"/>
      <c r="AY1090" s="276"/>
      <c r="AZ1090" s="273"/>
      <c r="BA1090" s="274"/>
      <c r="BB1090" s="274"/>
      <c r="BC1090" s="275"/>
      <c r="BD1090" s="271"/>
      <c r="BE1090" s="365"/>
      <c r="BF1090" s="365"/>
      <c r="BG1090" s="271"/>
      <c r="BH1090" s="365"/>
      <c r="BI1090" s="272"/>
      <c r="BJ1090" s="276"/>
      <c r="BK1090" s="274"/>
      <c r="BL1090" s="277"/>
      <c r="BM1090" s="278"/>
      <c r="BN1090" s="277"/>
      <c r="BO1090" s="277"/>
      <c r="BP1090" s="279"/>
      <c r="BQ1090" s="280"/>
      <c r="BR1090" s="281"/>
      <c r="BS1090" s="280"/>
      <c r="BT1090" s="280"/>
      <c r="BU1090" s="280"/>
      <c r="BV1090" s="282"/>
    </row>
    <row r="1091" spans="1:74" x14ac:dyDescent="0.8">
      <c r="A1091" s="96"/>
      <c r="B1091" s="81"/>
      <c r="C1091" s="94"/>
      <c r="F1091" s="102"/>
      <c r="G1091" s="123"/>
      <c r="H1091" s="102"/>
      <c r="I1091" s="123"/>
      <c r="J1091" s="102"/>
      <c r="K1091" s="123"/>
      <c r="N1091" s="120"/>
      <c r="O1091" s="120"/>
      <c r="P1091" s="120"/>
      <c r="Q1091" s="123"/>
      <c r="R1091" s="120"/>
      <c r="S1091" s="120"/>
      <c r="T1091" s="102"/>
      <c r="U1091" s="123"/>
      <c r="V1091" s="102"/>
      <c r="W1091" s="123"/>
      <c r="X1091" s="188"/>
      <c r="Y1091" s="270"/>
      <c r="Z1091" s="188"/>
      <c r="AA1091" s="270"/>
      <c r="AB1091" s="188"/>
      <c r="AC1091" s="270"/>
      <c r="AD1091" s="271"/>
      <c r="AE1091" s="272"/>
      <c r="AF1091" s="271"/>
      <c r="AG1091" s="272"/>
      <c r="AH1091" s="271"/>
      <c r="AI1091" s="272"/>
      <c r="AJ1091" s="271"/>
      <c r="AK1091" s="272"/>
      <c r="AL1091" s="271"/>
      <c r="AM1091" s="273"/>
      <c r="AN1091" s="271"/>
      <c r="AO1091" s="274"/>
      <c r="AP1091" s="275"/>
      <c r="AQ1091" s="275"/>
      <c r="AR1091" s="271"/>
      <c r="AS1091" s="365"/>
      <c r="AT1091" s="365"/>
      <c r="AU1091" s="271"/>
      <c r="AV1091" s="365"/>
      <c r="AW1091" s="272"/>
      <c r="AX1091" s="365"/>
      <c r="AY1091" s="276"/>
      <c r="AZ1091" s="273"/>
      <c r="BA1091" s="274"/>
      <c r="BB1091" s="274"/>
      <c r="BC1091" s="275"/>
      <c r="BD1091" s="271"/>
      <c r="BE1091" s="365"/>
      <c r="BF1091" s="365"/>
      <c r="BG1091" s="271"/>
      <c r="BH1091" s="365"/>
      <c r="BI1091" s="272"/>
      <c r="BJ1091" s="276"/>
      <c r="BK1091" s="274"/>
      <c r="BL1091" s="277"/>
      <c r="BM1091" s="278"/>
      <c r="BN1091" s="277"/>
      <c r="BO1091" s="277"/>
      <c r="BP1091" s="279"/>
      <c r="BQ1091" s="280"/>
      <c r="BR1091" s="281"/>
      <c r="BS1091" s="280"/>
      <c r="BT1091" s="280"/>
      <c r="BU1091" s="280"/>
      <c r="BV1091" s="282"/>
    </row>
    <row r="1092" spans="1:74" x14ac:dyDescent="0.8">
      <c r="A1092" s="96"/>
      <c r="B1092" s="81"/>
      <c r="C1092" s="94"/>
      <c r="F1092" s="102"/>
      <c r="G1092" s="123"/>
      <c r="H1092" s="102"/>
      <c r="I1092" s="123"/>
      <c r="J1092" s="102"/>
      <c r="K1092" s="123"/>
      <c r="N1092" s="120"/>
      <c r="O1092" s="120"/>
      <c r="P1092" s="120"/>
      <c r="Q1092" s="123"/>
      <c r="R1092" s="120"/>
      <c r="S1092" s="120"/>
      <c r="T1092" s="102"/>
      <c r="U1092" s="123"/>
      <c r="V1092" s="102"/>
      <c r="W1092" s="123"/>
      <c r="X1092" s="188"/>
      <c r="Y1092" s="270"/>
      <c r="Z1092" s="188"/>
      <c r="AA1092" s="270"/>
      <c r="AB1092" s="188"/>
      <c r="AC1092" s="270"/>
      <c r="AD1092" s="271"/>
      <c r="AE1092" s="272"/>
      <c r="AF1092" s="271"/>
      <c r="AG1092" s="272"/>
      <c r="AH1092" s="271"/>
      <c r="AI1092" s="272"/>
      <c r="AJ1092" s="271"/>
      <c r="AK1092" s="272"/>
      <c r="AL1092" s="271"/>
      <c r="AM1092" s="273"/>
      <c r="AN1092" s="271"/>
      <c r="AO1092" s="274"/>
      <c r="AP1092" s="275"/>
      <c r="AQ1092" s="275"/>
      <c r="AR1092" s="271"/>
      <c r="AS1092" s="365"/>
      <c r="AT1092" s="365"/>
      <c r="AU1092" s="271"/>
      <c r="AV1092" s="365"/>
      <c r="AW1092" s="272"/>
      <c r="AX1092" s="365"/>
      <c r="AY1092" s="276"/>
      <c r="AZ1092" s="273"/>
      <c r="BA1092" s="274"/>
      <c r="BB1092" s="274"/>
      <c r="BC1092" s="275"/>
      <c r="BD1092" s="271"/>
      <c r="BE1092" s="365"/>
      <c r="BF1092" s="365"/>
      <c r="BG1092" s="271"/>
      <c r="BH1092" s="365"/>
      <c r="BI1092" s="272"/>
      <c r="BJ1092" s="276"/>
      <c r="BK1092" s="274"/>
      <c r="BL1092" s="277"/>
      <c r="BM1092" s="278"/>
      <c r="BN1092" s="277"/>
      <c r="BO1092" s="277"/>
      <c r="BP1092" s="279"/>
      <c r="BQ1092" s="280"/>
      <c r="BR1092" s="281"/>
      <c r="BS1092" s="280"/>
      <c r="BT1092" s="280"/>
      <c r="BU1092" s="280"/>
      <c r="BV1092" s="282"/>
    </row>
    <row r="1093" spans="1:74" x14ac:dyDescent="0.8">
      <c r="A1093" s="96"/>
      <c r="B1093" s="81"/>
      <c r="C1093" s="94"/>
      <c r="F1093" s="102"/>
      <c r="G1093" s="123"/>
      <c r="H1093" s="102"/>
      <c r="I1093" s="123"/>
      <c r="J1093" s="102"/>
      <c r="K1093" s="123"/>
      <c r="N1093" s="120"/>
      <c r="O1093" s="120"/>
      <c r="P1093" s="120"/>
      <c r="Q1093" s="123"/>
      <c r="R1093" s="120"/>
      <c r="S1093" s="120"/>
      <c r="T1093" s="102"/>
      <c r="U1093" s="123"/>
      <c r="V1093" s="102"/>
      <c r="W1093" s="123"/>
      <c r="X1093" s="188"/>
      <c r="Y1093" s="270"/>
      <c r="Z1093" s="188"/>
      <c r="AA1093" s="270"/>
      <c r="AB1093" s="188"/>
      <c r="AC1093" s="270"/>
      <c r="AD1093" s="271"/>
      <c r="AE1093" s="272"/>
      <c r="AF1093" s="271"/>
      <c r="AG1093" s="272"/>
      <c r="AH1093" s="271"/>
      <c r="AI1093" s="272"/>
      <c r="AJ1093" s="271"/>
      <c r="AK1093" s="272"/>
      <c r="AL1093" s="271"/>
      <c r="AM1093" s="273"/>
      <c r="AN1093" s="271"/>
      <c r="AO1093" s="274"/>
      <c r="AP1093" s="275"/>
      <c r="AQ1093" s="275"/>
      <c r="AR1093" s="271"/>
      <c r="AS1093" s="365"/>
      <c r="AT1093" s="365"/>
      <c r="AU1093" s="271"/>
      <c r="AV1093" s="365"/>
      <c r="AW1093" s="272"/>
      <c r="AX1093" s="365"/>
      <c r="AY1093" s="276"/>
      <c r="AZ1093" s="273"/>
      <c r="BA1093" s="274"/>
      <c r="BB1093" s="274"/>
      <c r="BC1093" s="275"/>
      <c r="BD1093" s="271"/>
      <c r="BE1093" s="365"/>
      <c r="BF1093" s="365"/>
      <c r="BG1093" s="271"/>
      <c r="BH1093" s="365"/>
      <c r="BI1093" s="272"/>
      <c r="BJ1093" s="276"/>
      <c r="BK1093" s="274"/>
      <c r="BL1093" s="277"/>
      <c r="BM1093" s="278"/>
      <c r="BN1093" s="277"/>
      <c r="BO1093" s="277"/>
      <c r="BP1093" s="279"/>
      <c r="BQ1093" s="280"/>
      <c r="BR1093" s="281"/>
      <c r="BS1093" s="280"/>
      <c r="BT1093" s="280"/>
      <c r="BU1093" s="280"/>
      <c r="BV1093" s="282"/>
    </row>
    <row r="1094" spans="1:74" x14ac:dyDescent="0.8">
      <c r="A1094" s="96"/>
      <c r="B1094" s="81"/>
      <c r="C1094" s="94"/>
      <c r="F1094" s="102"/>
      <c r="G1094" s="123"/>
      <c r="H1094" s="102"/>
      <c r="I1094" s="123"/>
      <c r="J1094" s="102"/>
      <c r="K1094" s="123"/>
      <c r="N1094" s="120"/>
      <c r="O1094" s="120"/>
      <c r="P1094" s="120"/>
      <c r="Q1094" s="123"/>
      <c r="R1094" s="120"/>
      <c r="S1094" s="120"/>
      <c r="T1094" s="102"/>
      <c r="U1094" s="123"/>
      <c r="V1094" s="102"/>
      <c r="W1094" s="123"/>
      <c r="X1094" s="188"/>
      <c r="Y1094" s="270"/>
      <c r="Z1094" s="188"/>
      <c r="AA1094" s="270"/>
      <c r="AB1094" s="188"/>
      <c r="AC1094" s="270"/>
      <c r="AD1094" s="271"/>
      <c r="AE1094" s="272"/>
      <c r="AF1094" s="271"/>
      <c r="AG1094" s="272"/>
      <c r="AH1094" s="271"/>
      <c r="AI1094" s="272"/>
      <c r="AJ1094" s="271"/>
      <c r="AK1094" s="272"/>
      <c r="AL1094" s="271"/>
      <c r="AM1094" s="273"/>
      <c r="AN1094" s="271"/>
      <c r="AO1094" s="274"/>
      <c r="AP1094" s="275"/>
      <c r="AQ1094" s="275"/>
      <c r="AR1094" s="271"/>
      <c r="AS1094" s="365"/>
      <c r="AT1094" s="365"/>
      <c r="AU1094" s="271"/>
      <c r="AV1094" s="365"/>
      <c r="AW1094" s="272"/>
      <c r="AX1094" s="365"/>
      <c r="AY1094" s="276"/>
      <c r="AZ1094" s="273"/>
      <c r="BA1094" s="274"/>
      <c r="BB1094" s="274"/>
      <c r="BC1094" s="275"/>
      <c r="BD1094" s="271"/>
      <c r="BE1094" s="365"/>
      <c r="BF1094" s="365"/>
      <c r="BG1094" s="271"/>
      <c r="BH1094" s="365"/>
      <c r="BI1094" s="272"/>
      <c r="BJ1094" s="276"/>
      <c r="BK1094" s="274"/>
      <c r="BL1094" s="277"/>
      <c r="BM1094" s="278"/>
      <c r="BN1094" s="277"/>
      <c r="BO1094" s="277"/>
      <c r="BP1094" s="279"/>
      <c r="BQ1094" s="280"/>
      <c r="BR1094" s="281"/>
      <c r="BS1094" s="280"/>
      <c r="BT1094" s="280"/>
      <c r="BU1094" s="280"/>
      <c r="BV1094" s="282"/>
    </row>
    <row r="1095" spans="1:74" x14ac:dyDescent="0.8">
      <c r="A1095" s="96"/>
      <c r="B1095" s="96"/>
      <c r="C1095" s="94"/>
      <c r="F1095" s="102"/>
      <c r="G1095" s="123"/>
      <c r="H1095" s="102"/>
      <c r="I1095" s="123"/>
      <c r="J1095" s="102"/>
      <c r="K1095" s="123"/>
      <c r="N1095" s="120"/>
      <c r="O1095" s="120"/>
      <c r="P1095" s="120"/>
      <c r="Q1095" s="123"/>
      <c r="R1095" s="120"/>
      <c r="S1095" s="120"/>
      <c r="T1095" s="102"/>
      <c r="U1095" s="123"/>
      <c r="V1095" s="102"/>
      <c r="W1095" s="123"/>
      <c r="X1095" s="188"/>
      <c r="Y1095" s="270"/>
      <c r="Z1095" s="188"/>
      <c r="AA1095" s="270"/>
      <c r="AB1095" s="188"/>
      <c r="AC1095" s="270"/>
      <c r="AD1095" s="271"/>
      <c r="AE1095" s="272"/>
      <c r="AF1095" s="271"/>
      <c r="AG1095" s="272"/>
      <c r="AH1095" s="271"/>
      <c r="AI1095" s="272"/>
      <c r="AJ1095" s="271"/>
      <c r="AK1095" s="272"/>
      <c r="AL1095" s="271"/>
      <c r="AM1095" s="273"/>
      <c r="AN1095" s="271"/>
      <c r="AO1095" s="274"/>
      <c r="AP1095" s="275"/>
      <c r="AQ1095" s="275"/>
      <c r="AR1095" s="271"/>
      <c r="AS1095" s="365"/>
      <c r="AT1095" s="365"/>
      <c r="AU1095" s="271"/>
      <c r="AV1095" s="365"/>
      <c r="AW1095" s="272"/>
      <c r="AX1095" s="365"/>
      <c r="AY1095" s="276"/>
      <c r="AZ1095" s="273"/>
      <c r="BA1095" s="274"/>
      <c r="BB1095" s="274"/>
      <c r="BC1095" s="275"/>
      <c r="BD1095" s="271"/>
      <c r="BE1095" s="365"/>
      <c r="BF1095" s="365"/>
      <c r="BG1095" s="271"/>
      <c r="BH1095" s="365"/>
      <c r="BI1095" s="272"/>
      <c r="BJ1095" s="276"/>
      <c r="BK1095" s="274"/>
      <c r="BL1095" s="277"/>
      <c r="BM1095" s="278"/>
      <c r="BN1095" s="277"/>
      <c r="BO1095" s="277"/>
      <c r="BP1095" s="279"/>
      <c r="BQ1095" s="280"/>
      <c r="BR1095" s="281"/>
      <c r="BS1095" s="280"/>
      <c r="BT1095" s="280"/>
      <c r="BU1095" s="280"/>
      <c r="BV1095" s="282"/>
    </row>
    <row r="1096" spans="1:74" x14ac:dyDescent="0.8">
      <c r="A1096" s="96"/>
      <c r="B1096" s="96"/>
      <c r="C1096" s="94"/>
      <c r="F1096" s="102"/>
      <c r="G1096" s="123"/>
      <c r="H1096" s="102"/>
      <c r="I1096" s="123"/>
      <c r="J1096" s="102"/>
      <c r="K1096" s="123"/>
      <c r="N1096" s="120"/>
      <c r="O1096" s="120"/>
      <c r="P1096" s="120"/>
      <c r="Q1096" s="123"/>
      <c r="R1096" s="120"/>
      <c r="S1096" s="120"/>
      <c r="T1096" s="102"/>
      <c r="U1096" s="123"/>
      <c r="V1096" s="102"/>
      <c r="W1096" s="123"/>
      <c r="X1096" s="188"/>
      <c r="Y1096" s="270"/>
      <c r="Z1096" s="188"/>
      <c r="AA1096" s="270"/>
      <c r="AB1096" s="188"/>
      <c r="AC1096" s="270"/>
      <c r="AD1096" s="271"/>
      <c r="AE1096" s="272"/>
      <c r="AF1096" s="271"/>
      <c r="AG1096" s="272"/>
      <c r="AH1096" s="271"/>
      <c r="AI1096" s="272"/>
      <c r="AJ1096" s="271"/>
      <c r="AK1096" s="272"/>
      <c r="AL1096" s="271"/>
      <c r="AM1096" s="273"/>
      <c r="AN1096" s="271"/>
      <c r="AO1096" s="274"/>
      <c r="AP1096" s="275"/>
      <c r="AQ1096" s="275"/>
      <c r="AR1096" s="271"/>
      <c r="AS1096" s="365"/>
      <c r="AT1096" s="365"/>
      <c r="AU1096" s="271"/>
      <c r="AV1096" s="365"/>
      <c r="AW1096" s="272"/>
      <c r="AX1096" s="365"/>
      <c r="AY1096" s="276"/>
      <c r="AZ1096" s="273"/>
      <c r="BA1096" s="274"/>
      <c r="BB1096" s="274"/>
      <c r="BC1096" s="275"/>
      <c r="BD1096" s="271"/>
      <c r="BE1096" s="365"/>
      <c r="BF1096" s="365"/>
      <c r="BG1096" s="271"/>
      <c r="BH1096" s="365"/>
      <c r="BI1096" s="272"/>
      <c r="BJ1096" s="276"/>
      <c r="BK1096" s="274"/>
      <c r="BL1096" s="277"/>
      <c r="BM1096" s="278"/>
      <c r="BN1096" s="277"/>
      <c r="BO1096" s="277"/>
      <c r="BP1096" s="279"/>
      <c r="BQ1096" s="280"/>
      <c r="BR1096" s="281"/>
      <c r="BS1096" s="280"/>
      <c r="BT1096" s="280"/>
      <c r="BU1096" s="280"/>
      <c r="BV1096" s="282"/>
    </row>
    <row r="1097" spans="1:74" x14ac:dyDescent="0.8">
      <c r="A1097" s="96"/>
      <c r="B1097" s="96"/>
      <c r="C1097" s="94"/>
      <c r="F1097" s="102"/>
      <c r="G1097" s="123"/>
      <c r="H1097" s="102"/>
      <c r="I1097" s="123"/>
      <c r="J1097" s="102"/>
      <c r="K1097" s="123"/>
      <c r="N1097" s="120"/>
      <c r="O1097" s="120"/>
      <c r="P1097" s="120"/>
      <c r="Q1097" s="123"/>
      <c r="R1097" s="120"/>
      <c r="S1097" s="120"/>
      <c r="T1097" s="102"/>
      <c r="U1097" s="123"/>
      <c r="V1097" s="102"/>
      <c r="W1097" s="123"/>
      <c r="X1097" s="188"/>
      <c r="Y1097" s="270"/>
      <c r="Z1097" s="188"/>
      <c r="AA1097" s="270"/>
      <c r="AB1097" s="188"/>
      <c r="AC1097" s="270"/>
      <c r="AD1097" s="271"/>
      <c r="AE1097" s="272"/>
      <c r="AF1097" s="271"/>
      <c r="AG1097" s="272"/>
      <c r="AH1097" s="271"/>
      <c r="AI1097" s="272"/>
      <c r="AJ1097" s="271"/>
      <c r="AK1097" s="272"/>
      <c r="AL1097" s="271"/>
      <c r="AM1097" s="273"/>
      <c r="AN1097" s="271"/>
      <c r="AO1097" s="274"/>
      <c r="AP1097" s="275"/>
      <c r="AQ1097" s="275"/>
      <c r="AR1097" s="271"/>
      <c r="AS1097" s="365"/>
      <c r="AT1097" s="365"/>
      <c r="AU1097" s="271"/>
      <c r="AV1097" s="365"/>
      <c r="AW1097" s="272"/>
      <c r="AX1097" s="365"/>
      <c r="AY1097" s="276"/>
      <c r="AZ1097" s="273"/>
      <c r="BA1097" s="274"/>
      <c r="BB1097" s="274"/>
      <c r="BC1097" s="275"/>
      <c r="BD1097" s="271"/>
      <c r="BE1097" s="365"/>
      <c r="BF1097" s="365"/>
      <c r="BG1097" s="271"/>
      <c r="BH1097" s="365"/>
      <c r="BI1097" s="272"/>
      <c r="BJ1097" s="276"/>
      <c r="BK1097" s="274"/>
      <c r="BL1097" s="277"/>
      <c r="BM1097" s="278"/>
      <c r="BN1097" s="277"/>
      <c r="BO1097" s="277"/>
      <c r="BP1097" s="279"/>
      <c r="BQ1097" s="280"/>
      <c r="BR1097" s="281"/>
      <c r="BS1097" s="280"/>
      <c r="BT1097" s="280"/>
      <c r="BU1097" s="280"/>
      <c r="BV1097" s="282"/>
    </row>
    <row r="1098" spans="1:74" x14ac:dyDescent="0.8">
      <c r="A1098" s="96"/>
      <c r="B1098" s="96"/>
      <c r="C1098" s="94"/>
      <c r="F1098" s="102"/>
      <c r="G1098" s="123"/>
      <c r="H1098" s="102"/>
      <c r="I1098" s="123"/>
      <c r="J1098" s="102"/>
      <c r="K1098" s="123"/>
      <c r="N1098" s="120"/>
      <c r="O1098" s="120"/>
      <c r="P1098" s="120"/>
      <c r="Q1098" s="123"/>
      <c r="R1098" s="120"/>
      <c r="S1098" s="120"/>
      <c r="T1098" s="102"/>
      <c r="U1098" s="123"/>
      <c r="V1098" s="102"/>
      <c r="W1098" s="123"/>
      <c r="X1098" s="188"/>
      <c r="Y1098" s="270"/>
      <c r="Z1098" s="188"/>
      <c r="AA1098" s="270"/>
      <c r="AB1098" s="188"/>
      <c r="AC1098" s="270"/>
      <c r="AD1098" s="271"/>
      <c r="AE1098" s="272"/>
      <c r="AF1098" s="271"/>
      <c r="AG1098" s="272"/>
      <c r="AH1098" s="271"/>
      <c r="AI1098" s="272"/>
      <c r="AJ1098" s="271"/>
      <c r="AK1098" s="272"/>
      <c r="AL1098" s="271"/>
      <c r="AM1098" s="273"/>
      <c r="AN1098" s="271"/>
      <c r="AO1098" s="274"/>
      <c r="AP1098" s="275"/>
      <c r="AQ1098" s="275"/>
      <c r="AR1098" s="271"/>
      <c r="AS1098" s="365"/>
      <c r="AT1098" s="365"/>
      <c r="AU1098" s="271"/>
      <c r="AV1098" s="365"/>
      <c r="AW1098" s="272"/>
      <c r="AX1098" s="365"/>
      <c r="AY1098" s="276"/>
      <c r="AZ1098" s="273"/>
      <c r="BA1098" s="274"/>
      <c r="BB1098" s="274"/>
      <c r="BC1098" s="275"/>
      <c r="BD1098" s="271"/>
      <c r="BE1098" s="365"/>
      <c r="BF1098" s="365"/>
      <c r="BG1098" s="271"/>
      <c r="BH1098" s="365"/>
      <c r="BI1098" s="272"/>
      <c r="BJ1098" s="276"/>
      <c r="BK1098" s="274"/>
      <c r="BL1098" s="277"/>
      <c r="BM1098" s="278"/>
      <c r="BN1098" s="277"/>
      <c r="BO1098" s="277"/>
      <c r="BP1098" s="279"/>
      <c r="BQ1098" s="280"/>
      <c r="BR1098" s="281"/>
      <c r="BS1098" s="280"/>
      <c r="BT1098" s="280"/>
      <c r="BU1098" s="280"/>
      <c r="BV1098" s="282"/>
    </row>
    <row r="1099" spans="1:74" x14ac:dyDescent="0.8">
      <c r="A1099" s="96"/>
      <c r="B1099" s="96"/>
      <c r="C1099" s="94"/>
      <c r="F1099" s="102"/>
      <c r="G1099" s="123"/>
      <c r="H1099" s="102"/>
      <c r="I1099" s="123"/>
      <c r="J1099" s="102"/>
      <c r="K1099" s="123"/>
      <c r="N1099" s="120"/>
      <c r="O1099" s="120"/>
      <c r="P1099" s="120"/>
      <c r="Q1099" s="123"/>
      <c r="R1099" s="120"/>
      <c r="S1099" s="120"/>
      <c r="T1099" s="102"/>
      <c r="U1099" s="123"/>
      <c r="V1099" s="102"/>
      <c r="W1099" s="123"/>
      <c r="X1099" s="188"/>
      <c r="Y1099" s="270"/>
      <c r="Z1099" s="188"/>
      <c r="AA1099" s="270"/>
      <c r="AB1099" s="188"/>
      <c r="AC1099" s="270"/>
      <c r="AD1099" s="271"/>
      <c r="AE1099" s="272"/>
      <c r="AF1099" s="271"/>
      <c r="AG1099" s="272"/>
      <c r="AH1099" s="271"/>
      <c r="AI1099" s="272"/>
      <c r="AJ1099" s="271"/>
      <c r="AK1099" s="272"/>
      <c r="AL1099" s="271"/>
      <c r="AM1099" s="273"/>
      <c r="AN1099" s="271"/>
      <c r="AO1099" s="274"/>
      <c r="AP1099" s="275"/>
      <c r="AQ1099" s="275"/>
      <c r="AR1099" s="271"/>
      <c r="AS1099" s="365"/>
      <c r="AT1099" s="365"/>
      <c r="AU1099" s="271"/>
      <c r="AV1099" s="365"/>
      <c r="AW1099" s="272"/>
      <c r="AX1099" s="365"/>
      <c r="AY1099" s="276"/>
      <c r="AZ1099" s="273"/>
      <c r="BA1099" s="274"/>
      <c r="BB1099" s="274"/>
      <c r="BC1099" s="275"/>
      <c r="BD1099" s="271"/>
      <c r="BE1099" s="365"/>
      <c r="BF1099" s="365"/>
      <c r="BG1099" s="271"/>
      <c r="BH1099" s="365"/>
      <c r="BI1099" s="272"/>
      <c r="BJ1099" s="276"/>
      <c r="BK1099" s="274"/>
      <c r="BL1099" s="277"/>
      <c r="BM1099" s="278"/>
      <c r="BN1099" s="277"/>
      <c r="BO1099" s="277"/>
      <c r="BP1099" s="279"/>
      <c r="BQ1099" s="280"/>
      <c r="BR1099" s="281"/>
      <c r="BS1099" s="280"/>
      <c r="BT1099" s="280"/>
      <c r="BU1099" s="280"/>
      <c r="BV1099" s="282"/>
    </row>
    <row r="1100" spans="1:74" x14ac:dyDescent="0.8">
      <c r="A1100" s="96"/>
      <c r="B1100" s="96"/>
      <c r="C1100" s="94"/>
      <c r="F1100" s="102"/>
      <c r="G1100" s="123"/>
      <c r="H1100" s="102"/>
      <c r="I1100" s="123"/>
      <c r="J1100" s="102"/>
      <c r="K1100" s="123"/>
      <c r="N1100" s="120"/>
      <c r="O1100" s="120"/>
      <c r="P1100" s="120"/>
      <c r="Q1100" s="123"/>
      <c r="R1100" s="120"/>
      <c r="S1100" s="120"/>
      <c r="T1100" s="102"/>
      <c r="U1100" s="123"/>
      <c r="V1100" s="102"/>
      <c r="W1100" s="123"/>
      <c r="X1100" s="188"/>
      <c r="Y1100" s="270"/>
      <c r="Z1100" s="188"/>
      <c r="AA1100" s="270"/>
      <c r="AB1100" s="188"/>
      <c r="AC1100" s="270"/>
      <c r="AD1100" s="271"/>
      <c r="AE1100" s="272"/>
      <c r="AF1100" s="271"/>
      <c r="AG1100" s="272"/>
      <c r="AH1100" s="271"/>
      <c r="AI1100" s="272"/>
      <c r="AJ1100" s="271"/>
      <c r="AK1100" s="272"/>
      <c r="AL1100" s="271"/>
      <c r="AM1100" s="273"/>
      <c r="AN1100" s="271"/>
      <c r="AO1100" s="274"/>
      <c r="AP1100" s="275"/>
      <c r="AQ1100" s="275"/>
      <c r="AR1100" s="271"/>
      <c r="AS1100" s="365"/>
      <c r="AT1100" s="365"/>
      <c r="AU1100" s="271"/>
      <c r="AV1100" s="365"/>
      <c r="AW1100" s="272"/>
      <c r="AX1100" s="365"/>
      <c r="AY1100" s="276"/>
      <c r="AZ1100" s="273"/>
      <c r="BA1100" s="274"/>
      <c r="BB1100" s="274"/>
      <c r="BC1100" s="275"/>
      <c r="BD1100" s="271"/>
      <c r="BE1100" s="365"/>
      <c r="BF1100" s="365"/>
      <c r="BG1100" s="271"/>
      <c r="BH1100" s="365"/>
      <c r="BI1100" s="272"/>
      <c r="BJ1100" s="276"/>
      <c r="BK1100" s="274"/>
      <c r="BL1100" s="277"/>
      <c r="BM1100" s="278"/>
      <c r="BN1100" s="277"/>
      <c r="BO1100" s="277"/>
      <c r="BP1100" s="279"/>
      <c r="BQ1100" s="280"/>
      <c r="BR1100" s="281"/>
      <c r="BS1100" s="280"/>
      <c r="BT1100" s="280"/>
      <c r="BU1100" s="280"/>
      <c r="BV1100" s="282"/>
    </row>
    <row r="1101" spans="1:74" x14ac:dyDescent="0.8">
      <c r="A1101" s="96"/>
      <c r="B1101" s="96"/>
      <c r="C1101" s="94"/>
      <c r="F1101" s="102"/>
      <c r="G1101" s="123"/>
      <c r="H1101" s="102"/>
      <c r="I1101" s="123"/>
      <c r="J1101" s="102"/>
      <c r="K1101" s="123"/>
      <c r="N1101" s="120"/>
      <c r="O1101" s="120"/>
      <c r="P1101" s="120"/>
      <c r="Q1101" s="123"/>
      <c r="R1101" s="120"/>
      <c r="S1101" s="120"/>
      <c r="T1101" s="102"/>
      <c r="U1101" s="123"/>
      <c r="V1101" s="102"/>
      <c r="W1101" s="123"/>
      <c r="X1101" s="188"/>
      <c r="Y1101" s="270"/>
      <c r="Z1101" s="188"/>
      <c r="AA1101" s="270"/>
      <c r="AB1101" s="188"/>
      <c r="AC1101" s="270"/>
      <c r="AD1101" s="271"/>
      <c r="AE1101" s="272"/>
      <c r="AF1101" s="271"/>
      <c r="AG1101" s="272"/>
      <c r="AH1101" s="271"/>
      <c r="AI1101" s="272"/>
      <c r="AJ1101" s="271"/>
      <c r="AK1101" s="272"/>
      <c r="AL1101" s="271"/>
      <c r="AM1101" s="273"/>
      <c r="AN1101" s="271"/>
      <c r="AO1101" s="274"/>
      <c r="AP1101" s="275"/>
      <c r="AQ1101" s="275"/>
      <c r="AR1101" s="271"/>
      <c r="AS1101" s="365"/>
      <c r="AT1101" s="365"/>
      <c r="AU1101" s="271"/>
      <c r="AV1101" s="365"/>
      <c r="AW1101" s="272"/>
      <c r="AX1101" s="365"/>
      <c r="AY1101" s="276"/>
      <c r="AZ1101" s="273"/>
      <c r="BA1101" s="274"/>
      <c r="BB1101" s="274"/>
      <c r="BC1101" s="275"/>
      <c r="BD1101" s="271"/>
      <c r="BE1101" s="365"/>
      <c r="BF1101" s="365"/>
      <c r="BG1101" s="271"/>
      <c r="BH1101" s="365"/>
      <c r="BI1101" s="272"/>
      <c r="BJ1101" s="276"/>
      <c r="BK1101" s="274"/>
      <c r="BL1101" s="277"/>
      <c r="BM1101" s="278"/>
      <c r="BN1101" s="277"/>
      <c r="BO1101" s="277"/>
      <c r="BP1101" s="279"/>
      <c r="BQ1101" s="280"/>
      <c r="BR1101" s="281"/>
      <c r="BS1101" s="280"/>
      <c r="BT1101" s="280"/>
      <c r="BU1101" s="280"/>
      <c r="BV1101" s="282"/>
    </row>
    <row r="1102" spans="1:74" x14ac:dyDescent="0.8">
      <c r="A1102" s="96"/>
      <c r="B1102" s="96"/>
      <c r="C1102" s="94"/>
      <c r="F1102" s="102"/>
      <c r="G1102" s="123"/>
      <c r="H1102" s="102"/>
      <c r="I1102" s="123"/>
      <c r="J1102" s="102"/>
      <c r="K1102" s="123"/>
      <c r="N1102" s="120"/>
      <c r="O1102" s="120"/>
      <c r="P1102" s="120"/>
      <c r="Q1102" s="123"/>
      <c r="R1102" s="120"/>
      <c r="S1102" s="120"/>
      <c r="T1102" s="102"/>
      <c r="U1102" s="123"/>
      <c r="V1102" s="102"/>
      <c r="W1102" s="123"/>
      <c r="X1102" s="188"/>
      <c r="Y1102" s="270"/>
      <c r="Z1102" s="188"/>
      <c r="AA1102" s="270"/>
      <c r="AB1102" s="188"/>
      <c r="AC1102" s="270"/>
      <c r="AD1102" s="271"/>
      <c r="AE1102" s="272"/>
      <c r="AF1102" s="271"/>
      <c r="AG1102" s="272"/>
      <c r="AH1102" s="271"/>
      <c r="AI1102" s="272"/>
      <c r="AJ1102" s="271"/>
      <c r="AK1102" s="272"/>
      <c r="AL1102" s="271"/>
      <c r="AM1102" s="273"/>
      <c r="AN1102" s="271"/>
      <c r="AO1102" s="274"/>
      <c r="AP1102" s="275"/>
      <c r="AQ1102" s="275"/>
      <c r="AR1102" s="271"/>
      <c r="AS1102" s="365"/>
      <c r="AT1102" s="365"/>
      <c r="AU1102" s="271"/>
      <c r="AV1102" s="365"/>
      <c r="AW1102" s="272"/>
      <c r="AX1102" s="365"/>
      <c r="AY1102" s="276"/>
      <c r="AZ1102" s="273"/>
      <c r="BA1102" s="274"/>
      <c r="BB1102" s="274"/>
      <c r="BC1102" s="275"/>
      <c r="BD1102" s="271"/>
      <c r="BE1102" s="365"/>
      <c r="BF1102" s="365"/>
      <c r="BG1102" s="271"/>
      <c r="BH1102" s="365"/>
      <c r="BI1102" s="272"/>
      <c r="BJ1102" s="276"/>
      <c r="BK1102" s="274"/>
      <c r="BL1102" s="277"/>
      <c r="BM1102" s="278"/>
      <c r="BN1102" s="277"/>
      <c r="BO1102" s="277"/>
      <c r="BP1102" s="279"/>
      <c r="BQ1102" s="285"/>
      <c r="BR1102" s="286"/>
      <c r="BS1102" s="287"/>
      <c r="BT1102" s="287"/>
      <c r="BU1102" s="287"/>
      <c r="BV1102" s="288"/>
    </row>
    <row r="1103" spans="1:74" x14ac:dyDescent="0.8">
      <c r="A1103" s="96"/>
      <c r="B1103" s="96"/>
      <c r="C1103" s="94"/>
      <c r="F1103" s="102"/>
      <c r="G1103" s="123"/>
      <c r="H1103" s="102"/>
      <c r="I1103" s="123"/>
      <c r="J1103" s="102"/>
      <c r="K1103" s="123"/>
      <c r="N1103" s="120"/>
      <c r="O1103" s="120"/>
      <c r="P1103" s="120"/>
      <c r="Q1103" s="123"/>
      <c r="R1103" s="120"/>
      <c r="S1103" s="120"/>
      <c r="T1103" s="102"/>
      <c r="U1103" s="123"/>
      <c r="V1103" s="102"/>
      <c r="W1103" s="123"/>
      <c r="X1103" s="188"/>
      <c r="Y1103" s="270"/>
      <c r="Z1103" s="188"/>
      <c r="AA1103" s="270"/>
      <c r="AB1103" s="188"/>
      <c r="AC1103" s="270"/>
      <c r="AD1103" s="271"/>
      <c r="AE1103" s="272"/>
      <c r="AF1103" s="271"/>
      <c r="AG1103" s="272"/>
      <c r="AH1103" s="271"/>
      <c r="AI1103" s="272"/>
      <c r="AJ1103" s="271"/>
      <c r="AK1103" s="272"/>
      <c r="AL1103" s="271"/>
      <c r="AM1103" s="273"/>
      <c r="AN1103" s="271"/>
      <c r="AO1103" s="274"/>
      <c r="AP1103" s="275"/>
      <c r="AQ1103" s="275"/>
      <c r="AR1103" s="271"/>
      <c r="AS1103" s="365"/>
      <c r="AT1103" s="365"/>
      <c r="AU1103" s="271"/>
      <c r="AV1103" s="365"/>
      <c r="AW1103" s="272"/>
      <c r="AX1103" s="365"/>
      <c r="AY1103" s="276"/>
      <c r="AZ1103" s="273"/>
      <c r="BA1103" s="274"/>
      <c r="BB1103" s="274"/>
      <c r="BC1103" s="275"/>
      <c r="BD1103" s="271"/>
      <c r="BE1103" s="365"/>
      <c r="BF1103" s="365"/>
      <c r="BG1103" s="271"/>
      <c r="BH1103" s="365"/>
      <c r="BI1103" s="272"/>
      <c r="BJ1103" s="276"/>
      <c r="BK1103" s="274"/>
      <c r="BL1103" s="277"/>
      <c r="BM1103" s="278"/>
      <c r="BN1103" s="277"/>
      <c r="BO1103" s="277"/>
      <c r="BP1103" s="279"/>
      <c r="BQ1103" s="285"/>
      <c r="BR1103" s="286"/>
      <c r="BS1103" s="287"/>
      <c r="BT1103" s="287"/>
      <c r="BU1103" s="287"/>
      <c r="BV1103" s="288"/>
    </row>
    <row r="1104" spans="1:74" x14ac:dyDescent="0.8">
      <c r="A1104" s="96"/>
      <c r="B1104" s="96"/>
      <c r="C1104" s="94"/>
      <c r="F1104" s="102"/>
      <c r="G1104" s="123"/>
      <c r="H1104" s="102"/>
      <c r="I1104" s="123"/>
      <c r="J1104" s="102"/>
      <c r="K1104" s="123"/>
      <c r="N1104" s="120"/>
      <c r="O1104" s="120"/>
      <c r="P1104" s="120"/>
      <c r="Q1104" s="123"/>
      <c r="R1104" s="120"/>
      <c r="S1104" s="120"/>
      <c r="T1104" s="102"/>
      <c r="U1104" s="123"/>
      <c r="V1104" s="102"/>
      <c r="W1104" s="123"/>
      <c r="X1104" s="188"/>
      <c r="Y1104" s="270"/>
      <c r="Z1104" s="188"/>
      <c r="AA1104" s="270"/>
      <c r="AB1104" s="188"/>
      <c r="AC1104" s="270"/>
      <c r="AD1104" s="271"/>
      <c r="AE1104" s="272"/>
      <c r="AF1104" s="271"/>
      <c r="AG1104" s="272"/>
      <c r="AH1104" s="271"/>
      <c r="AI1104" s="272"/>
      <c r="AJ1104" s="271"/>
      <c r="AK1104" s="272"/>
      <c r="AL1104" s="271"/>
      <c r="AM1104" s="273"/>
      <c r="AN1104" s="271"/>
      <c r="AO1104" s="274"/>
      <c r="AP1104" s="275"/>
      <c r="AQ1104" s="275"/>
      <c r="AR1104" s="271"/>
      <c r="AS1104" s="365"/>
      <c r="AT1104" s="365"/>
      <c r="AU1104" s="271"/>
      <c r="AV1104" s="365"/>
      <c r="AW1104" s="272"/>
      <c r="AX1104" s="365"/>
      <c r="AY1104" s="276"/>
      <c r="AZ1104" s="273"/>
      <c r="BA1104" s="274"/>
      <c r="BB1104" s="274"/>
      <c r="BC1104" s="275"/>
      <c r="BD1104" s="271"/>
      <c r="BE1104" s="365"/>
      <c r="BF1104" s="365"/>
      <c r="BG1104" s="271"/>
      <c r="BH1104" s="365"/>
      <c r="BI1104" s="272"/>
      <c r="BJ1104" s="276"/>
      <c r="BK1104" s="274"/>
      <c r="BL1104" s="277"/>
      <c r="BM1104" s="278"/>
      <c r="BN1104" s="277"/>
      <c r="BO1104" s="277"/>
      <c r="BP1104" s="279"/>
      <c r="BQ1104" s="280"/>
      <c r="BR1104" s="281"/>
      <c r="BS1104" s="280"/>
      <c r="BT1104" s="280"/>
      <c r="BU1104" s="280"/>
      <c r="BV1104" s="282"/>
    </row>
    <row r="1105" spans="1:74" x14ac:dyDescent="0.8">
      <c r="A1105" s="96"/>
      <c r="B1105" s="96"/>
      <c r="C1105" s="83"/>
      <c r="F1105" s="102"/>
      <c r="G1105" s="123"/>
      <c r="H1105" s="102"/>
      <c r="I1105" s="123"/>
      <c r="J1105" s="102"/>
      <c r="K1105" s="123"/>
      <c r="M1105" s="366"/>
      <c r="N1105" s="120"/>
      <c r="O1105" s="120"/>
      <c r="P1105" s="120"/>
      <c r="Q1105" s="123"/>
      <c r="R1105" s="120"/>
      <c r="S1105" s="120"/>
      <c r="T1105" s="102"/>
      <c r="U1105" s="123"/>
      <c r="V1105" s="102"/>
      <c r="W1105" s="123"/>
      <c r="X1105" s="188"/>
      <c r="Y1105" s="270"/>
      <c r="Z1105" s="188"/>
      <c r="AA1105" s="270"/>
      <c r="AB1105" s="188"/>
      <c r="AC1105" s="270"/>
      <c r="AD1105" s="271"/>
      <c r="AE1105" s="272"/>
      <c r="AF1105" s="271"/>
      <c r="AG1105" s="272"/>
      <c r="AH1105" s="271"/>
      <c r="AI1105" s="272"/>
      <c r="AJ1105" s="271"/>
      <c r="AK1105" s="272"/>
      <c r="AL1105" s="271"/>
      <c r="AM1105" s="273"/>
      <c r="AN1105" s="271"/>
      <c r="AO1105" s="274"/>
      <c r="AP1105" s="275"/>
      <c r="AQ1105" s="275"/>
      <c r="AR1105" s="271"/>
      <c r="AS1105" s="365"/>
      <c r="AT1105" s="365"/>
      <c r="AU1105" s="271"/>
      <c r="AV1105" s="365"/>
      <c r="AW1105" s="272"/>
      <c r="AX1105" s="365"/>
      <c r="AY1105" s="276"/>
      <c r="AZ1105" s="273"/>
      <c r="BA1105" s="274"/>
      <c r="BB1105" s="274"/>
      <c r="BC1105" s="275"/>
      <c r="BD1105" s="271"/>
      <c r="BE1105" s="365"/>
      <c r="BF1105" s="365"/>
      <c r="BG1105" s="271"/>
      <c r="BH1105" s="365"/>
      <c r="BI1105" s="272"/>
      <c r="BJ1105" s="276"/>
      <c r="BK1105" s="274"/>
      <c r="BL1105" s="277"/>
      <c r="BM1105" s="278"/>
      <c r="BN1105" s="277"/>
      <c r="BO1105" s="277"/>
      <c r="BP1105" s="279"/>
      <c r="BQ1105" s="285"/>
      <c r="BR1105" s="286"/>
      <c r="BS1105" s="287"/>
      <c r="BT1105" s="287"/>
      <c r="BU1105" s="287"/>
      <c r="BV1105" s="288"/>
    </row>
    <row r="1106" spans="1:74" x14ac:dyDescent="0.8">
      <c r="A1106" s="96"/>
      <c r="B1106" s="96"/>
      <c r="C1106" s="83"/>
      <c r="F1106" s="102"/>
      <c r="G1106" s="123"/>
      <c r="H1106" s="102"/>
      <c r="I1106" s="123"/>
      <c r="J1106" s="102"/>
      <c r="K1106" s="123"/>
      <c r="M1106" s="366"/>
      <c r="N1106" s="120"/>
      <c r="O1106" s="120"/>
      <c r="P1106" s="120"/>
      <c r="Q1106" s="123"/>
      <c r="R1106" s="120"/>
      <c r="S1106" s="120"/>
      <c r="T1106" s="102"/>
      <c r="U1106" s="123"/>
      <c r="V1106" s="102"/>
      <c r="W1106" s="123"/>
      <c r="X1106" s="188"/>
      <c r="Y1106" s="270"/>
      <c r="Z1106" s="188"/>
      <c r="AA1106" s="270"/>
      <c r="AB1106" s="188"/>
      <c r="AC1106" s="270"/>
      <c r="AD1106" s="271"/>
      <c r="AE1106" s="272"/>
      <c r="AF1106" s="271"/>
      <c r="AG1106" s="272"/>
      <c r="AH1106" s="271"/>
      <c r="AI1106" s="272"/>
      <c r="AJ1106" s="271"/>
      <c r="AK1106" s="272"/>
      <c r="AL1106" s="271"/>
      <c r="AM1106" s="273"/>
      <c r="AN1106" s="271"/>
      <c r="AO1106" s="274"/>
      <c r="AP1106" s="275"/>
      <c r="AQ1106" s="275"/>
      <c r="AR1106" s="271"/>
      <c r="AS1106" s="365"/>
      <c r="AT1106" s="365"/>
      <c r="AU1106" s="271"/>
      <c r="AV1106" s="365"/>
      <c r="AW1106" s="272"/>
      <c r="AX1106" s="365"/>
      <c r="AY1106" s="276"/>
      <c r="AZ1106" s="273"/>
      <c r="BA1106" s="274"/>
      <c r="BB1106" s="274"/>
      <c r="BC1106" s="275"/>
      <c r="BD1106" s="271"/>
      <c r="BE1106" s="365"/>
      <c r="BF1106" s="365"/>
      <c r="BG1106" s="271"/>
      <c r="BH1106" s="365"/>
      <c r="BI1106" s="272"/>
      <c r="BJ1106" s="276"/>
      <c r="BK1106" s="274"/>
      <c r="BL1106" s="277"/>
      <c r="BM1106" s="278"/>
      <c r="BN1106" s="277"/>
      <c r="BO1106" s="277"/>
      <c r="BP1106" s="279"/>
      <c r="BQ1106" s="285"/>
      <c r="BR1106" s="286"/>
      <c r="BS1106" s="287"/>
      <c r="BT1106" s="287"/>
      <c r="BU1106" s="287"/>
      <c r="BV1106" s="288"/>
    </row>
    <row r="1107" spans="1:74" x14ac:dyDescent="0.8">
      <c r="A1107" s="96"/>
      <c r="B1107" s="96"/>
      <c r="C1107" s="83"/>
      <c r="F1107" s="102"/>
      <c r="G1107" s="123"/>
      <c r="H1107" s="102"/>
      <c r="I1107" s="123"/>
      <c r="J1107" s="102"/>
      <c r="K1107" s="123"/>
      <c r="M1107" s="366"/>
      <c r="N1107" s="120"/>
      <c r="O1107" s="120"/>
      <c r="P1107" s="120"/>
      <c r="Q1107" s="123"/>
      <c r="R1107" s="120"/>
      <c r="S1107" s="120"/>
      <c r="T1107" s="102"/>
      <c r="U1107" s="123"/>
      <c r="V1107" s="102"/>
      <c r="W1107" s="123"/>
      <c r="X1107" s="188"/>
      <c r="Y1107" s="270"/>
      <c r="Z1107" s="188"/>
      <c r="AA1107" s="270"/>
      <c r="AB1107" s="188"/>
      <c r="AC1107" s="270"/>
      <c r="AD1107" s="271"/>
      <c r="AE1107" s="272"/>
      <c r="AF1107" s="271"/>
      <c r="AG1107" s="272"/>
      <c r="AH1107" s="271"/>
      <c r="AI1107" s="272"/>
      <c r="AJ1107" s="271"/>
      <c r="AK1107" s="272"/>
      <c r="AL1107" s="271"/>
      <c r="AM1107" s="273"/>
      <c r="AN1107" s="271"/>
      <c r="AO1107" s="274"/>
      <c r="AP1107" s="275"/>
      <c r="AQ1107" s="275"/>
      <c r="AR1107" s="271"/>
      <c r="AS1107" s="365"/>
      <c r="AT1107" s="365"/>
      <c r="AU1107" s="271"/>
      <c r="AV1107" s="365"/>
      <c r="AW1107" s="272"/>
      <c r="AX1107" s="365"/>
      <c r="AY1107" s="276"/>
      <c r="AZ1107" s="273"/>
      <c r="BA1107" s="274"/>
      <c r="BB1107" s="274"/>
      <c r="BC1107" s="275"/>
      <c r="BD1107" s="271"/>
      <c r="BE1107" s="365"/>
      <c r="BF1107" s="365"/>
      <c r="BG1107" s="271"/>
      <c r="BH1107" s="365"/>
      <c r="BI1107" s="272"/>
      <c r="BJ1107" s="276"/>
      <c r="BK1107" s="274"/>
      <c r="BL1107" s="277"/>
      <c r="BM1107" s="278"/>
      <c r="BN1107" s="277"/>
      <c r="BO1107" s="277"/>
      <c r="BP1107" s="279"/>
      <c r="BQ1107" s="280"/>
      <c r="BR1107" s="281"/>
      <c r="BS1107" s="280"/>
      <c r="BT1107" s="280"/>
      <c r="BU1107" s="280"/>
      <c r="BV1107" s="282"/>
    </row>
    <row r="1108" spans="1:74" x14ac:dyDescent="0.8">
      <c r="A1108" s="96"/>
      <c r="B1108" s="96"/>
      <c r="C1108" s="83"/>
      <c r="F1108" s="102"/>
      <c r="G1108" s="123"/>
      <c r="H1108" s="102"/>
      <c r="I1108" s="123"/>
      <c r="J1108" s="102"/>
      <c r="K1108" s="123"/>
      <c r="M1108" s="366"/>
      <c r="N1108" s="120"/>
      <c r="O1108" s="120"/>
      <c r="P1108" s="120"/>
      <c r="Q1108" s="123"/>
      <c r="R1108" s="120"/>
      <c r="S1108" s="120"/>
      <c r="T1108" s="102"/>
      <c r="U1108" s="123"/>
      <c r="V1108" s="102"/>
      <c r="W1108" s="123"/>
      <c r="X1108" s="188"/>
      <c r="Y1108" s="270"/>
      <c r="Z1108" s="188"/>
      <c r="AA1108" s="270"/>
      <c r="AB1108" s="188"/>
      <c r="AC1108" s="270"/>
      <c r="AD1108" s="271"/>
      <c r="AE1108" s="272"/>
      <c r="AF1108" s="271"/>
      <c r="AG1108" s="272"/>
      <c r="AH1108" s="271"/>
      <c r="AI1108" s="272"/>
      <c r="AJ1108" s="271"/>
      <c r="AK1108" s="272"/>
      <c r="AL1108" s="271"/>
      <c r="AM1108" s="273"/>
      <c r="AN1108" s="271"/>
      <c r="AO1108" s="274"/>
      <c r="AP1108" s="275"/>
      <c r="AQ1108" s="275"/>
      <c r="AR1108" s="271"/>
      <c r="AS1108" s="365"/>
      <c r="AT1108" s="365"/>
      <c r="AU1108" s="271"/>
      <c r="AV1108" s="365"/>
      <c r="AW1108" s="272"/>
      <c r="AX1108" s="365"/>
      <c r="AY1108" s="276"/>
      <c r="AZ1108" s="273"/>
      <c r="BA1108" s="274"/>
      <c r="BB1108" s="274"/>
      <c r="BC1108" s="275"/>
      <c r="BD1108" s="271"/>
      <c r="BE1108" s="365"/>
      <c r="BF1108" s="365"/>
      <c r="BG1108" s="271"/>
      <c r="BH1108" s="365"/>
      <c r="BI1108" s="272"/>
      <c r="BJ1108" s="276"/>
      <c r="BK1108" s="274"/>
      <c r="BL1108" s="283"/>
      <c r="BM1108" s="278"/>
      <c r="BN1108" s="283"/>
      <c r="BO1108" s="283"/>
      <c r="BP1108" s="284"/>
      <c r="BQ1108" s="280"/>
      <c r="BR1108" s="281"/>
      <c r="BS1108" s="280"/>
      <c r="BT1108" s="280"/>
      <c r="BU1108" s="280"/>
      <c r="BV1108" s="282"/>
    </row>
    <row r="1109" spans="1:74" x14ac:dyDescent="0.8">
      <c r="A1109" s="96"/>
      <c r="B1109" s="96"/>
      <c r="C1109" s="83"/>
      <c r="F1109" s="102"/>
      <c r="G1109" s="123"/>
      <c r="H1109" s="102"/>
      <c r="I1109" s="123"/>
      <c r="J1109" s="102"/>
      <c r="K1109" s="123"/>
      <c r="M1109" s="366"/>
      <c r="N1109" s="120"/>
      <c r="O1109" s="120"/>
      <c r="P1109" s="120"/>
      <c r="Q1109" s="123"/>
      <c r="R1109" s="120"/>
      <c r="S1109" s="120"/>
      <c r="T1109" s="102"/>
      <c r="U1109" s="123"/>
      <c r="V1109" s="102"/>
      <c r="W1109" s="123"/>
      <c r="X1109" s="188"/>
      <c r="Y1109" s="270"/>
      <c r="Z1109" s="188"/>
      <c r="AA1109" s="270"/>
      <c r="AB1109" s="188"/>
      <c r="AC1109" s="270"/>
      <c r="AD1109" s="271"/>
      <c r="AE1109" s="272"/>
      <c r="AF1109" s="271"/>
      <c r="AG1109" s="272"/>
      <c r="AH1109" s="271"/>
      <c r="AI1109" s="272"/>
      <c r="AJ1109" s="271"/>
      <c r="AK1109" s="272"/>
      <c r="AL1109" s="271"/>
      <c r="AM1109" s="273"/>
      <c r="AN1109" s="271"/>
      <c r="AO1109" s="274"/>
      <c r="AP1109" s="275"/>
      <c r="AQ1109" s="275"/>
      <c r="AR1109" s="271"/>
      <c r="AS1109" s="365"/>
      <c r="AT1109" s="365"/>
      <c r="AU1109" s="271"/>
      <c r="AV1109" s="365"/>
      <c r="AW1109" s="272"/>
      <c r="AX1109" s="365"/>
      <c r="AY1109" s="276"/>
      <c r="AZ1109" s="273"/>
      <c r="BA1109" s="274"/>
      <c r="BB1109" s="274"/>
      <c r="BC1109" s="275"/>
      <c r="BD1109" s="271"/>
      <c r="BE1109" s="365"/>
      <c r="BF1109" s="365"/>
      <c r="BG1109" s="271"/>
      <c r="BH1109" s="365"/>
      <c r="BI1109" s="272"/>
      <c r="BJ1109" s="276"/>
      <c r="BK1109" s="274"/>
      <c r="BL1109" s="277"/>
      <c r="BM1109" s="278"/>
      <c r="BN1109" s="277"/>
      <c r="BO1109" s="277"/>
      <c r="BP1109" s="279"/>
      <c r="BQ1109" s="280"/>
      <c r="BR1109" s="281"/>
      <c r="BS1109" s="280"/>
      <c r="BT1109" s="280"/>
      <c r="BU1109" s="280"/>
      <c r="BV1109" s="282"/>
    </row>
    <row r="1110" spans="1:74" x14ac:dyDescent="0.8">
      <c r="A1110" s="96"/>
      <c r="B1110" s="96"/>
      <c r="C1110" s="83"/>
      <c r="F1110" s="102"/>
      <c r="G1110" s="123"/>
      <c r="H1110" s="102"/>
      <c r="I1110" s="123"/>
      <c r="J1110" s="102"/>
      <c r="K1110" s="123"/>
      <c r="M1110" s="366"/>
      <c r="N1110" s="120"/>
      <c r="O1110" s="120"/>
      <c r="P1110" s="120"/>
      <c r="Q1110" s="123"/>
      <c r="R1110" s="120"/>
      <c r="S1110" s="120"/>
      <c r="T1110" s="102"/>
      <c r="U1110" s="123"/>
      <c r="V1110" s="102"/>
      <c r="W1110" s="123"/>
      <c r="X1110" s="188"/>
      <c r="Y1110" s="270"/>
      <c r="Z1110" s="188"/>
      <c r="AA1110" s="270"/>
      <c r="AB1110" s="188"/>
      <c r="AC1110" s="270"/>
      <c r="AD1110" s="271"/>
      <c r="AE1110" s="272"/>
      <c r="AF1110" s="271"/>
      <c r="AG1110" s="272"/>
      <c r="AH1110" s="271"/>
      <c r="AI1110" s="272"/>
      <c r="AJ1110" s="271"/>
      <c r="AK1110" s="272"/>
      <c r="AL1110" s="271"/>
      <c r="AM1110" s="273"/>
      <c r="AN1110" s="271"/>
      <c r="AO1110" s="274"/>
      <c r="AP1110" s="275"/>
      <c r="AQ1110" s="275"/>
      <c r="AR1110" s="271"/>
      <c r="AS1110" s="365"/>
      <c r="AT1110" s="365"/>
      <c r="AU1110" s="271"/>
      <c r="AV1110" s="365"/>
      <c r="AW1110" s="272"/>
      <c r="AX1110" s="365"/>
      <c r="AY1110" s="276"/>
      <c r="AZ1110" s="273"/>
      <c r="BA1110" s="274"/>
      <c r="BB1110" s="274"/>
      <c r="BC1110" s="275"/>
      <c r="BD1110" s="271"/>
      <c r="BE1110" s="365"/>
      <c r="BF1110" s="365"/>
      <c r="BG1110" s="271"/>
      <c r="BH1110" s="365"/>
      <c r="BI1110" s="272"/>
      <c r="BJ1110" s="276"/>
      <c r="BK1110" s="274"/>
      <c r="BL1110" s="277"/>
      <c r="BM1110" s="278"/>
      <c r="BN1110" s="277"/>
      <c r="BO1110" s="277"/>
      <c r="BP1110" s="279"/>
      <c r="BQ1110" s="280"/>
      <c r="BR1110" s="281"/>
      <c r="BS1110" s="280"/>
      <c r="BT1110" s="280"/>
      <c r="BU1110" s="280"/>
      <c r="BV1110" s="282"/>
    </row>
    <row r="1111" spans="1:74" x14ac:dyDescent="0.8">
      <c r="A1111" s="96"/>
      <c r="B1111" s="96"/>
      <c r="C1111" s="83"/>
      <c r="F1111" s="102"/>
      <c r="G1111" s="123"/>
      <c r="H1111" s="102"/>
      <c r="I1111" s="123"/>
      <c r="J1111" s="102"/>
      <c r="K1111" s="123"/>
      <c r="M1111" s="366"/>
      <c r="N1111" s="120"/>
      <c r="O1111" s="120"/>
      <c r="P1111" s="120"/>
      <c r="Q1111" s="123"/>
      <c r="R1111" s="120"/>
      <c r="S1111" s="120"/>
      <c r="T1111" s="102"/>
      <c r="U1111" s="123"/>
      <c r="V1111" s="102"/>
      <c r="W1111" s="123"/>
      <c r="X1111" s="188"/>
      <c r="Y1111" s="270"/>
      <c r="Z1111" s="188"/>
      <c r="AA1111" s="270"/>
      <c r="AB1111" s="188"/>
      <c r="AC1111" s="270"/>
      <c r="AD1111" s="271"/>
      <c r="AE1111" s="272"/>
      <c r="AF1111" s="271"/>
      <c r="AG1111" s="272"/>
      <c r="AH1111" s="271"/>
      <c r="AI1111" s="272"/>
      <c r="AJ1111" s="271"/>
      <c r="AK1111" s="272"/>
      <c r="AL1111" s="271"/>
      <c r="AM1111" s="273"/>
      <c r="AN1111" s="271"/>
      <c r="AO1111" s="274"/>
      <c r="AP1111" s="275"/>
      <c r="AQ1111" s="275"/>
      <c r="AR1111" s="271"/>
      <c r="AS1111" s="365"/>
      <c r="AT1111" s="365"/>
      <c r="AU1111" s="271"/>
      <c r="AV1111" s="365"/>
      <c r="AW1111" s="272"/>
      <c r="AX1111" s="365"/>
      <c r="AY1111" s="276"/>
      <c r="AZ1111" s="273"/>
      <c r="BA1111" s="274"/>
      <c r="BB1111" s="274"/>
      <c r="BC1111" s="275"/>
      <c r="BD1111" s="271"/>
      <c r="BE1111" s="365"/>
      <c r="BF1111" s="365"/>
      <c r="BG1111" s="271"/>
      <c r="BH1111" s="365"/>
      <c r="BI1111" s="272"/>
      <c r="BJ1111" s="276"/>
      <c r="BK1111" s="274"/>
      <c r="BL1111" s="277"/>
      <c r="BM1111" s="278"/>
      <c r="BN1111" s="277"/>
      <c r="BO1111" s="277"/>
      <c r="BP1111" s="279"/>
      <c r="BQ1111" s="280"/>
      <c r="BR1111" s="281"/>
      <c r="BS1111" s="280"/>
      <c r="BT1111" s="280"/>
      <c r="BU1111" s="280"/>
      <c r="BV1111" s="282"/>
    </row>
    <row r="1112" spans="1:74" x14ac:dyDescent="0.8">
      <c r="A1112" s="96"/>
      <c r="B1112" s="96"/>
      <c r="C1112" s="83"/>
      <c r="F1112" s="102"/>
      <c r="G1112" s="123"/>
      <c r="H1112" s="102"/>
      <c r="I1112" s="123"/>
      <c r="J1112" s="102"/>
      <c r="K1112" s="123"/>
      <c r="M1112" s="366"/>
      <c r="N1112" s="120"/>
      <c r="O1112" s="120"/>
      <c r="P1112" s="120"/>
      <c r="Q1112" s="123"/>
      <c r="R1112" s="120"/>
      <c r="S1112" s="120"/>
      <c r="T1112" s="102"/>
      <c r="U1112" s="123"/>
      <c r="V1112" s="102"/>
      <c r="W1112" s="123"/>
      <c r="X1112" s="188"/>
      <c r="Y1112" s="270"/>
      <c r="Z1112" s="188"/>
      <c r="AA1112" s="270"/>
      <c r="AB1112" s="188"/>
      <c r="AC1112" s="270"/>
      <c r="AD1112" s="271"/>
      <c r="AE1112" s="272"/>
      <c r="AF1112" s="271"/>
      <c r="AG1112" s="272"/>
      <c r="AH1112" s="271"/>
      <c r="AI1112" s="272"/>
      <c r="AJ1112" s="271"/>
      <c r="AK1112" s="272"/>
      <c r="AL1112" s="271"/>
      <c r="AM1112" s="273"/>
      <c r="AN1112" s="271"/>
      <c r="AO1112" s="274"/>
      <c r="AP1112" s="275"/>
      <c r="AQ1112" s="275"/>
      <c r="AR1112" s="271"/>
      <c r="AS1112" s="365"/>
      <c r="AT1112" s="365"/>
      <c r="AU1112" s="271"/>
      <c r="AV1112" s="365"/>
      <c r="AW1112" s="272"/>
      <c r="AX1112" s="365"/>
      <c r="AY1112" s="276"/>
      <c r="AZ1112" s="273"/>
      <c r="BA1112" s="274"/>
      <c r="BB1112" s="274"/>
      <c r="BC1112" s="275"/>
      <c r="BD1112" s="271"/>
      <c r="BE1112" s="365"/>
      <c r="BF1112" s="365"/>
      <c r="BG1112" s="271"/>
      <c r="BH1112" s="365"/>
      <c r="BI1112" s="272"/>
      <c r="BJ1112" s="276"/>
      <c r="BK1112" s="274"/>
      <c r="BL1112" s="277"/>
      <c r="BM1112" s="278"/>
      <c r="BN1112" s="277"/>
      <c r="BO1112" s="277"/>
      <c r="BP1112" s="279"/>
      <c r="BQ1112" s="285"/>
      <c r="BR1112" s="286"/>
      <c r="BS1112" s="287"/>
      <c r="BT1112" s="287"/>
      <c r="BU1112" s="287"/>
      <c r="BV1112" s="288"/>
    </row>
    <row r="1113" spans="1:74" x14ac:dyDescent="0.8">
      <c r="A1113" s="96"/>
      <c r="B1113" s="96"/>
      <c r="C1113" s="83"/>
      <c r="F1113" s="102"/>
      <c r="G1113" s="123"/>
      <c r="H1113" s="102"/>
      <c r="I1113" s="123"/>
      <c r="J1113" s="102"/>
      <c r="K1113" s="123"/>
      <c r="M1113" s="366"/>
      <c r="N1113" s="120"/>
      <c r="O1113" s="120"/>
      <c r="P1113" s="120"/>
      <c r="Q1113" s="123"/>
      <c r="R1113" s="120"/>
      <c r="S1113" s="120"/>
      <c r="T1113" s="102"/>
      <c r="U1113" s="123"/>
      <c r="V1113" s="102"/>
      <c r="W1113" s="123"/>
      <c r="X1113" s="188"/>
      <c r="Y1113" s="270"/>
      <c r="Z1113" s="188"/>
      <c r="AA1113" s="270"/>
      <c r="AB1113" s="188"/>
      <c r="AC1113" s="270"/>
      <c r="AD1113" s="271"/>
      <c r="AE1113" s="272"/>
      <c r="AF1113" s="271"/>
      <c r="AG1113" s="272"/>
      <c r="AH1113" s="271"/>
      <c r="AI1113" s="272"/>
      <c r="AJ1113" s="271"/>
      <c r="AK1113" s="272"/>
      <c r="AL1113" s="271"/>
      <c r="AM1113" s="273"/>
      <c r="AN1113" s="271"/>
      <c r="AO1113" s="274"/>
      <c r="AP1113" s="275"/>
      <c r="AQ1113" s="275"/>
      <c r="AR1113" s="271"/>
      <c r="AS1113" s="365"/>
      <c r="AT1113" s="365"/>
      <c r="AU1113" s="271"/>
      <c r="AV1113" s="365"/>
      <c r="AW1113" s="272"/>
      <c r="AX1113" s="365"/>
      <c r="AY1113" s="276"/>
      <c r="AZ1113" s="273"/>
      <c r="BA1113" s="274"/>
      <c r="BB1113" s="274"/>
      <c r="BC1113" s="275"/>
      <c r="BD1113" s="271"/>
      <c r="BE1113" s="365"/>
      <c r="BF1113" s="365"/>
      <c r="BG1113" s="271"/>
      <c r="BH1113" s="365"/>
      <c r="BI1113" s="272"/>
      <c r="BJ1113" s="276"/>
      <c r="BK1113" s="274"/>
      <c r="BL1113" s="277"/>
      <c r="BM1113" s="278"/>
      <c r="BN1113" s="277"/>
      <c r="BO1113" s="277"/>
      <c r="BP1113" s="279"/>
      <c r="BQ1113" s="280"/>
      <c r="BR1113" s="281"/>
      <c r="BS1113" s="280"/>
      <c r="BT1113" s="280"/>
      <c r="BU1113" s="280"/>
      <c r="BV1113" s="282"/>
    </row>
    <row r="1114" spans="1:74" x14ac:dyDescent="0.8">
      <c r="A1114" s="96"/>
      <c r="B1114" s="96"/>
      <c r="C1114" s="83"/>
      <c r="F1114" s="102"/>
      <c r="G1114" s="123"/>
      <c r="H1114" s="102"/>
      <c r="I1114" s="123"/>
      <c r="J1114" s="102"/>
      <c r="K1114" s="123"/>
      <c r="M1114" s="366"/>
      <c r="N1114" s="120"/>
      <c r="O1114" s="120"/>
      <c r="P1114" s="120"/>
      <c r="Q1114" s="123"/>
      <c r="R1114" s="120"/>
      <c r="S1114" s="120"/>
      <c r="T1114" s="102"/>
      <c r="U1114" s="123"/>
      <c r="V1114" s="102"/>
      <c r="W1114" s="123"/>
      <c r="X1114" s="188"/>
      <c r="Y1114" s="270"/>
      <c r="Z1114" s="188"/>
      <c r="AA1114" s="270"/>
      <c r="AB1114" s="188"/>
      <c r="AC1114" s="270"/>
      <c r="AD1114" s="271"/>
      <c r="AE1114" s="272"/>
      <c r="AF1114" s="271"/>
      <c r="AG1114" s="272"/>
      <c r="AH1114" s="271"/>
      <c r="AI1114" s="272"/>
      <c r="AJ1114" s="271"/>
      <c r="AK1114" s="272"/>
      <c r="AL1114" s="271"/>
      <c r="AM1114" s="273"/>
      <c r="AN1114" s="271"/>
      <c r="AO1114" s="274"/>
      <c r="AP1114" s="275"/>
      <c r="AQ1114" s="275"/>
      <c r="AR1114" s="271"/>
      <c r="AS1114" s="365"/>
      <c r="AT1114" s="365"/>
      <c r="AU1114" s="271"/>
      <c r="AV1114" s="365"/>
      <c r="AW1114" s="272"/>
      <c r="AX1114" s="365"/>
      <c r="AY1114" s="276"/>
      <c r="AZ1114" s="273"/>
      <c r="BA1114" s="274"/>
      <c r="BB1114" s="274"/>
      <c r="BC1114" s="275"/>
      <c r="BD1114" s="271"/>
      <c r="BE1114" s="365"/>
      <c r="BF1114" s="365"/>
      <c r="BG1114" s="271"/>
      <c r="BH1114" s="365"/>
      <c r="BI1114" s="272"/>
      <c r="BJ1114" s="276"/>
      <c r="BK1114" s="274"/>
      <c r="BL1114" s="277"/>
      <c r="BM1114" s="278"/>
      <c r="BN1114" s="277"/>
      <c r="BO1114" s="277"/>
      <c r="BP1114" s="279"/>
      <c r="BQ1114" s="285"/>
      <c r="BR1114" s="286"/>
      <c r="BS1114" s="287"/>
      <c r="BT1114" s="287"/>
      <c r="BU1114" s="287"/>
      <c r="BV1114" s="288"/>
    </row>
    <row r="1115" spans="1:74" x14ac:dyDescent="0.8">
      <c r="A1115" s="96"/>
      <c r="B1115" s="96"/>
      <c r="C1115" s="83"/>
      <c r="F1115" s="102"/>
      <c r="G1115" s="123"/>
      <c r="H1115" s="102"/>
      <c r="I1115" s="123"/>
      <c r="J1115" s="102"/>
      <c r="K1115" s="123"/>
      <c r="M1115" s="366"/>
      <c r="N1115" s="120"/>
      <c r="O1115" s="120"/>
      <c r="P1115" s="120"/>
      <c r="Q1115" s="123"/>
      <c r="R1115" s="120"/>
      <c r="S1115" s="120"/>
      <c r="T1115" s="102"/>
      <c r="U1115" s="123"/>
      <c r="V1115" s="102"/>
      <c r="W1115" s="123"/>
      <c r="X1115" s="188"/>
      <c r="Y1115" s="270"/>
      <c r="Z1115" s="188"/>
      <c r="AA1115" s="270"/>
      <c r="AB1115" s="188"/>
      <c r="AC1115" s="270"/>
      <c r="AD1115" s="271"/>
      <c r="AE1115" s="272"/>
      <c r="AF1115" s="271"/>
      <c r="AG1115" s="272"/>
      <c r="AH1115" s="271"/>
      <c r="AI1115" s="272"/>
      <c r="AJ1115" s="271"/>
      <c r="AK1115" s="272"/>
      <c r="AL1115" s="271"/>
      <c r="AM1115" s="273"/>
      <c r="AN1115" s="271"/>
      <c r="AO1115" s="274"/>
      <c r="AP1115" s="275"/>
      <c r="AQ1115" s="275"/>
      <c r="AR1115" s="271"/>
      <c r="AS1115" s="365"/>
      <c r="AT1115" s="365"/>
      <c r="AU1115" s="271"/>
      <c r="AV1115" s="365"/>
      <c r="AW1115" s="272"/>
      <c r="AX1115" s="365"/>
      <c r="AY1115" s="276"/>
      <c r="AZ1115" s="273"/>
      <c r="BA1115" s="274"/>
      <c r="BB1115" s="274"/>
      <c r="BC1115" s="275"/>
      <c r="BD1115" s="271"/>
      <c r="BE1115" s="365"/>
      <c r="BF1115" s="365"/>
      <c r="BG1115" s="271"/>
      <c r="BH1115" s="365"/>
      <c r="BI1115" s="272"/>
      <c r="BJ1115" s="276"/>
      <c r="BK1115" s="274"/>
      <c r="BL1115" s="277"/>
      <c r="BM1115" s="278"/>
      <c r="BN1115" s="277"/>
      <c r="BO1115" s="277"/>
      <c r="BP1115" s="279"/>
      <c r="BQ1115" s="280"/>
      <c r="BR1115" s="281"/>
      <c r="BS1115" s="280"/>
      <c r="BT1115" s="280"/>
      <c r="BU1115" s="280"/>
      <c r="BV1115" s="282"/>
    </row>
    <row r="1116" spans="1:74" x14ac:dyDescent="0.8">
      <c r="A1116" s="96"/>
      <c r="B1116" s="96"/>
      <c r="C1116" s="83"/>
      <c r="F1116" s="102"/>
      <c r="G1116" s="123"/>
      <c r="H1116" s="102"/>
      <c r="I1116" s="123"/>
      <c r="J1116" s="102"/>
      <c r="K1116" s="123"/>
      <c r="M1116" s="366"/>
      <c r="N1116" s="120"/>
      <c r="O1116" s="120"/>
      <c r="P1116" s="120"/>
      <c r="Q1116" s="123"/>
      <c r="R1116" s="120"/>
      <c r="S1116" s="120"/>
      <c r="T1116" s="102"/>
      <c r="U1116" s="123"/>
      <c r="V1116" s="102"/>
      <c r="W1116" s="123"/>
      <c r="X1116" s="188"/>
      <c r="Y1116" s="270"/>
      <c r="Z1116" s="188"/>
      <c r="AA1116" s="270"/>
      <c r="AB1116" s="188"/>
      <c r="AC1116" s="270"/>
      <c r="AD1116" s="271"/>
      <c r="AE1116" s="272"/>
      <c r="AF1116" s="271"/>
      <c r="AG1116" s="272"/>
      <c r="AH1116" s="271"/>
      <c r="AI1116" s="272"/>
      <c r="AJ1116" s="271"/>
      <c r="AK1116" s="272"/>
      <c r="AL1116" s="271"/>
      <c r="AM1116" s="273"/>
      <c r="AN1116" s="271"/>
      <c r="AO1116" s="274"/>
      <c r="AP1116" s="275"/>
      <c r="AQ1116" s="275"/>
      <c r="AR1116" s="271"/>
      <c r="AS1116" s="365"/>
      <c r="AT1116" s="365"/>
      <c r="AU1116" s="271"/>
      <c r="AV1116" s="365"/>
      <c r="AW1116" s="272"/>
      <c r="AX1116" s="365"/>
      <c r="AY1116" s="276"/>
      <c r="AZ1116" s="273"/>
      <c r="BA1116" s="274"/>
      <c r="BB1116" s="274"/>
      <c r="BC1116" s="275"/>
      <c r="BD1116" s="271"/>
      <c r="BE1116" s="365"/>
      <c r="BF1116" s="365"/>
      <c r="BG1116" s="271"/>
      <c r="BH1116" s="365"/>
      <c r="BI1116" s="272"/>
      <c r="BJ1116" s="276"/>
      <c r="BK1116" s="274"/>
      <c r="BL1116" s="277"/>
      <c r="BM1116" s="278"/>
      <c r="BN1116" s="277"/>
      <c r="BO1116" s="277"/>
      <c r="BP1116" s="279"/>
      <c r="BQ1116" s="280"/>
      <c r="BR1116" s="281"/>
      <c r="BS1116" s="280"/>
      <c r="BT1116" s="280"/>
      <c r="BU1116" s="280"/>
      <c r="BV1116" s="282"/>
    </row>
    <row r="1117" spans="1:74" x14ac:dyDescent="0.8">
      <c r="A1117" s="96"/>
      <c r="B1117" s="96"/>
      <c r="C1117" s="83"/>
      <c r="F1117" s="102"/>
      <c r="G1117" s="123"/>
      <c r="H1117" s="102"/>
      <c r="I1117" s="123"/>
      <c r="J1117" s="102"/>
      <c r="K1117" s="123"/>
      <c r="M1117" s="366"/>
      <c r="N1117" s="120"/>
      <c r="O1117" s="120"/>
      <c r="P1117" s="120"/>
      <c r="Q1117" s="123"/>
      <c r="R1117" s="120"/>
      <c r="S1117" s="120"/>
      <c r="T1117" s="102"/>
      <c r="U1117" s="123"/>
      <c r="V1117" s="102"/>
      <c r="W1117" s="123"/>
      <c r="X1117" s="188"/>
      <c r="Y1117" s="270"/>
      <c r="Z1117" s="188"/>
      <c r="AA1117" s="270"/>
      <c r="AB1117" s="188"/>
      <c r="AC1117" s="270"/>
      <c r="AD1117" s="271"/>
      <c r="AE1117" s="272"/>
      <c r="AF1117" s="271"/>
      <c r="AG1117" s="272"/>
      <c r="AH1117" s="271"/>
      <c r="AI1117" s="272"/>
      <c r="AJ1117" s="271"/>
      <c r="AK1117" s="272"/>
      <c r="AL1117" s="271"/>
      <c r="AM1117" s="273"/>
      <c r="AN1117" s="271"/>
      <c r="AO1117" s="274"/>
      <c r="AP1117" s="275"/>
      <c r="AQ1117" s="275"/>
      <c r="AR1117" s="271"/>
      <c r="AS1117" s="365"/>
      <c r="AT1117" s="365"/>
      <c r="AU1117" s="271"/>
      <c r="AV1117" s="365"/>
      <c r="AW1117" s="272"/>
      <c r="AX1117" s="365"/>
      <c r="AY1117" s="276"/>
      <c r="AZ1117" s="273"/>
      <c r="BA1117" s="274"/>
      <c r="BB1117" s="274"/>
      <c r="BC1117" s="275"/>
      <c r="BD1117" s="271"/>
      <c r="BE1117" s="365"/>
      <c r="BF1117" s="365"/>
      <c r="BG1117" s="271"/>
      <c r="BH1117" s="365"/>
      <c r="BI1117" s="272"/>
      <c r="BJ1117" s="276"/>
      <c r="BK1117" s="274"/>
      <c r="BL1117" s="277"/>
      <c r="BM1117" s="278"/>
      <c r="BN1117" s="277"/>
      <c r="BO1117" s="277"/>
      <c r="BP1117" s="279"/>
      <c r="BQ1117" s="285"/>
      <c r="BR1117" s="286"/>
      <c r="BS1117" s="287"/>
      <c r="BT1117" s="287"/>
      <c r="BU1117" s="287"/>
      <c r="BV1117" s="288"/>
    </row>
    <row r="1118" spans="1:74" x14ac:dyDescent="0.8">
      <c r="A1118" s="96"/>
      <c r="B1118" s="96"/>
      <c r="C1118" s="83"/>
      <c r="F1118" s="102"/>
      <c r="G1118" s="123"/>
      <c r="H1118" s="102"/>
      <c r="I1118" s="123"/>
      <c r="J1118" s="102"/>
      <c r="K1118" s="123"/>
      <c r="M1118" s="366"/>
      <c r="N1118" s="120"/>
      <c r="O1118" s="120"/>
      <c r="P1118" s="120"/>
      <c r="Q1118" s="123"/>
      <c r="R1118" s="120"/>
      <c r="S1118" s="120"/>
      <c r="T1118" s="102"/>
      <c r="U1118" s="123"/>
      <c r="V1118" s="102"/>
      <c r="W1118" s="123"/>
      <c r="X1118" s="188"/>
      <c r="Y1118" s="270"/>
      <c r="Z1118" s="188"/>
      <c r="AA1118" s="270"/>
      <c r="AB1118" s="188"/>
      <c r="AC1118" s="270"/>
      <c r="AD1118" s="271"/>
      <c r="AE1118" s="272"/>
      <c r="AF1118" s="271"/>
      <c r="AG1118" s="272"/>
      <c r="AH1118" s="271"/>
      <c r="AI1118" s="272"/>
      <c r="AJ1118" s="271"/>
      <c r="AK1118" s="272"/>
      <c r="AL1118" s="271"/>
      <c r="AM1118" s="273"/>
      <c r="AN1118" s="271"/>
      <c r="AO1118" s="274"/>
      <c r="AP1118" s="275"/>
      <c r="AQ1118" s="275"/>
      <c r="AR1118" s="271"/>
      <c r="AS1118" s="365"/>
      <c r="AT1118" s="365"/>
      <c r="AU1118" s="271"/>
      <c r="AV1118" s="365"/>
      <c r="AW1118" s="272"/>
      <c r="AX1118" s="365"/>
      <c r="AY1118" s="276"/>
      <c r="AZ1118" s="273"/>
      <c r="BA1118" s="274"/>
      <c r="BB1118" s="274"/>
      <c r="BC1118" s="275"/>
      <c r="BD1118" s="271"/>
      <c r="BE1118" s="365"/>
      <c r="BF1118" s="365"/>
      <c r="BG1118" s="271"/>
      <c r="BH1118" s="365"/>
      <c r="BI1118" s="272"/>
      <c r="BJ1118" s="276"/>
      <c r="BK1118" s="274"/>
      <c r="BL1118" s="277"/>
      <c r="BM1118" s="278"/>
      <c r="BN1118" s="277"/>
      <c r="BO1118" s="277"/>
      <c r="BP1118" s="279"/>
      <c r="BQ1118" s="285"/>
      <c r="BR1118" s="286"/>
      <c r="BS1118" s="287"/>
      <c r="BT1118" s="287"/>
      <c r="BU1118" s="287"/>
      <c r="BV1118" s="288"/>
    </row>
    <row r="1119" spans="1:74" x14ac:dyDescent="0.8">
      <c r="A1119" s="96"/>
      <c r="B1119" s="96"/>
      <c r="C1119" s="83"/>
      <c r="F1119" s="102"/>
      <c r="G1119" s="123"/>
      <c r="H1119" s="102"/>
      <c r="I1119" s="123"/>
      <c r="J1119" s="102"/>
      <c r="K1119" s="123"/>
      <c r="M1119" s="366"/>
      <c r="N1119" s="120"/>
      <c r="O1119" s="120"/>
      <c r="P1119" s="120"/>
      <c r="Q1119" s="123"/>
      <c r="R1119" s="120"/>
      <c r="S1119" s="120"/>
      <c r="T1119" s="102"/>
      <c r="U1119" s="123"/>
      <c r="V1119" s="102"/>
      <c r="W1119" s="123"/>
      <c r="X1119" s="188"/>
      <c r="Y1119" s="270"/>
      <c r="Z1119" s="188"/>
      <c r="AA1119" s="270"/>
      <c r="AB1119" s="188"/>
      <c r="AC1119" s="270"/>
      <c r="AD1119" s="271"/>
      <c r="AE1119" s="272"/>
      <c r="AF1119" s="271"/>
      <c r="AG1119" s="272"/>
      <c r="AH1119" s="271"/>
      <c r="AI1119" s="272"/>
      <c r="AJ1119" s="271"/>
      <c r="AK1119" s="272"/>
      <c r="AL1119" s="271"/>
      <c r="AM1119" s="273"/>
      <c r="AN1119" s="271"/>
      <c r="AO1119" s="274"/>
      <c r="AP1119" s="275"/>
      <c r="AQ1119" s="275"/>
      <c r="AR1119" s="271"/>
      <c r="AS1119" s="365"/>
      <c r="AT1119" s="365"/>
      <c r="AU1119" s="271"/>
      <c r="AV1119" s="365"/>
      <c r="AW1119" s="272"/>
      <c r="AX1119" s="365"/>
      <c r="AY1119" s="276"/>
      <c r="AZ1119" s="273"/>
      <c r="BA1119" s="274"/>
      <c r="BB1119" s="274"/>
      <c r="BC1119" s="275"/>
      <c r="BD1119" s="271"/>
      <c r="BE1119" s="365"/>
      <c r="BF1119" s="365"/>
      <c r="BG1119" s="271"/>
      <c r="BH1119" s="365"/>
      <c r="BI1119" s="272"/>
      <c r="BJ1119" s="276"/>
      <c r="BK1119" s="274"/>
      <c r="BL1119" s="277"/>
      <c r="BM1119" s="278"/>
      <c r="BN1119" s="277"/>
      <c r="BO1119" s="277"/>
      <c r="BP1119" s="279"/>
      <c r="BQ1119" s="285"/>
      <c r="BR1119" s="286"/>
      <c r="BS1119" s="287"/>
      <c r="BT1119" s="287"/>
      <c r="BU1119" s="287"/>
      <c r="BV1119" s="288"/>
    </row>
    <row r="1120" spans="1:74" x14ac:dyDescent="0.8">
      <c r="A1120" s="96"/>
      <c r="B1120" s="96"/>
      <c r="C1120" s="83"/>
      <c r="F1120" s="102"/>
      <c r="G1120" s="123"/>
      <c r="H1120" s="102"/>
      <c r="I1120" s="123"/>
      <c r="J1120" s="102"/>
      <c r="K1120" s="123"/>
      <c r="M1120" s="366"/>
      <c r="N1120" s="120"/>
      <c r="O1120" s="120"/>
      <c r="P1120" s="120"/>
      <c r="Q1120" s="123"/>
      <c r="R1120" s="120"/>
      <c r="S1120" s="120"/>
      <c r="T1120" s="102"/>
      <c r="U1120" s="123"/>
      <c r="V1120" s="102"/>
      <c r="W1120" s="123"/>
      <c r="X1120" s="188"/>
      <c r="Y1120" s="270"/>
      <c r="Z1120" s="188"/>
      <c r="AA1120" s="270"/>
      <c r="AB1120" s="188"/>
      <c r="AC1120" s="270"/>
      <c r="AD1120" s="271"/>
      <c r="AE1120" s="272"/>
      <c r="AF1120" s="271"/>
      <c r="AG1120" s="272"/>
      <c r="AH1120" s="271"/>
      <c r="AI1120" s="272"/>
      <c r="AJ1120" s="271"/>
      <c r="AK1120" s="272"/>
      <c r="AL1120" s="271"/>
      <c r="AM1120" s="273"/>
      <c r="AN1120" s="271"/>
      <c r="AO1120" s="274"/>
      <c r="AP1120" s="275"/>
      <c r="AQ1120" s="275"/>
      <c r="AR1120" s="271"/>
      <c r="AS1120" s="365"/>
      <c r="AT1120" s="365"/>
      <c r="AU1120" s="271"/>
      <c r="AV1120" s="365"/>
      <c r="AW1120" s="272"/>
      <c r="AX1120" s="365"/>
      <c r="AY1120" s="276"/>
      <c r="AZ1120" s="273"/>
      <c r="BA1120" s="274"/>
      <c r="BB1120" s="274"/>
      <c r="BC1120" s="275"/>
      <c r="BD1120" s="271"/>
      <c r="BE1120" s="365"/>
      <c r="BF1120" s="365"/>
      <c r="BG1120" s="271"/>
      <c r="BH1120" s="365"/>
      <c r="BI1120" s="272"/>
      <c r="BJ1120" s="276"/>
      <c r="BK1120" s="274"/>
      <c r="BL1120" s="277"/>
      <c r="BM1120" s="278"/>
      <c r="BN1120" s="277"/>
      <c r="BO1120" s="277"/>
      <c r="BP1120" s="279"/>
      <c r="BQ1120" s="285"/>
      <c r="BR1120" s="286"/>
      <c r="BS1120" s="287"/>
      <c r="BT1120" s="287"/>
      <c r="BU1120" s="287"/>
      <c r="BV1120" s="288"/>
    </row>
    <row r="1121" spans="1:74" x14ac:dyDescent="0.8">
      <c r="A1121" s="96"/>
      <c r="B1121" s="96"/>
      <c r="C1121" s="83"/>
      <c r="F1121" s="102"/>
      <c r="G1121" s="123"/>
      <c r="H1121" s="102"/>
      <c r="I1121" s="123"/>
      <c r="J1121" s="102"/>
      <c r="K1121" s="123"/>
      <c r="M1121" s="366"/>
      <c r="N1121" s="120"/>
      <c r="O1121" s="120"/>
      <c r="P1121" s="120"/>
      <c r="Q1121" s="123"/>
      <c r="R1121" s="120"/>
      <c r="S1121" s="120"/>
      <c r="T1121" s="102"/>
      <c r="U1121" s="123"/>
      <c r="V1121" s="102"/>
      <c r="W1121" s="123"/>
      <c r="X1121" s="188"/>
      <c r="Y1121" s="270"/>
      <c r="Z1121" s="188"/>
      <c r="AA1121" s="270"/>
      <c r="AB1121" s="188"/>
      <c r="AC1121" s="270"/>
      <c r="AD1121" s="271"/>
      <c r="AE1121" s="272"/>
      <c r="AF1121" s="271"/>
      <c r="AG1121" s="272"/>
      <c r="AH1121" s="271"/>
      <c r="AI1121" s="272"/>
      <c r="AJ1121" s="271"/>
      <c r="AK1121" s="272"/>
      <c r="AL1121" s="271"/>
      <c r="AM1121" s="273"/>
      <c r="AN1121" s="271"/>
      <c r="AO1121" s="274"/>
      <c r="AP1121" s="275"/>
      <c r="AQ1121" s="275"/>
      <c r="AR1121" s="271"/>
      <c r="AS1121" s="365"/>
      <c r="AT1121" s="365"/>
      <c r="AU1121" s="271"/>
      <c r="AV1121" s="365"/>
      <c r="AW1121" s="272"/>
      <c r="AX1121" s="365"/>
      <c r="AY1121" s="276"/>
      <c r="AZ1121" s="273"/>
      <c r="BA1121" s="274"/>
      <c r="BB1121" s="274"/>
      <c r="BC1121" s="275"/>
      <c r="BD1121" s="271"/>
      <c r="BE1121" s="365"/>
      <c r="BF1121" s="365"/>
      <c r="BG1121" s="271"/>
      <c r="BH1121" s="365"/>
      <c r="BI1121" s="272"/>
      <c r="BJ1121" s="276"/>
      <c r="BK1121" s="274"/>
      <c r="BL1121" s="277"/>
      <c r="BM1121" s="278"/>
      <c r="BN1121" s="277"/>
      <c r="BO1121" s="277"/>
      <c r="BP1121" s="279"/>
      <c r="BQ1121" s="285"/>
      <c r="BR1121" s="286"/>
      <c r="BS1121" s="287"/>
      <c r="BT1121" s="287"/>
      <c r="BU1121" s="287"/>
      <c r="BV1121" s="288"/>
    </row>
    <row r="1122" spans="1:74" x14ac:dyDescent="0.8">
      <c r="A1122" s="96"/>
      <c r="B1122" s="96"/>
      <c r="C1122" s="83"/>
      <c r="F1122" s="102"/>
      <c r="G1122" s="123"/>
      <c r="H1122" s="102"/>
      <c r="I1122" s="123"/>
      <c r="J1122" s="102"/>
      <c r="K1122" s="123"/>
      <c r="M1122" s="366"/>
      <c r="N1122" s="120"/>
      <c r="O1122" s="120"/>
      <c r="P1122" s="120"/>
      <c r="Q1122" s="123"/>
      <c r="R1122" s="120"/>
      <c r="S1122" s="120"/>
      <c r="T1122" s="102"/>
      <c r="U1122" s="123"/>
      <c r="V1122" s="102"/>
      <c r="W1122" s="123"/>
      <c r="X1122" s="188"/>
      <c r="Y1122" s="270"/>
      <c r="Z1122" s="188"/>
      <c r="AA1122" s="270"/>
      <c r="AB1122" s="188"/>
      <c r="AC1122" s="270"/>
      <c r="AD1122" s="271"/>
      <c r="AE1122" s="272"/>
      <c r="AF1122" s="271"/>
      <c r="AG1122" s="272"/>
      <c r="AH1122" s="271"/>
      <c r="AI1122" s="272"/>
      <c r="AJ1122" s="271"/>
      <c r="AK1122" s="272"/>
      <c r="AL1122" s="271"/>
      <c r="AM1122" s="273"/>
      <c r="AN1122" s="271"/>
      <c r="AO1122" s="274"/>
      <c r="AP1122" s="275"/>
      <c r="AQ1122" s="275"/>
      <c r="AR1122" s="271"/>
      <c r="AS1122" s="365"/>
      <c r="AT1122" s="365"/>
      <c r="AU1122" s="271"/>
      <c r="AV1122" s="365"/>
      <c r="AW1122" s="272"/>
      <c r="AX1122" s="365"/>
      <c r="AY1122" s="276"/>
      <c r="AZ1122" s="273"/>
      <c r="BA1122" s="274"/>
      <c r="BB1122" s="274"/>
      <c r="BC1122" s="275"/>
      <c r="BD1122" s="271"/>
      <c r="BE1122" s="365"/>
      <c r="BF1122" s="365"/>
      <c r="BG1122" s="271"/>
      <c r="BH1122" s="365"/>
      <c r="BI1122" s="272"/>
      <c r="BJ1122" s="276"/>
      <c r="BK1122" s="274"/>
      <c r="BL1122" s="277"/>
      <c r="BM1122" s="278"/>
      <c r="BN1122" s="277"/>
      <c r="BO1122" s="277"/>
      <c r="BP1122" s="279"/>
      <c r="BQ1122" s="285"/>
      <c r="BR1122" s="286"/>
      <c r="BS1122" s="287"/>
      <c r="BT1122" s="287"/>
      <c r="BU1122" s="287"/>
      <c r="BV1122" s="288"/>
    </row>
    <row r="1123" spans="1:74" x14ac:dyDescent="0.8">
      <c r="A1123" s="96"/>
      <c r="B1123" s="96"/>
      <c r="C1123" s="83"/>
      <c r="F1123" s="102"/>
      <c r="G1123" s="123"/>
      <c r="H1123" s="102"/>
      <c r="I1123" s="123"/>
      <c r="J1123" s="102"/>
      <c r="K1123" s="123"/>
      <c r="M1123" s="366"/>
      <c r="N1123" s="120"/>
      <c r="O1123" s="120"/>
      <c r="P1123" s="120"/>
      <c r="Q1123" s="123"/>
      <c r="R1123" s="120"/>
      <c r="S1123" s="120"/>
      <c r="T1123" s="102"/>
      <c r="U1123" s="123"/>
      <c r="V1123" s="102"/>
      <c r="W1123" s="123"/>
      <c r="X1123" s="188"/>
      <c r="Y1123" s="270"/>
      <c r="Z1123" s="188"/>
      <c r="AA1123" s="270"/>
      <c r="AB1123" s="188"/>
      <c r="AC1123" s="270"/>
      <c r="AD1123" s="271"/>
      <c r="AE1123" s="272"/>
      <c r="AF1123" s="271"/>
      <c r="AG1123" s="272"/>
      <c r="AH1123" s="271"/>
      <c r="AI1123" s="272"/>
      <c r="AJ1123" s="271"/>
      <c r="AK1123" s="272"/>
      <c r="AL1123" s="271"/>
      <c r="AM1123" s="273"/>
      <c r="AN1123" s="271"/>
      <c r="AO1123" s="274"/>
      <c r="AP1123" s="275"/>
      <c r="AQ1123" s="275"/>
      <c r="AR1123" s="271"/>
      <c r="AS1123" s="365"/>
      <c r="AT1123" s="365"/>
      <c r="AU1123" s="271"/>
      <c r="AV1123" s="365"/>
      <c r="AW1123" s="272"/>
      <c r="AX1123" s="365"/>
      <c r="AY1123" s="276"/>
      <c r="AZ1123" s="273"/>
      <c r="BA1123" s="274"/>
      <c r="BB1123" s="274"/>
      <c r="BC1123" s="275"/>
      <c r="BD1123" s="271"/>
      <c r="BE1123" s="365"/>
      <c r="BF1123" s="365"/>
      <c r="BG1123" s="271"/>
      <c r="BH1123" s="365"/>
      <c r="BI1123" s="272"/>
      <c r="BJ1123" s="276"/>
      <c r="BK1123" s="274"/>
      <c r="BL1123" s="277"/>
      <c r="BM1123" s="278"/>
      <c r="BN1123" s="277"/>
      <c r="BO1123" s="277"/>
      <c r="BP1123" s="279"/>
      <c r="BQ1123" s="285"/>
      <c r="BR1123" s="286"/>
      <c r="BS1123" s="287"/>
      <c r="BT1123" s="287"/>
      <c r="BU1123" s="287"/>
      <c r="BV1123" s="288"/>
    </row>
    <row r="1124" spans="1:74" x14ac:dyDescent="0.8">
      <c r="A1124" s="96"/>
      <c r="B1124" s="96"/>
      <c r="C1124" s="83"/>
      <c r="F1124" s="102"/>
      <c r="G1124" s="123"/>
      <c r="H1124" s="102"/>
      <c r="I1124" s="123"/>
      <c r="J1124" s="102"/>
      <c r="K1124" s="123"/>
      <c r="M1124" s="366"/>
      <c r="N1124" s="120"/>
      <c r="O1124" s="120"/>
      <c r="P1124" s="120"/>
      <c r="Q1124" s="123"/>
      <c r="R1124" s="120"/>
      <c r="S1124" s="120"/>
      <c r="T1124" s="102"/>
      <c r="U1124" s="123"/>
      <c r="V1124" s="102"/>
      <c r="W1124" s="123"/>
      <c r="X1124" s="188"/>
      <c r="Y1124" s="270"/>
      <c r="Z1124" s="188"/>
      <c r="AA1124" s="270"/>
      <c r="AB1124" s="188"/>
      <c r="AC1124" s="270"/>
      <c r="AD1124" s="271"/>
      <c r="AE1124" s="272"/>
      <c r="AF1124" s="271"/>
      <c r="AG1124" s="272"/>
      <c r="AH1124" s="271"/>
      <c r="AI1124" s="272"/>
      <c r="AJ1124" s="271"/>
      <c r="AK1124" s="272"/>
      <c r="AL1124" s="271"/>
      <c r="AM1124" s="273"/>
      <c r="AN1124" s="271"/>
      <c r="AO1124" s="274"/>
      <c r="AP1124" s="275"/>
      <c r="AQ1124" s="275"/>
      <c r="AR1124" s="271"/>
      <c r="AS1124" s="365"/>
      <c r="AT1124" s="365"/>
      <c r="AU1124" s="271"/>
      <c r="AV1124" s="365"/>
      <c r="AW1124" s="272"/>
      <c r="AX1124" s="365"/>
      <c r="AY1124" s="276"/>
      <c r="AZ1124" s="273"/>
      <c r="BA1124" s="274"/>
      <c r="BB1124" s="274"/>
      <c r="BC1124" s="275"/>
      <c r="BD1124" s="271"/>
      <c r="BE1124" s="365"/>
      <c r="BF1124" s="365"/>
      <c r="BG1124" s="271"/>
      <c r="BH1124" s="365"/>
      <c r="BI1124" s="272"/>
      <c r="BJ1124" s="276"/>
      <c r="BK1124" s="274"/>
      <c r="BL1124" s="277"/>
      <c r="BM1124" s="278"/>
      <c r="BN1124" s="277"/>
      <c r="BO1124" s="277"/>
      <c r="BP1124" s="279"/>
      <c r="BQ1124" s="285"/>
      <c r="BR1124" s="286"/>
      <c r="BS1124" s="287"/>
      <c r="BT1124" s="287"/>
      <c r="BU1124" s="287"/>
      <c r="BV1124" s="288"/>
    </row>
    <row r="1125" spans="1:74" x14ac:dyDescent="0.8">
      <c r="A1125" s="96"/>
      <c r="B1125" s="96"/>
      <c r="C1125" s="83"/>
      <c r="F1125" s="102"/>
      <c r="G1125" s="123"/>
      <c r="H1125" s="102"/>
      <c r="I1125" s="123"/>
      <c r="J1125" s="102"/>
      <c r="K1125" s="123"/>
      <c r="M1125" s="366"/>
      <c r="N1125" s="120"/>
      <c r="O1125" s="120"/>
      <c r="P1125" s="120"/>
      <c r="Q1125" s="123"/>
      <c r="R1125" s="120"/>
      <c r="S1125" s="120"/>
      <c r="T1125" s="102"/>
      <c r="U1125" s="123"/>
      <c r="V1125" s="102"/>
      <c r="W1125" s="123"/>
      <c r="X1125" s="188"/>
      <c r="Y1125" s="270"/>
      <c r="Z1125" s="188"/>
      <c r="AA1125" s="270"/>
      <c r="AB1125" s="188"/>
      <c r="AC1125" s="270"/>
      <c r="AD1125" s="271"/>
      <c r="AE1125" s="272"/>
      <c r="AF1125" s="271"/>
      <c r="AG1125" s="272"/>
      <c r="AH1125" s="271"/>
      <c r="AI1125" s="272"/>
      <c r="AJ1125" s="271"/>
      <c r="AK1125" s="272"/>
      <c r="AL1125" s="271"/>
      <c r="AM1125" s="273"/>
      <c r="AN1125" s="271"/>
      <c r="AO1125" s="274"/>
      <c r="AP1125" s="275"/>
      <c r="AQ1125" s="275"/>
      <c r="AR1125" s="271"/>
      <c r="AS1125" s="365"/>
      <c r="AT1125" s="365"/>
      <c r="AU1125" s="271"/>
      <c r="AV1125" s="365"/>
      <c r="AW1125" s="272"/>
      <c r="AX1125" s="365"/>
      <c r="AY1125" s="276"/>
      <c r="AZ1125" s="273"/>
      <c r="BA1125" s="274"/>
      <c r="BB1125" s="274"/>
      <c r="BC1125" s="275"/>
      <c r="BD1125" s="271"/>
      <c r="BE1125" s="365"/>
      <c r="BF1125" s="365"/>
      <c r="BG1125" s="271"/>
      <c r="BH1125" s="365"/>
      <c r="BI1125" s="272"/>
      <c r="BJ1125" s="276"/>
      <c r="BK1125" s="274"/>
      <c r="BL1125" s="277"/>
      <c r="BM1125" s="278"/>
      <c r="BN1125" s="277"/>
      <c r="BO1125" s="277"/>
      <c r="BP1125" s="279"/>
      <c r="BQ1125" s="285"/>
      <c r="BR1125" s="286"/>
      <c r="BS1125" s="287"/>
      <c r="BT1125" s="287"/>
      <c r="BU1125" s="287"/>
      <c r="BV1125" s="288"/>
    </row>
    <row r="1126" spans="1:74" x14ac:dyDescent="0.8">
      <c r="A1126" s="96"/>
      <c r="B1126" s="96"/>
      <c r="C1126" s="83"/>
      <c r="F1126" s="102"/>
      <c r="G1126" s="123"/>
      <c r="H1126" s="102"/>
      <c r="I1126" s="123"/>
      <c r="J1126" s="102"/>
      <c r="K1126" s="123"/>
      <c r="M1126" s="366"/>
      <c r="N1126" s="120"/>
      <c r="O1126" s="120"/>
      <c r="P1126" s="120"/>
      <c r="Q1126" s="123"/>
      <c r="R1126" s="120"/>
      <c r="S1126" s="120"/>
      <c r="T1126" s="102"/>
      <c r="U1126" s="123"/>
      <c r="V1126" s="102"/>
      <c r="W1126" s="123"/>
      <c r="X1126" s="188"/>
      <c r="Y1126" s="270"/>
      <c r="Z1126" s="188"/>
      <c r="AA1126" s="270"/>
      <c r="AB1126" s="188"/>
      <c r="AC1126" s="270"/>
      <c r="AD1126" s="271"/>
      <c r="AE1126" s="272"/>
      <c r="AF1126" s="271"/>
      <c r="AG1126" s="272"/>
      <c r="AH1126" s="271"/>
      <c r="AI1126" s="272"/>
      <c r="AJ1126" s="271"/>
      <c r="AK1126" s="272"/>
      <c r="AL1126" s="271"/>
      <c r="AM1126" s="273"/>
      <c r="AN1126" s="271"/>
      <c r="AO1126" s="274"/>
      <c r="AP1126" s="275"/>
      <c r="AQ1126" s="275"/>
      <c r="AR1126" s="271"/>
      <c r="AS1126" s="365"/>
      <c r="AT1126" s="365"/>
      <c r="AU1126" s="271"/>
      <c r="AV1126" s="365"/>
      <c r="AW1126" s="272"/>
      <c r="AX1126" s="365"/>
      <c r="AY1126" s="276"/>
      <c r="AZ1126" s="273"/>
      <c r="BA1126" s="274"/>
      <c r="BB1126" s="274"/>
      <c r="BC1126" s="275"/>
      <c r="BD1126" s="271"/>
      <c r="BE1126" s="365"/>
      <c r="BF1126" s="365"/>
      <c r="BG1126" s="271"/>
      <c r="BH1126" s="365"/>
      <c r="BI1126" s="272"/>
      <c r="BJ1126" s="276"/>
      <c r="BK1126" s="274"/>
      <c r="BL1126" s="277"/>
      <c r="BM1126" s="278"/>
      <c r="BN1126" s="277"/>
      <c r="BO1126" s="277"/>
      <c r="BP1126" s="279"/>
      <c r="BQ1126" s="280"/>
      <c r="BR1126" s="281"/>
      <c r="BS1126" s="280"/>
      <c r="BT1126" s="280"/>
      <c r="BU1126" s="280"/>
      <c r="BV1126" s="282"/>
    </row>
    <row r="1127" spans="1:74" x14ac:dyDescent="0.8">
      <c r="A1127" s="96"/>
      <c r="B1127" s="96"/>
      <c r="C1127" s="83"/>
      <c r="F1127" s="102"/>
      <c r="G1127" s="123"/>
      <c r="H1127" s="102"/>
      <c r="I1127" s="123"/>
      <c r="J1127" s="102"/>
      <c r="K1127" s="123"/>
      <c r="M1127" s="366"/>
      <c r="N1127" s="120"/>
      <c r="O1127" s="120"/>
      <c r="P1127" s="120"/>
      <c r="Q1127" s="123"/>
      <c r="R1127" s="120"/>
      <c r="S1127" s="120"/>
      <c r="T1127" s="102"/>
      <c r="U1127" s="123"/>
      <c r="V1127" s="102"/>
      <c r="W1127" s="123"/>
      <c r="X1127" s="188"/>
      <c r="Y1127" s="270"/>
      <c r="Z1127" s="188"/>
      <c r="AA1127" s="270"/>
      <c r="AB1127" s="188"/>
      <c r="AC1127" s="270"/>
      <c r="AD1127" s="271"/>
      <c r="AE1127" s="272"/>
      <c r="AF1127" s="271"/>
      <c r="AG1127" s="272"/>
      <c r="AH1127" s="271"/>
      <c r="AI1127" s="272"/>
      <c r="AJ1127" s="271"/>
      <c r="AK1127" s="272"/>
      <c r="AL1127" s="271"/>
      <c r="AM1127" s="273"/>
      <c r="AN1127" s="271"/>
      <c r="AO1127" s="274"/>
      <c r="AP1127" s="275"/>
      <c r="AQ1127" s="275"/>
      <c r="AR1127" s="271"/>
      <c r="AS1127" s="365"/>
      <c r="AT1127" s="365"/>
      <c r="AU1127" s="271"/>
      <c r="AV1127" s="365"/>
      <c r="AW1127" s="272"/>
      <c r="AX1127" s="365"/>
      <c r="AY1127" s="276"/>
      <c r="AZ1127" s="273"/>
      <c r="BA1127" s="274"/>
      <c r="BB1127" s="274"/>
      <c r="BC1127" s="275"/>
      <c r="BD1127" s="271"/>
      <c r="BE1127" s="365"/>
      <c r="BF1127" s="365"/>
      <c r="BG1127" s="271"/>
      <c r="BH1127" s="365"/>
      <c r="BI1127" s="272"/>
      <c r="BJ1127" s="276"/>
      <c r="BK1127" s="274"/>
      <c r="BL1127" s="277"/>
      <c r="BM1127" s="278"/>
      <c r="BN1127" s="277"/>
      <c r="BO1127" s="277"/>
      <c r="BP1127" s="279"/>
      <c r="BQ1127" s="285"/>
      <c r="BR1127" s="286"/>
      <c r="BS1127" s="287"/>
      <c r="BT1127" s="287"/>
      <c r="BU1127" s="287"/>
      <c r="BV1127" s="288"/>
    </row>
    <row r="1128" spans="1:74" x14ac:dyDescent="0.8">
      <c r="A1128" s="96"/>
      <c r="B1128" s="96"/>
      <c r="C1128" s="83"/>
      <c r="F1128" s="102"/>
      <c r="G1128" s="123"/>
      <c r="H1128" s="102"/>
      <c r="I1128" s="123"/>
      <c r="J1128" s="102"/>
      <c r="K1128" s="123"/>
      <c r="M1128" s="366"/>
      <c r="N1128" s="120"/>
      <c r="O1128" s="120"/>
      <c r="P1128" s="120"/>
      <c r="Q1128" s="123"/>
      <c r="R1128" s="120"/>
      <c r="S1128" s="120"/>
      <c r="T1128" s="102"/>
      <c r="U1128" s="123"/>
      <c r="V1128" s="102"/>
      <c r="W1128" s="123"/>
      <c r="X1128" s="188"/>
      <c r="Y1128" s="270"/>
      <c r="Z1128" s="188"/>
      <c r="AA1128" s="270"/>
      <c r="AB1128" s="188"/>
      <c r="AC1128" s="270"/>
      <c r="AD1128" s="271"/>
      <c r="AE1128" s="272"/>
      <c r="AF1128" s="271"/>
      <c r="AG1128" s="272"/>
      <c r="AH1128" s="271"/>
      <c r="AI1128" s="272"/>
      <c r="AJ1128" s="271"/>
      <c r="AK1128" s="272"/>
      <c r="AL1128" s="271"/>
      <c r="AM1128" s="273"/>
      <c r="AN1128" s="271"/>
      <c r="AO1128" s="274"/>
      <c r="AP1128" s="275"/>
      <c r="AQ1128" s="275"/>
      <c r="AR1128" s="271"/>
      <c r="AS1128" s="365"/>
      <c r="AT1128" s="365"/>
      <c r="AU1128" s="271"/>
      <c r="AV1128" s="365"/>
      <c r="AW1128" s="272"/>
      <c r="AX1128" s="365"/>
      <c r="AY1128" s="276"/>
      <c r="AZ1128" s="273"/>
      <c r="BA1128" s="274"/>
      <c r="BB1128" s="274"/>
      <c r="BC1128" s="275"/>
      <c r="BD1128" s="271"/>
      <c r="BE1128" s="365"/>
      <c r="BF1128" s="365"/>
      <c r="BG1128" s="271"/>
      <c r="BH1128" s="365"/>
      <c r="BI1128" s="272"/>
      <c r="BJ1128" s="276"/>
      <c r="BK1128" s="274"/>
      <c r="BL1128" s="277"/>
      <c r="BM1128" s="278"/>
      <c r="BN1128" s="277"/>
      <c r="BO1128" s="277"/>
      <c r="BP1128" s="279"/>
      <c r="BQ1128" s="285"/>
      <c r="BR1128" s="286"/>
      <c r="BS1128" s="287"/>
      <c r="BT1128" s="287"/>
      <c r="BU1128" s="287"/>
      <c r="BV1128" s="288"/>
    </row>
    <row r="1129" spans="1:74" x14ac:dyDescent="0.8">
      <c r="A1129" s="96"/>
      <c r="B1129" s="96"/>
      <c r="C1129" s="83"/>
      <c r="F1129" s="102"/>
      <c r="G1129" s="123"/>
      <c r="H1129" s="102"/>
      <c r="I1129" s="123"/>
      <c r="J1129" s="102"/>
      <c r="K1129" s="123"/>
      <c r="M1129" s="366"/>
      <c r="N1129" s="120"/>
      <c r="O1129" s="120"/>
      <c r="P1129" s="120"/>
      <c r="Q1129" s="123"/>
      <c r="R1129" s="120"/>
      <c r="S1129" s="120"/>
      <c r="T1129" s="102"/>
      <c r="U1129" s="123"/>
      <c r="V1129" s="102"/>
      <c r="W1129" s="123"/>
      <c r="X1129" s="188"/>
      <c r="Y1129" s="270"/>
      <c r="Z1129" s="188"/>
      <c r="AA1129" s="270"/>
      <c r="AB1129" s="188"/>
      <c r="AC1129" s="270"/>
      <c r="AD1129" s="271"/>
      <c r="AE1129" s="272"/>
      <c r="AF1129" s="271"/>
      <c r="AG1129" s="272"/>
      <c r="AH1129" s="271"/>
      <c r="AI1129" s="272"/>
      <c r="AJ1129" s="271"/>
      <c r="AK1129" s="272"/>
      <c r="AL1129" s="271"/>
      <c r="AM1129" s="273"/>
      <c r="AN1129" s="271"/>
      <c r="AO1129" s="274"/>
      <c r="AP1129" s="275"/>
      <c r="AQ1129" s="275"/>
      <c r="AR1129" s="271"/>
      <c r="AS1129" s="365"/>
      <c r="AT1129" s="365"/>
      <c r="AU1129" s="271"/>
      <c r="AV1129" s="365"/>
      <c r="AW1129" s="272"/>
      <c r="AX1129" s="365"/>
      <c r="AY1129" s="276"/>
      <c r="AZ1129" s="273"/>
      <c r="BA1129" s="274"/>
      <c r="BB1129" s="274"/>
      <c r="BC1129" s="275"/>
      <c r="BD1129" s="271"/>
      <c r="BE1129" s="365"/>
      <c r="BF1129" s="365"/>
      <c r="BG1129" s="271"/>
      <c r="BH1129" s="365"/>
      <c r="BI1129" s="272"/>
      <c r="BJ1129" s="276"/>
      <c r="BK1129" s="274"/>
      <c r="BL1129" s="277"/>
      <c r="BM1129" s="278"/>
      <c r="BN1129" s="277"/>
      <c r="BO1129" s="277"/>
      <c r="BP1129" s="279"/>
      <c r="BQ1129" s="285"/>
      <c r="BR1129" s="286"/>
      <c r="BS1129" s="287"/>
      <c r="BT1129" s="287"/>
      <c r="BU1129" s="287"/>
      <c r="BV1129" s="288"/>
    </row>
    <row r="1130" spans="1:74" x14ac:dyDescent="0.8">
      <c r="A1130" s="96"/>
      <c r="B1130" s="96"/>
      <c r="C1130" s="83"/>
      <c r="F1130" s="102"/>
      <c r="G1130" s="123"/>
      <c r="H1130" s="102"/>
      <c r="I1130" s="123"/>
      <c r="J1130" s="102"/>
      <c r="K1130" s="123"/>
      <c r="M1130" s="366"/>
      <c r="N1130" s="120"/>
      <c r="O1130" s="120"/>
      <c r="P1130" s="120"/>
      <c r="Q1130" s="123"/>
      <c r="R1130" s="120"/>
      <c r="S1130" s="120"/>
      <c r="T1130" s="102"/>
      <c r="U1130" s="123"/>
      <c r="V1130" s="102"/>
      <c r="W1130" s="123"/>
      <c r="X1130" s="188"/>
      <c r="Y1130" s="270"/>
      <c r="Z1130" s="188"/>
      <c r="AA1130" s="270"/>
      <c r="AB1130" s="188"/>
      <c r="AC1130" s="270"/>
      <c r="AD1130" s="271"/>
      <c r="AE1130" s="272"/>
      <c r="AF1130" s="271"/>
      <c r="AG1130" s="272"/>
      <c r="AH1130" s="271"/>
      <c r="AI1130" s="272"/>
      <c r="AJ1130" s="271"/>
      <c r="AK1130" s="272"/>
      <c r="AL1130" s="271"/>
      <c r="AM1130" s="273"/>
      <c r="AN1130" s="271"/>
      <c r="AO1130" s="274"/>
      <c r="AP1130" s="275"/>
      <c r="AQ1130" s="275"/>
      <c r="AR1130" s="271"/>
      <c r="AS1130" s="365"/>
      <c r="AT1130" s="365"/>
      <c r="AU1130" s="271"/>
      <c r="AV1130" s="365"/>
      <c r="AW1130" s="272"/>
      <c r="AX1130" s="365"/>
      <c r="AY1130" s="276"/>
      <c r="AZ1130" s="273"/>
      <c r="BA1130" s="274"/>
      <c r="BB1130" s="274"/>
      <c r="BC1130" s="275"/>
      <c r="BD1130" s="271"/>
      <c r="BE1130" s="365"/>
      <c r="BF1130" s="365"/>
      <c r="BG1130" s="271"/>
      <c r="BH1130" s="365"/>
      <c r="BI1130" s="272"/>
      <c r="BJ1130" s="276"/>
      <c r="BK1130" s="274"/>
      <c r="BL1130" s="277"/>
      <c r="BM1130" s="278"/>
      <c r="BN1130" s="277"/>
      <c r="BO1130" s="277"/>
      <c r="BP1130" s="279"/>
      <c r="BQ1130" s="285"/>
      <c r="BR1130" s="286"/>
      <c r="BS1130" s="287"/>
      <c r="BT1130" s="287"/>
      <c r="BU1130" s="287"/>
      <c r="BV1130" s="288"/>
    </row>
    <row r="1131" spans="1:74" x14ac:dyDescent="0.8">
      <c r="A1131" s="96"/>
      <c r="B1131" s="96"/>
      <c r="C1131" s="83"/>
      <c r="F1131" s="102"/>
      <c r="G1131" s="123"/>
      <c r="H1131" s="102"/>
      <c r="I1131" s="123"/>
      <c r="J1131" s="102"/>
      <c r="K1131" s="123"/>
      <c r="M1131" s="366"/>
      <c r="N1131" s="120"/>
      <c r="O1131" s="120"/>
      <c r="P1131" s="120"/>
      <c r="Q1131" s="123"/>
      <c r="R1131" s="120"/>
      <c r="S1131" s="120"/>
      <c r="T1131" s="102"/>
      <c r="U1131" s="123"/>
      <c r="V1131" s="102"/>
      <c r="W1131" s="123"/>
      <c r="X1131" s="188"/>
      <c r="Y1131" s="270"/>
      <c r="Z1131" s="188"/>
      <c r="AA1131" s="270"/>
      <c r="AB1131" s="188"/>
      <c r="AC1131" s="270"/>
      <c r="AD1131" s="271"/>
      <c r="AE1131" s="272"/>
      <c r="AF1131" s="271"/>
      <c r="AG1131" s="272"/>
      <c r="AH1131" s="271"/>
      <c r="AI1131" s="272"/>
      <c r="AJ1131" s="271"/>
      <c r="AK1131" s="272"/>
      <c r="AL1131" s="271"/>
      <c r="AM1131" s="273"/>
      <c r="AN1131" s="271"/>
      <c r="AO1131" s="274"/>
      <c r="AP1131" s="275"/>
      <c r="AQ1131" s="275"/>
      <c r="AR1131" s="271"/>
      <c r="AS1131" s="365"/>
      <c r="AT1131" s="365"/>
      <c r="AU1131" s="271"/>
      <c r="AV1131" s="365"/>
      <c r="AW1131" s="272"/>
      <c r="AX1131" s="365"/>
      <c r="AY1131" s="276"/>
      <c r="AZ1131" s="273"/>
      <c r="BA1131" s="274"/>
      <c r="BB1131" s="274"/>
      <c r="BC1131" s="275"/>
      <c r="BD1131" s="271"/>
      <c r="BE1131" s="365"/>
      <c r="BF1131" s="365"/>
      <c r="BG1131" s="271"/>
      <c r="BH1131" s="365"/>
      <c r="BI1131" s="272"/>
      <c r="BJ1131" s="276"/>
      <c r="BK1131" s="274"/>
      <c r="BL1131" s="277"/>
      <c r="BM1131" s="278"/>
      <c r="BN1131" s="277"/>
      <c r="BO1131" s="277"/>
      <c r="BP1131" s="279"/>
      <c r="BQ1131" s="285"/>
      <c r="BR1131" s="286"/>
      <c r="BS1131" s="287"/>
      <c r="BT1131" s="287"/>
      <c r="BU1131" s="287"/>
      <c r="BV1131" s="288"/>
    </row>
    <row r="1132" spans="1:74" x14ac:dyDescent="0.8">
      <c r="A1132" s="96"/>
      <c r="B1132" s="96"/>
      <c r="C1132" s="83"/>
      <c r="F1132" s="102"/>
      <c r="G1132" s="123"/>
      <c r="H1132" s="102"/>
      <c r="I1132" s="123"/>
      <c r="J1132" s="102"/>
      <c r="K1132" s="123"/>
      <c r="M1132" s="366"/>
      <c r="N1132" s="120"/>
      <c r="O1132" s="120"/>
      <c r="P1132" s="120"/>
      <c r="Q1132" s="123"/>
      <c r="R1132" s="120"/>
      <c r="S1132" s="120"/>
      <c r="T1132" s="102"/>
      <c r="U1132" s="123"/>
      <c r="V1132" s="102"/>
      <c r="W1132" s="123"/>
      <c r="X1132" s="188"/>
      <c r="Y1132" s="270"/>
      <c r="Z1132" s="188"/>
      <c r="AA1132" s="270"/>
      <c r="AB1132" s="188"/>
      <c r="AC1132" s="270"/>
      <c r="AD1132" s="271"/>
      <c r="AE1132" s="272"/>
      <c r="AF1132" s="271"/>
      <c r="AG1132" s="272"/>
      <c r="AH1132" s="271"/>
      <c r="AI1132" s="272"/>
      <c r="AJ1132" s="271"/>
      <c r="AK1132" s="272"/>
      <c r="AL1132" s="271"/>
      <c r="AM1132" s="273"/>
      <c r="AN1132" s="271"/>
      <c r="AO1132" s="274"/>
      <c r="AP1132" s="275"/>
      <c r="AQ1132" s="275"/>
      <c r="AR1132" s="271"/>
      <c r="AS1132" s="365"/>
      <c r="AT1132" s="365"/>
      <c r="AU1132" s="271"/>
      <c r="AV1132" s="365"/>
      <c r="AW1132" s="272"/>
      <c r="AX1132" s="365"/>
      <c r="AY1132" s="276"/>
      <c r="AZ1132" s="273"/>
      <c r="BA1132" s="274"/>
      <c r="BB1132" s="274"/>
      <c r="BC1132" s="275"/>
      <c r="BD1132" s="271"/>
      <c r="BE1132" s="365"/>
      <c r="BF1132" s="365"/>
      <c r="BG1132" s="271"/>
      <c r="BH1132" s="365"/>
      <c r="BI1132" s="272"/>
      <c r="BJ1132" s="276"/>
      <c r="BK1132" s="274"/>
      <c r="BL1132" s="277"/>
      <c r="BM1132" s="278"/>
      <c r="BN1132" s="277"/>
      <c r="BO1132" s="277"/>
      <c r="BP1132" s="279"/>
      <c r="BQ1132" s="285"/>
      <c r="BR1132" s="286"/>
      <c r="BS1132" s="287"/>
      <c r="BT1132" s="287"/>
      <c r="BU1132" s="287"/>
      <c r="BV1132" s="288"/>
    </row>
    <row r="1133" spans="1:74" x14ac:dyDescent="0.8">
      <c r="A1133" s="96"/>
      <c r="B1133" s="96"/>
      <c r="C1133" s="83"/>
      <c r="F1133" s="102"/>
      <c r="G1133" s="123"/>
      <c r="H1133" s="102"/>
      <c r="I1133" s="123"/>
      <c r="J1133" s="102"/>
      <c r="K1133" s="123"/>
      <c r="M1133" s="366"/>
      <c r="N1133" s="120"/>
      <c r="O1133" s="120"/>
      <c r="P1133" s="120"/>
      <c r="Q1133" s="123"/>
      <c r="R1133" s="120"/>
      <c r="S1133" s="120"/>
      <c r="T1133" s="102"/>
      <c r="U1133" s="123"/>
      <c r="V1133" s="102"/>
      <c r="W1133" s="123"/>
      <c r="X1133" s="188"/>
      <c r="Y1133" s="270"/>
      <c r="Z1133" s="188"/>
      <c r="AA1133" s="270"/>
      <c r="AB1133" s="188"/>
      <c r="AC1133" s="270"/>
      <c r="AD1133" s="271"/>
      <c r="AE1133" s="272"/>
      <c r="AF1133" s="271"/>
      <c r="AG1133" s="272"/>
      <c r="AH1133" s="271"/>
      <c r="AI1133" s="272"/>
      <c r="AJ1133" s="271"/>
      <c r="AK1133" s="272"/>
      <c r="AL1133" s="271"/>
      <c r="AM1133" s="273"/>
      <c r="AN1133" s="271"/>
      <c r="AO1133" s="274"/>
      <c r="AP1133" s="275"/>
      <c r="AQ1133" s="275"/>
      <c r="AR1133" s="271"/>
      <c r="AS1133" s="365"/>
      <c r="AT1133" s="365"/>
      <c r="AU1133" s="271"/>
      <c r="AV1133" s="365"/>
      <c r="AW1133" s="272"/>
      <c r="AX1133" s="365"/>
      <c r="AY1133" s="276"/>
      <c r="AZ1133" s="273"/>
      <c r="BA1133" s="274"/>
      <c r="BB1133" s="274"/>
      <c r="BC1133" s="275"/>
      <c r="BD1133" s="271"/>
      <c r="BE1133" s="365"/>
      <c r="BF1133" s="365"/>
      <c r="BG1133" s="271"/>
      <c r="BH1133" s="365"/>
      <c r="BI1133" s="272"/>
      <c r="BJ1133" s="276"/>
      <c r="BK1133" s="274"/>
      <c r="BL1133" s="277"/>
      <c r="BM1133" s="278"/>
      <c r="BN1133" s="277"/>
      <c r="BO1133" s="277"/>
      <c r="BP1133" s="279"/>
      <c r="BQ1133" s="285"/>
      <c r="BR1133" s="286"/>
      <c r="BS1133" s="287"/>
      <c r="BT1133" s="287"/>
      <c r="BU1133" s="287"/>
      <c r="BV1133" s="288"/>
    </row>
    <row r="1134" spans="1:74" x14ac:dyDescent="0.8">
      <c r="A1134" s="96"/>
      <c r="B1134" s="96"/>
      <c r="C1134" s="83"/>
      <c r="F1134" s="102"/>
      <c r="G1134" s="123"/>
      <c r="H1134" s="102"/>
      <c r="I1134" s="123"/>
      <c r="J1134" s="102"/>
      <c r="K1134" s="123"/>
      <c r="M1134" s="366"/>
      <c r="N1134" s="120"/>
      <c r="O1134" s="120"/>
      <c r="P1134" s="120"/>
      <c r="Q1134" s="123"/>
      <c r="R1134" s="120"/>
      <c r="S1134" s="120"/>
      <c r="T1134" s="102"/>
      <c r="U1134" s="123"/>
      <c r="V1134" s="102"/>
      <c r="W1134" s="123"/>
      <c r="X1134" s="188"/>
      <c r="Y1134" s="270"/>
      <c r="Z1134" s="188"/>
      <c r="AA1134" s="270"/>
      <c r="AB1134" s="188"/>
      <c r="AC1134" s="270"/>
      <c r="AD1134" s="271"/>
      <c r="AE1134" s="272"/>
      <c r="AF1134" s="271"/>
      <c r="AG1134" s="272"/>
      <c r="AH1134" s="271"/>
      <c r="AI1134" s="272"/>
      <c r="AJ1134" s="271"/>
      <c r="AK1134" s="272"/>
      <c r="AL1134" s="271"/>
      <c r="AM1134" s="273"/>
      <c r="AN1134" s="271"/>
      <c r="AO1134" s="274"/>
      <c r="AP1134" s="275"/>
      <c r="AQ1134" s="275"/>
      <c r="AR1134" s="271"/>
      <c r="AS1134" s="365"/>
      <c r="AT1134" s="365"/>
      <c r="AU1134" s="271"/>
      <c r="AV1134" s="365"/>
      <c r="AW1134" s="272"/>
      <c r="AX1134" s="365"/>
      <c r="AY1134" s="276"/>
      <c r="AZ1134" s="273"/>
      <c r="BA1134" s="274"/>
      <c r="BB1134" s="274"/>
      <c r="BC1134" s="275"/>
      <c r="BD1134" s="271"/>
      <c r="BE1134" s="365"/>
      <c r="BF1134" s="365"/>
      <c r="BG1134" s="271"/>
      <c r="BH1134" s="365"/>
      <c r="BI1134" s="272"/>
      <c r="BJ1134" s="276"/>
      <c r="BK1134" s="274"/>
      <c r="BL1134" s="277"/>
      <c r="BM1134" s="278"/>
      <c r="BN1134" s="277"/>
      <c r="BO1134" s="277"/>
      <c r="BP1134" s="279"/>
      <c r="BQ1134" s="285"/>
      <c r="BR1134" s="286"/>
      <c r="BS1134" s="287"/>
      <c r="BT1134" s="287"/>
      <c r="BU1134" s="287"/>
      <c r="BV1134" s="288"/>
    </row>
    <row r="1135" spans="1:74" x14ac:dyDescent="0.8">
      <c r="A1135" s="96"/>
      <c r="B1135" s="96"/>
      <c r="C1135" s="83"/>
      <c r="F1135" s="102"/>
      <c r="G1135" s="123"/>
      <c r="H1135" s="102"/>
      <c r="I1135" s="123"/>
      <c r="J1135" s="102"/>
      <c r="K1135" s="123"/>
      <c r="M1135" s="366"/>
      <c r="N1135" s="120"/>
      <c r="O1135" s="120"/>
      <c r="P1135" s="120"/>
      <c r="Q1135" s="123"/>
      <c r="R1135" s="120"/>
      <c r="S1135" s="120"/>
      <c r="T1135" s="102"/>
      <c r="U1135" s="123"/>
      <c r="V1135" s="102"/>
      <c r="W1135" s="123"/>
      <c r="X1135" s="188"/>
      <c r="Y1135" s="270"/>
      <c r="Z1135" s="188"/>
      <c r="AA1135" s="270"/>
      <c r="AB1135" s="188"/>
      <c r="AC1135" s="270"/>
      <c r="AD1135" s="271"/>
      <c r="AE1135" s="272"/>
      <c r="AF1135" s="271"/>
      <c r="AG1135" s="272"/>
      <c r="AH1135" s="271"/>
      <c r="AI1135" s="272"/>
      <c r="AJ1135" s="271"/>
      <c r="AK1135" s="272"/>
      <c r="AL1135" s="271"/>
      <c r="AM1135" s="273"/>
      <c r="AN1135" s="271"/>
      <c r="AO1135" s="274"/>
      <c r="AP1135" s="275"/>
      <c r="AQ1135" s="275"/>
      <c r="AR1135" s="271"/>
      <c r="AS1135" s="365"/>
      <c r="AT1135" s="365"/>
      <c r="AU1135" s="271"/>
      <c r="AV1135" s="365"/>
      <c r="AW1135" s="272"/>
      <c r="AX1135" s="365"/>
      <c r="AY1135" s="276"/>
      <c r="AZ1135" s="273"/>
      <c r="BA1135" s="274"/>
      <c r="BB1135" s="274"/>
      <c r="BC1135" s="275"/>
      <c r="BD1135" s="271"/>
      <c r="BE1135" s="365"/>
      <c r="BF1135" s="365"/>
      <c r="BG1135" s="271"/>
      <c r="BH1135" s="365"/>
      <c r="BI1135" s="272"/>
      <c r="BJ1135" s="276"/>
      <c r="BK1135" s="274"/>
      <c r="BL1135" s="277"/>
      <c r="BM1135" s="278"/>
      <c r="BN1135" s="277"/>
      <c r="BO1135" s="277"/>
      <c r="BP1135" s="279"/>
      <c r="BQ1135" s="285"/>
      <c r="BR1135" s="286"/>
      <c r="BS1135" s="287"/>
      <c r="BT1135" s="287"/>
      <c r="BU1135" s="287"/>
      <c r="BV1135" s="288"/>
    </row>
    <row r="1136" spans="1:74" x14ac:dyDescent="0.8">
      <c r="A1136" s="96"/>
      <c r="B1136" s="96"/>
      <c r="C1136" s="83"/>
      <c r="F1136" s="102"/>
      <c r="G1136" s="123"/>
      <c r="H1136" s="102"/>
      <c r="I1136" s="123"/>
      <c r="J1136" s="102"/>
      <c r="K1136" s="123"/>
      <c r="M1136" s="366"/>
      <c r="N1136" s="120"/>
      <c r="O1136" s="120"/>
      <c r="P1136" s="120"/>
      <c r="Q1136" s="123"/>
      <c r="R1136" s="120"/>
      <c r="S1136" s="120"/>
      <c r="T1136" s="102"/>
      <c r="U1136" s="123"/>
      <c r="V1136" s="102"/>
      <c r="W1136" s="123"/>
      <c r="X1136" s="188"/>
      <c r="Y1136" s="270"/>
      <c r="Z1136" s="188"/>
      <c r="AA1136" s="270"/>
      <c r="AB1136" s="188"/>
      <c r="AC1136" s="270"/>
      <c r="AD1136" s="271"/>
      <c r="AE1136" s="272"/>
      <c r="AF1136" s="271"/>
      <c r="AG1136" s="272"/>
      <c r="AH1136" s="271"/>
      <c r="AI1136" s="272"/>
      <c r="AJ1136" s="271"/>
      <c r="AK1136" s="272"/>
      <c r="AL1136" s="271"/>
      <c r="AM1136" s="273"/>
      <c r="AN1136" s="271"/>
      <c r="AO1136" s="274"/>
      <c r="AP1136" s="275"/>
      <c r="AQ1136" s="275"/>
      <c r="AR1136" s="271"/>
      <c r="AS1136" s="365"/>
      <c r="AT1136" s="365"/>
      <c r="AU1136" s="271"/>
      <c r="AV1136" s="365"/>
      <c r="AW1136" s="272"/>
      <c r="AX1136" s="365"/>
      <c r="AY1136" s="276"/>
      <c r="AZ1136" s="273"/>
      <c r="BA1136" s="274"/>
      <c r="BB1136" s="274"/>
      <c r="BC1136" s="275"/>
      <c r="BD1136" s="271"/>
      <c r="BE1136" s="365"/>
      <c r="BF1136" s="365"/>
      <c r="BG1136" s="271"/>
      <c r="BH1136" s="365"/>
      <c r="BI1136" s="272"/>
      <c r="BJ1136" s="276"/>
      <c r="BK1136" s="274"/>
      <c r="BL1136" s="277"/>
      <c r="BM1136" s="278"/>
      <c r="BN1136" s="277"/>
      <c r="BO1136" s="277"/>
      <c r="BP1136" s="279"/>
      <c r="BQ1136" s="285"/>
      <c r="BR1136" s="286"/>
      <c r="BS1136" s="287"/>
      <c r="BT1136" s="287"/>
      <c r="BU1136" s="287"/>
      <c r="BV1136" s="288"/>
    </row>
    <row r="1137" spans="1:74" x14ac:dyDescent="0.8">
      <c r="A1137" s="96"/>
      <c r="B1137" s="96"/>
      <c r="C1137" s="83"/>
      <c r="F1137" s="102"/>
      <c r="G1137" s="123"/>
      <c r="H1137" s="102"/>
      <c r="I1137" s="123"/>
      <c r="J1137" s="102"/>
      <c r="K1137" s="123"/>
      <c r="M1137" s="366"/>
      <c r="N1137" s="120"/>
      <c r="O1137" s="120"/>
      <c r="P1137" s="120"/>
      <c r="Q1137" s="123"/>
      <c r="R1137" s="120"/>
      <c r="S1137" s="120"/>
      <c r="T1137" s="102"/>
      <c r="U1137" s="123"/>
      <c r="V1137" s="102"/>
      <c r="W1137" s="123"/>
      <c r="X1137" s="188"/>
      <c r="Y1137" s="270"/>
      <c r="Z1137" s="188"/>
      <c r="AA1137" s="270"/>
      <c r="AB1137" s="188"/>
      <c r="AC1137" s="270"/>
      <c r="AD1137" s="271"/>
      <c r="AE1137" s="272"/>
      <c r="AF1137" s="271"/>
      <c r="AG1137" s="272"/>
      <c r="AH1137" s="271"/>
      <c r="AI1137" s="272"/>
      <c r="AJ1137" s="271"/>
      <c r="AK1137" s="272"/>
      <c r="AL1137" s="271"/>
      <c r="AM1137" s="273"/>
      <c r="AN1137" s="271"/>
      <c r="AO1137" s="274"/>
      <c r="AP1137" s="275"/>
      <c r="AQ1137" s="275"/>
      <c r="AR1137" s="271"/>
      <c r="AS1137" s="365"/>
      <c r="AT1137" s="365"/>
      <c r="AU1137" s="271"/>
      <c r="AV1137" s="365"/>
      <c r="AW1137" s="272"/>
      <c r="AX1137" s="365"/>
      <c r="AY1137" s="276"/>
      <c r="AZ1137" s="273"/>
      <c r="BA1137" s="274"/>
      <c r="BB1137" s="274"/>
      <c r="BC1137" s="275"/>
      <c r="BD1137" s="271"/>
      <c r="BE1137" s="365"/>
      <c r="BF1137" s="365"/>
      <c r="BG1137" s="271"/>
      <c r="BH1137" s="365"/>
      <c r="BI1137" s="272"/>
      <c r="BJ1137" s="276"/>
      <c r="BK1137" s="274"/>
      <c r="BL1137" s="277"/>
      <c r="BM1137" s="278"/>
      <c r="BN1137" s="277"/>
      <c r="BO1137" s="277"/>
      <c r="BP1137" s="279"/>
      <c r="BQ1137" s="285"/>
      <c r="BR1137" s="286"/>
      <c r="BS1137" s="287"/>
      <c r="BT1137" s="287"/>
      <c r="BU1137" s="287"/>
      <c r="BV1137" s="288"/>
    </row>
    <row r="1138" spans="1:74" x14ac:dyDescent="0.8">
      <c r="A1138" s="96"/>
      <c r="B1138" s="96"/>
      <c r="C1138" s="83"/>
      <c r="F1138" s="102"/>
      <c r="G1138" s="123"/>
      <c r="H1138" s="102"/>
      <c r="I1138" s="123"/>
      <c r="J1138" s="102"/>
      <c r="K1138" s="123"/>
      <c r="M1138" s="366"/>
      <c r="N1138" s="120"/>
      <c r="O1138" s="120"/>
      <c r="P1138" s="120"/>
      <c r="Q1138" s="123"/>
      <c r="R1138" s="120"/>
      <c r="S1138" s="120"/>
      <c r="T1138" s="102"/>
      <c r="U1138" s="123"/>
      <c r="V1138" s="102"/>
      <c r="W1138" s="123"/>
      <c r="X1138" s="188"/>
      <c r="Y1138" s="270"/>
      <c r="Z1138" s="188"/>
      <c r="AA1138" s="270"/>
      <c r="AB1138" s="188"/>
      <c r="AC1138" s="270"/>
      <c r="AD1138" s="271"/>
      <c r="AE1138" s="272"/>
      <c r="AF1138" s="271"/>
      <c r="AG1138" s="272"/>
      <c r="AH1138" s="271"/>
      <c r="AI1138" s="272"/>
      <c r="AJ1138" s="271"/>
      <c r="AK1138" s="272"/>
      <c r="AL1138" s="271"/>
      <c r="AM1138" s="273"/>
      <c r="AN1138" s="271"/>
      <c r="AO1138" s="274"/>
      <c r="AP1138" s="275"/>
      <c r="AQ1138" s="275"/>
      <c r="AR1138" s="271"/>
      <c r="AS1138" s="365"/>
      <c r="AT1138" s="365"/>
      <c r="AU1138" s="271"/>
      <c r="AV1138" s="365"/>
      <c r="AW1138" s="272"/>
      <c r="AX1138" s="365"/>
      <c r="AY1138" s="276"/>
      <c r="AZ1138" s="273"/>
      <c r="BA1138" s="274"/>
      <c r="BB1138" s="274"/>
      <c r="BC1138" s="275"/>
      <c r="BD1138" s="271"/>
      <c r="BE1138" s="365"/>
      <c r="BF1138" s="365"/>
      <c r="BG1138" s="271"/>
      <c r="BH1138" s="365"/>
      <c r="BI1138" s="272"/>
      <c r="BJ1138" s="276"/>
      <c r="BK1138" s="274"/>
      <c r="BL1138" s="277"/>
      <c r="BM1138" s="278"/>
      <c r="BN1138" s="277"/>
      <c r="BO1138" s="277"/>
      <c r="BP1138" s="279"/>
      <c r="BQ1138" s="285"/>
      <c r="BR1138" s="286"/>
      <c r="BS1138" s="287"/>
      <c r="BT1138" s="287"/>
      <c r="BU1138" s="287"/>
      <c r="BV1138" s="288"/>
    </row>
    <row r="1139" spans="1:74" x14ac:dyDescent="0.8">
      <c r="A1139" s="96"/>
      <c r="B1139" s="96"/>
      <c r="C1139" s="83"/>
      <c r="F1139" s="102"/>
      <c r="G1139" s="123"/>
      <c r="H1139" s="102"/>
      <c r="I1139" s="123"/>
      <c r="J1139" s="102"/>
      <c r="K1139" s="123"/>
      <c r="M1139" s="366"/>
      <c r="N1139" s="120"/>
      <c r="O1139" s="120"/>
      <c r="P1139" s="120"/>
      <c r="Q1139" s="123"/>
      <c r="R1139" s="120"/>
      <c r="S1139" s="120"/>
      <c r="T1139" s="102"/>
      <c r="U1139" s="123"/>
      <c r="V1139" s="102"/>
      <c r="W1139" s="123"/>
      <c r="X1139" s="188"/>
      <c r="Y1139" s="270"/>
      <c r="Z1139" s="188"/>
      <c r="AA1139" s="270"/>
      <c r="AB1139" s="188"/>
      <c r="AC1139" s="270"/>
      <c r="AD1139" s="271"/>
      <c r="AE1139" s="272"/>
      <c r="AF1139" s="271"/>
      <c r="AG1139" s="272"/>
      <c r="AH1139" s="271"/>
      <c r="AI1139" s="272"/>
      <c r="AJ1139" s="271"/>
      <c r="AK1139" s="272"/>
      <c r="AL1139" s="271"/>
      <c r="AM1139" s="273"/>
      <c r="AN1139" s="271"/>
      <c r="AO1139" s="274"/>
      <c r="AP1139" s="275"/>
      <c r="AQ1139" s="275"/>
      <c r="AR1139" s="271"/>
      <c r="AS1139" s="365"/>
      <c r="AT1139" s="365"/>
      <c r="AU1139" s="271"/>
      <c r="AV1139" s="365"/>
      <c r="AW1139" s="272"/>
      <c r="AX1139" s="365"/>
      <c r="AY1139" s="276"/>
      <c r="AZ1139" s="273"/>
      <c r="BA1139" s="274"/>
      <c r="BB1139" s="274"/>
      <c r="BC1139" s="275"/>
      <c r="BD1139" s="271"/>
      <c r="BE1139" s="365"/>
      <c r="BF1139" s="365"/>
      <c r="BG1139" s="271"/>
      <c r="BH1139" s="365"/>
      <c r="BI1139" s="272"/>
      <c r="BJ1139" s="276"/>
      <c r="BK1139" s="274"/>
      <c r="BL1139" s="277"/>
      <c r="BM1139" s="278"/>
      <c r="BN1139" s="277"/>
      <c r="BO1139" s="277"/>
      <c r="BP1139" s="279"/>
      <c r="BQ1139" s="285"/>
      <c r="BR1139" s="286"/>
      <c r="BS1139" s="287"/>
      <c r="BT1139" s="287"/>
      <c r="BU1139" s="287"/>
      <c r="BV1139" s="288"/>
    </row>
    <row r="1140" spans="1:74" x14ac:dyDescent="0.8">
      <c r="A1140" s="96"/>
      <c r="B1140" s="96"/>
      <c r="C1140" s="83"/>
      <c r="F1140" s="102"/>
      <c r="G1140" s="123"/>
      <c r="H1140" s="102"/>
      <c r="I1140" s="123"/>
      <c r="J1140" s="102"/>
      <c r="K1140" s="123"/>
      <c r="M1140" s="366"/>
      <c r="N1140" s="120"/>
      <c r="O1140" s="120"/>
      <c r="P1140" s="120"/>
      <c r="Q1140" s="123"/>
      <c r="R1140" s="120"/>
      <c r="S1140" s="120"/>
      <c r="T1140" s="102"/>
      <c r="U1140" s="123"/>
      <c r="V1140" s="102"/>
      <c r="W1140" s="123"/>
      <c r="X1140" s="188"/>
      <c r="Y1140" s="270"/>
      <c r="Z1140" s="188"/>
      <c r="AA1140" s="270"/>
      <c r="AB1140" s="188"/>
      <c r="AC1140" s="270"/>
      <c r="AD1140" s="271"/>
      <c r="AE1140" s="272"/>
      <c r="AF1140" s="271"/>
      <c r="AG1140" s="272"/>
      <c r="AH1140" s="271"/>
      <c r="AI1140" s="272"/>
      <c r="AJ1140" s="271"/>
      <c r="AK1140" s="272"/>
      <c r="AL1140" s="271"/>
      <c r="AM1140" s="273"/>
      <c r="AN1140" s="271"/>
      <c r="AO1140" s="274"/>
      <c r="AP1140" s="275"/>
      <c r="AQ1140" s="275"/>
      <c r="AR1140" s="271"/>
      <c r="AS1140" s="365"/>
      <c r="AT1140" s="365"/>
      <c r="AU1140" s="271"/>
      <c r="AV1140" s="365"/>
      <c r="AW1140" s="272"/>
      <c r="AX1140" s="365"/>
      <c r="AY1140" s="276"/>
      <c r="AZ1140" s="273"/>
      <c r="BA1140" s="274"/>
      <c r="BB1140" s="274"/>
      <c r="BC1140" s="275"/>
      <c r="BD1140" s="271"/>
      <c r="BE1140" s="365"/>
      <c r="BF1140" s="365"/>
      <c r="BG1140" s="271"/>
      <c r="BH1140" s="365"/>
      <c r="BI1140" s="272"/>
      <c r="BJ1140" s="276"/>
      <c r="BK1140" s="274"/>
      <c r="BL1140" s="277"/>
      <c r="BM1140" s="278"/>
      <c r="BN1140" s="277"/>
      <c r="BO1140" s="277"/>
      <c r="BP1140" s="279"/>
      <c r="BQ1140" s="285"/>
      <c r="BR1140" s="286"/>
      <c r="BS1140" s="287"/>
      <c r="BT1140" s="287"/>
      <c r="BU1140" s="287"/>
      <c r="BV1140" s="288"/>
    </row>
    <row r="1141" spans="1:74" x14ac:dyDescent="0.8">
      <c r="A1141" s="96"/>
      <c r="B1141" s="96"/>
      <c r="C1141" s="83"/>
      <c r="F1141" s="102"/>
      <c r="G1141" s="123"/>
      <c r="H1141" s="102"/>
      <c r="I1141" s="123"/>
      <c r="J1141" s="102"/>
      <c r="K1141" s="123"/>
      <c r="M1141" s="366"/>
      <c r="N1141" s="120"/>
      <c r="O1141" s="120"/>
      <c r="P1141" s="120"/>
      <c r="Q1141" s="123"/>
      <c r="R1141" s="120"/>
      <c r="S1141" s="120"/>
      <c r="T1141" s="102"/>
      <c r="U1141" s="123"/>
      <c r="V1141" s="102"/>
      <c r="W1141" s="123"/>
      <c r="X1141" s="188"/>
      <c r="Y1141" s="270"/>
      <c r="Z1141" s="188"/>
      <c r="AA1141" s="270"/>
      <c r="AB1141" s="188"/>
      <c r="AC1141" s="270"/>
      <c r="AD1141" s="271"/>
      <c r="AE1141" s="272"/>
      <c r="AF1141" s="271"/>
      <c r="AG1141" s="272"/>
      <c r="AH1141" s="271"/>
      <c r="AI1141" s="272"/>
      <c r="AJ1141" s="271"/>
      <c r="AK1141" s="272"/>
      <c r="AL1141" s="271"/>
      <c r="AM1141" s="273"/>
      <c r="AN1141" s="271"/>
      <c r="AO1141" s="274"/>
      <c r="AP1141" s="275"/>
      <c r="AQ1141" s="275"/>
      <c r="AR1141" s="271"/>
      <c r="AS1141" s="365"/>
      <c r="AT1141" s="365"/>
      <c r="AU1141" s="271"/>
      <c r="AV1141" s="365"/>
      <c r="AW1141" s="272"/>
      <c r="AX1141" s="365"/>
      <c r="AY1141" s="276"/>
      <c r="AZ1141" s="273"/>
      <c r="BA1141" s="274"/>
      <c r="BB1141" s="274"/>
      <c r="BC1141" s="275"/>
      <c r="BD1141" s="271"/>
      <c r="BE1141" s="365"/>
      <c r="BF1141" s="365"/>
      <c r="BG1141" s="271"/>
      <c r="BH1141" s="365"/>
      <c r="BI1141" s="272"/>
      <c r="BJ1141" s="276"/>
      <c r="BK1141" s="274"/>
      <c r="BL1141" s="277"/>
      <c r="BM1141" s="278"/>
      <c r="BN1141" s="277"/>
      <c r="BO1141" s="277"/>
      <c r="BP1141" s="279"/>
      <c r="BQ1141" s="285"/>
      <c r="BR1141" s="286"/>
      <c r="BS1141" s="287"/>
      <c r="BT1141" s="287"/>
      <c r="BU1141" s="287"/>
      <c r="BV1141" s="288"/>
    </row>
    <row r="1142" spans="1:74" x14ac:dyDescent="0.8">
      <c r="A1142" s="96"/>
      <c r="B1142" s="96"/>
      <c r="C1142" s="83"/>
      <c r="F1142" s="102"/>
      <c r="G1142" s="123"/>
      <c r="H1142" s="102"/>
      <c r="I1142" s="123"/>
      <c r="J1142" s="102"/>
      <c r="K1142" s="123"/>
      <c r="M1142" s="366"/>
      <c r="N1142" s="120"/>
      <c r="O1142" s="120"/>
      <c r="P1142" s="120"/>
      <c r="Q1142" s="123"/>
      <c r="R1142" s="120"/>
      <c r="S1142" s="120"/>
      <c r="T1142" s="102"/>
      <c r="U1142" s="123"/>
      <c r="V1142" s="102"/>
      <c r="W1142" s="123"/>
      <c r="X1142" s="188"/>
      <c r="Y1142" s="270"/>
      <c r="Z1142" s="188"/>
      <c r="AA1142" s="270"/>
      <c r="AB1142" s="188"/>
      <c r="AC1142" s="270"/>
      <c r="AD1142" s="271"/>
      <c r="AE1142" s="272"/>
      <c r="AF1142" s="271"/>
      <c r="AG1142" s="272"/>
      <c r="AH1142" s="271"/>
      <c r="AI1142" s="272"/>
      <c r="AJ1142" s="271"/>
      <c r="AK1142" s="272"/>
      <c r="AL1142" s="271"/>
      <c r="AM1142" s="273"/>
      <c r="AN1142" s="271"/>
      <c r="AO1142" s="274"/>
      <c r="AP1142" s="275"/>
      <c r="AQ1142" s="275"/>
      <c r="AR1142" s="271"/>
      <c r="AS1142" s="365"/>
      <c r="AT1142" s="365"/>
      <c r="AU1142" s="271"/>
      <c r="AV1142" s="365"/>
      <c r="AW1142" s="272"/>
      <c r="AX1142" s="365"/>
      <c r="AY1142" s="276"/>
      <c r="AZ1142" s="273"/>
      <c r="BA1142" s="274"/>
      <c r="BB1142" s="274"/>
      <c r="BC1142" s="275"/>
      <c r="BD1142" s="271"/>
      <c r="BE1142" s="365"/>
      <c r="BF1142" s="365"/>
      <c r="BG1142" s="271"/>
      <c r="BH1142" s="365"/>
      <c r="BI1142" s="272"/>
      <c r="BJ1142" s="276"/>
      <c r="BK1142" s="274"/>
      <c r="BL1142" s="277"/>
      <c r="BM1142" s="278"/>
      <c r="BN1142" s="277"/>
      <c r="BO1142" s="277"/>
      <c r="BP1142" s="279"/>
      <c r="BQ1142" s="285"/>
      <c r="BR1142" s="286"/>
      <c r="BS1142" s="287"/>
      <c r="BT1142" s="287"/>
      <c r="BU1142" s="287"/>
      <c r="BV1142" s="288"/>
    </row>
    <row r="1143" spans="1:74" x14ac:dyDescent="0.8">
      <c r="A1143" s="96"/>
      <c r="B1143" s="96"/>
      <c r="C1143" s="83"/>
      <c r="F1143" s="102"/>
      <c r="G1143" s="123"/>
      <c r="H1143" s="102"/>
      <c r="I1143" s="123"/>
      <c r="J1143" s="102"/>
      <c r="K1143" s="123"/>
      <c r="M1143" s="366"/>
      <c r="N1143" s="120"/>
      <c r="O1143" s="120"/>
      <c r="P1143" s="120"/>
      <c r="Q1143" s="123"/>
      <c r="R1143" s="120"/>
      <c r="S1143" s="120"/>
      <c r="T1143" s="102"/>
      <c r="U1143" s="123"/>
      <c r="V1143" s="102"/>
      <c r="W1143" s="123"/>
      <c r="X1143" s="188"/>
      <c r="Y1143" s="270"/>
      <c r="Z1143" s="188"/>
      <c r="AA1143" s="270"/>
      <c r="AB1143" s="188"/>
      <c r="AC1143" s="270"/>
      <c r="AD1143" s="271"/>
      <c r="AE1143" s="272"/>
      <c r="AF1143" s="271"/>
      <c r="AG1143" s="272"/>
      <c r="AH1143" s="271"/>
      <c r="AI1143" s="272"/>
      <c r="AJ1143" s="271"/>
      <c r="AK1143" s="272"/>
      <c r="AL1143" s="271"/>
      <c r="AM1143" s="273"/>
      <c r="AN1143" s="271"/>
      <c r="AO1143" s="274"/>
      <c r="AP1143" s="275"/>
      <c r="AQ1143" s="275"/>
      <c r="AR1143" s="271"/>
      <c r="AS1143" s="365"/>
      <c r="AT1143" s="365"/>
      <c r="AU1143" s="271"/>
      <c r="AV1143" s="365"/>
      <c r="AW1143" s="272"/>
      <c r="AX1143" s="365"/>
      <c r="AY1143" s="276"/>
      <c r="AZ1143" s="273"/>
      <c r="BA1143" s="274"/>
      <c r="BB1143" s="274"/>
      <c r="BC1143" s="275"/>
      <c r="BD1143" s="271"/>
      <c r="BE1143" s="365"/>
      <c r="BF1143" s="365"/>
      <c r="BG1143" s="271"/>
      <c r="BH1143" s="365"/>
      <c r="BI1143" s="272"/>
      <c r="BJ1143" s="276"/>
      <c r="BK1143" s="274"/>
      <c r="BL1143" s="277"/>
      <c r="BM1143" s="278"/>
      <c r="BN1143" s="277"/>
      <c r="BO1143" s="277"/>
      <c r="BP1143" s="279"/>
      <c r="BQ1143" s="285"/>
      <c r="BR1143" s="286"/>
      <c r="BS1143" s="287"/>
      <c r="BT1143" s="287"/>
      <c r="BU1143" s="287"/>
      <c r="BV1143" s="288"/>
    </row>
    <row r="1144" spans="1:74" x14ac:dyDescent="0.8">
      <c r="A1144" s="96"/>
      <c r="B1144" s="96"/>
      <c r="C1144" s="83"/>
      <c r="F1144" s="102"/>
      <c r="G1144" s="123"/>
      <c r="H1144" s="102"/>
      <c r="I1144" s="123"/>
      <c r="J1144" s="102"/>
      <c r="K1144" s="123"/>
      <c r="M1144" s="366"/>
      <c r="N1144" s="120"/>
      <c r="O1144" s="120"/>
      <c r="P1144" s="120"/>
      <c r="Q1144" s="123"/>
      <c r="R1144" s="120"/>
      <c r="S1144" s="120"/>
      <c r="T1144" s="102"/>
      <c r="U1144" s="123"/>
      <c r="V1144" s="102"/>
      <c r="W1144" s="123"/>
      <c r="X1144" s="188"/>
      <c r="Y1144" s="270"/>
      <c r="Z1144" s="188"/>
      <c r="AA1144" s="270"/>
      <c r="AB1144" s="188"/>
      <c r="AC1144" s="270"/>
      <c r="AD1144" s="271"/>
      <c r="AE1144" s="272"/>
      <c r="AF1144" s="271"/>
      <c r="AG1144" s="272"/>
      <c r="AH1144" s="271"/>
      <c r="AI1144" s="272"/>
      <c r="AJ1144" s="271"/>
      <c r="AK1144" s="272"/>
      <c r="AL1144" s="271"/>
      <c r="AM1144" s="273"/>
      <c r="AN1144" s="271"/>
      <c r="AO1144" s="274"/>
      <c r="AP1144" s="275"/>
      <c r="AQ1144" s="275"/>
      <c r="AR1144" s="271"/>
      <c r="AS1144" s="365"/>
      <c r="AT1144" s="365"/>
      <c r="AU1144" s="271"/>
      <c r="AV1144" s="365"/>
      <c r="AW1144" s="272"/>
      <c r="AX1144" s="365"/>
      <c r="AY1144" s="276"/>
      <c r="AZ1144" s="273"/>
      <c r="BA1144" s="274"/>
      <c r="BB1144" s="274"/>
      <c r="BC1144" s="275"/>
      <c r="BD1144" s="271"/>
      <c r="BE1144" s="365"/>
      <c r="BF1144" s="365"/>
      <c r="BG1144" s="271"/>
      <c r="BH1144" s="365"/>
      <c r="BI1144" s="272"/>
      <c r="BJ1144" s="276"/>
      <c r="BK1144" s="274"/>
      <c r="BL1144" s="277"/>
      <c r="BM1144" s="278"/>
      <c r="BN1144" s="277"/>
      <c r="BO1144" s="277"/>
      <c r="BP1144" s="279"/>
      <c r="BQ1144" s="285"/>
      <c r="BR1144" s="286"/>
      <c r="BS1144" s="287"/>
      <c r="BT1144" s="287"/>
      <c r="BU1144" s="287"/>
      <c r="BV1144" s="288"/>
    </row>
    <row r="1145" spans="1:74" x14ac:dyDescent="0.8">
      <c r="A1145" s="96"/>
      <c r="B1145" s="96"/>
      <c r="C1145" s="83"/>
      <c r="F1145" s="102"/>
      <c r="G1145" s="123"/>
      <c r="H1145" s="102"/>
      <c r="I1145" s="123"/>
      <c r="J1145" s="102"/>
      <c r="K1145" s="123"/>
      <c r="M1145" s="366"/>
      <c r="N1145" s="120"/>
      <c r="O1145" s="120"/>
      <c r="P1145" s="120"/>
      <c r="Q1145" s="123"/>
      <c r="R1145" s="120"/>
      <c r="S1145" s="120"/>
      <c r="T1145" s="102"/>
      <c r="U1145" s="123"/>
      <c r="V1145" s="102"/>
      <c r="W1145" s="123"/>
      <c r="X1145" s="188"/>
      <c r="Y1145" s="270"/>
      <c r="Z1145" s="188"/>
      <c r="AA1145" s="270"/>
      <c r="AB1145" s="188"/>
      <c r="AC1145" s="270"/>
      <c r="AD1145" s="271"/>
      <c r="AE1145" s="272"/>
      <c r="AF1145" s="271"/>
      <c r="AG1145" s="272"/>
      <c r="AH1145" s="271"/>
      <c r="AI1145" s="272"/>
      <c r="AJ1145" s="271"/>
      <c r="AK1145" s="272"/>
      <c r="AL1145" s="271"/>
      <c r="AM1145" s="273"/>
      <c r="AN1145" s="271"/>
      <c r="AO1145" s="274"/>
      <c r="AP1145" s="275"/>
      <c r="AQ1145" s="275"/>
      <c r="AR1145" s="271"/>
      <c r="AS1145" s="365"/>
      <c r="AT1145" s="365"/>
      <c r="AU1145" s="271"/>
      <c r="AV1145" s="365"/>
      <c r="AW1145" s="272"/>
      <c r="AX1145" s="365"/>
      <c r="AY1145" s="276"/>
      <c r="AZ1145" s="273"/>
      <c r="BA1145" s="274"/>
      <c r="BB1145" s="274"/>
      <c r="BC1145" s="275"/>
      <c r="BD1145" s="271"/>
      <c r="BE1145" s="365"/>
      <c r="BF1145" s="365"/>
      <c r="BG1145" s="271"/>
      <c r="BH1145" s="365"/>
      <c r="BI1145" s="272"/>
      <c r="BJ1145" s="276"/>
      <c r="BK1145" s="274"/>
      <c r="BL1145" s="277"/>
      <c r="BM1145" s="278"/>
      <c r="BN1145" s="277"/>
      <c r="BO1145" s="277"/>
      <c r="BP1145" s="279"/>
      <c r="BQ1145" s="285"/>
      <c r="BR1145" s="286"/>
      <c r="BS1145" s="287"/>
      <c r="BT1145" s="287"/>
      <c r="BU1145" s="287"/>
      <c r="BV1145" s="288"/>
    </row>
    <row r="1146" spans="1:74" x14ac:dyDescent="0.8">
      <c r="A1146" s="96"/>
      <c r="B1146" s="96"/>
      <c r="C1146" s="83"/>
      <c r="F1146" s="102"/>
      <c r="G1146" s="123"/>
      <c r="H1146" s="102"/>
      <c r="I1146" s="123"/>
      <c r="J1146" s="102"/>
      <c r="K1146" s="123"/>
      <c r="M1146" s="366"/>
      <c r="N1146" s="120"/>
      <c r="O1146" s="120"/>
      <c r="P1146" s="120"/>
      <c r="Q1146" s="123"/>
      <c r="R1146" s="120"/>
      <c r="S1146" s="120"/>
      <c r="T1146" s="102"/>
      <c r="U1146" s="123"/>
      <c r="V1146" s="102"/>
      <c r="W1146" s="123"/>
      <c r="X1146" s="188"/>
      <c r="Y1146" s="270"/>
      <c r="Z1146" s="188"/>
      <c r="AA1146" s="270"/>
      <c r="AB1146" s="188"/>
      <c r="AC1146" s="270"/>
      <c r="AD1146" s="271"/>
      <c r="AE1146" s="272"/>
      <c r="AF1146" s="271"/>
      <c r="AG1146" s="272"/>
      <c r="AH1146" s="271"/>
      <c r="AI1146" s="272"/>
      <c r="AJ1146" s="271"/>
      <c r="AK1146" s="272"/>
      <c r="AL1146" s="271"/>
      <c r="AM1146" s="273"/>
      <c r="AN1146" s="271"/>
      <c r="AO1146" s="274"/>
      <c r="AP1146" s="275"/>
      <c r="AQ1146" s="275"/>
      <c r="AR1146" s="271"/>
      <c r="AS1146" s="365"/>
      <c r="AT1146" s="365"/>
      <c r="AU1146" s="271"/>
      <c r="AV1146" s="365"/>
      <c r="AW1146" s="272"/>
      <c r="AX1146" s="365"/>
      <c r="AY1146" s="276"/>
      <c r="AZ1146" s="273"/>
      <c r="BA1146" s="274"/>
      <c r="BB1146" s="274"/>
      <c r="BC1146" s="275"/>
      <c r="BD1146" s="271"/>
      <c r="BE1146" s="365"/>
      <c r="BF1146" s="365"/>
      <c r="BG1146" s="271"/>
      <c r="BH1146" s="365"/>
      <c r="BI1146" s="272"/>
      <c r="BJ1146" s="276"/>
      <c r="BK1146" s="274"/>
      <c r="BL1146" s="277"/>
      <c r="BM1146" s="278"/>
      <c r="BN1146" s="277"/>
      <c r="BO1146" s="277"/>
      <c r="BP1146" s="279"/>
      <c r="BQ1146" s="285"/>
      <c r="BR1146" s="286"/>
      <c r="BS1146" s="287"/>
      <c r="BT1146" s="287"/>
      <c r="BU1146" s="287"/>
      <c r="BV1146" s="288"/>
    </row>
    <row r="1147" spans="1:74" x14ac:dyDescent="0.8">
      <c r="A1147" s="96"/>
      <c r="B1147" s="96"/>
      <c r="C1147" s="83"/>
      <c r="F1147" s="102"/>
      <c r="G1147" s="123"/>
      <c r="H1147" s="102"/>
      <c r="I1147" s="123"/>
      <c r="J1147" s="102"/>
      <c r="K1147" s="123"/>
      <c r="M1147" s="366"/>
      <c r="N1147" s="120"/>
      <c r="O1147" s="120"/>
      <c r="P1147" s="120"/>
      <c r="Q1147" s="123"/>
      <c r="R1147" s="120"/>
      <c r="S1147" s="120"/>
      <c r="T1147" s="102"/>
      <c r="U1147" s="123"/>
      <c r="V1147" s="102"/>
      <c r="W1147" s="123"/>
      <c r="X1147" s="188"/>
      <c r="Y1147" s="270"/>
      <c r="Z1147" s="188"/>
      <c r="AA1147" s="270"/>
      <c r="AB1147" s="188"/>
      <c r="AC1147" s="270"/>
      <c r="AD1147" s="271"/>
      <c r="AE1147" s="272"/>
      <c r="AF1147" s="271"/>
      <c r="AG1147" s="272"/>
      <c r="AH1147" s="271"/>
      <c r="AI1147" s="272"/>
      <c r="AJ1147" s="271"/>
      <c r="AK1147" s="272"/>
      <c r="AL1147" s="271"/>
      <c r="AM1147" s="273"/>
      <c r="AN1147" s="271"/>
      <c r="AO1147" s="274"/>
      <c r="AP1147" s="275"/>
      <c r="AQ1147" s="275"/>
      <c r="AR1147" s="271"/>
      <c r="AS1147" s="365"/>
      <c r="AT1147" s="365"/>
      <c r="AU1147" s="271"/>
      <c r="AV1147" s="365"/>
      <c r="AW1147" s="272"/>
      <c r="AX1147" s="365"/>
      <c r="AY1147" s="276"/>
      <c r="AZ1147" s="273"/>
      <c r="BA1147" s="274"/>
      <c r="BB1147" s="274"/>
      <c r="BC1147" s="275"/>
      <c r="BD1147" s="271"/>
      <c r="BE1147" s="365"/>
      <c r="BF1147" s="365"/>
      <c r="BG1147" s="271"/>
      <c r="BH1147" s="365"/>
      <c r="BI1147" s="272"/>
      <c r="BJ1147" s="276"/>
      <c r="BK1147" s="274"/>
      <c r="BL1147" s="277"/>
      <c r="BM1147" s="278"/>
      <c r="BN1147" s="277"/>
      <c r="BO1147" s="277"/>
      <c r="BP1147" s="279"/>
      <c r="BQ1147" s="285"/>
      <c r="BR1147" s="286"/>
      <c r="BS1147" s="287"/>
      <c r="BT1147" s="287"/>
      <c r="BU1147" s="287"/>
      <c r="BV1147" s="288"/>
    </row>
    <row r="1148" spans="1:74" x14ac:dyDescent="0.8">
      <c r="A1148" s="96"/>
      <c r="B1148" s="96"/>
      <c r="C1148" s="83"/>
      <c r="F1148" s="102"/>
      <c r="G1148" s="123"/>
      <c r="H1148" s="102"/>
      <c r="I1148" s="123"/>
      <c r="J1148" s="102"/>
      <c r="K1148" s="123"/>
      <c r="M1148" s="366"/>
      <c r="N1148" s="120"/>
      <c r="O1148" s="120"/>
      <c r="P1148" s="120"/>
      <c r="Q1148" s="123"/>
      <c r="R1148" s="120"/>
      <c r="S1148" s="120"/>
      <c r="T1148" s="102"/>
      <c r="U1148" s="123"/>
      <c r="V1148" s="102"/>
      <c r="W1148" s="123"/>
      <c r="X1148" s="188"/>
      <c r="Y1148" s="270"/>
      <c r="Z1148" s="188"/>
      <c r="AA1148" s="270"/>
      <c r="AB1148" s="188"/>
      <c r="AC1148" s="270"/>
      <c r="AD1148" s="271"/>
      <c r="AE1148" s="272"/>
      <c r="AF1148" s="271"/>
      <c r="AG1148" s="272"/>
      <c r="AH1148" s="271"/>
      <c r="AI1148" s="272"/>
      <c r="AJ1148" s="271"/>
      <c r="AK1148" s="272"/>
      <c r="AL1148" s="271"/>
      <c r="AM1148" s="273"/>
      <c r="AN1148" s="271"/>
      <c r="AO1148" s="274"/>
      <c r="AP1148" s="275"/>
      <c r="AQ1148" s="275"/>
      <c r="AR1148" s="271"/>
      <c r="AS1148" s="365"/>
      <c r="AT1148" s="365"/>
      <c r="AU1148" s="271"/>
      <c r="AV1148" s="365"/>
      <c r="AW1148" s="272"/>
      <c r="AX1148" s="365"/>
      <c r="AY1148" s="276"/>
      <c r="AZ1148" s="273"/>
      <c r="BA1148" s="274"/>
      <c r="BB1148" s="274"/>
      <c r="BC1148" s="275"/>
      <c r="BD1148" s="271"/>
      <c r="BE1148" s="365"/>
      <c r="BF1148" s="365"/>
      <c r="BG1148" s="271"/>
      <c r="BH1148" s="365"/>
      <c r="BI1148" s="272"/>
      <c r="BJ1148" s="276"/>
      <c r="BK1148" s="274"/>
      <c r="BL1148" s="277"/>
      <c r="BM1148" s="278"/>
      <c r="BN1148" s="277"/>
      <c r="BO1148" s="277"/>
      <c r="BP1148" s="279"/>
      <c r="BQ1148" s="285"/>
      <c r="BR1148" s="286"/>
      <c r="BS1148" s="287"/>
      <c r="BT1148" s="287"/>
      <c r="BU1148" s="287"/>
      <c r="BV1148" s="288"/>
    </row>
    <row r="1149" spans="1:74" x14ac:dyDescent="0.8">
      <c r="A1149" s="96"/>
      <c r="B1149" s="96"/>
      <c r="C1149" s="83"/>
      <c r="F1149" s="102"/>
      <c r="G1149" s="123"/>
      <c r="H1149" s="102"/>
      <c r="I1149" s="123"/>
      <c r="J1149" s="102"/>
      <c r="K1149" s="123"/>
      <c r="M1149" s="366"/>
      <c r="N1149" s="120"/>
      <c r="O1149" s="120"/>
      <c r="P1149" s="120"/>
      <c r="Q1149" s="123"/>
      <c r="R1149" s="120"/>
      <c r="S1149" s="120"/>
      <c r="T1149" s="102"/>
      <c r="U1149" s="123"/>
      <c r="V1149" s="102"/>
      <c r="W1149" s="123"/>
      <c r="X1149" s="188"/>
      <c r="Y1149" s="270"/>
      <c r="Z1149" s="188"/>
      <c r="AA1149" s="270"/>
      <c r="AB1149" s="188"/>
      <c r="AC1149" s="270"/>
      <c r="AD1149" s="271"/>
      <c r="AE1149" s="272"/>
      <c r="AF1149" s="271"/>
      <c r="AG1149" s="272"/>
      <c r="AH1149" s="271"/>
      <c r="AI1149" s="272"/>
      <c r="AJ1149" s="271"/>
      <c r="AK1149" s="272"/>
      <c r="AL1149" s="271"/>
      <c r="AM1149" s="273"/>
      <c r="AN1149" s="271"/>
      <c r="AO1149" s="274"/>
      <c r="AP1149" s="275"/>
      <c r="AQ1149" s="275"/>
      <c r="AR1149" s="271"/>
      <c r="AS1149" s="365"/>
      <c r="AT1149" s="365"/>
      <c r="AU1149" s="271"/>
      <c r="AV1149" s="365"/>
      <c r="AW1149" s="272"/>
      <c r="AX1149" s="365"/>
      <c r="AY1149" s="276"/>
      <c r="AZ1149" s="273"/>
      <c r="BA1149" s="274"/>
      <c r="BB1149" s="274"/>
      <c r="BC1149" s="275"/>
      <c r="BD1149" s="271"/>
      <c r="BE1149" s="365"/>
      <c r="BF1149" s="365"/>
      <c r="BG1149" s="271"/>
      <c r="BH1149" s="365"/>
      <c r="BI1149" s="272"/>
      <c r="BJ1149" s="276"/>
      <c r="BK1149" s="274"/>
      <c r="BL1149" s="277"/>
      <c r="BM1149" s="278"/>
      <c r="BN1149" s="277"/>
      <c r="BO1149" s="277"/>
      <c r="BP1149" s="279"/>
      <c r="BQ1149" s="285"/>
      <c r="BR1149" s="286"/>
      <c r="BS1149" s="287"/>
      <c r="BT1149" s="287"/>
      <c r="BU1149" s="287"/>
      <c r="BV1149" s="288"/>
    </row>
    <row r="1150" spans="1:74" x14ac:dyDescent="0.8">
      <c r="A1150" s="96"/>
      <c r="B1150" s="96"/>
      <c r="C1150" s="83"/>
      <c r="F1150" s="102"/>
      <c r="G1150" s="123"/>
      <c r="H1150" s="102"/>
      <c r="I1150" s="123"/>
      <c r="J1150" s="102"/>
      <c r="K1150" s="123"/>
      <c r="M1150" s="366"/>
      <c r="N1150" s="120"/>
      <c r="O1150" s="120"/>
      <c r="P1150" s="120"/>
      <c r="Q1150" s="123"/>
      <c r="R1150" s="120"/>
      <c r="S1150" s="120"/>
      <c r="T1150" s="102"/>
      <c r="U1150" s="123"/>
      <c r="V1150" s="102"/>
      <c r="W1150" s="123"/>
      <c r="X1150" s="188"/>
      <c r="Y1150" s="270"/>
      <c r="Z1150" s="188"/>
      <c r="AA1150" s="270"/>
      <c r="AB1150" s="188"/>
      <c r="AC1150" s="270"/>
      <c r="AD1150" s="271"/>
      <c r="AE1150" s="272"/>
      <c r="AF1150" s="271"/>
      <c r="AG1150" s="272"/>
      <c r="AH1150" s="271"/>
      <c r="AI1150" s="272"/>
      <c r="AJ1150" s="271"/>
      <c r="AK1150" s="272"/>
      <c r="AL1150" s="271"/>
      <c r="AM1150" s="273"/>
      <c r="AN1150" s="271"/>
      <c r="AO1150" s="274"/>
      <c r="AP1150" s="275"/>
      <c r="AQ1150" s="275"/>
      <c r="AR1150" s="271"/>
      <c r="AS1150" s="365"/>
      <c r="AT1150" s="365"/>
      <c r="AU1150" s="271"/>
      <c r="AV1150" s="365"/>
      <c r="AW1150" s="272"/>
      <c r="AX1150" s="365"/>
      <c r="AY1150" s="276"/>
      <c r="AZ1150" s="273"/>
      <c r="BA1150" s="274"/>
      <c r="BB1150" s="274"/>
      <c r="BC1150" s="275"/>
      <c r="BD1150" s="271"/>
      <c r="BE1150" s="365"/>
      <c r="BF1150" s="365"/>
      <c r="BG1150" s="271"/>
      <c r="BH1150" s="365"/>
      <c r="BI1150" s="272"/>
      <c r="BJ1150" s="276"/>
      <c r="BK1150" s="274"/>
      <c r="BL1150" s="277"/>
      <c r="BM1150" s="278"/>
      <c r="BN1150" s="277"/>
      <c r="BO1150" s="277"/>
      <c r="BP1150" s="279"/>
      <c r="BQ1150" s="285"/>
      <c r="BR1150" s="286"/>
      <c r="BS1150" s="287"/>
      <c r="BT1150" s="287"/>
      <c r="BU1150" s="287"/>
      <c r="BV1150" s="288"/>
    </row>
    <row r="1151" spans="1:74" x14ac:dyDescent="0.8">
      <c r="A1151" s="96"/>
      <c r="B1151" s="96"/>
      <c r="C1151" s="83"/>
      <c r="F1151" s="102"/>
      <c r="G1151" s="123"/>
      <c r="H1151" s="102"/>
      <c r="I1151" s="123"/>
      <c r="J1151" s="102"/>
      <c r="K1151" s="123"/>
      <c r="M1151" s="366"/>
      <c r="N1151" s="120"/>
      <c r="O1151" s="120"/>
      <c r="P1151" s="120"/>
      <c r="Q1151" s="123"/>
      <c r="R1151" s="120"/>
      <c r="S1151" s="120"/>
      <c r="T1151" s="102"/>
      <c r="U1151" s="123"/>
      <c r="V1151" s="102"/>
      <c r="W1151" s="123"/>
      <c r="X1151" s="188"/>
      <c r="Y1151" s="270"/>
      <c r="Z1151" s="188"/>
      <c r="AA1151" s="270"/>
      <c r="AB1151" s="188"/>
      <c r="AC1151" s="270"/>
      <c r="AD1151" s="271"/>
      <c r="AE1151" s="272"/>
      <c r="AF1151" s="271"/>
      <c r="AG1151" s="272"/>
      <c r="AH1151" s="271"/>
      <c r="AI1151" s="272"/>
      <c r="AJ1151" s="271"/>
      <c r="AK1151" s="272"/>
      <c r="AL1151" s="271"/>
      <c r="AM1151" s="273"/>
      <c r="AN1151" s="271"/>
      <c r="AO1151" s="274"/>
      <c r="AP1151" s="275"/>
      <c r="AQ1151" s="275"/>
      <c r="AR1151" s="271"/>
      <c r="AS1151" s="365"/>
      <c r="AT1151" s="365"/>
      <c r="AU1151" s="271"/>
      <c r="AV1151" s="365"/>
      <c r="AW1151" s="272"/>
      <c r="AX1151" s="365"/>
      <c r="AY1151" s="276"/>
      <c r="AZ1151" s="273"/>
      <c r="BA1151" s="274"/>
      <c r="BB1151" s="274"/>
      <c r="BC1151" s="275"/>
      <c r="BD1151" s="271"/>
      <c r="BE1151" s="365"/>
      <c r="BF1151" s="365"/>
      <c r="BG1151" s="271"/>
      <c r="BH1151" s="365"/>
      <c r="BI1151" s="272"/>
      <c r="BJ1151" s="276"/>
      <c r="BK1151" s="274"/>
      <c r="BL1151" s="277"/>
      <c r="BM1151" s="278"/>
      <c r="BN1151" s="277"/>
      <c r="BO1151" s="277"/>
      <c r="BP1151" s="279"/>
      <c r="BQ1151" s="285"/>
      <c r="BR1151" s="286"/>
      <c r="BS1151" s="287"/>
      <c r="BT1151" s="287"/>
      <c r="BU1151" s="287"/>
      <c r="BV1151" s="288"/>
    </row>
    <row r="1152" spans="1:74" x14ac:dyDescent="0.8">
      <c r="A1152" s="96"/>
      <c r="B1152" s="96"/>
      <c r="C1152" s="83"/>
      <c r="F1152" s="102"/>
      <c r="G1152" s="123"/>
      <c r="H1152" s="102"/>
      <c r="I1152" s="123"/>
      <c r="J1152" s="102"/>
      <c r="K1152" s="123"/>
      <c r="M1152" s="366"/>
      <c r="N1152" s="120"/>
      <c r="O1152" s="120"/>
      <c r="P1152" s="120"/>
      <c r="Q1152" s="123"/>
      <c r="R1152" s="120"/>
      <c r="S1152" s="120"/>
      <c r="T1152" s="102"/>
      <c r="U1152" s="123"/>
      <c r="V1152" s="102"/>
      <c r="W1152" s="123"/>
      <c r="X1152" s="188"/>
      <c r="Y1152" s="270"/>
      <c r="Z1152" s="188"/>
      <c r="AA1152" s="270"/>
      <c r="AB1152" s="188"/>
      <c r="AC1152" s="270"/>
      <c r="AD1152" s="271"/>
      <c r="AE1152" s="272"/>
      <c r="AF1152" s="271"/>
      <c r="AG1152" s="272"/>
      <c r="AH1152" s="271"/>
      <c r="AI1152" s="272"/>
      <c r="AJ1152" s="271"/>
      <c r="AK1152" s="272"/>
      <c r="AL1152" s="271"/>
      <c r="AM1152" s="273"/>
      <c r="AN1152" s="271"/>
      <c r="AO1152" s="274"/>
      <c r="AP1152" s="275"/>
      <c r="AQ1152" s="275"/>
      <c r="AR1152" s="271"/>
      <c r="AS1152" s="365"/>
      <c r="AT1152" s="365"/>
      <c r="AU1152" s="271"/>
      <c r="AV1152" s="365"/>
      <c r="AW1152" s="272"/>
      <c r="AX1152" s="365"/>
      <c r="AY1152" s="276"/>
      <c r="AZ1152" s="273"/>
      <c r="BA1152" s="274"/>
      <c r="BB1152" s="274"/>
      <c r="BC1152" s="275"/>
      <c r="BD1152" s="271"/>
      <c r="BE1152" s="365"/>
      <c r="BF1152" s="365"/>
      <c r="BG1152" s="271"/>
      <c r="BH1152" s="365"/>
      <c r="BI1152" s="272"/>
      <c r="BJ1152" s="276"/>
      <c r="BK1152" s="274"/>
      <c r="BL1152" s="277"/>
      <c r="BM1152" s="278"/>
      <c r="BN1152" s="277"/>
      <c r="BO1152" s="277"/>
      <c r="BP1152" s="279"/>
      <c r="BQ1152" s="285"/>
      <c r="BR1152" s="286"/>
      <c r="BS1152" s="287"/>
      <c r="BT1152" s="287"/>
      <c r="BU1152" s="287"/>
      <c r="BV1152" s="288"/>
    </row>
    <row r="1153" spans="1:74" x14ac:dyDescent="0.8">
      <c r="A1153" s="96"/>
      <c r="B1153" s="96"/>
      <c r="C1153" s="83"/>
      <c r="F1153" s="102"/>
      <c r="G1153" s="123"/>
      <c r="H1153" s="102"/>
      <c r="I1153" s="123"/>
      <c r="J1153" s="102"/>
      <c r="K1153" s="123"/>
      <c r="M1153" s="366"/>
      <c r="N1153" s="120"/>
      <c r="O1153" s="120"/>
      <c r="P1153" s="120"/>
      <c r="Q1153" s="123"/>
      <c r="R1153" s="120"/>
      <c r="S1153" s="120"/>
      <c r="T1153" s="102"/>
      <c r="U1153" s="123"/>
      <c r="V1153" s="102"/>
      <c r="W1153" s="123"/>
      <c r="X1153" s="188"/>
      <c r="Y1153" s="270"/>
      <c r="Z1153" s="188"/>
      <c r="AA1153" s="270"/>
      <c r="AB1153" s="188"/>
      <c r="AC1153" s="270"/>
      <c r="AD1153" s="271"/>
      <c r="AE1153" s="272"/>
      <c r="AF1153" s="271"/>
      <c r="AG1153" s="272"/>
      <c r="AH1153" s="271"/>
      <c r="AI1153" s="272"/>
      <c r="AJ1153" s="271"/>
      <c r="AK1153" s="272"/>
      <c r="AL1153" s="271"/>
      <c r="AM1153" s="273"/>
      <c r="AN1153" s="271"/>
      <c r="AO1153" s="274"/>
      <c r="AP1153" s="275"/>
      <c r="AQ1153" s="275"/>
      <c r="AR1153" s="271"/>
      <c r="AS1153" s="365"/>
      <c r="AT1153" s="365"/>
      <c r="AU1153" s="271"/>
      <c r="AV1153" s="365"/>
      <c r="AW1153" s="272"/>
      <c r="AX1153" s="365"/>
      <c r="AY1153" s="276"/>
      <c r="AZ1153" s="273"/>
      <c r="BA1153" s="274"/>
      <c r="BB1153" s="274"/>
      <c r="BC1153" s="275"/>
      <c r="BD1153" s="271"/>
      <c r="BE1153" s="365"/>
      <c r="BF1153" s="365"/>
      <c r="BG1153" s="271"/>
      <c r="BH1153" s="365"/>
      <c r="BI1153" s="272"/>
      <c r="BJ1153" s="276"/>
      <c r="BK1153" s="274"/>
      <c r="BL1153" s="277"/>
      <c r="BM1153" s="278"/>
      <c r="BN1153" s="277"/>
      <c r="BO1153" s="277"/>
      <c r="BP1153" s="279"/>
      <c r="BQ1153" s="285"/>
      <c r="BR1153" s="286"/>
      <c r="BS1153" s="287"/>
      <c r="BT1153" s="287"/>
      <c r="BU1153" s="287"/>
      <c r="BV1153" s="288"/>
    </row>
    <row r="1154" spans="1:74" x14ac:dyDescent="0.8">
      <c r="A1154" s="96"/>
      <c r="B1154" s="96"/>
      <c r="C1154" s="83"/>
      <c r="F1154" s="102"/>
      <c r="G1154" s="123"/>
      <c r="H1154" s="102"/>
      <c r="I1154" s="123"/>
      <c r="J1154" s="102"/>
      <c r="K1154" s="123"/>
      <c r="M1154" s="366"/>
      <c r="N1154" s="120"/>
      <c r="O1154" s="120"/>
      <c r="P1154" s="120"/>
      <c r="Q1154" s="123"/>
      <c r="R1154" s="120"/>
      <c r="S1154" s="120"/>
      <c r="T1154" s="102"/>
      <c r="U1154" s="123"/>
      <c r="V1154" s="102"/>
      <c r="W1154" s="123"/>
      <c r="X1154" s="188"/>
      <c r="Y1154" s="270"/>
      <c r="Z1154" s="188"/>
      <c r="AA1154" s="270"/>
      <c r="AB1154" s="188"/>
      <c r="AC1154" s="270"/>
      <c r="AD1154" s="271"/>
      <c r="AE1154" s="272"/>
      <c r="AF1154" s="271"/>
      <c r="AG1154" s="272"/>
      <c r="AH1154" s="271"/>
      <c r="AI1154" s="272"/>
      <c r="AJ1154" s="271"/>
      <c r="AK1154" s="272"/>
      <c r="AL1154" s="271"/>
      <c r="AM1154" s="273"/>
      <c r="AN1154" s="271"/>
      <c r="AO1154" s="274"/>
      <c r="AP1154" s="275"/>
      <c r="AQ1154" s="275"/>
      <c r="AR1154" s="271"/>
      <c r="AS1154" s="365"/>
      <c r="AT1154" s="365"/>
      <c r="AU1154" s="271"/>
      <c r="AV1154" s="365"/>
      <c r="AW1154" s="272"/>
      <c r="AX1154" s="365"/>
      <c r="AY1154" s="276"/>
      <c r="AZ1154" s="273"/>
      <c r="BA1154" s="274"/>
      <c r="BB1154" s="274"/>
      <c r="BC1154" s="275"/>
      <c r="BD1154" s="271"/>
      <c r="BE1154" s="365"/>
      <c r="BF1154" s="365"/>
      <c r="BG1154" s="271"/>
      <c r="BH1154" s="365"/>
      <c r="BI1154" s="272"/>
      <c r="BJ1154" s="276"/>
      <c r="BK1154" s="274"/>
      <c r="BL1154" s="277"/>
      <c r="BM1154" s="278"/>
      <c r="BN1154" s="277"/>
      <c r="BO1154" s="277"/>
      <c r="BP1154" s="279"/>
      <c r="BQ1154" s="280"/>
      <c r="BR1154" s="281"/>
      <c r="BS1154" s="280"/>
      <c r="BT1154" s="280"/>
      <c r="BU1154" s="280"/>
      <c r="BV1154" s="282"/>
    </row>
    <row r="1155" spans="1:74" x14ac:dyDescent="0.8">
      <c r="A1155" s="96"/>
      <c r="B1155" s="96"/>
      <c r="C1155" s="83"/>
      <c r="F1155" s="102"/>
      <c r="G1155" s="123"/>
      <c r="H1155" s="102"/>
      <c r="I1155" s="123"/>
      <c r="J1155" s="102"/>
      <c r="K1155" s="123"/>
      <c r="M1155" s="366"/>
      <c r="N1155" s="120"/>
      <c r="O1155" s="120"/>
      <c r="P1155" s="120"/>
      <c r="Q1155" s="123"/>
      <c r="R1155" s="120"/>
      <c r="S1155" s="120"/>
      <c r="T1155" s="102"/>
      <c r="U1155" s="123"/>
      <c r="V1155" s="102"/>
      <c r="W1155" s="123"/>
      <c r="X1155" s="188"/>
      <c r="Y1155" s="270"/>
      <c r="Z1155" s="188"/>
      <c r="AA1155" s="270"/>
      <c r="AB1155" s="188"/>
      <c r="AC1155" s="270"/>
      <c r="AD1155" s="271"/>
      <c r="AE1155" s="272"/>
      <c r="AF1155" s="271"/>
      <c r="AG1155" s="272"/>
      <c r="AH1155" s="271"/>
      <c r="AI1155" s="272"/>
      <c r="AJ1155" s="271"/>
      <c r="AK1155" s="272"/>
      <c r="AL1155" s="271"/>
      <c r="AM1155" s="273"/>
      <c r="AN1155" s="271"/>
      <c r="AO1155" s="274"/>
      <c r="AP1155" s="275"/>
      <c r="AQ1155" s="275"/>
      <c r="AR1155" s="271"/>
      <c r="AS1155" s="365"/>
      <c r="AT1155" s="365"/>
      <c r="AU1155" s="271"/>
      <c r="AV1155" s="365"/>
      <c r="AW1155" s="272"/>
      <c r="AX1155" s="365"/>
      <c r="AY1155" s="276"/>
      <c r="AZ1155" s="273"/>
      <c r="BA1155" s="274"/>
      <c r="BB1155" s="274"/>
      <c r="BC1155" s="275"/>
      <c r="BD1155" s="271"/>
      <c r="BE1155" s="365"/>
      <c r="BF1155" s="365"/>
      <c r="BG1155" s="271"/>
      <c r="BH1155" s="365"/>
      <c r="BI1155" s="272"/>
      <c r="BJ1155" s="276"/>
      <c r="BK1155" s="274"/>
      <c r="BL1155" s="283"/>
      <c r="BM1155" s="278"/>
      <c r="BN1155" s="283"/>
      <c r="BO1155" s="283"/>
      <c r="BP1155" s="284"/>
      <c r="BQ1155" s="280"/>
      <c r="BR1155" s="281"/>
      <c r="BS1155" s="280"/>
      <c r="BT1155" s="280"/>
      <c r="BU1155" s="280"/>
      <c r="BV1155" s="282"/>
    </row>
    <row r="1156" spans="1:74" x14ac:dyDescent="0.8">
      <c r="A1156" s="96"/>
      <c r="B1156" s="96"/>
      <c r="C1156" s="83"/>
      <c r="F1156" s="102"/>
      <c r="G1156" s="123"/>
      <c r="H1156" s="102"/>
      <c r="I1156" s="123"/>
      <c r="J1156" s="102"/>
      <c r="K1156" s="123"/>
      <c r="M1156" s="366"/>
      <c r="N1156" s="120"/>
      <c r="O1156" s="120"/>
      <c r="P1156" s="120"/>
      <c r="Q1156" s="123"/>
      <c r="R1156" s="120"/>
      <c r="S1156" s="120"/>
      <c r="T1156" s="102"/>
      <c r="U1156" s="123"/>
      <c r="V1156" s="102"/>
      <c r="W1156" s="123"/>
      <c r="X1156" s="188"/>
      <c r="Y1156" s="270"/>
      <c r="Z1156" s="188"/>
      <c r="AA1156" s="270"/>
      <c r="AB1156" s="188"/>
      <c r="AC1156" s="270"/>
      <c r="AD1156" s="271"/>
      <c r="AE1156" s="272"/>
      <c r="AF1156" s="271"/>
      <c r="AG1156" s="272"/>
      <c r="AH1156" s="271"/>
      <c r="AI1156" s="272"/>
      <c r="AJ1156" s="271"/>
      <c r="AK1156" s="272"/>
      <c r="AL1156" s="271"/>
      <c r="AM1156" s="273"/>
      <c r="AN1156" s="271"/>
      <c r="AO1156" s="274"/>
      <c r="AP1156" s="275"/>
      <c r="AQ1156" s="275"/>
      <c r="AR1156" s="271"/>
      <c r="AS1156" s="365"/>
      <c r="AT1156" s="365"/>
      <c r="AU1156" s="271"/>
      <c r="AV1156" s="365"/>
      <c r="AW1156" s="272"/>
      <c r="AX1156" s="365"/>
      <c r="AY1156" s="276"/>
      <c r="AZ1156" s="273"/>
      <c r="BA1156" s="274"/>
      <c r="BB1156" s="274"/>
      <c r="BC1156" s="275"/>
      <c r="BD1156" s="271"/>
      <c r="BE1156" s="365"/>
      <c r="BF1156" s="365"/>
      <c r="BG1156" s="271"/>
      <c r="BH1156" s="365"/>
      <c r="BI1156" s="272"/>
      <c r="BJ1156" s="276"/>
      <c r="BK1156" s="274"/>
      <c r="BL1156" s="283"/>
      <c r="BM1156" s="278"/>
      <c r="BN1156" s="283"/>
      <c r="BO1156" s="283"/>
      <c r="BP1156" s="284"/>
      <c r="BQ1156" s="280"/>
      <c r="BR1156" s="281"/>
      <c r="BS1156" s="280"/>
      <c r="BT1156" s="280"/>
      <c r="BU1156" s="280"/>
      <c r="BV1156" s="282"/>
    </row>
    <row r="1157" spans="1:74" x14ac:dyDescent="0.8">
      <c r="A1157" s="96"/>
      <c r="B1157" s="96"/>
      <c r="C1157" s="83"/>
      <c r="F1157" s="102"/>
      <c r="G1157" s="123"/>
      <c r="H1157" s="102"/>
      <c r="I1157" s="123"/>
      <c r="J1157" s="102"/>
      <c r="K1157" s="123"/>
      <c r="M1157" s="366"/>
      <c r="N1157" s="120"/>
      <c r="O1157" s="120"/>
      <c r="P1157" s="120"/>
      <c r="Q1157" s="123"/>
      <c r="R1157" s="120"/>
      <c r="S1157" s="120"/>
      <c r="T1157" s="102"/>
      <c r="U1157" s="123"/>
      <c r="V1157" s="102"/>
      <c r="W1157" s="123"/>
      <c r="X1157" s="188"/>
      <c r="Y1157" s="270"/>
      <c r="Z1157" s="188"/>
      <c r="AA1157" s="270"/>
      <c r="AB1157" s="188"/>
      <c r="AC1157" s="270"/>
      <c r="AD1157" s="271"/>
      <c r="AE1157" s="272"/>
      <c r="AF1157" s="271"/>
      <c r="AG1157" s="272"/>
      <c r="AH1157" s="271"/>
      <c r="AI1157" s="272"/>
      <c r="AJ1157" s="271"/>
      <c r="AK1157" s="272"/>
      <c r="AL1157" s="271"/>
      <c r="AM1157" s="273"/>
      <c r="AN1157" s="271"/>
      <c r="AO1157" s="274"/>
      <c r="AP1157" s="275"/>
      <c r="AQ1157" s="275"/>
      <c r="AR1157" s="271"/>
      <c r="AS1157" s="365"/>
      <c r="AT1157" s="365"/>
      <c r="AU1157" s="271"/>
      <c r="AV1157" s="365"/>
      <c r="AW1157" s="272"/>
      <c r="AX1157" s="365"/>
      <c r="AY1157" s="276"/>
      <c r="AZ1157" s="273"/>
      <c r="BA1157" s="274"/>
      <c r="BB1157" s="274"/>
      <c r="BC1157" s="275"/>
      <c r="BD1157" s="271"/>
      <c r="BE1157" s="365"/>
      <c r="BF1157" s="365"/>
      <c r="BG1157" s="271"/>
      <c r="BH1157" s="365"/>
      <c r="BI1157" s="272"/>
      <c r="BJ1157" s="276"/>
      <c r="BK1157" s="274"/>
      <c r="BL1157" s="277"/>
      <c r="BM1157" s="278"/>
      <c r="BN1157" s="277"/>
      <c r="BO1157" s="277"/>
      <c r="BP1157" s="279"/>
      <c r="BQ1157" s="280"/>
      <c r="BR1157" s="281"/>
      <c r="BS1157" s="280"/>
      <c r="BT1157" s="280"/>
      <c r="BU1157" s="280"/>
      <c r="BV1157" s="282"/>
    </row>
    <row r="1158" spans="1:74" x14ac:dyDescent="0.8">
      <c r="A1158" s="96"/>
      <c r="B1158" s="96"/>
      <c r="C1158" s="83"/>
      <c r="F1158" s="102"/>
      <c r="G1158" s="123"/>
      <c r="H1158" s="102"/>
      <c r="I1158" s="123"/>
      <c r="J1158" s="102"/>
      <c r="K1158" s="123"/>
      <c r="M1158" s="366"/>
      <c r="N1158" s="120"/>
      <c r="O1158" s="120"/>
      <c r="P1158" s="120"/>
      <c r="Q1158" s="123"/>
      <c r="R1158" s="120"/>
      <c r="S1158" s="120"/>
      <c r="T1158" s="102"/>
      <c r="U1158" s="123"/>
      <c r="V1158" s="102"/>
      <c r="W1158" s="123"/>
      <c r="X1158" s="188"/>
      <c r="Y1158" s="270"/>
      <c r="Z1158" s="188"/>
      <c r="AA1158" s="270"/>
      <c r="AB1158" s="188"/>
      <c r="AC1158" s="270"/>
      <c r="AD1158" s="271"/>
      <c r="AE1158" s="272"/>
      <c r="AF1158" s="271"/>
      <c r="AG1158" s="272"/>
      <c r="AH1158" s="271"/>
      <c r="AI1158" s="272"/>
      <c r="AJ1158" s="271"/>
      <c r="AK1158" s="272"/>
      <c r="AL1158" s="271"/>
      <c r="AM1158" s="273"/>
      <c r="AN1158" s="271"/>
      <c r="AO1158" s="274"/>
      <c r="AP1158" s="275"/>
      <c r="AQ1158" s="275"/>
      <c r="AR1158" s="271"/>
      <c r="AS1158" s="365"/>
      <c r="AT1158" s="365"/>
      <c r="AU1158" s="271"/>
      <c r="AV1158" s="365"/>
      <c r="AW1158" s="272"/>
      <c r="AX1158" s="365"/>
      <c r="AY1158" s="276"/>
      <c r="AZ1158" s="273"/>
      <c r="BA1158" s="274"/>
      <c r="BB1158" s="274"/>
      <c r="BC1158" s="275"/>
      <c r="BD1158" s="271"/>
      <c r="BE1158" s="365"/>
      <c r="BF1158" s="365"/>
      <c r="BG1158" s="271"/>
      <c r="BH1158" s="365"/>
      <c r="BI1158" s="272"/>
      <c r="BJ1158" s="276"/>
      <c r="BK1158" s="274"/>
      <c r="BL1158" s="283"/>
      <c r="BM1158" s="278"/>
      <c r="BN1158" s="283"/>
      <c r="BO1158" s="283"/>
      <c r="BP1158" s="284"/>
      <c r="BQ1158" s="280"/>
      <c r="BR1158" s="281"/>
      <c r="BS1158" s="280"/>
      <c r="BT1158" s="280"/>
      <c r="BU1158" s="280"/>
      <c r="BV1158" s="282"/>
    </row>
    <row r="1159" spans="1:74" x14ac:dyDescent="0.8">
      <c r="A1159" s="96"/>
      <c r="B1159" s="96"/>
      <c r="C1159" s="83"/>
      <c r="F1159" s="102"/>
      <c r="G1159" s="123"/>
      <c r="H1159" s="102"/>
      <c r="I1159" s="123"/>
      <c r="J1159" s="102"/>
      <c r="K1159" s="123"/>
      <c r="M1159" s="366"/>
      <c r="N1159" s="120"/>
      <c r="O1159" s="120"/>
      <c r="P1159" s="120"/>
      <c r="Q1159" s="123"/>
      <c r="R1159" s="120"/>
      <c r="S1159" s="120"/>
      <c r="T1159" s="102"/>
      <c r="U1159" s="123"/>
      <c r="V1159" s="102"/>
      <c r="W1159" s="123"/>
      <c r="X1159" s="188"/>
      <c r="Y1159" s="270"/>
      <c r="Z1159" s="188"/>
      <c r="AA1159" s="270"/>
      <c r="AB1159" s="188"/>
      <c r="AC1159" s="270"/>
      <c r="AD1159" s="271"/>
      <c r="AE1159" s="272"/>
      <c r="AF1159" s="271"/>
      <c r="AG1159" s="272"/>
      <c r="AH1159" s="271"/>
      <c r="AI1159" s="272"/>
      <c r="AJ1159" s="271"/>
      <c r="AK1159" s="272"/>
      <c r="AL1159" s="271"/>
      <c r="AM1159" s="273"/>
      <c r="AN1159" s="271"/>
      <c r="AO1159" s="274"/>
      <c r="AP1159" s="275"/>
      <c r="AQ1159" s="275"/>
      <c r="AR1159" s="271"/>
      <c r="AS1159" s="365"/>
      <c r="AT1159" s="365"/>
      <c r="AU1159" s="271"/>
      <c r="AV1159" s="365"/>
      <c r="AW1159" s="272"/>
      <c r="AX1159" s="365"/>
      <c r="AY1159" s="276"/>
      <c r="AZ1159" s="273"/>
      <c r="BA1159" s="274"/>
      <c r="BB1159" s="274"/>
      <c r="BC1159" s="275"/>
      <c r="BD1159" s="271"/>
      <c r="BE1159" s="365"/>
      <c r="BF1159" s="365"/>
      <c r="BG1159" s="271"/>
      <c r="BH1159" s="365"/>
      <c r="BI1159" s="272"/>
      <c r="BJ1159" s="276"/>
      <c r="BK1159" s="274"/>
      <c r="BL1159" s="283"/>
      <c r="BM1159" s="278"/>
      <c r="BN1159" s="283"/>
      <c r="BO1159" s="283"/>
      <c r="BP1159" s="284"/>
      <c r="BQ1159" s="280"/>
      <c r="BR1159" s="281"/>
      <c r="BS1159" s="280"/>
      <c r="BT1159" s="280"/>
      <c r="BU1159" s="280"/>
      <c r="BV1159" s="282"/>
    </row>
    <row r="1160" spans="1:74" x14ac:dyDescent="0.8">
      <c r="A1160" s="96"/>
      <c r="B1160" s="96"/>
      <c r="C1160" s="83"/>
      <c r="F1160" s="102"/>
      <c r="G1160" s="123"/>
      <c r="H1160" s="102"/>
      <c r="I1160" s="123"/>
      <c r="J1160" s="102"/>
      <c r="K1160" s="123"/>
      <c r="M1160" s="366"/>
      <c r="N1160" s="120"/>
      <c r="O1160" s="120"/>
      <c r="P1160" s="120"/>
      <c r="Q1160" s="123"/>
      <c r="R1160" s="120"/>
      <c r="S1160" s="120"/>
      <c r="T1160" s="102"/>
      <c r="U1160" s="123"/>
      <c r="V1160" s="102"/>
      <c r="W1160" s="123"/>
      <c r="X1160" s="188"/>
      <c r="Y1160" s="270"/>
      <c r="Z1160" s="188"/>
      <c r="AA1160" s="270"/>
      <c r="AB1160" s="188"/>
      <c r="AC1160" s="270"/>
      <c r="AD1160" s="271"/>
      <c r="AE1160" s="272"/>
      <c r="AF1160" s="271"/>
      <c r="AG1160" s="272"/>
      <c r="AH1160" s="271"/>
      <c r="AI1160" s="272"/>
      <c r="AJ1160" s="271"/>
      <c r="AK1160" s="272"/>
      <c r="AL1160" s="271"/>
      <c r="AM1160" s="273"/>
      <c r="AN1160" s="271"/>
      <c r="AO1160" s="274"/>
      <c r="AP1160" s="275"/>
      <c r="AQ1160" s="275"/>
      <c r="AR1160" s="271"/>
      <c r="AS1160" s="365"/>
      <c r="AT1160" s="365"/>
      <c r="AU1160" s="271"/>
      <c r="AV1160" s="365"/>
      <c r="AW1160" s="272"/>
      <c r="AX1160" s="365"/>
      <c r="AY1160" s="276"/>
      <c r="AZ1160" s="273"/>
      <c r="BA1160" s="274"/>
      <c r="BB1160" s="274"/>
      <c r="BC1160" s="275"/>
      <c r="BD1160" s="271"/>
      <c r="BE1160" s="365"/>
      <c r="BF1160" s="365"/>
      <c r="BG1160" s="271"/>
      <c r="BH1160" s="365"/>
      <c r="BI1160" s="272"/>
      <c r="BJ1160" s="276"/>
      <c r="BK1160" s="274"/>
      <c r="BL1160" s="277"/>
      <c r="BM1160" s="278"/>
      <c r="BN1160" s="277"/>
      <c r="BO1160" s="277"/>
      <c r="BP1160" s="279"/>
      <c r="BQ1160" s="280"/>
      <c r="BR1160" s="281"/>
      <c r="BS1160" s="280"/>
      <c r="BT1160" s="280"/>
      <c r="BU1160" s="280"/>
      <c r="BV1160" s="282"/>
    </row>
    <row r="1161" spans="1:74" x14ac:dyDescent="0.8">
      <c r="A1161" s="96"/>
      <c r="B1161" s="96"/>
      <c r="C1161" s="83"/>
      <c r="F1161" s="102"/>
      <c r="G1161" s="123"/>
      <c r="H1161" s="102"/>
      <c r="I1161" s="123"/>
      <c r="J1161" s="102"/>
      <c r="K1161" s="123"/>
      <c r="M1161" s="366"/>
      <c r="N1161" s="120"/>
      <c r="O1161" s="120"/>
      <c r="P1161" s="120"/>
      <c r="Q1161" s="123"/>
      <c r="R1161" s="120"/>
      <c r="S1161" s="120"/>
      <c r="T1161" s="102"/>
      <c r="U1161" s="123"/>
      <c r="V1161" s="102"/>
      <c r="W1161" s="123"/>
      <c r="X1161" s="188"/>
      <c r="Y1161" s="270"/>
      <c r="Z1161" s="188"/>
      <c r="AA1161" s="270"/>
      <c r="AB1161" s="188"/>
      <c r="AC1161" s="270"/>
      <c r="AD1161" s="271"/>
      <c r="AE1161" s="272"/>
      <c r="AF1161" s="271"/>
      <c r="AG1161" s="272"/>
      <c r="AH1161" s="271"/>
      <c r="AI1161" s="272"/>
      <c r="AJ1161" s="271"/>
      <c r="AK1161" s="272"/>
      <c r="AL1161" s="271"/>
      <c r="AM1161" s="273"/>
      <c r="AN1161" s="271"/>
      <c r="AO1161" s="274"/>
      <c r="AP1161" s="275"/>
      <c r="AQ1161" s="275"/>
      <c r="AR1161" s="271"/>
      <c r="AS1161" s="365"/>
      <c r="AT1161" s="365"/>
      <c r="AU1161" s="271"/>
      <c r="AV1161" s="365"/>
      <c r="AW1161" s="272"/>
      <c r="AX1161" s="365"/>
      <c r="AY1161" s="276"/>
      <c r="AZ1161" s="273"/>
      <c r="BA1161" s="274"/>
      <c r="BB1161" s="274"/>
      <c r="BC1161" s="275"/>
      <c r="BD1161" s="271"/>
      <c r="BE1161" s="365"/>
      <c r="BF1161" s="365"/>
      <c r="BG1161" s="271"/>
      <c r="BH1161" s="365"/>
      <c r="BI1161" s="272"/>
      <c r="BJ1161" s="276"/>
      <c r="BK1161" s="274"/>
      <c r="BL1161" s="277"/>
      <c r="BM1161" s="278"/>
      <c r="BN1161" s="277"/>
      <c r="BO1161" s="277"/>
      <c r="BP1161" s="279"/>
      <c r="BQ1161" s="280"/>
      <c r="BR1161" s="281"/>
      <c r="BS1161" s="280"/>
      <c r="BT1161" s="280"/>
      <c r="BU1161" s="280"/>
      <c r="BV1161" s="282"/>
    </row>
    <row r="1162" spans="1:74" x14ac:dyDescent="0.8">
      <c r="A1162" s="96"/>
      <c r="B1162" s="96"/>
      <c r="C1162" s="83"/>
      <c r="F1162" s="102"/>
      <c r="G1162" s="123"/>
      <c r="H1162" s="102"/>
      <c r="I1162" s="123"/>
      <c r="J1162" s="102"/>
      <c r="K1162" s="123"/>
      <c r="M1162" s="366"/>
      <c r="N1162" s="120"/>
      <c r="O1162" s="120"/>
      <c r="P1162" s="120"/>
      <c r="Q1162" s="123"/>
      <c r="R1162" s="120"/>
      <c r="S1162" s="120"/>
      <c r="T1162" s="102"/>
      <c r="U1162" s="123"/>
      <c r="V1162" s="102"/>
      <c r="W1162" s="123"/>
      <c r="X1162" s="188"/>
      <c r="Y1162" s="270"/>
      <c r="Z1162" s="188"/>
      <c r="AA1162" s="270"/>
      <c r="AB1162" s="188"/>
      <c r="AC1162" s="270"/>
      <c r="AD1162" s="271"/>
      <c r="AE1162" s="272"/>
      <c r="AF1162" s="271"/>
      <c r="AG1162" s="272"/>
      <c r="AH1162" s="271"/>
      <c r="AI1162" s="272"/>
      <c r="AJ1162" s="271"/>
      <c r="AK1162" s="272"/>
      <c r="AL1162" s="271"/>
      <c r="AM1162" s="273"/>
      <c r="AN1162" s="271"/>
      <c r="AO1162" s="274"/>
      <c r="AP1162" s="275"/>
      <c r="AQ1162" s="275"/>
      <c r="AR1162" s="271"/>
      <c r="AS1162" s="365"/>
      <c r="AT1162" s="365"/>
      <c r="AU1162" s="271"/>
      <c r="AV1162" s="365"/>
      <c r="AW1162" s="272"/>
      <c r="AX1162" s="365"/>
      <c r="AY1162" s="276"/>
      <c r="AZ1162" s="273"/>
      <c r="BA1162" s="274"/>
      <c r="BB1162" s="274"/>
      <c r="BC1162" s="275"/>
      <c r="BD1162" s="271"/>
      <c r="BE1162" s="365"/>
      <c r="BF1162" s="365"/>
      <c r="BG1162" s="271"/>
      <c r="BH1162" s="365"/>
      <c r="BI1162" s="272"/>
      <c r="BJ1162" s="276"/>
      <c r="BK1162" s="274"/>
      <c r="BL1162" s="277"/>
      <c r="BM1162" s="278"/>
      <c r="BN1162" s="277"/>
      <c r="BO1162" s="277"/>
      <c r="BP1162" s="279"/>
      <c r="BQ1162" s="280"/>
      <c r="BR1162" s="281"/>
      <c r="BS1162" s="280"/>
      <c r="BT1162" s="280"/>
      <c r="BU1162" s="280"/>
      <c r="BV1162" s="282"/>
    </row>
    <row r="1163" spans="1:74" x14ac:dyDescent="0.8">
      <c r="A1163" s="96"/>
      <c r="B1163" s="96"/>
      <c r="C1163" s="83"/>
      <c r="F1163" s="102"/>
      <c r="G1163" s="123"/>
      <c r="H1163" s="102"/>
      <c r="I1163" s="123"/>
      <c r="J1163" s="102"/>
      <c r="K1163" s="123"/>
      <c r="M1163" s="366"/>
      <c r="N1163" s="120"/>
      <c r="O1163" s="120"/>
      <c r="P1163" s="120"/>
      <c r="Q1163" s="123"/>
      <c r="R1163" s="120"/>
      <c r="S1163" s="120"/>
      <c r="T1163" s="102"/>
      <c r="U1163" s="123"/>
      <c r="V1163" s="102"/>
      <c r="W1163" s="123"/>
      <c r="X1163" s="188"/>
      <c r="Y1163" s="270"/>
      <c r="Z1163" s="188"/>
      <c r="AA1163" s="270"/>
      <c r="AB1163" s="188"/>
      <c r="AC1163" s="270"/>
      <c r="AD1163" s="271"/>
      <c r="AE1163" s="272"/>
      <c r="AF1163" s="271"/>
      <c r="AG1163" s="272"/>
      <c r="AH1163" s="271"/>
      <c r="AI1163" s="272"/>
      <c r="AJ1163" s="271"/>
      <c r="AK1163" s="272"/>
      <c r="AL1163" s="271"/>
      <c r="AM1163" s="273"/>
      <c r="AN1163" s="271"/>
      <c r="AO1163" s="274"/>
      <c r="AP1163" s="275"/>
      <c r="AQ1163" s="275"/>
      <c r="AR1163" s="271"/>
      <c r="AS1163" s="365"/>
      <c r="AT1163" s="365"/>
      <c r="AU1163" s="271"/>
      <c r="AV1163" s="365"/>
      <c r="AW1163" s="272"/>
      <c r="AX1163" s="365"/>
      <c r="AY1163" s="276"/>
      <c r="AZ1163" s="273"/>
      <c r="BA1163" s="274"/>
      <c r="BB1163" s="274"/>
      <c r="BC1163" s="275"/>
      <c r="BD1163" s="271"/>
      <c r="BE1163" s="365"/>
      <c r="BF1163" s="365"/>
      <c r="BG1163" s="271"/>
      <c r="BH1163" s="365"/>
      <c r="BI1163" s="272"/>
      <c r="BJ1163" s="276"/>
      <c r="BK1163" s="274"/>
      <c r="BL1163" s="277"/>
      <c r="BM1163" s="278"/>
      <c r="BN1163" s="277"/>
      <c r="BO1163" s="277"/>
      <c r="BP1163" s="279"/>
      <c r="BQ1163" s="280"/>
      <c r="BR1163" s="281"/>
      <c r="BS1163" s="280"/>
      <c r="BT1163" s="280"/>
      <c r="BU1163" s="280"/>
      <c r="BV1163" s="282"/>
    </row>
    <row r="1164" spans="1:74" x14ac:dyDescent="0.8">
      <c r="A1164" s="96"/>
      <c r="B1164" s="96"/>
      <c r="C1164" s="83"/>
      <c r="F1164" s="102"/>
      <c r="G1164" s="123"/>
      <c r="H1164" s="102"/>
      <c r="I1164" s="123"/>
      <c r="J1164" s="102"/>
      <c r="K1164" s="123"/>
      <c r="M1164" s="366"/>
      <c r="N1164" s="120"/>
      <c r="O1164" s="120"/>
      <c r="P1164" s="120"/>
      <c r="Q1164" s="123"/>
      <c r="R1164" s="120"/>
      <c r="S1164" s="120"/>
      <c r="T1164" s="102"/>
      <c r="U1164" s="123"/>
      <c r="V1164" s="102"/>
      <c r="W1164" s="123"/>
      <c r="X1164" s="188"/>
      <c r="Y1164" s="270"/>
      <c r="Z1164" s="188"/>
      <c r="AA1164" s="270"/>
      <c r="AB1164" s="188"/>
      <c r="AC1164" s="270"/>
      <c r="AD1164" s="271"/>
      <c r="AE1164" s="272"/>
      <c r="AF1164" s="271"/>
      <c r="AG1164" s="272"/>
      <c r="AH1164" s="271"/>
      <c r="AI1164" s="272"/>
      <c r="AJ1164" s="271"/>
      <c r="AK1164" s="272"/>
      <c r="AL1164" s="271"/>
      <c r="AM1164" s="273"/>
      <c r="AN1164" s="271"/>
      <c r="AO1164" s="274"/>
      <c r="AP1164" s="275"/>
      <c r="AQ1164" s="275"/>
      <c r="AR1164" s="271"/>
      <c r="AS1164" s="365"/>
      <c r="AT1164" s="365"/>
      <c r="AU1164" s="271"/>
      <c r="AV1164" s="365"/>
      <c r="AW1164" s="272"/>
      <c r="AX1164" s="365"/>
      <c r="AY1164" s="276"/>
      <c r="AZ1164" s="273"/>
      <c r="BA1164" s="274"/>
      <c r="BB1164" s="274"/>
      <c r="BC1164" s="275"/>
      <c r="BD1164" s="271"/>
      <c r="BE1164" s="365"/>
      <c r="BF1164" s="365"/>
      <c r="BG1164" s="271"/>
      <c r="BH1164" s="365"/>
      <c r="BI1164" s="272"/>
      <c r="BJ1164" s="276"/>
      <c r="BK1164" s="274"/>
      <c r="BL1164" s="283"/>
      <c r="BM1164" s="278"/>
      <c r="BN1164" s="283"/>
      <c r="BO1164" s="283"/>
      <c r="BP1164" s="284"/>
      <c r="BQ1164" s="280"/>
      <c r="BR1164" s="281"/>
      <c r="BS1164" s="280"/>
      <c r="BT1164" s="280"/>
      <c r="BU1164" s="280"/>
      <c r="BV1164" s="282"/>
    </row>
    <row r="1165" spans="1:74" x14ac:dyDescent="0.8">
      <c r="A1165" s="96"/>
      <c r="B1165" s="96"/>
      <c r="C1165" s="83"/>
      <c r="F1165" s="102"/>
      <c r="G1165" s="123"/>
      <c r="H1165" s="102"/>
      <c r="I1165" s="123"/>
      <c r="J1165" s="102"/>
      <c r="K1165" s="123"/>
      <c r="M1165" s="366"/>
      <c r="N1165" s="120"/>
      <c r="O1165" s="120"/>
      <c r="P1165" s="120"/>
      <c r="Q1165" s="123"/>
      <c r="R1165" s="120"/>
      <c r="S1165" s="120"/>
      <c r="T1165" s="102"/>
      <c r="U1165" s="123"/>
      <c r="V1165" s="102"/>
      <c r="W1165" s="123"/>
      <c r="X1165" s="188"/>
      <c r="Y1165" s="270"/>
      <c r="Z1165" s="188"/>
      <c r="AA1165" s="270"/>
      <c r="AB1165" s="188"/>
      <c r="AC1165" s="270"/>
      <c r="AD1165" s="271"/>
      <c r="AE1165" s="272"/>
      <c r="AF1165" s="271"/>
      <c r="AG1165" s="272"/>
      <c r="AH1165" s="271"/>
      <c r="AI1165" s="272"/>
      <c r="AJ1165" s="271"/>
      <c r="AK1165" s="272"/>
      <c r="AL1165" s="271"/>
      <c r="AM1165" s="273"/>
      <c r="AN1165" s="271"/>
      <c r="AO1165" s="274"/>
      <c r="AP1165" s="275"/>
      <c r="AQ1165" s="275"/>
      <c r="AR1165" s="271"/>
      <c r="AS1165" s="365"/>
      <c r="AT1165" s="365"/>
      <c r="AU1165" s="271"/>
      <c r="AV1165" s="365"/>
      <c r="AW1165" s="272"/>
      <c r="AX1165" s="365"/>
      <c r="AY1165" s="276"/>
      <c r="AZ1165" s="273"/>
      <c r="BA1165" s="274"/>
      <c r="BB1165" s="274"/>
      <c r="BC1165" s="275"/>
      <c r="BD1165" s="271"/>
      <c r="BE1165" s="365"/>
      <c r="BF1165" s="365"/>
      <c r="BG1165" s="271"/>
      <c r="BH1165" s="365"/>
      <c r="BI1165" s="272"/>
      <c r="BJ1165" s="276"/>
      <c r="BK1165" s="274"/>
      <c r="BL1165" s="277"/>
      <c r="BM1165" s="278"/>
      <c r="BN1165" s="277"/>
      <c r="BO1165" s="277"/>
      <c r="BP1165" s="279"/>
      <c r="BQ1165" s="280"/>
      <c r="BR1165" s="281"/>
      <c r="BS1165" s="280"/>
      <c r="BT1165" s="280"/>
      <c r="BU1165" s="280"/>
      <c r="BV1165" s="282"/>
    </row>
    <row r="1166" spans="1:74" x14ac:dyDescent="0.8">
      <c r="A1166" s="96"/>
      <c r="B1166" s="96"/>
      <c r="C1166" s="83"/>
      <c r="F1166" s="102"/>
      <c r="G1166" s="123"/>
      <c r="H1166" s="102"/>
      <c r="I1166" s="123"/>
      <c r="J1166" s="102"/>
      <c r="K1166" s="123"/>
      <c r="M1166" s="366"/>
      <c r="N1166" s="120"/>
      <c r="O1166" s="120"/>
      <c r="P1166" s="120"/>
      <c r="Q1166" s="123"/>
      <c r="R1166" s="120"/>
      <c r="S1166" s="120"/>
      <c r="T1166" s="102"/>
      <c r="U1166" s="123"/>
      <c r="V1166" s="102"/>
      <c r="W1166" s="123"/>
      <c r="X1166" s="188"/>
      <c r="Y1166" s="270"/>
      <c r="Z1166" s="188"/>
      <c r="AA1166" s="270"/>
      <c r="AB1166" s="188"/>
      <c r="AC1166" s="270"/>
      <c r="AD1166" s="271"/>
      <c r="AE1166" s="272"/>
      <c r="AF1166" s="271"/>
      <c r="AG1166" s="272"/>
      <c r="AH1166" s="271"/>
      <c r="AI1166" s="272"/>
      <c r="AJ1166" s="271"/>
      <c r="AK1166" s="272"/>
      <c r="AL1166" s="271"/>
      <c r="AM1166" s="273"/>
      <c r="AN1166" s="271"/>
      <c r="AO1166" s="274"/>
      <c r="AP1166" s="275"/>
      <c r="AQ1166" s="275"/>
      <c r="AR1166" s="271"/>
      <c r="AS1166" s="365"/>
      <c r="AT1166" s="365"/>
      <c r="AU1166" s="271"/>
      <c r="AV1166" s="365"/>
      <c r="AW1166" s="272"/>
      <c r="AX1166" s="365"/>
      <c r="AY1166" s="276"/>
      <c r="AZ1166" s="273"/>
      <c r="BA1166" s="274"/>
      <c r="BB1166" s="274"/>
      <c r="BC1166" s="275"/>
      <c r="BD1166" s="271"/>
      <c r="BE1166" s="365"/>
      <c r="BF1166" s="365"/>
      <c r="BG1166" s="271"/>
      <c r="BH1166" s="365"/>
      <c r="BI1166" s="272"/>
      <c r="BJ1166" s="276"/>
      <c r="BK1166" s="274"/>
      <c r="BL1166" s="283"/>
      <c r="BM1166" s="278"/>
      <c r="BN1166" s="283"/>
      <c r="BO1166" s="283"/>
      <c r="BP1166" s="284"/>
      <c r="BQ1166" s="280"/>
      <c r="BR1166" s="281"/>
      <c r="BS1166" s="280"/>
      <c r="BT1166" s="280"/>
      <c r="BU1166" s="280"/>
      <c r="BV1166" s="282"/>
    </row>
    <row r="1167" spans="1:74" x14ac:dyDescent="0.8">
      <c r="A1167" s="96"/>
      <c r="B1167" s="96"/>
      <c r="C1167" s="83"/>
      <c r="F1167" s="102"/>
      <c r="G1167" s="123"/>
      <c r="H1167" s="102"/>
      <c r="I1167" s="123"/>
      <c r="J1167" s="102"/>
      <c r="K1167" s="123"/>
      <c r="M1167" s="366"/>
      <c r="N1167" s="120"/>
      <c r="O1167" s="120"/>
      <c r="P1167" s="120"/>
      <c r="Q1167" s="123"/>
      <c r="R1167" s="120"/>
      <c r="S1167" s="120"/>
      <c r="T1167" s="102"/>
      <c r="U1167" s="123"/>
      <c r="V1167" s="102"/>
      <c r="W1167" s="123"/>
      <c r="X1167" s="188"/>
      <c r="Y1167" s="270"/>
      <c r="Z1167" s="188"/>
      <c r="AA1167" s="270"/>
      <c r="AB1167" s="188"/>
      <c r="AC1167" s="270"/>
      <c r="AD1167" s="271"/>
      <c r="AE1167" s="272"/>
      <c r="AF1167" s="271"/>
      <c r="AG1167" s="272"/>
      <c r="AH1167" s="271"/>
      <c r="AI1167" s="272"/>
      <c r="AJ1167" s="271"/>
      <c r="AK1167" s="272"/>
      <c r="AL1167" s="271"/>
      <c r="AM1167" s="273"/>
      <c r="AN1167" s="271"/>
      <c r="AO1167" s="274"/>
      <c r="AP1167" s="275"/>
      <c r="AQ1167" s="275"/>
      <c r="AR1167" s="271"/>
      <c r="AS1167" s="365"/>
      <c r="AT1167" s="365"/>
      <c r="AU1167" s="271"/>
      <c r="AV1167" s="365"/>
      <c r="AW1167" s="272"/>
      <c r="AX1167" s="365"/>
      <c r="AY1167" s="276"/>
      <c r="AZ1167" s="273"/>
      <c r="BA1167" s="274"/>
      <c r="BB1167" s="274"/>
      <c r="BC1167" s="275"/>
      <c r="BD1167" s="271"/>
      <c r="BE1167" s="365"/>
      <c r="BF1167" s="365"/>
      <c r="BG1167" s="271"/>
      <c r="BH1167" s="365"/>
      <c r="BI1167" s="272"/>
      <c r="BJ1167" s="276"/>
      <c r="BK1167" s="274"/>
      <c r="BL1167" s="277"/>
      <c r="BM1167" s="278"/>
      <c r="BN1167" s="277"/>
      <c r="BO1167" s="277"/>
      <c r="BP1167" s="279"/>
      <c r="BQ1167" s="280"/>
      <c r="BR1167" s="281"/>
      <c r="BS1167" s="280"/>
      <c r="BT1167" s="280"/>
      <c r="BU1167" s="280"/>
      <c r="BV1167" s="282"/>
    </row>
    <row r="1168" spans="1:74" x14ac:dyDescent="0.8">
      <c r="A1168" s="96"/>
      <c r="B1168" s="96"/>
      <c r="C1168" s="83"/>
      <c r="F1168" s="102"/>
      <c r="G1168" s="123"/>
      <c r="H1168" s="102"/>
      <c r="I1168" s="123"/>
      <c r="J1168" s="102"/>
      <c r="K1168" s="123"/>
      <c r="M1168" s="366"/>
      <c r="N1168" s="120"/>
      <c r="O1168" s="120"/>
      <c r="P1168" s="120"/>
      <c r="Q1168" s="123"/>
      <c r="R1168" s="120"/>
      <c r="S1168" s="120"/>
      <c r="T1168" s="102"/>
      <c r="U1168" s="123"/>
      <c r="V1168" s="102"/>
      <c r="W1168" s="123"/>
      <c r="X1168" s="188"/>
      <c r="Y1168" s="270"/>
      <c r="Z1168" s="188"/>
      <c r="AA1168" s="270"/>
      <c r="AB1168" s="188"/>
      <c r="AC1168" s="270"/>
      <c r="AD1168" s="271"/>
      <c r="AE1168" s="272"/>
      <c r="AF1168" s="271"/>
      <c r="AG1168" s="272"/>
      <c r="AH1168" s="271"/>
      <c r="AI1168" s="272"/>
      <c r="AJ1168" s="271"/>
      <c r="AK1168" s="272"/>
      <c r="AL1168" s="271"/>
      <c r="AM1168" s="273"/>
      <c r="AN1168" s="271"/>
      <c r="AO1168" s="274"/>
      <c r="AP1168" s="275"/>
      <c r="AQ1168" s="275"/>
      <c r="AR1168" s="271"/>
      <c r="AS1168" s="365"/>
      <c r="AT1168" s="365"/>
      <c r="AU1168" s="271"/>
      <c r="AV1168" s="365"/>
      <c r="AW1168" s="272"/>
      <c r="AX1168" s="365"/>
      <c r="AY1168" s="276"/>
      <c r="AZ1168" s="273"/>
      <c r="BA1168" s="274"/>
      <c r="BB1168" s="274"/>
      <c r="BC1168" s="275"/>
      <c r="BD1168" s="271"/>
      <c r="BE1168" s="365"/>
      <c r="BF1168" s="365"/>
      <c r="BG1168" s="271"/>
      <c r="BH1168" s="365"/>
      <c r="BI1168" s="272"/>
      <c r="BJ1168" s="276"/>
      <c r="BK1168" s="274"/>
      <c r="BL1168" s="277"/>
      <c r="BM1168" s="278"/>
      <c r="BN1168" s="277"/>
      <c r="BO1168" s="277"/>
      <c r="BP1168" s="279"/>
      <c r="BQ1168" s="280"/>
      <c r="BR1168" s="281"/>
      <c r="BS1168" s="280"/>
      <c r="BT1168" s="280"/>
      <c r="BU1168" s="280"/>
      <c r="BV1168" s="282"/>
    </row>
    <row r="1169" spans="1:74" x14ac:dyDescent="0.8">
      <c r="A1169" s="96"/>
      <c r="B1169" s="96"/>
      <c r="C1169" s="83"/>
      <c r="F1169" s="102"/>
      <c r="G1169" s="123"/>
      <c r="H1169" s="102"/>
      <c r="I1169" s="123"/>
      <c r="J1169" s="102"/>
      <c r="K1169" s="123"/>
      <c r="M1169" s="366"/>
      <c r="N1169" s="120"/>
      <c r="O1169" s="120"/>
      <c r="P1169" s="120"/>
      <c r="Q1169" s="123"/>
      <c r="R1169" s="120"/>
      <c r="S1169" s="120"/>
      <c r="T1169" s="102"/>
      <c r="U1169" s="123"/>
      <c r="V1169" s="102"/>
      <c r="W1169" s="123"/>
      <c r="X1169" s="188"/>
      <c r="Y1169" s="270"/>
      <c r="Z1169" s="188"/>
      <c r="AA1169" s="270"/>
      <c r="AB1169" s="188"/>
      <c r="AC1169" s="270"/>
      <c r="AD1169" s="271"/>
      <c r="AE1169" s="272"/>
      <c r="AF1169" s="271"/>
      <c r="AG1169" s="272"/>
      <c r="AH1169" s="271"/>
      <c r="AI1169" s="272"/>
      <c r="AJ1169" s="271"/>
      <c r="AK1169" s="272"/>
      <c r="AL1169" s="271"/>
      <c r="AM1169" s="273"/>
      <c r="AN1169" s="271"/>
      <c r="AO1169" s="274"/>
      <c r="AP1169" s="275"/>
      <c r="AQ1169" s="275"/>
      <c r="AR1169" s="271"/>
      <c r="AS1169" s="365"/>
      <c r="AT1169" s="365"/>
      <c r="AU1169" s="271"/>
      <c r="AV1169" s="365"/>
      <c r="AW1169" s="272"/>
      <c r="AX1169" s="365"/>
      <c r="AY1169" s="276"/>
      <c r="AZ1169" s="273"/>
      <c r="BA1169" s="274"/>
      <c r="BB1169" s="274"/>
      <c r="BC1169" s="275"/>
      <c r="BD1169" s="271"/>
      <c r="BE1169" s="365"/>
      <c r="BF1169" s="365"/>
      <c r="BG1169" s="271"/>
      <c r="BH1169" s="365"/>
      <c r="BI1169" s="272"/>
      <c r="BJ1169" s="276"/>
      <c r="BK1169" s="274"/>
      <c r="BL1169" s="277"/>
      <c r="BM1169" s="278"/>
      <c r="BN1169" s="277"/>
      <c r="BO1169" s="277"/>
      <c r="BP1169" s="279"/>
      <c r="BQ1169" s="280"/>
      <c r="BR1169" s="281"/>
      <c r="BS1169" s="280"/>
      <c r="BT1169" s="280"/>
      <c r="BU1169" s="280"/>
      <c r="BV1169" s="282"/>
    </row>
    <row r="1170" spans="1:74" x14ac:dyDescent="0.8">
      <c r="A1170" s="96"/>
      <c r="B1170" s="96"/>
      <c r="C1170" s="83"/>
      <c r="F1170" s="102"/>
      <c r="G1170" s="123"/>
      <c r="H1170" s="102"/>
      <c r="I1170" s="123"/>
      <c r="J1170" s="102"/>
      <c r="K1170" s="123"/>
      <c r="M1170" s="366"/>
      <c r="N1170" s="120"/>
      <c r="O1170" s="120"/>
      <c r="P1170" s="120"/>
      <c r="Q1170" s="123"/>
      <c r="R1170" s="120"/>
      <c r="S1170" s="120"/>
      <c r="T1170" s="102"/>
      <c r="U1170" s="123"/>
      <c r="V1170" s="102"/>
      <c r="W1170" s="123"/>
      <c r="X1170" s="188"/>
      <c r="Y1170" s="270"/>
      <c r="Z1170" s="188"/>
      <c r="AA1170" s="270"/>
      <c r="AB1170" s="188"/>
      <c r="AC1170" s="270"/>
      <c r="AD1170" s="271"/>
      <c r="AE1170" s="272"/>
      <c r="AF1170" s="271"/>
      <c r="AG1170" s="272"/>
      <c r="AH1170" s="271"/>
      <c r="AI1170" s="272"/>
      <c r="AJ1170" s="271"/>
      <c r="AK1170" s="272"/>
      <c r="AL1170" s="271"/>
      <c r="AM1170" s="273"/>
      <c r="AN1170" s="271"/>
      <c r="AO1170" s="274"/>
      <c r="AP1170" s="275"/>
      <c r="AQ1170" s="275"/>
      <c r="AR1170" s="271"/>
      <c r="AS1170" s="365"/>
      <c r="AT1170" s="365"/>
      <c r="AU1170" s="271"/>
      <c r="AV1170" s="365"/>
      <c r="AW1170" s="272"/>
      <c r="AX1170" s="365"/>
      <c r="AY1170" s="276"/>
      <c r="AZ1170" s="273"/>
      <c r="BA1170" s="274"/>
      <c r="BB1170" s="274"/>
      <c r="BC1170" s="275"/>
      <c r="BD1170" s="271"/>
      <c r="BE1170" s="365"/>
      <c r="BF1170" s="365"/>
      <c r="BG1170" s="271"/>
      <c r="BH1170" s="365"/>
      <c r="BI1170" s="272"/>
      <c r="BJ1170" s="276"/>
      <c r="BK1170" s="274"/>
      <c r="BL1170" s="277"/>
      <c r="BM1170" s="278"/>
      <c r="BN1170" s="277"/>
      <c r="BO1170" s="277"/>
      <c r="BP1170" s="279"/>
      <c r="BQ1170" s="280"/>
      <c r="BR1170" s="281"/>
      <c r="BS1170" s="280"/>
      <c r="BT1170" s="280"/>
      <c r="BU1170" s="280"/>
      <c r="BV1170" s="282"/>
    </row>
    <row r="1171" spans="1:74" x14ac:dyDescent="0.8">
      <c r="A1171" s="96"/>
      <c r="B1171" s="96"/>
      <c r="C1171" s="83"/>
      <c r="F1171" s="102"/>
      <c r="G1171" s="123"/>
      <c r="H1171" s="102"/>
      <c r="I1171" s="123"/>
      <c r="J1171" s="102"/>
      <c r="K1171" s="123"/>
      <c r="M1171" s="366"/>
      <c r="N1171" s="120"/>
      <c r="O1171" s="120"/>
      <c r="P1171" s="120"/>
      <c r="Q1171" s="123"/>
      <c r="R1171" s="120"/>
      <c r="S1171" s="120"/>
      <c r="T1171" s="102"/>
      <c r="U1171" s="123"/>
      <c r="V1171" s="102"/>
      <c r="W1171" s="123"/>
      <c r="X1171" s="188"/>
      <c r="Y1171" s="270"/>
      <c r="Z1171" s="188"/>
      <c r="AA1171" s="270"/>
      <c r="AB1171" s="188"/>
      <c r="AC1171" s="270"/>
      <c r="AD1171" s="271"/>
      <c r="AE1171" s="272"/>
      <c r="AF1171" s="271"/>
      <c r="AG1171" s="272"/>
      <c r="AH1171" s="271"/>
      <c r="AI1171" s="272"/>
      <c r="AJ1171" s="271"/>
      <c r="AK1171" s="272"/>
      <c r="AL1171" s="271"/>
      <c r="AM1171" s="273"/>
      <c r="AN1171" s="271"/>
      <c r="AO1171" s="274"/>
      <c r="AP1171" s="275"/>
      <c r="AQ1171" s="275"/>
      <c r="AR1171" s="271"/>
      <c r="AS1171" s="365"/>
      <c r="AT1171" s="365"/>
      <c r="AU1171" s="271"/>
      <c r="AV1171" s="365"/>
      <c r="AW1171" s="272"/>
      <c r="AX1171" s="365"/>
      <c r="AY1171" s="276"/>
      <c r="AZ1171" s="273"/>
      <c r="BA1171" s="274"/>
      <c r="BB1171" s="274"/>
      <c r="BC1171" s="275"/>
      <c r="BD1171" s="271"/>
      <c r="BE1171" s="365"/>
      <c r="BF1171" s="365"/>
      <c r="BG1171" s="271"/>
      <c r="BH1171" s="365"/>
      <c r="BI1171" s="272"/>
      <c r="BJ1171" s="276"/>
      <c r="BK1171" s="274"/>
      <c r="BL1171" s="277"/>
      <c r="BM1171" s="278"/>
      <c r="BN1171" s="277"/>
      <c r="BO1171" s="277"/>
      <c r="BP1171" s="279"/>
      <c r="BQ1171" s="280"/>
      <c r="BR1171" s="281"/>
      <c r="BS1171" s="280"/>
      <c r="BT1171" s="280"/>
      <c r="BU1171" s="280"/>
      <c r="BV1171" s="282"/>
    </row>
    <row r="1172" spans="1:74" x14ac:dyDescent="0.8">
      <c r="A1172" s="96"/>
      <c r="B1172" s="96"/>
      <c r="C1172" s="83"/>
      <c r="F1172" s="102"/>
      <c r="G1172" s="123"/>
      <c r="H1172" s="102"/>
      <c r="I1172" s="123"/>
      <c r="J1172" s="102"/>
      <c r="K1172" s="123"/>
      <c r="M1172" s="366"/>
      <c r="N1172" s="120"/>
      <c r="O1172" s="120"/>
      <c r="P1172" s="120"/>
      <c r="Q1172" s="123"/>
      <c r="R1172" s="120"/>
      <c r="S1172" s="120"/>
      <c r="T1172" s="102"/>
      <c r="U1172" s="123"/>
      <c r="V1172" s="102"/>
      <c r="W1172" s="123"/>
      <c r="X1172" s="188"/>
      <c r="Y1172" s="270"/>
      <c r="Z1172" s="188"/>
      <c r="AA1172" s="270"/>
      <c r="AB1172" s="188"/>
      <c r="AC1172" s="270"/>
      <c r="AD1172" s="271"/>
      <c r="AE1172" s="272"/>
      <c r="AF1172" s="271"/>
      <c r="AG1172" s="272"/>
      <c r="AH1172" s="271"/>
      <c r="AI1172" s="272"/>
      <c r="AJ1172" s="271"/>
      <c r="AK1172" s="272"/>
      <c r="AL1172" s="271"/>
      <c r="AM1172" s="273"/>
      <c r="AN1172" s="271"/>
      <c r="AO1172" s="274"/>
      <c r="AP1172" s="275"/>
      <c r="AQ1172" s="275"/>
      <c r="AR1172" s="271"/>
      <c r="AS1172" s="365"/>
      <c r="AT1172" s="365"/>
      <c r="AU1172" s="271"/>
      <c r="AV1172" s="365"/>
      <c r="AW1172" s="272"/>
      <c r="AX1172" s="365"/>
      <c r="AY1172" s="276"/>
      <c r="AZ1172" s="273"/>
      <c r="BA1172" s="274"/>
      <c r="BB1172" s="274"/>
      <c r="BC1172" s="275"/>
      <c r="BD1172" s="271"/>
      <c r="BE1172" s="365"/>
      <c r="BF1172" s="365"/>
      <c r="BG1172" s="271"/>
      <c r="BH1172" s="365"/>
      <c r="BI1172" s="272"/>
      <c r="BJ1172" s="276"/>
      <c r="BK1172" s="274"/>
      <c r="BL1172" s="277"/>
      <c r="BM1172" s="278"/>
      <c r="BN1172" s="277"/>
      <c r="BO1172" s="277"/>
      <c r="BP1172" s="279"/>
      <c r="BQ1172" s="280"/>
      <c r="BR1172" s="281"/>
      <c r="BS1172" s="280"/>
      <c r="BT1172" s="280"/>
      <c r="BU1172" s="280"/>
      <c r="BV1172" s="282"/>
    </row>
    <row r="1173" spans="1:74" x14ac:dyDescent="0.8">
      <c r="A1173" s="96"/>
      <c r="B1173" s="96"/>
      <c r="C1173" s="83"/>
      <c r="F1173" s="102"/>
      <c r="G1173" s="123"/>
      <c r="H1173" s="102"/>
      <c r="I1173" s="123"/>
      <c r="J1173" s="102"/>
      <c r="K1173" s="123"/>
      <c r="M1173" s="366"/>
      <c r="N1173" s="120"/>
      <c r="O1173" s="120"/>
      <c r="P1173" s="120"/>
      <c r="Q1173" s="123"/>
      <c r="R1173" s="120"/>
      <c r="S1173" s="120"/>
      <c r="T1173" s="102"/>
      <c r="U1173" s="123"/>
      <c r="V1173" s="102"/>
      <c r="W1173" s="123"/>
      <c r="X1173" s="188"/>
      <c r="Y1173" s="270"/>
      <c r="Z1173" s="188"/>
      <c r="AA1173" s="270"/>
      <c r="AB1173" s="188"/>
      <c r="AC1173" s="270"/>
      <c r="AD1173" s="271"/>
      <c r="AE1173" s="272"/>
      <c r="AF1173" s="271"/>
      <c r="AG1173" s="272"/>
      <c r="AH1173" s="271"/>
      <c r="AI1173" s="272"/>
      <c r="AJ1173" s="271"/>
      <c r="AK1173" s="272"/>
      <c r="AL1173" s="271"/>
      <c r="AM1173" s="273"/>
      <c r="AN1173" s="271"/>
      <c r="AO1173" s="274"/>
      <c r="AP1173" s="275"/>
      <c r="AQ1173" s="275"/>
      <c r="AR1173" s="271"/>
      <c r="AS1173" s="365"/>
      <c r="AT1173" s="365"/>
      <c r="AU1173" s="271"/>
      <c r="AV1173" s="365"/>
      <c r="AW1173" s="272"/>
      <c r="AX1173" s="365"/>
      <c r="AY1173" s="276"/>
      <c r="AZ1173" s="273"/>
      <c r="BA1173" s="274"/>
      <c r="BB1173" s="274"/>
      <c r="BC1173" s="275"/>
      <c r="BD1173" s="271"/>
      <c r="BE1173" s="365"/>
      <c r="BF1173" s="365"/>
      <c r="BG1173" s="271"/>
      <c r="BH1173" s="365"/>
      <c r="BI1173" s="272"/>
      <c r="BJ1173" s="276"/>
      <c r="BK1173" s="274"/>
      <c r="BL1173" s="277"/>
      <c r="BM1173" s="278"/>
      <c r="BN1173" s="277"/>
      <c r="BO1173" s="277"/>
      <c r="BP1173" s="279"/>
      <c r="BQ1173" s="280"/>
      <c r="BR1173" s="281"/>
      <c r="BS1173" s="280"/>
      <c r="BT1173" s="280"/>
      <c r="BU1173" s="280"/>
      <c r="BV1173" s="282"/>
    </row>
    <row r="1174" spans="1:74" x14ac:dyDescent="0.8">
      <c r="A1174" s="96"/>
      <c r="B1174" s="96"/>
      <c r="C1174" s="83"/>
      <c r="F1174" s="102"/>
      <c r="G1174" s="123"/>
      <c r="H1174" s="102"/>
      <c r="I1174" s="123"/>
      <c r="J1174" s="102"/>
      <c r="K1174" s="123"/>
      <c r="M1174" s="366"/>
      <c r="N1174" s="120"/>
      <c r="O1174" s="120"/>
      <c r="P1174" s="120"/>
      <c r="Q1174" s="123"/>
      <c r="R1174" s="120"/>
      <c r="S1174" s="120"/>
      <c r="T1174" s="102"/>
      <c r="U1174" s="123"/>
      <c r="V1174" s="102"/>
      <c r="W1174" s="123"/>
      <c r="X1174" s="188"/>
      <c r="Y1174" s="270"/>
      <c r="Z1174" s="188"/>
      <c r="AA1174" s="270"/>
      <c r="AB1174" s="188"/>
      <c r="AC1174" s="270"/>
      <c r="AD1174" s="271"/>
      <c r="AE1174" s="272"/>
      <c r="AF1174" s="271"/>
      <c r="AG1174" s="272"/>
      <c r="AH1174" s="271"/>
      <c r="AI1174" s="272"/>
      <c r="AJ1174" s="271"/>
      <c r="AK1174" s="272"/>
      <c r="AL1174" s="271"/>
      <c r="AM1174" s="273"/>
      <c r="AN1174" s="271"/>
      <c r="AO1174" s="274"/>
      <c r="AP1174" s="275"/>
      <c r="AQ1174" s="275"/>
      <c r="AR1174" s="271"/>
      <c r="AS1174" s="365"/>
      <c r="AT1174" s="365"/>
      <c r="AU1174" s="271"/>
      <c r="AV1174" s="365"/>
      <c r="AW1174" s="272"/>
      <c r="AX1174" s="365"/>
      <c r="AY1174" s="276"/>
      <c r="AZ1174" s="273"/>
      <c r="BA1174" s="274"/>
      <c r="BB1174" s="274"/>
      <c r="BC1174" s="275"/>
      <c r="BD1174" s="271"/>
      <c r="BE1174" s="365"/>
      <c r="BF1174" s="365"/>
      <c r="BG1174" s="271"/>
      <c r="BH1174" s="365"/>
      <c r="BI1174" s="272"/>
      <c r="BJ1174" s="276"/>
      <c r="BK1174" s="274"/>
      <c r="BL1174" s="277"/>
      <c r="BM1174" s="278"/>
      <c r="BN1174" s="277"/>
      <c r="BO1174" s="277"/>
      <c r="BP1174" s="279"/>
      <c r="BQ1174" s="280"/>
      <c r="BR1174" s="281"/>
      <c r="BS1174" s="280"/>
      <c r="BT1174" s="280"/>
      <c r="BU1174" s="280"/>
      <c r="BV1174" s="282"/>
    </row>
    <row r="1175" spans="1:74" x14ac:dyDescent="0.8">
      <c r="A1175" s="96"/>
      <c r="B1175" s="96"/>
      <c r="C1175" s="83"/>
      <c r="F1175" s="102"/>
      <c r="G1175" s="123"/>
      <c r="H1175" s="102"/>
      <c r="I1175" s="123"/>
      <c r="J1175" s="102"/>
      <c r="K1175" s="123"/>
      <c r="M1175" s="366"/>
      <c r="N1175" s="120"/>
      <c r="O1175" s="120"/>
      <c r="P1175" s="120"/>
      <c r="Q1175" s="123"/>
      <c r="R1175" s="120"/>
      <c r="S1175" s="120"/>
      <c r="T1175" s="102"/>
      <c r="U1175" s="123"/>
      <c r="V1175" s="102"/>
      <c r="W1175" s="123"/>
      <c r="X1175" s="188"/>
      <c r="Y1175" s="270"/>
      <c r="Z1175" s="188"/>
      <c r="AA1175" s="270"/>
      <c r="AB1175" s="188"/>
      <c r="AC1175" s="270"/>
      <c r="AD1175" s="271"/>
      <c r="AE1175" s="272"/>
      <c r="AF1175" s="271"/>
      <c r="AG1175" s="272"/>
      <c r="AH1175" s="271"/>
      <c r="AI1175" s="272"/>
      <c r="AJ1175" s="271"/>
      <c r="AK1175" s="272"/>
      <c r="AL1175" s="271"/>
      <c r="AM1175" s="273"/>
      <c r="AN1175" s="271"/>
      <c r="AO1175" s="274"/>
      <c r="AP1175" s="275"/>
      <c r="AQ1175" s="275"/>
      <c r="AR1175" s="271"/>
      <c r="AS1175" s="365"/>
      <c r="AT1175" s="365"/>
      <c r="AU1175" s="271"/>
      <c r="AV1175" s="365"/>
      <c r="AW1175" s="272"/>
      <c r="AX1175" s="365"/>
      <c r="AY1175" s="276"/>
      <c r="AZ1175" s="273"/>
      <c r="BA1175" s="274"/>
      <c r="BB1175" s="274"/>
      <c r="BC1175" s="275"/>
      <c r="BD1175" s="271"/>
      <c r="BE1175" s="365"/>
      <c r="BF1175" s="365"/>
      <c r="BG1175" s="271"/>
      <c r="BH1175" s="365"/>
      <c r="BI1175" s="272"/>
      <c r="BJ1175" s="276"/>
      <c r="BK1175" s="274"/>
      <c r="BL1175" s="277"/>
      <c r="BM1175" s="278"/>
      <c r="BN1175" s="277"/>
      <c r="BO1175" s="277"/>
      <c r="BP1175" s="279"/>
      <c r="BQ1175" s="280"/>
      <c r="BR1175" s="281"/>
      <c r="BS1175" s="280"/>
      <c r="BT1175" s="280"/>
      <c r="BU1175" s="280"/>
      <c r="BV1175" s="282"/>
    </row>
    <row r="1176" spans="1:74" x14ac:dyDescent="0.8">
      <c r="A1176" s="96"/>
      <c r="B1176" s="96"/>
      <c r="C1176" s="83"/>
      <c r="F1176" s="102"/>
      <c r="G1176" s="123"/>
      <c r="H1176" s="102"/>
      <c r="I1176" s="123"/>
      <c r="J1176" s="102"/>
      <c r="K1176" s="123"/>
      <c r="M1176" s="366"/>
      <c r="N1176" s="120"/>
      <c r="O1176" s="120"/>
      <c r="P1176" s="120"/>
      <c r="Q1176" s="123"/>
      <c r="R1176" s="120"/>
      <c r="S1176" s="120"/>
      <c r="T1176" s="102"/>
      <c r="U1176" s="123"/>
      <c r="V1176" s="102"/>
      <c r="W1176" s="123"/>
      <c r="X1176" s="188"/>
      <c r="Y1176" s="270"/>
      <c r="Z1176" s="188"/>
      <c r="AA1176" s="270"/>
      <c r="AB1176" s="188"/>
      <c r="AC1176" s="270"/>
      <c r="AD1176" s="271"/>
      <c r="AE1176" s="272"/>
      <c r="AF1176" s="271"/>
      <c r="AG1176" s="272"/>
      <c r="AH1176" s="271"/>
      <c r="AI1176" s="272"/>
      <c r="AJ1176" s="271"/>
      <c r="AK1176" s="272"/>
      <c r="AL1176" s="271"/>
      <c r="AM1176" s="273"/>
      <c r="AN1176" s="271"/>
      <c r="AO1176" s="274"/>
      <c r="AP1176" s="275"/>
      <c r="AQ1176" s="275"/>
      <c r="AR1176" s="271"/>
      <c r="AS1176" s="365"/>
      <c r="AT1176" s="365"/>
      <c r="AU1176" s="271"/>
      <c r="AV1176" s="365"/>
      <c r="AW1176" s="272"/>
      <c r="AX1176" s="365"/>
      <c r="AY1176" s="276"/>
      <c r="AZ1176" s="273"/>
      <c r="BA1176" s="274"/>
      <c r="BB1176" s="274"/>
      <c r="BC1176" s="275"/>
      <c r="BD1176" s="271"/>
      <c r="BE1176" s="365"/>
      <c r="BF1176" s="365"/>
      <c r="BG1176" s="271"/>
      <c r="BH1176" s="365"/>
      <c r="BI1176" s="272"/>
      <c r="BJ1176" s="276"/>
      <c r="BK1176" s="274"/>
      <c r="BL1176" s="277"/>
      <c r="BM1176" s="278"/>
      <c r="BN1176" s="277"/>
      <c r="BO1176" s="277"/>
      <c r="BP1176" s="279"/>
      <c r="BQ1176" s="280"/>
      <c r="BR1176" s="281"/>
      <c r="BS1176" s="280"/>
      <c r="BT1176" s="280"/>
      <c r="BU1176" s="280"/>
      <c r="BV1176" s="282"/>
    </row>
    <row r="1177" spans="1:74" x14ac:dyDescent="0.8">
      <c r="A1177" s="96"/>
      <c r="B1177" s="96"/>
      <c r="C1177" s="83"/>
      <c r="F1177" s="102"/>
      <c r="G1177" s="123"/>
      <c r="H1177" s="102"/>
      <c r="I1177" s="123"/>
      <c r="J1177" s="102"/>
      <c r="K1177" s="123"/>
      <c r="M1177" s="366"/>
      <c r="N1177" s="120"/>
      <c r="O1177" s="120"/>
      <c r="P1177" s="120"/>
      <c r="Q1177" s="123"/>
      <c r="R1177" s="120"/>
      <c r="S1177" s="120"/>
      <c r="T1177" s="102"/>
      <c r="U1177" s="123"/>
      <c r="V1177" s="102"/>
      <c r="W1177" s="123"/>
      <c r="X1177" s="188"/>
      <c r="Y1177" s="270"/>
      <c r="Z1177" s="188"/>
      <c r="AA1177" s="270"/>
      <c r="AB1177" s="188"/>
      <c r="AC1177" s="270"/>
      <c r="AD1177" s="271"/>
      <c r="AE1177" s="272"/>
      <c r="AF1177" s="271"/>
      <c r="AG1177" s="272"/>
      <c r="AH1177" s="271"/>
      <c r="AI1177" s="272"/>
      <c r="AJ1177" s="271"/>
      <c r="AK1177" s="272"/>
      <c r="AL1177" s="271"/>
      <c r="AM1177" s="273"/>
      <c r="AN1177" s="271"/>
      <c r="AO1177" s="274"/>
      <c r="AP1177" s="275"/>
      <c r="AQ1177" s="275"/>
      <c r="AR1177" s="271"/>
      <c r="AS1177" s="365"/>
      <c r="AT1177" s="365"/>
      <c r="AU1177" s="271"/>
      <c r="AV1177" s="365"/>
      <c r="AW1177" s="272"/>
      <c r="AX1177" s="365"/>
      <c r="AY1177" s="276"/>
      <c r="AZ1177" s="273"/>
      <c r="BA1177" s="274"/>
      <c r="BB1177" s="274"/>
      <c r="BC1177" s="275"/>
      <c r="BD1177" s="271"/>
      <c r="BE1177" s="365"/>
      <c r="BF1177" s="365"/>
      <c r="BG1177" s="271"/>
      <c r="BH1177" s="365"/>
      <c r="BI1177" s="272"/>
      <c r="BJ1177" s="276"/>
      <c r="BK1177" s="274"/>
      <c r="BL1177" s="277"/>
      <c r="BM1177" s="278"/>
      <c r="BN1177" s="277"/>
      <c r="BO1177" s="277"/>
      <c r="BP1177" s="279"/>
      <c r="BQ1177" s="280"/>
      <c r="BR1177" s="281"/>
      <c r="BS1177" s="280"/>
      <c r="BT1177" s="280"/>
      <c r="BU1177" s="280"/>
      <c r="BV1177" s="282"/>
    </row>
    <row r="1178" spans="1:74" x14ac:dyDescent="0.8">
      <c r="A1178" s="96"/>
      <c r="B1178" s="96"/>
      <c r="C1178" s="83"/>
      <c r="F1178" s="102"/>
      <c r="G1178" s="123"/>
      <c r="H1178" s="102"/>
      <c r="I1178" s="123"/>
      <c r="J1178" s="102"/>
      <c r="K1178" s="123"/>
      <c r="M1178" s="366"/>
      <c r="N1178" s="120"/>
      <c r="O1178" s="120"/>
      <c r="P1178" s="120"/>
      <c r="Q1178" s="123"/>
      <c r="R1178" s="120"/>
      <c r="S1178" s="120"/>
      <c r="T1178" s="102"/>
      <c r="U1178" s="123"/>
      <c r="V1178" s="102"/>
      <c r="W1178" s="123"/>
      <c r="X1178" s="188"/>
      <c r="Y1178" s="270"/>
      <c r="Z1178" s="188"/>
      <c r="AA1178" s="270"/>
      <c r="AB1178" s="188"/>
      <c r="AC1178" s="270"/>
      <c r="AD1178" s="271"/>
      <c r="AE1178" s="272"/>
      <c r="AF1178" s="271"/>
      <c r="AG1178" s="272"/>
      <c r="AH1178" s="271"/>
      <c r="AI1178" s="272"/>
      <c r="AJ1178" s="271"/>
      <c r="AK1178" s="272"/>
      <c r="AL1178" s="271"/>
      <c r="AM1178" s="273"/>
      <c r="AN1178" s="271"/>
      <c r="AO1178" s="274"/>
      <c r="AP1178" s="275"/>
      <c r="AQ1178" s="275"/>
      <c r="AR1178" s="271"/>
      <c r="AS1178" s="365"/>
      <c r="AT1178" s="365"/>
      <c r="AU1178" s="271"/>
      <c r="AV1178" s="365"/>
      <c r="AW1178" s="272"/>
      <c r="AX1178" s="365"/>
      <c r="AY1178" s="276"/>
      <c r="AZ1178" s="273"/>
      <c r="BA1178" s="274"/>
      <c r="BB1178" s="274"/>
      <c r="BC1178" s="275"/>
      <c r="BD1178" s="271"/>
      <c r="BE1178" s="365"/>
      <c r="BF1178" s="365"/>
      <c r="BG1178" s="271"/>
      <c r="BH1178" s="365"/>
      <c r="BI1178" s="272"/>
      <c r="BJ1178" s="276"/>
      <c r="BK1178" s="274"/>
      <c r="BL1178" s="277"/>
      <c r="BM1178" s="278"/>
      <c r="BN1178" s="277"/>
      <c r="BO1178" s="277"/>
      <c r="BP1178" s="279"/>
      <c r="BQ1178" s="280"/>
      <c r="BR1178" s="281"/>
      <c r="BS1178" s="280"/>
      <c r="BT1178" s="280"/>
      <c r="BU1178" s="280"/>
      <c r="BV1178" s="282"/>
    </row>
    <row r="1179" spans="1:74" x14ac:dyDescent="0.8">
      <c r="A1179" s="96"/>
      <c r="B1179" s="96"/>
      <c r="C1179" s="83"/>
      <c r="F1179" s="102"/>
      <c r="G1179" s="123"/>
      <c r="H1179" s="102"/>
      <c r="I1179" s="123"/>
      <c r="J1179" s="102"/>
      <c r="K1179" s="123"/>
      <c r="M1179" s="366"/>
      <c r="N1179" s="120"/>
      <c r="O1179" s="120"/>
      <c r="P1179" s="120"/>
      <c r="Q1179" s="123"/>
      <c r="R1179" s="120"/>
      <c r="S1179" s="120"/>
      <c r="T1179" s="102"/>
      <c r="U1179" s="123"/>
      <c r="V1179" s="102"/>
      <c r="W1179" s="123"/>
      <c r="X1179" s="188"/>
      <c r="Y1179" s="270"/>
      <c r="Z1179" s="188"/>
      <c r="AA1179" s="270"/>
      <c r="AB1179" s="188"/>
      <c r="AC1179" s="270"/>
      <c r="AD1179" s="271"/>
      <c r="AE1179" s="272"/>
      <c r="AF1179" s="271"/>
      <c r="AG1179" s="272"/>
      <c r="AH1179" s="271"/>
      <c r="AI1179" s="272"/>
      <c r="AJ1179" s="271"/>
      <c r="AK1179" s="272"/>
      <c r="AL1179" s="271"/>
      <c r="AM1179" s="273"/>
      <c r="AN1179" s="271"/>
      <c r="AO1179" s="274"/>
      <c r="AP1179" s="275"/>
      <c r="AQ1179" s="275"/>
      <c r="AR1179" s="271"/>
      <c r="AS1179" s="365"/>
      <c r="AT1179" s="365"/>
      <c r="AU1179" s="271"/>
      <c r="AV1179" s="365"/>
      <c r="AW1179" s="272"/>
      <c r="AX1179" s="365"/>
      <c r="AY1179" s="276"/>
      <c r="AZ1179" s="273"/>
      <c r="BA1179" s="274"/>
      <c r="BB1179" s="274"/>
      <c r="BC1179" s="275"/>
      <c r="BD1179" s="271"/>
      <c r="BE1179" s="365"/>
      <c r="BF1179" s="365"/>
      <c r="BG1179" s="271"/>
      <c r="BH1179" s="365"/>
      <c r="BI1179" s="272"/>
      <c r="BJ1179" s="276"/>
      <c r="BK1179" s="274"/>
      <c r="BL1179" s="277"/>
      <c r="BM1179" s="278"/>
      <c r="BN1179" s="277"/>
      <c r="BO1179" s="277"/>
      <c r="BP1179" s="279"/>
      <c r="BQ1179" s="280"/>
      <c r="BR1179" s="281"/>
      <c r="BS1179" s="280"/>
      <c r="BT1179" s="280"/>
      <c r="BU1179" s="280"/>
      <c r="BV1179" s="282"/>
    </row>
    <row r="1180" spans="1:74" x14ac:dyDescent="0.8">
      <c r="A1180" s="96"/>
      <c r="B1180" s="96"/>
      <c r="C1180" s="83"/>
      <c r="F1180" s="102"/>
      <c r="G1180" s="123"/>
      <c r="H1180" s="102"/>
      <c r="I1180" s="123"/>
      <c r="J1180" s="102"/>
      <c r="K1180" s="123"/>
      <c r="M1180" s="366"/>
      <c r="N1180" s="120"/>
      <c r="O1180" s="120"/>
      <c r="P1180" s="120"/>
      <c r="Q1180" s="123"/>
      <c r="R1180" s="120"/>
      <c r="S1180" s="120"/>
      <c r="T1180" s="102"/>
      <c r="U1180" s="123"/>
      <c r="V1180" s="102"/>
      <c r="W1180" s="123"/>
      <c r="X1180" s="188"/>
      <c r="Y1180" s="270"/>
      <c r="Z1180" s="188"/>
      <c r="AA1180" s="270"/>
      <c r="AB1180" s="188"/>
      <c r="AC1180" s="270"/>
      <c r="AD1180" s="271"/>
      <c r="AE1180" s="272"/>
      <c r="AF1180" s="271"/>
      <c r="AG1180" s="272"/>
      <c r="AH1180" s="271"/>
      <c r="AI1180" s="272"/>
      <c r="AJ1180" s="271"/>
      <c r="AK1180" s="272"/>
      <c r="AL1180" s="271"/>
      <c r="AM1180" s="273"/>
      <c r="AN1180" s="271"/>
      <c r="AO1180" s="274"/>
      <c r="AP1180" s="275"/>
      <c r="AQ1180" s="275"/>
      <c r="AR1180" s="271"/>
      <c r="AS1180" s="365"/>
      <c r="AT1180" s="365"/>
      <c r="AU1180" s="271"/>
      <c r="AV1180" s="365"/>
      <c r="AW1180" s="272"/>
      <c r="AX1180" s="365"/>
      <c r="AY1180" s="276"/>
      <c r="AZ1180" s="273"/>
      <c r="BA1180" s="274"/>
      <c r="BB1180" s="274"/>
      <c r="BC1180" s="275"/>
      <c r="BD1180" s="271"/>
      <c r="BE1180" s="365"/>
      <c r="BF1180" s="365"/>
      <c r="BG1180" s="271"/>
      <c r="BH1180" s="365"/>
      <c r="BI1180" s="272"/>
      <c r="BJ1180" s="276"/>
      <c r="BK1180" s="274"/>
      <c r="BL1180" s="277"/>
      <c r="BM1180" s="278"/>
      <c r="BN1180" s="277"/>
      <c r="BO1180" s="277"/>
      <c r="BP1180" s="279"/>
      <c r="BQ1180" s="280"/>
      <c r="BR1180" s="281"/>
      <c r="BS1180" s="280"/>
      <c r="BT1180" s="280"/>
      <c r="BU1180" s="280"/>
      <c r="BV1180" s="282"/>
    </row>
    <row r="1181" spans="1:74" x14ac:dyDescent="0.8">
      <c r="A1181" s="96"/>
      <c r="B1181" s="96"/>
      <c r="C1181" s="83"/>
      <c r="F1181" s="102"/>
      <c r="G1181" s="123"/>
      <c r="H1181" s="102"/>
      <c r="I1181" s="123"/>
      <c r="J1181" s="102"/>
      <c r="K1181" s="123"/>
      <c r="M1181" s="366"/>
      <c r="N1181" s="120"/>
      <c r="O1181" s="120"/>
      <c r="P1181" s="120"/>
      <c r="Q1181" s="123"/>
      <c r="R1181" s="120"/>
      <c r="S1181" s="120"/>
      <c r="T1181" s="102"/>
      <c r="U1181" s="123"/>
      <c r="V1181" s="102"/>
      <c r="W1181" s="123"/>
      <c r="X1181" s="188"/>
      <c r="Y1181" s="270"/>
      <c r="Z1181" s="188"/>
      <c r="AA1181" s="270"/>
      <c r="AB1181" s="188"/>
      <c r="AC1181" s="270"/>
      <c r="AD1181" s="271"/>
      <c r="AE1181" s="272"/>
      <c r="AF1181" s="271"/>
      <c r="AG1181" s="272"/>
      <c r="AH1181" s="271"/>
      <c r="AI1181" s="272"/>
      <c r="AJ1181" s="271"/>
      <c r="AK1181" s="272"/>
      <c r="AL1181" s="271"/>
      <c r="AM1181" s="273"/>
      <c r="AN1181" s="271"/>
      <c r="AO1181" s="274"/>
      <c r="AP1181" s="275"/>
      <c r="AQ1181" s="275"/>
      <c r="AR1181" s="271"/>
      <c r="AS1181" s="365"/>
      <c r="AT1181" s="365"/>
      <c r="AU1181" s="271"/>
      <c r="AV1181" s="365"/>
      <c r="AW1181" s="272"/>
      <c r="AX1181" s="365"/>
      <c r="AY1181" s="276"/>
      <c r="AZ1181" s="273"/>
      <c r="BA1181" s="274"/>
      <c r="BB1181" s="274"/>
      <c r="BC1181" s="275"/>
      <c r="BD1181" s="271"/>
      <c r="BE1181" s="365"/>
      <c r="BF1181" s="365"/>
      <c r="BG1181" s="271"/>
      <c r="BH1181" s="365"/>
      <c r="BI1181" s="272"/>
      <c r="BJ1181" s="276"/>
      <c r="BK1181" s="274"/>
      <c r="BL1181" s="277"/>
      <c r="BM1181" s="278"/>
      <c r="BN1181" s="277"/>
      <c r="BO1181" s="277"/>
      <c r="BP1181" s="279"/>
      <c r="BQ1181" s="280"/>
      <c r="BR1181" s="281"/>
      <c r="BS1181" s="280"/>
      <c r="BT1181" s="280"/>
      <c r="BU1181" s="280"/>
      <c r="BV1181" s="282"/>
    </row>
    <row r="1182" spans="1:74" x14ac:dyDescent="0.8">
      <c r="A1182" s="96"/>
      <c r="B1182" s="96"/>
      <c r="C1182" s="83"/>
      <c r="F1182" s="102"/>
      <c r="G1182" s="123"/>
      <c r="H1182" s="102"/>
      <c r="I1182" s="123"/>
      <c r="J1182" s="102"/>
      <c r="K1182" s="123"/>
      <c r="M1182" s="366"/>
      <c r="N1182" s="120"/>
      <c r="O1182" s="120"/>
      <c r="P1182" s="120"/>
      <c r="Q1182" s="123"/>
      <c r="R1182" s="120"/>
      <c r="S1182" s="120"/>
      <c r="T1182" s="102"/>
      <c r="U1182" s="123"/>
      <c r="V1182" s="102"/>
      <c r="W1182" s="123"/>
      <c r="X1182" s="188"/>
      <c r="Y1182" s="270"/>
      <c r="Z1182" s="188"/>
      <c r="AA1182" s="270"/>
      <c r="AB1182" s="188"/>
      <c r="AC1182" s="270"/>
      <c r="AD1182" s="271"/>
      <c r="AE1182" s="272"/>
      <c r="AF1182" s="271"/>
      <c r="AG1182" s="272"/>
      <c r="AH1182" s="271"/>
      <c r="AI1182" s="272"/>
      <c r="AJ1182" s="271"/>
      <c r="AK1182" s="272"/>
      <c r="AL1182" s="271"/>
      <c r="AM1182" s="273"/>
      <c r="AN1182" s="271"/>
      <c r="AO1182" s="274"/>
      <c r="AP1182" s="275"/>
      <c r="AQ1182" s="275"/>
      <c r="AR1182" s="271"/>
      <c r="AS1182" s="365"/>
      <c r="AT1182" s="365"/>
      <c r="AU1182" s="271"/>
      <c r="AV1182" s="365"/>
      <c r="AW1182" s="272"/>
      <c r="AX1182" s="365"/>
      <c r="AY1182" s="276"/>
      <c r="AZ1182" s="273"/>
      <c r="BA1182" s="274"/>
      <c r="BB1182" s="274"/>
      <c r="BC1182" s="275"/>
      <c r="BD1182" s="271"/>
      <c r="BE1182" s="365"/>
      <c r="BF1182" s="365"/>
      <c r="BG1182" s="271"/>
      <c r="BH1182" s="365"/>
      <c r="BI1182" s="272"/>
      <c r="BJ1182" s="276"/>
      <c r="BK1182" s="274"/>
      <c r="BL1182" s="277"/>
      <c r="BM1182" s="278"/>
      <c r="BN1182" s="277"/>
      <c r="BO1182" s="277"/>
      <c r="BP1182" s="279"/>
      <c r="BQ1182" s="280"/>
      <c r="BR1182" s="281"/>
      <c r="BS1182" s="280"/>
      <c r="BT1182" s="280"/>
      <c r="BU1182" s="280"/>
      <c r="BV1182" s="282"/>
    </row>
    <row r="1183" spans="1:74" x14ac:dyDescent="0.8">
      <c r="A1183" s="96"/>
      <c r="B1183" s="96"/>
      <c r="C1183" s="83"/>
      <c r="F1183" s="102"/>
      <c r="G1183" s="123"/>
      <c r="H1183" s="102"/>
      <c r="I1183" s="123"/>
      <c r="J1183" s="102"/>
      <c r="K1183" s="123"/>
      <c r="M1183" s="366"/>
      <c r="N1183" s="120"/>
      <c r="O1183" s="120"/>
      <c r="P1183" s="120"/>
      <c r="Q1183" s="123"/>
      <c r="R1183" s="120"/>
      <c r="S1183" s="120"/>
      <c r="T1183" s="102"/>
      <c r="U1183" s="123"/>
      <c r="V1183" s="102"/>
      <c r="W1183" s="123"/>
      <c r="X1183" s="188"/>
      <c r="Y1183" s="270"/>
      <c r="Z1183" s="188"/>
      <c r="AA1183" s="270"/>
      <c r="AB1183" s="188"/>
      <c r="AC1183" s="270"/>
      <c r="AD1183" s="271"/>
      <c r="AE1183" s="272"/>
      <c r="AF1183" s="271"/>
      <c r="AG1183" s="272"/>
      <c r="AH1183" s="271"/>
      <c r="AI1183" s="272"/>
      <c r="AJ1183" s="271"/>
      <c r="AK1183" s="272"/>
      <c r="AL1183" s="271"/>
      <c r="AM1183" s="273"/>
      <c r="AN1183" s="271"/>
      <c r="AO1183" s="274"/>
      <c r="AP1183" s="275"/>
      <c r="AQ1183" s="275"/>
      <c r="AR1183" s="271"/>
      <c r="AS1183" s="365"/>
      <c r="AT1183" s="365"/>
      <c r="AU1183" s="271"/>
      <c r="AV1183" s="365"/>
      <c r="AW1183" s="272"/>
      <c r="AX1183" s="365"/>
      <c r="AY1183" s="276"/>
      <c r="AZ1183" s="273"/>
      <c r="BA1183" s="274"/>
      <c r="BB1183" s="274"/>
      <c r="BC1183" s="275"/>
      <c r="BD1183" s="271"/>
      <c r="BE1183" s="365"/>
      <c r="BF1183" s="365"/>
      <c r="BG1183" s="271"/>
      <c r="BH1183" s="365"/>
      <c r="BI1183" s="272"/>
      <c r="BJ1183" s="276"/>
      <c r="BK1183" s="274"/>
      <c r="BL1183" s="277"/>
      <c r="BM1183" s="278"/>
      <c r="BN1183" s="277"/>
      <c r="BO1183" s="277"/>
      <c r="BP1183" s="279"/>
      <c r="BQ1183" s="280"/>
      <c r="BR1183" s="281"/>
      <c r="BS1183" s="280"/>
      <c r="BT1183" s="280"/>
      <c r="BU1183" s="280"/>
      <c r="BV1183" s="282"/>
    </row>
    <row r="1184" spans="1:74" x14ac:dyDescent="0.8">
      <c r="A1184" s="96"/>
      <c r="B1184" s="96"/>
      <c r="C1184" s="83"/>
      <c r="F1184" s="102"/>
      <c r="G1184" s="123"/>
      <c r="H1184" s="102"/>
      <c r="I1184" s="123"/>
      <c r="J1184" s="102"/>
      <c r="K1184" s="123"/>
      <c r="M1184" s="366"/>
      <c r="N1184" s="120"/>
      <c r="O1184" s="120"/>
      <c r="P1184" s="120"/>
      <c r="Q1184" s="123"/>
      <c r="R1184" s="120"/>
      <c r="S1184" s="120"/>
      <c r="T1184" s="102"/>
      <c r="U1184" s="123"/>
      <c r="V1184" s="102"/>
      <c r="W1184" s="123"/>
      <c r="X1184" s="188"/>
      <c r="Y1184" s="270"/>
      <c r="Z1184" s="188"/>
      <c r="AA1184" s="270"/>
      <c r="AB1184" s="188"/>
      <c r="AC1184" s="270"/>
      <c r="AD1184" s="271"/>
      <c r="AE1184" s="272"/>
      <c r="AF1184" s="271"/>
      <c r="AG1184" s="272"/>
      <c r="AH1184" s="271"/>
      <c r="AI1184" s="272"/>
      <c r="AJ1184" s="271"/>
      <c r="AK1184" s="272"/>
      <c r="AL1184" s="271"/>
      <c r="AM1184" s="273"/>
      <c r="AN1184" s="271"/>
      <c r="AO1184" s="274"/>
      <c r="AP1184" s="275"/>
      <c r="AQ1184" s="275"/>
      <c r="AR1184" s="271"/>
      <c r="AS1184" s="365"/>
      <c r="AT1184" s="365"/>
      <c r="AU1184" s="271"/>
      <c r="AV1184" s="365"/>
      <c r="AW1184" s="272"/>
      <c r="AX1184" s="365"/>
      <c r="AY1184" s="276"/>
      <c r="AZ1184" s="273"/>
      <c r="BA1184" s="274"/>
      <c r="BB1184" s="274"/>
      <c r="BC1184" s="275"/>
      <c r="BD1184" s="271"/>
      <c r="BE1184" s="365"/>
      <c r="BF1184" s="365"/>
      <c r="BG1184" s="271"/>
      <c r="BH1184" s="365"/>
      <c r="BI1184" s="272"/>
      <c r="BJ1184" s="276"/>
      <c r="BK1184" s="274"/>
      <c r="BL1184" s="277"/>
      <c r="BM1184" s="278"/>
      <c r="BN1184" s="277"/>
      <c r="BO1184" s="277"/>
      <c r="BP1184" s="279"/>
      <c r="BQ1184" s="280"/>
      <c r="BR1184" s="281"/>
      <c r="BS1184" s="280"/>
      <c r="BT1184" s="280"/>
      <c r="BU1184" s="280"/>
      <c r="BV1184" s="282"/>
    </row>
    <row r="1185" spans="1:74" x14ac:dyDescent="0.8">
      <c r="A1185" s="96"/>
      <c r="B1185" s="96"/>
      <c r="C1185" s="83"/>
      <c r="F1185" s="102"/>
      <c r="G1185" s="123"/>
      <c r="H1185" s="102"/>
      <c r="I1185" s="123"/>
      <c r="J1185" s="102"/>
      <c r="K1185" s="123"/>
      <c r="M1185" s="366"/>
      <c r="N1185" s="120"/>
      <c r="O1185" s="120"/>
      <c r="P1185" s="120"/>
      <c r="Q1185" s="123"/>
      <c r="R1185" s="120"/>
      <c r="S1185" s="120"/>
      <c r="T1185" s="102"/>
      <c r="U1185" s="123"/>
      <c r="V1185" s="102"/>
      <c r="W1185" s="123"/>
      <c r="X1185" s="188"/>
      <c r="Y1185" s="270"/>
      <c r="Z1185" s="188"/>
      <c r="AA1185" s="270"/>
      <c r="AB1185" s="188"/>
      <c r="AC1185" s="270"/>
      <c r="AD1185" s="271"/>
      <c r="AE1185" s="272"/>
      <c r="AF1185" s="271"/>
      <c r="AG1185" s="272"/>
      <c r="AH1185" s="271"/>
      <c r="AI1185" s="272"/>
      <c r="AJ1185" s="271"/>
      <c r="AK1185" s="272"/>
      <c r="AL1185" s="271"/>
      <c r="AM1185" s="273"/>
      <c r="AN1185" s="271"/>
      <c r="AO1185" s="274"/>
      <c r="AP1185" s="275"/>
      <c r="AQ1185" s="275"/>
      <c r="AR1185" s="271"/>
      <c r="AS1185" s="365"/>
      <c r="AT1185" s="365"/>
      <c r="AU1185" s="271"/>
      <c r="AV1185" s="365"/>
      <c r="AW1185" s="272"/>
      <c r="AX1185" s="365"/>
      <c r="AY1185" s="276"/>
      <c r="AZ1185" s="273"/>
      <c r="BA1185" s="274"/>
      <c r="BB1185" s="274"/>
      <c r="BC1185" s="275"/>
      <c r="BD1185" s="271"/>
      <c r="BE1185" s="365"/>
      <c r="BF1185" s="365"/>
      <c r="BG1185" s="271"/>
      <c r="BH1185" s="365"/>
      <c r="BI1185" s="272"/>
      <c r="BJ1185" s="276"/>
      <c r="BK1185" s="274"/>
      <c r="BL1185" s="277"/>
      <c r="BM1185" s="278"/>
      <c r="BN1185" s="277"/>
      <c r="BO1185" s="277"/>
      <c r="BP1185" s="279"/>
      <c r="BQ1185" s="280"/>
      <c r="BR1185" s="281"/>
      <c r="BS1185" s="280"/>
      <c r="BT1185" s="280"/>
      <c r="BU1185" s="280"/>
      <c r="BV1185" s="282"/>
    </row>
    <row r="1186" spans="1:74" x14ac:dyDescent="0.8">
      <c r="A1186" s="96"/>
      <c r="B1186" s="96"/>
      <c r="C1186" s="83"/>
      <c r="F1186" s="102"/>
      <c r="G1186" s="123"/>
      <c r="H1186" s="102"/>
      <c r="I1186" s="123"/>
      <c r="J1186" s="102"/>
      <c r="K1186" s="123"/>
      <c r="M1186" s="366"/>
      <c r="N1186" s="120"/>
      <c r="O1186" s="120"/>
      <c r="P1186" s="120"/>
      <c r="Q1186" s="123"/>
      <c r="R1186" s="120"/>
      <c r="S1186" s="120"/>
      <c r="T1186" s="102"/>
      <c r="U1186" s="123"/>
      <c r="V1186" s="102"/>
      <c r="W1186" s="123"/>
      <c r="X1186" s="188"/>
      <c r="Y1186" s="270"/>
      <c r="Z1186" s="188"/>
      <c r="AA1186" s="270"/>
      <c r="AB1186" s="188"/>
      <c r="AC1186" s="270"/>
      <c r="AD1186" s="271"/>
      <c r="AE1186" s="272"/>
      <c r="AF1186" s="271"/>
      <c r="AG1186" s="272"/>
      <c r="AH1186" s="271"/>
      <c r="AI1186" s="272"/>
      <c r="AJ1186" s="271"/>
      <c r="AK1186" s="272"/>
      <c r="AL1186" s="271"/>
      <c r="AM1186" s="273"/>
      <c r="AN1186" s="271"/>
      <c r="AO1186" s="274"/>
      <c r="AP1186" s="275"/>
      <c r="AQ1186" s="275"/>
      <c r="AR1186" s="271"/>
      <c r="AS1186" s="365"/>
      <c r="AT1186" s="365"/>
      <c r="AU1186" s="271"/>
      <c r="AV1186" s="365"/>
      <c r="AW1186" s="272"/>
      <c r="AX1186" s="365"/>
      <c r="AY1186" s="276"/>
      <c r="AZ1186" s="273"/>
      <c r="BA1186" s="274"/>
      <c r="BB1186" s="274"/>
      <c r="BC1186" s="275"/>
      <c r="BD1186" s="271"/>
      <c r="BE1186" s="365"/>
      <c r="BF1186" s="365"/>
      <c r="BG1186" s="271"/>
      <c r="BH1186" s="365"/>
      <c r="BI1186" s="272"/>
      <c r="BJ1186" s="276"/>
      <c r="BK1186" s="274"/>
      <c r="BL1186" s="277"/>
      <c r="BM1186" s="278"/>
      <c r="BN1186" s="277"/>
      <c r="BO1186" s="277"/>
      <c r="BP1186" s="279"/>
      <c r="BQ1186" s="280"/>
      <c r="BR1186" s="281"/>
      <c r="BS1186" s="280"/>
      <c r="BT1186" s="280"/>
      <c r="BU1186" s="280"/>
      <c r="BV1186" s="282"/>
    </row>
    <row r="1187" spans="1:74" x14ac:dyDescent="0.8">
      <c r="A1187" s="96"/>
      <c r="B1187" s="96"/>
      <c r="C1187" s="83"/>
      <c r="F1187" s="102"/>
      <c r="G1187" s="123"/>
      <c r="H1187" s="102"/>
      <c r="I1187" s="123"/>
      <c r="J1187" s="102"/>
      <c r="K1187" s="123"/>
      <c r="M1187" s="366"/>
      <c r="N1187" s="120"/>
      <c r="O1187" s="120"/>
      <c r="P1187" s="120"/>
      <c r="Q1187" s="123"/>
      <c r="R1187" s="120"/>
      <c r="S1187" s="120"/>
      <c r="T1187" s="102"/>
      <c r="U1187" s="123"/>
      <c r="V1187" s="102"/>
      <c r="W1187" s="123"/>
      <c r="X1187" s="188"/>
      <c r="Y1187" s="270"/>
      <c r="Z1187" s="188"/>
      <c r="AA1187" s="270"/>
      <c r="AB1187" s="188"/>
      <c r="AC1187" s="270"/>
      <c r="AD1187" s="271"/>
      <c r="AE1187" s="272"/>
      <c r="AF1187" s="271"/>
      <c r="AG1187" s="272"/>
      <c r="AH1187" s="271"/>
      <c r="AI1187" s="272"/>
      <c r="AJ1187" s="271"/>
      <c r="AK1187" s="272"/>
      <c r="AL1187" s="271"/>
      <c r="AM1187" s="273"/>
      <c r="AN1187" s="271"/>
      <c r="AO1187" s="274"/>
      <c r="AP1187" s="275"/>
      <c r="AQ1187" s="275"/>
      <c r="AR1187" s="271"/>
      <c r="AS1187" s="365"/>
      <c r="AT1187" s="365"/>
      <c r="AU1187" s="271"/>
      <c r="AV1187" s="365"/>
      <c r="AW1187" s="272"/>
      <c r="AX1187" s="365"/>
      <c r="AY1187" s="276"/>
      <c r="AZ1187" s="273"/>
      <c r="BA1187" s="274"/>
      <c r="BB1187" s="274"/>
      <c r="BC1187" s="275"/>
      <c r="BD1187" s="271"/>
      <c r="BE1187" s="365"/>
      <c r="BF1187" s="365"/>
      <c r="BG1187" s="271"/>
      <c r="BH1187" s="365"/>
      <c r="BI1187" s="272"/>
      <c r="BJ1187" s="276"/>
      <c r="BK1187" s="274"/>
      <c r="BL1187" s="277"/>
      <c r="BM1187" s="278"/>
      <c r="BN1187" s="277"/>
      <c r="BO1187" s="277"/>
      <c r="BP1187" s="279"/>
      <c r="BQ1187" s="280"/>
      <c r="BR1187" s="281"/>
      <c r="BS1187" s="280"/>
      <c r="BT1187" s="280"/>
      <c r="BU1187" s="280"/>
      <c r="BV1187" s="282"/>
    </row>
    <row r="1188" spans="1:74" x14ac:dyDescent="0.8">
      <c r="A1188" s="96"/>
      <c r="B1188" s="96"/>
      <c r="C1188" s="83"/>
      <c r="F1188" s="102"/>
      <c r="G1188" s="123"/>
      <c r="H1188" s="102"/>
      <c r="I1188" s="123"/>
      <c r="J1188" s="102"/>
      <c r="K1188" s="123"/>
      <c r="M1188" s="366"/>
      <c r="N1188" s="120"/>
      <c r="O1188" s="120"/>
      <c r="P1188" s="120"/>
      <c r="Q1188" s="123"/>
      <c r="R1188" s="120"/>
      <c r="S1188" s="120"/>
      <c r="T1188" s="102"/>
      <c r="U1188" s="123"/>
      <c r="V1188" s="102"/>
      <c r="W1188" s="123"/>
      <c r="X1188" s="188"/>
      <c r="Y1188" s="270"/>
      <c r="Z1188" s="188"/>
      <c r="AA1188" s="270"/>
      <c r="AB1188" s="188"/>
      <c r="AC1188" s="270"/>
      <c r="AD1188" s="271"/>
      <c r="AE1188" s="272"/>
      <c r="AF1188" s="271"/>
      <c r="AG1188" s="272"/>
      <c r="AH1188" s="271"/>
      <c r="AI1188" s="272"/>
      <c r="AJ1188" s="271"/>
      <c r="AK1188" s="272"/>
      <c r="AL1188" s="271"/>
      <c r="AM1188" s="273"/>
      <c r="AN1188" s="271"/>
      <c r="AO1188" s="274"/>
      <c r="AP1188" s="275"/>
      <c r="AQ1188" s="275"/>
      <c r="AR1188" s="271"/>
      <c r="AS1188" s="365"/>
      <c r="AT1188" s="365"/>
      <c r="AU1188" s="271"/>
      <c r="AV1188" s="365"/>
      <c r="AW1188" s="272"/>
      <c r="AX1188" s="365"/>
      <c r="AY1188" s="276"/>
      <c r="AZ1188" s="273"/>
      <c r="BA1188" s="274"/>
      <c r="BB1188" s="274"/>
      <c r="BC1188" s="275"/>
      <c r="BD1188" s="271"/>
      <c r="BE1188" s="365"/>
      <c r="BF1188" s="365"/>
      <c r="BG1188" s="271"/>
      <c r="BH1188" s="365"/>
      <c r="BI1188" s="272"/>
      <c r="BJ1188" s="276"/>
      <c r="BK1188" s="274"/>
      <c r="BL1188" s="277"/>
      <c r="BM1188" s="278"/>
      <c r="BN1188" s="277"/>
      <c r="BO1188" s="277"/>
      <c r="BP1188" s="279"/>
      <c r="BQ1188" s="280"/>
      <c r="BR1188" s="281"/>
      <c r="BS1188" s="280"/>
      <c r="BT1188" s="280"/>
      <c r="BU1188" s="280"/>
      <c r="BV1188" s="282"/>
    </row>
    <row r="1189" spans="1:74" x14ac:dyDescent="0.8">
      <c r="A1189" s="96"/>
      <c r="B1189" s="96"/>
      <c r="C1189" s="83"/>
      <c r="F1189" s="102"/>
      <c r="G1189" s="123"/>
      <c r="H1189" s="102"/>
      <c r="I1189" s="123"/>
      <c r="J1189" s="102"/>
      <c r="K1189" s="123"/>
      <c r="M1189" s="366"/>
      <c r="N1189" s="120"/>
      <c r="O1189" s="120"/>
      <c r="P1189" s="120"/>
      <c r="Q1189" s="123"/>
      <c r="R1189" s="120"/>
      <c r="S1189" s="120"/>
      <c r="T1189" s="102"/>
      <c r="U1189" s="123"/>
      <c r="V1189" s="102"/>
      <c r="W1189" s="123"/>
      <c r="X1189" s="188"/>
      <c r="Y1189" s="270"/>
      <c r="Z1189" s="188"/>
      <c r="AA1189" s="270"/>
      <c r="AB1189" s="188"/>
      <c r="AC1189" s="270"/>
      <c r="AD1189" s="271"/>
      <c r="AE1189" s="272"/>
      <c r="AF1189" s="271"/>
      <c r="AG1189" s="272"/>
      <c r="AH1189" s="271"/>
      <c r="AI1189" s="272"/>
      <c r="AJ1189" s="271"/>
      <c r="AK1189" s="272"/>
      <c r="AL1189" s="271"/>
      <c r="AM1189" s="273"/>
      <c r="AN1189" s="271"/>
      <c r="AO1189" s="274"/>
      <c r="AP1189" s="275"/>
      <c r="AQ1189" s="275"/>
      <c r="AR1189" s="271"/>
      <c r="AS1189" s="365"/>
      <c r="AT1189" s="365"/>
      <c r="AU1189" s="271"/>
      <c r="AV1189" s="365"/>
      <c r="AW1189" s="272"/>
      <c r="AX1189" s="365"/>
      <c r="AY1189" s="276"/>
      <c r="AZ1189" s="273"/>
      <c r="BA1189" s="274"/>
      <c r="BB1189" s="274"/>
      <c r="BC1189" s="275"/>
      <c r="BD1189" s="271"/>
      <c r="BE1189" s="365"/>
      <c r="BF1189" s="365"/>
      <c r="BG1189" s="271"/>
      <c r="BH1189" s="365"/>
      <c r="BI1189" s="272"/>
      <c r="BJ1189" s="276"/>
      <c r="BK1189" s="274"/>
      <c r="BL1189" s="277"/>
      <c r="BM1189" s="278"/>
      <c r="BN1189" s="277"/>
      <c r="BO1189" s="277"/>
      <c r="BP1189" s="279"/>
      <c r="BQ1189" s="280"/>
      <c r="BR1189" s="281"/>
      <c r="BS1189" s="280"/>
      <c r="BT1189" s="280"/>
      <c r="BU1189" s="280"/>
      <c r="BV1189" s="282"/>
    </row>
    <row r="1190" spans="1:74" x14ac:dyDescent="0.8">
      <c r="A1190" s="96"/>
      <c r="B1190" s="96"/>
      <c r="C1190" s="83"/>
      <c r="F1190" s="102"/>
      <c r="G1190" s="123"/>
      <c r="H1190" s="102"/>
      <c r="I1190" s="123"/>
      <c r="J1190" s="102"/>
      <c r="K1190" s="123"/>
      <c r="M1190" s="366"/>
      <c r="N1190" s="120"/>
      <c r="O1190" s="120"/>
      <c r="P1190" s="120"/>
      <c r="Q1190" s="123"/>
      <c r="R1190" s="120"/>
      <c r="S1190" s="120"/>
      <c r="T1190" s="102"/>
      <c r="U1190" s="123"/>
      <c r="V1190" s="102"/>
      <c r="W1190" s="123"/>
      <c r="X1190" s="188"/>
      <c r="Y1190" s="270"/>
      <c r="Z1190" s="188"/>
      <c r="AA1190" s="270"/>
      <c r="AB1190" s="188"/>
      <c r="AC1190" s="270"/>
      <c r="AD1190" s="271"/>
      <c r="AE1190" s="272"/>
      <c r="AF1190" s="271"/>
      <c r="AG1190" s="272"/>
      <c r="AH1190" s="271"/>
      <c r="AI1190" s="272"/>
      <c r="AJ1190" s="271"/>
      <c r="AK1190" s="272"/>
      <c r="AL1190" s="271"/>
      <c r="AM1190" s="273"/>
      <c r="AN1190" s="271"/>
      <c r="AO1190" s="274"/>
      <c r="AP1190" s="275"/>
      <c r="AQ1190" s="275"/>
      <c r="AR1190" s="271"/>
      <c r="AS1190" s="365"/>
      <c r="AT1190" s="365"/>
      <c r="AU1190" s="271"/>
      <c r="AV1190" s="365"/>
      <c r="AW1190" s="272"/>
      <c r="AX1190" s="365"/>
      <c r="AY1190" s="276"/>
      <c r="AZ1190" s="273"/>
      <c r="BA1190" s="274"/>
      <c r="BB1190" s="274"/>
      <c r="BC1190" s="275"/>
      <c r="BD1190" s="271"/>
      <c r="BE1190" s="365"/>
      <c r="BF1190" s="365"/>
      <c r="BG1190" s="271"/>
      <c r="BH1190" s="365"/>
      <c r="BI1190" s="272"/>
      <c r="BJ1190" s="276"/>
      <c r="BK1190" s="274"/>
      <c r="BL1190" s="277"/>
      <c r="BM1190" s="278"/>
      <c r="BN1190" s="277"/>
      <c r="BO1190" s="277"/>
      <c r="BP1190" s="279"/>
      <c r="BQ1190" s="280"/>
      <c r="BR1190" s="281"/>
      <c r="BS1190" s="280"/>
      <c r="BT1190" s="280"/>
      <c r="BU1190" s="280"/>
      <c r="BV1190" s="282"/>
    </row>
    <row r="1191" spans="1:74" x14ac:dyDescent="0.8">
      <c r="A1191" s="96"/>
      <c r="B1191" s="96"/>
      <c r="C1191" s="83"/>
      <c r="F1191" s="102"/>
      <c r="G1191" s="123"/>
      <c r="H1191" s="102"/>
      <c r="I1191" s="123"/>
      <c r="J1191" s="102"/>
      <c r="K1191" s="123"/>
      <c r="M1191" s="366"/>
      <c r="N1191" s="120"/>
      <c r="O1191" s="120"/>
      <c r="P1191" s="120"/>
      <c r="Q1191" s="123"/>
      <c r="R1191" s="120"/>
      <c r="S1191" s="120"/>
      <c r="T1191" s="102"/>
      <c r="U1191" s="123"/>
      <c r="V1191" s="102"/>
      <c r="W1191" s="123"/>
      <c r="X1191" s="188"/>
      <c r="Y1191" s="270"/>
      <c r="Z1191" s="188"/>
      <c r="AA1191" s="270"/>
      <c r="AB1191" s="188"/>
      <c r="AC1191" s="270"/>
      <c r="AD1191" s="271"/>
      <c r="AE1191" s="272"/>
      <c r="AF1191" s="271"/>
      <c r="AG1191" s="272"/>
      <c r="AH1191" s="271"/>
      <c r="AI1191" s="272"/>
      <c r="AJ1191" s="271"/>
      <c r="AK1191" s="272"/>
      <c r="AL1191" s="271"/>
      <c r="AM1191" s="273"/>
      <c r="AN1191" s="271"/>
      <c r="AO1191" s="274"/>
      <c r="AP1191" s="275"/>
      <c r="AQ1191" s="275"/>
      <c r="AR1191" s="271"/>
      <c r="AS1191" s="365"/>
      <c r="AT1191" s="365"/>
      <c r="AU1191" s="271"/>
      <c r="AV1191" s="365"/>
      <c r="AW1191" s="272"/>
      <c r="AX1191" s="365"/>
      <c r="AY1191" s="276"/>
      <c r="AZ1191" s="273"/>
      <c r="BA1191" s="274"/>
      <c r="BB1191" s="274"/>
      <c r="BC1191" s="275"/>
      <c r="BD1191" s="271"/>
      <c r="BE1191" s="365"/>
      <c r="BF1191" s="365"/>
      <c r="BG1191" s="271"/>
      <c r="BH1191" s="365"/>
      <c r="BI1191" s="272"/>
      <c r="BJ1191" s="276"/>
      <c r="BK1191" s="274"/>
      <c r="BL1191" s="283"/>
      <c r="BM1191" s="278"/>
      <c r="BN1191" s="283"/>
      <c r="BO1191" s="283"/>
      <c r="BP1191" s="284"/>
      <c r="BQ1191" s="280"/>
      <c r="BR1191" s="281"/>
      <c r="BS1191" s="280"/>
      <c r="BT1191" s="280"/>
      <c r="BU1191" s="280"/>
      <c r="BV1191" s="282"/>
    </row>
    <row r="1192" spans="1:74" x14ac:dyDescent="0.8">
      <c r="A1192" s="96"/>
      <c r="B1192" s="96"/>
      <c r="C1192" s="83"/>
      <c r="F1192" s="102"/>
      <c r="G1192" s="123"/>
      <c r="H1192" s="102"/>
      <c r="I1192" s="123"/>
      <c r="J1192" s="102"/>
      <c r="K1192" s="123"/>
      <c r="M1192" s="366"/>
      <c r="N1192" s="120"/>
      <c r="O1192" s="120"/>
      <c r="P1192" s="120"/>
      <c r="Q1192" s="123"/>
      <c r="R1192" s="120"/>
      <c r="S1192" s="120"/>
      <c r="T1192" s="102"/>
      <c r="U1192" s="123"/>
      <c r="V1192" s="102"/>
      <c r="W1192" s="123"/>
      <c r="X1192" s="188"/>
      <c r="Y1192" s="270"/>
      <c r="Z1192" s="188"/>
      <c r="AA1192" s="270"/>
      <c r="AB1192" s="188"/>
      <c r="AC1192" s="270"/>
      <c r="AD1192" s="271"/>
      <c r="AE1192" s="272"/>
      <c r="AF1192" s="271"/>
      <c r="AG1192" s="272"/>
      <c r="AH1192" s="271"/>
      <c r="AI1192" s="272"/>
      <c r="AJ1192" s="271"/>
      <c r="AK1192" s="272"/>
      <c r="AL1192" s="271"/>
      <c r="AM1192" s="273"/>
      <c r="AN1192" s="271"/>
      <c r="AO1192" s="274"/>
      <c r="AP1192" s="275"/>
      <c r="AQ1192" s="275"/>
      <c r="AR1192" s="271"/>
      <c r="AS1192" s="365"/>
      <c r="AT1192" s="365"/>
      <c r="AU1192" s="271"/>
      <c r="AV1192" s="365"/>
      <c r="AW1192" s="272"/>
      <c r="AX1192" s="365"/>
      <c r="AY1192" s="276"/>
      <c r="AZ1192" s="273"/>
      <c r="BA1192" s="274"/>
      <c r="BB1192" s="274"/>
      <c r="BC1192" s="275"/>
      <c r="BD1192" s="271"/>
      <c r="BE1192" s="365"/>
      <c r="BF1192" s="365"/>
      <c r="BG1192" s="271"/>
      <c r="BH1192" s="365"/>
      <c r="BI1192" s="272"/>
      <c r="BJ1192" s="276"/>
      <c r="BK1192" s="274"/>
      <c r="BL1192" s="277"/>
      <c r="BM1192" s="278"/>
      <c r="BN1192" s="277"/>
      <c r="BO1192" s="277"/>
      <c r="BP1192" s="279"/>
      <c r="BQ1192" s="280"/>
      <c r="BR1192" s="281"/>
      <c r="BS1192" s="280"/>
      <c r="BT1192" s="280"/>
      <c r="BU1192" s="280"/>
      <c r="BV1192" s="282"/>
    </row>
    <row r="1193" spans="1:74" x14ac:dyDescent="0.8">
      <c r="A1193" s="96"/>
      <c r="B1193" s="96"/>
      <c r="C1193" s="83"/>
      <c r="F1193" s="102"/>
      <c r="G1193" s="123"/>
      <c r="H1193" s="102"/>
      <c r="I1193" s="123"/>
      <c r="J1193" s="102"/>
      <c r="K1193" s="123"/>
      <c r="M1193" s="366"/>
      <c r="N1193" s="120"/>
      <c r="O1193" s="120"/>
      <c r="P1193" s="120"/>
      <c r="Q1193" s="123"/>
      <c r="R1193" s="120"/>
      <c r="S1193" s="120"/>
      <c r="T1193" s="102"/>
      <c r="U1193" s="123"/>
      <c r="V1193" s="102"/>
      <c r="W1193" s="123"/>
      <c r="X1193" s="188"/>
      <c r="Y1193" s="270"/>
      <c r="Z1193" s="188"/>
      <c r="AA1193" s="270"/>
      <c r="AB1193" s="188"/>
      <c r="AC1193" s="270"/>
      <c r="AD1193" s="271"/>
      <c r="AE1193" s="272"/>
      <c r="AF1193" s="271"/>
      <c r="AG1193" s="272"/>
      <c r="AH1193" s="271"/>
      <c r="AI1193" s="272"/>
      <c r="AJ1193" s="271"/>
      <c r="AK1193" s="272"/>
      <c r="AL1193" s="271"/>
      <c r="AM1193" s="273"/>
      <c r="AN1193" s="271"/>
      <c r="AO1193" s="274"/>
      <c r="AP1193" s="275"/>
      <c r="AQ1193" s="275"/>
      <c r="AR1193" s="271"/>
      <c r="AS1193" s="365"/>
      <c r="AT1193" s="365"/>
      <c r="AU1193" s="271"/>
      <c r="AV1193" s="365"/>
      <c r="AW1193" s="272"/>
      <c r="AX1193" s="365"/>
      <c r="AY1193" s="276"/>
      <c r="AZ1193" s="273"/>
      <c r="BA1193" s="274"/>
      <c r="BB1193" s="274"/>
      <c r="BC1193" s="275"/>
      <c r="BD1193" s="271"/>
      <c r="BE1193" s="365"/>
      <c r="BF1193" s="365"/>
      <c r="BG1193" s="271"/>
      <c r="BH1193" s="365"/>
      <c r="BI1193" s="272"/>
      <c r="BJ1193" s="276"/>
      <c r="BK1193" s="274"/>
      <c r="BL1193" s="283"/>
      <c r="BM1193" s="278"/>
      <c r="BN1193" s="283"/>
      <c r="BO1193" s="283"/>
      <c r="BP1193" s="284"/>
      <c r="BQ1193" s="280"/>
      <c r="BR1193" s="281"/>
      <c r="BS1193" s="280"/>
      <c r="BT1193" s="280"/>
      <c r="BU1193" s="280"/>
      <c r="BV1193" s="282"/>
    </row>
    <row r="1194" spans="1:74" x14ac:dyDescent="0.8">
      <c r="A1194" s="96"/>
      <c r="B1194" s="96"/>
      <c r="C1194" s="83"/>
      <c r="F1194" s="102"/>
      <c r="G1194" s="123"/>
      <c r="H1194" s="102"/>
      <c r="I1194" s="123"/>
      <c r="J1194" s="102"/>
      <c r="K1194" s="123"/>
      <c r="M1194" s="366"/>
      <c r="N1194" s="120"/>
      <c r="O1194" s="120"/>
      <c r="P1194" s="120"/>
      <c r="Q1194" s="123"/>
      <c r="R1194" s="120"/>
      <c r="S1194" s="120"/>
      <c r="T1194" s="102"/>
      <c r="U1194" s="123"/>
      <c r="V1194" s="102"/>
      <c r="W1194" s="123"/>
      <c r="X1194" s="188"/>
      <c r="Y1194" s="270"/>
      <c r="Z1194" s="188"/>
      <c r="AA1194" s="270"/>
      <c r="AB1194" s="188"/>
      <c r="AC1194" s="270"/>
      <c r="AD1194" s="271"/>
      <c r="AE1194" s="272"/>
      <c r="AF1194" s="271"/>
      <c r="AG1194" s="272"/>
      <c r="AH1194" s="271"/>
      <c r="AI1194" s="272"/>
      <c r="AJ1194" s="271"/>
      <c r="AK1194" s="272"/>
      <c r="AL1194" s="271"/>
      <c r="AM1194" s="273"/>
      <c r="AN1194" s="271"/>
      <c r="AO1194" s="274"/>
      <c r="AP1194" s="275"/>
      <c r="AQ1194" s="275"/>
      <c r="AR1194" s="271"/>
      <c r="AS1194" s="365"/>
      <c r="AT1194" s="365"/>
      <c r="AU1194" s="271"/>
      <c r="AV1194" s="365"/>
      <c r="AW1194" s="272"/>
      <c r="AX1194" s="365"/>
      <c r="AY1194" s="276"/>
      <c r="AZ1194" s="273"/>
      <c r="BA1194" s="274"/>
      <c r="BB1194" s="274"/>
      <c r="BC1194" s="275"/>
      <c r="BD1194" s="271"/>
      <c r="BE1194" s="365"/>
      <c r="BF1194" s="365"/>
      <c r="BG1194" s="271"/>
      <c r="BH1194" s="365"/>
      <c r="BI1194" s="272"/>
      <c r="BJ1194" s="276"/>
      <c r="BK1194" s="274"/>
      <c r="BL1194" s="277"/>
      <c r="BM1194" s="278"/>
      <c r="BN1194" s="277"/>
      <c r="BO1194" s="277"/>
      <c r="BP1194" s="279"/>
      <c r="BQ1194" s="280"/>
      <c r="BR1194" s="281"/>
      <c r="BS1194" s="280"/>
      <c r="BT1194" s="280"/>
      <c r="BU1194" s="280"/>
      <c r="BV1194" s="282"/>
    </row>
    <row r="1195" spans="1:74" x14ac:dyDescent="0.8">
      <c r="A1195" s="96"/>
      <c r="B1195" s="96"/>
      <c r="C1195" s="83"/>
      <c r="F1195" s="102"/>
      <c r="G1195" s="123"/>
      <c r="H1195" s="102"/>
      <c r="I1195" s="123"/>
      <c r="J1195" s="102"/>
      <c r="K1195" s="123"/>
      <c r="M1195" s="366"/>
      <c r="N1195" s="120"/>
      <c r="O1195" s="120"/>
      <c r="P1195" s="120"/>
      <c r="Q1195" s="123"/>
      <c r="R1195" s="120"/>
      <c r="S1195" s="120"/>
      <c r="T1195" s="102"/>
      <c r="U1195" s="123"/>
      <c r="V1195" s="102"/>
      <c r="W1195" s="123"/>
      <c r="X1195" s="188"/>
      <c r="Y1195" s="270"/>
      <c r="Z1195" s="188"/>
      <c r="AA1195" s="270"/>
      <c r="AB1195" s="188"/>
      <c r="AC1195" s="270"/>
      <c r="AD1195" s="271"/>
      <c r="AE1195" s="272"/>
      <c r="AF1195" s="271"/>
      <c r="AG1195" s="272"/>
      <c r="AH1195" s="271"/>
      <c r="AI1195" s="272"/>
      <c r="AJ1195" s="271"/>
      <c r="AK1195" s="272"/>
      <c r="AL1195" s="271"/>
      <c r="AM1195" s="273"/>
      <c r="AN1195" s="271"/>
      <c r="AO1195" s="274"/>
      <c r="AP1195" s="275"/>
      <c r="AQ1195" s="275"/>
      <c r="AR1195" s="271"/>
      <c r="AS1195" s="365"/>
      <c r="AT1195" s="365"/>
      <c r="AU1195" s="271"/>
      <c r="AV1195" s="365"/>
      <c r="AW1195" s="272"/>
      <c r="AX1195" s="365"/>
      <c r="AY1195" s="276"/>
      <c r="AZ1195" s="273"/>
      <c r="BA1195" s="274"/>
      <c r="BB1195" s="274"/>
      <c r="BC1195" s="275"/>
      <c r="BD1195" s="271"/>
      <c r="BE1195" s="365"/>
      <c r="BF1195" s="365"/>
      <c r="BG1195" s="271"/>
      <c r="BH1195" s="365"/>
      <c r="BI1195" s="272"/>
      <c r="BJ1195" s="276"/>
      <c r="BK1195" s="274"/>
      <c r="BL1195" s="277"/>
      <c r="BM1195" s="278"/>
      <c r="BN1195" s="277"/>
      <c r="BO1195" s="277"/>
      <c r="BP1195" s="279"/>
      <c r="BQ1195" s="280"/>
      <c r="BR1195" s="281"/>
      <c r="BS1195" s="280"/>
      <c r="BT1195" s="280"/>
      <c r="BU1195" s="280"/>
      <c r="BV1195" s="282"/>
    </row>
    <row r="1196" spans="1:74" x14ac:dyDescent="0.8">
      <c r="A1196" s="96"/>
      <c r="B1196" s="96"/>
      <c r="C1196" s="83"/>
      <c r="F1196" s="102"/>
      <c r="G1196" s="123"/>
      <c r="H1196" s="102"/>
      <c r="I1196" s="123"/>
      <c r="J1196" s="102"/>
      <c r="K1196" s="123"/>
      <c r="M1196" s="366"/>
      <c r="N1196" s="120"/>
      <c r="O1196" s="120"/>
      <c r="P1196" s="120"/>
      <c r="Q1196" s="123"/>
      <c r="R1196" s="120"/>
      <c r="S1196" s="120"/>
      <c r="T1196" s="102"/>
      <c r="U1196" s="123"/>
      <c r="V1196" s="102"/>
      <c r="W1196" s="123"/>
      <c r="X1196" s="188"/>
      <c r="Y1196" s="270"/>
      <c r="Z1196" s="188"/>
      <c r="AA1196" s="270"/>
      <c r="AB1196" s="188"/>
      <c r="AC1196" s="270"/>
      <c r="AD1196" s="271"/>
      <c r="AE1196" s="272"/>
      <c r="AF1196" s="271"/>
      <c r="AG1196" s="272"/>
      <c r="AH1196" s="271"/>
      <c r="AI1196" s="272"/>
      <c r="AJ1196" s="271"/>
      <c r="AK1196" s="272"/>
      <c r="AL1196" s="271"/>
      <c r="AM1196" s="273"/>
      <c r="AN1196" s="271"/>
      <c r="AO1196" s="274"/>
      <c r="AP1196" s="275"/>
      <c r="AQ1196" s="275"/>
      <c r="AR1196" s="271"/>
      <c r="AS1196" s="365"/>
      <c r="AT1196" s="365"/>
      <c r="AU1196" s="271"/>
      <c r="AV1196" s="365"/>
      <c r="AW1196" s="272"/>
      <c r="AX1196" s="365"/>
      <c r="AY1196" s="276"/>
      <c r="AZ1196" s="273"/>
      <c r="BA1196" s="274"/>
      <c r="BB1196" s="274"/>
      <c r="BC1196" s="275"/>
      <c r="BD1196" s="271"/>
      <c r="BE1196" s="365"/>
      <c r="BF1196" s="365"/>
      <c r="BG1196" s="271"/>
      <c r="BH1196" s="365"/>
      <c r="BI1196" s="272"/>
      <c r="BJ1196" s="276"/>
      <c r="BK1196" s="274"/>
      <c r="BL1196" s="277"/>
      <c r="BM1196" s="278"/>
      <c r="BN1196" s="277"/>
      <c r="BO1196" s="277"/>
      <c r="BP1196" s="279"/>
      <c r="BQ1196" s="280"/>
      <c r="BR1196" s="281"/>
      <c r="BS1196" s="280"/>
      <c r="BT1196" s="280"/>
      <c r="BU1196" s="280"/>
      <c r="BV1196" s="282"/>
    </row>
    <row r="1197" spans="1:74" x14ac:dyDescent="0.8">
      <c r="A1197" s="96"/>
      <c r="B1197" s="96"/>
      <c r="C1197" s="83"/>
      <c r="F1197" s="102"/>
      <c r="G1197" s="123"/>
      <c r="H1197" s="102"/>
      <c r="I1197" s="123"/>
      <c r="J1197" s="102"/>
      <c r="K1197" s="123"/>
      <c r="M1197" s="366"/>
      <c r="N1197" s="120"/>
      <c r="O1197" s="120"/>
      <c r="P1197" s="120"/>
      <c r="Q1197" s="123"/>
      <c r="R1197" s="120"/>
      <c r="S1197" s="120"/>
      <c r="T1197" s="102"/>
      <c r="U1197" s="123"/>
      <c r="V1197" s="102"/>
      <c r="W1197" s="123"/>
      <c r="X1197" s="188"/>
      <c r="Y1197" s="270"/>
      <c r="Z1197" s="188"/>
      <c r="AA1197" s="270"/>
      <c r="AB1197" s="188"/>
      <c r="AC1197" s="270"/>
      <c r="AD1197" s="271"/>
      <c r="AE1197" s="272"/>
      <c r="AF1197" s="271"/>
      <c r="AG1197" s="272"/>
      <c r="AH1197" s="271"/>
      <c r="AI1197" s="272"/>
      <c r="AJ1197" s="271"/>
      <c r="AK1197" s="272"/>
      <c r="AL1197" s="271"/>
      <c r="AM1197" s="273"/>
      <c r="AN1197" s="271"/>
      <c r="AO1197" s="274"/>
      <c r="AP1197" s="275"/>
      <c r="AQ1197" s="275"/>
      <c r="AR1197" s="271"/>
      <c r="AS1197" s="365"/>
      <c r="AT1197" s="365"/>
      <c r="AU1197" s="271"/>
      <c r="AV1197" s="365"/>
      <c r="AW1197" s="272"/>
      <c r="AX1197" s="365"/>
      <c r="AY1197" s="276"/>
      <c r="AZ1197" s="273"/>
      <c r="BA1197" s="274"/>
      <c r="BB1197" s="274"/>
      <c r="BC1197" s="275"/>
      <c r="BD1197" s="271"/>
      <c r="BE1197" s="365"/>
      <c r="BF1197" s="365"/>
      <c r="BG1197" s="271"/>
      <c r="BH1197" s="365"/>
      <c r="BI1197" s="272"/>
      <c r="BJ1197" s="276"/>
      <c r="BK1197" s="274"/>
      <c r="BL1197" s="277"/>
      <c r="BM1197" s="278"/>
      <c r="BN1197" s="277"/>
      <c r="BO1197" s="277"/>
      <c r="BP1197" s="279"/>
      <c r="BQ1197" s="280"/>
      <c r="BR1197" s="281"/>
      <c r="BS1197" s="280"/>
      <c r="BT1197" s="280"/>
      <c r="BU1197" s="280"/>
      <c r="BV1197" s="282"/>
    </row>
    <row r="1198" spans="1:74" x14ac:dyDescent="0.8">
      <c r="A1198" s="96"/>
      <c r="B1198" s="96"/>
      <c r="C1198" s="83"/>
      <c r="F1198" s="102"/>
      <c r="G1198" s="123"/>
      <c r="H1198" s="102"/>
      <c r="I1198" s="123"/>
      <c r="J1198" s="102"/>
      <c r="K1198" s="123"/>
      <c r="M1198" s="366"/>
      <c r="N1198" s="120"/>
      <c r="O1198" s="120"/>
      <c r="P1198" s="120"/>
      <c r="Q1198" s="123"/>
      <c r="R1198" s="120"/>
      <c r="S1198" s="120"/>
      <c r="T1198" s="102"/>
      <c r="U1198" s="123"/>
      <c r="V1198" s="102"/>
      <c r="W1198" s="123"/>
      <c r="X1198" s="188"/>
      <c r="Y1198" s="270"/>
      <c r="Z1198" s="188"/>
      <c r="AA1198" s="270"/>
      <c r="AB1198" s="188"/>
      <c r="AC1198" s="270"/>
      <c r="AD1198" s="271"/>
      <c r="AE1198" s="272"/>
      <c r="AF1198" s="271"/>
      <c r="AG1198" s="272"/>
      <c r="AH1198" s="271"/>
      <c r="AI1198" s="272"/>
      <c r="AJ1198" s="271"/>
      <c r="AK1198" s="272"/>
      <c r="AL1198" s="271"/>
      <c r="AM1198" s="273"/>
      <c r="AN1198" s="271"/>
      <c r="AO1198" s="274"/>
      <c r="AP1198" s="275"/>
      <c r="AQ1198" s="275"/>
      <c r="AR1198" s="271"/>
      <c r="AS1198" s="365"/>
      <c r="AT1198" s="365"/>
      <c r="AU1198" s="271"/>
      <c r="AV1198" s="365"/>
      <c r="AW1198" s="272"/>
      <c r="AX1198" s="365"/>
      <c r="AY1198" s="276"/>
      <c r="AZ1198" s="273"/>
      <c r="BA1198" s="274"/>
      <c r="BB1198" s="274"/>
      <c r="BC1198" s="275"/>
      <c r="BD1198" s="271"/>
      <c r="BE1198" s="365"/>
      <c r="BF1198" s="365"/>
      <c r="BG1198" s="271"/>
      <c r="BH1198" s="365"/>
      <c r="BI1198" s="272"/>
      <c r="BJ1198" s="276"/>
      <c r="BK1198" s="274"/>
      <c r="BL1198" s="283"/>
      <c r="BM1198" s="278"/>
      <c r="BN1198" s="283"/>
      <c r="BO1198" s="283"/>
      <c r="BP1198" s="284"/>
      <c r="BQ1198" s="280"/>
      <c r="BR1198" s="281"/>
      <c r="BS1198" s="280"/>
      <c r="BT1198" s="280"/>
      <c r="BU1198" s="280"/>
      <c r="BV1198" s="282"/>
    </row>
    <row r="1199" spans="1:74" x14ac:dyDescent="0.8">
      <c r="A1199" s="96"/>
      <c r="B1199" s="96"/>
      <c r="C1199" s="83"/>
      <c r="F1199" s="102"/>
      <c r="G1199" s="123"/>
      <c r="H1199" s="102"/>
      <c r="I1199" s="123"/>
      <c r="J1199" s="102"/>
      <c r="K1199" s="123"/>
      <c r="M1199" s="366"/>
      <c r="N1199" s="120"/>
      <c r="O1199" s="120"/>
      <c r="P1199" s="120"/>
      <c r="Q1199" s="123"/>
      <c r="R1199" s="120"/>
      <c r="S1199" s="120"/>
      <c r="T1199" s="102"/>
      <c r="U1199" s="123"/>
      <c r="V1199" s="102"/>
      <c r="W1199" s="123"/>
      <c r="X1199" s="188"/>
      <c r="Y1199" s="270"/>
      <c r="Z1199" s="188"/>
      <c r="AA1199" s="270"/>
      <c r="AB1199" s="188"/>
      <c r="AC1199" s="270"/>
      <c r="AD1199" s="271"/>
      <c r="AE1199" s="272"/>
      <c r="AF1199" s="271"/>
      <c r="AG1199" s="272"/>
      <c r="AH1199" s="271"/>
      <c r="AI1199" s="272"/>
      <c r="AJ1199" s="271"/>
      <c r="AK1199" s="272"/>
      <c r="AL1199" s="271"/>
      <c r="AM1199" s="273"/>
      <c r="AN1199" s="271"/>
      <c r="AO1199" s="274"/>
      <c r="AP1199" s="275"/>
      <c r="AQ1199" s="275"/>
      <c r="AR1199" s="271"/>
      <c r="AS1199" s="365"/>
      <c r="AT1199" s="365"/>
      <c r="AU1199" s="271"/>
      <c r="AV1199" s="365"/>
      <c r="AW1199" s="272"/>
      <c r="AX1199" s="365"/>
      <c r="AY1199" s="276"/>
      <c r="AZ1199" s="273"/>
      <c r="BA1199" s="274"/>
      <c r="BB1199" s="274"/>
      <c r="BC1199" s="275"/>
      <c r="BD1199" s="271"/>
      <c r="BE1199" s="365"/>
      <c r="BF1199" s="365"/>
      <c r="BG1199" s="271"/>
      <c r="BH1199" s="365"/>
      <c r="BI1199" s="272"/>
      <c r="BJ1199" s="276"/>
      <c r="BK1199" s="274"/>
      <c r="BL1199" s="283"/>
      <c r="BM1199" s="278"/>
      <c r="BN1199" s="283"/>
      <c r="BO1199" s="283"/>
      <c r="BP1199" s="284"/>
      <c r="BQ1199" s="280"/>
      <c r="BR1199" s="281"/>
      <c r="BS1199" s="280"/>
      <c r="BT1199" s="280"/>
      <c r="BU1199" s="280"/>
      <c r="BV1199" s="282"/>
    </row>
    <row r="1200" spans="1:74" x14ac:dyDescent="0.8">
      <c r="A1200" s="96"/>
      <c r="B1200" s="96"/>
      <c r="C1200" s="83"/>
      <c r="F1200" s="102"/>
      <c r="G1200" s="123"/>
      <c r="H1200" s="102"/>
      <c r="I1200" s="123"/>
      <c r="J1200" s="102"/>
      <c r="K1200" s="123"/>
      <c r="M1200" s="366"/>
      <c r="N1200" s="120"/>
      <c r="O1200" s="120"/>
      <c r="P1200" s="120"/>
      <c r="Q1200" s="123"/>
      <c r="R1200" s="120"/>
      <c r="S1200" s="120"/>
      <c r="T1200" s="102"/>
      <c r="U1200" s="123"/>
      <c r="V1200" s="102"/>
      <c r="W1200" s="123"/>
      <c r="X1200" s="188"/>
      <c r="Y1200" s="270"/>
      <c r="Z1200" s="188"/>
      <c r="AA1200" s="270"/>
      <c r="AB1200" s="188"/>
      <c r="AC1200" s="270"/>
      <c r="AD1200" s="271"/>
      <c r="AE1200" s="272"/>
      <c r="AF1200" s="271"/>
      <c r="AG1200" s="272"/>
      <c r="AH1200" s="271"/>
      <c r="AI1200" s="272"/>
      <c r="AJ1200" s="271"/>
      <c r="AK1200" s="272"/>
      <c r="AL1200" s="271"/>
      <c r="AM1200" s="273"/>
      <c r="AN1200" s="271"/>
      <c r="AO1200" s="274"/>
      <c r="AP1200" s="275"/>
      <c r="AQ1200" s="275"/>
      <c r="AR1200" s="271"/>
      <c r="AS1200" s="365"/>
      <c r="AT1200" s="365"/>
      <c r="AU1200" s="271"/>
      <c r="AV1200" s="365"/>
      <c r="AW1200" s="272"/>
      <c r="AX1200" s="365"/>
      <c r="AY1200" s="276"/>
      <c r="AZ1200" s="273"/>
      <c r="BA1200" s="274"/>
      <c r="BB1200" s="274"/>
      <c r="BC1200" s="275"/>
      <c r="BD1200" s="271"/>
      <c r="BE1200" s="365"/>
      <c r="BF1200" s="365"/>
      <c r="BG1200" s="271"/>
      <c r="BH1200" s="365"/>
      <c r="BI1200" s="272"/>
      <c r="BJ1200" s="276"/>
      <c r="BK1200" s="274"/>
      <c r="BL1200" s="283"/>
      <c r="BM1200" s="278"/>
      <c r="BN1200" s="283"/>
      <c r="BO1200" s="283"/>
      <c r="BP1200" s="284"/>
      <c r="BQ1200" s="280"/>
      <c r="BR1200" s="281"/>
      <c r="BS1200" s="280"/>
      <c r="BT1200" s="280"/>
      <c r="BU1200" s="280"/>
      <c r="BV1200" s="282"/>
    </row>
    <row r="1201" spans="1:74" x14ac:dyDescent="0.8">
      <c r="A1201" s="96"/>
      <c r="B1201" s="96"/>
      <c r="C1201" s="83"/>
      <c r="F1201" s="102"/>
      <c r="G1201" s="123"/>
      <c r="H1201" s="102"/>
      <c r="I1201" s="123"/>
      <c r="J1201" s="102"/>
      <c r="K1201" s="123"/>
      <c r="M1201" s="366"/>
      <c r="N1201" s="120"/>
      <c r="O1201" s="120"/>
      <c r="P1201" s="120"/>
      <c r="Q1201" s="123"/>
      <c r="R1201" s="120"/>
      <c r="S1201" s="120"/>
      <c r="T1201" s="102"/>
      <c r="U1201" s="123"/>
      <c r="V1201" s="102"/>
      <c r="W1201" s="123"/>
      <c r="X1201" s="188"/>
      <c r="Y1201" s="270"/>
      <c r="Z1201" s="188"/>
      <c r="AA1201" s="270"/>
      <c r="AB1201" s="188"/>
      <c r="AC1201" s="270"/>
      <c r="AD1201" s="271"/>
      <c r="AE1201" s="272"/>
      <c r="AF1201" s="271"/>
      <c r="AG1201" s="272"/>
      <c r="AH1201" s="271"/>
      <c r="AI1201" s="272"/>
      <c r="AJ1201" s="271"/>
      <c r="AK1201" s="272"/>
      <c r="AL1201" s="271"/>
      <c r="AM1201" s="273"/>
      <c r="AN1201" s="271"/>
      <c r="AO1201" s="274"/>
      <c r="AP1201" s="275"/>
      <c r="AQ1201" s="275"/>
      <c r="AR1201" s="271"/>
      <c r="AS1201" s="365"/>
      <c r="AT1201" s="365"/>
      <c r="AU1201" s="271"/>
      <c r="AV1201" s="365"/>
      <c r="AW1201" s="272"/>
      <c r="AX1201" s="365"/>
      <c r="AY1201" s="276"/>
      <c r="AZ1201" s="273"/>
      <c r="BA1201" s="274"/>
      <c r="BB1201" s="274"/>
      <c r="BC1201" s="275"/>
      <c r="BD1201" s="271"/>
      <c r="BE1201" s="365"/>
      <c r="BF1201" s="365"/>
      <c r="BG1201" s="271"/>
      <c r="BH1201" s="365"/>
      <c r="BI1201" s="272"/>
      <c r="BJ1201" s="276"/>
      <c r="BK1201" s="274"/>
      <c r="BL1201" s="283"/>
      <c r="BM1201" s="278"/>
      <c r="BN1201" s="283"/>
      <c r="BO1201" s="283"/>
      <c r="BP1201" s="284"/>
      <c r="BQ1201" s="280"/>
      <c r="BR1201" s="281"/>
      <c r="BS1201" s="280"/>
      <c r="BT1201" s="280"/>
      <c r="BU1201" s="280"/>
      <c r="BV1201" s="282"/>
    </row>
    <row r="1202" spans="1:74" x14ac:dyDescent="0.8">
      <c r="A1202" s="96"/>
      <c r="B1202" s="96"/>
      <c r="C1202" s="83"/>
      <c r="F1202" s="102"/>
      <c r="G1202" s="123"/>
      <c r="H1202" s="102"/>
      <c r="I1202" s="123"/>
      <c r="J1202" s="102"/>
      <c r="K1202" s="123"/>
      <c r="M1202" s="366"/>
      <c r="N1202" s="120"/>
      <c r="O1202" s="120"/>
      <c r="P1202" s="120"/>
      <c r="Q1202" s="123"/>
      <c r="R1202" s="120"/>
      <c r="S1202" s="120"/>
      <c r="T1202" s="102"/>
      <c r="U1202" s="123"/>
      <c r="V1202" s="102"/>
      <c r="W1202" s="123"/>
      <c r="X1202" s="188"/>
      <c r="Y1202" s="270"/>
      <c r="Z1202" s="188"/>
      <c r="AA1202" s="270"/>
      <c r="AB1202" s="188"/>
      <c r="AC1202" s="270"/>
      <c r="AD1202" s="271"/>
      <c r="AE1202" s="272"/>
      <c r="AF1202" s="271"/>
      <c r="AG1202" s="272"/>
      <c r="AH1202" s="271"/>
      <c r="AI1202" s="272"/>
      <c r="AJ1202" s="271"/>
      <c r="AK1202" s="272"/>
      <c r="AL1202" s="271"/>
      <c r="AM1202" s="273"/>
      <c r="AN1202" s="271"/>
      <c r="AO1202" s="274"/>
      <c r="AP1202" s="275"/>
      <c r="AQ1202" s="275"/>
      <c r="AR1202" s="271"/>
      <c r="AS1202" s="365"/>
      <c r="AT1202" s="365"/>
      <c r="AU1202" s="271"/>
      <c r="AV1202" s="365"/>
      <c r="AW1202" s="272"/>
      <c r="AX1202" s="365"/>
      <c r="AY1202" s="276"/>
      <c r="AZ1202" s="273"/>
      <c r="BA1202" s="274"/>
      <c r="BB1202" s="274"/>
      <c r="BC1202" s="275"/>
      <c r="BD1202" s="271"/>
      <c r="BE1202" s="365"/>
      <c r="BF1202" s="365"/>
      <c r="BG1202" s="271"/>
      <c r="BH1202" s="365"/>
      <c r="BI1202" s="272"/>
      <c r="BJ1202" s="276"/>
      <c r="BK1202" s="274"/>
      <c r="BL1202" s="283"/>
      <c r="BM1202" s="278"/>
      <c r="BN1202" s="283"/>
      <c r="BO1202" s="283"/>
      <c r="BP1202" s="284"/>
      <c r="BQ1202" s="280"/>
      <c r="BR1202" s="281"/>
      <c r="BS1202" s="280"/>
      <c r="BT1202" s="280"/>
      <c r="BU1202" s="280"/>
      <c r="BV1202" s="282"/>
    </row>
    <row r="1203" spans="1:74" x14ac:dyDescent="0.8">
      <c r="A1203" s="96"/>
      <c r="B1203" s="96"/>
      <c r="C1203" s="83"/>
      <c r="F1203" s="102"/>
      <c r="G1203" s="123"/>
      <c r="H1203" s="102"/>
      <c r="I1203" s="123"/>
      <c r="J1203" s="102"/>
      <c r="K1203" s="123"/>
      <c r="M1203" s="366"/>
      <c r="N1203" s="120"/>
      <c r="O1203" s="120"/>
      <c r="P1203" s="120"/>
      <c r="Q1203" s="123"/>
      <c r="R1203" s="120"/>
      <c r="S1203" s="120"/>
      <c r="T1203" s="102"/>
      <c r="U1203" s="123"/>
      <c r="V1203" s="102"/>
      <c r="W1203" s="123"/>
      <c r="X1203" s="188"/>
      <c r="Y1203" s="270"/>
      <c r="Z1203" s="188"/>
      <c r="AA1203" s="270"/>
      <c r="AB1203" s="188"/>
      <c r="AC1203" s="270"/>
      <c r="AD1203" s="271"/>
      <c r="AE1203" s="272"/>
      <c r="AF1203" s="271"/>
      <c r="AG1203" s="272"/>
      <c r="AH1203" s="271"/>
      <c r="AI1203" s="272"/>
      <c r="AJ1203" s="271"/>
      <c r="AK1203" s="272"/>
      <c r="AL1203" s="271"/>
      <c r="AM1203" s="273"/>
      <c r="AN1203" s="271"/>
      <c r="AO1203" s="274"/>
      <c r="AP1203" s="275"/>
      <c r="AQ1203" s="275"/>
      <c r="AR1203" s="271"/>
      <c r="AS1203" s="365"/>
      <c r="AT1203" s="365"/>
      <c r="AU1203" s="271"/>
      <c r="AV1203" s="365"/>
      <c r="AW1203" s="272"/>
      <c r="AX1203" s="365"/>
      <c r="AY1203" s="276"/>
      <c r="AZ1203" s="273"/>
      <c r="BA1203" s="274"/>
      <c r="BB1203" s="274"/>
      <c r="BC1203" s="275"/>
      <c r="BD1203" s="271"/>
      <c r="BE1203" s="365"/>
      <c r="BF1203" s="365"/>
      <c r="BG1203" s="271"/>
      <c r="BH1203" s="365"/>
      <c r="BI1203" s="272"/>
      <c r="BJ1203" s="276"/>
      <c r="BK1203" s="274"/>
      <c r="BL1203" s="283"/>
      <c r="BM1203" s="278"/>
      <c r="BN1203" s="283"/>
      <c r="BO1203" s="283"/>
      <c r="BP1203" s="284"/>
      <c r="BQ1203" s="280"/>
      <c r="BR1203" s="281"/>
      <c r="BS1203" s="280"/>
      <c r="BT1203" s="280"/>
      <c r="BU1203" s="280"/>
      <c r="BV1203" s="282"/>
    </row>
    <row r="1204" spans="1:74" x14ac:dyDescent="0.8">
      <c r="A1204" s="96"/>
      <c r="B1204" s="96"/>
      <c r="C1204" s="83"/>
      <c r="F1204" s="102"/>
      <c r="G1204" s="123"/>
      <c r="H1204" s="102"/>
      <c r="I1204" s="123"/>
      <c r="J1204" s="102"/>
      <c r="K1204" s="123"/>
      <c r="M1204" s="366"/>
      <c r="N1204" s="120"/>
      <c r="O1204" s="120"/>
      <c r="P1204" s="120"/>
      <c r="Q1204" s="123"/>
      <c r="R1204" s="120"/>
      <c r="S1204" s="120"/>
      <c r="T1204" s="102"/>
      <c r="U1204" s="123"/>
      <c r="V1204" s="102"/>
      <c r="W1204" s="123"/>
      <c r="X1204" s="188"/>
      <c r="Y1204" s="270"/>
      <c r="Z1204" s="188"/>
      <c r="AA1204" s="270"/>
      <c r="AB1204" s="188"/>
      <c r="AC1204" s="270"/>
      <c r="AD1204" s="271"/>
      <c r="AE1204" s="272"/>
      <c r="AF1204" s="271"/>
      <c r="AG1204" s="272"/>
      <c r="AH1204" s="271"/>
      <c r="AI1204" s="272"/>
      <c r="AJ1204" s="271"/>
      <c r="AK1204" s="272"/>
      <c r="AL1204" s="271"/>
      <c r="AM1204" s="273"/>
      <c r="AN1204" s="271"/>
      <c r="AO1204" s="274"/>
      <c r="AP1204" s="275"/>
      <c r="AQ1204" s="275"/>
      <c r="AR1204" s="271"/>
      <c r="AS1204" s="365"/>
      <c r="AT1204" s="365"/>
      <c r="AU1204" s="271"/>
      <c r="AV1204" s="365"/>
      <c r="AW1204" s="272"/>
      <c r="AX1204" s="365"/>
      <c r="AY1204" s="276"/>
      <c r="AZ1204" s="273"/>
      <c r="BA1204" s="274"/>
      <c r="BB1204" s="274"/>
      <c r="BC1204" s="275"/>
      <c r="BD1204" s="271"/>
      <c r="BE1204" s="365"/>
      <c r="BF1204" s="365"/>
      <c r="BG1204" s="271"/>
      <c r="BH1204" s="365"/>
      <c r="BI1204" s="272"/>
      <c r="BJ1204" s="276"/>
      <c r="BK1204" s="274"/>
      <c r="BL1204" s="283"/>
      <c r="BM1204" s="278"/>
      <c r="BN1204" s="283"/>
      <c r="BO1204" s="283"/>
      <c r="BP1204" s="284"/>
      <c r="BQ1204" s="280"/>
      <c r="BR1204" s="281"/>
      <c r="BS1204" s="280"/>
      <c r="BT1204" s="280"/>
      <c r="BU1204" s="280"/>
      <c r="BV1204" s="282"/>
    </row>
    <row r="1205" spans="1:74" x14ac:dyDescent="0.8">
      <c r="A1205" s="96"/>
      <c r="B1205" s="96"/>
      <c r="C1205" s="83"/>
      <c r="F1205" s="102"/>
      <c r="G1205" s="123"/>
      <c r="H1205" s="102"/>
      <c r="I1205" s="123"/>
      <c r="J1205" s="102"/>
      <c r="K1205" s="123"/>
      <c r="M1205" s="366"/>
      <c r="N1205" s="120"/>
      <c r="O1205" s="120"/>
      <c r="P1205" s="120"/>
      <c r="Q1205" s="123"/>
      <c r="R1205" s="120"/>
      <c r="S1205" s="120"/>
      <c r="T1205" s="102"/>
      <c r="U1205" s="123"/>
      <c r="V1205" s="102"/>
      <c r="W1205" s="123"/>
      <c r="X1205" s="188"/>
      <c r="Y1205" s="270"/>
      <c r="Z1205" s="188"/>
      <c r="AA1205" s="270"/>
      <c r="AB1205" s="188"/>
      <c r="AC1205" s="270"/>
      <c r="AD1205" s="271"/>
      <c r="AE1205" s="272"/>
      <c r="AF1205" s="271"/>
      <c r="AG1205" s="272"/>
      <c r="AH1205" s="271"/>
      <c r="AI1205" s="272"/>
      <c r="AJ1205" s="271"/>
      <c r="AK1205" s="272"/>
      <c r="AL1205" s="271"/>
      <c r="AM1205" s="273"/>
      <c r="AN1205" s="271"/>
      <c r="AO1205" s="274"/>
      <c r="AP1205" s="275"/>
      <c r="AQ1205" s="275"/>
      <c r="AR1205" s="271"/>
      <c r="AS1205" s="365"/>
      <c r="AT1205" s="365"/>
      <c r="AU1205" s="271"/>
      <c r="AV1205" s="365"/>
      <c r="AW1205" s="272"/>
      <c r="AX1205" s="365"/>
      <c r="AY1205" s="276"/>
      <c r="AZ1205" s="273"/>
      <c r="BA1205" s="274"/>
      <c r="BB1205" s="274"/>
      <c r="BC1205" s="275"/>
      <c r="BD1205" s="271"/>
      <c r="BE1205" s="365"/>
      <c r="BF1205" s="365"/>
      <c r="BG1205" s="271"/>
      <c r="BH1205" s="365"/>
      <c r="BI1205" s="272"/>
      <c r="BJ1205" s="276"/>
      <c r="BK1205" s="274"/>
      <c r="BL1205" s="283"/>
      <c r="BM1205" s="278"/>
      <c r="BN1205" s="283"/>
      <c r="BO1205" s="283"/>
      <c r="BP1205" s="284"/>
      <c r="BQ1205" s="280"/>
      <c r="BR1205" s="281"/>
      <c r="BS1205" s="280"/>
      <c r="BT1205" s="280"/>
      <c r="BU1205" s="280"/>
      <c r="BV1205" s="282"/>
    </row>
    <row r="1206" spans="1:74" x14ac:dyDescent="0.8">
      <c r="A1206" s="96"/>
      <c r="B1206" s="96"/>
      <c r="C1206" s="83"/>
      <c r="F1206" s="102"/>
      <c r="G1206" s="123"/>
      <c r="H1206" s="102"/>
      <c r="I1206" s="123"/>
      <c r="J1206" s="102"/>
      <c r="K1206" s="123"/>
      <c r="M1206" s="366"/>
      <c r="N1206" s="120"/>
      <c r="O1206" s="120"/>
      <c r="P1206" s="120"/>
      <c r="Q1206" s="123"/>
      <c r="R1206" s="120"/>
      <c r="S1206" s="120"/>
      <c r="T1206" s="102"/>
      <c r="U1206" s="123"/>
      <c r="V1206" s="102"/>
      <c r="W1206" s="123"/>
      <c r="X1206" s="188"/>
      <c r="Y1206" s="270"/>
      <c r="Z1206" s="188"/>
      <c r="AA1206" s="270"/>
      <c r="AB1206" s="188"/>
      <c r="AC1206" s="270"/>
      <c r="AD1206" s="271"/>
      <c r="AE1206" s="272"/>
      <c r="AF1206" s="271"/>
      <c r="AG1206" s="272"/>
      <c r="AH1206" s="271"/>
      <c r="AI1206" s="272"/>
      <c r="AJ1206" s="271"/>
      <c r="AK1206" s="272"/>
      <c r="AL1206" s="271"/>
      <c r="AM1206" s="273"/>
      <c r="AN1206" s="271"/>
      <c r="AO1206" s="274"/>
      <c r="AP1206" s="275"/>
      <c r="AQ1206" s="275"/>
      <c r="AR1206" s="271"/>
      <c r="AS1206" s="365"/>
      <c r="AT1206" s="365"/>
      <c r="AU1206" s="271"/>
      <c r="AV1206" s="365"/>
      <c r="AW1206" s="272"/>
      <c r="AX1206" s="365"/>
      <c r="AY1206" s="276"/>
      <c r="AZ1206" s="273"/>
      <c r="BA1206" s="274"/>
      <c r="BB1206" s="274"/>
      <c r="BC1206" s="275"/>
      <c r="BD1206" s="271"/>
      <c r="BE1206" s="365"/>
      <c r="BF1206" s="365"/>
      <c r="BG1206" s="271"/>
      <c r="BH1206" s="365"/>
      <c r="BI1206" s="272"/>
      <c r="BJ1206" s="276"/>
      <c r="BK1206" s="274"/>
      <c r="BL1206" s="283"/>
      <c r="BM1206" s="278"/>
      <c r="BN1206" s="283"/>
      <c r="BO1206" s="283"/>
      <c r="BP1206" s="284"/>
      <c r="BQ1206" s="280"/>
      <c r="BR1206" s="281"/>
      <c r="BS1206" s="280"/>
      <c r="BT1206" s="280"/>
      <c r="BU1206" s="280"/>
      <c r="BV1206" s="282"/>
    </row>
    <row r="1207" spans="1:74" x14ac:dyDescent="0.8">
      <c r="A1207" s="96"/>
      <c r="B1207" s="96"/>
      <c r="C1207" s="83"/>
      <c r="F1207" s="102"/>
      <c r="G1207" s="123"/>
      <c r="H1207" s="102"/>
      <c r="I1207" s="123"/>
      <c r="J1207" s="102"/>
      <c r="K1207" s="123"/>
      <c r="M1207" s="366"/>
      <c r="N1207" s="120"/>
      <c r="O1207" s="120"/>
      <c r="P1207" s="120"/>
      <c r="Q1207" s="123"/>
      <c r="R1207" s="120"/>
      <c r="S1207" s="120"/>
      <c r="T1207" s="102"/>
      <c r="U1207" s="123"/>
      <c r="V1207" s="102"/>
      <c r="W1207" s="123"/>
      <c r="X1207" s="188"/>
      <c r="Y1207" s="270"/>
      <c r="Z1207" s="188"/>
      <c r="AA1207" s="270"/>
      <c r="AB1207" s="188"/>
      <c r="AC1207" s="270"/>
      <c r="AD1207" s="271"/>
      <c r="AE1207" s="272"/>
      <c r="AF1207" s="271"/>
      <c r="AG1207" s="272"/>
      <c r="AH1207" s="271"/>
      <c r="AI1207" s="272"/>
      <c r="AJ1207" s="271"/>
      <c r="AK1207" s="272"/>
      <c r="AL1207" s="271"/>
      <c r="AM1207" s="273"/>
      <c r="AN1207" s="271"/>
      <c r="AO1207" s="274"/>
      <c r="AP1207" s="275"/>
      <c r="AQ1207" s="275"/>
      <c r="AR1207" s="271"/>
      <c r="AS1207" s="365"/>
      <c r="AT1207" s="365"/>
      <c r="AU1207" s="271"/>
      <c r="AV1207" s="365"/>
      <c r="AW1207" s="272"/>
      <c r="AX1207" s="365"/>
      <c r="AY1207" s="276"/>
      <c r="AZ1207" s="273"/>
      <c r="BA1207" s="274"/>
      <c r="BB1207" s="274"/>
      <c r="BC1207" s="275"/>
      <c r="BD1207" s="271"/>
      <c r="BE1207" s="365"/>
      <c r="BF1207" s="365"/>
      <c r="BG1207" s="271"/>
      <c r="BH1207" s="365"/>
      <c r="BI1207" s="272"/>
      <c r="BJ1207" s="276"/>
      <c r="BK1207" s="274"/>
      <c r="BL1207" s="277"/>
      <c r="BM1207" s="278"/>
      <c r="BN1207" s="277"/>
      <c r="BO1207" s="277"/>
      <c r="BP1207" s="279"/>
      <c r="BQ1207" s="280"/>
      <c r="BR1207" s="281"/>
      <c r="BS1207" s="280"/>
      <c r="BT1207" s="280"/>
      <c r="BU1207" s="280"/>
      <c r="BV1207" s="282"/>
    </row>
    <row r="1208" spans="1:74" x14ac:dyDescent="0.8">
      <c r="A1208" s="96"/>
      <c r="B1208" s="96"/>
      <c r="C1208" s="83"/>
      <c r="F1208" s="102"/>
      <c r="G1208" s="123"/>
      <c r="H1208" s="102"/>
      <c r="I1208" s="123"/>
      <c r="J1208" s="102"/>
      <c r="K1208" s="123"/>
      <c r="M1208" s="366"/>
      <c r="N1208" s="120"/>
      <c r="O1208" s="120"/>
      <c r="P1208" s="120"/>
      <c r="Q1208" s="123"/>
      <c r="R1208" s="120"/>
      <c r="S1208" s="120"/>
      <c r="T1208" s="102"/>
      <c r="U1208" s="123"/>
      <c r="V1208" s="102"/>
      <c r="W1208" s="123"/>
      <c r="X1208" s="188"/>
      <c r="Y1208" s="270"/>
      <c r="Z1208" s="188"/>
      <c r="AA1208" s="270"/>
      <c r="AB1208" s="188"/>
      <c r="AC1208" s="270"/>
      <c r="AD1208" s="271"/>
      <c r="AE1208" s="272"/>
      <c r="AF1208" s="271"/>
      <c r="AG1208" s="272"/>
      <c r="AH1208" s="271"/>
      <c r="AI1208" s="272"/>
      <c r="AJ1208" s="271"/>
      <c r="AK1208" s="272"/>
      <c r="AL1208" s="271"/>
      <c r="AM1208" s="273"/>
      <c r="AN1208" s="271"/>
      <c r="AO1208" s="274"/>
      <c r="AP1208" s="275"/>
      <c r="AQ1208" s="275"/>
      <c r="AR1208" s="271"/>
      <c r="AS1208" s="365"/>
      <c r="AT1208" s="365"/>
      <c r="AU1208" s="271"/>
      <c r="AV1208" s="365"/>
      <c r="AW1208" s="272"/>
      <c r="AX1208" s="365"/>
      <c r="AY1208" s="276"/>
      <c r="AZ1208" s="273"/>
      <c r="BA1208" s="274"/>
      <c r="BB1208" s="274"/>
      <c r="BC1208" s="275"/>
      <c r="BD1208" s="271"/>
      <c r="BE1208" s="365"/>
      <c r="BF1208" s="365"/>
      <c r="BG1208" s="271"/>
      <c r="BH1208" s="365"/>
      <c r="BI1208" s="272"/>
      <c r="BJ1208" s="276"/>
      <c r="BK1208" s="274"/>
      <c r="BL1208" s="283"/>
      <c r="BM1208" s="278"/>
      <c r="BN1208" s="283"/>
      <c r="BO1208" s="283"/>
      <c r="BP1208" s="284"/>
      <c r="BQ1208" s="280"/>
      <c r="BR1208" s="281"/>
      <c r="BS1208" s="280"/>
      <c r="BT1208" s="280"/>
      <c r="BU1208" s="280"/>
      <c r="BV1208" s="282"/>
    </row>
    <row r="1209" spans="1:74" x14ac:dyDescent="0.8">
      <c r="A1209" s="96"/>
      <c r="B1209" s="96"/>
      <c r="C1209" s="83"/>
      <c r="F1209" s="102"/>
      <c r="G1209" s="123"/>
      <c r="H1209" s="102"/>
      <c r="I1209" s="123"/>
      <c r="J1209" s="102"/>
      <c r="K1209" s="123"/>
      <c r="M1209" s="366"/>
      <c r="N1209" s="120"/>
      <c r="O1209" s="120"/>
      <c r="P1209" s="120"/>
      <c r="Q1209" s="123"/>
      <c r="R1209" s="120"/>
      <c r="S1209" s="120"/>
      <c r="T1209" s="102"/>
      <c r="U1209" s="123"/>
      <c r="V1209" s="102"/>
      <c r="W1209" s="123"/>
      <c r="X1209" s="188"/>
      <c r="Y1209" s="270"/>
      <c r="Z1209" s="188"/>
      <c r="AA1209" s="270"/>
      <c r="AB1209" s="188"/>
      <c r="AC1209" s="270"/>
      <c r="AD1209" s="271"/>
      <c r="AE1209" s="272"/>
      <c r="AF1209" s="271"/>
      <c r="AG1209" s="272"/>
      <c r="AH1209" s="271"/>
      <c r="AI1209" s="272"/>
      <c r="AJ1209" s="271"/>
      <c r="AK1209" s="272"/>
      <c r="AL1209" s="271"/>
      <c r="AM1209" s="273"/>
      <c r="AN1209" s="271"/>
      <c r="AO1209" s="274"/>
      <c r="AP1209" s="275"/>
      <c r="AQ1209" s="275"/>
      <c r="AR1209" s="271"/>
      <c r="AS1209" s="365"/>
      <c r="AT1209" s="365"/>
      <c r="AU1209" s="271"/>
      <c r="AV1209" s="365"/>
      <c r="AW1209" s="272"/>
      <c r="AX1209" s="365"/>
      <c r="AY1209" s="276"/>
      <c r="AZ1209" s="273"/>
      <c r="BA1209" s="274"/>
      <c r="BB1209" s="274"/>
      <c r="BC1209" s="275"/>
      <c r="BD1209" s="271"/>
      <c r="BE1209" s="365"/>
      <c r="BF1209" s="365"/>
      <c r="BG1209" s="271"/>
      <c r="BH1209" s="365"/>
      <c r="BI1209" s="272"/>
      <c r="BJ1209" s="276"/>
      <c r="BK1209" s="274"/>
      <c r="BL1209" s="277"/>
      <c r="BM1209" s="278"/>
      <c r="BN1209" s="277"/>
      <c r="BO1209" s="277"/>
      <c r="BP1209" s="279"/>
      <c r="BQ1209" s="280"/>
      <c r="BR1209" s="281"/>
      <c r="BS1209" s="280"/>
      <c r="BT1209" s="280"/>
      <c r="BU1209" s="280"/>
      <c r="BV1209" s="282"/>
    </row>
    <row r="1210" spans="1:74" x14ac:dyDescent="0.8">
      <c r="A1210" s="96"/>
      <c r="B1210" s="96"/>
      <c r="C1210" s="83"/>
      <c r="F1210" s="102"/>
      <c r="G1210" s="123"/>
      <c r="H1210" s="102"/>
      <c r="I1210" s="123"/>
      <c r="J1210" s="102"/>
      <c r="K1210" s="123"/>
      <c r="M1210" s="366"/>
      <c r="N1210" s="120"/>
      <c r="O1210" s="120"/>
      <c r="P1210" s="120"/>
      <c r="Q1210" s="123"/>
      <c r="R1210" s="120"/>
      <c r="S1210" s="120"/>
      <c r="T1210" s="102"/>
      <c r="U1210" s="123"/>
      <c r="V1210" s="102"/>
      <c r="W1210" s="123"/>
      <c r="X1210" s="188"/>
      <c r="Y1210" s="270"/>
      <c r="Z1210" s="188"/>
      <c r="AA1210" s="270"/>
      <c r="AB1210" s="188"/>
      <c r="AC1210" s="270"/>
      <c r="AD1210" s="271"/>
      <c r="AE1210" s="272"/>
      <c r="AF1210" s="271"/>
      <c r="AG1210" s="272"/>
      <c r="AH1210" s="271"/>
      <c r="AI1210" s="272"/>
      <c r="AJ1210" s="271"/>
      <c r="AK1210" s="272"/>
      <c r="AL1210" s="271"/>
      <c r="AM1210" s="273"/>
      <c r="AN1210" s="271"/>
      <c r="AO1210" s="274"/>
      <c r="AP1210" s="275"/>
      <c r="AQ1210" s="275"/>
      <c r="AR1210" s="271"/>
      <c r="AS1210" s="365"/>
      <c r="AT1210" s="365"/>
      <c r="AU1210" s="271"/>
      <c r="AV1210" s="365"/>
      <c r="AW1210" s="272"/>
      <c r="AX1210" s="365"/>
      <c r="AY1210" s="276"/>
      <c r="AZ1210" s="273"/>
      <c r="BA1210" s="274"/>
      <c r="BB1210" s="274"/>
      <c r="BC1210" s="275"/>
      <c r="BD1210" s="271"/>
      <c r="BE1210" s="365"/>
      <c r="BF1210" s="365"/>
      <c r="BG1210" s="271"/>
      <c r="BH1210" s="365"/>
      <c r="BI1210" s="272"/>
      <c r="BJ1210" s="276"/>
      <c r="BK1210" s="274"/>
      <c r="BL1210" s="277"/>
      <c r="BM1210" s="278"/>
      <c r="BN1210" s="277"/>
      <c r="BO1210" s="277"/>
      <c r="BP1210" s="279"/>
      <c r="BQ1210" s="280"/>
      <c r="BR1210" s="281"/>
      <c r="BS1210" s="280"/>
      <c r="BT1210" s="280"/>
      <c r="BU1210" s="280"/>
      <c r="BV1210" s="282"/>
    </row>
    <row r="1211" spans="1:74" x14ac:dyDescent="0.8">
      <c r="A1211" s="96"/>
      <c r="B1211" s="96"/>
      <c r="C1211" s="83"/>
      <c r="F1211" s="102"/>
      <c r="G1211" s="123"/>
      <c r="H1211" s="102"/>
      <c r="I1211" s="123"/>
      <c r="J1211" s="102"/>
      <c r="K1211" s="123"/>
      <c r="M1211" s="366"/>
      <c r="N1211" s="120"/>
      <c r="O1211" s="120"/>
      <c r="P1211" s="120"/>
      <c r="Q1211" s="123"/>
      <c r="R1211" s="120"/>
      <c r="S1211" s="120"/>
      <c r="T1211" s="102"/>
      <c r="U1211" s="123"/>
      <c r="V1211" s="102"/>
      <c r="W1211" s="123"/>
      <c r="X1211" s="188"/>
      <c r="Y1211" s="270"/>
      <c r="Z1211" s="188"/>
      <c r="AA1211" s="270"/>
      <c r="AB1211" s="188"/>
      <c r="AC1211" s="270"/>
      <c r="AD1211" s="271"/>
      <c r="AE1211" s="272"/>
      <c r="AF1211" s="271"/>
      <c r="AG1211" s="272"/>
      <c r="AH1211" s="271"/>
      <c r="AI1211" s="272"/>
      <c r="AJ1211" s="271"/>
      <c r="AK1211" s="272"/>
      <c r="AL1211" s="271"/>
      <c r="AM1211" s="273"/>
      <c r="AN1211" s="271"/>
      <c r="AO1211" s="274"/>
      <c r="AP1211" s="275"/>
      <c r="AQ1211" s="275"/>
      <c r="AR1211" s="271"/>
      <c r="AS1211" s="365"/>
      <c r="AT1211" s="365"/>
      <c r="AU1211" s="271"/>
      <c r="AV1211" s="365"/>
      <c r="AW1211" s="272"/>
      <c r="AX1211" s="365"/>
      <c r="AY1211" s="276"/>
      <c r="AZ1211" s="273"/>
      <c r="BA1211" s="274"/>
      <c r="BB1211" s="274"/>
      <c r="BC1211" s="275"/>
      <c r="BD1211" s="271"/>
      <c r="BE1211" s="365"/>
      <c r="BF1211" s="365"/>
      <c r="BG1211" s="271"/>
      <c r="BH1211" s="365"/>
      <c r="BI1211" s="272"/>
      <c r="BJ1211" s="276"/>
      <c r="BK1211" s="274"/>
      <c r="BL1211" s="283"/>
      <c r="BM1211" s="278"/>
      <c r="BN1211" s="283"/>
      <c r="BO1211" s="283"/>
      <c r="BP1211" s="284"/>
      <c r="BQ1211" s="280"/>
      <c r="BR1211" s="281"/>
      <c r="BS1211" s="280"/>
      <c r="BT1211" s="280"/>
      <c r="BU1211" s="280"/>
      <c r="BV1211" s="282"/>
    </row>
    <row r="1212" spans="1:74" x14ac:dyDescent="0.8">
      <c r="A1212" s="96"/>
      <c r="B1212" s="96"/>
      <c r="C1212" s="83"/>
      <c r="F1212" s="102"/>
      <c r="G1212" s="123"/>
      <c r="H1212" s="102"/>
      <c r="I1212" s="123"/>
      <c r="J1212" s="102"/>
      <c r="K1212" s="123"/>
      <c r="M1212" s="366"/>
      <c r="N1212" s="120"/>
      <c r="O1212" s="120"/>
      <c r="P1212" s="120"/>
      <c r="Q1212" s="123"/>
      <c r="R1212" s="120"/>
      <c r="S1212" s="120"/>
      <c r="T1212" s="102"/>
      <c r="U1212" s="123"/>
      <c r="V1212" s="102"/>
      <c r="W1212" s="123"/>
      <c r="X1212" s="188"/>
      <c r="Y1212" s="270"/>
      <c r="Z1212" s="188"/>
      <c r="AA1212" s="270"/>
      <c r="AB1212" s="188"/>
      <c r="AC1212" s="270"/>
      <c r="AD1212" s="271"/>
      <c r="AE1212" s="272"/>
      <c r="AF1212" s="271"/>
      <c r="AG1212" s="272"/>
      <c r="AH1212" s="271"/>
      <c r="AI1212" s="272"/>
      <c r="AJ1212" s="271"/>
      <c r="AK1212" s="272"/>
      <c r="AL1212" s="271"/>
      <c r="AM1212" s="273"/>
      <c r="AN1212" s="271"/>
      <c r="AO1212" s="274"/>
      <c r="AP1212" s="275"/>
      <c r="AQ1212" s="275"/>
      <c r="AR1212" s="271"/>
      <c r="AS1212" s="365"/>
      <c r="AT1212" s="365"/>
      <c r="AU1212" s="271"/>
      <c r="AV1212" s="365"/>
      <c r="AW1212" s="272"/>
      <c r="AX1212" s="365"/>
      <c r="AY1212" s="276"/>
      <c r="AZ1212" s="273"/>
      <c r="BA1212" s="274"/>
      <c r="BB1212" s="274"/>
      <c r="BC1212" s="275"/>
      <c r="BD1212" s="271"/>
      <c r="BE1212" s="365"/>
      <c r="BF1212" s="365"/>
      <c r="BG1212" s="271"/>
      <c r="BH1212" s="365"/>
      <c r="BI1212" s="272"/>
      <c r="BJ1212" s="276"/>
      <c r="BK1212" s="274"/>
      <c r="BL1212" s="283"/>
      <c r="BM1212" s="278"/>
      <c r="BN1212" s="283"/>
      <c r="BO1212" s="283"/>
      <c r="BP1212" s="284"/>
      <c r="BQ1212" s="280"/>
      <c r="BR1212" s="281"/>
      <c r="BS1212" s="280"/>
      <c r="BT1212" s="280"/>
      <c r="BU1212" s="280"/>
      <c r="BV1212" s="282"/>
    </row>
    <row r="1213" spans="1:74" x14ac:dyDescent="0.8">
      <c r="A1213" s="96"/>
      <c r="B1213" s="96"/>
      <c r="C1213" s="83"/>
      <c r="F1213" s="102"/>
      <c r="G1213" s="123"/>
      <c r="H1213" s="102"/>
      <c r="I1213" s="123"/>
      <c r="J1213" s="102"/>
      <c r="K1213" s="123"/>
      <c r="M1213" s="366"/>
      <c r="N1213" s="120"/>
      <c r="O1213" s="120"/>
      <c r="P1213" s="120"/>
      <c r="Q1213" s="123"/>
      <c r="R1213" s="120"/>
      <c r="S1213" s="120"/>
      <c r="T1213" s="102"/>
      <c r="U1213" s="123"/>
      <c r="V1213" s="102"/>
      <c r="W1213" s="123"/>
      <c r="X1213" s="188"/>
      <c r="Y1213" s="270"/>
      <c r="Z1213" s="188"/>
      <c r="AA1213" s="270"/>
      <c r="AB1213" s="188"/>
      <c r="AC1213" s="270"/>
      <c r="AD1213" s="271"/>
      <c r="AE1213" s="272"/>
      <c r="AF1213" s="271"/>
      <c r="AG1213" s="272"/>
      <c r="AH1213" s="271"/>
      <c r="AI1213" s="272"/>
      <c r="AJ1213" s="271"/>
      <c r="AK1213" s="272"/>
      <c r="AL1213" s="271"/>
      <c r="AM1213" s="273"/>
      <c r="AN1213" s="271"/>
      <c r="AO1213" s="274"/>
      <c r="AP1213" s="275"/>
      <c r="AQ1213" s="275"/>
      <c r="AR1213" s="271"/>
      <c r="AS1213" s="365"/>
      <c r="AT1213" s="365"/>
      <c r="AU1213" s="271"/>
      <c r="AV1213" s="365"/>
      <c r="AW1213" s="272"/>
      <c r="AX1213" s="365"/>
      <c r="AY1213" s="276"/>
      <c r="AZ1213" s="273"/>
      <c r="BA1213" s="274"/>
      <c r="BB1213" s="274"/>
      <c r="BC1213" s="275"/>
      <c r="BD1213" s="271"/>
      <c r="BE1213" s="365"/>
      <c r="BF1213" s="365"/>
      <c r="BG1213" s="271"/>
      <c r="BH1213" s="365"/>
      <c r="BI1213" s="272"/>
      <c r="BJ1213" s="276"/>
      <c r="BK1213" s="274"/>
      <c r="BL1213" s="283"/>
      <c r="BM1213" s="278"/>
      <c r="BN1213" s="283"/>
      <c r="BO1213" s="283"/>
      <c r="BP1213" s="284"/>
      <c r="BQ1213" s="280"/>
      <c r="BR1213" s="281"/>
      <c r="BS1213" s="280"/>
      <c r="BT1213" s="280"/>
      <c r="BU1213" s="280"/>
      <c r="BV1213" s="282"/>
    </row>
    <row r="1214" spans="1:74" x14ac:dyDescent="0.8">
      <c r="A1214" s="96"/>
      <c r="B1214" s="96"/>
      <c r="C1214" s="83"/>
      <c r="F1214" s="102"/>
      <c r="G1214" s="123"/>
      <c r="H1214" s="102"/>
      <c r="I1214" s="123"/>
      <c r="J1214" s="102"/>
      <c r="K1214" s="123"/>
      <c r="M1214" s="366"/>
      <c r="N1214" s="120"/>
      <c r="O1214" s="120"/>
      <c r="P1214" s="120"/>
      <c r="Q1214" s="123"/>
      <c r="R1214" s="120"/>
      <c r="S1214" s="120"/>
      <c r="T1214" s="102"/>
      <c r="U1214" s="123"/>
      <c r="V1214" s="102"/>
      <c r="W1214" s="123"/>
      <c r="X1214" s="188"/>
      <c r="Y1214" s="270"/>
      <c r="Z1214" s="188"/>
      <c r="AA1214" s="270"/>
      <c r="AB1214" s="188"/>
      <c r="AC1214" s="270"/>
      <c r="AD1214" s="271"/>
      <c r="AE1214" s="272"/>
      <c r="AF1214" s="271"/>
      <c r="AG1214" s="272"/>
      <c r="AH1214" s="271"/>
      <c r="AI1214" s="272"/>
      <c r="AJ1214" s="271"/>
      <c r="AK1214" s="272"/>
      <c r="AL1214" s="271"/>
      <c r="AM1214" s="273"/>
      <c r="AN1214" s="271"/>
      <c r="AO1214" s="274"/>
      <c r="AP1214" s="275"/>
      <c r="AQ1214" s="275"/>
      <c r="AR1214" s="271"/>
      <c r="AS1214" s="365"/>
      <c r="AT1214" s="365"/>
      <c r="AU1214" s="271"/>
      <c r="AV1214" s="365"/>
      <c r="AW1214" s="272"/>
      <c r="AX1214" s="365"/>
      <c r="AY1214" s="276"/>
      <c r="AZ1214" s="273"/>
      <c r="BA1214" s="274"/>
      <c r="BB1214" s="274"/>
      <c r="BC1214" s="275"/>
      <c r="BD1214" s="271"/>
      <c r="BE1214" s="365"/>
      <c r="BF1214" s="365"/>
      <c r="BG1214" s="271"/>
      <c r="BH1214" s="365"/>
      <c r="BI1214" s="272"/>
      <c r="BJ1214" s="276"/>
      <c r="BK1214" s="274"/>
      <c r="BL1214" s="283"/>
      <c r="BM1214" s="278"/>
      <c r="BN1214" s="283"/>
      <c r="BO1214" s="283"/>
      <c r="BP1214" s="284"/>
      <c r="BQ1214" s="280"/>
      <c r="BR1214" s="281"/>
      <c r="BS1214" s="280"/>
      <c r="BT1214" s="280"/>
      <c r="BU1214" s="280"/>
      <c r="BV1214" s="282"/>
    </row>
    <row r="1215" spans="1:74" x14ac:dyDescent="0.8">
      <c r="A1215" s="96"/>
      <c r="B1215" s="96"/>
      <c r="C1215" s="83"/>
      <c r="F1215" s="102"/>
      <c r="G1215" s="123"/>
      <c r="H1215" s="102"/>
      <c r="I1215" s="123"/>
      <c r="J1215" s="102"/>
      <c r="K1215" s="123"/>
      <c r="M1215" s="366"/>
      <c r="N1215" s="120"/>
      <c r="O1215" s="120"/>
      <c r="P1215" s="120"/>
      <c r="Q1215" s="123"/>
      <c r="R1215" s="120"/>
      <c r="S1215" s="120"/>
      <c r="T1215" s="102"/>
      <c r="U1215" s="123"/>
      <c r="V1215" s="102"/>
      <c r="W1215" s="123"/>
      <c r="X1215" s="188"/>
      <c r="Y1215" s="270"/>
      <c r="Z1215" s="188"/>
      <c r="AA1215" s="270"/>
      <c r="AB1215" s="188"/>
      <c r="AC1215" s="270"/>
      <c r="AD1215" s="271"/>
      <c r="AE1215" s="272"/>
      <c r="AF1215" s="271"/>
      <c r="AG1215" s="272"/>
      <c r="AH1215" s="271"/>
      <c r="AI1215" s="272"/>
      <c r="AJ1215" s="271"/>
      <c r="AK1215" s="272"/>
      <c r="AL1215" s="271"/>
      <c r="AM1215" s="273"/>
      <c r="AN1215" s="271"/>
      <c r="AO1215" s="274"/>
      <c r="AP1215" s="275"/>
      <c r="AQ1215" s="275"/>
      <c r="AR1215" s="271"/>
      <c r="AS1215" s="365"/>
      <c r="AT1215" s="365"/>
      <c r="AU1215" s="271"/>
      <c r="AV1215" s="365"/>
      <c r="AW1215" s="272"/>
      <c r="AX1215" s="365"/>
      <c r="AY1215" s="276"/>
      <c r="AZ1215" s="273"/>
      <c r="BA1215" s="274"/>
      <c r="BB1215" s="274"/>
      <c r="BC1215" s="275"/>
      <c r="BD1215" s="271"/>
      <c r="BE1215" s="365"/>
      <c r="BF1215" s="365"/>
      <c r="BG1215" s="271"/>
      <c r="BH1215" s="365"/>
      <c r="BI1215" s="272"/>
      <c r="BJ1215" s="276"/>
      <c r="BK1215" s="274"/>
      <c r="BL1215" s="283"/>
      <c r="BM1215" s="278"/>
      <c r="BN1215" s="283"/>
      <c r="BO1215" s="283"/>
      <c r="BP1215" s="284"/>
      <c r="BQ1215" s="280"/>
      <c r="BR1215" s="281"/>
      <c r="BS1215" s="280"/>
      <c r="BT1215" s="280"/>
      <c r="BU1215" s="280"/>
      <c r="BV1215" s="282"/>
    </row>
    <row r="1216" spans="1:74" x14ac:dyDescent="0.8">
      <c r="A1216" s="96"/>
      <c r="B1216" s="96"/>
      <c r="C1216" s="83"/>
      <c r="F1216" s="102"/>
      <c r="G1216" s="123"/>
      <c r="H1216" s="102"/>
      <c r="I1216" s="123"/>
      <c r="J1216" s="102"/>
      <c r="K1216" s="123"/>
      <c r="M1216" s="366"/>
      <c r="N1216" s="120"/>
      <c r="O1216" s="120"/>
      <c r="P1216" s="120"/>
      <c r="Q1216" s="123"/>
      <c r="R1216" s="120"/>
      <c r="S1216" s="120"/>
      <c r="T1216" s="102"/>
      <c r="U1216" s="123"/>
      <c r="V1216" s="102"/>
      <c r="W1216" s="123"/>
      <c r="X1216" s="188"/>
      <c r="Y1216" s="270"/>
      <c r="Z1216" s="188"/>
      <c r="AA1216" s="270"/>
      <c r="AB1216" s="188"/>
      <c r="AC1216" s="270"/>
      <c r="AD1216" s="271"/>
      <c r="AE1216" s="272"/>
      <c r="AF1216" s="271"/>
      <c r="AG1216" s="272"/>
      <c r="AH1216" s="271"/>
      <c r="AI1216" s="272"/>
      <c r="AJ1216" s="271"/>
      <c r="AK1216" s="272"/>
      <c r="AL1216" s="271"/>
      <c r="AM1216" s="273"/>
      <c r="AN1216" s="271"/>
      <c r="AO1216" s="274"/>
      <c r="AP1216" s="275"/>
      <c r="AQ1216" s="275"/>
      <c r="AR1216" s="271"/>
      <c r="AS1216" s="365"/>
      <c r="AT1216" s="365"/>
      <c r="AU1216" s="271"/>
      <c r="AV1216" s="365"/>
      <c r="AW1216" s="272"/>
      <c r="AX1216" s="365"/>
      <c r="AY1216" s="276"/>
      <c r="AZ1216" s="273"/>
      <c r="BA1216" s="274"/>
      <c r="BB1216" s="274"/>
      <c r="BC1216" s="275"/>
      <c r="BD1216" s="271"/>
      <c r="BE1216" s="365"/>
      <c r="BF1216" s="365"/>
      <c r="BG1216" s="271"/>
      <c r="BH1216" s="365"/>
      <c r="BI1216" s="272"/>
      <c r="BJ1216" s="276"/>
      <c r="BK1216" s="274"/>
      <c r="BL1216" s="283"/>
      <c r="BM1216" s="278"/>
      <c r="BN1216" s="283"/>
      <c r="BO1216" s="283"/>
      <c r="BP1216" s="284"/>
      <c r="BQ1216" s="280"/>
      <c r="BR1216" s="281"/>
      <c r="BS1216" s="280"/>
      <c r="BT1216" s="280"/>
      <c r="BU1216" s="280"/>
      <c r="BV1216" s="282"/>
    </row>
    <row r="1217" spans="1:74" x14ac:dyDescent="0.8">
      <c r="A1217" s="96"/>
      <c r="B1217" s="96"/>
      <c r="C1217" s="83"/>
      <c r="F1217" s="102"/>
      <c r="G1217" s="123"/>
      <c r="H1217" s="102"/>
      <c r="I1217" s="123"/>
      <c r="J1217" s="102"/>
      <c r="K1217" s="123"/>
      <c r="M1217" s="366"/>
      <c r="N1217" s="120"/>
      <c r="O1217" s="120"/>
      <c r="P1217" s="120"/>
      <c r="Q1217" s="123"/>
      <c r="R1217" s="120"/>
      <c r="S1217" s="120"/>
      <c r="T1217" s="102"/>
      <c r="U1217" s="123"/>
      <c r="V1217" s="102"/>
      <c r="W1217" s="123"/>
      <c r="X1217" s="188"/>
      <c r="Y1217" s="270"/>
      <c r="Z1217" s="188"/>
      <c r="AA1217" s="270"/>
      <c r="AB1217" s="188"/>
      <c r="AC1217" s="270"/>
      <c r="AD1217" s="271"/>
      <c r="AE1217" s="272"/>
      <c r="AF1217" s="271"/>
      <c r="AG1217" s="272"/>
      <c r="AH1217" s="271"/>
      <c r="AI1217" s="272"/>
      <c r="AJ1217" s="271"/>
      <c r="AK1217" s="272"/>
      <c r="AL1217" s="271"/>
      <c r="AM1217" s="273"/>
      <c r="AN1217" s="271"/>
      <c r="AO1217" s="274"/>
      <c r="AP1217" s="275"/>
      <c r="AQ1217" s="275"/>
      <c r="AR1217" s="271"/>
      <c r="AS1217" s="365"/>
      <c r="AT1217" s="365"/>
      <c r="AU1217" s="271"/>
      <c r="AV1217" s="365"/>
      <c r="AW1217" s="272"/>
      <c r="AX1217" s="365"/>
      <c r="AY1217" s="276"/>
      <c r="AZ1217" s="273"/>
      <c r="BA1217" s="274"/>
      <c r="BB1217" s="274"/>
      <c r="BC1217" s="275"/>
      <c r="BD1217" s="271"/>
      <c r="BE1217" s="365"/>
      <c r="BF1217" s="365"/>
      <c r="BG1217" s="271"/>
      <c r="BH1217" s="365"/>
      <c r="BI1217" s="272"/>
      <c r="BJ1217" s="276"/>
      <c r="BK1217" s="274"/>
      <c r="BL1217" s="283"/>
      <c r="BM1217" s="278"/>
      <c r="BN1217" s="283"/>
      <c r="BO1217" s="283"/>
      <c r="BP1217" s="284"/>
      <c r="BQ1217" s="280"/>
      <c r="BR1217" s="281"/>
      <c r="BS1217" s="280"/>
      <c r="BT1217" s="280"/>
      <c r="BU1217" s="280"/>
      <c r="BV1217" s="282"/>
    </row>
    <row r="1218" spans="1:74" x14ac:dyDescent="0.8">
      <c r="A1218" s="96"/>
      <c r="B1218" s="96"/>
      <c r="C1218" s="83"/>
      <c r="F1218" s="102"/>
      <c r="G1218" s="123"/>
      <c r="H1218" s="102"/>
      <c r="I1218" s="123"/>
      <c r="J1218" s="102"/>
      <c r="K1218" s="123"/>
      <c r="M1218" s="366"/>
      <c r="N1218" s="120"/>
      <c r="O1218" s="120"/>
      <c r="P1218" s="120"/>
      <c r="Q1218" s="123"/>
      <c r="R1218" s="120"/>
      <c r="S1218" s="120"/>
      <c r="T1218" s="102"/>
      <c r="U1218" s="123"/>
      <c r="V1218" s="102"/>
      <c r="W1218" s="123"/>
      <c r="X1218" s="188"/>
      <c r="Y1218" s="270"/>
      <c r="Z1218" s="188"/>
      <c r="AA1218" s="270"/>
      <c r="AB1218" s="188"/>
      <c r="AC1218" s="270"/>
      <c r="AD1218" s="271"/>
      <c r="AE1218" s="272"/>
      <c r="AF1218" s="271"/>
      <c r="AG1218" s="272"/>
      <c r="AH1218" s="271"/>
      <c r="AI1218" s="272"/>
      <c r="AJ1218" s="271"/>
      <c r="AK1218" s="272"/>
      <c r="AL1218" s="271"/>
      <c r="AM1218" s="273"/>
      <c r="AN1218" s="271"/>
      <c r="AO1218" s="274"/>
      <c r="AP1218" s="275"/>
      <c r="AQ1218" s="275"/>
      <c r="AR1218" s="271"/>
      <c r="AS1218" s="365"/>
      <c r="AT1218" s="365"/>
      <c r="AU1218" s="271"/>
      <c r="AV1218" s="365"/>
      <c r="AW1218" s="272"/>
      <c r="AX1218" s="365"/>
      <c r="AY1218" s="276"/>
      <c r="AZ1218" s="273"/>
      <c r="BA1218" s="274"/>
      <c r="BB1218" s="274"/>
      <c r="BC1218" s="275"/>
      <c r="BD1218" s="271"/>
      <c r="BE1218" s="365"/>
      <c r="BF1218" s="365"/>
      <c r="BG1218" s="271"/>
      <c r="BH1218" s="365"/>
      <c r="BI1218" s="272"/>
      <c r="BJ1218" s="276"/>
      <c r="BK1218" s="274"/>
      <c r="BL1218" s="283"/>
      <c r="BM1218" s="278"/>
      <c r="BN1218" s="283"/>
      <c r="BO1218" s="283"/>
      <c r="BP1218" s="284"/>
      <c r="BQ1218" s="280"/>
      <c r="BR1218" s="281"/>
      <c r="BS1218" s="280"/>
      <c r="BT1218" s="280"/>
      <c r="BU1218" s="280"/>
      <c r="BV1218" s="282"/>
    </row>
    <row r="1219" spans="1:74" x14ac:dyDescent="0.8">
      <c r="A1219" s="96"/>
      <c r="B1219" s="96"/>
      <c r="C1219" s="83"/>
      <c r="F1219" s="102"/>
      <c r="G1219" s="123"/>
      <c r="H1219" s="102"/>
      <c r="I1219" s="123"/>
      <c r="J1219" s="102"/>
      <c r="K1219" s="123"/>
      <c r="M1219" s="366"/>
      <c r="N1219" s="120"/>
      <c r="O1219" s="120"/>
      <c r="P1219" s="120"/>
      <c r="Q1219" s="123"/>
      <c r="R1219" s="120"/>
      <c r="S1219" s="120"/>
      <c r="T1219" s="102"/>
      <c r="U1219" s="123"/>
      <c r="V1219" s="102"/>
      <c r="W1219" s="123"/>
      <c r="X1219" s="188"/>
      <c r="Y1219" s="270"/>
      <c r="Z1219" s="188"/>
      <c r="AA1219" s="270"/>
      <c r="AB1219" s="188"/>
      <c r="AC1219" s="270"/>
      <c r="AD1219" s="271"/>
      <c r="AE1219" s="272"/>
      <c r="AF1219" s="271"/>
      <c r="AG1219" s="272"/>
      <c r="AH1219" s="271"/>
      <c r="AI1219" s="272"/>
      <c r="AJ1219" s="271"/>
      <c r="AK1219" s="272"/>
      <c r="AL1219" s="271"/>
      <c r="AM1219" s="273"/>
      <c r="AN1219" s="271"/>
      <c r="AO1219" s="274"/>
      <c r="AP1219" s="275"/>
      <c r="AQ1219" s="275"/>
      <c r="AR1219" s="271"/>
      <c r="AS1219" s="365"/>
      <c r="AT1219" s="365"/>
      <c r="AU1219" s="271"/>
      <c r="AV1219" s="365"/>
      <c r="AW1219" s="272"/>
      <c r="AX1219" s="365"/>
      <c r="AY1219" s="276"/>
      <c r="AZ1219" s="273"/>
      <c r="BA1219" s="274"/>
      <c r="BB1219" s="274"/>
      <c r="BC1219" s="275"/>
      <c r="BD1219" s="271"/>
      <c r="BE1219" s="365"/>
      <c r="BF1219" s="365"/>
      <c r="BG1219" s="271"/>
      <c r="BH1219" s="365"/>
      <c r="BI1219" s="272"/>
      <c r="BJ1219" s="276"/>
      <c r="BK1219" s="274"/>
      <c r="BL1219" s="283"/>
      <c r="BM1219" s="278"/>
      <c r="BN1219" s="283"/>
      <c r="BO1219" s="283"/>
      <c r="BP1219" s="284"/>
      <c r="BQ1219" s="280"/>
      <c r="BR1219" s="281"/>
      <c r="BS1219" s="280"/>
      <c r="BT1219" s="280"/>
      <c r="BU1219" s="280"/>
      <c r="BV1219" s="282"/>
    </row>
    <row r="1220" spans="1:74" x14ac:dyDescent="0.8">
      <c r="A1220" s="96"/>
      <c r="B1220" s="96"/>
      <c r="C1220" s="83"/>
      <c r="F1220" s="102"/>
      <c r="G1220" s="123"/>
      <c r="H1220" s="102"/>
      <c r="I1220" s="123"/>
      <c r="J1220" s="102"/>
      <c r="K1220" s="123"/>
      <c r="M1220" s="366"/>
      <c r="N1220" s="120"/>
      <c r="O1220" s="120"/>
      <c r="P1220" s="120"/>
      <c r="Q1220" s="123"/>
      <c r="R1220" s="120"/>
      <c r="S1220" s="120"/>
      <c r="T1220" s="102"/>
      <c r="U1220" s="123"/>
      <c r="V1220" s="102"/>
      <c r="W1220" s="123"/>
      <c r="X1220" s="188"/>
      <c r="Y1220" s="270"/>
      <c r="Z1220" s="188"/>
      <c r="AA1220" s="270"/>
      <c r="AB1220" s="188"/>
      <c r="AC1220" s="270"/>
      <c r="AD1220" s="271"/>
      <c r="AE1220" s="272"/>
      <c r="AF1220" s="271"/>
      <c r="AG1220" s="272"/>
      <c r="AH1220" s="271"/>
      <c r="AI1220" s="272"/>
      <c r="AJ1220" s="271"/>
      <c r="AK1220" s="272"/>
      <c r="AL1220" s="271"/>
      <c r="AM1220" s="273"/>
      <c r="AN1220" s="271"/>
      <c r="AO1220" s="274"/>
      <c r="AP1220" s="275"/>
      <c r="AQ1220" s="275"/>
      <c r="AR1220" s="271"/>
      <c r="AS1220" s="365"/>
      <c r="AT1220" s="365"/>
      <c r="AU1220" s="271"/>
      <c r="AV1220" s="365"/>
      <c r="AW1220" s="272"/>
      <c r="AX1220" s="365"/>
      <c r="AY1220" s="276"/>
      <c r="AZ1220" s="273"/>
      <c r="BA1220" s="274"/>
      <c r="BB1220" s="274"/>
      <c r="BC1220" s="275"/>
      <c r="BD1220" s="271"/>
      <c r="BE1220" s="365"/>
      <c r="BF1220" s="365"/>
      <c r="BG1220" s="271"/>
      <c r="BH1220" s="365"/>
      <c r="BI1220" s="272"/>
      <c r="BJ1220" s="276"/>
      <c r="BK1220" s="274"/>
      <c r="BL1220" s="283"/>
      <c r="BM1220" s="278"/>
      <c r="BN1220" s="283"/>
      <c r="BO1220" s="283"/>
      <c r="BP1220" s="284"/>
      <c r="BQ1220" s="280"/>
      <c r="BR1220" s="281"/>
      <c r="BS1220" s="280"/>
      <c r="BT1220" s="280"/>
      <c r="BU1220" s="280"/>
      <c r="BV1220" s="282"/>
    </row>
    <row r="1221" spans="1:74" x14ac:dyDescent="0.8">
      <c r="A1221" s="96"/>
      <c r="B1221" s="96"/>
      <c r="C1221" s="83"/>
      <c r="F1221" s="102"/>
      <c r="G1221" s="123"/>
      <c r="H1221" s="102"/>
      <c r="I1221" s="123"/>
      <c r="J1221" s="102"/>
      <c r="K1221" s="123"/>
      <c r="M1221" s="366"/>
      <c r="N1221" s="120"/>
      <c r="O1221" s="120"/>
      <c r="P1221" s="120"/>
      <c r="Q1221" s="123"/>
      <c r="R1221" s="120"/>
      <c r="S1221" s="120"/>
      <c r="T1221" s="102"/>
      <c r="U1221" s="123"/>
      <c r="V1221" s="102"/>
      <c r="W1221" s="123"/>
      <c r="X1221" s="188"/>
      <c r="Y1221" s="270"/>
      <c r="Z1221" s="188"/>
      <c r="AA1221" s="270"/>
      <c r="AB1221" s="188"/>
      <c r="AC1221" s="270"/>
      <c r="AD1221" s="271"/>
      <c r="AE1221" s="272"/>
      <c r="AF1221" s="271"/>
      <c r="AG1221" s="272"/>
      <c r="AH1221" s="271"/>
      <c r="AI1221" s="272"/>
      <c r="AJ1221" s="271"/>
      <c r="AK1221" s="272"/>
      <c r="AL1221" s="271"/>
      <c r="AM1221" s="273"/>
      <c r="AN1221" s="271"/>
      <c r="AO1221" s="274"/>
      <c r="AP1221" s="275"/>
      <c r="AQ1221" s="275"/>
      <c r="AR1221" s="271"/>
      <c r="AS1221" s="365"/>
      <c r="AT1221" s="365"/>
      <c r="AU1221" s="271"/>
      <c r="AV1221" s="365"/>
      <c r="AW1221" s="272"/>
      <c r="AX1221" s="365"/>
      <c r="AY1221" s="276"/>
      <c r="AZ1221" s="273"/>
      <c r="BA1221" s="274"/>
      <c r="BB1221" s="274"/>
      <c r="BC1221" s="275"/>
      <c r="BD1221" s="271"/>
      <c r="BE1221" s="365"/>
      <c r="BF1221" s="365"/>
      <c r="BG1221" s="271"/>
      <c r="BH1221" s="365"/>
      <c r="BI1221" s="272"/>
      <c r="BJ1221" s="276"/>
      <c r="BK1221" s="274"/>
      <c r="BL1221" s="283"/>
      <c r="BM1221" s="278"/>
      <c r="BN1221" s="283"/>
      <c r="BO1221" s="283"/>
      <c r="BP1221" s="284"/>
      <c r="BQ1221" s="280"/>
      <c r="BR1221" s="281"/>
      <c r="BS1221" s="280"/>
      <c r="BT1221" s="280"/>
      <c r="BU1221" s="280"/>
      <c r="BV1221" s="282"/>
    </row>
    <row r="1222" spans="1:74" x14ac:dyDescent="0.8">
      <c r="A1222" s="96"/>
      <c r="B1222" s="96"/>
      <c r="C1222" s="83"/>
      <c r="F1222" s="102"/>
      <c r="G1222" s="123"/>
      <c r="H1222" s="102"/>
      <c r="I1222" s="123"/>
      <c r="J1222" s="102"/>
      <c r="K1222" s="123"/>
      <c r="M1222" s="366"/>
      <c r="N1222" s="120"/>
      <c r="O1222" s="120"/>
      <c r="P1222" s="120"/>
      <c r="Q1222" s="123"/>
      <c r="R1222" s="120"/>
      <c r="S1222" s="120"/>
      <c r="T1222" s="102"/>
      <c r="U1222" s="123"/>
      <c r="V1222" s="102"/>
      <c r="W1222" s="123"/>
      <c r="X1222" s="188"/>
      <c r="Y1222" s="270"/>
      <c r="Z1222" s="188"/>
      <c r="AA1222" s="270"/>
      <c r="AB1222" s="188"/>
      <c r="AC1222" s="270"/>
      <c r="AD1222" s="271"/>
      <c r="AE1222" s="272"/>
      <c r="AF1222" s="271"/>
      <c r="AG1222" s="272"/>
      <c r="AH1222" s="271"/>
      <c r="AI1222" s="272"/>
      <c r="AJ1222" s="271"/>
      <c r="AK1222" s="272"/>
      <c r="AL1222" s="271"/>
      <c r="AM1222" s="273"/>
      <c r="AN1222" s="271"/>
      <c r="AO1222" s="274"/>
      <c r="AP1222" s="275"/>
      <c r="AQ1222" s="275"/>
      <c r="AR1222" s="271"/>
      <c r="AS1222" s="365"/>
      <c r="AT1222" s="365"/>
      <c r="AU1222" s="271"/>
      <c r="AV1222" s="365"/>
      <c r="AW1222" s="272"/>
      <c r="AX1222" s="365"/>
      <c r="AY1222" s="276"/>
      <c r="AZ1222" s="273"/>
      <c r="BA1222" s="274"/>
      <c r="BB1222" s="274"/>
      <c r="BC1222" s="275"/>
      <c r="BD1222" s="271"/>
      <c r="BE1222" s="365"/>
      <c r="BF1222" s="365"/>
      <c r="BG1222" s="271"/>
      <c r="BH1222" s="365"/>
      <c r="BI1222" s="272"/>
      <c r="BJ1222" s="276"/>
      <c r="BK1222" s="274"/>
      <c r="BL1222" s="283"/>
      <c r="BM1222" s="278"/>
      <c r="BN1222" s="283"/>
      <c r="BO1222" s="283"/>
      <c r="BP1222" s="284"/>
      <c r="BQ1222" s="280"/>
      <c r="BR1222" s="281"/>
      <c r="BS1222" s="280"/>
      <c r="BT1222" s="280"/>
      <c r="BU1222" s="280"/>
      <c r="BV1222" s="282"/>
    </row>
    <row r="1223" spans="1:74" x14ac:dyDescent="0.8">
      <c r="A1223" s="96"/>
      <c r="B1223" s="96"/>
      <c r="C1223" s="83"/>
      <c r="F1223" s="102"/>
      <c r="G1223" s="123"/>
      <c r="H1223" s="102"/>
      <c r="I1223" s="123"/>
      <c r="J1223" s="102"/>
      <c r="K1223" s="123"/>
      <c r="M1223" s="366"/>
      <c r="N1223" s="120"/>
      <c r="O1223" s="120"/>
      <c r="P1223" s="120"/>
      <c r="Q1223" s="123"/>
      <c r="R1223" s="120"/>
      <c r="S1223" s="120"/>
      <c r="T1223" s="102"/>
      <c r="U1223" s="123"/>
      <c r="V1223" s="102"/>
      <c r="W1223" s="123"/>
      <c r="X1223" s="188"/>
      <c r="Y1223" s="270"/>
      <c r="Z1223" s="188"/>
      <c r="AA1223" s="270"/>
      <c r="AB1223" s="188"/>
      <c r="AC1223" s="270"/>
      <c r="AD1223" s="271"/>
      <c r="AE1223" s="272"/>
      <c r="AF1223" s="271"/>
      <c r="AG1223" s="272"/>
      <c r="AH1223" s="271"/>
      <c r="AI1223" s="272"/>
      <c r="AJ1223" s="271"/>
      <c r="AK1223" s="272"/>
      <c r="AL1223" s="271"/>
      <c r="AM1223" s="273"/>
      <c r="AN1223" s="271"/>
      <c r="AO1223" s="274"/>
      <c r="AP1223" s="275"/>
      <c r="AQ1223" s="275"/>
      <c r="AR1223" s="271"/>
      <c r="AS1223" s="365"/>
      <c r="AT1223" s="365"/>
      <c r="AU1223" s="271"/>
      <c r="AV1223" s="365"/>
      <c r="AW1223" s="272"/>
      <c r="AX1223" s="365"/>
      <c r="AY1223" s="276"/>
      <c r="AZ1223" s="273"/>
      <c r="BA1223" s="274"/>
      <c r="BB1223" s="274"/>
      <c r="BC1223" s="275"/>
      <c r="BD1223" s="271"/>
      <c r="BE1223" s="365"/>
      <c r="BF1223" s="365"/>
      <c r="BG1223" s="271"/>
      <c r="BH1223" s="365"/>
      <c r="BI1223" s="272"/>
      <c r="BJ1223" s="276"/>
      <c r="BK1223" s="274"/>
      <c r="BL1223" s="283"/>
      <c r="BM1223" s="278"/>
      <c r="BN1223" s="283"/>
      <c r="BO1223" s="283"/>
      <c r="BP1223" s="284"/>
      <c r="BQ1223" s="280"/>
      <c r="BR1223" s="281"/>
      <c r="BS1223" s="280"/>
      <c r="BT1223" s="280"/>
      <c r="BU1223" s="280"/>
      <c r="BV1223" s="282"/>
    </row>
    <row r="1224" spans="1:74" x14ac:dyDescent="0.8">
      <c r="A1224" s="96"/>
      <c r="B1224" s="96"/>
      <c r="C1224" s="83"/>
      <c r="F1224" s="102"/>
      <c r="G1224" s="123"/>
      <c r="H1224" s="102"/>
      <c r="I1224" s="123"/>
      <c r="J1224" s="102"/>
      <c r="K1224" s="123"/>
      <c r="M1224" s="366"/>
      <c r="N1224" s="120"/>
      <c r="O1224" s="120"/>
      <c r="P1224" s="120"/>
      <c r="Q1224" s="123"/>
      <c r="R1224" s="120"/>
      <c r="S1224" s="120"/>
      <c r="T1224" s="102"/>
      <c r="U1224" s="123"/>
      <c r="V1224" s="102"/>
      <c r="W1224" s="123"/>
      <c r="X1224" s="188"/>
      <c r="Y1224" s="270"/>
      <c r="Z1224" s="188"/>
      <c r="AA1224" s="270"/>
      <c r="AB1224" s="188"/>
      <c r="AC1224" s="270"/>
      <c r="AD1224" s="271"/>
      <c r="AE1224" s="272"/>
      <c r="AF1224" s="271"/>
      <c r="AG1224" s="272"/>
      <c r="AH1224" s="271"/>
      <c r="AI1224" s="272"/>
      <c r="AJ1224" s="271"/>
      <c r="AK1224" s="272"/>
      <c r="AL1224" s="271"/>
      <c r="AM1224" s="273"/>
      <c r="AN1224" s="271"/>
      <c r="AO1224" s="274"/>
      <c r="AP1224" s="275"/>
      <c r="AQ1224" s="275"/>
      <c r="AR1224" s="271"/>
      <c r="AS1224" s="365"/>
      <c r="AT1224" s="365"/>
      <c r="AU1224" s="271"/>
      <c r="AV1224" s="365"/>
      <c r="AW1224" s="272"/>
      <c r="AX1224" s="365"/>
      <c r="AY1224" s="276"/>
      <c r="AZ1224" s="273"/>
      <c r="BA1224" s="274"/>
      <c r="BB1224" s="274"/>
      <c r="BC1224" s="275"/>
      <c r="BD1224" s="271"/>
      <c r="BE1224" s="365"/>
      <c r="BF1224" s="365"/>
      <c r="BG1224" s="271"/>
      <c r="BH1224" s="365"/>
      <c r="BI1224" s="272"/>
      <c r="BJ1224" s="276"/>
      <c r="BK1224" s="274"/>
      <c r="BL1224" s="283"/>
      <c r="BM1224" s="278"/>
      <c r="BN1224" s="283"/>
      <c r="BO1224" s="283"/>
      <c r="BP1224" s="284"/>
      <c r="BQ1224" s="280"/>
      <c r="BR1224" s="281"/>
      <c r="BS1224" s="280"/>
      <c r="BT1224" s="280"/>
      <c r="BU1224" s="280"/>
      <c r="BV1224" s="282"/>
    </row>
    <row r="1225" spans="1:74" x14ac:dyDescent="0.8">
      <c r="A1225" s="96"/>
      <c r="B1225" s="96"/>
      <c r="C1225" s="83"/>
      <c r="F1225" s="102"/>
      <c r="G1225" s="123"/>
      <c r="H1225" s="102"/>
      <c r="I1225" s="123"/>
      <c r="J1225" s="102"/>
      <c r="K1225" s="123"/>
      <c r="M1225" s="366"/>
      <c r="N1225" s="120"/>
      <c r="O1225" s="120"/>
      <c r="P1225" s="120"/>
      <c r="Q1225" s="123"/>
      <c r="R1225" s="120"/>
      <c r="S1225" s="120"/>
      <c r="T1225" s="102"/>
      <c r="U1225" s="123"/>
      <c r="V1225" s="102"/>
      <c r="W1225" s="123"/>
      <c r="X1225" s="188"/>
      <c r="Y1225" s="270"/>
      <c r="Z1225" s="188"/>
      <c r="AA1225" s="270"/>
      <c r="AB1225" s="188"/>
      <c r="AC1225" s="270"/>
      <c r="AD1225" s="271"/>
      <c r="AE1225" s="272"/>
      <c r="AF1225" s="271"/>
      <c r="AG1225" s="272"/>
      <c r="AH1225" s="271"/>
      <c r="AI1225" s="272"/>
      <c r="AJ1225" s="271"/>
      <c r="AK1225" s="272"/>
      <c r="AL1225" s="271"/>
      <c r="AM1225" s="273"/>
      <c r="AN1225" s="271"/>
      <c r="AO1225" s="274"/>
      <c r="AP1225" s="275"/>
      <c r="AQ1225" s="275"/>
      <c r="AR1225" s="271"/>
      <c r="AS1225" s="365"/>
      <c r="AT1225" s="365"/>
      <c r="AU1225" s="271"/>
      <c r="AV1225" s="365"/>
      <c r="AW1225" s="272"/>
      <c r="AX1225" s="365"/>
      <c r="AY1225" s="276"/>
      <c r="AZ1225" s="273"/>
      <c r="BA1225" s="274"/>
      <c r="BB1225" s="274"/>
      <c r="BC1225" s="275"/>
      <c r="BD1225" s="271"/>
      <c r="BE1225" s="365"/>
      <c r="BF1225" s="365"/>
      <c r="BG1225" s="271"/>
      <c r="BH1225" s="365"/>
      <c r="BI1225" s="272"/>
      <c r="BJ1225" s="276"/>
      <c r="BK1225" s="274"/>
      <c r="BL1225" s="283"/>
      <c r="BM1225" s="278"/>
      <c r="BN1225" s="283"/>
      <c r="BO1225" s="283"/>
      <c r="BP1225" s="284"/>
      <c r="BQ1225" s="280"/>
      <c r="BR1225" s="281"/>
      <c r="BS1225" s="280"/>
      <c r="BT1225" s="280"/>
      <c r="BU1225" s="280"/>
      <c r="BV1225" s="282"/>
    </row>
    <row r="1226" spans="1:74" x14ac:dyDescent="0.8">
      <c r="A1226" s="96"/>
      <c r="B1226" s="96"/>
      <c r="C1226" s="83"/>
      <c r="F1226" s="102"/>
      <c r="G1226" s="123"/>
      <c r="H1226" s="102"/>
      <c r="I1226" s="123"/>
      <c r="J1226" s="102"/>
      <c r="K1226" s="123"/>
      <c r="M1226" s="366"/>
      <c r="N1226" s="120"/>
      <c r="O1226" s="120"/>
      <c r="P1226" s="120"/>
      <c r="Q1226" s="123"/>
      <c r="R1226" s="120"/>
      <c r="S1226" s="120"/>
      <c r="T1226" s="102"/>
      <c r="U1226" s="123"/>
      <c r="V1226" s="102"/>
      <c r="W1226" s="123"/>
      <c r="X1226" s="188"/>
      <c r="Y1226" s="270"/>
      <c r="Z1226" s="188"/>
      <c r="AA1226" s="270"/>
      <c r="AB1226" s="188"/>
      <c r="AC1226" s="270"/>
      <c r="AD1226" s="271"/>
      <c r="AE1226" s="272"/>
      <c r="AF1226" s="271"/>
      <c r="AG1226" s="272"/>
      <c r="AH1226" s="271"/>
      <c r="AI1226" s="272"/>
      <c r="AJ1226" s="271"/>
      <c r="AK1226" s="272"/>
      <c r="AL1226" s="271"/>
      <c r="AM1226" s="273"/>
      <c r="AN1226" s="271"/>
      <c r="AO1226" s="274"/>
      <c r="AP1226" s="275"/>
      <c r="AQ1226" s="275"/>
      <c r="AR1226" s="271"/>
      <c r="AS1226" s="365"/>
      <c r="AT1226" s="365"/>
      <c r="AU1226" s="271"/>
      <c r="AV1226" s="365"/>
      <c r="AW1226" s="272"/>
      <c r="AX1226" s="365"/>
      <c r="AY1226" s="276"/>
      <c r="AZ1226" s="273"/>
      <c r="BA1226" s="274"/>
      <c r="BB1226" s="274"/>
      <c r="BC1226" s="275"/>
      <c r="BD1226" s="271"/>
      <c r="BE1226" s="365"/>
      <c r="BF1226" s="365"/>
      <c r="BG1226" s="271"/>
      <c r="BH1226" s="365"/>
      <c r="BI1226" s="272"/>
      <c r="BJ1226" s="276"/>
      <c r="BK1226" s="274"/>
      <c r="BL1226" s="283"/>
      <c r="BM1226" s="278"/>
      <c r="BN1226" s="283"/>
      <c r="BO1226" s="283"/>
      <c r="BP1226" s="284"/>
      <c r="BQ1226" s="280"/>
      <c r="BR1226" s="281"/>
      <c r="BS1226" s="280"/>
      <c r="BT1226" s="280"/>
      <c r="BU1226" s="280"/>
      <c r="BV1226" s="282"/>
    </row>
    <row r="1227" spans="1:74" x14ac:dyDescent="0.8">
      <c r="A1227" s="96"/>
      <c r="B1227" s="96"/>
      <c r="C1227" s="83"/>
      <c r="F1227" s="102"/>
      <c r="G1227" s="123"/>
      <c r="H1227" s="102"/>
      <c r="I1227" s="123"/>
      <c r="J1227" s="102"/>
      <c r="K1227" s="123"/>
      <c r="M1227" s="366"/>
      <c r="N1227" s="120"/>
      <c r="O1227" s="120"/>
      <c r="P1227" s="120"/>
      <c r="Q1227" s="123"/>
      <c r="R1227" s="120"/>
      <c r="S1227" s="120"/>
      <c r="T1227" s="102"/>
      <c r="U1227" s="123"/>
      <c r="V1227" s="102"/>
      <c r="W1227" s="123"/>
      <c r="X1227" s="188"/>
      <c r="Y1227" s="270"/>
      <c r="Z1227" s="188"/>
      <c r="AA1227" s="270"/>
      <c r="AB1227" s="188"/>
      <c r="AC1227" s="270"/>
      <c r="AD1227" s="271"/>
      <c r="AE1227" s="272"/>
      <c r="AF1227" s="271"/>
      <c r="AG1227" s="272"/>
      <c r="AH1227" s="271"/>
      <c r="AI1227" s="272"/>
      <c r="AJ1227" s="271"/>
      <c r="AK1227" s="272"/>
      <c r="AL1227" s="271"/>
      <c r="AM1227" s="273"/>
      <c r="AN1227" s="271"/>
      <c r="AO1227" s="274"/>
      <c r="AP1227" s="275"/>
      <c r="AQ1227" s="275"/>
      <c r="AR1227" s="271"/>
      <c r="AS1227" s="365"/>
      <c r="AT1227" s="365"/>
      <c r="AU1227" s="271"/>
      <c r="AV1227" s="365"/>
      <c r="AW1227" s="272"/>
      <c r="AX1227" s="365"/>
      <c r="AY1227" s="276"/>
      <c r="AZ1227" s="273"/>
      <c r="BA1227" s="274"/>
      <c r="BB1227" s="274"/>
      <c r="BC1227" s="275"/>
      <c r="BD1227" s="271"/>
      <c r="BE1227" s="365"/>
      <c r="BF1227" s="365"/>
      <c r="BG1227" s="271"/>
      <c r="BH1227" s="365"/>
      <c r="BI1227" s="272"/>
      <c r="BJ1227" s="276"/>
      <c r="BK1227" s="274"/>
      <c r="BL1227" s="283"/>
      <c r="BM1227" s="278"/>
      <c r="BN1227" s="283"/>
      <c r="BO1227" s="283"/>
      <c r="BP1227" s="284"/>
      <c r="BQ1227" s="280"/>
      <c r="BR1227" s="281"/>
      <c r="BS1227" s="280"/>
      <c r="BT1227" s="280"/>
      <c r="BU1227" s="280"/>
      <c r="BV1227" s="282"/>
    </row>
    <row r="1228" spans="1:74" x14ac:dyDescent="0.8">
      <c r="A1228" s="96"/>
      <c r="B1228" s="96"/>
      <c r="C1228" s="83"/>
      <c r="F1228" s="102"/>
      <c r="G1228" s="123"/>
      <c r="H1228" s="102"/>
      <c r="I1228" s="123"/>
      <c r="J1228" s="102"/>
      <c r="K1228" s="123"/>
      <c r="M1228" s="366"/>
      <c r="N1228" s="120"/>
      <c r="O1228" s="120"/>
      <c r="P1228" s="120"/>
      <c r="Q1228" s="123"/>
      <c r="R1228" s="120"/>
      <c r="S1228" s="120"/>
      <c r="T1228" s="102"/>
      <c r="U1228" s="123"/>
      <c r="V1228" s="102"/>
      <c r="W1228" s="123"/>
      <c r="X1228" s="188"/>
      <c r="Y1228" s="270"/>
      <c r="Z1228" s="188"/>
      <c r="AA1228" s="270"/>
      <c r="AB1228" s="188"/>
      <c r="AC1228" s="270"/>
      <c r="AD1228" s="271"/>
      <c r="AE1228" s="272"/>
      <c r="AF1228" s="271"/>
      <c r="AG1228" s="272"/>
      <c r="AH1228" s="271"/>
      <c r="AI1228" s="272"/>
      <c r="AJ1228" s="271"/>
      <c r="AK1228" s="272"/>
      <c r="AL1228" s="271"/>
      <c r="AM1228" s="273"/>
      <c r="AN1228" s="271"/>
      <c r="AO1228" s="274"/>
      <c r="AP1228" s="275"/>
      <c r="AQ1228" s="275"/>
      <c r="AR1228" s="271"/>
      <c r="AS1228" s="365"/>
      <c r="AT1228" s="365"/>
      <c r="AU1228" s="271"/>
      <c r="AV1228" s="365"/>
      <c r="AW1228" s="272"/>
      <c r="AX1228" s="365"/>
      <c r="AY1228" s="276"/>
      <c r="AZ1228" s="273"/>
      <c r="BA1228" s="274"/>
      <c r="BB1228" s="274"/>
      <c r="BC1228" s="275"/>
      <c r="BD1228" s="271"/>
      <c r="BE1228" s="365"/>
      <c r="BF1228" s="365"/>
      <c r="BG1228" s="271"/>
      <c r="BH1228" s="365"/>
      <c r="BI1228" s="272"/>
      <c r="BJ1228" s="276"/>
      <c r="BK1228" s="274"/>
      <c r="BL1228" s="283"/>
      <c r="BM1228" s="278"/>
      <c r="BN1228" s="283"/>
      <c r="BO1228" s="283"/>
      <c r="BP1228" s="284"/>
      <c r="BQ1228" s="280"/>
      <c r="BR1228" s="281"/>
      <c r="BS1228" s="280"/>
      <c r="BT1228" s="280"/>
      <c r="BU1228" s="280"/>
      <c r="BV1228" s="282"/>
    </row>
    <row r="1229" spans="1:74" x14ac:dyDescent="0.8">
      <c r="A1229" s="96"/>
      <c r="B1229" s="96"/>
      <c r="C1229" s="83"/>
      <c r="F1229" s="102"/>
      <c r="G1229" s="123"/>
      <c r="H1229" s="102"/>
      <c r="I1229" s="123"/>
      <c r="J1229" s="102"/>
      <c r="K1229" s="123"/>
      <c r="M1229" s="366"/>
      <c r="N1229" s="120"/>
      <c r="O1229" s="120"/>
      <c r="P1229" s="120"/>
      <c r="Q1229" s="123"/>
      <c r="R1229" s="120"/>
      <c r="S1229" s="120"/>
      <c r="T1229" s="102"/>
      <c r="U1229" s="123"/>
      <c r="V1229" s="102"/>
      <c r="W1229" s="123"/>
      <c r="X1229" s="188"/>
      <c r="Y1229" s="270"/>
      <c r="Z1229" s="188"/>
      <c r="AA1229" s="270"/>
      <c r="AB1229" s="188"/>
      <c r="AC1229" s="270"/>
      <c r="AD1229" s="271"/>
      <c r="AE1229" s="272"/>
      <c r="AF1229" s="271"/>
      <c r="AG1229" s="272"/>
      <c r="AH1229" s="271"/>
      <c r="AI1229" s="272"/>
      <c r="AJ1229" s="271"/>
      <c r="AK1229" s="272"/>
      <c r="AL1229" s="271"/>
      <c r="AM1229" s="273"/>
      <c r="AN1229" s="271"/>
      <c r="AO1229" s="274"/>
      <c r="AP1229" s="275"/>
      <c r="AQ1229" s="275"/>
      <c r="AR1229" s="271"/>
      <c r="AS1229" s="365"/>
      <c r="AT1229" s="365"/>
      <c r="AU1229" s="271"/>
      <c r="AV1229" s="365"/>
      <c r="AW1229" s="272"/>
      <c r="AX1229" s="365"/>
      <c r="AY1229" s="276"/>
      <c r="AZ1229" s="273"/>
      <c r="BA1229" s="274"/>
      <c r="BB1229" s="274"/>
      <c r="BC1229" s="275"/>
      <c r="BD1229" s="271"/>
      <c r="BE1229" s="365"/>
      <c r="BF1229" s="365"/>
      <c r="BG1229" s="271"/>
      <c r="BH1229" s="365"/>
      <c r="BI1229" s="272"/>
      <c r="BJ1229" s="276"/>
      <c r="BK1229" s="274"/>
      <c r="BL1229" s="283"/>
      <c r="BM1229" s="278"/>
      <c r="BN1229" s="283"/>
      <c r="BO1229" s="283"/>
      <c r="BP1229" s="284"/>
      <c r="BQ1229" s="280"/>
      <c r="BR1229" s="281"/>
      <c r="BS1229" s="280"/>
      <c r="BT1229" s="280"/>
      <c r="BU1229" s="280"/>
      <c r="BV1229" s="282"/>
    </row>
    <row r="1230" spans="1:74" x14ac:dyDescent="0.8">
      <c r="A1230" s="96"/>
      <c r="B1230" s="96"/>
      <c r="C1230" s="83"/>
      <c r="F1230" s="102"/>
      <c r="G1230" s="123"/>
      <c r="H1230" s="102"/>
      <c r="I1230" s="123"/>
      <c r="J1230" s="102"/>
      <c r="K1230" s="123"/>
      <c r="M1230" s="366"/>
      <c r="N1230" s="120"/>
      <c r="O1230" s="120"/>
      <c r="P1230" s="120"/>
      <c r="Q1230" s="123"/>
      <c r="R1230" s="120"/>
      <c r="S1230" s="120"/>
      <c r="T1230" s="102"/>
      <c r="U1230" s="123"/>
      <c r="V1230" s="102"/>
      <c r="W1230" s="123"/>
      <c r="X1230" s="188"/>
      <c r="Y1230" s="270"/>
      <c r="Z1230" s="188"/>
      <c r="AA1230" s="270"/>
      <c r="AB1230" s="188"/>
      <c r="AC1230" s="270"/>
      <c r="AD1230" s="271"/>
      <c r="AE1230" s="272"/>
      <c r="AF1230" s="271"/>
      <c r="AG1230" s="272"/>
      <c r="AH1230" s="271"/>
      <c r="AI1230" s="272"/>
      <c r="AJ1230" s="271"/>
      <c r="AK1230" s="272"/>
      <c r="AL1230" s="271"/>
      <c r="AM1230" s="273"/>
      <c r="AN1230" s="271"/>
      <c r="AO1230" s="274"/>
      <c r="AP1230" s="275"/>
      <c r="AQ1230" s="275"/>
      <c r="AR1230" s="271"/>
      <c r="AS1230" s="365"/>
      <c r="AT1230" s="365"/>
      <c r="AU1230" s="271"/>
      <c r="AV1230" s="365"/>
      <c r="AW1230" s="272"/>
      <c r="AX1230" s="365"/>
      <c r="AY1230" s="276"/>
      <c r="AZ1230" s="273"/>
      <c r="BA1230" s="274"/>
      <c r="BB1230" s="274"/>
      <c r="BC1230" s="275"/>
      <c r="BD1230" s="271"/>
      <c r="BE1230" s="365"/>
      <c r="BF1230" s="365"/>
      <c r="BG1230" s="271"/>
      <c r="BH1230" s="365"/>
      <c r="BI1230" s="272"/>
      <c r="BJ1230" s="276"/>
      <c r="BK1230" s="274"/>
      <c r="BL1230" s="283"/>
      <c r="BM1230" s="278"/>
      <c r="BN1230" s="283"/>
      <c r="BO1230" s="283"/>
      <c r="BP1230" s="284"/>
      <c r="BQ1230" s="285"/>
      <c r="BR1230" s="286"/>
      <c r="BS1230" s="287"/>
      <c r="BT1230" s="287"/>
      <c r="BU1230" s="287"/>
      <c r="BV1230" s="288"/>
    </row>
    <row r="1231" spans="1:74" x14ac:dyDescent="0.8">
      <c r="A1231" s="96"/>
      <c r="B1231" s="96"/>
      <c r="C1231" s="83"/>
      <c r="F1231" s="102"/>
      <c r="G1231" s="123"/>
      <c r="H1231" s="102"/>
      <c r="I1231" s="123"/>
      <c r="J1231" s="102"/>
      <c r="K1231" s="123"/>
      <c r="M1231" s="366"/>
      <c r="N1231" s="120"/>
      <c r="O1231" s="120"/>
      <c r="P1231" s="120"/>
      <c r="Q1231" s="123"/>
      <c r="R1231" s="120"/>
      <c r="S1231" s="120"/>
      <c r="T1231" s="102"/>
      <c r="U1231" s="123"/>
      <c r="V1231" s="102"/>
      <c r="W1231" s="123"/>
      <c r="X1231" s="188"/>
      <c r="Y1231" s="270"/>
      <c r="Z1231" s="188"/>
      <c r="AA1231" s="270"/>
      <c r="AB1231" s="188"/>
      <c r="AC1231" s="270"/>
      <c r="AD1231" s="271"/>
      <c r="AE1231" s="272"/>
      <c r="AF1231" s="271"/>
      <c r="AG1231" s="272"/>
      <c r="AH1231" s="271"/>
      <c r="AI1231" s="272"/>
      <c r="AJ1231" s="271"/>
      <c r="AK1231" s="272"/>
      <c r="AL1231" s="271"/>
      <c r="AM1231" s="273"/>
      <c r="AN1231" s="271"/>
      <c r="AO1231" s="274"/>
      <c r="AP1231" s="275"/>
      <c r="AQ1231" s="275"/>
      <c r="AR1231" s="271"/>
      <c r="AS1231" s="365"/>
      <c r="AT1231" s="365"/>
      <c r="AU1231" s="271"/>
      <c r="AV1231" s="365"/>
      <c r="AW1231" s="272"/>
      <c r="AX1231" s="365"/>
      <c r="AY1231" s="276"/>
      <c r="AZ1231" s="273"/>
      <c r="BA1231" s="274"/>
      <c r="BB1231" s="274"/>
      <c r="BC1231" s="275"/>
      <c r="BD1231" s="271"/>
      <c r="BE1231" s="365"/>
      <c r="BF1231" s="365"/>
      <c r="BG1231" s="271"/>
      <c r="BH1231" s="365"/>
      <c r="BI1231" s="272"/>
      <c r="BJ1231" s="276"/>
      <c r="BK1231" s="274"/>
      <c r="BL1231" s="283"/>
      <c r="BM1231" s="278"/>
      <c r="BN1231" s="283"/>
      <c r="BO1231" s="283"/>
      <c r="BP1231" s="284"/>
      <c r="BQ1231" s="285"/>
      <c r="BR1231" s="286"/>
      <c r="BS1231" s="287"/>
      <c r="BT1231" s="287"/>
      <c r="BU1231" s="287"/>
      <c r="BV1231" s="288"/>
    </row>
    <row r="1232" spans="1:74" x14ac:dyDescent="0.8">
      <c r="A1232" s="96"/>
      <c r="B1232" s="96"/>
      <c r="C1232" s="83"/>
      <c r="F1232" s="102"/>
      <c r="G1232" s="123"/>
      <c r="H1232" s="102"/>
      <c r="I1232" s="123"/>
      <c r="J1232" s="102"/>
      <c r="K1232" s="123"/>
      <c r="M1232" s="366"/>
      <c r="N1232" s="120"/>
      <c r="O1232" s="120"/>
      <c r="P1232" s="120"/>
      <c r="Q1232" s="123"/>
      <c r="R1232" s="120"/>
      <c r="S1232" s="120"/>
      <c r="T1232" s="102"/>
      <c r="U1232" s="123"/>
      <c r="V1232" s="102"/>
      <c r="W1232" s="123"/>
      <c r="X1232" s="188"/>
      <c r="Y1232" s="270"/>
      <c r="Z1232" s="188"/>
      <c r="AA1232" s="270"/>
      <c r="AB1232" s="188"/>
      <c r="AC1232" s="270"/>
      <c r="AD1232" s="271"/>
      <c r="AE1232" s="272"/>
      <c r="AF1232" s="271"/>
      <c r="AG1232" s="272"/>
      <c r="AH1232" s="271"/>
      <c r="AI1232" s="272"/>
      <c r="AJ1232" s="271"/>
      <c r="AK1232" s="272"/>
      <c r="AL1232" s="271"/>
      <c r="AM1232" s="273"/>
      <c r="AN1232" s="271"/>
      <c r="AO1232" s="274"/>
      <c r="AP1232" s="275"/>
      <c r="AQ1232" s="275"/>
      <c r="AR1232" s="271"/>
      <c r="AS1232" s="365"/>
      <c r="AT1232" s="365"/>
      <c r="AU1232" s="271"/>
      <c r="AV1232" s="365"/>
      <c r="AW1232" s="272"/>
      <c r="AX1232" s="365"/>
      <c r="AY1232" s="276"/>
      <c r="AZ1232" s="273"/>
      <c r="BA1232" s="274"/>
      <c r="BB1232" s="274"/>
      <c r="BC1232" s="275"/>
      <c r="BD1232" s="271"/>
      <c r="BE1232" s="365"/>
      <c r="BF1232" s="365"/>
      <c r="BG1232" s="271"/>
      <c r="BH1232" s="365"/>
      <c r="BI1232" s="272"/>
      <c r="BJ1232" s="276"/>
      <c r="BK1232" s="274"/>
      <c r="BL1232" s="283"/>
      <c r="BM1232" s="278"/>
      <c r="BN1232" s="283"/>
      <c r="BO1232" s="283"/>
      <c r="BP1232" s="284"/>
      <c r="BQ1232" s="285"/>
      <c r="BR1232" s="286"/>
      <c r="BS1232" s="287"/>
      <c r="BT1232" s="287"/>
      <c r="BU1232" s="287"/>
      <c r="BV1232" s="288"/>
    </row>
    <row r="1233" spans="1:74" x14ac:dyDescent="0.8">
      <c r="A1233" s="96"/>
      <c r="B1233" s="96"/>
      <c r="C1233" s="83"/>
      <c r="F1233" s="102"/>
      <c r="G1233" s="123"/>
      <c r="H1233" s="102"/>
      <c r="I1233" s="123"/>
      <c r="J1233" s="102"/>
      <c r="K1233" s="123"/>
      <c r="N1233" s="120"/>
      <c r="O1233" s="120"/>
      <c r="P1233" s="120"/>
      <c r="Q1233" s="123"/>
      <c r="R1233" s="120"/>
      <c r="S1233" s="120"/>
      <c r="T1233" s="102"/>
      <c r="U1233" s="123"/>
      <c r="V1233" s="102"/>
      <c r="W1233" s="123"/>
      <c r="X1233" s="188"/>
      <c r="Y1233" s="270"/>
      <c r="Z1233" s="188"/>
      <c r="AA1233" s="270"/>
      <c r="AB1233" s="188"/>
      <c r="AC1233" s="270"/>
      <c r="AD1233" s="271"/>
      <c r="AE1233" s="272"/>
      <c r="AF1233" s="271"/>
      <c r="AG1233" s="272"/>
      <c r="AH1233" s="271"/>
      <c r="AI1233" s="272"/>
      <c r="AJ1233" s="271"/>
      <c r="AK1233" s="272"/>
      <c r="AL1233" s="271"/>
      <c r="AM1233" s="273"/>
      <c r="AN1233" s="271"/>
      <c r="AO1233" s="274"/>
      <c r="AP1233" s="275"/>
      <c r="AQ1233" s="275"/>
      <c r="AR1233" s="271"/>
      <c r="AS1233" s="365"/>
      <c r="AT1233" s="365"/>
      <c r="AU1233" s="271"/>
      <c r="AV1233" s="365"/>
      <c r="AW1233" s="272"/>
      <c r="AX1233" s="365"/>
      <c r="AY1233" s="276"/>
      <c r="AZ1233" s="273"/>
      <c r="BA1233" s="274"/>
      <c r="BB1233" s="274"/>
      <c r="BC1233" s="275"/>
      <c r="BD1233" s="271"/>
      <c r="BE1233" s="365"/>
      <c r="BF1233" s="365"/>
      <c r="BG1233" s="271"/>
      <c r="BH1233" s="365"/>
      <c r="BI1233" s="272"/>
      <c r="BJ1233" s="276"/>
      <c r="BK1233" s="274"/>
      <c r="BL1233" s="283"/>
      <c r="BM1233" s="278"/>
      <c r="BN1233" s="283"/>
      <c r="BO1233" s="283"/>
      <c r="BP1233" s="284"/>
      <c r="BQ1233" s="285"/>
      <c r="BR1233" s="286"/>
      <c r="BS1233" s="287"/>
      <c r="BT1233" s="287"/>
      <c r="BU1233" s="287"/>
      <c r="BV1233" s="288"/>
    </row>
    <row r="1234" spans="1:74" x14ac:dyDescent="0.8">
      <c r="A1234" s="96"/>
      <c r="B1234" s="96"/>
      <c r="C1234" s="70"/>
      <c r="F1234" s="102"/>
      <c r="G1234" s="123"/>
      <c r="H1234" s="102"/>
      <c r="I1234" s="123"/>
      <c r="J1234" s="102"/>
      <c r="K1234" s="123"/>
      <c r="N1234" s="120"/>
      <c r="O1234" s="120"/>
      <c r="P1234" s="120"/>
      <c r="Q1234" s="123"/>
      <c r="R1234" s="120"/>
      <c r="S1234" s="120"/>
      <c r="T1234" s="102"/>
      <c r="U1234" s="123"/>
      <c r="V1234" s="102"/>
      <c r="W1234" s="123"/>
      <c r="X1234" s="188"/>
      <c r="Y1234" s="270"/>
      <c r="Z1234" s="188"/>
      <c r="AA1234" s="270"/>
      <c r="AB1234" s="188"/>
      <c r="AC1234" s="270"/>
      <c r="AD1234" s="271"/>
      <c r="AE1234" s="272"/>
      <c r="AF1234" s="271"/>
      <c r="AG1234" s="272"/>
      <c r="AH1234" s="271"/>
      <c r="AI1234" s="272"/>
      <c r="AJ1234" s="271"/>
      <c r="AK1234" s="272"/>
      <c r="AL1234" s="271"/>
      <c r="AM1234" s="273"/>
      <c r="AN1234" s="271"/>
      <c r="AO1234" s="274"/>
      <c r="AP1234" s="275"/>
      <c r="AQ1234" s="275"/>
      <c r="AR1234" s="271"/>
      <c r="AS1234" s="365"/>
      <c r="AT1234" s="365"/>
      <c r="AU1234" s="271"/>
      <c r="AV1234" s="365"/>
      <c r="AW1234" s="272"/>
      <c r="AX1234" s="365"/>
      <c r="AY1234" s="276"/>
      <c r="AZ1234" s="273"/>
      <c r="BA1234" s="274"/>
      <c r="BB1234" s="274"/>
      <c r="BC1234" s="275"/>
      <c r="BD1234" s="271"/>
      <c r="BE1234" s="365"/>
      <c r="BF1234" s="365"/>
      <c r="BG1234" s="271"/>
      <c r="BH1234" s="365"/>
      <c r="BI1234" s="272"/>
      <c r="BJ1234" s="276"/>
      <c r="BK1234" s="274"/>
      <c r="BL1234" s="283"/>
      <c r="BM1234" s="278"/>
      <c r="BN1234" s="283"/>
      <c r="BO1234" s="283"/>
      <c r="BP1234" s="284"/>
      <c r="BQ1234" s="285"/>
      <c r="BR1234" s="286"/>
      <c r="BS1234" s="287"/>
      <c r="BT1234" s="287"/>
      <c r="BU1234" s="287"/>
      <c r="BV1234" s="288"/>
    </row>
    <row r="1235" spans="1:74" x14ac:dyDescent="0.8">
      <c r="A1235" s="96"/>
      <c r="B1235" s="96"/>
      <c r="C1235" s="70"/>
      <c r="BQ1235" s="291"/>
      <c r="BR1235" s="292"/>
      <c r="BS1235" s="243"/>
      <c r="BT1235" s="243"/>
      <c r="BU1235" s="243"/>
      <c r="BV1235" s="293"/>
    </row>
    <row r="1236" spans="1:74" x14ac:dyDescent="0.8">
      <c r="A1236" s="96"/>
      <c r="B1236" s="96"/>
      <c r="C1236" s="70"/>
      <c r="BQ1236" s="291"/>
      <c r="BR1236" s="292"/>
      <c r="BS1236" s="243"/>
      <c r="BT1236" s="243"/>
      <c r="BU1236" s="243"/>
      <c r="BV1236" s="293"/>
    </row>
    <row r="1237" spans="1:74" x14ac:dyDescent="0.8">
      <c r="A1237" s="96"/>
      <c r="B1237" s="96"/>
      <c r="C1237" s="70"/>
      <c r="BQ1237" s="291"/>
      <c r="BR1237" s="292"/>
      <c r="BS1237" s="243"/>
      <c r="BT1237" s="243"/>
      <c r="BU1237" s="243"/>
      <c r="BV1237" s="293"/>
    </row>
    <row r="1238" spans="1:74" x14ac:dyDescent="0.8">
      <c r="A1238" s="96"/>
      <c r="B1238" s="96"/>
      <c r="C1238" s="70"/>
      <c r="BQ1238" s="291"/>
      <c r="BR1238" s="292"/>
      <c r="BS1238" s="243"/>
      <c r="BT1238" s="243"/>
      <c r="BU1238" s="243"/>
      <c r="BV1238" s="293"/>
    </row>
    <row r="1239" spans="1:74" x14ac:dyDescent="0.8">
      <c r="A1239" s="96"/>
      <c r="B1239" s="96"/>
      <c r="C1239" s="70"/>
      <c r="BQ1239" s="291"/>
      <c r="BR1239" s="292"/>
      <c r="BS1239" s="243"/>
      <c r="BT1239" s="243"/>
      <c r="BU1239" s="243"/>
      <c r="BV1239" s="293"/>
    </row>
    <row r="1240" spans="1:74" x14ac:dyDescent="0.8">
      <c r="A1240" s="96"/>
      <c r="B1240" s="96"/>
      <c r="C1240" s="70"/>
      <c r="BQ1240" s="291"/>
      <c r="BR1240" s="292"/>
      <c r="BS1240" s="243"/>
      <c r="BT1240" s="243"/>
      <c r="BU1240" s="243"/>
      <c r="BV1240" s="293"/>
    </row>
    <row r="1241" spans="1:74" x14ac:dyDescent="0.8">
      <c r="A1241" s="96"/>
      <c r="B1241" s="96"/>
      <c r="C1241" s="70"/>
      <c r="BL1241" s="209"/>
      <c r="BM1241" s="208"/>
      <c r="BN1241" s="209"/>
      <c r="BO1241" s="209"/>
      <c r="BP1241" s="294"/>
      <c r="BQ1241" s="295"/>
      <c r="BR1241" s="296"/>
      <c r="BS1241" s="297"/>
      <c r="BT1241" s="297"/>
      <c r="BU1241" s="297"/>
      <c r="BV1241" s="298"/>
    </row>
    <row r="1242" spans="1:74" x14ac:dyDescent="0.8">
      <c r="A1242" s="96"/>
      <c r="B1242" s="96"/>
      <c r="C1242" s="70"/>
      <c r="BL1242" s="209"/>
      <c r="BM1242" s="208"/>
      <c r="BN1242" s="209"/>
      <c r="BO1242" s="209"/>
      <c r="BP1242" s="294"/>
      <c r="BQ1242" s="295"/>
      <c r="BR1242" s="296"/>
      <c r="BS1242" s="297"/>
      <c r="BT1242" s="297"/>
      <c r="BU1242" s="297"/>
      <c r="BV1242" s="298"/>
    </row>
    <row r="1243" spans="1:74" x14ac:dyDescent="0.8">
      <c r="A1243" s="96"/>
      <c r="B1243" s="96"/>
      <c r="C1243" s="70"/>
      <c r="BL1243" s="209"/>
      <c r="BM1243" s="208"/>
      <c r="BN1243" s="209"/>
      <c r="BO1243" s="209"/>
      <c r="BP1243" s="294"/>
      <c r="BQ1243" s="295"/>
      <c r="BR1243" s="296"/>
      <c r="BS1243" s="297"/>
      <c r="BT1243" s="297"/>
      <c r="BU1243" s="297"/>
      <c r="BV1243" s="298"/>
    </row>
    <row r="1244" spans="1:74" x14ac:dyDescent="0.8">
      <c r="A1244" s="96"/>
      <c r="B1244" s="96"/>
      <c r="C1244" s="70"/>
      <c r="BL1244" s="209"/>
      <c r="BM1244" s="208"/>
      <c r="BN1244" s="209"/>
      <c r="BO1244" s="209"/>
      <c r="BP1244" s="294"/>
      <c r="BQ1244" s="295"/>
      <c r="BR1244" s="296"/>
      <c r="BS1244" s="297"/>
      <c r="BT1244" s="297"/>
      <c r="BU1244" s="297"/>
      <c r="BV1244" s="298"/>
    </row>
    <row r="1245" spans="1:74" x14ac:dyDescent="0.8">
      <c r="A1245" s="96"/>
      <c r="B1245" s="96"/>
      <c r="C1245" s="70"/>
      <c r="BL1245" s="209"/>
      <c r="BM1245" s="208"/>
      <c r="BN1245" s="209"/>
      <c r="BO1245" s="209"/>
      <c r="BP1245" s="294"/>
      <c r="BQ1245" s="295"/>
      <c r="BR1245" s="296"/>
      <c r="BS1245" s="297"/>
      <c r="BT1245" s="297"/>
      <c r="BU1245" s="297"/>
      <c r="BV1245" s="298"/>
    </row>
    <row r="1246" spans="1:74" x14ac:dyDescent="0.8">
      <c r="A1246" s="96"/>
      <c r="B1246" s="96"/>
      <c r="C1246" s="70"/>
      <c r="BL1246" s="209"/>
      <c r="BM1246" s="208"/>
      <c r="BN1246" s="209"/>
      <c r="BO1246" s="209"/>
      <c r="BP1246" s="294"/>
      <c r="BQ1246" s="295"/>
      <c r="BR1246" s="296"/>
      <c r="BS1246" s="297"/>
      <c r="BT1246" s="297"/>
      <c r="BU1246" s="297"/>
      <c r="BV1246" s="298"/>
    </row>
    <row r="1247" spans="1:74" x14ac:dyDescent="0.8">
      <c r="A1247" s="96"/>
      <c r="B1247" s="96"/>
      <c r="C1247" s="70"/>
      <c r="BL1247" s="209"/>
      <c r="BM1247" s="208"/>
      <c r="BN1247" s="209"/>
      <c r="BO1247" s="209"/>
      <c r="BP1247" s="294"/>
      <c r="BQ1247" s="295"/>
      <c r="BR1247" s="296"/>
      <c r="BS1247" s="297"/>
      <c r="BT1247" s="297"/>
      <c r="BU1247" s="297"/>
      <c r="BV1247" s="298"/>
    </row>
    <row r="1248" spans="1:74" x14ac:dyDescent="0.8">
      <c r="A1248" s="96"/>
      <c r="B1248" s="96"/>
      <c r="C1248" s="70"/>
      <c r="BL1248" s="209"/>
      <c r="BM1248" s="208"/>
      <c r="BN1248" s="209"/>
      <c r="BO1248" s="209"/>
      <c r="BP1248" s="294"/>
      <c r="BQ1248" s="295"/>
      <c r="BR1248" s="296"/>
      <c r="BS1248" s="297"/>
      <c r="BT1248" s="297"/>
      <c r="BU1248" s="297"/>
      <c r="BV1248" s="298"/>
    </row>
    <row r="1249" spans="1:74" x14ac:dyDescent="0.8">
      <c r="A1249" s="96"/>
      <c r="B1249" s="96"/>
      <c r="C1249" s="70"/>
      <c r="BL1249" s="209"/>
      <c r="BM1249" s="208"/>
      <c r="BN1249" s="209"/>
      <c r="BO1249" s="209"/>
      <c r="BP1249" s="294"/>
      <c r="BQ1249" s="295"/>
      <c r="BR1249" s="296"/>
      <c r="BS1249" s="297"/>
      <c r="BT1249" s="297"/>
      <c r="BU1249" s="297"/>
      <c r="BV1249" s="298"/>
    </row>
    <row r="1250" spans="1:74" x14ac:dyDescent="0.8">
      <c r="A1250" s="96"/>
      <c r="B1250" s="96"/>
      <c r="C1250" s="70"/>
      <c r="BL1250" s="209"/>
      <c r="BM1250" s="208"/>
      <c r="BN1250" s="209"/>
      <c r="BO1250" s="209"/>
      <c r="BP1250" s="294"/>
      <c r="BQ1250" s="295"/>
      <c r="BR1250" s="296"/>
      <c r="BS1250" s="297"/>
      <c r="BT1250" s="297"/>
      <c r="BU1250" s="297"/>
      <c r="BV1250" s="298"/>
    </row>
    <row r="1251" spans="1:74" x14ac:dyDescent="0.8">
      <c r="A1251" s="96"/>
      <c r="B1251" s="96"/>
      <c r="C1251" s="70"/>
      <c r="BL1251" s="209"/>
      <c r="BM1251" s="208"/>
      <c r="BN1251" s="209"/>
      <c r="BO1251" s="209"/>
      <c r="BP1251" s="294"/>
      <c r="BQ1251" s="295"/>
      <c r="BR1251" s="296"/>
      <c r="BS1251" s="297"/>
      <c r="BT1251" s="297"/>
      <c r="BU1251" s="297"/>
      <c r="BV1251" s="298"/>
    </row>
    <row r="1252" spans="1:74" x14ac:dyDescent="0.8">
      <c r="A1252" s="96"/>
      <c r="B1252" s="96"/>
      <c r="C1252" s="70"/>
      <c r="BL1252" s="209"/>
      <c r="BM1252" s="208"/>
      <c r="BN1252" s="209"/>
      <c r="BO1252" s="209"/>
      <c r="BP1252" s="294"/>
      <c r="BQ1252" s="295"/>
      <c r="BR1252" s="296"/>
      <c r="BS1252" s="297"/>
      <c r="BT1252" s="297"/>
      <c r="BU1252" s="297"/>
      <c r="BV1252" s="298"/>
    </row>
    <row r="1253" spans="1:74" x14ac:dyDescent="0.8">
      <c r="A1253" s="96"/>
      <c r="B1253" s="96"/>
      <c r="C1253" s="70"/>
      <c r="BL1253" s="209"/>
      <c r="BM1253" s="208"/>
      <c r="BN1253" s="209"/>
      <c r="BO1253" s="209"/>
      <c r="BP1253" s="294"/>
      <c r="BQ1253" s="295"/>
      <c r="BR1253" s="296"/>
      <c r="BS1253" s="297"/>
      <c r="BT1253" s="297"/>
      <c r="BU1253" s="297"/>
      <c r="BV1253" s="298"/>
    </row>
    <row r="1254" spans="1:74" x14ac:dyDescent="0.8">
      <c r="A1254" s="96"/>
      <c r="B1254" s="96"/>
      <c r="C1254" s="70"/>
      <c r="BL1254" s="209"/>
      <c r="BM1254" s="208"/>
      <c r="BN1254" s="209"/>
      <c r="BO1254" s="209"/>
      <c r="BP1254" s="294"/>
      <c r="BQ1254" s="295"/>
      <c r="BR1254" s="296"/>
      <c r="BS1254" s="297"/>
      <c r="BT1254" s="297"/>
      <c r="BU1254" s="297"/>
      <c r="BV1254" s="298"/>
    </row>
    <row r="1255" spans="1:74" x14ac:dyDescent="0.8">
      <c r="A1255" s="96"/>
      <c r="B1255" s="96"/>
      <c r="C1255" s="70"/>
      <c r="BL1255" s="209"/>
      <c r="BM1255" s="208"/>
      <c r="BN1255" s="209"/>
      <c r="BO1255" s="209"/>
      <c r="BP1255" s="294"/>
      <c r="BQ1255" s="295"/>
      <c r="BR1255" s="296"/>
      <c r="BS1255" s="297"/>
      <c r="BT1255" s="297"/>
      <c r="BU1255" s="297"/>
      <c r="BV1255" s="298"/>
    </row>
    <row r="1256" spans="1:74" x14ac:dyDescent="0.8">
      <c r="A1256" s="96"/>
      <c r="B1256" s="96"/>
      <c r="C1256" s="70"/>
      <c r="BL1256" s="209"/>
      <c r="BM1256" s="208"/>
      <c r="BN1256" s="209"/>
      <c r="BO1256" s="209"/>
      <c r="BP1256" s="294"/>
      <c r="BQ1256" s="295"/>
      <c r="BR1256" s="296"/>
      <c r="BS1256" s="297"/>
      <c r="BT1256" s="297"/>
      <c r="BU1256" s="297"/>
      <c r="BV1256" s="298"/>
    </row>
    <row r="1257" spans="1:74" x14ac:dyDescent="0.8">
      <c r="A1257" s="96"/>
      <c r="B1257" s="96"/>
      <c r="C1257" s="70"/>
      <c r="BL1257" s="209"/>
      <c r="BM1257" s="208"/>
      <c r="BN1257" s="209"/>
      <c r="BO1257" s="209"/>
      <c r="BP1257" s="294"/>
      <c r="BQ1257" s="295"/>
      <c r="BR1257" s="296"/>
      <c r="BS1257" s="297"/>
      <c r="BT1257" s="297"/>
      <c r="BU1257" s="297"/>
      <c r="BV1257" s="298"/>
    </row>
    <row r="1258" spans="1:74" x14ac:dyDescent="0.8">
      <c r="A1258" s="96"/>
      <c r="B1258" s="96"/>
      <c r="C1258" s="70"/>
      <c r="BL1258" s="209"/>
      <c r="BM1258" s="208"/>
      <c r="BN1258" s="209"/>
      <c r="BO1258" s="209"/>
      <c r="BP1258" s="294"/>
      <c r="BQ1258" s="295"/>
      <c r="BR1258" s="296"/>
      <c r="BS1258" s="297"/>
      <c r="BT1258" s="297"/>
      <c r="BU1258" s="297"/>
      <c r="BV1258" s="298"/>
    </row>
    <row r="1259" spans="1:74" x14ac:dyDescent="0.8">
      <c r="A1259" s="96"/>
      <c r="B1259" s="96"/>
      <c r="C1259" s="70"/>
      <c r="BL1259" s="209"/>
      <c r="BM1259" s="208"/>
      <c r="BN1259" s="209"/>
      <c r="BO1259" s="209"/>
      <c r="BP1259" s="294"/>
      <c r="BQ1259" s="295"/>
      <c r="BR1259" s="296"/>
      <c r="BS1259" s="297"/>
      <c r="BT1259" s="297"/>
      <c r="BU1259" s="297"/>
      <c r="BV1259" s="298"/>
    </row>
    <row r="1260" spans="1:74" x14ac:dyDescent="0.8">
      <c r="A1260" s="96"/>
      <c r="B1260" s="96"/>
      <c r="C1260" s="70"/>
      <c r="BL1260" s="209"/>
      <c r="BM1260" s="208"/>
      <c r="BN1260" s="209"/>
      <c r="BO1260" s="209"/>
      <c r="BP1260" s="294"/>
      <c r="BQ1260" s="295"/>
      <c r="BR1260" s="296"/>
      <c r="BS1260" s="297"/>
      <c r="BT1260" s="297"/>
      <c r="BU1260" s="297"/>
      <c r="BV1260" s="298"/>
    </row>
    <row r="1261" spans="1:74" x14ac:dyDescent="0.8">
      <c r="A1261" s="96"/>
      <c r="B1261" s="96"/>
      <c r="C1261" s="70"/>
      <c r="BL1261" s="209"/>
      <c r="BM1261" s="208"/>
      <c r="BN1261" s="209"/>
      <c r="BO1261" s="209"/>
      <c r="BP1261" s="294"/>
      <c r="BQ1261" s="295"/>
      <c r="BR1261" s="296"/>
      <c r="BS1261" s="297"/>
      <c r="BT1261" s="297"/>
      <c r="BU1261" s="297"/>
      <c r="BV1261" s="298"/>
    </row>
    <row r="1262" spans="1:74" x14ac:dyDescent="0.8">
      <c r="A1262" s="96"/>
      <c r="B1262" s="96"/>
      <c r="C1262" s="70"/>
      <c r="BL1262" s="209"/>
      <c r="BM1262" s="208"/>
      <c r="BN1262" s="209"/>
      <c r="BO1262" s="209"/>
      <c r="BP1262" s="294"/>
      <c r="BQ1262" s="295"/>
      <c r="BR1262" s="296"/>
      <c r="BS1262" s="297"/>
      <c r="BT1262" s="297"/>
      <c r="BU1262" s="297"/>
      <c r="BV1262" s="298"/>
    </row>
    <row r="1263" spans="1:74" x14ac:dyDescent="0.8">
      <c r="A1263" s="96"/>
      <c r="B1263" s="96"/>
      <c r="C1263" s="70"/>
      <c r="BL1263" s="209"/>
      <c r="BM1263" s="208"/>
      <c r="BN1263" s="209"/>
      <c r="BO1263" s="209"/>
      <c r="BP1263" s="294"/>
      <c r="BQ1263" s="295"/>
      <c r="BR1263" s="296"/>
      <c r="BS1263" s="297"/>
      <c r="BT1263" s="297"/>
      <c r="BU1263" s="297"/>
      <c r="BV1263" s="298"/>
    </row>
    <row r="1264" spans="1:74" x14ac:dyDescent="0.8">
      <c r="A1264" s="96"/>
      <c r="B1264" s="96"/>
      <c r="C1264" s="70"/>
      <c r="BL1264" s="209"/>
      <c r="BM1264" s="208"/>
      <c r="BN1264" s="209"/>
      <c r="BO1264" s="209"/>
      <c r="BP1264" s="294"/>
      <c r="BQ1264" s="295"/>
      <c r="BR1264" s="296"/>
      <c r="BS1264" s="297"/>
      <c r="BT1264" s="297"/>
      <c r="BU1264" s="297"/>
      <c r="BV1264" s="298"/>
    </row>
    <row r="1265" spans="1:74" x14ac:dyDescent="0.8">
      <c r="A1265" s="96"/>
      <c r="B1265" s="96"/>
      <c r="C1265" s="70"/>
      <c r="BL1265" s="209"/>
      <c r="BM1265" s="208"/>
      <c r="BN1265" s="209"/>
      <c r="BO1265" s="209"/>
      <c r="BP1265" s="294"/>
      <c r="BQ1265" s="295"/>
      <c r="BR1265" s="296"/>
      <c r="BS1265" s="297"/>
      <c r="BT1265" s="297"/>
      <c r="BU1265" s="297"/>
      <c r="BV1265" s="298"/>
    </row>
    <row r="1266" spans="1:74" x14ac:dyDescent="0.8">
      <c r="A1266" s="96"/>
      <c r="B1266" s="96"/>
      <c r="C1266" s="70"/>
      <c r="BL1266" s="209"/>
      <c r="BM1266" s="208"/>
      <c r="BN1266" s="209"/>
      <c r="BO1266" s="209"/>
      <c r="BP1266" s="294"/>
      <c r="BQ1266" s="295"/>
      <c r="BR1266" s="296"/>
      <c r="BS1266" s="297"/>
      <c r="BT1266" s="297"/>
      <c r="BU1266" s="297"/>
      <c r="BV1266" s="298"/>
    </row>
    <row r="1267" spans="1:74" x14ac:dyDescent="0.8">
      <c r="A1267" s="96"/>
      <c r="B1267" s="96"/>
      <c r="C1267" s="70"/>
      <c r="BL1267" s="209"/>
      <c r="BM1267" s="208"/>
      <c r="BN1267" s="209"/>
      <c r="BO1267" s="209"/>
      <c r="BP1267" s="294"/>
      <c r="BQ1267" s="295"/>
      <c r="BR1267" s="296"/>
      <c r="BS1267" s="297"/>
      <c r="BT1267" s="297"/>
      <c r="BU1267" s="297"/>
      <c r="BV1267" s="298"/>
    </row>
    <row r="1268" spans="1:74" x14ac:dyDescent="0.8">
      <c r="A1268" s="96"/>
      <c r="B1268" s="96"/>
      <c r="C1268" s="70"/>
      <c r="BL1268" s="209"/>
      <c r="BM1268" s="208"/>
      <c r="BN1268" s="209"/>
      <c r="BO1268" s="209"/>
      <c r="BP1268" s="294"/>
      <c r="BQ1268" s="295"/>
      <c r="BR1268" s="296"/>
      <c r="BS1268" s="297"/>
      <c r="BT1268" s="297"/>
      <c r="BU1268" s="297"/>
      <c r="BV1268" s="298"/>
    </row>
    <row r="1269" spans="1:74" x14ac:dyDescent="0.8">
      <c r="A1269" s="96"/>
      <c r="B1269" s="96"/>
      <c r="C1269" s="70"/>
      <c r="BL1269" s="209"/>
      <c r="BM1269" s="208"/>
      <c r="BN1269" s="209"/>
      <c r="BO1269" s="209"/>
      <c r="BP1269" s="294"/>
      <c r="BQ1269" s="295"/>
      <c r="BR1269" s="296"/>
      <c r="BS1269" s="297"/>
      <c r="BT1269" s="297"/>
      <c r="BU1269" s="297"/>
      <c r="BV1269" s="298"/>
    </row>
    <row r="1270" spans="1:74" x14ac:dyDescent="0.8">
      <c r="A1270" s="96"/>
      <c r="B1270" s="96"/>
      <c r="C1270" s="70"/>
      <c r="BL1270" s="209"/>
      <c r="BM1270" s="208"/>
      <c r="BN1270" s="209"/>
      <c r="BO1270" s="209"/>
      <c r="BP1270" s="294"/>
      <c r="BQ1270" s="295"/>
      <c r="BR1270" s="296"/>
      <c r="BS1270" s="297"/>
      <c r="BT1270" s="297"/>
      <c r="BU1270" s="297"/>
      <c r="BV1270" s="298"/>
    </row>
    <row r="1271" spans="1:74" x14ac:dyDescent="0.8">
      <c r="A1271" s="96"/>
      <c r="B1271" s="96"/>
      <c r="C1271" s="70"/>
      <c r="BL1271" s="209"/>
      <c r="BM1271" s="208"/>
      <c r="BN1271" s="209"/>
      <c r="BO1271" s="209"/>
      <c r="BP1271" s="294"/>
      <c r="BQ1271" s="295"/>
      <c r="BR1271" s="296"/>
      <c r="BS1271" s="297"/>
      <c r="BT1271" s="297"/>
      <c r="BU1271" s="297"/>
      <c r="BV1271" s="298"/>
    </row>
    <row r="1272" spans="1:74" x14ac:dyDescent="0.8">
      <c r="A1272" s="1"/>
      <c r="B1272" s="1"/>
      <c r="C1272" s="2"/>
      <c r="D1272" s="3"/>
      <c r="E1272" s="1"/>
      <c r="F1272" s="13"/>
      <c r="G1272" s="13"/>
      <c r="H1272" s="154"/>
      <c r="I1272" s="13"/>
      <c r="J1272" s="1"/>
      <c r="K1272" s="1"/>
      <c r="L1272" s="311"/>
      <c r="M1272" s="155"/>
      <c r="N1272" s="1352"/>
      <c r="O1272" s="1337"/>
      <c r="P1272" s="1337"/>
      <c r="Q1272" s="1338"/>
      <c r="R1272" s="13"/>
      <c r="S1272" s="13"/>
      <c r="T1272" s="1"/>
      <c r="U1272" s="1"/>
      <c r="V1272" s="1"/>
      <c r="W1272" s="1"/>
      <c r="X1272" s="13"/>
      <c r="Y1272" s="13"/>
      <c r="Z1272" s="1339"/>
      <c r="AA1272" s="1340"/>
      <c r="AB1272" s="156"/>
      <c r="AC1272" s="156"/>
      <c r="AD1272" s="1"/>
      <c r="AE1272" s="1"/>
      <c r="AF1272" s="1"/>
      <c r="AG1272" s="1"/>
      <c r="AH1272" s="1"/>
      <c r="AI1272" s="1"/>
      <c r="AJ1272" s="1"/>
      <c r="AK1272" s="1"/>
      <c r="AL1272" s="1321"/>
      <c r="AM1272" s="1321"/>
      <c r="AN1272" s="1321"/>
      <c r="AO1272" s="1321"/>
      <c r="AP1272" s="1322"/>
      <c r="AQ1272" s="1222"/>
      <c r="AR1272" s="1222"/>
      <c r="AS1272" s="1222"/>
      <c r="AT1272" s="1222"/>
      <c r="AU1272" s="1222"/>
      <c r="AV1272" s="1222"/>
      <c r="AW1272" s="1222"/>
      <c r="AX1272" s="12"/>
      <c r="AY1272" s="13"/>
      <c r="AZ1272" s="13"/>
      <c r="BA1272" s="13"/>
      <c r="BB1272" s="14"/>
      <c r="BC1272" s="1222"/>
      <c r="BD1272" s="1222"/>
      <c r="BE1272" s="1222"/>
      <c r="BF1272" s="1222"/>
      <c r="BG1272" s="1222"/>
      <c r="BH1272" s="1222"/>
      <c r="BI1272" s="1222"/>
      <c r="BJ1272" s="156"/>
      <c r="BK1272" s="156"/>
      <c r="BL1272" s="13"/>
      <c r="BM1272" s="157"/>
      <c r="BN1272" s="1"/>
      <c r="BO1272" s="1"/>
      <c r="BP1272" s="1"/>
      <c r="BQ1272" s="1"/>
      <c r="BR1272" s="157"/>
      <c r="BS1272" s="1"/>
      <c r="BT1272" s="1"/>
      <c r="BU1272" s="1"/>
      <c r="BV1272" s="52"/>
    </row>
    <row r="1273" spans="1:74" x14ac:dyDescent="0.8">
      <c r="A1273" s="18"/>
      <c r="B1273" s="18"/>
      <c r="C1273" s="19"/>
      <c r="D1273" s="20"/>
      <c r="E1273" s="158"/>
      <c r="F1273" s="1335"/>
      <c r="G1273" s="1331"/>
      <c r="H1273" s="1331"/>
      <c r="I1273" s="1332"/>
      <c r="J1273" s="159"/>
      <c r="K1273" s="158"/>
      <c r="L1273" s="161"/>
      <c r="M1273" s="162"/>
      <c r="N1273" s="1335"/>
      <c r="O1273" s="1331"/>
      <c r="P1273" s="1331"/>
      <c r="Q1273" s="1332"/>
      <c r="R1273" s="1335"/>
      <c r="S1273" s="1332"/>
      <c r="T1273" s="159"/>
      <c r="U1273" s="158"/>
      <c r="V1273" s="159"/>
      <c r="W1273" s="158"/>
      <c r="X1273" s="1343"/>
      <c r="Y1273" s="1344"/>
      <c r="Z1273" s="1341"/>
      <c r="AA1273" s="1342"/>
      <c r="AB1273" s="163"/>
      <c r="AC1273" s="164"/>
      <c r="AD1273" s="159"/>
      <c r="AE1273" s="158"/>
      <c r="AF1273" s="159"/>
      <c r="AG1273" s="158"/>
      <c r="AH1273" s="159"/>
      <c r="AI1273" s="158"/>
      <c r="AJ1273" s="159"/>
      <c r="AK1273" s="158"/>
      <c r="AL1273" s="27"/>
      <c r="AM1273" s="28"/>
      <c r="AN1273" s="28"/>
      <c r="AO1273" s="29"/>
      <c r="AP1273" s="1323"/>
      <c r="AQ1273" s="30"/>
      <c r="AR1273" s="1228"/>
      <c r="AS1273" s="1229"/>
      <c r="AT1273" s="1230"/>
      <c r="AU1273" s="1228"/>
      <c r="AV1273" s="1234"/>
      <c r="AW1273" s="1235"/>
      <c r="AX1273" s="12"/>
      <c r="AY1273" s="1231"/>
      <c r="AZ1273" s="1232"/>
      <c r="BA1273" s="1233"/>
      <c r="BB1273" s="14"/>
      <c r="BC1273" s="30"/>
      <c r="BD1273" s="1228"/>
      <c r="BE1273" s="1229"/>
      <c r="BF1273" s="1230"/>
      <c r="BG1273" s="1228"/>
      <c r="BH1273" s="1234"/>
      <c r="BI1273" s="1235"/>
      <c r="BJ1273" s="1333"/>
      <c r="BK1273" s="1334"/>
      <c r="BL1273" s="165"/>
      <c r="BM1273" s="157"/>
      <c r="BN1273" s="1"/>
      <c r="BO1273" s="1"/>
      <c r="BP1273" s="1"/>
      <c r="BQ1273" s="1"/>
      <c r="BR1273" s="157"/>
      <c r="BS1273" s="1"/>
      <c r="BT1273" s="1"/>
      <c r="BU1273" s="1"/>
      <c r="BV1273" s="52"/>
    </row>
    <row r="1274" spans="1:74" x14ac:dyDescent="0.8">
      <c r="A1274" s="32"/>
      <c r="B1274" s="33"/>
      <c r="C1274" s="34"/>
      <c r="D1274" s="35"/>
      <c r="E1274" s="32"/>
      <c r="F1274" s="166"/>
      <c r="G1274" s="32"/>
      <c r="H1274" s="166"/>
      <c r="I1274" s="32"/>
      <c r="J1274" s="166"/>
      <c r="K1274" s="32"/>
      <c r="L1274" s="168"/>
      <c r="M1274" s="169"/>
      <c r="N1274" s="167"/>
      <c r="O1274" s="167"/>
      <c r="P1274" s="167"/>
      <c r="Q1274" s="32"/>
      <c r="R1274" s="167"/>
      <c r="S1274" s="167"/>
      <c r="T1274" s="166"/>
      <c r="U1274" s="32"/>
      <c r="V1274" s="166"/>
      <c r="W1274" s="32"/>
      <c r="X1274" s="171"/>
      <c r="Y1274" s="170"/>
      <c r="Z1274" s="171"/>
      <c r="AA1274" s="170"/>
      <c r="AB1274" s="117"/>
      <c r="AC1274" s="172"/>
      <c r="AD1274" s="166"/>
      <c r="AE1274" s="32"/>
      <c r="AF1274" s="166"/>
      <c r="AG1274" s="32"/>
      <c r="AH1274" s="166"/>
      <c r="AI1274" s="32"/>
      <c r="AJ1274" s="173"/>
      <c r="AK1274" s="32"/>
      <c r="AL1274" s="1258"/>
      <c r="AM1274" s="1325"/>
      <c r="AN1274" s="1325"/>
      <c r="AO1274" s="1326"/>
      <c r="AP1274" s="1324"/>
      <c r="AQ1274" s="44"/>
      <c r="AR1274" s="45"/>
      <c r="AS1274" s="46"/>
      <c r="AT1274" s="47"/>
      <c r="AU1274" s="45"/>
      <c r="AV1274" s="46"/>
      <c r="AW1274" s="47"/>
      <c r="AX1274" s="48"/>
      <c r="AY1274" s="45"/>
      <c r="AZ1274" s="46"/>
      <c r="BA1274" s="47"/>
      <c r="BB1274" s="49"/>
      <c r="BC1274" s="44"/>
      <c r="BD1274" s="45"/>
      <c r="BE1274" s="46"/>
      <c r="BF1274" s="47"/>
      <c r="BG1274" s="45"/>
      <c r="BH1274" s="46"/>
      <c r="BI1274" s="47"/>
      <c r="BJ1274" s="174"/>
      <c r="BK1274" s="175"/>
      <c r="BL1274" s="165"/>
      <c r="BM1274" s="157"/>
      <c r="BN1274" s="1"/>
      <c r="BO1274" s="1"/>
      <c r="BP1274" s="1"/>
      <c r="BQ1274" s="1"/>
      <c r="BR1274" s="157"/>
      <c r="BS1274" s="1"/>
      <c r="BT1274" s="1"/>
      <c r="BU1274" s="1"/>
      <c r="BV1274" s="52"/>
    </row>
    <row r="1275" spans="1:74" x14ac:dyDescent="0.8">
      <c r="A1275" s="96"/>
      <c r="B1275" s="96"/>
      <c r="C1275" s="70"/>
      <c r="BL1275" s="209"/>
      <c r="BM1275" s="208"/>
      <c r="BN1275" s="209"/>
      <c r="BO1275" s="209"/>
      <c r="BP1275" s="294"/>
      <c r="BQ1275" s="295"/>
      <c r="BR1275" s="296"/>
      <c r="BS1275" s="297"/>
      <c r="BT1275" s="297"/>
      <c r="BU1275" s="297"/>
      <c r="BV1275" s="298"/>
    </row>
    <row r="1276" spans="1:74" x14ac:dyDescent="0.8">
      <c r="A1276" s="96"/>
      <c r="B1276" s="96"/>
      <c r="C1276" s="70"/>
      <c r="BL1276" s="209"/>
      <c r="BM1276" s="208"/>
      <c r="BN1276" s="209"/>
      <c r="BO1276" s="209"/>
      <c r="BP1276" s="294"/>
      <c r="BQ1276" s="295"/>
      <c r="BR1276" s="296"/>
      <c r="BS1276" s="297"/>
      <c r="BT1276" s="297"/>
      <c r="BU1276" s="297"/>
      <c r="BV1276" s="298"/>
    </row>
    <row r="1277" spans="1:74" x14ac:dyDescent="0.8">
      <c r="A1277" s="96"/>
      <c r="B1277" s="96"/>
      <c r="C1277" s="70"/>
      <c r="BL1277" s="209"/>
      <c r="BM1277" s="208"/>
      <c r="BN1277" s="209"/>
      <c r="BO1277" s="209"/>
      <c r="BP1277" s="294"/>
      <c r="BQ1277" s="295"/>
      <c r="BR1277" s="296"/>
      <c r="BS1277" s="297"/>
      <c r="BT1277" s="297"/>
      <c r="BU1277" s="297"/>
      <c r="BV1277" s="298"/>
    </row>
    <row r="1278" spans="1:74" x14ac:dyDescent="0.8">
      <c r="A1278" s="96"/>
      <c r="B1278" s="96"/>
      <c r="C1278" s="70"/>
      <c r="BL1278" s="209"/>
      <c r="BM1278" s="208"/>
      <c r="BN1278" s="209"/>
      <c r="BO1278" s="209"/>
      <c r="BP1278" s="294"/>
      <c r="BQ1278" s="295"/>
      <c r="BR1278" s="296"/>
      <c r="BS1278" s="297"/>
      <c r="BT1278" s="297"/>
      <c r="BU1278" s="297"/>
      <c r="BV1278" s="298"/>
    </row>
    <row r="1279" spans="1:74" x14ac:dyDescent="0.8">
      <c r="A1279" s="96"/>
      <c r="B1279" s="96"/>
      <c r="C1279" s="70"/>
      <c r="BL1279" s="209"/>
      <c r="BM1279" s="208"/>
      <c r="BN1279" s="209"/>
      <c r="BO1279" s="209"/>
      <c r="BP1279" s="294"/>
      <c r="BQ1279" s="295"/>
      <c r="BR1279" s="296"/>
      <c r="BS1279" s="297"/>
      <c r="BT1279" s="297"/>
      <c r="BU1279" s="297"/>
      <c r="BV1279" s="298"/>
    </row>
    <row r="1280" spans="1:74" x14ac:dyDescent="0.8">
      <c r="A1280" s="96"/>
      <c r="B1280" s="96"/>
      <c r="C1280" s="70"/>
      <c r="BL1280" s="209"/>
      <c r="BM1280" s="208"/>
      <c r="BN1280" s="209"/>
      <c r="BO1280" s="209"/>
      <c r="BP1280" s="294"/>
      <c r="BQ1280" s="295"/>
      <c r="BR1280" s="296"/>
      <c r="BS1280" s="297"/>
      <c r="BT1280" s="297"/>
      <c r="BU1280" s="297"/>
      <c r="BV1280" s="298"/>
    </row>
    <row r="1281" spans="1:74" x14ac:dyDescent="0.8">
      <c r="A1281" s="96"/>
      <c r="B1281" s="96"/>
      <c r="C1281" s="70"/>
      <c r="BL1281" s="209"/>
      <c r="BM1281" s="208"/>
      <c r="BN1281" s="209"/>
      <c r="BO1281" s="209"/>
      <c r="BP1281" s="294"/>
      <c r="BQ1281" s="295"/>
      <c r="BR1281" s="296"/>
      <c r="BS1281" s="297"/>
      <c r="BT1281" s="297"/>
      <c r="BU1281" s="297"/>
      <c r="BV1281" s="298"/>
    </row>
    <row r="1282" spans="1:74" x14ac:dyDescent="0.8">
      <c r="A1282" s="96"/>
      <c r="B1282" s="96"/>
      <c r="C1282" s="70"/>
      <c r="BL1282" s="209"/>
      <c r="BM1282" s="208"/>
      <c r="BN1282" s="209"/>
      <c r="BO1282" s="209"/>
      <c r="BP1282" s="294"/>
      <c r="BQ1282" s="295"/>
      <c r="BR1282" s="296"/>
      <c r="BS1282" s="297"/>
      <c r="BT1282" s="297"/>
      <c r="BU1282" s="297"/>
      <c r="BV1282" s="298"/>
    </row>
    <row r="1283" spans="1:74" x14ac:dyDescent="0.8">
      <c r="A1283" s="96"/>
      <c r="B1283" s="96"/>
      <c r="C1283" s="70"/>
      <c r="BL1283" s="209"/>
      <c r="BM1283" s="208"/>
      <c r="BN1283" s="209"/>
      <c r="BO1283" s="209"/>
      <c r="BP1283" s="294"/>
      <c r="BQ1283" s="295"/>
      <c r="BR1283" s="296"/>
      <c r="BS1283" s="297"/>
      <c r="BT1283" s="297"/>
      <c r="BU1283" s="297"/>
      <c r="BV1283" s="298"/>
    </row>
    <row r="1284" spans="1:74" x14ac:dyDescent="0.8">
      <c r="A1284" s="96"/>
      <c r="B1284" s="96"/>
      <c r="C1284" s="70"/>
      <c r="BL1284" s="209"/>
      <c r="BM1284" s="208"/>
      <c r="BN1284" s="209"/>
      <c r="BO1284" s="209"/>
      <c r="BP1284" s="294"/>
      <c r="BQ1284" s="295"/>
      <c r="BR1284" s="296"/>
      <c r="BS1284" s="297"/>
      <c r="BT1284" s="297"/>
      <c r="BU1284" s="297"/>
      <c r="BV1284" s="298"/>
    </row>
    <row r="1285" spans="1:74" x14ac:dyDescent="0.8">
      <c r="A1285" s="96"/>
      <c r="B1285" s="96"/>
      <c r="C1285" s="70"/>
      <c r="BL1285" s="209"/>
      <c r="BM1285" s="208"/>
      <c r="BN1285" s="209"/>
      <c r="BO1285" s="209"/>
      <c r="BP1285" s="294"/>
      <c r="BQ1285" s="295"/>
      <c r="BR1285" s="296"/>
      <c r="BS1285" s="297"/>
      <c r="BT1285" s="297"/>
      <c r="BU1285" s="297"/>
      <c r="BV1285" s="298"/>
    </row>
    <row r="1286" spans="1:74" x14ac:dyDescent="0.8">
      <c r="A1286" s="96"/>
      <c r="B1286" s="96"/>
      <c r="C1286" s="70"/>
      <c r="BL1286" s="209"/>
      <c r="BM1286" s="208"/>
      <c r="BN1286" s="209"/>
      <c r="BO1286" s="209"/>
      <c r="BP1286" s="294"/>
      <c r="BQ1286" s="295"/>
      <c r="BR1286" s="296"/>
      <c r="BS1286" s="297"/>
      <c r="BT1286" s="297"/>
      <c r="BU1286" s="297"/>
      <c r="BV1286" s="298"/>
    </row>
    <row r="1287" spans="1:74" x14ac:dyDescent="0.8">
      <c r="A1287" s="96"/>
      <c r="B1287" s="96"/>
      <c r="C1287" s="70"/>
      <c r="BL1287" s="209"/>
      <c r="BM1287" s="208"/>
      <c r="BN1287" s="209"/>
      <c r="BO1287" s="209"/>
      <c r="BP1287" s="294"/>
      <c r="BQ1287" s="295"/>
      <c r="BR1287" s="296"/>
      <c r="BS1287" s="297"/>
      <c r="BT1287" s="297"/>
      <c r="BU1287" s="297"/>
      <c r="BV1287" s="298"/>
    </row>
    <row r="1288" spans="1:74" x14ac:dyDescent="0.8">
      <c r="A1288" s="96"/>
      <c r="B1288" s="96"/>
      <c r="C1288" s="70"/>
      <c r="BL1288" s="209"/>
      <c r="BM1288" s="208"/>
      <c r="BN1288" s="209"/>
      <c r="BO1288" s="209"/>
      <c r="BP1288" s="294"/>
      <c r="BQ1288" s="295"/>
      <c r="BR1288" s="296"/>
      <c r="BS1288" s="297"/>
      <c r="BT1288" s="297"/>
      <c r="BU1288" s="297"/>
      <c r="BV1288" s="298"/>
    </row>
    <row r="1289" spans="1:74" x14ac:dyDescent="0.8">
      <c r="A1289" s="96"/>
      <c r="B1289" s="96"/>
      <c r="C1289" s="70"/>
      <c r="BL1289" s="209"/>
      <c r="BM1289" s="208"/>
      <c r="BN1289" s="209"/>
      <c r="BO1289" s="209"/>
      <c r="BP1289" s="294"/>
      <c r="BQ1289" s="295"/>
      <c r="BR1289" s="296"/>
      <c r="BS1289" s="297"/>
      <c r="BT1289" s="297"/>
      <c r="BU1289" s="297"/>
      <c r="BV1289" s="298"/>
    </row>
    <row r="1290" spans="1:74" x14ac:dyDescent="0.8">
      <c r="A1290" s="96"/>
      <c r="B1290" s="96"/>
      <c r="C1290" s="70"/>
      <c r="BL1290" s="209"/>
      <c r="BM1290" s="208"/>
      <c r="BN1290" s="209"/>
      <c r="BO1290" s="209"/>
      <c r="BP1290" s="294"/>
      <c r="BQ1290" s="295"/>
      <c r="BR1290" s="296"/>
      <c r="BS1290" s="297"/>
      <c r="BT1290" s="297"/>
      <c r="BU1290" s="297"/>
      <c r="BV1290" s="298"/>
    </row>
    <row r="1291" spans="1:74" x14ac:dyDescent="0.8">
      <c r="A1291" s="96"/>
      <c r="B1291" s="96"/>
      <c r="C1291" s="70"/>
      <c r="BL1291" s="209"/>
      <c r="BM1291" s="208"/>
      <c r="BN1291" s="209"/>
      <c r="BO1291" s="209"/>
      <c r="BP1291" s="294"/>
      <c r="BQ1291" s="295"/>
      <c r="BR1291" s="296"/>
      <c r="BS1291" s="297"/>
      <c r="BT1291" s="297"/>
      <c r="BU1291" s="297"/>
      <c r="BV1291" s="298"/>
    </row>
    <row r="1292" spans="1:74" x14ac:dyDescent="0.8">
      <c r="A1292" s="96"/>
      <c r="B1292" s="96"/>
      <c r="C1292" s="70"/>
      <c r="BL1292" s="209"/>
      <c r="BM1292" s="208"/>
      <c r="BN1292" s="209"/>
      <c r="BO1292" s="209"/>
      <c r="BP1292" s="294"/>
      <c r="BQ1292" s="295"/>
      <c r="BR1292" s="296"/>
      <c r="BS1292" s="297"/>
      <c r="BT1292" s="297"/>
      <c r="BU1292" s="297"/>
      <c r="BV1292" s="298"/>
    </row>
    <row r="1293" spans="1:74" x14ac:dyDescent="0.8">
      <c r="A1293" s="96"/>
      <c r="B1293" s="96"/>
      <c r="C1293" s="70"/>
      <c r="BL1293" s="209"/>
      <c r="BM1293" s="208"/>
      <c r="BN1293" s="209"/>
      <c r="BO1293" s="209"/>
      <c r="BP1293" s="294"/>
      <c r="BQ1293" s="295"/>
      <c r="BR1293" s="296"/>
      <c r="BS1293" s="297"/>
      <c r="BT1293" s="297"/>
      <c r="BU1293" s="297"/>
      <c r="BV1293" s="298"/>
    </row>
    <row r="1294" spans="1:74" x14ac:dyDescent="0.8">
      <c r="A1294" s="96"/>
      <c r="B1294" s="96"/>
      <c r="C1294" s="70"/>
      <c r="BL1294" s="209"/>
      <c r="BM1294" s="208"/>
      <c r="BN1294" s="209"/>
      <c r="BO1294" s="209"/>
      <c r="BP1294" s="294"/>
      <c r="BQ1294" s="295"/>
      <c r="BR1294" s="296"/>
      <c r="BS1294" s="297"/>
      <c r="BT1294" s="297"/>
      <c r="BU1294" s="297"/>
      <c r="BV1294" s="298"/>
    </row>
    <row r="1295" spans="1:74" x14ac:dyDescent="0.8">
      <c r="A1295" s="96"/>
      <c r="B1295" s="96"/>
      <c r="C1295" s="70"/>
      <c r="BL1295" s="209"/>
      <c r="BM1295" s="208"/>
      <c r="BN1295" s="209"/>
      <c r="BO1295" s="209"/>
      <c r="BP1295" s="294"/>
      <c r="BQ1295" s="295"/>
      <c r="BR1295" s="296"/>
      <c r="BS1295" s="297"/>
      <c r="BT1295" s="297"/>
      <c r="BU1295" s="297"/>
      <c r="BV1295" s="298"/>
    </row>
    <row r="1296" spans="1:74" x14ac:dyDescent="0.8">
      <c r="A1296" s="96"/>
      <c r="B1296" s="96"/>
      <c r="C1296" s="70"/>
      <c r="BL1296" s="209"/>
      <c r="BM1296" s="208"/>
      <c r="BN1296" s="209"/>
      <c r="BO1296" s="209"/>
      <c r="BP1296" s="294"/>
      <c r="BQ1296" s="295"/>
      <c r="BR1296" s="296"/>
      <c r="BS1296" s="297"/>
      <c r="BT1296" s="297"/>
      <c r="BU1296" s="297"/>
      <c r="BV1296" s="298"/>
    </row>
    <row r="1297" spans="1:74" x14ac:dyDescent="0.8">
      <c r="A1297" s="96"/>
      <c r="B1297" s="96"/>
      <c r="C1297" s="70"/>
      <c r="BL1297" s="209"/>
      <c r="BM1297" s="208"/>
      <c r="BN1297" s="209"/>
      <c r="BO1297" s="209"/>
      <c r="BP1297" s="294"/>
      <c r="BQ1297" s="295"/>
      <c r="BR1297" s="296"/>
      <c r="BS1297" s="297"/>
      <c r="BT1297" s="297"/>
      <c r="BU1297" s="297"/>
      <c r="BV1297" s="298"/>
    </row>
    <row r="1298" spans="1:74" x14ac:dyDescent="0.8">
      <c r="A1298" s="96"/>
      <c r="B1298" s="96"/>
      <c r="C1298" s="70"/>
      <c r="BL1298" s="209"/>
      <c r="BM1298" s="208"/>
      <c r="BN1298" s="209"/>
      <c r="BO1298" s="209"/>
      <c r="BP1298" s="294"/>
      <c r="BQ1298" s="295"/>
      <c r="BR1298" s="296"/>
      <c r="BS1298" s="297"/>
      <c r="BT1298" s="297"/>
      <c r="BU1298" s="297"/>
      <c r="BV1298" s="298"/>
    </row>
    <row r="1299" spans="1:74" x14ac:dyDescent="0.8">
      <c r="A1299" s="96"/>
      <c r="B1299" s="96"/>
      <c r="C1299" s="70"/>
      <c r="BL1299" s="209"/>
      <c r="BM1299" s="208"/>
      <c r="BN1299" s="209"/>
      <c r="BO1299" s="209"/>
      <c r="BP1299" s="294"/>
      <c r="BQ1299" s="295"/>
      <c r="BR1299" s="296"/>
      <c r="BS1299" s="297"/>
      <c r="BT1299" s="297"/>
      <c r="BU1299" s="297"/>
      <c r="BV1299" s="298"/>
    </row>
    <row r="1300" spans="1:74" x14ac:dyDescent="0.8">
      <c r="A1300" s="96"/>
      <c r="B1300" s="96"/>
      <c r="C1300" s="70"/>
      <c r="BL1300" s="209"/>
      <c r="BM1300" s="208"/>
      <c r="BN1300" s="209"/>
      <c r="BO1300" s="209"/>
      <c r="BP1300" s="294"/>
      <c r="BQ1300" s="295"/>
      <c r="BR1300" s="296"/>
      <c r="BS1300" s="297"/>
      <c r="BT1300" s="297"/>
      <c r="BU1300" s="297"/>
      <c r="BV1300" s="298"/>
    </row>
    <row r="1301" spans="1:74" x14ac:dyDescent="0.8">
      <c r="A1301" s="96"/>
      <c r="B1301" s="96"/>
      <c r="C1301" s="70"/>
      <c r="BL1301" s="209"/>
      <c r="BM1301" s="208"/>
      <c r="BN1301" s="209"/>
      <c r="BO1301" s="209"/>
      <c r="BP1301" s="294"/>
      <c r="BQ1301" s="295"/>
      <c r="BR1301" s="296"/>
      <c r="BS1301" s="297"/>
      <c r="BT1301" s="297"/>
      <c r="BU1301" s="297"/>
      <c r="BV1301" s="298"/>
    </row>
    <row r="1302" spans="1:74" x14ac:dyDescent="0.8">
      <c r="A1302" s="96"/>
      <c r="B1302" s="96"/>
      <c r="C1302" s="70"/>
      <c r="BL1302" s="209"/>
      <c r="BM1302" s="208"/>
      <c r="BN1302" s="209"/>
      <c r="BO1302" s="209"/>
      <c r="BP1302" s="294"/>
      <c r="BQ1302" s="295"/>
      <c r="BR1302" s="296"/>
      <c r="BS1302" s="297"/>
      <c r="BT1302" s="297"/>
      <c r="BU1302" s="297"/>
      <c r="BV1302" s="298"/>
    </row>
    <row r="1303" spans="1:74" x14ac:dyDescent="0.8">
      <c r="A1303" s="96"/>
      <c r="B1303" s="96"/>
      <c r="C1303" s="70"/>
      <c r="BL1303" s="209"/>
      <c r="BM1303" s="208"/>
      <c r="BN1303" s="209"/>
      <c r="BO1303" s="209"/>
      <c r="BP1303" s="294"/>
      <c r="BQ1303" s="295"/>
      <c r="BR1303" s="296"/>
      <c r="BS1303" s="297"/>
      <c r="BT1303" s="297"/>
      <c r="BU1303" s="297"/>
      <c r="BV1303" s="298"/>
    </row>
    <row r="1304" spans="1:74" x14ac:dyDescent="0.8">
      <c r="A1304" s="96"/>
      <c r="B1304" s="96"/>
      <c r="C1304" s="70"/>
      <c r="BL1304" s="209"/>
      <c r="BM1304" s="208"/>
      <c r="BN1304" s="209"/>
      <c r="BO1304" s="209"/>
      <c r="BP1304" s="294"/>
      <c r="BQ1304" s="295"/>
      <c r="BR1304" s="296"/>
      <c r="BS1304" s="297"/>
      <c r="BT1304" s="297"/>
      <c r="BU1304" s="297"/>
      <c r="BV1304" s="298"/>
    </row>
    <row r="1305" spans="1:74" x14ac:dyDescent="0.8">
      <c r="A1305" s="96"/>
      <c r="B1305" s="96"/>
      <c r="C1305" s="70"/>
      <c r="BL1305" s="209"/>
      <c r="BM1305" s="208"/>
      <c r="BN1305" s="209"/>
      <c r="BO1305" s="209"/>
      <c r="BP1305" s="294"/>
      <c r="BQ1305" s="295"/>
      <c r="BR1305" s="296"/>
      <c r="BS1305" s="297"/>
      <c r="BT1305" s="297"/>
      <c r="BU1305" s="297"/>
      <c r="BV1305" s="298"/>
    </row>
    <row r="1306" spans="1:74" x14ac:dyDescent="0.8">
      <c r="A1306" s="96"/>
      <c r="B1306" s="96"/>
      <c r="C1306" s="70"/>
      <c r="BL1306" s="209"/>
      <c r="BM1306" s="208"/>
      <c r="BN1306" s="209"/>
      <c r="BO1306" s="209"/>
      <c r="BP1306" s="294"/>
      <c r="BQ1306" s="295"/>
      <c r="BR1306" s="296"/>
      <c r="BS1306" s="297"/>
      <c r="BT1306" s="297"/>
      <c r="BU1306" s="297"/>
      <c r="BV1306" s="298"/>
    </row>
    <row r="1307" spans="1:74" x14ac:dyDescent="0.8">
      <c r="A1307" s="96"/>
      <c r="B1307" s="96"/>
      <c r="C1307" s="70"/>
      <c r="BL1307" s="209"/>
      <c r="BM1307" s="208"/>
      <c r="BN1307" s="209"/>
      <c r="BO1307" s="209"/>
      <c r="BP1307" s="294"/>
      <c r="BQ1307" s="295"/>
      <c r="BR1307" s="296"/>
      <c r="BS1307" s="297"/>
      <c r="BT1307" s="297"/>
      <c r="BU1307" s="297"/>
      <c r="BV1307" s="298"/>
    </row>
    <row r="1308" spans="1:74" x14ac:dyDescent="0.8">
      <c r="A1308" s="96"/>
      <c r="B1308" s="96"/>
      <c r="C1308" s="70"/>
      <c r="BL1308" s="209"/>
      <c r="BM1308" s="208"/>
      <c r="BN1308" s="209"/>
      <c r="BO1308" s="209"/>
      <c r="BP1308" s="294"/>
      <c r="BQ1308" s="295"/>
      <c r="BR1308" s="296"/>
      <c r="BS1308" s="297"/>
      <c r="BT1308" s="297"/>
      <c r="BU1308" s="297"/>
      <c r="BV1308" s="298"/>
    </row>
    <row r="1309" spans="1:74" x14ac:dyDescent="0.8">
      <c r="A1309" s="96"/>
      <c r="B1309" s="96"/>
      <c r="C1309" s="70"/>
      <c r="BL1309" s="209"/>
      <c r="BM1309" s="208"/>
      <c r="BN1309" s="209"/>
      <c r="BO1309" s="209"/>
      <c r="BP1309" s="294"/>
      <c r="BQ1309" s="295"/>
      <c r="BR1309" s="296"/>
      <c r="BS1309" s="297"/>
      <c r="BT1309" s="297"/>
      <c r="BU1309" s="297"/>
      <c r="BV1309" s="298"/>
    </row>
    <row r="1310" spans="1:74" x14ac:dyDescent="0.8">
      <c r="A1310" s="96"/>
      <c r="B1310" s="96"/>
      <c r="C1310" s="70"/>
      <c r="BL1310" s="209"/>
      <c r="BM1310" s="208"/>
      <c r="BN1310" s="209"/>
      <c r="BO1310" s="209"/>
      <c r="BP1310" s="294"/>
      <c r="BQ1310" s="295"/>
      <c r="BR1310" s="296"/>
      <c r="BS1310" s="297"/>
      <c r="BT1310" s="297"/>
      <c r="BU1310" s="297"/>
      <c r="BV1310" s="298"/>
    </row>
    <row r="1311" spans="1:74" x14ac:dyDescent="0.8">
      <c r="A1311" s="96"/>
      <c r="B1311" s="96"/>
      <c r="C1311" s="70"/>
      <c r="BL1311" s="209"/>
      <c r="BM1311" s="208"/>
      <c r="BN1311" s="209"/>
      <c r="BO1311" s="209"/>
      <c r="BP1311" s="294"/>
      <c r="BQ1311" s="295"/>
      <c r="BR1311" s="296"/>
      <c r="BS1311" s="297"/>
      <c r="BT1311" s="297"/>
      <c r="BU1311" s="297"/>
      <c r="BV1311" s="298"/>
    </row>
    <row r="1312" spans="1:74" x14ac:dyDescent="0.8">
      <c r="A1312" s="96"/>
      <c r="B1312" s="96"/>
      <c r="C1312" s="70"/>
      <c r="BL1312" s="209"/>
      <c r="BM1312" s="208"/>
      <c r="BN1312" s="209"/>
      <c r="BO1312" s="209"/>
      <c r="BP1312" s="294"/>
      <c r="BQ1312" s="295"/>
      <c r="BR1312" s="296"/>
      <c r="BS1312" s="297"/>
      <c r="BT1312" s="297"/>
      <c r="BU1312" s="297"/>
      <c r="BV1312" s="298"/>
    </row>
    <row r="1313" spans="1:74" x14ac:dyDescent="0.8">
      <c r="A1313" s="96"/>
      <c r="B1313" s="96"/>
      <c r="C1313" s="70"/>
      <c r="BL1313" s="209"/>
      <c r="BM1313" s="208"/>
      <c r="BN1313" s="209"/>
      <c r="BO1313" s="209"/>
      <c r="BP1313" s="294"/>
      <c r="BQ1313" s="295"/>
      <c r="BR1313" s="296"/>
      <c r="BS1313" s="297"/>
      <c r="BT1313" s="297"/>
      <c r="BU1313" s="297"/>
      <c r="BV1313" s="298"/>
    </row>
    <row r="1314" spans="1:74" x14ac:dyDescent="0.8">
      <c r="A1314" s="96"/>
      <c r="B1314" s="96"/>
      <c r="C1314" s="70"/>
      <c r="BL1314" s="209"/>
      <c r="BM1314" s="208"/>
      <c r="BN1314" s="209"/>
      <c r="BO1314" s="209"/>
      <c r="BP1314" s="294"/>
      <c r="BQ1314" s="295"/>
      <c r="BR1314" s="296"/>
      <c r="BS1314" s="297"/>
      <c r="BT1314" s="297"/>
      <c r="BU1314" s="297"/>
      <c r="BV1314" s="298"/>
    </row>
    <row r="1315" spans="1:74" x14ac:dyDescent="0.8">
      <c r="A1315" s="96"/>
      <c r="B1315" s="96"/>
      <c r="C1315" s="70"/>
      <c r="BL1315" s="209"/>
      <c r="BM1315" s="208"/>
      <c r="BN1315" s="209"/>
      <c r="BO1315" s="209"/>
      <c r="BP1315" s="294"/>
      <c r="BQ1315" s="295"/>
      <c r="BR1315" s="296"/>
      <c r="BS1315" s="297"/>
      <c r="BT1315" s="297"/>
      <c r="BU1315" s="297"/>
      <c r="BV1315" s="298"/>
    </row>
    <row r="1316" spans="1:74" x14ac:dyDescent="0.8">
      <c r="A1316" s="96"/>
      <c r="B1316" s="96"/>
      <c r="C1316" s="70"/>
      <c r="BL1316" s="209"/>
      <c r="BM1316" s="208"/>
      <c r="BN1316" s="209"/>
      <c r="BO1316" s="209"/>
      <c r="BP1316" s="294"/>
      <c r="BQ1316" s="295"/>
      <c r="BR1316" s="296"/>
      <c r="BS1316" s="297"/>
      <c r="BT1316" s="297"/>
      <c r="BU1316" s="297"/>
      <c r="BV1316" s="298"/>
    </row>
    <row r="1317" spans="1:74" x14ac:dyDescent="0.8">
      <c r="A1317" s="96"/>
      <c r="B1317" s="96"/>
      <c r="C1317" s="70"/>
      <c r="BL1317" s="209"/>
      <c r="BM1317" s="208"/>
      <c r="BN1317" s="209"/>
      <c r="BO1317" s="209"/>
      <c r="BP1317" s="294"/>
      <c r="BQ1317" s="295"/>
      <c r="BR1317" s="296"/>
      <c r="BS1317" s="297"/>
      <c r="BT1317" s="297"/>
      <c r="BU1317" s="297"/>
      <c r="BV1317" s="298"/>
    </row>
    <row r="1318" spans="1:74" x14ac:dyDescent="0.8">
      <c r="A1318" s="96"/>
      <c r="B1318" s="96"/>
      <c r="C1318" s="70"/>
      <c r="BL1318" s="209"/>
      <c r="BM1318" s="208"/>
      <c r="BN1318" s="209"/>
      <c r="BO1318" s="209"/>
      <c r="BP1318" s="294"/>
      <c r="BQ1318" s="295"/>
      <c r="BR1318" s="296"/>
      <c r="BS1318" s="297"/>
      <c r="BT1318" s="297"/>
      <c r="BU1318" s="297"/>
      <c r="BV1318" s="298"/>
    </row>
    <row r="1319" spans="1:74" x14ac:dyDescent="0.8">
      <c r="A1319" s="96"/>
      <c r="B1319" s="96"/>
      <c r="C1319" s="70"/>
      <c r="BL1319" s="209"/>
      <c r="BM1319" s="208"/>
      <c r="BN1319" s="209"/>
      <c r="BO1319" s="209"/>
      <c r="BP1319" s="294"/>
      <c r="BQ1319" s="295"/>
      <c r="BR1319" s="296"/>
      <c r="BS1319" s="297"/>
      <c r="BT1319" s="297"/>
      <c r="BU1319" s="297"/>
      <c r="BV1319" s="298"/>
    </row>
    <row r="1320" spans="1:74" x14ac:dyDescent="0.8">
      <c r="A1320" s="96"/>
      <c r="B1320" s="96"/>
      <c r="C1320" s="70"/>
      <c r="BL1320" s="209"/>
      <c r="BM1320" s="208"/>
      <c r="BN1320" s="209"/>
      <c r="BO1320" s="209"/>
      <c r="BP1320" s="294"/>
      <c r="BQ1320" s="295"/>
      <c r="BR1320" s="296"/>
      <c r="BS1320" s="297"/>
      <c r="BT1320" s="297"/>
      <c r="BU1320" s="297"/>
      <c r="BV1320" s="298"/>
    </row>
    <row r="1321" spans="1:74" x14ac:dyDescent="0.8">
      <c r="A1321" s="96"/>
      <c r="B1321" s="96"/>
      <c r="C1321" s="70"/>
      <c r="BL1321" s="209"/>
      <c r="BM1321" s="208"/>
      <c r="BN1321" s="209"/>
      <c r="BO1321" s="209"/>
      <c r="BP1321" s="294"/>
      <c r="BQ1321" s="295"/>
      <c r="BR1321" s="296"/>
      <c r="BS1321" s="297"/>
      <c r="BT1321" s="297"/>
      <c r="BU1321" s="297"/>
      <c r="BV1321" s="298"/>
    </row>
    <row r="1322" spans="1:74" x14ac:dyDescent="0.8">
      <c r="A1322" s="96"/>
      <c r="B1322" s="96"/>
      <c r="C1322" s="70"/>
      <c r="BL1322" s="209"/>
      <c r="BM1322" s="208"/>
      <c r="BN1322" s="209"/>
      <c r="BO1322" s="209"/>
      <c r="BP1322" s="294"/>
      <c r="BQ1322" s="295"/>
      <c r="BR1322" s="296"/>
      <c r="BS1322" s="297"/>
      <c r="BT1322" s="297"/>
      <c r="BU1322" s="297"/>
      <c r="BV1322" s="298"/>
    </row>
    <row r="1323" spans="1:74" x14ac:dyDescent="0.8">
      <c r="A1323" s="96"/>
      <c r="B1323" s="96"/>
      <c r="C1323" s="70"/>
      <c r="BL1323" s="209"/>
      <c r="BM1323" s="208"/>
      <c r="BN1323" s="209"/>
      <c r="BO1323" s="209"/>
      <c r="BP1323" s="294"/>
      <c r="BQ1323" s="295"/>
      <c r="BR1323" s="296"/>
      <c r="BS1323" s="297"/>
      <c r="BT1323" s="297"/>
      <c r="BU1323" s="297"/>
      <c r="BV1323" s="298"/>
    </row>
    <row r="1324" spans="1:74" x14ac:dyDescent="0.8">
      <c r="A1324" s="96"/>
      <c r="B1324" s="96"/>
      <c r="C1324" s="70"/>
      <c r="BL1324" s="209"/>
      <c r="BM1324" s="208"/>
      <c r="BN1324" s="209"/>
      <c r="BO1324" s="209"/>
      <c r="BP1324" s="294"/>
      <c r="BQ1324" s="295"/>
      <c r="BR1324" s="296"/>
      <c r="BS1324" s="297"/>
      <c r="BT1324" s="297"/>
      <c r="BU1324" s="297"/>
      <c r="BV1324" s="298"/>
    </row>
    <row r="1325" spans="1:74" x14ac:dyDescent="0.8">
      <c r="A1325" s="96"/>
      <c r="B1325" s="96"/>
      <c r="C1325" s="70"/>
      <c r="BL1325" s="209"/>
      <c r="BM1325" s="208"/>
      <c r="BN1325" s="209"/>
      <c r="BO1325" s="209"/>
      <c r="BP1325" s="294"/>
      <c r="BQ1325" s="295"/>
      <c r="BR1325" s="296"/>
      <c r="BS1325" s="297"/>
      <c r="BT1325" s="297"/>
      <c r="BU1325" s="297"/>
      <c r="BV1325" s="298"/>
    </row>
    <row r="1326" spans="1:74" x14ac:dyDescent="0.8">
      <c r="A1326" s="96"/>
      <c r="B1326" s="96"/>
      <c r="C1326" s="70"/>
      <c r="BL1326" s="209"/>
      <c r="BM1326" s="208"/>
      <c r="BN1326" s="209"/>
      <c r="BO1326" s="209"/>
      <c r="BP1326" s="294"/>
      <c r="BQ1326" s="295"/>
      <c r="BR1326" s="296"/>
      <c r="BS1326" s="297"/>
      <c r="BT1326" s="297"/>
      <c r="BU1326" s="297"/>
      <c r="BV1326" s="298"/>
    </row>
    <row r="1327" spans="1:74" x14ac:dyDescent="0.8">
      <c r="A1327" s="96"/>
      <c r="B1327" s="96"/>
      <c r="C1327" s="70"/>
      <c r="BL1327" s="209"/>
      <c r="BM1327" s="208"/>
      <c r="BN1327" s="209"/>
      <c r="BO1327" s="209"/>
      <c r="BP1327" s="294"/>
      <c r="BQ1327" s="295"/>
      <c r="BR1327" s="296"/>
      <c r="BS1327" s="297"/>
      <c r="BT1327" s="297"/>
      <c r="BU1327" s="297"/>
      <c r="BV1327" s="298"/>
    </row>
    <row r="1328" spans="1:74" x14ac:dyDescent="0.8">
      <c r="A1328" s="96"/>
      <c r="B1328" s="96"/>
      <c r="C1328" s="70"/>
      <c r="BL1328" s="209"/>
      <c r="BM1328" s="208"/>
      <c r="BN1328" s="209"/>
      <c r="BO1328" s="209"/>
      <c r="BP1328" s="294"/>
      <c r="BQ1328" s="295"/>
      <c r="BR1328" s="296"/>
      <c r="BS1328" s="297"/>
      <c r="BT1328" s="297"/>
      <c r="BU1328" s="297"/>
      <c r="BV1328" s="298"/>
    </row>
    <row r="1329" spans="1:74" x14ac:dyDescent="0.8">
      <c r="A1329" s="96"/>
      <c r="B1329" s="96"/>
      <c r="C1329" s="70"/>
      <c r="BL1329" s="209"/>
      <c r="BM1329" s="208"/>
      <c r="BN1329" s="209"/>
      <c r="BO1329" s="209"/>
      <c r="BP1329" s="294"/>
      <c r="BQ1329" s="295"/>
      <c r="BR1329" s="296"/>
      <c r="BS1329" s="297"/>
      <c r="BT1329" s="297"/>
      <c r="BU1329" s="297"/>
      <c r="BV1329" s="298"/>
    </row>
    <row r="1330" spans="1:74" x14ac:dyDescent="0.8">
      <c r="A1330" s="96"/>
      <c r="B1330" s="96"/>
      <c r="C1330" s="70"/>
      <c r="BL1330" s="209"/>
      <c r="BM1330" s="208"/>
      <c r="BN1330" s="209"/>
      <c r="BO1330" s="209"/>
      <c r="BP1330" s="294"/>
      <c r="BQ1330" s="295"/>
      <c r="BR1330" s="296"/>
      <c r="BS1330" s="297"/>
      <c r="BT1330" s="297"/>
      <c r="BU1330" s="297"/>
      <c r="BV1330" s="298"/>
    </row>
    <row r="1331" spans="1:74" x14ac:dyDescent="0.8">
      <c r="A1331" s="96"/>
      <c r="B1331" s="96"/>
      <c r="C1331" s="70"/>
      <c r="BL1331" s="209"/>
      <c r="BM1331" s="208"/>
      <c r="BN1331" s="209"/>
      <c r="BO1331" s="209"/>
      <c r="BP1331" s="294"/>
      <c r="BQ1331" s="295"/>
      <c r="BR1331" s="296"/>
      <c r="BS1331" s="297"/>
      <c r="BT1331" s="297"/>
      <c r="BU1331" s="297"/>
      <c r="BV1331" s="298"/>
    </row>
    <row r="1332" spans="1:74" x14ac:dyDescent="0.8">
      <c r="A1332" s="96"/>
      <c r="B1332" s="96"/>
      <c r="C1332" s="70"/>
      <c r="BL1332" s="209"/>
      <c r="BM1332" s="208"/>
      <c r="BN1332" s="209"/>
      <c r="BO1332" s="209"/>
      <c r="BP1332" s="294"/>
      <c r="BQ1332" s="295"/>
      <c r="BR1332" s="296"/>
      <c r="BS1332" s="297"/>
      <c r="BT1332" s="297"/>
      <c r="BU1332" s="297"/>
      <c r="BV1332" s="298"/>
    </row>
    <row r="1333" spans="1:74" x14ac:dyDescent="0.8">
      <c r="A1333" s="96"/>
      <c r="B1333" s="96"/>
      <c r="C1333" s="70"/>
      <c r="BL1333" s="209"/>
      <c r="BM1333" s="208"/>
      <c r="BN1333" s="209"/>
      <c r="BO1333" s="209"/>
      <c r="BP1333" s="294"/>
      <c r="BQ1333" s="295"/>
      <c r="BR1333" s="296"/>
      <c r="BS1333" s="297"/>
      <c r="BT1333" s="297"/>
      <c r="BU1333" s="297"/>
      <c r="BV1333" s="298"/>
    </row>
    <row r="1334" spans="1:74" x14ac:dyDescent="0.8">
      <c r="A1334" s="96"/>
      <c r="B1334" s="96"/>
      <c r="C1334" s="70"/>
      <c r="BL1334" s="209"/>
      <c r="BM1334" s="208"/>
      <c r="BN1334" s="209"/>
      <c r="BO1334" s="209"/>
      <c r="BP1334" s="294"/>
      <c r="BQ1334" s="295"/>
      <c r="BR1334" s="296"/>
      <c r="BS1334" s="297"/>
      <c r="BT1334" s="297"/>
      <c r="BU1334" s="297"/>
      <c r="BV1334" s="298"/>
    </row>
    <row r="1335" spans="1:74" x14ac:dyDescent="0.8">
      <c r="A1335" s="96"/>
      <c r="B1335" s="96"/>
      <c r="C1335" s="70"/>
      <c r="BL1335" s="209"/>
      <c r="BM1335" s="208"/>
      <c r="BN1335" s="209"/>
      <c r="BO1335" s="209"/>
      <c r="BP1335" s="294"/>
      <c r="BQ1335" s="295"/>
      <c r="BR1335" s="296"/>
      <c r="BS1335" s="297"/>
      <c r="BT1335" s="297"/>
      <c r="BU1335" s="297"/>
      <c r="BV1335" s="298"/>
    </row>
    <row r="1336" spans="1:74" x14ac:dyDescent="0.8">
      <c r="A1336" s="96"/>
      <c r="B1336" s="96"/>
      <c r="C1336" s="70"/>
      <c r="BL1336" s="209"/>
      <c r="BM1336" s="208"/>
      <c r="BN1336" s="209"/>
      <c r="BO1336" s="209"/>
      <c r="BP1336" s="294"/>
      <c r="BQ1336" s="295"/>
      <c r="BR1336" s="296"/>
      <c r="BS1336" s="297"/>
      <c r="BT1336" s="297"/>
      <c r="BU1336" s="297"/>
      <c r="BV1336" s="298"/>
    </row>
    <row r="1337" spans="1:74" x14ac:dyDescent="0.8">
      <c r="A1337" s="96"/>
      <c r="B1337" s="96"/>
      <c r="C1337" s="70"/>
      <c r="BL1337" s="209"/>
      <c r="BM1337" s="208"/>
      <c r="BN1337" s="209"/>
      <c r="BO1337" s="209"/>
      <c r="BP1337" s="294"/>
      <c r="BQ1337" s="295"/>
      <c r="BR1337" s="296"/>
      <c r="BS1337" s="297"/>
      <c r="BT1337" s="297"/>
      <c r="BU1337" s="297"/>
      <c r="BV1337" s="298"/>
    </row>
    <row r="1338" spans="1:74" x14ac:dyDescent="0.8">
      <c r="A1338" s="96"/>
      <c r="B1338" s="96"/>
      <c r="C1338" s="70"/>
      <c r="BL1338" s="209"/>
      <c r="BM1338" s="208"/>
      <c r="BN1338" s="209"/>
      <c r="BO1338" s="209"/>
      <c r="BP1338" s="294"/>
      <c r="BQ1338" s="295"/>
      <c r="BR1338" s="296"/>
      <c r="BS1338" s="297"/>
      <c r="BT1338" s="297"/>
      <c r="BU1338" s="297"/>
      <c r="BV1338" s="298"/>
    </row>
    <row r="1339" spans="1:74" x14ac:dyDescent="0.8">
      <c r="A1339" s="96"/>
      <c r="B1339" s="96"/>
      <c r="C1339" s="70"/>
      <c r="BL1339" s="209"/>
      <c r="BM1339" s="208"/>
      <c r="BN1339" s="209"/>
      <c r="BO1339" s="209"/>
      <c r="BP1339" s="294"/>
      <c r="BQ1339" s="295"/>
      <c r="BR1339" s="296"/>
      <c r="BS1339" s="297"/>
      <c r="BT1339" s="297"/>
      <c r="BU1339" s="297"/>
      <c r="BV1339" s="298"/>
    </row>
    <row r="1340" spans="1:74" x14ac:dyDescent="0.8">
      <c r="A1340" s="96"/>
      <c r="B1340" s="96"/>
      <c r="C1340" s="70"/>
      <c r="BL1340" s="209"/>
      <c r="BM1340" s="208"/>
      <c r="BN1340" s="209"/>
      <c r="BO1340" s="209"/>
      <c r="BP1340" s="294"/>
      <c r="BQ1340" s="295"/>
      <c r="BR1340" s="296"/>
      <c r="BS1340" s="297"/>
      <c r="BT1340" s="297"/>
      <c r="BU1340" s="297"/>
      <c r="BV1340" s="298"/>
    </row>
    <row r="1341" spans="1:74" x14ac:dyDescent="0.8">
      <c r="A1341" s="96"/>
      <c r="B1341" s="96"/>
      <c r="C1341" s="70"/>
      <c r="BL1341" s="209"/>
      <c r="BM1341" s="208"/>
      <c r="BN1341" s="209"/>
      <c r="BO1341" s="209"/>
      <c r="BP1341" s="294"/>
      <c r="BQ1341" s="299"/>
      <c r="BR1341" s="300"/>
      <c r="BS1341" s="301"/>
      <c r="BT1341" s="301"/>
      <c r="BU1341" s="301"/>
      <c r="BV1341" s="302"/>
    </row>
    <row r="1342" spans="1:74" x14ac:dyDescent="0.8">
      <c r="A1342" s="96"/>
      <c r="B1342" s="96"/>
      <c r="C1342" s="70"/>
      <c r="BL1342" s="209"/>
      <c r="BM1342" s="208"/>
      <c r="BN1342" s="209"/>
      <c r="BO1342" s="209"/>
      <c r="BP1342" s="294"/>
      <c r="BQ1342" s="295"/>
      <c r="BR1342" s="296"/>
      <c r="BS1342" s="297"/>
      <c r="BT1342" s="297"/>
      <c r="BU1342" s="297"/>
      <c r="BV1342" s="298"/>
    </row>
    <row r="1343" spans="1:74" x14ac:dyDescent="0.8">
      <c r="A1343" s="96"/>
      <c r="B1343" s="96"/>
      <c r="C1343" s="70"/>
      <c r="BL1343" s="209"/>
      <c r="BM1343" s="208"/>
      <c r="BN1343" s="209"/>
      <c r="BO1343" s="209"/>
      <c r="BP1343" s="294"/>
      <c r="BQ1343" s="295"/>
      <c r="BR1343" s="296"/>
      <c r="BS1343" s="297"/>
      <c r="BT1343" s="297"/>
      <c r="BU1343" s="297"/>
      <c r="BV1343" s="298"/>
    </row>
    <row r="1344" spans="1:74" x14ac:dyDescent="0.8">
      <c r="A1344" s="96"/>
      <c r="B1344" s="96"/>
      <c r="C1344" s="70"/>
      <c r="BL1344" s="209"/>
      <c r="BM1344" s="208"/>
      <c r="BN1344" s="209"/>
      <c r="BO1344" s="209"/>
      <c r="BP1344" s="294"/>
      <c r="BQ1344" s="295"/>
      <c r="BR1344" s="296"/>
      <c r="BS1344" s="297"/>
      <c r="BT1344" s="297"/>
      <c r="BU1344" s="297"/>
      <c r="BV1344" s="298"/>
    </row>
    <row r="1345" spans="1:74" x14ac:dyDescent="0.8">
      <c r="A1345" s="96"/>
      <c r="B1345" s="96"/>
      <c r="C1345" s="70"/>
      <c r="BL1345" s="209"/>
      <c r="BM1345" s="208"/>
      <c r="BN1345" s="209"/>
      <c r="BO1345" s="209"/>
      <c r="BP1345" s="294"/>
      <c r="BQ1345" s="295"/>
      <c r="BR1345" s="296"/>
      <c r="BS1345" s="297"/>
      <c r="BT1345" s="297"/>
      <c r="BU1345" s="297"/>
      <c r="BV1345" s="298"/>
    </row>
    <row r="1346" spans="1:74" x14ac:dyDescent="0.8">
      <c r="A1346" s="96"/>
      <c r="B1346" s="96"/>
      <c r="C1346" s="70"/>
      <c r="BL1346" s="209"/>
      <c r="BM1346" s="208"/>
      <c r="BN1346" s="209"/>
      <c r="BO1346" s="209"/>
      <c r="BP1346" s="294"/>
      <c r="BQ1346" s="295"/>
      <c r="BR1346" s="296"/>
      <c r="BS1346" s="297"/>
      <c r="BT1346" s="297"/>
      <c r="BU1346" s="297"/>
      <c r="BV1346" s="298"/>
    </row>
    <row r="1347" spans="1:74" x14ac:dyDescent="0.8">
      <c r="A1347" s="96"/>
      <c r="B1347" s="96"/>
      <c r="C1347" s="70"/>
      <c r="BL1347" s="209"/>
      <c r="BM1347" s="208"/>
      <c r="BN1347" s="209"/>
      <c r="BO1347" s="209"/>
      <c r="BP1347" s="294"/>
      <c r="BQ1347" s="295"/>
      <c r="BR1347" s="296"/>
      <c r="BS1347" s="297"/>
      <c r="BT1347" s="297"/>
      <c r="BU1347" s="297"/>
      <c r="BV1347" s="298"/>
    </row>
    <row r="1348" spans="1:74" x14ac:dyDescent="0.8">
      <c r="A1348" s="96"/>
      <c r="B1348" s="96"/>
      <c r="C1348" s="70"/>
      <c r="BL1348" s="209"/>
      <c r="BM1348" s="208"/>
      <c r="BN1348" s="209"/>
      <c r="BO1348" s="209"/>
      <c r="BP1348" s="294"/>
      <c r="BQ1348" s="299"/>
      <c r="BR1348" s="300"/>
      <c r="BS1348" s="301"/>
      <c r="BT1348" s="301"/>
      <c r="BU1348" s="301"/>
      <c r="BV1348" s="302"/>
    </row>
    <row r="1349" spans="1:74" x14ac:dyDescent="0.8">
      <c r="A1349" s="96"/>
      <c r="B1349" s="96"/>
      <c r="C1349" s="70"/>
      <c r="BL1349" s="209"/>
      <c r="BM1349" s="208"/>
      <c r="BN1349" s="209"/>
      <c r="BO1349" s="209"/>
      <c r="BP1349" s="294"/>
      <c r="BQ1349" s="295"/>
      <c r="BR1349" s="296"/>
      <c r="BS1349" s="297"/>
      <c r="BT1349" s="297"/>
      <c r="BU1349" s="297"/>
      <c r="BV1349" s="298"/>
    </row>
    <row r="1350" spans="1:74" x14ac:dyDescent="0.8">
      <c r="A1350" s="96"/>
      <c r="B1350" s="96"/>
      <c r="C1350" s="70"/>
      <c r="BL1350" s="209"/>
      <c r="BM1350" s="208"/>
      <c r="BN1350" s="209"/>
      <c r="BO1350" s="209"/>
      <c r="BP1350" s="294"/>
      <c r="BQ1350" s="299"/>
      <c r="BR1350" s="300"/>
      <c r="BS1350" s="301"/>
      <c r="BT1350" s="301"/>
      <c r="BU1350" s="301"/>
      <c r="BV1350" s="302"/>
    </row>
    <row r="1351" spans="1:74" x14ac:dyDescent="0.8">
      <c r="A1351" s="96"/>
      <c r="B1351" s="96"/>
      <c r="C1351" s="70"/>
      <c r="BL1351" s="209"/>
      <c r="BM1351" s="208"/>
      <c r="BN1351" s="209"/>
      <c r="BO1351" s="209"/>
      <c r="BP1351" s="294"/>
      <c r="BQ1351" s="299"/>
      <c r="BR1351" s="300"/>
      <c r="BS1351" s="301"/>
      <c r="BT1351" s="301"/>
      <c r="BU1351" s="301"/>
      <c r="BV1351" s="302"/>
    </row>
    <row r="1352" spans="1:74" x14ac:dyDescent="0.8">
      <c r="A1352" s="96"/>
      <c r="B1352" s="96"/>
      <c r="C1352" s="70"/>
      <c r="BL1352" s="209"/>
      <c r="BM1352" s="208"/>
      <c r="BN1352" s="209"/>
      <c r="BO1352" s="209"/>
      <c r="BP1352" s="294"/>
      <c r="BQ1352" s="299"/>
      <c r="BR1352" s="300"/>
      <c r="BS1352" s="301"/>
      <c r="BT1352" s="301"/>
      <c r="BU1352" s="301"/>
      <c r="BV1352" s="302"/>
    </row>
    <row r="1353" spans="1:74" x14ac:dyDescent="0.8">
      <c r="A1353" s="96"/>
      <c r="B1353" s="96"/>
      <c r="C1353" s="70"/>
      <c r="BL1353" s="209"/>
      <c r="BM1353" s="208"/>
      <c r="BN1353" s="209"/>
      <c r="BO1353" s="209"/>
      <c r="BP1353" s="294"/>
      <c r="BQ1353" s="299"/>
      <c r="BR1353" s="300"/>
      <c r="BS1353" s="301"/>
      <c r="BT1353" s="301"/>
      <c r="BU1353" s="301"/>
      <c r="BV1353" s="302"/>
    </row>
    <row r="1354" spans="1:74" x14ac:dyDescent="0.8">
      <c r="A1354" s="96"/>
      <c r="B1354" s="96"/>
      <c r="C1354" s="70"/>
      <c r="BL1354" s="209"/>
      <c r="BM1354" s="208"/>
      <c r="BN1354" s="209"/>
      <c r="BO1354" s="209"/>
      <c r="BP1354" s="294"/>
      <c r="BQ1354" s="299"/>
      <c r="BR1354" s="300"/>
      <c r="BS1354" s="301"/>
      <c r="BT1354" s="301"/>
      <c r="BU1354" s="301"/>
      <c r="BV1354" s="302"/>
    </row>
    <row r="1355" spans="1:74" x14ac:dyDescent="0.8">
      <c r="A1355" s="96"/>
      <c r="B1355" s="96"/>
      <c r="C1355" s="70"/>
      <c r="BL1355" s="209"/>
      <c r="BM1355" s="208"/>
      <c r="BN1355" s="209"/>
      <c r="BO1355" s="209"/>
      <c r="BP1355" s="294"/>
      <c r="BQ1355" s="299"/>
      <c r="BR1355" s="300"/>
      <c r="BS1355" s="301"/>
      <c r="BT1355" s="301"/>
      <c r="BU1355" s="301"/>
      <c r="BV1355" s="302"/>
    </row>
    <row r="1356" spans="1:74" x14ac:dyDescent="0.8">
      <c r="A1356" s="96"/>
      <c r="B1356" s="96"/>
      <c r="C1356" s="70"/>
      <c r="BL1356" s="209"/>
      <c r="BM1356" s="208"/>
      <c r="BN1356" s="209"/>
      <c r="BO1356" s="209"/>
      <c r="BP1356" s="294"/>
      <c r="BQ1356" s="299"/>
      <c r="BR1356" s="300"/>
      <c r="BS1356" s="301"/>
      <c r="BT1356" s="301"/>
      <c r="BU1356" s="301"/>
      <c r="BV1356" s="302"/>
    </row>
    <row r="1357" spans="1:74" x14ac:dyDescent="0.8">
      <c r="A1357" s="96"/>
      <c r="B1357" s="96"/>
      <c r="C1357" s="94"/>
      <c r="BL1357" s="209"/>
      <c r="BM1357" s="208"/>
      <c r="BN1357" s="209"/>
      <c r="BO1357" s="209"/>
      <c r="BP1357" s="294"/>
      <c r="BQ1357" s="299"/>
      <c r="BR1357" s="300"/>
      <c r="BS1357" s="301"/>
      <c r="BT1357" s="301"/>
      <c r="BU1357" s="301"/>
      <c r="BV1357" s="302"/>
    </row>
    <row r="1358" spans="1:74" x14ac:dyDescent="0.8">
      <c r="A1358" s="96"/>
      <c r="B1358" s="96"/>
      <c r="C1358" s="94"/>
      <c r="BL1358" s="209"/>
      <c r="BM1358" s="208"/>
      <c r="BN1358" s="209"/>
      <c r="BO1358" s="209"/>
      <c r="BP1358" s="294"/>
      <c r="BQ1358" s="299"/>
      <c r="BR1358" s="300"/>
      <c r="BS1358" s="301"/>
      <c r="BT1358" s="301"/>
      <c r="BU1358" s="301"/>
      <c r="BV1358" s="302"/>
    </row>
    <row r="1359" spans="1:74" x14ac:dyDescent="0.8">
      <c r="A1359" s="96"/>
      <c r="B1359" s="96"/>
      <c r="C1359" s="94"/>
      <c r="BL1359" s="209"/>
      <c r="BM1359" s="208"/>
      <c r="BN1359" s="209"/>
      <c r="BO1359" s="209"/>
      <c r="BP1359" s="294"/>
      <c r="BQ1359" s="299"/>
      <c r="BR1359" s="300"/>
      <c r="BS1359" s="301"/>
      <c r="BT1359" s="301"/>
      <c r="BU1359" s="301"/>
      <c r="BV1359" s="302"/>
    </row>
    <row r="1360" spans="1:74" x14ac:dyDescent="0.8">
      <c r="A1360" s="96"/>
      <c r="B1360" s="96"/>
      <c r="C1360" s="94"/>
      <c r="BL1360" s="209"/>
      <c r="BM1360" s="208"/>
      <c r="BN1360" s="209"/>
      <c r="BO1360" s="209"/>
      <c r="BP1360" s="294"/>
      <c r="BQ1360" s="299"/>
      <c r="BR1360" s="300"/>
      <c r="BS1360" s="301"/>
      <c r="BT1360" s="301"/>
      <c r="BU1360" s="301"/>
      <c r="BV1360" s="302"/>
    </row>
    <row r="1361" spans="1:74" x14ac:dyDescent="0.8">
      <c r="A1361" s="96"/>
      <c r="B1361" s="96"/>
      <c r="C1361" s="94"/>
      <c r="BL1361" s="209"/>
      <c r="BM1361" s="208"/>
      <c r="BN1361" s="209"/>
      <c r="BO1361" s="209"/>
      <c r="BP1361" s="294"/>
      <c r="BQ1361" s="299"/>
      <c r="BR1361" s="300"/>
      <c r="BS1361" s="301"/>
      <c r="BT1361" s="301"/>
      <c r="BU1361" s="301"/>
      <c r="BV1361" s="302"/>
    </row>
    <row r="1362" spans="1:74" x14ac:dyDescent="0.8">
      <c r="A1362" s="96"/>
      <c r="B1362" s="96"/>
      <c r="C1362" s="94"/>
      <c r="BL1362" s="209"/>
      <c r="BM1362" s="208"/>
      <c r="BN1362" s="209"/>
      <c r="BO1362" s="209"/>
      <c r="BP1362" s="294"/>
      <c r="BQ1362" s="299"/>
      <c r="BR1362" s="300"/>
      <c r="BS1362" s="301"/>
      <c r="BT1362" s="301"/>
      <c r="BU1362" s="301"/>
      <c r="BV1362" s="302"/>
    </row>
    <row r="1363" spans="1:74" x14ac:dyDescent="0.8">
      <c r="A1363" s="96"/>
      <c r="B1363" s="96"/>
      <c r="C1363" s="94"/>
      <c r="BL1363" s="209"/>
      <c r="BM1363" s="208"/>
      <c r="BN1363" s="209"/>
      <c r="BO1363" s="209"/>
      <c r="BP1363" s="294"/>
      <c r="BQ1363" s="299"/>
      <c r="BR1363" s="300"/>
      <c r="BS1363" s="301"/>
      <c r="BT1363" s="301"/>
      <c r="BU1363" s="301"/>
      <c r="BV1363" s="302"/>
    </row>
    <row r="1364" spans="1:74" x14ac:dyDescent="0.8">
      <c r="A1364" s="96"/>
      <c r="B1364" s="96"/>
      <c r="C1364" s="94"/>
      <c r="BL1364" s="209"/>
      <c r="BM1364" s="208"/>
      <c r="BN1364" s="209"/>
      <c r="BO1364" s="209"/>
      <c r="BP1364" s="294"/>
      <c r="BQ1364" s="299"/>
      <c r="BR1364" s="300"/>
      <c r="BS1364" s="301"/>
      <c r="BT1364" s="301"/>
      <c r="BU1364" s="301"/>
      <c r="BV1364" s="302"/>
    </row>
    <row r="1365" spans="1:74" x14ac:dyDescent="0.8">
      <c r="A1365" s="96"/>
      <c r="B1365" s="96"/>
      <c r="C1365" s="94"/>
      <c r="BL1365" s="209"/>
      <c r="BM1365" s="208"/>
      <c r="BN1365" s="209"/>
      <c r="BO1365" s="209"/>
      <c r="BP1365" s="294"/>
      <c r="BQ1365" s="299"/>
      <c r="BR1365" s="300"/>
      <c r="BS1365" s="301"/>
      <c r="BT1365" s="301"/>
      <c r="BU1365" s="301"/>
      <c r="BV1365" s="302"/>
    </row>
    <row r="1366" spans="1:74" x14ac:dyDescent="0.8">
      <c r="A1366" s="96"/>
      <c r="B1366" s="96"/>
      <c r="C1366" s="94"/>
      <c r="BL1366" s="209"/>
      <c r="BM1366" s="208"/>
      <c r="BN1366" s="209"/>
      <c r="BO1366" s="209"/>
      <c r="BP1366" s="294"/>
      <c r="BQ1366" s="299"/>
      <c r="BR1366" s="300"/>
      <c r="BS1366" s="301"/>
      <c r="BT1366" s="301"/>
      <c r="BU1366" s="301"/>
      <c r="BV1366" s="302"/>
    </row>
    <row r="1367" spans="1:74" x14ac:dyDescent="0.8">
      <c r="A1367" s="96"/>
      <c r="B1367" s="96"/>
      <c r="C1367" s="94"/>
      <c r="BL1367" s="209"/>
      <c r="BM1367" s="208"/>
      <c r="BN1367" s="209"/>
      <c r="BO1367" s="209"/>
      <c r="BP1367" s="294"/>
      <c r="BQ1367" s="299"/>
      <c r="BR1367" s="300"/>
      <c r="BS1367" s="301"/>
      <c r="BT1367" s="301"/>
      <c r="BU1367" s="301"/>
      <c r="BV1367" s="302"/>
    </row>
    <row r="1368" spans="1:74" x14ac:dyDescent="0.8">
      <c r="A1368" s="96"/>
      <c r="B1368" s="96"/>
      <c r="C1368" s="94"/>
      <c r="BL1368" s="209"/>
      <c r="BM1368" s="208"/>
      <c r="BN1368" s="209"/>
      <c r="BO1368" s="209"/>
      <c r="BP1368" s="294"/>
      <c r="BQ1368" s="299"/>
      <c r="BR1368" s="300"/>
      <c r="BS1368" s="301"/>
      <c r="BT1368" s="301"/>
      <c r="BU1368" s="301"/>
      <c r="BV1368" s="302"/>
    </row>
    <row r="1369" spans="1:74" x14ac:dyDescent="0.8">
      <c r="A1369" s="96"/>
      <c r="B1369" s="96"/>
      <c r="C1369" s="94"/>
      <c r="BL1369" s="209"/>
      <c r="BM1369" s="208"/>
      <c r="BN1369" s="209"/>
      <c r="BO1369" s="209"/>
      <c r="BP1369" s="294"/>
      <c r="BQ1369" s="299"/>
      <c r="BR1369" s="300"/>
      <c r="BS1369" s="301"/>
      <c r="BT1369" s="301"/>
      <c r="BU1369" s="301"/>
      <c r="BV1369" s="302"/>
    </row>
    <row r="1370" spans="1:74" x14ac:dyDescent="0.8">
      <c r="A1370" s="96"/>
      <c r="B1370" s="96"/>
      <c r="C1370" s="94"/>
      <c r="BL1370" s="209"/>
      <c r="BM1370" s="208"/>
      <c r="BN1370" s="209"/>
      <c r="BO1370" s="209"/>
      <c r="BP1370" s="294"/>
      <c r="BQ1370" s="299"/>
      <c r="BR1370" s="300"/>
      <c r="BS1370" s="301"/>
      <c r="BT1370" s="301"/>
      <c r="BU1370" s="301"/>
      <c r="BV1370" s="302"/>
    </row>
    <row r="1371" spans="1:74" x14ac:dyDescent="0.8">
      <c r="A1371" s="96"/>
      <c r="B1371" s="96"/>
      <c r="C1371" s="94"/>
      <c r="BL1371" s="209"/>
      <c r="BM1371" s="208"/>
      <c r="BN1371" s="209"/>
      <c r="BO1371" s="209"/>
      <c r="BP1371" s="294"/>
      <c r="BQ1371" s="299"/>
      <c r="BR1371" s="300"/>
      <c r="BS1371" s="301"/>
      <c r="BT1371" s="301"/>
      <c r="BU1371" s="301"/>
      <c r="BV1371" s="302"/>
    </row>
    <row r="1372" spans="1:74" x14ac:dyDescent="0.8">
      <c r="A1372" s="96"/>
      <c r="B1372" s="96"/>
      <c r="C1372" s="94"/>
      <c r="BL1372" s="209"/>
      <c r="BM1372" s="208"/>
      <c r="BN1372" s="209"/>
      <c r="BO1372" s="209"/>
      <c r="BP1372" s="294"/>
      <c r="BQ1372" s="299"/>
      <c r="BR1372" s="300"/>
      <c r="BS1372" s="301"/>
      <c r="BT1372" s="301"/>
      <c r="BU1372" s="301"/>
      <c r="BV1372" s="302"/>
    </row>
    <row r="1373" spans="1:74" x14ac:dyDescent="0.8">
      <c r="A1373" s="96"/>
      <c r="B1373" s="96"/>
      <c r="C1373" s="94"/>
      <c r="BL1373" s="209"/>
      <c r="BM1373" s="208"/>
      <c r="BN1373" s="209"/>
      <c r="BO1373" s="209"/>
      <c r="BP1373" s="294"/>
      <c r="BQ1373" s="299"/>
      <c r="BR1373" s="300"/>
      <c r="BS1373" s="301"/>
      <c r="BT1373" s="301"/>
      <c r="BU1373" s="301"/>
      <c r="BV1373" s="302"/>
    </row>
    <row r="1374" spans="1:74" x14ac:dyDescent="0.8">
      <c r="A1374" s="96"/>
      <c r="B1374" s="96"/>
      <c r="C1374" s="94"/>
      <c r="BL1374" s="209"/>
      <c r="BM1374" s="208"/>
      <c r="BN1374" s="209"/>
      <c r="BO1374" s="209"/>
      <c r="BP1374" s="294"/>
      <c r="BQ1374" s="299"/>
      <c r="BR1374" s="300"/>
      <c r="BS1374" s="301"/>
      <c r="BT1374" s="301"/>
      <c r="BU1374" s="301"/>
      <c r="BV1374" s="302"/>
    </row>
    <row r="1375" spans="1:74" x14ac:dyDescent="0.8">
      <c r="A1375" s="96"/>
      <c r="B1375" s="96"/>
      <c r="C1375" s="94"/>
      <c r="BL1375" s="209"/>
      <c r="BM1375" s="208"/>
      <c r="BN1375" s="209"/>
      <c r="BO1375" s="209"/>
      <c r="BP1375" s="294"/>
      <c r="BQ1375" s="299"/>
      <c r="BR1375" s="300"/>
      <c r="BS1375" s="301"/>
      <c r="BT1375" s="301"/>
      <c r="BU1375" s="301"/>
      <c r="BV1375" s="302"/>
    </row>
    <row r="1376" spans="1:74" x14ac:dyDescent="0.8">
      <c r="BL1376" s="209"/>
      <c r="BM1376" s="208"/>
      <c r="BN1376" s="209"/>
      <c r="BO1376" s="209"/>
      <c r="BP1376" s="294"/>
      <c r="BQ1376" s="299"/>
      <c r="BR1376" s="300"/>
      <c r="BS1376" s="301"/>
      <c r="BT1376" s="301"/>
      <c r="BU1376" s="301"/>
      <c r="BV1376" s="302"/>
    </row>
    <row r="1377" spans="64:74" x14ac:dyDescent="0.8">
      <c r="BL1377" s="209"/>
      <c r="BM1377" s="208"/>
      <c r="BN1377" s="209"/>
      <c r="BO1377" s="209"/>
      <c r="BP1377" s="294"/>
      <c r="BQ1377" s="299"/>
      <c r="BR1377" s="300"/>
      <c r="BS1377" s="301"/>
      <c r="BT1377" s="301"/>
      <c r="BU1377" s="301"/>
      <c r="BV1377" s="302"/>
    </row>
    <row r="1378" spans="64:74" x14ac:dyDescent="0.8">
      <c r="BL1378" s="209"/>
      <c r="BM1378" s="208"/>
      <c r="BN1378" s="209"/>
      <c r="BO1378" s="209"/>
      <c r="BP1378" s="294"/>
      <c r="BQ1378" s="299"/>
      <c r="BR1378" s="300"/>
      <c r="BS1378" s="301"/>
      <c r="BT1378" s="301"/>
      <c r="BU1378" s="301"/>
      <c r="BV1378" s="302"/>
    </row>
    <row r="1379" spans="64:74" x14ac:dyDescent="0.8">
      <c r="BL1379" s="209"/>
      <c r="BM1379" s="208"/>
      <c r="BN1379" s="209"/>
      <c r="BO1379" s="209"/>
      <c r="BP1379" s="294"/>
      <c r="BQ1379" s="299"/>
      <c r="BR1379" s="300"/>
      <c r="BS1379" s="301"/>
      <c r="BT1379" s="301"/>
      <c r="BU1379" s="301"/>
      <c r="BV1379" s="302"/>
    </row>
    <row r="1380" spans="64:74" x14ac:dyDescent="0.8">
      <c r="BL1380" s="209"/>
      <c r="BM1380" s="208"/>
      <c r="BN1380" s="209"/>
      <c r="BO1380" s="209"/>
      <c r="BP1380" s="294"/>
      <c r="BQ1380" s="299"/>
      <c r="BR1380" s="300"/>
      <c r="BS1380" s="301"/>
      <c r="BT1380" s="301"/>
      <c r="BU1380" s="301"/>
      <c r="BV1380" s="302"/>
    </row>
    <row r="1381" spans="64:74" x14ac:dyDescent="0.8">
      <c r="BL1381" s="209"/>
      <c r="BM1381" s="208"/>
      <c r="BN1381" s="209"/>
      <c r="BO1381" s="209"/>
      <c r="BP1381" s="294"/>
      <c r="BQ1381" s="299"/>
      <c r="BR1381" s="300"/>
      <c r="BS1381" s="301"/>
      <c r="BT1381" s="301"/>
      <c r="BU1381" s="301"/>
      <c r="BV1381" s="302"/>
    </row>
  </sheetData>
  <mergeCells count="38">
    <mergeCell ref="A1008:E1008"/>
    <mergeCell ref="BJ1273:BK1273"/>
    <mergeCell ref="AL1274:AO1274"/>
    <mergeCell ref="BC1272:BI1272"/>
    <mergeCell ref="F1273:I1273"/>
    <mergeCell ref="N1273:Q1273"/>
    <mergeCell ref="R1273:S1273"/>
    <mergeCell ref="X1273:Y1273"/>
    <mergeCell ref="AR1273:AT1273"/>
    <mergeCell ref="AU1273:AW1273"/>
    <mergeCell ref="AY1273:BA1273"/>
    <mergeCell ref="BD1273:BF1273"/>
    <mergeCell ref="BG1273:BI1273"/>
    <mergeCell ref="N1272:Q1272"/>
    <mergeCell ref="Z1272:AA1273"/>
    <mergeCell ref="CF2:CH2"/>
    <mergeCell ref="AL3:AO3"/>
    <mergeCell ref="BC1:BI1"/>
    <mergeCell ref="AQ1272:AW1272"/>
    <mergeCell ref="BX1:BY1"/>
    <mergeCell ref="AU2:AW2"/>
    <mergeCell ref="AY2:BA2"/>
    <mergeCell ref="BD2:BF2"/>
    <mergeCell ref="BG2:BI2"/>
    <mergeCell ref="AP1272:AP1274"/>
    <mergeCell ref="AR2:AT2"/>
    <mergeCell ref="AL1272:AO1272"/>
    <mergeCell ref="AQ1:AW1"/>
    <mergeCell ref="BJ2:BK2"/>
    <mergeCell ref="BX2:BY2"/>
    <mergeCell ref="N1:Q1"/>
    <mergeCell ref="Z1:AA2"/>
    <mergeCell ref="AL1:AO1"/>
    <mergeCell ref="AP1:AP3"/>
    <mergeCell ref="F2:I2"/>
    <mergeCell ref="N2:Q2"/>
    <mergeCell ref="R2:S2"/>
    <mergeCell ref="X2:Y2"/>
  </mergeCells>
  <pageMargins left="0.7" right="0.7" top="0.75" bottom="0.75" header="0.3" footer="0.3"/>
  <pageSetup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U53"/>
  <sheetViews>
    <sheetView topLeftCell="A3" workbookViewId="0">
      <selection activeCell="A19" sqref="A19"/>
    </sheetView>
  </sheetViews>
  <sheetFormatPr defaultColWidth="3.58984375" defaultRowHeight="14.75" x14ac:dyDescent="0.75"/>
  <cols>
    <col min="1" max="1" width="5.86328125" style="16" customWidth="1"/>
    <col min="2" max="2" width="3.58984375" style="515"/>
    <col min="3" max="6" width="3.58984375" style="147"/>
    <col min="7" max="8" width="3.58984375" style="149"/>
    <col min="9" max="10" width="3.58984375" style="147"/>
    <col min="11" max="12" width="7.453125" style="551" customWidth="1"/>
    <col min="13" max="14" width="3.58984375" style="147"/>
    <col min="15" max="21" width="3.58984375" style="149"/>
    <col min="22" max="23" width="7.453125" style="551" customWidth="1"/>
    <col min="24" max="24" width="3.58984375" style="16"/>
    <col min="25" max="27" width="3.58984375" style="147"/>
    <col min="28" max="28" width="5.1796875" style="522" bestFit="1" customWidth="1"/>
    <col min="29" max="31" width="3.58984375" style="147"/>
    <col min="32" max="32" width="3.58984375" style="16"/>
    <col min="33" max="35" width="3.58984375" style="147"/>
    <col min="36" max="36" width="3.58984375" style="16"/>
    <col min="37" max="39" width="3.58984375" style="147"/>
    <col min="40" max="40" width="3.58984375" style="16"/>
    <col min="41" max="43" width="3.58984375" style="147"/>
    <col min="44" max="44" width="3.58984375" style="16"/>
    <col min="45" max="47" width="3.58984375" style="147"/>
    <col min="48" max="16384" width="3.58984375" style="16"/>
  </cols>
  <sheetData>
    <row r="1" spans="1:47" ht="21.25" thickBot="1" x14ac:dyDescent="1.05">
      <c r="B1" s="514"/>
      <c r="C1" s="1353" t="s">
        <v>411</v>
      </c>
      <c r="D1" s="1354"/>
      <c r="E1" s="1354"/>
      <c r="F1" s="1354"/>
      <c r="G1" s="1354"/>
      <c r="H1" s="1354"/>
      <c r="I1" s="1355"/>
      <c r="J1" s="525"/>
      <c r="K1" s="540"/>
      <c r="L1" s="540"/>
      <c r="N1" s="1353" t="s">
        <v>402</v>
      </c>
      <c r="O1" s="1354"/>
      <c r="P1" s="1354"/>
      <c r="Q1" s="1354"/>
      <c r="R1" s="1354"/>
      <c r="S1" s="1354"/>
      <c r="T1" s="1355"/>
      <c r="U1" s="525"/>
      <c r="V1" s="540"/>
      <c r="W1" s="540"/>
      <c r="Y1" s="1363" t="s">
        <v>474</v>
      </c>
      <c r="Z1" s="1364"/>
      <c r="AA1" s="1365"/>
      <c r="AC1" s="1363" t="s">
        <v>32</v>
      </c>
      <c r="AD1" s="1364"/>
      <c r="AE1" s="1365"/>
      <c r="AG1" s="1363" t="s">
        <v>452</v>
      </c>
      <c r="AH1" s="1364"/>
      <c r="AI1" s="1365"/>
      <c r="AK1" s="1363" t="s">
        <v>323</v>
      </c>
      <c r="AL1" s="1364"/>
      <c r="AM1" s="1365"/>
      <c r="AO1" s="1363" t="s">
        <v>475</v>
      </c>
      <c r="AP1" s="1364"/>
      <c r="AQ1" s="1365"/>
      <c r="AS1" s="1363" t="s">
        <v>478</v>
      </c>
      <c r="AT1" s="1364"/>
      <c r="AU1" s="1365"/>
    </row>
    <row r="2" spans="1:47" ht="15.5" thickTop="1" x14ac:dyDescent="0.75">
      <c r="C2" s="1356" t="s">
        <v>412</v>
      </c>
      <c r="D2" s="1357"/>
      <c r="E2" s="1357"/>
      <c r="F2" s="309"/>
      <c r="G2" s="1358" t="s">
        <v>413</v>
      </c>
      <c r="H2" s="1357"/>
      <c r="I2" s="1359"/>
      <c r="J2" s="511"/>
      <c r="K2" s="541" t="s">
        <v>456</v>
      </c>
      <c r="L2" s="542" t="s">
        <v>461</v>
      </c>
      <c r="N2" s="1356" t="s">
        <v>412</v>
      </c>
      <c r="O2" s="1357"/>
      <c r="P2" s="1357"/>
      <c r="Q2" s="309"/>
      <c r="R2" s="1358" t="s">
        <v>413</v>
      </c>
      <c r="S2" s="1357"/>
      <c r="T2" s="1359"/>
      <c r="U2" s="539"/>
      <c r="V2" s="541" t="s">
        <v>456</v>
      </c>
      <c r="W2" s="542" t="s">
        <v>461</v>
      </c>
      <c r="Y2" s="1360" t="s">
        <v>412</v>
      </c>
      <c r="Z2" s="1361"/>
      <c r="AA2" s="1362"/>
      <c r="AB2" s="107"/>
      <c r="AC2" s="1360" t="s">
        <v>412</v>
      </c>
      <c r="AD2" s="1361"/>
      <c r="AE2" s="1362"/>
      <c r="AG2" s="1360" t="s">
        <v>412</v>
      </c>
      <c r="AH2" s="1361"/>
      <c r="AI2" s="1362"/>
      <c r="AK2" s="1360" t="s">
        <v>412</v>
      </c>
      <c r="AL2" s="1361"/>
      <c r="AM2" s="1362"/>
      <c r="AO2" s="1360" t="s">
        <v>412</v>
      </c>
      <c r="AP2" s="1361"/>
      <c r="AQ2" s="1362"/>
      <c r="AS2" s="1360"/>
      <c r="AT2" s="1361"/>
      <c r="AU2" s="1362"/>
    </row>
    <row r="3" spans="1:47" s="367" customFormat="1" ht="13" x14ac:dyDescent="0.6">
      <c r="B3" s="516"/>
      <c r="C3" s="368" t="s">
        <v>36</v>
      </c>
      <c r="D3" s="369" t="s">
        <v>37</v>
      </c>
      <c r="E3" s="369" t="s">
        <v>38</v>
      </c>
      <c r="F3" s="369"/>
      <c r="G3" s="369" t="s">
        <v>36</v>
      </c>
      <c r="H3" s="369" t="s">
        <v>37</v>
      </c>
      <c r="I3" s="370" t="s">
        <v>38</v>
      </c>
      <c r="J3" s="369"/>
      <c r="K3" s="543"/>
      <c r="L3" s="544"/>
      <c r="M3" s="371"/>
      <c r="N3" s="368" t="s">
        <v>36</v>
      </c>
      <c r="O3" s="369" t="s">
        <v>37</v>
      </c>
      <c r="P3" s="369" t="s">
        <v>38</v>
      </c>
      <c r="Q3" s="369"/>
      <c r="R3" s="369" t="s">
        <v>36</v>
      </c>
      <c r="S3" s="369" t="s">
        <v>37</v>
      </c>
      <c r="T3" s="370" t="s">
        <v>38</v>
      </c>
      <c r="U3" s="369"/>
      <c r="V3" s="543"/>
      <c r="W3" s="544"/>
      <c r="Y3" s="368" t="s">
        <v>36</v>
      </c>
      <c r="Z3" s="369" t="s">
        <v>37</v>
      </c>
      <c r="AA3" s="370" t="s">
        <v>38</v>
      </c>
      <c r="AB3" s="523"/>
      <c r="AC3" s="368" t="s">
        <v>36</v>
      </c>
      <c r="AD3" s="369" t="s">
        <v>37</v>
      </c>
      <c r="AE3" s="370" t="s">
        <v>38</v>
      </c>
      <c r="AG3" s="368" t="s">
        <v>36</v>
      </c>
      <c r="AH3" s="369" t="s">
        <v>37</v>
      </c>
      <c r="AI3" s="370" t="s">
        <v>38</v>
      </c>
      <c r="AK3" s="368" t="s">
        <v>36</v>
      </c>
      <c r="AL3" s="369" t="s">
        <v>37</v>
      </c>
      <c r="AM3" s="370" t="s">
        <v>38</v>
      </c>
      <c r="AO3" s="368" t="s">
        <v>36</v>
      </c>
      <c r="AP3" s="369" t="s">
        <v>37</v>
      </c>
      <c r="AQ3" s="370" t="s">
        <v>38</v>
      </c>
      <c r="AS3" s="368" t="s">
        <v>36</v>
      </c>
      <c r="AT3" s="369" t="s">
        <v>37</v>
      </c>
      <c r="AU3" s="370" t="s">
        <v>38</v>
      </c>
    </row>
    <row r="4" spans="1:47" s="521" customFormat="1" ht="13" x14ac:dyDescent="0.6">
      <c r="A4" s="517" t="s">
        <v>13</v>
      </c>
      <c r="B4" s="513">
        <v>0</v>
      </c>
      <c r="C4" s="518">
        <v>1</v>
      </c>
      <c r="D4" s="519">
        <v>1</v>
      </c>
      <c r="E4" s="519">
        <v>0</v>
      </c>
      <c r="F4" s="519"/>
      <c r="G4" s="519">
        <v>0</v>
      </c>
      <c r="H4" s="519">
        <v>0</v>
      </c>
      <c r="I4" s="520">
        <v>0</v>
      </c>
      <c r="J4" s="519"/>
      <c r="K4" s="545" t="e">
        <f>+SUM(All!#REF!)</f>
        <v>#REF!</v>
      </c>
      <c r="L4" s="546" t="e">
        <f>+SUM(All!#REF!)</f>
        <v>#REF!</v>
      </c>
      <c r="M4" s="512"/>
      <c r="N4" s="518"/>
      <c r="O4" s="519"/>
      <c r="P4" s="519"/>
      <c r="Q4" s="519"/>
      <c r="R4" s="519"/>
      <c r="S4" s="519"/>
      <c r="T4" s="520"/>
      <c r="U4" s="519"/>
      <c r="V4" s="545">
        <v>0</v>
      </c>
      <c r="W4" s="546">
        <f>+SUM(All!X434:X434)</f>
        <v>0</v>
      </c>
      <c r="Y4" s="518"/>
      <c r="Z4" s="519"/>
      <c r="AA4" s="520"/>
      <c r="AB4" s="524"/>
      <c r="AC4" s="518"/>
      <c r="AD4" s="519"/>
      <c r="AE4" s="520"/>
      <c r="AG4" s="518"/>
      <c r="AH4" s="519"/>
      <c r="AI4" s="520"/>
      <c r="AK4" s="518"/>
      <c r="AL4" s="519"/>
      <c r="AM4" s="520"/>
      <c r="AO4" s="518"/>
      <c r="AP4" s="519"/>
      <c r="AQ4" s="520"/>
      <c r="AS4" s="518"/>
      <c r="AT4" s="519"/>
      <c r="AU4" s="520"/>
    </row>
    <row r="5" spans="1:47" x14ac:dyDescent="0.75">
      <c r="B5" s="515">
        <v>1</v>
      </c>
      <c r="C5" s="372">
        <v>21</v>
      </c>
      <c r="D5" s="309">
        <v>21</v>
      </c>
      <c r="E5" s="309">
        <v>1</v>
      </c>
      <c r="F5" s="309"/>
      <c r="G5" s="373">
        <v>0</v>
      </c>
      <c r="H5" s="373">
        <v>2</v>
      </c>
      <c r="I5" s="374">
        <v>0</v>
      </c>
      <c r="J5" s="309"/>
      <c r="K5" s="547" t="e">
        <f>+SUM(All!#REF!)</f>
        <v>#REF!</v>
      </c>
      <c r="L5" s="548" t="e">
        <f>+SUM(All!#REF!)</f>
        <v>#REF!</v>
      </c>
      <c r="N5" s="372"/>
      <c r="O5" s="373"/>
      <c r="P5" s="373"/>
      <c r="Q5" s="152"/>
      <c r="R5" s="373"/>
      <c r="S5" s="373"/>
      <c r="T5" s="375"/>
      <c r="U5" s="152"/>
      <c r="V5" s="547">
        <v>0</v>
      </c>
      <c r="W5" s="548">
        <f>+SUM(All!X435:X493)</f>
        <v>0</v>
      </c>
      <c r="Y5" s="372">
        <v>2</v>
      </c>
      <c r="Z5" s="309">
        <v>5</v>
      </c>
      <c r="AA5" s="374">
        <v>0</v>
      </c>
      <c r="AB5" s="107"/>
      <c r="AC5" s="372">
        <v>1</v>
      </c>
      <c r="AD5" s="309">
        <v>2</v>
      </c>
      <c r="AE5" s="374">
        <v>1</v>
      </c>
      <c r="AG5" s="372">
        <v>3</v>
      </c>
      <c r="AH5" s="309">
        <v>6</v>
      </c>
      <c r="AI5" s="374">
        <v>0</v>
      </c>
      <c r="AK5" s="372">
        <v>21</v>
      </c>
      <c r="AL5" s="309">
        <v>21</v>
      </c>
      <c r="AM5" s="374">
        <v>1</v>
      </c>
      <c r="AO5" s="372">
        <v>28</v>
      </c>
      <c r="AP5" s="309">
        <v>14</v>
      </c>
      <c r="AQ5" s="374">
        <v>1</v>
      </c>
      <c r="AS5" s="372"/>
      <c r="AT5" s="309"/>
      <c r="AU5" s="374"/>
    </row>
    <row r="6" spans="1:47" x14ac:dyDescent="0.75">
      <c r="B6" s="515">
        <f>+B5+1</f>
        <v>2</v>
      </c>
      <c r="C6" s="372">
        <v>22</v>
      </c>
      <c r="D6" s="309">
        <v>27</v>
      </c>
      <c r="E6" s="309">
        <v>0</v>
      </c>
      <c r="F6" s="309"/>
      <c r="G6" s="373">
        <v>0</v>
      </c>
      <c r="H6" s="373">
        <v>2</v>
      </c>
      <c r="I6" s="374">
        <v>0</v>
      </c>
      <c r="J6" s="309"/>
      <c r="K6" s="547">
        <v>610</v>
      </c>
      <c r="L6" s="548">
        <v>496.6</v>
      </c>
      <c r="M6" s="147">
        <v>1</v>
      </c>
      <c r="N6" s="372">
        <v>7</v>
      </c>
      <c r="O6" s="373">
        <v>8</v>
      </c>
      <c r="P6" s="373">
        <v>1</v>
      </c>
      <c r="Q6" s="152"/>
      <c r="R6" s="376">
        <v>1</v>
      </c>
      <c r="S6" s="376">
        <v>1</v>
      </c>
      <c r="T6" s="375">
        <v>0</v>
      </c>
      <c r="U6" s="152"/>
      <c r="V6" s="547">
        <f>420</f>
        <v>420</v>
      </c>
      <c r="W6" s="548" t="e">
        <f>SUM(NFL!#REF!)</f>
        <v>#REF!</v>
      </c>
      <c r="Y6" s="372">
        <v>6</v>
      </c>
      <c r="Z6" s="309">
        <v>4</v>
      </c>
      <c r="AA6" s="374">
        <v>0</v>
      </c>
      <c r="AB6" s="107"/>
      <c r="AC6" s="372">
        <v>2</v>
      </c>
      <c r="AD6" s="309">
        <v>1</v>
      </c>
      <c r="AE6" s="374">
        <v>0</v>
      </c>
      <c r="AG6" s="372">
        <v>4</v>
      </c>
      <c r="AH6" s="309">
        <v>6</v>
      </c>
      <c r="AI6" s="374">
        <v>0</v>
      </c>
      <c r="AK6" s="372"/>
      <c r="AL6" s="309"/>
      <c r="AM6" s="374"/>
      <c r="AO6" s="372">
        <v>25</v>
      </c>
      <c r="AP6" s="309">
        <v>24</v>
      </c>
      <c r="AQ6" s="374">
        <v>0</v>
      </c>
      <c r="AS6" s="372"/>
      <c r="AT6" s="309"/>
      <c r="AU6" s="374"/>
    </row>
    <row r="7" spans="1:47" x14ac:dyDescent="0.75">
      <c r="B7" s="515">
        <f t="shared" ref="B7:B35" si="0">+B6+1</f>
        <v>3</v>
      </c>
      <c r="C7" s="372">
        <v>20</v>
      </c>
      <c r="D7" s="309">
        <v>22</v>
      </c>
      <c r="E7" s="309">
        <v>1</v>
      </c>
      <c r="F7" s="309"/>
      <c r="G7" s="373">
        <v>0</v>
      </c>
      <c r="H7" s="373">
        <v>1</v>
      </c>
      <c r="I7" s="374">
        <v>1</v>
      </c>
      <c r="J7" s="309"/>
      <c r="K7" s="547">
        <v>760</v>
      </c>
      <c r="L7" s="548">
        <f>582-38.2</f>
        <v>543.79999999999995</v>
      </c>
      <c r="M7" s="147">
        <f>+M6+1</f>
        <v>2</v>
      </c>
      <c r="N7" s="372">
        <v>9</v>
      </c>
      <c r="O7" s="373">
        <v>6</v>
      </c>
      <c r="P7" s="377">
        <v>1</v>
      </c>
      <c r="Q7" s="152"/>
      <c r="R7" s="376">
        <v>0</v>
      </c>
      <c r="S7" s="376">
        <v>1</v>
      </c>
      <c r="T7" s="375">
        <v>0</v>
      </c>
      <c r="U7" s="152"/>
      <c r="V7" s="547">
        <v>300</v>
      </c>
      <c r="W7" s="548">
        <v>114.6</v>
      </c>
      <c r="Y7" s="372">
        <v>8</v>
      </c>
      <c r="Z7" s="309">
        <v>1</v>
      </c>
      <c r="AA7" s="374">
        <v>0</v>
      </c>
      <c r="AB7" s="107"/>
      <c r="AC7" s="372">
        <v>0</v>
      </c>
      <c r="AD7" s="309">
        <v>3</v>
      </c>
      <c r="AE7" s="374">
        <v>0</v>
      </c>
      <c r="AG7" s="372">
        <v>2</v>
      </c>
      <c r="AH7" s="309">
        <v>6</v>
      </c>
      <c r="AI7" s="374">
        <v>1</v>
      </c>
      <c r="AK7" s="372"/>
      <c r="AL7" s="309"/>
      <c r="AM7" s="374"/>
      <c r="AO7" s="372">
        <v>16</v>
      </c>
      <c r="AP7" s="309">
        <v>26</v>
      </c>
      <c r="AQ7" s="374">
        <v>1</v>
      </c>
      <c r="AS7" s="372"/>
      <c r="AT7" s="309"/>
      <c r="AU7" s="374"/>
    </row>
    <row r="8" spans="1:47" x14ac:dyDescent="0.75">
      <c r="B8" s="515">
        <f t="shared" si="0"/>
        <v>4</v>
      </c>
      <c r="C8" s="372">
        <v>31</v>
      </c>
      <c r="D8" s="309">
        <v>24</v>
      </c>
      <c r="E8" s="309">
        <v>0</v>
      </c>
      <c r="F8" s="309"/>
      <c r="G8" s="373">
        <v>1</v>
      </c>
      <c r="H8" s="373">
        <v>0</v>
      </c>
      <c r="I8" s="374">
        <v>0</v>
      </c>
      <c r="J8" s="309"/>
      <c r="K8" s="547">
        <v>620</v>
      </c>
      <c r="L8" s="548">
        <v>859.5</v>
      </c>
      <c r="M8" s="147">
        <f t="shared" ref="M8:M21" si="1">+M7+1</f>
        <v>3</v>
      </c>
      <c r="N8" s="372">
        <v>8</v>
      </c>
      <c r="O8" s="373">
        <v>8</v>
      </c>
      <c r="P8" s="373">
        <v>0</v>
      </c>
      <c r="Q8" s="152"/>
      <c r="R8" s="376">
        <v>0</v>
      </c>
      <c r="S8" s="376">
        <v>2</v>
      </c>
      <c r="T8" s="375">
        <v>0</v>
      </c>
      <c r="U8" s="152"/>
      <c r="V8" s="547">
        <v>540</v>
      </c>
      <c r="W8" s="548">
        <v>38.200000000000003</v>
      </c>
      <c r="Y8" s="372">
        <v>9</v>
      </c>
      <c r="Z8" s="309">
        <v>5</v>
      </c>
      <c r="AA8" s="374">
        <v>0</v>
      </c>
      <c r="AB8" s="107"/>
      <c r="AC8" s="372">
        <v>1</v>
      </c>
      <c r="AD8" s="309">
        <v>2</v>
      </c>
      <c r="AE8" s="374">
        <v>0</v>
      </c>
      <c r="AG8" s="372">
        <v>3</v>
      </c>
      <c r="AH8" s="309">
        <v>7</v>
      </c>
      <c r="AI8" s="374">
        <v>0</v>
      </c>
      <c r="AK8" s="372"/>
      <c r="AL8" s="309"/>
      <c r="AM8" s="374"/>
      <c r="AO8" s="372">
        <v>29</v>
      </c>
      <c r="AP8" s="309">
        <v>26</v>
      </c>
      <c r="AQ8" s="374">
        <v>0</v>
      </c>
      <c r="AS8" s="372"/>
      <c r="AT8" s="309"/>
      <c r="AU8" s="374"/>
    </row>
    <row r="9" spans="1:47" x14ac:dyDescent="0.75">
      <c r="B9" s="515">
        <f t="shared" si="0"/>
        <v>5</v>
      </c>
      <c r="C9" s="372">
        <v>27</v>
      </c>
      <c r="D9" s="309">
        <v>28</v>
      </c>
      <c r="E9" s="309">
        <v>0</v>
      </c>
      <c r="F9" s="309"/>
      <c r="G9" s="373">
        <v>2</v>
      </c>
      <c r="H9" s="373">
        <v>0</v>
      </c>
      <c r="I9" s="374">
        <v>0</v>
      </c>
      <c r="J9" s="309"/>
      <c r="K9" s="547">
        <v>500</v>
      </c>
      <c r="L9" s="548">
        <v>955</v>
      </c>
      <c r="M9" s="147">
        <f t="shared" si="1"/>
        <v>4</v>
      </c>
      <c r="N9" s="372">
        <v>9</v>
      </c>
      <c r="O9" s="373">
        <v>5</v>
      </c>
      <c r="P9" s="373">
        <v>2</v>
      </c>
      <c r="Q9" s="373"/>
      <c r="R9" s="376">
        <v>0</v>
      </c>
      <c r="S9" s="376">
        <v>1</v>
      </c>
      <c r="T9" s="375">
        <v>0</v>
      </c>
      <c r="U9" s="152"/>
      <c r="V9" s="547">
        <v>270</v>
      </c>
      <c r="W9" s="548">
        <v>115.5</v>
      </c>
      <c r="Y9" s="372">
        <v>4</v>
      </c>
      <c r="Z9" s="309">
        <v>2</v>
      </c>
      <c r="AA9" s="374">
        <v>0</v>
      </c>
      <c r="AB9" s="107"/>
      <c r="AC9" s="372">
        <v>2</v>
      </c>
      <c r="AD9" s="309">
        <v>1</v>
      </c>
      <c r="AE9" s="374">
        <v>0</v>
      </c>
      <c r="AG9" s="372">
        <v>4</v>
      </c>
      <c r="AH9" s="309">
        <v>1</v>
      </c>
      <c r="AI9" s="374">
        <v>0</v>
      </c>
      <c r="AK9" s="372"/>
      <c r="AL9" s="309"/>
      <c r="AM9" s="374"/>
      <c r="AO9" s="372">
        <v>26</v>
      </c>
      <c r="AP9" s="309">
        <v>29</v>
      </c>
      <c r="AQ9" s="374">
        <v>0</v>
      </c>
      <c r="AS9" s="372">
        <v>8</v>
      </c>
      <c r="AT9" s="309">
        <v>8</v>
      </c>
      <c r="AU9" s="374">
        <v>0</v>
      </c>
    </row>
    <row r="10" spans="1:47" x14ac:dyDescent="0.75">
      <c r="B10" s="515">
        <f t="shared" si="0"/>
        <v>6</v>
      </c>
      <c r="C10" s="372">
        <v>29</v>
      </c>
      <c r="D10" s="309">
        <v>25</v>
      </c>
      <c r="E10" s="309">
        <v>2</v>
      </c>
      <c r="F10" s="309"/>
      <c r="G10" s="373">
        <v>0</v>
      </c>
      <c r="H10" s="373">
        <v>1</v>
      </c>
      <c r="I10" s="374">
        <v>0</v>
      </c>
      <c r="J10" s="309"/>
      <c r="K10" s="547">
        <v>580</v>
      </c>
      <c r="L10" s="548">
        <v>498.4</v>
      </c>
      <c r="M10" s="147">
        <f t="shared" si="1"/>
        <v>5</v>
      </c>
      <c r="N10" s="372">
        <v>7</v>
      </c>
      <c r="O10" s="373">
        <v>7</v>
      </c>
      <c r="P10" s="373">
        <v>1</v>
      </c>
      <c r="Q10" s="152"/>
      <c r="R10" s="376">
        <v>0</v>
      </c>
      <c r="S10" s="376">
        <v>0</v>
      </c>
      <c r="T10" s="375">
        <v>0</v>
      </c>
      <c r="U10" s="152"/>
      <c r="V10" s="547">
        <v>50</v>
      </c>
      <c r="W10" s="548">
        <v>0</v>
      </c>
      <c r="Y10" s="372">
        <v>4</v>
      </c>
      <c r="Z10" s="309">
        <v>5</v>
      </c>
      <c r="AA10" s="374">
        <v>1</v>
      </c>
      <c r="AB10" s="107"/>
      <c r="AC10" s="372">
        <v>0</v>
      </c>
      <c r="AD10" s="309">
        <v>2</v>
      </c>
      <c r="AE10" s="374">
        <v>1</v>
      </c>
      <c r="AG10" s="372">
        <v>5</v>
      </c>
      <c r="AH10" s="309">
        <v>4</v>
      </c>
      <c r="AI10" s="374">
        <v>1</v>
      </c>
      <c r="AK10" s="372"/>
      <c r="AL10" s="309"/>
      <c r="AM10" s="374"/>
      <c r="AO10" s="372">
        <v>31</v>
      </c>
      <c r="AP10" s="309">
        <v>23</v>
      </c>
      <c r="AQ10" s="374">
        <v>2</v>
      </c>
      <c r="AS10" s="372">
        <v>6</v>
      </c>
      <c r="AT10" s="309">
        <v>13</v>
      </c>
      <c r="AU10" s="374">
        <v>1</v>
      </c>
    </row>
    <row r="11" spans="1:47" x14ac:dyDescent="0.75">
      <c r="B11" s="515">
        <f t="shared" si="0"/>
        <v>7</v>
      </c>
      <c r="C11" s="372">
        <v>23</v>
      </c>
      <c r="D11" s="309">
        <v>29</v>
      </c>
      <c r="E11" s="309">
        <v>2</v>
      </c>
      <c r="F11" s="309"/>
      <c r="G11" s="373">
        <v>0</v>
      </c>
      <c r="H11" s="373">
        <v>1</v>
      </c>
      <c r="I11" s="374">
        <v>0</v>
      </c>
      <c r="J11" s="309"/>
      <c r="K11" s="547">
        <v>580</v>
      </c>
      <c r="L11" s="548">
        <v>152.80000000000001</v>
      </c>
      <c r="M11" s="147">
        <f t="shared" si="1"/>
        <v>6</v>
      </c>
      <c r="N11" s="372">
        <v>5</v>
      </c>
      <c r="O11" s="373">
        <v>9</v>
      </c>
      <c r="P11" s="373">
        <v>1</v>
      </c>
      <c r="Q11" s="152"/>
      <c r="R11" s="376">
        <v>0</v>
      </c>
      <c r="S11" s="376">
        <v>1</v>
      </c>
      <c r="T11" s="375">
        <v>0</v>
      </c>
      <c r="U11" s="152"/>
      <c r="V11" s="547">
        <v>290</v>
      </c>
      <c r="W11" s="548">
        <v>38.200000000000003</v>
      </c>
      <c r="Y11" s="372">
        <v>3</v>
      </c>
      <c r="Z11" s="309">
        <v>5</v>
      </c>
      <c r="AA11" s="374">
        <v>0</v>
      </c>
      <c r="AB11" s="107"/>
      <c r="AC11" s="372">
        <v>2</v>
      </c>
      <c r="AD11" s="309">
        <v>1</v>
      </c>
      <c r="AE11" s="374">
        <v>0</v>
      </c>
      <c r="AG11" s="372"/>
      <c r="AH11" s="309"/>
      <c r="AI11" s="374"/>
      <c r="AK11" s="372"/>
      <c r="AL11" s="309"/>
      <c r="AM11" s="374"/>
      <c r="AO11" s="372">
        <v>19</v>
      </c>
      <c r="AP11" s="309">
        <v>33</v>
      </c>
      <c r="AQ11" s="374">
        <v>2</v>
      </c>
      <c r="AS11" s="372">
        <v>12</v>
      </c>
      <c r="AT11" s="309">
        <v>10</v>
      </c>
      <c r="AU11" s="374">
        <v>1</v>
      </c>
    </row>
    <row r="12" spans="1:47" x14ac:dyDescent="0.75">
      <c r="B12" s="515">
        <f t="shared" si="0"/>
        <v>8</v>
      </c>
      <c r="C12" s="372">
        <v>30</v>
      </c>
      <c r="D12" s="309">
        <v>24</v>
      </c>
      <c r="E12" s="309">
        <v>0</v>
      </c>
      <c r="F12" s="309"/>
      <c r="G12" s="373">
        <v>0</v>
      </c>
      <c r="H12" s="373">
        <v>2</v>
      </c>
      <c r="I12" s="374">
        <v>0</v>
      </c>
      <c r="J12" s="309"/>
      <c r="K12" s="547">
        <v>710</v>
      </c>
      <c r="L12" s="548">
        <v>305.60000000000002</v>
      </c>
      <c r="M12" s="147">
        <f t="shared" si="1"/>
        <v>7</v>
      </c>
      <c r="N12" s="372">
        <v>10</v>
      </c>
      <c r="O12" s="373">
        <v>4</v>
      </c>
      <c r="P12" s="373">
        <v>0</v>
      </c>
      <c r="Q12" s="152"/>
      <c r="R12" s="376">
        <v>0</v>
      </c>
      <c r="S12" s="376">
        <v>0</v>
      </c>
      <c r="T12" s="375">
        <v>0</v>
      </c>
      <c r="U12" s="152"/>
      <c r="V12" s="547">
        <v>120</v>
      </c>
      <c r="W12" s="548">
        <v>133.69999999999999</v>
      </c>
      <c r="Y12" s="372">
        <v>7</v>
      </c>
      <c r="Z12" s="309">
        <v>2</v>
      </c>
      <c r="AA12" s="374">
        <v>0</v>
      </c>
      <c r="AB12" s="107"/>
      <c r="AC12" s="372">
        <v>1</v>
      </c>
      <c r="AD12" s="309">
        <v>2</v>
      </c>
      <c r="AE12" s="374">
        <v>0</v>
      </c>
      <c r="AG12" s="372">
        <v>7</v>
      </c>
      <c r="AH12" s="309">
        <v>3</v>
      </c>
      <c r="AI12" s="374">
        <v>0</v>
      </c>
      <c r="AK12" s="372"/>
      <c r="AL12" s="309"/>
      <c r="AM12" s="374"/>
      <c r="AO12" s="372">
        <v>23</v>
      </c>
      <c r="AP12" s="309">
        <v>31</v>
      </c>
      <c r="AQ12" s="374">
        <v>0</v>
      </c>
      <c r="AS12" s="372">
        <v>6</v>
      </c>
      <c r="AT12" s="309">
        <v>8</v>
      </c>
      <c r="AU12" s="374">
        <v>0</v>
      </c>
    </row>
    <row r="13" spans="1:47" x14ac:dyDescent="0.75">
      <c r="B13" s="515">
        <f t="shared" si="0"/>
        <v>9</v>
      </c>
      <c r="C13" s="372">
        <v>26</v>
      </c>
      <c r="D13" s="309">
        <v>28</v>
      </c>
      <c r="E13" s="309">
        <v>1</v>
      </c>
      <c r="F13" s="309"/>
      <c r="G13" s="373">
        <v>0</v>
      </c>
      <c r="H13" s="373">
        <v>0</v>
      </c>
      <c r="I13" s="374">
        <v>0</v>
      </c>
      <c r="J13" s="309"/>
      <c r="K13" s="547">
        <v>300</v>
      </c>
      <c r="L13" s="548">
        <v>305.60000000000002</v>
      </c>
      <c r="M13" s="147">
        <f t="shared" si="1"/>
        <v>8</v>
      </c>
      <c r="N13" s="372">
        <v>8</v>
      </c>
      <c r="O13" s="373">
        <v>6</v>
      </c>
      <c r="P13" s="373">
        <v>0</v>
      </c>
      <c r="Q13" s="152"/>
      <c r="R13" s="376">
        <v>0</v>
      </c>
      <c r="S13" s="376">
        <v>0</v>
      </c>
      <c r="T13" s="375">
        <v>0</v>
      </c>
      <c r="U13" s="152"/>
      <c r="V13" s="547">
        <v>100</v>
      </c>
      <c r="W13" s="548">
        <v>114.6</v>
      </c>
      <c r="Y13" s="372">
        <v>3</v>
      </c>
      <c r="Z13" s="309">
        <v>4</v>
      </c>
      <c r="AA13" s="374">
        <v>0</v>
      </c>
      <c r="AB13" s="107"/>
      <c r="AC13" s="372">
        <v>1</v>
      </c>
      <c r="AD13" s="309">
        <v>2</v>
      </c>
      <c r="AE13" s="374">
        <v>0</v>
      </c>
      <c r="AG13" s="372">
        <v>3</v>
      </c>
      <c r="AH13" s="309">
        <v>4</v>
      </c>
      <c r="AI13" s="374">
        <v>1</v>
      </c>
      <c r="AK13" s="372"/>
      <c r="AL13" s="309"/>
      <c r="AM13" s="374"/>
      <c r="AO13" s="372">
        <v>28</v>
      </c>
      <c r="AP13" s="309">
        <v>26</v>
      </c>
      <c r="AQ13" s="374">
        <v>1</v>
      </c>
      <c r="AS13" s="372">
        <v>13</v>
      </c>
      <c r="AT13" s="309">
        <v>8</v>
      </c>
      <c r="AU13" s="374">
        <v>0</v>
      </c>
    </row>
    <row r="14" spans="1:47" x14ac:dyDescent="0.75">
      <c r="A14" s="16" t="s">
        <v>482</v>
      </c>
      <c r="B14" s="515">
        <f t="shared" si="0"/>
        <v>10</v>
      </c>
      <c r="C14" s="372">
        <v>33</v>
      </c>
      <c r="D14" s="309">
        <v>27</v>
      </c>
      <c r="E14" s="309">
        <v>1</v>
      </c>
      <c r="F14" s="309"/>
      <c r="G14" s="373">
        <v>0</v>
      </c>
      <c r="H14" s="373">
        <v>0</v>
      </c>
      <c r="I14" s="374">
        <v>0</v>
      </c>
      <c r="J14" s="309"/>
      <c r="K14" s="547">
        <v>850</v>
      </c>
      <c r="L14" s="548">
        <v>477.5</v>
      </c>
      <c r="M14" s="147">
        <f t="shared" si="1"/>
        <v>9</v>
      </c>
      <c r="N14" s="372">
        <v>5</v>
      </c>
      <c r="O14" s="373">
        <v>8</v>
      </c>
      <c r="P14" s="373">
        <v>0</v>
      </c>
      <c r="Q14" s="152"/>
      <c r="R14" s="376">
        <v>0</v>
      </c>
      <c r="S14" s="376">
        <v>0</v>
      </c>
      <c r="T14" s="375">
        <v>0</v>
      </c>
      <c r="U14" s="152"/>
      <c r="V14" s="547">
        <v>350</v>
      </c>
      <c r="W14" s="548">
        <v>477.5</v>
      </c>
      <c r="Y14" s="372">
        <v>4</v>
      </c>
      <c r="Z14" s="309">
        <v>4</v>
      </c>
      <c r="AA14" s="374">
        <v>0</v>
      </c>
      <c r="AB14" s="107"/>
      <c r="AC14" s="372">
        <v>1</v>
      </c>
      <c r="AD14" s="309">
        <v>2</v>
      </c>
      <c r="AE14" s="374">
        <v>0</v>
      </c>
      <c r="AG14" s="372">
        <v>4</v>
      </c>
      <c r="AH14" s="309">
        <v>5</v>
      </c>
      <c r="AI14" s="374">
        <v>0</v>
      </c>
      <c r="AK14" s="372"/>
      <c r="AL14" s="309"/>
      <c r="AM14" s="374"/>
      <c r="AO14" s="372">
        <v>5</v>
      </c>
      <c r="AP14" s="309">
        <v>5</v>
      </c>
      <c r="AQ14" s="374">
        <v>0</v>
      </c>
      <c r="AS14" s="372">
        <v>9</v>
      </c>
      <c r="AT14" s="309">
        <v>7</v>
      </c>
      <c r="AU14" s="374">
        <v>0</v>
      </c>
    </row>
    <row r="15" spans="1:47" x14ac:dyDescent="0.75">
      <c r="B15" s="515">
        <f t="shared" si="0"/>
        <v>11</v>
      </c>
      <c r="C15" s="372">
        <v>33</v>
      </c>
      <c r="D15" s="309">
        <v>26</v>
      </c>
      <c r="E15" s="309">
        <v>1</v>
      </c>
      <c r="F15" s="309"/>
      <c r="G15" s="373">
        <v>0</v>
      </c>
      <c r="H15" s="373">
        <v>0</v>
      </c>
      <c r="I15" s="374">
        <v>0</v>
      </c>
      <c r="J15" s="309"/>
      <c r="K15" s="547">
        <v>300</v>
      </c>
      <c r="L15" s="548">
        <v>249.2</v>
      </c>
      <c r="M15" s="147">
        <f t="shared" si="1"/>
        <v>10</v>
      </c>
      <c r="N15" s="372">
        <v>5</v>
      </c>
      <c r="O15" s="373">
        <v>8</v>
      </c>
      <c r="P15" s="373">
        <v>1</v>
      </c>
      <c r="Q15" s="152"/>
      <c r="R15" s="376">
        <v>0</v>
      </c>
      <c r="S15" s="376">
        <v>0</v>
      </c>
      <c r="T15" s="375">
        <v>0</v>
      </c>
      <c r="U15" s="152"/>
      <c r="V15" s="547">
        <v>80</v>
      </c>
      <c r="W15" s="548">
        <v>114.6</v>
      </c>
      <c r="Y15" s="372">
        <v>3</v>
      </c>
      <c r="Z15" s="309">
        <v>2</v>
      </c>
      <c r="AA15" s="374">
        <v>1</v>
      </c>
      <c r="AB15" s="107"/>
      <c r="AC15" s="372">
        <v>2</v>
      </c>
      <c r="AD15" s="309">
        <v>1</v>
      </c>
      <c r="AE15" s="374">
        <v>0</v>
      </c>
      <c r="AG15" s="372">
        <v>6</v>
      </c>
      <c r="AH15" s="309">
        <v>4</v>
      </c>
      <c r="AI15" s="374">
        <v>0</v>
      </c>
      <c r="AK15" s="372"/>
      <c r="AL15" s="309"/>
      <c r="AM15" s="374"/>
      <c r="AO15" s="372"/>
      <c r="AP15" s="309"/>
      <c r="AQ15" s="374"/>
      <c r="AS15" s="372">
        <v>6</v>
      </c>
      <c r="AT15" s="309">
        <v>7</v>
      </c>
      <c r="AU15" s="374">
        <v>0</v>
      </c>
    </row>
    <row r="16" spans="1:47" x14ac:dyDescent="0.75">
      <c r="B16" s="515">
        <f t="shared" si="0"/>
        <v>12</v>
      </c>
      <c r="C16" s="372">
        <v>23</v>
      </c>
      <c r="D16" s="309">
        <v>37</v>
      </c>
      <c r="E16" s="309">
        <v>0</v>
      </c>
      <c r="F16" s="309"/>
      <c r="G16" s="373">
        <v>0</v>
      </c>
      <c r="H16" s="373">
        <v>0</v>
      </c>
      <c r="I16" s="374">
        <v>0</v>
      </c>
      <c r="J16" s="309"/>
      <c r="K16" s="547">
        <v>120</v>
      </c>
      <c r="L16" s="548">
        <f>114.6+120</f>
        <v>234.6</v>
      </c>
      <c r="M16" s="147">
        <f t="shared" si="1"/>
        <v>11</v>
      </c>
      <c r="N16" s="372">
        <v>6</v>
      </c>
      <c r="O16" s="373">
        <v>6</v>
      </c>
      <c r="P16" s="373">
        <v>1</v>
      </c>
      <c r="Q16" s="152"/>
      <c r="R16" s="376">
        <v>1</v>
      </c>
      <c r="S16" s="376">
        <v>0</v>
      </c>
      <c r="T16" s="375">
        <v>0</v>
      </c>
      <c r="U16" s="152"/>
      <c r="V16" s="547">
        <v>240</v>
      </c>
      <c r="W16" s="548">
        <v>382</v>
      </c>
      <c r="Y16" s="372">
        <v>5</v>
      </c>
      <c r="Z16" s="309">
        <v>5</v>
      </c>
      <c r="AA16" s="374">
        <v>0</v>
      </c>
      <c r="AB16" s="107"/>
      <c r="AC16" s="372">
        <v>1</v>
      </c>
      <c r="AD16" s="309">
        <v>1</v>
      </c>
      <c r="AE16" s="374">
        <v>0</v>
      </c>
      <c r="AG16" s="372">
        <v>4</v>
      </c>
      <c r="AH16" s="309">
        <v>3</v>
      </c>
      <c r="AI16" s="374">
        <v>0</v>
      </c>
      <c r="AK16" s="372"/>
      <c r="AL16" s="309"/>
      <c r="AM16" s="374"/>
      <c r="AO16" s="372"/>
      <c r="AP16" s="309"/>
      <c r="AQ16" s="374"/>
      <c r="AS16" s="372">
        <v>3</v>
      </c>
      <c r="AT16" s="309">
        <v>9</v>
      </c>
      <c r="AU16" s="374">
        <v>0</v>
      </c>
    </row>
    <row r="17" spans="1:47" x14ac:dyDescent="0.75">
      <c r="B17" s="515">
        <f t="shared" si="0"/>
        <v>13</v>
      </c>
      <c r="C17" s="372">
        <v>35</v>
      </c>
      <c r="D17" s="309">
        <v>29</v>
      </c>
      <c r="E17" s="309">
        <v>0</v>
      </c>
      <c r="F17" s="309"/>
      <c r="G17" s="373">
        <v>0</v>
      </c>
      <c r="H17" s="373">
        <v>0</v>
      </c>
      <c r="I17" s="374">
        <v>0</v>
      </c>
      <c r="J17" s="309"/>
      <c r="K17" s="547">
        <v>250</v>
      </c>
      <c r="L17" s="548">
        <f>120+305.6</f>
        <v>425.6</v>
      </c>
      <c r="M17" s="147">
        <f t="shared" si="1"/>
        <v>12</v>
      </c>
      <c r="N17" s="372">
        <v>8</v>
      </c>
      <c r="O17" s="373">
        <v>7</v>
      </c>
      <c r="P17" s="373">
        <v>0</v>
      </c>
      <c r="Q17" s="152"/>
      <c r="R17" s="376">
        <v>0</v>
      </c>
      <c r="S17" s="376">
        <v>0</v>
      </c>
      <c r="T17" s="375">
        <v>0</v>
      </c>
      <c r="U17" s="152"/>
      <c r="V17" s="547">
        <v>70</v>
      </c>
      <c r="W17" s="548">
        <v>95.5</v>
      </c>
      <c r="Y17" s="372">
        <v>4</v>
      </c>
      <c r="Z17" s="309">
        <v>5</v>
      </c>
      <c r="AA17" s="374">
        <v>0</v>
      </c>
      <c r="AB17" s="107"/>
      <c r="AC17" s="372">
        <v>0</v>
      </c>
      <c r="AD17" s="309">
        <v>3</v>
      </c>
      <c r="AE17" s="374">
        <v>0</v>
      </c>
      <c r="AG17" s="372">
        <v>5</v>
      </c>
      <c r="AH17" s="309">
        <v>5</v>
      </c>
      <c r="AI17" s="374">
        <v>0</v>
      </c>
      <c r="AK17" s="372"/>
      <c r="AL17" s="309"/>
      <c r="AM17" s="374"/>
      <c r="AO17" s="372"/>
      <c r="AP17" s="309"/>
      <c r="AQ17" s="374"/>
      <c r="AS17" s="372">
        <v>6</v>
      </c>
      <c r="AT17" s="309">
        <v>5</v>
      </c>
      <c r="AU17" s="374">
        <v>0</v>
      </c>
    </row>
    <row r="18" spans="1:47" x14ac:dyDescent="0.75">
      <c r="B18" s="515">
        <f t="shared" si="0"/>
        <v>14</v>
      </c>
      <c r="C18" s="372">
        <v>7</v>
      </c>
      <c r="D18" s="309">
        <v>7</v>
      </c>
      <c r="E18" s="309">
        <v>0</v>
      </c>
      <c r="F18" s="309"/>
      <c r="G18" s="373">
        <v>0</v>
      </c>
      <c r="H18" s="373">
        <v>0</v>
      </c>
      <c r="I18" s="374">
        <v>0</v>
      </c>
      <c r="J18" s="309"/>
      <c r="K18" s="547">
        <v>290</v>
      </c>
      <c r="L18" s="548">
        <v>286.5</v>
      </c>
      <c r="M18" s="147">
        <f t="shared" si="1"/>
        <v>13</v>
      </c>
      <c r="N18" s="372">
        <v>8</v>
      </c>
      <c r="O18" s="373">
        <v>8</v>
      </c>
      <c r="P18" s="373">
        <v>0</v>
      </c>
      <c r="Q18" s="152"/>
      <c r="R18" s="376">
        <v>0</v>
      </c>
      <c r="S18" s="376">
        <v>0</v>
      </c>
      <c r="T18" s="375">
        <v>0</v>
      </c>
      <c r="U18" s="152"/>
      <c r="V18" s="547">
        <v>0</v>
      </c>
      <c r="W18" s="548">
        <v>0</v>
      </c>
      <c r="Y18" s="372">
        <v>0</v>
      </c>
      <c r="Z18" s="309">
        <v>0</v>
      </c>
      <c r="AA18" s="374">
        <v>0</v>
      </c>
      <c r="AB18" s="107"/>
      <c r="AC18" s="372">
        <v>0</v>
      </c>
      <c r="AD18" s="309">
        <v>0</v>
      </c>
      <c r="AE18" s="374">
        <v>0</v>
      </c>
      <c r="AG18" s="372">
        <v>0</v>
      </c>
      <c r="AH18" s="309">
        <v>0</v>
      </c>
      <c r="AI18" s="374">
        <v>0</v>
      </c>
      <c r="AK18" s="372"/>
      <c r="AL18" s="309"/>
      <c r="AM18" s="374"/>
      <c r="AO18" s="372"/>
      <c r="AP18" s="309"/>
      <c r="AQ18" s="374"/>
      <c r="AS18" s="372">
        <v>0</v>
      </c>
      <c r="AT18" s="309">
        <v>0</v>
      </c>
      <c r="AU18" s="374">
        <v>0</v>
      </c>
    </row>
    <row r="19" spans="1:47" x14ac:dyDescent="0.75">
      <c r="B19" s="515">
        <f>+B18+1</f>
        <v>15</v>
      </c>
      <c r="C19" s="372">
        <v>0</v>
      </c>
      <c r="D19" s="309">
        <v>0</v>
      </c>
      <c r="E19" s="309">
        <v>1</v>
      </c>
      <c r="F19" s="309"/>
      <c r="G19" s="373">
        <v>0</v>
      </c>
      <c r="H19" s="373">
        <v>0</v>
      </c>
      <c r="I19" s="374">
        <v>0</v>
      </c>
      <c r="J19" s="309"/>
      <c r="K19" s="547">
        <v>0</v>
      </c>
      <c r="L19" s="548">
        <v>0</v>
      </c>
      <c r="M19" s="147">
        <f t="shared" si="1"/>
        <v>14</v>
      </c>
      <c r="N19" s="372">
        <v>12</v>
      </c>
      <c r="O19" s="373">
        <v>4</v>
      </c>
      <c r="P19" s="373">
        <v>0</v>
      </c>
      <c r="Q19" s="152"/>
      <c r="R19" s="376">
        <v>0</v>
      </c>
      <c r="S19" s="376">
        <v>0</v>
      </c>
      <c r="T19" s="375">
        <v>0</v>
      </c>
      <c r="U19" s="152"/>
      <c r="V19" s="547">
        <v>0</v>
      </c>
      <c r="W19" s="548">
        <v>0</v>
      </c>
      <c r="Y19" s="372"/>
      <c r="Z19" s="309"/>
      <c r="AA19" s="374"/>
      <c r="AB19" s="107"/>
      <c r="AC19" s="372"/>
      <c r="AD19" s="309"/>
      <c r="AE19" s="374"/>
      <c r="AG19" s="372"/>
      <c r="AH19" s="309"/>
      <c r="AI19" s="374"/>
      <c r="AK19" s="372"/>
      <c r="AL19" s="309"/>
      <c r="AM19" s="374"/>
      <c r="AO19" s="372"/>
      <c r="AP19" s="309"/>
      <c r="AQ19" s="374"/>
      <c r="AS19" s="372"/>
      <c r="AT19" s="309"/>
      <c r="AU19" s="374"/>
    </row>
    <row r="20" spans="1:47" x14ac:dyDescent="0.75">
      <c r="B20" s="515">
        <f>+B19+1</f>
        <v>16</v>
      </c>
      <c r="C20" s="372"/>
      <c r="D20" s="309"/>
      <c r="E20" s="309"/>
      <c r="F20" s="309"/>
      <c r="G20" s="152"/>
      <c r="H20" s="152"/>
      <c r="I20" s="374"/>
      <c r="J20" s="309"/>
      <c r="K20" s="547"/>
      <c r="L20" s="548"/>
      <c r="M20" s="147">
        <f t="shared" si="1"/>
        <v>15</v>
      </c>
      <c r="N20" s="372"/>
      <c r="O20" s="373"/>
      <c r="P20" s="373"/>
      <c r="Q20" s="152"/>
      <c r="R20" s="376"/>
      <c r="S20" s="376"/>
      <c r="T20" s="375"/>
      <c r="U20" s="152"/>
      <c r="V20" s="547"/>
      <c r="W20" s="548"/>
      <c r="Y20" s="372"/>
      <c r="Z20" s="309"/>
      <c r="AA20" s="374"/>
      <c r="AB20" s="107"/>
      <c r="AC20" s="372"/>
      <c r="AD20" s="309"/>
      <c r="AE20" s="374"/>
      <c r="AG20" s="372"/>
      <c r="AH20" s="309"/>
      <c r="AI20" s="374"/>
      <c r="AK20" s="372"/>
      <c r="AL20" s="309"/>
      <c r="AM20" s="374"/>
      <c r="AO20" s="372"/>
      <c r="AP20" s="309"/>
      <c r="AQ20" s="374"/>
      <c r="AS20" s="372"/>
      <c r="AT20" s="309"/>
      <c r="AU20" s="374"/>
    </row>
    <row r="21" spans="1:47" x14ac:dyDescent="0.75">
      <c r="B21" s="515">
        <f>+B20+1</f>
        <v>17</v>
      </c>
      <c r="C21" s="372"/>
      <c r="D21" s="309"/>
      <c r="E21" s="309"/>
      <c r="F21" s="309"/>
      <c r="G21" s="152"/>
      <c r="H21" s="152"/>
      <c r="I21" s="374"/>
      <c r="J21" s="309"/>
      <c r="K21" s="547"/>
      <c r="L21" s="548"/>
      <c r="M21" s="147">
        <f t="shared" si="1"/>
        <v>16</v>
      </c>
      <c r="N21" s="372"/>
      <c r="O21" s="373"/>
      <c r="P21" s="373"/>
      <c r="Q21" s="152"/>
      <c r="R21" s="376"/>
      <c r="S21" s="376"/>
      <c r="T21" s="375"/>
      <c r="U21" s="152"/>
      <c r="V21" s="547"/>
      <c r="W21" s="548"/>
      <c r="Y21" s="372"/>
      <c r="Z21" s="309"/>
      <c r="AA21" s="374"/>
      <c r="AB21" s="107"/>
      <c r="AC21" s="372"/>
      <c r="AD21" s="309"/>
      <c r="AE21" s="374"/>
      <c r="AG21" s="372"/>
      <c r="AH21" s="309"/>
      <c r="AI21" s="374"/>
      <c r="AK21" s="372"/>
      <c r="AL21" s="309"/>
      <c r="AM21" s="374"/>
      <c r="AO21" s="372"/>
      <c r="AP21" s="309"/>
      <c r="AQ21" s="374"/>
      <c r="AS21" s="372"/>
      <c r="AT21" s="309"/>
      <c r="AU21" s="374"/>
    </row>
    <row r="22" spans="1:47" x14ac:dyDescent="0.75">
      <c r="C22" s="372"/>
      <c r="D22" s="309"/>
      <c r="E22" s="309"/>
      <c r="F22" s="309"/>
      <c r="G22" s="152"/>
      <c r="H22" s="152"/>
      <c r="I22" s="374"/>
      <c r="J22" s="309"/>
      <c r="K22" s="547"/>
      <c r="L22" s="548"/>
      <c r="M22" s="147">
        <f>+M21+1</f>
        <v>17</v>
      </c>
      <c r="N22" s="372"/>
      <c r="O22" s="373"/>
      <c r="P22" s="373"/>
      <c r="Q22" s="152"/>
      <c r="R22" s="376"/>
      <c r="S22" s="376"/>
      <c r="T22" s="375"/>
      <c r="U22" s="152"/>
      <c r="V22" s="547"/>
      <c r="W22" s="548"/>
      <c r="Y22" s="372"/>
      <c r="Z22" s="309"/>
      <c r="AA22" s="374"/>
      <c r="AB22" s="107"/>
      <c r="AC22" s="372"/>
      <c r="AD22" s="309"/>
      <c r="AE22" s="374"/>
      <c r="AG22" s="372"/>
      <c r="AH22" s="309"/>
      <c r="AI22" s="374"/>
      <c r="AK22" s="372"/>
      <c r="AL22" s="309"/>
      <c r="AM22" s="374"/>
      <c r="AO22" s="372"/>
      <c r="AP22" s="309"/>
      <c r="AQ22" s="374"/>
      <c r="AS22" s="372"/>
      <c r="AT22" s="309"/>
      <c r="AU22" s="374"/>
    </row>
    <row r="23" spans="1:47" x14ac:dyDescent="0.75">
      <c r="C23" s="372"/>
      <c r="D23" s="309"/>
      <c r="E23" s="309"/>
      <c r="F23" s="309"/>
      <c r="G23" s="152"/>
      <c r="H23" s="152"/>
      <c r="I23" s="374"/>
      <c r="J23" s="309"/>
      <c r="K23" s="547"/>
      <c r="L23" s="548"/>
      <c r="N23" s="372"/>
      <c r="O23" s="373"/>
      <c r="P23" s="373"/>
      <c r="Q23" s="152"/>
      <c r="R23" s="376"/>
      <c r="S23" s="376"/>
      <c r="T23" s="375"/>
      <c r="U23" s="152"/>
      <c r="V23" s="547"/>
      <c r="W23" s="548"/>
      <c r="Y23" s="372"/>
      <c r="Z23" s="309"/>
      <c r="AA23" s="374"/>
      <c r="AB23" s="107"/>
      <c r="AC23" s="372"/>
      <c r="AD23" s="309"/>
      <c r="AE23" s="374"/>
      <c r="AG23" s="372"/>
      <c r="AH23" s="309"/>
      <c r="AI23" s="374"/>
      <c r="AK23" s="372"/>
      <c r="AL23" s="309"/>
      <c r="AM23" s="374"/>
      <c r="AO23" s="372"/>
      <c r="AP23" s="309"/>
      <c r="AQ23" s="374"/>
      <c r="AS23" s="372"/>
      <c r="AT23" s="309"/>
      <c r="AU23" s="374"/>
    </row>
    <row r="24" spans="1:47" x14ac:dyDescent="0.75">
      <c r="A24" s="310" t="s">
        <v>414</v>
      </c>
      <c r="C24" s="372">
        <f>+SUM(C5:C21)</f>
        <v>360</v>
      </c>
      <c r="D24" s="309">
        <f>+SUM(D5:D21)</f>
        <v>354</v>
      </c>
      <c r="E24" s="309">
        <f>+SUM(E5:E21)</f>
        <v>10</v>
      </c>
      <c r="F24" s="309"/>
      <c r="G24" s="309">
        <f>+SUM(G5:G21)</f>
        <v>3</v>
      </c>
      <c r="H24" s="309">
        <f>+SUM(H5:H21)</f>
        <v>9</v>
      </c>
      <c r="I24" s="374">
        <f>+SUM(I5:I21)</f>
        <v>1</v>
      </c>
      <c r="J24" s="309"/>
      <c r="K24" s="547"/>
      <c r="L24" s="548"/>
      <c r="N24" s="372">
        <f>+SUM(N5:N22)</f>
        <v>107</v>
      </c>
      <c r="O24" s="309">
        <f>+SUM(O5:O22)</f>
        <v>94</v>
      </c>
      <c r="P24" s="309">
        <f>+SUM(P5:P22)</f>
        <v>8</v>
      </c>
      <c r="Q24" s="309"/>
      <c r="R24" s="309">
        <f>+SUM(R5:R22)</f>
        <v>2</v>
      </c>
      <c r="S24" s="309">
        <f>+SUM(S5:S22)</f>
        <v>6</v>
      </c>
      <c r="T24" s="375">
        <f>+SUM(T5:T23)</f>
        <v>0</v>
      </c>
      <c r="U24" s="309"/>
      <c r="V24" s="547"/>
      <c r="W24" s="548"/>
      <c r="Y24" s="372">
        <f>+SUM(Y5:Y21)</f>
        <v>62</v>
      </c>
      <c r="Z24" s="309">
        <f>+SUM(Z5:Z21)</f>
        <v>49</v>
      </c>
      <c r="AA24" s="374">
        <f>+SUM(AA5:AA21)</f>
        <v>2</v>
      </c>
      <c r="AB24" s="107"/>
      <c r="AC24" s="372">
        <f>+SUM(AC5:AC21)</f>
        <v>14</v>
      </c>
      <c r="AD24" s="309">
        <f>+SUM(AD5:AD21)</f>
        <v>23</v>
      </c>
      <c r="AE24" s="374">
        <f>+SUM(AE5:AE21)</f>
        <v>2</v>
      </c>
      <c r="AG24" s="372">
        <f>+SUM(AG5:AG21)</f>
        <v>50</v>
      </c>
      <c r="AH24" s="309">
        <f>+SUM(AH5:AH21)</f>
        <v>54</v>
      </c>
      <c r="AI24" s="374">
        <f>+SUM(AI5:AI21)</f>
        <v>3</v>
      </c>
      <c r="AK24" s="372">
        <f>+SUM(AK5:AK21)</f>
        <v>21</v>
      </c>
      <c r="AL24" s="309">
        <f>+SUM(AL5:AL21)</f>
        <v>21</v>
      </c>
      <c r="AM24" s="374">
        <f>+SUM(AM5:AM21)</f>
        <v>1</v>
      </c>
      <c r="AO24" s="372">
        <f>+SUM(AO5:AO21)</f>
        <v>230</v>
      </c>
      <c r="AP24" s="309">
        <f>+SUM(AP5:AP21)</f>
        <v>237</v>
      </c>
      <c r="AQ24" s="374">
        <f>+SUM(AQ5:AQ21)</f>
        <v>7</v>
      </c>
      <c r="AS24" s="372">
        <f>+SUM(AS5:AS21)</f>
        <v>69</v>
      </c>
      <c r="AT24" s="309">
        <f>+SUM(AT5:AT21)</f>
        <v>75</v>
      </c>
      <c r="AU24" s="374">
        <f>+SUM(AU5:AU21)</f>
        <v>2</v>
      </c>
    </row>
    <row r="25" spans="1:47" x14ac:dyDescent="0.75">
      <c r="C25" s="372"/>
      <c r="D25" s="309"/>
      <c r="E25" s="309"/>
      <c r="F25" s="309"/>
      <c r="G25" s="152"/>
      <c r="H25" s="152"/>
      <c r="I25" s="374"/>
      <c r="J25" s="309"/>
      <c r="K25" s="547"/>
      <c r="L25" s="548"/>
      <c r="N25" s="372"/>
      <c r="O25" s="152"/>
      <c r="P25" s="152"/>
      <c r="Q25" s="152"/>
      <c r="R25" s="152"/>
      <c r="S25" s="152"/>
      <c r="T25" s="375"/>
      <c r="U25" s="152"/>
      <c r="V25" s="547"/>
      <c r="W25" s="548"/>
      <c r="Y25" s="372"/>
      <c r="Z25" s="309"/>
      <c r="AA25" s="374"/>
      <c r="AB25" s="107"/>
      <c r="AC25" s="372"/>
      <c r="AD25" s="309"/>
      <c r="AE25" s="374"/>
      <c r="AG25" s="372"/>
      <c r="AH25" s="309"/>
      <c r="AI25" s="374"/>
      <c r="AK25" s="372"/>
      <c r="AL25" s="309"/>
      <c r="AM25" s="374"/>
      <c r="AO25" s="372"/>
      <c r="AP25" s="309"/>
      <c r="AQ25" s="374"/>
      <c r="AS25" s="372"/>
      <c r="AT25" s="309"/>
      <c r="AU25" s="374"/>
    </row>
    <row r="26" spans="1:47" x14ac:dyDescent="0.75">
      <c r="A26" s="16" t="s">
        <v>415</v>
      </c>
      <c r="B26" s="515">
        <v>1</v>
      </c>
      <c r="C26" s="372"/>
      <c r="D26" s="309"/>
      <c r="E26" s="309"/>
      <c r="F26" s="309"/>
      <c r="G26" s="152"/>
      <c r="H26" s="152"/>
      <c r="I26" s="374"/>
      <c r="J26" s="309"/>
      <c r="K26" s="547"/>
      <c r="L26" s="548"/>
      <c r="N26" s="372"/>
      <c r="O26" s="152"/>
      <c r="P26" s="152"/>
      <c r="Q26" s="152"/>
      <c r="R26" s="152"/>
      <c r="S26" s="152"/>
      <c r="T26" s="375"/>
      <c r="U26" s="152"/>
      <c r="V26" s="547"/>
      <c r="W26" s="548"/>
      <c r="Y26" s="372"/>
      <c r="Z26" s="309"/>
      <c r="AA26" s="374"/>
      <c r="AB26" s="107"/>
      <c r="AC26" s="372"/>
      <c r="AD26" s="309"/>
      <c r="AE26" s="374"/>
      <c r="AG26" s="372"/>
      <c r="AH26" s="309"/>
      <c r="AI26" s="374"/>
      <c r="AK26" s="372"/>
      <c r="AL26" s="309"/>
      <c r="AM26" s="374"/>
      <c r="AO26" s="372"/>
      <c r="AP26" s="309"/>
      <c r="AQ26" s="374"/>
      <c r="AS26" s="372"/>
      <c r="AT26" s="309"/>
      <c r="AU26" s="374"/>
    </row>
    <row r="27" spans="1:47" x14ac:dyDescent="0.75">
      <c r="B27" s="515">
        <f t="shared" si="0"/>
        <v>2</v>
      </c>
      <c r="C27" s="372"/>
      <c r="D27" s="309"/>
      <c r="E27" s="309"/>
      <c r="F27" s="309"/>
      <c r="G27" s="152"/>
      <c r="H27" s="152"/>
      <c r="I27" s="374"/>
      <c r="J27" s="309"/>
      <c r="K27" s="547"/>
      <c r="L27" s="548"/>
      <c r="N27" s="372"/>
      <c r="O27" s="152"/>
      <c r="P27" s="152"/>
      <c r="Q27" s="152"/>
      <c r="R27" s="152"/>
      <c r="S27" s="152"/>
      <c r="T27" s="375"/>
      <c r="U27" s="152"/>
      <c r="V27" s="547"/>
      <c r="W27" s="548"/>
      <c r="Y27" s="372"/>
      <c r="Z27" s="309"/>
      <c r="AA27" s="374"/>
      <c r="AB27" s="107"/>
      <c r="AC27" s="372"/>
      <c r="AD27" s="309"/>
      <c r="AE27" s="374"/>
      <c r="AG27" s="372"/>
      <c r="AH27" s="309"/>
      <c r="AI27" s="374"/>
      <c r="AK27" s="372"/>
      <c r="AL27" s="309"/>
      <c r="AM27" s="374"/>
      <c r="AO27" s="372"/>
      <c r="AP27" s="309"/>
      <c r="AQ27" s="374"/>
      <c r="AS27" s="372"/>
      <c r="AT27" s="309"/>
      <c r="AU27" s="374"/>
    </row>
    <row r="28" spans="1:47" x14ac:dyDescent="0.75">
      <c r="B28" s="515">
        <f t="shared" si="0"/>
        <v>3</v>
      </c>
      <c r="C28" s="372"/>
      <c r="D28" s="309"/>
      <c r="E28" s="309"/>
      <c r="F28" s="309"/>
      <c r="G28" s="152"/>
      <c r="H28" s="152"/>
      <c r="I28" s="374"/>
      <c r="J28" s="309"/>
      <c r="K28" s="547"/>
      <c r="L28" s="548"/>
      <c r="N28" s="372"/>
      <c r="O28" s="152"/>
      <c r="P28" s="152"/>
      <c r="Q28" s="152"/>
      <c r="R28" s="152"/>
      <c r="S28" s="152"/>
      <c r="T28" s="375"/>
      <c r="U28" s="152"/>
      <c r="V28" s="547"/>
      <c r="W28" s="548"/>
      <c r="Y28" s="372"/>
      <c r="Z28" s="309"/>
      <c r="AA28" s="374"/>
      <c r="AB28" s="107"/>
      <c r="AC28" s="372"/>
      <c r="AD28" s="309"/>
      <c r="AE28" s="374"/>
      <c r="AG28" s="372"/>
      <c r="AH28" s="309"/>
      <c r="AI28" s="374"/>
      <c r="AK28" s="372"/>
      <c r="AL28" s="309"/>
      <c r="AM28" s="374"/>
      <c r="AO28" s="372"/>
      <c r="AP28" s="309"/>
      <c r="AQ28" s="374"/>
      <c r="AS28" s="372"/>
      <c r="AT28" s="309"/>
      <c r="AU28" s="374"/>
    </row>
    <row r="29" spans="1:47" x14ac:dyDescent="0.75">
      <c r="B29" s="515">
        <f t="shared" si="0"/>
        <v>4</v>
      </c>
      <c r="C29" s="372"/>
      <c r="D29" s="309"/>
      <c r="E29" s="309"/>
      <c r="F29" s="309"/>
      <c r="G29" s="152"/>
      <c r="H29" s="152"/>
      <c r="I29" s="374"/>
      <c r="J29" s="309"/>
      <c r="K29" s="547"/>
      <c r="L29" s="548"/>
      <c r="N29" s="372"/>
      <c r="O29" s="152"/>
      <c r="P29" s="152"/>
      <c r="Q29" s="152"/>
      <c r="R29" s="152"/>
      <c r="S29" s="152"/>
      <c r="T29" s="375"/>
      <c r="U29" s="152"/>
      <c r="V29" s="547"/>
      <c r="W29" s="548"/>
      <c r="Y29" s="372"/>
      <c r="Z29" s="309"/>
      <c r="AA29" s="374"/>
      <c r="AB29" s="107"/>
      <c r="AC29" s="372"/>
      <c r="AD29" s="309"/>
      <c r="AE29" s="374"/>
      <c r="AG29" s="372"/>
      <c r="AH29" s="309"/>
      <c r="AI29" s="374"/>
      <c r="AK29" s="372"/>
      <c r="AL29" s="309"/>
      <c r="AM29" s="374"/>
      <c r="AO29" s="372"/>
      <c r="AP29" s="309"/>
      <c r="AQ29" s="374"/>
      <c r="AS29" s="372"/>
      <c r="AT29" s="309"/>
      <c r="AU29" s="374"/>
    </row>
    <row r="30" spans="1:47" x14ac:dyDescent="0.75">
      <c r="B30" s="515">
        <f t="shared" si="0"/>
        <v>5</v>
      </c>
      <c r="C30" s="372"/>
      <c r="D30" s="309"/>
      <c r="E30" s="309"/>
      <c r="F30" s="309"/>
      <c r="G30" s="152"/>
      <c r="H30" s="152"/>
      <c r="I30" s="374"/>
      <c r="J30" s="309"/>
      <c r="K30" s="547"/>
      <c r="L30" s="548"/>
      <c r="N30" s="372"/>
      <c r="O30" s="152"/>
      <c r="P30" s="152"/>
      <c r="Q30" s="152"/>
      <c r="R30" s="152"/>
      <c r="S30" s="152"/>
      <c r="T30" s="375"/>
      <c r="U30" s="152"/>
      <c r="V30" s="547"/>
      <c r="W30" s="548"/>
      <c r="Y30" s="372"/>
      <c r="Z30" s="309"/>
      <c r="AA30" s="374"/>
      <c r="AB30" s="107"/>
      <c r="AC30" s="372"/>
      <c r="AD30" s="309"/>
      <c r="AE30" s="374"/>
      <c r="AG30" s="372"/>
      <c r="AH30" s="309"/>
      <c r="AI30" s="374"/>
      <c r="AK30" s="372"/>
      <c r="AL30" s="309"/>
      <c r="AM30" s="374"/>
      <c r="AO30" s="372"/>
      <c r="AP30" s="309"/>
      <c r="AQ30" s="374"/>
      <c r="AS30" s="372"/>
      <c r="AT30" s="309"/>
      <c r="AU30" s="374"/>
    </row>
    <row r="31" spans="1:47" x14ac:dyDescent="0.75">
      <c r="B31" s="515">
        <f t="shared" si="0"/>
        <v>6</v>
      </c>
      <c r="C31" s="372"/>
      <c r="D31" s="309"/>
      <c r="E31" s="309"/>
      <c r="F31" s="309"/>
      <c r="G31" s="152"/>
      <c r="H31" s="152"/>
      <c r="I31" s="374"/>
      <c r="J31" s="309"/>
      <c r="K31" s="547"/>
      <c r="L31" s="548"/>
      <c r="N31" s="372"/>
      <c r="O31" s="152"/>
      <c r="P31" s="152"/>
      <c r="Q31" s="152"/>
      <c r="R31" s="152"/>
      <c r="S31" s="152"/>
      <c r="T31" s="375"/>
      <c r="U31" s="152"/>
      <c r="V31" s="547"/>
      <c r="W31" s="548"/>
      <c r="Y31" s="372"/>
      <c r="Z31" s="309"/>
      <c r="AA31" s="374"/>
      <c r="AB31" s="107"/>
      <c r="AC31" s="372"/>
      <c r="AD31" s="309"/>
      <c r="AE31" s="374"/>
      <c r="AG31" s="372"/>
      <c r="AH31" s="309"/>
      <c r="AI31" s="374"/>
      <c r="AK31" s="372"/>
      <c r="AL31" s="309"/>
      <c r="AM31" s="374"/>
      <c r="AO31" s="372"/>
      <c r="AP31" s="309"/>
      <c r="AQ31" s="374"/>
      <c r="AS31" s="372"/>
      <c r="AT31" s="309"/>
      <c r="AU31" s="374"/>
    </row>
    <row r="32" spans="1:47" x14ac:dyDescent="0.75">
      <c r="B32" s="515">
        <f t="shared" si="0"/>
        <v>7</v>
      </c>
      <c r="C32" s="372"/>
      <c r="D32" s="309"/>
      <c r="E32" s="309"/>
      <c r="F32" s="309"/>
      <c r="G32" s="152"/>
      <c r="H32" s="152"/>
      <c r="I32" s="374"/>
      <c r="J32" s="309"/>
      <c r="K32" s="547"/>
      <c r="L32" s="548"/>
      <c r="N32" s="372"/>
      <c r="O32" s="152"/>
      <c r="P32" s="152"/>
      <c r="Q32" s="152"/>
      <c r="R32" s="152"/>
      <c r="S32" s="152"/>
      <c r="T32" s="375"/>
      <c r="U32" s="152"/>
      <c r="V32" s="547"/>
      <c r="W32" s="548"/>
      <c r="Y32" s="372"/>
      <c r="Z32" s="309"/>
      <c r="AA32" s="374"/>
      <c r="AB32" s="107"/>
      <c r="AC32" s="372"/>
      <c r="AD32" s="309"/>
      <c r="AE32" s="374"/>
      <c r="AG32" s="372"/>
      <c r="AH32" s="309"/>
      <c r="AI32" s="374"/>
      <c r="AK32" s="372"/>
      <c r="AL32" s="309"/>
      <c r="AM32" s="374"/>
      <c r="AO32" s="372"/>
      <c r="AP32" s="309"/>
      <c r="AQ32" s="374"/>
      <c r="AS32" s="372"/>
      <c r="AT32" s="309"/>
      <c r="AU32" s="374"/>
    </row>
    <row r="33" spans="1:47" x14ac:dyDescent="0.75">
      <c r="B33" s="515">
        <f t="shared" si="0"/>
        <v>8</v>
      </c>
      <c r="C33" s="372"/>
      <c r="D33" s="309"/>
      <c r="E33" s="309"/>
      <c r="F33" s="309"/>
      <c r="G33" s="152"/>
      <c r="H33" s="152"/>
      <c r="I33" s="374"/>
      <c r="J33" s="309"/>
      <c r="K33" s="547"/>
      <c r="L33" s="548"/>
      <c r="N33" s="372"/>
      <c r="O33" s="152"/>
      <c r="P33" s="152"/>
      <c r="Q33" s="152"/>
      <c r="R33" s="152"/>
      <c r="S33" s="152"/>
      <c r="T33" s="375"/>
      <c r="U33" s="152"/>
      <c r="V33" s="547"/>
      <c r="W33" s="548"/>
      <c r="Y33" s="372"/>
      <c r="Z33" s="309"/>
      <c r="AA33" s="374"/>
      <c r="AB33" s="107"/>
      <c r="AC33" s="372"/>
      <c r="AD33" s="309"/>
      <c r="AE33" s="374"/>
      <c r="AG33" s="372"/>
      <c r="AH33" s="309"/>
      <c r="AI33" s="374"/>
      <c r="AK33" s="372"/>
      <c r="AL33" s="309"/>
      <c r="AM33" s="374"/>
      <c r="AO33" s="372"/>
      <c r="AP33" s="309"/>
      <c r="AQ33" s="374"/>
      <c r="AS33" s="372"/>
      <c r="AT33" s="309"/>
      <c r="AU33" s="374"/>
    </row>
    <row r="34" spans="1:47" x14ac:dyDescent="0.75">
      <c r="B34" s="515">
        <f t="shared" si="0"/>
        <v>9</v>
      </c>
      <c r="C34" s="372"/>
      <c r="D34" s="309"/>
      <c r="E34" s="309"/>
      <c r="F34" s="309"/>
      <c r="G34" s="152"/>
      <c r="H34" s="152"/>
      <c r="I34" s="374"/>
      <c r="J34" s="309"/>
      <c r="K34" s="547"/>
      <c r="L34" s="548"/>
      <c r="N34" s="372"/>
      <c r="O34" s="152"/>
      <c r="P34" s="152"/>
      <c r="Q34" s="152"/>
      <c r="R34" s="152"/>
      <c r="S34" s="152"/>
      <c r="T34" s="375"/>
      <c r="U34" s="152"/>
      <c r="V34" s="547"/>
      <c r="W34" s="548"/>
      <c r="Y34" s="372"/>
      <c r="Z34" s="309"/>
      <c r="AA34" s="374"/>
      <c r="AB34" s="107"/>
      <c r="AC34" s="372"/>
      <c r="AD34" s="309"/>
      <c r="AE34" s="374"/>
      <c r="AG34" s="372"/>
      <c r="AH34" s="309"/>
      <c r="AI34" s="374"/>
      <c r="AK34" s="372"/>
      <c r="AL34" s="309"/>
      <c r="AM34" s="374"/>
      <c r="AO34" s="372"/>
      <c r="AP34" s="309"/>
      <c r="AQ34" s="374"/>
      <c r="AS34" s="372"/>
      <c r="AT34" s="309"/>
      <c r="AU34" s="374"/>
    </row>
    <row r="35" spans="1:47" x14ac:dyDescent="0.75">
      <c r="B35" s="515">
        <f t="shared" si="0"/>
        <v>10</v>
      </c>
      <c r="C35" s="372"/>
      <c r="D35" s="309"/>
      <c r="E35" s="309"/>
      <c r="F35" s="309"/>
      <c r="G35" s="373"/>
      <c r="H35" s="373"/>
      <c r="I35" s="374"/>
      <c r="J35" s="309"/>
      <c r="K35" s="547"/>
      <c r="L35" s="548"/>
      <c r="N35" s="372"/>
      <c r="O35" s="373"/>
      <c r="P35" s="373"/>
      <c r="Q35" s="152"/>
      <c r="R35" s="152"/>
      <c r="S35" s="152"/>
      <c r="T35" s="375"/>
      <c r="U35" s="152"/>
      <c r="V35" s="547"/>
      <c r="W35" s="548"/>
      <c r="Y35" s="372"/>
      <c r="Z35" s="309"/>
      <c r="AA35" s="374"/>
      <c r="AB35" s="107"/>
      <c r="AC35" s="372"/>
      <c r="AD35" s="309"/>
      <c r="AE35" s="374"/>
      <c r="AG35" s="372"/>
      <c r="AH35" s="309"/>
      <c r="AI35" s="374"/>
      <c r="AK35" s="372"/>
      <c r="AL35" s="309"/>
      <c r="AM35" s="374"/>
      <c r="AO35" s="372"/>
      <c r="AP35" s="309"/>
      <c r="AQ35" s="374"/>
      <c r="AS35" s="372"/>
      <c r="AT35" s="309"/>
      <c r="AU35" s="374"/>
    </row>
    <row r="36" spans="1:47" x14ac:dyDescent="0.75">
      <c r="C36" s="372"/>
      <c r="D36" s="309"/>
      <c r="E36" s="309"/>
      <c r="F36" s="309"/>
      <c r="G36" s="152"/>
      <c r="H36" s="152"/>
      <c r="I36" s="374"/>
      <c r="J36" s="309"/>
      <c r="K36" s="547"/>
      <c r="L36" s="548"/>
      <c r="N36" s="372"/>
      <c r="O36" s="152"/>
      <c r="P36" s="152"/>
      <c r="Q36" s="152"/>
      <c r="R36" s="152"/>
      <c r="S36" s="152"/>
      <c r="T36" s="375"/>
      <c r="U36" s="152"/>
      <c r="V36" s="547"/>
      <c r="W36" s="548"/>
      <c r="Y36" s="372"/>
      <c r="Z36" s="309"/>
      <c r="AA36" s="374"/>
      <c r="AB36" s="107"/>
      <c r="AC36" s="372"/>
      <c r="AD36" s="309"/>
      <c r="AE36" s="374"/>
      <c r="AG36" s="372"/>
      <c r="AH36" s="309"/>
      <c r="AI36" s="374"/>
      <c r="AK36" s="372"/>
      <c r="AL36" s="309"/>
      <c r="AM36" s="374"/>
      <c r="AO36" s="372"/>
      <c r="AP36" s="309"/>
      <c r="AQ36" s="374"/>
      <c r="AS36" s="372"/>
      <c r="AT36" s="309"/>
      <c r="AU36" s="374"/>
    </row>
    <row r="37" spans="1:47" ht="15.5" thickBot="1" x14ac:dyDescent="0.9">
      <c r="A37" s="16" t="s">
        <v>414</v>
      </c>
      <c r="C37" s="378">
        <f>+SUM(C24:C35)</f>
        <v>360</v>
      </c>
      <c r="D37" s="379">
        <f>+SUM(D24:D36)</f>
        <v>354</v>
      </c>
      <c r="E37" s="379">
        <f>+SUM(E24:E36)</f>
        <v>10</v>
      </c>
      <c r="F37" s="379"/>
      <c r="G37" s="380">
        <f>+SUM(G24:G36)</f>
        <v>3</v>
      </c>
      <c r="H37" s="380">
        <f>+SUM(H24:H36)</f>
        <v>9</v>
      </c>
      <c r="I37" s="381">
        <f>+SUM(I24:I36)</f>
        <v>1</v>
      </c>
      <c r="J37" s="309"/>
      <c r="K37" s="549"/>
      <c r="L37" s="550"/>
      <c r="N37" s="378">
        <f>+SUM(N24:N35)</f>
        <v>107</v>
      </c>
      <c r="O37" s="379">
        <f>+SUM(O24:O36)</f>
        <v>94</v>
      </c>
      <c r="P37" s="379">
        <f>+SUM(P24:P36)</f>
        <v>8</v>
      </c>
      <c r="Q37" s="379"/>
      <c r="R37" s="380">
        <f>+SUM(R24:R36)</f>
        <v>2</v>
      </c>
      <c r="S37" s="380">
        <f>+SUM(S24:S36)</f>
        <v>6</v>
      </c>
      <c r="T37" s="381">
        <f>+SUM(T24:T36)</f>
        <v>0</v>
      </c>
      <c r="U37" s="309"/>
      <c r="V37" s="549"/>
      <c r="W37" s="550"/>
      <c r="Y37" s="378">
        <f>+SUM(Y24:Y36)</f>
        <v>62</v>
      </c>
      <c r="Z37" s="379">
        <f>+SUM(Z24:Z36)</f>
        <v>49</v>
      </c>
      <c r="AA37" s="381">
        <f>+SUM(AA24:AA36)</f>
        <v>2</v>
      </c>
      <c r="AB37" s="107"/>
      <c r="AC37" s="378">
        <f>+SUM(AC24:AC36)</f>
        <v>14</v>
      </c>
      <c r="AD37" s="379">
        <f>+SUM(AD24:AD36)</f>
        <v>23</v>
      </c>
      <c r="AE37" s="381">
        <f>+SUM(AE24:AE36)</f>
        <v>2</v>
      </c>
      <c r="AG37" s="378">
        <f>+SUM(AG24:AG36)</f>
        <v>50</v>
      </c>
      <c r="AH37" s="379">
        <f>+SUM(AH24:AH36)</f>
        <v>54</v>
      </c>
      <c r="AI37" s="381">
        <f>+SUM(AI24:AI36)</f>
        <v>3</v>
      </c>
      <c r="AK37" s="378">
        <f>+SUM(AK24:AK36)</f>
        <v>21</v>
      </c>
      <c r="AL37" s="379">
        <f>+SUM(AL24:AL36)</f>
        <v>21</v>
      </c>
      <c r="AM37" s="381">
        <f>+SUM(AM24:AM36)</f>
        <v>1</v>
      </c>
      <c r="AO37" s="378">
        <f>+SUM(AO24:AO36)</f>
        <v>230</v>
      </c>
      <c r="AP37" s="379">
        <f>+SUM(AP24:AP36)</f>
        <v>237</v>
      </c>
      <c r="AQ37" s="381">
        <f>+SUM(AQ24:AQ36)</f>
        <v>7</v>
      </c>
      <c r="AS37" s="378">
        <f>+SUM(AS24:AS36)</f>
        <v>69</v>
      </c>
      <c r="AT37" s="379">
        <f>+SUM(AT24:AT36)</f>
        <v>75</v>
      </c>
      <c r="AU37" s="381">
        <f>+SUM(AU24:AU36)</f>
        <v>2</v>
      </c>
    </row>
    <row r="38" spans="1:47" x14ac:dyDescent="0.75">
      <c r="D38" s="382"/>
      <c r="Z38" s="382"/>
      <c r="AD38" s="382"/>
      <c r="AH38" s="382"/>
      <c r="AL38" s="382"/>
      <c r="AP38" s="382"/>
      <c r="AT38" s="382"/>
    </row>
    <row r="39" spans="1:47" x14ac:dyDescent="0.75">
      <c r="D39" s="383">
        <f>+C37/(+C37+D37)</f>
        <v>0.50420168067226889</v>
      </c>
      <c r="E39" s="149"/>
      <c r="F39" s="149"/>
      <c r="H39" s="383">
        <f>+G37/(+G37+H37)</f>
        <v>0.25</v>
      </c>
      <c r="O39" s="383">
        <f>+N37/(+N37+O37)</f>
        <v>0.53233830845771146</v>
      </c>
      <c r="S39" s="383">
        <f>+R37/(+R37+S37)</f>
        <v>0.25</v>
      </c>
      <c r="Z39" s="383">
        <f>+Y37/(+Y37+Z37)</f>
        <v>0.55855855855855852</v>
      </c>
      <c r="AA39" s="149"/>
      <c r="AD39" s="383">
        <f>+AC37/(+AC37+AD37)</f>
        <v>0.3783783783783784</v>
      </c>
      <c r="AE39" s="149"/>
      <c r="AH39" s="383">
        <f>+AG37/(+AG37+AH37)</f>
        <v>0.48076923076923078</v>
      </c>
      <c r="AI39" s="149"/>
      <c r="AL39" s="383">
        <f>+AK37/(+AK37+AL37)</f>
        <v>0.5</v>
      </c>
      <c r="AM39" s="149"/>
      <c r="AP39" s="383">
        <f>+AO37/(+AO37+AP37)</f>
        <v>0.49250535331905781</v>
      </c>
      <c r="AQ39" s="149"/>
      <c r="AT39" s="383">
        <f>+AS37/(+AS37+AT37)</f>
        <v>0.47916666666666669</v>
      </c>
      <c r="AU39" s="149"/>
    </row>
    <row r="40" spans="1:47" x14ac:dyDescent="0.75">
      <c r="D40" s="382"/>
      <c r="Z40" s="382"/>
      <c r="AD40" s="382"/>
      <c r="AH40" s="382"/>
      <c r="AL40" s="382"/>
      <c r="AP40" s="382"/>
      <c r="AT40" s="382"/>
    </row>
    <row r="41" spans="1:47" x14ac:dyDescent="0.75">
      <c r="N41" s="147">
        <f>+C37+N37</f>
        <v>467</v>
      </c>
      <c r="O41" s="147">
        <f>+D37+O37</f>
        <v>448</v>
      </c>
      <c r="P41" s="147">
        <f>+E37+P37</f>
        <v>18</v>
      </c>
      <c r="R41" s="147">
        <f>+G37+R37</f>
        <v>5</v>
      </c>
      <c r="S41" s="147">
        <f>+H37+S37</f>
        <v>15</v>
      </c>
      <c r="T41" s="147">
        <f>+I37+T37</f>
        <v>1</v>
      </c>
      <c r="U41" s="147"/>
    </row>
    <row r="43" spans="1:47" x14ac:dyDescent="0.75">
      <c r="O43" s="383">
        <f>+N41/(+N41+O41)</f>
        <v>0.51038251366120213</v>
      </c>
      <c r="S43" s="383">
        <f>+R41/(+R41+S41)</f>
        <v>0.25</v>
      </c>
    </row>
    <row r="45" spans="1:47" x14ac:dyDescent="0.75">
      <c r="B45" s="150"/>
    </row>
    <row r="46" spans="1:47" x14ac:dyDescent="0.75">
      <c r="B46" s="150"/>
    </row>
    <row r="47" spans="1:47" x14ac:dyDescent="0.75">
      <c r="B47" s="150"/>
    </row>
    <row r="48" spans="1:47" x14ac:dyDescent="0.75">
      <c r="B48" s="150"/>
    </row>
    <row r="49" spans="2:2" x14ac:dyDescent="0.75">
      <c r="B49" s="150"/>
    </row>
    <row r="50" spans="2:2" x14ac:dyDescent="0.75">
      <c r="B50" s="150"/>
    </row>
    <row r="51" spans="2:2" x14ac:dyDescent="0.75">
      <c r="B51" s="150"/>
    </row>
    <row r="52" spans="2:2" x14ac:dyDescent="0.75">
      <c r="B52" s="150"/>
    </row>
    <row r="53" spans="2:2" x14ac:dyDescent="0.75">
      <c r="B53" s="150"/>
    </row>
  </sheetData>
  <mergeCells count="18">
    <mergeCell ref="AS2:AU2"/>
    <mergeCell ref="Y1:AA1"/>
    <mergeCell ref="AC1:AE1"/>
    <mergeCell ref="AG1:AI1"/>
    <mergeCell ref="AK1:AM1"/>
    <mergeCell ref="AO1:AQ1"/>
    <mergeCell ref="AS1:AU1"/>
    <mergeCell ref="Y2:AA2"/>
    <mergeCell ref="AC2:AE2"/>
    <mergeCell ref="AG2:AI2"/>
    <mergeCell ref="AK2:AM2"/>
    <mergeCell ref="AO2:AQ2"/>
    <mergeCell ref="C1:I1"/>
    <mergeCell ref="N1:T1"/>
    <mergeCell ref="C2:E2"/>
    <mergeCell ref="G2:I2"/>
    <mergeCell ref="N2:P2"/>
    <mergeCell ref="R2:T2"/>
  </mergeCells>
  <pageMargins left="0.7" right="0.7" top="0.75" bottom="0.75" header="0.3" footer="0.3"/>
  <pageSetup orientation="portrait" horizontalDpi="1200" verticalDpi="12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2"/>
  <dimension ref="A1:B34"/>
  <sheetViews>
    <sheetView topLeftCell="A15" workbookViewId="0">
      <selection activeCell="A31" sqref="A31"/>
    </sheetView>
  </sheetViews>
  <sheetFormatPr defaultColWidth="8.86328125" defaultRowHeight="13" x14ac:dyDescent="0.6"/>
  <cols>
    <col min="1" max="1" width="17.453125" style="16" customWidth="1"/>
    <col min="2" max="16384" width="8.86328125" style="16"/>
  </cols>
  <sheetData>
    <row r="1" spans="1:2" x14ac:dyDescent="0.6">
      <c r="A1" s="16" t="s">
        <v>102</v>
      </c>
      <c r="B1" s="384">
        <v>134</v>
      </c>
    </row>
    <row r="2" spans="1:2" x14ac:dyDescent="0.6">
      <c r="A2" s="16" t="s">
        <v>416</v>
      </c>
      <c r="B2" s="384">
        <v>137</v>
      </c>
    </row>
    <row r="3" spans="1:2" x14ac:dyDescent="0.6">
      <c r="A3" s="16" t="s">
        <v>417</v>
      </c>
      <c r="B3" s="384">
        <v>138</v>
      </c>
    </row>
    <row r="4" spans="1:2" x14ac:dyDescent="0.6">
      <c r="A4" s="16" t="s">
        <v>418</v>
      </c>
      <c r="B4" s="384">
        <v>139</v>
      </c>
    </row>
    <row r="5" spans="1:2" x14ac:dyDescent="0.6">
      <c r="A5" s="16" t="s">
        <v>419</v>
      </c>
      <c r="B5" s="384">
        <v>140</v>
      </c>
    </row>
    <row r="6" spans="1:2" x14ac:dyDescent="0.6">
      <c r="A6" s="16" t="s">
        <v>73</v>
      </c>
      <c r="B6" s="384">
        <v>750</v>
      </c>
    </row>
    <row r="7" spans="1:2" x14ac:dyDescent="0.6">
      <c r="A7" s="16" t="s">
        <v>420</v>
      </c>
      <c r="B7" s="384">
        <v>751</v>
      </c>
    </row>
    <row r="8" spans="1:2" x14ac:dyDescent="0.6">
      <c r="A8" s="16" t="s">
        <v>67</v>
      </c>
      <c r="B8" s="384">
        <v>800</v>
      </c>
    </row>
    <row r="9" spans="1:2" x14ac:dyDescent="0.6">
      <c r="A9" s="16" t="s">
        <v>145</v>
      </c>
      <c r="B9" s="384">
        <v>801</v>
      </c>
    </row>
    <row r="10" spans="1:2" x14ac:dyDescent="0.6">
      <c r="A10" s="16" t="s">
        <v>127</v>
      </c>
      <c r="B10" s="384">
        <v>802</v>
      </c>
    </row>
    <row r="11" spans="1:2" x14ac:dyDescent="0.6">
      <c r="A11" s="16" t="s">
        <v>191</v>
      </c>
      <c r="B11" s="384">
        <v>803</v>
      </c>
    </row>
    <row r="12" spans="1:2" x14ac:dyDescent="0.6">
      <c r="A12" s="16" t="s">
        <v>345</v>
      </c>
      <c r="B12" s="384">
        <v>804</v>
      </c>
    </row>
    <row r="13" spans="1:2" x14ac:dyDescent="0.6">
      <c r="A13" s="16" t="s">
        <v>40</v>
      </c>
      <c r="B13" s="384">
        <v>814</v>
      </c>
    </row>
    <row r="14" spans="1:2" x14ac:dyDescent="0.6">
      <c r="A14" s="16" t="s">
        <v>272</v>
      </c>
      <c r="B14" s="384">
        <v>815</v>
      </c>
    </row>
    <row r="15" spans="1:2" x14ac:dyDescent="0.6">
      <c r="A15" s="16" t="s">
        <v>421</v>
      </c>
      <c r="B15" s="384">
        <v>816</v>
      </c>
    </row>
    <row r="16" spans="1:2" x14ac:dyDescent="0.6">
      <c r="A16" s="16" t="s">
        <v>77</v>
      </c>
      <c r="B16" s="384">
        <v>817</v>
      </c>
    </row>
    <row r="17" spans="1:2" x14ac:dyDescent="0.6">
      <c r="A17" s="16" t="s">
        <v>422</v>
      </c>
      <c r="B17" s="384">
        <v>818</v>
      </c>
    </row>
    <row r="18" spans="1:2" x14ac:dyDescent="0.6">
      <c r="A18" s="16" t="s">
        <v>92</v>
      </c>
      <c r="B18" s="384">
        <v>819</v>
      </c>
    </row>
    <row r="19" spans="1:2" x14ac:dyDescent="0.6">
      <c r="A19" s="16" t="s">
        <v>130</v>
      </c>
      <c r="B19" s="384">
        <v>835</v>
      </c>
    </row>
    <row r="20" spans="1:2" x14ac:dyDescent="0.6">
      <c r="A20" s="16" t="s">
        <v>423</v>
      </c>
      <c r="B20" s="384">
        <v>836</v>
      </c>
    </row>
    <row r="21" spans="1:2" x14ac:dyDescent="0.6">
      <c r="A21" s="16" t="s">
        <v>402</v>
      </c>
      <c r="B21" s="384">
        <v>845</v>
      </c>
    </row>
    <row r="22" spans="1:2" x14ac:dyDescent="0.6">
      <c r="A22" s="16" t="s">
        <v>424</v>
      </c>
      <c r="B22" s="384">
        <v>847</v>
      </c>
    </row>
    <row r="23" spans="1:2" x14ac:dyDescent="0.6">
      <c r="A23" s="16" t="s">
        <v>425</v>
      </c>
      <c r="B23" s="384">
        <v>886</v>
      </c>
    </row>
    <row r="24" spans="1:2" x14ac:dyDescent="0.6">
      <c r="A24" s="16" t="s">
        <v>102</v>
      </c>
      <c r="B24" s="384">
        <v>887</v>
      </c>
    </row>
    <row r="25" spans="1:2" x14ac:dyDescent="0.6">
      <c r="A25" s="16" t="s">
        <v>426</v>
      </c>
      <c r="B25" s="384">
        <v>880</v>
      </c>
    </row>
    <row r="26" spans="1:2" x14ac:dyDescent="0.6">
      <c r="A26" s="16" t="s">
        <v>427</v>
      </c>
      <c r="B26" s="384">
        <v>888</v>
      </c>
    </row>
    <row r="27" spans="1:2" x14ac:dyDescent="0.6">
      <c r="A27" s="16" t="s">
        <v>428</v>
      </c>
      <c r="B27" s="384">
        <v>940</v>
      </c>
    </row>
    <row r="28" spans="1:2" x14ac:dyDescent="0.6">
      <c r="A28" s="16" t="s">
        <v>429</v>
      </c>
      <c r="B28" s="384">
        <v>941</v>
      </c>
    </row>
    <row r="29" spans="1:2" x14ac:dyDescent="0.6">
      <c r="A29" s="16" t="s">
        <v>430</v>
      </c>
      <c r="B29" s="384">
        <v>942</v>
      </c>
    </row>
    <row r="30" spans="1:2" x14ac:dyDescent="0.6">
      <c r="A30" s="16" t="s">
        <v>431</v>
      </c>
      <c r="B30" s="384">
        <v>943</v>
      </c>
    </row>
    <row r="31" spans="1:2" x14ac:dyDescent="0.6">
      <c r="A31" s="16" t="s">
        <v>59</v>
      </c>
      <c r="B31" s="385" t="s">
        <v>59</v>
      </c>
    </row>
    <row r="32" spans="1:2" x14ac:dyDescent="0.6">
      <c r="B32" s="384"/>
    </row>
    <row r="33" spans="2:2" x14ac:dyDescent="0.6">
      <c r="B33" s="384"/>
    </row>
    <row r="34" spans="2:2" x14ac:dyDescent="0.6">
      <c r="B34" s="384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BR160"/>
  <sheetViews>
    <sheetView view="pageBreakPreview" topLeftCell="A68" zoomScale="75" zoomScaleNormal="75" zoomScaleSheetLayoutView="75" workbookViewId="0">
      <selection activeCell="A88" sqref="A88"/>
    </sheetView>
  </sheetViews>
  <sheetFormatPr defaultColWidth="8.86328125" defaultRowHeight="16" x14ac:dyDescent="0.8"/>
  <cols>
    <col min="1" max="1" width="5.6796875" style="70" customWidth="1"/>
    <col min="2" max="2" width="5.6796875" style="71" customWidth="1"/>
    <col min="3" max="3" width="13" style="104" customWidth="1"/>
    <col min="4" max="4" width="11.6796875" style="105" customWidth="1"/>
    <col min="5" max="5" width="9.1328125" style="74" customWidth="1"/>
    <col min="6" max="6" width="24.453125" style="77" customWidth="1"/>
    <col min="7" max="7" width="8.6796875" style="74" customWidth="1"/>
    <col min="8" max="8" width="24.453125" style="77" customWidth="1"/>
    <col min="9" max="9" width="8.6796875" style="74" customWidth="1"/>
    <col min="10" max="10" width="24.453125" style="77" customWidth="1"/>
    <col min="11" max="11" width="24.453125" style="74" customWidth="1"/>
    <col min="12" max="12" width="8" style="92" customWidth="1"/>
    <col min="13" max="13" width="8" style="93" customWidth="1"/>
    <col min="14" max="14" width="24.453125" style="77" customWidth="1"/>
    <col min="15" max="15" width="5.6796875" style="80" customWidth="1"/>
    <col min="16" max="16" width="24.453125" style="80" customWidth="1"/>
    <col min="17" max="17" width="5.6796875" style="74" customWidth="1"/>
    <col min="18" max="18" width="24.453125" style="77" customWidth="1"/>
    <col min="19" max="19" width="24.453125" style="80" customWidth="1"/>
    <col min="20" max="20" width="27.6796875" style="77" customWidth="1"/>
    <col min="21" max="21" width="6.54296875" style="74" customWidth="1"/>
    <col min="22" max="22" width="27.6796875" style="77" customWidth="1"/>
    <col min="23" max="23" width="6.54296875" style="76" customWidth="1"/>
    <col min="24" max="24" width="9.54296875" style="77" customWidth="1"/>
    <col min="25" max="25" width="9.54296875" style="74" customWidth="1"/>
    <col min="26" max="26" width="8" style="77" customWidth="1"/>
    <col min="27" max="27" width="8" style="74" customWidth="1"/>
    <col min="28" max="28" width="12.453125" style="77" customWidth="1"/>
    <col min="29" max="29" width="12.453125" style="74" customWidth="1"/>
    <col min="30" max="30" width="27.6796875" style="75" customWidth="1"/>
    <col min="31" max="31" width="6.6796875" style="76" customWidth="1"/>
    <col min="32" max="32" width="27.6796875" style="75" customWidth="1"/>
    <col min="33" max="33" width="6.6796875" style="76" customWidth="1"/>
    <col min="34" max="34" width="27.6796875" style="75" customWidth="1"/>
    <col min="35" max="35" width="6.6796875" style="76" customWidth="1"/>
    <col min="36" max="36" width="27.6796875" style="75" customWidth="1"/>
    <col min="37" max="37" width="6.6796875" style="76" customWidth="1"/>
    <col min="38" max="38" width="27.6796875" style="586" customWidth="1"/>
    <col min="39" max="39" width="5.6796875" style="584" customWidth="1"/>
    <col min="40" max="40" width="27.6796875" style="586" customWidth="1"/>
    <col min="41" max="41" width="5.6796875" style="585" customWidth="1"/>
    <col min="42" max="42" width="3" style="84" customWidth="1"/>
    <col min="43" max="43" width="28.31640625" style="71" customWidth="1"/>
    <col min="44" max="44" width="5.31640625" style="81" customWidth="1"/>
    <col min="45" max="46" width="5.31640625" style="96" customWidth="1"/>
    <col min="47" max="47" width="5.31640625" style="81" customWidth="1"/>
    <col min="48" max="48" width="5.31640625" style="96" customWidth="1"/>
    <col min="49" max="49" width="5.31640625" style="70" customWidth="1"/>
    <col min="50" max="50" width="2.6796875" style="96" customWidth="1"/>
    <col min="51" max="51" width="5.31640625" style="103" customWidth="1"/>
    <col min="52" max="52" width="5.31640625" style="82" customWidth="1"/>
    <col min="53" max="53" width="5.31640625" style="83" customWidth="1"/>
    <col min="54" max="54" width="2.6796875" style="83" customWidth="1"/>
    <col min="55" max="55" width="25" style="71" customWidth="1"/>
    <col min="56" max="56" width="5.31640625" style="81" customWidth="1"/>
    <col min="57" max="58" width="5.31640625" style="96" customWidth="1"/>
    <col min="59" max="59" width="5.31640625" style="81" customWidth="1"/>
    <col min="60" max="60" width="5.31640625" style="96" customWidth="1"/>
    <col min="61" max="61" width="5.31640625" style="70" customWidth="1"/>
    <col min="62" max="62" width="9.31640625" style="92" customWidth="1"/>
    <col min="63" max="63" width="9.453125" style="93" customWidth="1"/>
    <col min="64" max="16384" width="8.86328125" style="16"/>
  </cols>
  <sheetData>
    <row r="1" spans="1:70" s="17" customFormat="1" ht="24.95" customHeight="1" x14ac:dyDescent="0.8">
      <c r="A1" s="1"/>
      <c r="B1" s="1"/>
      <c r="C1" s="2"/>
      <c r="D1" s="3"/>
      <c r="E1" s="4"/>
      <c r="F1" s="4"/>
      <c r="G1" s="4"/>
      <c r="H1" s="5"/>
      <c r="I1" s="4"/>
      <c r="J1" s="4"/>
      <c r="K1" s="4"/>
      <c r="L1" s="6"/>
      <c r="M1" s="7"/>
      <c r="N1" s="1236"/>
      <c r="O1" s="1237"/>
      <c r="P1" s="1237"/>
      <c r="Q1" s="1238"/>
      <c r="R1" s="8"/>
      <c r="S1" s="4"/>
      <c r="T1" s="4"/>
      <c r="U1" s="4"/>
      <c r="V1" s="4"/>
      <c r="W1" s="4"/>
      <c r="X1" s="4"/>
      <c r="Y1" s="4"/>
      <c r="Z1" s="1239" t="s">
        <v>0</v>
      </c>
      <c r="AA1" s="1240"/>
      <c r="AB1" s="9"/>
      <c r="AC1" s="9"/>
      <c r="AD1" s="4"/>
      <c r="AE1" s="4"/>
      <c r="AF1" s="4"/>
      <c r="AG1" s="4"/>
      <c r="AH1" s="4"/>
      <c r="AI1" s="4"/>
      <c r="AJ1" s="4"/>
      <c r="AK1" s="4"/>
      <c r="AL1" s="710"/>
      <c r="AM1" s="710"/>
      <c r="AN1" s="710"/>
      <c r="AO1" s="711"/>
      <c r="AP1" s="1243" t="s">
        <v>1</v>
      </c>
      <c r="AQ1" s="1222" t="s">
        <v>2</v>
      </c>
      <c r="AR1" s="1222"/>
      <c r="AS1" s="1222"/>
      <c r="AT1" s="1222"/>
      <c r="AU1" s="1222"/>
      <c r="AV1" s="1222"/>
      <c r="AW1" s="1222"/>
      <c r="AX1" s="12"/>
      <c r="AY1" s="13"/>
      <c r="AZ1" s="13"/>
      <c r="BA1" s="13"/>
      <c r="BB1" s="14"/>
      <c r="BC1" s="1222" t="s">
        <v>2</v>
      </c>
      <c r="BD1" s="1222"/>
      <c r="BE1" s="1222"/>
      <c r="BF1" s="1222"/>
      <c r="BG1" s="1222"/>
      <c r="BH1" s="1222"/>
      <c r="BI1" s="1222"/>
      <c r="BJ1" s="15"/>
      <c r="BK1" s="15"/>
      <c r="BL1" s="16"/>
      <c r="BM1" s="16"/>
      <c r="BN1" s="16"/>
      <c r="BO1" s="16"/>
      <c r="BP1" s="16"/>
      <c r="BQ1" s="16"/>
      <c r="BR1" s="16"/>
    </row>
    <row r="2" spans="1:70" s="31" customFormat="1" ht="24.95" customHeight="1" x14ac:dyDescent="0.8">
      <c r="A2" s="18"/>
      <c r="B2" s="18"/>
      <c r="C2" s="19"/>
      <c r="D2" s="20"/>
      <c r="E2" s="21"/>
      <c r="F2" s="1223" t="s">
        <v>3</v>
      </c>
      <c r="G2" s="1224"/>
      <c r="H2" s="1224"/>
      <c r="I2" s="1225"/>
      <c r="J2" s="22"/>
      <c r="K2" s="21"/>
      <c r="L2" s="23"/>
      <c r="M2" s="24"/>
      <c r="N2" s="1223" t="s">
        <v>4</v>
      </c>
      <c r="O2" s="1224"/>
      <c r="P2" s="1224"/>
      <c r="Q2" s="1225"/>
      <c r="R2" s="1223" t="s">
        <v>5</v>
      </c>
      <c r="S2" s="1225"/>
      <c r="T2" s="22"/>
      <c r="U2" s="21"/>
      <c r="V2" s="22"/>
      <c r="W2" s="21"/>
      <c r="X2" s="1226" t="s">
        <v>6</v>
      </c>
      <c r="Y2" s="1227"/>
      <c r="Z2" s="1241"/>
      <c r="AA2" s="1242"/>
      <c r="AB2" s="25"/>
      <c r="AC2" s="26"/>
      <c r="AD2" s="22" t="s">
        <v>321</v>
      </c>
      <c r="AE2" s="21"/>
      <c r="AF2" s="22"/>
      <c r="AG2" s="21"/>
      <c r="AH2" s="22"/>
      <c r="AI2" s="21"/>
      <c r="AJ2" s="22" t="s">
        <v>7</v>
      </c>
      <c r="AK2" s="21"/>
      <c r="AL2" s="712"/>
      <c r="AM2" s="713"/>
      <c r="AN2" s="713"/>
      <c r="AO2" s="714"/>
      <c r="AP2" s="1244"/>
      <c r="AQ2" s="30"/>
      <c r="AR2" s="1228" t="s">
        <v>8</v>
      </c>
      <c r="AS2" s="1229"/>
      <c r="AT2" s="1230"/>
      <c r="AU2" s="1228" t="s">
        <v>9</v>
      </c>
      <c r="AV2" s="1234"/>
      <c r="AW2" s="1235"/>
      <c r="AX2" s="12"/>
      <c r="AY2" s="1231" t="s">
        <v>10</v>
      </c>
      <c r="AZ2" s="1232"/>
      <c r="BA2" s="1233"/>
      <c r="BB2" s="14"/>
      <c r="BC2" s="30"/>
      <c r="BD2" s="1228" t="s">
        <v>11</v>
      </c>
      <c r="BE2" s="1229"/>
      <c r="BF2" s="1230"/>
      <c r="BG2" s="1228" t="s">
        <v>9</v>
      </c>
      <c r="BH2" s="1234"/>
      <c r="BI2" s="1235"/>
      <c r="BJ2" s="1246" t="s">
        <v>12</v>
      </c>
      <c r="BK2" s="1247"/>
      <c r="BL2" s="16"/>
      <c r="BM2" s="16"/>
      <c r="BN2" s="16"/>
      <c r="BO2" s="16"/>
      <c r="BP2" s="16"/>
      <c r="BQ2" s="16"/>
      <c r="BR2" s="16"/>
    </row>
    <row r="3" spans="1:70" s="31" customFormat="1" ht="24.95" customHeight="1" x14ac:dyDescent="0.8">
      <c r="A3" s="32" t="s">
        <v>13</v>
      </c>
      <c r="B3" s="33" t="s">
        <v>14</v>
      </c>
      <c r="C3" s="34" t="s">
        <v>15</v>
      </c>
      <c r="D3" s="35" t="s">
        <v>16</v>
      </c>
      <c r="E3" s="36" t="s">
        <v>17</v>
      </c>
      <c r="F3" s="37" t="s">
        <v>8</v>
      </c>
      <c r="G3" s="36" t="s">
        <v>18</v>
      </c>
      <c r="H3" s="37" t="s">
        <v>11</v>
      </c>
      <c r="I3" s="36" t="s">
        <v>18</v>
      </c>
      <c r="J3" s="37" t="s">
        <v>19</v>
      </c>
      <c r="K3" s="36" t="s">
        <v>20</v>
      </c>
      <c r="L3" s="38" t="s">
        <v>21</v>
      </c>
      <c r="M3" s="39" t="s">
        <v>22</v>
      </c>
      <c r="N3" s="37" t="s">
        <v>23</v>
      </c>
      <c r="O3" s="40"/>
      <c r="P3" s="40" t="s">
        <v>24</v>
      </c>
      <c r="Q3" s="41"/>
      <c r="R3" s="37" t="s">
        <v>23</v>
      </c>
      <c r="S3" s="40" t="s">
        <v>24</v>
      </c>
      <c r="T3" s="37" t="s">
        <v>25</v>
      </c>
      <c r="U3" s="36" t="s">
        <v>26</v>
      </c>
      <c r="V3" s="37" t="s">
        <v>27</v>
      </c>
      <c r="W3" s="36" t="s">
        <v>26</v>
      </c>
      <c r="X3" s="42" t="s">
        <v>28</v>
      </c>
      <c r="Y3" s="41" t="s">
        <v>27</v>
      </c>
      <c r="Z3" s="42" t="s">
        <v>29</v>
      </c>
      <c r="AA3" s="41" t="s">
        <v>26</v>
      </c>
      <c r="AB3" s="42" t="s">
        <v>30</v>
      </c>
      <c r="AC3" s="41" t="s">
        <v>31</v>
      </c>
      <c r="AD3" s="37" t="s">
        <v>322</v>
      </c>
      <c r="AE3" s="36" t="s">
        <v>26</v>
      </c>
      <c r="AF3" s="37" t="s">
        <v>323</v>
      </c>
      <c r="AG3" s="36" t="s">
        <v>26</v>
      </c>
      <c r="AH3" s="37" t="s">
        <v>32</v>
      </c>
      <c r="AI3" s="36" t="s">
        <v>26</v>
      </c>
      <c r="AJ3" s="43" t="s">
        <v>33</v>
      </c>
      <c r="AK3" s="36"/>
      <c r="AL3" s="1248" t="s">
        <v>34</v>
      </c>
      <c r="AM3" s="1249"/>
      <c r="AN3" s="1249"/>
      <c r="AO3" s="1250"/>
      <c r="AP3" s="1245"/>
      <c r="AQ3" s="44" t="s">
        <v>35</v>
      </c>
      <c r="AR3" s="45" t="s">
        <v>36</v>
      </c>
      <c r="AS3" s="46" t="s">
        <v>37</v>
      </c>
      <c r="AT3" s="47" t="s">
        <v>38</v>
      </c>
      <c r="AU3" s="45" t="s">
        <v>36</v>
      </c>
      <c r="AV3" s="46" t="s">
        <v>37</v>
      </c>
      <c r="AW3" s="47" t="s">
        <v>38</v>
      </c>
      <c r="AX3" s="48"/>
      <c r="AY3" s="45" t="s">
        <v>36</v>
      </c>
      <c r="AZ3" s="46" t="s">
        <v>37</v>
      </c>
      <c r="BA3" s="47" t="s">
        <v>38</v>
      </c>
      <c r="BB3" s="49"/>
      <c r="BC3" s="44" t="s">
        <v>11</v>
      </c>
      <c r="BD3" s="45" t="s">
        <v>36</v>
      </c>
      <c r="BE3" s="46" t="s">
        <v>37</v>
      </c>
      <c r="BF3" s="47" t="s">
        <v>38</v>
      </c>
      <c r="BG3" s="45" t="s">
        <v>36</v>
      </c>
      <c r="BH3" s="46" t="s">
        <v>37</v>
      </c>
      <c r="BI3" s="47" t="s">
        <v>38</v>
      </c>
      <c r="BJ3" s="50" t="s">
        <v>8</v>
      </c>
      <c r="BK3" s="51" t="s">
        <v>11</v>
      </c>
      <c r="BL3" s="16"/>
      <c r="BM3" s="16"/>
      <c r="BN3" s="16"/>
      <c r="BO3" s="16"/>
      <c r="BP3" s="16"/>
      <c r="BQ3" s="16"/>
      <c r="BR3" s="16"/>
    </row>
    <row r="4" spans="1:70" x14ac:dyDescent="0.8">
      <c r="B4" s="70"/>
      <c r="C4" s="94"/>
      <c r="D4" s="73"/>
      <c r="E4" s="707"/>
      <c r="F4" s="1219" t="str">
        <f>H5</f>
        <v>Central Florida</v>
      </c>
      <c r="G4" s="1220"/>
      <c r="H4" s="1220"/>
      <c r="I4" s="1221"/>
      <c r="J4" s="706"/>
      <c r="K4" s="707"/>
      <c r="L4" s="78"/>
      <c r="M4" s="79"/>
      <c r="N4" s="706"/>
      <c r="O4" s="708"/>
      <c r="P4" s="708"/>
      <c r="Q4" s="707"/>
      <c r="R4" s="706"/>
      <c r="S4" s="708"/>
      <c r="T4" s="706"/>
      <c r="U4" s="707"/>
      <c r="V4" s="706"/>
      <c r="W4" s="707"/>
      <c r="X4" s="706"/>
      <c r="Y4" s="707"/>
      <c r="Z4" s="706"/>
      <c r="AA4" s="707"/>
      <c r="AB4" s="706"/>
      <c r="AC4" s="707"/>
      <c r="AD4" s="706"/>
      <c r="AE4" s="707"/>
      <c r="AF4" s="706"/>
      <c r="AG4" s="707"/>
      <c r="AH4" s="706"/>
      <c r="AI4" s="707"/>
      <c r="AJ4" s="706"/>
      <c r="AK4" s="707"/>
      <c r="AQ4" s="480"/>
      <c r="AR4" s="482"/>
      <c r="AS4" s="483"/>
      <c r="AT4" s="483"/>
      <c r="AU4" s="482"/>
      <c r="AV4" s="483"/>
      <c r="AW4" s="484"/>
      <c r="AX4" s="483"/>
      <c r="AY4" s="88"/>
      <c r="AZ4" s="89"/>
      <c r="BA4" s="90"/>
      <c r="BB4" s="90"/>
      <c r="BC4" s="91"/>
      <c r="BD4" s="482"/>
      <c r="BE4" s="483"/>
      <c r="BF4" s="483"/>
      <c r="BG4" s="482"/>
      <c r="BH4" s="483"/>
      <c r="BI4" s="484"/>
    </row>
    <row r="5" spans="1:70" x14ac:dyDescent="0.8">
      <c r="A5" s="70">
        <f>IF(+All!$H10="Central Florida",+All!A10,IF(+All!$F10="Central Florida",+All!A10,0))</f>
        <v>1</v>
      </c>
      <c r="B5" s="480" t="str">
        <f>IF(+All!$H10="Central Florida",+All!B10,IF(+All!$F10="Central Florida",+All!B10,0))</f>
        <v>Thurs</v>
      </c>
      <c r="C5" s="72">
        <f>IF(+All!$H10="Central Florida",+All!C10,IF(+All!$F10="Central Florida",+All!C10,0))</f>
        <v>44441</v>
      </c>
      <c r="D5" s="73">
        <f>IF(+All!$H10="Central Florida",+All!D10,IF(+All!$F10="Central Florida",+All!D10,0))</f>
        <v>0.79166666666666663</v>
      </c>
      <c r="E5" s="707" t="str">
        <f>IF(+All!$H10="Central Florida",+All!E10,IF(+All!$F10="Central Florida",+All!E10,0))</f>
        <v>ESPN</v>
      </c>
      <c r="F5" s="75" t="str">
        <f>IF(+All!$H10="Central Florida",+All!F10,IF(+All!$F10="Central Florida",+All!F10,0))</f>
        <v>Boise State</v>
      </c>
      <c r="G5" s="76" t="str">
        <f>IF(+All!$H10="Central Florida",+All!G10,IF(+All!$F10="Central Florida",+All!G10,0))</f>
        <v>MWC</v>
      </c>
      <c r="H5" s="75" t="str">
        <f>IF(+All!$H10="Central Florida",+All!H10,IF(+All!$F10="Central Florida",+All!H10,0))</f>
        <v>Central Florida</v>
      </c>
      <c r="I5" s="76" t="str">
        <f>IF(+All!$H10="Central Florida",+All!I10,IF(+All!$F10="Central Florida",+All!I10,0))</f>
        <v>AAC</v>
      </c>
      <c r="J5" s="706" t="str">
        <f>IF(+All!$H10="Central Florida",+All!J10,IF(+All!$F10="Central Florida",+All!J10,0))</f>
        <v>Central Florida</v>
      </c>
      <c r="K5" s="707" t="str">
        <f>IF(+All!$H10="Central Florida",+All!K10,IF(+All!$F10="Central Florida",+All!K10,0))</f>
        <v>Boise State</v>
      </c>
      <c r="L5" s="78">
        <f>IF(+All!$H10="Central Florida",+All!L10,IF(+All!$F10="Central Florida",+All!L10,0))</f>
        <v>5</v>
      </c>
      <c r="M5" s="79">
        <f>IF(+All!$H10="Central Florida",+All!M10,IF(+All!$F10="Central Florida",+All!M10,0))</f>
        <v>66.5</v>
      </c>
      <c r="N5" s="706" t="str">
        <f>IF(+All!$H10="Central Florida",+All!N10,IF(+All!$F10="Central Florida",+All!N10,0))</f>
        <v>Central Florida</v>
      </c>
      <c r="O5" s="708">
        <f>IF(+All!$H10="Central Florida",+All!O10,IF(+All!$F10="Central Florida",+All!O10,0))</f>
        <v>36</v>
      </c>
      <c r="P5" s="708" t="str">
        <f>IF(+All!$H10="Central Florida",+All!P10,IF(+All!$F10="Central Florida",+All!P10,0))</f>
        <v>Boise State</v>
      </c>
      <c r="Q5" s="707">
        <f>IF(+All!$H10="Central Florida",+All!Q10,IF(+All!$F10="Central Florida",+All!Q10,0))</f>
        <v>31</v>
      </c>
      <c r="R5" s="706" t="str">
        <f>IF(+All!$H10="Central Florida",+All!R10,IF(+All!$F10="Central Florida",+All!R10,0))</f>
        <v>Central Florida</v>
      </c>
      <c r="S5" s="708" t="str">
        <f>IF(+All!$H10="Central Florida",+All!S10,IF(+All!$F10="Central Florida",+All!S10,0))</f>
        <v>Boise State</v>
      </c>
      <c r="T5" s="706" t="str">
        <f>IF(+All!$H10="Central Florida",+All!T10,IF(+All!$F10="Central Florida",+All!T10,0))</f>
        <v>Boise State</v>
      </c>
      <c r="U5" s="707" t="str">
        <f>IF(+All!$H10="Central Florida",+All!U10,IF(+All!$F10="Central Florida",+All!U10,0))</f>
        <v>T</v>
      </c>
      <c r="V5" s="706"/>
      <c r="W5" s="707"/>
      <c r="X5" s="706"/>
      <c r="Y5" s="707"/>
      <c r="Z5" s="706"/>
      <c r="AA5" s="707"/>
      <c r="AB5" s="706"/>
      <c r="AC5" s="707"/>
      <c r="AD5" s="706"/>
      <c r="AE5" s="707"/>
      <c r="AF5" s="706"/>
      <c r="AG5" s="707"/>
      <c r="AH5" s="706"/>
      <c r="AI5" s="707"/>
      <c r="AJ5" s="706"/>
      <c r="AK5" s="707"/>
      <c r="AQ5" s="480"/>
      <c r="AR5" s="482"/>
      <c r="AS5" s="483"/>
      <c r="AT5" s="483"/>
      <c r="AU5" s="482"/>
      <c r="AV5" s="483"/>
      <c r="AW5" s="484"/>
      <c r="AX5" s="483"/>
      <c r="AY5" s="88"/>
      <c r="AZ5" s="89"/>
      <c r="BA5" s="90"/>
      <c r="BB5" s="90"/>
      <c r="BC5" s="91"/>
      <c r="BD5" s="482"/>
      <c r="BE5" s="483"/>
      <c r="BF5" s="483"/>
      <c r="BG5" s="482"/>
      <c r="BH5" s="483"/>
      <c r="BI5" s="484"/>
    </row>
    <row r="6" spans="1:70" x14ac:dyDescent="0.8">
      <c r="A6" s="70">
        <f>IF(+All!$H97="Central Florida",+All!A97,IF(+All!$F97="Central Florida",+All!A97,0))</f>
        <v>2</v>
      </c>
      <c r="B6" s="480" t="str">
        <f>IF(+All!$H97="Central Florida",+All!B97,IF(+All!$F97="Central Florida",+All!B97,0))</f>
        <v>Sat</v>
      </c>
      <c r="C6" s="72">
        <f>IF(+All!$H97="Central Florida",+All!C97,IF(+All!$F97="Central Florida",+All!C97,0))</f>
        <v>44450</v>
      </c>
      <c r="D6" s="73">
        <f>IF(+All!$H97="Central Florida",+All!D97,IF(+All!$F97="Central Florida",+All!D97,0))</f>
        <v>0.77083333333333337</v>
      </c>
      <c r="E6" s="707">
        <f>IF(+All!$H97="Central Florida",+All!E97,IF(+All!$F97="Central Florida",+All!E97,0))</f>
        <v>0</v>
      </c>
      <c r="F6" s="75" t="str">
        <f>IF(+All!$H97="Central Florida",+All!F97,IF(+All!$F97="Central Florida",+All!F97,0))</f>
        <v>1AA Bethune Cookman</v>
      </c>
      <c r="G6" s="76" t="str">
        <f>IF(+All!$H97="Central Florida",+All!G97,IF(+All!$F97="Central Florida",+All!G97,0))</f>
        <v>1AA</v>
      </c>
      <c r="H6" s="75" t="str">
        <f>IF(+All!$H97="Central Florida",+All!H97,IF(+All!$F97="Central Florida",+All!H97,0))</f>
        <v>Central Florida</v>
      </c>
      <c r="I6" s="76" t="str">
        <f>IF(+All!$H97="Central Florida",+All!I97,IF(+All!$F97="Central Florida",+All!I97,0))</f>
        <v>AAC</v>
      </c>
      <c r="J6" s="706">
        <f>IF(+All!$H97="Central Florida",+All!J97,IF(+All!$F97="Central Florida",+All!J97,0))</f>
        <v>0</v>
      </c>
      <c r="K6" s="707">
        <f>IF(+All!$H97="Central Florida",+All!K97,IF(+All!$F97="Central Florida",+All!K97,0))</f>
        <v>0</v>
      </c>
      <c r="L6" s="78">
        <f>IF(+All!$H97="Central Florida",+All!L97,IF(+All!$F97="Central Florida",+All!L97,0))</f>
        <v>0</v>
      </c>
      <c r="M6" s="79">
        <f>IF(+All!$H97="Central Florida",+All!M97,IF(+All!$F97="Central Florida",+All!M97,0))</f>
        <v>0</v>
      </c>
      <c r="N6" s="706" t="str">
        <f>IF(+All!$H97="Central Florida",+All!N97,IF(+All!$F97="Central Florida",+All!N97,0))</f>
        <v>Central Florida</v>
      </c>
      <c r="O6" s="708">
        <f>IF(+All!$H97="Central Florida",+All!O97,IF(+All!$F97="Central Florida",+All!O97,0))</f>
        <v>63</v>
      </c>
      <c r="P6" s="708" t="str">
        <f>IF(+All!$H97="Central Florida",+All!P97,IF(+All!$F97="Central Florida",+All!P97,0))</f>
        <v>1AA Bethune Cookman</v>
      </c>
      <c r="Q6" s="707">
        <f>IF(+All!$H97="Central Florida",+All!Q97,IF(+All!$F97="Central Florida",+All!Q97,0))</f>
        <v>14</v>
      </c>
      <c r="R6" s="706">
        <f>IF(+All!$H97="Central Florida",+All!R97,IF(+All!$F97="Central Florida",+All!R97,0))</f>
        <v>0</v>
      </c>
      <c r="S6" s="708">
        <f>IF(+All!$H97="Central Florida",+All!S97,IF(+All!$F97="Central Florida",+All!S97,0))</f>
        <v>0</v>
      </c>
      <c r="T6" s="706">
        <f>IF(+All!$H97="Central Florida",+All!T97,IF(+All!$F97="Central Florida",+All!T97,0))</f>
        <v>0</v>
      </c>
      <c r="U6" s="707">
        <f>IF(+All!$H97="Central Florida",+All!U97,IF(+All!$F97="Central Florida",+All!U97,0))</f>
        <v>0</v>
      </c>
      <c r="V6" s="706" t="e">
        <f>IF(+All!#REF!="Central Florida",+All!#REF!,IF(+All!#REF!="Central Florida",+All!#REF!,0))</f>
        <v>#REF!</v>
      </c>
      <c r="W6" s="707" t="e">
        <f>IF(+All!#REF!="Central Florida",+All!#REF!,IF(+All!#REF!="Central Florida",+All!#REF!,0))</f>
        <v>#REF!</v>
      </c>
      <c r="X6" s="706" t="e">
        <f>IF(+All!#REF!="Central Florida",+All!#REF!,IF(+All!#REF!="Central Florida",+All!#REF!,0))</f>
        <v>#REF!</v>
      </c>
      <c r="Y6" s="707" t="e">
        <f>IF(+All!#REF!="Central Florida",+All!#REF!,IF(+All!#REF!="Central Florida",+All!#REF!,0))</f>
        <v>#REF!</v>
      </c>
      <c r="Z6" s="706" t="e">
        <f>IF(+All!#REF!="Central Florida",+All!#REF!,IF(+All!#REF!="Central Florida",+All!#REF!,0))</f>
        <v>#REF!</v>
      </c>
      <c r="AA6" s="707" t="e">
        <f>IF(+All!#REF!="Central Florida",+All!#REF!,IF(+All!#REF!="Central Florida",+All!#REF!,0))</f>
        <v>#REF!</v>
      </c>
      <c r="AB6" s="706" t="e">
        <f>IF(+All!#REF!="Central Florida",+All!#REF!,IF(+All!#REF!="Central Florida",+All!#REF!,0))</f>
        <v>#REF!</v>
      </c>
      <c r="AC6" s="707" t="e">
        <f>IF(+All!#REF!="Central Florida",+All!#REF!,IF(+All!#REF!="Central Florida",+All!#REF!,0))</f>
        <v>#REF!</v>
      </c>
      <c r="AD6" s="706" t="e">
        <f>IF(+All!#REF!="Central Florida",+All!#REF!,IF(+All!#REF!="Central Florida",+All!#REF!,0))</f>
        <v>#REF!</v>
      </c>
      <c r="AE6" s="707" t="e">
        <f>IF(+All!#REF!="Central Florida",+All!#REF!,IF(+All!#REF!="Central Florida",+All!#REF!,0))</f>
        <v>#REF!</v>
      </c>
      <c r="AF6" s="706" t="e">
        <f>IF(+All!#REF!="Central Florida",+All!#REF!,IF(+All!#REF!="Central Florida",+All!#REF!,0))</f>
        <v>#REF!</v>
      </c>
      <c r="AG6" s="707" t="e">
        <f>IF(+All!#REF!="Central Florida",+All!#REF!,IF(+All!#REF!="Central Florida",+All!#REF!,0))</f>
        <v>#REF!</v>
      </c>
      <c r="AH6" s="706" t="e">
        <f>IF(+All!#REF!="Central Florida",+All!#REF!,IF(+All!#REF!="Central Florida",+All!#REF!,0))</f>
        <v>#REF!</v>
      </c>
      <c r="AI6" s="707" t="e">
        <f>IF(+All!#REF!="Central Florida",+All!#REF!,IF(+All!#REF!="Central Florida",+All!#REF!,0))</f>
        <v>#REF!</v>
      </c>
      <c r="AJ6" s="706" t="e">
        <f>IF(+All!#REF!="Central Florida",+All!#REF!,IF(+All!#REF!="Central Florida",+All!#REF!,0))</f>
        <v>#REF!</v>
      </c>
      <c r="AK6" s="707" t="e">
        <f>IF(+All!#REF!="Central Florida",+All!#REF!,IF(+All!#REF!="Central Florida",+All!#REF!,0))</f>
        <v>#REF!</v>
      </c>
      <c r="AL6" s="586" t="e">
        <f>IF(+All!#REF!="Central Florida",+All!#REF!,IF(+All!#REF!="Central Florida",+All!#REF!,0))</f>
        <v>#REF!</v>
      </c>
      <c r="AM6" s="584" t="e">
        <f>IF(+All!#REF!="Central Florida",+All!#REF!,IF(+All!#REF!="Central Florida",+All!#REF!,0))</f>
        <v>#REF!</v>
      </c>
      <c r="AN6" s="586" t="e">
        <f>IF(+All!#REF!="Central Florida",+All!#REF!,IF(+All!#REF!="Central Florida",+All!#REF!,0))</f>
        <v>#REF!</v>
      </c>
      <c r="AO6" s="585" t="e">
        <f>IF(+All!#REF!="Central Florida",+All!#REF!,IF(+All!#REF!="Central Florida",+All!#REF!,0))</f>
        <v>#REF!</v>
      </c>
      <c r="AP6" s="84" t="e">
        <f>IF(+All!#REF!="Central Florida",+All!#REF!,IF(+All!#REF!="Central Florida",+All!#REF!,0))</f>
        <v>#REF!</v>
      </c>
      <c r="AQ6" s="480" t="e">
        <f>IF(+All!#REF!="Central Florida",+All!#REF!,IF(+All!#REF!="Central Florida",+All!#REF!,0))</f>
        <v>#REF!</v>
      </c>
      <c r="AR6" s="482" t="e">
        <f>IF(+All!#REF!="Central Florida",+All!#REF!,IF(+All!#REF!="Central Florida",+All!#REF!,0))</f>
        <v>#REF!</v>
      </c>
      <c r="AS6" s="483" t="e">
        <f>IF(+All!#REF!="Central Florida",+All!#REF!,IF(+All!#REF!="Central Florida",+All!#REF!,0))</f>
        <v>#REF!</v>
      </c>
      <c r="AT6" s="483" t="e">
        <f>IF(+All!#REF!="Central Florida",+All!#REF!,IF(+All!#REF!="Central Florida",+All!#REF!,0))</f>
        <v>#REF!</v>
      </c>
      <c r="AU6" s="482" t="e">
        <f>IF(+All!#REF!="Central Florida",+All!#REF!,IF(+All!#REF!="Central Florida",+All!#REF!,0))</f>
        <v>#REF!</v>
      </c>
      <c r="AV6" s="483" t="e">
        <f>IF(+All!#REF!="Central Florida",+All!#REF!,IF(+All!#REF!="Central Florida",+All!#REF!,0))</f>
        <v>#REF!</v>
      </c>
      <c r="AW6" s="484" t="e">
        <f>IF(+All!#REF!="Central Florida",+All!#REF!,IF(+All!#REF!="Central Florida",+All!#REF!,0))</f>
        <v>#REF!</v>
      </c>
      <c r="AX6" s="483" t="e">
        <f>IF(+All!#REF!="Central Florida",+All!#REF!,IF(+All!#REF!="Central Florida",+All!#REF!,0))</f>
        <v>#REF!</v>
      </c>
      <c r="AY6" s="88" t="e">
        <f>IF(+All!#REF!="Central Florida",+All!#REF!,IF(+All!#REF!="Central Florida",+All!#REF!,0))</f>
        <v>#REF!</v>
      </c>
      <c r="AZ6" s="89" t="e">
        <f>IF(+All!#REF!="Central Florida",+All!#REF!,IF(+All!#REF!="Central Florida",+All!#REF!,0))</f>
        <v>#REF!</v>
      </c>
      <c r="BA6" s="90" t="e">
        <f>IF(+All!#REF!="Central Florida",+All!#REF!,IF(+All!#REF!="Central Florida",+All!#REF!,0))</f>
        <v>#REF!</v>
      </c>
      <c r="BB6" s="90" t="e">
        <f>IF(+All!#REF!="Central Florida",+All!#REF!,IF(+All!#REF!="Central Florida",+All!#REF!,0))</f>
        <v>#REF!</v>
      </c>
      <c r="BC6" s="91" t="e">
        <f>IF(+All!#REF!="Central Florida",+All!#REF!,IF(+All!#REF!="Central Florida",+All!#REF!,0))</f>
        <v>#REF!</v>
      </c>
      <c r="BD6" s="482" t="e">
        <f>IF(+All!#REF!="Central Florida",+All!#REF!,IF(+All!#REF!="Central Florida",+All!#REF!,0))</f>
        <v>#REF!</v>
      </c>
      <c r="BE6" s="483" t="e">
        <f>IF(+All!#REF!="Central Florida",+All!#REF!,IF(+All!#REF!="Central Florida",+All!#REF!,0))</f>
        <v>#REF!</v>
      </c>
      <c r="BF6" s="483" t="e">
        <f>IF(+All!#REF!="Central Florida",+All!#REF!,IF(+All!#REF!="Central Florida",+All!#REF!,0))</f>
        <v>#REF!</v>
      </c>
      <c r="BG6" s="482" t="e">
        <f>IF(+All!#REF!="Central Florida",+All!#REF!,IF(+All!#REF!="Central Florida",+All!#REF!,0))</f>
        <v>#REF!</v>
      </c>
      <c r="BH6" s="483" t="e">
        <f>IF(+All!#REF!="Central Florida",+All!#REF!,IF(+All!#REF!="Central Florida",+All!#REF!,0))</f>
        <v>#REF!</v>
      </c>
      <c r="BI6" s="484" t="e">
        <f>IF(+All!#REF!="Central Florida",+All!#REF!,IF(+All!#REF!="Central Florida",+All!#REF!,0))</f>
        <v>#REF!</v>
      </c>
      <c r="BJ6" s="92" t="e">
        <f>IF(+All!#REF!="Central Florida",+All!#REF!,IF(+All!#REF!="Central Florida",+All!#REF!,0))</f>
        <v>#REF!</v>
      </c>
      <c r="BK6" s="93" t="e">
        <f>IF(+All!#REF!="Central Florida",+All!#REF!,IF(+All!#REF!="Central Florida",+All!#REF!,0))</f>
        <v>#REF!</v>
      </c>
    </row>
    <row r="7" spans="1:70" x14ac:dyDescent="0.8">
      <c r="A7" s="70">
        <f>IF(+All!$H179="Central Florida",+All!A179,IF(+All!$F179="Central Florida",+All!A179,0))</f>
        <v>3</v>
      </c>
      <c r="B7" s="480" t="str">
        <f>IF(+All!$H179="Central Florida",+All!B179,IF(+All!$F179="Central Florida",+All!B179,0))</f>
        <v>Fri</v>
      </c>
      <c r="C7" s="72">
        <f>IF(+All!$H179="Central Florida",+All!C179,IF(+All!$F179="Central Florida",+All!C179,0))</f>
        <v>44456</v>
      </c>
      <c r="D7" s="73">
        <f>IF(+All!$H179="Central Florida",+All!D179,IF(+All!$F179="Central Florida",+All!D179,0))</f>
        <v>0.8125</v>
      </c>
      <c r="E7" s="707" t="str">
        <f>IF(+All!$H179="Central Florida",+All!E179,IF(+All!$F179="Central Florida",+All!E179,0))</f>
        <v>ESPN</v>
      </c>
      <c r="F7" s="75" t="str">
        <f>IF(+All!$H179="Central Florida",+All!F179,IF(+All!$F179="Central Florida",+All!F179,0))</f>
        <v>Central Florida</v>
      </c>
      <c r="G7" s="76" t="str">
        <f>IF(+All!$H179="Central Florida",+All!G179,IF(+All!$F179="Central Florida",+All!G179,0))</f>
        <v>AAC</v>
      </c>
      <c r="H7" s="75" t="str">
        <f>IF(+All!$H179="Central Florida",+All!H179,IF(+All!$F179="Central Florida",+All!H179,0))</f>
        <v>Louisville</v>
      </c>
      <c r="I7" s="76" t="str">
        <f>IF(+All!$H179="Central Florida",+All!I179,IF(+All!$F179="Central Florida",+All!I179,0))</f>
        <v>ACC</v>
      </c>
      <c r="J7" s="706" t="str">
        <f>IF(+All!$H179="Central Florida",+All!J179,IF(+All!$F179="Central Florida",+All!J179,0))</f>
        <v>Central Florida</v>
      </c>
      <c r="K7" s="707" t="str">
        <f>IF(+All!$H179="Central Florida",+All!K179,IF(+All!$F179="Central Florida",+All!K179,0))</f>
        <v>Louisville</v>
      </c>
      <c r="L7" s="78">
        <f>IF(+All!$H179="Central Florida",+All!L179,IF(+All!$F179="Central Florida",+All!L179,0))</f>
        <v>7</v>
      </c>
      <c r="M7" s="79">
        <f>IF(+All!$H179="Central Florida",+All!M179,IF(+All!$F179="Central Florida",+All!M179,0))</f>
        <v>68</v>
      </c>
      <c r="N7" s="706" t="str">
        <f>IF(+All!$H179="Central Florida",+All!N179,IF(+All!$F179="Central Florida",+All!N179,0))</f>
        <v>Louisville</v>
      </c>
      <c r="O7" s="708">
        <f>IF(+All!$H179="Central Florida",+All!O179,IF(+All!$F179="Central Florida",+All!O179,0))</f>
        <v>42</v>
      </c>
      <c r="P7" s="708" t="str">
        <f>IF(+All!$H179="Central Florida",+All!P179,IF(+All!$F179="Central Florida",+All!P179,0))</f>
        <v>Central Florida</v>
      </c>
      <c r="Q7" s="707">
        <f>IF(+All!$H179="Central Florida",+All!Q179,IF(+All!$F179="Central Florida",+All!Q179,0))</f>
        <v>35</v>
      </c>
      <c r="R7" s="706" t="str">
        <f>IF(+All!$H179="Central Florida",+All!R179,IF(+All!$F179="Central Florida",+All!R179,0))</f>
        <v>Louisville</v>
      </c>
      <c r="S7" s="708" t="str">
        <f>IF(+All!$H179="Central Florida",+All!S179,IF(+All!$F179="Central Florida",+All!S179,0))</f>
        <v>Central Florida</v>
      </c>
      <c r="T7" s="706" t="str">
        <f>IF(+All!$H179="Central Florida",+All!T179,IF(+All!$F179="Central Florida",+All!T179,0))</f>
        <v>Central Florida</v>
      </c>
      <c r="U7" s="707" t="str">
        <f>IF(+All!$H179="Central Florida",+All!U179,IF(+All!$F179="Central Florida",+All!U179,0))</f>
        <v>L</v>
      </c>
      <c r="V7" s="706" t="e">
        <f>IF(+All!#REF!="Central Florida",+All!#REF!,IF(+All!#REF!="Central Florida",+All!#REF!,0))</f>
        <v>#REF!</v>
      </c>
      <c r="W7" s="707" t="e">
        <f>IF(+All!#REF!="Central Florida",+All!#REF!,IF(+All!#REF!="Central Florida",+All!#REF!,0))</f>
        <v>#REF!</v>
      </c>
      <c r="X7" s="706" t="e">
        <f>IF(+All!#REF!="Central Florida",+All!#REF!,IF(+All!#REF!="Central Florida",+All!#REF!,0))</f>
        <v>#REF!</v>
      </c>
      <c r="Y7" s="707" t="e">
        <f>IF(+All!#REF!="Central Florida",+All!#REF!,IF(+All!#REF!="Central Florida",+All!#REF!,0))</f>
        <v>#REF!</v>
      </c>
      <c r="Z7" s="706" t="e">
        <f>IF(+All!#REF!="Central Florida",+All!#REF!,IF(+All!#REF!="Central Florida",+All!#REF!,0))</f>
        <v>#REF!</v>
      </c>
      <c r="AA7" s="707" t="e">
        <f>IF(+All!#REF!="Central Florida",+All!#REF!,IF(+All!#REF!="Central Florida",+All!#REF!,0))</f>
        <v>#REF!</v>
      </c>
      <c r="AB7" s="706" t="e">
        <f>IF(+All!#REF!="Central Florida",+All!#REF!,IF(+All!#REF!="Central Florida",+All!#REF!,0))</f>
        <v>#REF!</v>
      </c>
      <c r="AC7" s="707" t="e">
        <f>IF(+All!#REF!="Central Florida",+All!#REF!,IF(+All!#REF!="Central Florida",+All!#REF!,0))</f>
        <v>#REF!</v>
      </c>
      <c r="AD7" s="706" t="e">
        <f>IF(+All!#REF!="Central Florida",+All!#REF!,IF(+All!#REF!="Central Florida",+All!#REF!,0))</f>
        <v>#REF!</v>
      </c>
      <c r="AE7" s="707" t="e">
        <f>IF(+All!#REF!="Central Florida",+All!#REF!,IF(+All!#REF!="Central Florida",+All!#REF!,0))</f>
        <v>#REF!</v>
      </c>
      <c r="AF7" s="706" t="e">
        <f>IF(+All!#REF!="Central Florida",+All!#REF!,IF(+All!#REF!="Central Florida",+All!#REF!,0))</f>
        <v>#REF!</v>
      </c>
      <c r="AG7" s="707" t="e">
        <f>IF(+All!#REF!="Central Florida",+All!#REF!,IF(+All!#REF!="Central Florida",+All!#REF!,0))</f>
        <v>#REF!</v>
      </c>
      <c r="AH7" s="706" t="e">
        <f>IF(+All!#REF!="Central Florida",+All!#REF!,IF(+All!#REF!="Central Florida",+All!#REF!,0))</f>
        <v>#REF!</v>
      </c>
      <c r="AI7" s="707" t="e">
        <f>IF(+All!#REF!="Central Florida",+All!#REF!,IF(+All!#REF!="Central Florida",+All!#REF!,0))</f>
        <v>#REF!</v>
      </c>
      <c r="AJ7" s="706" t="e">
        <f>IF(+All!#REF!="Central Florida",+All!#REF!,IF(+All!#REF!="Central Florida",+All!#REF!,0))</f>
        <v>#REF!</v>
      </c>
      <c r="AK7" s="707" t="e">
        <f>IF(+All!#REF!="Central Florida",+All!#REF!,IF(+All!#REF!="Central Florida",+All!#REF!,0))</f>
        <v>#REF!</v>
      </c>
      <c r="AL7" s="586" t="e">
        <f>IF(+All!#REF!="Central Florida",+All!#REF!,IF(+All!#REF!="Central Florida",+All!#REF!,0))</f>
        <v>#REF!</v>
      </c>
      <c r="AM7" s="584" t="e">
        <f>IF(+All!#REF!="Central Florida",+All!#REF!,IF(+All!#REF!="Central Florida",+All!#REF!,0))</f>
        <v>#REF!</v>
      </c>
      <c r="AN7" s="586" t="e">
        <f>IF(+All!#REF!="Central Florida",+All!#REF!,IF(+All!#REF!="Central Florida",+All!#REF!,0))</f>
        <v>#REF!</v>
      </c>
      <c r="AO7" s="585" t="e">
        <f>IF(+All!#REF!="Central Florida",+All!#REF!,IF(+All!#REF!="Central Florida",+All!#REF!,0))</f>
        <v>#REF!</v>
      </c>
      <c r="AP7" s="84" t="e">
        <f>IF(+All!#REF!="Central Florida",+All!#REF!,IF(+All!#REF!="Central Florida",+All!#REF!,0))</f>
        <v>#REF!</v>
      </c>
      <c r="AQ7" s="480" t="e">
        <f>IF(+All!#REF!="Central Florida",+All!#REF!,IF(+All!#REF!="Central Florida",+All!#REF!,0))</f>
        <v>#REF!</v>
      </c>
      <c r="AR7" s="482" t="e">
        <f>IF(+All!#REF!="Central Florida",+All!#REF!,IF(+All!#REF!="Central Florida",+All!#REF!,0))</f>
        <v>#REF!</v>
      </c>
      <c r="AS7" s="483" t="e">
        <f>IF(+All!#REF!="Central Florida",+All!#REF!,IF(+All!#REF!="Central Florida",+All!#REF!,0))</f>
        <v>#REF!</v>
      </c>
      <c r="AT7" s="483" t="e">
        <f>IF(+All!#REF!="Central Florida",+All!#REF!,IF(+All!#REF!="Central Florida",+All!#REF!,0))</f>
        <v>#REF!</v>
      </c>
      <c r="AU7" s="482" t="e">
        <f>IF(+All!#REF!="Central Florida",+All!#REF!,IF(+All!#REF!="Central Florida",+All!#REF!,0))</f>
        <v>#REF!</v>
      </c>
      <c r="AV7" s="483" t="e">
        <f>IF(+All!#REF!="Central Florida",+All!#REF!,IF(+All!#REF!="Central Florida",+All!#REF!,0))</f>
        <v>#REF!</v>
      </c>
      <c r="AW7" s="484" t="e">
        <f>IF(+All!#REF!="Central Florida",+All!#REF!,IF(+All!#REF!="Central Florida",+All!#REF!,0))</f>
        <v>#REF!</v>
      </c>
      <c r="AX7" s="483" t="e">
        <f>IF(+All!#REF!="Central Florida",+All!#REF!,IF(+All!#REF!="Central Florida",+All!#REF!,0))</f>
        <v>#REF!</v>
      </c>
      <c r="AY7" s="88" t="e">
        <f>IF(+All!#REF!="Central Florida",+All!#REF!,IF(+All!#REF!="Central Florida",+All!#REF!,0))</f>
        <v>#REF!</v>
      </c>
      <c r="AZ7" s="89" t="e">
        <f>IF(+All!#REF!="Central Florida",+All!#REF!,IF(+All!#REF!="Central Florida",+All!#REF!,0))</f>
        <v>#REF!</v>
      </c>
      <c r="BA7" s="90" t="e">
        <f>IF(+All!#REF!="Central Florida",+All!#REF!,IF(+All!#REF!="Central Florida",+All!#REF!,0))</f>
        <v>#REF!</v>
      </c>
      <c r="BB7" s="90" t="e">
        <f>IF(+All!#REF!="Central Florida",+All!#REF!,IF(+All!#REF!="Central Florida",+All!#REF!,0))</f>
        <v>#REF!</v>
      </c>
      <c r="BC7" s="91" t="e">
        <f>IF(+All!#REF!="Central Florida",+All!#REF!,IF(+All!#REF!="Central Florida",+All!#REF!,0))</f>
        <v>#REF!</v>
      </c>
      <c r="BD7" s="482" t="e">
        <f>IF(+All!#REF!="Central Florida",+All!#REF!,IF(+All!#REF!="Central Florida",+All!#REF!,0))</f>
        <v>#REF!</v>
      </c>
      <c r="BE7" s="483" t="e">
        <f>IF(+All!#REF!="Central Florida",+All!#REF!,IF(+All!#REF!="Central Florida",+All!#REF!,0))</f>
        <v>#REF!</v>
      </c>
      <c r="BF7" s="483" t="e">
        <f>IF(+All!#REF!="Central Florida",+All!#REF!,IF(+All!#REF!="Central Florida",+All!#REF!,0))</f>
        <v>#REF!</v>
      </c>
      <c r="BG7" s="482" t="e">
        <f>IF(+All!#REF!="Central Florida",+All!#REF!,IF(+All!#REF!="Central Florida",+All!#REF!,0))</f>
        <v>#REF!</v>
      </c>
      <c r="BH7" s="483" t="e">
        <f>IF(+All!#REF!="Central Florida",+All!#REF!,IF(+All!#REF!="Central Florida",+All!#REF!,0))</f>
        <v>#REF!</v>
      </c>
      <c r="BI7" s="484" t="e">
        <f>IF(+All!#REF!="Central Florida",+All!#REF!,IF(+All!#REF!="Central Florida",+All!#REF!,0))</f>
        <v>#REF!</v>
      </c>
      <c r="BJ7" s="92" t="e">
        <f>IF(+All!#REF!="Central Florida",+All!#REF!,IF(+All!#REF!="Central Florida",+All!#REF!,0))</f>
        <v>#REF!</v>
      </c>
      <c r="BK7" s="93" t="e">
        <f>IF(+All!#REF!="Central Florida",+All!#REF!,IF(+All!#REF!="Central Florida",+All!#REF!,0))</f>
        <v>#REF!</v>
      </c>
    </row>
    <row r="8" spans="1:70" x14ac:dyDescent="0.8">
      <c r="A8" s="70">
        <f>IF(+All!$H323="Central Florida",+All!A323,IF(+All!$F323="Central Florida",+All!A323,0))</f>
        <v>4</v>
      </c>
      <c r="B8" s="480" t="str">
        <f>IF(+All!$H323="Central Florida",+All!B323,IF(+All!$F323="Central Florida",+All!B323,0))</f>
        <v>Sat</v>
      </c>
      <c r="C8" s="72">
        <f>IF(+All!$H323="Central Florida",+All!C323,IF(+All!$F323="Central Florida",+All!C323,0))</f>
        <v>44464</v>
      </c>
      <c r="D8" s="73">
        <f>IF(+All!$H323="Central Florida",+All!D323,IF(+All!$F323="Central Florida",+All!D323,0))</f>
        <v>0</v>
      </c>
      <c r="E8" s="707">
        <f>IF(+All!$H323="Central Florida",+All!E323,IF(+All!$F323="Central Florida",+All!E323,0))</f>
        <v>0</v>
      </c>
      <c r="F8" s="75" t="str">
        <f>IF(+All!$H323="Central Florida",+All!F323,IF(+All!$F323="Central Florida",+All!F323,0))</f>
        <v>Central Florida</v>
      </c>
      <c r="G8" s="76" t="str">
        <f>IF(+All!$H323="Central Florida",+All!G323,IF(+All!$F323="Central Florida",+All!G323,0))</f>
        <v>AAC</v>
      </c>
      <c r="H8" s="75" t="str">
        <f>IF(+All!$H323="Central Florida",+All!H323,IF(+All!$F323="Central Florida",+All!H323,0))</f>
        <v>Open</v>
      </c>
      <c r="I8" s="76" t="str">
        <f>IF(+All!$H323="Central Florida",+All!I323,IF(+All!$F323="Central Florida",+All!I323,0))</f>
        <v>ZZZ</v>
      </c>
      <c r="J8" s="706">
        <f>IF(+All!$H323="Central Florida",+All!J323,IF(+All!$F323="Central Florida",+All!J323,0))</f>
        <v>0</v>
      </c>
      <c r="K8" s="707" t="str">
        <f>IF(+All!$H323="Central Florida",+All!K323,IF(+All!$F323="Central Florida",+All!K323,0))</f>
        <v>Central Florida</v>
      </c>
      <c r="L8" s="78">
        <f>IF(+All!$H323="Central Florida",+All!L323,IF(+All!$F323="Central Florida",+All!L323,0))</f>
        <v>0</v>
      </c>
      <c r="M8" s="79">
        <f>IF(+All!$H323="Central Florida",+All!M323,IF(+All!$F323="Central Florida",+All!M323,0))</f>
        <v>0</v>
      </c>
      <c r="N8" s="706">
        <f>IF(+All!$H323="Central Florida",+All!N323,IF(+All!$F323="Central Florida",+All!N323,0))</f>
        <v>0</v>
      </c>
      <c r="O8" s="708">
        <f>IF(+All!$H323="Central Florida",+All!O323,IF(+All!$F323="Central Florida",+All!O323,0))</f>
        <v>0</v>
      </c>
      <c r="P8" s="708">
        <f>IF(+All!$H323="Central Florida",+All!P323,IF(+All!$F323="Central Florida",+All!P323,0))</f>
        <v>0</v>
      </c>
      <c r="Q8" s="707">
        <f>IF(+All!$H323="Central Florida",+All!Q323,IF(+All!$F323="Central Florida",+All!Q323,0))</f>
        <v>0</v>
      </c>
      <c r="R8" s="706">
        <f>IF(+All!$H323="Central Florida",+All!R323,IF(+All!$F323="Central Florida",+All!R323,0))</f>
        <v>0</v>
      </c>
      <c r="S8" s="708">
        <f>IF(+All!$H323="Central Florida",+All!S323,IF(+All!$F323="Central Florida",+All!S323,0))</f>
        <v>0</v>
      </c>
      <c r="T8" s="706">
        <f>IF(+All!$H323="Central Florida",+All!T323,IF(+All!$F323="Central Florida",+All!T323,0))</f>
        <v>0</v>
      </c>
      <c r="U8" s="707">
        <f>IF(+All!$H323="Central Florida",+All!U323,IF(+All!$F323="Central Florida",+All!U323,0))</f>
        <v>0</v>
      </c>
      <c r="V8" s="706" t="e">
        <f>IF(+All!#REF!="Central Florida",+All!#REF!,IF(+All!#REF!="Central Florida",+All!#REF!,0))</f>
        <v>#REF!</v>
      </c>
      <c r="W8" s="707" t="e">
        <f>IF(+All!#REF!="Central Florida",+All!#REF!,IF(+All!#REF!="Central Florida",+All!#REF!,0))</f>
        <v>#REF!</v>
      </c>
      <c r="X8" s="706" t="e">
        <f>IF(+All!#REF!="Central Florida",+All!#REF!,IF(+All!#REF!="Central Florida",+All!#REF!,0))</f>
        <v>#REF!</v>
      </c>
      <c r="Y8" s="707" t="e">
        <f>IF(+All!#REF!="Central Florida",+All!#REF!,IF(+All!#REF!="Central Florida",+All!#REF!,0))</f>
        <v>#REF!</v>
      </c>
      <c r="Z8" s="706" t="e">
        <f>IF(+All!#REF!="Central Florida",+All!#REF!,IF(+All!#REF!="Central Florida",+All!#REF!,0))</f>
        <v>#REF!</v>
      </c>
      <c r="AA8" s="707" t="e">
        <f>IF(+All!#REF!="Central Florida",+All!#REF!,IF(+All!#REF!="Central Florida",+All!#REF!,0))</f>
        <v>#REF!</v>
      </c>
      <c r="AB8" s="706" t="e">
        <f>IF(+All!#REF!="Central Florida",+All!#REF!,IF(+All!#REF!="Central Florida",+All!#REF!,0))</f>
        <v>#REF!</v>
      </c>
      <c r="AC8" s="707" t="e">
        <f>IF(+All!#REF!="Central Florida",+All!#REF!,IF(+All!#REF!="Central Florida",+All!#REF!,0))</f>
        <v>#REF!</v>
      </c>
      <c r="AD8" s="706" t="e">
        <f>IF(+All!#REF!="Central Florida",+All!#REF!,IF(+All!#REF!="Central Florida",+All!#REF!,0))</f>
        <v>#REF!</v>
      </c>
      <c r="AE8" s="707" t="e">
        <f>IF(+All!#REF!="Central Florida",+All!#REF!,IF(+All!#REF!="Central Florida",+All!#REF!,0))</f>
        <v>#REF!</v>
      </c>
      <c r="AF8" s="706" t="e">
        <f>IF(+All!#REF!="Central Florida",+All!#REF!,IF(+All!#REF!="Central Florida",+All!#REF!,0))</f>
        <v>#REF!</v>
      </c>
      <c r="AG8" s="707" t="e">
        <f>IF(+All!#REF!="Central Florida",+All!#REF!,IF(+All!#REF!="Central Florida",+All!#REF!,0))</f>
        <v>#REF!</v>
      </c>
      <c r="AH8" s="706" t="e">
        <f>IF(+All!#REF!="Central Florida",+All!#REF!,IF(+All!#REF!="Central Florida",+All!#REF!,0))</f>
        <v>#REF!</v>
      </c>
      <c r="AI8" s="707" t="e">
        <f>IF(+All!#REF!="Central Florida",+All!#REF!,IF(+All!#REF!="Central Florida",+All!#REF!,0))</f>
        <v>#REF!</v>
      </c>
      <c r="AJ8" s="706" t="e">
        <f>IF(+All!#REF!="Central Florida",+All!#REF!,IF(+All!#REF!="Central Florida",+All!#REF!,0))</f>
        <v>#REF!</v>
      </c>
      <c r="AK8" s="707" t="e">
        <f>IF(+All!#REF!="Central Florida",+All!#REF!,IF(+All!#REF!="Central Florida",+All!#REF!,0))</f>
        <v>#REF!</v>
      </c>
      <c r="AL8" s="586" t="e">
        <f>IF(+All!#REF!="Central Florida",+All!#REF!,IF(+All!#REF!="Central Florida",+All!#REF!,0))</f>
        <v>#REF!</v>
      </c>
      <c r="AM8" s="584" t="e">
        <f>IF(+All!#REF!="Central Florida",+All!#REF!,IF(+All!#REF!="Central Florida",+All!#REF!,0))</f>
        <v>#REF!</v>
      </c>
      <c r="AN8" s="586" t="e">
        <f>IF(+All!#REF!="Central Florida",+All!#REF!,IF(+All!#REF!="Central Florida",+All!#REF!,0))</f>
        <v>#REF!</v>
      </c>
      <c r="AO8" s="585" t="e">
        <f>IF(+All!#REF!="Central Florida",+All!#REF!,IF(+All!#REF!="Central Florida",+All!#REF!,0))</f>
        <v>#REF!</v>
      </c>
      <c r="AP8" s="84" t="e">
        <f>IF(+All!#REF!="Central Florida",+All!#REF!,IF(+All!#REF!="Central Florida",+All!#REF!,0))</f>
        <v>#REF!</v>
      </c>
      <c r="AQ8" s="480" t="e">
        <f>IF(+All!#REF!="Central Florida",+All!#REF!,IF(+All!#REF!="Central Florida",+All!#REF!,0))</f>
        <v>#REF!</v>
      </c>
      <c r="AR8" s="482" t="e">
        <f>IF(+All!#REF!="Central Florida",+All!#REF!,IF(+All!#REF!="Central Florida",+All!#REF!,0))</f>
        <v>#REF!</v>
      </c>
      <c r="AS8" s="483" t="e">
        <f>IF(+All!#REF!="Central Florida",+All!#REF!,IF(+All!#REF!="Central Florida",+All!#REF!,0))</f>
        <v>#REF!</v>
      </c>
      <c r="AT8" s="483" t="e">
        <f>IF(+All!#REF!="Central Florida",+All!#REF!,IF(+All!#REF!="Central Florida",+All!#REF!,0))</f>
        <v>#REF!</v>
      </c>
      <c r="AU8" s="482" t="e">
        <f>IF(+All!#REF!="Central Florida",+All!#REF!,IF(+All!#REF!="Central Florida",+All!#REF!,0))</f>
        <v>#REF!</v>
      </c>
      <c r="AV8" s="483" t="e">
        <f>IF(+All!#REF!="Central Florida",+All!#REF!,IF(+All!#REF!="Central Florida",+All!#REF!,0))</f>
        <v>#REF!</v>
      </c>
      <c r="AW8" s="484" t="e">
        <f>IF(+All!#REF!="Central Florida",+All!#REF!,IF(+All!#REF!="Central Florida",+All!#REF!,0))</f>
        <v>#REF!</v>
      </c>
      <c r="AX8" s="483" t="e">
        <f>IF(+All!#REF!="Central Florida",+All!#REF!,IF(+All!#REF!="Central Florida",+All!#REF!,0))</f>
        <v>#REF!</v>
      </c>
      <c r="AY8" s="88" t="e">
        <f>IF(+All!#REF!="Central Florida",+All!#REF!,IF(+All!#REF!="Central Florida",+All!#REF!,0))</f>
        <v>#REF!</v>
      </c>
      <c r="AZ8" s="89" t="e">
        <f>IF(+All!#REF!="Central Florida",+All!#REF!,IF(+All!#REF!="Central Florida",+All!#REF!,0))</f>
        <v>#REF!</v>
      </c>
      <c r="BA8" s="90" t="e">
        <f>IF(+All!#REF!="Central Florida",+All!#REF!,IF(+All!#REF!="Central Florida",+All!#REF!,0))</f>
        <v>#REF!</v>
      </c>
      <c r="BB8" s="90" t="e">
        <f>IF(+All!#REF!="Central Florida",+All!#REF!,IF(+All!#REF!="Central Florida",+All!#REF!,0))</f>
        <v>#REF!</v>
      </c>
      <c r="BC8" s="91" t="e">
        <f>IF(+All!#REF!="Central Florida",+All!#REF!,IF(+All!#REF!="Central Florida",+All!#REF!,0))</f>
        <v>#REF!</v>
      </c>
      <c r="BD8" s="482" t="e">
        <f>IF(+All!#REF!="Central Florida",+All!#REF!,IF(+All!#REF!="Central Florida",+All!#REF!,0))</f>
        <v>#REF!</v>
      </c>
      <c r="BE8" s="483" t="e">
        <f>IF(+All!#REF!="Central Florida",+All!#REF!,IF(+All!#REF!="Central Florida",+All!#REF!,0))</f>
        <v>#REF!</v>
      </c>
      <c r="BF8" s="483" t="e">
        <f>IF(+All!#REF!="Central Florida",+All!#REF!,IF(+All!#REF!="Central Florida",+All!#REF!,0))</f>
        <v>#REF!</v>
      </c>
      <c r="BG8" s="482" t="e">
        <f>IF(+All!#REF!="Central Florida",+All!#REF!,IF(+All!#REF!="Central Florida",+All!#REF!,0))</f>
        <v>#REF!</v>
      </c>
      <c r="BH8" s="483" t="e">
        <f>IF(+All!#REF!="Central Florida",+All!#REF!,IF(+All!#REF!="Central Florida",+All!#REF!,0))</f>
        <v>#REF!</v>
      </c>
      <c r="BI8" s="484" t="e">
        <f>IF(+All!#REF!="Central Florida",+All!#REF!,IF(+All!#REF!="Central Florida",+All!#REF!,0))</f>
        <v>#REF!</v>
      </c>
      <c r="BJ8" s="92" t="e">
        <f>IF(+All!#REF!="Central Florida",+All!#REF!,IF(+All!#REF!="Central Florida",+All!#REF!,0))</f>
        <v>#REF!</v>
      </c>
      <c r="BK8" s="93" t="e">
        <f>IF(+All!#REF!="Central Florida",+All!#REF!,IF(+All!#REF!="Central Florida",+All!#REF!,0))</f>
        <v>#REF!</v>
      </c>
    </row>
    <row r="9" spans="1:70" x14ac:dyDescent="0.8">
      <c r="A9" s="70">
        <f>IF(+All!$H333="Central Florida",+All!A333,IF(+All!$F333="Central Florida",+All!A333,0))</f>
        <v>5</v>
      </c>
      <c r="B9" s="480" t="str">
        <f>IF(+All!$H333="Central Florida",+All!B333,IF(+All!$F333="Central Florida",+All!B333,0))</f>
        <v>Sat</v>
      </c>
      <c r="C9" s="72">
        <f>IF(+All!$H333="Central Florida",+All!C333,IF(+All!$F333="Central Florida",+All!C333,0))</f>
        <v>44471</v>
      </c>
      <c r="D9" s="73">
        <f>IF(+All!$H333="Central Florida",+All!D333,IF(+All!$F333="Central Florida",+All!D333,0))</f>
        <v>0.64583333333333337</v>
      </c>
      <c r="E9" s="707" t="str">
        <f>IF(+All!$H333="Central Florida",+All!E333,IF(+All!$F333="Central Florida",+All!E333,0))</f>
        <v>CBSSN</v>
      </c>
      <c r="F9" s="75" t="str">
        <f>IF(+All!$H333="Central Florida",+All!F333,IF(+All!$F333="Central Florida",+All!F333,0))</f>
        <v>Central Florida</v>
      </c>
      <c r="G9" s="76" t="str">
        <f>IF(+All!$H333="Central Florida",+All!G333,IF(+All!$F333="Central Florida",+All!G333,0))</f>
        <v>AAC</v>
      </c>
      <c r="H9" s="75" t="str">
        <f>IF(+All!$H333="Central Florida",+All!H333,IF(+All!$F333="Central Florida",+All!H333,0))</f>
        <v>Navy</v>
      </c>
      <c r="I9" s="76" t="str">
        <f>IF(+All!$H333="Central Florida",+All!I333,IF(+All!$F333="Central Florida",+All!I333,0))</f>
        <v>AAC</v>
      </c>
      <c r="J9" s="706" t="str">
        <f>IF(+All!$H333="Central Florida",+All!J333,IF(+All!$F333="Central Florida",+All!J333,0))</f>
        <v>Central Florida</v>
      </c>
      <c r="K9" s="707" t="str">
        <f>IF(+All!$H333="Central Florida",+All!K333,IF(+All!$F333="Central Florida",+All!K333,0))</f>
        <v>Navy</v>
      </c>
      <c r="L9" s="78">
        <f>IF(+All!$H333="Central Florida",+All!L333,IF(+All!$F333="Central Florida",+All!L333,0))</f>
        <v>16</v>
      </c>
      <c r="M9" s="79">
        <f>IF(+All!$H333="Central Florida",+All!M333,IF(+All!$F333="Central Florida",+All!M333,0))</f>
        <v>53.5</v>
      </c>
      <c r="N9" s="706" t="str">
        <f>IF(+All!$H333="Central Florida",+All!N333,IF(+All!$F333="Central Florida",+All!N333,0))</f>
        <v>Navy</v>
      </c>
      <c r="O9" s="708">
        <f>IF(+All!$H333="Central Florida",+All!O333,IF(+All!$F333="Central Florida",+All!O333,0))</f>
        <v>34</v>
      </c>
      <c r="P9" s="708" t="str">
        <f>IF(+All!$H333="Central Florida",+All!P333,IF(+All!$F333="Central Florida",+All!P333,0))</f>
        <v>Central Florida</v>
      </c>
      <c r="Q9" s="707">
        <f>IF(+All!$H333="Central Florida",+All!Q333,IF(+All!$F333="Central Florida",+All!Q333,0))</f>
        <v>30</v>
      </c>
      <c r="R9" s="706" t="str">
        <f>IF(+All!$H333="Central Florida",+All!R333,IF(+All!$F333="Central Florida",+All!R333,0))</f>
        <v>Navy</v>
      </c>
      <c r="S9" s="708" t="str">
        <f>IF(+All!$H333="Central Florida",+All!S333,IF(+All!$F333="Central Florida",+All!S333,0))</f>
        <v>Central Florida</v>
      </c>
      <c r="T9" s="706" t="str">
        <f>IF(+All!$H333="Central Florida",+All!T333,IF(+All!$F333="Central Florida",+All!T333,0))</f>
        <v>Central Florida</v>
      </c>
      <c r="U9" s="707" t="str">
        <f>IF(+All!$H333="Central Florida",+All!U333,IF(+All!$F333="Central Florida",+All!U333,0))</f>
        <v>L</v>
      </c>
      <c r="V9" s="706" t="e">
        <f>IF(+All!#REF!="Central Florida",+All!#REF!,IF(+All!#REF!="Central Florida",+All!#REF!,0))</f>
        <v>#REF!</v>
      </c>
      <c r="W9" s="707" t="e">
        <f>IF(+All!#REF!="Central Florida",+All!#REF!,IF(+All!#REF!="Central Florida",+All!#REF!,0))</f>
        <v>#REF!</v>
      </c>
      <c r="X9" s="706" t="e">
        <f>IF(+All!#REF!="Central Florida",+All!#REF!,IF(+All!#REF!="Central Florida",+All!#REF!,0))</f>
        <v>#REF!</v>
      </c>
      <c r="Y9" s="707" t="e">
        <f>IF(+All!#REF!="Central Florida",+All!#REF!,IF(+All!#REF!="Central Florida",+All!#REF!,0))</f>
        <v>#REF!</v>
      </c>
      <c r="Z9" s="706" t="e">
        <f>IF(+All!#REF!="Central Florida",+All!#REF!,IF(+All!#REF!="Central Florida",+All!#REF!,0))</f>
        <v>#REF!</v>
      </c>
      <c r="AA9" s="707" t="e">
        <f>IF(+All!#REF!="Central Florida",+All!#REF!,IF(+All!#REF!="Central Florida",+All!#REF!,0))</f>
        <v>#REF!</v>
      </c>
      <c r="AB9" s="706" t="e">
        <f>IF(+All!#REF!="Central Florida",+All!#REF!,IF(+All!#REF!="Central Florida",+All!#REF!,0))</f>
        <v>#REF!</v>
      </c>
      <c r="AC9" s="707" t="e">
        <f>IF(+All!#REF!="Central Florida",+All!#REF!,IF(+All!#REF!="Central Florida",+All!#REF!,0))</f>
        <v>#REF!</v>
      </c>
      <c r="AD9" s="706" t="e">
        <f>IF(+All!#REF!="Central Florida",+All!#REF!,IF(+All!#REF!="Central Florida",+All!#REF!,0))</f>
        <v>#REF!</v>
      </c>
      <c r="AE9" s="707" t="e">
        <f>IF(+All!#REF!="Central Florida",+All!#REF!,IF(+All!#REF!="Central Florida",+All!#REF!,0))</f>
        <v>#REF!</v>
      </c>
      <c r="AF9" s="706" t="e">
        <f>IF(+All!#REF!="Central Florida",+All!#REF!,IF(+All!#REF!="Central Florida",+All!#REF!,0))</f>
        <v>#REF!</v>
      </c>
      <c r="AG9" s="707" t="e">
        <f>IF(+All!#REF!="Central Florida",+All!#REF!,IF(+All!#REF!="Central Florida",+All!#REF!,0))</f>
        <v>#REF!</v>
      </c>
      <c r="AH9" s="706" t="e">
        <f>IF(+All!#REF!="Central Florida",+All!#REF!,IF(+All!#REF!="Central Florida",+All!#REF!,0))</f>
        <v>#REF!</v>
      </c>
      <c r="AI9" s="707" t="e">
        <f>IF(+All!#REF!="Central Florida",+All!#REF!,IF(+All!#REF!="Central Florida",+All!#REF!,0))</f>
        <v>#REF!</v>
      </c>
      <c r="AJ9" s="706" t="e">
        <f>IF(+All!#REF!="Central Florida",+All!#REF!,IF(+All!#REF!="Central Florida",+All!#REF!,0))</f>
        <v>#REF!</v>
      </c>
      <c r="AK9" s="707" t="e">
        <f>IF(+All!#REF!="Central Florida",+All!#REF!,IF(+All!#REF!="Central Florida",+All!#REF!,0))</f>
        <v>#REF!</v>
      </c>
      <c r="AL9" s="586" t="e">
        <f>IF(+All!#REF!="Central Florida",+All!#REF!,IF(+All!#REF!="Central Florida",+All!#REF!,0))</f>
        <v>#REF!</v>
      </c>
      <c r="AM9" s="584" t="e">
        <f>IF(+All!#REF!="Central Florida",+All!#REF!,IF(+All!#REF!="Central Florida",+All!#REF!,0))</f>
        <v>#REF!</v>
      </c>
      <c r="AN9" s="586" t="e">
        <f>IF(+All!#REF!="Central Florida",+All!#REF!,IF(+All!#REF!="Central Florida",+All!#REF!,0))</f>
        <v>#REF!</v>
      </c>
      <c r="AO9" s="585" t="e">
        <f>IF(+All!#REF!="Central Florida",+All!#REF!,IF(+All!#REF!="Central Florida",+All!#REF!,0))</f>
        <v>#REF!</v>
      </c>
      <c r="AP9" s="84" t="e">
        <f>IF(+All!#REF!="Central Florida",+All!#REF!,IF(+All!#REF!="Central Florida",+All!#REF!,0))</f>
        <v>#REF!</v>
      </c>
      <c r="AQ9" s="480" t="e">
        <f>IF(+All!#REF!="Central Florida",+All!#REF!,IF(+All!#REF!="Central Florida",+All!#REF!,0))</f>
        <v>#REF!</v>
      </c>
      <c r="AR9" s="482" t="e">
        <f>IF(+All!#REF!="Central Florida",+All!#REF!,IF(+All!#REF!="Central Florida",+All!#REF!,0))</f>
        <v>#REF!</v>
      </c>
      <c r="AS9" s="483" t="e">
        <f>IF(+All!#REF!="Central Florida",+All!#REF!,IF(+All!#REF!="Central Florida",+All!#REF!,0))</f>
        <v>#REF!</v>
      </c>
      <c r="AT9" s="483" t="e">
        <f>IF(+All!#REF!="Central Florida",+All!#REF!,IF(+All!#REF!="Central Florida",+All!#REF!,0))</f>
        <v>#REF!</v>
      </c>
      <c r="AU9" s="482" t="e">
        <f>IF(+All!#REF!="Central Florida",+All!#REF!,IF(+All!#REF!="Central Florida",+All!#REF!,0))</f>
        <v>#REF!</v>
      </c>
      <c r="AV9" s="483" t="e">
        <f>IF(+All!#REF!="Central Florida",+All!#REF!,IF(+All!#REF!="Central Florida",+All!#REF!,0))</f>
        <v>#REF!</v>
      </c>
      <c r="AW9" s="484" t="e">
        <f>IF(+All!#REF!="Central Florida",+All!#REF!,IF(+All!#REF!="Central Florida",+All!#REF!,0))</f>
        <v>#REF!</v>
      </c>
      <c r="AX9" s="483" t="e">
        <f>IF(+All!#REF!="Central Florida",+All!#REF!,IF(+All!#REF!="Central Florida",+All!#REF!,0))</f>
        <v>#REF!</v>
      </c>
      <c r="AY9" s="88" t="e">
        <f>IF(+All!#REF!="Central Florida",+All!#REF!,IF(+All!#REF!="Central Florida",+All!#REF!,0))</f>
        <v>#REF!</v>
      </c>
      <c r="AZ9" s="89" t="e">
        <f>IF(+All!#REF!="Central Florida",+All!#REF!,IF(+All!#REF!="Central Florida",+All!#REF!,0))</f>
        <v>#REF!</v>
      </c>
      <c r="BA9" s="90" t="e">
        <f>IF(+All!#REF!="Central Florida",+All!#REF!,IF(+All!#REF!="Central Florida",+All!#REF!,0))</f>
        <v>#REF!</v>
      </c>
      <c r="BB9" s="90" t="e">
        <f>IF(+All!#REF!="Central Florida",+All!#REF!,IF(+All!#REF!="Central Florida",+All!#REF!,0))</f>
        <v>#REF!</v>
      </c>
      <c r="BC9" s="91" t="e">
        <f>IF(+All!#REF!="Central Florida",+All!#REF!,IF(+All!#REF!="Central Florida",+All!#REF!,0))</f>
        <v>#REF!</v>
      </c>
      <c r="BD9" s="482" t="e">
        <f>IF(+All!#REF!="Central Florida",+All!#REF!,IF(+All!#REF!="Central Florida",+All!#REF!,0))</f>
        <v>#REF!</v>
      </c>
      <c r="BE9" s="483" t="e">
        <f>IF(+All!#REF!="Central Florida",+All!#REF!,IF(+All!#REF!="Central Florida",+All!#REF!,0))</f>
        <v>#REF!</v>
      </c>
      <c r="BF9" s="483" t="e">
        <f>IF(+All!#REF!="Central Florida",+All!#REF!,IF(+All!#REF!="Central Florida",+All!#REF!,0))</f>
        <v>#REF!</v>
      </c>
      <c r="BG9" s="482" t="e">
        <f>IF(+All!#REF!="Central Florida",+All!#REF!,IF(+All!#REF!="Central Florida",+All!#REF!,0))</f>
        <v>#REF!</v>
      </c>
      <c r="BH9" s="483" t="e">
        <f>IF(+All!#REF!="Central Florida",+All!#REF!,IF(+All!#REF!="Central Florida",+All!#REF!,0))</f>
        <v>#REF!</v>
      </c>
      <c r="BI9" s="484" t="e">
        <f>IF(+All!#REF!="Central Florida",+All!#REF!,IF(+All!#REF!="Central Florida",+All!#REF!,0))</f>
        <v>#REF!</v>
      </c>
      <c r="BJ9" s="92" t="e">
        <f>IF(+All!#REF!="Central Florida",+All!#REF!,IF(+All!#REF!="Central Florida",+All!#REF!,0))</f>
        <v>#REF!</v>
      </c>
      <c r="BK9" s="93" t="e">
        <f>IF(+All!#REF!="Central Florida",+All!#REF!,IF(+All!#REF!="Central Florida",+All!#REF!,0))</f>
        <v>#REF!</v>
      </c>
    </row>
    <row r="10" spans="1:70" x14ac:dyDescent="0.8">
      <c r="A10" s="70">
        <f>IF(+All!$H403="Central Florida",+All!A403,IF(+All!$F403="Central Florida",+All!A403,0))</f>
        <v>6</v>
      </c>
      <c r="B10" s="480" t="str">
        <f>IF(+All!$H403="Central Florida",+All!B403,IF(+All!$F403="Central Florida",+All!B403,0))</f>
        <v>Sat</v>
      </c>
      <c r="C10" s="72">
        <f>IF(+All!$H403="Central Florida",+All!C403,IF(+All!$F403="Central Florida",+All!C403,0))</f>
        <v>44478</v>
      </c>
      <c r="D10" s="73">
        <f>IF(+All!$H403="Central Florida",+All!D403,IF(+All!$F403="Central Florida",+All!D403,0))</f>
        <v>0.75</v>
      </c>
      <c r="E10" s="707">
        <f>IF(+All!$H403="Central Florida",+All!E403,IF(+All!$F403="Central Florida",+All!E403,0))</f>
        <v>0</v>
      </c>
      <c r="F10" s="75" t="str">
        <f>IF(+All!$H403="Central Florida",+All!F403,IF(+All!$F403="Central Florida",+All!F403,0))</f>
        <v>East Carolina</v>
      </c>
      <c r="G10" s="76" t="str">
        <f>IF(+All!$H403="Central Florida",+All!G403,IF(+All!$F403="Central Florida",+All!G403,0))</f>
        <v>AAC</v>
      </c>
      <c r="H10" s="75" t="str">
        <f>IF(+All!$H403="Central Florida",+All!H403,IF(+All!$F403="Central Florida",+All!H403,0))</f>
        <v>Central Florida</v>
      </c>
      <c r="I10" s="76" t="str">
        <f>IF(+All!$H403="Central Florida",+All!I403,IF(+All!$F403="Central Florida",+All!I403,0))</f>
        <v>AAC</v>
      </c>
      <c r="J10" s="706" t="str">
        <f>IF(+All!$H403="Central Florida",+All!J403,IF(+All!$F403="Central Florida",+All!J403,0))</f>
        <v>Central Florida</v>
      </c>
      <c r="K10" s="707" t="str">
        <f>IF(+All!$H403="Central Florida",+All!K403,IF(+All!$F403="Central Florida",+All!K403,0))</f>
        <v>East Carolina</v>
      </c>
      <c r="L10" s="78">
        <f>IF(+All!$H403="Central Florida",+All!L403,IF(+All!$F403="Central Florida",+All!L403,0))</f>
        <v>10</v>
      </c>
      <c r="M10" s="79">
        <f>IF(+All!$H403="Central Florida",+All!M403,IF(+All!$F403="Central Florida",+All!M403,0))</f>
        <v>66.5</v>
      </c>
      <c r="N10" s="706" t="str">
        <f>IF(+All!$H403="Central Florida",+All!N403,IF(+All!$F403="Central Florida",+All!N403,0))</f>
        <v>Central Florida</v>
      </c>
      <c r="O10" s="708">
        <f>IF(+All!$H403="Central Florida",+All!O403,IF(+All!$F403="Central Florida",+All!O403,0))</f>
        <v>20</v>
      </c>
      <c r="P10" s="708" t="str">
        <f>IF(+All!$H403="Central Florida",+All!P403,IF(+All!$F403="Central Florida",+All!P403,0))</f>
        <v>East Carolina</v>
      </c>
      <c r="Q10" s="707">
        <f>IF(+All!$H403="Central Florida",+All!Q403,IF(+All!$F403="Central Florida",+All!Q403,0))</f>
        <v>16</v>
      </c>
      <c r="R10" s="706" t="str">
        <f>IF(+All!$H403="Central Florida",+All!R403,IF(+All!$F403="Central Florida",+All!R403,0))</f>
        <v>East Carolina</v>
      </c>
      <c r="S10" s="708" t="str">
        <f>IF(+All!$H403="Central Florida",+All!S403,IF(+All!$F403="Central Florida",+All!S403,0))</f>
        <v>Central Florida</v>
      </c>
      <c r="T10" s="706" t="str">
        <f>IF(+All!$H403="Central Florida",+All!T403,IF(+All!$F403="Central Florida",+All!T403,0))</f>
        <v>East Carolina</v>
      </c>
      <c r="U10" s="707" t="str">
        <f>IF(+All!$H403="Central Florida",+All!U403,IF(+All!$F403="Central Florida",+All!U403,0))</f>
        <v>W</v>
      </c>
      <c r="V10" s="706" t="e">
        <f>IF(+All!#REF!="Central Florida",+All!#REF!,IF(+All!#REF!="Central Florida",+All!#REF!,0))</f>
        <v>#REF!</v>
      </c>
      <c r="W10" s="707" t="e">
        <f>IF(+All!#REF!="Central Florida",+All!#REF!,IF(+All!#REF!="Central Florida",+All!#REF!,0))</f>
        <v>#REF!</v>
      </c>
      <c r="X10" s="706" t="e">
        <f>IF(+All!#REF!="Central Florida",+All!#REF!,IF(+All!#REF!="Central Florida",+All!#REF!,0))</f>
        <v>#REF!</v>
      </c>
      <c r="Y10" s="707" t="e">
        <f>IF(+All!#REF!="Central Florida",+All!#REF!,IF(+All!#REF!="Central Florida",+All!#REF!,0))</f>
        <v>#REF!</v>
      </c>
      <c r="Z10" s="706" t="e">
        <f>IF(+All!#REF!="Central Florida",+All!#REF!,IF(+All!#REF!="Central Florida",+All!#REF!,0))</f>
        <v>#REF!</v>
      </c>
      <c r="AA10" s="707" t="e">
        <f>IF(+All!#REF!="Central Florida",+All!#REF!,IF(+All!#REF!="Central Florida",+All!#REF!,0))</f>
        <v>#REF!</v>
      </c>
      <c r="AB10" s="706" t="e">
        <f>IF(+All!#REF!="Central Florida",+All!#REF!,IF(+All!#REF!="Central Florida",+All!#REF!,0))</f>
        <v>#REF!</v>
      </c>
      <c r="AC10" s="707" t="e">
        <f>IF(+All!#REF!="Central Florida",+All!#REF!,IF(+All!#REF!="Central Florida",+All!#REF!,0))</f>
        <v>#REF!</v>
      </c>
      <c r="AD10" s="706" t="e">
        <f>IF(+All!#REF!="Central Florida",+All!#REF!,IF(+All!#REF!="Central Florida",+All!#REF!,0))</f>
        <v>#REF!</v>
      </c>
      <c r="AE10" s="707" t="e">
        <f>IF(+All!#REF!="Central Florida",+All!#REF!,IF(+All!#REF!="Central Florida",+All!#REF!,0))</f>
        <v>#REF!</v>
      </c>
      <c r="AF10" s="706" t="e">
        <f>IF(+All!#REF!="Central Florida",+All!#REF!,IF(+All!#REF!="Central Florida",+All!#REF!,0))</f>
        <v>#REF!</v>
      </c>
      <c r="AG10" s="707" t="e">
        <f>IF(+All!#REF!="Central Florida",+All!#REF!,IF(+All!#REF!="Central Florida",+All!#REF!,0))</f>
        <v>#REF!</v>
      </c>
      <c r="AH10" s="706" t="e">
        <f>IF(+All!#REF!="Central Florida",+All!#REF!,IF(+All!#REF!="Central Florida",+All!#REF!,0))</f>
        <v>#REF!</v>
      </c>
      <c r="AI10" s="707" t="e">
        <f>IF(+All!#REF!="Central Florida",+All!#REF!,IF(+All!#REF!="Central Florida",+All!#REF!,0))</f>
        <v>#REF!</v>
      </c>
      <c r="AJ10" s="706" t="e">
        <f>IF(+All!#REF!="Central Florida",+All!#REF!,IF(+All!#REF!="Central Florida",+All!#REF!,0))</f>
        <v>#REF!</v>
      </c>
      <c r="AK10" s="707" t="e">
        <f>IF(+All!#REF!="Central Florida",+All!#REF!,IF(+All!#REF!="Central Florida",+All!#REF!,0))</f>
        <v>#REF!</v>
      </c>
      <c r="AL10" s="586" t="e">
        <f>IF(+All!#REF!="Central Florida",+All!#REF!,IF(+All!#REF!="Central Florida",+All!#REF!,0))</f>
        <v>#REF!</v>
      </c>
      <c r="AM10" s="584" t="e">
        <f>IF(+All!#REF!="Central Florida",+All!#REF!,IF(+All!#REF!="Central Florida",+All!#REF!,0))</f>
        <v>#REF!</v>
      </c>
      <c r="AN10" s="586" t="e">
        <f>IF(+All!#REF!="Central Florida",+All!#REF!,IF(+All!#REF!="Central Florida",+All!#REF!,0))</f>
        <v>#REF!</v>
      </c>
      <c r="AO10" s="585" t="e">
        <f>IF(+All!#REF!="Central Florida",+All!#REF!,IF(+All!#REF!="Central Florida",+All!#REF!,0))</f>
        <v>#REF!</v>
      </c>
      <c r="AP10" s="84" t="e">
        <f>IF(+All!#REF!="Central Florida",+All!#REF!,IF(+All!#REF!="Central Florida",+All!#REF!,0))</f>
        <v>#REF!</v>
      </c>
      <c r="AQ10" s="480" t="e">
        <f>IF(+All!#REF!="Central Florida",+All!#REF!,IF(+All!#REF!="Central Florida",+All!#REF!,0))</f>
        <v>#REF!</v>
      </c>
      <c r="AR10" s="482" t="e">
        <f>IF(+All!#REF!="Central Florida",+All!#REF!,IF(+All!#REF!="Central Florida",+All!#REF!,0))</f>
        <v>#REF!</v>
      </c>
      <c r="AS10" s="483" t="e">
        <f>IF(+All!#REF!="Central Florida",+All!#REF!,IF(+All!#REF!="Central Florida",+All!#REF!,0))</f>
        <v>#REF!</v>
      </c>
      <c r="AT10" s="483" t="e">
        <f>IF(+All!#REF!="Central Florida",+All!#REF!,IF(+All!#REF!="Central Florida",+All!#REF!,0))</f>
        <v>#REF!</v>
      </c>
      <c r="AU10" s="482" t="e">
        <f>IF(+All!#REF!="Central Florida",+All!#REF!,IF(+All!#REF!="Central Florida",+All!#REF!,0))</f>
        <v>#REF!</v>
      </c>
      <c r="AV10" s="483" t="e">
        <f>IF(+All!#REF!="Central Florida",+All!#REF!,IF(+All!#REF!="Central Florida",+All!#REF!,0))</f>
        <v>#REF!</v>
      </c>
      <c r="AW10" s="484" t="e">
        <f>IF(+All!#REF!="Central Florida",+All!#REF!,IF(+All!#REF!="Central Florida",+All!#REF!,0))</f>
        <v>#REF!</v>
      </c>
      <c r="AX10" s="483" t="e">
        <f>IF(+All!#REF!="Central Florida",+All!#REF!,IF(+All!#REF!="Central Florida",+All!#REF!,0))</f>
        <v>#REF!</v>
      </c>
      <c r="AY10" s="88" t="e">
        <f>IF(+All!#REF!="Central Florida",+All!#REF!,IF(+All!#REF!="Central Florida",+All!#REF!,0))</f>
        <v>#REF!</v>
      </c>
      <c r="AZ10" s="89" t="e">
        <f>IF(+All!#REF!="Central Florida",+All!#REF!,IF(+All!#REF!="Central Florida",+All!#REF!,0))</f>
        <v>#REF!</v>
      </c>
      <c r="BA10" s="90" t="e">
        <f>IF(+All!#REF!="Central Florida",+All!#REF!,IF(+All!#REF!="Central Florida",+All!#REF!,0))</f>
        <v>#REF!</v>
      </c>
      <c r="BB10" s="90" t="e">
        <f>IF(+All!#REF!="Central Florida",+All!#REF!,IF(+All!#REF!="Central Florida",+All!#REF!,0))</f>
        <v>#REF!</v>
      </c>
      <c r="BC10" s="91" t="e">
        <f>IF(+All!#REF!="Central Florida",+All!#REF!,IF(+All!#REF!="Central Florida",+All!#REF!,0))</f>
        <v>#REF!</v>
      </c>
      <c r="BD10" s="482" t="e">
        <f>IF(+All!#REF!="Central Florida",+All!#REF!,IF(+All!#REF!="Central Florida",+All!#REF!,0))</f>
        <v>#REF!</v>
      </c>
      <c r="BE10" s="483" t="e">
        <f>IF(+All!#REF!="Central Florida",+All!#REF!,IF(+All!#REF!="Central Florida",+All!#REF!,0))</f>
        <v>#REF!</v>
      </c>
      <c r="BF10" s="483" t="e">
        <f>IF(+All!#REF!="Central Florida",+All!#REF!,IF(+All!#REF!="Central Florida",+All!#REF!,0))</f>
        <v>#REF!</v>
      </c>
      <c r="BG10" s="482" t="e">
        <f>IF(+All!#REF!="Central Florida",+All!#REF!,IF(+All!#REF!="Central Florida",+All!#REF!,0))</f>
        <v>#REF!</v>
      </c>
      <c r="BH10" s="483" t="e">
        <f>IF(+All!#REF!="Central Florida",+All!#REF!,IF(+All!#REF!="Central Florida",+All!#REF!,0))</f>
        <v>#REF!</v>
      </c>
      <c r="BI10" s="484" t="e">
        <f>IF(+All!#REF!="Central Florida",+All!#REF!,IF(+All!#REF!="Central Florida",+All!#REF!,0))</f>
        <v>#REF!</v>
      </c>
      <c r="BJ10" s="92" t="e">
        <f>IF(+All!#REF!="Central Florida",+All!#REF!,IF(+All!#REF!="Central Florida",+All!#REF!,0))</f>
        <v>#REF!</v>
      </c>
      <c r="BK10" s="93" t="e">
        <f>IF(+All!#REF!="Central Florida",+All!#REF!,IF(+All!#REF!="Central Florida",+All!#REF!,0))</f>
        <v>#REF!</v>
      </c>
    </row>
    <row r="11" spans="1:70" x14ac:dyDescent="0.8">
      <c r="A11" s="70">
        <f>IF(+All!$H483="Central Florida",+All!A483,IF(+All!$F483="Central Florida",+All!A483,0))</f>
        <v>7</v>
      </c>
      <c r="B11" s="480" t="str">
        <f>IF(+All!$H483="Central Florida",+All!B483,IF(+All!$F483="Central Florida",+All!B483,0))</f>
        <v>Sat</v>
      </c>
      <c r="C11" s="72">
        <f>IF(+All!$H483="Central Florida",+All!C483,IF(+All!$F483="Central Florida",+All!C483,0))</f>
        <v>44485</v>
      </c>
      <c r="D11" s="73">
        <f>IF(+All!$H483="Central Florida",+All!D483,IF(+All!$F483="Central Florida",+All!D483,0))</f>
        <v>0.5</v>
      </c>
      <c r="E11" s="707" t="str">
        <f>IF(+All!$H483="Central Florida",+All!E483,IF(+All!$F483="Central Florida",+All!E483,0))</f>
        <v>ABC</v>
      </c>
      <c r="F11" s="75" t="str">
        <f>IF(+All!$H483="Central Florida",+All!F483,IF(+All!$F483="Central Florida",+All!F483,0))</f>
        <v>Central Florida</v>
      </c>
      <c r="G11" s="76" t="str">
        <f>IF(+All!$H483="Central Florida",+All!G483,IF(+All!$F483="Central Florida",+All!G483,0))</f>
        <v>AAC</v>
      </c>
      <c r="H11" s="75" t="str">
        <f>IF(+All!$H483="Central Florida",+All!H483,IF(+All!$F483="Central Florida",+All!H483,0))</f>
        <v>Cincinnati</v>
      </c>
      <c r="I11" s="76" t="str">
        <f>IF(+All!$H483="Central Florida",+All!I483,IF(+All!$F483="Central Florida",+All!I483,0))</f>
        <v>AAC</v>
      </c>
      <c r="J11" s="706" t="str">
        <f>IF(+All!$H483="Central Florida",+All!J483,IF(+All!$F483="Central Florida",+All!J483,0))</f>
        <v>Cincinnati</v>
      </c>
      <c r="K11" s="707" t="str">
        <f>IF(+All!$H483="Central Florida",+All!K483,IF(+All!$F483="Central Florida",+All!K483,0))</f>
        <v>Central Florida</v>
      </c>
      <c r="L11" s="78">
        <f>IF(+All!$H483="Central Florida",+All!L483,IF(+All!$F483="Central Florida",+All!L483,0))</f>
        <v>21</v>
      </c>
      <c r="M11" s="79">
        <f>IF(+All!$H483="Central Florida",+All!M483,IF(+All!$F483="Central Florida",+All!M483,0))</f>
        <v>57.5</v>
      </c>
      <c r="N11" s="706" t="str">
        <f>IF(+All!$H483="Central Florida",+All!N483,IF(+All!$F483="Central Florida",+All!N483,0))</f>
        <v>Cincinnati</v>
      </c>
      <c r="O11" s="708">
        <f>IF(+All!$H483="Central Florida",+All!O483,IF(+All!$F483="Central Florida",+All!O483,0))</f>
        <v>66</v>
      </c>
      <c r="P11" s="708" t="str">
        <f>IF(+All!$H483="Central Florida",+All!P483,IF(+All!$F483="Central Florida",+All!P483,0))</f>
        <v>Central Florida</v>
      </c>
      <c r="Q11" s="707">
        <f>IF(+All!$H483="Central Florida",+All!Q483,IF(+All!$F483="Central Florida",+All!Q483,0))</f>
        <v>21</v>
      </c>
      <c r="R11" s="706" t="str">
        <f>IF(+All!$H483="Central Florida",+All!R483,IF(+All!$F483="Central Florida",+All!R483,0))</f>
        <v>Cincinnati</v>
      </c>
      <c r="S11" s="708" t="str">
        <f>IF(+All!$H483="Central Florida",+All!S483,IF(+All!$F483="Central Florida",+All!S483,0))</f>
        <v>Central Florida</v>
      </c>
      <c r="T11" s="706" t="str">
        <f>IF(+All!$H483="Central Florida",+All!T483,IF(+All!$F483="Central Florida",+All!T483,0))</f>
        <v>Central Florida</v>
      </c>
      <c r="U11" s="707" t="str">
        <f>IF(+All!$H483="Central Florida",+All!U483,IF(+All!$F483="Central Florida",+All!U483,0))</f>
        <v>L</v>
      </c>
      <c r="V11" s="706" t="e">
        <f>IF(+All!#REF!="Central Florida",+All!#REF!,IF(+All!#REF!="Central Florida",+All!#REF!,0))</f>
        <v>#REF!</v>
      </c>
      <c r="W11" s="707" t="e">
        <f>IF(+All!#REF!="Central Florida",+All!#REF!,IF(+All!#REF!="Central Florida",+All!#REF!,0))</f>
        <v>#REF!</v>
      </c>
      <c r="X11" s="706" t="e">
        <f>IF(+All!#REF!="Central Florida",+All!#REF!,IF(+All!#REF!="Central Florida",+All!#REF!,0))</f>
        <v>#REF!</v>
      </c>
      <c r="Y11" s="707" t="e">
        <f>IF(+All!#REF!="Central Florida",+All!#REF!,IF(+All!#REF!="Central Florida",+All!#REF!,0))</f>
        <v>#REF!</v>
      </c>
      <c r="Z11" s="706" t="e">
        <f>IF(+All!#REF!="Central Florida",+All!#REF!,IF(+All!#REF!="Central Florida",+All!#REF!,0))</f>
        <v>#REF!</v>
      </c>
      <c r="AA11" s="707" t="e">
        <f>IF(+All!#REF!="Central Florida",+All!#REF!,IF(+All!#REF!="Central Florida",+All!#REF!,0))</f>
        <v>#REF!</v>
      </c>
      <c r="AB11" s="706" t="e">
        <f>IF(+All!#REF!="Central Florida",+All!#REF!,IF(+All!#REF!="Central Florida",+All!#REF!,0))</f>
        <v>#REF!</v>
      </c>
      <c r="AC11" s="707" t="e">
        <f>IF(+All!#REF!="Central Florida",+All!#REF!,IF(+All!#REF!="Central Florida",+All!#REF!,0))</f>
        <v>#REF!</v>
      </c>
      <c r="AD11" s="706" t="e">
        <f>IF(+All!#REF!="Central Florida",+All!#REF!,IF(+All!#REF!="Central Florida",+All!#REF!,0))</f>
        <v>#REF!</v>
      </c>
      <c r="AE11" s="707" t="e">
        <f>IF(+All!#REF!="Central Florida",+All!#REF!,IF(+All!#REF!="Central Florida",+All!#REF!,0))</f>
        <v>#REF!</v>
      </c>
      <c r="AF11" s="706" t="e">
        <f>IF(+All!#REF!="Central Florida",+All!#REF!,IF(+All!#REF!="Central Florida",+All!#REF!,0))</f>
        <v>#REF!</v>
      </c>
      <c r="AG11" s="707" t="e">
        <f>IF(+All!#REF!="Central Florida",+All!#REF!,IF(+All!#REF!="Central Florida",+All!#REF!,0))</f>
        <v>#REF!</v>
      </c>
      <c r="AH11" s="706" t="e">
        <f>IF(+All!#REF!="Central Florida",+All!#REF!,IF(+All!#REF!="Central Florida",+All!#REF!,0))</f>
        <v>#REF!</v>
      </c>
      <c r="AI11" s="707" t="e">
        <f>IF(+All!#REF!="Central Florida",+All!#REF!,IF(+All!#REF!="Central Florida",+All!#REF!,0))</f>
        <v>#REF!</v>
      </c>
      <c r="AJ11" s="706" t="e">
        <f>IF(+All!#REF!="Central Florida",+All!#REF!,IF(+All!#REF!="Central Florida",+All!#REF!,0))</f>
        <v>#REF!</v>
      </c>
      <c r="AK11" s="707" t="e">
        <f>IF(+All!#REF!="Central Florida",+All!#REF!,IF(+All!#REF!="Central Florida",+All!#REF!,0))</f>
        <v>#REF!</v>
      </c>
      <c r="AL11" s="586" t="e">
        <f>IF(+All!#REF!="Central Florida",+All!#REF!,IF(+All!#REF!="Central Florida",+All!#REF!,0))</f>
        <v>#REF!</v>
      </c>
      <c r="AM11" s="584" t="e">
        <f>IF(+All!#REF!="Central Florida",+All!#REF!,IF(+All!#REF!="Central Florida",+All!#REF!,0))</f>
        <v>#REF!</v>
      </c>
      <c r="AN11" s="586" t="e">
        <f>IF(+All!#REF!="Central Florida",+All!#REF!,IF(+All!#REF!="Central Florida",+All!#REF!,0))</f>
        <v>#REF!</v>
      </c>
      <c r="AO11" s="585" t="e">
        <f>IF(+All!#REF!="Central Florida",+All!#REF!,IF(+All!#REF!="Central Florida",+All!#REF!,0))</f>
        <v>#REF!</v>
      </c>
      <c r="AP11" s="84" t="e">
        <f>IF(+All!#REF!="Central Florida",+All!#REF!,IF(+All!#REF!="Central Florida",+All!#REF!,0))</f>
        <v>#REF!</v>
      </c>
      <c r="AQ11" s="480" t="e">
        <f>IF(+All!#REF!="Central Florida",+All!#REF!,IF(+All!#REF!="Central Florida",+All!#REF!,0))</f>
        <v>#REF!</v>
      </c>
      <c r="AR11" s="482" t="e">
        <f>IF(+All!#REF!="Central Florida",+All!#REF!,IF(+All!#REF!="Central Florida",+All!#REF!,0))</f>
        <v>#REF!</v>
      </c>
      <c r="AS11" s="483" t="e">
        <f>IF(+All!#REF!="Central Florida",+All!#REF!,IF(+All!#REF!="Central Florida",+All!#REF!,0))</f>
        <v>#REF!</v>
      </c>
      <c r="AT11" s="483" t="e">
        <f>IF(+All!#REF!="Central Florida",+All!#REF!,IF(+All!#REF!="Central Florida",+All!#REF!,0))</f>
        <v>#REF!</v>
      </c>
      <c r="AU11" s="482" t="e">
        <f>IF(+All!#REF!="Central Florida",+All!#REF!,IF(+All!#REF!="Central Florida",+All!#REF!,0))</f>
        <v>#REF!</v>
      </c>
      <c r="AV11" s="483" t="e">
        <f>IF(+All!#REF!="Central Florida",+All!#REF!,IF(+All!#REF!="Central Florida",+All!#REF!,0))</f>
        <v>#REF!</v>
      </c>
      <c r="AW11" s="484" t="e">
        <f>IF(+All!#REF!="Central Florida",+All!#REF!,IF(+All!#REF!="Central Florida",+All!#REF!,0))</f>
        <v>#REF!</v>
      </c>
      <c r="AX11" s="483" t="e">
        <f>IF(+All!#REF!="Central Florida",+All!#REF!,IF(+All!#REF!="Central Florida",+All!#REF!,0))</f>
        <v>#REF!</v>
      </c>
      <c r="AY11" s="88" t="e">
        <f>IF(+All!#REF!="Central Florida",+All!#REF!,IF(+All!#REF!="Central Florida",+All!#REF!,0))</f>
        <v>#REF!</v>
      </c>
      <c r="AZ11" s="89" t="e">
        <f>IF(+All!#REF!="Central Florida",+All!#REF!,IF(+All!#REF!="Central Florida",+All!#REF!,0))</f>
        <v>#REF!</v>
      </c>
      <c r="BA11" s="90" t="e">
        <f>IF(+All!#REF!="Central Florida",+All!#REF!,IF(+All!#REF!="Central Florida",+All!#REF!,0))</f>
        <v>#REF!</v>
      </c>
      <c r="BB11" s="90" t="e">
        <f>IF(+All!#REF!="Central Florida",+All!#REF!,IF(+All!#REF!="Central Florida",+All!#REF!,0))</f>
        <v>#REF!</v>
      </c>
      <c r="BC11" s="91" t="e">
        <f>IF(+All!#REF!="Central Florida",+All!#REF!,IF(+All!#REF!="Central Florida",+All!#REF!,0))</f>
        <v>#REF!</v>
      </c>
      <c r="BD11" s="482" t="e">
        <f>IF(+All!#REF!="Central Florida",+All!#REF!,IF(+All!#REF!="Central Florida",+All!#REF!,0))</f>
        <v>#REF!</v>
      </c>
      <c r="BE11" s="483" t="e">
        <f>IF(+All!#REF!="Central Florida",+All!#REF!,IF(+All!#REF!="Central Florida",+All!#REF!,0))</f>
        <v>#REF!</v>
      </c>
      <c r="BF11" s="483" t="e">
        <f>IF(+All!#REF!="Central Florida",+All!#REF!,IF(+All!#REF!="Central Florida",+All!#REF!,0))</f>
        <v>#REF!</v>
      </c>
      <c r="BG11" s="482" t="e">
        <f>IF(+All!#REF!="Central Florida",+All!#REF!,IF(+All!#REF!="Central Florida",+All!#REF!,0))</f>
        <v>#REF!</v>
      </c>
      <c r="BH11" s="483" t="e">
        <f>IF(+All!#REF!="Central Florida",+All!#REF!,IF(+All!#REF!="Central Florida",+All!#REF!,0))</f>
        <v>#REF!</v>
      </c>
      <c r="BI11" s="484" t="e">
        <f>IF(+All!#REF!="Central Florida",+All!#REF!,IF(+All!#REF!="Central Florida",+All!#REF!,0))</f>
        <v>#REF!</v>
      </c>
      <c r="BJ11" s="92" t="e">
        <f>IF(+All!#REF!="Central Florida",+All!#REF!,IF(+All!#REF!="Central Florida",+All!#REF!,0))</f>
        <v>#REF!</v>
      </c>
      <c r="BK11" s="93" t="e">
        <f>IF(+All!#REF!="Central Florida",+All!#REF!,IF(+All!#REF!="Central Florida",+All!#REF!,0))</f>
        <v>#REF!</v>
      </c>
    </row>
    <row r="12" spans="1:70" x14ac:dyDescent="0.8">
      <c r="A12" s="70">
        <f>IF(+All!$H560="Central Florida",+All!A560,IF(+All!$F560="Central Florida",+All!A560,0))</f>
        <v>8</v>
      </c>
      <c r="B12" s="480" t="str">
        <f>IF(+All!$H560="Central Florida",+All!B560,IF(+All!$F560="Central Florida",+All!B560,0))</f>
        <v>Fri</v>
      </c>
      <c r="C12" s="72">
        <f>IF(+All!$H560="Central Florida",+All!C560,IF(+All!$F560="Central Florida",+All!C560,0))</f>
        <v>44491</v>
      </c>
      <c r="D12" s="73">
        <f>IF(+All!$H560="Central Florida",+All!D560,IF(+All!$F560="Central Florida",+All!D560,0))</f>
        <v>0.79166666666666663</v>
      </c>
      <c r="E12" s="707" t="str">
        <f>IF(+All!$H560="Central Florida",+All!E560,IF(+All!$F560="Central Florida",+All!E560,0))</f>
        <v>ESPN</v>
      </c>
      <c r="F12" s="75" t="str">
        <f>IF(+All!$H560="Central Florida",+All!F560,IF(+All!$F560="Central Florida",+All!F560,0))</f>
        <v>Memphis</v>
      </c>
      <c r="G12" s="76" t="str">
        <f>IF(+All!$H560="Central Florida",+All!G560,IF(+All!$F560="Central Florida",+All!G560,0))</f>
        <v>AAC</v>
      </c>
      <c r="H12" s="75" t="str">
        <f>IF(+All!$H560="Central Florida",+All!H560,IF(+All!$F560="Central Florida",+All!H560,0))</f>
        <v>Central Florida</v>
      </c>
      <c r="I12" s="76" t="str">
        <f>IF(+All!$H560="Central Florida",+All!I560,IF(+All!$F560="Central Florida",+All!I560,0))</f>
        <v>AAC</v>
      </c>
      <c r="J12" s="706" t="str">
        <f>IF(+All!$H560="Central Florida",+All!J560,IF(+All!$F560="Central Florida",+All!J560,0))</f>
        <v>Memphis</v>
      </c>
      <c r="K12" s="707" t="str">
        <f>IF(+All!$H560="Central Florida",+All!K560,IF(+All!$F560="Central Florida",+All!K560,0))</f>
        <v>Central Florida</v>
      </c>
      <c r="L12" s="78">
        <f>IF(+All!$H560="Central Florida",+All!L560,IF(+All!$F560="Central Florida",+All!L560,0))</f>
        <v>1.5</v>
      </c>
      <c r="M12" s="79">
        <f>IF(+All!$H560="Central Florida",+All!M560,IF(+All!$F560="Central Florida",+All!M560,0))</f>
        <v>63</v>
      </c>
      <c r="N12" s="706" t="str">
        <f>IF(+All!$H560="Central Florida",+All!N560,IF(+All!$F560="Central Florida",+All!N560,0))</f>
        <v>Central Florida</v>
      </c>
      <c r="O12" s="708">
        <f>IF(+All!$H560="Central Florida",+All!O560,IF(+All!$F560="Central Florida",+All!O560,0))</f>
        <v>24</v>
      </c>
      <c r="P12" s="708" t="str">
        <f>IF(+All!$H560="Central Florida",+All!P560,IF(+All!$F560="Central Florida",+All!P560,0))</f>
        <v>Memphis</v>
      </c>
      <c r="Q12" s="707">
        <f>IF(+All!$H560="Central Florida",+All!Q560,IF(+All!$F560="Central Florida",+All!Q560,0))</f>
        <v>7</v>
      </c>
      <c r="R12" s="706" t="str">
        <f>IF(+All!$H560="Central Florida",+All!R560,IF(+All!$F560="Central Florida",+All!R560,0))</f>
        <v>Central Florida</v>
      </c>
      <c r="S12" s="708" t="str">
        <f>IF(+All!$H560="Central Florida",+All!S560,IF(+All!$F560="Central Florida",+All!S560,0))</f>
        <v>Memphis</v>
      </c>
      <c r="T12" s="706" t="str">
        <f>IF(+All!$H560="Central Florida",+All!T560,IF(+All!$F560="Central Florida",+All!T560,0))</f>
        <v>Memphis</v>
      </c>
      <c r="U12" s="707" t="str">
        <f>IF(+All!$H560="Central Florida",+All!U560,IF(+All!$F560="Central Florida",+All!U560,0))</f>
        <v>L</v>
      </c>
      <c r="V12" s="706" t="e">
        <f>IF(+All!#REF!="Central Florida",+All!#REF!,IF(+All!#REF!="Central Florida",+All!#REF!,0))</f>
        <v>#REF!</v>
      </c>
      <c r="W12" s="707" t="e">
        <f>IF(+All!#REF!="Central Florida",+All!#REF!,IF(+All!#REF!="Central Florida",+All!#REF!,0))</f>
        <v>#REF!</v>
      </c>
      <c r="X12" s="706" t="e">
        <f>IF(+All!#REF!="Central Florida",+All!#REF!,IF(+All!#REF!="Central Florida",+All!#REF!,0))</f>
        <v>#REF!</v>
      </c>
      <c r="Y12" s="707" t="e">
        <f>IF(+All!#REF!="Central Florida",+All!#REF!,IF(+All!#REF!="Central Florida",+All!#REF!,0))</f>
        <v>#REF!</v>
      </c>
      <c r="Z12" s="706" t="e">
        <f>IF(+All!#REF!="Central Florida",+All!#REF!,IF(+All!#REF!="Central Florida",+All!#REF!,0))</f>
        <v>#REF!</v>
      </c>
      <c r="AA12" s="707" t="e">
        <f>IF(+All!#REF!="Central Florida",+All!#REF!,IF(+All!#REF!="Central Florida",+All!#REF!,0))</f>
        <v>#REF!</v>
      </c>
      <c r="AB12" s="706" t="e">
        <f>IF(+All!#REF!="Central Florida",+All!#REF!,IF(+All!#REF!="Central Florida",+All!#REF!,0))</f>
        <v>#REF!</v>
      </c>
      <c r="AC12" s="707" t="e">
        <f>IF(+All!#REF!="Central Florida",+All!#REF!,IF(+All!#REF!="Central Florida",+All!#REF!,0))</f>
        <v>#REF!</v>
      </c>
      <c r="AD12" s="706" t="e">
        <f>IF(+All!#REF!="Central Florida",+All!#REF!,IF(+All!#REF!="Central Florida",+All!#REF!,0))</f>
        <v>#REF!</v>
      </c>
      <c r="AE12" s="707" t="e">
        <f>IF(+All!#REF!="Central Florida",+All!#REF!,IF(+All!#REF!="Central Florida",+All!#REF!,0))</f>
        <v>#REF!</v>
      </c>
      <c r="AF12" s="706" t="e">
        <f>IF(+All!#REF!="Central Florida",+All!#REF!,IF(+All!#REF!="Central Florida",+All!#REF!,0))</f>
        <v>#REF!</v>
      </c>
      <c r="AG12" s="707" t="e">
        <f>IF(+All!#REF!="Central Florida",+All!#REF!,IF(+All!#REF!="Central Florida",+All!#REF!,0))</f>
        <v>#REF!</v>
      </c>
      <c r="AH12" s="706" t="e">
        <f>IF(+All!#REF!="Central Florida",+All!#REF!,IF(+All!#REF!="Central Florida",+All!#REF!,0))</f>
        <v>#REF!</v>
      </c>
      <c r="AI12" s="707" t="e">
        <f>IF(+All!#REF!="Central Florida",+All!#REF!,IF(+All!#REF!="Central Florida",+All!#REF!,0))</f>
        <v>#REF!</v>
      </c>
      <c r="AJ12" s="706" t="e">
        <f>IF(+All!#REF!="Central Florida",+All!#REF!,IF(+All!#REF!="Central Florida",+All!#REF!,0))</f>
        <v>#REF!</v>
      </c>
      <c r="AK12" s="707" t="e">
        <f>IF(+All!#REF!="Central Florida",+All!#REF!,IF(+All!#REF!="Central Florida",+All!#REF!,0))</f>
        <v>#REF!</v>
      </c>
      <c r="AL12" s="586" t="e">
        <f>IF(+All!#REF!="Central Florida",+All!#REF!,IF(+All!#REF!="Central Florida",+All!#REF!,0))</f>
        <v>#REF!</v>
      </c>
      <c r="AM12" s="584" t="e">
        <f>IF(+All!#REF!="Central Florida",+All!#REF!,IF(+All!#REF!="Central Florida",+All!#REF!,0))</f>
        <v>#REF!</v>
      </c>
      <c r="AN12" s="586" t="e">
        <f>IF(+All!#REF!="Central Florida",+All!#REF!,IF(+All!#REF!="Central Florida",+All!#REF!,0))</f>
        <v>#REF!</v>
      </c>
      <c r="AO12" s="585" t="e">
        <f>IF(+All!#REF!="Central Florida",+All!#REF!,IF(+All!#REF!="Central Florida",+All!#REF!,0))</f>
        <v>#REF!</v>
      </c>
      <c r="AP12" s="84" t="e">
        <f>IF(+All!#REF!="Central Florida",+All!#REF!,IF(+All!#REF!="Central Florida",+All!#REF!,0))</f>
        <v>#REF!</v>
      </c>
      <c r="AQ12" s="480" t="e">
        <f>IF(+All!#REF!="Central Florida",+All!#REF!,IF(+All!#REF!="Central Florida",+All!#REF!,0))</f>
        <v>#REF!</v>
      </c>
      <c r="AR12" s="482" t="e">
        <f>IF(+All!#REF!="Central Florida",+All!#REF!,IF(+All!#REF!="Central Florida",+All!#REF!,0))</f>
        <v>#REF!</v>
      </c>
      <c r="AS12" s="483" t="e">
        <f>IF(+All!#REF!="Central Florida",+All!#REF!,IF(+All!#REF!="Central Florida",+All!#REF!,0))</f>
        <v>#REF!</v>
      </c>
      <c r="AT12" s="483" t="e">
        <f>IF(+All!#REF!="Central Florida",+All!#REF!,IF(+All!#REF!="Central Florida",+All!#REF!,0))</f>
        <v>#REF!</v>
      </c>
      <c r="AU12" s="482" t="e">
        <f>IF(+All!#REF!="Central Florida",+All!#REF!,IF(+All!#REF!="Central Florida",+All!#REF!,0))</f>
        <v>#REF!</v>
      </c>
      <c r="AV12" s="483" t="e">
        <f>IF(+All!#REF!="Central Florida",+All!#REF!,IF(+All!#REF!="Central Florida",+All!#REF!,0))</f>
        <v>#REF!</v>
      </c>
      <c r="AW12" s="484" t="e">
        <f>IF(+All!#REF!="Central Florida",+All!#REF!,IF(+All!#REF!="Central Florida",+All!#REF!,0))</f>
        <v>#REF!</v>
      </c>
      <c r="AX12" s="483" t="e">
        <f>IF(+All!#REF!="Central Florida",+All!#REF!,IF(+All!#REF!="Central Florida",+All!#REF!,0))</f>
        <v>#REF!</v>
      </c>
      <c r="AY12" s="88" t="e">
        <f>IF(+All!#REF!="Central Florida",+All!#REF!,IF(+All!#REF!="Central Florida",+All!#REF!,0))</f>
        <v>#REF!</v>
      </c>
      <c r="AZ12" s="89" t="e">
        <f>IF(+All!#REF!="Central Florida",+All!#REF!,IF(+All!#REF!="Central Florida",+All!#REF!,0))</f>
        <v>#REF!</v>
      </c>
      <c r="BA12" s="90" t="e">
        <f>IF(+All!#REF!="Central Florida",+All!#REF!,IF(+All!#REF!="Central Florida",+All!#REF!,0))</f>
        <v>#REF!</v>
      </c>
      <c r="BB12" s="90" t="e">
        <f>IF(+All!#REF!="Central Florida",+All!#REF!,IF(+All!#REF!="Central Florida",+All!#REF!,0))</f>
        <v>#REF!</v>
      </c>
      <c r="BC12" s="91" t="e">
        <f>IF(+All!#REF!="Central Florida",+All!#REF!,IF(+All!#REF!="Central Florida",+All!#REF!,0))</f>
        <v>#REF!</v>
      </c>
      <c r="BD12" s="482" t="e">
        <f>IF(+All!#REF!="Central Florida",+All!#REF!,IF(+All!#REF!="Central Florida",+All!#REF!,0))</f>
        <v>#REF!</v>
      </c>
      <c r="BE12" s="483" t="e">
        <f>IF(+All!#REF!="Central Florida",+All!#REF!,IF(+All!#REF!="Central Florida",+All!#REF!,0))</f>
        <v>#REF!</v>
      </c>
      <c r="BF12" s="483" t="e">
        <f>IF(+All!#REF!="Central Florida",+All!#REF!,IF(+All!#REF!="Central Florida",+All!#REF!,0))</f>
        <v>#REF!</v>
      </c>
      <c r="BG12" s="482" t="e">
        <f>IF(+All!#REF!="Central Florida",+All!#REF!,IF(+All!#REF!="Central Florida",+All!#REF!,0))</f>
        <v>#REF!</v>
      </c>
      <c r="BH12" s="483" t="e">
        <f>IF(+All!#REF!="Central Florida",+All!#REF!,IF(+All!#REF!="Central Florida",+All!#REF!,0))</f>
        <v>#REF!</v>
      </c>
      <c r="BI12" s="484" t="e">
        <f>IF(+All!#REF!="Central Florida",+All!#REF!,IF(+All!#REF!="Central Florida",+All!#REF!,0))</f>
        <v>#REF!</v>
      </c>
      <c r="BJ12" s="92" t="e">
        <f>IF(+All!#REF!="Central Florida",+All!#REF!,IF(+All!#REF!="Central Florida",+All!#REF!,0))</f>
        <v>#REF!</v>
      </c>
      <c r="BK12" s="93" t="e">
        <f>IF(+All!#REF!="Central Florida",+All!#REF!,IF(+All!#REF!="Central Florida",+All!#REF!,0))</f>
        <v>#REF!</v>
      </c>
    </row>
    <row r="13" spans="1:70" x14ac:dyDescent="0.8">
      <c r="A13" s="70">
        <f>IF(+All!$H637="Central Florida",+All!A637,IF(+All!$F637="Central Florida",+All!A637,0))</f>
        <v>9</v>
      </c>
      <c r="B13" s="480" t="str">
        <f>IF(+All!$H637="Central Florida",+All!B637,IF(+All!$F637="Central Florida",+All!B637,0))</f>
        <v>Sat</v>
      </c>
      <c r="C13" s="72">
        <f>IF(+All!$H637="Central Florida",+All!C637,IF(+All!$F637="Central Florida",+All!C637,0))</f>
        <v>44499</v>
      </c>
      <c r="D13" s="73">
        <f>IF(+All!$H637="Central Florida",+All!D637,IF(+All!$F637="Central Florida",+All!D637,0))</f>
        <v>0.5</v>
      </c>
      <c r="E13" s="707">
        <f>IF(+All!$H637="Central Florida",+All!E637,IF(+All!$F637="Central Florida",+All!E637,0))</f>
        <v>0</v>
      </c>
      <c r="F13" s="75" t="str">
        <f>IF(+All!$H637="Central Florida",+All!F637,IF(+All!$F637="Central Florida",+All!F637,0))</f>
        <v>Central Florida</v>
      </c>
      <c r="G13" s="76" t="str">
        <f>IF(+All!$H637="Central Florida",+All!G637,IF(+All!$F637="Central Florida",+All!G637,0))</f>
        <v>AAC</v>
      </c>
      <c r="H13" s="75" t="str">
        <f>IF(+All!$H637="Central Florida",+All!H637,IF(+All!$F637="Central Florida",+All!H637,0))</f>
        <v>Temple</v>
      </c>
      <c r="I13" s="76" t="str">
        <f>IF(+All!$H637="Central Florida",+All!I637,IF(+All!$F637="Central Florida",+All!I637,0))</f>
        <v>AAC</v>
      </c>
      <c r="J13" s="706" t="str">
        <f>IF(+All!$H637="Central Florida",+All!J637,IF(+All!$F637="Central Florida",+All!J637,0))</f>
        <v>Central Florida</v>
      </c>
      <c r="K13" s="707" t="str">
        <f>IF(+All!$H637="Central Florida",+All!K637,IF(+All!$F637="Central Florida",+All!K637,0))</f>
        <v>Temple</v>
      </c>
      <c r="L13" s="78">
        <f>IF(+All!$H637="Central Florida",+All!L637,IF(+All!$F637="Central Florida",+All!L637,0))</f>
        <v>10.5</v>
      </c>
      <c r="M13" s="79">
        <f>IF(+All!$H637="Central Florida",+All!M637,IF(+All!$F637="Central Florida",+All!M637,0))</f>
        <v>51.5</v>
      </c>
      <c r="N13" s="706" t="str">
        <f>IF(+All!$H637="Central Florida",+All!N637,IF(+All!$F637="Central Florida",+All!N637,0))</f>
        <v>Central Florida</v>
      </c>
      <c r="O13" s="708">
        <f>IF(+All!$H637="Central Florida",+All!O637,IF(+All!$F637="Central Florida",+All!O637,0))</f>
        <v>49</v>
      </c>
      <c r="P13" s="708" t="str">
        <f>IF(+All!$H637="Central Florida",+All!P637,IF(+All!$F637="Central Florida",+All!P637,0))</f>
        <v>Temple</v>
      </c>
      <c r="Q13" s="707">
        <f>IF(+All!$H637="Central Florida",+All!Q637,IF(+All!$F637="Central Florida",+All!Q637,0))</f>
        <v>7</v>
      </c>
      <c r="R13" s="706" t="str">
        <f>IF(+All!$H637="Central Florida",+All!R637,IF(+All!$F637="Central Florida",+All!R637,0))</f>
        <v>Central Florida</v>
      </c>
      <c r="S13" s="708" t="str">
        <f>IF(+All!$H637="Central Florida",+All!S637,IF(+All!$F637="Central Florida",+All!S637,0))</f>
        <v>Temple</v>
      </c>
      <c r="T13" s="706" t="str">
        <f>IF(+All!$H637="Central Florida",+All!T637,IF(+All!$F637="Central Florida",+All!T637,0))</f>
        <v>Temple</v>
      </c>
      <c r="U13" s="707" t="str">
        <f>IF(+All!$H637="Central Florida",+All!U637,IF(+All!$F637="Central Florida",+All!U637,0))</f>
        <v>L</v>
      </c>
      <c r="V13" s="706" t="e">
        <f>IF(+All!#REF!="Central Florida",+All!#REF!,IF(+All!#REF!="Central Florida",+All!#REF!,0))</f>
        <v>#REF!</v>
      </c>
      <c r="W13" s="707" t="e">
        <f>IF(+All!#REF!="Central Florida",+All!#REF!,IF(+All!#REF!="Central Florida",+All!#REF!,0))</f>
        <v>#REF!</v>
      </c>
      <c r="X13" s="706" t="e">
        <f>IF(+All!#REF!="Central Florida",+All!#REF!,IF(+All!#REF!="Central Florida",+All!#REF!,0))</f>
        <v>#REF!</v>
      </c>
      <c r="Y13" s="707" t="e">
        <f>IF(+All!#REF!="Central Florida",+All!#REF!,IF(+All!#REF!="Central Florida",+All!#REF!,0))</f>
        <v>#REF!</v>
      </c>
      <c r="Z13" s="706" t="e">
        <f>IF(+All!#REF!="Central Florida",+All!#REF!,IF(+All!#REF!="Central Florida",+All!#REF!,0))</f>
        <v>#REF!</v>
      </c>
      <c r="AA13" s="707" t="e">
        <f>IF(+All!#REF!="Central Florida",+All!#REF!,IF(+All!#REF!="Central Florida",+All!#REF!,0))</f>
        <v>#REF!</v>
      </c>
      <c r="AB13" s="706" t="e">
        <f>IF(+All!#REF!="Central Florida",+All!#REF!,IF(+All!#REF!="Central Florida",+All!#REF!,0))</f>
        <v>#REF!</v>
      </c>
      <c r="AC13" s="707" t="e">
        <f>IF(+All!#REF!="Central Florida",+All!#REF!,IF(+All!#REF!="Central Florida",+All!#REF!,0))</f>
        <v>#REF!</v>
      </c>
      <c r="AD13" s="706" t="e">
        <f>IF(+All!#REF!="Central Florida",+All!#REF!,IF(+All!#REF!="Central Florida",+All!#REF!,0))</f>
        <v>#REF!</v>
      </c>
      <c r="AE13" s="707" t="e">
        <f>IF(+All!#REF!="Central Florida",+All!#REF!,IF(+All!#REF!="Central Florida",+All!#REF!,0))</f>
        <v>#REF!</v>
      </c>
      <c r="AF13" s="706" t="e">
        <f>IF(+All!#REF!="Central Florida",+All!#REF!,IF(+All!#REF!="Central Florida",+All!#REF!,0))</f>
        <v>#REF!</v>
      </c>
      <c r="AG13" s="707" t="e">
        <f>IF(+All!#REF!="Central Florida",+All!#REF!,IF(+All!#REF!="Central Florida",+All!#REF!,0))</f>
        <v>#REF!</v>
      </c>
      <c r="AH13" s="706" t="e">
        <f>IF(+All!#REF!="Central Florida",+All!#REF!,IF(+All!#REF!="Central Florida",+All!#REF!,0))</f>
        <v>#REF!</v>
      </c>
      <c r="AI13" s="707" t="e">
        <f>IF(+All!#REF!="Central Florida",+All!#REF!,IF(+All!#REF!="Central Florida",+All!#REF!,0))</f>
        <v>#REF!</v>
      </c>
      <c r="AJ13" s="706" t="e">
        <f>IF(+All!#REF!="Central Florida",+All!#REF!,IF(+All!#REF!="Central Florida",+All!#REF!,0))</f>
        <v>#REF!</v>
      </c>
      <c r="AK13" s="707" t="e">
        <f>IF(+All!#REF!="Central Florida",+All!#REF!,IF(+All!#REF!="Central Florida",+All!#REF!,0))</f>
        <v>#REF!</v>
      </c>
      <c r="AL13" s="586" t="e">
        <f>IF(+All!#REF!="Central Florida",+All!#REF!,IF(+All!#REF!="Central Florida",+All!#REF!,0))</f>
        <v>#REF!</v>
      </c>
      <c r="AM13" s="584" t="e">
        <f>IF(+All!#REF!="Central Florida",+All!#REF!,IF(+All!#REF!="Central Florida",+All!#REF!,0))</f>
        <v>#REF!</v>
      </c>
      <c r="AN13" s="586" t="e">
        <f>IF(+All!#REF!="Central Florida",+All!#REF!,IF(+All!#REF!="Central Florida",+All!#REF!,0))</f>
        <v>#REF!</v>
      </c>
      <c r="AO13" s="585" t="e">
        <f>IF(+All!#REF!="Central Florida",+All!#REF!,IF(+All!#REF!="Central Florida",+All!#REF!,0))</f>
        <v>#REF!</v>
      </c>
      <c r="AP13" s="84" t="e">
        <f>IF(+All!#REF!="Central Florida",+All!#REF!,IF(+All!#REF!="Central Florida",+All!#REF!,0))</f>
        <v>#REF!</v>
      </c>
      <c r="AQ13" s="480" t="e">
        <f>IF(+All!#REF!="Central Florida",+All!#REF!,IF(+All!#REF!="Central Florida",+All!#REF!,0))</f>
        <v>#REF!</v>
      </c>
      <c r="AR13" s="482" t="e">
        <f>IF(+All!#REF!="Central Florida",+All!#REF!,IF(+All!#REF!="Central Florida",+All!#REF!,0))</f>
        <v>#REF!</v>
      </c>
      <c r="AS13" s="483" t="e">
        <f>IF(+All!#REF!="Central Florida",+All!#REF!,IF(+All!#REF!="Central Florida",+All!#REF!,0))</f>
        <v>#REF!</v>
      </c>
      <c r="AT13" s="483" t="e">
        <f>IF(+All!#REF!="Central Florida",+All!#REF!,IF(+All!#REF!="Central Florida",+All!#REF!,0))</f>
        <v>#REF!</v>
      </c>
      <c r="AU13" s="482" t="e">
        <f>IF(+All!#REF!="Central Florida",+All!#REF!,IF(+All!#REF!="Central Florida",+All!#REF!,0))</f>
        <v>#REF!</v>
      </c>
      <c r="AV13" s="483" t="e">
        <f>IF(+All!#REF!="Central Florida",+All!#REF!,IF(+All!#REF!="Central Florida",+All!#REF!,0))</f>
        <v>#REF!</v>
      </c>
      <c r="AW13" s="484" t="e">
        <f>IF(+All!#REF!="Central Florida",+All!#REF!,IF(+All!#REF!="Central Florida",+All!#REF!,0))</f>
        <v>#REF!</v>
      </c>
      <c r="AX13" s="483" t="e">
        <f>IF(+All!#REF!="Central Florida",+All!#REF!,IF(+All!#REF!="Central Florida",+All!#REF!,0))</f>
        <v>#REF!</v>
      </c>
      <c r="AY13" s="88" t="e">
        <f>IF(+All!#REF!="Central Florida",+All!#REF!,IF(+All!#REF!="Central Florida",+All!#REF!,0))</f>
        <v>#REF!</v>
      </c>
      <c r="AZ13" s="89" t="e">
        <f>IF(+All!#REF!="Central Florida",+All!#REF!,IF(+All!#REF!="Central Florida",+All!#REF!,0))</f>
        <v>#REF!</v>
      </c>
      <c r="BA13" s="90" t="e">
        <f>IF(+All!#REF!="Central Florida",+All!#REF!,IF(+All!#REF!="Central Florida",+All!#REF!,0))</f>
        <v>#REF!</v>
      </c>
      <c r="BB13" s="90" t="e">
        <f>IF(+All!#REF!="Central Florida",+All!#REF!,IF(+All!#REF!="Central Florida",+All!#REF!,0))</f>
        <v>#REF!</v>
      </c>
      <c r="BC13" s="91" t="e">
        <f>IF(+All!#REF!="Central Florida",+All!#REF!,IF(+All!#REF!="Central Florida",+All!#REF!,0))</f>
        <v>#REF!</v>
      </c>
      <c r="BD13" s="482" t="e">
        <f>IF(+All!#REF!="Central Florida",+All!#REF!,IF(+All!#REF!="Central Florida",+All!#REF!,0))</f>
        <v>#REF!</v>
      </c>
      <c r="BE13" s="483" t="e">
        <f>IF(+All!#REF!="Central Florida",+All!#REF!,IF(+All!#REF!="Central Florida",+All!#REF!,0))</f>
        <v>#REF!</v>
      </c>
      <c r="BF13" s="483" t="e">
        <f>IF(+All!#REF!="Central Florida",+All!#REF!,IF(+All!#REF!="Central Florida",+All!#REF!,0))</f>
        <v>#REF!</v>
      </c>
      <c r="BG13" s="482" t="e">
        <f>IF(+All!#REF!="Central Florida",+All!#REF!,IF(+All!#REF!="Central Florida",+All!#REF!,0))</f>
        <v>#REF!</v>
      </c>
      <c r="BH13" s="483" t="e">
        <f>IF(+All!#REF!="Central Florida",+All!#REF!,IF(+All!#REF!="Central Florida",+All!#REF!,0))</f>
        <v>#REF!</v>
      </c>
      <c r="BI13" s="484" t="e">
        <f>IF(+All!#REF!="Central Florida",+All!#REF!,IF(+All!#REF!="Central Florida",+All!#REF!,0))</f>
        <v>#REF!</v>
      </c>
      <c r="BJ13" s="92" t="e">
        <f>IF(+All!#REF!="Central Florida",+All!#REF!,IF(+All!#REF!="Central Florida",+All!#REF!,0))</f>
        <v>#REF!</v>
      </c>
      <c r="BK13" s="93" t="e">
        <f>IF(+All!#REF!="Central Florida",+All!#REF!,IF(+All!#REF!="Central Florida",+All!#REF!,0))</f>
        <v>#REF!</v>
      </c>
    </row>
    <row r="14" spans="1:70" x14ac:dyDescent="0.8">
      <c r="A14" s="70">
        <f>IF(+All!$H716="Central Florida",+All!A716,IF(+All!$F716="Central Florida",+All!A716,0))</f>
        <v>10</v>
      </c>
      <c r="B14" s="480" t="str">
        <f>IF(+All!$H716="Central Florida",+All!B716,IF(+All!$F716="Central Florida",+All!B716,0))</f>
        <v>Sat</v>
      </c>
      <c r="C14" s="72">
        <f>IF(+All!$H716="Central Florida",+All!C716,IF(+All!$F716="Central Florida",+All!C716,0))</f>
        <v>44506</v>
      </c>
      <c r="D14" s="73">
        <f>IF(+All!$H716="Central Florida",+All!D716,IF(+All!$F716="Central Florida",+All!D716,0))</f>
        <v>0.66666666666666663</v>
      </c>
      <c r="E14" s="707" t="str">
        <f>IF(+All!$H716="Central Florida",+All!E716,IF(+All!$F716="Central Florida",+All!E716,0))</f>
        <v>ESPNU</v>
      </c>
      <c r="F14" s="75" t="str">
        <f>IF(+All!$H716="Central Florida",+All!F716,IF(+All!$F716="Central Florida",+All!F716,0))</f>
        <v>Tulane</v>
      </c>
      <c r="G14" s="76" t="str">
        <f>IF(+All!$H716="Central Florida",+All!G716,IF(+All!$F716="Central Florida",+All!G716,0))</f>
        <v>AAC</v>
      </c>
      <c r="H14" s="75" t="str">
        <f>IF(+All!$H716="Central Florida",+All!H716,IF(+All!$F716="Central Florida",+All!H716,0))</f>
        <v>Central Florida</v>
      </c>
      <c r="I14" s="76" t="str">
        <f>IF(+All!$H716="Central Florida",+All!I716,IF(+All!$F716="Central Florida",+All!I716,0))</f>
        <v>AAC</v>
      </c>
      <c r="J14" s="706" t="str">
        <f>IF(+All!$H716="Central Florida",+All!J716,IF(+All!$F716="Central Florida",+All!J716,0))</f>
        <v>Central Florida</v>
      </c>
      <c r="K14" s="707" t="str">
        <f>IF(+All!$H716="Central Florida",+All!K716,IF(+All!$F716="Central Florida",+All!K716,0))</f>
        <v>Tulane</v>
      </c>
      <c r="L14" s="78">
        <f>IF(+All!$H716="Central Florida",+All!L716,IF(+All!$F716="Central Florida",+All!L716,0))</f>
        <v>13</v>
      </c>
      <c r="M14" s="79">
        <f>IF(+All!$H716="Central Florida",+All!M716,IF(+All!$F716="Central Florida",+All!M716,0))</f>
        <v>59.5</v>
      </c>
      <c r="N14" s="706" t="str">
        <f>IF(+All!$H716="Central Florida",+All!N716,IF(+All!$F716="Central Florida",+All!N716,0))</f>
        <v>Central Florida</v>
      </c>
      <c r="O14" s="708">
        <f>IF(+All!$H716="Central Florida",+All!O716,IF(+All!$F716="Central Florida",+All!O716,0))</f>
        <v>14</v>
      </c>
      <c r="P14" s="708" t="str">
        <f>IF(+All!$H716="Central Florida",+All!P716,IF(+All!$F716="Central Florida",+All!P716,0))</f>
        <v>Tulane</v>
      </c>
      <c r="Q14" s="707">
        <f>IF(+All!$H716="Central Florida",+All!Q716,IF(+All!$F716="Central Florida",+All!Q716,0))</f>
        <v>10</v>
      </c>
      <c r="R14" s="706" t="str">
        <f>IF(+All!$H716="Central Florida",+All!R716,IF(+All!$F716="Central Florida",+All!R716,0))</f>
        <v>Tulane</v>
      </c>
      <c r="S14" s="708" t="str">
        <f>IF(+All!$H716="Central Florida",+All!S716,IF(+All!$F716="Central Florida",+All!S716,0))</f>
        <v>Central Florida</v>
      </c>
      <c r="T14" s="706" t="str">
        <f>IF(+All!$H716="Central Florida",+All!T716,IF(+All!$F716="Central Florida",+All!T716,0))</f>
        <v>Central Florida</v>
      </c>
      <c r="U14" s="707" t="str">
        <f>IF(+All!$H716="Central Florida",+All!U716,IF(+All!$F716="Central Florida",+All!U716,0))</f>
        <v>L</v>
      </c>
      <c r="V14" s="706" t="e">
        <f>IF(+All!#REF!="Central Florida",+All!#REF!,IF(+All!#REF!="Central Florida",+All!#REF!,0))</f>
        <v>#REF!</v>
      </c>
      <c r="W14" s="707" t="e">
        <f>IF(+All!#REF!="Central Florida",+All!#REF!,IF(+All!#REF!="Central Florida",+All!#REF!,0))</f>
        <v>#REF!</v>
      </c>
      <c r="X14" s="706" t="e">
        <f>IF(+All!#REF!="Central Florida",+All!#REF!,IF(+All!#REF!="Central Florida",+All!#REF!,0))</f>
        <v>#REF!</v>
      </c>
      <c r="Y14" s="707" t="e">
        <f>IF(+All!#REF!="Central Florida",+All!#REF!,IF(+All!#REF!="Central Florida",+All!#REF!,0))</f>
        <v>#REF!</v>
      </c>
      <c r="Z14" s="706" t="e">
        <f>IF(+All!#REF!="Central Florida",+All!#REF!,IF(+All!#REF!="Central Florida",+All!#REF!,0))</f>
        <v>#REF!</v>
      </c>
      <c r="AA14" s="707" t="e">
        <f>IF(+All!#REF!="Central Florida",+All!#REF!,IF(+All!#REF!="Central Florida",+All!#REF!,0))</f>
        <v>#REF!</v>
      </c>
      <c r="AB14" s="706" t="e">
        <f>IF(+All!#REF!="Central Florida",+All!#REF!,IF(+All!#REF!="Central Florida",+All!#REF!,0))</f>
        <v>#REF!</v>
      </c>
      <c r="AC14" s="707" t="e">
        <f>IF(+All!#REF!="Central Florida",+All!#REF!,IF(+All!#REF!="Central Florida",+All!#REF!,0))</f>
        <v>#REF!</v>
      </c>
      <c r="AD14" s="706" t="e">
        <f>IF(+All!#REF!="Central Florida",+All!#REF!,IF(+All!#REF!="Central Florida",+All!#REF!,0))</f>
        <v>#REF!</v>
      </c>
      <c r="AE14" s="707" t="e">
        <f>IF(+All!#REF!="Central Florida",+All!#REF!,IF(+All!#REF!="Central Florida",+All!#REF!,0))</f>
        <v>#REF!</v>
      </c>
      <c r="AF14" s="706" t="e">
        <f>IF(+All!#REF!="Central Florida",+All!#REF!,IF(+All!#REF!="Central Florida",+All!#REF!,0))</f>
        <v>#REF!</v>
      </c>
      <c r="AG14" s="707" t="e">
        <f>IF(+All!#REF!="Central Florida",+All!#REF!,IF(+All!#REF!="Central Florida",+All!#REF!,0))</f>
        <v>#REF!</v>
      </c>
      <c r="AH14" s="706" t="e">
        <f>IF(+All!#REF!="Central Florida",+All!#REF!,IF(+All!#REF!="Central Florida",+All!#REF!,0))</f>
        <v>#REF!</v>
      </c>
      <c r="AI14" s="707" t="e">
        <f>IF(+All!#REF!="Central Florida",+All!#REF!,IF(+All!#REF!="Central Florida",+All!#REF!,0))</f>
        <v>#REF!</v>
      </c>
      <c r="AJ14" s="706" t="e">
        <f>IF(+All!#REF!="Central Florida",+All!#REF!,IF(+All!#REF!="Central Florida",+All!#REF!,0))</f>
        <v>#REF!</v>
      </c>
      <c r="AK14" s="707" t="e">
        <f>IF(+All!#REF!="Central Florida",+All!#REF!,IF(+All!#REF!="Central Florida",+All!#REF!,0))</f>
        <v>#REF!</v>
      </c>
      <c r="AL14" s="586" t="e">
        <f>IF(+All!#REF!="Central Florida",+All!#REF!,IF(+All!#REF!="Central Florida",+All!#REF!,0))</f>
        <v>#REF!</v>
      </c>
      <c r="AM14" s="584" t="e">
        <f>IF(+All!#REF!="Central Florida",+All!#REF!,IF(+All!#REF!="Central Florida",+All!#REF!,0))</f>
        <v>#REF!</v>
      </c>
      <c r="AN14" s="586" t="e">
        <f>IF(+All!#REF!="Central Florida",+All!#REF!,IF(+All!#REF!="Central Florida",+All!#REF!,0))</f>
        <v>#REF!</v>
      </c>
      <c r="AO14" s="585" t="e">
        <f>IF(+All!#REF!="Central Florida",+All!#REF!,IF(+All!#REF!="Central Florida",+All!#REF!,0))</f>
        <v>#REF!</v>
      </c>
      <c r="AP14" s="84" t="e">
        <f>IF(+All!#REF!="Central Florida",+All!#REF!,IF(+All!#REF!="Central Florida",+All!#REF!,0))</f>
        <v>#REF!</v>
      </c>
      <c r="AQ14" s="480" t="e">
        <f>IF(+All!#REF!="Central Florida",+All!#REF!,IF(+All!#REF!="Central Florida",+All!#REF!,0))</f>
        <v>#REF!</v>
      </c>
      <c r="AR14" s="482" t="e">
        <f>IF(+All!#REF!="Central Florida",+All!#REF!,IF(+All!#REF!="Central Florida",+All!#REF!,0))</f>
        <v>#REF!</v>
      </c>
      <c r="AS14" s="483" t="e">
        <f>IF(+All!#REF!="Central Florida",+All!#REF!,IF(+All!#REF!="Central Florida",+All!#REF!,0))</f>
        <v>#REF!</v>
      </c>
      <c r="AT14" s="483" t="e">
        <f>IF(+All!#REF!="Central Florida",+All!#REF!,IF(+All!#REF!="Central Florida",+All!#REF!,0))</f>
        <v>#REF!</v>
      </c>
      <c r="AU14" s="482" t="e">
        <f>IF(+All!#REF!="Central Florida",+All!#REF!,IF(+All!#REF!="Central Florida",+All!#REF!,0))</f>
        <v>#REF!</v>
      </c>
      <c r="AV14" s="483" t="e">
        <f>IF(+All!#REF!="Central Florida",+All!#REF!,IF(+All!#REF!="Central Florida",+All!#REF!,0))</f>
        <v>#REF!</v>
      </c>
      <c r="AW14" s="484" t="e">
        <f>IF(+All!#REF!="Central Florida",+All!#REF!,IF(+All!#REF!="Central Florida",+All!#REF!,0))</f>
        <v>#REF!</v>
      </c>
      <c r="AX14" s="483" t="e">
        <f>IF(+All!#REF!="Central Florida",+All!#REF!,IF(+All!#REF!="Central Florida",+All!#REF!,0))</f>
        <v>#REF!</v>
      </c>
      <c r="AY14" s="88" t="e">
        <f>IF(+All!#REF!="Central Florida",+All!#REF!,IF(+All!#REF!="Central Florida",+All!#REF!,0))</f>
        <v>#REF!</v>
      </c>
      <c r="AZ14" s="89" t="e">
        <f>IF(+All!#REF!="Central Florida",+All!#REF!,IF(+All!#REF!="Central Florida",+All!#REF!,0))</f>
        <v>#REF!</v>
      </c>
      <c r="BA14" s="90" t="e">
        <f>IF(+All!#REF!="Central Florida",+All!#REF!,IF(+All!#REF!="Central Florida",+All!#REF!,0))</f>
        <v>#REF!</v>
      </c>
      <c r="BB14" s="90" t="e">
        <f>IF(+All!#REF!="Central Florida",+All!#REF!,IF(+All!#REF!="Central Florida",+All!#REF!,0))</f>
        <v>#REF!</v>
      </c>
      <c r="BC14" s="91" t="e">
        <f>IF(+All!#REF!="Central Florida",+All!#REF!,IF(+All!#REF!="Central Florida",+All!#REF!,0))</f>
        <v>#REF!</v>
      </c>
      <c r="BD14" s="482" t="e">
        <f>IF(+All!#REF!="Central Florida",+All!#REF!,IF(+All!#REF!="Central Florida",+All!#REF!,0))</f>
        <v>#REF!</v>
      </c>
      <c r="BE14" s="483" t="e">
        <f>IF(+All!#REF!="Central Florida",+All!#REF!,IF(+All!#REF!="Central Florida",+All!#REF!,0))</f>
        <v>#REF!</v>
      </c>
      <c r="BF14" s="483" t="e">
        <f>IF(+All!#REF!="Central Florida",+All!#REF!,IF(+All!#REF!="Central Florida",+All!#REF!,0))</f>
        <v>#REF!</v>
      </c>
      <c r="BG14" s="482" t="e">
        <f>IF(+All!#REF!="Central Florida",+All!#REF!,IF(+All!#REF!="Central Florida",+All!#REF!,0))</f>
        <v>#REF!</v>
      </c>
      <c r="BH14" s="483" t="e">
        <f>IF(+All!#REF!="Central Florida",+All!#REF!,IF(+All!#REF!="Central Florida",+All!#REF!,0))</f>
        <v>#REF!</v>
      </c>
      <c r="BI14" s="484" t="e">
        <f>IF(+All!#REF!="Central Florida",+All!#REF!,IF(+All!#REF!="Central Florida",+All!#REF!,0))</f>
        <v>#REF!</v>
      </c>
      <c r="BJ14" s="92" t="e">
        <f>IF(+All!#REF!="Central Florida",+All!#REF!,IF(+All!#REF!="Central Florida",+All!#REF!,0))</f>
        <v>#REF!</v>
      </c>
      <c r="BK14" s="93" t="e">
        <f>IF(+All!#REF!="Central Florida",+All!#REF!,IF(+All!#REF!="Central Florida",+All!#REF!,0))</f>
        <v>#REF!</v>
      </c>
    </row>
    <row r="15" spans="1:70" x14ac:dyDescent="0.8">
      <c r="A15" s="70">
        <f>IF(+All!$H790="Central Florida",+All!A790,IF(+All!$F790="Central Florida",+All!A790,0))</f>
        <v>11</v>
      </c>
      <c r="B15" s="480" t="str">
        <f>IF(+All!$H790="Central Florida",+All!B790,IF(+All!$F790="Central Florida",+All!B790,0))</f>
        <v>Sat</v>
      </c>
      <c r="C15" s="72">
        <f>IF(+All!$H790="Central Florida",+All!C790,IF(+All!$F790="Central Florida",+All!C790,0))</f>
        <v>44513</v>
      </c>
      <c r="D15" s="73">
        <f>IF(+All!$H790="Central Florida",+All!D790,IF(+All!$F790="Central Florida",+All!D790,0))</f>
        <v>0.5</v>
      </c>
      <c r="E15" s="707" t="str">
        <f>IF(+All!$H790="Central Florida",+All!E790,IF(+All!$F790="Central Florida",+All!E790,0))</f>
        <v>ESPNU</v>
      </c>
      <c r="F15" s="75" t="str">
        <f>IF(+All!$H790="Central Florida",+All!F790,IF(+All!$F790="Central Florida",+All!F790,0))</f>
        <v>Central Florida</v>
      </c>
      <c r="G15" s="76" t="str">
        <f>IF(+All!$H790="Central Florida",+All!G790,IF(+All!$F790="Central Florida",+All!G790,0))</f>
        <v>AAC</v>
      </c>
      <c r="H15" s="75" t="str">
        <f>IF(+All!$H790="Central Florida",+All!H790,IF(+All!$F790="Central Florida",+All!H790,0))</f>
        <v>SMU</v>
      </c>
      <c r="I15" s="76" t="str">
        <f>IF(+All!$H790="Central Florida",+All!I790,IF(+All!$F790="Central Florida",+All!I790,0))</f>
        <v>AAC</v>
      </c>
      <c r="J15" s="706" t="str">
        <f>IF(+All!$H790="Central Florida",+All!J790,IF(+All!$F790="Central Florida",+All!J790,0))</f>
        <v>SMU</v>
      </c>
      <c r="K15" s="707" t="str">
        <f>IF(+All!$H790="Central Florida",+All!K790,IF(+All!$F790="Central Florida",+All!K790,0))</f>
        <v>Central Florida</v>
      </c>
      <c r="L15" s="78">
        <f>IF(+All!$H790="Central Florida",+All!L790,IF(+All!$F790="Central Florida",+All!L790,0))</f>
        <v>7.5</v>
      </c>
      <c r="M15" s="79">
        <f>IF(+All!$H790="Central Florida",+All!M790,IF(+All!$F790="Central Florida",+All!M790,0))</f>
        <v>60</v>
      </c>
      <c r="N15" s="706" t="str">
        <f>IF(+All!$H790="Central Florida",+All!N790,IF(+All!$F790="Central Florida",+All!N790,0))</f>
        <v>SMU</v>
      </c>
      <c r="O15" s="708">
        <f>IF(+All!$H790="Central Florida",+All!O790,IF(+All!$F790="Central Florida",+All!O790,0))</f>
        <v>55</v>
      </c>
      <c r="P15" s="708" t="str">
        <f>IF(+All!$H790="Central Florida",+All!P790,IF(+All!$F790="Central Florida",+All!P790,0))</f>
        <v>Central Florida</v>
      </c>
      <c r="Q15" s="707">
        <f>IF(+All!$H790="Central Florida",+All!Q790,IF(+All!$F790="Central Florida",+All!Q790,0))</f>
        <v>28</v>
      </c>
      <c r="R15" s="706" t="str">
        <f>IF(+All!$H790="Central Florida",+All!R790,IF(+All!$F790="Central Florida",+All!R790,0))</f>
        <v>SMU</v>
      </c>
      <c r="S15" s="708" t="str">
        <f>IF(+All!$H790="Central Florida",+All!S790,IF(+All!$F790="Central Florida",+All!S790,0))</f>
        <v>Central Florida</v>
      </c>
      <c r="T15" s="706" t="str">
        <f>IF(+All!$H790="Central Florida",+All!T790,IF(+All!$F790="Central Florida",+All!T790,0))</f>
        <v>Central Florida</v>
      </c>
      <c r="U15" s="707" t="str">
        <f>IF(+All!$H790="Central Florida",+All!U790,IF(+All!$F790="Central Florida",+All!U790,0))</f>
        <v>L</v>
      </c>
      <c r="V15" s="706" t="e">
        <f>IF(+All!#REF!="Central Florida",+All!#REF!,IF(+All!#REF!="Central Florida",+All!#REF!,0))</f>
        <v>#REF!</v>
      </c>
      <c r="W15" s="707" t="e">
        <f>IF(+All!#REF!="Central Florida",+All!#REF!,IF(+All!#REF!="Central Florida",+All!#REF!,0))</f>
        <v>#REF!</v>
      </c>
      <c r="X15" s="706" t="e">
        <f>IF(+All!#REF!="Central Florida",+All!#REF!,IF(+All!#REF!="Central Florida",+All!#REF!,0))</f>
        <v>#REF!</v>
      </c>
      <c r="Y15" s="707" t="e">
        <f>IF(+All!#REF!="Central Florida",+All!#REF!,IF(+All!#REF!="Central Florida",+All!#REF!,0))</f>
        <v>#REF!</v>
      </c>
      <c r="Z15" s="706" t="e">
        <f>IF(+All!#REF!="Central Florida",+All!#REF!,IF(+All!#REF!="Central Florida",+All!#REF!,0))</f>
        <v>#REF!</v>
      </c>
      <c r="AA15" s="707" t="e">
        <f>IF(+All!#REF!="Central Florida",+All!#REF!,IF(+All!#REF!="Central Florida",+All!#REF!,0))</f>
        <v>#REF!</v>
      </c>
      <c r="AB15" s="706" t="e">
        <f>IF(+All!#REF!="Central Florida",+All!#REF!,IF(+All!#REF!="Central Florida",+All!#REF!,0))</f>
        <v>#REF!</v>
      </c>
      <c r="AC15" s="707" t="e">
        <f>IF(+All!#REF!="Central Florida",+All!#REF!,IF(+All!#REF!="Central Florida",+All!#REF!,0))</f>
        <v>#REF!</v>
      </c>
      <c r="AD15" s="706" t="e">
        <f>IF(+All!#REF!="Central Florida",+All!#REF!,IF(+All!#REF!="Central Florida",+All!#REF!,0))</f>
        <v>#REF!</v>
      </c>
      <c r="AE15" s="707" t="e">
        <f>IF(+All!#REF!="Central Florida",+All!#REF!,IF(+All!#REF!="Central Florida",+All!#REF!,0))</f>
        <v>#REF!</v>
      </c>
      <c r="AF15" s="706" t="e">
        <f>IF(+All!#REF!="Central Florida",+All!#REF!,IF(+All!#REF!="Central Florida",+All!#REF!,0))</f>
        <v>#REF!</v>
      </c>
      <c r="AG15" s="707" t="e">
        <f>IF(+All!#REF!="Central Florida",+All!#REF!,IF(+All!#REF!="Central Florida",+All!#REF!,0))</f>
        <v>#REF!</v>
      </c>
      <c r="AH15" s="706" t="e">
        <f>IF(+All!#REF!="Central Florida",+All!#REF!,IF(+All!#REF!="Central Florida",+All!#REF!,0))</f>
        <v>#REF!</v>
      </c>
      <c r="AI15" s="707" t="e">
        <f>IF(+All!#REF!="Central Florida",+All!#REF!,IF(+All!#REF!="Central Florida",+All!#REF!,0))</f>
        <v>#REF!</v>
      </c>
      <c r="AJ15" s="706" t="e">
        <f>IF(+All!#REF!="Central Florida",+All!#REF!,IF(+All!#REF!="Central Florida",+All!#REF!,0))</f>
        <v>#REF!</v>
      </c>
      <c r="AK15" s="707" t="e">
        <f>IF(+All!#REF!="Central Florida",+All!#REF!,IF(+All!#REF!="Central Florida",+All!#REF!,0))</f>
        <v>#REF!</v>
      </c>
      <c r="AL15" s="586" t="e">
        <f>IF(+All!#REF!="Central Florida",+All!#REF!,IF(+All!#REF!="Central Florida",+All!#REF!,0))</f>
        <v>#REF!</v>
      </c>
      <c r="AM15" s="584" t="e">
        <f>IF(+All!#REF!="Central Florida",+All!#REF!,IF(+All!#REF!="Central Florida",+All!#REF!,0))</f>
        <v>#REF!</v>
      </c>
      <c r="AN15" s="586" t="e">
        <f>IF(+All!#REF!="Central Florida",+All!#REF!,IF(+All!#REF!="Central Florida",+All!#REF!,0))</f>
        <v>#REF!</v>
      </c>
      <c r="AO15" s="585" t="e">
        <f>IF(+All!#REF!="Central Florida",+All!#REF!,IF(+All!#REF!="Central Florida",+All!#REF!,0))</f>
        <v>#REF!</v>
      </c>
      <c r="AP15" s="84" t="e">
        <f>IF(+All!#REF!="Central Florida",+All!#REF!,IF(+All!#REF!="Central Florida",+All!#REF!,0))</f>
        <v>#REF!</v>
      </c>
      <c r="AQ15" s="480" t="e">
        <f>IF(+All!#REF!="Central Florida",+All!#REF!,IF(+All!#REF!="Central Florida",+All!#REF!,0))</f>
        <v>#REF!</v>
      </c>
      <c r="AR15" s="482" t="e">
        <f>IF(+All!#REF!="Central Florida",+All!#REF!,IF(+All!#REF!="Central Florida",+All!#REF!,0))</f>
        <v>#REF!</v>
      </c>
      <c r="AS15" s="483" t="e">
        <f>IF(+All!#REF!="Central Florida",+All!#REF!,IF(+All!#REF!="Central Florida",+All!#REF!,0))</f>
        <v>#REF!</v>
      </c>
      <c r="AT15" s="483" t="e">
        <f>IF(+All!#REF!="Central Florida",+All!#REF!,IF(+All!#REF!="Central Florida",+All!#REF!,0))</f>
        <v>#REF!</v>
      </c>
      <c r="AU15" s="482" t="e">
        <f>IF(+All!#REF!="Central Florida",+All!#REF!,IF(+All!#REF!="Central Florida",+All!#REF!,0))</f>
        <v>#REF!</v>
      </c>
      <c r="AV15" s="483" t="e">
        <f>IF(+All!#REF!="Central Florida",+All!#REF!,IF(+All!#REF!="Central Florida",+All!#REF!,0))</f>
        <v>#REF!</v>
      </c>
      <c r="AW15" s="484" t="e">
        <f>IF(+All!#REF!="Central Florida",+All!#REF!,IF(+All!#REF!="Central Florida",+All!#REF!,0))</f>
        <v>#REF!</v>
      </c>
      <c r="AX15" s="483" t="e">
        <f>IF(+All!#REF!="Central Florida",+All!#REF!,IF(+All!#REF!="Central Florida",+All!#REF!,0))</f>
        <v>#REF!</v>
      </c>
      <c r="AY15" s="88" t="e">
        <f>IF(+All!#REF!="Central Florida",+All!#REF!,IF(+All!#REF!="Central Florida",+All!#REF!,0))</f>
        <v>#REF!</v>
      </c>
      <c r="AZ15" s="89" t="e">
        <f>IF(+All!#REF!="Central Florida",+All!#REF!,IF(+All!#REF!="Central Florida",+All!#REF!,0))</f>
        <v>#REF!</v>
      </c>
      <c r="BA15" s="90" t="e">
        <f>IF(+All!#REF!="Central Florida",+All!#REF!,IF(+All!#REF!="Central Florida",+All!#REF!,0))</f>
        <v>#REF!</v>
      </c>
      <c r="BB15" s="90" t="e">
        <f>IF(+All!#REF!="Central Florida",+All!#REF!,IF(+All!#REF!="Central Florida",+All!#REF!,0))</f>
        <v>#REF!</v>
      </c>
      <c r="BC15" s="91" t="e">
        <f>IF(+All!#REF!="Central Florida",+All!#REF!,IF(+All!#REF!="Central Florida",+All!#REF!,0))</f>
        <v>#REF!</v>
      </c>
      <c r="BD15" s="482" t="e">
        <f>IF(+All!#REF!="Central Florida",+All!#REF!,IF(+All!#REF!="Central Florida",+All!#REF!,0))</f>
        <v>#REF!</v>
      </c>
      <c r="BE15" s="483" t="e">
        <f>IF(+All!#REF!="Central Florida",+All!#REF!,IF(+All!#REF!="Central Florida",+All!#REF!,0))</f>
        <v>#REF!</v>
      </c>
      <c r="BF15" s="483" t="e">
        <f>IF(+All!#REF!="Central Florida",+All!#REF!,IF(+All!#REF!="Central Florida",+All!#REF!,0))</f>
        <v>#REF!</v>
      </c>
      <c r="BG15" s="482" t="e">
        <f>IF(+All!#REF!="Central Florida",+All!#REF!,IF(+All!#REF!="Central Florida",+All!#REF!,0))</f>
        <v>#REF!</v>
      </c>
      <c r="BH15" s="483" t="e">
        <f>IF(+All!#REF!="Central Florida",+All!#REF!,IF(+All!#REF!="Central Florida",+All!#REF!,0))</f>
        <v>#REF!</v>
      </c>
      <c r="BI15" s="484" t="e">
        <f>IF(+All!#REF!="Central Florida",+All!#REF!,IF(+All!#REF!="Central Florida",+All!#REF!,0))</f>
        <v>#REF!</v>
      </c>
      <c r="BJ15" s="92" t="e">
        <f>IF(+All!#REF!="Central Florida",+All!#REF!,IF(+All!#REF!="Central Florida",+All!#REF!,0))</f>
        <v>#REF!</v>
      </c>
      <c r="BK15" s="93" t="e">
        <f>IF(+All!#REF!="Central Florida",+All!#REF!,IF(+All!#REF!="Central Florida",+All!#REF!,0))</f>
        <v>#REF!</v>
      </c>
    </row>
    <row r="16" spans="1:70" x14ac:dyDescent="0.8">
      <c r="A16" s="70">
        <f>IF(+All!$H858="Central Florida",+All!A858,IF(+All!$F858="Central Florida",+All!A858,0))</f>
        <v>12</v>
      </c>
      <c r="B16" s="480" t="str">
        <f>IF(+All!$H858="Central Florida",+All!B858,IF(+All!$F858="Central Florida",+All!B858,0))</f>
        <v>Sat</v>
      </c>
      <c r="C16" s="72">
        <f>IF(+All!$H858="Central Florida",+All!C858,IF(+All!$F858="Central Florida",+All!C858,0))</f>
        <v>44520</v>
      </c>
      <c r="D16" s="73">
        <f>IF(+All!$H858="Central Florida",+All!D858,IF(+All!$F858="Central Florida",+All!D858,0))</f>
        <v>0.66666666666666663</v>
      </c>
      <c r="E16" s="707">
        <f>IF(+All!$H858="Central Florida",+All!E858,IF(+All!$F858="Central Florida",+All!E858,0))</f>
        <v>0</v>
      </c>
      <c r="F16" s="75" t="str">
        <f>IF(+All!$H858="Central Florida",+All!F858,IF(+All!$F858="Central Florida",+All!F858,0))</f>
        <v>Connecticut</v>
      </c>
      <c r="G16" s="76" t="str">
        <f>IF(+All!$H858="Central Florida",+All!G858,IF(+All!$F858="Central Florida",+All!G858,0))</f>
        <v>Ind</v>
      </c>
      <c r="H16" s="75" t="str">
        <f>IF(+All!$H858="Central Florida",+All!H858,IF(+All!$F858="Central Florida",+All!H858,0))</f>
        <v>Central Florida</v>
      </c>
      <c r="I16" s="76" t="str">
        <f>IF(+All!$H858="Central Florida",+All!I858,IF(+All!$F858="Central Florida",+All!I858,0))</f>
        <v>AAC</v>
      </c>
      <c r="J16" s="706" t="str">
        <f>IF(+All!$H858="Central Florida",+All!J858,IF(+All!$F858="Central Florida",+All!J858,0))</f>
        <v>Central Florida</v>
      </c>
      <c r="K16" s="707" t="str">
        <f>IF(+All!$H858="Central Florida",+All!K858,IF(+All!$F858="Central Florida",+All!K858,0))</f>
        <v>Connecticut</v>
      </c>
      <c r="L16" s="78">
        <f>IF(+All!$H858="Central Florida",+All!L858,IF(+All!$F858="Central Florida",+All!L858,0))</f>
        <v>30</v>
      </c>
      <c r="M16" s="79">
        <f>IF(+All!$H858="Central Florida",+All!M858,IF(+All!$F858="Central Florida",+All!M858,0))</f>
        <v>55.5</v>
      </c>
      <c r="N16" s="706" t="str">
        <f>IF(+All!$H858="Central Florida",+All!N858,IF(+All!$F858="Central Florida",+All!N858,0))</f>
        <v>Central Florida</v>
      </c>
      <c r="O16" s="708">
        <f>IF(+All!$H858="Central Florida",+All!O858,IF(+All!$F858="Central Florida",+All!O858,0))</f>
        <v>49</v>
      </c>
      <c r="P16" s="708" t="str">
        <f>IF(+All!$H858="Central Florida",+All!P858,IF(+All!$F858="Central Florida",+All!P858,0))</f>
        <v>Connecticut</v>
      </c>
      <c r="Q16" s="707">
        <f>IF(+All!$H858="Central Florida",+All!Q858,IF(+All!$F858="Central Florida",+All!Q858,0))</f>
        <v>17</v>
      </c>
      <c r="R16" s="706" t="str">
        <f>IF(+All!$H858="Central Florida",+All!R858,IF(+All!$F858="Central Florida",+All!R858,0))</f>
        <v>Central Florida</v>
      </c>
      <c r="S16" s="708" t="str">
        <f>IF(+All!$H858="Central Florida",+All!S858,IF(+All!$F858="Central Florida",+All!S858,0))</f>
        <v>Connecticut</v>
      </c>
      <c r="T16" s="706" t="str">
        <f>IF(+All!$H858="Central Florida",+All!T858,IF(+All!$F858="Central Florida",+All!T858,0))</f>
        <v>Central Florida</v>
      </c>
      <c r="U16" s="707" t="str">
        <f>IF(+All!$H858="Central Florida",+All!U858,IF(+All!$F858="Central Florida",+All!U858,0))</f>
        <v>W</v>
      </c>
      <c r="V16" s="706" t="e">
        <f>IF(+All!#REF!="Central Florida",+All!#REF!,IF(+All!#REF!="Central Florida",+All!#REF!,0))</f>
        <v>#REF!</v>
      </c>
      <c r="W16" s="707" t="e">
        <f>IF(+All!#REF!="Central Florida",+All!#REF!,IF(+All!#REF!="Central Florida",+All!#REF!,0))</f>
        <v>#REF!</v>
      </c>
      <c r="X16" s="706" t="e">
        <f>IF(+All!#REF!="Central Florida",+All!#REF!,IF(+All!#REF!="Central Florida",+All!#REF!,0))</f>
        <v>#REF!</v>
      </c>
      <c r="Y16" s="707" t="e">
        <f>IF(+All!#REF!="Central Florida",+All!#REF!,IF(+All!#REF!="Central Florida",+All!#REF!,0))</f>
        <v>#REF!</v>
      </c>
      <c r="Z16" s="706" t="e">
        <f>IF(+All!#REF!="Central Florida",+All!#REF!,IF(+All!#REF!="Central Florida",+All!#REF!,0))</f>
        <v>#REF!</v>
      </c>
      <c r="AA16" s="707" t="e">
        <f>IF(+All!#REF!="Central Florida",+All!#REF!,IF(+All!#REF!="Central Florida",+All!#REF!,0))</f>
        <v>#REF!</v>
      </c>
      <c r="AB16" s="706" t="e">
        <f>IF(+All!#REF!="Central Florida",+All!#REF!,IF(+All!#REF!="Central Florida",+All!#REF!,0))</f>
        <v>#REF!</v>
      </c>
      <c r="AC16" s="707" t="e">
        <f>IF(+All!#REF!="Central Florida",+All!#REF!,IF(+All!#REF!="Central Florida",+All!#REF!,0))</f>
        <v>#REF!</v>
      </c>
      <c r="AD16" s="706" t="e">
        <f>IF(+All!#REF!="Central Florida",+All!#REF!,IF(+All!#REF!="Central Florida",+All!#REF!,0))</f>
        <v>#REF!</v>
      </c>
      <c r="AE16" s="707" t="e">
        <f>IF(+All!#REF!="Central Florida",+All!#REF!,IF(+All!#REF!="Central Florida",+All!#REF!,0))</f>
        <v>#REF!</v>
      </c>
      <c r="AF16" s="706" t="e">
        <f>IF(+All!#REF!="Central Florida",+All!#REF!,IF(+All!#REF!="Central Florida",+All!#REF!,0))</f>
        <v>#REF!</v>
      </c>
      <c r="AG16" s="707" t="e">
        <f>IF(+All!#REF!="Central Florida",+All!#REF!,IF(+All!#REF!="Central Florida",+All!#REF!,0))</f>
        <v>#REF!</v>
      </c>
      <c r="AH16" s="706" t="e">
        <f>IF(+All!#REF!="Central Florida",+All!#REF!,IF(+All!#REF!="Central Florida",+All!#REF!,0))</f>
        <v>#REF!</v>
      </c>
      <c r="AI16" s="707" t="e">
        <f>IF(+All!#REF!="Central Florida",+All!#REF!,IF(+All!#REF!="Central Florida",+All!#REF!,0))</f>
        <v>#REF!</v>
      </c>
      <c r="AJ16" s="706" t="e">
        <f>IF(+All!#REF!="Central Florida",+All!#REF!,IF(+All!#REF!="Central Florida",+All!#REF!,0))</f>
        <v>#REF!</v>
      </c>
      <c r="AK16" s="707" t="e">
        <f>IF(+All!#REF!="Central Florida",+All!#REF!,IF(+All!#REF!="Central Florida",+All!#REF!,0))</f>
        <v>#REF!</v>
      </c>
      <c r="AL16" s="586" t="e">
        <f>IF(+All!#REF!="Central Florida",+All!#REF!,IF(+All!#REF!="Central Florida",+All!#REF!,0))</f>
        <v>#REF!</v>
      </c>
      <c r="AM16" s="584" t="e">
        <f>IF(+All!#REF!="Central Florida",+All!#REF!,IF(+All!#REF!="Central Florida",+All!#REF!,0))</f>
        <v>#REF!</v>
      </c>
      <c r="AN16" s="586" t="e">
        <f>IF(+All!#REF!="Central Florida",+All!#REF!,IF(+All!#REF!="Central Florida",+All!#REF!,0))</f>
        <v>#REF!</v>
      </c>
      <c r="AO16" s="585" t="e">
        <f>IF(+All!#REF!="Central Florida",+All!#REF!,IF(+All!#REF!="Central Florida",+All!#REF!,0))</f>
        <v>#REF!</v>
      </c>
      <c r="AP16" s="84" t="e">
        <f>IF(+All!#REF!="Central Florida",+All!#REF!,IF(+All!#REF!="Central Florida",+All!#REF!,0))</f>
        <v>#REF!</v>
      </c>
      <c r="AQ16" s="480" t="e">
        <f>IF(+All!#REF!="Central Florida",+All!#REF!,IF(+All!#REF!="Central Florida",+All!#REF!,0))</f>
        <v>#REF!</v>
      </c>
      <c r="AR16" s="482" t="e">
        <f>IF(+All!#REF!="Central Florida",+All!#REF!,IF(+All!#REF!="Central Florida",+All!#REF!,0))</f>
        <v>#REF!</v>
      </c>
      <c r="AS16" s="483" t="e">
        <f>IF(+All!#REF!="Central Florida",+All!#REF!,IF(+All!#REF!="Central Florida",+All!#REF!,0))</f>
        <v>#REF!</v>
      </c>
      <c r="AT16" s="483" t="e">
        <f>IF(+All!#REF!="Central Florida",+All!#REF!,IF(+All!#REF!="Central Florida",+All!#REF!,0))</f>
        <v>#REF!</v>
      </c>
      <c r="AU16" s="482" t="e">
        <f>IF(+All!#REF!="Central Florida",+All!#REF!,IF(+All!#REF!="Central Florida",+All!#REF!,0))</f>
        <v>#REF!</v>
      </c>
      <c r="AV16" s="483" t="e">
        <f>IF(+All!#REF!="Central Florida",+All!#REF!,IF(+All!#REF!="Central Florida",+All!#REF!,0))</f>
        <v>#REF!</v>
      </c>
      <c r="AW16" s="484" t="e">
        <f>IF(+All!#REF!="Central Florida",+All!#REF!,IF(+All!#REF!="Central Florida",+All!#REF!,0))</f>
        <v>#REF!</v>
      </c>
      <c r="AX16" s="483" t="e">
        <f>IF(+All!#REF!="Central Florida",+All!#REF!,IF(+All!#REF!="Central Florida",+All!#REF!,0))</f>
        <v>#REF!</v>
      </c>
      <c r="AY16" s="88" t="e">
        <f>IF(+All!#REF!="Central Florida",+All!#REF!,IF(+All!#REF!="Central Florida",+All!#REF!,0))</f>
        <v>#REF!</v>
      </c>
      <c r="AZ16" s="89" t="e">
        <f>IF(+All!#REF!="Central Florida",+All!#REF!,IF(+All!#REF!="Central Florida",+All!#REF!,0))</f>
        <v>#REF!</v>
      </c>
      <c r="BA16" s="90" t="e">
        <f>IF(+All!#REF!="Central Florida",+All!#REF!,IF(+All!#REF!="Central Florida",+All!#REF!,0))</f>
        <v>#REF!</v>
      </c>
      <c r="BB16" s="90" t="e">
        <f>IF(+All!#REF!="Central Florida",+All!#REF!,IF(+All!#REF!="Central Florida",+All!#REF!,0))</f>
        <v>#REF!</v>
      </c>
      <c r="BC16" s="91" t="e">
        <f>IF(+All!#REF!="Central Florida",+All!#REF!,IF(+All!#REF!="Central Florida",+All!#REF!,0))</f>
        <v>#REF!</v>
      </c>
      <c r="BD16" s="482" t="e">
        <f>IF(+All!#REF!="Central Florida",+All!#REF!,IF(+All!#REF!="Central Florida",+All!#REF!,0))</f>
        <v>#REF!</v>
      </c>
      <c r="BE16" s="483" t="e">
        <f>IF(+All!#REF!="Central Florida",+All!#REF!,IF(+All!#REF!="Central Florida",+All!#REF!,0))</f>
        <v>#REF!</v>
      </c>
      <c r="BF16" s="483" t="e">
        <f>IF(+All!#REF!="Central Florida",+All!#REF!,IF(+All!#REF!="Central Florida",+All!#REF!,0))</f>
        <v>#REF!</v>
      </c>
      <c r="BG16" s="482" t="e">
        <f>IF(+All!#REF!="Central Florida",+All!#REF!,IF(+All!#REF!="Central Florida",+All!#REF!,0))</f>
        <v>#REF!</v>
      </c>
      <c r="BH16" s="483" t="e">
        <f>IF(+All!#REF!="Central Florida",+All!#REF!,IF(+All!#REF!="Central Florida",+All!#REF!,0))</f>
        <v>#REF!</v>
      </c>
      <c r="BI16" s="484" t="e">
        <f>IF(+All!#REF!="Central Florida",+All!#REF!,IF(+All!#REF!="Central Florida",+All!#REF!,0))</f>
        <v>#REF!</v>
      </c>
      <c r="BJ16" s="92" t="e">
        <f>IF(+All!#REF!="Central Florida",+All!#REF!,IF(+All!#REF!="Central Florida",+All!#REF!,0))</f>
        <v>#REF!</v>
      </c>
      <c r="BK16" s="93" t="e">
        <f>IF(+All!#REF!="Central Florida",+All!#REF!,IF(+All!#REF!="Central Florida",+All!#REF!,0))</f>
        <v>#REF!</v>
      </c>
    </row>
    <row r="17" spans="1:63" x14ac:dyDescent="0.8">
      <c r="A17" s="70">
        <f>IF(+All!$H915="Central Florida",+All!A915,IF(+All!$F915="Central Florida",+All!A915,0))</f>
        <v>0</v>
      </c>
      <c r="B17" s="480">
        <f>IF(+All!$H915="Central Florida",+All!B915,IF(+All!$F915="Central Florida",+All!B915,0))</f>
        <v>0</v>
      </c>
      <c r="C17" s="72">
        <f>IF(+All!$H915="Central Florida",+All!C915,IF(+All!$F915="Central Florida",+All!C915,0))</f>
        <v>0</v>
      </c>
      <c r="D17" s="73">
        <f>IF(+All!$H915="Central Florida",+All!D915,IF(+All!$F915="Central Florida",+All!D915,0))</f>
        <v>0</v>
      </c>
      <c r="E17" s="707">
        <f>IF(+All!$H915="Central Florida",+All!E915,IF(+All!$F915="Central Florida",+All!E915,0))</f>
        <v>0</v>
      </c>
      <c r="F17" s="75">
        <f>IF(+All!$H915="Central Florida",+All!F915,IF(+All!$F915="Central Florida",+All!F915,0))</f>
        <v>0</v>
      </c>
      <c r="G17" s="76">
        <f>IF(+All!$H915="Central Florida",+All!G915,IF(+All!$F915="Central Florida",+All!G915,0))</f>
        <v>0</v>
      </c>
      <c r="H17" s="75">
        <f>IF(+All!$H915="Central Florida",+All!H915,IF(+All!$F915="Central Florida",+All!H915,0))</f>
        <v>0</v>
      </c>
      <c r="I17" s="76">
        <f>IF(+All!$H915="Central Florida",+All!I915,IF(+All!$F915="Central Florida",+All!I915,0))</f>
        <v>0</v>
      </c>
      <c r="J17" s="706">
        <f>IF(+All!$H915="Central Florida",+All!J915,IF(+All!$F915="Central Florida",+All!J915,0))</f>
        <v>0</v>
      </c>
      <c r="K17" s="707">
        <f>IF(+All!$H915="Central Florida",+All!K915,IF(+All!$F915="Central Florida",+All!K915,0))</f>
        <v>0</v>
      </c>
      <c r="L17" s="78">
        <f>IF(+All!$H915="Central Florida",+All!L915,IF(+All!$F915="Central Florida",+All!L915,0))</f>
        <v>0</v>
      </c>
      <c r="M17" s="79">
        <f>IF(+All!$H915="Central Florida",+All!M915,IF(+All!$F915="Central Florida",+All!M915,0))</f>
        <v>0</v>
      </c>
      <c r="N17" s="706">
        <f>IF(+All!$H915="Central Florida",+All!N915,IF(+All!$F915="Central Florida",+All!N915,0))</f>
        <v>0</v>
      </c>
      <c r="O17" s="708">
        <f>IF(+All!$H915="Central Florida",+All!O915,IF(+All!$F915="Central Florida",+All!O915,0))</f>
        <v>0</v>
      </c>
      <c r="P17" s="708">
        <f>IF(+All!$H915="Central Florida",+All!P915,IF(+All!$F915="Central Florida",+All!P915,0))</f>
        <v>0</v>
      </c>
      <c r="Q17" s="707">
        <f>IF(+All!$H915="Central Florida",+All!Q915,IF(+All!$F915="Central Florida",+All!Q915,0))</f>
        <v>0</v>
      </c>
      <c r="R17" s="706">
        <f>IF(+All!$H915="Central Florida",+All!R915,IF(+All!$F915="Central Florida",+All!R915,0))</f>
        <v>0</v>
      </c>
      <c r="S17" s="708">
        <f>IF(+All!$H915="Central Florida",+All!S915,IF(+All!$F915="Central Florida",+All!S915,0))</f>
        <v>0</v>
      </c>
      <c r="T17" s="706">
        <f>IF(+All!$H915="Central Florida",+All!T915,IF(+All!$F915="Central Florida",+All!T915,0))</f>
        <v>0</v>
      </c>
      <c r="U17" s="707">
        <f>IF(+All!$H915="Central Florida",+All!U915,IF(+All!$F915="Central Florida",+All!U915,0))</f>
        <v>0</v>
      </c>
      <c r="V17" s="706" t="e">
        <f>IF(+All!#REF!="Central Florida",+All!#REF!,IF(+All!#REF!="Central Florida",+All!#REF!,0))</f>
        <v>#REF!</v>
      </c>
      <c r="W17" s="707" t="e">
        <f>IF(+All!#REF!="Central Florida",+All!#REF!,IF(+All!#REF!="Central Florida",+All!#REF!,0))</f>
        <v>#REF!</v>
      </c>
      <c r="X17" s="706" t="e">
        <f>IF(+All!#REF!="Central Florida",+All!#REF!,IF(+All!#REF!="Central Florida",+All!#REF!,0))</f>
        <v>#REF!</v>
      </c>
      <c r="Y17" s="707" t="e">
        <f>IF(+All!#REF!="Central Florida",+All!#REF!,IF(+All!#REF!="Central Florida",+All!#REF!,0))</f>
        <v>#REF!</v>
      </c>
      <c r="Z17" s="706" t="e">
        <f>IF(+All!#REF!="Central Florida",+All!#REF!,IF(+All!#REF!="Central Florida",+All!#REF!,0))</f>
        <v>#REF!</v>
      </c>
      <c r="AA17" s="707" t="e">
        <f>IF(+All!#REF!="Central Florida",+All!#REF!,IF(+All!#REF!="Central Florida",+All!#REF!,0))</f>
        <v>#REF!</v>
      </c>
      <c r="AB17" s="706" t="e">
        <f>IF(+All!#REF!="Central Florida",+All!#REF!,IF(+All!#REF!="Central Florida",+All!#REF!,0))</f>
        <v>#REF!</v>
      </c>
      <c r="AC17" s="707" t="e">
        <f>IF(+All!#REF!="Central Florida",+All!#REF!,IF(+All!#REF!="Central Florida",+All!#REF!,0))</f>
        <v>#REF!</v>
      </c>
      <c r="AD17" s="706" t="e">
        <f>IF(+All!#REF!="Central Florida",+All!#REF!,IF(+All!#REF!="Central Florida",+All!#REF!,0))</f>
        <v>#REF!</v>
      </c>
      <c r="AE17" s="707" t="e">
        <f>IF(+All!#REF!="Central Florida",+All!#REF!,IF(+All!#REF!="Central Florida",+All!#REF!,0))</f>
        <v>#REF!</v>
      </c>
      <c r="AF17" s="706" t="e">
        <f>IF(+All!#REF!="Central Florida",+All!#REF!,IF(+All!#REF!="Central Florida",+All!#REF!,0))</f>
        <v>#REF!</v>
      </c>
      <c r="AG17" s="707" t="e">
        <f>IF(+All!#REF!="Central Florida",+All!#REF!,IF(+All!#REF!="Central Florida",+All!#REF!,0))</f>
        <v>#REF!</v>
      </c>
      <c r="AH17" s="706" t="e">
        <f>IF(+All!#REF!="Central Florida",+All!#REF!,IF(+All!#REF!="Central Florida",+All!#REF!,0))</f>
        <v>#REF!</v>
      </c>
      <c r="AI17" s="707" t="e">
        <f>IF(+All!#REF!="Central Florida",+All!#REF!,IF(+All!#REF!="Central Florida",+All!#REF!,0))</f>
        <v>#REF!</v>
      </c>
      <c r="AJ17" s="706" t="e">
        <f>IF(+All!#REF!="Central Florida",+All!#REF!,IF(+All!#REF!="Central Florida",+All!#REF!,0))</f>
        <v>#REF!</v>
      </c>
      <c r="AK17" s="707" t="e">
        <f>IF(+All!#REF!="Central Florida",+All!#REF!,IF(+All!#REF!="Central Florida",+All!#REF!,0))</f>
        <v>#REF!</v>
      </c>
      <c r="AL17" s="586" t="e">
        <f>IF(+All!#REF!="Central Florida",+All!#REF!,IF(+All!#REF!="Central Florida",+All!#REF!,0))</f>
        <v>#REF!</v>
      </c>
      <c r="AM17" s="584" t="e">
        <f>IF(+All!#REF!="Central Florida",+All!#REF!,IF(+All!#REF!="Central Florida",+All!#REF!,0))</f>
        <v>#REF!</v>
      </c>
      <c r="AN17" s="586" t="e">
        <f>IF(+All!#REF!="Central Florida",+All!#REF!,IF(+All!#REF!="Central Florida",+All!#REF!,0))</f>
        <v>#REF!</v>
      </c>
      <c r="AO17" s="585" t="e">
        <f>IF(+All!#REF!="Central Florida",+All!#REF!,IF(+All!#REF!="Central Florida",+All!#REF!,0))</f>
        <v>#REF!</v>
      </c>
      <c r="AP17" s="84" t="e">
        <f>IF(+All!#REF!="Central Florida",+All!#REF!,IF(+All!#REF!="Central Florida",+All!#REF!,0))</f>
        <v>#REF!</v>
      </c>
      <c r="AQ17" s="480" t="e">
        <f>IF(+All!#REF!="Central Florida",+All!#REF!,IF(+All!#REF!="Central Florida",+All!#REF!,0))</f>
        <v>#REF!</v>
      </c>
      <c r="AR17" s="482" t="e">
        <f>IF(+All!#REF!="Central Florida",+All!#REF!,IF(+All!#REF!="Central Florida",+All!#REF!,0))</f>
        <v>#REF!</v>
      </c>
      <c r="AS17" s="483" t="e">
        <f>IF(+All!#REF!="Central Florida",+All!#REF!,IF(+All!#REF!="Central Florida",+All!#REF!,0))</f>
        <v>#REF!</v>
      </c>
      <c r="AT17" s="483" t="e">
        <f>IF(+All!#REF!="Central Florida",+All!#REF!,IF(+All!#REF!="Central Florida",+All!#REF!,0))</f>
        <v>#REF!</v>
      </c>
      <c r="AU17" s="482" t="e">
        <f>IF(+All!#REF!="Central Florida",+All!#REF!,IF(+All!#REF!="Central Florida",+All!#REF!,0))</f>
        <v>#REF!</v>
      </c>
      <c r="AV17" s="483" t="e">
        <f>IF(+All!#REF!="Central Florida",+All!#REF!,IF(+All!#REF!="Central Florida",+All!#REF!,0))</f>
        <v>#REF!</v>
      </c>
      <c r="AW17" s="484" t="e">
        <f>IF(+All!#REF!="Central Florida",+All!#REF!,IF(+All!#REF!="Central Florida",+All!#REF!,0))</f>
        <v>#REF!</v>
      </c>
      <c r="AX17" s="483" t="e">
        <f>IF(+All!#REF!="Central Florida",+All!#REF!,IF(+All!#REF!="Central Florida",+All!#REF!,0))</f>
        <v>#REF!</v>
      </c>
      <c r="AY17" s="88" t="e">
        <f>IF(+All!#REF!="Central Florida",+All!#REF!,IF(+All!#REF!="Central Florida",+All!#REF!,0))</f>
        <v>#REF!</v>
      </c>
      <c r="AZ17" s="89" t="e">
        <f>IF(+All!#REF!="Central Florida",+All!#REF!,IF(+All!#REF!="Central Florida",+All!#REF!,0))</f>
        <v>#REF!</v>
      </c>
      <c r="BA17" s="90" t="e">
        <f>IF(+All!#REF!="Central Florida",+All!#REF!,IF(+All!#REF!="Central Florida",+All!#REF!,0))</f>
        <v>#REF!</v>
      </c>
      <c r="BB17" s="90" t="e">
        <f>IF(+All!#REF!="Central Florida",+All!#REF!,IF(+All!#REF!="Central Florida",+All!#REF!,0))</f>
        <v>#REF!</v>
      </c>
      <c r="BC17" s="91" t="e">
        <f>IF(+All!#REF!="Central Florida",+All!#REF!,IF(+All!#REF!="Central Florida",+All!#REF!,0))</f>
        <v>#REF!</v>
      </c>
      <c r="BD17" s="482" t="e">
        <f>IF(+All!#REF!="Central Florida",+All!#REF!,IF(+All!#REF!="Central Florida",+All!#REF!,0))</f>
        <v>#REF!</v>
      </c>
      <c r="BE17" s="483" t="e">
        <f>IF(+All!#REF!="Central Florida",+All!#REF!,IF(+All!#REF!="Central Florida",+All!#REF!,0))</f>
        <v>#REF!</v>
      </c>
      <c r="BF17" s="483" t="e">
        <f>IF(+All!#REF!="Central Florida",+All!#REF!,IF(+All!#REF!="Central Florida",+All!#REF!,0))</f>
        <v>#REF!</v>
      </c>
      <c r="BG17" s="482" t="e">
        <f>IF(+All!#REF!="Central Florida",+All!#REF!,IF(+All!#REF!="Central Florida",+All!#REF!,0))</f>
        <v>#REF!</v>
      </c>
      <c r="BH17" s="483" t="e">
        <f>IF(+All!#REF!="Central Florida",+All!#REF!,IF(+All!#REF!="Central Florida",+All!#REF!,0))</f>
        <v>#REF!</v>
      </c>
      <c r="BI17" s="484" t="e">
        <f>IF(+All!#REF!="Central Florida",+All!#REF!,IF(+All!#REF!="Central Florida",+All!#REF!,0))</f>
        <v>#REF!</v>
      </c>
      <c r="BJ17" s="92" t="e">
        <f>IF(+All!#REF!="Central Florida",+All!#REF!,IF(+All!#REF!="Central Florida",+All!#REF!,0))</f>
        <v>#REF!</v>
      </c>
      <c r="BK17" s="93" t="e">
        <f>IF(+All!#REF!="Central Florida",+All!#REF!,IF(+All!#REF!="Central Florida",+All!#REF!,0))</f>
        <v>#REF!</v>
      </c>
    </row>
    <row r="18" spans="1:63" x14ac:dyDescent="0.8">
      <c r="B18" s="70"/>
      <c r="C18" s="94"/>
      <c r="D18" s="73"/>
      <c r="E18" s="707"/>
      <c r="F18" s="1219" t="str">
        <f>H19</f>
        <v>Cincinnati</v>
      </c>
      <c r="G18" s="1220"/>
      <c r="H18" s="1220"/>
      <c r="I18" s="1221"/>
      <c r="J18" s="706"/>
      <c r="K18" s="707"/>
      <c r="L18" s="78"/>
      <c r="M18" s="79"/>
      <c r="N18" s="706"/>
      <c r="O18" s="708"/>
      <c r="P18" s="708"/>
      <c r="Q18" s="707"/>
      <c r="R18" s="706"/>
      <c r="S18" s="708"/>
      <c r="T18" s="706"/>
      <c r="U18" s="707"/>
      <c r="V18" s="706"/>
      <c r="W18" s="707"/>
      <c r="X18" s="706"/>
      <c r="Y18" s="707"/>
      <c r="Z18" s="706"/>
      <c r="AA18" s="707"/>
      <c r="AB18" s="706"/>
      <c r="AC18" s="707"/>
      <c r="AD18" s="706"/>
      <c r="AE18" s="707"/>
      <c r="AF18" s="706"/>
      <c r="AG18" s="707"/>
      <c r="AH18" s="706"/>
      <c r="AI18" s="707"/>
      <c r="AJ18" s="706"/>
      <c r="AK18" s="707"/>
      <c r="AQ18" s="480"/>
      <c r="AR18" s="482"/>
      <c r="AS18" s="483"/>
      <c r="AT18" s="483"/>
      <c r="AU18" s="482"/>
      <c r="AV18" s="483"/>
      <c r="AW18" s="484"/>
      <c r="AX18" s="483"/>
      <c r="AY18" s="88"/>
      <c r="AZ18" s="89"/>
      <c r="BA18" s="90"/>
      <c r="BB18" s="90"/>
      <c r="BC18" s="91"/>
      <c r="BD18" s="482"/>
      <c r="BE18" s="483"/>
      <c r="BF18" s="483"/>
      <c r="BG18" s="482"/>
      <c r="BH18" s="483"/>
      <c r="BI18" s="484"/>
    </row>
    <row r="19" spans="1:63" x14ac:dyDescent="0.8">
      <c r="A19" s="70">
        <f>IF(+All!$F34="Cincinnati",+All!A34,IF(+All!$H34="Cincinnati",+All!A34,0))</f>
        <v>1</v>
      </c>
      <c r="B19" s="480" t="str">
        <f>IF(+All!$F34="Cincinnati",+All!B34,IF(+All!$H34="Cincinnati",+All!B34,0))</f>
        <v>Sat</v>
      </c>
      <c r="C19" s="72">
        <f>IF(+All!$F34="Cincinnati",+All!C34,IF(+All!$H34="Cincinnati",+All!C34,0))</f>
        <v>44443</v>
      </c>
      <c r="D19" s="73">
        <f>IF(+All!$F34="Cincinnati",+All!D34,IF(+All!$H34="Cincinnati",+All!D34,0))</f>
        <v>0.64583333333333337</v>
      </c>
      <c r="E19" s="707">
        <f>IF(+All!$F34="Cincinnati",+All!E34,IF(+All!$H34="Cincinnati",+All!E34,0))</f>
        <v>0</v>
      </c>
      <c r="F19" s="75" t="str">
        <f>IF(+All!$F34="Cincinnati",+All!F34,IF(+All!$H34="Cincinnati",+All!F34,0))</f>
        <v>Miami (OH)</v>
      </c>
      <c r="G19" s="76" t="str">
        <f>IF(+All!$F34="Cincinnati",+All!G34,IF(+All!$H34="Cincinnati",+All!G34,0))</f>
        <v>MAC</v>
      </c>
      <c r="H19" s="75" t="str">
        <f>IF(+All!$F34="Cincinnati",+All!H34,IF(+All!$H34="Cincinnati",+All!H34,0))</f>
        <v>Cincinnati</v>
      </c>
      <c r="I19" s="76" t="str">
        <f>IF(+All!$F34="Cincinnati",+All!I34,IF(+All!$H34="Cincinnati",+All!I34,0))</f>
        <v>AAC</v>
      </c>
      <c r="J19" s="706" t="str">
        <f>IF(+All!$F34="Cincinnati",+All!J34,IF(+All!$H34="Cincinnati",+All!J34,0))</f>
        <v>Cincinnati</v>
      </c>
      <c r="K19" s="707" t="str">
        <f>IF(+All!$F34="Cincinnati",+All!K34,IF(+All!$H34="Cincinnati",+All!K34,0))</f>
        <v>Miami (OH)</v>
      </c>
      <c r="L19" s="78">
        <f>IF(+All!$F34="Cincinnati",+All!L34,IF(+All!$H34="Cincinnati",+All!L34,0))</f>
        <v>22.5</v>
      </c>
      <c r="M19" s="79">
        <f>IF(+All!$F34="Cincinnati",+All!M34,IF(+All!$H34="Cincinnati",+All!M34,0))</f>
        <v>50</v>
      </c>
      <c r="N19" s="706" t="str">
        <f>IF(+All!$F34="Cincinnati",+All!N34,IF(+All!$H34="Cincinnati",+All!N34,0))</f>
        <v>Cincinnati</v>
      </c>
      <c r="O19" s="708">
        <f>IF(+All!$F34="Cincinnati",+All!O34,IF(+All!$H34="Cincinnati",+All!O34,0))</f>
        <v>49</v>
      </c>
      <c r="P19" s="708" t="str">
        <f>IF(+All!$F34="Cincinnati",+All!P34,IF(+All!$H34="Cincinnati",+All!P34,0))</f>
        <v>Miami (OH)</v>
      </c>
      <c r="Q19" s="707">
        <f>IF(+All!$F34="Cincinnati",+All!Q34,IF(+All!$H34="Cincinnati",+All!Q34,0))</f>
        <v>14</v>
      </c>
      <c r="R19" s="706" t="str">
        <f>IF(+All!$F34="Cincinnati",+All!R34,IF(+All!$H34="Cincinnati",+All!R34,0))</f>
        <v>Cincinnati</v>
      </c>
      <c r="S19" s="708" t="str">
        <f>IF(+All!$F34="Cincinnati",+All!S34,IF(+All!$H34="Cincinnati",+All!S34,0))</f>
        <v>Miami (OH)</v>
      </c>
      <c r="T19" s="706" t="str">
        <f>IF(+All!$F34="Cincinnati",+All!T34,IF(+All!$H34="Cincinnati",+All!T34,0))</f>
        <v>Cincinnati</v>
      </c>
      <c r="U19" s="707" t="str">
        <f>IF(+All!$F34="Cincinnati",+All!U34,IF(+All!$H34="Cincinnati",+All!U34,0))</f>
        <v>W</v>
      </c>
      <c r="V19" s="706"/>
      <c r="W19" s="707"/>
      <c r="X19" s="706"/>
      <c r="Y19" s="707"/>
      <c r="Z19" s="706"/>
      <c r="AA19" s="707"/>
      <c r="AB19" s="706"/>
      <c r="AC19" s="707"/>
      <c r="AD19" s="706"/>
      <c r="AE19" s="707"/>
      <c r="AF19" s="706"/>
      <c r="AG19" s="707"/>
      <c r="AH19" s="706"/>
      <c r="AI19" s="707"/>
      <c r="AJ19" s="706"/>
      <c r="AK19" s="707"/>
      <c r="AQ19" s="480"/>
      <c r="AR19" s="482"/>
      <c r="AS19" s="483"/>
      <c r="AT19" s="483"/>
      <c r="AU19" s="482"/>
      <c r="AV19" s="483"/>
      <c r="AW19" s="484"/>
      <c r="AX19" s="483"/>
      <c r="AY19" s="88"/>
      <c r="AZ19" s="89"/>
      <c r="BA19" s="90"/>
      <c r="BB19" s="90"/>
      <c r="BC19" s="91"/>
      <c r="BD19" s="482"/>
      <c r="BE19" s="483"/>
      <c r="BF19" s="483"/>
      <c r="BG19" s="482"/>
      <c r="BH19" s="483"/>
      <c r="BI19" s="484"/>
    </row>
    <row r="20" spans="1:63" x14ac:dyDescent="0.8">
      <c r="A20" s="70">
        <f>IF(+All!$F98="Cincinnati",+All!A98,IF(+All!$H98="Cincinnati",+All!A98,0))</f>
        <v>2</v>
      </c>
      <c r="B20" s="480" t="str">
        <f>IF(+All!$F98="Cincinnati",+All!B98,IF(+All!$H98="Cincinnati",+All!B98,0))</f>
        <v>Sat</v>
      </c>
      <c r="C20" s="72">
        <f>IF(+All!$F98="Cincinnati",+All!C98,IF(+All!$H98="Cincinnati",+All!C98,0))</f>
        <v>44450</v>
      </c>
      <c r="D20" s="73">
        <f>IF(+All!$F98="Cincinnati",+All!D98,IF(+All!$H98="Cincinnati",+All!D98,0))</f>
        <v>0.64583333333333337</v>
      </c>
      <c r="E20" s="707">
        <f>IF(+All!$F98="Cincinnati",+All!E98,IF(+All!$H98="Cincinnati",+All!E98,0))</f>
        <v>0</v>
      </c>
      <c r="F20" s="75" t="str">
        <f>IF(+All!$F98="Cincinnati",+All!F98,IF(+All!$H98="Cincinnati",+All!F98,0))</f>
        <v>1AA Murray St</v>
      </c>
      <c r="G20" s="76" t="str">
        <f>IF(+All!$F98="Cincinnati",+All!G98,IF(+All!$H98="Cincinnati",+All!G98,0))</f>
        <v>1AA</v>
      </c>
      <c r="H20" s="75" t="str">
        <f>IF(+All!$F98="Cincinnati",+All!H98,IF(+All!$H98="Cincinnati",+All!H98,0))</f>
        <v>Cincinnati</v>
      </c>
      <c r="I20" s="76" t="str">
        <f>IF(+All!$F98="Cincinnati",+All!I98,IF(+All!$H98="Cincinnati",+All!I98,0))</f>
        <v>AAC</v>
      </c>
      <c r="J20" s="706">
        <f>IF(+All!$F98="Cincinnati",+All!J98,IF(+All!$H98="Cincinnati",+All!J98,0))</f>
        <v>0</v>
      </c>
      <c r="K20" s="707">
        <f>IF(+All!$F98="Cincinnati",+All!K98,IF(+All!$H98="Cincinnati",+All!K98,0))</f>
        <v>0</v>
      </c>
      <c r="L20" s="78">
        <f>IF(+All!$F98="Cincinnati",+All!L98,IF(+All!$H98="Cincinnati",+All!L98,0))</f>
        <v>0</v>
      </c>
      <c r="M20" s="79">
        <f>IF(+All!$F98="Cincinnati",+All!M98,IF(+All!$H98="Cincinnati",+All!M98,0))</f>
        <v>0</v>
      </c>
      <c r="N20" s="706" t="str">
        <f>IF(+All!$F98="Cincinnati",+All!N98,IF(+All!$H98="Cincinnati",+All!N98,0))</f>
        <v>Cincinnati</v>
      </c>
      <c r="O20" s="708">
        <f>IF(+All!$F98="Cincinnati",+All!O98,IF(+All!$H98="Cincinnati",+All!O98,0))</f>
        <v>42</v>
      </c>
      <c r="P20" s="708" t="str">
        <f>IF(+All!$F98="Cincinnati",+All!P98,IF(+All!$H98="Cincinnati",+All!P98,0))</f>
        <v>1AA Murray St</v>
      </c>
      <c r="Q20" s="707">
        <f>IF(+All!$F98="Cincinnati",+All!Q98,IF(+All!$H98="Cincinnati",+All!Q98,0))</f>
        <v>7</v>
      </c>
      <c r="R20" s="706">
        <f>IF(+All!$F98="Cincinnati",+All!R98,IF(+All!$H98="Cincinnati",+All!R98,0))</f>
        <v>0</v>
      </c>
      <c r="S20" s="708">
        <f>IF(+All!$F98="Cincinnati",+All!S98,IF(+All!$H98="Cincinnati",+All!S98,0))</f>
        <v>0</v>
      </c>
      <c r="T20" s="706">
        <f>IF(+All!$F98="Cincinnati",+All!T98,IF(+All!$H98="Cincinnati",+All!T98,0))</f>
        <v>0</v>
      </c>
      <c r="U20" s="707">
        <f>IF(+All!$F98="Cincinnati",+All!U98,IF(+All!$H98="Cincinnati",+All!U98,0))</f>
        <v>0</v>
      </c>
      <c r="V20" s="706"/>
      <c r="W20" s="707"/>
      <c r="X20" s="706"/>
      <c r="Y20" s="707"/>
      <c r="Z20" s="706"/>
      <c r="AA20" s="707"/>
      <c r="AB20" s="706"/>
      <c r="AC20" s="707"/>
      <c r="AD20" s="706"/>
      <c r="AE20" s="707"/>
      <c r="AF20" s="706"/>
      <c r="AG20" s="707"/>
      <c r="AH20" s="706"/>
      <c r="AI20" s="707"/>
      <c r="AJ20" s="706"/>
      <c r="AK20" s="707"/>
      <c r="AQ20" s="480"/>
      <c r="AR20" s="482"/>
      <c r="AS20" s="483"/>
      <c r="AT20" s="483"/>
      <c r="AU20" s="482"/>
      <c r="AV20" s="483"/>
      <c r="AW20" s="484"/>
      <c r="AX20" s="483"/>
      <c r="AY20" s="88"/>
      <c r="AZ20" s="89"/>
      <c r="BA20" s="90"/>
      <c r="BB20" s="90"/>
      <c r="BC20" s="91"/>
      <c r="BD20" s="482"/>
      <c r="BE20" s="483"/>
      <c r="BF20" s="483"/>
      <c r="BG20" s="482"/>
      <c r="BH20" s="483"/>
      <c r="BI20" s="484"/>
    </row>
    <row r="21" spans="1:63" x14ac:dyDescent="0.8">
      <c r="A21" s="70">
        <f>IF(+All!$F193="Cincinnati",+All!A193,IF(+All!$H193="Cincinnati",+All!A193,0))</f>
        <v>3</v>
      </c>
      <c r="B21" s="480" t="str">
        <f>IF(+All!$F193="Cincinnati",+All!B193,IF(+All!$H193="Cincinnati",+All!B193,0))</f>
        <v>Sat</v>
      </c>
      <c r="C21" s="72">
        <f>IF(+All!$F193="Cincinnati",+All!C193,IF(+All!$H193="Cincinnati",+All!C193,0))</f>
        <v>44457</v>
      </c>
      <c r="D21" s="73">
        <f>IF(+All!$F193="Cincinnati",+All!D193,IF(+All!$H193="Cincinnati",+All!D193,0))</f>
        <v>0.5</v>
      </c>
      <c r="E21" s="707" t="str">
        <f>IF(+All!$F193="Cincinnati",+All!E193,IF(+All!$H193="Cincinnati",+All!E193,0))</f>
        <v>ESPN</v>
      </c>
      <c r="F21" s="75" t="str">
        <f>IF(+All!$F193="Cincinnati",+All!F193,IF(+All!$H193="Cincinnati",+All!F193,0))</f>
        <v>Cincinnati</v>
      </c>
      <c r="G21" s="76" t="str">
        <f>IF(+All!$F193="Cincinnati",+All!G193,IF(+All!$H193="Cincinnati",+All!G193,0))</f>
        <v>AAC</v>
      </c>
      <c r="H21" s="75" t="str">
        <f>IF(+All!$F193="Cincinnati",+All!H193,IF(+All!$H193="Cincinnati",+All!H193,0))</f>
        <v>Indiana</v>
      </c>
      <c r="I21" s="76" t="str">
        <f>IF(+All!$F193="Cincinnati",+All!I193,IF(+All!$H193="Cincinnati",+All!I193,0))</f>
        <v>B10</v>
      </c>
      <c r="J21" s="706" t="str">
        <f>IF(+All!$F193="Cincinnati",+All!J193,IF(+All!$H193="Cincinnati",+All!J193,0))</f>
        <v>Cincinnati</v>
      </c>
      <c r="K21" s="707" t="str">
        <f>IF(+All!$F193="Cincinnati",+All!K193,IF(+All!$H193="Cincinnati",+All!K193,0))</f>
        <v>Indiana</v>
      </c>
      <c r="L21" s="78">
        <f>IF(+All!$F193="Cincinnati",+All!L193,IF(+All!$H193="Cincinnati",+All!L193,0))</f>
        <v>4</v>
      </c>
      <c r="M21" s="79">
        <f>IF(+All!$F193="Cincinnati",+All!M193,IF(+All!$H193="Cincinnati",+All!M193,0))</f>
        <v>49.5</v>
      </c>
      <c r="N21" s="706" t="str">
        <f>IF(+All!$F193="Cincinnati",+All!N193,IF(+All!$H193="Cincinnati",+All!N193,0))</f>
        <v>Cincinnati</v>
      </c>
      <c r="O21" s="708">
        <f>IF(+All!$F193="Cincinnati",+All!O193,IF(+All!$H193="Cincinnati",+All!O193,0))</f>
        <v>38</v>
      </c>
      <c r="P21" s="708" t="str">
        <f>IF(+All!$F193="Cincinnati",+All!P193,IF(+All!$H193="Cincinnati",+All!P193,0))</f>
        <v>Indiana</v>
      </c>
      <c r="Q21" s="707">
        <f>IF(+All!$F193="Cincinnati",+All!Q193,IF(+All!$H193="Cincinnati",+All!Q193,0))</f>
        <v>24</v>
      </c>
      <c r="R21" s="706" t="str">
        <f>IF(+All!$F193="Cincinnati",+All!R193,IF(+All!$H193="Cincinnati",+All!R193,0))</f>
        <v>Cincinnati</v>
      </c>
      <c r="S21" s="708" t="str">
        <f>IF(+All!$F193="Cincinnati",+All!S193,IF(+All!$H193="Cincinnati",+All!S193,0))</f>
        <v>Indiana</v>
      </c>
      <c r="T21" s="706" t="str">
        <f>IF(+All!$F193="Cincinnati",+All!T193,IF(+All!$H193="Cincinnati",+All!T193,0))</f>
        <v>Cincinnati</v>
      </c>
      <c r="U21" s="707" t="str">
        <f>IF(+All!$F193="Cincinnati",+All!U193,IF(+All!$H193="Cincinnati",+All!U193,0))</f>
        <v>W</v>
      </c>
      <c r="V21" s="706"/>
      <c r="W21" s="707"/>
      <c r="X21" s="706"/>
      <c r="Y21" s="707"/>
      <c r="Z21" s="706"/>
      <c r="AA21" s="707"/>
      <c r="AB21" s="706"/>
      <c r="AC21" s="707"/>
      <c r="AD21" s="706"/>
      <c r="AE21" s="707"/>
      <c r="AF21" s="706"/>
      <c r="AG21" s="707"/>
      <c r="AH21" s="706"/>
      <c r="AI21" s="707"/>
      <c r="AJ21" s="706"/>
      <c r="AK21" s="707"/>
      <c r="AQ21" s="480"/>
      <c r="AR21" s="482"/>
      <c r="AS21" s="483"/>
      <c r="AT21" s="483"/>
      <c r="AU21" s="482"/>
      <c r="AV21" s="483"/>
      <c r="AW21" s="484"/>
      <c r="AX21" s="483"/>
      <c r="AY21" s="88"/>
      <c r="AZ21" s="89"/>
      <c r="BA21" s="90"/>
      <c r="BB21" s="90"/>
      <c r="BC21" s="91"/>
      <c r="BD21" s="482"/>
      <c r="BE21" s="483"/>
      <c r="BF21" s="483"/>
      <c r="BG21" s="482"/>
      <c r="BH21" s="483"/>
      <c r="BI21" s="484"/>
    </row>
    <row r="22" spans="1:63" x14ac:dyDescent="0.8">
      <c r="A22" s="70">
        <f>IF(+All!$F324="Cincinnati",+All!A324,IF(+All!$H324="Cincinnati",+All!A324,0))</f>
        <v>4</v>
      </c>
      <c r="B22" s="480" t="str">
        <f>IF(+All!$F324="Cincinnati",+All!B324,IF(+All!$H324="Cincinnati",+All!B324,0))</f>
        <v>Sat</v>
      </c>
      <c r="C22" s="72">
        <f>IF(+All!$F324="Cincinnati",+All!C324,IF(+All!$H324="Cincinnati",+All!C324,0))</f>
        <v>44464</v>
      </c>
      <c r="D22" s="73">
        <f>IF(+All!$F324="Cincinnati",+All!D324,IF(+All!$H324="Cincinnati",+All!D324,0))</f>
        <v>0</v>
      </c>
      <c r="E22" s="707">
        <f>IF(+All!$F324="Cincinnati",+All!E324,IF(+All!$H324="Cincinnati",+All!E324,0))</f>
        <v>0</v>
      </c>
      <c r="F22" s="75" t="str">
        <f>IF(+All!$F324="Cincinnati",+All!F324,IF(+All!$H324="Cincinnati",+All!F324,0))</f>
        <v>Cincinnati</v>
      </c>
      <c r="G22" s="76" t="str">
        <f>IF(+All!$F324="Cincinnati",+All!G324,IF(+All!$H324="Cincinnati",+All!G324,0))</f>
        <v>AAC</v>
      </c>
      <c r="H22" s="75" t="str">
        <f>IF(+All!$F324="Cincinnati",+All!H324,IF(+All!$H324="Cincinnati",+All!H324,0))</f>
        <v>Open</v>
      </c>
      <c r="I22" s="76" t="str">
        <f>IF(+All!$F324="Cincinnati",+All!I324,IF(+All!$H324="Cincinnati",+All!I324,0))</f>
        <v>ZZZ</v>
      </c>
      <c r="J22" s="706">
        <f>IF(+All!$F324="Cincinnati",+All!J324,IF(+All!$H324="Cincinnati",+All!J324,0))</f>
        <v>0</v>
      </c>
      <c r="K22" s="707" t="str">
        <f>IF(+All!$F324="Cincinnati",+All!K324,IF(+All!$H324="Cincinnati",+All!K324,0))</f>
        <v>Cincinnati</v>
      </c>
      <c r="L22" s="78">
        <f>IF(+All!$F324="Cincinnati",+All!L324,IF(+All!$H324="Cincinnati",+All!L324,0))</f>
        <v>0</v>
      </c>
      <c r="M22" s="79">
        <f>IF(+All!$F324="Cincinnati",+All!M324,IF(+All!$H324="Cincinnati",+All!M324,0))</f>
        <v>0</v>
      </c>
      <c r="N22" s="706">
        <f>IF(+All!$F324="Cincinnati",+All!N324,IF(+All!$H324="Cincinnati",+All!N324,0))</f>
        <v>0</v>
      </c>
      <c r="O22" s="708">
        <f>IF(+All!$F324="Cincinnati",+All!O324,IF(+All!$H324="Cincinnati",+All!O324,0))</f>
        <v>0</v>
      </c>
      <c r="P22" s="708">
        <f>IF(+All!$F324="Cincinnati",+All!P324,IF(+All!$H324="Cincinnati",+All!P324,0))</f>
        <v>0</v>
      </c>
      <c r="Q22" s="707">
        <f>IF(+All!$F324="Cincinnati",+All!Q324,IF(+All!$H324="Cincinnati",+All!Q324,0))</f>
        <v>0</v>
      </c>
      <c r="R22" s="706">
        <f>IF(+All!$F324="Cincinnati",+All!R324,IF(+All!$H324="Cincinnati",+All!R324,0))</f>
        <v>0</v>
      </c>
      <c r="S22" s="708">
        <f>IF(+All!$F324="Cincinnati",+All!S324,IF(+All!$H324="Cincinnati",+All!S324,0))</f>
        <v>0</v>
      </c>
      <c r="T22" s="706">
        <f>IF(+All!$F324="Cincinnati",+All!T324,IF(+All!$H324="Cincinnati",+All!T324,0))</f>
        <v>0</v>
      </c>
      <c r="U22" s="707">
        <f>IF(+All!$F324="Cincinnati",+All!U324,IF(+All!$H324="Cincinnati",+All!U324,0))</f>
        <v>0</v>
      </c>
      <c r="V22" s="706"/>
      <c r="W22" s="707"/>
      <c r="X22" s="706"/>
      <c r="Y22" s="707"/>
      <c r="Z22" s="706"/>
      <c r="AA22" s="707"/>
      <c r="AB22" s="706"/>
      <c r="AC22" s="707"/>
      <c r="AD22" s="706"/>
      <c r="AE22" s="707"/>
      <c r="AF22" s="706"/>
      <c r="AG22" s="707"/>
      <c r="AH22" s="706"/>
      <c r="AI22" s="707"/>
      <c r="AJ22" s="706"/>
      <c r="AK22" s="707"/>
      <c r="AQ22" s="480"/>
      <c r="AR22" s="482"/>
      <c r="AS22" s="483"/>
      <c r="AT22" s="483"/>
      <c r="AU22" s="482"/>
      <c r="AV22" s="483"/>
      <c r="AW22" s="484"/>
      <c r="AX22" s="483"/>
      <c r="AY22" s="88"/>
      <c r="AZ22" s="89"/>
      <c r="BA22" s="90"/>
      <c r="BB22" s="90"/>
      <c r="BC22" s="91"/>
      <c r="BD22" s="482"/>
      <c r="BE22" s="483"/>
      <c r="BF22" s="483"/>
      <c r="BG22" s="482"/>
      <c r="BH22" s="483"/>
      <c r="BI22" s="484"/>
    </row>
    <row r="23" spans="1:63" x14ac:dyDescent="0.8">
      <c r="A23" s="70">
        <f>IF(+All!$F361="Cincinnati",+All!A361,IF(+All!$H361="Cincinnati",+All!A361,0))</f>
        <v>5</v>
      </c>
      <c r="B23" s="480" t="str">
        <f>IF(+All!$F361="Cincinnati",+All!B361,IF(+All!$H361="Cincinnati",+All!B361,0))</f>
        <v>Sat</v>
      </c>
      <c r="C23" s="72">
        <f>IF(+All!$F361="Cincinnati",+All!C361,IF(+All!$H361="Cincinnati",+All!C361,0))</f>
        <v>44471</v>
      </c>
      <c r="D23" s="73">
        <f>IF(+All!$F361="Cincinnati",+All!D361,IF(+All!$H361="Cincinnati",+All!D361,0))</f>
        <v>0.60416666666666663</v>
      </c>
      <c r="E23" s="707" t="str">
        <f>IF(+All!$F361="Cincinnati",+All!E361,IF(+All!$H361="Cincinnati",+All!E361,0))</f>
        <v>NBC</v>
      </c>
      <c r="F23" s="75" t="str">
        <f>IF(+All!$F361="Cincinnati",+All!F361,IF(+All!$H361="Cincinnati",+All!F361,0))</f>
        <v>Cincinnati</v>
      </c>
      <c r="G23" s="76" t="str">
        <f>IF(+All!$F361="Cincinnati",+All!G361,IF(+All!$H361="Cincinnati",+All!G361,0))</f>
        <v>AAC</v>
      </c>
      <c r="H23" s="75" t="str">
        <f>IF(+All!$F361="Cincinnati",+All!H361,IF(+All!$H361="Cincinnati",+All!H361,0))</f>
        <v>Notre Dame</v>
      </c>
      <c r="I23" s="76" t="str">
        <f>IF(+All!$F361="Cincinnati",+All!I361,IF(+All!$H361="Cincinnati",+All!I361,0))</f>
        <v>Ind</v>
      </c>
      <c r="J23" s="706" t="str">
        <f>IF(+All!$F361="Cincinnati",+All!J361,IF(+All!$H361="Cincinnati",+All!J361,0))</f>
        <v>Cincinnati</v>
      </c>
      <c r="K23" s="707" t="str">
        <f>IF(+All!$F361="Cincinnati",+All!K361,IF(+All!$H361="Cincinnati",+All!K361,0))</f>
        <v>Notre Dame</v>
      </c>
      <c r="L23" s="78">
        <f>IF(+All!$F361="Cincinnati",+All!L361,IF(+All!$H361="Cincinnati",+All!L361,0))</f>
        <v>2.5</v>
      </c>
      <c r="M23" s="79">
        <f>IF(+All!$F361="Cincinnati",+All!M361,IF(+All!$H361="Cincinnati",+All!M361,0))</f>
        <v>50.5</v>
      </c>
      <c r="N23" s="706" t="str">
        <f>IF(+All!$F361="Cincinnati",+All!N361,IF(+All!$H361="Cincinnati",+All!N361,0))</f>
        <v>Cincinnati</v>
      </c>
      <c r="O23" s="708">
        <f>IF(+All!$F361="Cincinnati",+All!O361,IF(+All!$H361="Cincinnati",+All!O361,0))</f>
        <v>24</v>
      </c>
      <c r="P23" s="708" t="str">
        <f>IF(+All!$F361="Cincinnati",+All!P361,IF(+All!$H361="Cincinnati",+All!P361,0))</f>
        <v>Notre Dame</v>
      </c>
      <c r="Q23" s="707">
        <f>IF(+All!$F361="Cincinnati",+All!Q361,IF(+All!$H361="Cincinnati",+All!Q361,0))</f>
        <v>13</v>
      </c>
      <c r="R23" s="706" t="str">
        <f>IF(+All!$F361="Cincinnati",+All!R361,IF(+All!$H361="Cincinnati",+All!R361,0))</f>
        <v>Cincinnati</v>
      </c>
      <c r="S23" s="708" t="str">
        <f>IF(+All!$F361="Cincinnati",+All!S361,IF(+All!$H361="Cincinnati",+All!S361,0))</f>
        <v>Notre Dame</v>
      </c>
      <c r="T23" s="706" t="str">
        <f>IF(+All!$F361="Cincinnati",+All!T361,IF(+All!$H361="Cincinnati",+All!T361,0))</f>
        <v>Notre Dame</v>
      </c>
      <c r="U23" s="707" t="str">
        <f>IF(+All!$F361="Cincinnati",+All!U361,IF(+All!$H361="Cincinnati",+All!U361,0))</f>
        <v>L</v>
      </c>
      <c r="V23" s="706"/>
      <c r="W23" s="707"/>
      <c r="X23" s="706"/>
      <c r="Y23" s="707"/>
      <c r="Z23" s="706"/>
      <c r="AA23" s="707"/>
      <c r="AB23" s="706"/>
      <c r="AC23" s="707"/>
      <c r="AD23" s="706"/>
      <c r="AE23" s="707"/>
      <c r="AF23" s="706"/>
      <c r="AG23" s="707"/>
      <c r="AH23" s="706"/>
      <c r="AI23" s="707"/>
      <c r="AJ23" s="706"/>
      <c r="AK23" s="707"/>
      <c r="AQ23" s="480"/>
      <c r="AR23" s="482"/>
      <c r="AS23" s="483"/>
      <c r="AT23" s="483"/>
      <c r="AU23" s="482"/>
      <c r="AV23" s="483"/>
      <c r="AW23" s="484"/>
      <c r="AX23" s="483"/>
      <c r="AY23" s="88"/>
      <c r="AZ23" s="89"/>
      <c r="BA23" s="90"/>
      <c r="BB23" s="90"/>
      <c r="BC23" s="91"/>
      <c r="BD23" s="482"/>
      <c r="BE23" s="483"/>
      <c r="BF23" s="483"/>
      <c r="BG23" s="482"/>
      <c r="BH23" s="483"/>
      <c r="BI23" s="484"/>
    </row>
    <row r="24" spans="1:63" x14ac:dyDescent="0.8">
      <c r="A24" s="70">
        <f>IF(+All!$F399="Cincinnati",+All!A399,IF(+All!$H399="Cincinnati",+All!A399,0))</f>
        <v>6</v>
      </c>
      <c r="B24" s="480" t="str">
        <f>IF(+All!$F399="Cincinnati",+All!B399,IF(+All!$H399="Cincinnati",+All!B399,0))</f>
        <v>Fri</v>
      </c>
      <c r="C24" s="72">
        <f>IF(+All!$F399="Cincinnati",+All!C399,IF(+All!$H399="Cincinnati",+All!C399,0))</f>
        <v>44477</v>
      </c>
      <c r="D24" s="73">
        <f>IF(+All!$F399="Cincinnati",+All!D399,IF(+All!$H399="Cincinnati",+All!D399,0))</f>
        <v>0.79166666666666663</v>
      </c>
      <c r="E24" s="707" t="str">
        <f>IF(+All!$F399="Cincinnati",+All!E399,IF(+All!$H399="Cincinnati",+All!E399,0))</f>
        <v>ESPN</v>
      </c>
      <c r="F24" s="75" t="str">
        <f>IF(+All!$F399="Cincinnati",+All!F399,IF(+All!$H399="Cincinnati",+All!F399,0))</f>
        <v>Temple</v>
      </c>
      <c r="G24" s="76" t="str">
        <f>IF(+All!$F399="Cincinnati",+All!G399,IF(+All!$H399="Cincinnati",+All!G399,0))</f>
        <v>AAC</v>
      </c>
      <c r="H24" s="75" t="str">
        <f>IF(+All!$F399="Cincinnati",+All!H399,IF(+All!$H399="Cincinnati",+All!H399,0))</f>
        <v>Cincinnati</v>
      </c>
      <c r="I24" s="76" t="str">
        <f>IF(+All!$F399="Cincinnati",+All!I399,IF(+All!$H399="Cincinnati",+All!I399,0))</f>
        <v>AAC</v>
      </c>
      <c r="J24" s="706" t="str">
        <f>IF(+All!$F399="Cincinnati",+All!J399,IF(+All!$H399="Cincinnati",+All!J399,0))</f>
        <v>Cincinnati</v>
      </c>
      <c r="K24" s="707" t="str">
        <f>IF(+All!$F399="Cincinnati",+All!K399,IF(+All!$H399="Cincinnati",+All!K399,0))</f>
        <v>Temple</v>
      </c>
      <c r="L24" s="78">
        <f>IF(+All!$F399="Cincinnati",+All!L399,IF(+All!$H399="Cincinnati",+All!L399,0))</f>
        <v>29.5</v>
      </c>
      <c r="M24" s="79">
        <f>IF(+All!$F399="Cincinnati",+All!M399,IF(+All!$H399="Cincinnati",+All!M399,0))</f>
        <v>53</v>
      </c>
      <c r="N24" s="706" t="str">
        <f>IF(+All!$F399="Cincinnati",+All!N399,IF(+All!$H399="Cincinnati",+All!N399,0))</f>
        <v>Cincinnati</v>
      </c>
      <c r="O24" s="708">
        <f>IF(+All!$F399="Cincinnati",+All!O399,IF(+All!$H399="Cincinnati",+All!O399,0))</f>
        <v>52</v>
      </c>
      <c r="P24" s="708" t="str">
        <f>IF(+All!$F399="Cincinnati",+All!P399,IF(+All!$H399="Cincinnati",+All!P399,0))</f>
        <v>Temple</v>
      </c>
      <c r="Q24" s="707">
        <f>IF(+All!$F399="Cincinnati",+All!Q399,IF(+All!$H399="Cincinnati",+All!Q399,0))</f>
        <v>3</v>
      </c>
      <c r="R24" s="706" t="str">
        <f>IF(+All!$F399="Cincinnati",+All!R399,IF(+All!$H399="Cincinnati",+All!R399,0))</f>
        <v>Cincinnati</v>
      </c>
      <c r="S24" s="708" t="str">
        <f>IF(+All!$F399="Cincinnati",+All!S399,IF(+All!$H399="Cincinnati",+All!S399,0))</f>
        <v>Temple</v>
      </c>
      <c r="T24" s="706" t="str">
        <f>IF(+All!$F399="Cincinnati",+All!T399,IF(+All!$H399="Cincinnati",+All!T399,0))</f>
        <v>Temple</v>
      </c>
      <c r="U24" s="707" t="str">
        <f>IF(+All!$F399="Cincinnati",+All!U399,IF(+All!$H399="Cincinnati",+All!U399,0))</f>
        <v>L</v>
      </c>
      <c r="V24" s="706"/>
      <c r="W24" s="707"/>
      <c r="X24" s="706"/>
      <c r="Y24" s="707"/>
      <c r="Z24" s="706"/>
      <c r="AA24" s="707"/>
      <c r="AB24" s="706"/>
      <c r="AC24" s="707"/>
      <c r="AD24" s="706"/>
      <c r="AE24" s="707"/>
      <c r="AF24" s="706"/>
      <c r="AG24" s="707"/>
      <c r="AH24" s="706"/>
      <c r="AI24" s="707"/>
      <c r="AJ24" s="706"/>
      <c r="AK24" s="707"/>
      <c r="AQ24" s="480"/>
      <c r="AR24" s="482"/>
      <c r="AS24" s="483"/>
      <c r="AT24" s="483"/>
      <c r="AU24" s="482"/>
      <c r="AV24" s="483"/>
      <c r="AW24" s="484"/>
      <c r="AX24" s="483"/>
      <c r="AY24" s="88"/>
      <c r="AZ24" s="89"/>
      <c r="BA24" s="90"/>
      <c r="BB24" s="90"/>
      <c r="BC24" s="91"/>
      <c r="BD24" s="482"/>
      <c r="BE24" s="483"/>
      <c r="BF24" s="483"/>
      <c r="BG24" s="482"/>
      <c r="BH24" s="483"/>
      <c r="BI24" s="484"/>
    </row>
    <row r="25" spans="1:63" x14ac:dyDescent="0.8">
      <c r="A25" s="70">
        <f>IF(+All!$F483="Cincinnati",+All!A483,IF(+All!$H483="Cincinnati",+All!A483,0))</f>
        <v>7</v>
      </c>
      <c r="B25" s="480" t="str">
        <f>IF(+All!$F483="Cincinnati",+All!B483,IF(+All!$H483="Cincinnati",+All!B483,0))</f>
        <v>Sat</v>
      </c>
      <c r="C25" s="72">
        <f>IF(+All!$F483="Cincinnati",+All!C483,IF(+All!$H483="Cincinnati",+All!C483,0))</f>
        <v>44485</v>
      </c>
      <c r="D25" s="73">
        <f>IF(+All!$F483="Cincinnati",+All!D483,IF(+All!$H483="Cincinnati",+All!D483,0))</f>
        <v>0.5</v>
      </c>
      <c r="E25" s="707" t="str">
        <f>IF(+All!$F483="Cincinnati",+All!E483,IF(+All!$H483="Cincinnati",+All!E483,0))</f>
        <v>ABC</v>
      </c>
      <c r="F25" s="75" t="str">
        <f>IF(+All!$F483="Cincinnati",+All!F483,IF(+All!$H483="Cincinnati",+All!F483,0))</f>
        <v>Central Florida</v>
      </c>
      <c r="G25" s="76" t="str">
        <f>IF(+All!$F483="Cincinnati",+All!G483,IF(+All!$H483="Cincinnati",+All!G483,0))</f>
        <v>AAC</v>
      </c>
      <c r="H25" s="75" t="str">
        <f>IF(+All!$F483="Cincinnati",+All!H483,IF(+All!$H483="Cincinnati",+All!H483,0))</f>
        <v>Cincinnati</v>
      </c>
      <c r="I25" s="76" t="str">
        <f>IF(+All!$F483="Cincinnati",+All!I483,IF(+All!$H483="Cincinnati",+All!I483,0))</f>
        <v>AAC</v>
      </c>
      <c r="J25" s="706" t="str">
        <f>IF(+All!$F483="Cincinnati",+All!J483,IF(+All!$H483="Cincinnati",+All!J483,0))</f>
        <v>Cincinnati</v>
      </c>
      <c r="K25" s="707" t="str">
        <f>IF(+All!$F483="Cincinnati",+All!K483,IF(+All!$H483="Cincinnati",+All!K483,0))</f>
        <v>Central Florida</v>
      </c>
      <c r="L25" s="78">
        <f>IF(+All!$F483="Cincinnati",+All!L483,IF(+All!$H483="Cincinnati",+All!L483,0))</f>
        <v>21</v>
      </c>
      <c r="M25" s="79">
        <f>IF(+All!$F483="Cincinnati",+All!M483,IF(+All!$H483="Cincinnati",+All!M483,0))</f>
        <v>57.5</v>
      </c>
      <c r="N25" s="706" t="str">
        <f>IF(+All!$F483="Cincinnati",+All!N483,IF(+All!$H483="Cincinnati",+All!N483,0))</f>
        <v>Cincinnati</v>
      </c>
      <c r="O25" s="708">
        <f>IF(+All!$F483="Cincinnati",+All!O483,IF(+All!$H483="Cincinnati",+All!O483,0))</f>
        <v>66</v>
      </c>
      <c r="P25" s="708" t="str">
        <f>IF(+All!$F483="Cincinnati",+All!P483,IF(+All!$H483="Cincinnati",+All!P483,0))</f>
        <v>Central Florida</v>
      </c>
      <c r="Q25" s="707">
        <f>IF(+All!$F483="Cincinnati",+All!Q483,IF(+All!$H483="Cincinnati",+All!Q483,0))</f>
        <v>21</v>
      </c>
      <c r="R25" s="706" t="str">
        <f>IF(+All!$F483="Cincinnati",+All!R483,IF(+All!$H483="Cincinnati",+All!R483,0))</f>
        <v>Cincinnati</v>
      </c>
      <c r="S25" s="708" t="str">
        <f>IF(+All!$F483="Cincinnati",+All!S483,IF(+All!$H483="Cincinnati",+All!S483,0))</f>
        <v>Central Florida</v>
      </c>
      <c r="T25" s="706" t="str">
        <f>IF(+All!$F483="Cincinnati",+All!T483,IF(+All!$H483="Cincinnati",+All!T483,0))</f>
        <v>Central Florida</v>
      </c>
      <c r="U25" s="707" t="str">
        <f>IF(+All!$F483="Cincinnati",+All!U483,IF(+All!$H483="Cincinnati",+All!U483,0))</f>
        <v>L</v>
      </c>
      <c r="V25" s="706"/>
      <c r="W25" s="707"/>
      <c r="X25" s="706"/>
      <c r="Y25" s="707"/>
      <c r="Z25" s="706"/>
      <c r="AA25" s="707"/>
      <c r="AB25" s="706"/>
      <c r="AC25" s="707"/>
      <c r="AD25" s="706"/>
      <c r="AE25" s="707"/>
      <c r="AF25" s="706"/>
      <c r="AG25" s="707"/>
      <c r="AH25" s="706"/>
      <c r="AI25" s="707"/>
      <c r="AJ25" s="706"/>
      <c r="AK25" s="707"/>
      <c r="AQ25" s="480"/>
      <c r="AR25" s="482"/>
      <c r="AS25" s="483"/>
      <c r="AT25" s="483"/>
      <c r="AU25" s="482"/>
      <c r="AV25" s="483"/>
      <c r="AW25" s="484"/>
      <c r="AX25" s="483"/>
      <c r="AY25" s="88"/>
      <c r="AZ25" s="89"/>
      <c r="BA25" s="90"/>
      <c r="BB25" s="90"/>
      <c r="BC25" s="91"/>
      <c r="BD25" s="482"/>
      <c r="BE25" s="483"/>
      <c r="BF25" s="483"/>
      <c r="BG25" s="482"/>
      <c r="BH25" s="483"/>
      <c r="BI25" s="484"/>
    </row>
    <row r="26" spans="1:63" x14ac:dyDescent="0.8">
      <c r="A26" s="70">
        <f>IF(+All!$F565="Cincinnati",+All!A565,IF(+All!$H565="Cincinnati",+All!A565,0))</f>
        <v>8</v>
      </c>
      <c r="B26" s="480" t="str">
        <f>IF(+All!$F565="Cincinnati",+All!B565,IF(+All!$H565="Cincinnati",+All!B565,0))</f>
        <v>Sat</v>
      </c>
      <c r="C26" s="72">
        <f>IF(+All!$F565="Cincinnati",+All!C565,IF(+All!$H565="Cincinnati",+All!C565,0))</f>
        <v>44492</v>
      </c>
      <c r="D26" s="73">
        <f>IF(+All!$F565="Cincinnati",+All!D565,IF(+All!$H565="Cincinnati",+All!D565,0))</f>
        <v>0.5</v>
      </c>
      <c r="E26" s="707" t="str">
        <f>IF(+All!$F565="Cincinnati",+All!E565,IF(+All!$H565="Cincinnati",+All!E565,0))</f>
        <v>ESPN2</v>
      </c>
      <c r="F26" s="75" t="str">
        <f>IF(+All!$F565="Cincinnati",+All!F565,IF(+All!$H565="Cincinnati",+All!F565,0))</f>
        <v>Cincinnati</v>
      </c>
      <c r="G26" s="76" t="str">
        <f>IF(+All!$F565="Cincinnati",+All!G565,IF(+All!$H565="Cincinnati",+All!G565,0))</f>
        <v>AAC</v>
      </c>
      <c r="H26" s="75" t="str">
        <f>IF(+All!$F565="Cincinnati",+All!H565,IF(+All!$H565="Cincinnati",+All!H565,0))</f>
        <v>Navy</v>
      </c>
      <c r="I26" s="76" t="str">
        <f>IF(+All!$F565="Cincinnati",+All!I565,IF(+All!$H565="Cincinnati",+All!I565,0))</f>
        <v>AAC</v>
      </c>
      <c r="J26" s="706" t="str">
        <f>IF(+All!$F565="Cincinnati",+All!J565,IF(+All!$H565="Cincinnati",+All!J565,0))</f>
        <v>Cincinnati</v>
      </c>
      <c r="K26" s="707" t="str">
        <f>IF(+All!$F565="Cincinnati",+All!K565,IF(+All!$H565="Cincinnati",+All!K565,0))</f>
        <v>Navy</v>
      </c>
      <c r="L26" s="78">
        <f>IF(+All!$F565="Cincinnati",+All!L565,IF(+All!$H565="Cincinnati",+All!L565,0))</f>
        <v>27.5</v>
      </c>
      <c r="M26" s="79">
        <f>IF(+All!$F565="Cincinnati",+All!M565,IF(+All!$H565="Cincinnati",+All!M565,0))</f>
        <v>49</v>
      </c>
      <c r="N26" s="706" t="str">
        <f>IF(+All!$F565="Cincinnati",+All!N565,IF(+All!$H565="Cincinnati",+All!N565,0))</f>
        <v>Cincinnati</v>
      </c>
      <c r="O26" s="708">
        <f>IF(+All!$F565="Cincinnati",+All!O565,IF(+All!$H565="Cincinnati",+All!O565,0))</f>
        <v>27</v>
      </c>
      <c r="P26" s="708" t="str">
        <f>IF(+All!$F565="Cincinnati",+All!P565,IF(+All!$H565="Cincinnati",+All!P565,0))</f>
        <v>Navy</v>
      </c>
      <c r="Q26" s="707">
        <f>IF(+All!$F565="Cincinnati",+All!Q565,IF(+All!$H565="Cincinnati",+All!Q565,0))</f>
        <v>20</v>
      </c>
      <c r="R26" s="706" t="str">
        <f>IF(+All!$F565="Cincinnati",+All!R565,IF(+All!$H565="Cincinnati",+All!R565,0))</f>
        <v>Navy</v>
      </c>
      <c r="S26" s="708" t="str">
        <f>IF(+All!$F565="Cincinnati",+All!S565,IF(+All!$H565="Cincinnati",+All!S565,0))</f>
        <v>Cincinnati</v>
      </c>
      <c r="T26" s="706" t="str">
        <f>IF(+All!$F565="Cincinnati",+All!T565,IF(+All!$H565="Cincinnati",+All!T565,0))</f>
        <v>Cincinnati</v>
      </c>
      <c r="U26" s="707" t="str">
        <f>IF(+All!$F565="Cincinnati",+All!U565,IF(+All!$H565="Cincinnati",+All!U565,0))</f>
        <v>L</v>
      </c>
      <c r="V26" s="706"/>
      <c r="W26" s="707"/>
      <c r="X26" s="706"/>
      <c r="Y26" s="707"/>
      <c r="Z26" s="706"/>
      <c r="AA26" s="707"/>
      <c r="AB26" s="706"/>
      <c r="AC26" s="707"/>
      <c r="AD26" s="706"/>
      <c r="AE26" s="707"/>
      <c r="AF26" s="706"/>
      <c r="AG26" s="707"/>
      <c r="AH26" s="706"/>
      <c r="AI26" s="707"/>
      <c r="AJ26" s="706"/>
      <c r="AK26" s="707"/>
      <c r="AQ26" s="480"/>
      <c r="AR26" s="482"/>
      <c r="AS26" s="483"/>
      <c r="AT26" s="483"/>
      <c r="AU26" s="482"/>
      <c r="AV26" s="483"/>
      <c r="AW26" s="484"/>
      <c r="AX26" s="483"/>
      <c r="AY26" s="88"/>
      <c r="AZ26" s="89"/>
      <c r="BA26" s="90"/>
      <c r="BB26" s="90"/>
      <c r="BC26" s="91"/>
      <c r="BD26" s="482"/>
      <c r="BE26" s="483"/>
      <c r="BF26" s="483"/>
      <c r="BG26" s="482"/>
      <c r="BH26" s="483"/>
      <c r="BI26" s="484"/>
    </row>
    <row r="27" spans="1:63" x14ac:dyDescent="0.8">
      <c r="A27" s="70">
        <f>IF(+All!$F638="Cincinnati",+All!A638,IF(+All!$H638="Cincinnati",+All!A638,0))</f>
        <v>9</v>
      </c>
      <c r="B27" s="480" t="str">
        <f>IF(+All!$F638="Cincinnati",+All!B638,IF(+All!$H638="Cincinnati",+All!B638,0))</f>
        <v>Sat</v>
      </c>
      <c r="C27" s="72">
        <f>IF(+All!$F638="Cincinnati",+All!C638,IF(+All!$H638="Cincinnati",+All!C638,0))</f>
        <v>44499</v>
      </c>
      <c r="D27" s="73">
        <f>IF(+All!$F638="Cincinnati",+All!D638,IF(+All!$H638="Cincinnati",+All!D638,0))</f>
        <v>0.5</v>
      </c>
      <c r="E27" s="707" t="str">
        <f>IF(+All!$F638="Cincinnati",+All!E638,IF(+All!$H638="Cincinnati",+All!E638,0))</f>
        <v>ESPN2</v>
      </c>
      <c r="F27" s="75" t="str">
        <f>IF(+All!$F638="Cincinnati",+All!F638,IF(+All!$H638="Cincinnati",+All!F638,0))</f>
        <v>Cincinnati</v>
      </c>
      <c r="G27" s="76" t="str">
        <f>IF(+All!$F638="Cincinnati",+All!G638,IF(+All!$H638="Cincinnati",+All!G638,0))</f>
        <v>AAC</v>
      </c>
      <c r="H27" s="75" t="str">
        <f>IF(+All!$F638="Cincinnati",+All!H638,IF(+All!$H638="Cincinnati",+All!H638,0))</f>
        <v>Tulane</v>
      </c>
      <c r="I27" s="76" t="str">
        <f>IF(+All!$F638="Cincinnati",+All!I638,IF(+All!$H638="Cincinnati",+All!I638,0))</f>
        <v>AAC</v>
      </c>
      <c r="J27" s="706" t="str">
        <f>IF(+All!$F638="Cincinnati",+All!J638,IF(+All!$H638="Cincinnati",+All!J638,0))</f>
        <v>Cincinnati</v>
      </c>
      <c r="K27" s="707" t="str">
        <f>IF(+All!$F638="Cincinnati",+All!K638,IF(+All!$H638="Cincinnati",+All!K638,0))</f>
        <v>Tulane</v>
      </c>
      <c r="L27" s="78">
        <f>IF(+All!$F638="Cincinnati",+All!L638,IF(+All!$H638="Cincinnati",+All!L638,0))</f>
        <v>24.5</v>
      </c>
      <c r="M27" s="79">
        <f>IF(+All!$F638="Cincinnati",+All!M638,IF(+All!$H638="Cincinnati",+All!M638,0))</f>
        <v>62</v>
      </c>
      <c r="N27" s="706" t="str">
        <f>IF(+All!$F638="Cincinnati",+All!N638,IF(+All!$H638="Cincinnati",+All!N638,0))</f>
        <v>Cincinnati</v>
      </c>
      <c r="O27" s="708">
        <f>IF(+All!$F638="Cincinnati",+All!O638,IF(+All!$H638="Cincinnati",+All!O638,0))</f>
        <v>31</v>
      </c>
      <c r="P27" s="708" t="str">
        <f>IF(+All!$F638="Cincinnati",+All!P638,IF(+All!$H638="Cincinnati",+All!P638,0))</f>
        <v>Tulane</v>
      </c>
      <c r="Q27" s="707">
        <f>IF(+All!$F638="Cincinnati",+All!Q638,IF(+All!$H638="Cincinnati",+All!Q638,0))</f>
        <v>12</v>
      </c>
      <c r="R27" s="706" t="str">
        <f>IF(+All!$F638="Cincinnati",+All!R638,IF(+All!$H638="Cincinnati",+All!R638,0))</f>
        <v>Tulane</v>
      </c>
      <c r="S27" s="708" t="str">
        <f>IF(+All!$F638="Cincinnati",+All!S638,IF(+All!$H638="Cincinnati",+All!S638,0))</f>
        <v>Cincinnati</v>
      </c>
      <c r="T27" s="706" t="str">
        <f>IF(+All!$F638="Cincinnati",+All!T638,IF(+All!$H638="Cincinnati",+All!T638,0))</f>
        <v>Cincinnati</v>
      </c>
      <c r="U27" s="707" t="str">
        <f>IF(+All!$F638="Cincinnati",+All!U638,IF(+All!$H638="Cincinnati",+All!U638,0))</f>
        <v>L</v>
      </c>
      <c r="V27" s="706"/>
      <c r="W27" s="707"/>
      <c r="X27" s="706"/>
      <c r="Y27" s="707"/>
      <c r="Z27" s="706"/>
      <c r="AA27" s="707"/>
      <c r="AB27" s="706"/>
      <c r="AC27" s="707"/>
      <c r="AD27" s="706"/>
      <c r="AE27" s="707"/>
      <c r="AF27" s="706"/>
      <c r="AG27" s="707"/>
      <c r="AH27" s="706"/>
      <c r="AI27" s="707"/>
      <c r="AJ27" s="706"/>
      <c r="AK27" s="707"/>
      <c r="AQ27" s="480"/>
      <c r="AR27" s="482"/>
      <c r="AS27" s="483"/>
      <c r="AT27" s="483"/>
      <c r="AU27" s="482"/>
      <c r="AV27" s="483"/>
      <c r="AW27" s="484"/>
      <c r="AX27" s="483"/>
      <c r="AY27" s="88"/>
      <c r="AZ27" s="89"/>
      <c r="BA27" s="90"/>
      <c r="BB27" s="90"/>
      <c r="BC27" s="91"/>
      <c r="BD27" s="482"/>
      <c r="BE27" s="483"/>
      <c r="BF27" s="483"/>
      <c r="BG27" s="482"/>
      <c r="BH27" s="483"/>
      <c r="BI27" s="484"/>
    </row>
    <row r="28" spans="1:63" x14ac:dyDescent="0.8">
      <c r="A28" s="70">
        <f>IF(+All!$F717="Cincinnati",+All!A717,IF(+All!$H717="Cincinnati",+All!A717,0))</f>
        <v>10</v>
      </c>
      <c r="B28" s="480" t="str">
        <f>IF(+All!$F717="Cincinnati",+All!B717,IF(+All!$H717="Cincinnati",+All!B717,0))</f>
        <v>Sat</v>
      </c>
      <c r="C28" s="72">
        <f>IF(+All!$F717="Cincinnati",+All!C717,IF(+All!$H717="Cincinnati",+All!C717,0))</f>
        <v>44506</v>
      </c>
      <c r="D28" s="73">
        <f>IF(+All!$F717="Cincinnati",+All!D717,IF(+All!$H717="Cincinnati",+All!D717,0))</f>
        <v>0.64583333333333337</v>
      </c>
      <c r="E28" s="707" t="str">
        <f>IF(+All!$F717="Cincinnati",+All!E717,IF(+All!$H717="Cincinnati",+All!E717,0))</f>
        <v>ESPN2</v>
      </c>
      <c r="F28" s="75" t="str">
        <f>IF(+All!$F717="Cincinnati",+All!F717,IF(+All!$H717="Cincinnati",+All!F717,0))</f>
        <v>Tulsa</v>
      </c>
      <c r="G28" s="76" t="str">
        <f>IF(+All!$F717="Cincinnati",+All!G717,IF(+All!$H717="Cincinnati",+All!G717,0))</f>
        <v>AAC</v>
      </c>
      <c r="H28" s="75" t="str">
        <f>IF(+All!$F717="Cincinnati",+All!H717,IF(+All!$H717="Cincinnati",+All!H717,0))</f>
        <v>Cincinnati</v>
      </c>
      <c r="I28" s="76" t="str">
        <f>IF(+All!$F717="Cincinnati",+All!I717,IF(+All!$H717="Cincinnati",+All!I717,0))</f>
        <v>AAC</v>
      </c>
      <c r="J28" s="706" t="str">
        <f>IF(+All!$F717="Cincinnati",+All!J717,IF(+All!$H717="Cincinnati",+All!J717,0))</f>
        <v>Cincinnati</v>
      </c>
      <c r="K28" s="707" t="str">
        <f>IF(+All!$F717="Cincinnati",+All!K717,IF(+All!$H717="Cincinnati",+All!K717,0))</f>
        <v>Tulsa</v>
      </c>
      <c r="L28" s="78">
        <f>IF(+All!$F717="Cincinnati",+All!L717,IF(+All!$H717="Cincinnati",+All!L717,0))</f>
        <v>22.5</v>
      </c>
      <c r="M28" s="79">
        <f>IF(+All!$F717="Cincinnati",+All!M717,IF(+All!$H717="Cincinnati",+All!M717,0))</f>
        <v>44.5</v>
      </c>
      <c r="N28" s="706" t="str">
        <f>IF(+All!$F717="Cincinnati",+All!N717,IF(+All!$H717="Cincinnati",+All!N717,0))</f>
        <v>Cincinnati</v>
      </c>
      <c r="O28" s="708">
        <f>IF(+All!$F717="Cincinnati",+All!O717,IF(+All!$H717="Cincinnati",+All!O717,0))</f>
        <v>28</v>
      </c>
      <c r="P28" s="708" t="str">
        <f>IF(+All!$F717="Cincinnati",+All!P717,IF(+All!$H717="Cincinnati",+All!P717,0))</f>
        <v>Tulsa</v>
      </c>
      <c r="Q28" s="707">
        <f>IF(+All!$F717="Cincinnati",+All!Q717,IF(+All!$H717="Cincinnati",+All!Q717,0))</f>
        <v>20</v>
      </c>
      <c r="R28" s="706" t="str">
        <f>IF(+All!$F717="Cincinnati",+All!R717,IF(+All!$H717="Cincinnati",+All!R717,0))</f>
        <v>Tulsa</v>
      </c>
      <c r="S28" s="708" t="str">
        <f>IF(+All!$F717="Cincinnati",+All!S717,IF(+All!$H717="Cincinnati",+All!S717,0))</f>
        <v>Cincinnati</v>
      </c>
      <c r="T28" s="706" t="str">
        <f>IF(+All!$F717="Cincinnati",+All!T717,IF(+All!$H717="Cincinnati",+All!T717,0))</f>
        <v>Cincinnati</v>
      </c>
      <c r="U28" s="707" t="str">
        <f>IF(+All!$F717="Cincinnati",+All!U717,IF(+All!$H717="Cincinnati",+All!U717,0))</f>
        <v>L</v>
      </c>
      <c r="V28" s="706"/>
      <c r="W28" s="707"/>
      <c r="X28" s="706"/>
      <c r="Y28" s="707"/>
      <c r="Z28" s="706"/>
      <c r="AA28" s="707"/>
      <c r="AB28" s="706"/>
      <c r="AC28" s="707"/>
      <c r="AD28" s="706"/>
      <c r="AE28" s="707"/>
      <c r="AF28" s="706"/>
      <c r="AG28" s="707"/>
      <c r="AH28" s="706"/>
      <c r="AI28" s="707"/>
      <c r="AJ28" s="706"/>
      <c r="AK28" s="707"/>
      <c r="AQ28" s="480"/>
      <c r="AR28" s="482"/>
      <c r="AS28" s="483"/>
      <c r="AT28" s="483"/>
      <c r="AU28" s="482"/>
      <c r="AV28" s="483"/>
      <c r="AW28" s="484"/>
      <c r="AX28" s="483"/>
      <c r="AY28" s="88"/>
      <c r="AZ28" s="89"/>
      <c r="BA28" s="90"/>
      <c r="BB28" s="90"/>
      <c r="BC28" s="91"/>
      <c r="BD28" s="482"/>
      <c r="BE28" s="483"/>
      <c r="BF28" s="483"/>
      <c r="BG28" s="482"/>
      <c r="BH28" s="483"/>
      <c r="BI28" s="484"/>
    </row>
    <row r="29" spans="1:63" x14ac:dyDescent="0.8">
      <c r="A29" s="70">
        <f>IF(+All!$F787="Cincinnati",+All!A787,IF(+All!$H787="Cincinnati",+All!A787,0))</f>
        <v>11</v>
      </c>
      <c r="B29" s="480" t="str">
        <f>IF(+All!$F787="Cincinnati",+All!B787,IF(+All!$H787="Cincinnati",+All!B787,0))</f>
        <v>Fri</v>
      </c>
      <c r="C29" s="72">
        <f>IF(+All!$F787="Cincinnati",+All!C787,IF(+All!$H787="Cincinnati",+All!C787,0))</f>
        <v>44512</v>
      </c>
      <c r="D29" s="73">
        <f>IF(+All!$F787="Cincinnati",+All!D787,IF(+All!$H787="Cincinnati",+All!D787,0))</f>
        <v>0.75</v>
      </c>
      <c r="E29" s="707" t="str">
        <f>IF(+All!$F787="Cincinnati",+All!E787,IF(+All!$H787="Cincinnati",+All!E787,0))</f>
        <v>ESPN2</v>
      </c>
      <c r="F29" s="75" t="str">
        <f>IF(+All!$F787="Cincinnati",+All!F787,IF(+All!$H787="Cincinnati",+All!F787,0))</f>
        <v>Cincinnati</v>
      </c>
      <c r="G29" s="76" t="str">
        <f>IF(+All!$F787="Cincinnati",+All!G787,IF(+All!$H787="Cincinnati",+All!G787,0))</f>
        <v>AAC</v>
      </c>
      <c r="H29" s="75" t="str">
        <f>IF(+All!$F787="Cincinnati",+All!H787,IF(+All!$H787="Cincinnati",+All!H787,0))</f>
        <v>South Florida</v>
      </c>
      <c r="I29" s="76" t="str">
        <f>IF(+All!$F787="Cincinnati",+All!I787,IF(+All!$H787="Cincinnati",+All!I787,0))</f>
        <v>AAC</v>
      </c>
      <c r="J29" s="706" t="str">
        <f>IF(+All!$F787="Cincinnati",+All!J787,IF(+All!$H787="Cincinnati",+All!J787,0))</f>
        <v>Cincinnati</v>
      </c>
      <c r="K29" s="707" t="str">
        <f>IF(+All!$F787="Cincinnati",+All!K787,IF(+All!$H787="Cincinnati",+All!K787,0))</f>
        <v>South Florida</v>
      </c>
      <c r="L29" s="78">
        <f>IF(+All!$F787="Cincinnati",+All!L787,IF(+All!$H787="Cincinnati",+All!L787,0))</f>
        <v>23.5</v>
      </c>
      <c r="M29" s="79">
        <f>IF(+All!$F787="Cincinnati",+All!M787,IF(+All!$H787="Cincinnati",+All!M787,0))</f>
        <v>58.5</v>
      </c>
      <c r="N29" s="706" t="str">
        <f>IF(+All!$F787="Cincinnati",+All!N787,IF(+All!$H787="Cincinnati",+All!N787,0))</f>
        <v>Cincinnati</v>
      </c>
      <c r="O29" s="708">
        <f>IF(+All!$F787="Cincinnati",+All!O787,IF(+All!$H787="Cincinnati",+All!O787,0))</f>
        <v>45</v>
      </c>
      <c r="P29" s="708" t="str">
        <f>IF(+All!$F787="Cincinnati",+All!P787,IF(+All!$H787="Cincinnati",+All!P787,0))</f>
        <v>South Florida</v>
      </c>
      <c r="Q29" s="707">
        <f>IF(+All!$F787="Cincinnati",+All!Q787,IF(+All!$H787="Cincinnati",+All!Q787,0))</f>
        <v>28</v>
      </c>
      <c r="R29" s="706" t="str">
        <f>IF(+All!$F787="Cincinnati",+All!R787,IF(+All!$H787="Cincinnati",+All!R787,0))</f>
        <v>South Florida</v>
      </c>
      <c r="S29" s="708" t="str">
        <f>IF(+All!$F787="Cincinnati",+All!S787,IF(+All!$H787="Cincinnati",+All!S787,0))</f>
        <v>Cincinnati</v>
      </c>
      <c r="T29" s="706" t="str">
        <f>IF(+All!$F787="Cincinnati",+All!T787,IF(+All!$H787="Cincinnati",+All!T787,0))</f>
        <v>Cincinnati</v>
      </c>
      <c r="U29" s="707" t="str">
        <f>IF(+All!$F787="Cincinnati",+All!U787,IF(+All!$H787="Cincinnati",+All!U787,0))</f>
        <v>L</v>
      </c>
      <c r="V29" s="706"/>
      <c r="W29" s="707"/>
      <c r="X29" s="706"/>
      <c r="Y29" s="707"/>
      <c r="Z29" s="706"/>
      <c r="AA29" s="707"/>
      <c r="AB29" s="706"/>
      <c r="AC29" s="707"/>
      <c r="AD29" s="706"/>
      <c r="AE29" s="707"/>
      <c r="AF29" s="706"/>
      <c r="AG29" s="707"/>
      <c r="AH29" s="706"/>
      <c r="AI29" s="707"/>
      <c r="AJ29" s="706"/>
      <c r="AK29" s="707"/>
      <c r="AQ29" s="480"/>
      <c r="AR29" s="482"/>
      <c r="AS29" s="483"/>
      <c r="AT29" s="483"/>
      <c r="AU29" s="482"/>
      <c r="AV29" s="483"/>
      <c r="AW29" s="484"/>
      <c r="AX29" s="483"/>
      <c r="AY29" s="88"/>
      <c r="AZ29" s="89"/>
      <c r="BA29" s="90"/>
      <c r="BB29" s="90"/>
      <c r="BC29" s="91"/>
      <c r="BD29" s="482"/>
      <c r="BE29" s="483"/>
      <c r="BF29" s="483"/>
      <c r="BG29" s="482"/>
      <c r="BH29" s="483"/>
      <c r="BI29" s="484"/>
    </row>
    <row r="30" spans="1:63" x14ac:dyDescent="0.8">
      <c r="A30" s="70">
        <f>IF(+All!$F859="Cincinnati",+All!A859,IF(+All!$H859="Cincinnati",+All!A859,0))</f>
        <v>12</v>
      </c>
      <c r="B30" s="480" t="str">
        <f>IF(+All!$F859="Cincinnati",+All!B859,IF(+All!$H859="Cincinnati",+All!B859,0))</f>
        <v>Sat</v>
      </c>
      <c r="C30" s="72">
        <f>IF(+All!$F859="Cincinnati",+All!C859,IF(+All!$H859="Cincinnati",+All!C859,0))</f>
        <v>44520</v>
      </c>
      <c r="D30" s="73">
        <f>IF(+All!$F859="Cincinnati",+All!D859,IF(+All!$H859="Cincinnati",+All!D859,0))</f>
        <v>0.64583333333333337</v>
      </c>
      <c r="E30" s="707" t="str">
        <f>IF(+All!$F859="Cincinnati",+All!E859,IF(+All!$H859="Cincinnati",+All!E859,0))</f>
        <v>ESPN</v>
      </c>
      <c r="F30" s="75" t="str">
        <f>IF(+All!$F859="Cincinnati",+All!F859,IF(+All!$H859="Cincinnati",+All!F859,0))</f>
        <v>SMU</v>
      </c>
      <c r="G30" s="76" t="str">
        <f>IF(+All!$F859="Cincinnati",+All!G859,IF(+All!$H859="Cincinnati",+All!G859,0))</f>
        <v>AAC</v>
      </c>
      <c r="H30" s="75" t="str">
        <f>IF(+All!$F859="Cincinnati",+All!H859,IF(+All!$H859="Cincinnati",+All!H859,0))</f>
        <v>Cincinnati</v>
      </c>
      <c r="I30" s="76" t="str">
        <f>IF(+All!$F859="Cincinnati",+All!I859,IF(+All!$H859="Cincinnati",+All!I859,0))</f>
        <v>AAC</v>
      </c>
      <c r="J30" s="706" t="str">
        <f>IF(+All!$F859="Cincinnati",+All!J859,IF(+All!$H859="Cincinnati",+All!J859,0))</f>
        <v>Cincinnati</v>
      </c>
      <c r="K30" s="707" t="str">
        <f>IF(+All!$F859="Cincinnati",+All!K859,IF(+All!$H859="Cincinnati",+All!K859,0))</f>
        <v>SMU</v>
      </c>
      <c r="L30" s="78">
        <f>IF(+All!$F859="Cincinnati",+All!L859,IF(+All!$H859="Cincinnati",+All!L859,0))</f>
        <v>11.5</v>
      </c>
      <c r="M30" s="79">
        <f>IF(+All!$F859="Cincinnati",+All!M859,IF(+All!$H859="Cincinnati",+All!M859,0))</f>
        <v>65</v>
      </c>
      <c r="N30" s="706" t="str">
        <f>IF(+All!$F859="Cincinnati",+All!N859,IF(+All!$H859="Cincinnati",+All!N859,0))</f>
        <v>Cincinnati</v>
      </c>
      <c r="O30" s="708">
        <f>IF(+All!$F859="Cincinnati",+All!O859,IF(+All!$H859="Cincinnati",+All!O859,0))</f>
        <v>48</v>
      </c>
      <c r="P30" s="708" t="str">
        <f>IF(+All!$F859="Cincinnati",+All!P859,IF(+All!$H859="Cincinnati",+All!P859,0))</f>
        <v>SMU</v>
      </c>
      <c r="Q30" s="707">
        <f>IF(+All!$F859="Cincinnati",+All!Q859,IF(+All!$H859="Cincinnati",+All!Q859,0))</f>
        <v>14</v>
      </c>
      <c r="R30" s="706" t="str">
        <f>IF(+All!$F859="Cincinnati",+All!R859,IF(+All!$H859="Cincinnati",+All!R859,0))</f>
        <v>Cincinnati</v>
      </c>
      <c r="S30" s="708" t="str">
        <f>IF(+All!$F859="Cincinnati",+All!S859,IF(+All!$H859="Cincinnati",+All!S859,0))</f>
        <v>SMU</v>
      </c>
      <c r="T30" s="706" t="str">
        <f>IF(+All!$F859="Cincinnati",+All!T859,IF(+All!$H859="Cincinnati",+All!T859,0))</f>
        <v>SMU</v>
      </c>
      <c r="U30" s="707" t="str">
        <f>IF(+All!$F859="Cincinnati",+All!U859,IF(+All!$H859="Cincinnati",+All!U859,0))</f>
        <v>L</v>
      </c>
      <c r="V30" s="706"/>
      <c r="W30" s="707"/>
      <c r="X30" s="706"/>
      <c r="Y30" s="707"/>
      <c r="Z30" s="706"/>
      <c r="AA30" s="707"/>
      <c r="AB30" s="706"/>
      <c r="AC30" s="707"/>
      <c r="AD30" s="706"/>
      <c r="AE30" s="707"/>
      <c r="AF30" s="706"/>
      <c r="AG30" s="707"/>
      <c r="AH30" s="706"/>
      <c r="AI30" s="707"/>
      <c r="AJ30" s="706"/>
      <c r="AK30" s="707"/>
      <c r="AQ30" s="480"/>
      <c r="AR30" s="482"/>
      <c r="AS30" s="483"/>
      <c r="AT30" s="483"/>
      <c r="AU30" s="482"/>
      <c r="AV30" s="483"/>
      <c r="AW30" s="484"/>
      <c r="AX30" s="483"/>
      <c r="AY30" s="88"/>
      <c r="AZ30" s="89"/>
      <c r="BA30" s="90"/>
      <c r="BB30" s="90"/>
      <c r="BC30" s="91"/>
      <c r="BD30" s="482"/>
      <c r="BE30" s="483"/>
      <c r="BF30" s="483"/>
      <c r="BG30" s="482"/>
      <c r="BH30" s="483"/>
      <c r="BI30" s="484"/>
    </row>
    <row r="31" spans="1:63" x14ac:dyDescent="0.8">
      <c r="A31" s="70">
        <f>IF(+All!$F916="Cincinnati",+All!A916,IF(+All!$H916="Cincinnati",+All!A916,0))</f>
        <v>0</v>
      </c>
      <c r="B31" s="480">
        <f>IF(+All!$F916="Cincinnati",+All!B916,IF(+All!$H916="Cincinnati",+All!B916,0))</f>
        <v>0</v>
      </c>
      <c r="C31" s="72">
        <f>IF(+All!$F916="Cincinnati",+All!C916,IF(+All!$H916="Cincinnati",+All!C916,0))</f>
        <v>0</v>
      </c>
      <c r="D31" s="73">
        <f>IF(+All!$F916="Cincinnati",+All!D916,IF(+All!$H916="Cincinnati",+All!D916,0))</f>
        <v>0</v>
      </c>
      <c r="E31" s="707">
        <f>IF(+All!$F916="Cincinnati",+All!E916,IF(+All!$H916="Cincinnati",+All!E916,0))</f>
        <v>0</v>
      </c>
      <c r="F31" s="75">
        <f>IF(+All!$F916="Cincinnati",+All!F916,IF(+All!$H916="Cincinnati",+All!F916,0))</f>
        <v>0</v>
      </c>
      <c r="G31" s="76">
        <f>IF(+All!$F916="Cincinnati",+All!G916,IF(+All!$H916="Cincinnati",+All!G916,0))</f>
        <v>0</v>
      </c>
      <c r="H31" s="75">
        <f>IF(+All!$F916="Cincinnati",+All!H916,IF(+All!$H916="Cincinnati",+All!H916,0))</f>
        <v>0</v>
      </c>
      <c r="I31" s="76">
        <f>IF(+All!$F916="Cincinnati",+All!I916,IF(+All!$H916="Cincinnati",+All!I916,0))</f>
        <v>0</v>
      </c>
      <c r="J31" s="706">
        <f>IF(+All!$F916="Cincinnati",+All!J916,IF(+All!$H916="Cincinnati",+All!J916,0))</f>
        <v>0</v>
      </c>
      <c r="K31" s="707">
        <f>IF(+All!$F916="Cincinnati",+All!K916,IF(+All!$H916="Cincinnati",+All!K916,0))</f>
        <v>0</v>
      </c>
      <c r="L31" s="78">
        <f>IF(+All!$F916="Cincinnati",+All!L916,IF(+All!$H916="Cincinnati",+All!L916,0))</f>
        <v>0</v>
      </c>
      <c r="M31" s="79">
        <f>IF(+All!$F916="Cincinnati",+All!M916,IF(+All!$H916="Cincinnati",+All!M916,0))</f>
        <v>0</v>
      </c>
      <c r="N31" s="706">
        <f>IF(+All!$F916="Cincinnati",+All!N916,IF(+All!$H916="Cincinnati",+All!N916,0))</f>
        <v>0</v>
      </c>
      <c r="O31" s="708">
        <f>IF(+All!$F916="Cincinnati",+All!O916,IF(+All!$H916="Cincinnati",+All!O916,0))</f>
        <v>0</v>
      </c>
      <c r="P31" s="708">
        <f>IF(+All!$F916="Cincinnati",+All!P916,IF(+All!$H916="Cincinnati",+All!P916,0))</f>
        <v>0</v>
      </c>
      <c r="Q31" s="707">
        <f>IF(+All!$F916="Cincinnati",+All!Q916,IF(+All!$H916="Cincinnati",+All!Q916,0))</f>
        <v>0</v>
      </c>
      <c r="R31" s="706">
        <f>IF(+All!$F916="Cincinnati",+All!R916,IF(+All!$H916="Cincinnati",+All!R916,0))</f>
        <v>0</v>
      </c>
      <c r="S31" s="708">
        <f>IF(+All!$F916="Cincinnati",+All!S916,IF(+All!$H916="Cincinnati",+All!S916,0))</f>
        <v>0</v>
      </c>
      <c r="T31" s="706">
        <f>IF(+All!$F916="Cincinnati",+All!T916,IF(+All!$H916="Cincinnati",+All!T916,0))</f>
        <v>0</v>
      </c>
      <c r="U31" s="707">
        <f>IF(+All!$F916="Cincinnati",+All!U916,IF(+All!$H916="Cincinnati",+All!U916,0))</f>
        <v>0</v>
      </c>
      <c r="V31" s="706"/>
      <c r="W31" s="707"/>
      <c r="X31" s="706"/>
      <c r="Y31" s="707"/>
      <c r="Z31" s="706"/>
      <c r="AA31" s="707"/>
      <c r="AB31" s="706"/>
      <c r="AC31" s="707"/>
      <c r="AD31" s="706"/>
      <c r="AE31" s="707"/>
      <c r="AF31" s="706"/>
      <c r="AG31" s="707"/>
      <c r="AH31" s="706"/>
      <c r="AI31" s="707"/>
      <c r="AJ31" s="706"/>
      <c r="AK31" s="707"/>
      <c r="AQ31" s="480"/>
      <c r="AR31" s="482"/>
      <c r="AS31" s="483"/>
      <c r="AT31" s="483"/>
      <c r="AU31" s="482"/>
      <c r="AV31" s="483"/>
      <c r="AW31" s="484"/>
      <c r="AX31" s="483"/>
      <c r="AY31" s="88"/>
      <c r="AZ31" s="89"/>
      <c r="BA31" s="90"/>
      <c r="BB31" s="90"/>
      <c r="BC31" s="91"/>
      <c r="BD31" s="482"/>
      <c r="BE31" s="483"/>
      <c r="BF31" s="483"/>
      <c r="BG31" s="482"/>
      <c r="BH31" s="483"/>
      <c r="BI31" s="484"/>
    </row>
    <row r="32" spans="1:63" x14ac:dyDescent="0.8">
      <c r="B32" s="70"/>
      <c r="C32" s="94"/>
      <c r="D32" s="73"/>
      <c r="E32" s="707"/>
      <c r="F32" s="1219" t="str">
        <f>H33</f>
        <v>East Carolina</v>
      </c>
      <c r="G32" s="1220"/>
      <c r="H32" s="1220"/>
      <c r="I32" s="1221"/>
      <c r="J32" s="706"/>
      <c r="K32" s="707"/>
      <c r="L32" s="78"/>
      <c r="M32" s="79"/>
      <c r="N32" s="706"/>
      <c r="O32" s="708"/>
      <c r="P32" s="708"/>
      <c r="Q32" s="707"/>
      <c r="R32" s="706"/>
      <c r="S32" s="708"/>
      <c r="T32" s="706"/>
      <c r="U32" s="707"/>
      <c r="V32" s="706"/>
      <c r="W32" s="707"/>
      <c r="X32" s="706"/>
      <c r="Y32" s="707"/>
      <c r="Z32" s="706"/>
      <c r="AA32" s="707"/>
      <c r="AB32" s="706"/>
      <c r="AC32" s="707"/>
      <c r="AD32" s="706"/>
      <c r="AE32" s="707"/>
      <c r="AF32" s="706"/>
      <c r="AG32" s="707"/>
      <c r="AH32" s="706"/>
      <c r="AI32" s="707"/>
      <c r="AJ32" s="706"/>
      <c r="AK32" s="707"/>
      <c r="AQ32" s="480"/>
      <c r="AR32" s="482"/>
      <c r="AS32" s="483"/>
      <c r="AT32" s="483"/>
      <c r="AU32" s="482"/>
      <c r="AV32" s="483"/>
      <c r="AW32" s="484"/>
      <c r="AX32" s="483"/>
      <c r="AY32" s="88"/>
      <c r="AZ32" s="89"/>
      <c r="BA32" s="90"/>
      <c r="BB32" s="90"/>
      <c r="BC32" s="91"/>
      <c r="BD32" s="482"/>
      <c r="BE32" s="483"/>
      <c r="BF32" s="483"/>
      <c r="BG32" s="482"/>
      <c r="BH32" s="483"/>
      <c r="BI32" s="484"/>
    </row>
    <row r="33" spans="1:63" x14ac:dyDescent="0.8">
      <c r="A33" s="70">
        <f>IF(+All!$F11="East Carolina",+All!A11,IF(+All!$H11="East Carolina",+All!A11,0))</f>
        <v>1</v>
      </c>
      <c r="B33" s="480" t="str">
        <f>IF(+All!$F11="East Carolina",+All!B11,IF(+All!$H11="East Carolina",+All!B11,0))</f>
        <v>Thurs</v>
      </c>
      <c r="C33" s="72">
        <f>IF(+All!$F11="East Carolina",+All!C11,IF(+All!$H11="East Carolina",+All!C11,0))</f>
        <v>44441</v>
      </c>
      <c r="D33" s="73">
        <f>IF(+All!$F11="East Carolina",+All!D11,IF(+All!$H11="East Carolina",+All!D11,0))</f>
        <v>0.8125</v>
      </c>
      <c r="E33" s="707" t="str">
        <f>IF(+All!$F11="East Carolina",+All!E11,IF(+All!$H11="East Carolina",+All!E11,0))</f>
        <v>ESPNU</v>
      </c>
      <c r="F33" s="75" t="str">
        <f>IF(+All!$F11="East Carolina",+All!F11,IF(+All!$H11="East Carolina",+All!F11,0))</f>
        <v>Appalachian State</v>
      </c>
      <c r="G33" s="76" t="str">
        <f>IF(+All!$F11="East Carolina",+All!G11,IF(+All!$H11="East Carolina",+All!G11,0))</f>
        <v>SB</v>
      </c>
      <c r="H33" s="75" t="str">
        <f>IF(+All!$F11="East Carolina",+All!H11,IF(+All!$H11="East Carolina",+All!H11,0))</f>
        <v>East Carolina</v>
      </c>
      <c r="I33" s="76" t="str">
        <f>IF(+All!$F11="East Carolina",+All!I11,IF(+All!$H11="East Carolina",+All!I11,0))</f>
        <v>AAC</v>
      </c>
      <c r="J33" s="706" t="str">
        <f>IF(+All!$F11="East Carolina",+All!J11,IF(+All!$H11="East Carolina",+All!J11,0))</f>
        <v>Appalachian State</v>
      </c>
      <c r="K33" s="707" t="str">
        <f>IF(+All!$F11="East Carolina",+All!K11,IF(+All!$H11="East Carolina",+All!K11,0))</f>
        <v>East Carolina</v>
      </c>
      <c r="L33" s="78">
        <f>IF(+All!$F11="East Carolina",+All!L11,IF(+All!$H11="East Carolina",+All!L11,0))</f>
        <v>10.5</v>
      </c>
      <c r="M33" s="79">
        <f>IF(+All!$F11="East Carolina",+All!M11,IF(+All!$H11="East Carolina",+All!M11,0))</f>
        <v>56.5</v>
      </c>
      <c r="N33" s="706" t="str">
        <f>IF(+All!$F11="East Carolina",+All!N11,IF(+All!$H11="East Carolina",+All!N11,0))</f>
        <v>Appalachian State</v>
      </c>
      <c r="O33" s="708">
        <f>IF(+All!$F11="East Carolina",+All!O11,IF(+All!$H11="East Carolina",+All!O11,0))</f>
        <v>33</v>
      </c>
      <c r="P33" s="708" t="str">
        <f>IF(+All!$F11="East Carolina",+All!P11,IF(+All!$H11="East Carolina",+All!P11,0))</f>
        <v>East Carolina</v>
      </c>
      <c r="Q33" s="707">
        <f>IF(+All!$F11="East Carolina",+All!Q11,IF(+All!$H11="East Carolina",+All!Q11,0))</f>
        <v>19</v>
      </c>
      <c r="R33" s="706" t="str">
        <f>IF(+All!$F11="East Carolina",+All!R11,IF(+All!$H11="East Carolina",+All!R11,0))</f>
        <v>Appalachian State</v>
      </c>
      <c r="S33" s="708" t="str">
        <f>IF(+All!$F11="East Carolina",+All!S11,IF(+All!$H11="East Carolina",+All!S11,0))</f>
        <v>East Carolina</v>
      </c>
      <c r="T33" s="706" t="str">
        <f>IF(+All!$F11="East Carolina",+All!T11,IF(+All!$H11="East Carolina",+All!T11,0))</f>
        <v>East Carolina</v>
      </c>
      <c r="U33" s="707" t="str">
        <f>IF(+All!$F11="East Carolina",+All!U11,IF(+All!$H11="East Carolina",+All!U11,0))</f>
        <v>L</v>
      </c>
      <c r="V33" s="706"/>
      <c r="W33" s="707"/>
      <c r="X33" s="706"/>
      <c r="Y33" s="707"/>
      <c r="Z33" s="706"/>
      <c r="AA33" s="707"/>
      <c r="AB33" s="706"/>
      <c r="AC33" s="707"/>
      <c r="AD33" s="706"/>
      <c r="AE33" s="707"/>
      <c r="AF33" s="706"/>
      <c r="AG33" s="707"/>
      <c r="AH33" s="706"/>
      <c r="AI33" s="707"/>
      <c r="AJ33" s="706"/>
      <c r="AK33" s="707"/>
      <c r="AQ33" s="480"/>
      <c r="AR33" s="482"/>
      <c r="AS33" s="483"/>
      <c r="AT33" s="483"/>
      <c r="AU33" s="482"/>
      <c r="AV33" s="483"/>
      <c r="AW33" s="484"/>
      <c r="AX33" s="483"/>
      <c r="AY33" s="88"/>
      <c r="AZ33" s="89"/>
      <c r="BA33" s="90"/>
      <c r="BB33" s="90"/>
      <c r="BC33" s="91"/>
      <c r="BD33" s="482"/>
      <c r="BE33" s="483"/>
      <c r="BF33" s="483"/>
      <c r="BG33" s="482"/>
      <c r="BH33" s="483"/>
      <c r="BI33" s="484"/>
    </row>
    <row r="34" spans="1:63" x14ac:dyDescent="0.8">
      <c r="A34" s="70">
        <f>IF(+All!$F99="East Carolina",+All!A99,IF(+All!$H99="East Carolina",+All!A99,0))</f>
        <v>2</v>
      </c>
      <c r="B34" s="480" t="str">
        <f>IF(+All!$F99="East Carolina",+All!B99,IF(+All!$H99="East Carolina",+All!B99,0))</f>
        <v>Sat</v>
      </c>
      <c r="C34" s="72">
        <f>IF(+All!$F99="East Carolina",+All!C99,IF(+All!$H99="East Carolina",+All!C99,0))</f>
        <v>44450</v>
      </c>
      <c r="D34" s="73">
        <f>IF(+All!$F99="East Carolina",+All!D99,IF(+All!$H99="East Carolina",+All!D99,0))</f>
        <v>0.5</v>
      </c>
      <c r="E34" s="707" t="str">
        <f>IF(+All!$F99="East Carolina",+All!E99,IF(+All!$H99="East Carolina",+All!E99,0))</f>
        <v>ESPN2</v>
      </c>
      <c r="F34" s="75" t="str">
        <f>IF(+All!$F99="East Carolina",+All!F99,IF(+All!$H99="East Carolina",+All!F99,0))</f>
        <v>South Carolina</v>
      </c>
      <c r="G34" s="76" t="str">
        <f>IF(+All!$F99="East Carolina",+All!G99,IF(+All!$H99="East Carolina",+All!G99,0))</f>
        <v>SEC</v>
      </c>
      <c r="H34" s="75" t="str">
        <f>IF(+All!$F99="East Carolina",+All!H99,IF(+All!$H99="East Carolina",+All!H99,0))</f>
        <v>East Carolina</v>
      </c>
      <c r="I34" s="76" t="str">
        <f>IF(+All!$F99="East Carolina",+All!I99,IF(+All!$H99="East Carolina",+All!I99,0))</f>
        <v>AAC</v>
      </c>
      <c r="J34" s="706" t="str">
        <f>IF(+All!$F99="East Carolina",+All!J99,IF(+All!$H99="East Carolina",+All!J99,0))</f>
        <v>South Carolina</v>
      </c>
      <c r="K34" s="707" t="str">
        <f>IF(+All!$F99="East Carolina",+All!K99,IF(+All!$H99="East Carolina",+All!K99,0))</f>
        <v>East Carolina</v>
      </c>
      <c r="L34" s="78">
        <f>IF(+All!$F99="East Carolina",+All!L99,IF(+All!$H99="East Carolina",+All!L99,0))</f>
        <v>2</v>
      </c>
      <c r="M34" s="79">
        <f>IF(+All!$F99="East Carolina",+All!M99,IF(+All!$H99="East Carolina",+All!M99,0))</f>
        <v>56</v>
      </c>
      <c r="N34" s="706" t="str">
        <f>IF(+All!$F99="East Carolina",+All!N99,IF(+All!$H99="East Carolina",+All!N99,0))</f>
        <v>South Carolina</v>
      </c>
      <c r="O34" s="708">
        <f>IF(+All!$F99="East Carolina",+All!O99,IF(+All!$H99="East Carolina",+All!O99,0))</f>
        <v>20</v>
      </c>
      <c r="P34" s="708" t="str">
        <f>IF(+All!$F99="East Carolina",+All!P99,IF(+All!$H99="East Carolina",+All!P99,0))</f>
        <v>East Carolina</v>
      </c>
      <c r="Q34" s="707">
        <f>IF(+All!$F99="East Carolina",+All!Q99,IF(+All!$H99="East Carolina",+All!Q99,0))</f>
        <v>17</v>
      </c>
      <c r="R34" s="706" t="str">
        <f>IF(+All!$F99="East Carolina",+All!R99,IF(+All!$H99="East Carolina",+All!R99,0))</f>
        <v>South Carolina</v>
      </c>
      <c r="S34" s="708" t="str">
        <f>IF(+All!$F99="East Carolina",+All!S99,IF(+All!$H99="East Carolina",+All!S99,0))</f>
        <v>East Carolina</v>
      </c>
      <c r="T34" s="706" t="str">
        <f>IF(+All!$F99="East Carolina",+All!T99,IF(+All!$H99="East Carolina",+All!T99,0))</f>
        <v>South Carolina</v>
      </c>
      <c r="U34" s="707" t="str">
        <f>IF(+All!$F99="East Carolina",+All!U99,IF(+All!$H99="East Carolina",+All!U99,0))</f>
        <v>W</v>
      </c>
      <c r="V34" s="706" t="e">
        <f>IF(+All!#REF!="East Carolina",+All!#REF!,IF(+All!#REF!="East Carolina",+All!#REF!,0))</f>
        <v>#REF!</v>
      </c>
      <c r="W34" s="707" t="e">
        <f>IF(+All!#REF!="East Carolina",+All!#REF!,IF(+All!#REF!="East Carolina",+All!#REF!,0))</f>
        <v>#REF!</v>
      </c>
      <c r="X34" s="706" t="e">
        <f>IF(+All!#REF!="East Carolina",+All!#REF!,IF(+All!#REF!="East Carolina",+All!#REF!,0))</f>
        <v>#REF!</v>
      </c>
      <c r="Y34" s="707" t="e">
        <f>IF(+All!#REF!="East Carolina",+All!#REF!,IF(+All!#REF!="East Carolina",+All!#REF!,0))</f>
        <v>#REF!</v>
      </c>
      <c r="Z34" s="706" t="e">
        <f>IF(+All!#REF!="East Carolina",+All!#REF!,IF(+All!#REF!="East Carolina",+All!#REF!,0))</f>
        <v>#REF!</v>
      </c>
      <c r="AA34" s="707" t="e">
        <f>IF(+All!#REF!="East Carolina",+All!#REF!,IF(+All!#REF!="East Carolina",+All!#REF!,0))</f>
        <v>#REF!</v>
      </c>
      <c r="AB34" s="706" t="e">
        <f>IF(+All!#REF!="East Carolina",+All!#REF!,IF(+All!#REF!="East Carolina",+All!#REF!,0))</f>
        <v>#REF!</v>
      </c>
      <c r="AC34" s="707" t="e">
        <f>IF(+All!#REF!="East Carolina",+All!#REF!,IF(+All!#REF!="East Carolina",+All!#REF!,0))</f>
        <v>#REF!</v>
      </c>
      <c r="AD34" s="706" t="e">
        <f>IF(+All!#REF!="East Carolina",+All!#REF!,IF(+All!#REF!="East Carolina",+All!#REF!,0))</f>
        <v>#REF!</v>
      </c>
      <c r="AE34" s="707" t="e">
        <f>IF(+All!#REF!="East Carolina",+All!#REF!,IF(+All!#REF!="East Carolina",+All!#REF!,0))</f>
        <v>#REF!</v>
      </c>
      <c r="AF34" s="706" t="e">
        <f>IF(+All!#REF!="East Carolina",+All!#REF!,IF(+All!#REF!="East Carolina",+All!#REF!,0))</f>
        <v>#REF!</v>
      </c>
      <c r="AG34" s="707" t="e">
        <f>IF(+All!#REF!="East Carolina",+All!#REF!,IF(+All!#REF!="East Carolina",+All!#REF!,0))</f>
        <v>#REF!</v>
      </c>
      <c r="AH34" s="706" t="e">
        <f>IF(+All!#REF!="East Carolina",+All!#REF!,IF(+All!#REF!="East Carolina",+All!#REF!,0))</f>
        <v>#REF!</v>
      </c>
      <c r="AI34" s="707" t="e">
        <f>IF(+All!#REF!="East Carolina",+All!#REF!,IF(+All!#REF!="East Carolina",+All!#REF!,0))</f>
        <v>#REF!</v>
      </c>
      <c r="AJ34" s="706" t="e">
        <f>IF(+All!#REF!="East Carolina",+All!#REF!,IF(+All!#REF!="East Carolina",+All!#REF!,0))</f>
        <v>#REF!</v>
      </c>
      <c r="AK34" s="707" t="e">
        <f>IF(+All!#REF!="East Carolina",+All!#REF!,IF(+All!#REF!="East Carolina",+All!#REF!,0))</f>
        <v>#REF!</v>
      </c>
      <c r="AL34" s="586" t="e">
        <f>IF(+All!#REF!="East Carolina",+All!#REF!,IF(+All!#REF!="East Carolina",+All!#REF!,0))</f>
        <v>#REF!</v>
      </c>
      <c r="AM34" s="584" t="e">
        <f>IF(+All!#REF!="East Carolina",+All!#REF!,IF(+All!#REF!="East Carolina",+All!#REF!,0))</f>
        <v>#REF!</v>
      </c>
      <c r="AN34" s="586" t="e">
        <f>IF(+All!#REF!="East Carolina",+All!#REF!,IF(+All!#REF!="East Carolina",+All!#REF!,0))</f>
        <v>#REF!</v>
      </c>
      <c r="AO34" s="585" t="e">
        <f>IF(+All!#REF!="East Carolina",+All!#REF!,IF(+All!#REF!="East Carolina",+All!#REF!,0))</f>
        <v>#REF!</v>
      </c>
      <c r="AP34" s="84" t="e">
        <f>IF(+All!#REF!="East Carolina",+All!#REF!,IF(+All!#REF!="East Carolina",+All!#REF!,0))</f>
        <v>#REF!</v>
      </c>
      <c r="AQ34" s="480" t="e">
        <f>IF(+All!#REF!="East Carolina",+All!#REF!,IF(+All!#REF!="East Carolina",+All!#REF!,0))</f>
        <v>#REF!</v>
      </c>
      <c r="AR34" s="482" t="e">
        <f>IF(+All!#REF!="East Carolina",+All!#REF!,IF(+All!#REF!="East Carolina",+All!#REF!,0))</f>
        <v>#REF!</v>
      </c>
      <c r="AS34" s="483" t="e">
        <f>IF(+All!#REF!="East Carolina",+All!#REF!,IF(+All!#REF!="East Carolina",+All!#REF!,0))</f>
        <v>#REF!</v>
      </c>
      <c r="AT34" s="483" t="e">
        <f>IF(+All!#REF!="East Carolina",+All!#REF!,IF(+All!#REF!="East Carolina",+All!#REF!,0))</f>
        <v>#REF!</v>
      </c>
      <c r="AU34" s="482" t="e">
        <f>IF(+All!#REF!="East Carolina",+All!#REF!,IF(+All!#REF!="East Carolina",+All!#REF!,0))</f>
        <v>#REF!</v>
      </c>
      <c r="AV34" s="483" t="e">
        <f>IF(+All!#REF!="East Carolina",+All!#REF!,IF(+All!#REF!="East Carolina",+All!#REF!,0))</f>
        <v>#REF!</v>
      </c>
      <c r="AW34" s="484" t="e">
        <f>IF(+All!#REF!="East Carolina",+All!#REF!,IF(+All!#REF!="East Carolina",+All!#REF!,0))</f>
        <v>#REF!</v>
      </c>
      <c r="AX34" s="483" t="e">
        <f>IF(+All!#REF!="East Carolina",+All!#REF!,IF(+All!#REF!="East Carolina",+All!#REF!,0))</f>
        <v>#REF!</v>
      </c>
      <c r="AY34" s="88" t="e">
        <f>IF(+All!#REF!="East Carolina",+All!#REF!,IF(+All!#REF!="East Carolina",+All!#REF!,0))</f>
        <v>#REF!</v>
      </c>
      <c r="AZ34" s="89" t="e">
        <f>IF(+All!#REF!="East Carolina",+All!#REF!,IF(+All!#REF!="East Carolina",+All!#REF!,0))</f>
        <v>#REF!</v>
      </c>
      <c r="BA34" s="90" t="e">
        <f>IF(+All!#REF!="East Carolina",+All!#REF!,IF(+All!#REF!="East Carolina",+All!#REF!,0))</f>
        <v>#REF!</v>
      </c>
      <c r="BB34" s="90" t="e">
        <f>IF(+All!#REF!="East Carolina",+All!#REF!,IF(+All!#REF!="East Carolina",+All!#REF!,0))</f>
        <v>#REF!</v>
      </c>
      <c r="BC34" s="91" t="e">
        <f>IF(+All!#REF!="East Carolina",+All!#REF!,IF(+All!#REF!="East Carolina",+All!#REF!,0))</f>
        <v>#REF!</v>
      </c>
      <c r="BD34" s="482" t="e">
        <f>IF(+All!#REF!="East Carolina",+All!#REF!,IF(+All!#REF!="East Carolina",+All!#REF!,0))</f>
        <v>#REF!</v>
      </c>
      <c r="BE34" s="483" t="e">
        <f>IF(+All!#REF!="East Carolina",+All!#REF!,IF(+All!#REF!="East Carolina",+All!#REF!,0))</f>
        <v>#REF!</v>
      </c>
      <c r="BF34" s="483" t="e">
        <f>IF(+All!#REF!="East Carolina",+All!#REF!,IF(+All!#REF!="East Carolina",+All!#REF!,0))</f>
        <v>#REF!</v>
      </c>
      <c r="BG34" s="482" t="e">
        <f>IF(+All!#REF!="East Carolina",+All!#REF!,IF(+All!#REF!="East Carolina",+All!#REF!,0))</f>
        <v>#REF!</v>
      </c>
      <c r="BH34" s="483" t="e">
        <f>IF(+All!#REF!="East Carolina",+All!#REF!,IF(+All!#REF!="East Carolina",+All!#REF!,0))</f>
        <v>#REF!</v>
      </c>
      <c r="BI34" s="484" t="e">
        <f>IF(+All!#REF!="East Carolina",+All!#REF!,IF(+All!#REF!="East Carolina",+All!#REF!,0))</f>
        <v>#REF!</v>
      </c>
      <c r="BJ34" s="92" t="e">
        <f>IF(+All!#REF!="East Carolina",+All!#REF!,IF(+All!#REF!="East Carolina",+All!#REF!,0))</f>
        <v>#REF!</v>
      </c>
      <c r="BK34" s="93" t="e">
        <f>IF(+All!#REF!="East Carolina",+All!#REF!,IF(+All!#REF!="East Carolina",+All!#REF!,0))</f>
        <v>#REF!</v>
      </c>
    </row>
    <row r="35" spans="1:63" x14ac:dyDescent="0.8">
      <c r="A35" s="70">
        <f>IF(+All!$F207="East Carolina",+All!A207,IF(+All!$H207="East Carolina",+All!A207,0))</f>
        <v>3</v>
      </c>
      <c r="B35" s="480" t="str">
        <f>IF(+All!$F207="East Carolina",+All!B207,IF(+All!$H207="East Carolina",+All!B207,0))</f>
        <v>Sat</v>
      </c>
      <c r="C35" s="72">
        <f>IF(+All!$F207="East Carolina",+All!C207,IF(+All!$H207="East Carolina",+All!C207,0))</f>
        <v>44457</v>
      </c>
      <c r="D35" s="73">
        <f>IF(+All!$F207="East Carolina",+All!D207,IF(+All!$H207="East Carolina",+All!D207,0))</f>
        <v>0.75</v>
      </c>
      <c r="E35" s="707">
        <f>IF(+All!$F207="East Carolina",+All!E207,IF(+All!$H207="East Carolina",+All!E207,0))</f>
        <v>0</v>
      </c>
      <c r="F35" s="75" t="str">
        <f>IF(+All!$F207="East Carolina",+All!F207,IF(+All!$H207="East Carolina",+All!F207,0))</f>
        <v>East Carolina</v>
      </c>
      <c r="G35" s="76" t="str">
        <f>IF(+All!$F207="East Carolina",+All!G207,IF(+All!$H207="East Carolina",+All!G207,0))</f>
        <v>AAC</v>
      </c>
      <c r="H35" s="75" t="str">
        <f>IF(+All!$F207="East Carolina",+All!H207,IF(+All!$H207="East Carolina",+All!H207,0))</f>
        <v>Marshall</v>
      </c>
      <c r="I35" s="76" t="str">
        <f>IF(+All!$F207="East Carolina",+All!I207,IF(+All!$H207="East Carolina",+All!I207,0))</f>
        <v>CUSA</v>
      </c>
      <c r="J35" s="706" t="str">
        <f>IF(+All!$F207="East Carolina",+All!J207,IF(+All!$H207="East Carolina",+All!J207,0))</f>
        <v>Marshall</v>
      </c>
      <c r="K35" s="707" t="str">
        <f>IF(+All!$F207="East Carolina",+All!K207,IF(+All!$H207="East Carolina",+All!K207,0))</f>
        <v>East Carolina</v>
      </c>
      <c r="L35" s="78">
        <f>IF(+All!$F207="East Carolina",+All!L207,IF(+All!$H207="East Carolina",+All!L207,0))</f>
        <v>10</v>
      </c>
      <c r="M35" s="79">
        <f>IF(+All!$F207="East Carolina",+All!M207,IF(+All!$H207="East Carolina",+All!M207,0))</f>
        <v>58</v>
      </c>
      <c r="N35" s="706" t="str">
        <f>IF(+All!$F207="East Carolina",+All!N207,IF(+All!$H207="East Carolina",+All!N207,0))</f>
        <v>East Carolina</v>
      </c>
      <c r="O35" s="708">
        <f>IF(+All!$F207="East Carolina",+All!O207,IF(+All!$H207="East Carolina",+All!O207,0))</f>
        <v>42</v>
      </c>
      <c r="P35" s="708" t="str">
        <f>IF(+All!$F207="East Carolina",+All!P207,IF(+All!$H207="East Carolina",+All!P207,0))</f>
        <v>Marshall</v>
      </c>
      <c r="Q35" s="707">
        <f>IF(+All!$F207="East Carolina",+All!Q207,IF(+All!$H207="East Carolina",+All!Q207,0))</f>
        <v>38</v>
      </c>
      <c r="R35" s="706" t="str">
        <f>IF(+All!$F207="East Carolina",+All!R207,IF(+All!$H207="East Carolina",+All!R207,0))</f>
        <v>East Carolina</v>
      </c>
      <c r="S35" s="708" t="str">
        <f>IF(+All!$F207="East Carolina",+All!S207,IF(+All!$H207="East Carolina",+All!S207,0))</f>
        <v>Marshall</v>
      </c>
      <c r="T35" s="706" t="str">
        <f>IF(+All!$F207="East Carolina",+All!T207,IF(+All!$H207="East Carolina",+All!T207,0))</f>
        <v>Marshall</v>
      </c>
      <c r="U35" s="707" t="str">
        <f>IF(+All!$F207="East Carolina",+All!U207,IF(+All!$H207="East Carolina",+All!U207,0))</f>
        <v>L</v>
      </c>
      <c r="V35" s="706" t="e">
        <f>IF(+All!#REF!="East Carolina",+All!#REF!,IF(+All!#REF!="East Carolina",+All!#REF!,0))</f>
        <v>#REF!</v>
      </c>
      <c r="W35" s="707" t="e">
        <f>IF(+All!#REF!="East Carolina",+All!#REF!,IF(+All!#REF!="East Carolina",+All!#REF!,0))</f>
        <v>#REF!</v>
      </c>
      <c r="X35" s="706" t="e">
        <f>IF(+All!#REF!="East Carolina",+All!#REF!,IF(+All!#REF!="East Carolina",+All!#REF!,0))</f>
        <v>#REF!</v>
      </c>
      <c r="Y35" s="707" t="e">
        <f>IF(+All!#REF!="East Carolina",+All!#REF!,IF(+All!#REF!="East Carolina",+All!#REF!,0))</f>
        <v>#REF!</v>
      </c>
      <c r="Z35" s="706" t="e">
        <f>IF(+All!#REF!="East Carolina",+All!#REF!,IF(+All!#REF!="East Carolina",+All!#REF!,0))</f>
        <v>#REF!</v>
      </c>
      <c r="AA35" s="707" t="e">
        <f>IF(+All!#REF!="East Carolina",+All!#REF!,IF(+All!#REF!="East Carolina",+All!#REF!,0))</f>
        <v>#REF!</v>
      </c>
      <c r="AB35" s="706" t="e">
        <f>IF(+All!#REF!="East Carolina",+All!#REF!,IF(+All!#REF!="East Carolina",+All!#REF!,0))</f>
        <v>#REF!</v>
      </c>
      <c r="AC35" s="707" t="e">
        <f>IF(+All!#REF!="East Carolina",+All!#REF!,IF(+All!#REF!="East Carolina",+All!#REF!,0))</f>
        <v>#REF!</v>
      </c>
      <c r="AD35" s="706" t="e">
        <f>IF(+All!#REF!="East Carolina",+All!#REF!,IF(+All!#REF!="East Carolina",+All!#REF!,0))</f>
        <v>#REF!</v>
      </c>
      <c r="AE35" s="707" t="e">
        <f>IF(+All!#REF!="East Carolina",+All!#REF!,IF(+All!#REF!="East Carolina",+All!#REF!,0))</f>
        <v>#REF!</v>
      </c>
      <c r="AF35" s="706" t="e">
        <f>IF(+All!#REF!="East Carolina",+All!#REF!,IF(+All!#REF!="East Carolina",+All!#REF!,0))</f>
        <v>#REF!</v>
      </c>
      <c r="AG35" s="707" t="e">
        <f>IF(+All!#REF!="East Carolina",+All!#REF!,IF(+All!#REF!="East Carolina",+All!#REF!,0))</f>
        <v>#REF!</v>
      </c>
      <c r="AH35" s="706" t="e">
        <f>IF(+All!#REF!="East Carolina",+All!#REF!,IF(+All!#REF!="East Carolina",+All!#REF!,0))</f>
        <v>#REF!</v>
      </c>
      <c r="AI35" s="707" t="e">
        <f>IF(+All!#REF!="East Carolina",+All!#REF!,IF(+All!#REF!="East Carolina",+All!#REF!,0))</f>
        <v>#REF!</v>
      </c>
      <c r="AJ35" s="706" t="e">
        <f>IF(+All!#REF!="East Carolina",+All!#REF!,IF(+All!#REF!="East Carolina",+All!#REF!,0))</f>
        <v>#REF!</v>
      </c>
      <c r="AK35" s="707" t="e">
        <f>IF(+All!#REF!="East Carolina",+All!#REF!,IF(+All!#REF!="East Carolina",+All!#REF!,0))</f>
        <v>#REF!</v>
      </c>
      <c r="AL35" s="586" t="e">
        <f>IF(+All!#REF!="East Carolina",+All!#REF!,IF(+All!#REF!="East Carolina",+All!#REF!,0))</f>
        <v>#REF!</v>
      </c>
      <c r="AM35" s="584" t="e">
        <f>IF(+All!#REF!="East Carolina",+All!#REF!,IF(+All!#REF!="East Carolina",+All!#REF!,0))</f>
        <v>#REF!</v>
      </c>
      <c r="AN35" s="586" t="e">
        <f>IF(+All!#REF!="East Carolina",+All!#REF!,IF(+All!#REF!="East Carolina",+All!#REF!,0))</f>
        <v>#REF!</v>
      </c>
      <c r="AO35" s="585" t="e">
        <f>IF(+All!#REF!="East Carolina",+All!#REF!,IF(+All!#REF!="East Carolina",+All!#REF!,0))</f>
        <v>#REF!</v>
      </c>
      <c r="AP35" s="84" t="e">
        <f>IF(+All!#REF!="East Carolina",+All!#REF!,IF(+All!#REF!="East Carolina",+All!#REF!,0))</f>
        <v>#REF!</v>
      </c>
      <c r="AQ35" s="480" t="e">
        <f>IF(+All!#REF!="East Carolina",+All!#REF!,IF(+All!#REF!="East Carolina",+All!#REF!,0))</f>
        <v>#REF!</v>
      </c>
      <c r="AR35" s="482" t="e">
        <f>IF(+All!#REF!="East Carolina",+All!#REF!,IF(+All!#REF!="East Carolina",+All!#REF!,0))</f>
        <v>#REF!</v>
      </c>
      <c r="AS35" s="483" t="e">
        <f>IF(+All!#REF!="East Carolina",+All!#REF!,IF(+All!#REF!="East Carolina",+All!#REF!,0))</f>
        <v>#REF!</v>
      </c>
      <c r="AT35" s="483" t="e">
        <f>IF(+All!#REF!="East Carolina",+All!#REF!,IF(+All!#REF!="East Carolina",+All!#REF!,0))</f>
        <v>#REF!</v>
      </c>
      <c r="AU35" s="482" t="e">
        <f>IF(+All!#REF!="East Carolina",+All!#REF!,IF(+All!#REF!="East Carolina",+All!#REF!,0))</f>
        <v>#REF!</v>
      </c>
      <c r="AV35" s="483" t="e">
        <f>IF(+All!#REF!="East Carolina",+All!#REF!,IF(+All!#REF!="East Carolina",+All!#REF!,0))</f>
        <v>#REF!</v>
      </c>
      <c r="AW35" s="484" t="e">
        <f>IF(+All!#REF!="East Carolina",+All!#REF!,IF(+All!#REF!="East Carolina",+All!#REF!,0))</f>
        <v>#REF!</v>
      </c>
      <c r="AX35" s="483" t="e">
        <f>IF(+All!#REF!="East Carolina",+All!#REF!,IF(+All!#REF!="East Carolina",+All!#REF!,0))</f>
        <v>#REF!</v>
      </c>
      <c r="AY35" s="88" t="e">
        <f>IF(+All!#REF!="East Carolina",+All!#REF!,IF(+All!#REF!="East Carolina",+All!#REF!,0))</f>
        <v>#REF!</v>
      </c>
      <c r="AZ35" s="89" t="e">
        <f>IF(+All!#REF!="East Carolina",+All!#REF!,IF(+All!#REF!="East Carolina",+All!#REF!,0))</f>
        <v>#REF!</v>
      </c>
      <c r="BA35" s="90" t="e">
        <f>IF(+All!#REF!="East Carolina",+All!#REF!,IF(+All!#REF!="East Carolina",+All!#REF!,0))</f>
        <v>#REF!</v>
      </c>
      <c r="BB35" s="90" t="e">
        <f>IF(+All!#REF!="East Carolina",+All!#REF!,IF(+All!#REF!="East Carolina",+All!#REF!,0))</f>
        <v>#REF!</v>
      </c>
      <c r="BC35" s="91" t="e">
        <f>IF(+All!#REF!="East Carolina",+All!#REF!,IF(+All!#REF!="East Carolina",+All!#REF!,0))</f>
        <v>#REF!</v>
      </c>
      <c r="BD35" s="482" t="e">
        <f>IF(+All!#REF!="East Carolina",+All!#REF!,IF(+All!#REF!="East Carolina",+All!#REF!,0))</f>
        <v>#REF!</v>
      </c>
      <c r="BE35" s="483" t="e">
        <f>IF(+All!#REF!="East Carolina",+All!#REF!,IF(+All!#REF!="East Carolina",+All!#REF!,0))</f>
        <v>#REF!</v>
      </c>
      <c r="BF35" s="483" t="e">
        <f>IF(+All!#REF!="East Carolina",+All!#REF!,IF(+All!#REF!="East Carolina",+All!#REF!,0))</f>
        <v>#REF!</v>
      </c>
      <c r="BG35" s="482" t="e">
        <f>IF(+All!#REF!="East Carolina",+All!#REF!,IF(+All!#REF!="East Carolina",+All!#REF!,0))</f>
        <v>#REF!</v>
      </c>
      <c r="BH35" s="483" t="e">
        <f>IF(+All!#REF!="East Carolina",+All!#REF!,IF(+All!#REF!="East Carolina",+All!#REF!,0))</f>
        <v>#REF!</v>
      </c>
      <c r="BI35" s="484" t="e">
        <f>IF(+All!#REF!="East Carolina",+All!#REF!,IF(+All!#REF!="East Carolina",+All!#REF!,0))</f>
        <v>#REF!</v>
      </c>
      <c r="BJ35" s="92" t="e">
        <f>IF(+All!#REF!="East Carolina",+All!#REF!,IF(+All!#REF!="East Carolina",+All!#REF!,0))</f>
        <v>#REF!</v>
      </c>
      <c r="BK35" s="93" t="e">
        <f>IF(+All!#REF!="East Carolina",+All!#REF!,IF(+All!#REF!="East Carolina",+All!#REF!,0))</f>
        <v>#REF!</v>
      </c>
    </row>
    <row r="36" spans="1:63" x14ac:dyDescent="0.8">
      <c r="A36" s="70">
        <f>IF(+All!$F261="East Carolina",+All!A261,IF(+All!$H261="East Carolina",+All!A261,0))</f>
        <v>4</v>
      </c>
      <c r="B36" s="480" t="str">
        <f>IF(+All!$F261="East Carolina",+All!B261,IF(+All!$H261="East Carolina",+All!B261,0))</f>
        <v>Sat</v>
      </c>
      <c r="C36" s="72">
        <f>IF(+All!$F261="East Carolina",+All!C261,IF(+All!$H261="East Carolina",+All!C261,0))</f>
        <v>44464</v>
      </c>
      <c r="D36" s="73">
        <f>IF(+All!$F261="East Carolina",+All!D261,IF(+All!$H261="East Carolina",+All!D261,0))</f>
        <v>0.75</v>
      </c>
      <c r="E36" s="707">
        <f>IF(+All!$F261="East Carolina",+All!E261,IF(+All!$H261="East Carolina",+All!E261,0))</f>
        <v>0</v>
      </c>
      <c r="F36" s="75" t="str">
        <f>IF(+All!$F261="East Carolina",+All!F261,IF(+All!$H261="East Carolina",+All!F261,0))</f>
        <v>1AA Charleston Southern</v>
      </c>
      <c r="G36" s="76" t="str">
        <f>IF(+All!$F261="East Carolina",+All!G261,IF(+All!$H261="East Carolina",+All!G261,0))</f>
        <v>1AA</v>
      </c>
      <c r="H36" s="75" t="str">
        <f>IF(+All!$F261="East Carolina",+All!H261,IF(+All!$H261="East Carolina",+All!H261,0))</f>
        <v>East Carolina</v>
      </c>
      <c r="I36" s="76" t="str">
        <f>IF(+All!$F261="East Carolina",+All!I261,IF(+All!$H261="East Carolina",+All!I261,0))</f>
        <v>AAC</v>
      </c>
      <c r="J36" s="706">
        <f>IF(+All!$F261="East Carolina",+All!J261,IF(+All!$H261="East Carolina",+All!J261,0))</f>
        <v>0</v>
      </c>
      <c r="K36" s="707">
        <f>IF(+All!$F261="East Carolina",+All!K261,IF(+All!$H261="East Carolina",+All!K261,0))</f>
        <v>0</v>
      </c>
      <c r="L36" s="78">
        <f>IF(+All!$F261="East Carolina",+All!L261,IF(+All!$H261="East Carolina",+All!L261,0))</f>
        <v>0</v>
      </c>
      <c r="M36" s="79">
        <f>IF(+All!$F261="East Carolina",+All!M261,IF(+All!$H261="East Carolina",+All!M261,0))</f>
        <v>0</v>
      </c>
      <c r="N36" s="706" t="str">
        <f>IF(+All!$F261="East Carolina",+All!N261,IF(+All!$H261="East Carolina",+All!N261,0))</f>
        <v>East Carolina</v>
      </c>
      <c r="O36" s="708">
        <f>IF(+All!$F261="East Carolina",+All!O261,IF(+All!$H261="East Carolina",+All!O261,0))</f>
        <v>31</v>
      </c>
      <c r="P36" s="708" t="str">
        <f>IF(+All!$F261="East Carolina",+All!P261,IF(+All!$H261="East Carolina",+All!P261,0))</f>
        <v>1AA Charleston Southern</v>
      </c>
      <c r="Q36" s="707">
        <f>IF(+All!$F261="East Carolina",+All!Q261,IF(+All!$H261="East Carolina",+All!Q261,0))</f>
        <v>28</v>
      </c>
      <c r="R36" s="706">
        <f>IF(+All!$F261="East Carolina",+All!R261,IF(+All!$H261="East Carolina",+All!R261,0))</f>
        <v>0</v>
      </c>
      <c r="S36" s="708">
        <f>IF(+All!$F261="East Carolina",+All!S261,IF(+All!$H261="East Carolina",+All!S261,0))</f>
        <v>0</v>
      </c>
      <c r="T36" s="706">
        <f>IF(+All!$F261="East Carolina",+All!T261,IF(+All!$H261="East Carolina",+All!T261,0))</f>
        <v>0</v>
      </c>
      <c r="U36" s="707">
        <f>IF(+All!$F261="East Carolina",+All!U261,IF(+All!$H261="East Carolina",+All!U261,0))</f>
        <v>0</v>
      </c>
      <c r="V36" s="706" t="e">
        <f>IF(+All!#REF!="East Carolina",+All!#REF!,IF(+All!#REF!="East Carolina",+All!#REF!,0))</f>
        <v>#REF!</v>
      </c>
      <c r="W36" s="707" t="e">
        <f>IF(+All!#REF!="East Carolina",+All!#REF!,IF(+All!#REF!="East Carolina",+All!#REF!,0))</f>
        <v>#REF!</v>
      </c>
      <c r="X36" s="706" t="e">
        <f>IF(+All!#REF!="East Carolina",+All!#REF!,IF(+All!#REF!="East Carolina",+All!#REF!,0))</f>
        <v>#REF!</v>
      </c>
      <c r="Y36" s="707" t="e">
        <f>IF(+All!#REF!="East Carolina",+All!#REF!,IF(+All!#REF!="East Carolina",+All!#REF!,0))</f>
        <v>#REF!</v>
      </c>
      <c r="Z36" s="706" t="e">
        <f>IF(+All!#REF!="East Carolina",+All!#REF!,IF(+All!#REF!="East Carolina",+All!#REF!,0))</f>
        <v>#REF!</v>
      </c>
      <c r="AA36" s="707" t="e">
        <f>IF(+All!#REF!="East Carolina",+All!#REF!,IF(+All!#REF!="East Carolina",+All!#REF!,0))</f>
        <v>#REF!</v>
      </c>
      <c r="AB36" s="706" t="e">
        <f>IF(+All!#REF!="East Carolina",+All!#REF!,IF(+All!#REF!="East Carolina",+All!#REF!,0))</f>
        <v>#REF!</v>
      </c>
      <c r="AC36" s="707" t="e">
        <f>IF(+All!#REF!="East Carolina",+All!#REF!,IF(+All!#REF!="East Carolina",+All!#REF!,0))</f>
        <v>#REF!</v>
      </c>
      <c r="AD36" s="706" t="e">
        <f>IF(+All!#REF!="East Carolina",+All!#REF!,IF(+All!#REF!="East Carolina",+All!#REF!,0))</f>
        <v>#REF!</v>
      </c>
      <c r="AE36" s="707" t="e">
        <f>IF(+All!#REF!="East Carolina",+All!#REF!,IF(+All!#REF!="East Carolina",+All!#REF!,0))</f>
        <v>#REF!</v>
      </c>
      <c r="AF36" s="706" t="e">
        <f>IF(+All!#REF!="East Carolina",+All!#REF!,IF(+All!#REF!="East Carolina",+All!#REF!,0))</f>
        <v>#REF!</v>
      </c>
      <c r="AG36" s="707" t="e">
        <f>IF(+All!#REF!="East Carolina",+All!#REF!,IF(+All!#REF!="East Carolina",+All!#REF!,0))</f>
        <v>#REF!</v>
      </c>
      <c r="AH36" s="706" t="e">
        <f>IF(+All!#REF!="East Carolina",+All!#REF!,IF(+All!#REF!="East Carolina",+All!#REF!,0))</f>
        <v>#REF!</v>
      </c>
      <c r="AI36" s="707" t="e">
        <f>IF(+All!#REF!="East Carolina",+All!#REF!,IF(+All!#REF!="East Carolina",+All!#REF!,0))</f>
        <v>#REF!</v>
      </c>
      <c r="AJ36" s="706" t="e">
        <f>IF(+All!#REF!="East Carolina",+All!#REF!,IF(+All!#REF!="East Carolina",+All!#REF!,0))</f>
        <v>#REF!</v>
      </c>
      <c r="AK36" s="707" t="e">
        <f>IF(+All!#REF!="East Carolina",+All!#REF!,IF(+All!#REF!="East Carolina",+All!#REF!,0))</f>
        <v>#REF!</v>
      </c>
      <c r="AL36" s="586" t="e">
        <f>IF(+All!#REF!="East Carolina",+All!#REF!,IF(+All!#REF!="East Carolina",+All!#REF!,0))</f>
        <v>#REF!</v>
      </c>
      <c r="AM36" s="584" t="e">
        <f>IF(+All!#REF!="East Carolina",+All!#REF!,IF(+All!#REF!="East Carolina",+All!#REF!,0))</f>
        <v>#REF!</v>
      </c>
      <c r="AN36" s="586" t="e">
        <f>IF(+All!#REF!="East Carolina",+All!#REF!,IF(+All!#REF!="East Carolina",+All!#REF!,0))</f>
        <v>#REF!</v>
      </c>
      <c r="AO36" s="585" t="e">
        <f>IF(+All!#REF!="East Carolina",+All!#REF!,IF(+All!#REF!="East Carolina",+All!#REF!,0))</f>
        <v>#REF!</v>
      </c>
      <c r="AP36" s="84" t="e">
        <f>IF(+All!#REF!="East Carolina",+All!#REF!,IF(+All!#REF!="East Carolina",+All!#REF!,0))</f>
        <v>#REF!</v>
      </c>
      <c r="AQ36" s="480" t="e">
        <f>IF(+All!#REF!="East Carolina",+All!#REF!,IF(+All!#REF!="East Carolina",+All!#REF!,0))</f>
        <v>#REF!</v>
      </c>
      <c r="AR36" s="482" t="e">
        <f>IF(+All!#REF!="East Carolina",+All!#REF!,IF(+All!#REF!="East Carolina",+All!#REF!,0))</f>
        <v>#REF!</v>
      </c>
      <c r="AS36" s="483" t="e">
        <f>IF(+All!#REF!="East Carolina",+All!#REF!,IF(+All!#REF!="East Carolina",+All!#REF!,0))</f>
        <v>#REF!</v>
      </c>
      <c r="AT36" s="483" t="e">
        <f>IF(+All!#REF!="East Carolina",+All!#REF!,IF(+All!#REF!="East Carolina",+All!#REF!,0))</f>
        <v>#REF!</v>
      </c>
      <c r="AU36" s="482" t="e">
        <f>IF(+All!#REF!="East Carolina",+All!#REF!,IF(+All!#REF!="East Carolina",+All!#REF!,0))</f>
        <v>#REF!</v>
      </c>
      <c r="AV36" s="483" t="e">
        <f>IF(+All!#REF!="East Carolina",+All!#REF!,IF(+All!#REF!="East Carolina",+All!#REF!,0))</f>
        <v>#REF!</v>
      </c>
      <c r="AW36" s="484" t="e">
        <f>IF(+All!#REF!="East Carolina",+All!#REF!,IF(+All!#REF!="East Carolina",+All!#REF!,0))</f>
        <v>#REF!</v>
      </c>
      <c r="AX36" s="483" t="e">
        <f>IF(+All!#REF!="East Carolina",+All!#REF!,IF(+All!#REF!="East Carolina",+All!#REF!,0))</f>
        <v>#REF!</v>
      </c>
      <c r="AY36" s="88" t="e">
        <f>IF(+All!#REF!="East Carolina",+All!#REF!,IF(+All!#REF!="East Carolina",+All!#REF!,0))</f>
        <v>#REF!</v>
      </c>
      <c r="AZ36" s="89" t="e">
        <f>IF(+All!#REF!="East Carolina",+All!#REF!,IF(+All!#REF!="East Carolina",+All!#REF!,0))</f>
        <v>#REF!</v>
      </c>
      <c r="BA36" s="90" t="e">
        <f>IF(+All!#REF!="East Carolina",+All!#REF!,IF(+All!#REF!="East Carolina",+All!#REF!,0))</f>
        <v>#REF!</v>
      </c>
      <c r="BB36" s="90" t="e">
        <f>IF(+All!#REF!="East Carolina",+All!#REF!,IF(+All!#REF!="East Carolina",+All!#REF!,0))</f>
        <v>#REF!</v>
      </c>
      <c r="BC36" s="91" t="e">
        <f>IF(+All!#REF!="East Carolina",+All!#REF!,IF(+All!#REF!="East Carolina",+All!#REF!,0))</f>
        <v>#REF!</v>
      </c>
      <c r="BD36" s="482" t="e">
        <f>IF(+All!#REF!="East Carolina",+All!#REF!,IF(+All!#REF!="East Carolina",+All!#REF!,0))</f>
        <v>#REF!</v>
      </c>
      <c r="BE36" s="483" t="e">
        <f>IF(+All!#REF!="East Carolina",+All!#REF!,IF(+All!#REF!="East Carolina",+All!#REF!,0))</f>
        <v>#REF!</v>
      </c>
      <c r="BF36" s="483" t="e">
        <f>IF(+All!#REF!="East Carolina",+All!#REF!,IF(+All!#REF!="East Carolina",+All!#REF!,0))</f>
        <v>#REF!</v>
      </c>
      <c r="BG36" s="482" t="e">
        <f>IF(+All!#REF!="East Carolina",+All!#REF!,IF(+All!#REF!="East Carolina",+All!#REF!,0))</f>
        <v>#REF!</v>
      </c>
      <c r="BH36" s="483" t="e">
        <f>IF(+All!#REF!="East Carolina",+All!#REF!,IF(+All!#REF!="East Carolina",+All!#REF!,0))</f>
        <v>#REF!</v>
      </c>
      <c r="BI36" s="484" t="e">
        <f>IF(+All!#REF!="East Carolina",+All!#REF!,IF(+All!#REF!="East Carolina",+All!#REF!,0))</f>
        <v>#REF!</v>
      </c>
      <c r="BJ36" s="92" t="e">
        <f>IF(+All!#REF!="East Carolina",+All!#REF!,IF(+All!#REF!="East Carolina",+All!#REF!,0))</f>
        <v>#REF!</v>
      </c>
      <c r="BK36" s="93" t="e">
        <f>IF(+All!#REF!="East Carolina",+All!#REF!,IF(+All!#REF!="East Carolina",+All!#REF!,0))</f>
        <v>#REF!</v>
      </c>
    </row>
    <row r="37" spans="1:63" x14ac:dyDescent="0.8">
      <c r="A37" s="70">
        <f>IF(+All!$F332="East Carolina",+All!A332,IF(+All!$H332="East Carolina",+All!A332,0))</f>
        <v>5</v>
      </c>
      <c r="B37" s="480" t="str">
        <f>IF(+All!$F332="East Carolina",+All!B332,IF(+All!$H332="East Carolina",+All!B332,0))</f>
        <v>Sat</v>
      </c>
      <c r="C37" s="72">
        <f>IF(+All!$F332="East Carolina",+All!C332,IF(+All!$H332="East Carolina",+All!C332,0))</f>
        <v>44471</v>
      </c>
      <c r="D37" s="73">
        <f>IF(+All!$F332="East Carolina",+All!D332,IF(+All!$H332="East Carolina",+All!D332,0))</f>
        <v>0.64583333333333337</v>
      </c>
      <c r="E37" s="707">
        <f>IF(+All!$F332="East Carolina",+All!E332,IF(+All!$H332="East Carolina",+All!E332,0))</f>
        <v>0</v>
      </c>
      <c r="F37" s="75" t="str">
        <f>IF(+All!$F332="East Carolina",+All!F332,IF(+All!$H332="East Carolina",+All!F332,0))</f>
        <v>Tulane</v>
      </c>
      <c r="G37" s="76" t="str">
        <f>IF(+All!$F332="East Carolina",+All!G332,IF(+All!$H332="East Carolina",+All!G332,0))</f>
        <v>AAC</v>
      </c>
      <c r="H37" s="75" t="str">
        <f>IF(+All!$F332="East Carolina",+All!H332,IF(+All!$H332="East Carolina",+All!H332,0))</f>
        <v>East Carolina</v>
      </c>
      <c r="I37" s="76" t="str">
        <f>IF(+All!$F332="East Carolina",+All!I332,IF(+All!$H332="East Carolina",+All!I332,0))</f>
        <v>AAC</v>
      </c>
      <c r="J37" s="706" t="str">
        <f>IF(+All!$F332="East Carolina",+All!J332,IF(+All!$H332="East Carolina",+All!J332,0))</f>
        <v>Tulane</v>
      </c>
      <c r="K37" s="707" t="str">
        <f>IF(+All!$F332="East Carolina",+All!K332,IF(+All!$H332="East Carolina",+All!K332,0))</f>
        <v>East Carolina</v>
      </c>
      <c r="L37" s="78">
        <f>IF(+All!$F332="East Carolina",+All!L332,IF(+All!$H332="East Carolina",+All!L332,0))</f>
        <v>4</v>
      </c>
      <c r="M37" s="79">
        <f>IF(+All!$F332="East Carolina",+All!M332,IF(+All!$H332="East Carolina",+All!M332,0))</f>
        <v>64.5</v>
      </c>
      <c r="N37" s="706" t="str">
        <f>IF(+All!$F332="East Carolina",+All!N332,IF(+All!$H332="East Carolina",+All!N332,0))</f>
        <v>East Carolina</v>
      </c>
      <c r="O37" s="708">
        <f>IF(+All!$F332="East Carolina",+All!O332,IF(+All!$H332="East Carolina",+All!O332,0))</f>
        <v>52</v>
      </c>
      <c r="P37" s="708" t="str">
        <f>IF(+All!$F332="East Carolina",+All!P332,IF(+All!$H332="East Carolina",+All!P332,0))</f>
        <v>Tulane</v>
      </c>
      <c r="Q37" s="707">
        <f>IF(+All!$F332="East Carolina",+All!Q332,IF(+All!$H332="East Carolina",+All!Q332,0))</f>
        <v>29</v>
      </c>
      <c r="R37" s="706" t="str">
        <f>IF(+All!$F332="East Carolina",+All!R332,IF(+All!$H332="East Carolina",+All!R332,0))</f>
        <v>East Carolina</v>
      </c>
      <c r="S37" s="708" t="str">
        <f>IF(+All!$F332="East Carolina",+All!S332,IF(+All!$H332="East Carolina",+All!S332,0))</f>
        <v>Tulane</v>
      </c>
      <c r="T37" s="706" t="str">
        <f>IF(+All!$F332="East Carolina",+All!T332,IF(+All!$H332="East Carolina",+All!T332,0))</f>
        <v>Tulane</v>
      </c>
      <c r="U37" s="707" t="str">
        <f>IF(+All!$F332="East Carolina",+All!U332,IF(+All!$H332="East Carolina",+All!U332,0))</f>
        <v>L</v>
      </c>
      <c r="V37" s="706" t="e">
        <f>IF(+All!#REF!="East Carolina",+All!#REF!,IF(+All!#REF!="East Carolina",+All!#REF!,0))</f>
        <v>#REF!</v>
      </c>
      <c r="W37" s="707" t="e">
        <f>IF(+All!#REF!="East Carolina",+All!#REF!,IF(+All!#REF!="East Carolina",+All!#REF!,0))</f>
        <v>#REF!</v>
      </c>
      <c r="X37" s="706" t="e">
        <f>IF(+All!#REF!="East Carolina",+All!#REF!,IF(+All!#REF!="East Carolina",+All!#REF!,0))</f>
        <v>#REF!</v>
      </c>
      <c r="Y37" s="707" t="e">
        <f>IF(+All!#REF!="East Carolina",+All!#REF!,IF(+All!#REF!="East Carolina",+All!#REF!,0))</f>
        <v>#REF!</v>
      </c>
      <c r="Z37" s="706" t="e">
        <f>IF(+All!#REF!="East Carolina",+All!#REF!,IF(+All!#REF!="East Carolina",+All!#REF!,0))</f>
        <v>#REF!</v>
      </c>
      <c r="AA37" s="707" t="e">
        <f>IF(+All!#REF!="East Carolina",+All!#REF!,IF(+All!#REF!="East Carolina",+All!#REF!,0))</f>
        <v>#REF!</v>
      </c>
      <c r="AB37" s="706" t="e">
        <f>IF(+All!#REF!="East Carolina",+All!#REF!,IF(+All!#REF!="East Carolina",+All!#REF!,0))</f>
        <v>#REF!</v>
      </c>
      <c r="AC37" s="707" t="e">
        <f>IF(+All!#REF!="East Carolina",+All!#REF!,IF(+All!#REF!="East Carolina",+All!#REF!,0))</f>
        <v>#REF!</v>
      </c>
      <c r="AD37" s="706" t="e">
        <f>IF(+All!#REF!="East Carolina",+All!#REF!,IF(+All!#REF!="East Carolina",+All!#REF!,0))</f>
        <v>#REF!</v>
      </c>
      <c r="AE37" s="707" t="e">
        <f>IF(+All!#REF!="East Carolina",+All!#REF!,IF(+All!#REF!="East Carolina",+All!#REF!,0))</f>
        <v>#REF!</v>
      </c>
      <c r="AF37" s="706" t="e">
        <f>IF(+All!#REF!="East Carolina",+All!#REF!,IF(+All!#REF!="East Carolina",+All!#REF!,0))</f>
        <v>#REF!</v>
      </c>
      <c r="AG37" s="707" t="e">
        <f>IF(+All!#REF!="East Carolina",+All!#REF!,IF(+All!#REF!="East Carolina",+All!#REF!,0))</f>
        <v>#REF!</v>
      </c>
      <c r="AH37" s="706" t="e">
        <f>IF(+All!#REF!="East Carolina",+All!#REF!,IF(+All!#REF!="East Carolina",+All!#REF!,0))</f>
        <v>#REF!</v>
      </c>
      <c r="AI37" s="707" t="e">
        <f>IF(+All!#REF!="East Carolina",+All!#REF!,IF(+All!#REF!="East Carolina",+All!#REF!,0))</f>
        <v>#REF!</v>
      </c>
      <c r="AJ37" s="706" t="e">
        <f>IF(+All!#REF!="East Carolina",+All!#REF!,IF(+All!#REF!="East Carolina",+All!#REF!,0))</f>
        <v>#REF!</v>
      </c>
      <c r="AK37" s="707" t="e">
        <f>IF(+All!#REF!="East Carolina",+All!#REF!,IF(+All!#REF!="East Carolina",+All!#REF!,0))</f>
        <v>#REF!</v>
      </c>
      <c r="AL37" s="586" t="e">
        <f>IF(+All!#REF!="East Carolina",+All!#REF!,IF(+All!#REF!="East Carolina",+All!#REF!,0))</f>
        <v>#REF!</v>
      </c>
      <c r="AM37" s="584" t="e">
        <f>IF(+All!#REF!="East Carolina",+All!#REF!,IF(+All!#REF!="East Carolina",+All!#REF!,0))</f>
        <v>#REF!</v>
      </c>
      <c r="AN37" s="586" t="e">
        <f>IF(+All!#REF!="East Carolina",+All!#REF!,IF(+All!#REF!="East Carolina",+All!#REF!,0))</f>
        <v>#REF!</v>
      </c>
      <c r="AO37" s="585" t="e">
        <f>IF(+All!#REF!="East Carolina",+All!#REF!,IF(+All!#REF!="East Carolina",+All!#REF!,0))</f>
        <v>#REF!</v>
      </c>
      <c r="AP37" s="84" t="e">
        <f>IF(+All!#REF!="East Carolina",+All!#REF!,IF(+All!#REF!="East Carolina",+All!#REF!,0))</f>
        <v>#REF!</v>
      </c>
      <c r="AQ37" s="480" t="e">
        <f>IF(+All!#REF!="East Carolina",+All!#REF!,IF(+All!#REF!="East Carolina",+All!#REF!,0))</f>
        <v>#REF!</v>
      </c>
      <c r="AR37" s="482" t="e">
        <f>IF(+All!#REF!="East Carolina",+All!#REF!,IF(+All!#REF!="East Carolina",+All!#REF!,0))</f>
        <v>#REF!</v>
      </c>
      <c r="AS37" s="483" t="e">
        <f>IF(+All!#REF!="East Carolina",+All!#REF!,IF(+All!#REF!="East Carolina",+All!#REF!,0))</f>
        <v>#REF!</v>
      </c>
      <c r="AT37" s="483" t="e">
        <f>IF(+All!#REF!="East Carolina",+All!#REF!,IF(+All!#REF!="East Carolina",+All!#REF!,0))</f>
        <v>#REF!</v>
      </c>
      <c r="AU37" s="482" t="e">
        <f>IF(+All!#REF!="East Carolina",+All!#REF!,IF(+All!#REF!="East Carolina",+All!#REF!,0))</f>
        <v>#REF!</v>
      </c>
      <c r="AV37" s="483" t="e">
        <f>IF(+All!#REF!="East Carolina",+All!#REF!,IF(+All!#REF!="East Carolina",+All!#REF!,0))</f>
        <v>#REF!</v>
      </c>
      <c r="AW37" s="484" t="e">
        <f>IF(+All!#REF!="East Carolina",+All!#REF!,IF(+All!#REF!="East Carolina",+All!#REF!,0))</f>
        <v>#REF!</v>
      </c>
      <c r="AX37" s="483" t="e">
        <f>IF(+All!#REF!="East Carolina",+All!#REF!,IF(+All!#REF!="East Carolina",+All!#REF!,0))</f>
        <v>#REF!</v>
      </c>
      <c r="AY37" s="88" t="e">
        <f>IF(+All!#REF!="East Carolina",+All!#REF!,IF(+All!#REF!="East Carolina",+All!#REF!,0))</f>
        <v>#REF!</v>
      </c>
      <c r="AZ37" s="89" t="e">
        <f>IF(+All!#REF!="East Carolina",+All!#REF!,IF(+All!#REF!="East Carolina",+All!#REF!,0))</f>
        <v>#REF!</v>
      </c>
      <c r="BA37" s="90" t="e">
        <f>IF(+All!#REF!="East Carolina",+All!#REF!,IF(+All!#REF!="East Carolina",+All!#REF!,0))</f>
        <v>#REF!</v>
      </c>
      <c r="BB37" s="90" t="e">
        <f>IF(+All!#REF!="East Carolina",+All!#REF!,IF(+All!#REF!="East Carolina",+All!#REF!,0))</f>
        <v>#REF!</v>
      </c>
      <c r="BC37" s="91" t="e">
        <f>IF(+All!#REF!="East Carolina",+All!#REF!,IF(+All!#REF!="East Carolina",+All!#REF!,0))</f>
        <v>#REF!</v>
      </c>
      <c r="BD37" s="482" t="e">
        <f>IF(+All!#REF!="East Carolina",+All!#REF!,IF(+All!#REF!="East Carolina",+All!#REF!,0))</f>
        <v>#REF!</v>
      </c>
      <c r="BE37" s="483" t="e">
        <f>IF(+All!#REF!="East Carolina",+All!#REF!,IF(+All!#REF!="East Carolina",+All!#REF!,0))</f>
        <v>#REF!</v>
      </c>
      <c r="BF37" s="483" t="e">
        <f>IF(+All!#REF!="East Carolina",+All!#REF!,IF(+All!#REF!="East Carolina",+All!#REF!,0))</f>
        <v>#REF!</v>
      </c>
      <c r="BG37" s="482" t="e">
        <f>IF(+All!#REF!="East Carolina",+All!#REF!,IF(+All!#REF!="East Carolina",+All!#REF!,0))</f>
        <v>#REF!</v>
      </c>
      <c r="BH37" s="483" t="e">
        <f>IF(+All!#REF!="East Carolina",+All!#REF!,IF(+All!#REF!="East Carolina",+All!#REF!,0))</f>
        <v>#REF!</v>
      </c>
      <c r="BI37" s="484" t="e">
        <f>IF(+All!#REF!="East Carolina",+All!#REF!,IF(+All!#REF!="East Carolina",+All!#REF!,0))</f>
        <v>#REF!</v>
      </c>
      <c r="BJ37" s="92" t="e">
        <f>IF(+All!#REF!="East Carolina",+All!#REF!,IF(+All!#REF!="East Carolina",+All!#REF!,0))</f>
        <v>#REF!</v>
      </c>
      <c r="BK37" s="93" t="e">
        <f>IF(+All!#REF!="East Carolina",+All!#REF!,IF(+All!#REF!="East Carolina",+All!#REF!,0))</f>
        <v>#REF!</v>
      </c>
    </row>
    <row r="38" spans="1:63" x14ac:dyDescent="0.8">
      <c r="A38" s="70">
        <f>IF(+All!$F403="East Carolina",+All!A403,IF(+All!$H403="East Carolina",+All!A403,0))</f>
        <v>6</v>
      </c>
      <c r="B38" s="480" t="str">
        <f>IF(+All!$F403="East Carolina",+All!B403,IF(+All!$H403="East Carolina",+All!B403,0))</f>
        <v>Sat</v>
      </c>
      <c r="C38" s="72">
        <f>IF(+All!$F403="East Carolina",+All!C403,IF(+All!$H403="East Carolina",+All!C403,0))</f>
        <v>44478</v>
      </c>
      <c r="D38" s="73">
        <f>IF(+All!$F403="East Carolina",+All!D403,IF(+All!$H403="East Carolina",+All!D403,0))</f>
        <v>0.75</v>
      </c>
      <c r="E38" s="707">
        <f>IF(+All!$F403="East Carolina",+All!E403,IF(+All!$H403="East Carolina",+All!E403,0))</f>
        <v>0</v>
      </c>
      <c r="F38" s="75" t="str">
        <f>IF(+All!$F403="East Carolina",+All!F403,IF(+All!$H403="East Carolina",+All!F403,0))</f>
        <v>East Carolina</v>
      </c>
      <c r="G38" s="76" t="str">
        <f>IF(+All!$F403="East Carolina",+All!G403,IF(+All!$H403="East Carolina",+All!G403,0))</f>
        <v>AAC</v>
      </c>
      <c r="H38" s="75" t="str">
        <f>IF(+All!$F403="East Carolina",+All!H403,IF(+All!$H403="East Carolina",+All!H403,0))</f>
        <v>Central Florida</v>
      </c>
      <c r="I38" s="76" t="str">
        <f>IF(+All!$F403="East Carolina",+All!I403,IF(+All!$H403="East Carolina",+All!I403,0))</f>
        <v>AAC</v>
      </c>
      <c r="J38" s="706" t="str">
        <f>IF(+All!$F403="East Carolina",+All!J403,IF(+All!$H403="East Carolina",+All!J403,0))</f>
        <v>Central Florida</v>
      </c>
      <c r="K38" s="707" t="str">
        <f>IF(+All!$F403="East Carolina",+All!K403,IF(+All!$H403="East Carolina",+All!K403,0))</f>
        <v>East Carolina</v>
      </c>
      <c r="L38" s="78">
        <f>IF(+All!$F403="East Carolina",+All!L403,IF(+All!$H403="East Carolina",+All!L403,0))</f>
        <v>10</v>
      </c>
      <c r="M38" s="79">
        <f>IF(+All!$F403="East Carolina",+All!M403,IF(+All!$H403="East Carolina",+All!M403,0))</f>
        <v>66.5</v>
      </c>
      <c r="N38" s="706" t="str">
        <f>IF(+All!$F403="East Carolina",+All!N403,IF(+All!$H403="East Carolina",+All!N403,0))</f>
        <v>Central Florida</v>
      </c>
      <c r="O38" s="708">
        <f>IF(+All!$F403="East Carolina",+All!O403,IF(+All!$H403="East Carolina",+All!O403,0))</f>
        <v>20</v>
      </c>
      <c r="P38" s="708" t="str">
        <f>IF(+All!$F403="East Carolina",+All!P403,IF(+All!$H403="East Carolina",+All!P403,0))</f>
        <v>East Carolina</v>
      </c>
      <c r="Q38" s="707">
        <f>IF(+All!$F403="East Carolina",+All!Q403,IF(+All!$H403="East Carolina",+All!Q403,0))</f>
        <v>16</v>
      </c>
      <c r="R38" s="706" t="str">
        <f>IF(+All!$F403="East Carolina",+All!R403,IF(+All!$H403="East Carolina",+All!R403,0))</f>
        <v>East Carolina</v>
      </c>
      <c r="S38" s="708" t="str">
        <f>IF(+All!$F403="East Carolina",+All!S403,IF(+All!$H403="East Carolina",+All!S403,0))</f>
        <v>Central Florida</v>
      </c>
      <c r="T38" s="706" t="str">
        <f>IF(+All!$F403="East Carolina",+All!T403,IF(+All!$H403="East Carolina",+All!T403,0))</f>
        <v>East Carolina</v>
      </c>
      <c r="U38" s="707" t="str">
        <f>IF(+All!$F403="East Carolina",+All!U403,IF(+All!$H403="East Carolina",+All!U403,0))</f>
        <v>W</v>
      </c>
      <c r="V38" s="706" t="e">
        <f>IF(+All!#REF!="East Carolina",+All!#REF!,IF(+All!#REF!="East Carolina",+All!#REF!,0))</f>
        <v>#REF!</v>
      </c>
      <c r="W38" s="707" t="e">
        <f>IF(+All!#REF!="East Carolina",+All!#REF!,IF(+All!#REF!="East Carolina",+All!#REF!,0))</f>
        <v>#REF!</v>
      </c>
      <c r="X38" s="706" t="e">
        <f>IF(+All!#REF!="East Carolina",+All!#REF!,IF(+All!#REF!="East Carolina",+All!#REF!,0))</f>
        <v>#REF!</v>
      </c>
      <c r="Y38" s="707" t="e">
        <f>IF(+All!#REF!="East Carolina",+All!#REF!,IF(+All!#REF!="East Carolina",+All!#REF!,0))</f>
        <v>#REF!</v>
      </c>
      <c r="Z38" s="706" t="e">
        <f>IF(+All!#REF!="East Carolina",+All!#REF!,IF(+All!#REF!="East Carolina",+All!#REF!,0))</f>
        <v>#REF!</v>
      </c>
      <c r="AA38" s="707" t="e">
        <f>IF(+All!#REF!="East Carolina",+All!#REF!,IF(+All!#REF!="East Carolina",+All!#REF!,0))</f>
        <v>#REF!</v>
      </c>
      <c r="AB38" s="706" t="e">
        <f>IF(+All!#REF!="East Carolina",+All!#REF!,IF(+All!#REF!="East Carolina",+All!#REF!,0))</f>
        <v>#REF!</v>
      </c>
      <c r="AC38" s="707" t="e">
        <f>IF(+All!#REF!="East Carolina",+All!#REF!,IF(+All!#REF!="East Carolina",+All!#REF!,0))</f>
        <v>#REF!</v>
      </c>
      <c r="AD38" s="706" t="e">
        <f>IF(+All!#REF!="East Carolina",+All!#REF!,IF(+All!#REF!="East Carolina",+All!#REF!,0))</f>
        <v>#REF!</v>
      </c>
      <c r="AE38" s="707" t="e">
        <f>IF(+All!#REF!="East Carolina",+All!#REF!,IF(+All!#REF!="East Carolina",+All!#REF!,0))</f>
        <v>#REF!</v>
      </c>
      <c r="AF38" s="706" t="e">
        <f>IF(+All!#REF!="East Carolina",+All!#REF!,IF(+All!#REF!="East Carolina",+All!#REF!,0))</f>
        <v>#REF!</v>
      </c>
      <c r="AG38" s="707" t="e">
        <f>IF(+All!#REF!="East Carolina",+All!#REF!,IF(+All!#REF!="East Carolina",+All!#REF!,0))</f>
        <v>#REF!</v>
      </c>
      <c r="AH38" s="706" t="e">
        <f>IF(+All!#REF!="East Carolina",+All!#REF!,IF(+All!#REF!="East Carolina",+All!#REF!,0))</f>
        <v>#REF!</v>
      </c>
      <c r="AI38" s="707" t="e">
        <f>IF(+All!#REF!="East Carolina",+All!#REF!,IF(+All!#REF!="East Carolina",+All!#REF!,0))</f>
        <v>#REF!</v>
      </c>
      <c r="AJ38" s="706" t="e">
        <f>IF(+All!#REF!="East Carolina",+All!#REF!,IF(+All!#REF!="East Carolina",+All!#REF!,0))</f>
        <v>#REF!</v>
      </c>
      <c r="AK38" s="707" t="e">
        <f>IF(+All!#REF!="East Carolina",+All!#REF!,IF(+All!#REF!="East Carolina",+All!#REF!,0))</f>
        <v>#REF!</v>
      </c>
      <c r="AL38" s="586" t="e">
        <f>IF(+All!#REF!="East Carolina",+All!#REF!,IF(+All!#REF!="East Carolina",+All!#REF!,0))</f>
        <v>#REF!</v>
      </c>
      <c r="AM38" s="584" t="e">
        <f>IF(+All!#REF!="East Carolina",+All!#REF!,IF(+All!#REF!="East Carolina",+All!#REF!,0))</f>
        <v>#REF!</v>
      </c>
      <c r="AN38" s="586" t="e">
        <f>IF(+All!#REF!="East Carolina",+All!#REF!,IF(+All!#REF!="East Carolina",+All!#REF!,0))</f>
        <v>#REF!</v>
      </c>
      <c r="AO38" s="585" t="e">
        <f>IF(+All!#REF!="East Carolina",+All!#REF!,IF(+All!#REF!="East Carolina",+All!#REF!,0))</f>
        <v>#REF!</v>
      </c>
      <c r="AP38" s="84" t="e">
        <f>IF(+All!#REF!="East Carolina",+All!#REF!,IF(+All!#REF!="East Carolina",+All!#REF!,0))</f>
        <v>#REF!</v>
      </c>
      <c r="AQ38" s="480" t="e">
        <f>IF(+All!#REF!="East Carolina",+All!#REF!,IF(+All!#REF!="East Carolina",+All!#REF!,0))</f>
        <v>#REF!</v>
      </c>
      <c r="AR38" s="482" t="e">
        <f>IF(+All!#REF!="East Carolina",+All!#REF!,IF(+All!#REF!="East Carolina",+All!#REF!,0))</f>
        <v>#REF!</v>
      </c>
      <c r="AS38" s="483" t="e">
        <f>IF(+All!#REF!="East Carolina",+All!#REF!,IF(+All!#REF!="East Carolina",+All!#REF!,0))</f>
        <v>#REF!</v>
      </c>
      <c r="AT38" s="483" t="e">
        <f>IF(+All!#REF!="East Carolina",+All!#REF!,IF(+All!#REF!="East Carolina",+All!#REF!,0))</f>
        <v>#REF!</v>
      </c>
      <c r="AU38" s="482" t="e">
        <f>IF(+All!#REF!="East Carolina",+All!#REF!,IF(+All!#REF!="East Carolina",+All!#REF!,0))</f>
        <v>#REF!</v>
      </c>
      <c r="AV38" s="483" t="e">
        <f>IF(+All!#REF!="East Carolina",+All!#REF!,IF(+All!#REF!="East Carolina",+All!#REF!,0))</f>
        <v>#REF!</v>
      </c>
      <c r="AW38" s="484" t="e">
        <f>IF(+All!#REF!="East Carolina",+All!#REF!,IF(+All!#REF!="East Carolina",+All!#REF!,0))</f>
        <v>#REF!</v>
      </c>
      <c r="AX38" s="483" t="e">
        <f>IF(+All!#REF!="East Carolina",+All!#REF!,IF(+All!#REF!="East Carolina",+All!#REF!,0))</f>
        <v>#REF!</v>
      </c>
      <c r="AY38" s="88" t="e">
        <f>IF(+All!#REF!="East Carolina",+All!#REF!,IF(+All!#REF!="East Carolina",+All!#REF!,0))</f>
        <v>#REF!</v>
      </c>
      <c r="AZ38" s="89" t="e">
        <f>IF(+All!#REF!="East Carolina",+All!#REF!,IF(+All!#REF!="East Carolina",+All!#REF!,0))</f>
        <v>#REF!</v>
      </c>
      <c r="BA38" s="90" t="e">
        <f>IF(+All!#REF!="East Carolina",+All!#REF!,IF(+All!#REF!="East Carolina",+All!#REF!,0))</f>
        <v>#REF!</v>
      </c>
      <c r="BB38" s="90" t="e">
        <f>IF(+All!#REF!="East Carolina",+All!#REF!,IF(+All!#REF!="East Carolina",+All!#REF!,0))</f>
        <v>#REF!</v>
      </c>
      <c r="BC38" s="91" t="e">
        <f>IF(+All!#REF!="East Carolina",+All!#REF!,IF(+All!#REF!="East Carolina",+All!#REF!,0))</f>
        <v>#REF!</v>
      </c>
      <c r="BD38" s="482" t="e">
        <f>IF(+All!#REF!="East Carolina",+All!#REF!,IF(+All!#REF!="East Carolina",+All!#REF!,0))</f>
        <v>#REF!</v>
      </c>
      <c r="BE38" s="483" t="e">
        <f>IF(+All!#REF!="East Carolina",+All!#REF!,IF(+All!#REF!="East Carolina",+All!#REF!,0))</f>
        <v>#REF!</v>
      </c>
      <c r="BF38" s="483" t="e">
        <f>IF(+All!#REF!="East Carolina",+All!#REF!,IF(+All!#REF!="East Carolina",+All!#REF!,0))</f>
        <v>#REF!</v>
      </c>
      <c r="BG38" s="482" t="e">
        <f>IF(+All!#REF!="East Carolina",+All!#REF!,IF(+All!#REF!="East Carolina",+All!#REF!,0))</f>
        <v>#REF!</v>
      </c>
      <c r="BH38" s="483" t="e">
        <f>IF(+All!#REF!="East Carolina",+All!#REF!,IF(+All!#REF!="East Carolina",+All!#REF!,0))</f>
        <v>#REF!</v>
      </c>
      <c r="BI38" s="484" t="e">
        <f>IF(+All!#REF!="East Carolina",+All!#REF!,IF(+All!#REF!="East Carolina",+All!#REF!,0))</f>
        <v>#REF!</v>
      </c>
      <c r="BJ38" s="92" t="e">
        <f>IF(+All!#REF!="East Carolina",+All!#REF!,IF(+All!#REF!="East Carolina",+All!#REF!,0))</f>
        <v>#REF!</v>
      </c>
      <c r="BK38" s="93" t="e">
        <f>IF(+All!#REF!="East Carolina",+All!#REF!,IF(+All!#REF!="East Carolina",+All!#REF!,0))</f>
        <v>#REF!</v>
      </c>
    </row>
    <row r="39" spans="1:63" x14ac:dyDescent="0.8">
      <c r="A39" s="70">
        <f>IF(+All!$F530="East Carolina",+All!A530,IF(+All!$H530="East Carolina",+All!A530,0))</f>
        <v>7</v>
      </c>
      <c r="B39" s="480" t="str">
        <f>IF(+All!$F530="East Carolina",+All!B530,IF(+All!$H530="East Carolina",+All!B530,0))</f>
        <v>Sat</v>
      </c>
      <c r="C39" s="72">
        <f>IF(+All!$F530="East Carolina",+All!C530,IF(+All!$H530="East Carolina",+All!C530,0))</f>
        <v>44485</v>
      </c>
      <c r="D39" s="73">
        <f>IF(+All!$F530="East Carolina",+All!D530,IF(+All!$H530="East Carolina",+All!D530,0))</f>
        <v>0</v>
      </c>
      <c r="E39" s="707">
        <f>IF(+All!$F530="East Carolina",+All!E530,IF(+All!$H530="East Carolina",+All!E530,0))</f>
        <v>0</v>
      </c>
      <c r="F39" s="75" t="str">
        <f>IF(+All!$F530="East Carolina",+All!F530,IF(+All!$H530="East Carolina",+All!F530,0))</f>
        <v>East Carolina</v>
      </c>
      <c r="G39" s="76" t="str">
        <f>IF(+All!$F530="East Carolina",+All!G530,IF(+All!$H530="East Carolina",+All!G530,0))</f>
        <v>AAC</v>
      </c>
      <c r="H39" s="75" t="str">
        <f>IF(+All!$F530="East Carolina",+All!H530,IF(+All!$H530="East Carolina",+All!H530,0))</f>
        <v>Open</v>
      </c>
      <c r="I39" s="76" t="str">
        <f>IF(+All!$F530="East Carolina",+All!I530,IF(+All!$H530="East Carolina",+All!I530,0))</f>
        <v>ZZZ</v>
      </c>
      <c r="J39" s="706">
        <f>IF(+All!$F530="East Carolina",+All!J530,IF(+All!$H530="East Carolina",+All!J530,0))</f>
        <v>0</v>
      </c>
      <c r="K39" s="707">
        <f>IF(+All!$F530="East Carolina",+All!K530,IF(+All!$H530="East Carolina",+All!K530,0))</f>
        <v>0</v>
      </c>
      <c r="L39" s="78">
        <f>IF(+All!$F530="East Carolina",+All!L530,IF(+All!$H530="East Carolina",+All!L530,0))</f>
        <v>0</v>
      </c>
      <c r="M39" s="79">
        <f>IF(+All!$F530="East Carolina",+All!M530,IF(+All!$H530="East Carolina",+All!M530,0))</f>
        <v>0</v>
      </c>
      <c r="N39" s="706">
        <f>IF(+All!$F530="East Carolina",+All!N530,IF(+All!$H530="East Carolina",+All!N530,0))</f>
        <v>0</v>
      </c>
      <c r="O39" s="708">
        <f>IF(+All!$F530="East Carolina",+All!O530,IF(+All!$H530="East Carolina",+All!O530,0))</f>
        <v>0</v>
      </c>
      <c r="P39" s="708">
        <f>IF(+All!$F530="East Carolina",+All!P530,IF(+All!$H530="East Carolina",+All!P530,0))</f>
        <v>0</v>
      </c>
      <c r="Q39" s="707">
        <f>IF(+All!$F530="East Carolina",+All!Q530,IF(+All!$H530="East Carolina",+All!Q530,0))</f>
        <v>0</v>
      </c>
      <c r="R39" s="706">
        <f>IF(+All!$F530="East Carolina",+All!R530,IF(+All!$H530="East Carolina",+All!R530,0))</f>
        <v>0</v>
      </c>
      <c r="S39" s="708">
        <f>IF(+All!$F530="East Carolina",+All!S530,IF(+All!$H530="East Carolina",+All!S530,0))</f>
        <v>0</v>
      </c>
      <c r="T39" s="706">
        <f>IF(+All!$F530="East Carolina",+All!T530,IF(+All!$H530="East Carolina",+All!T530,0))</f>
        <v>0</v>
      </c>
      <c r="U39" s="707">
        <f>IF(+All!$F530="East Carolina",+All!U530,IF(+All!$H530="East Carolina",+All!U530,0))</f>
        <v>0</v>
      </c>
      <c r="V39" s="706" t="e">
        <f>IF(+All!#REF!="East Carolina",+All!#REF!,IF(+All!#REF!="East Carolina",+All!#REF!,0))</f>
        <v>#REF!</v>
      </c>
      <c r="W39" s="707" t="e">
        <f>IF(+All!#REF!="East Carolina",+All!#REF!,IF(+All!#REF!="East Carolina",+All!#REF!,0))</f>
        <v>#REF!</v>
      </c>
      <c r="X39" s="706" t="e">
        <f>IF(+All!#REF!="East Carolina",+All!#REF!,IF(+All!#REF!="East Carolina",+All!#REF!,0))</f>
        <v>#REF!</v>
      </c>
      <c r="Y39" s="707" t="e">
        <f>IF(+All!#REF!="East Carolina",+All!#REF!,IF(+All!#REF!="East Carolina",+All!#REF!,0))</f>
        <v>#REF!</v>
      </c>
      <c r="Z39" s="706" t="e">
        <f>IF(+All!#REF!="East Carolina",+All!#REF!,IF(+All!#REF!="East Carolina",+All!#REF!,0))</f>
        <v>#REF!</v>
      </c>
      <c r="AA39" s="707" t="e">
        <f>IF(+All!#REF!="East Carolina",+All!#REF!,IF(+All!#REF!="East Carolina",+All!#REF!,0))</f>
        <v>#REF!</v>
      </c>
      <c r="AB39" s="706" t="e">
        <f>IF(+All!#REF!="East Carolina",+All!#REF!,IF(+All!#REF!="East Carolina",+All!#REF!,0))</f>
        <v>#REF!</v>
      </c>
      <c r="AC39" s="707" t="e">
        <f>IF(+All!#REF!="East Carolina",+All!#REF!,IF(+All!#REF!="East Carolina",+All!#REF!,0))</f>
        <v>#REF!</v>
      </c>
      <c r="AD39" s="706" t="e">
        <f>IF(+All!#REF!="East Carolina",+All!#REF!,IF(+All!#REF!="East Carolina",+All!#REF!,0))</f>
        <v>#REF!</v>
      </c>
      <c r="AE39" s="707" t="e">
        <f>IF(+All!#REF!="East Carolina",+All!#REF!,IF(+All!#REF!="East Carolina",+All!#REF!,0))</f>
        <v>#REF!</v>
      </c>
      <c r="AF39" s="706" t="e">
        <f>IF(+All!#REF!="East Carolina",+All!#REF!,IF(+All!#REF!="East Carolina",+All!#REF!,0))</f>
        <v>#REF!</v>
      </c>
      <c r="AG39" s="707" t="e">
        <f>IF(+All!#REF!="East Carolina",+All!#REF!,IF(+All!#REF!="East Carolina",+All!#REF!,0))</f>
        <v>#REF!</v>
      </c>
      <c r="AH39" s="706" t="e">
        <f>IF(+All!#REF!="East Carolina",+All!#REF!,IF(+All!#REF!="East Carolina",+All!#REF!,0))</f>
        <v>#REF!</v>
      </c>
      <c r="AI39" s="707" t="e">
        <f>IF(+All!#REF!="East Carolina",+All!#REF!,IF(+All!#REF!="East Carolina",+All!#REF!,0))</f>
        <v>#REF!</v>
      </c>
      <c r="AJ39" s="706" t="e">
        <f>IF(+All!#REF!="East Carolina",+All!#REF!,IF(+All!#REF!="East Carolina",+All!#REF!,0))</f>
        <v>#REF!</v>
      </c>
      <c r="AK39" s="707" t="e">
        <f>IF(+All!#REF!="East Carolina",+All!#REF!,IF(+All!#REF!="East Carolina",+All!#REF!,0))</f>
        <v>#REF!</v>
      </c>
      <c r="AL39" s="586" t="e">
        <f>IF(+All!#REF!="East Carolina",+All!#REF!,IF(+All!#REF!="East Carolina",+All!#REF!,0))</f>
        <v>#REF!</v>
      </c>
      <c r="AM39" s="584" t="e">
        <f>IF(+All!#REF!="East Carolina",+All!#REF!,IF(+All!#REF!="East Carolina",+All!#REF!,0))</f>
        <v>#REF!</v>
      </c>
      <c r="AN39" s="586" t="e">
        <f>IF(+All!#REF!="East Carolina",+All!#REF!,IF(+All!#REF!="East Carolina",+All!#REF!,0))</f>
        <v>#REF!</v>
      </c>
      <c r="AO39" s="585" t="e">
        <f>IF(+All!#REF!="East Carolina",+All!#REF!,IF(+All!#REF!="East Carolina",+All!#REF!,0))</f>
        <v>#REF!</v>
      </c>
      <c r="AP39" s="84" t="e">
        <f>IF(+All!#REF!="East Carolina",+All!#REF!,IF(+All!#REF!="East Carolina",+All!#REF!,0))</f>
        <v>#REF!</v>
      </c>
      <c r="AQ39" s="480" t="e">
        <f>IF(+All!#REF!="East Carolina",+All!#REF!,IF(+All!#REF!="East Carolina",+All!#REF!,0))</f>
        <v>#REF!</v>
      </c>
      <c r="AR39" s="482" t="e">
        <f>IF(+All!#REF!="East Carolina",+All!#REF!,IF(+All!#REF!="East Carolina",+All!#REF!,0))</f>
        <v>#REF!</v>
      </c>
      <c r="AS39" s="483" t="e">
        <f>IF(+All!#REF!="East Carolina",+All!#REF!,IF(+All!#REF!="East Carolina",+All!#REF!,0))</f>
        <v>#REF!</v>
      </c>
      <c r="AT39" s="483" t="e">
        <f>IF(+All!#REF!="East Carolina",+All!#REF!,IF(+All!#REF!="East Carolina",+All!#REF!,0))</f>
        <v>#REF!</v>
      </c>
      <c r="AU39" s="482" t="e">
        <f>IF(+All!#REF!="East Carolina",+All!#REF!,IF(+All!#REF!="East Carolina",+All!#REF!,0))</f>
        <v>#REF!</v>
      </c>
      <c r="AV39" s="483" t="e">
        <f>IF(+All!#REF!="East Carolina",+All!#REF!,IF(+All!#REF!="East Carolina",+All!#REF!,0))</f>
        <v>#REF!</v>
      </c>
      <c r="AW39" s="484" t="e">
        <f>IF(+All!#REF!="East Carolina",+All!#REF!,IF(+All!#REF!="East Carolina",+All!#REF!,0))</f>
        <v>#REF!</v>
      </c>
      <c r="AX39" s="483" t="e">
        <f>IF(+All!#REF!="East Carolina",+All!#REF!,IF(+All!#REF!="East Carolina",+All!#REF!,0))</f>
        <v>#REF!</v>
      </c>
      <c r="AY39" s="88" t="e">
        <f>IF(+All!#REF!="East Carolina",+All!#REF!,IF(+All!#REF!="East Carolina",+All!#REF!,0))</f>
        <v>#REF!</v>
      </c>
      <c r="AZ39" s="89" t="e">
        <f>IF(+All!#REF!="East Carolina",+All!#REF!,IF(+All!#REF!="East Carolina",+All!#REF!,0))</f>
        <v>#REF!</v>
      </c>
      <c r="BA39" s="90" t="e">
        <f>IF(+All!#REF!="East Carolina",+All!#REF!,IF(+All!#REF!="East Carolina",+All!#REF!,0))</f>
        <v>#REF!</v>
      </c>
      <c r="BB39" s="90" t="e">
        <f>IF(+All!#REF!="East Carolina",+All!#REF!,IF(+All!#REF!="East Carolina",+All!#REF!,0))</f>
        <v>#REF!</v>
      </c>
      <c r="BC39" s="91" t="e">
        <f>IF(+All!#REF!="East Carolina",+All!#REF!,IF(+All!#REF!="East Carolina",+All!#REF!,0))</f>
        <v>#REF!</v>
      </c>
      <c r="BD39" s="482" t="e">
        <f>IF(+All!#REF!="East Carolina",+All!#REF!,IF(+All!#REF!="East Carolina",+All!#REF!,0))</f>
        <v>#REF!</v>
      </c>
      <c r="BE39" s="483" t="e">
        <f>IF(+All!#REF!="East Carolina",+All!#REF!,IF(+All!#REF!="East Carolina",+All!#REF!,0))</f>
        <v>#REF!</v>
      </c>
      <c r="BF39" s="483" t="e">
        <f>IF(+All!#REF!="East Carolina",+All!#REF!,IF(+All!#REF!="East Carolina",+All!#REF!,0))</f>
        <v>#REF!</v>
      </c>
      <c r="BG39" s="482" t="e">
        <f>IF(+All!#REF!="East Carolina",+All!#REF!,IF(+All!#REF!="East Carolina",+All!#REF!,0))</f>
        <v>#REF!</v>
      </c>
      <c r="BH39" s="483" t="e">
        <f>IF(+All!#REF!="East Carolina",+All!#REF!,IF(+All!#REF!="East Carolina",+All!#REF!,0))</f>
        <v>#REF!</v>
      </c>
      <c r="BI39" s="484" t="e">
        <f>IF(+All!#REF!="East Carolina",+All!#REF!,IF(+All!#REF!="East Carolina",+All!#REF!,0))</f>
        <v>#REF!</v>
      </c>
      <c r="BJ39" s="92" t="e">
        <f>IF(+All!#REF!="East Carolina",+All!#REF!,IF(+All!#REF!="East Carolina",+All!#REF!,0))</f>
        <v>#REF!</v>
      </c>
      <c r="BK39" s="93" t="e">
        <f>IF(+All!#REF!="East Carolina",+All!#REF!,IF(+All!#REF!="East Carolina",+All!#REF!,0))</f>
        <v>#REF!</v>
      </c>
    </row>
    <row r="40" spans="1:63" x14ac:dyDescent="0.8">
      <c r="A40" s="70">
        <f>IF(+All!$F564="East Carolina",+All!A564,IF(+All!$H564="East Carolina",+All!A564,0))</f>
        <v>8</v>
      </c>
      <c r="B40" s="480" t="str">
        <f>IF(+All!$F564="East Carolina",+All!B564,IF(+All!$H564="East Carolina",+All!B564,0))</f>
        <v>Sat</v>
      </c>
      <c r="C40" s="72">
        <f>IF(+All!$F564="East Carolina",+All!C564,IF(+All!$H564="East Carolina",+All!C564,0))</f>
        <v>44492</v>
      </c>
      <c r="D40" s="73">
        <f>IF(+All!$F564="East Carolina",+All!D564,IF(+All!$H564="East Carolina",+All!D564,0))</f>
        <v>0.66666666666666663</v>
      </c>
      <c r="E40" s="707" t="str">
        <f>IF(+All!$F564="East Carolina",+All!E564,IF(+All!$H564="East Carolina",+All!E564,0))</f>
        <v>ESPNU</v>
      </c>
      <c r="F40" s="75" t="str">
        <f>IF(+All!$F564="East Carolina",+All!F564,IF(+All!$H564="East Carolina",+All!F564,0))</f>
        <v>East Carolina</v>
      </c>
      <c r="G40" s="76" t="str">
        <f>IF(+All!$F564="East Carolina",+All!G564,IF(+All!$H564="East Carolina",+All!G564,0))</f>
        <v>AAC</v>
      </c>
      <c r="H40" s="75" t="str">
        <f>IF(+All!$F564="East Carolina",+All!H564,IF(+All!$H564="East Carolina",+All!H564,0))</f>
        <v>Houston</v>
      </c>
      <c r="I40" s="76" t="str">
        <f>IF(+All!$F564="East Carolina",+All!I564,IF(+All!$H564="East Carolina",+All!I564,0))</f>
        <v>AAC</v>
      </c>
      <c r="J40" s="706" t="str">
        <f>IF(+All!$F564="East Carolina",+All!J564,IF(+All!$H564="East Carolina",+All!J564,0))</f>
        <v>Houston</v>
      </c>
      <c r="K40" s="707" t="str">
        <f>IF(+All!$F564="East Carolina",+All!K564,IF(+All!$H564="East Carolina",+All!K564,0))</f>
        <v>East Carolina</v>
      </c>
      <c r="L40" s="78">
        <f>IF(+All!$F564="East Carolina",+All!L564,IF(+All!$H564="East Carolina",+All!L564,0))</f>
        <v>13</v>
      </c>
      <c r="M40" s="79">
        <f>IF(+All!$F564="East Carolina",+All!M564,IF(+All!$H564="East Carolina",+All!M564,0))</f>
        <v>58</v>
      </c>
      <c r="N40" s="706" t="str">
        <f>IF(+All!$F564="East Carolina",+All!N564,IF(+All!$H564="East Carolina",+All!N564,0))</f>
        <v>Houston</v>
      </c>
      <c r="O40" s="708">
        <f>IF(+All!$F564="East Carolina",+All!O564,IF(+All!$H564="East Carolina",+All!O564,0))</f>
        <v>31</v>
      </c>
      <c r="P40" s="708" t="str">
        <f>IF(+All!$F564="East Carolina",+All!P564,IF(+All!$H564="East Carolina",+All!P564,0))</f>
        <v>East Carolina</v>
      </c>
      <c r="Q40" s="707">
        <f>IF(+All!$F564="East Carolina",+All!Q564,IF(+All!$H564="East Carolina",+All!Q564,0))</f>
        <v>24</v>
      </c>
      <c r="R40" s="706" t="str">
        <f>IF(+All!$F564="East Carolina",+All!R564,IF(+All!$H564="East Carolina",+All!R564,0))</f>
        <v>East Carolina</v>
      </c>
      <c r="S40" s="708" t="str">
        <f>IF(+All!$F564="East Carolina",+All!S564,IF(+All!$H564="East Carolina",+All!S564,0))</f>
        <v>Houston</v>
      </c>
      <c r="T40" s="706" t="str">
        <f>IF(+All!$F564="East Carolina",+All!T564,IF(+All!$H564="East Carolina",+All!T564,0))</f>
        <v>East Carolina</v>
      </c>
      <c r="U40" s="707" t="str">
        <f>IF(+All!$F564="East Carolina",+All!U564,IF(+All!$H564="East Carolina",+All!U564,0))</f>
        <v>W</v>
      </c>
      <c r="V40" s="706" t="e">
        <f>IF(+All!#REF!="East Carolina",+All!#REF!,IF(+All!#REF!="East Carolina",+All!#REF!,0))</f>
        <v>#REF!</v>
      </c>
      <c r="W40" s="707" t="e">
        <f>IF(+All!#REF!="East Carolina",+All!#REF!,IF(+All!#REF!="East Carolina",+All!#REF!,0))</f>
        <v>#REF!</v>
      </c>
      <c r="X40" s="706" t="e">
        <f>IF(+All!#REF!="East Carolina",+All!#REF!,IF(+All!#REF!="East Carolina",+All!#REF!,0))</f>
        <v>#REF!</v>
      </c>
      <c r="Y40" s="707" t="e">
        <f>IF(+All!#REF!="East Carolina",+All!#REF!,IF(+All!#REF!="East Carolina",+All!#REF!,0))</f>
        <v>#REF!</v>
      </c>
      <c r="Z40" s="706" t="e">
        <f>IF(+All!#REF!="East Carolina",+All!#REF!,IF(+All!#REF!="East Carolina",+All!#REF!,0))</f>
        <v>#REF!</v>
      </c>
      <c r="AA40" s="707" t="e">
        <f>IF(+All!#REF!="East Carolina",+All!#REF!,IF(+All!#REF!="East Carolina",+All!#REF!,0))</f>
        <v>#REF!</v>
      </c>
      <c r="AB40" s="706" t="e">
        <f>IF(+All!#REF!="East Carolina",+All!#REF!,IF(+All!#REF!="East Carolina",+All!#REF!,0))</f>
        <v>#REF!</v>
      </c>
      <c r="AC40" s="707" t="e">
        <f>IF(+All!#REF!="East Carolina",+All!#REF!,IF(+All!#REF!="East Carolina",+All!#REF!,0))</f>
        <v>#REF!</v>
      </c>
      <c r="AD40" s="706" t="e">
        <f>IF(+All!#REF!="East Carolina",+All!#REF!,IF(+All!#REF!="East Carolina",+All!#REF!,0))</f>
        <v>#REF!</v>
      </c>
      <c r="AE40" s="707" t="e">
        <f>IF(+All!#REF!="East Carolina",+All!#REF!,IF(+All!#REF!="East Carolina",+All!#REF!,0))</f>
        <v>#REF!</v>
      </c>
      <c r="AF40" s="706" t="e">
        <f>IF(+All!#REF!="East Carolina",+All!#REF!,IF(+All!#REF!="East Carolina",+All!#REF!,0))</f>
        <v>#REF!</v>
      </c>
      <c r="AG40" s="707" t="e">
        <f>IF(+All!#REF!="East Carolina",+All!#REF!,IF(+All!#REF!="East Carolina",+All!#REF!,0))</f>
        <v>#REF!</v>
      </c>
      <c r="AH40" s="706" t="e">
        <f>IF(+All!#REF!="East Carolina",+All!#REF!,IF(+All!#REF!="East Carolina",+All!#REF!,0))</f>
        <v>#REF!</v>
      </c>
      <c r="AI40" s="707" t="e">
        <f>IF(+All!#REF!="East Carolina",+All!#REF!,IF(+All!#REF!="East Carolina",+All!#REF!,0))</f>
        <v>#REF!</v>
      </c>
      <c r="AJ40" s="706" t="e">
        <f>IF(+All!#REF!="East Carolina",+All!#REF!,IF(+All!#REF!="East Carolina",+All!#REF!,0))</f>
        <v>#REF!</v>
      </c>
      <c r="AK40" s="707" t="e">
        <f>IF(+All!#REF!="East Carolina",+All!#REF!,IF(+All!#REF!="East Carolina",+All!#REF!,0))</f>
        <v>#REF!</v>
      </c>
      <c r="AL40" s="586" t="e">
        <f>IF(+All!#REF!="East Carolina",+All!#REF!,IF(+All!#REF!="East Carolina",+All!#REF!,0))</f>
        <v>#REF!</v>
      </c>
      <c r="AM40" s="584" t="e">
        <f>IF(+All!#REF!="East Carolina",+All!#REF!,IF(+All!#REF!="East Carolina",+All!#REF!,0))</f>
        <v>#REF!</v>
      </c>
      <c r="AN40" s="586" t="e">
        <f>IF(+All!#REF!="East Carolina",+All!#REF!,IF(+All!#REF!="East Carolina",+All!#REF!,0))</f>
        <v>#REF!</v>
      </c>
      <c r="AO40" s="585" t="e">
        <f>IF(+All!#REF!="East Carolina",+All!#REF!,IF(+All!#REF!="East Carolina",+All!#REF!,0))</f>
        <v>#REF!</v>
      </c>
      <c r="AP40" s="84" t="e">
        <f>IF(+All!#REF!="East Carolina",+All!#REF!,IF(+All!#REF!="East Carolina",+All!#REF!,0))</f>
        <v>#REF!</v>
      </c>
      <c r="AQ40" s="480" t="e">
        <f>IF(+All!#REF!="East Carolina",+All!#REF!,IF(+All!#REF!="East Carolina",+All!#REF!,0))</f>
        <v>#REF!</v>
      </c>
      <c r="AR40" s="482" t="e">
        <f>IF(+All!#REF!="East Carolina",+All!#REF!,IF(+All!#REF!="East Carolina",+All!#REF!,0))</f>
        <v>#REF!</v>
      </c>
      <c r="AS40" s="483" t="e">
        <f>IF(+All!#REF!="East Carolina",+All!#REF!,IF(+All!#REF!="East Carolina",+All!#REF!,0))</f>
        <v>#REF!</v>
      </c>
      <c r="AT40" s="483" t="e">
        <f>IF(+All!#REF!="East Carolina",+All!#REF!,IF(+All!#REF!="East Carolina",+All!#REF!,0))</f>
        <v>#REF!</v>
      </c>
      <c r="AU40" s="482" t="e">
        <f>IF(+All!#REF!="East Carolina",+All!#REF!,IF(+All!#REF!="East Carolina",+All!#REF!,0))</f>
        <v>#REF!</v>
      </c>
      <c r="AV40" s="483" t="e">
        <f>IF(+All!#REF!="East Carolina",+All!#REF!,IF(+All!#REF!="East Carolina",+All!#REF!,0))</f>
        <v>#REF!</v>
      </c>
      <c r="AW40" s="484" t="e">
        <f>IF(+All!#REF!="East Carolina",+All!#REF!,IF(+All!#REF!="East Carolina",+All!#REF!,0))</f>
        <v>#REF!</v>
      </c>
      <c r="AX40" s="483" t="e">
        <f>IF(+All!#REF!="East Carolina",+All!#REF!,IF(+All!#REF!="East Carolina",+All!#REF!,0))</f>
        <v>#REF!</v>
      </c>
      <c r="AY40" s="88" t="e">
        <f>IF(+All!#REF!="East Carolina",+All!#REF!,IF(+All!#REF!="East Carolina",+All!#REF!,0))</f>
        <v>#REF!</v>
      </c>
      <c r="AZ40" s="89" t="e">
        <f>IF(+All!#REF!="East Carolina",+All!#REF!,IF(+All!#REF!="East Carolina",+All!#REF!,0))</f>
        <v>#REF!</v>
      </c>
      <c r="BA40" s="90" t="e">
        <f>IF(+All!#REF!="East Carolina",+All!#REF!,IF(+All!#REF!="East Carolina",+All!#REF!,0))</f>
        <v>#REF!</v>
      </c>
      <c r="BB40" s="90" t="e">
        <f>IF(+All!#REF!="East Carolina",+All!#REF!,IF(+All!#REF!="East Carolina",+All!#REF!,0))</f>
        <v>#REF!</v>
      </c>
      <c r="BC40" s="91" t="e">
        <f>IF(+All!#REF!="East Carolina",+All!#REF!,IF(+All!#REF!="East Carolina",+All!#REF!,0))</f>
        <v>#REF!</v>
      </c>
      <c r="BD40" s="482" t="e">
        <f>IF(+All!#REF!="East Carolina",+All!#REF!,IF(+All!#REF!="East Carolina",+All!#REF!,0))</f>
        <v>#REF!</v>
      </c>
      <c r="BE40" s="483" t="e">
        <f>IF(+All!#REF!="East Carolina",+All!#REF!,IF(+All!#REF!="East Carolina",+All!#REF!,0))</f>
        <v>#REF!</v>
      </c>
      <c r="BF40" s="483" t="e">
        <f>IF(+All!#REF!="East Carolina",+All!#REF!,IF(+All!#REF!="East Carolina",+All!#REF!,0))</f>
        <v>#REF!</v>
      </c>
      <c r="BG40" s="482" t="e">
        <f>IF(+All!#REF!="East Carolina",+All!#REF!,IF(+All!#REF!="East Carolina",+All!#REF!,0))</f>
        <v>#REF!</v>
      </c>
      <c r="BH40" s="483" t="e">
        <f>IF(+All!#REF!="East Carolina",+All!#REF!,IF(+All!#REF!="East Carolina",+All!#REF!,0))</f>
        <v>#REF!</v>
      </c>
      <c r="BI40" s="484" t="e">
        <f>IF(+All!#REF!="East Carolina",+All!#REF!,IF(+All!#REF!="East Carolina",+All!#REF!,0))</f>
        <v>#REF!</v>
      </c>
      <c r="BJ40" s="92" t="e">
        <f>IF(+All!#REF!="East Carolina",+All!#REF!,IF(+All!#REF!="East Carolina",+All!#REF!,0))</f>
        <v>#REF!</v>
      </c>
      <c r="BK40" s="93" t="e">
        <f>IF(+All!#REF!="East Carolina",+All!#REF!,IF(+All!#REF!="East Carolina",+All!#REF!,0))</f>
        <v>#REF!</v>
      </c>
    </row>
    <row r="41" spans="1:63" x14ac:dyDescent="0.8">
      <c r="A41" s="70">
        <f>IF(+All!$F632="East Carolina",+All!A632,IF(+All!$H632="East Carolina",+All!A632,0))</f>
        <v>9</v>
      </c>
      <c r="B41" s="480" t="str">
        <f>IF(+All!$F632="East Carolina",+All!B632,IF(+All!$H632="East Carolina",+All!B632,0))</f>
        <v>Thurs</v>
      </c>
      <c r="C41" s="72">
        <f>IF(+All!$F632="East Carolina",+All!C632,IF(+All!$H632="East Carolina",+All!C632,0))</f>
        <v>44497</v>
      </c>
      <c r="D41" s="73">
        <f>IF(+All!$F632="East Carolina",+All!D632,IF(+All!$H632="East Carolina",+All!D632,0))</f>
        <v>0.8125</v>
      </c>
      <c r="E41" s="707" t="str">
        <f>IF(+All!$F632="East Carolina",+All!E632,IF(+All!$H632="East Carolina",+All!E632,0))</f>
        <v>ESPN</v>
      </c>
      <c r="F41" s="75" t="str">
        <f>IF(+All!$F632="East Carolina",+All!F632,IF(+All!$H632="East Carolina",+All!F632,0))</f>
        <v>South Florida</v>
      </c>
      <c r="G41" s="76" t="str">
        <f>IF(+All!$F632="East Carolina",+All!G632,IF(+All!$H632="East Carolina",+All!G632,0))</f>
        <v>AAC</v>
      </c>
      <c r="H41" s="75" t="str">
        <f>IF(+All!$F632="East Carolina",+All!H632,IF(+All!$H632="East Carolina",+All!H632,0))</f>
        <v>East Carolina</v>
      </c>
      <c r="I41" s="76" t="str">
        <f>IF(+All!$F632="East Carolina",+All!I632,IF(+All!$H632="East Carolina",+All!I632,0))</f>
        <v>AAC</v>
      </c>
      <c r="J41" s="706" t="str">
        <f>IF(+All!$F632="East Carolina",+All!J632,IF(+All!$H632="East Carolina",+All!J632,0))</f>
        <v>East Carolina</v>
      </c>
      <c r="K41" s="707" t="str">
        <f>IF(+All!$F632="East Carolina",+All!K632,IF(+All!$H632="East Carolina",+All!K632,0))</f>
        <v>South Florida</v>
      </c>
      <c r="L41" s="78">
        <f>IF(+All!$F632="East Carolina",+All!L632,IF(+All!$H632="East Carolina",+All!L632,0))</f>
        <v>10</v>
      </c>
      <c r="M41" s="79">
        <f>IF(+All!$F632="East Carolina",+All!M632,IF(+All!$H632="East Carolina",+All!M632,0))</f>
        <v>56.5</v>
      </c>
      <c r="N41" s="706" t="str">
        <f>IF(+All!$F632="East Carolina",+All!N632,IF(+All!$H632="East Carolina",+All!N632,0))</f>
        <v>East Carolina</v>
      </c>
      <c r="O41" s="708">
        <f>IF(+All!$F632="East Carolina",+All!O632,IF(+All!$H632="East Carolina",+All!O632,0))</f>
        <v>29</v>
      </c>
      <c r="P41" s="708" t="str">
        <f>IF(+All!$F632="East Carolina",+All!P632,IF(+All!$H632="East Carolina",+All!P632,0))</f>
        <v>South Florida</v>
      </c>
      <c r="Q41" s="707">
        <f>IF(+All!$F632="East Carolina",+All!Q632,IF(+All!$H632="East Carolina",+All!Q632,0))</f>
        <v>14</v>
      </c>
      <c r="R41" s="706" t="str">
        <f>IF(+All!$F632="East Carolina",+All!R632,IF(+All!$H632="East Carolina",+All!R632,0))</f>
        <v>East Carolina</v>
      </c>
      <c r="S41" s="708" t="str">
        <f>IF(+All!$F632="East Carolina",+All!S632,IF(+All!$H632="East Carolina",+All!S632,0))</f>
        <v>South Florida</v>
      </c>
      <c r="T41" s="706" t="str">
        <f>IF(+All!$F632="East Carolina",+All!T632,IF(+All!$H632="East Carolina",+All!T632,0))</f>
        <v>South Florida</v>
      </c>
      <c r="U41" s="707" t="str">
        <f>IF(+All!$F632="East Carolina",+All!U632,IF(+All!$H632="East Carolina",+All!U632,0))</f>
        <v>L</v>
      </c>
      <c r="V41" s="706" t="e">
        <f>IF(+All!#REF!="East Carolina",+All!#REF!,IF(+All!#REF!="East Carolina",+All!#REF!,0))</f>
        <v>#REF!</v>
      </c>
      <c r="W41" s="707" t="e">
        <f>IF(+All!#REF!="East Carolina",+All!#REF!,IF(+All!#REF!="East Carolina",+All!#REF!,0))</f>
        <v>#REF!</v>
      </c>
      <c r="X41" s="706" t="e">
        <f>IF(+All!#REF!="East Carolina",+All!#REF!,IF(+All!#REF!="East Carolina",+All!#REF!,0))</f>
        <v>#REF!</v>
      </c>
      <c r="Y41" s="707" t="e">
        <f>IF(+All!#REF!="East Carolina",+All!#REF!,IF(+All!#REF!="East Carolina",+All!#REF!,0))</f>
        <v>#REF!</v>
      </c>
      <c r="Z41" s="706" t="e">
        <f>IF(+All!#REF!="East Carolina",+All!#REF!,IF(+All!#REF!="East Carolina",+All!#REF!,0))</f>
        <v>#REF!</v>
      </c>
      <c r="AA41" s="707" t="e">
        <f>IF(+All!#REF!="East Carolina",+All!#REF!,IF(+All!#REF!="East Carolina",+All!#REF!,0))</f>
        <v>#REF!</v>
      </c>
      <c r="AB41" s="706" t="e">
        <f>IF(+All!#REF!="East Carolina",+All!#REF!,IF(+All!#REF!="East Carolina",+All!#REF!,0))</f>
        <v>#REF!</v>
      </c>
      <c r="AC41" s="707" t="e">
        <f>IF(+All!#REF!="East Carolina",+All!#REF!,IF(+All!#REF!="East Carolina",+All!#REF!,0))</f>
        <v>#REF!</v>
      </c>
      <c r="AD41" s="706" t="e">
        <f>IF(+All!#REF!="East Carolina",+All!#REF!,IF(+All!#REF!="East Carolina",+All!#REF!,0))</f>
        <v>#REF!</v>
      </c>
      <c r="AE41" s="707" t="e">
        <f>IF(+All!#REF!="East Carolina",+All!#REF!,IF(+All!#REF!="East Carolina",+All!#REF!,0))</f>
        <v>#REF!</v>
      </c>
      <c r="AF41" s="706" t="e">
        <f>IF(+All!#REF!="East Carolina",+All!#REF!,IF(+All!#REF!="East Carolina",+All!#REF!,0))</f>
        <v>#REF!</v>
      </c>
      <c r="AG41" s="707" t="e">
        <f>IF(+All!#REF!="East Carolina",+All!#REF!,IF(+All!#REF!="East Carolina",+All!#REF!,0))</f>
        <v>#REF!</v>
      </c>
      <c r="AH41" s="706" t="e">
        <f>IF(+All!#REF!="East Carolina",+All!#REF!,IF(+All!#REF!="East Carolina",+All!#REF!,0))</f>
        <v>#REF!</v>
      </c>
      <c r="AI41" s="707" t="e">
        <f>IF(+All!#REF!="East Carolina",+All!#REF!,IF(+All!#REF!="East Carolina",+All!#REF!,0))</f>
        <v>#REF!</v>
      </c>
      <c r="AJ41" s="706" t="e">
        <f>IF(+All!#REF!="East Carolina",+All!#REF!,IF(+All!#REF!="East Carolina",+All!#REF!,0))</f>
        <v>#REF!</v>
      </c>
      <c r="AK41" s="707" t="e">
        <f>IF(+All!#REF!="East Carolina",+All!#REF!,IF(+All!#REF!="East Carolina",+All!#REF!,0))</f>
        <v>#REF!</v>
      </c>
      <c r="AL41" s="586" t="e">
        <f>IF(+All!#REF!="East Carolina",+All!#REF!,IF(+All!#REF!="East Carolina",+All!#REF!,0))</f>
        <v>#REF!</v>
      </c>
      <c r="AM41" s="584" t="e">
        <f>IF(+All!#REF!="East Carolina",+All!#REF!,IF(+All!#REF!="East Carolina",+All!#REF!,0))</f>
        <v>#REF!</v>
      </c>
      <c r="AN41" s="586" t="e">
        <f>IF(+All!#REF!="East Carolina",+All!#REF!,IF(+All!#REF!="East Carolina",+All!#REF!,0))</f>
        <v>#REF!</v>
      </c>
      <c r="AO41" s="585" t="e">
        <f>IF(+All!#REF!="East Carolina",+All!#REF!,IF(+All!#REF!="East Carolina",+All!#REF!,0))</f>
        <v>#REF!</v>
      </c>
      <c r="AP41" s="84" t="e">
        <f>IF(+All!#REF!="East Carolina",+All!#REF!,IF(+All!#REF!="East Carolina",+All!#REF!,0))</f>
        <v>#REF!</v>
      </c>
      <c r="AQ41" s="480" t="e">
        <f>IF(+All!#REF!="East Carolina",+All!#REF!,IF(+All!#REF!="East Carolina",+All!#REF!,0))</f>
        <v>#REF!</v>
      </c>
      <c r="AR41" s="482" t="e">
        <f>IF(+All!#REF!="East Carolina",+All!#REF!,IF(+All!#REF!="East Carolina",+All!#REF!,0))</f>
        <v>#REF!</v>
      </c>
      <c r="AS41" s="483" t="e">
        <f>IF(+All!#REF!="East Carolina",+All!#REF!,IF(+All!#REF!="East Carolina",+All!#REF!,0))</f>
        <v>#REF!</v>
      </c>
      <c r="AT41" s="483" t="e">
        <f>IF(+All!#REF!="East Carolina",+All!#REF!,IF(+All!#REF!="East Carolina",+All!#REF!,0))</f>
        <v>#REF!</v>
      </c>
      <c r="AU41" s="482" t="e">
        <f>IF(+All!#REF!="East Carolina",+All!#REF!,IF(+All!#REF!="East Carolina",+All!#REF!,0))</f>
        <v>#REF!</v>
      </c>
      <c r="AV41" s="483" t="e">
        <f>IF(+All!#REF!="East Carolina",+All!#REF!,IF(+All!#REF!="East Carolina",+All!#REF!,0))</f>
        <v>#REF!</v>
      </c>
      <c r="AW41" s="484" t="e">
        <f>IF(+All!#REF!="East Carolina",+All!#REF!,IF(+All!#REF!="East Carolina",+All!#REF!,0))</f>
        <v>#REF!</v>
      </c>
      <c r="AX41" s="483" t="e">
        <f>IF(+All!#REF!="East Carolina",+All!#REF!,IF(+All!#REF!="East Carolina",+All!#REF!,0))</f>
        <v>#REF!</v>
      </c>
      <c r="AY41" s="88" t="e">
        <f>IF(+All!#REF!="East Carolina",+All!#REF!,IF(+All!#REF!="East Carolina",+All!#REF!,0))</f>
        <v>#REF!</v>
      </c>
      <c r="AZ41" s="89" t="e">
        <f>IF(+All!#REF!="East Carolina",+All!#REF!,IF(+All!#REF!="East Carolina",+All!#REF!,0))</f>
        <v>#REF!</v>
      </c>
      <c r="BA41" s="90" t="e">
        <f>IF(+All!#REF!="East Carolina",+All!#REF!,IF(+All!#REF!="East Carolina",+All!#REF!,0))</f>
        <v>#REF!</v>
      </c>
      <c r="BB41" s="90" t="e">
        <f>IF(+All!#REF!="East Carolina",+All!#REF!,IF(+All!#REF!="East Carolina",+All!#REF!,0))</f>
        <v>#REF!</v>
      </c>
      <c r="BC41" s="91" t="e">
        <f>IF(+All!#REF!="East Carolina",+All!#REF!,IF(+All!#REF!="East Carolina",+All!#REF!,0))</f>
        <v>#REF!</v>
      </c>
      <c r="BD41" s="482" t="e">
        <f>IF(+All!#REF!="East Carolina",+All!#REF!,IF(+All!#REF!="East Carolina",+All!#REF!,0))</f>
        <v>#REF!</v>
      </c>
      <c r="BE41" s="483" t="e">
        <f>IF(+All!#REF!="East Carolina",+All!#REF!,IF(+All!#REF!="East Carolina",+All!#REF!,0))</f>
        <v>#REF!</v>
      </c>
      <c r="BF41" s="483" t="e">
        <f>IF(+All!#REF!="East Carolina",+All!#REF!,IF(+All!#REF!="East Carolina",+All!#REF!,0))</f>
        <v>#REF!</v>
      </c>
      <c r="BG41" s="482" t="e">
        <f>IF(+All!#REF!="East Carolina",+All!#REF!,IF(+All!#REF!="East Carolina",+All!#REF!,0))</f>
        <v>#REF!</v>
      </c>
      <c r="BH41" s="483" t="e">
        <f>IF(+All!#REF!="East Carolina",+All!#REF!,IF(+All!#REF!="East Carolina",+All!#REF!,0))</f>
        <v>#REF!</v>
      </c>
      <c r="BI41" s="484" t="e">
        <f>IF(+All!#REF!="East Carolina",+All!#REF!,IF(+All!#REF!="East Carolina",+All!#REF!,0))</f>
        <v>#REF!</v>
      </c>
      <c r="BJ41" s="92" t="e">
        <f>IF(+All!#REF!="East Carolina",+All!#REF!,IF(+All!#REF!="East Carolina",+All!#REF!,0))</f>
        <v>#REF!</v>
      </c>
      <c r="BK41" s="93" t="e">
        <f>IF(+All!#REF!="East Carolina",+All!#REF!,IF(+All!#REF!="East Carolina",+All!#REF!,0))</f>
        <v>#REF!</v>
      </c>
    </row>
    <row r="42" spans="1:63" x14ac:dyDescent="0.8">
      <c r="A42" s="70">
        <f>IF(+All!$F718="East Carolina",+All!A718,IF(+All!$H718="East Carolina",+All!A718,0))</f>
        <v>10</v>
      </c>
      <c r="B42" s="480" t="str">
        <f>IF(+All!$F718="East Carolina",+All!B718,IF(+All!$H718="East Carolina",+All!B718,0))</f>
        <v>Sat</v>
      </c>
      <c r="C42" s="72">
        <f>IF(+All!$F718="East Carolina",+All!C718,IF(+All!$H718="East Carolina",+All!C718,0))</f>
        <v>44506</v>
      </c>
      <c r="D42" s="73">
        <f>IF(+All!$F718="East Carolina",+All!D718,IF(+All!$H718="East Carolina",+All!D718,0))</f>
        <v>0.625</v>
      </c>
      <c r="E42" s="707">
        <f>IF(+All!$F718="East Carolina",+All!E718,IF(+All!$H718="East Carolina",+All!E718,0))</f>
        <v>0</v>
      </c>
      <c r="F42" s="75" t="str">
        <f>IF(+All!$F718="East Carolina",+All!F718,IF(+All!$H718="East Carolina",+All!F718,0))</f>
        <v>Temple</v>
      </c>
      <c r="G42" s="76" t="str">
        <f>IF(+All!$F718="East Carolina",+All!G718,IF(+All!$H718="East Carolina",+All!G718,0))</f>
        <v>AAC</v>
      </c>
      <c r="H42" s="75" t="str">
        <f>IF(+All!$F718="East Carolina",+All!H718,IF(+All!$H718="East Carolina",+All!H718,0))</f>
        <v>East Carolina</v>
      </c>
      <c r="I42" s="76" t="str">
        <f>IF(+All!$F718="East Carolina",+All!I718,IF(+All!$H718="East Carolina",+All!I718,0))</f>
        <v>AAC</v>
      </c>
      <c r="J42" s="706" t="str">
        <f>IF(+All!$F718="East Carolina",+All!J718,IF(+All!$H718="East Carolina",+All!J718,0))</f>
        <v>East Carolina</v>
      </c>
      <c r="K42" s="707" t="str">
        <f>IF(+All!$F718="East Carolina",+All!K718,IF(+All!$H718="East Carolina",+All!K718,0))</f>
        <v>Temple</v>
      </c>
      <c r="L42" s="78">
        <f>IF(+All!$F718="East Carolina",+All!L718,IF(+All!$H718="East Carolina",+All!L718,0))</f>
        <v>15.5</v>
      </c>
      <c r="M42" s="79">
        <f>IF(+All!$F718="East Carolina",+All!M718,IF(+All!$H718="East Carolina",+All!M718,0))</f>
        <v>54.5</v>
      </c>
      <c r="N42" s="706" t="str">
        <f>IF(+All!$F718="East Carolina",+All!N718,IF(+All!$H718="East Carolina",+All!N718,0))</f>
        <v>East Carolina</v>
      </c>
      <c r="O42" s="708">
        <f>IF(+All!$F718="East Carolina",+All!O718,IF(+All!$H718="East Carolina",+All!O718,0))</f>
        <v>45</v>
      </c>
      <c r="P42" s="708" t="str">
        <f>IF(+All!$F718="East Carolina",+All!P718,IF(+All!$H718="East Carolina",+All!P718,0))</f>
        <v>Temple</v>
      </c>
      <c r="Q42" s="707">
        <f>IF(+All!$F718="East Carolina",+All!Q718,IF(+All!$H718="East Carolina",+All!Q718,0))</f>
        <v>3</v>
      </c>
      <c r="R42" s="706" t="str">
        <f>IF(+All!$F718="East Carolina",+All!R718,IF(+All!$H718="East Carolina",+All!R718,0))</f>
        <v>East Carolina</v>
      </c>
      <c r="S42" s="708" t="str">
        <f>IF(+All!$F718="East Carolina",+All!S718,IF(+All!$H718="East Carolina",+All!S718,0))</f>
        <v>Temple</v>
      </c>
      <c r="T42" s="706" t="str">
        <f>IF(+All!$F718="East Carolina",+All!T718,IF(+All!$H718="East Carolina",+All!T718,0))</f>
        <v>East Carolina</v>
      </c>
      <c r="U42" s="707" t="str">
        <f>IF(+All!$F718="East Carolina",+All!U718,IF(+All!$H718="East Carolina",+All!U718,0))</f>
        <v>W</v>
      </c>
      <c r="V42" s="706" t="e">
        <f>IF(+All!#REF!="East Carolina",+All!#REF!,IF(+All!#REF!="East Carolina",+All!#REF!,0))</f>
        <v>#REF!</v>
      </c>
      <c r="W42" s="707" t="e">
        <f>IF(+All!#REF!="East Carolina",+All!#REF!,IF(+All!#REF!="East Carolina",+All!#REF!,0))</f>
        <v>#REF!</v>
      </c>
      <c r="X42" s="706" t="e">
        <f>IF(+All!#REF!="East Carolina",+All!#REF!,IF(+All!#REF!="East Carolina",+All!#REF!,0))</f>
        <v>#REF!</v>
      </c>
      <c r="Y42" s="707" t="e">
        <f>IF(+All!#REF!="East Carolina",+All!#REF!,IF(+All!#REF!="East Carolina",+All!#REF!,0))</f>
        <v>#REF!</v>
      </c>
      <c r="Z42" s="706" t="e">
        <f>IF(+All!#REF!="East Carolina",+All!#REF!,IF(+All!#REF!="East Carolina",+All!#REF!,0))</f>
        <v>#REF!</v>
      </c>
      <c r="AA42" s="707" t="e">
        <f>IF(+All!#REF!="East Carolina",+All!#REF!,IF(+All!#REF!="East Carolina",+All!#REF!,0))</f>
        <v>#REF!</v>
      </c>
      <c r="AB42" s="706" t="e">
        <f>IF(+All!#REF!="East Carolina",+All!#REF!,IF(+All!#REF!="East Carolina",+All!#REF!,0))</f>
        <v>#REF!</v>
      </c>
      <c r="AC42" s="707" t="e">
        <f>IF(+All!#REF!="East Carolina",+All!#REF!,IF(+All!#REF!="East Carolina",+All!#REF!,0))</f>
        <v>#REF!</v>
      </c>
      <c r="AD42" s="706" t="e">
        <f>IF(+All!#REF!="East Carolina",+All!#REF!,IF(+All!#REF!="East Carolina",+All!#REF!,0))</f>
        <v>#REF!</v>
      </c>
      <c r="AE42" s="707" t="e">
        <f>IF(+All!#REF!="East Carolina",+All!#REF!,IF(+All!#REF!="East Carolina",+All!#REF!,0))</f>
        <v>#REF!</v>
      </c>
      <c r="AF42" s="706" t="e">
        <f>IF(+All!#REF!="East Carolina",+All!#REF!,IF(+All!#REF!="East Carolina",+All!#REF!,0))</f>
        <v>#REF!</v>
      </c>
      <c r="AG42" s="707" t="e">
        <f>IF(+All!#REF!="East Carolina",+All!#REF!,IF(+All!#REF!="East Carolina",+All!#REF!,0))</f>
        <v>#REF!</v>
      </c>
      <c r="AH42" s="706" t="e">
        <f>IF(+All!#REF!="East Carolina",+All!#REF!,IF(+All!#REF!="East Carolina",+All!#REF!,0))</f>
        <v>#REF!</v>
      </c>
      <c r="AI42" s="707" t="e">
        <f>IF(+All!#REF!="East Carolina",+All!#REF!,IF(+All!#REF!="East Carolina",+All!#REF!,0))</f>
        <v>#REF!</v>
      </c>
      <c r="AJ42" s="706" t="e">
        <f>IF(+All!#REF!="East Carolina",+All!#REF!,IF(+All!#REF!="East Carolina",+All!#REF!,0))</f>
        <v>#REF!</v>
      </c>
      <c r="AK42" s="707" t="e">
        <f>IF(+All!#REF!="East Carolina",+All!#REF!,IF(+All!#REF!="East Carolina",+All!#REF!,0))</f>
        <v>#REF!</v>
      </c>
      <c r="AL42" s="586" t="e">
        <f>IF(+All!#REF!="East Carolina",+All!#REF!,IF(+All!#REF!="East Carolina",+All!#REF!,0))</f>
        <v>#REF!</v>
      </c>
      <c r="AM42" s="584" t="e">
        <f>IF(+All!#REF!="East Carolina",+All!#REF!,IF(+All!#REF!="East Carolina",+All!#REF!,0))</f>
        <v>#REF!</v>
      </c>
      <c r="AN42" s="586" t="e">
        <f>IF(+All!#REF!="East Carolina",+All!#REF!,IF(+All!#REF!="East Carolina",+All!#REF!,0))</f>
        <v>#REF!</v>
      </c>
      <c r="AO42" s="585" t="e">
        <f>IF(+All!#REF!="East Carolina",+All!#REF!,IF(+All!#REF!="East Carolina",+All!#REF!,0))</f>
        <v>#REF!</v>
      </c>
      <c r="AP42" s="84" t="e">
        <f>IF(+All!#REF!="East Carolina",+All!#REF!,IF(+All!#REF!="East Carolina",+All!#REF!,0))</f>
        <v>#REF!</v>
      </c>
      <c r="AQ42" s="480" t="e">
        <f>IF(+All!#REF!="East Carolina",+All!#REF!,IF(+All!#REF!="East Carolina",+All!#REF!,0))</f>
        <v>#REF!</v>
      </c>
      <c r="AR42" s="482" t="e">
        <f>IF(+All!#REF!="East Carolina",+All!#REF!,IF(+All!#REF!="East Carolina",+All!#REF!,0))</f>
        <v>#REF!</v>
      </c>
      <c r="AS42" s="483" t="e">
        <f>IF(+All!#REF!="East Carolina",+All!#REF!,IF(+All!#REF!="East Carolina",+All!#REF!,0))</f>
        <v>#REF!</v>
      </c>
      <c r="AT42" s="483" t="e">
        <f>IF(+All!#REF!="East Carolina",+All!#REF!,IF(+All!#REF!="East Carolina",+All!#REF!,0))</f>
        <v>#REF!</v>
      </c>
      <c r="AU42" s="482" t="e">
        <f>IF(+All!#REF!="East Carolina",+All!#REF!,IF(+All!#REF!="East Carolina",+All!#REF!,0))</f>
        <v>#REF!</v>
      </c>
      <c r="AV42" s="483" t="e">
        <f>IF(+All!#REF!="East Carolina",+All!#REF!,IF(+All!#REF!="East Carolina",+All!#REF!,0))</f>
        <v>#REF!</v>
      </c>
      <c r="AW42" s="484" t="e">
        <f>IF(+All!#REF!="East Carolina",+All!#REF!,IF(+All!#REF!="East Carolina",+All!#REF!,0))</f>
        <v>#REF!</v>
      </c>
      <c r="AX42" s="483" t="e">
        <f>IF(+All!#REF!="East Carolina",+All!#REF!,IF(+All!#REF!="East Carolina",+All!#REF!,0))</f>
        <v>#REF!</v>
      </c>
      <c r="AY42" s="88" t="e">
        <f>IF(+All!#REF!="East Carolina",+All!#REF!,IF(+All!#REF!="East Carolina",+All!#REF!,0))</f>
        <v>#REF!</v>
      </c>
      <c r="AZ42" s="89" t="e">
        <f>IF(+All!#REF!="East Carolina",+All!#REF!,IF(+All!#REF!="East Carolina",+All!#REF!,0))</f>
        <v>#REF!</v>
      </c>
      <c r="BA42" s="90" t="e">
        <f>IF(+All!#REF!="East Carolina",+All!#REF!,IF(+All!#REF!="East Carolina",+All!#REF!,0))</f>
        <v>#REF!</v>
      </c>
      <c r="BB42" s="90" t="e">
        <f>IF(+All!#REF!="East Carolina",+All!#REF!,IF(+All!#REF!="East Carolina",+All!#REF!,0))</f>
        <v>#REF!</v>
      </c>
      <c r="BC42" s="91" t="e">
        <f>IF(+All!#REF!="East Carolina",+All!#REF!,IF(+All!#REF!="East Carolina",+All!#REF!,0))</f>
        <v>#REF!</v>
      </c>
      <c r="BD42" s="482" t="e">
        <f>IF(+All!#REF!="East Carolina",+All!#REF!,IF(+All!#REF!="East Carolina",+All!#REF!,0))</f>
        <v>#REF!</v>
      </c>
      <c r="BE42" s="483" t="e">
        <f>IF(+All!#REF!="East Carolina",+All!#REF!,IF(+All!#REF!="East Carolina",+All!#REF!,0))</f>
        <v>#REF!</v>
      </c>
      <c r="BF42" s="483" t="e">
        <f>IF(+All!#REF!="East Carolina",+All!#REF!,IF(+All!#REF!="East Carolina",+All!#REF!,0))</f>
        <v>#REF!</v>
      </c>
      <c r="BG42" s="482" t="e">
        <f>IF(+All!#REF!="East Carolina",+All!#REF!,IF(+All!#REF!="East Carolina",+All!#REF!,0))</f>
        <v>#REF!</v>
      </c>
      <c r="BH42" s="483" t="e">
        <f>IF(+All!#REF!="East Carolina",+All!#REF!,IF(+All!#REF!="East Carolina",+All!#REF!,0))</f>
        <v>#REF!</v>
      </c>
      <c r="BI42" s="484" t="e">
        <f>IF(+All!#REF!="East Carolina",+All!#REF!,IF(+All!#REF!="East Carolina",+All!#REF!,0))</f>
        <v>#REF!</v>
      </c>
      <c r="BJ42" s="92" t="e">
        <f>IF(+All!#REF!="East Carolina",+All!#REF!,IF(+All!#REF!="East Carolina",+All!#REF!,0))</f>
        <v>#REF!</v>
      </c>
      <c r="BK42" s="93" t="e">
        <f>IF(+All!#REF!="East Carolina",+All!#REF!,IF(+All!#REF!="East Carolina",+All!#REF!,0))</f>
        <v>#REF!</v>
      </c>
    </row>
    <row r="43" spans="1:63" x14ac:dyDescent="0.8">
      <c r="A43" s="70">
        <f>IF(+All!$F789="East Carolina",+All!A789,IF(+All!$H789="East Carolina",+All!A789,0))</f>
        <v>11</v>
      </c>
      <c r="B43" s="480" t="str">
        <f>IF(+All!$F789="East Carolina",+All!B789,IF(+All!$H789="East Carolina",+All!B789,0))</f>
        <v>Sat</v>
      </c>
      <c r="C43" s="72">
        <f>IF(+All!$F789="East Carolina",+All!C789,IF(+All!$H789="East Carolina",+All!C789,0))</f>
        <v>44513</v>
      </c>
      <c r="D43" s="73">
        <f>IF(+All!$F789="East Carolina",+All!D789,IF(+All!$H789="East Carolina",+All!D789,0))</f>
        <v>0.5</v>
      </c>
      <c r="E43" s="707">
        <f>IF(+All!$F789="East Carolina",+All!E789,IF(+All!$H789="East Carolina",+All!E789,0))</f>
        <v>0</v>
      </c>
      <c r="F43" s="75" t="str">
        <f>IF(+All!$F789="East Carolina",+All!F789,IF(+All!$H789="East Carolina",+All!F789,0))</f>
        <v>East Carolina</v>
      </c>
      <c r="G43" s="76" t="str">
        <f>IF(+All!$F789="East Carolina",+All!G789,IF(+All!$H789="East Carolina",+All!G789,0))</f>
        <v>AAC</v>
      </c>
      <c r="H43" s="75" t="str">
        <f>IF(+All!$F789="East Carolina",+All!H789,IF(+All!$H789="East Carolina",+All!H789,0))</f>
        <v>Memphis</v>
      </c>
      <c r="I43" s="76" t="str">
        <f>IF(+All!$F789="East Carolina",+All!I789,IF(+All!$H789="East Carolina",+All!I789,0))</f>
        <v>AAC</v>
      </c>
      <c r="J43" s="706" t="str">
        <f>IF(+All!$F789="East Carolina",+All!J789,IF(+All!$H789="East Carolina",+All!J789,0))</f>
        <v>Memphis</v>
      </c>
      <c r="K43" s="707" t="str">
        <f>IF(+All!$F789="East Carolina",+All!K789,IF(+All!$H789="East Carolina",+All!K789,0))</f>
        <v>East Carolina</v>
      </c>
      <c r="L43" s="78">
        <f>IF(+All!$F789="East Carolina",+All!L789,IF(+All!$H789="East Carolina",+All!L789,0))</f>
        <v>6</v>
      </c>
      <c r="M43" s="79">
        <f>IF(+All!$F789="East Carolina",+All!M789,IF(+All!$H789="East Carolina",+All!M789,0))</f>
        <v>59</v>
      </c>
      <c r="N43" s="706" t="str">
        <f>IF(+All!$F789="East Carolina",+All!N789,IF(+All!$H789="East Carolina",+All!N789,0))</f>
        <v>East Carolina</v>
      </c>
      <c r="O43" s="708">
        <f>IF(+All!$F789="East Carolina",+All!O789,IF(+All!$H789="East Carolina",+All!O789,0))</f>
        <v>30</v>
      </c>
      <c r="P43" s="708" t="str">
        <f>IF(+All!$F789="East Carolina",+All!P789,IF(+All!$H789="East Carolina",+All!P789,0))</f>
        <v>Memphis</v>
      </c>
      <c r="Q43" s="707">
        <f>IF(+All!$F789="East Carolina",+All!Q789,IF(+All!$H789="East Carolina",+All!Q789,0))</f>
        <v>29</v>
      </c>
      <c r="R43" s="706" t="str">
        <f>IF(+All!$F789="East Carolina",+All!R789,IF(+All!$H789="East Carolina",+All!R789,0))</f>
        <v>East Carolina</v>
      </c>
      <c r="S43" s="708" t="str">
        <f>IF(+All!$F789="East Carolina",+All!S789,IF(+All!$H789="East Carolina",+All!S789,0))</f>
        <v>Memphis</v>
      </c>
      <c r="T43" s="706" t="str">
        <f>IF(+All!$F789="East Carolina",+All!T789,IF(+All!$H789="East Carolina",+All!T789,0))</f>
        <v>Memphis</v>
      </c>
      <c r="U43" s="707" t="str">
        <f>IF(+All!$F789="East Carolina",+All!U789,IF(+All!$H789="East Carolina",+All!U789,0))</f>
        <v>L</v>
      </c>
      <c r="V43" s="706" t="e">
        <f>IF(+All!#REF!="East Carolina",+All!#REF!,IF(+All!#REF!="East Carolina",+All!#REF!,0))</f>
        <v>#REF!</v>
      </c>
      <c r="W43" s="707" t="e">
        <f>IF(+All!#REF!="East Carolina",+All!#REF!,IF(+All!#REF!="East Carolina",+All!#REF!,0))</f>
        <v>#REF!</v>
      </c>
      <c r="X43" s="706" t="e">
        <f>IF(+All!#REF!="East Carolina",+All!#REF!,IF(+All!#REF!="East Carolina",+All!#REF!,0))</f>
        <v>#REF!</v>
      </c>
      <c r="Y43" s="707" t="e">
        <f>IF(+All!#REF!="East Carolina",+All!#REF!,IF(+All!#REF!="East Carolina",+All!#REF!,0))</f>
        <v>#REF!</v>
      </c>
      <c r="Z43" s="706" t="e">
        <f>IF(+All!#REF!="East Carolina",+All!#REF!,IF(+All!#REF!="East Carolina",+All!#REF!,0))</f>
        <v>#REF!</v>
      </c>
      <c r="AA43" s="707" t="e">
        <f>IF(+All!#REF!="East Carolina",+All!#REF!,IF(+All!#REF!="East Carolina",+All!#REF!,0))</f>
        <v>#REF!</v>
      </c>
      <c r="AB43" s="706" t="e">
        <f>IF(+All!#REF!="East Carolina",+All!#REF!,IF(+All!#REF!="East Carolina",+All!#REF!,0))</f>
        <v>#REF!</v>
      </c>
      <c r="AC43" s="707" t="e">
        <f>IF(+All!#REF!="East Carolina",+All!#REF!,IF(+All!#REF!="East Carolina",+All!#REF!,0))</f>
        <v>#REF!</v>
      </c>
      <c r="AD43" s="706" t="e">
        <f>IF(+All!#REF!="East Carolina",+All!#REF!,IF(+All!#REF!="East Carolina",+All!#REF!,0))</f>
        <v>#REF!</v>
      </c>
      <c r="AE43" s="707" t="e">
        <f>IF(+All!#REF!="East Carolina",+All!#REF!,IF(+All!#REF!="East Carolina",+All!#REF!,0))</f>
        <v>#REF!</v>
      </c>
      <c r="AF43" s="706" t="e">
        <f>IF(+All!#REF!="East Carolina",+All!#REF!,IF(+All!#REF!="East Carolina",+All!#REF!,0))</f>
        <v>#REF!</v>
      </c>
      <c r="AG43" s="707" t="e">
        <f>IF(+All!#REF!="East Carolina",+All!#REF!,IF(+All!#REF!="East Carolina",+All!#REF!,0))</f>
        <v>#REF!</v>
      </c>
      <c r="AH43" s="706" t="e">
        <f>IF(+All!#REF!="East Carolina",+All!#REF!,IF(+All!#REF!="East Carolina",+All!#REF!,0))</f>
        <v>#REF!</v>
      </c>
      <c r="AI43" s="707" t="e">
        <f>IF(+All!#REF!="East Carolina",+All!#REF!,IF(+All!#REF!="East Carolina",+All!#REF!,0))</f>
        <v>#REF!</v>
      </c>
      <c r="AJ43" s="706" t="e">
        <f>IF(+All!#REF!="East Carolina",+All!#REF!,IF(+All!#REF!="East Carolina",+All!#REF!,0))</f>
        <v>#REF!</v>
      </c>
      <c r="AK43" s="707" t="e">
        <f>IF(+All!#REF!="East Carolina",+All!#REF!,IF(+All!#REF!="East Carolina",+All!#REF!,0))</f>
        <v>#REF!</v>
      </c>
      <c r="AL43" s="586" t="e">
        <f>IF(+All!#REF!="East Carolina",+All!#REF!,IF(+All!#REF!="East Carolina",+All!#REF!,0))</f>
        <v>#REF!</v>
      </c>
      <c r="AM43" s="584" t="e">
        <f>IF(+All!#REF!="East Carolina",+All!#REF!,IF(+All!#REF!="East Carolina",+All!#REF!,0))</f>
        <v>#REF!</v>
      </c>
      <c r="AN43" s="586" t="e">
        <f>IF(+All!#REF!="East Carolina",+All!#REF!,IF(+All!#REF!="East Carolina",+All!#REF!,0))</f>
        <v>#REF!</v>
      </c>
      <c r="AO43" s="585" t="e">
        <f>IF(+All!#REF!="East Carolina",+All!#REF!,IF(+All!#REF!="East Carolina",+All!#REF!,0))</f>
        <v>#REF!</v>
      </c>
      <c r="AP43" s="84" t="e">
        <f>IF(+All!#REF!="East Carolina",+All!#REF!,IF(+All!#REF!="East Carolina",+All!#REF!,0))</f>
        <v>#REF!</v>
      </c>
      <c r="AQ43" s="480" t="e">
        <f>IF(+All!#REF!="East Carolina",+All!#REF!,IF(+All!#REF!="East Carolina",+All!#REF!,0))</f>
        <v>#REF!</v>
      </c>
      <c r="AR43" s="482" t="e">
        <f>IF(+All!#REF!="East Carolina",+All!#REF!,IF(+All!#REF!="East Carolina",+All!#REF!,0))</f>
        <v>#REF!</v>
      </c>
      <c r="AS43" s="483" t="e">
        <f>IF(+All!#REF!="East Carolina",+All!#REF!,IF(+All!#REF!="East Carolina",+All!#REF!,0))</f>
        <v>#REF!</v>
      </c>
      <c r="AT43" s="483" t="e">
        <f>IF(+All!#REF!="East Carolina",+All!#REF!,IF(+All!#REF!="East Carolina",+All!#REF!,0))</f>
        <v>#REF!</v>
      </c>
      <c r="AU43" s="482" t="e">
        <f>IF(+All!#REF!="East Carolina",+All!#REF!,IF(+All!#REF!="East Carolina",+All!#REF!,0))</f>
        <v>#REF!</v>
      </c>
      <c r="AV43" s="483" t="e">
        <f>IF(+All!#REF!="East Carolina",+All!#REF!,IF(+All!#REF!="East Carolina",+All!#REF!,0))</f>
        <v>#REF!</v>
      </c>
      <c r="AW43" s="484" t="e">
        <f>IF(+All!#REF!="East Carolina",+All!#REF!,IF(+All!#REF!="East Carolina",+All!#REF!,0))</f>
        <v>#REF!</v>
      </c>
      <c r="AX43" s="483" t="e">
        <f>IF(+All!#REF!="East Carolina",+All!#REF!,IF(+All!#REF!="East Carolina",+All!#REF!,0))</f>
        <v>#REF!</v>
      </c>
      <c r="AY43" s="88" t="e">
        <f>IF(+All!#REF!="East Carolina",+All!#REF!,IF(+All!#REF!="East Carolina",+All!#REF!,0))</f>
        <v>#REF!</v>
      </c>
      <c r="AZ43" s="89" t="e">
        <f>IF(+All!#REF!="East Carolina",+All!#REF!,IF(+All!#REF!="East Carolina",+All!#REF!,0))</f>
        <v>#REF!</v>
      </c>
      <c r="BA43" s="90" t="e">
        <f>IF(+All!#REF!="East Carolina",+All!#REF!,IF(+All!#REF!="East Carolina",+All!#REF!,0))</f>
        <v>#REF!</v>
      </c>
      <c r="BB43" s="90" t="e">
        <f>IF(+All!#REF!="East Carolina",+All!#REF!,IF(+All!#REF!="East Carolina",+All!#REF!,0))</f>
        <v>#REF!</v>
      </c>
      <c r="BC43" s="91" t="e">
        <f>IF(+All!#REF!="East Carolina",+All!#REF!,IF(+All!#REF!="East Carolina",+All!#REF!,0))</f>
        <v>#REF!</v>
      </c>
      <c r="BD43" s="482" t="e">
        <f>IF(+All!#REF!="East Carolina",+All!#REF!,IF(+All!#REF!="East Carolina",+All!#REF!,0))</f>
        <v>#REF!</v>
      </c>
      <c r="BE43" s="483" t="e">
        <f>IF(+All!#REF!="East Carolina",+All!#REF!,IF(+All!#REF!="East Carolina",+All!#REF!,0))</f>
        <v>#REF!</v>
      </c>
      <c r="BF43" s="483" t="e">
        <f>IF(+All!#REF!="East Carolina",+All!#REF!,IF(+All!#REF!="East Carolina",+All!#REF!,0))</f>
        <v>#REF!</v>
      </c>
      <c r="BG43" s="482" t="e">
        <f>IF(+All!#REF!="East Carolina",+All!#REF!,IF(+All!#REF!="East Carolina",+All!#REF!,0))</f>
        <v>#REF!</v>
      </c>
      <c r="BH43" s="483" t="e">
        <f>IF(+All!#REF!="East Carolina",+All!#REF!,IF(+All!#REF!="East Carolina",+All!#REF!,0))</f>
        <v>#REF!</v>
      </c>
      <c r="BI43" s="484" t="e">
        <f>IF(+All!#REF!="East Carolina",+All!#REF!,IF(+All!#REF!="East Carolina",+All!#REF!,0))</f>
        <v>#REF!</v>
      </c>
      <c r="BJ43" s="92" t="e">
        <f>IF(+All!#REF!="East Carolina",+All!#REF!,IF(+All!#REF!="East Carolina",+All!#REF!,0))</f>
        <v>#REF!</v>
      </c>
      <c r="BK43" s="93" t="e">
        <f>IF(+All!#REF!="East Carolina",+All!#REF!,IF(+All!#REF!="East Carolina",+All!#REF!,0))</f>
        <v>#REF!</v>
      </c>
    </row>
    <row r="44" spans="1:63" x14ac:dyDescent="0.8">
      <c r="A44" s="70">
        <f>IF(+All!$F860="East Carolina",+All!A860,IF(+All!$H860="East Carolina",+All!A860,0))</f>
        <v>12</v>
      </c>
      <c r="B44" s="480" t="str">
        <f>IF(+All!$F860="East Carolina",+All!B860,IF(+All!$H860="East Carolina",+All!B860,0))</f>
        <v>Sat</v>
      </c>
      <c r="C44" s="72">
        <f>IF(+All!$F860="East Carolina",+All!C860,IF(+All!$H860="East Carolina",+All!C860,0))</f>
        <v>44520</v>
      </c>
      <c r="D44" s="73">
        <f>IF(+All!$F860="East Carolina",+All!D860,IF(+All!$H860="East Carolina",+All!D860,0))</f>
        <v>0.64583333333333337</v>
      </c>
      <c r="E44" s="707" t="str">
        <f>IF(+All!$F860="East Carolina",+All!E860,IF(+All!$H860="East Carolina",+All!E860,0))</f>
        <v>CBSSN</v>
      </c>
      <c r="F44" s="75" t="str">
        <f>IF(+All!$F860="East Carolina",+All!F860,IF(+All!$H860="East Carolina",+All!F860,0))</f>
        <v>East Carolina</v>
      </c>
      <c r="G44" s="76" t="str">
        <f>IF(+All!$F860="East Carolina",+All!G860,IF(+All!$H860="East Carolina",+All!G860,0))</f>
        <v>AAC</v>
      </c>
      <c r="H44" s="75" t="str">
        <f>IF(+All!$F860="East Carolina",+All!H860,IF(+All!$H860="East Carolina",+All!H860,0))</f>
        <v>Navy</v>
      </c>
      <c r="I44" s="76" t="str">
        <f>IF(+All!$F860="East Carolina",+All!I860,IF(+All!$H860="East Carolina",+All!I860,0))</f>
        <v>AAC</v>
      </c>
      <c r="J44" s="706" t="str">
        <f>IF(+All!$F860="East Carolina",+All!J860,IF(+All!$H860="East Carolina",+All!J860,0))</f>
        <v>East Carolina</v>
      </c>
      <c r="K44" s="707" t="str">
        <f>IF(+All!$F860="East Carolina",+All!K860,IF(+All!$H860="East Carolina",+All!K860,0))</f>
        <v>Navy</v>
      </c>
      <c r="L44" s="78">
        <f>IF(+All!$F860="East Carolina",+All!L860,IF(+All!$H860="East Carolina",+All!L860,0))</f>
        <v>3.5</v>
      </c>
      <c r="M44" s="79">
        <f>IF(+All!$F860="East Carolina",+All!M860,IF(+All!$H860="East Carolina",+All!M860,0))</f>
        <v>46.5</v>
      </c>
      <c r="N44" s="706" t="str">
        <f>IF(+All!$F860="East Carolina",+All!N860,IF(+All!$H860="East Carolina",+All!N860,0))</f>
        <v>East Carolina</v>
      </c>
      <c r="O44" s="708">
        <f>IF(+All!$F860="East Carolina",+All!O860,IF(+All!$H860="East Carolina",+All!O860,0))</f>
        <v>38</v>
      </c>
      <c r="P44" s="708" t="str">
        <f>IF(+All!$F860="East Carolina",+All!P860,IF(+All!$H860="East Carolina",+All!P860,0))</f>
        <v>Navy</v>
      </c>
      <c r="Q44" s="707">
        <f>IF(+All!$F860="East Carolina",+All!Q860,IF(+All!$H860="East Carolina",+All!Q860,0))</f>
        <v>35</v>
      </c>
      <c r="R44" s="706" t="str">
        <f>IF(+All!$F860="East Carolina",+All!R860,IF(+All!$H860="East Carolina",+All!R860,0))</f>
        <v>Navy</v>
      </c>
      <c r="S44" s="708" t="str">
        <f>IF(+All!$F860="East Carolina",+All!S860,IF(+All!$H860="East Carolina",+All!S860,0))</f>
        <v>East Carolina</v>
      </c>
      <c r="T44" s="706" t="str">
        <f>IF(+All!$F860="East Carolina",+All!T860,IF(+All!$H860="East Carolina",+All!T860,0))</f>
        <v>East Carolina</v>
      </c>
      <c r="U44" s="707" t="str">
        <f>IF(+All!$F860="East Carolina",+All!U860,IF(+All!$H860="East Carolina",+All!U860,0))</f>
        <v>L</v>
      </c>
      <c r="V44" s="706" t="e">
        <f>IF(+All!#REF!="East Carolina",+All!#REF!,IF(+All!#REF!="East Carolina",+All!#REF!,0))</f>
        <v>#REF!</v>
      </c>
      <c r="W44" s="707" t="e">
        <f>IF(+All!#REF!="East Carolina",+All!#REF!,IF(+All!#REF!="East Carolina",+All!#REF!,0))</f>
        <v>#REF!</v>
      </c>
      <c r="X44" s="706" t="e">
        <f>IF(+All!#REF!="East Carolina",+All!#REF!,IF(+All!#REF!="East Carolina",+All!#REF!,0))</f>
        <v>#REF!</v>
      </c>
      <c r="Y44" s="707" t="e">
        <f>IF(+All!#REF!="East Carolina",+All!#REF!,IF(+All!#REF!="East Carolina",+All!#REF!,0))</f>
        <v>#REF!</v>
      </c>
      <c r="Z44" s="706" t="e">
        <f>IF(+All!#REF!="East Carolina",+All!#REF!,IF(+All!#REF!="East Carolina",+All!#REF!,0))</f>
        <v>#REF!</v>
      </c>
      <c r="AA44" s="707" t="e">
        <f>IF(+All!#REF!="East Carolina",+All!#REF!,IF(+All!#REF!="East Carolina",+All!#REF!,0))</f>
        <v>#REF!</v>
      </c>
      <c r="AB44" s="706" t="e">
        <f>IF(+All!#REF!="East Carolina",+All!#REF!,IF(+All!#REF!="East Carolina",+All!#REF!,0))</f>
        <v>#REF!</v>
      </c>
      <c r="AC44" s="707" t="e">
        <f>IF(+All!#REF!="East Carolina",+All!#REF!,IF(+All!#REF!="East Carolina",+All!#REF!,0))</f>
        <v>#REF!</v>
      </c>
      <c r="AD44" s="706" t="e">
        <f>IF(+All!#REF!="East Carolina",+All!#REF!,IF(+All!#REF!="East Carolina",+All!#REF!,0))</f>
        <v>#REF!</v>
      </c>
      <c r="AE44" s="707" t="e">
        <f>IF(+All!#REF!="East Carolina",+All!#REF!,IF(+All!#REF!="East Carolina",+All!#REF!,0))</f>
        <v>#REF!</v>
      </c>
      <c r="AF44" s="706" t="e">
        <f>IF(+All!#REF!="East Carolina",+All!#REF!,IF(+All!#REF!="East Carolina",+All!#REF!,0))</f>
        <v>#REF!</v>
      </c>
      <c r="AG44" s="707" t="e">
        <f>IF(+All!#REF!="East Carolina",+All!#REF!,IF(+All!#REF!="East Carolina",+All!#REF!,0))</f>
        <v>#REF!</v>
      </c>
      <c r="AH44" s="706" t="e">
        <f>IF(+All!#REF!="East Carolina",+All!#REF!,IF(+All!#REF!="East Carolina",+All!#REF!,0))</f>
        <v>#REF!</v>
      </c>
      <c r="AI44" s="707" t="e">
        <f>IF(+All!#REF!="East Carolina",+All!#REF!,IF(+All!#REF!="East Carolina",+All!#REF!,0))</f>
        <v>#REF!</v>
      </c>
      <c r="AJ44" s="706" t="e">
        <f>IF(+All!#REF!="East Carolina",+All!#REF!,IF(+All!#REF!="East Carolina",+All!#REF!,0))</f>
        <v>#REF!</v>
      </c>
      <c r="AK44" s="707" t="e">
        <f>IF(+All!#REF!="East Carolina",+All!#REF!,IF(+All!#REF!="East Carolina",+All!#REF!,0))</f>
        <v>#REF!</v>
      </c>
      <c r="AL44" s="586" t="e">
        <f>IF(+All!#REF!="East Carolina",+All!#REF!,IF(+All!#REF!="East Carolina",+All!#REF!,0))</f>
        <v>#REF!</v>
      </c>
      <c r="AM44" s="584" t="e">
        <f>IF(+All!#REF!="East Carolina",+All!#REF!,IF(+All!#REF!="East Carolina",+All!#REF!,0))</f>
        <v>#REF!</v>
      </c>
      <c r="AN44" s="586" t="e">
        <f>IF(+All!#REF!="East Carolina",+All!#REF!,IF(+All!#REF!="East Carolina",+All!#REF!,0))</f>
        <v>#REF!</v>
      </c>
      <c r="AO44" s="585" t="e">
        <f>IF(+All!#REF!="East Carolina",+All!#REF!,IF(+All!#REF!="East Carolina",+All!#REF!,0))</f>
        <v>#REF!</v>
      </c>
      <c r="AP44" s="84" t="e">
        <f>IF(+All!#REF!="East Carolina",+All!#REF!,IF(+All!#REF!="East Carolina",+All!#REF!,0))</f>
        <v>#REF!</v>
      </c>
      <c r="AQ44" s="480" t="e">
        <f>IF(+All!#REF!="East Carolina",+All!#REF!,IF(+All!#REF!="East Carolina",+All!#REF!,0))</f>
        <v>#REF!</v>
      </c>
      <c r="AR44" s="482" t="e">
        <f>IF(+All!#REF!="East Carolina",+All!#REF!,IF(+All!#REF!="East Carolina",+All!#REF!,0))</f>
        <v>#REF!</v>
      </c>
      <c r="AS44" s="483" t="e">
        <f>IF(+All!#REF!="East Carolina",+All!#REF!,IF(+All!#REF!="East Carolina",+All!#REF!,0))</f>
        <v>#REF!</v>
      </c>
      <c r="AT44" s="483" t="e">
        <f>IF(+All!#REF!="East Carolina",+All!#REF!,IF(+All!#REF!="East Carolina",+All!#REF!,0))</f>
        <v>#REF!</v>
      </c>
      <c r="AU44" s="482" t="e">
        <f>IF(+All!#REF!="East Carolina",+All!#REF!,IF(+All!#REF!="East Carolina",+All!#REF!,0))</f>
        <v>#REF!</v>
      </c>
      <c r="AV44" s="483" t="e">
        <f>IF(+All!#REF!="East Carolina",+All!#REF!,IF(+All!#REF!="East Carolina",+All!#REF!,0))</f>
        <v>#REF!</v>
      </c>
      <c r="AW44" s="484" t="e">
        <f>IF(+All!#REF!="East Carolina",+All!#REF!,IF(+All!#REF!="East Carolina",+All!#REF!,0))</f>
        <v>#REF!</v>
      </c>
      <c r="AX44" s="483" t="e">
        <f>IF(+All!#REF!="East Carolina",+All!#REF!,IF(+All!#REF!="East Carolina",+All!#REF!,0))</f>
        <v>#REF!</v>
      </c>
      <c r="AY44" s="88" t="e">
        <f>IF(+All!#REF!="East Carolina",+All!#REF!,IF(+All!#REF!="East Carolina",+All!#REF!,0))</f>
        <v>#REF!</v>
      </c>
      <c r="AZ44" s="89" t="e">
        <f>IF(+All!#REF!="East Carolina",+All!#REF!,IF(+All!#REF!="East Carolina",+All!#REF!,0))</f>
        <v>#REF!</v>
      </c>
      <c r="BA44" s="90" t="e">
        <f>IF(+All!#REF!="East Carolina",+All!#REF!,IF(+All!#REF!="East Carolina",+All!#REF!,0))</f>
        <v>#REF!</v>
      </c>
      <c r="BB44" s="90" t="e">
        <f>IF(+All!#REF!="East Carolina",+All!#REF!,IF(+All!#REF!="East Carolina",+All!#REF!,0))</f>
        <v>#REF!</v>
      </c>
      <c r="BC44" s="91" t="e">
        <f>IF(+All!#REF!="East Carolina",+All!#REF!,IF(+All!#REF!="East Carolina",+All!#REF!,0))</f>
        <v>#REF!</v>
      </c>
      <c r="BD44" s="482" t="e">
        <f>IF(+All!#REF!="East Carolina",+All!#REF!,IF(+All!#REF!="East Carolina",+All!#REF!,0))</f>
        <v>#REF!</v>
      </c>
      <c r="BE44" s="483" t="e">
        <f>IF(+All!#REF!="East Carolina",+All!#REF!,IF(+All!#REF!="East Carolina",+All!#REF!,0))</f>
        <v>#REF!</v>
      </c>
      <c r="BF44" s="483" t="e">
        <f>IF(+All!#REF!="East Carolina",+All!#REF!,IF(+All!#REF!="East Carolina",+All!#REF!,0))</f>
        <v>#REF!</v>
      </c>
      <c r="BG44" s="482" t="e">
        <f>IF(+All!#REF!="East Carolina",+All!#REF!,IF(+All!#REF!="East Carolina",+All!#REF!,0))</f>
        <v>#REF!</v>
      </c>
      <c r="BH44" s="483" t="e">
        <f>IF(+All!#REF!="East Carolina",+All!#REF!,IF(+All!#REF!="East Carolina",+All!#REF!,0))</f>
        <v>#REF!</v>
      </c>
      <c r="BI44" s="484" t="e">
        <f>IF(+All!#REF!="East Carolina",+All!#REF!,IF(+All!#REF!="East Carolina",+All!#REF!,0))</f>
        <v>#REF!</v>
      </c>
      <c r="BJ44" s="92" t="e">
        <f>IF(+All!#REF!="East Carolina",+All!#REF!,IF(+All!#REF!="East Carolina",+All!#REF!,0))</f>
        <v>#REF!</v>
      </c>
      <c r="BK44" s="93" t="e">
        <f>IF(+All!#REF!="East Carolina",+All!#REF!,IF(+All!#REF!="East Carolina",+All!#REF!,0))</f>
        <v>#REF!</v>
      </c>
    </row>
    <row r="45" spans="1:63" x14ac:dyDescent="0.8">
      <c r="A45" s="70">
        <f>IF(+All!$F916="East Carolina",+All!A916,IF(+All!$H916="East Carolina",+All!A916,0))</f>
        <v>0</v>
      </c>
      <c r="B45" s="480">
        <f>IF(+All!$F916="East Carolina",+All!B916,IF(+All!$H916="East Carolina",+All!B916,0))</f>
        <v>0</v>
      </c>
      <c r="C45" s="72">
        <f>IF(+All!$F916="East Carolina",+All!C916,IF(+All!$H916="East Carolina",+All!C916,0))</f>
        <v>0</v>
      </c>
      <c r="D45" s="73">
        <f>IF(+All!$F916="East Carolina",+All!D916,IF(+All!$H916="East Carolina",+All!D916,0))</f>
        <v>0</v>
      </c>
      <c r="E45" s="707">
        <f>IF(+All!$F916="East Carolina",+All!E916,IF(+All!$H916="East Carolina",+All!E916,0))</f>
        <v>0</v>
      </c>
      <c r="F45" s="75">
        <f>IF(+All!$F916="East Carolina",+All!F916,IF(+All!$H916="East Carolina",+All!F916,0))</f>
        <v>0</v>
      </c>
      <c r="G45" s="76">
        <f>IF(+All!$F916="East Carolina",+All!G916,IF(+All!$H916="East Carolina",+All!G916,0))</f>
        <v>0</v>
      </c>
      <c r="H45" s="75">
        <f>IF(+All!$F916="East Carolina",+All!H916,IF(+All!$H916="East Carolina",+All!H916,0))</f>
        <v>0</v>
      </c>
      <c r="I45" s="76">
        <f>IF(+All!$F916="East Carolina",+All!I916,IF(+All!$H916="East Carolina",+All!I916,0))</f>
        <v>0</v>
      </c>
      <c r="J45" s="706">
        <f>IF(+All!$F916="East Carolina",+All!J916,IF(+All!$H916="East Carolina",+All!J916,0))</f>
        <v>0</v>
      </c>
      <c r="K45" s="707">
        <f>IF(+All!$F916="East Carolina",+All!K916,IF(+All!$H916="East Carolina",+All!K916,0))</f>
        <v>0</v>
      </c>
      <c r="L45" s="78">
        <f>IF(+All!$F916="East Carolina",+All!L916,IF(+All!$H916="East Carolina",+All!L916,0))</f>
        <v>0</v>
      </c>
      <c r="M45" s="79">
        <f>IF(+All!$F916="East Carolina",+All!M916,IF(+All!$H916="East Carolina",+All!M916,0))</f>
        <v>0</v>
      </c>
      <c r="N45" s="706">
        <f>IF(+All!$F916="East Carolina",+All!N916,IF(+All!$H916="East Carolina",+All!N916,0))</f>
        <v>0</v>
      </c>
      <c r="O45" s="708">
        <f>IF(+All!$F916="East Carolina",+All!O916,IF(+All!$H916="East Carolina",+All!O916,0))</f>
        <v>0</v>
      </c>
      <c r="P45" s="708">
        <f>IF(+All!$F916="East Carolina",+All!P916,IF(+All!$H916="East Carolina",+All!P916,0))</f>
        <v>0</v>
      </c>
      <c r="Q45" s="707">
        <f>IF(+All!$F916="East Carolina",+All!Q916,IF(+All!$H916="East Carolina",+All!Q916,0))</f>
        <v>0</v>
      </c>
      <c r="R45" s="706">
        <f>IF(+All!$F916="East Carolina",+All!R916,IF(+All!$H916="East Carolina",+All!R916,0))</f>
        <v>0</v>
      </c>
      <c r="S45" s="708">
        <f>IF(+All!$F916="East Carolina",+All!S916,IF(+All!$H916="East Carolina",+All!S916,0))</f>
        <v>0</v>
      </c>
      <c r="T45" s="706">
        <f>IF(+All!$F916="East Carolina",+All!T916,IF(+All!$H916="East Carolina",+All!T916,0))</f>
        <v>0</v>
      </c>
      <c r="U45" s="707">
        <f>IF(+All!$F916="East Carolina",+All!U916,IF(+All!$H916="East Carolina",+All!U916,0))</f>
        <v>0</v>
      </c>
      <c r="V45" s="706" t="e">
        <f>IF(+All!#REF!="East Carolina",+All!#REF!,IF(+All!#REF!="East Carolina",+All!#REF!,0))</f>
        <v>#REF!</v>
      </c>
      <c r="W45" s="707" t="e">
        <f>IF(+All!#REF!="East Carolina",+All!#REF!,IF(+All!#REF!="East Carolina",+All!#REF!,0))</f>
        <v>#REF!</v>
      </c>
      <c r="X45" s="706" t="e">
        <f>IF(+All!#REF!="East Carolina",+All!#REF!,IF(+All!#REF!="East Carolina",+All!#REF!,0))</f>
        <v>#REF!</v>
      </c>
      <c r="Y45" s="707" t="e">
        <f>IF(+All!#REF!="East Carolina",+All!#REF!,IF(+All!#REF!="East Carolina",+All!#REF!,0))</f>
        <v>#REF!</v>
      </c>
      <c r="Z45" s="706" t="e">
        <f>IF(+All!#REF!="East Carolina",+All!#REF!,IF(+All!#REF!="East Carolina",+All!#REF!,0))</f>
        <v>#REF!</v>
      </c>
      <c r="AA45" s="707" t="e">
        <f>IF(+All!#REF!="East Carolina",+All!#REF!,IF(+All!#REF!="East Carolina",+All!#REF!,0))</f>
        <v>#REF!</v>
      </c>
      <c r="AB45" s="706" t="e">
        <f>IF(+All!#REF!="East Carolina",+All!#REF!,IF(+All!#REF!="East Carolina",+All!#REF!,0))</f>
        <v>#REF!</v>
      </c>
      <c r="AC45" s="707" t="e">
        <f>IF(+All!#REF!="East Carolina",+All!#REF!,IF(+All!#REF!="East Carolina",+All!#REF!,0))</f>
        <v>#REF!</v>
      </c>
      <c r="AD45" s="706" t="e">
        <f>IF(+All!#REF!="East Carolina",+All!#REF!,IF(+All!#REF!="East Carolina",+All!#REF!,0))</f>
        <v>#REF!</v>
      </c>
      <c r="AE45" s="707" t="e">
        <f>IF(+All!#REF!="East Carolina",+All!#REF!,IF(+All!#REF!="East Carolina",+All!#REF!,0))</f>
        <v>#REF!</v>
      </c>
      <c r="AF45" s="706" t="e">
        <f>IF(+All!#REF!="East Carolina",+All!#REF!,IF(+All!#REF!="East Carolina",+All!#REF!,0))</f>
        <v>#REF!</v>
      </c>
      <c r="AG45" s="707" t="e">
        <f>IF(+All!#REF!="East Carolina",+All!#REF!,IF(+All!#REF!="East Carolina",+All!#REF!,0))</f>
        <v>#REF!</v>
      </c>
      <c r="AH45" s="706" t="e">
        <f>IF(+All!#REF!="East Carolina",+All!#REF!,IF(+All!#REF!="East Carolina",+All!#REF!,0))</f>
        <v>#REF!</v>
      </c>
      <c r="AI45" s="707" t="e">
        <f>IF(+All!#REF!="East Carolina",+All!#REF!,IF(+All!#REF!="East Carolina",+All!#REF!,0))</f>
        <v>#REF!</v>
      </c>
      <c r="AJ45" s="706" t="e">
        <f>IF(+All!#REF!="East Carolina",+All!#REF!,IF(+All!#REF!="East Carolina",+All!#REF!,0))</f>
        <v>#REF!</v>
      </c>
      <c r="AK45" s="707" t="e">
        <f>IF(+All!#REF!="East Carolina",+All!#REF!,IF(+All!#REF!="East Carolina",+All!#REF!,0))</f>
        <v>#REF!</v>
      </c>
      <c r="AL45" s="586" t="e">
        <f>IF(+All!#REF!="East Carolina",+All!#REF!,IF(+All!#REF!="East Carolina",+All!#REF!,0))</f>
        <v>#REF!</v>
      </c>
      <c r="AM45" s="584" t="e">
        <f>IF(+All!#REF!="East Carolina",+All!#REF!,IF(+All!#REF!="East Carolina",+All!#REF!,0))</f>
        <v>#REF!</v>
      </c>
      <c r="AN45" s="586" t="e">
        <f>IF(+All!#REF!="East Carolina",+All!#REF!,IF(+All!#REF!="East Carolina",+All!#REF!,0))</f>
        <v>#REF!</v>
      </c>
      <c r="AO45" s="585" t="e">
        <f>IF(+All!#REF!="East Carolina",+All!#REF!,IF(+All!#REF!="East Carolina",+All!#REF!,0))</f>
        <v>#REF!</v>
      </c>
      <c r="AP45" s="84" t="e">
        <f>IF(+All!#REF!="East Carolina",+All!#REF!,IF(+All!#REF!="East Carolina",+All!#REF!,0))</f>
        <v>#REF!</v>
      </c>
      <c r="AQ45" s="480" t="e">
        <f>IF(+All!#REF!="East Carolina",+All!#REF!,IF(+All!#REF!="East Carolina",+All!#REF!,0))</f>
        <v>#REF!</v>
      </c>
      <c r="AR45" s="482" t="e">
        <f>IF(+All!#REF!="East Carolina",+All!#REF!,IF(+All!#REF!="East Carolina",+All!#REF!,0))</f>
        <v>#REF!</v>
      </c>
      <c r="AS45" s="483" t="e">
        <f>IF(+All!#REF!="East Carolina",+All!#REF!,IF(+All!#REF!="East Carolina",+All!#REF!,0))</f>
        <v>#REF!</v>
      </c>
      <c r="AT45" s="483" t="e">
        <f>IF(+All!#REF!="East Carolina",+All!#REF!,IF(+All!#REF!="East Carolina",+All!#REF!,0))</f>
        <v>#REF!</v>
      </c>
      <c r="AU45" s="482" t="e">
        <f>IF(+All!#REF!="East Carolina",+All!#REF!,IF(+All!#REF!="East Carolina",+All!#REF!,0))</f>
        <v>#REF!</v>
      </c>
      <c r="AV45" s="483" t="e">
        <f>IF(+All!#REF!="East Carolina",+All!#REF!,IF(+All!#REF!="East Carolina",+All!#REF!,0))</f>
        <v>#REF!</v>
      </c>
      <c r="AW45" s="484" t="e">
        <f>IF(+All!#REF!="East Carolina",+All!#REF!,IF(+All!#REF!="East Carolina",+All!#REF!,0))</f>
        <v>#REF!</v>
      </c>
      <c r="AX45" s="483" t="e">
        <f>IF(+All!#REF!="East Carolina",+All!#REF!,IF(+All!#REF!="East Carolina",+All!#REF!,0))</f>
        <v>#REF!</v>
      </c>
      <c r="AY45" s="88" t="e">
        <f>IF(+All!#REF!="East Carolina",+All!#REF!,IF(+All!#REF!="East Carolina",+All!#REF!,0))</f>
        <v>#REF!</v>
      </c>
      <c r="AZ45" s="89" t="e">
        <f>IF(+All!#REF!="East Carolina",+All!#REF!,IF(+All!#REF!="East Carolina",+All!#REF!,0))</f>
        <v>#REF!</v>
      </c>
      <c r="BA45" s="90" t="e">
        <f>IF(+All!#REF!="East Carolina",+All!#REF!,IF(+All!#REF!="East Carolina",+All!#REF!,0))</f>
        <v>#REF!</v>
      </c>
      <c r="BB45" s="90" t="e">
        <f>IF(+All!#REF!="East Carolina",+All!#REF!,IF(+All!#REF!="East Carolina",+All!#REF!,0))</f>
        <v>#REF!</v>
      </c>
      <c r="BC45" s="91" t="e">
        <f>IF(+All!#REF!="East Carolina",+All!#REF!,IF(+All!#REF!="East Carolina",+All!#REF!,0))</f>
        <v>#REF!</v>
      </c>
      <c r="BD45" s="482" t="e">
        <f>IF(+All!#REF!="East Carolina",+All!#REF!,IF(+All!#REF!="East Carolina",+All!#REF!,0))</f>
        <v>#REF!</v>
      </c>
      <c r="BE45" s="483" t="e">
        <f>IF(+All!#REF!="East Carolina",+All!#REF!,IF(+All!#REF!="East Carolina",+All!#REF!,0))</f>
        <v>#REF!</v>
      </c>
      <c r="BF45" s="483" t="e">
        <f>IF(+All!#REF!="East Carolina",+All!#REF!,IF(+All!#REF!="East Carolina",+All!#REF!,0))</f>
        <v>#REF!</v>
      </c>
      <c r="BG45" s="482" t="e">
        <f>IF(+All!#REF!="East Carolina",+All!#REF!,IF(+All!#REF!="East Carolina",+All!#REF!,0))</f>
        <v>#REF!</v>
      </c>
      <c r="BH45" s="483" t="e">
        <f>IF(+All!#REF!="East Carolina",+All!#REF!,IF(+All!#REF!="East Carolina",+All!#REF!,0))</f>
        <v>#REF!</v>
      </c>
      <c r="BI45" s="484" t="e">
        <f>IF(+All!#REF!="East Carolina",+All!#REF!,IF(+All!#REF!="East Carolina",+All!#REF!,0))</f>
        <v>#REF!</v>
      </c>
      <c r="BJ45" s="92" t="e">
        <f>IF(+All!#REF!="East Carolina",+All!#REF!,IF(+All!#REF!="East Carolina",+All!#REF!,0))</f>
        <v>#REF!</v>
      </c>
      <c r="BK45" s="93" t="e">
        <f>IF(+All!#REF!="East Carolina",+All!#REF!,IF(+All!#REF!="East Carolina",+All!#REF!,0))</f>
        <v>#REF!</v>
      </c>
    </row>
    <row r="46" spans="1:63" x14ac:dyDescent="0.8">
      <c r="B46" s="70"/>
      <c r="C46" s="94"/>
      <c r="D46" s="73"/>
      <c r="E46" s="707"/>
      <c r="F46" s="1219" t="str">
        <f>H47</f>
        <v>Houston</v>
      </c>
      <c r="G46" s="1220"/>
      <c r="H46" s="1220"/>
      <c r="I46" s="1221"/>
      <c r="J46" s="706"/>
      <c r="K46" s="707"/>
      <c r="L46" s="78"/>
      <c r="M46" s="79"/>
      <c r="N46" s="706"/>
      <c r="O46" s="708"/>
      <c r="P46" s="708"/>
      <c r="Q46" s="707"/>
      <c r="R46" s="706"/>
      <c r="S46" s="708"/>
      <c r="T46" s="706"/>
      <c r="U46" s="707"/>
      <c r="V46" s="706"/>
      <c r="W46" s="707"/>
      <c r="X46" s="706"/>
      <c r="Y46" s="707"/>
      <c r="Z46" s="706"/>
      <c r="AA46" s="707"/>
      <c r="AB46" s="706"/>
      <c r="AC46" s="707"/>
      <c r="AD46" s="706"/>
      <c r="AE46" s="707"/>
      <c r="AF46" s="706"/>
      <c r="AG46" s="707"/>
      <c r="AH46" s="706"/>
      <c r="AI46" s="707"/>
      <c r="AJ46" s="706"/>
      <c r="AK46" s="707"/>
      <c r="AQ46" s="480"/>
      <c r="AR46" s="482"/>
      <c r="AS46" s="483"/>
      <c r="AT46" s="483"/>
      <c r="AU46" s="482"/>
      <c r="AV46" s="483"/>
      <c r="AW46" s="484"/>
      <c r="AX46" s="483"/>
      <c r="AY46" s="88"/>
      <c r="AZ46" s="89"/>
      <c r="BA46" s="90"/>
      <c r="BB46" s="90"/>
      <c r="BC46" s="91"/>
      <c r="BD46" s="482"/>
      <c r="BE46" s="483"/>
      <c r="BF46" s="483"/>
      <c r="BG46" s="482"/>
      <c r="BH46" s="483"/>
      <c r="BI46" s="484"/>
    </row>
    <row r="47" spans="1:63" x14ac:dyDescent="0.8">
      <c r="A47" s="70">
        <f>IF(+All!$F35="Houston",+All!A35,IF(+All!$H35="Houston",+All!A35,0))</f>
        <v>1</v>
      </c>
      <c r="B47" s="480" t="str">
        <f>IF(+All!$F35="Houston",+All!B35,IF(+All!$H35="Houston",+All!B35,0))</f>
        <v>Sat</v>
      </c>
      <c r="C47" s="72">
        <f>IF(+All!$F35="Houston",+All!C35,IF(+All!$H35="Houston",+All!C35,0))</f>
        <v>44443</v>
      </c>
      <c r="D47" s="73">
        <f>IF(+All!$F35="Houston",+All!D35,IF(+All!$H35="Houston",+All!D35,0))</f>
        <v>0.79166666666666663</v>
      </c>
      <c r="E47" s="707" t="str">
        <f>IF(+All!$F35="Houston",+All!E35,IF(+All!$H35="Houston",+All!E35,0))</f>
        <v>ESPN</v>
      </c>
      <c r="F47" s="75" t="str">
        <f>IF(+All!$F35="Houston",+All!F35,IF(+All!$H35="Houston",+All!F35,0))</f>
        <v>Texas Tech</v>
      </c>
      <c r="G47" s="76" t="str">
        <f>IF(+All!$F35="Houston",+All!G35,IF(+All!$H35="Houston",+All!G35,0))</f>
        <v>B12</v>
      </c>
      <c r="H47" s="75" t="str">
        <f>IF(+All!$F35="Houston",+All!H35,IF(+All!$H35="Houston",+All!H35,0))</f>
        <v>Houston</v>
      </c>
      <c r="I47" s="76" t="str">
        <f>IF(+All!$F35="Houston",+All!I35,IF(+All!$H35="Houston",+All!I35,0))</f>
        <v>AAC</v>
      </c>
      <c r="J47" s="706" t="str">
        <f>IF(+All!$F35="Houston",+All!J35,IF(+All!$H35="Houston",+All!J35,0))</f>
        <v>Texas Tech</v>
      </c>
      <c r="K47" s="707" t="str">
        <f>IF(+All!$F35="Houston",+All!K35,IF(+All!$H35="Houston",+All!K35,0))</f>
        <v>Houston</v>
      </c>
      <c r="L47" s="78">
        <f>IF(+All!$F35="Houston",+All!L35,IF(+All!$H35="Houston",+All!L35,0))</f>
        <v>1.5</v>
      </c>
      <c r="M47" s="79">
        <f>IF(+All!$F35="Houston",+All!M35,IF(+All!$H35="Houston",+All!M35,0))</f>
        <v>64</v>
      </c>
      <c r="N47" s="706" t="str">
        <f>IF(+All!$F35="Houston",+All!N35,IF(+All!$H35="Houston",+All!N35,0))</f>
        <v>Texas Tech</v>
      </c>
      <c r="O47" s="708">
        <f>IF(+All!$F35="Houston",+All!O35,IF(+All!$H35="Houston",+All!O35,0))</f>
        <v>38</v>
      </c>
      <c r="P47" s="708" t="str">
        <f>IF(+All!$F35="Houston",+All!P35,IF(+All!$H35="Houston",+All!P35,0))</f>
        <v>Houston</v>
      </c>
      <c r="Q47" s="707">
        <f>IF(+All!$F35="Houston",+All!Q35,IF(+All!$H35="Houston",+All!Q35,0))</f>
        <v>21</v>
      </c>
      <c r="R47" s="706" t="str">
        <f>IF(+All!$F35="Houston",+All!R35,IF(+All!$H35="Houston",+All!R35,0))</f>
        <v>Texas Tech</v>
      </c>
      <c r="S47" s="708" t="str">
        <f>IF(+All!$F35="Houston",+All!S35,IF(+All!$H35="Houston",+All!S35,0))</f>
        <v>Houston</v>
      </c>
      <c r="T47" s="706" t="str">
        <f>IF(+All!$F35="Houston",+All!T35,IF(+All!$H35="Houston",+All!T35,0))</f>
        <v>Texas Tech</v>
      </c>
      <c r="U47" s="707" t="str">
        <f>IF(+All!$F35="Houston",+All!U35,IF(+All!$H35="Houston",+All!U35,0))</f>
        <v>W</v>
      </c>
      <c r="V47" s="706"/>
      <c r="W47" s="707"/>
      <c r="X47" s="706"/>
      <c r="Y47" s="707"/>
      <c r="Z47" s="706"/>
      <c r="AA47" s="707"/>
      <c r="AB47" s="706"/>
      <c r="AC47" s="707"/>
      <c r="AD47" s="706"/>
      <c r="AE47" s="707"/>
      <c r="AF47" s="706"/>
      <c r="AG47" s="707"/>
      <c r="AH47" s="706"/>
      <c r="AI47" s="707"/>
      <c r="AJ47" s="706"/>
      <c r="AK47" s="707"/>
      <c r="AQ47" s="480"/>
      <c r="AR47" s="482"/>
      <c r="AS47" s="483"/>
      <c r="AT47" s="483"/>
      <c r="AU47" s="482"/>
      <c r="AV47" s="483"/>
      <c r="AW47" s="484"/>
      <c r="AX47" s="483"/>
      <c r="AY47" s="88"/>
      <c r="AZ47" s="89"/>
      <c r="BA47" s="90"/>
      <c r="BB47" s="90"/>
      <c r="BC47" s="91"/>
      <c r="BD47" s="482"/>
      <c r="BE47" s="483"/>
      <c r="BF47" s="483"/>
      <c r="BG47" s="482"/>
      <c r="BH47" s="483"/>
      <c r="BI47" s="484"/>
    </row>
    <row r="48" spans="1:63" x14ac:dyDescent="0.8">
      <c r="A48" s="70">
        <f>IF(+All!$F137="Houston",+All!A137,IF(+All!$H137="Houston",+All!A137,0))</f>
        <v>2</v>
      </c>
      <c r="B48" s="480" t="str">
        <f>IF(+All!$F137="Houston",+All!B137,IF(+All!$H137="Houston",+All!B137,0))</f>
        <v>Sat</v>
      </c>
      <c r="C48" s="72">
        <f>IF(+All!$F137="Houston",+All!C137,IF(+All!$H137="Houston",+All!C137,0))</f>
        <v>44450</v>
      </c>
      <c r="D48" s="73">
        <f>IF(+All!$F137="Houston",+All!D137,IF(+All!$H137="Houston",+All!D137,0))</f>
        <v>0.77083333333333337</v>
      </c>
      <c r="E48" s="707" t="str">
        <f>IF(+All!$F137="Houston",+All!E137,IF(+All!$H137="Houston",+All!E137,0))</f>
        <v>espn3</v>
      </c>
      <c r="F48" s="75" t="str">
        <f>IF(+All!$F137="Houston",+All!F137,IF(+All!$H137="Houston",+All!F137,0))</f>
        <v>Houston</v>
      </c>
      <c r="G48" s="76" t="str">
        <f>IF(+All!$F137="Houston",+All!G137,IF(+All!$H137="Houston",+All!G137,0))</f>
        <v>AAC</v>
      </c>
      <c r="H48" s="75" t="str">
        <f>IF(+All!$F137="Houston",+All!H137,IF(+All!$H137="Houston",+All!H137,0))</f>
        <v>Rice</v>
      </c>
      <c r="I48" s="76" t="str">
        <f>IF(+All!$F137="Houston",+All!I137,IF(+All!$H137="Houston",+All!I137,0))</f>
        <v>CUSA</v>
      </c>
      <c r="J48" s="706" t="str">
        <f>IF(+All!$F137="Houston",+All!J137,IF(+All!$H137="Houston",+All!J137,0))</f>
        <v>Houston</v>
      </c>
      <c r="K48" s="707" t="str">
        <f>IF(+All!$F137="Houston",+All!K137,IF(+All!$H137="Houston",+All!K137,0))</f>
        <v>Rice</v>
      </c>
      <c r="L48" s="78">
        <f>IF(+All!$F137="Houston",+All!L137,IF(+All!$H137="Houston",+All!L137,0))</f>
        <v>8</v>
      </c>
      <c r="M48" s="79">
        <f>IF(+All!$F137="Houston",+All!M137,IF(+All!$H137="Houston",+All!M137,0))</f>
        <v>53</v>
      </c>
      <c r="N48" s="706" t="str">
        <f>IF(+All!$F137="Houston",+All!N137,IF(+All!$H137="Houston",+All!N137,0))</f>
        <v>Houston</v>
      </c>
      <c r="O48" s="708">
        <f>IF(+All!$F137="Houston",+All!O137,IF(+All!$H137="Houston",+All!O137,0))</f>
        <v>44</v>
      </c>
      <c r="P48" s="708" t="str">
        <f>IF(+All!$F137="Houston",+All!P137,IF(+All!$H137="Houston",+All!P137,0))</f>
        <v>Rice</v>
      </c>
      <c r="Q48" s="707">
        <f>IF(+All!$F137="Houston",+All!Q137,IF(+All!$H137="Houston",+All!Q137,0))</f>
        <v>7</v>
      </c>
      <c r="R48" s="706" t="str">
        <f>IF(+All!$F137="Houston",+All!R137,IF(+All!$H137="Houston",+All!R137,0))</f>
        <v>Houston</v>
      </c>
      <c r="S48" s="708" t="str">
        <f>IF(+All!$F137="Houston",+All!S137,IF(+All!$H137="Houston",+All!S137,0))</f>
        <v>Rice</v>
      </c>
      <c r="T48" s="706" t="str">
        <f>IF(+All!$F137="Houston",+All!T137,IF(+All!$H137="Houston",+All!T137,0))</f>
        <v>Houston</v>
      </c>
      <c r="U48" s="707" t="str">
        <f>IF(+All!$F137="Houston",+All!U137,IF(+All!$H137="Houston",+All!U137,0))</f>
        <v>W</v>
      </c>
      <c r="V48" s="706"/>
      <c r="W48" s="707"/>
      <c r="X48" s="706"/>
      <c r="Y48" s="707"/>
      <c r="Z48" s="706"/>
      <c r="AA48" s="707"/>
      <c r="AB48" s="706"/>
      <c r="AC48" s="707"/>
      <c r="AD48" s="706"/>
      <c r="AE48" s="707"/>
      <c r="AF48" s="706"/>
      <c r="AG48" s="707"/>
      <c r="AH48" s="706"/>
      <c r="AI48" s="707"/>
      <c r="AJ48" s="706"/>
      <c r="AK48" s="707"/>
      <c r="AQ48" s="480"/>
      <c r="AR48" s="482"/>
      <c r="AS48" s="483"/>
      <c r="AT48" s="483"/>
      <c r="AU48" s="482"/>
      <c r="AV48" s="483"/>
      <c r="AW48" s="484"/>
      <c r="AX48" s="483"/>
      <c r="AY48" s="88"/>
      <c r="AZ48" s="89"/>
      <c r="BA48" s="90"/>
      <c r="BB48" s="90"/>
      <c r="BC48" s="91"/>
      <c r="BD48" s="482"/>
      <c r="BE48" s="483"/>
      <c r="BF48" s="483"/>
      <c r="BG48" s="482"/>
      <c r="BH48" s="483"/>
      <c r="BI48" s="484"/>
    </row>
    <row r="49" spans="1:63" x14ac:dyDescent="0.8">
      <c r="A49" s="70">
        <f>IF(+All!$F181="Houston",+All!A181,IF(+All!$H181="Houston",+All!A181,0))</f>
        <v>3</v>
      </c>
      <c r="B49" s="480" t="str">
        <f>IF(+All!$F181="Houston",+All!B181,IF(+All!$H181="Houston",+All!B181,0))</f>
        <v>Sat</v>
      </c>
      <c r="C49" s="72">
        <f>IF(+All!$F181="Houston",+All!C181,IF(+All!$H181="Houston",+All!C181,0))</f>
        <v>44457</v>
      </c>
      <c r="D49" s="73">
        <f>IF(+All!$F181="Houston",+All!D181,IF(+All!$H181="Houston",+All!D181,0))</f>
        <v>0.79166666666666663</v>
      </c>
      <c r="E49" s="707">
        <f>IF(+All!$F181="Houston",+All!E181,IF(+All!$H181="Houston",+All!E181,0))</f>
        <v>0</v>
      </c>
      <c r="F49" s="75" t="str">
        <f>IF(+All!$F181="Houston",+All!F181,IF(+All!$H181="Houston",+All!F181,0))</f>
        <v>1AA Grambling</v>
      </c>
      <c r="G49" s="76" t="str">
        <f>IF(+All!$F181="Houston",+All!G181,IF(+All!$H181="Houston",+All!G181,0))</f>
        <v>1AA</v>
      </c>
      <c r="H49" s="75" t="str">
        <f>IF(+All!$F181="Houston",+All!H181,IF(+All!$H181="Houston",+All!H181,0))</f>
        <v>Houston</v>
      </c>
      <c r="I49" s="76" t="str">
        <f>IF(+All!$F181="Houston",+All!I181,IF(+All!$H181="Houston",+All!I181,0))</f>
        <v>AAC</v>
      </c>
      <c r="J49" s="706">
        <f>IF(+All!$F181="Houston",+All!J181,IF(+All!$H181="Houston",+All!J181,0))</f>
        <v>0</v>
      </c>
      <c r="K49" s="707">
        <f>IF(+All!$F181="Houston",+All!K181,IF(+All!$H181="Houston",+All!K181,0))</f>
        <v>0</v>
      </c>
      <c r="L49" s="78">
        <f>IF(+All!$F181="Houston",+All!L181,IF(+All!$H181="Houston",+All!L181,0))</f>
        <v>0</v>
      </c>
      <c r="M49" s="79">
        <f>IF(+All!$F181="Houston",+All!M181,IF(+All!$H181="Houston",+All!M181,0))</f>
        <v>0</v>
      </c>
      <c r="N49" s="706" t="str">
        <f>IF(+All!$F181="Houston",+All!N181,IF(+All!$H181="Houston",+All!N181,0))</f>
        <v>Houston</v>
      </c>
      <c r="O49" s="708">
        <f>IF(+All!$F181="Houston",+All!O181,IF(+All!$H181="Houston",+All!O181,0))</f>
        <v>45</v>
      </c>
      <c r="P49" s="708" t="str">
        <f>IF(+All!$F181="Houston",+All!P181,IF(+All!$H181="Houston",+All!P181,0))</f>
        <v>1AA Grambling</v>
      </c>
      <c r="Q49" s="707">
        <f>IF(+All!$F181="Houston",+All!Q181,IF(+All!$H181="Houston",+All!Q181,0))</f>
        <v>0</v>
      </c>
      <c r="R49" s="706">
        <f>IF(+All!$F181="Houston",+All!R181,IF(+All!$H181="Houston",+All!R181,0))</f>
        <v>0</v>
      </c>
      <c r="S49" s="708">
        <f>IF(+All!$F181="Houston",+All!S181,IF(+All!$H181="Houston",+All!S181,0))</f>
        <v>0</v>
      </c>
      <c r="T49" s="706">
        <f>IF(+All!$F181="Houston",+All!T181,IF(+All!$H181="Houston",+All!T181,0))</f>
        <v>0</v>
      </c>
      <c r="U49" s="707">
        <f>IF(+All!$F181="Houston",+All!U181,IF(+All!$H181="Houston",+All!U181,0))</f>
        <v>0</v>
      </c>
      <c r="V49" s="706" t="e">
        <f>IF(+All!#REF!="Houston",+All!#REF!,IF(+All!#REF!="Houston",+All!#REF!,0))</f>
        <v>#REF!</v>
      </c>
      <c r="W49" s="707" t="e">
        <f>IF(+All!#REF!="Houston",+All!#REF!,IF(+All!#REF!="Houston",+All!#REF!,0))</f>
        <v>#REF!</v>
      </c>
      <c r="X49" s="706" t="e">
        <f>IF(+All!#REF!="Houston",+All!#REF!,IF(+All!#REF!="Houston",+All!#REF!,0))</f>
        <v>#REF!</v>
      </c>
      <c r="Y49" s="707" t="e">
        <f>IF(+All!#REF!="Houston",+All!#REF!,IF(+All!#REF!="Houston",+All!#REF!,0))</f>
        <v>#REF!</v>
      </c>
      <c r="Z49" s="706" t="e">
        <f>IF(+All!#REF!="Houston",+All!#REF!,IF(+All!#REF!="Houston",+All!#REF!,0))</f>
        <v>#REF!</v>
      </c>
      <c r="AA49" s="707" t="e">
        <f>IF(+All!#REF!="Houston",+All!#REF!,IF(+All!#REF!="Houston",+All!#REF!,0))</f>
        <v>#REF!</v>
      </c>
      <c r="AB49" s="706" t="e">
        <f>IF(+All!#REF!="Houston",+All!#REF!,IF(+All!#REF!="Houston",+All!#REF!,0))</f>
        <v>#REF!</v>
      </c>
      <c r="AC49" s="707" t="e">
        <f>IF(+All!#REF!="Houston",+All!#REF!,IF(+All!#REF!="Houston",+All!#REF!,0))</f>
        <v>#REF!</v>
      </c>
      <c r="AD49" s="706" t="e">
        <f>IF(+All!#REF!="Houston",+All!#REF!,IF(+All!#REF!="Houston",+All!#REF!,0))</f>
        <v>#REF!</v>
      </c>
      <c r="AE49" s="707" t="e">
        <f>IF(+All!#REF!="Houston",+All!#REF!,IF(+All!#REF!="Houston",+All!#REF!,0))</f>
        <v>#REF!</v>
      </c>
      <c r="AF49" s="706" t="e">
        <f>IF(+All!#REF!="Houston",+All!#REF!,IF(+All!#REF!="Houston",+All!#REF!,0))</f>
        <v>#REF!</v>
      </c>
      <c r="AG49" s="707" t="e">
        <f>IF(+All!#REF!="Houston",+All!#REF!,IF(+All!#REF!="Houston",+All!#REF!,0))</f>
        <v>#REF!</v>
      </c>
      <c r="AH49" s="706" t="e">
        <f>IF(+All!#REF!="Houston",+All!#REF!,IF(+All!#REF!="Houston",+All!#REF!,0))</f>
        <v>#REF!</v>
      </c>
      <c r="AI49" s="707" t="e">
        <f>IF(+All!#REF!="Houston",+All!#REF!,IF(+All!#REF!="Houston",+All!#REF!,0))</f>
        <v>#REF!</v>
      </c>
      <c r="AJ49" s="706" t="e">
        <f>IF(+All!#REF!="Houston",+All!#REF!,IF(+All!#REF!="Houston",+All!#REF!,0))</f>
        <v>#REF!</v>
      </c>
      <c r="AK49" s="707" t="e">
        <f>IF(+All!#REF!="Houston",+All!#REF!,IF(+All!#REF!="Houston",+All!#REF!,0))</f>
        <v>#REF!</v>
      </c>
      <c r="AL49" s="586" t="e">
        <f>IF(+All!#REF!="Houston",+All!#REF!,IF(+All!#REF!="Houston",+All!#REF!,0))</f>
        <v>#REF!</v>
      </c>
      <c r="AM49" s="584" t="e">
        <f>IF(+All!#REF!="Houston",+All!#REF!,IF(+All!#REF!="Houston",+All!#REF!,0))</f>
        <v>#REF!</v>
      </c>
      <c r="AN49" s="586" t="e">
        <f>IF(+All!#REF!="Houston",+All!#REF!,IF(+All!#REF!="Houston",+All!#REF!,0))</f>
        <v>#REF!</v>
      </c>
      <c r="AO49" s="585" t="e">
        <f>IF(+All!#REF!="Houston",+All!#REF!,IF(+All!#REF!="Houston",+All!#REF!,0))</f>
        <v>#REF!</v>
      </c>
      <c r="AP49" s="84" t="e">
        <f>IF(+All!#REF!="Houston",+All!#REF!,IF(+All!#REF!="Houston",+All!#REF!,0))</f>
        <v>#REF!</v>
      </c>
      <c r="AQ49" s="480" t="e">
        <f>IF(+All!#REF!="Houston",+All!#REF!,IF(+All!#REF!="Houston",+All!#REF!,0))</f>
        <v>#REF!</v>
      </c>
      <c r="AR49" s="482" t="e">
        <f>IF(+All!#REF!="Houston",+All!#REF!,IF(+All!#REF!="Houston",+All!#REF!,0))</f>
        <v>#REF!</v>
      </c>
      <c r="AS49" s="483" t="e">
        <f>IF(+All!#REF!="Houston",+All!#REF!,IF(+All!#REF!="Houston",+All!#REF!,0))</f>
        <v>#REF!</v>
      </c>
      <c r="AT49" s="483" t="e">
        <f>IF(+All!#REF!="Houston",+All!#REF!,IF(+All!#REF!="Houston",+All!#REF!,0))</f>
        <v>#REF!</v>
      </c>
      <c r="AU49" s="482" t="e">
        <f>IF(+All!#REF!="Houston",+All!#REF!,IF(+All!#REF!="Houston",+All!#REF!,0))</f>
        <v>#REF!</v>
      </c>
      <c r="AV49" s="483" t="e">
        <f>IF(+All!#REF!="Houston",+All!#REF!,IF(+All!#REF!="Houston",+All!#REF!,0))</f>
        <v>#REF!</v>
      </c>
      <c r="AW49" s="484" t="e">
        <f>IF(+All!#REF!="Houston",+All!#REF!,IF(+All!#REF!="Houston",+All!#REF!,0))</f>
        <v>#REF!</v>
      </c>
      <c r="AX49" s="483" t="e">
        <f>IF(+All!#REF!="Houston",+All!#REF!,IF(+All!#REF!="Houston",+All!#REF!,0))</f>
        <v>#REF!</v>
      </c>
      <c r="AY49" s="88" t="e">
        <f>IF(+All!#REF!="Houston",+All!#REF!,IF(+All!#REF!="Houston",+All!#REF!,0))</f>
        <v>#REF!</v>
      </c>
      <c r="AZ49" s="89" t="e">
        <f>IF(+All!#REF!="Houston",+All!#REF!,IF(+All!#REF!="Houston",+All!#REF!,0))</f>
        <v>#REF!</v>
      </c>
      <c r="BA49" s="90" t="e">
        <f>IF(+All!#REF!="Houston",+All!#REF!,IF(+All!#REF!="Houston",+All!#REF!,0))</f>
        <v>#REF!</v>
      </c>
      <c r="BB49" s="90" t="e">
        <f>IF(+All!#REF!="Houston",+All!#REF!,IF(+All!#REF!="Houston",+All!#REF!,0))</f>
        <v>#REF!</v>
      </c>
      <c r="BC49" s="91" t="e">
        <f>IF(+All!#REF!="Houston",+All!#REF!,IF(+All!#REF!="Houston",+All!#REF!,0))</f>
        <v>#REF!</v>
      </c>
      <c r="BD49" s="482" t="e">
        <f>IF(+All!#REF!="Houston",+All!#REF!,IF(+All!#REF!="Houston",+All!#REF!,0))</f>
        <v>#REF!</v>
      </c>
      <c r="BE49" s="483" t="e">
        <f>IF(+All!#REF!="Houston",+All!#REF!,IF(+All!#REF!="Houston",+All!#REF!,0))</f>
        <v>#REF!</v>
      </c>
      <c r="BF49" s="483" t="e">
        <f>IF(+All!#REF!="Houston",+All!#REF!,IF(+All!#REF!="Houston",+All!#REF!,0))</f>
        <v>#REF!</v>
      </c>
      <c r="BG49" s="482" t="e">
        <f>IF(+All!#REF!="Houston",+All!#REF!,IF(+All!#REF!="Houston",+All!#REF!,0))</f>
        <v>#REF!</v>
      </c>
      <c r="BH49" s="483" t="e">
        <f>IF(+All!#REF!="Houston",+All!#REF!,IF(+All!#REF!="Houston",+All!#REF!,0))</f>
        <v>#REF!</v>
      </c>
      <c r="BI49" s="484" t="e">
        <f>IF(+All!#REF!="Houston",+All!#REF!,IF(+All!#REF!="Houston",+All!#REF!,0))</f>
        <v>#REF!</v>
      </c>
      <c r="BJ49" s="92" t="e">
        <f>IF(+All!#REF!="Houston",+All!#REF!,IF(+All!#REF!="Houston",+All!#REF!,0))</f>
        <v>#REF!</v>
      </c>
      <c r="BK49" s="93" t="e">
        <f>IF(+All!#REF!="Houston",+All!#REF!,IF(+All!#REF!="Houston",+All!#REF!,0))</f>
        <v>#REF!</v>
      </c>
    </row>
    <row r="50" spans="1:63" x14ac:dyDescent="0.8">
      <c r="A50" s="70">
        <f>IF(+All!$F262="Houston",+All!A262,IF(+All!$H262="Houston",+All!A262,0))</f>
        <v>4</v>
      </c>
      <c r="B50" s="480" t="str">
        <f>IF(+All!$F262="Houston",+All!B262,IF(+All!$H262="Houston",+All!B262,0))</f>
        <v>Sat</v>
      </c>
      <c r="C50" s="72">
        <f>IF(+All!$F262="Houston",+All!C262,IF(+All!$H262="Houston",+All!C262,0))</f>
        <v>44464</v>
      </c>
      <c r="D50" s="73">
        <f>IF(+All!$F262="Houston",+All!D262,IF(+All!$H262="Houston",+All!D262,0))</f>
        <v>0.79166666666666663</v>
      </c>
      <c r="E50" s="707" t="str">
        <f>IF(+All!$F262="Houston",+All!E262,IF(+All!$H262="Houston",+All!E262,0))</f>
        <v>ESPNU</v>
      </c>
      <c r="F50" s="75" t="str">
        <f>IF(+All!$F262="Houston",+All!F262,IF(+All!$H262="Houston",+All!F262,0))</f>
        <v>Navy</v>
      </c>
      <c r="G50" s="76" t="str">
        <f>IF(+All!$F262="Houston",+All!G262,IF(+All!$H262="Houston",+All!G262,0))</f>
        <v>AAC</v>
      </c>
      <c r="H50" s="75" t="str">
        <f>IF(+All!$F262="Houston",+All!H262,IF(+All!$H262="Houston",+All!H262,0))</f>
        <v>Houston</v>
      </c>
      <c r="I50" s="76" t="str">
        <f>IF(+All!$F262="Houston",+All!I262,IF(+All!$H262="Houston",+All!I262,0))</f>
        <v>AAC</v>
      </c>
      <c r="J50" s="706" t="str">
        <f>IF(+All!$F262="Houston",+All!J262,IF(+All!$H262="Houston",+All!J262,0))</f>
        <v>Houston</v>
      </c>
      <c r="K50" s="707" t="str">
        <f>IF(+All!$F262="Houston",+All!K262,IF(+All!$H262="Houston",+All!K262,0))</f>
        <v>Navy</v>
      </c>
      <c r="L50" s="78">
        <f>IF(+All!$F262="Houston",+All!L262,IF(+All!$H262="Houston",+All!L262,0))</f>
        <v>20</v>
      </c>
      <c r="M50" s="79">
        <f>IF(+All!$F262="Houston",+All!M262,IF(+All!$H262="Houston",+All!M262,0))</f>
        <v>48</v>
      </c>
      <c r="N50" s="706" t="str">
        <f>IF(+All!$F262="Houston",+All!N262,IF(+All!$H262="Houston",+All!N262,0))</f>
        <v>Houston</v>
      </c>
      <c r="O50" s="708">
        <f>IF(+All!$F262="Houston",+All!O262,IF(+All!$H262="Houston",+All!O262,0))</f>
        <v>28</v>
      </c>
      <c r="P50" s="708" t="str">
        <f>IF(+All!$F262="Houston",+All!P262,IF(+All!$H262="Houston",+All!P262,0))</f>
        <v>Navy</v>
      </c>
      <c r="Q50" s="707">
        <f>IF(+All!$F262="Houston",+All!Q262,IF(+All!$H262="Houston",+All!Q262,0))</f>
        <v>20</v>
      </c>
      <c r="R50" s="706" t="str">
        <f>IF(+All!$F262="Houston",+All!R262,IF(+All!$H262="Houston",+All!R262,0))</f>
        <v>Navy</v>
      </c>
      <c r="S50" s="708" t="str">
        <f>IF(+All!$F262="Houston",+All!S262,IF(+All!$H262="Houston",+All!S262,0))</f>
        <v>Houston</v>
      </c>
      <c r="T50" s="706" t="str">
        <f>IF(+All!$F262="Houston",+All!T262,IF(+All!$H262="Houston",+All!T262,0))</f>
        <v>Houston</v>
      </c>
      <c r="U50" s="707" t="str">
        <f>IF(+All!$F262="Houston",+All!U262,IF(+All!$H262="Houston",+All!U262,0))</f>
        <v>L</v>
      </c>
      <c r="V50" s="706" t="e">
        <f>IF(+All!#REF!="Houston",+All!#REF!,IF(+All!#REF!="Houston",+All!#REF!,0))</f>
        <v>#REF!</v>
      </c>
      <c r="W50" s="707" t="e">
        <f>IF(+All!#REF!="Houston",+All!#REF!,IF(+All!#REF!="Houston",+All!#REF!,0))</f>
        <v>#REF!</v>
      </c>
      <c r="X50" s="706" t="e">
        <f>IF(+All!#REF!="Houston",+All!#REF!,IF(+All!#REF!="Houston",+All!#REF!,0))</f>
        <v>#REF!</v>
      </c>
      <c r="Y50" s="707" t="e">
        <f>IF(+All!#REF!="Houston",+All!#REF!,IF(+All!#REF!="Houston",+All!#REF!,0))</f>
        <v>#REF!</v>
      </c>
      <c r="Z50" s="706" t="e">
        <f>IF(+All!#REF!="Houston",+All!#REF!,IF(+All!#REF!="Houston",+All!#REF!,0))</f>
        <v>#REF!</v>
      </c>
      <c r="AA50" s="707" t="e">
        <f>IF(+All!#REF!="Houston",+All!#REF!,IF(+All!#REF!="Houston",+All!#REF!,0))</f>
        <v>#REF!</v>
      </c>
      <c r="AB50" s="706" t="e">
        <f>IF(+All!#REF!="Houston",+All!#REF!,IF(+All!#REF!="Houston",+All!#REF!,0))</f>
        <v>#REF!</v>
      </c>
      <c r="AC50" s="707" t="e">
        <f>IF(+All!#REF!="Houston",+All!#REF!,IF(+All!#REF!="Houston",+All!#REF!,0))</f>
        <v>#REF!</v>
      </c>
      <c r="AD50" s="706" t="e">
        <f>IF(+All!#REF!="Houston",+All!#REF!,IF(+All!#REF!="Houston",+All!#REF!,0))</f>
        <v>#REF!</v>
      </c>
      <c r="AE50" s="707" t="e">
        <f>IF(+All!#REF!="Houston",+All!#REF!,IF(+All!#REF!="Houston",+All!#REF!,0))</f>
        <v>#REF!</v>
      </c>
      <c r="AF50" s="706" t="e">
        <f>IF(+All!#REF!="Houston",+All!#REF!,IF(+All!#REF!="Houston",+All!#REF!,0))</f>
        <v>#REF!</v>
      </c>
      <c r="AG50" s="707" t="e">
        <f>IF(+All!#REF!="Houston",+All!#REF!,IF(+All!#REF!="Houston",+All!#REF!,0))</f>
        <v>#REF!</v>
      </c>
      <c r="AH50" s="706" t="e">
        <f>IF(+All!#REF!="Houston",+All!#REF!,IF(+All!#REF!="Houston",+All!#REF!,0))</f>
        <v>#REF!</v>
      </c>
      <c r="AI50" s="707" t="e">
        <f>IF(+All!#REF!="Houston",+All!#REF!,IF(+All!#REF!="Houston",+All!#REF!,0))</f>
        <v>#REF!</v>
      </c>
      <c r="AJ50" s="706" t="e">
        <f>IF(+All!#REF!="Houston",+All!#REF!,IF(+All!#REF!="Houston",+All!#REF!,0))</f>
        <v>#REF!</v>
      </c>
      <c r="AK50" s="707" t="e">
        <f>IF(+All!#REF!="Houston",+All!#REF!,IF(+All!#REF!="Houston",+All!#REF!,0))</f>
        <v>#REF!</v>
      </c>
      <c r="AL50" s="586" t="e">
        <f>IF(+All!#REF!="Houston",+All!#REF!,IF(+All!#REF!="Houston",+All!#REF!,0))</f>
        <v>#REF!</v>
      </c>
      <c r="AM50" s="584" t="e">
        <f>IF(+All!#REF!="Houston",+All!#REF!,IF(+All!#REF!="Houston",+All!#REF!,0))</f>
        <v>#REF!</v>
      </c>
      <c r="AN50" s="586" t="e">
        <f>IF(+All!#REF!="Houston",+All!#REF!,IF(+All!#REF!="Houston",+All!#REF!,0))</f>
        <v>#REF!</v>
      </c>
      <c r="AO50" s="585" t="e">
        <f>IF(+All!#REF!="Houston",+All!#REF!,IF(+All!#REF!="Houston",+All!#REF!,0))</f>
        <v>#REF!</v>
      </c>
      <c r="AP50" s="84" t="e">
        <f>IF(+All!#REF!="Houston",+All!#REF!,IF(+All!#REF!="Houston",+All!#REF!,0))</f>
        <v>#REF!</v>
      </c>
      <c r="AQ50" s="480" t="e">
        <f>IF(+All!#REF!="Houston",+All!#REF!,IF(+All!#REF!="Houston",+All!#REF!,0))</f>
        <v>#REF!</v>
      </c>
      <c r="AR50" s="482" t="e">
        <f>IF(+All!#REF!="Houston",+All!#REF!,IF(+All!#REF!="Houston",+All!#REF!,0))</f>
        <v>#REF!</v>
      </c>
      <c r="AS50" s="483" t="e">
        <f>IF(+All!#REF!="Houston",+All!#REF!,IF(+All!#REF!="Houston",+All!#REF!,0))</f>
        <v>#REF!</v>
      </c>
      <c r="AT50" s="483" t="e">
        <f>IF(+All!#REF!="Houston",+All!#REF!,IF(+All!#REF!="Houston",+All!#REF!,0))</f>
        <v>#REF!</v>
      </c>
      <c r="AU50" s="482" t="e">
        <f>IF(+All!#REF!="Houston",+All!#REF!,IF(+All!#REF!="Houston",+All!#REF!,0))</f>
        <v>#REF!</v>
      </c>
      <c r="AV50" s="483" t="e">
        <f>IF(+All!#REF!="Houston",+All!#REF!,IF(+All!#REF!="Houston",+All!#REF!,0))</f>
        <v>#REF!</v>
      </c>
      <c r="AW50" s="484" t="e">
        <f>IF(+All!#REF!="Houston",+All!#REF!,IF(+All!#REF!="Houston",+All!#REF!,0))</f>
        <v>#REF!</v>
      </c>
      <c r="AX50" s="483" t="e">
        <f>IF(+All!#REF!="Houston",+All!#REF!,IF(+All!#REF!="Houston",+All!#REF!,0))</f>
        <v>#REF!</v>
      </c>
      <c r="AY50" s="88" t="e">
        <f>IF(+All!#REF!="Houston",+All!#REF!,IF(+All!#REF!="Houston",+All!#REF!,0))</f>
        <v>#REF!</v>
      </c>
      <c r="AZ50" s="89" t="e">
        <f>IF(+All!#REF!="Houston",+All!#REF!,IF(+All!#REF!="Houston",+All!#REF!,0))</f>
        <v>#REF!</v>
      </c>
      <c r="BA50" s="90" t="e">
        <f>IF(+All!#REF!="Houston",+All!#REF!,IF(+All!#REF!="Houston",+All!#REF!,0))</f>
        <v>#REF!</v>
      </c>
      <c r="BB50" s="90" t="e">
        <f>IF(+All!#REF!="Houston",+All!#REF!,IF(+All!#REF!="Houston",+All!#REF!,0))</f>
        <v>#REF!</v>
      </c>
      <c r="BC50" s="91" t="e">
        <f>IF(+All!#REF!="Houston",+All!#REF!,IF(+All!#REF!="Houston",+All!#REF!,0))</f>
        <v>#REF!</v>
      </c>
      <c r="BD50" s="482" t="e">
        <f>IF(+All!#REF!="Houston",+All!#REF!,IF(+All!#REF!="Houston",+All!#REF!,0))</f>
        <v>#REF!</v>
      </c>
      <c r="BE50" s="483" t="e">
        <f>IF(+All!#REF!="Houston",+All!#REF!,IF(+All!#REF!="Houston",+All!#REF!,0))</f>
        <v>#REF!</v>
      </c>
      <c r="BF50" s="483" t="e">
        <f>IF(+All!#REF!="Houston",+All!#REF!,IF(+All!#REF!="Houston",+All!#REF!,0))</f>
        <v>#REF!</v>
      </c>
      <c r="BG50" s="482" t="e">
        <f>IF(+All!#REF!="Houston",+All!#REF!,IF(+All!#REF!="Houston",+All!#REF!,0))</f>
        <v>#REF!</v>
      </c>
      <c r="BH50" s="483" t="e">
        <f>IF(+All!#REF!="Houston",+All!#REF!,IF(+All!#REF!="Houston",+All!#REF!,0))</f>
        <v>#REF!</v>
      </c>
      <c r="BI50" s="484" t="e">
        <f>IF(+All!#REF!="Houston",+All!#REF!,IF(+All!#REF!="Houston",+All!#REF!,0))</f>
        <v>#REF!</v>
      </c>
      <c r="BJ50" s="92" t="e">
        <f>IF(+All!#REF!="Houston",+All!#REF!,IF(+All!#REF!="Houston",+All!#REF!,0))</f>
        <v>#REF!</v>
      </c>
      <c r="BK50" s="93" t="e">
        <f>IF(+All!#REF!="Houston",+All!#REF!,IF(+All!#REF!="Houston",+All!#REF!,0))</f>
        <v>#REF!</v>
      </c>
    </row>
    <row r="51" spans="1:63" x14ac:dyDescent="0.8">
      <c r="A51" s="70">
        <f>IF(+All!$F329="Houston",+All!A329,IF(+All!$H329="Houston",+All!A329,0))</f>
        <v>5</v>
      </c>
      <c r="B51" s="480" t="str">
        <f>IF(+All!$F329="Houston",+All!B329,IF(+All!$H329="Houston",+All!B329,0))</f>
        <v>Fri</v>
      </c>
      <c r="C51" s="72">
        <f>IF(+All!$F329="Houston",+All!C329,IF(+All!$H329="Houston",+All!C329,0))</f>
        <v>44470</v>
      </c>
      <c r="D51" s="73">
        <f>IF(+All!$F329="Houston",+All!D329,IF(+All!$H329="Houston",+All!D329,0))</f>
        <v>0.8125</v>
      </c>
      <c r="E51" s="707" t="str">
        <f>IF(+All!$F329="Houston",+All!E329,IF(+All!$H329="Houston",+All!E329,0))</f>
        <v>ESPN</v>
      </c>
      <c r="F51" s="75" t="str">
        <f>IF(+All!$F329="Houston",+All!F329,IF(+All!$H329="Houston",+All!F329,0))</f>
        <v>Houston</v>
      </c>
      <c r="G51" s="76" t="str">
        <f>IF(+All!$F329="Houston",+All!G329,IF(+All!$H329="Houston",+All!G329,0))</f>
        <v>AAC</v>
      </c>
      <c r="H51" s="75" t="str">
        <f>IF(+All!$F329="Houston",+All!H329,IF(+All!$H329="Houston",+All!H329,0))</f>
        <v>Tulsa</v>
      </c>
      <c r="I51" s="76" t="str">
        <f>IF(+All!$F329="Houston",+All!I329,IF(+All!$H329="Houston",+All!I329,0))</f>
        <v>AAC</v>
      </c>
      <c r="J51" s="706" t="str">
        <f>IF(+All!$F329="Houston",+All!J329,IF(+All!$H329="Houston",+All!J329,0))</f>
        <v>Tulsa</v>
      </c>
      <c r="K51" s="707" t="str">
        <f>IF(+All!$F329="Houston",+All!K329,IF(+All!$H329="Houston",+All!K329,0))</f>
        <v>Houston</v>
      </c>
      <c r="L51" s="78">
        <f>IF(+All!$F329="Houston",+All!L329,IF(+All!$H329="Houston",+All!L329,0))</f>
        <v>4.5</v>
      </c>
      <c r="M51" s="79">
        <f>IF(+All!$F329="Houston",+All!M329,IF(+All!$H329="Houston",+All!M329,0))</f>
        <v>54.5</v>
      </c>
      <c r="N51" s="706" t="str">
        <f>IF(+All!$F329="Houston",+All!N329,IF(+All!$H329="Houston",+All!N329,0))</f>
        <v>Houston</v>
      </c>
      <c r="O51" s="708">
        <f>IF(+All!$F329="Houston",+All!O329,IF(+All!$H329="Houston",+All!O329,0))</f>
        <v>45</v>
      </c>
      <c r="P51" s="708" t="str">
        <f>IF(+All!$F329="Houston",+All!P329,IF(+All!$H329="Houston",+All!P329,0))</f>
        <v>Tulsa</v>
      </c>
      <c r="Q51" s="707">
        <f>IF(+All!$F329="Houston",+All!Q329,IF(+All!$H329="Houston",+All!Q329,0))</f>
        <v>20</v>
      </c>
      <c r="R51" s="706" t="str">
        <f>IF(+All!$F329="Houston",+All!R329,IF(+All!$H329="Houston",+All!R329,0))</f>
        <v>Houston</v>
      </c>
      <c r="S51" s="708" t="str">
        <f>IF(+All!$F329="Houston",+All!S329,IF(+All!$H329="Houston",+All!S329,0))</f>
        <v>Tulsa</v>
      </c>
      <c r="T51" s="706" t="str">
        <f>IF(+All!$F329="Houston",+All!T329,IF(+All!$H329="Houston",+All!T329,0))</f>
        <v>Houston</v>
      </c>
      <c r="U51" s="707" t="str">
        <f>IF(+All!$F329="Houston",+All!U329,IF(+All!$H329="Houston",+All!U329,0))</f>
        <v>W</v>
      </c>
      <c r="V51" s="706">
        <f>IF(+All!$F375="Houston",+All!#REF!,IF(+All!$H375="Houston",+All!#REF!,0))</f>
        <v>0</v>
      </c>
      <c r="W51" s="707">
        <f>IF(+All!$F375="Houston",+All!#REF!,IF(+All!$H375="Houston",+All!#REF!,0))</f>
        <v>0</v>
      </c>
      <c r="X51" s="706">
        <f>IF(+All!$F375="Houston",+All!#REF!,IF(+All!$H375="Houston",+All!#REF!,0))</f>
        <v>0</v>
      </c>
      <c r="Y51" s="707">
        <f>IF(+All!$F375="Houston",+All!#REF!,IF(+All!$H375="Houston",+All!#REF!,0))</f>
        <v>0</v>
      </c>
      <c r="Z51" s="706">
        <f>IF(+All!$F375="Houston",+All!#REF!,IF(+All!$H375="Houston",+All!#REF!,0))</f>
        <v>0</v>
      </c>
      <c r="AA51" s="707">
        <f>IF(+All!$F375="Houston",+All!#REF!,IF(+All!$H375="Houston",+All!#REF!,0))</f>
        <v>0</v>
      </c>
      <c r="AB51" s="706">
        <f>IF(+All!$F375="Houston",+All!#REF!,IF(+All!$H375="Houston",+All!#REF!,0))</f>
        <v>0</v>
      </c>
      <c r="AC51" s="707">
        <f>IF(+All!$F375="Houston",+All!#REF!,IF(+All!$H375="Houston",+All!#REF!,0))</f>
        <v>0</v>
      </c>
      <c r="AD51" s="706">
        <f>IF(+All!$F375="Houston",+All!#REF!,IF(+All!$H375="Houston",+All!#REF!,0))</f>
        <v>0</v>
      </c>
      <c r="AE51" s="707">
        <f>IF(+All!$F375="Houston",+All!#REF!,IF(+All!$H375="Houston",+All!#REF!,0))</f>
        <v>0</v>
      </c>
      <c r="AF51" s="706">
        <f>IF(+All!$F375="Houston",+All!#REF!,IF(+All!$H375="Houston",+All!#REF!,0))</f>
        <v>0</v>
      </c>
      <c r="AG51" s="707">
        <f>IF(+All!$F375="Houston",+All!#REF!,IF(+All!$H375="Houston",+All!#REF!,0))</f>
        <v>0</v>
      </c>
      <c r="AH51" s="706">
        <f>IF(+All!$F375="Houston",+All!#REF!,IF(+All!$H375="Houston",+All!#REF!,0))</f>
        <v>0</v>
      </c>
      <c r="AI51" s="707">
        <f>IF(+All!$F375="Houston",+All!#REF!,IF(+All!$H375="Houston",+All!#REF!,0))</f>
        <v>0</v>
      </c>
      <c r="AJ51" s="706">
        <f>IF(+All!$F375="Houston",+All!#REF!,IF(+All!$H375="Houston",+All!#REF!,0))</f>
        <v>0</v>
      </c>
      <c r="AK51" s="707">
        <f>IF(+All!$F375="Houston",+All!#REF!,IF(+All!$H375="Houston",+All!#REF!,0))</f>
        <v>0</v>
      </c>
      <c r="AL51" s="586">
        <f>IF(+All!$F375="Houston",+All!V375,IF(+All!$H375="Houston",+All!V375,0))</f>
        <v>0</v>
      </c>
      <c r="AM51" s="584">
        <f>IF(+All!$F375="Houston",+All!W375,IF(+All!$H375="Houston",+All!W375,0))</f>
        <v>0</v>
      </c>
      <c r="AN51" s="586">
        <f>IF(+All!$F375="Houston",+All!X375,IF(+All!$H375="Houston",+All!X375,0))</f>
        <v>0</v>
      </c>
      <c r="AO51" s="585">
        <f>IF(+All!$F375="Houston",+All!Y375,IF(+All!$H375="Houston",+All!Y375,0))</f>
        <v>0</v>
      </c>
      <c r="AP51" s="84">
        <f>IF(+All!$F375="Houston",+All!Z375,IF(+All!$H375="Houston",+All!Z375,0))</f>
        <v>0</v>
      </c>
      <c r="AQ51" s="480">
        <f>IF(+All!$F375="Houston",+All!#REF!,IF(+All!$H375="Houston",+All!#REF!,0))</f>
        <v>0</v>
      </c>
      <c r="AR51" s="482">
        <f>IF(+All!$F375="Houston",+All!#REF!,IF(+All!$H375="Houston",+All!#REF!,0))</f>
        <v>0</v>
      </c>
      <c r="AS51" s="483">
        <f>IF(+All!$F375="Houston",+All!#REF!,IF(+All!$H375="Houston",+All!#REF!,0))</f>
        <v>0</v>
      </c>
      <c r="AT51" s="483">
        <f>IF(+All!$F375="Houston",+All!#REF!,IF(+All!$H375="Houston",+All!#REF!,0))</f>
        <v>0</v>
      </c>
      <c r="AU51" s="482">
        <f>IF(+All!$F375="Houston",+All!#REF!,IF(+All!$H375="Houston",+All!#REF!,0))</f>
        <v>0</v>
      </c>
      <c r="AV51" s="483">
        <f>IF(+All!$F375="Houston",+All!#REF!,IF(+All!$H375="Houston",+All!#REF!,0))</f>
        <v>0</v>
      </c>
      <c r="AW51" s="484">
        <f>IF(+All!$F375="Houston",+All!#REF!,IF(+All!$H375="Houston",+All!#REF!,0))</f>
        <v>0</v>
      </c>
      <c r="AX51" s="483">
        <f>IF(+All!$F375="Houston",+All!#REF!,IF(+All!$H375="Houston",+All!#REF!,0))</f>
        <v>0</v>
      </c>
      <c r="AY51" s="88">
        <f>IF(+All!$F375="Houston",+All!#REF!,IF(+All!$H375="Houston",+All!#REF!,0))</f>
        <v>0</v>
      </c>
      <c r="AZ51" s="89">
        <f>IF(+All!$F375="Houston",+All!#REF!,IF(+All!$H375="Houston",+All!#REF!,0))</f>
        <v>0</v>
      </c>
      <c r="BA51" s="90">
        <f>IF(+All!$F375="Houston",+All!#REF!,IF(+All!$H375="Houston",+All!#REF!,0))</f>
        <v>0</v>
      </c>
      <c r="BB51" s="90">
        <f>IF(+All!$F375="Houston",+All!#REF!,IF(+All!$H375="Houston",+All!#REF!,0))</f>
        <v>0</v>
      </c>
      <c r="BC51" s="91">
        <f>IF(+All!$F375="Houston",+All!#REF!,IF(+All!$H375="Houston",+All!#REF!,0))</f>
        <v>0</v>
      </c>
      <c r="BD51" s="482">
        <f>IF(+All!$F375="Houston",+All!#REF!,IF(+All!$H375="Houston",+All!#REF!,0))</f>
        <v>0</v>
      </c>
      <c r="BE51" s="483">
        <f>IF(+All!$F375="Houston",+All!#REF!,IF(+All!$H375="Houston",+All!#REF!,0))</f>
        <v>0</v>
      </c>
      <c r="BF51" s="483">
        <f>IF(+All!$F375="Houston",+All!#REF!,IF(+All!$H375="Houston",+All!#REF!,0))</f>
        <v>0</v>
      </c>
      <c r="BG51" s="482">
        <f>IF(+All!$F375="Houston",+All!#REF!,IF(+All!$H375="Houston",+All!#REF!,0))</f>
        <v>0</v>
      </c>
      <c r="BH51" s="483">
        <f>IF(+All!$F375="Houston",+All!#REF!,IF(+All!$H375="Houston",+All!#REF!,0))</f>
        <v>0</v>
      </c>
      <c r="BI51" s="484">
        <f>IF(+All!$F375="Houston",+All!#REF!,IF(+All!$H375="Houston",+All!#REF!,0))</f>
        <v>0</v>
      </c>
      <c r="BJ51" s="92">
        <f>IF(+All!$F375="Houston",+All!#REF!,IF(+All!$H375="Houston",+All!#REF!,0))</f>
        <v>0</v>
      </c>
      <c r="BK51" s="93">
        <f>IF(+All!$F375="Houston",+All!#REF!,IF(+All!$H375="Houston",+All!#REF!,0))</f>
        <v>0</v>
      </c>
    </row>
    <row r="52" spans="1:63" x14ac:dyDescent="0.8">
      <c r="A52" s="70">
        <f>IF(+All!$F398="Houston",+All!A398,IF(+All!$H398="Houston",+All!A398,0))</f>
        <v>6</v>
      </c>
      <c r="B52" s="480" t="str">
        <f>IF(+All!$F398="Houston",+All!B398,IF(+All!$H398="Houston",+All!B398,0))</f>
        <v>Thurs</v>
      </c>
      <c r="C52" s="72">
        <f>IF(+All!$F398="Houston",+All!C398,IF(+All!$H398="Houston",+All!C398,0))</f>
        <v>44476</v>
      </c>
      <c r="D52" s="73">
        <f>IF(+All!$F398="Houston",+All!D398,IF(+All!$H398="Houston",+All!D398,0))</f>
        <v>0.8125</v>
      </c>
      <c r="E52" s="707" t="str">
        <f>IF(+All!$F398="Houston",+All!E398,IF(+All!$H398="Houston",+All!E398,0))</f>
        <v>ESPN</v>
      </c>
      <c r="F52" s="75" t="str">
        <f>IF(+All!$F398="Houston",+All!F398,IF(+All!$H398="Houston",+All!F398,0))</f>
        <v>Houston</v>
      </c>
      <c r="G52" s="76" t="str">
        <f>IF(+All!$F398="Houston",+All!G398,IF(+All!$H398="Houston",+All!G398,0))</f>
        <v>AAC</v>
      </c>
      <c r="H52" s="75" t="str">
        <f>IF(+All!$F398="Houston",+All!H398,IF(+All!$H398="Houston",+All!H398,0))</f>
        <v>Tulane</v>
      </c>
      <c r="I52" s="76" t="str">
        <f>IF(+All!$F398="Houston",+All!I398,IF(+All!$H398="Houston",+All!I398,0))</f>
        <v>AAC</v>
      </c>
      <c r="J52" s="706" t="str">
        <f>IF(+All!$F398="Houston",+All!J398,IF(+All!$H398="Houston",+All!J398,0))</f>
        <v>Houston</v>
      </c>
      <c r="K52" s="707" t="str">
        <f>IF(+All!$F398="Houston",+All!K398,IF(+All!$H398="Houston",+All!K398,0))</f>
        <v>Tulane</v>
      </c>
      <c r="L52" s="78">
        <f>IF(+All!$F398="Houston",+All!L398,IF(+All!$H398="Houston",+All!L398,0))</f>
        <v>6.5</v>
      </c>
      <c r="M52" s="79">
        <f>IF(+All!$F398="Houston",+All!M398,IF(+All!$H398="Houston",+All!M398,0))</f>
        <v>60</v>
      </c>
      <c r="N52" s="706" t="str">
        <f>IF(+All!$F398="Houston",+All!N398,IF(+All!$H398="Houston",+All!N398,0))</f>
        <v>Houston</v>
      </c>
      <c r="O52" s="708">
        <f>IF(+All!$F398="Houston",+All!O398,IF(+All!$H398="Houston",+All!O398,0))</f>
        <v>40</v>
      </c>
      <c r="P52" s="708" t="str">
        <f>IF(+All!$F398="Houston",+All!P398,IF(+All!$H398="Houston",+All!P398,0))</f>
        <v>Tulane</v>
      </c>
      <c r="Q52" s="707">
        <f>IF(+All!$F398="Houston",+All!Q398,IF(+All!$H398="Houston",+All!Q398,0))</f>
        <v>22</v>
      </c>
      <c r="R52" s="706" t="str">
        <f>IF(+All!$F398="Houston",+All!R398,IF(+All!$H398="Houston",+All!R398,0))</f>
        <v>Houston</v>
      </c>
      <c r="S52" s="708" t="str">
        <f>IF(+All!$F398="Houston",+All!S398,IF(+All!$H398="Houston",+All!S398,0))</f>
        <v>Tulane</v>
      </c>
      <c r="T52" s="706" t="str">
        <f>IF(+All!$F398="Houston",+All!T398,IF(+All!$H398="Houston",+All!T398,0))</f>
        <v>Tulane</v>
      </c>
      <c r="U52" s="707" t="str">
        <f>IF(+All!$F398="Houston",+All!U398,IF(+All!$H398="Houston",+All!U398,0))</f>
        <v>L</v>
      </c>
      <c r="V52" s="706" t="e">
        <f>IF(+All!#REF!="Houston",+All!#REF!,IF(+All!#REF!="Houston",+All!#REF!,0))</f>
        <v>#REF!</v>
      </c>
      <c r="W52" s="707" t="e">
        <f>IF(+All!#REF!="Houston",+All!#REF!,IF(+All!#REF!="Houston",+All!#REF!,0))</f>
        <v>#REF!</v>
      </c>
      <c r="X52" s="706" t="e">
        <f>IF(+All!#REF!="Houston",+All!#REF!,IF(+All!#REF!="Houston",+All!#REF!,0))</f>
        <v>#REF!</v>
      </c>
      <c r="Y52" s="707" t="e">
        <f>IF(+All!#REF!="Houston",+All!#REF!,IF(+All!#REF!="Houston",+All!#REF!,0))</f>
        <v>#REF!</v>
      </c>
      <c r="Z52" s="706" t="e">
        <f>IF(+All!#REF!="Houston",+All!#REF!,IF(+All!#REF!="Houston",+All!#REF!,0))</f>
        <v>#REF!</v>
      </c>
      <c r="AA52" s="707" t="e">
        <f>IF(+All!#REF!="Houston",+All!#REF!,IF(+All!#REF!="Houston",+All!#REF!,0))</f>
        <v>#REF!</v>
      </c>
      <c r="AB52" s="706" t="e">
        <f>IF(+All!#REF!="Houston",+All!#REF!,IF(+All!#REF!="Houston",+All!#REF!,0))</f>
        <v>#REF!</v>
      </c>
      <c r="AC52" s="707" t="e">
        <f>IF(+All!#REF!="Houston",+All!#REF!,IF(+All!#REF!="Houston",+All!#REF!,0))</f>
        <v>#REF!</v>
      </c>
      <c r="AD52" s="706" t="e">
        <f>IF(+All!#REF!="Houston",+All!#REF!,IF(+All!#REF!="Houston",+All!#REF!,0))</f>
        <v>#REF!</v>
      </c>
      <c r="AE52" s="707" t="e">
        <f>IF(+All!#REF!="Houston",+All!#REF!,IF(+All!#REF!="Houston",+All!#REF!,0))</f>
        <v>#REF!</v>
      </c>
      <c r="AF52" s="706" t="e">
        <f>IF(+All!#REF!="Houston",+All!#REF!,IF(+All!#REF!="Houston",+All!#REF!,0))</f>
        <v>#REF!</v>
      </c>
      <c r="AG52" s="707" t="e">
        <f>IF(+All!#REF!="Houston",+All!#REF!,IF(+All!#REF!="Houston",+All!#REF!,0))</f>
        <v>#REF!</v>
      </c>
      <c r="AH52" s="706" t="e">
        <f>IF(+All!#REF!="Houston",+All!#REF!,IF(+All!#REF!="Houston",+All!#REF!,0))</f>
        <v>#REF!</v>
      </c>
      <c r="AI52" s="707" t="e">
        <f>IF(+All!#REF!="Houston",+All!#REF!,IF(+All!#REF!="Houston",+All!#REF!,0))</f>
        <v>#REF!</v>
      </c>
      <c r="AJ52" s="706" t="e">
        <f>IF(+All!#REF!="Houston",+All!#REF!,IF(+All!#REF!="Houston",+All!#REF!,0))</f>
        <v>#REF!</v>
      </c>
      <c r="AK52" s="707" t="e">
        <f>IF(+All!#REF!="Houston",+All!#REF!,IF(+All!#REF!="Houston",+All!#REF!,0))</f>
        <v>#REF!</v>
      </c>
      <c r="AL52" s="586" t="e">
        <f>IF(+All!#REF!="Houston",+All!#REF!,IF(+All!#REF!="Houston",+All!#REF!,0))</f>
        <v>#REF!</v>
      </c>
      <c r="AM52" s="584" t="e">
        <f>IF(+All!#REF!="Houston",+All!#REF!,IF(+All!#REF!="Houston",+All!#REF!,0))</f>
        <v>#REF!</v>
      </c>
      <c r="AN52" s="586" t="e">
        <f>IF(+All!#REF!="Houston",+All!#REF!,IF(+All!#REF!="Houston",+All!#REF!,0))</f>
        <v>#REF!</v>
      </c>
      <c r="AO52" s="585" t="e">
        <f>IF(+All!#REF!="Houston",+All!#REF!,IF(+All!#REF!="Houston",+All!#REF!,0))</f>
        <v>#REF!</v>
      </c>
      <c r="AP52" s="84" t="e">
        <f>IF(+All!#REF!="Houston",+All!#REF!,IF(+All!#REF!="Houston",+All!#REF!,0))</f>
        <v>#REF!</v>
      </c>
      <c r="AQ52" s="480" t="e">
        <f>IF(+All!#REF!="Houston",+All!#REF!,IF(+All!#REF!="Houston",+All!#REF!,0))</f>
        <v>#REF!</v>
      </c>
      <c r="AR52" s="482" t="e">
        <f>IF(+All!#REF!="Houston",+All!#REF!,IF(+All!#REF!="Houston",+All!#REF!,0))</f>
        <v>#REF!</v>
      </c>
      <c r="AS52" s="483" t="e">
        <f>IF(+All!#REF!="Houston",+All!#REF!,IF(+All!#REF!="Houston",+All!#REF!,0))</f>
        <v>#REF!</v>
      </c>
      <c r="AT52" s="483" t="e">
        <f>IF(+All!#REF!="Houston",+All!#REF!,IF(+All!#REF!="Houston",+All!#REF!,0))</f>
        <v>#REF!</v>
      </c>
      <c r="AU52" s="482" t="e">
        <f>IF(+All!#REF!="Houston",+All!#REF!,IF(+All!#REF!="Houston",+All!#REF!,0))</f>
        <v>#REF!</v>
      </c>
      <c r="AV52" s="483" t="e">
        <f>IF(+All!#REF!="Houston",+All!#REF!,IF(+All!#REF!="Houston",+All!#REF!,0))</f>
        <v>#REF!</v>
      </c>
      <c r="AW52" s="484" t="e">
        <f>IF(+All!#REF!="Houston",+All!#REF!,IF(+All!#REF!="Houston",+All!#REF!,0))</f>
        <v>#REF!</v>
      </c>
      <c r="AX52" s="483" t="e">
        <f>IF(+All!#REF!="Houston",+All!#REF!,IF(+All!#REF!="Houston",+All!#REF!,0))</f>
        <v>#REF!</v>
      </c>
      <c r="AY52" s="88" t="e">
        <f>IF(+All!#REF!="Houston",+All!#REF!,IF(+All!#REF!="Houston",+All!#REF!,0))</f>
        <v>#REF!</v>
      </c>
      <c r="AZ52" s="89" t="e">
        <f>IF(+All!#REF!="Houston",+All!#REF!,IF(+All!#REF!="Houston",+All!#REF!,0))</f>
        <v>#REF!</v>
      </c>
      <c r="BA52" s="90" t="e">
        <f>IF(+All!#REF!="Houston",+All!#REF!,IF(+All!#REF!="Houston",+All!#REF!,0))</f>
        <v>#REF!</v>
      </c>
      <c r="BB52" s="90" t="e">
        <f>IF(+All!#REF!="Houston",+All!#REF!,IF(+All!#REF!="Houston",+All!#REF!,0))</f>
        <v>#REF!</v>
      </c>
      <c r="BC52" s="91" t="e">
        <f>IF(+All!#REF!="Houston",+All!#REF!,IF(+All!#REF!="Houston",+All!#REF!,0))</f>
        <v>#REF!</v>
      </c>
      <c r="BD52" s="482" t="e">
        <f>IF(+All!#REF!="Houston",+All!#REF!,IF(+All!#REF!="Houston",+All!#REF!,0))</f>
        <v>#REF!</v>
      </c>
      <c r="BE52" s="483" t="e">
        <f>IF(+All!#REF!="Houston",+All!#REF!,IF(+All!#REF!="Houston",+All!#REF!,0))</f>
        <v>#REF!</v>
      </c>
      <c r="BF52" s="483" t="e">
        <f>IF(+All!#REF!="Houston",+All!#REF!,IF(+All!#REF!="Houston",+All!#REF!,0))</f>
        <v>#REF!</v>
      </c>
      <c r="BG52" s="482" t="e">
        <f>IF(+All!#REF!="Houston",+All!#REF!,IF(+All!#REF!="Houston",+All!#REF!,0))</f>
        <v>#REF!</v>
      </c>
      <c r="BH52" s="483" t="e">
        <f>IF(+All!#REF!="Houston",+All!#REF!,IF(+All!#REF!="Houston",+All!#REF!,0))</f>
        <v>#REF!</v>
      </c>
      <c r="BI52" s="484" t="e">
        <f>IF(+All!#REF!="Houston",+All!#REF!,IF(+All!#REF!="Houston",+All!#REF!,0))</f>
        <v>#REF!</v>
      </c>
      <c r="BJ52" s="92" t="e">
        <f>IF(+All!#REF!="Houston",+All!#REF!,IF(+All!#REF!="Houston",+All!#REF!,0))</f>
        <v>#REF!</v>
      </c>
      <c r="BK52" s="93" t="e">
        <f>IF(+All!#REF!="Houston",+All!#REF!,IF(+All!#REF!="Houston",+All!#REF!,0))</f>
        <v>#REF!</v>
      </c>
    </row>
    <row r="53" spans="1:63" x14ac:dyDescent="0.8">
      <c r="A53" s="70">
        <f>IF(+All!$F536="Houston",+All!A536,IF(+All!$H536="Houston",+All!A536,0))</f>
        <v>7</v>
      </c>
      <c r="B53" s="480" t="str">
        <f>IF(+All!$F536="Houston",+All!B536,IF(+All!$H536="Houston",+All!B536,0))</f>
        <v>Sat</v>
      </c>
      <c r="C53" s="72">
        <f>IF(+All!$F536="Houston",+All!C536,IF(+All!$H536="Houston",+All!C536,0))</f>
        <v>44485</v>
      </c>
      <c r="D53" s="73">
        <f>IF(+All!$F536="Houston",+All!D536,IF(+All!$H536="Houston",+All!D536,0))</f>
        <v>0</v>
      </c>
      <c r="E53" s="707">
        <f>IF(+All!$F536="Houston",+All!E536,IF(+All!$H536="Houston",+All!E536,0))</f>
        <v>0</v>
      </c>
      <c r="F53" s="75" t="str">
        <f>IF(+All!$F536="Houston",+All!F536,IF(+All!$H536="Houston",+All!F536,0))</f>
        <v>Houston</v>
      </c>
      <c r="G53" s="76" t="str">
        <f>IF(+All!$F536="Houston",+All!G536,IF(+All!$H536="Houston",+All!G536,0))</f>
        <v>AAC</v>
      </c>
      <c r="H53" s="75" t="str">
        <f>IF(+All!$F536="Houston",+All!H536,IF(+All!$H536="Houston",+All!H536,0))</f>
        <v>Open</v>
      </c>
      <c r="I53" s="76" t="str">
        <f>IF(+All!$F536="Houston",+All!I536,IF(+All!$H536="Houston",+All!I536,0))</f>
        <v>ZZZ</v>
      </c>
      <c r="J53" s="706">
        <f>IF(+All!$F536="Houston",+All!J536,IF(+All!$H536="Houston",+All!J536,0))</f>
        <v>0</v>
      </c>
      <c r="K53" s="707">
        <f>IF(+All!$F536="Houston",+All!K536,IF(+All!$H536="Houston",+All!K536,0))</f>
        <v>0</v>
      </c>
      <c r="L53" s="78">
        <f>IF(+All!$F536="Houston",+All!L536,IF(+All!$H536="Houston",+All!L536,0))</f>
        <v>0</v>
      </c>
      <c r="M53" s="79">
        <f>IF(+All!$F536="Houston",+All!M536,IF(+All!$H536="Houston",+All!M536,0))</f>
        <v>0</v>
      </c>
      <c r="N53" s="706">
        <f>IF(+All!$F536="Houston",+All!N536,IF(+All!$H536="Houston",+All!N536,0))</f>
        <v>0</v>
      </c>
      <c r="O53" s="708">
        <f>IF(+All!$F536="Houston",+All!O536,IF(+All!$H536="Houston",+All!O536,0))</f>
        <v>0</v>
      </c>
      <c r="P53" s="708">
        <f>IF(+All!$F536="Houston",+All!P536,IF(+All!$H536="Houston",+All!P536,0))</f>
        <v>0</v>
      </c>
      <c r="Q53" s="707">
        <f>IF(+All!$F536="Houston",+All!Q536,IF(+All!$H536="Houston",+All!Q536,0))</f>
        <v>0</v>
      </c>
      <c r="R53" s="706">
        <f>IF(+All!$F536="Houston",+All!R536,IF(+All!$H536="Houston",+All!R536,0))</f>
        <v>0</v>
      </c>
      <c r="S53" s="708">
        <f>IF(+All!$F536="Houston",+All!S536,IF(+All!$H536="Houston",+All!S536,0))</f>
        <v>0</v>
      </c>
      <c r="T53" s="706">
        <f>IF(+All!$F536="Houston",+All!T536,IF(+All!$H536="Houston",+All!T536,0))</f>
        <v>0</v>
      </c>
      <c r="U53" s="707">
        <f>IF(+All!$F536="Houston",+All!U536,IF(+All!$H536="Houston",+All!U536,0))</f>
        <v>0</v>
      </c>
      <c r="V53" s="706">
        <f>IF(+All!$F506="Houston",+All!#REF!,IF(+All!$H506="Houston",+All!#REF!,0))</f>
        <v>0</v>
      </c>
      <c r="W53" s="707">
        <f>IF(+All!$F506="Houston",+All!#REF!,IF(+All!$H506="Houston",+All!#REF!,0))</f>
        <v>0</v>
      </c>
      <c r="X53" s="706">
        <f>IF(+All!$F506="Houston",+All!#REF!,IF(+All!$H506="Houston",+All!#REF!,0))</f>
        <v>0</v>
      </c>
      <c r="Y53" s="707">
        <f>IF(+All!$F506="Houston",+All!#REF!,IF(+All!$H506="Houston",+All!#REF!,0))</f>
        <v>0</v>
      </c>
      <c r="Z53" s="706">
        <f>IF(+All!$F506="Houston",+All!#REF!,IF(+All!$H506="Houston",+All!#REF!,0))</f>
        <v>0</v>
      </c>
      <c r="AA53" s="707">
        <f>IF(+All!$F506="Houston",+All!#REF!,IF(+All!$H506="Houston",+All!#REF!,0))</f>
        <v>0</v>
      </c>
      <c r="AB53" s="706">
        <f>IF(+All!$F506="Houston",+All!#REF!,IF(+All!$H506="Houston",+All!#REF!,0))</f>
        <v>0</v>
      </c>
      <c r="AC53" s="707">
        <f>IF(+All!$F506="Houston",+All!#REF!,IF(+All!$H506="Houston",+All!#REF!,0))</f>
        <v>0</v>
      </c>
      <c r="AD53" s="706">
        <f>IF(+All!$F506="Houston",+All!#REF!,IF(+All!$H506="Houston",+All!#REF!,0))</f>
        <v>0</v>
      </c>
      <c r="AE53" s="707">
        <f>IF(+All!$F506="Houston",+All!#REF!,IF(+All!$H506="Houston",+All!#REF!,0))</f>
        <v>0</v>
      </c>
      <c r="AF53" s="706">
        <f>IF(+All!$F506="Houston",+All!#REF!,IF(+All!$H506="Houston",+All!#REF!,0))</f>
        <v>0</v>
      </c>
      <c r="AG53" s="707">
        <f>IF(+All!$F506="Houston",+All!#REF!,IF(+All!$H506="Houston",+All!#REF!,0))</f>
        <v>0</v>
      </c>
      <c r="AH53" s="706">
        <f>IF(+All!$F506="Houston",+All!#REF!,IF(+All!$H506="Houston",+All!#REF!,0))</f>
        <v>0</v>
      </c>
      <c r="AI53" s="707">
        <f>IF(+All!$F506="Houston",+All!#REF!,IF(+All!$H506="Houston",+All!#REF!,0))</f>
        <v>0</v>
      </c>
      <c r="AJ53" s="706">
        <f>IF(+All!$F506="Houston",+All!#REF!,IF(+All!$H506="Houston",+All!#REF!,0))</f>
        <v>0</v>
      </c>
      <c r="AK53" s="707">
        <f>IF(+All!$F506="Houston",+All!#REF!,IF(+All!$H506="Houston",+All!#REF!,0))</f>
        <v>0</v>
      </c>
      <c r="AL53" s="586">
        <f>IF(+All!$F506="Houston",+All!V506,IF(+All!$H506="Houston",+All!V506,0))</f>
        <v>0</v>
      </c>
      <c r="AM53" s="584">
        <f>IF(+All!$F506="Houston",+All!W506,IF(+All!$H506="Houston",+All!W506,0))</f>
        <v>0</v>
      </c>
      <c r="AN53" s="586">
        <f>IF(+All!$F506="Houston",+All!X506,IF(+All!$H506="Houston",+All!X506,0))</f>
        <v>0</v>
      </c>
      <c r="AO53" s="585">
        <f>IF(+All!$F506="Houston",+All!Y506,IF(+All!$H506="Houston",+All!Y506,0))</f>
        <v>0</v>
      </c>
      <c r="AP53" s="84">
        <f>IF(+All!$F506="Houston",+All!Z506,IF(+All!$H506="Houston",+All!Z506,0))</f>
        <v>0</v>
      </c>
      <c r="AQ53" s="480">
        <f>IF(+All!$F506="Houston",+All!#REF!,IF(+All!$H506="Houston",+All!#REF!,0))</f>
        <v>0</v>
      </c>
      <c r="AR53" s="482">
        <f>IF(+All!$F506="Houston",+All!#REF!,IF(+All!$H506="Houston",+All!#REF!,0))</f>
        <v>0</v>
      </c>
      <c r="AS53" s="483">
        <f>IF(+All!$F506="Houston",+All!#REF!,IF(+All!$H506="Houston",+All!#REF!,0))</f>
        <v>0</v>
      </c>
      <c r="AT53" s="483">
        <f>IF(+All!$F506="Houston",+All!#REF!,IF(+All!$H506="Houston",+All!#REF!,0))</f>
        <v>0</v>
      </c>
      <c r="AU53" s="482">
        <f>IF(+All!$F506="Houston",+All!#REF!,IF(+All!$H506="Houston",+All!#REF!,0))</f>
        <v>0</v>
      </c>
      <c r="AV53" s="483">
        <f>IF(+All!$F506="Houston",+All!#REF!,IF(+All!$H506="Houston",+All!#REF!,0))</f>
        <v>0</v>
      </c>
      <c r="AW53" s="484">
        <f>IF(+All!$F506="Houston",+All!#REF!,IF(+All!$H506="Houston",+All!#REF!,0))</f>
        <v>0</v>
      </c>
      <c r="AX53" s="483">
        <f>IF(+All!$F506="Houston",+All!#REF!,IF(+All!$H506="Houston",+All!#REF!,0))</f>
        <v>0</v>
      </c>
      <c r="AY53" s="88">
        <f>IF(+All!$F506="Houston",+All!#REF!,IF(+All!$H506="Houston",+All!#REF!,0))</f>
        <v>0</v>
      </c>
      <c r="AZ53" s="89">
        <f>IF(+All!$F506="Houston",+All!#REF!,IF(+All!$H506="Houston",+All!#REF!,0))</f>
        <v>0</v>
      </c>
      <c r="BA53" s="90">
        <f>IF(+All!$F506="Houston",+All!#REF!,IF(+All!$H506="Houston",+All!#REF!,0))</f>
        <v>0</v>
      </c>
      <c r="BB53" s="90">
        <f>IF(+All!$F506="Houston",+All!#REF!,IF(+All!$H506="Houston",+All!#REF!,0))</f>
        <v>0</v>
      </c>
      <c r="BC53" s="91">
        <f>IF(+All!$F506="Houston",+All!#REF!,IF(+All!$H506="Houston",+All!#REF!,0))</f>
        <v>0</v>
      </c>
      <c r="BD53" s="482">
        <f>IF(+All!$F506="Houston",+All!#REF!,IF(+All!$H506="Houston",+All!#REF!,0))</f>
        <v>0</v>
      </c>
      <c r="BE53" s="483">
        <f>IF(+All!$F506="Houston",+All!#REF!,IF(+All!$H506="Houston",+All!#REF!,0))</f>
        <v>0</v>
      </c>
      <c r="BF53" s="483">
        <f>IF(+All!$F506="Houston",+All!#REF!,IF(+All!$H506="Houston",+All!#REF!,0))</f>
        <v>0</v>
      </c>
      <c r="BG53" s="482">
        <f>IF(+All!$F506="Houston",+All!#REF!,IF(+All!$H506="Houston",+All!#REF!,0))</f>
        <v>0</v>
      </c>
      <c r="BH53" s="483">
        <f>IF(+All!$F506="Houston",+All!#REF!,IF(+All!$H506="Houston",+All!#REF!,0))</f>
        <v>0</v>
      </c>
      <c r="BI53" s="484">
        <f>IF(+All!$F506="Houston",+All!#REF!,IF(+All!$H506="Houston",+All!#REF!,0))</f>
        <v>0</v>
      </c>
      <c r="BJ53" s="92">
        <f>IF(+All!$F506="Houston",+All!#REF!,IF(+All!$H506="Houston",+All!#REF!,0))</f>
        <v>0</v>
      </c>
      <c r="BK53" s="93">
        <f>IF(+All!$F506="Houston",+All!#REF!,IF(+All!$H506="Houston",+All!#REF!,0))</f>
        <v>0</v>
      </c>
    </row>
    <row r="54" spans="1:63" x14ac:dyDescent="0.8">
      <c r="A54" s="70">
        <f>IF(+All!$F564="Houston",+All!A564,IF(+All!$H564="Houston",+All!A564,0))</f>
        <v>8</v>
      </c>
      <c r="B54" s="480" t="str">
        <f>IF(+All!$F564="Houston",+All!B564,IF(+All!$H564="Houston",+All!B564,0))</f>
        <v>Sat</v>
      </c>
      <c r="C54" s="72">
        <f>IF(+All!$F564="Houston",+All!C564,IF(+All!$H564="Houston",+All!C564,0))</f>
        <v>44492</v>
      </c>
      <c r="D54" s="73">
        <f>IF(+All!$F564="Houston",+All!D564,IF(+All!$H564="Houston",+All!D564,0))</f>
        <v>0.66666666666666663</v>
      </c>
      <c r="E54" s="707" t="str">
        <f>IF(+All!$F564="Houston",+All!E564,IF(+All!$H564="Houston",+All!E564,0))</f>
        <v>ESPNU</v>
      </c>
      <c r="F54" s="75" t="str">
        <f>IF(+All!$F564="Houston",+All!F564,IF(+All!$H564="Houston",+All!F564,0))</f>
        <v>East Carolina</v>
      </c>
      <c r="G54" s="76" t="str">
        <f>IF(+All!$F564="Houston",+All!G564,IF(+All!$H564="Houston",+All!G564,0))</f>
        <v>AAC</v>
      </c>
      <c r="H54" s="75" t="str">
        <f>IF(+All!$F564="Houston",+All!H564,IF(+All!$H564="Houston",+All!H564,0))</f>
        <v>Houston</v>
      </c>
      <c r="I54" s="76" t="str">
        <f>IF(+All!$F564="Houston",+All!I564,IF(+All!$H564="Houston",+All!I564,0))</f>
        <v>AAC</v>
      </c>
      <c r="J54" s="706" t="str">
        <f>IF(+All!$F564="Houston",+All!J564,IF(+All!$H564="Houston",+All!J564,0))</f>
        <v>Houston</v>
      </c>
      <c r="K54" s="707" t="str">
        <f>IF(+All!$F564="Houston",+All!K564,IF(+All!$H564="Houston",+All!K564,0))</f>
        <v>East Carolina</v>
      </c>
      <c r="L54" s="78">
        <f>IF(+All!$F564="Houston",+All!L564,IF(+All!$H564="Houston",+All!L564,0))</f>
        <v>13</v>
      </c>
      <c r="M54" s="79">
        <f>IF(+All!$F564="Houston",+All!M564,IF(+All!$H564="Houston",+All!M564,0))</f>
        <v>58</v>
      </c>
      <c r="N54" s="706" t="str">
        <f>IF(+All!$F564="Houston",+All!N564,IF(+All!$H564="Houston",+All!N564,0))</f>
        <v>Houston</v>
      </c>
      <c r="O54" s="708">
        <f>IF(+All!$F564="Houston",+All!O564,IF(+All!$H564="Houston",+All!O564,0))</f>
        <v>31</v>
      </c>
      <c r="P54" s="708" t="str">
        <f>IF(+All!$F564="Houston",+All!P564,IF(+All!$H564="Houston",+All!P564,0))</f>
        <v>East Carolina</v>
      </c>
      <c r="Q54" s="707">
        <f>IF(+All!$F564="Houston",+All!Q564,IF(+All!$H564="Houston",+All!Q564,0))</f>
        <v>24</v>
      </c>
      <c r="R54" s="706" t="str">
        <f>IF(+All!$F564="Houston",+All!R564,IF(+All!$H564="Houston",+All!R564,0))</f>
        <v>East Carolina</v>
      </c>
      <c r="S54" s="708" t="str">
        <f>IF(+All!$F564="Houston",+All!S564,IF(+All!$H564="Houston",+All!S564,0))</f>
        <v>Houston</v>
      </c>
      <c r="T54" s="706" t="str">
        <f>IF(+All!$F564="Houston",+All!T564,IF(+All!$H564="Houston",+All!T564,0))</f>
        <v>East Carolina</v>
      </c>
      <c r="U54" s="707" t="str">
        <f>IF(+All!$F564="Houston",+All!U564,IF(+All!$H564="Houston",+All!U564,0))</f>
        <v>W</v>
      </c>
      <c r="V54" s="706" t="e">
        <f>IF(+All!#REF!="Houston",+All!#REF!,IF(+All!#REF!="Houston",+All!#REF!,0))</f>
        <v>#REF!</v>
      </c>
      <c r="W54" s="707" t="e">
        <f>IF(+All!#REF!="Houston",+All!#REF!,IF(+All!#REF!="Houston",+All!#REF!,0))</f>
        <v>#REF!</v>
      </c>
      <c r="X54" s="706" t="e">
        <f>IF(+All!#REF!="Houston",+All!#REF!,IF(+All!#REF!="Houston",+All!#REF!,0))</f>
        <v>#REF!</v>
      </c>
      <c r="Y54" s="707" t="e">
        <f>IF(+All!#REF!="Houston",+All!#REF!,IF(+All!#REF!="Houston",+All!#REF!,0))</f>
        <v>#REF!</v>
      </c>
      <c r="Z54" s="706" t="e">
        <f>IF(+All!#REF!="Houston",+All!#REF!,IF(+All!#REF!="Houston",+All!#REF!,0))</f>
        <v>#REF!</v>
      </c>
      <c r="AA54" s="707" t="e">
        <f>IF(+All!#REF!="Houston",+All!#REF!,IF(+All!#REF!="Houston",+All!#REF!,0))</f>
        <v>#REF!</v>
      </c>
      <c r="AB54" s="706" t="e">
        <f>IF(+All!#REF!="Houston",+All!#REF!,IF(+All!#REF!="Houston",+All!#REF!,0))</f>
        <v>#REF!</v>
      </c>
      <c r="AC54" s="707" t="e">
        <f>IF(+All!#REF!="Houston",+All!#REF!,IF(+All!#REF!="Houston",+All!#REF!,0))</f>
        <v>#REF!</v>
      </c>
      <c r="AD54" s="706" t="e">
        <f>IF(+All!#REF!="Houston",+All!#REF!,IF(+All!#REF!="Houston",+All!#REF!,0))</f>
        <v>#REF!</v>
      </c>
      <c r="AE54" s="707" t="e">
        <f>IF(+All!#REF!="Houston",+All!#REF!,IF(+All!#REF!="Houston",+All!#REF!,0))</f>
        <v>#REF!</v>
      </c>
      <c r="AF54" s="706" t="e">
        <f>IF(+All!#REF!="Houston",+All!#REF!,IF(+All!#REF!="Houston",+All!#REF!,0))</f>
        <v>#REF!</v>
      </c>
      <c r="AG54" s="707" t="e">
        <f>IF(+All!#REF!="Houston",+All!#REF!,IF(+All!#REF!="Houston",+All!#REF!,0))</f>
        <v>#REF!</v>
      </c>
      <c r="AH54" s="706" t="e">
        <f>IF(+All!#REF!="Houston",+All!#REF!,IF(+All!#REF!="Houston",+All!#REF!,0))</f>
        <v>#REF!</v>
      </c>
      <c r="AI54" s="707" t="e">
        <f>IF(+All!#REF!="Houston",+All!#REF!,IF(+All!#REF!="Houston",+All!#REF!,0))</f>
        <v>#REF!</v>
      </c>
      <c r="AJ54" s="706" t="e">
        <f>IF(+All!#REF!="Houston",+All!#REF!,IF(+All!#REF!="Houston",+All!#REF!,0))</f>
        <v>#REF!</v>
      </c>
      <c r="AK54" s="707" t="e">
        <f>IF(+All!#REF!="Houston",+All!#REF!,IF(+All!#REF!="Houston",+All!#REF!,0))</f>
        <v>#REF!</v>
      </c>
      <c r="AL54" s="586" t="e">
        <f>IF(+All!#REF!="Houston",+All!#REF!,IF(+All!#REF!="Houston",+All!#REF!,0))</f>
        <v>#REF!</v>
      </c>
      <c r="AM54" s="584" t="e">
        <f>IF(+All!#REF!="Houston",+All!#REF!,IF(+All!#REF!="Houston",+All!#REF!,0))</f>
        <v>#REF!</v>
      </c>
      <c r="AN54" s="586" t="e">
        <f>IF(+All!#REF!="Houston",+All!#REF!,IF(+All!#REF!="Houston",+All!#REF!,0))</f>
        <v>#REF!</v>
      </c>
      <c r="AO54" s="585" t="e">
        <f>IF(+All!#REF!="Houston",+All!#REF!,IF(+All!#REF!="Houston",+All!#REF!,0))</f>
        <v>#REF!</v>
      </c>
      <c r="AP54" s="84" t="e">
        <f>IF(+All!#REF!="Houston",+All!#REF!,IF(+All!#REF!="Houston",+All!#REF!,0))</f>
        <v>#REF!</v>
      </c>
      <c r="AQ54" s="480" t="e">
        <f>IF(+All!#REF!="Houston",+All!#REF!,IF(+All!#REF!="Houston",+All!#REF!,0))</f>
        <v>#REF!</v>
      </c>
      <c r="AR54" s="482" t="e">
        <f>IF(+All!#REF!="Houston",+All!#REF!,IF(+All!#REF!="Houston",+All!#REF!,0))</f>
        <v>#REF!</v>
      </c>
      <c r="AS54" s="483" t="e">
        <f>IF(+All!#REF!="Houston",+All!#REF!,IF(+All!#REF!="Houston",+All!#REF!,0))</f>
        <v>#REF!</v>
      </c>
      <c r="AT54" s="483" t="e">
        <f>IF(+All!#REF!="Houston",+All!#REF!,IF(+All!#REF!="Houston",+All!#REF!,0))</f>
        <v>#REF!</v>
      </c>
      <c r="AU54" s="482" t="e">
        <f>IF(+All!#REF!="Houston",+All!#REF!,IF(+All!#REF!="Houston",+All!#REF!,0))</f>
        <v>#REF!</v>
      </c>
      <c r="AV54" s="483" t="e">
        <f>IF(+All!#REF!="Houston",+All!#REF!,IF(+All!#REF!="Houston",+All!#REF!,0))</f>
        <v>#REF!</v>
      </c>
      <c r="AW54" s="484" t="e">
        <f>IF(+All!#REF!="Houston",+All!#REF!,IF(+All!#REF!="Houston",+All!#REF!,0))</f>
        <v>#REF!</v>
      </c>
      <c r="AX54" s="483" t="e">
        <f>IF(+All!#REF!="Houston",+All!#REF!,IF(+All!#REF!="Houston",+All!#REF!,0))</f>
        <v>#REF!</v>
      </c>
      <c r="AY54" s="88" t="e">
        <f>IF(+All!#REF!="Houston",+All!#REF!,IF(+All!#REF!="Houston",+All!#REF!,0))</f>
        <v>#REF!</v>
      </c>
      <c r="AZ54" s="89" t="e">
        <f>IF(+All!#REF!="Houston",+All!#REF!,IF(+All!#REF!="Houston",+All!#REF!,0))</f>
        <v>#REF!</v>
      </c>
      <c r="BA54" s="90" t="e">
        <f>IF(+All!#REF!="Houston",+All!#REF!,IF(+All!#REF!="Houston",+All!#REF!,0))</f>
        <v>#REF!</v>
      </c>
      <c r="BB54" s="90" t="e">
        <f>IF(+All!#REF!="Houston",+All!#REF!,IF(+All!#REF!="Houston",+All!#REF!,0))</f>
        <v>#REF!</v>
      </c>
      <c r="BC54" s="91" t="e">
        <f>IF(+All!#REF!="Houston",+All!#REF!,IF(+All!#REF!="Houston",+All!#REF!,0))</f>
        <v>#REF!</v>
      </c>
      <c r="BD54" s="482" t="e">
        <f>IF(+All!#REF!="Houston",+All!#REF!,IF(+All!#REF!="Houston",+All!#REF!,0))</f>
        <v>#REF!</v>
      </c>
      <c r="BE54" s="483" t="e">
        <f>IF(+All!#REF!="Houston",+All!#REF!,IF(+All!#REF!="Houston",+All!#REF!,0))</f>
        <v>#REF!</v>
      </c>
      <c r="BF54" s="483" t="e">
        <f>IF(+All!#REF!="Houston",+All!#REF!,IF(+All!#REF!="Houston",+All!#REF!,0))</f>
        <v>#REF!</v>
      </c>
      <c r="BG54" s="482" t="e">
        <f>IF(+All!#REF!="Houston",+All!#REF!,IF(+All!#REF!="Houston",+All!#REF!,0))</f>
        <v>#REF!</v>
      </c>
      <c r="BH54" s="483" t="e">
        <f>IF(+All!#REF!="Houston",+All!#REF!,IF(+All!#REF!="Houston",+All!#REF!,0))</f>
        <v>#REF!</v>
      </c>
      <c r="BI54" s="484" t="e">
        <f>IF(+All!#REF!="Houston",+All!#REF!,IF(+All!#REF!="Houston",+All!#REF!,0))</f>
        <v>#REF!</v>
      </c>
      <c r="BJ54" s="92" t="e">
        <f>IF(+All!#REF!="Houston",+All!#REF!,IF(+All!#REF!="Houston",+All!#REF!,0))</f>
        <v>#REF!</v>
      </c>
      <c r="BK54" s="93" t="e">
        <f>IF(+All!#REF!="Houston",+All!#REF!,IF(+All!#REF!="Houston",+All!#REF!,0))</f>
        <v>#REF!</v>
      </c>
    </row>
    <row r="55" spans="1:63" x14ac:dyDescent="0.8">
      <c r="A55" s="70">
        <f>IF(+All!$F636="Houston",+All!A636,IF(+All!$H636="Houston",+All!A636,0))</f>
        <v>9</v>
      </c>
      <c r="B55" s="480" t="str">
        <f>IF(+All!$F636="Houston",+All!B636,IF(+All!$H636="Houston",+All!B636,0))</f>
        <v>Sat</v>
      </c>
      <c r="C55" s="72">
        <f>IF(+All!$F636="Houston",+All!C636,IF(+All!$H636="Houston",+All!C636,0))</f>
        <v>44499</v>
      </c>
      <c r="D55" s="73">
        <f>IF(+All!$F636="Houston",+All!D636,IF(+All!$H636="Houston",+All!D636,0))</f>
        <v>0.79166666666666663</v>
      </c>
      <c r="E55" s="707" t="str">
        <f>IF(+All!$F636="Houston",+All!E636,IF(+All!$H636="Houston",+All!E636,0))</f>
        <v>ESPN2</v>
      </c>
      <c r="F55" s="75" t="str">
        <f>IF(+All!$F636="Houston",+All!F636,IF(+All!$H636="Houston",+All!F636,0))</f>
        <v>SMU</v>
      </c>
      <c r="G55" s="76" t="str">
        <f>IF(+All!$F636="Houston",+All!G636,IF(+All!$H636="Houston",+All!G636,0))</f>
        <v>AAC</v>
      </c>
      <c r="H55" s="75" t="str">
        <f>IF(+All!$F636="Houston",+All!H636,IF(+All!$H636="Houston",+All!H636,0))</f>
        <v>Houston</v>
      </c>
      <c r="I55" s="76" t="str">
        <f>IF(+All!$F636="Houston",+All!I636,IF(+All!$H636="Houston",+All!I636,0))</f>
        <v>AAC</v>
      </c>
      <c r="J55" s="706" t="str">
        <f>IF(+All!$F636="Houston",+All!J636,IF(+All!$H636="Houston",+All!J636,0))</f>
        <v>Houston</v>
      </c>
      <c r="K55" s="707" t="str">
        <f>IF(+All!$F636="Houston",+All!K636,IF(+All!$H636="Houston",+All!K636,0))</f>
        <v>SMU</v>
      </c>
      <c r="L55" s="78">
        <f>IF(+All!$F636="Houston",+All!L636,IF(+All!$H636="Houston",+All!L636,0))</f>
        <v>0</v>
      </c>
      <c r="M55" s="79">
        <f>IF(+All!$F636="Houston",+All!M636,IF(+All!$H636="Houston",+All!M636,0))</f>
        <v>61.5</v>
      </c>
      <c r="N55" s="706" t="str">
        <f>IF(+All!$F636="Houston",+All!N636,IF(+All!$H636="Houston",+All!N636,0))</f>
        <v>Houston</v>
      </c>
      <c r="O55" s="708">
        <f>IF(+All!$F636="Houston",+All!O636,IF(+All!$H636="Houston",+All!O636,0))</f>
        <v>44</v>
      </c>
      <c r="P55" s="708" t="str">
        <f>IF(+All!$F636="Houston",+All!P636,IF(+All!$H636="Houston",+All!P636,0))</f>
        <v>SMU</v>
      </c>
      <c r="Q55" s="707">
        <f>IF(+All!$F636="Houston",+All!Q636,IF(+All!$H636="Houston",+All!Q636,0))</f>
        <v>37</v>
      </c>
      <c r="R55" s="706" t="str">
        <f>IF(+All!$F636="Houston",+All!R636,IF(+All!$H636="Houston",+All!R636,0))</f>
        <v>Houston</v>
      </c>
      <c r="S55" s="708" t="str">
        <f>IF(+All!$F636="Houston",+All!S636,IF(+All!$H636="Houston",+All!S636,0))</f>
        <v>SMU</v>
      </c>
      <c r="T55" s="706" t="str">
        <f>IF(+All!$F636="Houston",+All!T636,IF(+All!$H636="Houston",+All!T636,0))</f>
        <v>SMU</v>
      </c>
      <c r="U55" s="707" t="str">
        <f>IF(+All!$F636="Houston",+All!U636,IF(+All!$H636="Houston",+All!U636,0))</f>
        <v>L</v>
      </c>
      <c r="V55" s="706">
        <f>IF(+All!$F554="Houston",+All!#REF!,IF(+All!$H554="Houston",+All!#REF!,0))</f>
        <v>0</v>
      </c>
      <c r="W55" s="707">
        <f>IF(+All!$F554="Houston",+All!#REF!,IF(+All!$H554="Houston",+All!#REF!,0))</f>
        <v>0</v>
      </c>
      <c r="X55" s="706">
        <f>IF(+All!$F554="Houston",+All!#REF!,IF(+All!$H554="Houston",+All!#REF!,0))</f>
        <v>0</v>
      </c>
      <c r="Y55" s="707">
        <f>IF(+All!$F554="Houston",+All!#REF!,IF(+All!$H554="Houston",+All!#REF!,0))</f>
        <v>0</v>
      </c>
      <c r="Z55" s="706">
        <f>IF(+All!$F554="Houston",+All!#REF!,IF(+All!$H554="Houston",+All!#REF!,0))</f>
        <v>0</v>
      </c>
      <c r="AA55" s="707">
        <f>IF(+All!$F554="Houston",+All!#REF!,IF(+All!$H554="Houston",+All!#REF!,0))</f>
        <v>0</v>
      </c>
      <c r="AB55" s="706">
        <f>IF(+All!$F554="Houston",+All!#REF!,IF(+All!$H554="Houston",+All!#REF!,0))</f>
        <v>0</v>
      </c>
      <c r="AC55" s="707">
        <f>IF(+All!$F554="Houston",+All!#REF!,IF(+All!$H554="Houston",+All!#REF!,0))</f>
        <v>0</v>
      </c>
      <c r="AD55" s="706">
        <f>IF(+All!$F554="Houston",+All!#REF!,IF(+All!$H554="Houston",+All!#REF!,0))</f>
        <v>0</v>
      </c>
      <c r="AE55" s="707">
        <f>IF(+All!$F554="Houston",+All!#REF!,IF(+All!$H554="Houston",+All!#REF!,0))</f>
        <v>0</v>
      </c>
      <c r="AF55" s="706">
        <f>IF(+All!$F554="Houston",+All!#REF!,IF(+All!$H554="Houston",+All!#REF!,0))</f>
        <v>0</v>
      </c>
      <c r="AG55" s="707">
        <f>IF(+All!$F554="Houston",+All!#REF!,IF(+All!$H554="Houston",+All!#REF!,0))</f>
        <v>0</v>
      </c>
      <c r="AH55" s="706">
        <f>IF(+All!$F554="Houston",+All!#REF!,IF(+All!$H554="Houston",+All!#REF!,0))</f>
        <v>0</v>
      </c>
      <c r="AI55" s="707">
        <f>IF(+All!$F554="Houston",+All!#REF!,IF(+All!$H554="Houston",+All!#REF!,0))</f>
        <v>0</v>
      </c>
      <c r="AJ55" s="706">
        <f>IF(+All!$F554="Houston",+All!#REF!,IF(+All!$H554="Houston",+All!#REF!,0))</f>
        <v>0</v>
      </c>
      <c r="AK55" s="707">
        <f>IF(+All!$F554="Houston",+All!#REF!,IF(+All!$H554="Houston",+All!#REF!,0))</f>
        <v>0</v>
      </c>
      <c r="AL55" s="586">
        <f>IF(+All!$F554="Houston",+All!V554,IF(+All!$H554="Houston",+All!V554,0))</f>
        <v>0</v>
      </c>
      <c r="AM55" s="584">
        <f>IF(+All!$F554="Houston",+All!W554,IF(+All!$H554="Houston",+All!W554,0))</f>
        <v>0</v>
      </c>
      <c r="AN55" s="586">
        <f>IF(+All!$F554="Houston",+All!X554,IF(+All!$H554="Houston",+All!X554,0))</f>
        <v>0</v>
      </c>
      <c r="AO55" s="585">
        <f>IF(+All!$F554="Houston",+All!Y554,IF(+All!$H554="Houston",+All!Y554,0))</f>
        <v>0</v>
      </c>
      <c r="AP55" s="84">
        <f>IF(+All!$F554="Houston",+All!Z554,IF(+All!$H554="Houston",+All!Z554,0))</f>
        <v>0</v>
      </c>
      <c r="AQ55" s="480">
        <f>IF(+All!$F554="Houston",+All!#REF!,IF(+All!$H554="Houston",+All!#REF!,0))</f>
        <v>0</v>
      </c>
      <c r="AR55" s="482">
        <f>IF(+All!$F554="Houston",+All!#REF!,IF(+All!$H554="Houston",+All!#REF!,0))</f>
        <v>0</v>
      </c>
      <c r="AS55" s="483">
        <f>IF(+All!$F554="Houston",+All!#REF!,IF(+All!$H554="Houston",+All!#REF!,0))</f>
        <v>0</v>
      </c>
      <c r="AT55" s="483">
        <f>IF(+All!$F554="Houston",+All!#REF!,IF(+All!$H554="Houston",+All!#REF!,0))</f>
        <v>0</v>
      </c>
      <c r="AU55" s="482">
        <f>IF(+All!$F554="Houston",+All!#REF!,IF(+All!$H554="Houston",+All!#REF!,0))</f>
        <v>0</v>
      </c>
      <c r="AV55" s="483">
        <f>IF(+All!$F554="Houston",+All!#REF!,IF(+All!$H554="Houston",+All!#REF!,0))</f>
        <v>0</v>
      </c>
      <c r="AW55" s="484">
        <f>IF(+All!$F554="Houston",+All!#REF!,IF(+All!$H554="Houston",+All!#REF!,0))</f>
        <v>0</v>
      </c>
      <c r="AX55" s="483">
        <f>IF(+All!$F554="Houston",+All!#REF!,IF(+All!$H554="Houston",+All!#REF!,0))</f>
        <v>0</v>
      </c>
      <c r="AY55" s="88">
        <f>IF(+All!$F554="Houston",+All!#REF!,IF(+All!$H554="Houston",+All!#REF!,0))</f>
        <v>0</v>
      </c>
      <c r="AZ55" s="89">
        <f>IF(+All!$F554="Houston",+All!#REF!,IF(+All!$H554="Houston",+All!#REF!,0))</f>
        <v>0</v>
      </c>
      <c r="BA55" s="90">
        <f>IF(+All!$F554="Houston",+All!#REF!,IF(+All!$H554="Houston",+All!#REF!,0))</f>
        <v>0</v>
      </c>
      <c r="BB55" s="90">
        <f>IF(+All!$F554="Houston",+All!#REF!,IF(+All!$H554="Houston",+All!#REF!,0))</f>
        <v>0</v>
      </c>
      <c r="BC55" s="91">
        <f>IF(+All!$F554="Houston",+All!#REF!,IF(+All!$H554="Houston",+All!#REF!,0))</f>
        <v>0</v>
      </c>
      <c r="BD55" s="482">
        <f>IF(+All!$F554="Houston",+All!#REF!,IF(+All!$H554="Houston",+All!#REF!,0))</f>
        <v>0</v>
      </c>
      <c r="BE55" s="483">
        <f>IF(+All!$F554="Houston",+All!#REF!,IF(+All!$H554="Houston",+All!#REF!,0))</f>
        <v>0</v>
      </c>
      <c r="BF55" s="483">
        <f>IF(+All!$F554="Houston",+All!#REF!,IF(+All!$H554="Houston",+All!#REF!,0))</f>
        <v>0</v>
      </c>
      <c r="BG55" s="482">
        <f>IF(+All!$F554="Houston",+All!#REF!,IF(+All!$H554="Houston",+All!#REF!,0))</f>
        <v>0</v>
      </c>
      <c r="BH55" s="483">
        <f>IF(+All!$F554="Houston",+All!#REF!,IF(+All!$H554="Houston",+All!#REF!,0))</f>
        <v>0</v>
      </c>
      <c r="BI55" s="484">
        <f>IF(+All!$F554="Houston",+All!#REF!,IF(+All!$H554="Houston",+All!#REF!,0))</f>
        <v>0</v>
      </c>
      <c r="BJ55" s="92">
        <f>IF(+All!$F554="Houston",+All!#REF!,IF(+All!$H554="Houston",+All!#REF!,0))</f>
        <v>0</v>
      </c>
      <c r="BK55" s="93">
        <f>IF(+All!$F554="Houston",+All!#REF!,IF(+All!$H554="Houston",+All!#REF!,0))</f>
        <v>0</v>
      </c>
    </row>
    <row r="56" spans="1:63" x14ac:dyDescent="0.8">
      <c r="A56" s="70">
        <f>IF(+All!$F720="Houston",+All!A720,IF(+All!$H720="Houston",+All!A720,0))</f>
        <v>10</v>
      </c>
      <c r="B56" s="480" t="str">
        <f>IF(+All!$F720="Houston",+All!B720,IF(+All!$H720="Houston",+All!B720,0))</f>
        <v>Sat</v>
      </c>
      <c r="C56" s="72">
        <f>IF(+All!$F720="Houston",+All!C720,IF(+All!$H720="Houston",+All!C720,0))</f>
        <v>44506</v>
      </c>
      <c r="D56" s="73">
        <f>IF(+All!$F720="Houston",+All!D720,IF(+All!$H720="Houston",+All!D720,0))</f>
        <v>0.8125</v>
      </c>
      <c r="E56" s="707" t="str">
        <f>IF(+All!$F720="Houston",+All!E720,IF(+All!$H720="Houston",+All!E720,0))</f>
        <v>ESPNU</v>
      </c>
      <c r="F56" s="75" t="str">
        <f>IF(+All!$F720="Houston",+All!F720,IF(+All!$H720="Houston",+All!F720,0))</f>
        <v>Houston</v>
      </c>
      <c r="G56" s="76" t="str">
        <f>IF(+All!$F720="Houston",+All!G720,IF(+All!$H720="Houston",+All!G720,0))</f>
        <v>AAC</v>
      </c>
      <c r="H56" s="75" t="str">
        <f>IF(+All!$F720="Houston",+All!H720,IF(+All!$H720="Houston",+All!H720,0))</f>
        <v>South Florida</v>
      </c>
      <c r="I56" s="76" t="str">
        <f>IF(+All!$F720="Houston",+All!I720,IF(+All!$H720="Houston",+All!I720,0))</f>
        <v>AAC</v>
      </c>
      <c r="J56" s="706" t="str">
        <f>IF(+All!$F720="Houston",+All!J720,IF(+All!$H720="Houston",+All!J720,0))</f>
        <v>Houston</v>
      </c>
      <c r="K56" s="707" t="str">
        <f>IF(+All!$F720="Houston",+All!K720,IF(+All!$H720="Houston",+All!K720,0))</f>
        <v>South Florida</v>
      </c>
      <c r="L56" s="78">
        <f>IF(+All!$F720="Houston",+All!L720,IF(+All!$H720="Houston",+All!L720,0))</f>
        <v>13</v>
      </c>
      <c r="M56" s="79">
        <f>IF(+All!$F720="Houston",+All!M720,IF(+All!$H720="Houston",+All!M720,0))</f>
        <v>53</v>
      </c>
      <c r="N56" s="706" t="str">
        <f>IF(+All!$F720="Houston",+All!N720,IF(+All!$H720="Houston",+All!N720,0))</f>
        <v>Houston</v>
      </c>
      <c r="O56" s="708">
        <f>IF(+All!$F720="Houston",+All!O720,IF(+All!$H720="Houston",+All!O720,0))</f>
        <v>43</v>
      </c>
      <c r="P56" s="708" t="str">
        <f>IF(+All!$F720="Houston",+All!P720,IF(+All!$H720="Houston",+All!P720,0))</f>
        <v>South Florida</v>
      </c>
      <c r="Q56" s="707">
        <f>IF(+All!$F720="Houston",+All!Q720,IF(+All!$H720="Houston",+All!Q720,0))</f>
        <v>42</v>
      </c>
      <c r="R56" s="706" t="str">
        <f>IF(+All!$F720="Houston",+All!R720,IF(+All!$H720="Houston",+All!R720,0))</f>
        <v>South Florida</v>
      </c>
      <c r="S56" s="708" t="str">
        <f>IF(+All!$F720="Houston",+All!S720,IF(+All!$H720="Houston",+All!S720,0))</f>
        <v>Houston</v>
      </c>
      <c r="T56" s="706" t="str">
        <f>IF(+All!$F720="Houston",+All!T720,IF(+All!$H720="Houston",+All!T720,0))</f>
        <v>Houston</v>
      </c>
      <c r="U56" s="707" t="str">
        <f>IF(+All!$F720="Houston",+All!U720,IF(+All!$H720="Houston",+All!U720,0))</f>
        <v>L</v>
      </c>
      <c r="V56" s="706" t="e">
        <f>IF(+All!#REF!="Houston",+All!#REF!,IF(+All!#REF!="Houston",+All!#REF!,0))</f>
        <v>#REF!</v>
      </c>
      <c r="W56" s="707" t="e">
        <f>IF(+All!#REF!="Houston",+All!#REF!,IF(+All!#REF!="Houston",+All!#REF!,0))</f>
        <v>#REF!</v>
      </c>
      <c r="X56" s="706" t="e">
        <f>IF(+All!#REF!="Houston",+All!#REF!,IF(+All!#REF!="Houston",+All!#REF!,0))</f>
        <v>#REF!</v>
      </c>
      <c r="Y56" s="707" t="e">
        <f>IF(+All!#REF!="Houston",+All!#REF!,IF(+All!#REF!="Houston",+All!#REF!,0))</f>
        <v>#REF!</v>
      </c>
      <c r="Z56" s="706" t="e">
        <f>IF(+All!#REF!="Houston",+All!#REF!,IF(+All!#REF!="Houston",+All!#REF!,0))</f>
        <v>#REF!</v>
      </c>
      <c r="AA56" s="707" t="e">
        <f>IF(+All!#REF!="Houston",+All!#REF!,IF(+All!#REF!="Houston",+All!#REF!,0))</f>
        <v>#REF!</v>
      </c>
      <c r="AB56" s="706" t="e">
        <f>IF(+All!#REF!="Houston",+All!#REF!,IF(+All!#REF!="Houston",+All!#REF!,0))</f>
        <v>#REF!</v>
      </c>
      <c r="AC56" s="707" t="e">
        <f>IF(+All!#REF!="Houston",+All!#REF!,IF(+All!#REF!="Houston",+All!#REF!,0))</f>
        <v>#REF!</v>
      </c>
      <c r="AD56" s="706" t="e">
        <f>IF(+All!#REF!="Houston",+All!#REF!,IF(+All!#REF!="Houston",+All!#REF!,0))</f>
        <v>#REF!</v>
      </c>
      <c r="AE56" s="707" t="e">
        <f>IF(+All!#REF!="Houston",+All!#REF!,IF(+All!#REF!="Houston",+All!#REF!,0))</f>
        <v>#REF!</v>
      </c>
      <c r="AF56" s="706" t="e">
        <f>IF(+All!#REF!="Houston",+All!#REF!,IF(+All!#REF!="Houston",+All!#REF!,0))</f>
        <v>#REF!</v>
      </c>
      <c r="AG56" s="707" t="e">
        <f>IF(+All!#REF!="Houston",+All!#REF!,IF(+All!#REF!="Houston",+All!#REF!,0))</f>
        <v>#REF!</v>
      </c>
      <c r="AH56" s="706" t="e">
        <f>IF(+All!#REF!="Houston",+All!#REF!,IF(+All!#REF!="Houston",+All!#REF!,0))</f>
        <v>#REF!</v>
      </c>
      <c r="AI56" s="707" t="e">
        <f>IF(+All!#REF!="Houston",+All!#REF!,IF(+All!#REF!="Houston",+All!#REF!,0))</f>
        <v>#REF!</v>
      </c>
      <c r="AJ56" s="706" t="e">
        <f>IF(+All!#REF!="Houston",+All!#REF!,IF(+All!#REF!="Houston",+All!#REF!,0))</f>
        <v>#REF!</v>
      </c>
      <c r="AK56" s="707" t="e">
        <f>IF(+All!#REF!="Houston",+All!#REF!,IF(+All!#REF!="Houston",+All!#REF!,0))</f>
        <v>#REF!</v>
      </c>
      <c r="AL56" s="586" t="e">
        <f>IF(+All!#REF!="Houston",+All!#REF!,IF(+All!#REF!="Houston",+All!#REF!,0))</f>
        <v>#REF!</v>
      </c>
      <c r="AM56" s="584" t="e">
        <f>IF(+All!#REF!="Houston",+All!#REF!,IF(+All!#REF!="Houston",+All!#REF!,0))</f>
        <v>#REF!</v>
      </c>
      <c r="AN56" s="586" t="e">
        <f>IF(+All!#REF!="Houston",+All!#REF!,IF(+All!#REF!="Houston",+All!#REF!,0))</f>
        <v>#REF!</v>
      </c>
      <c r="AO56" s="585" t="e">
        <f>IF(+All!#REF!="Houston",+All!#REF!,IF(+All!#REF!="Houston",+All!#REF!,0))</f>
        <v>#REF!</v>
      </c>
      <c r="AP56" s="84" t="e">
        <f>IF(+All!#REF!="Houston",+All!#REF!,IF(+All!#REF!="Houston",+All!#REF!,0))</f>
        <v>#REF!</v>
      </c>
      <c r="AQ56" s="480" t="e">
        <f>IF(+All!#REF!="Houston",+All!#REF!,IF(+All!#REF!="Houston",+All!#REF!,0))</f>
        <v>#REF!</v>
      </c>
      <c r="AR56" s="482" t="e">
        <f>IF(+All!#REF!="Houston",+All!#REF!,IF(+All!#REF!="Houston",+All!#REF!,0))</f>
        <v>#REF!</v>
      </c>
      <c r="AS56" s="483" t="e">
        <f>IF(+All!#REF!="Houston",+All!#REF!,IF(+All!#REF!="Houston",+All!#REF!,0))</f>
        <v>#REF!</v>
      </c>
      <c r="AT56" s="483" t="e">
        <f>IF(+All!#REF!="Houston",+All!#REF!,IF(+All!#REF!="Houston",+All!#REF!,0))</f>
        <v>#REF!</v>
      </c>
      <c r="AU56" s="482" t="e">
        <f>IF(+All!#REF!="Houston",+All!#REF!,IF(+All!#REF!="Houston",+All!#REF!,0))</f>
        <v>#REF!</v>
      </c>
      <c r="AV56" s="483" t="e">
        <f>IF(+All!#REF!="Houston",+All!#REF!,IF(+All!#REF!="Houston",+All!#REF!,0))</f>
        <v>#REF!</v>
      </c>
      <c r="AW56" s="484" t="e">
        <f>IF(+All!#REF!="Houston",+All!#REF!,IF(+All!#REF!="Houston",+All!#REF!,0))</f>
        <v>#REF!</v>
      </c>
      <c r="AX56" s="483" t="e">
        <f>IF(+All!#REF!="Houston",+All!#REF!,IF(+All!#REF!="Houston",+All!#REF!,0))</f>
        <v>#REF!</v>
      </c>
      <c r="AY56" s="88" t="e">
        <f>IF(+All!#REF!="Houston",+All!#REF!,IF(+All!#REF!="Houston",+All!#REF!,0))</f>
        <v>#REF!</v>
      </c>
      <c r="AZ56" s="89" t="e">
        <f>IF(+All!#REF!="Houston",+All!#REF!,IF(+All!#REF!="Houston",+All!#REF!,0))</f>
        <v>#REF!</v>
      </c>
      <c r="BA56" s="90" t="e">
        <f>IF(+All!#REF!="Houston",+All!#REF!,IF(+All!#REF!="Houston",+All!#REF!,0))</f>
        <v>#REF!</v>
      </c>
      <c r="BB56" s="90" t="e">
        <f>IF(+All!#REF!="Houston",+All!#REF!,IF(+All!#REF!="Houston",+All!#REF!,0))</f>
        <v>#REF!</v>
      </c>
      <c r="BC56" s="91" t="e">
        <f>IF(+All!#REF!="Houston",+All!#REF!,IF(+All!#REF!="Houston",+All!#REF!,0))</f>
        <v>#REF!</v>
      </c>
      <c r="BD56" s="482" t="e">
        <f>IF(+All!#REF!="Houston",+All!#REF!,IF(+All!#REF!="Houston",+All!#REF!,0))</f>
        <v>#REF!</v>
      </c>
      <c r="BE56" s="483" t="e">
        <f>IF(+All!#REF!="Houston",+All!#REF!,IF(+All!#REF!="Houston",+All!#REF!,0))</f>
        <v>#REF!</v>
      </c>
      <c r="BF56" s="483" t="e">
        <f>IF(+All!#REF!="Houston",+All!#REF!,IF(+All!#REF!="Houston",+All!#REF!,0))</f>
        <v>#REF!</v>
      </c>
      <c r="BG56" s="482" t="e">
        <f>IF(+All!#REF!="Houston",+All!#REF!,IF(+All!#REF!="Houston",+All!#REF!,0))</f>
        <v>#REF!</v>
      </c>
      <c r="BH56" s="483" t="e">
        <f>IF(+All!#REF!="Houston",+All!#REF!,IF(+All!#REF!="Houston",+All!#REF!,0))</f>
        <v>#REF!</v>
      </c>
      <c r="BI56" s="484" t="e">
        <f>IF(+All!#REF!="Houston",+All!#REF!,IF(+All!#REF!="Houston",+All!#REF!,0))</f>
        <v>#REF!</v>
      </c>
      <c r="BJ56" s="92" t="e">
        <f>IF(+All!#REF!="Houston",+All!#REF!,IF(+All!#REF!="Houston",+All!#REF!,0))</f>
        <v>#REF!</v>
      </c>
      <c r="BK56" s="93" t="e">
        <f>IF(+All!#REF!="Houston",+All!#REF!,IF(+All!#REF!="Houston",+All!#REF!,0))</f>
        <v>#REF!</v>
      </c>
    </row>
    <row r="57" spans="1:63" x14ac:dyDescent="0.8">
      <c r="A57" s="70">
        <f>IF(+All!$F791="Houston",+All!A791,IF(+All!$H791="Houston",+All!A791,0))</f>
        <v>11</v>
      </c>
      <c r="B57" s="480" t="str">
        <f>IF(+All!$F791="Houston",+All!B791,IF(+All!$H791="Houston",+All!B791,0))</f>
        <v>Sat</v>
      </c>
      <c r="C57" s="72">
        <f>IF(+All!$F791="Houston",+All!C791,IF(+All!$H791="Houston",+All!C791,0))</f>
        <v>44513</v>
      </c>
      <c r="D57" s="73">
        <f>IF(+All!$F791="Houston",+All!D791,IF(+All!$H791="Houston",+All!D791,0))</f>
        <v>0.5</v>
      </c>
      <c r="E57" s="707">
        <f>IF(+All!$F791="Houston",+All!E791,IF(+All!$H791="Houston",+All!E791,0))</f>
        <v>0</v>
      </c>
      <c r="F57" s="75" t="str">
        <f>IF(+All!$F791="Houston",+All!F791,IF(+All!$H791="Houston",+All!F791,0))</f>
        <v>Houston</v>
      </c>
      <c r="G57" s="76" t="str">
        <f>IF(+All!$F791="Houston",+All!G791,IF(+All!$H791="Houston",+All!G791,0))</f>
        <v>AAC</v>
      </c>
      <c r="H57" s="75" t="str">
        <f>IF(+All!$F791="Houston",+All!H791,IF(+All!$H791="Houston",+All!H791,0))</f>
        <v>Temple</v>
      </c>
      <c r="I57" s="76" t="str">
        <f>IF(+All!$F791="Houston",+All!I791,IF(+All!$H791="Houston",+All!I791,0))</f>
        <v>AAC</v>
      </c>
      <c r="J57" s="706" t="str">
        <f>IF(+All!$F791="Houston",+All!J791,IF(+All!$H791="Houston",+All!J791,0))</f>
        <v>Houston</v>
      </c>
      <c r="K57" s="707" t="str">
        <f>IF(+All!$F791="Houston",+All!K791,IF(+All!$H791="Houston",+All!K791,0))</f>
        <v>Temple</v>
      </c>
      <c r="L57" s="78">
        <f>IF(+All!$F791="Houston",+All!L791,IF(+All!$H791="Houston",+All!L791,0))</f>
        <v>25.5</v>
      </c>
      <c r="M57" s="79">
        <f>IF(+All!$F791="Houston",+All!M791,IF(+All!$H791="Houston",+All!M791,0))</f>
        <v>55.5</v>
      </c>
      <c r="N57" s="706" t="str">
        <f>IF(+All!$F791="Houston",+All!N791,IF(+All!$H791="Houston",+All!N791,0))</f>
        <v>Houston</v>
      </c>
      <c r="O57" s="708">
        <f>IF(+All!$F791="Houston",+All!O791,IF(+All!$H791="Houston",+All!O791,0))</f>
        <v>37</v>
      </c>
      <c r="P57" s="708" t="str">
        <f>IF(+All!$F791="Houston",+All!P791,IF(+All!$H791="Houston",+All!P791,0))</f>
        <v>Temple</v>
      </c>
      <c r="Q57" s="707">
        <f>IF(+All!$F791="Houston",+All!Q791,IF(+All!$H791="Houston",+All!Q791,0))</f>
        <v>8</v>
      </c>
      <c r="R57" s="706" t="str">
        <f>IF(+All!$F791="Houston",+All!R791,IF(+All!$H791="Houston",+All!R791,0))</f>
        <v>Houston</v>
      </c>
      <c r="S57" s="708" t="str">
        <f>IF(+All!$F791="Houston",+All!S791,IF(+All!$H791="Houston",+All!S791,0))</f>
        <v>Temple</v>
      </c>
      <c r="T57" s="706" t="str">
        <f>IF(+All!$F791="Houston",+All!T791,IF(+All!$H791="Houston",+All!T791,0))</f>
        <v>Houston</v>
      </c>
      <c r="U57" s="707" t="str">
        <f>IF(+All!$F791="Houston",+All!U791,IF(+All!$H791="Houston",+All!U791,0))</f>
        <v>W</v>
      </c>
      <c r="W57" s="74"/>
      <c r="AD57" s="77"/>
      <c r="AE57" s="74"/>
      <c r="AF57" s="77"/>
      <c r="AG57" s="74"/>
      <c r="AH57" s="77"/>
      <c r="AI57" s="74"/>
      <c r="AJ57" s="77"/>
      <c r="AK57" s="74"/>
      <c r="AQ57" s="480"/>
      <c r="AR57" s="482"/>
      <c r="AS57" s="483"/>
      <c r="AT57" s="483"/>
      <c r="AU57" s="482"/>
      <c r="AV57" s="483"/>
      <c r="AW57" s="484"/>
      <c r="AX57" s="483"/>
      <c r="AY57" s="88"/>
      <c r="AZ57" s="89"/>
      <c r="BA57" s="90"/>
      <c r="BB57" s="90"/>
      <c r="BC57" s="91"/>
      <c r="BD57" s="482"/>
      <c r="BE57" s="483"/>
      <c r="BF57" s="483"/>
      <c r="BG57" s="482"/>
      <c r="BH57" s="483"/>
      <c r="BI57" s="484"/>
    </row>
    <row r="58" spans="1:63" x14ac:dyDescent="0.8">
      <c r="A58" s="70">
        <f>IF(+All!$F855="Houston",+All!A855,IF(+All!$H855="Houston",+All!A855,0))</f>
        <v>12</v>
      </c>
      <c r="B58" s="480" t="str">
        <f>IF(+All!$F855="Houston",+All!B855,IF(+All!$H855="Houston",+All!B855,0))</f>
        <v>Fri</v>
      </c>
      <c r="C58" s="72">
        <f>IF(+All!$F855="Houston",+All!C855,IF(+All!$H855="Houston",+All!C855,0))</f>
        <v>44519</v>
      </c>
      <c r="D58" s="73">
        <f>IF(+All!$F855="Houston",+All!D855,IF(+All!$H855="Houston",+All!D855,0))</f>
        <v>0.875</v>
      </c>
      <c r="E58" s="707" t="str">
        <f>IF(+All!$F855="Houston",+All!E855,IF(+All!$H855="Houston",+All!E855,0))</f>
        <v>ESPN2</v>
      </c>
      <c r="F58" s="75" t="str">
        <f>IF(+All!$F855="Houston",+All!F855,IF(+All!$H855="Houston",+All!F855,0))</f>
        <v>Memphis</v>
      </c>
      <c r="G58" s="76" t="str">
        <f>IF(+All!$F855="Houston",+All!G855,IF(+All!$H855="Houston",+All!G855,0))</f>
        <v>AAC</v>
      </c>
      <c r="H58" s="75" t="str">
        <f>IF(+All!$F855="Houston",+All!H855,IF(+All!$H855="Houston",+All!H855,0))</f>
        <v>Houston</v>
      </c>
      <c r="I58" s="76" t="str">
        <f>IF(+All!$F855="Houston",+All!I855,IF(+All!$H855="Houston",+All!I855,0))</f>
        <v>AAC</v>
      </c>
      <c r="J58" s="706" t="str">
        <f>IF(+All!$F855="Houston",+All!J855,IF(+All!$H855="Houston",+All!J855,0))</f>
        <v>Houston</v>
      </c>
      <c r="K58" s="707" t="str">
        <f>IF(+All!$F855="Houston",+All!K855,IF(+All!$H855="Houston",+All!K855,0))</f>
        <v>Memphis</v>
      </c>
      <c r="L58" s="78">
        <f>IF(+All!$F855="Houston",+All!L855,IF(+All!$H855="Houston",+All!L855,0))</f>
        <v>8</v>
      </c>
      <c r="M58" s="79">
        <f>IF(+All!$F855="Houston",+All!M855,IF(+All!$H855="Houston",+All!M855,0))</f>
        <v>61</v>
      </c>
      <c r="N58" s="706" t="str">
        <f>IF(+All!$F855="Houston",+All!N855,IF(+All!$H855="Houston",+All!N855,0))</f>
        <v>Houston</v>
      </c>
      <c r="O58" s="708">
        <f>IF(+All!$F855="Houston",+All!O855,IF(+All!$H855="Houston",+All!O855,0))</f>
        <v>31</v>
      </c>
      <c r="P58" s="708" t="str">
        <f>IF(+All!$F855="Houston",+All!P855,IF(+All!$H855="Houston",+All!P855,0))</f>
        <v>Memphis</v>
      </c>
      <c r="Q58" s="707">
        <f>IF(+All!$F855="Houston",+All!Q855,IF(+All!$H855="Houston",+All!Q855,0))</f>
        <v>13</v>
      </c>
      <c r="R58" s="706" t="str">
        <f>IF(+All!$F855="Houston",+All!R855,IF(+All!$H855="Houston",+All!R855,0))</f>
        <v>Houston</v>
      </c>
      <c r="S58" s="708" t="str">
        <f>IF(+All!$F855="Houston",+All!S855,IF(+All!$H855="Houston",+All!S855,0))</f>
        <v>Memphis</v>
      </c>
      <c r="T58" s="706" t="str">
        <f>IF(+All!$F855="Houston",+All!T855,IF(+All!$H855="Houston",+All!T855,0))</f>
        <v>Houston</v>
      </c>
      <c r="U58" s="707" t="str">
        <f>IF(+All!$F855="Houston",+All!U855,IF(+All!$H855="Houston",+All!U855,0))</f>
        <v>W</v>
      </c>
      <c r="V58" s="706"/>
      <c r="W58" s="707"/>
      <c r="X58" s="706"/>
      <c r="Y58" s="707"/>
      <c r="Z58" s="706"/>
      <c r="AA58" s="707"/>
      <c r="AB58" s="706"/>
      <c r="AC58" s="707"/>
      <c r="AD58" s="706"/>
      <c r="AE58" s="707"/>
      <c r="AF58" s="706"/>
      <c r="AG58" s="707"/>
      <c r="AH58" s="706"/>
      <c r="AI58" s="707"/>
      <c r="AJ58" s="706"/>
      <c r="AK58" s="707"/>
      <c r="AQ58" s="480"/>
      <c r="AR58" s="482"/>
      <c r="AS58" s="483"/>
      <c r="AT58" s="483"/>
      <c r="AU58" s="482"/>
      <c r="AV58" s="483"/>
      <c r="AW58" s="484"/>
      <c r="AX58" s="483"/>
      <c r="AY58" s="88"/>
      <c r="AZ58" s="89"/>
      <c r="BA58" s="90"/>
      <c r="BB58" s="90"/>
      <c r="BC58" s="91"/>
      <c r="BD58" s="482"/>
      <c r="BE58" s="483"/>
      <c r="BF58" s="483"/>
      <c r="BG58" s="482"/>
      <c r="BH58" s="483"/>
      <c r="BI58" s="484"/>
    </row>
    <row r="59" spans="1:63" x14ac:dyDescent="0.8">
      <c r="A59" s="70">
        <f>IF(+All!$F946="Houston",+All!A946,IF(+All!$H946="Houston",+All!A946,0))</f>
        <v>0</v>
      </c>
      <c r="B59" s="480">
        <f>IF(+All!$F946="Houston",+All!B946,IF(+All!$H946="Houston",+All!B946,0))</f>
        <v>0</v>
      </c>
      <c r="C59" s="72">
        <f>IF(+All!$F946="Houston",+All!C946,IF(+All!$H946="Houston",+All!C946,0))</f>
        <v>0</v>
      </c>
      <c r="D59" s="73">
        <f>IF(+All!$F946="Houston",+All!D946,IF(+All!$H946="Houston",+All!D946,0))</f>
        <v>0</v>
      </c>
      <c r="E59" s="707">
        <f>IF(+All!$F946="Houston",+All!E946,IF(+All!$H946="Houston",+All!E946,0))</f>
        <v>0</v>
      </c>
      <c r="F59" s="75">
        <f>IF(+All!$F946="Houston",+All!F946,IF(+All!$H946="Houston",+All!F946,0))</f>
        <v>0</v>
      </c>
      <c r="G59" s="76">
        <f>IF(+All!$F946="Houston",+All!G946,IF(+All!$H946="Houston",+All!G946,0))</f>
        <v>0</v>
      </c>
      <c r="H59" s="75">
        <f>IF(+All!$F946="Houston",+All!H946,IF(+All!$H946="Houston",+All!H946,0))</f>
        <v>0</v>
      </c>
      <c r="I59" s="76">
        <f>IF(+All!$F946="Houston",+All!I946,IF(+All!$H946="Houston",+All!I946,0))</f>
        <v>0</v>
      </c>
      <c r="J59" s="706">
        <f>IF(+All!$F946="Houston",+All!J946,IF(+All!$H946="Houston",+All!J946,0))</f>
        <v>0</v>
      </c>
      <c r="K59" s="707">
        <f>IF(+All!$F946="Houston",+All!K946,IF(+All!$H946="Houston",+All!K946,0))</f>
        <v>0</v>
      </c>
      <c r="L59" s="78">
        <f>IF(+All!$F946="Houston",+All!L946,IF(+All!$H946="Houston",+All!L946,0))</f>
        <v>0</v>
      </c>
      <c r="M59" s="79">
        <f>IF(+All!$F946="Houston",+All!M946,IF(+All!$H946="Houston",+All!M946,0))</f>
        <v>0</v>
      </c>
      <c r="N59" s="706">
        <f>IF(+All!$F946="Houston",+All!N946,IF(+All!$H946="Houston",+All!N946,0))</f>
        <v>0</v>
      </c>
      <c r="O59" s="708">
        <f>IF(+All!$F946="Houston",+All!O946,IF(+All!$H946="Houston",+All!O946,0))</f>
        <v>0</v>
      </c>
      <c r="P59" s="708">
        <f>IF(+All!$F946="Houston",+All!P946,IF(+All!$H946="Houston",+All!P946,0))</f>
        <v>0</v>
      </c>
      <c r="Q59" s="707">
        <f>IF(+All!$F946="Houston",+All!Q946,IF(+All!$H946="Houston",+All!Q946,0))</f>
        <v>0</v>
      </c>
      <c r="R59" s="706">
        <f>IF(+All!$F946="Houston",+All!R946,IF(+All!$H946="Houston",+All!R946,0))</f>
        <v>0</v>
      </c>
      <c r="S59" s="708">
        <f>IF(+All!$F946="Houston",+All!S946,IF(+All!$H946="Houston",+All!S946,0))</f>
        <v>0</v>
      </c>
      <c r="T59" s="706">
        <f>IF(+All!$F946="Houston",+All!T946,IF(+All!$H946="Houston",+All!T946,0))</f>
        <v>0</v>
      </c>
      <c r="U59" s="707">
        <f>IF(+All!$F946="Houston",+All!U946,IF(+All!$H946="Houston",+All!U946,0))</f>
        <v>0</v>
      </c>
      <c r="V59" s="706"/>
      <c r="W59" s="707"/>
      <c r="X59" s="706"/>
      <c r="Y59" s="707"/>
      <c r="Z59" s="706"/>
      <c r="AA59" s="707"/>
      <c r="AB59" s="706"/>
      <c r="AC59" s="707"/>
      <c r="AD59" s="706"/>
      <c r="AE59" s="707"/>
      <c r="AF59" s="706"/>
      <c r="AG59" s="707"/>
      <c r="AH59" s="706"/>
      <c r="AI59" s="707"/>
      <c r="AJ59" s="706"/>
      <c r="AK59" s="707"/>
      <c r="AQ59" s="480"/>
      <c r="AR59" s="482"/>
      <c r="AS59" s="483"/>
      <c r="AT59" s="483"/>
      <c r="AU59" s="482"/>
      <c r="AV59" s="483"/>
      <c r="AW59" s="484"/>
      <c r="AX59" s="483"/>
      <c r="AY59" s="88"/>
      <c r="AZ59" s="89"/>
      <c r="BA59" s="90"/>
      <c r="BB59" s="90"/>
      <c r="BC59" s="91"/>
      <c r="BD59" s="482"/>
      <c r="BE59" s="483"/>
      <c r="BF59" s="483"/>
      <c r="BG59" s="482"/>
      <c r="BH59" s="483"/>
      <c r="BI59" s="484"/>
    </row>
    <row r="60" spans="1:63" x14ac:dyDescent="0.8">
      <c r="B60" s="70"/>
      <c r="C60" s="94"/>
      <c r="D60" s="73"/>
      <c r="E60" s="707"/>
      <c r="F60" s="1219" t="str">
        <f>H61</f>
        <v>Memphis</v>
      </c>
      <c r="G60" s="1220"/>
      <c r="H60" s="1220"/>
      <c r="I60" s="1221"/>
      <c r="J60" s="706"/>
      <c r="K60" s="707"/>
      <c r="L60" s="78"/>
      <c r="M60" s="79"/>
      <c r="N60" s="706"/>
      <c r="O60" s="708"/>
      <c r="P60" s="708"/>
      <c r="Q60" s="707"/>
      <c r="R60" s="706"/>
      <c r="S60" s="708"/>
      <c r="T60" s="706"/>
      <c r="U60" s="707"/>
      <c r="V60" s="706"/>
      <c r="W60" s="707"/>
      <c r="X60" s="706"/>
      <c r="Y60" s="707"/>
      <c r="Z60" s="706"/>
      <c r="AA60" s="707"/>
      <c r="AB60" s="706"/>
      <c r="AC60" s="707"/>
      <c r="AD60" s="706"/>
      <c r="AE60" s="707"/>
      <c r="AF60" s="706"/>
      <c r="AG60" s="707"/>
      <c r="AH60" s="706"/>
      <c r="AI60" s="707"/>
      <c r="AJ60" s="706"/>
      <c r="AK60" s="707"/>
      <c r="AQ60" s="480"/>
      <c r="AR60" s="482"/>
      <c r="AS60" s="483"/>
      <c r="AT60" s="483"/>
      <c r="AU60" s="482"/>
      <c r="AV60" s="483"/>
      <c r="AW60" s="484"/>
      <c r="AX60" s="483"/>
      <c r="AY60" s="88"/>
      <c r="AZ60" s="89"/>
      <c r="BA60" s="90"/>
      <c r="BB60" s="90"/>
      <c r="BC60" s="91"/>
      <c r="BD60" s="482"/>
      <c r="BE60" s="483"/>
      <c r="BF60" s="483"/>
      <c r="BG60" s="482"/>
      <c r="BH60" s="483"/>
      <c r="BI60" s="484"/>
    </row>
    <row r="61" spans="1:63" x14ac:dyDescent="0.8">
      <c r="A61" s="70">
        <f>IF(+All!$F36="Memphis",+All!A36,IF(+All!$H36="Memphis",+All!A36,0))</f>
        <v>1</v>
      </c>
      <c r="B61" s="480" t="str">
        <f>IF(+All!$F36="Memphis",+All!B36,IF(+All!$H36="Memphis",+All!B36,0))</f>
        <v>Sat</v>
      </c>
      <c r="C61" s="72">
        <f>IF(+All!$F36="Memphis",+All!C36,IF(+All!$H36="Memphis",+All!C36,0))</f>
        <v>44443</v>
      </c>
      <c r="D61" s="73">
        <f>IF(+All!$F36="Memphis",+All!D36,IF(+All!$H36="Memphis",+All!D36,0))</f>
        <v>0.79166666666666663</v>
      </c>
      <c r="E61" s="707">
        <f>IF(+All!$F36="Memphis",+All!E36,IF(+All!$H36="Memphis",+All!E36,0))</f>
        <v>0</v>
      </c>
      <c r="F61" s="75" t="str">
        <f>IF(+All!$F36="Memphis",+All!F36,IF(+All!$H36="Memphis",+All!F36,0))</f>
        <v>1AA Nicholls State</v>
      </c>
      <c r="G61" s="76" t="str">
        <f>IF(+All!$F36="Memphis",+All!G36,IF(+All!$H36="Memphis",+All!G36,0))</f>
        <v>1AA</v>
      </c>
      <c r="H61" s="75" t="str">
        <f>IF(+All!$F36="Memphis",+All!H36,IF(+All!$H36="Memphis",+All!H36,0))</f>
        <v>Memphis</v>
      </c>
      <c r="I61" s="76" t="str">
        <f>IF(+All!$F36="Memphis",+All!I36,IF(+All!$H36="Memphis",+All!I36,0))</f>
        <v>AAC</v>
      </c>
      <c r="J61" s="706">
        <f>IF(+All!$F36="Memphis",+All!J36,IF(+All!$H36="Memphis",+All!J36,0))</f>
        <v>0</v>
      </c>
      <c r="K61" s="707">
        <f>IF(+All!$F36="Memphis",+All!K36,IF(+All!$H36="Memphis",+All!K36,0))</f>
        <v>0</v>
      </c>
      <c r="L61" s="78">
        <f>IF(+All!$F36="Memphis",+All!L36,IF(+All!$H36="Memphis",+All!L36,0))</f>
        <v>0</v>
      </c>
      <c r="M61" s="79">
        <f>IF(+All!$F36="Memphis",+All!M36,IF(+All!$H36="Memphis",+All!M36,0))</f>
        <v>0</v>
      </c>
      <c r="N61" s="706" t="str">
        <f>IF(+All!$F36="Memphis",+All!N36,IF(+All!$H36="Memphis",+All!N36,0))</f>
        <v>Memphis</v>
      </c>
      <c r="O61" s="708">
        <f>IF(+All!$F36="Memphis",+All!O36,IF(+All!$H36="Memphis",+All!O36,0))</f>
        <v>42</v>
      </c>
      <c r="P61" s="708" t="str">
        <f>IF(+All!$F36="Memphis",+All!P36,IF(+All!$H36="Memphis",+All!P36,0))</f>
        <v>1AA Nicholls State</v>
      </c>
      <c r="Q61" s="707">
        <f>IF(+All!$F36="Memphis",+All!Q36,IF(+All!$H36="Memphis",+All!Q36,0))</f>
        <v>17</v>
      </c>
      <c r="R61" s="706">
        <f>IF(+All!$F36="Memphis",+All!R36,IF(+All!$H36="Memphis",+All!R36,0))</f>
        <v>0</v>
      </c>
      <c r="S61" s="708">
        <f>IF(+All!$F36="Memphis",+All!S36,IF(+All!$H36="Memphis",+All!S36,0))</f>
        <v>0</v>
      </c>
      <c r="T61" s="706">
        <f>IF(+All!$F36="Memphis",+All!T36,IF(+All!$H36="Memphis",+All!T36,0))</f>
        <v>0</v>
      </c>
      <c r="U61" s="707">
        <f>IF(+All!$F36="Memphis",+All!U36,IF(+All!$H36="Memphis",+All!U36,0))</f>
        <v>0</v>
      </c>
      <c r="V61" s="706"/>
      <c r="W61" s="707"/>
      <c r="X61" s="706"/>
      <c r="Y61" s="707"/>
      <c r="Z61" s="706"/>
      <c r="AA61" s="707"/>
      <c r="AB61" s="706"/>
      <c r="AC61" s="707"/>
      <c r="AD61" s="706"/>
      <c r="AE61" s="707"/>
      <c r="AF61" s="706"/>
      <c r="AG61" s="707"/>
      <c r="AH61" s="706"/>
      <c r="AI61" s="707"/>
      <c r="AJ61" s="706"/>
      <c r="AK61" s="707"/>
      <c r="AQ61" s="480"/>
      <c r="AR61" s="482"/>
      <c r="AS61" s="483"/>
      <c r="AT61" s="483"/>
      <c r="AU61" s="482"/>
      <c r="AV61" s="483"/>
      <c r="AW61" s="484"/>
      <c r="AX61" s="483"/>
      <c r="AY61" s="88"/>
      <c r="AZ61" s="89"/>
      <c r="BA61" s="90"/>
      <c r="BB61" s="90"/>
      <c r="BC61" s="91"/>
      <c r="BD61" s="482"/>
      <c r="BE61" s="483"/>
      <c r="BF61" s="483"/>
      <c r="BG61" s="482"/>
      <c r="BH61" s="483"/>
      <c r="BI61" s="484"/>
    </row>
    <row r="62" spans="1:63" x14ac:dyDescent="0.8">
      <c r="A62" s="70">
        <f>IF(+All!$F163="Memphis",+All!A163,IF(+All!$H163="Memphis",+All!A163,0))</f>
        <v>2</v>
      </c>
      <c r="B62" s="480" t="str">
        <f>IF(+All!$F163="Memphis",+All!B163,IF(+All!$H163="Memphis",+All!B163,0))</f>
        <v>Sat</v>
      </c>
      <c r="C62" s="72">
        <f>IF(+All!$F163="Memphis",+All!C163,IF(+All!$H163="Memphis",+All!C163,0))</f>
        <v>44450</v>
      </c>
      <c r="D62" s="73">
        <f>IF(+All!$F163="Memphis",+All!D163,IF(+All!$H163="Memphis",+All!D163,0))</f>
        <v>0.79166666666666663</v>
      </c>
      <c r="E62" s="707">
        <f>IF(+All!$F163="Memphis",+All!E163,IF(+All!$H163="Memphis",+All!E163,0))</f>
        <v>0</v>
      </c>
      <c r="F62" s="75" t="str">
        <f>IF(+All!$F163="Memphis",+All!F163,IF(+All!$H163="Memphis",+All!F163,0))</f>
        <v>Memphis</v>
      </c>
      <c r="G62" s="76" t="str">
        <f>IF(+All!$F163="Memphis",+All!G163,IF(+All!$H163="Memphis",+All!G163,0))</f>
        <v>AAC</v>
      </c>
      <c r="H62" s="75" t="str">
        <f>IF(+All!$F163="Memphis",+All!H163,IF(+All!$H163="Memphis",+All!H163,0))</f>
        <v>Arkansas State</v>
      </c>
      <c r="I62" s="76" t="str">
        <f>IF(+All!$F163="Memphis",+All!I163,IF(+All!$H163="Memphis",+All!I163,0))</f>
        <v>SB</v>
      </c>
      <c r="J62" s="706" t="str">
        <f>IF(+All!$F163="Memphis",+All!J163,IF(+All!$H163="Memphis",+All!J163,0))</f>
        <v>Memphis</v>
      </c>
      <c r="K62" s="707" t="str">
        <f>IF(+All!$F163="Memphis",+All!K163,IF(+All!$H163="Memphis",+All!K163,0))</f>
        <v>Arkansas State</v>
      </c>
      <c r="L62" s="78">
        <f>IF(+All!$F163="Memphis",+All!L163,IF(+All!$H163="Memphis",+All!L163,0))</f>
        <v>5.5</v>
      </c>
      <c r="M62" s="79">
        <f>IF(+All!$F163="Memphis",+All!M163,IF(+All!$H163="Memphis",+All!M163,0))</f>
        <v>65</v>
      </c>
      <c r="N62" s="706" t="str">
        <f>IF(+All!$F163="Memphis",+All!N163,IF(+All!$H163="Memphis",+All!N163,0))</f>
        <v>Memphis</v>
      </c>
      <c r="O62" s="708">
        <f>IF(+All!$F163="Memphis",+All!O163,IF(+All!$H163="Memphis",+All!O163,0))</f>
        <v>55</v>
      </c>
      <c r="P62" s="708" t="str">
        <f>IF(+All!$F163="Memphis",+All!P163,IF(+All!$H163="Memphis",+All!P163,0))</f>
        <v>Arkansas State</v>
      </c>
      <c r="Q62" s="707">
        <f>IF(+All!$F163="Memphis",+All!Q163,IF(+All!$H163="Memphis",+All!Q163,0))</f>
        <v>50</v>
      </c>
      <c r="R62" s="706" t="str">
        <f>IF(+All!$F163="Memphis",+All!R163,IF(+All!$H163="Memphis",+All!R163,0))</f>
        <v>Arkansas State</v>
      </c>
      <c r="S62" s="708" t="str">
        <f>IF(+All!$F163="Memphis",+All!S163,IF(+All!$H163="Memphis",+All!S163,0))</f>
        <v>Memphis</v>
      </c>
      <c r="T62" s="706" t="str">
        <f>IF(+All!$F163="Memphis",+All!T163,IF(+All!$H163="Memphis",+All!T163,0))</f>
        <v>Memphis</v>
      </c>
      <c r="U62" s="707" t="str">
        <f>IF(+All!$F163="Memphis",+All!U163,IF(+All!$H163="Memphis",+All!U163,0))</f>
        <v>L</v>
      </c>
      <c r="V62" s="706"/>
      <c r="W62" s="707"/>
      <c r="X62" s="706"/>
      <c r="Y62" s="707"/>
      <c r="Z62" s="706"/>
      <c r="AA62" s="707"/>
      <c r="AB62" s="706"/>
      <c r="AC62" s="707"/>
      <c r="AD62" s="706"/>
      <c r="AE62" s="707"/>
      <c r="AF62" s="706"/>
      <c r="AG62" s="707"/>
      <c r="AH62" s="706"/>
      <c r="AI62" s="707"/>
      <c r="AJ62" s="706"/>
      <c r="AK62" s="707"/>
      <c r="AQ62" s="480"/>
      <c r="AR62" s="482"/>
      <c r="AS62" s="483"/>
      <c r="AT62" s="483"/>
      <c r="AU62" s="482"/>
      <c r="AV62" s="483"/>
      <c r="AW62" s="484"/>
      <c r="AX62" s="483"/>
      <c r="AY62" s="88"/>
      <c r="AZ62" s="89"/>
      <c r="BA62" s="90"/>
      <c r="BB62" s="90"/>
      <c r="BC62" s="91"/>
      <c r="BD62" s="482"/>
      <c r="BE62" s="483"/>
      <c r="BF62" s="483"/>
      <c r="BG62" s="482"/>
      <c r="BH62" s="483"/>
      <c r="BI62" s="484"/>
    </row>
    <row r="63" spans="1:63" x14ac:dyDescent="0.8">
      <c r="A63" s="70">
        <f>IF(+All!$F182="Memphis",+All!A182,IF(+All!$H182="Memphis",+All!A182,0))</f>
        <v>3</v>
      </c>
      <c r="B63" s="480" t="str">
        <f>IF(+All!$F182="Memphis",+All!B182,IF(+All!$H182="Memphis",+All!B182,0))</f>
        <v>Sat</v>
      </c>
      <c r="C63" s="72">
        <f>IF(+All!$F182="Memphis",+All!C182,IF(+All!$H182="Memphis",+All!C182,0))</f>
        <v>44457</v>
      </c>
      <c r="D63" s="73">
        <f>IF(+All!$F182="Memphis",+All!D182,IF(+All!$H182="Memphis",+All!D182,0))</f>
        <v>0.66666666666666663</v>
      </c>
      <c r="E63" s="707" t="str">
        <f>IF(+All!$F182="Memphis",+All!E182,IF(+All!$H182="Memphis",+All!E182,0))</f>
        <v>ESPN2</v>
      </c>
      <c r="F63" s="75" t="str">
        <f>IF(+All!$F182="Memphis",+All!F182,IF(+All!$H182="Memphis",+All!F182,0))</f>
        <v>Mississippi State</v>
      </c>
      <c r="G63" s="76" t="str">
        <f>IF(+All!$F182="Memphis",+All!G182,IF(+All!$H182="Memphis",+All!G182,0))</f>
        <v>SEC</v>
      </c>
      <c r="H63" s="75" t="str">
        <f>IF(+All!$F182="Memphis",+All!H182,IF(+All!$H182="Memphis",+All!H182,0))</f>
        <v>Memphis</v>
      </c>
      <c r="I63" s="76" t="str">
        <f>IF(+All!$F182="Memphis",+All!I182,IF(+All!$H182="Memphis",+All!I182,0))</f>
        <v>AAC</v>
      </c>
      <c r="J63" s="706" t="str">
        <f>IF(+All!$F182="Memphis",+All!J182,IF(+All!$H182="Memphis",+All!J182,0))</f>
        <v>Mississippi State</v>
      </c>
      <c r="K63" s="707" t="str">
        <f>IF(+All!$F182="Memphis",+All!K182,IF(+All!$H182="Memphis",+All!K182,0))</f>
        <v>Memphis</v>
      </c>
      <c r="L63" s="78">
        <f>IF(+All!$F182="Memphis",+All!L182,IF(+All!$H182="Memphis",+All!L182,0))</f>
        <v>3.5</v>
      </c>
      <c r="M63" s="79">
        <f>IF(+All!$F182="Memphis",+All!M182,IF(+All!$H182="Memphis",+All!M182,0))</f>
        <v>64</v>
      </c>
      <c r="N63" s="706" t="str">
        <f>IF(+All!$F182="Memphis",+All!N182,IF(+All!$H182="Memphis",+All!N182,0))</f>
        <v>Memphis</v>
      </c>
      <c r="O63" s="708">
        <f>IF(+All!$F182="Memphis",+All!O182,IF(+All!$H182="Memphis",+All!O182,0))</f>
        <v>31</v>
      </c>
      <c r="P63" s="708" t="str">
        <f>IF(+All!$F182="Memphis",+All!P182,IF(+All!$H182="Memphis",+All!P182,0))</f>
        <v>Mississippi State</v>
      </c>
      <c r="Q63" s="707">
        <f>IF(+All!$F182="Memphis",+All!Q182,IF(+All!$H182="Memphis",+All!Q182,0))</f>
        <v>29</v>
      </c>
      <c r="R63" s="706" t="str">
        <f>IF(+All!$F182="Memphis",+All!R182,IF(+All!$H182="Memphis",+All!R182,0))</f>
        <v>Memphis</v>
      </c>
      <c r="S63" s="708" t="str">
        <f>IF(+All!$F182="Memphis",+All!S182,IF(+All!$H182="Memphis",+All!S182,0))</f>
        <v>Mississippi State</v>
      </c>
      <c r="T63" s="706" t="str">
        <f>IF(+All!$F182="Memphis",+All!T182,IF(+All!$H182="Memphis",+All!T182,0))</f>
        <v>Memphis</v>
      </c>
      <c r="U63" s="707" t="str">
        <f>IF(+All!$F182="Memphis",+All!U182,IF(+All!$H182="Memphis",+All!U182,0))</f>
        <v>W</v>
      </c>
      <c r="V63" s="706"/>
      <c r="W63" s="707"/>
      <c r="X63" s="706"/>
      <c r="Y63" s="707"/>
      <c r="Z63" s="706"/>
      <c r="AA63" s="707"/>
      <c r="AB63" s="706"/>
      <c r="AC63" s="707"/>
      <c r="AD63" s="706"/>
      <c r="AE63" s="707"/>
      <c r="AF63" s="706"/>
      <c r="AG63" s="707"/>
      <c r="AH63" s="706"/>
      <c r="AI63" s="707"/>
      <c r="AJ63" s="706"/>
      <c r="AK63" s="707"/>
      <c r="AQ63" s="480"/>
      <c r="AR63" s="482"/>
      <c r="AS63" s="483"/>
      <c r="AT63" s="483"/>
      <c r="AU63" s="482"/>
      <c r="AV63" s="483"/>
      <c r="AW63" s="484"/>
      <c r="AX63" s="483"/>
      <c r="AY63" s="88"/>
      <c r="AZ63" s="89"/>
      <c r="BA63" s="90"/>
      <c r="BB63" s="90"/>
      <c r="BC63" s="91"/>
      <c r="BD63" s="482"/>
      <c r="BE63" s="483"/>
      <c r="BF63" s="483"/>
      <c r="BG63" s="482"/>
      <c r="BH63" s="483"/>
      <c r="BI63" s="484"/>
    </row>
    <row r="64" spans="1:63" x14ac:dyDescent="0.8">
      <c r="A64" s="70">
        <f>IF(+All!$F263="Memphis",+All!A263,IF(+All!$H263="Memphis",+All!A263,0))</f>
        <v>4</v>
      </c>
      <c r="B64" s="480" t="str">
        <f>IF(+All!$F263="Memphis",+All!B263,IF(+All!$H263="Memphis",+All!B263,0))</f>
        <v>Sat</v>
      </c>
      <c r="C64" s="72">
        <f>IF(+All!$F263="Memphis",+All!C263,IF(+All!$H263="Memphis",+All!C263,0))</f>
        <v>44464</v>
      </c>
      <c r="D64" s="73">
        <f>IF(+All!$F263="Memphis",+All!D263,IF(+All!$H263="Memphis",+All!D263,0))</f>
        <v>0.64583333333333337</v>
      </c>
      <c r="E64" s="707" t="str">
        <f>IF(+All!$F263="Memphis",+All!E263,IF(+All!$H263="Memphis",+All!E263,0))</f>
        <v>ESPNIU</v>
      </c>
      <c r="F64" s="75" t="str">
        <f>IF(+All!$F263="Memphis",+All!F263,IF(+All!$H263="Memphis",+All!F263,0))</f>
        <v>UT San Antonio</v>
      </c>
      <c r="G64" s="76" t="str">
        <f>IF(+All!$F263="Memphis",+All!G263,IF(+All!$H263="Memphis",+All!G263,0))</f>
        <v>CUSA</v>
      </c>
      <c r="H64" s="75" t="str">
        <f>IF(+All!$F263="Memphis",+All!H263,IF(+All!$H263="Memphis",+All!H263,0))</f>
        <v>Memphis</v>
      </c>
      <c r="I64" s="76" t="str">
        <f>IF(+All!$F263="Memphis",+All!I263,IF(+All!$H263="Memphis",+All!I263,0))</f>
        <v>AAC</v>
      </c>
      <c r="J64" s="706" t="str">
        <f>IF(+All!$F263="Memphis",+All!J263,IF(+All!$H263="Memphis",+All!J263,0))</f>
        <v>Memphis</v>
      </c>
      <c r="K64" s="707" t="str">
        <f>IF(+All!$F263="Memphis",+All!K263,IF(+All!$H263="Memphis",+All!K263,0))</f>
        <v>UT San Antonio</v>
      </c>
      <c r="L64" s="78">
        <f>IF(+All!$F263="Memphis",+All!L263,IF(+All!$H263="Memphis",+All!L263,0))</f>
        <v>3</v>
      </c>
      <c r="M64" s="79">
        <f>IF(+All!$F263="Memphis",+All!M263,IF(+All!$H263="Memphis",+All!M263,0))</f>
        <v>68</v>
      </c>
      <c r="N64" s="706" t="str">
        <f>IF(+All!$F263="Memphis",+All!N263,IF(+All!$H263="Memphis",+All!N263,0))</f>
        <v>UT San Antonio</v>
      </c>
      <c r="O64" s="708">
        <f>IF(+All!$F263="Memphis",+All!O263,IF(+All!$H263="Memphis",+All!O263,0))</f>
        <v>31</v>
      </c>
      <c r="P64" s="708" t="str">
        <f>IF(+All!$F263="Memphis",+All!P263,IF(+All!$H263="Memphis",+All!P263,0))</f>
        <v>Memphis</v>
      </c>
      <c r="Q64" s="707">
        <f>IF(+All!$F263="Memphis",+All!Q263,IF(+All!$H263="Memphis",+All!Q263,0))</f>
        <v>28</v>
      </c>
      <c r="R64" s="706" t="str">
        <f>IF(+All!$F263="Memphis",+All!R263,IF(+All!$H263="Memphis",+All!R263,0))</f>
        <v>UT San Antonio</v>
      </c>
      <c r="S64" s="708" t="str">
        <f>IF(+All!$F263="Memphis",+All!S263,IF(+All!$H263="Memphis",+All!S263,0))</f>
        <v>Memphis</v>
      </c>
      <c r="T64" s="706" t="str">
        <f>IF(+All!$F263="Memphis",+All!T263,IF(+All!$H263="Memphis",+All!T263,0))</f>
        <v>Memphis</v>
      </c>
      <c r="U64" s="707" t="str">
        <f>IF(+All!$F263="Memphis",+All!U263,IF(+All!$H263="Memphis",+All!U263,0))</f>
        <v>L</v>
      </c>
      <c r="V64" s="706"/>
      <c r="W64" s="707"/>
      <c r="X64" s="706"/>
      <c r="Y64" s="707"/>
      <c r="Z64" s="706"/>
      <c r="AA64" s="707"/>
      <c r="AB64" s="706"/>
      <c r="AC64" s="707"/>
      <c r="AD64" s="706"/>
      <c r="AE64" s="707"/>
      <c r="AF64" s="706"/>
      <c r="AG64" s="707"/>
      <c r="AH64" s="706"/>
      <c r="AI64" s="707"/>
      <c r="AJ64" s="706"/>
      <c r="AK64" s="707"/>
      <c r="AQ64" s="480"/>
      <c r="AR64" s="482"/>
      <c r="AS64" s="483"/>
      <c r="AT64" s="483"/>
      <c r="AU64" s="482"/>
      <c r="AV64" s="483"/>
      <c r="AW64" s="484"/>
      <c r="AX64" s="483"/>
      <c r="AY64" s="88"/>
      <c r="AZ64" s="89"/>
      <c r="BA64" s="90"/>
      <c r="BB64" s="90"/>
      <c r="BC64" s="91"/>
      <c r="BD64" s="482"/>
      <c r="BE64" s="483"/>
      <c r="BF64" s="483"/>
      <c r="BG64" s="482"/>
      <c r="BH64" s="483"/>
      <c r="BI64" s="484"/>
    </row>
    <row r="65" spans="1:63" x14ac:dyDescent="0.8">
      <c r="A65" s="70">
        <f>IF(+All!$F335="Memphis",+All!A335,IF(+All!$H335="Memphis",+All!A335,0))</f>
        <v>5</v>
      </c>
      <c r="B65" s="480" t="str">
        <f>IF(+All!$F335="Memphis",+All!B335,IF(+All!$H335="Memphis",+All!B335,0))</f>
        <v>Sat</v>
      </c>
      <c r="C65" s="72">
        <f>IF(+All!$F335="Memphis",+All!C335,IF(+All!$H335="Memphis",+All!C335,0))</f>
        <v>44471</v>
      </c>
      <c r="D65" s="73">
        <f>IF(+All!$F335="Memphis",+All!D335,IF(+All!$H335="Memphis",+All!D335,0))</f>
        <v>0.5</v>
      </c>
      <c r="E65" s="707">
        <f>IF(+All!$F335="Memphis",+All!E335,IF(+All!$H335="Memphis",+All!E335,0))</f>
        <v>0</v>
      </c>
      <c r="F65" s="75" t="str">
        <f>IF(+All!$F335="Memphis",+All!F335,IF(+All!$H335="Memphis",+All!F335,0))</f>
        <v>Memphis</v>
      </c>
      <c r="G65" s="76" t="str">
        <f>IF(+All!$F335="Memphis",+All!G335,IF(+All!$H335="Memphis",+All!G335,0))</f>
        <v>AAC</v>
      </c>
      <c r="H65" s="75" t="str">
        <f>IF(+All!$F335="Memphis",+All!H335,IF(+All!$H335="Memphis",+All!H335,0))</f>
        <v>Temple</v>
      </c>
      <c r="I65" s="76" t="str">
        <f>IF(+All!$F335="Memphis",+All!I335,IF(+All!$H335="Memphis",+All!I335,0))</f>
        <v>AAC</v>
      </c>
      <c r="J65" s="706" t="str">
        <f>IF(+All!$F335="Memphis",+All!J335,IF(+All!$H335="Memphis",+All!J335,0))</f>
        <v>Memphis</v>
      </c>
      <c r="K65" s="707" t="str">
        <f>IF(+All!$F335="Memphis",+All!K335,IF(+All!$H335="Memphis",+All!K335,0))</f>
        <v>Temple</v>
      </c>
      <c r="L65" s="78">
        <f>IF(+All!$F335="Memphis",+All!L335,IF(+All!$H335="Memphis",+All!L335,0))</f>
        <v>11.5</v>
      </c>
      <c r="M65" s="79">
        <f>IF(+All!$F335="Memphis",+All!M335,IF(+All!$H335="Memphis",+All!M335,0))</f>
        <v>60</v>
      </c>
      <c r="N65" s="706" t="str">
        <f>IF(+All!$F335="Memphis",+All!N335,IF(+All!$H335="Memphis",+All!N335,0))</f>
        <v>Temple</v>
      </c>
      <c r="O65" s="708">
        <f>IF(+All!$F335="Memphis",+All!O335,IF(+All!$H335="Memphis",+All!O335,0))</f>
        <v>34</v>
      </c>
      <c r="P65" s="708" t="str">
        <f>IF(+All!$F335="Memphis",+All!P335,IF(+All!$H335="Memphis",+All!P335,0))</f>
        <v>Memphis</v>
      </c>
      <c r="Q65" s="707">
        <f>IF(+All!$F335="Memphis",+All!Q335,IF(+All!$H335="Memphis",+All!Q335,0))</f>
        <v>31</v>
      </c>
      <c r="R65" s="706" t="str">
        <f>IF(+All!$F335="Memphis",+All!R335,IF(+All!$H335="Memphis",+All!R335,0))</f>
        <v>Temple</v>
      </c>
      <c r="S65" s="708" t="str">
        <f>IF(+All!$F335="Memphis",+All!S335,IF(+All!$H335="Memphis",+All!S335,0))</f>
        <v>Memphis</v>
      </c>
      <c r="T65" s="706" t="str">
        <f>IF(+All!$F335="Memphis",+All!T335,IF(+All!$H335="Memphis",+All!T335,0))</f>
        <v>Memphis</v>
      </c>
      <c r="U65" s="707" t="str">
        <f>IF(+All!$F335="Memphis",+All!U335,IF(+All!$H335="Memphis",+All!U335,0))</f>
        <v>L</v>
      </c>
      <c r="V65" s="706"/>
      <c r="W65" s="707"/>
      <c r="X65" s="706"/>
      <c r="Y65" s="707"/>
      <c r="Z65" s="706"/>
      <c r="AA65" s="707"/>
      <c r="AB65" s="706"/>
      <c r="AC65" s="707"/>
      <c r="AD65" s="706"/>
      <c r="AE65" s="707"/>
      <c r="AF65" s="706"/>
      <c r="AG65" s="707"/>
      <c r="AH65" s="706"/>
      <c r="AI65" s="707"/>
      <c r="AJ65" s="706"/>
      <c r="AK65" s="707"/>
      <c r="AQ65" s="480"/>
      <c r="AR65" s="482"/>
      <c r="AS65" s="483"/>
      <c r="AT65" s="483"/>
      <c r="AU65" s="482"/>
      <c r="AV65" s="483"/>
      <c r="AW65" s="484"/>
      <c r="AX65" s="483"/>
      <c r="AY65" s="88"/>
      <c r="AZ65" s="89"/>
      <c r="BA65" s="90"/>
      <c r="BB65" s="90"/>
      <c r="BC65" s="91"/>
      <c r="BD65" s="482"/>
      <c r="BE65" s="483"/>
      <c r="BF65" s="483"/>
      <c r="BG65" s="482"/>
      <c r="BH65" s="483"/>
      <c r="BI65" s="484"/>
    </row>
    <row r="66" spans="1:63" x14ac:dyDescent="0.8">
      <c r="A66" s="70">
        <f>IF(+All!$F402="Memphis",+All!A402,IF(+All!$H402="Memphis",+All!A402,0))</f>
        <v>6</v>
      </c>
      <c r="B66" s="480" t="str">
        <f>IF(+All!$F402="Memphis",+All!B402,IF(+All!$H402="Memphis",+All!B402,0))</f>
        <v>Sat</v>
      </c>
      <c r="C66" s="72">
        <f>IF(+All!$F402="Memphis",+All!C402,IF(+All!$H402="Memphis",+All!C402,0))</f>
        <v>44478</v>
      </c>
      <c r="D66" s="73">
        <f>IF(+All!$F402="Memphis",+All!D402,IF(+All!$H402="Memphis",+All!D402,0))</f>
        <v>0.8125</v>
      </c>
      <c r="E66" s="707" t="str">
        <f>IF(+All!$F402="Memphis",+All!E402,IF(+All!$H402="Memphis",+All!E402,0))</f>
        <v>ESPN</v>
      </c>
      <c r="F66" s="75" t="str">
        <f>IF(+All!$F402="Memphis",+All!F402,IF(+All!$H402="Memphis",+All!F402,0))</f>
        <v>Memphis</v>
      </c>
      <c r="G66" s="76" t="str">
        <f>IF(+All!$F402="Memphis",+All!G402,IF(+All!$H402="Memphis",+All!G402,0))</f>
        <v>AAC</v>
      </c>
      <c r="H66" s="75" t="str">
        <f>IF(+All!$F402="Memphis",+All!H402,IF(+All!$H402="Memphis",+All!H402,0))</f>
        <v>Tulsa</v>
      </c>
      <c r="I66" s="76" t="str">
        <f>IF(+All!$F402="Memphis",+All!I402,IF(+All!$H402="Memphis",+All!I402,0))</f>
        <v>AAC</v>
      </c>
      <c r="J66" s="706" t="str">
        <f>IF(+All!$F402="Memphis",+All!J402,IF(+All!$H402="Memphis",+All!J402,0))</f>
        <v>Tulsa</v>
      </c>
      <c r="K66" s="707" t="str">
        <f>IF(+All!$F402="Memphis",+All!K402,IF(+All!$H402="Memphis",+All!K402,0))</f>
        <v>Memphis</v>
      </c>
      <c r="L66" s="78">
        <f>IF(+All!$F402="Memphis",+All!L402,IF(+All!$H402="Memphis",+All!L402,0))</f>
        <v>3</v>
      </c>
      <c r="M66" s="79">
        <f>IF(+All!$F402="Memphis",+All!M402,IF(+All!$H402="Memphis",+All!M402,0))</f>
        <v>60.5</v>
      </c>
      <c r="N66" s="706" t="str">
        <f>IF(+All!$F402="Memphis",+All!N402,IF(+All!$H402="Memphis",+All!N402,0))</f>
        <v>Tulsa</v>
      </c>
      <c r="O66" s="708">
        <f>IF(+All!$F402="Memphis",+All!O402,IF(+All!$H402="Memphis",+All!O402,0))</f>
        <v>35</v>
      </c>
      <c r="P66" s="708" t="str">
        <f>IF(+All!$F402="Memphis",+All!P402,IF(+All!$H402="Memphis",+All!P402,0))</f>
        <v>Memphis</v>
      </c>
      <c r="Q66" s="707">
        <f>IF(+All!$F402="Memphis",+All!Q402,IF(+All!$H402="Memphis",+All!Q402,0))</f>
        <v>29</v>
      </c>
      <c r="R66" s="706" t="str">
        <f>IF(+All!$F402="Memphis",+All!R402,IF(+All!$H402="Memphis",+All!R402,0))</f>
        <v>Tulsa</v>
      </c>
      <c r="S66" s="708" t="str">
        <f>IF(+All!$F402="Memphis",+All!S402,IF(+All!$H402="Memphis",+All!S402,0))</f>
        <v>Memphis</v>
      </c>
      <c r="T66" s="706" t="str">
        <f>IF(+All!$F402="Memphis",+All!T402,IF(+All!$H402="Memphis",+All!T402,0))</f>
        <v>Tulsa</v>
      </c>
      <c r="U66" s="707" t="str">
        <f>IF(+All!$F402="Memphis",+All!U402,IF(+All!$H402="Memphis",+All!U402,0))</f>
        <v>W</v>
      </c>
      <c r="V66" s="706"/>
      <c r="W66" s="707"/>
      <c r="X66" s="706"/>
      <c r="Y66" s="707"/>
      <c r="Z66" s="706"/>
      <c r="AA66" s="707"/>
      <c r="AB66" s="706"/>
      <c r="AC66" s="707"/>
      <c r="AD66" s="706"/>
      <c r="AE66" s="707"/>
      <c r="AF66" s="706"/>
      <c r="AG66" s="707"/>
      <c r="AH66" s="706"/>
      <c r="AI66" s="707"/>
      <c r="AJ66" s="706"/>
      <c r="AK66" s="707"/>
      <c r="AQ66" s="480"/>
      <c r="AR66" s="482"/>
      <c r="AS66" s="483"/>
      <c r="AT66" s="483"/>
      <c r="AU66" s="482"/>
      <c r="AV66" s="483"/>
      <c r="AW66" s="484"/>
      <c r="AX66" s="483"/>
      <c r="AY66" s="88"/>
      <c r="AZ66" s="89"/>
      <c r="BA66" s="90"/>
      <c r="BB66" s="90"/>
      <c r="BC66" s="91"/>
      <c r="BD66" s="482"/>
      <c r="BE66" s="483"/>
      <c r="BF66" s="483"/>
      <c r="BG66" s="482"/>
      <c r="BH66" s="483"/>
      <c r="BI66" s="484"/>
    </row>
    <row r="67" spans="1:63" x14ac:dyDescent="0.8">
      <c r="A67" s="70">
        <f>IF(+All!$F478="Memphis",+All!A478,IF(+All!$H478="Memphis",+All!A478,0))</f>
        <v>7</v>
      </c>
      <c r="B67" s="480" t="str">
        <f>IF(+All!$F478="Memphis",+All!B478,IF(+All!$H478="Memphis",+All!B478,0))</f>
        <v>Thurs</v>
      </c>
      <c r="C67" s="72">
        <f>IF(+All!$F478="Memphis",+All!C478,IF(+All!$H478="Memphis",+All!C478,0))</f>
        <v>44483</v>
      </c>
      <c r="D67" s="73">
        <f>IF(+All!$F478="Memphis",+All!D478,IF(+All!$H478="Memphis",+All!D478,0))</f>
        <v>0.8125</v>
      </c>
      <c r="E67" s="707" t="str">
        <f>IF(+All!$F478="Memphis",+All!E478,IF(+All!$H478="Memphis",+All!E478,0))</f>
        <v>ESPN</v>
      </c>
      <c r="F67" s="75" t="str">
        <f>IF(+All!$F478="Memphis",+All!F478,IF(+All!$H478="Memphis",+All!F478,0))</f>
        <v>Navy</v>
      </c>
      <c r="G67" s="76" t="str">
        <f>IF(+All!$F478="Memphis",+All!G478,IF(+All!$H478="Memphis",+All!G478,0))</f>
        <v>AAC</v>
      </c>
      <c r="H67" s="75" t="str">
        <f>IF(+All!$F478="Memphis",+All!H478,IF(+All!$H478="Memphis",+All!H478,0))</f>
        <v>Memphis</v>
      </c>
      <c r="I67" s="76" t="str">
        <f>IF(+All!$F478="Memphis",+All!I478,IF(+All!$H478="Memphis",+All!I478,0))</f>
        <v>AAC</v>
      </c>
      <c r="J67" s="706" t="str">
        <f>IF(+All!$F478="Memphis",+All!J478,IF(+All!$H478="Memphis",+All!J478,0))</f>
        <v>Memphis</v>
      </c>
      <c r="K67" s="707" t="str">
        <f>IF(+All!$F478="Memphis",+All!K478,IF(+All!$H478="Memphis",+All!K478,0))</f>
        <v>Navy</v>
      </c>
      <c r="L67" s="78">
        <f>IF(+All!$F478="Memphis",+All!L478,IF(+All!$H478="Memphis",+All!L478,0))</f>
        <v>10.5</v>
      </c>
      <c r="M67" s="79">
        <f>IF(+All!$F478="Memphis",+All!M478,IF(+All!$H478="Memphis",+All!M478,0))</f>
        <v>56</v>
      </c>
      <c r="N67" s="706" t="str">
        <f>IF(+All!$F478="Memphis",+All!N478,IF(+All!$H478="Memphis",+All!N478,0))</f>
        <v>Memphis</v>
      </c>
      <c r="O67" s="708">
        <f>IF(+All!$F478="Memphis",+All!O478,IF(+All!$H478="Memphis",+All!O478,0))</f>
        <v>35</v>
      </c>
      <c r="P67" s="708" t="str">
        <f>IF(+All!$F478="Memphis",+All!P478,IF(+All!$H478="Memphis",+All!P478,0))</f>
        <v>Navy</v>
      </c>
      <c r="Q67" s="707">
        <f>IF(+All!$F478="Memphis",+All!Q478,IF(+All!$H478="Memphis",+All!Q478,0))</f>
        <v>17</v>
      </c>
      <c r="R67" s="706" t="str">
        <f>IF(+All!$F478="Memphis",+All!R478,IF(+All!$H478="Memphis",+All!R478,0))</f>
        <v>Memphis</v>
      </c>
      <c r="S67" s="708" t="str">
        <f>IF(+All!$F478="Memphis",+All!S478,IF(+All!$H478="Memphis",+All!S478,0))</f>
        <v>Navy</v>
      </c>
      <c r="T67" s="706" t="str">
        <f>IF(+All!$F478="Memphis",+All!T478,IF(+All!$H478="Memphis",+All!T478,0))</f>
        <v>Memphis</v>
      </c>
      <c r="U67" s="707" t="str">
        <f>IF(+All!$F478="Memphis",+All!U478,IF(+All!$H478="Memphis",+All!U478,0))</f>
        <v>W</v>
      </c>
      <c r="V67" s="706"/>
      <c r="W67" s="707"/>
      <c r="X67" s="706"/>
      <c r="Y67" s="707"/>
      <c r="Z67" s="706"/>
      <c r="AA67" s="707"/>
      <c r="AB67" s="706"/>
      <c r="AC67" s="707"/>
      <c r="AD67" s="706"/>
      <c r="AE67" s="707"/>
      <c r="AF67" s="706"/>
      <c r="AG67" s="707"/>
      <c r="AH67" s="706"/>
      <c r="AI67" s="707"/>
      <c r="AJ67" s="706"/>
      <c r="AK67" s="707"/>
      <c r="AQ67" s="480"/>
      <c r="AR67" s="482"/>
      <c r="AS67" s="483"/>
      <c r="AT67" s="483"/>
      <c r="AU67" s="482"/>
      <c r="AV67" s="483"/>
      <c r="AW67" s="484"/>
      <c r="AX67" s="483"/>
      <c r="AY67" s="88"/>
      <c r="AZ67" s="89"/>
      <c r="BA67" s="90"/>
      <c r="BB67" s="90"/>
      <c r="BC67" s="91"/>
      <c r="BD67" s="482"/>
      <c r="BE67" s="483"/>
      <c r="BF67" s="483"/>
      <c r="BG67" s="482"/>
      <c r="BH67" s="483"/>
      <c r="BI67" s="484"/>
    </row>
    <row r="68" spans="1:63" x14ac:dyDescent="0.8">
      <c r="A68" s="70">
        <f>IF(+All!$F560="Memphis",+All!A560,IF(+All!$H560="Memphis",+All!A560,0))</f>
        <v>8</v>
      </c>
      <c r="B68" s="480" t="str">
        <f>IF(+All!$F560="Memphis",+All!B560,IF(+All!$H560="Memphis",+All!B560,0))</f>
        <v>Fri</v>
      </c>
      <c r="C68" s="72">
        <f>IF(+All!$F560="Memphis",+All!C560,IF(+All!$H560="Memphis",+All!C560,0))</f>
        <v>44491</v>
      </c>
      <c r="D68" s="73">
        <f>IF(+All!$F560="Memphis",+All!D560,IF(+All!$H560="Memphis",+All!D560,0))</f>
        <v>0.79166666666666663</v>
      </c>
      <c r="E68" s="707" t="str">
        <f>IF(+All!$F560="Memphis",+All!E560,IF(+All!$H560="Memphis",+All!E560,0))</f>
        <v>ESPN</v>
      </c>
      <c r="F68" s="75" t="str">
        <f>IF(+All!$F560="Memphis",+All!F560,IF(+All!$H560="Memphis",+All!F560,0))</f>
        <v>Memphis</v>
      </c>
      <c r="G68" s="76" t="str">
        <f>IF(+All!$F560="Memphis",+All!G560,IF(+All!$H560="Memphis",+All!G560,0))</f>
        <v>AAC</v>
      </c>
      <c r="H68" s="75" t="str">
        <f>IF(+All!$F560="Memphis",+All!H560,IF(+All!$H560="Memphis",+All!H560,0))</f>
        <v>Central Florida</v>
      </c>
      <c r="I68" s="76" t="str">
        <f>IF(+All!$F560="Memphis",+All!I560,IF(+All!$H560="Memphis",+All!I560,0))</f>
        <v>AAC</v>
      </c>
      <c r="J68" s="706" t="str">
        <f>IF(+All!$F560="Memphis",+All!J560,IF(+All!$H560="Memphis",+All!J560,0))</f>
        <v>Memphis</v>
      </c>
      <c r="K68" s="707" t="str">
        <f>IF(+All!$F560="Memphis",+All!K560,IF(+All!$H560="Memphis",+All!K560,0))</f>
        <v>Central Florida</v>
      </c>
      <c r="L68" s="78">
        <f>IF(+All!$F560="Memphis",+All!L560,IF(+All!$H560="Memphis",+All!L560,0))</f>
        <v>1.5</v>
      </c>
      <c r="M68" s="79">
        <f>IF(+All!$F560="Memphis",+All!M560,IF(+All!$H560="Memphis",+All!M560,0))</f>
        <v>63</v>
      </c>
      <c r="N68" s="706" t="str">
        <f>IF(+All!$F560="Memphis",+All!N560,IF(+All!$H560="Memphis",+All!N560,0))</f>
        <v>Central Florida</v>
      </c>
      <c r="O68" s="708">
        <f>IF(+All!$F560="Memphis",+All!O560,IF(+All!$H560="Memphis",+All!O560,0))</f>
        <v>24</v>
      </c>
      <c r="P68" s="708" t="str">
        <f>IF(+All!$F560="Memphis",+All!P560,IF(+All!$H560="Memphis",+All!P560,0))</f>
        <v>Memphis</v>
      </c>
      <c r="Q68" s="707">
        <f>IF(+All!$F560="Memphis",+All!Q560,IF(+All!$H560="Memphis",+All!Q560,0))</f>
        <v>7</v>
      </c>
      <c r="R68" s="706" t="str">
        <f>IF(+All!$F560="Memphis",+All!R560,IF(+All!$H560="Memphis",+All!R560,0))</f>
        <v>Central Florida</v>
      </c>
      <c r="S68" s="708" t="str">
        <f>IF(+All!$F560="Memphis",+All!S560,IF(+All!$H560="Memphis",+All!S560,0))</f>
        <v>Memphis</v>
      </c>
      <c r="T68" s="706" t="str">
        <f>IF(+All!$F560="Memphis",+All!T560,IF(+All!$H560="Memphis",+All!T560,0))</f>
        <v>Memphis</v>
      </c>
      <c r="U68" s="707" t="str">
        <f>IF(+All!$F560="Memphis",+All!U560,IF(+All!$H560="Memphis",+All!U560,0))</f>
        <v>L</v>
      </c>
      <c r="V68" s="706"/>
      <c r="W68" s="707"/>
      <c r="X68" s="706"/>
      <c r="Y68" s="707"/>
      <c r="Z68" s="706"/>
      <c r="AA68" s="707"/>
      <c r="AB68" s="706"/>
      <c r="AC68" s="707"/>
      <c r="AD68" s="706"/>
      <c r="AE68" s="707"/>
      <c r="AF68" s="706"/>
      <c r="AG68" s="707"/>
      <c r="AH68" s="706"/>
      <c r="AI68" s="707"/>
      <c r="AJ68" s="706"/>
      <c r="AK68" s="707"/>
      <c r="AQ68" s="480"/>
      <c r="AR68" s="482"/>
      <c r="AS68" s="483"/>
      <c r="AT68" s="483"/>
      <c r="AU68" s="482"/>
      <c r="AV68" s="483"/>
      <c r="AW68" s="484"/>
      <c r="AX68" s="483"/>
      <c r="AY68" s="88"/>
      <c r="AZ68" s="89"/>
      <c r="BA68" s="90"/>
      <c r="BB68" s="90"/>
      <c r="BC68" s="91"/>
      <c r="BD68" s="482"/>
      <c r="BE68" s="483"/>
      <c r="BF68" s="483"/>
      <c r="BG68" s="482"/>
      <c r="BH68" s="483"/>
      <c r="BI68" s="484"/>
    </row>
    <row r="69" spans="1:63" x14ac:dyDescent="0.8">
      <c r="A69" s="70">
        <f>IF(+All!$F696="Memphis",+All!A696,IF(+All!$H696="Memphis",+All!A696,0))</f>
        <v>9</v>
      </c>
      <c r="B69" s="480" t="str">
        <f>IF(+All!$F696="Memphis",+All!B696,IF(+All!$H696="Memphis",+All!B696,0))</f>
        <v>Sat</v>
      </c>
      <c r="C69" s="72">
        <f>IF(+All!$F696="Memphis",+All!C696,IF(+All!$H696="Memphis",+All!C696,0))</f>
        <v>44499</v>
      </c>
      <c r="D69" s="73">
        <f>IF(+All!$F696="Memphis",+All!D696,IF(+All!$H696="Memphis",+All!D696,0))</f>
        <v>0</v>
      </c>
      <c r="E69" s="707">
        <f>IF(+All!$F696="Memphis",+All!E696,IF(+All!$H696="Memphis",+All!E696,0))</f>
        <v>0</v>
      </c>
      <c r="F69" s="75" t="str">
        <f>IF(+All!$F696="Memphis",+All!F696,IF(+All!$H696="Memphis",+All!F696,0))</f>
        <v>Memphis</v>
      </c>
      <c r="G69" s="76" t="str">
        <f>IF(+All!$F696="Memphis",+All!G696,IF(+All!$H696="Memphis",+All!G696,0))</f>
        <v>AAC</v>
      </c>
      <c r="H69" s="75" t="str">
        <f>IF(+All!$F696="Memphis",+All!H696,IF(+All!$H696="Memphis",+All!H696,0))</f>
        <v>Open</v>
      </c>
      <c r="I69" s="76" t="str">
        <f>IF(+All!$F696="Memphis",+All!I696,IF(+All!$H696="Memphis",+All!I696,0))</f>
        <v>ZZZ</v>
      </c>
      <c r="J69" s="706">
        <f>IF(+All!$F696="Memphis",+All!J696,IF(+All!$H696="Memphis",+All!J696,0))</f>
        <v>0</v>
      </c>
      <c r="K69" s="707" t="str">
        <f>IF(+All!$F696="Memphis",+All!K696,IF(+All!$H696="Memphis",+All!K696,0))</f>
        <v>Memphis</v>
      </c>
      <c r="L69" s="78">
        <f>IF(+All!$F696="Memphis",+All!L696,IF(+All!$H696="Memphis",+All!L696,0))</f>
        <v>0</v>
      </c>
      <c r="M69" s="79">
        <f>IF(+All!$F696="Memphis",+All!M696,IF(+All!$H696="Memphis",+All!M696,0))</f>
        <v>0</v>
      </c>
      <c r="N69" s="706">
        <f>IF(+All!$F696="Memphis",+All!N696,IF(+All!$H696="Memphis",+All!N696,0))</f>
        <v>0</v>
      </c>
      <c r="O69" s="708">
        <f>IF(+All!$F696="Memphis",+All!O696,IF(+All!$H696="Memphis",+All!O696,0))</f>
        <v>0</v>
      </c>
      <c r="P69" s="708">
        <f>IF(+All!$F696="Memphis",+All!P696,IF(+All!$H696="Memphis",+All!P696,0))</f>
        <v>0</v>
      </c>
      <c r="Q69" s="707">
        <f>IF(+All!$F696="Memphis",+All!Q696,IF(+All!$H696="Memphis",+All!Q696,0))</f>
        <v>0</v>
      </c>
      <c r="R69" s="706">
        <f>IF(+All!$F696="Memphis",+All!R696,IF(+All!$H696="Memphis",+All!R696,0))</f>
        <v>0</v>
      </c>
      <c r="S69" s="708">
        <f>IF(+All!$F696="Memphis",+All!S696,IF(+All!$H696="Memphis",+All!S696,0))</f>
        <v>0</v>
      </c>
      <c r="T69" s="706">
        <f>IF(+All!$F696="Memphis",+All!T696,IF(+All!$H696="Memphis",+All!T696,0))</f>
        <v>0</v>
      </c>
      <c r="U69" s="707">
        <f>IF(+All!$F696="Memphis",+All!U696,IF(+All!$H696="Memphis",+All!U696,0))</f>
        <v>0</v>
      </c>
      <c r="V69" s="706"/>
      <c r="W69" s="707"/>
      <c r="X69" s="706"/>
      <c r="Y69" s="707"/>
      <c r="Z69" s="706"/>
      <c r="AA69" s="707"/>
      <c r="AB69" s="706"/>
      <c r="AC69" s="707"/>
      <c r="AD69" s="706"/>
      <c r="AE69" s="707"/>
      <c r="AF69" s="706"/>
      <c r="AG69" s="707"/>
      <c r="AH69" s="706"/>
      <c r="AI69" s="707"/>
      <c r="AJ69" s="706"/>
      <c r="AK69" s="707"/>
      <c r="AQ69" s="480"/>
      <c r="AR69" s="482"/>
      <c r="AS69" s="483"/>
      <c r="AT69" s="483"/>
      <c r="AU69" s="482"/>
      <c r="AV69" s="483"/>
      <c r="AW69" s="484"/>
      <c r="AX69" s="483"/>
      <c r="AY69" s="88"/>
      <c r="AZ69" s="89"/>
      <c r="BA69" s="90"/>
      <c r="BB69" s="90"/>
      <c r="BC69" s="91"/>
      <c r="BD69" s="482"/>
      <c r="BE69" s="483"/>
      <c r="BF69" s="483"/>
      <c r="BG69" s="482"/>
      <c r="BH69" s="483"/>
      <c r="BI69" s="484"/>
    </row>
    <row r="70" spans="1:63" x14ac:dyDescent="0.8">
      <c r="A70" s="70">
        <f>IF(+All!$F719="Memphis",+All!A719,IF(+All!$H719="Memphis",+All!A719,0))</f>
        <v>10</v>
      </c>
      <c r="B70" s="480" t="str">
        <f>IF(+All!$F719="Memphis",+All!B719,IF(+All!$H719="Memphis",+All!B719,0))</f>
        <v>Sat</v>
      </c>
      <c r="C70" s="72">
        <f>IF(+All!$F719="Memphis",+All!C719,IF(+All!$H719="Memphis",+All!C719,0))</f>
        <v>44506</v>
      </c>
      <c r="D70" s="73">
        <f>IF(+All!$F719="Memphis",+All!D719,IF(+All!$H719="Memphis",+All!D719,0))</f>
        <v>0.5</v>
      </c>
      <c r="E70" s="707" t="str">
        <f>IF(+All!$F719="Memphis",+All!E719,IF(+All!$H719="Memphis",+All!E719,0))</f>
        <v>ESPNU</v>
      </c>
      <c r="F70" s="75" t="str">
        <f>IF(+All!$F719="Memphis",+All!F719,IF(+All!$H719="Memphis",+All!F719,0))</f>
        <v>SMU</v>
      </c>
      <c r="G70" s="76" t="str">
        <f>IF(+All!$F719="Memphis",+All!G719,IF(+All!$H719="Memphis",+All!G719,0))</f>
        <v>AAC</v>
      </c>
      <c r="H70" s="75" t="str">
        <f>IF(+All!$F719="Memphis",+All!H719,IF(+All!$H719="Memphis",+All!H719,0))</f>
        <v>Memphis</v>
      </c>
      <c r="I70" s="76" t="str">
        <f>IF(+All!$F719="Memphis",+All!I719,IF(+All!$H719="Memphis",+All!I719,0))</f>
        <v>AAC</v>
      </c>
      <c r="J70" s="706" t="str">
        <f>IF(+All!$F719="Memphis",+All!J719,IF(+All!$H719="Memphis",+All!J719,0))</f>
        <v>SMU</v>
      </c>
      <c r="K70" s="707" t="str">
        <f>IF(+All!$F719="Memphis",+All!K719,IF(+All!$H719="Memphis",+All!K719,0))</f>
        <v>Memphis</v>
      </c>
      <c r="L70" s="78">
        <f>IF(+All!$F719="Memphis",+All!L719,IF(+All!$H719="Memphis",+All!L719,0))</f>
        <v>5.5</v>
      </c>
      <c r="M70" s="79">
        <f>IF(+All!$F719="Memphis",+All!M719,IF(+All!$H719="Memphis",+All!M719,0))</f>
        <v>71</v>
      </c>
      <c r="N70" s="706" t="str">
        <f>IF(+All!$F719="Memphis",+All!N719,IF(+All!$H719="Memphis",+All!N719,0))</f>
        <v>Memphis</v>
      </c>
      <c r="O70" s="708">
        <f>IF(+All!$F719="Memphis",+All!O719,IF(+All!$H719="Memphis",+All!O719,0))</f>
        <v>28</v>
      </c>
      <c r="P70" s="708" t="str">
        <f>IF(+All!$F719="Memphis",+All!P719,IF(+All!$H719="Memphis",+All!P719,0))</f>
        <v>SMU</v>
      </c>
      <c r="Q70" s="707">
        <f>IF(+All!$F719="Memphis",+All!Q719,IF(+All!$H719="Memphis",+All!Q719,0))</f>
        <v>25</v>
      </c>
      <c r="R70" s="706" t="str">
        <f>IF(+All!$F719="Memphis",+All!R719,IF(+All!$H719="Memphis",+All!R719,0))</f>
        <v>Memphis</v>
      </c>
      <c r="S70" s="708" t="str">
        <f>IF(+All!$F719="Memphis",+All!S719,IF(+All!$H719="Memphis",+All!S719,0))</f>
        <v>SMU</v>
      </c>
      <c r="T70" s="706" t="str">
        <f>IF(+All!$F719="Memphis",+All!T719,IF(+All!$H719="Memphis",+All!T719,0))</f>
        <v>SMU</v>
      </c>
      <c r="U70" s="707" t="str">
        <f>IF(+All!$F719="Memphis",+All!U719,IF(+All!$H719="Memphis",+All!U719,0))</f>
        <v>L</v>
      </c>
      <c r="V70" s="706"/>
      <c r="W70" s="707"/>
      <c r="X70" s="706"/>
      <c r="Y70" s="707"/>
      <c r="Z70" s="706"/>
      <c r="AA70" s="707"/>
      <c r="AB70" s="706"/>
      <c r="AC70" s="707"/>
      <c r="AD70" s="706"/>
      <c r="AE70" s="707"/>
      <c r="AF70" s="706"/>
      <c r="AG70" s="707"/>
      <c r="AH70" s="706"/>
      <c r="AI70" s="707"/>
      <c r="AJ70" s="706"/>
      <c r="AK70" s="707"/>
      <c r="AQ70" s="480"/>
      <c r="AR70" s="482"/>
      <c r="AS70" s="483"/>
      <c r="AT70" s="483"/>
      <c r="AU70" s="482"/>
      <c r="AV70" s="483"/>
      <c r="AW70" s="484"/>
      <c r="AX70" s="483"/>
      <c r="AY70" s="88"/>
      <c r="AZ70" s="89"/>
      <c r="BA70" s="90"/>
      <c r="BB70" s="90"/>
      <c r="BC70" s="91"/>
      <c r="BD70" s="482"/>
      <c r="BE70" s="483"/>
      <c r="BF70" s="483"/>
      <c r="BG70" s="482"/>
      <c r="BH70" s="483"/>
      <c r="BI70" s="484"/>
    </row>
    <row r="71" spans="1:63" x14ac:dyDescent="0.8">
      <c r="A71" s="70">
        <f>IF(+All!$F789="Memphis",+All!A789,IF(+All!$H789="Memphis",+All!A789,0))</f>
        <v>11</v>
      </c>
      <c r="B71" s="480" t="str">
        <f>IF(+All!$F789="Memphis",+All!B789,IF(+All!$H789="Memphis",+All!B789,0))</f>
        <v>Sat</v>
      </c>
      <c r="C71" s="72">
        <f>IF(+All!$F789="Memphis",+All!C789,IF(+All!$H789="Memphis",+All!C789,0))</f>
        <v>44513</v>
      </c>
      <c r="D71" s="73">
        <f>IF(+All!$F789="Memphis",+All!D789,IF(+All!$H789="Memphis",+All!D789,0))</f>
        <v>0.5</v>
      </c>
      <c r="E71" s="707">
        <f>IF(+All!$F789="Memphis",+All!E789,IF(+All!$H789="Memphis",+All!E789,0))</f>
        <v>0</v>
      </c>
      <c r="F71" s="75" t="str">
        <f>IF(+All!$F789="Memphis",+All!F789,IF(+All!$H789="Memphis",+All!F789,0))</f>
        <v>East Carolina</v>
      </c>
      <c r="G71" s="76" t="str">
        <f>IF(+All!$F789="Memphis",+All!G789,IF(+All!$H789="Memphis",+All!G789,0))</f>
        <v>AAC</v>
      </c>
      <c r="H71" s="75" t="str">
        <f>IF(+All!$F789="Memphis",+All!H789,IF(+All!$H789="Memphis",+All!H789,0))</f>
        <v>Memphis</v>
      </c>
      <c r="I71" s="76" t="str">
        <f>IF(+All!$F789="Memphis",+All!I789,IF(+All!$H789="Memphis",+All!I789,0))</f>
        <v>AAC</v>
      </c>
      <c r="J71" s="706" t="str">
        <f>IF(+All!$F789="Memphis",+All!J789,IF(+All!$H789="Memphis",+All!J789,0))</f>
        <v>Memphis</v>
      </c>
      <c r="K71" s="707" t="str">
        <f>IF(+All!$F789="Memphis",+All!K789,IF(+All!$H789="Memphis",+All!K789,0))</f>
        <v>East Carolina</v>
      </c>
      <c r="L71" s="78">
        <f>IF(+All!$F789="Memphis",+All!L789,IF(+All!$H789="Memphis",+All!L789,0))</f>
        <v>6</v>
      </c>
      <c r="M71" s="79">
        <f>IF(+All!$F789="Memphis",+All!M789,IF(+All!$H789="Memphis",+All!M789,0))</f>
        <v>59</v>
      </c>
      <c r="N71" s="706" t="str">
        <f>IF(+All!$F789="Memphis",+All!N789,IF(+All!$H789="Memphis",+All!N789,0))</f>
        <v>East Carolina</v>
      </c>
      <c r="O71" s="708">
        <f>IF(+All!$F789="Memphis",+All!O789,IF(+All!$H789="Memphis",+All!O789,0))</f>
        <v>30</v>
      </c>
      <c r="P71" s="708" t="str">
        <f>IF(+All!$F789="Memphis",+All!P789,IF(+All!$H789="Memphis",+All!P789,0))</f>
        <v>Memphis</v>
      </c>
      <c r="Q71" s="707">
        <f>IF(+All!$F789="Memphis",+All!Q789,IF(+All!$H789="Memphis",+All!Q789,0))</f>
        <v>29</v>
      </c>
      <c r="R71" s="706" t="str">
        <f>IF(+All!$F789="Memphis",+All!R789,IF(+All!$H789="Memphis",+All!R789,0))</f>
        <v>East Carolina</v>
      </c>
      <c r="S71" s="708" t="str">
        <f>IF(+All!$F789="Memphis",+All!S789,IF(+All!$H789="Memphis",+All!S789,0))</f>
        <v>Memphis</v>
      </c>
      <c r="T71" s="706" t="str">
        <f>IF(+All!$F789="Memphis",+All!T789,IF(+All!$H789="Memphis",+All!T789,0))</f>
        <v>Memphis</v>
      </c>
      <c r="U71" s="707" t="str">
        <f>IF(+All!$F789="Memphis",+All!U789,IF(+All!$H789="Memphis",+All!U789,0))</f>
        <v>L</v>
      </c>
      <c r="V71" s="706"/>
      <c r="W71" s="707"/>
      <c r="X71" s="706"/>
      <c r="Y71" s="707"/>
      <c r="Z71" s="706"/>
      <c r="AA71" s="707"/>
      <c r="AB71" s="706"/>
      <c r="AC71" s="707"/>
      <c r="AD71" s="706"/>
      <c r="AE71" s="707"/>
      <c r="AF71" s="706"/>
      <c r="AG71" s="707"/>
      <c r="AH71" s="706"/>
      <c r="AI71" s="707"/>
      <c r="AJ71" s="706"/>
      <c r="AK71" s="707"/>
      <c r="AQ71" s="480"/>
      <c r="AR71" s="482"/>
      <c r="AS71" s="483"/>
      <c r="AT71" s="483"/>
      <c r="AU71" s="482"/>
      <c r="AV71" s="483"/>
      <c r="AW71" s="484"/>
      <c r="AX71" s="483"/>
      <c r="AY71" s="88"/>
      <c r="AZ71" s="89"/>
      <c r="BA71" s="90"/>
      <c r="BB71" s="90"/>
      <c r="BC71" s="91"/>
      <c r="BD71" s="482"/>
      <c r="BE71" s="483"/>
      <c r="BF71" s="483"/>
      <c r="BG71" s="482"/>
      <c r="BH71" s="483"/>
      <c r="BI71" s="484"/>
    </row>
    <row r="72" spans="1:63" x14ac:dyDescent="0.8">
      <c r="A72" s="70">
        <f>IF(+All!$F855="Memphis",+All!A855,IF(+All!$H855="Memphis",+All!A855,0))</f>
        <v>12</v>
      </c>
      <c r="B72" s="480" t="str">
        <f>IF(+All!$F855="Memphis",+All!B855,IF(+All!$H855="Memphis",+All!B855,0))</f>
        <v>Fri</v>
      </c>
      <c r="C72" s="72">
        <f>IF(+All!$F855="Memphis",+All!C855,IF(+All!$H855="Memphis",+All!C855,0))</f>
        <v>44519</v>
      </c>
      <c r="D72" s="73">
        <f>IF(+All!$F855="Memphis",+All!D855,IF(+All!$H855="Memphis",+All!D855,0))</f>
        <v>0.875</v>
      </c>
      <c r="E72" s="707" t="str">
        <f>IF(+All!$F855="Memphis",+All!E855,IF(+All!$H855="Memphis",+All!E855,0))</f>
        <v>ESPN2</v>
      </c>
      <c r="F72" s="75" t="str">
        <f>IF(+All!$F855="Memphis",+All!F855,IF(+All!$H855="Memphis",+All!F855,0))</f>
        <v>Memphis</v>
      </c>
      <c r="G72" s="76" t="str">
        <f>IF(+All!$F855="Memphis",+All!G855,IF(+All!$H855="Memphis",+All!G855,0))</f>
        <v>AAC</v>
      </c>
      <c r="H72" s="75" t="str">
        <f>IF(+All!$F855="Memphis",+All!H855,IF(+All!$H855="Memphis",+All!H855,0))</f>
        <v>Houston</v>
      </c>
      <c r="I72" s="76" t="str">
        <f>IF(+All!$F855="Memphis",+All!I855,IF(+All!$H855="Memphis",+All!I855,0))</f>
        <v>AAC</v>
      </c>
      <c r="J72" s="706" t="str">
        <f>IF(+All!$F855="Memphis",+All!J855,IF(+All!$H855="Memphis",+All!J855,0))</f>
        <v>Houston</v>
      </c>
      <c r="K72" s="707" t="str">
        <f>IF(+All!$F855="Memphis",+All!K855,IF(+All!$H855="Memphis",+All!K855,0))</f>
        <v>Memphis</v>
      </c>
      <c r="L72" s="78">
        <f>IF(+All!$F855="Memphis",+All!L855,IF(+All!$H855="Memphis",+All!L855,0))</f>
        <v>8</v>
      </c>
      <c r="M72" s="79">
        <f>IF(+All!$F855="Memphis",+All!M855,IF(+All!$H855="Memphis",+All!M855,0))</f>
        <v>61</v>
      </c>
      <c r="N72" s="706" t="str">
        <f>IF(+All!$F855="Memphis",+All!N855,IF(+All!$H855="Memphis",+All!N855,0))</f>
        <v>Houston</v>
      </c>
      <c r="O72" s="708">
        <f>IF(+All!$F855="Memphis",+All!O855,IF(+All!$H855="Memphis",+All!O855,0))</f>
        <v>31</v>
      </c>
      <c r="P72" s="708" t="str">
        <f>IF(+All!$F855="Memphis",+All!P855,IF(+All!$H855="Memphis",+All!P855,0))</f>
        <v>Memphis</v>
      </c>
      <c r="Q72" s="707">
        <f>IF(+All!$F855="Memphis",+All!Q855,IF(+All!$H855="Memphis",+All!Q855,0))</f>
        <v>13</v>
      </c>
      <c r="R72" s="706" t="str">
        <f>IF(+All!$F855="Memphis",+All!R855,IF(+All!$H855="Memphis",+All!R855,0))</f>
        <v>Houston</v>
      </c>
      <c r="S72" s="708" t="str">
        <f>IF(+All!$F855="Memphis",+All!S855,IF(+All!$H855="Memphis",+All!S855,0))</f>
        <v>Memphis</v>
      </c>
      <c r="T72" s="706" t="str">
        <f>IF(+All!$F855="Memphis",+All!T855,IF(+All!$H855="Memphis",+All!T855,0))</f>
        <v>Houston</v>
      </c>
      <c r="U72" s="707" t="str">
        <f>IF(+All!$F855="Memphis",+All!U855,IF(+All!$H855="Memphis",+All!U855,0))</f>
        <v>W</v>
      </c>
      <c r="V72" s="706"/>
      <c r="W72" s="707"/>
      <c r="X72" s="706"/>
      <c r="Y72" s="707"/>
      <c r="Z72" s="706"/>
      <c r="AA72" s="707"/>
      <c r="AB72" s="706"/>
      <c r="AC72" s="707"/>
      <c r="AD72" s="706"/>
      <c r="AE72" s="707"/>
      <c r="AF72" s="706"/>
      <c r="AG72" s="707"/>
      <c r="AH72" s="706"/>
      <c r="AI72" s="707"/>
      <c r="AJ72" s="706"/>
      <c r="AK72" s="707"/>
      <c r="AQ72" s="480"/>
      <c r="AR72" s="482"/>
      <c r="AS72" s="483"/>
      <c r="AT72" s="483"/>
      <c r="AU72" s="482"/>
      <c r="AV72" s="483"/>
      <c r="AW72" s="484"/>
      <c r="AX72" s="483"/>
      <c r="AY72" s="88"/>
      <c r="AZ72" s="89"/>
      <c r="BA72" s="90"/>
      <c r="BB72" s="90"/>
      <c r="BC72" s="91"/>
      <c r="BD72" s="482"/>
      <c r="BE72" s="483"/>
      <c r="BF72" s="483"/>
      <c r="BG72" s="482"/>
      <c r="BH72" s="483"/>
      <c r="BI72" s="484"/>
    </row>
    <row r="73" spans="1:63" x14ac:dyDescent="0.8">
      <c r="A73" s="70">
        <f>IF(+All!$F917="Memphis",+All!A917,IF(+All!$H917="Memphis",+All!A917,0))</f>
        <v>0</v>
      </c>
      <c r="B73" s="480">
        <f>IF(+All!$F917="Memphis",+All!B917,IF(+All!$H917="Memphis",+All!B917,0))</f>
        <v>0</v>
      </c>
      <c r="C73" s="72">
        <f>IF(+All!$F917="Memphis",+All!C917,IF(+All!$H917="Memphis",+All!C917,0))</f>
        <v>0</v>
      </c>
      <c r="D73" s="73">
        <f>IF(+All!$F917="Memphis",+All!D917,IF(+All!$H917="Memphis",+All!D917,0))</f>
        <v>0</v>
      </c>
      <c r="E73" s="707">
        <f>IF(+All!$F917="Memphis",+All!E917,IF(+All!$H917="Memphis",+All!E917,0))</f>
        <v>0</v>
      </c>
      <c r="F73" s="75">
        <f>IF(+All!$F917="Memphis",+All!F917,IF(+All!$H917="Memphis",+All!F917,0))</f>
        <v>0</v>
      </c>
      <c r="G73" s="76">
        <f>IF(+All!$F917="Memphis",+All!G917,IF(+All!$H917="Memphis",+All!G917,0))</f>
        <v>0</v>
      </c>
      <c r="H73" s="75">
        <f>IF(+All!$F917="Memphis",+All!H917,IF(+All!$H917="Memphis",+All!H917,0))</f>
        <v>0</v>
      </c>
      <c r="I73" s="76">
        <f>IF(+All!$F917="Memphis",+All!I917,IF(+All!$H917="Memphis",+All!I917,0))</f>
        <v>0</v>
      </c>
      <c r="J73" s="706">
        <f>IF(+All!$F917="Memphis",+All!J917,IF(+All!$H917="Memphis",+All!J917,0))</f>
        <v>0</v>
      </c>
      <c r="K73" s="707">
        <f>IF(+All!$F917="Memphis",+All!K917,IF(+All!$H917="Memphis",+All!K917,0))</f>
        <v>0</v>
      </c>
      <c r="L73" s="78">
        <f>IF(+All!$F917="Memphis",+All!L917,IF(+All!$H917="Memphis",+All!L917,0))</f>
        <v>0</v>
      </c>
      <c r="M73" s="79">
        <f>IF(+All!$F917="Memphis",+All!M917,IF(+All!$H917="Memphis",+All!M917,0))</f>
        <v>0</v>
      </c>
      <c r="N73" s="706">
        <f>IF(+All!$F917="Memphis",+All!N917,IF(+All!$H917="Memphis",+All!N917,0))</f>
        <v>0</v>
      </c>
      <c r="O73" s="708">
        <f>IF(+All!$F917="Memphis",+All!O917,IF(+All!$H917="Memphis",+All!O917,0))</f>
        <v>0</v>
      </c>
      <c r="P73" s="708">
        <f>IF(+All!$F917="Memphis",+All!P917,IF(+All!$H917="Memphis",+All!P917,0))</f>
        <v>0</v>
      </c>
      <c r="Q73" s="707">
        <f>IF(+All!$F917="Memphis",+All!Q917,IF(+All!$H917="Memphis",+All!Q917,0))</f>
        <v>0</v>
      </c>
      <c r="R73" s="706">
        <f>IF(+All!$F917="Memphis",+All!R917,IF(+All!$H917="Memphis",+All!R917,0))</f>
        <v>0</v>
      </c>
      <c r="S73" s="708">
        <f>IF(+All!$F917="Memphis",+All!S917,IF(+All!$H917="Memphis",+All!S917,0))</f>
        <v>0</v>
      </c>
      <c r="T73" s="706">
        <f>IF(+All!$F917="Memphis",+All!T917,IF(+All!$H917="Memphis",+All!T917,0))</f>
        <v>0</v>
      </c>
      <c r="U73" s="707">
        <f>IF(+All!$F917="Memphis",+All!U917,IF(+All!$H917="Memphis",+All!U917,0))</f>
        <v>0</v>
      </c>
      <c r="V73" s="706"/>
      <c r="W73" s="707"/>
      <c r="X73" s="706"/>
      <c r="Y73" s="707"/>
      <c r="Z73" s="706"/>
      <c r="AA73" s="707"/>
      <c r="AB73" s="706"/>
      <c r="AC73" s="707"/>
      <c r="AD73" s="706"/>
      <c r="AE73" s="707"/>
      <c r="AF73" s="706"/>
      <c r="AG73" s="707"/>
      <c r="AH73" s="706"/>
      <c r="AI73" s="707"/>
      <c r="AJ73" s="706"/>
      <c r="AK73" s="707"/>
      <c r="AQ73" s="480"/>
      <c r="AR73" s="482"/>
      <c r="AS73" s="483"/>
      <c r="AT73" s="483"/>
      <c r="AU73" s="482"/>
      <c r="AV73" s="483"/>
      <c r="AW73" s="484"/>
      <c r="AX73" s="483"/>
      <c r="AY73" s="88"/>
      <c r="AZ73" s="89"/>
      <c r="BA73" s="90"/>
      <c r="BB73" s="90"/>
      <c r="BC73" s="91"/>
      <c r="BD73" s="482"/>
      <c r="BE73" s="483"/>
      <c r="BF73" s="483"/>
      <c r="BG73" s="482"/>
      <c r="BH73" s="483"/>
      <c r="BI73" s="484"/>
    </row>
    <row r="74" spans="1:63" x14ac:dyDescent="0.8">
      <c r="B74" s="70"/>
      <c r="C74" s="94"/>
      <c r="D74" s="73"/>
      <c r="E74" s="707"/>
      <c r="F74" s="1219" t="str">
        <f>H75</f>
        <v>Navy</v>
      </c>
      <c r="G74" s="1220"/>
      <c r="H74" s="1220"/>
      <c r="I74" s="1221"/>
      <c r="J74" s="706"/>
      <c r="K74" s="707"/>
      <c r="L74" s="78"/>
      <c r="M74" s="79"/>
      <c r="N74" s="706"/>
      <c r="O74" s="708"/>
      <c r="P74" s="708"/>
      <c r="Q74" s="707"/>
      <c r="R74" s="706"/>
      <c r="S74" s="708"/>
      <c r="T74" s="706"/>
      <c r="U74" s="707"/>
      <c r="V74" s="706"/>
      <c r="W74" s="707"/>
      <c r="X74" s="706"/>
      <c r="Y74" s="707"/>
      <c r="Z74" s="706"/>
      <c r="AA74" s="707"/>
      <c r="AB74" s="706"/>
      <c r="AC74" s="707"/>
      <c r="AD74" s="706"/>
      <c r="AE74" s="707"/>
      <c r="AF74" s="706"/>
      <c r="AG74" s="707"/>
      <c r="AH74" s="706"/>
      <c r="AI74" s="707"/>
      <c r="AJ74" s="706"/>
      <c r="AK74" s="707"/>
      <c r="AQ74" s="480"/>
      <c r="AR74" s="482"/>
      <c r="AS74" s="483"/>
      <c r="AT74" s="483"/>
      <c r="AU74" s="482"/>
      <c r="AV74" s="483"/>
      <c r="AW74" s="484"/>
      <c r="AX74" s="483"/>
      <c r="AY74" s="88"/>
      <c r="AZ74" s="89"/>
      <c r="BA74" s="90"/>
      <c r="BB74" s="90"/>
      <c r="BC74" s="91"/>
      <c r="BD74" s="482"/>
      <c r="BE74" s="483"/>
      <c r="BF74" s="483"/>
      <c r="BG74" s="482"/>
      <c r="BH74" s="483"/>
      <c r="BI74" s="484"/>
    </row>
    <row r="75" spans="1:63" x14ac:dyDescent="0.8">
      <c r="A75" s="70">
        <f>IF(+All!$F37="Navy",+All!A37,IF(+All!$H37="Navy",+All!A37,0))</f>
        <v>1</v>
      </c>
      <c r="B75" s="480" t="str">
        <f>IF(+All!$F37="Navy",+All!B37,IF(+All!$H37="Navy",+All!B37,0))</f>
        <v>Sat</v>
      </c>
      <c r="C75" s="72">
        <f>IF(+All!$F37="Navy",+All!C37,IF(+All!$H37="Navy",+All!C37,0))</f>
        <v>44443</v>
      </c>
      <c r="D75" s="73">
        <f>IF(+All!$F37="Navy",+All!D37,IF(+All!$H37="Navy",+All!D37,0))</f>
        <v>0.64583333333333337</v>
      </c>
      <c r="E75" s="707" t="str">
        <f>IF(+All!$F37="Navy",+All!E37,IF(+All!$H37="Navy",+All!E37,0))</f>
        <v>CBSSN</v>
      </c>
      <c r="F75" s="75" t="str">
        <f>IF(+All!$F37="Navy",+All!F37,IF(+All!$H37="Navy",+All!F37,0))</f>
        <v>Marshall</v>
      </c>
      <c r="G75" s="76" t="str">
        <f>IF(+All!$F37="Navy",+All!G37,IF(+All!$H37="Navy",+All!G37,0))</f>
        <v>CUSA</v>
      </c>
      <c r="H75" s="75" t="str">
        <f>IF(+All!$F37="Navy",+All!H37,IF(+All!$H37="Navy",+All!H37,0))</f>
        <v>Navy</v>
      </c>
      <c r="I75" s="76" t="str">
        <f>IF(+All!$F37="Navy",+All!I37,IF(+All!$H37="Navy",+All!I37,0))</f>
        <v>AAC</v>
      </c>
      <c r="J75" s="706" t="str">
        <f>IF(+All!$F37="Navy",+All!J37,IF(+All!$H37="Navy",+All!J37,0))</f>
        <v>Marshall</v>
      </c>
      <c r="K75" s="707" t="str">
        <f>IF(+All!$F37="Navy",+All!K37,IF(+All!$H37="Navy",+All!K37,0))</f>
        <v>Navy</v>
      </c>
      <c r="L75" s="78">
        <f>IF(+All!$F37="Navy",+All!L37,IF(+All!$H37="Navy",+All!L37,0))</f>
        <v>2.5</v>
      </c>
      <c r="M75" s="79">
        <f>IF(+All!$F37="Navy",+All!M37,IF(+All!$H37="Navy",+All!M37,0))</f>
        <v>47.5</v>
      </c>
      <c r="N75" s="706" t="str">
        <f>IF(+All!$F37="Navy",+All!N37,IF(+All!$H37="Navy",+All!N37,0))</f>
        <v>Marshall</v>
      </c>
      <c r="O75" s="708">
        <f>IF(+All!$F37="Navy",+All!O37,IF(+All!$H37="Navy",+All!O37,0))</f>
        <v>49</v>
      </c>
      <c r="P75" s="708" t="str">
        <f>IF(+All!$F37="Navy",+All!P37,IF(+All!$H37="Navy",+All!P37,0))</f>
        <v>Navy</v>
      </c>
      <c r="Q75" s="707">
        <f>IF(+All!$F37="Navy",+All!Q37,IF(+All!$H37="Navy",+All!Q37,0))</f>
        <v>7</v>
      </c>
      <c r="R75" s="706" t="str">
        <f>IF(+All!$F37="Navy",+All!R37,IF(+All!$H37="Navy",+All!R37,0))</f>
        <v>Marshall</v>
      </c>
      <c r="S75" s="708" t="str">
        <f>IF(+All!$F37="Navy",+All!S37,IF(+All!$H37="Navy",+All!S37,0))</f>
        <v>Navy</v>
      </c>
      <c r="T75" s="706" t="str">
        <f>IF(+All!$F37="Navy",+All!T37,IF(+All!$H37="Navy",+All!T37,0))</f>
        <v>Marshall</v>
      </c>
      <c r="U75" s="707" t="str">
        <f>IF(+All!$F37="Navy",+All!U37,IF(+All!$H37="Navy",+All!U37,0))</f>
        <v>W</v>
      </c>
      <c r="V75" s="706"/>
      <c r="W75" s="707"/>
      <c r="X75" s="706"/>
      <c r="Y75" s="707"/>
      <c r="Z75" s="706"/>
      <c r="AA75" s="707"/>
      <c r="AB75" s="706"/>
      <c r="AC75" s="707"/>
      <c r="AD75" s="706"/>
      <c r="AE75" s="707"/>
      <c r="AF75" s="706"/>
      <c r="AG75" s="707"/>
      <c r="AH75" s="706"/>
      <c r="AI75" s="707"/>
      <c r="AJ75" s="706"/>
      <c r="AK75" s="707"/>
      <c r="AQ75" s="480"/>
      <c r="AR75" s="482"/>
      <c r="AS75" s="483"/>
      <c r="AT75" s="483"/>
      <c r="AU75" s="482"/>
      <c r="AV75" s="483"/>
      <c r="AW75" s="484"/>
      <c r="AX75" s="483"/>
      <c r="AY75" s="88"/>
      <c r="AZ75" s="89"/>
      <c r="BA75" s="90"/>
      <c r="BB75" s="90"/>
      <c r="BC75" s="91"/>
      <c r="BD75" s="482"/>
      <c r="BE75" s="483"/>
      <c r="BF75" s="483"/>
      <c r="BG75" s="482"/>
      <c r="BH75" s="483"/>
      <c r="BI75" s="484"/>
    </row>
    <row r="76" spans="1:63" x14ac:dyDescent="0.8">
      <c r="A76" s="70">
        <f>IF(+All!$F100="Navy",+All!A100,IF(+All!$H100="Navy",+All!A100,0))</f>
        <v>2</v>
      </c>
      <c r="B76" s="480" t="str">
        <f>IF(+All!$F100="Navy",+All!B100,IF(+All!$H100="Navy",+All!B100,0))</f>
        <v>Sat</v>
      </c>
      <c r="C76" s="72">
        <f>IF(+All!$F100="Navy",+All!C100,IF(+All!$H100="Navy",+All!C100,0))</f>
        <v>44450</v>
      </c>
      <c r="D76" s="73">
        <f>IF(+All!$F100="Navy",+All!D100,IF(+All!$H100="Navy",+All!D100,0))</f>
        <v>0.64583333333333337</v>
      </c>
      <c r="E76" s="707" t="str">
        <f>IF(+All!$F100="Navy",+All!E100,IF(+All!$H100="Navy",+All!E100,0))</f>
        <v>CBSSN</v>
      </c>
      <c r="F76" s="75" t="str">
        <f>IF(+All!$F100="Navy",+All!F100,IF(+All!$H100="Navy",+All!F100,0))</f>
        <v>Air Force</v>
      </c>
      <c r="G76" s="76" t="str">
        <f>IF(+All!$F100="Navy",+All!G100,IF(+All!$H100="Navy",+All!G100,0))</f>
        <v>MWC</v>
      </c>
      <c r="H76" s="75" t="str">
        <f>IF(+All!$F100="Navy",+All!H100,IF(+All!$H100="Navy",+All!H100,0))</f>
        <v>Navy</v>
      </c>
      <c r="I76" s="76" t="str">
        <f>IF(+All!$F100="Navy",+All!I100,IF(+All!$H100="Navy",+All!I100,0))</f>
        <v>AAC</v>
      </c>
      <c r="J76" s="706" t="str">
        <f>IF(+All!$F100="Navy",+All!J100,IF(+All!$H100="Navy",+All!J100,0))</f>
        <v>Air Force</v>
      </c>
      <c r="K76" s="707" t="str">
        <f>IF(+All!$F100="Navy",+All!K100,IF(+All!$H100="Navy",+All!K100,0))</f>
        <v>Navy</v>
      </c>
      <c r="L76" s="78">
        <f>IF(+All!$F100="Navy",+All!L100,IF(+All!$H100="Navy",+All!L100,0))</f>
        <v>5.5</v>
      </c>
      <c r="M76" s="79">
        <f>IF(+All!$F100="Navy",+All!M100,IF(+All!$H100="Navy",+All!M100,0))</f>
        <v>40.5</v>
      </c>
      <c r="N76" s="706" t="str">
        <f>IF(+All!$F100="Navy",+All!N100,IF(+All!$H100="Navy",+All!N100,0))</f>
        <v>Air Force</v>
      </c>
      <c r="O76" s="708">
        <f>IF(+All!$F100="Navy",+All!O100,IF(+All!$H100="Navy",+All!O100,0))</f>
        <v>23</v>
      </c>
      <c r="P76" s="708" t="str">
        <f>IF(+All!$F100="Navy",+All!P100,IF(+All!$H100="Navy",+All!P100,0))</f>
        <v>Navy</v>
      </c>
      <c r="Q76" s="707">
        <f>IF(+All!$F100="Navy",+All!Q100,IF(+All!$H100="Navy",+All!Q100,0))</f>
        <v>3</v>
      </c>
      <c r="R76" s="706" t="str">
        <f>IF(+All!$F100="Navy",+All!R100,IF(+All!$H100="Navy",+All!R100,0))</f>
        <v>Air Force</v>
      </c>
      <c r="S76" s="708" t="str">
        <f>IF(+All!$F100="Navy",+All!S100,IF(+All!$H100="Navy",+All!S100,0))</f>
        <v>Navy</v>
      </c>
      <c r="T76" s="706" t="str">
        <f>IF(+All!$F100="Navy",+All!T100,IF(+All!$H100="Navy",+All!T100,0))</f>
        <v>Air Force</v>
      </c>
      <c r="U76" s="707" t="str">
        <f>IF(+All!$F100="Navy",+All!U100,IF(+All!$H100="Navy",+All!U100,0))</f>
        <v>W</v>
      </c>
      <c r="V76" s="706"/>
      <c r="W76" s="707"/>
      <c r="X76" s="706"/>
      <c r="Y76" s="707"/>
      <c r="Z76" s="706"/>
      <c r="AA76" s="707"/>
      <c r="AB76" s="706"/>
      <c r="AC76" s="707"/>
      <c r="AD76" s="706"/>
      <c r="AE76" s="707"/>
      <c r="AF76" s="706"/>
      <c r="AG76" s="707"/>
      <c r="AH76" s="706"/>
      <c r="AI76" s="707"/>
      <c r="AJ76" s="706"/>
      <c r="AK76" s="707"/>
      <c r="AQ76" s="480"/>
      <c r="AR76" s="482"/>
      <c r="AS76" s="483"/>
      <c r="AT76" s="483"/>
      <c r="AU76" s="482"/>
      <c r="AV76" s="483"/>
      <c r="AW76" s="484"/>
      <c r="AX76" s="483"/>
      <c r="AY76" s="88"/>
      <c r="AZ76" s="89"/>
      <c r="BA76" s="90"/>
      <c r="BB76" s="90"/>
      <c r="BC76" s="91"/>
      <c r="BD76" s="482"/>
      <c r="BE76" s="483"/>
      <c r="BF76" s="483"/>
      <c r="BG76" s="482"/>
      <c r="BH76" s="483"/>
      <c r="BI76" s="484"/>
    </row>
    <row r="77" spans="1:63" x14ac:dyDescent="0.8">
      <c r="A77" s="70">
        <f>IF(+All!$F250="Navy",+All!A250,IF(+All!$H250="Navy",+All!A250,0))</f>
        <v>3</v>
      </c>
      <c r="B77" s="480" t="str">
        <f>IF(+All!$F250="Navy",+All!B250,IF(+All!$H250="Navy",+All!B250,0))</f>
        <v>Sat</v>
      </c>
      <c r="C77" s="72">
        <f>IF(+All!$F250="Navy",+All!C250,IF(+All!$H250="Navy",+All!C250,0))</f>
        <v>44457</v>
      </c>
      <c r="D77" s="73">
        <f>IF(+All!$F250="Navy",+All!D250,IF(+All!$H250="Navy",+All!D250,0))</f>
        <v>0</v>
      </c>
      <c r="E77" s="707">
        <f>IF(+All!$F250="Navy",+All!E250,IF(+All!$H250="Navy",+All!E250,0))</f>
        <v>0</v>
      </c>
      <c r="F77" s="75" t="str">
        <f>IF(+All!$F250="Navy",+All!F250,IF(+All!$H250="Navy",+All!F250,0))</f>
        <v>Navy</v>
      </c>
      <c r="G77" s="76" t="str">
        <f>IF(+All!$F250="Navy",+All!G250,IF(+All!$H250="Navy",+All!G250,0))</f>
        <v>AAC</v>
      </c>
      <c r="H77" s="75" t="str">
        <f>IF(+All!$F250="Navy",+All!H250,IF(+All!$H250="Navy",+All!H250,0))</f>
        <v>Open</v>
      </c>
      <c r="I77" s="76" t="str">
        <f>IF(+All!$F250="Navy",+All!I250,IF(+All!$H250="Navy",+All!I250,0))</f>
        <v>ZZZ</v>
      </c>
      <c r="J77" s="706">
        <f>IF(+All!$F250="Navy",+All!J250,IF(+All!$H250="Navy",+All!J250,0))</f>
        <v>0</v>
      </c>
      <c r="K77" s="707" t="str">
        <f>IF(+All!$F250="Navy",+All!K250,IF(+All!$H250="Navy",+All!K250,0))</f>
        <v>Navy</v>
      </c>
      <c r="L77" s="78">
        <f>IF(+All!$F250="Navy",+All!L250,IF(+All!$H250="Navy",+All!L250,0))</f>
        <v>0</v>
      </c>
      <c r="M77" s="79">
        <f>IF(+All!$F250="Navy",+All!M250,IF(+All!$H250="Navy",+All!M250,0))</f>
        <v>0</v>
      </c>
      <c r="N77" s="706">
        <f>IF(+All!$F250="Navy",+All!N250,IF(+All!$H250="Navy",+All!N250,0))</f>
        <v>0</v>
      </c>
      <c r="O77" s="708">
        <f>IF(+All!$F250="Navy",+All!O250,IF(+All!$H250="Navy",+All!O250,0))</f>
        <v>0</v>
      </c>
      <c r="P77" s="708">
        <f>IF(+All!$F250="Navy",+All!P250,IF(+All!$H250="Navy",+All!P250,0))</f>
        <v>0</v>
      </c>
      <c r="Q77" s="707">
        <f>IF(+All!$F250="Navy",+All!Q250,IF(+All!$H250="Navy",+All!Q250,0))</f>
        <v>0</v>
      </c>
      <c r="R77" s="706">
        <f>IF(+All!$F250="Navy",+All!R250,IF(+All!$H250="Navy",+All!R250,0))</f>
        <v>0</v>
      </c>
      <c r="S77" s="708">
        <f>IF(+All!$F250="Navy",+All!S250,IF(+All!$H250="Navy",+All!S250,0))</f>
        <v>0</v>
      </c>
      <c r="T77" s="706">
        <f>IF(+All!$F250="Navy",+All!T250,IF(+All!$H250="Navy",+All!T250,0))</f>
        <v>0</v>
      </c>
      <c r="U77" s="707">
        <f>IF(+All!$F250="Navy",+All!U250,IF(+All!$H250="Navy",+All!U250,0))</f>
        <v>0</v>
      </c>
      <c r="V77" s="706"/>
      <c r="W77" s="707"/>
      <c r="X77" s="706"/>
      <c r="Y77" s="707"/>
      <c r="Z77" s="706"/>
      <c r="AA77" s="707"/>
      <c r="AB77" s="706"/>
      <c r="AC77" s="707"/>
      <c r="AD77" s="706"/>
      <c r="AE77" s="707"/>
      <c r="AF77" s="706"/>
      <c r="AG77" s="707"/>
      <c r="AH77" s="706"/>
      <c r="AI77" s="707"/>
      <c r="AJ77" s="706"/>
      <c r="AK77" s="707"/>
      <c r="AQ77" s="480"/>
      <c r="AR77" s="482"/>
      <c r="AS77" s="483"/>
      <c r="AT77" s="483"/>
      <c r="AU77" s="482"/>
      <c r="AV77" s="483"/>
      <c r="AW77" s="484"/>
      <c r="AX77" s="483"/>
      <c r="AY77" s="88"/>
      <c r="AZ77" s="89"/>
      <c r="BA77" s="90"/>
      <c r="BB77" s="90"/>
      <c r="BC77" s="91"/>
      <c r="BD77" s="482"/>
      <c r="BE77" s="483"/>
      <c r="BF77" s="483"/>
      <c r="BG77" s="482"/>
      <c r="BH77" s="483"/>
      <c r="BI77" s="484"/>
    </row>
    <row r="78" spans="1:63" x14ac:dyDescent="0.8">
      <c r="A78" s="70">
        <f>IF(+All!$F262="Navy",+All!A262,IF(+All!$H262="Navy",+All!A262,0))</f>
        <v>4</v>
      </c>
      <c r="B78" s="480" t="str">
        <f>IF(+All!$F262="Navy",+All!B262,IF(+All!$H262="Navy",+All!B262,0))</f>
        <v>Sat</v>
      </c>
      <c r="C78" s="72">
        <f>IF(+All!$F262="Navy",+All!C262,IF(+All!$H262="Navy",+All!C262,0))</f>
        <v>44464</v>
      </c>
      <c r="D78" s="73">
        <f>IF(+All!$F262="Navy",+All!D262,IF(+All!$H262="Navy",+All!D262,0))</f>
        <v>0.79166666666666663</v>
      </c>
      <c r="E78" s="707" t="str">
        <f>IF(+All!$F262="Navy",+All!E262,IF(+All!$H262="Navy",+All!E262,0))</f>
        <v>ESPNU</v>
      </c>
      <c r="F78" s="75" t="str">
        <f>IF(+All!$F262="Navy",+All!F262,IF(+All!$H262="Navy",+All!F262,0))</f>
        <v>Navy</v>
      </c>
      <c r="G78" s="76" t="str">
        <f>IF(+All!$F262="Navy",+All!G262,IF(+All!$H262="Navy",+All!G262,0))</f>
        <v>AAC</v>
      </c>
      <c r="H78" s="75" t="str">
        <f>IF(+All!$F262="Navy",+All!H262,IF(+All!$H262="Navy",+All!H262,0))</f>
        <v>Houston</v>
      </c>
      <c r="I78" s="76" t="str">
        <f>IF(+All!$F262="Navy",+All!I262,IF(+All!$H262="Navy",+All!I262,0))</f>
        <v>AAC</v>
      </c>
      <c r="J78" s="706" t="str">
        <f>IF(+All!$F262="Navy",+All!J262,IF(+All!$H262="Navy",+All!J262,0))</f>
        <v>Houston</v>
      </c>
      <c r="K78" s="707" t="str">
        <f>IF(+All!$F262="Navy",+All!K262,IF(+All!$H262="Navy",+All!K262,0))</f>
        <v>Navy</v>
      </c>
      <c r="L78" s="78">
        <f>IF(+All!$F262="Navy",+All!L262,IF(+All!$H262="Navy",+All!L262,0))</f>
        <v>20</v>
      </c>
      <c r="M78" s="79">
        <f>IF(+All!$F262="Navy",+All!M262,IF(+All!$H262="Navy",+All!M262,0))</f>
        <v>48</v>
      </c>
      <c r="N78" s="706" t="str">
        <f>IF(+All!$F262="Navy",+All!N262,IF(+All!$H262="Navy",+All!N262,0))</f>
        <v>Houston</v>
      </c>
      <c r="O78" s="708">
        <f>IF(+All!$F262="Navy",+All!O262,IF(+All!$H262="Navy",+All!O262,0))</f>
        <v>28</v>
      </c>
      <c r="P78" s="708" t="str">
        <f>IF(+All!$F262="Navy",+All!P262,IF(+All!$H262="Navy",+All!P262,0))</f>
        <v>Navy</v>
      </c>
      <c r="Q78" s="707">
        <f>IF(+All!$F262="Navy",+All!Q262,IF(+All!$H262="Navy",+All!Q262,0))</f>
        <v>20</v>
      </c>
      <c r="R78" s="706" t="str">
        <f>IF(+All!$F262="Navy",+All!R262,IF(+All!$H262="Navy",+All!R262,0))</f>
        <v>Navy</v>
      </c>
      <c r="S78" s="708" t="str">
        <f>IF(+All!$F262="Navy",+All!S262,IF(+All!$H262="Navy",+All!S262,0))</f>
        <v>Houston</v>
      </c>
      <c r="T78" s="706" t="str">
        <f>IF(+All!$F262="Navy",+All!T262,IF(+All!$H262="Navy",+All!T262,0))</f>
        <v>Houston</v>
      </c>
      <c r="U78" s="707" t="str">
        <f>IF(+All!$F262="Navy",+All!U262,IF(+All!$H262="Navy",+All!U262,0))</f>
        <v>L</v>
      </c>
      <c r="V78" s="706">
        <f>IF(+All!$F114="Navy",+All!#REF!,IF(+All!$H114="Navy",+All!#REF!,0))</f>
        <v>0</v>
      </c>
      <c r="W78" s="707">
        <f>IF(+All!$F114="Navy",+All!#REF!,IF(+All!$H114="Navy",+All!#REF!,0))</f>
        <v>0</v>
      </c>
      <c r="X78" s="706">
        <f>IF(+All!$F114="Navy",+All!#REF!,IF(+All!$H114="Navy",+All!#REF!,0))</f>
        <v>0</v>
      </c>
      <c r="Y78" s="707">
        <f>IF(+All!$F114="Navy",+All!#REF!,IF(+All!$H114="Navy",+All!#REF!,0))</f>
        <v>0</v>
      </c>
      <c r="Z78" s="706">
        <f>IF(+All!$F114="Navy",+All!#REF!,IF(+All!$H114="Navy",+All!#REF!,0))</f>
        <v>0</v>
      </c>
      <c r="AA78" s="707">
        <f>IF(+All!$F114="Navy",+All!#REF!,IF(+All!$H114="Navy",+All!#REF!,0))</f>
        <v>0</v>
      </c>
      <c r="AB78" s="706">
        <f>IF(+All!$F114="Navy",+All!#REF!,IF(+All!$H114="Navy",+All!#REF!,0))</f>
        <v>0</v>
      </c>
      <c r="AC78" s="707">
        <f>IF(+All!$F114="Navy",+All!#REF!,IF(+All!$H114="Navy",+All!#REF!,0))</f>
        <v>0</v>
      </c>
      <c r="AD78" s="706">
        <f>IF(+All!$F114="Navy",+All!#REF!,IF(+All!$H114="Navy",+All!#REF!,0))</f>
        <v>0</v>
      </c>
      <c r="AE78" s="707">
        <f>IF(+All!$F114="Navy",+All!#REF!,IF(+All!$H114="Navy",+All!#REF!,0))</f>
        <v>0</v>
      </c>
      <c r="AF78" s="706">
        <f>IF(+All!$F114="Navy",+All!#REF!,IF(+All!$H114="Navy",+All!#REF!,0))</f>
        <v>0</v>
      </c>
      <c r="AG78" s="707">
        <f>IF(+All!$F114="Navy",+All!#REF!,IF(+All!$H114="Navy",+All!#REF!,0))</f>
        <v>0</v>
      </c>
      <c r="AH78" s="706">
        <f>IF(+All!$F114="Navy",+All!#REF!,IF(+All!$H114="Navy",+All!#REF!,0))</f>
        <v>0</v>
      </c>
      <c r="AI78" s="707">
        <f>IF(+All!$F114="Navy",+All!#REF!,IF(+All!$H114="Navy",+All!#REF!,0))</f>
        <v>0</v>
      </c>
      <c r="AJ78" s="706">
        <f>IF(+All!$F114="Navy",+All!#REF!,IF(+All!$H114="Navy",+All!#REF!,0))</f>
        <v>0</v>
      </c>
      <c r="AK78" s="707">
        <f>IF(+All!$F114="Navy",+All!#REF!,IF(+All!$H114="Navy",+All!#REF!,0))</f>
        <v>0</v>
      </c>
      <c r="AL78" s="586">
        <f>IF(+All!$F114="Navy",+All!V114,IF(+All!$H114="Navy",+All!V114,0))</f>
        <v>0</v>
      </c>
      <c r="AM78" s="584">
        <f>IF(+All!$F114="Navy",+All!W114,IF(+All!$H114="Navy",+All!W114,0))</f>
        <v>0</v>
      </c>
      <c r="AN78" s="586">
        <f>IF(+All!$F114="Navy",+All!X114,IF(+All!$H114="Navy",+All!X114,0))</f>
        <v>0</v>
      </c>
      <c r="AO78" s="585">
        <f>IF(+All!$F114="Navy",+All!Y114,IF(+All!$H114="Navy",+All!Y114,0))</f>
        <v>0</v>
      </c>
      <c r="AP78" s="84">
        <f>IF(+All!$F114="Navy",+All!Z114,IF(+All!$H114="Navy",+All!Z114,0))</f>
        <v>0</v>
      </c>
      <c r="AQ78" s="480">
        <f>IF(+All!$F114="Navy",+All!#REF!,IF(+All!$H114="Navy",+All!#REF!,0))</f>
        <v>0</v>
      </c>
      <c r="AR78" s="482">
        <f>IF(+All!$F114="Navy",+All!#REF!,IF(+All!$H114="Navy",+All!#REF!,0))</f>
        <v>0</v>
      </c>
      <c r="AS78" s="483">
        <f>IF(+All!$F114="Navy",+All!#REF!,IF(+All!$H114="Navy",+All!#REF!,0))</f>
        <v>0</v>
      </c>
      <c r="AT78" s="483">
        <f>IF(+All!$F114="Navy",+All!#REF!,IF(+All!$H114="Navy",+All!#REF!,0))</f>
        <v>0</v>
      </c>
      <c r="AU78" s="482">
        <f>IF(+All!$F114="Navy",+All!#REF!,IF(+All!$H114="Navy",+All!#REF!,0))</f>
        <v>0</v>
      </c>
      <c r="AV78" s="483">
        <f>IF(+All!$F114="Navy",+All!#REF!,IF(+All!$H114="Navy",+All!#REF!,0))</f>
        <v>0</v>
      </c>
      <c r="AW78" s="484">
        <f>IF(+All!$F114="Navy",+All!#REF!,IF(+All!$H114="Navy",+All!#REF!,0))</f>
        <v>0</v>
      </c>
      <c r="AX78" s="483">
        <f>IF(+All!$F114="Navy",+All!#REF!,IF(+All!$H114="Navy",+All!#REF!,0))</f>
        <v>0</v>
      </c>
      <c r="AY78" s="88">
        <f>IF(+All!$F114="Navy",+All!#REF!,IF(+All!$H114="Navy",+All!#REF!,0))</f>
        <v>0</v>
      </c>
      <c r="AZ78" s="89">
        <f>IF(+All!$F114="Navy",+All!#REF!,IF(+All!$H114="Navy",+All!#REF!,0))</f>
        <v>0</v>
      </c>
      <c r="BA78" s="90">
        <f>IF(+All!$F114="Navy",+All!#REF!,IF(+All!$H114="Navy",+All!#REF!,0))</f>
        <v>0</v>
      </c>
      <c r="BB78" s="90">
        <f>IF(+All!$F114="Navy",+All!#REF!,IF(+All!$H114="Navy",+All!#REF!,0))</f>
        <v>0</v>
      </c>
      <c r="BC78" s="91">
        <f>IF(+All!$F114="Navy",+All!#REF!,IF(+All!$H114="Navy",+All!#REF!,0))</f>
        <v>0</v>
      </c>
      <c r="BD78" s="482">
        <f>IF(+All!$F114="Navy",+All!#REF!,IF(+All!$H114="Navy",+All!#REF!,0))</f>
        <v>0</v>
      </c>
      <c r="BE78" s="483">
        <f>IF(+All!$F114="Navy",+All!#REF!,IF(+All!$H114="Navy",+All!#REF!,0))</f>
        <v>0</v>
      </c>
      <c r="BF78" s="483">
        <f>IF(+All!$F114="Navy",+All!#REF!,IF(+All!$H114="Navy",+All!#REF!,0))</f>
        <v>0</v>
      </c>
      <c r="BG78" s="482">
        <f>IF(+All!$F114="Navy",+All!#REF!,IF(+All!$H114="Navy",+All!#REF!,0))</f>
        <v>0</v>
      </c>
      <c r="BH78" s="483">
        <f>IF(+All!$F114="Navy",+All!#REF!,IF(+All!$H114="Navy",+All!#REF!,0))</f>
        <v>0</v>
      </c>
      <c r="BI78" s="484">
        <f>IF(+All!$F114="Navy",+All!#REF!,IF(+All!$H114="Navy",+All!#REF!,0))</f>
        <v>0</v>
      </c>
      <c r="BJ78" s="92">
        <f>IF(+All!$F114="Navy",+All!#REF!,IF(+All!$H114="Navy",+All!#REF!,0))</f>
        <v>0</v>
      </c>
      <c r="BK78" s="93">
        <f>IF(+All!$F114="Navy",+All!#REF!,IF(+All!$H114="Navy",+All!#REF!,0))</f>
        <v>0</v>
      </c>
    </row>
    <row r="79" spans="1:63" x14ac:dyDescent="0.8">
      <c r="A79" s="70">
        <f>IF(+All!$F333="Navy",+All!A333,IF(+All!$H333="Navy",+All!A333,0))</f>
        <v>5</v>
      </c>
      <c r="B79" s="480" t="str">
        <f>IF(+All!$F333="Navy",+All!B333,IF(+All!$H333="Navy",+All!B333,0))</f>
        <v>Sat</v>
      </c>
      <c r="C79" s="72">
        <f>IF(+All!$F333="Navy",+All!C333,IF(+All!$H333="Navy",+All!C333,0))</f>
        <v>44471</v>
      </c>
      <c r="D79" s="73">
        <f>IF(+All!$F333="Navy",+All!D333,IF(+All!$H333="Navy",+All!D333,0))</f>
        <v>0.64583333333333337</v>
      </c>
      <c r="E79" s="707" t="str">
        <f>IF(+All!$F333="Navy",+All!E333,IF(+All!$H333="Navy",+All!E333,0))</f>
        <v>CBSSN</v>
      </c>
      <c r="F79" s="75" t="str">
        <f>IF(+All!$F333="Navy",+All!F333,IF(+All!$H333="Navy",+All!F333,0))</f>
        <v>Central Florida</v>
      </c>
      <c r="G79" s="76" t="str">
        <f>IF(+All!$F333="Navy",+All!G333,IF(+All!$H333="Navy",+All!G333,0))</f>
        <v>AAC</v>
      </c>
      <c r="H79" s="75" t="str">
        <f>IF(+All!$F333="Navy",+All!H333,IF(+All!$H333="Navy",+All!H333,0))</f>
        <v>Navy</v>
      </c>
      <c r="I79" s="76" t="str">
        <f>IF(+All!$F333="Navy",+All!I333,IF(+All!$H333="Navy",+All!I333,0))</f>
        <v>AAC</v>
      </c>
      <c r="J79" s="706" t="str">
        <f>IF(+All!$F333="Navy",+All!J333,IF(+All!$H333="Navy",+All!J333,0))</f>
        <v>Central Florida</v>
      </c>
      <c r="K79" s="707" t="str">
        <f>IF(+All!$F333="Navy",+All!K333,IF(+All!$H333="Navy",+All!K333,0))</f>
        <v>Navy</v>
      </c>
      <c r="L79" s="78">
        <f>IF(+All!$F333="Navy",+All!L333,IF(+All!$H333="Navy",+All!L333,0))</f>
        <v>16</v>
      </c>
      <c r="M79" s="79">
        <f>IF(+All!$F333="Navy",+All!M333,IF(+All!$H333="Navy",+All!M333,0))</f>
        <v>53.5</v>
      </c>
      <c r="N79" s="706" t="str">
        <f>IF(+All!$F333="Navy",+All!N333,IF(+All!$H333="Navy",+All!N333,0))</f>
        <v>Navy</v>
      </c>
      <c r="O79" s="708">
        <f>IF(+All!$F333="Navy",+All!O333,IF(+All!$H333="Navy",+All!O333,0))</f>
        <v>34</v>
      </c>
      <c r="P79" s="708" t="str">
        <f>IF(+All!$F333="Navy",+All!P333,IF(+All!$H333="Navy",+All!P333,0))</f>
        <v>Central Florida</v>
      </c>
      <c r="Q79" s="707">
        <f>IF(+All!$F333="Navy",+All!Q333,IF(+All!$H333="Navy",+All!Q333,0))</f>
        <v>30</v>
      </c>
      <c r="R79" s="706" t="str">
        <f>IF(+All!$F333="Navy",+All!R333,IF(+All!$H333="Navy",+All!R333,0))</f>
        <v>Navy</v>
      </c>
      <c r="S79" s="708" t="str">
        <f>IF(+All!$F333="Navy",+All!S333,IF(+All!$H333="Navy",+All!S333,0))</f>
        <v>Central Florida</v>
      </c>
      <c r="T79" s="706" t="str">
        <f>IF(+All!$F333="Navy",+All!T333,IF(+All!$H333="Navy",+All!T333,0))</f>
        <v>Central Florida</v>
      </c>
      <c r="U79" s="707" t="str">
        <f>IF(+All!$F333="Navy",+All!U333,IF(+All!$H333="Navy",+All!U333,0))</f>
        <v>L</v>
      </c>
      <c r="V79" s="706" t="e">
        <f>IF(+All!#REF!="Navy",+All!#REF!,IF(+All!#REF!="Navy",+All!#REF!,0))</f>
        <v>#REF!</v>
      </c>
      <c r="W79" s="707" t="e">
        <f>IF(+All!#REF!="Navy",+All!#REF!,IF(+All!#REF!="Navy",+All!#REF!,0))</f>
        <v>#REF!</v>
      </c>
      <c r="X79" s="706" t="e">
        <f>IF(+All!#REF!="Navy",+All!#REF!,IF(+All!#REF!="Navy",+All!#REF!,0))</f>
        <v>#REF!</v>
      </c>
      <c r="Y79" s="707" t="e">
        <f>IF(+All!#REF!="Navy",+All!#REF!,IF(+All!#REF!="Navy",+All!#REF!,0))</f>
        <v>#REF!</v>
      </c>
      <c r="Z79" s="706" t="e">
        <f>IF(+All!#REF!="Navy",+All!#REF!,IF(+All!#REF!="Navy",+All!#REF!,0))</f>
        <v>#REF!</v>
      </c>
      <c r="AA79" s="707" t="e">
        <f>IF(+All!#REF!="Navy",+All!#REF!,IF(+All!#REF!="Navy",+All!#REF!,0))</f>
        <v>#REF!</v>
      </c>
      <c r="AB79" s="706" t="e">
        <f>IF(+All!#REF!="Navy",+All!#REF!,IF(+All!#REF!="Navy",+All!#REF!,0))</f>
        <v>#REF!</v>
      </c>
      <c r="AC79" s="707" t="e">
        <f>IF(+All!#REF!="Navy",+All!#REF!,IF(+All!#REF!="Navy",+All!#REF!,0))</f>
        <v>#REF!</v>
      </c>
      <c r="AD79" s="706" t="e">
        <f>IF(+All!#REF!="Navy",+All!#REF!,IF(+All!#REF!="Navy",+All!#REF!,0))</f>
        <v>#REF!</v>
      </c>
      <c r="AE79" s="707" t="e">
        <f>IF(+All!#REF!="Navy",+All!#REF!,IF(+All!#REF!="Navy",+All!#REF!,0))</f>
        <v>#REF!</v>
      </c>
      <c r="AF79" s="706" t="e">
        <f>IF(+All!#REF!="Navy",+All!#REF!,IF(+All!#REF!="Navy",+All!#REF!,0))</f>
        <v>#REF!</v>
      </c>
      <c r="AG79" s="707" t="e">
        <f>IF(+All!#REF!="Navy",+All!#REF!,IF(+All!#REF!="Navy",+All!#REF!,0))</f>
        <v>#REF!</v>
      </c>
      <c r="AH79" s="706" t="e">
        <f>IF(+All!#REF!="Navy",+All!#REF!,IF(+All!#REF!="Navy",+All!#REF!,0))</f>
        <v>#REF!</v>
      </c>
      <c r="AI79" s="707" t="e">
        <f>IF(+All!#REF!="Navy",+All!#REF!,IF(+All!#REF!="Navy",+All!#REF!,0))</f>
        <v>#REF!</v>
      </c>
      <c r="AJ79" s="706" t="e">
        <f>IF(+All!#REF!="Navy",+All!#REF!,IF(+All!#REF!="Navy",+All!#REF!,0))</f>
        <v>#REF!</v>
      </c>
      <c r="AK79" s="707" t="e">
        <f>IF(+All!#REF!="Navy",+All!#REF!,IF(+All!#REF!="Navy",+All!#REF!,0))</f>
        <v>#REF!</v>
      </c>
      <c r="AL79" s="586" t="e">
        <f>IF(+All!#REF!="Navy",+All!#REF!,IF(+All!#REF!="Navy",+All!#REF!,0))</f>
        <v>#REF!</v>
      </c>
      <c r="AM79" s="584" t="e">
        <f>IF(+All!#REF!="Navy",+All!#REF!,IF(+All!#REF!="Navy",+All!#REF!,0))</f>
        <v>#REF!</v>
      </c>
      <c r="AN79" s="586" t="e">
        <f>IF(+All!#REF!="Navy",+All!#REF!,IF(+All!#REF!="Navy",+All!#REF!,0))</f>
        <v>#REF!</v>
      </c>
      <c r="AO79" s="585" t="e">
        <f>IF(+All!#REF!="Navy",+All!#REF!,IF(+All!#REF!="Navy",+All!#REF!,0))</f>
        <v>#REF!</v>
      </c>
      <c r="AP79" s="84" t="e">
        <f>IF(+All!#REF!="Navy",+All!#REF!,IF(+All!#REF!="Navy",+All!#REF!,0))</f>
        <v>#REF!</v>
      </c>
      <c r="AQ79" s="480" t="e">
        <f>IF(+All!#REF!="Navy",+All!#REF!,IF(+All!#REF!="Navy",+All!#REF!,0))</f>
        <v>#REF!</v>
      </c>
      <c r="AR79" s="482" t="e">
        <f>IF(+All!#REF!="Navy",+All!#REF!,IF(+All!#REF!="Navy",+All!#REF!,0))</f>
        <v>#REF!</v>
      </c>
      <c r="AS79" s="483" t="e">
        <f>IF(+All!#REF!="Navy",+All!#REF!,IF(+All!#REF!="Navy",+All!#REF!,0))</f>
        <v>#REF!</v>
      </c>
      <c r="AT79" s="483" t="e">
        <f>IF(+All!#REF!="Navy",+All!#REF!,IF(+All!#REF!="Navy",+All!#REF!,0))</f>
        <v>#REF!</v>
      </c>
      <c r="AU79" s="482" t="e">
        <f>IF(+All!#REF!="Navy",+All!#REF!,IF(+All!#REF!="Navy",+All!#REF!,0))</f>
        <v>#REF!</v>
      </c>
      <c r="AV79" s="483" t="e">
        <f>IF(+All!#REF!="Navy",+All!#REF!,IF(+All!#REF!="Navy",+All!#REF!,0))</f>
        <v>#REF!</v>
      </c>
      <c r="AW79" s="484" t="e">
        <f>IF(+All!#REF!="Navy",+All!#REF!,IF(+All!#REF!="Navy",+All!#REF!,0))</f>
        <v>#REF!</v>
      </c>
      <c r="AX79" s="483" t="e">
        <f>IF(+All!#REF!="Navy",+All!#REF!,IF(+All!#REF!="Navy",+All!#REF!,0))</f>
        <v>#REF!</v>
      </c>
      <c r="AY79" s="88" t="e">
        <f>IF(+All!#REF!="Navy",+All!#REF!,IF(+All!#REF!="Navy",+All!#REF!,0))</f>
        <v>#REF!</v>
      </c>
      <c r="AZ79" s="89" t="e">
        <f>IF(+All!#REF!="Navy",+All!#REF!,IF(+All!#REF!="Navy",+All!#REF!,0))</f>
        <v>#REF!</v>
      </c>
      <c r="BA79" s="90" t="e">
        <f>IF(+All!#REF!="Navy",+All!#REF!,IF(+All!#REF!="Navy",+All!#REF!,0))</f>
        <v>#REF!</v>
      </c>
      <c r="BB79" s="90" t="e">
        <f>IF(+All!#REF!="Navy",+All!#REF!,IF(+All!#REF!="Navy",+All!#REF!,0))</f>
        <v>#REF!</v>
      </c>
      <c r="BC79" s="91" t="e">
        <f>IF(+All!#REF!="Navy",+All!#REF!,IF(+All!#REF!="Navy",+All!#REF!,0))</f>
        <v>#REF!</v>
      </c>
      <c r="BD79" s="482" t="e">
        <f>IF(+All!#REF!="Navy",+All!#REF!,IF(+All!#REF!="Navy",+All!#REF!,0))</f>
        <v>#REF!</v>
      </c>
      <c r="BE79" s="483" t="e">
        <f>IF(+All!#REF!="Navy",+All!#REF!,IF(+All!#REF!="Navy",+All!#REF!,0))</f>
        <v>#REF!</v>
      </c>
      <c r="BF79" s="483" t="e">
        <f>IF(+All!#REF!="Navy",+All!#REF!,IF(+All!#REF!="Navy",+All!#REF!,0))</f>
        <v>#REF!</v>
      </c>
      <c r="BG79" s="482" t="e">
        <f>IF(+All!#REF!="Navy",+All!#REF!,IF(+All!#REF!="Navy",+All!#REF!,0))</f>
        <v>#REF!</v>
      </c>
      <c r="BH79" s="483" t="e">
        <f>IF(+All!#REF!="Navy",+All!#REF!,IF(+All!#REF!="Navy",+All!#REF!,0))</f>
        <v>#REF!</v>
      </c>
      <c r="BI79" s="484" t="e">
        <f>IF(+All!#REF!="Navy",+All!#REF!,IF(+All!#REF!="Navy",+All!#REF!,0))</f>
        <v>#REF!</v>
      </c>
      <c r="BJ79" s="92" t="e">
        <f>IF(+All!#REF!="Navy",+All!#REF!,IF(+All!#REF!="Navy",+All!#REF!,0))</f>
        <v>#REF!</v>
      </c>
      <c r="BK79" s="93" t="e">
        <f>IF(+All!#REF!="Navy",+All!#REF!,IF(+All!#REF!="Navy",+All!#REF!,0))</f>
        <v>#REF!</v>
      </c>
    </row>
    <row r="80" spans="1:63" x14ac:dyDescent="0.8">
      <c r="A80" s="70">
        <f>IF(+All!$F404="Navy",+All!A404,IF(+All!$H404="Navy",+All!A404,0))</f>
        <v>6</v>
      </c>
      <c r="B80" s="480" t="str">
        <f>IF(+All!$F404="Navy",+All!B404,IF(+All!$H404="Navy",+All!B404,0))</f>
        <v>Sat</v>
      </c>
      <c r="C80" s="72">
        <f>IF(+All!$F404="Navy",+All!C404,IF(+All!$H404="Navy",+All!C404,0))</f>
        <v>44478</v>
      </c>
      <c r="D80" s="73">
        <f>IF(+All!$F404="Navy",+All!D404,IF(+All!$H404="Navy",+All!D404,0))</f>
        <v>0.64583333333333337</v>
      </c>
      <c r="E80" s="707" t="str">
        <f>IF(+All!$F404="Navy",+All!E404,IF(+All!$H404="Navy",+All!E404,0))</f>
        <v>CBSSN</v>
      </c>
      <c r="F80" s="75" t="str">
        <f>IF(+All!$F404="Navy",+All!F404,IF(+All!$H404="Navy",+All!F404,0))</f>
        <v>SMU</v>
      </c>
      <c r="G80" s="76" t="str">
        <f>IF(+All!$F404="Navy",+All!G404,IF(+All!$H404="Navy",+All!G404,0))</f>
        <v>AAC</v>
      </c>
      <c r="H80" s="75" t="str">
        <f>IF(+All!$F404="Navy",+All!H404,IF(+All!$H404="Navy",+All!H404,0))</f>
        <v>Navy</v>
      </c>
      <c r="I80" s="76" t="str">
        <f>IF(+All!$F404="Navy",+All!I404,IF(+All!$H404="Navy",+All!I404,0))</f>
        <v>AAC</v>
      </c>
      <c r="J80" s="706" t="str">
        <f>IF(+All!$F404="Navy",+All!J404,IF(+All!$H404="Navy",+All!J404,0))</f>
        <v>SMU</v>
      </c>
      <c r="K80" s="707" t="str">
        <f>IF(+All!$F404="Navy",+All!K404,IF(+All!$H404="Navy",+All!K404,0))</f>
        <v>Navy</v>
      </c>
      <c r="L80" s="78">
        <f>IF(+All!$F404="Navy",+All!L404,IF(+All!$H404="Navy",+All!L404,0))</f>
        <v>13.5</v>
      </c>
      <c r="M80" s="79">
        <f>IF(+All!$F404="Navy",+All!M404,IF(+All!$H404="Navy",+All!M404,0))</f>
        <v>55.5</v>
      </c>
      <c r="N80" s="706" t="str">
        <f>IF(+All!$F404="Navy",+All!N404,IF(+All!$H404="Navy",+All!N404,0))</f>
        <v>SMU</v>
      </c>
      <c r="O80" s="708">
        <f>IF(+All!$F404="Navy",+All!O404,IF(+All!$H404="Navy",+All!O404,0))</f>
        <v>31</v>
      </c>
      <c r="P80" s="708" t="str">
        <f>IF(+All!$F404="Navy",+All!P404,IF(+All!$H404="Navy",+All!P404,0))</f>
        <v>Navy</v>
      </c>
      <c r="Q80" s="707">
        <f>IF(+All!$F404="Navy",+All!Q404,IF(+All!$H404="Navy",+All!Q404,0))</f>
        <v>24</v>
      </c>
      <c r="R80" s="706" t="str">
        <f>IF(+All!$F404="Navy",+All!R404,IF(+All!$H404="Navy",+All!R404,0))</f>
        <v>Navy</v>
      </c>
      <c r="S80" s="708" t="str">
        <f>IF(+All!$F404="Navy",+All!S404,IF(+All!$H404="Navy",+All!S404,0))</f>
        <v>SMU</v>
      </c>
      <c r="T80" s="706" t="str">
        <f>IF(+All!$F404="Navy",+All!T404,IF(+All!$H404="Navy",+All!T404,0))</f>
        <v>SMU</v>
      </c>
      <c r="U80" s="707" t="str">
        <f>IF(+All!$F404="Navy",+All!U404,IF(+All!$H404="Navy",+All!U404,0))</f>
        <v>L</v>
      </c>
      <c r="V80" s="706">
        <f>IF(+All!$F212="Navy",+All!#REF!,IF(+All!$H212="Navy",+All!#REF!,0))</f>
        <v>0</v>
      </c>
      <c r="W80" s="707">
        <f>IF(+All!$F212="Navy",+All!#REF!,IF(+All!$H212="Navy",+All!#REF!,0))</f>
        <v>0</v>
      </c>
      <c r="X80" s="706">
        <f>IF(+All!$F212="Navy",+All!#REF!,IF(+All!$H212="Navy",+All!#REF!,0))</f>
        <v>0</v>
      </c>
      <c r="Y80" s="707">
        <f>IF(+All!$F212="Navy",+All!#REF!,IF(+All!$H212="Navy",+All!#REF!,0))</f>
        <v>0</v>
      </c>
      <c r="Z80" s="706">
        <f>IF(+All!$F212="Navy",+All!#REF!,IF(+All!$H212="Navy",+All!#REF!,0))</f>
        <v>0</v>
      </c>
      <c r="AA80" s="707">
        <f>IF(+All!$F212="Navy",+All!#REF!,IF(+All!$H212="Navy",+All!#REF!,0))</f>
        <v>0</v>
      </c>
      <c r="AB80" s="706">
        <f>IF(+All!$F212="Navy",+All!#REF!,IF(+All!$H212="Navy",+All!#REF!,0))</f>
        <v>0</v>
      </c>
      <c r="AC80" s="707">
        <f>IF(+All!$F212="Navy",+All!#REF!,IF(+All!$H212="Navy",+All!#REF!,0))</f>
        <v>0</v>
      </c>
      <c r="AD80" s="706">
        <f>IF(+All!$F212="Navy",+All!#REF!,IF(+All!$H212="Navy",+All!#REF!,0))</f>
        <v>0</v>
      </c>
      <c r="AE80" s="707">
        <f>IF(+All!$F212="Navy",+All!#REF!,IF(+All!$H212="Navy",+All!#REF!,0))</f>
        <v>0</v>
      </c>
      <c r="AF80" s="706">
        <f>IF(+All!$F212="Navy",+All!#REF!,IF(+All!$H212="Navy",+All!#REF!,0))</f>
        <v>0</v>
      </c>
      <c r="AG80" s="707">
        <f>IF(+All!$F212="Navy",+All!#REF!,IF(+All!$H212="Navy",+All!#REF!,0))</f>
        <v>0</v>
      </c>
      <c r="AH80" s="706">
        <f>IF(+All!$F212="Navy",+All!#REF!,IF(+All!$H212="Navy",+All!#REF!,0))</f>
        <v>0</v>
      </c>
      <c r="AI80" s="707">
        <f>IF(+All!$F212="Navy",+All!#REF!,IF(+All!$H212="Navy",+All!#REF!,0))</f>
        <v>0</v>
      </c>
      <c r="AJ80" s="706">
        <f>IF(+All!$F212="Navy",+All!#REF!,IF(+All!$H212="Navy",+All!#REF!,0))</f>
        <v>0</v>
      </c>
      <c r="AK80" s="707">
        <f>IF(+All!$F212="Navy",+All!#REF!,IF(+All!$H212="Navy",+All!#REF!,0))</f>
        <v>0</v>
      </c>
      <c r="AL80" s="586">
        <f>IF(+All!$F212="Navy",+All!V212,IF(+All!$H212="Navy",+All!V212,0))</f>
        <v>0</v>
      </c>
      <c r="AM80" s="584">
        <f>IF(+All!$F212="Navy",+All!W212,IF(+All!$H212="Navy",+All!W212,0))</f>
        <v>0</v>
      </c>
      <c r="AN80" s="586">
        <f>IF(+All!$F212="Navy",+All!X212,IF(+All!$H212="Navy",+All!X212,0))</f>
        <v>0</v>
      </c>
      <c r="AO80" s="585">
        <f>IF(+All!$F212="Navy",+All!Y212,IF(+All!$H212="Navy",+All!Y212,0))</f>
        <v>0</v>
      </c>
      <c r="AP80" s="84">
        <f>IF(+All!$F212="Navy",+All!Z212,IF(+All!$H212="Navy",+All!Z212,0))</f>
        <v>0</v>
      </c>
      <c r="AQ80" s="480">
        <f>IF(+All!$F212="Navy",+All!#REF!,IF(+All!$H212="Navy",+All!#REF!,0))</f>
        <v>0</v>
      </c>
      <c r="AR80" s="482">
        <f>IF(+All!$F212="Navy",+All!#REF!,IF(+All!$H212="Navy",+All!#REF!,0))</f>
        <v>0</v>
      </c>
      <c r="AS80" s="483">
        <f>IF(+All!$F212="Navy",+All!#REF!,IF(+All!$H212="Navy",+All!#REF!,0))</f>
        <v>0</v>
      </c>
      <c r="AT80" s="483">
        <f>IF(+All!$F212="Navy",+All!#REF!,IF(+All!$H212="Navy",+All!#REF!,0))</f>
        <v>0</v>
      </c>
      <c r="AU80" s="482">
        <f>IF(+All!$F212="Navy",+All!#REF!,IF(+All!$H212="Navy",+All!#REF!,0))</f>
        <v>0</v>
      </c>
      <c r="AV80" s="483">
        <f>IF(+All!$F212="Navy",+All!#REF!,IF(+All!$H212="Navy",+All!#REF!,0))</f>
        <v>0</v>
      </c>
      <c r="AW80" s="484">
        <f>IF(+All!$F212="Navy",+All!#REF!,IF(+All!$H212="Navy",+All!#REF!,0))</f>
        <v>0</v>
      </c>
      <c r="AX80" s="483">
        <f>IF(+All!$F212="Navy",+All!#REF!,IF(+All!$H212="Navy",+All!#REF!,0))</f>
        <v>0</v>
      </c>
      <c r="AY80" s="88">
        <f>IF(+All!$F212="Navy",+All!#REF!,IF(+All!$H212="Navy",+All!#REF!,0))</f>
        <v>0</v>
      </c>
      <c r="AZ80" s="89">
        <f>IF(+All!$F212="Navy",+All!#REF!,IF(+All!$H212="Navy",+All!#REF!,0))</f>
        <v>0</v>
      </c>
      <c r="BA80" s="90">
        <f>IF(+All!$F212="Navy",+All!#REF!,IF(+All!$H212="Navy",+All!#REF!,0))</f>
        <v>0</v>
      </c>
      <c r="BB80" s="90">
        <f>IF(+All!$F212="Navy",+All!#REF!,IF(+All!$H212="Navy",+All!#REF!,0))</f>
        <v>0</v>
      </c>
      <c r="BC80" s="91">
        <f>IF(+All!$F212="Navy",+All!#REF!,IF(+All!$H212="Navy",+All!#REF!,0))</f>
        <v>0</v>
      </c>
      <c r="BD80" s="482">
        <f>IF(+All!$F212="Navy",+All!#REF!,IF(+All!$H212="Navy",+All!#REF!,0))</f>
        <v>0</v>
      </c>
      <c r="BE80" s="483">
        <f>IF(+All!$F212="Navy",+All!#REF!,IF(+All!$H212="Navy",+All!#REF!,0))</f>
        <v>0</v>
      </c>
      <c r="BF80" s="483">
        <f>IF(+All!$F212="Navy",+All!#REF!,IF(+All!$H212="Navy",+All!#REF!,0))</f>
        <v>0</v>
      </c>
      <c r="BG80" s="482">
        <f>IF(+All!$F212="Navy",+All!#REF!,IF(+All!$H212="Navy",+All!#REF!,0))</f>
        <v>0</v>
      </c>
      <c r="BH80" s="483">
        <f>IF(+All!$F212="Navy",+All!#REF!,IF(+All!$H212="Navy",+All!#REF!,0))</f>
        <v>0</v>
      </c>
      <c r="BI80" s="484">
        <f>IF(+All!$F212="Navy",+All!#REF!,IF(+All!$H212="Navy",+All!#REF!,0))</f>
        <v>0</v>
      </c>
      <c r="BJ80" s="92">
        <f>IF(+All!$F212="Navy",+All!#REF!,IF(+All!$H212="Navy",+All!#REF!,0))</f>
        <v>0</v>
      </c>
      <c r="BK80" s="93">
        <f>IF(+All!$F212="Navy",+All!#REF!,IF(+All!$H212="Navy",+All!#REF!,0))</f>
        <v>0</v>
      </c>
    </row>
    <row r="81" spans="1:63" x14ac:dyDescent="0.8">
      <c r="A81" s="70">
        <f>IF(+All!$F478="Navy",+All!A478,IF(+All!$H478="Navy",+All!A478,0))</f>
        <v>7</v>
      </c>
      <c r="B81" s="480" t="str">
        <f>IF(+All!$F478="Navy",+All!B478,IF(+All!$H478="Navy",+All!B478,0))</f>
        <v>Thurs</v>
      </c>
      <c r="C81" s="72">
        <f>IF(+All!$F478="Navy",+All!C478,IF(+All!$H478="Navy",+All!C478,0))</f>
        <v>44483</v>
      </c>
      <c r="D81" s="73">
        <f>IF(+All!$F478="Navy",+All!D478,IF(+All!$H478="Navy",+All!D478,0))</f>
        <v>0.8125</v>
      </c>
      <c r="E81" s="707" t="str">
        <f>IF(+All!$F478="Navy",+All!E478,IF(+All!$H478="Navy",+All!E478,0))</f>
        <v>ESPN</v>
      </c>
      <c r="F81" s="75" t="str">
        <f>IF(+All!$F478="Navy",+All!F478,IF(+All!$H478="Navy",+All!F478,0))</f>
        <v>Navy</v>
      </c>
      <c r="G81" s="76" t="str">
        <f>IF(+All!$F478="Navy",+All!G478,IF(+All!$H478="Navy",+All!G478,0))</f>
        <v>AAC</v>
      </c>
      <c r="H81" s="75" t="str">
        <f>IF(+All!$F478="Navy",+All!H478,IF(+All!$H478="Navy",+All!H478,0))</f>
        <v>Memphis</v>
      </c>
      <c r="I81" s="76" t="str">
        <f>IF(+All!$F478="Navy",+All!I478,IF(+All!$H478="Navy",+All!I478,0))</f>
        <v>AAC</v>
      </c>
      <c r="J81" s="706" t="str">
        <f>IF(+All!$F478="Navy",+All!J478,IF(+All!$H478="Navy",+All!J478,0))</f>
        <v>Memphis</v>
      </c>
      <c r="K81" s="707" t="str">
        <f>IF(+All!$F478="Navy",+All!K478,IF(+All!$H478="Navy",+All!K478,0))</f>
        <v>Navy</v>
      </c>
      <c r="L81" s="78">
        <f>IF(+All!$F478="Navy",+All!L478,IF(+All!$H478="Navy",+All!L478,0))</f>
        <v>10.5</v>
      </c>
      <c r="M81" s="79">
        <f>IF(+All!$F478="Navy",+All!M478,IF(+All!$H478="Navy",+All!M478,0))</f>
        <v>56</v>
      </c>
      <c r="N81" s="706" t="str">
        <f>IF(+All!$F478="Navy",+All!N478,IF(+All!$H478="Navy",+All!N478,0))</f>
        <v>Memphis</v>
      </c>
      <c r="O81" s="708">
        <f>IF(+All!$F478="Navy",+All!O478,IF(+All!$H478="Navy",+All!O478,0))</f>
        <v>35</v>
      </c>
      <c r="P81" s="708" t="str">
        <f>IF(+All!$F478="Navy",+All!P478,IF(+All!$H478="Navy",+All!P478,0))</f>
        <v>Navy</v>
      </c>
      <c r="Q81" s="707">
        <f>IF(+All!$F478="Navy",+All!Q478,IF(+All!$H478="Navy",+All!Q478,0))</f>
        <v>17</v>
      </c>
      <c r="R81" s="706" t="str">
        <f>IF(+All!$F478="Navy",+All!R478,IF(+All!$H478="Navy",+All!R478,0))</f>
        <v>Memphis</v>
      </c>
      <c r="S81" s="708" t="str">
        <f>IF(+All!$F478="Navy",+All!S478,IF(+All!$H478="Navy",+All!S478,0))</f>
        <v>Navy</v>
      </c>
      <c r="T81" s="706" t="str">
        <f>IF(+All!$F478="Navy",+All!T478,IF(+All!$H478="Navy",+All!T478,0))</f>
        <v>Memphis</v>
      </c>
      <c r="U81" s="707" t="str">
        <f>IF(+All!$F478="Navy",+All!U478,IF(+All!$H478="Navy",+All!U478,0))</f>
        <v>W</v>
      </c>
      <c r="V81" s="706">
        <f>IF(+All!$F216="Navy",+All!#REF!,IF(+All!$H216="Navy",+All!#REF!,0))</f>
        <v>0</v>
      </c>
      <c r="W81" s="707">
        <f>IF(+All!$F216="Navy",+All!#REF!,IF(+All!$H216="Navy",+All!#REF!,0))</f>
        <v>0</v>
      </c>
      <c r="X81" s="706">
        <f>IF(+All!$F216="Navy",+All!#REF!,IF(+All!$H216="Navy",+All!#REF!,0))</f>
        <v>0</v>
      </c>
      <c r="Y81" s="707">
        <f>IF(+All!$F216="Navy",+All!#REF!,IF(+All!$H216="Navy",+All!#REF!,0))</f>
        <v>0</v>
      </c>
      <c r="Z81" s="706">
        <f>IF(+All!$F216="Navy",+All!#REF!,IF(+All!$H216="Navy",+All!#REF!,0))</f>
        <v>0</v>
      </c>
      <c r="AA81" s="707">
        <f>IF(+All!$F216="Navy",+All!#REF!,IF(+All!$H216="Navy",+All!#REF!,0))</f>
        <v>0</v>
      </c>
      <c r="AB81" s="706">
        <f>IF(+All!$F216="Navy",+All!#REF!,IF(+All!$H216="Navy",+All!#REF!,0))</f>
        <v>0</v>
      </c>
      <c r="AC81" s="707">
        <f>IF(+All!$F216="Navy",+All!#REF!,IF(+All!$H216="Navy",+All!#REF!,0))</f>
        <v>0</v>
      </c>
      <c r="AD81" s="706">
        <f>IF(+All!$F216="Navy",+All!#REF!,IF(+All!$H216="Navy",+All!#REF!,0))</f>
        <v>0</v>
      </c>
      <c r="AE81" s="707">
        <f>IF(+All!$F216="Navy",+All!#REF!,IF(+All!$H216="Navy",+All!#REF!,0))</f>
        <v>0</v>
      </c>
      <c r="AF81" s="706">
        <f>IF(+All!$F216="Navy",+All!#REF!,IF(+All!$H216="Navy",+All!#REF!,0))</f>
        <v>0</v>
      </c>
      <c r="AG81" s="707">
        <f>IF(+All!$F216="Navy",+All!#REF!,IF(+All!$H216="Navy",+All!#REF!,0))</f>
        <v>0</v>
      </c>
      <c r="AH81" s="706">
        <f>IF(+All!$F216="Navy",+All!#REF!,IF(+All!$H216="Navy",+All!#REF!,0))</f>
        <v>0</v>
      </c>
      <c r="AI81" s="707">
        <f>IF(+All!$F216="Navy",+All!#REF!,IF(+All!$H216="Navy",+All!#REF!,0))</f>
        <v>0</v>
      </c>
      <c r="AJ81" s="706">
        <f>IF(+All!$F216="Navy",+All!#REF!,IF(+All!$H216="Navy",+All!#REF!,0))</f>
        <v>0</v>
      </c>
      <c r="AK81" s="707">
        <f>IF(+All!$F216="Navy",+All!#REF!,IF(+All!$H216="Navy",+All!#REF!,0))</f>
        <v>0</v>
      </c>
      <c r="AL81" s="586">
        <f>IF(+All!$F216="Navy",+All!V216,IF(+All!$H216="Navy",+All!V216,0))</f>
        <v>0</v>
      </c>
      <c r="AM81" s="584">
        <f>IF(+All!$F216="Navy",+All!W216,IF(+All!$H216="Navy",+All!W216,0))</f>
        <v>0</v>
      </c>
      <c r="AN81" s="586">
        <f>IF(+All!$F216="Navy",+All!X216,IF(+All!$H216="Navy",+All!X216,0))</f>
        <v>0</v>
      </c>
      <c r="AO81" s="585">
        <f>IF(+All!$F216="Navy",+All!Y216,IF(+All!$H216="Navy",+All!Y216,0))</f>
        <v>0</v>
      </c>
      <c r="AP81" s="84">
        <f>IF(+All!$F216="Navy",+All!Z216,IF(+All!$H216="Navy",+All!Z216,0))</f>
        <v>0</v>
      </c>
      <c r="AQ81" s="480">
        <f>IF(+All!$F216="Navy",+All!#REF!,IF(+All!$H216="Navy",+All!#REF!,0))</f>
        <v>0</v>
      </c>
      <c r="AR81" s="482">
        <f>IF(+All!$F216="Navy",+All!#REF!,IF(+All!$H216="Navy",+All!#REF!,0))</f>
        <v>0</v>
      </c>
      <c r="AS81" s="483">
        <f>IF(+All!$F216="Navy",+All!#REF!,IF(+All!$H216="Navy",+All!#REF!,0))</f>
        <v>0</v>
      </c>
      <c r="AT81" s="483">
        <f>IF(+All!$F216="Navy",+All!#REF!,IF(+All!$H216="Navy",+All!#REF!,0))</f>
        <v>0</v>
      </c>
      <c r="AU81" s="482">
        <f>IF(+All!$F216="Navy",+All!#REF!,IF(+All!$H216="Navy",+All!#REF!,0))</f>
        <v>0</v>
      </c>
      <c r="AV81" s="483">
        <f>IF(+All!$F216="Navy",+All!#REF!,IF(+All!$H216="Navy",+All!#REF!,0))</f>
        <v>0</v>
      </c>
      <c r="AW81" s="484">
        <f>IF(+All!$F216="Navy",+All!#REF!,IF(+All!$H216="Navy",+All!#REF!,0))</f>
        <v>0</v>
      </c>
      <c r="AX81" s="483">
        <f>IF(+All!$F216="Navy",+All!#REF!,IF(+All!$H216="Navy",+All!#REF!,0))</f>
        <v>0</v>
      </c>
      <c r="AY81" s="88">
        <f>IF(+All!$F216="Navy",+All!#REF!,IF(+All!$H216="Navy",+All!#REF!,0))</f>
        <v>0</v>
      </c>
      <c r="AZ81" s="89">
        <f>IF(+All!$F216="Navy",+All!#REF!,IF(+All!$H216="Navy",+All!#REF!,0))</f>
        <v>0</v>
      </c>
      <c r="BA81" s="90">
        <f>IF(+All!$F216="Navy",+All!#REF!,IF(+All!$H216="Navy",+All!#REF!,0))</f>
        <v>0</v>
      </c>
      <c r="BB81" s="90">
        <f>IF(+All!$F216="Navy",+All!#REF!,IF(+All!$H216="Navy",+All!#REF!,0))</f>
        <v>0</v>
      </c>
      <c r="BC81" s="91">
        <f>IF(+All!$F216="Navy",+All!#REF!,IF(+All!$H216="Navy",+All!#REF!,0))</f>
        <v>0</v>
      </c>
      <c r="BD81" s="482">
        <f>IF(+All!$F216="Navy",+All!#REF!,IF(+All!$H216="Navy",+All!#REF!,0))</f>
        <v>0</v>
      </c>
      <c r="BE81" s="483">
        <f>IF(+All!$F216="Navy",+All!#REF!,IF(+All!$H216="Navy",+All!#REF!,0))</f>
        <v>0</v>
      </c>
      <c r="BF81" s="483">
        <f>IF(+All!$F216="Navy",+All!#REF!,IF(+All!$H216="Navy",+All!#REF!,0))</f>
        <v>0</v>
      </c>
      <c r="BG81" s="482">
        <f>IF(+All!$F216="Navy",+All!#REF!,IF(+All!$H216="Navy",+All!#REF!,0))</f>
        <v>0</v>
      </c>
      <c r="BH81" s="483">
        <f>IF(+All!$F216="Navy",+All!#REF!,IF(+All!$H216="Navy",+All!#REF!,0))</f>
        <v>0</v>
      </c>
      <c r="BI81" s="484">
        <f>IF(+All!$F216="Navy",+All!#REF!,IF(+All!$H216="Navy",+All!#REF!,0))</f>
        <v>0</v>
      </c>
      <c r="BJ81" s="92">
        <f>IF(+All!$F216="Navy",+All!#REF!,IF(+All!$H216="Navy",+All!#REF!,0))</f>
        <v>0</v>
      </c>
      <c r="BK81" s="93">
        <f>IF(+All!$F216="Navy",+All!#REF!,IF(+All!$H216="Navy",+All!#REF!,0))</f>
        <v>0</v>
      </c>
    </row>
    <row r="82" spans="1:63" x14ac:dyDescent="0.8">
      <c r="A82" s="70">
        <f>IF(+All!$F565="Navy",+All!A565,IF(+All!$H565="Navy",+All!A565,0))</f>
        <v>8</v>
      </c>
      <c r="B82" s="480" t="str">
        <f>IF(+All!$F565="Navy",+All!B565,IF(+All!$H565="Navy",+All!B565,0))</f>
        <v>Sat</v>
      </c>
      <c r="C82" s="72">
        <f>IF(+All!$F565="Navy",+All!C565,IF(+All!$H565="Navy",+All!C565,0))</f>
        <v>44492</v>
      </c>
      <c r="D82" s="73">
        <f>IF(+All!$F565="Navy",+All!D565,IF(+All!$H565="Navy",+All!D565,0))</f>
        <v>0.5</v>
      </c>
      <c r="E82" s="707" t="str">
        <f>IF(+All!$F565="Navy",+All!E565,IF(+All!$H565="Navy",+All!E565,0))</f>
        <v>ESPN2</v>
      </c>
      <c r="F82" s="75" t="str">
        <f>IF(+All!$F565="Navy",+All!F565,IF(+All!$H565="Navy",+All!F565,0))</f>
        <v>Cincinnati</v>
      </c>
      <c r="G82" s="76" t="str">
        <f>IF(+All!$F565="Navy",+All!G565,IF(+All!$H565="Navy",+All!G565,0))</f>
        <v>AAC</v>
      </c>
      <c r="H82" s="75" t="str">
        <f>IF(+All!$F565="Navy",+All!H565,IF(+All!$H565="Navy",+All!H565,0))</f>
        <v>Navy</v>
      </c>
      <c r="I82" s="76" t="str">
        <f>IF(+All!$F565="Navy",+All!I565,IF(+All!$H565="Navy",+All!I565,0))</f>
        <v>AAC</v>
      </c>
      <c r="J82" s="706" t="str">
        <f>IF(+All!$F565="Navy",+All!J565,IF(+All!$H565="Navy",+All!J565,0))</f>
        <v>Cincinnati</v>
      </c>
      <c r="K82" s="707" t="str">
        <f>IF(+All!$F565="Navy",+All!K565,IF(+All!$H565="Navy",+All!K565,0))</f>
        <v>Navy</v>
      </c>
      <c r="L82" s="78">
        <f>IF(+All!$F565="Navy",+All!L565,IF(+All!$H565="Navy",+All!L565,0))</f>
        <v>27.5</v>
      </c>
      <c r="M82" s="79">
        <f>IF(+All!$F565="Navy",+All!M565,IF(+All!$H565="Navy",+All!M565,0))</f>
        <v>49</v>
      </c>
      <c r="N82" s="706" t="str">
        <f>IF(+All!$F565="Navy",+All!N565,IF(+All!$H565="Navy",+All!N565,0))</f>
        <v>Cincinnati</v>
      </c>
      <c r="O82" s="708">
        <f>IF(+All!$F565="Navy",+All!O565,IF(+All!$H565="Navy",+All!O565,0))</f>
        <v>27</v>
      </c>
      <c r="P82" s="708" t="str">
        <f>IF(+All!$F565="Navy",+All!P565,IF(+All!$H565="Navy",+All!P565,0))</f>
        <v>Navy</v>
      </c>
      <c r="Q82" s="707">
        <f>IF(+All!$F565="Navy",+All!Q565,IF(+All!$H565="Navy",+All!Q565,0))</f>
        <v>20</v>
      </c>
      <c r="R82" s="706" t="str">
        <f>IF(+All!$F565="Navy",+All!R565,IF(+All!$H565="Navy",+All!R565,0))</f>
        <v>Navy</v>
      </c>
      <c r="S82" s="708" t="str">
        <f>IF(+All!$F565="Navy",+All!S565,IF(+All!$H565="Navy",+All!S565,0))</f>
        <v>Cincinnati</v>
      </c>
      <c r="T82" s="706" t="str">
        <f>IF(+All!$F565="Navy",+All!T565,IF(+All!$H565="Navy",+All!T565,0))</f>
        <v>Cincinnati</v>
      </c>
      <c r="U82" s="707" t="str">
        <f>IF(+All!$F565="Navy",+All!U565,IF(+All!$H565="Navy",+All!U565,0))</f>
        <v>L</v>
      </c>
      <c r="V82" s="706">
        <f>IF(+All!$F245="Navy",+All!#REF!,IF(+All!$H245="Navy",+All!#REF!,0))</f>
        <v>0</v>
      </c>
      <c r="W82" s="707">
        <f>IF(+All!$F245="Navy",+All!#REF!,IF(+All!$H245="Navy",+All!#REF!,0))</f>
        <v>0</v>
      </c>
      <c r="X82" s="706">
        <f>IF(+All!$F245="Navy",+All!#REF!,IF(+All!$H245="Navy",+All!#REF!,0))</f>
        <v>0</v>
      </c>
      <c r="Y82" s="707">
        <f>IF(+All!$F245="Navy",+All!#REF!,IF(+All!$H245="Navy",+All!#REF!,0))</f>
        <v>0</v>
      </c>
      <c r="Z82" s="706">
        <f>IF(+All!$F245="Navy",+All!#REF!,IF(+All!$H245="Navy",+All!#REF!,0))</f>
        <v>0</v>
      </c>
      <c r="AA82" s="707">
        <f>IF(+All!$F245="Navy",+All!#REF!,IF(+All!$H245="Navy",+All!#REF!,0))</f>
        <v>0</v>
      </c>
      <c r="AB82" s="706">
        <f>IF(+All!$F245="Navy",+All!#REF!,IF(+All!$H245="Navy",+All!#REF!,0))</f>
        <v>0</v>
      </c>
      <c r="AC82" s="707">
        <f>IF(+All!$F245="Navy",+All!#REF!,IF(+All!$H245="Navy",+All!#REF!,0))</f>
        <v>0</v>
      </c>
      <c r="AD82" s="706">
        <f>IF(+All!$F245="Navy",+All!#REF!,IF(+All!$H245="Navy",+All!#REF!,0))</f>
        <v>0</v>
      </c>
      <c r="AE82" s="707">
        <f>IF(+All!$F245="Navy",+All!#REF!,IF(+All!$H245="Navy",+All!#REF!,0))</f>
        <v>0</v>
      </c>
      <c r="AF82" s="706">
        <f>IF(+All!$F245="Navy",+All!#REF!,IF(+All!$H245="Navy",+All!#REF!,0))</f>
        <v>0</v>
      </c>
      <c r="AG82" s="707">
        <f>IF(+All!$F245="Navy",+All!#REF!,IF(+All!$H245="Navy",+All!#REF!,0))</f>
        <v>0</v>
      </c>
      <c r="AH82" s="706">
        <f>IF(+All!$F245="Navy",+All!#REF!,IF(+All!$H245="Navy",+All!#REF!,0))</f>
        <v>0</v>
      </c>
      <c r="AI82" s="707">
        <f>IF(+All!$F245="Navy",+All!#REF!,IF(+All!$H245="Navy",+All!#REF!,0))</f>
        <v>0</v>
      </c>
      <c r="AJ82" s="706">
        <f>IF(+All!$F245="Navy",+All!#REF!,IF(+All!$H245="Navy",+All!#REF!,0))</f>
        <v>0</v>
      </c>
      <c r="AK82" s="707">
        <f>IF(+All!$F245="Navy",+All!#REF!,IF(+All!$H245="Navy",+All!#REF!,0))</f>
        <v>0</v>
      </c>
      <c r="AL82" s="586">
        <f>IF(+All!$F245="Navy",+All!V245,IF(+All!$H245="Navy",+All!V245,0))</f>
        <v>0</v>
      </c>
      <c r="AM82" s="584">
        <f>IF(+All!$F245="Navy",+All!W245,IF(+All!$H245="Navy",+All!W245,0))</f>
        <v>0</v>
      </c>
      <c r="AN82" s="586">
        <f>IF(+All!$F245="Navy",+All!X245,IF(+All!$H245="Navy",+All!X245,0))</f>
        <v>0</v>
      </c>
      <c r="AO82" s="585">
        <f>IF(+All!$F245="Navy",+All!Y245,IF(+All!$H245="Navy",+All!Y245,0))</f>
        <v>0</v>
      </c>
      <c r="AP82" s="84">
        <f>IF(+All!$F245="Navy",+All!Z245,IF(+All!$H245="Navy",+All!Z245,0))</f>
        <v>0</v>
      </c>
      <c r="AQ82" s="480">
        <f>IF(+All!$F245="Navy",+All!#REF!,IF(+All!$H245="Navy",+All!#REF!,0))</f>
        <v>0</v>
      </c>
      <c r="AR82" s="482">
        <f>IF(+All!$F245="Navy",+All!#REF!,IF(+All!$H245="Navy",+All!#REF!,0))</f>
        <v>0</v>
      </c>
      <c r="AS82" s="483">
        <f>IF(+All!$F245="Navy",+All!#REF!,IF(+All!$H245="Navy",+All!#REF!,0))</f>
        <v>0</v>
      </c>
      <c r="AT82" s="483">
        <f>IF(+All!$F245="Navy",+All!#REF!,IF(+All!$H245="Navy",+All!#REF!,0))</f>
        <v>0</v>
      </c>
      <c r="AU82" s="482">
        <f>IF(+All!$F245="Navy",+All!#REF!,IF(+All!$H245="Navy",+All!#REF!,0))</f>
        <v>0</v>
      </c>
      <c r="AV82" s="483">
        <f>IF(+All!$F245="Navy",+All!#REF!,IF(+All!$H245="Navy",+All!#REF!,0))</f>
        <v>0</v>
      </c>
      <c r="AW82" s="484">
        <f>IF(+All!$F245="Navy",+All!#REF!,IF(+All!$H245="Navy",+All!#REF!,0))</f>
        <v>0</v>
      </c>
      <c r="AX82" s="483">
        <f>IF(+All!$F245="Navy",+All!#REF!,IF(+All!$H245="Navy",+All!#REF!,0))</f>
        <v>0</v>
      </c>
      <c r="AY82" s="88">
        <f>IF(+All!$F245="Navy",+All!#REF!,IF(+All!$H245="Navy",+All!#REF!,0))</f>
        <v>0</v>
      </c>
      <c r="AZ82" s="89">
        <f>IF(+All!$F245="Navy",+All!#REF!,IF(+All!$H245="Navy",+All!#REF!,0))</f>
        <v>0</v>
      </c>
      <c r="BA82" s="90">
        <f>IF(+All!$F245="Navy",+All!#REF!,IF(+All!$H245="Navy",+All!#REF!,0))</f>
        <v>0</v>
      </c>
      <c r="BB82" s="90">
        <f>IF(+All!$F245="Navy",+All!#REF!,IF(+All!$H245="Navy",+All!#REF!,0))</f>
        <v>0</v>
      </c>
      <c r="BC82" s="91">
        <f>IF(+All!$F245="Navy",+All!#REF!,IF(+All!$H245="Navy",+All!#REF!,0))</f>
        <v>0</v>
      </c>
      <c r="BD82" s="482">
        <f>IF(+All!$F245="Navy",+All!#REF!,IF(+All!$H245="Navy",+All!#REF!,0))</f>
        <v>0</v>
      </c>
      <c r="BE82" s="483">
        <f>IF(+All!$F245="Navy",+All!#REF!,IF(+All!$H245="Navy",+All!#REF!,0))</f>
        <v>0</v>
      </c>
      <c r="BF82" s="483">
        <f>IF(+All!$F245="Navy",+All!#REF!,IF(+All!$H245="Navy",+All!#REF!,0))</f>
        <v>0</v>
      </c>
      <c r="BG82" s="482">
        <f>IF(+All!$F245="Navy",+All!#REF!,IF(+All!$H245="Navy",+All!#REF!,0))</f>
        <v>0</v>
      </c>
      <c r="BH82" s="483">
        <f>IF(+All!$F245="Navy",+All!#REF!,IF(+All!$H245="Navy",+All!#REF!,0))</f>
        <v>0</v>
      </c>
      <c r="BI82" s="484">
        <f>IF(+All!$F245="Navy",+All!#REF!,IF(+All!$H245="Navy",+All!#REF!,0))</f>
        <v>0</v>
      </c>
      <c r="BJ82" s="92">
        <f>IF(+All!$F245="Navy",+All!#REF!,IF(+All!$H245="Navy",+All!#REF!,0))</f>
        <v>0</v>
      </c>
      <c r="BK82" s="93">
        <f>IF(+All!$F245="Navy",+All!#REF!,IF(+All!$H245="Navy",+All!#REF!,0))</f>
        <v>0</v>
      </c>
    </row>
    <row r="83" spans="1:63" x14ac:dyDescent="0.8">
      <c r="A83" s="70">
        <f>IF(+All!$F634="Navy",+All!A634,IF(+All!$H634="Navy",+All!A634,0))</f>
        <v>9</v>
      </c>
      <c r="B83" s="480" t="str">
        <f>IF(+All!$F634="Navy",+All!B634,IF(+All!$H634="Navy",+All!B634,0))</f>
        <v>Fri</v>
      </c>
      <c r="C83" s="72">
        <f>IF(+All!$F634="Navy",+All!C634,IF(+All!$H634="Navy",+All!C634,0))</f>
        <v>44498</v>
      </c>
      <c r="D83" s="73">
        <f>IF(+All!$F634="Navy",+All!D634,IF(+All!$H634="Navy",+All!D634,0))</f>
        <v>0.8125</v>
      </c>
      <c r="E83" s="707" t="str">
        <f>IF(+All!$F634="Navy",+All!E634,IF(+All!$H634="Navy",+All!E634,0))</f>
        <v>ESPN2</v>
      </c>
      <c r="F83" s="75" t="str">
        <f>IF(+All!$F634="Navy",+All!F634,IF(+All!$H634="Navy",+All!F634,0))</f>
        <v>Navy</v>
      </c>
      <c r="G83" s="76" t="str">
        <f>IF(+All!$F634="Navy",+All!G634,IF(+All!$H634="Navy",+All!G634,0))</f>
        <v>AAC</v>
      </c>
      <c r="H83" s="75" t="str">
        <f>IF(+All!$F634="Navy",+All!H634,IF(+All!$H634="Navy",+All!H634,0))</f>
        <v>Tulsa</v>
      </c>
      <c r="I83" s="76" t="str">
        <f>IF(+All!$F634="Navy",+All!I634,IF(+All!$H634="Navy",+All!I634,0))</f>
        <v>AAC</v>
      </c>
      <c r="J83" s="706" t="str">
        <f>IF(+All!$F634="Navy",+All!J634,IF(+All!$H634="Navy",+All!J634,0))</f>
        <v>Tulsa</v>
      </c>
      <c r="K83" s="707" t="str">
        <f>IF(+All!$F634="Navy",+All!K634,IF(+All!$H634="Navy",+All!K634,0))</f>
        <v>Navy</v>
      </c>
      <c r="L83" s="78">
        <f>IF(+All!$F634="Navy",+All!L634,IF(+All!$H634="Navy",+All!L634,0))</f>
        <v>11</v>
      </c>
      <c r="M83" s="79">
        <f>IF(+All!$F634="Navy",+All!M634,IF(+All!$H634="Navy",+All!M634,0))</f>
        <v>46.5</v>
      </c>
      <c r="N83" s="706" t="str">
        <f>IF(+All!$F634="Navy",+All!N634,IF(+All!$H634="Navy",+All!N634,0))</f>
        <v>Navy</v>
      </c>
      <c r="O83" s="708">
        <f>IF(+All!$F634="Navy",+All!O634,IF(+All!$H634="Navy",+All!O634,0))</f>
        <v>20</v>
      </c>
      <c r="P83" s="708" t="str">
        <f>IF(+All!$F634="Navy",+All!P634,IF(+All!$H634="Navy",+All!P634,0))</f>
        <v>Tulsa</v>
      </c>
      <c r="Q83" s="707">
        <f>IF(+All!$F634="Navy",+All!Q634,IF(+All!$H634="Navy",+All!Q634,0))</f>
        <v>17</v>
      </c>
      <c r="R83" s="706" t="str">
        <f>IF(+All!$F634="Navy",+All!R634,IF(+All!$H634="Navy",+All!R634,0))</f>
        <v>Navy</v>
      </c>
      <c r="S83" s="708" t="str">
        <f>IF(+All!$F634="Navy",+All!S634,IF(+All!$H634="Navy",+All!S634,0))</f>
        <v>Tulsa</v>
      </c>
      <c r="T83" s="706" t="str">
        <f>IF(+All!$F634="Navy",+All!T634,IF(+All!$H634="Navy",+All!T634,0))</f>
        <v>Navy</v>
      </c>
      <c r="U83" s="707" t="str">
        <f>IF(+All!$F634="Navy",+All!U634,IF(+All!$H634="Navy",+All!U634,0))</f>
        <v>W</v>
      </c>
      <c r="V83" s="706" t="e">
        <f>IF(+All!#REF!="Navy",+All!#REF!,IF(+All!#REF!="Navy",+All!#REF!,0))</f>
        <v>#REF!</v>
      </c>
      <c r="W83" s="707" t="e">
        <f>IF(+All!#REF!="Navy",+All!#REF!,IF(+All!#REF!="Navy",+All!#REF!,0))</f>
        <v>#REF!</v>
      </c>
      <c r="X83" s="706" t="e">
        <f>IF(+All!#REF!="Navy",+All!#REF!,IF(+All!#REF!="Navy",+All!#REF!,0))</f>
        <v>#REF!</v>
      </c>
      <c r="Y83" s="707" t="e">
        <f>IF(+All!#REF!="Navy",+All!#REF!,IF(+All!#REF!="Navy",+All!#REF!,0))</f>
        <v>#REF!</v>
      </c>
      <c r="Z83" s="706" t="e">
        <f>IF(+All!#REF!="Navy",+All!#REF!,IF(+All!#REF!="Navy",+All!#REF!,0))</f>
        <v>#REF!</v>
      </c>
      <c r="AA83" s="707" t="e">
        <f>IF(+All!#REF!="Navy",+All!#REF!,IF(+All!#REF!="Navy",+All!#REF!,0))</f>
        <v>#REF!</v>
      </c>
      <c r="AB83" s="706" t="e">
        <f>IF(+All!#REF!="Navy",+All!#REF!,IF(+All!#REF!="Navy",+All!#REF!,0))</f>
        <v>#REF!</v>
      </c>
      <c r="AC83" s="707" t="e">
        <f>IF(+All!#REF!="Navy",+All!#REF!,IF(+All!#REF!="Navy",+All!#REF!,0))</f>
        <v>#REF!</v>
      </c>
      <c r="AD83" s="706" t="e">
        <f>IF(+All!#REF!="Navy",+All!#REF!,IF(+All!#REF!="Navy",+All!#REF!,0))</f>
        <v>#REF!</v>
      </c>
      <c r="AE83" s="707" t="e">
        <f>IF(+All!#REF!="Navy",+All!#REF!,IF(+All!#REF!="Navy",+All!#REF!,0))</f>
        <v>#REF!</v>
      </c>
      <c r="AF83" s="706" t="e">
        <f>IF(+All!#REF!="Navy",+All!#REF!,IF(+All!#REF!="Navy",+All!#REF!,0))</f>
        <v>#REF!</v>
      </c>
      <c r="AG83" s="707" t="e">
        <f>IF(+All!#REF!="Navy",+All!#REF!,IF(+All!#REF!="Navy",+All!#REF!,0))</f>
        <v>#REF!</v>
      </c>
      <c r="AH83" s="706" t="e">
        <f>IF(+All!#REF!="Navy",+All!#REF!,IF(+All!#REF!="Navy",+All!#REF!,0))</f>
        <v>#REF!</v>
      </c>
      <c r="AI83" s="707" t="e">
        <f>IF(+All!#REF!="Navy",+All!#REF!,IF(+All!#REF!="Navy",+All!#REF!,0))</f>
        <v>#REF!</v>
      </c>
      <c r="AJ83" s="706" t="e">
        <f>IF(+All!#REF!="Navy",+All!#REF!,IF(+All!#REF!="Navy",+All!#REF!,0))</f>
        <v>#REF!</v>
      </c>
      <c r="AK83" s="707" t="e">
        <f>IF(+All!#REF!="Navy",+All!#REF!,IF(+All!#REF!="Navy",+All!#REF!,0))</f>
        <v>#REF!</v>
      </c>
      <c r="AL83" s="586" t="e">
        <f>IF(+All!#REF!="Navy",+All!#REF!,IF(+All!#REF!="Navy",+All!#REF!,0))</f>
        <v>#REF!</v>
      </c>
      <c r="AM83" s="584" t="e">
        <f>IF(+All!#REF!="Navy",+All!#REF!,IF(+All!#REF!="Navy",+All!#REF!,0))</f>
        <v>#REF!</v>
      </c>
      <c r="AN83" s="586" t="e">
        <f>IF(+All!#REF!="Navy",+All!#REF!,IF(+All!#REF!="Navy",+All!#REF!,0))</f>
        <v>#REF!</v>
      </c>
      <c r="AO83" s="585" t="e">
        <f>IF(+All!#REF!="Navy",+All!#REF!,IF(+All!#REF!="Navy",+All!#REF!,0))</f>
        <v>#REF!</v>
      </c>
      <c r="AP83" s="84" t="e">
        <f>IF(+All!#REF!="Navy",+All!#REF!,IF(+All!#REF!="Navy",+All!#REF!,0))</f>
        <v>#REF!</v>
      </c>
      <c r="AQ83" s="480" t="e">
        <f>IF(+All!#REF!="Navy",+All!#REF!,IF(+All!#REF!="Navy",+All!#REF!,0))</f>
        <v>#REF!</v>
      </c>
      <c r="AR83" s="482" t="e">
        <f>IF(+All!#REF!="Navy",+All!#REF!,IF(+All!#REF!="Navy",+All!#REF!,0))</f>
        <v>#REF!</v>
      </c>
      <c r="AS83" s="483" t="e">
        <f>IF(+All!#REF!="Navy",+All!#REF!,IF(+All!#REF!="Navy",+All!#REF!,0))</f>
        <v>#REF!</v>
      </c>
      <c r="AT83" s="483" t="e">
        <f>IF(+All!#REF!="Navy",+All!#REF!,IF(+All!#REF!="Navy",+All!#REF!,0))</f>
        <v>#REF!</v>
      </c>
      <c r="AU83" s="482" t="e">
        <f>IF(+All!#REF!="Navy",+All!#REF!,IF(+All!#REF!="Navy",+All!#REF!,0))</f>
        <v>#REF!</v>
      </c>
      <c r="AV83" s="483" t="e">
        <f>IF(+All!#REF!="Navy",+All!#REF!,IF(+All!#REF!="Navy",+All!#REF!,0))</f>
        <v>#REF!</v>
      </c>
      <c r="AW83" s="484" t="e">
        <f>IF(+All!#REF!="Navy",+All!#REF!,IF(+All!#REF!="Navy",+All!#REF!,0))</f>
        <v>#REF!</v>
      </c>
      <c r="AX83" s="483" t="e">
        <f>IF(+All!#REF!="Navy",+All!#REF!,IF(+All!#REF!="Navy",+All!#REF!,0))</f>
        <v>#REF!</v>
      </c>
      <c r="AY83" s="88" t="e">
        <f>IF(+All!#REF!="Navy",+All!#REF!,IF(+All!#REF!="Navy",+All!#REF!,0))</f>
        <v>#REF!</v>
      </c>
      <c r="AZ83" s="89" t="e">
        <f>IF(+All!#REF!="Navy",+All!#REF!,IF(+All!#REF!="Navy",+All!#REF!,0))</f>
        <v>#REF!</v>
      </c>
      <c r="BA83" s="90" t="e">
        <f>IF(+All!#REF!="Navy",+All!#REF!,IF(+All!#REF!="Navy",+All!#REF!,0))</f>
        <v>#REF!</v>
      </c>
      <c r="BB83" s="90" t="e">
        <f>IF(+All!#REF!="Navy",+All!#REF!,IF(+All!#REF!="Navy",+All!#REF!,0))</f>
        <v>#REF!</v>
      </c>
      <c r="BC83" s="91" t="e">
        <f>IF(+All!#REF!="Navy",+All!#REF!,IF(+All!#REF!="Navy",+All!#REF!,0))</f>
        <v>#REF!</v>
      </c>
      <c r="BD83" s="482" t="e">
        <f>IF(+All!#REF!="Navy",+All!#REF!,IF(+All!#REF!="Navy",+All!#REF!,0))</f>
        <v>#REF!</v>
      </c>
      <c r="BE83" s="483" t="e">
        <f>IF(+All!#REF!="Navy",+All!#REF!,IF(+All!#REF!="Navy",+All!#REF!,0))</f>
        <v>#REF!</v>
      </c>
      <c r="BF83" s="483" t="e">
        <f>IF(+All!#REF!="Navy",+All!#REF!,IF(+All!#REF!="Navy",+All!#REF!,0))</f>
        <v>#REF!</v>
      </c>
      <c r="BG83" s="482" t="e">
        <f>IF(+All!#REF!="Navy",+All!#REF!,IF(+All!#REF!="Navy",+All!#REF!,0))</f>
        <v>#REF!</v>
      </c>
      <c r="BH83" s="483" t="e">
        <f>IF(+All!#REF!="Navy",+All!#REF!,IF(+All!#REF!="Navy",+All!#REF!,0))</f>
        <v>#REF!</v>
      </c>
      <c r="BI83" s="484" t="e">
        <f>IF(+All!#REF!="Navy",+All!#REF!,IF(+All!#REF!="Navy",+All!#REF!,0))</f>
        <v>#REF!</v>
      </c>
      <c r="BJ83" s="92" t="e">
        <f>IF(+All!#REF!="Navy",+All!#REF!,IF(+All!#REF!="Navy",+All!#REF!,0))</f>
        <v>#REF!</v>
      </c>
      <c r="BK83" s="93" t="e">
        <f>IF(+All!#REF!="Navy",+All!#REF!,IF(+All!#REF!="Navy",+All!#REF!,0))</f>
        <v>#REF!</v>
      </c>
    </row>
    <row r="84" spans="1:63" x14ac:dyDescent="0.8">
      <c r="A84" s="70">
        <f>IF(+All!$F748="Navy",+All!A748,IF(+All!$H748="Navy",+All!A748,0))</f>
        <v>10</v>
      </c>
      <c r="B84" s="480" t="str">
        <f>IF(+All!$F748="Navy",+All!B748,IF(+All!$H748="Navy",+All!B748,0))</f>
        <v>Sat</v>
      </c>
      <c r="C84" s="72">
        <f>IF(+All!$F748="Navy",+All!C748,IF(+All!$H748="Navy",+All!C748,0))</f>
        <v>44506</v>
      </c>
      <c r="D84" s="73">
        <f>IF(+All!$F748="Navy",+All!D748,IF(+All!$H748="Navy",+All!D748,0))</f>
        <v>0.64583333333333337</v>
      </c>
      <c r="E84" s="707" t="str">
        <f>IF(+All!$F748="Navy",+All!E748,IF(+All!$H748="Navy",+All!E748,0))</f>
        <v>NBC</v>
      </c>
      <c r="F84" s="75" t="str">
        <f>IF(+All!$F748="Navy",+All!F748,IF(+All!$H748="Navy",+All!F748,0))</f>
        <v>Navy</v>
      </c>
      <c r="G84" s="76" t="str">
        <f>IF(+All!$F748="Navy",+All!G748,IF(+All!$H748="Navy",+All!G748,0))</f>
        <v>AAC</v>
      </c>
      <c r="H84" s="75" t="str">
        <f>IF(+All!$F748="Navy",+All!H748,IF(+All!$H748="Navy",+All!H748,0))</f>
        <v>Notre Dame</v>
      </c>
      <c r="I84" s="76" t="str">
        <f>IF(+All!$F748="Navy",+All!I748,IF(+All!$H748="Navy",+All!I748,0))</f>
        <v>Ind</v>
      </c>
      <c r="J84" s="706" t="str">
        <f>IF(+All!$F748="Navy",+All!J748,IF(+All!$H748="Navy",+All!J748,0))</f>
        <v>Notre Dame</v>
      </c>
      <c r="K84" s="707" t="str">
        <f>IF(+All!$F748="Navy",+All!K748,IF(+All!$H748="Navy",+All!K748,0))</f>
        <v>Navy</v>
      </c>
      <c r="L84" s="78">
        <f>IF(+All!$F748="Navy",+All!L748,IF(+All!$H748="Navy",+All!L748,0))</f>
        <v>21</v>
      </c>
      <c r="M84" s="79">
        <f>IF(+All!$F748="Navy",+All!M748,IF(+All!$H748="Navy",+All!M748,0))</f>
        <v>47</v>
      </c>
      <c r="N84" s="706" t="str">
        <f>IF(+All!$F748="Navy",+All!N748,IF(+All!$H748="Navy",+All!N748,0))</f>
        <v>Notre Dame</v>
      </c>
      <c r="O84" s="708">
        <f>IF(+All!$F748="Navy",+All!O748,IF(+All!$H748="Navy",+All!O748,0))</f>
        <v>34</v>
      </c>
      <c r="P84" s="708" t="str">
        <f>IF(+All!$F748="Navy",+All!P748,IF(+All!$H748="Navy",+All!P748,0))</f>
        <v>Navy</v>
      </c>
      <c r="Q84" s="707">
        <f>IF(+All!$F748="Navy",+All!Q748,IF(+All!$H748="Navy",+All!Q748,0))</f>
        <v>6</v>
      </c>
      <c r="R84" s="706" t="str">
        <f>IF(+All!$F748="Navy",+All!R748,IF(+All!$H748="Navy",+All!R748,0))</f>
        <v>Notre Dame</v>
      </c>
      <c r="S84" s="708" t="str">
        <f>IF(+All!$F748="Navy",+All!S748,IF(+All!$H748="Navy",+All!S748,0))</f>
        <v>Navy</v>
      </c>
      <c r="T84" s="706" t="str">
        <f>IF(+All!$F748="Navy",+All!T748,IF(+All!$H748="Navy",+All!T748,0))</f>
        <v>Navy</v>
      </c>
      <c r="U84" s="707" t="str">
        <f>IF(+All!$F748="Navy",+All!U748,IF(+All!$H748="Navy",+All!U748,0))</f>
        <v>L</v>
      </c>
      <c r="V84" s="706" t="e">
        <f>IF(+All!#REF!="Navy",+All!#REF!,IF(+All!#REF!="Navy",+All!#REF!,0))</f>
        <v>#REF!</v>
      </c>
      <c r="W84" s="707" t="e">
        <f>IF(+All!#REF!="Navy",+All!#REF!,IF(+All!#REF!="Navy",+All!#REF!,0))</f>
        <v>#REF!</v>
      </c>
      <c r="X84" s="706" t="e">
        <f>IF(+All!#REF!="Navy",+All!#REF!,IF(+All!#REF!="Navy",+All!#REF!,0))</f>
        <v>#REF!</v>
      </c>
      <c r="Y84" s="707" t="e">
        <f>IF(+All!#REF!="Navy",+All!#REF!,IF(+All!#REF!="Navy",+All!#REF!,0))</f>
        <v>#REF!</v>
      </c>
      <c r="Z84" s="706" t="e">
        <f>IF(+All!#REF!="Navy",+All!#REF!,IF(+All!#REF!="Navy",+All!#REF!,0))</f>
        <v>#REF!</v>
      </c>
      <c r="AA84" s="707" t="e">
        <f>IF(+All!#REF!="Navy",+All!#REF!,IF(+All!#REF!="Navy",+All!#REF!,0))</f>
        <v>#REF!</v>
      </c>
      <c r="AB84" s="706" t="e">
        <f>IF(+All!#REF!="Navy",+All!#REF!,IF(+All!#REF!="Navy",+All!#REF!,0))</f>
        <v>#REF!</v>
      </c>
      <c r="AC84" s="707" t="e">
        <f>IF(+All!#REF!="Navy",+All!#REF!,IF(+All!#REF!="Navy",+All!#REF!,0))</f>
        <v>#REF!</v>
      </c>
      <c r="AD84" s="706" t="e">
        <f>IF(+All!#REF!="Navy",+All!#REF!,IF(+All!#REF!="Navy",+All!#REF!,0))</f>
        <v>#REF!</v>
      </c>
      <c r="AE84" s="707" t="e">
        <f>IF(+All!#REF!="Navy",+All!#REF!,IF(+All!#REF!="Navy",+All!#REF!,0))</f>
        <v>#REF!</v>
      </c>
      <c r="AF84" s="706" t="e">
        <f>IF(+All!#REF!="Navy",+All!#REF!,IF(+All!#REF!="Navy",+All!#REF!,0))</f>
        <v>#REF!</v>
      </c>
      <c r="AG84" s="707" t="e">
        <f>IF(+All!#REF!="Navy",+All!#REF!,IF(+All!#REF!="Navy",+All!#REF!,0))</f>
        <v>#REF!</v>
      </c>
      <c r="AH84" s="706" t="e">
        <f>IF(+All!#REF!="Navy",+All!#REF!,IF(+All!#REF!="Navy",+All!#REF!,0))</f>
        <v>#REF!</v>
      </c>
      <c r="AI84" s="707" t="e">
        <f>IF(+All!#REF!="Navy",+All!#REF!,IF(+All!#REF!="Navy",+All!#REF!,0))</f>
        <v>#REF!</v>
      </c>
      <c r="AJ84" s="706" t="e">
        <f>IF(+All!#REF!="Navy",+All!#REF!,IF(+All!#REF!="Navy",+All!#REF!,0))</f>
        <v>#REF!</v>
      </c>
      <c r="AK84" s="707" t="e">
        <f>IF(+All!#REF!="Navy",+All!#REF!,IF(+All!#REF!="Navy",+All!#REF!,0))</f>
        <v>#REF!</v>
      </c>
      <c r="AL84" s="586" t="e">
        <f>IF(+All!#REF!="Navy",+All!#REF!,IF(+All!#REF!="Navy",+All!#REF!,0))</f>
        <v>#REF!</v>
      </c>
      <c r="AM84" s="584" t="e">
        <f>IF(+All!#REF!="Navy",+All!#REF!,IF(+All!#REF!="Navy",+All!#REF!,0))</f>
        <v>#REF!</v>
      </c>
      <c r="AN84" s="586" t="e">
        <f>IF(+All!#REF!="Navy",+All!#REF!,IF(+All!#REF!="Navy",+All!#REF!,0))</f>
        <v>#REF!</v>
      </c>
      <c r="AO84" s="585" t="e">
        <f>IF(+All!#REF!="Navy",+All!#REF!,IF(+All!#REF!="Navy",+All!#REF!,0))</f>
        <v>#REF!</v>
      </c>
      <c r="AP84" s="84" t="e">
        <f>IF(+All!#REF!="Navy",+All!#REF!,IF(+All!#REF!="Navy",+All!#REF!,0))</f>
        <v>#REF!</v>
      </c>
      <c r="AQ84" s="480" t="e">
        <f>IF(+All!#REF!="Navy",+All!#REF!,IF(+All!#REF!="Navy",+All!#REF!,0))</f>
        <v>#REF!</v>
      </c>
      <c r="AR84" s="482" t="e">
        <f>IF(+All!#REF!="Navy",+All!#REF!,IF(+All!#REF!="Navy",+All!#REF!,0))</f>
        <v>#REF!</v>
      </c>
      <c r="AS84" s="483" t="e">
        <f>IF(+All!#REF!="Navy",+All!#REF!,IF(+All!#REF!="Navy",+All!#REF!,0))</f>
        <v>#REF!</v>
      </c>
      <c r="AT84" s="483" t="e">
        <f>IF(+All!#REF!="Navy",+All!#REF!,IF(+All!#REF!="Navy",+All!#REF!,0))</f>
        <v>#REF!</v>
      </c>
      <c r="AU84" s="482" t="e">
        <f>IF(+All!#REF!="Navy",+All!#REF!,IF(+All!#REF!="Navy",+All!#REF!,0))</f>
        <v>#REF!</v>
      </c>
      <c r="AV84" s="483" t="e">
        <f>IF(+All!#REF!="Navy",+All!#REF!,IF(+All!#REF!="Navy",+All!#REF!,0))</f>
        <v>#REF!</v>
      </c>
      <c r="AW84" s="484" t="e">
        <f>IF(+All!#REF!="Navy",+All!#REF!,IF(+All!#REF!="Navy",+All!#REF!,0))</f>
        <v>#REF!</v>
      </c>
      <c r="AX84" s="483" t="e">
        <f>IF(+All!#REF!="Navy",+All!#REF!,IF(+All!#REF!="Navy",+All!#REF!,0))</f>
        <v>#REF!</v>
      </c>
      <c r="AY84" s="88" t="e">
        <f>IF(+All!#REF!="Navy",+All!#REF!,IF(+All!#REF!="Navy",+All!#REF!,0))</f>
        <v>#REF!</v>
      </c>
      <c r="AZ84" s="89" t="e">
        <f>IF(+All!#REF!="Navy",+All!#REF!,IF(+All!#REF!="Navy",+All!#REF!,0))</f>
        <v>#REF!</v>
      </c>
      <c r="BA84" s="90" t="e">
        <f>IF(+All!#REF!="Navy",+All!#REF!,IF(+All!#REF!="Navy",+All!#REF!,0))</f>
        <v>#REF!</v>
      </c>
      <c r="BB84" s="90" t="e">
        <f>IF(+All!#REF!="Navy",+All!#REF!,IF(+All!#REF!="Navy",+All!#REF!,0))</f>
        <v>#REF!</v>
      </c>
      <c r="BC84" s="91" t="e">
        <f>IF(+All!#REF!="Navy",+All!#REF!,IF(+All!#REF!="Navy",+All!#REF!,0))</f>
        <v>#REF!</v>
      </c>
      <c r="BD84" s="482" t="e">
        <f>IF(+All!#REF!="Navy",+All!#REF!,IF(+All!#REF!="Navy",+All!#REF!,0))</f>
        <v>#REF!</v>
      </c>
      <c r="BE84" s="483" t="e">
        <f>IF(+All!#REF!="Navy",+All!#REF!,IF(+All!#REF!="Navy",+All!#REF!,0))</f>
        <v>#REF!</v>
      </c>
      <c r="BF84" s="483" t="e">
        <f>IF(+All!#REF!="Navy",+All!#REF!,IF(+All!#REF!="Navy",+All!#REF!,0))</f>
        <v>#REF!</v>
      </c>
      <c r="BG84" s="482" t="e">
        <f>IF(+All!#REF!="Navy",+All!#REF!,IF(+All!#REF!="Navy",+All!#REF!,0))</f>
        <v>#REF!</v>
      </c>
      <c r="BH84" s="483" t="e">
        <f>IF(+All!#REF!="Navy",+All!#REF!,IF(+All!#REF!="Navy",+All!#REF!,0))</f>
        <v>#REF!</v>
      </c>
      <c r="BI84" s="484" t="e">
        <f>IF(+All!#REF!="Navy",+All!#REF!,IF(+All!#REF!="Navy",+All!#REF!,0))</f>
        <v>#REF!</v>
      </c>
      <c r="BJ84" s="92" t="e">
        <f>IF(+All!#REF!="Navy",+All!#REF!,IF(+All!#REF!="Navy",+All!#REF!,0))</f>
        <v>#REF!</v>
      </c>
      <c r="BK84" s="93" t="e">
        <f>IF(+All!#REF!="Navy",+All!#REF!,IF(+All!#REF!="Navy",+All!#REF!,0))</f>
        <v>#REF!</v>
      </c>
    </row>
    <row r="85" spans="1:63" x14ac:dyDescent="0.8">
      <c r="A85" s="70">
        <f>IF(+All!$F846="Navy",+All!A846,IF(+All!$H846="Navy",+All!A846,0))</f>
        <v>11</v>
      </c>
      <c r="B85" s="480" t="str">
        <f>IF(+All!$F846="Navy",+All!B846,IF(+All!$H846="Navy",+All!B846,0))</f>
        <v>Sat</v>
      </c>
      <c r="C85" s="72">
        <f>IF(+All!$F846="Navy",+All!C846,IF(+All!$H846="Navy",+All!C846,0))</f>
        <v>44513</v>
      </c>
      <c r="D85" s="73">
        <f>IF(+All!$F846="Navy",+All!D846,IF(+All!$H846="Navy",+All!D846,0))</f>
        <v>0</v>
      </c>
      <c r="E85" s="707">
        <f>IF(+All!$F846="Navy",+All!E846,IF(+All!$H846="Navy",+All!E846,0))</f>
        <v>0</v>
      </c>
      <c r="F85" s="75" t="str">
        <f>IF(+All!$F846="Navy",+All!F846,IF(+All!$H846="Navy",+All!F846,0))</f>
        <v>Navy</v>
      </c>
      <c r="G85" s="76" t="str">
        <f>IF(+All!$F846="Navy",+All!G846,IF(+All!$H846="Navy",+All!G846,0))</f>
        <v>AAC</v>
      </c>
      <c r="H85" s="75" t="str">
        <f>IF(+All!$F846="Navy",+All!H846,IF(+All!$H846="Navy",+All!H846,0))</f>
        <v>Open</v>
      </c>
      <c r="I85" s="76" t="str">
        <f>IF(+All!$F846="Navy",+All!I846,IF(+All!$H846="Navy",+All!I846,0))</f>
        <v>ZZZ</v>
      </c>
      <c r="J85" s="706">
        <f>IF(+All!$F846="Navy",+All!J846,IF(+All!$H846="Navy",+All!J846,0))</f>
        <v>0</v>
      </c>
      <c r="K85" s="707" t="str">
        <f>IF(+All!$F846="Navy",+All!K846,IF(+All!$H846="Navy",+All!K846,0))</f>
        <v>Navy</v>
      </c>
      <c r="L85" s="78">
        <f>IF(+All!$F846="Navy",+All!L846,IF(+All!$H846="Navy",+All!L846,0))</f>
        <v>0</v>
      </c>
      <c r="M85" s="79">
        <f>IF(+All!$F846="Navy",+All!M846,IF(+All!$H846="Navy",+All!M846,0))</f>
        <v>0</v>
      </c>
      <c r="N85" s="706">
        <f>IF(+All!$F846="Navy",+All!N846,IF(+All!$H846="Navy",+All!N846,0))</f>
        <v>0</v>
      </c>
      <c r="O85" s="708">
        <f>IF(+All!$F846="Navy",+All!O846,IF(+All!$H846="Navy",+All!O846,0))</f>
        <v>0</v>
      </c>
      <c r="P85" s="708">
        <f>IF(+All!$F846="Navy",+All!P846,IF(+All!$H846="Navy",+All!P846,0))</f>
        <v>0</v>
      </c>
      <c r="Q85" s="707">
        <f>IF(+All!$F846="Navy",+All!Q846,IF(+All!$H846="Navy",+All!Q846,0))</f>
        <v>0</v>
      </c>
      <c r="R85" s="706">
        <f>IF(+All!$F846="Navy",+All!R846,IF(+All!$H846="Navy",+All!R846,0))</f>
        <v>0</v>
      </c>
      <c r="S85" s="708">
        <f>IF(+All!$F846="Navy",+All!S846,IF(+All!$H846="Navy",+All!S846,0))</f>
        <v>0</v>
      </c>
      <c r="T85" s="706">
        <f>IF(+All!$F846="Navy",+All!T846,IF(+All!$H846="Navy",+All!T846,0))</f>
        <v>0</v>
      </c>
      <c r="U85" s="707">
        <f>IF(+All!$F846="Navy",+All!U846,IF(+All!$H846="Navy",+All!U846,0))</f>
        <v>0</v>
      </c>
      <c r="V85" s="706">
        <f>IF(+All!$F378="Navy",+All!#REF!,IF(+All!$H378="Navy",+All!#REF!,0))</f>
        <v>0</v>
      </c>
      <c r="W85" s="707">
        <f>IF(+All!$F378="Navy",+All!#REF!,IF(+All!$H378="Navy",+All!#REF!,0))</f>
        <v>0</v>
      </c>
      <c r="X85" s="706">
        <f>IF(+All!$F378="Navy",+All!#REF!,IF(+All!$H378="Navy",+All!#REF!,0))</f>
        <v>0</v>
      </c>
      <c r="Y85" s="707">
        <f>IF(+All!$F378="Navy",+All!#REF!,IF(+All!$H378="Navy",+All!#REF!,0))</f>
        <v>0</v>
      </c>
      <c r="Z85" s="706">
        <f>IF(+All!$F378="Navy",+All!#REF!,IF(+All!$H378="Navy",+All!#REF!,0))</f>
        <v>0</v>
      </c>
      <c r="AA85" s="707">
        <f>IF(+All!$F378="Navy",+All!#REF!,IF(+All!$H378="Navy",+All!#REF!,0))</f>
        <v>0</v>
      </c>
      <c r="AB85" s="706">
        <f>IF(+All!$F378="Navy",+All!#REF!,IF(+All!$H378="Navy",+All!#REF!,0))</f>
        <v>0</v>
      </c>
      <c r="AC85" s="707">
        <f>IF(+All!$F378="Navy",+All!#REF!,IF(+All!$H378="Navy",+All!#REF!,0))</f>
        <v>0</v>
      </c>
      <c r="AD85" s="706">
        <f>IF(+All!$F378="Navy",+All!#REF!,IF(+All!$H378="Navy",+All!#REF!,0))</f>
        <v>0</v>
      </c>
      <c r="AE85" s="707">
        <f>IF(+All!$F378="Navy",+All!#REF!,IF(+All!$H378="Navy",+All!#REF!,0))</f>
        <v>0</v>
      </c>
      <c r="AF85" s="706">
        <f>IF(+All!$F378="Navy",+All!#REF!,IF(+All!$H378="Navy",+All!#REF!,0))</f>
        <v>0</v>
      </c>
      <c r="AG85" s="707">
        <f>IF(+All!$F378="Navy",+All!#REF!,IF(+All!$H378="Navy",+All!#REF!,0))</f>
        <v>0</v>
      </c>
      <c r="AH85" s="706">
        <f>IF(+All!$F378="Navy",+All!#REF!,IF(+All!$H378="Navy",+All!#REF!,0))</f>
        <v>0</v>
      </c>
      <c r="AI85" s="707">
        <f>IF(+All!$F378="Navy",+All!#REF!,IF(+All!$H378="Navy",+All!#REF!,0))</f>
        <v>0</v>
      </c>
      <c r="AJ85" s="706">
        <f>IF(+All!$F378="Navy",+All!#REF!,IF(+All!$H378="Navy",+All!#REF!,0))</f>
        <v>0</v>
      </c>
      <c r="AK85" s="707">
        <f>IF(+All!$F378="Navy",+All!#REF!,IF(+All!$H378="Navy",+All!#REF!,0))</f>
        <v>0</v>
      </c>
      <c r="AL85" s="586">
        <f>IF(+All!$F378="Navy",+All!V378,IF(+All!$H378="Navy",+All!V378,0))</f>
        <v>0</v>
      </c>
      <c r="AM85" s="584">
        <f>IF(+All!$F378="Navy",+All!W378,IF(+All!$H378="Navy",+All!W378,0))</f>
        <v>0</v>
      </c>
      <c r="AN85" s="586">
        <f>IF(+All!$F378="Navy",+All!X378,IF(+All!$H378="Navy",+All!X378,0))</f>
        <v>0</v>
      </c>
      <c r="AO85" s="585">
        <f>IF(+All!$F378="Navy",+All!Y378,IF(+All!$H378="Navy",+All!Y378,0))</f>
        <v>0</v>
      </c>
      <c r="AP85" s="84">
        <f>IF(+All!$F378="Navy",+All!Z378,IF(+All!$H378="Navy",+All!Z378,0))</f>
        <v>0</v>
      </c>
      <c r="AQ85" s="480">
        <f>IF(+All!$F378="Navy",+All!#REF!,IF(+All!$H378="Navy",+All!#REF!,0))</f>
        <v>0</v>
      </c>
      <c r="AR85" s="482">
        <f>IF(+All!$F378="Navy",+All!#REF!,IF(+All!$H378="Navy",+All!#REF!,0))</f>
        <v>0</v>
      </c>
      <c r="AS85" s="483">
        <f>IF(+All!$F378="Navy",+All!#REF!,IF(+All!$H378="Navy",+All!#REF!,0))</f>
        <v>0</v>
      </c>
      <c r="AT85" s="483">
        <f>IF(+All!$F378="Navy",+All!#REF!,IF(+All!$H378="Navy",+All!#REF!,0))</f>
        <v>0</v>
      </c>
      <c r="AU85" s="482">
        <f>IF(+All!$F378="Navy",+All!#REF!,IF(+All!$H378="Navy",+All!#REF!,0))</f>
        <v>0</v>
      </c>
      <c r="AV85" s="483">
        <f>IF(+All!$F378="Navy",+All!#REF!,IF(+All!$H378="Navy",+All!#REF!,0))</f>
        <v>0</v>
      </c>
      <c r="AW85" s="484">
        <f>IF(+All!$F378="Navy",+All!#REF!,IF(+All!$H378="Navy",+All!#REF!,0))</f>
        <v>0</v>
      </c>
      <c r="AX85" s="483">
        <f>IF(+All!$F378="Navy",+All!#REF!,IF(+All!$H378="Navy",+All!#REF!,0))</f>
        <v>0</v>
      </c>
      <c r="AY85" s="88">
        <f>IF(+All!$F378="Navy",+All!#REF!,IF(+All!$H378="Navy",+All!#REF!,0))</f>
        <v>0</v>
      </c>
      <c r="AZ85" s="89">
        <f>IF(+All!$F378="Navy",+All!#REF!,IF(+All!$H378="Navy",+All!#REF!,0))</f>
        <v>0</v>
      </c>
      <c r="BA85" s="90">
        <f>IF(+All!$F378="Navy",+All!#REF!,IF(+All!$H378="Navy",+All!#REF!,0))</f>
        <v>0</v>
      </c>
      <c r="BB85" s="90">
        <f>IF(+All!$F378="Navy",+All!#REF!,IF(+All!$H378="Navy",+All!#REF!,0))</f>
        <v>0</v>
      </c>
      <c r="BC85" s="91">
        <f>IF(+All!$F378="Navy",+All!#REF!,IF(+All!$H378="Navy",+All!#REF!,0))</f>
        <v>0</v>
      </c>
      <c r="BD85" s="482">
        <f>IF(+All!$F378="Navy",+All!#REF!,IF(+All!$H378="Navy",+All!#REF!,0))</f>
        <v>0</v>
      </c>
      <c r="BE85" s="483">
        <f>IF(+All!$F378="Navy",+All!#REF!,IF(+All!$H378="Navy",+All!#REF!,0))</f>
        <v>0</v>
      </c>
      <c r="BF85" s="483">
        <f>IF(+All!$F378="Navy",+All!#REF!,IF(+All!$H378="Navy",+All!#REF!,0))</f>
        <v>0</v>
      </c>
      <c r="BG85" s="482">
        <f>IF(+All!$F378="Navy",+All!#REF!,IF(+All!$H378="Navy",+All!#REF!,0))</f>
        <v>0</v>
      </c>
      <c r="BH85" s="483">
        <f>IF(+All!$F378="Navy",+All!#REF!,IF(+All!$H378="Navy",+All!#REF!,0))</f>
        <v>0</v>
      </c>
      <c r="BI85" s="484">
        <f>IF(+All!$F378="Navy",+All!#REF!,IF(+All!$H378="Navy",+All!#REF!,0))</f>
        <v>0</v>
      </c>
      <c r="BJ85" s="92">
        <f>IF(+All!$F378="Navy",+All!#REF!,IF(+All!$H378="Navy",+All!#REF!,0))</f>
        <v>0</v>
      </c>
      <c r="BK85" s="93">
        <f>IF(+All!$F378="Navy",+All!#REF!,IF(+All!$H378="Navy",+All!#REF!,0))</f>
        <v>0</v>
      </c>
    </row>
    <row r="86" spans="1:63" x14ac:dyDescent="0.8">
      <c r="A86" s="70">
        <f>IF(+All!$F860="Navy",+All!A860,IF(+All!$H860="Navy",+All!A860,0))</f>
        <v>12</v>
      </c>
      <c r="B86" s="480" t="str">
        <f>IF(+All!$F860="Navy",+All!B860,IF(+All!$H860="Navy",+All!B860,0))</f>
        <v>Sat</v>
      </c>
      <c r="C86" s="72">
        <f>IF(+All!$F860="Navy",+All!C860,IF(+All!$H860="Navy",+All!C860,0))</f>
        <v>44520</v>
      </c>
      <c r="D86" s="73">
        <f>IF(+All!$F860="Navy",+All!D860,IF(+All!$H860="Navy",+All!D860,0))</f>
        <v>0.64583333333333337</v>
      </c>
      <c r="E86" s="707" t="str">
        <f>IF(+All!$F860="Navy",+All!E860,IF(+All!$H860="Navy",+All!E860,0))</f>
        <v>CBSSN</v>
      </c>
      <c r="F86" s="75" t="str">
        <f>IF(+All!$F860="Navy",+All!F860,IF(+All!$H860="Navy",+All!F860,0))</f>
        <v>East Carolina</v>
      </c>
      <c r="G86" s="76" t="str">
        <f>IF(+All!$F860="Navy",+All!G860,IF(+All!$H860="Navy",+All!G860,0))</f>
        <v>AAC</v>
      </c>
      <c r="H86" s="75" t="str">
        <f>IF(+All!$F860="Navy",+All!H860,IF(+All!$H860="Navy",+All!H860,0))</f>
        <v>Navy</v>
      </c>
      <c r="I86" s="76" t="str">
        <f>IF(+All!$F860="Navy",+All!I860,IF(+All!$H860="Navy",+All!I860,0))</f>
        <v>AAC</v>
      </c>
      <c r="J86" s="706" t="str">
        <f>IF(+All!$F860="Navy",+All!J860,IF(+All!$H860="Navy",+All!J860,0))</f>
        <v>East Carolina</v>
      </c>
      <c r="K86" s="707" t="str">
        <f>IF(+All!$F860="Navy",+All!K860,IF(+All!$H860="Navy",+All!K860,0))</f>
        <v>Navy</v>
      </c>
      <c r="L86" s="78">
        <f>IF(+All!$F860="Navy",+All!L860,IF(+All!$H860="Navy",+All!L860,0))</f>
        <v>3.5</v>
      </c>
      <c r="M86" s="79">
        <f>IF(+All!$F860="Navy",+All!M860,IF(+All!$H860="Navy",+All!M860,0))</f>
        <v>46.5</v>
      </c>
      <c r="N86" s="706" t="str">
        <f>IF(+All!$F860="Navy",+All!N860,IF(+All!$H860="Navy",+All!N860,0))</f>
        <v>East Carolina</v>
      </c>
      <c r="O86" s="708">
        <f>IF(+All!$F860="Navy",+All!O860,IF(+All!$H860="Navy",+All!O860,0))</f>
        <v>38</v>
      </c>
      <c r="P86" s="708" t="str">
        <f>IF(+All!$F860="Navy",+All!P860,IF(+All!$H860="Navy",+All!P860,0))</f>
        <v>Navy</v>
      </c>
      <c r="Q86" s="707">
        <f>IF(+All!$F860="Navy",+All!Q860,IF(+All!$H860="Navy",+All!Q860,0))</f>
        <v>35</v>
      </c>
      <c r="R86" s="706" t="str">
        <f>IF(+All!$F860="Navy",+All!R860,IF(+All!$H860="Navy",+All!R860,0))</f>
        <v>Navy</v>
      </c>
      <c r="S86" s="708" t="str">
        <f>IF(+All!$F860="Navy",+All!S860,IF(+All!$H860="Navy",+All!S860,0))</f>
        <v>East Carolina</v>
      </c>
      <c r="T86" s="706" t="str">
        <f>IF(+All!$F860="Navy",+All!T860,IF(+All!$H860="Navy",+All!T860,0))</f>
        <v>East Carolina</v>
      </c>
      <c r="U86" s="707" t="str">
        <f>IF(+All!$F860="Navy",+All!U860,IF(+All!$H860="Navy",+All!U860,0))</f>
        <v>L</v>
      </c>
      <c r="V86" s="706">
        <f>IF(+All!$F424="Navy",+All!#REF!,IF(+All!$H424="Navy",+All!#REF!,0))</f>
        <v>0</v>
      </c>
      <c r="W86" s="707">
        <f>IF(+All!$F424="Navy",+All!#REF!,IF(+All!$H424="Navy",+All!#REF!,0))</f>
        <v>0</v>
      </c>
      <c r="X86" s="706">
        <f>IF(+All!$F424="Navy",+All!#REF!,IF(+All!$H424="Navy",+All!#REF!,0))</f>
        <v>0</v>
      </c>
      <c r="Y86" s="707">
        <f>IF(+All!$F424="Navy",+All!#REF!,IF(+All!$H424="Navy",+All!#REF!,0))</f>
        <v>0</v>
      </c>
      <c r="Z86" s="706">
        <f>IF(+All!$F424="Navy",+All!#REF!,IF(+All!$H424="Navy",+All!#REF!,0))</f>
        <v>0</v>
      </c>
      <c r="AA86" s="707">
        <f>IF(+All!$F424="Navy",+All!#REF!,IF(+All!$H424="Navy",+All!#REF!,0))</f>
        <v>0</v>
      </c>
      <c r="AB86" s="706">
        <f>IF(+All!$F424="Navy",+All!#REF!,IF(+All!$H424="Navy",+All!#REF!,0))</f>
        <v>0</v>
      </c>
      <c r="AC86" s="707">
        <f>IF(+All!$F424="Navy",+All!#REF!,IF(+All!$H424="Navy",+All!#REF!,0))</f>
        <v>0</v>
      </c>
      <c r="AD86" s="706">
        <f>IF(+All!$F424="Navy",+All!#REF!,IF(+All!$H424="Navy",+All!#REF!,0))</f>
        <v>0</v>
      </c>
      <c r="AE86" s="707">
        <f>IF(+All!$F424="Navy",+All!#REF!,IF(+All!$H424="Navy",+All!#REF!,0))</f>
        <v>0</v>
      </c>
      <c r="AF86" s="706">
        <f>IF(+All!$F424="Navy",+All!#REF!,IF(+All!$H424="Navy",+All!#REF!,0))</f>
        <v>0</v>
      </c>
      <c r="AG86" s="707">
        <f>IF(+All!$F424="Navy",+All!#REF!,IF(+All!$H424="Navy",+All!#REF!,0))</f>
        <v>0</v>
      </c>
      <c r="AH86" s="706">
        <f>IF(+All!$F424="Navy",+All!#REF!,IF(+All!$H424="Navy",+All!#REF!,0))</f>
        <v>0</v>
      </c>
      <c r="AI86" s="707">
        <f>IF(+All!$F424="Navy",+All!#REF!,IF(+All!$H424="Navy",+All!#REF!,0))</f>
        <v>0</v>
      </c>
      <c r="AJ86" s="706">
        <f>IF(+All!$F424="Navy",+All!#REF!,IF(+All!$H424="Navy",+All!#REF!,0))</f>
        <v>0</v>
      </c>
      <c r="AK86" s="707">
        <f>IF(+All!$F424="Navy",+All!#REF!,IF(+All!$H424="Navy",+All!#REF!,0))</f>
        <v>0</v>
      </c>
      <c r="AL86" s="586">
        <f>IF(+All!$F424="Navy",+All!V424,IF(+All!$H424="Navy",+All!V424,0))</f>
        <v>0</v>
      </c>
      <c r="AM86" s="584">
        <f>IF(+All!$F424="Navy",+All!W424,IF(+All!$H424="Navy",+All!W424,0))</f>
        <v>0</v>
      </c>
      <c r="AN86" s="586">
        <f>IF(+All!$F424="Navy",+All!X424,IF(+All!$H424="Navy",+All!X424,0))</f>
        <v>0</v>
      </c>
      <c r="AO86" s="585">
        <f>IF(+All!$F424="Navy",+All!Y424,IF(+All!$H424="Navy",+All!Y424,0))</f>
        <v>0</v>
      </c>
      <c r="AP86" s="84">
        <f>IF(+All!$F424="Navy",+All!Z424,IF(+All!$H424="Navy",+All!Z424,0))</f>
        <v>0</v>
      </c>
      <c r="AQ86" s="480">
        <f>IF(+All!$F424="Navy",+All!#REF!,IF(+All!$H424="Navy",+All!#REF!,0))</f>
        <v>0</v>
      </c>
      <c r="AR86" s="482">
        <f>IF(+All!$F424="Navy",+All!#REF!,IF(+All!$H424="Navy",+All!#REF!,0))</f>
        <v>0</v>
      </c>
      <c r="AS86" s="483">
        <f>IF(+All!$F424="Navy",+All!#REF!,IF(+All!$H424="Navy",+All!#REF!,0))</f>
        <v>0</v>
      </c>
      <c r="AT86" s="483">
        <f>IF(+All!$F424="Navy",+All!#REF!,IF(+All!$H424="Navy",+All!#REF!,0))</f>
        <v>0</v>
      </c>
      <c r="AU86" s="482">
        <f>IF(+All!$F424="Navy",+All!#REF!,IF(+All!$H424="Navy",+All!#REF!,0))</f>
        <v>0</v>
      </c>
      <c r="AV86" s="483">
        <f>IF(+All!$F424="Navy",+All!#REF!,IF(+All!$H424="Navy",+All!#REF!,0))</f>
        <v>0</v>
      </c>
      <c r="AW86" s="484">
        <f>IF(+All!$F424="Navy",+All!#REF!,IF(+All!$H424="Navy",+All!#REF!,0))</f>
        <v>0</v>
      </c>
      <c r="AX86" s="483">
        <f>IF(+All!$F424="Navy",+All!#REF!,IF(+All!$H424="Navy",+All!#REF!,0))</f>
        <v>0</v>
      </c>
      <c r="AY86" s="88">
        <f>IF(+All!$F424="Navy",+All!#REF!,IF(+All!$H424="Navy",+All!#REF!,0))</f>
        <v>0</v>
      </c>
      <c r="AZ86" s="89">
        <f>IF(+All!$F424="Navy",+All!#REF!,IF(+All!$H424="Navy",+All!#REF!,0))</f>
        <v>0</v>
      </c>
      <c r="BA86" s="90">
        <f>IF(+All!$F424="Navy",+All!#REF!,IF(+All!$H424="Navy",+All!#REF!,0))</f>
        <v>0</v>
      </c>
      <c r="BB86" s="90">
        <f>IF(+All!$F424="Navy",+All!#REF!,IF(+All!$H424="Navy",+All!#REF!,0))</f>
        <v>0</v>
      </c>
      <c r="BC86" s="91">
        <f>IF(+All!$F424="Navy",+All!#REF!,IF(+All!$H424="Navy",+All!#REF!,0))</f>
        <v>0</v>
      </c>
      <c r="BD86" s="482">
        <f>IF(+All!$F424="Navy",+All!#REF!,IF(+All!$H424="Navy",+All!#REF!,0))</f>
        <v>0</v>
      </c>
      <c r="BE86" s="483">
        <f>IF(+All!$F424="Navy",+All!#REF!,IF(+All!$H424="Navy",+All!#REF!,0))</f>
        <v>0</v>
      </c>
      <c r="BF86" s="483">
        <f>IF(+All!$F424="Navy",+All!#REF!,IF(+All!$H424="Navy",+All!#REF!,0))</f>
        <v>0</v>
      </c>
      <c r="BG86" s="482">
        <f>IF(+All!$F424="Navy",+All!#REF!,IF(+All!$H424="Navy",+All!#REF!,0))</f>
        <v>0</v>
      </c>
      <c r="BH86" s="483">
        <f>IF(+All!$F424="Navy",+All!#REF!,IF(+All!$H424="Navy",+All!#REF!,0))</f>
        <v>0</v>
      </c>
      <c r="BI86" s="484">
        <f>IF(+All!$F424="Navy",+All!#REF!,IF(+All!$H424="Navy",+All!#REF!,0))</f>
        <v>0</v>
      </c>
      <c r="BJ86" s="92">
        <f>IF(+All!$F424="Navy",+All!#REF!,IF(+All!$H424="Navy",+All!#REF!,0))</f>
        <v>0</v>
      </c>
      <c r="BK86" s="93">
        <f>IF(+All!$F424="Navy",+All!#REF!,IF(+All!$H424="Navy",+All!#REF!,0))</f>
        <v>0</v>
      </c>
    </row>
    <row r="87" spans="1:63" x14ac:dyDescent="0.8">
      <c r="A87" s="70">
        <f>IF(+All!$F919="Navy",+All!A919,IF(+All!$H919="Navy",+All!A919,0))</f>
        <v>0</v>
      </c>
      <c r="B87" s="480">
        <f>IF(+All!$F919="Navy",+All!B919,IF(+All!$H919="Navy",+All!B919,0))</f>
        <v>0</v>
      </c>
      <c r="C87" s="72">
        <f>IF(+All!$F919="Navy",+All!C919,IF(+All!$H919="Navy",+All!C919,0))</f>
        <v>0</v>
      </c>
      <c r="D87" s="73">
        <f>IF(+All!$F919="Navy",+All!D919,IF(+All!$H919="Navy",+All!D919,0))</f>
        <v>0</v>
      </c>
      <c r="E87" s="707">
        <f>IF(+All!$F919="Navy",+All!E919,IF(+All!$H919="Navy",+All!E919,0))</f>
        <v>0</v>
      </c>
      <c r="F87" s="75">
        <f>IF(+All!$F919="Navy",+All!F919,IF(+All!$H919="Navy",+All!F919,0))</f>
        <v>0</v>
      </c>
      <c r="G87" s="76">
        <f>IF(+All!$F919="Navy",+All!G919,IF(+All!$H919="Navy",+All!G919,0))</f>
        <v>0</v>
      </c>
      <c r="H87" s="75">
        <f>IF(+All!$F919="Navy",+All!H919,IF(+All!$H919="Navy",+All!H919,0))</f>
        <v>0</v>
      </c>
      <c r="I87" s="76">
        <f>IF(+All!$F919="Navy",+All!I919,IF(+All!$H919="Navy",+All!I919,0))</f>
        <v>0</v>
      </c>
      <c r="J87" s="706">
        <f>IF(+All!$F919="Navy",+All!J919,IF(+All!$H919="Navy",+All!J919,0))</f>
        <v>0</v>
      </c>
      <c r="K87" s="707">
        <f>IF(+All!$F919="Navy",+All!K919,IF(+All!$H919="Navy",+All!K919,0))</f>
        <v>0</v>
      </c>
      <c r="L87" s="78">
        <f>IF(+All!$F919="Navy",+All!L919,IF(+All!$H919="Navy",+All!L919,0))</f>
        <v>0</v>
      </c>
      <c r="M87" s="79">
        <f>IF(+All!$F919="Navy",+All!M919,IF(+All!$H919="Navy",+All!M919,0))</f>
        <v>0</v>
      </c>
      <c r="N87" s="706">
        <f>IF(+All!$F919="Navy",+All!N919,IF(+All!$H919="Navy",+All!N919,0))</f>
        <v>0</v>
      </c>
      <c r="O87" s="708">
        <f>IF(+All!$F919="Navy",+All!O919,IF(+All!$H919="Navy",+All!O919,0))</f>
        <v>0</v>
      </c>
      <c r="P87" s="708">
        <f>IF(+All!$F919="Navy",+All!P919,IF(+All!$H919="Navy",+All!P919,0))</f>
        <v>0</v>
      </c>
      <c r="Q87" s="707">
        <f>IF(+All!$F919="Navy",+All!Q919,IF(+All!$H919="Navy",+All!Q919,0))</f>
        <v>0</v>
      </c>
      <c r="R87" s="706">
        <f>IF(+All!$F919="Navy",+All!R919,IF(+All!$H919="Navy",+All!R919,0))</f>
        <v>0</v>
      </c>
      <c r="S87" s="708">
        <f>IF(+All!$F919="Navy",+All!S919,IF(+All!$H919="Navy",+All!S919,0))</f>
        <v>0</v>
      </c>
      <c r="T87" s="706">
        <f>IF(+All!$F919="Navy",+All!T919,IF(+All!$H919="Navy",+All!T919,0))</f>
        <v>0</v>
      </c>
      <c r="U87" s="707">
        <f>IF(+All!$F919="Navy",+All!U919,IF(+All!$H919="Navy",+All!U919,0))</f>
        <v>0</v>
      </c>
      <c r="V87" s="706" t="e">
        <f>IF(+All!#REF!="Navy",+All!#REF!,IF(+All!#REF!="Navy",+All!#REF!,0))</f>
        <v>#REF!</v>
      </c>
      <c r="W87" s="707" t="e">
        <f>IF(+All!#REF!="Navy",+All!#REF!,IF(+All!#REF!="Navy",+All!#REF!,0))</f>
        <v>#REF!</v>
      </c>
      <c r="X87" s="706" t="e">
        <f>IF(+All!#REF!="Navy",+All!#REF!,IF(+All!#REF!="Navy",+All!#REF!,0))</f>
        <v>#REF!</v>
      </c>
      <c r="Y87" s="707" t="e">
        <f>IF(+All!#REF!="Navy",+All!#REF!,IF(+All!#REF!="Navy",+All!#REF!,0))</f>
        <v>#REF!</v>
      </c>
      <c r="Z87" s="706" t="e">
        <f>IF(+All!#REF!="Navy",+All!#REF!,IF(+All!#REF!="Navy",+All!#REF!,0))</f>
        <v>#REF!</v>
      </c>
      <c r="AA87" s="707" t="e">
        <f>IF(+All!#REF!="Navy",+All!#REF!,IF(+All!#REF!="Navy",+All!#REF!,0))</f>
        <v>#REF!</v>
      </c>
      <c r="AB87" s="706" t="e">
        <f>IF(+All!#REF!="Navy",+All!#REF!,IF(+All!#REF!="Navy",+All!#REF!,0))</f>
        <v>#REF!</v>
      </c>
      <c r="AC87" s="707" t="e">
        <f>IF(+All!#REF!="Navy",+All!#REF!,IF(+All!#REF!="Navy",+All!#REF!,0))</f>
        <v>#REF!</v>
      </c>
      <c r="AD87" s="706" t="e">
        <f>IF(+All!#REF!="Navy",+All!#REF!,IF(+All!#REF!="Navy",+All!#REF!,0))</f>
        <v>#REF!</v>
      </c>
      <c r="AE87" s="707" t="e">
        <f>IF(+All!#REF!="Navy",+All!#REF!,IF(+All!#REF!="Navy",+All!#REF!,0))</f>
        <v>#REF!</v>
      </c>
      <c r="AF87" s="706" t="e">
        <f>IF(+All!#REF!="Navy",+All!#REF!,IF(+All!#REF!="Navy",+All!#REF!,0))</f>
        <v>#REF!</v>
      </c>
      <c r="AG87" s="707" t="e">
        <f>IF(+All!#REF!="Navy",+All!#REF!,IF(+All!#REF!="Navy",+All!#REF!,0))</f>
        <v>#REF!</v>
      </c>
      <c r="AH87" s="706" t="e">
        <f>IF(+All!#REF!="Navy",+All!#REF!,IF(+All!#REF!="Navy",+All!#REF!,0))</f>
        <v>#REF!</v>
      </c>
      <c r="AI87" s="707" t="e">
        <f>IF(+All!#REF!="Navy",+All!#REF!,IF(+All!#REF!="Navy",+All!#REF!,0))</f>
        <v>#REF!</v>
      </c>
      <c r="AJ87" s="706" t="e">
        <f>IF(+All!#REF!="Navy",+All!#REF!,IF(+All!#REF!="Navy",+All!#REF!,0))</f>
        <v>#REF!</v>
      </c>
      <c r="AK87" s="707" t="e">
        <f>IF(+All!#REF!="Navy",+All!#REF!,IF(+All!#REF!="Navy",+All!#REF!,0))</f>
        <v>#REF!</v>
      </c>
      <c r="AL87" s="586" t="e">
        <f>IF(+All!#REF!="Navy",+All!#REF!,IF(+All!#REF!="Navy",+All!#REF!,0))</f>
        <v>#REF!</v>
      </c>
      <c r="AM87" s="584" t="e">
        <f>IF(+All!#REF!="Navy",+All!#REF!,IF(+All!#REF!="Navy",+All!#REF!,0))</f>
        <v>#REF!</v>
      </c>
      <c r="AN87" s="586" t="e">
        <f>IF(+All!#REF!="Navy",+All!#REF!,IF(+All!#REF!="Navy",+All!#REF!,0))</f>
        <v>#REF!</v>
      </c>
      <c r="AO87" s="585" t="e">
        <f>IF(+All!#REF!="Navy",+All!#REF!,IF(+All!#REF!="Navy",+All!#REF!,0))</f>
        <v>#REF!</v>
      </c>
      <c r="AP87" s="84" t="e">
        <f>IF(+All!#REF!="Navy",+All!#REF!,IF(+All!#REF!="Navy",+All!#REF!,0))</f>
        <v>#REF!</v>
      </c>
      <c r="AQ87" s="480" t="e">
        <f>IF(+All!#REF!="Navy",+All!#REF!,IF(+All!#REF!="Navy",+All!#REF!,0))</f>
        <v>#REF!</v>
      </c>
      <c r="AR87" s="482" t="e">
        <f>IF(+All!#REF!="Navy",+All!#REF!,IF(+All!#REF!="Navy",+All!#REF!,0))</f>
        <v>#REF!</v>
      </c>
      <c r="AS87" s="483" t="e">
        <f>IF(+All!#REF!="Navy",+All!#REF!,IF(+All!#REF!="Navy",+All!#REF!,0))</f>
        <v>#REF!</v>
      </c>
      <c r="AT87" s="483" t="e">
        <f>IF(+All!#REF!="Navy",+All!#REF!,IF(+All!#REF!="Navy",+All!#REF!,0))</f>
        <v>#REF!</v>
      </c>
      <c r="AU87" s="482" t="e">
        <f>IF(+All!#REF!="Navy",+All!#REF!,IF(+All!#REF!="Navy",+All!#REF!,0))</f>
        <v>#REF!</v>
      </c>
      <c r="AV87" s="483" t="e">
        <f>IF(+All!#REF!="Navy",+All!#REF!,IF(+All!#REF!="Navy",+All!#REF!,0))</f>
        <v>#REF!</v>
      </c>
      <c r="AW87" s="484" t="e">
        <f>IF(+All!#REF!="Navy",+All!#REF!,IF(+All!#REF!="Navy",+All!#REF!,0))</f>
        <v>#REF!</v>
      </c>
      <c r="AX87" s="483" t="e">
        <f>IF(+All!#REF!="Navy",+All!#REF!,IF(+All!#REF!="Navy",+All!#REF!,0))</f>
        <v>#REF!</v>
      </c>
      <c r="AY87" s="88" t="e">
        <f>IF(+All!#REF!="Navy",+All!#REF!,IF(+All!#REF!="Navy",+All!#REF!,0))</f>
        <v>#REF!</v>
      </c>
      <c r="AZ87" s="89" t="e">
        <f>IF(+All!#REF!="Navy",+All!#REF!,IF(+All!#REF!="Navy",+All!#REF!,0))</f>
        <v>#REF!</v>
      </c>
      <c r="BA87" s="90" t="e">
        <f>IF(+All!#REF!="Navy",+All!#REF!,IF(+All!#REF!="Navy",+All!#REF!,0))</f>
        <v>#REF!</v>
      </c>
      <c r="BB87" s="90" t="e">
        <f>IF(+All!#REF!="Navy",+All!#REF!,IF(+All!#REF!="Navy",+All!#REF!,0))</f>
        <v>#REF!</v>
      </c>
      <c r="BC87" s="91" t="e">
        <f>IF(+All!#REF!="Navy",+All!#REF!,IF(+All!#REF!="Navy",+All!#REF!,0))</f>
        <v>#REF!</v>
      </c>
      <c r="BD87" s="482" t="e">
        <f>IF(+All!#REF!="Navy",+All!#REF!,IF(+All!#REF!="Navy",+All!#REF!,0))</f>
        <v>#REF!</v>
      </c>
      <c r="BE87" s="483" t="e">
        <f>IF(+All!#REF!="Navy",+All!#REF!,IF(+All!#REF!="Navy",+All!#REF!,0))</f>
        <v>#REF!</v>
      </c>
      <c r="BF87" s="483" t="e">
        <f>IF(+All!#REF!="Navy",+All!#REF!,IF(+All!#REF!="Navy",+All!#REF!,0))</f>
        <v>#REF!</v>
      </c>
      <c r="BG87" s="482" t="e">
        <f>IF(+All!#REF!="Navy",+All!#REF!,IF(+All!#REF!="Navy",+All!#REF!,0))</f>
        <v>#REF!</v>
      </c>
      <c r="BH87" s="483" t="e">
        <f>IF(+All!#REF!="Navy",+All!#REF!,IF(+All!#REF!="Navy",+All!#REF!,0))</f>
        <v>#REF!</v>
      </c>
      <c r="BI87" s="484" t="e">
        <f>IF(+All!#REF!="Navy",+All!#REF!,IF(+All!#REF!="Navy",+All!#REF!,0))</f>
        <v>#REF!</v>
      </c>
      <c r="BJ87" s="92" t="e">
        <f>IF(+All!#REF!="Navy",+All!#REF!,IF(+All!#REF!="Navy",+All!#REF!,0))</f>
        <v>#REF!</v>
      </c>
      <c r="BK87" s="93" t="e">
        <f>IF(+All!#REF!="Navy",+All!#REF!,IF(+All!#REF!="Navy",+All!#REF!,0))</f>
        <v>#REF!</v>
      </c>
    </row>
    <row r="88" spans="1:63" x14ac:dyDescent="0.8">
      <c r="A88" s="70">
        <f>IF(+All!$F991="Navy",+All!A991,IF(+All!$H991="Navy",+All!A991,0))</f>
        <v>15</v>
      </c>
      <c r="B88" s="480" t="str">
        <f>IF(+All!$F991="Navy",+All!B991,IF(+All!$H991="Navy",+All!B991,0))</f>
        <v>Sat</v>
      </c>
      <c r="C88" s="72">
        <f>IF(+All!$F991="Navy",+All!C991,IF(+All!$H991="Navy",+All!C991,0))</f>
        <v>44541</v>
      </c>
      <c r="D88" s="73">
        <f>IF(+All!$F991="Navy",+All!D991,IF(+All!$H991="Navy",+All!D991,0))</f>
        <v>0.625</v>
      </c>
      <c r="E88" s="707" t="str">
        <f>IF(+All!$F991="Navy",+All!E991,IF(+All!$H991="Navy",+All!E991,0))</f>
        <v>CBS</v>
      </c>
      <c r="F88" s="75" t="str">
        <f>IF(+All!$F991="Navy",+All!F991,IF(+All!$H991="Navy",+All!F991,0))</f>
        <v>Navy</v>
      </c>
      <c r="G88" s="76" t="str">
        <f>IF(+All!$F991="Navy",+All!G991,IF(+All!$H991="Navy",+All!G991,0))</f>
        <v>AAC</v>
      </c>
      <c r="H88" s="75" t="str">
        <f>IF(+All!$F991="Navy",+All!H991,IF(+All!$H991="Navy",+All!H991,0))</f>
        <v>Army</v>
      </c>
      <c r="I88" s="76" t="str">
        <f>IF(+All!$F991="Navy",+All!I991,IF(+All!$H991="Navy",+All!I991,0))</f>
        <v>Ind</v>
      </c>
      <c r="J88" s="706" t="str">
        <f>IF(+All!$F991="Navy",+All!J991,IF(+All!$H991="Navy",+All!J991,0))</f>
        <v>Army</v>
      </c>
      <c r="K88" s="707" t="str">
        <f>IF(+All!$F991="Navy",+All!K991,IF(+All!$H991="Navy",+All!K991,0))</f>
        <v>Navy</v>
      </c>
      <c r="L88" s="78">
        <f>IF(+All!$F991="Navy",+All!L991,IF(+All!$H991="Navy",+All!L991,0))</f>
        <v>7</v>
      </c>
      <c r="M88" s="79">
        <f>IF(+All!$F991="Navy",+All!M991,IF(+All!$H991="Navy",+All!M991,0))</f>
        <v>35.5</v>
      </c>
      <c r="N88" s="706" t="str">
        <f>IF(+All!$F991="Navy",+All!N991,IF(+All!$H991="Navy",+All!N991,0))</f>
        <v>Navy</v>
      </c>
      <c r="O88" s="708">
        <f>IF(+All!$F991="Navy",+All!O991,IF(+All!$H991="Navy",+All!O991,0))</f>
        <v>17</v>
      </c>
      <c r="P88" s="708" t="str">
        <f>IF(+All!$F991="Navy",+All!P991,IF(+All!$H991="Navy",+All!P991,0))</f>
        <v>Army</v>
      </c>
      <c r="Q88" s="707">
        <f>IF(+All!$F991="Navy",+All!Q991,IF(+All!$H991="Navy",+All!Q991,0))</f>
        <v>13</v>
      </c>
      <c r="R88" s="706" t="str">
        <f>IF(+All!$F991="Navy",+All!R991,IF(+All!$H991="Navy",+All!R991,0))</f>
        <v>Navy</v>
      </c>
      <c r="S88" s="708" t="str">
        <f>IF(+All!$F991="Navy",+All!S991,IF(+All!$H991="Navy",+All!S991,0))</f>
        <v>Army</v>
      </c>
      <c r="T88" s="706" t="str">
        <f>IF(+All!$F991="Navy",+All!T991,IF(+All!$H991="Navy",+All!T991,0))</f>
        <v>Navy</v>
      </c>
      <c r="U88" s="707" t="str">
        <f>IF(+All!$F991="Navy",+All!U991,IF(+All!$H991="Navy",+All!U991,0))</f>
        <v>W</v>
      </c>
      <c r="V88" s="706" t="e">
        <f>IF(+All!#REF!="Navy",+All!#REF!,IF(+All!#REF!="Navy",+All!#REF!,0))</f>
        <v>#REF!</v>
      </c>
      <c r="W88" s="707" t="e">
        <f>IF(+All!#REF!="Navy",+All!#REF!,IF(+All!#REF!="Navy",+All!#REF!,0))</f>
        <v>#REF!</v>
      </c>
      <c r="X88" s="706" t="e">
        <f>IF(+All!#REF!="Navy",+All!#REF!,IF(+All!#REF!="Navy",+All!#REF!,0))</f>
        <v>#REF!</v>
      </c>
      <c r="Y88" s="707" t="e">
        <f>IF(+All!#REF!="Navy",+All!#REF!,IF(+All!#REF!="Navy",+All!#REF!,0))</f>
        <v>#REF!</v>
      </c>
      <c r="Z88" s="706" t="e">
        <f>IF(+All!#REF!="Navy",+All!#REF!,IF(+All!#REF!="Navy",+All!#REF!,0))</f>
        <v>#REF!</v>
      </c>
      <c r="AA88" s="707" t="e">
        <f>IF(+All!#REF!="Navy",+All!#REF!,IF(+All!#REF!="Navy",+All!#REF!,0))</f>
        <v>#REF!</v>
      </c>
      <c r="AB88" s="706" t="e">
        <f>IF(+All!#REF!="Navy",+All!#REF!,IF(+All!#REF!="Navy",+All!#REF!,0))</f>
        <v>#REF!</v>
      </c>
      <c r="AC88" s="707" t="e">
        <f>IF(+All!#REF!="Navy",+All!#REF!,IF(+All!#REF!="Navy",+All!#REF!,0))</f>
        <v>#REF!</v>
      </c>
      <c r="AD88" s="706" t="e">
        <f>IF(+All!#REF!="Navy",+All!#REF!,IF(+All!#REF!="Navy",+All!#REF!,0))</f>
        <v>#REF!</v>
      </c>
      <c r="AE88" s="707" t="e">
        <f>IF(+All!#REF!="Navy",+All!#REF!,IF(+All!#REF!="Navy",+All!#REF!,0))</f>
        <v>#REF!</v>
      </c>
      <c r="AF88" s="706" t="e">
        <f>IF(+All!#REF!="Navy",+All!#REF!,IF(+All!#REF!="Navy",+All!#REF!,0))</f>
        <v>#REF!</v>
      </c>
      <c r="AG88" s="707" t="e">
        <f>IF(+All!#REF!="Navy",+All!#REF!,IF(+All!#REF!="Navy",+All!#REF!,0))</f>
        <v>#REF!</v>
      </c>
      <c r="AH88" s="706" t="e">
        <f>IF(+All!#REF!="Navy",+All!#REF!,IF(+All!#REF!="Navy",+All!#REF!,0))</f>
        <v>#REF!</v>
      </c>
      <c r="AI88" s="707" t="e">
        <f>IF(+All!#REF!="Navy",+All!#REF!,IF(+All!#REF!="Navy",+All!#REF!,0))</f>
        <v>#REF!</v>
      </c>
      <c r="AJ88" s="706" t="e">
        <f>IF(+All!#REF!="Navy",+All!#REF!,IF(+All!#REF!="Navy",+All!#REF!,0))</f>
        <v>#REF!</v>
      </c>
      <c r="AK88" s="707" t="e">
        <f>IF(+All!#REF!="Navy",+All!#REF!,IF(+All!#REF!="Navy",+All!#REF!,0))</f>
        <v>#REF!</v>
      </c>
      <c r="AL88" s="586" t="e">
        <f>IF(+All!#REF!="Navy",+All!#REF!,IF(+All!#REF!="Navy",+All!#REF!,0))</f>
        <v>#REF!</v>
      </c>
      <c r="AM88" s="584" t="e">
        <f>IF(+All!#REF!="Navy",+All!#REF!,IF(+All!#REF!="Navy",+All!#REF!,0))</f>
        <v>#REF!</v>
      </c>
      <c r="AN88" s="586" t="e">
        <f>IF(+All!#REF!="Navy",+All!#REF!,IF(+All!#REF!="Navy",+All!#REF!,0))</f>
        <v>#REF!</v>
      </c>
      <c r="AO88" s="585" t="e">
        <f>IF(+All!#REF!="Navy",+All!#REF!,IF(+All!#REF!="Navy",+All!#REF!,0))</f>
        <v>#REF!</v>
      </c>
      <c r="AP88" s="84" t="e">
        <f>IF(+All!#REF!="Navy",+All!#REF!,IF(+All!#REF!="Navy",+All!#REF!,0))</f>
        <v>#REF!</v>
      </c>
      <c r="AQ88" s="480" t="e">
        <f>IF(+All!#REF!="Navy",+All!#REF!,IF(+All!#REF!="Navy",+All!#REF!,0))</f>
        <v>#REF!</v>
      </c>
      <c r="AR88" s="482" t="e">
        <f>IF(+All!#REF!="Navy",+All!#REF!,IF(+All!#REF!="Navy",+All!#REF!,0))</f>
        <v>#REF!</v>
      </c>
      <c r="AS88" s="483" t="e">
        <f>IF(+All!#REF!="Navy",+All!#REF!,IF(+All!#REF!="Navy",+All!#REF!,0))</f>
        <v>#REF!</v>
      </c>
      <c r="AT88" s="483" t="e">
        <f>IF(+All!#REF!="Navy",+All!#REF!,IF(+All!#REF!="Navy",+All!#REF!,0))</f>
        <v>#REF!</v>
      </c>
      <c r="AU88" s="482" t="e">
        <f>IF(+All!#REF!="Navy",+All!#REF!,IF(+All!#REF!="Navy",+All!#REF!,0))</f>
        <v>#REF!</v>
      </c>
      <c r="AV88" s="483" t="e">
        <f>IF(+All!#REF!="Navy",+All!#REF!,IF(+All!#REF!="Navy",+All!#REF!,0))</f>
        <v>#REF!</v>
      </c>
      <c r="AW88" s="484" t="e">
        <f>IF(+All!#REF!="Navy",+All!#REF!,IF(+All!#REF!="Navy",+All!#REF!,0))</f>
        <v>#REF!</v>
      </c>
      <c r="AX88" s="483" t="e">
        <f>IF(+All!#REF!="Navy",+All!#REF!,IF(+All!#REF!="Navy",+All!#REF!,0))</f>
        <v>#REF!</v>
      </c>
      <c r="AY88" s="88" t="e">
        <f>IF(+All!#REF!="Navy",+All!#REF!,IF(+All!#REF!="Navy",+All!#REF!,0))</f>
        <v>#REF!</v>
      </c>
      <c r="AZ88" s="89" t="e">
        <f>IF(+All!#REF!="Navy",+All!#REF!,IF(+All!#REF!="Navy",+All!#REF!,0))</f>
        <v>#REF!</v>
      </c>
      <c r="BA88" s="90" t="e">
        <f>IF(+All!#REF!="Navy",+All!#REF!,IF(+All!#REF!="Navy",+All!#REF!,0))</f>
        <v>#REF!</v>
      </c>
      <c r="BB88" s="90" t="e">
        <f>IF(+All!#REF!="Navy",+All!#REF!,IF(+All!#REF!="Navy",+All!#REF!,0))</f>
        <v>#REF!</v>
      </c>
      <c r="BC88" s="91" t="e">
        <f>IF(+All!#REF!="Navy",+All!#REF!,IF(+All!#REF!="Navy",+All!#REF!,0))</f>
        <v>#REF!</v>
      </c>
      <c r="BD88" s="482" t="e">
        <f>IF(+All!#REF!="Navy",+All!#REF!,IF(+All!#REF!="Navy",+All!#REF!,0))</f>
        <v>#REF!</v>
      </c>
      <c r="BE88" s="483" t="e">
        <f>IF(+All!#REF!="Navy",+All!#REF!,IF(+All!#REF!="Navy",+All!#REF!,0))</f>
        <v>#REF!</v>
      </c>
      <c r="BF88" s="483" t="e">
        <f>IF(+All!#REF!="Navy",+All!#REF!,IF(+All!#REF!="Navy",+All!#REF!,0))</f>
        <v>#REF!</v>
      </c>
      <c r="BG88" s="482" t="e">
        <f>IF(+All!#REF!="Navy",+All!#REF!,IF(+All!#REF!="Navy",+All!#REF!,0))</f>
        <v>#REF!</v>
      </c>
      <c r="BH88" s="483" t="e">
        <f>IF(+All!#REF!="Navy",+All!#REF!,IF(+All!#REF!="Navy",+All!#REF!,0))</f>
        <v>#REF!</v>
      </c>
      <c r="BI88" s="484" t="e">
        <f>IF(+All!#REF!="Navy",+All!#REF!,IF(+All!#REF!="Navy",+All!#REF!,0))</f>
        <v>#REF!</v>
      </c>
      <c r="BJ88" s="92" t="e">
        <f>IF(+All!#REF!="Navy",+All!#REF!,IF(+All!#REF!="Navy",+All!#REF!,0))</f>
        <v>#REF!</v>
      </c>
      <c r="BK88" s="93" t="e">
        <f>IF(+All!#REF!="Navy",+All!#REF!,IF(+All!#REF!="Navy",+All!#REF!,0))</f>
        <v>#REF!</v>
      </c>
    </row>
    <row r="89" spans="1:63" x14ac:dyDescent="0.8">
      <c r="B89" s="70"/>
      <c r="C89" s="94"/>
      <c r="D89" s="73"/>
      <c r="E89" s="707"/>
      <c r="F89" s="1219" t="str">
        <f>H90</f>
        <v>SMU</v>
      </c>
      <c r="G89" s="1220"/>
      <c r="H89" s="1220"/>
      <c r="I89" s="1221"/>
      <c r="J89" s="706"/>
      <c r="K89" s="707"/>
      <c r="L89" s="78"/>
      <c r="M89" s="79"/>
      <c r="N89" s="706"/>
      <c r="O89" s="708"/>
      <c r="P89" s="708"/>
      <c r="Q89" s="707"/>
      <c r="R89" s="706"/>
      <c r="S89" s="708"/>
      <c r="T89" s="706"/>
      <c r="U89" s="707"/>
      <c r="V89" s="706"/>
      <c r="W89" s="707"/>
      <c r="X89" s="706"/>
      <c r="Y89" s="707"/>
      <c r="Z89" s="706"/>
      <c r="AA89" s="707"/>
      <c r="AB89" s="706"/>
      <c r="AC89" s="707"/>
      <c r="AD89" s="706"/>
      <c r="AE89" s="707"/>
      <c r="AF89" s="706"/>
      <c r="AG89" s="707"/>
      <c r="AH89" s="706"/>
      <c r="AI89" s="707"/>
      <c r="AJ89" s="706"/>
      <c r="AK89" s="707"/>
      <c r="AQ89" s="480"/>
      <c r="AR89" s="482"/>
      <c r="AS89" s="483"/>
      <c r="AT89" s="483"/>
      <c r="AU89" s="482"/>
      <c r="AV89" s="483"/>
      <c r="AW89" s="484"/>
      <c r="AX89" s="483"/>
      <c r="AY89" s="88"/>
      <c r="AZ89" s="89"/>
      <c r="BA89" s="90"/>
      <c r="BB89" s="90"/>
      <c r="BC89" s="91"/>
      <c r="BD89" s="482"/>
      <c r="BE89" s="483"/>
      <c r="BF89" s="483"/>
      <c r="BG89" s="482"/>
      <c r="BH89" s="483"/>
      <c r="BI89" s="484"/>
    </row>
    <row r="90" spans="1:63" x14ac:dyDescent="0.8">
      <c r="A90" s="70">
        <f>IF(+All!$F38="SMU",+All!A38,IF(+All!$H38="SMU",+All!A38,0))</f>
        <v>1</v>
      </c>
      <c r="B90" s="480" t="str">
        <f>IF(+All!$F38="SMU",+All!B38,IF(+All!$H38="SMU",+All!B38,0))</f>
        <v>Sat</v>
      </c>
      <c r="C90" s="104">
        <f>IF(+All!$F38="SMU",+All!C38,IF(+All!$H38="SMU",+All!C38,0))</f>
        <v>44443</v>
      </c>
      <c r="D90" s="105">
        <f>IF(+All!$F38="SMU",+All!D38,IF(+All!$H38="SMU",+All!D38,0))</f>
        <v>0.79166666666666663</v>
      </c>
      <c r="E90" s="707">
        <f>IF(+All!$F38="SMU",+All!E38,IF(+All!$H38="SMU",+All!E38,0))</f>
        <v>0</v>
      </c>
      <c r="F90" s="706" t="str">
        <f>IF(+All!$F38="SMU",+All!F38,IF(+All!$H38="SMU",+All!F38,0))</f>
        <v>1AA Abilene Christian</v>
      </c>
      <c r="G90" s="707" t="str">
        <f>IF(+All!$F38="SMU",+All!G38,IF(+All!$H38="SMU",+All!G38,0))</f>
        <v>1AA</v>
      </c>
      <c r="H90" s="706" t="str">
        <f>IF(+All!$F38="SMU",+All!H38,IF(+All!$H38="SMU",+All!H38,0))</f>
        <v>SMU</v>
      </c>
      <c r="I90" s="707" t="str">
        <f>IF(+All!$F38="SMU",+All!I38,IF(+All!$H38="SMU",+All!I38,0))</f>
        <v>AAC</v>
      </c>
      <c r="J90" s="706">
        <f>IF(+All!$F38="SMU",+All!J38,IF(+All!$H38="SMU",+All!J38,0))</f>
        <v>0</v>
      </c>
      <c r="K90" s="707">
        <f>IF(+All!$F38="SMU",+All!K38,IF(+All!$H38="SMU",+All!K38,0))</f>
        <v>0</v>
      </c>
      <c r="L90" s="92">
        <f>IF(+All!$F38="SMU",+All!L38,IF(+All!$H38="SMU",+All!L38,0))</f>
        <v>0</v>
      </c>
      <c r="M90" s="93">
        <f>IF(+All!$F38="SMU",+All!M38,IF(+All!$H38="SMU",+All!M38,0))</f>
        <v>0</v>
      </c>
      <c r="N90" s="706" t="str">
        <f>IF(+All!$F38="SMU",+All!N38,IF(+All!$H38="SMU",+All!N38,0))</f>
        <v>SMU</v>
      </c>
      <c r="O90" s="708">
        <f>IF(+All!$F38="SMU",+All!O38,IF(+All!$H38="SMU",+All!O38,0))</f>
        <v>56</v>
      </c>
      <c r="P90" s="708" t="str">
        <f>IF(+All!$F38="SMU",+All!P38,IF(+All!$H38="SMU",+All!P38,0))</f>
        <v>1AA Abilene Christian</v>
      </c>
      <c r="Q90" s="707">
        <f>IF(+All!$F38="SMU",+All!Q38,IF(+All!$H38="SMU",+All!Q38,0))</f>
        <v>9</v>
      </c>
      <c r="R90" s="706">
        <f>IF(+All!$F38="SMU",+All!R38,IF(+All!$H38="SMU",+All!R38,0))</f>
        <v>0</v>
      </c>
      <c r="S90" s="708">
        <f>IF(+All!$F38="SMU",+All!S38,IF(+All!$H38="SMU",+All!S38,0))</f>
        <v>0</v>
      </c>
      <c r="T90" s="706">
        <f>IF(+All!$F38="SMU",+All!T38,IF(+All!$H38="SMU",+All!T38,0))</f>
        <v>0</v>
      </c>
      <c r="U90" s="707">
        <f>IF(+All!$F38="SMU",+All!U38,IF(+All!$H38="SMU",+All!U38,0))</f>
        <v>0</v>
      </c>
      <c r="V90" s="706"/>
      <c r="X90" s="706"/>
      <c r="Y90" s="707"/>
      <c r="Z90" s="706"/>
      <c r="AA90" s="707"/>
      <c r="AB90" s="706"/>
      <c r="AC90" s="707"/>
      <c r="AQ90" s="480"/>
      <c r="BC90" s="480"/>
    </row>
    <row r="91" spans="1:63" x14ac:dyDescent="0.8">
      <c r="A91" s="70">
        <f>IF(+All!$F101="SMU",+All!A101,IF(+All!$H101="SMU",+All!A101,0))</f>
        <v>2</v>
      </c>
      <c r="B91" s="480" t="str">
        <f>IF(+All!$F101="SMU",+All!B101,IF(+All!$H101="SMU",+All!B101,0))</f>
        <v>Sat</v>
      </c>
      <c r="C91" s="104">
        <f>IF(+All!$F101="SMU",+All!C101,IF(+All!$H101="SMU",+All!C101,0))</f>
        <v>44450</v>
      </c>
      <c r="D91" s="105">
        <f>IF(+All!$F101="SMU",+All!D101,IF(+All!$H101="SMU",+All!D101,0))</f>
        <v>0.79166666666666663</v>
      </c>
      <c r="E91" s="707">
        <f>IF(+All!$F101="SMU",+All!E101,IF(+All!$H101="SMU",+All!E101,0))</f>
        <v>0</v>
      </c>
      <c r="F91" s="706" t="str">
        <f>IF(+All!$F101="SMU",+All!F101,IF(+All!$H101="SMU",+All!F101,0))</f>
        <v>North Texas</v>
      </c>
      <c r="G91" s="707" t="str">
        <f>IF(+All!$F101="SMU",+All!G101,IF(+All!$H101="SMU",+All!G101,0))</f>
        <v>CUSA</v>
      </c>
      <c r="H91" s="706" t="str">
        <f>IF(+All!$F101="SMU",+All!H101,IF(+All!$H101="SMU",+All!H101,0))</f>
        <v>SMU</v>
      </c>
      <c r="I91" s="707" t="str">
        <f>IF(+All!$F101="SMU",+All!I101,IF(+All!$H101="SMU",+All!I101,0))</f>
        <v>AAC</v>
      </c>
      <c r="J91" s="706" t="str">
        <f>IF(+All!$F101="SMU",+All!J101,IF(+All!$H101="SMU",+All!J101,0))</f>
        <v>SMU</v>
      </c>
      <c r="K91" s="707" t="str">
        <f>IF(+All!$F101="SMU",+All!K101,IF(+All!$H101="SMU",+All!K101,0))</f>
        <v>North Texas</v>
      </c>
      <c r="L91" s="92">
        <f>IF(+All!$F101="SMU",+All!L101,IF(+All!$H101="SMU",+All!L101,0))</f>
        <v>22.5</v>
      </c>
      <c r="M91" s="93">
        <f>IF(+All!$F101="SMU",+All!M101,IF(+All!$H101="SMU",+All!M101,0))</f>
        <v>72</v>
      </c>
      <c r="N91" s="706" t="str">
        <f>IF(+All!$F101="SMU",+All!N101,IF(+All!$H101="SMU",+All!N101,0))</f>
        <v>SMU</v>
      </c>
      <c r="O91" s="708">
        <f>IF(+All!$F101="SMU",+All!O101,IF(+All!$H101="SMU",+All!O101,0))</f>
        <v>35</v>
      </c>
      <c r="P91" s="708" t="str">
        <f>IF(+All!$F101="SMU",+All!P101,IF(+All!$H101="SMU",+All!P101,0))</f>
        <v>North Texas</v>
      </c>
      <c r="Q91" s="707">
        <f>IF(+All!$F101="SMU",+All!Q101,IF(+All!$H101="SMU",+All!Q101,0))</f>
        <v>12</v>
      </c>
      <c r="R91" s="706" t="str">
        <f>IF(+All!$F101="SMU",+All!R101,IF(+All!$H101="SMU",+All!R101,0))</f>
        <v>SMU</v>
      </c>
      <c r="S91" s="708" t="str">
        <f>IF(+All!$F101="SMU",+All!S101,IF(+All!$H101="SMU",+All!S101,0))</f>
        <v>North Texas</v>
      </c>
      <c r="T91" s="706" t="str">
        <f>IF(+All!$F101="SMU",+All!T101,IF(+All!$H101="SMU",+All!T101,0))</f>
        <v>North Texas</v>
      </c>
      <c r="U91" s="707" t="str">
        <f>IF(+All!$F101="SMU",+All!U101,IF(+All!$H101="SMU",+All!U101,0))</f>
        <v>L</v>
      </c>
      <c r="V91" s="706" t="e">
        <f>IF(+All!#REF!="SMU",+All!#REF!,IF(+All!#REF!="SMU",+All!#REF!,0))</f>
        <v>#REF!</v>
      </c>
      <c r="W91" s="76" t="e">
        <f>IF(+All!#REF!="SMU",+All!#REF!,IF(+All!#REF!="SMU",+All!#REF!,0))</f>
        <v>#REF!</v>
      </c>
      <c r="X91" s="706" t="e">
        <f>IF(+All!#REF!="SMU",+All!#REF!,IF(+All!#REF!="SMU",+All!#REF!,0))</f>
        <v>#REF!</v>
      </c>
      <c r="Y91" s="707" t="e">
        <f>IF(+All!#REF!="SMU",+All!#REF!,IF(+All!#REF!="SMU",+All!#REF!,0))</f>
        <v>#REF!</v>
      </c>
      <c r="Z91" s="706" t="e">
        <f>IF(+All!#REF!="SMU",+All!#REF!,IF(+All!#REF!="SMU",+All!#REF!,0))</f>
        <v>#REF!</v>
      </c>
      <c r="AA91" s="707" t="e">
        <f>IF(+All!#REF!="SMU",+All!#REF!,IF(+All!#REF!="SMU",+All!#REF!,0))</f>
        <v>#REF!</v>
      </c>
      <c r="AB91" s="706" t="e">
        <f>IF(+All!#REF!="SMU",+All!#REF!,IF(+All!#REF!="SMU",+All!#REF!,0))</f>
        <v>#REF!</v>
      </c>
      <c r="AC91" s="707" t="e">
        <f>IF(+All!#REF!="SMU",+All!#REF!,IF(+All!#REF!="SMU",+All!#REF!,0))</f>
        <v>#REF!</v>
      </c>
      <c r="AD91" s="75" t="e">
        <f>IF(+All!#REF!="SMU",+All!#REF!,IF(+All!#REF!="SMU",+All!#REF!,0))</f>
        <v>#REF!</v>
      </c>
      <c r="AE91" s="76" t="e">
        <f>IF(+All!#REF!="SMU",+All!#REF!,IF(+All!#REF!="SMU",+All!#REF!,0))</f>
        <v>#REF!</v>
      </c>
      <c r="AF91" s="75" t="e">
        <f>IF(+All!#REF!="SMU",+All!#REF!,IF(+All!#REF!="SMU",+All!#REF!,0))</f>
        <v>#REF!</v>
      </c>
      <c r="AG91" s="76" t="e">
        <f>IF(+All!#REF!="SMU",+All!#REF!,IF(+All!#REF!="SMU",+All!#REF!,0))</f>
        <v>#REF!</v>
      </c>
      <c r="AH91" s="75" t="e">
        <f>IF(+All!#REF!="SMU",+All!#REF!,IF(+All!#REF!="SMU",+All!#REF!,0))</f>
        <v>#REF!</v>
      </c>
      <c r="AI91" s="76" t="e">
        <f>IF(+All!#REF!="SMU",+All!#REF!,IF(+All!#REF!="SMU",+All!#REF!,0))</f>
        <v>#REF!</v>
      </c>
      <c r="AJ91" s="75" t="e">
        <f>IF(+All!#REF!="SMU",+All!#REF!,IF(+All!#REF!="SMU",+All!#REF!,0))</f>
        <v>#REF!</v>
      </c>
      <c r="AK91" s="76" t="e">
        <f>IF(+All!#REF!="SMU",+All!#REF!,IF(+All!#REF!="SMU",+All!#REF!,0))</f>
        <v>#REF!</v>
      </c>
      <c r="AL91" s="586" t="e">
        <f>IF(+All!#REF!="SMU",+All!#REF!,IF(+All!#REF!="SMU",+All!#REF!,0))</f>
        <v>#REF!</v>
      </c>
      <c r="AM91" s="584" t="e">
        <f>IF(+All!#REF!="SMU",+All!#REF!,IF(+All!#REF!="SMU",+All!#REF!,0))</f>
        <v>#REF!</v>
      </c>
      <c r="AN91" s="586" t="e">
        <f>IF(+All!#REF!="SMU",+All!#REF!,IF(+All!#REF!="SMU",+All!#REF!,0))</f>
        <v>#REF!</v>
      </c>
      <c r="AO91" s="585" t="e">
        <f>IF(+All!#REF!="SMU",+All!#REF!,IF(+All!#REF!="SMU",+All!#REF!,0))</f>
        <v>#REF!</v>
      </c>
      <c r="AP91" s="84" t="e">
        <f>IF(+All!#REF!="SMU",+All!#REF!,IF(+All!#REF!="SMU",+All!#REF!,0))</f>
        <v>#REF!</v>
      </c>
      <c r="AQ91" s="480" t="e">
        <f>IF(+All!#REF!="SMU",+All!#REF!,IF(+All!#REF!="SMU",+All!#REF!,0))</f>
        <v>#REF!</v>
      </c>
      <c r="AR91" s="81" t="e">
        <f>IF(+All!#REF!="SMU",+All!#REF!,IF(+All!#REF!="SMU",+All!#REF!,0))</f>
        <v>#REF!</v>
      </c>
      <c r="AS91" s="96" t="e">
        <f>IF(+All!#REF!="SMU",+All!#REF!,IF(+All!#REF!="SMU",+All!#REF!,0))</f>
        <v>#REF!</v>
      </c>
      <c r="AT91" s="96" t="e">
        <f>IF(+All!#REF!="SMU",+All!#REF!,IF(+All!#REF!="SMU",+All!#REF!,0))</f>
        <v>#REF!</v>
      </c>
      <c r="AU91" s="81" t="e">
        <f>IF(+All!#REF!="SMU",+All!#REF!,IF(+All!#REF!="SMU",+All!#REF!,0))</f>
        <v>#REF!</v>
      </c>
      <c r="AV91" s="96" t="e">
        <f>IF(+All!#REF!="SMU",+All!#REF!,IF(+All!#REF!="SMU",+All!#REF!,0))</f>
        <v>#REF!</v>
      </c>
      <c r="AW91" s="70" t="e">
        <f>IF(+All!#REF!="SMU",+All!#REF!,IF(+All!#REF!="SMU",+All!#REF!,0))</f>
        <v>#REF!</v>
      </c>
      <c r="AX91" s="96" t="e">
        <f>IF(+All!#REF!="SMU",+All!#REF!,IF(+All!#REF!="SMU",+All!#REF!,0))</f>
        <v>#REF!</v>
      </c>
      <c r="AY91" s="103" t="e">
        <f>IF(+All!#REF!="SMU",+All!#REF!,IF(+All!#REF!="SMU",+All!#REF!,0))</f>
        <v>#REF!</v>
      </c>
      <c r="AZ91" s="82" t="e">
        <f>IF(+All!#REF!="SMU",+All!#REF!,IF(+All!#REF!="SMU",+All!#REF!,0))</f>
        <v>#REF!</v>
      </c>
      <c r="BA91" s="83" t="e">
        <f>IF(+All!#REF!="SMU",+All!#REF!,IF(+All!#REF!="SMU",+All!#REF!,0))</f>
        <v>#REF!</v>
      </c>
      <c r="BB91" s="83" t="e">
        <f>IF(+All!#REF!="SMU",+All!#REF!,IF(+All!#REF!="SMU",+All!#REF!,0))</f>
        <v>#REF!</v>
      </c>
      <c r="BC91" s="480" t="e">
        <f>IF(+All!#REF!="SMU",+All!#REF!,IF(+All!#REF!="SMU",+All!#REF!,0))</f>
        <v>#REF!</v>
      </c>
      <c r="BD91" s="81" t="e">
        <f>IF(+All!#REF!="SMU",+All!#REF!,IF(+All!#REF!="SMU",+All!#REF!,0))</f>
        <v>#REF!</v>
      </c>
      <c r="BE91" s="96" t="e">
        <f>IF(+All!#REF!="SMU",+All!#REF!,IF(+All!#REF!="SMU",+All!#REF!,0))</f>
        <v>#REF!</v>
      </c>
      <c r="BF91" s="96" t="e">
        <f>IF(+All!#REF!="SMU",+All!#REF!,IF(+All!#REF!="SMU",+All!#REF!,0))</f>
        <v>#REF!</v>
      </c>
      <c r="BG91" s="81" t="e">
        <f>IF(+All!#REF!="SMU",+All!#REF!,IF(+All!#REF!="SMU",+All!#REF!,0))</f>
        <v>#REF!</v>
      </c>
      <c r="BH91" s="96" t="e">
        <f>IF(+All!#REF!="SMU",+All!#REF!,IF(+All!#REF!="SMU",+All!#REF!,0))</f>
        <v>#REF!</v>
      </c>
      <c r="BI91" s="70" t="e">
        <f>IF(+All!#REF!="SMU",+All!#REF!,IF(+All!#REF!="SMU",+All!#REF!,0))</f>
        <v>#REF!</v>
      </c>
      <c r="BJ91" s="92" t="e">
        <f>IF(+All!#REF!="SMU",+All!#REF!,IF(+All!#REF!="SMU",+All!#REF!,0))</f>
        <v>#REF!</v>
      </c>
      <c r="BK91" s="93" t="e">
        <f>IF(+All!#REF!="SMU",+All!#REF!,IF(+All!#REF!="SMU",+All!#REF!,0))</f>
        <v>#REF!</v>
      </c>
    </row>
    <row r="92" spans="1:63" x14ac:dyDescent="0.8">
      <c r="A92" s="70">
        <f>IF(+All!$F206="SMU",+All!A206,IF(+All!$H206="SMU",+All!A206,0))</f>
        <v>3</v>
      </c>
      <c r="B92" s="480" t="str">
        <f>IF(+All!$F206="SMU",+All!B206,IF(+All!$H206="SMU",+All!B206,0))</f>
        <v>Sat</v>
      </c>
      <c r="C92" s="104">
        <f>IF(+All!$F206="SMU",+All!C206,IF(+All!$H206="SMU",+All!C206,0))</f>
        <v>44457</v>
      </c>
      <c r="D92" s="105">
        <f>IF(+All!$F206="SMU",+All!D206,IF(+All!$H206="SMU",+All!D206,0))</f>
        <v>0.64583333333333337</v>
      </c>
      <c r="E92" s="707" t="str">
        <f>IF(+All!$F206="SMU",+All!E206,IF(+All!$H206="SMU",+All!E206,0))</f>
        <v>CBSSN</v>
      </c>
      <c r="F92" s="706" t="str">
        <f>IF(+All!$F206="SMU",+All!F206,IF(+All!$H206="SMU",+All!F206,0))</f>
        <v>SMU</v>
      </c>
      <c r="G92" s="707" t="str">
        <f>IF(+All!$F206="SMU",+All!G206,IF(+All!$H206="SMU",+All!G206,0))</f>
        <v>AAC</v>
      </c>
      <c r="H92" s="706" t="str">
        <f>IF(+All!$F206="SMU",+All!H206,IF(+All!$H206="SMU",+All!H206,0))</f>
        <v>Louisiana Tech</v>
      </c>
      <c r="I92" s="707" t="str">
        <f>IF(+All!$F206="SMU",+All!I206,IF(+All!$H206="SMU",+All!I206,0))</f>
        <v>CUSA</v>
      </c>
      <c r="J92" s="706" t="str">
        <f>IF(+All!$F206="SMU",+All!J206,IF(+All!$H206="SMU",+All!J206,0))</f>
        <v>SMU</v>
      </c>
      <c r="K92" s="707" t="str">
        <f>IF(+All!$F206="SMU",+All!K206,IF(+All!$H206="SMU",+All!K206,0))</f>
        <v>Louisiana Tech</v>
      </c>
      <c r="L92" s="92">
        <f>IF(+All!$F206="SMU",+All!L206,IF(+All!$H206="SMU",+All!L206,0))</f>
        <v>13</v>
      </c>
      <c r="M92" s="93">
        <f>IF(+All!$F206="SMU",+All!M206,IF(+All!$H206="SMU",+All!M206,0))</f>
        <v>65.5</v>
      </c>
      <c r="N92" s="706" t="str">
        <f>IF(+All!$F206="SMU",+All!N206,IF(+All!$H206="SMU",+All!N206,0))</f>
        <v>SMU</v>
      </c>
      <c r="O92" s="708">
        <f>IF(+All!$F206="SMU",+All!O206,IF(+All!$H206="SMU",+All!O206,0))</f>
        <v>39</v>
      </c>
      <c r="P92" s="708" t="str">
        <f>IF(+All!$F206="SMU",+All!P206,IF(+All!$H206="SMU",+All!P206,0))</f>
        <v>Louisiana Tech</v>
      </c>
      <c r="Q92" s="707">
        <f>IF(+All!$F206="SMU",+All!Q206,IF(+All!$H206="SMU",+All!Q206,0))</f>
        <v>37</v>
      </c>
      <c r="R92" s="706" t="str">
        <f>IF(+All!$F206="SMU",+All!R206,IF(+All!$H206="SMU",+All!R206,0))</f>
        <v>Louisiana Tech</v>
      </c>
      <c r="S92" s="708" t="str">
        <f>IF(+All!$F206="SMU",+All!S206,IF(+All!$H206="SMU",+All!S206,0))</f>
        <v>SMU</v>
      </c>
      <c r="T92" s="706" t="str">
        <f>IF(+All!$F206="SMU",+All!T206,IF(+All!$H206="SMU",+All!T206,0))</f>
        <v>Louisiana Tech</v>
      </c>
      <c r="U92" s="707" t="str">
        <f>IF(+All!$F206="SMU",+All!U206,IF(+All!$H206="SMU",+All!U206,0))</f>
        <v>W</v>
      </c>
      <c r="V92" s="706" t="e">
        <f>IF(+All!#REF!="SMU",+All!#REF!,IF(+All!#REF!="SMU",+All!#REF!,0))</f>
        <v>#REF!</v>
      </c>
      <c r="W92" s="76" t="e">
        <f>IF(+All!#REF!="SMU",+All!#REF!,IF(+All!#REF!="SMU",+All!#REF!,0))</f>
        <v>#REF!</v>
      </c>
      <c r="X92" s="706" t="e">
        <f>IF(+All!#REF!="SMU",+All!#REF!,IF(+All!#REF!="SMU",+All!#REF!,0))</f>
        <v>#REF!</v>
      </c>
      <c r="Y92" s="707" t="e">
        <f>IF(+All!#REF!="SMU",+All!#REF!,IF(+All!#REF!="SMU",+All!#REF!,0))</f>
        <v>#REF!</v>
      </c>
      <c r="Z92" s="706" t="e">
        <f>IF(+All!#REF!="SMU",+All!#REF!,IF(+All!#REF!="SMU",+All!#REF!,0))</f>
        <v>#REF!</v>
      </c>
      <c r="AA92" s="707" t="e">
        <f>IF(+All!#REF!="SMU",+All!#REF!,IF(+All!#REF!="SMU",+All!#REF!,0))</f>
        <v>#REF!</v>
      </c>
      <c r="AB92" s="706" t="e">
        <f>IF(+All!#REF!="SMU",+All!#REF!,IF(+All!#REF!="SMU",+All!#REF!,0))</f>
        <v>#REF!</v>
      </c>
      <c r="AC92" s="707" t="e">
        <f>IF(+All!#REF!="SMU",+All!#REF!,IF(+All!#REF!="SMU",+All!#REF!,0))</f>
        <v>#REF!</v>
      </c>
      <c r="AD92" s="75" t="e">
        <f>IF(+All!#REF!="SMU",+All!#REF!,IF(+All!#REF!="SMU",+All!#REF!,0))</f>
        <v>#REF!</v>
      </c>
      <c r="AE92" s="76" t="e">
        <f>IF(+All!#REF!="SMU",+All!#REF!,IF(+All!#REF!="SMU",+All!#REF!,0))</f>
        <v>#REF!</v>
      </c>
      <c r="AF92" s="75" t="e">
        <f>IF(+All!#REF!="SMU",+All!#REF!,IF(+All!#REF!="SMU",+All!#REF!,0))</f>
        <v>#REF!</v>
      </c>
      <c r="AG92" s="76" t="e">
        <f>IF(+All!#REF!="SMU",+All!#REF!,IF(+All!#REF!="SMU",+All!#REF!,0))</f>
        <v>#REF!</v>
      </c>
      <c r="AH92" s="75" t="e">
        <f>IF(+All!#REF!="SMU",+All!#REF!,IF(+All!#REF!="SMU",+All!#REF!,0))</f>
        <v>#REF!</v>
      </c>
      <c r="AI92" s="76" t="e">
        <f>IF(+All!#REF!="SMU",+All!#REF!,IF(+All!#REF!="SMU",+All!#REF!,0))</f>
        <v>#REF!</v>
      </c>
      <c r="AJ92" s="75" t="e">
        <f>IF(+All!#REF!="SMU",+All!#REF!,IF(+All!#REF!="SMU",+All!#REF!,0))</f>
        <v>#REF!</v>
      </c>
      <c r="AK92" s="76" t="e">
        <f>IF(+All!#REF!="SMU",+All!#REF!,IF(+All!#REF!="SMU",+All!#REF!,0))</f>
        <v>#REF!</v>
      </c>
      <c r="AL92" s="586" t="e">
        <f>IF(+All!#REF!="SMU",+All!#REF!,IF(+All!#REF!="SMU",+All!#REF!,0))</f>
        <v>#REF!</v>
      </c>
      <c r="AM92" s="584" t="e">
        <f>IF(+All!#REF!="SMU",+All!#REF!,IF(+All!#REF!="SMU",+All!#REF!,0))</f>
        <v>#REF!</v>
      </c>
      <c r="AN92" s="586" t="e">
        <f>IF(+All!#REF!="SMU",+All!#REF!,IF(+All!#REF!="SMU",+All!#REF!,0))</f>
        <v>#REF!</v>
      </c>
      <c r="AO92" s="585" t="e">
        <f>IF(+All!#REF!="SMU",+All!#REF!,IF(+All!#REF!="SMU",+All!#REF!,0))</f>
        <v>#REF!</v>
      </c>
      <c r="AP92" s="84" t="e">
        <f>IF(+All!#REF!="SMU",+All!#REF!,IF(+All!#REF!="SMU",+All!#REF!,0))</f>
        <v>#REF!</v>
      </c>
      <c r="AQ92" s="480" t="e">
        <f>IF(+All!#REF!="SMU",+All!#REF!,IF(+All!#REF!="SMU",+All!#REF!,0))</f>
        <v>#REF!</v>
      </c>
      <c r="AR92" s="81" t="e">
        <f>IF(+All!#REF!="SMU",+All!#REF!,IF(+All!#REF!="SMU",+All!#REF!,0))</f>
        <v>#REF!</v>
      </c>
      <c r="AS92" s="96" t="e">
        <f>IF(+All!#REF!="SMU",+All!#REF!,IF(+All!#REF!="SMU",+All!#REF!,0))</f>
        <v>#REF!</v>
      </c>
      <c r="AT92" s="96" t="e">
        <f>IF(+All!#REF!="SMU",+All!#REF!,IF(+All!#REF!="SMU",+All!#REF!,0))</f>
        <v>#REF!</v>
      </c>
      <c r="AU92" s="81" t="e">
        <f>IF(+All!#REF!="SMU",+All!#REF!,IF(+All!#REF!="SMU",+All!#REF!,0))</f>
        <v>#REF!</v>
      </c>
      <c r="AV92" s="96" t="e">
        <f>IF(+All!#REF!="SMU",+All!#REF!,IF(+All!#REF!="SMU",+All!#REF!,0))</f>
        <v>#REF!</v>
      </c>
      <c r="AW92" s="70" t="e">
        <f>IF(+All!#REF!="SMU",+All!#REF!,IF(+All!#REF!="SMU",+All!#REF!,0))</f>
        <v>#REF!</v>
      </c>
      <c r="AX92" s="96" t="e">
        <f>IF(+All!#REF!="SMU",+All!#REF!,IF(+All!#REF!="SMU",+All!#REF!,0))</f>
        <v>#REF!</v>
      </c>
      <c r="AY92" s="103" t="e">
        <f>IF(+All!#REF!="SMU",+All!#REF!,IF(+All!#REF!="SMU",+All!#REF!,0))</f>
        <v>#REF!</v>
      </c>
      <c r="AZ92" s="82" t="e">
        <f>IF(+All!#REF!="SMU",+All!#REF!,IF(+All!#REF!="SMU",+All!#REF!,0))</f>
        <v>#REF!</v>
      </c>
      <c r="BA92" s="83" t="e">
        <f>IF(+All!#REF!="SMU",+All!#REF!,IF(+All!#REF!="SMU",+All!#REF!,0))</f>
        <v>#REF!</v>
      </c>
      <c r="BB92" s="83" t="e">
        <f>IF(+All!#REF!="SMU",+All!#REF!,IF(+All!#REF!="SMU",+All!#REF!,0))</f>
        <v>#REF!</v>
      </c>
      <c r="BC92" s="480" t="e">
        <f>IF(+All!#REF!="SMU",+All!#REF!,IF(+All!#REF!="SMU",+All!#REF!,0))</f>
        <v>#REF!</v>
      </c>
      <c r="BD92" s="81" t="e">
        <f>IF(+All!#REF!="SMU",+All!#REF!,IF(+All!#REF!="SMU",+All!#REF!,0))</f>
        <v>#REF!</v>
      </c>
      <c r="BE92" s="96" t="e">
        <f>IF(+All!#REF!="SMU",+All!#REF!,IF(+All!#REF!="SMU",+All!#REF!,0))</f>
        <v>#REF!</v>
      </c>
      <c r="BF92" s="96" t="e">
        <f>IF(+All!#REF!="SMU",+All!#REF!,IF(+All!#REF!="SMU",+All!#REF!,0))</f>
        <v>#REF!</v>
      </c>
      <c r="BG92" s="81" t="e">
        <f>IF(+All!#REF!="SMU",+All!#REF!,IF(+All!#REF!="SMU",+All!#REF!,0))</f>
        <v>#REF!</v>
      </c>
      <c r="BH92" s="96" t="e">
        <f>IF(+All!#REF!="SMU",+All!#REF!,IF(+All!#REF!="SMU",+All!#REF!,0))</f>
        <v>#REF!</v>
      </c>
      <c r="BI92" s="70" t="e">
        <f>IF(+All!#REF!="SMU",+All!#REF!,IF(+All!#REF!="SMU",+All!#REF!,0))</f>
        <v>#REF!</v>
      </c>
      <c r="BJ92" s="92" t="e">
        <f>IF(+All!#REF!="SMU",+All!#REF!,IF(+All!#REF!="SMU",+All!#REF!,0))</f>
        <v>#REF!</v>
      </c>
      <c r="BK92" s="93" t="e">
        <f>IF(+All!#REF!="SMU",+All!#REF!,IF(+All!#REF!="SMU",+All!#REF!,0))</f>
        <v>#REF!</v>
      </c>
    </row>
    <row r="93" spans="1:63" x14ac:dyDescent="0.8">
      <c r="A93" s="70">
        <f>IF(+All!$F287="SMU",+All!A287,IF(+All!$H287="SMU",+All!A287,0))</f>
        <v>4</v>
      </c>
      <c r="B93" s="480" t="str">
        <f>IF(+All!$F287="SMU",+All!B287,IF(+All!$H287="SMU",+All!B287,0))</f>
        <v>Sat</v>
      </c>
      <c r="C93" s="104">
        <f>IF(+All!$F287="SMU",+All!C287,IF(+All!$H287="SMU",+All!C287,0))</f>
        <v>44464</v>
      </c>
      <c r="D93" s="105">
        <f>IF(+All!$F287="SMU",+All!D287,IF(+All!$H287="SMU",+All!D287,0))</f>
        <v>0.5</v>
      </c>
      <c r="E93" s="707">
        <f>IF(+All!$F287="SMU",+All!E287,IF(+All!$H287="SMU",+All!E287,0))</f>
        <v>0</v>
      </c>
      <c r="F93" s="706" t="str">
        <f>IF(+All!$F287="SMU",+All!F287,IF(+All!$H287="SMU",+All!F287,0))</f>
        <v>SMU</v>
      </c>
      <c r="G93" s="707" t="str">
        <f>IF(+All!$F287="SMU",+All!G287,IF(+All!$H287="SMU",+All!G287,0))</f>
        <v>AAC</v>
      </c>
      <c r="H93" s="706" t="str">
        <f>IF(+All!$F287="SMU",+All!H287,IF(+All!$H287="SMU",+All!H287,0))</f>
        <v>TCU</v>
      </c>
      <c r="I93" s="707" t="str">
        <f>IF(+All!$F287="SMU",+All!I287,IF(+All!$H287="SMU",+All!I287,0))</f>
        <v>B12</v>
      </c>
      <c r="J93" s="706" t="str">
        <f>IF(+All!$F287="SMU",+All!J287,IF(+All!$H287="SMU",+All!J287,0))</f>
        <v>TCU</v>
      </c>
      <c r="K93" s="707" t="str">
        <f>IF(+All!$F287="SMU",+All!K287,IF(+All!$H287="SMU",+All!K287,0))</f>
        <v>SMU</v>
      </c>
      <c r="L93" s="92">
        <f>IF(+All!$F287="SMU",+All!L287,IF(+All!$H287="SMU",+All!L287,0))</f>
        <v>9.5</v>
      </c>
      <c r="M93" s="93">
        <f>IF(+All!$F287="SMU",+All!M287,IF(+All!$H287="SMU",+All!M287,0))</f>
        <v>64</v>
      </c>
      <c r="N93" s="706" t="str">
        <f>IF(+All!$F287="SMU",+All!N287,IF(+All!$H287="SMU",+All!N287,0))</f>
        <v>SMU</v>
      </c>
      <c r="O93" s="708">
        <f>IF(+All!$F287="SMU",+All!O287,IF(+All!$H287="SMU",+All!O287,0))</f>
        <v>42</v>
      </c>
      <c r="P93" s="708" t="str">
        <f>IF(+All!$F287="SMU",+All!P287,IF(+All!$H287="SMU",+All!P287,0))</f>
        <v>TCU</v>
      </c>
      <c r="Q93" s="707">
        <f>IF(+All!$F287="SMU",+All!Q287,IF(+All!$H287="SMU",+All!Q287,0))</f>
        <v>34</v>
      </c>
      <c r="R93" s="706" t="str">
        <f>IF(+All!$F287="SMU",+All!R287,IF(+All!$H287="SMU",+All!R287,0))</f>
        <v>SMU</v>
      </c>
      <c r="S93" s="708" t="str">
        <f>IF(+All!$F287="SMU",+All!S287,IF(+All!$H287="SMU",+All!S287,0))</f>
        <v>TCU</v>
      </c>
      <c r="T93" s="706" t="str">
        <f>IF(+All!$F287="SMU",+All!T287,IF(+All!$H287="SMU",+All!T287,0))</f>
        <v>TCU</v>
      </c>
      <c r="U93" s="707" t="str">
        <f>IF(+All!$F287="SMU",+All!U287,IF(+All!$H287="SMU",+All!U287,0))</f>
        <v>L</v>
      </c>
      <c r="V93" s="706">
        <f>IF(+All!$F219="SMU",+All!#REF!,IF(+All!$H219="SMU",+All!#REF!,0))</f>
        <v>0</v>
      </c>
      <c r="W93" s="76">
        <f>IF(+All!$F219="SMU",+All!#REF!,IF(+All!$H219="SMU",+All!#REF!,0))</f>
        <v>0</v>
      </c>
      <c r="X93" s="706">
        <f>IF(+All!$F219="SMU",+All!#REF!,IF(+All!$H219="SMU",+All!#REF!,0))</f>
        <v>0</v>
      </c>
      <c r="Y93" s="707">
        <f>IF(+All!$F219="SMU",+All!#REF!,IF(+All!$H219="SMU",+All!#REF!,0))</f>
        <v>0</v>
      </c>
      <c r="Z93" s="706">
        <f>IF(+All!$F219="SMU",+All!#REF!,IF(+All!$H219="SMU",+All!#REF!,0))</f>
        <v>0</v>
      </c>
      <c r="AA93" s="707">
        <f>IF(+All!$F219="SMU",+All!#REF!,IF(+All!$H219="SMU",+All!#REF!,0))</f>
        <v>0</v>
      </c>
      <c r="AB93" s="706">
        <f>IF(+All!$F219="SMU",+All!#REF!,IF(+All!$H219="SMU",+All!#REF!,0))</f>
        <v>0</v>
      </c>
      <c r="AC93" s="707">
        <f>IF(+All!$F219="SMU",+All!#REF!,IF(+All!$H219="SMU",+All!#REF!,0))</f>
        <v>0</v>
      </c>
      <c r="AD93" s="75">
        <f>IF(+All!$F219="SMU",+All!#REF!,IF(+All!$H219="SMU",+All!#REF!,0))</f>
        <v>0</v>
      </c>
      <c r="AE93" s="76">
        <f>IF(+All!$F219="SMU",+All!#REF!,IF(+All!$H219="SMU",+All!#REF!,0))</f>
        <v>0</v>
      </c>
      <c r="AF93" s="75">
        <f>IF(+All!$F219="SMU",+All!#REF!,IF(+All!$H219="SMU",+All!#REF!,0))</f>
        <v>0</v>
      </c>
      <c r="AG93" s="76">
        <f>IF(+All!$F219="SMU",+All!#REF!,IF(+All!$H219="SMU",+All!#REF!,0))</f>
        <v>0</v>
      </c>
      <c r="AH93" s="75">
        <f>IF(+All!$F219="SMU",+All!#REF!,IF(+All!$H219="SMU",+All!#REF!,0))</f>
        <v>0</v>
      </c>
      <c r="AI93" s="76">
        <f>IF(+All!$F219="SMU",+All!#REF!,IF(+All!$H219="SMU",+All!#REF!,0))</f>
        <v>0</v>
      </c>
      <c r="AJ93" s="75">
        <f>IF(+All!$F219="SMU",+All!#REF!,IF(+All!$H219="SMU",+All!#REF!,0))</f>
        <v>0</v>
      </c>
      <c r="AK93" s="76">
        <f>IF(+All!$F219="SMU",+All!#REF!,IF(+All!$H219="SMU",+All!#REF!,0))</f>
        <v>0</v>
      </c>
      <c r="AL93" s="586">
        <f>IF(+All!$F219="SMU",+All!V219,IF(+All!$H219="SMU",+All!V219,0))</f>
        <v>0</v>
      </c>
      <c r="AM93" s="584">
        <f>IF(+All!$F219="SMU",+All!W219,IF(+All!$H219="SMU",+All!W219,0))</f>
        <v>0</v>
      </c>
      <c r="AN93" s="586">
        <f>IF(+All!$F219="SMU",+All!X219,IF(+All!$H219="SMU",+All!X219,0))</f>
        <v>0</v>
      </c>
      <c r="AO93" s="585">
        <f>IF(+All!$F219="SMU",+All!Y219,IF(+All!$H219="SMU",+All!Y219,0))</f>
        <v>0</v>
      </c>
      <c r="AP93" s="84">
        <f>IF(+All!$F219="SMU",+All!Z219,IF(+All!$H219="SMU",+All!Z219,0))</f>
        <v>0</v>
      </c>
      <c r="AQ93" s="480">
        <f>IF(+All!$F219="SMU",+All!#REF!,IF(+All!$H219="SMU",+All!#REF!,0))</f>
        <v>0</v>
      </c>
      <c r="AR93" s="81">
        <f>IF(+All!$F219="SMU",+All!#REF!,IF(+All!$H219="SMU",+All!#REF!,0))</f>
        <v>0</v>
      </c>
      <c r="AS93" s="96">
        <f>IF(+All!$F219="SMU",+All!#REF!,IF(+All!$H219="SMU",+All!#REF!,0))</f>
        <v>0</v>
      </c>
      <c r="AT93" s="96">
        <f>IF(+All!$F219="SMU",+All!#REF!,IF(+All!$H219="SMU",+All!#REF!,0))</f>
        <v>0</v>
      </c>
      <c r="AU93" s="81">
        <f>IF(+All!$F219="SMU",+All!#REF!,IF(+All!$H219="SMU",+All!#REF!,0))</f>
        <v>0</v>
      </c>
      <c r="AV93" s="96">
        <f>IF(+All!$F219="SMU",+All!#REF!,IF(+All!$H219="SMU",+All!#REF!,0))</f>
        <v>0</v>
      </c>
      <c r="AW93" s="70">
        <f>IF(+All!$F219="SMU",+All!#REF!,IF(+All!$H219="SMU",+All!#REF!,0))</f>
        <v>0</v>
      </c>
      <c r="AX93" s="96">
        <f>IF(+All!$F219="SMU",+All!#REF!,IF(+All!$H219="SMU",+All!#REF!,0))</f>
        <v>0</v>
      </c>
      <c r="AY93" s="103">
        <f>IF(+All!$F219="SMU",+All!#REF!,IF(+All!$H219="SMU",+All!#REF!,0))</f>
        <v>0</v>
      </c>
      <c r="AZ93" s="82">
        <f>IF(+All!$F219="SMU",+All!#REF!,IF(+All!$H219="SMU",+All!#REF!,0))</f>
        <v>0</v>
      </c>
      <c r="BA93" s="83">
        <f>IF(+All!$F219="SMU",+All!#REF!,IF(+All!$H219="SMU",+All!#REF!,0))</f>
        <v>0</v>
      </c>
      <c r="BB93" s="83">
        <f>IF(+All!$F219="SMU",+All!#REF!,IF(+All!$H219="SMU",+All!#REF!,0))</f>
        <v>0</v>
      </c>
      <c r="BC93" s="480">
        <f>IF(+All!$F219="SMU",+All!#REF!,IF(+All!$H219="SMU",+All!#REF!,0))</f>
        <v>0</v>
      </c>
      <c r="BD93" s="81">
        <f>IF(+All!$F219="SMU",+All!#REF!,IF(+All!$H219="SMU",+All!#REF!,0))</f>
        <v>0</v>
      </c>
      <c r="BE93" s="96">
        <f>IF(+All!$F219="SMU",+All!#REF!,IF(+All!$H219="SMU",+All!#REF!,0))</f>
        <v>0</v>
      </c>
      <c r="BF93" s="96">
        <f>IF(+All!$F219="SMU",+All!#REF!,IF(+All!$H219="SMU",+All!#REF!,0))</f>
        <v>0</v>
      </c>
      <c r="BG93" s="81">
        <f>IF(+All!$F219="SMU",+All!#REF!,IF(+All!$H219="SMU",+All!#REF!,0))</f>
        <v>0</v>
      </c>
      <c r="BH93" s="96">
        <f>IF(+All!$F219="SMU",+All!#REF!,IF(+All!$H219="SMU",+All!#REF!,0))</f>
        <v>0</v>
      </c>
      <c r="BI93" s="70">
        <f>IF(+All!$F219="SMU",+All!#REF!,IF(+All!$H219="SMU",+All!#REF!,0))</f>
        <v>0</v>
      </c>
      <c r="BJ93" s="92">
        <f>IF(+All!$F219="SMU",+All!#REF!,IF(+All!$H219="SMU",+All!#REF!,0))</f>
        <v>0</v>
      </c>
      <c r="BK93" s="93">
        <f>IF(+All!$F219="SMU",+All!#REF!,IF(+All!$H219="SMU",+All!#REF!,0))</f>
        <v>0</v>
      </c>
    </row>
    <row r="94" spans="1:63" x14ac:dyDescent="0.8">
      <c r="A94" s="70">
        <f>IF(+All!$F334="SMU",+All!A334,IF(+All!$H334="SMU",+All!A334,0))</f>
        <v>5</v>
      </c>
      <c r="B94" s="480" t="str">
        <f>IF(+All!$F334="SMU",+All!B334,IF(+All!$H334="SMU",+All!B334,0))</f>
        <v>Sat</v>
      </c>
      <c r="C94" s="104">
        <f>IF(+All!$F334="SMU",+All!C334,IF(+All!$H334="SMU",+All!C334,0))</f>
        <v>44471</v>
      </c>
      <c r="D94" s="105">
        <f>IF(+All!$F334="SMU",+All!D334,IF(+All!$H334="SMU",+All!D334,0))</f>
        <v>0.66666666666666663</v>
      </c>
      <c r="E94" s="707" t="str">
        <f>IF(+All!$F334="SMU",+All!E334,IF(+All!$H334="SMU",+All!E334,0))</f>
        <v>ESPNU</v>
      </c>
      <c r="F94" s="706" t="str">
        <f>IF(+All!$F334="SMU",+All!F334,IF(+All!$H334="SMU",+All!F334,0))</f>
        <v>South Florida</v>
      </c>
      <c r="G94" s="707" t="str">
        <f>IF(+All!$F334="SMU",+All!G334,IF(+All!$H334="SMU",+All!G334,0))</f>
        <v>AAC</v>
      </c>
      <c r="H94" s="706" t="str">
        <f>IF(+All!$F334="SMU",+All!H334,IF(+All!$H334="SMU",+All!H334,0))</f>
        <v>SMU</v>
      </c>
      <c r="I94" s="707" t="str">
        <f>IF(+All!$F334="SMU",+All!I334,IF(+All!$H334="SMU",+All!I334,0))</f>
        <v>AAC</v>
      </c>
      <c r="J94" s="706" t="str">
        <f>IF(+All!$F334="SMU",+All!J334,IF(+All!$H334="SMU",+All!J334,0))</f>
        <v>SMU</v>
      </c>
      <c r="K94" s="707" t="str">
        <f>IF(+All!$F334="SMU",+All!K334,IF(+All!$H334="SMU",+All!K334,0))</f>
        <v>South Florida</v>
      </c>
      <c r="L94" s="92">
        <f>IF(+All!$F334="SMU",+All!L334,IF(+All!$H334="SMU",+All!L334,0))</f>
        <v>20.5</v>
      </c>
      <c r="M94" s="93">
        <f>IF(+All!$F334="SMU",+All!M334,IF(+All!$H334="SMU",+All!M334,0))</f>
        <v>68.5</v>
      </c>
      <c r="N94" s="706" t="str">
        <f>IF(+All!$F334="SMU",+All!N334,IF(+All!$H334="SMU",+All!N334,0))</f>
        <v>SMU</v>
      </c>
      <c r="O94" s="708">
        <f>IF(+All!$F334="SMU",+All!O334,IF(+All!$H334="SMU",+All!O334,0))</f>
        <v>41</v>
      </c>
      <c r="P94" s="708" t="str">
        <f>IF(+All!$F334="SMU",+All!P334,IF(+All!$H334="SMU",+All!P334,0))</f>
        <v>South Florida</v>
      </c>
      <c r="Q94" s="707">
        <f>IF(+All!$F334="SMU",+All!Q334,IF(+All!$H334="SMU",+All!Q334,0))</f>
        <v>17</v>
      </c>
      <c r="R94" s="706" t="str">
        <f>IF(+All!$F334="SMU",+All!R334,IF(+All!$H334="SMU",+All!R334,0))</f>
        <v>SMU</v>
      </c>
      <c r="S94" s="708" t="str">
        <f>IF(+All!$F334="SMU",+All!S334,IF(+All!$H334="SMU",+All!S334,0))</f>
        <v>South Florida</v>
      </c>
      <c r="T94" s="706" t="str">
        <f>IF(+All!$F334="SMU",+All!T334,IF(+All!$H334="SMU",+All!T334,0))</f>
        <v>SMU</v>
      </c>
      <c r="U94" s="707" t="str">
        <f>IF(+All!$F334="SMU",+All!U334,IF(+All!$H334="SMU",+All!U334,0))</f>
        <v>W</v>
      </c>
      <c r="V94" s="706">
        <f>IF(+All!$F248="SMU",+All!#REF!,IF(+All!$H248="SMU",+All!#REF!,0))</f>
        <v>0</v>
      </c>
      <c r="W94" s="76">
        <f>IF(+All!$F248="SMU",+All!#REF!,IF(+All!$H248="SMU",+All!#REF!,0))</f>
        <v>0</v>
      </c>
      <c r="X94" s="706">
        <f>IF(+All!$F248="SMU",+All!#REF!,IF(+All!$H248="SMU",+All!#REF!,0))</f>
        <v>0</v>
      </c>
      <c r="Y94" s="707">
        <f>IF(+All!$F248="SMU",+All!#REF!,IF(+All!$H248="SMU",+All!#REF!,0))</f>
        <v>0</v>
      </c>
      <c r="Z94" s="706">
        <f>IF(+All!$F248="SMU",+All!#REF!,IF(+All!$H248="SMU",+All!#REF!,0))</f>
        <v>0</v>
      </c>
      <c r="AA94" s="707">
        <f>IF(+All!$F248="SMU",+All!#REF!,IF(+All!$H248="SMU",+All!#REF!,0))</f>
        <v>0</v>
      </c>
      <c r="AB94" s="706">
        <f>IF(+All!$F248="SMU",+All!#REF!,IF(+All!$H248="SMU",+All!#REF!,0))</f>
        <v>0</v>
      </c>
      <c r="AC94" s="707">
        <f>IF(+All!$F248="SMU",+All!#REF!,IF(+All!$H248="SMU",+All!#REF!,0))</f>
        <v>0</v>
      </c>
      <c r="AD94" s="75">
        <f>IF(+All!$F248="SMU",+All!#REF!,IF(+All!$H248="SMU",+All!#REF!,0))</f>
        <v>0</v>
      </c>
      <c r="AE94" s="76">
        <f>IF(+All!$F248="SMU",+All!#REF!,IF(+All!$H248="SMU",+All!#REF!,0))</f>
        <v>0</v>
      </c>
      <c r="AF94" s="75">
        <f>IF(+All!$F248="SMU",+All!#REF!,IF(+All!$H248="SMU",+All!#REF!,0))</f>
        <v>0</v>
      </c>
      <c r="AG94" s="76">
        <f>IF(+All!$F248="SMU",+All!#REF!,IF(+All!$H248="SMU",+All!#REF!,0))</f>
        <v>0</v>
      </c>
      <c r="AH94" s="75">
        <f>IF(+All!$F248="SMU",+All!#REF!,IF(+All!$H248="SMU",+All!#REF!,0))</f>
        <v>0</v>
      </c>
      <c r="AI94" s="76">
        <f>IF(+All!$F248="SMU",+All!#REF!,IF(+All!$H248="SMU",+All!#REF!,0))</f>
        <v>0</v>
      </c>
      <c r="AJ94" s="75">
        <f>IF(+All!$F248="SMU",+All!#REF!,IF(+All!$H248="SMU",+All!#REF!,0))</f>
        <v>0</v>
      </c>
      <c r="AK94" s="76">
        <f>IF(+All!$F248="SMU",+All!#REF!,IF(+All!$H248="SMU",+All!#REF!,0))</f>
        <v>0</v>
      </c>
      <c r="AL94" s="586">
        <f>IF(+All!$F248="SMU",+All!V248,IF(+All!$H248="SMU",+All!V248,0))</f>
        <v>0</v>
      </c>
      <c r="AM94" s="584">
        <f>IF(+All!$F248="SMU",+All!W248,IF(+All!$H248="SMU",+All!W248,0))</f>
        <v>0</v>
      </c>
      <c r="AN94" s="586">
        <f>IF(+All!$F248="SMU",+All!X248,IF(+All!$H248="SMU",+All!X248,0))</f>
        <v>0</v>
      </c>
      <c r="AO94" s="585">
        <f>IF(+All!$F248="SMU",+All!Y248,IF(+All!$H248="SMU",+All!Y248,0))</f>
        <v>0</v>
      </c>
      <c r="AP94" s="84">
        <f>IF(+All!$F248="SMU",+All!Z248,IF(+All!$H248="SMU",+All!Z248,0))</f>
        <v>0</v>
      </c>
      <c r="AQ94" s="480">
        <f>IF(+All!$F248="SMU",+All!#REF!,IF(+All!$H248="SMU",+All!#REF!,0))</f>
        <v>0</v>
      </c>
      <c r="AR94" s="81">
        <f>IF(+All!$F248="SMU",+All!#REF!,IF(+All!$H248="SMU",+All!#REF!,0))</f>
        <v>0</v>
      </c>
      <c r="AS94" s="96">
        <f>IF(+All!$F248="SMU",+All!#REF!,IF(+All!$H248="SMU",+All!#REF!,0))</f>
        <v>0</v>
      </c>
      <c r="AT94" s="96">
        <f>IF(+All!$F248="SMU",+All!#REF!,IF(+All!$H248="SMU",+All!#REF!,0))</f>
        <v>0</v>
      </c>
      <c r="AU94" s="81">
        <f>IF(+All!$F248="SMU",+All!#REF!,IF(+All!$H248="SMU",+All!#REF!,0))</f>
        <v>0</v>
      </c>
      <c r="AV94" s="96">
        <f>IF(+All!$F248="SMU",+All!#REF!,IF(+All!$H248="SMU",+All!#REF!,0))</f>
        <v>0</v>
      </c>
      <c r="AW94" s="70">
        <f>IF(+All!$F248="SMU",+All!#REF!,IF(+All!$H248="SMU",+All!#REF!,0))</f>
        <v>0</v>
      </c>
      <c r="AX94" s="96">
        <f>IF(+All!$F248="SMU",+All!#REF!,IF(+All!$H248="SMU",+All!#REF!,0))</f>
        <v>0</v>
      </c>
      <c r="AY94" s="103">
        <f>IF(+All!$F248="SMU",+All!#REF!,IF(+All!$H248="SMU",+All!#REF!,0))</f>
        <v>0</v>
      </c>
      <c r="AZ94" s="82">
        <f>IF(+All!$F248="SMU",+All!#REF!,IF(+All!$H248="SMU",+All!#REF!,0))</f>
        <v>0</v>
      </c>
      <c r="BA94" s="83">
        <f>IF(+All!$F248="SMU",+All!#REF!,IF(+All!$H248="SMU",+All!#REF!,0))</f>
        <v>0</v>
      </c>
      <c r="BB94" s="83">
        <f>IF(+All!$F248="SMU",+All!#REF!,IF(+All!$H248="SMU",+All!#REF!,0))</f>
        <v>0</v>
      </c>
      <c r="BC94" s="480">
        <f>IF(+All!$F248="SMU",+All!#REF!,IF(+All!$H248="SMU",+All!#REF!,0))</f>
        <v>0</v>
      </c>
      <c r="BD94" s="81">
        <f>IF(+All!$F248="SMU",+All!#REF!,IF(+All!$H248="SMU",+All!#REF!,0))</f>
        <v>0</v>
      </c>
      <c r="BE94" s="96">
        <f>IF(+All!$F248="SMU",+All!#REF!,IF(+All!$H248="SMU",+All!#REF!,0))</f>
        <v>0</v>
      </c>
      <c r="BF94" s="96">
        <f>IF(+All!$F248="SMU",+All!#REF!,IF(+All!$H248="SMU",+All!#REF!,0))</f>
        <v>0</v>
      </c>
      <c r="BG94" s="81">
        <f>IF(+All!$F248="SMU",+All!#REF!,IF(+All!$H248="SMU",+All!#REF!,0))</f>
        <v>0</v>
      </c>
      <c r="BH94" s="96">
        <f>IF(+All!$F248="SMU",+All!#REF!,IF(+All!$H248="SMU",+All!#REF!,0))</f>
        <v>0</v>
      </c>
      <c r="BI94" s="70">
        <f>IF(+All!$F248="SMU",+All!#REF!,IF(+All!$H248="SMU",+All!#REF!,0))</f>
        <v>0</v>
      </c>
      <c r="BJ94" s="92">
        <f>IF(+All!$F248="SMU",+All!#REF!,IF(+All!$H248="SMU",+All!#REF!,0))</f>
        <v>0</v>
      </c>
      <c r="BK94" s="93">
        <f>IF(+All!$F248="SMU",+All!#REF!,IF(+All!$H248="SMU",+All!#REF!,0))</f>
        <v>0</v>
      </c>
    </row>
    <row r="95" spans="1:63" x14ac:dyDescent="0.8">
      <c r="A95" s="70">
        <f>IF(+All!$F404="SMU",+All!A404,IF(+All!$H404="SMU",+All!A404,0))</f>
        <v>6</v>
      </c>
      <c r="B95" s="480" t="str">
        <f>IF(+All!$F404="SMU",+All!B404,IF(+All!$H404="SMU",+All!B404,0))</f>
        <v>Sat</v>
      </c>
      <c r="C95" s="104">
        <f>IF(+All!$F404="SMU",+All!C404,IF(+All!$H404="SMU",+All!C404,0))</f>
        <v>44478</v>
      </c>
      <c r="D95" s="105">
        <f>IF(+All!$F404="SMU",+All!D404,IF(+All!$H404="SMU",+All!D404,0))</f>
        <v>0.64583333333333337</v>
      </c>
      <c r="E95" s="707" t="str">
        <f>IF(+All!$F404="SMU",+All!E404,IF(+All!$H404="SMU",+All!E404,0))</f>
        <v>CBSSN</v>
      </c>
      <c r="F95" s="706" t="str">
        <f>IF(+All!$F404="SMU",+All!F404,IF(+All!$H404="SMU",+All!F404,0))</f>
        <v>SMU</v>
      </c>
      <c r="G95" s="707" t="str">
        <f>IF(+All!$F404="SMU",+All!G404,IF(+All!$H404="SMU",+All!G404,0))</f>
        <v>AAC</v>
      </c>
      <c r="H95" s="706" t="str">
        <f>IF(+All!$F404="SMU",+All!H404,IF(+All!$H404="SMU",+All!H404,0))</f>
        <v>Navy</v>
      </c>
      <c r="I95" s="707" t="str">
        <f>IF(+All!$F404="SMU",+All!I404,IF(+All!$H404="SMU",+All!I404,0))</f>
        <v>AAC</v>
      </c>
      <c r="J95" s="706" t="str">
        <f>IF(+All!$F404="SMU",+All!J404,IF(+All!$H404="SMU",+All!J404,0))</f>
        <v>SMU</v>
      </c>
      <c r="K95" s="707" t="str">
        <f>IF(+All!$F404="SMU",+All!K404,IF(+All!$H404="SMU",+All!K404,0))</f>
        <v>Navy</v>
      </c>
      <c r="L95" s="92">
        <f>IF(+All!$F404="SMU",+All!L404,IF(+All!$H404="SMU",+All!L404,0))</f>
        <v>13.5</v>
      </c>
      <c r="M95" s="93">
        <f>IF(+All!$F404="SMU",+All!M404,IF(+All!$H404="SMU",+All!M404,0))</f>
        <v>55.5</v>
      </c>
      <c r="N95" s="706" t="str">
        <f>IF(+All!$F404="SMU",+All!N404,IF(+All!$H404="SMU",+All!N404,0))</f>
        <v>SMU</v>
      </c>
      <c r="O95" s="708">
        <f>IF(+All!$F404="SMU",+All!O404,IF(+All!$H404="SMU",+All!O404,0))</f>
        <v>31</v>
      </c>
      <c r="P95" s="708" t="str">
        <f>IF(+All!$F404="SMU",+All!P404,IF(+All!$H404="SMU",+All!P404,0))</f>
        <v>Navy</v>
      </c>
      <c r="Q95" s="707">
        <f>IF(+All!$F404="SMU",+All!Q404,IF(+All!$H404="SMU",+All!Q404,0))</f>
        <v>24</v>
      </c>
      <c r="R95" s="706" t="str">
        <f>IF(+All!$F404="SMU",+All!R404,IF(+All!$H404="SMU",+All!R404,0))</f>
        <v>Navy</v>
      </c>
      <c r="S95" s="708" t="str">
        <f>IF(+All!$F404="SMU",+All!S404,IF(+All!$H404="SMU",+All!S404,0))</f>
        <v>SMU</v>
      </c>
      <c r="T95" s="706" t="str">
        <f>IF(+All!$F404="SMU",+All!T404,IF(+All!$H404="SMU",+All!T404,0))</f>
        <v>SMU</v>
      </c>
      <c r="U95" s="707" t="str">
        <f>IF(+All!$F404="SMU",+All!U404,IF(+All!$H404="SMU",+All!U404,0))</f>
        <v>L</v>
      </c>
      <c r="V95" s="706" t="e">
        <f>IF(+All!#REF!="SMU",+All!#REF!,IF(+All!#REF!="SMU",+All!#REF!,0))</f>
        <v>#REF!</v>
      </c>
      <c r="W95" s="76" t="e">
        <f>IF(+All!#REF!="SMU",+All!#REF!,IF(+All!#REF!="SMU",+All!#REF!,0))</f>
        <v>#REF!</v>
      </c>
      <c r="X95" s="706" t="e">
        <f>IF(+All!#REF!="SMU",+All!#REF!,IF(+All!#REF!="SMU",+All!#REF!,0))</f>
        <v>#REF!</v>
      </c>
      <c r="Y95" s="707" t="e">
        <f>IF(+All!#REF!="SMU",+All!#REF!,IF(+All!#REF!="SMU",+All!#REF!,0))</f>
        <v>#REF!</v>
      </c>
      <c r="Z95" s="706" t="e">
        <f>IF(+All!#REF!="SMU",+All!#REF!,IF(+All!#REF!="SMU",+All!#REF!,0))</f>
        <v>#REF!</v>
      </c>
      <c r="AA95" s="707" t="e">
        <f>IF(+All!#REF!="SMU",+All!#REF!,IF(+All!#REF!="SMU",+All!#REF!,0))</f>
        <v>#REF!</v>
      </c>
      <c r="AB95" s="706" t="e">
        <f>IF(+All!#REF!="SMU",+All!#REF!,IF(+All!#REF!="SMU",+All!#REF!,0))</f>
        <v>#REF!</v>
      </c>
      <c r="AC95" s="707" t="e">
        <f>IF(+All!#REF!="SMU",+All!#REF!,IF(+All!#REF!="SMU",+All!#REF!,0))</f>
        <v>#REF!</v>
      </c>
      <c r="AD95" s="75" t="e">
        <f>IF(+All!#REF!="SMU",+All!#REF!,IF(+All!#REF!="SMU",+All!#REF!,0))</f>
        <v>#REF!</v>
      </c>
      <c r="AE95" s="76" t="e">
        <f>IF(+All!#REF!="SMU",+All!#REF!,IF(+All!#REF!="SMU",+All!#REF!,0))</f>
        <v>#REF!</v>
      </c>
      <c r="AF95" s="75" t="e">
        <f>IF(+All!#REF!="SMU",+All!#REF!,IF(+All!#REF!="SMU",+All!#REF!,0))</f>
        <v>#REF!</v>
      </c>
      <c r="AG95" s="76" t="e">
        <f>IF(+All!#REF!="SMU",+All!#REF!,IF(+All!#REF!="SMU",+All!#REF!,0))</f>
        <v>#REF!</v>
      </c>
      <c r="AH95" s="75" t="e">
        <f>IF(+All!#REF!="SMU",+All!#REF!,IF(+All!#REF!="SMU",+All!#REF!,0))</f>
        <v>#REF!</v>
      </c>
      <c r="AI95" s="76" t="e">
        <f>IF(+All!#REF!="SMU",+All!#REF!,IF(+All!#REF!="SMU",+All!#REF!,0))</f>
        <v>#REF!</v>
      </c>
      <c r="AJ95" s="75" t="e">
        <f>IF(+All!#REF!="SMU",+All!#REF!,IF(+All!#REF!="SMU",+All!#REF!,0))</f>
        <v>#REF!</v>
      </c>
      <c r="AK95" s="76" t="e">
        <f>IF(+All!#REF!="SMU",+All!#REF!,IF(+All!#REF!="SMU",+All!#REF!,0))</f>
        <v>#REF!</v>
      </c>
      <c r="AL95" s="586" t="e">
        <f>IF(+All!#REF!="SMU",+All!#REF!,IF(+All!#REF!="SMU",+All!#REF!,0))</f>
        <v>#REF!</v>
      </c>
      <c r="AM95" s="584" t="e">
        <f>IF(+All!#REF!="SMU",+All!#REF!,IF(+All!#REF!="SMU",+All!#REF!,0))</f>
        <v>#REF!</v>
      </c>
      <c r="AN95" s="586" t="e">
        <f>IF(+All!#REF!="SMU",+All!#REF!,IF(+All!#REF!="SMU",+All!#REF!,0))</f>
        <v>#REF!</v>
      </c>
      <c r="AO95" s="585" t="e">
        <f>IF(+All!#REF!="SMU",+All!#REF!,IF(+All!#REF!="SMU",+All!#REF!,0))</f>
        <v>#REF!</v>
      </c>
      <c r="AP95" s="84" t="e">
        <f>IF(+All!#REF!="SMU",+All!#REF!,IF(+All!#REF!="SMU",+All!#REF!,0))</f>
        <v>#REF!</v>
      </c>
      <c r="AQ95" s="480" t="e">
        <f>IF(+All!#REF!="SMU",+All!#REF!,IF(+All!#REF!="SMU",+All!#REF!,0))</f>
        <v>#REF!</v>
      </c>
      <c r="AR95" s="81" t="e">
        <f>IF(+All!#REF!="SMU",+All!#REF!,IF(+All!#REF!="SMU",+All!#REF!,0))</f>
        <v>#REF!</v>
      </c>
      <c r="AS95" s="96" t="e">
        <f>IF(+All!#REF!="SMU",+All!#REF!,IF(+All!#REF!="SMU",+All!#REF!,0))</f>
        <v>#REF!</v>
      </c>
      <c r="AT95" s="96" t="e">
        <f>IF(+All!#REF!="SMU",+All!#REF!,IF(+All!#REF!="SMU",+All!#REF!,0))</f>
        <v>#REF!</v>
      </c>
      <c r="AU95" s="81" t="e">
        <f>IF(+All!#REF!="SMU",+All!#REF!,IF(+All!#REF!="SMU",+All!#REF!,0))</f>
        <v>#REF!</v>
      </c>
      <c r="AV95" s="96" t="e">
        <f>IF(+All!#REF!="SMU",+All!#REF!,IF(+All!#REF!="SMU",+All!#REF!,0))</f>
        <v>#REF!</v>
      </c>
      <c r="AW95" s="70" t="e">
        <f>IF(+All!#REF!="SMU",+All!#REF!,IF(+All!#REF!="SMU",+All!#REF!,0))</f>
        <v>#REF!</v>
      </c>
      <c r="AX95" s="96" t="e">
        <f>IF(+All!#REF!="SMU",+All!#REF!,IF(+All!#REF!="SMU",+All!#REF!,0))</f>
        <v>#REF!</v>
      </c>
      <c r="AY95" s="103" t="e">
        <f>IF(+All!#REF!="SMU",+All!#REF!,IF(+All!#REF!="SMU",+All!#REF!,0))</f>
        <v>#REF!</v>
      </c>
      <c r="AZ95" s="82" t="e">
        <f>IF(+All!#REF!="SMU",+All!#REF!,IF(+All!#REF!="SMU",+All!#REF!,0))</f>
        <v>#REF!</v>
      </c>
      <c r="BA95" s="83" t="e">
        <f>IF(+All!#REF!="SMU",+All!#REF!,IF(+All!#REF!="SMU",+All!#REF!,0))</f>
        <v>#REF!</v>
      </c>
      <c r="BB95" s="83" t="e">
        <f>IF(+All!#REF!="SMU",+All!#REF!,IF(+All!#REF!="SMU",+All!#REF!,0))</f>
        <v>#REF!</v>
      </c>
      <c r="BC95" s="480" t="e">
        <f>IF(+All!#REF!="SMU",+All!#REF!,IF(+All!#REF!="SMU",+All!#REF!,0))</f>
        <v>#REF!</v>
      </c>
      <c r="BD95" s="81" t="e">
        <f>IF(+All!#REF!="SMU",+All!#REF!,IF(+All!#REF!="SMU",+All!#REF!,0))</f>
        <v>#REF!</v>
      </c>
      <c r="BE95" s="96" t="e">
        <f>IF(+All!#REF!="SMU",+All!#REF!,IF(+All!#REF!="SMU",+All!#REF!,0))</f>
        <v>#REF!</v>
      </c>
      <c r="BF95" s="96" t="e">
        <f>IF(+All!#REF!="SMU",+All!#REF!,IF(+All!#REF!="SMU",+All!#REF!,0))</f>
        <v>#REF!</v>
      </c>
      <c r="BG95" s="81" t="e">
        <f>IF(+All!#REF!="SMU",+All!#REF!,IF(+All!#REF!="SMU",+All!#REF!,0))</f>
        <v>#REF!</v>
      </c>
      <c r="BH95" s="96" t="e">
        <f>IF(+All!#REF!="SMU",+All!#REF!,IF(+All!#REF!="SMU",+All!#REF!,0))</f>
        <v>#REF!</v>
      </c>
      <c r="BI95" s="70" t="e">
        <f>IF(+All!#REF!="SMU",+All!#REF!,IF(+All!#REF!="SMU",+All!#REF!,0))</f>
        <v>#REF!</v>
      </c>
      <c r="BJ95" s="92" t="e">
        <f>IF(+All!#REF!="SMU",+All!#REF!,IF(+All!#REF!="SMU",+All!#REF!,0))</f>
        <v>#REF!</v>
      </c>
      <c r="BK95" s="93" t="e">
        <f>IF(+All!#REF!="SMU",+All!#REF!,IF(+All!#REF!="SMU",+All!#REF!,0))</f>
        <v>#REF!</v>
      </c>
    </row>
    <row r="96" spans="1:63" x14ac:dyDescent="0.8">
      <c r="A96" s="70">
        <f>IF(+All!$F548="SMU",+All!A548,IF(+All!$H548="SMU",+All!A548,0))</f>
        <v>7</v>
      </c>
      <c r="B96" s="480" t="str">
        <f>IF(+All!$F548="SMU",+All!B548,IF(+All!$H548="SMU",+All!B548,0))</f>
        <v>Sat</v>
      </c>
      <c r="C96" s="104">
        <f>IF(+All!$F548="SMU",+All!C548,IF(+All!$H548="SMU",+All!C548,0))</f>
        <v>44485</v>
      </c>
      <c r="D96" s="105">
        <f>IF(+All!$F548="SMU",+All!D548,IF(+All!$H548="SMU",+All!D548,0))</f>
        <v>0</v>
      </c>
      <c r="E96" s="707">
        <f>IF(+All!$F548="SMU",+All!E548,IF(+All!$H548="SMU",+All!E548,0))</f>
        <v>0</v>
      </c>
      <c r="F96" s="706" t="str">
        <f>IF(+All!$F548="SMU",+All!F548,IF(+All!$H548="SMU",+All!F548,0))</f>
        <v>SMU</v>
      </c>
      <c r="G96" s="707" t="str">
        <f>IF(+All!$F548="SMU",+All!G548,IF(+All!$H548="SMU",+All!G548,0))</f>
        <v>AAC</v>
      </c>
      <c r="H96" s="706" t="str">
        <f>IF(+All!$F548="SMU",+All!H548,IF(+All!$H548="SMU",+All!H548,0))</f>
        <v>Open</v>
      </c>
      <c r="I96" s="707" t="str">
        <f>IF(+All!$F548="SMU",+All!I548,IF(+All!$H548="SMU",+All!I548,0))</f>
        <v>ZZZ</v>
      </c>
      <c r="J96" s="706">
        <f>IF(+All!$F548="SMU",+All!J548,IF(+All!$H548="SMU",+All!J548,0))</f>
        <v>0</v>
      </c>
      <c r="K96" s="707">
        <f>IF(+All!$F548="SMU",+All!K548,IF(+All!$H548="SMU",+All!K548,0))</f>
        <v>0</v>
      </c>
      <c r="L96" s="92">
        <f>IF(+All!$F548="SMU",+All!L548,IF(+All!$H548="SMU",+All!L548,0))</f>
        <v>0</v>
      </c>
      <c r="M96" s="93">
        <f>IF(+All!$F548="SMU",+All!M548,IF(+All!$H548="SMU",+All!M548,0))</f>
        <v>0</v>
      </c>
      <c r="N96" s="706">
        <f>IF(+All!$F548="SMU",+All!N548,IF(+All!$H548="SMU",+All!N548,0))</f>
        <v>0</v>
      </c>
      <c r="O96" s="708">
        <f>IF(+All!$F548="SMU",+All!O548,IF(+All!$H548="SMU",+All!O548,0))</f>
        <v>0</v>
      </c>
      <c r="P96" s="708">
        <f>IF(+All!$F548="SMU",+All!P548,IF(+All!$H548="SMU",+All!P548,0))</f>
        <v>0</v>
      </c>
      <c r="Q96" s="707">
        <f>IF(+All!$F548="SMU",+All!Q548,IF(+All!$H548="SMU",+All!Q548,0))</f>
        <v>0</v>
      </c>
      <c r="R96" s="706">
        <f>IF(+All!$F548="SMU",+All!R548,IF(+All!$H548="SMU",+All!R548,0))</f>
        <v>0</v>
      </c>
      <c r="S96" s="708">
        <f>IF(+All!$F548="SMU",+All!S548,IF(+All!$H548="SMU",+All!S548,0))</f>
        <v>0</v>
      </c>
      <c r="T96" s="706">
        <f>IF(+All!$F548="SMU",+All!T548,IF(+All!$H548="SMU",+All!T548,0))</f>
        <v>0</v>
      </c>
      <c r="U96" s="707">
        <f>IF(+All!$F548="SMU",+All!U548,IF(+All!$H548="SMU",+All!U548,0))</f>
        <v>0</v>
      </c>
      <c r="V96" s="706">
        <f>IF(+All!$F354="SMU",+All!#REF!,IF(+All!$H354="SMU",+All!#REF!,0))</f>
        <v>0</v>
      </c>
      <c r="W96" s="76">
        <f>IF(+All!$F354="SMU",+All!#REF!,IF(+All!$H354="SMU",+All!#REF!,0))</f>
        <v>0</v>
      </c>
      <c r="X96" s="706">
        <f>IF(+All!$F354="SMU",+All!#REF!,IF(+All!$H354="SMU",+All!#REF!,0))</f>
        <v>0</v>
      </c>
      <c r="Y96" s="707">
        <f>IF(+All!$F354="SMU",+All!#REF!,IF(+All!$H354="SMU",+All!#REF!,0))</f>
        <v>0</v>
      </c>
      <c r="Z96" s="706">
        <f>IF(+All!$F354="SMU",+All!#REF!,IF(+All!$H354="SMU",+All!#REF!,0))</f>
        <v>0</v>
      </c>
      <c r="AA96" s="707">
        <f>IF(+All!$F354="SMU",+All!#REF!,IF(+All!$H354="SMU",+All!#REF!,0))</f>
        <v>0</v>
      </c>
      <c r="AB96" s="706">
        <f>IF(+All!$F354="SMU",+All!#REF!,IF(+All!$H354="SMU",+All!#REF!,0))</f>
        <v>0</v>
      </c>
      <c r="AC96" s="707">
        <f>IF(+All!$F354="SMU",+All!#REF!,IF(+All!$H354="SMU",+All!#REF!,0))</f>
        <v>0</v>
      </c>
      <c r="AD96" s="75">
        <f>IF(+All!$F354="SMU",+All!#REF!,IF(+All!$H354="SMU",+All!#REF!,0))</f>
        <v>0</v>
      </c>
      <c r="AE96" s="76">
        <f>IF(+All!$F354="SMU",+All!#REF!,IF(+All!$H354="SMU",+All!#REF!,0))</f>
        <v>0</v>
      </c>
      <c r="AF96" s="75">
        <f>IF(+All!$F354="SMU",+All!#REF!,IF(+All!$H354="SMU",+All!#REF!,0))</f>
        <v>0</v>
      </c>
      <c r="AG96" s="76">
        <f>IF(+All!$F354="SMU",+All!#REF!,IF(+All!$H354="SMU",+All!#REF!,0))</f>
        <v>0</v>
      </c>
      <c r="AH96" s="75">
        <f>IF(+All!$F354="SMU",+All!#REF!,IF(+All!$H354="SMU",+All!#REF!,0))</f>
        <v>0</v>
      </c>
      <c r="AI96" s="76">
        <f>IF(+All!$F354="SMU",+All!#REF!,IF(+All!$H354="SMU",+All!#REF!,0))</f>
        <v>0</v>
      </c>
      <c r="AJ96" s="75">
        <f>IF(+All!$F354="SMU",+All!#REF!,IF(+All!$H354="SMU",+All!#REF!,0))</f>
        <v>0</v>
      </c>
      <c r="AK96" s="76">
        <f>IF(+All!$F354="SMU",+All!#REF!,IF(+All!$H354="SMU",+All!#REF!,0))</f>
        <v>0</v>
      </c>
      <c r="AL96" s="586">
        <f>IF(+All!$F354="SMU",+All!V354,IF(+All!$H354="SMU",+All!V354,0))</f>
        <v>0</v>
      </c>
      <c r="AM96" s="584">
        <f>IF(+All!$F354="SMU",+All!W354,IF(+All!$H354="SMU",+All!W354,0))</f>
        <v>0</v>
      </c>
      <c r="AN96" s="586">
        <f>IF(+All!$F354="SMU",+All!X354,IF(+All!$H354="SMU",+All!X354,0))</f>
        <v>0</v>
      </c>
      <c r="AO96" s="585">
        <f>IF(+All!$F354="SMU",+All!Y354,IF(+All!$H354="SMU",+All!Y354,0))</f>
        <v>0</v>
      </c>
      <c r="AP96" s="84">
        <f>IF(+All!$F354="SMU",+All!Z354,IF(+All!$H354="SMU",+All!Z354,0))</f>
        <v>0</v>
      </c>
      <c r="AQ96" s="480">
        <f>IF(+All!$F354="SMU",+All!#REF!,IF(+All!$H354="SMU",+All!#REF!,0))</f>
        <v>0</v>
      </c>
      <c r="AR96" s="81">
        <f>IF(+All!$F354="SMU",+All!#REF!,IF(+All!$H354="SMU",+All!#REF!,0))</f>
        <v>0</v>
      </c>
      <c r="AS96" s="96">
        <f>IF(+All!$F354="SMU",+All!#REF!,IF(+All!$H354="SMU",+All!#REF!,0))</f>
        <v>0</v>
      </c>
      <c r="AT96" s="96">
        <f>IF(+All!$F354="SMU",+All!#REF!,IF(+All!$H354="SMU",+All!#REF!,0))</f>
        <v>0</v>
      </c>
      <c r="AU96" s="81">
        <f>IF(+All!$F354="SMU",+All!#REF!,IF(+All!$H354="SMU",+All!#REF!,0))</f>
        <v>0</v>
      </c>
      <c r="AV96" s="96">
        <f>IF(+All!$F354="SMU",+All!#REF!,IF(+All!$H354="SMU",+All!#REF!,0))</f>
        <v>0</v>
      </c>
      <c r="AW96" s="70">
        <f>IF(+All!$F354="SMU",+All!#REF!,IF(+All!$H354="SMU",+All!#REF!,0))</f>
        <v>0</v>
      </c>
      <c r="AX96" s="96">
        <f>IF(+All!$F354="SMU",+All!#REF!,IF(+All!$H354="SMU",+All!#REF!,0))</f>
        <v>0</v>
      </c>
      <c r="AY96" s="103">
        <f>IF(+All!$F354="SMU",+All!#REF!,IF(+All!$H354="SMU",+All!#REF!,0))</f>
        <v>0</v>
      </c>
      <c r="AZ96" s="82">
        <f>IF(+All!$F354="SMU",+All!#REF!,IF(+All!$H354="SMU",+All!#REF!,0))</f>
        <v>0</v>
      </c>
      <c r="BA96" s="83">
        <f>IF(+All!$F354="SMU",+All!#REF!,IF(+All!$H354="SMU",+All!#REF!,0))</f>
        <v>0</v>
      </c>
      <c r="BB96" s="83">
        <f>IF(+All!$F354="SMU",+All!#REF!,IF(+All!$H354="SMU",+All!#REF!,0))</f>
        <v>0</v>
      </c>
      <c r="BC96" s="480">
        <f>IF(+All!$F354="SMU",+All!#REF!,IF(+All!$H354="SMU",+All!#REF!,0))</f>
        <v>0</v>
      </c>
      <c r="BD96" s="81">
        <f>IF(+All!$F354="SMU",+All!#REF!,IF(+All!$H354="SMU",+All!#REF!,0))</f>
        <v>0</v>
      </c>
      <c r="BE96" s="96">
        <f>IF(+All!$F354="SMU",+All!#REF!,IF(+All!$H354="SMU",+All!#REF!,0))</f>
        <v>0</v>
      </c>
      <c r="BF96" s="96">
        <f>IF(+All!$F354="SMU",+All!#REF!,IF(+All!$H354="SMU",+All!#REF!,0))</f>
        <v>0</v>
      </c>
      <c r="BG96" s="81">
        <f>IF(+All!$F354="SMU",+All!#REF!,IF(+All!$H354="SMU",+All!#REF!,0))</f>
        <v>0</v>
      </c>
      <c r="BH96" s="96">
        <f>IF(+All!$F354="SMU",+All!#REF!,IF(+All!$H354="SMU",+All!#REF!,0))</f>
        <v>0</v>
      </c>
      <c r="BI96" s="70">
        <f>IF(+All!$F354="SMU",+All!#REF!,IF(+All!$H354="SMU",+All!#REF!,0))</f>
        <v>0</v>
      </c>
      <c r="BJ96" s="92">
        <f>IF(+All!$F354="SMU",+All!#REF!,IF(+All!$H354="SMU",+All!#REF!,0))</f>
        <v>0</v>
      </c>
      <c r="BK96" s="93">
        <f>IF(+All!$F354="SMU",+All!#REF!,IF(+All!$H354="SMU",+All!#REF!,0))</f>
        <v>0</v>
      </c>
    </row>
    <row r="97" spans="1:63" x14ac:dyDescent="0.8">
      <c r="A97" s="70">
        <f>IF(+All!$F556="SMU",+All!A556,IF(+All!$H556="SMU",+All!A556,0))</f>
        <v>8</v>
      </c>
      <c r="B97" s="480" t="str">
        <f>IF(+All!$F556="SMU",+All!B556,IF(+All!$H556="SMU",+All!B556,0))</f>
        <v>Thurs</v>
      </c>
      <c r="C97" s="104">
        <f>IF(+All!$F556="SMU",+All!C556,IF(+All!$H556="SMU",+All!C556,0))</f>
        <v>44490</v>
      </c>
      <c r="D97" s="105">
        <f>IF(+All!$F556="SMU",+All!D556,IF(+All!$H556="SMU",+All!D556,0))</f>
        <v>0.8125</v>
      </c>
      <c r="E97" s="707" t="str">
        <f>IF(+All!$F556="SMU",+All!E556,IF(+All!$H556="SMU",+All!E556,0))</f>
        <v>ESPN</v>
      </c>
      <c r="F97" s="706" t="str">
        <f>IF(+All!$F556="SMU",+All!F556,IF(+All!$H556="SMU",+All!F556,0))</f>
        <v>Tulane</v>
      </c>
      <c r="G97" s="707" t="str">
        <f>IF(+All!$F556="SMU",+All!G556,IF(+All!$H556="SMU",+All!G556,0))</f>
        <v>AAC</v>
      </c>
      <c r="H97" s="706" t="str">
        <f>IF(+All!$F556="SMU",+All!H556,IF(+All!$H556="SMU",+All!H556,0))</f>
        <v>SMU</v>
      </c>
      <c r="I97" s="707" t="str">
        <f>IF(+All!$F556="SMU",+All!I556,IF(+All!$H556="SMU",+All!I556,0))</f>
        <v>AAC</v>
      </c>
      <c r="J97" s="706" t="str">
        <f>IF(+All!$F556="SMU",+All!J556,IF(+All!$H556="SMU",+All!J556,0))</f>
        <v>SMU</v>
      </c>
      <c r="K97" s="707" t="str">
        <f>IF(+All!$F556="SMU",+All!K556,IF(+All!$H556="SMU",+All!K556,0))</f>
        <v>Tulane</v>
      </c>
      <c r="L97" s="92">
        <f>IF(+All!$F556="SMU",+All!L556,IF(+All!$H556="SMU",+All!L556,0))</f>
        <v>13.5</v>
      </c>
      <c r="M97" s="93">
        <f>IF(+All!$F556="SMU",+All!M556,IF(+All!$H556="SMU",+All!M556,0))</f>
        <v>70.5</v>
      </c>
      <c r="N97" s="706" t="str">
        <f>IF(+All!$F556="SMU",+All!N556,IF(+All!$H556="SMU",+All!N556,0))</f>
        <v>SMU</v>
      </c>
      <c r="O97" s="708">
        <f>IF(+All!$F556="SMU",+All!O556,IF(+All!$H556="SMU",+All!O556,0))</f>
        <v>55</v>
      </c>
      <c r="P97" s="708" t="str">
        <f>IF(+All!$F556="SMU",+All!P556,IF(+All!$H556="SMU",+All!P556,0))</f>
        <v>Tulane</v>
      </c>
      <c r="Q97" s="707">
        <f>IF(+All!$F556="SMU",+All!Q556,IF(+All!$H556="SMU",+All!Q556,0))</f>
        <v>26</v>
      </c>
      <c r="R97" s="706" t="str">
        <f>IF(+All!$F556="SMU",+All!R556,IF(+All!$H556="SMU",+All!R556,0))</f>
        <v>SMU</v>
      </c>
      <c r="S97" s="708" t="str">
        <f>IF(+All!$F556="SMU",+All!S556,IF(+All!$H556="SMU",+All!S556,0))</f>
        <v>Tulane</v>
      </c>
      <c r="T97" s="706" t="str">
        <f>IF(+All!$F556="SMU",+All!T556,IF(+All!$H556="SMU",+All!T556,0))</f>
        <v>Tulane</v>
      </c>
      <c r="U97" s="707" t="str">
        <f>IF(+All!$F556="SMU",+All!U556,IF(+All!$H556="SMU",+All!U556,0))</f>
        <v>L</v>
      </c>
      <c r="V97" s="706">
        <f>IF(+All!$F375="SMU",+All!#REF!,IF(+All!$H375="SMU",+All!#REF!,0))</f>
        <v>0</v>
      </c>
      <c r="W97" s="76">
        <f>IF(+All!$F375="SMU",+All!#REF!,IF(+All!$H375="SMU",+All!#REF!,0))</f>
        <v>0</v>
      </c>
      <c r="X97" s="706">
        <f>IF(+All!$F375="SMU",+All!#REF!,IF(+All!$H375="SMU",+All!#REF!,0))</f>
        <v>0</v>
      </c>
      <c r="Y97" s="707">
        <f>IF(+All!$F375="SMU",+All!#REF!,IF(+All!$H375="SMU",+All!#REF!,0))</f>
        <v>0</v>
      </c>
      <c r="Z97" s="706">
        <f>IF(+All!$F375="SMU",+All!#REF!,IF(+All!$H375="SMU",+All!#REF!,0))</f>
        <v>0</v>
      </c>
      <c r="AA97" s="707">
        <f>IF(+All!$F375="SMU",+All!#REF!,IF(+All!$H375="SMU",+All!#REF!,0))</f>
        <v>0</v>
      </c>
      <c r="AB97" s="706">
        <f>IF(+All!$F375="SMU",+All!#REF!,IF(+All!$H375="SMU",+All!#REF!,0))</f>
        <v>0</v>
      </c>
      <c r="AC97" s="707">
        <f>IF(+All!$F375="SMU",+All!#REF!,IF(+All!$H375="SMU",+All!#REF!,0))</f>
        <v>0</v>
      </c>
      <c r="AD97" s="75">
        <f>IF(+All!$F375="SMU",+All!#REF!,IF(+All!$H375="SMU",+All!#REF!,0))</f>
        <v>0</v>
      </c>
      <c r="AE97" s="76">
        <f>IF(+All!$F375="SMU",+All!#REF!,IF(+All!$H375="SMU",+All!#REF!,0))</f>
        <v>0</v>
      </c>
      <c r="AF97" s="75">
        <f>IF(+All!$F375="SMU",+All!#REF!,IF(+All!$H375="SMU",+All!#REF!,0))</f>
        <v>0</v>
      </c>
      <c r="AG97" s="76">
        <f>IF(+All!$F375="SMU",+All!#REF!,IF(+All!$H375="SMU",+All!#REF!,0))</f>
        <v>0</v>
      </c>
      <c r="AH97" s="75">
        <f>IF(+All!$F375="SMU",+All!#REF!,IF(+All!$H375="SMU",+All!#REF!,0))</f>
        <v>0</v>
      </c>
      <c r="AI97" s="76">
        <f>IF(+All!$F375="SMU",+All!#REF!,IF(+All!$H375="SMU",+All!#REF!,0))</f>
        <v>0</v>
      </c>
      <c r="AJ97" s="75">
        <f>IF(+All!$F375="SMU",+All!#REF!,IF(+All!$H375="SMU",+All!#REF!,0))</f>
        <v>0</v>
      </c>
      <c r="AK97" s="76">
        <f>IF(+All!$F375="SMU",+All!#REF!,IF(+All!$H375="SMU",+All!#REF!,0))</f>
        <v>0</v>
      </c>
      <c r="AL97" s="586">
        <f>IF(+All!$F375="SMU",+All!V375,IF(+All!$H375="SMU",+All!V375,0))</f>
        <v>0</v>
      </c>
      <c r="AM97" s="584">
        <f>IF(+All!$F375="SMU",+All!W375,IF(+All!$H375="SMU",+All!W375,0))</f>
        <v>0</v>
      </c>
      <c r="AN97" s="586">
        <f>IF(+All!$F375="SMU",+All!X375,IF(+All!$H375="SMU",+All!X375,0))</f>
        <v>0</v>
      </c>
      <c r="AO97" s="585">
        <f>IF(+All!$F375="SMU",+All!Y375,IF(+All!$H375="SMU",+All!Y375,0))</f>
        <v>0</v>
      </c>
      <c r="AP97" s="84">
        <f>IF(+All!$F375="SMU",+All!Z375,IF(+All!$H375="SMU",+All!Z375,0))</f>
        <v>0</v>
      </c>
      <c r="AQ97" s="480">
        <f>IF(+All!$F375="SMU",+All!#REF!,IF(+All!$H375="SMU",+All!#REF!,0))</f>
        <v>0</v>
      </c>
      <c r="AR97" s="81">
        <f>IF(+All!$F375="SMU",+All!#REF!,IF(+All!$H375="SMU",+All!#REF!,0))</f>
        <v>0</v>
      </c>
      <c r="AS97" s="96">
        <f>IF(+All!$F375="SMU",+All!#REF!,IF(+All!$H375="SMU",+All!#REF!,0))</f>
        <v>0</v>
      </c>
      <c r="AT97" s="96">
        <f>IF(+All!$F375="SMU",+All!#REF!,IF(+All!$H375="SMU",+All!#REF!,0))</f>
        <v>0</v>
      </c>
      <c r="AU97" s="81">
        <f>IF(+All!$F375="SMU",+All!#REF!,IF(+All!$H375="SMU",+All!#REF!,0))</f>
        <v>0</v>
      </c>
      <c r="AV97" s="96">
        <f>IF(+All!$F375="SMU",+All!#REF!,IF(+All!$H375="SMU",+All!#REF!,0))</f>
        <v>0</v>
      </c>
      <c r="AW97" s="70">
        <f>IF(+All!$F375="SMU",+All!#REF!,IF(+All!$H375="SMU",+All!#REF!,0))</f>
        <v>0</v>
      </c>
      <c r="AX97" s="96">
        <f>IF(+All!$F375="SMU",+All!#REF!,IF(+All!$H375="SMU",+All!#REF!,0))</f>
        <v>0</v>
      </c>
      <c r="AY97" s="103">
        <f>IF(+All!$F375="SMU",+All!#REF!,IF(+All!$H375="SMU",+All!#REF!,0))</f>
        <v>0</v>
      </c>
      <c r="AZ97" s="82">
        <f>IF(+All!$F375="SMU",+All!#REF!,IF(+All!$H375="SMU",+All!#REF!,0))</f>
        <v>0</v>
      </c>
      <c r="BA97" s="83">
        <f>IF(+All!$F375="SMU",+All!#REF!,IF(+All!$H375="SMU",+All!#REF!,0))</f>
        <v>0</v>
      </c>
      <c r="BB97" s="83">
        <f>IF(+All!$F375="SMU",+All!#REF!,IF(+All!$H375="SMU",+All!#REF!,0))</f>
        <v>0</v>
      </c>
      <c r="BC97" s="480">
        <f>IF(+All!$F375="SMU",+All!#REF!,IF(+All!$H375="SMU",+All!#REF!,0))</f>
        <v>0</v>
      </c>
      <c r="BD97" s="81">
        <f>IF(+All!$F375="SMU",+All!#REF!,IF(+All!$H375="SMU",+All!#REF!,0))</f>
        <v>0</v>
      </c>
      <c r="BE97" s="96">
        <f>IF(+All!$F375="SMU",+All!#REF!,IF(+All!$H375="SMU",+All!#REF!,0))</f>
        <v>0</v>
      </c>
      <c r="BF97" s="96">
        <f>IF(+All!$F375="SMU",+All!#REF!,IF(+All!$H375="SMU",+All!#REF!,0))</f>
        <v>0</v>
      </c>
      <c r="BG97" s="81">
        <f>IF(+All!$F375="SMU",+All!#REF!,IF(+All!$H375="SMU",+All!#REF!,0))</f>
        <v>0</v>
      </c>
      <c r="BH97" s="96">
        <f>IF(+All!$F375="SMU",+All!#REF!,IF(+All!$H375="SMU",+All!#REF!,0))</f>
        <v>0</v>
      </c>
      <c r="BI97" s="70">
        <f>IF(+All!$F375="SMU",+All!#REF!,IF(+All!$H375="SMU",+All!#REF!,0))</f>
        <v>0</v>
      </c>
      <c r="BJ97" s="92">
        <f>IF(+All!$F375="SMU",+All!#REF!,IF(+All!$H375="SMU",+All!#REF!,0))</f>
        <v>0</v>
      </c>
      <c r="BK97" s="93">
        <f>IF(+All!$F375="SMU",+All!#REF!,IF(+All!$H375="SMU",+All!#REF!,0))</f>
        <v>0</v>
      </c>
    </row>
    <row r="98" spans="1:63" x14ac:dyDescent="0.8">
      <c r="A98" s="70">
        <f>IF(+All!$F636="SMU",+All!A636,IF(+All!$H636="SMU",+All!A636,0))</f>
        <v>9</v>
      </c>
      <c r="B98" s="480" t="str">
        <f>IF(+All!$F636="SMU",+All!B636,IF(+All!$H636="SMU",+All!B636,0))</f>
        <v>Sat</v>
      </c>
      <c r="C98" s="104">
        <f>IF(+All!$F636="SMU",+All!C636,IF(+All!$H636="SMU",+All!C636,0))</f>
        <v>44499</v>
      </c>
      <c r="D98" s="105">
        <f>IF(+All!$F636="SMU",+All!D636,IF(+All!$H636="SMU",+All!D636,0))</f>
        <v>0.79166666666666663</v>
      </c>
      <c r="E98" s="707" t="str">
        <f>IF(+All!$F636="SMU",+All!E636,IF(+All!$H636="SMU",+All!E636,0))</f>
        <v>ESPN2</v>
      </c>
      <c r="F98" s="706" t="str">
        <f>IF(+All!$F636="SMU",+All!F636,IF(+All!$H636="SMU",+All!F636,0))</f>
        <v>SMU</v>
      </c>
      <c r="G98" s="707" t="str">
        <f>IF(+All!$F636="SMU",+All!G636,IF(+All!$H636="SMU",+All!G636,0))</f>
        <v>AAC</v>
      </c>
      <c r="H98" s="706" t="str">
        <f>IF(+All!$F636="SMU",+All!H636,IF(+All!$H636="SMU",+All!H636,0))</f>
        <v>Houston</v>
      </c>
      <c r="I98" s="707" t="str">
        <f>IF(+All!$F636="SMU",+All!I636,IF(+All!$H636="SMU",+All!I636,0))</f>
        <v>AAC</v>
      </c>
      <c r="J98" s="706" t="str">
        <f>IF(+All!$F636="SMU",+All!J636,IF(+All!$H636="SMU",+All!J636,0))</f>
        <v>Houston</v>
      </c>
      <c r="K98" s="707" t="str">
        <f>IF(+All!$F636="SMU",+All!K636,IF(+All!$H636="SMU",+All!K636,0))</f>
        <v>SMU</v>
      </c>
      <c r="L98" s="92">
        <f>IF(+All!$F636="SMU",+All!L636,IF(+All!$H636="SMU",+All!L636,0))</f>
        <v>0</v>
      </c>
      <c r="M98" s="93">
        <f>IF(+All!$F636="SMU",+All!M636,IF(+All!$H636="SMU",+All!M636,0))</f>
        <v>61.5</v>
      </c>
      <c r="N98" s="706" t="str">
        <f>IF(+All!$F636="SMU",+All!N636,IF(+All!$H636="SMU",+All!N636,0))</f>
        <v>Houston</v>
      </c>
      <c r="O98" s="708">
        <f>IF(+All!$F636="SMU",+All!O636,IF(+All!$H636="SMU",+All!O636,0))</f>
        <v>44</v>
      </c>
      <c r="P98" s="708" t="str">
        <f>IF(+All!$F636="SMU",+All!P636,IF(+All!$H636="SMU",+All!P636,0))</f>
        <v>SMU</v>
      </c>
      <c r="Q98" s="707">
        <f>IF(+All!$F636="SMU",+All!Q636,IF(+All!$H636="SMU",+All!Q636,0))</f>
        <v>37</v>
      </c>
      <c r="R98" s="706" t="str">
        <f>IF(+All!$F636="SMU",+All!R636,IF(+All!$H636="SMU",+All!R636,0))</f>
        <v>Houston</v>
      </c>
      <c r="S98" s="708" t="str">
        <f>IF(+All!$F636="SMU",+All!S636,IF(+All!$H636="SMU",+All!S636,0))</f>
        <v>SMU</v>
      </c>
      <c r="T98" s="706" t="str">
        <f>IF(+All!$F636="SMU",+All!T636,IF(+All!$H636="SMU",+All!T636,0))</f>
        <v>SMU</v>
      </c>
      <c r="U98" s="707" t="str">
        <f>IF(+All!$F636="SMU",+All!U636,IF(+All!$H636="SMU",+All!U636,0))</f>
        <v>L</v>
      </c>
      <c r="V98" s="706">
        <f>IF(+All!$F426="SMU",+All!#REF!,IF(+All!$H426="SMU",+All!#REF!,0))</f>
        <v>0</v>
      </c>
      <c r="W98" s="76">
        <f>IF(+All!$F426="SMU",+All!#REF!,IF(+All!$H426="SMU",+All!#REF!,0))</f>
        <v>0</v>
      </c>
      <c r="X98" s="706">
        <f>IF(+All!$F426="SMU",+All!#REF!,IF(+All!$H426="SMU",+All!#REF!,0))</f>
        <v>0</v>
      </c>
      <c r="Y98" s="707">
        <f>IF(+All!$F426="SMU",+All!#REF!,IF(+All!$H426="SMU",+All!#REF!,0))</f>
        <v>0</v>
      </c>
      <c r="Z98" s="706">
        <f>IF(+All!$F426="SMU",+All!#REF!,IF(+All!$H426="SMU",+All!#REF!,0))</f>
        <v>0</v>
      </c>
      <c r="AA98" s="707">
        <f>IF(+All!$F426="SMU",+All!#REF!,IF(+All!$H426="SMU",+All!#REF!,0))</f>
        <v>0</v>
      </c>
      <c r="AB98" s="706">
        <f>IF(+All!$F426="SMU",+All!#REF!,IF(+All!$H426="SMU",+All!#REF!,0))</f>
        <v>0</v>
      </c>
      <c r="AC98" s="707">
        <f>IF(+All!$F426="SMU",+All!#REF!,IF(+All!$H426="SMU",+All!#REF!,0))</f>
        <v>0</v>
      </c>
      <c r="AD98" s="75">
        <f>IF(+All!$F426="SMU",+All!#REF!,IF(+All!$H426="SMU",+All!#REF!,0))</f>
        <v>0</v>
      </c>
      <c r="AE98" s="76">
        <f>IF(+All!$F426="SMU",+All!#REF!,IF(+All!$H426="SMU",+All!#REF!,0))</f>
        <v>0</v>
      </c>
      <c r="AF98" s="75">
        <f>IF(+All!$F426="SMU",+All!#REF!,IF(+All!$H426="SMU",+All!#REF!,0))</f>
        <v>0</v>
      </c>
      <c r="AG98" s="76">
        <f>IF(+All!$F426="SMU",+All!#REF!,IF(+All!$H426="SMU",+All!#REF!,0))</f>
        <v>0</v>
      </c>
      <c r="AH98" s="75">
        <f>IF(+All!$F426="SMU",+All!#REF!,IF(+All!$H426="SMU",+All!#REF!,0))</f>
        <v>0</v>
      </c>
      <c r="AI98" s="76">
        <f>IF(+All!$F426="SMU",+All!#REF!,IF(+All!$H426="SMU",+All!#REF!,0))</f>
        <v>0</v>
      </c>
      <c r="AJ98" s="75">
        <f>IF(+All!$F426="SMU",+All!#REF!,IF(+All!$H426="SMU",+All!#REF!,0))</f>
        <v>0</v>
      </c>
      <c r="AK98" s="76">
        <f>IF(+All!$F426="SMU",+All!#REF!,IF(+All!$H426="SMU",+All!#REF!,0))</f>
        <v>0</v>
      </c>
      <c r="AL98" s="586">
        <f>IF(+All!$F426="SMU",+All!V426,IF(+All!$H426="SMU",+All!V426,0))</f>
        <v>0</v>
      </c>
      <c r="AM98" s="584">
        <f>IF(+All!$F426="SMU",+All!W426,IF(+All!$H426="SMU",+All!W426,0))</f>
        <v>0</v>
      </c>
      <c r="AN98" s="586">
        <f>IF(+All!$F426="SMU",+All!X426,IF(+All!$H426="SMU",+All!X426,0))</f>
        <v>0</v>
      </c>
      <c r="AO98" s="585">
        <f>IF(+All!$F426="SMU",+All!Y426,IF(+All!$H426="SMU",+All!Y426,0))</f>
        <v>0</v>
      </c>
      <c r="AP98" s="84">
        <f>IF(+All!$F426="SMU",+All!Z426,IF(+All!$H426="SMU",+All!Z426,0))</f>
        <v>0</v>
      </c>
      <c r="AQ98" s="480">
        <f>IF(+All!$F426="SMU",+All!#REF!,IF(+All!$H426="SMU",+All!#REF!,0))</f>
        <v>0</v>
      </c>
      <c r="AR98" s="81">
        <f>IF(+All!$F426="SMU",+All!#REF!,IF(+All!$H426="SMU",+All!#REF!,0))</f>
        <v>0</v>
      </c>
      <c r="AS98" s="96">
        <f>IF(+All!$F426="SMU",+All!#REF!,IF(+All!$H426="SMU",+All!#REF!,0))</f>
        <v>0</v>
      </c>
      <c r="AT98" s="96">
        <f>IF(+All!$F426="SMU",+All!#REF!,IF(+All!$H426="SMU",+All!#REF!,0))</f>
        <v>0</v>
      </c>
      <c r="AU98" s="81">
        <f>IF(+All!$F426="SMU",+All!#REF!,IF(+All!$H426="SMU",+All!#REF!,0))</f>
        <v>0</v>
      </c>
      <c r="AV98" s="96">
        <f>IF(+All!$F426="SMU",+All!#REF!,IF(+All!$H426="SMU",+All!#REF!,0))</f>
        <v>0</v>
      </c>
      <c r="AW98" s="70">
        <f>IF(+All!$F426="SMU",+All!#REF!,IF(+All!$H426="SMU",+All!#REF!,0))</f>
        <v>0</v>
      </c>
      <c r="AX98" s="96">
        <f>IF(+All!$F426="SMU",+All!#REF!,IF(+All!$H426="SMU",+All!#REF!,0))</f>
        <v>0</v>
      </c>
      <c r="AY98" s="103">
        <f>IF(+All!$F426="SMU",+All!#REF!,IF(+All!$H426="SMU",+All!#REF!,0))</f>
        <v>0</v>
      </c>
      <c r="AZ98" s="82">
        <f>IF(+All!$F426="SMU",+All!#REF!,IF(+All!$H426="SMU",+All!#REF!,0))</f>
        <v>0</v>
      </c>
      <c r="BA98" s="83">
        <f>IF(+All!$F426="SMU",+All!#REF!,IF(+All!$H426="SMU",+All!#REF!,0))</f>
        <v>0</v>
      </c>
      <c r="BB98" s="83">
        <f>IF(+All!$F426="SMU",+All!#REF!,IF(+All!$H426="SMU",+All!#REF!,0))</f>
        <v>0</v>
      </c>
      <c r="BC98" s="480">
        <f>IF(+All!$F426="SMU",+All!#REF!,IF(+All!$H426="SMU",+All!#REF!,0))</f>
        <v>0</v>
      </c>
      <c r="BD98" s="81">
        <f>IF(+All!$F426="SMU",+All!#REF!,IF(+All!$H426="SMU",+All!#REF!,0))</f>
        <v>0</v>
      </c>
      <c r="BE98" s="96">
        <f>IF(+All!$F426="SMU",+All!#REF!,IF(+All!$H426="SMU",+All!#REF!,0))</f>
        <v>0</v>
      </c>
      <c r="BF98" s="96">
        <f>IF(+All!$F426="SMU",+All!#REF!,IF(+All!$H426="SMU",+All!#REF!,0))</f>
        <v>0</v>
      </c>
      <c r="BG98" s="81">
        <f>IF(+All!$F426="SMU",+All!#REF!,IF(+All!$H426="SMU",+All!#REF!,0))</f>
        <v>0</v>
      </c>
      <c r="BH98" s="96">
        <f>IF(+All!$F426="SMU",+All!#REF!,IF(+All!$H426="SMU",+All!#REF!,0))</f>
        <v>0</v>
      </c>
      <c r="BI98" s="70">
        <f>IF(+All!$F426="SMU",+All!#REF!,IF(+All!$H426="SMU",+All!#REF!,0))</f>
        <v>0</v>
      </c>
      <c r="BJ98" s="92">
        <f>IF(+All!$F426="SMU",+All!#REF!,IF(+All!$H426="SMU",+All!#REF!,0))</f>
        <v>0</v>
      </c>
      <c r="BK98" s="93">
        <f>IF(+All!$F426="SMU",+All!#REF!,IF(+All!$H426="SMU",+All!#REF!,0))</f>
        <v>0</v>
      </c>
    </row>
    <row r="99" spans="1:63" x14ac:dyDescent="0.8">
      <c r="A99" s="70">
        <f>IF(+All!$F719="SMU",+All!A719,IF(+All!$H719="SMU",+All!A719,0))</f>
        <v>10</v>
      </c>
      <c r="B99" s="480" t="str">
        <f>IF(+All!$F719="SMU",+All!B719,IF(+All!$H719="SMU",+All!B719,0))</f>
        <v>Sat</v>
      </c>
      <c r="C99" s="104">
        <f>IF(+All!$F719="SMU",+All!C719,IF(+All!$H719="SMU",+All!C719,0))</f>
        <v>44506</v>
      </c>
      <c r="D99" s="105">
        <f>IF(+All!$F719="SMU",+All!D719,IF(+All!$H719="SMU",+All!D719,0))</f>
        <v>0.5</v>
      </c>
      <c r="E99" s="707" t="str">
        <f>IF(+All!$F719="SMU",+All!E719,IF(+All!$H719="SMU",+All!E719,0))</f>
        <v>ESPNU</v>
      </c>
      <c r="F99" s="706" t="str">
        <f>IF(+All!$F719="SMU",+All!F719,IF(+All!$H719="SMU",+All!F719,0))</f>
        <v>SMU</v>
      </c>
      <c r="G99" s="707" t="str">
        <f>IF(+All!$F719="SMU",+All!G719,IF(+All!$H719="SMU",+All!G719,0))</f>
        <v>AAC</v>
      </c>
      <c r="H99" s="706" t="str">
        <f>IF(+All!$F719="SMU",+All!H719,IF(+All!$H719="SMU",+All!H719,0))</f>
        <v>Memphis</v>
      </c>
      <c r="I99" s="707" t="str">
        <f>IF(+All!$F719="SMU",+All!I719,IF(+All!$H719="SMU",+All!I719,0))</f>
        <v>AAC</v>
      </c>
      <c r="J99" s="706" t="str">
        <f>IF(+All!$F719="SMU",+All!J719,IF(+All!$H719="SMU",+All!J719,0))</f>
        <v>SMU</v>
      </c>
      <c r="K99" s="707" t="str">
        <f>IF(+All!$F719="SMU",+All!K719,IF(+All!$H719="SMU",+All!K719,0))</f>
        <v>Memphis</v>
      </c>
      <c r="L99" s="92">
        <f>IF(+All!$F719="SMU",+All!L719,IF(+All!$H719="SMU",+All!L719,0))</f>
        <v>5.5</v>
      </c>
      <c r="M99" s="93">
        <f>IF(+All!$F719="SMU",+All!M719,IF(+All!$H719="SMU",+All!M719,0))</f>
        <v>71</v>
      </c>
      <c r="N99" s="706" t="str">
        <f>IF(+All!$F719="SMU",+All!N719,IF(+All!$H719="SMU",+All!N719,0))</f>
        <v>Memphis</v>
      </c>
      <c r="O99" s="708">
        <f>IF(+All!$F719="SMU",+All!O719,IF(+All!$H719="SMU",+All!O719,0))</f>
        <v>28</v>
      </c>
      <c r="P99" s="708" t="str">
        <f>IF(+All!$F719="SMU",+All!P719,IF(+All!$H719="SMU",+All!P719,0))</f>
        <v>SMU</v>
      </c>
      <c r="Q99" s="707">
        <f>IF(+All!$F719="SMU",+All!Q719,IF(+All!$H719="SMU",+All!Q719,0))</f>
        <v>25</v>
      </c>
      <c r="R99" s="706" t="str">
        <f>IF(+All!$F719="SMU",+All!R719,IF(+All!$H719="SMU",+All!R719,0))</f>
        <v>Memphis</v>
      </c>
      <c r="S99" s="708" t="str">
        <f>IF(+All!$F719="SMU",+All!S719,IF(+All!$H719="SMU",+All!S719,0))</f>
        <v>SMU</v>
      </c>
      <c r="T99" s="706" t="str">
        <f>IF(+All!$F719="SMU",+All!T719,IF(+All!$H719="SMU",+All!T719,0))</f>
        <v>SMU</v>
      </c>
      <c r="U99" s="707" t="str">
        <f>IF(+All!$F719="SMU",+All!U719,IF(+All!$H719="SMU",+All!U719,0))</f>
        <v>L</v>
      </c>
      <c r="V99" s="706">
        <f>IF(+All!$F484="SMU",+All!#REF!,IF(+All!$H484="SMU",+All!#REF!,0))</f>
        <v>0</v>
      </c>
      <c r="W99" s="76">
        <f>IF(+All!$F484="SMU",+All!#REF!,IF(+All!$H484="SMU",+All!#REF!,0))</f>
        <v>0</v>
      </c>
      <c r="X99" s="706">
        <f>IF(+All!$F484="SMU",+All!#REF!,IF(+All!$H484="SMU",+All!#REF!,0))</f>
        <v>0</v>
      </c>
      <c r="Y99" s="707">
        <f>IF(+All!$F484="SMU",+All!#REF!,IF(+All!$H484="SMU",+All!#REF!,0))</f>
        <v>0</v>
      </c>
      <c r="Z99" s="706">
        <f>IF(+All!$F484="SMU",+All!#REF!,IF(+All!$H484="SMU",+All!#REF!,0))</f>
        <v>0</v>
      </c>
      <c r="AA99" s="707">
        <f>IF(+All!$F484="SMU",+All!#REF!,IF(+All!$H484="SMU",+All!#REF!,0))</f>
        <v>0</v>
      </c>
      <c r="AB99" s="706">
        <f>IF(+All!$F484="SMU",+All!#REF!,IF(+All!$H484="SMU",+All!#REF!,0))</f>
        <v>0</v>
      </c>
      <c r="AC99" s="707">
        <f>IF(+All!$F484="SMU",+All!#REF!,IF(+All!$H484="SMU",+All!#REF!,0))</f>
        <v>0</v>
      </c>
      <c r="AD99" s="75">
        <f>IF(+All!$F484="SMU",+All!#REF!,IF(+All!$H484="SMU",+All!#REF!,0))</f>
        <v>0</v>
      </c>
      <c r="AE99" s="76">
        <f>IF(+All!$F484="SMU",+All!#REF!,IF(+All!$H484="SMU",+All!#REF!,0))</f>
        <v>0</v>
      </c>
      <c r="AF99" s="75">
        <f>IF(+All!$F484="SMU",+All!#REF!,IF(+All!$H484="SMU",+All!#REF!,0))</f>
        <v>0</v>
      </c>
      <c r="AG99" s="76">
        <f>IF(+All!$F484="SMU",+All!#REF!,IF(+All!$H484="SMU",+All!#REF!,0))</f>
        <v>0</v>
      </c>
      <c r="AH99" s="75">
        <f>IF(+All!$F484="SMU",+All!#REF!,IF(+All!$H484="SMU",+All!#REF!,0))</f>
        <v>0</v>
      </c>
      <c r="AI99" s="76">
        <f>IF(+All!$F484="SMU",+All!#REF!,IF(+All!$H484="SMU",+All!#REF!,0))</f>
        <v>0</v>
      </c>
      <c r="AJ99" s="75">
        <f>IF(+All!$F484="SMU",+All!#REF!,IF(+All!$H484="SMU",+All!#REF!,0))</f>
        <v>0</v>
      </c>
      <c r="AK99" s="76">
        <f>IF(+All!$F484="SMU",+All!#REF!,IF(+All!$H484="SMU",+All!#REF!,0))</f>
        <v>0</v>
      </c>
      <c r="AL99" s="586">
        <f>IF(+All!$F484="SMU",+All!V484,IF(+All!$H484="SMU",+All!V484,0))</f>
        <v>0</v>
      </c>
      <c r="AM99" s="584">
        <f>IF(+All!$F484="SMU",+All!W484,IF(+All!$H484="SMU",+All!W484,0))</f>
        <v>0</v>
      </c>
      <c r="AN99" s="586">
        <f>IF(+All!$F484="SMU",+All!X484,IF(+All!$H484="SMU",+All!X484,0))</f>
        <v>0</v>
      </c>
      <c r="AO99" s="585">
        <f>IF(+All!$F484="SMU",+All!Y484,IF(+All!$H484="SMU",+All!Y484,0))</f>
        <v>0</v>
      </c>
      <c r="AP99" s="84">
        <f>IF(+All!$F484="SMU",+All!Z484,IF(+All!$H484="SMU",+All!Z484,0))</f>
        <v>0</v>
      </c>
      <c r="AQ99" s="480">
        <f>IF(+All!$F484="SMU",+All!#REF!,IF(+All!$H484="SMU",+All!#REF!,0))</f>
        <v>0</v>
      </c>
      <c r="AR99" s="81">
        <f>IF(+All!$F484="SMU",+All!#REF!,IF(+All!$H484="SMU",+All!#REF!,0))</f>
        <v>0</v>
      </c>
      <c r="AS99" s="96">
        <f>IF(+All!$F484="SMU",+All!#REF!,IF(+All!$H484="SMU",+All!#REF!,0))</f>
        <v>0</v>
      </c>
      <c r="AT99" s="96">
        <f>IF(+All!$F484="SMU",+All!#REF!,IF(+All!$H484="SMU",+All!#REF!,0))</f>
        <v>0</v>
      </c>
      <c r="AU99" s="81">
        <f>IF(+All!$F484="SMU",+All!#REF!,IF(+All!$H484="SMU",+All!#REF!,0))</f>
        <v>0</v>
      </c>
      <c r="AV99" s="96">
        <f>IF(+All!$F484="SMU",+All!#REF!,IF(+All!$H484="SMU",+All!#REF!,0))</f>
        <v>0</v>
      </c>
      <c r="AW99" s="70">
        <f>IF(+All!$F484="SMU",+All!#REF!,IF(+All!$H484="SMU",+All!#REF!,0))</f>
        <v>0</v>
      </c>
      <c r="AX99" s="96">
        <f>IF(+All!$F484="SMU",+All!#REF!,IF(+All!$H484="SMU",+All!#REF!,0))</f>
        <v>0</v>
      </c>
      <c r="AY99" s="103">
        <f>IF(+All!$F484="SMU",+All!#REF!,IF(+All!$H484="SMU",+All!#REF!,0))</f>
        <v>0</v>
      </c>
      <c r="AZ99" s="82">
        <f>IF(+All!$F484="SMU",+All!#REF!,IF(+All!$H484="SMU",+All!#REF!,0))</f>
        <v>0</v>
      </c>
      <c r="BA99" s="83">
        <f>IF(+All!$F484="SMU",+All!#REF!,IF(+All!$H484="SMU",+All!#REF!,0))</f>
        <v>0</v>
      </c>
      <c r="BB99" s="83">
        <f>IF(+All!$F484="SMU",+All!#REF!,IF(+All!$H484="SMU",+All!#REF!,0))</f>
        <v>0</v>
      </c>
      <c r="BC99" s="480">
        <f>IF(+All!$F484="SMU",+All!#REF!,IF(+All!$H484="SMU",+All!#REF!,0))</f>
        <v>0</v>
      </c>
      <c r="BD99" s="81">
        <f>IF(+All!$F484="SMU",+All!#REF!,IF(+All!$H484="SMU",+All!#REF!,0))</f>
        <v>0</v>
      </c>
      <c r="BE99" s="96">
        <f>IF(+All!$F484="SMU",+All!#REF!,IF(+All!$H484="SMU",+All!#REF!,0))</f>
        <v>0</v>
      </c>
      <c r="BF99" s="96">
        <f>IF(+All!$F484="SMU",+All!#REF!,IF(+All!$H484="SMU",+All!#REF!,0))</f>
        <v>0</v>
      </c>
      <c r="BG99" s="81">
        <f>IF(+All!$F484="SMU",+All!#REF!,IF(+All!$H484="SMU",+All!#REF!,0))</f>
        <v>0</v>
      </c>
      <c r="BH99" s="96">
        <f>IF(+All!$F484="SMU",+All!#REF!,IF(+All!$H484="SMU",+All!#REF!,0))</f>
        <v>0</v>
      </c>
      <c r="BI99" s="70">
        <f>IF(+All!$F484="SMU",+All!#REF!,IF(+All!$H484="SMU",+All!#REF!,0))</f>
        <v>0</v>
      </c>
      <c r="BJ99" s="92">
        <f>IF(+All!$F484="SMU",+All!#REF!,IF(+All!$H484="SMU",+All!#REF!,0))</f>
        <v>0</v>
      </c>
      <c r="BK99" s="93">
        <f>IF(+All!$F484="SMU",+All!#REF!,IF(+All!$H484="SMU",+All!#REF!,0))</f>
        <v>0</v>
      </c>
    </row>
    <row r="100" spans="1:63" x14ac:dyDescent="0.8">
      <c r="A100" s="70">
        <f>IF(+All!$F790="SMU",+All!A790,IF(+All!$H790="SMU",+All!A790,0))</f>
        <v>11</v>
      </c>
      <c r="B100" s="480" t="str">
        <f>IF(+All!$F790="SMU",+All!B790,IF(+All!$H790="SMU",+All!B790,0))</f>
        <v>Sat</v>
      </c>
      <c r="C100" s="104">
        <f>IF(+All!$F790="SMU",+All!C790,IF(+All!$H790="SMU",+All!C790,0))</f>
        <v>44513</v>
      </c>
      <c r="D100" s="105">
        <f>IF(+All!$F790="SMU",+All!D790,IF(+All!$H790="SMU",+All!D790,0))</f>
        <v>0.5</v>
      </c>
      <c r="E100" s="707" t="str">
        <f>IF(+All!$F790="SMU",+All!E790,IF(+All!$H790="SMU",+All!E790,0))</f>
        <v>ESPNU</v>
      </c>
      <c r="F100" s="706" t="str">
        <f>IF(+All!$F790="SMU",+All!F790,IF(+All!$H790="SMU",+All!F790,0))</f>
        <v>Central Florida</v>
      </c>
      <c r="G100" s="707" t="str">
        <f>IF(+All!$F790="SMU",+All!G790,IF(+All!$H790="SMU",+All!G790,0))</f>
        <v>AAC</v>
      </c>
      <c r="H100" s="706" t="str">
        <f>IF(+All!$F790="SMU",+All!H790,IF(+All!$H790="SMU",+All!H790,0))</f>
        <v>SMU</v>
      </c>
      <c r="I100" s="707" t="str">
        <f>IF(+All!$F790="SMU",+All!I790,IF(+All!$H790="SMU",+All!I790,0))</f>
        <v>AAC</v>
      </c>
      <c r="J100" s="706" t="str">
        <f>IF(+All!$F790="SMU",+All!J790,IF(+All!$H790="SMU",+All!J790,0))</f>
        <v>SMU</v>
      </c>
      <c r="K100" s="707" t="str">
        <f>IF(+All!$F790="SMU",+All!K790,IF(+All!$H790="SMU",+All!K790,0))</f>
        <v>Central Florida</v>
      </c>
      <c r="L100" s="92">
        <f>IF(+All!$F790="SMU",+All!L790,IF(+All!$H790="SMU",+All!L790,0))</f>
        <v>7.5</v>
      </c>
      <c r="M100" s="93">
        <f>IF(+All!$F790="SMU",+All!M790,IF(+All!$H790="SMU",+All!M790,0))</f>
        <v>60</v>
      </c>
      <c r="N100" s="706" t="str">
        <f>IF(+All!$F790="SMU",+All!N790,IF(+All!$H790="SMU",+All!N790,0))</f>
        <v>SMU</v>
      </c>
      <c r="O100" s="708">
        <f>IF(+All!$F790="SMU",+All!O790,IF(+All!$H790="SMU",+All!O790,0))</f>
        <v>55</v>
      </c>
      <c r="P100" s="708" t="str">
        <f>IF(+All!$F790="SMU",+All!P790,IF(+All!$H790="SMU",+All!P790,0))</f>
        <v>Central Florida</v>
      </c>
      <c r="Q100" s="707">
        <f>IF(+All!$F790="SMU",+All!Q790,IF(+All!$H790="SMU",+All!Q790,0))</f>
        <v>28</v>
      </c>
      <c r="R100" s="706" t="str">
        <f>IF(+All!$F790="SMU",+All!R790,IF(+All!$H790="SMU",+All!R790,0))</f>
        <v>SMU</v>
      </c>
      <c r="S100" s="708" t="str">
        <f>IF(+All!$F790="SMU",+All!S790,IF(+All!$H790="SMU",+All!S790,0))</f>
        <v>Central Florida</v>
      </c>
      <c r="T100" s="706" t="str">
        <f>IF(+All!$F790="SMU",+All!T790,IF(+All!$H790="SMU",+All!T790,0))</f>
        <v>Central Florida</v>
      </c>
      <c r="U100" s="707" t="str">
        <f>IF(+All!$F790="SMU",+All!U790,IF(+All!$H790="SMU",+All!U790,0))</f>
        <v>L</v>
      </c>
      <c r="V100" s="706">
        <f>IF(+All!$F542="SMU",+All!#REF!,IF(+All!$H542="SMU",+All!#REF!,0))</f>
        <v>0</v>
      </c>
      <c r="W100" s="76">
        <f>IF(+All!$F542="SMU",+All!#REF!,IF(+All!$H542="SMU",+All!#REF!,0))</f>
        <v>0</v>
      </c>
      <c r="X100" s="706">
        <f>IF(+All!$F542="SMU",+All!#REF!,IF(+All!$H542="SMU",+All!#REF!,0))</f>
        <v>0</v>
      </c>
      <c r="Y100" s="707">
        <f>IF(+All!$F542="SMU",+All!#REF!,IF(+All!$H542="SMU",+All!#REF!,0))</f>
        <v>0</v>
      </c>
      <c r="Z100" s="706">
        <f>IF(+All!$F542="SMU",+All!#REF!,IF(+All!$H542="SMU",+All!#REF!,0))</f>
        <v>0</v>
      </c>
      <c r="AA100" s="707">
        <f>IF(+All!$F542="SMU",+All!#REF!,IF(+All!$H542="SMU",+All!#REF!,0))</f>
        <v>0</v>
      </c>
      <c r="AB100" s="706">
        <f>IF(+All!$F542="SMU",+All!#REF!,IF(+All!$H542="SMU",+All!#REF!,0))</f>
        <v>0</v>
      </c>
      <c r="AC100" s="707">
        <f>IF(+All!$F542="SMU",+All!#REF!,IF(+All!$H542="SMU",+All!#REF!,0))</f>
        <v>0</v>
      </c>
      <c r="AD100" s="75">
        <f>IF(+All!$F542="SMU",+All!#REF!,IF(+All!$H542="SMU",+All!#REF!,0))</f>
        <v>0</v>
      </c>
      <c r="AE100" s="76">
        <f>IF(+All!$F542="SMU",+All!#REF!,IF(+All!$H542="SMU",+All!#REF!,0))</f>
        <v>0</v>
      </c>
      <c r="AF100" s="75">
        <f>IF(+All!$F542="SMU",+All!#REF!,IF(+All!$H542="SMU",+All!#REF!,0))</f>
        <v>0</v>
      </c>
      <c r="AG100" s="76">
        <f>IF(+All!$F542="SMU",+All!#REF!,IF(+All!$H542="SMU",+All!#REF!,0))</f>
        <v>0</v>
      </c>
      <c r="AH100" s="75">
        <f>IF(+All!$F542="SMU",+All!#REF!,IF(+All!$H542="SMU",+All!#REF!,0))</f>
        <v>0</v>
      </c>
      <c r="AI100" s="76">
        <f>IF(+All!$F542="SMU",+All!#REF!,IF(+All!$H542="SMU",+All!#REF!,0))</f>
        <v>0</v>
      </c>
      <c r="AJ100" s="75">
        <f>IF(+All!$F542="SMU",+All!#REF!,IF(+All!$H542="SMU",+All!#REF!,0))</f>
        <v>0</v>
      </c>
      <c r="AK100" s="76">
        <f>IF(+All!$F542="SMU",+All!#REF!,IF(+All!$H542="SMU",+All!#REF!,0))</f>
        <v>0</v>
      </c>
      <c r="AL100" s="586">
        <f>IF(+All!$F542="SMU",+All!V542,IF(+All!$H542="SMU",+All!V542,0))</f>
        <v>0</v>
      </c>
      <c r="AM100" s="584">
        <f>IF(+All!$F542="SMU",+All!W542,IF(+All!$H542="SMU",+All!W542,0))</f>
        <v>0</v>
      </c>
      <c r="AN100" s="586">
        <f>IF(+All!$F542="SMU",+All!X542,IF(+All!$H542="SMU",+All!X542,0))</f>
        <v>0</v>
      </c>
      <c r="AO100" s="585">
        <f>IF(+All!$F542="SMU",+All!Y542,IF(+All!$H542="SMU",+All!Y542,0))</f>
        <v>0</v>
      </c>
      <c r="AP100" s="84">
        <f>IF(+All!$F542="SMU",+All!Z542,IF(+All!$H542="SMU",+All!Z542,0))</f>
        <v>0</v>
      </c>
      <c r="AQ100" s="480">
        <f>IF(+All!$F542="SMU",+All!#REF!,IF(+All!$H542="SMU",+All!#REF!,0))</f>
        <v>0</v>
      </c>
      <c r="AR100" s="81">
        <f>IF(+All!$F542="SMU",+All!#REF!,IF(+All!$H542="SMU",+All!#REF!,0))</f>
        <v>0</v>
      </c>
      <c r="AS100" s="96">
        <f>IF(+All!$F542="SMU",+All!#REF!,IF(+All!$H542="SMU",+All!#REF!,0))</f>
        <v>0</v>
      </c>
      <c r="AT100" s="96">
        <f>IF(+All!$F542="SMU",+All!#REF!,IF(+All!$H542="SMU",+All!#REF!,0))</f>
        <v>0</v>
      </c>
      <c r="AU100" s="81">
        <f>IF(+All!$F542="SMU",+All!#REF!,IF(+All!$H542="SMU",+All!#REF!,0))</f>
        <v>0</v>
      </c>
      <c r="AV100" s="96">
        <f>IF(+All!$F542="SMU",+All!#REF!,IF(+All!$H542="SMU",+All!#REF!,0))</f>
        <v>0</v>
      </c>
      <c r="AW100" s="70">
        <f>IF(+All!$F542="SMU",+All!#REF!,IF(+All!$H542="SMU",+All!#REF!,0))</f>
        <v>0</v>
      </c>
      <c r="AX100" s="96">
        <f>IF(+All!$F542="SMU",+All!#REF!,IF(+All!$H542="SMU",+All!#REF!,0))</f>
        <v>0</v>
      </c>
      <c r="AY100" s="103">
        <f>IF(+All!$F542="SMU",+All!#REF!,IF(+All!$H542="SMU",+All!#REF!,0))</f>
        <v>0</v>
      </c>
      <c r="AZ100" s="82">
        <f>IF(+All!$F542="SMU",+All!#REF!,IF(+All!$H542="SMU",+All!#REF!,0))</f>
        <v>0</v>
      </c>
      <c r="BA100" s="83">
        <f>IF(+All!$F542="SMU",+All!#REF!,IF(+All!$H542="SMU",+All!#REF!,0))</f>
        <v>0</v>
      </c>
      <c r="BB100" s="83">
        <f>IF(+All!$F542="SMU",+All!#REF!,IF(+All!$H542="SMU",+All!#REF!,0))</f>
        <v>0</v>
      </c>
      <c r="BC100" s="480">
        <f>IF(+All!$F542="SMU",+All!#REF!,IF(+All!$H542="SMU",+All!#REF!,0))</f>
        <v>0</v>
      </c>
      <c r="BD100" s="81">
        <f>IF(+All!$F542="SMU",+All!#REF!,IF(+All!$H542="SMU",+All!#REF!,0))</f>
        <v>0</v>
      </c>
      <c r="BE100" s="96">
        <f>IF(+All!$F542="SMU",+All!#REF!,IF(+All!$H542="SMU",+All!#REF!,0))</f>
        <v>0</v>
      </c>
      <c r="BF100" s="96">
        <f>IF(+All!$F542="SMU",+All!#REF!,IF(+All!$H542="SMU",+All!#REF!,0))</f>
        <v>0</v>
      </c>
      <c r="BG100" s="81">
        <f>IF(+All!$F542="SMU",+All!#REF!,IF(+All!$H542="SMU",+All!#REF!,0))</f>
        <v>0</v>
      </c>
      <c r="BH100" s="96">
        <f>IF(+All!$F542="SMU",+All!#REF!,IF(+All!$H542="SMU",+All!#REF!,0))</f>
        <v>0</v>
      </c>
      <c r="BI100" s="70">
        <f>IF(+All!$F542="SMU",+All!#REF!,IF(+All!$H542="SMU",+All!#REF!,0))</f>
        <v>0</v>
      </c>
      <c r="BJ100" s="92">
        <f>IF(+All!$F542="SMU",+All!#REF!,IF(+All!$H542="SMU",+All!#REF!,0))</f>
        <v>0</v>
      </c>
      <c r="BK100" s="93">
        <f>IF(+All!$F542="SMU",+All!#REF!,IF(+All!$H542="SMU",+All!#REF!,0))</f>
        <v>0</v>
      </c>
    </row>
    <row r="101" spans="1:63" x14ac:dyDescent="0.8">
      <c r="A101" s="70">
        <f>IF(+All!$F859="SMU",+All!A859,IF(+All!$H859="SMU",+All!A859,0))</f>
        <v>12</v>
      </c>
      <c r="B101" s="480" t="str">
        <f>IF(+All!$F859="SMU",+All!B859,IF(+All!$H859="SMU",+All!B859,0))</f>
        <v>Sat</v>
      </c>
      <c r="C101" s="104">
        <f>IF(+All!$F859="SMU",+All!C859,IF(+All!$H859="SMU",+All!C859,0))</f>
        <v>44520</v>
      </c>
      <c r="D101" s="105">
        <f>IF(+All!$F859="SMU",+All!D859,IF(+All!$H859="SMU",+All!D859,0))</f>
        <v>0.64583333333333337</v>
      </c>
      <c r="E101" s="707" t="str">
        <f>IF(+All!$F859="SMU",+All!E859,IF(+All!$H859="SMU",+All!E859,0))</f>
        <v>ESPN</v>
      </c>
      <c r="F101" s="706" t="str">
        <f>IF(+All!$F859="SMU",+All!F859,IF(+All!$H859="SMU",+All!F859,0))</f>
        <v>SMU</v>
      </c>
      <c r="G101" s="707" t="str">
        <f>IF(+All!$F859="SMU",+All!G859,IF(+All!$H859="SMU",+All!G859,0))</f>
        <v>AAC</v>
      </c>
      <c r="H101" s="706" t="str">
        <f>IF(+All!$F859="SMU",+All!H859,IF(+All!$H859="SMU",+All!H859,0))</f>
        <v>Cincinnati</v>
      </c>
      <c r="I101" s="707" t="str">
        <f>IF(+All!$F859="SMU",+All!I859,IF(+All!$H859="SMU",+All!I859,0))</f>
        <v>AAC</v>
      </c>
      <c r="J101" s="706" t="str">
        <f>IF(+All!$F859="SMU",+All!J859,IF(+All!$H859="SMU",+All!J859,0))</f>
        <v>Cincinnati</v>
      </c>
      <c r="K101" s="707" t="str">
        <f>IF(+All!$F859="SMU",+All!K859,IF(+All!$H859="SMU",+All!K859,0))</f>
        <v>SMU</v>
      </c>
      <c r="L101" s="92">
        <f>IF(+All!$F859="SMU",+All!L859,IF(+All!$H859="SMU",+All!L859,0))</f>
        <v>11.5</v>
      </c>
      <c r="M101" s="93">
        <f>IF(+All!$F859="SMU",+All!M859,IF(+All!$H859="SMU",+All!M859,0))</f>
        <v>65</v>
      </c>
      <c r="N101" s="706" t="str">
        <f>IF(+All!$F859="SMU",+All!N859,IF(+All!$H859="SMU",+All!N859,0))</f>
        <v>Cincinnati</v>
      </c>
      <c r="O101" s="708">
        <f>IF(+All!$F859="SMU",+All!O859,IF(+All!$H859="SMU",+All!O859,0))</f>
        <v>48</v>
      </c>
      <c r="P101" s="708" t="str">
        <f>IF(+All!$F859="SMU",+All!P859,IF(+All!$H859="SMU",+All!P859,0))</f>
        <v>SMU</v>
      </c>
      <c r="Q101" s="707">
        <f>IF(+All!$F859="SMU",+All!Q859,IF(+All!$H859="SMU",+All!Q859,0))</f>
        <v>14</v>
      </c>
      <c r="R101" s="706" t="str">
        <f>IF(+All!$F859="SMU",+All!R859,IF(+All!$H859="SMU",+All!R859,0))</f>
        <v>Cincinnati</v>
      </c>
      <c r="S101" s="708" t="str">
        <f>IF(+All!$F859="SMU",+All!S859,IF(+All!$H859="SMU",+All!S859,0))</f>
        <v>SMU</v>
      </c>
      <c r="T101" s="706" t="str">
        <f>IF(+All!$F859="SMU",+All!T859,IF(+All!$H859="SMU",+All!T859,0))</f>
        <v>SMU</v>
      </c>
      <c r="U101" s="707" t="str">
        <f>IF(+All!$F859="SMU",+All!U859,IF(+All!$H859="SMU",+All!U859,0))</f>
        <v>L</v>
      </c>
      <c r="V101" s="706">
        <f>IF(+All!$F552="SMU",+All!#REF!,IF(+All!$H552="SMU",+All!#REF!,0))</f>
        <v>0</v>
      </c>
      <c r="W101" s="76">
        <f>IF(+All!$F552="SMU",+All!#REF!,IF(+All!$H552="SMU",+All!#REF!,0))</f>
        <v>0</v>
      </c>
      <c r="X101" s="706">
        <f>IF(+All!$F552="SMU",+All!#REF!,IF(+All!$H552="SMU",+All!#REF!,0))</f>
        <v>0</v>
      </c>
      <c r="Y101" s="707">
        <f>IF(+All!$F552="SMU",+All!#REF!,IF(+All!$H552="SMU",+All!#REF!,0))</f>
        <v>0</v>
      </c>
      <c r="Z101" s="706">
        <f>IF(+All!$F552="SMU",+All!#REF!,IF(+All!$H552="SMU",+All!#REF!,0))</f>
        <v>0</v>
      </c>
      <c r="AA101" s="707">
        <f>IF(+All!$F552="SMU",+All!#REF!,IF(+All!$H552="SMU",+All!#REF!,0))</f>
        <v>0</v>
      </c>
      <c r="AB101" s="706">
        <f>IF(+All!$F552="SMU",+All!#REF!,IF(+All!$H552="SMU",+All!#REF!,0))</f>
        <v>0</v>
      </c>
      <c r="AC101" s="707">
        <f>IF(+All!$F552="SMU",+All!#REF!,IF(+All!$H552="SMU",+All!#REF!,0))</f>
        <v>0</v>
      </c>
      <c r="AD101" s="75">
        <f>IF(+All!$F552="SMU",+All!#REF!,IF(+All!$H552="SMU",+All!#REF!,0))</f>
        <v>0</v>
      </c>
      <c r="AE101" s="76">
        <f>IF(+All!$F552="SMU",+All!#REF!,IF(+All!$H552="SMU",+All!#REF!,0))</f>
        <v>0</v>
      </c>
      <c r="AF101" s="75">
        <f>IF(+All!$F552="SMU",+All!#REF!,IF(+All!$H552="SMU",+All!#REF!,0))</f>
        <v>0</v>
      </c>
      <c r="AG101" s="76">
        <f>IF(+All!$F552="SMU",+All!#REF!,IF(+All!$H552="SMU",+All!#REF!,0))</f>
        <v>0</v>
      </c>
      <c r="AH101" s="75">
        <f>IF(+All!$F552="SMU",+All!#REF!,IF(+All!$H552="SMU",+All!#REF!,0))</f>
        <v>0</v>
      </c>
      <c r="AI101" s="76">
        <f>IF(+All!$F552="SMU",+All!#REF!,IF(+All!$H552="SMU",+All!#REF!,0))</f>
        <v>0</v>
      </c>
      <c r="AJ101" s="75">
        <f>IF(+All!$F552="SMU",+All!#REF!,IF(+All!$H552="SMU",+All!#REF!,0))</f>
        <v>0</v>
      </c>
      <c r="AK101" s="76">
        <f>IF(+All!$F552="SMU",+All!#REF!,IF(+All!$H552="SMU",+All!#REF!,0))</f>
        <v>0</v>
      </c>
      <c r="AL101" s="586">
        <f>IF(+All!$F552="SMU",+All!V552,IF(+All!$H552="SMU",+All!V552,0))</f>
        <v>0</v>
      </c>
      <c r="AM101" s="584">
        <f>IF(+All!$F552="SMU",+All!W552,IF(+All!$H552="SMU",+All!W552,0))</f>
        <v>0</v>
      </c>
      <c r="AN101" s="586">
        <f>IF(+All!$F552="SMU",+All!X552,IF(+All!$H552="SMU",+All!X552,0))</f>
        <v>0</v>
      </c>
      <c r="AO101" s="585">
        <f>IF(+All!$F552="SMU",+All!Y552,IF(+All!$H552="SMU",+All!Y552,0))</f>
        <v>0</v>
      </c>
      <c r="AP101" s="84">
        <f>IF(+All!$F552="SMU",+All!Z552,IF(+All!$H552="SMU",+All!Z552,0))</f>
        <v>0</v>
      </c>
      <c r="AQ101" s="480">
        <f>IF(+All!$F552="SMU",+All!#REF!,IF(+All!$H552="SMU",+All!#REF!,0))</f>
        <v>0</v>
      </c>
      <c r="AR101" s="81">
        <f>IF(+All!$F552="SMU",+All!#REF!,IF(+All!$H552="SMU",+All!#REF!,0))</f>
        <v>0</v>
      </c>
      <c r="AS101" s="96">
        <f>IF(+All!$F552="SMU",+All!#REF!,IF(+All!$H552="SMU",+All!#REF!,0))</f>
        <v>0</v>
      </c>
      <c r="AT101" s="96">
        <f>IF(+All!$F552="SMU",+All!#REF!,IF(+All!$H552="SMU",+All!#REF!,0))</f>
        <v>0</v>
      </c>
      <c r="AU101" s="81">
        <f>IF(+All!$F552="SMU",+All!#REF!,IF(+All!$H552="SMU",+All!#REF!,0))</f>
        <v>0</v>
      </c>
      <c r="AV101" s="96">
        <f>IF(+All!$F552="SMU",+All!#REF!,IF(+All!$H552="SMU",+All!#REF!,0))</f>
        <v>0</v>
      </c>
      <c r="AW101" s="70">
        <f>IF(+All!$F552="SMU",+All!#REF!,IF(+All!$H552="SMU",+All!#REF!,0))</f>
        <v>0</v>
      </c>
      <c r="AX101" s="96">
        <f>IF(+All!$F552="SMU",+All!#REF!,IF(+All!$H552="SMU",+All!#REF!,0))</f>
        <v>0</v>
      </c>
      <c r="AY101" s="103">
        <f>IF(+All!$F552="SMU",+All!#REF!,IF(+All!$H552="SMU",+All!#REF!,0))</f>
        <v>0</v>
      </c>
      <c r="AZ101" s="82">
        <f>IF(+All!$F552="SMU",+All!#REF!,IF(+All!$H552="SMU",+All!#REF!,0))</f>
        <v>0</v>
      </c>
      <c r="BA101" s="83">
        <f>IF(+All!$F552="SMU",+All!#REF!,IF(+All!$H552="SMU",+All!#REF!,0))</f>
        <v>0</v>
      </c>
      <c r="BB101" s="83">
        <f>IF(+All!$F552="SMU",+All!#REF!,IF(+All!$H552="SMU",+All!#REF!,0))</f>
        <v>0</v>
      </c>
      <c r="BC101" s="480">
        <f>IF(+All!$F552="SMU",+All!#REF!,IF(+All!$H552="SMU",+All!#REF!,0))</f>
        <v>0</v>
      </c>
      <c r="BD101" s="81">
        <f>IF(+All!$F552="SMU",+All!#REF!,IF(+All!$H552="SMU",+All!#REF!,0))</f>
        <v>0</v>
      </c>
      <c r="BE101" s="96">
        <f>IF(+All!$F552="SMU",+All!#REF!,IF(+All!$H552="SMU",+All!#REF!,0))</f>
        <v>0</v>
      </c>
      <c r="BF101" s="96">
        <f>IF(+All!$F552="SMU",+All!#REF!,IF(+All!$H552="SMU",+All!#REF!,0))</f>
        <v>0</v>
      </c>
      <c r="BG101" s="81">
        <f>IF(+All!$F552="SMU",+All!#REF!,IF(+All!$H552="SMU",+All!#REF!,0))</f>
        <v>0</v>
      </c>
      <c r="BH101" s="96">
        <f>IF(+All!$F552="SMU",+All!#REF!,IF(+All!$H552="SMU",+All!#REF!,0))</f>
        <v>0</v>
      </c>
      <c r="BI101" s="70">
        <f>IF(+All!$F552="SMU",+All!#REF!,IF(+All!$H552="SMU",+All!#REF!,0))</f>
        <v>0</v>
      </c>
      <c r="BJ101" s="92">
        <f>IF(+All!$F552="SMU",+All!#REF!,IF(+All!$H552="SMU",+All!#REF!,0))</f>
        <v>0</v>
      </c>
      <c r="BK101" s="93">
        <f>IF(+All!$F552="SMU",+All!#REF!,IF(+All!$H552="SMU",+All!#REF!,0))</f>
        <v>0</v>
      </c>
    </row>
    <row r="102" spans="1:63" x14ac:dyDescent="0.8">
      <c r="A102" s="70">
        <f>IF(+All!$F918="SMU",+All!A918,IF(+All!$H918="SMU",+All!A918,0))</f>
        <v>0</v>
      </c>
      <c r="B102" s="480">
        <f>IF(+All!$F918="SMU",+All!B918,IF(+All!$H918="SMU",+All!B918,0))</f>
        <v>0</v>
      </c>
      <c r="C102" s="104">
        <f>IF(+All!$F918="SMU",+All!C918,IF(+All!$H918="SMU",+All!C918,0))</f>
        <v>0</v>
      </c>
      <c r="D102" s="105">
        <f>IF(+All!$F918="SMU",+All!D918,IF(+All!$H918="SMU",+All!D918,0))</f>
        <v>0</v>
      </c>
      <c r="E102" s="707">
        <f>IF(+All!$F918="SMU",+All!E918,IF(+All!$H918="SMU",+All!E918,0))</f>
        <v>0</v>
      </c>
      <c r="F102" s="706">
        <f>IF(+All!$F918="SMU",+All!F918,IF(+All!$H918="SMU",+All!F918,0))</f>
        <v>0</v>
      </c>
      <c r="G102" s="707">
        <f>IF(+All!$F918="SMU",+All!G918,IF(+All!$H918="SMU",+All!G918,0))</f>
        <v>0</v>
      </c>
      <c r="H102" s="706">
        <f>IF(+All!$F918="SMU",+All!H918,IF(+All!$H918="SMU",+All!H918,0))</f>
        <v>0</v>
      </c>
      <c r="I102" s="707">
        <f>IF(+All!$F918="SMU",+All!I918,IF(+All!$H918="SMU",+All!I918,0))</f>
        <v>0</v>
      </c>
      <c r="J102" s="706">
        <f>IF(+All!$F918="SMU",+All!J918,IF(+All!$H918="SMU",+All!J918,0))</f>
        <v>0</v>
      </c>
      <c r="K102" s="707">
        <f>IF(+All!$F918="SMU",+All!K918,IF(+All!$H918="SMU",+All!K918,0))</f>
        <v>0</v>
      </c>
      <c r="L102" s="92">
        <f>IF(+All!$F918="SMU",+All!L918,IF(+All!$H918="SMU",+All!L918,0))</f>
        <v>0</v>
      </c>
      <c r="M102" s="93">
        <f>IF(+All!$F918="SMU",+All!M918,IF(+All!$H918="SMU",+All!M918,0))</f>
        <v>0</v>
      </c>
      <c r="N102" s="706">
        <f>IF(+All!$F918="SMU",+All!N918,IF(+All!$H918="SMU",+All!N918,0))</f>
        <v>0</v>
      </c>
      <c r="O102" s="708">
        <f>IF(+All!$F918="SMU",+All!O918,IF(+All!$H918="SMU",+All!O918,0))</f>
        <v>0</v>
      </c>
      <c r="P102" s="708">
        <f>IF(+All!$F918="SMU",+All!P918,IF(+All!$H918="SMU",+All!P918,0))</f>
        <v>0</v>
      </c>
      <c r="Q102" s="707">
        <f>IF(+All!$F918="SMU",+All!Q918,IF(+All!$H918="SMU",+All!Q918,0))</f>
        <v>0</v>
      </c>
      <c r="R102" s="706">
        <f>IF(+All!$F918="SMU",+All!R918,IF(+All!$H918="SMU",+All!R918,0))</f>
        <v>0</v>
      </c>
      <c r="S102" s="708">
        <f>IF(+All!$F918="SMU",+All!S918,IF(+All!$H918="SMU",+All!S918,0))</f>
        <v>0</v>
      </c>
      <c r="T102" s="706">
        <f>IF(+All!$F918="SMU",+All!T918,IF(+All!$H918="SMU",+All!T918,0))</f>
        <v>0</v>
      </c>
      <c r="U102" s="707">
        <f>IF(+All!$F918="SMU",+All!U918,IF(+All!$H918="SMU",+All!U918,0))</f>
        <v>0</v>
      </c>
      <c r="V102" s="706" t="e">
        <f>IF(+All!#REF!="SMU",+All!#REF!,IF(+All!#REF!="SMU",+All!#REF!,0))</f>
        <v>#REF!</v>
      </c>
      <c r="W102" s="76" t="e">
        <f>IF(+All!#REF!="SMU",+All!#REF!,IF(+All!#REF!="SMU",+All!#REF!,0))</f>
        <v>#REF!</v>
      </c>
      <c r="X102" s="706" t="e">
        <f>IF(+All!#REF!="SMU",+All!#REF!,IF(+All!#REF!="SMU",+All!#REF!,0))</f>
        <v>#REF!</v>
      </c>
      <c r="Y102" s="707" t="e">
        <f>IF(+All!#REF!="SMU",+All!#REF!,IF(+All!#REF!="SMU",+All!#REF!,0))</f>
        <v>#REF!</v>
      </c>
      <c r="Z102" s="706" t="e">
        <f>IF(+All!#REF!="SMU",+All!#REF!,IF(+All!#REF!="SMU",+All!#REF!,0))</f>
        <v>#REF!</v>
      </c>
      <c r="AA102" s="707" t="e">
        <f>IF(+All!#REF!="SMU",+All!#REF!,IF(+All!#REF!="SMU",+All!#REF!,0))</f>
        <v>#REF!</v>
      </c>
      <c r="AB102" s="706" t="e">
        <f>IF(+All!#REF!="SMU",+All!#REF!,IF(+All!#REF!="SMU",+All!#REF!,0))</f>
        <v>#REF!</v>
      </c>
      <c r="AC102" s="707" t="e">
        <f>IF(+All!#REF!="SMU",+All!#REF!,IF(+All!#REF!="SMU",+All!#REF!,0))</f>
        <v>#REF!</v>
      </c>
      <c r="AD102" s="75" t="e">
        <f>IF(+All!#REF!="SMU",+All!#REF!,IF(+All!#REF!="SMU",+All!#REF!,0))</f>
        <v>#REF!</v>
      </c>
      <c r="AE102" s="76" t="e">
        <f>IF(+All!#REF!="SMU",+All!#REF!,IF(+All!#REF!="SMU",+All!#REF!,0))</f>
        <v>#REF!</v>
      </c>
      <c r="AF102" s="75" t="e">
        <f>IF(+All!#REF!="SMU",+All!#REF!,IF(+All!#REF!="SMU",+All!#REF!,0))</f>
        <v>#REF!</v>
      </c>
      <c r="AG102" s="76" t="e">
        <f>IF(+All!#REF!="SMU",+All!#REF!,IF(+All!#REF!="SMU",+All!#REF!,0))</f>
        <v>#REF!</v>
      </c>
      <c r="AH102" s="75" t="e">
        <f>IF(+All!#REF!="SMU",+All!#REF!,IF(+All!#REF!="SMU",+All!#REF!,0))</f>
        <v>#REF!</v>
      </c>
      <c r="AI102" s="76" t="e">
        <f>IF(+All!#REF!="SMU",+All!#REF!,IF(+All!#REF!="SMU",+All!#REF!,0))</f>
        <v>#REF!</v>
      </c>
      <c r="AJ102" s="75" t="e">
        <f>IF(+All!#REF!="SMU",+All!#REF!,IF(+All!#REF!="SMU",+All!#REF!,0))</f>
        <v>#REF!</v>
      </c>
      <c r="AK102" s="76" t="e">
        <f>IF(+All!#REF!="SMU",+All!#REF!,IF(+All!#REF!="SMU",+All!#REF!,0))</f>
        <v>#REF!</v>
      </c>
      <c r="AL102" s="586" t="e">
        <f>IF(+All!#REF!="SMU",+All!#REF!,IF(+All!#REF!="SMU",+All!#REF!,0))</f>
        <v>#REF!</v>
      </c>
      <c r="AM102" s="584" t="e">
        <f>IF(+All!#REF!="SMU",+All!#REF!,IF(+All!#REF!="SMU",+All!#REF!,0))</f>
        <v>#REF!</v>
      </c>
      <c r="AN102" s="586" t="e">
        <f>IF(+All!#REF!="SMU",+All!#REF!,IF(+All!#REF!="SMU",+All!#REF!,0))</f>
        <v>#REF!</v>
      </c>
      <c r="AO102" s="585" t="e">
        <f>IF(+All!#REF!="SMU",+All!#REF!,IF(+All!#REF!="SMU",+All!#REF!,0))</f>
        <v>#REF!</v>
      </c>
      <c r="AP102" s="84" t="e">
        <f>IF(+All!#REF!="SMU",+All!#REF!,IF(+All!#REF!="SMU",+All!#REF!,0))</f>
        <v>#REF!</v>
      </c>
      <c r="AQ102" s="480" t="e">
        <f>IF(+All!#REF!="SMU",+All!#REF!,IF(+All!#REF!="SMU",+All!#REF!,0))</f>
        <v>#REF!</v>
      </c>
      <c r="AR102" s="81" t="e">
        <f>IF(+All!#REF!="SMU",+All!#REF!,IF(+All!#REF!="SMU",+All!#REF!,0))</f>
        <v>#REF!</v>
      </c>
      <c r="AS102" s="96" t="e">
        <f>IF(+All!#REF!="SMU",+All!#REF!,IF(+All!#REF!="SMU",+All!#REF!,0))</f>
        <v>#REF!</v>
      </c>
      <c r="AT102" s="96" t="e">
        <f>IF(+All!#REF!="SMU",+All!#REF!,IF(+All!#REF!="SMU",+All!#REF!,0))</f>
        <v>#REF!</v>
      </c>
      <c r="AU102" s="81" t="e">
        <f>IF(+All!#REF!="SMU",+All!#REF!,IF(+All!#REF!="SMU",+All!#REF!,0))</f>
        <v>#REF!</v>
      </c>
      <c r="AV102" s="96" t="e">
        <f>IF(+All!#REF!="SMU",+All!#REF!,IF(+All!#REF!="SMU",+All!#REF!,0))</f>
        <v>#REF!</v>
      </c>
      <c r="AW102" s="70" t="e">
        <f>IF(+All!#REF!="SMU",+All!#REF!,IF(+All!#REF!="SMU",+All!#REF!,0))</f>
        <v>#REF!</v>
      </c>
      <c r="AX102" s="96" t="e">
        <f>IF(+All!#REF!="SMU",+All!#REF!,IF(+All!#REF!="SMU",+All!#REF!,0))</f>
        <v>#REF!</v>
      </c>
      <c r="AY102" s="103" t="e">
        <f>IF(+All!#REF!="SMU",+All!#REF!,IF(+All!#REF!="SMU",+All!#REF!,0))</f>
        <v>#REF!</v>
      </c>
      <c r="AZ102" s="82" t="e">
        <f>IF(+All!#REF!="SMU",+All!#REF!,IF(+All!#REF!="SMU",+All!#REF!,0))</f>
        <v>#REF!</v>
      </c>
      <c r="BA102" s="83" t="e">
        <f>IF(+All!#REF!="SMU",+All!#REF!,IF(+All!#REF!="SMU",+All!#REF!,0))</f>
        <v>#REF!</v>
      </c>
      <c r="BB102" s="83" t="e">
        <f>IF(+All!#REF!="SMU",+All!#REF!,IF(+All!#REF!="SMU",+All!#REF!,0))</f>
        <v>#REF!</v>
      </c>
      <c r="BC102" s="480" t="e">
        <f>IF(+All!#REF!="SMU",+All!#REF!,IF(+All!#REF!="SMU",+All!#REF!,0))</f>
        <v>#REF!</v>
      </c>
      <c r="BD102" s="81" t="e">
        <f>IF(+All!#REF!="SMU",+All!#REF!,IF(+All!#REF!="SMU",+All!#REF!,0))</f>
        <v>#REF!</v>
      </c>
      <c r="BE102" s="96" t="e">
        <f>IF(+All!#REF!="SMU",+All!#REF!,IF(+All!#REF!="SMU",+All!#REF!,0))</f>
        <v>#REF!</v>
      </c>
      <c r="BF102" s="96" t="e">
        <f>IF(+All!#REF!="SMU",+All!#REF!,IF(+All!#REF!="SMU",+All!#REF!,0))</f>
        <v>#REF!</v>
      </c>
      <c r="BG102" s="81" t="e">
        <f>IF(+All!#REF!="SMU",+All!#REF!,IF(+All!#REF!="SMU",+All!#REF!,0))</f>
        <v>#REF!</v>
      </c>
      <c r="BH102" s="96" t="e">
        <f>IF(+All!#REF!="SMU",+All!#REF!,IF(+All!#REF!="SMU",+All!#REF!,0))</f>
        <v>#REF!</v>
      </c>
      <c r="BI102" s="70" t="e">
        <f>IF(+All!#REF!="SMU",+All!#REF!,IF(+All!#REF!="SMU",+All!#REF!,0))</f>
        <v>#REF!</v>
      </c>
      <c r="BJ102" s="92" t="e">
        <f>IF(+All!#REF!="SMU",+All!#REF!,IF(+All!#REF!="SMU",+All!#REF!,0))</f>
        <v>#REF!</v>
      </c>
      <c r="BK102" s="93" t="e">
        <f>IF(+All!#REF!="SMU",+All!#REF!,IF(+All!#REF!="SMU",+All!#REF!,0))</f>
        <v>#REF!</v>
      </c>
    </row>
    <row r="103" spans="1:63" x14ac:dyDescent="0.8">
      <c r="B103" s="70"/>
      <c r="C103" s="94"/>
      <c r="D103" s="73"/>
      <c r="F103" s="1219" t="str">
        <f>F104</f>
        <v>South Florida</v>
      </c>
      <c r="G103" s="1220"/>
      <c r="H103" s="1220"/>
      <c r="I103" s="1221"/>
      <c r="L103" s="78"/>
      <c r="M103" s="79"/>
      <c r="W103" s="74"/>
      <c r="AD103" s="77"/>
      <c r="AE103" s="74"/>
      <c r="AF103" s="77"/>
      <c r="AG103" s="74"/>
      <c r="AH103" s="77"/>
      <c r="AI103" s="74"/>
      <c r="AJ103" s="77"/>
      <c r="AK103" s="74"/>
      <c r="AQ103" s="480"/>
      <c r="AR103" s="482"/>
      <c r="AS103" s="483"/>
      <c r="AT103" s="483"/>
      <c r="AU103" s="482"/>
      <c r="AV103" s="483"/>
      <c r="AW103" s="484"/>
      <c r="AX103" s="483"/>
      <c r="AY103" s="88"/>
      <c r="AZ103" s="89"/>
      <c r="BA103" s="90"/>
      <c r="BB103" s="90"/>
      <c r="BC103" s="91"/>
      <c r="BD103" s="482"/>
      <c r="BE103" s="483"/>
      <c r="BF103" s="483"/>
      <c r="BG103" s="482"/>
      <c r="BH103" s="483"/>
      <c r="BI103" s="484"/>
    </row>
    <row r="104" spans="1:63" x14ac:dyDescent="0.8">
      <c r="A104" s="70">
        <f>IF(+All!$F12="South Florida",+All!A12,IF(+All!$H12="South Florida",+All!A12,0))</f>
        <v>1</v>
      </c>
      <c r="B104" s="70" t="str">
        <f>IF(+All!$F12="South Florida",+All!B12,IF(+All!$H12="South Florida",+All!B12,0))</f>
        <v>Thurs</v>
      </c>
      <c r="C104" s="94">
        <f>IF(+All!$F12="South Florida",+All!C12,IF(+All!$H12="South Florida",+All!C12,0))</f>
        <v>44441</v>
      </c>
      <c r="D104" s="73">
        <f>IF(+All!$F12="South Florida",+All!D12,IF(+All!$H12="South Florida",+All!D12,0))</f>
        <v>0.8125</v>
      </c>
      <c r="E104" s="707" t="str">
        <f>IF(+All!$F12="South Florida",+All!E12,IF(+All!$H12="South Florida",+All!E12,0))</f>
        <v>ACC</v>
      </c>
      <c r="F104" s="75" t="str">
        <f>IF(+All!$F12="South Florida",+All!F12,IF(+All!$H12="South Florida",+All!F12,0))</f>
        <v>South Florida</v>
      </c>
      <c r="G104" s="76" t="str">
        <f>IF(+All!$F12="South Florida",+All!G12,IF(+All!$H12="South Florida",+All!G12,0))</f>
        <v>AAC</v>
      </c>
      <c r="H104" s="75" t="str">
        <f>IF(+All!$F12="South Florida",+All!H12,IF(+All!$H12="South Florida",+All!H12,0))</f>
        <v>North Carolina St</v>
      </c>
      <c r="I104" s="76" t="str">
        <f>IF(+All!$F12="South Florida",+All!I12,IF(+All!$H12="South Florida",+All!I12,0))</f>
        <v>ACC</v>
      </c>
      <c r="J104" s="706" t="str">
        <f>IF(+All!$F12="South Florida",+All!J12,IF(+All!$H12="South Florida",+All!J12,0))</f>
        <v>North Carolina St</v>
      </c>
      <c r="K104" s="707" t="str">
        <f>IF(+All!$F12="South Florida",+All!K12,IF(+All!$H12="South Florida",+All!K12,0))</f>
        <v>South Florida</v>
      </c>
      <c r="L104" s="78">
        <f>IF(+All!$F12="South Florida",+All!L12,IF(+All!$H12="South Florida",+All!L12,0))</f>
        <v>18.5</v>
      </c>
      <c r="M104" s="79">
        <f>IF(+All!$F12="South Florida",+All!M12,IF(+All!$H12="South Florida",+All!M12,0))</f>
        <v>58.5</v>
      </c>
      <c r="N104" s="706" t="str">
        <f>IF(+All!$F12="South Florida",+All!N12,IF(+All!$H12="South Florida",+All!N12,0))</f>
        <v>North Carolina St</v>
      </c>
      <c r="O104" s="708">
        <f>IF(+All!$F12="South Florida",+All!O12,IF(+All!$H12="South Florida",+All!O12,0))</f>
        <v>45</v>
      </c>
      <c r="P104" s="708" t="str">
        <f>IF(+All!$F12="South Florida",+All!P12,IF(+All!$H12="South Florida",+All!P12,0))</f>
        <v>South Florida</v>
      </c>
      <c r="Q104" s="707">
        <f>IF(+All!$F12="South Florida",+All!Q12,IF(+All!$H12="South Florida",+All!Q12,0))</f>
        <v>0</v>
      </c>
      <c r="R104" s="706" t="str">
        <f>IF(+All!$F12="South Florida",+All!R12,IF(+All!$H12="South Florida",+All!R12,0))</f>
        <v>North Carolina St</v>
      </c>
      <c r="S104" s="708" t="str">
        <f>IF(+All!$F12="South Florida",+All!S12,IF(+All!$H12="South Florida",+All!S12,0))</f>
        <v>South Florida</v>
      </c>
      <c r="T104" s="706" t="str">
        <f>IF(+All!$F12="South Florida",+All!T12,IF(+All!$H12="South Florida",+All!T12,0))</f>
        <v>North Carolina St</v>
      </c>
      <c r="U104" s="707" t="str">
        <f>IF(+All!$F12="South Florida",+All!U12,IF(+All!$H12="South Florida",+All!U12,0))</f>
        <v>W</v>
      </c>
      <c r="V104" s="706"/>
      <c r="W104" s="707"/>
      <c r="X104" s="706"/>
      <c r="Y104" s="707"/>
      <c r="Z104" s="706"/>
      <c r="AA104" s="707"/>
      <c r="AB104" s="706"/>
      <c r="AC104" s="707"/>
      <c r="AD104" s="706"/>
      <c r="AE104" s="707"/>
      <c r="AF104" s="706"/>
      <c r="AG104" s="707"/>
      <c r="AH104" s="706"/>
      <c r="AI104" s="707"/>
      <c r="AJ104" s="706"/>
      <c r="AK104" s="707"/>
      <c r="AQ104" s="480"/>
      <c r="AR104" s="482"/>
      <c r="AS104" s="483"/>
      <c r="AT104" s="483"/>
      <c r="AU104" s="482"/>
      <c r="AV104" s="483"/>
      <c r="AW104" s="484"/>
      <c r="AX104" s="483"/>
      <c r="AY104" s="88"/>
      <c r="AZ104" s="89"/>
      <c r="BA104" s="90"/>
      <c r="BB104" s="90"/>
      <c r="BC104" s="91"/>
      <c r="BD104" s="482"/>
      <c r="BE104" s="483"/>
      <c r="BF104" s="483"/>
      <c r="BG104" s="482"/>
      <c r="BH104" s="483"/>
      <c r="BI104" s="484"/>
    </row>
    <row r="105" spans="1:63" x14ac:dyDescent="0.8">
      <c r="A105" s="70">
        <f>IF(+All!$F102="South Florida",+All!A102,IF(+All!$H102="South Florida",+All!A102,0))</f>
        <v>2</v>
      </c>
      <c r="B105" s="70" t="str">
        <f>IF(+All!$F102="South Florida",+All!B102,IF(+All!$H102="South Florida",+All!B102,0))</f>
        <v>Sat</v>
      </c>
      <c r="C105" s="94">
        <f>IF(+All!$F102="South Florida",+All!C102,IF(+All!$H102="South Florida",+All!C102,0))</f>
        <v>44450</v>
      </c>
      <c r="D105" s="73">
        <f>IF(+All!$F102="South Florida",+All!D102,IF(+All!$H102="South Florida",+All!D102,0))</f>
        <v>0.54166666666666663</v>
      </c>
      <c r="E105" s="707" t="str">
        <f>IF(+All!$F102="South Florida",+All!E102,IF(+All!$H102="South Florida",+All!E102,0))</f>
        <v>ABC</v>
      </c>
      <c r="F105" s="75" t="str">
        <f>IF(+All!$F102="South Florida",+All!F102,IF(+All!$H102="South Florida",+All!F102,0))</f>
        <v>Florida</v>
      </c>
      <c r="G105" s="76" t="str">
        <f>IF(+All!$F102="South Florida",+All!G102,IF(+All!$H102="South Florida",+All!G102,0))</f>
        <v>SEC</v>
      </c>
      <c r="H105" s="75" t="str">
        <f>IF(+All!$F102="South Florida",+All!H102,IF(+All!$H102="South Florida",+All!H102,0))</f>
        <v>South Florida</v>
      </c>
      <c r="I105" s="76" t="str">
        <f>IF(+All!$F102="South Florida",+All!I102,IF(+All!$H102="South Florida",+All!I102,0))</f>
        <v>AAC</v>
      </c>
      <c r="J105" s="706" t="str">
        <f>IF(+All!$F102="South Florida",+All!J102,IF(+All!$H102="South Florida",+All!J102,0))</f>
        <v>Florida</v>
      </c>
      <c r="K105" s="707" t="str">
        <f>IF(+All!$F102="South Florida",+All!K102,IF(+All!$H102="South Florida",+All!K102,0))</f>
        <v>South Florida</v>
      </c>
      <c r="L105" s="78">
        <f>IF(+All!$F102="South Florida",+All!L102,IF(+All!$H102="South Florida",+All!L102,0))</f>
        <v>28.5</v>
      </c>
      <c r="M105" s="79">
        <f>IF(+All!$F102="South Florida",+All!M102,IF(+All!$H102="South Florida",+All!M102,0))</f>
        <v>58</v>
      </c>
      <c r="N105" s="706" t="str">
        <f>IF(+All!$F102="South Florida",+All!N102,IF(+All!$H102="South Florida",+All!N102,0))</f>
        <v>Florida</v>
      </c>
      <c r="O105" s="708">
        <f>IF(+All!$F102="South Florida",+All!O102,IF(+All!$H102="South Florida",+All!O102,0))</f>
        <v>42</v>
      </c>
      <c r="P105" s="708" t="str">
        <f>IF(+All!$F102="South Florida",+All!P102,IF(+All!$H102="South Florida",+All!P102,0))</f>
        <v>South Florida</v>
      </c>
      <c r="Q105" s="707">
        <f>IF(+All!$F102="South Florida",+All!Q102,IF(+All!$H102="South Florida",+All!Q102,0))</f>
        <v>20</v>
      </c>
      <c r="R105" s="706" t="str">
        <f>IF(+All!$F102="South Florida",+All!R102,IF(+All!$H102="South Florida",+All!R102,0))</f>
        <v>South Florida</v>
      </c>
      <c r="S105" s="708" t="str">
        <f>IF(+All!$F102="South Florida",+All!S102,IF(+All!$H102="South Florida",+All!S102,0))</f>
        <v>Florida</v>
      </c>
      <c r="T105" s="706" t="str">
        <f>IF(+All!$F102="South Florida",+All!T102,IF(+All!$H102="South Florida",+All!T102,0))</f>
        <v>Florida</v>
      </c>
      <c r="U105" s="707" t="str">
        <f>IF(+All!$F102="South Florida",+All!U102,IF(+All!$H102="South Florida",+All!U102,0))</f>
        <v>L</v>
      </c>
      <c r="V105" s="706">
        <f>IF(+All!$F121="South Florida",+All!#REF!,IF(+All!$H121="South Florida",+All!#REF!,0))</f>
        <v>0</v>
      </c>
      <c r="W105" s="707">
        <f>IF(+All!$F121="South Florida",+All!#REF!,IF(+All!$H121="South Florida",+All!#REF!,0))</f>
        <v>0</v>
      </c>
      <c r="X105" s="706">
        <f>IF(+All!$F121="South Florida",+All!#REF!,IF(+All!$H121="South Florida",+All!#REF!,0))</f>
        <v>0</v>
      </c>
      <c r="Y105" s="707">
        <f>IF(+All!$F121="South Florida",+All!#REF!,IF(+All!$H121="South Florida",+All!#REF!,0))</f>
        <v>0</v>
      </c>
      <c r="Z105" s="706">
        <f>IF(+All!$F121="South Florida",+All!#REF!,IF(+All!$H121="South Florida",+All!#REF!,0))</f>
        <v>0</v>
      </c>
      <c r="AA105" s="707">
        <f>IF(+All!$F121="South Florida",+All!#REF!,IF(+All!$H121="South Florida",+All!#REF!,0))</f>
        <v>0</v>
      </c>
      <c r="AB105" s="706">
        <f>IF(+All!$F121="South Florida",+All!#REF!,IF(+All!$H121="South Florida",+All!#REF!,0))</f>
        <v>0</v>
      </c>
      <c r="AC105" s="707">
        <f>IF(+All!$F121="South Florida",+All!#REF!,IF(+All!$H121="South Florida",+All!#REF!,0))</f>
        <v>0</v>
      </c>
      <c r="AD105" s="706">
        <f>IF(+All!$F121="South Florida",+All!#REF!,IF(+All!$H121="South Florida",+All!#REF!,0))</f>
        <v>0</v>
      </c>
      <c r="AE105" s="707">
        <f>IF(+All!$F121="South Florida",+All!#REF!,IF(+All!$H121="South Florida",+All!#REF!,0))</f>
        <v>0</v>
      </c>
      <c r="AF105" s="706">
        <f>IF(+All!$F121="South Florida",+All!#REF!,IF(+All!$H121="South Florida",+All!#REF!,0))</f>
        <v>0</v>
      </c>
      <c r="AG105" s="707">
        <f>IF(+All!$F121="South Florida",+All!#REF!,IF(+All!$H121="South Florida",+All!#REF!,0))</f>
        <v>0</v>
      </c>
      <c r="AH105" s="706">
        <f>IF(+All!$F121="South Florida",+All!#REF!,IF(+All!$H121="South Florida",+All!#REF!,0))</f>
        <v>0</v>
      </c>
      <c r="AI105" s="707">
        <f>IF(+All!$F121="South Florida",+All!#REF!,IF(+All!$H121="South Florida",+All!#REF!,0))</f>
        <v>0</v>
      </c>
      <c r="AJ105" s="706">
        <f>IF(+All!$F121="South Florida",+All!#REF!,IF(+All!$H121="South Florida",+All!#REF!,0))</f>
        <v>0</v>
      </c>
      <c r="AK105" s="707">
        <f>IF(+All!$F121="South Florida",+All!#REF!,IF(+All!$H121="South Florida",+All!#REF!,0))</f>
        <v>0</v>
      </c>
      <c r="AL105" s="586">
        <f>IF(+All!$F121="South Florida",+All!V121,IF(+All!$H121="South Florida",+All!V121,0))</f>
        <v>0</v>
      </c>
      <c r="AM105" s="584">
        <f>IF(+All!$F121="South Florida",+All!W121,IF(+All!$H121="South Florida",+All!W121,0))</f>
        <v>0</v>
      </c>
      <c r="AN105" s="586">
        <f>IF(+All!$F121="South Florida",+All!X121,IF(+All!$H121="South Florida",+All!X121,0))</f>
        <v>0</v>
      </c>
      <c r="AO105" s="585">
        <f>IF(+All!$F121="South Florida",+All!Y121,IF(+All!$H121="South Florida",+All!Y121,0))</f>
        <v>0</v>
      </c>
      <c r="AP105" s="84">
        <f>IF(+All!$F121="South Florida",+All!Z121,IF(+All!$H121="South Florida",+All!Z121,0))</f>
        <v>0</v>
      </c>
      <c r="AQ105" s="480">
        <f>IF(+All!$F121="South Florida",+All!#REF!,IF(+All!$H121="South Florida",+All!#REF!,0))</f>
        <v>0</v>
      </c>
      <c r="AR105" s="482">
        <f>IF(+All!$F121="South Florida",+All!#REF!,IF(+All!$H121="South Florida",+All!#REF!,0))</f>
        <v>0</v>
      </c>
      <c r="AS105" s="483">
        <f>IF(+All!$F121="South Florida",+All!#REF!,IF(+All!$H121="South Florida",+All!#REF!,0))</f>
        <v>0</v>
      </c>
      <c r="AT105" s="483">
        <f>IF(+All!$F121="South Florida",+All!#REF!,IF(+All!$H121="South Florida",+All!#REF!,0))</f>
        <v>0</v>
      </c>
      <c r="AU105" s="482">
        <f>IF(+All!$F121="South Florida",+All!#REF!,IF(+All!$H121="South Florida",+All!#REF!,0))</f>
        <v>0</v>
      </c>
      <c r="AV105" s="483">
        <f>IF(+All!$F121="South Florida",+All!#REF!,IF(+All!$H121="South Florida",+All!#REF!,0))</f>
        <v>0</v>
      </c>
      <c r="AW105" s="484">
        <f>IF(+All!$F121="South Florida",+All!#REF!,IF(+All!$H121="South Florida",+All!#REF!,0))</f>
        <v>0</v>
      </c>
      <c r="AX105" s="483">
        <f>IF(+All!$F121="South Florida",+All!#REF!,IF(+All!$H121="South Florida",+All!#REF!,0))</f>
        <v>0</v>
      </c>
      <c r="AY105" s="88">
        <f>IF(+All!$F121="South Florida",+All!#REF!,IF(+All!$H121="South Florida",+All!#REF!,0))</f>
        <v>0</v>
      </c>
      <c r="AZ105" s="89">
        <f>IF(+All!$F121="South Florida",+All!#REF!,IF(+All!$H121="South Florida",+All!#REF!,0))</f>
        <v>0</v>
      </c>
      <c r="BA105" s="90">
        <f>IF(+All!$F121="South Florida",+All!#REF!,IF(+All!$H121="South Florida",+All!#REF!,0))</f>
        <v>0</v>
      </c>
      <c r="BB105" s="90">
        <f>IF(+All!$F121="South Florida",+All!#REF!,IF(+All!$H121="South Florida",+All!#REF!,0))</f>
        <v>0</v>
      </c>
      <c r="BC105" s="91">
        <f>IF(+All!$F121="South Florida",+All!#REF!,IF(+All!$H121="South Florida",+All!#REF!,0))</f>
        <v>0</v>
      </c>
      <c r="BD105" s="482">
        <f>IF(+All!$F121="South Florida",+All!#REF!,IF(+All!$H121="South Florida",+All!#REF!,0))</f>
        <v>0</v>
      </c>
      <c r="BE105" s="483">
        <f>IF(+All!$F121="South Florida",+All!#REF!,IF(+All!$H121="South Florida",+All!#REF!,0))</f>
        <v>0</v>
      </c>
      <c r="BF105" s="483">
        <f>IF(+All!$F121="South Florida",+All!#REF!,IF(+All!$H121="South Florida",+All!#REF!,0))</f>
        <v>0</v>
      </c>
      <c r="BG105" s="482">
        <f>IF(+All!$F121="South Florida",+All!#REF!,IF(+All!$H121="South Florida",+All!#REF!,0))</f>
        <v>0</v>
      </c>
      <c r="BH105" s="483">
        <f>IF(+All!$F121="South Florida",+All!#REF!,IF(+All!$H121="South Florida",+All!#REF!,0))</f>
        <v>0</v>
      </c>
      <c r="BI105" s="484">
        <f>IF(+All!$F121="South Florida",+All!#REF!,IF(+All!$H121="South Florida",+All!#REF!,0))</f>
        <v>0</v>
      </c>
      <c r="BJ105" s="92">
        <f>IF(+All!$F121="South Florida",+All!#REF!,IF(+All!$H121="South Florida",+All!#REF!,0))</f>
        <v>0</v>
      </c>
      <c r="BK105" s="93">
        <f>IF(+All!$F121="South Florida",+All!#REF!,IF(+All!$H121="South Florida",+All!#REF!,0))</f>
        <v>0</v>
      </c>
    </row>
    <row r="106" spans="1:63" x14ac:dyDescent="0.8">
      <c r="A106" s="70">
        <f>IF(+All!$F183="South Florida",+All!A183,IF(+All!$H183="South Florida",+All!A183,0))</f>
        <v>3</v>
      </c>
      <c r="B106" s="70" t="str">
        <f>IF(+All!$F183="South Florida",+All!B183,IF(+All!$H183="South Florida",+All!B183,0))</f>
        <v>Sat</v>
      </c>
      <c r="C106" s="94">
        <f>IF(+All!$F183="South Florida",+All!C183,IF(+All!$H183="South Florida",+All!C183,0))</f>
        <v>44457</v>
      </c>
      <c r="D106" s="73">
        <f>IF(+All!$F183="South Florida",+All!D183,IF(+All!$H183="South Florida",+All!D183,0))</f>
        <v>0.79166666666666663</v>
      </c>
      <c r="E106" s="707">
        <f>IF(+All!$F183="South Florida",+All!E183,IF(+All!$H183="South Florida",+All!E183,0))</f>
        <v>0</v>
      </c>
      <c r="F106" s="75" t="str">
        <f>IF(+All!$F183="South Florida",+All!F183,IF(+All!$H183="South Florida",+All!F183,0))</f>
        <v>1AA Florida A&amp;M</v>
      </c>
      <c r="G106" s="76" t="str">
        <f>IF(+All!$F183="South Florida",+All!G183,IF(+All!$H183="South Florida",+All!G183,0))</f>
        <v>1AA</v>
      </c>
      <c r="H106" s="75" t="str">
        <f>IF(+All!$F183="South Florida",+All!H183,IF(+All!$H183="South Florida",+All!H183,0))</f>
        <v>South Florida</v>
      </c>
      <c r="I106" s="76" t="str">
        <f>IF(+All!$F183="South Florida",+All!I183,IF(+All!$H183="South Florida",+All!I183,0))</f>
        <v>AAC</v>
      </c>
      <c r="J106" s="706">
        <f>IF(+All!$F183="South Florida",+All!J183,IF(+All!$H183="South Florida",+All!J183,0))</f>
        <v>0</v>
      </c>
      <c r="K106" s="707">
        <f>IF(+All!$F183="South Florida",+All!K183,IF(+All!$H183="South Florida",+All!K183,0))</f>
        <v>0</v>
      </c>
      <c r="L106" s="78">
        <f>IF(+All!$F183="South Florida",+All!L183,IF(+All!$H183="South Florida",+All!L183,0))</f>
        <v>0</v>
      </c>
      <c r="M106" s="79">
        <f>IF(+All!$F183="South Florida",+All!M183,IF(+All!$H183="South Florida",+All!M183,0))</f>
        <v>0</v>
      </c>
      <c r="N106" s="706" t="str">
        <f>IF(+All!$F183="South Florida",+All!N183,IF(+All!$H183="South Florida",+All!N183,0))</f>
        <v>South Florida</v>
      </c>
      <c r="O106" s="708">
        <f>IF(+All!$F183="South Florida",+All!O183,IF(+All!$H183="South Florida",+All!O183,0))</f>
        <v>38</v>
      </c>
      <c r="P106" s="708" t="str">
        <f>IF(+All!$F183="South Florida",+All!P183,IF(+All!$H183="South Florida",+All!P183,0))</f>
        <v>1AA Florida A&amp;M</v>
      </c>
      <c r="Q106" s="707">
        <f>IF(+All!$F183="South Florida",+All!Q183,IF(+All!$H183="South Florida",+All!Q183,0))</f>
        <v>17</v>
      </c>
      <c r="R106" s="706">
        <f>IF(+All!$F183="South Florida",+All!R183,IF(+All!$H183="South Florida",+All!R183,0))</f>
        <v>0</v>
      </c>
      <c r="S106" s="708">
        <f>IF(+All!$F183="South Florida",+All!S183,IF(+All!$H183="South Florida",+All!S183,0))</f>
        <v>0</v>
      </c>
      <c r="T106" s="706">
        <f>IF(+All!$F183="South Florida",+All!T183,IF(+All!$H183="South Florida",+All!T183,0))</f>
        <v>0</v>
      </c>
      <c r="U106" s="707">
        <f>IF(+All!$F183="South Florida",+All!U183,IF(+All!$H183="South Florida",+All!U183,0))</f>
        <v>0</v>
      </c>
      <c r="V106" s="706">
        <f>IF(+All!$F214="South Florida",+All!#REF!,IF(+All!$H214="South Florida",+All!#REF!,0))</f>
        <v>0</v>
      </c>
      <c r="W106" s="707">
        <f>IF(+All!$F214="South Florida",+All!#REF!,IF(+All!$H214="South Florida",+All!#REF!,0))</f>
        <v>0</v>
      </c>
      <c r="X106" s="706">
        <f>IF(+All!$F214="South Florida",+All!#REF!,IF(+All!$H214="South Florida",+All!#REF!,0))</f>
        <v>0</v>
      </c>
      <c r="Y106" s="707">
        <f>IF(+All!$F214="South Florida",+All!#REF!,IF(+All!$H214="South Florida",+All!#REF!,0))</f>
        <v>0</v>
      </c>
      <c r="Z106" s="706">
        <f>IF(+All!$F214="South Florida",+All!#REF!,IF(+All!$H214="South Florida",+All!#REF!,0))</f>
        <v>0</v>
      </c>
      <c r="AA106" s="707">
        <f>IF(+All!$F214="South Florida",+All!#REF!,IF(+All!$H214="South Florida",+All!#REF!,0))</f>
        <v>0</v>
      </c>
      <c r="AB106" s="706">
        <f>IF(+All!$F214="South Florida",+All!#REF!,IF(+All!$H214="South Florida",+All!#REF!,0))</f>
        <v>0</v>
      </c>
      <c r="AC106" s="707">
        <f>IF(+All!$F214="South Florida",+All!#REF!,IF(+All!$H214="South Florida",+All!#REF!,0))</f>
        <v>0</v>
      </c>
      <c r="AD106" s="706">
        <f>IF(+All!$F214="South Florida",+All!#REF!,IF(+All!$H214="South Florida",+All!#REF!,0))</f>
        <v>0</v>
      </c>
      <c r="AE106" s="707">
        <f>IF(+All!$F214="South Florida",+All!#REF!,IF(+All!$H214="South Florida",+All!#REF!,0))</f>
        <v>0</v>
      </c>
      <c r="AF106" s="706">
        <f>IF(+All!$F214="South Florida",+All!#REF!,IF(+All!$H214="South Florida",+All!#REF!,0))</f>
        <v>0</v>
      </c>
      <c r="AG106" s="707">
        <f>IF(+All!$F214="South Florida",+All!#REF!,IF(+All!$H214="South Florida",+All!#REF!,0))</f>
        <v>0</v>
      </c>
      <c r="AH106" s="706">
        <f>IF(+All!$F214="South Florida",+All!#REF!,IF(+All!$H214="South Florida",+All!#REF!,0))</f>
        <v>0</v>
      </c>
      <c r="AI106" s="707">
        <f>IF(+All!$F214="South Florida",+All!#REF!,IF(+All!$H214="South Florida",+All!#REF!,0))</f>
        <v>0</v>
      </c>
      <c r="AJ106" s="706">
        <f>IF(+All!$F214="South Florida",+All!#REF!,IF(+All!$H214="South Florida",+All!#REF!,0))</f>
        <v>0</v>
      </c>
      <c r="AK106" s="707">
        <f>IF(+All!$F214="South Florida",+All!#REF!,IF(+All!$H214="South Florida",+All!#REF!,0))</f>
        <v>0</v>
      </c>
      <c r="AL106" s="586">
        <f>IF(+All!$F214="South Florida",+All!V214,IF(+All!$H214="South Florida",+All!V214,0))</f>
        <v>0</v>
      </c>
      <c r="AM106" s="584">
        <f>IF(+All!$F214="South Florida",+All!W214,IF(+All!$H214="South Florida",+All!W214,0))</f>
        <v>0</v>
      </c>
      <c r="AN106" s="586">
        <f>IF(+All!$F214="South Florida",+All!X214,IF(+All!$H214="South Florida",+All!X214,0))</f>
        <v>0</v>
      </c>
      <c r="AO106" s="585">
        <f>IF(+All!$F214="South Florida",+All!Y214,IF(+All!$H214="South Florida",+All!Y214,0))</f>
        <v>0</v>
      </c>
      <c r="AP106" s="84">
        <f>IF(+All!$F214="South Florida",+All!Z214,IF(+All!$H214="South Florida",+All!Z214,0))</f>
        <v>0</v>
      </c>
      <c r="AQ106" s="480">
        <f>IF(+All!$F214="South Florida",+All!#REF!,IF(+All!$H214="South Florida",+All!#REF!,0))</f>
        <v>0</v>
      </c>
      <c r="AR106" s="482">
        <f>IF(+All!$F214="South Florida",+All!#REF!,IF(+All!$H214="South Florida",+All!#REF!,0))</f>
        <v>0</v>
      </c>
      <c r="AS106" s="483">
        <f>IF(+All!$F214="South Florida",+All!#REF!,IF(+All!$H214="South Florida",+All!#REF!,0))</f>
        <v>0</v>
      </c>
      <c r="AT106" s="483">
        <f>IF(+All!$F214="South Florida",+All!#REF!,IF(+All!$H214="South Florida",+All!#REF!,0))</f>
        <v>0</v>
      </c>
      <c r="AU106" s="482">
        <f>IF(+All!$F214="South Florida",+All!#REF!,IF(+All!$H214="South Florida",+All!#REF!,0))</f>
        <v>0</v>
      </c>
      <c r="AV106" s="483">
        <f>IF(+All!$F214="South Florida",+All!#REF!,IF(+All!$H214="South Florida",+All!#REF!,0))</f>
        <v>0</v>
      </c>
      <c r="AW106" s="484">
        <f>IF(+All!$F214="South Florida",+All!#REF!,IF(+All!$H214="South Florida",+All!#REF!,0))</f>
        <v>0</v>
      </c>
      <c r="AX106" s="483">
        <f>IF(+All!$F214="South Florida",+All!#REF!,IF(+All!$H214="South Florida",+All!#REF!,0))</f>
        <v>0</v>
      </c>
      <c r="AY106" s="88">
        <f>IF(+All!$F214="South Florida",+All!#REF!,IF(+All!$H214="South Florida",+All!#REF!,0))</f>
        <v>0</v>
      </c>
      <c r="AZ106" s="89">
        <f>IF(+All!$F214="South Florida",+All!#REF!,IF(+All!$H214="South Florida",+All!#REF!,0))</f>
        <v>0</v>
      </c>
      <c r="BA106" s="90">
        <f>IF(+All!$F214="South Florida",+All!#REF!,IF(+All!$H214="South Florida",+All!#REF!,0))</f>
        <v>0</v>
      </c>
      <c r="BB106" s="90">
        <f>IF(+All!$F214="South Florida",+All!#REF!,IF(+All!$H214="South Florida",+All!#REF!,0))</f>
        <v>0</v>
      </c>
      <c r="BC106" s="91">
        <f>IF(+All!$F214="South Florida",+All!#REF!,IF(+All!$H214="South Florida",+All!#REF!,0))</f>
        <v>0</v>
      </c>
      <c r="BD106" s="482">
        <f>IF(+All!$F214="South Florida",+All!#REF!,IF(+All!$H214="South Florida",+All!#REF!,0))</f>
        <v>0</v>
      </c>
      <c r="BE106" s="483">
        <f>IF(+All!$F214="South Florida",+All!#REF!,IF(+All!$H214="South Florida",+All!#REF!,0))</f>
        <v>0</v>
      </c>
      <c r="BF106" s="483">
        <f>IF(+All!$F214="South Florida",+All!#REF!,IF(+All!$H214="South Florida",+All!#REF!,0))</f>
        <v>0</v>
      </c>
      <c r="BG106" s="482">
        <f>IF(+All!$F214="South Florida",+All!#REF!,IF(+All!$H214="South Florida",+All!#REF!,0))</f>
        <v>0</v>
      </c>
      <c r="BH106" s="483">
        <f>IF(+All!$F214="South Florida",+All!#REF!,IF(+All!$H214="South Florida",+All!#REF!,0))</f>
        <v>0</v>
      </c>
      <c r="BI106" s="484">
        <f>IF(+All!$F214="South Florida",+All!#REF!,IF(+All!$H214="South Florida",+All!#REF!,0))</f>
        <v>0</v>
      </c>
      <c r="BJ106" s="92">
        <f>IF(+All!$F214="South Florida",+All!#REF!,IF(+All!$H214="South Florida",+All!#REF!,0))</f>
        <v>0</v>
      </c>
      <c r="BK106" s="93">
        <f>IF(+All!$F214="South Florida",+All!#REF!,IF(+All!$H214="South Florida",+All!#REF!,0))</f>
        <v>0</v>
      </c>
    </row>
    <row r="107" spans="1:63" x14ac:dyDescent="0.8">
      <c r="A107" s="70">
        <f>IF(+All!$F295="South Florida",+All!A295,IF(+All!$H295="South Florida",+All!A295,0))</f>
        <v>4</v>
      </c>
      <c r="B107" s="70" t="str">
        <f>IF(+All!$F295="South Florida",+All!B295,IF(+All!$H295="South Florida",+All!B295,0))</f>
        <v>Sat</v>
      </c>
      <c r="C107" s="94">
        <f>IF(+All!$F295="South Florida",+All!C295,IF(+All!$H295="South Florida",+All!C295,0))</f>
        <v>44464</v>
      </c>
      <c r="D107" s="73">
        <f>IF(+All!$F295="South Florida",+All!D295,IF(+All!$H295="South Florida",+All!D295,0))</f>
        <v>0.92708333333333337</v>
      </c>
      <c r="E107" s="707" t="str">
        <f>IF(+All!$F295="South Florida",+All!E295,IF(+All!$H295="South Florida",+All!E295,0))</f>
        <v>ESPN2</v>
      </c>
      <c r="F107" s="75" t="str">
        <f>IF(+All!$F295="South Florida",+All!F295,IF(+All!$H295="South Florida",+All!F295,0))</f>
        <v>South Florida</v>
      </c>
      <c r="G107" s="76" t="str">
        <f>IF(+All!$F295="South Florida",+All!G295,IF(+All!$H295="South Florida",+All!G295,0))</f>
        <v>AAC</v>
      </c>
      <c r="H107" s="75" t="str">
        <f>IF(+All!$F295="South Florida",+All!H295,IF(+All!$H295="South Florida",+All!H295,0))</f>
        <v>BYU</v>
      </c>
      <c r="I107" s="76" t="str">
        <f>IF(+All!$F295="South Florida",+All!I295,IF(+All!$H295="South Florida",+All!I295,0))</f>
        <v>Ind</v>
      </c>
      <c r="J107" s="706" t="str">
        <f>IF(+All!$F295="South Florida",+All!J295,IF(+All!$H295="South Florida",+All!J295,0))</f>
        <v>BYU</v>
      </c>
      <c r="K107" s="707" t="str">
        <f>IF(+All!$F295="South Florida",+All!K295,IF(+All!$H295="South Florida",+All!K295,0))</f>
        <v>South Florida</v>
      </c>
      <c r="L107" s="78">
        <f>IF(+All!$F295="South Florida",+All!L295,IF(+All!$H295="South Florida",+All!L295,0))</f>
        <v>23</v>
      </c>
      <c r="M107" s="79">
        <f>IF(+All!$F295="South Florida",+All!M295,IF(+All!$H295="South Florida",+All!M295,0))</f>
        <v>53.5</v>
      </c>
      <c r="N107" s="706" t="str">
        <f>IF(+All!$F295="South Florida",+All!N295,IF(+All!$H295="South Florida",+All!N295,0))</f>
        <v>BYU</v>
      </c>
      <c r="O107" s="708">
        <f>IF(+All!$F295="South Florida",+All!O295,IF(+All!$H295="South Florida",+All!O295,0))</f>
        <v>35</v>
      </c>
      <c r="P107" s="708" t="str">
        <f>IF(+All!$F295="South Florida",+All!P295,IF(+All!$H295="South Florida",+All!P295,0))</f>
        <v>South Florida</v>
      </c>
      <c r="Q107" s="707">
        <f>IF(+All!$F295="South Florida",+All!Q295,IF(+All!$H295="South Florida",+All!Q295,0))</f>
        <v>27</v>
      </c>
      <c r="R107" s="706" t="str">
        <f>IF(+All!$F295="South Florida",+All!R295,IF(+All!$H295="South Florida",+All!R295,0))</f>
        <v>South Florida</v>
      </c>
      <c r="S107" s="708" t="str">
        <f>IF(+All!$F295="South Florida",+All!S295,IF(+All!$H295="South Florida",+All!S295,0))</f>
        <v>BYU</v>
      </c>
      <c r="T107" s="706" t="str">
        <f>IF(+All!$F295="South Florida",+All!T295,IF(+All!$H295="South Florida",+All!T295,0))</f>
        <v>BYU</v>
      </c>
      <c r="U107" s="707" t="str">
        <f>IF(+All!$F295="South Florida",+All!U295,IF(+All!$H295="South Florida",+All!U295,0))</f>
        <v>L</v>
      </c>
      <c r="V107" s="706">
        <f>IF(+All!$F219="South Florida",+All!#REF!,IF(+All!$H219="South Florida",+All!#REF!,0))</f>
        <v>0</v>
      </c>
      <c r="W107" s="707">
        <f>IF(+All!$F219="South Florida",+All!#REF!,IF(+All!$H219="South Florida",+All!#REF!,0))</f>
        <v>0</v>
      </c>
      <c r="X107" s="706">
        <f>IF(+All!$F219="South Florida",+All!#REF!,IF(+All!$H219="South Florida",+All!#REF!,0))</f>
        <v>0</v>
      </c>
      <c r="Y107" s="707">
        <f>IF(+All!$F219="South Florida",+All!#REF!,IF(+All!$H219="South Florida",+All!#REF!,0))</f>
        <v>0</v>
      </c>
      <c r="Z107" s="706">
        <f>IF(+All!$F219="South Florida",+All!#REF!,IF(+All!$H219="South Florida",+All!#REF!,0))</f>
        <v>0</v>
      </c>
      <c r="AA107" s="707">
        <f>IF(+All!$F219="South Florida",+All!#REF!,IF(+All!$H219="South Florida",+All!#REF!,0))</f>
        <v>0</v>
      </c>
      <c r="AB107" s="706">
        <f>IF(+All!$F219="South Florida",+All!#REF!,IF(+All!$H219="South Florida",+All!#REF!,0))</f>
        <v>0</v>
      </c>
      <c r="AC107" s="707">
        <f>IF(+All!$F219="South Florida",+All!#REF!,IF(+All!$H219="South Florida",+All!#REF!,0))</f>
        <v>0</v>
      </c>
      <c r="AD107" s="706">
        <f>IF(+All!$F219="South Florida",+All!#REF!,IF(+All!$H219="South Florida",+All!#REF!,0))</f>
        <v>0</v>
      </c>
      <c r="AE107" s="707">
        <f>IF(+All!$F219="South Florida",+All!#REF!,IF(+All!$H219="South Florida",+All!#REF!,0))</f>
        <v>0</v>
      </c>
      <c r="AF107" s="706">
        <f>IF(+All!$F219="South Florida",+All!#REF!,IF(+All!$H219="South Florida",+All!#REF!,0))</f>
        <v>0</v>
      </c>
      <c r="AG107" s="707">
        <f>IF(+All!$F219="South Florida",+All!#REF!,IF(+All!$H219="South Florida",+All!#REF!,0))</f>
        <v>0</v>
      </c>
      <c r="AH107" s="706">
        <f>IF(+All!$F219="South Florida",+All!#REF!,IF(+All!$H219="South Florida",+All!#REF!,0))</f>
        <v>0</v>
      </c>
      <c r="AI107" s="707">
        <f>IF(+All!$F219="South Florida",+All!#REF!,IF(+All!$H219="South Florida",+All!#REF!,0))</f>
        <v>0</v>
      </c>
      <c r="AJ107" s="706">
        <f>IF(+All!$F219="South Florida",+All!#REF!,IF(+All!$H219="South Florida",+All!#REF!,0))</f>
        <v>0</v>
      </c>
      <c r="AK107" s="707">
        <f>IF(+All!$F219="South Florida",+All!#REF!,IF(+All!$H219="South Florida",+All!#REF!,0))</f>
        <v>0</v>
      </c>
      <c r="AL107" s="586">
        <f>IF(+All!$F219="South Florida",+All!V219,IF(+All!$H219="South Florida",+All!V219,0))</f>
        <v>0</v>
      </c>
      <c r="AM107" s="584">
        <f>IF(+All!$F219="South Florida",+All!W219,IF(+All!$H219="South Florida",+All!W219,0))</f>
        <v>0</v>
      </c>
      <c r="AN107" s="586">
        <f>IF(+All!$F219="South Florida",+All!X219,IF(+All!$H219="South Florida",+All!X219,0))</f>
        <v>0</v>
      </c>
      <c r="AO107" s="585">
        <f>IF(+All!$F219="South Florida",+All!Y219,IF(+All!$H219="South Florida",+All!Y219,0))</f>
        <v>0</v>
      </c>
      <c r="AP107" s="84">
        <f>IF(+All!$F219="South Florida",+All!Z219,IF(+All!$H219="South Florida",+All!Z219,0))</f>
        <v>0</v>
      </c>
      <c r="AQ107" s="480">
        <f>IF(+All!$F219="South Florida",+All!#REF!,IF(+All!$H219="South Florida",+All!#REF!,0))</f>
        <v>0</v>
      </c>
      <c r="AR107" s="482">
        <f>IF(+All!$F219="South Florida",+All!#REF!,IF(+All!$H219="South Florida",+All!#REF!,0))</f>
        <v>0</v>
      </c>
      <c r="AS107" s="483">
        <f>IF(+All!$F219="South Florida",+All!#REF!,IF(+All!$H219="South Florida",+All!#REF!,0))</f>
        <v>0</v>
      </c>
      <c r="AT107" s="483">
        <f>IF(+All!$F219="South Florida",+All!#REF!,IF(+All!$H219="South Florida",+All!#REF!,0))</f>
        <v>0</v>
      </c>
      <c r="AU107" s="482">
        <f>IF(+All!$F219="South Florida",+All!#REF!,IF(+All!$H219="South Florida",+All!#REF!,0))</f>
        <v>0</v>
      </c>
      <c r="AV107" s="483">
        <f>IF(+All!$F219="South Florida",+All!#REF!,IF(+All!$H219="South Florida",+All!#REF!,0))</f>
        <v>0</v>
      </c>
      <c r="AW107" s="484">
        <f>IF(+All!$F219="South Florida",+All!#REF!,IF(+All!$H219="South Florida",+All!#REF!,0))</f>
        <v>0</v>
      </c>
      <c r="AX107" s="483">
        <f>IF(+All!$F219="South Florida",+All!#REF!,IF(+All!$H219="South Florida",+All!#REF!,0))</f>
        <v>0</v>
      </c>
      <c r="AY107" s="88">
        <f>IF(+All!$F219="South Florida",+All!#REF!,IF(+All!$H219="South Florida",+All!#REF!,0))</f>
        <v>0</v>
      </c>
      <c r="AZ107" s="89">
        <f>IF(+All!$F219="South Florida",+All!#REF!,IF(+All!$H219="South Florida",+All!#REF!,0))</f>
        <v>0</v>
      </c>
      <c r="BA107" s="90">
        <f>IF(+All!$F219="South Florida",+All!#REF!,IF(+All!$H219="South Florida",+All!#REF!,0))</f>
        <v>0</v>
      </c>
      <c r="BB107" s="90">
        <f>IF(+All!$F219="South Florida",+All!#REF!,IF(+All!$H219="South Florida",+All!#REF!,0))</f>
        <v>0</v>
      </c>
      <c r="BC107" s="91">
        <f>IF(+All!$F219="South Florida",+All!#REF!,IF(+All!$H219="South Florida",+All!#REF!,0))</f>
        <v>0</v>
      </c>
      <c r="BD107" s="482">
        <f>IF(+All!$F219="South Florida",+All!#REF!,IF(+All!$H219="South Florida",+All!#REF!,0))</f>
        <v>0</v>
      </c>
      <c r="BE107" s="483">
        <f>IF(+All!$F219="South Florida",+All!#REF!,IF(+All!$H219="South Florida",+All!#REF!,0))</f>
        <v>0</v>
      </c>
      <c r="BF107" s="483">
        <f>IF(+All!$F219="South Florida",+All!#REF!,IF(+All!$H219="South Florida",+All!#REF!,0))</f>
        <v>0</v>
      </c>
      <c r="BG107" s="482">
        <f>IF(+All!$F219="South Florida",+All!#REF!,IF(+All!$H219="South Florida",+All!#REF!,0))</f>
        <v>0</v>
      </c>
      <c r="BH107" s="483">
        <f>IF(+All!$F219="South Florida",+All!#REF!,IF(+All!$H219="South Florida",+All!#REF!,0))</f>
        <v>0</v>
      </c>
      <c r="BI107" s="484">
        <f>IF(+All!$F219="South Florida",+All!#REF!,IF(+All!$H219="South Florida",+All!#REF!,0))</f>
        <v>0</v>
      </c>
      <c r="BJ107" s="92">
        <f>IF(+All!$F219="South Florida",+All!#REF!,IF(+All!$H219="South Florida",+All!#REF!,0))</f>
        <v>0</v>
      </c>
      <c r="BK107" s="93">
        <f>IF(+All!$F219="South Florida",+All!#REF!,IF(+All!$H219="South Florida",+All!#REF!,0))</f>
        <v>0</v>
      </c>
    </row>
    <row r="108" spans="1:63" x14ac:dyDescent="0.8">
      <c r="A108" s="70">
        <f>IF(+All!$F334="South Florida",+All!A334,IF(+All!$H334="South Florida",+All!A334,0))</f>
        <v>5</v>
      </c>
      <c r="B108" s="70" t="str">
        <f>IF(+All!$F334="South Florida",+All!B334,IF(+All!$H334="South Florida",+All!B334,0))</f>
        <v>Sat</v>
      </c>
      <c r="C108" s="94">
        <f>IF(+All!$F334="South Florida",+All!C334,IF(+All!$H334="South Florida",+All!C334,0))</f>
        <v>44471</v>
      </c>
      <c r="D108" s="73">
        <f>IF(+All!$F334="South Florida",+All!D334,IF(+All!$H334="South Florida",+All!D334,0))</f>
        <v>0.66666666666666663</v>
      </c>
      <c r="E108" s="707" t="str">
        <f>IF(+All!$F334="South Florida",+All!E334,IF(+All!$H334="South Florida",+All!E334,0))</f>
        <v>ESPNU</v>
      </c>
      <c r="F108" s="75" t="str">
        <f>IF(+All!$F334="South Florida",+All!F334,IF(+All!$H334="South Florida",+All!F334,0))</f>
        <v>South Florida</v>
      </c>
      <c r="G108" s="76" t="str">
        <f>IF(+All!$F334="South Florida",+All!G334,IF(+All!$H334="South Florida",+All!G334,0))</f>
        <v>AAC</v>
      </c>
      <c r="H108" s="75" t="str">
        <f>IF(+All!$F334="South Florida",+All!H334,IF(+All!$H334="South Florida",+All!H334,0))</f>
        <v>SMU</v>
      </c>
      <c r="I108" s="76" t="str">
        <f>IF(+All!$F334="South Florida",+All!I334,IF(+All!$H334="South Florida",+All!I334,0))</f>
        <v>AAC</v>
      </c>
      <c r="J108" s="706" t="str">
        <f>IF(+All!$F334="South Florida",+All!J334,IF(+All!$H334="South Florida",+All!J334,0))</f>
        <v>SMU</v>
      </c>
      <c r="K108" s="707" t="str">
        <f>IF(+All!$F334="South Florida",+All!K334,IF(+All!$H334="South Florida",+All!K334,0))</f>
        <v>South Florida</v>
      </c>
      <c r="L108" s="78">
        <f>IF(+All!$F334="South Florida",+All!L334,IF(+All!$H334="South Florida",+All!L334,0))</f>
        <v>20.5</v>
      </c>
      <c r="M108" s="79">
        <f>IF(+All!$F334="South Florida",+All!M334,IF(+All!$H334="South Florida",+All!M334,0))</f>
        <v>68.5</v>
      </c>
      <c r="N108" s="706" t="str">
        <f>IF(+All!$F334="South Florida",+All!N334,IF(+All!$H334="South Florida",+All!N334,0))</f>
        <v>SMU</v>
      </c>
      <c r="O108" s="708">
        <f>IF(+All!$F334="South Florida",+All!O334,IF(+All!$H334="South Florida",+All!O334,0))</f>
        <v>41</v>
      </c>
      <c r="P108" s="708" t="str">
        <f>IF(+All!$F334="South Florida",+All!P334,IF(+All!$H334="South Florida",+All!P334,0))</f>
        <v>South Florida</v>
      </c>
      <c r="Q108" s="707">
        <f>IF(+All!$F334="South Florida",+All!Q334,IF(+All!$H334="South Florida",+All!Q334,0))</f>
        <v>17</v>
      </c>
      <c r="R108" s="706" t="str">
        <f>IF(+All!$F334="South Florida",+All!R334,IF(+All!$H334="South Florida",+All!R334,0))</f>
        <v>SMU</v>
      </c>
      <c r="S108" s="708" t="str">
        <f>IF(+All!$F334="South Florida",+All!S334,IF(+All!$H334="South Florida",+All!S334,0))</f>
        <v>South Florida</v>
      </c>
      <c r="T108" s="706" t="str">
        <f>IF(+All!$F334="South Florida",+All!T334,IF(+All!$H334="South Florida",+All!T334,0))</f>
        <v>SMU</v>
      </c>
      <c r="U108" s="707" t="str">
        <f>IF(+All!$F334="South Florida",+All!U334,IF(+All!$H334="South Florida",+All!U334,0))</f>
        <v>W</v>
      </c>
      <c r="V108" s="706" t="e">
        <f>IF(+All!#REF!="South Florida",+All!#REF!,IF(+All!#REF!="South Florida",+All!#REF!,0))</f>
        <v>#REF!</v>
      </c>
      <c r="W108" s="707" t="e">
        <f>IF(+All!#REF!="South Florida",+All!#REF!,IF(+All!#REF!="South Florida",+All!#REF!,0))</f>
        <v>#REF!</v>
      </c>
      <c r="X108" s="706" t="e">
        <f>IF(+All!#REF!="South Florida",+All!#REF!,IF(+All!#REF!="South Florida",+All!#REF!,0))</f>
        <v>#REF!</v>
      </c>
      <c r="Y108" s="707" t="e">
        <f>IF(+All!#REF!="South Florida",+All!#REF!,IF(+All!#REF!="South Florida",+All!#REF!,0))</f>
        <v>#REF!</v>
      </c>
      <c r="Z108" s="706" t="e">
        <f>IF(+All!#REF!="South Florida",+All!#REF!,IF(+All!#REF!="South Florida",+All!#REF!,0))</f>
        <v>#REF!</v>
      </c>
      <c r="AA108" s="707" t="e">
        <f>IF(+All!#REF!="South Florida",+All!#REF!,IF(+All!#REF!="South Florida",+All!#REF!,0))</f>
        <v>#REF!</v>
      </c>
      <c r="AB108" s="706" t="e">
        <f>IF(+All!#REF!="South Florida",+All!#REF!,IF(+All!#REF!="South Florida",+All!#REF!,0))</f>
        <v>#REF!</v>
      </c>
      <c r="AC108" s="707" t="e">
        <f>IF(+All!#REF!="South Florida",+All!#REF!,IF(+All!#REF!="South Florida",+All!#REF!,0))</f>
        <v>#REF!</v>
      </c>
      <c r="AD108" s="706" t="e">
        <f>IF(+All!#REF!="South Florida",+All!#REF!,IF(+All!#REF!="South Florida",+All!#REF!,0))</f>
        <v>#REF!</v>
      </c>
      <c r="AE108" s="707" t="e">
        <f>IF(+All!#REF!="South Florida",+All!#REF!,IF(+All!#REF!="South Florida",+All!#REF!,0))</f>
        <v>#REF!</v>
      </c>
      <c r="AF108" s="706" t="e">
        <f>IF(+All!#REF!="South Florida",+All!#REF!,IF(+All!#REF!="South Florida",+All!#REF!,0))</f>
        <v>#REF!</v>
      </c>
      <c r="AG108" s="707" t="e">
        <f>IF(+All!#REF!="South Florida",+All!#REF!,IF(+All!#REF!="South Florida",+All!#REF!,0))</f>
        <v>#REF!</v>
      </c>
      <c r="AH108" s="706" t="e">
        <f>IF(+All!#REF!="South Florida",+All!#REF!,IF(+All!#REF!="South Florida",+All!#REF!,0))</f>
        <v>#REF!</v>
      </c>
      <c r="AI108" s="707" t="e">
        <f>IF(+All!#REF!="South Florida",+All!#REF!,IF(+All!#REF!="South Florida",+All!#REF!,0))</f>
        <v>#REF!</v>
      </c>
      <c r="AJ108" s="706" t="e">
        <f>IF(+All!#REF!="South Florida",+All!#REF!,IF(+All!#REF!="South Florida",+All!#REF!,0))</f>
        <v>#REF!</v>
      </c>
      <c r="AK108" s="707" t="e">
        <f>IF(+All!#REF!="South Florida",+All!#REF!,IF(+All!#REF!="South Florida",+All!#REF!,0))</f>
        <v>#REF!</v>
      </c>
      <c r="AL108" s="586" t="e">
        <f>IF(+All!#REF!="South Florida",+All!#REF!,IF(+All!#REF!="South Florida",+All!#REF!,0))</f>
        <v>#REF!</v>
      </c>
      <c r="AM108" s="584" t="e">
        <f>IF(+All!#REF!="South Florida",+All!#REF!,IF(+All!#REF!="South Florida",+All!#REF!,0))</f>
        <v>#REF!</v>
      </c>
      <c r="AN108" s="586" t="e">
        <f>IF(+All!#REF!="South Florida",+All!#REF!,IF(+All!#REF!="South Florida",+All!#REF!,0))</f>
        <v>#REF!</v>
      </c>
      <c r="AO108" s="585" t="e">
        <f>IF(+All!#REF!="South Florida",+All!#REF!,IF(+All!#REF!="South Florida",+All!#REF!,0))</f>
        <v>#REF!</v>
      </c>
      <c r="AP108" s="84" t="e">
        <f>IF(+All!#REF!="South Florida",+All!#REF!,IF(+All!#REF!="South Florida",+All!#REF!,0))</f>
        <v>#REF!</v>
      </c>
      <c r="AQ108" s="480" t="e">
        <f>IF(+All!#REF!="South Florida",+All!#REF!,IF(+All!#REF!="South Florida",+All!#REF!,0))</f>
        <v>#REF!</v>
      </c>
      <c r="AR108" s="482" t="e">
        <f>IF(+All!#REF!="South Florida",+All!#REF!,IF(+All!#REF!="South Florida",+All!#REF!,0))</f>
        <v>#REF!</v>
      </c>
      <c r="AS108" s="483" t="e">
        <f>IF(+All!#REF!="South Florida",+All!#REF!,IF(+All!#REF!="South Florida",+All!#REF!,0))</f>
        <v>#REF!</v>
      </c>
      <c r="AT108" s="483" t="e">
        <f>IF(+All!#REF!="South Florida",+All!#REF!,IF(+All!#REF!="South Florida",+All!#REF!,0))</f>
        <v>#REF!</v>
      </c>
      <c r="AU108" s="482" t="e">
        <f>IF(+All!#REF!="South Florida",+All!#REF!,IF(+All!#REF!="South Florida",+All!#REF!,0))</f>
        <v>#REF!</v>
      </c>
      <c r="AV108" s="483" t="e">
        <f>IF(+All!#REF!="South Florida",+All!#REF!,IF(+All!#REF!="South Florida",+All!#REF!,0))</f>
        <v>#REF!</v>
      </c>
      <c r="AW108" s="484" t="e">
        <f>IF(+All!#REF!="South Florida",+All!#REF!,IF(+All!#REF!="South Florida",+All!#REF!,0))</f>
        <v>#REF!</v>
      </c>
      <c r="AX108" s="483" t="e">
        <f>IF(+All!#REF!="South Florida",+All!#REF!,IF(+All!#REF!="South Florida",+All!#REF!,0))</f>
        <v>#REF!</v>
      </c>
      <c r="AY108" s="88" t="e">
        <f>IF(+All!#REF!="South Florida",+All!#REF!,IF(+All!#REF!="South Florida",+All!#REF!,0))</f>
        <v>#REF!</v>
      </c>
      <c r="AZ108" s="89" t="e">
        <f>IF(+All!#REF!="South Florida",+All!#REF!,IF(+All!#REF!="South Florida",+All!#REF!,0))</f>
        <v>#REF!</v>
      </c>
      <c r="BA108" s="90" t="e">
        <f>IF(+All!#REF!="South Florida",+All!#REF!,IF(+All!#REF!="South Florida",+All!#REF!,0))</f>
        <v>#REF!</v>
      </c>
      <c r="BB108" s="90" t="e">
        <f>IF(+All!#REF!="South Florida",+All!#REF!,IF(+All!#REF!="South Florida",+All!#REF!,0))</f>
        <v>#REF!</v>
      </c>
      <c r="BC108" s="91" t="e">
        <f>IF(+All!#REF!="South Florida",+All!#REF!,IF(+All!#REF!="South Florida",+All!#REF!,0))</f>
        <v>#REF!</v>
      </c>
      <c r="BD108" s="482" t="e">
        <f>IF(+All!#REF!="South Florida",+All!#REF!,IF(+All!#REF!="South Florida",+All!#REF!,0))</f>
        <v>#REF!</v>
      </c>
      <c r="BE108" s="483" t="e">
        <f>IF(+All!#REF!="South Florida",+All!#REF!,IF(+All!#REF!="South Florida",+All!#REF!,0))</f>
        <v>#REF!</v>
      </c>
      <c r="BF108" s="483" t="e">
        <f>IF(+All!#REF!="South Florida",+All!#REF!,IF(+All!#REF!="South Florida",+All!#REF!,0))</f>
        <v>#REF!</v>
      </c>
      <c r="BG108" s="482" t="e">
        <f>IF(+All!#REF!="South Florida",+All!#REF!,IF(+All!#REF!="South Florida",+All!#REF!,0))</f>
        <v>#REF!</v>
      </c>
      <c r="BH108" s="483" t="e">
        <f>IF(+All!#REF!="South Florida",+All!#REF!,IF(+All!#REF!="South Florida",+All!#REF!,0))</f>
        <v>#REF!</v>
      </c>
      <c r="BI108" s="484" t="e">
        <f>IF(+All!#REF!="South Florida",+All!#REF!,IF(+All!#REF!="South Florida",+All!#REF!,0))</f>
        <v>#REF!</v>
      </c>
      <c r="BJ108" s="92" t="e">
        <f>IF(+All!#REF!="South Florida",+All!#REF!,IF(+All!#REF!="South Florida",+All!#REF!,0))</f>
        <v>#REF!</v>
      </c>
      <c r="BK108" s="93" t="e">
        <f>IF(+All!#REF!="South Florida",+All!#REF!,IF(+All!#REF!="South Florida",+All!#REF!,0))</f>
        <v>#REF!</v>
      </c>
    </row>
    <row r="109" spans="1:63" x14ac:dyDescent="0.8">
      <c r="A109" s="70">
        <f>IF(+All!$F471="South Florida",+All!A471,IF(+All!$H471="South Florida",+All!A471,0))</f>
        <v>6</v>
      </c>
      <c r="B109" s="70" t="str">
        <f>IF(+All!$F471="South Florida",+All!B471,IF(+All!$H471="South Florida",+All!B471,0))</f>
        <v>Sat</v>
      </c>
      <c r="C109" s="94">
        <f>IF(+All!$F471="South Florida",+All!C471,IF(+All!$H471="South Florida",+All!C471,0))</f>
        <v>44478</v>
      </c>
      <c r="D109" s="73">
        <f>IF(+All!$F471="South Florida",+All!D471,IF(+All!$H471="South Florida",+All!D471,0))</f>
        <v>0</v>
      </c>
      <c r="E109" s="707">
        <f>IF(+All!$F471="South Florida",+All!E471,IF(+All!$H471="South Florida",+All!E471,0))</f>
        <v>0</v>
      </c>
      <c r="F109" s="75" t="str">
        <f>IF(+All!$F471="South Florida",+All!F471,IF(+All!$H471="South Florida",+All!F471,0))</f>
        <v>South Florida</v>
      </c>
      <c r="G109" s="76" t="str">
        <f>IF(+All!$F471="South Florida",+All!G471,IF(+All!$H471="South Florida",+All!G471,0))</f>
        <v>AAC</v>
      </c>
      <c r="H109" s="75" t="str">
        <f>IF(+All!$F471="South Florida",+All!H471,IF(+All!$H471="South Florida",+All!H471,0))</f>
        <v>Open</v>
      </c>
      <c r="I109" s="76" t="str">
        <f>IF(+All!$F471="South Florida",+All!I471,IF(+All!$H471="South Florida",+All!I471,0))</f>
        <v>ZZZ</v>
      </c>
      <c r="J109" s="706">
        <f>IF(+All!$F471="South Florida",+All!J471,IF(+All!$H471="South Florida",+All!J471,0))</f>
        <v>0</v>
      </c>
      <c r="K109" s="707" t="str">
        <f>IF(+All!$F471="South Florida",+All!K471,IF(+All!$H471="South Florida",+All!K471,0))</f>
        <v>South Florida</v>
      </c>
      <c r="L109" s="78">
        <f>IF(+All!$F471="South Florida",+All!L471,IF(+All!$H471="South Florida",+All!L471,0))</f>
        <v>0</v>
      </c>
      <c r="M109" s="79">
        <f>IF(+All!$F471="South Florida",+All!M471,IF(+All!$H471="South Florida",+All!M471,0))</f>
        <v>0</v>
      </c>
      <c r="N109" s="706">
        <f>IF(+All!$F471="South Florida",+All!N471,IF(+All!$H471="South Florida",+All!N471,0))</f>
        <v>0</v>
      </c>
      <c r="O109" s="708">
        <f>IF(+All!$F471="South Florida",+All!O471,IF(+All!$H471="South Florida",+All!O471,0))</f>
        <v>0</v>
      </c>
      <c r="P109" s="708">
        <f>IF(+All!$F471="South Florida",+All!P471,IF(+All!$H471="South Florida",+All!P471,0))</f>
        <v>0</v>
      </c>
      <c r="Q109" s="707">
        <f>IF(+All!$F471="South Florida",+All!Q471,IF(+All!$H471="South Florida",+All!Q471,0))</f>
        <v>0</v>
      </c>
      <c r="R109" s="706">
        <f>IF(+All!$F471="South Florida",+All!R471,IF(+All!$H471="South Florida",+All!R471,0))</f>
        <v>0</v>
      </c>
      <c r="S109" s="708">
        <f>IF(+All!$F471="South Florida",+All!S471,IF(+All!$H471="South Florida",+All!S471,0))</f>
        <v>0</v>
      </c>
      <c r="T109" s="706">
        <f>IF(+All!$F471="South Florida",+All!T471,IF(+All!$H471="South Florida",+All!T471,0))</f>
        <v>0</v>
      </c>
      <c r="U109" s="707">
        <f>IF(+All!$F471="South Florida",+All!U471,IF(+All!$H471="South Florida",+All!U471,0))</f>
        <v>0</v>
      </c>
      <c r="V109" s="706">
        <f>IF(+All!$F312="South Florida",+All!#REF!,IF(+All!$H312="South Florida",+All!#REF!,0))</f>
        <v>0</v>
      </c>
      <c r="W109" s="707">
        <f>IF(+All!$F312="South Florida",+All!#REF!,IF(+All!$H312="South Florida",+All!#REF!,0))</f>
        <v>0</v>
      </c>
      <c r="X109" s="706">
        <f>IF(+All!$F312="South Florida",+All!#REF!,IF(+All!$H312="South Florida",+All!#REF!,0))</f>
        <v>0</v>
      </c>
      <c r="Y109" s="707">
        <f>IF(+All!$F312="South Florida",+All!#REF!,IF(+All!$H312="South Florida",+All!#REF!,0))</f>
        <v>0</v>
      </c>
      <c r="Z109" s="706">
        <f>IF(+All!$F312="South Florida",+All!#REF!,IF(+All!$H312="South Florida",+All!#REF!,0))</f>
        <v>0</v>
      </c>
      <c r="AA109" s="707">
        <f>IF(+All!$F312="South Florida",+All!#REF!,IF(+All!$H312="South Florida",+All!#REF!,0))</f>
        <v>0</v>
      </c>
      <c r="AB109" s="706">
        <f>IF(+All!$F312="South Florida",+All!#REF!,IF(+All!$H312="South Florida",+All!#REF!,0))</f>
        <v>0</v>
      </c>
      <c r="AC109" s="707">
        <f>IF(+All!$F312="South Florida",+All!#REF!,IF(+All!$H312="South Florida",+All!#REF!,0))</f>
        <v>0</v>
      </c>
      <c r="AD109" s="706">
        <f>IF(+All!$F312="South Florida",+All!#REF!,IF(+All!$H312="South Florida",+All!#REF!,0))</f>
        <v>0</v>
      </c>
      <c r="AE109" s="707">
        <f>IF(+All!$F312="South Florida",+All!#REF!,IF(+All!$H312="South Florida",+All!#REF!,0))</f>
        <v>0</v>
      </c>
      <c r="AF109" s="706">
        <f>IF(+All!$F312="South Florida",+All!#REF!,IF(+All!$H312="South Florida",+All!#REF!,0))</f>
        <v>0</v>
      </c>
      <c r="AG109" s="707">
        <f>IF(+All!$F312="South Florida",+All!#REF!,IF(+All!$H312="South Florida",+All!#REF!,0))</f>
        <v>0</v>
      </c>
      <c r="AH109" s="706">
        <f>IF(+All!$F312="South Florida",+All!#REF!,IF(+All!$H312="South Florida",+All!#REF!,0))</f>
        <v>0</v>
      </c>
      <c r="AI109" s="707">
        <f>IF(+All!$F312="South Florida",+All!#REF!,IF(+All!$H312="South Florida",+All!#REF!,0))</f>
        <v>0</v>
      </c>
      <c r="AJ109" s="706">
        <f>IF(+All!$F312="South Florida",+All!#REF!,IF(+All!$H312="South Florida",+All!#REF!,0))</f>
        <v>0</v>
      </c>
      <c r="AK109" s="707">
        <f>IF(+All!$F312="South Florida",+All!#REF!,IF(+All!$H312="South Florida",+All!#REF!,0))</f>
        <v>0</v>
      </c>
      <c r="AL109" s="586">
        <f>IF(+All!$F312="South Florida",+All!V312,IF(+All!$H312="South Florida",+All!V312,0))</f>
        <v>0</v>
      </c>
      <c r="AM109" s="584">
        <f>IF(+All!$F312="South Florida",+All!W312,IF(+All!$H312="South Florida",+All!W312,0))</f>
        <v>0</v>
      </c>
      <c r="AN109" s="586">
        <f>IF(+All!$F312="South Florida",+All!X312,IF(+All!$H312="South Florida",+All!X312,0))</f>
        <v>0</v>
      </c>
      <c r="AO109" s="585">
        <f>IF(+All!$F312="South Florida",+All!Y312,IF(+All!$H312="South Florida",+All!Y312,0))</f>
        <v>0</v>
      </c>
      <c r="AP109" s="84">
        <f>IF(+All!$F312="South Florida",+All!Z312,IF(+All!$H312="South Florida",+All!Z312,0))</f>
        <v>0</v>
      </c>
      <c r="AQ109" s="480">
        <f>IF(+All!$F312="South Florida",+All!#REF!,IF(+All!$H312="South Florida",+All!#REF!,0))</f>
        <v>0</v>
      </c>
      <c r="AR109" s="482">
        <f>IF(+All!$F312="South Florida",+All!#REF!,IF(+All!$H312="South Florida",+All!#REF!,0))</f>
        <v>0</v>
      </c>
      <c r="AS109" s="483">
        <f>IF(+All!$F312="South Florida",+All!#REF!,IF(+All!$H312="South Florida",+All!#REF!,0))</f>
        <v>0</v>
      </c>
      <c r="AT109" s="483">
        <f>IF(+All!$F312="South Florida",+All!#REF!,IF(+All!$H312="South Florida",+All!#REF!,0))</f>
        <v>0</v>
      </c>
      <c r="AU109" s="482">
        <f>IF(+All!$F312="South Florida",+All!#REF!,IF(+All!$H312="South Florida",+All!#REF!,0))</f>
        <v>0</v>
      </c>
      <c r="AV109" s="483">
        <f>IF(+All!$F312="South Florida",+All!#REF!,IF(+All!$H312="South Florida",+All!#REF!,0))</f>
        <v>0</v>
      </c>
      <c r="AW109" s="484">
        <f>IF(+All!$F312="South Florida",+All!#REF!,IF(+All!$H312="South Florida",+All!#REF!,0))</f>
        <v>0</v>
      </c>
      <c r="AX109" s="483">
        <f>IF(+All!$F312="South Florida",+All!#REF!,IF(+All!$H312="South Florida",+All!#REF!,0))</f>
        <v>0</v>
      </c>
      <c r="AY109" s="88">
        <f>IF(+All!$F312="South Florida",+All!#REF!,IF(+All!$H312="South Florida",+All!#REF!,0))</f>
        <v>0</v>
      </c>
      <c r="AZ109" s="89">
        <f>IF(+All!$F312="South Florida",+All!#REF!,IF(+All!$H312="South Florida",+All!#REF!,0))</f>
        <v>0</v>
      </c>
      <c r="BA109" s="90">
        <f>IF(+All!$F312="South Florida",+All!#REF!,IF(+All!$H312="South Florida",+All!#REF!,0))</f>
        <v>0</v>
      </c>
      <c r="BB109" s="90">
        <f>IF(+All!$F312="South Florida",+All!#REF!,IF(+All!$H312="South Florida",+All!#REF!,0))</f>
        <v>0</v>
      </c>
      <c r="BC109" s="91">
        <f>IF(+All!$F312="South Florida",+All!#REF!,IF(+All!$H312="South Florida",+All!#REF!,0))</f>
        <v>0</v>
      </c>
      <c r="BD109" s="482">
        <f>IF(+All!$F312="South Florida",+All!#REF!,IF(+All!$H312="South Florida",+All!#REF!,0))</f>
        <v>0</v>
      </c>
      <c r="BE109" s="483">
        <f>IF(+All!$F312="South Florida",+All!#REF!,IF(+All!$H312="South Florida",+All!#REF!,0))</f>
        <v>0</v>
      </c>
      <c r="BF109" s="483">
        <f>IF(+All!$F312="South Florida",+All!#REF!,IF(+All!$H312="South Florida",+All!#REF!,0))</f>
        <v>0</v>
      </c>
      <c r="BG109" s="482">
        <f>IF(+All!$F312="South Florida",+All!#REF!,IF(+All!$H312="South Florida",+All!#REF!,0))</f>
        <v>0</v>
      </c>
      <c r="BH109" s="483">
        <f>IF(+All!$F312="South Florida",+All!#REF!,IF(+All!$H312="South Florida",+All!#REF!,0))</f>
        <v>0</v>
      </c>
      <c r="BI109" s="484">
        <f>IF(+All!$F312="South Florida",+All!#REF!,IF(+All!$H312="South Florida",+All!#REF!,0))</f>
        <v>0</v>
      </c>
      <c r="BJ109" s="92">
        <f>IF(+All!$F312="South Florida",+All!#REF!,IF(+All!$H312="South Florida",+All!#REF!,0))</f>
        <v>0</v>
      </c>
      <c r="BK109" s="93">
        <f>IF(+All!$F312="South Florida",+All!#REF!,IF(+All!$H312="South Florida",+All!#REF!,0))</f>
        <v>0</v>
      </c>
    </row>
    <row r="110" spans="1:63" x14ac:dyDescent="0.8">
      <c r="A110" s="70">
        <f>IF(+All!$F484="South Florida",+All!A484,IF(+All!$H484="South Florida",+All!A484,0))</f>
        <v>7</v>
      </c>
      <c r="B110" s="70" t="str">
        <f>IF(+All!$F484="South Florida",+All!B484,IF(+All!$H484="South Florida",+All!B484,0))</f>
        <v>Sat</v>
      </c>
      <c r="C110" s="94">
        <f>IF(+All!$F484="South Florida",+All!C484,IF(+All!$H484="South Florida",+All!C484,0))</f>
        <v>44485</v>
      </c>
      <c r="D110" s="73">
        <f>IF(+All!$F484="South Florida",+All!D484,IF(+All!$H484="South Florida",+All!D484,0))</f>
        <v>0.5</v>
      </c>
      <c r="E110" s="707" t="str">
        <f>IF(+All!$F484="South Florida",+All!E484,IF(+All!$H484="South Florida",+All!E484,0))</f>
        <v>ESPNU</v>
      </c>
      <c r="F110" s="75" t="str">
        <f>IF(+All!$F484="South Florida",+All!F484,IF(+All!$H484="South Florida",+All!F484,0))</f>
        <v>Tulsa</v>
      </c>
      <c r="G110" s="76" t="str">
        <f>IF(+All!$F484="South Florida",+All!G484,IF(+All!$H484="South Florida",+All!G484,0))</f>
        <v>AAC</v>
      </c>
      <c r="H110" s="75" t="str">
        <f>IF(+All!$F484="South Florida",+All!H484,IF(+All!$H484="South Florida",+All!H484,0))</f>
        <v>South Florida</v>
      </c>
      <c r="I110" s="76" t="str">
        <f>IF(+All!$F484="South Florida",+All!I484,IF(+All!$H484="South Florida",+All!I484,0))</f>
        <v>AAC</v>
      </c>
      <c r="J110" s="706" t="str">
        <f>IF(+All!$F484="South Florida",+All!J484,IF(+All!$H484="South Florida",+All!J484,0))</f>
        <v>Tulsa</v>
      </c>
      <c r="K110" s="707" t="str">
        <f>IF(+All!$F484="South Florida",+All!K484,IF(+All!$H484="South Florida",+All!K484,0))</f>
        <v>South Florida</v>
      </c>
      <c r="L110" s="78">
        <f>IF(+All!$F484="South Florida",+All!L484,IF(+All!$H484="South Florida",+All!L484,0))</f>
        <v>8.5</v>
      </c>
      <c r="M110" s="79">
        <f>IF(+All!$F484="South Florida",+All!M484,IF(+All!$H484="South Florida",+All!M484,0))</f>
        <v>57</v>
      </c>
      <c r="N110" s="706" t="str">
        <f>IF(+All!$F484="South Florida",+All!N484,IF(+All!$H484="South Florida",+All!N484,0))</f>
        <v>Tulsa</v>
      </c>
      <c r="O110" s="708">
        <f>IF(+All!$F484="South Florida",+All!O484,IF(+All!$H484="South Florida",+All!O484,0))</f>
        <v>32</v>
      </c>
      <c r="P110" s="708" t="str">
        <f>IF(+All!$F484="South Florida",+All!P484,IF(+All!$H484="South Florida",+All!P484,0))</f>
        <v>South Florida</v>
      </c>
      <c r="Q110" s="707">
        <f>IF(+All!$F484="South Florida",+All!Q484,IF(+All!$H484="South Florida",+All!Q484,0))</f>
        <v>31</v>
      </c>
      <c r="R110" s="706" t="str">
        <f>IF(+All!$F484="South Florida",+All!R484,IF(+All!$H484="South Florida",+All!R484,0))</f>
        <v>South Florida</v>
      </c>
      <c r="S110" s="708" t="str">
        <f>IF(+All!$F484="South Florida",+All!S484,IF(+All!$H484="South Florida",+All!S484,0))</f>
        <v>Tulsa</v>
      </c>
      <c r="T110" s="706" t="str">
        <f>IF(+All!$F484="South Florida",+All!T484,IF(+All!$H484="South Florida",+All!T484,0))</f>
        <v>South Florida</v>
      </c>
      <c r="U110" s="707" t="str">
        <f>IF(+All!$F484="South Florida",+All!U484,IF(+All!$H484="South Florida",+All!U484,0))</f>
        <v>W</v>
      </c>
      <c r="V110" s="706" t="e">
        <f>IF(+All!#REF!="South Florida",+All!#REF!,IF(+All!#REF!="South Florida",+All!#REF!,0))</f>
        <v>#REF!</v>
      </c>
      <c r="W110" s="707" t="e">
        <f>IF(+All!#REF!="South Florida",+All!#REF!,IF(+All!#REF!="South Florida",+All!#REF!,0))</f>
        <v>#REF!</v>
      </c>
      <c r="X110" s="706" t="e">
        <f>IF(+All!#REF!="South Florida",+All!#REF!,IF(+All!#REF!="South Florida",+All!#REF!,0))</f>
        <v>#REF!</v>
      </c>
      <c r="Y110" s="707" t="e">
        <f>IF(+All!#REF!="South Florida",+All!#REF!,IF(+All!#REF!="South Florida",+All!#REF!,0))</f>
        <v>#REF!</v>
      </c>
      <c r="Z110" s="706" t="e">
        <f>IF(+All!#REF!="South Florida",+All!#REF!,IF(+All!#REF!="South Florida",+All!#REF!,0))</f>
        <v>#REF!</v>
      </c>
      <c r="AA110" s="707" t="e">
        <f>IF(+All!#REF!="South Florida",+All!#REF!,IF(+All!#REF!="South Florida",+All!#REF!,0))</f>
        <v>#REF!</v>
      </c>
      <c r="AB110" s="706" t="e">
        <f>IF(+All!#REF!="South Florida",+All!#REF!,IF(+All!#REF!="South Florida",+All!#REF!,0))</f>
        <v>#REF!</v>
      </c>
      <c r="AC110" s="707" t="e">
        <f>IF(+All!#REF!="South Florida",+All!#REF!,IF(+All!#REF!="South Florida",+All!#REF!,0))</f>
        <v>#REF!</v>
      </c>
      <c r="AD110" s="706" t="e">
        <f>IF(+All!#REF!="South Florida",+All!#REF!,IF(+All!#REF!="South Florida",+All!#REF!,0))</f>
        <v>#REF!</v>
      </c>
      <c r="AE110" s="707" t="e">
        <f>IF(+All!#REF!="South Florida",+All!#REF!,IF(+All!#REF!="South Florida",+All!#REF!,0))</f>
        <v>#REF!</v>
      </c>
      <c r="AF110" s="706" t="e">
        <f>IF(+All!#REF!="South Florida",+All!#REF!,IF(+All!#REF!="South Florida",+All!#REF!,0))</f>
        <v>#REF!</v>
      </c>
      <c r="AG110" s="707" t="e">
        <f>IF(+All!#REF!="South Florida",+All!#REF!,IF(+All!#REF!="South Florida",+All!#REF!,0))</f>
        <v>#REF!</v>
      </c>
      <c r="AH110" s="706" t="e">
        <f>IF(+All!#REF!="South Florida",+All!#REF!,IF(+All!#REF!="South Florida",+All!#REF!,0))</f>
        <v>#REF!</v>
      </c>
      <c r="AI110" s="707" t="e">
        <f>IF(+All!#REF!="South Florida",+All!#REF!,IF(+All!#REF!="South Florida",+All!#REF!,0))</f>
        <v>#REF!</v>
      </c>
      <c r="AJ110" s="706" t="e">
        <f>IF(+All!#REF!="South Florida",+All!#REF!,IF(+All!#REF!="South Florida",+All!#REF!,0))</f>
        <v>#REF!</v>
      </c>
      <c r="AK110" s="707" t="e">
        <f>IF(+All!#REF!="South Florida",+All!#REF!,IF(+All!#REF!="South Florida",+All!#REF!,0))</f>
        <v>#REF!</v>
      </c>
      <c r="AL110" s="586" t="e">
        <f>IF(+All!#REF!="South Florida",+All!#REF!,IF(+All!#REF!="South Florida",+All!#REF!,0))</f>
        <v>#REF!</v>
      </c>
      <c r="AM110" s="584" t="e">
        <f>IF(+All!#REF!="South Florida",+All!#REF!,IF(+All!#REF!="South Florida",+All!#REF!,0))</f>
        <v>#REF!</v>
      </c>
      <c r="AN110" s="586" t="e">
        <f>IF(+All!#REF!="South Florida",+All!#REF!,IF(+All!#REF!="South Florida",+All!#REF!,0))</f>
        <v>#REF!</v>
      </c>
      <c r="AO110" s="585" t="e">
        <f>IF(+All!#REF!="South Florida",+All!#REF!,IF(+All!#REF!="South Florida",+All!#REF!,0))</f>
        <v>#REF!</v>
      </c>
      <c r="AP110" s="84" t="e">
        <f>IF(+All!#REF!="South Florida",+All!#REF!,IF(+All!#REF!="South Florida",+All!#REF!,0))</f>
        <v>#REF!</v>
      </c>
      <c r="AQ110" s="480" t="e">
        <f>IF(+All!#REF!="South Florida",+All!#REF!,IF(+All!#REF!="South Florida",+All!#REF!,0))</f>
        <v>#REF!</v>
      </c>
      <c r="AR110" s="482" t="e">
        <f>IF(+All!#REF!="South Florida",+All!#REF!,IF(+All!#REF!="South Florida",+All!#REF!,0))</f>
        <v>#REF!</v>
      </c>
      <c r="AS110" s="483" t="e">
        <f>IF(+All!#REF!="South Florida",+All!#REF!,IF(+All!#REF!="South Florida",+All!#REF!,0))</f>
        <v>#REF!</v>
      </c>
      <c r="AT110" s="483" t="e">
        <f>IF(+All!#REF!="South Florida",+All!#REF!,IF(+All!#REF!="South Florida",+All!#REF!,0))</f>
        <v>#REF!</v>
      </c>
      <c r="AU110" s="482" t="e">
        <f>IF(+All!#REF!="South Florida",+All!#REF!,IF(+All!#REF!="South Florida",+All!#REF!,0))</f>
        <v>#REF!</v>
      </c>
      <c r="AV110" s="483" t="e">
        <f>IF(+All!#REF!="South Florida",+All!#REF!,IF(+All!#REF!="South Florida",+All!#REF!,0))</f>
        <v>#REF!</v>
      </c>
      <c r="AW110" s="484" t="e">
        <f>IF(+All!#REF!="South Florida",+All!#REF!,IF(+All!#REF!="South Florida",+All!#REF!,0))</f>
        <v>#REF!</v>
      </c>
      <c r="AX110" s="483" t="e">
        <f>IF(+All!#REF!="South Florida",+All!#REF!,IF(+All!#REF!="South Florida",+All!#REF!,0))</f>
        <v>#REF!</v>
      </c>
      <c r="AY110" s="88" t="e">
        <f>IF(+All!#REF!="South Florida",+All!#REF!,IF(+All!#REF!="South Florida",+All!#REF!,0))</f>
        <v>#REF!</v>
      </c>
      <c r="AZ110" s="89" t="e">
        <f>IF(+All!#REF!="South Florida",+All!#REF!,IF(+All!#REF!="South Florida",+All!#REF!,0))</f>
        <v>#REF!</v>
      </c>
      <c r="BA110" s="90" t="e">
        <f>IF(+All!#REF!="South Florida",+All!#REF!,IF(+All!#REF!="South Florida",+All!#REF!,0))</f>
        <v>#REF!</v>
      </c>
      <c r="BB110" s="90" t="e">
        <f>IF(+All!#REF!="South Florida",+All!#REF!,IF(+All!#REF!="South Florida",+All!#REF!,0))</f>
        <v>#REF!</v>
      </c>
      <c r="BC110" s="91" t="e">
        <f>IF(+All!#REF!="South Florida",+All!#REF!,IF(+All!#REF!="South Florida",+All!#REF!,0))</f>
        <v>#REF!</v>
      </c>
      <c r="BD110" s="482" t="e">
        <f>IF(+All!#REF!="South Florida",+All!#REF!,IF(+All!#REF!="South Florida",+All!#REF!,0))</f>
        <v>#REF!</v>
      </c>
      <c r="BE110" s="483" t="e">
        <f>IF(+All!#REF!="South Florida",+All!#REF!,IF(+All!#REF!="South Florida",+All!#REF!,0))</f>
        <v>#REF!</v>
      </c>
      <c r="BF110" s="483" t="e">
        <f>IF(+All!#REF!="South Florida",+All!#REF!,IF(+All!#REF!="South Florida",+All!#REF!,0))</f>
        <v>#REF!</v>
      </c>
      <c r="BG110" s="482" t="e">
        <f>IF(+All!#REF!="South Florida",+All!#REF!,IF(+All!#REF!="South Florida",+All!#REF!,0))</f>
        <v>#REF!</v>
      </c>
      <c r="BH110" s="483" t="e">
        <f>IF(+All!#REF!="South Florida",+All!#REF!,IF(+All!#REF!="South Florida",+All!#REF!,0))</f>
        <v>#REF!</v>
      </c>
      <c r="BI110" s="484" t="e">
        <f>IF(+All!#REF!="South Florida",+All!#REF!,IF(+All!#REF!="South Florida",+All!#REF!,0))</f>
        <v>#REF!</v>
      </c>
      <c r="BJ110" s="92" t="e">
        <f>IF(+All!#REF!="South Florida",+All!#REF!,IF(+All!#REF!="South Florida",+All!#REF!,0))</f>
        <v>#REF!</v>
      </c>
      <c r="BK110" s="93" t="e">
        <f>IF(+All!#REF!="South Florida",+All!#REF!,IF(+All!#REF!="South Florida",+All!#REF!,0))</f>
        <v>#REF!</v>
      </c>
    </row>
    <row r="111" spans="1:63" x14ac:dyDescent="0.8">
      <c r="A111" s="70">
        <f>IF(+All!$F566="South Florida",+All!A566,IF(+All!$H566="South Florida",+All!A566,0))</f>
        <v>8</v>
      </c>
      <c r="B111" s="70" t="str">
        <f>IF(+All!$F566="South Florida",+All!B566,IF(+All!$H566="South Florida",+All!B566,0))</f>
        <v>Sat</v>
      </c>
      <c r="C111" s="94">
        <f>IF(+All!$F566="South Florida",+All!C566,IF(+All!$H566="South Florida",+All!C566,0))</f>
        <v>44492</v>
      </c>
      <c r="D111" s="73">
        <f>IF(+All!$F566="South Florida",+All!D566,IF(+All!$H566="South Florida",+All!D566,0))</f>
        <v>0.79166666666666663</v>
      </c>
      <c r="E111" s="707">
        <f>IF(+All!$F566="South Florida",+All!E566,IF(+All!$H566="South Florida",+All!E566,0))</f>
        <v>0</v>
      </c>
      <c r="F111" s="75" t="str">
        <f>IF(+All!$F566="South Florida",+All!F566,IF(+All!$H566="South Florida",+All!F566,0))</f>
        <v>Temple</v>
      </c>
      <c r="G111" s="76" t="str">
        <f>IF(+All!$F566="South Florida",+All!G566,IF(+All!$H566="South Florida",+All!G566,0))</f>
        <v>AAC</v>
      </c>
      <c r="H111" s="75" t="str">
        <f>IF(+All!$F566="South Florida",+All!H566,IF(+All!$H566="South Florida",+All!H566,0))</f>
        <v>South Florida</v>
      </c>
      <c r="I111" s="76" t="str">
        <f>IF(+All!$F566="South Florida",+All!I566,IF(+All!$H566="South Florida",+All!I566,0))</f>
        <v>AAC</v>
      </c>
      <c r="J111" s="706" t="str">
        <f>IF(+All!$F566="South Florida",+All!J566,IF(+All!$H566="South Florida",+All!J566,0))</f>
        <v>South Florida</v>
      </c>
      <c r="K111" s="707" t="str">
        <f>IF(+All!$F566="South Florida",+All!K566,IF(+All!$H566="South Florida",+All!K566,0))</f>
        <v>Temple</v>
      </c>
      <c r="L111" s="78">
        <f>IF(+All!$F566="South Florida",+All!L566,IF(+All!$H566="South Florida",+All!L566,0))</f>
        <v>2.5</v>
      </c>
      <c r="M111" s="79">
        <f>IF(+All!$F566="South Florida",+All!M566,IF(+All!$H566="South Florida",+All!M566,0))</f>
        <v>55</v>
      </c>
      <c r="N111" s="706" t="str">
        <f>IF(+All!$F566="South Florida",+All!N566,IF(+All!$H566="South Florida",+All!N566,0))</f>
        <v>South Florida</v>
      </c>
      <c r="O111" s="708">
        <f>IF(+All!$F566="South Florida",+All!O566,IF(+All!$H566="South Florida",+All!O566,0))</f>
        <v>34</v>
      </c>
      <c r="P111" s="708" t="str">
        <f>IF(+All!$F566="South Florida",+All!P566,IF(+All!$H566="South Florida",+All!P566,0))</f>
        <v>Temple</v>
      </c>
      <c r="Q111" s="707">
        <f>IF(+All!$F566="South Florida",+All!Q566,IF(+All!$H566="South Florida",+All!Q566,0))</f>
        <v>14</v>
      </c>
      <c r="R111" s="706" t="str">
        <f>IF(+All!$F566="South Florida",+All!R566,IF(+All!$H566="South Florida",+All!R566,0))</f>
        <v>South Florida</v>
      </c>
      <c r="S111" s="708" t="str">
        <f>IF(+All!$F566="South Florida",+All!S566,IF(+All!$H566="South Florida",+All!S566,0))</f>
        <v>Temple</v>
      </c>
      <c r="T111" s="706" t="str">
        <f>IF(+All!$F566="South Florida",+All!T566,IF(+All!$H566="South Florida",+All!T566,0))</f>
        <v>South Florida</v>
      </c>
      <c r="U111" s="707" t="str">
        <f>IF(+All!$F566="South Florida",+All!U566,IF(+All!$H566="South Florida",+All!U566,0))</f>
        <v>W</v>
      </c>
      <c r="V111" s="706">
        <f>IF(+All!$F377="South Florida",+All!#REF!,IF(+All!$H377="South Florida",+All!#REF!,0))</f>
        <v>0</v>
      </c>
      <c r="W111" s="707">
        <f>IF(+All!$F377="South Florida",+All!#REF!,IF(+All!$H377="South Florida",+All!#REF!,0))</f>
        <v>0</v>
      </c>
      <c r="X111" s="706">
        <f>IF(+All!$F377="South Florida",+All!#REF!,IF(+All!$H377="South Florida",+All!#REF!,0))</f>
        <v>0</v>
      </c>
      <c r="Y111" s="707">
        <f>IF(+All!$F377="South Florida",+All!#REF!,IF(+All!$H377="South Florida",+All!#REF!,0))</f>
        <v>0</v>
      </c>
      <c r="Z111" s="706">
        <f>IF(+All!$F377="South Florida",+All!#REF!,IF(+All!$H377="South Florida",+All!#REF!,0))</f>
        <v>0</v>
      </c>
      <c r="AA111" s="707">
        <f>IF(+All!$F377="South Florida",+All!#REF!,IF(+All!$H377="South Florida",+All!#REF!,0))</f>
        <v>0</v>
      </c>
      <c r="AB111" s="706">
        <f>IF(+All!$F377="South Florida",+All!#REF!,IF(+All!$H377="South Florida",+All!#REF!,0))</f>
        <v>0</v>
      </c>
      <c r="AC111" s="707">
        <f>IF(+All!$F377="South Florida",+All!#REF!,IF(+All!$H377="South Florida",+All!#REF!,0))</f>
        <v>0</v>
      </c>
      <c r="AD111" s="706">
        <f>IF(+All!$F377="South Florida",+All!#REF!,IF(+All!$H377="South Florida",+All!#REF!,0))</f>
        <v>0</v>
      </c>
      <c r="AE111" s="707">
        <f>IF(+All!$F377="South Florida",+All!#REF!,IF(+All!$H377="South Florida",+All!#REF!,0))</f>
        <v>0</v>
      </c>
      <c r="AF111" s="706">
        <f>IF(+All!$F377="South Florida",+All!#REF!,IF(+All!$H377="South Florida",+All!#REF!,0))</f>
        <v>0</v>
      </c>
      <c r="AG111" s="707">
        <f>IF(+All!$F377="South Florida",+All!#REF!,IF(+All!$H377="South Florida",+All!#REF!,0))</f>
        <v>0</v>
      </c>
      <c r="AH111" s="706">
        <f>IF(+All!$F377="South Florida",+All!#REF!,IF(+All!$H377="South Florida",+All!#REF!,0))</f>
        <v>0</v>
      </c>
      <c r="AI111" s="707">
        <f>IF(+All!$F377="South Florida",+All!#REF!,IF(+All!$H377="South Florida",+All!#REF!,0))</f>
        <v>0</v>
      </c>
      <c r="AJ111" s="706">
        <f>IF(+All!$F377="South Florida",+All!#REF!,IF(+All!$H377="South Florida",+All!#REF!,0))</f>
        <v>0</v>
      </c>
      <c r="AK111" s="707">
        <f>IF(+All!$F377="South Florida",+All!#REF!,IF(+All!$H377="South Florida",+All!#REF!,0))</f>
        <v>0</v>
      </c>
      <c r="AL111" s="586">
        <f>IF(+All!$F377="South Florida",+All!V377,IF(+All!$H377="South Florida",+All!V377,0))</f>
        <v>0</v>
      </c>
      <c r="AM111" s="584">
        <f>IF(+All!$F377="South Florida",+All!W377,IF(+All!$H377="South Florida",+All!W377,0))</f>
        <v>0</v>
      </c>
      <c r="AN111" s="586">
        <f>IF(+All!$F377="South Florida",+All!X377,IF(+All!$H377="South Florida",+All!X377,0))</f>
        <v>0</v>
      </c>
      <c r="AO111" s="585">
        <f>IF(+All!$F377="South Florida",+All!Y377,IF(+All!$H377="South Florida",+All!Y377,0))</f>
        <v>0</v>
      </c>
      <c r="AP111" s="84">
        <f>IF(+All!$F377="South Florida",+All!Z377,IF(+All!$H377="South Florida",+All!Z377,0))</f>
        <v>0</v>
      </c>
      <c r="AQ111" s="480">
        <f>IF(+All!$F377="South Florida",+All!#REF!,IF(+All!$H377="South Florida",+All!#REF!,0))</f>
        <v>0</v>
      </c>
      <c r="AR111" s="482">
        <f>IF(+All!$F377="South Florida",+All!#REF!,IF(+All!$H377="South Florida",+All!#REF!,0))</f>
        <v>0</v>
      </c>
      <c r="AS111" s="483">
        <f>IF(+All!$F377="South Florida",+All!#REF!,IF(+All!$H377="South Florida",+All!#REF!,0))</f>
        <v>0</v>
      </c>
      <c r="AT111" s="483">
        <f>IF(+All!$F377="South Florida",+All!#REF!,IF(+All!$H377="South Florida",+All!#REF!,0))</f>
        <v>0</v>
      </c>
      <c r="AU111" s="482">
        <f>IF(+All!$F377="South Florida",+All!#REF!,IF(+All!$H377="South Florida",+All!#REF!,0))</f>
        <v>0</v>
      </c>
      <c r="AV111" s="483">
        <f>IF(+All!$F377="South Florida",+All!#REF!,IF(+All!$H377="South Florida",+All!#REF!,0))</f>
        <v>0</v>
      </c>
      <c r="AW111" s="484">
        <f>IF(+All!$F377="South Florida",+All!#REF!,IF(+All!$H377="South Florida",+All!#REF!,0))</f>
        <v>0</v>
      </c>
      <c r="AX111" s="483">
        <f>IF(+All!$F377="South Florida",+All!#REF!,IF(+All!$H377="South Florida",+All!#REF!,0))</f>
        <v>0</v>
      </c>
      <c r="AY111" s="88">
        <f>IF(+All!$F377="South Florida",+All!#REF!,IF(+All!$H377="South Florida",+All!#REF!,0))</f>
        <v>0</v>
      </c>
      <c r="AZ111" s="89">
        <f>IF(+All!$F377="South Florida",+All!#REF!,IF(+All!$H377="South Florida",+All!#REF!,0))</f>
        <v>0</v>
      </c>
      <c r="BA111" s="90">
        <f>IF(+All!$F377="South Florida",+All!#REF!,IF(+All!$H377="South Florida",+All!#REF!,0))</f>
        <v>0</v>
      </c>
      <c r="BB111" s="90">
        <f>IF(+All!$F377="South Florida",+All!#REF!,IF(+All!$H377="South Florida",+All!#REF!,0))</f>
        <v>0</v>
      </c>
      <c r="BC111" s="91">
        <f>IF(+All!$F377="South Florida",+All!#REF!,IF(+All!$H377="South Florida",+All!#REF!,0))</f>
        <v>0</v>
      </c>
      <c r="BD111" s="482">
        <f>IF(+All!$F377="South Florida",+All!#REF!,IF(+All!$H377="South Florida",+All!#REF!,0))</f>
        <v>0</v>
      </c>
      <c r="BE111" s="483">
        <f>IF(+All!$F377="South Florida",+All!#REF!,IF(+All!$H377="South Florida",+All!#REF!,0))</f>
        <v>0</v>
      </c>
      <c r="BF111" s="483">
        <f>IF(+All!$F377="South Florida",+All!#REF!,IF(+All!$H377="South Florida",+All!#REF!,0))</f>
        <v>0</v>
      </c>
      <c r="BG111" s="482">
        <f>IF(+All!$F377="South Florida",+All!#REF!,IF(+All!$H377="South Florida",+All!#REF!,0))</f>
        <v>0</v>
      </c>
      <c r="BH111" s="483">
        <f>IF(+All!$F377="South Florida",+All!#REF!,IF(+All!$H377="South Florida",+All!#REF!,0))</f>
        <v>0</v>
      </c>
      <c r="BI111" s="484">
        <f>IF(+All!$F377="South Florida",+All!#REF!,IF(+All!$H377="South Florida",+All!#REF!,0))</f>
        <v>0</v>
      </c>
      <c r="BJ111" s="92">
        <f>IF(+All!$F377="South Florida",+All!#REF!,IF(+All!$H377="South Florida",+All!#REF!,0))</f>
        <v>0</v>
      </c>
      <c r="BK111" s="93">
        <f>IF(+All!$F377="South Florida",+All!#REF!,IF(+All!$H377="South Florida",+All!#REF!,0))</f>
        <v>0</v>
      </c>
    </row>
    <row r="112" spans="1:63" x14ac:dyDescent="0.8">
      <c r="A112" s="70">
        <f>IF(+All!$F632="South Florida",+All!A632,IF(+All!$H632="South Florida",+All!A632,0))</f>
        <v>9</v>
      </c>
      <c r="B112" s="70" t="str">
        <f>IF(+All!$F632="South Florida",+All!B632,IF(+All!$H632="South Florida",+All!B632,0))</f>
        <v>Thurs</v>
      </c>
      <c r="C112" s="94">
        <f>IF(+All!$F632="South Florida",+All!C632,IF(+All!$H632="South Florida",+All!C632,0))</f>
        <v>44497</v>
      </c>
      <c r="D112" s="73">
        <f>IF(+All!$F632="South Florida",+All!D632,IF(+All!$H632="South Florida",+All!D632,0))</f>
        <v>0.8125</v>
      </c>
      <c r="E112" s="707" t="str">
        <f>IF(+All!$F632="South Florida",+All!E632,IF(+All!$H632="South Florida",+All!E632,0))</f>
        <v>ESPN</v>
      </c>
      <c r="F112" s="75" t="str">
        <f>IF(+All!$F632="South Florida",+All!F632,IF(+All!$H632="South Florida",+All!F632,0))</f>
        <v>South Florida</v>
      </c>
      <c r="G112" s="76" t="str">
        <f>IF(+All!$F632="South Florida",+All!G632,IF(+All!$H632="South Florida",+All!G632,0))</f>
        <v>AAC</v>
      </c>
      <c r="H112" s="75" t="str">
        <f>IF(+All!$F632="South Florida",+All!H632,IF(+All!$H632="South Florida",+All!H632,0))</f>
        <v>East Carolina</v>
      </c>
      <c r="I112" s="76" t="str">
        <f>IF(+All!$F632="South Florida",+All!I632,IF(+All!$H632="South Florida",+All!I632,0))</f>
        <v>AAC</v>
      </c>
      <c r="J112" s="706" t="str">
        <f>IF(+All!$F632="South Florida",+All!J632,IF(+All!$H632="South Florida",+All!J632,0))</f>
        <v>East Carolina</v>
      </c>
      <c r="K112" s="707" t="str">
        <f>IF(+All!$F632="South Florida",+All!K632,IF(+All!$H632="South Florida",+All!K632,0))</f>
        <v>South Florida</v>
      </c>
      <c r="L112" s="78">
        <f>IF(+All!$F632="South Florida",+All!L632,IF(+All!$H632="South Florida",+All!L632,0))</f>
        <v>10</v>
      </c>
      <c r="M112" s="79">
        <f>IF(+All!$F632="South Florida",+All!M632,IF(+All!$H632="South Florida",+All!M632,0))</f>
        <v>56.5</v>
      </c>
      <c r="N112" s="706" t="str">
        <f>IF(+All!$F632="South Florida",+All!N632,IF(+All!$H632="South Florida",+All!N632,0))</f>
        <v>East Carolina</v>
      </c>
      <c r="O112" s="708">
        <f>IF(+All!$F632="South Florida",+All!O632,IF(+All!$H632="South Florida",+All!O632,0))</f>
        <v>29</v>
      </c>
      <c r="P112" s="708" t="str">
        <f>IF(+All!$F632="South Florida",+All!P632,IF(+All!$H632="South Florida",+All!P632,0))</f>
        <v>South Florida</v>
      </c>
      <c r="Q112" s="707">
        <f>IF(+All!$F632="South Florida",+All!Q632,IF(+All!$H632="South Florida",+All!Q632,0))</f>
        <v>14</v>
      </c>
      <c r="R112" s="706" t="str">
        <f>IF(+All!$F632="South Florida",+All!R632,IF(+All!$H632="South Florida",+All!R632,0))</f>
        <v>East Carolina</v>
      </c>
      <c r="S112" s="708" t="str">
        <f>IF(+All!$F632="South Florida",+All!S632,IF(+All!$H632="South Florida",+All!S632,0))</f>
        <v>South Florida</v>
      </c>
      <c r="T112" s="706" t="str">
        <f>IF(+All!$F632="South Florida",+All!T632,IF(+All!$H632="South Florida",+All!T632,0))</f>
        <v>South Florida</v>
      </c>
      <c r="U112" s="707" t="str">
        <f>IF(+All!$F632="South Florida",+All!U632,IF(+All!$H632="South Florida",+All!U632,0))</f>
        <v>L</v>
      </c>
      <c r="V112" s="706">
        <f>IF(+All!$F470="South Florida",+All!#REF!,IF(+All!$H470="South Florida",+All!#REF!,0))</f>
        <v>0</v>
      </c>
      <c r="W112" s="707">
        <f>IF(+All!$F470="South Florida",+All!#REF!,IF(+All!$H470="South Florida",+All!#REF!,0))</f>
        <v>0</v>
      </c>
      <c r="X112" s="706">
        <f>IF(+All!$F470="South Florida",+All!#REF!,IF(+All!$H470="South Florida",+All!#REF!,0))</f>
        <v>0</v>
      </c>
      <c r="Y112" s="707">
        <f>IF(+All!$F470="South Florida",+All!#REF!,IF(+All!$H470="South Florida",+All!#REF!,0))</f>
        <v>0</v>
      </c>
      <c r="Z112" s="706">
        <f>IF(+All!$F470="South Florida",+All!#REF!,IF(+All!$H470="South Florida",+All!#REF!,0))</f>
        <v>0</v>
      </c>
      <c r="AA112" s="707">
        <f>IF(+All!$F470="South Florida",+All!#REF!,IF(+All!$H470="South Florida",+All!#REF!,0))</f>
        <v>0</v>
      </c>
      <c r="AB112" s="706">
        <f>IF(+All!$F470="South Florida",+All!#REF!,IF(+All!$H470="South Florida",+All!#REF!,0))</f>
        <v>0</v>
      </c>
      <c r="AC112" s="707">
        <f>IF(+All!$F470="South Florida",+All!#REF!,IF(+All!$H470="South Florida",+All!#REF!,0))</f>
        <v>0</v>
      </c>
      <c r="AD112" s="706">
        <f>IF(+All!$F470="South Florida",+All!#REF!,IF(+All!$H470="South Florida",+All!#REF!,0))</f>
        <v>0</v>
      </c>
      <c r="AE112" s="707">
        <f>IF(+All!$F470="South Florida",+All!#REF!,IF(+All!$H470="South Florida",+All!#REF!,0))</f>
        <v>0</v>
      </c>
      <c r="AF112" s="706">
        <f>IF(+All!$F470="South Florida",+All!#REF!,IF(+All!$H470="South Florida",+All!#REF!,0))</f>
        <v>0</v>
      </c>
      <c r="AG112" s="707">
        <f>IF(+All!$F470="South Florida",+All!#REF!,IF(+All!$H470="South Florida",+All!#REF!,0))</f>
        <v>0</v>
      </c>
      <c r="AH112" s="706">
        <f>IF(+All!$F470="South Florida",+All!#REF!,IF(+All!$H470="South Florida",+All!#REF!,0))</f>
        <v>0</v>
      </c>
      <c r="AI112" s="707">
        <f>IF(+All!$F470="South Florida",+All!#REF!,IF(+All!$H470="South Florida",+All!#REF!,0))</f>
        <v>0</v>
      </c>
      <c r="AJ112" s="706">
        <f>IF(+All!$F470="South Florida",+All!#REF!,IF(+All!$H470="South Florida",+All!#REF!,0))</f>
        <v>0</v>
      </c>
      <c r="AK112" s="707">
        <f>IF(+All!$F470="South Florida",+All!#REF!,IF(+All!$H470="South Florida",+All!#REF!,0))</f>
        <v>0</v>
      </c>
      <c r="AL112" s="586">
        <f>IF(+All!$F470="South Florida",+All!V470,IF(+All!$H470="South Florida",+All!V470,0))</f>
        <v>0</v>
      </c>
      <c r="AM112" s="584">
        <f>IF(+All!$F470="South Florida",+All!W470,IF(+All!$H470="South Florida",+All!W470,0))</f>
        <v>0</v>
      </c>
      <c r="AN112" s="586">
        <f>IF(+All!$F470="South Florida",+All!X470,IF(+All!$H470="South Florida",+All!X470,0))</f>
        <v>0</v>
      </c>
      <c r="AO112" s="585">
        <f>IF(+All!$F470="South Florida",+All!Y470,IF(+All!$H470="South Florida",+All!Y470,0))</f>
        <v>0</v>
      </c>
      <c r="AP112" s="84">
        <f>IF(+All!$F470="South Florida",+All!Z470,IF(+All!$H470="South Florida",+All!Z470,0))</f>
        <v>0</v>
      </c>
      <c r="AQ112" s="480">
        <f>IF(+All!$F470="South Florida",+All!#REF!,IF(+All!$H470="South Florida",+All!#REF!,0))</f>
        <v>0</v>
      </c>
      <c r="AR112" s="482">
        <f>IF(+All!$F470="South Florida",+All!#REF!,IF(+All!$H470="South Florida",+All!#REF!,0))</f>
        <v>0</v>
      </c>
      <c r="AS112" s="483">
        <f>IF(+All!$F470="South Florida",+All!#REF!,IF(+All!$H470="South Florida",+All!#REF!,0))</f>
        <v>0</v>
      </c>
      <c r="AT112" s="483">
        <f>IF(+All!$F470="South Florida",+All!#REF!,IF(+All!$H470="South Florida",+All!#REF!,0))</f>
        <v>0</v>
      </c>
      <c r="AU112" s="482">
        <f>IF(+All!$F470="South Florida",+All!#REF!,IF(+All!$H470="South Florida",+All!#REF!,0))</f>
        <v>0</v>
      </c>
      <c r="AV112" s="483">
        <f>IF(+All!$F470="South Florida",+All!#REF!,IF(+All!$H470="South Florida",+All!#REF!,0))</f>
        <v>0</v>
      </c>
      <c r="AW112" s="484">
        <f>IF(+All!$F470="South Florida",+All!#REF!,IF(+All!$H470="South Florida",+All!#REF!,0))</f>
        <v>0</v>
      </c>
      <c r="AX112" s="483">
        <f>IF(+All!$F470="South Florida",+All!#REF!,IF(+All!$H470="South Florida",+All!#REF!,0))</f>
        <v>0</v>
      </c>
      <c r="AY112" s="88">
        <f>IF(+All!$F470="South Florida",+All!#REF!,IF(+All!$H470="South Florida",+All!#REF!,0))</f>
        <v>0</v>
      </c>
      <c r="AZ112" s="89">
        <f>IF(+All!$F470="South Florida",+All!#REF!,IF(+All!$H470="South Florida",+All!#REF!,0))</f>
        <v>0</v>
      </c>
      <c r="BA112" s="90">
        <f>IF(+All!$F470="South Florida",+All!#REF!,IF(+All!$H470="South Florida",+All!#REF!,0))</f>
        <v>0</v>
      </c>
      <c r="BB112" s="90">
        <f>IF(+All!$F470="South Florida",+All!#REF!,IF(+All!$H470="South Florida",+All!#REF!,0))</f>
        <v>0</v>
      </c>
      <c r="BC112" s="91">
        <f>IF(+All!$F470="South Florida",+All!#REF!,IF(+All!$H470="South Florida",+All!#REF!,0))</f>
        <v>0</v>
      </c>
      <c r="BD112" s="482">
        <f>IF(+All!$F470="South Florida",+All!#REF!,IF(+All!$H470="South Florida",+All!#REF!,0))</f>
        <v>0</v>
      </c>
      <c r="BE112" s="483">
        <f>IF(+All!$F470="South Florida",+All!#REF!,IF(+All!$H470="South Florida",+All!#REF!,0))</f>
        <v>0</v>
      </c>
      <c r="BF112" s="483">
        <f>IF(+All!$F470="South Florida",+All!#REF!,IF(+All!$H470="South Florida",+All!#REF!,0))</f>
        <v>0</v>
      </c>
      <c r="BG112" s="482">
        <f>IF(+All!$F470="South Florida",+All!#REF!,IF(+All!$H470="South Florida",+All!#REF!,0))</f>
        <v>0</v>
      </c>
      <c r="BH112" s="483">
        <f>IF(+All!$F470="South Florida",+All!#REF!,IF(+All!$H470="South Florida",+All!#REF!,0))</f>
        <v>0</v>
      </c>
      <c r="BI112" s="484">
        <f>IF(+All!$F470="South Florida",+All!#REF!,IF(+All!$H470="South Florida",+All!#REF!,0))</f>
        <v>0</v>
      </c>
      <c r="BJ112" s="92">
        <f>IF(+All!$F470="South Florida",+All!#REF!,IF(+All!$H470="South Florida",+All!#REF!,0))</f>
        <v>0</v>
      </c>
      <c r="BK112" s="93">
        <f>IF(+All!$F470="South Florida",+All!#REF!,IF(+All!$H470="South Florida",+All!#REF!,0))</f>
        <v>0</v>
      </c>
    </row>
    <row r="113" spans="1:63" x14ac:dyDescent="0.8">
      <c r="A113" s="70">
        <f>IF(+All!$F720="South Florida",+All!A720,IF(+All!$H720="South Florida",+All!A720,0))</f>
        <v>10</v>
      </c>
      <c r="B113" s="70" t="str">
        <f>IF(+All!$F720="South Florida",+All!B720,IF(+All!$H720="South Florida",+All!B720,0))</f>
        <v>Sat</v>
      </c>
      <c r="C113" s="94">
        <f>IF(+All!$F720="South Florida",+All!C720,IF(+All!$H720="South Florida",+All!C720,0))</f>
        <v>44506</v>
      </c>
      <c r="D113" s="73">
        <f>IF(+All!$F720="South Florida",+All!D720,IF(+All!$H720="South Florida",+All!D720,0))</f>
        <v>0.8125</v>
      </c>
      <c r="E113" s="707" t="str">
        <f>IF(+All!$F720="South Florida",+All!E720,IF(+All!$H720="South Florida",+All!E720,0))</f>
        <v>ESPNU</v>
      </c>
      <c r="F113" s="75" t="str">
        <f>IF(+All!$F720="South Florida",+All!F720,IF(+All!$H720="South Florida",+All!F720,0))</f>
        <v>Houston</v>
      </c>
      <c r="G113" s="76" t="str">
        <f>IF(+All!$F720="South Florida",+All!G720,IF(+All!$H720="South Florida",+All!G720,0))</f>
        <v>AAC</v>
      </c>
      <c r="H113" s="75" t="str">
        <f>IF(+All!$F720="South Florida",+All!H720,IF(+All!$H720="South Florida",+All!H720,0))</f>
        <v>South Florida</v>
      </c>
      <c r="I113" s="76" t="str">
        <f>IF(+All!$F720="South Florida",+All!I720,IF(+All!$H720="South Florida",+All!I720,0))</f>
        <v>AAC</v>
      </c>
      <c r="J113" s="706" t="str">
        <f>IF(+All!$F720="South Florida",+All!J720,IF(+All!$H720="South Florida",+All!J720,0))</f>
        <v>Houston</v>
      </c>
      <c r="K113" s="707" t="str">
        <f>IF(+All!$F720="South Florida",+All!K720,IF(+All!$H720="South Florida",+All!K720,0))</f>
        <v>South Florida</v>
      </c>
      <c r="L113" s="78">
        <f>IF(+All!$F720="South Florida",+All!L720,IF(+All!$H720="South Florida",+All!L720,0))</f>
        <v>13</v>
      </c>
      <c r="M113" s="79">
        <f>IF(+All!$F720="South Florida",+All!M720,IF(+All!$H720="South Florida",+All!M720,0))</f>
        <v>53</v>
      </c>
      <c r="N113" s="706" t="str">
        <f>IF(+All!$F720="South Florida",+All!N720,IF(+All!$H720="South Florida",+All!N720,0))</f>
        <v>Houston</v>
      </c>
      <c r="O113" s="708">
        <f>IF(+All!$F720="South Florida",+All!O720,IF(+All!$H720="South Florida",+All!O720,0))</f>
        <v>43</v>
      </c>
      <c r="P113" s="708" t="str">
        <f>IF(+All!$F720="South Florida",+All!P720,IF(+All!$H720="South Florida",+All!P720,0))</f>
        <v>South Florida</v>
      </c>
      <c r="Q113" s="707">
        <f>IF(+All!$F720="South Florida",+All!Q720,IF(+All!$H720="South Florida",+All!Q720,0))</f>
        <v>42</v>
      </c>
      <c r="R113" s="706" t="str">
        <f>IF(+All!$F720="South Florida",+All!R720,IF(+All!$H720="South Florida",+All!R720,0))</f>
        <v>South Florida</v>
      </c>
      <c r="S113" s="708" t="str">
        <f>IF(+All!$F720="South Florida",+All!S720,IF(+All!$H720="South Florida",+All!S720,0))</f>
        <v>Houston</v>
      </c>
      <c r="T113" s="706" t="str">
        <f>IF(+All!$F720="South Florida",+All!T720,IF(+All!$H720="South Florida",+All!T720,0))</f>
        <v>Houston</v>
      </c>
      <c r="U113" s="707" t="str">
        <f>IF(+All!$F720="South Florida",+All!U720,IF(+All!$H720="South Florida",+All!U720,0))</f>
        <v>L</v>
      </c>
      <c r="V113" s="706">
        <f>IF(+All!$F483="South Florida",+All!#REF!,IF(+All!$H483="South Florida",+All!#REF!,0))</f>
        <v>0</v>
      </c>
      <c r="W113" s="707">
        <f>IF(+All!$F483="South Florida",+All!#REF!,IF(+All!$H483="South Florida",+All!#REF!,0))</f>
        <v>0</v>
      </c>
      <c r="X113" s="706">
        <f>IF(+All!$F483="South Florida",+All!#REF!,IF(+All!$H483="South Florida",+All!#REF!,0))</f>
        <v>0</v>
      </c>
      <c r="Y113" s="707">
        <f>IF(+All!$F483="South Florida",+All!#REF!,IF(+All!$H483="South Florida",+All!#REF!,0))</f>
        <v>0</v>
      </c>
      <c r="Z113" s="706">
        <f>IF(+All!$F483="South Florida",+All!#REF!,IF(+All!$H483="South Florida",+All!#REF!,0))</f>
        <v>0</v>
      </c>
      <c r="AA113" s="707">
        <f>IF(+All!$F483="South Florida",+All!#REF!,IF(+All!$H483="South Florida",+All!#REF!,0))</f>
        <v>0</v>
      </c>
      <c r="AB113" s="706">
        <f>IF(+All!$F483="South Florida",+All!#REF!,IF(+All!$H483="South Florida",+All!#REF!,0))</f>
        <v>0</v>
      </c>
      <c r="AC113" s="707">
        <f>IF(+All!$F483="South Florida",+All!#REF!,IF(+All!$H483="South Florida",+All!#REF!,0))</f>
        <v>0</v>
      </c>
      <c r="AD113" s="706">
        <f>IF(+All!$F483="South Florida",+All!#REF!,IF(+All!$H483="South Florida",+All!#REF!,0))</f>
        <v>0</v>
      </c>
      <c r="AE113" s="707">
        <f>IF(+All!$F483="South Florida",+All!#REF!,IF(+All!$H483="South Florida",+All!#REF!,0))</f>
        <v>0</v>
      </c>
      <c r="AF113" s="706">
        <f>IF(+All!$F483="South Florida",+All!#REF!,IF(+All!$H483="South Florida",+All!#REF!,0))</f>
        <v>0</v>
      </c>
      <c r="AG113" s="707">
        <f>IF(+All!$F483="South Florida",+All!#REF!,IF(+All!$H483="South Florida",+All!#REF!,0))</f>
        <v>0</v>
      </c>
      <c r="AH113" s="706">
        <f>IF(+All!$F483="South Florida",+All!#REF!,IF(+All!$H483="South Florida",+All!#REF!,0))</f>
        <v>0</v>
      </c>
      <c r="AI113" s="707">
        <f>IF(+All!$F483="South Florida",+All!#REF!,IF(+All!$H483="South Florida",+All!#REF!,0))</f>
        <v>0</v>
      </c>
      <c r="AJ113" s="706">
        <f>IF(+All!$F483="South Florida",+All!#REF!,IF(+All!$H483="South Florida",+All!#REF!,0))</f>
        <v>0</v>
      </c>
      <c r="AK113" s="707">
        <f>IF(+All!$F483="South Florida",+All!#REF!,IF(+All!$H483="South Florida",+All!#REF!,0))</f>
        <v>0</v>
      </c>
      <c r="AL113" s="586">
        <f>IF(+All!$F483="South Florida",+All!V483,IF(+All!$H483="South Florida",+All!V483,0))</f>
        <v>0</v>
      </c>
      <c r="AM113" s="584">
        <f>IF(+All!$F483="South Florida",+All!W483,IF(+All!$H483="South Florida",+All!W483,0))</f>
        <v>0</v>
      </c>
      <c r="AN113" s="586">
        <f>IF(+All!$F483="South Florida",+All!X483,IF(+All!$H483="South Florida",+All!X483,0))</f>
        <v>0</v>
      </c>
      <c r="AO113" s="585">
        <f>IF(+All!$F483="South Florida",+All!Y483,IF(+All!$H483="South Florida",+All!Y483,0))</f>
        <v>0</v>
      </c>
      <c r="AP113" s="84">
        <f>IF(+All!$F483="South Florida",+All!Z483,IF(+All!$H483="South Florida",+All!Z483,0))</f>
        <v>0</v>
      </c>
      <c r="AQ113" s="480">
        <f>IF(+All!$F483="South Florida",+All!#REF!,IF(+All!$H483="South Florida",+All!#REF!,0))</f>
        <v>0</v>
      </c>
      <c r="AR113" s="482">
        <f>IF(+All!$F483="South Florida",+All!#REF!,IF(+All!$H483="South Florida",+All!#REF!,0))</f>
        <v>0</v>
      </c>
      <c r="AS113" s="483">
        <f>IF(+All!$F483="South Florida",+All!#REF!,IF(+All!$H483="South Florida",+All!#REF!,0))</f>
        <v>0</v>
      </c>
      <c r="AT113" s="483">
        <f>IF(+All!$F483="South Florida",+All!#REF!,IF(+All!$H483="South Florida",+All!#REF!,0))</f>
        <v>0</v>
      </c>
      <c r="AU113" s="482">
        <f>IF(+All!$F483="South Florida",+All!#REF!,IF(+All!$H483="South Florida",+All!#REF!,0))</f>
        <v>0</v>
      </c>
      <c r="AV113" s="483">
        <f>IF(+All!$F483="South Florida",+All!#REF!,IF(+All!$H483="South Florida",+All!#REF!,0))</f>
        <v>0</v>
      </c>
      <c r="AW113" s="484">
        <f>IF(+All!$F483="South Florida",+All!#REF!,IF(+All!$H483="South Florida",+All!#REF!,0))</f>
        <v>0</v>
      </c>
      <c r="AX113" s="483">
        <f>IF(+All!$F483="South Florida",+All!#REF!,IF(+All!$H483="South Florida",+All!#REF!,0))</f>
        <v>0</v>
      </c>
      <c r="AY113" s="88">
        <f>IF(+All!$F483="South Florida",+All!#REF!,IF(+All!$H483="South Florida",+All!#REF!,0))</f>
        <v>0</v>
      </c>
      <c r="AZ113" s="89">
        <f>IF(+All!$F483="South Florida",+All!#REF!,IF(+All!$H483="South Florida",+All!#REF!,0))</f>
        <v>0</v>
      </c>
      <c r="BA113" s="90">
        <f>IF(+All!$F483="South Florida",+All!#REF!,IF(+All!$H483="South Florida",+All!#REF!,0))</f>
        <v>0</v>
      </c>
      <c r="BB113" s="90">
        <f>IF(+All!$F483="South Florida",+All!#REF!,IF(+All!$H483="South Florida",+All!#REF!,0))</f>
        <v>0</v>
      </c>
      <c r="BC113" s="91">
        <f>IF(+All!$F483="South Florida",+All!#REF!,IF(+All!$H483="South Florida",+All!#REF!,0))</f>
        <v>0</v>
      </c>
      <c r="BD113" s="482">
        <f>IF(+All!$F483="South Florida",+All!#REF!,IF(+All!$H483="South Florida",+All!#REF!,0))</f>
        <v>0</v>
      </c>
      <c r="BE113" s="483">
        <f>IF(+All!$F483="South Florida",+All!#REF!,IF(+All!$H483="South Florida",+All!#REF!,0))</f>
        <v>0</v>
      </c>
      <c r="BF113" s="483">
        <f>IF(+All!$F483="South Florida",+All!#REF!,IF(+All!$H483="South Florida",+All!#REF!,0))</f>
        <v>0</v>
      </c>
      <c r="BG113" s="482">
        <f>IF(+All!$F483="South Florida",+All!#REF!,IF(+All!$H483="South Florida",+All!#REF!,0))</f>
        <v>0</v>
      </c>
      <c r="BH113" s="483">
        <f>IF(+All!$F483="South Florida",+All!#REF!,IF(+All!$H483="South Florida",+All!#REF!,0))</f>
        <v>0</v>
      </c>
      <c r="BI113" s="484">
        <f>IF(+All!$F483="South Florida",+All!#REF!,IF(+All!$H483="South Florida",+All!#REF!,0))</f>
        <v>0</v>
      </c>
      <c r="BJ113" s="92">
        <f>IF(+All!$F483="South Florida",+All!#REF!,IF(+All!$H483="South Florida",+All!#REF!,0))</f>
        <v>0</v>
      </c>
      <c r="BK113" s="93">
        <f>IF(+All!$F483="South Florida",+All!#REF!,IF(+All!$H483="South Florida",+All!#REF!,0))</f>
        <v>0</v>
      </c>
    </row>
    <row r="114" spans="1:63" x14ac:dyDescent="0.8">
      <c r="A114" s="70">
        <f>IF(+All!$F787="South Florida",+All!A787,IF(+All!$H787="South Florida",+All!A787,0))</f>
        <v>11</v>
      </c>
      <c r="B114" s="70" t="str">
        <f>IF(+All!$F787="South Florida",+All!B787,IF(+All!$H787="South Florida",+All!B787,0))</f>
        <v>Fri</v>
      </c>
      <c r="C114" s="94">
        <f>IF(+All!$F787="South Florida",+All!C787,IF(+All!$H787="South Florida",+All!C787,0))</f>
        <v>44512</v>
      </c>
      <c r="D114" s="73">
        <f>IF(+All!$F787="South Florida",+All!D787,IF(+All!$H787="South Florida",+All!D787,0))</f>
        <v>0.75</v>
      </c>
      <c r="E114" s="707" t="str">
        <f>IF(+All!$F787="South Florida",+All!E787,IF(+All!$H787="South Florida",+All!E787,0))</f>
        <v>ESPN2</v>
      </c>
      <c r="F114" s="75" t="str">
        <f>IF(+All!$F787="South Florida",+All!F787,IF(+All!$H787="South Florida",+All!F787,0))</f>
        <v>Cincinnati</v>
      </c>
      <c r="G114" s="76" t="str">
        <f>IF(+All!$F787="South Florida",+All!G787,IF(+All!$H787="South Florida",+All!G787,0))</f>
        <v>AAC</v>
      </c>
      <c r="H114" s="75" t="str">
        <f>IF(+All!$F787="South Florida",+All!H787,IF(+All!$H787="South Florida",+All!H787,0))</f>
        <v>South Florida</v>
      </c>
      <c r="I114" s="76" t="str">
        <f>IF(+All!$F787="South Florida",+All!I787,IF(+All!$H787="South Florida",+All!I787,0))</f>
        <v>AAC</v>
      </c>
      <c r="J114" s="706" t="str">
        <f>IF(+All!$F787="South Florida",+All!J787,IF(+All!$H787="South Florida",+All!J787,0))</f>
        <v>Cincinnati</v>
      </c>
      <c r="K114" s="707" t="str">
        <f>IF(+All!$F787="South Florida",+All!K787,IF(+All!$H787="South Florida",+All!K787,0))</f>
        <v>South Florida</v>
      </c>
      <c r="L114" s="78">
        <f>IF(+All!$F787="South Florida",+All!L787,IF(+All!$H787="South Florida",+All!L787,0))</f>
        <v>23.5</v>
      </c>
      <c r="M114" s="79">
        <f>IF(+All!$F787="South Florida",+All!M787,IF(+All!$H787="South Florida",+All!M787,0))</f>
        <v>58.5</v>
      </c>
      <c r="N114" s="706" t="str">
        <f>IF(+All!$F787="South Florida",+All!N787,IF(+All!$H787="South Florida",+All!N787,0))</f>
        <v>Cincinnati</v>
      </c>
      <c r="O114" s="708">
        <f>IF(+All!$F787="South Florida",+All!O787,IF(+All!$H787="South Florida",+All!O787,0))</f>
        <v>45</v>
      </c>
      <c r="P114" s="708" t="str">
        <f>IF(+All!$F787="South Florida",+All!P787,IF(+All!$H787="South Florida",+All!P787,0))</f>
        <v>South Florida</v>
      </c>
      <c r="Q114" s="707">
        <f>IF(+All!$F787="South Florida",+All!Q787,IF(+All!$H787="South Florida",+All!Q787,0))</f>
        <v>28</v>
      </c>
      <c r="R114" s="706" t="str">
        <f>IF(+All!$F787="South Florida",+All!R787,IF(+All!$H787="South Florida",+All!R787,0))</f>
        <v>South Florida</v>
      </c>
      <c r="S114" s="708" t="str">
        <f>IF(+All!$F787="South Florida",+All!S787,IF(+All!$H787="South Florida",+All!S787,0))</f>
        <v>Cincinnati</v>
      </c>
      <c r="T114" s="706" t="str">
        <f>IF(+All!$F787="South Florida",+All!T787,IF(+All!$H787="South Florida",+All!T787,0))</f>
        <v>Cincinnati</v>
      </c>
      <c r="U114" s="707" t="str">
        <f>IF(+All!$F787="South Florida",+All!U787,IF(+All!$H787="South Florida",+All!U787,0))</f>
        <v>L</v>
      </c>
      <c r="V114" s="706">
        <f>IF(+All!$F517="South Florida",+All!#REF!,IF(+All!$H517="South Florida",+All!#REF!,0))</f>
        <v>0</v>
      </c>
      <c r="W114" s="707">
        <f>IF(+All!$F517="South Florida",+All!#REF!,IF(+All!$H517="South Florida",+All!#REF!,0))</f>
        <v>0</v>
      </c>
      <c r="X114" s="706">
        <f>IF(+All!$F517="South Florida",+All!#REF!,IF(+All!$H517="South Florida",+All!#REF!,0))</f>
        <v>0</v>
      </c>
      <c r="Y114" s="707">
        <f>IF(+All!$F517="South Florida",+All!#REF!,IF(+All!$H517="South Florida",+All!#REF!,0))</f>
        <v>0</v>
      </c>
      <c r="Z114" s="706">
        <f>IF(+All!$F517="South Florida",+All!#REF!,IF(+All!$H517="South Florida",+All!#REF!,0))</f>
        <v>0</v>
      </c>
      <c r="AA114" s="707">
        <f>IF(+All!$F517="South Florida",+All!#REF!,IF(+All!$H517="South Florida",+All!#REF!,0))</f>
        <v>0</v>
      </c>
      <c r="AB114" s="706">
        <f>IF(+All!$F517="South Florida",+All!#REF!,IF(+All!$H517="South Florida",+All!#REF!,0))</f>
        <v>0</v>
      </c>
      <c r="AC114" s="707">
        <f>IF(+All!$F517="South Florida",+All!#REF!,IF(+All!$H517="South Florida",+All!#REF!,0))</f>
        <v>0</v>
      </c>
      <c r="AD114" s="706">
        <f>IF(+All!$F517="South Florida",+All!#REF!,IF(+All!$H517="South Florida",+All!#REF!,0))</f>
        <v>0</v>
      </c>
      <c r="AE114" s="707">
        <f>IF(+All!$F517="South Florida",+All!#REF!,IF(+All!$H517="South Florida",+All!#REF!,0))</f>
        <v>0</v>
      </c>
      <c r="AF114" s="706">
        <f>IF(+All!$F517="South Florida",+All!#REF!,IF(+All!$H517="South Florida",+All!#REF!,0))</f>
        <v>0</v>
      </c>
      <c r="AG114" s="707">
        <f>IF(+All!$F517="South Florida",+All!#REF!,IF(+All!$H517="South Florida",+All!#REF!,0))</f>
        <v>0</v>
      </c>
      <c r="AH114" s="706">
        <f>IF(+All!$F517="South Florida",+All!#REF!,IF(+All!$H517="South Florida",+All!#REF!,0))</f>
        <v>0</v>
      </c>
      <c r="AI114" s="707">
        <f>IF(+All!$F517="South Florida",+All!#REF!,IF(+All!$H517="South Florida",+All!#REF!,0))</f>
        <v>0</v>
      </c>
      <c r="AJ114" s="706">
        <f>IF(+All!$F517="South Florida",+All!#REF!,IF(+All!$H517="South Florida",+All!#REF!,0))</f>
        <v>0</v>
      </c>
      <c r="AK114" s="707">
        <f>IF(+All!$F517="South Florida",+All!#REF!,IF(+All!$H517="South Florida",+All!#REF!,0))</f>
        <v>0</v>
      </c>
      <c r="AL114" s="586">
        <f>IF(+All!$F517="South Florida",+All!V517,IF(+All!$H517="South Florida",+All!V517,0))</f>
        <v>0</v>
      </c>
      <c r="AM114" s="584">
        <f>IF(+All!$F517="South Florida",+All!W517,IF(+All!$H517="South Florida",+All!W517,0))</f>
        <v>0</v>
      </c>
      <c r="AN114" s="586">
        <f>IF(+All!$F517="South Florida",+All!X517,IF(+All!$H517="South Florida",+All!X517,0))</f>
        <v>0</v>
      </c>
      <c r="AO114" s="585">
        <f>IF(+All!$F517="South Florida",+All!Y517,IF(+All!$H517="South Florida",+All!Y517,0))</f>
        <v>0</v>
      </c>
      <c r="AP114" s="84">
        <f>IF(+All!$F517="South Florida",+All!Z517,IF(+All!$H517="South Florida",+All!Z517,0))</f>
        <v>0</v>
      </c>
      <c r="AQ114" s="480">
        <f>IF(+All!$F517="South Florida",+All!#REF!,IF(+All!$H517="South Florida",+All!#REF!,0))</f>
        <v>0</v>
      </c>
      <c r="AR114" s="482">
        <f>IF(+All!$F517="South Florida",+All!#REF!,IF(+All!$H517="South Florida",+All!#REF!,0))</f>
        <v>0</v>
      </c>
      <c r="AS114" s="483">
        <f>IF(+All!$F517="South Florida",+All!#REF!,IF(+All!$H517="South Florida",+All!#REF!,0))</f>
        <v>0</v>
      </c>
      <c r="AT114" s="483">
        <f>IF(+All!$F517="South Florida",+All!#REF!,IF(+All!$H517="South Florida",+All!#REF!,0))</f>
        <v>0</v>
      </c>
      <c r="AU114" s="482">
        <f>IF(+All!$F517="South Florida",+All!#REF!,IF(+All!$H517="South Florida",+All!#REF!,0))</f>
        <v>0</v>
      </c>
      <c r="AV114" s="483">
        <f>IF(+All!$F517="South Florida",+All!#REF!,IF(+All!$H517="South Florida",+All!#REF!,0))</f>
        <v>0</v>
      </c>
      <c r="AW114" s="484">
        <f>IF(+All!$F517="South Florida",+All!#REF!,IF(+All!$H517="South Florida",+All!#REF!,0))</f>
        <v>0</v>
      </c>
      <c r="AX114" s="483">
        <f>IF(+All!$F517="South Florida",+All!#REF!,IF(+All!$H517="South Florida",+All!#REF!,0))</f>
        <v>0</v>
      </c>
      <c r="AY114" s="88">
        <f>IF(+All!$F517="South Florida",+All!#REF!,IF(+All!$H517="South Florida",+All!#REF!,0))</f>
        <v>0</v>
      </c>
      <c r="AZ114" s="89">
        <f>IF(+All!$F517="South Florida",+All!#REF!,IF(+All!$H517="South Florida",+All!#REF!,0))</f>
        <v>0</v>
      </c>
      <c r="BA114" s="90">
        <f>IF(+All!$F517="South Florida",+All!#REF!,IF(+All!$H517="South Florida",+All!#REF!,0))</f>
        <v>0</v>
      </c>
      <c r="BB114" s="90">
        <f>IF(+All!$F517="South Florida",+All!#REF!,IF(+All!$H517="South Florida",+All!#REF!,0))</f>
        <v>0</v>
      </c>
      <c r="BC114" s="91">
        <f>IF(+All!$F517="South Florida",+All!#REF!,IF(+All!$H517="South Florida",+All!#REF!,0))</f>
        <v>0</v>
      </c>
      <c r="BD114" s="482">
        <f>IF(+All!$F517="South Florida",+All!#REF!,IF(+All!$H517="South Florida",+All!#REF!,0))</f>
        <v>0</v>
      </c>
      <c r="BE114" s="483">
        <f>IF(+All!$F517="South Florida",+All!#REF!,IF(+All!$H517="South Florida",+All!#REF!,0))</f>
        <v>0</v>
      </c>
      <c r="BF114" s="483">
        <f>IF(+All!$F517="South Florida",+All!#REF!,IF(+All!$H517="South Florida",+All!#REF!,0))</f>
        <v>0</v>
      </c>
      <c r="BG114" s="482">
        <f>IF(+All!$F517="South Florida",+All!#REF!,IF(+All!$H517="South Florida",+All!#REF!,0))</f>
        <v>0</v>
      </c>
      <c r="BH114" s="483">
        <f>IF(+All!$F517="South Florida",+All!#REF!,IF(+All!$H517="South Florida",+All!#REF!,0))</f>
        <v>0</v>
      </c>
      <c r="BI114" s="484">
        <f>IF(+All!$F517="South Florida",+All!#REF!,IF(+All!$H517="South Florida",+All!#REF!,0))</f>
        <v>0</v>
      </c>
      <c r="BJ114" s="92">
        <f>IF(+All!$F517="South Florida",+All!#REF!,IF(+All!$H517="South Florida",+All!#REF!,0))</f>
        <v>0</v>
      </c>
      <c r="BK114" s="93">
        <f>IF(+All!$F517="South Florida",+All!#REF!,IF(+All!$H517="South Florida",+All!#REF!,0))</f>
        <v>0</v>
      </c>
    </row>
    <row r="115" spans="1:63" x14ac:dyDescent="0.8">
      <c r="A115" s="70">
        <f>IF(+All!$F861="South Florida",+All!A861,IF(+All!$H861="South Florida",+All!A861,0))</f>
        <v>12</v>
      </c>
      <c r="B115" s="70" t="str">
        <f>IF(+All!$F861="South Florida",+All!B861,IF(+All!$H861="South Florida",+All!B861,0))</f>
        <v>Sat</v>
      </c>
      <c r="C115" s="94">
        <f>IF(+All!$F861="South Florida",+All!C861,IF(+All!$H861="South Florida",+All!C861,0))</f>
        <v>44520</v>
      </c>
      <c r="D115" s="73">
        <f>IF(+All!$F861="South Florida",+All!D861,IF(+All!$H861="South Florida",+All!D861,0))</f>
        <v>0.5</v>
      </c>
      <c r="E115" s="707">
        <f>IF(+All!$F861="South Florida",+All!E861,IF(+All!$H861="South Florida",+All!E861,0))</f>
        <v>0</v>
      </c>
      <c r="F115" s="75" t="str">
        <f>IF(+All!$F861="South Florida",+All!F861,IF(+All!$H861="South Florida",+All!F861,0))</f>
        <v>South Florida</v>
      </c>
      <c r="G115" s="76" t="str">
        <f>IF(+All!$F861="South Florida",+All!G861,IF(+All!$H861="South Florida",+All!G861,0))</f>
        <v>AAC</v>
      </c>
      <c r="H115" s="75" t="str">
        <f>IF(+All!$F861="South Florida",+All!H861,IF(+All!$H861="South Florida",+All!H861,0))</f>
        <v>Tulane</v>
      </c>
      <c r="I115" s="76" t="str">
        <f>IF(+All!$F861="South Florida",+All!I861,IF(+All!$H861="South Florida",+All!I861,0))</f>
        <v>AAC</v>
      </c>
      <c r="J115" s="706" t="str">
        <f>IF(+All!$F861="South Florida",+All!J861,IF(+All!$H861="South Florida",+All!J861,0))</f>
        <v>Tulane</v>
      </c>
      <c r="K115" s="707" t="str">
        <f>IF(+All!$F861="South Florida",+All!K861,IF(+All!$H861="South Florida",+All!K861,0))</f>
        <v>South Florida</v>
      </c>
      <c r="L115" s="78">
        <f>IF(+All!$F861="South Florida",+All!L861,IF(+All!$H861="South Florida",+All!L861,0))</f>
        <v>5.5</v>
      </c>
      <c r="M115" s="79">
        <f>IF(+All!$F861="South Florida",+All!M861,IF(+All!$H861="South Florida",+All!M861,0))</f>
        <v>60.5</v>
      </c>
      <c r="N115" s="706" t="str">
        <f>IF(+All!$F861="South Florida",+All!N861,IF(+All!$H861="South Florida",+All!N861,0))</f>
        <v>Tulane</v>
      </c>
      <c r="O115" s="708">
        <f>IF(+All!$F861="South Florida",+All!O861,IF(+All!$H861="South Florida",+All!O861,0))</f>
        <v>45</v>
      </c>
      <c r="P115" s="708" t="str">
        <f>IF(+All!$F861="South Florida",+All!P861,IF(+All!$H861="South Florida",+All!P861,0))</f>
        <v>South Florida</v>
      </c>
      <c r="Q115" s="707">
        <f>IF(+All!$F861="South Florida",+All!Q861,IF(+All!$H861="South Florida",+All!Q861,0))</f>
        <v>14</v>
      </c>
      <c r="R115" s="706" t="str">
        <f>IF(+All!$F861="South Florida",+All!R861,IF(+All!$H861="South Florida",+All!R861,0))</f>
        <v>Tulane</v>
      </c>
      <c r="S115" s="708" t="str">
        <f>IF(+All!$F861="South Florida",+All!S861,IF(+All!$H861="South Florida",+All!S861,0))</f>
        <v>South Florida</v>
      </c>
      <c r="T115" s="706" t="str">
        <f>IF(+All!$F861="South Florida",+All!T861,IF(+All!$H861="South Florida",+All!T861,0))</f>
        <v>South Florida</v>
      </c>
      <c r="U115" s="707" t="str">
        <f>IF(+All!$F861="South Florida",+All!U861,IF(+All!$H861="South Florida",+All!U861,0))</f>
        <v>L</v>
      </c>
      <c r="V115" s="706" t="e">
        <f>IF(+All!#REF!="South Florida",+All!#REF!,IF(+All!#REF!="South Florida",+All!#REF!,0))</f>
        <v>#REF!</v>
      </c>
      <c r="W115" s="707" t="e">
        <f>IF(+All!#REF!="South Florida",+All!#REF!,IF(+All!#REF!="South Florida",+All!#REF!,0))</f>
        <v>#REF!</v>
      </c>
      <c r="X115" s="706" t="e">
        <f>IF(+All!#REF!="South Florida",+All!#REF!,IF(+All!#REF!="South Florida",+All!#REF!,0))</f>
        <v>#REF!</v>
      </c>
      <c r="Y115" s="707" t="e">
        <f>IF(+All!#REF!="South Florida",+All!#REF!,IF(+All!#REF!="South Florida",+All!#REF!,0))</f>
        <v>#REF!</v>
      </c>
      <c r="Z115" s="706" t="e">
        <f>IF(+All!#REF!="South Florida",+All!#REF!,IF(+All!#REF!="South Florida",+All!#REF!,0))</f>
        <v>#REF!</v>
      </c>
      <c r="AA115" s="707" t="e">
        <f>IF(+All!#REF!="South Florida",+All!#REF!,IF(+All!#REF!="South Florida",+All!#REF!,0))</f>
        <v>#REF!</v>
      </c>
      <c r="AB115" s="706" t="e">
        <f>IF(+All!#REF!="South Florida",+All!#REF!,IF(+All!#REF!="South Florida",+All!#REF!,0))</f>
        <v>#REF!</v>
      </c>
      <c r="AC115" s="707" t="e">
        <f>IF(+All!#REF!="South Florida",+All!#REF!,IF(+All!#REF!="South Florida",+All!#REF!,0))</f>
        <v>#REF!</v>
      </c>
      <c r="AD115" s="706" t="e">
        <f>IF(+All!#REF!="South Florida",+All!#REF!,IF(+All!#REF!="South Florida",+All!#REF!,0))</f>
        <v>#REF!</v>
      </c>
      <c r="AE115" s="707" t="e">
        <f>IF(+All!#REF!="South Florida",+All!#REF!,IF(+All!#REF!="South Florida",+All!#REF!,0))</f>
        <v>#REF!</v>
      </c>
      <c r="AF115" s="706" t="e">
        <f>IF(+All!#REF!="South Florida",+All!#REF!,IF(+All!#REF!="South Florida",+All!#REF!,0))</f>
        <v>#REF!</v>
      </c>
      <c r="AG115" s="707" t="e">
        <f>IF(+All!#REF!="South Florida",+All!#REF!,IF(+All!#REF!="South Florida",+All!#REF!,0))</f>
        <v>#REF!</v>
      </c>
      <c r="AH115" s="706" t="e">
        <f>IF(+All!#REF!="South Florida",+All!#REF!,IF(+All!#REF!="South Florida",+All!#REF!,0))</f>
        <v>#REF!</v>
      </c>
      <c r="AI115" s="707" t="e">
        <f>IF(+All!#REF!="South Florida",+All!#REF!,IF(+All!#REF!="South Florida",+All!#REF!,0))</f>
        <v>#REF!</v>
      </c>
      <c r="AJ115" s="706" t="e">
        <f>IF(+All!#REF!="South Florida",+All!#REF!,IF(+All!#REF!="South Florida",+All!#REF!,0))</f>
        <v>#REF!</v>
      </c>
      <c r="AK115" s="707" t="e">
        <f>IF(+All!#REF!="South Florida",+All!#REF!,IF(+All!#REF!="South Florida",+All!#REF!,0))</f>
        <v>#REF!</v>
      </c>
      <c r="AL115" s="586" t="e">
        <f>IF(+All!#REF!="South Florida",+All!#REF!,IF(+All!#REF!="South Florida",+All!#REF!,0))</f>
        <v>#REF!</v>
      </c>
      <c r="AM115" s="584" t="e">
        <f>IF(+All!#REF!="South Florida",+All!#REF!,IF(+All!#REF!="South Florida",+All!#REF!,0))</f>
        <v>#REF!</v>
      </c>
      <c r="AN115" s="586" t="e">
        <f>IF(+All!#REF!="South Florida",+All!#REF!,IF(+All!#REF!="South Florida",+All!#REF!,0))</f>
        <v>#REF!</v>
      </c>
      <c r="AO115" s="585" t="e">
        <f>IF(+All!#REF!="South Florida",+All!#REF!,IF(+All!#REF!="South Florida",+All!#REF!,0))</f>
        <v>#REF!</v>
      </c>
      <c r="AP115" s="84" t="e">
        <f>IF(+All!#REF!="South Florida",+All!#REF!,IF(+All!#REF!="South Florida",+All!#REF!,0))</f>
        <v>#REF!</v>
      </c>
      <c r="AQ115" s="480" t="e">
        <f>IF(+All!#REF!="South Florida",+All!#REF!,IF(+All!#REF!="South Florida",+All!#REF!,0))</f>
        <v>#REF!</v>
      </c>
      <c r="AR115" s="482" t="e">
        <f>IF(+All!#REF!="South Florida",+All!#REF!,IF(+All!#REF!="South Florida",+All!#REF!,0))</f>
        <v>#REF!</v>
      </c>
      <c r="AS115" s="483" t="e">
        <f>IF(+All!#REF!="South Florida",+All!#REF!,IF(+All!#REF!="South Florida",+All!#REF!,0))</f>
        <v>#REF!</v>
      </c>
      <c r="AT115" s="483" t="e">
        <f>IF(+All!#REF!="South Florida",+All!#REF!,IF(+All!#REF!="South Florida",+All!#REF!,0))</f>
        <v>#REF!</v>
      </c>
      <c r="AU115" s="482" t="e">
        <f>IF(+All!#REF!="South Florida",+All!#REF!,IF(+All!#REF!="South Florida",+All!#REF!,0))</f>
        <v>#REF!</v>
      </c>
      <c r="AV115" s="483" t="e">
        <f>IF(+All!#REF!="South Florida",+All!#REF!,IF(+All!#REF!="South Florida",+All!#REF!,0))</f>
        <v>#REF!</v>
      </c>
      <c r="AW115" s="484" t="e">
        <f>IF(+All!#REF!="South Florida",+All!#REF!,IF(+All!#REF!="South Florida",+All!#REF!,0))</f>
        <v>#REF!</v>
      </c>
      <c r="AX115" s="483" t="e">
        <f>IF(+All!#REF!="South Florida",+All!#REF!,IF(+All!#REF!="South Florida",+All!#REF!,0))</f>
        <v>#REF!</v>
      </c>
      <c r="AY115" s="88" t="e">
        <f>IF(+All!#REF!="South Florida",+All!#REF!,IF(+All!#REF!="South Florida",+All!#REF!,0))</f>
        <v>#REF!</v>
      </c>
      <c r="AZ115" s="89" t="e">
        <f>IF(+All!#REF!="South Florida",+All!#REF!,IF(+All!#REF!="South Florida",+All!#REF!,0))</f>
        <v>#REF!</v>
      </c>
      <c r="BA115" s="90" t="e">
        <f>IF(+All!#REF!="South Florida",+All!#REF!,IF(+All!#REF!="South Florida",+All!#REF!,0))</f>
        <v>#REF!</v>
      </c>
      <c r="BB115" s="90" t="e">
        <f>IF(+All!#REF!="South Florida",+All!#REF!,IF(+All!#REF!="South Florida",+All!#REF!,0))</f>
        <v>#REF!</v>
      </c>
      <c r="BC115" s="91" t="e">
        <f>IF(+All!#REF!="South Florida",+All!#REF!,IF(+All!#REF!="South Florida",+All!#REF!,0))</f>
        <v>#REF!</v>
      </c>
      <c r="BD115" s="482" t="e">
        <f>IF(+All!#REF!="South Florida",+All!#REF!,IF(+All!#REF!="South Florida",+All!#REF!,0))</f>
        <v>#REF!</v>
      </c>
      <c r="BE115" s="483" t="e">
        <f>IF(+All!#REF!="South Florida",+All!#REF!,IF(+All!#REF!="South Florida",+All!#REF!,0))</f>
        <v>#REF!</v>
      </c>
      <c r="BF115" s="483" t="e">
        <f>IF(+All!#REF!="South Florida",+All!#REF!,IF(+All!#REF!="South Florida",+All!#REF!,0))</f>
        <v>#REF!</v>
      </c>
      <c r="BG115" s="482" t="e">
        <f>IF(+All!#REF!="South Florida",+All!#REF!,IF(+All!#REF!="South Florida",+All!#REF!,0))</f>
        <v>#REF!</v>
      </c>
      <c r="BH115" s="483" t="e">
        <f>IF(+All!#REF!="South Florida",+All!#REF!,IF(+All!#REF!="South Florida",+All!#REF!,0))</f>
        <v>#REF!</v>
      </c>
      <c r="BI115" s="484" t="e">
        <f>IF(+All!#REF!="South Florida",+All!#REF!,IF(+All!#REF!="South Florida",+All!#REF!,0))</f>
        <v>#REF!</v>
      </c>
      <c r="BJ115" s="92" t="e">
        <f>IF(+All!#REF!="South Florida",+All!#REF!,IF(+All!#REF!="South Florida",+All!#REF!,0))</f>
        <v>#REF!</v>
      </c>
      <c r="BK115" s="93" t="e">
        <f>IF(+All!#REF!="South Florida",+All!#REF!,IF(+All!#REF!="South Florida",+All!#REF!,0))</f>
        <v>#REF!</v>
      </c>
    </row>
    <row r="116" spans="1:63" x14ac:dyDescent="0.8">
      <c r="A116" s="70">
        <f>IF(+All!$F915="South Florida",+All!A915,IF(+All!$H915="South Florida",+All!A915,0))</f>
        <v>0</v>
      </c>
      <c r="B116" s="70">
        <f>IF(+All!$F915="South Florida",+All!B915,IF(+All!$H915="South Florida",+All!B915,0))</f>
        <v>0</v>
      </c>
      <c r="C116" s="94">
        <f>IF(+All!$F915="South Florida",+All!C915,IF(+All!$H915="South Florida",+All!C915,0))</f>
        <v>0</v>
      </c>
      <c r="D116" s="73">
        <f>IF(+All!$F915="South Florida",+All!D915,IF(+All!$H915="South Florida",+All!D915,0))</f>
        <v>0</v>
      </c>
      <c r="E116" s="707">
        <f>IF(+All!$F915="South Florida",+All!E915,IF(+All!$H915="South Florida",+All!E915,0))</f>
        <v>0</v>
      </c>
      <c r="F116" s="75">
        <f>IF(+All!$F915="South Florida",+All!F915,IF(+All!$H915="South Florida",+All!F915,0))</f>
        <v>0</v>
      </c>
      <c r="G116" s="76">
        <f>IF(+All!$F915="South Florida",+All!G915,IF(+All!$H915="South Florida",+All!G915,0))</f>
        <v>0</v>
      </c>
      <c r="H116" s="75">
        <f>IF(+All!$F915="South Florida",+All!H915,IF(+All!$H915="South Florida",+All!H915,0))</f>
        <v>0</v>
      </c>
      <c r="I116" s="76">
        <f>IF(+All!$F915="South Florida",+All!I915,IF(+All!$H915="South Florida",+All!I915,0))</f>
        <v>0</v>
      </c>
      <c r="J116" s="706">
        <f>IF(+All!$F915="South Florida",+All!J915,IF(+All!$H915="South Florida",+All!J915,0))</f>
        <v>0</v>
      </c>
      <c r="K116" s="707">
        <f>IF(+All!$F915="South Florida",+All!K915,IF(+All!$H915="South Florida",+All!K915,0))</f>
        <v>0</v>
      </c>
      <c r="L116" s="78">
        <f>IF(+All!$F915="South Florida",+All!L915,IF(+All!$H915="South Florida",+All!L915,0))</f>
        <v>0</v>
      </c>
      <c r="M116" s="79">
        <f>IF(+All!$F915="South Florida",+All!M915,IF(+All!$H915="South Florida",+All!M915,0))</f>
        <v>0</v>
      </c>
      <c r="N116" s="706">
        <f>IF(+All!$F915="South Florida",+All!N915,IF(+All!$H915="South Florida",+All!N915,0))</f>
        <v>0</v>
      </c>
      <c r="O116" s="708">
        <f>IF(+All!$F915="South Florida",+All!O915,IF(+All!$H915="South Florida",+All!O915,0))</f>
        <v>0</v>
      </c>
      <c r="P116" s="708">
        <f>IF(+All!$F915="South Florida",+All!P915,IF(+All!$H915="South Florida",+All!P915,0))</f>
        <v>0</v>
      </c>
      <c r="Q116" s="707">
        <f>IF(+All!$F915="South Florida",+All!Q915,IF(+All!$H915="South Florida",+All!Q915,0))</f>
        <v>0</v>
      </c>
      <c r="R116" s="706">
        <f>IF(+All!$F915="South Florida",+All!R915,IF(+All!$H915="South Florida",+All!R915,0))</f>
        <v>0</v>
      </c>
      <c r="S116" s="708">
        <f>IF(+All!$F915="South Florida",+All!S915,IF(+All!$H915="South Florida",+All!S915,0))</f>
        <v>0</v>
      </c>
      <c r="T116" s="706">
        <f>IF(+All!$F915="South Florida",+All!T915,IF(+All!$H915="South Florida",+All!T915,0))</f>
        <v>0</v>
      </c>
      <c r="U116" s="707">
        <f>IF(+All!$F915="South Florida",+All!U915,IF(+All!$H915="South Florida",+All!U915,0))</f>
        <v>0</v>
      </c>
      <c r="V116" s="706" t="e">
        <f>IF(+All!#REF!="South Florida",+All!#REF!,IF(+All!#REF!="South Florida",+All!#REF!,0))</f>
        <v>#REF!</v>
      </c>
      <c r="W116" s="707" t="e">
        <f>IF(+All!#REF!="South Florida",+All!#REF!,IF(+All!#REF!="South Florida",+All!#REF!,0))</f>
        <v>#REF!</v>
      </c>
      <c r="X116" s="706" t="e">
        <f>IF(+All!#REF!="South Florida",+All!#REF!,IF(+All!#REF!="South Florida",+All!#REF!,0))</f>
        <v>#REF!</v>
      </c>
      <c r="Y116" s="707" t="e">
        <f>IF(+All!#REF!="South Florida",+All!#REF!,IF(+All!#REF!="South Florida",+All!#REF!,0))</f>
        <v>#REF!</v>
      </c>
      <c r="Z116" s="706" t="e">
        <f>IF(+All!#REF!="South Florida",+All!#REF!,IF(+All!#REF!="South Florida",+All!#REF!,0))</f>
        <v>#REF!</v>
      </c>
      <c r="AA116" s="707" t="e">
        <f>IF(+All!#REF!="South Florida",+All!#REF!,IF(+All!#REF!="South Florida",+All!#REF!,0))</f>
        <v>#REF!</v>
      </c>
      <c r="AB116" s="706" t="e">
        <f>IF(+All!#REF!="South Florida",+All!#REF!,IF(+All!#REF!="South Florida",+All!#REF!,0))</f>
        <v>#REF!</v>
      </c>
      <c r="AC116" s="707" t="e">
        <f>IF(+All!#REF!="South Florida",+All!#REF!,IF(+All!#REF!="South Florida",+All!#REF!,0))</f>
        <v>#REF!</v>
      </c>
      <c r="AD116" s="706" t="e">
        <f>IF(+All!#REF!="South Florida",+All!#REF!,IF(+All!#REF!="South Florida",+All!#REF!,0))</f>
        <v>#REF!</v>
      </c>
      <c r="AE116" s="707" t="e">
        <f>IF(+All!#REF!="South Florida",+All!#REF!,IF(+All!#REF!="South Florida",+All!#REF!,0))</f>
        <v>#REF!</v>
      </c>
      <c r="AF116" s="706" t="e">
        <f>IF(+All!#REF!="South Florida",+All!#REF!,IF(+All!#REF!="South Florida",+All!#REF!,0))</f>
        <v>#REF!</v>
      </c>
      <c r="AG116" s="707" t="e">
        <f>IF(+All!#REF!="South Florida",+All!#REF!,IF(+All!#REF!="South Florida",+All!#REF!,0))</f>
        <v>#REF!</v>
      </c>
      <c r="AH116" s="706" t="e">
        <f>IF(+All!#REF!="South Florida",+All!#REF!,IF(+All!#REF!="South Florida",+All!#REF!,0))</f>
        <v>#REF!</v>
      </c>
      <c r="AI116" s="707" t="e">
        <f>IF(+All!#REF!="South Florida",+All!#REF!,IF(+All!#REF!="South Florida",+All!#REF!,0))</f>
        <v>#REF!</v>
      </c>
      <c r="AJ116" s="706" t="e">
        <f>IF(+All!#REF!="South Florida",+All!#REF!,IF(+All!#REF!="South Florida",+All!#REF!,0))</f>
        <v>#REF!</v>
      </c>
      <c r="AK116" s="707" t="e">
        <f>IF(+All!#REF!="South Florida",+All!#REF!,IF(+All!#REF!="South Florida",+All!#REF!,0))</f>
        <v>#REF!</v>
      </c>
      <c r="AL116" s="586" t="e">
        <f>IF(+All!#REF!="South Florida",+All!#REF!,IF(+All!#REF!="South Florida",+All!#REF!,0))</f>
        <v>#REF!</v>
      </c>
      <c r="AM116" s="584" t="e">
        <f>IF(+All!#REF!="South Florida",+All!#REF!,IF(+All!#REF!="South Florida",+All!#REF!,0))</f>
        <v>#REF!</v>
      </c>
      <c r="AN116" s="586" t="e">
        <f>IF(+All!#REF!="South Florida",+All!#REF!,IF(+All!#REF!="South Florida",+All!#REF!,0))</f>
        <v>#REF!</v>
      </c>
      <c r="AO116" s="585" t="e">
        <f>IF(+All!#REF!="South Florida",+All!#REF!,IF(+All!#REF!="South Florida",+All!#REF!,0))</f>
        <v>#REF!</v>
      </c>
      <c r="AP116" s="84" t="e">
        <f>IF(+All!#REF!="South Florida",+All!#REF!,IF(+All!#REF!="South Florida",+All!#REF!,0))</f>
        <v>#REF!</v>
      </c>
      <c r="AQ116" s="480" t="e">
        <f>IF(+All!#REF!="South Florida",+All!#REF!,IF(+All!#REF!="South Florida",+All!#REF!,0))</f>
        <v>#REF!</v>
      </c>
      <c r="AR116" s="482" t="e">
        <f>IF(+All!#REF!="South Florida",+All!#REF!,IF(+All!#REF!="South Florida",+All!#REF!,0))</f>
        <v>#REF!</v>
      </c>
      <c r="AS116" s="483" t="e">
        <f>IF(+All!#REF!="South Florida",+All!#REF!,IF(+All!#REF!="South Florida",+All!#REF!,0))</f>
        <v>#REF!</v>
      </c>
      <c r="AT116" s="483" t="e">
        <f>IF(+All!#REF!="South Florida",+All!#REF!,IF(+All!#REF!="South Florida",+All!#REF!,0))</f>
        <v>#REF!</v>
      </c>
      <c r="AU116" s="482" t="e">
        <f>IF(+All!#REF!="South Florida",+All!#REF!,IF(+All!#REF!="South Florida",+All!#REF!,0))</f>
        <v>#REF!</v>
      </c>
      <c r="AV116" s="483" t="e">
        <f>IF(+All!#REF!="South Florida",+All!#REF!,IF(+All!#REF!="South Florida",+All!#REF!,0))</f>
        <v>#REF!</v>
      </c>
      <c r="AW116" s="484" t="e">
        <f>IF(+All!#REF!="South Florida",+All!#REF!,IF(+All!#REF!="South Florida",+All!#REF!,0))</f>
        <v>#REF!</v>
      </c>
      <c r="AX116" s="483" t="e">
        <f>IF(+All!#REF!="South Florida",+All!#REF!,IF(+All!#REF!="South Florida",+All!#REF!,0))</f>
        <v>#REF!</v>
      </c>
      <c r="AY116" s="88" t="e">
        <f>IF(+All!#REF!="South Florida",+All!#REF!,IF(+All!#REF!="South Florida",+All!#REF!,0))</f>
        <v>#REF!</v>
      </c>
      <c r="AZ116" s="89" t="e">
        <f>IF(+All!#REF!="South Florida",+All!#REF!,IF(+All!#REF!="South Florida",+All!#REF!,0))</f>
        <v>#REF!</v>
      </c>
      <c r="BA116" s="90" t="e">
        <f>IF(+All!#REF!="South Florida",+All!#REF!,IF(+All!#REF!="South Florida",+All!#REF!,0))</f>
        <v>#REF!</v>
      </c>
      <c r="BB116" s="90" t="e">
        <f>IF(+All!#REF!="South Florida",+All!#REF!,IF(+All!#REF!="South Florida",+All!#REF!,0))</f>
        <v>#REF!</v>
      </c>
      <c r="BC116" s="91" t="e">
        <f>IF(+All!#REF!="South Florida",+All!#REF!,IF(+All!#REF!="South Florida",+All!#REF!,0))</f>
        <v>#REF!</v>
      </c>
      <c r="BD116" s="482" t="e">
        <f>IF(+All!#REF!="South Florida",+All!#REF!,IF(+All!#REF!="South Florida",+All!#REF!,0))</f>
        <v>#REF!</v>
      </c>
      <c r="BE116" s="483" t="e">
        <f>IF(+All!#REF!="South Florida",+All!#REF!,IF(+All!#REF!="South Florida",+All!#REF!,0))</f>
        <v>#REF!</v>
      </c>
      <c r="BF116" s="483" t="e">
        <f>IF(+All!#REF!="South Florida",+All!#REF!,IF(+All!#REF!="South Florida",+All!#REF!,0))</f>
        <v>#REF!</v>
      </c>
      <c r="BG116" s="482" t="e">
        <f>IF(+All!#REF!="South Florida",+All!#REF!,IF(+All!#REF!="South Florida",+All!#REF!,0))</f>
        <v>#REF!</v>
      </c>
      <c r="BH116" s="483" t="e">
        <f>IF(+All!#REF!="South Florida",+All!#REF!,IF(+All!#REF!="South Florida",+All!#REF!,0))</f>
        <v>#REF!</v>
      </c>
      <c r="BI116" s="484" t="e">
        <f>IF(+All!#REF!="South Florida",+All!#REF!,IF(+All!#REF!="South Florida",+All!#REF!,0))</f>
        <v>#REF!</v>
      </c>
      <c r="BJ116" s="92" t="e">
        <f>IF(+All!#REF!="South Florida",+All!#REF!,IF(+All!#REF!="South Florida",+All!#REF!,0))</f>
        <v>#REF!</v>
      </c>
      <c r="BK116" s="93" t="e">
        <f>IF(+All!#REF!="South Florida",+All!#REF!,IF(+All!#REF!="South Florida",+All!#REF!,0))</f>
        <v>#REF!</v>
      </c>
    </row>
    <row r="117" spans="1:63" x14ac:dyDescent="0.8">
      <c r="B117" s="70"/>
      <c r="C117" s="94"/>
      <c r="D117" s="73"/>
      <c r="F117" s="1219" t="str">
        <f>F118</f>
        <v>Temple</v>
      </c>
      <c r="G117" s="1220"/>
      <c r="H117" s="1220"/>
      <c r="I117" s="1221"/>
      <c r="L117" s="78"/>
      <c r="M117" s="79"/>
      <c r="W117" s="74"/>
      <c r="AD117" s="77"/>
      <c r="AE117" s="74"/>
      <c r="AF117" s="77"/>
      <c r="AG117" s="74"/>
      <c r="AH117" s="77"/>
      <c r="AI117" s="74"/>
      <c r="AJ117" s="77"/>
      <c r="AK117" s="74"/>
      <c r="AQ117" s="480"/>
      <c r="AR117" s="482"/>
      <c r="AS117" s="483"/>
      <c r="AT117" s="483"/>
      <c r="AU117" s="482"/>
      <c r="AV117" s="483"/>
      <c r="AW117" s="484"/>
      <c r="AX117" s="483"/>
      <c r="AY117" s="88"/>
      <c r="AZ117" s="89"/>
      <c r="BA117" s="90"/>
      <c r="BB117" s="90"/>
      <c r="BC117" s="91"/>
      <c r="BD117" s="482"/>
      <c r="BE117" s="483"/>
      <c r="BF117" s="483"/>
      <c r="BG117" s="482"/>
      <c r="BH117" s="483"/>
      <c r="BI117" s="484"/>
    </row>
    <row r="118" spans="1:63" x14ac:dyDescent="0.8">
      <c r="A118" s="70">
        <f>IF(+All!$F15="Temple",+All!A15,IF(+All!$H15="Temple",+All!A15,0))</f>
        <v>1</v>
      </c>
      <c r="B118" s="480" t="str">
        <f>IF(+All!$F15="Temple",+All!B15,IF(+All!$H15="Temple",+All!B15,0))</f>
        <v>Sat</v>
      </c>
      <c r="C118" s="104">
        <f>IF(+All!$F15="Temple",+All!C15,IF(+All!$H15="Temple",+All!C15,0))</f>
        <v>44443</v>
      </c>
      <c r="D118" s="105">
        <f>IF(+All!$F15="Temple",+All!D15,IF(+All!$H15="Temple",+All!D15,0))</f>
        <v>0.5</v>
      </c>
      <c r="E118" s="707" t="str">
        <f>IF(+All!$F15="Temple",+All!E15,IF(+All!$H15="Temple",+All!E15,0))</f>
        <v>BTN</v>
      </c>
      <c r="F118" s="706" t="str">
        <f>IF(+All!$F15="Temple",+All!F15,IF(+All!$H15="Temple",+All!F15,0))</f>
        <v>Temple</v>
      </c>
      <c r="G118" s="707" t="str">
        <f>IF(+All!$F15="Temple",+All!G15,IF(+All!$H15="Temple",+All!G15,0))</f>
        <v>AAC</v>
      </c>
      <c r="H118" s="706" t="str">
        <f>IF(+All!$F15="Temple",+All!H15,IF(+All!$H15="Temple",+All!H15,0))</f>
        <v>Rutgers</v>
      </c>
      <c r="I118" s="707" t="str">
        <f>IF(+All!$F15="Temple",+All!I15,IF(+All!$H15="Temple",+All!I15,0))</f>
        <v>B10</v>
      </c>
      <c r="J118" s="706" t="str">
        <f>IF(+All!$F15="Temple",+All!J15,IF(+All!$H15="Temple",+All!J15,0))</f>
        <v>Rutgers</v>
      </c>
      <c r="K118" s="707" t="str">
        <f>IF(+All!$F15="Temple",+All!K15,IF(+All!$H15="Temple",+All!K15,0))</f>
        <v>Temple</v>
      </c>
      <c r="L118" s="92">
        <f>IF(+All!$F15="Temple",+All!L15,IF(+All!$H15="Temple",+All!L15,0))</f>
        <v>14.5</v>
      </c>
      <c r="M118" s="93">
        <f>IF(+All!$F15="Temple",+All!M15,IF(+All!$H15="Temple",+All!M15,0))</f>
        <v>51.5</v>
      </c>
      <c r="N118" s="706" t="str">
        <f>IF(+All!$F15="Temple",+All!N15,IF(+All!$H15="Temple",+All!N15,0))</f>
        <v>Rutgers</v>
      </c>
      <c r="O118" s="708">
        <f>IF(+All!$F15="Temple",+All!O15,IF(+All!$H15="Temple",+All!O15,0))</f>
        <v>61</v>
      </c>
      <c r="P118" s="708" t="str">
        <f>IF(+All!$F15="Temple",+All!P15,IF(+All!$H15="Temple",+All!P15,0))</f>
        <v>Temple</v>
      </c>
      <c r="Q118" s="707">
        <f>IF(+All!$F15="Temple",+All!Q15,IF(+All!$H15="Temple",+All!Q15,0))</f>
        <v>14</v>
      </c>
      <c r="R118" s="706" t="str">
        <f>IF(+All!$F15="Temple",+All!R15,IF(+All!$H15="Temple",+All!R15,0))</f>
        <v>Rutgers</v>
      </c>
      <c r="S118" s="708" t="str">
        <f>IF(+All!$F15="Temple",+All!S15,IF(+All!$H15="Temple",+All!S15,0))</f>
        <v>Temple</v>
      </c>
      <c r="T118" s="706" t="str">
        <f>IF(+All!$F15="Temple",+All!T15,IF(+All!$H15="Temple",+All!T15,0))</f>
        <v>Temple</v>
      </c>
      <c r="U118" s="707" t="str">
        <f>IF(+All!$F15="Temple",+All!U15,IF(+All!$H15="Temple",+All!U15,0))</f>
        <v>L</v>
      </c>
      <c r="V118" s="706"/>
      <c r="X118" s="706"/>
      <c r="Y118" s="707"/>
      <c r="Z118" s="706"/>
      <c r="AA118" s="707"/>
      <c r="AB118" s="706"/>
      <c r="AC118" s="707"/>
      <c r="AQ118" s="480"/>
      <c r="BC118" s="480"/>
    </row>
    <row r="119" spans="1:63" x14ac:dyDescent="0.8">
      <c r="A119" s="70">
        <f>IF(+All!$F146="Temple",+All!A146,IF(+All!$H146="Temple",+All!A146,0))</f>
        <v>2</v>
      </c>
      <c r="B119" s="480" t="str">
        <f>IF(+All!$F146="Temple",+All!B146,IF(+All!$H146="Temple",+All!B146,0))</f>
        <v>Sat</v>
      </c>
      <c r="C119" s="104">
        <f>IF(+All!$F146="Temple",+All!C146,IF(+All!$H146="Temple",+All!C146,0))</f>
        <v>44450</v>
      </c>
      <c r="D119" s="105">
        <f>IF(+All!$F146="Temple",+All!D146,IF(+All!$H146="Temple",+All!D146,0))</f>
        <v>0.64583333333333337</v>
      </c>
      <c r="E119" s="707">
        <f>IF(+All!$F146="Temple",+All!E146,IF(+All!$H146="Temple",+All!E146,0))</f>
        <v>0</v>
      </c>
      <c r="F119" s="706" t="str">
        <f>IF(+All!$F146="Temple",+All!F146,IF(+All!$H146="Temple",+All!F146,0))</f>
        <v>Temple</v>
      </c>
      <c r="G119" s="707" t="str">
        <f>IF(+All!$F146="Temple",+All!G146,IF(+All!$H146="Temple",+All!G146,0))</f>
        <v>AAC</v>
      </c>
      <c r="H119" s="706" t="str">
        <f>IF(+All!$F146="Temple",+All!H146,IF(+All!$H146="Temple",+All!H146,0))</f>
        <v>Akron</v>
      </c>
      <c r="I119" s="707" t="str">
        <f>IF(+All!$F146="Temple",+All!I146,IF(+All!$H146="Temple",+All!I146,0))</f>
        <v>MAC</v>
      </c>
      <c r="J119" s="706" t="str">
        <f>IF(+All!$F146="Temple",+All!J146,IF(+All!$H146="Temple",+All!J146,0))</f>
        <v>Temple</v>
      </c>
      <c r="K119" s="707" t="str">
        <f>IF(+All!$F146="Temple",+All!K146,IF(+All!$H146="Temple",+All!K146,0))</f>
        <v>Akron</v>
      </c>
      <c r="L119" s="92">
        <f>IF(+All!$F146="Temple",+All!L146,IF(+All!$H146="Temple",+All!L146,0))</f>
        <v>7</v>
      </c>
      <c r="M119" s="93">
        <f>IF(+All!$F146="Temple",+All!M146,IF(+All!$H146="Temple",+All!M146,0))</f>
        <v>52.5</v>
      </c>
      <c r="N119" s="706" t="str">
        <f>IF(+All!$F146="Temple",+All!N146,IF(+All!$H146="Temple",+All!N146,0))</f>
        <v>Temple</v>
      </c>
      <c r="O119" s="708">
        <f>IF(+All!$F146="Temple",+All!O146,IF(+All!$H146="Temple",+All!O146,0))</f>
        <v>45</v>
      </c>
      <c r="P119" s="708" t="str">
        <f>IF(+All!$F146="Temple",+All!P146,IF(+All!$H146="Temple",+All!P146,0))</f>
        <v>Akron</v>
      </c>
      <c r="Q119" s="707">
        <f>IF(+All!$F146="Temple",+All!Q146,IF(+All!$H146="Temple",+All!Q146,0))</f>
        <v>24</v>
      </c>
      <c r="R119" s="706" t="str">
        <f>IF(+All!$F146="Temple",+All!R146,IF(+All!$H146="Temple",+All!R146,0))</f>
        <v>Temple</v>
      </c>
      <c r="S119" s="708" t="str">
        <f>IF(+All!$F146="Temple",+All!S146,IF(+All!$H146="Temple",+All!S146,0))</f>
        <v>Akron</v>
      </c>
      <c r="T119" s="706" t="str">
        <f>IF(+All!$F146="Temple",+All!T146,IF(+All!$H146="Temple",+All!T146,0))</f>
        <v>Temple</v>
      </c>
      <c r="U119" s="707" t="str">
        <f>IF(+All!$F146="Temple",+All!U146,IF(+All!$H146="Temple",+All!U146,0))</f>
        <v>W</v>
      </c>
      <c r="V119" s="706">
        <f>IF(+All!$F122="Temple",+All!#REF!,IF(+All!$H122="Temple",+All!#REF!,0))</f>
        <v>0</v>
      </c>
      <c r="W119" s="76">
        <f>IF(+All!$F122="Temple",+All!#REF!,IF(+All!$H122="Temple",+All!#REF!,0))</f>
        <v>0</v>
      </c>
      <c r="X119" s="706">
        <f>IF(+All!$F122="Temple",+All!#REF!,IF(+All!$H122="Temple",+All!#REF!,0))</f>
        <v>0</v>
      </c>
      <c r="Y119" s="707">
        <f>IF(+All!$F122="Temple",+All!#REF!,IF(+All!$H122="Temple",+All!#REF!,0))</f>
        <v>0</v>
      </c>
      <c r="Z119" s="706">
        <f>IF(+All!$F122="Temple",+All!#REF!,IF(+All!$H122="Temple",+All!#REF!,0))</f>
        <v>0</v>
      </c>
      <c r="AA119" s="707">
        <f>IF(+All!$F122="Temple",+All!#REF!,IF(+All!$H122="Temple",+All!#REF!,0))</f>
        <v>0</v>
      </c>
      <c r="AB119" s="706">
        <f>IF(+All!$F122="Temple",+All!#REF!,IF(+All!$H122="Temple",+All!#REF!,0))</f>
        <v>0</v>
      </c>
      <c r="AC119" s="707">
        <f>IF(+All!$F122="Temple",+All!#REF!,IF(+All!$H122="Temple",+All!#REF!,0))</f>
        <v>0</v>
      </c>
      <c r="AD119" s="75">
        <f>IF(+All!$F122="Temple",+All!#REF!,IF(+All!$H122="Temple",+All!#REF!,0))</f>
        <v>0</v>
      </c>
      <c r="AE119" s="76">
        <f>IF(+All!$F122="Temple",+All!#REF!,IF(+All!$H122="Temple",+All!#REF!,0))</f>
        <v>0</v>
      </c>
      <c r="AF119" s="75">
        <f>IF(+All!$F122="Temple",+All!#REF!,IF(+All!$H122="Temple",+All!#REF!,0))</f>
        <v>0</v>
      </c>
      <c r="AG119" s="76">
        <f>IF(+All!$F122="Temple",+All!#REF!,IF(+All!$H122="Temple",+All!#REF!,0))</f>
        <v>0</v>
      </c>
      <c r="AH119" s="75">
        <f>IF(+All!$F122="Temple",+All!#REF!,IF(+All!$H122="Temple",+All!#REF!,0))</f>
        <v>0</v>
      </c>
      <c r="AI119" s="76">
        <f>IF(+All!$F122="Temple",+All!#REF!,IF(+All!$H122="Temple",+All!#REF!,0))</f>
        <v>0</v>
      </c>
      <c r="AJ119" s="75">
        <f>IF(+All!$F122="Temple",+All!#REF!,IF(+All!$H122="Temple",+All!#REF!,0))</f>
        <v>0</v>
      </c>
      <c r="AK119" s="76">
        <f>IF(+All!$F122="Temple",+All!#REF!,IF(+All!$H122="Temple",+All!#REF!,0))</f>
        <v>0</v>
      </c>
      <c r="AL119" s="586">
        <f>IF(+All!$F122="Temple",+All!V122,IF(+All!$H122="Temple",+All!V122,0))</f>
        <v>0</v>
      </c>
      <c r="AM119" s="584">
        <f>IF(+All!$F122="Temple",+All!W122,IF(+All!$H122="Temple",+All!W122,0))</f>
        <v>0</v>
      </c>
      <c r="AN119" s="586">
        <f>IF(+All!$F122="Temple",+All!X122,IF(+All!$H122="Temple",+All!X122,0))</f>
        <v>0</v>
      </c>
      <c r="AO119" s="585">
        <f>IF(+All!$F122="Temple",+All!Y122,IF(+All!$H122="Temple",+All!Y122,0))</f>
        <v>0</v>
      </c>
      <c r="AP119" s="84">
        <f>IF(+All!$F122="Temple",+All!Z122,IF(+All!$H122="Temple",+All!Z122,0))</f>
        <v>0</v>
      </c>
      <c r="AQ119" s="480">
        <f>IF(+All!$F122="Temple",+All!#REF!,IF(+All!$H122="Temple",+All!#REF!,0))</f>
        <v>0</v>
      </c>
      <c r="AR119" s="81">
        <f>IF(+All!$F122="Temple",+All!#REF!,IF(+All!$H122="Temple",+All!#REF!,0))</f>
        <v>0</v>
      </c>
      <c r="AS119" s="96">
        <f>IF(+All!$F122="Temple",+All!#REF!,IF(+All!$H122="Temple",+All!#REF!,0))</f>
        <v>0</v>
      </c>
      <c r="AT119" s="96">
        <f>IF(+All!$F122="Temple",+All!#REF!,IF(+All!$H122="Temple",+All!#REF!,0))</f>
        <v>0</v>
      </c>
      <c r="AU119" s="81">
        <f>IF(+All!$F122="Temple",+All!#REF!,IF(+All!$H122="Temple",+All!#REF!,0))</f>
        <v>0</v>
      </c>
      <c r="AV119" s="96">
        <f>IF(+All!$F122="Temple",+All!#REF!,IF(+All!$H122="Temple",+All!#REF!,0))</f>
        <v>0</v>
      </c>
      <c r="AW119" s="70">
        <f>IF(+All!$F122="Temple",+All!#REF!,IF(+All!$H122="Temple",+All!#REF!,0))</f>
        <v>0</v>
      </c>
      <c r="AX119" s="96">
        <f>IF(+All!$F122="Temple",+All!#REF!,IF(+All!$H122="Temple",+All!#REF!,0))</f>
        <v>0</v>
      </c>
      <c r="AY119" s="103">
        <f>IF(+All!$F122="Temple",+All!#REF!,IF(+All!$H122="Temple",+All!#REF!,0))</f>
        <v>0</v>
      </c>
      <c r="AZ119" s="82">
        <f>IF(+All!$F122="Temple",+All!#REF!,IF(+All!$H122="Temple",+All!#REF!,0))</f>
        <v>0</v>
      </c>
      <c r="BA119" s="83">
        <f>IF(+All!$F122="Temple",+All!#REF!,IF(+All!$H122="Temple",+All!#REF!,0))</f>
        <v>0</v>
      </c>
      <c r="BB119" s="83">
        <f>IF(+All!$F122="Temple",+All!#REF!,IF(+All!$H122="Temple",+All!#REF!,0))</f>
        <v>0</v>
      </c>
      <c r="BC119" s="480">
        <f>IF(+All!$F122="Temple",+All!#REF!,IF(+All!$H122="Temple",+All!#REF!,0))</f>
        <v>0</v>
      </c>
      <c r="BD119" s="81">
        <f>IF(+All!$F122="Temple",+All!#REF!,IF(+All!$H122="Temple",+All!#REF!,0))</f>
        <v>0</v>
      </c>
      <c r="BE119" s="96">
        <f>IF(+All!$F122="Temple",+All!#REF!,IF(+All!$H122="Temple",+All!#REF!,0))</f>
        <v>0</v>
      </c>
      <c r="BF119" s="96">
        <f>IF(+All!$F122="Temple",+All!#REF!,IF(+All!$H122="Temple",+All!#REF!,0))</f>
        <v>0</v>
      </c>
      <c r="BG119" s="81">
        <f>IF(+All!$F122="Temple",+All!#REF!,IF(+All!$H122="Temple",+All!#REF!,0))</f>
        <v>0</v>
      </c>
      <c r="BH119" s="96">
        <f>IF(+All!$F122="Temple",+All!#REF!,IF(+All!$H122="Temple",+All!#REF!,0))</f>
        <v>0</v>
      </c>
      <c r="BI119" s="70">
        <f>IF(+All!$F122="Temple",+All!#REF!,IF(+All!$H122="Temple",+All!#REF!,0))</f>
        <v>0</v>
      </c>
      <c r="BJ119" s="92">
        <f>IF(+All!$F122="Temple",+All!#REF!,IF(+All!$H122="Temple",+All!#REF!,0))</f>
        <v>0</v>
      </c>
      <c r="BK119" s="93">
        <f>IF(+All!$F122="Temple",+All!#REF!,IF(+All!$H122="Temple",+All!#REF!,0))</f>
        <v>0</v>
      </c>
    </row>
    <row r="120" spans="1:63" x14ac:dyDescent="0.8">
      <c r="A120" s="70">
        <f>IF(+All!$F184="Temple",+All!A184,IF(+All!$H184="Temple",+All!A184,0))</f>
        <v>3</v>
      </c>
      <c r="B120" s="480" t="str">
        <f>IF(+All!$F184="Temple",+All!B184,IF(+All!$H184="Temple",+All!B184,0))</f>
        <v>Sat</v>
      </c>
      <c r="C120" s="104">
        <f>IF(+All!$F184="Temple",+All!C184,IF(+All!$H184="Temple",+All!C184,0))</f>
        <v>44457</v>
      </c>
      <c r="D120" s="105">
        <f>IF(+All!$F184="Temple",+All!D184,IF(+All!$H184="Temple",+All!D184,0))</f>
        <v>0.5</v>
      </c>
      <c r="E120" s="707" t="str">
        <f>IF(+All!$F184="Temple",+All!E184,IF(+All!$H184="Temple",+All!E184,0))</f>
        <v>ESPNU</v>
      </c>
      <c r="F120" s="706" t="str">
        <f>IF(+All!$F184="Temple",+All!F184,IF(+All!$H184="Temple",+All!F184,0))</f>
        <v>Boston College</v>
      </c>
      <c r="G120" s="707" t="str">
        <f>IF(+All!$F184="Temple",+All!G184,IF(+All!$H184="Temple",+All!G184,0))</f>
        <v>ACC</v>
      </c>
      <c r="H120" s="706" t="str">
        <f>IF(+All!$F184="Temple",+All!H184,IF(+All!$H184="Temple",+All!H184,0))</f>
        <v>Temple</v>
      </c>
      <c r="I120" s="707" t="str">
        <f>IF(+All!$F184="Temple",+All!I184,IF(+All!$H184="Temple",+All!I184,0))</f>
        <v>AAC</v>
      </c>
      <c r="J120" s="706" t="str">
        <f>IF(+All!$F184="Temple",+All!J184,IF(+All!$H184="Temple",+All!J184,0))</f>
        <v>Boston College</v>
      </c>
      <c r="K120" s="707" t="str">
        <f>IF(+All!$F184="Temple",+All!K184,IF(+All!$H184="Temple",+All!K184,0))</f>
        <v>Temple</v>
      </c>
      <c r="L120" s="92">
        <f>IF(+All!$F184="Temple",+All!L184,IF(+All!$H184="Temple",+All!L184,0))</f>
        <v>14.5</v>
      </c>
      <c r="M120" s="93">
        <f>IF(+All!$F184="Temple",+All!M184,IF(+All!$H184="Temple",+All!M184,0))</f>
        <v>56.5</v>
      </c>
      <c r="N120" s="706" t="str">
        <f>IF(+All!$F184="Temple",+All!N184,IF(+All!$H184="Temple",+All!N184,0))</f>
        <v>Boston College</v>
      </c>
      <c r="O120" s="708">
        <f>IF(+All!$F184="Temple",+All!O184,IF(+All!$H184="Temple",+All!O184,0))</f>
        <v>28</v>
      </c>
      <c r="P120" s="708" t="str">
        <f>IF(+All!$F184="Temple",+All!P184,IF(+All!$H184="Temple",+All!P184,0))</f>
        <v>Temple</v>
      </c>
      <c r="Q120" s="707">
        <f>IF(+All!$F184="Temple",+All!Q184,IF(+All!$H184="Temple",+All!Q184,0))</f>
        <v>3</v>
      </c>
      <c r="R120" s="706" t="str">
        <f>IF(+All!$F184="Temple",+All!R184,IF(+All!$H184="Temple",+All!R184,0))</f>
        <v>Boston College</v>
      </c>
      <c r="S120" s="708" t="str">
        <f>IF(+All!$F184="Temple",+All!S184,IF(+All!$H184="Temple",+All!S184,0))</f>
        <v>Temple</v>
      </c>
      <c r="T120" s="706" t="str">
        <f>IF(+All!$F184="Temple",+All!T184,IF(+All!$H184="Temple",+All!T184,0))</f>
        <v>Boston College</v>
      </c>
      <c r="U120" s="707" t="str">
        <f>IF(+All!$F184="Temple",+All!U184,IF(+All!$H184="Temple",+All!U184,0))</f>
        <v>W</v>
      </c>
      <c r="V120" s="706">
        <f>IF(+All!$F180="Temple",+All!#REF!,IF(+All!$H180="Temple",+All!#REF!,0))</f>
        <v>0</v>
      </c>
      <c r="W120" s="76">
        <f>IF(+All!$F180="Temple",+All!#REF!,IF(+All!$H180="Temple",+All!#REF!,0))</f>
        <v>0</v>
      </c>
      <c r="X120" s="706">
        <f>IF(+All!$F180="Temple",+All!#REF!,IF(+All!$H180="Temple",+All!#REF!,0))</f>
        <v>0</v>
      </c>
      <c r="Y120" s="707">
        <f>IF(+All!$F180="Temple",+All!#REF!,IF(+All!$H180="Temple",+All!#REF!,0))</f>
        <v>0</v>
      </c>
      <c r="Z120" s="706">
        <f>IF(+All!$F180="Temple",+All!#REF!,IF(+All!$H180="Temple",+All!#REF!,0))</f>
        <v>0</v>
      </c>
      <c r="AA120" s="707">
        <f>IF(+All!$F180="Temple",+All!#REF!,IF(+All!$H180="Temple",+All!#REF!,0))</f>
        <v>0</v>
      </c>
      <c r="AB120" s="706">
        <f>IF(+All!$F180="Temple",+All!#REF!,IF(+All!$H180="Temple",+All!#REF!,0))</f>
        <v>0</v>
      </c>
      <c r="AC120" s="707">
        <f>IF(+All!$F180="Temple",+All!#REF!,IF(+All!$H180="Temple",+All!#REF!,0))</f>
        <v>0</v>
      </c>
      <c r="AD120" s="75">
        <f>IF(+All!$F180="Temple",+All!#REF!,IF(+All!$H180="Temple",+All!#REF!,0))</f>
        <v>0</v>
      </c>
      <c r="AE120" s="76">
        <f>IF(+All!$F180="Temple",+All!#REF!,IF(+All!$H180="Temple",+All!#REF!,0))</f>
        <v>0</v>
      </c>
      <c r="AF120" s="75">
        <f>IF(+All!$F180="Temple",+All!#REF!,IF(+All!$H180="Temple",+All!#REF!,0))</f>
        <v>0</v>
      </c>
      <c r="AG120" s="76">
        <f>IF(+All!$F180="Temple",+All!#REF!,IF(+All!$H180="Temple",+All!#REF!,0))</f>
        <v>0</v>
      </c>
      <c r="AH120" s="75">
        <f>IF(+All!$F180="Temple",+All!#REF!,IF(+All!$H180="Temple",+All!#REF!,0))</f>
        <v>0</v>
      </c>
      <c r="AI120" s="76">
        <f>IF(+All!$F180="Temple",+All!#REF!,IF(+All!$H180="Temple",+All!#REF!,0))</f>
        <v>0</v>
      </c>
      <c r="AJ120" s="75">
        <f>IF(+All!$F180="Temple",+All!#REF!,IF(+All!$H180="Temple",+All!#REF!,0))</f>
        <v>0</v>
      </c>
      <c r="AK120" s="76">
        <f>IF(+All!$F180="Temple",+All!#REF!,IF(+All!$H180="Temple",+All!#REF!,0))</f>
        <v>0</v>
      </c>
      <c r="AL120" s="586">
        <f>IF(+All!$F180="Temple",+All!V180,IF(+All!$H180="Temple",+All!V180,0))</f>
        <v>0</v>
      </c>
      <c r="AM120" s="584">
        <f>IF(+All!$F180="Temple",+All!W180,IF(+All!$H180="Temple",+All!W180,0))</f>
        <v>0</v>
      </c>
      <c r="AN120" s="586">
        <f>IF(+All!$F180="Temple",+All!X180,IF(+All!$H180="Temple",+All!X180,0))</f>
        <v>0</v>
      </c>
      <c r="AO120" s="585">
        <f>IF(+All!$F180="Temple",+All!Y180,IF(+All!$H180="Temple",+All!Y180,0))</f>
        <v>0</v>
      </c>
      <c r="AP120" s="84">
        <f>IF(+All!$F180="Temple",+All!Z180,IF(+All!$H180="Temple",+All!Z180,0))</f>
        <v>0</v>
      </c>
      <c r="AQ120" s="480">
        <f>IF(+All!$F180="Temple",+All!#REF!,IF(+All!$H180="Temple",+All!#REF!,0))</f>
        <v>0</v>
      </c>
      <c r="AR120" s="81">
        <f>IF(+All!$F180="Temple",+All!#REF!,IF(+All!$H180="Temple",+All!#REF!,0))</f>
        <v>0</v>
      </c>
      <c r="AS120" s="96">
        <f>IF(+All!$F180="Temple",+All!#REF!,IF(+All!$H180="Temple",+All!#REF!,0))</f>
        <v>0</v>
      </c>
      <c r="AT120" s="96">
        <f>IF(+All!$F180="Temple",+All!#REF!,IF(+All!$H180="Temple",+All!#REF!,0))</f>
        <v>0</v>
      </c>
      <c r="AU120" s="81">
        <f>IF(+All!$F180="Temple",+All!#REF!,IF(+All!$H180="Temple",+All!#REF!,0))</f>
        <v>0</v>
      </c>
      <c r="AV120" s="96">
        <f>IF(+All!$F180="Temple",+All!#REF!,IF(+All!$H180="Temple",+All!#REF!,0))</f>
        <v>0</v>
      </c>
      <c r="AW120" s="70">
        <f>IF(+All!$F180="Temple",+All!#REF!,IF(+All!$H180="Temple",+All!#REF!,0))</f>
        <v>0</v>
      </c>
      <c r="AX120" s="96">
        <f>IF(+All!$F180="Temple",+All!#REF!,IF(+All!$H180="Temple",+All!#REF!,0))</f>
        <v>0</v>
      </c>
      <c r="AY120" s="103">
        <f>IF(+All!$F180="Temple",+All!#REF!,IF(+All!$H180="Temple",+All!#REF!,0))</f>
        <v>0</v>
      </c>
      <c r="AZ120" s="82">
        <f>IF(+All!$F180="Temple",+All!#REF!,IF(+All!$H180="Temple",+All!#REF!,0))</f>
        <v>0</v>
      </c>
      <c r="BA120" s="83">
        <f>IF(+All!$F180="Temple",+All!#REF!,IF(+All!$H180="Temple",+All!#REF!,0))</f>
        <v>0</v>
      </c>
      <c r="BB120" s="83">
        <f>IF(+All!$F180="Temple",+All!#REF!,IF(+All!$H180="Temple",+All!#REF!,0))</f>
        <v>0</v>
      </c>
      <c r="BC120" s="480">
        <f>IF(+All!$F180="Temple",+All!#REF!,IF(+All!$H180="Temple",+All!#REF!,0))</f>
        <v>0</v>
      </c>
      <c r="BD120" s="81">
        <f>IF(+All!$F180="Temple",+All!#REF!,IF(+All!$H180="Temple",+All!#REF!,0))</f>
        <v>0</v>
      </c>
      <c r="BE120" s="96">
        <f>IF(+All!$F180="Temple",+All!#REF!,IF(+All!$H180="Temple",+All!#REF!,0))</f>
        <v>0</v>
      </c>
      <c r="BF120" s="96">
        <f>IF(+All!$F180="Temple",+All!#REF!,IF(+All!$H180="Temple",+All!#REF!,0))</f>
        <v>0</v>
      </c>
      <c r="BG120" s="81">
        <f>IF(+All!$F180="Temple",+All!#REF!,IF(+All!$H180="Temple",+All!#REF!,0))</f>
        <v>0</v>
      </c>
      <c r="BH120" s="96">
        <f>IF(+All!$F180="Temple",+All!#REF!,IF(+All!$H180="Temple",+All!#REF!,0))</f>
        <v>0</v>
      </c>
      <c r="BI120" s="70">
        <f>IF(+All!$F180="Temple",+All!#REF!,IF(+All!$H180="Temple",+All!#REF!,0))</f>
        <v>0</v>
      </c>
      <c r="BJ120" s="92">
        <f>IF(+All!$F180="Temple",+All!#REF!,IF(+All!$H180="Temple",+All!#REF!,0))</f>
        <v>0</v>
      </c>
      <c r="BK120" s="93">
        <f>IF(+All!$F180="Temple",+All!#REF!,IF(+All!$H180="Temple",+All!#REF!,0))</f>
        <v>0</v>
      </c>
    </row>
    <row r="121" spans="1:63" x14ac:dyDescent="0.8">
      <c r="A121" s="70">
        <f>IF(+All!$F264="Temple",+All!A264,IF(+All!$H264="Temple",+All!A264,0))</f>
        <v>4</v>
      </c>
      <c r="B121" s="480" t="str">
        <f>IF(+All!$F264="Temple",+All!B264,IF(+All!$H264="Temple",+All!B264,0))</f>
        <v>Sat</v>
      </c>
      <c r="C121" s="104">
        <f>IF(+All!$F264="Temple",+All!C264,IF(+All!$H264="Temple",+All!C264,0))</f>
        <v>44464</v>
      </c>
      <c r="D121" s="105">
        <f>IF(+All!$F264="Temple",+All!D264,IF(+All!$H264="Temple",+All!D264,0))</f>
        <v>0.5</v>
      </c>
      <c r="E121" s="707">
        <f>IF(+All!$F264="Temple",+All!E264,IF(+All!$H264="Temple",+All!E264,0))</f>
        <v>0</v>
      </c>
      <c r="F121" s="706" t="str">
        <f>IF(+All!$F264="Temple",+All!F264,IF(+All!$H264="Temple",+All!F264,0))</f>
        <v>1AA Wagner</v>
      </c>
      <c r="G121" s="707" t="str">
        <f>IF(+All!$F264="Temple",+All!G264,IF(+All!$H264="Temple",+All!G264,0))</f>
        <v>1AA</v>
      </c>
      <c r="H121" s="706" t="str">
        <f>IF(+All!$F264="Temple",+All!H264,IF(+All!$H264="Temple",+All!H264,0))</f>
        <v>Temple</v>
      </c>
      <c r="I121" s="707" t="str">
        <f>IF(+All!$F264="Temple",+All!I264,IF(+All!$H264="Temple",+All!I264,0))</f>
        <v>AAC</v>
      </c>
      <c r="J121" s="706">
        <f>IF(+All!$F264="Temple",+All!J264,IF(+All!$H264="Temple",+All!J264,0))</f>
        <v>0</v>
      </c>
      <c r="K121" s="707">
        <f>IF(+All!$F264="Temple",+All!K264,IF(+All!$H264="Temple",+All!K264,0))</f>
        <v>0</v>
      </c>
      <c r="L121" s="92">
        <f>IF(+All!$F264="Temple",+All!L264,IF(+All!$H264="Temple",+All!L264,0))</f>
        <v>0</v>
      </c>
      <c r="M121" s="93">
        <f>IF(+All!$F264="Temple",+All!M264,IF(+All!$H264="Temple",+All!M264,0))</f>
        <v>0</v>
      </c>
      <c r="N121" s="706" t="str">
        <f>IF(+All!$F264="Temple",+All!N264,IF(+All!$H264="Temple",+All!N264,0))</f>
        <v>Temple</v>
      </c>
      <c r="O121" s="708">
        <f>IF(+All!$F264="Temple",+All!O264,IF(+All!$H264="Temple",+All!O264,0))</f>
        <v>41</v>
      </c>
      <c r="P121" s="708" t="str">
        <f>IF(+All!$F264="Temple",+All!P264,IF(+All!$H264="Temple",+All!P264,0))</f>
        <v>1AA Wagner</v>
      </c>
      <c r="Q121" s="707">
        <f>IF(+All!$F264="Temple",+All!Q264,IF(+All!$H264="Temple",+All!Q264,0))</f>
        <v>7</v>
      </c>
      <c r="R121" s="706">
        <f>IF(+All!$F264="Temple",+All!R264,IF(+All!$H264="Temple",+All!R264,0))</f>
        <v>0</v>
      </c>
      <c r="S121" s="708">
        <f>IF(+All!$F264="Temple",+All!S264,IF(+All!$H264="Temple",+All!S264,0))</f>
        <v>0</v>
      </c>
      <c r="T121" s="706">
        <f>IF(+All!$F264="Temple",+All!T264,IF(+All!$H264="Temple",+All!T264,0))</f>
        <v>0</v>
      </c>
      <c r="U121" s="707">
        <f>IF(+All!$F264="Temple",+All!U264,IF(+All!$H264="Temple",+All!U264,0))</f>
        <v>0</v>
      </c>
      <c r="V121" s="706" t="e">
        <f>IF(+All!#REF!="Temple",+All!#REF!,IF(+All!#REF!="Temple",+All!#REF!,0))</f>
        <v>#REF!</v>
      </c>
      <c r="W121" s="76" t="e">
        <f>IF(+All!#REF!="Temple",+All!#REF!,IF(+All!#REF!="Temple",+All!#REF!,0))</f>
        <v>#REF!</v>
      </c>
      <c r="X121" s="706" t="e">
        <f>IF(+All!#REF!="Temple",+All!#REF!,IF(+All!#REF!="Temple",+All!#REF!,0))</f>
        <v>#REF!</v>
      </c>
      <c r="Y121" s="707" t="e">
        <f>IF(+All!#REF!="Temple",+All!#REF!,IF(+All!#REF!="Temple",+All!#REF!,0))</f>
        <v>#REF!</v>
      </c>
      <c r="Z121" s="706" t="e">
        <f>IF(+All!#REF!="Temple",+All!#REF!,IF(+All!#REF!="Temple",+All!#REF!,0))</f>
        <v>#REF!</v>
      </c>
      <c r="AA121" s="707" t="e">
        <f>IF(+All!#REF!="Temple",+All!#REF!,IF(+All!#REF!="Temple",+All!#REF!,0))</f>
        <v>#REF!</v>
      </c>
      <c r="AB121" s="706" t="e">
        <f>IF(+All!#REF!="Temple",+All!#REF!,IF(+All!#REF!="Temple",+All!#REF!,0))</f>
        <v>#REF!</v>
      </c>
      <c r="AC121" s="707" t="e">
        <f>IF(+All!#REF!="Temple",+All!#REF!,IF(+All!#REF!="Temple",+All!#REF!,0))</f>
        <v>#REF!</v>
      </c>
      <c r="AD121" s="75" t="e">
        <f>IF(+All!#REF!="Temple",+All!#REF!,IF(+All!#REF!="Temple",+All!#REF!,0))</f>
        <v>#REF!</v>
      </c>
      <c r="AE121" s="76" t="e">
        <f>IF(+All!#REF!="Temple",+All!#REF!,IF(+All!#REF!="Temple",+All!#REF!,0))</f>
        <v>#REF!</v>
      </c>
      <c r="AF121" s="75" t="e">
        <f>IF(+All!#REF!="Temple",+All!#REF!,IF(+All!#REF!="Temple",+All!#REF!,0))</f>
        <v>#REF!</v>
      </c>
      <c r="AG121" s="76" t="e">
        <f>IF(+All!#REF!="Temple",+All!#REF!,IF(+All!#REF!="Temple",+All!#REF!,0))</f>
        <v>#REF!</v>
      </c>
      <c r="AH121" s="75" t="e">
        <f>IF(+All!#REF!="Temple",+All!#REF!,IF(+All!#REF!="Temple",+All!#REF!,0))</f>
        <v>#REF!</v>
      </c>
      <c r="AI121" s="76" t="e">
        <f>IF(+All!#REF!="Temple",+All!#REF!,IF(+All!#REF!="Temple",+All!#REF!,0))</f>
        <v>#REF!</v>
      </c>
      <c r="AJ121" s="75" t="e">
        <f>IF(+All!#REF!="Temple",+All!#REF!,IF(+All!#REF!="Temple",+All!#REF!,0))</f>
        <v>#REF!</v>
      </c>
      <c r="AK121" s="76" t="e">
        <f>IF(+All!#REF!="Temple",+All!#REF!,IF(+All!#REF!="Temple",+All!#REF!,0))</f>
        <v>#REF!</v>
      </c>
      <c r="AL121" s="586" t="e">
        <f>IF(+All!#REF!="Temple",+All!#REF!,IF(+All!#REF!="Temple",+All!#REF!,0))</f>
        <v>#REF!</v>
      </c>
      <c r="AM121" s="584" t="e">
        <f>IF(+All!#REF!="Temple",+All!#REF!,IF(+All!#REF!="Temple",+All!#REF!,0))</f>
        <v>#REF!</v>
      </c>
      <c r="AN121" s="586" t="e">
        <f>IF(+All!#REF!="Temple",+All!#REF!,IF(+All!#REF!="Temple",+All!#REF!,0))</f>
        <v>#REF!</v>
      </c>
      <c r="AO121" s="585" t="e">
        <f>IF(+All!#REF!="Temple",+All!#REF!,IF(+All!#REF!="Temple",+All!#REF!,0))</f>
        <v>#REF!</v>
      </c>
      <c r="AP121" s="84" t="e">
        <f>IF(+All!#REF!="Temple",+All!#REF!,IF(+All!#REF!="Temple",+All!#REF!,0))</f>
        <v>#REF!</v>
      </c>
      <c r="AQ121" s="480" t="e">
        <f>IF(+All!#REF!="Temple",+All!#REF!,IF(+All!#REF!="Temple",+All!#REF!,0))</f>
        <v>#REF!</v>
      </c>
      <c r="AR121" s="81" t="e">
        <f>IF(+All!#REF!="Temple",+All!#REF!,IF(+All!#REF!="Temple",+All!#REF!,0))</f>
        <v>#REF!</v>
      </c>
      <c r="AS121" s="96" t="e">
        <f>IF(+All!#REF!="Temple",+All!#REF!,IF(+All!#REF!="Temple",+All!#REF!,0))</f>
        <v>#REF!</v>
      </c>
      <c r="AT121" s="96" t="e">
        <f>IF(+All!#REF!="Temple",+All!#REF!,IF(+All!#REF!="Temple",+All!#REF!,0))</f>
        <v>#REF!</v>
      </c>
      <c r="AU121" s="81" t="e">
        <f>IF(+All!#REF!="Temple",+All!#REF!,IF(+All!#REF!="Temple",+All!#REF!,0))</f>
        <v>#REF!</v>
      </c>
      <c r="AV121" s="96" t="e">
        <f>IF(+All!#REF!="Temple",+All!#REF!,IF(+All!#REF!="Temple",+All!#REF!,0))</f>
        <v>#REF!</v>
      </c>
      <c r="AW121" s="70" t="e">
        <f>IF(+All!#REF!="Temple",+All!#REF!,IF(+All!#REF!="Temple",+All!#REF!,0))</f>
        <v>#REF!</v>
      </c>
      <c r="AX121" s="96" t="e">
        <f>IF(+All!#REF!="Temple",+All!#REF!,IF(+All!#REF!="Temple",+All!#REF!,0))</f>
        <v>#REF!</v>
      </c>
      <c r="AY121" s="103" t="e">
        <f>IF(+All!#REF!="Temple",+All!#REF!,IF(+All!#REF!="Temple",+All!#REF!,0))</f>
        <v>#REF!</v>
      </c>
      <c r="AZ121" s="82" t="e">
        <f>IF(+All!#REF!="Temple",+All!#REF!,IF(+All!#REF!="Temple",+All!#REF!,0))</f>
        <v>#REF!</v>
      </c>
      <c r="BA121" s="83" t="e">
        <f>IF(+All!#REF!="Temple",+All!#REF!,IF(+All!#REF!="Temple",+All!#REF!,0))</f>
        <v>#REF!</v>
      </c>
      <c r="BB121" s="83" t="e">
        <f>IF(+All!#REF!="Temple",+All!#REF!,IF(+All!#REF!="Temple",+All!#REF!,0))</f>
        <v>#REF!</v>
      </c>
      <c r="BC121" s="480" t="e">
        <f>IF(+All!#REF!="Temple",+All!#REF!,IF(+All!#REF!="Temple",+All!#REF!,0))</f>
        <v>#REF!</v>
      </c>
      <c r="BD121" s="81" t="e">
        <f>IF(+All!#REF!="Temple",+All!#REF!,IF(+All!#REF!="Temple",+All!#REF!,0))</f>
        <v>#REF!</v>
      </c>
      <c r="BE121" s="96" t="e">
        <f>IF(+All!#REF!="Temple",+All!#REF!,IF(+All!#REF!="Temple",+All!#REF!,0))</f>
        <v>#REF!</v>
      </c>
      <c r="BF121" s="96" t="e">
        <f>IF(+All!#REF!="Temple",+All!#REF!,IF(+All!#REF!="Temple",+All!#REF!,0))</f>
        <v>#REF!</v>
      </c>
      <c r="BG121" s="81" t="e">
        <f>IF(+All!#REF!="Temple",+All!#REF!,IF(+All!#REF!="Temple",+All!#REF!,0))</f>
        <v>#REF!</v>
      </c>
      <c r="BH121" s="96" t="e">
        <f>IF(+All!#REF!="Temple",+All!#REF!,IF(+All!#REF!="Temple",+All!#REF!,0))</f>
        <v>#REF!</v>
      </c>
      <c r="BI121" s="70" t="e">
        <f>IF(+All!#REF!="Temple",+All!#REF!,IF(+All!#REF!="Temple",+All!#REF!,0))</f>
        <v>#REF!</v>
      </c>
      <c r="BJ121" s="92" t="e">
        <f>IF(+All!#REF!="Temple",+All!#REF!,IF(+All!#REF!="Temple",+All!#REF!,0))</f>
        <v>#REF!</v>
      </c>
      <c r="BK121" s="93" t="e">
        <f>IF(+All!#REF!="Temple",+All!#REF!,IF(+All!#REF!="Temple",+All!#REF!,0))</f>
        <v>#REF!</v>
      </c>
    </row>
    <row r="122" spans="1:63" x14ac:dyDescent="0.8">
      <c r="A122" s="70">
        <f>IF(+All!$F335="Temple",+All!A335,IF(+All!$H335="Temple",+All!A335,0))</f>
        <v>5</v>
      </c>
      <c r="B122" s="480" t="str">
        <f>IF(+All!$F335="Temple",+All!B335,IF(+All!$H335="Temple",+All!B335,0))</f>
        <v>Sat</v>
      </c>
      <c r="C122" s="104">
        <f>IF(+All!$F335="Temple",+All!C335,IF(+All!$H335="Temple",+All!C335,0))</f>
        <v>44471</v>
      </c>
      <c r="D122" s="105">
        <f>IF(+All!$F335="Temple",+All!D335,IF(+All!$H335="Temple",+All!D335,0))</f>
        <v>0.5</v>
      </c>
      <c r="E122" s="707">
        <f>IF(+All!$F335="Temple",+All!E335,IF(+All!$H335="Temple",+All!E335,0))</f>
        <v>0</v>
      </c>
      <c r="F122" s="706" t="str">
        <f>IF(+All!$F335="Temple",+All!F335,IF(+All!$H335="Temple",+All!F335,0))</f>
        <v>Memphis</v>
      </c>
      <c r="G122" s="707" t="str">
        <f>IF(+All!$F335="Temple",+All!G335,IF(+All!$H335="Temple",+All!G335,0))</f>
        <v>AAC</v>
      </c>
      <c r="H122" s="706" t="str">
        <f>IF(+All!$F335="Temple",+All!H335,IF(+All!$H335="Temple",+All!H335,0))</f>
        <v>Temple</v>
      </c>
      <c r="I122" s="707" t="str">
        <f>IF(+All!$F335="Temple",+All!I335,IF(+All!$H335="Temple",+All!I335,0))</f>
        <v>AAC</v>
      </c>
      <c r="J122" s="706" t="str">
        <f>IF(+All!$F335="Temple",+All!J335,IF(+All!$H335="Temple",+All!J335,0))</f>
        <v>Memphis</v>
      </c>
      <c r="K122" s="707" t="str">
        <f>IF(+All!$F335="Temple",+All!K335,IF(+All!$H335="Temple",+All!K335,0))</f>
        <v>Temple</v>
      </c>
      <c r="L122" s="92">
        <f>IF(+All!$F335="Temple",+All!L335,IF(+All!$H335="Temple",+All!L335,0))</f>
        <v>11.5</v>
      </c>
      <c r="M122" s="93">
        <f>IF(+All!$F335="Temple",+All!M335,IF(+All!$H335="Temple",+All!M335,0))</f>
        <v>60</v>
      </c>
      <c r="N122" s="706" t="str">
        <f>IF(+All!$F335="Temple",+All!N335,IF(+All!$H335="Temple",+All!N335,0))</f>
        <v>Temple</v>
      </c>
      <c r="O122" s="708">
        <f>IF(+All!$F335="Temple",+All!O335,IF(+All!$H335="Temple",+All!O335,0))</f>
        <v>34</v>
      </c>
      <c r="P122" s="708" t="str">
        <f>IF(+All!$F335="Temple",+All!P335,IF(+All!$H335="Temple",+All!P335,0))</f>
        <v>Memphis</v>
      </c>
      <c r="Q122" s="707">
        <f>IF(+All!$F335="Temple",+All!Q335,IF(+All!$H335="Temple",+All!Q335,0))</f>
        <v>31</v>
      </c>
      <c r="R122" s="706" t="str">
        <f>IF(+All!$F335="Temple",+All!R335,IF(+All!$H335="Temple",+All!R335,0))</f>
        <v>Temple</v>
      </c>
      <c r="S122" s="708" t="str">
        <f>IF(+All!$F335="Temple",+All!S335,IF(+All!$H335="Temple",+All!S335,0))</f>
        <v>Memphis</v>
      </c>
      <c r="T122" s="706" t="str">
        <f>IF(+All!$F335="Temple",+All!T335,IF(+All!$H335="Temple",+All!T335,0))</f>
        <v>Memphis</v>
      </c>
      <c r="U122" s="707" t="str">
        <f>IF(+All!$F335="Temple",+All!U335,IF(+All!$H335="Temple",+All!U335,0))</f>
        <v>L</v>
      </c>
      <c r="V122" s="706" t="e">
        <f>IF(+All!#REF!="Temple",+All!#REF!,IF(+All!#REF!="Temple",+All!#REF!,0))</f>
        <v>#REF!</v>
      </c>
      <c r="W122" s="76" t="e">
        <f>IF(+All!#REF!="Temple",+All!#REF!,IF(+All!#REF!="Temple",+All!#REF!,0))</f>
        <v>#REF!</v>
      </c>
      <c r="X122" s="706" t="e">
        <f>IF(+All!#REF!="Temple",+All!#REF!,IF(+All!#REF!="Temple",+All!#REF!,0))</f>
        <v>#REF!</v>
      </c>
      <c r="Y122" s="707" t="e">
        <f>IF(+All!#REF!="Temple",+All!#REF!,IF(+All!#REF!="Temple",+All!#REF!,0))</f>
        <v>#REF!</v>
      </c>
      <c r="Z122" s="706" t="e">
        <f>IF(+All!#REF!="Temple",+All!#REF!,IF(+All!#REF!="Temple",+All!#REF!,0))</f>
        <v>#REF!</v>
      </c>
      <c r="AA122" s="707" t="e">
        <f>IF(+All!#REF!="Temple",+All!#REF!,IF(+All!#REF!="Temple",+All!#REF!,0))</f>
        <v>#REF!</v>
      </c>
      <c r="AB122" s="706" t="e">
        <f>IF(+All!#REF!="Temple",+All!#REF!,IF(+All!#REF!="Temple",+All!#REF!,0))</f>
        <v>#REF!</v>
      </c>
      <c r="AC122" s="707" t="e">
        <f>IF(+All!#REF!="Temple",+All!#REF!,IF(+All!#REF!="Temple",+All!#REF!,0))</f>
        <v>#REF!</v>
      </c>
      <c r="AD122" s="75" t="e">
        <f>IF(+All!#REF!="Temple",+All!#REF!,IF(+All!#REF!="Temple",+All!#REF!,0))</f>
        <v>#REF!</v>
      </c>
      <c r="AE122" s="76" t="e">
        <f>IF(+All!#REF!="Temple",+All!#REF!,IF(+All!#REF!="Temple",+All!#REF!,0))</f>
        <v>#REF!</v>
      </c>
      <c r="AF122" s="75" t="e">
        <f>IF(+All!#REF!="Temple",+All!#REF!,IF(+All!#REF!="Temple",+All!#REF!,0))</f>
        <v>#REF!</v>
      </c>
      <c r="AG122" s="76" t="e">
        <f>IF(+All!#REF!="Temple",+All!#REF!,IF(+All!#REF!="Temple",+All!#REF!,0))</f>
        <v>#REF!</v>
      </c>
      <c r="AH122" s="75" t="e">
        <f>IF(+All!#REF!="Temple",+All!#REF!,IF(+All!#REF!="Temple",+All!#REF!,0))</f>
        <v>#REF!</v>
      </c>
      <c r="AI122" s="76" t="e">
        <f>IF(+All!#REF!="Temple",+All!#REF!,IF(+All!#REF!="Temple",+All!#REF!,0))</f>
        <v>#REF!</v>
      </c>
      <c r="AJ122" s="75" t="e">
        <f>IF(+All!#REF!="Temple",+All!#REF!,IF(+All!#REF!="Temple",+All!#REF!,0))</f>
        <v>#REF!</v>
      </c>
      <c r="AK122" s="76" t="e">
        <f>IF(+All!#REF!="Temple",+All!#REF!,IF(+All!#REF!="Temple",+All!#REF!,0))</f>
        <v>#REF!</v>
      </c>
      <c r="AL122" s="586" t="e">
        <f>IF(+All!#REF!="Temple",+All!#REF!,IF(+All!#REF!="Temple",+All!#REF!,0))</f>
        <v>#REF!</v>
      </c>
      <c r="AM122" s="584" t="e">
        <f>IF(+All!#REF!="Temple",+All!#REF!,IF(+All!#REF!="Temple",+All!#REF!,0))</f>
        <v>#REF!</v>
      </c>
      <c r="AN122" s="586" t="e">
        <f>IF(+All!#REF!="Temple",+All!#REF!,IF(+All!#REF!="Temple",+All!#REF!,0))</f>
        <v>#REF!</v>
      </c>
      <c r="AO122" s="585" t="e">
        <f>IF(+All!#REF!="Temple",+All!#REF!,IF(+All!#REF!="Temple",+All!#REF!,0))</f>
        <v>#REF!</v>
      </c>
      <c r="AP122" s="84" t="e">
        <f>IF(+All!#REF!="Temple",+All!#REF!,IF(+All!#REF!="Temple",+All!#REF!,0))</f>
        <v>#REF!</v>
      </c>
      <c r="AQ122" s="480" t="e">
        <f>IF(+All!#REF!="Temple",+All!#REF!,IF(+All!#REF!="Temple",+All!#REF!,0))</f>
        <v>#REF!</v>
      </c>
      <c r="AR122" s="81" t="e">
        <f>IF(+All!#REF!="Temple",+All!#REF!,IF(+All!#REF!="Temple",+All!#REF!,0))</f>
        <v>#REF!</v>
      </c>
      <c r="AS122" s="96" t="e">
        <f>IF(+All!#REF!="Temple",+All!#REF!,IF(+All!#REF!="Temple",+All!#REF!,0))</f>
        <v>#REF!</v>
      </c>
      <c r="AT122" s="96" t="e">
        <f>IF(+All!#REF!="Temple",+All!#REF!,IF(+All!#REF!="Temple",+All!#REF!,0))</f>
        <v>#REF!</v>
      </c>
      <c r="AU122" s="81" t="e">
        <f>IF(+All!#REF!="Temple",+All!#REF!,IF(+All!#REF!="Temple",+All!#REF!,0))</f>
        <v>#REF!</v>
      </c>
      <c r="AV122" s="96" t="e">
        <f>IF(+All!#REF!="Temple",+All!#REF!,IF(+All!#REF!="Temple",+All!#REF!,0))</f>
        <v>#REF!</v>
      </c>
      <c r="AW122" s="70" t="e">
        <f>IF(+All!#REF!="Temple",+All!#REF!,IF(+All!#REF!="Temple",+All!#REF!,0))</f>
        <v>#REF!</v>
      </c>
      <c r="AX122" s="96" t="e">
        <f>IF(+All!#REF!="Temple",+All!#REF!,IF(+All!#REF!="Temple",+All!#REF!,0))</f>
        <v>#REF!</v>
      </c>
      <c r="AY122" s="103" t="e">
        <f>IF(+All!#REF!="Temple",+All!#REF!,IF(+All!#REF!="Temple",+All!#REF!,0))</f>
        <v>#REF!</v>
      </c>
      <c r="AZ122" s="82" t="e">
        <f>IF(+All!#REF!="Temple",+All!#REF!,IF(+All!#REF!="Temple",+All!#REF!,0))</f>
        <v>#REF!</v>
      </c>
      <c r="BA122" s="83" t="e">
        <f>IF(+All!#REF!="Temple",+All!#REF!,IF(+All!#REF!="Temple",+All!#REF!,0))</f>
        <v>#REF!</v>
      </c>
      <c r="BB122" s="83" t="e">
        <f>IF(+All!#REF!="Temple",+All!#REF!,IF(+All!#REF!="Temple",+All!#REF!,0))</f>
        <v>#REF!</v>
      </c>
      <c r="BC122" s="480" t="e">
        <f>IF(+All!#REF!="Temple",+All!#REF!,IF(+All!#REF!="Temple",+All!#REF!,0))</f>
        <v>#REF!</v>
      </c>
      <c r="BD122" s="81" t="e">
        <f>IF(+All!#REF!="Temple",+All!#REF!,IF(+All!#REF!="Temple",+All!#REF!,0))</f>
        <v>#REF!</v>
      </c>
      <c r="BE122" s="96" t="e">
        <f>IF(+All!#REF!="Temple",+All!#REF!,IF(+All!#REF!="Temple",+All!#REF!,0))</f>
        <v>#REF!</v>
      </c>
      <c r="BF122" s="96" t="e">
        <f>IF(+All!#REF!="Temple",+All!#REF!,IF(+All!#REF!="Temple",+All!#REF!,0))</f>
        <v>#REF!</v>
      </c>
      <c r="BG122" s="81" t="e">
        <f>IF(+All!#REF!="Temple",+All!#REF!,IF(+All!#REF!="Temple",+All!#REF!,0))</f>
        <v>#REF!</v>
      </c>
      <c r="BH122" s="96" t="e">
        <f>IF(+All!#REF!="Temple",+All!#REF!,IF(+All!#REF!="Temple",+All!#REF!,0))</f>
        <v>#REF!</v>
      </c>
      <c r="BI122" s="70" t="e">
        <f>IF(+All!#REF!="Temple",+All!#REF!,IF(+All!#REF!="Temple",+All!#REF!,0))</f>
        <v>#REF!</v>
      </c>
      <c r="BJ122" s="92" t="e">
        <f>IF(+All!#REF!="Temple",+All!#REF!,IF(+All!#REF!="Temple",+All!#REF!,0))</f>
        <v>#REF!</v>
      </c>
      <c r="BK122" s="93" t="e">
        <f>IF(+All!#REF!="Temple",+All!#REF!,IF(+All!#REF!="Temple",+All!#REF!,0))</f>
        <v>#REF!</v>
      </c>
    </row>
    <row r="123" spans="1:63" x14ac:dyDescent="0.8">
      <c r="A123" s="70">
        <f>IF(+All!$F399="Temple",+All!A399,IF(+All!$H399="Temple",+All!A399,0))</f>
        <v>6</v>
      </c>
      <c r="B123" s="480" t="str">
        <f>IF(+All!$F399="Temple",+All!B399,IF(+All!$H399="Temple",+All!B399,0))</f>
        <v>Fri</v>
      </c>
      <c r="C123" s="104">
        <f>IF(+All!$F399="Temple",+All!C399,IF(+All!$H399="Temple",+All!C399,0))</f>
        <v>44477</v>
      </c>
      <c r="D123" s="105">
        <f>IF(+All!$F399="Temple",+All!D399,IF(+All!$H399="Temple",+All!D399,0))</f>
        <v>0.79166666666666663</v>
      </c>
      <c r="E123" s="707" t="str">
        <f>IF(+All!$F399="Temple",+All!E399,IF(+All!$H399="Temple",+All!E399,0))</f>
        <v>ESPN</v>
      </c>
      <c r="F123" s="706" t="str">
        <f>IF(+All!$F399="Temple",+All!F399,IF(+All!$H399="Temple",+All!F399,0))</f>
        <v>Temple</v>
      </c>
      <c r="G123" s="707" t="str">
        <f>IF(+All!$F399="Temple",+All!G399,IF(+All!$H399="Temple",+All!G399,0))</f>
        <v>AAC</v>
      </c>
      <c r="H123" s="706" t="str">
        <f>IF(+All!$F399="Temple",+All!H399,IF(+All!$H399="Temple",+All!H399,0))</f>
        <v>Cincinnati</v>
      </c>
      <c r="I123" s="707" t="str">
        <f>IF(+All!$F399="Temple",+All!I399,IF(+All!$H399="Temple",+All!I399,0))</f>
        <v>AAC</v>
      </c>
      <c r="J123" s="706" t="str">
        <f>IF(+All!$F399="Temple",+All!J399,IF(+All!$H399="Temple",+All!J399,0))</f>
        <v>Cincinnati</v>
      </c>
      <c r="K123" s="707" t="str">
        <f>IF(+All!$F399="Temple",+All!K399,IF(+All!$H399="Temple",+All!K399,0))</f>
        <v>Temple</v>
      </c>
      <c r="L123" s="92">
        <f>IF(+All!$F399="Temple",+All!L399,IF(+All!$H399="Temple",+All!L399,0))</f>
        <v>29.5</v>
      </c>
      <c r="M123" s="93">
        <f>IF(+All!$F399="Temple",+All!M399,IF(+All!$H399="Temple",+All!M399,0))</f>
        <v>53</v>
      </c>
      <c r="N123" s="706" t="str">
        <f>IF(+All!$F399="Temple",+All!N399,IF(+All!$H399="Temple",+All!N399,0))</f>
        <v>Cincinnati</v>
      </c>
      <c r="O123" s="708">
        <f>IF(+All!$F399="Temple",+All!O399,IF(+All!$H399="Temple",+All!O399,0))</f>
        <v>52</v>
      </c>
      <c r="P123" s="708" t="str">
        <f>IF(+All!$F399="Temple",+All!P399,IF(+All!$H399="Temple",+All!P399,0))</f>
        <v>Temple</v>
      </c>
      <c r="Q123" s="707">
        <f>IF(+All!$F399="Temple",+All!Q399,IF(+All!$H399="Temple",+All!Q399,0))</f>
        <v>3</v>
      </c>
      <c r="R123" s="706" t="str">
        <f>IF(+All!$F399="Temple",+All!R399,IF(+All!$H399="Temple",+All!R399,0))</f>
        <v>Cincinnati</v>
      </c>
      <c r="S123" s="708" t="str">
        <f>IF(+All!$F399="Temple",+All!S399,IF(+All!$H399="Temple",+All!S399,0))</f>
        <v>Temple</v>
      </c>
      <c r="T123" s="706" t="str">
        <f>IF(+All!$F399="Temple",+All!T399,IF(+All!$H399="Temple",+All!T399,0))</f>
        <v>Temple</v>
      </c>
      <c r="U123" s="707" t="str">
        <f>IF(+All!$F399="Temple",+All!U399,IF(+All!$H399="Temple",+All!U399,0))</f>
        <v>L</v>
      </c>
      <c r="V123" s="706">
        <f>IF(+All!$F256="Temple",+All!#REF!,IF(+All!$H256="Temple",+All!#REF!,0))</f>
        <v>0</v>
      </c>
      <c r="W123" s="76">
        <f>IF(+All!$F256="Temple",+All!#REF!,IF(+All!$H256="Temple",+All!#REF!,0))</f>
        <v>0</v>
      </c>
      <c r="X123" s="706">
        <f>IF(+All!$F256="Temple",+All!#REF!,IF(+All!$H256="Temple",+All!#REF!,0))</f>
        <v>0</v>
      </c>
      <c r="Y123" s="707">
        <f>IF(+All!$F256="Temple",+All!#REF!,IF(+All!$H256="Temple",+All!#REF!,0))</f>
        <v>0</v>
      </c>
      <c r="Z123" s="706">
        <f>IF(+All!$F256="Temple",+All!#REF!,IF(+All!$H256="Temple",+All!#REF!,0))</f>
        <v>0</v>
      </c>
      <c r="AA123" s="707">
        <f>IF(+All!$F256="Temple",+All!#REF!,IF(+All!$H256="Temple",+All!#REF!,0))</f>
        <v>0</v>
      </c>
      <c r="AB123" s="706">
        <f>IF(+All!$F256="Temple",+All!#REF!,IF(+All!$H256="Temple",+All!#REF!,0))</f>
        <v>0</v>
      </c>
      <c r="AC123" s="707">
        <f>IF(+All!$F256="Temple",+All!#REF!,IF(+All!$H256="Temple",+All!#REF!,0))</f>
        <v>0</v>
      </c>
      <c r="AD123" s="75">
        <f>IF(+All!$F256="Temple",+All!#REF!,IF(+All!$H256="Temple",+All!#REF!,0))</f>
        <v>0</v>
      </c>
      <c r="AE123" s="76">
        <f>IF(+All!$F256="Temple",+All!#REF!,IF(+All!$H256="Temple",+All!#REF!,0))</f>
        <v>0</v>
      </c>
      <c r="AF123" s="75">
        <f>IF(+All!$F256="Temple",+All!#REF!,IF(+All!$H256="Temple",+All!#REF!,0))</f>
        <v>0</v>
      </c>
      <c r="AG123" s="76">
        <f>IF(+All!$F256="Temple",+All!#REF!,IF(+All!$H256="Temple",+All!#REF!,0))</f>
        <v>0</v>
      </c>
      <c r="AH123" s="75">
        <f>IF(+All!$F256="Temple",+All!#REF!,IF(+All!$H256="Temple",+All!#REF!,0))</f>
        <v>0</v>
      </c>
      <c r="AI123" s="76">
        <f>IF(+All!$F256="Temple",+All!#REF!,IF(+All!$H256="Temple",+All!#REF!,0))</f>
        <v>0</v>
      </c>
      <c r="AJ123" s="75">
        <f>IF(+All!$F256="Temple",+All!#REF!,IF(+All!$H256="Temple",+All!#REF!,0))</f>
        <v>0</v>
      </c>
      <c r="AK123" s="76">
        <f>IF(+All!$F256="Temple",+All!#REF!,IF(+All!$H256="Temple",+All!#REF!,0))</f>
        <v>0</v>
      </c>
      <c r="AL123" s="586">
        <f>IF(+All!$F256="Temple",+All!V256,IF(+All!$H256="Temple",+All!V256,0))</f>
        <v>0</v>
      </c>
      <c r="AM123" s="584">
        <f>IF(+All!$F256="Temple",+All!W256,IF(+All!$H256="Temple",+All!W256,0))</f>
        <v>0</v>
      </c>
      <c r="AN123" s="586">
        <f>IF(+All!$F256="Temple",+All!X256,IF(+All!$H256="Temple",+All!X256,0))</f>
        <v>0</v>
      </c>
      <c r="AO123" s="585">
        <f>IF(+All!$F256="Temple",+All!Y256,IF(+All!$H256="Temple",+All!Y256,0))</f>
        <v>0</v>
      </c>
      <c r="AP123" s="84">
        <f>IF(+All!$F256="Temple",+All!Z256,IF(+All!$H256="Temple",+All!Z256,0))</f>
        <v>0</v>
      </c>
      <c r="AQ123" s="480">
        <f>IF(+All!$F256="Temple",+All!#REF!,IF(+All!$H256="Temple",+All!#REF!,0))</f>
        <v>0</v>
      </c>
      <c r="AR123" s="81">
        <f>IF(+All!$F256="Temple",+All!#REF!,IF(+All!$H256="Temple",+All!#REF!,0))</f>
        <v>0</v>
      </c>
      <c r="AS123" s="96">
        <f>IF(+All!$F256="Temple",+All!#REF!,IF(+All!$H256="Temple",+All!#REF!,0))</f>
        <v>0</v>
      </c>
      <c r="AT123" s="96">
        <f>IF(+All!$F256="Temple",+All!#REF!,IF(+All!$H256="Temple",+All!#REF!,0))</f>
        <v>0</v>
      </c>
      <c r="AU123" s="81">
        <f>IF(+All!$F256="Temple",+All!#REF!,IF(+All!$H256="Temple",+All!#REF!,0))</f>
        <v>0</v>
      </c>
      <c r="AV123" s="96">
        <f>IF(+All!$F256="Temple",+All!#REF!,IF(+All!$H256="Temple",+All!#REF!,0))</f>
        <v>0</v>
      </c>
      <c r="AW123" s="70">
        <f>IF(+All!$F256="Temple",+All!#REF!,IF(+All!$H256="Temple",+All!#REF!,0))</f>
        <v>0</v>
      </c>
      <c r="AX123" s="96">
        <f>IF(+All!$F256="Temple",+All!#REF!,IF(+All!$H256="Temple",+All!#REF!,0))</f>
        <v>0</v>
      </c>
      <c r="AY123" s="103">
        <f>IF(+All!$F256="Temple",+All!#REF!,IF(+All!$H256="Temple",+All!#REF!,0))</f>
        <v>0</v>
      </c>
      <c r="AZ123" s="82">
        <f>IF(+All!$F256="Temple",+All!#REF!,IF(+All!$H256="Temple",+All!#REF!,0))</f>
        <v>0</v>
      </c>
      <c r="BA123" s="83">
        <f>IF(+All!$F256="Temple",+All!#REF!,IF(+All!$H256="Temple",+All!#REF!,0))</f>
        <v>0</v>
      </c>
      <c r="BB123" s="83">
        <f>IF(+All!$F256="Temple",+All!#REF!,IF(+All!$H256="Temple",+All!#REF!,0))</f>
        <v>0</v>
      </c>
      <c r="BC123" s="480">
        <f>IF(+All!$F256="Temple",+All!#REF!,IF(+All!$H256="Temple",+All!#REF!,0))</f>
        <v>0</v>
      </c>
      <c r="BD123" s="81">
        <f>IF(+All!$F256="Temple",+All!#REF!,IF(+All!$H256="Temple",+All!#REF!,0))</f>
        <v>0</v>
      </c>
      <c r="BE123" s="96">
        <f>IF(+All!$F256="Temple",+All!#REF!,IF(+All!$H256="Temple",+All!#REF!,0))</f>
        <v>0</v>
      </c>
      <c r="BF123" s="96">
        <f>IF(+All!$F256="Temple",+All!#REF!,IF(+All!$H256="Temple",+All!#REF!,0))</f>
        <v>0</v>
      </c>
      <c r="BG123" s="81">
        <f>IF(+All!$F256="Temple",+All!#REF!,IF(+All!$H256="Temple",+All!#REF!,0))</f>
        <v>0</v>
      </c>
      <c r="BH123" s="96">
        <f>IF(+All!$F256="Temple",+All!#REF!,IF(+All!$H256="Temple",+All!#REF!,0))</f>
        <v>0</v>
      </c>
      <c r="BI123" s="70">
        <f>IF(+All!$F256="Temple",+All!#REF!,IF(+All!$H256="Temple",+All!#REF!,0))</f>
        <v>0</v>
      </c>
      <c r="BJ123" s="92">
        <f>IF(+All!$F256="Temple",+All!#REF!,IF(+All!$H256="Temple",+All!#REF!,0))</f>
        <v>0</v>
      </c>
      <c r="BK123" s="93">
        <f>IF(+All!$F256="Temple",+All!#REF!,IF(+All!$H256="Temple",+All!#REF!,0))</f>
        <v>0</v>
      </c>
    </row>
    <row r="124" spans="1:63" x14ac:dyDescent="0.8">
      <c r="A124" s="70">
        <f>IF(+All!$F550="Temple",+All!A550,IF(+All!$H550="Temple",+All!A550,0))</f>
        <v>7</v>
      </c>
      <c r="B124" s="480" t="str">
        <f>IF(+All!$F550="Temple",+All!B550,IF(+All!$H550="Temple",+All!B550,0))</f>
        <v>Sat</v>
      </c>
      <c r="C124" s="104">
        <f>IF(+All!$F550="Temple",+All!C550,IF(+All!$H550="Temple",+All!C550,0))</f>
        <v>44485</v>
      </c>
      <c r="D124" s="105">
        <f>IF(+All!$F550="Temple",+All!D550,IF(+All!$H550="Temple",+All!D550,0))</f>
        <v>0</v>
      </c>
      <c r="E124" s="707">
        <f>IF(+All!$F550="Temple",+All!E550,IF(+All!$H550="Temple",+All!E550,0))</f>
        <v>0</v>
      </c>
      <c r="F124" s="706" t="str">
        <f>IF(+All!$F550="Temple",+All!F550,IF(+All!$H550="Temple",+All!F550,0))</f>
        <v>Temple</v>
      </c>
      <c r="G124" s="707" t="str">
        <f>IF(+All!$F550="Temple",+All!G550,IF(+All!$H550="Temple",+All!G550,0))</f>
        <v>AAC</v>
      </c>
      <c r="H124" s="706" t="str">
        <f>IF(+All!$F550="Temple",+All!H550,IF(+All!$H550="Temple",+All!H550,0))</f>
        <v>Open</v>
      </c>
      <c r="I124" s="707" t="str">
        <f>IF(+All!$F550="Temple",+All!I550,IF(+All!$H550="Temple",+All!I550,0))</f>
        <v>ZZZ</v>
      </c>
      <c r="J124" s="706">
        <f>IF(+All!$F550="Temple",+All!J550,IF(+All!$H550="Temple",+All!J550,0))</f>
        <v>0</v>
      </c>
      <c r="K124" s="707">
        <f>IF(+All!$F550="Temple",+All!K550,IF(+All!$H550="Temple",+All!K550,0))</f>
        <v>0</v>
      </c>
      <c r="L124" s="92">
        <f>IF(+All!$F550="Temple",+All!L550,IF(+All!$H550="Temple",+All!L550,0))</f>
        <v>0</v>
      </c>
      <c r="M124" s="93">
        <f>IF(+All!$F550="Temple",+All!M550,IF(+All!$H550="Temple",+All!M550,0))</f>
        <v>0</v>
      </c>
      <c r="N124" s="706">
        <f>IF(+All!$F550="Temple",+All!N550,IF(+All!$H550="Temple",+All!N550,0))</f>
        <v>0</v>
      </c>
      <c r="O124" s="708">
        <f>IF(+All!$F550="Temple",+All!O550,IF(+All!$H550="Temple",+All!O550,0))</f>
        <v>0</v>
      </c>
      <c r="P124" s="708">
        <f>IF(+All!$F550="Temple",+All!P550,IF(+All!$H550="Temple",+All!P550,0))</f>
        <v>0</v>
      </c>
      <c r="Q124" s="707">
        <f>IF(+All!$F550="Temple",+All!Q550,IF(+All!$H550="Temple",+All!Q550,0))</f>
        <v>0</v>
      </c>
      <c r="R124" s="706">
        <f>IF(+All!$F550="Temple",+All!R550,IF(+All!$H550="Temple",+All!R550,0))</f>
        <v>0</v>
      </c>
      <c r="S124" s="708">
        <f>IF(+All!$F550="Temple",+All!S550,IF(+All!$H550="Temple",+All!S550,0))</f>
        <v>0</v>
      </c>
      <c r="T124" s="706">
        <f>IF(+All!$F550="Temple",+All!T550,IF(+All!$H550="Temple",+All!T550,0))</f>
        <v>0</v>
      </c>
      <c r="U124" s="707">
        <f>IF(+All!$F550="Temple",+All!U550,IF(+All!$H550="Temple",+All!U550,0))</f>
        <v>0</v>
      </c>
      <c r="V124" s="706">
        <f>IF(+All!$F357="Temple",+All!#REF!,IF(+All!$H357="Temple",+All!#REF!,0))</f>
        <v>0</v>
      </c>
      <c r="W124" s="76">
        <f>IF(+All!$F357="Temple",+All!#REF!,IF(+All!$H357="Temple",+All!#REF!,0))</f>
        <v>0</v>
      </c>
      <c r="X124" s="706">
        <f>IF(+All!$F357="Temple",+All!#REF!,IF(+All!$H357="Temple",+All!#REF!,0))</f>
        <v>0</v>
      </c>
      <c r="Y124" s="707">
        <f>IF(+All!$F357="Temple",+All!#REF!,IF(+All!$H357="Temple",+All!#REF!,0))</f>
        <v>0</v>
      </c>
      <c r="Z124" s="706">
        <f>IF(+All!$F357="Temple",+All!#REF!,IF(+All!$H357="Temple",+All!#REF!,0))</f>
        <v>0</v>
      </c>
      <c r="AA124" s="707">
        <f>IF(+All!$F357="Temple",+All!#REF!,IF(+All!$H357="Temple",+All!#REF!,0))</f>
        <v>0</v>
      </c>
      <c r="AB124" s="706">
        <f>IF(+All!$F357="Temple",+All!#REF!,IF(+All!$H357="Temple",+All!#REF!,0))</f>
        <v>0</v>
      </c>
      <c r="AC124" s="707">
        <f>IF(+All!$F357="Temple",+All!#REF!,IF(+All!$H357="Temple",+All!#REF!,0))</f>
        <v>0</v>
      </c>
      <c r="AD124" s="75">
        <f>IF(+All!$F357="Temple",+All!#REF!,IF(+All!$H357="Temple",+All!#REF!,0))</f>
        <v>0</v>
      </c>
      <c r="AE124" s="76">
        <f>IF(+All!$F357="Temple",+All!#REF!,IF(+All!$H357="Temple",+All!#REF!,0))</f>
        <v>0</v>
      </c>
      <c r="AF124" s="75">
        <f>IF(+All!$F357="Temple",+All!#REF!,IF(+All!$H357="Temple",+All!#REF!,0))</f>
        <v>0</v>
      </c>
      <c r="AG124" s="76">
        <f>IF(+All!$F357="Temple",+All!#REF!,IF(+All!$H357="Temple",+All!#REF!,0))</f>
        <v>0</v>
      </c>
      <c r="AH124" s="75">
        <f>IF(+All!$F357="Temple",+All!#REF!,IF(+All!$H357="Temple",+All!#REF!,0))</f>
        <v>0</v>
      </c>
      <c r="AI124" s="76">
        <f>IF(+All!$F357="Temple",+All!#REF!,IF(+All!$H357="Temple",+All!#REF!,0))</f>
        <v>0</v>
      </c>
      <c r="AJ124" s="75">
        <f>IF(+All!$F357="Temple",+All!#REF!,IF(+All!$H357="Temple",+All!#REF!,0))</f>
        <v>0</v>
      </c>
      <c r="AK124" s="76">
        <f>IF(+All!$F357="Temple",+All!#REF!,IF(+All!$H357="Temple",+All!#REF!,0))</f>
        <v>0</v>
      </c>
      <c r="AL124" s="586">
        <f>IF(+All!$F357="Temple",+All!V357,IF(+All!$H357="Temple",+All!V357,0))</f>
        <v>0</v>
      </c>
      <c r="AM124" s="584">
        <f>IF(+All!$F357="Temple",+All!W357,IF(+All!$H357="Temple",+All!W357,0))</f>
        <v>0</v>
      </c>
      <c r="AN124" s="586">
        <f>IF(+All!$F357="Temple",+All!X357,IF(+All!$H357="Temple",+All!X357,0))</f>
        <v>0</v>
      </c>
      <c r="AO124" s="585">
        <f>IF(+All!$F357="Temple",+All!Y357,IF(+All!$H357="Temple",+All!Y357,0))</f>
        <v>0</v>
      </c>
      <c r="AP124" s="84">
        <f>IF(+All!$F357="Temple",+All!Z357,IF(+All!$H357="Temple",+All!Z357,0))</f>
        <v>0</v>
      </c>
      <c r="AQ124" s="480">
        <f>IF(+All!$F357="Temple",+All!#REF!,IF(+All!$H357="Temple",+All!#REF!,0))</f>
        <v>0</v>
      </c>
      <c r="AR124" s="81">
        <f>IF(+All!$F357="Temple",+All!#REF!,IF(+All!$H357="Temple",+All!#REF!,0))</f>
        <v>0</v>
      </c>
      <c r="AS124" s="96">
        <f>IF(+All!$F357="Temple",+All!#REF!,IF(+All!$H357="Temple",+All!#REF!,0))</f>
        <v>0</v>
      </c>
      <c r="AT124" s="96">
        <f>IF(+All!$F357="Temple",+All!#REF!,IF(+All!$H357="Temple",+All!#REF!,0))</f>
        <v>0</v>
      </c>
      <c r="AU124" s="81">
        <f>IF(+All!$F357="Temple",+All!#REF!,IF(+All!$H357="Temple",+All!#REF!,0))</f>
        <v>0</v>
      </c>
      <c r="AV124" s="96">
        <f>IF(+All!$F357="Temple",+All!#REF!,IF(+All!$H357="Temple",+All!#REF!,0))</f>
        <v>0</v>
      </c>
      <c r="AW124" s="70">
        <f>IF(+All!$F357="Temple",+All!#REF!,IF(+All!$H357="Temple",+All!#REF!,0))</f>
        <v>0</v>
      </c>
      <c r="AX124" s="96">
        <f>IF(+All!$F357="Temple",+All!#REF!,IF(+All!$H357="Temple",+All!#REF!,0))</f>
        <v>0</v>
      </c>
      <c r="AY124" s="103">
        <f>IF(+All!$F357="Temple",+All!#REF!,IF(+All!$H357="Temple",+All!#REF!,0))</f>
        <v>0</v>
      </c>
      <c r="AZ124" s="82">
        <f>IF(+All!$F357="Temple",+All!#REF!,IF(+All!$H357="Temple",+All!#REF!,0))</f>
        <v>0</v>
      </c>
      <c r="BA124" s="83">
        <f>IF(+All!$F357="Temple",+All!#REF!,IF(+All!$H357="Temple",+All!#REF!,0))</f>
        <v>0</v>
      </c>
      <c r="BB124" s="83">
        <f>IF(+All!$F357="Temple",+All!#REF!,IF(+All!$H357="Temple",+All!#REF!,0))</f>
        <v>0</v>
      </c>
      <c r="BC124" s="480">
        <f>IF(+All!$F357="Temple",+All!#REF!,IF(+All!$H357="Temple",+All!#REF!,0))</f>
        <v>0</v>
      </c>
      <c r="BD124" s="81">
        <f>IF(+All!$F357="Temple",+All!#REF!,IF(+All!$H357="Temple",+All!#REF!,0))</f>
        <v>0</v>
      </c>
      <c r="BE124" s="96">
        <f>IF(+All!$F357="Temple",+All!#REF!,IF(+All!$H357="Temple",+All!#REF!,0))</f>
        <v>0</v>
      </c>
      <c r="BF124" s="96">
        <f>IF(+All!$F357="Temple",+All!#REF!,IF(+All!$H357="Temple",+All!#REF!,0))</f>
        <v>0</v>
      </c>
      <c r="BG124" s="81">
        <f>IF(+All!$F357="Temple",+All!#REF!,IF(+All!$H357="Temple",+All!#REF!,0))</f>
        <v>0</v>
      </c>
      <c r="BH124" s="96">
        <f>IF(+All!$F357="Temple",+All!#REF!,IF(+All!$H357="Temple",+All!#REF!,0))</f>
        <v>0</v>
      </c>
      <c r="BI124" s="70">
        <f>IF(+All!$F357="Temple",+All!#REF!,IF(+All!$H357="Temple",+All!#REF!,0))</f>
        <v>0</v>
      </c>
      <c r="BJ124" s="92">
        <f>IF(+All!$F357="Temple",+All!#REF!,IF(+All!$H357="Temple",+All!#REF!,0))</f>
        <v>0</v>
      </c>
      <c r="BK124" s="93">
        <f>IF(+All!$F357="Temple",+All!#REF!,IF(+All!$H357="Temple",+All!#REF!,0))</f>
        <v>0</v>
      </c>
    </row>
    <row r="125" spans="1:63" x14ac:dyDescent="0.8">
      <c r="A125" s="70">
        <f>IF(+All!$F566="Temple",+All!A566,IF(+All!$H566="Temple",+All!A566,0))</f>
        <v>8</v>
      </c>
      <c r="B125" s="480" t="str">
        <f>IF(+All!$F566="Temple",+All!B566,IF(+All!$H566="Temple",+All!B566,0))</f>
        <v>Sat</v>
      </c>
      <c r="C125" s="104">
        <f>IF(+All!$F566="Temple",+All!C566,IF(+All!$H566="Temple",+All!C566,0))</f>
        <v>44492</v>
      </c>
      <c r="D125" s="105">
        <f>IF(+All!$F566="Temple",+All!D566,IF(+All!$H566="Temple",+All!D566,0))</f>
        <v>0.79166666666666663</v>
      </c>
      <c r="E125" s="707">
        <f>IF(+All!$F566="Temple",+All!E566,IF(+All!$H566="Temple",+All!E566,0))</f>
        <v>0</v>
      </c>
      <c r="F125" s="706" t="str">
        <f>IF(+All!$F566="Temple",+All!F566,IF(+All!$H566="Temple",+All!F566,0))</f>
        <v>Temple</v>
      </c>
      <c r="G125" s="707" t="str">
        <f>IF(+All!$F566="Temple",+All!G566,IF(+All!$H566="Temple",+All!G566,0))</f>
        <v>AAC</v>
      </c>
      <c r="H125" s="706" t="str">
        <f>IF(+All!$F566="Temple",+All!H566,IF(+All!$H566="Temple",+All!H566,0))</f>
        <v>South Florida</v>
      </c>
      <c r="I125" s="707" t="str">
        <f>IF(+All!$F566="Temple",+All!I566,IF(+All!$H566="Temple",+All!I566,0))</f>
        <v>AAC</v>
      </c>
      <c r="J125" s="706" t="str">
        <f>IF(+All!$F566="Temple",+All!J566,IF(+All!$H566="Temple",+All!J566,0))</f>
        <v>South Florida</v>
      </c>
      <c r="K125" s="707" t="str">
        <f>IF(+All!$F566="Temple",+All!K566,IF(+All!$H566="Temple",+All!K566,0))</f>
        <v>Temple</v>
      </c>
      <c r="L125" s="92">
        <f>IF(+All!$F566="Temple",+All!L566,IF(+All!$H566="Temple",+All!L566,0))</f>
        <v>2.5</v>
      </c>
      <c r="M125" s="93">
        <f>IF(+All!$F566="Temple",+All!M566,IF(+All!$H566="Temple",+All!M566,0))</f>
        <v>55</v>
      </c>
      <c r="N125" s="706" t="str">
        <f>IF(+All!$F566="Temple",+All!N566,IF(+All!$H566="Temple",+All!N566,0))</f>
        <v>South Florida</v>
      </c>
      <c r="O125" s="708">
        <f>IF(+All!$F566="Temple",+All!O566,IF(+All!$H566="Temple",+All!O566,0))</f>
        <v>34</v>
      </c>
      <c r="P125" s="708" t="str">
        <f>IF(+All!$F566="Temple",+All!P566,IF(+All!$H566="Temple",+All!P566,0))</f>
        <v>Temple</v>
      </c>
      <c r="Q125" s="707">
        <f>IF(+All!$F566="Temple",+All!Q566,IF(+All!$H566="Temple",+All!Q566,0))</f>
        <v>14</v>
      </c>
      <c r="R125" s="706" t="str">
        <f>IF(+All!$F566="Temple",+All!R566,IF(+All!$H566="Temple",+All!R566,0))</f>
        <v>South Florida</v>
      </c>
      <c r="S125" s="708" t="str">
        <f>IF(+All!$F566="Temple",+All!S566,IF(+All!$H566="Temple",+All!S566,0))</f>
        <v>Temple</v>
      </c>
      <c r="T125" s="706" t="str">
        <f>IF(+All!$F566="Temple",+All!T566,IF(+All!$H566="Temple",+All!T566,0))</f>
        <v>South Florida</v>
      </c>
      <c r="U125" s="707" t="str">
        <f>IF(+All!$F566="Temple",+All!U566,IF(+All!$H566="Temple",+All!U566,0))</f>
        <v>W</v>
      </c>
      <c r="V125" s="706">
        <f>IF(+All!$F379="Temple",+All!#REF!,IF(+All!$H379="Temple",+All!#REF!,0))</f>
        <v>0</v>
      </c>
      <c r="W125" s="76">
        <f>IF(+All!$F379="Temple",+All!#REF!,IF(+All!$H379="Temple",+All!#REF!,0))</f>
        <v>0</v>
      </c>
      <c r="X125" s="706">
        <f>IF(+All!$F379="Temple",+All!#REF!,IF(+All!$H379="Temple",+All!#REF!,0))</f>
        <v>0</v>
      </c>
      <c r="Y125" s="707">
        <f>IF(+All!$F379="Temple",+All!#REF!,IF(+All!$H379="Temple",+All!#REF!,0))</f>
        <v>0</v>
      </c>
      <c r="Z125" s="706">
        <f>IF(+All!$F379="Temple",+All!#REF!,IF(+All!$H379="Temple",+All!#REF!,0))</f>
        <v>0</v>
      </c>
      <c r="AA125" s="707">
        <f>IF(+All!$F379="Temple",+All!#REF!,IF(+All!$H379="Temple",+All!#REF!,0))</f>
        <v>0</v>
      </c>
      <c r="AB125" s="706">
        <f>IF(+All!$F379="Temple",+All!#REF!,IF(+All!$H379="Temple",+All!#REF!,0))</f>
        <v>0</v>
      </c>
      <c r="AC125" s="707">
        <f>IF(+All!$F379="Temple",+All!#REF!,IF(+All!$H379="Temple",+All!#REF!,0))</f>
        <v>0</v>
      </c>
      <c r="AD125" s="75">
        <f>IF(+All!$F379="Temple",+All!#REF!,IF(+All!$H379="Temple",+All!#REF!,0))</f>
        <v>0</v>
      </c>
      <c r="AE125" s="76">
        <f>IF(+All!$F379="Temple",+All!#REF!,IF(+All!$H379="Temple",+All!#REF!,0))</f>
        <v>0</v>
      </c>
      <c r="AF125" s="75">
        <f>IF(+All!$F379="Temple",+All!#REF!,IF(+All!$H379="Temple",+All!#REF!,0))</f>
        <v>0</v>
      </c>
      <c r="AG125" s="76">
        <f>IF(+All!$F379="Temple",+All!#REF!,IF(+All!$H379="Temple",+All!#REF!,0))</f>
        <v>0</v>
      </c>
      <c r="AH125" s="75">
        <f>IF(+All!$F379="Temple",+All!#REF!,IF(+All!$H379="Temple",+All!#REF!,0))</f>
        <v>0</v>
      </c>
      <c r="AI125" s="76">
        <f>IF(+All!$F379="Temple",+All!#REF!,IF(+All!$H379="Temple",+All!#REF!,0))</f>
        <v>0</v>
      </c>
      <c r="AJ125" s="75">
        <f>IF(+All!$F379="Temple",+All!#REF!,IF(+All!$H379="Temple",+All!#REF!,0))</f>
        <v>0</v>
      </c>
      <c r="AK125" s="76">
        <f>IF(+All!$F379="Temple",+All!#REF!,IF(+All!$H379="Temple",+All!#REF!,0))</f>
        <v>0</v>
      </c>
      <c r="AL125" s="586">
        <f>IF(+All!$F379="Temple",+All!V379,IF(+All!$H379="Temple",+All!V379,0))</f>
        <v>0</v>
      </c>
      <c r="AM125" s="584">
        <f>IF(+All!$F379="Temple",+All!W379,IF(+All!$H379="Temple",+All!W379,0))</f>
        <v>0</v>
      </c>
      <c r="AN125" s="586">
        <f>IF(+All!$F379="Temple",+All!X379,IF(+All!$H379="Temple",+All!X379,0))</f>
        <v>0</v>
      </c>
      <c r="AO125" s="585">
        <f>IF(+All!$F379="Temple",+All!Y379,IF(+All!$H379="Temple",+All!Y379,0))</f>
        <v>0</v>
      </c>
      <c r="AP125" s="84">
        <f>IF(+All!$F379="Temple",+All!Z379,IF(+All!$H379="Temple",+All!Z379,0))</f>
        <v>0</v>
      </c>
      <c r="AQ125" s="480">
        <f>IF(+All!$F379="Temple",+All!#REF!,IF(+All!$H379="Temple",+All!#REF!,0))</f>
        <v>0</v>
      </c>
      <c r="AR125" s="81">
        <f>IF(+All!$F379="Temple",+All!#REF!,IF(+All!$H379="Temple",+All!#REF!,0))</f>
        <v>0</v>
      </c>
      <c r="AS125" s="96">
        <f>IF(+All!$F379="Temple",+All!#REF!,IF(+All!$H379="Temple",+All!#REF!,0))</f>
        <v>0</v>
      </c>
      <c r="AT125" s="96">
        <f>IF(+All!$F379="Temple",+All!#REF!,IF(+All!$H379="Temple",+All!#REF!,0))</f>
        <v>0</v>
      </c>
      <c r="AU125" s="81">
        <f>IF(+All!$F379="Temple",+All!#REF!,IF(+All!$H379="Temple",+All!#REF!,0))</f>
        <v>0</v>
      </c>
      <c r="AV125" s="96">
        <f>IF(+All!$F379="Temple",+All!#REF!,IF(+All!$H379="Temple",+All!#REF!,0))</f>
        <v>0</v>
      </c>
      <c r="AW125" s="70">
        <f>IF(+All!$F379="Temple",+All!#REF!,IF(+All!$H379="Temple",+All!#REF!,0))</f>
        <v>0</v>
      </c>
      <c r="AX125" s="96">
        <f>IF(+All!$F379="Temple",+All!#REF!,IF(+All!$H379="Temple",+All!#REF!,0))</f>
        <v>0</v>
      </c>
      <c r="AY125" s="103">
        <f>IF(+All!$F379="Temple",+All!#REF!,IF(+All!$H379="Temple",+All!#REF!,0))</f>
        <v>0</v>
      </c>
      <c r="AZ125" s="82">
        <f>IF(+All!$F379="Temple",+All!#REF!,IF(+All!$H379="Temple",+All!#REF!,0))</f>
        <v>0</v>
      </c>
      <c r="BA125" s="83">
        <f>IF(+All!$F379="Temple",+All!#REF!,IF(+All!$H379="Temple",+All!#REF!,0))</f>
        <v>0</v>
      </c>
      <c r="BB125" s="83">
        <f>IF(+All!$F379="Temple",+All!#REF!,IF(+All!$H379="Temple",+All!#REF!,0))</f>
        <v>0</v>
      </c>
      <c r="BC125" s="480">
        <f>IF(+All!$F379="Temple",+All!#REF!,IF(+All!$H379="Temple",+All!#REF!,0))</f>
        <v>0</v>
      </c>
      <c r="BD125" s="81">
        <f>IF(+All!$F379="Temple",+All!#REF!,IF(+All!$H379="Temple",+All!#REF!,0))</f>
        <v>0</v>
      </c>
      <c r="BE125" s="96">
        <f>IF(+All!$F379="Temple",+All!#REF!,IF(+All!$H379="Temple",+All!#REF!,0))</f>
        <v>0</v>
      </c>
      <c r="BF125" s="96">
        <f>IF(+All!$F379="Temple",+All!#REF!,IF(+All!$H379="Temple",+All!#REF!,0))</f>
        <v>0</v>
      </c>
      <c r="BG125" s="81">
        <f>IF(+All!$F379="Temple",+All!#REF!,IF(+All!$H379="Temple",+All!#REF!,0))</f>
        <v>0</v>
      </c>
      <c r="BH125" s="96">
        <f>IF(+All!$F379="Temple",+All!#REF!,IF(+All!$H379="Temple",+All!#REF!,0))</f>
        <v>0</v>
      </c>
      <c r="BI125" s="70">
        <f>IF(+All!$F379="Temple",+All!#REF!,IF(+All!$H379="Temple",+All!#REF!,0))</f>
        <v>0</v>
      </c>
      <c r="BJ125" s="92">
        <f>IF(+All!$F379="Temple",+All!#REF!,IF(+All!$H379="Temple",+All!#REF!,0))</f>
        <v>0</v>
      </c>
      <c r="BK125" s="93">
        <f>IF(+All!$F379="Temple",+All!#REF!,IF(+All!$H379="Temple",+All!#REF!,0))</f>
        <v>0</v>
      </c>
    </row>
    <row r="126" spans="1:63" x14ac:dyDescent="0.8">
      <c r="A126" s="70">
        <f>IF(+All!$F637="Temple",+All!A637,IF(+All!$H637="Temple",+All!A637,0))</f>
        <v>9</v>
      </c>
      <c r="B126" s="480" t="str">
        <f>IF(+All!$F637="Temple",+All!B637,IF(+All!$H637="Temple",+All!B637,0))</f>
        <v>Sat</v>
      </c>
      <c r="C126" s="104">
        <f>IF(+All!$F637="Temple",+All!C637,IF(+All!$H637="Temple",+All!C637,0))</f>
        <v>44499</v>
      </c>
      <c r="D126" s="105">
        <f>IF(+All!$F637="Temple",+All!D637,IF(+All!$H637="Temple",+All!D637,0))</f>
        <v>0.5</v>
      </c>
      <c r="E126" s="707">
        <f>IF(+All!$F637="Temple",+All!E637,IF(+All!$H637="Temple",+All!E637,0))</f>
        <v>0</v>
      </c>
      <c r="F126" s="706" t="str">
        <f>IF(+All!$F637="Temple",+All!F637,IF(+All!$H637="Temple",+All!F637,0))</f>
        <v>Central Florida</v>
      </c>
      <c r="G126" s="707" t="str">
        <f>IF(+All!$F637="Temple",+All!G637,IF(+All!$H637="Temple",+All!G637,0))</f>
        <v>AAC</v>
      </c>
      <c r="H126" s="706" t="str">
        <f>IF(+All!$F637="Temple",+All!H637,IF(+All!$H637="Temple",+All!H637,0))</f>
        <v>Temple</v>
      </c>
      <c r="I126" s="707" t="str">
        <f>IF(+All!$F637="Temple",+All!I637,IF(+All!$H637="Temple",+All!I637,0))</f>
        <v>AAC</v>
      </c>
      <c r="J126" s="706" t="str">
        <f>IF(+All!$F637="Temple",+All!J637,IF(+All!$H637="Temple",+All!J637,0))</f>
        <v>Central Florida</v>
      </c>
      <c r="K126" s="707" t="str">
        <f>IF(+All!$F637="Temple",+All!K637,IF(+All!$H637="Temple",+All!K637,0))</f>
        <v>Temple</v>
      </c>
      <c r="L126" s="92">
        <f>IF(+All!$F637="Temple",+All!L637,IF(+All!$H637="Temple",+All!L637,0))</f>
        <v>10.5</v>
      </c>
      <c r="M126" s="93">
        <f>IF(+All!$F637="Temple",+All!M637,IF(+All!$H637="Temple",+All!M637,0))</f>
        <v>51.5</v>
      </c>
      <c r="N126" s="706" t="str">
        <f>IF(+All!$F637="Temple",+All!N637,IF(+All!$H637="Temple",+All!N637,0))</f>
        <v>Central Florida</v>
      </c>
      <c r="O126" s="708">
        <f>IF(+All!$F637="Temple",+All!O637,IF(+All!$H637="Temple",+All!O637,0))</f>
        <v>49</v>
      </c>
      <c r="P126" s="708" t="str">
        <f>IF(+All!$F637="Temple",+All!P637,IF(+All!$H637="Temple",+All!P637,0))</f>
        <v>Temple</v>
      </c>
      <c r="Q126" s="707">
        <f>IF(+All!$F637="Temple",+All!Q637,IF(+All!$H637="Temple",+All!Q637,0))</f>
        <v>7</v>
      </c>
      <c r="R126" s="706" t="str">
        <f>IF(+All!$F637="Temple",+All!R637,IF(+All!$H637="Temple",+All!R637,0))</f>
        <v>Central Florida</v>
      </c>
      <c r="S126" s="708" t="str">
        <f>IF(+All!$F637="Temple",+All!S637,IF(+All!$H637="Temple",+All!S637,0))</f>
        <v>Temple</v>
      </c>
      <c r="T126" s="706" t="str">
        <f>IF(+All!$F637="Temple",+All!T637,IF(+All!$H637="Temple",+All!T637,0))</f>
        <v>Temple</v>
      </c>
      <c r="U126" s="707" t="str">
        <f>IF(+All!$F637="Temple",+All!U637,IF(+All!$H637="Temple",+All!U637,0))</f>
        <v>L</v>
      </c>
      <c r="V126" s="706" t="e">
        <f>IF(+All!#REF!="Temple",+All!#REF!,IF(+All!#REF!="Temple",+All!#REF!,0))</f>
        <v>#REF!</v>
      </c>
      <c r="W126" s="76" t="e">
        <f>IF(+All!#REF!="Temple",+All!#REF!,IF(+All!#REF!="Temple",+All!#REF!,0))</f>
        <v>#REF!</v>
      </c>
      <c r="X126" s="706" t="e">
        <f>IF(+All!#REF!="Temple",+All!#REF!,IF(+All!#REF!="Temple",+All!#REF!,0))</f>
        <v>#REF!</v>
      </c>
      <c r="Y126" s="707" t="e">
        <f>IF(+All!#REF!="Temple",+All!#REF!,IF(+All!#REF!="Temple",+All!#REF!,0))</f>
        <v>#REF!</v>
      </c>
      <c r="Z126" s="706" t="e">
        <f>IF(+All!#REF!="Temple",+All!#REF!,IF(+All!#REF!="Temple",+All!#REF!,0))</f>
        <v>#REF!</v>
      </c>
      <c r="AA126" s="707" t="e">
        <f>IF(+All!#REF!="Temple",+All!#REF!,IF(+All!#REF!="Temple",+All!#REF!,0))</f>
        <v>#REF!</v>
      </c>
      <c r="AB126" s="706" t="e">
        <f>IF(+All!#REF!="Temple",+All!#REF!,IF(+All!#REF!="Temple",+All!#REF!,0))</f>
        <v>#REF!</v>
      </c>
      <c r="AC126" s="707" t="e">
        <f>IF(+All!#REF!="Temple",+All!#REF!,IF(+All!#REF!="Temple",+All!#REF!,0))</f>
        <v>#REF!</v>
      </c>
      <c r="AD126" s="75" t="e">
        <f>IF(+All!#REF!="Temple",+All!#REF!,IF(+All!#REF!="Temple",+All!#REF!,0))</f>
        <v>#REF!</v>
      </c>
      <c r="AE126" s="76" t="e">
        <f>IF(+All!#REF!="Temple",+All!#REF!,IF(+All!#REF!="Temple",+All!#REF!,0))</f>
        <v>#REF!</v>
      </c>
      <c r="AF126" s="75" t="e">
        <f>IF(+All!#REF!="Temple",+All!#REF!,IF(+All!#REF!="Temple",+All!#REF!,0))</f>
        <v>#REF!</v>
      </c>
      <c r="AG126" s="76" t="e">
        <f>IF(+All!#REF!="Temple",+All!#REF!,IF(+All!#REF!="Temple",+All!#REF!,0))</f>
        <v>#REF!</v>
      </c>
      <c r="AH126" s="75" t="e">
        <f>IF(+All!#REF!="Temple",+All!#REF!,IF(+All!#REF!="Temple",+All!#REF!,0))</f>
        <v>#REF!</v>
      </c>
      <c r="AI126" s="76" t="e">
        <f>IF(+All!#REF!="Temple",+All!#REF!,IF(+All!#REF!="Temple",+All!#REF!,0))</f>
        <v>#REF!</v>
      </c>
      <c r="AJ126" s="75" t="e">
        <f>IF(+All!#REF!="Temple",+All!#REF!,IF(+All!#REF!="Temple",+All!#REF!,0))</f>
        <v>#REF!</v>
      </c>
      <c r="AK126" s="76" t="e">
        <f>IF(+All!#REF!="Temple",+All!#REF!,IF(+All!#REF!="Temple",+All!#REF!,0))</f>
        <v>#REF!</v>
      </c>
      <c r="AL126" s="586" t="e">
        <f>IF(+All!#REF!="Temple",+All!#REF!,IF(+All!#REF!="Temple",+All!#REF!,0))</f>
        <v>#REF!</v>
      </c>
      <c r="AM126" s="584" t="e">
        <f>IF(+All!#REF!="Temple",+All!#REF!,IF(+All!#REF!="Temple",+All!#REF!,0))</f>
        <v>#REF!</v>
      </c>
      <c r="AN126" s="586" t="e">
        <f>IF(+All!#REF!="Temple",+All!#REF!,IF(+All!#REF!="Temple",+All!#REF!,0))</f>
        <v>#REF!</v>
      </c>
      <c r="AO126" s="585" t="e">
        <f>IF(+All!#REF!="Temple",+All!#REF!,IF(+All!#REF!="Temple",+All!#REF!,0))</f>
        <v>#REF!</v>
      </c>
      <c r="AP126" s="84" t="e">
        <f>IF(+All!#REF!="Temple",+All!#REF!,IF(+All!#REF!="Temple",+All!#REF!,0))</f>
        <v>#REF!</v>
      </c>
      <c r="AQ126" s="480" t="e">
        <f>IF(+All!#REF!="Temple",+All!#REF!,IF(+All!#REF!="Temple",+All!#REF!,0))</f>
        <v>#REF!</v>
      </c>
      <c r="AR126" s="81" t="e">
        <f>IF(+All!#REF!="Temple",+All!#REF!,IF(+All!#REF!="Temple",+All!#REF!,0))</f>
        <v>#REF!</v>
      </c>
      <c r="AS126" s="96" t="e">
        <f>IF(+All!#REF!="Temple",+All!#REF!,IF(+All!#REF!="Temple",+All!#REF!,0))</f>
        <v>#REF!</v>
      </c>
      <c r="AT126" s="96" t="e">
        <f>IF(+All!#REF!="Temple",+All!#REF!,IF(+All!#REF!="Temple",+All!#REF!,0))</f>
        <v>#REF!</v>
      </c>
      <c r="AU126" s="81" t="e">
        <f>IF(+All!#REF!="Temple",+All!#REF!,IF(+All!#REF!="Temple",+All!#REF!,0))</f>
        <v>#REF!</v>
      </c>
      <c r="AV126" s="96" t="e">
        <f>IF(+All!#REF!="Temple",+All!#REF!,IF(+All!#REF!="Temple",+All!#REF!,0))</f>
        <v>#REF!</v>
      </c>
      <c r="AW126" s="70" t="e">
        <f>IF(+All!#REF!="Temple",+All!#REF!,IF(+All!#REF!="Temple",+All!#REF!,0))</f>
        <v>#REF!</v>
      </c>
      <c r="AX126" s="96" t="e">
        <f>IF(+All!#REF!="Temple",+All!#REF!,IF(+All!#REF!="Temple",+All!#REF!,0))</f>
        <v>#REF!</v>
      </c>
      <c r="AY126" s="103" t="e">
        <f>IF(+All!#REF!="Temple",+All!#REF!,IF(+All!#REF!="Temple",+All!#REF!,0))</f>
        <v>#REF!</v>
      </c>
      <c r="AZ126" s="82" t="e">
        <f>IF(+All!#REF!="Temple",+All!#REF!,IF(+All!#REF!="Temple",+All!#REF!,0))</f>
        <v>#REF!</v>
      </c>
      <c r="BA126" s="83" t="e">
        <f>IF(+All!#REF!="Temple",+All!#REF!,IF(+All!#REF!="Temple",+All!#REF!,0))</f>
        <v>#REF!</v>
      </c>
      <c r="BB126" s="83" t="e">
        <f>IF(+All!#REF!="Temple",+All!#REF!,IF(+All!#REF!="Temple",+All!#REF!,0))</f>
        <v>#REF!</v>
      </c>
      <c r="BC126" s="480" t="e">
        <f>IF(+All!#REF!="Temple",+All!#REF!,IF(+All!#REF!="Temple",+All!#REF!,0))</f>
        <v>#REF!</v>
      </c>
      <c r="BD126" s="81" t="e">
        <f>IF(+All!#REF!="Temple",+All!#REF!,IF(+All!#REF!="Temple",+All!#REF!,0))</f>
        <v>#REF!</v>
      </c>
      <c r="BE126" s="96" t="e">
        <f>IF(+All!#REF!="Temple",+All!#REF!,IF(+All!#REF!="Temple",+All!#REF!,0))</f>
        <v>#REF!</v>
      </c>
      <c r="BF126" s="96" t="e">
        <f>IF(+All!#REF!="Temple",+All!#REF!,IF(+All!#REF!="Temple",+All!#REF!,0))</f>
        <v>#REF!</v>
      </c>
      <c r="BG126" s="81" t="e">
        <f>IF(+All!#REF!="Temple",+All!#REF!,IF(+All!#REF!="Temple",+All!#REF!,0))</f>
        <v>#REF!</v>
      </c>
      <c r="BH126" s="96" t="e">
        <f>IF(+All!#REF!="Temple",+All!#REF!,IF(+All!#REF!="Temple",+All!#REF!,0))</f>
        <v>#REF!</v>
      </c>
      <c r="BI126" s="70" t="e">
        <f>IF(+All!#REF!="Temple",+All!#REF!,IF(+All!#REF!="Temple",+All!#REF!,0))</f>
        <v>#REF!</v>
      </c>
      <c r="BJ126" s="92" t="e">
        <f>IF(+All!#REF!="Temple",+All!#REF!,IF(+All!#REF!="Temple",+All!#REF!,0))</f>
        <v>#REF!</v>
      </c>
      <c r="BK126" s="93" t="e">
        <f>IF(+All!#REF!="Temple",+All!#REF!,IF(+All!#REF!="Temple",+All!#REF!,0))</f>
        <v>#REF!</v>
      </c>
    </row>
    <row r="127" spans="1:63" x14ac:dyDescent="0.8">
      <c r="A127" s="70">
        <f>IF(+All!$F718="Temple",+All!A718,IF(+All!$H718="Temple",+All!A718,0))</f>
        <v>10</v>
      </c>
      <c r="B127" s="480" t="str">
        <f>IF(+All!$F718="Temple",+All!B718,IF(+All!$H718="Temple",+All!B718,0))</f>
        <v>Sat</v>
      </c>
      <c r="C127" s="104">
        <f>IF(+All!$F718="Temple",+All!C718,IF(+All!$H718="Temple",+All!C718,0))</f>
        <v>44506</v>
      </c>
      <c r="D127" s="105">
        <f>IF(+All!$F718="Temple",+All!D718,IF(+All!$H718="Temple",+All!D718,0))</f>
        <v>0.625</v>
      </c>
      <c r="E127" s="707">
        <f>IF(+All!$F718="Temple",+All!E718,IF(+All!$H718="Temple",+All!E718,0))</f>
        <v>0</v>
      </c>
      <c r="F127" s="706" t="str">
        <f>IF(+All!$F718="Temple",+All!F718,IF(+All!$H718="Temple",+All!F718,0))</f>
        <v>Temple</v>
      </c>
      <c r="G127" s="707" t="str">
        <f>IF(+All!$F718="Temple",+All!G718,IF(+All!$H718="Temple",+All!G718,0))</f>
        <v>AAC</v>
      </c>
      <c r="H127" s="706" t="str">
        <f>IF(+All!$F718="Temple",+All!H718,IF(+All!$H718="Temple",+All!H718,0))</f>
        <v>East Carolina</v>
      </c>
      <c r="I127" s="707" t="str">
        <f>IF(+All!$F718="Temple",+All!I718,IF(+All!$H718="Temple",+All!I718,0))</f>
        <v>AAC</v>
      </c>
      <c r="J127" s="706" t="str">
        <f>IF(+All!$F718="Temple",+All!J718,IF(+All!$H718="Temple",+All!J718,0))</f>
        <v>East Carolina</v>
      </c>
      <c r="K127" s="707" t="str">
        <f>IF(+All!$F718="Temple",+All!K718,IF(+All!$H718="Temple",+All!K718,0))</f>
        <v>Temple</v>
      </c>
      <c r="L127" s="92">
        <f>IF(+All!$F718="Temple",+All!L718,IF(+All!$H718="Temple",+All!L718,0))</f>
        <v>15.5</v>
      </c>
      <c r="M127" s="93">
        <f>IF(+All!$F718="Temple",+All!M718,IF(+All!$H718="Temple",+All!M718,0))</f>
        <v>54.5</v>
      </c>
      <c r="N127" s="706" t="str">
        <f>IF(+All!$F718="Temple",+All!N718,IF(+All!$H718="Temple",+All!N718,0))</f>
        <v>East Carolina</v>
      </c>
      <c r="O127" s="708">
        <f>IF(+All!$F718="Temple",+All!O718,IF(+All!$H718="Temple",+All!O718,0))</f>
        <v>45</v>
      </c>
      <c r="P127" s="708" t="str">
        <f>IF(+All!$F718="Temple",+All!P718,IF(+All!$H718="Temple",+All!P718,0))</f>
        <v>Temple</v>
      </c>
      <c r="Q127" s="707">
        <f>IF(+All!$F718="Temple",+All!Q718,IF(+All!$H718="Temple",+All!Q718,0))</f>
        <v>3</v>
      </c>
      <c r="R127" s="706" t="str">
        <f>IF(+All!$F718="Temple",+All!R718,IF(+All!$H718="Temple",+All!R718,0))</f>
        <v>East Carolina</v>
      </c>
      <c r="S127" s="708" t="str">
        <f>IF(+All!$F718="Temple",+All!S718,IF(+All!$H718="Temple",+All!S718,0))</f>
        <v>Temple</v>
      </c>
      <c r="T127" s="706" t="str">
        <f>IF(+All!$F718="Temple",+All!T718,IF(+All!$H718="Temple",+All!T718,0))</f>
        <v>East Carolina</v>
      </c>
      <c r="U127" s="707" t="str">
        <f>IF(+All!$F718="Temple",+All!U718,IF(+All!$H718="Temple",+All!U718,0))</f>
        <v>W</v>
      </c>
      <c r="V127" s="706">
        <f>IF(+All!$F483="Temple",+All!#REF!,IF(+All!$H483="Temple",+All!#REF!,0))</f>
        <v>0</v>
      </c>
      <c r="W127" s="76">
        <f>IF(+All!$F483="Temple",+All!#REF!,IF(+All!$H483="Temple",+All!#REF!,0))</f>
        <v>0</v>
      </c>
      <c r="X127" s="706">
        <f>IF(+All!$F483="Temple",+All!#REF!,IF(+All!$H483="Temple",+All!#REF!,0))</f>
        <v>0</v>
      </c>
      <c r="Y127" s="707">
        <f>IF(+All!$F483="Temple",+All!#REF!,IF(+All!$H483="Temple",+All!#REF!,0))</f>
        <v>0</v>
      </c>
      <c r="Z127" s="706">
        <f>IF(+All!$F483="Temple",+All!#REF!,IF(+All!$H483="Temple",+All!#REF!,0))</f>
        <v>0</v>
      </c>
      <c r="AA127" s="707">
        <f>IF(+All!$F483="Temple",+All!#REF!,IF(+All!$H483="Temple",+All!#REF!,0))</f>
        <v>0</v>
      </c>
      <c r="AB127" s="706">
        <f>IF(+All!$F483="Temple",+All!#REF!,IF(+All!$H483="Temple",+All!#REF!,0))</f>
        <v>0</v>
      </c>
      <c r="AC127" s="707">
        <f>IF(+All!$F483="Temple",+All!#REF!,IF(+All!$H483="Temple",+All!#REF!,0))</f>
        <v>0</v>
      </c>
      <c r="AD127" s="75">
        <f>IF(+All!$F483="Temple",+All!#REF!,IF(+All!$H483="Temple",+All!#REF!,0))</f>
        <v>0</v>
      </c>
      <c r="AE127" s="76">
        <f>IF(+All!$F483="Temple",+All!#REF!,IF(+All!$H483="Temple",+All!#REF!,0))</f>
        <v>0</v>
      </c>
      <c r="AF127" s="75">
        <f>IF(+All!$F483="Temple",+All!#REF!,IF(+All!$H483="Temple",+All!#REF!,0))</f>
        <v>0</v>
      </c>
      <c r="AG127" s="76">
        <f>IF(+All!$F483="Temple",+All!#REF!,IF(+All!$H483="Temple",+All!#REF!,0))</f>
        <v>0</v>
      </c>
      <c r="AH127" s="75">
        <f>IF(+All!$F483="Temple",+All!#REF!,IF(+All!$H483="Temple",+All!#REF!,0))</f>
        <v>0</v>
      </c>
      <c r="AI127" s="76">
        <f>IF(+All!$F483="Temple",+All!#REF!,IF(+All!$H483="Temple",+All!#REF!,0))</f>
        <v>0</v>
      </c>
      <c r="AJ127" s="75">
        <f>IF(+All!$F483="Temple",+All!#REF!,IF(+All!$H483="Temple",+All!#REF!,0))</f>
        <v>0</v>
      </c>
      <c r="AK127" s="76">
        <f>IF(+All!$F483="Temple",+All!#REF!,IF(+All!$H483="Temple",+All!#REF!,0))</f>
        <v>0</v>
      </c>
      <c r="AL127" s="586">
        <f>IF(+All!$F483="Temple",+All!V483,IF(+All!$H483="Temple",+All!V483,0))</f>
        <v>0</v>
      </c>
      <c r="AM127" s="584">
        <f>IF(+All!$F483="Temple",+All!W483,IF(+All!$H483="Temple",+All!W483,0))</f>
        <v>0</v>
      </c>
      <c r="AN127" s="586">
        <f>IF(+All!$F483="Temple",+All!X483,IF(+All!$H483="Temple",+All!X483,0))</f>
        <v>0</v>
      </c>
      <c r="AO127" s="585">
        <f>IF(+All!$F483="Temple",+All!Y483,IF(+All!$H483="Temple",+All!Y483,0))</f>
        <v>0</v>
      </c>
      <c r="AP127" s="84">
        <f>IF(+All!$F483="Temple",+All!Z483,IF(+All!$H483="Temple",+All!Z483,0))</f>
        <v>0</v>
      </c>
      <c r="AQ127" s="480">
        <f>IF(+All!$F483="Temple",+All!#REF!,IF(+All!$H483="Temple",+All!#REF!,0))</f>
        <v>0</v>
      </c>
      <c r="AR127" s="81">
        <f>IF(+All!$F483="Temple",+All!#REF!,IF(+All!$H483="Temple",+All!#REF!,0))</f>
        <v>0</v>
      </c>
      <c r="AS127" s="96">
        <f>IF(+All!$F483="Temple",+All!#REF!,IF(+All!$H483="Temple",+All!#REF!,0))</f>
        <v>0</v>
      </c>
      <c r="AT127" s="96">
        <f>IF(+All!$F483="Temple",+All!#REF!,IF(+All!$H483="Temple",+All!#REF!,0))</f>
        <v>0</v>
      </c>
      <c r="AU127" s="81">
        <f>IF(+All!$F483="Temple",+All!#REF!,IF(+All!$H483="Temple",+All!#REF!,0))</f>
        <v>0</v>
      </c>
      <c r="AV127" s="96">
        <f>IF(+All!$F483="Temple",+All!#REF!,IF(+All!$H483="Temple",+All!#REF!,0))</f>
        <v>0</v>
      </c>
      <c r="AW127" s="70">
        <f>IF(+All!$F483="Temple",+All!#REF!,IF(+All!$H483="Temple",+All!#REF!,0))</f>
        <v>0</v>
      </c>
      <c r="AX127" s="96">
        <f>IF(+All!$F483="Temple",+All!#REF!,IF(+All!$H483="Temple",+All!#REF!,0))</f>
        <v>0</v>
      </c>
      <c r="AY127" s="103">
        <f>IF(+All!$F483="Temple",+All!#REF!,IF(+All!$H483="Temple",+All!#REF!,0))</f>
        <v>0</v>
      </c>
      <c r="AZ127" s="82">
        <f>IF(+All!$F483="Temple",+All!#REF!,IF(+All!$H483="Temple",+All!#REF!,0))</f>
        <v>0</v>
      </c>
      <c r="BA127" s="83">
        <f>IF(+All!$F483="Temple",+All!#REF!,IF(+All!$H483="Temple",+All!#REF!,0))</f>
        <v>0</v>
      </c>
      <c r="BB127" s="83">
        <f>IF(+All!$F483="Temple",+All!#REF!,IF(+All!$H483="Temple",+All!#REF!,0))</f>
        <v>0</v>
      </c>
      <c r="BC127" s="480">
        <f>IF(+All!$F483="Temple",+All!#REF!,IF(+All!$H483="Temple",+All!#REF!,0))</f>
        <v>0</v>
      </c>
      <c r="BD127" s="81">
        <f>IF(+All!$F483="Temple",+All!#REF!,IF(+All!$H483="Temple",+All!#REF!,0))</f>
        <v>0</v>
      </c>
      <c r="BE127" s="96">
        <f>IF(+All!$F483="Temple",+All!#REF!,IF(+All!$H483="Temple",+All!#REF!,0))</f>
        <v>0</v>
      </c>
      <c r="BF127" s="96">
        <f>IF(+All!$F483="Temple",+All!#REF!,IF(+All!$H483="Temple",+All!#REF!,0))</f>
        <v>0</v>
      </c>
      <c r="BG127" s="81">
        <f>IF(+All!$F483="Temple",+All!#REF!,IF(+All!$H483="Temple",+All!#REF!,0))</f>
        <v>0</v>
      </c>
      <c r="BH127" s="96">
        <f>IF(+All!$F483="Temple",+All!#REF!,IF(+All!$H483="Temple",+All!#REF!,0))</f>
        <v>0</v>
      </c>
      <c r="BI127" s="70">
        <f>IF(+All!$F483="Temple",+All!#REF!,IF(+All!$H483="Temple",+All!#REF!,0))</f>
        <v>0</v>
      </c>
      <c r="BJ127" s="92">
        <f>IF(+All!$F483="Temple",+All!#REF!,IF(+All!$H483="Temple",+All!#REF!,0))</f>
        <v>0</v>
      </c>
      <c r="BK127" s="93">
        <f>IF(+All!$F483="Temple",+All!#REF!,IF(+All!$H483="Temple",+All!#REF!,0))</f>
        <v>0</v>
      </c>
    </row>
    <row r="128" spans="1:63" x14ac:dyDescent="0.8">
      <c r="A128" s="70">
        <f>IF(+All!$F791="Temple",+All!A791,IF(+All!$H791="Temple",+All!A791,0))</f>
        <v>11</v>
      </c>
      <c r="B128" s="480" t="str">
        <f>IF(+All!$F791="Temple",+All!B791,IF(+All!$H791="Temple",+All!B791,0))</f>
        <v>Sat</v>
      </c>
      <c r="C128" s="104">
        <f>IF(+All!$F791="Temple",+All!C791,IF(+All!$H791="Temple",+All!C791,0))</f>
        <v>44513</v>
      </c>
      <c r="D128" s="105">
        <f>IF(+All!$F791="Temple",+All!D791,IF(+All!$H791="Temple",+All!D791,0))</f>
        <v>0.5</v>
      </c>
      <c r="E128" s="707">
        <f>IF(+All!$F791="Temple",+All!E791,IF(+All!$H791="Temple",+All!E791,0))</f>
        <v>0</v>
      </c>
      <c r="F128" s="706" t="str">
        <f>IF(+All!$F791="Temple",+All!F791,IF(+All!$H791="Temple",+All!F791,0))</f>
        <v>Houston</v>
      </c>
      <c r="G128" s="707" t="str">
        <f>IF(+All!$F791="Temple",+All!G791,IF(+All!$H791="Temple",+All!G791,0))</f>
        <v>AAC</v>
      </c>
      <c r="H128" s="706" t="str">
        <f>IF(+All!$F791="Temple",+All!H791,IF(+All!$H791="Temple",+All!H791,0))</f>
        <v>Temple</v>
      </c>
      <c r="I128" s="707" t="str">
        <f>IF(+All!$F791="Temple",+All!I791,IF(+All!$H791="Temple",+All!I791,0))</f>
        <v>AAC</v>
      </c>
      <c r="J128" s="706" t="str">
        <f>IF(+All!$F791="Temple",+All!J791,IF(+All!$H791="Temple",+All!J791,0))</f>
        <v>Houston</v>
      </c>
      <c r="K128" s="707" t="str">
        <f>IF(+All!$F791="Temple",+All!K791,IF(+All!$H791="Temple",+All!K791,0))</f>
        <v>Temple</v>
      </c>
      <c r="L128" s="92">
        <f>IF(+All!$F791="Temple",+All!L791,IF(+All!$H791="Temple",+All!L791,0))</f>
        <v>25.5</v>
      </c>
      <c r="M128" s="93">
        <f>IF(+All!$F791="Temple",+All!M791,IF(+All!$H791="Temple",+All!M791,0))</f>
        <v>55.5</v>
      </c>
      <c r="N128" s="706" t="str">
        <f>IF(+All!$F791="Temple",+All!N791,IF(+All!$H791="Temple",+All!N791,0))</f>
        <v>Houston</v>
      </c>
      <c r="O128" s="708">
        <f>IF(+All!$F791="Temple",+All!O791,IF(+All!$H791="Temple",+All!O791,0))</f>
        <v>37</v>
      </c>
      <c r="P128" s="708" t="str">
        <f>IF(+All!$F791="Temple",+All!P791,IF(+All!$H791="Temple",+All!P791,0))</f>
        <v>Temple</v>
      </c>
      <c r="Q128" s="707">
        <f>IF(+All!$F791="Temple",+All!Q791,IF(+All!$H791="Temple",+All!Q791,0))</f>
        <v>8</v>
      </c>
      <c r="R128" s="706" t="str">
        <f>IF(+All!$F791="Temple",+All!R791,IF(+All!$H791="Temple",+All!R791,0))</f>
        <v>Houston</v>
      </c>
      <c r="S128" s="708" t="str">
        <f>IF(+All!$F791="Temple",+All!S791,IF(+All!$H791="Temple",+All!S791,0))</f>
        <v>Temple</v>
      </c>
      <c r="T128" s="706" t="str">
        <f>IF(+All!$F791="Temple",+All!T791,IF(+All!$H791="Temple",+All!T791,0))</f>
        <v>Houston</v>
      </c>
      <c r="U128" s="707" t="str">
        <f>IF(+All!$F791="Temple",+All!U791,IF(+All!$H791="Temple",+All!U791,0))</f>
        <v>W</v>
      </c>
      <c r="V128" s="706">
        <f>IF(+All!$F518="Temple",+All!#REF!,IF(+All!$H518="Temple",+All!#REF!,0))</f>
        <v>0</v>
      </c>
      <c r="W128" s="76">
        <f>IF(+All!$F518="Temple",+All!#REF!,IF(+All!$H518="Temple",+All!#REF!,0))</f>
        <v>0</v>
      </c>
      <c r="X128" s="706">
        <f>IF(+All!$F518="Temple",+All!#REF!,IF(+All!$H518="Temple",+All!#REF!,0))</f>
        <v>0</v>
      </c>
      <c r="Y128" s="707">
        <f>IF(+All!$F518="Temple",+All!#REF!,IF(+All!$H518="Temple",+All!#REF!,0))</f>
        <v>0</v>
      </c>
      <c r="Z128" s="706">
        <f>IF(+All!$F518="Temple",+All!#REF!,IF(+All!$H518="Temple",+All!#REF!,0))</f>
        <v>0</v>
      </c>
      <c r="AA128" s="707">
        <f>IF(+All!$F518="Temple",+All!#REF!,IF(+All!$H518="Temple",+All!#REF!,0))</f>
        <v>0</v>
      </c>
      <c r="AB128" s="706">
        <f>IF(+All!$F518="Temple",+All!#REF!,IF(+All!$H518="Temple",+All!#REF!,0))</f>
        <v>0</v>
      </c>
      <c r="AC128" s="707">
        <f>IF(+All!$F518="Temple",+All!#REF!,IF(+All!$H518="Temple",+All!#REF!,0))</f>
        <v>0</v>
      </c>
      <c r="AD128" s="75">
        <f>IF(+All!$F518="Temple",+All!#REF!,IF(+All!$H518="Temple",+All!#REF!,0))</f>
        <v>0</v>
      </c>
      <c r="AE128" s="76">
        <f>IF(+All!$F518="Temple",+All!#REF!,IF(+All!$H518="Temple",+All!#REF!,0))</f>
        <v>0</v>
      </c>
      <c r="AF128" s="75">
        <f>IF(+All!$F518="Temple",+All!#REF!,IF(+All!$H518="Temple",+All!#REF!,0))</f>
        <v>0</v>
      </c>
      <c r="AG128" s="76">
        <f>IF(+All!$F518="Temple",+All!#REF!,IF(+All!$H518="Temple",+All!#REF!,0))</f>
        <v>0</v>
      </c>
      <c r="AH128" s="75">
        <f>IF(+All!$F518="Temple",+All!#REF!,IF(+All!$H518="Temple",+All!#REF!,0))</f>
        <v>0</v>
      </c>
      <c r="AI128" s="76">
        <f>IF(+All!$F518="Temple",+All!#REF!,IF(+All!$H518="Temple",+All!#REF!,0))</f>
        <v>0</v>
      </c>
      <c r="AJ128" s="75">
        <f>IF(+All!$F518="Temple",+All!#REF!,IF(+All!$H518="Temple",+All!#REF!,0))</f>
        <v>0</v>
      </c>
      <c r="AK128" s="76">
        <f>IF(+All!$F518="Temple",+All!#REF!,IF(+All!$H518="Temple",+All!#REF!,0))</f>
        <v>0</v>
      </c>
      <c r="AL128" s="586">
        <f>IF(+All!$F518="Temple",+All!V518,IF(+All!$H518="Temple",+All!V518,0))</f>
        <v>0</v>
      </c>
      <c r="AM128" s="584">
        <f>IF(+All!$F518="Temple",+All!W518,IF(+All!$H518="Temple",+All!W518,0))</f>
        <v>0</v>
      </c>
      <c r="AN128" s="586">
        <f>IF(+All!$F518="Temple",+All!X518,IF(+All!$H518="Temple",+All!X518,0))</f>
        <v>0</v>
      </c>
      <c r="AO128" s="585">
        <f>IF(+All!$F518="Temple",+All!Y518,IF(+All!$H518="Temple",+All!Y518,0))</f>
        <v>0</v>
      </c>
      <c r="AP128" s="84">
        <f>IF(+All!$F518="Temple",+All!Z518,IF(+All!$H518="Temple",+All!Z518,0))</f>
        <v>0</v>
      </c>
      <c r="AQ128" s="480">
        <f>IF(+All!$F518="Temple",+All!#REF!,IF(+All!$H518="Temple",+All!#REF!,0))</f>
        <v>0</v>
      </c>
      <c r="AR128" s="81">
        <f>IF(+All!$F518="Temple",+All!#REF!,IF(+All!$H518="Temple",+All!#REF!,0))</f>
        <v>0</v>
      </c>
      <c r="AS128" s="96">
        <f>IF(+All!$F518="Temple",+All!#REF!,IF(+All!$H518="Temple",+All!#REF!,0))</f>
        <v>0</v>
      </c>
      <c r="AT128" s="96">
        <f>IF(+All!$F518="Temple",+All!#REF!,IF(+All!$H518="Temple",+All!#REF!,0))</f>
        <v>0</v>
      </c>
      <c r="AU128" s="81">
        <f>IF(+All!$F518="Temple",+All!#REF!,IF(+All!$H518="Temple",+All!#REF!,0))</f>
        <v>0</v>
      </c>
      <c r="AV128" s="96">
        <f>IF(+All!$F518="Temple",+All!#REF!,IF(+All!$H518="Temple",+All!#REF!,0))</f>
        <v>0</v>
      </c>
      <c r="AW128" s="70">
        <f>IF(+All!$F518="Temple",+All!#REF!,IF(+All!$H518="Temple",+All!#REF!,0))</f>
        <v>0</v>
      </c>
      <c r="AX128" s="96">
        <f>IF(+All!$F518="Temple",+All!#REF!,IF(+All!$H518="Temple",+All!#REF!,0))</f>
        <v>0</v>
      </c>
      <c r="AY128" s="103">
        <f>IF(+All!$F518="Temple",+All!#REF!,IF(+All!$H518="Temple",+All!#REF!,0))</f>
        <v>0</v>
      </c>
      <c r="AZ128" s="82">
        <f>IF(+All!$F518="Temple",+All!#REF!,IF(+All!$H518="Temple",+All!#REF!,0))</f>
        <v>0</v>
      </c>
      <c r="BA128" s="83">
        <f>IF(+All!$F518="Temple",+All!#REF!,IF(+All!$H518="Temple",+All!#REF!,0))</f>
        <v>0</v>
      </c>
      <c r="BB128" s="83">
        <f>IF(+All!$F518="Temple",+All!#REF!,IF(+All!$H518="Temple",+All!#REF!,0))</f>
        <v>0</v>
      </c>
      <c r="BC128" s="480">
        <f>IF(+All!$F518="Temple",+All!#REF!,IF(+All!$H518="Temple",+All!#REF!,0))</f>
        <v>0</v>
      </c>
      <c r="BD128" s="81">
        <f>IF(+All!$F518="Temple",+All!#REF!,IF(+All!$H518="Temple",+All!#REF!,0))</f>
        <v>0</v>
      </c>
      <c r="BE128" s="96">
        <f>IF(+All!$F518="Temple",+All!#REF!,IF(+All!$H518="Temple",+All!#REF!,0))</f>
        <v>0</v>
      </c>
      <c r="BF128" s="96">
        <f>IF(+All!$F518="Temple",+All!#REF!,IF(+All!$H518="Temple",+All!#REF!,0))</f>
        <v>0</v>
      </c>
      <c r="BG128" s="81">
        <f>IF(+All!$F518="Temple",+All!#REF!,IF(+All!$H518="Temple",+All!#REF!,0))</f>
        <v>0</v>
      </c>
      <c r="BH128" s="96">
        <f>IF(+All!$F518="Temple",+All!#REF!,IF(+All!$H518="Temple",+All!#REF!,0))</f>
        <v>0</v>
      </c>
      <c r="BI128" s="70">
        <f>IF(+All!$F518="Temple",+All!#REF!,IF(+All!$H518="Temple",+All!#REF!,0))</f>
        <v>0</v>
      </c>
      <c r="BJ128" s="92">
        <f>IF(+All!$F518="Temple",+All!#REF!,IF(+All!$H518="Temple",+All!#REF!,0))</f>
        <v>0</v>
      </c>
      <c r="BK128" s="93">
        <f>IF(+All!$F518="Temple",+All!#REF!,IF(+All!$H518="Temple",+All!#REF!,0))</f>
        <v>0</v>
      </c>
    </row>
    <row r="129" spans="1:63" x14ac:dyDescent="0.8">
      <c r="A129" s="70">
        <f>IF(+All!$F862="Temple",+All!A862,IF(+All!$H862="Temple",+All!A862,0))</f>
        <v>12</v>
      </c>
      <c r="B129" s="480" t="str">
        <f>IF(+All!$F862="Temple",+All!B862,IF(+All!$H862="Temple",+All!B862,0))</f>
        <v>Sat</v>
      </c>
      <c r="C129" s="104">
        <f>IF(+All!$F862="Temple",+All!C862,IF(+All!$H862="Temple",+All!C862,0))</f>
        <v>44520</v>
      </c>
      <c r="D129" s="105">
        <f>IF(+All!$F862="Temple",+All!D862,IF(+All!$H862="Temple",+All!D862,0))</f>
        <v>0.66666666666666663</v>
      </c>
      <c r="E129" s="707">
        <f>IF(+All!$F862="Temple",+All!E862,IF(+All!$H862="Temple",+All!E862,0))</f>
        <v>0</v>
      </c>
      <c r="F129" s="706" t="str">
        <f>IF(+All!$F862="Temple",+All!F862,IF(+All!$H862="Temple",+All!F862,0))</f>
        <v>Temple</v>
      </c>
      <c r="G129" s="707" t="str">
        <f>IF(+All!$F862="Temple",+All!G862,IF(+All!$H862="Temple",+All!G862,0))</f>
        <v>AAC</v>
      </c>
      <c r="H129" s="706" t="str">
        <f>IF(+All!$F862="Temple",+All!H862,IF(+All!$H862="Temple",+All!H862,0))</f>
        <v>Tulsa</v>
      </c>
      <c r="I129" s="707" t="str">
        <f>IF(+All!$F862="Temple",+All!I862,IF(+All!$H862="Temple",+All!I862,0))</f>
        <v>AAC</v>
      </c>
      <c r="J129" s="706" t="str">
        <f>IF(+All!$F862="Temple",+All!J862,IF(+All!$H862="Temple",+All!J862,0))</f>
        <v>Tulsa</v>
      </c>
      <c r="K129" s="707" t="str">
        <f>IF(+All!$F862="Temple",+All!K862,IF(+All!$H862="Temple",+All!K862,0))</f>
        <v>Temple</v>
      </c>
      <c r="L129" s="92">
        <f>IF(+All!$F862="Temple",+All!L862,IF(+All!$H862="Temple",+All!L862,0))</f>
        <v>22.5</v>
      </c>
      <c r="M129" s="93">
        <f>IF(+All!$F862="Temple",+All!M862,IF(+All!$H862="Temple",+All!M862,0))</f>
        <v>50.5</v>
      </c>
      <c r="N129" s="706" t="str">
        <f>IF(+All!$F862="Temple",+All!N862,IF(+All!$H862="Temple",+All!N862,0))</f>
        <v>Tulsa</v>
      </c>
      <c r="O129" s="708">
        <f>IF(+All!$F862="Temple",+All!O862,IF(+All!$H862="Temple",+All!O862,0))</f>
        <v>44</v>
      </c>
      <c r="P129" s="708" t="str">
        <f>IF(+All!$F862="Temple",+All!P862,IF(+All!$H862="Temple",+All!P862,0))</f>
        <v>Temple</v>
      </c>
      <c r="Q129" s="707">
        <f>IF(+All!$F862="Temple",+All!Q862,IF(+All!$H862="Temple",+All!Q862,0))</f>
        <v>10</v>
      </c>
      <c r="R129" s="706" t="str">
        <f>IF(+All!$F862="Temple",+All!R862,IF(+All!$H862="Temple",+All!R862,0))</f>
        <v>Tulsa</v>
      </c>
      <c r="S129" s="708" t="str">
        <f>IF(+All!$F862="Temple",+All!S862,IF(+All!$H862="Temple",+All!S862,0))</f>
        <v>Temple</v>
      </c>
      <c r="T129" s="706" t="str">
        <f>IF(+All!$F862="Temple",+All!T862,IF(+All!$H862="Temple",+All!T862,0))</f>
        <v>Tulsa</v>
      </c>
      <c r="U129" s="707" t="str">
        <f>IF(+All!$F862="Temple",+All!U862,IF(+All!$H862="Temple",+All!U862,0))</f>
        <v>W</v>
      </c>
      <c r="V129" s="706" t="e">
        <f>IF(+All!$F550="Temple",+All!#REF!,IF(+All!$H550="Temple",+All!#REF!,0))</f>
        <v>#REF!</v>
      </c>
      <c r="W129" s="76" t="e">
        <f>IF(+All!$F550="Temple",+All!#REF!,IF(+All!$H550="Temple",+All!#REF!,0))</f>
        <v>#REF!</v>
      </c>
      <c r="X129" s="706" t="e">
        <f>IF(+All!$F550="Temple",+All!#REF!,IF(+All!$H550="Temple",+All!#REF!,0))</f>
        <v>#REF!</v>
      </c>
      <c r="Y129" s="707" t="e">
        <f>IF(+All!$F550="Temple",+All!#REF!,IF(+All!$H550="Temple",+All!#REF!,0))</f>
        <v>#REF!</v>
      </c>
      <c r="Z129" s="706" t="e">
        <f>IF(+All!$F550="Temple",+All!#REF!,IF(+All!$H550="Temple",+All!#REF!,0))</f>
        <v>#REF!</v>
      </c>
      <c r="AA129" s="707" t="e">
        <f>IF(+All!$F550="Temple",+All!#REF!,IF(+All!$H550="Temple",+All!#REF!,0))</f>
        <v>#REF!</v>
      </c>
      <c r="AB129" s="706" t="e">
        <f>IF(+All!$F550="Temple",+All!#REF!,IF(+All!$H550="Temple",+All!#REF!,0))</f>
        <v>#REF!</v>
      </c>
      <c r="AC129" s="707" t="e">
        <f>IF(+All!$F550="Temple",+All!#REF!,IF(+All!$H550="Temple",+All!#REF!,0))</f>
        <v>#REF!</v>
      </c>
      <c r="AD129" s="75" t="e">
        <f>IF(+All!$F550="Temple",+All!#REF!,IF(+All!$H550="Temple",+All!#REF!,0))</f>
        <v>#REF!</v>
      </c>
      <c r="AE129" s="76" t="e">
        <f>IF(+All!$F550="Temple",+All!#REF!,IF(+All!$H550="Temple",+All!#REF!,0))</f>
        <v>#REF!</v>
      </c>
      <c r="AF129" s="75" t="e">
        <f>IF(+All!$F550="Temple",+All!#REF!,IF(+All!$H550="Temple",+All!#REF!,0))</f>
        <v>#REF!</v>
      </c>
      <c r="AG129" s="76" t="e">
        <f>IF(+All!$F550="Temple",+All!#REF!,IF(+All!$H550="Temple",+All!#REF!,0))</f>
        <v>#REF!</v>
      </c>
      <c r="AH129" s="75" t="e">
        <f>IF(+All!$F550="Temple",+All!#REF!,IF(+All!$H550="Temple",+All!#REF!,0))</f>
        <v>#REF!</v>
      </c>
      <c r="AI129" s="76" t="e">
        <f>IF(+All!$F550="Temple",+All!#REF!,IF(+All!$H550="Temple",+All!#REF!,0))</f>
        <v>#REF!</v>
      </c>
      <c r="AJ129" s="75" t="e">
        <f>IF(+All!$F550="Temple",+All!#REF!,IF(+All!$H550="Temple",+All!#REF!,0))</f>
        <v>#REF!</v>
      </c>
      <c r="AK129" s="76" t="e">
        <f>IF(+All!$F550="Temple",+All!#REF!,IF(+All!$H550="Temple",+All!#REF!,0))</f>
        <v>#REF!</v>
      </c>
      <c r="AL129" s="586">
        <f>IF(+All!$F550="Temple",+All!V550,IF(+All!$H550="Temple",+All!V550,0))</f>
        <v>0</v>
      </c>
      <c r="AM129" s="584">
        <f>IF(+All!$F550="Temple",+All!W550,IF(+All!$H550="Temple",+All!W550,0))</f>
        <v>0</v>
      </c>
      <c r="AN129" s="586">
        <f>IF(+All!$F550="Temple",+All!X550,IF(+All!$H550="Temple",+All!X550,0))</f>
        <v>0</v>
      </c>
      <c r="AO129" s="585">
        <f>IF(+All!$F550="Temple",+All!Y550,IF(+All!$H550="Temple",+All!Y550,0))</f>
        <v>0</v>
      </c>
      <c r="AP129" s="84">
        <f>IF(+All!$F550="Temple",+All!Z550,IF(+All!$H550="Temple",+All!Z550,0))</f>
        <v>0</v>
      </c>
      <c r="AQ129" s="480" t="e">
        <f>IF(+All!$F550="Temple",+All!#REF!,IF(+All!$H550="Temple",+All!#REF!,0))</f>
        <v>#REF!</v>
      </c>
      <c r="AR129" s="81" t="e">
        <f>IF(+All!$F550="Temple",+All!#REF!,IF(+All!$H550="Temple",+All!#REF!,0))</f>
        <v>#REF!</v>
      </c>
      <c r="AS129" s="96" t="e">
        <f>IF(+All!$F550="Temple",+All!#REF!,IF(+All!$H550="Temple",+All!#REF!,0))</f>
        <v>#REF!</v>
      </c>
      <c r="AT129" s="96" t="e">
        <f>IF(+All!$F550="Temple",+All!#REF!,IF(+All!$H550="Temple",+All!#REF!,0))</f>
        <v>#REF!</v>
      </c>
      <c r="AU129" s="81" t="e">
        <f>IF(+All!$F550="Temple",+All!#REF!,IF(+All!$H550="Temple",+All!#REF!,0))</f>
        <v>#REF!</v>
      </c>
      <c r="AV129" s="96" t="e">
        <f>IF(+All!$F550="Temple",+All!#REF!,IF(+All!$H550="Temple",+All!#REF!,0))</f>
        <v>#REF!</v>
      </c>
      <c r="AW129" s="70" t="e">
        <f>IF(+All!$F550="Temple",+All!#REF!,IF(+All!$H550="Temple",+All!#REF!,0))</f>
        <v>#REF!</v>
      </c>
      <c r="AX129" s="96" t="e">
        <f>IF(+All!$F550="Temple",+All!#REF!,IF(+All!$H550="Temple",+All!#REF!,0))</f>
        <v>#REF!</v>
      </c>
      <c r="AY129" s="103" t="e">
        <f>IF(+All!$F550="Temple",+All!#REF!,IF(+All!$H550="Temple",+All!#REF!,0))</f>
        <v>#REF!</v>
      </c>
      <c r="AZ129" s="82" t="e">
        <f>IF(+All!$F550="Temple",+All!#REF!,IF(+All!$H550="Temple",+All!#REF!,0))</f>
        <v>#REF!</v>
      </c>
      <c r="BA129" s="83" t="e">
        <f>IF(+All!$F550="Temple",+All!#REF!,IF(+All!$H550="Temple",+All!#REF!,0))</f>
        <v>#REF!</v>
      </c>
      <c r="BB129" s="83" t="e">
        <f>IF(+All!$F550="Temple",+All!#REF!,IF(+All!$H550="Temple",+All!#REF!,0))</f>
        <v>#REF!</v>
      </c>
      <c r="BC129" s="480" t="e">
        <f>IF(+All!$F550="Temple",+All!#REF!,IF(+All!$H550="Temple",+All!#REF!,0))</f>
        <v>#REF!</v>
      </c>
      <c r="BD129" s="81" t="e">
        <f>IF(+All!$F550="Temple",+All!#REF!,IF(+All!$H550="Temple",+All!#REF!,0))</f>
        <v>#REF!</v>
      </c>
      <c r="BE129" s="96" t="e">
        <f>IF(+All!$F550="Temple",+All!#REF!,IF(+All!$H550="Temple",+All!#REF!,0))</f>
        <v>#REF!</v>
      </c>
      <c r="BF129" s="96" t="e">
        <f>IF(+All!$F550="Temple",+All!#REF!,IF(+All!$H550="Temple",+All!#REF!,0))</f>
        <v>#REF!</v>
      </c>
      <c r="BG129" s="81" t="e">
        <f>IF(+All!$F550="Temple",+All!#REF!,IF(+All!$H550="Temple",+All!#REF!,0))</f>
        <v>#REF!</v>
      </c>
      <c r="BH129" s="96" t="e">
        <f>IF(+All!$F550="Temple",+All!#REF!,IF(+All!$H550="Temple",+All!#REF!,0))</f>
        <v>#REF!</v>
      </c>
      <c r="BI129" s="70" t="e">
        <f>IF(+All!$F550="Temple",+All!#REF!,IF(+All!$H550="Temple",+All!#REF!,0))</f>
        <v>#REF!</v>
      </c>
      <c r="BJ129" s="92" t="e">
        <f>IF(+All!$F550="Temple",+All!#REF!,IF(+All!$H550="Temple",+All!#REF!,0))</f>
        <v>#REF!</v>
      </c>
      <c r="BK129" s="93" t="e">
        <f>IF(+All!$F550="Temple",+All!#REF!,IF(+All!$H550="Temple",+All!#REF!,0))</f>
        <v>#REF!</v>
      </c>
    </row>
    <row r="130" spans="1:63" x14ac:dyDescent="0.8">
      <c r="A130" s="70">
        <f>IF(+All!$F919="Temple",+All!A919,IF(+All!$H919="Temple",+All!A919,0))</f>
        <v>0</v>
      </c>
      <c r="B130" s="480">
        <f>IF(+All!$F919="Temple",+All!B919,IF(+All!$H919="Temple",+All!B919,0))</f>
        <v>0</v>
      </c>
      <c r="C130" s="104">
        <f>IF(+All!$F919="Temple",+All!C919,IF(+All!$H919="Temple",+All!C919,0))</f>
        <v>0</v>
      </c>
      <c r="D130" s="105">
        <f>IF(+All!$F919="Temple",+All!D919,IF(+All!$H919="Temple",+All!D919,0))</f>
        <v>0</v>
      </c>
      <c r="E130" s="707">
        <f>IF(+All!$F919="Temple",+All!E919,IF(+All!$H919="Temple",+All!E919,0))</f>
        <v>0</v>
      </c>
      <c r="F130" s="706">
        <f>IF(+All!$F919="Temple",+All!F919,IF(+All!$H919="Temple",+All!F919,0))</f>
        <v>0</v>
      </c>
      <c r="G130" s="707">
        <f>IF(+All!$F919="Temple",+All!G919,IF(+All!$H919="Temple",+All!G919,0))</f>
        <v>0</v>
      </c>
      <c r="H130" s="706">
        <f>IF(+All!$F919="Temple",+All!H919,IF(+All!$H919="Temple",+All!H919,0))</f>
        <v>0</v>
      </c>
      <c r="I130" s="707">
        <f>IF(+All!$F919="Temple",+All!I919,IF(+All!$H919="Temple",+All!I919,0))</f>
        <v>0</v>
      </c>
      <c r="J130" s="706">
        <f>IF(+All!$F919="Temple",+All!J919,IF(+All!$H919="Temple",+All!J919,0))</f>
        <v>0</v>
      </c>
      <c r="K130" s="707">
        <f>IF(+All!$F919="Temple",+All!K919,IF(+All!$H919="Temple",+All!K919,0))</f>
        <v>0</v>
      </c>
      <c r="L130" s="92">
        <f>IF(+All!$F919="Temple",+All!L919,IF(+All!$H919="Temple",+All!L919,0))</f>
        <v>0</v>
      </c>
      <c r="M130" s="93">
        <f>IF(+All!$F919="Temple",+All!M919,IF(+All!$H919="Temple",+All!M919,0))</f>
        <v>0</v>
      </c>
      <c r="N130" s="706">
        <f>IF(+All!$F919="Temple",+All!N919,IF(+All!$H919="Temple",+All!N919,0))</f>
        <v>0</v>
      </c>
      <c r="O130" s="708">
        <f>IF(+All!$F919="Temple",+All!O919,IF(+All!$H919="Temple",+All!O919,0))</f>
        <v>0</v>
      </c>
      <c r="P130" s="708">
        <f>IF(+All!$F919="Temple",+All!P919,IF(+All!$H919="Temple",+All!P919,0))</f>
        <v>0</v>
      </c>
      <c r="Q130" s="707">
        <f>IF(+All!$F919="Temple",+All!Q919,IF(+All!$H919="Temple",+All!Q919,0))</f>
        <v>0</v>
      </c>
      <c r="R130" s="706">
        <f>IF(+All!$F919="Temple",+All!R919,IF(+All!$H919="Temple",+All!R919,0))</f>
        <v>0</v>
      </c>
      <c r="S130" s="708">
        <f>IF(+All!$F919="Temple",+All!S919,IF(+All!$H919="Temple",+All!S919,0))</f>
        <v>0</v>
      </c>
      <c r="T130" s="706">
        <f>IF(+All!$F919="Temple",+All!T919,IF(+All!$H919="Temple",+All!T919,0))</f>
        <v>0</v>
      </c>
      <c r="U130" s="707">
        <f>IF(+All!$F919="Temple",+All!U919,IF(+All!$H919="Temple",+All!U919,0))</f>
        <v>0</v>
      </c>
      <c r="V130" s="706" t="e">
        <f>IF(+All!#REF!="Temple",+All!#REF!,IF(+All!#REF!="Temple",+All!#REF!,0))</f>
        <v>#REF!</v>
      </c>
      <c r="W130" s="76" t="e">
        <f>IF(+All!#REF!="Temple",+All!#REF!,IF(+All!#REF!="Temple",+All!#REF!,0))</f>
        <v>#REF!</v>
      </c>
      <c r="X130" s="706" t="e">
        <f>IF(+All!#REF!="Temple",+All!#REF!,IF(+All!#REF!="Temple",+All!#REF!,0))</f>
        <v>#REF!</v>
      </c>
      <c r="Y130" s="707" t="e">
        <f>IF(+All!#REF!="Temple",+All!#REF!,IF(+All!#REF!="Temple",+All!#REF!,0))</f>
        <v>#REF!</v>
      </c>
      <c r="Z130" s="706" t="e">
        <f>IF(+All!#REF!="Temple",+All!#REF!,IF(+All!#REF!="Temple",+All!#REF!,0))</f>
        <v>#REF!</v>
      </c>
      <c r="AA130" s="707" t="e">
        <f>IF(+All!#REF!="Temple",+All!#REF!,IF(+All!#REF!="Temple",+All!#REF!,0))</f>
        <v>#REF!</v>
      </c>
      <c r="AB130" s="706" t="e">
        <f>IF(+All!#REF!="Temple",+All!#REF!,IF(+All!#REF!="Temple",+All!#REF!,0))</f>
        <v>#REF!</v>
      </c>
      <c r="AC130" s="707" t="e">
        <f>IF(+All!#REF!="Temple",+All!#REF!,IF(+All!#REF!="Temple",+All!#REF!,0))</f>
        <v>#REF!</v>
      </c>
      <c r="AD130" s="75" t="e">
        <f>IF(+All!#REF!="Temple",+All!#REF!,IF(+All!#REF!="Temple",+All!#REF!,0))</f>
        <v>#REF!</v>
      </c>
      <c r="AE130" s="76" t="e">
        <f>IF(+All!#REF!="Temple",+All!#REF!,IF(+All!#REF!="Temple",+All!#REF!,0))</f>
        <v>#REF!</v>
      </c>
      <c r="AF130" s="75" t="e">
        <f>IF(+All!#REF!="Temple",+All!#REF!,IF(+All!#REF!="Temple",+All!#REF!,0))</f>
        <v>#REF!</v>
      </c>
      <c r="AG130" s="76" t="e">
        <f>IF(+All!#REF!="Temple",+All!#REF!,IF(+All!#REF!="Temple",+All!#REF!,0))</f>
        <v>#REF!</v>
      </c>
      <c r="AH130" s="75" t="e">
        <f>IF(+All!#REF!="Temple",+All!#REF!,IF(+All!#REF!="Temple",+All!#REF!,0))</f>
        <v>#REF!</v>
      </c>
      <c r="AI130" s="76" t="e">
        <f>IF(+All!#REF!="Temple",+All!#REF!,IF(+All!#REF!="Temple",+All!#REF!,0))</f>
        <v>#REF!</v>
      </c>
      <c r="AJ130" s="75" t="e">
        <f>IF(+All!#REF!="Temple",+All!#REF!,IF(+All!#REF!="Temple",+All!#REF!,0))</f>
        <v>#REF!</v>
      </c>
      <c r="AK130" s="76" t="e">
        <f>IF(+All!#REF!="Temple",+All!#REF!,IF(+All!#REF!="Temple",+All!#REF!,0))</f>
        <v>#REF!</v>
      </c>
      <c r="AL130" s="586" t="e">
        <f>IF(+All!#REF!="Temple",+All!#REF!,IF(+All!#REF!="Temple",+All!#REF!,0))</f>
        <v>#REF!</v>
      </c>
      <c r="AM130" s="584" t="e">
        <f>IF(+All!#REF!="Temple",+All!#REF!,IF(+All!#REF!="Temple",+All!#REF!,0))</f>
        <v>#REF!</v>
      </c>
      <c r="AN130" s="586" t="e">
        <f>IF(+All!#REF!="Temple",+All!#REF!,IF(+All!#REF!="Temple",+All!#REF!,0))</f>
        <v>#REF!</v>
      </c>
      <c r="AO130" s="585" t="e">
        <f>IF(+All!#REF!="Temple",+All!#REF!,IF(+All!#REF!="Temple",+All!#REF!,0))</f>
        <v>#REF!</v>
      </c>
      <c r="AP130" s="84" t="e">
        <f>IF(+All!#REF!="Temple",+All!#REF!,IF(+All!#REF!="Temple",+All!#REF!,0))</f>
        <v>#REF!</v>
      </c>
      <c r="AQ130" s="480" t="e">
        <f>IF(+All!#REF!="Temple",+All!#REF!,IF(+All!#REF!="Temple",+All!#REF!,0))</f>
        <v>#REF!</v>
      </c>
      <c r="AR130" s="81" t="e">
        <f>IF(+All!#REF!="Temple",+All!#REF!,IF(+All!#REF!="Temple",+All!#REF!,0))</f>
        <v>#REF!</v>
      </c>
      <c r="AS130" s="96" t="e">
        <f>IF(+All!#REF!="Temple",+All!#REF!,IF(+All!#REF!="Temple",+All!#REF!,0))</f>
        <v>#REF!</v>
      </c>
      <c r="AT130" s="96" t="e">
        <f>IF(+All!#REF!="Temple",+All!#REF!,IF(+All!#REF!="Temple",+All!#REF!,0))</f>
        <v>#REF!</v>
      </c>
      <c r="AU130" s="81" t="e">
        <f>IF(+All!#REF!="Temple",+All!#REF!,IF(+All!#REF!="Temple",+All!#REF!,0))</f>
        <v>#REF!</v>
      </c>
      <c r="AV130" s="96" t="e">
        <f>IF(+All!#REF!="Temple",+All!#REF!,IF(+All!#REF!="Temple",+All!#REF!,0))</f>
        <v>#REF!</v>
      </c>
      <c r="AW130" s="70" t="e">
        <f>IF(+All!#REF!="Temple",+All!#REF!,IF(+All!#REF!="Temple",+All!#REF!,0))</f>
        <v>#REF!</v>
      </c>
      <c r="AX130" s="96" t="e">
        <f>IF(+All!#REF!="Temple",+All!#REF!,IF(+All!#REF!="Temple",+All!#REF!,0))</f>
        <v>#REF!</v>
      </c>
      <c r="AY130" s="103" t="e">
        <f>IF(+All!#REF!="Temple",+All!#REF!,IF(+All!#REF!="Temple",+All!#REF!,0))</f>
        <v>#REF!</v>
      </c>
      <c r="AZ130" s="82" t="e">
        <f>IF(+All!#REF!="Temple",+All!#REF!,IF(+All!#REF!="Temple",+All!#REF!,0))</f>
        <v>#REF!</v>
      </c>
      <c r="BA130" s="83" t="e">
        <f>IF(+All!#REF!="Temple",+All!#REF!,IF(+All!#REF!="Temple",+All!#REF!,0))</f>
        <v>#REF!</v>
      </c>
      <c r="BB130" s="83" t="e">
        <f>IF(+All!#REF!="Temple",+All!#REF!,IF(+All!#REF!="Temple",+All!#REF!,0))</f>
        <v>#REF!</v>
      </c>
      <c r="BC130" s="480" t="e">
        <f>IF(+All!#REF!="Temple",+All!#REF!,IF(+All!#REF!="Temple",+All!#REF!,0))</f>
        <v>#REF!</v>
      </c>
      <c r="BD130" s="81" t="e">
        <f>IF(+All!#REF!="Temple",+All!#REF!,IF(+All!#REF!="Temple",+All!#REF!,0))</f>
        <v>#REF!</v>
      </c>
      <c r="BE130" s="96" t="e">
        <f>IF(+All!#REF!="Temple",+All!#REF!,IF(+All!#REF!="Temple",+All!#REF!,0))</f>
        <v>#REF!</v>
      </c>
      <c r="BF130" s="96" t="e">
        <f>IF(+All!#REF!="Temple",+All!#REF!,IF(+All!#REF!="Temple",+All!#REF!,0))</f>
        <v>#REF!</v>
      </c>
      <c r="BG130" s="81" t="e">
        <f>IF(+All!#REF!="Temple",+All!#REF!,IF(+All!#REF!="Temple",+All!#REF!,0))</f>
        <v>#REF!</v>
      </c>
      <c r="BH130" s="96" t="e">
        <f>IF(+All!#REF!="Temple",+All!#REF!,IF(+All!#REF!="Temple",+All!#REF!,0))</f>
        <v>#REF!</v>
      </c>
      <c r="BI130" s="70" t="e">
        <f>IF(+All!#REF!="Temple",+All!#REF!,IF(+All!#REF!="Temple",+All!#REF!,0))</f>
        <v>#REF!</v>
      </c>
      <c r="BJ130" s="92" t="e">
        <f>IF(+All!#REF!="Temple",+All!#REF!,IF(+All!#REF!="Temple",+All!#REF!,0))</f>
        <v>#REF!</v>
      </c>
      <c r="BK130" s="93" t="e">
        <f>IF(+All!#REF!="Temple",+All!#REF!,IF(+All!#REF!="Temple",+All!#REF!,0))</f>
        <v>#REF!</v>
      </c>
    </row>
    <row r="131" spans="1:63" x14ac:dyDescent="0.8">
      <c r="B131" s="70"/>
      <c r="C131" s="94"/>
      <c r="D131" s="73"/>
      <c r="F131" s="1219" t="str">
        <f>H132</f>
        <v>Tulane</v>
      </c>
      <c r="G131" s="1220"/>
      <c r="H131" s="1220"/>
      <c r="I131" s="1221"/>
      <c r="L131" s="78"/>
      <c r="M131" s="79"/>
      <c r="W131" s="74"/>
      <c r="AD131" s="77"/>
      <c r="AE131" s="74"/>
      <c r="AF131" s="77"/>
      <c r="AG131" s="74"/>
      <c r="AH131" s="77"/>
      <c r="AI131" s="74"/>
      <c r="AJ131" s="77"/>
      <c r="AK131" s="74"/>
      <c r="AQ131" s="480"/>
      <c r="AR131" s="482"/>
      <c r="AS131" s="483"/>
      <c r="AT131" s="483"/>
      <c r="AU131" s="482"/>
      <c r="AV131" s="483"/>
      <c r="AW131" s="484"/>
      <c r="AX131" s="483"/>
      <c r="AY131" s="88"/>
      <c r="AZ131" s="89"/>
      <c r="BA131" s="90"/>
      <c r="BB131" s="90"/>
      <c r="BC131" s="91"/>
      <c r="BD131" s="482"/>
      <c r="BE131" s="483"/>
      <c r="BF131" s="483"/>
      <c r="BG131" s="482"/>
      <c r="BH131" s="483"/>
      <c r="BI131" s="484"/>
    </row>
    <row r="132" spans="1:63" x14ac:dyDescent="0.8">
      <c r="A132" s="70">
        <f>IF(+All!$F39="Tulane",+All!A39,IF(+All!$H39="Tulane",+All!A39,0))</f>
        <v>1</v>
      </c>
      <c r="B132" s="480" t="str">
        <f>IF(+All!$F39="Tulane",+All!B39,IF(+All!$H39="Tulane",+All!B39,0))</f>
        <v>Sat</v>
      </c>
      <c r="C132" s="104">
        <f>IF(+All!$F39="Tulane",+All!C39,IF(+All!$H39="Tulane",+All!C39,0))</f>
        <v>44443</v>
      </c>
      <c r="D132" s="105">
        <f>IF(+All!$F39="Tulane",+All!D39,IF(+All!$H39="Tulane",+All!D39,0))</f>
        <v>0.5</v>
      </c>
      <c r="E132" s="707" t="str">
        <f>IF(+All!$F39="Tulane",+All!E39,IF(+All!$H39="Tulane",+All!E39,0))</f>
        <v>ABC</v>
      </c>
      <c r="F132" s="706" t="str">
        <f>IF(+All!$F39="Tulane",+All!F39,IF(+All!$H39="Tulane",+All!F39,0))</f>
        <v>Oklahoma</v>
      </c>
      <c r="G132" s="707" t="str">
        <f>IF(+All!$F39="Tulane",+All!G39,IF(+All!$H39="Tulane",+All!G39,0))</f>
        <v>B12</v>
      </c>
      <c r="H132" s="706" t="str">
        <f>IF(+All!$F39="Tulane",+All!H39,IF(+All!$H39="Tulane",+All!H39,0))</f>
        <v>Tulane</v>
      </c>
      <c r="I132" s="707" t="str">
        <f>IF(+All!$F39="Tulane",+All!I39,IF(+All!$H39="Tulane",+All!I39,0))</f>
        <v>AAC</v>
      </c>
      <c r="J132" s="706" t="str">
        <f>IF(+All!$F39="Tulane",+All!J39,IF(+All!$H39="Tulane",+All!J39,0))</f>
        <v>Oklahoma</v>
      </c>
      <c r="K132" s="707" t="str">
        <f>IF(+All!$F39="Tulane",+All!K39,IF(+All!$H39="Tulane",+All!K39,0))</f>
        <v>Tulane</v>
      </c>
      <c r="L132" s="92">
        <f>IF(+All!$F39="Tulane",+All!L39,IF(+All!$H39="Tulane",+All!L39,0))</f>
        <v>27.5</v>
      </c>
      <c r="M132" s="93">
        <f>IF(+All!$F39="Tulane",+All!M39,IF(+All!$H39="Tulane",+All!M39,0))</f>
        <v>69.5</v>
      </c>
      <c r="N132" s="706" t="str">
        <f>IF(+All!$F39="Tulane",+All!N39,IF(+All!$H39="Tulane",+All!N39,0))</f>
        <v>Oklahoma</v>
      </c>
      <c r="O132" s="708">
        <f>IF(+All!$F39="Tulane",+All!O39,IF(+All!$H39="Tulane",+All!O39,0))</f>
        <v>40</v>
      </c>
      <c r="P132" s="708" t="str">
        <f>IF(+All!$F39="Tulane",+All!P39,IF(+All!$H39="Tulane",+All!P39,0))</f>
        <v>Tulane</v>
      </c>
      <c r="Q132" s="707">
        <f>IF(+All!$F39="Tulane",+All!Q39,IF(+All!$H39="Tulane",+All!Q39,0))</f>
        <v>35</v>
      </c>
      <c r="R132" s="706" t="str">
        <f>IF(+All!$F39="Tulane",+All!R39,IF(+All!$H39="Tulane",+All!R39,0))</f>
        <v>Tulane</v>
      </c>
      <c r="S132" s="708" t="str">
        <f>IF(+All!$F39="Tulane",+All!S39,IF(+All!$H39="Tulane",+All!S39,0))</f>
        <v>Oklahoma</v>
      </c>
      <c r="T132" s="706" t="str">
        <f>IF(+All!$F39="Tulane",+All!T39,IF(+All!$H39="Tulane",+All!T39,0))</f>
        <v>Oklahoma</v>
      </c>
      <c r="U132" s="707" t="str">
        <f>IF(+All!$F39="Tulane",+All!U39,IF(+All!$H39="Tulane",+All!U39,0))</f>
        <v>L</v>
      </c>
      <c r="V132" s="706"/>
      <c r="X132" s="706"/>
      <c r="Y132" s="707"/>
      <c r="Z132" s="706"/>
      <c r="AA132" s="707"/>
      <c r="AB132" s="706"/>
      <c r="AC132" s="707"/>
      <c r="AQ132" s="480"/>
      <c r="BC132" s="480"/>
    </row>
    <row r="133" spans="1:63" x14ac:dyDescent="0.8">
      <c r="A133" s="70">
        <f>IF(+All!$F103="Tulane",+All!A103,IF(+All!$H103="Tulane",+All!A103,0))</f>
        <v>2</v>
      </c>
      <c r="B133" s="480" t="str">
        <f>IF(+All!$F103="Tulane",+All!B103,IF(+All!$H103="Tulane",+All!B103,0))</f>
        <v>Sat</v>
      </c>
      <c r="C133" s="104">
        <f>IF(+All!$F103="Tulane",+All!C103,IF(+All!$H103="Tulane",+All!C103,0))</f>
        <v>44450</v>
      </c>
      <c r="D133" s="105">
        <f>IF(+All!$F103="Tulane",+All!D103,IF(+All!$H103="Tulane",+All!D103,0))</f>
        <v>0.54166666666666663</v>
      </c>
      <c r="E133" s="707">
        <f>IF(+All!$F103="Tulane",+All!E103,IF(+All!$H103="Tulane",+All!E103,0))</f>
        <v>0</v>
      </c>
      <c r="F133" s="706" t="str">
        <f>IF(+All!$F103="Tulane",+All!F103,IF(+All!$H103="Tulane",+All!F103,0))</f>
        <v>1AA Morgan State</v>
      </c>
      <c r="G133" s="707" t="str">
        <f>IF(+All!$F103="Tulane",+All!G103,IF(+All!$H103="Tulane",+All!G103,0))</f>
        <v>1AA</v>
      </c>
      <c r="H133" s="706" t="str">
        <f>IF(+All!$F103="Tulane",+All!H103,IF(+All!$H103="Tulane",+All!H103,0))</f>
        <v>Tulane</v>
      </c>
      <c r="I133" s="707" t="str">
        <f>IF(+All!$F103="Tulane",+All!I103,IF(+All!$H103="Tulane",+All!I103,0))</f>
        <v>AAC</v>
      </c>
      <c r="J133" s="706">
        <f>IF(+All!$F103="Tulane",+All!J103,IF(+All!$H103="Tulane",+All!J103,0))</f>
        <v>0</v>
      </c>
      <c r="K133" s="707">
        <f>IF(+All!$F103="Tulane",+All!K103,IF(+All!$H103="Tulane",+All!K103,0))</f>
        <v>0</v>
      </c>
      <c r="L133" s="92">
        <f>IF(+All!$F103="Tulane",+All!L103,IF(+All!$H103="Tulane",+All!L103,0))</f>
        <v>0</v>
      </c>
      <c r="M133" s="93">
        <f>IF(+All!$F103="Tulane",+All!M103,IF(+All!$H103="Tulane",+All!M103,0))</f>
        <v>0</v>
      </c>
      <c r="N133" s="706" t="str">
        <f>IF(+All!$F103="Tulane",+All!N103,IF(+All!$H103="Tulane",+All!N103,0))</f>
        <v>Tulane</v>
      </c>
      <c r="O133" s="708">
        <f>IF(+All!$F103="Tulane",+All!O103,IF(+All!$H103="Tulane",+All!O103,0))</f>
        <v>69</v>
      </c>
      <c r="P133" s="708" t="str">
        <f>IF(+All!$F103="Tulane",+All!P103,IF(+All!$H103="Tulane",+All!P103,0))</f>
        <v>1AA Morgan State</v>
      </c>
      <c r="Q133" s="707">
        <f>IF(+All!$F103="Tulane",+All!Q103,IF(+All!$H103="Tulane",+All!Q103,0))</f>
        <v>20</v>
      </c>
      <c r="R133" s="706">
        <f>IF(+All!$F103="Tulane",+All!R103,IF(+All!$H103="Tulane",+All!R103,0))</f>
        <v>0</v>
      </c>
      <c r="S133" s="708">
        <f>IF(+All!$F103="Tulane",+All!S103,IF(+All!$H103="Tulane",+All!S103,0))</f>
        <v>0</v>
      </c>
      <c r="T133" s="706">
        <f>IF(+All!$F103="Tulane",+All!T103,IF(+All!$H103="Tulane",+All!T103,0))</f>
        <v>0</v>
      </c>
      <c r="U133" s="707">
        <f>IF(+All!$F103="Tulane",+All!U103,IF(+All!$H103="Tulane",+All!U103,0))</f>
        <v>0</v>
      </c>
      <c r="V133" s="706" t="e">
        <f>IF(+All!#REF!="Tulane",+All!#REF!,IF(+All!#REF!="Tulane",+All!#REF!,0))</f>
        <v>#REF!</v>
      </c>
      <c r="W133" s="76" t="e">
        <f>IF(+All!#REF!="Tulane",+All!#REF!,IF(+All!#REF!="Tulane",+All!#REF!,0))</f>
        <v>#REF!</v>
      </c>
      <c r="X133" s="706" t="e">
        <f>IF(+All!#REF!="Tulane",+All!#REF!,IF(+All!#REF!="Tulane",+All!#REF!,0))</f>
        <v>#REF!</v>
      </c>
      <c r="Y133" s="707" t="e">
        <f>IF(+All!#REF!="Tulane",+All!#REF!,IF(+All!#REF!="Tulane",+All!#REF!,0))</f>
        <v>#REF!</v>
      </c>
      <c r="Z133" s="706" t="e">
        <f>IF(+All!#REF!="Tulane",+All!#REF!,IF(+All!#REF!="Tulane",+All!#REF!,0))</f>
        <v>#REF!</v>
      </c>
      <c r="AA133" s="707" t="e">
        <f>IF(+All!#REF!="Tulane",+All!#REF!,IF(+All!#REF!="Tulane",+All!#REF!,0))</f>
        <v>#REF!</v>
      </c>
      <c r="AB133" s="706" t="e">
        <f>IF(+All!#REF!="Tulane",+All!#REF!,IF(+All!#REF!="Tulane",+All!#REF!,0))</f>
        <v>#REF!</v>
      </c>
      <c r="AC133" s="707" t="e">
        <f>IF(+All!#REF!="Tulane",+All!#REF!,IF(+All!#REF!="Tulane",+All!#REF!,0))</f>
        <v>#REF!</v>
      </c>
      <c r="AD133" s="75" t="e">
        <f>IF(+All!#REF!="Tulane",+All!#REF!,IF(+All!#REF!="Tulane",+All!#REF!,0))</f>
        <v>#REF!</v>
      </c>
      <c r="AE133" s="76" t="e">
        <f>IF(+All!#REF!="Tulane",+All!#REF!,IF(+All!#REF!="Tulane",+All!#REF!,0))</f>
        <v>#REF!</v>
      </c>
      <c r="AF133" s="75" t="e">
        <f>IF(+All!#REF!="Tulane",+All!#REF!,IF(+All!#REF!="Tulane",+All!#REF!,0))</f>
        <v>#REF!</v>
      </c>
      <c r="AG133" s="76" t="e">
        <f>IF(+All!#REF!="Tulane",+All!#REF!,IF(+All!#REF!="Tulane",+All!#REF!,0))</f>
        <v>#REF!</v>
      </c>
      <c r="AH133" s="75" t="e">
        <f>IF(+All!#REF!="Tulane",+All!#REF!,IF(+All!#REF!="Tulane",+All!#REF!,0))</f>
        <v>#REF!</v>
      </c>
      <c r="AI133" s="76" t="e">
        <f>IF(+All!#REF!="Tulane",+All!#REF!,IF(+All!#REF!="Tulane",+All!#REF!,0))</f>
        <v>#REF!</v>
      </c>
      <c r="AJ133" s="75" t="e">
        <f>IF(+All!#REF!="Tulane",+All!#REF!,IF(+All!#REF!="Tulane",+All!#REF!,0))</f>
        <v>#REF!</v>
      </c>
      <c r="AK133" s="76" t="e">
        <f>IF(+All!#REF!="Tulane",+All!#REF!,IF(+All!#REF!="Tulane",+All!#REF!,0))</f>
        <v>#REF!</v>
      </c>
      <c r="AL133" s="586" t="e">
        <f>IF(+All!#REF!="Tulane",+All!#REF!,IF(+All!#REF!="Tulane",+All!#REF!,0))</f>
        <v>#REF!</v>
      </c>
      <c r="AM133" s="584" t="e">
        <f>IF(+All!#REF!="Tulane",+All!#REF!,IF(+All!#REF!="Tulane",+All!#REF!,0))</f>
        <v>#REF!</v>
      </c>
      <c r="AN133" s="586" t="e">
        <f>IF(+All!#REF!="Tulane",+All!#REF!,IF(+All!#REF!="Tulane",+All!#REF!,0))</f>
        <v>#REF!</v>
      </c>
      <c r="AO133" s="585" t="e">
        <f>IF(+All!#REF!="Tulane",+All!#REF!,IF(+All!#REF!="Tulane",+All!#REF!,0))</f>
        <v>#REF!</v>
      </c>
      <c r="AP133" s="84" t="e">
        <f>IF(+All!#REF!="Tulane",+All!#REF!,IF(+All!#REF!="Tulane",+All!#REF!,0))</f>
        <v>#REF!</v>
      </c>
      <c r="AQ133" s="480" t="e">
        <f>IF(+All!#REF!="Tulane",+All!#REF!,IF(+All!#REF!="Tulane",+All!#REF!,0))</f>
        <v>#REF!</v>
      </c>
      <c r="AR133" s="81" t="e">
        <f>IF(+All!#REF!="Tulane",+All!#REF!,IF(+All!#REF!="Tulane",+All!#REF!,0))</f>
        <v>#REF!</v>
      </c>
      <c r="AS133" s="96" t="e">
        <f>IF(+All!#REF!="Tulane",+All!#REF!,IF(+All!#REF!="Tulane",+All!#REF!,0))</f>
        <v>#REF!</v>
      </c>
      <c r="AT133" s="96" t="e">
        <f>IF(+All!#REF!="Tulane",+All!#REF!,IF(+All!#REF!="Tulane",+All!#REF!,0))</f>
        <v>#REF!</v>
      </c>
      <c r="AU133" s="81" t="e">
        <f>IF(+All!#REF!="Tulane",+All!#REF!,IF(+All!#REF!="Tulane",+All!#REF!,0))</f>
        <v>#REF!</v>
      </c>
      <c r="AV133" s="96" t="e">
        <f>IF(+All!#REF!="Tulane",+All!#REF!,IF(+All!#REF!="Tulane",+All!#REF!,0))</f>
        <v>#REF!</v>
      </c>
      <c r="AW133" s="70" t="e">
        <f>IF(+All!#REF!="Tulane",+All!#REF!,IF(+All!#REF!="Tulane",+All!#REF!,0))</f>
        <v>#REF!</v>
      </c>
      <c r="AX133" s="96" t="e">
        <f>IF(+All!#REF!="Tulane",+All!#REF!,IF(+All!#REF!="Tulane",+All!#REF!,0))</f>
        <v>#REF!</v>
      </c>
      <c r="AY133" s="103" t="e">
        <f>IF(+All!#REF!="Tulane",+All!#REF!,IF(+All!#REF!="Tulane",+All!#REF!,0))</f>
        <v>#REF!</v>
      </c>
      <c r="AZ133" s="82" t="e">
        <f>IF(+All!#REF!="Tulane",+All!#REF!,IF(+All!#REF!="Tulane",+All!#REF!,0))</f>
        <v>#REF!</v>
      </c>
      <c r="BA133" s="83" t="e">
        <f>IF(+All!#REF!="Tulane",+All!#REF!,IF(+All!#REF!="Tulane",+All!#REF!,0))</f>
        <v>#REF!</v>
      </c>
      <c r="BB133" s="83" t="e">
        <f>IF(+All!#REF!="Tulane",+All!#REF!,IF(+All!#REF!="Tulane",+All!#REF!,0))</f>
        <v>#REF!</v>
      </c>
      <c r="BC133" s="480" t="e">
        <f>IF(+All!#REF!="Tulane",+All!#REF!,IF(+All!#REF!="Tulane",+All!#REF!,0))</f>
        <v>#REF!</v>
      </c>
      <c r="BD133" s="81" t="e">
        <f>IF(+All!#REF!="Tulane",+All!#REF!,IF(+All!#REF!="Tulane",+All!#REF!,0))</f>
        <v>#REF!</v>
      </c>
      <c r="BE133" s="96" t="e">
        <f>IF(+All!#REF!="Tulane",+All!#REF!,IF(+All!#REF!="Tulane",+All!#REF!,0))</f>
        <v>#REF!</v>
      </c>
      <c r="BF133" s="96" t="e">
        <f>IF(+All!#REF!="Tulane",+All!#REF!,IF(+All!#REF!="Tulane",+All!#REF!,0))</f>
        <v>#REF!</v>
      </c>
      <c r="BG133" s="81" t="e">
        <f>IF(+All!#REF!="Tulane",+All!#REF!,IF(+All!#REF!="Tulane",+All!#REF!,0))</f>
        <v>#REF!</v>
      </c>
      <c r="BH133" s="96" t="e">
        <f>IF(+All!#REF!="Tulane",+All!#REF!,IF(+All!#REF!="Tulane",+All!#REF!,0))</f>
        <v>#REF!</v>
      </c>
      <c r="BI133" s="70" t="e">
        <f>IF(+All!#REF!="Tulane",+All!#REF!,IF(+All!#REF!="Tulane",+All!#REF!,0))</f>
        <v>#REF!</v>
      </c>
      <c r="BJ133" s="92" t="e">
        <f>IF(+All!#REF!="Tulane",+All!#REF!,IF(+All!#REF!="Tulane",+All!#REF!,0))</f>
        <v>#REF!</v>
      </c>
      <c r="BK133" s="93" t="e">
        <f>IF(+All!#REF!="Tulane",+All!#REF!,IF(+All!#REF!="Tulane",+All!#REF!,0))</f>
        <v>#REF!</v>
      </c>
    </row>
    <row r="134" spans="1:63" x14ac:dyDescent="0.8">
      <c r="A134" s="70">
        <f>IF(+All!$F245="Tulane",+All!A245,IF(+All!$H245="Tulane",+All!A245,0))</f>
        <v>3</v>
      </c>
      <c r="B134" s="480" t="str">
        <f>IF(+All!$F245="Tulane",+All!B245,IF(+All!$H245="Tulane",+All!B245,0))</f>
        <v>Sat</v>
      </c>
      <c r="C134" s="104">
        <f>IF(+All!$F245="Tulane",+All!C245,IF(+All!$H245="Tulane",+All!C245,0))</f>
        <v>44457</v>
      </c>
      <c r="D134" s="105">
        <f>IF(+All!$F245="Tulane",+All!D245,IF(+All!$H245="Tulane",+All!D245,0))</f>
        <v>0.83333333333333337</v>
      </c>
      <c r="E134" s="707" t="str">
        <f>IF(+All!$F245="Tulane",+All!E245,IF(+All!$H245="Tulane",+All!E245,0))</f>
        <v>ESPN2</v>
      </c>
      <c r="F134" s="706" t="str">
        <f>IF(+All!$F245="Tulane",+All!F245,IF(+All!$H245="Tulane",+All!F245,0))</f>
        <v>Tulane</v>
      </c>
      <c r="G134" s="707" t="str">
        <f>IF(+All!$F245="Tulane",+All!G245,IF(+All!$H245="Tulane",+All!G245,0))</f>
        <v>AAC</v>
      </c>
      <c r="H134" s="706" t="str">
        <f>IF(+All!$F245="Tulane",+All!H245,IF(+All!$H245="Tulane",+All!H245,0))</f>
        <v>Mississippi</v>
      </c>
      <c r="I134" s="707" t="str">
        <f>IF(+All!$F245="Tulane",+All!I245,IF(+All!$H245="Tulane",+All!I245,0))</f>
        <v>SEC</v>
      </c>
      <c r="J134" s="706" t="str">
        <f>IF(+All!$F245="Tulane",+All!J245,IF(+All!$H245="Tulane",+All!J245,0))</f>
        <v>Mississippi</v>
      </c>
      <c r="K134" s="707" t="str">
        <f>IF(+All!$F245="Tulane",+All!K245,IF(+All!$H245="Tulane",+All!K245,0))</f>
        <v>Tulane</v>
      </c>
      <c r="L134" s="92">
        <f>IF(+All!$F245="Tulane",+All!L245,IF(+All!$H245="Tulane",+All!L245,0))</f>
        <v>14.5</v>
      </c>
      <c r="M134" s="93">
        <f>IF(+All!$F245="Tulane",+All!M245,IF(+All!$H245="Tulane",+All!M245,0))</f>
        <v>76</v>
      </c>
      <c r="N134" s="706" t="str">
        <f>IF(+All!$F245="Tulane",+All!N245,IF(+All!$H245="Tulane",+All!N245,0))</f>
        <v>Mississippi</v>
      </c>
      <c r="O134" s="708">
        <f>IF(+All!$F245="Tulane",+All!O245,IF(+All!$H245="Tulane",+All!O245,0))</f>
        <v>61</v>
      </c>
      <c r="P134" s="708" t="str">
        <f>IF(+All!$F245="Tulane",+All!P245,IF(+All!$H245="Tulane",+All!P245,0))</f>
        <v>Tulane</v>
      </c>
      <c r="Q134" s="707">
        <f>IF(+All!$F245="Tulane",+All!Q245,IF(+All!$H245="Tulane",+All!Q245,0))</f>
        <v>21</v>
      </c>
      <c r="R134" s="706" t="str">
        <f>IF(+All!$F245="Tulane",+All!R245,IF(+All!$H245="Tulane",+All!R245,0))</f>
        <v>Mississippi</v>
      </c>
      <c r="S134" s="708" t="str">
        <f>IF(+All!$F245="Tulane",+All!S245,IF(+All!$H245="Tulane",+All!S245,0))</f>
        <v>Tulane</v>
      </c>
      <c r="T134" s="706" t="str">
        <f>IF(+All!$F245="Tulane",+All!T245,IF(+All!$H245="Tulane",+All!T245,0))</f>
        <v>Tulane</v>
      </c>
      <c r="U134" s="707" t="str">
        <f>IF(+All!$F245="Tulane",+All!U245,IF(+All!$H245="Tulane",+All!U245,0))</f>
        <v>L</v>
      </c>
      <c r="V134" s="706">
        <f>IF(+All!$F164="Tulane",+All!#REF!,IF(+All!$H164="Tulane",+All!#REF!,0))</f>
        <v>0</v>
      </c>
      <c r="W134" s="76">
        <f>IF(+All!$F164="Tulane",+All!#REF!,IF(+All!$H164="Tulane",+All!#REF!,0))</f>
        <v>0</v>
      </c>
      <c r="X134" s="706">
        <f>IF(+All!$F164="Tulane",+All!#REF!,IF(+All!$H164="Tulane",+All!#REF!,0))</f>
        <v>0</v>
      </c>
      <c r="Y134" s="707">
        <f>IF(+All!$F164="Tulane",+All!#REF!,IF(+All!$H164="Tulane",+All!#REF!,0))</f>
        <v>0</v>
      </c>
      <c r="Z134" s="706">
        <f>IF(+All!$F164="Tulane",+All!#REF!,IF(+All!$H164="Tulane",+All!#REF!,0))</f>
        <v>0</v>
      </c>
      <c r="AA134" s="707">
        <f>IF(+All!$F164="Tulane",+All!#REF!,IF(+All!$H164="Tulane",+All!#REF!,0))</f>
        <v>0</v>
      </c>
      <c r="AB134" s="706">
        <f>IF(+All!$F164="Tulane",+All!#REF!,IF(+All!$H164="Tulane",+All!#REF!,0))</f>
        <v>0</v>
      </c>
      <c r="AC134" s="707">
        <f>IF(+All!$F164="Tulane",+All!#REF!,IF(+All!$H164="Tulane",+All!#REF!,0))</f>
        <v>0</v>
      </c>
      <c r="AD134" s="75">
        <f>IF(+All!$F164="Tulane",+All!#REF!,IF(+All!$H164="Tulane",+All!#REF!,0))</f>
        <v>0</v>
      </c>
      <c r="AE134" s="76">
        <f>IF(+All!$F164="Tulane",+All!#REF!,IF(+All!$H164="Tulane",+All!#REF!,0))</f>
        <v>0</v>
      </c>
      <c r="AF134" s="75">
        <f>IF(+All!$F164="Tulane",+All!#REF!,IF(+All!$H164="Tulane",+All!#REF!,0))</f>
        <v>0</v>
      </c>
      <c r="AG134" s="76">
        <f>IF(+All!$F164="Tulane",+All!#REF!,IF(+All!$H164="Tulane",+All!#REF!,0))</f>
        <v>0</v>
      </c>
      <c r="AH134" s="75">
        <f>IF(+All!$F164="Tulane",+All!#REF!,IF(+All!$H164="Tulane",+All!#REF!,0))</f>
        <v>0</v>
      </c>
      <c r="AI134" s="76">
        <f>IF(+All!$F164="Tulane",+All!#REF!,IF(+All!$H164="Tulane",+All!#REF!,0))</f>
        <v>0</v>
      </c>
      <c r="AJ134" s="75">
        <f>IF(+All!$F164="Tulane",+All!#REF!,IF(+All!$H164="Tulane",+All!#REF!,0))</f>
        <v>0</v>
      </c>
      <c r="AK134" s="76">
        <f>IF(+All!$F164="Tulane",+All!#REF!,IF(+All!$H164="Tulane",+All!#REF!,0))</f>
        <v>0</v>
      </c>
      <c r="AL134" s="586">
        <f>IF(+All!$F164="Tulane",+All!V164,IF(+All!$H164="Tulane",+All!V164,0))</f>
        <v>0</v>
      </c>
      <c r="AM134" s="584">
        <f>IF(+All!$F164="Tulane",+All!W164,IF(+All!$H164="Tulane",+All!W164,0))</f>
        <v>0</v>
      </c>
      <c r="AN134" s="586">
        <f>IF(+All!$F164="Tulane",+All!X164,IF(+All!$H164="Tulane",+All!X164,0))</f>
        <v>0</v>
      </c>
      <c r="AO134" s="585">
        <f>IF(+All!$F164="Tulane",+All!Y164,IF(+All!$H164="Tulane",+All!Y164,0))</f>
        <v>0</v>
      </c>
      <c r="AP134" s="84">
        <f>IF(+All!$F164="Tulane",+All!Z164,IF(+All!$H164="Tulane",+All!Z164,0))</f>
        <v>0</v>
      </c>
      <c r="AQ134" s="480">
        <f>IF(+All!$F164="Tulane",+All!#REF!,IF(+All!$H164="Tulane",+All!#REF!,0))</f>
        <v>0</v>
      </c>
      <c r="AR134" s="81">
        <f>IF(+All!$F164="Tulane",+All!#REF!,IF(+All!$H164="Tulane",+All!#REF!,0))</f>
        <v>0</v>
      </c>
      <c r="AS134" s="96">
        <f>IF(+All!$F164="Tulane",+All!#REF!,IF(+All!$H164="Tulane",+All!#REF!,0))</f>
        <v>0</v>
      </c>
      <c r="AT134" s="96">
        <f>IF(+All!$F164="Tulane",+All!#REF!,IF(+All!$H164="Tulane",+All!#REF!,0))</f>
        <v>0</v>
      </c>
      <c r="AU134" s="81">
        <f>IF(+All!$F164="Tulane",+All!#REF!,IF(+All!$H164="Tulane",+All!#REF!,0))</f>
        <v>0</v>
      </c>
      <c r="AV134" s="96">
        <f>IF(+All!$F164="Tulane",+All!#REF!,IF(+All!$H164="Tulane",+All!#REF!,0))</f>
        <v>0</v>
      </c>
      <c r="AW134" s="70">
        <f>IF(+All!$F164="Tulane",+All!#REF!,IF(+All!$H164="Tulane",+All!#REF!,0))</f>
        <v>0</v>
      </c>
      <c r="AX134" s="96">
        <f>IF(+All!$F164="Tulane",+All!#REF!,IF(+All!$H164="Tulane",+All!#REF!,0))</f>
        <v>0</v>
      </c>
      <c r="AY134" s="103">
        <f>IF(+All!$F164="Tulane",+All!#REF!,IF(+All!$H164="Tulane",+All!#REF!,0))</f>
        <v>0</v>
      </c>
      <c r="AZ134" s="82">
        <f>IF(+All!$F164="Tulane",+All!#REF!,IF(+All!$H164="Tulane",+All!#REF!,0))</f>
        <v>0</v>
      </c>
      <c r="BA134" s="83">
        <f>IF(+All!$F164="Tulane",+All!#REF!,IF(+All!$H164="Tulane",+All!#REF!,0))</f>
        <v>0</v>
      </c>
      <c r="BB134" s="83">
        <f>IF(+All!$F164="Tulane",+All!#REF!,IF(+All!$H164="Tulane",+All!#REF!,0))</f>
        <v>0</v>
      </c>
      <c r="BC134" s="480">
        <f>IF(+All!$F164="Tulane",+All!#REF!,IF(+All!$H164="Tulane",+All!#REF!,0))</f>
        <v>0</v>
      </c>
      <c r="BD134" s="81">
        <f>IF(+All!$F164="Tulane",+All!#REF!,IF(+All!$H164="Tulane",+All!#REF!,0))</f>
        <v>0</v>
      </c>
      <c r="BE134" s="96">
        <f>IF(+All!$F164="Tulane",+All!#REF!,IF(+All!$H164="Tulane",+All!#REF!,0))</f>
        <v>0</v>
      </c>
      <c r="BF134" s="96">
        <f>IF(+All!$F164="Tulane",+All!#REF!,IF(+All!$H164="Tulane",+All!#REF!,0))</f>
        <v>0</v>
      </c>
      <c r="BG134" s="81">
        <f>IF(+All!$F164="Tulane",+All!#REF!,IF(+All!$H164="Tulane",+All!#REF!,0))</f>
        <v>0</v>
      </c>
      <c r="BH134" s="96">
        <f>IF(+All!$F164="Tulane",+All!#REF!,IF(+All!$H164="Tulane",+All!#REF!,0))</f>
        <v>0</v>
      </c>
      <c r="BI134" s="70">
        <f>IF(+All!$F164="Tulane",+All!#REF!,IF(+All!$H164="Tulane",+All!#REF!,0))</f>
        <v>0</v>
      </c>
      <c r="BJ134" s="92">
        <f>IF(+All!$F164="Tulane",+All!#REF!,IF(+All!$H164="Tulane",+All!#REF!,0))</f>
        <v>0</v>
      </c>
      <c r="BK134" s="93">
        <f>IF(+All!$F164="Tulane",+All!#REF!,IF(+All!$H164="Tulane",+All!#REF!,0))</f>
        <v>0</v>
      </c>
    </row>
    <row r="135" spans="1:63" x14ac:dyDescent="0.8">
      <c r="A135" s="70">
        <f>IF(+All!$F265="Tulane",+All!A265,IF(+All!$H265="Tulane",+All!A265,0))</f>
        <v>4</v>
      </c>
      <c r="B135" s="480" t="str">
        <f>IF(+All!$F265="Tulane",+All!B265,IF(+All!$H265="Tulane",+All!B265,0))</f>
        <v>Sat</v>
      </c>
      <c r="C135" s="104">
        <f>IF(+All!$F265="Tulane",+All!C265,IF(+All!$H265="Tulane",+All!C265,0))</f>
        <v>44464</v>
      </c>
      <c r="D135" s="105">
        <f>IF(+All!$F265="Tulane",+All!D265,IF(+All!$H265="Tulane",+All!D265,0))</f>
        <v>0.83333333333333337</v>
      </c>
      <c r="E135" s="707">
        <f>IF(+All!$F265="Tulane",+All!E265,IF(+All!$H265="Tulane",+All!E265,0))</f>
        <v>0</v>
      </c>
      <c r="F135" s="706" t="str">
        <f>IF(+All!$F265="Tulane",+All!F265,IF(+All!$H265="Tulane",+All!F265,0))</f>
        <v>UAB</v>
      </c>
      <c r="G135" s="707" t="str">
        <f>IF(+All!$F265="Tulane",+All!G265,IF(+All!$H265="Tulane",+All!G265,0))</f>
        <v>CUSA</v>
      </c>
      <c r="H135" s="706" t="str">
        <f>IF(+All!$F265="Tulane",+All!H265,IF(+All!$H265="Tulane",+All!H265,0))</f>
        <v>Tulane</v>
      </c>
      <c r="I135" s="707" t="str">
        <f>IF(+All!$F265="Tulane",+All!I265,IF(+All!$H265="Tulane",+All!I265,0))</f>
        <v>AAC</v>
      </c>
      <c r="J135" s="706" t="str">
        <f>IF(+All!$F265="Tulane",+All!J265,IF(+All!$H265="Tulane",+All!J265,0))</f>
        <v>Tulane</v>
      </c>
      <c r="K135" s="707" t="str">
        <f>IF(+All!$F265="Tulane",+All!K265,IF(+All!$H265="Tulane",+All!K265,0))</f>
        <v>UAB</v>
      </c>
      <c r="L135" s="92">
        <f>IF(+All!$F265="Tulane",+All!L265,IF(+All!$H265="Tulane",+All!L265,0))</f>
        <v>4</v>
      </c>
      <c r="M135" s="93">
        <f>IF(+All!$F265="Tulane",+All!M265,IF(+All!$H265="Tulane",+All!M265,0))</f>
        <v>55.5</v>
      </c>
      <c r="N135" s="706" t="str">
        <f>IF(+All!$F265="Tulane",+All!N265,IF(+All!$H265="Tulane",+All!N265,0))</f>
        <v>UAB</v>
      </c>
      <c r="O135" s="708">
        <f>IF(+All!$F265="Tulane",+All!O265,IF(+All!$H265="Tulane",+All!O265,0))</f>
        <v>28</v>
      </c>
      <c r="P135" s="708" t="str">
        <f>IF(+All!$F265="Tulane",+All!P265,IF(+All!$H265="Tulane",+All!P265,0))</f>
        <v>Tulane</v>
      </c>
      <c r="Q135" s="707">
        <f>IF(+All!$F265="Tulane",+All!Q265,IF(+All!$H265="Tulane",+All!Q265,0))</f>
        <v>21</v>
      </c>
      <c r="R135" s="706" t="str">
        <f>IF(+All!$F265="Tulane",+All!R265,IF(+All!$H265="Tulane",+All!R265,0))</f>
        <v>UAB</v>
      </c>
      <c r="S135" s="708" t="str">
        <f>IF(+All!$F265="Tulane",+All!S265,IF(+All!$H265="Tulane",+All!S265,0))</f>
        <v>Tulane</v>
      </c>
      <c r="T135" s="706" t="str">
        <f>IF(+All!$F265="Tulane",+All!T265,IF(+All!$H265="Tulane",+All!T265,0))</f>
        <v>Tulane</v>
      </c>
      <c r="U135" s="707" t="str">
        <f>IF(+All!$F265="Tulane",+All!U265,IF(+All!$H265="Tulane",+All!U265,0))</f>
        <v>L</v>
      </c>
      <c r="V135" s="706">
        <f>IF(+All!$F244="Tulane",+All!#REF!,IF(+All!$H244="Tulane",+All!#REF!,0))</f>
        <v>0</v>
      </c>
      <c r="W135" s="76">
        <f>IF(+All!$F244="Tulane",+All!#REF!,IF(+All!$H244="Tulane",+All!#REF!,0))</f>
        <v>0</v>
      </c>
      <c r="X135" s="706">
        <f>IF(+All!$F244="Tulane",+All!#REF!,IF(+All!$H244="Tulane",+All!#REF!,0))</f>
        <v>0</v>
      </c>
      <c r="Y135" s="707">
        <f>IF(+All!$F244="Tulane",+All!#REF!,IF(+All!$H244="Tulane",+All!#REF!,0))</f>
        <v>0</v>
      </c>
      <c r="Z135" s="706">
        <f>IF(+All!$F244="Tulane",+All!#REF!,IF(+All!$H244="Tulane",+All!#REF!,0))</f>
        <v>0</v>
      </c>
      <c r="AA135" s="707">
        <f>IF(+All!$F244="Tulane",+All!#REF!,IF(+All!$H244="Tulane",+All!#REF!,0))</f>
        <v>0</v>
      </c>
      <c r="AB135" s="706">
        <f>IF(+All!$F244="Tulane",+All!#REF!,IF(+All!$H244="Tulane",+All!#REF!,0))</f>
        <v>0</v>
      </c>
      <c r="AC135" s="707">
        <f>IF(+All!$F244="Tulane",+All!#REF!,IF(+All!$H244="Tulane",+All!#REF!,0))</f>
        <v>0</v>
      </c>
      <c r="AD135" s="75">
        <f>IF(+All!$F244="Tulane",+All!#REF!,IF(+All!$H244="Tulane",+All!#REF!,0))</f>
        <v>0</v>
      </c>
      <c r="AE135" s="76">
        <f>IF(+All!$F244="Tulane",+All!#REF!,IF(+All!$H244="Tulane",+All!#REF!,0))</f>
        <v>0</v>
      </c>
      <c r="AF135" s="75">
        <f>IF(+All!$F244="Tulane",+All!#REF!,IF(+All!$H244="Tulane",+All!#REF!,0))</f>
        <v>0</v>
      </c>
      <c r="AG135" s="76">
        <f>IF(+All!$F244="Tulane",+All!#REF!,IF(+All!$H244="Tulane",+All!#REF!,0))</f>
        <v>0</v>
      </c>
      <c r="AH135" s="75">
        <f>IF(+All!$F244="Tulane",+All!#REF!,IF(+All!$H244="Tulane",+All!#REF!,0))</f>
        <v>0</v>
      </c>
      <c r="AI135" s="76">
        <f>IF(+All!$F244="Tulane",+All!#REF!,IF(+All!$H244="Tulane",+All!#REF!,0))</f>
        <v>0</v>
      </c>
      <c r="AJ135" s="75">
        <f>IF(+All!$F244="Tulane",+All!#REF!,IF(+All!$H244="Tulane",+All!#REF!,0))</f>
        <v>0</v>
      </c>
      <c r="AK135" s="76">
        <f>IF(+All!$F244="Tulane",+All!#REF!,IF(+All!$H244="Tulane",+All!#REF!,0))</f>
        <v>0</v>
      </c>
      <c r="AL135" s="586">
        <f>IF(+All!$F244="Tulane",+All!V244,IF(+All!$H244="Tulane",+All!V244,0))</f>
        <v>0</v>
      </c>
      <c r="AM135" s="584">
        <f>IF(+All!$F244="Tulane",+All!W244,IF(+All!$H244="Tulane",+All!W244,0))</f>
        <v>0</v>
      </c>
      <c r="AN135" s="586">
        <f>IF(+All!$F244="Tulane",+All!X244,IF(+All!$H244="Tulane",+All!X244,0))</f>
        <v>0</v>
      </c>
      <c r="AO135" s="585">
        <f>IF(+All!$F244="Tulane",+All!Y244,IF(+All!$H244="Tulane",+All!Y244,0))</f>
        <v>0</v>
      </c>
      <c r="AP135" s="84">
        <f>IF(+All!$F244="Tulane",+All!Z244,IF(+All!$H244="Tulane",+All!Z244,0))</f>
        <v>0</v>
      </c>
      <c r="AQ135" s="480">
        <f>IF(+All!$F244="Tulane",+All!#REF!,IF(+All!$H244="Tulane",+All!#REF!,0))</f>
        <v>0</v>
      </c>
      <c r="AR135" s="81">
        <f>IF(+All!$F244="Tulane",+All!#REF!,IF(+All!$H244="Tulane",+All!#REF!,0))</f>
        <v>0</v>
      </c>
      <c r="AS135" s="96">
        <f>IF(+All!$F244="Tulane",+All!#REF!,IF(+All!$H244="Tulane",+All!#REF!,0))</f>
        <v>0</v>
      </c>
      <c r="AT135" s="96">
        <f>IF(+All!$F244="Tulane",+All!#REF!,IF(+All!$H244="Tulane",+All!#REF!,0))</f>
        <v>0</v>
      </c>
      <c r="AU135" s="81">
        <f>IF(+All!$F244="Tulane",+All!#REF!,IF(+All!$H244="Tulane",+All!#REF!,0))</f>
        <v>0</v>
      </c>
      <c r="AV135" s="96">
        <f>IF(+All!$F244="Tulane",+All!#REF!,IF(+All!$H244="Tulane",+All!#REF!,0))</f>
        <v>0</v>
      </c>
      <c r="AW135" s="70">
        <f>IF(+All!$F244="Tulane",+All!#REF!,IF(+All!$H244="Tulane",+All!#REF!,0))</f>
        <v>0</v>
      </c>
      <c r="AX135" s="96">
        <f>IF(+All!$F244="Tulane",+All!#REF!,IF(+All!$H244="Tulane",+All!#REF!,0))</f>
        <v>0</v>
      </c>
      <c r="AY135" s="103">
        <f>IF(+All!$F244="Tulane",+All!#REF!,IF(+All!$H244="Tulane",+All!#REF!,0))</f>
        <v>0</v>
      </c>
      <c r="AZ135" s="82">
        <f>IF(+All!$F244="Tulane",+All!#REF!,IF(+All!$H244="Tulane",+All!#REF!,0))</f>
        <v>0</v>
      </c>
      <c r="BA135" s="83">
        <f>IF(+All!$F244="Tulane",+All!#REF!,IF(+All!$H244="Tulane",+All!#REF!,0))</f>
        <v>0</v>
      </c>
      <c r="BB135" s="83">
        <f>IF(+All!$F244="Tulane",+All!#REF!,IF(+All!$H244="Tulane",+All!#REF!,0))</f>
        <v>0</v>
      </c>
      <c r="BC135" s="480">
        <f>IF(+All!$F244="Tulane",+All!#REF!,IF(+All!$H244="Tulane",+All!#REF!,0))</f>
        <v>0</v>
      </c>
      <c r="BD135" s="81">
        <f>IF(+All!$F244="Tulane",+All!#REF!,IF(+All!$H244="Tulane",+All!#REF!,0))</f>
        <v>0</v>
      </c>
      <c r="BE135" s="96">
        <f>IF(+All!$F244="Tulane",+All!#REF!,IF(+All!$H244="Tulane",+All!#REF!,0))</f>
        <v>0</v>
      </c>
      <c r="BF135" s="96">
        <f>IF(+All!$F244="Tulane",+All!#REF!,IF(+All!$H244="Tulane",+All!#REF!,0))</f>
        <v>0</v>
      </c>
      <c r="BG135" s="81">
        <f>IF(+All!$F244="Tulane",+All!#REF!,IF(+All!$H244="Tulane",+All!#REF!,0))</f>
        <v>0</v>
      </c>
      <c r="BH135" s="96">
        <f>IF(+All!$F244="Tulane",+All!#REF!,IF(+All!$H244="Tulane",+All!#REF!,0))</f>
        <v>0</v>
      </c>
      <c r="BI135" s="70">
        <f>IF(+All!$F244="Tulane",+All!#REF!,IF(+All!$H244="Tulane",+All!#REF!,0))</f>
        <v>0</v>
      </c>
      <c r="BJ135" s="92">
        <f>IF(+All!$F244="Tulane",+All!#REF!,IF(+All!$H244="Tulane",+All!#REF!,0))</f>
        <v>0</v>
      </c>
      <c r="BK135" s="93">
        <f>IF(+All!$F244="Tulane",+All!#REF!,IF(+All!$H244="Tulane",+All!#REF!,0))</f>
        <v>0</v>
      </c>
    </row>
    <row r="136" spans="1:63" x14ac:dyDescent="0.8">
      <c r="A136" s="70">
        <f>IF(+All!$F332="Tulane",+All!A332,IF(+All!$H332="Tulane",+All!A332,0))</f>
        <v>5</v>
      </c>
      <c r="B136" s="480" t="str">
        <f>IF(+All!$F332="Tulane",+All!B332,IF(+All!$H332="Tulane",+All!B332,0))</f>
        <v>Sat</v>
      </c>
      <c r="C136" s="104">
        <f>IF(+All!$F332="Tulane",+All!C332,IF(+All!$H332="Tulane",+All!C332,0))</f>
        <v>44471</v>
      </c>
      <c r="D136" s="105">
        <f>IF(+All!$F332="Tulane",+All!D332,IF(+All!$H332="Tulane",+All!D332,0))</f>
        <v>0.64583333333333337</v>
      </c>
      <c r="E136" s="707">
        <f>IF(+All!$F332="Tulane",+All!E332,IF(+All!$H332="Tulane",+All!E332,0))</f>
        <v>0</v>
      </c>
      <c r="F136" s="706" t="str">
        <f>IF(+All!$F332="Tulane",+All!F332,IF(+All!$H332="Tulane",+All!F332,0))</f>
        <v>Tulane</v>
      </c>
      <c r="G136" s="707" t="str">
        <f>IF(+All!$F332="Tulane",+All!G332,IF(+All!$H332="Tulane",+All!G332,0))</f>
        <v>AAC</v>
      </c>
      <c r="H136" s="706" t="str">
        <f>IF(+All!$F332="Tulane",+All!H332,IF(+All!$H332="Tulane",+All!H332,0))</f>
        <v>East Carolina</v>
      </c>
      <c r="I136" s="707" t="str">
        <f>IF(+All!$F332="Tulane",+All!I332,IF(+All!$H332="Tulane",+All!I332,0))</f>
        <v>AAC</v>
      </c>
      <c r="J136" s="706" t="str">
        <f>IF(+All!$F332="Tulane",+All!J332,IF(+All!$H332="Tulane",+All!J332,0))</f>
        <v>Tulane</v>
      </c>
      <c r="K136" s="707" t="str">
        <f>IF(+All!$F332="Tulane",+All!K332,IF(+All!$H332="Tulane",+All!K332,0))</f>
        <v>East Carolina</v>
      </c>
      <c r="L136" s="92">
        <f>IF(+All!$F332="Tulane",+All!L332,IF(+All!$H332="Tulane",+All!L332,0))</f>
        <v>4</v>
      </c>
      <c r="M136" s="93">
        <f>IF(+All!$F332="Tulane",+All!M332,IF(+All!$H332="Tulane",+All!M332,0))</f>
        <v>64.5</v>
      </c>
      <c r="N136" s="706" t="str">
        <f>IF(+All!$F332="Tulane",+All!N332,IF(+All!$H332="Tulane",+All!N332,0))</f>
        <v>East Carolina</v>
      </c>
      <c r="O136" s="708">
        <f>IF(+All!$F332="Tulane",+All!O332,IF(+All!$H332="Tulane",+All!O332,0))</f>
        <v>52</v>
      </c>
      <c r="P136" s="708" t="str">
        <f>IF(+All!$F332="Tulane",+All!P332,IF(+All!$H332="Tulane",+All!P332,0))</f>
        <v>Tulane</v>
      </c>
      <c r="Q136" s="707">
        <f>IF(+All!$F332="Tulane",+All!Q332,IF(+All!$H332="Tulane",+All!Q332,0))</f>
        <v>29</v>
      </c>
      <c r="R136" s="706" t="str">
        <f>IF(+All!$F332="Tulane",+All!R332,IF(+All!$H332="Tulane",+All!R332,0))</f>
        <v>East Carolina</v>
      </c>
      <c r="S136" s="708" t="str">
        <f>IF(+All!$F332="Tulane",+All!S332,IF(+All!$H332="Tulane",+All!S332,0))</f>
        <v>Tulane</v>
      </c>
      <c r="T136" s="706" t="str">
        <f>IF(+All!$F332="Tulane",+All!T332,IF(+All!$H332="Tulane",+All!T332,0))</f>
        <v>Tulane</v>
      </c>
      <c r="U136" s="707" t="str">
        <f>IF(+All!$F332="Tulane",+All!U332,IF(+All!$H332="Tulane",+All!U332,0))</f>
        <v>L</v>
      </c>
      <c r="V136" s="706">
        <f>IF(+All!$F270="Tulane",+All!#REF!,IF(+All!$H270="Tulane",+All!#REF!,0))</f>
        <v>0</v>
      </c>
      <c r="W136" s="76">
        <f>IF(+All!$F270="Tulane",+All!#REF!,IF(+All!$H270="Tulane",+All!#REF!,0))</f>
        <v>0</v>
      </c>
      <c r="X136" s="706">
        <f>IF(+All!$F270="Tulane",+All!#REF!,IF(+All!$H270="Tulane",+All!#REF!,0))</f>
        <v>0</v>
      </c>
      <c r="Y136" s="707">
        <f>IF(+All!$F270="Tulane",+All!#REF!,IF(+All!$H270="Tulane",+All!#REF!,0))</f>
        <v>0</v>
      </c>
      <c r="Z136" s="706">
        <f>IF(+All!$F270="Tulane",+All!#REF!,IF(+All!$H270="Tulane",+All!#REF!,0))</f>
        <v>0</v>
      </c>
      <c r="AA136" s="707">
        <f>IF(+All!$F270="Tulane",+All!#REF!,IF(+All!$H270="Tulane",+All!#REF!,0))</f>
        <v>0</v>
      </c>
      <c r="AB136" s="706">
        <f>IF(+All!$F270="Tulane",+All!#REF!,IF(+All!$H270="Tulane",+All!#REF!,0))</f>
        <v>0</v>
      </c>
      <c r="AC136" s="707">
        <f>IF(+All!$F270="Tulane",+All!#REF!,IF(+All!$H270="Tulane",+All!#REF!,0))</f>
        <v>0</v>
      </c>
      <c r="AD136" s="75">
        <f>IF(+All!$F270="Tulane",+All!#REF!,IF(+All!$H270="Tulane",+All!#REF!,0))</f>
        <v>0</v>
      </c>
      <c r="AE136" s="76">
        <f>IF(+All!$F270="Tulane",+All!#REF!,IF(+All!$H270="Tulane",+All!#REF!,0))</f>
        <v>0</v>
      </c>
      <c r="AF136" s="75">
        <f>IF(+All!$F270="Tulane",+All!#REF!,IF(+All!$H270="Tulane",+All!#REF!,0))</f>
        <v>0</v>
      </c>
      <c r="AG136" s="76">
        <f>IF(+All!$F270="Tulane",+All!#REF!,IF(+All!$H270="Tulane",+All!#REF!,0))</f>
        <v>0</v>
      </c>
      <c r="AH136" s="75">
        <f>IF(+All!$F270="Tulane",+All!#REF!,IF(+All!$H270="Tulane",+All!#REF!,0))</f>
        <v>0</v>
      </c>
      <c r="AI136" s="76">
        <f>IF(+All!$F270="Tulane",+All!#REF!,IF(+All!$H270="Tulane",+All!#REF!,0))</f>
        <v>0</v>
      </c>
      <c r="AJ136" s="75">
        <f>IF(+All!$F270="Tulane",+All!#REF!,IF(+All!$H270="Tulane",+All!#REF!,0))</f>
        <v>0</v>
      </c>
      <c r="AK136" s="76">
        <f>IF(+All!$F270="Tulane",+All!#REF!,IF(+All!$H270="Tulane",+All!#REF!,0))</f>
        <v>0</v>
      </c>
      <c r="AL136" s="586">
        <f>IF(+All!$F270="Tulane",+All!V270,IF(+All!$H270="Tulane",+All!V270,0))</f>
        <v>0</v>
      </c>
      <c r="AM136" s="584">
        <f>IF(+All!$F270="Tulane",+All!W270,IF(+All!$H270="Tulane",+All!W270,0))</f>
        <v>0</v>
      </c>
      <c r="AN136" s="586">
        <f>IF(+All!$F270="Tulane",+All!X270,IF(+All!$H270="Tulane",+All!X270,0))</f>
        <v>0</v>
      </c>
      <c r="AO136" s="585">
        <f>IF(+All!$F270="Tulane",+All!Y270,IF(+All!$H270="Tulane",+All!Y270,0))</f>
        <v>0</v>
      </c>
      <c r="AP136" s="84">
        <f>IF(+All!$F270="Tulane",+All!Z270,IF(+All!$H270="Tulane",+All!Z270,0))</f>
        <v>0</v>
      </c>
      <c r="AQ136" s="480">
        <f>IF(+All!$F270="Tulane",+All!#REF!,IF(+All!$H270="Tulane",+All!#REF!,0))</f>
        <v>0</v>
      </c>
      <c r="AR136" s="81">
        <f>IF(+All!$F270="Tulane",+All!#REF!,IF(+All!$H270="Tulane",+All!#REF!,0))</f>
        <v>0</v>
      </c>
      <c r="AS136" s="96">
        <f>IF(+All!$F270="Tulane",+All!#REF!,IF(+All!$H270="Tulane",+All!#REF!,0))</f>
        <v>0</v>
      </c>
      <c r="AT136" s="96">
        <f>IF(+All!$F270="Tulane",+All!#REF!,IF(+All!$H270="Tulane",+All!#REF!,0))</f>
        <v>0</v>
      </c>
      <c r="AU136" s="81">
        <f>IF(+All!$F270="Tulane",+All!#REF!,IF(+All!$H270="Tulane",+All!#REF!,0))</f>
        <v>0</v>
      </c>
      <c r="AV136" s="96">
        <f>IF(+All!$F270="Tulane",+All!#REF!,IF(+All!$H270="Tulane",+All!#REF!,0))</f>
        <v>0</v>
      </c>
      <c r="AW136" s="70">
        <f>IF(+All!$F270="Tulane",+All!#REF!,IF(+All!$H270="Tulane",+All!#REF!,0))</f>
        <v>0</v>
      </c>
      <c r="AX136" s="96">
        <f>IF(+All!$F270="Tulane",+All!#REF!,IF(+All!$H270="Tulane",+All!#REF!,0))</f>
        <v>0</v>
      </c>
      <c r="AY136" s="103">
        <f>IF(+All!$F270="Tulane",+All!#REF!,IF(+All!$H270="Tulane",+All!#REF!,0))</f>
        <v>0</v>
      </c>
      <c r="AZ136" s="82">
        <f>IF(+All!$F270="Tulane",+All!#REF!,IF(+All!$H270="Tulane",+All!#REF!,0))</f>
        <v>0</v>
      </c>
      <c r="BA136" s="83">
        <f>IF(+All!$F270="Tulane",+All!#REF!,IF(+All!$H270="Tulane",+All!#REF!,0))</f>
        <v>0</v>
      </c>
      <c r="BB136" s="83">
        <f>IF(+All!$F270="Tulane",+All!#REF!,IF(+All!$H270="Tulane",+All!#REF!,0))</f>
        <v>0</v>
      </c>
      <c r="BC136" s="480">
        <f>IF(+All!$F270="Tulane",+All!#REF!,IF(+All!$H270="Tulane",+All!#REF!,0))</f>
        <v>0</v>
      </c>
      <c r="BD136" s="81">
        <f>IF(+All!$F270="Tulane",+All!#REF!,IF(+All!$H270="Tulane",+All!#REF!,0))</f>
        <v>0</v>
      </c>
      <c r="BE136" s="96">
        <f>IF(+All!$F270="Tulane",+All!#REF!,IF(+All!$H270="Tulane",+All!#REF!,0))</f>
        <v>0</v>
      </c>
      <c r="BF136" s="96">
        <f>IF(+All!$F270="Tulane",+All!#REF!,IF(+All!$H270="Tulane",+All!#REF!,0))</f>
        <v>0</v>
      </c>
      <c r="BG136" s="81">
        <f>IF(+All!$F270="Tulane",+All!#REF!,IF(+All!$H270="Tulane",+All!#REF!,0))</f>
        <v>0</v>
      </c>
      <c r="BH136" s="96">
        <f>IF(+All!$F270="Tulane",+All!#REF!,IF(+All!$H270="Tulane",+All!#REF!,0))</f>
        <v>0</v>
      </c>
      <c r="BI136" s="70">
        <f>IF(+All!$F270="Tulane",+All!#REF!,IF(+All!$H270="Tulane",+All!#REF!,0))</f>
        <v>0</v>
      </c>
      <c r="BJ136" s="92">
        <f>IF(+All!$F270="Tulane",+All!#REF!,IF(+All!$H270="Tulane",+All!#REF!,0))</f>
        <v>0</v>
      </c>
      <c r="BK136" s="93">
        <f>IF(+All!$F270="Tulane",+All!#REF!,IF(+All!$H270="Tulane",+All!#REF!,0))</f>
        <v>0</v>
      </c>
    </row>
    <row r="137" spans="1:63" x14ac:dyDescent="0.8">
      <c r="A137" s="70">
        <f>IF(+All!$F398="Tulane",+All!A398,IF(+All!$H398="Tulane",+All!A398,0))</f>
        <v>6</v>
      </c>
      <c r="B137" s="480" t="str">
        <f>IF(+All!$F398="Tulane",+All!B398,IF(+All!$H398="Tulane",+All!B398,0))</f>
        <v>Thurs</v>
      </c>
      <c r="C137" s="104">
        <f>IF(+All!$F398="Tulane",+All!C398,IF(+All!$H398="Tulane",+All!C398,0))</f>
        <v>44476</v>
      </c>
      <c r="D137" s="105">
        <f>IF(+All!$F398="Tulane",+All!D398,IF(+All!$H398="Tulane",+All!D398,0))</f>
        <v>0.8125</v>
      </c>
      <c r="E137" s="707" t="str">
        <f>IF(+All!$F398="Tulane",+All!E398,IF(+All!$H398="Tulane",+All!E398,0))</f>
        <v>ESPN</v>
      </c>
      <c r="F137" s="706" t="str">
        <f>IF(+All!$F398="Tulane",+All!F398,IF(+All!$H398="Tulane",+All!F398,0))</f>
        <v>Houston</v>
      </c>
      <c r="G137" s="707" t="str">
        <f>IF(+All!$F398="Tulane",+All!G398,IF(+All!$H398="Tulane",+All!G398,0))</f>
        <v>AAC</v>
      </c>
      <c r="H137" s="706" t="str">
        <f>IF(+All!$F398="Tulane",+All!H398,IF(+All!$H398="Tulane",+All!H398,0))</f>
        <v>Tulane</v>
      </c>
      <c r="I137" s="707" t="str">
        <f>IF(+All!$F398="Tulane",+All!I398,IF(+All!$H398="Tulane",+All!I398,0))</f>
        <v>AAC</v>
      </c>
      <c r="J137" s="706" t="str">
        <f>IF(+All!$F398="Tulane",+All!J398,IF(+All!$H398="Tulane",+All!J398,0))</f>
        <v>Houston</v>
      </c>
      <c r="K137" s="707" t="str">
        <f>IF(+All!$F398="Tulane",+All!K398,IF(+All!$H398="Tulane",+All!K398,0))</f>
        <v>Tulane</v>
      </c>
      <c r="L137" s="92">
        <f>IF(+All!$F398="Tulane",+All!L398,IF(+All!$H398="Tulane",+All!L398,0))</f>
        <v>6.5</v>
      </c>
      <c r="M137" s="93">
        <f>IF(+All!$F398="Tulane",+All!M398,IF(+All!$H398="Tulane",+All!M398,0))</f>
        <v>60</v>
      </c>
      <c r="N137" s="706" t="str">
        <f>IF(+All!$F398="Tulane",+All!N398,IF(+All!$H398="Tulane",+All!N398,0))</f>
        <v>Houston</v>
      </c>
      <c r="O137" s="708">
        <f>IF(+All!$F398="Tulane",+All!O398,IF(+All!$H398="Tulane",+All!O398,0))</f>
        <v>40</v>
      </c>
      <c r="P137" s="708" t="str">
        <f>IF(+All!$F398="Tulane",+All!P398,IF(+All!$H398="Tulane",+All!P398,0))</f>
        <v>Tulane</v>
      </c>
      <c r="Q137" s="707">
        <f>IF(+All!$F398="Tulane",+All!Q398,IF(+All!$H398="Tulane",+All!Q398,0))</f>
        <v>22</v>
      </c>
      <c r="R137" s="706" t="str">
        <f>IF(+All!$F398="Tulane",+All!R398,IF(+All!$H398="Tulane",+All!R398,0))</f>
        <v>Houston</v>
      </c>
      <c r="S137" s="708" t="str">
        <f>IF(+All!$F398="Tulane",+All!S398,IF(+All!$H398="Tulane",+All!S398,0))</f>
        <v>Tulane</v>
      </c>
      <c r="T137" s="706" t="str">
        <f>IF(+All!$F398="Tulane",+All!T398,IF(+All!$H398="Tulane",+All!T398,0))</f>
        <v>Tulane</v>
      </c>
      <c r="U137" s="707" t="str">
        <f>IF(+All!$F398="Tulane",+All!U398,IF(+All!$H398="Tulane",+All!U398,0))</f>
        <v>L</v>
      </c>
      <c r="V137" s="706">
        <f>IF(+All!$F313="Tulane",+All!#REF!,IF(+All!$H313="Tulane",+All!#REF!,0))</f>
        <v>0</v>
      </c>
      <c r="W137" s="76">
        <f>IF(+All!$F313="Tulane",+All!#REF!,IF(+All!$H313="Tulane",+All!#REF!,0))</f>
        <v>0</v>
      </c>
      <c r="X137" s="706">
        <f>IF(+All!$F313="Tulane",+All!#REF!,IF(+All!$H313="Tulane",+All!#REF!,0))</f>
        <v>0</v>
      </c>
      <c r="Y137" s="707">
        <f>IF(+All!$F313="Tulane",+All!#REF!,IF(+All!$H313="Tulane",+All!#REF!,0))</f>
        <v>0</v>
      </c>
      <c r="Z137" s="706">
        <f>IF(+All!$F313="Tulane",+All!#REF!,IF(+All!$H313="Tulane",+All!#REF!,0))</f>
        <v>0</v>
      </c>
      <c r="AA137" s="707">
        <f>IF(+All!$F313="Tulane",+All!#REF!,IF(+All!$H313="Tulane",+All!#REF!,0))</f>
        <v>0</v>
      </c>
      <c r="AB137" s="706">
        <f>IF(+All!$F313="Tulane",+All!#REF!,IF(+All!$H313="Tulane",+All!#REF!,0))</f>
        <v>0</v>
      </c>
      <c r="AC137" s="707">
        <f>IF(+All!$F313="Tulane",+All!#REF!,IF(+All!$H313="Tulane",+All!#REF!,0))</f>
        <v>0</v>
      </c>
      <c r="AD137" s="75">
        <f>IF(+All!$F313="Tulane",+All!#REF!,IF(+All!$H313="Tulane",+All!#REF!,0))</f>
        <v>0</v>
      </c>
      <c r="AE137" s="76">
        <f>IF(+All!$F313="Tulane",+All!#REF!,IF(+All!$H313="Tulane",+All!#REF!,0))</f>
        <v>0</v>
      </c>
      <c r="AF137" s="75">
        <f>IF(+All!$F313="Tulane",+All!#REF!,IF(+All!$H313="Tulane",+All!#REF!,0))</f>
        <v>0</v>
      </c>
      <c r="AG137" s="76">
        <f>IF(+All!$F313="Tulane",+All!#REF!,IF(+All!$H313="Tulane",+All!#REF!,0))</f>
        <v>0</v>
      </c>
      <c r="AH137" s="75">
        <f>IF(+All!$F313="Tulane",+All!#REF!,IF(+All!$H313="Tulane",+All!#REF!,0))</f>
        <v>0</v>
      </c>
      <c r="AI137" s="76">
        <f>IF(+All!$F313="Tulane",+All!#REF!,IF(+All!$H313="Tulane",+All!#REF!,0))</f>
        <v>0</v>
      </c>
      <c r="AJ137" s="75">
        <f>IF(+All!$F313="Tulane",+All!#REF!,IF(+All!$H313="Tulane",+All!#REF!,0))</f>
        <v>0</v>
      </c>
      <c r="AK137" s="76">
        <f>IF(+All!$F313="Tulane",+All!#REF!,IF(+All!$H313="Tulane",+All!#REF!,0))</f>
        <v>0</v>
      </c>
      <c r="AL137" s="586">
        <f>IF(+All!$F313="Tulane",+All!V313,IF(+All!$H313="Tulane",+All!V313,0))</f>
        <v>0</v>
      </c>
      <c r="AM137" s="584">
        <f>IF(+All!$F313="Tulane",+All!W313,IF(+All!$H313="Tulane",+All!W313,0))</f>
        <v>0</v>
      </c>
      <c r="AN137" s="586">
        <f>IF(+All!$F313="Tulane",+All!X313,IF(+All!$H313="Tulane",+All!X313,0))</f>
        <v>0</v>
      </c>
      <c r="AO137" s="585">
        <f>IF(+All!$F313="Tulane",+All!Y313,IF(+All!$H313="Tulane",+All!Y313,0))</f>
        <v>0</v>
      </c>
      <c r="AP137" s="84">
        <f>IF(+All!$F313="Tulane",+All!Z313,IF(+All!$H313="Tulane",+All!Z313,0))</f>
        <v>0</v>
      </c>
      <c r="AQ137" s="480">
        <f>IF(+All!$F313="Tulane",+All!#REF!,IF(+All!$H313="Tulane",+All!#REF!,0))</f>
        <v>0</v>
      </c>
      <c r="AR137" s="81">
        <f>IF(+All!$F313="Tulane",+All!#REF!,IF(+All!$H313="Tulane",+All!#REF!,0))</f>
        <v>0</v>
      </c>
      <c r="AS137" s="96">
        <f>IF(+All!$F313="Tulane",+All!#REF!,IF(+All!$H313="Tulane",+All!#REF!,0))</f>
        <v>0</v>
      </c>
      <c r="AT137" s="96">
        <f>IF(+All!$F313="Tulane",+All!#REF!,IF(+All!$H313="Tulane",+All!#REF!,0))</f>
        <v>0</v>
      </c>
      <c r="AU137" s="81">
        <f>IF(+All!$F313="Tulane",+All!#REF!,IF(+All!$H313="Tulane",+All!#REF!,0))</f>
        <v>0</v>
      </c>
      <c r="AV137" s="96">
        <f>IF(+All!$F313="Tulane",+All!#REF!,IF(+All!$H313="Tulane",+All!#REF!,0))</f>
        <v>0</v>
      </c>
      <c r="AW137" s="70">
        <f>IF(+All!$F313="Tulane",+All!#REF!,IF(+All!$H313="Tulane",+All!#REF!,0))</f>
        <v>0</v>
      </c>
      <c r="AX137" s="96">
        <f>IF(+All!$F313="Tulane",+All!#REF!,IF(+All!$H313="Tulane",+All!#REF!,0))</f>
        <v>0</v>
      </c>
      <c r="AY137" s="103">
        <f>IF(+All!$F313="Tulane",+All!#REF!,IF(+All!$H313="Tulane",+All!#REF!,0))</f>
        <v>0</v>
      </c>
      <c r="AZ137" s="82">
        <f>IF(+All!$F313="Tulane",+All!#REF!,IF(+All!$H313="Tulane",+All!#REF!,0))</f>
        <v>0</v>
      </c>
      <c r="BA137" s="83">
        <f>IF(+All!$F313="Tulane",+All!#REF!,IF(+All!$H313="Tulane",+All!#REF!,0))</f>
        <v>0</v>
      </c>
      <c r="BB137" s="83">
        <f>IF(+All!$F313="Tulane",+All!#REF!,IF(+All!$H313="Tulane",+All!#REF!,0))</f>
        <v>0</v>
      </c>
      <c r="BC137" s="480">
        <f>IF(+All!$F313="Tulane",+All!#REF!,IF(+All!$H313="Tulane",+All!#REF!,0))</f>
        <v>0</v>
      </c>
      <c r="BD137" s="81">
        <f>IF(+All!$F313="Tulane",+All!#REF!,IF(+All!$H313="Tulane",+All!#REF!,0))</f>
        <v>0</v>
      </c>
      <c r="BE137" s="96">
        <f>IF(+All!$F313="Tulane",+All!#REF!,IF(+All!$H313="Tulane",+All!#REF!,0))</f>
        <v>0</v>
      </c>
      <c r="BF137" s="96">
        <f>IF(+All!$F313="Tulane",+All!#REF!,IF(+All!$H313="Tulane",+All!#REF!,0))</f>
        <v>0</v>
      </c>
      <c r="BG137" s="81">
        <f>IF(+All!$F313="Tulane",+All!#REF!,IF(+All!$H313="Tulane",+All!#REF!,0))</f>
        <v>0</v>
      </c>
      <c r="BH137" s="96">
        <f>IF(+All!$F313="Tulane",+All!#REF!,IF(+All!$H313="Tulane",+All!#REF!,0))</f>
        <v>0</v>
      </c>
      <c r="BI137" s="70">
        <f>IF(+All!$F313="Tulane",+All!#REF!,IF(+All!$H313="Tulane",+All!#REF!,0))</f>
        <v>0</v>
      </c>
      <c r="BJ137" s="92">
        <f>IF(+All!$F313="Tulane",+All!#REF!,IF(+All!$H313="Tulane",+All!#REF!,0))</f>
        <v>0</v>
      </c>
      <c r="BK137" s="93">
        <f>IF(+All!$F313="Tulane",+All!#REF!,IF(+All!$H313="Tulane",+All!#REF!,0))</f>
        <v>0</v>
      </c>
    </row>
    <row r="138" spans="1:63" x14ac:dyDescent="0.8">
      <c r="A138" s="70">
        <f>IF(+All!$F551="Tulane",+All!A551,IF(+All!$H551="Tulane",+All!A551,0))</f>
        <v>7</v>
      </c>
      <c r="B138" s="480" t="str">
        <f>IF(+All!$F551="Tulane",+All!B551,IF(+All!$H551="Tulane",+All!B551,0))</f>
        <v>Sat</v>
      </c>
      <c r="C138" s="104">
        <f>IF(+All!$F551="Tulane",+All!C551,IF(+All!$H551="Tulane",+All!C551,0))</f>
        <v>44485</v>
      </c>
      <c r="D138" s="105">
        <f>IF(+All!$F551="Tulane",+All!D551,IF(+All!$H551="Tulane",+All!D551,0))</f>
        <v>0</v>
      </c>
      <c r="E138" s="707">
        <f>IF(+All!$F551="Tulane",+All!E551,IF(+All!$H551="Tulane",+All!E551,0))</f>
        <v>0</v>
      </c>
      <c r="F138" s="706" t="str">
        <f>IF(+All!$F551="Tulane",+All!F551,IF(+All!$H551="Tulane",+All!F551,0))</f>
        <v>Tulane</v>
      </c>
      <c r="G138" s="707" t="str">
        <f>IF(+All!$F551="Tulane",+All!G551,IF(+All!$H551="Tulane",+All!G551,0))</f>
        <v>AAC</v>
      </c>
      <c r="H138" s="706" t="str">
        <f>IF(+All!$F551="Tulane",+All!H551,IF(+All!$H551="Tulane",+All!H551,0))</f>
        <v>Open</v>
      </c>
      <c r="I138" s="707" t="str">
        <f>IF(+All!$F551="Tulane",+All!I551,IF(+All!$H551="Tulane",+All!I551,0))</f>
        <v>ZZZ</v>
      </c>
      <c r="J138" s="706">
        <f>IF(+All!$F551="Tulane",+All!J551,IF(+All!$H551="Tulane",+All!J551,0))</f>
        <v>0</v>
      </c>
      <c r="K138" s="707">
        <f>IF(+All!$F551="Tulane",+All!K551,IF(+All!$H551="Tulane",+All!K551,0))</f>
        <v>0</v>
      </c>
      <c r="L138" s="92">
        <f>IF(+All!$F551="Tulane",+All!L551,IF(+All!$H551="Tulane",+All!L551,0))</f>
        <v>0</v>
      </c>
      <c r="M138" s="93">
        <f>IF(+All!$F551="Tulane",+All!M551,IF(+All!$H551="Tulane",+All!M551,0))</f>
        <v>0</v>
      </c>
      <c r="N138" s="706">
        <f>IF(+All!$F551="Tulane",+All!N551,IF(+All!$H551="Tulane",+All!N551,0))</f>
        <v>0</v>
      </c>
      <c r="O138" s="708">
        <f>IF(+All!$F551="Tulane",+All!O551,IF(+All!$H551="Tulane",+All!O551,0))</f>
        <v>0</v>
      </c>
      <c r="P138" s="708">
        <f>IF(+All!$F551="Tulane",+All!P551,IF(+All!$H551="Tulane",+All!P551,0))</f>
        <v>0</v>
      </c>
      <c r="Q138" s="707">
        <f>IF(+All!$F551="Tulane",+All!Q551,IF(+All!$H551="Tulane",+All!Q551,0))</f>
        <v>0</v>
      </c>
      <c r="R138" s="706">
        <f>IF(+All!$F551="Tulane",+All!R551,IF(+All!$H551="Tulane",+All!R551,0))</f>
        <v>0</v>
      </c>
      <c r="S138" s="708">
        <f>IF(+All!$F551="Tulane",+All!S551,IF(+All!$H551="Tulane",+All!S551,0))</f>
        <v>0</v>
      </c>
      <c r="T138" s="706">
        <f>IF(+All!$F551="Tulane",+All!T551,IF(+All!$H551="Tulane",+All!T551,0))</f>
        <v>0</v>
      </c>
      <c r="U138" s="707">
        <f>IF(+All!$F551="Tulane",+All!U551,IF(+All!$H551="Tulane",+All!U551,0))</f>
        <v>0</v>
      </c>
      <c r="V138" s="706" t="e">
        <f>IF(+All!#REF!="Tulane",+All!#REF!,IF(+All!#REF!="Tulane",+All!#REF!,0))</f>
        <v>#REF!</v>
      </c>
      <c r="W138" s="76" t="e">
        <f>IF(+All!#REF!="Tulane",+All!#REF!,IF(+All!#REF!="Tulane",+All!#REF!,0))</f>
        <v>#REF!</v>
      </c>
      <c r="X138" s="706" t="e">
        <f>IF(+All!#REF!="Tulane",+All!#REF!,IF(+All!#REF!="Tulane",+All!#REF!,0))</f>
        <v>#REF!</v>
      </c>
      <c r="Y138" s="707" t="e">
        <f>IF(+All!#REF!="Tulane",+All!#REF!,IF(+All!#REF!="Tulane",+All!#REF!,0))</f>
        <v>#REF!</v>
      </c>
      <c r="Z138" s="706" t="e">
        <f>IF(+All!#REF!="Tulane",+All!#REF!,IF(+All!#REF!="Tulane",+All!#REF!,0))</f>
        <v>#REF!</v>
      </c>
      <c r="AA138" s="707" t="e">
        <f>IF(+All!#REF!="Tulane",+All!#REF!,IF(+All!#REF!="Tulane",+All!#REF!,0))</f>
        <v>#REF!</v>
      </c>
      <c r="AB138" s="706" t="e">
        <f>IF(+All!#REF!="Tulane",+All!#REF!,IF(+All!#REF!="Tulane",+All!#REF!,0))</f>
        <v>#REF!</v>
      </c>
      <c r="AC138" s="707" t="e">
        <f>IF(+All!#REF!="Tulane",+All!#REF!,IF(+All!#REF!="Tulane",+All!#REF!,0))</f>
        <v>#REF!</v>
      </c>
      <c r="AD138" s="75" t="e">
        <f>IF(+All!#REF!="Tulane",+All!#REF!,IF(+All!#REF!="Tulane",+All!#REF!,0))</f>
        <v>#REF!</v>
      </c>
      <c r="AE138" s="76" t="e">
        <f>IF(+All!#REF!="Tulane",+All!#REF!,IF(+All!#REF!="Tulane",+All!#REF!,0))</f>
        <v>#REF!</v>
      </c>
      <c r="AF138" s="75" t="e">
        <f>IF(+All!#REF!="Tulane",+All!#REF!,IF(+All!#REF!="Tulane",+All!#REF!,0))</f>
        <v>#REF!</v>
      </c>
      <c r="AG138" s="76" t="e">
        <f>IF(+All!#REF!="Tulane",+All!#REF!,IF(+All!#REF!="Tulane",+All!#REF!,0))</f>
        <v>#REF!</v>
      </c>
      <c r="AH138" s="75" t="e">
        <f>IF(+All!#REF!="Tulane",+All!#REF!,IF(+All!#REF!="Tulane",+All!#REF!,0))</f>
        <v>#REF!</v>
      </c>
      <c r="AI138" s="76" t="e">
        <f>IF(+All!#REF!="Tulane",+All!#REF!,IF(+All!#REF!="Tulane",+All!#REF!,0))</f>
        <v>#REF!</v>
      </c>
      <c r="AJ138" s="75" t="e">
        <f>IF(+All!#REF!="Tulane",+All!#REF!,IF(+All!#REF!="Tulane",+All!#REF!,0))</f>
        <v>#REF!</v>
      </c>
      <c r="AK138" s="76" t="e">
        <f>IF(+All!#REF!="Tulane",+All!#REF!,IF(+All!#REF!="Tulane",+All!#REF!,0))</f>
        <v>#REF!</v>
      </c>
      <c r="AL138" s="586" t="e">
        <f>IF(+All!#REF!="Tulane",+All!#REF!,IF(+All!#REF!="Tulane",+All!#REF!,0))</f>
        <v>#REF!</v>
      </c>
      <c r="AM138" s="584" t="e">
        <f>IF(+All!#REF!="Tulane",+All!#REF!,IF(+All!#REF!="Tulane",+All!#REF!,0))</f>
        <v>#REF!</v>
      </c>
      <c r="AN138" s="586" t="e">
        <f>IF(+All!#REF!="Tulane",+All!#REF!,IF(+All!#REF!="Tulane",+All!#REF!,0))</f>
        <v>#REF!</v>
      </c>
      <c r="AO138" s="585" t="e">
        <f>IF(+All!#REF!="Tulane",+All!#REF!,IF(+All!#REF!="Tulane",+All!#REF!,0))</f>
        <v>#REF!</v>
      </c>
      <c r="AP138" s="84" t="e">
        <f>IF(+All!#REF!="Tulane",+All!#REF!,IF(+All!#REF!="Tulane",+All!#REF!,0))</f>
        <v>#REF!</v>
      </c>
      <c r="AQ138" s="480" t="e">
        <f>IF(+All!#REF!="Tulane",+All!#REF!,IF(+All!#REF!="Tulane",+All!#REF!,0))</f>
        <v>#REF!</v>
      </c>
      <c r="AR138" s="81" t="e">
        <f>IF(+All!#REF!="Tulane",+All!#REF!,IF(+All!#REF!="Tulane",+All!#REF!,0))</f>
        <v>#REF!</v>
      </c>
      <c r="AS138" s="96" t="e">
        <f>IF(+All!#REF!="Tulane",+All!#REF!,IF(+All!#REF!="Tulane",+All!#REF!,0))</f>
        <v>#REF!</v>
      </c>
      <c r="AT138" s="96" t="e">
        <f>IF(+All!#REF!="Tulane",+All!#REF!,IF(+All!#REF!="Tulane",+All!#REF!,0))</f>
        <v>#REF!</v>
      </c>
      <c r="AU138" s="81" t="e">
        <f>IF(+All!#REF!="Tulane",+All!#REF!,IF(+All!#REF!="Tulane",+All!#REF!,0))</f>
        <v>#REF!</v>
      </c>
      <c r="AV138" s="96" t="e">
        <f>IF(+All!#REF!="Tulane",+All!#REF!,IF(+All!#REF!="Tulane",+All!#REF!,0))</f>
        <v>#REF!</v>
      </c>
      <c r="AW138" s="70" t="e">
        <f>IF(+All!#REF!="Tulane",+All!#REF!,IF(+All!#REF!="Tulane",+All!#REF!,0))</f>
        <v>#REF!</v>
      </c>
      <c r="AX138" s="96" t="e">
        <f>IF(+All!#REF!="Tulane",+All!#REF!,IF(+All!#REF!="Tulane",+All!#REF!,0))</f>
        <v>#REF!</v>
      </c>
      <c r="AY138" s="103" t="e">
        <f>IF(+All!#REF!="Tulane",+All!#REF!,IF(+All!#REF!="Tulane",+All!#REF!,0))</f>
        <v>#REF!</v>
      </c>
      <c r="AZ138" s="82" t="e">
        <f>IF(+All!#REF!="Tulane",+All!#REF!,IF(+All!#REF!="Tulane",+All!#REF!,0))</f>
        <v>#REF!</v>
      </c>
      <c r="BA138" s="83" t="e">
        <f>IF(+All!#REF!="Tulane",+All!#REF!,IF(+All!#REF!="Tulane",+All!#REF!,0))</f>
        <v>#REF!</v>
      </c>
      <c r="BB138" s="83" t="e">
        <f>IF(+All!#REF!="Tulane",+All!#REF!,IF(+All!#REF!="Tulane",+All!#REF!,0))</f>
        <v>#REF!</v>
      </c>
      <c r="BC138" s="480" t="e">
        <f>IF(+All!#REF!="Tulane",+All!#REF!,IF(+All!#REF!="Tulane",+All!#REF!,0))</f>
        <v>#REF!</v>
      </c>
      <c r="BD138" s="81" t="e">
        <f>IF(+All!#REF!="Tulane",+All!#REF!,IF(+All!#REF!="Tulane",+All!#REF!,0))</f>
        <v>#REF!</v>
      </c>
      <c r="BE138" s="96" t="e">
        <f>IF(+All!#REF!="Tulane",+All!#REF!,IF(+All!#REF!="Tulane",+All!#REF!,0))</f>
        <v>#REF!</v>
      </c>
      <c r="BF138" s="96" t="e">
        <f>IF(+All!#REF!="Tulane",+All!#REF!,IF(+All!#REF!="Tulane",+All!#REF!,0))</f>
        <v>#REF!</v>
      </c>
      <c r="BG138" s="81" t="e">
        <f>IF(+All!#REF!="Tulane",+All!#REF!,IF(+All!#REF!="Tulane",+All!#REF!,0))</f>
        <v>#REF!</v>
      </c>
      <c r="BH138" s="96" t="e">
        <f>IF(+All!#REF!="Tulane",+All!#REF!,IF(+All!#REF!="Tulane",+All!#REF!,0))</f>
        <v>#REF!</v>
      </c>
      <c r="BI138" s="70" t="e">
        <f>IF(+All!#REF!="Tulane",+All!#REF!,IF(+All!#REF!="Tulane",+All!#REF!,0))</f>
        <v>#REF!</v>
      </c>
      <c r="BJ138" s="92" t="e">
        <f>IF(+All!#REF!="Tulane",+All!#REF!,IF(+All!#REF!="Tulane",+All!#REF!,0))</f>
        <v>#REF!</v>
      </c>
      <c r="BK138" s="93" t="e">
        <f>IF(+All!#REF!="Tulane",+All!#REF!,IF(+All!#REF!="Tulane",+All!#REF!,0))</f>
        <v>#REF!</v>
      </c>
    </row>
    <row r="139" spans="1:63" x14ac:dyDescent="0.8">
      <c r="A139" s="70">
        <f>IF(+All!$F556="Tulane",+All!A556,IF(+All!$H556="Tulane",+All!A556,0))</f>
        <v>8</v>
      </c>
      <c r="B139" s="480" t="str">
        <f>IF(+All!$F556="Tulane",+All!B556,IF(+All!$H556="Tulane",+All!B556,0))</f>
        <v>Thurs</v>
      </c>
      <c r="C139" s="104">
        <f>IF(+All!$F556="Tulane",+All!C556,IF(+All!$H556="Tulane",+All!C556,0))</f>
        <v>44490</v>
      </c>
      <c r="D139" s="105">
        <f>IF(+All!$F556="Tulane",+All!D556,IF(+All!$H556="Tulane",+All!D556,0))</f>
        <v>0.8125</v>
      </c>
      <c r="E139" s="707" t="str">
        <f>IF(+All!$F556="Tulane",+All!E556,IF(+All!$H556="Tulane",+All!E556,0))</f>
        <v>ESPN</v>
      </c>
      <c r="F139" s="706" t="str">
        <f>IF(+All!$F556="Tulane",+All!F556,IF(+All!$H556="Tulane",+All!F556,0))</f>
        <v>Tulane</v>
      </c>
      <c r="G139" s="707" t="str">
        <f>IF(+All!$F556="Tulane",+All!G556,IF(+All!$H556="Tulane",+All!G556,0))</f>
        <v>AAC</v>
      </c>
      <c r="H139" s="706" t="str">
        <f>IF(+All!$F556="Tulane",+All!H556,IF(+All!$H556="Tulane",+All!H556,0))</f>
        <v>SMU</v>
      </c>
      <c r="I139" s="707" t="str">
        <f>IF(+All!$F556="Tulane",+All!I556,IF(+All!$H556="Tulane",+All!I556,0))</f>
        <v>AAC</v>
      </c>
      <c r="J139" s="706" t="str">
        <f>IF(+All!$F556="Tulane",+All!J556,IF(+All!$H556="Tulane",+All!J556,0))</f>
        <v>SMU</v>
      </c>
      <c r="K139" s="707" t="str">
        <f>IF(+All!$F556="Tulane",+All!K556,IF(+All!$H556="Tulane",+All!K556,0))</f>
        <v>Tulane</v>
      </c>
      <c r="L139" s="92">
        <f>IF(+All!$F556="Tulane",+All!L556,IF(+All!$H556="Tulane",+All!L556,0))</f>
        <v>13.5</v>
      </c>
      <c r="M139" s="93">
        <f>IF(+All!$F556="Tulane",+All!M556,IF(+All!$H556="Tulane",+All!M556,0))</f>
        <v>70.5</v>
      </c>
      <c r="N139" s="706" t="str">
        <f>IF(+All!$F556="Tulane",+All!N556,IF(+All!$H556="Tulane",+All!N556,0))</f>
        <v>SMU</v>
      </c>
      <c r="O139" s="708">
        <f>IF(+All!$F556="Tulane",+All!O556,IF(+All!$H556="Tulane",+All!O556,0))</f>
        <v>55</v>
      </c>
      <c r="P139" s="708" t="str">
        <f>IF(+All!$F556="Tulane",+All!P556,IF(+All!$H556="Tulane",+All!P556,0))</f>
        <v>Tulane</v>
      </c>
      <c r="Q139" s="707">
        <f>IF(+All!$F556="Tulane",+All!Q556,IF(+All!$H556="Tulane",+All!Q556,0))</f>
        <v>26</v>
      </c>
      <c r="R139" s="706" t="str">
        <f>IF(+All!$F556="Tulane",+All!R556,IF(+All!$H556="Tulane",+All!R556,0))</f>
        <v>SMU</v>
      </c>
      <c r="S139" s="708" t="str">
        <f>IF(+All!$F556="Tulane",+All!S556,IF(+All!$H556="Tulane",+All!S556,0))</f>
        <v>Tulane</v>
      </c>
      <c r="T139" s="706" t="str">
        <f>IF(+All!$F556="Tulane",+All!T556,IF(+All!$H556="Tulane",+All!T556,0))</f>
        <v>Tulane</v>
      </c>
      <c r="U139" s="707" t="str">
        <f>IF(+All!$F556="Tulane",+All!U556,IF(+All!$H556="Tulane",+All!U556,0))</f>
        <v>L</v>
      </c>
      <c r="V139" s="706">
        <f>IF(+All!$F378="Tulane",+All!#REF!,IF(+All!$H378="Tulane",+All!#REF!,0))</f>
        <v>0</v>
      </c>
      <c r="W139" s="76">
        <f>IF(+All!$F378="Tulane",+All!#REF!,IF(+All!$H378="Tulane",+All!#REF!,0))</f>
        <v>0</v>
      </c>
      <c r="X139" s="706">
        <f>IF(+All!$F378="Tulane",+All!#REF!,IF(+All!$H378="Tulane",+All!#REF!,0))</f>
        <v>0</v>
      </c>
      <c r="Y139" s="707">
        <f>IF(+All!$F378="Tulane",+All!#REF!,IF(+All!$H378="Tulane",+All!#REF!,0))</f>
        <v>0</v>
      </c>
      <c r="Z139" s="706">
        <f>IF(+All!$F378="Tulane",+All!#REF!,IF(+All!$H378="Tulane",+All!#REF!,0))</f>
        <v>0</v>
      </c>
      <c r="AA139" s="707">
        <f>IF(+All!$F378="Tulane",+All!#REF!,IF(+All!$H378="Tulane",+All!#REF!,0))</f>
        <v>0</v>
      </c>
      <c r="AB139" s="706">
        <f>IF(+All!$F378="Tulane",+All!#REF!,IF(+All!$H378="Tulane",+All!#REF!,0))</f>
        <v>0</v>
      </c>
      <c r="AC139" s="707">
        <f>IF(+All!$F378="Tulane",+All!#REF!,IF(+All!$H378="Tulane",+All!#REF!,0))</f>
        <v>0</v>
      </c>
      <c r="AD139" s="75">
        <f>IF(+All!$F378="Tulane",+All!#REF!,IF(+All!$H378="Tulane",+All!#REF!,0))</f>
        <v>0</v>
      </c>
      <c r="AE139" s="76">
        <f>IF(+All!$F378="Tulane",+All!#REF!,IF(+All!$H378="Tulane",+All!#REF!,0))</f>
        <v>0</v>
      </c>
      <c r="AF139" s="75">
        <f>IF(+All!$F378="Tulane",+All!#REF!,IF(+All!$H378="Tulane",+All!#REF!,0))</f>
        <v>0</v>
      </c>
      <c r="AG139" s="76">
        <f>IF(+All!$F378="Tulane",+All!#REF!,IF(+All!$H378="Tulane",+All!#REF!,0))</f>
        <v>0</v>
      </c>
      <c r="AH139" s="75">
        <f>IF(+All!$F378="Tulane",+All!#REF!,IF(+All!$H378="Tulane",+All!#REF!,0))</f>
        <v>0</v>
      </c>
      <c r="AI139" s="76">
        <f>IF(+All!$F378="Tulane",+All!#REF!,IF(+All!$H378="Tulane",+All!#REF!,0))</f>
        <v>0</v>
      </c>
      <c r="AJ139" s="75">
        <f>IF(+All!$F378="Tulane",+All!#REF!,IF(+All!$H378="Tulane",+All!#REF!,0))</f>
        <v>0</v>
      </c>
      <c r="AK139" s="76">
        <f>IF(+All!$F378="Tulane",+All!#REF!,IF(+All!$H378="Tulane",+All!#REF!,0))</f>
        <v>0</v>
      </c>
      <c r="AL139" s="586">
        <f>IF(+All!$F378="Tulane",+All!V378,IF(+All!$H378="Tulane",+All!V378,0))</f>
        <v>0</v>
      </c>
      <c r="AM139" s="584">
        <f>IF(+All!$F378="Tulane",+All!W378,IF(+All!$H378="Tulane",+All!W378,0))</f>
        <v>0</v>
      </c>
      <c r="AN139" s="586">
        <f>IF(+All!$F378="Tulane",+All!X378,IF(+All!$H378="Tulane",+All!X378,0))</f>
        <v>0</v>
      </c>
      <c r="AO139" s="585">
        <f>IF(+All!$F378="Tulane",+All!Y378,IF(+All!$H378="Tulane",+All!Y378,0))</f>
        <v>0</v>
      </c>
      <c r="AP139" s="84">
        <f>IF(+All!$F378="Tulane",+All!Z378,IF(+All!$H378="Tulane",+All!Z378,0))</f>
        <v>0</v>
      </c>
      <c r="AQ139" s="480">
        <f>IF(+All!$F378="Tulane",+All!#REF!,IF(+All!$H378="Tulane",+All!#REF!,0))</f>
        <v>0</v>
      </c>
      <c r="AR139" s="81">
        <f>IF(+All!$F378="Tulane",+All!#REF!,IF(+All!$H378="Tulane",+All!#REF!,0))</f>
        <v>0</v>
      </c>
      <c r="AS139" s="96">
        <f>IF(+All!$F378="Tulane",+All!#REF!,IF(+All!$H378="Tulane",+All!#REF!,0))</f>
        <v>0</v>
      </c>
      <c r="AT139" s="96">
        <f>IF(+All!$F378="Tulane",+All!#REF!,IF(+All!$H378="Tulane",+All!#REF!,0))</f>
        <v>0</v>
      </c>
      <c r="AU139" s="81">
        <f>IF(+All!$F378="Tulane",+All!#REF!,IF(+All!$H378="Tulane",+All!#REF!,0))</f>
        <v>0</v>
      </c>
      <c r="AV139" s="96">
        <f>IF(+All!$F378="Tulane",+All!#REF!,IF(+All!$H378="Tulane",+All!#REF!,0))</f>
        <v>0</v>
      </c>
      <c r="AW139" s="70">
        <f>IF(+All!$F378="Tulane",+All!#REF!,IF(+All!$H378="Tulane",+All!#REF!,0))</f>
        <v>0</v>
      </c>
      <c r="AX139" s="96">
        <f>IF(+All!$F378="Tulane",+All!#REF!,IF(+All!$H378="Tulane",+All!#REF!,0))</f>
        <v>0</v>
      </c>
      <c r="AY139" s="103">
        <f>IF(+All!$F378="Tulane",+All!#REF!,IF(+All!$H378="Tulane",+All!#REF!,0))</f>
        <v>0</v>
      </c>
      <c r="AZ139" s="82">
        <f>IF(+All!$F378="Tulane",+All!#REF!,IF(+All!$H378="Tulane",+All!#REF!,0))</f>
        <v>0</v>
      </c>
      <c r="BA139" s="83">
        <f>IF(+All!$F378="Tulane",+All!#REF!,IF(+All!$H378="Tulane",+All!#REF!,0))</f>
        <v>0</v>
      </c>
      <c r="BB139" s="83">
        <f>IF(+All!$F378="Tulane",+All!#REF!,IF(+All!$H378="Tulane",+All!#REF!,0))</f>
        <v>0</v>
      </c>
      <c r="BC139" s="480">
        <f>IF(+All!$F378="Tulane",+All!#REF!,IF(+All!$H378="Tulane",+All!#REF!,0))</f>
        <v>0</v>
      </c>
      <c r="BD139" s="81">
        <f>IF(+All!$F378="Tulane",+All!#REF!,IF(+All!$H378="Tulane",+All!#REF!,0))</f>
        <v>0</v>
      </c>
      <c r="BE139" s="96">
        <f>IF(+All!$F378="Tulane",+All!#REF!,IF(+All!$H378="Tulane",+All!#REF!,0))</f>
        <v>0</v>
      </c>
      <c r="BF139" s="96">
        <f>IF(+All!$F378="Tulane",+All!#REF!,IF(+All!$H378="Tulane",+All!#REF!,0))</f>
        <v>0</v>
      </c>
      <c r="BG139" s="81">
        <f>IF(+All!$F378="Tulane",+All!#REF!,IF(+All!$H378="Tulane",+All!#REF!,0))</f>
        <v>0</v>
      </c>
      <c r="BH139" s="96">
        <f>IF(+All!$F378="Tulane",+All!#REF!,IF(+All!$H378="Tulane",+All!#REF!,0))</f>
        <v>0</v>
      </c>
      <c r="BI139" s="70">
        <f>IF(+All!$F378="Tulane",+All!#REF!,IF(+All!$H378="Tulane",+All!#REF!,0))</f>
        <v>0</v>
      </c>
      <c r="BJ139" s="92">
        <f>IF(+All!$F378="Tulane",+All!#REF!,IF(+All!$H378="Tulane",+All!#REF!,0))</f>
        <v>0</v>
      </c>
      <c r="BK139" s="93">
        <f>IF(+All!$F378="Tulane",+All!#REF!,IF(+All!$H378="Tulane",+All!#REF!,0))</f>
        <v>0</v>
      </c>
    </row>
    <row r="140" spans="1:63" x14ac:dyDescent="0.8">
      <c r="A140" s="70">
        <f>IF(+All!$F638="Tulane",+All!A638,IF(+All!$H638="Tulane",+All!A638,0))</f>
        <v>9</v>
      </c>
      <c r="B140" s="480" t="str">
        <f>IF(+All!$F638="Tulane",+All!B638,IF(+All!$H638="Tulane",+All!B638,0))</f>
        <v>Sat</v>
      </c>
      <c r="C140" s="104">
        <f>IF(+All!$F638="Tulane",+All!C638,IF(+All!$H638="Tulane",+All!C638,0))</f>
        <v>44499</v>
      </c>
      <c r="D140" s="105">
        <f>IF(+All!$F638="Tulane",+All!D638,IF(+All!$H638="Tulane",+All!D638,0))</f>
        <v>0.5</v>
      </c>
      <c r="E140" s="707" t="str">
        <f>IF(+All!$F638="Tulane",+All!E638,IF(+All!$H638="Tulane",+All!E638,0))</f>
        <v>ESPN2</v>
      </c>
      <c r="F140" s="706" t="str">
        <f>IF(+All!$F638="Tulane",+All!F638,IF(+All!$H638="Tulane",+All!F638,0))</f>
        <v>Cincinnati</v>
      </c>
      <c r="G140" s="707" t="str">
        <f>IF(+All!$F638="Tulane",+All!G638,IF(+All!$H638="Tulane",+All!G638,0))</f>
        <v>AAC</v>
      </c>
      <c r="H140" s="706" t="str">
        <f>IF(+All!$F638="Tulane",+All!H638,IF(+All!$H638="Tulane",+All!H638,0))</f>
        <v>Tulane</v>
      </c>
      <c r="I140" s="707" t="str">
        <f>IF(+All!$F638="Tulane",+All!I638,IF(+All!$H638="Tulane",+All!I638,0))</f>
        <v>AAC</v>
      </c>
      <c r="J140" s="706" t="str">
        <f>IF(+All!$F638="Tulane",+All!J638,IF(+All!$H638="Tulane",+All!J638,0))</f>
        <v>Cincinnati</v>
      </c>
      <c r="K140" s="707" t="str">
        <f>IF(+All!$F638="Tulane",+All!K638,IF(+All!$H638="Tulane",+All!K638,0))</f>
        <v>Tulane</v>
      </c>
      <c r="L140" s="92">
        <f>IF(+All!$F638="Tulane",+All!L638,IF(+All!$H638="Tulane",+All!L638,0))</f>
        <v>24.5</v>
      </c>
      <c r="M140" s="93">
        <f>IF(+All!$F638="Tulane",+All!M638,IF(+All!$H638="Tulane",+All!M638,0))</f>
        <v>62</v>
      </c>
      <c r="N140" s="706" t="str">
        <f>IF(+All!$F638="Tulane",+All!N638,IF(+All!$H638="Tulane",+All!N638,0))</f>
        <v>Cincinnati</v>
      </c>
      <c r="O140" s="708">
        <f>IF(+All!$F638="Tulane",+All!O638,IF(+All!$H638="Tulane",+All!O638,0))</f>
        <v>31</v>
      </c>
      <c r="P140" s="708" t="str">
        <f>IF(+All!$F638="Tulane",+All!P638,IF(+All!$H638="Tulane",+All!P638,0))</f>
        <v>Tulane</v>
      </c>
      <c r="Q140" s="707">
        <f>IF(+All!$F638="Tulane",+All!Q638,IF(+All!$H638="Tulane",+All!Q638,0))</f>
        <v>12</v>
      </c>
      <c r="R140" s="706" t="str">
        <f>IF(+All!$F638="Tulane",+All!R638,IF(+All!$H638="Tulane",+All!R638,0))</f>
        <v>Tulane</v>
      </c>
      <c r="S140" s="708" t="str">
        <f>IF(+All!$F638="Tulane",+All!S638,IF(+All!$H638="Tulane",+All!S638,0))</f>
        <v>Cincinnati</v>
      </c>
      <c r="T140" s="706" t="str">
        <f>IF(+All!$F638="Tulane",+All!T638,IF(+All!$H638="Tulane",+All!T638,0))</f>
        <v>Cincinnati</v>
      </c>
      <c r="U140" s="707" t="str">
        <f>IF(+All!$F638="Tulane",+All!U638,IF(+All!$H638="Tulane",+All!U638,0))</f>
        <v>L</v>
      </c>
      <c r="V140" s="706" t="e">
        <f>IF(+All!#REF!="Tulane",+All!#REF!,IF(+All!#REF!="Tulane",+All!#REF!,0))</f>
        <v>#REF!</v>
      </c>
      <c r="W140" s="76" t="e">
        <f>IF(+All!#REF!="Tulane",+All!#REF!,IF(+All!#REF!="Tulane",+All!#REF!,0))</f>
        <v>#REF!</v>
      </c>
      <c r="X140" s="706" t="e">
        <f>IF(+All!#REF!="Tulane",+All!#REF!,IF(+All!#REF!="Tulane",+All!#REF!,0))</f>
        <v>#REF!</v>
      </c>
      <c r="Y140" s="707" t="e">
        <f>IF(+All!#REF!="Tulane",+All!#REF!,IF(+All!#REF!="Tulane",+All!#REF!,0))</f>
        <v>#REF!</v>
      </c>
      <c r="Z140" s="706" t="e">
        <f>IF(+All!#REF!="Tulane",+All!#REF!,IF(+All!#REF!="Tulane",+All!#REF!,0))</f>
        <v>#REF!</v>
      </c>
      <c r="AA140" s="707" t="e">
        <f>IF(+All!#REF!="Tulane",+All!#REF!,IF(+All!#REF!="Tulane",+All!#REF!,0))</f>
        <v>#REF!</v>
      </c>
      <c r="AB140" s="706" t="e">
        <f>IF(+All!#REF!="Tulane",+All!#REF!,IF(+All!#REF!="Tulane",+All!#REF!,0))</f>
        <v>#REF!</v>
      </c>
      <c r="AC140" s="707" t="e">
        <f>IF(+All!#REF!="Tulane",+All!#REF!,IF(+All!#REF!="Tulane",+All!#REF!,0))</f>
        <v>#REF!</v>
      </c>
      <c r="AD140" s="75" t="e">
        <f>IF(+All!#REF!="Tulane",+All!#REF!,IF(+All!#REF!="Tulane",+All!#REF!,0))</f>
        <v>#REF!</v>
      </c>
      <c r="AE140" s="76" t="e">
        <f>IF(+All!#REF!="Tulane",+All!#REF!,IF(+All!#REF!="Tulane",+All!#REF!,0))</f>
        <v>#REF!</v>
      </c>
      <c r="AF140" s="75" t="e">
        <f>IF(+All!#REF!="Tulane",+All!#REF!,IF(+All!#REF!="Tulane",+All!#REF!,0))</f>
        <v>#REF!</v>
      </c>
      <c r="AG140" s="76" t="e">
        <f>IF(+All!#REF!="Tulane",+All!#REF!,IF(+All!#REF!="Tulane",+All!#REF!,0))</f>
        <v>#REF!</v>
      </c>
      <c r="AH140" s="75" t="e">
        <f>IF(+All!#REF!="Tulane",+All!#REF!,IF(+All!#REF!="Tulane",+All!#REF!,0))</f>
        <v>#REF!</v>
      </c>
      <c r="AI140" s="76" t="e">
        <f>IF(+All!#REF!="Tulane",+All!#REF!,IF(+All!#REF!="Tulane",+All!#REF!,0))</f>
        <v>#REF!</v>
      </c>
      <c r="AJ140" s="75" t="e">
        <f>IF(+All!#REF!="Tulane",+All!#REF!,IF(+All!#REF!="Tulane",+All!#REF!,0))</f>
        <v>#REF!</v>
      </c>
      <c r="AK140" s="76" t="e">
        <f>IF(+All!#REF!="Tulane",+All!#REF!,IF(+All!#REF!="Tulane",+All!#REF!,0))</f>
        <v>#REF!</v>
      </c>
      <c r="AL140" s="586" t="e">
        <f>IF(+All!#REF!="Tulane",+All!#REF!,IF(+All!#REF!="Tulane",+All!#REF!,0))</f>
        <v>#REF!</v>
      </c>
      <c r="AM140" s="584" t="e">
        <f>IF(+All!#REF!="Tulane",+All!#REF!,IF(+All!#REF!="Tulane",+All!#REF!,0))</f>
        <v>#REF!</v>
      </c>
      <c r="AN140" s="586" t="e">
        <f>IF(+All!#REF!="Tulane",+All!#REF!,IF(+All!#REF!="Tulane",+All!#REF!,0))</f>
        <v>#REF!</v>
      </c>
      <c r="AO140" s="585" t="e">
        <f>IF(+All!#REF!="Tulane",+All!#REF!,IF(+All!#REF!="Tulane",+All!#REF!,0))</f>
        <v>#REF!</v>
      </c>
      <c r="AP140" s="84" t="e">
        <f>IF(+All!#REF!="Tulane",+All!#REF!,IF(+All!#REF!="Tulane",+All!#REF!,0))</f>
        <v>#REF!</v>
      </c>
      <c r="AQ140" s="480" t="e">
        <f>IF(+All!#REF!="Tulane",+All!#REF!,IF(+All!#REF!="Tulane",+All!#REF!,0))</f>
        <v>#REF!</v>
      </c>
      <c r="AR140" s="81" t="e">
        <f>IF(+All!#REF!="Tulane",+All!#REF!,IF(+All!#REF!="Tulane",+All!#REF!,0))</f>
        <v>#REF!</v>
      </c>
      <c r="AS140" s="96" t="e">
        <f>IF(+All!#REF!="Tulane",+All!#REF!,IF(+All!#REF!="Tulane",+All!#REF!,0))</f>
        <v>#REF!</v>
      </c>
      <c r="AT140" s="96" t="e">
        <f>IF(+All!#REF!="Tulane",+All!#REF!,IF(+All!#REF!="Tulane",+All!#REF!,0))</f>
        <v>#REF!</v>
      </c>
      <c r="AU140" s="81" t="e">
        <f>IF(+All!#REF!="Tulane",+All!#REF!,IF(+All!#REF!="Tulane",+All!#REF!,0))</f>
        <v>#REF!</v>
      </c>
      <c r="AV140" s="96" t="e">
        <f>IF(+All!#REF!="Tulane",+All!#REF!,IF(+All!#REF!="Tulane",+All!#REF!,0))</f>
        <v>#REF!</v>
      </c>
      <c r="AW140" s="70" t="e">
        <f>IF(+All!#REF!="Tulane",+All!#REF!,IF(+All!#REF!="Tulane",+All!#REF!,0))</f>
        <v>#REF!</v>
      </c>
      <c r="AX140" s="96" t="e">
        <f>IF(+All!#REF!="Tulane",+All!#REF!,IF(+All!#REF!="Tulane",+All!#REF!,0))</f>
        <v>#REF!</v>
      </c>
      <c r="AY140" s="103" t="e">
        <f>IF(+All!#REF!="Tulane",+All!#REF!,IF(+All!#REF!="Tulane",+All!#REF!,0))</f>
        <v>#REF!</v>
      </c>
      <c r="AZ140" s="82" t="e">
        <f>IF(+All!#REF!="Tulane",+All!#REF!,IF(+All!#REF!="Tulane",+All!#REF!,0))</f>
        <v>#REF!</v>
      </c>
      <c r="BA140" s="83" t="e">
        <f>IF(+All!#REF!="Tulane",+All!#REF!,IF(+All!#REF!="Tulane",+All!#REF!,0))</f>
        <v>#REF!</v>
      </c>
      <c r="BB140" s="83" t="e">
        <f>IF(+All!#REF!="Tulane",+All!#REF!,IF(+All!#REF!="Tulane",+All!#REF!,0))</f>
        <v>#REF!</v>
      </c>
      <c r="BC140" s="480" t="e">
        <f>IF(+All!#REF!="Tulane",+All!#REF!,IF(+All!#REF!="Tulane",+All!#REF!,0))</f>
        <v>#REF!</v>
      </c>
      <c r="BD140" s="81" t="e">
        <f>IF(+All!#REF!="Tulane",+All!#REF!,IF(+All!#REF!="Tulane",+All!#REF!,0))</f>
        <v>#REF!</v>
      </c>
      <c r="BE140" s="96" t="e">
        <f>IF(+All!#REF!="Tulane",+All!#REF!,IF(+All!#REF!="Tulane",+All!#REF!,0))</f>
        <v>#REF!</v>
      </c>
      <c r="BF140" s="96" t="e">
        <f>IF(+All!#REF!="Tulane",+All!#REF!,IF(+All!#REF!="Tulane",+All!#REF!,0))</f>
        <v>#REF!</v>
      </c>
      <c r="BG140" s="81" t="e">
        <f>IF(+All!#REF!="Tulane",+All!#REF!,IF(+All!#REF!="Tulane",+All!#REF!,0))</f>
        <v>#REF!</v>
      </c>
      <c r="BH140" s="96" t="e">
        <f>IF(+All!#REF!="Tulane",+All!#REF!,IF(+All!#REF!="Tulane",+All!#REF!,0))</f>
        <v>#REF!</v>
      </c>
      <c r="BI140" s="70" t="e">
        <f>IF(+All!#REF!="Tulane",+All!#REF!,IF(+All!#REF!="Tulane",+All!#REF!,0))</f>
        <v>#REF!</v>
      </c>
      <c r="BJ140" s="92" t="e">
        <f>IF(+All!#REF!="Tulane",+All!#REF!,IF(+All!#REF!="Tulane",+All!#REF!,0))</f>
        <v>#REF!</v>
      </c>
      <c r="BK140" s="93" t="e">
        <f>IF(+All!#REF!="Tulane",+All!#REF!,IF(+All!#REF!="Tulane",+All!#REF!,0))</f>
        <v>#REF!</v>
      </c>
    </row>
    <row r="141" spans="1:63" x14ac:dyDescent="0.8">
      <c r="A141" s="70">
        <f>IF(+All!$F716="Tulane",+All!A716,IF(+All!$H716="Tulane",+All!A716,0))</f>
        <v>10</v>
      </c>
      <c r="B141" s="480" t="str">
        <f>IF(+All!$F716="Tulane",+All!B716,IF(+All!$H716="Tulane",+All!B716,0))</f>
        <v>Sat</v>
      </c>
      <c r="C141" s="104">
        <f>IF(+All!$F716="Tulane",+All!C716,IF(+All!$H716="Tulane",+All!C716,0))</f>
        <v>44506</v>
      </c>
      <c r="D141" s="105">
        <f>IF(+All!$F716="Tulane",+All!D716,IF(+All!$H716="Tulane",+All!D716,0))</f>
        <v>0.66666666666666663</v>
      </c>
      <c r="E141" s="707" t="str">
        <f>IF(+All!$F716="Tulane",+All!E716,IF(+All!$H716="Tulane",+All!E716,0))</f>
        <v>ESPNU</v>
      </c>
      <c r="F141" s="706" t="str">
        <f>IF(+All!$F716="Tulane",+All!F716,IF(+All!$H716="Tulane",+All!F716,0))</f>
        <v>Tulane</v>
      </c>
      <c r="G141" s="707" t="str">
        <f>IF(+All!$F716="Tulane",+All!G716,IF(+All!$H716="Tulane",+All!G716,0))</f>
        <v>AAC</v>
      </c>
      <c r="H141" s="706" t="str">
        <f>IF(+All!$F716="Tulane",+All!H716,IF(+All!$H716="Tulane",+All!H716,0))</f>
        <v>Central Florida</v>
      </c>
      <c r="I141" s="707" t="str">
        <f>IF(+All!$F716="Tulane",+All!I716,IF(+All!$H716="Tulane",+All!I716,0))</f>
        <v>AAC</v>
      </c>
      <c r="J141" s="706" t="str">
        <f>IF(+All!$F716="Tulane",+All!J716,IF(+All!$H716="Tulane",+All!J716,0))</f>
        <v>Central Florida</v>
      </c>
      <c r="K141" s="707" t="str">
        <f>IF(+All!$F716="Tulane",+All!K716,IF(+All!$H716="Tulane",+All!K716,0))</f>
        <v>Tulane</v>
      </c>
      <c r="L141" s="92">
        <f>IF(+All!$F716="Tulane",+All!L716,IF(+All!$H716="Tulane",+All!L716,0))</f>
        <v>13</v>
      </c>
      <c r="M141" s="93">
        <f>IF(+All!$F716="Tulane",+All!M716,IF(+All!$H716="Tulane",+All!M716,0))</f>
        <v>59.5</v>
      </c>
      <c r="N141" s="706" t="str">
        <f>IF(+All!$F716="Tulane",+All!N716,IF(+All!$H716="Tulane",+All!N716,0))</f>
        <v>Central Florida</v>
      </c>
      <c r="O141" s="708">
        <f>IF(+All!$F716="Tulane",+All!O716,IF(+All!$H716="Tulane",+All!O716,0))</f>
        <v>14</v>
      </c>
      <c r="P141" s="708" t="str">
        <f>IF(+All!$F716="Tulane",+All!P716,IF(+All!$H716="Tulane",+All!P716,0))</f>
        <v>Tulane</v>
      </c>
      <c r="Q141" s="707">
        <f>IF(+All!$F716="Tulane",+All!Q716,IF(+All!$H716="Tulane",+All!Q716,0))</f>
        <v>10</v>
      </c>
      <c r="R141" s="706" t="str">
        <f>IF(+All!$F716="Tulane",+All!R716,IF(+All!$H716="Tulane",+All!R716,0))</f>
        <v>Tulane</v>
      </c>
      <c r="S141" s="708" t="str">
        <f>IF(+All!$F716="Tulane",+All!S716,IF(+All!$H716="Tulane",+All!S716,0))</f>
        <v>Central Florida</v>
      </c>
      <c r="T141" s="706" t="str">
        <f>IF(+All!$F716="Tulane",+All!T716,IF(+All!$H716="Tulane",+All!T716,0))</f>
        <v>Central Florida</v>
      </c>
      <c r="U141" s="707" t="str">
        <f>IF(+All!$F716="Tulane",+All!U716,IF(+All!$H716="Tulane",+All!U716,0))</f>
        <v>L</v>
      </c>
      <c r="V141" s="706">
        <f>IF(+All!$F514="Tulane",+All!#REF!,IF(+All!$H514="Tulane",+All!#REF!,0))</f>
        <v>0</v>
      </c>
      <c r="W141" s="76">
        <f>IF(+All!$F514="Tulane",+All!#REF!,IF(+All!$H514="Tulane",+All!#REF!,0))</f>
        <v>0</v>
      </c>
      <c r="X141" s="706">
        <f>IF(+All!$F514="Tulane",+All!#REF!,IF(+All!$H514="Tulane",+All!#REF!,0))</f>
        <v>0</v>
      </c>
      <c r="Y141" s="707">
        <f>IF(+All!$F514="Tulane",+All!#REF!,IF(+All!$H514="Tulane",+All!#REF!,0))</f>
        <v>0</v>
      </c>
      <c r="Z141" s="706">
        <f>IF(+All!$F514="Tulane",+All!#REF!,IF(+All!$H514="Tulane",+All!#REF!,0))</f>
        <v>0</v>
      </c>
      <c r="AA141" s="707">
        <f>IF(+All!$F514="Tulane",+All!#REF!,IF(+All!$H514="Tulane",+All!#REF!,0))</f>
        <v>0</v>
      </c>
      <c r="AB141" s="706">
        <f>IF(+All!$F514="Tulane",+All!#REF!,IF(+All!$H514="Tulane",+All!#REF!,0))</f>
        <v>0</v>
      </c>
      <c r="AC141" s="707">
        <f>IF(+All!$F514="Tulane",+All!#REF!,IF(+All!$H514="Tulane",+All!#REF!,0))</f>
        <v>0</v>
      </c>
      <c r="AD141" s="75">
        <f>IF(+All!$F514="Tulane",+All!#REF!,IF(+All!$H514="Tulane",+All!#REF!,0))</f>
        <v>0</v>
      </c>
      <c r="AE141" s="76">
        <f>IF(+All!$F514="Tulane",+All!#REF!,IF(+All!$H514="Tulane",+All!#REF!,0))</f>
        <v>0</v>
      </c>
      <c r="AF141" s="75">
        <f>IF(+All!$F514="Tulane",+All!#REF!,IF(+All!$H514="Tulane",+All!#REF!,0))</f>
        <v>0</v>
      </c>
      <c r="AG141" s="76">
        <f>IF(+All!$F514="Tulane",+All!#REF!,IF(+All!$H514="Tulane",+All!#REF!,0))</f>
        <v>0</v>
      </c>
      <c r="AH141" s="75">
        <f>IF(+All!$F514="Tulane",+All!#REF!,IF(+All!$H514="Tulane",+All!#REF!,0))</f>
        <v>0</v>
      </c>
      <c r="AI141" s="76">
        <f>IF(+All!$F514="Tulane",+All!#REF!,IF(+All!$H514="Tulane",+All!#REF!,0))</f>
        <v>0</v>
      </c>
      <c r="AJ141" s="75">
        <f>IF(+All!$F514="Tulane",+All!#REF!,IF(+All!$H514="Tulane",+All!#REF!,0))</f>
        <v>0</v>
      </c>
      <c r="AK141" s="76">
        <f>IF(+All!$F514="Tulane",+All!#REF!,IF(+All!$H514="Tulane",+All!#REF!,0))</f>
        <v>0</v>
      </c>
      <c r="AL141" s="586">
        <f>IF(+All!$F514="Tulane",+All!V514,IF(+All!$H514="Tulane",+All!V514,0))</f>
        <v>0</v>
      </c>
      <c r="AM141" s="584">
        <f>IF(+All!$F514="Tulane",+All!W514,IF(+All!$H514="Tulane",+All!W514,0))</f>
        <v>0</v>
      </c>
      <c r="AN141" s="586">
        <f>IF(+All!$F514="Tulane",+All!X514,IF(+All!$H514="Tulane",+All!X514,0))</f>
        <v>0</v>
      </c>
      <c r="AO141" s="585">
        <f>IF(+All!$F514="Tulane",+All!Y514,IF(+All!$H514="Tulane",+All!Y514,0))</f>
        <v>0</v>
      </c>
      <c r="AP141" s="84">
        <f>IF(+All!$F514="Tulane",+All!Z514,IF(+All!$H514="Tulane",+All!Z514,0))</f>
        <v>0</v>
      </c>
      <c r="AQ141" s="480">
        <f>IF(+All!$F514="Tulane",+All!#REF!,IF(+All!$H514="Tulane",+All!#REF!,0))</f>
        <v>0</v>
      </c>
      <c r="AR141" s="81">
        <f>IF(+All!$F514="Tulane",+All!#REF!,IF(+All!$H514="Tulane",+All!#REF!,0))</f>
        <v>0</v>
      </c>
      <c r="AS141" s="96">
        <f>IF(+All!$F514="Tulane",+All!#REF!,IF(+All!$H514="Tulane",+All!#REF!,0))</f>
        <v>0</v>
      </c>
      <c r="AT141" s="96">
        <f>IF(+All!$F514="Tulane",+All!#REF!,IF(+All!$H514="Tulane",+All!#REF!,0))</f>
        <v>0</v>
      </c>
      <c r="AU141" s="81">
        <f>IF(+All!$F514="Tulane",+All!#REF!,IF(+All!$H514="Tulane",+All!#REF!,0))</f>
        <v>0</v>
      </c>
      <c r="AV141" s="96">
        <f>IF(+All!$F514="Tulane",+All!#REF!,IF(+All!$H514="Tulane",+All!#REF!,0))</f>
        <v>0</v>
      </c>
      <c r="AW141" s="70">
        <f>IF(+All!$F514="Tulane",+All!#REF!,IF(+All!$H514="Tulane",+All!#REF!,0))</f>
        <v>0</v>
      </c>
      <c r="AX141" s="96">
        <f>IF(+All!$F514="Tulane",+All!#REF!,IF(+All!$H514="Tulane",+All!#REF!,0))</f>
        <v>0</v>
      </c>
      <c r="AY141" s="103">
        <f>IF(+All!$F514="Tulane",+All!#REF!,IF(+All!$H514="Tulane",+All!#REF!,0))</f>
        <v>0</v>
      </c>
      <c r="AZ141" s="82">
        <f>IF(+All!$F514="Tulane",+All!#REF!,IF(+All!$H514="Tulane",+All!#REF!,0))</f>
        <v>0</v>
      </c>
      <c r="BA141" s="83">
        <f>IF(+All!$F514="Tulane",+All!#REF!,IF(+All!$H514="Tulane",+All!#REF!,0))</f>
        <v>0</v>
      </c>
      <c r="BB141" s="83">
        <f>IF(+All!$F514="Tulane",+All!#REF!,IF(+All!$H514="Tulane",+All!#REF!,0))</f>
        <v>0</v>
      </c>
      <c r="BC141" s="480">
        <f>IF(+All!$F514="Tulane",+All!#REF!,IF(+All!$H514="Tulane",+All!#REF!,0))</f>
        <v>0</v>
      </c>
      <c r="BD141" s="81">
        <f>IF(+All!$F514="Tulane",+All!#REF!,IF(+All!$H514="Tulane",+All!#REF!,0))</f>
        <v>0</v>
      </c>
      <c r="BE141" s="96">
        <f>IF(+All!$F514="Tulane",+All!#REF!,IF(+All!$H514="Tulane",+All!#REF!,0))</f>
        <v>0</v>
      </c>
      <c r="BF141" s="96">
        <f>IF(+All!$F514="Tulane",+All!#REF!,IF(+All!$H514="Tulane",+All!#REF!,0))</f>
        <v>0</v>
      </c>
      <c r="BG141" s="81">
        <f>IF(+All!$F514="Tulane",+All!#REF!,IF(+All!$H514="Tulane",+All!#REF!,0))</f>
        <v>0</v>
      </c>
      <c r="BH141" s="96">
        <f>IF(+All!$F514="Tulane",+All!#REF!,IF(+All!$H514="Tulane",+All!#REF!,0))</f>
        <v>0</v>
      </c>
      <c r="BI141" s="70">
        <f>IF(+All!$F514="Tulane",+All!#REF!,IF(+All!$H514="Tulane",+All!#REF!,0))</f>
        <v>0</v>
      </c>
      <c r="BJ141" s="92">
        <f>IF(+All!$F514="Tulane",+All!#REF!,IF(+All!$H514="Tulane",+All!#REF!,0))</f>
        <v>0</v>
      </c>
      <c r="BK141" s="93">
        <f>IF(+All!$F514="Tulane",+All!#REF!,IF(+All!$H514="Tulane",+All!#REF!,0))</f>
        <v>0</v>
      </c>
    </row>
    <row r="142" spans="1:63" x14ac:dyDescent="0.8">
      <c r="A142" s="70">
        <f>IF(+All!$F792="Tulane",+All!A792,IF(+All!$H792="Tulane",+All!A792,0))</f>
        <v>11</v>
      </c>
      <c r="B142" s="480" t="str">
        <f>IF(+All!$F792="Tulane",+All!B792,IF(+All!$H792="Tulane",+All!B792,0))</f>
        <v>Sat</v>
      </c>
      <c r="C142" s="104">
        <f>IF(+All!$F792="Tulane",+All!C792,IF(+All!$H792="Tulane",+All!C792,0))</f>
        <v>44513</v>
      </c>
      <c r="D142" s="105">
        <f>IF(+All!$F792="Tulane",+All!D792,IF(+All!$H792="Tulane",+All!D792,0))</f>
        <v>0.66666666666666663</v>
      </c>
      <c r="E142" s="707" t="str">
        <f>IF(+All!$F792="Tulane",+All!E792,IF(+All!$H792="Tulane",+All!E792,0))</f>
        <v>ESPNU</v>
      </c>
      <c r="F142" s="706" t="str">
        <f>IF(+All!$F792="Tulane",+All!F792,IF(+All!$H792="Tulane",+All!F792,0))</f>
        <v>Tulsa</v>
      </c>
      <c r="G142" s="707" t="str">
        <f>IF(+All!$F792="Tulane",+All!G792,IF(+All!$H792="Tulane",+All!G792,0))</f>
        <v>AAC</v>
      </c>
      <c r="H142" s="706" t="str">
        <f>IF(+All!$F792="Tulane",+All!H792,IF(+All!$H792="Tulane",+All!H792,0))</f>
        <v>Tulane</v>
      </c>
      <c r="I142" s="707" t="str">
        <f>IF(+All!$F792="Tulane",+All!I792,IF(+All!$H792="Tulane",+All!I792,0))</f>
        <v>AAC</v>
      </c>
      <c r="J142" s="706" t="str">
        <f>IF(+All!$F792="Tulane",+All!J792,IF(+All!$H792="Tulane",+All!J792,0))</f>
        <v>Tulsa</v>
      </c>
      <c r="K142" s="707" t="str">
        <f>IF(+All!$F792="Tulane",+All!K792,IF(+All!$H792="Tulane",+All!K792,0))</f>
        <v>Tulane</v>
      </c>
      <c r="L142" s="92">
        <f>IF(+All!$F792="Tulane",+All!L792,IF(+All!$H792="Tulane",+All!L792,0))</f>
        <v>3</v>
      </c>
      <c r="M142" s="93">
        <f>IF(+All!$F792="Tulane",+All!M792,IF(+All!$H792="Tulane",+All!M792,0))</f>
        <v>58</v>
      </c>
      <c r="N142" s="706" t="str">
        <f>IF(+All!$F792="Tulane",+All!N792,IF(+All!$H792="Tulane",+All!N792,0))</f>
        <v>Tulsa</v>
      </c>
      <c r="O142" s="708">
        <f>IF(+All!$F792="Tulane",+All!O792,IF(+All!$H792="Tulane",+All!O792,0))</f>
        <v>20</v>
      </c>
      <c r="P142" s="708" t="str">
        <f>IF(+All!$F792="Tulane",+All!P792,IF(+All!$H792="Tulane",+All!P792,0))</f>
        <v>Tulane</v>
      </c>
      <c r="Q142" s="707">
        <f>IF(+All!$F792="Tulane",+All!Q792,IF(+All!$H792="Tulane",+All!Q792,0))</f>
        <v>13</v>
      </c>
      <c r="R142" s="706" t="str">
        <f>IF(+All!$F792="Tulane",+All!R792,IF(+All!$H792="Tulane",+All!R792,0))</f>
        <v>Tulsa</v>
      </c>
      <c r="S142" s="708" t="str">
        <f>IF(+All!$F792="Tulane",+All!S792,IF(+All!$H792="Tulane",+All!S792,0))</f>
        <v>Tulane</v>
      </c>
      <c r="T142" s="706" t="str">
        <f>IF(+All!$F792="Tulane",+All!T792,IF(+All!$H792="Tulane",+All!T792,0))</f>
        <v>Tulane</v>
      </c>
      <c r="U142" s="707" t="str">
        <f>IF(+All!$F792="Tulane",+All!U792,IF(+All!$H792="Tulane",+All!U792,0))</f>
        <v>L</v>
      </c>
      <c r="V142" s="706">
        <f>IF(+All!$F518="Tulane",+All!#REF!,IF(+All!$H518="Tulane",+All!#REF!,0))</f>
        <v>0</v>
      </c>
      <c r="W142" s="76">
        <f>IF(+All!$F518="Tulane",+All!#REF!,IF(+All!$H518="Tulane",+All!#REF!,0))</f>
        <v>0</v>
      </c>
      <c r="X142" s="706">
        <f>IF(+All!$F518="Tulane",+All!#REF!,IF(+All!$H518="Tulane",+All!#REF!,0))</f>
        <v>0</v>
      </c>
      <c r="Y142" s="707">
        <f>IF(+All!$F518="Tulane",+All!#REF!,IF(+All!$H518="Tulane",+All!#REF!,0))</f>
        <v>0</v>
      </c>
      <c r="Z142" s="706">
        <f>IF(+All!$F518="Tulane",+All!#REF!,IF(+All!$H518="Tulane",+All!#REF!,0))</f>
        <v>0</v>
      </c>
      <c r="AA142" s="707">
        <f>IF(+All!$F518="Tulane",+All!#REF!,IF(+All!$H518="Tulane",+All!#REF!,0))</f>
        <v>0</v>
      </c>
      <c r="AB142" s="706">
        <f>IF(+All!$F518="Tulane",+All!#REF!,IF(+All!$H518="Tulane",+All!#REF!,0))</f>
        <v>0</v>
      </c>
      <c r="AC142" s="707">
        <f>IF(+All!$F518="Tulane",+All!#REF!,IF(+All!$H518="Tulane",+All!#REF!,0))</f>
        <v>0</v>
      </c>
      <c r="AD142" s="75">
        <f>IF(+All!$F518="Tulane",+All!#REF!,IF(+All!$H518="Tulane",+All!#REF!,0))</f>
        <v>0</v>
      </c>
      <c r="AE142" s="76">
        <f>IF(+All!$F518="Tulane",+All!#REF!,IF(+All!$H518="Tulane",+All!#REF!,0))</f>
        <v>0</v>
      </c>
      <c r="AF142" s="75">
        <f>IF(+All!$F518="Tulane",+All!#REF!,IF(+All!$H518="Tulane",+All!#REF!,0))</f>
        <v>0</v>
      </c>
      <c r="AG142" s="76">
        <f>IF(+All!$F518="Tulane",+All!#REF!,IF(+All!$H518="Tulane",+All!#REF!,0))</f>
        <v>0</v>
      </c>
      <c r="AH142" s="75">
        <f>IF(+All!$F518="Tulane",+All!#REF!,IF(+All!$H518="Tulane",+All!#REF!,0))</f>
        <v>0</v>
      </c>
      <c r="AI142" s="76">
        <f>IF(+All!$F518="Tulane",+All!#REF!,IF(+All!$H518="Tulane",+All!#REF!,0))</f>
        <v>0</v>
      </c>
      <c r="AJ142" s="75">
        <f>IF(+All!$F518="Tulane",+All!#REF!,IF(+All!$H518="Tulane",+All!#REF!,0))</f>
        <v>0</v>
      </c>
      <c r="AK142" s="76">
        <f>IF(+All!$F518="Tulane",+All!#REF!,IF(+All!$H518="Tulane",+All!#REF!,0))</f>
        <v>0</v>
      </c>
      <c r="AL142" s="586">
        <f>IF(+All!$F518="Tulane",+All!V518,IF(+All!$H518="Tulane",+All!V518,0))</f>
        <v>0</v>
      </c>
      <c r="AM142" s="584">
        <f>IF(+All!$F518="Tulane",+All!W518,IF(+All!$H518="Tulane",+All!W518,0))</f>
        <v>0</v>
      </c>
      <c r="AN142" s="586">
        <f>IF(+All!$F518="Tulane",+All!X518,IF(+All!$H518="Tulane",+All!X518,0))</f>
        <v>0</v>
      </c>
      <c r="AO142" s="585">
        <f>IF(+All!$F518="Tulane",+All!Y518,IF(+All!$H518="Tulane",+All!Y518,0))</f>
        <v>0</v>
      </c>
      <c r="AP142" s="84">
        <f>IF(+All!$F518="Tulane",+All!Z518,IF(+All!$H518="Tulane",+All!Z518,0))</f>
        <v>0</v>
      </c>
      <c r="AQ142" s="480">
        <f>IF(+All!$F518="Tulane",+All!#REF!,IF(+All!$H518="Tulane",+All!#REF!,0))</f>
        <v>0</v>
      </c>
      <c r="AR142" s="81">
        <f>IF(+All!$F518="Tulane",+All!#REF!,IF(+All!$H518="Tulane",+All!#REF!,0))</f>
        <v>0</v>
      </c>
      <c r="AS142" s="96">
        <f>IF(+All!$F518="Tulane",+All!#REF!,IF(+All!$H518="Tulane",+All!#REF!,0))</f>
        <v>0</v>
      </c>
      <c r="AT142" s="96">
        <f>IF(+All!$F518="Tulane",+All!#REF!,IF(+All!$H518="Tulane",+All!#REF!,0))</f>
        <v>0</v>
      </c>
      <c r="AU142" s="81">
        <f>IF(+All!$F518="Tulane",+All!#REF!,IF(+All!$H518="Tulane",+All!#REF!,0))</f>
        <v>0</v>
      </c>
      <c r="AV142" s="96">
        <f>IF(+All!$F518="Tulane",+All!#REF!,IF(+All!$H518="Tulane",+All!#REF!,0))</f>
        <v>0</v>
      </c>
      <c r="AW142" s="70">
        <f>IF(+All!$F518="Tulane",+All!#REF!,IF(+All!$H518="Tulane",+All!#REF!,0))</f>
        <v>0</v>
      </c>
      <c r="AX142" s="96">
        <f>IF(+All!$F518="Tulane",+All!#REF!,IF(+All!$H518="Tulane",+All!#REF!,0))</f>
        <v>0</v>
      </c>
      <c r="AY142" s="103">
        <f>IF(+All!$F518="Tulane",+All!#REF!,IF(+All!$H518="Tulane",+All!#REF!,0))</f>
        <v>0</v>
      </c>
      <c r="AZ142" s="82">
        <f>IF(+All!$F518="Tulane",+All!#REF!,IF(+All!$H518="Tulane",+All!#REF!,0))</f>
        <v>0</v>
      </c>
      <c r="BA142" s="83">
        <f>IF(+All!$F518="Tulane",+All!#REF!,IF(+All!$H518="Tulane",+All!#REF!,0))</f>
        <v>0</v>
      </c>
      <c r="BB142" s="83">
        <f>IF(+All!$F518="Tulane",+All!#REF!,IF(+All!$H518="Tulane",+All!#REF!,0))</f>
        <v>0</v>
      </c>
      <c r="BC142" s="480">
        <f>IF(+All!$F518="Tulane",+All!#REF!,IF(+All!$H518="Tulane",+All!#REF!,0))</f>
        <v>0</v>
      </c>
      <c r="BD142" s="81">
        <f>IF(+All!$F518="Tulane",+All!#REF!,IF(+All!$H518="Tulane",+All!#REF!,0))</f>
        <v>0</v>
      </c>
      <c r="BE142" s="96">
        <f>IF(+All!$F518="Tulane",+All!#REF!,IF(+All!$H518="Tulane",+All!#REF!,0))</f>
        <v>0</v>
      </c>
      <c r="BF142" s="96">
        <f>IF(+All!$F518="Tulane",+All!#REF!,IF(+All!$H518="Tulane",+All!#REF!,0))</f>
        <v>0</v>
      </c>
      <c r="BG142" s="81">
        <f>IF(+All!$F518="Tulane",+All!#REF!,IF(+All!$H518="Tulane",+All!#REF!,0))</f>
        <v>0</v>
      </c>
      <c r="BH142" s="96">
        <f>IF(+All!$F518="Tulane",+All!#REF!,IF(+All!$H518="Tulane",+All!#REF!,0))</f>
        <v>0</v>
      </c>
      <c r="BI142" s="70">
        <f>IF(+All!$F518="Tulane",+All!#REF!,IF(+All!$H518="Tulane",+All!#REF!,0))</f>
        <v>0</v>
      </c>
      <c r="BJ142" s="92">
        <f>IF(+All!$F518="Tulane",+All!#REF!,IF(+All!$H518="Tulane",+All!#REF!,0))</f>
        <v>0</v>
      </c>
      <c r="BK142" s="93">
        <f>IF(+All!$F518="Tulane",+All!#REF!,IF(+All!$H518="Tulane",+All!#REF!,0))</f>
        <v>0</v>
      </c>
    </row>
    <row r="143" spans="1:63" x14ac:dyDescent="0.8">
      <c r="A143" s="70">
        <f>IF(+All!$F861="Tulane",+All!A861,IF(+All!$H861="Tulane",+All!A861,0))</f>
        <v>12</v>
      </c>
      <c r="B143" s="480" t="str">
        <f>IF(+All!$F861="Tulane",+All!B861,IF(+All!$H861="Tulane",+All!B861,0))</f>
        <v>Sat</v>
      </c>
      <c r="C143" s="104">
        <f>IF(+All!$F861="Tulane",+All!C861,IF(+All!$H861="Tulane",+All!C861,0))</f>
        <v>44520</v>
      </c>
      <c r="D143" s="105">
        <f>IF(+All!$F861="Tulane",+All!D861,IF(+All!$H861="Tulane",+All!D861,0))</f>
        <v>0.5</v>
      </c>
      <c r="E143" s="707">
        <f>IF(+All!$F861="Tulane",+All!E861,IF(+All!$H861="Tulane",+All!E861,0))</f>
        <v>0</v>
      </c>
      <c r="F143" s="706" t="str">
        <f>IF(+All!$F861="Tulane",+All!F861,IF(+All!$H861="Tulane",+All!F861,0))</f>
        <v>South Florida</v>
      </c>
      <c r="G143" s="707" t="str">
        <f>IF(+All!$F861="Tulane",+All!G861,IF(+All!$H861="Tulane",+All!G861,0))</f>
        <v>AAC</v>
      </c>
      <c r="H143" s="706" t="str">
        <f>IF(+All!$F861="Tulane",+All!H861,IF(+All!$H861="Tulane",+All!H861,0))</f>
        <v>Tulane</v>
      </c>
      <c r="I143" s="707" t="str">
        <f>IF(+All!$F861="Tulane",+All!I861,IF(+All!$H861="Tulane",+All!I861,0))</f>
        <v>AAC</v>
      </c>
      <c r="J143" s="706" t="str">
        <f>IF(+All!$F861="Tulane",+All!J861,IF(+All!$H861="Tulane",+All!J861,0))</f>
        <v>Tulane</v>
      </c>
      <c r="K143" s="707" t="str">
        <f>IF(+All!$F861="Tulane",+All!K861,IF(+All!$H861="Tulane",+All!K861,0))</f>
        <v>South Florida</v>
      </c>
      <c r="L143" s="92">
        <f>IF(+All!$F861="Tulane",+All!L861,IF(+All!$H861="Tulane",+All!L861,0))</f>
        <v>5.5</v>
      </c>
      <c r="M143" s="93">
        <f>IF(+All!$F861="Tulane",+All!M861,IF(+All!$H861="Tulane",+All!M861,0))</f>
        <v>60.5</v>
      </c>
      <c r="N143" s="706" t="str">
        <f>IF(+All!$F861="Tulane",+All!N861,IF(+All!$H861="Tulane",+All!N861,0))</f>
        <v>Tulane</v>
      </c>
      <c r="O143" s="708">
        <f>IF(+All!$F861="Tulane",+All!O861,IF(+All!$H861="Tulane",+All!O861,0))</f>
        <v>45</v>
      </c>
      <c r="P143" s="708" t="str">
        <f>IF(+All!$F861="Tulane",+All!P861,IF(+All!$H861="Tulane",+All!P861,0))</f>
        <v>South Florida</v>
      </c>
      <c r="Q143" s="707">
        <f>IF(+All!$F861="Tulane",+All!Q861,IF(+All!$H861="Tulane",+All!Q861,0))</f>
        <v>14</v>
      </c>
      <c r="R143" s="706" t="str">
        <f>IF(+All!$F861="Tulane",+All!R861,IF(+All!$H861="Tulane",+All!R861,0))</f>
        <v>Tulane</v>
      </c>
      <c r="S143" s="708" t="str">
        <f>IF(+All!$F861="Tulane",+All!S861,IF(+All!$H861="Tulane",+All!S861,0))</f>
        <v>South Florida</v>
      </c>
      <c r="T143" s="706" t="str">
        <f>IF(+All!$F861="Tulane",+All!T861,IF(+All!$H861="Tulane",+All!T861,0))</f>
        <v>South Florida</v>
      </c>
      <c r="U143" s="707" t="str">
        <f>IF(+All!$F861="Tulane",+All!U861,IF(+All!$H861="Tulane",+All!U861,0))</f>
        <v>L</v>
      </c>
      <c r="V143" s="706">
        <f>IF(+All!$F553="Tulane",+All!#REF!,IF(+All!$H553="Tulane",+All!#REF!,0))</f>
        <v>0</v>
      </c>
      <c r="W143" s="76">
        <f>IF(+All!$F553="Tulane",+All!#REF!,IF(+All!$H553="Tulane",+All!#REF!,0))</f>
        <v>0</v>
      </c>
      <c r="X143" s="706">
        <f>IF(+All!$F553="Tulane",+All!#REF!,IF(+All!$H553="Tulane",+All!#REF!,0))</f>
        <v>0</v>
      </c>
      <c r="Y143" s="707">
        <f>IF(+All!$F553="Tulane",+All!#REF!,IF(+All!$H553="Tulane",+All!#REF!,0))</f>
        <v>0</v>
      </c>
      <c r="Z143" s="706">
        <f>IF(+All!$F553="Tulane",+All!#REF!,IF(+All!$H553="Tulane",+All!#REF!,0))</f>
        <v>0</v>
      </c>
      <c r="AA143" s="707">
        <f>IF(+All!$F553="Tulane",+All!#REF!,IF(+All!$H553="Tulane",+All!#REF!,0))</f>
        <v>0</v>
      </c>
      <c r="AB143" s="706">
        <f>IF(+All!$F553="Tulane",+All!#REF!,IF(+All!$H553="Tulane",+All!#REF!,0))</f>
        <v>0</v>
      </c>
      <c r="AC143" s="707">
        <f>IF(+All!$F553="Tulane",+All!#REF!,IF(+All!$H553="Tulane",+All!#REF!,0))</f>
        <v>0</v>
      </c>
      <c r="AD143" s="75">
        <f>IF(+All!$F553="Tulane",+All!#REF!,IF(+All!$H553="Tulane",+All!#REF!,0))</f>
        <v>0</v>
      </c>
      <c r="AE143" s="76">
        <f>IF(+All!$F553="Tulane",+All!#REF!,IF(+All!$H553="Tulane",+All!#REF!,0))</f>
        <v>0</v>
      </c>
      <c r="AF143" s="75">
        <f>IF(+All!$F553="Tulane",+All!#REF!,IF(+All!$H553="Tulane",+All!#REF!,0))</f>
        <v>0</v>
      </c>
      <c r="AG143" s="76">
        <f>IF(+All!$F553="Tulane",+All!#REF!,IF(+All!$H553="Tulane",+All!#REF!,0))</f>
        <v>0</v>
      </c>
      <c r="AH143" s="75">
        <f>IF(+All!$F553="Tulane",+All!#REF!,IF(+All!$H553="Tulane",+All!#REF!,0))</f>
        <v>0</v>
      </c>
      <c r="AI143" s="76">
        <f>IF(+All!$F553="Tulane",+All!#REF!,IF(+All!$H553="Tulane",+All!#REF!,0))</f>
        <v>0</v>
      </c>
      <c r="AJ143" s="75">
        <f>IF(+All!$F553="Tulane",+All!#REF!,IF(+All!$H553="Tulane",+All!#REF!,0))</f>
        <v>0</v>
      </c>
      <c r="AK143" s="76">
        <f>IF(+All!$F553="Tulane",+All!#REF!,IF(+All!$H553="Tulane",+All!#REF!,0))</f>
        <v>0</v>
      </c>
      <c r="AL143" s="586">
        <f>IF(+All!$F553="Tulane",+All!V553,IF(+All!$H553="Tulane",+All!V553,0))</f>
        <v>0</v>
      </c>
      <c r="AM143" s="584">
        <f>IF(+All!$F553="Tulane",+All!W553,IF(+All!$H553="Tulane",+All!W553,0))</f>
        <v>0</v>
      </c>
      <c r="AN143" s="586">
        <f>IF(+All!$F553="Tulane",+All!X553,IF(+All!$H553="Tulane",+All!X553,0))</f>
        <v>0</v>
      </c>
      <c r="AO143" s="585">
        <f>IF(+All!$F553="Tulane",+All!Y553,IF(+All!$H553="Tulane",+All!Y553,0))</f>
        <v>0</v>
      </c>
      <c r="AP143" s="84">
        <f>IF(+All!$F553="Tulane",+All!Z553,IF(+All!$H553="Tulane",+All!Z553,0))</f>
        <v>0</v>
      </c>
      <c r="AQ143" s="480">
        <f>IF(+All!$F553="Tulane",+All!#REF!,IF(+All!$H553="Tulane",+All!#REF!,0))</f>
        <v>0</v>
      </c>
      <c r="AR143" s="81">
        <f>IF(+All!$F553="Tulane",+All!#REF!,IF(+All!$H553="Tulane",+All!#REF!,0))</f>
        <v>0</v>
      </c>
      <c r="AS143" s="96">
        <f>IF(+All!$F553="Tulane",+All!#REF!,IF(+All!$H553="Tulane",+All!#REF!,0))</f>
        <v>0</v>
      </c>
      <c r="AT143" s="96">
        <f>IF(+All!$F553="Tulane",+All!#REF!,IF(+All!$H553="Tulane",+All!#REF!,0))</f>
        <v>0</v>
      </c>
      <c r="AU143" s="81">
        <f>IF(+All!$F553="Tulane",+All!#REF!,IF(+All!$H553="Tulane",+All!#REF!,0))</f>
        <v>0</v>
      </c>
      <c r="AV143" s="96">
        <f>IF(+All!$F553="Tulane",+All!#REF!,IF(+All!$H553="Tulane",+All!#REF!,0))</f>
        <v>0</v>
      </c>
      <c r="AW143" s="70">
        <f>IF(+All!$F553="Tulane",+All!#REF!,IF(+All!$H553="Tulane",+All!#REF!,0))</f>
        <v>0</v>
      </c>
      <c r="AX143" s="96">
        <f>IF(+All!$F553="Tulane",+All!#REF!,IF(+All!$H553="Tulane",+All!#REF!,0))</f>
        <v>0</v>
      </c>
      <c r="AY143" s="103">
        <f>IF(+All!$F553="Tulane",+All!#REF!,IF(+All!$H553="Tulane",+All!#REF!,0))</f>
        <v>0</v>
      </c>
      <c r="AZ143" s="82">
        <f>IF(+All!$F553="Tulane",+All!#REF!,IF(+All!$H553="Tulane",+All!#REF!,0))</f>
        <v>0</v>
      </c>
      <c r="BA143" s="83">
        <f>IF(+All!$F553="Tulane",+All!#REF!,IF(+All!$H553="Tulane",+All!#REF!,0))</f>
        <v>0</v>
      </c>
      <c r="BB143" s="83">
        <f>IF(+All!$F553="Tulane",+All!#REF!,IF(+All!$H553="Tulane",+All!#REF!,0))</f>
        <v>0</v>
      </c>
      <c r="BC143" s="480">
        <f>IF(+All!$F553="Tulane",+All!#REF!,IF(+All!$H553="Tulane",+All!#REF!,0))</f>
        <v>0</v>
      </c>
      <c r="BD143" s="81">
        <f>IF(+All!$F553="Tulane",+All!#REF!,IF(+All!$H553="Tulane",+All!#REF!,0))</f>
        <v>0</v>
      </c>
      <c r="BE143" s="96">
        <f>IF(+All!$F553="Tulane",+All!#REF!,IF(+All!$H553="Tulane",+All!#REF!,0))</f>
        <v>0</v>
      </c>
      <c r="BF143" s="96">
        <f>IF(+All!$F553="Tulane",+All!#REF!,IF(+All!$H553="Tulane",+All!#REF!,0))</f>
        <v>0</v>
      </c>
      <c r="BG143" s="81">
        <f>IF(+All!$F553="Tulane",+All!#REF!,IF(+All!$H553="Tulane",+All!#REF!,0))</f>
        <v>0</v>
      </c>
      <c r="BH143" s="96">
        <f>IF(+All!$F553="Tulane",+All!#REF!,IF(+All!$H553="Tulane",+All!#REF!,0))</f>
        <v>0</v>
      </c>
      <c r="BI143" s="70">
        <f>IF(+All!$F553="Tulane",+All!#REF!,IF(+All!$H553="Tulane",+All!#REF!,0))</f>
        <v>0</v>
      </c>
      <c r="BJ143" s="92">
        <f>IF(+All!$F553="Tulane",+All!#REF!,IF(+All!$H553="Tulane",+All!#REF!,0))</f>
        <v>0</v>
      </c>
      <c r="BK143" s="93">
        <f>IF(+All!$F553="Tulane",+All!#REF!,IF(+All!$H553="Tulane",+All!#REF!,0))</f>
        <v>0</v>
      </c>
    </row>
    <row r="144" spans="1:63" x14ac:dyDescent="0.8">
      <c r="A144" s="70">
        <f>IF(+All!$F917="Tulane",+All!A917,IF(+All!$H917="Tulane",+All!A917,0))</f>
        <v>0</v>
      </c>
      <c r="B144" s="480">
        <f>IF(+All!$F917="Tulane",+All!B917,IF(+All!$H917="Tulane",+All!B917,0))</f>
        <v>0</v>
      </c>
      <c r="C144" s="104">
        <f>IF(+All!$F917="Tulane",+All!C917,IF(+All!$H917="Tulane",+All!C917,0))</f>
        <v>0</v>
      </c>
      <c r="D144" s="105">
        <f>IF(+All!$F917="Tulane",+All!D917,IF(+All!$H917="Tulane",+All!D917,0))</f>
        <v>0</v>
      </c>
      <c r="E144" s="707">
        <f>IF(+All!$F917="Tulane",+All!E917,IF(+All!$H917="Tulane",+All!E917,0))</f>
        <v>0</v>
      </c>
      <c r="F144" s="706">
        <f>IF(+All!$F917="Tulane",+All!F917,IF(+All!$H917="Tulane",+All!F917,0))</f>
        <v>0</v>
      </c>
      <c r="G144" s="707">
        <f>IF(+All!$F917="Tulane",+All!G917,IF(+All!$H917="Tulane",+All!G917,0))</f>
        <v>0</v>
      </c>
      <c r="H144" s="706">
        <f>IF(+All!$F917="Tulane",+All!H917,IF(+All!$H917="Tulane",+All!H917,0))</f>
        <v>0</v>
      </c>
      <c r="I144" s="707">
        <f>IF(+All!$F917="Tulane",+All!I917,IF(+All!$H917="Tulane",+All!I917,0))</f>
        <v>0</v>
      </c>
      <c r="J144" s="706">
        <f>IF(+All!$F917="Tulane",+All!J917,IF(+All!$H917="Tulane",+All!J917,0))</f>
        <v>0</v>
      </c>
      <c r="K144" s="707">
        <f>IF(+All!$F917="Tulane",+All!K917,IF(+All!$H917="Tulane",+All!K917,0))</f>
        <v>0</v>
      </c>
      <c r="L144" s="92">
        <f>IF(+All!$F917="Tulane",+All!L917,IF(+All!$H917="Tulane",+All!L917,0))</f>
        <v>0</v>
      </c>
      <c r="M144" s="93">
        <f>IF(+All!$F917="Tulane",+All!M917,IF(+All!$H917="Tulane",+All!M917,0))</f>
        <v>0</v>
      </c>
      <c r="N144" s="706">
        <f>IF(+All!$F917="Tulane",+All!N917,IF(+All!$H917="Tulane",+All!N917,0))</f>
        <v>0</v>
      </c>
      <c r="O144" s="708">
        <f>IF(+All!$F917="Tulane",+All!O917,IF(+All!$H917="Tulane",+All!O917,0))</f>
        <v>0</v>
      </c>
      <c r="P144" s="708">
        <f>IF(+All!$F917="Tulane",+All!P917,IF(+All!$H917="Tulane",+All!P917,0))</f>
        <v>0</v>
      </c>
      <c r="Q144" s="707">
        <f>IF(+All!$F917="Tulane",+All!Q917,IF(+All!$H917="Tulane",+All!Q917,0))</f>
        <v>0</v>
      </c>
      <c r="R144" s="706">
        <f>IF(+All!$F917="Tulane",+All!R917,IF(+All!$H917="Tulane",+All!R917,0))</f>
        <v>0</v>
      </c>
      <c r="S144" s="708">
        <f>IF(+All!$F917="Tulane",+All!S917,IF(+All!$H917="Tulane",+All!S917,0))</f>
        <v>0</v>
      </c>
      <c r="T144" s="706">
        <f>IF(+All!$F917="Tulane",+All!T917,IF(+All!$H917="Tulane",+All!T917,0))</f>
        <v>0</v>
      </c>
      <c r="U144" s="707">
        <f>IF(+All!$F917="Tulane",+All!U917,IF(+All!$H917="Tulane",+All!U917,0))</f>
        <v>0</v>
      </c>
      <c r="V144" s="706" t="e">
        <f>IF(+All!#REF!="Tulane",+All!#REF!,IF(+All!#REF!="Tulane",+All!#REF!,0))</f>
        <v>#REF!</v>
      </c>
      <c r="W144" s="76" t="e">
        <f>IF(+All!#REF!="Tulane",+All!#REF!,IF(+All!#REF!="Tulane",+All!#REF!,0))</f>
        <v>#REF!</v>
      </c>
      <c r="X144" s="706" t="e">
        <f>IF(+All!#REF!="Tulane",+All!#REF!,IF(+All!#REF!="Tulane",+All!#REF!,0))</f>
        <v>#REF!</v>
      </c>
      <c r="Y144" s="707" t="e">
        <f>IF(+All!#REF!="Tulane",+All!#REF!,IF(+All!#REF!="Tulane",+All!#REF!,0))</f>
        <v>#REF!</v>
      </c>
      <c r="Z144" s="706" t="e">
        <f>IF(+All!#REF!="Tulane",+All!#REF!,IF(+All!#REF!="Tulane",+All!#REF!,0))</f>
        <v>#REF!</v>
      </c>
      <c r="AA144" s="707" t="e">
        <f>IF(+All!#REF!="Tulane",+All!#REF!,IF(+All!#REF!="Tulane",+All!#REF!,0))</f>
        <v>#REF!</v>
      </c>
      <c r="AB144" s="706" t="e">
        <f>IF(+All!#REF!="Tulane",+All!#REF!,IF(+All!#REF!="Tulane",+All!#REF!,0))</f>
        <v>#REF!</v>
      </c>
      <c r="AC144" s="707" t="e">
        <f>IF(+All!#REF!="Tulane",+All!#REF!,IF(+All!#REF!="Tulane",+All!#REF!,0))</f>
        <v>#REF!</v>
      </c>
      <c r="AD144" s="75" t="e">
        <f>IF(+All!#REF!="Tulane",+All!#REF!,IF(+All!#REF!="Tulane",+All!#REF!,0))</f>
        <v>#REF!</v>
      </c>
      <c r="AE144" s="76" t="e">
        <f>IF(+All!#REF!="Tulane",+All!#REF!,IF(+All!#REF!="Tulane",+All!#REF!,0))</f>
        <v>#REF!</v>
      </c>
      <c r="AF144" s="75" t="e">
        <f>IF(+All!#REF!="Tulane",+All!#REF!,IF(+All!#REF!="Tulane",+All!#REF!,0))</f>
        <v>#REF!</v>
      </c>
      <c r="AG144" s="76" t="e">
        <f>IF(+All!#REF!="Tulane",+All!#REF!,IF(+All!#REF!="Tulane",+All!#REF!,0))</f>
        <v>#REF!</v>
      </c>
      <c r="AH144" s="75" t="e">
        <f>IF(+All!#REF!="Tulane",+All!#REF!,IF(+All!#REF!="Tulane",+All!#REF!,0))</f>
        <v>#REF!</v>
      </c>
      <c r="AI144" s="76" t="e">
        <f>IF(+All!#REF!="Tulane",+All!#REF!,IF(+All!#REF!="Tulane",+All!#REF!,0))</f>
        <v>#REF!</v>
      </c>
      <c r="AJ144" s="75" t="e">
        <f>IF(+All!#REF!="Tulane",+All!#REF!,IF(+All!#REF!="Tulane",+All!#REF!,0))</f>
        <v>#REF!</v>
      </c>
      <c r="AK144" s="76" t="e">
        <f>IF(+All!#REF!="Tulane",+All!#REF!,IF(+All!#REF!="Tulane",+All!#REF!,0))</f>
        <v>#REF!</v>
      </c>
      <c r="AL144" s="586" t="e">
        <f>IF(+All!#REF!="Tulane",+All!#REF!,IF(+All!#REF!="Tulane",+All!#REF!,0))</f>
        <v>#REF!</v>
      </c>
      <c r="AM144" s="584" t="e">
        <f>IF(+All!#REF!="Tulane",+All!#REF!,IF(+All!#REF!="Tulane",+All!#REF!,0))</f>
        <v>#REF!</v>
      </c>
      <c r="AN144" s="586" t="e">
        <f>IF(+All!#REF!="Tulane",+All!#REF!,IF(+All!#REF!="Tulane",+All!#REF!,0))</f>
        <v>#REF!</v>
      </c>
      <c r="AO144" s="585" t="e">
        <f>IF(+All!#REF!="Tulane",+All!#REF!,IF(+All!#REF!="Tulane",+All!#REF!,0))</f>
        <v>#REF!</v>
      </c>
      <c r="AP144" s="84" t="e">
        <f>IF(+All!#REF!="Tulane",+All!#REF!,IF(+All!#REF!="Tulane",+All!#REF!,0))</f>
        <v>#REF!</v>
      </c>
      <c r="AQ144" s="480" t="e">
        <f>IF(+All!#REF!="Tulane",+All!#REF!,IF(+All!#REF!="Tulane",+All!#REF!,0))</f>
        <v>#REF!</v>
      </c>
      <c r="AR144" s="81" t="e">
        <f>IF(+All!#REF!="Tulane",+All!#REF!,IF(+All!#REF!="Tulane",+All!#REF!,0))</f>
        <v>#REF!</v>
      </c>
      <c r="AS144" s="96" t="e">
        <f>IF(+All!#REF!="Tulane",+All!#REF!,IF(+All!#REF!="Tulane",+All!#REF!,0))</f>
        <v>#REF!</v>
      </c>
      <c r="AT144" s="96" t="e">
        <f>IF(+All!#REF!="Tulane",+All!#REF!,IF(+All!#REF!="Tulane",+All!#REF!,0))</f>
        <v>#REF!</v>
      </c>
      <c r="AU144" s="81" t="e">
        <f>IF(+All!#REF!="Tulane",+All!#REF!,IF(+All!#REF!="Tulane",+All!#REF!,0))</f>
        <v>#REF!</v>
      </c>
      <c r="AV144" s="96" t="e">
        <f>IF(+All!#REF!="Tulane",+All!#REF!,IF(+All!#REF!="Tulane",+All!#REF!,0))</f>
        <v>#REF!</v>
      </c>
      <c r="AW144" s="70" t="e">
        <f>IF(+All!#REF!="Tulane",+All!#REF!,IF(+All!#REF!="Tulane",+All!#REF!,0))</f>
        <v>#REF!</v>
      </c>
      <c r="AX144" s="96" t="e">
        <f>IF(+All!#REF!="Tulane",+All!#REF!,IF(+All!#REF!="Tulane",+All!#REF!,0))</f>
        <v>#REF!</v>
      </c>
      <c r="AY144" s="103" t="e">
        <f>IF(+All!#REF!="Tulane",+All!#REF!,IF(+All!#REF!="Tulane",+All!#REF!,0))</f>
        <v>#REF!</v>
      </c>
      <c r="AZ144" s="82" t="e">
        <f>IF(+All!#REF!="Tulane",+All!#REF!,IF(+All!#REF!="Tulane",+All!#REF!,0))</f>
        <v>#REF!</v>
      </c>
      <c r="BA144" s="83" t="e">
        <f>IF(+All!#REF!="Tulane",+All!#REF!,IF(+All!#REF!="Tulane",+All!#REF!,0))</f>
        <v>#REF!</v>
      </c>
      <c r="BB144" s="83" t="e">
        <f>IF(+All!#REF!="Tulane",+All!#REF!,IF(+All!#REF!="Tulane",+All!#REF!,0))</f>
        <v>#REF!</v>
      </c>
      <c r="BC144" s="480" t="e">
        <f>IF(+All!#REF!="Tulane",+All!#REF!,IF(+All!#REF!="Tulane",+All!#REF!,0))</f>
        <v>#REF!</v>
      </c>
      <c r="BD144" s="81" t="e">
        <f>IF(+All!#REF!="Tulane",+All!#REF!,IF(+All!#REF!="Tulane",+All!#REF!,0))</f>
        <v>#REF!</v>
      </c>
      <c r="BE144" s="96" t="e">
        <f>IF(+All!#REF!="Tulane",+All!#REF!,IF(+All!#REF!="Tulane",+All!#REF!,0))</f>
        <v>#REF!</v>
      </c>
      <c r="BF144" s="96" t="e">
        <f>IF(+All!#REF!="Tulane",+All!#REF!,IF(+All!#REF!="Tulane",+All!#REF!,0))</f>
        <v>#REF!</v>
      </c>
      <c r="BG144" s="81" t="e">
        <f>IF(+All!#REF!="Tulane",+All!#REF!,IF(+All!#REF!="Tulane",+All!#REF!,0))</f>
        <v>#REF!</v>
      </c>
      <c r="BH144" s="96" t="e">
        <f>IF(+All!#REF!="Tulane",+All!#REF!,IF(+All!#REF!="Tulane",+All!#REF!,0))</f>
        <v>#REF!</v>
      </c>
      <c r="BI144" s="70" t="e">
        <f>IF(+All!#REF!="Tulane",+All!#REF!,IF(+All!#REF!="Tulane",+All!#REF!,0))</f>
        <v>#REF!</v>
      </c>
      <c r="BJ144" s="92" t="e">
        <f>IF(+All!#REF!="Tulane",+All!#REF!,IF(+All!#REF!="Tulane",+All!#REF!,0))</f>
        <v>#REF!</v>
      </c>
      <c r="BK144" s="93" t="e">
        <f>IF(+All!#REF!="Tulane",+All!#REF!,IF(+All!#REF!="Tulane",+All!#REF!,0))</f>
        <v>#REF!</v>
      </c>
    </row>
    <row r="145" spans="1:63" x14ac:dyDescent="0.8">
      <c r="B145" s="70"/>
      <c r="C145" s="94"/>
      <c r="D145" s="73"/>
      <c r="F145" s="1219" t="str">
        <f>H146</f>
        <v>Tulsa</v>
      </c>
      <c r="G145" s="1220"/>
      <c r="H145" s="1220"/>
      <c r="I145" s="1221"/>
      <c r="L145" s="78"/>
      <c r="M145" s="79"/>
      <c r="W145" s="74"/>
      <c r="AD145" s="77"/>
      <c r="AE145" s="74"/>
      <c r="AF145" s="77"/>
      <c r="AG145" s="74"/>
      <c r="AH145" s="77"/>
      <c r="AI145" s="74"/>
      <c r="AJ145" s="77"/>
      <c r="AK145" s="74"/>
      <c r="AQ145" s="480"/>
      <c r="AR145" s="482"/>
      <c r="AS145" s="483"/>
      <c r="AT145" s="483"/>
      <c r="AU145" s="482"/>
      <c r="AV145" s="483"/>
      <c r="AW145" s="484"/>
      <c r="AX145" s="483"/>
      <c r="AY145" s="88"/>
      <c r="AZ145" s="89"/>
      <c r="BA145" s="90"/>
      <c r="BB145" s="90"/>
      <c r="BC145" s="91"/>
      <c r="BD145" s="482"/>
      <c r="BE145" s="483"/>
      <c r="BF145" s="483"/>
      <c r="BG145" s="482"/>
      <c r="BH145" s="483"/>
      <c r="BI145" s="484"/>
    </row>
    <row r="146" spans="1:63" x14ac:dyDescent="0.8">
      <c r="A146" s="70">
        <f>IF(+All!$F13="Tulsa",+All!A13,IF(+All!$H13="Tulsa",+All!A13,0))</f>
        <v>1</v>
      </c>
      <c r="B146" s="480" t="str">
        <f>IF(+All!$F13="Tulsa",+All!B13,IF(+All!$H13="Tulsa",+All!B13,0))</f>
        <v>Thurs</v>
      </c>
      <c r="C146" s="104">
        <f>IF(+All!$F13="Tulsa",+All!C13,IF(+All!$H13="Tulsa",+All!C13,0))</f>
        <v>44441</v>
      </c>
      <c r="D146" s="105">
        <f>IF(+All!$F13="Tulsa",+All!D13,IF(+All!$H13="Tulsa",+All!D13,0))</f>
        <v>0.8125</v>
      </c>
      <c r="E146" s="707">
        <f>IF(+All!$F13="Tulsa",+All!E13,IF(+All!$H13="Tulsa",+All!E13,0))</f>
        <v>0</v>
      </c>
      <c r="F146" s="706" t="str">
        <f>IF(+All!$F13="Tulsa",+All!F13,IF(+All!$H13="Tulsa",+All!F13,0))</f>
        <v>1AA UC Davis</v>
      </c>
      <c r="G146" s="707" t="str">
        <f>IF(+All!$F13="Tulsa",+All!G13,IF(+All!$H13="Tulsa",+All!G13,0))</f>
        <v>1AA</v>
      </c>
      <c r="H146" s="706" t="str">
        <f>IF(+All!$F13="Tulsa",+All!H13,IF(+All!$H13="Tulsa",+All!H13,0))</f>
        <v>Tulsa</v>
      </c>
      <c r="I146" s="707" t="str">
        <f>IF(+All!$F13="Tulsa",+All!I13,IF(+All!$H13="Tulsa",+All!I13,0))</f>
        <v>AAC</v>
      </c>
      <c r="J146" s="706">
        <f>IF(+All!$F13="Tulsa",+All!J13,IF(+All!$H13="Tulsa",+All!J13,0))</f>
        <v>0</v>
      </c>
      <c r="K146" s="707">
        <f>IF(+All!$F13="Tulsa",+All!K13,IF(+All!$H13="Tulsa",+All!K13,0))</f>
        <v>0</v>
      </c>
      <c r="L146" s="92">
        <f>IF(+All!$F13="Tulsa",+All!L13,IF(+All!$H13="Tulsa",+All!L13,0))</f>
        <v>0</v>
      </c>
      <c r="M146" s="93">
        <f>IF(+All!$F13="Tulsa",+All!M13,IF(+All!$H13="Tulsa",+All!M13,0))</f>
        <v>0</v>
      </c>
      <c r="N146" s="706" t="str">
        <f>IF(+All!$F13="Tulsa",+All!N13,IF(+All!$H13="Tulsa",+All!N13,0))</f>
        <v>1AA UC Davis</v>
      </c>
      <c r="O146" s="708">
        <f>IF(+All!$F13="Tulsa",+All!O13,IF(+All!$H13="Tulsa",+All!O13,0))</f>
        <v>19</v>
      </c>
      <c r="P146" s="708" t="str">
        <f>IF(+All!$F13="Tulsa",+All!P13,IF(+All!$H13="Tulsa",+All!P13,0))</f>
        <v>Tulsa</v>
      </c>
      <c r="Q146" s="707">
        <f>IF(+All!$F13="Tulsa",+All!Q13,IF(+All!$H13="Tulsa",+All!Q13,0))</f>
        <v>17</v>
      </c>
      <c r="R146" s="706">
        <f>IF(+All!$F13="Tulsa",+All!R13,IF(+All!$H13="Tulsa",+All!R13,0))</f>
        <v>0</v>
      </c>
      <c r="S146" s="708">
        <f>IF(+All!$F13="Tulsa",+All!S13,IF(+All!$H13="Tulsa",+All!S13,0))</f>
        <v>0</v>
      </c>
      <c r="T146" s="706">
        <f>IF(+All!$F13="Tulsa",+All!T13,IF(+All!$H13="Tulsa",+All!T13,0))</f>
        <v>0</v>
      </c>
      <c r="U146" s="707">
        <f>IF(+All!$F13="Tulsa",+All!U13,IF(+All!$H13="Tulsa",+All!U13,0))</f>
        <v>0</v>
      </c>
      <c r="V146" s="706"/>
      <c r="X146" s="706"/>
      <c r="Y146" s="707"/>
      <c r="Z146" s="706"/>
      <c r="AA146" s="707"/>
      <c r="AB146" s="706"/>
      <c r="AC146" s="707"/>
      <c r="AQ146" s="480"/>
      <c r="BC146" s="480"/>
    </row>
    <row r="147" spans="1:63" x14ac:dyDescent="0.8">
      <c r="A147" s="70">
        <f>IF(+All!$F128="Tulsa",+All!A128,IF(+All!$H128="Tulsa",+All!A128,0))</f>
        <v>2</v>
      </c>
      <c r="B147" s="480" t="str">
        <f>IF(+All!$F128="Tulsa",+All!B128,IF(+All!$H128="Tulsa",+All!B128,0))</f>
        <v>Sat</v>
      </c>
      <c r="C147" s="104">
        <f>IF(+All!$F128="Tulsa",+All!C128,IF(+All!$H128="Tulsa",+All!C128,0))</f>
        <v>44450</v>
      </c>
      <c r="D147" s="105">
        <f>IF(+All!$F128="Tulsa",+All!D128,IF(+All!$H128="Tulsa",+All!D128,0))</f>
        <v>0.5</v>
      </c>
      <c r="E147" s="707" t="str">
        <f>IF(+All!$F128="Tulsa",+All!E128,IF(+All!$H128="Tulsa",+All!E128,0))</f>
        <v>FS1</v>
      </c>
      <c r="F147" s="706" t="str">
        <f>IF(+All!$F128="Tulsa",+All!F128,IF(+All!$H128="Tulsa",+All!F128,0))</f>
        <v>Tulsa</v>
      </c>
      <c r="G147" s="707" t="str">
        <f>IF(+All!$F128="Tulsa",+All!G128,IF(+All!$H128="Tulsa",+All!G128,0))</f>
        <v>AAC</v>
      </c>
      <c r="H147" s="706" t="str">
        <f>IF(+All!$F128="Tulsa",+All!H128,IF(+All!$H128="Tulsa",+All!H128,0))</f>
        <v>Oklahoma State</v>
      </c>
      <c r="I147" s="707" t="str">
        <f>IF(+All!$F128="Tulsa",+All!I128,IF(+All!$H128="Tulsa",+All!I128,0))</f>
        <v>B12</v>
      </c>
      <c r="J147" s="706" t="str">
        <f>IF(+All!$F128="Tulsa",+All!J128,IF(+All!$H128="Tulsa",+All!J128,0))</f>
        <v>Oklahoma State</v>
      </c>
      <c r="K147" s="707" t="str">
        <f>IF(+All!$F128="Tulsa",+All!K128,IF(+All!$H128="Tulsa",+All!K128,0))</f>
        <v>Tulsa</v>
      </c>
      <c r="L147" s="92">
        <f>IF(+All!$F128="Tulsa",+All!L128,IF(+All!$H128="Tulsa",+All!L128,0))</f>
        <v>12.5</v>
      </c>
      <c r="M147" s="93">
        <f>IF(+All!$F128="Tulsa",+All!M128,IF(+All!$H128="Tulsa",+All!M128,0))</f>
        <v>51.5</v>
      </c>
      <c r="N147" s="706" t="str">
        <f>IF(+All!$F128="Tulsa",+All!N128,IF(+All!$H128="Tulsa",+All!N128,0))</f>
        <v>Oklahoma State</v>
      </c>
      <c r="O147" s="708">
        <f>IF(+All!$F128="Tulsa",+All!O128,IF(+All!$H128="Tulsa",+All!O128,0))</f>
        <v>28</v>
      </c>
      <c r="P147" s="708" t="str">
        <f>IF(+All!$F128="Tulsa",+All!P128,IF(+All!$H128="Tulsa",+All!P128,0))</f>
        <v>Tulsa</v>
      </c>
      <c r="Q147" s="707">
        <f>IF(+All!$F128="Tulsa",+All!Q128,IF(+All!$H128="Tulsa",+All!Q128,0))</f>
        <v>23</v>
      </c>
      <c r="R147" s="706" t="str">
        <f>IF(+All!$F128="Tulsa",+All!R128,IF(+All!$H128="Tulsa",+All!R128,0))</f>
        <v>Tulsa</v>
      </c>
      <c r="S147" s="708" t="str">
        <f>IF(+All!$F128="Tulsa",+All!S128,IF(+All!$H128="Tulsa",+All!S128,0))</f>
        <v>Oklahoma State</v>
      </c>
      <c r="T147" s="706" t="str">
        <f>IF(+All!$F128="Tulsa",+All!T128,IF(+All!$H128="Tulsa",+All!T128,0))</f>
        <v>Oklahoma State</v>
      </c>
      <c r="U147" s="707" t="str">
        <f>IF(+All!$F128="Tulsa",+All!U128,IF(+All!$H128="Tulsa",+All!U128,0))</f>
        <v>L</v>
      </c>
      <c r="V147" s="706" t="e">
        <f>IF(+All!#REF!="Tulsa",+All!#REF!,IF(+All!#REF!="Tulsa",+All!#REF!,0))</f>
        <v>#REF!</v>
      </c>
      <c r="W147" s="76" t="e">
        <f>IF(+All!#REF!="Tulsa",+All!#REF!,IF(+All!#REF!="Tulsa",+All!#REF!,0))</f>
        <v>#REF!</v>
      </c>
      <c r="X147" s="706" t="e">
        <f>IF(+All!#REF!="Tulsa",+All!#REF!,IF(+All!#REF!="Tulsa",+All!#REF!,0))</f>
        <v>#REF!</v>
      </c>
      <c r="Y147" s="707" t="e">
        <f>IF(+All!#REF!="Tulsa",+All!#REF!,IF(+All!#REF!="Tulsa",+All!#REF!,0))</f>
        <v>#REF!</v>
      </c>
      <c r="Z147" s="706" t="e">
        <f>IF(+All!#REF!="Tulsa",+All!#REF!,IF(+All!#REF!="Tulsa",+All!#REF!,0))</f>
        <v>#REF!</v>
      </c>
      <c r="AA147" s="707" t="e">
        <f>IF(+All!#REF!="Tulsa",+All!#REF!,IF(+All!#REF!="Tulsa",+All!#REF!,0))</f>
        <v>#REF!</v>
      </c>
      <c r="AB147" s="706" t="e">
        <f>IF(+All!#REF!="Tulsa",+All!#REF!,IF(+All!#REF!="Tulsa",+All!#REF!,0))</f>
        <v>#REF!</v>
      </c>
      <c r="AC147" s="707" t="e">
        <f>IF(+All!#REF!="Tulsa",+All!#REF!,IF(+All!#REF!="Tulsa",+All!#REF!,0))</f>
        <v>#REF!</v>
      </c>
      <c r="AD147" s="75" t="e">
        <f>IF(+All!#REF!="Tulsa",+All!#REF!,IF(+All!#REF!="Tulsa",+All!#REF!,0))</f>
        <v>#REF!</v>
      </c>
      <c r="AE147" s="76" t="e">
        <f>IF(+All!#REF!="Tulsa",+All!#REF!,IF(+All!#REF!="Tulsa",+All!#REF!,0))</f>
        <v>#REF!</v>
      </c>
      <c r="AF147" s="75" t="e">
        <f>IF(+All!#REF!="Tulsa",+All!#REF!,IF(+All!#REF!="Tulsa",+All!#REF!,0))</f>
        <v>#REF!</v>
      </c>
      <c r="AG147" s="76" t="e">
        <f>IF(+All!#REF!="Tulsa",+All!#REF!,IF(+All!#REF!="Tulsa",+All!#REF!,0))</f>
        <v>#REF!</v>
      </c>
      <c r="AH147" s="75" t="e">
        <f>IF(+All!#REF!="Tulsa",+All!#REF!,IF(+All!#REF!="Tulsa",+All!#REF!,0))</f>
        <v>#REF!</v>
      </c>
      <c r="AI147" s="76" t="e">
        <f>IF(+All!#REF!="Tulsa",+All!#REF!,IF(+All!#REF!="Tulsa",+All!#REF!,0))</f>
        <v>#REF!</v>
      </c>
      <c r="AJ147" s="75" t="e">
        <f>IF(+All!#REF!="Tulsa",+All!#REF!,IF(+All!#REF!="Tulsa",+All!#REF!,0))</f>
        <v>#REF!</v>
      </c>
      <c r="AK147" s="76" t="e">
        <f>IF(+All!#REF!="Tulsa",+All!#REF!,IF(+All!#REF!="Tulsa",+All!#REF!,0))</f>
        <v>#REF!</v>
      </c>
      <c r="AL147" s="586" t="e">
        <f>IF(+All!#REF!="Tulsa",+All!#REF!,IF(+All!#REF!="Tulsa",+All!#REF!,0))</f>
        <v>#REF!</v>
      </c>
      <c r="AM147" s="584" t="e">
        <f>IF(+All!#REF!="Tulsa",+All!#REF!,IF(+All!#REF!="Tulsa",+All!#REF!,0))</f>
        <v>#REF!</v>
      </c>
      <c r="AN147" s="586" t="e">
        <f>IF(+All!#REF!="Tulsa",+All!#REF!,IF(+All!#REF!="Tulsa",+All!#REF!,0))</f>
        <v>#REF!</v>
      </c>
      <c r="AO147" s="585" t="e">
        <f>IF(+All!#REF!="Tulsa",+All!#REF!,IF(+All!#REF!="Tulsa",+All!#REF!,0))</f>
        <v>#REF!</v>
      </c>
      <c r="AP147" s="84" t="e">
        <f>IF(+All!#REF!="Tulsa",+All!#REF!,IF(+All!#REF!="Tulsa",+All!#REF!,0))</f>
        <v>#REF!</v>
      </c>
      <c r="AQ147" s="480" t="e">
        <f>IF(+All!#REF!="Tulsa",+All!#REF!,IF(+All!#REF!="Tulsa",+All!#REF!,0))</f>
        <v>#REF!</v>
      </c>
      <c r="AR147" s="81" t="e">
        <f>IF(+All!#REF!="Tulsa",+All!#REF!,IF(+All!#REF!="Tulsa",+All!#REF!,0))</f>
        <v>#REF!</v>
      </c>
      <c r="AS147" s="96" t="e">
        <f>IF(+All!#REF!="Tulsa",+All!#REF!,IF(+All!#REF!="Tulsa",+All!#REF!,0))</f>
        <v>#REF!</v>
      </c>
      <c r="AT147" s="96" t="e">
        <f>IF(+All!#REF!="Tulsa",+All!#REF!,IF(+All!#REF!="Tulsa",+All!#REF!,0))</f>
        <v>#REF!</v>
      </c>
      <c r="AU147" s="81" t="e">
        <f>IF(+All!#REF!="Tulsa",+All!#REF!,IF(+All!#REF!="Tulsa",+All!#REF!,0))</f>
        <v>#REF!</v>
      </c>
      <c r="AV147" s="96" t="e">
        <f>IF(+All!#REF!="Tulsa",+All!#REF!,IF(+All!#REF!="Tulsa",+All!#REF!,0))</f>
        <v>#REF!</v>
      </c>
      <c r="AW147" s="70" t="e">
        <f>IF(+All!#REF!="Tulsa",+All!#REF!,IF(+All!#REF!="Tulsa",+All!#REF!,0))</f>
        <v>#REF!</v>
      </c>
      <c r="AX147" s="96" t="e">
        <f>IF(+All!#REF!="Tulsa",+All!#REF!,IF(+All!#REF!="Tulsa",+All!#REF!,0))</f>
        <v>#REF!</v>
      </c>
      <c r="AY147" s="103" t="e">
        <f>IF(+All!#REF!="Tulsa",+All!#REF!,IF(+All!#REF!="Tulsa",+All!#REF!,0))</f>
        <v>#REF!</v>
      </c>
      <c r="AZ147" s="82" t="e">
        <f>IF(+All!#REF!="Tulsa",+All!#REF!,IF(+All!#REF!="Tulsa",+All!#REF!,0))</f>
        <v>#REF!</v>
      </c>
      <c r="BA147" s="83" t="e">
        <f>IF(+All!#REF!="Tulsa",+All!#REF!,IF(+All!#REF!="Tulsa",+All!#REF!,0))</f>
        <v>#REF!</v>
      </c>
      <c r="BB147" s="83" t="e">
        <f>IF(+All!#REF!="Tulsa",+All!#REF!,IF(+All!#REF!="Tulsa",+All!#REF!,0))</f>
        <v>#REF!</v>
      </c>
      <c r="BC147" s="480" t="e">
        <f>IF(+All!#REF!="Tulsa",+All!#REF!,IF(+All!#REF!="Tulsa",+All!#REF!,0))</f>
        <v>#REF!</v>
      </c>
      <c r="BD147" s="81" t="e">
        <f>IF(+All!#REF!="Tulsa",+All!#REF!,IF(+All!#REF!="Tulsa",+All!#REF!,0))</f>
        <v>#REF!</v>
      </c>
      <c r="BE147" s="96" t="e">
        <f>IF(+All!#REF!="Tulsa",+All!#REF!,IF(+All!#REF!="Tulsa",+All!#REF!,0))</f>
        <v>#REF!</v>
      </c>
      <c r="BF147" s="96" t="e">
        <f>IF(+All!#REF!="Tulsa",+All!#REF!,IF(+All!#REF!="Tulsa",+All!#REF!,0))</f>
        <v>#REF!</v>
      </c>
      <c r="BG147" s="81" t="e">
        <f>IF(+All!#REF!="Tulsa",+All!#REF!,IF(+All!#REF!="Tulsa",+All!#REF!,0))</f>
        <v>#REF!</v>
      </c>
      <c r="BH147" s="96" t="e">
        <f>IF(+All!#REF!="Tulsa",+All!#REF!,IF(+All!#REF!="Tulsa",+All!#REF!,0))</f>
        <v>#REF!</v>
      </c>
      <c r="BI147" s="70" t="e">
        <f>IF(+All!#REF!="Tulsa",+All!#REF!,IF(+All!#REF!="Tulsa",+All!#REF!,0))</f>
        <v>#REF!</v>
      </c>
      <c r="BJ147" s="92" t="e">
        <f>IF(+All!#REF!="Tulsa",+All!#REF!,IF(+All!#REF!="Tulsa",+All!#REF!,0))</f>
        <v>#REF!</v>
      </c>
      <c r="BK147" s="93" t="e">
        <f>IF(+All!#REF!="Tulsa",+All!#REF!,IF(+All!#REF!="Tulsa",+All!#REF!,0))</f>
        <v>#REF!</v>
      </c>
    </row>
    <row r="148" spans="1:63" x14ac:dyDescent="0.8">
      <c r="A148" s="70">
        <f>IF(+All!$F196="Tulsa",+All!A196,IF(+All!$H196="Tulsa",+All!A196,0))</f>
        <v>3</v>
      </c>
      <c r="B148" s="480" t="str">
        <f>IF(+All!$F196="Tulsa",+All!B196,IF(+All!$H196="Tulsa",+All!B196,0))</f>
        <v>Sat</v>
      </c>
      <c r="C148" s="104">
        <f>IF(+All!$F196="Tulsa",+All!C196,IF(+All!$H196="Tulsa",+All!C196,0))</f>
        <v>44457</v>
      </c>
      <c r="D148" s="105">
        <f>IF(+All!$F196="Tulsa",+All!D196,IF(+All!$H196="Tulsa",+All!D196,0))</f>
        <v>0.64583333333333337</v>
      </c>
      <c r="E148" s="707" t="str">
        <f>IF(+All!$F196="Tulsa",+All!E196,IF(+All!$H196="Tulsa",+All!E196,0))</f>
        <v>FS1</v>
      </c>
      <c r="F148" s="706" t="str">
        <f>IF(+All!$F196="Tulsa",+All!F196,IF(+All!$H196="Tulsa",+All!F196,0))</f>
        <v>Tulsa</v>
      </c>
      <c r="G148" s="707" t="str">
        <f>IF(+All!$F196="Tulsa",+All!G196,IF(+All!$H196="Tulsa",+All!G196,0))</f>
        <v>AAC</v>
      </c>
      <c r="H148" s="706" t="str">
        <f>IF(+All!$F196="Tulsa",+All!H196,IF(+All!$H196="Tulsa",+All!H196,0))</f>
        <v>Ohio State</v>
      </c>
      <c r="I148" s="707" t="str">
        <f>IF(+All!$F196="Tulsa",+All!I196,IF(+All!$H196="Tulsa",+All!I196,0))</f>
        <v>B10</v>
      </c>
      <c r="J148" s="706" t="str">
        <f>IF(+All!$F196="Tulsa",+All!J196,IF(+All!$H196="Tulsa",+All!J196,0))</f>
        <v>Ohio State</v>
      </c>
      <c r="K148" s="707" t="str">
        <f>IF(+All!$F196="Tulsa",+All!K196,IF(+All!$H196="Tulsa",+All!K196,0))</f>
        <v>Tulsa</v>
      </c>
      <c r="L148" s="92">
        <f>IF(+All!$F196="Tulsa",+All!L196,IF(+All!$H196="Tulsa",+All!L196,0))</f>
        <v>24.5</v>
      </c>
      <c r="M148" s="93">
        <f>IF(+All!$F196="Tulsa",+All!M196,IF(+All!$H196="Tulsa",+All!M196,0))</f>
        <v>61</v>
      </c>
      <c r="N148" s="706" t="str">
        <f>IF(+All!$F196="Tulsa",+All!N196,IF(+All!$H196="Tulsa",+All!N196,0))</f>
        <v>Ohio State</v>
      </c>
      <c r="O148" s="708">
        <f>IF(+All!$F196="Tulsa",+All!O196,IF(+All!$H196="Tulsa",+All!O196,0))</f>
        <v>41</v>
      </c>
      <c r="P148" s="708" t="str">
        <f>IF(+All!$F196="Tulsa",+All!P196,IF(+All!$H196="Tulsa",+All!P196,0))</f>
        <v>Tulsa</v>
      </c>
      <c r="Q148" s="707">
        <f>IF(+All!$F196="Tulsa",+All!Q196,IF(+All!$H196="Tulsa",+All!Q196,0))</f>
        <v>20</v>
      </c>
      <c r="R148" s="706" t="str">
        <f>IF(+All!$F196="Tulsa",+All!R196,IF(+All!$H196="Tulsa",+All!R196,0))</f>
        <v>Tulsa</v>
      </c>
      <c r="S148" s="708" t="str">
        <f>IF(+All!$F196="Tulsa",+All!S196,IF(+All!$H196="Tulsa",+All!S196,0))</f>
        <v>Ohio State</v>
      </c>
      <c r="T148" s="706" t="str">
        <f>IF(+All!$F196="Tulsa",+All!T196,IF(+All!$H196="Tulsa",+All!T196,0))</f>
        <v>Ohio State</v>
      </c>
      <c r="U148" s="707" t="str">
        <f>IF(+All!$F196="Tulsa",+All!U196,IF(+All!$H196="Tulsa",+All!U196,0))</f>
        <v>L</v>
      </c>
      <c r="V148" s="706">
        <f>IF(+All!$F169="Tulsa",+All!#REF!,IF(+All!$H169="Tulsa",+All!#REF!,0))</f>
        <v>0</v>
      </c>
      <c r="W148" s="76">
        <f>IF(+All!$F169="Tulsa",+All!#REF!,IF(+All!$H169="Tulsa",+All!#REF!,0))</f>
        <v>0</v>
      </c>
      <c r="X148" s="706">
        <f>IF(+All!$F169="Tulsa",+All!#REF!,IF(+All!$H169="Tulsa",+All!#REF!,0))</f>
        <v>0</v>
      </c>
      <c r="Y148" s="707">
        <f>IF(+All!$F169="Tulsa",+All!#REF!,IF(+All!$H169="Tulsa",+All!#REF!,0))</f>
        <v>0</v>
      </c>
      <c r="Z148" s="706">
        <f>IF(+All!$F169="Tulsa",+All!#REF!,IF(+All!$H169="Tulsa",+All!#REF!,0))</f>
        <v>0</v>
      </c>
      <c r="AA148" s="707">
        <f>IF(+All!$F169="Tulsa",+All!#REF!,IF(+All!$H169="Tulsa",+All!#REF!,0))</f>
        <v>0</v>
      </c>
      <c r="AB148" s="706">
        <f>IF(+All!$F169="Tulsa",+All!#REF!,IF(+All!$H169="Tulsa",+All!#REF!,0))</f>
        <v>0</v>
      </c>
      <c r="AC148" s="707">
        <f>IF(+All!$F169="Tulsa",+All!#REF!,IF(+All!$H169="Tulsa",+All!#REF!,0))</f>
        <v>0</v>
      </c>
      <c r="AD148" s="75">
        <f>IF(+All!$F169="Tulsa",+All!#REF!,IF(+All!$H169="Tulsa",+All!#REF!,0))</f>
        <v>0</v>
      </c>
      <c r="AE148" s="76">
        <f>IF(+All!$F169="Tulsa",+All!#REF!,IF(+All!$H169="Tulsa",+All!#REF!,0))</f>
        <v>0</v>
      </c>
      <c r="AF148" s="75">
        <f>IF(+All!$F169="Tulsa",+All!#REF!,IF(+All!$H169="Tulsa",+All!#REF!,0))</f>
        <v>0</v>
      </c>
      <c r="AG148" s="76">
        <f>IF(+All!$F169="Tulsa",+All!#REF!,IF(+All!$H169="Tulsa",+All!#REF!,0))</f>
        <v>0</v>
      </c>
      <c r="AH148" s="75">
        <f>IF(+All!$F169="Tulsa",+All!#REF!,IF(+All!$H169="Tulsa",+All!#REF!,0))</f>
        <v>0</v>
      </c>
      <c r="AI148" s="76">
        <f>IF(+All!$F169="Tulsa",+All!#REF!,IF(+All!$H169="Tulsa",+All!#REF!,0))</f>
        <v>0</v>
      </c>
      <c r="AJ148" s="75">
        <f>IF(+All!$F169="Tulsa",+All!#REF!,IF(+All!$H169="Tulsa",+All!#REF!,0))</f>
        <v>0</v>
      </c>
      <c r="AK148" s="76">
        <f>IF(+All!$F169="Tulsa",+All!#REF!,IF(+All!$H169="Tulsa",+All!#REF!,0))</f>
        <v>0</v>
      </c>
      <c r="AL148" s="586">
        <f>IF(+All!$F169="Tulsa",+All!V169,IF(+All!$H169="Tulsa",+All!V169,0))</f>
        <v>0</v>
      </c>
      <c r="AM148" s="584">
        <f>IF(+All!$F169="Tulsa",+All!W169,IF(+All!$H169="Tulsa",+All!W169,0))</f>
        <v>0</v>
      </c>
      <c r="AN148" s="586">
        <f>IF(+All!$F169="Tulsa",+All!X169,IF(+All!$H169="Tulsa",+All!X169,0))</f>
        <v>0</v>
      </c>
      <c r="AO148" s="585">
        <f>IF(+All!$F169="Tulsa",+All!Y169,IF(+All!$H169="Tulsa",+All!Y169,0))</f>
        <v>0</v>
      </c>
      <c r="AP148" s="84">
        <f>IF(+All!$F169="Tulsa",+All!Z169,IF(+All!$H169="Tulsa",+All!Z169,0))</f>
        <v>0</v>
      </c>
      <c r="AQ148" s="480">
        <f>IF(+All!$F169="Tulsa",+All!#REF!,IF(+All!$H169="Tulsa",+All!#REF!,0))</f>
        <v>0</v>
      </c>
      <c r="AR148" s="81">
        <f>IF(+All!$F169="Tulsa",+All!#REF!,IF(+All!$H169="Tulsa",+All!#REF!,0))</f>
        <v>0</v>
      </c>
      <c r="AS148" s="96">
        <f>IF(+All!$F169="Tulsa",+All!#REF!,IF(+All!$H169="Tulsa",+All!#REF!,0))</f>
        <v>0</v>
      </c>
      <c r="AT148" s="96">
        <f>IF(+All!$F169="Tulsa",+All!#REF!,IF(+All!$H169="Tulsa",+All!#REF!,0))</f>
        <v>0</v>
      </c>
      <c r="AU148" s="81">
        <f>IF(+All!$F169="Tulsa",+All!#REF!,IF(+All!$H169="Tulsa",+All!#REF!,0))</f>
        <v>0</v>
      </c>
      <c r="AV148" s="96">
        <f>IF(+All!$F169="Tulsa",+All!#REF!,IF(+All!$H169="Tulsa",+All!#REF!,0))</f>
        <v>0</v>
      </c>
      <c r="AW148" s="70">
        <f>IF(+All!$F169="Tulsa",+All!#REF!,IF(+All!$H169="Tulsa",+All!#REF!,0))</f>
        <v>0</v>
      </c>
      <c r="AX148" s="96">
        <f>IF(+All!$F169="Tulsa",+All!#REF!,IF(+All!$H169="Tulsa",+All!#REF!,0))</f>
        <v>0</v>
      </c>
      <c r="AY148" s="103">
        <f>IF(+All!$F169="Tulsa",+All!#REF!,IF(+All!$H169="Tulsa",+All!#REF!,0))</f>
        <v>0</v>
      </c>
      <c r="AZ148" s="82">
        <f>IF(+All!$F169="Tulsa",+All!#REF!,IF(+All!$H169="Tulsa",+All!#REF!,0))</f>
        <v>0</v>
      </c>
      <c r="BA148" s="83">
        <f>IF(+All!$F169="Tulsa",+All!#REF!,IF(+All!$H169="Tulsa",+All!#REF!,0))</f>
        <v>0</v>
      </c>
      <c r="BB148" s="83">
        <f>IF(+All!$F169="Tulsa",+All!#REF!,IF(+All!$H169="Tulsa",+All!#REF!,0))</f>
        <v>0</v>
      </c>
      <c r="BC148" s="480">
        <f>IF(+All!$F169="Tulsa",+All!#REF!,IF(+All!$H169="Tulsa",+All!#REF!,0))</f>
        <v>0</v>
      </c>
      <c r="BD148" s="81">
        <f>IF(+All!$F169="Tulsa",+All!#REF!,IF(+All!$H169="Tulsa",+All!#REF!,0))</f>
        <v>0</v>
      </c>
      <c r="BE148" s="96">
        <f>IF(+All!$F169="Tulsa",+All!#REF!,IF(+All!$H169="Tulsa",+All!#REF!,0))</f>
        <v>0</v>
      </c>
      <c r="BF148" s="96">
        <f>IF(+All!$F169="Tulsa",+All!#REF!,IF(+All!$H169="Tulsa",+All!#REF!,0))</f>
        <v>0</v>
      </c>
      <c r="BG148" s="81">
        <f>IF(+All!$F169="Tulsa",+All!#REF!,IF(+All!$H169="Tulsa",+All!#REF!,0))</f>
        <v>0</v>
      </c>
      <c r="BH148" s="96">
        <f>IF(+All!$F169="Tulsa",+All!#REF!,IF(+All!$H169="Tulsa",+All!#REF!,0))</f>
        <v>0</v>
      </c>
      <c r="BI148" s="70">
        <f>IF(+All!$F169="Tulsa",+All!#REF!,IF(+All!$H169="Tulsa",+All!#REF!,0))</f>
        <v>0</v>
      </c>
      <c r="BJ148" s="92">
        <f>IF(+All!$F169="Tulsa",+All!#REF!,IF(+All!$H169="Tulsa",+All!#REF!,0))</f>
        <v>0</v>
      </c>
      <c r="BK148" s="93">
        <f>IF(+All!$F169="Tulsa",+All!#REF!,IF(+All!$H169="Tulsa",+All!#REF!,0))</f>
        <v>0</v>
      </c>
    </row>
    <row r="149" spans="1:63" x14ac:dyDescent="0.8">
      <c r="A149" s="70">
        <f>IF(+All!$F266="Tulsa",+All!A266,IF(+All!$H266="Tulsa",+All!A266,0))</f>
        <v>4</v>
      </c>
      <c r="B149" s="480" t="str">
        <f>IF(+All!$F266="Tulsa",+All!B266,IF(+All!$H266="Tulsa",+All!B266,0))</f>
        <v>Sat</v>
      </c>
      <c r="C149" s="104">
        <f>IF(+All!$F266="Tulsa",+All!C266,IF(+All!$H266="Tulsa",+All!C266,0))</f>
        <v>44464</v>
      </c>
      <c r="D149" s="105">
        <f>IF(+All!$F266="Tulsa",+All!D266,IF(+All!$H266="Tulsa",+All!D266,0))</f>
        <v>0.70833333333333337</v>
      </c>
      <c r="E149" s="707">
        <f>IF(+All!$F266="Tulsa",+All!E266,IF(+All!$H266="Tulsa",+All!E266,0))</f>
        <v>0</v>
      </c>
      <c r="F149" s="706" t="str">
        <f>IF(+All!$F266="Tulsa",+All!F266,IF(+All!$H266="Tulsa",+All!F266,0))</f>
        <v>Arkansas State</v>
      </c>
      <c r="G149" s="707" t="str">
        <f>IF(+All!$F266="Tulsa",+All!G266,IF(+All!$H266="Tulsa",+All!G266,0))</f>
        <v>SB</v>
      </c>
      <c r="H149" s="706" t="str">
        <f>IF(+All!$F266="Tulsa",+All!H266,IF(+All!$H266="Tulsa",+All!H266,0))</f>
        <v>Tulsa</v>
      </c>
      <c r="I149" s="707" t="str">
        <f>IF(+All!$F266="Tulsa",+All!I266,IF(+All!$H266="Tulsa",+All!I266,0))</f>
        <v>AAC</v>
      </c>
      <c r="J149" s="706" t="str">
        <f>IF(+All!$F266="Tulsa",+All!J266,IF(+All!$H266="Tulsa",+All!J266,0))</f>
        <v>Tulsa</v>
      </c>
      <c r="K149" s="707" t="str">
        <f>IF(+All!$F266="Tulsa",+All!K266,IF(+All!$H266="Tulsa",+All!K266,0))</f>
        <v>Arkansas State</v>
      </c>
      <c r="L149" s="92">
        <f>IF(+All!$F266="Tulsa",+All!L266,IF(+All!$H266="Tulsa",+All!L266,0))</f>
        <v>13.5</v>
      </c>
      <c r="M149" s="93">
        <f>IF(+All!$F266="Tulsa",+All!M266,IF(+All!$H266="Tulsa",+All!M266,0))</f>
        <v>62.5</v>
      </c>
      <c r="N149" s="706" t="str">
        <f>IF(+All!$F266="Tulsa",+All!N266,IF(+All!$H266="Tulsa",+All!N266,0))</f>
        <v>Tulsa</v>
      </c>
      <c r="O149" s="708">
        <f>IF(+All!$F266="Tulsa",+All!O266,IF(+All!$H266="Tulsa",+All!O266,0))</f>
        <v>41</v>
      </c>
      <c r="P149" s="708" t="str">
        <f>IF(+All!$F266="Tulsa",+All!P266,IF(+All!$H266="Tulsa",+All!P266,0))</f>
        <v>Arkansas State</v>
      </c>
      <c r="Q149" s="707">
        <f>IF(+All!$F266="Tulsa",+All!Q266,IF(+All!$H266="Tulsa",+All!Q266,0))</f>
        <v>34</v>
      </c>
      <c r="R149" s="706" t="str">
        <f>IF(+All!$F266="Tulsa",+All!R266,IF(+All!$H266="Tulsa",+All!R266,0))</f>
        <v>Arkansas State</v>
      </c>
      <c r="S149" s="708" t="str">
        <f>IF(+All!$F266="Tulsa",+All!S266,IF(+All!$H266="Tulsa",+All!S266,0))</f>
        <v>Tulsa</v>
      </c>
      <c r="T149" s="706" t="str">
        <f>IF(+All!$F266="Tulsa",+All!T266,IF(+All!$H266="Tulsa",+All!T266,0))</f>
        <v>Arkansas State</v>
      </c>
      <c r="U149" s="707" t="str">
        <f>IF(+All!$F266="Tulsa",+All!U266,IF(+All!$H266="Tulsa",+All!U266,0))</f>
        <v>W</v>
      </c>
      <c r="V149" s="706" t="e">
        <f>IF(+All!#REF!="Tulsa",+All!#REF!,IF(+All!#REF!="Tulsa",+All!#REF!,0))</f>
        <v>#REF!</v>
      </c>
      <c r="W149" s="76" t="e">
        <f>IF(+All!#REF!="Tulsa",+All!#REF!,IF(+All!#REF!="Tulsa",+All!#REF!,0))</f>
        <v>#REF!</v>
      </c>
      <c r="X149" s="706" t="e">
        <f>IF(+All!#REF!="Tulsa",+All!#REF!,IF(+All!#REF!="Tulsa",+All!#REF!,0))</f>
        <v>#REF!</v>
      </c>
      <c r="Y149" s="707" t="e">
        <f>IF(+All!#REF!="Tulsa",+All!#REF!,IF(+All!#REF!="Tulsa",+All!#REF!,0))</f>
        <v>#REF!</v>
      </c>
      <c r="Z149" s="706" t="e">
        <f>IF(+All!#REF!="Tulsa",+All!#REF!,IF(+All!#REF!="Tulsa",+All!#REF!,0))</f>
        <v>#REF!</v>
      </c>
      <c r="AA149" s="707" t="e">
        <f>IF(+All!#REF!="Tulsa",+All!#REF!,IF(+All!#REF!="Tulsa",+All!#REF!,0))</f>
        <v>#REF!</v>
      </c>
      <c r="AB149" s="706" t="e">
        <f>IF(+All!#REF!="Tulsa",+All!#REF!,IF(+All!#REF!="Tulsa",+All!#REF!,0))</f>
        <v>#REF!</v>
      </c>
      <c r="AC149" s="707" t="e">
        <f>IF(+All!#REF!="Tulsa",+All!#REF!,IF(+All!#REF!="Tulsa",+All!#REF!,0))</f>
        <v>#REF!</v>
      </c>
      <c r="AD149" s="75" t="e">
        <f>IF(+All!#REF!="Tulsa",+All!#REF!,IF(+All!#REF!="Tulsa",+All!#REF!,0))</f>
        <v>#REF!</v>
      </c>
      <c r="AE149" s="76" t="e">
        <f>IF(+All!#REF!="Tulsa",+All!#REF!,IF(+All!#REF!="Tulsa",+All!#REF!,0))</f>
        <v>#REF!</v>
      </c>
      <c r="AF149" s="75" t="e">
        <f>IF(+All!#REF!="Tulsa",+All!#REF!,IF(+All!#REF!="Tulsa",+All!#REF!,0))</f>
        <v>#REF!</v>
      </c>
      <c r="AG149" s="76" t="e">
        <f>IF(+All!#REF!="Tulsa",+All!#REF!,IF(+All!#REF!="Tulsa",+All!#REF!,0))</f>
        <v>#REF!</v>
      </c>
      <c r="AH149" s="75" t="e">
        <f>IF(+All!#REF!="Tulsa",+All!#REF!,IF(+All!#REF!="Tulsa",+All!#REF!,0))</f>
        <v>#REF!</v>
      </c>
      <c r="AI149" s="76" t="e">
        <f>IF(+All!#REF!="Tulsa",+All!#REF!,IF(+All!#REF!="Tulsa",+All!#REF!,0))</f>
        <v>#REF!</v>
      </c>
      <c r="AJ149" s="75" t="e">
        <f>IF(+All!#REF!="Tulsa",+All!#REF!,IF(+All!#REF!="Tulsa",+All!#REF!,0))</f>
        <v>#REF!</v>
      </c>
      <c r="AK149" s="76" t="e">
        <f>IF(+All!#REF!="Tulsa",+All!#REF!,IF(+All!#REF!="Tulsa",+All!#REF!,0))</f>
        <v>#REF!</v>
      </c>
      <c r="AL149" s="586" t="e">
        <f>IF(+All!#REF!="Tulsa",+All!#REF!,IF(+All!#REF!="Tulsa",+All!#REF!,0))</f>
        <v>#REF!</v>
      </c>
      <c r="AM149" s="584" t="e">
        <f>IF(+All!#REF!="Tulsa",+All!#REF!,IF(+All!#REF!="Tulsa",+All!#REF!,0))</f>
        <v>#REF!</v>
      </c>
      <c r="AN149" s="586" t="e">
        <f>IF(+All!#REF!="Tulsa",+All!#REF!,IF(+All!#REF!="Tulsa",+All!#REF!,0))</f>
        <v>#REF!</v>
      </c>
      <c r="AO149" s="585" t="e">
        <f>IF(+All!#REF!="Tulsa",+All!#REF!,IF(+All!#REF!="Tulsa",+All!#REF!,0))</f>
        <v>#REF!</v>
      </c>
      <c r="AP149" s="84" t="e">
        <f>IF(+All!#REF!="Tulsa",+All!#REF!,IF(+All!#REF!="Tulsa",+All!#REF!,0))</f>
        <v>#REF!</v>
      </c>
      <c r="AQ149" s="480" t="e">
        <f>IF(+All!#REF!="Tulsa",+All!#REF!,IF(+All!#REF!="Tulsa",+All!#REF!,0))</f>
        <v>#REF!</v>
      </c>
      <c r="AR149" s="81" t="e">
        <f>IF(+All!#REF!="Tulsa",+All!#REF!,IF(+All!#REF!="Tulsa",+All!#REF!,0))</f>
        <v>#REF!</v>
      </c>
      <c r="AS149" s="96" t="e">
        <f>IF(+All!#REF!="Tulsa",+All!#REF!,IF(+All!#REF!="Tulsa",+All!#REF!,0))</f>
        <v>#REF!</v>
      </c>
      <c r="AT149" s="96" t="e">
        <f>IF(+All!#REF!="Tulsa",+All!#REF!,IF(+All!#REF!="Tulsa",+All!#REF!,0))</f>
        <v>#REF!</v>
      </c>
      <c r="AU149" s="81" t="e">
        <f>IF(+All!#REF!="Tulsa",+All!#REF!,IF(+All!#REF!="Tulsa",+All!#REF!,0))</f>
        <v>#REF!</v>
      </c>
      <c r="AV149" s="96" t="e">
        <f>IF(+All!#REF!="Tulsa",+All!#REF!,IF(+All!#REF!="Tulsa",+All!#REF!,0))</f>
        <v>#REF!</v>
      </c>
      <c r="AW149" s="70" t="e">
        <f>IF(+All!#REF!="Tulsa",+All!#REF!,IF(+All!#REF!="Tulsa",+All!#REF!,0))</f>
        <v>#REF!</v>
      </c>
      <c r="AX149" s="96" t="e">
        <f>IF(+All!#REF!="Tulsa",+All!#REF!,IF(+All!#REF!="Tulsa",+All!#REF!,0))</f>
        <v>#REF!</v>
      </c>
      <c r="AY149" s="103" t="e">
        <f>IF(+All!#REF!="Tulsa",+All!#REF!,IF(+All!#REF!="Tulsa",+All!#REF!,0))</f>
        <v>#REF!</v>
      </c>
      <c r="AZ149" s="82" t="e">
        <f>IF(+All!#REF!="Tulsa",+All!#REF!,IF(+All!#REF!="Tulsa",+All!#REF!,0))</f>
        <v>#REF!</v>
      </c>
      <c r="BA149" s="83" t="e">
        <f>IF(+All!#REF!="Tulsa",+All!#REF!,IF(+All!#REF!="Tulsa",+All!#REF!,0))</f>
        <v>#REF!</v>
      </c>
      <c r="BB149" s="83" t="e">
        <f>IF(+All!#REF!="Tulsa",+All!#REF!,IF(+All!#REF!="Tulsa",+All!#REF!,0))</f>
        <v>#REF!</v>
      </c>
      <c r="BC149" s="480" t="e">
        <f>IF(+All!#REF!="Tulsa",+All!#REF!,IF(+All!#REF!="Tulsa",+All!#REF!,0))</f>
        <v>#REF!</v>
      </c>
      <c r="BD149" s="81" t="e">
        <f>IF(+All!#REF!="Tulsa",+All!#REF!,IF(+All!#REF!="Tulsa",+All!#REF!,0))</f>
        <v>#REF!</v>
      </c>
      <c r="BE149" s="96" t="e">
        <f>IF(+All!#REF!="Tulsa",+All!#REF!,IF(+All!#REF!="Tulsa",+All!#REF!,0))</f>
        <v>#REF!</v>
      </c>
      <c r="BF149" s="96" t="e">
        <f>IF(+All!#REF!="Tulsa",+All!#REF!,IF(+All!#REF!="Tulsa",+All!#REF!,0))</f>
        <v>#REF!</v>
      </c>
      <c r="BG149" s="81" t="e">
        <f>IF(+All!#REF!="Tulsa",+All!#REF!,IF(+All!#REF!="Tulsa",+All!#REF!,0))</f>
        <v>#REF!</v>
      </c>
      <c r="BH149" s="96" t="e">
        <f>IF(+All!#REF!="Tulsa",+All!#REF!,IF(+All!#REF!="Tulsa",+All!#REF!,0))</f>
        <v>#REF!</v>
      </c>
      <c r="BI149" s="70" t="e">
        <f>IF(+All!#REF!="Tulsa",+All!#REF!,IF(+All!#REF!="Tulsa",+All!#REF!,0))</f>
        <v>#REF!</v>
      </c>
      <c r="BJ149" s="92" t="e">
        <f>IF(+All!#REF!="Tulsa",+All!#REF!,IF(+All!#REF!="Tulsa",+All!#REF!,0))</f>
        <v>#REF!</v>
      </c>
      <c r="BK149" s="93" t="e">
        <f>IF(+All!#REF!="Tulsa",+All!#REF!,IF(+All!#REF!="Tulsa",+All!#REF!,0))</f>
        <v>#REF!</v>
      </c>
    </row>
    <row r="150" spans="1:63" x14ac:dyDescent="0.8">
      <c r="A150" s="70">
        <f>IF(+All!$F329="Tulsa",+All!A329,IF(+All!$H329="Tulsa",+All!A329,0))</f>
        <v>5</v>
      </c>
      <c r="B150" s="480" t="str">
        <f>IF(+All!$F329="Tulsa",+All!B329,IF(+All!$H329="Tulsa",+All!B329,0))</f>
        <v>Fri</v>
      </c>
      <c r="C150" s="104">
        <f>IF(+All!$F329="Tulsa",+All!C329,IF(+All!$H329="Tulsa",+All!C329,0))</f>
        <v>44470</v>
      </c>
      <c r="D150" s="105">
        <f>IF(+All!$F329="Tulsa",+All!D329,IF(+All!$H329="Tulsa",+All!D329,0))</f>
        <v>0.8125</v>
      </c>
      <c r="E150" s="707" t="str">
        <f>IF(+All!$F329="Tulsa",+All!E329,IF(+All!$H329="Tulsa",+All!E329,0))</f>
        <v>ESPN</v>
      </c>
      <c r="F150" s="706" t="str">
        <f>IF(+All!$F329="Tulsa",+All!F329,IF(+All!$H329="Tulsa",+All!F329,0))</f>
        <v>Houston</v>
      </c>
      <c r="G150" s="707" t="str">
        <f>IF(+All!$F329="Tulsa",+All!G329,IF(+All!$H329="Tulsa",+All!G329,0))</f>
        <v>AAC</v>
      </c>
      <c r="H150" s="706" t="str">
        <f>IF(+All!$F329="Tulsa",+All!H329,IF(+All!$H329="Tulsa",+All!H329,0))</f>
        <v>Tulsa</v>
      </c>
      <c r="I150" s="707" t="str">
        <f>IF(+All!$F329="Tulsa",+All!I329,IF(+All!$H329="Tulsa",+All!I329,0))</f>
        <v>AAC</v>
      </c>
      <c r="J150" s="706" t="str">
        <f>IF(+All!$F329="Tulsa",+All!J329,IF(+All!$H329="Tulsa",+All!J329,0))</f>
        <v>Tulsa</v>
      </c>
      <c r="K150" s="707" t="str">
        <f>IF(+All!$F329="Tulsa",+All!K329,IF(+All!$H329="Tulsa",+All!K329,0))</f>
        <v>Houston</v>
      </c>
      <c r="L150" s="92">
        <f>IF(+All!$F329="Tulsa",+All!L329,IF(+All!$H329="Tulsa",+All!L329,0))</f>
        <v>4.5</v>
      </c>
      <c r="M150" s="93">
        <f>IF(+All!$F329="Tulsa",+All!M329,IF(+All!$H329="Tulsa",+All!M329,0))</f>
        <v>54.5</v>
      </c>
      <c r="N150" s="706" t="str">
        <f>IF(+All!$F329="Tulsa",+All!N329,IF(+All!$H329="Tulsa",+All!N329,0))</f>
        <v>Houston</v>
      </c>
      <c r="O150" s="708">
        <f>IF(+All!$F329="Tulsa",+All!O329,IF(+All!$H329="Tulsa",+All!O329,0))</f>
        <v>45</v>
      </c>
      <c r="P150" s="708" t="str">
        <f>IF(+All!$F329="Tulsa",+All!P329,IF(+All!$H329="Tulsa",+All!P329,0))</f>
        <v>Tulsa</v>
      </c>
      <c r="Q150" s="707">
        <f>IF(+All!$F329="Tulsa",+All!Q329,IF(+All!$H329="Tulsa",+All!Q329,0))</f>
        <v>20</v>
      </c>
      <c r="R150" s="706" t="str">
        <f>IF(+All!$F329="Tulsa",+All!R329,IF(+All!$H329="Tulsa",+All!R329,0))</f>
        <v>Houston</v>
      </c>
      <c r="S150" s="708" t="str">
        <f>IF(+All!$F329="Tulsa",+All!S329,IF(+All!$H329="Tulsa",+All!S329,0))</f>
        <v>Tulsa</v>
      </c>
      <c r="T150" s="706" t="str">
        <f>IF(+All!$F329="Tulsa",+All!T329,IF(+All!$H329="Tulsa",+All!T329,0))</f>
        <v>Houston</v>
      </c>
      <c r="U150" s="707" t="str">
        <f>IF(+All!$F329="Tulsa",+All!U329,IF(+All!$H329="Tulsa",+All!U329,0))</f>
        <v>W</v>
      </c>
      <c r="V150" s="706">
        <f>IF(+All!$F246="Tulsa",+All!#REF!,IF(+All!$H246="Tulsa",+All!#REF!,0))</f>
        <v>0</v>
      </c>
      <c r="W150" s="76">
        <f>IF(+All!$F246="Tulsa",+All!#REF!,IF(+All!$H246="Tulsa",+All!#REF!,0))</f>
        <v>0</v>
      </c>
      <c r="X150" s="706">
        <f>IF(+All!$F246="Tulsa",+All!#REF!,IF(+All!$H246="Tulsa",+All!#REF!,0))</f>
        <v>0</v>
      </c>
      <c r="Y150" s="707">
        <f>IF(+All!$F246="Tulsa",+All!#REF!,IF(+All!$H246="Tulsa",+All!#REF!,0))</f>
        <v>0</v>
      </c>
      <c r="Z150" s="706">
        <f>IF(+All!$F246="Tulsa",+All!#REF!,IF(+All!$H246="Tulsa",+All!#REF!,0))</f>
        <v>0</v>
      </c>
      <c r="AA150" s="707">
        <f>IF(+All!$F246="Tulsa",+All!#REF!,IF(+All!$H246="Tulsa",+All!#REF!,0))</f>
        <v>0</v>
      </c>
      <c r="AB150" s="706">
        <f>IF(+All!$F246="Tulsa",+All!#REF!,IF(+All!$H246="Tulsa",+All!#REF!,0))</f>
        <v>0</v>
      </c>
      <c r="AC150" s="707">
        <f>IF(+All!$F246="Tulsa",+All!#REF!,IF(+All!$H246="Tulsa",+All!#REF!,0))</f>
        <v>0</v>
      </c>
      <c r="AD150" s="75">
        <f>IF(+All!$F246="Tulsa",+All!#REF!,IF(+All!$H246="Tulsa",+All!#REF!,0))</f>
        <v>0</v>
      </c>
      <c r="AE150" s="76">
        <f>IF(+All!$F246="Tulsa",+All!#REF!,IF(+All!$H246="Tulsa",+All!#REF!,0))</f>
        <v>0</v>
      </c>
      <c r="AF150" s="75">
        <f>IF(+All!$F246="Tulsa",+All!#REF!,IF(+All!$H246="Tulsa",+All!#REF!,0))</f>
        <v>0</v>
      </c>
      <c r="AG150" s="76">
        <f>IF(+All!$F246="Tulsa",+All!#REF!,IF(+All!$H246="Tulsa",+All!#REF!,0))</f>
        <v>0</v>
      </c>
      <c r="AH150" s="75">
        <f>IF(+All!$F246="Tulsa",+All!#REF!,IF(+All!$H246="Tulsa",+All!#REF!,0))</f>
        <v>0</v>
      </c>
      <c r="AI150" s="76">
        <f>IF(+All!$F246="Tulsa",+All!#REF!,IF(+All!$H246="Tulsa",+All!#REF!,0))</f>
        <v>0</v>
      </c>
      <c r="AJ150" s="75">
        <f>IF(+All!$F246="Tulsa",+All!#REF!,IF(+All!$H246="Tulsa",+All!#REF!,0))</f>
        <v>0</v>
      </c>
      <c r="AK150" s="76">
        <f>IF(+All!$F246="Tulsa",+All!#REF!,IF(+All!$H246="Tulsa",+All!#REF!,0))</f>
        <v>0</v>
      </c>
      <c r="AL150" s="586">
        <f>IF(+All!$F246="Tulsa",+All!V246,IF(+All!$H246="Tulsa",+All!V246,0))</f>
        <v>0</v>
      </c>
      <c r="AM150" s="584">
        <f>IF(+All!$F246="Tulsa",+All!W246,IF(+All!$H246="Tulsa",+All!W246,0))</f>
        <v>0</v>
      </c>
      <c r="AN150" s="586">
        <f>IF(+All!$F246="Tulsa",+All!X246,IF(+All!$H246="Tulsa",+All!X246,0))</f>
        <v>0</v>
      </c>
      <c r="AO150" s="585">
        <f>IF(+All!$F246="Tulsa",+All!Y246,IF(+All!$H246="Tulsa",+All!Y246,0))</f>
        <v>0</v>
      </c>
      <c r="AP150" s="84">
        <f>IF(+All!$F246="Tulsa",+All!Z246,IF(+All!$H246="Tulsa",+All!Z246,0))</f>
        <v>0</v>
      </c>
      <c r="AQ150" s="480">
        <f>IF(+All!$F246="Tulsa",+All!#REF!,IF(+All!$H246="Tulsa",+All!#REF!,0))</f>
        <v>0</v>
      </c>
      <c r="AR150" s="81">
        <f>IF(+All!$F246="Tulsa",+All!#REF!,IF(+All!$H246="Tulsa",+All!#REF!,0))</f>
        <v>0</v>
      </c>
      <c r="AS150" s="96">
        <f>IF(+All!$F246="Tulsa",+All!#REF!,IF(+All!$H246="Tulsa",+All!#REF!,0))</f>
        <v>0</v>
      </c>
      <c r="AT150" s="96">
        <f>IF(+All!$F246="Tulsa",+All!#REF!,IF(+All!$H246="Tulsa",+All!#REF!,0))</f>
        <v>0</v>
      </c>
      <c r="AU150" s="81">
        <f>IF(+All!$F246="Tulsa",+All!#REF!,IF(+All!$H246="Tulsa",+All!#REF!,0))</f>
        <v>0</v>
      </c>
      <c r="AV150" s="96">
        <f>IF(+All!$F246="Tulsa",+All!#REF!,IF(+All!$H246="Tulsa",+All!#REF!,0))</f>
        <v>0</v>
      </c>
      <c r="AW150" s="70">
        <f>IF(+All!$F246="Tulsa",+All!#REF!,IF(+All!$H246="Tulsa",+All!#REF!,0))</f>
        <v>0</v>
      </c>
      <c r="AX150" s="96">
        <f>IF(+All!$F246="Tulsa",+All!#REF!,IF(+All!$H246="Tulsa",+All!#REF!,0))</f>
        <v>0</v>
      </c>
      <c r="AY150" s="103">
        <f>IF(+All!$F246="Tulsa",+All!#REF!,IF(+All!$H246="Tulsa",+All!#REF!,0))</f>
        <v>0</v>
      </c>
      <c r="AZ150" s="82">
        <f>IF(+All!$F246="Tulsa",+All!#REF!,IF(+All!$H246="Tulsa",+All!#REF!,0))</f>
        <v>0</v>
      </c>
      <c r="BA150" s="83">
        <f>IF(+All!$F246="Tulsa",+All!#REF!,IF(+All!$H246="Tulsa",+All!#REF!,0))</f>
        <v>0</v>
      </c>
      <c r="BB150" s="83">
        <f>IF(+All!$F246="Tulsa",+All!#REF!,IF(+All!$H246="Tulsa",+All!#REF!,0))</f>
        <v>0</v>
      </c>
      <c r="BC150" s="480">
        <f>IF(+All!$F246="Tulsa",+All!#REF!,IF(+All!$H246="Tulsa",+All!#REF!,0))</f>
        <v>0</v>
      </c>
      <c r="BD150" s="81">
        <f>IF(+All!$F246="Tulsa",+All!#REF!,IF(+All!$H246="Tulsa",+All!#REF!,0))</f>
        <v>0</v>
      </c>
      <c r="BE150" s="96">
        <f>IF(+All!$F246="Tulsa",+All!#REF!,IF(+All!$H246="Tulsa",+All!#REF!,0))</f>
        <v>0</v>
      </c>
      <c r="BF150" s="96">
        <f>IF(+All!$F246="Tulsa",+All!#REF!,IF(+All!$H246="Tulsa",+All!#REF!,0))</f>
        <v>0</v>
      </c>
      <c r="BG150" s="81">
        <f>IF(+All!$F246="Tulsa",+All!#REF!,IF(+All!$H246="Tulsa",+All!#REF!,0))</f>
        <v>0</v>
      </c>
      <c r="BH150" s="96">
        <f>IF(+All!$F246="Tulsa",+All!#REF!,IF(+All!$H246="Tulsa",+All!#REF!,0))</f>
        <v>0</v>
      </c>
      <c r="BI150" s="70">
        <f>IF(+All!$F246="Tulsa",+All!#REF!,IF(+All!$H246="Tulsa",+All!#REF!,0))</f>
        <v>0</v>
      </c>
      <c r="BJ150" s="92">
        <f>IF(+All!$F246="Tulsa",+All!#REF!,IF(+All!$H246="Tulsa",+All!#REF!,0))</f>
        <v>0</v>
      </c>
      <c r="BK150" s="93">
        <f>IF(+All!$F246="Tulsa",+All!#REF!,IF(+All!$H246="Tulsa",+All!#REF!,0))</f>
        <v>0</v>
      </c>
    </row>
    <row r="151" spans="1:63" x14ac:dyDescent="0.8">
      <c r="A151" s="70">
        <f>IF(+All!$F402="Tulsa",+All!A402,IF(+All!$H402="Tulsa",+All!A402,0))</f>
        <v>6</v>
      </c>
      <c r="B151" s="480" t="str">
        <f>IF(+All!$F402="Tulsa",+All!B402,IF(+All!$H402="Tulsa",+All!B402,0))</f>
        <v>Sat</v>
      </c>
      <c r="C151" s="104">
        <f>IF(+All!$F402="Tulsa",+All!C402,IF(+All!$H402="Tulsa",+All!C402,0))</f>
        <v>44478</v>
      </c>
      <c r="D151" s="105">
        <f>IF(+All!$F402="Tulsa",+All!D402,IF(+All!$H402="Tulsa",+All!D402,0))</f>
        <v>0.8125</v>
      </c>
      <c r="E151" s="707" t="str">
        <f>IF(+All!$F402="Tulsa",+All!E402,IF(+All!$H402="Tulsa",+All!E402,0))</f>
        <v>ESPN</v>
      </c>
      <c r="F151" s="706" t="str">
        <f>IF(+All!$F402="Tulsa",+All!F402,IF(+All!$H402="Tulsa",+All!F402,0))</f>
        <v>Memphis</v>
      </c>
      <c r="G151" s="707" t="str">
        <f>IF(+All!$F402="Tulsa",+All!G402,IF(+All!$H402="Tulsa",+All!G402,0))</f>
        <v>AAC</v>
      </c>
      <c r="H151" s="706" t="str">
        <f>IF(+All!$F402="Tulsa",+All!H402,IF(+All!$H402="Tulsa",+All!H402,0))</f>
        <v>Tulsa</v>
      </c>
      <c r="I151" s="707" t="str">
        <f>IF(+All!$F402="Tulsa",+All!I402,IF(+All!$H402="Tulsa",+All!I402,0))</f>
        <v>AAC</v>
      </c>
      <c r="J151" s="706" t="str">
        <f>IF(+All!$F402="Tulsa",+All!J402,IF(+All!$H402="Tulsa",+All!J402,0))</f>
        <v>Tulsa</v>
      </c>
      <c r="K151" s="707" t="str">
        <f>IF(+All!$F402="Tulsa",+All!K402,IF(+All!$H402="Tulsa",+All!K402,0))</f>
        <v>Memphis</v>
      </c>
      <c r="L151" s="92">
        <f>IF(+All!$F402="Tulsa",+All!L402,IF(+All!$H402="Tulsa",+All!L402,0))</f>
        <v>3</v>
      </c>
      <c r="M151" s="93">
        <f>IF(+All!$F402="Tulsa",+All!M402,IF(+All!$H402="Tulsa",+All!M402,0))</f>
        <v>60.5</v>
      </c>
      <c r="N151" s="706" t="str">
        <f>IF(+All!$F402="Tulsa",+All!N402,IF(+All!$H402="Tulsa",+All!N402,0))</f>
        <v>Tulsa</v>
      </c>
      <c r="O151" s="708">
        <f>IF(+All!$F402="Tulsa",+All!O402,IF(+All!$H402="Tulsa",+All!O402,0))</f>
        <v>35</v>
      </c>
      <c r="P151" s="708" t="str">
        <f>IF(+All!$F402="Tulsa",+All!P402,IF(+All!$H402="Tulsa",+All!P402,0))</f>
        <v>Memphis</v>
      </c>
      <c r="Q151" s="707">
        <f>IF(+All!$F402="Tulsa",+All!Q402,IF(+All!$H402="Tulsa",+All!Q402,0))</f>
        <v>29</v>
      </c>
      <c r="R151" s="706" t="str">
        <f>IF(+All!$F402="Tulsa",+All!R402,IF(+All!$H402="Tulsa",+All!R402,0))</f>
        <v>Tulsa</v>
      </c>
      <c r="S151" s="708" t="str">
        <f>IF(+All!$F402="Tulsa",+All!S402,IF(+All!$H402="Tulsa",+All!S402,0))</f>
        <v>Memphis</v>
      </c>
      <c r="T151" s="706" t="str">
        <f>IF(+All!$F402="Tulsa",+All!T402,IF(+All!$H402="Tulsa",+All!T402,0))</f>
        <v>Tulsa</v>
      </c>
      <c r="U151" s="707" t="str">
        <f>IF(+All!$F402="Tulsa",+All!U402,IF(+All!$H402="Tulsa",+All!U402,0))</f>
        <v>W</v>
      </c>
      <c r="V151" s="706" t="e">
        <f>IF(+All!#REF!="Tulsa",+All!#REF!,IF(+All!#REF!="Tulsa",+All!#REF!,0))</f>
        <v>#REF!</v>
      </c>
      <c r="W151" s="76" t="e">
        <f>IF(+All!#REF!="Tulsa",+All!#REF!,IF(+All!#REF!="Tulsa",+All!#REF!,0))</f>
        <v>#REF!</v>
      </c>
      <c r="X151" s="706" t="e">
        <f>IF(+All!#REF!="Tulsa",+All!#REF!,IF(+All!#REF!="Tulsa",+All!#REF!,0))</f>
        <v>#REF!</v>
      </c>
      <c r="Y151" s="707" t="e">
        <f>IF(+All!#REF!="Tulsa",+All!#REF!,IF(+All!#REF!="Tulsa",+All!#REF!,0))</f>
        <v>#REF!</v>
      </c>
      <c r="Z151" s="706" t="e">
        <f>IF(+All!#REF!="Tulsa",+All!#REF!,IF(+All!#REF!="Tulsa",+All!#REF!,0))</f>
        <v>#REF!</v>
      </c>
      <c r="AA151" s="707" t="e">
        <f>IF(+All!#REF!="Tulsa",+All!#REF!,IF(+All!#REF!="Tulsa",+All!#REF!,0))</f>
        <v>#REF!</v>
      </c>
      <c r="AB151" s="706" t="e">
        <f>IF(+All!#REF!="Tulsa",+All!#REF!,IF(+All!#REF!="Tulsa",+All!#REF!,0))</f>
        <v>#REF!</v>
      </c>
      <c r="AC151" s="707" t="e">
        <f>IF(+All!#REF!="Tulsa",+All!#REF!,IF(+All!#REF!="Tulsa",+All!#REF!,0))</f>
        <v>#REF!</v>
      </c>
      <c r="AD151" s="75" t="e">
        <f>IF(+All!#REF!="Tulsa",+All!#REF!,IF(+All!#REF!="Tulsa",+All!#REF!,0))</f>
        <v>#REF!</v>
      </c>
      <c r="AE151" s="76" t="e">
        <f>IF(+All!#REF!="Tulsa",+All!#REF!,IF(+All!#REF!="Tulsa",+All!#REF!,0))</f>
        <v>#REF!</v>
      </c>
      <c r="AF151" s="75" t="e">
        <f>IF(+All!#REF!="Tulsa",+All!#REF!,IF(+All!#REF!="Tulsa",+All!#REF!,0))</f>
        <v>#REF!</v>
      </c>
      <c r="AG151" s="76" t="e">
        <f>IF(+All!#REF!="Tulsa",+All!#REF!,IF(+All!#REF!="Tulsa",+All!#REF!,0))</f>
        <v>#REF!</v>
      </c>
      <c r="AH151" s="75" t="e">
        <f>IF(+All!#REF!="Tulsa",+All!#REF!,IF(+All!#REF!="Tulsa",+All!#REF!,0))</f>
        <v>#REF!</v>
      </c>
      <c r="AI151" s="76" t="e">
        <f>IF(+All!#REF!="Tulsa",+All!#REF!,IF(+All!#REF!="Tulsa",+All!#REF!,0))</f>
        <v>#REF!</v>
      </c>
      <c r="AJ151" s="75" t="e">
        <f>IF(+All!#REF!="Tulsa",+All!#REF!,IF(+All!#REF!="Tulsa",+All!#REF!,0))</f>
        <v>#REF!</v>
      </c>
      <c r="AK151" s="76" t="e">
        <f>IF(+All!#REF!="Tulsa",+All!#REF!,IF(+All!#REF!="Tulsa",+All!#REF!,0))</f>
        <v>#REF!</v>
      </c>
      <c r="AL151" s="586" t="e">
        <f>IF(+All!#REF!="Tulsa",+All!#REF!,IF(+All!#REF!="Tulsa",+All!#REF!,0))</f>
        <v>#REF!</v>
      </c>
      <c r="AM151" s="584" t="e">
        <f>IF(+All!#REF!="Tulsa",+All!#REF!,IF(+All!#REF!="Tulsa",+All!#REF!,0))</f>
        <v>#REF!</v>
      </c>
      <c r="AN151" s="586" t="e">
        <f>IF(+All!#REF!="Tulsa",+All!#REF!,IF(+All!#REF!="Tulsa",+All!#REF!,0))</f>
        <v>#REF!</v>
      </c>
      <c r="AO151" s="585" t="e">
        <f>IF(+All!#REF!="Tulsa",+All!#REF!,IF(+All!#REF!="Tulsa",+All!#REF!,0))</f>
        <v>#REF!</v>
      </c>
      <c r="AP151" s="84" t="e">
        <f>IF(+All!#REF!="Tulsa",+All!#REF!,IF(+All!#REF!="Tulsa",+All!#REF!,0))</f>
        <v>#REF!</v>
      </c>
      <c r="AQ151" s="480" t="e">
        <f>IF(+All!#REF!="Tulsa",+All!#REF!,IF(+All!#REF!="Tulsa",+All!#REF!,0))</f>
        <v>#REF!</v>
      </c>
      <c r="AR151" s="81" t="e">
        <f>IF(+All!#REF!="Tulsa",+All!#REF!,IF(+All!#REF!="Tulsa",+All!#REF!,0))</f>
        <v>#REF!</v>
      </c>
      <c r="AS151" s="96" t="e">
        <f>IF(+All!#REF!="Tulsa",+All!#REF!,IF(+All!#REF!="Tulsa",+All!#REF!,0))</f>
        <v>#REF!</v>
      </c>
      <c r="AT151" s="96" t="e">
        <f>IF(+All!#REF!="Tulsa",+All!#REF!,IF(+All!#REF!="Tulsa",+All!#REF!,0))</f>
        <v>#REF!</v>
      </c>
      <c r="AU151" s="81" t="e">
        <f>IF(+All!#REF!="Tulsa",+All!#REF!,IF(+All!#REF!="Tulsa",+All!#REF!,0))</f>
        <v>#REF!</v>
      </c>
      <c r="AV151" s="96" t="e">
        <f>IF(+All!#REF!="Tulsa",+All!#REF!,IF(+All!#REF!="Tulsa",+All!#REF!,0))</f>
        <v>#REF!</v>
      </c>
      <c r="AW151" s="70" t="e">
        <f>IF(+All!#REF!="Tulsa",+All!#REF!,IF(+All!#REF!="Tulsa",+All!#REF!,0))</f>
        <v>#REF!</v>
      </c>
      <c r="AX151" s="96" t="e">
        <f>IF(+All!#REF!="Tulsa",+All!#REF!,IF(+All!#REF!="Tulsa",+All!#REF!,0))</f>
        <v>#REF!</v>
      </c>
      <c r="AY151" s="103" t="e">
        <f>IF(+All!#REF!="Tulsa",+All!#REF!,IF(+All!#REF!="Tulsa",+All!#REF!,0))</f>
        <v>#REF!</v>
      </c>
      <c r="AZ151" s="82" t="e">
        <f>IF(+All!#REF!="Tulsa",+All!#REF!,IF(+All!#REF!="Tulsa",+All!#REF!,0))</f>
        <v>#REF!</v>
      </c>
      <c r="BA151" s="83" t="e">
        <f>IF(+All!#REF!="Tulsa",+All!#REF!,IF(+All!#REF!="Tulsa",+All!#REF!,0))</f>
        <v>#REF!</v>
      </c>
      <c r="BB151" s="83" t="e">
        <f>IF(+All!#REF!="Tulsa",+All!#REF!,IF(+All!#REF!="Tulsa",+All!#REF!,0))</f>
        <v>#REF!</v>
      </c>
      <c r="BC151" s="480" t="e">
        <f>IF(+All!#REF!="Tulsa",+All!#REF!,IF(+All!#REF!="Tulsa",+All!#REF!,0))</f>
        <v>#REF!</v>
      </c>
      <c r="BD151" s="81" t="e">
        <f>IF(+All!#REF!="Tulsa",+All!#REF!,IF(+All!#REF!="Tulsa",+All!#REF!,0))</f>
        <v>#REF!</v>
      </c>
      <c r="BE151" s="96" t="e">
        <f>IF(+All!#REF!="Tulsa",+All!#REF!,IF(+All!#REF!="Tulsa",+All!#REF!,0))</f>
        <v>#REF!</v>
      </c>
      <c r="BF151" s="96" t="e">
        <f>IF(+All!#REF!="Tulsa",+All!#REF!,IF(+All!#REF!="Tulsa",+All!#REF!,0))</f>
        <v>#REF!</v>
      </c>
      <c r="BG151" s="81" t="e">
        <f>IF(+All!#REF!="Tulsa",+All!#REF!,IF(+All!#REF!="Tulsa",+All!#REF!,0))</f>
        <v>#REF!</v>
      </c>
      <c r="BH151" s="96" t="e">
        <f>IF(+All!#REF!="Tulsa",+All!#REF!,IF(+All!#REF!="Tulsa",+All!#REF!,0))</f>
        <v>#REF!</v>
      </c>
      <c r="BI151" s="70" t="e">
        <f>IF(+All!#REF!="Tulsa",+All!#REF!,IF(+All!#REF!="Tulsa",+All!#REF!,0))</f>
        <v>#REF!</v>
      </c>
      <c r="BJ151" s="92" t="e">
        <f>IF(+All!#REF!="Tulsa",+All!#REF!,IF(+All!#REF!="Tulsa",+All!#REF!,0))</f>
        <v>#REF!</v>
      </c>
      <c r="BK151" s="93" t="e">
        <f>IF(+All!#REF!="Tulsa",+All!#REF!,IF(+All!#REF!="Tulsa",+All!#REF!,0))</f>
        <v>#REF!</v>
      </c>
    </row>
    <row r="152" spans="1:63" x14ac:dyDescent="0.8">
      <c r="A152" s="70">
        <f>IF(+All!$F484="Tulsa",+All!A484,IF(+All!$H484="Tulsa",+All!A484,0))</f>
        <v>7</v>
      </c>
      <c r="B152" s="480" t="str">
        <f>IF(+All!$F484="Tulsa",+All!B484,IF(+All!$H484="Tulsa",+All!B484,0))</f>
        <v>Sat</v>
      </c>
      <c r="C152" s="104">
        <f>IF(+All!$F484="Tulsa",+All!C484,IF(+All!$H484="Tulsa",+All!C484,0))</f>
        <v>44485</v>
      </c>
      <c r="D152" s="105">
        <f>IF(+All!$F484="Tulsa",+All!D484,IF(+All!$H484="Tulsa",+All!D484,0))</f>
        <v>0.5</v>
      </c>
      <c r="E152" s="707" t="str">
        <f>IF(+All!$F484="Tulsa",+All!E484,IF(+All!$H484="Tulsa",+All!E484,0))</f>
        <v>ESPNU</v>
      </c>
      <c r="F152" s="706" t="str">
        <f>IF(+All!$F484="Tulsa",+All!F484,IF(+All!$H484="Tulsa",+All!F484,0))</f>
        <v>Tulsa</v>
      </c>
      <c r="G152" s="707" t="str">
        <f>IF(+All!$F484="Tulsa",+All!G484,IF(+All!$H484="Tulsa",+All!G484,0))</f>
        <v>AAC</v>
      </c>
      <c r="H152" s="706" t="str">
        <f>IF(+All!$F484="Tulsa",+All!H484,IF(+All!$H484="Tulsa",+All!H484,0))</f>
        <v>South Florida</v>
      </c>
      <c r="I152" s="707" t="str">
        <f>IF(+All!$F484="Tulsa",+All!I484,IF(+All!$H484="Tulsa",+All!I484,0))</f>
        <v>AAC</v>
      </c>
      <c r="J152" s="706" t="str">
        <f>IF(+All!$F484="Tulsa",+All!J484,IF(+All!$H484="Tulsa",+All!J484,0))</f>
        <v>Tulsa</v>
      </c>
      <c r="K152" s="707" t="str">
        <f>IF(+All!$F484="Tulsa",+All!K484,IF(+All!$H484="Tulsa",+All!K484,0))</f>
        <v>South Florida</v>
      </c>
      <c r="L152" s="92">
        <f>IF(+All!$F484="Tulsa",+All!L484,IF(+All!$H484="Tulsa",+All!L484,0))</f>
        <v>8.5</v>
      </c>
      <c r="M152" s="93">
        <f>IF(+All!$F484="Tulsa",+All!M484,IF(+All!$H484="Tulsa",+All!M484,0))</f>
        <v>57</v>
      </c>
      <c r="N152" s="706" t="str">
        <f>IF(+All!$F484="Tulsa",+All!N484,IF(+All!$H484="Tulsa",+All!N484,0))</f>
        <v>Tulsa</v>
      </c>
      <c r="O152" s="708">
        <f>IF(+All!$F484="Tulsa",+All!O484,IF(+All!$H484="Tulsa",+All!O484,0))</f>
        <v>32</v>
      </c>
      <c r="P152" s="708" t="str">
        <f>IF(+All!$F484="Tulsa",+All!P484,IF(+All!$H484="Tulsa",+All!P484,0))</f>
        <v>South Florida</v>
      </c>
      <c r="Q152" s="707">
        <f>IF(+All!$F484="Tulsa",+All!Q484,IF(+All!$H484="Tulsa",+All!Q484,0))</f>
        <v>31</v>
      </c>
      <c r="R152" s="706" t="str">
        <f>IF(+All!$F484="Tulsa",+All!R484,IF(+All!$H484="Tulsa",+All!R484,0))</f>
        <v>South Florida</v>
      </c>
      <c r="S152" s="708" t="str">
        <f>IF(+All!$F484="Tulsa",+All!S484,IF(+All!$H484="Tulsa",+All!S484,0))</f>
        <v>Tulsa</v>
      </c>
      <c r="T152" s="706" t="str">
        <f>IF(+All!$F484="Tulsa",+All!T484,IF(+All!$H484="Tulsa",+All!T484,0))</f>
        <v>South Florida</v>
      </c>
      <c r="U152" s="707" t="str">
        <f>IF(+All!$F484="Tulsa",+All!U484,IF(+All!$H484="Tulsa",+All!U484,0))</f>
        <v>W</v>
      </c>
      <c r="V152" s="706">
        <f>IF(+All!$F355="Tulsa",+All!#REF!,IF(+All!$H355="Tulsa",+All!#REF!,0))</f>
        <v>0</v>
      </c>
      <c r="W152" s="76">
        <f>IF(+All!$F355="Tulsa",+All!#REF!,IF(+All!$H355="Tulsa",+All!#REF!,0))</f>
        <v>0</v>
      </c>
      <c r="X152" s="706">
        <f>IF(+All!$F355="Tulsa",+All!#REF!,IF(+All!$H355="Tulsa",+All!#REF!,0))</f>
        <v>0</v>
      </c>
      <c r="Y152" s="707">
        <f>IF(+All!$F355="Tulsa",+All!#REF!,IF(+All!$H355="Tulsa",+All!#REF!,0))</f>
        <v>0</v>
      </c>
      <c r="Z152" s="706">
        <f>IF(+All!$F355="Tulsa",+All!#REF!,IF(+All!$H355="Tulsa",+All!#REF!,0))</f>
        <v>0</v>
      </c>
      <c r="AA152" s="707">
        <f>IF(+All!$F355="Tulsa",+All!#REF!,IF(+All!$H355="Tulsa",+All!#REF!,0))</f>
        <v>0</v>
      </c>
      <c r="AB152" s="706">
        <f>IF(+All!$F355="Tulsa",+All!#REF!,IF(+All!$H355="Tulsa",+All!#REF!,0))</f>
        <v>0</v>
      </c>
      <c r="AC152" s="707">
        <f>IF(+All!$F355="Tulsa",+All!#REF!,IF(+All!$H355="Tulsa",+All!#REF!,0))</f>
        <v>0</v>
      </c>
      <c r="AD152" s="75">
        <f>IF(+All!$F355="Tulsa",+All!#REF!,IF(+All!$H355="Tulsa",+All!#REF!,0))</f>
        <v>0</v>
      </c>
      <c r="AE152" s="76">
        <f>IF(+All!$F355="Tulsa",+All!#REF!,IF(+All!$H355="Tulsa",+All!#REF!,0))</f>
        <v>0</v>
      </c>
      <c r="AF152" s="75">
        <f>IF(+All!$F355="Tulsa",+All!#REF!,IF(+All!$H355="Tulsa",+All!#REF!,0))</f>
        <v>0</v>
      </c>
      <c r="AG152" s="76">
        <f>IF(+All!$F355="Tulsa",+All!#REF!,IF(+All!$H355="Tulsa",+All!#REF!,0))</f>
        <v>0</v>
      </c>
      <c r="AH152" s="75">
        <f>IF(+All!$F355="Tulsa",+All!#REF!,IF(+All!$H355="Tulsa",+All!#REF!,0))</f>
        <v>0</v>
      </c>
      <c r="AI152" s="76">
        <f>IF(+All!$F355="Tulsa",+All!#REF!,IF(+All!$H355="Tulsa",+All!#REF!,0))</f>
        <v>0</v>
      </c>
      <c r="AJ152" s="75">
        <f>IF(+All!$F355="Tulsa",+All!#REF!,IF(+All!$H355="Tulsa",+All!#REF!,0))</f>
        <v>0</v>
      </c>
      <c r="AK152" s="76">
        <f>IF(+All!$F355="Tulsa",+All!#REF!,IF(+All!$H355="Tulsa",+All!#REF!,0))</f>
        <v>0</v>
      </c>
      <c r="AL152" s="586">
        <f>IF(+All!$F355="Tulsa",+All!V355,IF(+All!$H355="Tulsa",+All!V355,0))</f>
        <v>0</v>
      </c>
      <c r="AM152" s="584">
        <f>IF(+All!$F355="Tulsa",+All!W355,IF(+All!$H355="Tulsa",+All!W355,0))</f>
        <v>0</v>
      </c>
      <c r="AN152" s="586">
        <f>IF(+All!$F355="Tulsa",+All!X355,IF(+All!$H355="Tulsa",+All!X355,0))</f>
        <v>0</v>
      </c>
      <c r="AO152" s="585">
        <f>IF(+All!$F355="Tulsa",+All!Y355,IF(+All!$H355="Tulsa",+All!Y355,0))</f>
        <v>0</v>
      </c>
      <c r="AP152" s="84">
        <f>IF(+All!$F355="Tulsa",+All!Z355,IF(+All!$H355="Tulsa",+All!Z355,0))</f>
        <v>0</v>
      </c>
      <c r="AQ152" s="480">
        <f>IF(+All!$F355="Tulsa",+All!#REF!,IF(+All!$H355="Tulsa",+All!#REF!,0))</f>
        <v>0</v>
      </c>
      <c r="AR152" s="81">
        <f>IF(+All!$F355="Tulsa",+All!#REF!,IF(+All!$H355="Tulsa",+All!#REF!,0))</f>
        <v>0</v>
      </c>
      <c r="AS152" s="96">
        <f>IF(+All!$F355="Tulsa",+All!#REF!,IF(+All!$H355="Tulsa",+All!#REF!,0))</f>
        <v>0</v>
      </c>
      <c r="AT152" s="96">
        <f>IF(+All!$F355="Tulsa",+All!#REF!,IF(+All!$H355="Tulsa",+All!#REF!,0))</f>
        <v>0</v>
      </c>
      <c r="AU152" s="81">
        <f>IF(+All!$F355="Tulsa",+All!#REF!,IF(+All!$H355="Tulsa",+All!#REF!,0))</f>
        <v>0</v>
      </c>
      <c r="AV152" s="96">
        <f>IF(+All!$F355="Tulsa",+All!#REF!,IF(+All!$H355="Tulsa",+All!#REF!,0))</f>
        <v>0</v>
      </c>
      <c r="AW152" s="70">
        <f>IF(+All!$F355="Tulsa",+All!#REF!,IF(+All!$H355="Tulsa",+All!#REF!,0))</f>
        <v>0</v>
      </c>
      <c r="AX152" s="96">
        <f>IF(+All!$F355="Tulsa",+All!#REF!,IF(+All!$H355="Tulsa",+All!#REF!,0))</f>
        <v>0</v>
      </c>
      <c r="AY152" s="103">
        <f>IF(+All!$F355="Tulsa",+All!#REF!,IF(+All!$H355="Tulsa",+All!#REF!,0))</f>
        <v>0</v>
      </c>
      <c r="AZ152" s="82">
        <f>IF(+All!$F355="Tulsa",+All!#REF!,IF(+All!$H355="Tulsa",+All!#REF!,0))</f>
        <v>0</v>
      </c>
      <c r="BA152" s="83">
        <f>IF(+All!$F355="Tulsa",+All!#REF!,IF(+All!$H355="Tulsa",+All!#REF!,0))</f>
        <v>0</v>
      </c>
      <c r="BB152" s="83">
        <f>IF(+All!$F355="Tulsa",+All!#REF!,IF(+All!$H355="Tulsa",+All!#REF!,0))</f>
        <v>0</v>
      </c>
      <c r="BC152" s="480">
        <f>IF(+All!$F355="Tulsa",+All!#REF!,IF(+All!$H355="Tulsa",+All!#REF!,0))</f>
        <v>0</v>
      </c>
      <c r="BD152" s="81">
        <f>IF(+All!$F355="Tulsa",+All!#REF!,IF(+All!$H355="Tulsa",+All!#REF!,0))</f>
        <v>0</v>
      </c>
      <c r="BE152" s="96">
        <f>IF(+All!$F355="Tulsa",+All!#REF!,IF(+All!$H355="Tulsa",+All!#REF!,0))</f>
        <v>0</v>
      </c>
      <c r="BF152" s="96">
        <f>IF(+All!$F355="Tulsa",+All!#REF!,IF(+All!$H355="Tulsa",+All!#REF!,0))</f>
        <v>0</v>
      </c>
      <c r="BG152" s="81">
        <f>IF(+All!$F355="Tulsa",+All!#REF!,IF(+All!$H355="Tulsa",+All!#REF!,0))</f>
        <v>0</v>
      </c>
      <c r="BH152" s="96">
        <f>IF(+All!$F355="Tulsa",+All!#REF!,IF(+All!$H355="Tulsa",+All!#REF!,0))</f>
        <v>0</v>
      </c>
      <c r="BI152" s="70">
        <f>IF(+All!$F355="Tulsa",+All!#REF!,IF(+All!$H355="Tulsa",+All!#REF!,0))</f>
        <v>0</v>
      </c>
      <c r="BJ152" s="92">
        <f>IF(+All!$F355="Tulsa",+All!#REF!,IF(+All!$H355="Tulsa",+All!#REF!,0))</f>
        <v>0</v>
      </c>
      <c r="BK152" s="93">
        <f>IF(+All!$F355="Tulsa",+All!#REF!,IF(+All!$H355="Tulsa",+All!#REF!,0))</f>
        <v>0</v>
      </c>
    </row>
    <row r="153" spans="1:63" x14ac:dyDescent="0.8">
      <c r="A153" s="70">
        <f>IF(+All!$F630="Tulsa",+All!A630,IF(+All!$H630="Tulsa",+All!A630,0))</f>
        <v>8</v>
      </c>
      <c r="B153" s="480" t="str">
        <f>IF(+All!$F630="Tulsa",+All!B630,IF(+All!$H630="Tulsa",+All!B630,0))</f>
        <v>Sat</v>
      </c>
      <c r="C153" s="104">
        <f>IF(+All!$F630="Tulsa",+All!C630,IF(+All!$H630="Tulsa",+All!C630,0))</f>
        <v>44492</v>
      </c>
      <c r="D153" s="105">
        <f>IF(+All!$F630="Tulsa",+All!D630,IF(+All!$H630="Tulsa",+All!D630,0))</f>
        <v>0</v>
      </c>
      <c r="E153" s="707">
        <f>IF(+All!$F630="Tulsa",+All!E630,IF(+All!$H630="Tulsa",+All!E630,0))</f>
        <v>0</v>
      </c>
      <c r="F153" s="706" t="str">
        <f>IF(+All!$F630="Tulsa",+All!F630,IF(+All!$H630="Tulsa",+All!F630,0))</f>
        <v>Tulsa</v>
      </c>
      <c r="G153" s="707" t="str">
        <f>IF(+All!$F630="Tulsa",+All!G630,IF(+All!$H630="Tulsa",+All!G630,0))</f>
        <v>AAC</v>
      </c>
      <c r="H153" s="706" t="str">
        <f>IF(+All!$F630="Tulsa",+All!H630,IF(+All!$H630="Tulsa",+All!H630,0))</f>
        <v>Open</v>
      </c>
      <c r="I153" s="707" t="str">
        <f>IF(+All!$F630="Tulsa",+All!I630,IF(+All!$H630="Tulsa",+All!I630,0))</f>
        <v>ZZZ</v>
      </c>
      <c r="J153" s="706">
        <f>IF(+All!$F630="Tulsa",+All!J630,IF(+All!$H630="Tulsa",+All!J630,0))</f>
        <v>0</v>
      </c>
      <c r="K153" s="707" t="str">
        <f>IF(+All!$F630="Tulsa",+All!K630,IF(+All!$H630="Tulsa",+All!K630,0))</f>
        <v>Tulsa</v>
      </c>
      <c r="L153" s="92">
        <f>IF(+All!$F630="Tulsa",+All!L630,IF(+All!$H630="Tulsa",+All!L630,0))</f>
        <v>0</v>
      </c>
      <c r="M153" s="93">
        <f>IF(+All!$F630="Tulsa",+All!M630,IF(+All!$H630="Tulsa",+All!M630,0))</f>
        <v>0</v>
      </c>
      <c r="N153" s="706">
        <f>IF(+All!$F630="Tulsa",+All!N630,IF(+All!$H630="Tulsa",+All!N630,0))</f>
        <v>0</v>
      </c>
      <c r="O153" s="708">
        <f>IF(+All!$F630="Tulsa",+All!O630,IF(+All!$H630="Tulsa",+All!O630,0))</f>
        <v>0</v>
      </c>
      <c r="P153" s="708">
        <f>IF(+All!$F630="Tulsa",+All!P630,IF(+All!$H630="Tulsa",+All!P630,0))</f>
        <v>0</v>
      </c>
      <c r="Q153" s="707">
        <f>IF(+All!$F630="Tulsa",+All!Q630,IF(+All!$H630="Tulsa",+All!Q630,0))</f>
        <v>0</v>
      </c>
      <c r="R153" s="706">
        <f>IF(+All!$F630="Tulsa",+All!R630,IF(+All!$H630="Tulsa",+All!R630,0))</f>
        <v>0</v>
      </c>
      <c r="S153" s="708">
        <f>IF(+All!$F630="Tulsa",+All!S630,IF(+All!$H630="Tulsa",+All!S630,0))</f>
        <v>0</v>
      </c>
      <c r="T153" s="706">
        <f>IF(+All!$F630="Tulsa",+All!T630,IF(+All!$H630="Tulsa",+All!T630,0))</f>
        <v>0</v>
      </c>
      <c r="U153" s="707">
        <f>IF(+All!$F630="Tulsa",+All!U630,IF(+All!$H630="Tulsa",+All!U630,0))</f>
        <v>0</v>
      </c>
      <c r="V153" s="706">
        <f>IF(+All!$F380="Tulsa",+All!#REF!,IF(+All!$H380="Tulsa",+All!#REF!,0))</f>
        <v>0</v>
      </c>
      <c r="W153" s="76">
        <f>IF(+All!$F380="Tulsa",+All!#REF!,IF(+All!$H380="Tulsa",+All!#REF!,0))</f>
        <v>0</v>
      </c>
      <c r="X153" s="706">
        <f>IF(+All!$F380="Tulsa",+All!#REF!,IF(+All!$H380="Tulsa",+All!#REF!,0))</f>
        <v>0</v>
      </c>
      <c r="Y153" s="707">
        <f>IF(+All!$F380="Tulsa",+All!#REF!,IF(+All!$H380="Tulsa",+All!#REF!,0))</f>
        <v>0</v>
      </c>
      <c r="Z153" s="706">
        <f>IF(+All!$F380="Tulsa",+All!#REF!,IF(+All!$H380="Tulsa",+All!#REF!,0))</f>
        <v>0</v>
      </c>
      <c r="AA153" s="707">
        <f>IF(+All!$F380="Tulsa",+All!#REF!,IF(+All!$H380="Tulsa",+All!#REF!,0))</f>
        <v>0</v>
      </c>
      <c r="AB153" s="706">
        <f>IF(+All!$F380="Tulsa",+All!#REF!,IF(+All!$H380="Tulsa",+All!#REF!,0))</f>
        <v>0</v>
      </c>
      <c r="AC153" s="707">
        <f>IF(+All!$F380="Tulsa",+All!#REF!,IF(+All!$H380="Tulsa",+All!#REF!,0))</f>
        <v>0</v>
      </c>
      <c r="AD153" s="75">
        <f>IF(+All!$F380="Tulsa",+All!#REF!,IF(+All!$H380="Tulsa",+All!#REF!,0))</f>
        <v>0</v>
      </c>
      <c r="AE153" s="76">
        <f>IF(+All!$F380="Tulsa",+All!#REF!,IF(+All!$H380="Tulsa",+All!#REF!,0))</f>
        <v>0</v>
      </c>
      <c r="AF153" s="75">
        <f>IF(+All!$F380="Tulsa",+All!#REF!,IF(+All!$H380="Tulsa",+All!#REF!,0))</f>
        <v>0</v>
      </c>
      <c r="AG153" s="76">
        <f>IF(+All!$F380="Tulsa",+All!#REF!,IF(+All!$H380="Tulsa",+All!#REF!,0))</f>
        <v>0</v>
      </c>
      <c r="AH153" s="75">
        <f>IF(+All!$F380="Tulsa",+All!#REF!,IF(+All!$H380="Tulsa",+All!#REF!,0))</f>
        <v>0</v>
      </c>
      <c r="AI153" s="76">
        <f>IF(+All!$F380="Tulsa",+All!#REF!,IF(+All!$H380="Tulsa",+All!#REF!,0))</f>
        <v>0</v>
      </c>
      <c r="AJ153" s="75">
        <f>IF(+All!$F380="Tulsa",+All!#REF!,IF(+All!$H380="Tulsa",+All!#REF!,0))</f>
        <v>0</v>
      </c>
      <c r="AK153" s="76">
        <f>IF(+All!$F380="Tulsa",+All!#REF!,IF(+All!$H380="Tulsa",+All!#REF!,0))</f>
        <v>0</v>
      </c>
      <c r="AL153" s="586">
        <f>IF(+All!$F380="Tulsa",+All!V380,IF(+All!$H380="Tulsa",+All!V380,0))</f>
        <v>0</v>
      </c>
      <c r="AM153" s="584">
        <f>IF(+All!$F380="Tulsa",+All!W380,IF(+All!$H380="Tulsa",+All!W380,0))</f>
        <v>0</v>
      </c>
      <c r="AN153" s="586">
        <f>IF(+All!$F380="Tulsa",+All!X380,IF(+All!$H380="Tulsa",+All!X380,0))</f>
        <v>0</v>
      </c>
      <c r="AO153" s="585">
        <f>IF(+All!$F380="Tulsa",+All!Y380,IF(+All!$H380="Tulsa",+All!Y380,0))</f>
        <v>0</v>
      </c>
      <c r="AP153" s="84">
        <f>IF(+All!$F380="Tulsa",+All!Z380,IF(+All!$H380="Tulsa",+All!Z380,0))</f>
        <v>0</v>
      </c>
      <c r="AQ153" s="480">
        <f>IF(+All!$F380="Tulsa",+All!#REF!,IF(+All!$H380="Tulsa",+All!#REF!,0))</f>
        <v>0</v>
      </c>
      <c r="AR153" s="81">
        <f>IF(+All!$F380="Tulsa",+All!#REF!,IF(+All!$H380="Tulsa",+All!#REF!,0))</f>
        <v>0</v>
      </c>
      <c r="AS153" s="96">
        <f>IF(+All!$F380="Tulsa",+All!#REF!,IF(+All!$H380="Tulsa",+All!#REF!,0))</f>
        <v>0</v>
      </c>
      <c r="AT153" s="96">
        <f>IF(+All!$F380="Tulsa",+All!#REF!,IF(+All!$H380="Tulsa",+All!#REF!,0))</f>
        <v>0</v>
      </c>
      <c r="AU153" s="81">
        <f>IF(+All!$F380="Tulsa",+All!#REF!,IF(+All!$H380="Tulsa",+All!#REF!,0))</f>
        <v>0</v>
      </c>
      <c r="AV153" s="96">
        <f>IF(+All!$F380="Tulsa",+All!#REF!,IF(+All!$H380="Tulsa",+All!#REF!,0))</f>
        <v>0</v>
      </c>
      <c r="AW153" s="70">
        <f>IF(+All!$F380="Tulsa",+All!#REF!,IF(+All!$H380="Tulsa",+All!#REF!,0))</f>
        <v>0</v>
      </c>
      <c r="AX153" s="96">
        <f>IF(+All!$F380="Tulsa",+All!#REF!,IF(+All!$H380="Tulsa",+All!#REF!,0))</f>
        <v>0</v>
      </c>
      <c r="AY153" s="103">
        <f>IF(+All!$F380="Tulsa",+All!#REF!,IF(+All!$H380="Tulsa",+All!#REF!,0))</f>
        <v>0</v>
      </c>
      <c r="AZ153" s="82">
        <f>IF(+All!$F380="Tulsa",+All!#REF!,IF(+All!$H380="Tulsa",+All!#REF!,0))</f>
        <v>0</v>
      </c>
      <c r="BA153" s="83">
        <f>IF(+All!$F380="Tulsa",+All!#REF!,IF(+All!$H380="Tulsa",+All!#REF!,0))</f>
        <v>0</v>
      </c>
      <c r="BB153" s="83">
        <f>IF(+All!$F380="Tulsa",+All!#REF!,IF(+All!$H380="Tulsa",+All!#REF!,0))</f>
        <v>0</v>
      </c>
      <c r="BC153" s="480">
        <f>IF(+All!$F380="Tulsa",+All!#REF!,IF(+All!$H380="Tulsa",+All!#REF!,0))</f>
        <v>0</v>
      </c>
      <c r="BD153" s="81">
        <f>IF(+All!$F380="Tulsa",+All!#REF!,IF(+All!$H380="Tulsa",+All!#REF!,0))</f>
        <v>0</v>
      </c>
      <c r="BE153" s="96">
        <f>IF(+All!$F380="Tulsa",+All!#REF!,IF(+All!$H380="Tulsa",+All!#REF!,0))</f>
        <v>0</v>
      </c>
      <c r="BF153" s="96">
        <f>IF(+All!$F380="Tulsa",+All!#REF!,IF(+All!$H380="Tulsa",+All!#REF!,0))</f>
        <v>0</v>
      </c>
      <c r="BG153" s="81">
        <f>IF(+All!$F380="Tulsa",+All!#REF!,IF(+All!$H380="Tulsa",+All!#REF!,0))</f>
        <v>0</v>
      </c>
      <c r="BH153" s="96">
        <f>IF(+All!$F380="Tulsa",+All!#REF!,IF(+All!$H380="Tulsa",+All!#REF!,0))</f>
        <v>0</v>
      </c>
      <c r="BI153" s="70">
        <f>IF(+All!$F380="Tulsa",+All!#REF!,IF(+All!$H380="Tulsa",+All!#REF!,0))</f>
        <v>0</v>
      </c>
      <c r="BJ153" s="92">
        <f>IF(+All!$F380="Tulsa",+All!#REF!,IF(+All!$H380="Tulsa",+All!#REF!,0))</f>
        <v>0</v>
      </c>
      <c r="BK153" s="93">
        <f>IF(+All!$F380="Tulsa",+All!#REF!,IF(+All!$H380="Tulsa",+All!#REF!,0))</f>
        <v>0</v>
      </c>
    </row>
    <row r="154" spans="1:63" x14ac:dyDescent="0.8">
      <c r="A154" s="70">
        <f>IF(+All!$F634="Tulsa",+All!A634,IF(+All!$H634="Tulsa",+All!A634,0))</f>
        <v>9</v>
      </c>
      <c r="B154" s="480" t="str">
        <f>IF(+All!$F634="Tulsa",+All!B634,IF(+All!$H634="Tulsa",+All!B634,0))</f>
        <v>Fri</v>
      </c>
      <c r="C154" s="104">
        <f>IF(+All!$F634="Tulsa",+All!C634,IF(+All!$H634="Tulsa",+All!C634,0))</f>
        <v>44498</v>
      </c>
      <c r="D154" s="105">
        <f>IF(+All!$F634="Tulsa",+All!D634,IF(+All!$H634="Tulsa",+All!D634,0))</f>
        <v>0.8125</v>
      </c>
      <c r="E154" s="707" t="str">
        <f>IF(+All!$F634="Tulsa",+All!E634,IF(+All!$H634="Tulsa",+All!E634,0))</f>
        <v>ESPN2</v>
      </c>
      <c r="F154" s="706" t="str">
        <f>IF(+All!$F634="Tulsa",+All!F634,IF(+All!$H634="Tulsa",+All!F634,0))</f>
        <v>Navy</v>
      </c>
      <c r="G154" s="707" t="str">
        <f>IF(+All!$F634="Tulsa",+All!G634,IF(+All!$H634="Tulsa",+All!G634,0))</f>
        <v>AAC</v>
      </c>
      <c r="H154" s="706" t="str">
        <f>IF(+All!$F634="Tulsa",+All!H634,IF(+All!$H634="Tulsa",+All!H634,0))</f>
        <v>Tulsa</v>
      </c>
      <c r="I154" s="707" t="str">
        <f>IF(+All!$F634="Tulsa",+All!I634,IF(+All!$H634="Tulsa",+All!I634,0))</f>
        <v>AAC</v>
      </c>
      <c r="J154" s="706" t="str">
        <f>IF(+All!$F634="Tulsa",+All!J634,IF(+All!$H634="Tulsa",+All!J634,0))</f>
        <v>Tulsa</v>
      </c>
      <c r="K154" s="707" t="str">
        <f>IF(+All!$F634="Tulsa",+All!K634,IF(+All!$H634="Tulsa",+All!K634,0))</f>
        <v>Navy</v>
      </c>
      <c r="L154" s="92">
        <f>IF(+All!$F634="Tulsa",+All!L634,IF(+All!$H634="Tulsa",+All!L634,0))</f>
        <v>11</v>
      </c>
      <c r="M154" s="93">
        <f>IF(+All!$F634="Tulsa",+All!M634,IF(+All!$H634="Tulsa",+All!M634,0))</f>
        <v>46.5</v>
      </c>
      <c r="N154" s="706" t="str">
        <f>IF(+All!$F634="Tulsa",+All!N634,IF(+All!$H634="Tulsa",+All!N634,0))</f>
        <v>Navy</v>
      </c>
      <c r="O154" s="708">
        <f>IF(+All!$F634="Tulsa",+All!O634,IF(+All!$H634="Tulsa",+All!O634,0))</f>
        <v>20</v>
      </c>
      <c r="P154" s="708" t="str">
        <f>IF(+All!$F634="Tulsa",+All!P634,IF(+All!$H634="Tulsa",+All!P634,0))</f>
        <v>Tulsa</v>
      </c>
      <c r="Q154" s="707">
        <f>IF(+All!$F634="Tulsa",+All!Q634,IF(+All!$H634="Tulsa",+All!Q634,0))</f>
        <v>17</v>
      </c>
      <c r="R154" s="706" t="str">
        <f>IF(+All!$F634="Tulsa",+All!R634,IF(+All!$H634="Tulsa",+All!R634,0))</f>
        <v>Navy</v>
      </c>
      <c r="S154" s="708" t="str">
        <f>IF(+All!$F634="Tulsa",+All!S634,IF(+All!$H634="Tulsa",+All!S634,0))</f>
        <v>Tulsa</v>
      </c>
      <c r="T154" s="706" t="str">
        <f>IF(+All!$F634="Tulsa",+All!T634,IF(+All!$H634="Tulsa",+All!T634,0))</f>
        <v>Navy</v>
      </c>
      <c r="U154" s="707" t="str">
        <f>IF(+All!$F634="Tulsa",+All!U634,IF(+All!$H634="Tulsa",+All!U634,0))</f>
        <v>W</v>
      </c>
      <c r="V154" s="706" t="e">
        <f>IF(+All!#REF!="Tulsa",+All!#REF!,IF(+All!#REF!="Tulsa",+All!#REF!,0))</f>
        <v>#REF!</v>
      </c>
      <c r="W154" s="76" t="e">
        <f>IF(+All!#REF!="Tulsa",+All!#REF!,IF(+All!#REF!="Tulsa",+All!#REF!,0))</f>
        <v>#REF!</v>
      </c>
      <c r="X154" s="706" t="e">
        <f>IF(+All!#REF!="Tulsa",+All!#REF!,IF(+All!#REF!="Tulsa",+All!#REF!,0))</f>
        <v>#REF!</v>
      </c>
      <c r="Y154" s="707" t="e">
        <f>IF(+All!#REF!="Tulsa",+All!#REF!,IF(+All!#REF!="Tulsa",+All!#REF!,0))</f>
        <v>#REF!</v>
      </c>
      <c r="Z154" s="706" t="e">
        <f>IF(+All!#REF!="Tulsa",+All!#REF!,IF(+All!#REF!="Tulsa",+All!#REF!,0))</f>
        <v>#REF!</v>
      </c>
      <c r="AA154" s="707" t="e">
        <f>IF(+All!#REF!="Tulsa",+All!#REF!,IF(+All!#REF!="Tulsa",+All!#REF!,0))</f>
        <v>#REF!</v>
      </c>
      <c r="AB154" s="706" t="e">
        <f>IF(+All!#REF!="Tulsa",+All!#REF!,IF(+All!#REF!="Tulsa",+All!#REF!,0))</f>
        <v>#REF!</v>
      </c>
      <c r="AC154" s="707" t="e">
        <f>IF(+All!#REF!="Tulsa",+All!#REF!,IF(+All!#REF!="Tulsa",+All!#REF!,0))</f>
        <v>#REF!</v>
      </c>
      <c r="AD154" s="75" t="e">
        <f>IF(+All!#REF!="Tulsa",+All!#REF!,IF(+All!#REF!="Tulsa",+All!#REF!,0))</f>
        <v>#REF!</v>
      </c>
      <c r="AE154" s="76" t="e">
        <f>IF(+All!#REF!="Tulsa",+All!#REF!,IF(+All!#REF!="Tulsa",+All!#REF!,0))</f>
        <v>#REF!</v>
      </c>
      <c r="AF154" s="75" t="e">
        <f>IF(+All!#REF!="Tulsa",+All!#REF!,IF(+All!#REF!="Tulsa",+All!#REF!,0))</f>
        <v>#REF!</v>
      </c>
      <c r="AG154" s="76" t="e">
        <f>IF(+All!#REF!="Tulsa",+All!#REF!,IF(+All!#REF!="Tulsa",+All!#REF!,0))</f>
        <v>#REF!</v>
      </c>
      <c r="AH154" s="75" t="e">
        <f>IF(+All!#REF!="Tulsa",+All!#REF!,IF(+All!#REF!="Tulsa",+All!#REF!,0))</f>
        <v>#REF!</v>
      </c>
      <c r="AI154" s="76" t="e">
        <f>IF(+All!#REF!="Tulsa",+All!#REF!,IF(+All!#REF!="Tulsa",+All!#REF!,0))</f>
        <v>#REF!</v>
      </c>
      <c r="AJ154" s="75" t="e">
        <f>IF(+All!#REF!="Tulsa",+All!#REF!,IF(+All!#REF!="Tulsa",+All!#REF!,0))</f>
        <v>#REF!</v>
      </c>
      <c r="AK154" s="76" t="e">
        <f>IF(+All!#REF!="Tulsa",+All!#REF!,IF(+All!#REF!="Tulsa",+All!#REF!,0))</f>
        <v>#REF!</v>
      </c>
      <c r="AL154" s="586" t="e">
        <f>IF(+All!#REF!="Tulsa",+All!#REF!,IF(+All!#REF!="Tulsa",+All!#REF!,0))</f>
        <v>#REF!</v>
      </c>
      <c r="AM154" s="584" t="e">
        <f>IF(+All!#REF!="Tulsa",+All!#REF!,IF(+All!#REF!="Tulsa",+All!#REF!,0))</f>
        <v>#REF!</v>
      </c>
      <c r="AN154" s="586" t="e">
        <f>IF(+All!#REF!="Tulsa",+All!#REF!,IF(+All!#REF!="Tulsa",+All!#REF!,0))</f>
        <v>#REF!</v>
      </c>
      <c r="AO154" s="585" t="e">
        <f>IF(+All!#REF!="Tulsa",+All!#REF!,IF(+All!#REF!="Tulsa",+All!#REF!,0))</f>
        <v>#REF!</v>
      </c>
      <c r="AP154" s="84" t="e">
        <f>IF(+All!#REF!="Tulsa",+All!#REF!,IF(+All!#REF!="Tulsa",+All!#REF!,0))</f>
        <v>#REF!</v>
      </c>
      <c r="AQ154" s="480" t="e">
        <f>IF(+All!#REF!="Tulsa",+All!#REF!,IF(+All!#REF!="Tulsa",+All!#REF!,0))</f>
        <v>#REF!</v>
      </c>
      <c r="AR154" s="81" t="e">
        <f>IF(+All!#REF!="Tulsa",+All!#REF!,IF(+All!#REF!="Tulsa",+All!#REF!,0))</f>
        <v>#REF!</v>
      </c>
      <c r="AS154" s="96" t="e">
        <f>IF(+All!#REF!="Tulsa",+All!#REF!,IF(+All!#REF!="Tulsa",+All!#REF!,0))</f>
        <v>#REF!</v>
      </c>
      <c r="AT154" s="96" t="e">
        <f>IF(+All!#REF!="Tulsa",+All!#REF!,IF(+All!#REF!="Tulsa",+All!#REF!,0))</f>
        <v>#REF!</v>
      </c>
      <c r="AU154" s="81" t="e">
        <f>IF(+All!#REF!="Tulsa",+All!#REF!,IF(+All!#REF!="Tulsa",+All!#REF!,0))</f>
        <v>#REF!</v>
      </c>
      <c r="AV154" s="96" t="e">
        <f>IF(+All!#REF!="Tulsa",+All!#REF!,IF(+All!#REF!="Tulsa",+All!#REF!,0))</f>
        <v>#REF!</v>
      </c>
      <c r="AW154" s="70" t="e">
        <f>IF(+All!#REF!="Tulsa",+All!#REF!,IF(+All!#REF!="Tulsa",+All!#REF!,0))</f>
        <v>#REF!</v>
      </c>
      <c r="AX154" s="96" t="e">
        <f>IF(+All!#REF!="Tulsa",+All!#REF!,IF(+All!#REF!="Tulsa",+All!#REF!,0))</f>
        <v>#REF!</v>
      </c>
      <c r="AY154" s="103" t="e">
        <f>IF(+All!#REF!="Tulsa",+All!#REF!,IF(+All!#REF!="Tulsa",+All!#REF!,0))</f>
        <v>#REF!</v>
      </c>
      <c r="AZ154" s="82" t="e">
        <f>IF(+All!#REF!="Tulsa",+All!#REF!,IF(+All!#REF!="Tulsa",+All!#REF!,0))</f>
        <v>#REF!</v>
      </c>
      <c r="BA154" s="83" t="e">
        <f>IF(+All!#REF!="Tulsa",+All!#REF!,IF(+All!#REF!="Tulsa",+All!#REF!,0))</f>
        <v>#REF!</v>
      </c>
      <c r="BB154" s="83" t="e">
        <f>IF(+All!#REF!="Tulsa",+All!#REF!,IF(+All!#REF!="Tulsa",+All!#REF!,0))</f>
        <v>#REF!</v>
      </c>
      <c r="BC154" s="480" t="e">
        <f>IF(+All!#REF!="Tulsa",+All!#REF!,IF(+All!#REF!="Tulsa",+All!#REF!,0))</f>
        <v>#REF!</v>
      </c>
      <c r="BD154" s="81" t="e">
        <f>IF(+All!#REF!="Tulsa",+All!#REF!,IF(+All!#REF!="Tulsa",+All!#REF!,0))</f>
        <v>#REF!</v>
      </c>
      <c r="BE154" s="96" t="e">
        <f>IF(+All!#REF!="Tulsa",+All!#REF!,IF(+All!#REF!="Tulsa",+All!#REF!,0))</f>
        <v>#REF!</v>
      </c>
      <c r="BF154" s="96" t="e">
        <f>IF(+All!#REF!="Tulsa",+All!#REF!,IF(+All!#REF!="Tulsa",+All!#REF!,0))</f>
        <v>#REF!</v>
      </c>
      <c r="BG154" s="81" t="e">
        <f>IF(+All!#REF!="Tulsa",+All!#REF!,IF(+All!#REF!="Tulsa",+All!#REF!,0))</f>
        <v>#REF!</v>
      </c>
      <c r="BH154" s="96" t="e">
        <f>IF(+All!#REF!="Tulsa",+All!#REF!,IF(+All!#REF!="Tulsa",+All!#REF!,0))</f>
        <v>#REF!</v>
      </c>
      <c r="BI154" s="70" t="e">
        <f>IF(+All!#REF!="Tulsa",+All!#REF!,IF(+All!#REF!="Tulsa",+All!#REF!,0))</f>
        <v>#REF!</v>
      </c>
      <c r="BJ154" s="92" t="e">
        <f>IF(+All!#REF!="Tulsa",+All!#REF!,IF(+All!#REF!="Tulsa",+All!#REF!,0))</f>
        <v>#REF!</v>
      </c>
      <c r="BK154" s="93" t="e">
        <f>IF(+All!#REF!="Tulsa",+All!#REF!,IF(+All!#REF!="Tulsa",+All!#REF!,0))</f>
        <v>#REF!</v>
      </c>
    </row>
    <row r="155" spans="1:63" x14ac:dyDescent="0.8">
      <c r="A155" s="70">
        <f>IF(+All!$F717="Tulsa",+All!A717,IF(+All!$H717="Tulsa",+All!A717,0))</f>
        <v>10</v>
      </c>
      <c r="B155" s="480" t="str">
        <f>IF(+All!$F717="Tulsa",+All!B717,IF(+All!$H717="Tulsa",+All!B717,0))</f>
        <v>Sat</v>
      </c>
      <c r="C155" s="104">
        <f>IF(+All!$F717="Tulsa",+All!C717,IF(+All!$H717="Tulsa",+All!C717,0))</f>
        <v>44506</v>
      </c>
      <c r="D155" s="105">
        <f>IF(+All!$F717="Tulsa",+All!D717,IF(+All!$H717="Tulsa",+All!D717,0))</f>
        <v>0.64583333333333337</v>
      </c>
      <c r="E155" s="707" t="str">
        <f>IF(+All!$F717="Tulsa",+All!E717,IF(+All!$H717="Tulsa",+All!E717,0))</f>
        <v>ESPN2</v>
      </c>
      <c r="F155" s="706" t="str">
        <f>IF(+All!$F717="Tulsa",+All!F717,IF(+All!$H717="Tulsa",+All!F717,0))</f>
        <v>Tulsa</v>
      </c>
      <c r="G155" s="707" t="str">
        <f>IF(+All!$F717="Tulsa",+All!G717,IF(+All!$H717="Tulsa",+All!G717,0))</f>
        <v>AAC</v>
      </c>
      <c r="H155" s="706" t="str">
        <f>IF(+All!$F717="Tulsa",+All!H717,IF(+All!$H717="Tulsa",+All!H717,0))</f>
        <v>Cincinnati</v>
      </c>
      <c r="I155" s="707" t="str">
        <f>IF(+All!$F717="Tulsa",+All!I717,IF(+All!$H717="Tulsa",+All!I717,0))</f>
        <v>AAC</v>
      </c>
      <c r="J155" s="706" t="str">
        <f>IF(+All!$F717="Tulsa",+All!J717,IF(+All!$H717="Tulsa",+All!J717,0))</f>
        <v>Cincinnati</v>
      </c>
      <c r="K155" s="707" t="str">
        <f>IF(+All!$F717="Tulsa",+All!K717,IF(+All!$H717="Tulsa",+All!K717,0))</f>
        <v>Tulsa</v>
      </c>
      <c r="L155" s="92">
        <f>IF(+All!$F717="Tulsa",+All!L717,IF(+All!$H717="Tulsa",+All!L717,0))</f>
        <v>22.5</v>
      </c>
      <c r="M155" s="93">
        <f>IF(+All!$F717="Tulsa",+All!M717,IF(+All!$H717="Tulsa",+All!M717,0))</f>
        <v>44.5</v>
      </c>
      <c r="N155" s="706" t="str">
        <f>IF(+All!$F717="Tulsa",+All!N717,IF(+All!$H717="Tulsa",+All!N717,0))</f>
        <v>Cincinnati</v>
      </c>
      <c r="O155" s="708">
        <f>IF(+All!$F717="Tulsa",+All!O717,IF(+All!$H717="Tulsa",+All!O717,0))</f>
        <v>28</v>
      </c>
      <c r="P155" s="708" t="str">
        <f>IF(+All!$F717="Tulsa",+All!P717,IF(+All!$H717="Tulsa",+All!P717,0))</f>
        <v>Tulsa</v>
      </c>
      <c r="Q155" s="707">
        <f>IF(+All!$F717="Tulsa",+All!Q717,IF(+All!$H717="Tulsa",+All!Q717,0))</f>
        <v>20</v>
      </c>
      <c r="R155" s="706" t="str">
        <f>IF(+All!$F717="Tulsa",+All!R717,IF(+All!$H717="Tulsa",+All!R717,0))</f>
        <v>Tulsa</v>
      </c>
      <c r="S155" s="708" t="str">
        <f>IF(+All!$F717="Tulsa",+All!S717,IF(+All!$H717="Tulsa",+All!S717,0))</f>
        <v>Cincinnati</v>
      </c>
      <c r="T155" s="706" t="str">
        <f>IF(+All!$F717="Tulsa",+All!T717,IF(+All!$H717="Tulsa",+All!T717,0))</f>
        <v>Cincinnati</v>
      </c>
      <c r="U155" s="707" t="str">
        <f>IF(+All!$F717="Tulsa",+All!U717,IF(+All!$H717="Tulsa",+All!U717,0))</f>
        <v>L</v>
      </c>
      <c r="V155" s="706" t="e">
        <f>IF(+All!#REF!="Tulsa",+All!#REF!,IF(+All!#REF!="Tulsa",+All!#REF!,0))</f>
        <v>#REF!</v>
      </c>
      <c r="W155" s="76" t="e">
        <f>IF(+All!#REF!="Tulsa",+All!#REF!,IF(+All!#REF!="Tulsa",+All!#REF!,0))</f>
        <v>#REF!</v>
      </c>
      <c r="X155" s="706" t="e">
        <f>IF(+All!#REF!="Tulsa",+All!#REF!,IF(+All!#REF!="Tulsa",+All!#REF!,0))</f>
        <v>#REF!</v>
      </c>
      <c r="Y155" s="707" t="e">
        <f>IF(+All!#REF!="Tulsa",+All!#REF!,IF(+All!#REF!="Tulsa",+All!#REF!,0))</f>
        <v>#REF!</v>
      </c>
      <c r="Z155" s="706" t="e">
        <f>IF(+All!#REF!="Tulsa",+All!#REF!,IF(+All!#REF!="Tulsa",+All!#REF!,0))</f>
        <v>#REF!</v>
      </c>
      <c r="AA155" s="707" t="e">
        <f>IF(+All!#REF!="Tulsa",+All!#REF!,IF(+All!#REF!="Tulsa",+All!#REF!,0))</f>
        <v>#REF!</v>
      </c>
      <c r="AB155" s="706" t="e">
        <f>IF(+All!#REF!="Tulsa",+All!#REF!,IF(+All!#REF!="Tulsa",+All!#REF!,0))</f>
        <v>#REF!</v>
      </c>
      <c r="AC155" s="707" t="e">
        <f>IF(+All!#REF!="Tulsa",+All!#REF!,IF(+All!#REF!="Tulsa",+All!#REF!,0))</f>
        <v>#REF!</v>
      </c>
      <c r="AD155" s="75" t="e">
        <f>IF(+All!#REF!="Tulsa",+All!#REF!,IF(+All!#REF!="Tulsa",+All!#REF!,0))</f>
        <v>#REF!</v>
      </c>
      <c r="AE155" s="76" t="e">
        <f>IF(+All!#REF!="Tulsa",+All!#REF!,IF(+All!#REF!="Tulsa",+All!#REF!,0))</f>
        <v>#REF!</v>
      </c>
      <c r="AF155" s="75" t="e">
        <f>IF(+All!#REF!="Tulsa",+All!#REF!,IF(+All!#REF!="Tulsa",+All!#REF!,0))</f>
        <v>#REF!</v>
      </c>
      <c r="AG155" s="76" t="e">
        <f>IF(+All!#REF!="Tulsa",+All!#REF!,IF(+All!#REF!="Tulsa",+All!#REF!,0))</f>
        <v>#REF!</v>
      </c>
      <c r="AH155" s="75" t="e">
        <f>IF(+All!#REF!="Tulsa",+All!#REF!,IF(+All!#REF!="Tulsa",+All!#REF!,0))</f>
        <v>#REF!</v>
      </c>
      <c r="AI155" s="76" t="e">
        <f>IF(+All!#REF!="Tulsa",+All!#REF!,IF(+All!#REF!="Tulsa",+All!#REF!,0))</f>
        <v>#REF!</v>
      </c>
      <c r="AJ155" s="75" t="e">
        <f>IF(+All!#REF!="Tulsa",+All!#REF!,IF(+All!#REF!="Tulsa",+All!#REF!,0))</f>
        <v>#REF!</v>
      </c>
      <c r="AK155" s="76" t="e">
        <f>IF(+All!#REF!="Tulsa",+All!#REF!,IF(+All!#REF!="Tulsa",+All!#REF!,0))</f>
        <v>#REF!</v>
      </c>
      <c r="AL155" s="586" t="e">
        <f>IF(+All!#REF!="Tulsa",+All!#REF!,IF(+All!#REF!="Tulsa",+All!#REF!,0))</f>
        <v>#REF!</v>
      </c>
      <c r="AM155" s="584" t="e">
        <f>IF(+All!#REF!="Tulsa",+All!#REF!,IF(+All!#REF!="Tulsa",+All!#REF!,0))</f>
        <v>#REF!</v>
      </c>
      <c r="AN155" s="586" t="e">
        <f>IF(+All!#REF!="Tulsa",+All!#REF!,IF(+All!#REF!="Tulsa",+All!#REF!,0))</f>
        <v>#REF!</v>
      </c>
      <c r="AO155" s="585" t="e">
        <f>IF(+All!#REF!="Tulsa",+All!#REF!,IF(+All!#REF!="Tulsa",+All!#REF!,0))</f>
        <v>#REF!</v>
      </c>
      <c r="AP155" s="84" t="e">
        <f>IF(+All!#REF!="Tulsa",+All!#REF!,IF(+All!#REF!="Tulsa",+All!#REF!,0))</f>
        <v>#REF!</v>
      </c>
      <c r="AQ155" s="480" t="e">
        <f>IF(+All!#REF!="Tulsa",+All!#REF!,IF(+All!#REF!="Tulsa",+All!#REF!,0))</f>
        <v>#REF!</v>
      </c>
      <c r="AR155" s="81" t="e">
        <f>IF(+All!#REF!="Tulsa",+All!#REF!,IF(+All!#REF!="Tulsa",+All!#REF!,0))</f>
        <v>#REF!</v>
      </c>
      <c r="AS155" s="96" t="e">
        <f>IF(+All!#REF!="Tulsa",+All!#REF!,IF(+All!#REF!="Tulsa",+All!#REF!,0))</f>
        <v>#REF!</v>
      </c>
      <c r="AT155" s="96" t="e">
        <f>IF(+All!#REF!="Tulsa",+All!#REF!,IF(+All!#REF!="Tulsa",+All!#REF!,0))</f>
        <v>#REF!</v>
      </c>
      <c r="AU155" s="81" t="e">
        <f>IF(+All!#REF!="Tulsa",+All!#REF!,IF(+All!#REF!="Tulsa",+All!#REF!,0))</f>
        <v>#REF!</v>
      </c>
      <c r="AV155" s="96" t="e">
        <f>IF(+All!#REF!="Tulsa",+All!#REF!,IF(+All!#REF!="Tulsa",+All!#REF!,0))</f>
        <v>#REF!</v>
      </c>
      <c r="AW155" s="70" t="e">
        <f>IF(+All!#REF!="Tulsa",+All!#REF!,IF(+All!#REF!="Tulsa",+All!#REF!,0))</f>
        <v>#REF!</v>
      </c>
      <c r="AX155" s="96" t="e">
        <f>IF(+All!#REF!="Tulsa",+All!#REF!,IF(+All!#REF!="Tulsa",+All!#REF!,0))</f>
        <v>#REF!</v>
      </c>
      <c r="AY155" s="103" t="e">
        <f>IF(+All!#REF!="Tulsa",+All!#REF!,IF(+All!#REF!="Tulsa",+All!#REF!,0))</f>
        <v>#REF!</v>
      </c>
      <c r="AZ155" s="82" t="e">
        <f>IF(+All!#REF!="Tulsa",+All!#REF!,IF(+All!#REF!="Tulsa",+All!#REF!,0))</f>
        <v>#REF!</v>
      </c>
      <c r="BA155" s="83" t="e">
        <f>IF(+All!#REF!="Tulsa",+All!#REF!,IF(+All!#REF!="Tulsa",+All!#REF!,0))</f>
        <v>#REF!</v>
      </c>
      <c r="BB155" s="83" t="e">
        <f>IF(+All!#REF!="Tulsa",+All!#REF!,IF(+All!#REF!="Tulsa",+All!#REF!,0))</f>
        <v>#REF!</v>
      </c>
      <c r="BC155" s="480" t="e">
        <f>IF(+All!#REF!="Tulsa",+All!#REF!,IF(+All!#REF!="Tulsa",+All!#REF!,0))</f>
        <v>#REF!</v>
      </c>
      <c r="BD155" s="81" t="e">
        <f>IF(+All!#REF!="Tulsa",+All!#REF!,IF(+All!#REF!="Tulsa",+All!#REF!,0))</f>
        <v>#REF!</v>
      </c>
      <c r="BE155" s="96" t="e">
        <f>IF(+All!#REF!="Tulsa",+All!#REF!,IF(+All!#REF!="Tulsa",+All!#REF!,0))</f>
        <v>#REF!</v>
      </c>
      <c r="BF155" s="96" t="e">
        <f>IF(+All!#REF!="Tulsa",+All!#REF!,IF(+All!#REF!="Tulsa",+All!#REF!,0))</f>
        <v>#REF!</v>
      </c>
      <c r="BG155" s="81" t="e">
        <f>IF(+All!#REF!="Tulsa",+All!#REF!,IF(+All!#REF!="Tulsa",+All!#REF!,0))</f>
        <v>#REF!</v>
      </c>
      <c r="BH155" s="96" t="e">
        <f>IF(+All!#REF!="Tulsa",+All!#REF!,IF(+All!#REF!="Tulsa",+All!#REF!,0))</f>
        <v>#REF!</v>
      </c>
      <c r="BI155" s="70" t="e">
        <f>IF(+All!#REF!="Tulsa",+All!#REF!,IF(+All!#REF!="Tulsa",+All!#REF!,0))</f>
        <v>#REF!</v>
      </c>
      <c r="BJ155" s="92" t="e">
        <f>IF(+All!#REF!="Tulsa",+All!#REF!,IF(+All!#REF!="Tulsa",+All!#REF!,0))</f>
        <v>#REF!</v>
      </c>
      <c r="BK155" s="93" t="e">
        <f>IF(+All!#REF!="Tulsa",+All!#REF!,IF(+All!#REF!="Tulsa",+All!#REF!,0))</f>
        <v>#REF!</v>
      </c>
    </row>
    <row r="156" spans="1:63" x14ac:dyDescent="0.8">
      <c r="A156" s="70">
        <f>IF(+All!$F792="Tulsa",+All!A792,IF(+All!$H792="Tulsa",+All!A792,0))</f>
        <v>11</v>
      </c>
      <c r="B156" s="480" t="str">
        <f>IF(+All!$F792="Tulsa",+All!B792,IF(+All!$H792="Tulsa",+All!B792,0))</f>
        <v>Sat</v>
      </c>
      <c r="C156" s="104">
        <f>IF(+All!$F792="Tulsa",+All!C792,IF(+All!$H792="Tulsa",+All!C792,0))</f>
        <v>44513</v>
      </c>
      <c r="D156" s="105">
        <f>IF(+All!$F792="Tulsa",+All!D792,IF(+All!$H792="Tulsa",+All!D792,0))</f>
        <v>0.66666666666666663</v>
      </c>
      <c r="E156" s="707" t="str">
        <f>IF(+All!$F792="Tulsa",+All!E792,IF(+All!$H792="Tulsa",+All!E792,0))</f>
        <v>ESPNU</v>
      </c>
      <c r="F156" s="706" t="str">
        <f>IF(+All!$F792="Tulsa",+All!F792,IF(+All!$H792="Tulsa",+All!F792,0))</f>
        <v>Tulsa</v>
      </c>
      <c r="G156" s="707" t="str">
        <f>IF(+All!$F792="Tulsa",+All!G792,IF(+All!$H792="Tulsa",+All!G792,0))</f>
        <v>AAC</v>
      </c>
      <c r="H156" s="706" t="str">
        <f>IF(+All!$F792="Tulsa",+All!H792,IF(+All!$H792="Tulsa",+All!H792,0))</f>
        <v>Tulane</v>
      </c>
      <c r="I156" s="707" t="str">
        <f>IF(+All!$F792="Tulsa",+All!I792,IF(+All!$H792="Tulsa",+All!I792,0))</f>
        <v>AAC</v>
      </c>
      <c r="J156" s="706" t="str">
        <f>IF(+All!$F792="Tulsa",+All!J792,IF(+All!$H792="Tulsa",+All!J792,0))</f>
        <v>Tulsa</v>
      </c>
      <c r="K156" s="707" t="str">
        <f>IF(+All!$F792="Tulsa",+All!K792,IF(+All!$H792="Tulsa",+All!K792,0))</f>
        <v>Tulane</v>
      </c>
      <c r="L156" s="92">
        <f>IF(+All!$F792="Tulsa",+All!L792,IF(+All!$H792="Tulsa",+All!L792,0))</f>
        <v>3</v>
      </c>
      <c r="M156" s="93">
        <f>IF(+All!$F792="Tulsa",+All!M792,IF(+All!$H792="Tulsa",+All!M792,0))</f>
        <v>58</v>
      </c>
      <c r="N156" s="706" t="str">
        <f>IF(+All!$F792="Tulsa",+All!N792,IF(+All!$H792="Tulsa",+All!N792,0))</f>
        <v>Tulsa</v>
      </c>
      <c r="O156" s="708">
        <f>IF(+All!$F792="Tulsa",+All!O792,IF(+All!$H792="Tulsa",+All!O792,0))</f>
        <v>20</v>
      </c>
      <c r="P156" s="708" t="str">
        <f>IF(+All!$F792="Tulsa",+All!P792,IF(+All!$H792="Tulsa",+All!P792,0))</f>
        <v>Tulane</v>
      </c>
      <c r="Q156" s="707">
        <f>IF(+All!$F792="Tulsa",+All!Q792,IF(+All!$H792="Tulsa",+All!Q792,0))</f>
        <v>13</v>
      </c>
      <c r="R156" s="706" t="str">
        <f>IF(+All!$F792="Tulsa",+All!R792,IF(+All!$H792="Tulsa",+All!R792,0))</f>
        <v>Tulsa</v>
      </c>
      <c r="S156" s="708" t="str">
        <f>IF(+All!$F792="Tulsa",+All!S792,IF(+All!$H792="Tulsa",+All!S792,0))</f>
        <v>Tulane</v>
      </c>
      <c r="T156" s="706" t="str">
        <f>IF(+All!$F792="Tulsa",+All!T792,IF(+All!$H792="Tulsa",+All!T792,0))</f>
        <v>Tulane</v>
      </c>
      <c r="U156" s="707" t="str">
        <f>IF(+All!$F792="Tulsa",+All!U792,IF(+All!$H792="Tulsa",+All!U792,0))</f>
        <v>L</v>
      </c>
      <c r="V156" s="706">
        <f>IF(+All!$F544="Tulsa",+All!#REF!,IF(+All!$H544="Tulsa",+All!#REF!,0))</f>
        <v>0</v>
      </c>
      <c r="W156" s="76">
        <f>IF(+All!$F544="Tulsa",+All!#REF!,IF(+All!$H544="Tulsa",+All!#REF!,0))</f>
        <v>0</v>
      </c>
      <c r="X156" s="706">
        <f>IF(+All!$F544="Tulsa",+All!#REF!,IF(+All!$H544="Tulsa",+All!#REF!,0))</f>
        <v>0</v>
      </c>
      <c r="Y156" s="707">
        <f>IF(+All!$F544="Tulsa",+All!#REF!,IF(+All!$H544="Tulsa",+All!#REF!,0))</f>
        <v>0</v>
      </c>
      <c r="Z156" s="706">
        <f>IF(+All!$F544="Tulsa",+All!#REF!,IF(+All!$H544="Tulsa",+All!#REF!,0))</f>
        <v>0</v>
      </c>
      <c r="AA156" s="707">
        <f>IF(+All!$F544="Tulsa",+All!#REF!,IF(+All!$H544="Tulsa",+All!#REF!,0))</f>
        <v>0</v>
      </c>
      <c r="AB156" s="706">
        <f>IF(+All!$F544="Tulsa",+All!#REF!,IF(+All!$H544="Tulsa",+All!#REF!,0))</f>
        <v>0</v>
      </c>
      <c r="AC156" s="707">
        <f>IF(+All!$F544="Tulsa",+All!#REF!,IF(+All!$H544="Tulsa",+All!#REF!,0))</f>
        <v>0</v>
      </c>
      <c r="AD156" s="75">
        <f>IF(+All!$F544="Tulsa",+All!#REF!,IF(+All!$H544="Tulsa",+All!#REF!,0))</f>
        <v>0</v>
      </c>
      <c r="AE156" s="76">
        <f>IF(+All!$F544="Tulsa",+All!#REF!,IF(+All!$H544="Tulsa",+All!#REF!,0))</f>
        <v>0</v>
      </c>
      <c r="AF156" s="75">
        <f>IF(+All!$F544="Tulsa",+All!#REF!,IF(+All!$H544="Tulsa",+All!#REF!,0))</f>
        <v>0</v>
      </c>
      <c r="AG156" s="76">
        <f>IF(+All!$F544="Tulsa",+All!#REF!,IF(+All!$H544="Tulsa",+All!#REF!,0))</f>
        <v>0</v>
      </c>
      <c r="AH156" s="75">
        <f>IF(+All!$F544="Tulsa",+All!#REF!,IF(+All!$H544="Tulsa",+All!#REF!,0))</f>
        <v>0</v>
      </c>
      <c r="AI156" s="76">
        <f>IF(+All!$F544="Tulsa",+All!#REF!,IF(+All!$H544="Tulsa",+All!#REF!,0))</f>
        <v>0</v>
      </c>
      <c r="AJ156" s="75">
        <f>IF(+All!$F544="Tulsa",+All!#REF!,IF(+All!$H544="Tulsa",+All!#REF!,0))</f>
        <v>0</v>
      </c>
      <c r="AK156" s="76">
        <f>IF(+All!$F544="Tulsa",+All!#REF!,IF(+All!$H544="Tulsa",+All!#REF!,0))</f>
        <v>0</v>
      </c>
      <c r="AL156" s="586">
        <f>IF(+All!$F544="Tulsa",+All!V544,IF(+All!$H544="Tulsa",+All!V544,0))</f>
        <v>0</v>
      </c>
      <c r="AM156" s="584">
        <f>IF(+All!$F544="Tulsa",+All!W544,IF(+All!$H544="Tulsa",+All!W544,0))</f>
        <v>0</v>
      </c>
      <c r="AN156" s="586">
        <f>IF(+All!$F544="Tulsa",+All!X544,IF(+All!$H544="Tulsa",+All!X544,0))</f>
        <v>0</v>
      </c>
      <c r="AO156" s="585">
        <f>IF(+All!$F544="Tulsa",+All!Y544,IF(+All!$H544="Tulsa",+All!Y544,0))</f>
        <v>0</v>
      </c>
      <c r="AP156" s="84">
        <f>IF(+All!$F544="Tulsa",+All!Z544,IF(+All!$H544="Tulsa",+All!Z544,0))</f>
        <v>0</v>
      </c>
      <c r="AQ156" s="480">
        <f>IF(+All!$F544="Tulsa",+All!#REF!,IF(+All!$H544="Tulsa",+All!#REF!,0))</f>
        <v>0</v>
      </c>
      <c r="AR156" s="81">
        <f>IF(+All!$F544="Tulsa",+All!#REF!,IF(+All!$H544="Tulsa",+All!#REF!,0))</f>
        <v>0</v>
      </c>
      <c r="AS156" s="96">
        <f>IF(+All!$F544="Tulsa",+All!#REF!,IF(+All!$H544="Tulsa",+All!#REF!,0))</f>
        <v>0</v>
      </c>
      <c r="AT156" s="96">
        <f>IF(+All!$F544="Tulsa",+All!#REF!,IF(+All!$H544="Tulsa",+All!#REF!,0))</f>
        <v>0</v>
      </c>
      <c r="AU156" s="81">
        <f>IF(+All!$F544="Tulsa",+All!#REF!,IF(+All!$H544="Tulsa",+All!#REF!,0))</f>
        <v>0</v>
      </c>
      <c r="AV156" s="96">
        <f>IF(+All!$F544="Tulsa",+All!#REF!,IF(+All!$H544="Tulsa",+All!#REF!,0))</f>
        <v>0</v>
      </c>
      <c r="AW156" s="70">
        <f>IF(+All!$F544="Tulsa",+All!#REF!,IF(+All!$H544="Tulsa",+All!#REF!,0))</f>
        <v>0</v>
      </c>
      <c r="AX156" s="96">
        <f>IF(+All!$F544="Tulsa",+All!#REF!,IF(+All!$H544="Tulsa",+All!#REF!,0))</f>
        <v>0</v>
      </c>
      <c r="AY156" s="103">
        <f>IF(+All!$F544="Tulsa",+All!#REF!,IF(+All!$H544="Tulsa",+All!#REF!,0))</f>
        <v>0</v>
      </c>
      <c r="AZ156" s="82">
        <f>IF(+All!$F544="Tulsa",+All!#REF!,IF(+All!$H544="Tulsa",+All!#REF!,0))</f>
        <v>0</v>
      </c>
      <c r="BA156" s="83">
        <f>IF(+All!$F544="Tulsa",+All!#REF!,IF(+All!$H544="Tulsa",+All!#REF!,0))</f>
        <v>0</v>
      </c>
      <c r="BB156" s="83">
        <f>IF(+All!$F544="Tulsa",+All!#REF!,IF(+All!$H544="Tulsa",+All!#REF!,0))</f>
        <v>0</v>
      </c>
      <c r="BC156" s="480">
        <f>IF(+All!$F544="Tulsa",+All!#REF!,IF(+All!$H544="Tulsa",+All!#REF!,0))</f>
        <v>0</v>
      </c>
      <c r="BD156" s="81">
        <f>IF(+All!$F544="Tulsa",+All!#REF!,IF(+All!$H544="Tulsa",+All!#REF!,0))</f>
        <v>0</v>
      </c>
      <c r="BE156" s="96">
        <f>IF(+All!$F544="Tulsa",+All!#REF!,IF(+All!$H544="Tulsa",+All!#REF!,0))</f>
        <v>0</v>
      </c>
      <c r="BF156" s="96">
        <f>IF(+All!$F544="Tulsa",+All!#REF!,IF(+All!$H544="Tulsa",+All!#REF!,0))</f>
        <v>0</v>
      </c>
      <c r="BG156" s="81">
        <f>IF(+All!$F544="Tulsa",+All!#REF!,IF(+All!$H544="Tulsa",+All!#REF!,0))</f>
        <v>0</v>
      </c>
      <c r="BH156" s="96">
        <f>IF(+All!$F544="Tulsa",+All!#REF!,IF(+All!$H544="Tulsa",+All!#REF!,0))</f>
        <v>0</v>
      </c>
      <c r="BI156" s="70">
        <f>IF(+All!$F544="Tulsa",+All!#REF!,IF(+All!$H544="Tulsa",+All!#REF!,0))</f>
        <v>0</v>
      </c>
      <c r="BJ156" s="92">
        <f>IF(+All!$F544="Tulsa",+All!#REF!,IF(+All!$H544="Tulsa",+All!#REF!,0))</f>
        <v>0</v>
      </c>
      <c r="BK156" s="93">
        <f>IF(+All!$F544="Tulsa",+All!#REF!,IF(+All!$H544="Tulsa",+All!#REF!,0))</f>
        <v>0</v>
      </c>
    </row>
    <row r="157" spans="1:63" x14ac:dyDescent="0.8">
      <c r="A157" s="70">
        <f>IF(+All!$F862="Tulsa",+All!A862,IF(+All!$H862="Tulsa",+All!A862,0))</f>
        <v>12</v>
      </c>
      <c r="B157" s="480" t="str">
        <f>IF(+All!$F862="Tulsa",+All!B862,IF(+All!$H862="Tulsa",+All!B862,0))</f>
        <v>Sat</v>
      </c>
      <c r="C157" s="104">
        <f>IF(+All!$F862="Tulsa",+All!C862,IF(+All!$H862="Tulsa",+All!C862,0))</f>
        <v>44520</v>
      </c>
      <c r="D157" s="105">
        <f>IF(+All!$F862="Tulsa",+All!D862,IF(+All!$H862="Tulsa",+All!D862,0))</f>
        <v>0.66666666666666663</v>
      </c>
      <c r="E157" s="707">
        <f>IF(+All!$F862="Tulsa",+All!E862,IF(+All!$H862="Tulsa",+All!E862,0))</f>
        <v>0</v>
      </c>
      <c r="F157" s="706" t="str">
        <f>IF(+All!$F862="Tulsa",+All!F862,IF(+All!$H862="Tulsa",+All!F862,0))</f>
        <v>Temple</v>
      </c>
      <c r="G157" s="707" t="str">
        <f>IF(+All!$F862="Tulsa",+All!G862,IF(+All!$H862="Tulsa",+All!G862,0))</f>
        <v>AAC</v>
      </c>
      <c r="H157" s="706" t="str">
        <f>IF(+All!$F862="Tulsa",+All!H862,IF(+All!$H862="Tulsa",+All!H862,0))</f>
        <v>Tulsa</v>
      </c>
      <c r="I157" s="707" t="str">
        <f>IF(+All!$F862="Tulsa",+All!I862,IF(+All!$H862="Tulsa",+All!I862,0))</f>
        <v>AAC</v>
      </c>
      <c r="J157" s="706" t="str">
        <f>IF(+All!$F862="Tulsa",+All!J862,IF(+All!$H862="Tulsa",+All!J862,0))</f>
        <v>Tulsa</v>
      </c>
      <c r="K157" s="707" t="str">
        <f>IF(+All!$F862="Tulsa",+All!K862,IF(+All!$H862="Tulsa",+All!K862,0))</f>
        <v>Temple</v>
      </c>
      <c r="L157" s="92">
        <f>IF(+All!$F862="Tulsa",+All!L862,IF(+All!$H862="Tulsa",+All!L862,0))</f>
        <v>22.5</v>
      </c>
      <c r="M157" s="93">
        <f>IF(+All!$F862="Tulsa",+All!M862,IF(+All!$H862="Tulsa",+All!M862,0))</f>
        <v>50.5</v>
      </c>
      <c r="N157" s="706" t="str">
        <f>IF(+All!$F862="Tulsa",+All!N862,IF(+All!$H862="Tulsa",+All!N862,0))</f>
        <v>Tulsa</v>
      </c>
      <c r="O157" s="708">
        <f>IF(+All!$F862="Tulsa",+All!O862,IF(+All!$H862="Tulsa",+All!O862,0))</f>
        <v>44</v>
      </c>
      <c r="P157" s="708" t="str">
        <f>IF(+All!$F862="Tulsa",+All!P862,IF(+All!$H862="Tulsa",+All!P862,0))</f>
        <v>Temple</v>
      </c>
      <c r="Q157" s="707">
        <f>IF(+All!$F862="Tulsa",+All!Q862,IF(+All!$H862="Tulsa",+All!Q862,0))</f>
        <v>10</v>
      </c>
      <c r="R157" s="706" t="str">
        <f>IF(+All!$F862="Tulsa",+All!R862,IF(+All!$H862="Tulsa",+All!R862,0))</f>
        <v>Tulsa</v>
      </c>
      <c r="S157" s="708" t="str">
        <f>IF(+All!$F862="Tulsa",+All!S862,IF(+All!$H862="Tulsa",+All!S862,0))</f>
        <v>Temple</v>
      </c>
      <c r="T157" s="706" t="str">
        <f>IF(+All!$F862="Tulsa",+All!T862,IF(+All!$H862="Tulsa",+All!T862,0))</f>
        <v>Tulsa</v>
      </c>
      <c r="U157" s="707" t="str">
        <f>IF(+All!$F862="Tulsa",+All!U862,IF(+All!$H862="Tulsa",+All!U862,0))</f>
        <v>W</v>
      </c>
      <c r="V157" s="706">
        <f>IF(+All!$F554="Tulsa",+All!#REF!,IF(+All!$H554="Tulsa",+All!#REF!,0))</f>
        <v>0</v>
      </c>
      <c r="W157" s="76">
        <f>IF(+All!$F554="Tulsa",+All!#REF!,IF(+All!$H554="Tulsa",+All!#REF!,0))</f>
        <v>0</v>
      </c>
      <c r="X157" s="706">
        <f>IF(+All!$F554="Tulsa",+All!#REF!,IF(+All!$H554="Tulsa",+All!#REF!,0))</f>
        <v>0</v>
      </c>
      <c r="Y157" s="707">
        <f>IF(+All!$F554="Tulsa",+All!#REF!,IF(+All!$H554="Tulsa",+All!#REF!,0))</f>
        <v>0</v>
      </c>
      <c r="Z157" s="706">
        <f>IF(+All!$F554="Tulsa",+All!#REF!,IF(+All!$H554="Tulsa",+All!#REF!,0))</f>
        <v>0</v>
      </c>
      <c r="AA157" s="707">
        <f>IF(+All!$F554="Tulsa",+All!#REF!,IF(+All!$H554="Tulsa",+All!#REF!,0))</f>
        <v>0</v>
      </c>
      <c r="AB157" s="706">
        <f>IF(+All!$F554="Tulsa",+All!#REF!,IF(+All!$H554="Tulsa",+All!#REF!,0))</f>
        <v>0</v>
      </c>
      <c r="AC157" s="707">
        <f>IF(+All!$F554="Tulsa",+All!#REF!,IF(+All!$H554="Tulsa",+All!#REF!,0))</f>
        <v>0</v>
      </c>
      <c r="AD157" s="75">
        <f>IF(+All!$F554="Tulsa",+All!#REF!,IF(+All!$H554="Tulsa",+All!#REF!,0))</f>
        <v>0</v>
      </c>
      <c r="AE157" s="76">
        <f>IF(+All!$F554="Tulsa",+All!#REF!,IF(+All!$H554="Tulsa",+All!#REF!,0))</f>
        <v>0</v>
      </c>
      <c r="AF157" s="75">
        <f>IF(+All!$F554="Tulsa",+All!#REF!,IF(+All!$H554="Tulsa",+All!#REF!,0))</f>
        <v>0</v>
      </c>
      <c r="AG157" s="76">
        <f>IF(+All!$F554="Tulsa",+All!#REF!,IF(+All!$H554="Tulsa",+All!#REF!,0))</f>
        <v>0</v>
      </c>
      <c r="AH157" s="75">
        <f>IF(+All!$F554="Tulsa",+All!#REF!,IF(+All!$H554="Tulsa",+All!#REF!,0))</f>
        <v>0</v>
      </c>
      <c r="AI157" s="76">
        <f>IF(+All!$F554="Tulsa",+All!#REF!,IF(+All!$H554="Tulsa",+All!#REF!,0))</f>
        <v>0</v>
      </c>
      <c r="AJ157" s="75">
        <f>IF(+All!$F554="Tulsa",+All!#REF!,IF(+All!$H554="Tulsa",+All!#REF!,0))</f>
        <v>0</v>
      </c>
      <c r="AK157" s="76">
        <f>IF(+All!$F554="Tulsa",+All!#REF!,IF(+All!$H554="Tulsa",+All!#REF!,0))</f>
        <v>0</v>
      </c>
      <c r="AL157" s="586">
        <f>IF(+All!$F554="Tulsa",+All!V554,IF(+All!$H554="Tulsa",+All!V554,0))</f>
        <v>0</v>
      </c>
      <c r="AM157" s="584">
        <f>IF(+All!$F554="Tulsa",+All!W554,IF(+All!$H554="Tulsa",+All!W554,0))</f>
        <v>0</v>
      </c>
      <c r="AN157" s="586">
        <f>IF(+All!$F554="Tulsa",+All!X554,IF(+All!$H554="Tulsa",+All!X554,0))</f>
        <v>0</v>
      </c>
      <c r="AO157" s="585">
        <f>IF(+All!$F554="Tulsa",+All!Y554,IF(+All!$H554="Tulsa",+All!Y554,0))</f>
        <v>0</v>
      </c>
      <c r="AP157" s="84">
        <f>IF(+All!$F554="Tulsa",+All!Z554,IF(+All!$H554="Tulsa",+All!Z554,0))</f>
        <v>0</v>
      </c>
      <c r="AQ157" s="480">
        <f>IF(+All!$F554="Tulsa",+All!#REF!,IF(+All!$H554="Tulsa",+All!#REF!,0))</f>
        <v>0</v>
      </c>
      <c r="AR157" s="81">
        <f>IF(+All!$F554="Tulsa",+All!#REF!,IF(+All!$H554="Tulsa",+All!#REF!,0))</f>
        <v>0</v>
      </c>
      <c r="AS157" s="96">
        <f>IF(+All!$F554="Tulsa",+All!#REF!,IF(+All!$H554="Tulsa",+All!#REF!,0))</f>
        <v>0</v>
      </c>
      <c r="AT157" s="96">
        <f>IF(+All!$F554="Tulsa",+All!#REF!,IF(+All!$H554="Tulsa",+All!#REF!,0))</f>
        <v>0</v>
      </c>
      <c r="AU157" s="81">
        <f>IF(+All!$F554="Tulsa",+All!#REF!,IF(+All!$H554="Tulsa",+All!#REF!,0))</f>
        <v>0</v>
      </c>
      <c r="AV157" s="96">
        <f>IF(+All!$F554="Tulsa",+All!#REF!,IF(+All!$H554="Tulsa",+All!#REF!,0))</f>
        <v>0</v>
      </c>
      <c r="AW157" s="70">
        <f>IF(+All!$F554="Tulsa",+All!#REF!,IF(+All!$H554="Tulsa",+All!#REF!,0))</f>
        <v>0</v>
      </c>
      <c r="AX157" s="96">
        <f>IF(+All!$F554="Tulsa",+All!#REF!,IF(+All!$H554="Tulsa",+All!#REF!,0))</f>
        <v>0</v>
      </c>
      <c r="AY157" s="103">
        <f>IF(+All!$F554="Tulsa",+All!#REF!,IF(+All!$H554="Tulsa",+All!#REF!,0))</f>
        <v>0</v>
      </c>
      <c r="AZ157" s="82">
        <f>IF(+All!$F554="Tulsa",+All!#REF!,IF(+All!$H554="Tulsa",+All!#REF!,0))</f>
        <v>0</v>
      </c>
      <c r="BA157" s="83">
        <f>IF(+All!$F554="Tulsa",+All!#REF!,IF(+All!$H554="Tulsa",+All!#REF!,0))</f>
        <v>0</v>
      </c>
      <c r="BB157" s="83">
        <f>IF(+All!$F554="Tulsa",+All!#REF!,IF(+All!$H554="Tulsa",+All!#REF!,0))</f>
        <v>0</v>
      </c>
      <c r="BC157" s="480">
        <f>IF(+All!$F554="Tulsa",+All!#REF!,IF(+All!$H554="Tulsa",+All!#REF!,0))</f>
        <v>0</v>
      </c>
      <c r="BD157" s="81">
        <f>IF(+All!$F554="Tulsa",+All!#REF!,IF(+All!$H554="Tulsa",+All!#REF!,0))</f>
        <v>0</v>
      </c>
      <c r="BE157" s="96">
        <f>IF(+All!$F554="Tulsa",+All!#REF!,IF(+All!$H554="Tulsa",+All!#REF!,0))</f>
        <v>0</v>
      </c>
      <c r="BF157" s="96">
        <f>IF(+All!$F554="Tulsa",+All!#REF!,IF(+All!$H554="Tulsa",+All!#REF!,0))</f>
        <v>0</v>
      </c>
      <c r="BG157" s="81">
        <f>IF(+All!$F554="Tulsa",+All!#REF!,IF(+All!$H554="Tulsa",+All!#REF!,0))</f>
        <v>0</v>
      </c>
      <c r="BH157" s="96">
        <f>IF(+All!$F554="Tulsa",+All!#REF!,IF(+All!$H554="Tulsa",+All!#REF!,0))</f>
        <v>0</v>
      </c>
      <c r="BI157" s="70">
        <f>IF(+All!$F554="Tulsa",+All!#REF!,IF(+All!$H554="Tulsa",+All!#REF!,0))</f>
        <v>0</v>
      </c>
      <c r="BJ157" s="92">
        <f>IF(+All!$F554="Tulsa",+All!#REF!,IF(+All!$H554="Tulsa",+All!#REF!,0))</f>
        <v>0</v>
      </c>
      <c r="BK157" s="93">
        <f>IF(+All!$F554="Tulsa",+All!#REF!,IF(+All!$H554="Tulsa",+All!#REF!,0))</f>
        <v>0</v>
      </c>
    </row>
    <row r="158" spans="1:63" x14ac:dyDescent="0.8">
      <c r="A158" s="70">
        <f>IF(+All!$F918="Tulsa",+All!A918,IF(+All!$H918="Tulsa",+All!A918,0))</f>
        <v>0</v>
      </c>
      <c r="B158" s="480">
        <f>IF(+All!$F918="Tulsa",+All!B918,IF(+All!$H918="Tulsa",+All!B918,0))</f>
        <v>0</v>
      </c>
      <c r="C158" s="104">
        <f>IF(+All!$F918="Tulsa",+All!C918,IF(+All!$H918="Tulsa",+All!C918,0))</f>
        <v>0</v>
      </c>
      <c r="D158" s="105">
        <f>IF(+All!$F918="Tulsa",+All!D918,IF(+All!$H918="Tulsa",+All!D918,0))</f>
        <v>0</v>
      </c>
      <c r="E158" s="707">
        <f>IF(+All!$F918="Tulsa",+All!E918,IF(+All!$H918="Tulsa",+All!E918,0))</f>
        <v>0</v>
      </c>
      <c r="F158" s="706">
        <f>IF(+All!$F918="Tulsa",+All!F918,IF(+All!$H918="Tulsa",+All!F918,0))</f>
        <v>0</v>
      </c>
      <c r="G158" s="707">
        <f>IF(+All!$F918="Tulsa",+All!G918,IF(+All!$H918="Tulsa",+All!G918,0))</f>
        <v>0</v>
      </c>
      <c r="H158" s="706">
        <f>IF(+All!$F918="Tulsa",+All!H918,IF(+All!$H918="Tulsa",+All!H918,0))</f>
        <v>0</v>
      </c>
      <c r="I158" s="707">
        <f>IF(+All!$F918="Tulsa",+All!I918,IF(+All!$H918="Tulsa",+All!I918,0))</f>
        <v>0</v>
      </c>
      <c r="J158" s="706">
        <f>IF(+All!$F918="Tulsa",+All!J918,IF(+All!$H918="Tulsa",+All!J918,0))</f>
        <v>0</v>
      </c>
      <c r="K158" s="707">
        <f>IF(+All!$F918="Tulsa",+All!K918,IF(+All!$H918="Tulsa",+All!K918,0))</f>
        <v>0</v>
      </c>
      <c r="L158" s="92">
        <f>IF(+All!$F918="Tulsa",+All!L918,IF(+All!$H918="Tulsa",+All!L918,0))</f>
        <v>0</v>
      </c>
      <c r="M158" s="93">
        <f>IF(+All!$F918="Tulsa",+All!M918,IF(+All!$H918="Tulsa",+All!M918,0))</f>
        <v>0</v>
      </c>
      <c r="N158" s="706">
        <f>IF(+All!$F918="Tulsa",+All!N918,IF(+All!$H918="Tulsa",+All!N918,0))</f>
        <v>0</v>
      </c>
      <c r="O158" s="708">
        <f>IF(+All!$F918="Tulsa",+All!O918,IF(+All!$H918="Tulsa",+All!O918,0))</f>
        <v>0</v>
      </c>
      <c r="P158" s="708">
        <f>IF(+All!$F918="Tulsa",+All!P918,IF(+All!$H918="Tulsa",+All!P918,0))</f>
        <v>0</v>
      </c>
      <c r="Q158" s="707">
        <f>IF(+All!$F918="Tulsa",+All!Q918,IF(+All!$H918="Tulsa",+All!Q918,0))</f>
        <v>0</v>
      </c>
      <c r="R158" s="706">
        <f>IF(+All!$F918="Tulsa",+All!R918,IF(+All!$H918="Tulsa",+All!R918,0))</f>
        <v>0</v>
      </c>
      <c r="S158" s="708">
        <f>IF(+All!$F918="Tulsa",+All!S918,IF(+All!$H918="Tulsa",+All!S918,0))</f>
        <v>0</v>
      </c>
      <c r="T158" s="706">
        <f>IF(+All!$F918="Tulsa",+All!T918,IF(+All!$H918="Tulsa",+All!T918,0))</f>
        <v>0</v>
      </c>
      <c r="U158" s="707">
        <f>IF(+All!$F918="Tulsa",+All!U918,IF(+All!$H918="Tulsa",+All!U918,0))</f>
        <v>0</v>
      </c>
      <c r="V158" s="706" t="e">
        <f>IF(+All!#REF!="Tulsa",+All!#REF!,IF(+All!#REF!="Tulsa",+All!#REF!,0))</f>
        <v>#REF!</v>
      </c>
      <c r="W158" s="76" t="e">
        <f>IF(+All!#REF!="Tulsa",+All!#REF!,IF(+All!#REF!="Tulsa",+All!#REF!,0))</f>
        <v>#REF!</v>
      </c>
      <c r="X158" s="706" t="e">
        <f>IF(+All!#REF!="Tulsa",+All!#REF!,IF(+All!#REF!="Tulsa",+All!#REF!,0))</f>
        <v>#REF!</v>
      </c>
      <c r="Y158" s="707" t="e">
        <f>IF(+All!#REF!="Tulsa",+All!#REF!,IF(+All!#REF!="Tulsa",+All!#REF!,0))</f>
        <v>#REF!</v>
      </c>
      <c r="Z158" s="706" t="e">
        <f>IF(+All!#REF!="Tulsa",+All!#REF!,IF(+All!#REF!="Tulsa",+All!#REF!,0))</f>
        <v>#REF!</v>
      </c>
      <c r="AA158" s="707" t="e">
        <f>IF(+All!#REF!="Tulsa",+All!#REF!,IF(+All!#REF!="Tulsa",+All!#REF!,0))</f>
        <v>#REF!</v>
      </c>
      <c r="AB158" s="706" t="e">
        <f>IF(+All!#REF!="Tulsa",+All!#REF!,IF(+All!#REF!="Tulsa",+All!#REF!,0))</f>
        <v>#REF!</v>
      </c>
      <c r="AC158" s="707" t="e">
        <f>IF(+All!#REF!="Tulsa",+All!#REF!,IF(+All!#REF!="Tulsa",+All!#REF!,0))</f>
        <v>#REF!</v>
      </c>
      <c r="AD158" s="75" t="e">
        <f>IF(+All!#REF!="Tulsa",+All!#REF!,IF(+All!#REF!="Tulsa",+All!#REF!,0))</f>
        <v>#REF!</v>
      </c>
      <c r="AE158" s="76" t="e">
        <f>IF(+All!#REF!="Tulsa",+All!#REF!,IF(+All!#REF!="Tulsa",+All!#REF!,0))</f>
        <v>#REF!</v>
      </c>
      <c r="AF158" s="75" t="e">
        <f>IF(+All!#REF!="Tulsa",+All!#REF!,IF(+All!#REF!="Tulsa",+All!#REF!,0))</f>
        <v>#REF!</v>
      </c>
      <c r="AG158" s="76" t="e">
        <f>IF(+All!#REF!="Tulsa",+All!#REF!,IF(+All!#REF!="Tulsa",+All!#REF!,0))</f>
        <v>#REF!</v>
      </c>
      <c r="AH158" s="75" t="e">
        <f>IF(+All!#REF!="Tulsa",+All!#REF!,IF(+All!#REF!="Tulsa",+All!#REF!,0))</f>
        <v>#REF!</v>
      </c>
      <c r="AI158" s="76" t="e">
        <f>IF(+All!#REF!="Tulsa",+All!#REF!,IF(+All!#REF!="Tulsa",+All!#REF!,0))</f>
        <v>#REF!</v>
      </c>
      <c r="AJ158" s="75" t="e">
        <f>IF(+All!#REF!="Tulsa",+All!#REF!,IF(+All!#REF!="Tulsa",+All!#REF!,0))</f>
        <v>#REF!</v>
      </c>
      <c r="AK158" s="76" t="e">
        <f>IF(+All!#REF!="Tulsa",+All!#REF!,IF(+All!#REF!="Tulsa",+All!#REF!,0))</f>
        <v>#REF!</v>
      </c>
      <c r="AL158" s="586" t="e">
        <f>IF(+All!#REF!="Tulsa",+All!#REF!,IF(+All!#REF!="Tulsa",+All!#REF!,0))</f>
        <v>#REF!</v>
      </c>
      <c r="AM158" s="584" t="e">
        <f>IF(+All!#REF!="Tulsa",+All!#REF!,IF(+All!#REF!="Tulsa",+All!#REF!,0))</f>
        <v>#REF!</v>
      </c>
      <c r="AN158" s="586" t="e">
        <f>IF(+All!#REF!="Tulsa",+All!#REF!,IF(+All!#REF!="Tulsa",+All!#REF!,0))</f>
        <v>#REF!</v>
      </c>
      <c r="AO158" s="585" t="e">
        <f>IF(+All!#REF!="Tulsa",+All!#REF!,IF(+All!#REF!="Tulsa",+All!#REF!,0))</f>
        <v>#REF!</v>
      </c>
      <c r="AP158" s="84" t="e">
        <f>IF(+All!#REF!="Tulsa",+All!#REF!,IF(+All!#REF!="Tulsa",+All!#REF!,0))</f>
        <v>#REF!</v>
      </c>
      <c r="AQ158" s="480" t="e">
        <f>IF(+All!#REF!="Tulsa",+All!#REF!,IF(+All!#REF!="Tulsa",+All!#REF!,0))</f>
        <v>#REF!</v>
      </c>
      <c r="AR158" s="81" t="e">
        <f>IF(+All!#REF!="Tulsa",+All!#REF!,IF(+All!#REF!="Tulsa",+All!#REF!,0))</f>
        <v>#REF!</v>
      </c>
      <c r="AS158" s="96" t="e">
        <f>IF(+All!#REF!="Tulsa",+All!#REF!,IF(+All!#REF!="Tulsa",+All!#REF!,0))</f>
        <v>#REF!</v>
      </c>
      <c r="AT158" s="96" t="e">
        <f>IF(+All!#REF!="Tulsa",+All!#REF!,IF(+All!#REF!="Tulsa",+All!#REF!,0))</f>
        <v>#REF!</v>
      </c>
      <c r="AU158" s="81" t="e">
        <f>IF(+All!#REF!="Tulsa",+All!#REF!,IF(+All!#REF!="Tulsa",+All!#REF!,0))</f>
        <v>#REF!</v>
      </c>
      <c r="AV158" s="96" t="e">
        <f>IF(+All!#REF!="Tulsa",+All!#REF!,IF(+All!#REF!="Tulsa",+All!#REF!,0))</f>
        <v>#REF!</v>
      </c>
      <c r="AW158" s="70" t="e">
        <f>IF(+All!#REF!="Tulsa",+All!#REF!,IF(+All!#REF!="Tulsa",+All!#REF!,0))</f>
        <v>#REF!</v>
      </c>
      <c r="AX158" s="96" t="e">
        <f>IF(+All!#REF!="Tulsa",+All!#REF!,IF(+All!#REF!="Tulsa",+All!#REF!,0))</f>
        <v>#REF!</v>
      </c>
      <c r="AY158" s="103" t="e">
        <f>IF(+All!#REF!="Tulsa",+All!#REF!,IF(+All!#REF!="Tulsa",+All!#REF!,0))</f>
        <v>#REF!</v>
      </c>
      <c r="AZ158" s="82" t="e">
        <f>IF(+All!#REF!="Tulsa",+All!#REF!,IF(+All!#REF!="Tulsa",+All!#REF!,0))</f>
        <v>#REF!</v>
      </c>
      <c r="BA158" s="83" t="e">
        <f>IF(+All!#REF!="Tulsa",+All!#REF!,IF(+All!#REF!="Tulsa",+All!#REF!,0))</f>
        <v>#REF!</v>
      </c>
      <c r="BB158" s="83" t="e">
        <f>IF(+All!#REF!="Tulsa",+All!#REF!,IF(+All!#REF!="Tulsa",+All!#REF!,0))</f>
        <v>#REF!</v>
      </c>
      <c r="BC158" s="480" t="e">
        <f>IF(+All!#REF!="Tulsa",+All!#REF!,IF(+All!#REF!="Tulsa",+All!#REF!,0))</f>
        <v>#REF!</v>
      </c>
      <c r="BD158" s="81" t="e">
        <f>IF(+All!#REF!="Tulsa",+All!#REF!,IF(+All!#REF!="Tulsa",+All!#REF!,0))</f>
        <v>#REF!</v>
      </c>
      <c r="BE158" s="96" t="e">
        <f>IF(+All!#REF!="Tulsa",+All!#REF!,IF(+All!#REF!="Tulsa",+All!#REF!,0))</f>
        <v>#REF!</v>
      </c>
      <c r="BF158" s="96" t="e">
        <f>IF(+All!#REF!="Tulsa",+All!#REF!,IF(+All!#REF!="Tulsa",+All!#REF!,0))</f>
        <v>#REF!</v>
      </c>
      <c r="BG158" s="81" t="e">
        <f>IF(+All!#REF!="Tulsa",+All!#REF!,IF(+All!#REF!="Tulsa",+All!#REF!,0))</f>
        <v>#REF!</v>
      </c>
      <c r="BH158" s="96" t="e">
        <f>IF(+All!#REF!="Tulsa",+All!#REF!,IF(+All!#REF!="Tulsa",+All!#REF!,0))</f>
        <v>#REF!</v>
      </c>
      <c r="BI158" s="70" t="e">
        <f>IF(+All!#REF!="Tulsa",+All!#REF!,IF(+All!#REF!="Tulsa",+All!#REF!,0))</f>
        <v>#REF!</v>
      </c>
      <c r="BJ158" s="92" t="e">
        <f>IF(+All!#REF!="Tulsa",+All!#REF!,IF(+All!#REF!="Tulsa",+All!#REF!,0))</f>
        <v>#REF!</v>
      </c>
      <c r="BK158" s="93" t="e">
        <f>IF(+All!#REF!="Tulsa",+All!#REF!,IF(+All!#REF!="Tulsa",+All!#REF!,0))</f>
        <v>#REF!</v>
      </c>
    </row>
    <row r="160" spans="1:63" x14ac:dyDescent="0.8">
      <c r="A160" s="70">
        <f>IF(+All!$F150="Cincinnati",+All!A150,IF(+All!$H150="Cincinnati",+All!A150,0))</f>
        <v>0</v>
      </c>
      <c r="B160" s="480">
        <f>IF(+All!$F150="Cincinnati",+All!B150,IF(+All!$H150="Cincinnati",+All!B150,0))</f>
        <v>0</v>
      </c>
      <c r="C160" s="104">
        <f>IF(+All!$F150="Cincinnati",+All!C150,IF(+All!$H150="Cincinnati",+All!C150,0))</f>
        <v>0</v>
      </c>
      <c r="D160" s="105">
        <f>IF(+All!$F150="Cincinnati",+All!D150,IF(+All!$H150="Cincinnati",+All!D150,0))</f>
        <v>0</v>
      </c>
      <c r="E160" s="707">
        <f>IF(+All!$F150="Cincinnati",+All!E150,IF(+All!$H150="Cincinnati",+All!E150,0))</f>
        <v>0</v>
      </c>
      <c r="F160" s="706">
        <f>IF(+All!$F150="Cincinnati",+All!F150,IF(+All!$H150="Cincinnati",+All!F150,0))</f>
        <v>0</v>
      </c>
      <c r="G160" s="707">
        <f>IF(+All!$F150="Cincinnati",+All!G150,IF(+All!$H150="Cincinnati",+All!G150,0))</f>
        <v>0</v>
      </c>
      <c r="H160" s="706">
        <f>IF(+All!$F150="Cincinnati",+All!H150,IF(+All!$H150="Cincinnati",+All!H150,0))</f>
        <v>0</v>
      </c>
      <c r="I160" s="707">
        <f>IF(+All!$F150="Cincinnati",+All!I150,IF(+All!$H150="Cincinnati",+All!I150,0))</f>
        <v>0</v>
      </c>
      <c r="J160" s="706">
        <f>IF(+All!$F150="Cincinnati",+All!J150,IF(+All!$H150="Cincinnati",+All!J150,0))</f>
        <v>0</v>
      </c>
      <c r="K160" s="707">
        <f>IF(+All!$F150="Cincinnati",+All!K150,IF(+All!$H150="Cincinnati",+All!K150,0))</f>
        <v>0</v>
      </c>
      <c r="L160" s="92">
        <f>IF(+All!$F150="Cincinnati",+All!L150,IF(+All!$H150="Cincinnati",+All!L150,0))</f>
        <v>0</v>
      </c>
      <c r="M160" s="93">
        <f>IF(+All!$F150="Cincinnati",+All!M150,IF(+All!$H150="Cincinnati",+All!M150,0))</f>
        <v>0</v>
      </c>
      <c r="N160" s="706">
        <f>IF(+All!$F150="Cincinnati",+All!N150,IF(+All!$H150="Cincinnati",+All!N150,0))</f>
        <v>0</v>
      </c>
      <c r="O160" s="708">
        <f>IF(+All!$F150="Cincinnati",+All!O150,IF(+All!$H150="Cincinnati",+All!O150,0))</f>
        <v>0</v>
      </c>
      <c r="P160" s="708">
        <f>IF(+All!$F150="Cincinnati",+All!P150,IF(+All!$H150="Cincinnati",+All!P150,0))</f>
        <v>0</v>
      </c>
      <c r="Q160" s="707">
        <f>IF(+All!$F150="Cincinnati",+All!Q150,IF(+All!$H150="Cincinnati",+All!Q150,0))</f>
        <v>0</v>
      </c>
      <c r="R160" s="706">
        <f>IF(+All!$F150="Cincinnati",+All!R150,IF(+All!$H150="Cincinnati",+All!R150,0))</f>
        <v>0</v>
      </c>
      <c r="S160" s="708">
        <f>IF(+All!$F150="Cincinnati",+All!S150,IF(+All!$H150="Cincinnati",+All!S150,0))</f>
        <v>0</v>
      </c>
      <c r="T160" s="706">
        <f>IF(+All!$F150="Cincinnati",+All!T150,IF(+All!$H150="Cincinnati",+All!T150,0))</f>
        <v>0</v>
      </c>
      <c r="U160" s="707">
        <f>IF(+All!$F150="Cincinnati",+All!U150,IF(+All!$H150="Cincinnati",+All!U150,0))</f>
        <v>0</v>
      </c>
    </row>
  </sheetData>
  <sortState xmlns:xlrd2="http://schemas.microsoft.com/office/spreadsheetml/2017/richdata2" ref="A146:U158">
    <sortCondition ref="A146:A158"/>
  </sortState>
  <mergeCells count="27">
    <mergeCell ref="F103:I103"/>
    <mergeCell ref="F117:I117"/>
    <mergeCell ref="BJ2:BK2"/>
    <mergeCell ref="AL3:AO3"/>
    <mergeCell ref="F46:I46"/>
    <mergeCell ref="F89:I89"/>
    <mergeCell ref="F60:I60"/>
    <mergeCell ref="F18:I18"/>
    <mergeCell ref="F74:I74"/>
    <mergeCell ref="F4:I4"/>
    <mergeCell ref="F32:I32"/>
    <mergeCell ref="F131:I131"/>
    <mergeCell ref="F145:I145"/>
    <mergeCell ref="BC1:BI1"/>
    <mergeCell ref="F2:I2"/>
    <mergeCell ref="N2:Q2"/>
    <mergeCell ref="R2:S2"/>
    <mergeCell ref="X2:Y2"/>
    <mergeCell ref="AR2:AT2"/>
    <mergeCell ref="AY2:BA2"/>
    <mergeCell ref="BD2:BF2"/>
    <mergeCell ref="BG2:BI2"/>
    <mergeCell ref="N1:Q1"/>
    <mergeCell ref="Z1:AA2"/>
    <mergeCell ref="AP1:AP3"/>
    <mergeCell ref="AQ1:AW1"/>
    <mergeCell ref="AU2:AW2"/>
  </mergeCells>
  <pageMargins left="0.25" right="0.25" top="0.75" bottom="0.75" header="0.3" footer="0.3"/>
  <pageSetup scale="41" fitToHeight="0" orientation="landscape" r:id="rId1"/>
  <headerFooter alignWithMargins="0">
    <oddFooter>&amp;C&amp;36AAC</oddFooter>
  </headerFooter>
  <rowBreaks count="2" manualBreakCount="2">
    <brk id="56" max="20" man="1"/>
    <brk id="116" max="20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1"/>
  <dimension ref="A1:X256"/>
  <sheetViews>
    <sheetView workbookViewId="0">
      <selection activeCell="A5" sqref="A5"/>
    </sheetView>
  </sheetViews>
  <sheetFormatPr defaultColWidth="8.86328125" defaultRowHeight="14.75" x14ac:dyDescent="0.75"/>
  <cols>
    <col min="1" max="1" width="18" style="389" customWidth="1"/>
    <col min="2" max="2" width="7" style="389" customWidth="1"/>
    <col min="3" max="3" width="18" style="119" customWidth="1"/>
    <col min="4" max="4" width="7" style="119" customWidth="1"/>
    <col min="5" max="5" width="18" style="404" customWidth="1"/>
    <col min="6" max="6" width="7" style="404" customWidth="1"/>
    <col min="7" max="7" width="18" style="405" customWidth="1"/>
    <col min="8" max="8" width="7" style="337" customWidth="1"/>
    <col min="9" max="9" width="18" style="405" customWidth="1"/>
    <col min="10" max="10" width="7" style="337" customWidth="1"/>
    <col min="11" max="11" width="18" style="405" customWidth="1"/>
    <col min="12" max="12" width="7" style="405" customWidth="1"/>
    <col min="13" max="13" width="18" style="347" customWidth="1"/>
    <col min="14" max="14" width="7" style="347" customWidth="1"/>
    <col min="15" max="15" width="18" style="347" customWidth="1"/>
    <col min="16" max="16" width="7" style="347" customWidth="1"/>
    <col min="17" max="17" width="18" style="347" customWidth="1"/>
    <col min="18" max="18" width="7" style="347" customWidth="1"/>
    <col min="19" max="19" width="18" style="347" customWidth="1"/>
    <col min="20" max="20" width="7" style="347" customWidth="1"/>
    <col min="21" max="21" width="18" style="347" customWidth="1"/>
    <col min="22" max="22" width="7" style="347" customWidth="1"/>
    <col min="23" max="23" width="18" style="831" customWidth="1"/>
    <col min="24" max="24" width="7" style="831" customWidth="1"/>
    <col min="25" max="26" width="15.54296875" style="16" customWidth="1"/>
    <col min="27" max="16384" width="8.86328125" style="16"/>
  </cols>
  <sheetData>
    <row r="1" spans="1:24" ht="30" customHeight="1" x14ac:dyDescent="0.75">
      <c r="A1" s="1369" t="s">
        <v>525</v>
      </c>
      <c r="B1" s="1313"/>
      <c r="C1" s="1369" t="s">
        <v>67</v>
      </c>
      <c r="D1" s="1313"/>
      <c r="E1" s="1369" t="s">
        <v>432</v>
      </c>
      <c r="F1" s="1313"/>
      <c r="G1" s="1369" t="s">
        <v>433</v>
      </c>
      <c r="H1" s="1313"/>
      <c r="I1" s="1368" t="s">
        <v>44</v>
      </c>
      <c r="J1" s="1312"/>
      <c r="K1" s="1368" t="s">
        <v>434</v>
      </c>
      <c r="L1" s="1312"/>
      <c r="M1" s="1368" t="s">
        <v>75</v>
      </c>
      <c r="N1" s="1312"/>
      <c r="O1" s="1368" t="s">
        <v>50</v>
      </c>
      <c r="P1" s="1312"/>
      <c r="Q1" s="1368" t="s">
        <v>435</v>
      </c>
      <c r="R1" s="1312"/>
      <c r="S1" s="1368" t="s">
        <v>436</v>
      </c>
      <c r="T1" s="1312"/>
      <c r="U1" s="1368" t="s">
        <v>92</v>
      </c>
      <c r="V1" s="1312"/>
      <c r="W1" s="1366" t="s">
        <v>527</v>
      </c>
      <c r="X1" s="1367"/>
    </row>
    <row r="2" spans="1:24" ht="20" customHeight="1" x14ac:dyDescent="0.8">
      <c r="A2" s="81" t="s">
        <v>113</v>
      </c>
      <c r="B2" s="70" t="s">
        <v>56</v>
      </c>
      <c r="C2" s="81" t="s">
        <v>109</v>
      </c>
      <c r="D2" s="70" t="s">
        <v>67</v>
      </c>
      <c r="E2" s="81" t="s">
        <v>142</v>
      </c>
      <c r="F2" s="70" t="s">
        <v>71</v>
      </c>
      <c r="G2" s="81" t="s">
        <v>156</v>
      </c>
      <c r="H2" s="70" t="s">
        <v>80</v>
      </c>
      <c r="I2" s="81" t="s">
        <v>104</v>
      </c>
      <c r="J2" s="70" t="s">
        <v>44</v>
      </c>
      <c r="K2" s="81" t="s">
        <v>437</v>
      </c>
      <c r="L2" s="70" t="s">
        <v>48</v>
      </c>
      <c r="M2" s="81" t="s">
        <v>154</v>
      </c>
      <c r="N2" s="70" t="s">
        <v>75</v>
      </c>
      <c r="O2" s="81" t="s">
        <v>197</v>
      </c>
      <c r="P2" s="70" t="s">
        <v>50</v>
      </c>
      <c r="Q2" s="81" t="s">
        <v>211</v>
      </c>
      <c r="R2" s="70" t="s">
        <v>42</v>
      </c>
      <c r="S2" s="81" t="s">
        <v>438</v>
      </c>
      <c r="T2" s="70" t="s">
        <v>65</v>
      </c>
      <c r="U2" s="81" t="s">
        <v>439</v>
      </c>
      <c r="V2" s="96" t="s">
        <v>92</v>
      </c>
      <c r="W2" s="81" t="s">
        <v>439</v>
      </c>
      <c r="X2" s="70" t="s">
        <v>92</v>
      </c>
    </row>
    <row r="3" spans="1:24" ht="20" customHeight="1" x14ac:dyDescent="0.8">
      <c r="A3" s="81" t="s">
        <v>61</v>
      </c>
      <c r="B3" s="70" t="s">
        <v>56</v>
      </c>
      <c r="C3" s="81" t="s">
        <v>122</v>
      </c>
      <c r="D3" s="70" t="s">
        <v>67</v>
      </c>
      <c r="E3" s="81" t="s">
        <v>72</v>
      </c>
      <c r="F3" s="70" t="s">
        <v>71</v>
      </c>
      <c r="G3" s="81" t="s">
        <v>158</v>
      </c>
      <c r="H3" s="70" t="s">
        <v>80</v>
      </c>
      <c r="I3" s="81" t="s">
        <v>112</v>
      </c>
      <c r="J3" s="70" t="s">
        <v>44</v>
      </c>
      <c r="K3" s="81" t="s">
        <v>47</v>
      </c>
      <c r="L3" s="70" t="s">
        <v>48</v>
      </c>
      <c r="M3" s="81" t="s">
        <v>141</v>
      </c>
      <c r="N3" s="70" t="s">
        <v>75</v>
      </c>
      <c r="O3" s="81" t="s">
        <v>199</v>
      </c>
      <c r="P3" s="70" t="s">
        <v>50</v>
      </c>
      <c r="Q3" s="81" t="s">
        <v>86</v>
      </c>
      <c r="R3" s="70" t="s">
        <v>42</v>
      </c>
      <c r="S3" s="81" t="s">
        <v>150</v>
      </c>
      <c r="T3" s="70" t="s">
        <v>65</v>
      </c>
      <c r="U3" s="81" t="s">
        <v>94</v>
      </c>
      <c r="V3" s="96" t="s">
        <v>92</v>
      </c>
      <c r="W3" s="81" t="s">
        <v>94</v>
      </c>
      <c r="X3" s="70" t="s">
        <v>92</v>
      </c>
    </row>
    <row r="4" spans="1:24" ht="20" customHeight="1" x14ac:dyDescent="0.8">
      <c r="A4" s="81" t="s">
        <v>115</v>
      </c>
      <c r="B4" s="70" t="s">
        <v>56</v>
      </c>
      <c r="C4" s="81" t="s">
        <v>124</v>
      </c>
      <c r="D4" s="70" t="s">
        <v>67</v>
      </c>
      <c r="E4" s="81" t="s">
        <v>440</v>
      </c>
      <c r="F4" s="70" t="s">
        <v>71</v>
      </c>
      <c r="G4" s="81" t="s">
        <v>160</v>
      </c>
      <c r="H4" s="70" t="s">
        <v>80</v>
      </c>
      <c r="I4" s="81" t="s">
        <v>172</v>
      </c>
      <c r="J4" s="70" t="s">
        <v>44</v>
      </c>
      <c r="K4" s="81" t="s">
        <v>63</v>
      </c>
      <c r="L4" s="70" t="s">
        <v>56</v>
      </c>
      <c r="M4" s="81" t="s">
        <v>148</v>
      </c>
      <c r="N4" s="70" t="s">
        <v>75</v>
      </c>
      <c r="O4" s="81" t="s">
        <v>54</v>
      </c>
      <c r="P4" s="70" t="s">
        <v>50</v>
      </c>
      <c r="Q4" s="81" t="s">
        <v>133</v>
      </c>
      <c r="R4" s="70" t="s">
        <v>42</v>
      </c>
      <c r="S4" s="81" t="s">
        <v>218</v>
      </c>
      <c r="T4" s="70" t="s">
        <v>65</v>
      </c>
      <c r="U4" s="81" t="s">
        <v>224</v>
      </c>
      <c r="V4" s="96" t="s">
        <v>92</v>
      </c>
      <c r="W4" s="81" t="s">
        <v>224</v>
      </c>
      <c r="X4" s="70" t="s">
        <v>92</v>
      </c>
    </row>
    <row r="5" spans="1:24" ht="20" customHeight="1" x14ac:dyDescent="0.8">
      <c r="A5" s="81" t="s">
        <v>186</v>
      </c>
      <c r="B5" s="70" t="s">
        <v>56</v>
      </c>
      <c r="C5" s="81" t="s">
        <v>126</v>
      </c>
      <c r="D5" s="70" t="s">
        <v>67</v>
      </c>
      <c r="E5" s="81" t="s">
        <v>167</v>
      </c>
      <c r="F5" s="70" t="s">
        <v>71</v>
      </c>
      <c r="G5" s="81" t="s">
        <v>162</v>
      </c>
      <c r="H5" s="70" t="s">
        <v>80</v>
      </c>
      <c r="I5" s="81" t="s">
        <v>174</v>
      </c>
      <c r="J5" s="70" t="s">
        <v>44</v>
      </c>
      <c r="K5" s="81" t="s">
        <v>348</v>
      </c>
      <c r="L5" s="70" t="str">
        <f>+L3</f>
        <v>Ind</v>
      </c>
      <c r="M5" s="81" t="s">
        <v>74</v>
      </c>
      <c r="N5" s="70" t="s">
        <v>75</v>
      </c>
      <c r="O5" s="81" t="s">
        <v>201</v>
      </c>
      <c r="P5" s="70" t="s">
        <v>50</v>
      </c>
      <c r="Q5" s="81" t="s">
        <v>111</v>
      </c>
      <c r="R5" s="70" t="s">
        <v>42</v>
      </c>
      <c r="S5" s="81" t="s">
        <v>223</v>
      </c>
      <c r="T5" s="70" t="s">
        <v>65</v>
      </c>
      <c r="U5" s="81" t="s">
        <v>146</v>
      </c>
      <c r="V5" s="96" t="s">
        <v>92</v>
      </c>
      <c r="W5" s="81" t="s">
        <v>146</v>
      </c>
      <c r="X5" s="70" t="s">
        <v>92</v>
      </c>
    </row>
    <row r="6" spans="1:24" ht="20" customHeight="1" x14ac:dyDescent="0.8">
      <c r="A6" s="81" t="s">
        <v>66</v>
      </c>
      <c r="B6" s="70" t="s">
        <v>56</v>
      </c>
      <c r="C6" s="81" t="s">
        <v>240</v>
      </c>
      <c r="D6" s="70" t="s">
        <v>67</v>
      </c>
      <c r="E6" s="81" t="s">
        <v>147</v>
      </c>
      <c r="F6" s="70" t="s">
        <v>71</v>
      </c>
      <c r="G6" s="81" t="s">
        <v>164</v>
      </c>
      <c r="H6" s="70" t="s">
        <v>80</v>
      </c>
      <c r="I6" s="81" t="s">
        <v>176</v>
      </c>
      <c r="J6" s="70" t="s">
        <v>44</v>
      </c>
      <c r="K6" s="81" t="s">
        <v>193</v>
      </c>
      <c r="L6" s="70" t="s">
        <v>48</v>
      </c>
      <c r="M6" s="81" t="s">
        <v>82</v>
      </c>
      <c r="N6" s="70" t="s">
        <v>75</v>
      </c>
      <c r="O6" s="81" t="s">
        <v>49</v>
      </c>
      <c r="P6" s="70" t="s">
        <v>50</v>
      </c>
      <c r="Q6" s="81" t="s">
        <v>213</v>
      </c>
      <c r="R6" s="70" t="s">
        <v>42</v>
      </c>
      <c r="S6" s="81" t="s">
        <v>91</v>
      </c>
      <c r="T6" s="70" t="s">
        <v>65</v>
      </c>
      <c r="U6" s="81" t="s">
        <v>441</v>
      </c>
      <c r="V6" s="96" t="s">
        <v>92</v>
      </c>
      <c r="W6" s="81" t="s">
        <v>441</v>
      </c>
      <c r="X6" s="70" t="s">
        <v>92</v>
      </c>
    </row>
    <row r="7" spans="1:24" ht="20" customHeight="1" x14ac:dyDescent="0.8">
      <c r="A7" s="81" t="s">
        <v>103</v>
      </c>
      <c r="B7" s="70" t="s">
        <v>56</v>
      </c>
      <c r="C7" s="81" t="s">
        <v>129</v>
      </c>
      <c r="D7" s="70" t="s">
        <v>67</v>
      </c>
      <c r="E7" s="81" t="s">
        <v>149</v>
      </c>
      <c r="F7" s="70" t="s">
        <v>71</v>
      </c>
      <c r="G7" s="81" t="s">
        <v>79</v>
      </c>
      <c r="H7" s="70" t="s">
        <v>80</v>
      </c>
      <c r="I7" s="81" t="s">
        <v>178</v>
      </c>
      <c r="J7" s="70" t="s">
        <v>44</v>
      </c>
      <c r="K7" s="81" t="s">
        <v>51</v>
      </c>
      <c r="L7" s="70" t="str">
        <f>+L6</f>
        <v>Ind</v>
      </c>
      <c r="M7" s="81" t="s">
        <v>108</v>
      </c>
      <c r="N7" s="70" t="s">
        <v>75</v>
      </c>
      <c r="O7" s="81" t="s">
        <v>152</v>
      </c>
      <c r="P7" s="70" t="s">
        <v>50</v>
      </c>
      <c r="Q7" s="81" t="s">
        <v>53</v>
      </c>
      <c r="R7" s="70" t="s">
        <v>42</v>
      </c>
      <c r="S7" s="81" t="s">
        <v>227</v>
      </c>
      <c r="T7" s="70" t="s">
        <v>65</v>
      </c>
      <c r="U7" s="81" t="s">
        <v>181</v>
      </c>
      <c r="V7" s="96" t="s">
        <v>92</v>
      </c>
      <c r="W7" s="81" t="s">
        <v>181</v>
      </c>
      <c r="X7" s="70" t="s">
        <v>92</v>
      </c>
    </row>
    <row r="8" spans="1:24" ht="20" customHeight="1" x14ac:dyDescent="0.8">
      <c r="A8" s="81" t="s">
        <v>117</v>
      </c>
      <c r="B8" s="70" t="s">
        <v>56</v>
      </c>
      <c r="C8" s="81" t="s">
        <v>132</v>
      </c>
      <c r="D8" s="70" t="s">
        <v>67</v>
      </c>
      <c r="E8" s="81" t="s">
        <v>76</v>
      </c>
      <c r="F8" s="70" t="s">
        <v>71</v>
      </c>
      <c r="G8" s="81" t="s">
        <v>166</v>
      </c>
      <c r="H8" s="70" t="s">
        <v>80</v>
      </c>
      <c r="I8" s="81" t="s">
        <v>180</v>
      </c>
      <c r="J8" s="70" t="s">
        <v>44</v>
      </c>
      <c r="K8" s="81" t="s">
        <v>85</v>
      </c>
      <c r="L8" s="70" t="str">
        <f>+L7</f>
        <v>Ind</v>
      </c>
      <c r="M8" s="81" t="s">
        <v>121</v>
      </c>
      <c r="N8" s="70" t="s">
        <v>75</v>
      </c>
      <c r="O8" s="81" t="s">
        <v>204</v>
      </c>
      <c r="P8" s="70" t="s">
        <v>50</v>
      </c>
      <c r="Q8" s="81" t="s">
        <v>215</v>
      </c>
      <c r="R8" s="70" t="s">
        <v>42</v>
      </c>
      <c r="S8" s="81" t="s">
        <v>220</v>
      </c>
      <c r="T8" s="70" t="s">
        <v>65</v>
      </c>
      <c r="U8" s="81" t="s">
        <v>442</v>
      </c>
      <c r="V8" s="96" t="s">
        <v>92</v>
      </c>
      <c r="W8" s="81" t="s">
        <v>442</v>
      </c>
      <c r="X8" s="70" t="s">
        <v>92</v>
      </c>
    </row>
    <row r="9" spans="1:24" ht="20" customHeight="1" x14ac:dyDescent="0.8">
      <c r="A9" s="81" t="s">
        <v>55</v>
      </c>
      <c r="B9" s="70" t="s">
        <v>56</v>
      </c>
      <c r="C9" s="81" t="s">
        <v>443</v>
      </c>
      <c r="D9" s="70" t="s">
        <v>67</v>
      </c>
      <c r="E9" s="81" t="s">
        <v>151</v>
      </c>
      <c r="F9" s="70" t="s">
        <v>71</v>
      </c>
      <c r="G9" s="81" t="s">
        <v>168</v>
      </c>
      <c r="H9" s="70" t="s">
        <v>80</v>
      </c>
      <c r="I9" s="81" t="s">
        <v>43</v>
      </c>
      <c r="J9" s="70" t="s">
        <v>44</v>
      </c>
      <c r="K9" s="81"/>
      <c r="L9" s="70"/>
      <c r="M9" s="81" t="s">
        <v>173</v>
      </c>
      <c r="N9" s="70" t="s">
        <v>75</v>
      </c>
      <c r="O9" s="81" t="s">
        <v>206</v>
      </c>
      <c r="P9" s="70" t="s">
        <v>50</v>
      </c>
      <c r="Q9" s="81" t="s">
        <v>41</v>
      </c>
      <c r="R9" s="70" t="s">
        <v>42</v>
      </c>
      <c r="S9" s="81" t="s">
        <v>198</v>
      </c>
      <c r="T9" s="70" t="s">
        <v>65</v>
      </c>
      <c r="U9" s="81" t="s">
        <v>228</v>
      </c>
      <c r="V9" s="96" t="s">
        <v>92</v>
      </c>
      <c r="W9" s="81" t="s">
        <v>228</v>
      </c>
      <c r="X9" s="70" t="s">
        <v>92</v>
      </c>
    </row>
    <row r="10" spans="1:24" ht="20" customHeight="1" x14ac:dyDescent="0.8">
      <c r="A10" s="81" t="s">
        <v>192</v>
      </c>
      <c r="B10" s="70" t="s">
        <v>56</v>
      </c>
      <c r="C10" s="81" t="s">
        <v>136</v>
      </c>
      <c r="D10" s="70" t="s">
        <v>67</v>
      </c>
      <c r="E10" s="81" t="s">
        <v>444</v>
      </c>
      <c r="F10" s="70" t="s">
        <v>71</v>
      </c>
      <c r="G10" s="81" t="s">
        <v>170</v>
      </c>
      <c r="H10" s="70" t="s">
        <v>80</v>
      </c>
      <c r="I10" s="81" t="s">
        <v>182</v>
      </c>
      <c r="J10" s="70" t="s">
        <v>44</v>
      </c>
      <c r="K10" s="81"/>
      <c r="L10" s="70"/>
      <c r="M10" s="81" t="s">
        <v>110</v>
      </c>
      <c r="N10" s="70" t="s">
        <v>75</v>
      </c>
      <c r="O10" s="81" t="s">
        <v>445</v>
      </c>
      <c r="P10" s="70" t="s">
        <v>50</v>
      </c>
      <c r="Q10" s="81" t="s">
        <v>237</v>
      </c>
      <c r="R10" s="70" t="s">
        <v>42</v>
      </c>
      <c r="S10" s="81" t="s">
        <v>222</v>
      </c>
      <c r="T10" s="70" t="s">
        <v>65</v>
      </c>
      <c r="U10" s="81" t="s">
        <v>230</v>
      </c>
      <c r="V10" s="96" t="s">
        <v>92</v>
      </c>
      <c r="W10" s="81" t="s">
        <v>230</v>
      </c>
      <c r="X10" s="70" t="s">
        <v>92</v>
      </c>
    </row>
    <row r="11" spans="1:24" ht="20" customHeight="1" x14ac:dyDescent="0.8">
      <c r="A11" s="81" t="s">
        <v>120</v>
      </c>
      <c r="B11" s="70" t="s">
        <v>56</v>
      </c>
      <c r="C11" s="81" t="s">
        <v>138</v>
      </c>
      <c r="D11" s="70" t="s">
        <v>67</v>
      </c>
      <c r="E11" s="81" t="s">
        <v>70</v>
      </c>
      <c r="F11" s="70" t="s">
        <v>71</v>
      </c>
      <c r="G11" s="81" t="s">
        <v>235</v>
      </c>
      <c r="H11" s="70" t="s">
        <v>80</v>
      </c>
      <c r="I11" s="81" t="s">
        <v>185</v>
      </c>
      <c r="J11" s="70" t="s">
        <v>44</v>
      </c>
      <c r="K11" s="81"/>
      <c r="L11" s="70"/>
      <c r="M11" s="81" t="s">
        <v>195</v>
      </c>
      <c r="N11" s="70" t="s">
        <v>75</v>
      </c>
      <c r="O11" s="81" t="s">
        <v>209</v>
      </c>
      <c r="P11" s="70" t="s">
        <v>50</v>
      </c>
      <c r="Q11" s="81" t="s">
        <v>88</v>
      </c>
      <c r="R11" s="70" t="s">
        <v>42</v>
      </c>
      <c r="S11" s="81" t="s">
        <v>64</v>
      </c>
      <c r="T11" s="70" t="s">
        <v>65</v>
      </c>
      <c r="U11" s="81" t="s">
        <v>232</v>
      </c>
      <c r="V11" s="96" t="s">
        <v>92</v>
      </c>
      <c r="W11" s="81" t="s">
        <v>232</v>
      </c>
      <c r="X11" s="70" t="s">
        <v>92</v>
      </c>
    </row>
    <row r="12" spans="1:24" ht="20" customHeight="1" x14ac:dyDescent="0.8">
      <c r="A12" s="81" t="s">
        <v>78</v>
      </c>
      <c r="B12" s="70" t="s">
        <v>56</v>
      </c>
      <c r="C12" s="81" t="s">
        <v>97</v>
      </c>
      <c r="D12" s="70" t="s">
        <v>67</v>
      </c>
      <c r="E12" s="81" t="s">
        <v>155</v>
      </c>
      <c r="F12" s="70" t="s">
        <v>71</v>
      </c>
      <c r="G12" s="81"/>
      <c r="H12" s="70"/>
      <c r="I12" s="81" t="s">
        <v>107</v>
      </c>
      <c r="J12" s="70" t="s">
        <v>44</v>
      </c>
      <c r="K12" s="81"/>
      <c r="L12" s="70"/>
      <c r="M12" s="81" t="s">
        <v>84</v>
      </c>
      <c r="N12" s="70" t="s">
        <v>75</v>
      </c>
      <c r="O12" s="81" t="s">
        <v>100</v>
      </c>
      <c r="P12" s="70" t="s">
        <v>50</v>
      </c>
      <c r="Q12" s="81" t="s">
        <v>98</v>
      </c>
      <c r="R12" s="70" t="s">
        <v>42</v>
      </c>
      <c r="U12" s="81" t="s">
        <v>135</v>
      </c>
      <c r="V12" s="96" t="s">
        <v>92</v>
      </c>
      <c r="W12" s="81" t="s">
        <v>135</v>
      </c>
      <c r="X12" s="70" t="s">
        <v>92</v>
      </c>
    </row>
    <row r="13" spans="1:24" ht="20" customHeight="1" x14ac:dyDescent="0.8">
      <c r="C13" s="81" t="s">
        <v>140</v>
      </c>
      <c r="D13" s="70" t="s">
        <v>67</v>
      </c>
      <c r="E13" s="81" t="s">
        <v>128</v>
      </c>
      <c r="F13" s="70" t="s">
        <v>71</v>
      </c>
      <c r="G13" s="81"/>
      <c r="H13" s="70"/>
      <c r="I13" s="81" t="s">
        <v>187</v>
      </c>
      <c r="J13" s="70" t="s">
        <v>44</v>
      </c>
      <c r="K13" s="81"/>
      <c r="L13" s="70"/>
      <c r="M13" s="81" t="s">
        <v>214</v>
      </c>
      <c r="N13" s="70" t="s">
        <v>75</v>
      </c>
      <c r="O13" s="81" t="s">
        <v>143</v>
      </c>
      <c r="P13" s="70" t="s">
        <v>50</v>
      </c>
      <c r="Q13" s="81" t="s">
        <v>217</v>
      </c>
      <c r="R13" s="70" t="s">
        <v>42</v>
      </c>
      <c r="T13" s="70"/>
      <c r="U13" s="81" t="s">
        <v>239</v>
      </c>
      <c r="V13" s="96" t="s">
        <v>92</v>
      </c>
      <c r="W13" s="81" t="s">
        <v>239</v>
      </c>
      <c r="X13" s="70" t="s">
        <v>92</v>
      </c>
    </row>
    <row r="14" spans="1:24" ht="20" customHeight="1" x14ac:dyDescent="0.75">
      <c r="A14" s="386"/>
      <c r="B14" s="118"/>
      <c r="C14" s="386" t="s">
        <v>234</v>
      </c>
      <c r="D14" s="118" t="s">
        <v>67</v>
      </c>
      <c r="E14" s="386" t="s">
        <v>99</v>
      </c>
      <c r="F14" s="118" t="s">
        <v>71</v>
      </c>
      <c r="G14" s="386"/>
      <c r="H14" s="118"/>
      <c r="I14" s="386" t="s">
        <v>163</v>
      </c>
      <c r="J14" s="118" t="s">
        <v>44</v>
      </c>
      <c r="K14" s="386"/>
      <c r="L14" s="118"/>
      <c r="M14" s="386"/>
      <c r="N14" s="118"/>
      <c r="O14" s="386"/>
      <c r="P14" s="118"/>
      <c r="Q14" s="386"/>
      <c r="R14" s="118"/>
      <c r="S14" s="386"/>
      <c r="T14" s="118"/>
      <c r="U14" s="386" t="s">
        <v>236</v>
      </c>
      <c r="V14" s="389" t="s">
        <v>92</v>
      </c>
      <c r="W14" s="386" t="s">
        <v>236</v>
      </c>
      <c r="X14" s="118" t="s">
        <v>92</v>
      </c>
    </row>
    <row r="15" spans="1:24" ht="20" customHeight="1" x14ac:dyDescent="0.75">
      <c r="A15" s="387"/>
      <c r="B15" s="388"/>
      <c r="C15" s="387" t="s">
        <v>69</v>
      </c>
      <c r="D15" s="388" t="s">
        <v>67</v>
      </c>
      <c r="E15" s="387" t="s">
        <v>101</v>
      </c>
      <c r="F15" s="388" t="s">
        <v>71</v>
      </c>
      <c r="G15" s="387"/>
      <c r="H15" s="388"/>
      <c r="I15" s="387" t="s">
        <v>446</v>
      </c>
      <c r="J15" s="388" t="s">
        <v>44</v>
      </c>
      <c r="K15" s="387"/>
      <c r="L15" s="388"/>
      <c r="M15" s="387"/>
      <c r="N15" s="388"/>
      <c r="O15" s="387"/>
      <c r="P15" s="388"/>
      <c r="Q15" s="387"/>
      <c r="R15" s="388"/>
      <c r="S15" s="387"/>
      <c r="T15" s="388"/>
      <c r="U15" s="387" t="s">
        <v>175</v>
      </c>
      <c r="V15" s="832" t="s">
        <v>92</v>
      </c>
      <c r="W15" s="386" t="s">
        <v>175</v>
      </c>
      <c r="X15" s="118" t="s">
        <v>92</v>
      </c>
    </row>
    <row r="16" spans="1:24" ht="20" customHeight="1" x14ac:dyDescent="0.8">
      <c r="E16" s="390"/>
      <c r="F16" s="390"/>
      <c r="G16" s="389"/>
      <c r="H16" s="391"/>
      <c r="I16" s="389"/>
      <c r="J16" s="391"/>
      <c r="K16" s="122"/>
      <c r="L16" s="122"/>
      <c r="W16" s="81" t="s">
        <v>438</v>
      </c>
      <c r="X16" s="70" t="s">
        <v>65</v>
      </c>
    </row>
    <row r="17" spans="1:24" s="394" customFormat="1" ht="20" customHeight="1" x14ac:dyDescent="0.8">
      <c r="A17" s="392" t="s">
        <v>447</v>
      </c>
      <c r="B17" s="392">
        <v>11</v>
      </c>
      <c r="C17" s="392"/>
      <c r="D17" s="392">
        <v>14</v>
      </c>
      <c r="E17" s="392"/>
      <c r="F17" s="392">
        <v>14</v>
      </c>
      <c r="G17" s="392"/>
      <c r="H17" s="392">
        <v>10</v>
      </c>
      <c r="I17" s="392"/>
      <c r="J17" s="392">
        <v>14</v>
      </c>
      <c r="K17" s="392"/>
      <c r="L17" s="392">
        <v>7</v>
      </c>
      <c r="M17" s="393"/>
      <c r="N17" s="393">
        <v>12</v>
      </c>
      <c r="O17" s="393"/>
      <c r="P17" s="393">
        <v>12</v>
      </c>
      <c r="Q17" s="393"/>
      <c r="R17" s="393">
        <v>12</v>
      </c>
      <c r="S17" s="393"/>
      <c r="T17" s="393">
        <v>10</v>
      </c>
      <c r="U17" s="393"/>
      <c r="V17" s="393">
        <v>14</v>
      </c>
      <c r="W17" s="81" t="s">
        <v>150</v>
      </c>
      <c r="X17" s="70" t="s">
        <v>65</v>
      </c>
    </row>
    <row r="18" spans="1:24" s="125" customFormat="1" ht="20" customHeight="1" x14ac:dyDescent="0.8">
      <c r="A18" s="395" t="s">
        <v>9</v>
      </c>
      <c r="B18" s="392">
        <f>+SUM(B17:V17)</f>
        <v>130</v>
      </c>
      <c r="C18" s="396"/>
      <c r="D18" s="396"/>
      <c r="E18" s="397"/>
      <c r="F18" s="397"/>
      <c r="G18" s="395"/>
      <c r="H18" s="398"/>
      <c r="I18" s="395"/>
      <c r="J18" s="398"/>
      <c r="K18" s="399"/>
      <c r="L18" s="399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81" t="s">
        <v>218</v>
      </c>
      <c r="X18" s="70" t="s">
        <v>65</v>
      </c>
    </row>
    <row r="19" spans="1:24" ht="16" x14ac:dyDescent="0.8">
      <c r="E19" s="390"/>
      <c r="F19" s="390"/>
      <c r="G19" s="389"/>
      <c r="H19" s="391"/>
      <c r="I19" s="389"/>
      <c r="J19" s="391"/>
      <c r="K19" s="122"/>
      <c r="L19" s="122"/>
      <c r="W19" s="81" t="s">
        <v>223</v>
      </c>
      <c r="X19" s="70" t="s">
        <v>65</v>
      </c>
    </row>
    <row r="20" spans="1:24" ht="16" x14ac:dyDescent="0.8">
      <c r="A20" s="400"/>
      <c r="D20" s="401"/>
      <c r="E20" s="390"/>
      <c r="F20" s="390"/>
      <c r="G20" s="389"/>
      <c r="H20" s="391"/>
      <c r="I20" s="389"/>
      <c r="J20" s="391"/>
      <c r="K20" s="122"/>
      <c r="L20" s="122"/>
      <c r="W20" s="81" t="s">
        <v>91</v>
      </c>
      <c r="X20" s="70" t="s">
        <v>65</v>
      </c>
    </row>
    <row r="21" spans="1:24" ht="16" x14ac:dyDescent="0.8">
      <c r="D21" s="402"/>
      <c r="E21" s="390"/>
      <c r="F21" s="390"/>
      <c r="G21" s="389"/>
      <c r="H21" s="391"/>
      <c r="I21" s="389"/>
      <c r="J21" s="391"/>
      <c r="K21" s="122"/>
      <c r="L21" s="122"/>
      <c r="W21" s="81" t="s">
        <v>227</v>
      </c>
      <c r="X21" s="70" t="s">
        <v>65</v>
      </c>
    </row>
    <row r="22" spans="1:24" ht="16" x14ac:dyDescent="0.8">
      <c r="E22" s="390"/>
      <c r="F22" s="390"/>
      <c r="G22" s="389"/>
      <c r="H22" s="391"/>
      <c r="I22" s="389"/>
      <c r="J22" s="391"/>
      <c r="K22" s="122"/>
      <c r="L22" s="122"/>
      <c r="W22" s="81" t="s">
        <v>220</v>
      </c>
      <c r="X22" s="70" t="s">
        <v>65</v>
      </c>
    </row>
    <row r="23" spans="1:24" ht="16" x14ac:dyDescent="0.8">
      <c r="E23" s="390"/>
      <c r="F23" s="390"/>
      <c r="G23" s="389"/>
      <c r="H23" s="391"/>
      <c r="I23" s="389"/>
      <c r="J23" s="391"/>
      <c r="K23" s="122"/>
      <c r="L23" s="122"/>
      <c r="W23" s="81" t="s">
        <v>198</v>
      </c>
      <c r="X23" s="70" t="s">
        <v>65</v>
      </c>
    </row>
    <row r="24" spans="1:24" ht="16" x14ac:dyDescent="0.8">
      <c r="E24" s="390"/>
      <c r="F24" s="390"/>
      <c r="G24" s="389"/>
      <c r="H24" s="391"/>
      <c r="I24" s="389"/>
      <c r="J24" s="391"/>
      <c r="K24" s="122"/>
      <c r="L24" s="122"/>
      <c r="W24" s="81" t="s">
        <v>222</v>
      </c>
      <c r="X24" s="70" t="s">
        <v>65</v>
      </c>
    </row>
    <row r="25" spans="1:24" ht="16" x14ac:dyDescent="0.8">
      <c r="E25" s="390"/>
      <c r="F25" s="390"/>
      <c r="G25" s="389"/>
      <c r="H25" s="391"/>
      <c r="I25" s="389"/>
      <c r="J25" s="391"/>
      <c r="K25" s="122"/>
      <c r="L25" s="122"/>
      <c r="W25" s="81" t="s">
        <v>64</v>
      </c>
      <c r="X25" s="70" t="s">
        <v>65</v>
      </c>
    </row>
    <row r="26" spans="1:24" ht="16" x14ac:dyDescent="0.8">
      <c r="E26" s="390"/>
      <c r="F26" s="390"/>
      <c r="G26" s="389"/>
      <c r="H26" s="391"/>
      <c r="I26" s="389"/>
      <c r="J26" s="391"/>
      <c r="K26" s="122"/>
      <c r="L26" s="122"/>
      <c r="W26" s="81" t="s">
        <v>211</v>
      </c>
      <c r="X26" s="70" t="s">
        <v>42</v>
      </c>
    </row>
    <row r="27" spans="1:24" ht="16" x14ac:dyDescent="0.8">
      <c r="E27" s="390"/>
      <c r="F27" s="390"/>
      <c r="G27" s="389"/>
      <c r="H27" s="391"/>
      <c r="I27" s="389"/>
      <c r="J27" s="391"/>
      <c r="K27" s="122"/>
      <c r="L27" s="122"/>
      <c r="W27" s="81" t="s">
        <v>86</v>
      </c>
      <c r="X27" s="70" t="s">
        <v>42</v>
      </c>
    </row>
    <row r="28" spans="1:24" ht="16" x14ac:dyDescent="0.8">
      <c r="E28" s="390"/>
      <c r="F28" s="390"/>
      <c r="G28" s="389"/>
      <c r="H28" s="391"/>
      <c r="I28" s="389"/>
      <c r="J28" s="391"/>
      <c r="K28" s="122"/>
      <c r="L28" s="122"/>
      <c r="W28" s="81" t="s">
        <v>133</v>
      </c>
      <c r="X28" s="70" t="s">
        <v>42</v>
      </c>
    </row>
    <row r="29" spans="1:24" ht="16" x14ac:dyDescent="0.8">
      <c r="E29" s="390"/>
      <c r="F29" s="390"/>
      <c r="G29" s="389"/>
      <c r="H29" s="391"/>
      <c r="I29" s="389"/>
      <c r="J29" s="391"/>
      <c r="K29" s="122"/>
      <c r="L29" s="122"/>
      <c r="W29" s="81" t="s">
        <v>111</v>
      </c>
      <c r="X29" s="70" t="s">
        <v>42</v>
      </c>
    </row>
    <row r="30" spans="1:24" ht="16" x14ac:dyDescent="0.8">
      <c r="E30" s="390"/>
      <c r="F30" s="390"/>
      <c r="G30" s="389"/>
      <c r="H30" s="391"/>
      <c r="I30" s="389"/>
      <c r="J30" s="391"/>
      <c r="K30" s="122"/>
      <c r="L30" s="122"/>
      <c r="W30" s="81" t="s">
        <v>213</v>
      </c>
      <c r="X30" s="70" t="s">
        <v>42</v>
      </c>
    </row>
    <row r="31" spans="1:24" ht="16" x14ac:dyDescent="0.8">
      <c r="E31" s="390"/>
      <c r="F31" s="390"/>
      <c r="G31" s="389"/>
      <c r="H31" s="391"/>
      <c r="I31" s="389"/>
      <c r="J31" s="391"/>
      <c r="K31" s="122"/>
      <c r="L31" s="122"/>
      <c r="W31" s="81" t="s">
        <v>53</v>
      </c>
      <c r="X31" s="70" t="s">
        <v>42</v>
      </c>
    </row>
    <row r="32" spans="1:24" ht="16" x14ac:dyDescent="0.8">
      <c r="E32" s="390"/>
      <c r="F32" s="390"/>
      <c r="G32" s="389"/>
      <c r="H32" s="391"/>
      <c r="I32" s="389"/>
      <c r="J32" s="391"/>
      <c r="K32" s="122"/>
      <c r="L32" s="122"/>
      <c r="W32" s="81" t="s">
        <v>215</v>
      </c>
      <c r="X32" s="70" t="s">
        <v>42</v>
      </c>
    </row>
    <row r="33" spans="5:24" ht="16" x14ac:dyDescent="0.8">
      <c r="E33" s="390"/>
      <c r="F33" s="390"/>
      <c r="G33" s="389"/>
      <c r="H33" s="391"/>
      <c r="I33" s="389"/>
      <c r="J33" s="391"/>
      <c r="K33" s="122"/>
      <c r="L33" s="122"/>
      <c r="W33" s="81" t="s">
        <v>41</v>
      </c>
      <c r="X33" s="70" t="s">
        <v>42</v>
      </c>
    </row>
    <row r="34" spans="5:24" ht="16" x14ac:dyDescent="0.8">
      <c r="E34" s="390"/>
      <c r="F34" s="390"/>
      <c r="G34" s="389"/>
      <c r="H34" s="391"/>
      <c r="I34" s="389"/>
      <c r="J34" s="391"/>
      <c r="K34" s="122"/>
      <c r="L34" s="122"/>
      <c r="W34" s="81" t="s">
        <v>237</v>
      </c>
      <c r="X34" s="70" t="s">
        <v>42</v>
      </c>
    </row>
    <row r="35" spans="5:24" ht="16" x14ac:dyDescent="0.8">
      <c r="E35" s="390"/>
      <c r="F35" s="390"/>
      <c r="G35" s="389"/>
      <c r="H35" s="391"/>
      <c r="I35" s="389"/>
      <c r="J35" s="391"/>
      <c r="K35" s="122"/>
      <c r="L35" s="122"/>
      <c r="W35" s="81" t="s">
        <v>88</v>
      </c>
      <c r="X35" s="70" t="s">
        <v>42</v>
      </c>
    </row>
    <row r="36" spans="5:24" ht="16" x14ac:dyDescent="0.8">
      <c r="E36" s="390"/>
      <c r="F36" s="390"/>
      <c r="G36" s="389"/>
      <c r="H36" s="391"/>
      <c r="I36" s="389"/>
      <c r="J36" s="391"/>
      <c r="K36" s="122"/>
      <c r="L36" s="122"/>
      <c r="W36" s="81" t="s">
        <v>98</v>
      </c>
      <c r="X36" s="70" t="s">
        <v>42</v>
      </c>
    </row>
    <row r="37" spans="5:24" ht="16" x14ac:dyDescent="0.8">
      <c r="E37" s="390"/>
      <c r="F37" s="390"/>
      <c r="G37" s="389"/>
      <c r="H37" s="391"/>
      <c r="I37" s="389"/>
      <c r="J37" s="391"/>
      <c r="K37" s="122"/>
      <c r="L37" s="122"/>
      <c r="W37" s="81" t="s">
        <v>217</v>
      </c>
      <c r="X37" s="70" t="s">
        <v>42</v>
      </c>
    </row>
    <row r="38" spans="5:24" ht="16" x14ac:dyDescent="0.8">
      <c r="E38" s="390"/>
      <c r="F38" s="390"/>
      <c r="G38" s="389"/>
      <c r="H38" s="391"/>
      <c r="I38" s="389"/>
      <c r="J38" s="391"/>
      <c r="K38" s="122"/>
      <c r="L38" s="122"/>
      <c r="W38" s="81" t="s">
        <v>197</v>
      </c>
      <c r="X38" s="70" t="s">
        <v>50</v>
      </c>
    </row>
    <row r="39" spans="5:24" ht="16" x14ac:dyDescent="0.8">
      <c r="E39" s="390"/>
      <c r="F39" s="390"/>
      <c r="G39" s="389"/>
      <c r="H39" s="391"/>
      <c r="I39" s="389"/>
      <c r="J39" s="391"/>
      <c r="K39" s="122"/>
      <c r="L39" s="122"/>
      <c r="W39" s="81" t="s">
        <v>199</v>
      </c>
      <c r="X39" s="70" t="s">
        <v>50</v>
      </c>
    </row>
    <row r="40" spans="5:24" ht="16" x14ac:dyDescent="0.8">
      <c r="E40" s="390"/>
      <c r="F40" s="390"/>
      <c r="G40" s="389"/>
      <c r="H40" s="391"/>
      <c r="I40" s="389"/>
      <c r="J40" s="391"/>
      <c r="K40" s="122"/>
      <c r="L40" s="122"/>
      <c r="W40" s="81" t="s">
        <v>54</v>
      </c>
      <c r="X40" s="70" t="s">
        <v>50</v>
      </c>
    </row>
    <row r="41" spans="5:24" ht="16" x14ac:dyDescent="0.8">
      <c r="E41" s="390"/>
      <c r="F41" s="390"/>
      <c r="G41" s="389"/>
      <c r="H41" s="391"/>
      <c r="I41" s="389"/>
      <c r="J41" s="391"/>
      <c r="K41" s="122"/>
      <c r="L41" s="122"/>
      <c r="W41" s="81" t="s">
        <v>201</v>
      </c>
      <c r="X41" s="70" t="s">
        <v>50</v>
      </c>
    </row>
    <row r="42" spans="5:24" ht="16" x14ac:dyDescent="0.8">
      <c r="E42" s="390"/>
      <c r="F42" s="390"/>
      <c r="G42" s="389"/>
      <c r="H42" s="391"/>
      <c r="I42" s="389"/>
      <c r="J42" s="391"/>
      <c r="K42" s="122"/>
      <c r="L42" s="122"/>
      <c r="W42" s="81" t="s">
        <v>49</v>
      </c>
      <c r="X42" s="70" t="s">
        <v>50</v>
      </c>
    </row>
    <row r="43" spans="5:24" ht="16" x14ac:dyDescent="0.8">
      <c r="E43" s="390"/>
      <c r="F43" s="390"/>
      <c r="G43" s="389"/>
      <c r="H43" s="391"/>
      <c r="I43" s="389"/>
      <c r="J43" s="391"/>
      <c r="K43" s="122"/>
      <c r="L43" s="122"/>
      <c r="W43" s="81" t="s">
        <v>152</v>
      </c>
      <c r="X43" s="70" t="s">
        <v>50</v>
      </c>
    </row>
    <row r="44" spans="5:24" ht="16" x14ac:dyDescent="0.8">
      <c r="E44" s="390"/>
      <c r="F44" s="390"/>
      <c r="G44" s="389"/>
      <c r="H44" s="391"/>
      <c r="I44" s="389"/>
      <c r="J44" s="391"/>
      <c r="K44" s="122"/>
      <c r="L44" s="122"/>
      <c r="W44" s="81" t="s">
        <v>204</v>
      </c>
      <c r="X44" s="70" t="s">
        <v>50</v>
      </c>
    </row>
    <row r="45" spans="5:24" ht="16" x14ac:dyDescent="0.8">
      <c r="E45" s="390"/>
      <c r="F45" s="390"/>
      <c r="G45" s="389"/>
      <c r="H45" s="391"/>
      <c r="I45" s="389"/>
      <c r="J45" s="391"/>
      <c r="K45" s="122"/>
      <c r="L45" s="122"/>
      <c r="W45" s="81" t="s">
        <v>206</v>
      </c>
      <c r="X45" s="70" t="s">
        <v>50</v>
      </c>
    </row>
    <row r="46" spans="5:24" ht="16" x14ac:dyDescent="0.8">
      <c r="E46" s="390"/>
      <c r="F46" s="390"/>
      <c r="G46" s="389"/>
      <c r="H46" s="391"/>
      <c r="I46" s="389"/>
      <c r="J46" s="391"/>
      <c r="K46" s="122"/>
      <c r="L46" s="122"/>
      <c r="W46" s="81" t="s">
        <v>445</v>
      </c>
      <c r="X46" s="70" t="s">
        <v>50</v>
      </c>
    </row>
    <row r="47" spans="5:24" ht="16" x14ac:dyDescent="0.8">
      <c r="E47" s="390"/>
      <c r="F47" s="390"/>
      <c r="G47" s="389"/>
      <c r="H47" s="391"/>
      <c r="I47" s="389"/>
      <c r="J47" s="391"/>
      <c r="K47" s="122"/>
      <c r="L47" s="122"/>
      <c r="W47" s="81" t="s">
        <v>209</v>
      </c>
      <c r="X47" s="70" t="s">
        <v>50</v>
      </c>
    </row>
    <row r="48" spans="5:24" ht="16" x14ac:dyDescent="0.8">
      <c r="E48" s="390"/>
      <c r="F48" s="390"/>
      <c r="G48" s="389"/>
      <c r="H48" s="391"/>
      <c r="I48" s="389"/>
      <c r="J48" s="391"/>
      <c r="K48" s="122"/>
      <c r="L48" s="122"/>
      <c r="W48" s="81" t="s">
        <v>100</v>
      </c>
      <c r="X48" s="70" t="s">
        <v>50</v>
      </c>
    </row>
    <row r="49" spans="5:24" ht="16" x14ac:dyDescent="0.8">
      <c r="E49" s="390"/>
      <c r="F49" s="390"/>
      <c r="G49" s="389"/>
      <c r="H49" s="391"/>
      <c r="I49" s="389"/>
      <c r="J49" s="391"/>
      <c r="K49" s="122"/>
      <c r="L49" s="122"/>
      <c r="W49" s="81" t="s">
        <v>143</v>
      </c>
      <c r="X49" s="70" t="s">
        <v>50</v>
      </c>
    </row>
    <row r="50" spans="5:24" ht="16" x14ac:dyDescent="0.8">
      <c r="E50" s="390"/>
      <c r="F50" s="390"/>
      <c r="G50" s="389"/>
      <c r="H50" s="391"/>
      <c r="I50" s="389"/>
      <c r="J50" s="391"/>
      <c r="K50" s="122"/>
      <c r="L50" s="122"/>
      <c r="W50" s="81" t="s">
        <v>154</v>
      </c>
      <c r="X50" s="70" t="s">
        <v>75</v>
      </c>
    </row>
    <row r="51" spans="5:24" ht="16" x14ac:dyDescent="0.8">
      <c r="E51" s="390"/>
      <c r="F51" s="390"/>
      <c r="G51" s="389"/>
      <c r="H51" s="391"/>
      <c r="I51" s="389"/>
      <c r="J51" s="391"/>
      <c r="K51" s="122"/>
      <c r="L51" s="122"/>
      <c r="W51" s="81" t="s">
        <v>141</v>
      </c>
      <c r="X51" s="70" t="s">
        <v>75</v>
      </c>
    </row>
    <row r="52" spans="5:24" ht="16" x14ac:dyDescent="0.8">
      <c r="E52" s="390"/>
      <c r="F52" s="390"/>
      <c r="G52" s="389"/>
      <c r="H52" s="391"/>
      <c r="I52" s="389"/>
      <c r="J52" s="391"/>
      <c r="K52" s="122"/>
      <c r="L52" s="122"/>
      <c r="W52" s="81" t="s">
        <v>148</v>
      </c>
      <c r="X52" s="70" t="s">
        <v>75</v>
      </c>
    </row>
    <row r="53" spans="5:24" ht="16" x14ac:dyDescent="0.8">
      <c r="E53" s="390"/>
      <c r="F53" s="390"/>
      <c r="G53" s="389"/>
      <c r="H53" s="391"/>
      <c r="I53" s="389"/>
      <c r="J53" s="391"/>
      <c r="K53" s="122"/>
      <c r="L53" s="122"/>
      <c r="W53" s="81" t="s">
        <v>74</v>
      </c>
      <c r="X53" s="70" t="s">
        <v>75</v>
      </c>
    </row>
    <row r="54" spans="5:24" ht="16" x14ac:dyDescent="0.8">
      <c r="E54" s="390"/>
      <c r="F54" s="390"/>
      <c r="G54" s="389"/>
      <c r="H54" s="391"/>
      <c r="I54" s="389"/>
      <c r="J54" s="391"/>
      <c r="K54" s="122"/>
      <c r="L54" s="122"/>
      <c r="W54" s="81" t="s">
        <v>82</v>
      </c>
      <c r="X54" s="70" t="s">
        <v>75</v>
      </c>
    </row>
    <row r="55" spans="5:24" ht="16" x14ac:dyDescent="0.8">
      <c r="E55" s="390"/>
      <c r="F55" s="390"/>
      <c r="G55" s="389"/>
      <c r="H55" s="391"/>
      <c r="I55" s="389"/>
      <c r="J55" s="391"/>
      <c r="K55" s="122"/>
      <c r="L55" s="122"/>
      <c r="W55" s="81" t="s">
        <v>108</v>
      </c>
      <c r="X55" s="70" t="s">
        <v>75</v>
      </c>
    </row>
    <row r="56" spans="5:24" ht="16" x14ac:dyDescent="0.8">
      <c r="E56" s="390"/>
      <c r="F56" s="390"/>
      <c r="G56" s="389"/>
      <c r="H56" s="391"/>
      <c r="I56" s="389"/>
      <c r="J56" s="391"/>
      <c r="K56" s="122"/>
      <c r="L56" s="122"/>
      <c r="W56" s="81" t="s">
        <v>121</v>
      </c>
      <c r="X56" s="70" t="s">
        <v>75</v>
      </c>
    </row>
    <row r="57" spans="5:24" ht="16" x14ac:dyDescent="0.8">
      <c r="E57" s="390"/>
      <c r="F57" s="390"/>
      <c r="G57" s="389"/>
      <c r="H57" s="391"/>
      <c r="I57" s="389"/>
      <c r="J57" s="391"/>
      <c r="K57" s="122"/>
      <c r="L57" s="122"/>
      <c r="W57" s="81" t="s">
        <v>173</v>
      </c>
      <c r="X57" s="70" t="s">
        <v>75</v>
      </c>
    </row>
    <row r="58" spans="5:24" ht="16" x14ac:dyDescent="0.8">
      <c r="E58" s="390"/>
      <c r="F58" s="390"/>
      <c r="G58" s="389"/>
      <c r="H58" s="391"/>
      <c r="I58" s="389"/>
      <c r="J58" s="391"/>
      <c r="K58" s="122"/>
      <c r="L58" s="122"/>
      <c r="W58" s="81" t="s">
        <v>110</v>
      </c>
      <c r="X58" s="70" t="s">
        <v>75</v>
      </c>
    </row>
    <row r="59" spans="5:24" ht="16" x14ac:dyDescent="0.8">
      <c r="E59" s="390"/>
      <c r="F59" s="390"/>
      <c r="G59" s="389"/>
      <c r="H59" s="391"/>
      <c r="I59" s="389"/>
      <c r="J59" s="391"/>
      <c r="K59" s="122"/>
      <c r="L59" s="122"/>
      <c r="W59" s="81" t="s">
        <v>195</v>
      </c>
      <c r="X59" s="70" t="s">
        <v>75</v>
      </c>
    </row>
    <row r="60" spans="5:24" ht="16" x14ac:dyDescent="0.8">
      <c r="E60" s="390"/>
      <c r="F60" s="390"/>
      <c r="G60" s="389"/>
      <c r="H60" s="391"/>
      <c r="I60" s="389"/>
      <c r="J60" s="391"/>
      <c r="K60" s="122"/>
      <c r="L60" s="122"/>
      <c r="W60" s="81" t="s">
        <v>84</v>
      </c>
      <c r="X60" s="70" t="s">
        <v>75</v>
      </c>
    </row>
    <row r="61" spans="5:24" ht="16" x14ac:dyDescent="0.8">
      <c r="E61" s="390"/>
      <c r="F61" s="390"/>
      <c r="G61" s="389"/>
      <c r="H61" s="391"/>
      <c r="I61" s="389"/>
      <c r="J61" s="391"/>
      <c r="K61" s="122"/>
      <c r="L61" s="122"/>
      <c r="W61" s="81" t="s">
        <v>214</v>
      </c>
      <c r="X61" s="70" t="s">
        <v>75</v>
      </c>
    </row>
    <row r="62" spans="5:24" ht="16" x14ac:dyDescent="0.8">
      <c r="E62" s="390"/>
      <c r="F62" s="390"/>
      <c r="G62" s="389"/>
      <c r="H62" s="391"/>
      <c r="I62" s="389"/>
      <c r="J62" s="391"/>
      <c r="K62" s="122"/>
      <c r="L62" s="122"/>
      <c r="W62" s="81" t="s">
        <v>437</v>
      </c>
      <c r="X62" s="70" t="s">
        <v>48</v>
      </c>
    </row>
    <row r="63" spans="5:24" ht="16" x14ac:dyDescent="0.8">
      <c r="E63" s="390"/>
      <c r="F63" s="390"/>
      <c r="G63" s="389"/>
      <c r="H63" s="391"/>
      <c r="I63" s="389"/>
      <c r="J63" s="391"/>
      <c r="K63" s="122"/>
      <c r="L63" s="122"/>
      <c r="W63" s="81" t="s">
        <v>47</v>
      </c>
      <c r="X63" s="70" t="s">
        <v>48</v>
      </c>
    </row>
    <row r="64" spans="5:24" ht="16" x14ac:dyDescent="0.8">
      <c r="E64" s="390"/>
      <c r="F64" s="390"/>
      <c r="G64" s="389"/>
      <c r="H64" s="391"/>
      <c r="I64" s="389"/>
      <c r="J64" s="391"/>
      <c r="K64" s="122"/>
      <c r="L64" s="122"/>
      <c r="W64" s="81" t="s">
        <v>63</v>
      </c>
      <c r="X64" s="70" t="s">
        <v>56</v>
      </c>
    </row>
    <row r="65" spans="5:24" ht="16" x14ac:dyDescent="0.8">
      <c r="E65" s="390"/>
      <c r="F65" s="390"/>
      <c r="G65" s="389"/>
      <c r="H65" s="391"/>
      <c r="I65" s="389"/>
      <c r="J65" s="391"/>
      <c r="K65" s="122"/>
      <c r="L65" s="122"/>
      <c r="W65" s="81" t="s">
        <v>348</v>
      </c>
      <c r="X65" s="70" t="str">
        <f>+X63</f>
        <v>Ind</v>
      </c>
    </row>
    <row r="66" spans="5:24" ht="16" x14ac:dyDescent="0.8">
      <c r="E66" s="390"/>
      <c r="F66" s="390"/>
      <c r="G66" s="389"/>
      <c r="H66" s="391"/>
      <c r="I66" s="389"/>
      <c r="J66" s="391"/>
      <c r="K66" s="122"/>
      <c r="L66" s="122"/>
      <c r="W66" s="81" t="s">
        <v>193</v>
      </c>
      <c r="X66" s="70" t="s">
        <v>48</v>
      </c>
    </row>
    <row r="67" spans="5:24" ht="16" x14ac:dyDescent="0.8">
      <c r="E67" s="390"/>
      <c r="F67" s="390"/>
      <c r="G67" s="389"/>
      <c r="H67" s="391"/>
      <c r="I67" s="389"/>
      <c r="J67" s="391"/>
      <c r="K67" s="122"/>
      <c r="L67" s="122"/>
      <c r="W67" s="81" t="s">
        <v>51</v>
      </c>
      <c r="X67" s="70" t="str">
        <f>+X66</f>
        <v>Ind</v>
      </c>
    </row>
    <row r="68" spans="5:24" ht="16" x14ac:dyDescent="0.8">
      <c r="E68" s="390"/>
      <c r="F68" s="390"/>
      <c r="G68" s="389"/>
      <c r="H68" s="391"/>
      <c r="I68" s="389"/>
      <c r="J68" s="391"/>
      <c r="K68" s="122"/>
      <c r="L68" s="122"/>
      <c r="W68" s="81" t="s">
        <v>85</v>
      </c>
      <c r="X68" s="70" t="str">
        <f>+X67</f>
        <v>Ind</v>
      </c>
    </row>
    <row r="69" spans="5:24" ht="16" x14ac:dyDescent="0.8">
      <c r="E69" s="390"/>
      <c r="F69" s="390"/>
      <c r="G69" s="389"/>
      <c r="H69" s="391"/>
      <c r="I69" s="389"/>
      <c r="J69" s="391"/>
      <c r="K69" s="122"/>
      <c r="L69" s="122"/>
      <c r="W69" s="81" t="s">
        <v>113</v>
      </c>
      <c r="X69" s="70" t="s">
        <v>56</v>
      </c>
    </row>
    <row r="70" spans="5:24" ht="16" x14ac:dyDescent="0.8">
      <c r="E70" s="390"/>
      <c r="F70" s="390"/>
      <c r="G70" s="389"/>
      <c r="H70" s="391"/>
      <c r="I70" s="389"/>
      <c r="J70" s="391"/>
      <c r="K70" s="122"/>
      <c r="L70" s="122"/>
      <c r="W70" s="81" t="s">
        <v>61</v>
      </c>
      <c r="X70" s="70" t="s">
        <v>56</v>
      </c>
    </row>
    <row r="71" spans="5:24" ht="16" x14ac:dyDescent="0.8">
      <c r="E71" s="390"/>
      <c r="F71" s="390"/>
      <c r="G71" s="389"/>
      <c r="H71" s="391"/>
      <c r="I71" s="389"/>
      <c r="J71" s="391"/>
      <c r="K71" s="122"/>
      <c r="L71" s="122"/>
      <c r="W71" s="81" t="s">
        <v>115</v>
      </c>
      <c r="X71" s="70" t="s">
        <v>56</v>
      </c>
    </row>
    <row r="72" spans="5:24" ht="16" x14ac:dyDescent="0.8">
      <c r="E72" s="390"/>
      <c r="F72" s="390"/>
      <c r="G72" s="389"/>
      <c r="H72" s="391"/>
      <c r="I72" s="389"/>
      <c r="J72" s="391"/>
      <c r="K72" s="122"/>
      <c r="L72" s="122"/>
      <c r="W72" s="81" t="s">
        <v>186</v>
      </c>
      <c r="X72" s="70" t="s">
        <v>56</v>
      </c>
    </row>
    <row r="73" spans="5:24" ht="16" x14ac:dyDescent="0.8">
      <c r="E73" s="390"/>
      <c r="F73" s="390"/>
      <c r="G73" s="389"/>
      <c r="H73" s="391"/>
      <c r="I73" s="389"/>
      <c r="J73" s="391"/>
      <c r="K73" s="122"/>
      <c r="L73" s="122"/>
      <c r="W73" s="81" t="s">
        <v>66</v>
      </c>
      <c r="X73" s="70" t="s">
        <v>56</v>
      </c>
    </row>
    <row r="74" spans="5:24" ht="16" x14ac:dyDescent="0.8">
      <c r="E74" s="390"/>
      <c r="F74" s="390"/>
      <c r="G74" s="389"/>
      <c r="H74" s="391"/>
      <c r="I74" s="389"/>
      <c r="J74" s="391"/>
      <c r="K74" s="122"/>
      <c r="L74" s="122"/>
      <c r="W74" s="81" t="s">
        <v>103</v>
      </c>
      <c r="X74" s="70" t="s">
        <v>56</v>
      </c>
    </row>
    <row r="75" spans="5:24" ht="16" x14ac:dyDescent="0.8">
      <c r="E75" s="390"/>
      <c r="F75" s="390"/>
      <c r="G75" s="389"/>
      <c r="H75" s="391"/>
      <c r="I75" s="389"/>
      <c r="J75" s="391"/>
      <c r="K75" s="122"/>
      <c r="L75" s="122"/>
      <c r="W75" s="81" t="s">
        <v>117</v>
      </c>
      <c r="X75" s="70" t="s">
        <v>56</v>
      </c>
    </row>
    <row r="76" spans="5:24" ht="16" x14ac:dyDescent="0.8">
      <c r="E76" s="403"/>
      <c r="F76" s="390"/>
      <c r="G76" s="389"/>
      <c r="H76" s="391"/>
      <c r="I76" s="389"/>
      <c r="J76" s="391"/>
      <c r="K76" s="122"/>
      <c r="L76" s="122"/>
      <c r="W76" s="81" t="s">
        <v>55</v>
      </c>
      <c r="X76" s="70" t="s">
        <v>56</v>
      </c>
    </row>
    <row r="77" spans="5:24" ht="16" x14ac:dyDescent="0.8">
      <c r="E77" s="390"/>
      <c r="F77" s="390"/>
      <c r="G77" s="389"/>
      <c r="H77" s="391"/>
      <c r="I77" s="389"/>
      <c r="J77" s="391"/>
      <c r="K77" s="122"/>
      <c r="L77" s="122"/>
      <c r="W77" s="81" t="s">
        <v>192</v>
      </c>
      <c r="X77" s="70" t="s">
        <v>56</v>
      </c>
    </row>
    <row r="78" spans="5:24" ht="16" x14ac:dyDescent="0.8">
      <c r="E78" s="390"/>
      <c r="F78" s="390"/>
      <c r="G78" s="389"/>
      <c r="H78" s="391"/>
      <c r="I78" s="389"/>
      <c r="J78" s="391"/>
      <c r="K78" s="122"/>
      <c r="L78" s="122"/>
      <c r="W78" s="81" t="s">
        <v>120</v>
      </c>
      <c r="X78" s="70" t="s">
        <v>56</v>
      </c>
    </row>
    <row r="79" spans="5:24" ht="16" x14ac:dyDescent="0.8">
      <c r="E79" s="390"/>
      <c r="F79" s="390"/>
      <c r="G79" s="389"/>
      <c r="H79" s="391"/>
      <c r="I79" s="389"/>
      <c r="J79" s="391"/>
      <c r="K79" s="122"/>
      <c r="L79" s="122"/>
      <c r="W79" s="81" t="s">
        <v>78</v>
      </c>
      <c r="X79" s="70" t="s">
        <v>56</v>
      </c>
    </row>
    <row r="80" spans="5:24" ht="16" x14ac:dyDescent="0.8">
      <c r="E80" s="390"/>
      <c r="F80" s="390"/>
      <c r="G80" s="389"/>
      <c r="H80" s="391"/>
      <c r="I80" s="389"/>
      <c r="J80" s="391"/>
      <c r="K80" s="122"/>
      <c r="L80" s="122"/>
      <c r="W80" s="81" t="s">
        <v>109</v>
      </c>
      <c r="X80" s="70" t="s">
        <v>67</v>
      </c>
    </row>
    <row r="81" spans="5:24" ht="16" x14ac:dyDescent="0.8">
      <c r="E81" s="390"/>
      <c r="F81" s="390"/>
      <c r="G81" s="389"/>
      <c r="H81" s="391"/>
      <c r="I81" s="389"/>
      <c r="J81" s="391"/>
      <c r="K81" s="122"/>
      <c r="L81" s="122"/>
      <c r="W81" s="81" t="s">
        <v>122</v>
      </c>
      <c r="X81" s="70" t="s">
        <v>67</v>
      </c>
    </row>
    <row r="82" spans="5:24" ht="16" x14ac:dyDescent="0.8">
      <c r="E82" s="390"/>
      <c r="F82" s="390"/>
      <c r="G82" s="389"/>
      <c r="H82" s="391"/>
      <c r="I82" s="389"/>
      <c r="J82" s="391"/>
      <c r="K82" s="122"/>
      <c r="L82" s="122"/>
      <c r="W82" s="81" t="s">
        <v>124</v>
      </c>
      <c r="X82" s="70" t="s">
        <v>67</v>
      </c>
    </row>
    <row r="83" spans="5:24" ht="16" x14ac:dyDescent="0.8">
      <c r="E83" s="390"/>
      <c r="F83" s="390"/>
      <c r="G83" s="389"/>
      <c r="H83" s="391"/>
      <c r="I83" s="389"/>
      <c r="J83" s="391"/>
      <c r="K83" s="122"/>
      <c r="L83" s="122"/>
      <c r="W83" s="81" t="s">
        <v>126</v>
      </c>
      <c r="X83" s="70" t="s">
        <v>67</v>
      </c>
    </row>
    <row r="84" spans="5:24" ht="16" x14ac:dyDescent="0.8">
      <c r="E84" s="390"/>
      <c r="F84" s="390"/>
      <c r="G84" s="389"/>
      <c r="H84" s="391"/>
      <c r="I84" s="389"/>
      <c r="J84" s="391"/>
      <c r="K84" s="122"/>
      <c r="L84" s="122"/>
      <c r="W84" s="81" t="s">
        <v>240</v>
      </c>
      <c r="X84" s="70" t="s">
        <v>67</v>
      </c>
    </row>
    <row r="85" spans="5:24" ht="16" x14ac:dyDescent="0.8">
      <c r="E85" s="390"/>
      <c r="F85" s="390"/>
      <c r="G85" s="389"/>
      <c r="H85" s="391"/>
      <c r="I85" s="389"/>
      <c r="J85" s="391"/>
      <c r="K85" s="122"/>
      <c r="L85" s="122"/>
      <c r="W85" s="81" t="s">
        <v>129</v>
      </c>
      <c r="X85" s="70" t="s">
        <v>67</v>
      </c>
    </row>
    <row r="86" spans="5:24" ht="16" x14ac:dyDescent="0.8">
      <c r="E86" s="390"/>
      <c r="F86" s="390"/>
      <c r="G86" s="389"/>
      <c r="H86" s="391"/>
      <c r="I86" s="389"/>
      <c r="J86" s="391"/>
      <c r="K86" s="122"/>
      <c r="L86" s="122"/>
      <c r="W86" s="81" t="s">
        <v>132</v>
      </c>
      <c r="X86" s="70" t="s">
        <v>67</v>
      </c>
    </row>
    <row r="87" spans="5:24" ht="16" x14ac:dyDescent="0.8">
      <c r="E87" s="390"/>
      <c r="F87" s="390"/>
      <c r="G87" s="389"/>
      <c r="H87" s="391"/>
      <c r="I87" s="389"/>
      <c r="J87" s="391"/>
      <c r="K87" s="122"/>
      <c r="L87" s="122"/>
      <c r="W87" s="81" t="s">
        <v>443</v>
      </c>
      <c r="X87" s="70" t="s">
        <v>67</v>
      </c>
    </row>
    <row r="88" spans="5:24" ht="16" x14ac:dyDescent="0.8">
      <c r="E88" s="390"/>
      <c r="F88" s="390"/>
      <c r="G88" s="119"/>
      <c r="H88" s="391"/>
      <c r="I88" s="389"/>
      <c r="J88" s="391"/>
      <c r="K88" s="122"/>
      <c r="L88" s="122"/>
      <c r="W88" s="81" t="s">
        <v>136</v>
      </c>
      <c r="X88" s="70" t="s">
        <v>67</v>
      </c>
    </row>
    <row r="89" spans="5:24" ht="16" x14ac:dyDescent="0.8">
      <c r="E89" s="390"/>
      <c r="F89" s="390"/>
      <c r="G89" s="389"/>
      <c r="H89" s="391"/>
      <c r="I89" s="389"/>
      <c r="J89" s="391"/>
      <c r="K89" s="122"/>
      <c r="L89" s="122"/>
      <c r="W89" s="81" t="s">
        <v>138</v>
      </c>
      <c r="X89" s="70" t="s">
        <v>67</v>
      </c>
    </row>
    <row r="90" spans="5:24" ht="16" x14ac:dyDescent="0.8">
      <c r="E90" s="390"/>
      <c r="F90" s="390"/>
      <c r="G90" s="389"/>
      <c r="H90" s="391"/>
      <c r="I90" s="389"/>
      <c r="J90" s="391"/>
      <c r="K90" s="122"/>
      <c r="L90" s="122"/>
      <c r="W90" s="81" t="s">
        <v>97</v>
      </c>
      <c r="X90" s="70" t="s">
        <v>67</v>
      </c>
    </row>
    <row r="91" spans="5:24" ht="16" x14ac:dyDescent="0.8">
      <c r="E91" s="390"/>
      <c r="F91" s="390"/>
      <c r="G91" s="389"/>
      <c r="H91" s="391"/>
      <c r="I91" s="389"/>
      <c r="J91" s="391"/>
      <c r="K91" s="122"/>
      <c r="L91" s="122"/>
      <c r="W91" s="81" t="s">
        <v>140</v>
      </c>
      <c r="X91" s="70" t="s">
        <v>67</v>
      </c>
    </row>
    <row r="92" spans="5:24" x14ac:dyDescent="0.75">
      <c r="E92" s="390"/>
      <c r="F92" s="390"/>
      <c r="G92" s="389"/>
      <c r="H92" s="391"/>
      <c r="I92" s="389"/>
      <c r="J92" s="391"/>
      <c r="K92" s="122"/>
      <c r="L92" s="122"/>
      <c r="W92" s="386" t="s">
        <v>234</v>
      </c>
      <c r="X92" s="118" t="s">
        <v>67</v>
      </c>
    </row>
    <row r="93" spans="5:24" x14ac:dyDescent="0.75">
      <c r="E93" s="390"/>
      <c r="F93" s="390"/>
      <c r="G93" s="389"/>
      <c r="H93" s="391"/>
      <c r="I93" s="389"/>
      <c r="J93" s="391"/>
      <c r="K93" s="122"/>
      <c r="L93" s="122"/>
      <c r="W93" s="386" t="s">
        <v>69</v>
      </c>
      <c r="X93" s="118" t="s">
        <v>67</v>
      </c>
    </row>
    <row r="94" spans="5:24" ht="16" x14ac:dyDescent="0.8">
      <c r="E94" s="390"/>
      <c r="F94" s="390"/>
      <c r="G94" s="389"/>
      <c r="H94" s="391"/>
      <c r="I94" s="389"/>
      <c r="J94" s="391"/>
      <c r="K94" s="122"/>
      <c r="L94" s="122"/>
      <c r="W94" s="81" t="s">
        <v>142</v>
      </c>
      <c r="X94" s="70" t="s">
        <v>71</v>
      </c>
    </row>
    <row r="95" spans="5:24" ht="16" x14ac:dyDescent="0.8">
      <c r="E95" s="390"/>
      <c r="F95" s="390"/>
      <c r="G95" s="389"/>
      <c r="H95" s="391"/>
      <c r="I95" s="389"/>
      <c r="J95" s="391"/>
      <c r="K95" s="122"/>
      <c r="L95" s="122"/>
      <c r="W95" s="81" t="s">
        <v>72</v>
      </c>
      <c r="X95" s="70" t="s">
        <v>71</v>
      </c>
    </row>
    <row r="96" spans="5:24" ht="16" x14ac:dyDescent="0.8">
      <c r="E96" s="390"/>
      <c r="F96" s="390"/>
      <c r="G96" s="389"/>
      <c r="H96" s="391"/>
      <c r="I96" s="389"/>
      <c r="J96" s="391"/>
      <c r="K96" s="122"/>
      <c r="L96" s="122"/>
      <c r="W96" s="81" t="s">
        <v>440</v>
      </c>
      <c r="X96" s="70" t="s">
        <v>71</v>
      </c>
    </row>
    <row r="97" spans="5:24" ht="16" x14ac:dyDescent="0.8">
      <c r="E97" s="390"/>
      <c r="F97" s="390"/>
      <c r="G97" s="389"/>
      <c r="H97" s="391"/>
      <c r="I97" s="389"/>
      <c r="J97" s="391"/>
      <c r="K97" s="122"/>
      <c r="L97" s="122"/>
      <c r="W97" s="81" t="s">
        <v>167</v>
      </c>
      <c r="X97" s="70" t="s">
        <v>71</v>
      </c>
    </row>
    <row r="98" spans="5:24" ht="16" x14ac:dyDescent="0.8">
      <c r="E98" s="390"/>
      <c r="F98" s="390"/>
      <c r="G98" s="389"/>
      <c r="H98" s="391"/>
      <c r="I98" s="389"/>
      <c r="J98" s="391"/>
      <c r="K98" s="122"/>
      <c r="L98" s="122"/>
      <c r="W98" s="81" t="s">
        <v>147</v>
      </c>
      <c r="X98" s="70" t="s">
        <v>71</v>
      </c>
    </row>
    <row r="99" spans="5:24" ht="16" x14ac:dyDescent="0.8">
      <c r="E99" s="390"/>
      <c r="F99" s="390"/>
      <c r="G99" s="389"/>
      <c r="H99" s="391"/>
      <c r="I99" s="389"/>
      <c r="J99" s="391"/>
      <c r="K99" s="122"/>
      <c r="L99" s="122"/>
      <c r="W99" s="81" t="s">
        <v>149</v>
      </c>
      <c r="X99" s="70" t="s">
        <v>71</v>
      </c>
    </row>
    <row r="100" spans="5:24" ht="16" x14ac:dyDescent="0.8">
      <c r="E100" s="390"/>
      <c r="F100" s="390"/>
      <c r="G100" s="389"/>
      <c r="H100" s="391"/>
      <c r="I100" s="389"/>
      <c r="J100" s="391"/>
      <c r="K100" s="122"/>
      <c r="L100" s="122"/>
      <c r="W100" s="81" t="s">
        <v>76</v>
      </c>
      <c r="X100" s="70" t="s">
        <v>71</v>
      </c>
    </row>
    <row r="101" spans="5:24" ht="16" x14ac:dyDescent="0.8">
      <c r="E101" s="390"/>
      <c r="F101" s="390"/>
      <c r="G101" s="389"/>
      <c r="H101" s="391"/>
      <c r="I101" s="389"/>
      <c r="J101" s="391"/>
      <c r="K101" s="122"/>
      <c r="L101" s="122"/>
      <c r="W101" s="81" t="s">
        <v>151</v>
      </c>
      <c r="X101" s="70" t="s">
        <v>71</v>
      </c>
    </row>
    <row r="102" spans="5:24" ht="16" x14ac:dyDescent="0.8">
      <c r="E102" s="390"/>
      <c r="F102" s="390"/>
      <c r="G102" s="389"/>
      <c r="H102" s="391"/>
      <c r="I102" s="389"/>
      <c r="J102" s="391"/>
      <c r="K102" s="122"/>
      <c r="L102" s="122"/>
      <c r="W102" s="81" t="s">
        <v>444</v>
      </c>
      <c r="X102" s="70" t="s">
        <v>71</v>
      </c>
    </row>
    <row r="103" spans="5:24" ht="16" x14ac:dyDescent="0.8">
      <c r="E103" s="390"/>
      <c r="F103" s="390"/>
      <c r="G103" s="389"/>
      <c r="H103" s="391"/>
      <c r="I103" s="389"/>
      <c r="J103" s="391"/>
      <c r="K103" s="122"/>
      <c r="L103" s="122"/>
      <c r="W103" s="81" t="s">
        <v>70</v>
      </c>
      <c r="X103" s="70" t="s">
        <v>71</v>
      </c>
    </row>
    <row r="104" spans="5:24" ht="16" x14ac:dyDescent="0.8">
      <c r="E104" s="390"/>
      <c r="F104" s="390"/>
      <c r="G104" s="389"/>
      <c r="H104" s="391"/>
      <c r="I104" s="389"/>
      <c r="J104" s="391"/>
      <c r="K104" s="122"/>
      <c r="L104" s="122"/>
      <c r="W104" s="81" t="s">
        <v>155</v>
      </c>
      <c r="X104" s="70" t="s">
        <v>71</v>
      </c>
    </row>
    <row r="105" spans="5:24" ht="16" x14ac:dyDescent="0.8">
      <c r="E105" s="390"/>
      <c r="F105" s="390"/>
      <c r="G105" s="389"/>
      <c r="H105" s="391"/>
      <c r="I105" s="389"/>
      <c r="J105" s="391"/>
      <c r="K105" s="122"/>
      <c r="L105" s="122"/>
      <c r="W105" s="81" t="s">
        <v>128</v>
      </c>
      <c r="X105" s="70" t="s">
        <v>71</v>
      </c>
    </row>
    <row r="106" spans="5:24" x14ac:dyDescent="0.75">
      <c r="E106" s="390"/>
      <c r="F106" s="390"/>
      <c r="G106" s="389"/>
      <c r="H106" s="391"/>
      <c r="I106" s="389"/>
      <c r="J106" s="391"/>
      <c r="K106" s="122"/>
      <c r="L106" s="122"/>
      <c r="W106" s="386" t="s">
        <v>99</v>
      </c>
      <c r="X106" s="118" t="s">
        <v>71</v>
      </c>
    </row>
    <row r="107" spans="5:24" x14ac:dyDescent="0.75">
      <c r="E107" s="390"/>
      <c r="F107" s="390"/>
      <c r="G107" s="389"/>
      <c r="H107" s="391"/>
      <c r="I107" s="389"/>
      <c r="J107" s="391"/>
      <c r="K107" s="122"/>
      <c r="L107" s="122"/>
      <c r="W107" s="386" t="s">
        <v>101</v>
      </c>
      <c r="X107" s="118" t="s">
        <v>71</v>
      </c>
    </row>
    <row r="108" spans="5:24" ht="16" x14ac:dyDescent="0.8">
      <c r="E108" s="390"/>
      <c r="F108" s="390"/>
      <c r="G108" s="389"/>
      <c r="H108" s="391"/>
      <c r="I108" s="389"/>
      <c r="J108" s="391"/>
      <c r="K108" s="122"/>
      <c r="L108" s="122"/>
      <c r="W108" s="81" t="s">
        <v>156</v>
      </c>
      <c r="X108" s="70" t="s">
        <v>80</v>
      </c>
    </row>
    <row r="109" spans="5:24" ht="16" x14ac:dyDescent="0.8">
      <c r="E109" s="390"/>
      <c r="F109" s="390"/>
      <c r="G109" s="389"/>
      <c r="H109" s="391"/>
      <c r="I109" s="389"/>
      <c r="J109" s="391"/>
      <c r="K109" s="122"/>
      <c r="L109" s="122"/>
      <c r="W109" s="81" t="s">
        <v>158</v>
      </c>
      <c r="X109" s="70" t="s">
        <v>80</v>
      </c>
    </row>
    <row r="110" spans="5:24" ht="16" x14ac:dyDescent="0.8">
      <c r="E110" s="390"/>
      <c r="F110" s="390"/>
      <c r="G110" s="389"/>
      <c r="H110" s="391"/>
      <c r="I110" s="389"/>
      <c r="J110" s="391"/>
      <c r="K110" s="122"/>
      <c r="L110" s="122"/>
      <c r="W110" s="81" t="s">
        <v>160</v>
      </c>
      <c r="X110" s="70" t="s">
        <v>80</v>
      </c>
    </row>
    <row r="111" spans="5:24" ht="16" x14ac:dyDescent="0.8">
      <c r="E111" s="390"/>
      <c r="F111" s="390"/>
      <c r="G111" s="389"/>
      <c r="H111" s="391"/>
      <c r="I111" s="389"/>
      <c r="J111" s="391"/>
      <c r="K111" s="122"/>
      <c r="L111" s="122"/>
      <c r="W111" s="81" t="s">
        <v>162</v>
      </c>
      <c r="X111" s="70" t="s">
        <v>80</v>
      </c>
    </row>
    <row r="112" spans="5:24" ht="16" x14ac:dyDescent="0.8">
      <c r="E112" s="390"/>
      <c r="F112" s="390"/>
      <c r="G112" s="389"/>
      <c r="H112" s="391"/>
      <c r="I112" s="389"/>
      <c r="J112" s="391"/>
      <c r="K112" s="122"/>
      <c r="L112" s="122"/>
      <c r="W112" s="81" t="s">
        <v>164</v>
      </c>
      <c r="X112" s="70" t="s">
        <v>80</v>
      </c>
    </row>
    <row r="113" spans="5:24" ht="16" x14ac:dyDescent="0.8">
      <c r="E113" s="390"/>
      <c r="F113" s="390"/>
      <c r="G113" s="389"/>
      <c r="H113" s="391"/>
      <c r="I113" s="389"/>
      <c r="J113" s="391"/>
      <c r="K113" s="122"/>
      <c r="L113" s="122"/>
      <c r="W113" s="81" t="s">
        <v>79</v>
      </c>
      <c r="X113" s="70" t="s">
        <v>80</v>
      </c>
    </row>
    <row r="114" spans="5:24" ht="16" x14ac:dyDescent="0.8">
      <c r="E114" s="390"/>
      <c r="F114" s="390"/>
      <c r="G114" s="389"/>
      <c r="H114" s="391"/>
      <c r="I114" s="389"/>
      <c r="J114" s="391"/>
      <c r="K114" s="122"/>
      <c r="L114" s="122"/>
      <c r="W114" s="81" t="s">
        <v>166</v>
      </c>
      <c r="X114" s="70" t="s">
        <v>80</v>
      </c>
    </row>
    <row r="115" spans="5:24" ht="16" x14ac:dyDescent="0.8">
      <c r="E115" s="390"/>
      <c r="F115" s="390"/>
      <c r="G115" s="389"/>
      <c r="H115" s="391"/>
      <c r="I115" s="389"/>
      <c r="J115" s="391"/>
      <c r="K115" s="122"/>
      <c r="L115" s="122"/>
      <c r="W115" s="81" t="s">
        <v>168</v>
      </c>
      <c r="X115" s="70" t="s">
        <v>80</v>
      </c>
    </row>
    <row r="116" spans="5:24" ht="16" x14ac:dyDescent="0.8">
      <c r="E116" s="390"/>
      <c r="F116" s="390"/>
      <c r="G116" s="389"/>
      <c r="H116" s="391"/>
      <c r="I116" s="389"/>
      <c r="J116" s="391"/>
      <c r="K116" s="122"/>
      <c r="L116" s="122"/>
      <c r="W116" s="81" t="s">
        <v>170</v>
      </c>
      <c r="X116" s="70" t="s">
        <v>80</v>
      </c>
    </row>
    <row r="117" spans="5:24" ht="16" x14ac:dyDescent="0.8">
      <c r="E117" s="390"/>
      <c r="F117" s="390"/>
      <c r="G117" s="389"/>
      <c r="H117" s="391"/>
      <c r="I117" s="389"/>
      <c r="J117" s="391"/>
      <c r="K117" s="122"/>
      <c r="L117" s="122"/>
      <c r="W117" s="81" t="s">
        <v>235</v>
      </c>
      <c r="X117" s="70" t="s">
        <v>80</v>
      </c>
    </row>
    <row r="118" spans="5:24" ht="16" x14ac:dyDescent="0.8">
      <c r="E118" s="390"/>
      <c r="F118" s="390"/>
      <c r="G118" s="389"/>
      <c r="H118" s="391"/>
      <c r="I118" s="389"/>
      <c r="J118" s="391"/>
      <c r="K118" s="122"/>
      <c r="L118" s="122"/>
      <c r="W118" s="81" t="s">
        <v>104</v>
      </c>
      <c r="X118" s="70" t="s">
        <v>44</v>
      </c>
    </row>
    <row r="119" spans="5:24" ht="16" x14ac:dyDescent="0.8">
      <c r="E119" s="390"/>
      <c r="F119" s="390"/>
      <c r="G119" s="389"/>
      <c r="H119" s="391"/>
      <c r="I119" s="389"/>
      <c r="J119" s="391"/>
      <c r="K119" s="122"/>
      <c r="L119" s="122"/>
      <c r="W119" s="81" t="s">
        <v>112</v>
      </c>
      <c r="X119" s="70" t="s">
        <v>44</v>
      </c>
    </row>
    <row r="120" spans="5:24" ht="16" x14ac:dyDescent="0.8">
      <c r="E120" s="390"/>
      <c r="F120" s="390"/>
      <c r="G120" s="389"/>
      <c r="H120" s="391"/>
      <c r="I120" s="389"/>
      <c r="J120" s="391"/>
      <c r="K120" s="122"/>
      <c r="L120" s="122"/>
      <c r="W120" s="81" t="s">
        <v>172</v>
      </c>
      <c r="X120" s="70" t="s">
        <v>44</v>
      </c>
    </row>
    <row r="121" spans="5:24" ht="16" x14ac:dyDescent="0.8">
      <c r="E121" s="390"/>
      <c r="F121" s="390"/>
      <c r="G121" s="389"/>
      <c r="H121" s="391"/>
      <c r="I121" s="389"/>
      <c r="J121" s="391"/>
      <c r="K121" s="122"/>
      <c r="L121" s="122"/>
      <c r="W121" s="81" t="s">
        <v>174</v>
      </c>
      <c r="X121" s="70" t="s">
        <v>44</v>
      </c>
    </row>
    <row r="122" spans="5:24" ht="16" x14ac:dyDescent="0.8">
      <c r="E122" s="390"/>
      <c r="F122" s="390"/>
      <c r="G122" s="389"/>
      <c r="H122" s="391"/>
      <c r="I122" s="389"/>
      <c r="J122" s="391"/>
      <c r="K122" s="122"/>
      <c r="L122" s="122"/>
      <c r="W122" s="81" t="s">
        <v>176</v>
      </c>
      <c r="X122" s="70" t="s">
        <v>44</v>
      </c>
    </row>
    <row r="123" spans="5:24" ht="16" x14ac:dyDescent="0.8">
      <c r="E123" s="390"/>
      <c r="F123" s="390"/>
      <c r="G123" s="389"/>
      <c r="H123" s="391"/>
      <c r="I123" s="389"/>
      <c r="J123" s="391"/>
      <c r="K123" s="122"/>
      <c r="L123" s="122"/>
      <c r="W123" s="81" t="s">
        <v>178</v>
      </c>
      <c r="X123" s="70" t="s">
        <v>44</v>
      </c>
    </row>
    <row r="124" spans="5:24" ht="16" x14ac:dyDescent="0.8">
      <c r="E124" s="390"/>
      <c r="F124" s="390"/>
      <c r="G124" s="389"/>
      <c r="H124" s="391"/>
      <c r="I124" s="389"/>
      <c r="J124" s="391"/>
      <c r="K124" s="122"/>
      <c r="L124" s="122"/>
      <c r="W124" s="81" t="s">
        <v>180</v>
      </c>
      <c r="X124" s="70" t="s">
        <v>44</v>
      </c>
    </row>
    <row r="125" spans="5:24" ht="16" x14ac:dyDescent="0.8">
      <c r="E125" s="390"/>
      <c r="F125" s="390"/>
      <c r="G125" s="389"/>
      <c r="H125" s="391"/>
      <c r="I125" s="389"/>
      <c r="J125" s="391"/>
      <c r="K125" s="122"/>
      <c r="L125" s="122"/>
      <c r="W125" s="81" t="s">
        <v>43</v>
      </c>
      <c r="X125" s="70" t="s">
        <v>44</v>
      </c>
    </row>
    <row r="126" spans="5:24" ht="16" x14ac:dyDescent="0.8">
      <c r="E126" s="390"/>
      <c r="F126" s="390"/>
      <c r="G126" s="389"/>
      <c r="H126" s="391"/>
      <c r="I126" s="389"/>
      <c r="J126" s="391"/>
      <c r="K126" s="122"/>
      <c r="L126" s="122"/>
      <c r="W126" s="81" t="s">
        <v>182</v>
      </c>
      <c r="X126" s="70" t="s">
        <v>44</v>
      </c>
    </row>
    <row r="127" spans="5:24" ht="16" x14ac:dyDescent="0.8">
      <c r="E127" s="390"/>
      <c r="F127" s="390"/>
      <c r="G127" s="389"/>
      <c r="H127" s="391"/>
      <c r="I127" s="389"/>
      <c r="J127" s="391"/>
      <c r="K127" s="122"/>
      <c r="L127" s="122"/>
      <c r="W127" s="81" t="s">
        <v>185</v>
      </c>
      <c r="X127" s="70" t="s">
        <v>44</v>
      </c>
    </row>
    <row r="128" spans="5:24" ht="16" x14ac:dyDescent="0.8">
      <c r="E128" s="390"/>
      <c r="F128" s="390"/>
      <c r="G128" s="389"/>
      <c r="H128" s="391"/>
      <c r="I128" s="389"/>
      <c r="J128" s="391"/>
      <c r="K128" s="122"/>
      <c r="L128" s="122"/>
      <c r="W128" s="81" t="s">
        <v>107</v>
      </c>
      <c r="X128" s="70" t="s">
        <v>44</v>
      </c>
    </row>
    <row r="129" spans="5:24" ht="16" x14ac:dyDescent="0.8">
      <c r="E129" s="390"/>
      <c r="F129" s="390"/>
      <c r="G129" s="389"/>
      <c r="H129" s="391"/>
      <c r="I129" s="389"/>
      <c r="J129" s="391"/>
      <c r="K129" s="122"/>
      <c r="L129" s="122"/>
      <c r="W129" s="81" t="s">
        <v>187</v>
      </c>
      <c r="X129" s="70" t="s">
        <v>44</v>
      </c>
    </row>
    <row r="130" spans="5:24" x14ac:dyDescent="0.75">
      <c r="E130" s="390"/>
      <c r="F130" s="390"/>
      <c r="G130" s="389"/>
      <c r="H130" s="391"/>
      <c r="I130" s="389"/>
      <c r="J130" s="391"/>
      <c r="K130" s="122"/>
      <c r="L130" s="122"/>
      <c r="W130" s="386" t="s">
        <v>163</v>
      </c>
      <c r="X130" s="118" t="s">
        <v>44</v>
      </c>
    </row>
    <row r="131" spans="5:24" x14ac:dyDescent="0.75">
      <c r="E131" s="390"/>
      <c r="F131" s="390"/>
      <c r="G131" s="389"/>
      <c r="H131" s="391"/>
      <c r="I131" s="389"/>
      <c r="J131" s="391"/>
      <c r="K131" s="122"/>
      <c r="L131" s="122"/>
      <c r="W131" s="387" t="s">
        <v>446</v>
      </c>
      <c r="X131" s="388" t="s">
        <v>44</v>
      </c>
    </row>
    <row r="132" spans="5:24" x14ac:dyDescent="0.75">
      <c r="E132" s="390"/>
      <c r="F132" s="390"/>
      <c r="G132" s="389"/>
      <c r="H132" s="391"/>
      <c r="I132" s="389"/>
      <c r="J132" s="391"/>
      <c r="K132" s="122"/>
      <c r="L132" s="122"/>
    </row>
    <row r="133" spans="5:24" x14ac:dyDescent="0.75">
      <c r="E133" s="390"/>
      <c r="F133" s="390"/>
      <c r="G133" s="389"/>
      <c r="H133" s="391"/>
      <c r="I133" s="389"/>
      <c r="J133" s="391"/>
      <c r="K133" s="122"/>
      <c r="L133" s="122"/>
    </row>
    <row r="134" spans="5:24" x14ac:dyDescent="0.75">
      <c r="E134" s="390"/>
      <c r="F134" s="390"/>
      <c r="G134" s="389"/>
      <c r="H134" s="391"/>
      <c r="I134" s="389"/>
      <c r="J134" s="391"/>
      <c r="K134" s="122"/>
      <c r="L134" s="122"/>
    </row>
    <row r="135" spans="5:24" x14ac:dyDescent="0.75">
      <c r="E135" s="390"/>
      <c r="F135" s="390"/>
      <c r="G135" s="389"/>
      <c r="H135" s="391"/>
      <c r="I135" s="389"/>
      <c r="J135" s="391"/>
      <c r="K135" s="122"/>
      <c r="L135" s="122"/>
    </row>
    <row r="136" spans="5:24" x14ac:dyDescent="0.75">
      <c r="E136" s="390"/>
      <c r="F136" s="390"/>
      <c r="G136" s="389"/>
      <c r="H136" s="391"/>
      <c r="I136" s="389"/>
      <c r="J136" s="391"/>
      <c r="K136" s="122"/>
      <c r="L136" s="122"/>
    </row>
    <row r="137" spans="5:24" x14ac:dyDescent="0.75">
      <c r="E137" s="390"/>
      <c r="F137" s="390"/>
      <c r="G137" s="389"/>
      <c r="H137" s="391"/>
      <c r="I137" s="389"/>
      <c r="J137" s="391"/>
      <c r="K137" s="122"/>
      <c r="L137" s="122"/>
    </row>
    <row r="138" spans="5:24" x14ac:dyDescent="0.75">
      <c r="E138" s="390"/>
      <c r="F138" s="390"/>
      <c r="G138" s="389"/>
      <c r="H138" s="391"/>
      <c r="I138" s="389"/>
      <c r="J138" s="391"/>
      <c r="K138" s="122"/>
      <c r="L138" s="122"/>
    </row>
    <row r="139" spans="5:24" x14ac:dyDescent="0.75">
      <c r="E139" s="390"/>
      <c r="F139" s="390"/>
      <c r="G139" s="389"/>
      <c r="H139" s="391"/>
      <c r="I139" s="389"/>
      <c r="J139" s="391"/>
      <c r="K139" s="122"/>
      <c r="L139" s="122"/>
    </row>
    <row r="140" spans="5:24" x14ac:dyDescent="0.75">
      <c r="E140" s="390"/>
      <c r="F140" s="390"/>
      <c r="G140" s="389"/>
      <c r="H140" s="391"/>
      <c r="I140" s="389"/>
      <c r="J140" s="391"/>
      <c r="K140" s="122"/>
      <c r="L140" s="122"/>
    </row>
    <row r="141" spans="5:24" x14ac:dyDescent="0.75">
      <c r="E141" s="390"/>
      <c r="F141" s="390"/>
      <c r="G141" s="389"/>
      <c r="H141" s="391"/>
      <c r="I141" s="389"/>
      <c r="J141" s="391"/>
      <c r="K141" s="122"/>
      <c r="L141" s="122"/>
    </row>
    <row r="142" spans="5:24" x14ac:dyDescent="0.75">
      <c r="E142" s="390"/>
      <c r="F142" s="390"/>
      <c r="G142" s="389"/>
      <c r="H142" s="391"/>
      <c r="I142" s="389"/>
      <c r="J142" s="391"/>
      <c r="K142" s="122"/>
      <c r="L142" s="122"/>
    </row>
    <row r="143" spans="5:24" x14ac:dyDescent="0.75">
      <c r="E143" s="390"/>
      <c r="F143" s="390"/>
      <c r="G143" s="389"/>
      <c r="H143" s="391"/>
      <c r="I143" s="389"/>
      <c r="J143" s="391"/>
      <c r="K143" s="122"/>
      <c r="L143" s="122"/>
    </row>
    <row r="144" spans="5:24" x14ac:dyDescent="0.75">
      <c r="E144" s="390"/>
      <c r="F144" s="390"/>
      <c r="G144" s="389"/>
      <c r="H144" s="391"/>
      <c r="I144" s="389"/>
      <c r="J144" s="391"/>
      <c r="K144" s="122"/>
      <c r="L144" s="122"/>
    </row>
    <row r="145" spans="5:12" x14ac:dyDescent="0.75">
      <c r="E145" s="390"/>
      <c r="F145" s="390"/>
      <c r="G145" s="389"/>
      <c r="H145" s="391"/>
      <c r="I145" s="389"/>
      <c r="J145" s="391"/>
      <c r="K145" s="122"/>
      <c r="L145" s="122"/>
    </row>
    <row r="146" spans="5:12" x14ac:dyDescent="0.75">
      <c r="E146" s="390"/>
      <c r="F146" s="390"/>
      <c r="G146" s="389"/>
      <c r="H146" s="391"/>
      <c r="I146" s="389"/>
      <c r="J146" s="391"/>
      <c r="K146" s="122"/>
      <c r="L146" s="122"/>
    </row>
    <row r="147" spans="5:12" x14ac:dyDescent="0.75">
      <c r="E147" s="390"/>
      <c r="F147" s="390"/>
      <c r="G147" s="389"/>
      <c r="H147" s="391"/>
      <c r="I147" s="389"/>
      <c r="J147" s="391"/>
      <c r="K147" s="122"/>
      <c r="L147" s="122"/>
    </row>
    <row r="148" spans="5:12" x14ac:dyDescent="0.75">
      <c r="E148" s="390"/>
      <c r="F148" s="390"/>
      <c r="G148" s="389"/>
      <c r="H148" s="391"/>
      <c r="I148" s="389"/>
      <c r="J148" s="391"/>
      <c r="K148" s="122"/>
      <c r="L148" s="122"/>
    </row>
    <row r="149" spans="5:12" x14ac:dyDescent="0.75">
      <c r="E149" s="390"/>
      <c r="F149" s="390"/>
      <c r="G149" s="389"/>
      <c r="H149" s="391"/>
      <c r="I149" s="389"/>
      <c r="J149" s="391"/>
      <c r="K149" s="122"/>
      <c r="L149" s="122"/>
    </row>
    <row r="150" spans="5:12" x14ac:dyDescent="0.75">
      <c r="E150" s="390"/>
      <c r="F150" s="390"/>
      <c r="G150" s="389"/>
      <c r="H150" s="391"/>
      <c r="I150" s="389"/>
      <c r="J150" s="391"/>
      <c r="K150" s="122"/>
      <c r="L150" s="122"/>
    </row>
    <row r="151" spans="5:12" x14ac:dyDescent="0.75">
      <c r="E151" s="390"/>
      <c r="F151" s="390"/>
      <c r="G151" s="389"/>
      <c r="H151" s="391"/>
      <c r="I151" s="389"/>
      <c r="J151" s="391"/>
      <c r="K151" s="122"/>
      <c r="L151" s="122"/>
    </row>
    <row r="152" spans="5:12" x14ac:dyDescent="0.75">
      <c r="E152" s="390"/>
      <c r="F152" s="390"/>
      <c r="G152" s="389"/>
      <c r="H152" s="391"/>
      <c r="I152" s="389"/>
      <c r="J152" s="391"/>
      <c r="K152" s="122"/>
      <c r="L152" s="122"/>
    </row>
    <row r="153" spans="5:12" x14ac:dyDescent="0.75">
      <c r="E153" s="390"/>
      <c r="F153" s="390"/>
      <c r="G153" s="389"/>
      <c r="H153" s="391"/>
      <c r="I153" s="389"/>
      <c r="J153" s="391"/>
      <c r="K153" s="122"/>
      <c r="L153" s="122"/>
    </row>
    <row r="154" spans="5:12" x14ac:dyDescent="0.75">
      <c r="E154" s="390"/>
      <c r="F154" s="390"/>
      <c r="G154" s="389"/>
      <c r="H154" s="391"/>
      <c r="I154" s="389"/>
      <c r="J154" s="391"/>
      <c r="K154" s="122"/>
      <c r="L154" s="122"/>
    </row>
    <row r="155" spans="5:12" x14ac:dyDescent="0.75">
      <c r="E155" s="390"/>
      <c r="F155" s="390"/>
      <c r="G155" s="389"/>
      <c r="H155" s="391"/>
      <c r="I155" s="389"/>
      <c r="J155" s="391"/>
      <c r="K155" s="122"/>
      <c r="L155" s="122"/>
    </row>
    <row r="156" spans="5:12" x14ac:dyDescent="0.75">
      <c r="E156" s="390"/>
      <c r="F156" s="390"/>
      <c r="G156" s="389"/>
      <c r="H156" s="391"/>
      <c r="I156" s="389"/>
      <c r="J156" s="391"/>
      <c r="K156" s="122"/>
      <c r="L156" s="122"/>
    </row>
    <row r="157" spans="5:12" x14ac:dyDescent="0.75">
      <c r="E157" s="390"/>
      <c r="F157" s="390"/>
      <c r="G157" s="389"/>
      <c r="H157" s="391"/>
      <c r="I157" s="389"/>
      <c r="J157" s="391"/>
      <c r="K157" s="122"/>
      <c r="L157" s="122"/>
    </row>
    <row r="158" spans="5:12" x14ac:dyDescent="0.75">
      <c r="E158" s="390"/>
      <c r="F158" s="390"/>
      <c r="G158" s="389"/>
      <c r="H158" s="391"/>
      <c r="I158" s="389"/>
      <c r="J158" s="391"/>
      <c r="K158" s="122"/>
      <c r="L158" s="122"/>
    </row>
    <row r="159" spans="5:12" x14ac:dyDescent="0.75">
      <c r="E159" s="390"/>
      <c r="F159" s="390"/>
      <c r="G159" s="389"/>
      <c r="H159" s="391"/>
      <c r="I159" s="389"/>
      <c r="J159" s="391"/>
      <c r="K159" s="122"/>
      <c r="L159" s="122"/>
    </row>
    <row r="160" spans="5:12" x14ac:dyDescent="0.75">
      <c r="E160" s="390"/>
      <c r="F160" s="390"/>
      <c r="G160" s="389"/>
      <c r="H160" s="391"/>
      <c r="I160" s="389"/>
      <c r="J160" s="391"/>
      <c r="K160" s="122"/>
      <c r="L160" s="122"/>
    </row>
    <row r="161" spans="5:12" x14ac:dyDescent="0.75">
      <c r="E161" s="390"/>
      <c r="F161" s="390"/>
      <c r="G161" s="389"/>
      <c r="H161" s="391"/>
      <c r="I161" s="389"/>
      <c r="J161" s="391"/>
      <c r="K161" s="122"/>
      <c r="L161" s="122"/>
    </row>
    <row r="162" spans="5:12" x14ac:dyDescent="0.75">
      <c r="E162" s="390"/>
      <c r="F162" s="390"/>
      <c r="G162" s="389"/>
      <c r="H162" s="391"/>
      <c r="I162" s="389"/>
      <c r="J162" s="391"/>
      <c r="K162" s="122"/>
      <c r="L162" s="122"/>
    </row>
    <row r="163" spans="5:12" x14ac:dyDescent="0.75">
      <c r="E163" s="390"/>
      <c r="F163" s="390"/>
      <c r="G163" s="389"/>
      <c r="H163" s="391"/>
      <c r="I163" s="389"/>
      <c r="J163" s="391"/>
      <c r="K163" s="122"/>
      <c r="L163" s="122"/>
    </row>
    <row r="164" spans="5:12" x14ac:dyDescent="0.75">
      <c r="E164" s="390"/>
      <c r="F164" s="390"/>
      <c r="G164" s="389"/>
      <c r="H164" s="391"/>
      <c r="I164" s="389"/>
      <c r="J164" s="391"/>
      <c r="K164" s="122"/>
      <c r="L164" s="122"/>
    </row>
    <row r="165" spans="5:12" x14ac:dyDescent="0.75">
      <c r="E165" s="390"/>
      <c r="F165" s="390"/>
      <c r="G165" s="389"/>
      <c r="H165" s="391"/>
      <c r="I165" s="389"/>
      <c r="J165" s="391"/>
      <c r="K165" s="122"/>
      <c r="L165" s="122"/>
    </row>
    <row r="166" spans="5:12" x14ac:dyDescent="0.75">
      <c r="E166" s="390"/>
      <c r="F166" s="390"/>
      <c r="G166" s="389"/>
      <c r="H166" s="391"/>
      <c r="I166" s="389"/>
      <c r="J166" s="391"/>
      <c r="K166" s="122"/>
      <c r="L166" s="122"/>
    </row>
    <row r="167" spans="5:12" x14ac:dyDescent="0.75">
      <c r="E167" s="390"/>
      <c r="F167" s="390"/>
      <c r="G167" s="389"/>
      <c r="H167" s="391"/>
      <c r="I167" s="389"/>
      <c r="J167" s="391"/>
      <c r="K167" s="122"/>
      <c r="L167" s="122"/>
    </row>
    <row r="168" spans="5:12" x14ac:dyDescent="0.75">
      <c r="E168" s="390"/>
      <c r="F168" s="390"/>
      <c r="G168" s="389"/>
      <c r="H168" s="391"/>
      <c r="I168" s="389"/>
      <c r="J168" s="391"/>
      <c r="K168" s="122"/>
      <c r="L168" s="122"/>
    </row>
    <row r="169" spans="5:12" x14ac:dyDescent="0.75">
      <c r="E169" s="390"/>
      <c r="F169" s="390"/>
      <c r="G169" s="389"/>
      <c r="H169" s="391"/>
      <c r="I169" s="389"/>
      <c r="J169" s="391"/>
      <c r="K169" s="122"/>
      <c r="L169" s="122"/>
    </row>
    <row r="170" spans="5:12" x14ac:dyDescent="0.75">
      <c r="E170" s="390"/>
      <c r="F170" s="390"/>
      <c r="G170" s="389"/>
      <c r="H170" s="391"/>
      <c r="I170" s="389"/>
      <c r="J170" s="391"/>
      <c r="K170" s="122"/>
      <c r="L170" s="122"/>
    </row>
    <row r="171" spans="5:12" x14ac:dyDescent="0.75">
      <c r="E171" s="390"/>
      <c r="F171" s="390"/>
      <c r="G171" s="389"/>
      <c r="H171" s="391"/>
      <c r="I171" s="389"/>
      <c r="J171" s="391"/>
      <c r="K171" s="122"/>
      <c r="L171" s="122"/>
    </row>
    <row r="172" spans="5:12" x14ac:dyDescent="0.75">
      <c r="E172" s="390"/>
      <c r="F172" s="390"/>
      <c r="G172" s="389"/>
      <c r="H172" s="391"/>
      <c r="I172" s="389"/>
      <c r="J172" s="391"/>
      <c r="K172" s="122"/>
      <c r="L172" s="122"/>
    </row>
    <row r="173" spans="5:12" x14ac:dyDescent="0.75">
      <c r="E173" s="390"/>
      <c r="F173" s="390"/>
      <c r="G173" s="389"/>
      <c r="H173" s="391"/>
      <c r="I173" s="389"/>
      <c r="J173" s="391"/>
      <c r="K173" s="122"/>
      <c r="L173" s="122"/>
    </row>
    <row r="174" spans="5:12" x14ac:dyDescent="0.75">
      <c r="E174" s="390"/>
      <c r="F174" s="390"/>
      <c r="G174" s="389"/>
      <c r="H174" s="391"/>
      <c r="I174" s="389"/>
      <c r="J174" s="391"/>
      <c r="K174" s="122"/>
      <c r="L174" s="122"/>
    </row>
    <row r="175" spans="5:12" x14ac:dyDescent="0.75">
      <c r="E175" s="390"/>
      <c r="F175" s="390"/>
      <c r="G175" s="389"/>
      <c r="H175" s="391"/>
      <c r="I175" s="389"/>
      <c r="J175" s="391"/>
      <c r="K175" s="122"/>
      <c r="L175" s="122"/>
    </row>
    <row r="176" spans="5:12" x14ac:dyDescent="0.75">
      <c r="E176" s="390"/>
      <c r="F176" s="390"/>
      <c r="G176" s="389"/>
      <c r="H176" s="391"/>
      <c r="I176" s="389"/>
      <c r="J176" s="391"/>
      <c r="K176" s="122"/>
      <c r="L176" s="122"/>
    </row>
    <row r="177" spans="5:12" x14ac:dyDescent="0.75">
      <c r="E177" s="390"/>
      <c r="F177" s="390"/>
      <c r="G177" s="389"/>
      <c r="H177" s="391"/>
      <c r="I177" s="389"/>
      <c r="J177" s="391"/>
      <c r="K177" s="122"/>
      <c r="L177" s="122"/>
    </row>
    <row r="178" spans="5:12" x14ac:dyDescent="0.75">
      <c r="E178" s="390"/>
      <c r="F178" s="390"/>
      <c r="G178" s="389"/>
      <c r="H178" s="391"/>
      <c r="I178" s="389"/>
      <c r="J178" s="391"/>
      <c r="K178" s="122"/>
      <c r="L178" s="122"/>
    </row>
    <row r="179" spans="5:12" x14ac:dyDescent="0.75">
      <c r="E179" s="390"/>
      <c r="F179" s="390"/>
      <c r="G179" s="389"/>
      <c r="H179" s="391"/>
      <c r="I179" s="389"/>
      <c r="J179" s="391"/>
      <c r="K179" s="122"/>
      <c r="L179" s="122"/>
    </row>
    <row r="180" spans="5:12" x14ac:dyDescent="0.75">
      <c r="E180" s="390"/>
      <c r="F180" s="390"/>
      <c r="G180" s="389"/>
      <c r="H180" s="391"/>
      <c r="I180" s="389"/>
      <c r="J180" s="391"/>
      <c r="K180" s="122"/>
      <c r="L180" s="122"/>
    </row>
    <row r="181" spans="5:12" x14ac:dyDescent="0.75">
      <c r="E181" s="390"/>
      <c r="F181" s="390"/>
      <c r="G181" s="389"/>
      <c r="H181" s="391"/>
      <c r="I181" s="389"/>
      <c r="J181" s="391"/>
      <c r="K181" s="122"/>
      <c r="L181" s="122"/>
    </row>
    <row r="182" spans="5:12" x14ac:dyDescent="0.75">
      <c r="E182" s="390"/>
      <c r="F182" s="390"/>
      <c r="G182" s="389"/>
      <c r="H182" s="391"/>
      <c r="I182" s="389"/>
      <c r="J182" s="391"/>
      <c r="K182" s="122"/>
      <c r="L182" s="122"/>
    </row>
    <row r="183" spans="5:12" x14ac:dyDescent="0.75">
      <c r="E183" s="390"/>
      <c r="F183" s="390"/>
      <c r="G183" s="389"/>
      <c r="H183" s="391"/>
      <c r="I183" s="389"/>
      <c r="J183" s="391"/>
      <c r="K183" s="122"/>
      <c r="L183" s="122"/>
    </row>
    <row r="184" spans="5:12" x14ac:dyDescent="0.75">
      <c r="E184" s="390"/>
      <c r="F184" s="390"/>
      <c r="G184" s="389"/>
      <c r="H184" s="391"/>
      <c r="I184" s="389"/>
      <c r="J184" s="391"/>
      <c r="K184" s="122"/>
      <c r="L184" s="122"/>
    </row>
    <row r="185" spans="5:12" x14ac:dyDescent="0.75">
      <c r="E185" s="390"/>
      <c r="F185" s="390"/>
      <c r="G185" s="389"/>
      <c r="H185" s="391"/>
      <c r="I185" s="389"/>
      <c r="J185" s="391"/>
      <c r="K185" s="122"/>
      <c r="L185" s="122"/>
    </row>
    <row r="186" spans="5:12" x14ac:dyDescent="0.75">
      <c r="E186" s="390"/>
      <c r="F186" s="390"/>
      <c r="G186" s="389"/>
      <c r="H186" s="391"/>
      <c r="I186" s="389"/>
      <c r="J186" s="391"/>
      <c r="K186" s="122"/>
      <c r="L186" s="122"/>
    </row>
    <row r="187" spans="5:12" x14ac:dyDescent="0.75">
      <c r="E187" s="390"/>
      <c r="F187" s="390"/>
      <c r="G187" s="389"/>
      <c r="H187" s="391"/>
      <c r="I187" s="389"/>
      <c r="J187" s="391"/>
      <c r="K187" s="122"/>
      <c r="L187" s="122"/>
    </row>
    <row r="188" spans="5:12" x14ac:dyDescent="0.75">
      <c r="E188" s="390"/>
      <c r="F188" s="390"/>
      <c r="G188" s="389"/>
      <c r="H188" s="391"/>
      <c r="I188" s="389"/>
      <c r="J188" s="391"/>
      <c r="K188" s="122"/>
      <c r="L188" s="122"/>
    </row>
    <row r="189" spans="5:12" x14ac:dyDescent="0.75">
      <c r="E189" s="390"/>
      <c r="F189" s="390"/>
      <c r="G189" s="389"/>
      <c r="H189" s="391"/>
      <c r="I189" s="389"/>
      <c r="J189" s="391"/>
      <c r="K189" s="122"/>
      <c r="L189" s="122"/>
    </row>
    <row r="190" spans="5:12" x14ac:dyDescent="0.75">
      <c r="E190" s="390"/>
      <c r="F190" s="390"/>
      <c r="G190" s="389"/>
      <c r="H190" s="391"/>
      <c r="I190" s="389"/>
      <c r="J190" s="391"/>
      <c r="K190" s="122"/>
      <c r="L190" s="122"/>
    </row>
    <row r="191" spans="5:12" x14ac:dyDescent="0.75">
      <c r="E191" s="390"/>
      <c r="F191" s="390"/>
      <c r="G191" s="389"/>
      <c r="H191" s="391"/>
      <c r="I191" s="389"/>
      <c r="J191" s="391"/>
      <c r="K191" s="122"/>
      <c r="L191" s="122"/>
    </row>
    <row r="192" spans="5:12" x14ac:dyDescent="0.75">
      <c r="E192" s="403"/>
      <c r="F192" s="390"/>
      <c r="G192" s="389"/>
      <c r="H192" s="391"/>
      <c r="I192" s="389"/>
      <c r="J192" s="391"/>
      <c r="K192" s="122"/>
      <c r="L192" s="122"/>
    </row>
    <row r="193" spans="5:12" x14ac:dyDescent="0.75">
      <c r="E193" s="390"/>
      <c r="F193" s="390"/>
      <c r="G193" s="389"/>
      <c r="H193" s="391"/>
      <c r="I193" s="389"/>
      <c r="J193" s="391"/>
      <c r="K193" s="122"/>
      <c r="L193" s="122"/>
    </row>
    <row r="194" spans="5:12" x14ac:dyDescent="0.75">
      <c r="E194" s="390"/>
      <c r="F194" s="390"/>
      <c r="G194" s="389"/>
      <c r="H194" s="391"/>
      <c r="I194" s="389"/>
      <c r="J194" s="391"/>
      <c r="K194" s="122"/>
      <c r="L194" s="122"/>
    </row>
    <row r="195" spans="5:12" x14ac:dyDescent="0.75">
      <c r="E195" s="390"/>
      <c r="F195" s="390"/>
      <c r="G195" s="389"/>
      <c r="H195" s="391"/>
      <c r="I195" s="389"/>
      <c r="J195" s="391"/>
      <c r="K195" s="122"/>
      <c r="L195" s="122"/>
    </row>
    <row r="196" spans="5:12" x14ac:dyDescent="0.75">
      <c r="E196" s="390"/>
      <c r="F196" s="390"/>
      <c r="G196" s="389"/>
      <c r="H196" s="391"/>
      <c r="I196" s="389"/>
      <c r="J196" s="391"/>
      <c r="K196" s="122"/>
      <c r="L196" s="122"/>
    </row>
    <row r="197" spans="5:12" x14ac:dyDescent="0.75">
      <c r="E197" s="390"/>
      <c r="F197" s="390"/>
      <c r="G197" s="389"/>
      <c r="H197" s="391"/>
      <c r="I197" s="389"/>
      <c r="J197" s="391"/>
      <c r="K197" s="122"/>
      <c r="L197" s="122"/>
    </row>
    <row r="198" spans="5:12" x14ac:dyDescent="0.75">
      <c r="E198" s="390"/>
      <c r="F198" s="390"/>
      <c r="G198" s="389"/>
      <c r="H198" s="391"/>
      <c r="I198" s="389"/>
      <c r="J198" s="391"/>
      <c r="K198" s="122"/>
      <c r="L198" s="122"/>
    </row>
    <row r="199" spans="5:12" x14ac:dyDescent="0.75">
      <c r="E199" s="390"/>
      <c r="F199" s="390"/>
      <c r="G199" s="389"/>
      <c r="H199" s="391"/>
      <c r="I199" s="389"/>
      <c r="J199" s="391"/>
      <c r="K199" s="122"/>
      <c r="L199" s="122"/>
    </row>
    <row r="200" spans="5:12" x14ac:dyDescent="0.75">
      <c r="E200" s="390"/>
      <c r="F200" s="390"/>
      <c r="G200" s="389"/>
      <c r="H200" s="391"/>
      <c r="I200" s="389"/>
      <c r="J200" s="391"/>
      <c r="K200" s="122"/>
      <c r="L200" s="122"/>
    </row>
    <row r="201" spans="5:12" x14ac:dyDescent="0.75">
      <c r="E201" s="390"/>
      <c r="F201" s="390"/>
      <c r="G201" s="389"/>
      <c r="H201" s="391"/>
      <c r="I201" s="389"/>
      <c r="J201" s="391"/>
      <c r="K201" s="122"/>
      <c r="L201" s="122"/>
    </row>
    <row r="202" spans="5:12" x14ac:dyDescent="0.75">
      <c r="E202" s="390"/>
      <c r="F202" s="390"/>
      <c r="G202" s="389"/>
      <c r="H202" s="391"/>
      <c r="I202" s="389"/>
      <c r="J202" s="391"/>
      <c r="K202" s="122"/>
      <c r="L202" s="122"/>
    </row>
    <row r="203" spans="5:12" x14ac:dyDescent="0.75">
      <c r="E203" s="390"/>
      <c r="F203" s="390"/>
      <c r="G203" s="389"/>
      <c r="H203" s="391"/>
      <c r="I203" s="389"/>
      <c r="J203" s="391"/>
      <c r="K203" s="122"/>
      <c r="L203" s="122"/>
    </row>
    <row r="204" spans="5:12" x14ac:dyDescent="0.75">
      <c r="E204" s="390"/>
      <c r="F204" s="390"/>
      <c r="G204" s="389"/>
      <c r="H204" s="391"/>
      <c r="I204" s="389"/>
      <c r="J204" s="391"/>
      <c r="K204" s="122"/>
      <c r="L204" s="122"/>
    </row>
    <row r="205" spans="5:12" x14ac:dyDescent="0.75">
      <c r="E205" s="390"/>
      <c r="F205" s="390"/>
      <c r="G205" s="389"/>
      <c r="H205" s="391"/>
      <c r="I205" s="389"/>
      <c r="J205" s="391"/>
      <c r="K205" s="122"/>
      <c r="L205" s="122"/>
    </row>
    <row r="206" spans="5:12" x14ac:dyDescent="0.75">
      <c r="E206" s="390"/>
      <c r="F206" s="390"/>
      <c r="G206" s="389"/>
      <c r="H206" s="391"/>
      <c r="I206" s="389"/>
      <c r="J206" s="391"/>
      <c r="K206" s="122"/>
      <c r="L206" s="122"/>
    </row>
    <row r="207" spans="5:12" x14ac:dyDescent="0.75">
      <c r="E207" s="390"/>
      <c r="F207" s="390"/>
      <c r="G207" s="119"/>
      <c r="H207" s="391"/>
      <c r="I207" s="389"/>
      <c r="J207" s="391"/>
      <c r="K207" s="122"/>
      <c r="L207" s="122"/>
    </row>
    <row r="208" spans="5:12" x14ac:dyDescent="0.75">
      <c r="E208" s="390"/>
      <c r="F208" s="390"/>
      <c r="G208" s="389"/>
      <c r="H208" s="391"/>
      <c r="I208" s="389"/>
      <c r="J208" s="391"/>
      <c r="K208" s="122"/>
      <c r="L208" s="122"/>
    </row>
    <row r="209" spans="5:12" x14ac:dyDescent="0.75">
      <c r="E209" s="390"/>
      <c r="F209" s="390"/>
      <c r="G209" s="389"/>
      <c r="H209" s="391"/>
      <c r="I209" s="389"/>
      <c r="J209" s="391"/>
      <c r="K209" s="122"/>
      <c r="L209" s="122"/>
    </row>
    <row r="210" spans="5:12" x14ac:dyDescent="0.75">
      <c r="E210" s="390"/>
      <c r="F210" s="390"/>
      <c r="G210" s="389"/>
      <c r="H210" s="391"/>
      <c r="I210" s="389"/>
      <c r="J210" s="391"/>
      <c r="K210" s="122"/>
      <c r="L210" s="122"/>
    </row>
    <row r="211" spans="5:12" x14ac:dyDescent="0.75">
      <c r="E211" s="390"/>
      <c r="F211" s="390"/>
      <c r="G211" s="389"/>
      <c r="H211" s="391"/>
      <c r="I211" s="389"/>
      <c r="J211" s="391"/>
      <c r="K211" s="122"/>
      <c r="L211" s="122"/>
    </row>
    <row r="212" spans="5:12" x14ac:dyDescent="0.75">
      <c r="E212" s="390"/>
      <c r="F212" s="390"/>
      <c r="G212" s="389"/>
      <c r="H212" s="391"/>
      <c r="I212" s="389"/>
      <c r="J212" s="391"/>
      <c r="K212" s="122"/>
      <c r="L212" s="122"/>
    </row>
    <row r="213" spans="5:12" x14ac:dyDescent="0.75">
      <c r="E213" s="390"/>
      <c r="F213" s="390"/>
      <c r="G213" s="389"/>
      <c r="H213" s="391"/>
      <c r="I213" s="389"/>
      <c r="J213" s="391"/>
      <c r="K213" s="122"/>
      <c r="L213" s="122"/>
    </row>
    <row r="214" spans="5:12" x14ac:dyDescent="0.75">
      <c r="E214" s="390"/>
      <c r="F214" s="390"/>
      <c r="G214" s="389"/>
      <c r="H214" s="391"/>
      <c r="I214" s="389"/>
      <c r="J214" s="391"/>
      <c r="K214" s="122"/>
      <c r="L214" s="122"/>
    </row>
    <row r="215" spans="5:12" x14ac:dyDescent="0.75">
      <c r="E215" s="390"/>
      <c r="F215" s="390"/>
      <c r="G215" s="389"/>
      <c r="H215" s="391"/>
      <c r="I215" s="389"/>
      <c r="J215" s="391"/>
      <c r="K215" s="122"/>
      <c r="L215" s="122"/>
    </row>
    <row r="216" spans="5:12" x14ac:dyDescent="0.75">
      <c r="E216" s="390"/>
      <c r="F216" s="390"/>
      <c r="G216" s="389"/>
      <c r="H216" s="391"/>
      <c r="I216" s="389"/>
      <c r="J216" s="391"/>
      <c r="K216" s="122"/>
      <c r="L216" s="122"/>
    </row>
    <row r="217" spans="5:12" x14ac:dyDescent="0.75">
      <c r="E217" s="390"/>
      <c r="F217" s="390"/>
      <c r="G217" s="389"/>
      <c r="H217" s="391"/>
      <c r="I217" s="389"/>
      <c r="J217" s="391"/>
      <c r="K217" s="122"/>
      <c r="L217" s="122"/>
    </row>
    <row r="218" spans="5:12" x14ac:dyDescent="0.75">
      <c r="E218" s="390"/>
      <c r="F218" s="390"/>
      <c r="G218" s="389"/>
      <c r="H218" s="391"/>
      <c r="I218" s="389"/>
      <c r="J218" s="391"/>
      <c r="K218" s="122"/>
      <c r="L218" s="122"/>
    </row>
    <row r="219" spans="5:12" x14ac:dyDescent="0.75">
      <c r="E219" s="390"/>
      <c r="F219" s="390"/>
      <c r="G219" s="389"/>
      <c r="H219" s="391"/>
      <c r="I219" s="389"/>
      <c r="J219" s="391"/>
      <c r="K219" s="122"/>
      <c r="L219" s="122"/>
    </row>
    <row r="220" spans="5:12" x14ac:dyDescent="0.75">
      <c r="E220" s="390"/>
      <c r="F220" s="390"/>
      <c r="G220" s="389"/>
      <c r="H220" s="391"/>
      <c r="I220" s="389"/>
      <c r="J220" s="391"/>
      <c r="K220" s="122"/>
      <c r="L220" s="122"/>
    </row>
    <row r="221" spans="5:12" x14ac:dyDescent="0.75">
      <c r="E221" s="390"/>
      <c r="F221" s="390"/>
      <c r="G221" s="389"/>
      <c r="H221" s="391"/>
      <c r="I221" s="389"/>
      <c r="J221" s="391"/>
      <c r="K221" s="122"/>
      <c r="L221" s="122"/>
    </row>
    <row r="222" spans="5:12" x14ac:dyDescent="0.75">
      <c r="E222" s="390"/>
      <c r="F222" s="390"/>
      <c r="G222" s="389"/>
      <c r="H222" s="391"/>
      <c r="I222" s="389"/>
      <c r="J222" s="391"/>
      <c r="K222" s="122"/>
      <c r="L222" s="122"/>
    </row>
    <row r="223" spans="5:12" x14ac:dyDescent="0.75">
      <c r="E223" s="390"/>
      <c r="F223" s="390"/>
      <c r="G223" s="389"/>
      <c r="H223" s="391"/>
      <c r="I223" s="389"/>
      <c r="J223" s="391"/>
      <c r="K223" s="122"/>
      <c r="L223" s="122"/>
    </row>
    <row r="224" spans="5:12" x14ac:dyDescent="0.75">
      <c r="E224" s="390"/>
      <c r="F224" s="390"/>
      <c r="G224" s="389"/>
      <c r="H224" s="391"/>
      <c r="I224" s="389"/>
      <c r="J224" s="391"/>
      <c r="K224" s="122"/>
      <c r="L224" s="122"/>
    </row>
    <row r="225" spans="5:12" x14ac:dyDescent="0.75">
      <c r="E225" s="390"/>
      <c r="F225" s="390"/>
      <c r="G225" s="389"/>
      <c r="H225" s="391"/>
      <c r="I225" s="389"/>
      <c r="J225" s="391"/>
      <c r="K225" s="122"/>
      <c r="L225" s="122"/>
    </row>
    <row r="226" spans="5:12" x14ac:dyDescent="0.75">
      <c r="E226" s="390"/>
      <c r="F226" s="390"/>
      <c r="G226" s="389"/>
      <c r="H226" s="391"/>
      <c r="I226" s="389"/>
      <c r="J226" s="391"/>
      <c r="K226" s="122"/>
      <c r="L226" s="122"/>
    </row>
    <row r="227" spans="5:12" x14ac:dyDescent="0.75">
      <c r="E227" s="390"/>
      <c r="F227" s="390"/>
      <c r="G227" s="389"/>
      <c r="H227" s="391"/>
      <c r="I227" s="389"/>
      <c r="J227" s="391"/>
      <c r="K227" s="122"/>
      <c r="L227" s="122"/>
    </row>
    <row r="228" spans="5:12" x14ac:dyDescent="0.75">
      <c r="E228" s="390"/>
      <c r="F228" s="390"/>
      <c r="G228" s="389"/>
      <c r="H228" s="391"/>
      <c r="I228" s="389"/>
      <c r="J228" s="391"/>
      <c r="K228" s="122"/>
      <c r="L228" s="122"/>
    </row>
    <row r="229" spans="5:12" x14ac:dyDescent="0.75">
      <c r="E229" s="390"/>
      <c r="F229" s="390"/>
      <c r="G229" s="389"/>
      <c r="H229" s="391"/>
      <c r="I229" s="389"/>
      <c r="J229" s="391"/>
      <c r="K229" s="122"/>
      <c r="L229" s="122"/>
    </row>
    <row r="230" spans="5:12" x14ac:dyDescent="0.75">
      <c r="E230" s="390"/>
      <c r="F230" s="390"/>
      <c r="G230" s="389"/>
      <c r="H230" s="391"/>
      <c r="I230" s="389"/>
      <c r="J230" s="391"/>
      <c r="K230" s="122"/>
      <c r="L230" s="122"/>
    </row>
    <row r="231" spans="5:12" x14ac:dyDescent="0.75">
      <c r="E231" s="390"/>
      <c r="F231" s="390"/>
      <c r="G231" s="389"/>
      <c r="H231" s="391"/>
      <c r="I231" s="389"/>
      <c r="J231" s="391"/>
      <c r="K231" s="122"/>
      <c r="L231" s="122"/>
    </row>
    <row r="232" spans="5:12" x14ac:dyDescent="0.75">
      <c r="E232" s="390"/>
      <c r="F232" s="390"/>
      <c r="G232" s="389"/>
      <c r="H232" s="391"/>
      <c r="I232" s="389"/>
      <c r="J232" s="391"/>
      <c r="K232" s="122"/>
      <c r="L232" s="122"/>
    </row>
    <row r="233" spans="5:12" x14ac:dyDescent="0.75">
      <c r="E233" s="390"/>
      <c r="F233" s="390"/>
      <c r="G233" s="389"/>
      <c r="H233" s="391"/>
      <c r="I233" s="389"/>
      <c r="J233" s="391"/>
      <c r="K233" s="122"/>
      <c r="L233" s="122"/>
    </row>
    <row r="234" spans="5:12" x14ac:dyDescent="0.75">
      <c r="E234" s="390"/>
      <c r="F234" s="390"/>
      <c r="G234" s="389"/>
      <c r="H234" s="391"/>
      <c r="I234" s="389"/>
      <c r="J234" s="391"/>
      <c r="K234" s="122"/>
      <c r="L234" s="122"/>
    </row>
    <row r="235" spans="5:12" x14ac:dyDescent="0.75">
      <c r="E235" s="390"/>
      <c r="F235" s="390"/>
      <c r="G235" s="389"/>
      <c r="H235" s="391"/>
      <c r="I235" s="389"/>
      <c r="J235" s="391"/>
      <c r="K235" s="122"/>
      <c r="L235" s="122"/>
    </row>
    <row r="236" spans="5:12" x14ac:dyDescent="0.75">
      <c r="E236" s="390"/>
      <c r="F236" s="390"/>
      <c r="G236" s="389"/>
      <c r="H236" s="391"/>
      <c r="I236" s="389"/>
      <c r="J236" s="391"/>
      <c r="K236" s="122"/>
      <c r="L236" s="122"/>
    </row>
    <row r="237" spans="5:12" x14ac:dyDescent="0.75">
      <c r="E237" s="390"/>
      <c r="F237" s="390"/>
      <c r="G237" s="389"/>
      <c r="H237" s="391"/>
      <c r="I237" s="389"/>
      <c r="J237" s="391"/>
      <c r="K237" s="122"/>
      <c r="L237" s="122"/>
    </row>
    <row r="238" spans="5:12" x14ac:dyDescent="0.75">
      <c r="E238" s="390"/>
      <c r="F238" s="390"/>
      <c r="G238" s="389"/>
      <c r="H238" s="391"/>
      <c r="I238" s="389"/>
      <c r="J238" s="391"/>
      <c r="K238" s="122"/>
      <c r="L238" s="122"/>
    </row>
    <row r="239" spans="5:12" x14ac:dyDescent="0.75">
      <c r="E239" s="390"/>
      <c r="F239" s="390"/>
      <c r="G239" s="389"/>
      <c r="H239" s="391"/>
      <c r="I239" s="389"/>
      <c r="J239" s="391"/>
      <c r="K239" s="122"/>
      <c r="L239" s="122"/>
    </row>
    <row r="240" spans="5:12" x14ac:dyDescent="0.75">
      <c r="E240" s="390"/>
      <c r="F240" s="390"/>
      <c r="G240" s="389"/>
      <c r="H240" s="391"/>
      <c r="I240" s="389"/>
      <c r="J240" s="391"/>
      <c r="K240" s="122"/>
      <c r="L240" s="122"/>
    </row>
    <row r="241" spans="5:12" x14ac:dyDescent="0.75">
      <c r="E241" s="390"/>
      <c r="F241" s="390"/>
      <c r="G241" s="389"/>
      <c r="H241" s="391"/>
      <c r="I241" s="389"/>
      <c r="J241" s="391"/>
      <c r="K241" s="122"/>
      <c r="L241" s="122"/>
    </row>
    <row r="242" spans="5:12" x14ac:dyDescent="0.75">
      <c r="E242" s="390"/>
      <c r="F242" s="390"/>
      <c r="G242" s="389"/>
      <c r="H242" s="391"/>
      <c r="I242" s="389"/>
      <c r="J242" s="391"/>
      <c r="K242" s="122"/>
      <c r="L242" s="122"/>
    </row>
    <row r="243" spans="5:12" x14ac:dyDescent="0.75">
      <c r="E243" s="390"/>
      <c r="F243" s="390"/>
      <c r="G243" s="389"/>
      <c r="H243" s="391"/>
      <c r="I243" s="389"/>
      <c r="J243" s="391"/>
      <c r="K243" s="122"/>
      <c r="L243" s="122"/>
    </row>
    <row r="244" spans="5:12" x14ac:dyDescent="0.75">
      <c r="E244" s="390"/>
      <c r="F244" s="390"/>
      <c r="G244" s="389"/>
      <c r="H244" s="391"/>
      <c r="I244" s="389"/>
      <c r="J244" s="391"/>
      <c r="K244" s="122"/>
      <c r="L244" s="122"/>
    </row>
    <row r="245" spans="5:12" x14ac:dyDescent="0.75">
      <c r="E245" s="390"/>
      <c r="F245" s="390"/>
      <c r="G245" s="389"/>
      <c r="H245" s="391"/>
      <c r="I245" s="389"/>
      <c r="J245" s="391"/>
      <c r="K245" s="122"/>
      <c r="L245" s="122"/>
    </row>
    <row r="246" spans="5:12" x14ac:dyDescent="0.75">
      <c r="E246" s="390"/>
      <c r="F246" s="390"/>
      <c r="G246" s="389"/>
      <c r="H246" s="391"/>
      <c r="I246" s="389"/>
      <c r="J246" s="391"/>
      <c r="K246" s="122"/>
      <c r="L246" s="122"/>
    </row>
    <row r="247" spans="5:12" x14ac:dyDescent="0.75">
      <c r="E247" s="390"/>
      <c r="F247" s="390"/>
      <c r="G247" s="389"/>
      <c r="H247" s="391"/>
      <c r="I247" s="389"/>
      <c r="J247" s="391"/>
      <c r="K247" s="122"/>
      <c r="L247" s="122"/>
    </row>
    <row r="248" spans="5:12" x14ac:dyDescent="0.75">
      <c r="E248" s="390"/>
      <c r="F248" s="390"/>
      <c r="G248" s="389"/>
      <c r="H248" s="391"/>
      <c r="I248" s="389"/>
      <c r="J248" s="391"/>
      <c r="K248" s="122"/>
      <c r="L248" s="122"/>
    </row>
    <row r="249" spans="5:12" x14ac:dyDescent="0.75">
      <c r="E249" s="390"/>
      <c r="F249" s="390"/>
      <c r="G249" s="389"/>
      <c r="H249" s="391"/>
      <c r="I249" s="389"/>
      <c r="J249" s="391"/>
      <c r="K249" s="122"/>
      <c r="L249" s="122"/>
    </row>
    <row r="250" spans="5:12" x14ac:dyDescent="0.75">
      <c r="E250" s="390"/>
      <c r="F250" s="390"/>
      <c r="G250" s="389"/>
      <c r="H250" s="391"/>
      <c r="I250" s="389"/>
      <c r="J250" s="391"/>
      <c r="K250" s="122"/>
      <c r="L250" s="122"/>
    </row>
    <row r="251" spans="5:12" x14ac:dyDescent="0.75">
      <c r="E251" s="390"/>
      <c r="F251" s="390"/>
      <c r="G251" s="389"/>
      <c r="H251" s="391"/>
      <c r="I251" s="389"/>
      <c r="J251" s="391"/>
      <c r="K251" s="122"/>
      <c r="L251" s="122"/>
    </row>
    <row r="252" spans="5:12" x14ac:dyDescent="0.75">
      <c r="E252" s="390"/>
      <c r="F252" s="390"/>
      <c r="G252" s="389"/>
      <c r="H252" s="391"/>
      <c r="I252" s="389"/>
      <c r="J252" s="391"/>
      <c r="K252" s="122"/>
      <c r="L252" s="122"/>
    </row>
    <row r="253" spans="5:12" x14ac:dyDescent="0.75">
      <c r="E253" s="390"/>
      <c r="F253" s="390"/>
      <c r="G253" s="389"/>
      <c r="H253" s="391"/>
      <c r="I253" s="389"/>
      <c r="J253" s="391"/>
      <c r="K253" s="122"/>
      <c r="L253" s="122"/>
    </row>
    <row r="254" spans="5:12" x14ac:dyDescent="0.75">
      <c r="E254" s="390"/>
      <c r="F254" s="390"/>
      <c r="G254" s="389"/>
      <c r="H254" s="391"/>
      <c r="I254" s="389"/>
      <c r="J254" s="391"/>
      <c r="K254" s="122"/>
      <c r="L254" s="122"/>
    </row>
    <row r="255" spans="5:12" x14ac:dyDescent="0.75">
      <c r="E255" s="390"/>
      <c r="F255" s="390"/>
      <c r="G255" s="389"/>
      <c r="H255" s="391"/>
      <c r="I255" s="389"/>
      <c r="J255" s="391"/>
      <c r="K255" s="122"/>
      <c r="L255" s="122"/>
    </row>
    <row r="256" spans="5:12" x14ac:dyDescent="0.75">
      <c r="E256" s="390"/>
      <c r="F256" s="390"/>
      <c r="G256" s="389"/>
      <c r="H256" s="391"/>
      <c r="I256" s="389"/>
      <c r="J256" s="391"/>
      <c r="K256" s="122"/>
      <c r="L256" s="122"/>
    </row>
  </sheetData>
  <mergeCells count="12">
    <mergeCell ref="W1:X1"/>
    <mergeCell ref="K1:L1"/>
    <mergeCell ref="A1:B1"/>
    <mergeCell ref="C1:D1"/>
    <mergeCell ref="E1:F1"/>
    <mergeCell ref="G1:H1"/>
    <mergeCell ref="I1:J1"/>
    <mergeCell ref="M1:N1"/>
    <mergeCell ref="O1:P1"/>
    <mergeCell ref="Q1:R1"/>
    <mergeCell ref="S1:T1"/>
    <mergeCell ref="U1:V1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U199"/>
  <sheetViews>
    <sheetView view="pageBreakPreview" topLeftCell="G113" zoomScale="60" zoomScaleNormal="75" workbookViewId="0">
      <selection activeCell="J137" sqref="J137"/>
    </sheetView>
  </sheetViews>
  <sheetFormatPr defaultColWidth="8.86328125" defaultRowHeight="15.75" customHeight="1" x14ac:dyDescent="0.8"/>
  <cols>
    <col min="1" max="1" width="5.6796875" style="70" customWidth="1"/>
    <col min="2" max="2" width="5.6796875" style="71" customWidth="1"/>
    <col min="3" max="3" width="13" style="104" customWidth="1"/>
    <col min="4" max="4" width="11.6796875" style="105" customWidth="1"/>
    <col min="5" max="5" width="9.1328125" style="74" customWidth="1"/>
    <col min="6" max="6" width="24.453125" style="77" customWidth="1"/>
    <col min="7" max="7" width="8.6796875" style="74" customWidth="1"/>
    <col min="8" max="8" width="24.453125" style="77" customWidth="1"/>
    <col min="9" max="9" width="8.6796875" style="74" customWidth="1"/>
    <col min="10" max="10" width="24.453125" style="77" customWidth="1"/>
    <col min="11" max="11" width="24.453125" style="74" customWidth="1"/>
    <col min="12" max="12" width="8" style="92" customWidth="1"/>
    <col min="13" max="13" width="8" style="93" customWidth="1"/>
    <col min="14" max="14" width="24.453125" style="77" customWidth="1"/>
    <col min="15" max="15" width="5.6796875" style="80" customWidth="1"/>
    <col min="16" max="16" width="24.453125" style="80" customWidth="1"/>
    <col min="17" max="17" width="5.6796875" style="74" customWidth="1"/>
    <col min="18" max="18" width="24.453125" style="77" customWidth="1"/>
    <col min="19" max="19" width="24.453125" style="80" customWidth="1"/>
    <col min="20" max="20" width="27.6796875" style="77" customWidth="1"/>
    <col min="21" max="21" width="6.54296875" style="74" customWidth="1"/>
    <col min="22" max="16384" width="8.86328125" style="16"/>
  </cols>
  <sheetData>
    <row r="1" spans="1:21" s="31" customFormat="1" ht="15.9" customHeight="1" x14ac:dyDescent="0.8">
      <c r="A1" s="18"/>
      <c r="B1" s="18"/>
      <c r="C1" s="19"/>
      <c r="D1" s="20"/>
      <c r="E1" s="21"/>
      <c r="F1" s="1223" t="s">
        <v>3</v>
      </c>
      <c r="G1" s="1224"/>
      <c r="H1" s="1224"/>
      <c r="I1" s="1225"/>
      <c r="J1" s="22"/>
      <c r="K1" s="21"/>
      <c r="L1" s="23"/>
      <c r="M1" s="24"/>
      <c r="N1" s="1223" t="s">
        <v>4</v>
      </c>
      <c r="O1" s="1224"/>
      <c r="P1" s="1224"/>
      <c r="Q1" s="1225"/>
      <c r="R1" s="1223" t="s">
        <v>5</v>
      </c>
      <c r="S1" s="1225"/>
      <c r="T1" s="22"/>
      <c r="U1" s="21"/>
    </row>
    <row r="2" spans="1:21" s="31" customFormat="1" ht="15.9" customHeight="1" x14ac:dyDescent="0.8">
      <c r="A2" s="32" t="s">
        <v>13</v>
      </c>
      <c r="B2" s="33" t="s">
        <v>14</v>
      </c>
      <c r="C2" s="34" t="s">
        <v>15</v>
      </c>
      <c r="D2" s="35" t="s">
        <v>16</v>
      </c>
      <c r="E2" s="36" t="s">
        <v>17</v>
      </c>
      <c r="F2" s="37" t="s">
        <v>8</v>
      </c>
      <c r="G2" s="36" t="s">
        <v>18</v>
      </c>
      <c r="H2" s="37" t="s">
        <v>11</v>
      </c>
      <c r="I2" s="36" t="s">
        <v>18</v>
      </c>
      <c r="J2" s="37" t="s">
        <v>19</v>
      </c>
      <c r="K2" s="36" t="s">
        <v>20</v>
      </c>
      <c r="L2" s="38" t="s">
        <v>21</v>
      </c>
      <c r="M2" s="39" t="s">
        <v>22</v>
      </c>
      <c r="N2" s="37" t="s">
        <v>23</v>
      </c>
      <c r="O2" s="40"/>
      <c r="P2" s="40" t="s">
        <v>24</v>
      </c>
      <c r="Q2" s="41"/>
      <c r="R2" s="37" t="s">
        <v>23</v>
      </c>
      <c r="S2" s="40" t="s">
        <v>24</v>
      </c>
      <c r="T2" s="37" t="s">
        <v>25</v>
      </c>
      <c r="U2" s="36" t="s">
        <v>26</v>
      </c>
    </row>
    <row r="3" spans="1:21" ht="15.9" customHeight="1" x14ac:dyDescent="0.8">
      <c r="A3" s="52"/>
      <c r="B3" s="53"/>
      <c r="C3" s="54"/>
      <c r="D3" s="55"/>
      <c r="E3" s="709"/>
      <c r="F3" s="1219" t="str">
        <f>H4</f>
        <v>Boston College</v>
      </c>
      <c r="G3" s="1251"/>
      <c r="H3" s="1251"/>
      <c r="I3" s="1252"/>
      <c r="J3" s="705"/>
      <c r="K3" s="709"/>
      <c r="L3" s="58"/>
      <c r="M3" s="59"/>
      <c r="N3" s="705"/>
      <c r="O3" s="9"/>
      <c r="P3" s="9"/>
      <c r="Q3" s="709"/>
      <c r="R3" s="705"/>
      <c r="S3" s="9"/>
      <c r="T3" s="705"/>
      <c r="U3" s="709"/>
    </row>
    <row r="4" spans="1:21" ht="15.75" customHeight="1" x14ac:dyDescent="0.8">
      <c r="A4" s="96">
        <f>IF(+All!$F40="Boston College",+All!A40,IF(+All!$H40="Boston College",+All!A40,0))</f>
        <v>1</v>
      </c>
      <c r="B4" s="480" t="str">
        <f>IF(+All!$F40="Boston College",+All!B40,IF(+All!$H40="Boston College",+All!B40,0))</f>
        <v>Sat</v>
      </c>
      <c r="C4" s="104">
        <f>IF(+All!$F40="Boston College",+All!C40,IF(+All!$H40="Boston College",+All!C40,0))</f>
        <v>44443</v>
      </c>
      <c r="D4" s="105">
        <f>IF(+All!$F40="Boston College",+All!D40,IF(+All!$H40="Boston College",+All!D40,0))</f>
        <v>0.5</v>
      </c>
      <c r="E4" s="707" t="str">
        <f>IF(+All!$F40="Boston College",+All!E40,IF(+All!$H40="Boston College",+All!E40,0))</f>
        <v>ACC</v>
      </c>
      <c r="F4" s="706" t="str">
        <f>IF(+All!$F40="Boston College",+All!F40,IF(+All!$H40="Boston College",+All!F40,0))</f>
        <v>1AA Colgate</v>
      </c>
      <c r="G4" s="708" t="str">
        <f>IF(+All!$F40="Boston College",+All!G40,IF(+All!$H40="Boston College",+All!G40,0))</f>
        <v>1AA</v>
      </c>
      <c r="H4" s="708" t="str">
        <f>IF(+All!$F40="Boston College",+All!H40,IF(+All!$H40="Boston College",+All!H40,0))</f>
        <v>Boston College</v>
      </c>
      <c r="I4" s="708" t="str">
        <f>IF(+All!$F40="Boston College",+All!I40,IF(+All!$H40="Boston College",+All!I40,0))</f>
        <v>ACC</v>
      </c>
      <c r="J4" s="706">
        <f>IF(+All!$F40="Boston College",+All!J40,IF(+All!$H40="Boston College",+All!J40,0))</f>
        <v>0</v>
      </c>
      <c r="K4" s="708">
        <f>IF(+All!$F40="Boston College",+All!K40,IF(+All!$H40="Boston College",+All!K40,0))</f>
        <v>0</v>
      </c>
      <c r="L4" s="92">
        <f>IF(+All!$F40="Boston College",+All!L40,IF(+All!$H40="Boston College",+All!L40,0))</f>
        <v>0</v>
      </c>
      <c r="M4" s="502">
        <f>IF(+All!$F40="Boston College",+All!M40,IF(+All!$H40="Boston College",+All!M40,0))</f>
        <v>0</v>
      </c>
      <c r="N4" s="706" t="str">
        <f>IF(+All!$F40="Boston College",+All!N40,IF(+All!$H40="Boston College",+All!N40,0))</f>
        <v>Boston College</v>
      </c>
      <c r="O4" s="708">
        <f>IF(+All!$F40="Boston College",+All!O40,IF(+All!$H40="Boston College",+All!O40,0))</f>
        <v>51</v>
      </c>
      <c r="P4" s="708" t="str">
        <f>IF(+All!$F40="Boston College",+All!P40,IF(+All!$H40="Boston College",+All!P40,0))</f>
        <v>1AA Colgate</v>
      </c>
      <c r="Q4" s="708">
        <f>IF(+All!$F40="Boston College",+All!Q40,IF(+All!$H40="Boston College",+All!Q40,0))</f>
        <v>0</v>
      </c>
      <c r="R4" s="706">
        <f>IF(+All!$F40="Boston College",+All!R40,IF(+All!$H40="Boston College",+All!R40,0))</f>
        <v>0</v>
      </c>
      <c r="S4" s="708">
        <f>IF(+All!$F40="Boston College",+All!S40,IF(+All!$H40="Boston College",+All!S40,0))</f>
        <v>0</v>
      </c>
      <c r="T4" s="706">
        <f>IF(+All!$F40="Boston College",+All!T40,IF(+All!$H40="Boston College",+All!T40,0))</f>
        <v>0</v>
      </c>
      <c r="U4" s="708">
        <f>IF(+All!$F40="Boston College",+All!U40,IF(+All!$H40="Boston College",+All!U40,0))</f>
        <v>0</v>
      </c>
    </row>
    <row r="5" spans="1:21" ht="15.75" customHeight="1" x14ac:dyDescent="0.8">
      <c r="A5" s="96">
        <f>IF(+All!$F144="Boston College",+All!A144,IF(+All!$H144="Boston College",+All!A144,0))</f>
        <v>2</v>
      </c>
      <c r="B5" s="480" t="str">
        <f>IF(+All!$F144="Boston College",+All!B144,IF(+All!$H144="Boston College",+All!B144,0))</f>
        <v>Sat</v>
      </c>
      <c r="C5" s="104">
        <f>IF(+All!$F144="Boston College",+All!C144,IF(+All!$H144="Boston College",+All!C144,0))</f>
        <v>44450</v>
      </c>
      <c r="D5" s="105">
        <f>IF(+All!$F144="Boston College",+All!D144,IF(+All!$H144="Boston College",+All!D144,0))</f>
        <v>0.64583333333333337</v>
      </c>
      <c r="E5" s="707">
        <f>IF(+All!$F144="Boston College",+All!E144,IF(+All!$H144="Boston College",+All!E144,0))</f>
        <v>0</v>
      </c>
      <c r="F5" s="706" t="str">
        <f>IF(+All!$F144="Boston College",+All!F144,IF(+All!$H144="Boston College",+All!F144,0))</f>
        <v>Boston College</v>
      </c>
      <c r="G5" s="708" t="str">
        <f>IF(+All!$F144="Boston College",+All!G144,IF(+All!$H144="Boston College",+All!G144,0))</f>
        <v>ACC</v>
      </c>
      <c r="H5" s="708" t="str">
        <f>IF(+All!$F144="Boston College",+All!H144,IF(+All!$H144="Boston College",+All!H144,0))</f>
        <v>Massachusetts</v>
      </c>
      <c r="I5" s="708" t="str">
        <f>IF(+All!$F144="Boston College",+All!I144,IF(+All!$H144="Boston College",+All!I144,0))</f>
        <v>Ind</v>
      </c>
      <c r="J5" s="706" t="str">
        <f>IF(+All!$F144="Boston College",+All!J144,IF(+All!$H144="Boston College",+All!J144,0))</f>
        <v>Boston College</v>
      </c>
      <c r="K5" s="708" t="str">
        <f>IF(+All!$F144="Boston College",+All!K144,IF(+All!$H144="Boston College",+All!K144,0))</f>
        <v>Massachusetts</v>
      </c>
      <c r="L5" s="92">
        <f>IF(+All!$F144="Boston College",+All!L144,IF(+All!$H144="Boston College",+All!L144,0))</f>
        <v>36</v>
      </c>
      <c r="M5" s="502">
        <f>IF(+All!$F144="Boston College",+All!M144,IF(+All!$H144="Boston College",+All!M144,0))</f>
        <v>58.5</v>
      </c>
      <c r="N5" s="706" t="str">
        <f>IF(+All!$F144="Boston College",+All!N144,IF(+All!$H144="Boston College",+All!N144,0))</f>
        <v>Boston College</v>
      </c>
      <c r="O5" s="708">
        <f>IF(+All!$F144="Boston College",+All!O144,IF(+All!$H144="Boston College",+All!O144,0))</f>
        <v>45</v>
      </c>
      <c r="P5" s="708" t="str">
        <f>IF(+All!$F144="Boston College",+All!P144,IF(+All!$H144="Boston College",+All!P144,0))</f>
        <v>Massachusetts</v>
      </c>
      <c r="Q5" s="708">
        <f>IF(+All!$F144="Boston College",+All!Q144,IF(+All!$H144="Boston College",+All!Q144,0))</f>
        <v>28</v>
      </c>
      <c r="R5" s="706" t="str">
        <f>IF(+All!$F144="Boston College",+All!R144,IF(+All!$H144="Boston College",+All!R144,0))</f>
        <v>Massachusetts</v>
      </c>
      <c r="S5" s="708" t="str">
        <f>IF(+All!$F144="Boston College",+All!S144,IF(+All!$H144="Boston College",+All!S144,0))</f>
        <v>Boston College</v>
      </c>
      <c r="T5" s="706" t="str">
        <f>IF(+All!$F144="Boston College",+All!T144,IF(+All!$H144="Boston College",+All!T144,0))</f>
        <v>Massachusetts</v>
      </c>
      <c r="U5" s="708" t="str">
        <f>IF(+All!$F144="Boston College",+All!U144,IF(+All!$H144="Boston College",+All!U144,0))</f>
        <v>W</v>
      </c>
    </row>
    <row r="6" spans="1:21" ht="15.75" customHeight="1" x14ac:dyDescent="0.8">
      <c r="A6" s="96">
        <f>IF(+All!$F184="Boston College",+All!A184,IF(+All!$H184="Boston College",+All!A184,0))</f>
        <v>3</v>
      </c>
      <c r="B6" s="480" t="str">
        <f>IF(+All!$F184="Boston College",+All!B184,IF(+All!$H184="Boston College",+All!B184,0))</f>
        <v>Sat</v>
      </c>
      <c r="C6" s="104">
        <f>IF(+All!$F184="Boston College",+All!C184,IF(+All!$H184="Boston College",+All!C184,0))</f>
        <v>44457</v>
      </c>
      <c r="D6" s="105">
        <f>IF(+All!$F184="Boston College",+All!D184,IF(+All!$H184="Boston College",+All!D184,0))</f>
        <v>0.5</v>
      </c>
      <c r="E6" s="707" t="str">
        <f>IF(+All!$F184="Boston College",+All!E184,IF(+All!$H184="Boston College",+All!E184,0))</f>
        <v>ESPNU</v>
      </c>
      <c r="F6" s="706" t="str">
        <f>IF(+All!$F184="Boston College",+All!F184,IF(+All!$H184="Boston College",+All!F184,0))</f>
        <v>Boston College</v>
      </c>
      <c r="G6" s="708" t="str">
        <f>IF(+All!$F184="Boston College",+All!G184,IF(+All!$H184="Boston College",+All!G184,0))</f>
        <v>ACC</v>
      </c>
      <c r="H6" s="708" t="str">
        <f>IF(+All!$F184="Boston College",+All!H184,IF(+All!$H184="Boston College",+All!H184,0))</f>
        <v>Temple</v>
      </c>
      <c r="I6" s="708" t="str">
        <f>IF(+All!$F184="Boston College",+All!I184,IF(+All!$H184="Boston College",+All!I184,0))</f>
        <v>AAC</v>
      </c>
      <c r="J6" s="706" t="str">
        <f>IF(+All!$F184="Boston College",+All!J184,IF(+All!$H184="Boston College",+All!J184,0))</f>
        <v>Boston College</v>
      </c>
      <c r="K6" s="708" t="str">
        <f>IF(+All!$F184="Boston College",+All!K184,IF(+All!$H184="Boston College",+All!K184,0))</f>
        <v>Temple</v>
      </c>
      <c r="L6" s="92">
        <f>IF(+All!$F184="Boston College",+All!L184,IF(+All!$H184="Boston College",+All!L184,0))</f>
        <v>14.5</v>
      </c>
      <c r="M6" s="502">
        <f>IF(+All!$F184="Boston College",+All!M184,IF(+All!$H184="Boston College",+All!M184,0))</f>
        <v>56.5</v>
      </c>
      <c r="N6" s="706" t="str">
        <f>IF(+All!$F184="Boston College",+All!N184,IF(+All!$H184="Boston College",+All!N184,0))</f>
        <v>Boston College</v>
      </c>
      <c r="O6" s="708">
        <f>IF(+All!$F184="Boston College",+All!O184,IF(+All!$H184="Boston College",+All!O184,0))</f>
        <v>28</v>
      </c>
      <c r="P6" s="708" t="str">
        <f>IF(+All!$F184="Boston College",+All!P184,IF(+All!$H184="Boston College",+All!P184,0))</f>
        <v>Temple</v>
      </c>
      <c r="Q6" s="708">
        <f>IF(+All!$F184="Boston College",+All!Q184,IF(+All!$H184="Boston College",+All!Q184,0))</f>
        <v>3</v>
      </c>
      <c r="R6" s="706" t="str">
        <f>IF(+All!$F184="Boston College",+All!R184,IF(+All!$H184="Boston College",+All!R184,0))</f>
        <v>Boston College</v>
      </c>
      <c r="S6" s="708" t="str">
        <f>IF(+All!$F184="Boston College",+All!S184,IF(+All!$H184="Boston College",+All!S184,0))</f>
        <v>Temple</v>
      </c>
      <c r="T6" s="706" t="str">
        <f>IF(+All!$F184="Boston College",+All!T184,IF(+All!$H184="Boston College",+All!T184,0))</f>
        <v>Boston College</v>
      </c>
      <c r="U6" s="708" t="str">
        <f>IF(+All!$F184="Boston College",+All!U184,IF(+All!$H184="Boston College",+All!U184,0))</f>
        <v>W</v>
      </c>
    </row>
    <row r="7" spans="1:21" ht="15.75" customHeight="1" x14ac:dyDescent="0.8">
      <c r="A7" s="96">
        <f>IF(+All!$F267="Boston College",+All!A267,IF(+All!$H267="Boston College",+All!A267,0))</f>
        <v>4</v>
      </c>
      <c r="B7" s="480" t="str">
        <f>IF(+All!$F267="Boston College",+All!B267,IF(+All!$H267="Boston College",+All!B267,0))</f>
        <v>Sat</v>
      </c>
      <c r="C7" s="104">
        <f>IF(+All!$F267="Boston College",+All!C267,IF(+All!$H267="Boston College",+All!C267,0))</f>
        <v>44464</v>
      </c>
      <c r="D7" s="105">
        <f>IF(+All!$F267="Boston College",+All!D267,IF(+All!$H267="Boston College",+All!D267,0))</f>
        <v>0.5</v>
      </c>
      <c r="E7" s="707" t="str">
        <f>IF(+All!$F267="Boston College",+All!E267,IF(+All!$H267="Boston College",+All!E267,0))</f>
        <v>ESPN2</v>
      </c>
      <c r="F7" s="706" t="str">
        <f>IF(+All!$F267="Boston College",+All!F267,IF(+All!$H267="Boston College",+All!F267,0))</f>
        <v>Missouri</v>
      </c>
      <c r="G7" s="708" t="str">
        <f>IF(+All!$F267="Boston College",+All!G267,IF(+All!$H267="Boston College",+All!G267,0))</f>
        <v>SEC</v>
      </c>
      <c r="H7" s="708" t="str">
        <f>IF(+All!$F267="Boston College",+All!H267,IF(+All!$H267="Boston College",+All!H267,0))</f>
        <v>Boston College</v>
      </c>
      <c r="I7" s="708" t="str">
        <f>IF(+All!$F267="Boston College",+All!I267,IF(+All!$H267="Boston College",+All!I267,0))</f>
        <v>ACC</v>
      </c>
      <c r="J7" s="706" t="str">
        <f>IF(+All!$F267="Boston College",+All!J267,IF(+All!$H267="Boston College",+All!J267,0))</f>
        <v>Missouri</v>
      </c>
      <c r="K7" s="708" t="str">
        <f>IF(+All!$F267="Boston College",+All!K267,IF(+All!$H267="Boston College",+All!K267,0))</f>
        <v>Boston College</v>
      </c>
      <c r="L7" s="92">
        <f>IF(+All!$F267="Boston College",+All!L267,IF(+All!$H267="Boston College",+All!L267,0))</f>
        <v>2</v>
      </c>
      <c r="M7" s="502">
        <f>IF(+All!$F267="Boston College",+All!M267,IF(+All!$H267="Boston College",+All!M267,0))</f>
        <v>58.5</v>
      </c>
      <c r="N7" s="706" t="str">
        <f>IF(+All!$F267="Boston College",+All!N267,IF(+All!$H267="Boston College",+All!N267,0))</f>
        <v>Boston College</v>
      </c>
      <c r="O7" s="708">
        <f>IF(+All!$F267="Boston College",+All!O267,IF(+All!$H267="Boston College",+All!O267,0))</f>
        <v>41</v>
      </c>
      <c r="P7" s="708" t="str">
        <f>IF(+All!$F267="Boston College",+All!P267,IF(+All!$H267="Boston College",+All!P267,0))</f>
        <v>Missouri</v>
      </c>
      <c r="Q7" s="708">
        <f>IF(+All!$F267="Boston College",+All!Q267,IF(+All!$H267="Boston College",+All!Q267,0))</f>
        <v>34</v>
      </c>
      <c r="R7" s="706" t="str">
        <f>IF(+All!$F267="Boston College",+All!R267,IF(+All!$H267="Boston College",+All!R267,0))</f>
        <v>Boston College</v>
      </c>
      <c r="S7" s="708" t="str">
        <f>IF(+All!$F267="Boston College",+All!S267,IF(+All!$H267="Boston College",+All!S267,0))</f>
        <v>Missouri</v>
      </c>
      <c r="T7" s="706" t="str">
        <f>IF(+All!$F267="Boston College",+All!T267,IF(+All!$H267="Boston College",+All!T267,0))</f>
        <v>Missouri</v>
      </c>
      <c r="U7" s="708" t="str">
        <f>IF(+All!$F267="Boston College",+All!U267,IF(+All!$H267="Boston College",+All!U267,0))</f>
        <v>L</v>
      </c>
    </row>
    <row r="8" spans="1:21" ht="15.75" customHeight="1" x14ac:dyDescent="0.8">
      <c r="A8" s="96">
        <f>IF(+All!$F336="Boston College",+All!A336,IF(+All!$H336="Boston College",+All!A336,0))</f>
        <v>5</v>
      </c>
      <c r="B8" s="480" t="str">
        <f>IF(+All!$F336="Boston College",+All!B336,IF(+All!$H336="Boston College",+All!B336,0))</f>
        <v>Sat</v>
      </c>
      <c r="C8" s="104">
        <f>IF(+All!$F336="Boston College",+All!C336,IF(+All!$H336="Boston College",+All!C336,0))</f>
        <v>44471</v>
      </c>
      <c r="D8" s="105">
        <f>IF(+All!$F336="Boston College",+All!D336,IF(+All!$H336="Boston College",+All!D336,0))</f>
        <v>0.8125</v>
      </c>
      <c r="E8" s="707" t="str">
        <f>IF(+All!$F336="Boston College",+All!E336,IF(+All!$H336="Boston College",+All!E336,0))</f>
        <v>ACC</v>
      </c>
      <c r="F8" s="706" t="str">
        <f>IF(+All!$F336="Boston College",+All!F336,IF(+All!$H336="Boston College",+All!F336,0))</f>
        <v>Boston College</v>
      </c>
      <c r="G8" s="708" t="str">
        <f>IF(+All!$F336="Boston College",+All!G336,IF(+All!$H336="Boston College",+All!G336,0))</f>
        <v>ACC</v>
      </c>
      <c r="H8" s="708" t="str">
        <f>IF(+All!$F336="Boston College",+All!H336,IF(+All!$H336="Boston College",+All!H336,0))</f>
        <v>Clemson</v>
      </c>
      <c r="I8" s="708" t="str">
        <f>IF(+All!$F336="Boston College",+All!I336,IF(+All!$H336="Boston College",+All!I336,0))</f>
        <v>ACC</v>
      </c>
      <c r="J8" s="706" t="str">
        <f>IF(+All!$F336="Boston College",+All!J336,IF(+All!$H336="Boston College",+All!J336,0))</f>
        <v>Clemson</v>
      </c>
      <c r="K8" s="708" t="str">
        <f>IF(+All!$F336="Boston College",+All!K336,IF(+All!$H336="Boston College",+All!K336,0))</f>
        <v>Boston College</v>
      </c>
      <c r="L8" s="92">
        <f>IF(+All!$F336="Boston College",+All!L336,IF(+All!$H336="Boston College",+All!L336,0))</f>
        <v>16</v>
      </c>
      <c r="M8" s="502">
        <f>IF(+All!$F336="Boston College",+All!M336,IF(+All!$H336="Boston College",+All!M336,0))</f>
        <v>46</v>
      </c>
      <c r="N8" s="706" t="str">
        <f>IF(+All!$F336="Boston College",+All!N336,IF(+All!$H336="Boston College",+All!N336,0))</f>
        <v>Clemson</v>
      </c>
      <c r="O8" s="708">
        <f>IF(+All!$F336="Boston College",+All!O336,IF(+All!$H336="Boston College",+All!O336,0))</f>
        <v>19</v>
      </c>
      <c r="P8" s="708" t="str">
        <f>IF(+All!$F336="Boston College",+All!P336,IF(+All!$H336="Boston College",+All!P336,0))</f>
        <v>Boston College</v>
      </c>
      <c r="Q8" s="708">
        <f>IF(+All!$F336="Boston College",+All!Q336,IF(+All!$H336="Boston College",+All!Q336,0))</f>
        <v>13</v>
      </c>
      <c r="R8" s="706" t="str">
        <f>IF(+All!$F336="Boston College",+All!R336,IF(+All!$H336="Boston College",+All!R336,0))</f>
        <v>Boston College</v>
      </c>
      <c r="S8" s="708" t="str">
        <f>IF(+All!$F336="Boston College",+All!S336,IF(+All!$H336="Boston College",+All!S336,0))</f>
        <v>Clemson</v>
      </c>
      <c r="T8" s="706" t="str">
        <f>IF(+All!$F336="Boston College",+All!T336,IF(+All!$H336="Boston College",+All!T336,0))</f>
        <v>Boston College</v>
      </c>
      <c r="U8" s="708" t="str">
        <f>IF(+All!$F336="Boston College",+All!U336,IF(+All!$H336="Boston College",+All!U336,0))</f>
        <v>W</v>
      </c>
    </row>
    <row r="9" spans="1:21" ht="15.75" customHeight="1" x14ac:dyDescent="0.8">
      <c r="A9" s="96">
        <f>IF(+All!$F450="Boston College",+All!A450,IF(+All!$H450="Boston College",+All!A450,0))</f>
        <v>6</v>
      </c>
      <c r="B9" s="480" t="str">
        <f>IF(+All!$F450="Boston College",+All!B450,IF(+All!$H450="Boston College",+All!B450,0))</f>
        <v>Sat</v>
      </c>
      <c r="C9" s="104">
        <f>IF(+All!$F450="Boston College",+All!C450,IF(+All!$H450="Boston College",+All!C450,0))</f>
        <v>44478</v>
      </c>
      <c r="D9" s="105">
        <f>IF(+All!$F450="Boston College",+All!D450,IF(+All!$H450="Boston College",+All!D450,0))</f>
        <v>0</v>
      </c>
      <c r="E9" s="707">
        <f>IF(+All!$F450="Boston College",+All!E450,IF(+All!$H450="Boston College",+All!E450,0))</f>
        <v>0</v>
      </c>
      <c r="F9" s="706" t="str">
        <f>IF(+All!$F450="Boston College",+All!F450,IF(+All!$H450="Boston College",+All!F450,0))</f>
        <v>Boston College</v>
      </c>
      <c r="G9" s="708" t="str">
        <f>IF(+All!$F450="Boston College",+All!G450,IF(+All!$H450="Boston College",+All!G450,0))</f>
        <v>ACC</v>
      </c>
      <c r="H9" s="708" t="str">
        <f>IF(+All!$F450="Boston College",+All!H450,IF(+All!$H450="Boston College",+All!H450,0))</f>
        <v>Open</v>
      </c>
      <c r="I9" s="708" t="str">
        <f>IF(+All!$F450="Boston College",+All!I450,IF(+All!$H450="Boston College",+All!I450,0))</f>
        <v>ZZZ</v>
      </c>
      <c r="J9" s="706">
        <f>IF(+All!$F450="Boston College",+All!J450,IF(+All!$H450="Boston College",+All!J450,0))</f>
        <v>0</v>
      </c>
      <c r="K9" s="708" t="str">
        <f>IF(+All!$F450="Boston College",+All!K450,IF(+All!$H450="Boston College",+All!K450,0))</f>
        <v>Boston College</v>
      </c>
      <c r="L9" s="92">
        <f>IF(+All!$F450="Boston College",+All!L450,IF(+All!$H450="Boston College",+All!L450,0))</f>
        <v>0</v>
      </c>
      <c r="M9" s="502">
        <f>IF(+All!$F450="Boston College",+All!M450,IF(+All!$H450="Boston College",+All!M450,0))</f>
        <v>0</v>
      </c>
      <c r="N9" s="706">
        <f>IF(+All!$F450="Boston College",+All!N450,IF(+All!$H450="Boston College",+All!N450,0))</f>
        <v>0</v>
      </c>
      <c r="O9" s="708">
        <f>IF(+All!$F450="Boston College",+All!O450,IF(+All!$H450="Boston College",+All!O450,0))</f>
        <v>0</v>
      </c>
      <c r="P9" s="708">
        <f>IF(+All!$F450="Boston College",+All!P450,IF(+All!$H450="Boston College",+All!P450,0))</f>
        <v>0</v>
      </c>
      <c r="Q9" s="708">
        <f>IF(+All!$F450="Boston College",+All!Q450,IF(+All!$H450="Boston College",+All!Q450,0))</f>
        <v>0</v>
      </c>
      <c r="R9" s="706">
        <f>IF(+All!$F450="Boston College",+All!R450,IF(+All!$H450="Boston College",+All!R450,0))</f>
        <v>0</v>
      </c>
      <c r="S9" s="708">
        <f>IF(+All!$F450="Boston College",+All!S450,IF(+All!$H450="Boston College",+All!S450,0))</f>
        <v>0</v>
      </c>
      <c r="T9" s="706">
        <f>IF(+All!$F450="Boston College",+All!T450,IF(+All!$H450="Boston College",+All!T450,0))</f>
        <v>0</v>
      </c>
      <c r="U9" s="708">
        <f>IF(+All!$F450="Boston College",+All!U450,IF(+All!$H450="Boston College",+All!U450,0))</f>
        <v>0</v>
      </c>
    </row>
    <row r="10" spans="1:21" ht="15.75" customHeight="1" x14ac:dyDescent="0.8">
      <c r="A10" s="96">
        <f>IF(+All!$F485="Boston College",+All!A485,IF(+All!$H485="Boston College",+All!A485,0))</f>
        <v>7</v>
      </c>
      <c r="B10" s="480" t="str">
        <f>IF(+All!$F485="Boston College",+All!B485,IF(+All!$H485="Boston College",+All!B485,0))</f>
        <v>Sat</v>
      </c>
      <c r="C10" s="104">
        <f>IF(+All!$F485="Boston College",+All!C485,IF(+All!$H485="Boston College",+All!C485,0))</f>
        <v>44485</v>
      </c>
      <c r="D10" s="105">
        <f>IF(+All!$F485="Boston College",+All!D485,IF(+All!$H485="Boston College",+All!D485,0))</f>
        <v>0.8125</v>
      </c>
      <c r="E10" s="707" t="str">
        <f>IF(+All!$F485="Boston College",+All!E485,IF(+All!$H485="Boston College",+All!E485,0))</f>
        <v>ACC</v>
      </c>
      <c r="F10" s="706" t="str">
        <f>IF(+All!$F485="Boston College",+All!F485,IF(+All!$H485="Boston College",+All!F485,0))</f>
        <v>North Carolina St</v>
      </c>
      <c r="G10" s="708" t="str">
        <f>IF(+All!$F485="Boston College",+All!G485,IF(+All!$H485="Boston College",+All!G485,0))</f>
        <v>ACC</v>
      </c>
      <c r="H10" s="708" t="str">
        <f>IF(+All!$F485="Boston College",+All!H485,IF(+All!$H485="Boston College",+All!H485,0))</f>
        <v>Boston College</v>
      </c>
      <c r="I10" s="708" t="str">
        <f>IF(+All!$F485="Boston College",+All!I485,IF(+All!$H485="Boston College",+All!I485,0))</f>
        <v>ACC</v>
      </c>
      <c r="J10" s="706" t="str">
        <f>IF(+All!$F485="Boston College",+All!J485,IF(+All!$H485="Boston College",+All!J485,0))</f>
        <v>North Carolina St</v>
      </c>
      <c r="K10" s="708" t="str">
        <f>IF(+All!$F485="Boston College",+All!K485,IF(+All!$H485="Boston College",+All!K485,0))</f>
        <v>Boston College</v>
      </c>
      <c r="L10" s="92">
        <f>IF(+All!$F485="Boston College",+All!L485,IF(+All!$H485="Boston College",+All!L485,0))</f>
        <v>3</v>
      </c>
      <c r="M10" s="502">
        <f>IF(+All!$F485="Boston College",+All!M485,IF(+All!$H485="Boston College",+All!M485,0))</f>
        <v>52</v>
      </c>
      <c r="N10" s="706" t="str">
        <f>IF(+All!$F485="Boston College",+All!N485,IF(+All!$H485="Boston College",+All!N485,0))</f>
        <v>North Carolina St</v>
      </c>
      <c r="O10" s="708">
        <f>IF(+All!$F485="Boston College",+All!O485,IF(+All!$H485="Boston College",+All!O485,0))</f>
        <v>33</v>
      </c>
      <c r="P10" s="708" t="str">
        <f>IF(+All!$F485="Boston College",+All!P485,IF(+All!$H485="Boston College",+All!P485,0))</f>
        <v>Boston College</v>
      </c>
      <c r="Q10" s="708">
        <f>IF(+All!$F485="Boston College",+All!Q485,IF(+All!$H485="Boston College",+All!Q485,0))</f>
        <v>7</v>
      </c>
      <c r="R10" s="706" t="str">
        <f>IF(+All!$F485="Boston College",+All!R485,IF(+All!$H485="Boston College",+All!R485,0))</f>
        <v>North Carolina St</v>
      </c>
      <c r="S10" s="708" t="str">
        <f>IF(+All!$F485="Boston College",+All!S485,IF(+All!$H485="Boston College",+All!S485,0))</f>
        <v>Boston College</v>
      </c>
      <c r="T10" s="706" t="str">
        <f>IF(+All!$F485="Boston College",+All!T485,IF(+All!$H485="Boston College",+All!T485,0))</f>
        <v>Boston College</v>
      </c>
      <c r="U10" s="708" t="str">
        <f>IF(+All!$F485="Boston College",+All!U485,IF(+All!$H485="Boston College",+All!U485,0))</f>
        <v>L</v>
      </c>
    </row>
    <row r="11" spans="1:21" ht="15.75" customHeight="1" x14ac:dyDescent="0.8">
      <c r="A11" s="96">
        <f>IF(+All!$F568="Boston College",+All!A568,IF(+All!$H568="Boston College",+All!A568,0))</f>
        <v>8</v>
      </c>
      <c r="B11" s="480" t="str">
        <f>IF(+All!$F568="Boston College",+All!B568,IF(+All!$H568="Boston College",+All!B568,0))</f>
        <v>Sat</v>
      </c>
      <c r="C11" s="104">
        <f>IF(+All!$F568="Boston College",+All!C568,IF(+All!$H568="Boston College",+All!C568,0))</f>
        <v>44492</v>
      </c>
      <c r="D11" s="105">
        <f>IF(+All!$F568="Boston College",+All!D568,IF(+All!$H568="Boston College",+All!D568,0))</f>
        <v>0.66666666666666663</v>
      </c>
      <c r="E11" s="707" t="str">
        <f>IF(+All!$F568="Boston College",+All!E568,IF(+All!$H568="Boston College",+All!E568,0))</f>
        <v>ACC</v>
      </c>
      <c r="F11" s="706" t="str">
        <f>IF(+All!$F568="Boston College",+All!F568,IF(+All!$H568="Boston College",+All!F568,0))</f>
        <v>Boston College</v>
      </c>
      <c r="G11" s="708" t="str">
        <f>IF(+All!$F568="Boston College",+All!G568,IF(+All!$H568="Boston College",+All!G568,0))</f>
        <v>ACC</v>
      </c>
      <c r="H11" s="708" t="str">
        <f>IF(+All!$F568="Boston College",+All!H568,IF(+All!$H568="Boston College",+All!H568,0))</f>
        <v>Louisville</v>
      </c>
      <c r="I11" s="708" t="str">
        <f>IF(+All!$F568="Boston College",+All!I568,IF(+All!$H568="Boston College",+All!I568,0))</f>
        <v>ACC</v>
      </c>
      <c r="J11" s="706" t="str">
        <f>IF(+All!$F568="Boston College",+All!J568,IF(+All!$H568="Boston College",+All!J568,0))</f>
        <v>Louisville</v>
      </c>
      <c r="K11" s="708" t="str">
        <f>IF(+All!$F568="Boston College",+All!K568,IF(+All!$H568="Boston College",+All!K568,0))</f>
        <v>Boston College</v>
      </c>
      <c r="L11" s="92">
        <f>IF(+All!$F568="Boston College",+All!L568,IF(+All!$H568="Boston College",+All!L568,0))</f>
        <v>6</v>
      </c>
      <c r="M11" s="502">
        <f>IF(+All!$F568="Boston College",+All!M568,IF(+All!$H568="Boston College",+All!M568,0))</f>
        <v>57.5</v>
      </c>
      <c r="N11" s="706" t="str">
        <f>IF(+All!$F568="Boston College",+All!N568,IF(+All!$H568="Boston College",+All!N568,0))</f>
        <v>Louisville</v>
      </c>
      <c r="O11" s="708">
        <f>IF(+All!$F568="Boston College",+All!O568,IF(+All!$H568="Boston College",+All!O568,0))</f>
        <v>28</v>
      </c>
      <c r="P11" s="708" t="str">
        <f>IF(+All!$F568="Boston College",+All!P568,IF(+All!$H568="Boston College",+All!P568,0))</f>
        <v>Boston College</v>
      </c>
      <c r="Q11" s="708">
        <f>IF(+All!$F568="Boston College",+All!Q568,IF(+All!$H568="Boston College",+All!Q568,0))</f>
        <v>14</v>
      </c>
      <c r="R11" s="706" t="str">
        <f>IF(+All!$F568="Boston College",+All!R568,IF(+All!$H568="Boston College",+All!R568,0))</f>
        <v>Louisville</v>
      </c>
      <c r="S11" s="708" t="str">
        <f>IF(+All!$F568="Boston College",+All!S568,IF(+All!$H568="Boston College",+All!S568,0))</f>
        <v>Boston College</v>
      </c>
      <c r="T11" s="706" t="str">
        <f>IF(+All!$F568="Boston College",+All!T568,IF(+All!$H568="Boston College",+All!T568,0))</f>
        <v>Boston College</v>
      </c>
      <c r="U11" s="708" t="str">
        <f>IF(+All!$F568="Boston College",+All!U568,IF(+All!$H568="Boston College",+All!U568,0))</f>
        <v>L</v>
      </c>
    </row>
    <row r="12" spans="1:21" ht="15.75" customHeight="1" x14ac:dyDescent="0.8">
      <c r="A12" s="96">
        <f>IF(+All!$F643="Boston College",+All!A643,IF(+All!$H643="Boston College",+All!A643,0))</f>
        <v>9</v>
      </c>
      <c r="B12" s="480" t="str">
        <f>IF(+All!$F643="Boston College",+All!B643,IF(+All!$H643="Boston College",+All!B643,0))</f>
        <v>Sat</v>
      </c>
      <c r="C12" s="104">
        <f>IF(+All!$F643="Boston College",+All!C643,IF(+All!$H643="Boston College",+All!C643,0))</f>
        <v>44499</v>
      </c>
      <c r="D12" s="105">
        <f>IF(+All!$F643="Boston College",+All!D643,IF(+All!$H643="Boston College",+All!D643,0))</f>
        <v>0.64583333333333337</v>
      </c>
      <c r="E12" s="707" t="str">
        <f>IF(+All!$F643="Boston College",+All!E643,IF(+All!$H643="Boston College",+All!E643,0))</f>
        <v>espn3</v>
      </c>
      <c r="F12" s="706" t="str">
        <f>IF(+All!$F643="Boston College",+All!F643,IF(+All!$H643="Boston College",+All!F643,0))</f>
        <v>Boston College</v>
      </c>
      <c r="G12" s="708" t="str">
        <f>IF(+All!$F643="Boston College",+All!G643,IF(+All!$H643="Boston College",+All!G643,0))</f>
        <v>ACC</v>
      </c>
      <c r="H12" s="708" t="str">
        <f>IF(+All!$F643="Boston College",+All!H643,IF(+All!$H643="Boston College",+All!H643,0))</f>
        <v>Syracuse</v>
      </c>
      <c r="I12" s="708" t="str">
        <f>IF(+All!$F643="Boston College",+All!I643,IF(+All!$H643="Boston College",+All!I643,0))</f>
        <v>ACC</v>
      </c>
      <c r="J12" s="706" t="str">
        <f>IF(+All!$F643="Boston College",+All!J643,IF(+All!$H643="Boston College",+All!J643,0))</f>
        <v>Syracuse</v>
      </c>
      <c r="K12" s="708" t="str">
        <f>IF(+All!$F643="Boston College",+All!K643,IF(+All!$H643="Boston College",+All!K643,0))</f>
        <v>Boston College</v>
      </c>
      <c r="L12" s="92">
        <f>IF(+All!$F643="Boston College",+All!L643,IF(+All!$H643="Boston College",+All!L643,0))</f>
        <v>6</v>
      </c>
      <c r="M12" s="502">
        <f>IF(+All!$F643="Boston College",+All!M643,IF(+All!$H643="Boston College",+All!M643,0))</f>
        <v>50</v>
      </c>
      <c r="N12" s="706" t="str">
        <f>IF(+All!$F643="Boston College",+All!N643,IF(+All!$H643="Boston College",+All!N643,0))</f>
        <v>Syracuse</v>
      </c>
      <c r="O12" s="708">
        <f>IF(+All!$F643="Boston College",+All!O643,IF(+All!$H643="Boston College",+All!O643,0))</f>
        <v>21</v>
      </c>
      <c r="P12" s="708" t="str">
        <f>IF(+All!$F643="Boston College",+All!P643,IF(+All!$H643="Boston College",+All!P643,0))</f>
        <v>Boston College</v>
      </c>
      <c r="Q12" s="708">
        <f>IF(+All!$F643="Boston College",+All!Q643,IF(+All!$H643="Boston College",+All!Q643,0))</f>
        <v>6</v>
      </c>
      <c r="R12" s="706" t="str">
        <f>IF(+All!$F643="Boston College",+All!R643,IF(+All!$H643="Boston College",+All!R643,0))</f>
        <v>Syracuse</v>
      </c>
      <c r="S12" s="708" t="str">
        <f>IF(+All!$F643="Boston College",+All!S643,IF(+All!$H643="Boston College",+All!S643,0))</f>
        <v>Boston College</v>
      </c>
      <c r="T12" s="706" t="str">
        <f>IF(+All!$F643="Boston College",+All!T643,IF(+All!$H643="Boston College",+All!T643,0))</f>
        <v>Boston College</v>
      </c>
      <c r="U12" s="708" t="str">
        <f>IF(+All!$F643="Boston College",+All!U643,IF(+All!$H643="Boston College",+All!U643,0))</f>
        <v>L</v>
      </c>
    </row>
    <row r="13" spans="1:21" ht="15.75" customHeight="1" x14ac:dyDescent="0.8">
      <c r="A13" s="96">
        <f>IF(+All!$F714="Boston College",+All!A714,IF(+All!$H714="Boston College",+All!A714,0))</f>
        <v>10</v>
      </c>
      <c r="B13" s="480" t="str">
        <f>IF(+All!$F714="Boston College",+All!B714,IF(+All!$H714="Boston College",+All!B714,0))</f>
        <v>Fri</v>
      </c>
      <c r="C13" s="104">
        <f>IF(+All!$F714="Boston College",+All!C714,IF(+All!$H714="Boston College",+All!C714,0))</f>
        <v>44505</v>
      </c>
      <c r="D13" s="105">
        <f>IF(+All!$F714="Boston College",+All!D714,IF(+All!$H714="Boston College",+All!D714,0))</f>
        <v>0.8125</v>
      </c>
      <c r="E13" s="707" t="str">
        <f>IF(+All!$F714="Boston College",+All!E714,IF(+All!$H714="Boston College",+All!E714,0))</f>
        <v>ESPN2</v>
      </c>
      <c r="F13" s="706" t="str">
        <f>IF(+All!$F714="Boston College",+All!F714,IF(+All!$H714="Boston College",+All!F714,0))</f>
        <v>Virginia Tech</v>
      </c>
      <c r="G13" s="708" t="str">
        <f>IF(+All!$F714="Boston College",+All!G714,IF(+All!$H714="Boston College",+All!G714,0))</f>
        <v>ACC</v>
      </c>
      <c r="H13" s="708" t="str">
        <f>IF(+All!$F714="Boston College",+All!H714,IF(+All!$H714="Boston College",+All!H714,0))</f>
        <v>Boston College</v>
      </c>
      <c r="I13" s="708" t="str">
        <f>IF(+All!$F714="Boston College",+All!I714,IF(+All!$H714="Boston College",+All!I714,0))</f>
        <v>ACC</v>
      </c>
      <c r="J13" s="706" t="str">
        <f>IF(+All!$F714="Boston College",+All!J714,IF(+All!$H714="Boston College",+All!J714,0))</f>
        <v>Virginia Tech</v>
      </c>
      <c r="K13" s="708" t="str">
        <f>IF(+All!$F714="Boston College",+All!K714,IF(+All!$H714="Boston College",+All!K714,0))</f>
        <v>Boston College</v>
      </c>
      <c r="L13" s="92">
        <f>IF(+All!$F714="Boston College",+All!L714,IF(+All!$H714="Boston College",+All!L714,0))</f>
        <v>3</v>
      </c>
      <c r="M13" s="502">
        <f>IF(+All!$F714="Boston College",+All!M714,IF(+All!$H714="Boston College",+All!M714,0))</f>
        <v>46.5</v>
      </c>
      <c r="N13" s="706" t="str">
        <f>IF(+All!$F714="Boston College",+All!N714,IF(+All!$H714="Boston College",+All!N714,0))</f>
        <v>Boston College</v>
      </c>
      <c r="O13" s="708">
        <f>IF(+All!$F714="Boston College",+All!O714,IF(+All!$H714="Boston College",+All!O714,0))</f>
        <v>17</v>
      </c>
      <c r="P13" s="708" t="str">
        <f>IF(+All!$F714="Boston College",+All!P714,IF(+All!$H714="Boston College",+All!P714,0))</f>
        <v>Virginia Tech</v>
      </c>
      <c r="Q13" s="708">
        <f>IF(+All!$F714="Boston College",+All!Q714,IF(+All!$H714="Boston College",+All!Q714,0))</f>
        <v>3</v>
      </c>
      <c r="R13" s="706" t="str">
        <f>IF(+All!$F714="Boston College",+All!R714,IF(+All!$H714="Boston College",+All!R714,0))</f>
        <v>Boston College</v>
      </c>
      <c r="S13" s="708" t="str">
        <f>IF(+All!$F714="Boston College",+All!S714,IF(+All!$H714="Boston College",+All!S714,0))</f>
        <v>Virginia Tech</v>
      </c>
      <c r="T13" s="706" t="str">
        <f>IF(+All!$F714="Boston College",+All!T714,IF(+All!$H714="Boston College",+All!T714,0))</f>
        <v>Boston College</v>
      </c>
      <c r="U13" s="708" t="str">
        <f>IF(+All!$F714="Boston College",+All!U714,IF(+All!$H714="Boston College",+All!U714,0))</f>
        <v>W</v>
      </c>
    </row>
    <row r="14" spans="1:21" ht="15.75" customHeight="1" x14ac:dyDescent="0.8">
      <c r="A14" s="96">
        <f>IF(+All!$F795="Boston College",+All!A795,IF(+All!$H795="Boston College",+All!A795,0))</f>
        <v>11</v>
      </c>
      <c r="B14" s="480" t="str">
        <f>IF(+All!$F795="Boston College",+All!B795,IF(+All!$H795="Boston College",+All!B795,0))</f>
        <v>Sat</v>
      </c>
      <c r="C14" s="104">
        <f>IF(+All!$F795="Boston College",+All!C795,IF(+All!$H795="Boston College",+All!C795,0))</f>
        <v>44513</v>
      </c>
      <c r="D14" s="105">
        <f>IF(+All!$F795="Boston College",+All!D795,IF(+All!$H795="Boston College",+All!D795,0))</f>
        <v>0.64583333333333337</v>
      </c>
      <c r="E14" s="707" t="str">
        <f>IF(+All!$F795="Boston College",+All!E795,IF(+All!$H795="Boston College",+All!E795,0))</f>
        <v>espn3</v>
      </c>
      <c r="F14" s="706" t="str">
        <f>IF(+All!$F795="Boston College",+All!F795,IF(+All!$H795="Boston College",+All!F795,0))</f>
        <v>Boston College</v>
      </c>
      <c r="G14" s="708" t="str">
        <f>IF(+All!$F795="Boston College",+All!G795,IF(+All!$H795="Boston College",+All!G795,0))</f>
        <v>ACC</v>
      </c>
      <c r="H14" s="708" t="str">
        <f>IF(+All!$F795="Boston College",+All!H795,IF(+All!$H795="Boston College",+All!H795,0))</f>
        <v>Georgia Tech</v>
      </c>
      <c r="I14" s="708" t="str">
        <f>IF(+All!$F795="Boston College",+All!I795,IF(+All!$H795="Boston College",+All!I795,0))</f>
        <v>ACC</v>
      </c>
      <c r="J14" s="706" t="str">
        <f>IF(+All!$F795="Boston College",+All!J795,IF(+All!$H795="Boston College",+All!J795,0))</f>
        <v>Georgia Tech</v>
      </c>
      <c r="K14" s="708" t="str">
        <f>IF(+All!$F795="Boston College",+All!K795,IF(+All!$H795="Boston College",+All!K795,0))</f>
        <v>Boston College</v>
      </c>
      <c r="L14" s="92">
        <f>IF(+All!$F795="Boston College",+All!L795,IF(+All!$H795="Boston College",+All!L795,0))</f>
        <v>2</v>
      </c>
      <c r="M14" s="502">
        <f>IF(+All!$F795="Boston College",+All!M795,IF(+All!$H795="Boston College",+All!M795,0))</f>
        <v>52.5</v>
      </c>
      <c r="N14" s="706" t="str">
        <f>IF(+All!$F795="Boston College",+All!N795,IF(+All!$H795="Boston College",+All!N795,0))</f>
        <v>Boston College</v>
      </c>
      <c r="O14" s="708">
        <f>IF(+All!$F795="Boston College",+All!O795,IF(+All!$H795="Boston College",+All!O795,0))</f>
        <v>41</v>
      </c>
      <c r="P14" s="708" t="str">
        <f>IF(+All!$F795="Boston College",+All!P795,IF(+All!$H795="Boston College",+All!P795,0))</f>
        <v>Georgia Tech</v>
      </c>
      <c r="Q14" s="708">
        <f>IF(+All!$F795="Boston College",+All!Q795,IF(+All!$H795="Boston College",+All!Q795,0))</f>
        <v>30</v>
      </c>
      <c r="R14" s="706" t="str">
        <f>IF(+All!$F795="Boston College",+All!R795,IF(+All!$H795="Boston College",+All!R795,0))</f>
        <v>Boston College</v>
      </c>
      <c r="S14" s="708" t="str">
        <f>IF(+All!$F795="Boston College",+All!S795,IF(+All!$H795="Boston College",+All!S795,0))</f>
        <v>Georgia Tech</v>
      </c>
      <c r="T14" s="706" t="str">
        <f>IF(+All!$F795="Boston College",+All!T795,IF(+All!$H795="Boston College",+All!T795,0))</f>
        <v>Georgia Tech</v>
      </c>
      <c r="U14" s="708" t="str">
        <f>IF(+All!$F795="Boston College",+All!U795,IF(+All!$H795="Boston College",+All!U795,0))</f>
        <v>L</v>
      </c>
    </row>
    <row r="15" spans="1:21" ht="15.75" customHeight="1" x14ac:dyDescent="0.8">
      <c r="A15" s="96">
        <f>IF(+All!$F863="Boston College",+All!A863,IF(+All!$H863="Boston College",+All!A863,0))</f>
        <v>12</v>
      </c>
      <c r="B15" s="480" t="str">
        <f>IF(+All!$F863="Boston College",+All!B863,IF(+All!$H863="Boston College",+All!B863,0))</f>
        <v>Sat</v>
      </c>
      <c r="C15" s="104">
        <f>IF(+All!$F863="Boston College",+All!C863,IF(+All!$H863="Boston College",+All!C863,0))</f>
        <v>44520</v>
      </c>
      <c r="D15" s="105">
        <f>IF(+All!$F863="Boston College",+All!D863,IF(+All!$H863="Boston College",+All!D863,0))</f>
        <v>0.5</v>
      </c>
      <c r="E15" s="707" t="str">
        <f>IF(+All!$F863="Boston College",+All!E863,IF(+All!$H863="Boston College",+All!E863,0))</f>
        <v>ACC</v>
      </c>
      <c r="F15" s="706" t="str">
        <f>IF(+All!$F863="Boston College",+All!F863,IF(+All!$H863="Boston College",+All!F863,0))</f>
        <v>Florida State</v>
      </c>
      <c r="G15" s="708" t="str">
        <f>IF(+All!$F863="Boston College",+All!G863,IF(+All!$H863="Boston College",+All!G863,0))</f>
        <v>ACC</v>
      </c>
      <c r="H15" s="708" t="str">
        <f>IF(+All!$F863="Boston College",+All!H863,IF(+All!$H863="Boston College",+All!H863,0))</f>
        <v>Boston College</v>
      </c>
      <c r="I15" s="708" t="str">
        <f>IF(+All!$F863="Boston College",+All!I863,IF(+All!$H863="Boston College",+All!I863,0))</f>
        <v>ACC</v>
      </c>
      <c r="J15" s="706" t="str">
        <f>IF(+All!$F863="Boston College",+All!J863,IF(+All!$H863="Boston College",+All!J863,0))</f>
        <v>Boston College</v>
      </c>
      <c r="K15" s="708" t="str">
        <f>IF(+All!$F863="Boston College",+All!K863,IF(+All!$H863="Boston College",+All!K863,0))</f>
        <v>Florida State</v>
      </c>
      <c r="L15" s="92">
        <f>IF(+All!$F863="Boston College",+All!L863,IF(+All!$H863="Boston College",+All!L863,0))</f>
        <v>2</v>
      </c>
      <c r="M15" s="502">
        <f>IF(+All!$F863="Boston College",+All!M863,IF(+All!$H863="Boston College",+All!M863,0))</f>
        <v>54</v>
      </c>
      <c r="N15" s="706" t="str">
        <f>IF(+All!$F863="Boston College",+All!N863,IF(+All!$H863="Boston College",+All!N863,0))</f>
        <v>Florida State</v>
      </c>
      <c r="O15" s="708">
        <f>IF(+All!$F863="Boston College",+All!O863,IF(+All!$H863="Boston College",+All!O863,0))</f>
        <v>26</v>
      </c>
      <c r="P15" s="708" t="str">
        <f>IF(+All!$F863="Boston College",+All!P863,IF(+All!$H863="Boston College",+All!P863,0))</f>
        <v>Boston College</v>
      </c>
      <c r="Q15" s="708">
        <f>IF(+All!$F863="Boston College",+All!Q863,IF(+All!$H863="Boston College",+All!Q863,0))</f>
        <v>23</v>
      </c>
      <c r="R15" s="706" t="str">
        <f>IF(+All!$F863="Boston College",+All!R863,IF(+All!$H863="Boston College",+All!R863,0))</f>
        <v>Florida State</v>
      </c>
      <c r="S15" s="708" t="str">
        <f>IF(+All!$F863="Boston College",+All!S863,IF(+All!$H863="Boston College",+All!S863,0))</f>
        <v>Boston College</v>
      </c>
      <c r="T15" s="706" t="str">
        <f>IF(+All!$F863="Boston College",+All!T863,IF(+All!$H863="Boston College",+All!T863,0))</f>
        <v>Boston College</v>
      </c>
      <c r="U15" s="708" t="str">
        <f>IF(+All!$F863="Boston College",+All!U863,IF(+All!$H863="Boston College",+All!U863,0))</f>
        <v>L</v>
      </c>
    </row>
    <row r="16" spans="1:21" ht="15.75" customHeight="1" x14ac:dyDescent="0.8">
      <c r="A16" s="96">
        <f>IF(+All!$F920="Boston College",+All!A920,IF(+All!$H920="Boston College",+All!A920,0))</f>
        <v>0</v>
      </c>
      <c r="B16" s="480">
        <f>IF(+All!$F920="Boston College",+All!B920,IF(+All!$H920="Boston College",+All!B920,0))</f>
        <v>0</v>
      </c>
      <c r="C16" s="104">
        <f>IF(+All!$F920="Boston College",+All!C920,IF(+All!$H920="Boston College",+All!C920,0))</f>
        <v>0</v>
      </c>
      <c r="D16" s="105">
        <f>IF(+All!$F920="Boston College",+All!D920,IF(+All!$H920="Boston College",+All!D920,0))</f>
        <v>0</v>
      </c>
      <c r="E16" s="707">
        <f>IF(+All!$F920="Boston College",+All!E920,IF(+All!$H920="Boston College",+All!E920,0))</f>
        <v>0</v>
      </c>
      <c r="F16" s="706">
        <f>IF(+All!$F920="Boston College",+All!F920,IF(+All!$H920="Boston College",+All!F920,0))</f>
        <v>0</v>
      </c>
      <c r="G16" s="708">
        <f>IF(+All!$F920="Boston College",+All!G920,IF(+All!$H920="Boston College",+All!G920,0))</f>
        <v>0</v>
      </c>
      <c r="H16" s="708">
        <f>IF(+All!$F920="Boston College",+All!H920,IF(+All!$H920="Boston College",+All!H920,0))</f>
        <v>0</v>
      </c>
      <c r="I16" s="708">
        <f>IF(+All!$F920="Boston College",+All!I920,IF(+All!$H920="Boston College",+All!I920,0))</f>
        <v>0</v>
      </c>
      <c r="J16" s="706">
        <f>IF(+All!$F920="Boston College",+All!J920,IF(+All!$H920="Boston College",+All!J920,0))</f>
        <v>0</v>
      </c>
      <c r="K16" s="708">
        <f>IF(+All!$F920="Boston College",+All!K920,IF(+All!$H920="Boston College",+All!K920,0))</f>
        <v>0</v>
      </c>
      <c r="L16" s="92">
        <f>IF(+All!$F920="Boston College",+All!L920,IF(+All!$H920="Boston College",+All!L920,0))</f>
        <v>0</v>
      </c>
      <c r="M16" s="502">
        <f>IF(+All!$F920="Boston College",+All!M920,IF(+All!$H920="Boston College",+All!M920,0))</f>
        <v>0</v>
      </c>
      <c r="N16" s="706">
        <f>IF(+All!$F920="Boston College",+All!N920,IF(+All!$H920="Boston College",+All!N920,0))</f>
        <v>0</v>
      </c>
      <c r="O16" s="708">
        <f>IF(+All!$F920="Boston College",+All!O920,IF(+All!$H920="Boston College",+All!O920,0))</f>
        <v>0</v>
      </c>
      <c r="P16" s="708">
        <f>IF(+All!$F920="Boston College",+All!P920,IF(+All!$H920="Boston College",+All!P920,0))</f>
        <v>0</v>
      </c>
      <c r="Q16" s="708">
        <f>IF(+All!$F920="Boston College",+All!Q920,IF(+All!$H920="Boston College",+All!Q920,0))</f>
        <v>0</v>
      </c>
      <c r="R16" s="706">
        <f>IF(+All!$F920="Boston College",+All!R920,IF(+All!$H920="Boston College",+All!R920,0))</f>
        <v>0</v>
      </c>
      <c r="S16" s="708">
        <f>IF(+All!$F920="Boston College",+All!S920,IF(+All!$H920="Boston College",+All!S920,0))</f>
        <v>0</v>
      </c>
      <c r="T16" s="706">
        <f>IF(+All!$F920="Boston College",+All!T920,IF(+All!$H920="Boston College",+All!T920,0))</f>
        <v>0</v>
      </c>
      <c r="U16" s="708">
        <f>IF(+All!$F920="Boston College",+All!U920,IF(+All!$H920="Boston College",+All!U920,0))</f>
        <v>0</v>
      </c>
    </row>
    <row r="17" spans="1:21" ht="16" x14ac:dyDescent="0.8">
      <c r="A17" s="96">
        <f>IF(+All!$F977="Clemson",+All!A977,IF(+All!$H977="Clemson",+All!A977,0))</f>
        <v>13</v>
      </c>
      <c r="B17" s="480" t="str">
        <f>IF(+All!$F977="Clemson",+All!B977,IF(+All!$H977="Clemson",+All!B977,0))</f>
        <v>Sat</v>
      </c>
      <c r="C17" s="72">
        <f>IF(+All!$F977="Clemson",+All!C977,IF(+All!$H977="Clemson",+All!C977,0))</f>
        <v>44527</v>
      </c>
      <c r="D17" s="73">
        <f>IF(+All!$F977="Clemson",+All!D977,IF(+All!$H977="Clemson",+All!D977,0))</f>
        <v>0.8125</v>
      </c>
      <c r="E17" s="707" t="str">
        <f>IF(+All!$F977="Clemson",+All!E977,IF(+All!$H977="Clemson",+All!E977,0))</f>
        <v>SEC</v>
      </c>
      <c r="F17" s="75" t="str">
        <f>IF(+All!$F977="Clemson",+All!F977,IF(+All!$H977="Clemson",+All!F977,0))</f>
        <v>Clemson</v>
      </c>
      <c r="G17" s="95" t="str">
        <f>IF(+All!$F977="Clemson",+All!G977,IF(+All!$H977="Clemson",+All!G977,0))</f>
        <v>ACC</v>
      </c>
      <c r="H17" s="95" t="str">
        <f>IF(+All!$F977="Clemson",+All!H977,IF(+All!$H977="Clemson",+All!H977,0))</f>
        <v>South Carolina</v>
      </c>
      <c r="I17" s="95" t="str">
        <f>IF(+All!$F977="Clemson",+All!I977,IF(+All!$H977="Clemson",+All!I977,0))</f>
        <v>SEC</v>
      </c>
      <c r="J17" s="706" t="str">
        <f>IF(+All!$F977="Clemson",+All!J977,IF(+All!$H977="Clemson",+All!J977,0))</f>
        <v>Clemson</v>
      </c>
      <c r="K17" s="708" t="str">
        <f>IF(+All!$F977="Clemson",+All!K977,IF(+All!$H977="Clemson",+All!K977,0))</f>
        <v>South Carolina</v>
      </c>
      <c r="L17" s="78">
        <f>IF(+All!$F977="Clemson",+All!L977,IF(+All!$H977="Clemson",+All!L977,0))</f>
        <v>11.5</v>
      </c>
      <c r="M17" s="501">
        <f>IF(+All!$F977="Clemson",+All!M977,IF(+All!$H977="Clemson",+All!M977,0))</f>
        <v>52.5</v>
      </c>
      <c r="N17" s="706" t="str">
        <f>IF(+All!$F977="Clemson",+All!N977,IF(+All!$H977="Clemson",+All!N977,0))</f>
        <v>Clemson</v>
      </c>
      <c r="O17" s="708">
        <f>IF(+All!$F977="Clemson",+All!O977,IF(+All!$H977="Clemson",+All!O977,0))</f>
        <v>30</v>
      </c>
      <c r="P17" s="708" t="str">
        <f>IF(+All!$F977="Clemson",+All!P977,IF(+All!$H977="Clemson",+All!P977,0))</f>
        <v>South Carolina</v>
      </c>
      <c r="Q17" s="708">
        <f>IF(+All!$F977="Clemson",+All!Q977,IF(+All!$H977="Clemson",+All!Q977,0))</f>
        <v>0</v>
      </c>
      <c r="R17" s="706" t="str">
        <f>IF(+All!$F977="Clemson",+All!R977,IF(+All!$H977="Clemson",+All!R977,0))</f>
        <v>Clemson</v>
      </c>
      <c r="S17" s="708" t="str">
        <f>IF(+All!$F977="Clemson",+All!S977,IF(+All!$H977="Clemson",+All!S977,0))</f>
        <v>South Carolina</v>
      </c>
      <c r="T17" s="706" t="str">
        <f>IF(+All!$F977="Clemson",+All!T977,IF(+All!$H977="Clemson",+All!T977,0))</f>
        <v>Clemson</v>
      </c>
      <c r="U17" s="708" t="str">
        <f>IF(+All!$F977="Clemson",+All!U977,IF(+All!$H977="Clemson",+All!U977,0))</f>
        <v>W</v>
      </c>
    </row>
    <row r="18" spans="1:21" ht="15.9" customHeight="1" x14ac:dyDescent="0.8">
      <c r="A18" s="52"/>
      <c r="B18" s="53"/>
      <c r="C18" s="54"/>
      <c r="D18" s="55"/>
      <c r="E18" s="709"/>
      <c r="F18" s="1219" t="str">
        <f>H19</f>
        <v>Clemson</v>
      </c>
      <c r="G18" s="1251"/>
      <c r="H18" s="1251"/>
      <c r="I18" s="1252"/>
      <c r="J18" s="705"/>
      <c r="K18" s="709"/>
      <c r="L18" s="58"/>
      <c r="M18" s="59"/>
      <c r="N18" s="705"/>
      <c r="O18" s="9"/>
      <c r="P18" s="9"/>
      <c r="Q18" s="709"/>
      <c r="R18" s="705"/>
      <c r="S18" s="9"/>
      <c r="T18" s="705"/>
      <c r="U18" s="709"/>
    </row>
    <row r="19" spans="1:21" ht="15.75" customHeight="1" x14ac:dyDescent="0.8">
      <c r="A19" s="96">
        <f>IF(+All!$F41="Clemson",+All!A41,IF(+All!$H41="Clemson",+All!A41,0))</f>
        <v>1</v>
      </c>
      <c r="B19" s="480" t="str">
        <f>IF(+All!$F41="Clemson",+All!B41,IF(+All!$H41="Clemson",+All!B41,0))</f>
        <v>Sat</v>
      </c>
      <c r="C19" s="104">
        <f>IF(+All!$F41="Clemson",+All!C41,IF(+All!$H41="Clemson",+All!C41,0))</f>
        <v>44443</v>
      </c>
      <c r="D19" s="105">
        <f>IF(+All!$F41="Clemson",+All!D41,IF(+All!$H41="Clemson",+All!D41,0))</f>
        <v>0.8125</v>
      </c>
      <c r="E19" s="707" t="str">
        <f>IF(+All!$F41="Clemson",+All!E41,IF(+All!$H41="Clemson",+All!E41,0))</f>
        <v>ABC</v>
      </c>
      <c r="F19" s="706" t="str">
        <f>IF(+All!$F41="Clemson",+All!F41,IF(+All!$H41="Clemson",+All!F41,0))</f>
        <v>Georgia</v>
      </c>
      <c r="G19" s="708" t="str">
        <f>IF(+All!$F41="Clemson",+All!G41,IF(+All!$H41="Clemson",+All!G41,0))</f>
        <v>SEC</v>
      </c>
      <c r="H19" s="708" t="str">
        <f>IF(+All!$F41="Clemson",+All!H41,IF(+All!$H41="Clemson",+All!H41,0))</f>
        <v>Clemson</v>
      </c>
      <c r="I19" s="708" t="str">
        <f>IF(+All!$F41="Clemson",+All!I41,IF(+All!$H41="Clemson",+All!I41,0))</f>
        <v>ACC</v>
      </c>
      <c r="J19" s="706" t="str">
        <f>IF(+All!$F41="Clemson",+All!J41,IF(+All!$H41="Clemson",+All!J41,0))</f>
        <v>Clemson</v>
      </c>
      <c r="K19" s="708" t="str">
        <f>IF(+All!$F41="Clemson",+All!K41,IF(+All!$H41="Clemson",+All!K41,0))</f>
        <v>Georgia</v>
      </c>
      <c r="L19" s="92">
        <f>IF(+All!$F41="Clemson",+All!L41,IF(+All!$H41="Clemson",+All!L41,0))</f>
        <v>3</v>
      </c>
      <c r="M19" s="502">
        <f>IF(+All!$F41="Clemson",+All!M41,IF(+All!$H41="Clemson",+All!M41,0))</f>
        <v>51.5</v>
      </c>
      <c r="N19" s="706" t="str">
        <f>IF(+All!$F41="Clemson",+All!N41,IF(+All!$H41="Clemson",+All!N41,0))</f>
        <v>Georgia</v>
      </c>
      <c r="O19" s="708">
        <f>IF(+All!$F41="Clemson",+All!O41,IF(+All!$H41="Clemson",+All!O41,0))</f>
        <v>10</v>
      </c>
      <c r="P19" s="708" t="str">
        <f>IF(+All!$F41="Clemson",+All!P41,IF(+All!$H41="Clemson",+All!P41,0))</f>
        <v>Clemson</v>
      </c>
      <c r="Q19" s="708">
        <f>IF(+All!$F41="Clemson",+All!Q41,IF(+All!$H41="Clemson",+All!Q41,0))</f>
        <v>3</v>
      </c>
      <c r="R19" s="706" t="str">
        <f>IF(+All!$F41="Clemson",+All!R41,IF(+All!$H41="Clemson",+All!R41,0))</f>
        <v>Georgia</v>
      </c>
      <c r="S19" s="708" t="str">
        <f>IF(+All!$F41="Clemson",+All!S41,IF(+All!$H41="Clemson",+All!S41,0))</f>
        <v>Clemson</v>
      </c>
      <c r="T19" s="706" t="str">
        <f>IF(+All!$F41="Clemson",+All!T41,IF(+All!$H41="Clemson",+All!T41,0))</f>
        <v>Georgia</v>
      </c>
      <c r="U19" s="708" t="str">
        <f>IF(+All!$F41="Clemson",+All!U41,IF(+All!$H41="Clemson",+All!U41,0))</f>
        <v>W</v>
      </c>
    </row>
    <row r="20" spans="1:21" ht="15.75" customHeight="1" x14ac:dyDescent="0.8">
      <c r="A20" s="96">
        <f>IF(+All!$F104="Clemson",+All!A104,IF(+All!$H104="Clemson",+All!A104,0))</f>
        <v>2</v>
      </c>
      <c r="B20" s="480" t="str">
        <f>IF(+All!$F104="Clemson",+All!B104,IF(+All!$H104="Clemson",+All!B104,0))</f>
        <v>Sat</v>
      </c>
      <c r="C20" s="104">
        <f>IF(+All!$F104="Clemson",+All!C104,IF(+All!$H104="Clemson",+All!C104,0))</f>
        <v>44450</v>
      </c>
      <c r="D20" s="105">
        <f>IF(+All!$F104="Clemson",+All!D104,IF(+All!$H104="Clemson",+All!D104,0))</f>
        <v>0.70833333333333337</v>
      </c>
      <c r="E20" s="707" t="str">
        <f>IF(+All!$F104="Clemson",+All!E104,IF(+All!$H104="Clemson",+All!E104,0))</f>
        <v>ACC</v>
      </c>
      <c r="F20" s="706" t="str">
        <f>IF(+All!$F104="Clemson",+All!F104,IF(+All!$H104="Clemson",+All!F104,0))</f>
        <v>1AA South Carolina State</v>
      </c>
      <c r="G20" s="708" t="str">
        <f>IF(+All!$F104="Clemson",+All!G104,IF(+All!$H104="Clemson",+All!G104,0))</f>
        <v>1AA</v>
      </c>
      <c r="H20" s="708" t="str">
        <f>IF(+All!$F104="Clemson",+All!H104,IF(+All!$H104="Clemson",+All!H104,0))</f>
        <v>Clemson</v>
      </c>
      <c r="I20" s="708" t="str">
        <f>IF(+All!$F104="Clemson",+All!I104,IF(+All!$H104="Clemson",+All!I104,0))</f>
        <v>ACC</v>
      </c>
      <c r="J20" s="706">
        <f>IF(+All!$F104="Clemson",+All!J104,IF(+All!$H104="Clemson",+All!J104,0))</f>
        <v>0</v>
      </c>
      <c r="K20" s="708">
        <f>IF(+All!$F104="Clemson",+All!K104,IF(+All!$H104="Clemson",+All!K104,0))</f>
        <v>0</v>
      </c>
      <c r="L20" s="92">
        <f>IF(+All!$F104="Clemson",+All!L104,IF(+All!$H104="Clemson",+All!L104,0))</f>
        <v>0</v>
      </c>
      <c r="M20" s="502">
        <f>IF(+All!$F104="Clemson",+All!M104,IF(+All!$H104="Clemson",+All!M104,0))</f>
        <v>0</v>
      </c>
      <c r="N20" s="706" t="str">
        <f>IF(+All!$F104="Clemson",+All!N104,IF(+All!$H104="Clemson",+All!N104,0))</f>
        <v>Clemson</v>
      </c>
      <c r="O20" s="708">
        <f>IF(+All!$F104="Clemson",+All!O104,IF(+All!$H104="Clemson",+All!O104,0))</f>
        <v>49</v>
      </c>
      <c r="P20" s="708" t="str">
        <f>IF(+All!$F104="Clemson",+All!P104,IF(+All!$H104="Clemson",+All!P104,0))</f>
        <v>1AA South Carolina State</v>
      </c>
      <c r="Q20" s="708">
        <f>IF(+All!$F104="Clemson",+All!Q104,IF(+All!$H104="Clemson",+All!Q104,0))</f>
        <v>3</v>
      </c>
      <c r="R20" s="706">
        <f>IF(+All!$F104="Clemson",+All!R104,IF(+All!$H104="Clemson",+All!R104,0))</f>
        <v>0</v>
      </c>
      <c r="S20" s="708">
        <f>IF(+All!$F104="Clemson",+All!S104,IF(+All!$H104="Clemson",+All!S104,0))</f>
        <v>0</v>
      </c>
      <c r="T20" s="706">
        <f>IF(+All!$F104="Clemson",+All!T104,IF(+All!$H104="Clemson",+All!T104,0))</f>
        <v>0</v>
      </c>
      <c r="U20" s="708">
        <f>IF(+All!$F104="Clemson",+All!U104,IF(+All!$H104="Clemson",+All!U104,0))</f>
        <v>0</v>
      </c>
    </row>
    <row r="21" spans="1:21" ht="15.75" customHeight="1" x14ac:dyDescent="0.8">
      <c r="A21" s="96">
        <f>IF(+All!$F185="Clemson",+All!A185,IF(+All!$H185="Clemson",+All!A185,0))</f>
        <v>3</v>
      </c>
      <c r="B21" s="480" t="str">
        <f>IF(+All!$F185="Clemson",+All!B185,IF(+All!$H185="Clemson",+All!B185,0))</f>
        <v>Sat</v>
      </c>
      <c r="C21" s="104">
        <f>IF(+All!$F185="Clemson",+All!C185,IF(+All!$H185="Clemson",+All!C185,0))</f>
        <v>44457</v>
      </c>
      <c r="D21" s="105">
        <f>IF(+All!$F185="Clemson",+All!D185,IF(+All!$H185="Clemson",+All!D185,0))</f>
        <v>0.64583333333333337</v>
      </c>
      <c r="E21" s="707" t="str">
        <f>IF(+All!$F185="Clemson",+All!E185,IF(+All!$H185="Clemson",+All!E185,0))</f>
        <v>ABC</v>
      </c>
      <c r="F21" s="706" t="str">
        <f>IF(+All!$F185="Clemson",+All!F185,IF(+All!$H185="Clemson",+All!F185,0))</f>
        <v>Georgia Tech</v>
      </c>
      <c r="G21" s="708" t="str">
        <f>IF(+All!$F185="Clemson",+All!G185,IF(+All!$H185="Clemson",+All!G185,0))</f>
        <v>ACC</v>
      </c>
      <c r="H21" s="708" t="str">
        <f>IF(+All!$F185="Clemson",+All!H185,IF(+All!$H185="Clemson",+All!H185,0))</f>
        <v>Clemson</v>
      </c>
      <c r="I21" s="708" t="str">
        <f>IF(+All!$F185="Clemson",+All!I185,IF(+All!$H185="Clemson",+All!I185,0))</f>
        <v>ACC</v>
      </c>
      <c r="J21" s="706" t="str">
        <f>IF(+All!$F185="Clemson",+All!J185,IF(+All!$H185="Clemson",+All!J185,0))</f>
        <v>Clemson</v>
      </c>
      <c r="K21" s="708" t="str">
        <f>IF(+All!$F185="Clemson",+All!K185,IF(+All!$H185="Clemson",+All!K185,0))</f>
        <v>Georgia Tech</v>
      </c>
      <c r="L21" s="92">
        <f>IF(+All!$F185="Clemson",+All!L185,IF(+All!$H185="Clemson",+All!L185,0))</f>
        <v>28</v>
      </c>
      <c r="M21" s="502">
        <f>IF(+All!$F185="Clemson",+All!M185,IF(+All!$H185="Clemson",+All!M185,0))</f>
        <v>52</v>
      </c>
      <c r="N21" s="706" t="str">
        <f>IF(+All!$F185="Clemson",+All!N185,IF(+All!$H185="Clemson",+All!N185,0))</f>
        <v>Clemson</v>
      </c>
      <c r="O21" s="708">
        <f>IF(+All!$F185="Clemson",+All!O185,IF(+All!$H185="Clemson",+All!O185,0))</f>
        <v>14</v>
      </c>
      <c r="P21" s="708" t="str">
        <f>IF(+All!$F185="Clemson",+All!P185,IF(+All!$H185="Clemson",+All!P185,0))</f>
        <v>Georgia Tech</v>
      </c>
      <c r="Q21" s="708">
        <f>IF(+All!$F185="Clemson",+All!Q185,IF(+All!$H185="Clemson",+All!Q185,0))</f>
        <v>8</v>
      </c>
      <c r="R21" s="706" t="str">
        <f>IF(+All!$F185="Clemson",+All!R185,IF(+All!$H185="Clemson",+All!R185,0))</f>
        <v>Georgia Tech</v>
      </c>
      <c r="S21" s="708" t="str">
        <f>IF(+All!$F185="Clemson",+All!S185,IF(+All!$H185="Clemson",+All!S185,0))</f>
        <v>Clemson</v>
      </c>
      <c r="T21" s="706" t="str">
        <f>IF(+All!$F185="Clemson",+All!T185,IF(+All!$H185="Clemson",+All!T185,0))</f>
        <v>Georgia Tech</v>
      </c>
      <c r="U21" s="708" t="str">
        <f>IF(+All!$F185="Clemson",+All!U185,IF(+All!$H185="Clemson",+All!U185,0))</f>
        <v>W</v>
      </c>
    </row>
    <row r="22" spans="1:21" ht="15.75" customHeight="1" x14ac:dyDescent="0.8">
      <c r="A22" s="96">
        <f>IF(+All!$F272="Clemson",+All!A272,IF(+All!$H272="Clemson",+All!A272,0))</f>
        <v>4</v>
      </c>
      <c r="B22" s="480" t="str">
        <f>IF(+All!$F272="Clemson",+All!B272,IF(+All!$H272="Clemson",+All!B272,0))</f>
        <v>Sat</v>
      </c>
      <c r="C22" s="104">
        <f>IF(+All!$F272="Clemson",+All!C272,IF(+All!$H272="Clemson",+All!C272,0))</f>
        <v>44464</v>
      </c>
      <c r="D22" s="105">
        <f>IF(+All!$F272="Clemson",+All!D272,IF(+All!$H272="Clemson",+All!D272,0))</f>
        <v>0.64583333333333337</v>
      </c>
      <c r="E22" s="707" t="str">
        <f>IF(+All!$F272="Clemson",+All!E272,IF(+All!$H272="Clemson",+All!E272,0))</f>
        <v>ESPN</v>
      </c>
      <c r="F22" s="706" t="str">
        <f>IF(+All!$F272="Clemson",+All!F272,IF(+All!$H272="Clemson",+All!F272,0))</f>
        <v>Clemson</v>
      </c>
      <c r="G22" s="708" t="str">
        <f>IF(+All!$F272="Clemson",+All!G272,IF(+All!$H272="Clemson",+All!G272,0))</f>
        <v>ACC</v>
      </c>
      <c r="H22" s="708" t="str">
        <f>IF(+All!$F272="Clemson",+All!H272,IF(+All!$H272="Clemson",+All!H272,0))</f>
        <v>North Carolina St</v>
      </c>
      <c r="I22" s="708" t="str">
        <f>IF(+All!$F272="Clemson",+All!I272,IF(+All!$H272="Clemson",+All!I272,0))</f>
        <v>ACC</v>
      </c>
      <c r="J22" s="706" t="str">
        <f>IF(+All!$F272="Clemson",+All!J272,IF(+All!$H272="Clemson",+All!J272,0))</f>
        <v>Clemson</v>
      </c>
      <c r="K22" s="708" t="str">
        <f>IF(+All!$F272="Clemson",+All!K272,IF(+All!$H272="Clemson",+All!K272,0))</f>
        <v>North Carolina St</v>
      </c>
      <c r="L22" s="92">
        <f>IF(+All!$F272="Clemson",+All!L272,IF(+All!$H272="Clemson",+All!L272,0))</f>
        <v>10</v>
      </c>
      <c r="M22" s="502">
        <f>IF(+All!$F272="Clemson",+All!M272,IF(+All!$H272="Clemson",+All!M272,0))</f>
        <v>47.5</v>
      </c>
      <c r="N22" s="706" t="str">
        <f>IF(+All!$F272="Clemson",+All!N272,IF(+All!$H272="Clemson",+All!N272,0))</f>
        <v>North Carolina St</v>
      </c>
      <c r="O22" s="708">
        <f>IF(+All!$F272="Clemson",+All!O272,IF(+All!$H272="Clemson",+All!O272,0))</f>
        <v>27</v>
      </c>
      <c r="P22" s="708" t="str">
        <f>IF(+All!$F272="Clemson",+All!P272,IF(+All!$H272="Clemson",+All!P272,0))</f>
        <v>Clemson</v>
      </c>
      <c r="Q22" s="708">
        <f>IF(+All!$F272="Clemson",+All!Q272,IF(+All!$H272="Clemson",+All!Q272,0))</f>
        <v>21</v>
      </c>
      <c r="R22" s="706" t="str">
        <f>IF(+All!$F272="Clemson",+All!R272,IF(+All!$H272="Clemson",+All!R272,0))</f>
        <v>North Carolina St</v>
      </c>
      <c r="S22" s="708" t="str">
        <f>IF(+All!$F272="Clemson",+All!S272,IF(+All!$H272="Clemson",+All!S272,0))</f>
        <v>Clemson</v>
      </c>
      <c r="T22" s="706" t="str">
        <f>IF(+All!$F272="Clemson",+All!T272,IF(+All!$H272="Clemson",+All!T272,0))</f>
        <v>Clemson</v>
      </c>
      <c r="U22" s="708" t="str">
        <f>IF(+All!$F272="Clemson",+All!U272,IF(+All!$H272="Clemson",+All!U272,0))</f>
        <v>L</v>
      </c>
    </row>
    <row r="23" spans="1:21" ht="15.75" customHeight="1" x14ac:dyDescent="0.8">
      <c r="A23" s="96">
        <f>IF(+All!$F336="Clemson",+All!A336,IF(+All!$H336="Clemson",+All!A336,0))</f>
        <v>5</v>
      </c>
      <c r="B23" s="480" t="str">
        <f>IF(+All!$F336="Clemson",+All!B336,IF(+All!$H336="Clemson",+All!B336,0))</f>
        <v>Sat</v>
      </c>
      <c r="C23" s="104">
        <f>IF(+All!$F336="Clemson",+All!C336,IF(+All!$H336="Clemson",+All!C336,0))</f>
        <v>44471</v>
      </c>
      <c r="D23" s="105">
        <f>IF(+All!$F336="Clemson",+All!D336,IF(+All!$H336="Clemson",+All!D336,0))</f>
        <v>0.8125</v>
      </c>
      <c r="E23" s="707" t="str">
        <f>IF(+All!$F336="Clemson",+All!E336,IF(+All!$H336="Clemson",+All!E336,0))</f>
        <v>ACC</v>
      </c>
      <c r="F23" s="706" t="str">
        <f>IF(+All!$F336="Clemson",+All!F336,IF(+All!$H336="Clemson",+All!F336,0))</f>
        <v>Boston College</v>
      </c>
      <c r="G23" s="708" t="str">
        <f>IF(+All!$F336="Clemson",+All!G336,IF(+All!$H336="Clemson",+All!G336,0))</f>
        <v>ACC</v>
      </c>
      <c r="H23" s="708" t="str">
        <f>IF(+All!$F336="Clemson",+All!H336,IF(+All!$H336="Clemson",+All!H336,0))</f>
        <v>Clemson</v>
      </c>
      <c r="I23" s="708" t="str">
        <f>IF(+All!$F336="Clemson",+All!I336,IF(+All!$H336="Clemson",+All!I336,0))</f>
        <v>ACC</v>
      </c>
      <c r="J23" s="706" t="str">
        <f>IF(+All!$F336="Clemson",+All!J336,IF(+All!$H336="Clemson",+All!J336,0))</f>
        <v>Clemson</v>
      </c>
      <c r="K23" s="708" t="str">
        <f>IF(+All!$F336="Clemson",+All!K336,IF(+All!$H336="Clemson",+All!K336,0))</f>
        <v>Boston College</v>
      </c>
      <c r="L23" s="92">
        <f>IF(+All!$F336="Clemson",+All!L336,IF(+All!$H336="Clemson",+All!L336,0))</f>
        <v>16</v>
      </c>
      <c r="M23" s="502">
        <f>IF(+All!$F336="Clemson",+All!M336,IF(+All!$H336="Clemson",+All!M336,0))</f>
        <v>46</v>
      </c>
      <c r="N23" s="706" t="str">
        <f>IF(+All!$F336="Clemson",+All!N336,IF(+All!$H336="Clemson",+All!N336,0))</f>
        <v>Clemson</v>
      </c>
      <c r="O23" s="708">
        <f>IF(+All!$F336="Clemson",+All!O336,IF(+All!$H336="Clemson",+All!O336,0))</f>
        <v>19</v>
      </c>
      <c r="P23" s="708" t="str">
        <f>IF(+All!$F336="Clemson",+All!P336,IF(+All!$H336="Clemson",+All!P336,0))</f>
        <v>Boston College</v>
      </c>
      <c r="Q23" s="708">
        <f>IF(+All!$F336="Clemson",+All!Q336,IF(+All!$H336="Clemson",+All!Q336,0))</f>
        <v>13</v>
      </c>
      <c r="R23" s="706" t="str">
        <f>IF(+All!$F336="Clemson",+All!R336,IF(+All!$H336="Clemson",+All!R336,0))</f>
        <v>Boston College</v>
      </c>
      <c r="S23" s="708" t="str">
        <f>IF(+All!$F336="Clemson",+All!S336,IF(+All!$H336="Clemson",+All!S336,0))</f>
        <v>Clemson</v>
      </c>
      <c r="T23" s="706" t="str">
        <f>IF(+All!$F336="Clemson",+All!T336,IF(+All!$H336="Clemson",+All!T336,0))</f>
        <v>Boston College</v>
      </c>
      <c r="U23" s="708" t="str">
        <f>IF(+All!$F336="Clemson",+All!U336,IF(+All!$H336="Clemson",+All!U336,0))</f>
        <v>W</v>
      </c>
    </row>
    <row r="24" spans="1:21" ht="15.75" customHeight="1" x14ac:dyDescent="0.8">
      <c r="A24" s="96">
        <f>IF(+All!$F452="Clemson",+All!A452,IF(+All!$H452="Clemson",+All!A452,0))</f>
        <v>6</v>
      </c>
      <c r="B24" s="480" t="str">
        <f>IF(+All!$F452="Clemson",+All!B452,IF(+All!$H452="Clemson",+All!B452,0))</f>
        <v>Sat</v>
      </c>
      <c r="C24" s="104">
        <f>IF(+All!$F452="Clemson",+All!C452,IF(+All!$H452="Clemson",+All!C452,0))</f>
        <v>44478</v>
      </c>
      <c r="D24" s="105">
        <f>IF(+All!$F452="Clemson",+All!D452,IF(+All!$H452="Clemson",+All!D452,0))</f>
        <v>0</v>
      </c>
      <c r="E24" s="707">
        <f>IF(+All!$F452="Clemson",+All!E452,IF(+All!$H452="Clemson",+All!E452,0))</f>
        <v>0</v>
      </c>
      <c r="F24" s="706" t="str">
        <f>IF(+All!$F452="Clemson",+All!F452,IF(+All!$H452="Clemson",+All!F452,0))</f>
        <v>Clemson</v>
      </c>
      <c r="G24" s="708" t="str">
        <f>IF(+All!$F452="Clemson",+All!G452,IF(+All!$H452="Clemson",+All!G452,0))</f>
        <v>ACC</v>
      </c>
      <c r="H24" s="708" t="str">
        <f>IF(+All!$F452="Clemson",+All!H452,IF(+All!$H452="Clemson",+All!H452,0))</f>
        <v>Open</v>
      </c>
      <c r="I24" s="708" t="str">
        <f>IF(+All!$F452="Clemson",+All!I452,IF(+All!$H452="Clemson",+All!I452,0))</f>
        <v>ZZZ</v>
      </c>
      <c r="J24" s="706">
        <f>IF(+All!$F452="Clemson",+All!J452,IF(+All!$H452="Clemson",+All!J452,0))</f>
        <v>0</v>
      </c>
      <c r="K24" s="708" t="str">
        <f>IF(+All!$F452="Clemson",+All!K452,IF(+All!$H452="Clemson",+All!K452,0))</f>
        <v>Clemson</v>
      </c>
      <c r="L24" s="92">
        <f>IF(+All!$F452="Clemson",+All!L452,IF(+All!$H452="Clemson",+All!L452,0))</f>
        <v>0</v>
      </c>
      <c r="M24" s="502">
        <f>IF(+All!$F452="Clemson",+All!M452,IF(+All!$H452="Clemson",+All!M452,0))</f>
        <v>0</v>
      </c>
      <c r="N24" s="706">
        <f>IF(+All!$F452="Clemson",+All!N452,IF(+All!$H452="Clemson",+All!N452,0))</f>
        <v>0</v>
      </c>
      <c r="O24" s="708">
        <f>IF(+All!$F452="Clemson",+All!O452,IF(+All!$H452="Clemson",+All!O452,0))</f>
        <v>0</v>
      </c>
      <c r="P24" s="708">
        <f>IF(+All!$F452="Clemson",+All!P452,IF(+All!$H452="Clemson",+All!P452,0))</f>
        <v>0</v>
      </c>
      <c r="Q24" s="708">
        <f>IF(+All!$F452="Clemson",+All!Q452,IF(+All!$H452="Clemson",+All!Q452,0))</f>
        <v>0</v>
      </c>
      <c r="R24" s="706">
        <f>IF(+All!$F452="Clemson",+All!R452,IF(+All!$H452="Clemson",+All!R452,0))</f>
        <v>0</v>
      </c>
      <c r="S24" s="708">
        <f>IF(+All!$F452="Clemson",+All!S452,IF(+All!$H452="Clemson",+All!S452,0))</f>
        <v>0</v>
      </c>
      <c r="T24" s="706">
        <f>IF(+All!$F452="Clemson",+All!T452,IF(+All!$H452="Clemson",+All!T452,0))</f>
        <v>0</v>
      </c>
      <c r="U24" s="708">
        <f>IF(+All!$F452="Clemson",+All!U452,IF(+All!$H452="Clemson",+All!U452,0))</f>
        <v>0</v>
      </c>
    </row>
    <row r="25" spans="1:21" ht="15.75" customHeight="1" x14ac:dyDescent="0.8">
      <c r="A25" s="96">
        <f>IF(+All!$F479="Clemson",+All!A479,IF(+All!$H479="Clemson",+All!A479,0))</f>
        <v>7</v>
      </c>
      <c r="B25" s="480" t="str">
        <f>IF(+All!$F479="Clemson",+All!B479,IF(+All!$H479="Clemson",+All!B479,0))</f>
        <v>Fri</v>
      </c>
      <c r="C25" s="104">
        <f>IF(+All!$F479="Clemson",+All!C479,IF(+All!$H479="Clemson",+All!C479,0))</f>
        <v>44484</v>
      </c>
      <c r="D25" s="105">
        <f>IF(+All!$F479="Clemson",+All!D479,IF(+All!$H479="Clemson",+All!D479,0))</f>
        <v>0.79166666666666663</v>
      </c>
      <c r="E25" s="707" t="str">
        <f>IF(+All!$F479="Clemson",+All!E479,IF(+All!$H479="Clemson",+All!E479,0))</f>
        <v>ESPN</v>
      </c>
      <c r="F25" s="706" t="str">
        <f>IF(+All!$F479="Clemson",+All!F479,IF(+All!$H479="Clemson",+All!F479,0))</f>
        <v>Clemson</v>
      </c>
      <c r="G25" s="708" t="str">
        <f>IF(+All!$F479="Clemson",+All!G479,IF(+All!$H479="Clemson",+All!G479,0))</f>
        <v>ACC</v>
      </c>
      <c r="H25" s="708" t="str">
        <f>IF(+All!$F479="Clemson",+All!H479,IF(+All!$H479="Clemson",+All!H479,0))</f>
        <v>Syracuse</v>
      </c>
      <c r="I25" s="708" t="str">
        <f>IF(+All!$F479="Clemson",+All!I479,IF(+All!$H479="Clemson",+All!I479,0))</f>
        <v>ACC</v>
      </c>
      <c r="J25" s="706" t="str">
        <f>IF(+All!$F479="Clemson",+All!J479,IF(+All!$H479="Clemson",+All!J479,0))</f>
        <v>Clemson</v>
      </c>
      <c r="K25" s="708" t="str">
        <f>IF(+All!$F479="Clemson",+All!K479,IF(+All!$H479="Clemson",+All!K479,0))</f>
        <v>Syracuse</v>
      </c>
      <c r="L25" s="92">
        <f>IF(+All!$F479="Clemson",+All!L479,IF(+All!$H479="Clemson",+All!L479,0))</f>
        <v>13.5</v>
      </c>
      <c r="M25" s="502">
        <f>IF(+All!$F479="Clemson",+All!M479,IF(+All!$H479="Clemson",+All!M479,0))</f>
        <v>44.5</v>
      </c>
      <c r="N25" s="706" t="str">
        <f>IF(+All!$F479="Clemson",+All!N479,IF(+All!$H479="Clemson",+All!N479,0))</f>
        <v>Clemson</v>
      </c>
      <c r="O25" s="708">
        <f>IF(+All!$F479="Clemson",+All!O479,IF(+All!$H479="Clemson",+All!O479,0))</f>
        <v>17</v>
      </c>
      <c r="P25" s="708" t="str">
        <f>IF(+All!$F479="Clemson",+All!P479,IF(+All!$H479="Clemson",+All!P479,0))</f>
        <v>Syracuse</v>
      </c>
      <c r="Q25" s="708">
        <f>IF(+All!$F479="Clemson",+All!Q479,IF(+All!$H479="Clemson",+All!Q479,0))</f>
        <v>14</v>
      </c>
      <c r="R25" s="706" t="str">
        <f>IF(+All!$F479="Clemson",+All!R479,IF(+All!$H479="Clemson",+All!R479,0))</f>
        <v>Syracuse</v>
      </c>
      <c r="S25" s="708" t="str">
        <f>IF(+All!$F479="Clemson",+All!S479,IF(+All!$H479="Clemson",+All!S479,0))</f>
        <v>Clemson</v>
      </c>
      <c r="T25" s="706" t="str">
        <f>IF(+All!$F479="Clemson",+All!T479,IF(+All!$H479="Clemson",+All!T479,0))</f>
        <v>Syracuse</v>
      </c>
      <c r="U25" s="708" t="str">
        <f>IF(+All!$F479="Clemson",+All!U479,IF(+All!$H479="Clemson",+All!U479,0))</f>
        <v>W</v>
      </c>
    </row>
    <row r="26" spans="1:21" ht="15.75" customHeight="1" x14ac:dyDescent="0.8">
      <c r="A26" s="96">
        <f>IF(+All!$F570="Clemson",+All!A570,IF(+All!$H570="Clemson",+All!A570,0))</f>
        <v>8</v>
      </c>
      <c r="B26" s="480" t="str">
        <f>IF(+All!$F570="Clemson",+All!B570,IF(+All!$H570="Clemson",+All!B570,0))</f>
        <v>Sat</v>
      </c>
      <c r="C26" s="104">
        <f>IF(+All!$F570="Clemson",+All!C570,IF(+All!$H570="Clemson",+All!C570,0))</f>
        <v>44492</v>
      </c>
      <c r="D26" s="105">
        <f>IF(+All!$F570="Clemson",+All!D570,IF(+All!$H570="Clemson",+All!D570,0))</f>
        <v>0.64583333333333337</v>
      </c>
      <c r="E26" s="707" t="str">
        <f>IF(+All!$F570="Clemson",+All!E570,IF(+All!$H570="Clemson",+All!E570,0))</f>
        <v>ESPN</v>
      </c>
      <c r="F26" s="706" t="str">
        <f>IF(+All!$F570="Clemson",+All!F570,IF(+All!$H570="Clemson",+All!F570,0))</f>
        <v>Clemson</v>
      </c>
      <c r="G26" s="708" t="str">
        <f>IF(+All!$F570="Clemson",+All!G570,IF(+All!$H570="Clemson",+All!G570,0))</f>
        <v>ACC</v>
      </c>
      <c r="H26" s="708" t="str">
        <f>IF(+All!$F570="Clemson",+All!H570,IF(+All!$H570="Clemson",+All!H570,0))</f>
        <v>Pittsburgh</v>
      </c>
      <c r="I26" s="708" t="str">
        <f>IF(+All!$F570="Clemson",+All!I570,IF(+All!$H570="Clemson",+All!I570,0))</f>
        <v>ACC</v>
      </c>
      <c r="J26" s="706" t="str">
        <f>IF(+All!$F570="Clemson",+All!J570,IF(+All!$H570="Clemson",+All!J570,0))</f>
        <v>Pittsburgh</v>
      </c>
      <c r="K26" s="708" t="str">
        <f>IF(+All!$F570="Clemson",+All!K570,IF(+All!$H570="Clemson",+All!K570,0))</f>
        <v>Clemson</v>
      </c>
      <c r="L26" s="92">
        <f>IF(+All!$F570="Clemson",+All!L570,IF(+All!$H570="Clemson",+All!L570,0))</f>
        <v>3.5</v>
      </c>
      <c r="M26" s="502">
        <f>IF(+All!$F570="Clemson",+All!M570,IF(+All!$H570="Clemson",+All!M570,0))</f>
        <v>48</v>
      </c>
      <c r="N26" s="706" t="str">
        <f>IF(+All!$F570="Clemson",+All!N570,IF(+All!$H570="Clemson",+All!N570,0))</f>
        <v>Pittsburgh</v>
      </c>
      <c r="O26" s="708">
        <f>IF(+All!$F570="Clemson",+All!O570,IF(+All!$H570="Clemson",+All!O570,0))</f>
        <v>27</v>
      </c>
      <c r="P26" s="708" t="str">
        <f>IF(+All!$F570="Clemson",+All!P570,IF(+All!$H570="Clemson",+All!P570,0))</f>
        <v>Clemson</v>
      </c>
      <c r="Q26" s="708">
        <f>IF(+All!$F570="Clemson",+All!Q570,IF(+All!$H570="Clemson",+All!Q570,0))</f>
        <v>17</v>
      </c>
      <c r="R26" s="706" t="str">
        <f>IF(+All!$F570="Clemson",+All!R570,IF(+All!$H570="Clemson",+All!R570,0))</f>
        <v>Pittsburgh</v>
      </c>
      <c r="S26" s="708" t="str">
        <f>IF(+All!$F570="Clemson",+All!S570,IF(+All!$H570="Clemson",+All!S570,0))</f>
        <v>Clemson</v>
      </c>
      <c r="T26" s="706" t="str">
        <f>IF(+All!$F570="Clemson",+All!T570,IF(+All!$H570="Clemson",+All!T570,0))</f>
        <v>Pittsburgh</v>
      </c>
      <c r="U26" s="708" t="str">
        <f>IF(+All!$F570="Clemson",+All!U570,IF(+All!$H570="Clemson",+All!U570,0))</f>
        <v>W</v>
      </c>
    </row>
    <row r="27" spans="1:21" ht="15.75" customHeight="1" x14ac:dyDescent="0.8">
      <c r="A27" s="96">
        <f>IF(+All!$F639="Clemson",+All!A639,IF(+All!$H639="Clemson",+All!A639,0))</f>
        <v>9</v>
      </c>
      <c r="B27" s="480" t="str">
        <f>IF(+All!$F639="Clemson",+All!B639,IF(+All!$H639="Clemson",+All!B639,0))</f>
        <v>Sat</v>
      </c>
      <c r="C27" s="104">
        <f>IF(+All!$F639="Clemson",+All!C639,IF(+All!$H639="Clemson",+All!C639,0))</f>
        <v>44499</v>
      </c>
      <c r="D27" s="105">
        <f>IF(+All!$F639="Clemson",+All!D639,IF(+All!$H639="Clemson",+All!D639,0))</f>
        <v>0.64583333333333337</v>
      </c>
      <c r="E27" s="707" t="str">
        <f>IF(+All!$F639="Clemson",+All!E639,IF(+All!$H639="Clemson",+All!E639,0))</f>
        <v>ESPN</v>
      </c>
      <c r="F27" s="706" t="str">
        <f>IF(+All!$F639="Clemson",+All!F639,IF(+All!$H639="Clemson",+All!F639,0))</f>
        <v>Florida State</v>
      </c>
      <c r="G27" s="708" t="str">
        <f>IF(+All!$F639="Clemson",+All!G639,IF(+All!$H639="Clemson",+All!G639,0))</f>
        <v>ACC</v>
      </c>
      <c r="H27" s="708" t="str">
        <f>IF(+All!$F639="Clemson",+All!H639,IF(+All!$H639="Clemson",+All!H639,0))</f>
        <v>Clemson</v>
      </c>
      <c r="I27" s="708" t="str">
        <f>IF(+All!$F639="Clemson",+All!I639,IF(+All!$H639="Clemson",+All!I639,0))</f>
        <v>ACC</v>
      </c>
      <c r="J27" s="706" t="str">
        <f>IF(+All!$F639="Clemson",+All!J639,IF(+All!$H639="Clemson",+All!J639,0))</f>
        <v>Clemson</v>
      </c>
      <c r="K27" s="708" t="str">
        <f>IF(+All!$F639="Clemson",+All!K639,IF(+All!$H639="Clemson",+All!K639,0))</f>
        <v>Florida State</v>
      </c>
      <c r="L27" s="92">
        <f>IF(+All!$F639="Clemson",+All!L639,IF(+All!$H639="Clemson",+All!L639,0))</f>
        <v>9.5</v>
      </c>
      <c r="M27" s="502">
        <f>IF(+All!$F639="Clemson",+All!M639,IF(+All!$H639="Clemson",+All!M639,0))</f>
        <v>47.5</v>
      </c>
      <c r="N27" s="706" t="str">
        <f>IF(+All!$F639="Clemson",+All!N639,IF(+All!$H639="Clemson",+All!N639,0))</f>
        <v>Clemson</v>
      </c>
      <c r="O27" s="708">
        <f>IF(+All!$F639="Clemson",+All!O639,IF(+All!$H639="Clemson",+All!O639,0))</f>
        <v>30</v>
      </c>
      <c r="P27" s="708" t="str">
        <f>IF(+All!$F639="Clemson",+All!P639,IF(+All!$H639="Clemson",+All!P639,0))</f>
        <v>Florida State</v>
      </c>
      <c r="Q27" s="708">
        <f>IF(+All!$F639="Clemson",+All!Q639,IF(+All!$H639="Clemson",+All!Q639,0))</f>
        <v>20</v>
      </c>
      <c r="R27" s="706" t="str">
        <f>IF(+All!$F639="Clemson",+All!R639,IF(+All!$H639="Clemson",+All!R639,0))</f>
        <v>Clemson</v>
      </c>
      <c r="S27" s="708" t="str">
        <f>IF(+All!$F639="Clemson",+All!S639,IF(+All!$H639="Clemson",+All!S639,0))</f>
        <v>Florida State</v>
      </c>
      <c r="T27" s="706" t="str">
        <f>IF(+All!$F639="Clemson",+All!T639,IF(+All!$H639="Clemson",+All!T639,0))</f>
        <v>Florida State</v>
      </c>
      <c r="U27" s="708" t="str">
        <f>IF(+All!$F639="Clemson",+All!U639,IF(+All!$H639="Clemson",+All!U639,0))</f>
        <v>L</v>
      </c>
    </row>
    <row r="28" spans="1:21" ht="15.75" customHeight="1" x14ac:dyDescent="0.8">
      <c r="A28" s="96">
        <f>IF(+All!$F723="Clemson",+All!A723,IF(+All!$H723="Clemson",+All!A723,0))</f>
        <v>10</v>
      </c>
      <c r="B28" s="480" t="str">
        <f>IF(+All!$F723="Clemson",+All!B723,IF(+All!$H723="Clemson",+All!B723,0))</f>
        <v>Sat</v>
      </c>
      <c r="C28" s="104">
        <f>IF(+All!$F723="Clemson",+All!C723,IF(+All!$H723="Clemson",+All!C723,0))</f>
        <v>44506</v>
      </c>
      <c r="D28" s="105">
        <f>IF(+All!$F723="Clemson",+All!D723,IF(+All!$H723="Clemson",+All!D723,0))</f>
        <v>0.8125</v>
      </c>
      <c r="E28" s="707" t="str">
        <f>IF(+All!$F723="Clemson",+All!E723,IF(+All!$H723="Clemson",+All!E723,0))</f>
        <v>ACC</v>
      </c>
      <c r="F28" s="706" t="str">
        <f>IF(+All!$F723="Clemson",+All!F723,IF(+All!$H723="Clemson",+All!F723,0))</f>
        <v>Clemson</v>
      </c>
      <c r="G28" s="708" t="str">
        <f>IF(+All!$F723="Clemson",+All!G723,IF(+All!$H723="Clemson",+All!G723,0))</f>
        <v>ACC</v>
      </c>
      <c r="H28" s="708" t="str">
        <f>IF(+All!$F723="Clemson",+All!H723,IF(+All!$H723="Clemson",+All!H723,0))</f>
        <v>Louisville</v>
      </c>
      <c r="I28" s="708" t="str">
        <f>IF(+All!$F723="Clemson",+All!I723,IF(+All!$H723="Clemson",+All!I723,0))</f>
        <v>ACC</v>
      </c>
      <c r="J28" s="706" t="str">
        <f>IF(+All!$F723="Clemson",+All!J723,IF(+All!$H723="Clemson",+All!J723,0))</f>
        <v>Clemson</v>
      </c>
      <c r="K28" s="708" t="str">
        <f>IF(+All!$F723="Clemson",+All!K723,IF(+All!$H723="Clemson",+All!K723,0))</f>
        <v>Louisville</v>
      </c>
      <c r="L28" s="92">
        <f>IF(+All!$F723="Clemson",+All!L723,IF(+All!$H723="Clemson",+All!L723,0))</f>
        <v>4</v>
      </c>
      <c r="M28" s="502">
        <f>IF(+All!$F723="Clemson",+All!M723,IF(+All!$H723="Clemson",+All!M723,0))</f>
        <v>46</v>
      </c>
      <c r="N28" s="706" t="str">
        <f>IF(+All!$F723="Clemson",+All!N723,IF(+All!$H723="Clemson",+All!N723,0))</f>
        <v>Clemson</v>
      </c>
      <c r="O28" s="708">
        <f>IF(+All!$F723="Clemson",+All!O723,IF(+All!$H723="Clemson",+All!O723,0))</f>
        <v>30</v>
      </c>
      <c r="P28" s="708" t="str">
        <f>IF(+All!$F723="Clemson",+All!P723,IF(+All!$H723="Clemson",+All!P723,0))</f>
        <v>Louisville</v>
      </c>
      <c r="Q28" s="708">
        <f>IF(+All!$F723="Clemson",+All!Q723,IF(+All!$H723="Clemson",+All!Q723,0))</f>
        <v>24</v>
      </c>
      <c r="R28" s="706" t="str">
        <f>IF(+All!$F723="Clemson",+All!R723,IF(+All!$H723="Clemson",+All!R723,0))</f>
        <v>Clemson</v>
      </c>
      <c r="S28" s="708" t="str">
        <f>IF(+All!$F723="Clemson",+All!S723,IF(+All!$H723="Clemson",+All!S723,0))</f>
        <v>Louisville</v>
      </c>
      <c r="T28" s="706" t="str">
        <f>IF(+All!$F723="Clemson",+All!T723,IF(+All!$H723="Clemson",+All!T723,0))</f>
        <v>Louisville</v>
      </c>
      <c r="U28" s="708" t="str">
        <f>IF(+All!$F723="Clemson",+All!U723,IF(+All!$H723="Clemson",+All!U723,0))</f>
        <v>L</v>
      </c>
    </row>
    <row r="29" spans="1:21" ht="15.75" customHeight="1" x14ac:dyDescent="0.8">
      <c r="A29" s="96">
        <f>IF(+All!$F793="Clemson",+All!A793,IF(+All!$H793="Clemson",+All!A793,0))</f>
        <v>11</v>
      </c>
      <c r="B29" s="480" t="str">
        <f>IF(+All!$F793="Clemson",+All!B793,IF(+All!$H793="Clemson",+All!B793,0))</f>
        <v>Sat</v>
      </c>
      <c r="C29" s="104">
        <f>IF(+All!$F793="Clemson",+All!C793,IF(+All!$H793="Clemson",+All!C793,0))</f>
        <v>44513</v>
      </c>
      <c r="D29" s="105">
        <f>IF(+All!$F793="Clemson",+All!D793,IF(+All!$H793="Clemson",+All!D793,0))</f>
        <v>0.5</v>
      </c>
      <c r="E29" s="707" t="str">
        <f>IF(+All!$F793="Clemson",+All!E793,IF(+All!$H793="Clemson",+All!E793,0))</f>
        <v>ACC</v>
      </c>
      <c r="F29" s="706" t="str">
        <f>IF(+All!$F793="Clemson",+All!F793,IF(+All!$H793="Clemson",+All!F793,0))</f>
        <v>Connecticut</v>
      </c>
      <c r="G29" s="708" t="str">
        <f>IF(+All!$F793="Clemson",+All!G793,IF(+All!$H793="Clemson",+All!G793,0))</f>
        <v>Ind</v>
      </c>
      <c r="H29" s="708" t="str">
        <f>IF(+All!$F793="Clemson",+All!H793,IF(+All!$H793="Clemson",+All!H793,0))</f>
        <v>Clemson</v>
      </c>
      <c r="I29" s="708" t="str">
        <f>IF(+All!$F793="Clemson",+All!I793,IF(+All!$H793="Clemson",+All!I793,0))</f>
        <v>ACC</v>
      </c>
      <c r="J29" s="706" t="str">
        <f>IF(+All!$F793="Clemson",+All!J793,IF(+All!$H793="Clemson",+All!J793,0))</f>
        <v>Clemson</v>
      </c>
      <c r="K29" s="708" t="str">
        <f>IF(+All!$F793="Clemson",+All!K793,IF(+All!$H793="Clemson",+All!K793,0))</f>
        <v>Connecticut</v>
      </c>
      <c r="L29" s="92">
        <f>IF(+All!$F793="Clemson",+All!L793,IF(+All!$H793="Clemson",+All!L793,0))</f>
        <v>40</v>
      </c>
      <c r="M29" s="502">
        <f>IF(+All!$F793="Clemson",+All!M793,IF(+All!$H793="Clemson",+All!M793,0))</f>
        <v>49</v>
      </c>
      <c r="N29" s="706" t="str">
        <f>IF(+All!$F793="Clemson",+All!N793,IF(+All!$H793="Clemson",+All!N793,0))</f>
        <v>Clemson</v>
      </c>
      <c r="O29" s="708">
        <f>IF(+All!$F793="Clemson",+All!O793,IF(+All!$H793="Clemson",+All!O793,0))</f>
        <v>44</v>
      </c>
      <c r="P29" s="708" t="str">
        <f>IF(+All!$F793="Clemson",+All!P793,IF(+All!$H793="Clemson",+All!P793,0))</f>
        <v>Connecticut</v>
      </c>
      <c r="Q29" s="708">
        <f>IF(+All!$F793="Clemson",+All!Q793,IF(+All!$H793="Clemson",+All!Q793,0))</f>
        <v>7</v>
      </c>
      <c r="R29" s="706" t="str">
        <f>IF(+All!$F793="Clemson",+All!R793,IF(+All!$H793="Clemson",+All!R793,0))</f>
        <v>Connecticut</v>
      </c>
      <c r="S29" s="708" t="str">
        <f>IF(+All!$F793="Clemson",+All!S793,IF(+All!$H793="Clemson",+All!S793,0))</f>
        <v>Clemson</v>
      </c>
      <c r="T29" s="706" t="str">
        <f>IF(+All!$F793="Clemson",+All!T793,IF(+All!$H793="Clemson",+All!T793,0))</f>
        <v>Connecticut</v>
      </c>
      <c r="U29" s="708" t="str">
        <f>IF(+All!$F793="Clemson",+All!U793,IF(+All!$H793="Clemson",+All!U793,0))</f>
        <v>W</v>
      </c>
    </row>
    <row r="30" spans="1:21" ht="15.75" customHeight="1" x14ac:dyDescent="0.8">
      <c r="A30" s="96">
        <f>IF(+All!$F864="Clemson",+All!A864,IF(+All!$H864="Clemson",+All!A864,0))</f>
        <v>12</v>
      </c>
      <c r="B30" s="480" t="str">
        <f>IF(+All!$F864="Clemson",+All!B864,IF(+All!$H864="Clemson",+All!B864,0))</f>
        <v>Sat</v>
      </c>
      <c r="C30" s="104">
        <f>IF(+All!$F864="Clemson",+All!C864,IF(+All!$H864="Clemson",+All!C864,0))</f>
        <v>44520</v>
      </c>
      <c r="D30" s="105">
        <f>IF(+All!$F864="Clemson",+All!D864,IF(+All!$H864="Clemson",+All!D864,0))</f>
        <v>0.5</v>
      </c>
      <c r="E30" s="707" t="str">
        <f>IF(+All!$F864="Clemson",+All!E864,IF(+All!$H864="Clemson",+All!E864,0))</f>
        <v>ESPN</v>
      </c>
      <c r="F30" s="706" t="str">
        <f>IF(+All!$F864="Clemson",+All!F864,IF(+All!$H864="Clemson",+All!F864,0))</f>
        <v>Wake Forest</v>
      </c>
      <c r="G30" s="708" t="str">
        <f>IF(+All!$F864="Clemson",+All!G864,IF(+All!$H864="Clemson",+All!G864,0))</f>
        <v>ACC</v>
      </c>
      <c r="H30" s="708" t="str">
        <f>IF(+All!$F864="Clemson",+All!H864,IF(+All!$H864="Clemson",+All!H864,0))</f>
        <v>Clemson</v>
      </c>
      <c r="I30" s="708" t="str">
        <f>IF(+All!$F864="Clemson",+All!I864,IF(+All!$H864="Clemson",+All!I864,0))</f>
        <v>ACC</v>
      </c>
      <c r="J30" s="706" t="str">
        <f>IF(+All!$F864="Clemson",+All!J864,IF(+All!$H864="Clemson",+All!J864,0))</f>
        <v>Clemson</v>
      </c>
      <c r="K30" s="708" t="str">
        <f>IF(+All!$F864="Clemson",+All!K864,IF(+All!$H864="Clemson",+All!K864,0))</f>
        <v>Wake Forest</v>
      </c>
      <c r="L30" s="92">
        <f>IF(+All!$F864="Clemson",+All!L864,IF(+All!$H864="Clemson",+All!L864,0))</f>
        <v>4.5</v>
      </c>
      <c r="M30" s="502">
        <f>IF(+All!$F864="Clemson",+All!M864,IF(+All!$H864="Clemson",+All!M864,0))</f>
        <v>56.5</v>
      </c>
      <c r="N30" s="706" t="str">
        <f>IF(+All!$F864="Clemson",+All!N864,IF(+All!$H864="Clemson",+All!N864,0))</f>
        <v>Clemson</v>
      </c>
      <c r="O30" s="708">
        <f>IF(+All!$F864="Clemson",+All!O864,IF(+All!$H864="Clemson",+All!O864,0))</f>
        <v>48</v>
      </c>
      <c r="P30" s="708" t="str">
        <f>IF(+All!$F864="Clemson",+All!P864,IF(+All!$H864="Clemson",+All!P864,0))</f>
        <v>Wake Forest</v>
      </c>
      <c r="Q30" s="708">
        <f>IF(+All!$F864="Clemson",+All!Q864,IF(+All!$H864="Clemson",+All!Q864,0))</f>
        <v>27</v>
      </c>
      <c r="R30" s="706" t="str">
        <f>IF(+All!$F864="Clemson",+All!R864,IF(+All!$H864="Clemson",+All!R864,0))</f>
        <v>Clemson</v>
      </c>
      <c r="S30" s="708" t="str">
        <f>IF(+All!$F864="Clemson",+All!S864,IF(+All!$H864="Clemson",+All!S864,0))</f>
        <v>Wake Forest</v>
      </c>
      <c r="T30" s="706" t="str">
        <f>IF(+All!$F864="Clemson",+All!T864,IF(+All!$H864="Clemson",+All!T864,0))</f>
        <v>Wake Forest</v>
      </c>
      <c r="U30" s="708" t="str">
        <f>IF(+All!$F864="Clemson",+All!U864,IF(+All!$H864="Clemson",+All!U864,0))</f>
        <v>L</v>
      </c>
    </row>
    <row r="31" spans="1:21" ht="15.75" customHeight="1" x14ac:dyDescent="0.8">
      <c r="A31" s="96">
        <f>IF(+All!$F977="Clemson",+All!A977,IF(+All!$H977="Clemson",+All!A977,0))</f>
        <v>13</v>
      </c>
      <c r="B31" s="480" t="str">
        <f>IF(+All!$F977="Clemson",+All!B977,IF(+All!$H977="Clemson",+All!B977,0))</f>
        <v>Sat</v>
      </c>
      <c r="C31" s="104">
        <f>IF(+All!$F977="Clemson",+All!C977,IF(+All!$H977="Clemson",+All!C977,0))</f>
        <v>44527</v>
      </c>
      <c r="D31" s="105">
        <f>IF(+All!$F977="Clemson",+All!D977,IF(+All!$H977="Clemson",+All!D977,0))</f>
        <v>0.8125</v>
      </c>
      <c r="E31" s="707" t="str">
        <f>IF(+All!$F977="Clemson",+All!E977,IF(+All!$H977="Clemson",+All!E977,0))</f>
        <v>SEC</v>
      </c>
      <c r="F31" s="706" t="str">
        <f>IF(+All!$F977="Clemson",+All!F977,IF(+All!$H977="Clemson",+All!F977,0))</f>
        <v>Clemson</v>
      </c>
      <c r="G31" s="708" t="str">
        <f>IF(+All!$F977="Clemson",+All!G977,IF(+All!$H977="Clemson",+All!G977,0))</f>
        <v>ACC</v>
      </c>
      <c r="H31" s="708" t="str">
        <f>IF(+All!$F977="Clemson",+All!H977,IF(+All!$H977="Clemson",+All!H977,0))</f>
        <v>South Carolina</v>
      </c>
      <c r="I31" s="708" t="str">
        <f>IF(+All!$F977="Clemson",+All!I977,IF(+All!$H977="Clemson",+All!I977,0))</f>
        <v>SEC</v>
      </c>
      <c r="J31" s="706" t="str">
        <f>IF(+All!$F977="Clemson",+All!J977,IF(+All!$H977="Clemson",+All!J977,0))</f>
        <v>Clemson</v>
      </c>
      <c r="K31" s="708" t="str">
        <f>IF(+All!$F977="Clemson",+All!K977,IF(+All!$H977="Clemson",+All!K977,0))</f>
        <v>South Carolina</v>
      </c>
      <c r="L31" s="92">
        <f>IF(+All!$F977="Clemson",+All!L977,IF(+All!$H977="Clemson",+All!L977,0))</f>
        <v>11.5</v>
      </c>
      <c r="M31" s="502">
        <f>IF(+All!$F977="Clemson",+All!M977,IF(+All!$H977="Clemson",+All!M977,0))</f>
        <v>52.5</v>
      </c>
      <c r="N31" s="706" t="str">
        <f>IF(+All!$F977="Clemson",+All!N977,IF(+All!$H977="Clemson",+All!N977,0))</f>
        <v>Clemson</v>
      </c>
      <c r="O31" s="708">
        <f>IF(+All!$F977="Clemson",+All!O977,IF(+All!$H977="Clemson",+All!O977,0))</f>
        <v>30</v>
      </c>
      <c r="P31" s="708" t="str">
        <f>IF(+All!$F977="Clemson",+All!P977,IF(+All!$H977="Clemson",+All!P977,0))</f>
        <v>South Carolina</v>
      </c>
      <c r="Q31" s="708">
        <f>IF(+All!$F977="Clemson",+All!Q977,IF(+All!$H977="Clemson",+All!Q977,0))</f>
        <v>0</v>
      </c>
      <c r="R31" s="706" t="str">
        <f>IF(+All!$F977="Clemson",+All!R977,IF(+All!$H977="Clemson",+All!R977,0))</f>
        <v>Clemson</v>
      </c>
      <c r="S31" s="708" t="str">
        <f>IF(+All!$F977="Clemson",+All!S977,IF(+All!$H977="Clemson",+All!S977,0))</f>
        <v>South Carolina</v>
      </c>
      <c r="T31" s="706" t="str">
        <f>IF(+All!$F977="Clemson",+All!T977,IF(+All!$H977="Clemson",+All!T977,0))</f>
        <v>Clemson</v>
      </c>
      <c r="U31" s="708" t="str">
        <f>IF(+All!$F977="Clemson",+All!U977,IF(+All!$H977="Clemson",+All!U977,0))</f>
        <v>W</v>
      </c>
    </row>
    <row r="32" spans="1:21" ht="15.9" customHeight="1" x14ac:dyDescent="0.8">
      <c r="A32" s="52"/>
      <c r="B32" s="53"/>
      <c r="C32" s="54"/>
      <c r="D32" s="55"/>
      <c r="E32" s="709"/>
      <c r="F32" s="1219" t="str">
        <f>F33</f>
        <v>Duke</v>
      </c>
      <c r="G32" s="1251"/>
      <c r="H32" s="1251"/>
      <c r="I32" s="1252"/>
      <c r="J32" s="705"/>
      <c r="K32" s="709"/>
      <c r="L32" s="58"/>
      <c r="M32" s="59"/>
      <c r="N32" s="705"/>
      <c r="O32" s="9"/>
      <c r="P32" s="9"/>
      <c r="Q32" s="709"/>
      <c r="R32" s="705"/>
      <c r="S32" s="9"/>
      <c r="T32" s="705"/>
      <c r="U32" s="709"/>
    </row>
    <row r="33" spans="1:21" ht="16" x14ac:dyDescent="0.8">
      <c r="A33" s="96">
        <f>IF(+All!$F28="Duke",+All!A28,IF(+All!$H28="Duke",+All!A28,0))</f>
        <v>1</v>
      </c>
      <c r="B33" s="480" t="str">
        <f>IF(+All!$F28="Duke",+All!B28,IF(+All!$H28="Duke",+All!B28,0))</f>
        <v>Fri</v>
      </c>
      <c r="C33" s="72">
        <f>IF(+All!$F28="Duke",+All!C28,IF(+All!$H28="Duke",+All!C28,0))</f>
        <v>44442</v>
      </c>
      <c r="D33" s="73">
        <f>IF(+All!$F28="Duke",+All!D28,IF(+All!$H28="Duke",+All!D28,0))</f>
        <v>0.79166666666666663</v>
      </c>
      <c r="E33" s="707" t="str">
        <f>IF(+All!$F28="Duke",+All!E28,IF(+All!$H28="Duke",+All!E28,0))</f>
        <v>CBSSN</v>
      </c>
      <c r="F33" s="75" t="str">
        <f>IF(+All!$F28="Duke",+All!F28,IF(+All!$H28="Duke",+All!F28,0))</f>
        <v>Duke</v>
      </c>
      <c r="G33" s="95" t="str">
        <f>IF(+All!$F28="Duke",+All!G28,IF(+All!$H28="Duke",+All!G28,0))</f>
        <v>ACC</v>
      </c>
      <c r="H33" s="95" t="str">
        <f>IF(+All!$F28="Duke",+All!H28,IF(+All!$H28="Duke",+All!H28,0))</f>
        <v>UNC Charlotte</v>
      </c>
      <c r="I33" s="95" t="str">
        <f>IF(+All!$F28="Duke",+All!I28,IF(+All!$H28="Duke",+All!I28,0))</f>
        <v>CUSA</v>
      </c>
      <c r="J33" s="706" t="str">
        <f>IF(+All!$F28="Duke",+All!J28,IF(+All!$H28="Duke",+All!J28,0))</f>
        <v>Duke</v>
      </c>
      <c r="K33" s="708" t="str">
        <f>IF(+All!$F28="Duke",+All!K28,IF(+All!$H28="Duke",+All!K28,0))</f>
        <v>UNC Charlotte</v>
      </c>
      <c r="L33" s="78">
        <f>IF(+All!$F28="Duke",+All!L28,IF(+All!$H28="Duke",+All!L28,0))</f>
        <v>6.5</v>
      </c>
      <c r="M33" s="501">
        <f>IF(+All!$F28="Duke",+All!M28,IF(+All!$H28="Duke",+All!M28,0))</f>
        <v>60.5</v>
      </c>
      <c r="N33" s="706" t="str">
        <f>IF(+All!$F28="Duke",+All!N28,IF(+All!$H28="Duke",+All!N28,0))</f>
        <v>UNC Charlotte</v>
      </c>
      <c r="O33" s="708">
        <f>IF(+All!$F28="Duke",+All!O28,IF(+All!$H28="Duke",+All!O28,0))</f>
        <v>31</v>
      </c>
      <c r="P33" s="708" t="str">
        <f>IF(+All!$F28="Duke",+All!P28,IF(+All!$H28="Duke",+All!P28,0))</f>
        <v>Duke</v>
      </c>
      <c r="Q33" s="708">
        <f>IF(+All!$F28="Duke",+All!Q28,IF(+All!$H28="Duke",+All!Q28,0))</f>
        <v>28</v>
      </c>
      <c r="R33" s="706" t="str">
        <f>IF(+All!$F28="Duke",+All!R28,IF(+All!$H28="Duke",+All!R28,0))</f>
        <v>UNC Charlotte</v>
      </c>
      <c r="S33" s="708" t="str">
        <f>IF(+All!$F28="Duke",+All!S28,IF(+All!$H28="Duke",+All!S28,0))</f>
        <v>Duke</v>
      </c>
      <c r="T33" s="706" t="str">
        <f>IF(+All!$F28="Duke",+All!T28,IF(+All!$H28="Duke",+All!T28,0))</f>
        <v>Duke</v>
      </c>
      <c r="U33" s="708" t="str">
        <f>IF(+All!$F28="Duke",+All!U28,IF(+All!$H28="Duke",+All!U28,0))</f>
        <v>L</v>
      </c>
    </row>
    <row r="34" spans="1:21" ht="16" x14ac:dyDescent="0.8">
      <c r="A34" s="96">
        <f>IF(+All!$F95="Duke",+All!A95,IF(+All!$H95="Duke",+All!A95,0))</f>
        <v>2</v>
      </c>
      <c r="B34" s="480" t="str">
        <f>IF(+All!$F95="Duke",+All!B95,IF(+All!$H95="Duke",+All!B95,0))</f>
        <v>Fri</v>
      </c>
      <c r="C34" s="72">
        <f>IF(+All!$F95="Duke",+All!C95,IF(+All!$H95="Duke",+All!C95,0))</f>
        <v>44449</v>
      </c>
      <c r="D34" s="73">
        <f>IF(+All!$F95="Duke",+All!D95,IF(+All!$H95="Duke",+All!D95,0))</f>
        <v>0.83333333333333337</v>
      </c>
      <c r="E34" s="707" t="str">
        <f>IF(+All!$F95="Duke",+All!E95,IF(+All!$H95="Duke",+All!E95,0))</f>
        <v>ACC</v>
      </c>
      <c r="F34" s="75" t="str">
        <f>IF(+All!$F95="Duke",+All!F95,IF(+All!$H95="Duke",+All!F95,0))</f>
        <v>1AA North Carolina A&amp;T</v>
      </c>
      <c r="G34" s="95" t="str">
        <f>IF(+All!$F95="Duke",+All!G95,IF(+All!$H95="Duke",+All!G95,0))</f>
        <v>1AA</v>
      </c>
      <c r="H34" s="95" t="str">
        <f>IF(+All!$F95="Duke",+All!H95,IF(+All!$H95="Duke",+All!H95,0))</f>
        <v>Duke</v>
      </c>
      <c r="I34" s="95" t="str">
        <f>IF(+All!$F95="Duke",+All!I95,IF(+All!$H95="Duke",+All!I95,0))</f>
        <v>ACC</v>
      </c>
      <c r="J34" s="706">
        <f>IF(+All!$F95="Duke",+All!J95,IF(+All!$H95="Duke",+All!J95,0))</f>
        <v>0</v>
      </c>
      <c r="K34" s="708">
        <f>IF(+All!$F95="Duke",+All!K95,IF(+All!$H95="Duke",+All!K95,0))</f>
        <v>0</v>
      </c>
      <c r="L34" s="78">
        <f>IF(+All!$F95="Duke",+All!L95,IF(+All!$H95="Duke",+All!L95,0))</f>
        <v>0</v>
      </c>
      <c r="M34" s="501">
        <f>IF(+All!$F95="Duke",+All!M95,IF(+All!$H95="Duke",+All!M95,0))</f>
        <v>0</v>
      </c>
      <c r="N34" s="706" t="str">
        <f>IF(+All!$F95="Duke",+All!N95,IF(+All!$H95="Duke",+All!N95,0))</f>
        <v>Duke</v>
      </c>
      <c r="O34" s="708">
        <f>IF(+All!$F95="Duke",+All!O95,IF(+All!$H95="Duke",+All!O95,0))</f>
        <v>45</v>
      </c>
      <c r="P34" s="708" t="str">
        <f>IF(+All!$F95="Duke",+All!P95,IF(+All!$H95="Duke",+All!P95,0))</f>
        <v>1AA North Carolina A&amp;T</v>
      </c>
      <c r="Q34" s="708">
        <f>IF(+All!$F95="Duke",+All!Q95,IF(+All!$H95="Duke",+All!Q95,0))</f>
        <v>17</v>
      </c>
      <c r="R34" s="706">
        <f>IF(+All!$F95="Duke",+All!R95,IF(+All!$H95="Duke",+All!R95,0))</f>
        <v>0</v>
      </c>
      <c r="S34" s="708">
        <f>IF(+All!$F95="Duke",+All!S95,IF(+All!$H95="Duke",+All!S95,0))</f>
        <v>0</v>
      </c>
      <c r="T34" s="706">
        <f>IF(+All!$F95="Duke",+All!T95,IF(+All!$H95="Duke",+All!T95,0))</f>
        <v>0</v>
      </c>
      <c r="U34" s="708">
        <f>IF(+All!$F95="Duke",+All!U95,IF(+All!$H95="Duke",+All!U95,0))</f>
        <v>0</v>
      </c>
    </row>
    <row r="35" spans="1:21" ht="16" x14ac:dyDescent="0.8">
      <c r="A35" s="96">
        <f>IF(+All!$F186="Duke",+All!A186,IF(+All!$H186="Duke",+All!A186,0))</f>
        <v>3</v>
      </c>
      <c r="B35" s="480" t="str">
        <f>IF(+All!$F186="Duke",+All!B186,IF(+All!$H186="Duke",+All!B186,0))</f>
        <v>Sat</v>
      </c>
      <c r="C35" s="72">
        <f>IF(+All!$F186="Duke",+All!C186,IF(+All!$H186="Duke",+All!C186,0))</f>
        <v>44457</v>
      </c>
      <c r="D35" s="73">
        <f>IF(+All!$F186="Duke",+All!D186,IF(+All!$H186="Duke",+All!D186,0))</f>
        <v>0.66666666666666663</v>
      </c>
      <c r="E35" s="707" t="str">
        <f>IF(+All!$F186="Duke",+All!E186,IF(+All!$H186="Duke",+All!E186,0))</f>
        <v>ACC</v>
      </c>
      <c r="F35" s="75" t="str">
        <f>IF(+All!$F186="Duke",+All!F186,IF(+All!$H186="Duke",+All!F186,0))</f>
        <v>Northwestern</v>
      </c>
      <c r="G35" s="95" t="str">
        <f>IF(+All!$F186="Duke",+All!G186,IF(+All!$H186="Duke",+All!G186,0))</f>
        <v>B10</v>
      </c>
      <c r="H35" s="95" t="str">
        <f>IF(+All!$F186="Duke",+All!H186,IF(+All!$H186="Duke",+All!H186,0))</f>
        <v>Duke</v>
      </c>
      <c r="I35" s="95" t="str">
        <f>IF(+All!$F186="Duke",+All!I186,IF(+All!$H186="Duke",+All!I186,0))</f>
        <v>ACC</v>
      </c>
      <c r="J35" s="706" t="str">
        <f>IF(+All!$F186="Duke",+All!J186,IF(+All!$H186="Duke",+All!J186,0))</f>
        <v>Northwestern</v>
      </c>
      <c r="K35" s="708" t="str">
        <f>IF(+All!$F186="Duke",+All!K186,IF(+All!$H186="Duke",+All!K186,0))</f>
        <v>Duke</v>
      </c>
      <c r="L35" s="78">
        <f>IF(+All!$F186="Duke",+All!L186,IF(+All!$H186="Duke",+All!L186,0))</f>
        <v>3</v>
      </c>
      <c r="M35" s="501">
        <f>IF(+All!$F186="Duke",+All!M186,IF(+All!$H186="Duke",+All!M186,0))</f>
        <v>49.5</v>
      </c>
      <c r="N35" s="706" t="str">
        <f>IF(+All!$F186="Duke",+All!N186,IF(+All!$H186="Duke",+All!N186,0))</f>
        <v>Duke</v>
      </c>
      <c r="O35" s="708">
        <f>IF(+All!$F186="Duke",+All!O186,IF(+All!$H186="Duke",+All!O186,0))</f>
        <v>30</v>
      </c>
      <c r="P35" s="708" t="str">
        <f>IF(+All!$F186="Duke",+All!P186,IF(+All!$H186="Duke",+All!P186,0))</f>
        <v>Northwestern</v>
      </c>
      <c r="Q35" s="708">
        <f>IF(+All!$F186="Duke",+All!Q186,IF(+All!$H186="Duke",+All!Q186,0))</f>
        <v>23</v>
      </c>
      <c r="R35" s="706" t="str">
        <f>IF(+All!$F186="Duke",+All!R186,IF(+All!$H186="Duke",+All!R186,0))</f>
        <v>Duke</v>
      </c>
      <c r="S35" s="708" t="str">
        <f>IF(+All!$F186="Duke",+All!S186,IF(+All!$H186="Duke",+All!S186,0))</f>
        <v>Northwestern</v>
      </c>
      <c r="T35" s="706" t="str">
        <f>IF(+All!$F186="Duke",+All!T186,IF(+All!$H186="Duke",+All!T186,0))</f>
        <v>Northwestern</v>
      </c>
      <c r="U35" s="708" t="str">
        <f>IF(+All!$F186="Duke",+All!U186,IF(+All!$H186="Duke",+All!U186,0))</f>
        <v>L</v>
      </c>
    </row>
    <row r="36" spans="1:21" ht="16" x14ac:dyDescent="0.8">
      <c r="A36" s="96">
        <f>IF(+All!$F268="Duke",+All!A268,IF(+All!$H268="Duke",+All!A268,0))</f>
        <v>4</v>
      </c>
      <c r="B36" s="480" t="str">
        <f>IF(+All!$F268="Duke",+All!B268,IF(+All!$H268="Duke",+All!B268,0))</f>
        <v>Sat</v>
      </c>
      <c r="C36" s="72">
        <f>IF(+All!$F268="Duke",+All!C268,IF(+All!$H268="Duke",+All!C268,0))</f>
        <v>44464</v>
      </c>
      <c r="D36" s="73">
        <f>IF(+All!$F268="Duke",+All!D268,IF(+All!$H268="Duke",+All!D268,0))</f>
        <v>0.66666666666666663</v>
      </c>
      <c r="E36" s="707" t="str">
        <f>IF(+All!$F268="Duke",+All!E268,IF(+All!$H268="Duke",+All!E268,0))</f>
        <v>ACC</v>
      </c>
      <c r="F36" s="75" t="str">
        <f>IF(+All!$F268="Duke",+All!F268,IF(+All!$H268="Duke",+All!F268,0))</f>
        <v>Kansas</v>
      </c>
      <c r="G36" s="95" t="str">
        <f>IF(+All!$F268="Duke",+All!G268,IF(+All!$H268="Duke",+All!G268,0))</f>
        <v>B12</v>
      </c>
      <c r="H36" s="95" t="str">
        <f>IF(+All!$F268="Duke",+All!H268,IF(+All!$H268="Duke",+All!H268,0))</f>
        <v>Duke</v>
      </c>
      <c r="I36" s="95" t="str">
        <f>IF(+All!$F268="Duke",+All!I268,IF(+All!$H268="Duke",+All!I268,0))</f>
        <v>ACC</v>
      </c>
      <c r="J36" s="706" t="str">
        <f>IF(+All!$F268="Duke",+All!J268,IF(+All!$H268="Duke",+All!J268,0))</f>
        <v>Duke</v>
      </c>
      <c r="K36" s="708" t="str">
        <f>IF(+All!$F268="Duke",+All!K268,IF(+All!$H268="Duke",+All!K268,0))</f>
        <v>Kansas</v>
      </c>
      <c r="L36" s="78">
        <f>IF(+All!$F268="Duke",+All!L268,IF(+All!$H268="Duke",+All!L268,0))</f>
        <v>16</v>
      </c>
      <c r="M36" s="501">
        <f>IF(+All!$F268="Duke",+All!M268,IF(+All!$H268="Duke",+All!M268,0))</f>
        <v>57.5</v>
      </c>
      <c r="N36" s="706" t="str">
        <f>IF(+All!$F268="Duke",+All!N268,IF(+All!$H268="Duke",+All!N268,0))</f>
        <v>Duke</v>
      </c>
      <c r="O36" s="708">
        <f>IF(+All!$F268="Duke",+All!O268,IF(+All!$H268="Duke",+All!O268,0))</f>
        <v>52</v>
      </c>
      <c r="P36" s="708" t="str">
        <f>IF(+All!$F268="Duke",+All!P268,IF(+All!$H268="Duke",+All!P268,0))</f>
        <v>Kansas</v>
      </c>
      <c r="Q36" s="708">
        <f>IF(+All!$F268="Duke",+All!Q268,IF(+All!$H268="Duke",+All!Q268,0))</f>
        <v>33</v>
      </c>
      <c r="R36" s="706" t="str">
        <f>IF(+All!$F268="Duke",+All!R268,IF(+All!$H268="Duke",+All!R268,0))</f>
        <v>Duke</v>
      </c>
      <c r="S36" s="708" t="str">
        <f>IF(+All!$F268="Duke",+All!S268,IF(+All!$H268="Duke",+All!S268,0))</f>
        <v>Kansas</v>
      </c>
      <c r="T36" s="706" t="str">
        <f>IF(+All!$F268="Duke",+All!T268,IF(+All!$H268="Duke",+All!T268,0))</f>
        <v>Kansas</v>
      </c>
      <c r="U36" s="708" t="str">
        <f>IF(+All!$F268="Duke",+All!U268,IF(+All!$H268="Duke",+All!U268,0))</f>
        <v>L</v>
      </c>
    </row>
    <row r="37" spans="1:21" ht="16" x14ac:dyDescent="0.8">
      <c r="A37" s="96">
        <f>IF(+All!$F339="Duke",+All!A339,IF(+All!$H339="Duke",+All!A339,0))</f>
        <v>5</v>
      </c>
      <c r="B37" s="480" t="str">
        <f>IF(+All!$F339="Duke",+All!B339,IF(+All!$H339="Duke",+All!B339,0))</f>
        <v>Sat</v>
      </c>
      <c r="C37" s="72">
        <f>IF(+All!$F339="Duke",+All!C339,IF(+All!$H339="Duke",+All!C339,0))</f>
        <v>44471</v>
      </c>
      <c r="D37" s="73">
        <f>IF(+All!$F339="Duke",+All!D339,IF(+All!$H339="Duke",+All!D339,0))</f>
        <v>0.5</v>
      </c>
      <c r="E37" s="707" t="str">
        <f>IF(+All!$F339="Duke",+All!E339,IF(+All!$H339="Duke",+All!E339,0))</f>
        <v>ESPN2</v>
      </c>
      <c r="F37" s="75" t="str">
        <f>IF(+All!$F339="Duke",+All!F339,IF(+All!$H339="Duke",+All!F339,0))</f>
        <v>Duke</v>
      </c>
      <c r="G37" s="95" t="str">
        <f>IF(+All!$F339="Duke",+All!G339,IF(+All!$H339="Duke",+All!G339,0))</f>
        <v>ACC</v>
      </c>
      <c r="H37" s="95" t="str">
        <f>IF(+All!$F339="Duke",+All!H339,IF(+All!$H339="Duke",+All!H339,0))</f>
        <v>North Carolina</v>
      </c>
      <c r="I37" s="95" t="str">
        <f>IF(+All!$F339="Duke",+All!I339,IF(+All!$H339="Duke",+All!I339,0))</f>
        <v>ACC</v>
      </c>
      <c r="J37" s="706" t="str">
        <f>IF(+All!$F339="Duke",+All!J339,IF(+All!$H339="Duke",+All!J339,0))</f>
        <v>North Carolina</v>
      </c>
      <c r="K37" s="708" t="str">
        <f>IF(+All!$F339="Duke",+All!K339,IF(+All!$H339="Duke",+All!K339,0))</f>
        <v>Duke</v>
      </c>
      <c r="L37" s="78">
        <f>IF(+All!$F339="Duke",+All!L339,IF(+All!$H339="Duke",+All!L339,0))</f>
        <v>19.5</v>
      </c>
      <c r="M37" s="501">
        <f>IF(+All!$F339="Duke",+All!M339,IF(+All!$H339="Duke",+All!M339,0))</f>
        <v>71.5</v>
      </c>
      <c r="N37" s="706" t="str">
        <f>IF(+All!$F339="Duke",+All!N339,IF(+All!$H339="Duke",+All!N339,0))</f>
        <v>North Carolina</v>
      </c>
      <c r="O37" s="708">
        <f>IF(+All!$F339="Duke",+All!O339,IF(+All!$H339="Duke",+All!O339,0))</f>
        <v>38</v>
      </c>
      <c r="P37" s="708" t="str">
        <f>IF(+All!$F339="Duke",+All!P339,IF(+All!$H339="Duke",+All!P339,0))</f>
        <v>Duke</v>
      </c>
      <c r="Q37" s="708">
        <f>IF(+All!$F339="Duke",+All!Q339,IF(+All!$H339="Duke",+All!Q339,0))</f>
        <v>7</v>
      </c>
      <c r="R37" s="706" t="str">
        <f>IF(+All!$F339="Duke",+All!R339,IF(+All!$H339="Duke",+All!R339,0))</f>
        <v>North Carolina</v>
      </c>
      <c r="S37" s="708" t="str">
        <f>IF(+All!$F339="Duke",+All!S339,IF(+All!$H339="Duke",+All!S339,0))</f>
        <v>Duke</v>
      </c>
      <c r="T37" s="706" t="str">
        <f>IF(+All!$F339="Duke",+All!T339,IF(+All!$H339="Duke",+All!T339,0))</f>
        <v>Duke</v>
      </c>
      <c r="U37" s="708" t="str">
        <f>IF(+All!$F339="Duke",+All!U339,IF(+All!$H339="Duke",+All!U339,0))</f>
        <v>L</v>
      </c>
    </row>
    <row r="38" spans="1:21" ht="16" x14ac:dyDescent="0.8">
      <c r="A38" s="96">
        <f>IF(+All!$F405="Duke",+All!A405,IF(+All!$H405="Duke",+All!A405,0))</f>
        <v>6</v>
      </c>
      <c r="B38" s="480" t="str">
        <f>IF(+All!$F405="Duke",+All!B405,IF(+All!$H405="Duke",+All!B405,0))</f>
        <v>Sat</v>
      </c>
      <c r="C38" s="72">
        <f>IF(+All!$F405="Duke",+All!C405,IF(+All!$H405="Duke",+All!C405,0))</f>
        <v>44478</v>
      </c>
      <c r="D38" s="73">
        <f>IF(+All!$F405="Duke",+All!D405,IF(+All!$H405="Duke",+All!D405,0))</f>
        <v>0.52083333333333337</v>
      </c>
      <c r="E38" s="707" t="str">
        <f>IF(+All!$F405="Duke",+All!E405,IF(+All!$H405="Duke",+All!E405,0))</f>
        <v>espn3</v>
      </c>
      <c r="F38" s="75" t="str">
        <f>IF(+All!$F405="Duke",+All!F405,IF(+All!$H405="Duke",+All!F405,0))</f>
        <v>Georgia Tech</v>
      </c>
      <c r="G38" s="95" t="str">
        <f>IF(+All!$F405="Duke",+All!G405,IF(+All!$H405="Duke",+All!G405,0))</f>
        <v>ACC</v>
      </c>
      <c r="H38" s="95" t="str">
        <f>IF(+All!$F405="Duke",+All!H405,IF(+All!$H405="Duke",+All!H405,0))</f>
        <v>Duke</v>
      </c>
      <c r="I38" s="95" t="str">
        <f>IF(+All!$F405="Duke",+All!I405,IF(+All!$H405="Duke",+All!I405,0))</f>
        <v>ACC</v>
      </c>
      <c r="J38" s="706" t="str">
        <f>IF(+All!$F405="Duke",+All!J405,IF(+All!$H405="Duke",+All!J405,0))</f>
        <v>Georgia Tech</v>
      </c>
      <c r="K38" s="708" t="str">
        <f>IF(+All!$F405="Duke",+All!K405,IF(+All!$H405="Duke",+All!K405,0))</f>
        <v>Duke</v>
      </c>
      <c r="L38" s="78">
        <f>IF(+All!$F405="Duke",+All!L405,IF(+All!$H405="Duke",+All!L405,0))</f>
        <v>4.5</v>
      </c>
      <c r="M38" s="501">
        <f>IF(+All!$F405="Duke",+All!M405,IF(+All!$H405="Duke",+All!M405,0))</f>
        <v>60.5</v>
      </c>
      <c r="N38" s="706" t="str">
        <f>IF(+All!$F405="Duke",+All!N405,IF(+All!$H405="Duke",+All!N405,0))</f>
        <v>Georgia Tech</v>
      </c>
      <c r="O38" s="708">
        <f>IF(+All!$F405="Duke",+All!O405,IF(+All!$H405="Duke",+All!O405,0))</f>
        <v>31</v>
      </c>
      <c r="P38" s="708" t="str">
        <f>IF(+All!$F405="Duke",+All!P405,IF(+All!$H405="Duke",+All!P405,0))</f>
        <v>Duke</v>
      </c>
      <c r="Q38" s="708">
        <f>IF(+All!$F405="Duke",+All!Q405,IF(+All!$H405="Duke",+All!Q405,0))</f>
        <v>27</v>
      </c>
      <c r="R38" s="706" t="str">
        <f>IF(+All!$F405="Duke",+All!R405,IF(+All!$H405="Duke",+All!R405,0))</f>
        <v>Duke</v>
      </c>
      <c r="S38" s="708" t="str">
        <f>IF(+All!$F405="Duke",+All!S405,IF(+All!$H405="Duke",+All!S405,0))</f>
        <v>Georgia Tech</v>
      </c>
      <c r="T38" s="706" t="str">
        <f>IF(+All!$F405="Duke",+All!T405,IF(+All!$H405="Duke",+All!T405,0))</f>
        <v>Georgia Tech</v>
      </c>
      <c r="U38" s="708" t="str">
        <f>IF(+All!$F405="Duke",+All!U405,IF(+All!$H405="Duke",+All!U405,0))</f>
        <v>L</v>
      </c>
    </row>
    <row r="39" spans="1:21" ht="16" x14ac:dyDescent="0.8">
      <c r="A39" s="96">
        <f>IF(+All!$F487="Duke",+All!A487,IF(+All!$H487="Duke",+All!A487,0))</f>
        <v>7</v>
      </c>
      <c r="B39" s="480" t="str">
        <f>IF(+All!$F487="Duke",+All!B487,IF(+All!$H487="Duke",+All!B487,0))</f>
        <v>Sat</v>
      </c>
      <c r="C39" s="72">
        <f>IF(+All!$F487="Duke",+All!C487,IF(+All!$H487="Duke",+All!C487,0))</f>
        <v>44485</v>
      </c>
      <c r="D39" s="73">
        <f>IF(+All!$F487="Duke",+All!D487,IF(+All!$H487="Duke",+All!D487,0))</f>
        <v>0.52083333333333337</v>
      </c>
      <c r="E39" s="707" t="str">
        <f>IF(+All!$F487="Duke",+All!E487,IF(+All!$H487="Duke",+All!E487,0))</f>
        <v>espn3</v>
      </c>
      <c r="F39" s="75" t="str">
        <f>IF(+All!$F487="Duke",+All!F487,IF(+All!$H487="Duke",+All!F487,0))</f>
        <v>Duke</v>
      </c>
      <c r="G39" s="95" t="str">
        <f>IF(+All!$F487="Duke",+All!G487,IF(+All!$H487="Duke",+All!G487,0))</f>
        <v>ACC</v>
      </c>
      <c r="H39" s="95" t="str">
        <f>IF(+All!$F487="Duke",+All!H487,IF(+All!$H487="Duke",+All!H487,0))</f>
        <v>Virginia</v>
      </c>
      <c r="I39" s="95" t="str">
        <f>IF(+All!$F487="Duke",+All!I487,IF(+All!$H487="Duke",+All!I487,0))</f>
        <v>ACC</v>
      </c>
      <c r="J39" s="706" t="str">
        <f>IF(+All!$F487="Duke",+All!J487,IF(+All!$H487="Duke",+All!J487,0))</f>
        <v>Virginia</v>
      </c>
      <c r="K39" s="708" t="str">
        <f>IF(+All!$F487="Duke",+All!K487,IF(+All!$H487="Duke",+All!K487,0))</f>
        <v>Duke</v>
      </c>
      <c r="L39" s="78">
        <f>IF(+All!$F487="Duke",+All!L487,IF(+All!$H487="Duke",+All!L487,0))</f>
        <v>11</v>
      </c>
      <c r="M39" s="501">
        <f>IF(+All!$F487="Duke",+All!M487,IF(+All!$H487="Duke",+All!M487,0))</f>
        <v>69</v>
      </c>
      <c r="N39" s="706" t="str">
        <f>IF(+All!$F487="Duke",+All!N487,IF(+All!$H487="Duke",+All!N487,0))</f>
        <v>Virginia</v>
      </c>
      <c r="O39" s="708">
        <f>IF(+All!$F487="Duke",+All!O487,IF(+All!$H487="Duke",+All!O487,0))</f>
        <v>48</v>
      </c>
      <c r="P39" s="708" t="str">
        <f>IF(+All!$F487="Duke",+All!P487,IF(+All!$H487="Duke",+All!P487,0))</f>
        <v>Duke</v>
      </c>
      <c r="Q39" s="708">
        <f>IF(+All!$F487="Duke",+All!Q487,IF(+All!$H487="Duke",+All!Q487,0))</f>
        <v>0</v>
      </c>
      <c r="R39" s="706" t="str">
        <f>IF(+All!$F487="Duke",+All!R487,IF(+All!$H487="Duke",+All!R487,0))</f>
        <v>Virginia</v>
      </c>
      <c r="S39" s="708" t="str">
        <f>IF(+All!$F487="Duke",+All!S487,IF(+All!$H487="Duke",+All!S487,0))</f>
        <v>Duke</v>
      </c>
      <c r="T39" s="706" t="str">
        <f>IF(+All!$F487="Duke",+All!T487,IF(+All!$H487="Duke",+All!T487,0))</f>
        <v>Virginia</v>
      </c>
      <c r="U39" s="708" t="str">
        <f>IF(+All!$F487="Duke",+All!U487,IF(+All!$H487="Duke",+All!U487,0))</f>
        <v>W</v>
      </c>
    </row>
    <row r="40" spans="1:21" ht="16" x14ac:dyDescent="0.8">
      <c r="A40" s="96">
        <f>IF(+All!$F613="Duke",+All!A613,IF(+All!$H613="Duke",+All!A613,0))</f>
        <v>8</v>
      </c>
      <c r="B40" s="480" t="str">
        <f>IF(+All!$F613="Duke",+All!B613,IF(+All!$H613="Duke",+All!B613,0))</f>
        <v>Sat</v>
      </c>
      <c r="C40" s="72">
        <f>IF(+All!$F613="Duke",+All!C613,IF(+All!$H613="Duke",+All!C613,0))</f>
        <v>44492</v>
      </c>
      <c r="D40" s="73">
        <f>IF(+All!$F613="Duke",+All!D613,IF(+All!$H613="Duke",+All!D613,0))</f>
        <v>0</v>
      </c>
      <c r="E40" s="707">
        <f>IF(+All!$F613="Duke",+All!E613,IF(+All!$H613="Duke",+All!E613,0))</f>
        <v>0</v>
      </c>
      <c r="F40" s="75" t="str">
        <f>IF(+All!$F613="Duke",+All!F613,IF(+All!$H613="Duke",+All!F613,0))</f>
        <v>Duke</v>
      </c>
      <c r="G40" s="95" t="str">
        <f>IF(+All!$F613="Duke",+All!G613,IF(+All!$H613="Duke",+All!G613,0))</f>
        <v>ACC</v>
      </c>
      <c r="H40" s="95" t="str">
        <f>IF(+All!$F613="Duke",+All!H613,IF(+All!$H613="Duke",+All!H613,0))</f>
        <v>Open</v>
      </c>
      <c r="I40" s="95" t="str">
        <f>IF(+All!$F613="Duke",+All!I613,IF(+All!$H613="Duke",+All!I613,0))</f>
        <v>ZZZ</v>
      </c>
      <c r="J40" s="706">
        <f>IF(+All!$F613="Duke",+All!J613,IF(+All!$H613="Duke",+All!J613,0))</f>
        <v>0</v>
      </c>
      <c r="K40" s="708" t="str">
        <f>IF(+All!$F613="Duke",+All!K613,IF(+All!$H613="Duke",+All!K613,0))</f>
        <v>Duke</v>
      </c>
      <c r="L40" s="78">
        <f>IF(+All!$F613="Duke",+All!L613,IF(+All!$H613="Duke",+All!L613,0))</f>
        <v>0</v>
      </c>
      <c r="M40" s="501">
        <f>IF(+All!$F613="Duke",+All!M613,IF(+All!$H613="Duke",+All!M613,0))</f>
        <v>0</v>
      </c>
      <c r="N40" s="706">
        <f>IF(+All!$F613="Duke",+All!N613,IF(+All!$H613="Duke",+All!N613,0))</f>
        <v>0</v>
      </c>
      <c r="O40" s="708">
        <f>IF(+All!$F613="Duke",+All!O613,IF(+All!$H613="Duke",+All!O613,0))</f>
        <v>0</v>
      </c>
      <c r="P40" s="708">
        <f>IF(+All!$F613="Duke",+All!P613,IF(+All!$H613="Duke",+All!P613,0))</f>
        <v>0</v>
      </c>
      <c r="Q40" s="708">
        <f>IF(+All!$F613="Duke",+All!Q613,IF(+All!$H613="Duke",+All!Q613,0))</f>
        <v>0</v>
      </c>
      <c r="R40" s="706">
        <f>IF(+All!$F613="Duke",+All!R613,IF(+All!$H613="Duke",+All!R613,0))</f>
        <v>0</v>
      </c>
      <c r="S40" s="708">
        <f>IF(+All!$F613="Duke",+All!S613,IF(+All!$H613="Duke",+All!S613,0))</f>
        <v>0</v>
      </c>
      <c r="T40" s="706">
        <f>IF(+All!$F613="Duke",+All!T613,IF(+All!$H613="Duke",+All!T613,0))</f>
        <v>0</v>
      </c>
      <c r="U40" s="708">
        <f>IF(+All!$F613="Duke",+All!U613,IF(+All!$H613="Duke",+All!U613,0))</f>
        <v>0</v>
      </c>
    </row>
    <row r="41" spans="1:21" ht="16" x14ac:dyDescent="0.8">
      <c r="A41" s="96">
        <f>IF(+All!$F644="Duke",+All!A644,IF(+All!$H644="Duke",+All!A644,0))</f>
        <v>9</v>
      </c>
      <c r="B41" s="480" t="str">
        <f>IF(+All!$F644="Duke",+All!B644,IF(+All!$H644="Duke",+All!B644,0))</f>
        <v>Sat</v>
      </c>
      <c r="C41" s="72">
        <f>IF(+All!$F644="Duke",+All!C644,IF(+All!$H644="Duke",+All!C644,0))</f>
        <v>44499</v>
      </c>
      <c r="D41" s="73">
        <f>IF(+All!$F644="Duke",+All!D644,IF(+All!$H644="Duke",+All!D644,0))</f>
        <v>0.66666666666666663</v>
      </c>
      <c r="E41" s="707" t="str">
        <f>IF(+All!$F644="Duke",+All!E644,IF(+All!$H644="Duke",+All!E644,0))</f>
        <v>ACC</v>
      </c>
      <c r="F41" s="75" t="str">
        <f>IF(+All!$F644="Duke",+All!F644,IF(+All!$H644="Duke",+All!F644,0))</f>
        <v>Duke</v>
      </c>
      <c r="G41" s="95" t="str">
        <f>IF(+All!$F644="Duke",+All!G644,IF(+All!$H644="Duke",+All!G644,0))</f>
        <v>ACC</v>
      </c>
      <c r="H41" s="95" t="str">
        <f>IF(+All!$F644="Duke",+All!H644,IF(+All!$H644="Duke",+All!H644,0))</f>
        <v>Wake Forest</v>
      </c>
      <c r="I41" s="95" t="str">
        <f>IF(+All!$F644="Duke",+All!I644,IF(+All!$H644="Duke",+All!I644,0))</f>
        <v>ACC</v>
      </c>
      <c r="J41" s="706" t="str">
        <f>IF(+All!$F644="Duke",+All!J644,IF(+All!$H644="Duke",+All!J644,0))</f>
        <v>Wake Forest</v>
      </c>
      <c r="K41" s="708" t="str">
        <f>IF(+All!$F644="Duke",+All!K644,IF(+All!$H644="Duke",+All!K644,0))</f>
        <v>Duke</v>
      </c>
      <c r="L41" s="78">
        <f>IF(+All!$F644="Duke",+All!L644,IF(+All!$H644="Duke",+All!L644,0))</f>
        <v>16.5</v>
      </c>
      <c r="M41" s="501">
        <f>IF(+All!$F644="Duke",+All!M644,IF(+All!$H644="Duke",+All!M644,0))</f>
        <v>70</v>
      </c>
      <c r="N41" s="706" t="str">
        <f>IF(+All!$F644="Duke",+All!N644,IF(+All!$H644="Duke",+All!N644,0))</f>
        <v>Wake Forest</v>
      </c>
      <c r="O41" s="708">
        <f>IF(+All!$F644="Duke",+All!O644,IF(+All!$H644="Duke",+All!O644,0))</f>
        <v>45</v>
      </c>
      <c r="P41" s="708" t="str">
        <f>IF(+All!$F644="Duke",+All!P644,IF(+All!$H644="Duke",+All!P644,0))</f>
        <v>Duke</v>
      </c>
      <c r="Q41" s="708">
        <f>IF(+All!$F644="Duke",+All!Q644,IF(+All!$H644="Duke",+All!Q644,0))</f>
        <v>7</v>
      </c>
      <c r="R41" s="706" t="str">
        <f>IF(+All!$F644="Duke",+All!R644,IF(+All!$H644="Duke",+All!R644,0))</f>
        <v>Wake Forest</v>
      </c>
      <c r="S41" s="708" t="str">
        <f>IF(+All!$F644="Duke",+All!S644,IF(+All!$H644="Duke",+All!S644,0))</f>
        <v>Duke</v>
      </c>
      <c r="T41" s="706" t="str">
        <f>IF(+All!$F644="Duke",+All!T644,IF(+All!$H644="Duke",+All!T644,0))</f>
        <v>Wake Forest</v>
      </c>
      <c r="U41" s="708" t="str">
        <f>IF(+All!$F644="Duke",+All!U644,IF(+All!$H644="Duke",+All!U644,0))</f>
        <v>W</v>
      </c>
    </row>
    <row r="42" spans="1:21" ht="16" x14ac:dyDescent="0.8">
      <c r="A42" s="96">
        <f>IF(+All!$F721="Duke",+All!A721,IF(+All!$H721="Duke",+All!A721,0))</f>
        <v>10</v>
      </c>
      <c r="B42" s="480" t="str">
        <f>IF(+All!$F721="Duke",+All!B721,IF(+All!$H721="Duke",+All!B721,0))</f>
        <v>Sat</v>
      </c>
      <c r="C42" s="72">
        <f>IF(+All!$F721="Duke",+All!C721,IF(+All!$H721="Duke",+All!C721,0))</f>
        <v>44506</v>
      </c>
      <c r="D42" s="73">
        <f>IF(+All!$F721="Duke",+All!D721,IF(+All!$H721="Duke",+All!D721,0))</f>
        <v>0.5</v>
      </c>
      <c r="E42" s="707" t="str">
        <f>IF(+All!$F721="Duke",+All!E721,IF(+All!$H721="Duke",+All!E721,0))</f>
        <v>ACC</v>
      </c>
      <c r="F42" s="75" t="str">
        <f>IF(+All!$F721="Duke",+All!F721,IF(+All!$H721="Duke",+All!F721,0))</f>
        <v>Pittsburgh</v>
      </c>
      <c r="G42" s="95" t="str">
        <f>IF(+All!$F721="Duke",+All!G721,IF(+All!$H721="Duke",+All!G721,0))</f>
        <v>ACC</v>
      </c>
      <c r="H42" s="95" t="str">
        <f>IF(+All!$F721="Duke",+All!H721,IF(+All!$H721="Duke",+All!H721,0))</f>
        <v>Duke</v>
      </c>
      <c r="I42" s="95" t="str">
        <f>IF(+All!$F721="Duke",+All!I721,IF(+All!$H721="Duke",+All!I721,0))</f>
        <v>ACC</v>
      </c>
      <c r="J42" s="706" t="str">
        <f>IF(+All!$F721="Duke",+All!J721,IF(+All!$H721="Duke",+All!J721,0))</f>
        <v>Pittsburgh</v>
      </c>
      <c r="K42" s="708" t="str">
        <f>IF(+All!$F721="Duke",+All!K721,IF(+All!$H721="Duke",+All!K721,0))</f>
        <v>Duke</v>
      </c>
      <c r="L42" s="78">
        <f>IF(+All!$F721="Duke",+All!L721,IF(+All!$H721="Duke",+All!L721,0))</f>
        <v>21</v>
      </c>
      <c r="M42" s="501">
        <f>IF(+All!$F721="Duke",+All!M721,IF(+All!$H721="Duke",+All!M721,0))</f>
        <v>64.5</v>
      </c>
      <c r="N42" s="706" t="str">
        <f>IF(+All!$F721="Duke",+All!N721,IF(+All!$H721="Duke",+All!N721,0))</f>
        <v>Pittsburgh</v>
      </c>
      <c r="O42" s="708">
        <f>IF(+All!$F721="Duke",+All!O721,IF(+All!$H721="Duke",+All!O721,0))</f>
        <v>54</v>
      </c>
      <c r="P42" s="708" t="str">
        <f>IF(+All!$F721="Duke",+All!P721,IF(+All!$H721="Duke",+All!P721,0))</f>
        <v>Duke</v>
      </c>
      <c r="Q42" s="708">
        <f>IF(+All!$F721="Duke",+All!Q721,IF(+All!$H721="Duke",+All!Q721,0))</f>
        <v>29</v>
      </c>
      <c r="R42" s="706" t="str">
        <f>IF(+All!$F721="Duke",+All!R721,IF(+All!$H721="Duke",+All!R721,0))</f>
        <v>Pittsburgh</v>
      </c>
      <c r="S42" s="708" t="str">
        <f>IF(+All!$F721="Duke",+All!S721,IF(+All!$H721="Duke",+All!S721,0))</f>
        <v>Duke</v>
      </c>
      <c r="T42" s="706" t="str">
        <f>IF(+All!$F721="Duke",+All!T721,IF(+All!$H721="Duke",+All!T721,0))</f>
        <v>Pittsburgh</v>
      </c>
      <c r="U42" s="708" t="str">
        <f>IF(+All!$F721="Duke",+All!U721,IF(+All!$H721="Duke",+All!U721,0))</f>
        <v>W</v>
      </c>
    </row>
    <row r="43" spans="1:21" ht="16" x14ac:dyDescent="0.8">
      <c r="A43" s="96">
        <f>IF(+All!$F798="Duke",+All!A798,IF(+All!$H798="Duke",+All!A798,0))</f>
        <v>11</v>
      </c>
      <c r="B43" s="480" t="str">
        <f>IF(+All!$F798="Duke",+All!B798,IF(+All!$H798="Duke",+All!B798,0))</f>
        <v>Sat</v>
      </c>
      <c r="C43" s="72">
        <f>IF(+All!$F798="Duke",+All!C798,IF(+All!$H798="Duke",+All!C798,0))</f>
        <v>44513</v>
      </c>
      <c r="D43" s="73">
        <f>IF(+All!$F798="Duke",+All!D798,IF(+All!$H798="Duke",+All!D798,0))</f>
        <v>0.64583333333333337</v>
      </c>
      <c r="E43" s="707" t="str">
        <f>IF(+All!$F798="Duke",+All!E798,IF(+All!$H798="Duke",+All!E798,0))</f>
        <v>ACC</v>
      </c>
      <c r="F43" s="75" t="str">
        <f>IF(+All!$F798="Duke",+All!F798,IF(+All!$H798="Duke",+All!F798,0))</f>
        <v>Duke</v>
      </c>
      <c r="G43" s="95" t="str">
        <f>IF(+All!$F798="Duke",+All!G798,IF(+All!$H798="Duke",+All!G798,0))</f>
        <v>ACC</v>
      </c>
      <c r="H43" s="95" t="str">
        <f>IF(+All!$F798="Duke",+All!H798,IF(+All!$H798="Duke",+All!H798,0))</f>
        <v>Virginia Tech</v>
      </c>
      <c r="I43" s="95" t="str">
        <f>IF(+All!$F798="Duke",+All!I798,IF(+All!$H798="Duke",+All!I798,0))</f>
        <v>ACC</v>
      </c>
      <c r="J43" s="706" t="str">
        <f>IF(+All!$F798="Duke",+All!J798,IF(+All!$H798="Duke",+All!J798,0))</f>
        <v>Virginia Tech</v>
      </c>
      <c r="K43" s="708" t="str">
        <f>IF(+All!$F798="Duke",+All!K798,IF(+All!$H798="Duke",+All!K798,0))</f>
        <v>Duke</v>
      </c>
      <c r="L43" s="78">
        <f>IF(+All!$F798="Duke",+All!L798,IF(+All!$H798="Duke",+All!L798,0))</f>
        <v>11</v>
      </c>
      <c r="M43" s="501">
        <f>IF(+All!$F798="Duke",+All!M798,IF(+All!$H798="Duke",+All!M798,0))</f>
        <v>48.5</v>
      </c>
      <c r="N43" s="706" t="str">
        <f>IF(+All!$F798="Duke",+All!N798,IF(+All!$H798="Duke",+All!N798,0))</f>
        <v>Virginia Tech</v>
      </c>
      <c r="O43" s="708">
        <f>IF(+All!$F798="Duke",+All!O798,IF(+All!$H798="Duke",+All!O798,0))</f>
        <v>48</v>
      </c>
      <c r="P43" s="708" t="str">
        <f>IF(+All!$F798="Duke",+All!P798,IF(+All!$H798="Duke",+All!P798,0))</f>
        <v>Duke</v>
      </c>
      <c r="Q43" s="708">
        <f>IF(+All!$F798="Duke",+All!Q798,IF(+All!$H798="Duke",+All!Q798,0))</f>
        <v>17</v>
      </c>
      <c r="R43" s="706" t="str">
        <f>IF(+All!$F798="Duke",+All!R798,IF(+All!$H798="Duke",+All!R798,0))</f>
        <v>Virginia Tech</v>
      </c>
      <c r="S43" s="708" t="str">
        <f>IF(+All!$F798="Duke",+All!S798,IF(+All!$H798="Duke",+All!S798,0))</f>
        <v>Duke</v>
      </c>
      <c r="T43" s="706" t="str">
        <f>IF(+All!$F798="Duke",+All!T798,IF(+All!$H798="Duke",+All!T798,0))</f>
        <v>Virginia Tech</v>
      </c>
      <c r="U43" s="708" t="str">
        <f>IF(+All!$F798="Duke",+All!U798,IF(+All!$H798="Duke",+All!U798,0))</f>
        <v>W</v>
      </c>
    </row>
    <row r="44" spans="1:21" ht="16" x14ac:dyDescent="0.8">
      <c r="A44" s="96">
        <f>IF(+All!$F852="Duke",+All!A852,IF(+All!$H852="Duke",+All!A852,0))</f>
        <v>12</v>
      </c>
      <c r="B44" s="480" t="str">
        <f>IF(+All!$F852="Duke",+All!B852,IF(+All!$H852="Duke",+All!B852,0))</f>
        <v>Thurs</v>
      </c>
      <c r="C44" s="72">
        <f>IF(+All!$F852="Duke",+All!C852,IF(+All!$H852="Duke",+All!C852,0))</f>
        <v>44518</v>
      </c>
      <c r="D44" s="73">
        <f>IF(+All!$F852="Duke",+All!D852,IF(+All!$H852="Duke",+All!D852,0))</f>
        <v>0.8125</v>
      </c>
      <c r="E44" s="707" t="str">
        <f>IF(+All!$F852="Duke",+All!E852,IF(+All!$H852="Duke",+All!E852,0))</f>
        <v>ESPN</v>
      </c>
      <c r="F44" s="75" t="str">
        <f>IF(+All!$F852="Duke",+All!F852,IF(+All!$H852="Duke",+All!F852,0))</f>
        <v>Louisville</v>
      </c>
      <c r="G44" s="95" t="str">
        <f>IF(+All!$F852="Duke",+All!G852,IF(+All!$H852="Duke",+All!G852,0))</f>
        <v>ACC</v>
      </c>
      <c r="H44" s="95" t="str">
        <f>IF(+All!$F852="Duke",+All!H852,IF(+All!$H852="Duke",+All!H852,0))</f>
        <v>Duke</v>
      </c>
      <c r="I44" s="95" t="str">
        <f>IF(+All!$F852="Duke",+All!I852,IF(+All!$H852="Duke",+All!I852,0))</f>
        <v>ACC</v>
      </c>
      <c r="J44" s="706" t="str">
        <f>IF(+All!$F852="Duke",+All!J852,IF(+All!$H852="Duke",+All!J852,0))</f>
        <v>Louisville</v>
      </c>
      <c r="K44" s="708" t="str">
        <f>IF(+All!$F852="Duke",+All!K852,IF(+All!$H852="Duke",+All!K852,0))</f>
        <v>Duke</v>
      </c>
      <c r="L44" s="78">
        <f>IF(+All!$F852="Duke",+All!L852,IF(+All!$H852="Duke",+All!L852,0))</f>
        <v>19.5</v>
      </c>
      <c r="M44" s="501">
        <f>IF(+All!$F852="Duke",+All!M852,IF(+All!$H852="Duke",+All!M852,0))</f>
        <v>60.5</v>
      </c>
      <c r="N44" s="706" t="str">
        <f>IF(+All!$F852="Duke",+All!N852,IF(+All!$H852="Duke",+All!N852,0))</f>
        <v>Louisville</v>
      </c>
      <c r="O44" s="708">
        <f>IF(+All!$F852="Duke",+All!O852,IF(+All!$H852="Duke",+All!O852,0))</f>
        <v>62</v>
      </c>
      <c r="P44" s="708" t="str">
        <f>IF(+All!$F852="Duke",+All!P852,IF(+All!$H852="Duke",+All!P852,0))</f>
        <v>Duke</v>
      </c>
      <c r="Q44" s="708">
        <f>IF(+All!$F852="Duke",+All!Q852,IF(+All!$H852="Duke",+All!Q852,0))</f>
        <v>22</v>
      </c>
      <c r="R44" s="706" t="str">
        <f>IF(+All!$F852="Duke",+All!R852,IF(+All!$H852="Duke",+All!R852,0))</f>
        <v>Louisville</v>
      </c>
      <c r="S44" s="708" t="str">
        <f>IF(+All!$F852="Duke",+All!S852,IF(+All!$H852="Duke",+All!S852,0))</f>
        <v>Duke</v>
      </c>
      <c r="T44" s="706" t="str">
        <f>IF(+All!$F852="Duke",+All!T852,IF(+All!$H852="Duke",+All!T852,0))</f>
        <v>Louisville</v>
      </c>
      <c r="U44" s="708" t="str">
        <f>IF(+All!$F852="Duke",+All!U852,IF(+All!$H852="Duke",+All!U852,0))</f>
        <v>W</v>
      </c>
    </row>
    <row r="45" spans="1:21" ht="16" x14ac:dyDescent="0.8">
      <c r="A45" s="96">
        <f>IF(+All!$F921="Duke",+All!A921,IF(+All!$H921="Duke",+All!A921,0))</f>
        <v>0</v>
      </c>
      <c r="B45" s="480">
        <f>IF(+All!$F921="Duke",+All!B921,IF(+All!$H921="Duke",+All!B921,0))</f>
        <v>0</v>
      </c>
      <c r="C45" s="72">
        <f>IF(+All!$F921="Duke",+All!C921,IF(+All!$H921="Duke",+All!C921,0))</f>
        <v>0</v>
      </c>
      <c r="D45" s="73">
        <f>IF(+All!$F921="Duke",+All!D921,IF(+All!$H921="Duke",+All!D921,0))</f>
        <v>0</v>
      </c>
      <c r="E45" s="707">
        <f>IF(+All!$F921="Duke",+All!E921,IF(+All!$H921="Duke",+All!E921,0))</f>
        <v>0</v>
      </c>
      <c r="F45" s="75">
        <f>IF(+All!$F921="Duke",+All!F921,IF(+All!$H921="Duke",+All!F921,0))</f>
        <v>0</v>
      </c>
      <c r="G45" s="95">
        <f>IF(+All!$F921="Duke",+All!G921,IF(+All!$H921="Duke",+All!G921,0))</f>
        <v>0</v>
      </c>
      <c r="H45" s="95">
        <f>IF(+All!$F921="Duke",+All!H921,IF(+All!$H921="Duke",+All!H921,0))</f>
        <v>0</v>
      </c>
      <c r="I45" s="95">
        <f>IF(+All!$F921="Duke",+All!I921,IF(+All!$H921="Duke",+All!I921,0))</f>
        <v>0</v>
      </c>
      <c r="J45" s="706">
        <f>IF(+All!$F921="Duke",+All!J921,IF(+All!$H921="Duke",+All!J921,0))</f>
        <v>0</v>
      </c>
      <c r="K45" s="708">
        <f>IF(+All!$F921="Duke",+All!K921,IF(+All!$H921="Duke",+All!K921,0))</f>
        <v>0</v>
      </c>
      <c r="L45" s="78">
        <f>IF(+All!$F921="Duke",+All!L921,IF(+All!$H921="Duke",+All!L921,0))</f>
        <v>0</v>
      </c>
      <c r="M45" s="501">
        <f>IF(+All!$F921="Duke",+All!M921,IF(+All!$H921="Duke",+All!M921,0))</f>
        <v>0</v>
      </c>
      <c r="N45" s="706">
        <f>IF(+All!$F921="Duke",+All!N921,IF(+All!$H921="Duke",+All!N921,0))</f>
        <v>0</v>
      </c>
      <c r="O45" s="708">
        <f>IF(+All!$F921="Duke",+All!O921,IF(+All!$H921="Duke",+All!O921,0))</f>
        <v>0</v>
      </c>
      <c r="P45" s="708">
        <f>IF(+All!$F921="Duke",+All!P921,IF(+All!$H921="Duke",+All!P921,0))</f>
        <v>0</v>
      </c>
      <c r="Q45" s="708">
        <f>IF(+All!$F921="Duke",+All!Q921,IF(+All!$H921="Duke",+All!Q921,0))</f>
        <v>0</v>
      </c>
      <c r="R45" s="706">
        <f>IF(+All!$F921="Duke",+All!R921,IF(+All!$H921="Duke",+All!R921,0))</f>
        <v>0</v>
      </c>
      <c r="S45" s="708">
        <f>IF(+All!$F921="Duke",+All!S921,IF(+All!$H921="Duke",+All!S921,0))</f>
        <v>0</v>
      </c>
      <c r="T45" s="706">
        <f>IF(+All!$F921="Duke",+All!T921,IF(+All!$H921="Duke",+All!T921,0))</f>
        <v>0</v>
      </c>
      <c r="U45" s="708">
        <f>IF(+All!$F921="Duke",+All!U921,IF(+All!$H921="Duke",+All!U921,0))</f>
        <v>0</v>
      </c>
    </row>
    <row r="46" spans="1:21" ht="15.75" customHeight="1" x14ac:dyDescent="0.8">
      <c r="A46" s="52"/>
      <c r="B46" s="53"/>
      <c r="C46" s="54"/>
      <c r="D46" s="55"/>
      <c r="E46" s="709"/>
      <c r="F46" s="1219" t="str">
        <f>H47</f>
        <v>Florida State</v>
      </c>
      <c r="G46" s="1251"/>
      <c r="H46" s="1251"/>
      <c r="I46" s="1252"/>
      <c r="J46" s="705"/>
      <c r="K46" s="709"/>
      <c r="L46" s="58"/>
      <c r="M46" s="59"/>
      <c r="N46" s="705"/>
      <c r="O46" s="9"/>
      <c r="P46" s="9"/>
      <c r="Q46" s="709"/>
      <c r="R46" s="705"/>
      <c r="S46" s="9"/>
      <c r="T46" s="705"/>
      <c r="U46" s="709"/>
    </row>
    <row r="47" spans="1:21" ht="16" x14ac:dyDescent="0.8">
      <c r="A47" s="96">
        <f>IF(+All!$F92="Florida State",+All!A92,IF(+All!$H92="Florida State",+All!A92,0))</f>
        <v>1</v>
      </c>
      <c r="B47" s="480" t="str">
        <f>IF(+All!$F92="Florida State",+All!B92,IF(+All!$H92="Florida State",+All!B92,0))</f>
        <v>Sun</v>
      </c>
      <c r="C47" s="72">
        <f>IF(+All!$F92="Florida State",+All!C92,IF(+All!$H92="Florida State",+All!C92,0))</f>
        <v>44444</v>
      </c>
      <c r="D47" s="73">
        <f>IF(+All!$F92="Florida State",+All!D92,IF(+All!$H92="Florida State",+All!D92,0))</f>
        <v>0.8125</v>
      </c>
      <c r="E47" s="707" t="str">
        <f>IF(+All!$F92="Florida State",+All!E92,IF(+All!$H92="Florida State",+All!E92,0))</f>
        <v>ABC</v>
      </c>
      <c r="F47" s="75" t="str">
        <f>IF(+All!$F92="Florida State",+All!F92,IF(+All!$H92="Florida State",+All!F92,0))</f>
        <v>Notre Dame</v>
      </c>
      <c r="G47" s="95" t="str">
        <f>IF(+All!$F92="Florida State",+All!G92,IF(+All!$H92="Florida State",+All!G92,0))</f>
        <v>Ind</v>
      </c>
      <c r="H47" s="95" t="str">
        <f>IF(+All!$F92="Florida State",+All!H92,IF(+All!$H92="Florida State",+All!H92,0))</f>
        <v>Florida State</v>
      </c>
      <c r="I47" s="95" t="str">
        <f>IF(+All!$F92="Florida State",+All!I92,IF(+All!$H92="Florida State",+All!I92,0))</f>
        <v>ACC</v>
      </c>
      <c r="J47" s="706" t="str">
        <f>IF(+All!$F92="Florida State",+All!J92,IF(+All!$H92="Florida State",+All!J92,0))</f>
        <v>Notre Dame</v>
      </c>
      <c r="K47" s="708" t="str">
        <f>IF(+All!$F92="Florida State",+All!K92,IF(+All!$H92="Florida State",+All!K92,0))</f>
        <v>Florida State</v>
      </c>
      <c r="L47" s="78">
        <f>IF(+All!$F92="Florida State",+All!L92,IF(+All!$H92="Florida State",+All!L92,0))</f>
        <v>7.5</v>
      </c>
      <c r="M47" s="501">
        <f>IF(+All!$F92="Florida State",+All!M92,IF(+All!$H92="Florida State",+All!M92,0))</f>
        <v>56</v>
      </c>
      <c r="N47" s="706" t="str">
        <f>IF(+All!$F92="Florida State",+All!N92,IF(+All!$H92="Florida State",+All!N92,0))</f>
        <v>Notre Dame</v>
      </c>
      <c r="O47" s="708">
        <f>IF(+All!$F92="Florida State",+All!O92,IF(+All!$H92="Florida State",+All!O92,0))</f>
        <v>41</v>
      </c>
      <c r="P47" s="708" t="str">
        <f>IF(+All!$F92="Florida State",+All!P92,IF(+All!$H92="Florida State",+All!P92,0))</f>
        <v>Florida State</v>
      </c>
      <c r="Q47" s="708">
        <f>IF(+All!$F92="Florida State",+All!Q92,IF(+All!$H92="Florida State",+All!Q92,0))</f>
        <v>38</v>
      </c>
      <c r="R47" s="706" t="str">
        <f>IF(+All!$F92="Florida State",+All!R92,IF(+All!$H92="Florida State",+All!R92,0))</f>
        <v>Florida State</v>
      </c>
      <c r="S47" s="708" t="str">
        <f>IF(+All!$F92="Florida State",+All!S92,IF(+All!$H92="Florida State",+All!S92,0))</f>
        <v>Notre Dame</v>
      </c>
      <c r="T47" s="706" t="str">
        <f>IF(+All!$F92="Florida State",+All!T92,IF(+All!$H92="Florida State",+All!T92,0))</f>
        <v>Notre Dame</v>
      </c>
      <c r="U47" s="708" t="str">
        <f>IF(+All!$F92="Florida State",+All!U92,IF(+All!$H92="Florida State",+All!U92,0))</f>
        <v>L</v>
      </c>
    </row>
    <row r="48" spans="1:21" ht="16" x14ac:dyDescent="0.8">
      <c r="A48" s="96">
        <f>IF(+All!$F105="Florida State",+All!A105,IF(+All!$H105="Florida State",+All!A105,0))</f>
        <v>2</v>
      </c>
      <c r="B48" s="480" t="str">
        <f>IF(+All!$F105="Florida State",+All!B105,IF(+All!$H105="Florida State",+All!B105,0))</f>
        <v>Sat</v>
      </c>
      <c r="C48" s="72">
        <f>IF(+All!$F105="Florida State",+All!C105,IF(+All!$H105="Florida State",+All!C105,0))</f>
        <v>44450</v>
      </c>
      <c r="D48" s="73">
        <f>IF(+All!$F105="Florida State",+All!D105,IF(+All!$H105="Florida State",+All!D105,0))</f>
        <v>0.83333333333333337</v>
      </c>
      <c r="E48" s="707" t="str">
        <f>IF(+All!$F105="Florida State",+All!E105,IF(+All!$H105="Florida State",+All!E105,0))</f>
        <v>ACC</v>
      </c>
      <c r="F48" s="75" t="str">
        <f>IF(+All!$F105="Florida State",+All!F105,IF(+All!$H105="Florida State",+All!F105,0))</f>
        <v>1AA Jacksonville State</v>
      </c>
      <c r="G48" s="95" t="str">
        <f>IF(+All!$F105="Florida State",+All!G105,IF(+All!$H105="Florida State",+All!G105,0))</f>
        <v>1AA</v>
      </c>
      <c r="H48" s="95" t="str">
        <f>IF(+All!$F105="Florida State",+All!H105,IF(+All!$H105="Florida State",+All!H105,0))</f>
        <v>Florida State</v>
      </c>
      <c r="I48" s="95" t="str">
        <f>IF(+All!$F105="Florida State",+All!I105,IF(+All!$H105="Florida State",+All!I105,0))</f>
        <v>ACC</v>
      </c>
      <c r="J48" s="706">
        <f>IF(+All!$F105="Florida State",+All!J105,IF(+All!$H105="Florida State",+All!J105,0))</f>
        <v>0</v>
      </c>
      <c r="K48" s="708">
        <f>IF(+All!$F105="Florida State",+All!K105,IF(+All!$H105="Florida State",+All!K105,0))</f>
        <v>0</v>
      </c>
      <c r="L48" s="78">
        <f>IF(+All!$F105="Florida State",+All!L105,IF(+All!$H105="Florida State",+All!L105,0))</f>
        <v>0</v>
      </c>
      <c r="M48" s="501">
        <f>IF(+All!$F105="Florida State",+All!M105,IF(+All!$H105="Florida State",+All!M105,0))</f>
        <v>0</v>
      </c>
      <c r="N48" s="706" t="str">
        <f>IF(+All!$F105="Florida State",+All!N105,IF(+All!$H105="Florida State",+All!N105,0))</f>
        <v>1AA Jacksonville State</v>
      </c>
      <c r="O48" s="708">
        <f>IF(+All!$F105="Florida State",+All!O105,IF(+All!$H105="Florida State",+All!O105,0))</f>
        <v>20</v>
      </c>
      <c r="P48" s="708" t="str">
        <f>IF(+All!$F105="Florida State",+All!P105,IF(+All!$H105="Florida State",+All!P105,0))</f>
        <v>Florida State</v>
      </c>
      <c r="Q48" s="708">
        <f>IF(+All!$F105="Florida State",+All!Q105,IF(+All!$H105="Florida State",+All!Q105,0))</f>
        <v>17</v>
      </c>
      <c r="R48" s="706">
        <f>IF(+All!$F105="Florida State",+All!R105,IF(+All!$H105="Florida State",+All!R105,0))</f>
        <v>0</v>
      </c>
      <c r="S48" s="708">
        <f>IF(+All!$F105="Florida State",+All!S105,IF(+All!$H105="Florida State",+All!S105,0))</f>
        <v>0</v>
      </c>
      <c r="T48" s="706">
        <f>IF(+All!$F105="Florida State",+All!T105,IF(+All!$H105="Florida State",+All!T105,0))</f>
        <v>0</v>
      </c>
      <c r="U48" s="708">
        <f>IF(+All!$F105="Florida State",+All!U105,IF(+All!$H105="Florida State",+All!U105,0))</f>
        <v>0</v>
      </c>
    </row>
    <row r="49" spans="1:21" ht="16" x14ac:dyDescent="0.8">
      <c r="A49" s="96">
        <f>IF(+All!$F192="Florida State",+All!A192,IF(+All!$H192="Florida State",+All!A192,0))</f>
        <v>3</v>
      </c>
      <c r="B49" s="480" t="str">
        <f>IF(+All!$F192="Florida State",+All!B192,IF(+All!$H192="Florida State",+All!B192,0))</f>
        <v>Sat</v>
      </c>
      <c r="C49" s="72">
        <f>IF(+All!$F192="Florida State",+All!C192,IF(+All!$H192="Florida State",+All!C192,0))</f>
        <v>44457</v>
      </c>
      <c r="D49" s="73">
        <f>IF(+All!$F192="Florida State",+All!D192,IF(+All!$H192="Florida State",+All!D192,0))</f>
        <v>0.64583333333333337</v>
      </c>
      <c r="E49" s="707" t="str">
        <f>IF(+All!$F192="Florida State",+All!E192,IF(+All!$H192="Florida State",+All!E192,0))</f>
        <v>ESPN</v>
      </c>
      <c r="F49" s="75" t="str">
        <f>IF(+All!$F192="Florida State",+All!F192,IF(+All!$H192="Florida State",+All!F192,0))</f>
        <v>Florida State</v>
      </c>
      <c r="G49" s="95" t="str">
        <f>IF(+All!$F192="Florida State",+All!G192,IF(+All!$H192="Florida State",+All!G192,0))</f>
        <v>ACC</v>
      </c>
      <c r="H49" s="95" t="str">
        <f>IF(+All!$F192="Florida State",+All!H192,IF(+All!$H192="Florida State",+All!H192,0))</f>
        <v>Wake Forest</v>
      </c>
      <c r="I49" s="95" t="str">
        <f>IF(+All!$F192="Florida State",+All!I192,IF(+All!$H192="Florida State",+All!I192,0))</f>
        <v>ACC</v>
      </c>
      <c r="J49" s="706" t="str">
        <f>IF(+All!$F192="Florida State",+All!J192,IF(+All!$H192="Florida State",+All!J192,0))</f>
        <v>Wake Forest</v>
      </c>
      <c r="K49" s="708" t="str">
        <f>IF(+All!$F192="Florida State",+All!K192,IF(+All!$H192="Florida State",+All!K192,0))</f>
        <v>Florida State</v>
      </c>
      <c r="L49" s="78">
        <f>IF(+All!$F192="Florida State",+All!L192,IF(+All!$H192="Florida State",+All!L192,0))</f>
        <v>5</v>
      </c>
      <c r="M49" s="501">
        <f>IF(+All!$F192="Florida State",+All!M192,IF(+All!$H192="Florida State",+All!M192,0))</f>
        <v>61.5</v>
      </c>
      <c r="N49" s="706" t="str">
        <f>IF(+All!$F192="Florida State",+All!N192,IF(+All!$H192="Florida State",+All!N192,0))</f>
        <v>Wake Forest</v>
      </c>
      <c r="O49" s="708">
        <f>IF(+All!$F192="Florida State",+All!O192,IF(+All!$H192="Florida State",+All!O192,0))</f>
        <v>35</v>
      </c>
      <c r="P49" s="708" t="str">
        <f>IF(+All!$F192="Florida State",+All!P192,IF(+All!$H192="Florida State",+All!P192,0))</f>
        <v>Florida State</v>
      </c>
      <c r="Q49" s="708">
        <f>IF(+All!$F192="Florida State",+All!Q192,IF(+All!$H192="Florida State",+All!Q192,0))</f>
        <v>14</v>
      </c>
      <c r="R49" s="706" t="str">
        <f>IF(+All!$F192="Florida State",+All!R192,IF(+All!$H192="Florida State",+All!R192,0))</f>
        <v>Wake Forest</v>
      </c>
      <c r="S49" s="708" t="str">
        <f>IF(+All!$F192="Florida State",+All!S192,IF(+All!$H192="Florida State",+All!S192,0))</f>
        <v>Florida State</v>
      </c>
      <c r="T49" s="706" t="str">
        <f>IF(+All!$F192="Florida State",+All!T192,IF(+All!$H192="Florida State",+All!T192,0))</f>
        <v>Florida State</v>
      </c>
      <c r="U49" s="708" t="str">
        <f>IF(+All!$F192="Florida State",+All!U192,IF(+All!$H192="Florida State",+All!U192,0))</f>
        <v>L</v>
      </c>
    </row>
    <row r="50" spans="1:21" ht="16" x14ac:dyDescent="0.8">
      <c r="A50" s="96">
        <f>IF(+All!$F269="Florida State",+All!A269,IF(+All!$H269="Florida State",+All!A269,0))</f>
        <v>4</v>
      </c>
      <c r="B50" s="480" t="str">
        <f>IF(+All!$F269="Florida State",+All!B269,IF(+All!$H269="Florida State",+All!B269,0))</f>
        <v>Sat</v>
      </c>
      <c r="C50" s="72">
        <f>IF(+All!$F269="Florida State",+All!C269,IF(+All!$H269="Florida State",+All!C269,0))</f>
        <v>44464</v>
      </c>
      <c r="D50" s="73">
        <f>IF(+All!$F269="Florida State",+All!D269,IF(+All!$H269="Florida State",+All!D269,0))</f>
        <v>0.64583333333333337</v>
      </c>
      <c r="E50" s="707" t="str">
        <f>IF(+All!$F269="Florida State",+All!E269,IF(+All!$H269="Florida State",+All!E269,0))</f>
        <v>ESPN2</v>
      </c>
      <c r="F50" s="75" t="str">
        <f>IF(+All!$F269="Florida State",+All!F269,IF(+All!$H269="Florida State",+All!F269,0))</f>
        <v>Louisville</v>
      </c>
      <c r="G50" s="95" t="str">
        <f>IF(+All!$F269="Florida State",+All!G269,IF(+All!$H269="Florida State",+All!G269,0))</f>
        <v>ACC</v>
      </c>
      <c r="H50" s="95" t="str">
        <f>IF(+All!$F269="Florida State",+All!H269,IF(+All!$H269="Florida State",+All!H269,0))</f>
        <v>Florida State</v>
      </c>
      <c r="I50" s="95" t="str">
        <f>IF(+All!$F269="Florida State",+All!I269,IF(+All!$H269="Florida State",+All!I269,0))</f>
        <v>ACC</v>
      </c>
      <c r="J50" s="706" t="str">
        <f>IF(+All!$F269="Florida State",+All!J269,IF(+All!$H269="Florida State",+All!J269,0))</f>
        <v>Louisville</v>
      </c>
      <c r="K50" s="708" t="str">
        <f>IF(+All!$F269="Florida State",+All!K269,IF(+All!$H269="Florida State",+All!K269,0))</f>
        <v>Florida State</v>
      </c>
      <c r="L50" s="78">
        <f>IF(+All!$F269="Florida State",+All!L269,IF(+All!$H269="Florida State",+All!L269,0))</f>
        <v>2.5</v>
      </c>
      <c r="M50" s="501">
        <f>IF(+All!$F269="Florida State",+All!M269,IF(+All!$H269="Florida State",+All!M269,0))</f>
        <v>62.5</v>
      </c>
      <c r="N50" s="706" t="str">
        <f>IF(+All!$F269="Florida State",+All!N269,IF(+All!$H269="Florida State",+All!N269,0))</f>
        <v>Louisville</v>
      </c>
      <c r="O50" s="708">
        <f>IF(+All!$F269="Florida State",+All!O269,IF(+All!$H269="Florida State",+All!O269,0))</f>
        <v>31</v>
      </c>
      <c r="P50" s="708" t="str">
        <f>IF(+All!$F269="Florida State",+All!P269,IF(+All!$H269="Florida State",+All!P269,0))</f>
        <v>Florida State</v>
      </c>
      <c r="Q50" s="708">
        <f>IF(+All!$F269="Florida State",+All!Q269,IF(+All!$H269="Florida State",+All!Q269,0))</f>
        <v>23</v>
      </c>
      <c r="R50" s="706" t="str">
        <f>IF(+All!$F269="Florida State",+All!R269,IF(+All!$H269="Florida State",+All!R269,0))</f>
        <v>Louisville</v>
      </c>
      <c r="S50" s="708" t="str">
        <f>IF(+All!$F269="Florida State",+All!S269,IF(+All!$H269="Florida State",+All!S269,0))</f>
        <v>Florida State</v>
      </c>
      <c r="T50" s="706" t="str">
        <f>IF(+All!$F269="Florida State",+All!T269,IF(+All!$H269="Florida State",+All!T269,0))</f>
        <v>Louisville</v>
      </c>
      <c r="U50" s="708" t="str">
        <f>IF(+All!$F269="Florida State",+All!U269,IF(+All!$H269="Florida State",+All!U269,0))</f>
        <v>W</v>
      </c>
    </row>
    <row r="51" spans="1:21" ht="16" x14ac:dyDescent="0.8">
      <c r="A51" s="96">
        <f>IF(+All!$F337="Florida State",+All!A337,IF(+All!$H337="Florida State",+All!A337,0))</f>
        <v>5</v>
      </c>
      <c r="B51" s="480" t="str">
        <f>IF(+All!$F337="Florida State",+All!B337,IF(+All!$H337="Florida State",+All!B337,0))</f>
        <v>Sat</v>
      </c>
      <c r="C51" s="72">
        <f>IF(+All!$F337="Florida State",+All!C337,IF(+All!$H337="Florida State",+All!C337,0))</f>
        <v>44471</v>
      </c>
      <c r="D51" s="73">
        <f>IF(+All!$F337="Florida State",+All!D337,IF(+All!$H337="Florida State",+All!D337,0))</f>
        <v>0.64583333333333337</v>
      </c>
      <c r="E51" s="707" t="str">
        <f>IF(+All!$F337="Florida State",+All!E337,IF(+All!$H337="Florida State",+All!E337,0))</f>
        <v>ACC</v>
      </c>
      <c r="F51" s="75" t="str">
        <f>IF(+All!$F337="Florida State",+All!F337,IF(+All!$H337="Florida State",+All!F337,0))</f>
        <v>Syracuse</v>
      </c>
      <c r="G51" s="95" t="str">
        <f>IF(+All!$F337="Florida State",+All!G337,IF(+All!$H337="Florida State",+All!G337,0))</f>
        <v>ACC</v>
      </c>
      <c r="H51" s="95" t="str">
        <f>IF(+All!$F337="Florida State",+All!H337,IF(+All!$H337="Florida State",+All!H337,0))</f>
        <v>Florida State</v>
      </c>
      <c r="I51" s="95" t="str">
        <f>IF(+All!$F337="Florida State",+All!I337,IF(+All!$H337="Florida State",+All!I337,0))</f>
        <v>ACC</v>
      </c>
      <c r="J51" s="706" t="str">
        <f>IF(+All!$F337="Florida State",+All!J337,IF(+All!$H337="Florida State",+All!J337,0))</f>
        <v>Florida State</v>
      </c>
      <c r="K51" s="708" t="str">
        <f>IF(+All!$F337="Florida State",+All!K337,IF(+All!$H337="Florida State",+All!K337,0))</f>
        <v>Syracuse</v>
      </c>
      <c r="L51" s="78">
        <f>IF(+All!$F337="Florida State",+All!L337,IF(+All!$H337="Florida State",+All!L337,0))</f>
        <v>4.5</v>
      </c>
      <c r="M51" s="501">
        <f>IF(+All!$F337="Florida State",+All!M337,IF(+All!$H337="Florida State",+All!M337,0))</f>
        <v>52</v>
      </c>
      <c r="N51" s="706" t="str">
        <f>IF(+All!$F337="Florida State",+All!N337,IF(+All!$H337="Florida State",+All!N337,0))</f>
        <v>Florida State</v>
      </c>
      <c r="O51" s="708">
        <f>IF(+All!$F337="Florida State",+All!O337,IF(+All!$H337="Florida State",+All!O337,0))</f>
        <v>33</v>
      </c>
      <c r="P51" s="708" t="str">
        <f>IF(+All!$F337="Florida State",+All!P337,IF(+All!$H337="Florida State",+All!P337,0))</f>
        <v>Syracuse</v>
      </c>
      <c r="Q51" s="708">
        <f>IF(+All!$F337="Florida State",+All!Q337,IF(+All!$H337="Florida State",+All!Q337,0))</f>
        <v>30</v>
      </c>
      <c r="R51" s="706" t="str">
        <f>IF(+All!$F337="Florida State",+All!R337,IF(+All!$H337="Florida State",+All!R337,0))</f>
        <v>Syracuse</v>
      </c>
      <c r="S51" s="708" t="str">
        <f>IF(+All!$F337="Florida State",+All!S337,IF(+All!$H337="Florida State",+All!S337,0))</f>
        <v>Florida State</v>
      </c>
      <c r="T51" s="706" t="str">
        <f>IF(+All!$F337="Florida State",+All!T337,IF(+All!$H337="Florida State",+All!T337,0))</f>
        <v>Syracuse</v>
      </c>
      <c r="U51" s="708" t="str">
        <f>IF(+All!$F337="Florida State",+All!U337,IF(+All!$H337="Florida State",+All!U337,0))</f>
        <v>W</v>
      </c>
    </row>
    <row r="52" spans="1:21" ht="16" x14ac:dyDescent="0.8">
      <c r="A52" s="96">
        <f>IF(+All!$F407="Florida State",+All!A407,IF(+All!$H407="Florida State",+All!A407,0))</f>
        <v>6</v>
      </c>
      <c r="B52" s="480" t="str">
        <f>IF(+All!$F407="Florida State",+All!B407,IF(+All!$H407="Florida State",+All!B407,0))</f>
        <v>Sat</v>
      </c>
      <c r="C52" s="72">
        <f>IF(+All!$F407="Florida State",+All!C407,IF(+All!$H407="Florida State",+All!C407,0))</f>
        <v>44478</v>
      </c>
      <c r="D52" s="73">
        <f>IF(+All!$F407="Florida State",+All!D407,IF(+All!$H407="Florida State",+All!D407,0))</f>
        <v>0.64583333333333337</v>
      </c>
      <c r="E52" s="707" t="str">
        <f>IF(+All!$F407="Florida State",+All!E407,IF(+All!$H407="Florida State",+All!E407,0))</f>
        <v>ESPN</v>
      </c>
      <c r="F52" s="75" t="str">
        <f>IF(+All!$F407="Florida State",+All!F407,IF(+All!$H407="Florida State",+All!F407,0))</f>
        <v>Florida State</v>
      </c>
      <c r="G52" s="95" t="str">
        <f>IF(+All!$F407="Florida State",+All!G407,IF(+All!$H407="Florida State",+All!G407,0))</f>
        <v>ACC</v>
      </c>
      <c r="H52" s="95" t="str">
        <f>IF(+All!$F407="Florida State",+All!H407,IF(+All!$H407="Florida State",+All!H407,0))</f>
        <v>North Carolina</v>
      </c>
      <c r="I52" s="95" t="str">
        <f>IF(+All!$F407="Florida State",+All!I407,IF(+All!$H407="Florida State",+All!I407,0))</f>
        <v>ACC</v>
      </c>
      <c r="J52" s="706" t="str">
        <f>IF(+All!$F407="Florida State",+All!J407,IF(+All!$H407="Florida State",+All!J407,0))</f>
        <v>North Carolina</v>
      </c>
      <c r="K52" s="708" t="str">
        <f>IF(+All!$F407="Florida State",+All!K407,IF(+All!$H407="Florida State",+All!K407,0))</f>
        <v>Florida State</v>
      </c>
      <c r="L52" s="78">
        <f>IF(+All!$F407="Florida State",+All!L407,IF(+All!$H407="Florida State",+All!L407,0))</f>
        <v>17.5</v>
      </c>
      <c r="M52" s="501">
        <f>IF(+All!$F407="Florida State",+All!M407,IF(+All!$H407="Florida State",+All!M407,0))</f>
        <v>64</v>
      </c>
      <c r="N52" s="706" t="str">
        <f>IF(+All!$F407="Florida State",+All!N407,IF(+All!$H407="Florida State",+All!N407,0))</f>
        <v>Florida State</v>
      </c>
      <c r="O52" s="708">
        <f>IF(+All!$F407="Florida State",+All!O407,IF(+All!$H407="Florida State",+All!O407,0))</f>
        <v>45</v>
      </c>
      <c r="P52" s="708" t="str">
        <f>IF(+All!$F407="Florida State",+All!P407,IF(+All!$H407="Florida State",+All!P407,0))</f>
        <v>North Carolina</v>
      </c>
      <c r="Q52" s="708">
        <f>IF(+All!$F407="Florida State",+All!Q407,IF(+All!$H407="Florida State",+All!Q407,0))</f>
        <v>35</v>
      </c>
      <c r="R52" s="706" t="str">
        <f>IF(+All!$F407="Florida State",+All!R407,IF(+All!$H407="Florida State",+All!R407,0))</f>
        <v>Florida State</v>
      </c>
      <c r="S52" s="708" t="str">
        <f>IF(+All!$F407="Florida State",+All!S407,IF(+All!$H407="Florida State",+All!S407,0))</f>
        <v>North Carolina</v>
      </c>
      <c r="T52" s="706" t="str">
        <f>IF(+All!$F407="Florida State",+All!T407,IF(+All!$H407="Florida State",+All!T407,0))</f>
        <v>North Carolina</v>
      </c>
      <c r="U52" s="708" t="str">
        <f>IF(+All!$F407="Florida State",+All!U407,IF(+All!$H407="Florida State",+All!U407,0))</f>
        <v>L</v>
      </c>
    </row>
    <row r="53" spans="1:21" ht="16" x14ac:dyDescent="0.8">
      <c r="A53" s="96">
        <f>IF(+All!$F533="Florida State",+All!A533,IF(+All!$H533="Florida State",+All!A533,0))</f>
        <v>7</v>
      </c>
      <c r="B53" s="480" t="str">
        <f>IF(+All!$F533="Florida State",+All!B533,IF(+All!$H533="Florida State",+All!B533,0))</f>
        <v>Sat</v>
      </c>
      <c r="C53" s="72">
        <f>IF(+All!$F533="Florida State",+All!C533,IF(+All!$H533="Florida State",+All!C533,0))</f>
        <v>44485</v>
      </c>
      <c r="D53" s="73">
        <f>IF(+All!$F533="Florida State",+All!D533,IF(+All!$H533="Florida State",+All!D533,0))</f>
        <v>0</v>
      </c>
      <c r="E53" s="707">
        <f>IF(+All!$F533="Florida State",+All!E533,IF(+All!$H533="Florida State",+All!E533,0))</f>
        <v>0</v>
      </c>
      <c r="F53" s="75" t="str">
        <f>IF(+All!$F533="Florida State",+All!F533,IF(+All!$H533="Florida State",+All!F533,0))</f>
        <v>Florida State</v>
      </c>
      <c r="G53" s="95" t="str">
        <f>IF(+All!$F533="Florida State",+All!G533,IF(+All!$H533="Florida State",+All!G533,0))</f>
        <v>ACC</v>
      </c>
      <c r="H53" s="95" t="str">
        <f>IF(+All!$F533="Florida State",+All!H533,IF(+All!$H533="Florida State",+All!H533,0))</f>
        <v>Open</v>
      </c>
      <c r="I53" s="95" t="str">
        <f>IF(+All!$F533="Florida State",+All!I533,IF(+All!$H533="Florida State",+All!I533,0))</f>
        <v>ZZZ</v>
      </c>
      <c r="J53" s="706">
        <f>IF(+All!$F533="Florida State",+All!J533,IF(+All!$H533="Florida State",+All!J533,0))</f>
        <v>0</v>
      </c>
      <c r="K53" s="708">
        <f>IF(+All!$F533="Florida State",+All!K533,IF(+All!$H533="Florida State",+All!K533,0))</f>
        <v>0</v>
      </c>
      <c r="L53" s="78">
        <f>IF(+All!$F533="Florida State",+All!L533,IF(+All!$H533="Florida State",+All!L533,0))</f>
        <v>0</v>
      </c>
      <c r="M53" s="501">
        <f>IF(+All!$F533="Florida State",+All!M533,IF(+All!$H533="Florida State",+All!M533,0))</f>
        <v>0</v>
      </c>
      <c r="N53" s="706">
        <f>IF(+All!$F533="Florida State",+All!N533,IF(+All!$H533="Florida State",+All!N533,0))</f>
        <v>0</v>
      </c>
      <c r="O53" s="708">
        <f>IF(+All!$F533="Florida State",+All!O533,IF(+All!$H533="Florida State",+All!O533,0))</f>
        <v>0</v>
      </c>
      <c r="P53" s="708">
        <f>IF(+All!$F533="Florida State",+All!P533,IF(+All!$H533="Florida State",+All!P533,0))</f>
        <v>0</v>
      </c>
      <c r="Q53" s="708">
        <f>IF(+All!$F533="Florida State",+All!Q533,IF(+All!$H533="Florida State",+All!Q533,0))</f>
        <v>0</v>
      </c>
      <c r="R53" s="706">
        <f>IF(+All!$F533="Florida State",+All!R533,IF(+All!$H533="Florida State",+All!R533,0))</f>
        <v>0</v>
      </c>
      <c r="S53" s="708">
        <f>IF(+All!$F533="Florida State",+All!S533,IF(+All!$H533="Florida State",+All!S533,0))</f>
        <v>0</v>
      </c>
      <c r="T53" s="706">
        <f>IF(+All!$F533="Florida State",+All!T533,IF(+All!$H533="Florida State",+All!T533,0))</f>
        <v>0</v>
      </c>
      <c r="U53" s="708">
        <f>IF(+All!$F533="Florida State",+All!U533,IF(+All!$H533="Florida State",+All!U533,0))</f>
        <v>0</v>
      </c>
    </row>
    <row r="54" spans="1:21" ht="16" x14ac:dyDescent="0.8">
      <c r="A54" s="96">
        <f>IF(+All!$F567="Florida State",+All!A567,IF(+All!$H567="Florida State",+All!A567,0))</f>
        <v>8</v>
      </c>
      <c r="B54" s="480" t="str">
        <f>IF(+All!$F567="Florida State",+All!B567,IF(+All!$H567="Florida State",+All!B567,0))</f>
        <v>Sat</v>
      </c>
      <c r="C54" s="72">
        <f>IF(+All!$F567="Florida State",+All!C567,IF(+All!$H567="Florida State",+All!C567,0))</f>
        <v>44492</v>
      </c>
      <c r="D54" s="73">
        <f>IF(+All!$F567="Florida State",+All!D567,IF(+All!$H567="Florida State",+All!D567,0))</f>
        <v>0.5</v>
      </c>
      <c r="E54" s="707" t="str">
        <f>IF(+All!$F567="Florida State",+All!E567,IF(+All!$H567="Florida State",+All!E567,0))</f>
        <v>ACC</v>
      </c>
      <c r="F54" s="75" t="str">
        <f>IF(+All!$F567="Florida State",+All!F567,IF(+All!$H567="Florida State",+All!F567,0))</f>
        <v>Massachusetts</v>
      </c>
      <c r="G54" s="95" t="str">
        <f>IF(+All!$F567="Florida State",+All!G567,IF(+All!$H567="Florida State",+All!G567,0))</f>
        <v>Ind</v>
      </c>
      <c r="H54" s="95" t="str">
        <f>IF(+All!$F567="Florida State",+All!H567,IF(+All!$H567="Florida State",+All!H567,0))</f>
        <v>Florida State</v>
      </c>
      <c r="I54" s="95" t="str">
        <f>IF(+All!$F567="Florida State",+All!I567,IF(+All!$H567="Florida State",+All!I567,0))</f>
        <v>ACC</v>
      </c>
      <c r="J54" s="706" t="str">
        <f>IF(+All!$F567="Florida State",+All!J567,IF(+All!$H567="Florida State",+All!J567,0))</f>
        <v>Florida State</v>
      </c>
      <c r="K54" s="708" t="str">
        <f>IF(+All!$F567="Florida State",+All!K567,IF(+All!$H567="Florida State",+All!K567,0))</f>
        <v>Massachusetts</v>
      </c>
      <c r="L54" s="78">
        <f>IF(+All!$F567="Florida State",+All!L567,IF(+All!$H567="Florida State",+All!L567,0))</f>
        <v>35</v>
      </c>
      <c r="M54" s="501">
        <f>IF(+All!$F567="Florida State",+All!M567,IF(+All!$H567="Florida State",+All!M567,0))</f>
        <v>59.5</v>
      </c>
      <c r="N54" s="706" t="str">
        <f>IF(+All!$F567="Florida State",+All!N567,IF(+All!$H567="Florida State",+All!N567,0))</f>
        <v>Florida State</v>
      </c>
      <c r="O54" s="708">
        <f>IF(+All!$F567="Florida State",+All!O567,IF(+All!$H567="Florida State",+All!O567,0))</f>
        <v>59</v>
      </c>
      <c r="P54" s="708" t="str">
        <f>IF(+All!$F567="Florida State",+All!P567,IF(+All!$H567="Florida State",+All!P567,0))</f>
        <v>Massachusetts</v>
      </c>
      <c r="Q54" s="708">
        <f>IF(+All!$F567="Florida State",+All!Q567,IF(+All!$H567="Florida State",+All!Q567,0))</f>
        <v>3</v>
      </c>
      <c r="R54" s="706" t="str">
        <f>IF(+All!$F567="Florida State",+All!R567,IF(+All!$H567="Florida State",+All!R567,0))</f>
        <v>Florida State</v>
      </c>
      <c r="S54" s="708" t="str">
        <f>IF(+All!$F567="Florida State",+All!S567,IF(+All!$H567="Florida State",+All!S567,0))</f>
        <v>Massachusetts</v>
      </c>
      <c r="T54" s="706" t="str">
        <f>IF(+All!$F567="Florida State",+All!T567,IF(+All!$H567="Florida State",+All!T567,0))</f>
        <v>Massachusetts</v>
      </c>
      <c r="U54" s="708" t="str">
        <f>IF(+All!$F567="Florida State",+All!U567,IF(+All!$H567="Florida State",+All!U567,0))</f>
        <v>L</v>
      </c>
    </row>
    <row r="55" spans="1:21" ht="16" x14ac:dyDescent="0.8">
      <c r="A55" s="96">
        <f>IF(+All!$F639="Florida State",+All!A639,IF(+All!$H639="Florida State",+All!A639,0))</f>
        <v>9</v>
      </c>
      <c r="B55" s="480" t="str">
        <f>IF(+All!$F639="Florida State",+All!B639,IF(+All!$H639="Florida State",+All!B639,0))</f>
        <v>Sat</v>
      </c>
      <c r="C55" s="72">
        <f>IF(+All!$F639="Florida State",+All!C639,IF(+All!$H639="Florida State",+All!C639,0))</f>
        <v>44499</v>
      </c>
      <c r="D55" s="73">
        <f>IF(+All!$F639="Florida State",+All!D639,IF(+All!$H639="Florida State",+All!D639,0))</f>
        <v>0.64583333333333337</v>
      </c>
      <c r="E55" s="707" t="str">
        <f>IF(+All!$F639="Florida State",+All!E639,IF(+All!$H639="Florida State",+All!E639,0))</f>
        <v>ESPN</v>
      </c>
      <c r="F55" s="75" t="str">
        <f>IF(+All!$F639="Florida State",+All!F639,IF(+All!$H639="Florida State",+All!F639,0))</f>
        <v>Florida State</v>
      </c>
      <c r="G55" s="95" t="str">
        <f>IF(+All!$F639="Florida State",+All!G639,IF(+All!$H639="Florida State",+All!G639,0))</f>
        <v>ACC</v>
      </c>
      <c r="H55" s="95" t="str">
        <f>IF(+All!$F639="Florida State",+All!H639,IF(+All!$H639="Florida State",+All!H639,0))</f>
        <v>Clemson</v>
      </c>
      <c r="I55" s="95" t="str">
        <f>IF(+All!$F639="Florida State",+All!I639,IF(+All!$H639="Florida State",+All!I639,0))</f>
        <v>ACC</v>
      </c>
      <c r="J55" s="706" t="str">
        <f>IF(+All!$F639="Florida State",+All!J639,IF(+All!$H639="Florida State",+All!J639,0))</f>
        <v>Clemson</v>
      </c>
      <c r="K55" s="708" t="str">
        <f>IF(+All!$F639="Florida State",+All!K639,IF(+All!$H639="Florida State",+All!K639,0))</f>
        <v>Florida State</v>
      </c>
      <c r="L55" s="78">
        <f>IF(+All!$F639="Florida State",+All!L639,IF(+All!$H639="Florida State",+All!L639,0))</f>
        <v>9.5</v>
      </c>
      <c r="M55" s="501">
        <f>IF(+All!$F639="Florida State",+All!M639,IF(+All!$H639="Florida State",+All!M639,0))</f>
        <v>47.5</v>
      </c>
      <c r="N55" s="706" t="str">
        <f>IF(+All!$F639="Florida State",+All!N639,IF(+All!$H639="Florida State",+All!N639,0))</f>
        <v>Clemson</v>
      </c>
      <c r="O55" s="708">
        <f>IF(+All!$F639="Florida State",+All!O639,IF(+All!$H639="Florida State",+All!O639,0))</f>
        <v>30</v>
      </c>
      <c r="P55" s="708" t="str">
        <f>IF(+All!$F639="Florida State",+All!P639,IF(+All!$H639="Florida State",+All!P639,0))</f>
        <v>Florida State</v>
      </c>
      <c r="Q55" s="708">
        <f>IF(+All!$F639="Florida State",+All!Q639,IF(+All!$H639="Florida State",+All!Q639,0))</f>
        <v>20</v>
      </c>
      <c r="R55" s="706" t="str">
        <f>IF(+All!$F639="Florida State",+All!R639,IF(+All!$H639="Florida State",+All!R639,0))</f>
        <v>Clemson</v>
      </c>
      <c r="S55" s="708" t="str">
        <f>IF(+All!$F639="Florida State",+All!S639,IF(+All!$H639="Florida State",+All!S639,0))</f>
        <v>Florida State</v>
      </c>
      <c r="T55" s="706" t="str">
        <f>IF(+All!$F639="Florida State",+All!T639,IF(+All!$H639="Florida State",+All!T639,0))</f>
        <v>Florida State</v>
      </c>
      <c r="U55" s="708" t="str">
        <f>IF(+All!$F639="Florida State",+All!U639,IF(+All!$H639="Florida State",+All!U639,0))</f>
        <v>L</v>
      </c>
    </row>
    <row r="56" spans="1:21" ht="16" x14ac:dyDescent="0.8">
      <c r="A56" s="96">
        <f>IF(+All!$F722="Florida State",+All!A722,IF(+All!$H722="Florida State",+All!A722,0))</f>
        <v>10</v>
      </c>
      <c r="B56" s="480" t="str">
        <f>IF(+All!$F722="Florida State",+All!B722,IF(+All!$H722="Florida State",+All!B722,0))</f>
        <v>Sat</v>
      </c>
      <c r="C56" s="72">
        <f>IF(+All!$F722="Florida State",+All!C722,IF(+All!$H722="Florida State",+All!C722,0))</f>
        <v>44506</v>
      </c>
      <c r="D56" s="73">
        <f>IF(+All!$F722="Florida State",+All!D722,IF(+All!$H722="Florida State",+All!D722,0))</f>
        <v>0.66666666666666663</v>
      </c>
      <c r="E56" s="707" t="str">
        <f>IF(+All!$F722="Florida State",+All!E722,IF(+All!$H722="Florida State",+All!E722,0))</f>
        <v>ACC</v>
      </c>
      <c r="F56" s="75" t="str">
        <f>IF(+All!$F722="Florida State",+All!F722,IF(+All!$H722="Florida State",+All!F722,0))</f>
        <v>North Carolina St</v>
      </c>
      <c r="G56" s="95" t="str">
        <f>IF(+All!$F722="Florida State",+All!G722,IF(+All!$H722="Florida State",+All!G722,0))</f>
        <v>ACC</v>
      </c>
      <c r="H56" s="95" t="str">
        <f>IF(+All!$F722="Florida State",+All!H722,IF(+All!$H722="Florida State",+All!H722,0))</f>
        <v>Florida State</v>
      </c>
      <c r="I56" s="95" t="str">
        <f>IF(+All!$F722="Florida State",+All!I722,IF(+All!$H722="Florida State",+All!I722,0))</f>
        <v>ACC</v>
      </c>
      <c r="J56" s="706" t="str">
        <f>IF(+All!$F722="Florida State",+All!J722,IF(+All!$H722="Florida State",+All!J722,0))</f>
        <v>North Carolina St</v>
      </c>
      <c r="K56" s="708" t="str">
        <f>IF(+All!$F722="Florida State",+All!K722,IF(+All!$H722="Florida State",+All!K722,0))</f>
        <v>Florida State</v>
      </c>
      <c r="L56" s="78">
        <f>IF(+All!$F722="Florida State",+All!L722,IF(+All!$H722="Florida State",+All!L722,0))</f>
        <v>2.5</v>
      </c>
      <c r="M56" s="501">
        <f>IF(+All!$F722="Florida State",+All!M722,IF(+All!$H722="Florida State",+All!M722,0))</f>
        <v>56.5</v>
      </c>
      <c r="N56" s="706" t="str">
        <f>IF(+All!$F722="Florida State",+All!N722,IF(+All!$H722="Florida State",+All!N722,0))</f>
        <v>North Carolina St</v>
      </c>
      <c r="O56" s="708">
        <f>IF(+All!$F722="Florida State",+All!O722,IF(+All!$H722="Florida State",+All!O722,0))</f>
        <v>28</v>
      </c>
      <c r="P56" s="708" t="str">
        <f>IF(+All!$F722="Florida State",+All!P722,IF(+All!$H722="Florida State",+All!P722,0))</f>
        <v>Florida State</v>
      </c>
      <c r="Q56" s="708">
        <f>IF(+All!$F722="Florida State",+All!Q722,IF(+All!$H722="Florida State",+All!Q722,0))</f>
        <v>14</v>
      </c>
      <c r="R56" s="706" t="str">
        <f>IF(+All!$F722="Florida State",+All!R722,IF(+All!$H722="Florida State",+All!R722,0))</f>
        <v>North Carolina St</v>
      </c>
      <c r="S56" s="708" t="str">
        <f>IF(+All!$F722="Florida State",+All!S722,IF(+All!$H722="Florida State",+All!S722,0))</f>
        <v>Florida State</v>
      </c>
      <c r="T56" s="706" t="str">
        <f>IF(+All!$F722="Florida State",+All!T722,IF(+All!$H722="Florida State",+All!T722,0))</f>
        <v>Florida State</v>
      </c>
      <c r="U56" s="708" t="str">
        <f>IF(+All!$F722="Florida State",+All!U722,IF(+All!$H722="Florida State",+All!U722,0))</f>
        <v>L</v>
      </c>
    </row>
    <row r="57" spans="1:21" ht="16" x14ac:dyDescent="0.8">
      <c r="A57" s="96">
        <f>IF(+All!$F794="Florida State",+All!A794,IF(+All!$H794="Florida State",+All!A794,0))</f>
        <v>11</v>
      </c>
      <c r="B57" s="480" t="str">
        <f>IF(+All!$F794="Florida State",+All!B794,IF(+All!$H794="Florida State",+All!B794,0))</f>
        <v>Sat</v>
      </c>
      <c r="C57" s="72">
        <f>IF(+All!$F794="Florida State",+All!C794,IF(+All!$H794="Florida State",+All!C794,0))</f>
        <v>44513</v>
      </c>
      <c r="D57" s="73">
        <f>IF(+All!$F794="Florida State",+All!D794,IF(+All!$H794="Florida State",+All!D794,0))</f>
        <v>0.64583333333333337</v>
      </c>
      <c r="E57" s="707" t="str">
        <f>IF(+All!$F794="Florida State",+All!E794,IF(+All!$H794="Florida State",+All!E794,0))</f>
        <v>ESPN</v>
      </c>
      <c r="F57" s="75" t="str">
        <f>IF(+All!$F794="Florida State",+All!F794,IF(+All!$H794="Florida State",+All!F794,0))</f>
        <v>Miami (FL)</v>
      </c>
      <c r="G57" s="95" t="str">
        <f>IF(+All!$F794="Florida State",+All!G794,IF(+All!$H794="Florida State",+All!G794,0))</f>
        <v>ACC</v>
      </c>
      <c r="H57" s="95" t="str">
        <f>IF(+All!$F794="Florida State",+All!H794,IF(+All!$H794="Florida State",+All!H794,0))</f>
        <v>Florida State</v>
      </c>
      <c r="I57" s="95" t="str">
        <f>IF(+All!$F794="Florida State",+All!I794,IF(+All!$H794="Florida State",+All!I794,0))</f>
        <v>ACC</v>
      </c>
      <c r="J57" s="706" t="str">
        <f>IF(+All!$F794="Florida State",+All!J794,IF(+All!$H794="Florida State",+All!J794,0))</f>
        <v>Miami (FL)</v>
      </c>
      <c r="K57" s="708" t="str">
        <f>IF(+All!$F794="Florida State",+All!K794,IF(+All!$H794="Florida State",+All!K794,0))</f>
        <v>Florida State</v>
      </c>
      <c r="L57" s="78">
        <f>IF(+All!$F794="Florida State",+All!L794,IF(+All!$H794="Florida State",+All!L794,0))</f>
        <v>2.5</v>
      </c>
      <c r="M57" s="501">
        <f>IF(+All!$F794="Florida State",+All!M794,IF(+All!$H794="Florida State",+All!M794,0))</f>
        <v>61</v>
      </c>
      <c r="N57" s="706" t="str">
        <f>IF(+All!$F794="Florida State",+All!N794,IF(+All!$H794="Florida State",+All!N794,0))</f>
        <v>Florida State</v>
      </c>
      <c r="O57" s="708">
        <f>IF(+All!$F794="Florida State",+All!O794,IF(+All!$H794="Florida State",+All!O794,0))</f>
        <v>31</v>
      </c>
      <c r="P57" s="708" t="str">
        <f>IF(+All!$F794="Florida State",+All!P794,IF(+All!$H794="Florida State",+All!P794,0))</f>
        <v>Miami (FL)</v>
      </c>
      <c r="Q57" s="708">
        <f>IF(+All!$F794="Florida State",+All!Q794,IF(+All!$H794="Florida State",+All!Q794,0))</f>
        <v>28</v>
      </c>
      <c r="R57" s="706" t="str">
        <f>IF(+All!$F794="Florida State",+All!R794,IF(+All!$H794="Florida State",+All!R794,0))</f>
        <v>Florida State</v>
      </c>
      <c r="S57" s="708" t="str">
        <f>IF(+All!$F794="Florida State",+All!S794,IF(+All!$H794="Florida State",+All!S794,0))</f>
        <v>Miami (FL)</v>
      </c>
      <c r="T57" s="706" t="str">
        <f>IF(+All!$F794="Florida State",+All!T794,IF(+All!$H794="Florida State",+All!T794,0))</f>
        <v>Miami (FL)</v>
      </c>
      <c r="U57" s="708" t="str">
        <f>IF(+All!$F794="Florida State",+All!U794,IF(+All!$H794="Florida State",+All!U794,0))</f>
        <v>L</v>
      </c>
    </row>
    <row r="58" spans="1:21" ht="16" x14ac:dyDescent="0.8">
      <c r="A58" s="96">
        <f>IF(+All!$F863="Florida State",+All!A863,IF(+All!$H863="Florida State",+All!A863,0))</f>
        <v>12</v>
      </c>
      <c r="B58" s="480" t="str">
        <f>IF(+All!$F863="Florida State",+All!B863,IF(+All!$H863="Florida State",+All!B863,0))</f>
        <v>Sat</v>
      </c>
      <c r="C58" s="72">
        <f>IF(+All!$F863="Florida State",+All!C863,IF(+All!$H863="Florida State",+All!C863,0))</f>
        <v>44520</v>
      </c>
      <c r="D58" s="73">
        <f>IF(+All!$F863="Florida State",+All!D863,IF(+All!$H863="Florida State",+All!D863,0))</f>
        <v>0.5</v>
      </c>
      <c r="E58" s="707" t="str">
        <f>IF(+All!$F863="Florida State",+All!E863,IF(+All!$H863="Florida State",+All!E863,0))</f>
        <v>ACC</v>
      </c>
      <c r="F58" s="75" t="str">
        <f>IF(+All!$F863="Florida State",+All!F863,IF(+All!$H863="Florida State",+All!F863,0))</f>
        <v>Florida State</v>
      </c>
      <c r="G58" s="95" t="str">
        <f>IF(+All!$F863="Florida State",+All!G863,IF(+All!$H863="Florida State",+All!G863,0))</f>
        <v>ACC</v>
      </c>
      <c r="H58" s="95" t="str">
        <f>IF(+All!$F863="Florida State",+All!H863,IF(+All!$H863="Florida State",+All!H863,0))</f>
        <v>Boston College</v>
      </c>
      <c r="I58" s="95" t="str">
        <f>IF(+All!$F863="Florida State",+All!I863,IF(+All!$H863="Florida State",+All!I863,0))</f>
        <v>ACC</v>
      </c>
      <c r="J58" s="706" t="str">
        <f>IF(+All!$F863="Florida State",+All!J863,IF(+All!$H863="Florida State",+All!J863,0))</f>
        <v>Boston College</v>
      </c>
      <c r="K58" s="708" t="str">
        <f>IF(+All!$F863="Florida State",+All!K863,IF(+All!$H863="Florida State",+All!K863,0))</f>
        <v>Florida State</v>
      </c>
      <c r="L58" s="78">
        <f>IF(+All!$F863="Florida State",+All!L863,IF(+All!$H863="Florida State",+All!L863,0))</f>
        <v>2</v>
      </c>
      <c r="M58" s="501">
        <f>IF(+All!$F863="Florida State",+All!M863,IF(+All!$H863="Florida State",+All!M863,0))</f>
        <v>54</v>
      </c>
      <c r="N58" s="706" t="str">
        <f>IF(+All!$F863="Florida State",+All!N863,IF(+All!$H863="Florida State",+All!N863,0))</f>
        <v>Florida State</v>
      </c>
      <c r="O58" s="708">
        <f>IF(+All!$F863="Florida State",+All!O863,IF(+All!$H863="Florida State",+All!O863,0))</f>
        <v>26</v>
      </c>
      <c r="P58" s="708" t="str">
        <f>IF(+All!$F863="Florida State",+All!P863,IF(+All!$H863="Florida State",+All!P863,0))</f>
        <v>Boston College</v>
      </c>
      <c r="Q58" s="708">
        <f>IF(+All!$F863="Florida State",+All!Q863,IF(+All!$H863="Florida State",+All!Q863,0))</f>
        <v>23</v>
      </c>
      <c r="R58" s="706" t="str">
        <f>IF(+All!$F863="Florida State",+All!R863,IF(+All!$H863="Florida State",+All!R863,0))</f>
        <v>Florida State</v>
      </c>
      <c r="S58" s="708" t="str">
        <f>IF(+All!$F863="Florida State",+All!S863,IF(+All!$H863="Florida State",+All!S863,0))</f>
        <v>Boston College</v>
      </c>
      <c r="T58" s="706" t="str">
        <f>IF(+All!$F863="Florida State",+All!T863,IF(+All!$H863="Florida State",+All!T863,0))</f>
        <v>Boston College</v>
      </c>
      <c r="U58" s="708" t="str">
        <f>IF(+All!$F863="Florida State",+All!U863,IF(+All!$H863="Florida State",+All!U863,0))</f>
        <v>L</v>
      </c>
    </row>
    <row r="59" spans="1:21" ht="16" x14ac:dyDescent="0.8">
      <c r="A59" s="96">
        <f>IF(+All!$F975="Florida State",+All!A975,IF(+All!$H975="Florida State",+All!A975,0))</f>
        <v>0</v>
      </c>
      <c r="B59" s="480">
        <f>IF(+All!$F975="Florida State",+All!B975,IF(+All!$H975="Florida State",+All!B975,0))</f>
        <v>0</v>
      </c>
      <c r="C59" s="72">
        <f>IF(+All!$F975="Florida State",+All!C975,IF(+All!$H975="Florida State",+All!C975,0))</f>
        <v>0</v>
      </c>
      <c r="D59" s="73">
        <f>IF(+All!$F975="Florida State",+All!D975,IF(+All!$H975="Florida State",+All!D975,0))</f>
        <v>0</v>
      </c>
      <c r="E59" s="707">
        <f>IF(+All!$F975="Florida State",+All!E975,IF(+All!$H975="Florida State",+All!E975,0))</f>
        <v>0</v>
      </c>
      <c r="F59" s="75">
        <f>IF(+All!$F975="Florida State",+All!F975,IF(+All!$H975="Florida State",+All!F975,0))</f>
        <v>0</v>
      </c>
      <c r="G59" s="95">
        <f>IF(+All!$F975="Florida State",+All!G975,IF(+All!$H975="Florida State",+All!G975,0))</f>
        <v>0</v>
      </c>
      <c r="H59" s="95">
        <f>IF(+All!$F975="Florida State",+All!H975,IF(+All!$H975="Florida State",+All!H975,0))</f>
        <v>0</v>
      </c>
      <c r="I59" s="95">
        <f>IF(+All!$F975="Florida State",+All!I975,IF(+All!$H975="Florida State",+All!I975,0))</f>
        <v>0</v>
      </c>
      <c r="J59" s="706">
        <f>IF(+All!$F975="Florida State",+All!J975,IF(+All!$H975="Florida State",+All!J975,0))</f>
        <v>0</v>
      </c>
      <c r="K59" s="708">
        <f>IF(+All!$F975="Florida State",+All!K975,IF(+All!$H975="Florida State",+All!K975,0))</f>
        <v>0</v>
      </c>
      <c r="L59" s="78">
        <f>IF(+All!$F975="Florida State",+All!L975,IF(+All!$H975="Florida State",+All!L975,0))</f>
        <v>0</v>
      </c>
      <c r="M59" s="501">
        <f>IF(+All!$F975="Florida State",+All!M975,IF(+All!$H975="Florida State",+All!M975,0))</f>
        <v>0</v>
      </c>
      <c r="N59" s="706">
        <f>IF(+All!$F975="Florida State",+All!N975,IF(+All!$H975="Florida State",+All!N975,0))</f>
        <v>0</v>
      </c>
      <c r="O59" s="708">
        <f>IF(+All!$F975="Florida State",+All!O975,IF(+All!$H975="Florida State",+All!O975,0))</f>
        <v>0</v>
      </c>
      <c r="P59" s="708">
        <f>IF(+All!$F975="Florida State",+All!P975,IF(+All!$H975="Florida State",+All!P975,0))</f>
        <v>0</v>
      </c>
      <c r="Q59" s="708">
        <f>IF(+All!$F975="Florida State",+All!Q975,IF(+All!$H975="Florida State",+All!Q975,0))</f>
        <v>0</v>
      </c>
      <c r="R59" s="706">
        <f>IF(+All!$F975="Florida State",+All!R975,IF(+All!$H975="Florida State",+All!R975,0))</f>
        <v>0</v>
      </c>
      <c r="S59" s="708">
        <f>IF(+All!$F975="Florida State",+All!S975,IF(+All!$H975="Florida State",+All!S975,0))</f>
        <v>0</v>
      </c>
      <c r="T59" s="706">
        <f>IF(+All!$F975="Florida State",+All!T975,IF(+All!$H975="Florida State",+All!T975,0))</f>
        <v>0</v>
      </c>
      <c r="U59" s="708">
        <f>IF(+All!$F975="Florida State",+All!U975,IF(+All!$H975="Florida State",+All!U975,0))</f>
        <v>0</v>
      </c>
    </row>
    <row r="60" spans="1:21" ht="15.75" customHeight="1" x14ac:dyDescent="0.8">
      <c r="A60" s="52"/>
      <c r="B60" s="53"/>
      <c r="C60" s="54"/>
      <c r="D60" s="55"/>
      <c r="E60" s="709"/>
      <c r="F60" s="1219" t="str">
        <f>H61</f>
        <v>Georgia Tech</v>
      </c>
      <c r="G60" s="1251"/>
      <c r="H60" s="1251"/>
      <c r="I60" s="1252"/>
      <c r="J60" s="705"/>
      <c r="K60" s="709"/>
      <c r="L60" s="58"/>
      <c r="M60" s="59"/>
      <c r="N60" s="705"/>
      <c r="O60" s="9"/>
      <c r="P60" s="9"/>
      <c r="Q60" s="709"/>
      <c r="R60" s="705"/>
      <c r="S60" s="9"/>
      <c r="T60" s="705"/>
      <c r="U60" s="709"/>
    </row>
    <row r="61" spans="1:21" ht="16" x14ac:dyDescent="0.8">
      <c r="A61" s="70">
        <f>IF(+All!$F42="Georgia Tech",+All!A42,IF(+All!$H42="Georgia Tech",+All!A42,0))</f>
        <v>1</v>
      </c>
      <c r="B61" s="480" t="str">
        <f>IF(+All!$F42="Georgia Tech",+All!B42,IF(+All!$H42="Georgia Tech",+All!B42,0))</f>
        <v>Sat</v>
      </c>
      <c r="C61" s="72">
        <f>IF(+All!$F42="Georgia Tech",+All!C42,IF(+All!$H42="Georgia Tech",+All!C42,0))</f>
        <v>44443</v>
      </c>
      <c r="D61" s="73">
        <f>IF(+All!$F42="Georgia Tech",+All!D42,IF(+All!$H42="Georgia Tech",+All!D42,0))</f>
        <v>0.8125</v>
      </c>
      <c r="E61" s="707" t="str">
        <f>IF(+All!$F42="Georgia Tech",+All!E42,IF(+All!$H42="Georgia Tech",+All!E42,0))</f>
        <v>ACC</v>
      </c>
      <c r="F61" s="75" t="str">
        <f>IF(+All!$F42="Georgia Tech",+All!F42,IF(+All!$H42="Georgia Tech",+All!F42,0))</f>
        <v>Northern Illinois</v>
      </c>
      <c r="G61" s="76" t="str">
        <f>IF(+All!$F42="Georgia Tech",+All!G42,IF(+All!$H42="Georgia Tech",+All!G42,0))</f>
        <v>MAC</v>
      </c>
      <c r="H61" s="75" t="str">
        <f>IF(+All!$F42="Georgia Tech",+All!H42,IF(+All!$H42="Georgia Tech",+All!H42,0))</f>
        <v>Georgia Tech</v>
      </c>
      <c r="I61" s="76" t="str">
        <f>IF(+All!$F42="Georgia Tech",+All!I42,IF(+All!$H42="Georgia Tech",+All!I42,0))</f>
        <v>ACC</v>
      </c>
      <c r="J61" s="706" t="str">
        <f>IF(+All!$F42="Georgia Tech",+All!J42,IF(+All!$H42="Georgia Tech",+All!J42,0))</f>
        <v>Georgia Tech</v>
      </c>
      <c r="K61" s="707" t="str">
        <f>IF(+All!$F42="Georgia Tech",+All!K42,IF(+All!$H42="Georgia Tech",+All!K42,0))</f>
        <v>Northern Illinois</v>
      </c>
      <c r="L61" s="78">
        <f>IF(+All!$F42="Georgia Tech",+All!L42,IF(+All!$H42="Georgia Tech",+All!L42,0))</f>
        <v>18</v>
      </c>
      <c r="M61" s="79">
        <f>IF(+All!$F42="Georgia Tech",+All!M42,IF(+All!$H42="Georgia Tech",+All!M42,0))</f>
        <v>57.5</v>
      </c>
      <c r="N61" s="706" t="str">
        <f>IF(+All!$F42="Georgia Tech",+All!N42,IF(+All!$H42="Georgia Tech",+All!N42,0))</f>
        <v>Northern Illinois</v>
      </c>
      <c r="O61" s="708">
        <f>IF(+All!$F42="Georgia Tech",+All!O42,IF(+All!$H42="Georgia Tech",+All!O42,0))</f>
        <v>22</v>
      </c>
      <c r="P61" s="708" t="str">
        <f>IF(+All!$F42="Georgia Tech",+All!P42,IF(+All!$H42="Georgia Tech",+All!P42,0))</f>
        <v>Georgia Tech</v>
      </c>
      <c r="Q61" s="707">
        <f>IF(+All!$F42="Georgia Tech",+All!Q42,IF(+All!$H42="Georgia Tech",+All!Q42,0))</f>
        <v>21</v>
      </c>
      <c r="R61" s="706" t="str">
        <f>IF(+All!$F42="Georgia Tech",+All!R42,IF(+All!$H42="Georgia Tech",+All!R42,0))</f>
        <v>Northern Illinois</v>
      </c>
      <c r="S61" s="708" t="str">
        <f>IF(+All!$F42="Georgia Tech",+All!S42,IF(+All!$H42="Georgia Tech",+All!S42,0))</f>
        <v>Georgia Tech</v>
      </c>
      <c r="T61" s="706" t="str">
        <f>IF(+All!$F42="Georgia Tech",+All!T42,IF(+All!$H42="Georgia Tech",+All!T42,0))</f>
        <v>Georgia Tech</v>
      </c>
      <c r="U61" s="707" t="str">
        <f>IF(+All!$F42="Georgia Tech",+All!U42,IF(+All!$H42="Georgia Tech",+All!U42,0))</f>
        <v>L</v>
      </c>
    </row>
    <row r="62" spans="1:21" ht="16" x14ac:dyDescent="0.8">
      <c r="A62" s="70">
        <f>IF(+All!$F106="Georgia Tech",+All!A106,IF(+All!$H106="Georgia Tech",+All!A106,0))</f>
        <v>2</v>
      </c>
      <c r="B62" s="480" t="str">
        <f>IF(+All!$F106="Georgia Tech",+All!B106,IF(+All!$H106="Georgia Tech",+All!B106,0))</f>
        <v>Sat</v>
      </c>
      <c r="C62" s="72">
        <f>IF(+All!$F106="Georgia Tech",+All!C106,IF(+All!$H106="Georgia Tech",+All!C106,0))</f>
        <v>44450</v>
      </c>
      <c r="D62" s="73">
        <f>IF(+All!$F106="Georgia Tech",+All!D106,IF(+All!$H106="Georgia Tech",+All!D106,0))</f>
        <v>0.5</v>
      </c>
      <c r="E62" s="707" t="str">
        <f>IF(+All!$F106="Georgia Tech",+All!E106,IF(+All!$H106="Georgia Tech",+All!E106,0))</f>
        <v>ESPNU</v>
      </c>
      <c r="F62" s="75" t="str">
        <f>IF(+All!$F106="Georgia Tech",+All!F106,IF(+All!$H106="Georgia Tech",+All!F106,0))</f>
        <v>1AA Kennesaw State</v>
      </c>
      <c r="G62" s="76" t="str">
        <f>IF(+All!$F106="Georgia Tech",+All!G106,IF(+All!$H106="Georgia Tech",+All!G106,0))</f>
        <v>1AA</v>
      </c>
      <c r="H62" s="75" t="str">
        <f>IF(+All!$F106="Georgia Tech",+All!H106,IF(+All!$H106="Georgia Tech",+All!H106,0))</f>
        <v>Georgia Tech</v>
      </c>
      <c r="I62" s="76" t="str">
        <f>IF(+All!$F106="Georgia Tech",+All!I106,IF(+All!$H106="Georgia Tech",+All!I106,0))</f>
        <v>ACC</v>
      </c>
      <c r="J62" s="706">
        <f>IF(+All!$F106="Georgia Tech",+All!J106,IF(+All!$H106="Georgia Tech",+All!J106,0))</f>
        <v>0</v>
      </c>
      <c r="K62" s="707">
        <f>IF(+All!$F106="Georgia Tech",+All!K106,IF(+All!$H106="Georgia Tech",+All!K106,0))</f>
        <v>0</v>
      </c>
      <c r="L62" s="78">
        <f>IF(+All!$F106="Georgia Tech",+All!L106,IF(+All!$H106="Georgia Tech",+All!L106,0))</f>
        <v>0</v>
      </c>
      <c r="M62" s="79">
        <f>IF(+All!$F106="Georgia Tech",+All!M106,IF(+All!$H106="Georgia Tech",+All!M106,0))</f>
        <v>0</v>
      </c>
      <c r="N62" s="706" t="str">
        <f>IF(+All!$F106="Georgia Tech",+All!N106,IF(+All!$H106="Georgia Tech",+All!N106,0))</f>
        <v>Georgia Tech</v>
      </c>
      <c r="O62" s="708">
        <f>IF(+All!$F106="Georgia Tech",+All!O106,IF(+All!$H106="Georgia Tech",+All!O106,0))</f>
        <v>45</v>
      </c>
      <c r="P62" s="708" t="str">
        <f>IF(+All!$F106="Georgia Tech",+All!P106,IF(+All!$H106="Georgia Tech",+All!P106,0))</f>
        <v>1AA Kennesaw State</v>
      </c>
      <c r="Q62" s="707">
        <f>IF(+All!$F106="Georgia Tech",+All!Q106,IF(+All!$H106="Georgia Tech",+All!Q106,0))</f>
        <v>17</v>
      </c>
      <c r="R62" s="706">
        <f>IF(+All!$F106="Georgia Tech",+All!R106,IF(+All!$H106="Georgia Tech",+All!R106,0))</f>
        <v>0</v>
      </c>
      <c r="S62" s="708">
        <f>IF(+All!$F106="Georgia Tech",+All!S106,IF(+All!$H106="Georgia Tech",+All!S106,0))</f>
        <v>0</v>
      </c>
      <c r="T62" s="706">
        <f>IF(+All!$F106="Georgia Tech",+All!T106,IF(+All!$H106="Georgia Tech",+All!T106,0))</f>
        <v>0</v>
      </c>
      <c r="U62" s="707">
        <f>IF(+All!$F106="Georgia Tech",+All!U106,IF(+All!$H106="Georgia Tech",+All!U106,0))</f>
        <v>0</v>
      </c>
    </row>
    <row r="63" spans="1:21" ht="16" x14ac:dyDescent="0.8">
      <c r="A63" s="70">
        <f>IF(+All!$F185="Georgia Tech",+All!A185,IF(+All!$H185="Georgia Tech",+All!A185,0))</f>
        <v>3</v>
      </c>
      <c r="B63" s="480" t="str">
        <f>IF(+All!$F185="Georgia Tech",+All!B185,IF(+All!$H185="Georgia Tech",+All!B185,0))</f>
        <v>Sat</v>
      </c>
      <c r="C63" s="72">
        <f>IF(+All!$F185="Georgia Tech",+All!C185,IF(+All!$H185="Georgia Tech",+All!C185,0))</f>
        <v>44457</v>
      </c>
      <c r="D63" s="73">
        <f>IF(+All!$F185="Georgia Tech",+All!D185,IF(+All!$H185="Georgia Tech",+All!D185,0))</f>
        <v>0.64583333333333337</v>
      </c>
      <c r="E63" s="707" t="str">
        <f>IF(+All!$F185="Georgia Tech",+All!E185,IF(+All!$H185="Georgia Tech",+All!E185,0))</f>
        <v>ABC</v>
      </c>
      <c r="F63" s="75" t="str">
        <f>IF(+All!$F185="Georgia Tech",+All!F185,IF(+All!$H185="Georgia Tech",+All!F185,0))</f>
        <v>Georgia Tech</v>
      </c>
      <c r="G63" s="76" t="str">
        <f>IF(+All!$F185="Georgia Tech",+All!G185,IF(+All!$H185="Georgia Tech",+All!G185,0))</f>
        <v>ACC</v>
      </c>
      <c r="H63" s="75" t="str">
        <f>IF(+All!$F185="Georgia Tech",+All!H185,IF(+All!$H185="Georgia Tech",+All!H185,0))</f>
        <v>Clemson</v>
      </c>
      <c r="I63" s="76" t="str">
        <f>IF(+All!$F185="Georgia Tech",+All!I185,IF(+All!$H185="Georgia Tech",+All!I185,0))</f>
        <v>ACC</v>
      </c>
      <c r="J63" s="706" t="str">
        <f>IF(+All!$F185="Georgia Tech",+All!J185,IF(+All!$H185="Georgia Tech",+All!J185,0))</f>
        <v>Clemson</v>
      </c>
      <c r="K63" s="707" t="str">
        <f>IF(+All!$F185="Georgia Tech",+All!K185,IF(+All!$H185="Georgia Tech",+All!K185,0))</f>
        <v>Georgia Tech</v>
      </c>
      <c r="L63" s="78">
        <f>IF(+All!$F185="Georgia Tech",+All!L185,IF(+All!$H185="Georgia Tech",+All!L185,0))</f>
        <v>28</v>
      </c>
      <c r="M63" s="79">
        <f>IF(+All!$F185="Georgia Tech",+All!M185,IF(+All!$H185="Georgia Tech",+All!M185,0))</f>
        <v>52</v>
      </c>
      <c r="N63" s="706" t="str">
        <f>IF(+All!$F185="Georgia Tech",+All!N185,IF(+All!$H185="Georgia Tech",+All!N185,0))</f>
        <v>Clemson</v>
      </c>
      <c r="O63" s="708">
        <f>IF(+All!$F185="Georgia Tech",+All!O185,IF(+All!$H185="Georgia Tech",+All!O185,0))</f>
        <v>14</v>
      </c>
      <c r="P63" s="708" t="str">
        <f>IF(+All!$F185="Georgia Tech",+All!P185,IF(+All!$H185="Georgia Tech",+All!P185,0))</f>
        <v>Georgia Tech</v>
      </c>
      <c r="Q63" s="707">
        <f>IF(+All!$F185="Georgia Tech",+All!Q185,IF(+All!$H185="Georgia Tech",+All!Q185,0))</f>
        <v>8</v>
      </c>
      <c r="R63" s="706" t="str">
        <f>IF(+All!$F185="Georgia Tech",+All!R185,IF(+All!$H185="Georgia Tech",+All!R185,0))</f>
        <v>Georgia Tech</v>
      </c>
      <c r="S63" s="708" t="str">
        <f>IF(+All!$F185="Georgia Tech",+All!S185,IF(+All!$H185="Georgia Tech",+All!S185,0))</f>
        <v>Clemson</v>
      </c>
      <c r="T63" s="706" t="str">
        <f>IF(+All!$F185="Georgia Tech",+All!T185,IF(+All!$H185="Georgia Tech",+All!T185,0))</f>
        <v>Georgia Tech</v>
      </c>
      <c r="U63" s="707" t="str">
        <f>IF(+All!$F185="Georgia Tech",+All!U185,IF(+All!$H185="Georgia Tech",+All!U185,0))</f>
        <v>W</v>
      </c>
    </row>
    <row r="64" spans="1:21" ht="16" x14ac:dyDescent="0.8">
      <c r="A64" s="70">
        <f>IF(+All!$F270="Georgia Tech",+All!A270,IF(+All!$H270="Georgia Tech",+All!A270,0))</f>
        <v>4</v>
      </c>
      <c r="B64" s="480" t="str">
        <f>IF(+All!$F270="Georgia Tech",+All!B270,IF(+All!$H270="Georgia Tech",+All!B270,0))</f>
        <v>Sat</v>
      </c>
      <c r="C64" s="72">
        <f>IF(+All!$F270="Georgia Tech",+All!C270,IF(+All!$H270="Georgia Tech",+All!C270,0))</f>
        <v>44464</v>
      </c>
      <c r="D64" s="73">
        <f>IF(+All!$F270="Georgia Tech",+All!D270,IF(+All!$H270="Georgia Tech",+All!D270,0))</f>
        <v>0.8125</v>
      </c>
      <c r="E64" s="707" t="str">
        <f>IF(+All!$F270="Georgia Tech",+All!E270,IF(+All!$H270="Georgia Tech",+All!E270,0))</f>
        <v>ACC</v>
      </c>
      <c r="F64" s="75" t="str">
        <f>IF(+All!$F270="Georgia Tech",+All!F270,IF(+All!$H270="Georgia Tech",+All!F270,0))</f>
        <v>North Carolina</v>
      </c>
      <c r="G64" s="76" t="str">
        <f>IF(+All!$F270="Georgia Tech",+All!G270,IF(+All!$H270="Georgia Tech",+All!G270,0))</f>
        <v>ACC</v>
      </c>
      <c r="H64" s="75" t="str">
        <f>IF(+All!$F270="Georgia Tech",+All!H270,IF(+All!$H270="Georgia Tech",+All!H270,0))</f>
        <v>Georgia Tech</v>
      </c>
      <c r="I64" s="76" t="str">
        <f>IF(+All!$F270="Georgia Tech",+All!I270,IF(+All!$H270="Georgia Tech",+All!I270,0))</f>
        <v>ACC</v>
      </c>
      <c r="J64" s="706" t="str">
        <f>IF(+All!$F270="Georgia Tech",+All!J270,IF(+All!$H270="Georgia Tech",+All!J270,0))</f>
        <v>North Carolina</v>
      </c>
      <c r="K64" s="707" t="str">
        <f>IF(+All!$F270="Georgia Tech",+All!K270,IF(+All!$H270="Georgia Tech",+All!K270,0))</f>
        <v>Georgia Tech</v>
      </c>
      <c r="L64" s="78">
        <f>IF(+All!$F270="Georgia Tech",+All!L270,IF(+All!$H270="Georgia Tech",+All!L270,0))</f>
        <v>12.5</v>
      </c>
      <c r="M64" s="79">
        <f>IF(+All!$F270="Georgia Tech",+All!M270,IF(+All!$H270="Georgia Tech",+All!M270,0))</f>
        <v>63</v>
      </c>
      <c r="N64" s="706" t="str">
        <f>IF(+All!$F270="Georgia Tech",+All!N270,IF(+All!$H270="Georgia Tech",+All!N270,0))</f>
        <v>Georgia Tech</v>
      </c>
      <c r="O64" s="708">
        <f>IF(+All!$F270="Georgia Tech",+All!O270,IF(+All!$H270="Georgia Tech",+All!O270,0))</f>
        <v>45</v>
      </c>
      <c r="P64" s="708" t="str">
        <f>IF(+All!$F270="Georgia Tech",+All!P270,IF(+All!$H270="Georgia Tech",+All!P270,0))</f>
        <v>North Carolina</v>
      </c>
      <c r="Q64" s="707">
        <f>IF(+All!$F270="Georgia Tech",+All!Q270,IF(+All!$H270="Georgia Tech",+All!Q270,0))</f>
        <v>22</v>
      </c>
      <c r="R64" s="706" t="str">
        <f>IF(+All!$F270="Georgia Tech",+All!R270,IF(+All!$H270="Georgia Tech",+All!R270,0))</f>
        <v>Georgia Tech</v>
      </c>
      <c r="S64" s="708" t="str">
        <f>IF(+All!$F270="Georgia Tech",+All!S270,IF(+All!$H270="Georgia Tech",+All!S270,0))</f>
        <v>North Carolina</v>
      </c>
      <c r="T64" s="706" t="str">
        <f>IF(+All!$F270="Georgia Tech",+All!T270,IF(+All!$H270="Georgia Tech",+All!T270,0))</f>
        <v>North Carolina</v>
      </c>
      <c r="U64" s="707" t="str">
        <f>IF(+All!$F270="Georgia Tech",+All!U270,IF(+All!$H270="Georgia Tech",+All!U270,0))</f>
        <v>L</v>
      </c>
    </row>
    <row r="65" spans="1:21" ht="16" x14ac:dyDescent="0.8">
      <c r="A65" s="70">
        <f>IF(+All!$F338="Georgia Tech",+All!A338,IF(+All!$H338="Georgia Tech",+All!A338,0))</f>
        <v>5</v>
      </c>
      <c r="B65" s="480" t="str">
        <f>IF(+All!$F338="Georgia Tech",+All!B338,IF(+All!$H338="Georgia Tech",+All!B338,0))</f>
        <v>Sat</v>
      </c>
      <c r="C65" s="72">
        <f>IF(+All!$F338="Georgia Tech",+All!C338,IF(+All!$H338="Georgia Tech",+All!C338,0))</f>
        <v>44471</v>
      </c>
      <c r="D65" s="73">
        <f>IF(+All!$F338="Georgia Tech",+All!D338,IF(+All!$H338="Georgia Tech",+All!D338,0))</f>
        <v>0.5</v>
      </c>
      <c r="E65" s="707" t="str">
        <f>IF(+All!$F338="Georgia Tech",+All!E338,IF(+All!$H338="Georgia Tech",+All!E338,0))</f>
        <v>ACC</v>
      </c>
      <c r="F65" s="75" t="str">
        <f>IF(+All!$F338="Georgia Tech",+All!F338,IF(+All!$H338="Georgia Tech",+All!F338,0))</f>
        <v>Pittsburgh</v>
      </c>
      <c r="G65" s="76" t="str">
        <f>IF(+All!$F338="Georgia Tech",+All!G338,IF(+All!$H338="Georgia Tech",+All!G338,0))</f>
        <v>ACC</v>
      </c>
      <c r="H65" s="75" t="str">
        <f>IF(+All!$F338="Georgia Tech",+All!H338,IF(+All!$H338="Georgia Tech",+All!H338,0))</f>
        <v>Georgia Tech</v>
      </c>
      <c r="I65" s="76" t="str">
        <f>IF(+All!$F338="Georgia Tech",+All!I338,IF(+All!$H338="Georgia Tech",+All!I338,0))</f>
        <v>ACC</v>
      </c>
      <c r="J65" s="706" t="str">
        <f>IF(+All!$F338="Georgia Tech",+All!J338,IF(+All!$H338="Georgia Tech",+All!J338,0))</f>
        <v>Pittsburgh</v>
      </c>
      <c r="K65" s="707" t="str">
        <f>IF(+All!$F338="Georgia Tech",+All!K338,IF(+All!$H338="Georgia Tech",+All!K338,0))</f>
        <v>Georgia Tech</v>
      </c>
      <c r="L65" s="78">
        <f>IF(+All!$F338="Georgia Tech",+All!L338,IF(+All!$H338="Georgia Tech",+All!L338,0))</f>
        <v>3.5</v>
      </c>
      <c r="M65" s="79">
        <f>IF(+All!$F338="Georgia Tech",+All!M338,IF(+All!$H338="Georgia Tech",+All!M338,0))</f>
        <v>58.5</v>
      </c>
      <c r="N65" s="706" t="str">
        <f>IF(+All!$F338="Georgia Tech",+All!N338,IF(+All!$H338="Georgia Tech",+All!N338,0))</f>
        <v>Pittsburgh</v>
      </c>
      <c r="O65" s="708">
        <f>IF(+All!$F338="Georgia Tech",+All!O338,IF(+All!$H338="Georgia Tech",+All!O338,0))</f>
        <v>53</v>
      </c>
      <c r="P65" s="708" t="str">
        <f>IF(+All!$F338="Georgia Tech",+All!P338,IF(+All!$H338="Georgia Tech",+All!P338,0))</f>
        <v>Georgia Tech</v>
      </c>
      <c r="Q65" s="707">
        <f>IF(+All!$F338="Georgia Tech",+All!Q338,IF(+All!$H338="Georgia Tech",+All!Q338,0))</f>
        <v>21</v>
      </c>
      <c r="R65" s="706" t="str">
        <f>IF(+All!$F338="Georgia Tech",+All!R338,IF(+All!$H338="Georgia Tech",+All!R338,0))</f>
        <v>Pittsburgh</v>
      </c>
      <c r="S65" s="708" t="str">
        <f>IF(+All!$F338="Georgia Tech",+All!S338,IF(+All!$H338="Georgia Tech",+All!S338,0))</f>
        <v>Georgia Tech</v>
      </c>
      <c r="T65" s="706" t="str">
        <f>IF(+All!$F338="Georgia Tech",+All!T338,IF(+All!$H338="Georgia Tech",+All!T338,0))</f>
        <v>Georgia Tech</v>
      </c>
      <c r="U65" s="707" t="str">
        <f>IF(+All!$F338="Georgia Tech",+All!U338,IF(+All!$H338="Georgia Tech",+All!U338,0))</f>
        <v>L</v>
      </c>
    </row>
    <row r="66" spans="1:21" ht="16" x14ac:dyDescent="0.8">
      <c r="A66" s="70">
        <f>IF(+All!$F405="Georgia Tech",+All!A405,IF(+All!$H405="Georgia Tech",+All!A405,0))</f>
        <v>6</v>
      </c>
      <c r="B66" s="480" t="str">
        <f>IF(+All!$F405="Georgia Tech",+All!B405,IF(+All!$H405="Georgia Tech",+All!B405,0))</f>
        <v>Sat</v>
      </c>
      <c r="C66" s="72">
        <f>IF(+All!$F405="Georgia Tech",+All!C405,IF(+All!$H405="Georgia Tech",+All!C405,0))</f>
        <v>44478</v>
      </c>
      <c r="D66" s="73">
        <f>IF(+All!$F405="Georgia Tech",+All!D405,IF(+All!$H405="Georgia Tech",+All!D405,0))</f>
        <v>0.52083333333333337</v>
      </c>
      <c r="E66" s="707" t="str">
        <f>IF(+All!$F405="Georgia Tech",+All!E405,IF(+All!$H405="Georgia Tech",+All!E405,0))</f>
        <v>espn3</v>
      </c>
      <c r="F66" s="75" t="str">
        <f>IF(+All!$F405="Georgia Tech",+All!F405,IF(+All!$H405="Georgia Tech",+All!F405,0))</f>
        <v>Georgia Tech</v>
      </c>
      <c r="G66" s="76" t="str">
        <f>IF(+All!$F405="Georgia Tech",+All!G405,IF(+All!$H405="Georgia Tech",+All!G405,0))</f>
        <v>ACC</v>
      </c>
      <c r="H66" s="75" t="str">
        <f>IF(+All!$F405="Georgia Tech",+All!H405,IF(+All!$H405="Georgia Tech",+All!H405,0))</f>
        <v>Duke</v>
      </c>
      <c r="I66" s="76" t="str">
        <f>IF(+All!$F405="Georgia Tech",+All!I405,IF(+All!$H405="Georgia Tech",+All!I405,0))</f>
        <v>ACC</v>
      </c>
      <c r="J66" s="706" t="str">
        <f>IF(+All!$F405="Georgia Tech",+All!J405,IF(+All!$H405="Georgia Tech",+All!J405,0))</f>
        <v>Georgia Tech</v>
      </c>
      <c r="K66" s="707" t="str">
        <f>IF(+All!$F405="Georgia Tech",+All!K405,IF(+All!$H405="Georgia Tech",+All!K405,0))</f>
        <v>Duke</v>
      </c>
      <c r="L66" s="78">
        <f>IF(+All!$F405="Georgia Tech",+All!L405,IF(+All!$H405="Georgia Tech",+All!L405,0))</f>
        <v>4.5</v>
      </c>
      <c r="M66" s="79">
        <f>IF(+All!$F405="Georgia Tech",+All!M405,IF(+All!$H405="Georgia Tech",+All!M405,0))</f>
        <v>60.5</v>
      </c>
      <c r="N66" s="706" t="str">
        <f>IF(+All!$F405="Georgia Tech",+All!N405,IF(+All!$H405="Georgia Tech",+All!N405,0))</f>
        <v>Georgia Tech</v>
      </c>
      <c r="O66" s="708">
        <f>IF(+All!$F405="Georgia Tech",+All!O405,IF(+All!$H405="Georgia Tech",+All!O405,0))</f>
        <v>31</v>
      </c>
      <c r="P66" s="708" t="str">
        <f>IF(+All!$F405="Georgia Tech",+All!P405,IF(+All!$H405="Georgia Tech",+All!P405,0))</f>
        <v>Duke</v>
      </c>
      <c r="Q66" s="707">
        <f>IF(+All!$F405="Georgia Tech",+All!Q405,IF(+All!$H405="Georgia Tech",+All!Q405,0))</f>
        <v>27</v>
      </c>
      <c r="R66" s="706" t="str">
        <f>IF(+All!$F405="Georgia Tech",+All!R405,IF(+All!$H405="Georgia Tech",+All!R405,0))</f>
        <v>Duke</v>
      </c>
      <c r="S66" s="708" t="str">
        <f>IF(+All!$F405="Georgia Tech",+All!S405,IF(+All!$H405="Georgia Tech",+All!S405,0))</f>
        <v>Georgia Tech</v>
      </c>
      <c r="T66" s="706" t="str">
        <f>IF(+All!$F405="Georgia Tech",+All!T405,IF(+All!$H405="Georgia Tech",+All!T405,0))</f>
        <v>Georgia Tech</v>
      </c>
      <c r="U66" s="707" t="str">
        <f>IF(+All!$F405="Georgia Tech",+All!U405,IF(+All!$H405="Georgia Tech",+All!U405,0))</f>
        <v>L</v>
      </c>
    </row>
    <row r="67" spans="1:21" ht="16" x14ac:dyDescent="0.8">
      <c r="A67" s="70">
        <f>IF(+All!$F535="Georgia Tech",+All!A535,IF(+All!$H535="Georgia Tech",+All!A535,0))</f>
        <v>7</v>
      </c>
      <c r="B67" s="480" t="str">
        <f>IF(+All!$F535="Georgia Tech",+All!B535,IF(+All!$H535="Georgia Tech",+All!B535,0))</f>
        <v>Sat</v>
      </c>
      <c r="C67" s="72">
        <f>IF(+All!$F535="Georgia Tech",+All!C535,IF(+All!$H535="Georgia Tech",+All!C535,0))</f>
        <v>44485</v>
      </c>
      <c r="D67" s="73">
        <f>IF(+All!$F535="Georgia Tech",+All!D535,IF(+All!$H535="Georgia Tech",+All!D535,0))</f>
        <v>0</v>
      </c>
      <c r="E67" s="707">
        <f>IF(+All!$F535="Georgia Tech",+All!E535,IF(+All!$H535="Georgia Tech",+All!E535,0))</f>
        <v>0</v>
      </c>
      <c r="F67" s="75" t="str">
        <f>IF(+All!$F535="Georgia Tech",+All!F535,IF(+All!$H535="Georgia Tech",+All!F535,0))</f>
        <v>Georgia Tech</v>
      </c>
      <c r="G67" s="76" t="str">
        <f>IF(+All!$F535="Georgia Tech",+All!G535,IF(+All!$H535="Georgia Tech",+All!G535,0))</f>
        <v>ACC</v>
      </c>
      <c r="H67" s="75" t="str">
        <f>IF(+All!$F535="Georgia Tech",+All!H535,IF(+All!$H535="Georgia Tech",+All!H535,0))</f>
        <v>Open</v>
      </c>
      <c r="I67" s="76" t="str">
        <f>IF(+All!$F535="Georgia Tech",+All!I535,IF(+All!$H535="Georgia Tech",+All!I535,0))</f>
        <v>ZZZ</v>
      </c>
      <c r="J67" s="706">
        <f>IF(+All!$F535="Georgia Tech",+All!J535,IF(+All!$H535="Georgia Tech",+All!J535,0))</f>
        <v>0</v>
      </c>
      <c r="K67" s="707">
        <f>IF(+All!$F535="Georgia Tech",+All!K535,IF(+All!$H535="Georgia Tech",+All!K535,0))</f>
        <v>0</v>
      </c>
      <c r="L67" s="78">
        <f>IF(+All!$F535="Georgia Tech",+All!L535,IF(+All!$H535="Georgia Tech",+All!L535,0))</f>
        <v>0</v>
      </c>
      <c r="M67" s="79">
        <f>IF(+All!$F535="Georgia Tech",+All!M535,IF(+All!$H535="Georgia Tech",+All!M535,0))</f>
        <v>0</v>
      </c>
      <c r="N67" s="706">
        <f>IF(+All!$F535="Georgia Tech",+All!N535,IF(+All!$H535="Georgia Tech",+All!N535,0))</f>
        <v>0</v>
      </c>
      <c r="O67" s="708">
        <f>IF(+All!$F535="Georgia Tech",+All!O535,IF(+All!$H535="Georgia Tech",+All!O535,0))</f>
        <v>0</v>
      </c>
      <c r="P67" s="708">
        <f>IF(+All!$F535="Georgia Tech",+All!P535,IF(+All!$H535="Georgia Tech",+All!P535,0))</f>
        <v>0</v>
      </c>
      <c r="Q67" s="707">
        <f>IF(+All!$F535="Georgia Tech",+All!Q535,IF(+All!$H535="Georgia Tech",+All!Q535,0))</f>
        <v>0</v>
      </c>
      <c r="R67" s="706">
        <f>IF(+All!$F535="Georgia Tech",+All!R535,IF(+All!$H535="Georgia Tech",+All!R535,0))</f>
        <v>0</v>
      </c>
      <c r="S67" s="708">
        <f>IF(+All!$F535="Georgia Tech",+All!S535,IF(+All!$H535="Georgia Tech",+All!S535,0))</f>
        <v>0</v>
      </c>
      <c r="T67" s="706">
        <f>IF(+All!$F535="Georgia Tech",+All!T535,IF(+All!$H535="Georgia Tech",+All!T535,0))</f>
        <v>0</v>
      </c>
      <c r="U67" s="707">
        <f>IF(+All!$F535="Georgia Tech",+All!U535,IF(+All!$H535="Georgia Tech",+All!U535,0))</f>
        <v>0</v>
      </c>
    </row>
    <row r="68" spans="1:21" ht="16" x14ac:dyDescent="0.8">
      <c r="A68" s="70">
        <f>IF(+All!$F571="Georgia Tech",+All!A571,IF(+All!$H571="Georgia Tech",+All!A571,0))</f>
        <v>8</v>
      </c>
      <c r="B68" s="480" t="str">
        <f>IF(+All!$F571="Georgia Tech",+All!B571,IF(+All!$H571="Georgia Tech",+All!B571,0))</f>
        <v>Sat</v>
      </c>
      <c r="C68" s="72">
        <f>IF(+All!$F571="Georgia Tech",+All!C571,IF(+All!$H571="Georgia Tech",+All!C571,0))</f>
        <v>44492</v>
      </c>
      <c r="D68" s="73">
        <f>IF(+All!$F571="Georgia Tech",+All!D571,IF(+All!$H571="Georgia Tech",+All!D571,0))</f>
        <v>0.8125</v>
      </c>
      <c r="E68" s="707" t="str">
        <f>IF(+All!$F571="Georgia Tech",+All!E571,IF(+All!$H571="Georgia Tech",+All!E571,0))</f>
        <v>ACC</v>
      </c>
      <c r="F68" s="75" t="str">
        <f>IF(+All!$F571="Georgia Tech",+All!F571,IF(+All!$H571="Georgia Tech",+All!F571,0))</f>
        <v>Georgia Tech</v>
      </c>
      <c r="G68" s="76" t="str">
        <f>IF(+All!$F571="Georgia Tech",+All!G571,IF(+All!$H571="Georgia Tech",+All!G571,0))</f>
        <v>ACC</v>
      </c>
      <c r="H68" s="75" t="str">
        <f>IF(+All!$F571="Georgia Tech",+All!H571,IF(+All!$H571="Georgia Tech",+All!H571,0))</f>
        <v>Virginia</v>
      </c>
      <c r="I68" s="76" t="str">
        <f>IF(+All!$F571="Georgia Tech",+All!I571,IF(+All!$H571="Georgia Tech",+All!I571,0))</f>
        <v>ACC</v>
      </c>
      <c r="J68" s="706" t="str">
        <f>IF(+All!$F571="Georgia Tech",+All!J571,IF(+All!$H571="Georgia Tech",+All!J571,0))</f>
        <v>Virginia</v>
      </c>
      <c r="K68" s="707" t="str">
        <f>IF(+All!$F571="Georgia Tech",+All!K571,IF(+All!$H571="Georgia Tech",+All!K571,0))</f>
        <v>Georgia Tech</v>
      </c>
      <c r="L68" s="78">
        <f>IF(+All!$F571="Georgia Tech",+All!L571,IF(+All!$H571="Georgia Tech",+All!L571,0))</f>
        <v>7</v>
      </c>
      <c r="M68" s="79">
        <f>IF(+All!$F571="Georgia Tech",+All!M571,IF(+All!$H571="Georgia Tech",+All!M571,0))</f>
        <v>62</v>
      </c>
      <c r="N68" s="706" t="str">
        <f>IF(+All!$F571="Georgia Tech",+All!N571,IF(+All!$H571="Georgia Tech",+All!N571,0))</f>
        <v>Virginia</v>
      </c>
      <c r="O68" s="708">
        <f>IF(+All!$F571="Georgia Tech",+All!O571,IF(+All!$H571="Georgia Tech",+All!O571,0))</f>
        <v>48</v>
      </c>
      <c r="P68" s="708" t="str">
        <f>IF(+All!$F571="Georgia Tech",+All!P571,IF(+All!$H571="Georgia Tech",+All!P571,0))</f>
        <v>Georgia Tech</v>
      </c>
      <c r="Q68" s="707">
        <f>IF(+All!$F571="Georgia Tech",+All!Q571,IF(+All!$H571="Georgia Tech",+All!Q571,0))</f>
        <v>40</v>
      </c>
      <c r="R68" s="706" t="str">
        <f>IF(+All!$F571="Georgia Tech",+All!R571,IF(+All!$H571="Georgia Tech",+All!R571,0))</f>
        <v>Virginia</v>
      </c>
      <c r="S68" s="708" t="str">
        <f>IF(+All!$F571="Georgia Tech",+All!S571,IF(+All!$H571="Georgia Tech",+All!S571,0))</f>
        <v>Georgia Tech</v>
      </c>
      <c r="T68" s="706" t="str">
        <f>IF(+All!$F571="Georgia Tech",+All!T571,IF(+All!$H571="Georgia Tech",+All!T571,0))</f>
        <v>Georgia Tech</v>
      </c>
      <c r="U68" s="707" t="str">
        <f>IF(+All!$F571="Georgia Tech",+All!U571,IF(+All!$H571="Georgia Tech",+All!U571,0))</f>
        <v>L</v>
      </c>
    </row>
    <row r="69" spans="1:21" ht="15.75" customHeight="1" x14ac:dyDescent="0.8">
      <c r="A69" s="70">
        <f>IF(+All!$F640="Georgia Tech",+All!A640,IF(+All!$H640="Georgia Tech",+All!A640,0))</f>
        <v>9</v>
      </c>
      <c r="B69" s="480" t="str">
        <f>IF(+All!$F640="Georgia Tech",+All!B640,IF(+All!$H640="Georgia Tech",+All!B640,0))</f>
        <v>Sat</v>
      </c>
      <c r="C69" s="72">
        <f>IF(+All!$F640="Georgia Tech",+All!C640,IF(+All!$H640="Georgia Tech",+All!C640,0))</f>
        <v>44499</v>
      </c>
      <c r="D69" s="73">
        <f>IF(+All!$F640="Georgia Tech",+All!D640,IF(+All!$H640="Georgia Tech",+All!D640,0))</f>
        <v>0.5</v>
      </c>
      <c r="E69" s="707" t="str">
        <f>IF(+All!$F640="Georgia Tech",+All!E640,IF(+All!$H640="Georgia Tech",+All!E640,0))</f>
        <v>espn3</v>
      </c>
      <c r="F69" s="75" t="str">
        <f>IF(+All!$F640="Georgia Tech",+All!F640,IF(+All!$H640="Georgia Tech",+All!F640,0))</f>
        <v>Virginia Tech</v>
      </c>
      <c r="G69" s="76" t="str">
        <f>IF(+All!$F640="Georgia Tech",+All!G640,IF(+All!$H640="Georgia Tech",+All!G640,0))</f>
        <v>ACC</v>
      </c>
      <c r="H69" s="75" t="str">
        <f>IF(+All!$F640="Georgia Tech",+All!H640,IF(+All!$H640="Georgia Tech",+All!H640,0))</f>
        <v>Georgia Tech</v>
      </c>
      <c r="I69" s="76" t="str">
        <f>IF(+All!$F640="Georgia Tech",+All!I640,IF(+All!$H640="Georgia Tech",+All!I640,0))</f>
        <v>ACC</v>
      </c>
      <c r="J69" s="706" t="str">
        <f>IF(+All!$F640="Georgia Tech",+All!J640,IF(+All!$H640="Georgia Tech",+All!J640,0))</f>
        <v>Georgia Tech</v>
      </c>
      <c r="K69" s="707" t="str">
        <f>IF(+All!$F640="Georgia Tech",+All!K640,IF(+All!$H640="Georgia Tech",+All!K640,0))</f>
        <v>Virginia Tech</v>
      </c>
      <c r="L69" s="78">
        <f>IF(+All!$F640="Georgia Tech",+All!L640,IF(+All!$H640="Georgia Tech",+All!L640,0))</f>
        <v>4</v>
      </c>
      <c r="M69" s="79">
        <f>IF(+All!$F640="Georgia Tech",+All!M640,IF(+All!$H640="Georgia Tech",+All!M640,0))</f>
        <v>55.5</v>
      </c>
      <c r="N69" s="706" t="str">
        <f>IF(+All!$F640="Georgia Tech",+All!N640,IF(+All!$H640="Georgia Tech",+All!N640,0))</f>
        <v>Virginia Tech</v>
      </c>
      <c r="O69" s="708">
        <f>IF(+All!$F640="Georgia Tech",+All!O640,IF(+All!$H640="Georgia Tech",+All!O640,0))</f>
        <v>26</v>
      </c>
      <c r="P69" s="708" t="str">
        <f>IF(+All!$F640="Georgia Tech",+All!P640,IF(+All!$H640="Georgia Tech",+All!P640,0))</f>
        <v>Georgia Tech</v>
      </c>
      <c r="Q69" s="707">
        <f>IF(+All!$F640="Georgia Tech",+All!Q640,IF(+All!$H640="Georgia Tech",+All!Q640,0))</f>
        <v>17</v>
      </c>
      <c r="R69" s="706" t="str">
        <f>IF(+All!$F640="Georgia Tech",+All!R640,IF(+All!$H640="Georgia Tech",+All!R640,0))</f>
        <v>Virginia Tech</v>
      </c>
      <c r="S69" s="708" t="str">
        <f>IF(+All!$F640="Georgia Tech",+All!S640,IF(+All!$H640="Georgia Tech",+All!S640,0))</f>
        <v>Georgia Tech</v>
      </c>
      <c r="T69" s="706" t="str">
        <f>IF(+All!$F640="Georgia Tech",+All!T640,IF(+All!$H640="Georgia Tech",+All!T640,0))</f>
        <v>Georgia Tech</v>
      </c>
      <c r="U69" s="707" t="str">
        <f>IF(+All!$F640="Georgia Tech",+All!U640,IF(+All!$H640="Georgia Tech",+All!U640,0))</f>
        <v>L</v>
      </c>
    </row>
    <row r="70" spans="1:21" ht="15.75" customHeight="1" x14ac:dyDescent="0.8">
      <c r="A70" s="70">
        <f>IF(+All!$F724="Georgia Tech",+All!A724,IF(+All!$H724="Georgia Tech",+All!A724,0))</f>
        <v>10</v>
      </c>
      <c r="B70" s="480" t="str">
        <f>IF(+All!$F724="Georgia Tech",+All!B724,IF(+All!$H724="Georgia Tech",+All!B724,0))</f>
        <v>Sat</v>
      </c>
      <c r="C70" s="72">
        <f>IF(+All!$F724="Georgia Tech",+All!C724,IF(+All!$H724="Georgia Tech",+All!C724,0))</f>
        <v>44506</v>
      </c>
      <c r="D70" s="73">
        <f>IF(+All!$F724="Georgia Tech",+All!D724,IF(+All!$H724="Georgia Tech",+All!D724,0))</f>
        <v>0.52083333333333337</v>
      </c>
      <c r="E70" s="707" t="str">
        <f>IF(+All!$F724="Georgia Tech",+All!E724,IF(+All!$H724="Georgia Tech",+All!E724,0))</f>
        <v>espn3</v>
      </c>
      <c r="F70" s="75" t="str">
        <f>IF(+All!$F724="Georgia Tech",+All!F724,IF(+All!$H724="Georgia Tech",+All!F724,0))</f>
        <v>Georgia Tech</v>
      </c>
      <c r="G70" s="76" t="str">
        <f>IF(+All!$F724="Georgia Tech",+All!G724,IF(+All!$H724="Georgia Tech",+All!G724,0))</f>
        <v>ACC</v>
      </c>
      <c r="H70" s="75" t="str">
        <f>IF(+All!$F724="Georgia Tech",+All!H724,IF(+All!$H724="Georgia Tech",+All!H724,0))</f>
        <v>Miami (FL)</v>
      </c>
      <c r="I70" s="76" t="str">
        <f>IF(+All!$F724="Georgia Tech",+All!I724,IF(+All!$H724="Georgia Tech",+All!I724,0))</f>
        <v>ACC</v>
      </c>
      <c r="J70" s="706" t="str">
        <f>IF(+All!$F724="Georgia Tech",+All!J724,IF(+All!$H724="Georgia Tech",+All!J724,0))</f>
        <v>Miami (FL)</v>
      </c>
      <c r="K70" s="707" t="str">
        <f>IF(+All!$F724="Georgia Tech",+All!K724,IF(+All!$H724="Georgia Tech",+All!K724,0))</f>
        <v>Georgia Tech</v>
      </c>
      <c r="L70" s="78">
        <f>IF(+All!$F724="Georgia Tech",+All!L724,IF(+All!$H724="Georgia Tech",+All!L724,0))</f>
        <v>10</v>
      </c>
      <c r="M70" s="79">
        <f>IF(+All!$F724="Georgia Tech",+All!M724,IF(+All!$H724="Georgia Tech",+All!M724,0))</f>
        <v>63.5</v>
      </c>
      <c r="N70" s="706" t="str">
        <f>IF(+All!$F724="Georgia Tech",+All!N724,IF(+All!$H724="Georgia Tech",+All!N724,0))</f>
        <v>Miami (FL)</v>
      </c>
      <c r="O70" s="708">
        <f>IF(+All!$F724="Georgia Tech",+All!O724,IF(+All!$H724="Georgia Tech",+All!O724,0))</f>
        <v>33</v>
      </c>
      <c r="P70" s="708" t="str">
        <f>IF(+All!$F724="Georgia Tech",+All!P724,IF(+All!$H724="Georgia Tech",+All!P724,0))</f>
        <v>Georgia Tech</v>
      </c>
      <c r="Q70" s="707">
        <f>IF(+All!$F724="Georgia Tech",+All!Q724,IF(+All!$H724="Georgia Tech",+All!Q724,0))</f>
        <v>30</v>
      </c>
      <c r="R70" s="706" t="str">
        <f>IF(+All!$F724="Georgia Tech",+All!R724,IF(+All!$H724="Georgia Tech",+All!R724,0))</f>
        <v>Georgia Tech</v>
      </c>
      <c r="S70" s="708" t="str">
        <f>IF(+All!$F724="Georgia Tech",+All!S724,IF(+All!$H724="Georgia Tech",+All!S724,0))</f>
        <v>Miami (FL)</v>
      </c>
      <c r="T70" s="706" t="str">
        <f>IF(+All!$F724="Georgia Tech",+All!T724,IF(+All!$H724="Georgia Tech",+All!T724,0))</f>
        <v>Georgia Tech</v>
      </c>
      <c r="U70" s="707" t="str">
        <f>IF(+All!$F724="Georgia Tech",+All!U724,IF(+All!$H724="Georgia Tech",+All!U724,0))</f>
        <v>W</v>
      </c>
    </row>
    <row r="71" spans="1:21" ht="16" x14ac:dyDescent="0.8">
      <c r="A71" s="70">
        <f>IF(+All!$F795="Georgia Tech",+All!A795,IF(+All!$H795="Georgia Tech",+All!A795,0))</f>
        <v>11</v>
      </c>
      <c r="B71" s="480" t="str">
        <f>IF(+All!$F795="Georgia Tech",+All!B795,IF(+All!$H795="Georgia Tech",+All!B795,0))</f>
        <v>Sat</v>
      </c>
      <c r="C71" s="72">
        <f>IF(+All!$F795="Georgia Tech",+All!C795,IF(+All!$H795="Georgia Tech",+All!C795,0))</f>
        <v>44513</v>
      </c>
      <c r="D71" s="73">
        <f>IF(+All!$F795="Georgia Tech",+All!D795,IF(+All!$H795="Georgia Tech",+All!D795,0))</f>
        <v>0.64583333333333337</v>
      </c>
      <c r="E71" s="707" t="str">
        <f>IF(+All!$F795="Georgia Tech",+All!E795,IF(+All!$H795="Georgia Tech",+All!E795,0))</f>
        <v>espn3</v>
      </c>
      <c r="F71" s="75" t="str">
        <f>IF(+All!$F795="Georgia Tech",+All!F795,IF(+All!$H795="Georgia Tech",+All!F795,0))</f>
        <v>Boston College</v>
      </c>
      <c r="G71" s="76" t="str">
        <f>IF(+All!$F795="Georgia Tech",+All!G795,IF(+All!$H795="Georgia Tech",+All!G795,0))</f>
        <v>ACC</v>
      </c>
      <c r="H71" s="75" t="str">
        <f>IF(+All!$F795="Georgia Tech",+All!H795,IF(+All!$H795="Georgia Tech",+All!H795,0))</f>
        <v>Georgia Tech</v>
      </c>
      <c r="I71" s="76" t="str">
        <f>IF(+All!$F795="Georgia Tech",+All!I795,IF(+All!$H795="Georgia Tech",+All!I795,0))</f>
        <v>ACC</v>
      </c>
      <c r="J71" s="706" t="str">
        <f>IF(+All!$F795="Georgia Tech",+All!J795,IF(+All!$H795="Georgia Tech",+All!J795,0))</f>
        <v>Georgia Tech</v>
      </c>
      <c r="K71" s="707" t="str">
        <f>IF(+All!$F795="Georgia Tech",+All!K795,IF(+All!$H795="Georgia Tech",+All!K795,0))</f>
        <v>Boston College</v>
      </c>
      <c r="L71" s="78">
        <f>IF(+All!$F795="Georgia Tech",+All!L795,IF(+All!$H795="Georgia Tech",+All!L795,0))</f>
        <v>2</v>
      </c>
      <c r="M71" s="79">
        <f>IF(+All!$F795="Georgia Tech",+All!M795,IF(+All!$H795="Georgia Tech",+All!M795,0))</f>
        <v>52.5</v>
      </c>
      <c r="N71" s="706" t="str">
        <f>IF(+All!$F795="Georgia Tech",+All!N795,IF(+All!$H795="Georgia Tech",+All!N795,0))</f>
        <v>Boston College</v>
      </c>
      <c r="O71" s="708">
        <f>IF(+All!$F795="Georgia Tech",+All!O795,IF(+All!$H795="Georgia Tech",+All!O795,0))</f>
        <v>41</v>
      </c>
      <c r="P71" s="708" t="str">
        <f>IF(+All!$F795="Georgia Tech",+All!P795,IF(+All!$H795="Georgia Tech",+All!P795,0))</f>
        <v>Georgia Tech</v>
      </c>
      <c r="Q71" s="707">
        <f>IF(+All!$F795="Georgia Tech",+All!Q795,IF(+All!$H795="Georgia Tech",+All!Q795,0))</f>
        <v>30</v>
      </c>
      <c r="R71" s="706" t="str">
        <f>IF(+All!$F795="Georgia Tech",+All!R795,IF(+All!$H795="Georgia Tech",+All!R795,0))</f>
        <v>Boston College</v>
      </c>
      <c r="S71" s="708" t="str">
        <f>IF(+All!$F795="Georgia Tech",+All!S795,IF(+All!$H795="Georgia Tech",+All!S795,0))</f>
        <v>Georgia Tech</v>
      </c>
      <c r="T71" s="706" t="str">
        <f>IF(+All!$F795="Georgia Tech",+All!T795,IF(+All!$H795="Georgia Tech",+All!T795,0))</f>
        <v>Georgia Tech</v>
      </c>
      <c r="U71" s="707" t="str">
        <f>IF(+All!$F795="Georgia Tech",+All!U795,IF(+All!$H795="Georgia Tech",+All!U795,0))</f>
        <v>L</v>
      </c>
    </row>
    <row r="72" spans="1:21" ht="16" x14ac:dyDescent="0.8">
      <c r="A72" s="70">
        <f>IF(+All!$F889="Georgia Tech",+All!A889,IF(+All!$H889="Georgia Tech",+All!A889,0))</f>
        <v>12</v>
      </c>
      <c r="B72" s="480" t="str">
        <f>IF(+All!$F889="Georgia Tech",+All!B889,IF(+All!$H889="Georgia Tech",+All!B889,0))</f>
        <v>Sat</v>
      </c>
      <c r="C72" s="72">
        <f>IF(+All!$F889="Georgia Tech",+All!C889,IF(+All!$H889="Georgia Tech",+All!C889,0))</f>
        <v>44520</v>
      </c>
      <c r="D72" s="73">
        <f>IF(+All!$F889="Georgia Tech",+All!D889,IF(+All!$H889="Georgia Tech",+All!D889,0))</f>
        <v>0.60416666666666663</v>
      </c>
      <c r="E72" s="707" t="str">
        <f>IF(+All!$F889="Georgia Tech",+All!E889,IF(+All!$H889="Georgia Tech",+All!E889,0))</f>
        <v>NBC</v>
      </c>
      <c r="F72" s="75" t="str">
        <f>IF(+All!$F889="Georgia Tech",+All!F889,IF(+All!$H889="Georgia Tech",+All!F889,0))</f>
        <v>Georgia Tech</v>
      </c>
      <c r="G72" s="76" t="str">
        <f>IF(+All!$F889="Georgia Tech",+All!G889,IF(+All!$H889="Georgia Tech",+All!G889,0))</f>
        <v>ACC</v>
      </c>
      <c r="H72" s="75" t="str">
        <f>IF(+All!$F889="Georgia Tech",+All!H889,IF(+All!$H889="Georgia Tech",+All!H889,0))</f>
        <v>Notre Dame</v>
      </c>
      <c r="I72" s="76" t="str">
        <f>IF(+All!$F889="Georgia Tech",+All!I889,IF(+All!$H889="Georgia Tech",+All!I889,0))</f>
        <v>Ind</v>
      </c>
      <c r="J72" s="706" t="str">
        <f>IF(+All!$F889="Georgia Tech",+All!J889,IF(+All!$H889="Georgia Tech",+All!J889,0))</f>
        <v>Notre Dame</v>
      </c>
      <c r="K72" s="707" t="str">
        <f>IF(+All!$F889="Georgia Tech",+All!K889,IF(+All!$H889="Georgia Tech",+All!K889,0))</f>
        <v>Georgia Tech</v>
      </c>
      <c r="L72" s="78">
        <f>IF(+All!$F889="Georgia Tech",+All!L889,IF(+All!$H889="Georgia Tech",+All!L889,0))</f>
        <v>17.5</v>
      </c>
      <c r="M72" s="79">
        <f>IF(+All!$F889="Georgia Tech",+All!M889,IF(+All!$H889="Georgia Tech",+All!M889,0))</f>
        <v>59.5</v>
      </c>
      <c r="N72" s="706" t="str">
        <f>IF(+All!$F889="Georgia Tech",+All!N889,IF(+All!$H889="Georgia Tech",+All!N889,0))</f>
        <v>Notre Dame</v>
      </c>
      <c r="O72" s="708">
        <f>IF(+All!$F889="Georgia Tech",+All!O889,IF(+All!$H889="Georgia Tech",+All!O889,0))</f>
        <v>55</v>
      </c>
      <c r="P72" s="708" t="str">
        <f>IF(+All!$F889="Georgia Tech",+All!P889,IF(+All!$H889="Georgia Tech",+All!P889,0))</f>
        <v>Georgia Tech</v>
      </c>
      <c r="Q72" s="707">
        <f>IF(+All!$F889="Georgia Tech",+All!Q889,IF(+All!$H889="Georgia Tech",+All!Q889,0))</f>
        <v>0</v>
      </c>
      <c r="R72" s="706" t="str">
        <f>IF(+All!$F889="Georgia Tech",+All!R889,IF(+All!$H889="Georgia Tech",+All!R889,0))</f>
        <v>Notre Dame</v>
      </c>
      <c r="S72" s="708" t="str">
        <f>IF(+All!$F889="Georgia Tech",+All!S889,IF(+All!$H889="Georgia Tech",+All!S889,0))</f>
        <v>Georgia Tech</v>
      </c>
      <c r="T72" s="706" t="str">
        <f>IF(+All!$F889="Georgia Tech",+All!T889,IF(+All!$H889="Georgia Tech",+All!T889,0))</f>
        <v>Georgia Tech</v>
      </c>
      <c r="U72" s="707" t="str">
        <f>IF(+All!$F889="Georgia Tech",+All!U889,IF(+All!$H889="Georgia Tech",+All!U889,0))</f>
        <v>L</v>
      </c>
    </row>
    <row r="73" spans="1:21" ht="16" x14ac:dyDescent="0.8">
      <c r="A73" s="70">
        <f>IF(+All!$F922="Georgia Tech",+All!A922,IF(+All!$H922="Georgia Tech",+All!A922,0))</f>
        <v>0</v>
      </c>
      <c r="B73" s="480">
        <f>IF(+All!$F922="Georgia Tech",+All!B922,IF(+All!$H922="Georgia Tech",+All!B922,0))</f>
        <v>0</v>
      </c>
      <c r="C73" s="72">
        <f>IF(+All!$F922="Georgia Tech",+All!C922,IF(+All!$H922="Georgia Tech",+All!C922,0))</f>
        <v>0</v>
      </c>
      <c r="D73" s="73">
        <f>IF(+All!$F922="Georgia Tech",+All!D922,IF(+All!$H922="Georgia Tech",+All!D922,0))</f>
        <v>0</v>
      </c>
      <c r="E73" s="707">
        <f>IF(+All!$F922="Georgia Tech",+All!E922,IF(+All!$H922="Georgia Tech",+All!E922,0))</f>
        <v>0</v>
      </c>
      <c r="F73" s="75">
        <f>IF(+All!$F922="Georgia Tech",+All!F922,IF(+All!$H922="Georgia Tech",+All!F922,0))</f>
        <v>0</v>
      </c>
      <c r="G73" s="76">
        <f>IF(+All!$F922="Georgia Tech",+All!G922,IF(+All!$H922="Georgia Tech",+All!G922,0))</f>
        <v>0</v>
      </c>
      <c r="H73" s="75">
        <f>IF(+All!$F922="Georgia Tech",+All!H922,IF(+All!$H922="Georgia Tech",+All!H922,0))</f>
        <v>0</v>
      </c>
      <c r="I73" s="76">
        <f>IF(+All!$F922="Georgia Tech",+All!I922,IF(+All!$H922="Georgia Tech",+All!I922,0))</f>
        <v>0</v>
      </c>
      <c r="J73" s="706">
        <f>IF(+All!$F922="Georgia Tech",+All!J922,IF(+All!$H922="Georgia Tech",+All!J922,0))</f>
        <v>0</v>
      </c>
      <c r="K73" s="707">
        <f>IF(+All!$F922="Georgia Tech",+All!K922,IF(+All!$H922="Georgia Tech",+All!K922,0))</f>
        <v>0</v>
      </c>
      <c r="L73" s="78">
        <f>IF(+All!$F922="Georgia Tech",+All!L922,IF(+All!$H922="Georgia Tech",+All!L922,0))</f>
        <v>0</v>
      </c>
      <c r="M73" s="79">
        <f>IF(+All!$F922="Georgia Tech",+All!M922,IF(+All!$H922="Georgia Tech",+All!M922,0))</f>
        <v>0</v>
      </c>
      <c r="N73" s="706">
        <f>IF(+All!$F922="Georgia Tech",+All!N922,IF(+All!$H922="Georgia Tech",+All!N922,0))</f>
        <v>0</v>
      </c>
      <c r="O73" s="708">
        <f>IF(+All!$F922="Georgia Tech",+All!O922,IF(+All!$H922="Georgia Tech",+All!O922,0))</f>
        <v>0</v>
      </c>
      <c r="P73" s="708">
        <f>IF(+All!$F922="Georgia Tech",+All!P922,IF(+All!$H922="Georgia Tech",+All!P922,0))</f>
        <v>0</v>
      </c>
      <c r="Q73" s="707">
        <f>IF(+All!$F922="Georgia Tech",+All!Q922,IF(+All!$H922="Georgia Tech",+All!Q922,0))</f>
        <v>0</v>
      </c>
      <c r="R73" s="706">
        <f>IF(+All!$F922="Georgia Tech",+All!R922,IF(+All!$H922="Georgia Tech",+All!R922,0))</f>
        <v>0</v>
      </c>
      <c r="S73" s="708">
        <f>IF(+All!$F922="Georgia Tech",+All!S922,IF(+All!$H922="Georgia Tech",+All!S922,0))</f>
        <v>0</v>
      </c>
      <c r="T73" s="706">
        <f>IF(+All!$F922="Georgia Tech",+All!T922,IF(+All!$H922="Georgia Tech",+All!T922,0))</f>
        <v>0</v>
      </c>
      <c r="U73" s="707">
        <f>IF(+All!$F922="Georgia Tech",+All!U922,IF(+All!$H922="Georgia Tech",+All!U922,0))</f>
        <v>0</v>
      </c>
    </row>
    <row r="74" spans="1:21" ht="15.75" customHeight="1" x14ac:dyDescent="0.8">
      <c r="A74" s="52"/>
      <c r="B74" s="53"/>
      <c r="C74" s="54"/>
      <c r="D74" s="55"/>
      <c r="E74" s="709"/>
      <c r="F74" s="1219" t="str">
        <f>H75</f>
        <v>Louisville</v>
      </c>
      <c r="G74" s="1251"/>
      <c r="H74" s="1251"/>
      <c r="I74" s="1252"/>
      <c r="J74" s="705"/>
      <c r="K74" s="709"/>
      <c r="L74" s="58"/>
      <c r="M74" s="59"/>
      <c r="N74" s="705"/>
      <c r="O74" s="9"/>
      <c r="P74" s="9"/>
      <c r="Q74" s="709"/>
      <c r="R74" s="705"/>
      <c r="S74" s="9"/>
      <c r="T74" s="705"/>
      <c r="U74" s="709"/>
    </row>
    <row r="75" spans="1:21" ht="16" x14ac:dyDescent="0.8">
      <c r="A75" s="70">
        <f>IF(+All!$F43="Louisville",+All!A43,IF(+All!$H43="Louisville",+All!A43,0))</f>
        <v>1</v>
      </c>
      <c r="B75" s="480" t="str">
        <f>IF(+All!$F43="Louisville",+All!B43,IF(+All!$H43="Louisville",+All!B43,0))</f>
        <v>Mon</v>
      </c>
      <c r="C75" s="72">
        <f>IF(+All!$F43="Louisville",+All!C43,IF(+All!$H43="Louisville",+All!C43,0))</f>
        <v>44445</v>
      </c>
      <c r="D75" s="73">
        <f>IF(+All!$F43="Louisville",+All!D43,IF(+All!$H43="Louisville",+All!D43,0))</f>
        <v>0.83333333333333337</v>
      </c>
      <c r="E75" s="707" t="str">
        <f>IF(+All!$F43="Louisville",+All!E43,IF(+All!$H43="Louisville",+All!E43,0))</f>
        <v>ESPN</v>
      </c>
      <c r="F75" s="75" t="str">
        <f>IF(+All!$F43="Louisville",+All!F43,IF(+All!$H43="Louisville",+All!F43,0))</f>
        <v>Mississippi</v>
      </c>
      <c r="G75" s="76" t="str">
        <f>IF(+All!$F43="Louisville",+All!G43,IF(+All!$H43="Louisville",+All!G43,0))</f>
        <v>SEC</v>
      </c>
      <c r="H75" s="75" t="str">
        <f>IF(+All!$F43="Louisville",+All!H43,IF(+All!$H43="Louisville",+All!H43,0))</f>
        <v>Louisville</v>
      </c>
      <c r="I75" s="76" t="str">
        <f>IF(+All!$F43="Louisville",+All!I43,IF(+All!$H43="Louisville",+All!I43,0))</f>
        <v>ACC</v>
      </c>
      <c r="J75" s="706" t="str">
        <f>IF(+All!$F43="Louisville",+All!J43,IF(+All!$H43="Louisville",+All!J43,0))</f>
        <v>Mississippi</v>
      </c>
      <c r="K75" s="707" t="str">
        <f>IF(+All!$F43="Louisville",+All!K43,IF(+All!$H43="Louisville",+All!K43,0))</f>
        <v>Louisville</v>
      </c>
      <c r="L75" s="78">
        <f>IF(+All!$F43="Louisville",+All!L43,IF(+All!$H43="Louisville",+All!L43,0))</f>
        <v>10.5</v>
      </c>
      <c r="M75" s="79">
        <f>IF(+All!$F43="Louisville",+All!M43,IF(+All!$H43="Louisville",+All!M43,0))</f>
        <v>75.5</v>
      </c>
      <c r="N75" s="706" t="str">
        <f>IF(+All!$F43="Louisville",+All!N43,IF(+All!$H43="Louisville",+All!N43,0))</f>
        <v>Mississippi</v>
      </c>
      <c r="O75" s="708">
        <f>IF(+All!$F43="Louisville",+All!O43,IF(+All!$H43="Louisville",+All!O43,0))</f>
        <v>43</v>
      </c>
      <c r="P75" s="708" t="str">
        <f>IF(+All!$F43="Louisville",+All!P43,IF(+All!$H43="Louisville",+All!P43,0))</f>
        <v>Louisville</v>
      </c>
      <c r="Q75" s="707">
        <f>IF(+All!$F43="Louisville",+All!Q43,IF(+All!$H43="Louisville",+All!Q43,0))</f>
        <v>24</v>
      </c>
      <c r="R75" s="706" t="str">
        <f>IF(+All!$F43="Louisville",+All!R43,IF(+All!$H43="Louisville",+All!R43,0))</f>
        <v>Mississippi</v>
      </c>
      <c r="S75" s="708" t="str">
        <f>IF(+All!$F43="Louisville",+All!S43,IF(+All!$H43="Louisville",+All!S43,0))</f>
        <v>Louisville</v>
      </c>
      <c r="T75" s="706" t="str">
        <f>IF(+All!$F43="Louisville",+All!T43,IF(+All!$H43="Louisville",+All!T43,0))</f>
        <v>Louisville</v>
      </c>
      <c r="U75" s="707" t="str">
        <f>IF(+All!$F43="Louisville",+All!U43,IF(+All!$H43="Louisville",+All!U43,0))</f>
        <v>L</v>
      </c>
    </row>
    <row r="76" spans="1:21" ht="16" x14ac:dyDescent="0.8">
      <c r="A76" s="70">
        <f>IF(+All!$F107="Louisville",+All!A107,IF(+All!$H107="Louisville",+All!A107,0))</f>
        <v>2</v>
      </c>
      <c r="B76" s="480" t="str">
        <f>IF(+All!$F107="Louisville",+All!B107,IF(+All!$H107="Louisville",+All!B107,0))</f>
        <v>Sat</v>
      </c>
      <c r="C76" s="72">
        <f>IF(+All!$F107="Louisville",+All!C107,IF(+All!$H107="Louisville",+All!C107,0))</f>
        <v>44450</v>
      </c>
      <c r="D76" s="73">
        <f>IF(+All!$F107="Louisville",+All!D107,IF(+All!$H107="Louisville",+All!D107,0))</f>
        <v>0.79166666666666663</v>
      </c>
      <c r="E76" s="707" t="str">
        <f>IF(+All!$F107="Louisville",+All!E107,IF(+All!$H107="Louisville",+All!E107,0))</f>
        <v>ACC</v>
      </c>
      <c r="F76" s="75" t="str">
        <f>IF(+All!$F107="Louisville",+All!F107,IF(+All!$H107="Louisville",+All!F107,0))</f>
        <v>1AA Eastern Kentucky</v>
      </c>
      <c r="G76" s="76" t="str">
        <f>IF(+All!$F107="Louisville",+All!G107,IF(+All!$H107="Louisville",+All!G107,0))</f>
        <v>1AA</v>
      </c>
      <c r="H76" s="75" t="str">
        <f>IF(+All!$F107="Louisville",+All!H107,IF(+All!$H107="Louisville",+All!H107,0))</f>
        <v>Louisville</v>
      </c>
      <c r="I76" s="76" t="str">
        <f>IF(+All!$F107="Louisville",+All!I107,IF(+All!$H107="Louisville",+All!I107,0))</f>
        <v>ACC</v>
      </c>
      <c r="J76" s="706">
        <f>IF(+All!$F107="Louisville",+All!J107,IF(+All!$H107="Louisville",+All!J107,0))</f>
        <v>0</v>
      </c>
      <c r="K76" s="707">
        <f>IF(+All!$F107="Louisville",+All!K107,IF(+All!$H107="Louisville",+All!K107,0))</f>
        <v>0</v>
      </c>
      <c r="L76" s="78">
        <f>IF(+All!$F107="Louisville",+All!L107,IF(+All!$H107="Louisville",+All!L107,0))</f>
        <v>0</v>
      </c>
      <c r="M76" s="79">
        <f>IF(+All!$F107="Louisville",+All!M107,IF(+All!$H107="Louisville",+All!M107,0))</f>
        <v>0</v>
      </c>
      <c r="N76" s="706" t="str">
        <f>IF(+All!$F107="Louisville",+All!N107,IF(+All!$H107="Louisville",+All!N107,0))</f>
        <v>Louisville</v>
      </c>
      <c r="O76" s="708">
        <f>IF(+All!$F107="Louisville",+All!O107,IF(+All!$H107="Louisville",+All!O107,0))</f>
        <v>30</v>
      </c>
      <c r="P76" s="708" t="str">
        <f>IF(+All!$F107="Louisville",+All!P107,IF(+All!$H107="Louisville",+All!P107,0))</f>
        <v>1AA Eastern Kentucky</v>
      </c>
      <c r="Q76" s="707">
        <f>IF(+All!$F107="Louisville",+All!Q107,IF(+All!$H107="Louisville",+All!Q107,0))</f>
        <v>3</v>
      </c>
      <c r="R76" s="706">
        <f>IF(+All!$F107="Louisville",+All!R107,IF(+All!$H107="Louisville",+All!R107,0))</f>
        <v>0</v>
      </c>
      <c r="S76" s="708">
        <f>IF(+All!$F107="Louisville",+All!S107,IF(+All!$H107="Louisville",+All!S107,0))</f>
        <v>0</v>
      </c>
      <c r="T76" s="706">
        <f>IF(+All!$F107="Louisville",+All!T107,IF(+All!$H107="Louisville",+All!T107,0))</f>
        <v>0</v>
      </c>
      <c r="U76" s="707">
        <f>IF(+All!$F107="Louisville",+All!U107,IF(+All!$H107="Louisville",+All!U107,0))</f>
        <v>0</v>
      </c>
    </row>
    <row r="77" spans="1:21" ht="16" x14ac:dyDescent="0.8">
      <c r="A77" s="70">
        <f>IF(+All!$F179="Louisville",+All!A179,IF(+All!$H179="Louisville",+All!A179,0))</f>
        <v>3</v>
      </c>
      <c r="B77" s="480" t="str">
        <f>IF(+All!$F179="Louisville",+All!B179,IF(+All!$H179="Louisville",+All!B179,0))</f>
        <v>Fri</v>
      </c>
      <c r="C77" s="72">
        <f>IF(+All!$F179="Louisville",+All!C179,IF(+All!$H179="Louisville",+All!C179,0))</f>
        <v>44456</v>
      </c>
      <c r="D77" s="73">
        <f>IF(+All!$F179="Louisville",+All!D179,IF(+All!$H179="Louisville",+All!D179,0))</f>
        <v>0.8125</v>
      </c>
      <c r="E77" s="707" t="str">
        <f>IF(+All!$F179="Louisville",+All!E179,IF(+All!$H179="Louisville",+All!E179,0))</f>
        <v>ESPN</v>
      </c>
      <c r="F77" s="75" t="str">
        <f>IF(+All!$F179="Louisville",+All!F179,IF(+All!$H179="Louisville",+All!F179,0))</f>
        <v>Central Florida</v>
      </c>
      <c r="G77" s="76" t="str">
        <f>IF(+All!$F179="Louisville",+All!G179,IF(+All!$H179="Louisville",+All!G179,0))</f>
        <v>AAC</v>
      </c>
      <c r="H77" s="75" t="str">
        <f>IF(+All!$F179="Louisville",+All!H179,IF(+All!$H179="Louisville",+All!H179,0))</f>
        <v>Louisville</v>
      </c>
      <c r="I77" s="76" t="str">
        <f>IF(+All!$F179="Louisville",+All!I179,IF(+All!$H179="Louisville",+All!I179,0))</f>
        <v>ACC</v>
      </c>
      <c r="J77" s="706" t="str">
        <f>IF(+All!$F179="Louisville",+All!J179,IF(+All!$H179="Louisville",+All!J179,0))</f>
        <v>Central Florida</v>
      </c>
      <c r="K77" s="707" t="str">
        <f>IF(+All!$F179="Louisville",+All!K179,IF(+All!$H179="Louisville",+All!K179,0))</f>
        <v>Louisville</v>
      </c>
      <c r="L77" s="78">
        <f>IF(+All!$F179="Louisville",+All!L179,IF(+All!$H179="Louisville",+All!L179,0))</f>
        <v>7</v>
      </c>
      <c r="M77" s="79">
        <f>IF(+All!$F179="Louisville",+All!M179,IF(+All!$H179="Louisville",+All!M179,0))</f>
        <v>68</v>
      </c>
      <c r="N77" s="706" t="str">
        <f>IF(+All!$F179="Louisville",+All!N179,IF(+All!$H179="Louisville",+All!N179,0))</f>
        <v>Louisville</v>
      </c>
      <c r="O77" s="708">
        <f>IF(+All!$F179="Louisville",+All!O179,IF(+All!$H179="Louisville",+All!O179,0))</f>
        <v>42</v>
      </c>
      <c r="P77" s="708" t="str">
        <f>IF(+All!$F179="Louisville",+All!P179,IF(+All!$H179="Louisville",+All!P179,0))</f>
        <v>Central Florida</v>
      </c>
      <c r="Q77" s="707">
        <f>IF(+All!$F179="Louisville",+All!Q179,IF(+All!$H179="Louisville",+All!Q179,0))</f>
        <v>35</v>
      </c>
      <c r="R77" s="706" t="str">
        <f>IF(+All!$F179="Louisville",+All!R179,IF(+All!$H179="Louisville",+All!R179,0))</f>
        <v>Louisville</v>
      </c>
      <c r="S77" s="708" t="str">
        <f>IF(+All!$F179="Louisville",+All!S179,IF(+All!$H179="Louisville",+All!S179,0))</f>
        <v>Central Florida</v>
      </c>
      <c r="T77" s="706" t="str">
        <f>IF(+All!$F179="Louisville",+All!T179,IF(+All!$H179="Louisville",+All!T179,0))</f>
        <v>Central Florida</v>
      </c>
      <c r="U77" s="707" t="str">
        <f>IF(+All!$F179="Louisville",+All!U179,IF(+All!$H179="Louisville",+All!U179,0))</f>
        <v>L</v>
      </c>
    </row>
    <row r="78" spans="1:21" ht="16" x14ac:dyDescent="0.8">
      <c r="A78" s="70">
        <f>IF(+All!$F269="Louisville",+All!A269,IF(+All!$H269="Louisville",+All!A269,0))</f>
        <v>4</v>
      </c>
      <c r="B78" s="480" t="str">
        <f>IF(+All!$F269="Louisville",+All!B269,IF(+All!$H269="Louisville",+All!B269,0))</f>
        <v>Sat</v>
      </c>
      <c r="C78" s="72">
        <f>IF(+All!$F269="Louisville",+All!C269,IF(+All!$H269="Louisville",+All!C269,0))</f>
        <v>44464</v>
      </c>
      <c r="D78" s="73">
        <f>IF(+All!$F269="Louisville",+All!D269,IF(+All!$H269="Louisville",+All!D269,0))</f>
        <v>0.64583333333333337</v>
      </c>
      <c r="E78" s="707" t="str">
        <f>IF(+All!$F269="Louisville",+All!E269,IF(+All!$H269="Louisville",+All!E269,0))</f>
        <v>ESPN2</v>
      </c>
      <c r="F78" s="75" t="str">
        <f>IF(+All!$F269="Louisville",+All!F269,IF(+All!$H269="Louisville",+All!F269,0))</f>
        <v>Louisville</v>
      </c>
      <c r="G78" s="76" t="str">
        <f>IF(+All!$F269="Louisville",+All!G269,IF(+All!$H269="Louisville",+All!G269,0))</f>
        <v>ACC</v>
      </c>
      <c r="H78" s="75" t="str">
        <f>IF(+All!$F269="Louisville",+All!H269,IF(+All!$H269="Louisville",+All!H269,0))</f>
        <v>Florida State</v>
      </c>
      <c r="I78" s="76" t="str">
        <f>IF(+All!$F269="Louisville",+All!I269,IF(+All!$H269="Louisville",+All!I269,0))</f>
        <v>ACC</v>
      </c>
      <c r="J78" s="706" t="str">
        <f>IF(+All!$F269="Louisville",+All!J269,IF(+All!$H269="Louisville",+All!J269,0))</f>
        <v>Louisville</v>
      </c>
      <c r="K78" s="707" t="str">
        <f>IF(+All!$F269="Louisville",+All!K269,IF(+All!$H269="Louisville",+All!K269,0))</f>
        <v>Florida State</v>
      </c>
      <c r="L78" s="78">
        <f>IF(+All!$F269="Louisville",+All!L269,IF(+All!$H269="Louisville",+All!L269,0))</f>
        <v>2.5</v>
      </c>
      <c r="M78" s="79">
        <f>IF(+All!$F269="Louisville",+All!M269,IF(+All!$H269="Louisville",+All!M269,0))</f>
        <v>62.5</v>
      </c>
      <c r="N78" s="706" t="str">
        <f>IF(+All!$F269="Louisville",+All!N269,IF(+All!$H269="Louisville",+All!N269,0))</f>
        <v>Louisville</v>
      </c>
      <c r="O78" s="708">
        <f>IF(+All!$F269="Louisville",+All!O269,IF(+All!$H269="Louisville",+All!O269,0))</f>
        <v>31</v>
      </c>
      <c r="P78" s="708" t="str">
        <f>IF(+All!$F269="Louisville",+All!P269,IF(+All!$H269="Louisville",+All!P269,0))</f>
        <v>Florida State</v>
      </c>
      <c r="Q78" s="707">
        <f>IF(+All!$F269="Louisville",+All!Q269,IF(+All!$H269="Louisville",+All!Q269,0))</f>
        <v>23</v>
      </c>
      <c r="R78" s="706" t="str">
        <f>IF(+All!$F269="Louisville",+All!R269,IF(+All!$H269="Louisville",+All!R269,0))</f>
        <v>Louisville</v>
      </c>
      <c r="S78" s="708" t="str">
        <f>IF(+All!$F269="Louisville",+All!S269,IF(+All!$H269="Louisville",+All!S269,0))</f>
        <v>Florida State</v>
      </c>
      <c r="T78" s="706" t="str">
        <f>IF(+All!$F269="Louisville",+All!T269,IF(+All!$H269="Louisville",+All!T269,0))</f>
        <v>Louisville</v>
      </c>
      <c r="U78" s="707" t="str">
        <f>IF(+All!$F269="Louisville",+All!U269,IF(+All!$H269="Louisville",+All!U269,0))</f>
        <v>W</v>
      </c>
    </row>
    <row r="79" spans="1:21" ht="16" x14ac:dyDescent="0.8">
      <c r="A79" s="70">
        <f>IF(+All!$F341="Louisville",+All!A341,IF(+All!$H341="Louisville",+All!A341,0))</f>
        <v>5</v>
      </c>
      <c r="B79" s="480" t="str">
        <f>IF(+All!$F341="Louisville",+All!B341,IF(+All!$H341="Louisville",+All!B341,0))</f>
        <v>Sat</v>
      </c>
      <c r="C79" s="72">
        <f>IF(+All!$F341="Louisville",+All!C341,IF(+All!$H341="Louisville",+All!C341,0))</f>
        <v>44471</v>
      </c>
      <c r="D79" s="73">
        <f>IF(+All!$F341="Louisville",+All!D341,IF(+All!$H341="Louisville",+All!D341,0))</f>
        <v>0.52083333333333337</v>
      </c>
      <c r="E79" s="707" t="str">
        <f>IF(+All!$F341="Louisville",+All!E341,IF(+All!$H341="Louisville",+All!E341,0))</f>
        <v>espn3</v>
      </c>
      <c r="F79" s="75" t="str">
        <f>IF(+All!$F341="Louisville",+All!F341,IF(+All!$H341="Louisville",+All!F341,0))</f>
        <v>Louisville</v>
      </c>
      <c r="G79" s="76" t="str">
        <f>IF(+All!$F341="Louisville",+All!G341,IF(+All!$H341="Louisville",+All!G341,0))</f>
        <v>ACC</v>
      </c>
      <c r="H79" s="75" t="str">
        <f>IF(+All!$F341="Louisville",+All!H341,IF(+All!$H341="Louisville",+All!H341,0))</f>
        <v>Wake Forest</v>
      </c>
      <c r="I79" s="76" t="str">
        <f>IF(+All!$F341="Louisville",+All!I341,IF(+All!$H341="Louisville",+All!I341,0))</f>
        <v>ACC</v>
      </c>
      <c r="J79" s="706" t="str">
        <f>IF(+All!$F341="Louisville",+All!J341,IF(+All!$H341="Louisville",+All!J341,0))</f>
        <v>Wake Forest</v>
      </c>
      <c r="K79" s="707" t="str">
        <f>IF(+All!$F341="Louisville",+All!K341,IF(+All!$H341="Louisville",+All!K341,0))</f>
        <v>Louisville</v>
      </c>
      <c r="L79" s="78">
        <f>IF(+All!$F341="Louisville",+All!L341,IF(+All!$H341="Louisville",+All!L341,0))</f>
        <v>7</v>
      </c>
      <c r="M79" s="79">
        <f>IF(+All!$F341="Louisville",+All!M341,IF(+All!$H341="Louisville",+All!M341,0))</f>
        <v>62</v>
      </c>
      <c r="N79" s="706" t="str">
        <f>IF(+All!$F341="Louisville",+All!N341,IF(+All!$H341="Louisville",+All!N341,0))</f>
        <v>Wake Forest</v>
      </c>
      <c r="O79" s="708">
        <f>IF(+All!$F341="Louisville",+All!O341,IF(+All!$H341="Louisville",+All!O341,0))</f>
        <v>37</v>
      </c>
      <c r="P79" s="708" t="str">
        <f>IF(+All!$F341="Louisville",+All!P341,IF(+All!$H341="Louisville",+All!P341,0))</f>
        <v>Louisville</v>
      </c>
      <c r="Q79" s="707">
        <f>IF(+All!$F341="Louisville",+All!Q341,IF(+All!$H341="Louisville",+All!Q341,0))</f>
        <v>34</v>
      </c>
      <c r="R79" s="706" t="str">
        <f>IF(+All!$F341="Louisville",+All!R341,IF(+All!$H341="Louisville",+All!R341,0))</f>
        <v>Louisville</v>
      </c>
      <c r="S79" s="708" t="str">
        <f>IF(+All!$F341="Louisville",+All!S341,IF(+All!$H341="Louisville",+All!S341,0))</f>
        <v>Wake Forest</v>
      </c>
      <c r="T79" s="706" t="str">
        <f>IF(+All!$F341="Louisville",+All!T341,IF(+All!$H341="Louisville",+All!T341,0))</f>
        <v>Louisville</v>
      </c>
      <c r="U79" s="707" t="str">
        <f>IF(+All!$F341="Louisville",+All!U341,IF(+All!$H341="Louisville",+All!U341,0))</f>
        <v>W</v>
      </c>
    </row>
    <row r="80" spans="1:21" ht="16" x14ac:dyDescent="0.8">
      <c r="A80" s="70">
        <f>IF(+All!$F406="Louisville",+All!A406,IF(+All!$H406="Louisville",+All!A406,0))</f>
        <v>6</v>
      </c>
      <c r="B80" s="480" t="str">
        <f>IF(+All!$F406="Louisville",+All!B406,IF(+All!$H406="Louisville",+All!B406,0))</f>
        <v>Sat</v>
      </c>
      <c r="C80" s="72">
        <f>IF(+All!$F406="Louisville",+All!C406,IF(+All!$H406="Louisville",+All!C406,0))</f>
        <v>44478</v>
      </c>
      <c r="D80" s="73">
        <f>IF(+All!$F406="Louisville",+All!D406,IF(+All!$H406="Louisville",+All!D406,0))</f>
        <v>0.625</v>
      </c>
      <c r="E80" s="707" t="str">
        <f>IF(+All!$F406="Louisville",+All!E406,IF(+All!$H406="Louisville",+All!E406,0))</f>
        <v>ACC</v>
      </c>
      <c r="F80" s="75" t="str">
        <f>IF(+All!$F406="Louisville",+All!F406,IF(+All!$H406="Louisville",+All!F406,0))</f>
        <v>Virginia</v>
      </c>
      <c r="G80" s="76" t="str">
        <f>IF(+All!$F406="Louisville",+All!G406,IF(+All!$H406="Louisville",+All!G406,0))</f>
        <v>ACC</v>
      </c>
      <c r="H80" s="75" t="str">
        <f>IF(+All!$F406="Louisville",+All!H406,IF(+All!$H406="Louisville",+All!H406,0))</f>
        <v>Louisville</v>
      </c>
      <c r="I80" s="76" t="str">
        <f>IF(+All!$F406="Louisville",+All!I406,IF(+All!$H406="Louisville",+All!I406,0))</f>
        <v>ACC</v>
      </c>
      <c r="J80" s="706" t="str">
        <f>IF(+All!$F406="Louisville",+All!J406,IF(+All!$H406="Louisville",+All!J406,0))</f>
        <v>Louisville</v>
      </c>
      <c r="K80" s="707" t="str">
        <f>IF(+All!$F406="Louisville",+All!K406,IF(+All!$H406="Louisville",+All!K406,0))</f>
        <v>Virginia</v>
      </c>
      <c r="L80" s="78">
        <f>IF(+All!$F406="Louisville",+All!L406,IF(+All!$H406="Louisville",+All!L406,0))</f>
        <v>2.5</v>
      </c>
      <c r="M80" s="79">
        <f>IF(+All!$F406="Louisville",+All!M406,IF(+All!$H406="Louisville",+All!M406,0))</f>
        <v>69.5</v>
      </c>
      <c r="N80" s="706" t="str">
        <f>IF(+All!$F406="Louisville",+All!N406,IF(+All!$H406="Louisville",+All!N406,0))</f>
        <v>Virginia</v>
      </c>
      <c r="O80" s="708">
        <f>IF(+All!$F406="Louisville",+All!O406,IF(+All!$H406="Louisville",+All!O406,0))</f>
        <v>34</v>
      </c>
      <c r="P80" s="708" t="str">
        <f>IF(+All!$F406="Louisville",+All!P406,IF(+All!$H406="Louisville",+All!P406,0))</f>
        <v>Louisville</v>
      </c>
      <c r="Q80" s="707">
        <f>IF(+All!$F406="Louisville",+All!Q406,IF(+All!$H406="Louisville",+All!Q406,0))</f>
        <v>33</v>
      </c>
      <c r="R80" s="706" t="str">
        <f>IF(+All!$F406="Louisville",+All!R406,IF(+All!$H406="Louisville",+All!R406,0))</f>
        <v>Virginia</v>
      </c>
      <c r="S80" s="708" t="str">
        <f>IF(+All!$F406="Louisville",+All!S406,IF(+All!$H406="Louisville",+All!S406,0))</f>
        <v>Louisville</v>
      </c>
      <c r="T80" s="706" t="str">
        <f>IF(+All!$F406="Louisville",+All!T406,IF(+All!$H406="Louisville",+All!T406,0))</f>
        <v>Louisville</v>
      </c>
      <c r="U80" s="707" t="str">
        <f>IF(+All!$F406="Louisville",+All!U406,IF(+All!$H406="Louisville",+All!U406,0))</f>
        <v>L</v>
      </c>
    </row>
    <row r="81" spans="1:21" ht="16" x14ac:dyDescent="0.8">
      <c r="A81" s="70">
        <f>IF(+All!$F538="Louisville",+All!A538,IF(+All!$H538="Louisville",+All!A538,0))</f>
        <v>7</v>
      </c>
      <c r="B81" s="480" t="str">
        <f>IF(+All!$F538="Louisville",+All!B538,IF(+All!$H538="Louisville",+All!B538,0))</f>
        <v>Sat</v>
      </c>
      <c r="C81" s="72">
        <f>IF(+All!$F538="Louisville",+All!C538,IF(+All!$H538="Louisville",+All!C538,0))</f>
        <v>44485</v>
      </c>
      <c r="D81" s="73">
        <f>IF(+All!$F538="Louisville",+All!D538,IF(+All!$H538="Louisville",+All!D538,0))</f>
        <v>0</v>
      </c>
      <c r="E81" s="707">
        <f>IF(+All!$F538="Louisville",+All!E538,IF(+All!$H538="Louisville",+All!E538,0))</f>
        <v>0</v>
      </c>
      <c r="F81" s="75" t="str">
        <f>IF(+All!$F538="Louisville",+All!F538,IF(+All!$H538="Louisville",+All!F538,0))</f>
        <v>Louisville</v>
      </c>
      <c r="G81" s="76" t="str">
        <f>IF(+All!$F538="Louisville",+All!G538,IF(+All!$H538="Louisville",+All!G538,0))</f>
        <v>ACC</v>
      </c>
      <c r="H81" s="75" t="str">
        <f>IF(+All!$F538="Louisville",+All!H538,IF(+All!$H538="Louisville",+All!H538,0))</f>
        <v>Open</v>
      </c>
      <c r="I81" s="76" t="str">
        <f>IF(+All!$F538="Louisville",+All!I538,IF(+All!$H538="Louisville",+All!I538,0))</f>
        <v>ZZZ</v>
      </c>
      <c r="J81" s="706">
        <f>IF(+All!$F538="Louisville",+All!J538,IF(+All!$H538="Louisville",+All!J538,0))</f>
        <v>0</v>
      </c>
      <c r="K81" s="707">
        <f>IF(+All!$F538="Louisville",+All!K538,IF(+All!$H538="Louisville",+All!K538,0))</f>
        <v>0</v>
      </c>
      <c r="L81" s="78">
        <f>IF(+All!$F538="Louisville",+All!L538,IF(+All!$H538="Louisville",+All!L538,0))</f>
        <v>0</v>
      </c>
      <c r="M81" s="79">
        <f>IF(+All!$F538="Louisville",+All!M538,IF(+All!$H538="Louisville",+All!M538,0))</f>
        <v>0</v>
      </c>
      <c r="N81" s="706">
        <f>IF(+All!$F538="Louisville",+All!N538,IF(+All!$H538="Louisville",+All!N538,0))</f>
        <v>0</v>
      </c>
      <c r="O81" s="708">
        <f>IF(+All!$F538="Louisville",+All!O538,IF(+All!$H538="Louisville",+All!O538,0))</f>
        <v>0</v>
      </c>
      <c r="P81" s="708">
        <f>IF(+All!$F538="Louisville",+All!P538,IF(+All!$H538="Louisville",+All!P538,0))</f>
        <v>0</v>
      </c>
      <c r="Q81" s="707">
        <f>IF(+All!$F538="Louisville",+All!Q538,IF(+All!$H538="Louisville",+All!Q538,0))</f>
        <v>0</v>
      </c>
      <c r="R81" s="706">
        <f>IF(+All!$F538="Louisville",+All!R538,IF(+All!$H538="Louisville",+All!R538,0))</f>
        <v>0</v>
      </c>
      <c r="S81" s="708">
        <f>IF(+All!$F538="Louisville",+All!S538,IF(+All!$H538="Louisville",+All!S538,0))</f>
        <v>0</v>
      </c>
      <c r="T81" s="706">
        <f>IF(+All!$F538="Louisville",+All!T538,IF(+All!$H538="Louisville",+All!T538,0))</f>
        <v>0</v>
      </c>
      <c r="U81" s="707">
        <f>IF(+All!$F538="Louisville",+All!U538,IF(+All!$H538="Louisville",+All!U538,0))</f>
        <v>0</v>
      </c>
    </row>
    <row r="82" spans="1:21" ht="16" x14ac:dyDescent="0.8">
      <c r="A82" s="70">
        <f>IF(+All!$F568="Louisville",+All!A568,IF(+All!$H568="Louisville",+All!A568,0))</f>
        <v>8</v>
      </c>
      <c r="B82" s="480" t="str">
        <f>IF(+All!$F568="Louisville",+All!B568,IF(+All!$H568="Louisville",+All!B568,0))</f>
        <v>Sat</v>
      </c>
      <c r="C82" s="72">
        <f>IF(+All!$F568="Louisville",+All!C568,IF(+All!$H568="Louisville",+All!C568,0))</f>
        <v>44492</v>
      </c>
      <c r="D82" s="73">
        <f>IF(+All!$F568="Louisville",+All!D568,IF(+All!$H568="Louisville",+All!D568,0))</f>
        <v>0.66666666666666663</v>
      </c>
      <c r="E82" s="707" t="str">
        <f>IF(+All!$F568="Louisville",+All!E568,IF(+All!$H568="Louisville",+All!E568,0))</f>
        <v>ACC</v>
      </c>
      <c r="F82" s="75" t="str">
        <f>IF(+All!$F568="Louisville",+All!F568,IF(+All!$H568="Louisville",+All!F568,0))</f>
        <v>Boston College</v>
      </c>
      <c r="G82" s="76" t="str">
        <f>IF(+All!$F568="Louisville",+All!G568,IF(+All!$H568="Louisville",+All!G568,0))</f>
        <v>ACC</v>
      </c>
      <c r="H82" s="75" t="str">
        <f>IF(+All!$F568="Louisville",+All!H568,IF(+All!$H568="Louisville",+All!H568,0))</f>
        <v>Louisville</v>
      </c>
      <c r="I82" s="76" t="str">
        <f>IF(+All!$F568="Louisville",+All!I568,IF(+All!$H568="Louisville",+All!I568,0))</f>
        <v>ACC</v>
      </c>
      <c r="J82" s="706" t="str">
        <f>IF(+All!$F568="Louisville",+All!J568,IF(+All!$H568="Louisville",+All!J568,0))</f>
        <v>Louisville</v>
      </c>
      <c r="K82" s="707" t="str">
        <f>IF(+All!$F568="Louisville",+All!K568,IF(+All!$H568="Louisville",+All!K568,0))</f>
        <v>Boston College</v>
      </c>
      <c r="L82" s="78">
        <f>IF(+All!$F568="Louisville",+All!L568,IF(+All!$H568="Louisville",+All!L568,0))</f>
        <v>6</v>
      </c>
      <c r="M82" s="79">
        <f>IF(+All!$F568="Louisville",+All!M568,IF(+All!$H568="Louisville",+All!M568,0))</f>
        <v>57.5</v>
      </c>
      <c r="N82" s="706" t="str">
        <f>IF(+All!$F568="Louisville",+All!N568,IF(+All!$H568="Louisville",+All!N568,0))</f>
        <v>Louisville</v>
      </c>
      <c r="O82" s="708">
        <f>IF(+All!$F568="Louisville",+All!O568,IF(+All!$H568="Louisville",+All!O568,0))</f>
        <v>28</v>
      </c>
      <c r="P82" s="708" t="str">
        <f>IF(+All!$F568="Louisville",+All!P568,IF(+All!$H568="Louisville",+All!P568,0))</f>
        <v>Boston College</v>
      </c>
      <c r="Q82" s="707">
        <f>IF(+All!$F568="Louisville",+All!Q568,IF(+All!$H568="Louisville",+All!Q568,0))</f>
        <v>14</v>
      </c>
      <c r="R82" s="706" t="str">
        <f>IF(+All!$F568="Louisville",+All!R568,IF(+All!$H568="Louisville",+All!R568,0))</f>
        <v>Louisville</v>
      </c>
      <c r="S82" s="708" t="str">
        <f>IF(+All!$F568="Louisville",+All!S568,IF(+All!$H568="Louisville",+All!S568,0))</f>
        <v>Boston College</v>
      </c>
      <c r="T82" s="706" t="str">
        <f>IF(+All!$F568="Louisville",+All!T568,IF(+All!$H568="Louisville",+All!T568,0))</f>
        <v>Boston College</v>
      </c>
      <c r="U82" s="707" t="str">
        <f>IF(+All!$F568="Louisville",+All!U568,IF(+All!$H568="Louisville",+All!U568,0))</f>
        <v>L</v>
      </c>
    </row>
    <row r="83" spans="1:21" ht="16" x14ac:dyDescent="0.8">
      <c r="A83" s="70">
        <f>IF(+All!$F641="Louisville",+All!A641,IF(+All!$H641="Louisville",+All!A641,0))</f>
        <v>9</v>
      </c>
      <c r="B83" s="480" t="str">
        <f>IF(+All!$F641="Louisville",+All!B641,IF(+All!$H641="Louisville",+All!B641,0))</f>
        <v>Sat</v>
      </c>
      <c r="C83" s="72">
        <f>IF(+All!$F641="Louisville",+All!C641,IF(+All!$H641="Louisville",+All!C641,0))</f>
        <v>44499</v>
      </c>
      <c r="D83" s="73">
        <f>IF(+All!$F641="Louisville",+All!D641,IF(+All!$H641="Louisville",+All!D641,0))</f>
        <v>0.8125</v>
      </c>
      <c r="E83" s="707" t="str">
        <f>IF(+All!$F641="Louisville",+All!E641,IF(+All!$H641="Louisville",+All!E641,0))</f>
        <v>ACC</v>
      </c>
      <c r="F83" s="75" t="str">
        <f>IF(+All!$F641="Louisville",+All!F641,IF(+All!$H641="Louisville",+All!F641,0))</f>
        <v>Louisville</v>
      </c>
      <c r="G83" s="76" t="str">
        <f>IF(+All!$F641="Louisville",+All!G641,IF(+All!$H641="Louisville",+All!G641,0))</f>
        <v>ACC</v>
      </c>
      <c r="H83" s="75" t="str">
        <f>IF(+All!$F641="Louisville",+All!H641,IF(+All!$H641="Louisville",+All!H641,0))</f>
        <v>North Carolina St</v>
      </c>
      <c r="I83" s="76" t="str">
        <f>IF(+All!$F641="Louisville",+All!I641,IF(+All!$H641="Louisville",+All!I641,0))</f>
        <v>ACC</v>
      </c>
      <c r="J83" s="706" t="str">
        <f>IF(+All!$F641="Louisville",+All!J641,IF(+All!$H641="Louisville",+All!J641,0))</f>
        <v>North Carolina St</v>
      </c>
      <c r="K83" s="707" t="str">
        <f>IF(+All!$F641="Louisville",+All!K641,IF(+All!$H641="Louisville",+All!K641,0))</f>
        <v>Louisville</v>
      </c>
      <c r="L83" s="78">
        <f>IF(+All!$F641="Louisville",+All!L641,IF(+All!$H641="Louisville",+All!L641,0))</f>
        <v>6.5</v>
      </c>
      <c r="M83" s="79">
        <f>IF(+All!$F641="Louisville",+All!M641,IF(+All!$H641="Louisville",+All!M641,0))</f>
        <v>56.5</v>
      </c>
      <c r="N83" s="706" t="str">
        <f>IF(+All!$F641="Louisville",+All!N641,IF(+All!$H641="Louisville",+All!N641,0))</f>
        <v>North Carolina St</v>
      </c>
      <c r="O83" s="708">
        <f>IF(+All!$F641="Louisville",+All!O641,IF(+All!$H641="Louisville",+All!O641,0))</f>
        <v>28</v>
      </c>
      <c r="P83" s="708" t="str">
        <f>IF(+All!$F641="Louisville",+All!P641,IF(+All!$H641="Louisville",+All!P641,0))</f>
        <v>Louisville</v>
      </c>
      <c r="Q83" s="707">
        <f>IF(+All!$F641="Louisville",+All!Q641,IF(+All!$H641="Louisville",+All!Q641,0))</f>
        <v>13</v>
      </c>
      <c r="R83" s="706" t="str">
        <f>IF(+All!$F641="Louisville",+All!R641,IF(+All!$H641="Louisville",+All!R641,0))</f>
        <v>North Carolina St</v>
      </c>
      <c r="S83" s="708" t="str">
        <f>IF(+All!$F641="Louisville",+All!S641,IF(+All!$H641="Louisville",+All!S641,0))</f>
        <v>Louisville</v>
      </c>
      <c r="T83" s="706" t="str">
        <f>IF(+All!$F641="Louisville",+All!T641,IF(+All!$H641="Louisville",+All!T641,0))</f>
        <v>Louisville</v>
      </c>
      <c r="U83" s="707" t="str">
        <f>IF(+All!$F641="Louisville",+All!U641,IF(+All!$H641="Louisville",+All!U641,0))</f>
        <v>L</v>
      </c>
    </row>
    <row r="84" spans="1:21" ht="16" x14ac:dyDescent="0.8">
      <c r="A84" s="70">
        <f>IF(+All!$F723="Louisville",+All!A723,IF(+All!$H723="Louisville",+All!A723,0))</f>
        <v>10</v>
      </c>
      <c r="B84" s="480" t="str">
        <f>IF(+All!$F723="Louisville",+All!B723,IF(+All!$H723="Louisville",+All!B723,0))</f>
        <v>Sat</v>
      </c>
      <c r="C84" s="72">
        <f>IF(+All!$F723="Louisville",+All!C723,IF(+All!$H723="Louisville",+All!C723,0))</f>
        <v>44506</v>
      </c>
      <c r="D84" s="73">
        <f>IF(+All!$F723="Louisville",+All!D723,IF(+All!$H723="Louisville",+All!D723,0))</f>
        <v>0.8125</v>
      </c>
      <c r="E84" s="707" t="str">
        <f>IF(+All!$F723="Louisville",+All!E723,IF(+All!$H723="Louisville",+All!E723,0))</f>
        <v>ACC</v>
      </c>
      <c r="F84" s="75" t="str">
        <f>IF(+All!$F723="Louisville",+All!F723,IF(+All!$H723="Louisville",+All!F723,0))</f>
        <v>Clemson</v>
      </c>
      <c r="G84" s="76" t="str">
        <f>IF(+All!$F723="Louisville",+All!G723,IF(+All!$H723="Louisville",+All!G723,0))</f>
        <v>ACC</v>
      </c>
      <c r="H84" s="75" t="str">
        <f>IF(+All!$F723="Louisville",+All!H723,IF(+All!$H723="Louisville",+All!H723,0))</f>
        <v>Louisville</v>
      </c>
      <c r="I84" s="76" t="str">
        <f>IF(+All!$F723="Louisville",+All!I723,IF(+All!$H723="Louisville",+All!I723,0))</f>
        <v>ACC</v>
      </c>
      <c r="J84" s="706" t="str">
        <f>IF(+All!$F723="Louisville",+All!J723,IF(+All!$H723="Louisville",+All!J723,0))</f>
        <v>Clemson</v>
      </c>
      <c r="K84" s="707" t="str">
        <f>IF(+All!$F723="Louisville",+All!K723,IF(+All!$H723="Louisville",+All!K723,0))</f>
        <v>Louisville</v>
      </c>
      <c r="L84" s="78">
        <f>IF(+All!$F723="Louisville",+All!L723,IF(+All!$H723="Louisville",+All!L723,0))</f>
        <v>4</v>
      </c>
      <c r="M84" s="79">
        <f>IF(+All!$F723="Louisville",+All!M723,IF(+All!$H723="Louisville",+All!M723,0))</f>
        <v>46</v>
      </c>
      <c r="N84" s="706" t="str">
        <f>IF(+All!$F723="Louisville",+All!N723,IF(+All!$H723="Louisville",+All!N723,0))</f>
        <v>Clemson</v>
      </c>
      <c r="O84" s="708">
        <f>IF(+All!$F723="Louisville",+All!O723,IF(+All!$H723="Louisville",+All!O723,0))</f>
        <v>30</v>
      </c>
      <c r="P84" s="708" t="str">
        <f>IF(+All!$F723="Louisville",+All!P723,IF(+All!$H723="Louisville",+All!P723,0))</f>
        <v>Louisville</v>
      </c>
      <c r="Q84" s="707">
        <f>IF(+All!$F723="Louisville",+All!Q723,IF(+All!$H723="Louisville",+All!Q723,0))</f>
        <v>24</v>
      </c>
      <c r="R84" s="706" t="str">
        <f>IF(+All!$F723="Louisville",+All!R723,IF(+All!$H723="Louisville",+All!R723,0))</f>
        <v>Clemson</v>
      </c>
      <c r="S84" s="708" t="str">
        <f>IF(+All!$F723="Louisville",+All!S723,IF(+All!$H723="Louisville",+All!S723,0))</f>
        <v>Louisville</v>
      </c>
      <c r="T84" s="706" t="str">
        <f>IF(+All!$F723="Louisville",+All!T723,IF(+All!$H723="Louisville",+All!T723,0))</f>
        <v>Louisville</v>
      </c>
      <c r="U84" s="707" t="str">
        <f>IF(+All!$F723="Louisville",+All!U723,IF(+All!$H723="Louisville",+All!U723,0))</f>
        <v>L</v>
      </c>
    </row>
    <row r="85" spans="1:21" ht="16" x14ac:dyDescent="0.8">
      <c r="A85" s="70">
        <f>IF(+All!$F796="Louisville",+All!A796,IF(+All!$H796="Louisville",+All!A796,0))</f>
        <v>11</v>
      </c>
      <c r="B85" s="480" t="str">
        <f>IF(+All!$F796="Louisville",+All!B796,IF(+All!$H796="Louisville",+All!B796,0))</f>
        <v>Sat</v>
      </c>
      <c r="C85" s="72">
        <f>IF(+All!$F796="Louisville",+All!C796,IF(+All!$H796="Louisville",+All!C796,0))</f>
        <v>44513</v>
      </c>
      <c r="D85" s="73">
        <f>IF(+All!$F796="Louisville",+All!D796,IF(+All!$H796="Louisville",+All!D796,0))</f>
        <v>0.5</v>
      </c>
      <c r="E85" s="707" t="str">
        <f>IF(+All!$F796="Louisville",+All!E796,IF(+All!$H796="Louisville",+All!E796,0))</f>
        <v>espn3</v>
      </c>
      <c r="F85" s="75" t="str">
        <f>IF(+All!$F796="Louisville",+All!F796,IF(+All!$H796="Louisville",+All!F796,0))</f>
        <v>Syracuse</v>
      </c>
      <c r="G85" s="76" t="str">
        <f>IF(+All!$F796="Louisville",+All!G796,IF(+All!$H796="Louisville",+All!G796,0))</f>
        <v>ACC</v>
      </c>
      <c r="H85" s="75" t="str">
        <f>IF(+All!$F796="Louisville",+All!H796,IF(+All!$H796="Louisville",+All!H796,0))</f>
        <v>Louisville</v>
      </c>
      <c r="I85" s="76" t="str">
        <f>IF(+All!$F796="Louisville",+All!I796,IF(+All!$H796="Louisville",+All!I796,0))</f>
        <v>ACC</v>
      </c>
      <c r="J85" s="706" t="str">
        <f>IF(+All!$F796="Louisville",+All!J796,IF(+All!$H796="Louisville",+All!J796,0))</f>
        <v>Louisville</v>
      </c>
      <c r="K85" s="707" t="str">
        <f>IF(+All!$F796="Louisville",+All!K796,IF(+All!$H796="Louisville",+All!K796,0))</f>
        <v>Syracuse</v>
      </c>
      <c r="L85" s="78">
        <f>IF(+All!$F796="Louisville",+All!L796,IF(+All!$H796="Louisville",+All!L796,0))</f>
        <v>3</v>
      </c>
      <c r="M85" s="79">
        <f>IF(+All!$F796="Louisville",+All!M796,IF(+All!$H796="Louisville",+All!M796,0))</f>
        <v>55.5</v>
      </c>
      <c r="N85" s="706" t="str">
        <f>IF(+All!$F796="Louisville",+All!N796,IF(+All!$H796="Louisville",+All!N796,0))</f>
        <v>Louisville</v>
      </c>
      <c r="O85" s="708">
        <f>IF(+All!$F796="Louisville",+All!O796,IF(+All!$H796="Louisville",+All!O796,0))</f>
        <v>41</v>
      </c>
      <c r="P85" s="708" t="str">
        <f>IF(+All!$F796="Louisville",+All!P796,IF(+All!$H796="Louisville",+All!P796,0))</f>
        <v>Syracuse</v>
      </c>
      <c r="Q85" s="707">
        <f>IF(+All!$F796="Louisville",+All!Q796,IF(+All!$H796="Louisville",+All!Q796,0))</f>
        <v>3</v>
      </c>
      <c r="R85" s="706" t="str">
        <f>IF(+All!$F796="Louisville",+All!R796,IF(+All!$H796="Louisville",+All!R796,0))</f>
        <v>Louisville</v>
      </c>
      <c r="S85" s="708" t="str">
        <f>IF(+All!$F796="Louisville",+All!S796,IF(+All!$H796="Louisville",+All!S796,0))</f>
        <v>Syracuse</v>
      </c>
      <c r="T85" s="706" t="str">
        <f>IF(+All!$F796="Louisville",+All!T796,IF(+All!$H796="Louisville",+All!T796,0))</f>
        <v>Syracuse</v>
      </c>
      <c r="U85" s="707" t="str">
        <f>IF(+All!$F796="Louisville",+All!U796,IF(+All!$H796="Louisville",+All!U796,0))</f>
        <v>L</v>
      </c>
    </row>
    <row r="86" spans="1:21" ht="16" x14ac:dyDescent="0.8">
      <c r="A86" s="70">
        <f>IF(+All!$F852="Louisville",+All!A852,IF(+All!$H852="Louisville",+All!A852,0))</f>
        <v>12</v>
      </c>
      <c r="B86" s="480" t="str">
        <f>IF(+All!$F852="Louisville",+All!B852,IF(+All!$H852="Louisville",+All!B852,0))</f>
        <v>Thurs</v>
      </c>
      <c r="C86" s="72">
        <f>IF(+All!$F852="Louisville",+All!C852,IF(+All!$H852="Louisville",+All!C852,0))</f>
        <v>44518</v>
      </c>
      <c r="D86" s="73">
        <f>IF(+All!$F852="Louisville",+All!D852,IF(+All!$H852="Louisville",+All!D852,0))</f>
        <v>0.8125</v>
      </c>
      <c r="E86" s="707" t="str">
        <f>IF(+All!$F852="Louisville",+All!E852,IF(+All!$H852="Louisville",+All!E852,0))</f>
        <v>ESPN</v>
      </c>
      <c r="F86" s="75" t="str">
        <f>IF(+All!$F852="Louisville",+All!F852,IF(+All!$H852="Louisville",+All!F852,0))</f>
        <v>Louisville</v>
      </c>
      <c r="G86" s="76" t="str">
        <f>IF(+All!$F852="Louisville",+All!G852,IF(+All!$H852="Louisville",+All!G852,0))</f>
        <v>ACC</v>
      </c>
      <c r="H86" s="75" t="str">
        <f>IF(+All!$F852="Louisville",+All!H852,IF(+All!$H852="Louisville",+All!H852,0))</f>
        <v>Duke</v>
      </c>
      <c r="I86" s="76" t="str">
        <f>IF(+All!$F852="Louisville",+All!I852,IF(+All!$H852="Louisville",+All!I852,0))</f>
        <v>ACC</v>
      </c>
      <c r="J86" s="706" t="str">
        <f>IF(+All!$F852="Louisville",+All!J852,IF(+All!$H852="Louisville",+All!J852,0))</f>
        <v>Louisville</v>
      </c>
      <c r="K86" s="707" t="str">
        <f>IF(+All!$F852="Louisville",+All!K852,IF(+All!$H852="Louisville",+All!K852,0))</f>
        <v>Duke</v>
      </c>
      <c r="L86" s="78">
        <f>IF(+All!$F852="Louisville",+All!L852,IF(+All!$H852="Louisville",+All!L852,0))</f>
        <v>19.5</v>
      </c>
      <c r="M86" s="79">
        <f>IF(+All!$F852="Louisville",+All!M852,IF(+All!$H852="Louisville",+All!M852,0))</f>
        <v>60.5</v>
      </c>
      <c r="N86" s="706" t="str">
        <f>IF(+All!$F852="Louisville",+All!N852,IF(+All!$H852="Louisville",+All!N852,0))</f>
        <v>Louisville</v>
      </c>
      <c r="O86" s="708">
        <f>IF(+All!$F852="Louisville",+All!O852,IF(+All!$H852="Louisville",+All!O852,0))</f>
        <v>62</v>
      </c>
      <c r="P86" s="708" t="str">
        <f>IF(+All!$F852="Louisville",+All!P852,IF(+All!$H852="Louisville",+All!P852,0))</f>
        <v>Duke</v>
      </c>
      <c r="Q86" s="707">
        <f>IF(+All!$F852="Louisville",+All!Q852,IF(+All!$H852="Louisville",+All!Q852,0))</f>
        <v>22</v>
      </c>
      <c r="R86" s="706" t="str">
        <f>IF(+All!$F852="Louisville",+All!R852,IF(+All!$H852="Louisville",+All!R852,0))</f>
        <v>Louisville</v>
      </c>
      <c r="S86" s="708" t="str">
        <f>IF(+All!$F852="Louisville",+All!S852,IF(+All!$H852="Louisville",+All!S852,0))</f>
        <v>Duke</v>
      </c>
      <c r="T86" s="706" t="str">
        <f>IF(+All!$F852="Louisville",+All!T852,IF(+All!$H852="Louisville",+All!T852,0))</f>
        <v>Louisville</v>
      </c>
      <c r="U86" s="707" t="str">
        <f>IF(+All!$F852="Louisville",+All!U852,IF(+All!$H852="Louisville",+All!U852,0))</f>
        <v>W</v>
      </c>
    </row>
    <row r="87" spans="1:21" ht="16" x14ac:dyDescent="0.8">
      <c r="A87" s="70">
        <f>IF(+All!$F923="Louisville",+All!A923,IF(+All!$H923="Louisville",+All!A923,0))</f>
        <v>0</v>
      </c>
      <c r="B87" s="480">
        <f>IF(+All!$F923="Louisville",+All!B923,IF(+All!$H923="Louisville",+All!B923,0))</f>
        <v>0</v>
      </c>
      <c r="C87" s="72">
        <f>IF(+All!$F923="Louisville",+All!C923,IF(+All!$H923="Louisville",+All!C923,0))</f>
        <v>0</v>
      </c>
      <c r="D87" s="73">
        <f>IF(+All!$F923="Louisville",+All!D923,IF(+All!$H923="Louisville",+All!D923,0))</f>
        <v>0</v>
      </c>
      <c r="E87" s="707">
        <f>IF(+All!$F923="Louisville",+All!E923,IF(+All!$H923="Louisville",+All!E923,0))</f>
        <v>0</v>
      </c>
      <c r="F87" s="75">
        <f>IF(+All!$F923="Louisville",+All!F923,IF(+All!$H923="Louisville",+All!F923,0))</f>
        <v>0</v>
      </c>
      <c r="G87" s="76">
        <f>IF(+All!$F923="Louisville",+All!G923,IF(+All!$H923="Louisville",+All!G923,0))</f>
        <v>0</v>
      </c>
      <c r="H87" s="75">
        <f>IF(+All!$F923="Louisville",+All!H923,IF(+All!$H923="Louisville",+All!H923,0))</f>
        <v>0</v>
      </c>
      <c r="I87" s="76">
        <f>IF(+All!$F923="Louisville",+All!I923,IF(+All!$H923="Louisville",+All!I923,0))</f>
        <v>0</v>
      </c>
      <c r="J87" s="706">
        <f>IF(+All!$F923="Louisville",+All!J923,IF(+All!$H923="Louisville",+All!J923,0))</f>
        <v>0</v>
      </c>
      <c r="K87" s="707">
        <f>IF(+All!$F923="Louisville",+All!K923,IF(+All!$H923="Louisville",+All!K923,0))</f>
        <v>0</v>
      </c>
      <c r="L87" s="78">
        <f>IF(+All!$F923="Louisville",+All!L923,IF(+All!$H923="Louisville",+All!L923,0))</f>
        <v>0</v>
      </c>
      <c r="M87" s="79">
        <f>IF(+All!$F923="Louisville",+All!M923,IF(+All!$H923="Louisville",+All!M923,0))</f>
        <v>0</v>
      </c>
      <c r="N87" s="706">
        <f>IF(+All!$F923="Louisville",+All!N923,IF(+All!$H923="Louisville",+All!N923,0))</f>
        <v>0</v>
      </c>
      <c r="O87" s="708">
        <f>IF(+All!$F923="Louisville",+All!O923,IF(+All!$H923="Louisville",+All!O923,0))</f>
        <v>0</v>
      </c>
      <c r="P87" s="708">
        <f>IF(+All!$F923="Louisville",+All!P923,IF(+All!$H923="Louisville",+All!P923,0))</f>
        <v>0</v>
      </c>
      <c r="Q87" s="707">
        <f>IF(+All!$F923="Louisville",+All!Q923,IF(+All!$H923="Louisville",+All!Q923,0))</f>
        <v>0</v>
      </c>
      <c r="R87" s="706">
        <f>IF(+All!$F923="Louisville",+All!R923,IF(+All!$H923="Louisville",+All!R923,0))</f>
        <v>0</v>
      </c>
      <c r="S87" s="708">
        <f>IF(+All!$F923="Louisville",+All!S923,IF(+All!$H923="Louisville",+All!S923,0))</f>
        <v>0</v>
      </c>
      <c r="T87" s="706">
        <f>IF(+All!$F923="Louisville",+All!T923,IF(+All!$H923="Louisville",+All!T923,0))</f>
        <v>0</v>
      </c>
      <c r="U87" s="707">
        <f>IF(+All!$F923="Louisville",+All!U923,IF(+All!$H923="Louisville",+All!U923,0))</f>
        <v>0</v>
      </c>
    </row>
    <row r="88" spans="1:21" ht="15.75" customHeight="1" x14ac:dyDescent="0.8">
      <c r="A88" s="52"/>
      <c r="B88" s="53"/>
      <c r="C88" s="54"/>
      <c r="D88" s="55"/>
      <c r="E88" s="709"/>
      <c r="F88" s="1219" t="str">
        <f>H89</f>
        <v>Miami (FL)</v>
      </c>
      <c r="G88" s="1251"/>
      <c r="H88" s="1251"/>
      <c r="I88" s="1252"/>
      <c r="J88" s="705"/>
      <c r="K88" s="709"/>
      <c r="L88" s="58"/>
      <c r="M88" s="59"/>
      <c r="N88" s="705"/>
      <c r="O88" s="9"/>
      <c r="P88" s="9"/>
      <c r="Q88" s="709"/>
      <c r="R88" s="705"/>
      <c r="S88" s="9"/>
      <c r="T88" s="705"/>
      <c r="U88" s="709"/>
    </row>
    <row r="89" spans="1:21" ht="15.75" customHeight="1" x14ac:dyDescent="0.8">
      <c r="A89" s="70">
        <f>IF(+All!$F44="Miami (FL)",+All!A44,IF(+All!$H44="Miami (FL)",+All!A44,0))</f>
        <v>1</v>
      </c>
      <c r="B89" s="480" t="str">
        <f>IF(+All!$F44="Miami (FL)",+All!B44,IF(+All!$H44="Miami (FL)",+All!B44,0))</f>
        <v>Sat</v>
      </c>
      <c r="C89" s="72">
        <f>IF(+All!$F44="Miami (FL)",+All!C44,IF(+All!$H44="Miami (FL)",+All!C44,0))</f>
        <v>44443</v>
      </c>
      <c r="D89" s="73">
        <f>IF(+All!$F44="Miami (FL)",+All!D44,IF(+All!$H44="Miami (FL)",+All!D44,0))</f>
        <v>0.64583333333333337</v>
      </c>
      <c r="E89" s="707" t="str">
        <f>IF(+All!$F44="Miami (FL)",+All!E44,IF(+All!$H44="Miami (FL)",+All!E44,0))</f>
        <v>ABC</v>
      </c>
      <c r="F89" s="75" t="str">
        <f>IF(+All!$F44="Miami (FL)",+All!F44,IF(+All!$H44="Miami (FL)",+All!F44,0))</f>
        <v>Alabama</v>
      </c>
      <c r="G89" s="76" t="str">
        <f>IF(+All!$F44="Miami (FL)",+All!G44,IF(+All!$H44="Miami (FL)",+All!G44,0))</f>
        <v>SEC</v>
      </c>
      <c r="H89" s="75" t="str">
        <f>IF(+All!$F44="Miami (FL)",+All!H44,IF(+All!$H44="Miami (FL)",+All!H44,0))</f>
        <v>Miami (FL)</v>
      </c>
      <c r="I89" s="76" t="str">
        <f>IF(+All!$F44="Miami (FL)",+All!I44,IF(+All!$H44="Miami (FL)",+All!I44,0))</f>
        <v>ACC</v>
      </c>
      <c r="J89" s="706" t="str">
        <f>IF(+All!$F44="Miami (FL)",+All!J44,IF(+All!$H44="Miami (FL)",+All!J44,0))</f>
        <v>Alabama</v>
      </c>
      <c r="K89" s="707" t="str">
        <f>IF(+All!$F44="Miami (FL)",+All!K44,IF(+All!$H44="Miami (FL)",+All!K44,0))</f>
        <v>Miami (FL)</v>
      </c>
      <c r="L89" s="78">
        <f>IF(+All!$F44="Miami (FL)",+All!L44,IF(+All!$H44="Miami (FL)",+All!L44,0))</f>
        <v>19.5</v>
      </c>
      <c r="M89" s="79">
        <f>IF(+All!$F44="Miami (FL)",+All!M44,IF(+All!$H44="Miami (FL)",+All!M44,0))</f>
        <v>61.5</v>
      </c>
      <c r="N89" s="706" t="str">
        <f>IF(+All!$F44="Miami (FL)",+All!N44,IF(+All!$H44="Miami (FL)",+All!N44,0))</f>
        <v>Alabama</v>
      </c>
      <c r="O89" s="708">
        <f>IF(+All!$F44="Miami (FL)",+All!O44,IF(+All!$H44="Miami (FL)",+All!O44,0))</f>
        <v>44</v>
      </c>
      <c r="P89" s="708" t="str">
        <f>IF(+All!$F44="Miami (FL)",+All!P44,IF(+All!$H44="Miami (FL)",+All!P44,0))</f>
        <v>Miami (FL)</v>
      </c>
      <c r="Q89" s="707">
        <f>IF(+All!$F44="Miami (FL)",+All!Q44,IF(+All!$H44="Miami (FL)",+All!Q44,0))</f>
        <v>13</v>
      </c>
      <c r="R89" s="706" t="str">
        <f>IF(+All!$F44="Miami (FL)",+All!R44,IF(+All!$H44="Miami (FL)",+All!R44,0))</f>
        <v>Alabama</v>
      </c>
      <c r="S89" s="708" t="str">
        <f>IF(+All!$F44="Miami (FL)",+All!S44,IF(+All!$H44="Miami (FL)",+All!S44,0))</f>
        <v>Miami (FL)</v>
      </c>
      <c r="T89" s="706" t="str">
        <f>IF(+All!$F44="Miami (FL)",+All!T44,IF(+All!$H44="Miami (FL)",+All!T44,0))</f>
        <v>Alabama</v>
      </c>
      <c r="U89" s="707" t="str">
        <f>IF(+All!$F44="Miami (FL)",+All!U44,IF(+All!$H44="Miami (FL)",+All!U44,0))</f>
        <v>W</v>
      </c>
    </row>
    <row r="90" spans="1:21" ht="15.75" customHeight="1" x14ac:dyDescent="0.8">
      <c r="A90" s="70">
        <f>IF(+All!$F108="Miami (FL)",+All!A108,IF(+All!$H108="Miami (FL)",+All!A108,0))</f>
        <v>2</v>
      </c>
      <c r="B90" s="480" t="str">
        <f>IF(+All!$F108="Miami (FL)",+All!B108,IF(+All!$H108="Miami (FL)",+All!B108,0))</f>
        <v>Sat</v>
      </c>
      <c r="C90" s="72">
        <f>IF(+All!$F108="Miami (FL)",+All!C108,IF(+All!$H108="Miami (FL)",+All!C108,0))</f>
        <v>44450</v>
      </c>
      <c r="D90" s="73">
        <f>IF(+All!$F108="Miami (FL)",+All!D108,IF(+All!$H108="Miami (FL)",+All!D108,0))</f>
        <v>0.79166666666666663</v>
      </c>
      <c r="E90" s="707" t="str">
        <f>IF(+All!$F108="Miami (FL)",+All!E108,IF(+All!$H108="Miami (FL)",+All!E108,0))</f>
        <v>ACC</v>
      </c>
      <c r="F90" s="75" t="str">
        <f>IF(+All!$F108="Miami (FL)",+All!F108,IF(+All!$H108="Miami (FL)",+All!F108,0))</f>
        <v>Appalachian State</v>
      </c>
      <c r="G90" s="76" t="str">
        <f>IF(+All!$F108="Miami (FL)",+All!G108,IF(+All!$H108="Miami (FL)",+All!G108,0))</f>
        <v>SB</v>
      </c>
      <c r="H90" s="75" t="str">
        <f>IF(+All!$F108="Miami (FL)",+All!H108,IF(+All!$H108="Miami (FL)",+All!H108,0))</f>
        <v>Miami (FL)</v>
      </c>
      <c r="I90" s="76" t="str">
        <f>IF(+All!$F108="Miami (FL)",+All!I108,IF(+All!$H108="Miami (FL)",+All!I108,0))</f>
        <v>ACC</v>
      </c>
      <c r="J90" s="706" t="str">
        <f>IF(+All!$F108="Miami (FL)",+All!J108,IF(+All!$H108="Miami (FL)",+All!J108,0))</f>
        <v>Miami (FL)</v>
      </c>
      <c r="K90" s="707" t="str">
        <f>IF(+All!$F108="Miami (FL)",+All!K108,IF(+All!$H108="Miami (FL)",+All!K108,0))</f>
        <v>Appalachian State</v>
      </c>
      <c r="L90" s="78">
        <f>IF(+All!$F108="Miami (FL)",+All!L108,IF(+All!$H108="Miami (FL)",+All!L108,0))</f>
        <v>8.5</v>
      </c>
      <c r="M90" s="79">
        <f>IF(+All!$F108="Miami (FL)",+All!M108,IF(+All!$H108="Miami (FL)",+All!M108,0))</f>
        <v>54.5</v>
      </c>
      <c r="N90" s="706" t="str">
        <f>IF(+All!$F108="Miami (FL)",+All!N108,IF(+All!$H108="Miami (FL)",+All!N108,0))</f>
        <v>Miami (FL)</v>
      </c>
      <c r="O90" s="708">
        <f>IF(+All!$F108="Miami (FL)",+All!O108,IF(+All!$H108="Miami (FL)",+All!O108,0))</f>
        <v>25</v>
      </c>
      <c r="P90" s="708" t="str">
        <f>IF(+All!$F108="Miami (FL)",+All!P108,IF(+All!$H108="Miami (FL)",+All!P108,0))</f>
        <v>Appalachian State</v>
      </c>
      <c r="Q90" s="707">
        <f>IF(+All!$F108="Miami (FL)",+All!Q108,IF(+All!$H108="Miami (FL)",+All!Q108,0))</f>
        <v>23</v>
      </c>
      <c r="R90" s="706" t="str">
        <f>IF(+All!$F108="Miami (FL)",+All!R108,IF(+All!$H108="Miami (FL)",+All!R108,0))</f>
        <v>Appalachian State</v>
      </c>
      <c r="S90" s="708" t="str">
        <f>IF(+All!$F108="Miami (FL)",+All!S108,IF(+All!$H108="Miami (FL)",+All!S108,0))</f>
        <v>Miami (FL)</v>
      </c>
      <c r="T90" s="706" t="str">
        <f>IF(+All!$F108="Miami (FL)",+All!T108,IF(+All!$H108="Miami (FL)",+All!T108,0))</f>
        <v>Appalachian State</v>
      </c>
      <c r="U90" s="707" t="str">
        <f>IF(+All!$F108="Miami (FL)",+All!U108,IF(+All!$H108="Miami (FL)",+All!U108,0))</f>
        <v>W</v>
      </c>
    </row>
    <row r="91" spans="1:21" ht="16" x14ac:dyDescent="0.8">
      <c r="A91" s="70">
        <f>IF(+All!$F187="Miami (FL)",+All!A187,IF(+All!$H187="Miami (FL)",+All!A187,0))</f>
        <v>3</v>
      </c>
      <c r="B91" s="480" t="str">
        <f>IF(+All!$F187="Miami (FL)",+All!B187,IF(+All!$H187="Miami (FL)",+All!B187,0))</f>
        <v>Sat</v>
      </c>
      <c r="C91" s="72">
        <f>IF(+All!$F187="Miami (FL)",+All!C187,IF(+All!$H187="Miami (FL)",+All!C187,0))</f>
        <v>44457</v>
      </c>
      <c r="D91" s="73">
        <f>IF(+All!$F187="Miami (FL)",+All!D187,IF(+All!$H187="Miami (FL)",+All!D187,0))</f>
        <v>0.5</v>
      </c>
      <c r="E91" s="707" t="str">
        <f>IF(+All!$F187="Miami (FL)",+All!E187,IF(+All!$H187="Miami (FL)",+All!E187,0))</f>
        <v>ABC</v>
      </c>
      <c r="F91" s="75" t="str">
        <f>IF(+All!$F187="Miami (FL)",+All!F187,IF(+All!$H187="Miami (FL)",+All!F187,0))</f>
        <v>Michigan State</v>
      </c>
      <c r="G91" s="76" t="str">
        <f>IF(+All!$F187="Miami (FL)",+All!G187,IF(+All!$H187="Miami (FL)",+All!G187,0))</f>
        <v>B10</v>
      </c>
      <c r="H91" s="75" t="str">
        <f>IF(+All!$F187="Miami (FL)",+All!H187,IF(+All!$H187="Miami (FL)",+All!H187,0))</f>
        <v>Miami (FL)</v>
      </c>
      <c r="I91" s="76" t="str">
        <f>IF(+All!$F187="Miami (FL)",+All!I187,IF(+All!$H187="Miami (FL)",+All!I187,0))</f>
        <v>ACC</v>
      </c>
      <c r="J91" s="706" t="str">
        <f>IF(+All!$F187="Miami (FL)",+All!J187,IF(+All!$H187="Miami (FL)",+All!J187,0))</f>
        <v>Miami (FL)</v>
      </c>
      <c r="K91" s="707" t="str">
        <f>IF(+All!$F187="Miami (FL)",+All!K187,IF(+All!$H187="Miami (FL)",+All!K187,0))</f>
        <v>Michigan State</v>
      </c>
      <c r="L91" s="78">
        <f>IF(+All!$F187="Miami (FL)",+All!L187,IF(+All!$H187="Miami (FL)",+All!L187,0))</f>
        <v>6</v>
      </c>
      <c r="M91" s="79">
        <f>IF(+All!$F187="Miami (FL)",+All!M187,IF(+All!$H187="Miami (FL)",+All!M187,0))</f>
        <v>56.5</v>
      </c>
      <c r="N91" s="706" t="str">
        <f>IF(+All!$F187="Miami (FL)",+All!N187,IF(+All!$H187="Miami (FL)",+All!N187,0))</f>
        <v>Michigan State</v>
      </c>
      <c r="O91" s="708">
        <f>IF(+All!$F187="Miami (FL)",+All!O187,IF(+All!$H187="Miami (FL)",+All!O187,0))</f>
        <v>38</v>
      </c>
      <c r="P91" s="708" t="str">
        <f>IF(+All!$F187="Miami (FL)",+All!P187,IF(+All!$H187="Miami (FL)",+All!P187,0))</f>
        <v>Miami (FL)</v>
      </c>
      <c r="Q91" s="707">
        <f>IF(+All!$F187="Miami (FL)",+All!Q187,IF(+All!$H187="Miami (FL)",+All!Q187,0))</f>
        <v>17</v>
      </c>
      <c r="R91" s="706" t="str">
        <f>IF(+All!$F187="Miami (FL)",+All!R187,IF(+All!$H187="Miami (FL)",+All!R187,0))</f>
        <v>Michigan State</v>
      </c>
      <c r="S91" s="708" t="str">
        <f>IF(+All!$F187="Miami (FL)",+All!S187,IF(+All!$H187="Miami (FL)",+All!S187,0))</f>
        <v>Miami (FL)</v>
      </c>
      <c r="T91" s="706" t="str">
        <f>IF(+All!$F187="Miami (FL)",+All!T187,IF(+All!$H187="Miami (FL)",+All!T187,0))</f>
        <v>Michigan State</v>
      </c>
      <c r="U91" s="707" t="str">
        <f>IF(+All!$F187="Miami (FL)",+All!U187,IF(+All!$H187="Miami (FL)",+All!U187,0))</f>
        <v>W</v>
      </c>
    </row>
    <row r="92" spans="1:21" ht="16" x14ac:dyDescent="0.8">
      <c r="A92" s="70">
        <f>IF(+All!$F271="Miami (FL)",+All!A271,IF(+All!$H271="Miami (FL)",+All!A271,0))</f>
        <v>4</v>
      </c>
      <c r="B92" s="480" t="str">
        <f>IF(+All!$F271="Miami (FL)",+All!B271,IF(+All!$H271="Miami (FL)",+All!B271,0))</f>
        <v>Sat</v>
      </c>
      <c r="C92" s="72">
        <f>IF(+All!$F271="Miami (FL)",+All!C271,IF(+All!$H271="Miami (FL)",+All!C271,0))</f>
        <v>44464</v>
      </c>
      <c r="D92" s="73">
        <f>IF(+All!$F271="Miami (FL)",+All!D271,IF(+All!$H271="Miami (FL)",+All!D271,0))</f>
        <v>0.64583333333333337</v>
      </c>
      <c r="E92" s="707" t="str">
        <f>IF(+All!$F271="Miami (FL)",+All!E271,IF(+All!$H271="Miami (FL)",+All!E271,0))</f>
        <v>espn3</v>
      </c>
      <c r="F92" s="75" t="str">
        <f>IF(+All!$F271="Miami (FL)",+All!F271,IF(+All!$H271="Miami (FL)",+All!F271,0))</f>
        <v>1AA Central Connecticut</v>
      </c>
      <c r="G92" s="76" t="str">
        <f>IF(+All!$F271="Miami (FL)",+All!G271,IF(+All!$H271="Miami (FL)",+All!G271,0))</f>
        <v>1AA</v>
      </c>
      <c r="H92" s="75" t="str">
        <f>IF(+All!$F271="Miami (FL)",+All!H271,IF(+All!$H271="Miami (FL)",+All!H271,0))</f>
        <v>Miami (FL)</v>
      </c>
      <c r="I92" s="76" t="str">
        <f>IF(+All!$F271="Miami (FL)",+All!I271,IF(+All!$H271="Miami (FL)",+All!I271,0))</f>
        <v>ACC</v>
      </c>
      <c r="J92" s="706">
        <f>IF(+All!$F271="Miami (FL)",+All!J271,IF(+All!$H271="Miami (FL)",+All!J271,0))</f>
        <v>0</v>
      </c>
      <c r="K92" s="707">
        <f>IF(+All!$F271="Miami (FL)",+All!K271,IF(+All!$H271="Miami (FL)",+All!K271,0))</f>
        <v>0</v>
      </c>
      <c r="L92" s="78">
        <f>IF(+All!$F271="Miami (FL)",+All!L271,IF(+All!$H271="Miami (FL)",+All!L271,0))</f>
        <v>0</v>
      </c>
      <c r="M92" s="79">
        <f>IF(+All!$F271="Miami (FL)",+All!M271,IF(+All!$H271="Miami (FL)",+All!M271,0))</f>
        <v>0</v>
      </c>
      <c r="N92" s="706" t="str">
        <f>IF(+All!$F271="Miami (FL)",+All!N271,IF(+All!$H271="Miami (FL)",+All!N271,0))</f>
        <v>Miami (FL)</v>
      </c>
      <c r="O92" s="708">
        <f>IF(+All!$F271="Miami (FL)",+All!O271,IF(+All!$H271="Miami (FL)",+All!O271,0))</f>
        <v>69</v>
      </c>
      <c r="P92" s="708" t="str">
        <f>IF(+All!$F271="Miami (FL)",+All!P271,IF(+All!$H271="Miami (FL)",+All!P271,0))</f>
        <v>1AA Central Connecticut</v>
      </c>
      <c r="Q92" s="707">
        <f>IF(+All!$F271="Miami (FL)",+All!Q271,IF(+All!$H271="Miami (FL)",+All!Q271,0))</f>
        <v>0</v>
      </c>
      <c r="R92" s="706">
        <f>IF(+All!$F271="Miami (FL)",+All!R271,IF(+All!$H271="Miami (FL)",+All!R271,0))</f>
        <v>0</v>
      </c>
      <c r="S92" s="708">
        <f>IF(+All!$F271="Miami (FL)",+All!S271,IF(+All!$H271="Miami (FL)",+All!S271,0))</f>
        <v>0</v>
      </c>
      <c r="T92" s="706">
        <f>IF(+All!$F271="Miami (FL)",+All!T271,IF(+All!$H271="Miami (FL)",+All!T271,0))</f>
        <v>0</v>
      </c>
      <c r="U92" s="707">
        <f>IF(+All!$F271="Miami (FL)",+All!U271,IF(+All!$H271="Miami (FL)",+All!U271,0))</f>
        <v>0</v>
      </c>
    </row>
    <row r="93" spans="1:21" ht="16" x14ac:dyDescent="0.8">
      <c r="A93" s="70">
        <f>IF(+All!$F328="Miami (FL)",+All!A328,IF(+All!$H328="Miami (FL)",+All!A328,0))</f>
        <v>5</v>
      </c>
      <c r="B93" s="480" t="str">
        <f>IF(+All!$F328="Miami (FL)",+All!B328,IF(+All!$H328="Miami (FL)",+All!B328,0))</f>
        <v>Thurs</v>
      </c>
      <c r="C93" s="72">
        <f>IF(+All!$F328="Miami (FL)",+All!C328,IF(+All!$H328="Miami (FL)",+All!C328,0))</f>
        <v>44469</v>
      </c>
      <c r="D93" s="73">
        <f>IF(+All!$F328="Miami (FL)",+All!D328,IF(+All!$H328="Miami (FL)",+All!D328,0))</f>
        <v>0.8125</v>
      </c>
      <c r="E93" s="707" t="str">
        <f>IF(+All!$F328="Miami (FL)",+All!E328,IF(+All!$H328="Miami (FL)",+All!E328,0))</f>
        <v>ESPN</v>
      </c>
      <c r="F93" s="75" t="str">
        <f>IF(+All!$F328="Miami (FL)",+All!F328,IF(+All!$H328="Miami (FL)",+All!F328,0))</f>
        <v>Virginia</v>
      </c>
      <c r="G93" s="76" t="str">
        <f>IF(+All!$F328="Miami (FL)",+All!G328,IF(+All!$H328="Miami (FL)",+All!G328,0))</f>
        <v>ACC</v>
      </c>
      <c r="H93" s="75" t="str">
        <f>IF(+All!$F328="Miami (FL)",+All!H328,IF(+All!$H328="Miami (FL)",+All!H328,0))</f>
        <v>Miami (FL)</v>
      </c>
      <c r="I93" s="76" t="str">
        <f>IF(+All!$F328="Miami (FL)",+All!I328,IF(+All!$H328="Miami (FL)",+All!I328,0))</f>
        <v>ACC</v>
      </c>
      <c r="J93" s="706" t="str">
        <f>IF(+All!$F328="Miami (FL)",+All!J328,IF(+All!$H328="Miami (FL)",+All!J328,0))</f>
        <v>Miami (FL)</v>
      </c>
      <c r="K93" s="707" t="str">
        <f>IF(+All!$F328="Miami (FL)",+All!K328,IF(+All!$H328="Miami (FL)",+All!K328,0))</f>
        <v>Virginia</v>
      </c>
      <c r="L93" s="78">
        <f>IF(+All!$F328="Miami (FL)",+All!L328,IF(+All!$H328="Miami (FL)",+All!L328,0))</f>
        <v>5</v>
      </c>
      <c r="M93" s="79">
        <f>IF(+All!$F328="Miami (FL)",+All!M328,IF(+All!$H328="Miami (FL)",+All!M328,0))</f>
        <v>62.5</v>
      </c>
      <c r="N93" s="706" t="str">
        <f>IF(+All!$F328="Miami (FL)",+All!N328,IF(+All!$H328="Miami (FL)",+All!N328,0))</f>
        <v>Virginia</v>
      </c>
      <c r="O93" s="708">
        <f>IF(+All!$F328="Miami (FL)",+All!O328,IF(+All!$H328="Miami (FL)",+All!O328,0))</f>
        <v>30</v>
      </c>
      <c r="P93" s="708" t="str">
        <f>IF(+All!$F328="Miami (FL)",+All!P328,IF(+All!$H328="Miami (FL)",+All!P328,0))</f>
        <v>Miami (FL)</v>
      </c>
      <c r="Q93" s="707">
        <f>IF(+All!$F328="Miami (FL)",+All!Q328,IF(+All!$H328="Miami (FL)",+All!Q328,0))</f>
        <v>28</v>
      </c>
      <c r="R93" s="706" t="str">
        <f>IF(+All!$F328="Miami (FL)",+All!R328,IF(+All!$H328="Miami (FL)",+All!R328,0))</f>
        <v>Virginia</v>
      </c>
      <c r="S93" s="708" t="str">
        <f>IF(+All!$F328="Miami (FL)",+All!S328,IF(+All!$H328="Miami (FL)",+All!S328,0))</f>
        <v>Miami (FL)</v>
      </c>
      <c r="T93" s="706" t="str">
        <f>IF(+All!$F328="Miami (FL)",+All!T328,IF(+All!$H328="Miami (FL)",+All!T328,0))</f>
        <v>Virginia</v>
      </c>
      <c r="U93" s="707" t="str">
        <f>IF(+All!$F328="Miami (FL)",+All!U328,IF(+All!$H328="Miami (FL)",+All!U328,0))</f>
        <v>W</v>
      </c>
    </row>
    <row r="94" spans="1:21" ht="16" x14ac:dyDescent="0.8">
      <c r="A94" s="70">
        <f>IF(+All!$F461="Miami (FL)",+All!A461,IF(+All!$H461="Miami (FL)",+All!A461,0))</f>
        <v>6</v>
      </c>
      <c r="B94" s="480" t="str">
        <f>IF(+All!$F461="Miami (FL)",+All!B461,IF(+All!$H461="Miami (FL)",+All!B461,0))</f>
        <v>Sat</v>
      </c>
      <c r="C94" s="72">
        <f>IF(+All!$F461="Miami (FL)",+All!C461,IF(+All!$H461="Miami (FL)",+All!C461,0))</f>
        <v>44478</v>
      </c>
      <c r="D94" s="73">
        <f>IF(+All!$F461="Miami (FL)",+All!D461,IF(+All!$H461="Miami (FL)",+All!D461,0))</f>
        <v>0</v>
      </c>
      <c r="E94" s="707">
        <f>IF(+All!$F461="Miami (FL)",+All!E461,IF(+All!$H461="Miami (FL)",+All!E461,0))</f>
        <v>0</v>
      </c>
      <c r="F94" s="75" t="str">
        <f>IF(+All!$F461="Miami (FL)",+All!F461,IF(+All!$H461="Miami (FL)",+All!F461,0))</f>
        <v>Miami (FL)</v>
      </c>
      <c r="G94" s="76" t="str">
        <f>IF(+All!$F461="Miami (FL)",+All!G461,IF(+All!$H461="Miami (FL)",+All!G461,0))</f>
        <v>ACC</v>
      </c>
      <c r="H94" s="75" t="str">
        <f>IF(+All!$F461="Miami (FL)",+All!H461,IF(+All!$H461="Miami (FL)",+All!H461,0))</f>
        <v>Open</v>
      </c>
      <c r="I94" s="76" t="str">
        <f>IF(+All!$F461="Miami (FL)",+All!I461,IF(+All!$H461="Miami (FL)",+All!I461,0))</f>
        <v>ZZZ</v>
      </c>
      <c r="J94" s="706">
        <f>IF(+All!$F461="Miami (FL)",+All!J461,IF(+All!$H461="Miami (FL)",+All!J461,0))</f>
        <v>0</v>
      </c>
      <c r="K94" s="707" t="str">
        <f>IF(+All!$F461="Miami (FL)",+All!K461,IF(+All!$H461="Miami (FL)",+All!K461,0))</f>
        <v>Miami (FL)</v>
      </c>
      <c r="L94" s="78">
        <f>IF(+All!$F461="Miami (FL)",+All!L461,IF(+All!$H461="Miami (FL)",+All!L461,0))</f>
        <v>0</v>
      </c>
      <c r="M94" s="79">
        <f>IF(+All!$F461="Miami (FL)",+All!M461,IF(+All!$H461="Miami (FL)",+All!M461,0))</f>
        <v>0</v>
      </c>
      <c r="N94" s="706">
        <f>IF(+All!$F461="Miami (FL)",+All!N461,IF(+All!$H461="Miami (FL)",+All!N461,0))</f>
        <v>0</v>
      </c>
      <c r="O94" s="708">
        <f>IF(+All!$F461="Miami (FL)",+All!O461,IF(+All!$H461="Miami (FL)",+All!O461,0))</f>
        <v>0</v>
      </c>
      <c r="P94" s="708">
        <f>IF(+All!$F461="Miami (FL)",+All!P461,IF(+All!$H461="Miami (FL)",+All!P461,0))</f>
        <v>0</v>
      </c>
      <c r="Q94" s="707">
        <f>IF(+All!$F461="Miami (FL)",+All!Q461,IF(+All!$H461="Miami (FL)",+All!Q461,0))</f>
        <v>0</v>
      </c>
      <c r="R94" s="706">
        <f>IF(+All!$F461="Miami (FL)",+All!R461,IF(+All!$H461="Miami (FL)",+All!R461,0))</f>
        <v>0</v>
      </c>
      <c r="S94" s="708">
        <f>IF(+All!$F461="Miami (FL)",+All!S461,IF(+All!$H461="Miami (FL)",+All!S461,0))</f>
        <v>0</v>
      </c>
      <c r="T94" s="706">
        <f>IF(+All!$F461="Miami (FL)",+All!T461,IF(+All!$H461="Miami (FL)",+All!T461,0))</f>
        <v>0</v>
      </c>
      <c r="U94" s="707">
        <f>IF(+All!$F461="Miami (FL)",+All!U461,IF(+All!$H461="Miami (FL)",+All!U461,0))</f>
        <v>0</v>
      </c>
    </row>
    <row r="95" spans="1:21" ht="16" x14ac:dyDescent="0.8">
      <c r="A95" s="70">
        <f>IF(+All!$F486="Miami (FL)",+All!A486,IF(+All!$H486="Miami (FL)",+All!A486,0))</f>
        <v>7</v>
      </c>
      <c r="B95" s="480" t="str">
        <f>IF(+All!$F486="Miami (FL)",+All!B486,IF(+All!$H486="Miami (FL)",+All!B486,0))</f>
        <v>Sat</v>
      </c>
      <c r="C95" s="72">
        <f>IF(+All!$F486="Miami (FL)",+All!C486,IF(+All!$H486="Miami (FL)",+All!C486,0))</f>
        <v>44485</v>
      </c>
      <c r="D95" s="73">
        <f>IF(+All!$F486="Miami (FL)",+All!D486,IF(+All!$H486="Miami (FL)",+All!D486,0))</f>
        <v>0.64583333333333337</v>
      </c>
      <c r="E95" s="707" t="str">
        <f>IF(+All!$F486="Miami (FL)",+All!E486,IF(+All!$H486="Miami (FL)",+All!E486,0))</f>
        <v>ACC</v>
      </c>
      <c r="F95" s="75" t="str">
        <f>IF(+All!$F486="Miami (FL)",+All!F486,IF(+All!$H486="Miami (FL)",+All!F486,0))</f>
        <v>Miami (FL)</v>
      </c>
      <c r="G95" s="76" t="str">
        <f>IF(+All!$F486="Miami (FL)",+All!G486,IF(+All!$H486="Miami (FL)",+All!G486,0))</f>
        <v>ACC</v>
      </c>
      <c r="H95" s="75" t="str">
        <f>IF(+All!$F486="Miami (FL)",+All!H486,IF(+All!$H486="Miami (FL)",+All!H486,0))</f>
        <v>North Carolina</v>
      </c>
      <c r="I95" s="76" t="str">
        <f>IF(+All!$F486="Miami (FL)",+All!I486,IF(+All!$H486="Miami (FL)",+All!I486,0))</f>
        <v>ACC</v>
      </c>
      <c r="J95" s="706" t="str">
        <f>IF(+All!$F486="Miami (FL)",+All!J486,IF(+All!$H486="Miami (FL)",+All!J486,0))</f>
        <v>North Carolina</v>
      </c>
      <c r="K95" s="707" t="str">
        <f>IF(+All!$F486="Miami (FL)",+All!K486,IF(+All!$H486="Miami (FL)",+All!K486,0))</f>
        <v>Miami (FL)</v>
      </c>
      <c r="L95" s="78">
        <f>IF(+All!$F486="Miami (FL)",+All!L486,IF(+All!$H486="Miami (FL)",+All!L486,0))</f>
        <v>7</v>
      </c>
      <c r="M95" s="79">
        <f>IF(+All!$F486="Miami (FL)",+All!M486,IF(+All!$H486="Miami (FL)",+All!M486,0))</f>
        <v>62.5</v>
      </c>
      <c r="N95" s="706" t="str">
        <f>IF(+All!$F486="Miami (FL)",+All!N486,IF(+All!$H486="Miami (FL)",+All!N486,0))</f>
        <v>North Carolina</v>
      </c>
      <c r="O95" s="708">
        <f>IF(+All!$F486="Miami (FL)",+All!O486,IF(+All!$H486="Miami (FL)",+All!O486,0))</f>
        <v>45</v>
      </c>
      <c r="P95" s="708" t="str">
        <f>IF(+All!$F486="Miami (FL)",+All!P486,IF(+All!$H486="Miami (FL)",+All!P486,0))</f>
        <v>Miami (FL)</v>
      </c>
      <c r="Q95" s="707">
        <f>IF(+All!$F486="Miami (FL)",+All!Q486,IF(+All!$H486="Miami (FL)",+All!Q486,0))</f>
        <v>42</v>
      </c>
      <c r="R95" s="706" t="str">
        <f>IF(+All!$F486="Miami (FL)",+All!R486,IF(+All!$H486="Miami (FL)",+All!R486,0))</f>
        <v>Miami (FL)</v>
      </c>
      <c r="S95" s="708" t="str">
        <f>IF(+All!$F486="Miami (FL)",+All!S486,IF(+All!$H486="Miami (FL)",+All!S486,0))</f>
        <v>North Carolina</v>
      </c>
      <c r="T95" s="706" t="str">
        <f>IF(+All!$F486="Miami (FL)",+All!T486,IF(+All!$H486="Miami (FL)",+All!T486,0))</f>
        <v>North Carolina</v>
      </c>
      <c r="U95" s="707" t="str">
        <f>IF(+All!$F486="Miami (FL)",+All!U486,IF(+All!$H486="Miami (FL)",+All!U486,0))</f>
        <v>L</v>
      </c>
    </row>
    <row r="96" spans="1:21" ht="16" x14ac:dyDescent="0.8">
      <c r="A96" s="70">
        <f>IF(+All!$F569="Miami (FL)",+All!A569,IF(+All!$H569="Miami (FL)",+All!A569,0))</f>
        <v>8</v>
      </c>
      <c r="B96" s="480" t="str">
        <f>IF(+All!$F569="Miami (FL)",+All!B569,IF(+All!$H569="Miami (FL)",+All!B569,0))</f>
        <v>Sat</v>
      </c>
      <c r="C96" s="72">
        <f>IF(+All!$F569="Miami (FL)",+All!C569,IF(+All!$H569="Miami (FL)",+All!C569,0))</f>
        <v>44492</v>
      </c>
      <c r="D96" s="73">
        <f>IF(+All!$F569="Miami (FL)",+All!D569,IF(+All!$H569="Miami (FL)",+All!D569,0))</f>
        <v>0.8125</v>
      </c>
      <c r="E96" s="707" t="str">
        <f>IF(+All!$F569="Miami (FL)",+All!E569,IF(+All!$H569="Miami (FL)",+All!E569,0))</f>
        <v>ESPN2</v>
      </c>
      <c r="F96" s="75" t="str">
        <f>IF(+All!$F569="Miami (FL)",+All!F569,IF(+All!$H569="Miami (FL)",+All!F569,0))</f>
        <v>North Carolina St</v>
      </c>
      <c r="G96" s="76" t="str">
        <f>IF(+All!$F569="Miami (FL)",+All!G569,IF(+All!$H569="Miami (FL)",+All!G569,0))</f>
        <v>ACC</v>
      </c>
      <c r="H96" s="75" t="str">
        <f>IF(+All!$F569="Miami (FL)",+All!H569,IF(+All!$H569="Miami (FL)",+All!H569,0))</f>
        <v>Miami (FL)</v>
      </c>
      <c r="I96" s="76" t="str">
        <f>IF(+All!$F569="Miami (FL)",+All!I569,IF(+All!$H569="Miami (FL)",+All!I569,0))</f>
        <v>ACC</v>
      </c>
      <c r="J96" s="706" t="str">
        <f>IF(+All!$F569="Miami (FL)",+All!J569,IF(+All!$H569="Miami (FL)",+All!J569,0))</f>
        <v>North Carolina St</v>
      </c>
      <c r="K96" s="707" t="str">
        <f>IF(+All!$F569="Miami (FL)",+All!K569,IF(+All!$H569="Miami (FL)",+All!K569,0))</f>
        <v>Miami (FL)</v>
      </c>
      <c r="L96" s="78">
        <f>IF(+All!$F569="Miami (FL)",+All!L569,IF(+All!$H569="Miami (FL)",+All!L569,0))</f>
        <v>3</v>
      </c>
      <c r="M96" s="79">
        <f>IF(+All!$F569="Miami (FL)",+All!M569,IF(+All!$H569="Miami (FL)",+All!M569,0))</f>
        <v>51.5</v>
      </c>
      <c r="N96" s="706" t="str">
        <f>IF(+All!$F569="Miami (FL)",+All!N569,IF(+All!$H569="Miami (FL)",+All!N569,0))</f>
        <v>Miami (FL)</v>
      </c>
      <c r="O96" s="708">
        <f>IF(+All!$F569="Miami (FL)",+All!O569,IF(+All!$H569="Miami (FL)",+All!O569,0))</f>
        <v>31</v>
      </c>
      <c r="P96" s="708" t="str">
        <f>IF(+All!$F569="Miami (FL)",+All!P569,IF(+All!$H569="Miami (FL)",+All!P569,0))</f>
        <v>North Carolina St</v>
      </c>
      <c r="Q96" s="707">
        <f>IF(+All!$F569="Miami (FL)",+All!Q569,IF(+All!$H569="Miami (FL)",+All!Q569,0))</f>
        <v>30</v>
      </c>
      <c r="R96" s="706" t="str">
        <f>IF(+All!$F569="Miami (FL)",+All!R569,IF(+All!$H569="Miami (FL)",+All!R569,0))</f>
        <v>Miami (FL)</v>
      </c>
      <c r="S96" s="708" t="str">
        <f>IF(+All!$F569="Miami (FL)",+All!S569,IF(+All!$H569="Miami (FL)",+All!S569,0))</f>
        <v>North Carolina St</v>
      </c>
      <c r="T96" s="706" t="str">
        <f>IF(+All!$F569="Miami (FL)",+All!T569,IF(+All!$H569="Miami (FL)",+All!T569,0))</f>
        <v>North Carolina St</v>
      </c>
      <c r="U96" s="707" t="str">
        <f>IF(+All!$F569="Miami (FL)",+All!U569,IF(+All!$H569="Miami (FL)",+All!U569,0))</f>
        <v>L</v>
      </c>
    </row>
    <row r="97" spans="1:21" ht="16" x14ac:dyDescent="0.8">
      <c r="A97" s="70">
        <f>IF(+All!$F642="Miami (FL)",+All!A642,IF(+All!$H642="Miami (FL)",+All!A642,0))</f>
        <v>9</v>
      </c>
      <c r="B97" s="480" t="str">
        <f>IF(+All!$F642="Miami (FL)",+All!B642,IF(+All!$H642="Miami (FL)",+All!B642,0))</f>
        <v>Sat</v>
      </c>
      <c r="C97" s="72">
        <f>IF(+All!$F642="Miami (FL)",+All!C642,IF(+All!$H642="Miami (FL)",+All!C642,0))</f>
        <v>44499</v>
      </c>
      <c r="D97" s="73">
        <f>IF(+All!$F642="Miami (FL)",+All!D642,IF(+All!$H642="Miami (FL)",+All!D642,0))</f>
        <v>0.5</v>
      </c>
      <c r="E97" s="707" t="str">
        <f>IF(+All!$F642="Miami (FL)",+All!E642,IF(+All!$H642="Miami (FL)",+All!E642,0))</f>
        <v>ACC</v>
      </c>
      <c r="F97" s="75" t="str">
        <f>IF(+All!$F642="Miami (FL)",+All!F642,IF(+All!$H642="Miami (FL)",+All!F642,0))</f>
        <v>Miami (FL)</v>
      </c>
      <c r="G97" s="76" t="str">
        <f>IF(+All!$F642="Miami (FL)",+All!G642,IF(+All!$H642="Miami (FL)",+All!G642,0))</f>
        <v>ACC</v>
      </c>
      <c r="H97" s="75" t="str">
        <f>IF(+All!$F642="Miami (FL)",+All!H642,IF(+All!$H642="Miami (FL)",+All!H642,0))</f>
        <v>Pittsburgh</v>
      </c>
      <c r="I97" s="76" t="str">
        <f>IF(+All!$F642="Miami (FL)",+All!I642,IF(+All!$H642="Miami (FL)",+All!I642,0))</f>
        <v>ACC</v>
      </c>
      <c r="J97" s="706" t="str">
        <f>IF(+All!$F642="Miami (FL)",+All!J642,IF(+All!$H642="Miami (FL)",+All!J642,0))</f>
        <v>Pittsburgh</v>
      </c>
      <c r="K97" s="707" t="str">
        <f>IF(+All!$F642="Miami (FL)",+All!K642,IF(+All!$H642="Miami (FL)",+All!K642,0))</f>
        <v>Miami (FL)</v>
      </c>
      <c r="L97" s="78">
        <f>IF(+All!$F642="Miami (FL)",+All!L642,IF(+All!$H642="Miami (FL)",+All!L642,0))</f>
        <v>9.5</v>
      </c>
      <c r="M97" s="79">
        <f>IF(+All!$F642="Miami (FL)",+All!M642,IF(+All!$H642="Miami (FL)",+All!M642,0))</f>
        <v>61</v>
      </c>
      <c r="N97" s="706" t="str">
        <f>IF(+All!$F642="Miami (FL)",+All!N642,IF(+All!$H642="Miami (FL)",+All!N642,0))</f>
        <v>Miami (FL)</v>
      </c>
      <c r="O97" s="708">
        <f>IF(+All!$F642="Miami (FL)",+All!O642,IF(+All!$H642="Miami (FL)",+All!O642,0))</f>
        <v>38</v>
      </c>
      <c r="P97" s="708" t="str">
        <f>IF(+All!$F642="Miami (FL)",+All!P642,IF(+All!$H642="Miami (FL)",+All!P642,0))</f>
        <v>Pittsburgh</v>
      </c>
      <c r="Q97" s="707">
        <f>IF(+All!$F642="Miami (FL)",+All!Q642,IF(+All!$H642="Miami (FL)",+All!Q642,0))</f>
        <v>34</v>
      </c>
      <c r="R97" s="706" t="str">
        <f>IF(+All!$F642="Miami (FL)",+All!R642,IF(+All!$H642="Miami (FL)",+All!R642,0))</f>
        <v>Miami (FL)</v>
      </c>
      <c r="S97" s="708" t="str">
        <f>IF(+All!$F642="Miami (FL)",+All!S642,IF(+All!$H642="Miami (FL)",+All!S642,0))</f>
        <v>Pittsburgh</v>
      </c>
      <c r="T97" s="706" t="str">
        <f>IF(+All!$F642="Miami (FL)",+All!T642,IF(+All!$H642="Miami (FL)",+All!T642,0))</f>
        <v>Pittsburgh</v>
      </c>
      <c r="U97" s="707" t="str">
        <f>IF(+All!$F642="Miami (FL)",+All!U642,IF(+All!$H642="Miami (FL)",+All!U642,0))</f>
        <v>L</v>
      </c>
    </row>
    <row r="98" spans="1:21" ht="16" x14ac:dyDescent="0.8">
      <c r="A98" s="70">
        <f>IF(+All!$F724="Miami (FL)",+All!A724,IF(+All!$H724="Miami (FL)",+All!A724,0))</f>
        <v>10</v>
      </c>
      <c r="B98" s="480" t="str">
        <f>IF(+All!$F724="Miami (FL)",+All!B724,IF(+All!$H724="Miami (FL)",+All!B724,0))</f>
        <v>Sat</v>
      </c>
      <c r="C98" s="72">
        <f>IF(+All!$F724="Miami (FL)",+All!C724,IF(+All!$H724="Miami (FL)",+All!C724,0))</f>
        <v>44506</v>
      </c>
      <c r="D98" s="73">
        <f>IF(+All!$F724="Miami (FL)",+All!D724,IF(+All!$H724="Miami (FL)",+All!D724,0))</f>
        <v>0.52083333333333337</v>
      </c>
      <c r="E98" s="707" t="str">
        <f>IF(+All!$F724="Miami (FL)",+All!E724,IF(+All!$H724="Miami (FL)",+All!E724,0))</f>
        <v>espn3</v>
      </c>
      <c r="F98" s="75" t="str">
        <f>IF(+All!$F724="Miami (FL)",+All!F724,IF(+All!$H724="Miami (FL)",+All!F724,0))</f>
        <v>Georgia Tech</v>
      </c>
      <c r="G98" s="76" t="str">
        <f>IF(+All!$F724="Miami (FL)",+All!G724,IF(+All!$H724="Miami (FL)",+All!G724,0))</f>
        <v>ACC</v>
      </c>
      <c r="H98" s="75" t="str">
        <f>IF(+All!$F724="Miami (FL)",+All!H724,IF(+All!$H724="Miami (FL)",+All!H724,0))</f>
        <v>Miami (FL)</v>
      </c>
      <c r="I98" s="76" t="str">
        <f>IF(+All!$F724="Miami (FL)",+All!I724,IF(+All!$H724="Miami (FL)",+All!I724,0))</f>
        <v>ACC</v>
      </c>
      <c r="J98" s="706" t="str">
        <f>IF(+All!$F724="Miami (FL)",+All!J724,IF(+All!$H724="Miami (FL)",+All!J724,0))</f>
        <v>Miami (FL)</v>
      </c>
      <c r="K98" s="707" t="str">
        <f>IF(+All!$F724="Miami (FL)",+All!K724,IF(+All!$H724="Miami (FL)",+All!K724,0))</f>
        <v>Georgia Tech</v>
      </c>
      <c r="L98" s="78">
        <f>IF(+All!$F724="Miami (FL)",+All!L724,IF(+All!$H724="Miami (FL)",+All!L724,0))</f>
        <v>10</v>
      </c>
      <c r="M98" s="79">
        <f>IF(+All!$F724="Miami (FL)",+All!M724,IF(+All!$H724="Miami (FL)",+All!M724,0))</f>
        <v>63.5</v>
      </c>
      <c r="N98" s="706" t="str">
        <f>IF(+All!$F724="Miami (FL)",+All!N724,IF(+All!$H724="Miami (FL)",+All!N724,0))</f>
        <v>Miami (FL)</v>
      </c>
      <c r="O98" s="708">
        <f>IF(+All!$F724="Miami (FL)",+All!O724,IF(+All!$H724="Miami (FL)",+All!O724,0))</f>
        <v>33</v>
      </c>
      <c r="P98" s="708" t="str">
        <f>IF(+All!$F724="Miami (FL)",+All!P724,IF(+All!$H724="Miami (FL)",+All!P724,0))</f>
        <v>Georgia Tech</v>
      </c>
      <c r="Q98" s="707">
        <f>IF(+All!$F724="Miami (FL)",+All!Q724,IF(+All!$H724="Miami (FL)",+All!Q724,0))</f>
        <v>30</v>
      </c>
      <c r="R98" s="706" t="str">
        <f>IF(+All!$F724="Miami (FL)",+All!R724,IF(+All!$H724="Miami (FL)",+All!R724,0))</f>
        <v>Georgia Tech</v>
      </c>
      <c r="S98" s="708" t="str">
        <f>IF(+All!$F724="Miami (FL)",+All!S724,IF(+All!$H724="Miami (FL)",+All!S724,0))</f>
        <v>Miami (FL)</v>
      </c>
      <c r="T98" s="706" t="str">
        <f>IF(+All!$F724="Miami (FL)",+All!T724,IF(+All!$H724="Miami (FL)",+All!T724,0))</f>
        <v>Georgia Tech</v>
      </c>
      <c r="U98" s="707" t="str">
        <f>IF(+All!$F724="Miami (FL)",+All!U724,IF(+All!$H724="Miami (FL)",+All!U724,0))</f>
        <v>W</v>
      </c>
    </row>
    <row r="99" spans="1:21" ht="16" x14ac:dyDescent="0.8">
      <c r="A99" s="70">
        <f>IF(+All!$F794="Miami (FL)",+All!A794,IF(+All!$H794="Miami (FL)",+All!A794,0))</f>
        <v>11</v>
      </c>
      <c r="B99" s="480" t="str">
        <f>IF(+All!$F794="Miami (FL)",+All!B794,IF(+All!$H794="Miami (FL)",+All!B794,0))</f>
        <v>Sat</v>
      </c>
      <c r="C99" s="72">
        <f>IF(+All!$F794="Miami (FL)",+All!C794,IF(+All!$H794="Miami (FL)",+All!C794,0))</f>
        <v>44513</v>
      </c>
      <c r="D99" s="73">
        <f>IF(+All!$F794="Miami (FL)",+All!D794,IF(+All!$H794="Miami (FL)",+All!D794,0))</f>
        <v>0.64583333333333337</v>
      </c>
      <c r="E99" s="707" t="str">
        <f>IF(+All!$F794="Miami (FL)",+All!E794,IF(+All!$H794="Miami (FL)",+All!E794,0))</f>
        <v>ESPN</v>
      </c>
      <c r="F99" s="75" t="str">
        <f>IF(+All!$F794="Miami (FL)",+All!F794,IF(+All!$H794="Miami (FL)",+All!F794,0))</f>
        <v>Miami (FL)</v>
      </c>
      <c r="G99" s="76" t="str">
        <f>IF(+All!$F794="Miami (FL)",+All!G794,IF(+All!$H794="Miami (FL)",+All!G794,0))</f>
        <v>ACC</v>
      </c>
      <c r="H99" s="75" t="str">
        <f>IF(+All!$F794="Miami (FL)",+All!H794,IF(+All!$H794="Miami (FL)",+All!H794,0))</f>
        <v>Florida State</v>
      </c>
      <c r="I99" s="76" t="str">
        <f>IF(+All!$F794="Miami (FL)",+All!I794,IF(+All!$H794="Miami (FL)",+All!I794,0))</f>
        <v>ACC</v>
      </c>
      <c r="J99" s="706" t="str">
        <f>IF(+All!$F794="Miami (FL)",+All!J794,IF(+All!$H794="Miami (FL)",+All!J794,0))</f>
        <v>Miami (FL)</v>
      </c>
      <c r="K99" s="707" t="str">
        <f>IF(+All!$F794="Miami (FL)",+All!K794,IF(+All!$H794="Miami (FL)",+All!K794,0))</f>
        <v>Florida State</v>
      </c>
      <c r="L99" s="78">
        <f>IF(+All!$F794="Miami (FL)",+All!L794,IF(+All!$H794="Miami (FL)",+All!L794,0))</f>
        <v>2.5</v>
      </c>
      <c r="M99" s="79">
        <f>IF(+All!$F794="Miami (FL)",+All!M794,IF(+All!$H794="Miami (FL)",+All!M794,0))</f>
        <v>61</v>
      </c>
      <c r="N99" s="706" t="str">
        <f>IF(+All!$F794="Miami (FL)",+All!N794,IF(+All!$H794="Miami (FL)",+All!N794,0))</f>
        <v>Florida State</v>
      </c>
      <c r="O99" s="708">
        <f>IF(+All!$F794="Miami (FL)",+All!O794,IF(+All!$H794="Miami (FL)",+All!O794,0))</f>
        <v>31</v>
      </c>
      <c r="P99" s="708" t="str">
        <f>IF(+All!$F794="Miami (FL)",+All!P794,IF(+All!$H794="Miami (FL)",+All!P794,0))</f>
        <v>Miami (FL)</v>
      </c>
      <c r="Q99" s="707">
        <f>IF(+All!$F794="Miami (FL)",+All!Q794,IF(+All!$H794="Miami (FL)",+All!Q794,0))</f>
        <v>28</v>
      </c>
      <c r="R99" s="706" t="str">
        <f>IF(+All!$F794="Miami (FL)",+All!R794,IF(+All!$H794="Miami (FL)",+All!R794,0))</f>
        <v>Florida State</v>
      </c>
      <c r="S99" s="708" t="str">
        <f>IF(+All!$F794="Miami (FL)",+All!S794,IF(+All!$H794="Miami (FL)",+All!S794,0))</f>
        <v>Miami (FL)</v>
      </c>
      <c r="T99" s="706" t="str">
        <f>IF(+All!$F794="Miami (FL)",+All!T794,IF(+All!$H794="Miami (FL)",+All!T794,0))</f>
        <v>Miami (FL)</v>
      </c>
      <c r="U99" s="707" t="str">
        <f>IF(+All!$F794="Miami (FL)",+All!U794,IF(+All!$H794="Miami (FL)",+All!U794,0))</f>
        <v>L</v>
      </c>
    </row>
    <row r="100" spans="1:21" ht="16" x14ac:dyDescent="0.8">
      <c r="A100" s="70">
        <f>IF(+All!$F865="Miami (FL)",+All!A865,IF(+All!$H865="Miami (FL)",+All!A865,0))</f>
        <v>12</v>
      </c>
      <c r="B100" s="480" t="str">
        <f>IF(+All!$F865="Miami (FL)",+All!B865,IF(+All!$H865="Miami (FL)",+All!B865,0))</f>
        <v>Sat</v>
      </c>
      <c r="C100" s="72">
        <f>IF(+All!$F865="Miami (FL)",+All!C865,IF(+All!$H865="Miami (FL)",+All!C865,0))</f>
        <v>44520</v>
      </c>
      <c r="D100" s="73">
        <f>IF(+All!$F865="Miami (FL)",+All!D865,IF(+All!$H865="Miami (FL)",+All!D865,0))</f>
        <v>0.8125</v>
      </c>
      <c r="E100" s="707" t="str">
        <f>IF(+All!$F865="Miami (FL)",+All!E865,IF(+All!$H865="Miami (FL)",+All!E865,0))</f>
        <v>ACC</v>
      </c>
      <c r="F100" s="75" t="str">
        <f>IF(+All!$F865="Miami (FL)",+All!F865,IF(+All!$H865="Miami (FL)",+All!F865,0))</f>
        <v>Virginia Tech</v>
      </c>
      <c r="G100" s="76" t="str">
        <f>IF(+All!$F865="Miami (FL)",+All!G865,IF(+All!$H865="Miami (FL)",+All!G865,0))</f>
        <v>ACC</v>
      </c>
      <c r="H100" s="75" t="str">
        <f>IF(+All!$F865="Miami (FL)",+All!H865,IF(+All!$H865="Miami (FL)",+All!H865,0))</f>
        <v>Miami (FL)</v>
      </c>
      <c r="I100" s="76" t="str">
        <f>IF(+All!$F865="Miami (FL)",+All!I865,IF(+All!$H865="Miami (FL)",+All!I865,0))</f>
        <v>ACC</v>
      </c>
      <c r="J100" s="706" t="str">
        <f>IF(+All!$F865="Miami (FL)",+All!J865,IF(+All!$H865="Miami (FL)",+All!J865,0))</f>
        <v>Miami (FL)</v>
      </c>
      <c r="K100" s="707" t="str">
        <f>IF(+All!$F865="Miami (FL)",+All!K865,IF(+All!$H865="Miami (FL)",+All!K865,0))</f>
        <v>Virginia Tech</v>
      </c>
      <c r="L100" s="78">
        <f>IF(+All!$F865="Miami (FL)",+All!L865,IF(+All!$H865="Miami (FL)",+All!L865,0))</f>
        <v>8</v>
      </c>
      <c r="M100" s="79">
        <f>IF(+All!$F865="Miami (FL)",+All!M865,IF(+All!$H865="Miami (FL)",+All!M865,0))</f>
        <v>56</v>
      </c>
      <c r="N100" s="706" t="str">
        <f>IF(+All!$F865="Miami (FL)",+All!N865,IF(+All!$H865="Miami (FL)",+All!N865,0))</f>
        <v>Miami (FL)</v>
      </c>
      <c r="O100" s="708">
        <f>IF(+All!$F865="Miami (FL)",+All!O865,IF(+All!$H865="Miami (FL)",+All!O865,0))</f>
        <v>38</v>
      </c>
      <c r="P100" s="708" t="str">
        <f>IF(+All!$F865="Miami (FL)",+All!P865,IF(+All!$H865="Miami (FL)",+All!P865,0))</f>
        <v>Virginia Tech</v>
      </c>
      <c r="Q100" s="707">
        <f>IF(+All!$F865="Miami (FL)",+All!Q865,IF(+All!$H865="Miami (FL)",+All!Q865,0))</f>
        <v>26</v>
      </c>
      <c r="R100" s="706" t="str">
        <f>IF(+All!$F865="Miami (FL)",+All!R865,IF(+All!$H865="Miami (FL)",+All!R865,0))</f>
        <v>Miami (FL)</v>
      </c>
      <c r="S100" s="708" t="str">
        <f>IF(+All!$F865="Miami (FL)",+All!S865,IF(+All!$H865="Miami (FL)",+All!S865,0))</f>
        <v>Virginia Tech</v>
      </c>
      <c r="T100" s="706" t="str">
        <f>IF(+All!$F865="Miami (FL)",+All!T865,IF(+All!$H865="Miami (FL)",+All!T865,0))</f>
        <v>Miami (FL)</v>
      </c>
      <c r="U100" s="707" t="str">
        <f>IF(+All!$F865="Miami (FL)",+All!U865,IF(+All!$H865="Miami (FL)",+All!U865,0))</f>
        <v>W</v>
      </c>
    </row>
    <row r="101" spans="1:21" ht="16" x14ac:dyDescent="0.8">
      <c r="A101" s="70">
        <f>IF(+All!$F921="Miami (FL)",+All!A921,IF(+All!$H921="Miami (FL)",+All!A921,0))</f>
        <v>0</v>
      </c>
      <c r="B101" s="480">
        <f>IF(+All!$F921="Miami (FL)",+All!B921,IF(+All!$H921="Miami (FL)",+All!B921,0))</f>
        <v>0</v>
      </c>
      <c r="C101" s="72">
        <f>IF(+All!$F921="Miami (FL)",+All!C921,IF(+All!$H921="Miami (FL)",+All!C921,0))</f>
        <v>0</v>
      </c>
      <c r="D101" s="73">
        <f>IF(+All!$F921="Miami (FL)",+All!D921,IF(+All!$H921="Miami (FL)",+All!D921,0))</f>
        <v>0</v>
      </c>
      <c r="E101" s="707">
        <f>IF(+All!$F921="Miami (FL)",+All!E921,IF(+All!$H921="Miami (FL)",+All!E921,0))</f>
        <v>0</v>
      </c>
      <c r="F101" s="75">
        <f>IF(+All!$F921="Miami (FL)",+All!F921,IF(+All!$H921="Miami (FL)",+All!F921,0))</f>
        <v>0</v>
      </c>
      <c r="G101" s="76">
        <f>IF(+All!$F921="Miami (FL)",+All!G921,IF(+All!$H921="Miami (FL)",+All!G921,0))</f>
        <v>0</v>
      </c>
      <c r="H101" s="75">
        <f>IF(+All!$F921="Miami (FL)",+All!H921,IF(+All!$H921="Miami (FL)",+All!H921,0))</f>
        <v>0</v>
      </c>
      <c r="I101" s="76">
        <f>IF(+All!$F921="Miami (FL)",+All!I921,IF(+All!$H921="Miami (FL)",+All!I921,0))</f>
        <v>0</v>
      </c>
      <c r="J101" s="706">
        <f>IF(+All!$F921="Miami (FL)",+All!J921,IF(+All!$H921="Miami (FL)",+All!J921,0))</f>
        <v>0</v>
      </c>
      <c r="K101" s="707">
        <f>IF(+All!$F921="Miami (FL)",+All!K921,IF(+All!$H921="Miami (FL)",+All!K921,0))</f>
        <v>0</v>
      </c>
      <c r="L101" s="78">
        <f>IF(+All!$F921="Miami (FL)",+All!L921,IF(+All!$H921="Miami (FL)",+All!L921,0))</f>
        <v>0</v>
      </c>
      <c r="M101" s="79">
        <f>IF(+All!$F921="Miami (FL)",+All!M921,IF(+All!$H921="Miami (FL)",+All!M921,0))</f>
        <v>0</v>
      </c>
      <c r="N101" s="706">
        <f>IF(+All!$F921="Miami (FL)",+All!N921,IF(+All!$H921="Miami (FL)",+All!N921,0))</f>
        <v>0</v>
      </c>
      <c r="O101" s="708">
        <f>IF(+All!$F921="Miami (FL)",+All!O921,IF(+All!$H921="Miami (FL)",+All!O921,0))</f>
        <v>0</v>
      </c>
      <c r="P101" s="708">
        <f>IF(+All!$F921="Miami (FL)",+All!P921,IF(+All!$H921="Miami (FL)",+All!P921,0))</f>
        <v>0</v>
      </c>
      <c r="Q101" s="707">
        <f>IF(+All!$F921="Miami (FL)",+All!Q921,IF(+All!$H921="Miami (FL)",+All!Q921,0))</f>
        <v>0</v>
      </c>
      <c r="R101" s="706">
        <f>IF(+All!$F921="Miami (FL)",+All!R921,IF(+All!$H921="Miami (FL)",+All!R921,0))</f>
        <v>0</v>
      </c>
      <c r="S101" s="708">
        <f>IF(+All!$F921="Miami (FL)",+All!S921,IF(+All!$H921="Miami (FL)",+All!S921,0))</f>
        <v>0</v>
      </c>
      <c r="T101" s="706">
        <f>IF(+All!$F921="Miami (FL)",+All!T921,IF(+All!$H921="Miami (FL)",+All!T921,0))</f>
        <v>0</v>
      </c>
      <c r="U101" s="707">
        <f>IF(+All!$F921="Miami (FL)",+All!U921,IF(+All!$H921="Miami (FL)",+All!U921,0))</f>
        <v>0</v>
      </c>
    </row>
    <row r="102" spans="1:21" ht="15.75" customHeight="1" x14ac:dyDescent="0.8">
      <c r="A102" s="52"/>
      <c r="B102" s="53"/>
      <c r="C102" s="54"/>
      <c r="D102" s="55"/>
      <c r="E102" s="709"/>
      <c r="F102" s="1219" t="str">
        <f>F103</f>
        <v>North Carolina</v>
      </c>
      <c r="G102" s="1251"/>
      <c r="H102" s="1251"/>
      <c r="I102" s="1252"/>
      <c r="J102" s="705"/>
      <c r="K102" s="709"/>
      <c r="L102" s="58"/>
      <c r="M102" s="59"/>
      <c r="N102" s="705"/>
      <c r="O102" s="9"/>
      <c r="P102" s="9"/>
      <c r="Q102" s="709"/>
      <c r="R102" s="705"/>
      <c r="S102" s="9"/>
      <c r="T102" s="705"/>
      <c r="U102" s="709"/>
    </row>
    <row r="103" spans="1:21" ht="16" x14ac:dyDescent="0.8">
      <c r="A103" s="70">
        <f>IF(+All!$F26="North Carolina",+All!A26,IF(+All!$H26="North Carolina",+All!A26,0))</f>
        <v>1</v>
      </c>
      <c r="B103" s="480" t="str">
        <f>IF(+All!$F26="North Carolina",+All!B26,IF(+All!$H26="North Carolina",+All!B26,0))</f>
        <v>Fri</v>
      </c>
      <c r="C103" s="72">
        <f>IF(+All!$F26="North Carolina",+All!C26,IF(+All!$H26="North Carolina",+All!C26,0))</f>
        <v>44442</v>
      </c>
      <c r="D103" s="73">
        <f>IF(+All!$F26="North Carolina",+All!D26,IF(+All!$H26="North Carolina",+All!D26,0))</f>
        <v>0.75</v>
      </c>
      <c r="E103" s="707" t="str">
        <f>IF(+All!$F26="North Carolina",+All!E26,IF(+All!$H26="North Carolina",+All!E26,0))</f>
        <v>ESPN</v>
      </c>
      <c r="F103" s="75" t="str">
        <f>IF(+All!$F26="North Carolina",+All!F26,IF(+All!$H26="North Carolina",+All!F26,0))</f>
        <v>North Carolina</v>
      </c>
      <c r="G103" s="76" t="str">
        <f>IF(+All!$F26="North Carolina",+All!G26,IF(+All!$H26="North Carolina",+All!G26,0))</f>
        <v>ACC</v>
      </c>
      <c r="H103" s="75" t="str">
        <f>IF(+All!$F26="North Carolina",+All!H26,IF(+All!$H26="North Carolina",+All!H26,0))</f>
        <v>Virginia Tech</v>
      </c>
      <c r="I103" s="76" t="str">
        <f>IF(+All!$F26="North Carolina",+All!I26,IF(+All!$H26="North Carolina",+All!I26,0))</f>
        <v>ACC</v>
      </c>
      <c r="J103" s="706" t="str">
        <f>IF(+All!$F26="North Carolina",+All!J26,IF(+All!$H26="North Carolina",+All!J26,0))</f>
        <v>North Carolina</v>
      </c>
      <c r="K103" s="707" t="str">
        <f>IF(+All!$F26="North Carolina",+All!K26,IF(+All!$H26="North Carolina",+All!K26,0))</f>
        <v>Virginia Tech</v>
      </c>
      <c r="L103" s="78">
        <f>IF(+All!$F26="North Carolina",+All!L26,IF(+All!$H26="North Carolina",+All!L26,0))</f>
        <v>5.5</v>
      </c>
      <c r="M103" s="79">
        <f>IF(+All!$F26="North Carolina",+All!M26,IF(+All!$H26="North Carolina",+All!M26,0))</f>
        <v>64.5</v>
      </c>
      <c r="N103" s="706" t="str">
        <f>IF(+All!$F26="North Carolina",+All!N26,IF(+All!$H26="North Carolina",+All!N26,0))</f>
        <v>Virginia Tech</v>
      </c>
      <c r="O103" s="708">
        <f>IF(+All!$F26="North Carolina",+All!O26,IF(+All!$H26="North Carolina",+All!O26,0))</f>
        <v>17</v>
      </c>
      <c r="P103" s="708" t="str">
        <f>IF(+All!$F26="North Carolina",+All!P26,IF(+All!$H26="North Carolina",+All!P26,0))</f>
        <v>North Carolina</v>
      </c>
      <c r="Q103" s="707">
        <f>IF(+All!$F26="North Carolina",+All!Q26,IF(+All!$H26="North Carolina",+All!Q26,0))</f>
        <v>10</v>
      </c>
      <c r="R103" s="706" t="str">
        <f>IF(+All!$F26="North Carolina",+All!R26,IF(+All!$H26="North Carolina",+All!R26,0))</f>
        <v>Virginia Tech</v>
      </c>
      <c r="S103" s="708" t="str">
        <f>IF(+All!$F26="North Carolina",+All!S26,IF(+All!$H26="North Carolina",+All!S26,0))</f>
        <v>North Carolina</v>
      </c>
      <c r="T103" s="706" t="str">
        <f>IF(+All!$F26="North Carolina",+All!T26,IF(+All!$H26="North Carolina",+All!T26,0))</f>
        <v>North Carolina</v>
      </c>
      <c r="U103" s="707" t="str">
        <f>IF(+All!$F26="North Carolina",+All!U26,IF(+All!$H26="North Carolina",+All!U26,0))</f>
        <v>L</v>
      </c>
    </row>
    <row r="104" spans="1:21" ht="16" x14ac:dyDescent="0.8">
      <c r="A104" s="70">
        <f>IF(+All!$F109="North Carolina",+All!A109,IF(+All!$H109="North Carolina",+All!A109,0))</f>
        <v>2</v>
      </c>
      <c r="B104" s="480" t="str">
        <f>IF(+All!$F109="North Carolina",+All!B109,IF(+All!$H109="North Carolina",+All!B109,0))</f>
        <v>Sat</v>
      </c>
      <c r="C104" s="72">
        <f>IF(+All!$F109="North Carolina",+All!C109,IF(+All!$H109="North Carolina",+All!C109,0))</f>
        <v>44450</v>
      </c>
      <c r="D104" s="73">
        <f>IF(+All!$F109="North Carolina",+All!D109,IF(+All!$H109="North Carolina",+All!D109,0))</f>
        <v>0.8125</v>
      </c>
      <c r="E104" s="707" t="str">
        <f>IF(+All!$F109="North Carolina",+All!E109,IF(+All!$H109="North Carolina",+All!E109,0))</f>
        <v>espn3</v>
      </c>
      <c r="F104" s="75" t="str">
        <f>IF(+All!$F109="North Carolina",+All!F109,IF(+All!$H109="North Carolina",+All!F109,0))</f>
        <v>Georgia State</v>
      </c>
      <c r="G104" s="76" t="str">
        <f>IF(+All!$F109="North Carolina",+All!G109,IF(+All!$H109="North Carolina",+All!G109,0))</f>
        <v>SB</v>
      </c>
      <c r="H104" s="75" t="str">
        <f>IF(+All!$F109="North Carolina",+All!H109,IF(+All!$H109="North Carolina",+All!H109,0))</f>
        <v>North Carolina</v>
      </c>
      <c r="I104" s="76" t="str">
        <f>IF(+All!$F109="North Carolina",+All!I109,IF(+All!$H109="North Carolina",+All!I109,0))</f>
        <v>ACC</v>
      </c>
      <c r="J104" s="706" t="str">
        <f>IF(+All!$F109="North Carolina",+All!J109,IF(+All!$H109="North Carolina",+All!J109,0))</f>
        <v>North Carolina</v>
      </c>
      <c r="K104" s="707" t="str">
        <f>IF(+All!$F109="North Carolina",+All!K109,IF(+All!$H109="North Carolina",+All!K109,0))</f>
        <v>Georgia State</v>
      </c>
      <c r="L104" s="78">
        <f>IF(+All!$F109="North Carolina",+All!L109,IF(+All!$H109="North Carolina",+All!L109,0))</f>
        <v>26</v>
      </c>
      <c r="M104" s="79">
        <f>IF(+All!$F109="North Carolina",+All!M109,IF(+All!$H109="North Carolina",+All!M109,0))</f>
        <v>66</v>
      </c>
      <c r="N104" s="706" t="str">
        <f>IF(+All!$F109="North Carolina",+All!N109,IF(+All!$H109="North Carolina",+All!N109,0))</f>
        <v>North Carolina</v>
      </c>
      <c r="O104" s="708">
        <f>IF(+All!$F109="North Carolina",+All!O109,IF(+All!$H109="North Carolina",+All!O109,0))</f>
        <v>59</v>
      </c>
      <c r="P104" s="708" t="str">
        <f>IF(+All!$F109="North Carolina",+All!P109,IF(+All!$H109="North Carolina",+All!P109,0))</f>
        <v>Georgia State</v>
      </c>
      <c r="Q104" s="707">
        <f>IF(+All!$F109="North Carolina",+All!Q109,IF(+All!$H109="North Carolina",+All!Q109,0))</f>
        <v>17</v>
      </c>
      <c r="R104" s="706" t="str">
        <f>IF(+All!$F109="North Carolina",+All!R109,IF(+All!$H109="North Carolina",+All!R109,0))</f>
        <v>North Carolina</v>
      </c>
      <c r="S104" s="708" t="str">
        <f>IF(+All!$F109="North Carolina",+All!S109,IF(+All!$H109="North Carolina",+All!S109,0))</f>
        <v>Georgia State</v>
      </c>
      <c r="T104" s="706" t="str">
        <f>IF(+All!$F109="North Carolina",+All!T109,IF(+All!$H109="North Carolina",+All!T109,0))</f>
        <v>Georgia State</v>
      </c>
      <c r="U104" s="707" t="str">
        <f>IF(+All!$F109="North Carolina",+All!U109,IF(+All!$H109="North Carolina",+All!U109,0))</f>
        <v>L</v>
      </c>
    </row>
    <row r="105" spans="1:21" ht="16" x14ac:dyDescent="0.8">
      <c r="A105" s="70">
        <f>IF(+All!$F188="North Carolina",+All!A188,IF(+All!$H188="North Carolina",+All!A188,0))</f>
        <v>3</v>
      </c>
      <c r="B105" s="480" t="str">
        <f>IF(+All!$F188="North Carolina",+All!B188,IF(+All!$H188="North Carolina",+All!B188,0))</f>
        <v>Sat</v>
      </c>
      <c r="C105" s="72">
        <f>IF(+All!$F188="North Carolina",+All!C188,IF(+All!$H188="North Carolina",+All!C188,0))</f>
        <v>44457</v>
      </c>
      <c r="D105" s="73">
        <f>IF(+All!$F188="North Carolina",+All!D188,IF(+All!$H188="North Carolina",+All!D188,0))</f>
        <v>0.8125</v>
      </c>
      <c r="E105" s="707" t="str">
        <f>IF(+All!$F188="North Carolina",+All!E188,IF(+All!$H188="North Carolina",+All!E188,0))</f>
        <v>ACC</v>
      </c>
      <c r="F105" s="75" t="str">
        <f>IF(+All!$F188="North Carolina",+All!F188,IF(+All!$H188="North Carolina",+All!F188,0))</f>
        <v>Virginia</v>
      </c>
      <c r="G105" s="76" t="str">
        <f>IF(+All!$F188="North Carolina",+All!G188,IF(+All!$H188="North Carolina",+All!G188,0))</f>
        <v>ACC</v>
      </c>
      <c r="H105" s="75" t="str">
        <f>IF(+All!$F188="North Carolina",+All!H188,IF(+All!$H188="North Carolina",+All!H188,0))</f>
        <v>North Carolina</v>
      </c>
      <c r="I105" s="76" t="str">
        <f>IF(+All!$F188="North Carolina",+All!I188,IF(+All!$H188="North Carolina",+All!I188,0))</f>
        <v>ACC</v>
      </c>
      <c r="J105" s="706" t="str">
        <f>IF(+All!$F188="North Carolina",+All!J188,IF(+All!$H188="North Carolina",+All!J188,0))</f>
        <v>North Carolina</v>
      </c>
      <c r="K105" s="707" t="str">
        <f>IF(+All!$F188="North Carolina",+All!K188,IF(+All!$H188="North Carolina",+All!K188,0))</f>
        <v>Virginia</v>
      </c>
      <c r="L105" s="78">
        <f>IF(+All!$F188="North Carolina",+All!L188,IF(+All!$H188="North Carolina",+All!L188,0))</f>
        <v>8</v>
      </c>
      <c r="M105" s="79">
        <f>IF(+All!$F188="North Carolina",+All!M188,IF(+All!$H188="North Carolina",+All!M188,0))</f>
        <v>66</v>
      </c>
      <c r="N105" s="706" t="str">
        <f>IF(+All!$F188="North Carolina",+All!N188,IF(+All!$H188="North Carolina",+All!N188,0))</f>
        <v>North Carolina</v>
      </c>
      <c r="O105" s="708">
        <f>IF(+All!$F188="North Carolina",+All!O188,IF(+All!$H188="North Carolina",+All!O188,0))</f>
        <v>59</v>
      </c>
      <c r="P105" s="708" t="str">
        <f>IF(+All!$F188="North Carolina",+All!P188,IF(+All!$H188="North Carolina",+All!P188,0))</f>
        <v>Virginia</v>
      </c>
      <c r="Q105" s="707">
        <f>IF(+All!$F188="North Carolina",+All!Q188,IF(+All!$H188="North Carolina",+All!Q188,0))</f>
        <v>39</v>
      </c>
      <c r="R105" s="706" t="str">
        <f>IF(+All!$F188="North Carolina",+All!R188,IF(+All!$H188="North Carolina",+All!R188,0))</f>
        <v>North Carolina</v>
      </c>
      <c r="S105" s="708" t="str">
        <f>IF(+All!$F188="North Carolina",+All!S188,IF(+All!$H188="North Carolina",+All!S188,0))</f>
        <v>Virginia</v>
      </c>
      <c r="T105" s="706" t="str">
        <f>IF(+All!$F188="North Carolina",+All!T188,IF(+All!$H188="North Carolina",+All!T188,0))</f>
        <v>Virginia</v>
      </c>
      <c r="U105" s="707" t="str">
        <f>IF(+All!$F188="North Carolina",+All!U188,IF(+All!$H188="North Carolina",+All!U188,0))</f>
        <v>L</v>
      </c>
    </row>
    <row r="106" spans="1:21" ht="16" x14ac:dyDescent="0.8">
      <c r="A106" s="70">
        <f>IF(+All!$F270="North Carolina",+All!A270,IF(+All!$H270="North Carolina",+All!A270,0))</f>
        <v>4</v>
      </c>
      <c r="B106" s="480" t="str">
        <f>IF(+All!$F270="North Carolina",+All!B270,IF(+All!$H270="North Carolina",+All!B270,0))</f>
        <v>Sat</v>
      </c>
      <c r="C106" s="72">
        <f>IF(+All!$F270="North Carolina",+All!C270,IF(+All!$H270="North Carolina",+All!C270,0))</f>
        <v>44464</v>
      </c>
      <c r="D106" s="73">
        <f>IF(+All!$F270="North Carolina",+All!D270,IF(+All!$H270="North Carolina",+All!D270,0))</f>
        <v>0.8125</v>
      </c>
      <c r="E106" s="707" t="str">
        <f>IF(+All!$F270="North Carolina",+All!E270,IF(+All!$H270="North Carolina",+All!E270,0))</f>
        <v>ACC</v>
      </c>
      <c r="F106" s="75" t="str">
        <f>IF(+All!$F270="North Carolina",+All!F270,IF(+All!$H270="North Carolina",+All!F270,0))</f>
        <v>North Carolina</v>
      </c>
      <c r="G106" s="76" t="str">
        <f>IF(+All!$F270="North Carolina",+All!G270,IF(+All!$H270="North Carolina",+All!G270,0))</f>
        <v>ACC</v>
      </c>
      <c r="H106" s="75" t="str">
        <f>IF(+All!$F270="North Carolina",+All!H270,IF(+All!$H270="North Carolina",+All!H270,0))</f>
        <v>Georgia Tech</v>
      </c>
      <c r="I106" s="76" t="str">
        <f>IF(+All!$F270="North Carolina",+All!I270,IF(+All!$H270="North Carolina",+All!I270,0))</f>
        <v>ACC</v>
      </c>
      <c r="J106" s="706" t="str">
        <f>IF(+All!$F270="North Carolina",+All!J270,IF(+All!$H270="North Carolina",+All!J270,0))</f>
        <v>North Carolina</v>
      </c>
      <c r="K106" s="707" t="str">
        <f>IF(+All!$F270="North Carolina",+All!K270,IF(+All!$H270="North Carolina",+All!K270,0))</f>
        <v>Georgia Tech</v>
      </c>
      <c r="L106" s="78">
        <f>IF(+All!$F270="North Carolina",+All!L270,IF(+All!$H270="North Carolina",+All!L270,0))</f>
        <v>12.5</v>
      </c>
      <c r="M106" s="79">
        <f>IF(+All!$F270="North Carolina",+All!M270,IF(+All!$H270="North Carolina",+All!M270,0))</f>
        <v>63</v>
      </c>
      <c r="N106" s="706" t="str">
        <f>IF(+All!$F270="North Carolina",+All!N270,IF(+All!$H270="North Carolina",+All!N270,0))</f>
        <v>Georgia Tech</v>
      </c>
      <c r="O106" s="708">
        <f>IF(+All!$F270="North Carolina",+All!O270,IF(+All!$H270="North Carolina",+All!O270,0))</f>
        <v>45</v>
      </c>
      <c r="P106" s="708" t="str">
        <f>IF(+All!$F270="North Carolina",+All!P270,IF(+All!$H270="North Carolina",+All!P270,0))</f>
        <v>North Carolina</v>
      </c>
      <c r="Q106" s="707">
        <f>IF(+All!$F270="North Carolina",+All!Q270,IF(+All!$H270="North Carolina",+All!Q270,0))</f>
        <v>22</v>
      </c>
      <c r="R106" s="706" t="str">
        <f>IF(+All!$F270="North Carolina",+All!R270,IF(+All!$H270="North Carolina",+All!R270,0))</f>
        <v>Georgia Tech</v>
      </c>
      <c r="S106" s="708" t="str">
        <f>IF(+All!$F270="North Carolina",+All!S270,IF(+All!$H270="North Carolina",+All!S270,0))</f>
        <v>North Carolina</v>
      </c>
      <c r="T106" s="706" t="str">
        <f>IF(+All!$F270="North Carolina",+All!T270,IF(+All!$H270="North Carolina",+All!T270,0))</f>
        <v>North Carolina</v>
      </c>
      <c r="U106" s="707" t="str">
        <f>IF(+All!$F270="North Carolina",+All!U270,IF(+All!$H270="North Carolina",+All!U270,0))</f>
        <v>L</v>
      </c>
    </row>
    <row r="107" spans="1:21" ht="16" x14ac:dyDescent="0.8">
      <c r="A107" s="70">
        <f>IF(+All!$F339="North Carolina",+All!A339,IF(+All!$H339="North Carolina",+All!A339,0))</f>
        <v>5</v>
      </c>
      <c r="B107" s="480" t="str">
        <f>IF(+All!$F339="North Carolina",+All!B339,IF(+All!$H339="North Carolina",+All!B339,0))</f>
        <v>Sat</v>
      </c>
      <c r="C107" s="72">
        <f>IF(+All!$F339="North Carolina",+All!C339,IF(+All!$H339="North Carolina",+All!C339,0))</f>
        <v>44471</v>
      </c>
      <c r="D107" s="73">
        <f>IF(+All!$F339="North Carolina",+All!D339,IF(+All!$H339="North Carolina",+All!D339,0))</f>
        <v>0.5</v>
      </c>
      <c r="E107" s="707" t="str">
        <f>IF(+All!$F339="North Carolina",+All!E339,IF(+All!$H339="North Carolina",+All!E339,0))</f>
        <v>ESPN2</v>
      </c>
      <c r="F107" s="75" t="str">
        <f>IF(+All!$F339="North Carolina",+All!F339,IF(+All!$H339="North Carolina",+All!F339,0))</f>
        <v>Duke</v>
      </c>
      <c r="G107" s="76" t="str">
        <f>IF(+All!$F339="North Carolina",+All!G339,IF(+All!$H339="North Carolina",+All!G339,0))</f>
        <v>ACC</v>
      </c>
      <c r="H107" s="75" t="str">
        <f>IF(+All!$F339="North Carolina",+All!H339,IF(+All!$H339="North Carolina",+All!H339,0))</f>
        <v>North Carolina</v>
      </c>
      <c r="I107" s="76" t="str">
        <f>IF(+All!$F339="North Carolina",+All!I339,IF(+All!$H339="North Carolina",+All!I339,0))</f>
        <v>ACC</v>
      </c>
      <c r="J107" s="706" t="str">
        <f>IF(+All!$F339="North Carolina",+All!J339,IF(+All!$H339="North Carolina",+All!J339,0))</f>
        <v>North Carolina</v>
      </c>
      <c r="K107" s="707" t="str">
        <f>IF(+All!$F339="North Carolina",+All!K339,IF(+All!$H339="North Carolina",+All!K339,0))</f>
        <v>Duke</v>
      </c>
      <c r="L107" s="78">
        <f>IF(+All!$F339="North Carolina",+All!L339,IF(+All!$H339="North Carolina",+All!L339,0))</f>
        <v>19.5</v>
      </c>
      <c r="M107" s="79">
        <f>IF(+All!$F339="North Carolina",+All!M339,IF(+All!$H339="North Carolina",+All!M339,0))</f>
        <v>71.5</v>
      </c>
      <c r="N107" s="706" t="str">
        <f>IF(+All!$F339="North Carolina",+All!N339,IF(+All!$H339="North Carolina",+All!N339,0))</f>
        <v>North Carolina</v>
      </c>
      <c r="O107" s="708">
        <f>IF(+All!$F339="North Carolina",+All!O339,IF(+All!$H339="North Carolina",+All!O339,0))</f>
        <v>38</v>
      </c>
      <c r="P107" s="708" t="str">
        <f>IF(+All!$F339="North Carolina",+All!P339,IF(+All!$H339="North Carolina",+All!P339,0))</f>
        <v>Duke</v>
      </c>
      <c r="Q107" s="707">
        <f>IF(+All!$F339="North Carolina",+All!Q339,IF(+All!$H339="North Carolina",+All!Q339,0))</f>
        <v>7</v>
      </c>
      <c r="R107" s="706" t="str">
        <f>IF(+All!$F339="North Carolina",+All!R339,IF(+All!$H339="North Carolina",+All!R339,0))</f>
        <v>North Carolina</v>
      </c>
      <c r="S107" s="708" t="str">
        <f>IF(+All!$F339="North Carolina",+All!S339,IF(+All!$H339="North Carolina",+All!S339,0))</f>
        <v>Duke</v>
      </c>
      <c r="T107" s="706" t="str">
        <f>IF(+All!$F339="North Carolina",+All!T339,IF(+All!$H339="North Carolina",+All!T339,0))</f>
        <v>Duke</v>
      </c>
      <c r="U107" s="707" t="str">
        <f>IF(+All!$F339="North Carolina",+All!U339,IF(+All!$H339="North Carolina",+All!U339,0))</f>
        <v>L</v>
      </c>
    </row>
    <row r="108" spans="1:21" ht="16" x14ac:dyDescent="0.8">
      <c r="A108" s="70">
        <f>IF(+All!$F407="North Carolina",+All!A407,IF(+All!$H407="North Carolina",+All!A407,0))</f>
        <v>6</v>
      </c>
      <c r="B108" s="480" t="str">
        <f>IF(+All!$F407="North Carolina",+All!B407,IF(+All!$H407="North Carolina",+All!B407,0))</f>
        <v>Sat</v>
      </c>
      <c r="C108" s="72">
        <f>IF(+All!$F407="North Carolina",+All!C407,IF(+All!$H407="North Carolina",+All!C407,0))</f>
        <v>44478</v>
      </c>
      <c r="D108" s="73">
        <f>IF(+All!$F407="North Carolina",+All!D407,IF(+All!$H407="North Carolina",+All!D407,0))</f>
        <v>0.64583333333333337</v>
      </c>
      <c r="E108" s="707" t="str">
        <f>IF(+All!$F407="North Carolina",+All!E407,IF(+All!$H407="North Carolina",+All!E407,0))</f>
        <v>ESPN</v>
      </c>
      <c r="F108" s="75" t="str">
        <f>IF(+All!$F407="North Carolina",+All!F407,IF(+All!$H407="North Carolina",+All!F407,0))</f>
        <v>Florida State</v>
      </c>
      <c r="G108" s="76" t="str">
        <f>IF(+All!$F407="North Carolina",+All!G407,IF(+All!$H407="North Carolina",+All!G407,0))</f>
        <v>ACC</v>
      </c>
      <c r="H108" s="75" t="str">
        <f>IF(+All!$F407="North Carolina",+All!H407,IF(+All!$H407="North Carolina",+All!H407,0))</f>
        <v>North Carolina</v>
      </c>
      <c r="I108" s="76" t="str">
        <f>IF(+All!$F407="North Carolina",+All!I407,IF(+All!$H407="North Carolina",+All!I407,0))</f>
        <v>ACC</v>
      </c>
      <c r="J108" s="706" t="str">
        <f>IF(+All!$F407="North Carolina",+All!J407,IF(+All!$H407="North Carolina",+All!J407,0))</f>
        <v>North Carolina</v>
      </c>
      <c r="K108" s="707" t="str">
        <f>IF(+All!$F407="North Carolina",+All!K407,IF(+All!$H407="North Carolina",+All!K407,0))</f>
        <v>Florida State</v>
      </c>
      <c r="L108" s="78">
        <f>IF(+All!$F407="North Carolina",+All!L407,IF(+All!$H407="North Carolina",+All!L407,0))</f>
        <v>17.5</v>
      </c>
      <c r="M108" s="79">
        <f>IF(+All!$F407="North Carolina",+All!M407,IF(+All!$H407="North Carolina",+All!M407,0))</f>
        <v>64</v>
      </c>
      <c r="N108" s="706" t="str">
        <f>IF(+All!$F407="North Carolina",+All!N407,IF(+All!$H407="North Carolina",+All!N407,0))</f>
        <v>Florida State</v>
      </c>
      <c r="O108" s="708">
        <f>IF(+All!$F407="North Carolina",+All!O407,IF(+All!$H407="North Carolina",+All!O407,0))</f>
        <v>45</v>
      </c>
      <c r="P108" s="708" t="str">
        <f>IF(+All!$F407="North Carolina",+All!P407,IF(+All!$H407="North Carolina",+All!P407,0))</f>
        <v>North Carolina</v>
      </c>
      <c r="Q108" s="707">
        <f>IF(+All!$F407="North Carolina",+All!Q407,IF(+All!$H407="North Carolina",+All!Q407,0))</f>
        <v>35</v>
      </c>
      <c r="R108" s="706" t="str">
        <f>IF(+All!$F407="North Carolina",+All!R407,IF(+All!$H407="North Carolina",+All!R407,0))</f>
        <v>Florida State</v>
      </c>
      <c r="S108" s="708" t="str">
        <f>IF(+All!$F407="North Carolina",+All!S407,IF(+All!$H407="North Carolina",+All!S407,0))</f>
        <v>North Carolina</v>
      </c>
      <c r="T108" s="706" t="str">
        <f>IF(+All!$F407="North Carolina",+All!T407,IF(+All!$H407="North Carolina",+All!T407,0))</f>
        <v>North Carolina</v>
      </c>
      <c r="U108" s="707" t="str">
        <f>IF(+All!$F407="North Carolina",+All!U407,IF(+All!$H407="North Carolina",+All!U407,0))</f>
        <v>L</v>
      </c>
    </row>
    <row r="109" spans="1:21" ht="16" x14ac:dyDescent="0.8">
      <c r="A109" s="70">
        <f>IF(+All!$F486="North Carolina",+All!A486,IF(+All!$H486="North Carolina",+All!A486,0))</f>
        <v>7</v>
      </c>
      <c r="B109" s="480" t="str">
        <f>IF(+All!$F486="North Carolina",+All!B486,IF(+All!$H486="North Carolina",+All!B486,0))</f>
        <v>Sat</v>
      </c>
      <c r="C109" s="72">
        <f>IF(+All!$F486="North Carolina",+All!C486,IF(+All!$H486="North Carolina",+All!C486,0))</f>
        <v>44485</v>
      </c>
      <c r="D109" s="73">
        <f>IF(+All!$F486="North Carolina",+All!D486,IF(+All!$H486="North Carolina",+All!D486,0))</f>
        <v>0.64583333333333337</v>
      </c>
      <c r="E109" s="707" t="str">
        <f>IF(+All!$F486="North Carolina",+All!E486,IF(+All!$H486="North Carolina",+All!E486,0))</f>
        <v>ACC</v>
      </c>
      <c r="F109" s="75" t="str">
        <f>IF(+All!$F486="North Carolina",+All!F486,IF(+All!$H486="North Carolina",+All!F486,0))</f>
        <v>Miami (FL)</v>
      </c>
      <c r="G109" s="76" t="str">
        <f>IF(+All!$F486="North Carolina",+All!G486,IF(+All!$H486="North Carolina",+All!G486,0))</f>
        <v>ACC</v>
      </c>
      <c r="H109" s="75" t="str">
        <f>IF(+All!$F486="North Carolina",+All!H486,IF(+All!$H486="North Carolina",+All!H486,0))</f>
        <v>North Carolina</v>
      </c>
      <c r="I109" s="76" t="str">
        <f>IF(+All!$F486="North Carolina",+All!I486,IF(+All!$H486="North Carolina",+All!I486,0))</f>
        <v>ACC</v>
      </c>
      <c r="J109" s="706" t="str">
        <f>IF(+All!$F486="North Carolina",+All!J486,IF(+All!$H486="North Carolina",+All!J486,0))</f>
        <v>North Carolina</v>
      </c>
      <c r="K109" s="707" t="str">
        <f>IF(+All!$F486="North Carolina",+All!K486,IF(+All!$H486="North Carolina",+All!K486,0))</f>
        <v>Miami (FL)</v>
      </c>
      <c r="L109" s="78">
        <f>IF(+All!$F486="North Carolina",+All!L486,IF(+All!$H486="North Carolina",+All!L486,0))</f>
        <v>7</v>
      </c>
      <c r="M109" s="79">
        <f>IF(+All!$F486="North Carolina",+All!M486,IF(+All!$H486="North Carolina",+All!M486,0))</f>
        <v>62.5</v>
      </c>
      <c r="N109" s="706" t="str">
        <f>IF(+All!$F486="North Carolina",+All!N486,IF(+All!$H486="North Carolina",+All!N486,0))</f>
        <v>North Carolina</v>
      </c>
      <c r="O109" s="708">
        <f>IF(+All!$F486="North Carolina",+All!O486,IF(+All!$H486="North Carolina",+All!O486,0))</f>
        <v>45</v>
      </c>
      <c r="P109" s="708" t="str">
        <f>IF(+All!$F486="North Carolina",+All!P486,IF(+All!$H486="North Carolina",+All!P486,0))</f>
        <v>Miami (FL)</v>
      </c>
      <c r="Q109" s="707">
        <f>IF(+All!$F486="North Carolina",+All!Q486,IF(+All!$H486="North Carolina",+All!Q486,0))</f>
        <v>42</v>
      </c>
      <c r="R109" s="706" t="str">
        <f>IF(+All!$F486="North Carolina",+All!R486,IF(+All!$H486="North Carolina",+All!R486,0))</f>
        <v>Miami (FL)</v>
      </c>
      <c r="S109" s="708" t="str">
        <f>IF(+All!$F486="North Carolina",+All!S486,IF(+All!$H486="North Carolina",+All!S486,0))</f>
        <v>North Carolina</v>
      </c>
      <c r="T109" s="706" t="str">
        <f>IF(+All!$F486="North Carolina",+All!T486,IF(+All!$H486="North Carolina",+All!T486,0))</f>
        <v>North Carolina</v>
      </c>
      <c r="U109" s="707" t="str">
        <f>IF(+All!$F486="North Carolina",+All!U486,IF(+All!$H486="North Carolina",+All!U486,0))</f>
        <v>L</v>
      </c>
    </row>
    <row r="110" spans="1:21" ht="16" x14ac:dyDescent="0.8">
      <c r="A110" s="70">
        <f>IF(+All!$F623="North Carolina",+All!A623,IF(+All!$H623="North Carolina",+All!A623,0))</f>
        <v>8</v>
      </c>
      <c r="B110" s="480" t="str">
        <f>IF(+All!$F623="North Carolina",+All!B623,IF(+All!$H623="North Carolina",+All!B623,0))</f>
        <v>Sat</v>
      </c>
      <c r="C110" s="72">
        <f>IF(+All!$F623="North Carolina",+All!C623,IF(+All!$H623="North Carolina",+All!C623,0))</f>
        <v>44492</v>
      </c>
      <c r="D110" s="73">
        <f>IF(+All!$F623="North Carolina",+All!D623,IF(+All!$H623="North Carolina",+All!D623,0))</f>
        <v>0</v>
      </c>
      <c r="E110" s="707">
        <f>IF(+All!$F623="North Carolina",+All!E623,IF(+All!$H623="North Carolina",+All!E623,0))</f>
        <v>0</v>
      </c>
      <c r="F110" s="75" t="str">
        <f>IF(+All!$F623="North Carolina",+All!F623,IF(+All!$H623="North Carolina",+All!F623,0))</f>
        <v>North Carolina</v>
      </c>
      <c r="G110" s="76" t="str">
        <f>IF(+All!$F623="North Carolina",+All!G623,IF(+All!$H623="North Carolina",+All!G623,0))</f>
        <v>ACC</v>
      </c>
      <c r="H110" s="75" t="str">
        <f>IF(+All!$F623="North Carolina",+All!H623,IF(+All!$H623="North Carolina",+All!H623,0))</f>
        <v>Open</v>
      </c>
      <c r="I110" s="76" t="str">
        <f>IF(+All!$F623="North Carolina",+All!I623,IF(+All!$H623="North Carolina",+All!I623,0))</f>
        <v>ZZZ</v>
      </c>
      <c r="J110" s="706">
        <f>IF(+All!$F623="North Carolina",+All!J623,IF(+All!$H623="North Carolina",+All!J623,0))</f>
        <v>0</v>
      </c>
      <c r="K110" s="707" t="str">
        <f>IF(+All!$F623="North Carolina",+All!K623,IF(+All!$H623="North Carolina",+All!K623,0))</f>
        <v>North Carolina</v>
      </c>
      <c r="L110" s="78">
        <f>IF(+All!$F623="North Carolina",+All!L623,IF(+All!$H623="North Carolina",+All!L623,0))</f>
        <v>0</v>
      </c>
      <c r="M110" s="79">
        <f>IF(+All!$F623="North Carolina",+All!M623,IF(+All!$H623="North Carolina",+All!M623,0))</f>
        <v>0</v>
      </c>
      <c r="N110" s="706">
        <f>IF(+All!$F623="North Carolina",+All!N623,IF(+All!$H623="North Carolina",+All!N623,0))</f>
        <v>0</v>
      </c>
      <c r="O110" s="708">
        <f>IF(+All!$F623="North Carolina",+All!O623,IF(+All!$H623="North Carolina",+All!O623,0))</f>
        <v>0</v>
      </c>
      <c r="P110" s="708">
        <f>IF(+All!$F623="North Carolina",+All!P623,IF(+All!$H623="North Carolina",+All!P623,0))</f>
        <v>0</v>
      </c>
      <c r="Q110" s="707">
        <f>IF(+All!$F623="North Carolina",+All!Q623,IF(+All!$H623="North Carolina",+All!Q623,0))</f>
        <v>0</v>
      </c>
      <c r="R110" s="706">
        <f>IF(+All!$F623="North Carolina",+All!R623,IF(+All!$H623="North Carolina",+All!R623,0))</f>
        <v>0</v>
      </c>
      <c r="S110" s="708">
        <f>IF(+All!$F623="North Carolina",+All!S623,IF(+All!$H623="North Carolina",+All!S623,0))</f>
        <v>0</v>
      </c>
      <c r="T110" s="706">
        <f>IF(+All!$F623="North Carolina",+All!T623,IF(+All!$H623="North Carolina",+All!T623,0))</f>
        <v>0</v>
      </c>
      <c r="U110" s="707">
        <f>IF(+All!$F623="North Carolina",+All!U623,IF(+All!$H623="North Carolina",+All!U623,0))</f>
        <v>0</v>
      </c>
    </row>
    <row r="111" spans="1:21" ht="16" x14ac:dyDescent="0.8">
      <c r="A111" s="70">
        <f>IF(+All!$F665="North Carolina",+All!A665,IF(+All!$H665="North Carolina",+All!A665,0))</f>
        <v>9</v>
      </c>
      <c r="B111" s="480" t="str">
        <f>IF(+All!$F665="North Carolina",+All!B665,IF(+All!$H665="North Carolina",+All!B665,0))</f>
        <v>Sat</v>
      </c>
      <c r="C111" s="72">
        <f>IF(+All!$F665="North Carolina",+All!C665,IF(+All!$H665="North Carolina",+All!C665,0))</f>
        <v>44499</v>
      </c>
      <c r="D111" s="73">
        <f>IF(+All!$F665="North Carolina",+All!D665,IF(+All!$H665="North Carolina",+All!D665,0))</f>
        <v>0.8125</v>
      </c>
      <c r="E111" s="707" t="str">
        <f>IF(+All!$F665="North Carolina",+All!E665,IF(+All!$H665="North Carolina",+All!E665,0))</f>
        <v>nbc</v>
      </c>
      <c r="F111" s="75" t="str">
        <f>IF(+All!$F665="North Carolina",+All!F665,IF(+All!$H665="North Carolina",+All!F665,0))</f>
        <v>North Carolina</v>
      </c>
      <c r="G111" s="76" t="str">
        <f>IF(+All!$F665="North Carolina",+All!G665,IF(+All!$H665="North Carolina",+All!G665,0))</f>
        <v>ACC</v>
      </c>
      <c r="H111" s="75" t="str">
        <f>IF(+All!$F665="North Carolina",+All!H665,IF(+All!$H665="North Carolina",+All!H665,0))</f>
        <v>Notre Dame</v>
      </c>
      <c r="I111" s="76" t="str">
        <f>IF(+All!$F665="North Carolina",+All!I665,IF(+All!$H665="North Carolina",+All!I665,0))</f>
        <v>Ind</v>
      </c>
      <c r="J111" s="706" t="str">
        <f>IF(+All!$F665="North Carolina",+All!J665,IF(+All!$H665="North Carolina",+All!J665,0))</f>
        <v>Notre Dame</v>
      </c>
      <c r="K111" s="707" t="str">
        <f>IF(+All!$F665="North Carolina",+All!K665,IF(+All!$H665="North Carolina",+All!K665,0))</f>
        <v>North Carolina</v>
      </c>
      <c r="L111" s="78">
        <f>IF(+All!$F665="North Carolina",+All!L665,IF(+All!$H665="North Carolina",+All!L665,0))</f>
        <v>3.5</v>
      </c>
      <c r="M111" s="79">
        <f>IF(+All!$F665="North Carolina",+All!M665,IF(+All!$H665="North Carolina",+All!M665,0))</f>
        <v>62.5</v>
      </c>
      <c r="N111" s="706" t="str">
        <f>IF(+All!$F665="North Carolina",+All!N665,IF(+All!$H665="North Carolina",+All!N665,0))</f>
        <v>Notre Dame</v>
      </c>
      <c r="O111" s="708">
        <f>IF(+All!$F665="North Carolina",+All!O665,IF(+All!$H665="North Carolina",+All!O665,0))</f>
        <v>44</v>
      </c>
      <c r="P111" s="708" t="str">
        <f>IF(+All!$F665="North Carolina",+All!P665,IF(+All!$H665="North Carolina",+All!P665,0))</f>
        <v>North Carolina</v>
      </c>
      <c r="Q111" s="707">
        <f>IF(+All!$F665="North Carolina",+All!Q665,IF(+All!$H665="North Carolina",+All!Q665,0))</f>
        <v>34</v>
      </c>
      <c r="R111" s="706" t="str">
        <f>IF(+All!$F665="North Carolina",+All!R665,IF(+All!$H665="North Carolina",+All!R665,0))</f>
        <v>Notre Dame</v>
      </c>
      <c r="S111" s="708" t="str">
        <f>IF(+All!$F665="North Carolina",+All!S665,IF(+All!$H665="North Carolina",+All!S665,0))</f>
        <v>North Carolina</v>
      </c>
      <c r="T111" s="706" t="str">
        <f>IF(+All!$F665="North Carolina",+All!T665,IF(+All!$H665="North Carolina",+All!T665,0))</f>
        <v>Notre Dame</v>
      </c>
      <c r="U111" s="707" t="str">
        <f>IF(+All!$F665="North Carolina",+All!U665,IF(+All!$H665="North Carolina",+All!U665,0))</f>
        <v>W</v>
      </c>
    </row>
    <row r="112" spans="1:21" ht="16" x14ac:dyDescent="0.8">
      <c r="A112" s="70">
        <f>IF(+All!$F725="North Carolina",+All!A725,IF(+All!$H725="North Carolina",+All!A725,0))</f>
        <v>10</v>
      </c>
      <c r="B112" s="480" t="str">
        <f>IF(+All!$F725="North Carolina",+All!B725,IF(+All!$H725="North Carolina",+All!B725,0))</f>
        <v>Sat</v>
      </c>
      <c r="C112" s="72">
        <f>IF(+All!$F725="North Carolina",+All!C725,IF(+All!$H725="North Carolina",+All!C725,0))</f>
        <v>44506</v>
      </c>
      <c r="D112" s="73">
        <f>IF(+All!$F725="North Carolina",+All!D725,IF(+All!$H725="North Carolina",+All!D725,0))</f>
        <v>0.5</v>
      </c>
      <c r="E112" s="707" t="str">
        <f>IF(+All!$F725="North Carolina",+All!E725,IF(+All!$H725="North Carolina",+All!E725,0))</f>
        <v>ABC</v>
      </c>
      <c r="F112" s="75" t="str">
        <f>IF(+All!$F725="North Carolina",+All!F725,IF(+All!$H725="North Carolina",+All!F725,0))</f>
        <v>Wake Forest</v>
      </c>
      <c r="G112" s="76" t="str">
        <f>IF(+All!$F725="North Carolina",+All!G725,IF(+All!$H725="North Carolina",+All!G725,0))</f>
        <v>ACC</v>
      </c>
      <c r="H112" s="75" t="str">
        <f>IF(+All!$F725="North Carolina",+All!H725,IF(+All!$H725="North Carolina",+All!H725,0))</f>
        <v>North Carolina</v>
      </c>
      <c r="I112" s="76" t="str">
        <f>IF(+All!$F725="North Carolina",+All!I725,IF(+All!$H725="North Carolina",+All!I725,0))</f>
        <v>ACC</v>
      </c>
      <c r="J112" s="706" t="str">
        <f>IF(+All!$F725="North Carolina",+All!J725,IF(+All!$H725="North Carolina",+All!J725,0))</f>
        <v>North Carolina</v>
      </c>
      <c r="K112" s="707" t="str">
        <f>IF(+All!$F725="North Carolina",+All!K725,IF(+All!$H725="North Carolina",+All!K725,0))</f>
        <v>Wake Forest</v>
      </c>
      <c r="L112" s="78">
        <f>IF(+All!$F725="North Carolina",+All!L725,IF(+All!$H725="North Carolina",+All!L725,0))</f>
        <v>2</v>
      </c>
      <c r="M112" s="79">
        <f>IF(+All!$F725="North Carolina",+All!M725,IF(+All!$H725="North Carolina",+All!M725,0))</f>
        <v>75.5</v>
      </c>
      <c r="N112" s="706" t="str">
        <f>IF(+All!$F725="North Carolina",+All!N725,IF(+All!$H725="North Carolina",+All!N725,0))</f>
        <v>North Carolina</v>
      </c>
      <c r="O112" s="708">
        <f>IF(+All!$F725="North Carolina",+All!O725,IF(+All!$H725="North Carolina",+All!O725,0))</f>
        <v>58</v>
      </c>
      <c r="P112" s="708" t="str">
        <f>IF(+All!$F725="North Carolina",+All!P725,IF(+All!$H725="North Carolina",+All!P725,0))</f>
        <v>Wake Forest</v>
      </c>
      <c r="Q112" s="707">
        <f>IF(+All!$F725="North Carolina",+All!Q725,IF(+All!$H725="North Carolina",+All!Q725,0))</f>
        <v>55</v>
      </c>
      <c r="R112" s="706" t="str">
        <f>IF(+All!$F725="North Carolina",+All!R725,IF(+All!$H725="North Carolina",+All!R725,0))</f>
        <v>North Carolina</v>
      </c>
      <c r="S112" s="708" t="str">
        <f>IF(+All!$F725="North Carolina",+All!S725,IF(+All!$H725="North Carolina",+All!S725,0))</f>
        <v>Wake Forest</v>
      </c>
      <c r="T112" s="706" t="str">
        <f>IF(+All!$F725="North Carolina",+All!T725,IF(+All!$H725="North Carolina",+All!T725,0))</f>
        <v>Wake Forest</v>
      </c>
      <c r="U112" s="707" t="str">
        <f>IF(+All!$F725="North Carolina",+All!U725,IF(+All!$H725="North Carolina",+All!U725,0))</f>
        <v>L</v>
      </c>
    </row>
    <row r="113" spans="1:21" ht="16" x14ac:dyDescent="0.8">
      <c r="A113" s="70">
        <f>IF(+All!$F786="North Carolina",+All!A786,IF(+All!$H786="North Carolina",+All!A786,0))</f>
        <v>11</v>
      </c>
      <c r="B113" s="480" t="str">
        <f>IF(+All!$F786="North Carolina",+All!B786,IF(+All!$H786="North Carolina",+All!B786,0))</f>
        <v>Thurs</v>
      </c>
      <c r="C113" s="72">
        <f>IF(+All!$F786="North Carolina",+All!C786,IF(+All!$H786="North Carolina",+All!C786,0))</f>
        <v>44511</v>
      </c>
      <c r="D113" s="73">
        <f>IF(+All!$F786="North Carolina",+All!D786,IF(+All!$H786="North Carolina",+All!D786,0))</f>
        <v>0.8125</v>
      </c>
      <c r="E113" s="707" t="str">
        <f>IF(+All!$F786="North Carolina",+All!E786,IF(+All!$H786="North Carolina",+All!E786,0))</f>
        <v>ESPN</v>
      </c>
      <c r="F113" s="75" t="str">
        <f>IF(+All!$F786="North Carolina",+All!F786,IF(+All!$H786="North Carolina",+All!F786,0))</f>
        <v>North Carolina</v>
      </c>
      <c r="G113" s="76" t="str">
        <f>IF(+All!$F786="North Carolina",+All!G786,IF(+All!$H786="North Carolina",+All!G786,0))</f>
        <v>ACC</v>
      </c>
      <c r="H113" s="75" t="str">
        <f>IF(+All!$F786="North Carolina",+All!H786,IF(+All!$H786="North Carolina",+All!H786,0))</f>
        <v>Pittsburgh</v>
      </c>
      <c r="I113" s="76" t="str">
        <f>IF(+All!$F786="North Carolina",+All!I786,IF(+All!$H786="North Carolina",+All!I786,0))</f>
        <v>ACC</v>
      </c>
      <c r="J113" s="706" t="str">
        <f>IF(+All!$F786="North Carolina",+All!J786,IF(+All!$H786="North Carolina",+All!J786,0))</f>
        <v>Pittsburgh</v>
      </c>
      <c r="K113" s="707" t="str">
        <f>IF(+All!$F786="North Carolina",+All!K786,IF(+All!$H786="North Carolina",+All!K786,0))</f>
        <v>North Carolina</v>
      </c>
      <c r="L113" s="78">
        <f>IF(+All!$F786="North Carolina",+All!L786,IF(+All!$H786="North Carolina",+All!L786,0))</f>
        <v>6.5</v>
      </c>
      <c r="M113" s="79">
        <f>IF(+All!$F786="North Carolina",+All!M786,IF(+All!$H786="North Carolina",+All!M786,0))</f>
        <v>74.5</v>
      </c>
      <c r="N113" s="706" t="str">
        <f>IF(+All!$F786="North Carolina",+All!N786,IF(+All!$H786="North Carolina",+All!N786,0))</f>
        <v>Pittsburgh</v>
      </c>
      <c r="O113" s="708">
        <f>IF(+All!$F786="North Carolina",+All!O786,IF(+All!$H786="North Carolina",+All!O786,0))</f>
        <v>30</v>
      </c>
      <c r="P113" s="708" t="str">
        <f>IF(+All!$F786="North Carolina",+All!P786,IF(+All!$H786="North Carolina",+All!P786,0))</f>
        <v>North Carolina</v>
      </c>
      <c r="Q113" s="707">
        <f>IF(+All!$F786="North Carolina",+All!Q786,IF(+All!$H786="North Carolina",+All!Q786,0))</f>
        <v>23</v>
      </c>
      <c r="R113" s="706" t="str">
        <f>IF(+All!$F786="North Carolina",+All!R786,IF(+All!$H786="North Carolina",+All!R786,0))</f>
        <v>Pittsburgh</v>
      </c>
      <c r="S113" s="708" t="str">
        <f>IF(+All!$F786="North Carolina",+All!S786,IF(+All!$H786="North Carolina",+All!S786,0))</f>
        <v>North Carolina</v>
      </c>
      <c r="T113" s="706" t="str">
        <f>IF(+All!$F786="North Carolina",+All!T786,IF(+All!$H786="North Carolina",+All!T786,0))</f>
        <v>Pittsburgh</v>
      </c>
      <c r="U113" s="707" t="str">
        <f>IF(+All!$F786="North Carolina",+All!U786,IF(+All!$H786="North Carolina",+All!U786,0))</f>
        <v>W</v>
      </c>
    </row>
    <row r="114" spans="1:21" ht="16" x14ac:dyDescent="0.8">
      <c r="A114" s="70">
        <f>IF(+All!$F866="North Carolina",+All!A866,IF(+All!$H866="North Carolina",+All!A866,0))</f>
        <v>12</v>
      </c>
      <c r="B114" s="480" t="str">
        <f>IF(+All!$F866="North Carolina",+All!B866,IF(+All!$H866="North Carolina",+All!B866,0))</f>
        <v>Sat</v>
      </c>
      <c r="C114" s="72">
        <f>IF(+All!$F866="North Carolina",+All!C866,IF(+All!$H866="North Carolina",+All!C866,0))</f>
        <v>44520</v>
      </c>
      <c r="D114" s="73">
        <f>IF(+All!$F866="North Carolina",+All!D866,IF(+All!$H866="North Carolina",+All!D866,0))</f>
        <v>0.5</v>
      </c>
      <c r="E114" s="707" t="str">
        <f>IF(+All!$F866="North Carolina",+All!E866,IF(+All!$H866="North Carolina",+All!E866,0))</f>
        <v>espn3</v>
      </c>
      <c r="F114" s="75" t="str">
        <f>IF(+All!$F866="North Carolina",+All!F866,IF(+All!$H866="North Carolina",+All!F866,0))</f>
        <v>1AA Wofford</v>
      </c>
      <c r="G114" s="76" t="str">
        <f>IF(+All!$F866="North Carolina",+All!G866,IF(+All!$H866="North Carolina",+All!G866,0))</f>
        <v>1AA</v>
      </c>
      <c r="H114" s="75" t="str">
        <f>IF(+All!$F866="North Carolina",+All!H866,IF(+All!$H866="North Carolina",+All!H866,0))</f>
        <v>North Carolina</v>
      </c>
      <c r="I114" s="76" t="str">
        <f>IF(+All!$F866="North Carolina",+All!I866,IF(+All!$H866="North Carolina",+All!I866,0))</f>
        <v>ACC</v>
      </c>
      <c r="J114" s="706">
        <f>IF(+All!$F866="North Carolina",+All!J866,IF(+All!$H866="North Carolina",+All!J866,0))</f>
        <v>0</v>
      </c>
      <c r="K114" s="707">
        <f>IF(+All!$F866="North Carolina",+All!K866,IF(+All!$H866="North Carolina",+All!K866,0))</f>
        <v>0</v>
      </c>
      <c r="L114" s="78">
        <f>IF(+All!$F866="North Carolina",+All!L866,IF(+All!$H866="North Carolina",+All!L866,0))</f>
        <v>0</v>
      </c>
      <c r="M114" s="79">
        <f>IF(+All!$F866="North Carolina",+All!M866,IF(+All!$H866="North Carolina",+All!M866,0))</f>
        <v>0</v>
      </c>
      <c r="N114" s="706" t="str">
        <f>IF(+All!$F866="North Carolina",+All!N866,IF(+All!$H866="North Carolina",+All!N866,0))</f>
        <v>North Carolina</v>
      </c>
      <c r="O114" s="708">
        <f>IF(+All!$F866="North Carolina",+All!O866,IF(+All!$H866="North Carolina",+All!O866,0))</f>
        <v>34</v>
      </c>
      <c r="P114" s="708" t="str">
        <f>IF(+All!$F866="North Carolina",+All!P866,IF(+All!$H866="North Carolina",+All!P866,0))</f>
        <v>1AA Wofford</v>
      </c>
      <c r="Q114" s="707">
        <f>IF(+All!$F866="North Carolina",+All!Q866,IF(+All!$H866="North Carolina",+All!Q866,0))</f>
        <v>14</v>
      </c>
      <c r="R114" s="706">
        <f>IF(+All!$F866="North Carolina",+All!R866,IF(+All!$H866="North Carolina",+All!R866,0))</f>
        <v>0</v>
      </c>
      <c r="S114" s="708">
        <f>IF(+All!$F866="North Carolina",+All!S866,IF(+All!$H866="North Carolina",+All!S866,0))</f>
        <v>0</v>
      </c>
      <c r="T114" s="706">
        <f>IF(+All!$F866="North Carolina",+All!T866,IF(+All!$H866="North Carolina",+All!T866,0))</f>
        <v>0</v>
      </c>
      <c r="U114" s="707">
        <f>IF(+All!$F866="North Carolina",+All!U866,IF(+All!$H866="North Carolina",+All!U866,0))</f>
        <v>0</v>
      </c>
    </row>
    <row r="115" spans="1:21" ht="15.75" customHeight="1" x14ac:dyDescent="0.8">
      <c r="A115" s="70">
        <f>IF(+All!$F924="North Carolina",+All!A924,IF(+All!$H924="North Carolina",+All!A924,0))</f>
        <v>0</v>
      </c>
      <c r="B115" s="480">
        <f>IF(+All!$F924="North Carolina",+All!B924,IF(+All!$H924="North Carolina",+All!B924,0))</f>
        <v>0</v>
      </c>
      <c r="C115" s="72">
        <f>IF(+All!$F924="North Carolina",+All!C924,IF(+All!$H924="North Carolina",+All!C924,0))</f>
        <v>0</v>
      </c>
      <c r="D115" s="73">
        <f>IF(+All!$F924="North Carolina",+All!D924,IF(+All!$H924="North Carolina",+All!D924,0))</f>
        <v>0</v>
      </c>
      <c r="E115" s="707">
        <f>IF(+All!$F924="North Carolina",+All!E924,IF(+All!$H924="North Carolina",+All!E924,0))</f>
        <v>0</v>
      </c>
      <c r="F115" s="75">
        <f>IF(+All!$F924="North Carolina",+All!F924,IF(+All!$H924="North Carolina",+All!F924,0))</f>
        <v>0</v>
      </c>
      <c r="G115" s="76">
        <f>IF(+All!$F924="North Carolina",+All!G924,IF(+All!$H924="North Carolina",+All!G924,0))</f>
        <v>0</v>
      </c>
      <c r="H115" s="75">
        <f>IF(+All!$F924="North Carolina",+All!H924,IF(+All!$H924="North Carolina",+All!H924,0))</f>
        <v>0</v>
      </c>
      <c r="I115" s="76">
        <f>IF(+All!$F924="North Carolina",+All!I924,IF(+All!$H924="North Carolina",+All!I924,0))</f>
        <v>0</v>
      </c>
      <c r="J115" s="706">
        <f>IF(+All!$F924="North Carolina",+All!J924,IF(+All!$H924="North Carolina",+All!J924,0))</f>
        <v>0</v>
      </c>
      <c r="K115" s="707">
        <f>IF(+All!$F924="North Carolina",+All!K924,IF(+All!$H924="North Carolina",+All!K924,0))</f>
        <v>0</v>
      </c>
      <c r="L115" s="78">
        <f>IF(+All!$F924="North Carolina",+All!L924,IF(+All!$H924="North Carolina",+All!L924,0))</f>
        <v>0</v>
      </c>
      <c r="M115" s="79">
        <f>IF(+All!$F924="North Carolina",+All!M924,IF(+All!$H924="North Carolina",+All!M924,0))</f>
        <v>0</v>
      </c>
      <c r="N115" s="706">
        <f>IF(+All!$F924="North Carolina",+All!N924,IF(+All!$H924="North Carolina",+All!N924,0))</f>
        <v>0</v>
      </c>
      <c r="O115" s="708">
        <f>IF(+All!$F924="North Carolina",+All!O924,IF(+All!$H924="North Carolina",+All!O924,0))</f>
        <v>0</v>
      </c>
      <c r="P115" s="708">
        <f>IF(+All!$F924="North Carolina",+All!P924,IF(+All!$H924="North Carolina",+All!P924,0))</f>
        <v>0</v>
      </c>
      <c r="Q115" s="707">
        <f>IF(+All!$F924="North Carolina",+All!Q924,IF(+All!$H924="North Carolina",+All!Q924,0))</f>
        <v>0</v>
      </c>
      <c r="R115" s="706">
        <f>IF(+All!$F924="North Carolina",+All!R924,IF(+All!$H924="North Carolina",+All!R924,0))</f>
        <v>0</v>
      </c>
      <c r="S115" s="708">
        <f>IF(+All!$F924="North Carolina",+All!S924,IF(+All!$H924="North Carolina",+All!S924,0))</f>
        <v>0</v>
      </c>
      <c r="T115" s="706">
        <f>IF(+All!$F924="North Carolina",+All!T924,IF(+All!$H924="North Carolina",+All!T924,0))</f>
        <v>0</v>
      </c>
      <c r="U115" s="707">
        <f>IF(+All!$F924="North Carolina",+All!U924,IF(+All!$H924="North Carolina",+All!U924,0))</f>
        <v>0</v>
      </c>
    </row>
    <row r="116" spans="1:21" ht="15.75" customHeight="1" x14ac:dyDescent="0.8">
      <c r="A116" s="52"/>
      <c r="B116" s="53"/>
      <c r="C116" s="54"/>
      <c r="D116" s="55"/>
      <c r="E116" s="709"/>
      <c r="F116" s="1219" t="str">
        <f>H117</f>
        <v>North Carolina St</v>
      </c>
      <c r="G116" s="1251"/>
      <c r="H116" s="1251"/>
      <c r="I116" s="1252"/>
      <c r="J116" s="705"/>
      <c r="K116" s="709"/>
      <c r="L116" s="58"/>
      <c r="M116" s="59"/>
      <c r="N116" s="705"/>
      <c r="O116" s="9"/>
      <c r="P116" s="9"/>
      <c r="Q116" s="709"/>
      <c r="R116" s="705"/>
      <c r="S116" s="9"/>
      <c r="T116" s="705"/>
      <c r="U116" s="709"/>
    </row>
    <row r="117" spans="1:21" ht="15.75" customHeight="1" x14ac:dyDescent="0.8">
      <c r="A117" s="70">
        <f>IF(+All!$F12="North Carolina St",+All!A12,IF(+All!$H12="North Carolina St",+All!A12,0))</f>
        <v>1</v>
      </c>
      <c r="B117" s="480" t="str">
        <f>IF(+All!$F12="North Carolina St",+All!B12,IF(+All!$H12="North Carolina St",+All!B12,0))</f>
        <v>Thurs</v>
      </c>
      <c r="C117" s="72">
        <f>IF(+All!$F12="North Carolina St",+All!C12,IF(+All!$H12="North Carolina St",+All!C12,0))</f>
        <v>44441</v>
      </c>
      <c r="D117" s="73">
        <f>IF(+All!$F12="North Carolina St",+All!D12,IF(+All!$H12="North Carolina St",+All!D12,0))</f>
        <v>0.8125</v>
      </c>
      <c r="E117" s="707" t="str">
        <f>IF(+All!$F12="North Carolina St",+All!E12,IF(+All!$H12="North Carolina St",+All!E12,0))</f>
        <v>ACC</v>
      </c>
      <c r="F117" s="75" t="str">
        <f>IF(+All!$F12="North Carolina St",+All!F12,IF(+All!$H12="North Carolina St",+All!F12,0))</f>
        <v>South Florida</v>
      </c>
      <c r="G117" s="76" t="str">
        <f>IF(+All!$F12="North Carolina St",+All!G12,IF(+All!$H12="North Carolina St",+All!G12,0))</f>
        <v>AAC</v>
      </c>
      <c r="H117" s="75" t="str">
        <f>IF(+All!$F12="North Carolina St",+All!H12,IF(+All!$H12="North Carolina St",+All!H12,0))</f>
        <v>North Carolina St</v>
      </c>
      <c r="I117" s="76" t="str">
        <f>IF(+All!$F12="North Carolina St",+All!I12,IF(+All!$H12="North Carolina St",+All!I12,0))</f>
        <v>ACC</v>
      </c>
      <c r="J117" s="706" t="str">
        <f>IF(+All!$F12="North Carolina St",+All!J12,IF(+All!$H12="North Carolina St",+All!J12,0))</f>
        <v>North Carolina St</v>
      </c>
      <c r="K117" s="707" t="str">
        <f>IF(+All!$F12="North Carolina St",+All!K12,IF(+All!$H12="North Carolina St",+All!K12,0))</f>
        <v>South Florida</v>
      </c>
      <c r="L117" s="78">
        <f>IF(+All!$F12="North Carolina St",+All!L12,IF(+All!$H12="North Carolina St",+All!L12,0))</f>
        <v>18.5</v>
      </c>
      <c r="M117" s="79">
        <f>IF(+All!$F12="North Carolina St",+All!M12,IF(+All!$H12="North Carolina St",+All!M12,0))</f>
        <v>58.5</v>
      </c>
      <c r="N117" s="706" t="str">
        <f>IF(+All!$F12="North Carolina St",+All!N12,IF(+All!$H12="North Carolina St",+All!N12,0))</f>
        <v>North Carolina St</v>
      </c>
      <c r="O117" s="708">
        <f>IF(+All!$F12="North Carolina St",+All!O12,IF(+All!$H12="North Carolina St",+All!O12,0))</f>
        <v>45</v>
      </c>
      <c r="P117" s="708" t="str">
        <f>IF(+All!$F12="North Carolina St",+All!P12,IF(+All!$H12="North Carolina St",+All!P12,0))</f>
        <v>South Florida</v>
      </c>
      <c r="Q117" s="707">
        <f>IF(+All!$F12="North Carolina St",+All!Q12,IF(+All!$H12="North Carolina St",+All!Q12,0))</f>
        <v>0</v>
      </c>
      <c r="R117" s="706" t="str">
        <f>IF(+All!$F12="North Carolina St",+All!R12,IF(+All!$H12="North Carolina St",+All!R12,0))</f>
        <v>North Carolina St</v>
      </c>
      <c r="S117" s="708" t="str">
        <f>IF(+All!$F12="North Carolina St",+All!S12,IF(+All!$H12="North Carolina St",+All!S12,0))</f>
        <v>South Florida</v>
      </c>
      <c r="T117" s="706" t="str">
        <f>IF(+All!$F12="North Carolina St",+All!T12,IF(+All!$H12="North Carolina St",+All!T12,0))</f>
        <v>North Carolina St</v>
      </c>
      <c r="U117" s="707" t="str">
        <f>IF(+All!$F12="North Carolina St",+All!U12,IF(+All!$H12="North Carolina St",+All!U12,0))</f>
        <v>W</v>
      </c>
    </row>
    <row r="118" spans="1:21" ht="15.75" customHeight="1" x14ac:dyDescent="0.8">
      <c r="A118" s="70">
        <f>IF(+All!$F173="North Carolina St",+All!A173,IF(+All!$H173="North Carolina St",+All!A173,0))</f>
        <v>2</v>
      </c>
      <c r="B118" s="480" t="str">
        <f>IF(+All!$F173="North Carolina St",+All!B173,IF(+All!$H173="North Carolina St",+All!B173,0))</f>
        <v>Sat</v>
      </c>
      <c r="C118" s="72">
        <f>IF(+All!$F173="North Carolina St",+All!C173,IF(+All!$H173="North Carolina St",+All!C173,0))</f>
        <v>44450</v>
      </c>
      <c r="D118" s="73">
        <f>IF(+All!$F173="North Carolina St",+All!D173,IF(+All!$H173="North Carolina St",+All!D173,0))</f>
        <v>0.79166666666666663</v>
      </c>
      <c r="E118" s="707" t="str">
        <f>IF(+All!$F173="North Carolina St",+All!E173,IF(+All!$H173="North Carolina St",+All!E173,0))</f>
        <v>ESPN2</v>
      </c>
      <c r="F118" s="75" t="str">
        <f>IF(+All!$F173="North Carolina St",+All!F173,IF(+All!$H173="North Carolina St",+All!F173,0))</f>
        <v>North Carolina St</v>
      </c>
      <c r="G118" s="76" t="str">
        <f>IF(+All!$F173="North Carolina St",+All!G173,IF(+All!$H173="North Carolina St",+All!G173,0))</f>
        <v>ACC</v>
      </c>
      <c r="H118" s="75" t="str">
        <f>IF(+All!$F173="North Carolina St",+All!H173,IF(+All!$H173="North Carolina St",+All!H173,0))</f>
        <v>Mississippi State</v>
      </c>
      <c r="I118" s="76" t="str">
        <f>IF(+All!$F173="North Carolina St",+All!I173,IF(+All!$H173="North Carolina St",+All!I173,0))</f>
        <v>SEC</v>
      </c>
      <c r="J118" s="706" t="str">
        <f>IF(+All!$F173="North Carolina St",+All!J173,IF(+All!$H173="North Carolina St",+All!J173,0))</f>
        <v>North Carolina St</v>
      </c>
      <c r="K118" s="707" t="str">
        <f>IF(+All!$F173="North Carolina St",+All!K173,IF(+All!$H173="North Carolina St",+All!K173,0))</f>
        <v>Mississippi State</v>
      </c>
      <c r="L118" s="78">
        <f>IF(+All!$F173="North Carolina St",+All!L173,IF(+All!$H173="North Carolina St",+All!L173,0))</f>
        <v>2.5</v>
      </c>
      <c r="M118" s="79">
        <f>IF(+All!$F173="North Carolina St",+All!M173,IF(+All!$H173="North Carolina St",+All!M173,0))</f>
        <v>55.5</v>
      </c>
      <c r="N118" s="706" t="str">
        <f>IF(+All!$F173="North Carolina St",+All!N173,IF(+All!$H173="North Carolina St",+All!N173,0))</f>
        <v>Mississippi State</v>
      </c>
      <c r="O118" s="708">
        <f>IF(+All!$F173="North Carolina St",+All!O173,IF(+All!$H173="North Carolina St",+All!O173,0))</f>
        <v>24</v>
      </c>
      <c r="P118" s="708" t="str">
        <f>IF(+All!$F173="North Carolina St",+All!P173,IF(+All!$H173="North Carolina St",+All!P173,0))</f>
        <v>North Carolina St</v>
      </c>
      <c r="Q118" s="707">
        <f>IF(+All!$F173="North Carolina St",+All!Q173,IF(+All!$H173="North Carolina St",+All!Q173,0))</f>
        <v>10</v>
      </c>
      <c r="R118" s="706" t="str">
        <f>IF(+All!$F173="North Carolina St",+All!R173,IF(+All!$H173="North Carolina St",+All!R173,0))</f>
        <v>Mississippi State</v>
      </c>
      <c r="S118" s="708" t="str">
        <f>IF(+All!$F173="North Carolina St",+All!S173,IF(+All!$H173="North Carolina St",+All!S173,0))</f>
        <v>North Carolina St</v>
      </c>
      <c r="T118" s="706" t="str">
        <f>IF(+All!$F173="North Carolina St",+All!T173,IF(+All!$H173="North Carolina St",+All!T173,0))</f>
        <v>North Carolina St</v>
      </c>
      <c r="U118" s="707" t="str">
        <f>IF(+All!$F173="North Carolina St",+All!U173,IF(+All!$H173="North Carolina St",+All!U173,0))</f>
        <v>L</v>
      </c>
    </row>
    <row r="119" spans="1:21" ht="15.75" customHeight="1" x14ac:dyDescent="0.8">
      <c r="A119" s="70">
        <f>IF(+All!$F189="North Carolina St",+All!A189,IF(+All!$H189="North Carolina St",+All!A189,0))</f>
        <v>3</v>
      </c>
      <c r="B119" s="480" t="str">
        <f>IF(+All!$F189="North Carolina St",+All!B189,IF(+All!$H189="North Carolina St",+All!B189,0))</f>
        <v>Sat</v>
      </c>
      <c r="C119" s="72">
        <f>IF(+All!$F189="North Carolina St",+All!C189,IF(+All!$H189="North Carolina St",+All!C189,0))</f>
        <v>44457</v>
      </c>
      <c r="D119" s="73">
        <f>IF(+All!$F189="North Carolina St",+All!D189,IF(+All!$H189="North Carolina St",+All!D189,0))</f>
        <v>0.8125</v>
      </c>
      <c r="E119" s="707" t="str">
        <f>IF(+All!$F189="North Carolina St",+All!E189,IF(+All!$H189="North Carolina St",+All!E189,0))</f>
        <v>espn3</v>
      </c>
      <c r="F119" s="75" t="str">
        <f>IF(+All!$F189="North Carolina St",+All!F189,IF(+All!$H189="North Carolina St",+All!F189,0))</f>
        <v>1AA Furman</v>
      </c>
      <c r="G119" s="76" t="str">
        <f>IF(+All!$F189="North Carolina St",+All!G189,IF(+All!$H189="North Carolina St",+All!G189,0))</f>
        <v>1AA</v>
      </c>
      <c r="H119" s="75" t="str">
        <f>IF(+All!$F189="North Carolina St",+All!H189,IF(+All!$H189="North Carolina St",+All!H189,0))</f>
        <v>North Carolina St</v>
      </c>
      <c r="I119" s="76" t="str">
        <f>IF(+All!$F189="North Carolina St",+All!I189,IF(+All!$H189="North Carolina St",+All!I189,0))</f>
        <v>ACC</v>
      </c>
      <c r="J119" s="706">
        <f>IF(+All!$F189="North Carolina St",+All!J189,IF(+All!$H189="North Carolina St",+All!J189,0))</f>
        <v>0</v>
      </c>
      <c r="K119" s="707">
        <f>IF(+All!$F189="North Carolina St",+All!K189,IF(+All!$H189="North Carolina St",+All!K189,0))</f>
        <v>0</v>
      </c>
      <c r="L119" s="78">
        <f>IF(+All!$F189="North Carolina St",+All!L189,IF(+All!$H189="North Carolina St",+All!L189,0))</f>
        <v>0</v>
      </c>
      <c r="M119" s="79">
        <f>IF(+All!$F189="North Carolina St",+All!M189,IF(+All!$H189="North Carolina St",+All!M189,0))</f>
        <v>0</v>
      </c>
      <c r="N119" s="706" t="str">
        <f>IF(+All!$F189="North Carolina St",+All!N189,IF(+All!$H189="North Carolina St",+All!N189,0))</f>
        <v>North Carolina St</v>
      </c>
      <c r="O119" s="708">
        <f>IF(+All!$F189="North Carolina St",+All!O189,IF(+All!$H189="North Carolina St",+All!O189,0))</f>
        <v>45</v>
      </c>
      <c r="P119" s="708" t="str">
        <f>IF(+All!$F189="North Carolina St",+All!P189,IF(+All!$H189="North Carolina St",+All!P189,0))</f>
        <v>1AA Furman</v>
      </c>
      <c r="Q119" s="707">
        <f>IF(+All!$F189="North Carolina St",+All!Q189,IF(+All!$H189="North Carolina St",+All!Q189,0))</f>
        <v>7</v>
      </c>
      <c r="R119" s="706">
        <f>IF(+All!$F189="North Carolina St",+All!R189,IF(+All!$H189="North Carolina St",+All!R189,0))</f>
        <v>0</v>
      </c>
      <c r="S119" s="708">
        <f>IF(+All!$F189="North Carolina St",+All!S189,IF(+All!$H189="North Carolina St",+All!S189,0))</f>
        <v>0</v>
      </c>
      <c r="T119" s="706">
        <f>IF(+All!$F189="North Carolina St",+All!T189,IF(+All!$H189="North Carolina St",+All!T189,0))</f>
        <v>0</v>
      </c>
      <c r="U119" s="707">
        <f>IF(+All!$F189="North Carolina St",+All!U189,IF(+All!$H189="North Carolina St",+All!U189,0))</f>
        <v>0</v>
      </c>
    </row>
    <row r="120" spans="1:21" ht="15.75" customHeight="1" x14ac:dyDescent="0.8">
      <c r="A120" s="70">
        <f>IF(+All!$F272="North Carolina St",+All!A272,IF(+All!$H272="North Carolina St",+All!A272,0))</f>
        <v>4</v>
      </c>
      <c r="B120" s="480" t="str">
        <f>IF(+All!$F272="North Carolina St",+All!B272,IF(+All!$H272="North Carolina St",+All!B272,0))</f>
        <v>Sat</v>
      </c>
      <c r="C120" s="72">
        <f>IF(+All!$F272="North Carolina St",+All!C272,IF(+All!$H272="North Carolina St",+All!C272,0))</f>
        <v>44464</v>
      </c>
      <c r="D120" s="73">
        <f>IF(+All!$F272="North Carolina St",+All!D272,IF(+All!$H272="North Carolina St",+All!D272,0))</f>
        <v>0.64583333333333337</v>
      </c>
      <c r="E120" s="707" t="str">
        <f>IF(+All!$F272="North Carolina St",+All!E272,IF(+All!$H272="North Carolina St",+All!E272,0))</f>
        <v>ESPN</v>
      </c>
      <c r="F120" s="75" t="str">
        <f>IF(+All!$F272="North Carolina St",+All!F272,IF(+All!$H272="North Carolina St",+All!F272,0))</f>
        <v>Clemson</v>
      </c>
      <c r="G120" s="76" t="str">
        <f>IF(+All!$F272="North Carolina St",+All!G272,IF(+All!$H272="North Carolina St",+All!G272,0))</f>
        <v>ACC</v>
      </c>
      <c r="H120" s="75" t="str">
        <f>IF(+All!$F272="North Carolina St",+All!H272,IF(+All!$H272="North Carolina St",+All!H272,0))</f>
        <v>North Carolina St</v>
      </c>
      <c r="I120" s="76" t="str">
        <f>IF(+All!$F272="North Carolina St",+All!I272,IF(+All!$H272="North Carolina St",+All!I272,0))</f>
        <v>ACC</v>
      </c>
      <c r="J120" s="706" t="str">
        <f>IF(+All!$F272="North Carolina St",+All!J272,IF(+All!$H272="North Carolina St",+All!J272,0))</f>
        <v>Clemson</v>
      </c>
      <c r="K120" s="707" t="str">
        <f>IF(+All!$F272="North Carolina St",+All!K272,IF(+All!$H272="North Carolina St",+All!K272,0))</f>
        <v>North Carolina St</v>
      </c>
      <c r="L120" s="78">
        <f>IF(+All!$F272="North Carolina St",+All!L272,IF(+All!$H272="North Carolina St",+All!L272,0))</f>
        <v>10</v>
      </c>
      <c r="M120" s="79">
        <f>IF(+All!$F272="North Carolina St",+All!M272,IF(+All!$H272="North Carolina St",+All!M272,0))</f>
        <v>47.5</v>
      </c>
      <c r="N120" s="706" t="str">
        <f>IF(+All!$F272="North Carolina St",+All!N272,IF(+All!$H272="North Carolina St",+All!N272,0))</f>
        <v>North Carolina St</v>
      </c>
      <c r="O120" s="708">
        <f>IF(+All!$F272="North Carolina St",+All!O272,IF(+All!$H272="North Carolina St",+All!O272,0))</f>
        <v>27</v>
      </c>
      <c r="P120" s="708" t="str">
        <f>IF(+All!$F272="North Carolina St",+All!P272,IF(+All!$H272="North Carolina St",+All!P272,0))</f>
        <v>Clemson</v>
      </c>
      <c r="Q120" s="707">
        <f>IF(+All!$F272="North Carolina St",+All!Q272,IF(+All!$H272="North Carolina St",+All!Q272,0))</f>
        <v>21</v>
      </c>
      <c r="R120" s="706" t="str">
        <f>IF(+All!$F272="North Carolina St",+All!R272,IF(+All!$H272="North Carolina St",+All!R272,0))</f>
        <v>North Carolina St</v>
      </c>
      <c r="S120" s="708" t="str">
        <f>IF(+All!$F272="North Carolina St",+All!S272,IF(+All!$H272="North Carolina St",+All!S272,0))</f>
        <v>Clemson</v>
      </c>
      <c r="T120" s="706" t="str">
        <f>IF(+All!$F272="North Carolina St",+All!T272,IF(+All!$H272="North Carolina St",+All!T272,0))</f>
        <v>Clemson</v>
      </c>
      <c r="U120" s="707" t="str">
        <f>IF(+All!$F272="North Carolina St",+All!U272,IF(+All!$H272="North Carolina St",+All!U272,0))</f>
        <v>L</v>
      </c>
    </row>
    <row r="121" spans="1:21" ht="15.75" customHeight="1" x14ac:dyDescent="0.8">
      <c r="A121" s="70">
        <f>IF(+All!$F340="North Carolina St",+All!A340,IF(+All!$H340="North Carolina St",+All!A340,0))</f>
        <v>5</v>
      </c>
      <c r="B121" s="480" t="str">
        <f>IF(+All!$F340="North Carolina St",+All!B340,IF(+All!$H340="North Carolina St",+All!B340,0))</f>
        <v>Sat</v>
      </c>
      <c r="C121" s="72">
        <f>IF(+All!$F340="North Carolina St",+All!C340,IF(+All!$H340="North Carolina St",+All!C340,0))</f>
        <v>44471</v>
      </c>
      <c r="D121" s="73">
        <f>IF(+All!$F340="North Carolina St",+All!D340,IF(+All!$H340="North Carolina St",+All!D340,0))</f>
        <v>0.75</v>
      </c>
      <c r="E121" s="707">
        <f>IF(+All!$F340="North Carolina St",+All!E340,IF(+All!$H340="North Carolina St",+All!E340,0))</f>
        <v>0</v>
      </c>
      <c r="F121" s="75" t="str">
        <f>IF(+All!$F340="North Carolina St",+All!F340,IF(+All!$H340="North Carolina St",+All!F340,0))</f>
        <v>Louisiana Tech</v>
      </c>
      <c r="G121" s="76" t="str">
        <f>IF(+All!$F340="North Carolina St",+All!G340,IF(+All!$H340="North Carolina St",+All!G340,0))</f>
        <v>CUSA</v>
      </c>
      <c r="H121" s="75" t="str">
        <f>IF(+All!$F340="North Carolina St",+All!H340,IF(+All!$H340="North Carolina St",+All!H340,0))</f>
        <v>North Carolina St</v>
      </c>
      <c r="I121" s="76" t="str">
        <f>IF(+All!$F340="North Carolina St",+All!I340,IF(+All!$H340="North Carolina St",+All!I340,0))</f>
        <v>ACC</v>
      </c>
      <c r="J121" s="706" t="str">
        <f>IF(+All!$F340="North Carolina St",+All!J340,IF(+All!$H340="North Carolina St",+All!J340,0))</f>
        <v>North Carolina St</v>
      </c>
      <c r="K121" s="707" t="str">
        <f>IF(+All!$F340="North Carolina St",+All!K340,IF(+All!$H340="North Carolina St",+All!K340,0))</f>
        <v>Louisiana Tech</v>
      </c>
      <c r="L121" s="78">
        <f>IF(+All!$F340="North Carolina St",+All!L340,IF(+All!$H340="North Carolina St",+All!L340,0))</f>
        <v>20.5</v>
      </c>
      <c r="M121" s="79">
        <f>IF(+All!$F340="North Carolina St",+All!M340,IF(+All!$H340="North Carolina St",+All!M340,0))</f>
        <v>55</v>
      </c>
      <c r="N121" s="706" t="str">
        <f>IF(+All!$F340="North Carolina St",+All!N340,IF(+All!$H340="North Carolina St",+All!N340,0))</f>
        <v>North Carolina St</v>
      </c>
      <c r="O121" s="708">
        <f>IF(+All!$F340="North Carolina St",+All!O340,IF(+All!$H340="North Carolina St",+All!O340,0))</f>
        <v>34</v>
      </c>
      <c r="P121" s="708" t="str">
        <f>IF(+All!$F340="North Carolina St",+All!P340,IF(+All!$H340="North Carolina St",+All!P340,0))</f>
        <v>Louisiana Tech</v>
      </c>
      <c r="Q121" s="707">
        <f>IF(+All!$F340="North Carolina St",+All!Q340,IF(+All!$H340="North Carolina St",+All!Q340,0))</f>
        <v>27</v>
      </c>
      <c r="R121" s="706" t="str">
        <f>IF(+All!$F340="North Carolina St",+All!R340,IF(+All!$H340="North Carolina St",+All!R340,0))</f>
        <v>Louisiana Tech</v>
      </c>
      <c r="S121" s="708" t="str">
        <f>IF(+All!$F340="North Carolina St",+All!S340,IF(+All!$H340="North Carolina St",+All!S340,0))</f>
        <v>North Carolina St</v>
      </c>
      <c r="T121" s="706" t="str">
        <f>IF(+All!$F340="North Carolina St",+All!T340,IF(+All!$H340="North Carolina St",+All!T340,0))</f>
        <v>Louisiana Tech</v>
      </c>
      <c r="U121" s="707" t="str">
        <f>IF(+All!$F340="North Carolina St",+All!U340,IF(+All!$H340="North Carolina St",+All!U340,0))</f>
        <v>W</v>
      </c>
    </row>
    <row r="122" spans="1:21" ht="15.75" customHeight="1" x14ac:dyDescent="0.8">
      <c r="A122" s="70">
        <f>IF(+All!$F464="North Carolina St",+All!A464,IF(+All!$H464="North Carolina St",+All!A464,0))</f>
        <v>6</v>
      </c>
      <c r="B122" s="480" t="str">
        <f>IF(+All!$F464="North Carolina St",+All!B464,IF(+All!$H464="North Carolina St",+All!B464,0))</f>
        <v>Sat</v>
      </c>
      <c r="C122" s="72">
        <f>IF(+All!$F464="North Carolina St",+All!C464,IF(+All!$H464="North Carolina St",+All!C464,0))</f>
        <v>44478</v>
      </c>
      <c r="D122" s="73">
        <f>IF(+All!$F464="North Carolina St",+All!D464,IF(+All!$H464="North Carolina St",+All!D464,0))</f>
        <v>0</v>
      </c>
      <c r="E122" s="707">
        <f>IF(+All!$F464="North Carolina St",+All!E464,IF(+All!$H464="North Carolina St",+All!E464,0))</f>
        <v>0</v>
      </c>
      <c r="F122" s="75" t="str">
        <f>IF(+All!$F464="North Carolina St",+All!F464,IF(+All!$H464="North Carolina St",+All!F464,0))</f>
        <v>North Carolina St</v>
      </c>
      <c r="G122" s="76" t="str">
        <f>IF(+All!$F464="North Carolina St",+All!G464,IF(+All!$H464="North Carolina St",+All!G464,0))</f>
        <v>ACC</v>
      </c>
      <c r="H122" s="75" t="str">
        <f>IF(+All!$F464="North Carolina St",+All!H464,IF(+All!$H464="North Carolina St",+All!H464,0))</f>
        <v>Open</v>
      </c>
      <c r="I122" s="76" t="str">
        <f>IF(+All!$F464="North Carolina St",+All!I464,IF(+All!$H464="North Carolina St",+All!I464,0))</f>
        <v>ZZZ</v>
      </c>
      <c r="J122" s="706">
        <f>IF(+All!$F464="North Carolina St",+All!J464,IF(+All!$H464="North Carolina St",+All!J464,0))</f>
        <v>0</v>
      </c>
      <c r="K122" s="707" t="str">
        <f>IF(+All!$F464="North Carolina St",+All!K464,IF(+All!$H464="North Carolina St",+All!K464,0))</f>
        <v>North Carolina St</v>
      </c>
      <c r="L122" s="78">
        <f>IF(+All!$F464="North Carolina St",+All!L464,IF(+All!$H464="North Carolina St",+All!L464,0))</f>
        <v>0</v>
      </c>
      <c r="M122" s="79">
        <f>IF(+All!$F464="North Carolina St",+All!M464,IF(+All!$H464="North Carolina St",+All!M464,0))</f>
        <v>0</v>
      </c>
      <c r="N122" s="706">
        <f>IF(+All!$F464="North Carolina St",+All!N464,IF(+All!$H464="North Carolina St",+All!N464,0))</f>
        <v>0</v>
      </c>
      <c r="O122" s="708">
        <f>IF(+All!$F464="North Carolina St",+All!O464,IF(+All!$H464="North Carolina St",+All!O464,0))</f>
        <v>0</v>
      </c>
      <c r="P122" s="708">
        <f>IF(+All!$F464="North Carolina St",+All!P464,IF(+All!$H464="North Carolina St",+All!P464,0))</f>
        <v>0</v>
      </c>
      <c r="Q122" s="707">
        <f>IF(+All!$F464="North Carolina St",+All!Q464,IF(+All!$H464="North Carolina St",+All!Q464,0))</f>
        <v>0</v>
      </c>
      <c r="R122" s="706">
        <f>IF(+All!$F464="North Carolina St",+All!R464,IF(+All!$H464="North Carolina St",+All!R464,0))</f>
        <v>0</v>
      </c>
      <c r="S122" s="708">
        <f>IF(+All!$F464="North Carolina St",+All!S464,IF(+All!$H464="North Carolina St",+All!S464,0))</f>
        <v>0</v>
      </c>
      <c r="T122" s="706">
        <f>IF(+All!$F464="North Carolina St",+All!T464,IF(+All!$H464="North Carolina St",+All!T464,0))</f>
        <v>0</v>
      </c>
      <c r="U122" s="707">
        <f>IF(+All!$F464="North Carolina St",+All!U464,IF(+All!$H464="North Carolina St",+All!U464,0))</f>
        <v>0</v>
      </c>
    </row>
    <row r="123" spans="1:21" ht="15.75" customHeight="1" x14ac:dyDescent="0.8">
      <c r="A123" s="70">
        <f>IF(+All!$F485="North Carolina St",+All!A485,IF(+All!$H485="North Carolina St",+All!A485,0))</f>
        <v>7</v>
      </c>
      <c r="B123" s="480" t="str">
        <f>IF(+All!$F485="North Carolina St",+All!B485,IF(+All!$H485="North Carolina St",+All!B485,0))</f>
        <v>Sat</v>
      </c>
      <c r="C123" s="72">
        <f>IF(+All!$F485="North Carolina St",+All!C485,IF(+All!$H485="North Carolina St",+All!C485,0))</f>
        <v>44485</v>
      </c>
      <c r="D123" s="73">
        <f>IF(+All!$F485="North Carolina St",+All!D485,IF(+All!$H485="North Carolina St",+All!D485,0))</f>
        <v>0.8125</v>
      </c>
      <c r="E123" s="707" t="str">
        <f>IF(+All!$F485="North Carolina St",+All!E485,IF(+All!$H485="North Carolina St",+All!E485,0))</f>
        <v>ACC</v>
      </c>
      <c r="F123" s="75" t="str">
        <f>IF(+All!$F485="North Carolina St",+All!F485,IF(+All!$H485="North Carolina St",+All!F485,0))</f>
        <v>North Carolina St</v>
      </c>
      <c r="G123" s="76" t="str">
        <f>IF(+All!$F485="North Carolina St",+All!G485,IF(+All!$H485="North Carolina St",+All!G485,0))</f>
        <v>ACC</v>
      </c>
      <c r="H123" s="75" t="str">
        <f>IF(+All!$F485="North Carolina St",+All!H485,IF(+All!$H485="North Carolina St",+All!H485,0))</f>
        <v>Boston College</v>
      </c>
      <c r="I123" s="76" t="str">
        <f>IF(+All!$F485="North Carolina St",+All!I485,IF(+All!$H485="North Carolina St",+All!I485,0))</f>
        <v>ACC</v>
      </c>
      <c r="J123" s="706" t="str">
        <f>IF(+All!$F485="North Carolina St",+All!J485,IF(+All!$H485="North Carolina St",+All!J485,0))</f>
        <v>North Carolina St</v>
      </c>
      <c r="K123" s="707" t="str">
        <f>IF(+All!$F485="North Carolina St",+All!K485,IF(+All!$H485="North Carolina St",+All!K485,0))</f>
        <v>Boston College</v>
      </c>
      <c r="L123" s="78">
        <f>IF(+All!$F485="North Carolina St",+All!L485,IF(+All!$H485="North Carolina St",+All!L485,0))</f>
        <v>3</v>
      </c>
      <c r="M123" s="79">
        <f>IF(+All!$F485="North Carolina St",+All!M485,IF(+All!$H485="North Carolina St",+All!M485,0))</f>
        <v>52</v>
      </c>
      <c r="N123" s="706" t="str">
        <f>IF(+All!$F485="North Carolina St",+All!N485,IF(+All!$H485="North Carolina St",+All!N485,0))</f>
        <v>North Carolina St</v>
      </c>
      <c r="O123" s="708">
        <f>IF(+All!$F485="North Carolina St",+All!O485,IF(+All!$H485="North Carolina St",+All!O485,0))</f>
        <v>33</v>
      </c>
      <c r="P123" s="708" t="str">
        <f>IF(+All!$F485="North Carolina St",+All!P485,IF(+All!$H485="North Carolina St",+All!P485,0))</f>
        <v>Boston College</v>
      </c>
      <c r="Q123" s="707">
        <f>IF(+All!$F485="North Carolina St",+All!Q485,IF(+All!$H485="North Carolina St",+All!Q485,0))</f>
        <v>7</v>
      </c>
      <c r="R123" s="706" t="str">
        <f>IF(+All!$F485="North Carolina St",+All!R485,IF(+All!$H485="North Carolina St",+All!R485,0))</f>
        <v>North Carolina St</v>
      </c>
      <c r="S123" s="708" t="str">
        <f>IF(+All!$F485="North Carolina St",+All!S485,IF(+All!$H485="North Carolina St",+All!S485,0))</f>
        <v>Boston College</v>
      </c>
      <c r="T123" s="706" t="str">
        <f>IF(+All!$F485="North Carolina St",+All!T485,IF(+All!$H485="North Carolina St",+All!T485,0))</f>
        <v>Boston College</v>
      </c>
      <c r="U123" s="707" t="str">
        <f>IF(+All!$F485="North Carolina St",+All!U485,IF(+All!$H485="North Carolina St",+All!U485,0))</f>
        <v>L</v>
      </c>
    </row>
    <row r="124" spans="1:21" ht="15.75" customHeight="1" x14ac:dyDescent="0.8">
      <c r="A124" s="70">
        <f>IF(+All!$F569="North Carolina St",+All!A569,IF(+All!$H569="North Carolina St",+All!A569,0))</f>
        <v>8</v>
      </c>
      <c r="B124" s="480" t="str">
        <f>IF(+All!$F569="North Carolina St",+All!B569,IF(+All!$H569="North Carolina St",+All!B569,0))</f>
        <v>Sat</v>
      </c>
      <c r="C124" s="72">
        <f>IF(+All!$F569="North Carolina St",+All!C569,IF(+All!$H569="North Carolina St",+All!C569,0))</f>
        <v>44492</v>
      </c>
      <c r="D124" s="73">
        <f>IF(+All!$F569="North Carolina St",+All!D569,IF(+All!$H569="North Carolina St",+All!D569,0))</f>
        <v>0.8125</v>
      </c>
      <c r="E124" s="707" t="str">
        <f>IF(+All!$F569="North Carolina St",+All!E569,IF(+All!$H569="North Carolina St",+All!E569,0))</f>
        <v>ESPN2</v>
      </c>
      <c r="F124" s="75" t="str">
        <f>IF(+All!$F569="North Carolina St",+All!F569,IF(+All!$H569="North Carolina St",+All!F569,0))</f>
        <v>North Carolina St</v>
      </c>
      <c r="G124" s="76" t="str">
        <f>IF(+All!$F569="North Carolina St",+All!G569,IF(+All!$H569="North Carolina St",+All!G569,0))</f>
        <v>ACC</v>
      </c>
      <c r="H124" s="75" t="str">
        <f>IF(+All!$F569="North Carolina St",+All!H569,IF(+All!$H569="North Carolina St",+All!H569,0))</f>
        <v>Miami (FL)</v>
      </c>
      <c r="I124" s="76" t="str">
        <f>IF(+All!$F569="North Carolina St",+All!I569,IF(+All!$H569="North Carolina St",+All!I569,0))</f>
        <v>ACC</v>
      </c>
      <c r="J124" s="706" t="str">
        <f>IF(+All!$F569="North Carolina St",+All!J569,IF(+All!$H569="North Carolina St",+All!J569,0))</f>
        <v>North Carolina St</v>
      </c>
      <c r="K124" s="707" t="str">
        <f>IF(+All!$F569="North Carolina St",+All!K569,IF(+All!$H569="North Carolina St",+All!K569,0))</f>
        <v>Miami (FL)</v>
      </c>
      <c r="L124" s="78">
        <f>IF(+All!$F569="North Carolina St",+All!L569,IF(+All!$H569="North Carolina St",+All!L569,0))</f>
        <v>3</v>
      </c>
      <c r="M124" s="79">
        <f>IF(+All!$F569="North Carolina St",+All!M569,IF(+All!$H569="North Carolina St",+All!M569,0))</f>
        <v>51.5</v>
      </c>
      <c r="N124" s="706" t="str">
        <f>IF(+All!$F569="North Carolina St",+All!N569,IF(+All!$H569="North Carolina St",+All!N569,0))</f>
        <v>Miami (FL)</v>
      </c>
      <c r="O124" s="708">
        <f>IF(+All!$F569="North Carolina St",+All!O569,IF(+All!$H569="North Carolina St",+All!O569,0))</f>
        <v>31</v>
      </c>
      <c r="P124" s="708" t="str">
        <f>IF(+All!$F569="North Carolina St",+All!P569,IF(+All!$H569="North Carolina St",+All!P569,0))</f>
        <v>North Carolina St</v>
      </c>
      <c r="Q124" s="707">
        <f>IF(+All!$F569="North Carolina St",+All!Q569,IF(+All!$H569="North Carolina St",+All!Q569,0))</f>
        <v>30</v>
      </c>
      <c r="R124" s="706" t="str">
        <f>IF(+All!$F569="North Carolina St",+All!R569,IF(+All!$H569="North Carolina St",+All!R569,0))</f>
        <v>Miami (FL)</v>
      </c>
      <c r="S124" s="708" t="str">
        <f>IF(+All!$F569="North Carolina St",+All!S569,IF(+All!$H569="North Carolina St",+All!S569,0))</f>
        <v>North Carolina St</v>
      </c>
      <c r="T124" s="706" t="str">
        <f>IF(+All!$F569="North Carolina St",+All!T569,IF(+All!$H569="North Carolina St",+All!T569,0))</f>
        <v>North Carolina St</v>
      </c>
      <c r="U124" s="707" t="str">
        <f>IF(+All!$F569="North Carolina St",+All!U569,IF(+All!$H569="North Carolina St",+All!U569,0))</f>
        <v>L</v>
      </c>
    </row>
    <row r="125" spans="1:21" ht="15.75" customHeight="1" x14ac:dyDescent="0.8">
      <c r="A125" s="70">
        <f>IF(+All!$F641="North Carolina St",+All!A641,IF(+All!$H641="North Carolina St",+All!A641,0))</f>
        <v>9</v>
      </c>
      <c r="B125" s="480" t="str">
        <f>IF(+All!$F641="North Carolina St",+All!B641,IF(+All!$H641="North Carolina St",+All!B641,0))</f>
        <v>Sat</v>
      </c>
      <c r="C125" s="72">
        <f>IF(+All!$F641="North Carolina St",+All!C641,IF(+All!$H641="North Carolina St",+All!C641,0))</f>
        <v>44499</v>
      </c>
      <c r="D125" s="73">
        <f>IF(+All!$F641="North Carolina St",+All!D641,IF(+All!$H641="North Carolina St",+All!D641,0))</f>
        <v>0.8125</v>
      </c>
      <c r="E125" s="707" t="str">
        <f>IF(+All!$F641="North Carolina St",+All!E641,IF(+All!$H641="North Carolina St",+All!E641,0))</f>
        <v>ACC</v>
      </c>
      <c r="F125" s="75" t="str">
        <f>IF(+All!$F641="North Carolina St",+All!F641,IF(+All!$H641="North Carolina St",+All!F641,0))</f>
        <v>Louisville</v>
      </c>
      <c r="G125" s="76" t="str">
        <f>IF(+All!$F641="North Carolina St",+All!G641,IF(+All!$H641="North Carolina St",+All!G641,0))</f>
        <v>ACC</v>
      </c>
      <c r="H125" s="75" t="str">
        <f>IF(+All!$F641="North Carolina St",+All!H641,IF(+All!$H641="North Carolina St",+All!H641,0))</f>
        <v>North Carolina St</v>
      </c>
      <c r="I125" s="76" t="str">
        <f>IF(+All!$F641="North Carolina St",+All!I641,IF(+All!$H641="North Carolina St",+All!I641,0))</f>
        <v>ACC</v>
      </c>
      <c r="J125" s="706" t="str">
        <f>IF(+All!$F641="North Carolina St",+All!J641,IF(+All!$H641="North Carolina St",+All!J641,0))</f>
        <v>North Carolina St</v>
      </c>
      <c r="K125" s="707" t="str">
        <f>IF(+All!$F641="North Carolina St",+All!K641,IF(+All!$H641="North Carolina St",+All!K641,0))</f>
        <v>Louisville</v>
      </c>
      <c r="L125" s="78">
        <f>IF(+All!$F641="North Carolina St",+All!L641,IF(+All!$H641="North Carolina St",+All!L641,0))</f>
        <v>6.5</v>
      </c>
      <c r="M125" s="79">
        <f>IF(+All!$F641="North Carolina St",+All!M641,IF(+All!$H641="North Carolina St",+All!M641,0))</f>
        <v>56.5</v>
      </c>
      <c r="N125" s="706" t="str">
        <f>IF(+All!$F641="North Carolina St",+All!N641,IF(+All!$H641="North Carolina St",+All!N641,0))</f>
        <v>North Carolina St</v>
      </c>
      <c r="O125" s="708">
        <f>IF(+All!$F641="North Carolina St",+All!O641,IF(+All!$H641="North Carolina St",+All!O641,0))</f>
        <v>28</v>
      </c>
      <c r="P125" s="708" t="str">
        <f>IF(+All!$F641="North Carolina St",+All!P641,IF(+All!$H641="North Carolina St",+All!P641,0))</f>
        <v>Louisville</v>
      </c>
      <c r="Q125" s="707">
        <f>IF(+All!$F641="North Carolina St",+All!Q641,IF(+All!$H641="North Carolina St",+All!Q641,0))</f>
        <v>13</v>
      </c>
      <c r="R125" s="706" t="str">
        <f>IF(+All!$F641="North Carolina St",+All!R641,IF(+All!$H641="North Carolina St",+All!R641,0))</f>
        <v>North Carolina St</v>
      </c>
      <c r="S125" s="708" t="str">
        <f>IF(+All!$F641="North Carolina St",+All!S641,IF(+All!$H641="North Carolina St",+All!S641,0))</f>
        <v>Louisville</v>
      </c>
      <c r="T125" s="706" t="str">
        <f>IF(+All!$F641="North Carolina St",+All!T641,IF(+All!$H641="North Carolina St",+All!T641,0))</f>
        <v>Louisville</v>
      </c>
      <c r="U125" s="707" t="str">
        <f>IF(+All!$F641="North Carolina St",+All!U641,IF(+All!$H641="North Carolina St",+All!U641,0))</f>
        <v>L</v>
      </c>
    </row>
    <row r="126" spans="1:21" ht="15.75" customHeight="1" x14ac:dyDescent="0.8">
      <c r="A126" s="70">
        <f>IF(+All!$F722="North Carolina St",+All!A722,IF(+All!$H722="North Carolina St",+All!A722,0))</f>
        <v>10</v>
      </c>
      <c r="B126" s="480" t="str">
        <f>IF(+All!$F722="North Carolina St",+All!B722,IF(+All!$H722="North Carolina St",+All!B722,0))</f>
        <v>Sat</v>
      </c>
      <c r="C126" s="72">
        <f>IF(+All!$F722="North Carolina St",+All!C722,IF(+All!$H722="North Carolina St",+All!C722,0))</f>
        <v>44506</v>
      </c>
      <c r="D126" s="73">
        <f>IF(+All!$F722="North Carolina St",+All!D722,IF(+All!$H722="North Carolina St",+All!D722,0))</f>
        <v>0.66666666666666663</v>
      </c>
      <c r="E126" s="707" t="str">
        <f>IF(+All!$F722="North Carolina St",+All!E722,IF(+All!$H722="North Carolina St",+All!E722,0))</f>
        <v>ACC</v>
      </c>
      <c r="F126" s="75" t="str">
        <f>IF(+All!$F722="North Carolina St",+All!F722,IF(+All!$H722="North Carolina St",+All!F722,0))</f>
        <v>North Carolina St</v>
      </c>
      <c r="G126" s="76" t="str">
        <f>IF(+All!$F722="North Carolina St",+All!G722,IF(+All!$H722="North Carolina St",+All!G722,0))</f>
        <v>ACC</v>
      </c>
      <c r="H126" s="75" t="str">
        <f>IF(+All!$F722="North Carolina St",+All!H722,IF(+All!$H722="North Carolina St",+All!H722,0))</f>
        <v>Florida State</v>
      </c>
      <c r="I126" s="76" t="str">
        <f>IF(+All!$F722="North Carolina St",+All!I722,IF(+All!$H722="North Carolina St",+All!I722,0))</f>
        <v>ACC</v>
      </c>
      <c r="J126" s="706" t="str">
        <f>IF(+All!$F722="North Carolina St",+All!J722,IF(+All!$H722="North Carolina St",+All!J722,0))</f>
        <v>North Carolina St</v>
      </c>
      <c r="K126" s="707" t="str">
        <f>IF(+All!$F722="North Carolina St",+All!K722,IF(+All!$H722="North Carolina St",+All!K722,0))</f>
        <v>Florida State</v>
      </c>
      <c r="L126" s="78">
        <f>IF(+All!$F722="North Carolina St",+All!L722,IF(+All!$H722="North Carolina St",+All!L722,0))</f>
        <v>2.5</v>
      </c>
      <c r="M126" s="79">
        <f>IF(+All!$F722="North Carolina St",+All!M722,IF(+All!$H722="North Carolina St",+All!M722,0))</f>
        <v>56.5</v>
      </c>
      <c r="N126" s="706" t="str">
        <f>IF(+All!$F722="North Carolina St",+All!N722,IF(+All!$H722="North Carolina St",+All!N722,0))</f>
        <v>North Carolina St</v>
      </c>
      <c r="O126" s="708">
        <f>IF(+All!$F722="North Carolina St",+All!O722,IF(+All!$H722="North Carolina St",+All!O722,0))</f>
        <v>28</v>
      </c>
      <c r="P126" s="708" t="str">
        <f>IF(+All!$F722="North Carolina St",+All!P722,IF(+All!$H722="North Carolina St",+All!P722,0))</f>
        <v>Florida State</v>
      </c>
      <c r="Q126" s="707">
        <f>IF(+All!$F722="North Carolina St",+All!Q722,IF(+All!$H722="North Carolina St",+All!Q722,0))</f>
        <v>14</v>
      </c>
      <c r="R126" s="706" t="str">
        <f>IF(+All!$F722="North Carolina St",+All!R722,IF(+All!$H722="North Carolina St",+All!R722,0))</f>
        <v>North Carolina St</v>
      </c>
      <c r="S126" s="708" t="str">
        <f>IF(+All!$F722="North Carolina St",+All!S722,IF(+All!$H722="North Carolina St",+All!S722,0))</f>
        <v>Florida State</v>
      </c>
      <c r="T126" s="706" t="str">
        <f>IF(+All!$F722="North Carolina St",+All!T722,IF(+All!$H722="North Carolina St",+All!T722,0))</f>
        <v>Florida State</v>
      </c>
      <c r="U126" s="707" t="str">
        <f>IF(+All!$F722="North Carolina St",+All!U722,IF(+All!$H722="North Carolina St",+All!U722,0))</f>
        <v>L</v>
      </c>
    </row>
    <row r="127" spans="1:21" ht="15.75" customHeight="1" x14ac:dyDescent="0.8">
      <c r="A127" s="70">
        <f>IF(+All!$F799="North Carolina St",+All!A799,IF(+All!$H799="North Carolina St",+All!A799,0))</f>
        <v>11</v>
      </c>
      <c r="B127" s="480" t="str">
        <f>IF(+All!$F799="North Carolina St",+All!B799,IF(+All!$H799="North Carolina St",+All!B799,0))</f>
        <v>Sat</v>
      </c>
      <c r="C127" s="72">
        <f>IF(+All!$F799="North Carolina St",+All!C799,IF(+All!$H799="North Carolina St",+All!C799,0))</f>
        <v>44513</v>
      </c>
      <c r="D127" s="73">
        <f>IF(+All!$F799="North Carolina St",+All!D799,IF(+All!$H799="North Carolina St",+All!D799,0))</f>
        <v>0.8125</v>
      </c>
      <c r="E127" s="707" t="str">
        <f>IF(+All!$F799="North Carolina St",+All!E799,IF(+All!$H799="North Carolina St",+All!E799,0))</f>
        <v>ABC</v>
      </c>
      <c r="F127" s="75" t="str">
        <f>IF(+All!$F799="North Carolina St",+All!F799,IF(+All!$H799="North Carolina St",+All!F799,0))</f>
        <v>North Carolina St</v>
      </c>
      <c r="G127" s="76" t="str">
        <f>IF(+All!$F799="North Carolina St",+All!G799,IF(+All!$H799="North Carolina St",+All!G799,0))</f>
        <v>ACC</v>
      </c>
      <c r="H127" s="75" t="str">
        <f>IF(+All!$F799="North Carolina St",+All!H799,IF(+All!$H799="North Carolina St",+All!H799,0))</f>
        <v>Wake Forest</v>
      </c>
      <c r="I127" s="76" t="str">
        <f>IF(+All!$F799="North Carolina St",+All!I799,IF(+All!$H799="North Carolina St",+All!I799,0))</f>
        <v>ACC</v>
      </c>
      <c r="J127" s="706" t="str">
        <f>IF(+All!$F799="North Carolina St",+All!J799,IF(+All!$H799="North Carolina St",+All!J799,0))</f>
        <v>Wake Forest</v>
      </c>
      <c r="K127" s="707" t="str">
        <f>IF(+All!$F799="North Carolina St",+All!K799,IF(+All!$H799="North Carolina St",+All!K799,0))</f>
        <v>North Carolina St</v>
      </c>
      <c r="L127" s="78">
        <f>IF(+All!$F799="North Carolina St",+All!L799,IF(+All!$H799="North Carolina St",+All!L799,0))</f>
        <v>2.5</v>
      </c>
      <c r="M127" s="79">
        <f>IF(+All!$F799="North Carolina St",+All!M799,IF(+All!$H799="North Carolina St",+All!M799,0))</f>
        <v>66.5</v>
      </c>
      <c r="N127" s="706" t="str">
        <f>IF(+All!$F799="North Carolina St",+All!N799,IF(+All!$H799="North Carolina St",+All!N799,0))</f>
        <v>Wake Forest</v>
      </c>
      <c r="O127" s="708">
        <f>IF(+All!$F799="North Carolina St",+All!O799,IF(+All!$H799="North Carolina St",+All!O799,0))</f>
        <v>45</v>
      </c>
      <c r="P127" s="708" t="str">
        <f>IF(+All!$F799="North Carolina St",+All!P799,IF(+All!$H799="North Carolina St",+All!P799,0))</f>
        <v>North Carolina St</v>
      </c>
      <c r="Q127" s="707">
        <f>IF(+All!$F799="North Carolina St",+All!Q799,IF(+All!$H799="North Carolina St",+All!Q799,0))</f>
        <v>42</v>
      </c>
      <c r="R127" s="706" t="str">
        <f>IF(+All!$F799="North Carolina St",+All!R799,IF(+All!$H799="North Carolina St",+All!R799,0))</f>
        <v>Wake Forest</v>
      </c>
      <c r="S127" s="708" t="str">
        <f>IF(+All!$F799="North Carolina St",+All!S799,IF(+All!$H799="North Carolina St",+All!S799,0))</f>
        <v>North Carolina St</v>
      </c>
      <c r="T127" s="706" t="str">
        <f>IF(+All!$F799="North Carolina St",+All!T799,IF(+All!$H799="North Carolina St",+All!T799,0))</f>
        <v>Wake Forest</v>
      </c>
      <c r="U127" s="707" t="str">
        <f>IF(+All!$F799="North Carolina St",+All!U799,IF(+All!$H799="North Carolina St",+All!U799,0))</f>
        <v>W</v>
      </c>
    </row>
    <row r="128" spans="1:21" ht="15.75" customHeight="1" x14ac:dyDescent="0.8">
      <c r="A128" s="70">
        <f>IF(+All!$F867="North Carolina St",+All!A867,IF(+All!$H867="North Carolina St",+All!A867,0))</f>
        <v>12</v>
      </c>
      <c r="B128" s="480" t="str">
        <f>IF(+All!$F867="North Carolina St",+All!B867,IF(+All!$H867="North Carolina St",+All!B867,0))</f>
        <v>Sat</v>
      </c>
      <c r="C128" s="72">
        <f>IF(+All!$F867="North Carolina St",+All!C867,IF(+All!$H867="North Carolina St",+All!C867,0))</f>
        <v>44520</v>
      </c>
      <c r="D128" s="73">
        <f>IF(+All!$F867="North Carolina St",+All!D867,IF(+All!$H867="North Carolina St",+All!D867,0))</f>
        <v>0.66666666666666663</v>
      </c>
      <c r="E128" s="707" t="str">
        <f>IF(+All!$F867="North Carolina St",+All!E867,IF(+All!$H867="North Carolina St",+All!E867,0))</f>
        <v>ACC</v>
      </c>
      <c r="F128" s="75" t="str">
        <f>IF(+All!$F867="North Carolina St",+All!F867,IF(+All!$H867="North Carolina St",+All!F867,0))</f>
        <v>Syracuse</v>
      </c>
      <c r="G128" s="76" t="str">
        <f>IF(+All!$F867="North Carolina St",+All!G867,IF(+All!$H867="North Carolina St",+All!G867,0))</f>
        <v>ACC</v>
      </c>
      <c r="H128" s="75" t="str">
        <f>IF(+All!$F867="North Carolina St",+All!H867,IF(+All!$H867="North Carolina St",+All!H867,0))</f>
        <v>North Carolina St</v>
      </c>
      <c r="I128" s="76" t="str">
        <f>IF(+All!$F867="North Carolina St",+All!I867,IF(+All!$H867="North Carolina St",+All!I867,0))</f>
        <v>ACC</v>
      </c>
      <c r="J128" s="706" t="str">
        <f>IF(+All!$F867="North Carolina St",+All!J867,IF(+All!$H867="North Carolina St",+All!J867,0))</f>
        <v>North Carolina St</v>
      </c>
      <c r="K128" s="707" t="str">
        <f>IF(+All!$F867="North Carolina St",+All!K867,IF(+All!$H867="North Carolina St",+All!K867,0))</f>
        <v>Syracuse</v>
      </c>
      <c r="L128" s="78">
        <f>IF(+All!$F867="North Carolina St",+All!L867,IF(+All!$H867="North Carolina St",+All!L867,0))</f>
        <v>11</v>
      </c>
      <c r="M128" s="79">
        <f>IF(+All!$F867="North Carolina St",+All!M867,IF(+All!$H867="North Carolina St",+All!M867,0))</f>
        <v>50.5</v>
      </c>
      <c r="N128" s="706" t="str">
        <f>IF(+All!$F867="North Carolina St",+All!N867,IF(+All!$H867="North Carolina St",+All!N867,0))</f>
        <v>North Carolina St</v>
      </c>
      <c r="O128" s="708">
        <f>IF(+All!$F867="North Carolina St",+All!O867,IF(+All!$H867="North Carolina St",+All!O867,0))</f>
        <v>41</v>
      </c>
      <c r="P128" s="708" t="str">
        <f>IF(+All!$F867="North Carolina St",+All!P867,IF(+All!$H867="North Carolina St",+All!P867,0))</f>
        <v>Syracuse</v>
      </c>
      <c r="Q128" s="707">
        <f>IF(+All!$F867="North Carolina St",+All!Q867,IF(+All!$H867="North Carolina St",+All!Q867,0))</f>
        <v>17</v>
      </c>
      <c r="R128" s="706" t="str">
        <f>IF(+All!$F867="North Carolina St",+All!R867,IF(+All!$H867="North Carolina St",+All!R867,0))</f>
        <v>North Carolina St</v>
      </c>
      <c r="S128" s="708" t="str">
        <f>IF(+All!$F867="North Carolina St",+All!S867,IF(+All!$H867="North Carolina St",+All!S867,0))</f>
        <v>Syracuse</v>
      </c>
      <c r="T128" s="706" t="str">
        <f>IF(+All!$F867="North Carolina St",+All!T867,IF(+All!$H867="North Carolina St",+All!T867,0))</f>
        <v>North Carolina St</v>
      </c>
      <c r="U128" s="707" t="str">
        <f>IF(+All!$F867="North Carolina St",+All!U867,IF(+All!$H867="North Carolina St",+All!U867,0))</f>
        <v>W</v>
      </c>
    </row>
    <row r="129" spans="1:21" ht="15.75" customHeight="1" x14ac:dyDescent="0.8">
      <c r="A129" s="70">
        <f>IF(+All!$F924="North Carolina St",+All!A924,IF(+All!$H924="North Carolina St",+All!A924,0))</f>
        <v>0</v>
      </c>
      <c r="B129" s="480">
        <f>IF(+All!$F924="North Carolina St",+All!B924,IF(+All!$H924="North Carolina St",+All!B924,0))</f>
        <v>0</v>
      </c>
      <c r="C129" s="72">
        <f>IF(+All!$F924="North Carolina St",+All!C924,IF(+All!$H924="North Carolina St",+All!C924,0))</f>
        <v>0</v>
      </c>
      <c r="D129" s="73">
        <f>IF(+All!$F924="North Carolina St",+All!D924,IF(+All!$H924="North Carolina St",+All!D924,0))</f>
        <v>0</v>
      </c>
      <c r="E129" s="707">
        <f>IF(+All!$F924="North Carolina St",+All!E924,IF(+All!$H924="North Carolina St",+All!E924,0))</f>
        <v>0</v>
      </c>
      <c r="F129" s="75">
        <f>IF(+All!$F924="North Carolina St",+All!F924,IF(+All!$H924="North Carolina St",+All!F924,0))</f>
        <v>0</v>
      </c>
      <c r="G129" s="76">
        <f>IF(+All!$F924="North Carolina St",+All!G924,IF(+All!$H924="North Carolina St",+All!G924,0))</f>
        <v>0</v>
      </c>
      <c r="H129" s="75">
        <f>IF(+All!$F924="North Carolina St",+All!H924,IF(+All!$H924="North Carolina St",+All!H924,0))</f>
        <v>0</v>
      </c>
      <c r="I129" s="76">
        <f>IF(+All!$F924="North Carolina St",+All!I924,IF(+All!$H924="North Carolina St",+All!I924,0))</f>
        <v>0</v>
      </c>
      <c r="J129" s="706">
        <f>IF(+All!$F924="North Carolina St",+All!J924,IF(+All!$H924="North Carolina St",+All!J924,0))</f>
        <v>0</v>
      </c>
      <c r="K129" s="707">
        <f>IF(+All!$F924="North Carolina St",+All!K924,IF(+All!$H924="North Carolina St",+All!K924,0))</f>
        <v>0</v>
      </c>
      <c r="L129" s="78">
        <f>IF(+All!$F924="North Carolina St",+All!L924,IF(+All!$H924="North Carolina St",+All!L924,0))</f>
        <v>0</v>
      </c>
      <c r="M129" s="79">
        <f>IF(+All!$F924="North Carolina St",+All!M924,IF(+All!$H924="North Carolina St",+All!M924,0))</f>
        <v>0</v>
      </c>
      <c r="N129" s="706">
        <f>IF(+All!$F924="North Carolina St",+All!N924,IF(+All!$H924="North Carolina St",+All!N924,0))</f>
        <v>0</v>
      </c>
      <c r="O129" s="708">
        <f>IF(+All!$F924="North Carolina St",+All!O924,IF(+All!$H924="North Carolina St",+All!O924,0))</f>
        <v>0</v>
      </c>
      <c r="P129" s="708">
        <f>IF(+All!$F924="North Carolina St",+All!P924,IF(+All!$H924="North Carolina St",+All!P924,0))</f>
        <v>0</v>
      </c>
      <c r="Q129" s="707">
        <f>IF(+All!$F924="North Carolina St",+All!Q924,IF(+All!$H924="North Carolina St",+All!Q924,0))</f>
        <v>0</v>
      </c>
      <c r="R129" s="706">
        <f>IF(+All!$F924="North Carolina St",+All!R924,IF(+All!$H924="North Carolina St",+All!R924,0))</f>
        <v>0</v>
      </c>
      <c r="S129" s="708">
        <f>IF(+All!$F924="North Carolina St",+All!S924,IF(+All!$H924="North Carolina St",+All!S924,0))</f>
        <v>0</v>
      </c>
      <c r="T129" s="706">
        <f>IF(+All!$F924="North Carolina St",+All!T924,IF(+All!$H924="North Carolina St",+All!T924,0))</f>
        <v>0</v>
      </c>
      <c r="U129" s="707">
        <f>IF(+All!$F924="North Carolina St",+All!U924,IF(+All!$H924="North Carolina St",+All!U924,0))</f>
        <v>0</v>
      </c>
    </row>
    <row r="130" spans="1:21" ht="15.75" customHeight="1" x14ac:dyDescent="0.8">
      <c r="A130" s="52"/>
      <c r="B130" s="53"/>
      <c r="C130" s="54"/>
      <c r="D130" s="55"/>
      <c r="E130" s="709"/>
      <c r="F130" s="1219" t="str">
        <f>H131</f>
        <v>Pittsburgh</v>
      </c>
      <c r="G130" s="1251"/>
      <c r="H130" s="1251"/>
      <c r="I130" s="1252"/>
      <c r="J130" s="705"/>
      <c r="K130" s="709"/>
      <c r="L130" s="58"/>
      <c r="M130" s="59"/>
      <c r="N130" s="705"/>
      <c r="O130" s="9"/>
      <c r="P130" s="9"/>
      <c r="Q130" s="709"/>
      <c r="R130" s="705"/>
      <c r="S130" s="9"/>
      <c r="T130" s="705"/>
      <c r="U130" s="709"/>
    </row>
    <row r="131" spans="1:21" ht="16" x14ac:dyDescent="0.8">
      <c r="A131" s="70">
        <f>IF(+All!$F45="Pittsburgh",+All!A45,IF(+All!$H45="Pittsburgh",+All!A45,0))</f>
        <v>1</v>
      </c>
      <c r="B131" s="480" t="str">
        <f>IF(+All!$F45="Pittsburgh",+All!B45,IF(+All!$H45="Pittsburgh",+All!B45,0))</f>
        <v>Sat</v>
      </c>
      <c r="C131" s="72">
        <f>IF(+All!$F45="Pittsburgh",+All!C45,IF(+All!$H45="Pittsburgh",+All!C45,0))</f>
        <v>44443</v>
      </c>
      <c r="D131" s="73">
        <f>IF(+All!$F45="Pittsburgh",+All!D45,IF(+All!$H45="Pittsburgh",+All!D45,0))</f>
        <v>0.66666666666666663</v>
      </c>
      <c r="E131" s="707" t="str">
        <f>IF(+All!$F45="Pittsburgh",+All!E45,IF(+All!$H45="Pittsburgh",+All!E45,0))</f>
        <v>ACC</v>
      </c>
      <c r="F131" s="75" t="str">
        <f>IF(+All!$F45="Pittsburgh",+All!F45,IF(+All!$H45="Pittsburgh",+All!F45,0))</f>
        <v>Massachusetts</v>
      </c>
      <c r="G131" s="76" t="str">
        <f>IF(+All!$F45="Pittsburgh",+All!G45,IF(+All!$H45="Pittsburgh",+All!G45,0))</f>
        <v>Ind</v>
      </c>
      <c r="H131" s="75" t="str">
        <f>IF(+All!$F45="Pittsburgh",+All!H45,IF(+All!$H45="Pittsburgh",+All!H45,0))</f>
        <v>Pittsburgh</v>
      </c>
      <c r="I131" s="76" t="str">
        <f>IF(+All!$F45="Pittsburgh",+All!I45,IF(+All!$H45="Pittsburgh",+All!I45,0))</f>
        <v>ACC</v>
      </c>
      <c r="J131" s="706" t="str">
        <f>IF(+All!$F45="Pittsburgh",+All!J45,IF(+All!$H45="Pittsburgh",+All!J45,0))</f>
        <v>Pittsburgh</v>
      </c>
      <c r="K131" s="707" t="str">
        <f>IF(+All!$F45="Pittsburgh",+All!K45,IF(+All!$H45="Pittsburgh",+All!K45,0))</f>
        <v>Massachusetts</v>
      </c>
      <c r="L131" s="78">
        <f>IF(+All!$F45="Pittsburgh",+All!L45,IF(+All!$H45="Pittsburgh",+All!L45,0))</f>
        <v>38</v>
      </c>
      <c r="M131" s="79">
        <f>IF(+All!$F45="Pittsburgh",+All!M45,IF(+All!$H45="Pittsburgh",+All!M45,0))</f>
        <v>56.5</v>
      </c>
      <c r="N131" s="706" t="str">
        <f>IF(+All!$F45="Pittsburgh",+All!N45,IF(+All!$H45="Pittsburgh",+All!N45,0))</f>
        <v>Pittsburgh</v>
      </c>
      <c r="O131" s="708">
        <f>IF(+All!$F45="Pittsburgh",+All!O45,IF(+All!$H45="Pittsburgh",+All!O45,0))</f>
        <v>51</v>
      </c>
      <c r="P131" s="708" t="str">
        <f>IF(+All!$F45="Pittsburgh",+All!P45,IF(+All!$H45="Pittsburgh",+All!P45,0))</f>
        <v>Massachusetts</v>
      </c>
      <c r="Q131" s="707">
        <f>IF(+All!$F45="Pittsburgh",+All!Q45,IF(+All!$H45="Pittsburgh",+All!Q45,0))</f>
        <v>7</v>
      </c>
      <c r="R131" s="706" t="str">
        <f>IF(+All!$F45="Pittsburgh",+All!R45,IF(+All!$H45="Pittsburgh",+All!R45,0))</f>
        <v>Pittsburgh</v>
      </c>
      <c r="S131" s="708" t="str">
        <f>IF(+All!$F45="Pittsburgh",+All!S45,IF(+All!$H45="Pittsburgh",+All!S45,0))</f>
        <v>Massachusetts</v>
      </c>
      <c r="T131" s="706" t="str">
        <f>IF(+All!$F45="Pittsburgh",+All!T45,IF(+All!$H45="Pittsburgh",+All!T45,0))</f>
        <v>Pittsburgh</v>
      </c>
      <c r="U131" s="707" t="str">
        <f>IF(+All!$F45="Pittsburgh",+All!U45,IF(+All!$H45="Pittsburgh",+All!U45,0))</f>
        <v>W</v>
      </c>
    </row>
    <row r="132" spans="1:21" ht="16" x14ac:dyDescent="0.8">
      <c r="A132" s="70">
        <f>IF(+All!$F174="Pittsburgh",+All!A174,IF(+All!$H174="Pittsburgh",+All!A174,0))</f>
        <v>2</v>
      </c>
      <c r="B132" s="480" t="str">
        <f>IF(+All!$F174="Pittsburgh",+All!B174,IF(+All!$H174="Pittsburgh",+All!B174,0))</f>
        <v>Sat</v>
      </c>
      <c r="C132" s="72">
        <f>IF(+All!$F174="Pittsburgh",+All!C174,IF(+All!$H174="Pittsburgh",+All!C174,0))</f>
        <v>44450</v>
      </c>
      <c r="D132" s="73">
        <f>IF(+All!$F174="Pittsburgh",+All!D174,IF(+All!$H174="Pittsburgh",+All!D174,0))</f>
        <v>0.5</v>
      </c>
      <c r="E132" s="707" t="str">
        <f>IF(+All!$F174="Pittsburgh",+All!E174,IF(+All!$H174="Pittsburgh",+All!E174,0))</f>
        <v>ESPN</v>
      </c>
      <c r="F132" s="75" t="str">
        <f>IF(+All!$F174="Pittsburgh",+All!F174,IF(+All!$H174="Pittsburgh",+All!F174,0))</f>
        <v>Pittsburgh</v>
      </c>
      <c r="G132" s="76" t="str">
        <f>IF(+All!$F174="Pittsburgh",+All!G174,IF(+All!$H174="Pittsburgh",+All!G174,0))</f>
        <v>ACC</v>
      </c>
      <c r="H132" s="75" t="str">
        <f>IF(+All!$F174="Pittsburgh",+All!H174,IF(+All!$H174="Pittsburgh",+All!H174,0))</f>
        <v>Tennessee</v>
      </c>
      <c r="I132" s="76" t="str">
        <f>IF(+All!$F174="Pittsburgh",+All!I174,IF(+All!$H174="Pittsburgh",+All!I174,0))</f>
        <v>SEC</v>
      </c>
      <c r="J132" s="706" t="str">
        <f>IF(+All!$F174="Pittsburgh",+All!J174,IF(+All!$H174="Pittsburgh",+All!J174,0))</f>
        <v>Pittsburgh</v>
      </c>
      <c r="K132" s="707" t="str">
        <f>IF(+All!$F174="Pittsburgh",+All!K174,IF(+All!$H174="Pittsburgh",+All!K174,0))</f>
        <v>Tennessee</v>
      </c>
      <c r="L132" s="78">
        <f>IF(+All!$F174="Pittsburgh",+All!L174,IF(+All!$H174="Pittsburgh",+All!L174,0))</f>
        <v>3</v>
      </c>
      <c r="M132" s="79">
        <f>IF(+All!$F174="Pittsburgh",+All!M174,IF(+All!$H174="Pittsburgh",+All!M174,0))</f>
        <v>56.5</v>
      </c>
      <c r="N132" s="706" t="str">
        <f>IF(+All!$F174="Pittsburgh",+All!N174,IF(+All!$H174="Pittsburgh",+All!N174,0))</f>
        <v>Pittsburgh</v>
      </c>
      <c r="O132" s="708">
        <f>IF(+All!$F174="Pittsburgh",+All!O174,IF(+All!$H174="Pittsburgh",+All!O174,0))</f>
        <v>41</v>
      </c>
      <c r="P132" s="708" t="str">
        <f>IF(+All!$F174="Pittsburgh",+All!P174,IF(+All!$H174="Pittsburgh",+All!P174,0))</f>
        <v>Tennessee</v>
      </c>
      <c r="Q132" s="707">
        <f>IF(+All!$F174="Pittsburgh",+All!Q174,IF(+All!$H174="Pittsburgh",+All!Q174,0))</f>
        <v>34</v>
      </c>
      <c r="R132" s="706" t="str">
        <f>IF(+All!$F174="Pittsburgh",+All!R174,IF(+All!$H174="Pittsburgh",+All!R174,0))</f>
        <v>Pittsburgh</v>
      </c>
      <c r="S132" s="708" t="str">
        <f>IF(+All!$F174="Pittsburgh",+All!S174,IF(+All!$H174="Pittsburgh",+All!S174,0))</f>
        <v>Tennessee</v>
      </c>
      <c r="T132" s="706" t="str">
        <f>IF(+All!$F174="Pittsburgh",+All!T174,IF(+All!$H174="Pittsburgh",+All!T174,0))</f>
        <v>Tennessee</v>
      </c>
      <c r="U132" s="707" t="str">
        <f>IF(+All!$F174="Pittsburgh",+All!U174,IF(+All!$H174="Pittsburgh",+All!U174,0))</f>
        <v>L</v>
      </c>
    </row>
    <row r="133" spans="1:21" ht="16" x14ac:dyDescent="0.8">
      <c r="A133" s="70">
        <f>IF(+All!$F190="Pittsburgh",+All!A190,IF(+All!$H190="Pittsburgh",+All!A190,0))</f>
        <v>3</v>
      </c>
      <c r="B133" s="480" t="str">
        <f>IF(+All!$F190="Pittsburgh",+All!B190,IF(+All!$H190="Pittsburgh",+All!B190,0))</f>
        <v>Sat</v>
      </c>
      <c r="C133" s="72">
        <f>IF(+All!$F190="Pittsburgh",+All!C190,IF(+All!$H190="Pittsburgh",+All!C190,0))</f>
        <v>44457</v>
      </c>
      <c r="D133" s="73">
        <f>IF(+All!$F190="Pittsburgh",+All!D190,IF(+All!$H190="Pittsburgh",+All!D190,0))</f>
        <v>0.5</v>
      </c>
      <c r="E133" s="707" t="str">
        <f>IF(+All!$F190="Pittsburgh",+All!E190,IF(+All!$H190="Pittsburgh",+All!E190,0))</f>
        <v>espn3</v>
      </c>
      <c r="F133" s="75" t="str">
        <f>IF(+All!$F190="Pittsburgh",+All!F190,IF(+All!$H190="Pittsburgh",+All!F190,0))</f>
        <v>Western Michigan</v>
      </c>
      <c r="G133" s="76" t="str">
        <f>IF(+All!$F190="Pittsburgh",+All!G190,IF(+All!$H190="Pittsburgh",+All!G190,0))</f>
        <v>MAC</v>
      </c>
      <c r="H133" s="75" t="str">
        <f>IF(+All!$F190="Pittsburgh",+All!H190,IF(+All!$H190="Pittsburgh",+All!H190,0))</f>
        <v>Pittsburgh</v>
      </c>
      <c r="I133" s="76" t="str">
        <f>IF(+All!$F190="Pittsburgh",+All!I190,IF(+All!$H190="Pittsburgh",+All!I190,0))</f>
        <v>ACC</v>
      </c>
      <c r="J133" s="706" t="str">
        <f>IF(+All!$F190="Pittsburgh",+All!J190,IF(+All!$H190="Pittsburgh",+All!J190,0))</f>
        <v>Pittsburgh</v>
      </c>
      <c r="K133" s="707" t="str">
        <f>IF(+All!$F190="Pittsburgh",+All!K190,IF(+All!$H190="Pittsburgh",+All!K190,0))</f>
        <v>Western Michigan</v>
      </c>
      <c r="L133" s="78">
        <f>IF(+All!$F190="Pittsburgh",+All!L190,IF(+All!$H190="Pittsburgh",+All!L190,0))</f>
        <v>15</v>
      </c>
      <c r="M133" s="79">
        <f>IF(+All!$F190="Pittsburgh",+All!M190,IF(+All!$H190="Pittsburgh",+All!M190,0))</f>
        <v>59</v>
      </c>
      <c r="N133" s="706" t="str">
        <f>IF(+All!$F190="Pittsburgh",+All!N190,IF(+All!$H190="Pittsburgh",+All!N190,0))</f>
        <v>Western Michigan</v>
      </c>
      <c r="O133" s="708">
        <f>IF(+All!$F190="Pittsburgh",+All!O190,IF(+All!$H190="Pittsburgh",+All!O190,0))</f>
        <v>44</v>
      </c>
      <c r="P133" s="708" t="str">
        <f>IF(+All!$F190="Pittsburgh",+All!P190,IF(+All!$H190="Pittsburgh",+All!P190,0))</f>
        <v>Pittsburgh</v>
      </c>
      <c r="Q133" s="707">
        <f>IF(+All!$F190="Pittsburgh",+All!Q190,IF(+All!$H190="Pittsburgh",+All!Q190,0))</f>
        <v>41</v>
      </c>
      <c r="R133" s="706" t="str">
        <f>IF(+All!$F190="Pittsburgh",+All!R190,IF(+All!$H190="Pittsburgh",+All!R190,0))</f>
        <v>Western Michigan</v>
      </c>
      <c r="S133" s="708" t="str">
        <f>IF(+All!$F190="Pittsburgh",+All!S190,IF(+All!$H190="Pittsburgh",+All!S190,0))</f>
        <v>Pittsburgh</v>
      </c>
      <c r="T133" s="706" t="str">
        <f>IF(+All!$F190="Pittsburgh",+All!T190,IF(+All!$H190="Pittsburgh",+All!T190,0))</f>
        <v>Western Michigan</v>
      </c>
      <c r="U133" s="707" t="str">
        <f>IF(+All!$F190="Pittsburgh",+All!U190,IF(+All!$H190="Pittsburgh",+All!U190,0))</f>
        <v>W</v>
      </c>
    </row>
    <row r="134" spans="1:21" ht="16" x14ac:dyDescent="0.8">
      <c r="A134" s="70">
        <f>IF(+All!$F273="Pittsburgh",+All!A273,IF(+All!$H273="Pittsburgh",+All!A273,0))</f>
        <v>4</v>
      </c>
      <c r="B134" s="480" t="str">
        <f>IF(+All!$F273="Pittsburgh",+All!B273,IF(+All!$H273="Pittsburgh",+All!B273,0))</f>
        <v>Sat</v>
      </c>
      <c r="C134" s="72">
        <f>IF(+All!$F273="Pittsburgh",+All!C273,IF(+All!$H273="Pittsburgh",+All!C273,0))</f>
        <v>44464</v>
      </c>
      <c r="D134" s="73">
        <f>IF(+All!$F273="Pittsburgh",+All!D273,IF(+All!$H273="Pittsburgh",+All!D273,0))</f>
        <v>0.5</v>
      </c>
      <c r="E134" s="707">
        <f>IF(+All!$F273="Pittsburgh",+All!E273,IF(+All!$H273="Pittsburgh",+All!E273,0))</f>
        <v>0</v>
      </c>
      <c r="F134" s="75" t="str">
        <f>IF(+All!$F273="Pittsburgh",+All!F273,IF(+All!$H273="Pittsburgh",+All!F273,0))</f>
        <v>1AA New Hampshire</v>
      </c>
      <c r="G134" s="76" t="str">
        <f>IF(+All!$F273="Pittsburgh",+All!G273,IF(+All!$H273="Pittsburgh",+All!G273,0))</f>
        <v>1AA</v>
      </c>
      <c r="H134" s="75" t="str">
        <f>IF(+All!$F273="Pittsburgh",+All!H273,IF(+All!$H273="Pittsburgh",+All!H273,0))</f>
        <v>Pittsburgh</v>
      </c>
      <c r="I134" s="76" t="str">
        <f>IF(+All!$F273="Pittsburgh",+All!I273,IF(+All!$H273="Pittsburgh",+All!I273,0))</f>
        <v>ACC</v>
      </c>
      <c r="J134" s="706">
        <f>IF(+All!$F273="Pittsburgh",+All!J273,IF(+All!$H273="Pittsburgh",+All!J273,0))</f>
        <v>0</v>
      </c>
      <c r="K134" s="707">
        <f>IF(+All!$F273="Pittsburgh",+All!K273,IF(+All!$H273="Pittsburgh",+All!K273,0))</f>
        <v>0</v>
      </c>
      <c r="L134" s="78">
        <f>IF(+All!$F273="Pittsburgh",+All!L273,IF(+All!$H273="Pittsburgh",+All!L273,0))</f>
        <v>0</v>
      </c>
      <c r="M134" s="79">
        <f>IF(+All!$F273="Pittsburgh",+All!M273,IF(+All!$H273="Pittsburgh",+All!M273,0))</f>
        <v>0</v>
      </c>
      <c r="N134" s="706" t="str">
        <f>IF(+All!$F273="Pittsburgh",+All!N273,IF(+All!$H273="Pittsburgh",+All!N273,0))</f>
        <v>Pittsburgh</v>
      </c>
      <c r="O134" s="708">
        <f>IF(+All!$F273="Pittsburgh",+All!O273,IF(+All!$H273="Pittsburgh",+All!O273,0))</f>
        <v>77</v>
      </c>
      <c r="P134" s="708" t="str">
        <f>IF(+All!$F273="Pittsburgh",+All!P273,IF(+All!$H273="Pittsburgh",+All!P273,0))</f>
        <v>1AA New Hampshire</v>
      </c>
      <c r="Q134" s="707">
        <f>IF(+All!$F273="Pittsburgh",+All!Q273,IF(+All!$H273="Pittsburgh",+All!Q273,0))</f>
        <v>7</v>
      </c>
      <c r="R134" s="706">
        <f>IF(+All!$F273="Pittsburgh",+All!R273,IF(+All!$H273="Pittsburgh",+All!R273,0))</f>
        <v>0</v>
      </c>
      <c r="S134" s="708">
        <f>IF(+All!$F273="Pittsburgh",+All!S273,IF(+All!$H273="Pittsburgh",+All!S273,0))</f>
        <v>0</v>
      </c>
      <c r="T134" s="706">
        <f>IF(+All!$F273="Pittsburgh",+All!T273,IF(+All!$H273="Pittsburgh",+All!T273,0))</f>
        <v>0</v>
      </c>
      <c r="U134" s="707">
        <f>IF(+All!$F273="Pittsburgh",+All!U273,IF(+All!$H273="Pittsburgh",+All!U273,0))</f>
        <v>0</v>
      </c>
    </row>
    <row r="135" spans="1:21" ht="15.75" customHeight="1" x14ac:dyDescent="0.8">
      <c r="A135" s="70">
        <f>IF(+All!$F338="Pittsburgh",+All!A338,IF(+All!$H338="Pittsburgh",+All!A338,0))</f>
        <v>5</v>
      </c>
      <c r="B135" s="480" t="str">
        <f>IF(+All!$F338="Pittsburgh",+All!B338,IF(+All!$H338="Pittsburgh",+All!B338,0))</f>
        <v>Sat</v>
      </c>
      <c r="C135" s="72">
        <f>IF(+All!$F338="Pittsburgh",+All!C338,IF(+All!$H338="Pittsburgh",+All!C338,0))</f>
        <v>44471</v>
      </c>
      <c r="D135" s="73">
        <f>IF(+All!$F338="Pittsburgh",+All!D338,IF(+All!$H338="Pittsburgh",+All!D338,0))</f>
        <v>0.5</v>
      </c>
      <c r="E135" s="707" t="str">
        <f>IF(+All!$F338="Pittsburgh",+All!E338,IF(+All!$H338="Pittsburgh",+All!E338,0))</f>
        <v>ACC</v>
      </c>
      <c r="F135" s="75" t="str">
        <f>IF(+All!$F338="Pittsburgh",+All!F338,IF(+All!$H338="Pittsburgh",+All!F338,0))</f>
        <v>Pittsburgh</v>
      </c>
      <c r="G135" s="76" t="str">
        <f>IF(+All!$F338="Pittsburgh",+All!G338,IF(+All!$H338="Pittsburgh",+All!G338,0))</f>
        <v>ACC</v>
      </c>
      <c r="H135" s="75" t="str">
        <f>IF(+All!$F338="Pittsburgh",+All!H338,IF(+All!$H338="Pittsburgh",+All!H338,0))</f>
        <v>Georgia Tech</v>
      </c>
      <c r="I135" s="76" t="str">
        <f>IF(+All!$F338="Pittsburgh",+All!I338,IF(+All!$H338="Pittsburgh",+All!I338,0))</f>
        <v>ACC</v>
      </c>
      <c r="J135" s="706" t="str">
        <f>IF(+All!$F338="Pittsburgh",+All!J338,IF(+All!$H338="Pittsburgh",+All!J338,0))</f>
        <v>Pittsburgh</v>
      </c>
      <c r="K135" s="707" t="str">
        <f>IF(+All!$F338="Pittsburgh",+All!K338,IF(+All!$H338="Pittsburgh",+All!K338,0))</f>
        <v>Georgia Tech</v>
      </c>
      <c r="L135" s="78">
        <f>IF(+All!$F338="Pittsburgh",+All!L338,IF(+All!$H338="Pittsburgh",+All!L338,0))</f>
        <v>3.5</v>
      </c>
      <c r="M135" s="79">
        <f>IF(+All!$F338="Pittsburgh",+All!M338,IF(+All!$H338="Pittsburgh",+All!M338,0))</f>
        <v>58.5</v>
      </c>
      <c r="N135" s="706" t="str">
        <f>IF(+All!$F338="Pittsburgh",+All!N338,IF(+All!$H338="Pittsburgh",+All!N338,0))</f>
        <v>Pittsburgh</v>
      </c>
      <c r="O135" s="708">
        <f>IF(+All!$F338="Pittsburgh",+All!O338,IF(+All!$H338="Pittsburgh",+All!O338,0))</f>
        <v>53</v>
      </c>
      <c r="P135" s="708" t="str">
        <f>IF(+All!$F338="Pittsburgh",+All!P338,IF(+All!$H338="Pittsburgh",+All!P338,0))</f>
        <v>Georgia Tech</v>
      </c>
      <c r="Q135" s="707">
        <f>IF(+All!$F338="Pittsburgh",+All!Q338,IF(+All!$H338="Pittsburgh",+All!Q338,0))</f>
        <v>21</v>
      </c>
      <c r="R135" s="706" t="str">
        <f>IF(+All!$F338="Pittsburgh",+All!R338,IF(+All!$H338="Pittsburgh",+All!R338,0))</f>
        <v>Pittsburgh</v>
      </c>
      <c r="S135" s="708" t="str">
        <f>IF(+All!$F338="Pittsburgh",+All!S338,IF(+All!$H338="Pittsburgh",+All!S338,0))</f>
        <v>Georgia Tech</v>
      </c>
      <c r="T135" s="706" t="str">
        <f>IF(+All!$F338="Pittsburgh",+All!T338,IF(+All!$H338="Pittsburgh",+All!T338,0))</f>
        <v>Georgia Tech</v>
      </c>
      <c r="U135" s="707" t="str">
        <f>IF(+All!$F338="Pittsburgh",+All!U338,IF(+All!$H338="Pittsburgh",+All!U338,0))</f>
        <v>L</v>
      </c>
    </row>
    <row r="136" spans="1:21" ht="16" x14ac:dyDescent="0.8">
      <c r="A136" s="70">
        <f>IF(+All!$F468="Pittsburgh",+All!A468,IF(+All!$H468="Pittsburgh",+All!A468,0))</f>
        <v>6</v>
      </c>
      <c r="B136" s="480" t="str">
        <f>IF(+All!$F468="Pittsburgh",+All!B468,IF(+All!$H468="Pittsburgh",+All!B468,0))</f>
        <v>Sat</v>
      </c>
      <c r="C136" s="72">
        <f>IF(+All!$F468="Pittsburgh",+All!C468,IF(+All!$H468="Pittsburgh",+All!C468,0))</f>
        <v>44478</v>
      </c>
      <c r="D136" s="73">
        <f>IF(+All!$F468="Pittsburgh",+All!D468,IF(+All!$H468="Pittsburgh",+All!D468,0))</f>
        <v>0</v>
      </c>
      <c r="E136" s="707">
        <f>IF(+All!$F468="Pittsburgh",+All!E468,IF(+All!$H468="Pittsburgh",+All!E468,0))</f>
        <v>0</v>
      </c>
      <c r="F136" s="75" t="str">
        <f>IF(+All!$F468="Pittsburgh",+All!F468,IF(+All!$H468="Pittsburgh",+All!F468,0))</f>
        <v>Pittsburgh</v>
      </c>
      <c r="G136" s="76" t="str">
        <f>IF(+All!$F468="Pittsburgh",+All!G468,IF(+All!$H468="Pittsburgh",+All!G468,0))</f>
        <v>ACC</v>
      </c>
      <c r="H136" s="75" t="str">
        <f>IF(+All!$F468="Pittsburgh",+All!H468,IF(+All!$H468="Pittsburgh",+All!H468,0))</f>
        <v>Open</v>
      </c>
      <c r="I136" s="76" t="str">
        <f>IF(+All!$F468="Pittsburgh",+All!I468,IF(+All!$H468="Pittsburgh",+All!I468,0))</f>
        <v>ZZZ</v>
      </c>
      <c r="J136" s="706">
        <f>IF(+All!$F468="Pittsburgh",+All!J468,IF(+All!$H468="Pittsburgh",+All!J468,0))</f>
        <v>0</v>
      </c>
      <c r="K136" s="707" t="str">
        <f>IF(+All!$F468="Pittsburgh",+All!K468,IF(+All!$H468="Pittsburgh",+All!K468,0))</f>
        <v>Pittsburgh</v>
      </c>
      <c r="L136" s="78">
        <f>IF(+All!$F468="Pittsburgh",+All!L468,IF(+All!$H468="Pittsburgh",+All!L468,0))</f>
        <v>0</v>
      </c>
      <c r="M136" s="79">
        <f>IF(+All!$F468="Pittsburgh",+All!M468,IF(+All!$H468="Pittsburgh",+All!M468,0))</f>
        <v>0</v>
      </c>
      <c r="N136" s="706">
        <f>IF(+All!$F468="Pittsburgh",+All!N468,IF(+All!$H468="Pittsburgh",+All!N468,0))</f>
        <v>0</v>
      </c>
      <c r="O136" s="708">
        <f>IF(+All!$F468="Pittsburgh",+All!O468,IF(+All!$H468="Pittsburgh",+All!O468,0))</f>
        <v>0</v>
      </c>
      <c r="P136" s="708">
        <f>IF(+All!$F468="Pittsburgh",+All!P468,IF(+All!$H468="Pittsburgh",+All!P468,0))</f>
        <v>0</v>
      </c>
      <c r="Q136" s="707">
        <f>IF(+All!$F468="Pittsburgh",+All!Q468,IF(+All!$H468="Pittsburgh",+All!Q468,0))</f>
        <v>0</v>
      </c>
      <c r="R136" s="706">
        <f>IF(+All!$F468="Pittsburgh",+All!R468,IF(+All!$H468="Pittsburgh",+All!R468,0))</f>
        <v>0</v>
      </c>
      <c r="S136" s="708">
        <f>IF(+All!$F468="Pittsburgh",+All!S468,IF(+All!$H468="Pittsburgh",+All!S468,0))</f>
        <v>0</v>
      </c>
      <c r="T136" s="706">
        <f>IF(+All!$F468="Pittsburgh",+All!T468,IF(+All!$H468="Pittsburgh",+All!T468,0))</f>
        <v>0</v>
      </c>
      <c r="U136" s="707">
        <f>IF(+All!$F468="Pittsburgh",+All!U468,IF(+All!$H468="Pittsburgh",+All!U468,0))</f>
        <v>0</v>
      </c>
    </row>
    <row r="137" spans="1:21" ht="16" x14ac:dyDescent="0.8">
      <c r="A137" s="70">
        <f>IF(+All!$F488="Pittsburgh",+All!A488,IF(+All!$H488="Pittsburgh",+All!A488,0))</f>
        <v>7</v>
      </c>
      <c r="B137" s="480" t="str">
        <f>IF(+All!$F488="Pittsburgh",+All!B488,IF(+All!$H488="Pittsburgh",+All!B488,0))</f>
        <v>Sat</v>
      </c>
      <c r="C137" s="72">
        <f>IF(+All!$F488="Pittsburgh",+All!C488,IF(+All!$H488="Pittsburgh",+All!C488,0))</f>
        <v>44485</v>
      </c>
      <c r="D137" s="73">
        <f>IF(+All!$F488="Pittsburgh",+All!D488,IF(+All!$H488="Pittsburgh",+All!D488,0))</f>
        <v>0.64583333333333337</v>
      </c>
      <c r="E137" s="707" t="str">
        <f>IF(+All!$F488="Pittsburgh",+All!E488,IF(+All!$H488="Pittsburgh",+All!E488,0))</f>
        <v>ESPN2</v>
      </c>
      <c r="F137" s="75" t="str">
        <f>IF(+All!$F488="Pittsburgh",+All!F488,IF(+All!$H488="Pittsburgh",+All!F488,0))</f>
        <v>Pittsburgh</v>
      </c>
      <c r="G137" s="76" t="str">
        <f>IF(+All!$F488="Pittsburgh",+All!G488,IF(+All!$H488="Pittsburgh",+All!G488,0))</f>
        <v>ACC</v>
      </c>
      <c r="H137" s="75" t="str">
        <f>IF(+All!$F488="Pittsburgh",+All!H488,IF(+All!$H488="Pittsburgh",+All!H488,0))</f>
        <v>Virginia Tech</v>
      </c>
      <c r="I137" s="76" t="str">
        <f>IF(+All!$F488="Pittsburgh",+All!I488,IF(+All!$H488="Pittsburgh",+All!I488,0))</f>
        <v>ACC</v>
      </c>
      <c r="J137" s="706" t="str">
        <f>IF(+All!$F488="Pittsburgh",+All!J488,IF(+All!$H488="Pittsburgh",+All!J488,0))</f>
        <v>Pittsburgh</v>
      </c>
      <c r="K137" s="707" t="str">
        <f>IF(+All!$F488="Pittsburgh",+All!K488,IF(+All!$H488="Pittsburgh",+All!K488,0))</f>
        <v>Virginia Tech</v>
      </c>
      <c r="L137" s="78">
        <f>IF(+All!$F488="Pittsburgh",+All!L488,IF(+All!$H488="Pittsburgh",+All!L488,0))</f>
        <v>5</v>
      </c>
      <c r="M137" s="79">
        <f>IF(+All!$F488="Pittsburgh",+All!M488,IF(+All!$H488="Pittsburgh",+All!M488,0))</f>
        <v>57.5</v>
      </c>
      <c r="N137" s="706" t="str">
        <f>IF(+All!$F488="Pittsburgh",+All!N488,IF(+All!$H488="Pittsburgh",+All!N488,0))</f>
        <v>Pittsburgh</v>
      </c>
      <c r="O137" s="708">
        <f>IF(+All!$F488="Pittsburgh",+All!O488,IF(+All!$H488="Pittsburgh",+All!O488,0))</f>
        <v>28</v>
      </c>
      <c r="P137" s="708" t="str">
        <f>IF(+All!$F488="Pittsburgh",+All!P488,IF(+All!$H488="Pittsburgh",+All!P488,0))</f>
        <v>Virginia Tech</v>
      </c>
      <c r="Q137" s="707">
        <f>IF(+All!$F488="Pittsburgh",+All!Q488,IF(+All!$H488="Pittsburgh",+All!Q488,0))</f>
        <v>7</v>
      </c>
      <c r="R137" s="706" t="str">
        <f>IF(+All!$F488="Pittsburgh",+All!R488,IF(+All!$H488="Pittsburgh",+All!R488,0))</f>
        <v>Pittsburgh</v>
      </c>
      <c r="S137" s="708" t="str">
        <f>IF(+All!$F488="Pittsburgh",+All!S488,IF(+All!$H488="Pittsburgh",+All!S488,0))</f>
        <v>Virginia Tech</v>
      </c>
      <c r="T137" s="706" t="str">
        <f>IF(+All!$F488="Pittsburgh",+All!T488,IF(+All!$H488="Pittsburgh",+All!T488,0))</f>
        <v>Virginia Tech</v>
      </c>
      <c r="U137" s="707" t="str">
        <f>IF(+All!$F488="Pittsburgh",+All!U488,IF(+All!$H488="Pittsburgh",+All!U488,0))</f>
        <v>L</v>
      </c>
    </row>
    <row r="138" spans="1:21" ht="16" x14ac:dyDescent="0.8">
      <c r="A138" s="70">
        <f>IF(+All!$F570="Pittsburgh",+All!A570,IF(+All!$H570="Pittsburgh",+All!A570,0))</f>
        <v>8</v>
      </c>
      <c r="B138" s="480" t="str">
        <f>IF(+All!$F570="Pittsburgh",+All!B570,IF(+All!$H570="Pittsburgh",+All!B570,0))</f>
        <v>Sat</v>
      </c>
      <c r="C138" s="72">
        <f>IF(+All!$F570="Pittsburgh",+All!C570,IF(+All!$H570="Pittsburgh",+All!C570,0))</f>
        <v>44492</v>
      </c>
      <c r="D138" s="73">
        <f>IF(+All!$F570="Pittsburgh",+All!D570,IF(+All!$H570="Pittsburgh",+All!D570,0))</f>
        <v>0.64583333333333337</v>
      </c>
      <c r="E138" s="707" t="str">
        <f>IF(+All!$F570="Pittsburgh",+All!E570,IF(+All!$H570="Pittsburgh",+All!E570,0))</f>
        <v>ESPN</v>
      </c>
      <c r="F138" s="75" t="str">
        <f>IF(+All!$F570="Pittsburgh",+All!F570,IF(+All!$H570="Pittsburgh",+All!F570,0))</f>
        <v>Clemson</v>
      </c>
      <c r="G138" s="76" t="str">
        <f>IF(+All!$F570="Pittsburgh",+All!G570,IF(+All!$H570="Pittsburgh",+All!G570,0))</f>
        <v>ACC</v>
      </c>
      <c r="H138" s="75" t="str">
        <f>IF(+All!$F570="Pittsburgh",+All!H570,IF(+All!$H570="Pittsburgh",+All!H570,0))</f>
        <v>Pittsburgh</v>
      </c>
      <c r="I138" s="76" t="str">
        <f>IF(+All!$F570="Pittsburgh",+All!I570,IF(+All!$H570="Pittsburgh",+All!I570,0))</f>
        <v>ACC</v>
      </c>
      <c r="J138" s="706" t="str">
        <f>IF(+All!$F570="Pittsburgh",+All!J570,IF(+All!$H570="Pittsburgh",+All!J570,0))</f>
        <v>Pittsburgh</v>
      </c>
      <c r="K138" s="707" t="str">
        <f>IF(+All!$F570="Pittsburgh",+All!K570,IF(+All!$H570="Pittsburgh",+All!K570,0))</f>
        <v>Clemson</v>
      </c>
      <c r="L138" s="78">
        <f>IF(+All!$F570="Pittsburgh",+All!L570,IF(+All!$H570="Pittsburgh",+All!L570,0))</f>
        <v>3.5</v>
      </c>
      <c r="M138" s="79">
        <f>IF(+All!$F570="Pittsburgh",+All!M570,IF(+All!$H570="Pittsburgh",+All!M570,0))</f>
        <v>48</v>
      </c>
      <c r="N138" s="706" t="str">
        <f>IF(+All!$F570="Pittsburgh",+All!N570,IF(+All!$H570="Pittsburgh",+All!N570,0))</f>
        <v>Pittsburgh</v>
      </c>
      <c r="O138" s="708">
        <f>IF(+All!$F570="Pittsburgh",+All!O570,IF(+All!$H570="Pittsburgh",+All!O570,0))</f>
        <v>27</v>
      </c>
      <c r="P138" s="708" t="str">
        <f>IF(+All!$F570="Pittsburgh",+All!P570,IF(+All!$H570="Pittsburgh",+All!P570,0))</f>
        <v>Clemson</v>
      </c>
      <c r="Q138" s="707">
        <f>IF(+All!$F570="Pittsburgh",+All!Q570,IF(+All!$H570="Pittsburgh",+All!Q570,0))</f>
        <v>17</v>
      </c>
      <c r="R138" s="706" t="str">
        <f>IF(+All!$F570="Pittsburgh",+All!R570,IF(+All!$H570="Pittsburgh",+All!R570,0))</f>
        <v>Pittsburgh</v>
      </c>
      <c r="S138" s="708" t="str">
        <f>IF(+All!$F570="Pittsburgh",+All!S570,IF(+All!$H570="Pittsburgh",+All!S570,0))</f>
        <v>Clemson</v>
      </c>
      <c r="T138" s="706" t="str">
        <f>IF(+All!$F570="Pittsburgh",+All!T570,IF(+All!$H570="Pittsburgh",+All!T570,0))</f>
        <v>Pittsburgh</v>
      </c>
      <c r="U138" s="707" t="str">
        <f>IF(+All!$F570="Pittsburgh",+All!U570,IF(+All!$H570="Pittsburgh",+All!U570,0))</f>
        <v>W</v>
      </c>
    </row>
    <row r="139" spans="1:21" ht="15.75" customHeight="1" x14ac:dyDescent="0.8">
      <c r="A139" s="70">
        <f>IF(+All!$F642="Pittsburgh",+All!A642,IF(+All!$H642="Pittsburgh",+All!A642,0))</f>
        <v>9</v>
      </c>
      <c r="B139" s="480" t="str">
        <f>IF(+All!$F642="Pittsburgh",+All!B642,IF(+All!$H642="Pittsburgh",+All!B642,0))</f>
        <v>Sat</v>
      </c>
      <c r="C139" s="72">
        <f>IF(+All!$F642="Pittsburgh",+All!C642,IF(+All!$H642="Pittsburgh",+All!C642,0))</f>
        <v>44499</v>
      </c>
      <c r="D139" s="73">
        <f>IF(+All!$F642="Pittsburgh",+All!D642,IF(+All!$H642="Pittsburgh",+All!D642,0))</f>
        <v>0.5</v>
      </c>
      <c r="E139" s="707" t="str">
        <f>IF(+All!$F642="Pittsburgh",+All!E642,IF(+All!$H642="Pittsburgh",+All!E642,0))</f>
        <v>ACC</v>
      </c>
      <c r="F139" s="75" t="str">
        <f>IF(+All!$F642="Pittsburgh",+All!F642,IF(+All!$H642="Pittsburgh",+All!F642,0))</f>
        <v>Miami (FL)</v>
      </c>
      <c r="G139" s="76" t="str">
        <f>IF(+All!$F642="Pittsburgh",+All!G642,IF(+All!$H642="Pittsburgh",+All!G642,0))</f>
        <v>ACC</v>
      </c>
      <c r="H139" s="75" t="str">
        <f>IF(+All!$F642="Pittsburgh",+All!H642,IF(+All!$H642="Pittsburgh",+All!H642,0))</f>
        <v>Pittsburgh</v>
      </c>
      <c r="I139" s="76" t="str">
        <f>IF(+All!$F642="Pittsburgh",+All!I642,IF(+All!$H642="Pittsburgh",+All!I642,0))</f>
        <v>ACC</v>
      </c>
      <c r="J139" s="706" t="str">
        <f>IF(+All!$F642="Pittsburgh",+All!J642,IF(+All!$H642="Pittsburgh",+All!J642,0))</f>
        <v>Pittsburgh</v>
      </c>
      <c r="K139" s="707" t="str">
        <f>IF(+All!$F642="Pittsburgh",+All!K642,IF(+All!$H642="Pittsburgh",+All!K642,0))</f>
        <v>Miami (FL)</v>
      </c>
      <c r="L139" s="78">
        <f>IF(+All!$F642="Pittsburgh",+All!L642,IF(+All!$H642="Pittsburgh",+All!L642,0))</f>
        <v>9.5</v>
      </c>
      <c r="M139" s="79">
        <f>IF(+All!$F642="Pittsburgh",+All!M642,IF(+All!$H642="Pittsburgh",+All!M642,0))</f>
        <v>61</v>
      </c>
      <c r="N139" s="706" t="str">
        <f>IF(+All!$F642="Pittsburgh",+All!N642,IF(+All!$H642="Pittsburgh",+All!N642,0))</f>
        <v>Miami (FL)</v>
      </c>
      <c r="O139" s="708">
        <f>IF(+All!$F642="Pittsburgh",+All!O642,IF(+All!$H642="Pittsburgh",+All!O642,0))</f>
        <v>38</v>
      </c>
      <c r="P139" s="708" t="str">
        <f>IF(+All!$F642="Pittsburgh",+All!P642,IF(+All!$H642="Pittsburgh",+All!P642,0))</f>
        <v>Pittsburgh</v>
      </c>
      <c r="Q139" s="707">
        <f>IF(+All!$F642="Pittsburgh",+All!Q642,IF(+All!$H642="Pittsburgh",+All!Q642,0))</f>
        <v>34</v>
      </c>
      <c r="R139" s="706" t="str">
        <f>IF(+All!$F642="Pittsburgh",+All!R642,IF(+All!$H642="Pittsburgh",+All!R642,0))</f>
        <v>Miami (FL)</v>
      </c>
      <c r="S139" s="708" t="str">
        <f>IF(+All!$F642="Pittsburgh",+All!S642,IF(+All!$H642="Pittsburgh",+All!S642,0))</f>
        <v>Pittsburgh</v>
      </c>
      <c r="T139" s="706" t="str">
        <f>IF(+All!$F642="Pittsburgh",+All!T642,IF(+All!$H642="Pittsburgh",+All!T642,0))</f>
        <v>Pittsburgh</v>
      </c>
      <c r="U139" s="707" t="str">
        <f>IF(+All!$F642="Pittsburgh",+All!U642,IF(+All!$H642="Pittsburgh",+All!U642,0))</f>
        <v>L</v>
      </c>
    </row>
    <row r="140" spans="1:21" ht="15.75" customHeight="1" x14ac:dyDescent="0.8">
      <c r="A140" s="70">
        <f>IF(+All!$F721="Pittsburgh",+All!A721,IF(+All!$H721="Pittsburgh",+All!A721,0))</f>
        <v>10</v>
      </c>
      <c r="B140" s="480" t="str">
        <f>IF(+All!$F721="Pittsburgh",+All!B721,IF(+All!$H721="Pittsburgh",+All!B721,0))</f>
        <v>Sat</v>
      </c>
      <c r="C140" s="72">
        <f>IF(+All!$F721="Pittsburgh",+All!C721,IF(+All!$H721="Pittsburgh",+All!C721,0))</f>
        <v>44506</v>
      </c>
      <c r="D140" s="73">
        <f>IF(+All!$F721="Pittsburgh",+All!D721,IF(+All!$H721="Pittsburgh",+All!D721,0))</f>
        <v>0.5</v>
      </c>
      <c r="E140" s="707" t="str">
        <f>IF(+All!$F721="Pittsburgh",+All!E721,IF(+All!$H721="Pittsburgh",+All!E721,0))</f>
        <v>ACC</v>
      </c>
      <c r="F140" s="75" t="str">
        <f>IF(+All!$F721="Pittsburgh",+All!F721,IF(+All!$H721="Pittsburgh",+All!F721,0))</f>
        <v>Pittsburgh</v>
      </c>
      <c r="G140" s="76" t="str">
        <f>IF(+All!$F721="Pittsburgh",+All!G721,IF(+All!$H721="Pittsburgh",+All!G721,0))</f>
        <v>ACC</v>
      </c>
      <c r="H140" s="75" t="str">
        <f>IF(+All!$F721="Pittsburgh",+All!H721,IF(+All!$H721="Pittsburgh",+All!H721,0))</f>
        <v>Duke</v>
      </c>
      <c r="I140" s="76" t="str">
        <f>IF(+All!$F721="Pittsburgh",+All!I721,IF(+All!$H721="Pittsburgh",+All!I721,0))</f>
        <v>ACC</v>
      </c>
      <c r="J140" s="706" t="str">
        <f>IF(+All!$F721="Pittsburgh",+All!J721,IF(+All!$H721="Pittsburgh",+All!J721,0))</f>
        <v>Pittsburgh</v>
      </c>
      <c r="K140" s="707" t="str">
        <f>IF(+All!$F721="Pittsburgh",+All!K721,IF(+All!$H721="Pittsburgh",+All!K721,0))</f>
        <v>Duke</v>
      </c>
      <c r="L140" s="78">
        <f>IF(+All!$F721="Pittsburgh",+All!L721,IF(+All!$H721="Pittsburgh",+All!L721,0))</f>
        <v>21</v>
      </c>
      <c r="M140" s="79">
        <f>IF(+All!$F721="Pittsburgh",+All!M721,IF(+All!$H721="Pittsburgh",+All!M721,0))</f>
        <v>64.5</v>
      </c>
      <c r="N140" s="706" t="str">
        <f>IF(+All!$F721="Pittsburgh",+All!N721,IF(+All!$H721="Pittsburgh",+All!N721,0))</f>
        <v>Pittsburgh</v>
      </c>
      <c r="O140" s="708">
        <f>IF(+All!$F721="Pittsburgh",+All!O721,IF(+All!$H721="Pittsburgh",+All!O721,0))</f>
        <v>54</v>
      </c>
      <c r="P140" s="708" t="str">
        <f>IF(+All!$F721="Pittsburgh",+All!P721,IF(+All!$H721="Pittsburgh",+All!P721,0))</f>
        <v>Duke</v>
      </c>
      <c r="Q140" s="707">
        <f>IF(+All!$F721="Pittsburgh",+All!Q721,IF(+All!$H721="Pittsburgh",+All!Q721,0))</f>
        <v>29</v>
      </c>
      <c r="R140" s="706" t="str">
        <f>IF(+All!$F721="Pittsburgh",+All!R721,IF(+All!$H721="Pittsburgh",+All!R721,0))</f>
        <v>Pittsburgh</v>
      </c>
      <c r="S140" s="708" t="str">
        <f>IF(+All!$F721="Pittsburgh",+All!S721,IF(+All!$H721="Pittsburgh",+All!S721,0))</f>
        <v>Duke</v>
      </c>
      <c r="T140" s="706" t="str">
        <f>IF(+All!$F721="Pittsburgh",+All!T721,IF(+All!$H721="Pittsburgh",+All!T721,0))</f>
        <v>Pittsburgh</v>
      </c>
      <c r="U140" s="707" t="str">
        <f>IF(+All!$F721="Pittsburgh",+All!U721,IF(+All!$H721="Pittsburgh",+All!U721,0))</f>
        <v>W</v>
      </c>
    </row>
    <row r="141" spans="1:21" ht="16" x14ac:dyDescent="0.8">
      <c r="A141" s="70">
        <f>IF(+All!$F786="Pittsburgh",+All!A786,IF(+All!$H786="Pittsburgh",+All!A786,0))</f>
        <v>11</v>
      </c>
      <c r="B141" s="480" t="str">
        <f>IF(+All!$F786="Pittsburgh",+All!B786,IF(+All!$H786="Pittsburgh",+All!B786,0))</f>
        <v>Thurs</v>
      </c>
      <c r="C141" s="72">
        <f>IF(+All!$F786="Pittsburgh",+All!C786,IF(+All!$H786="Pittsburgh",+All!C786,0))</f>
        <v>44511</v>
      </c>
      <c r="D141" s="73">
        <f>IF(+All!$F786="Pittsburgh",+All!D786,IF(+All!$H786="Pittsburgh",+All!D786,0))</f>
        <v>0.8125</v>
      </c>
      <c r="E141" s="707" t="str">
        <f>IF(+All!$F786="Pittsburgh",+All!E786,IF(+All!$H786="Pittsburgh",+All!E786,0))</f>
        <v>ESPN</v>
      </c>
      <c r="F141" s="75" t="str">
        <f>IF(+All!$F786="Pittsburgh",+All!F786,IF(+All!$H786="Pittsburgh",+All!F786,0))</f>
        <v>North Carolina</v>
      </c>
      <c r="G141" s="76" t="str">
        <f>IF(+All!$F786="Pittsburgh",+All!G786,IF(+All!$H786="Pittsburgh",+All!G786,0))</f>
        <v>ACC</v>
      </c>
      <c r="H141" s="75" t="str">
        <f>IF(+All!$F786="Pittsburgh",+All!H786,IF(+All!$H786="Pittsburgh",+All!H786,0))</f>
        <v>Pittsburgh</v>
      </c>
      <c r="I141" s="76" t="str">
        <f>IF(+All!$F786="Pittsburgh",+All!I786,IF(+All!$H786="Pittsburgh",+All!I786,0))</f>
        <v>ACC</v>
      </c>
      <c r="J141" s="706" t="str">
        <f>IF(+All!$F786="Pittsburgh",+All!J786,IF(+All!$H786="Pittsburgh",+All!J786,0))</f>
        <v>Pittsburgh</v>
      </c>
      <c r="K141" s="707" t="str">
        <f>IF(+All!$F786="Pittsburgh",+All!K786,IF(+All!$H786="Pittsburgh",+All!K786,0))</f>
        <v>North Carolina</v>
      </c>
      <c r="L141" s="78">
        <f>IF(+All!$F786="Pittsburgh",+All!L786,IF(+All!$H786="Pittsburgh",+All!L786,0))</f>
        <v>6.5</v>
      </c>
      <c r="M141" s="79">
        <f>IF(+All!$F786="Pittsburgh",+All!M786,IF(+All!$H786="Pittsburgh",+All!M786,0))</f>
        <v>74.5</v>
      </c>
      <c r="N141" s="706" t="str">
        <f>IF(+All!$F786="Pittsburgh",+All!N786,IF(+All!$H786="Pittsburgh",+All!N786,0))</f>
        <v>Pittsburgh</v>
      </c>
      <c r="O141" s="708">
        <f>IF(+All!$F786="Pittsburgh",+All!O786,IF(+All!$H786="Pittsburgh",+All!O786,0))</f>
        <v>30</v>
      </c>
      <c r="P141" s="708" t="str">
        <f>IF(+All!$F786="Pittsburgh",+All!P786,IF(+All!$H786="Pittsburgh",+All!P786,0))</f>
        <v>North Carolina</v>
      </c>
      <c r="Q141" s="707">
        <f>IF(+All!$F786="Pittsburgh",+All!Q786,IF(+All!$H786="Pittsburgh",+All!Q786,0))</f>
        <v>23</v>
      </c>
      <c r="R141" s="706" t="str">
        <f>IF(+All!$F786="Pittsburgh",+All!R786,IF(+All!$H786="Pittsburgh",+All!R786,0))</f>
        <v>Pittsburgh</v>
      </c>
      <c r="S141" s="708" t="str">
        <f>IF(+All!$F786="Pittsburgh",+All!S786,IF(+All!$H786="Pittsburgh",+All!S786,0))</f>
        <v>North Carolina</v>
      </c>
      <c r="T141" s="706" t="str">
        <f>IF(+All!$F786="Pittsburgh",+All!T786,IF(+All!$H786="Pittsburgh",+All!T786,0))</f>
        <v>Pittsburgh</v>
      </c>
      <c r="U141" s="707" t="str">
        <f>IF(+All!$F786="Pittsburgh",+All!U786,IF(+All!$H786="Pittsburgh",+All!U786,0))</f>
        <v>W</v>
      </c>
    </row>
    <row r="142" spans="1:21" ht="16" x14ac:dyDescent="0.8">
      <c r="A142" s="70">
        <f>IF(+All!$F868="Pittsburgh",+All!A868,IF(+All!$H868="Pittsburgh",+All!A868,0))</f>
        <v>12</v>
      </c>
      <c r="B142" s="480" t="str">
        <f>IF(+All!$F868="Pittsburgh",+All!B868,IF(+All!$H868="Pittsburgh",+All!B868,0))</f>
        <v>Sat</v>
      </c>
      <c r="C142" s="72">
        <f>IF(+All!$F868="Pittsburgh",+All!C868,IF(+All!$H868="Pittsburgh",+All!C868,0))</f>
        <v>44520</v>
      </c>
      <c r="D142" s="73">
        <f>IF(+All!$F868="Pittsburgh",+All!D868,IF(+All!$H868="Pittsburgh",+All!D868,0))</f>
        <v>0.64583333333333337</v>
      </c>
      <c r="E142" s="707" t="str">
        <f>IF(+All!$F868="Pittsburgh",+All!E868,IF(+All!$H868="Pittsburgh",+All!E868,0))</f>
        <v>ESPN2</v>
      </c>
      <c r="F142" s="75" t="str">
        <f>IF(+All!$F868="Pittsburgh",+All!F868,IF(+All!$H868="Pittsburgh",+All!F868,0))</f>
        <v>Virginia</v>
      </c>
      <c r="G142" s="76" t="str">
        <f>IF(+All!$F868="Pittsburgh",+All!G868,IF(+All!$H868="Pittsburgh",+All!G868,0))</f>
        <v>ACC</v>
      </c>
      <c r="H142" s="75" t="str">
        <f>IF(+All!$F868="Pittsburgh",+All!H868,IF(+All!$H868="Pittsburgh",+All!H868,0))</f>
        <v>Pittsburgh</v>
      </c>
      <c r="I142" s="76" t="str">
        <f>IF(+All!$F868="Pittsburgh",+All!I868,IF(+All!$H868="Pittsburgh",+All!I868,0))</f>
        <v>ACC</v>
      </c>
      <c r="J142" s="706" t="str">
        <f>IF(+All!$F868="Pittsburgh",+All!J868,IF(+All!$H868="Pittsburgh",+All!J868,0))</f>
        <v>Pittsburgh</v>
      </c>
      <c r="K142" s="707" t="str">
        <f>IF(+All!$F868="Pittsburgh",+All!K868,IF(+All!$H868="Pittsburgh",+All!K868,0))</f>
        <v>Virginia</v>
      </c>
      <c r="L142" s="78">
        <f>IF(+All!$F868="Pittsburgh",+All!L868,IF(+All!$H868="Pittsburgh",+All!L868,0))</f>
        <v>15</v>
      </c>
      <c r="M142" s="79">
        <f>IF(+All!$F868="Pittsburgh",+All!M868,IF(+All!$H868="Pittsburgh",+All!M868,0))</f>
        <v>56</v>
      </c>
      <c r="N142" s="706" t="str">
        <f>IF(+All!$F868="Pittsburgh",+All!N868,IF(+All!$H868="Pittsburgh",+All!N868,0))</f>
        <v>Pittsburgh</v>
      </c>
      <c r="O142" s="708">
        <f>IF(+All!$F868="Pittsburgh",+All!O868,IF(+All!$H868="Pittsburgh",+All!O868,0))</f>
        <v>48</v>
      </c>
      <c r="P142" s="708" t="str">
        <f>IF(+All!$F868="Pittsburgh",+All!P868,IF(+All!$H868="Pittsburgh",+All!P868,0))</f>
        <v>Virginia</v>
      </c>
      <c r="Q142" s="707">
        <f>IF(+All!$F868="Pittsburgh",+All!Q868,IF(+All!$H868="Pittsburgh",+All!Q868,0))</f>
        <v>38</v>
      </c>
      <c r="R142" s="706" t="str">
        <f>IF(+All!$F868="Pittsburgh",+All!R868,IF(+All!$H868="Pittsburgh",+All!R868,0))</f>
        <v>Virginia</v>
      </c>
      <c r="S142" s="708" t="str">
        <f>IF(+All!$F868="Pittsburgh",+All!S868,IF(+All!$H868="Pittsburgh",+All!S868,0))</f>
        <v>Pittsburgh</v>
      </c>
      <c r="T142" s="706" t="str">
        <f>IF(+All!$F868="Pittsburgh",+All!T868,IF(+All!$H868="Pittsburgh",+All!T868,0))</f>
        <v>Pittsburgh</v>
      </c>
      <c r="U142" s="707" t="str">
        <f>IF(+All!$F868="Pittsburgh",+All!U868,IF(+All!$H868="Pittsburgh",+All!U868,0))</f>
        <v>L</v>
      </c>
    </row>
    <row r="143" spans="1:21" ht="16" x14ac:dyDescent="0.8">
      <c r="A143" s="70">
        <f>IF(+All!$F925="Pittsburgh",+All!A925,IF(+All!$H925="Pittsburgh",+All!A925,0))</f>
        <v>0</v>
      </c>
      <c r="B143" s="480">
        <f>IF(+All!$F925="Pittsburgh",+All!B925,IF(+All!$H925="Pittsburgh",+All!B925,0))</f>
        <v>0</v>
      </c>
      <c r="C143" s="72">
        <f>IF(+All!$F925="Pittsburgh",+All!C925,IF(+All!$H925="Pittsburgh",+All!C925,0))</f>
        <v>0</v>
      </c>
      <c r="D143" s="73">
        <f>IF(+All!$F925="Pittsburgh",+All!D925,IF(+All!$H925="Pittsburgh",+All!D925,0))</f>
        <v>0</v>
      </c>
      <c r="E143" s="707">
        <f>IF(+All!$F925="Pittsburgh",+All!E925,IF(+All!$H925="Pittsburgh",+All!E925,0))</f>
        <v>0</v>
      </c>
      <c r="F143" s="75">
        <f>IF(+All!$F925="Pittsburgh",+All!F925,IF(+All!$H925="Pittsburgh",+All!F925,0))</f>
        <v>0</v>
      </c>
      <c r="G143" s="76">
        <f>IF(+All!$F925="Pittsburgh",+All!G925,IF(+All!$H925="Pittsburgh",+All!G925,0))</f>
        <v>0</v>
      </c>
      <c r="H143" s="75">
        <f>IF(+All!$F925="Pittsburgh",+All!H925,IF(+All!$H925="Pittsburgh",+All!H925,0))</f>
        <v>0</v>
      </c>
      <c r="I143" s="76">
        <f>IF(+All!$F925="Pittsburgh",+All!I925,IF(+All!$H925="Pittsburgh",+All!I925,0))</f>
        <v>0</v>
      </c>
      <c r="J143" s="706">
        <f>IF(+All!$F925="Pittsburgh",+All!J925,IF(+All!$H925="Pittsburgh",+All!J925,0))</f>
        <v>0</v>
      </c>
      <c r="K143" s="707">
        <f>IF(+All!$F925="Pittsburgh",+All!K925,IF(+All!$H925="Pittsburgh",+All!K925,0))</f>
        <v>0</v>
      </c>
      <c r="L143" s="78">
        <f>IF(+All!$F925="Pittsburgh",+All!L925,IF(+All!$H925="Pittsburgh",+All!L925,0))</f>
        <v>0</v>
      </c>
      <c r="M143" s="79">
        <f>IF(+All!$F925="Pittsburgh",+All!M925,IF(+All!$H925="Pittsburgh",+All!M925,0))</f>
        <v>0</v>
      </c>
      <c r="N143" s="706">
        <f>IF(+All!$F925="Pittsburgh",+All!N925,IF(+All!$H925="Pittsburgh",+All!N925,0))</f>
        <v>0</v>
      </c>
      <c r="O143" s="708">
        <f>IF(+All!$F925="Pittsburgh",+All!O925,IF(+All!$H925="Pittsburgh",+All!O925,0))</f>
        <v>0</v>
      </c>
      <c r="P143" s="708">
        <f>IF(+All!$F925="Pittsburgh",+All!P925,IF(+All!$H925="Pittsburgh",+All!P925,0))</f>
        <v>0</v>
      </c>
      <c r="Q143" s="707">
        <f>IF(+All!$F925="Pittsburgh",+All!Q925,IF(+All!$H925="Pittsburgh",+All!Q925,0))</f>
        <v>0</v>
      </c>
      <c r="R143" s="706">
        <f>IF(+All!$F925="Pittsburgh",+All!R925,IF(+All!$H925="Pittsburgh",+All!R925,0))</f>
        <v>0</v>
      </c>
      <c r="S143" s="708">
        <f>IF(+All!$F925="Pittsburgh",+All!S925,IF(+All!$H925="Pittsburgh",+All!S925,0))</f>
        <v>0</v>
      </c>
      <c r="T143" s="706">
        <f>IF(+All!$F925="Pittsburgh",+All!T925,IF(+All!$H925="Pittsburgh",+All!T925,0))</f>
        <v>0</v>
      </c>
      <c r="U143" s="707">
        <f>IF(+All!$F925="Pittsburgh",+All!U925,IF(+All!$H925="Pittsburgh",+All!U925,0))</f>
        <v>0</v>
      </c>
    </row>
    <row r="144" spans="1:21" ht="15.75" customHeight="1" x14ac:dyDescent="0.8">
      <c r="A144" s="52"/>
      <c r="B144" s="53"/>
      <c r="C144" s="54"/>
      <c r="D144" s="55"/>
      <c r="E144" s="709"/>
      <c r="F144" s="1219" t="str">
        <f>F145</f>
        <v>Syracuse</v>
      </c>
      <c r="G144" s="1251"/>
      <c r="H144" s="1251"/>
      <c r="I144" s="1252"/>
      <c r="J144" s="705"/>
      <c r="K144" s="709"/>
      <c r="L144" s="58"/>
      <c r="M144" s="59"/>
      <c r="N144" s="705"/>
      <c r="O144" s="9"/>
      <c r="P144" s="9"/>
      <c r="Q144" s="709"/>
      <c r="R144" s="705"/>
      <c r="S144" s="9"/>
      <c r="T144" s="705"/>
      <c r="U144" s="709"/>
    </row>
    <row r="145" spans="1:21" ht="15.75" customHeight="1" x14ac:dyDescent="0.8">
      <c r="A145" s="70">
        <f>IF(+All!$F65="Syracuse",+All!A65,IF(+All!$H65="Syracuse",+All!A65,0))</f>
        <v>1</v>
      </c>
      <c r="B145" s="480" t="str">
        <f>IF(+All!$F65="Syracuse",+All!B65,IF(+All!$H65="Syracuse",+All!B65,0))</f>
        <v>Sat</v>
      </c>
      <c r="C145" s="72">
        <f>IF(+All!$F65="Syracuse",+All!C65,IF(+All!$H65="Syracuse",+All!C65,0))</f>
        <v>44443</v>
      </c>
      <c r="D145" s="73">
        <f>IF(+All!$F65="Syracuse",+All!D65,IF(+All!$H65="Syracuse",+All!D65,0))</f>
        <v>0.79166666666666663</v>
      </c>
      <c r="E145" s="707" t="str">
        <f>IF(+All!$F65="Syracuse",+All!E65,IF(+All!$H65="Syracuse",+All!E65,0))</f>
        <v>CBSSN</v>
      </c>
      <c r="F145" s="75" t="str">
        <f>IF(+All!$F65="Syracuse",+All!F65,IF(+All!$H65="Syracuse",+All!F65,0))</f>
        <v>Syracuse</v>
      </c>
      <c r="G145" s="76" t="str">
        <f>IF(+All!$F65="Syracuse",+All!G65,IF(+All!$H65="Syracuse",+All!G65,0))</f>
        <v>ACC</v>
      </c>
      <c r="H145" s="75" t="str">
        <f>IF(+All!$F65="Syracuse",+All!H65,IF(+All!$H65="Syracuse",+All!H65,0))</f>
        <v>Ohio</v>
      </c>
      <c r="I145" s="76" t="str">
        <f>IF(+All!$F65="Syracuse",+All!I65,IF(+All!$H65="Syracuse",+All!I65,0))</f>
        <v>MAC</v>
      </c>
      <c r="J145" s="706" t="str">
        <f>IF(+All!$F65="Syracuse",+All!J65,IF(+All!$H65="Syracuse",+All!J65,0))</f>
        <v>Syracuse</v>
      </c>
      <c r="K145" s="707" t="str">
        <f>IF(+All!$F65="Syracuse",+All!K65,IF(+All!$H65="Syracuse",+All!K65,0))</f>
        <v>Ohio</v>
      </c>
      <c r="L145" s="78">
        <f>IF(+All!$F65="Syracuse",+All!L65,IF(+All!$H65="Syracuse",+All!L65,0))</f>
        <v>1.5</v>
      </c>
      <c r="M145" s="79">
        <f>IF(+All!$F65="Syracuse",+All!M65,IF(+All!$H65="Syracuse",+All!M65,0))</f>
        <v>55.5</v>
      </c>
      <c r="N145" s="706" t="str">
        <f>IF(+All!$F65="Syracuse",+All!N65,IF(+All!$H65="Syracuse",+All!N65,0))</f>
        <v>Syracuse</v>
      </c>
      <c r="O145" s="708">
        <f>IF(+All!$F65="Syracuse",+All!O65,IF(+All!$H65="Syracuse",+All!O65,0))</f>
        <v>29</v>
      </c>
      <c r="P145" s="708" t="str">
        <f>IF(+All!$F65="Syracuse",+All!P65,IF(+All!$H65="Syracuse",+All!P65,0))</f>
        <v>Ohio</v>
      </c>
      <c r="Q145" s="707">
        <f>IF(+All!$F65="Syracuse",+All!Q65,IF(+All!$H65="Syracuse",+All!Q65,0))</f>
        <v>9</v>
      </c>
      <c r="R145" s="706" t="str">
        <f>IF(+All!$F65="Syracuse",+All!R65,IF(+All!$H65="Syracuse",+All!R65,0))</f>
        <v>Syracuse</v>
      </c>
      <c r="S145" s="708" t="str">
        <f>IF(+All!$F65="Syracuse",+All!S65,IF(+All!$H65="Syracuse",+All!S65,0))</f>
        <v>Ohio</v>
      </c>
      <c r="T145" s="706" t="str">
        <f>IF(+All!$F65="Syracuse",+All!T65,IF(+All!$H65="Syracuse",+All!T65,0))</f>
        <v>Ohio</v>
      </c>
      <c r="U145" s="707" t="str">
        <f>IF(+All!$F65="Syracuse",+All!U65,IF(+All!$H65="Syracuse",+All!U65,0))</f>
        <v>L</v>
      </c>
    </row>
    <row r="146" spans="1:21" ht="15.75" customHeight="1" x14ac:dyDescent="0.8">
      <c r="A146" s="70">
        <f>IF(+All!$F110="Syracuse",+All!A110,IF(+All!$H110="Syracuse",+All!A110,0))</f>
        <v>2</v>
      </c>
      <c r="B146" s="480" t="str">
        <f>IF(+All!$F110="Syracuse",+All!B110,IF(+All!$H110="Syracuse",+All!B110,0))</f>
        <v>Sat</v>
      </c>
      <c r="C146" s="72">
        <f>IF(+All!$F110="Syracuse",+All!C110,IF(+All!$H110="Syracuse",+All!C110,0))</f>
        <v>44450</v>
      </c>
      <c r="D146" s="73">
        <f>IF(+All!$F110="Syracuse",+All!D110,IF(+All!$H110="Syracuse",+All!D110,0))</f>
        <v>0.58333333333333337</v>
      </c>
      <c r="E146" s="707" t="str">
        <f>IF(+All!$F110="Syracuse",+All!E110,IF(+All!$H110="Syracuse",+All!E110,0))</f>
        <v>ACC</v>
      </c>
      <c r="F146" s="75" t="str">
        <f>IF(+All!$F110="Syracuse",+All!F110,IF(+All!$H110="Syracuse",+All!F110,0))</f>
        <v>Rutgers</v>
      </c>
      <c r="G146" s="76" t="str">
        <f>IF(+All!$F110="Syracuse",+All!G110,IF(+All!$H110="Syracuse",+All!G110,0))</f>
        <v>B10</v>
      </c>
      <c r="H146" s="75" t="str">
        <f>IF(+All!$F110="Syracuse",+All!H110,IF(+All!$H110="Syracuse",+All!H110,0))</f>
        <v>Syracuse</v>
      </c>
      <c r="I146" s="76" t="str">
        <f>IF(+All!$F110="Syracuse",+All!I110,IF(+All!$H110="Syracuse",+All!I110,0))</f>
        <v>ACC</v>
      </c>
      <c r="J146" s="706" t="str">
        <f>IF(+All!$F110="Syracuse",+All!J110,IF(+All!$H110="Syracuse",+All!J110,0))</f>
        <v>Rutgers</v>
      </c>
      <c r="K146" s="707" t="str">
        <f>IF(+All!$F110="Syracuse",+All!K110,IF(+All!$H110="Syracuse",+All!K110,0))</f>
        <v>Syracuse</v>
      </c>
      <c r="L146" s="78">
        <f>IF(+All!$F110="Syracuse",+All!L110,IF(+All!$H110="Syracuse",+All!L110,0))</f>
        <v>2.5</v>
      </c>
      <c r="M146" s="79">
        <f>IF(+All!$F110="Syracuse",+All!M110,IF(+All!$H110="Syracuse",+All!M110,0))</f>
        <v>51.5</v>
      </c>
      <c r="N146" s="706" t="str">
        <f>IF(+All!$F110="Syracuse",+All!N110,IF(+All!$H110="Syracuse",+All!N110,0))</f>
        <v>Rutgers</v>
      </c>
      <c r="O146" s="708">
        <f>IF(+All!$F110="Syracuse",+All!O110,IF(+All!$H110="Syracuse",+All!O110,0))</f>
        <v>17</v>
      </c>
      <c r="P146" s="708" t="str">
        <f>IF(+All!$F110="Syracuse",+All!P110,IF(+All!$H110="Syracuse",+All!P110,0))</f>
        <v>Syracuse</v>
      </c>
      <c r="Q146" s="707">
        <f>IF(+All!$F110="Syracuse",+All!Q110,IF(+All!$H110="Syracuse",+All!Q110,0))</f>
        <v>7</v>
      </c>
      <c r="R146" s="706" t="str">
        <f>IF(+All!$F110="Syracuse",+All!R110,IF(+All!$H110="Syracuse",+All!R110,0))</f>
        <v>Rutgers</v>
      </c>
      <c r="S146" s="708" t="str">
        <f>IF(+All!$F110="Syracuse",+All!S110,IF(+All!$H110="Syracuse",+All!S110,0))</f>
        <v>Syracuse</v>
      </c>
      <c r="T146" s="706" t="str">
        <f>IF(+All!$F110="Syracuse",+All!T110,IF(+All!$H110="Syracuse",+All!T110,0))</f>
        <v>Rutgers</v>
      </c>
      <c r="U146" s="707" t="str">
        <f>IF(+All!$F110="Syracuse",+All!U110,IF(+All!$H110="Syracuse",+All!U110,0))</f>
        <v>W</v>
      </c>
    </row>
    <row r="147" spans="1:21" ht="15.75" customHeight="1" x14ac:dyDescent="0.8">
      <c r="A147" s="70">
        <f>IF(+All!$F191="Syracuse",+All!A191,IF(+All!$H191="Syracuse",+All!A191,0))</f>
        <v>3</v>
      </c>
      <c r="B147" s="480" t="str">
        <f>IF(+All!$F191="Syracuse",+All!B191,IF(+All!$H191="Syracuse",+All!B191,0))</f>
        <v>Sat</v>
      </c>
      <c r="C147" s="72">
        <f>IF(+All!$F191="Syracuse",+All!C191,IF(+All!$H191="Syracuse",+All!C191,0))</f>
        <v>44457</v>
      </c>
      <c r="D147" s="73">
        <f>IF(+All!$F191="Syracuse",+All!D191,IF(+All!$H191="Syracuse",+All!D191,0))</f>
        <v>0.5</v>
      </c>
      <c r="E147" s="707" t="str">
        <f>IF(+All!$F191="Syracuse",+All!E191,IF(+All!$H191="Syracuse",+All!E191,0))</f>
        <v>ACC</v>
      </c>
      <c r="F147" s="75" t="str">
        <f>IF(+All!$F191="Syracuse",+All!F191,IF(+All!$H191="Syracuse",+All!F191,0))</f>
        <v>1AA Albany</v>
      </c>
      <c r="G147" s="76" t="str">
        <f>IF(+All!$F191="Syracuse",+All!G191,IF(+All!$H191="Syracuse",+All!G191,0))</f>
        <v>1AA</v>
      </c>
      <c r="H147" s="75" t="str">
        <f>IF(+All!$F191="Syracuse",+All!H191,IF(+All!$H191="Syracuse",+All!H191,0))</f>
        <v>Syracuse</v>
      </c>
      <c r="I147" s="76" t="str">
        <f>IF(+All!$F191="Syracuse",+All!I191,IF(+All!$H191="Syracuse",+All!I191,0))</f>
        <v>ACC</v>
      </c>
      <c r="J147" s="706">
        <f>IF(+All!$F191="Syracuse",+All!J191,IF(+All!$H191="Syracuse",+All!J191,0))</f>
        <v>0</v>
      </c>
      <c r="K147" s="707">
        <f>IF(+All!$F191="Syracuse",+All!K191,IF(+All!$H191="Syracuse",+All!K191,0))</f>
        <v>0</v>
      </c>
      <c r="L147" s="78">
        <f>IF(+All!$F191="Syracuse",+All!L191,IF(+All!$H191="Syracuse",+All!L191,0))</f>
        <v>0</v>
      </c>
      <c r="M147" s="79">
        <f>IF(+All!$F191="Syracuse",+All!M191,IF(+All!$H191="Syracuse",+All!M191,0))</f>
        <v>0</v>
      </c>
      <c r="N147" s="706" t="str">
        <f>IF(+All!$F191="Syracuse",+All!N191,IF(+All!$H191="Syracuse",+All!N191,0))</f>
        <v>Syracuse</v>
      </c>
      <c r="O147" s="708">
        <f>IF(+All!$F191="Syracuse",+All!O191,IF(+All!$H191="Syracuse",+All!O191,0))</f>
        <v>62</v>
      </c>
      <c r="P147" s="708" t="str">
        <f>IF(+All!$F191="Syracuse",+All!P191,IF(+All!$H191="Syracuse",+All!P191,0))</f>
        <v>1AA Albany</v>
      </c>
      <c r="Q147" s="707">
        <f>IF(+All!$F191="Syracuse",+All!Q191,IF(+All!$H191="Syracuse",+All!Q191,0))</f>
        <v>24</v>
      </c>
      <c r="R147" s="706">
        <f>IF(+All!$F191="Syracuse",+All!R191,IF(+All!$H191="Syracuse",+All!R191,0))</f>
        <v>0</v>
      </c>
      <c r="S147" s="708">
        <f>IF(+All!$F191="Syracuse",+All!S191,IF(+All!$H191="Syracuse",+All!S191,0))</f>
        <v>0</v>
      </c>
      <c r="T147" s="706">
        <f>IF(+All!$F191="Syracuse",+All!T191,IF(+All!$H191="Syracuse",+All!T191,0))</f>
        <v>0</v>
      </c>
      <c r="U147" s="707">
        <f>IF(+All!$F191="Syracuse",+All!U191,IF(+All!$H191="Syracuse",+All!U191,0))</f>
        <v>0</v>
      </c>
    </row>
    <row r="148" spans="1:21" ht="16" x14ac:dyDescent="0.8">
      <c r="A148" s="70">
        <f>IF(+All!$F259="Syracuse",+All!A259,IF(+All!$H259="Syracuse",+All!A259,0))</f>
        <v>4</v>
      </c>
      <c r="B148" s="480" t="str">
        <f>IF(+All!$F259="Syracuse",+All!B259,IF(+All!$H259="Syracuse",+All!B259,0))</f>
        <v>Fri</v>
      </c>
      <c r="C148" s="72">
        <f>IF(+All!$F259="Syracuse",+All!C259,IF(+All!$H259="Syracuse",+All!C259,0))</f>
        <v>44463</v>
      </c>
      <c r="D148" s="73">
        <f>IF(+All!$F259="Syracuse",+All!D259,IF(+All!$H259="Syracuse",+All!D259,0))</f>
        <v>0.83333333333333337</v>
      </c>
      <c r="E148" s="707" t="str">
        <f>IF(+All!$F259="Syracuse",+All!E259,IF(+All!$H259="Syracuse",+All!E259,0))</f>
        <v>ACC</v>
      </c>
      <c r="F148" s="75" t="str">
        <f>IF(+All!$F259="Syracuse",+All!F259,IF(+All!$H259="Syracuse",+All!F259,0))</f>
        <v>Liberty</v>
      </c>
      <c r="G148" s="76" t="str">
        <f>IF(+All!$F259="Syracuse",+All!G259,IF(+All!$H259="Syracuse",+All!G259,0))</f>
        <v>Ind</v>
      </c>
      <c r="H148" s="75" t="str">
        <f>IF(+All!$F259="Syracuse",+All!H259,IF(+All!$H259="Syracuse",+All!H259,0))</f>
        <v>Syracuse</v>
      </c>
      <c r="I148" s="76" t="str">
        <f>IF(+All!$F259="Syracuse",+All!I259,IF(+All!$H259="Syracuse",+All!I259,0))</f>
        <v>ACC</v>
      </c>
      <c r="J148" s="706" t="str">
        <f>IF(+All!$F259="Syracuse",+All!J259,IF(+All!$H259="Syracuse",+All!J259,0))</f>
        <v>Liberty</v>
      </c>
      <c r="K148" s="707" t="str">
        <f>IF(+All!$F259="Syracuse",+All!K259,IF(+All!$H259="Syracuse",+All!K259,0))</f>
        <v>Syracuse</v>
      </c>
      <c r="L148" s="78">
        <f>IF(+All!$F259="Syracuse",+All!L259,IF(+All!$H259="Syracuse",+All!L259,0))</f>
        <v>5.5</v>
      </c>
      <c r="M148" s="79">
        <f>IF(+All!$F259="Syracuse",+All!M259,IF(+All!$H259="Syracuse",+All!M259,0))</f>
        <v>52.5</v>
      </c>
      <c r="N148" s="706" t="str">
        <f>IF(+All!$F259="Syracuse",+All!N259,IF(+All!$H259="Syracuse",+All!N259,0))</f>
        <v>Syracuse</v>
      </c>
      <c r="O148" s="708">
        <f>IF(+All!$F259="Syracuse",+All!O259,IF(+All!$H259="Syracuse",+All!O259,0))</f>
        <v>24</v>
      </c>
      <c r="P148" s="708" t="str">
        <f>IF(+All!$F259="Syracuse",+All!P259,IF(+All!$H259="Syracuse",+All!P259,0))</f>
        <v>Liberty</v>
      </c>
      <c r="Q148" s="707">
        <f>IF(+All!$F259="Syracuse",+All!Q259,IF(+All!$H259="Syracuse",+All!Q259,0))</f>
        <v>21</v>
      </c>
      <c r="R148" s="706" t="str">
        <f>IF(+All!$F259="Syracuse",+All!R259,IF(+All!$H259="Syracuse",+All!R259,0))</f>
        <v>Syracuse</v>
      </c>
      <c r="S148" s="708" t="str">
        <f>IF(+All!$F259="Syracuse",+All!S259,IF(+All!$H259="Syracuse",+All!S259,0))</f>
        <v>Liberty</v>
      </c>
      <c r="T148" s="706" t="str">
        <f>IF(+All!$F259="Syracuse",+All!T259,IF(+All!$H259="Syracuse",+All!T259,0))</f>
        <v>Liberty</v>
      </c>
      <c r="U148" s="707" t="str">
        <f>IF(+All!$F259="Syracuse",+All!U259,IF(+All!$H259="Syracuse",+All!U259,0))</f>
        <v>L</v>
      </c>
    </row>
    <row r="149" spans="1:21" ht="16" x14ac:dyDescent="0.8">
      <c r="A149" s="70">
        <f>IF(+All!$F337="Syracuse",+All!A337,IF(+All!$H337="Syracuse",+All!A337,0))</f>
        <v>5</v>
      </c>
      <c r="B149" s="480" t="str">
        <f>IF(+All!$F337="Syracuse",+All!B337,IF(+All!$H337="Syracuse",+All!B337,0))</f>
        <v>Sat</v>
      </c>
      <c r="C149" s="72">
        <f>IF(+All!$F337="Syracuse",+All!C337,IF(+All!$H337="Syracuse",+All!C337,0))</f>
        <v>44471</v>
      </c>
      <c r="D149" s="73">
        <f>IF(+All!$F337="Syracuse",+All!D337,IF(+All!$H337="Syracuse",+All!D337,0))</f>
        <v>0.64583333333333337</v>
      </c>
      <c r="E149" s="707" t="str">
        <f>IF(+All!$F337="Syracuse",+All!E337,IF(+All!$H337="Syracuse",+All!E337,0))</f>
        <v>ACC</v>
      </c>
      <c r="F149" s="75" t="str">
        <f>IF(+All!$F337="Syracuse",+All!F337,IF(+All!$H337="Syracuse",+All!F337,0))</f>
        <v>Syracuse</v>
      </c>
      <c r="G149" s="76" t="str">
        <f>IF(+All!$F337="Syracuse",+All!G337,IF(+All!$H337="Syracuse",+All!G337,0))</f>
        <v>ACC</v>
      </c>
      <c r="H149" s="75" t="str">
        <f>IF(+All!$F337="Syracuse",+All!H337,IF(+All!$H337="Syracuse",+All!H337,0))</f>
        <v>Florida State</v>
      </c>
      <c r="I149" s="76" t="str">
        <f>IF(+All!$F337="Syracuse",+All!I337,IF(+All!$H337="Syracuse",+All!I337,0))</f>
        <v>ACC</v>
      </c>
      <c r="J149" s="706" t="str">
        <f>IF(+All!$F337="Syracuse",+All!J337,IF(+All!$H337="Syracuse",+All!J337,0))</f>
        <v>Florida State</v>
      </c>
      <c r="K149" s="707" t="str">
        <f>IF(+All!$F337="Syracuse",+All!K337,IF(+All!$H337="Syracuse",+All!K337,0))</f>
        <v>Syracuse</v>
      </c>
      <c r="L149" s="78">
        <f>IF(+All!$F337="Syracuse",+All!L337,IF(+All!$H337="Syracuse",+All!L337,0))</f>
        <v>4.5</v>
      </c>
      <c r="M149" s="79">
        <f>IF(+All!$F337="Syracuse",+All!M337,IF(+All!$H337="Syracuse",+All!M337,0))</f>
        <v>52</v>
      </c>
      <c r="N149" s="706" t="str">
        <f>IF(+All!$F337="Syracuse",+All!N337,IF(+All!$H337="Syracuse",+All!N337,0))</f>
        <v>Florida State</v>
      </c>
      <c r="O149" s="708">
        <f>IF(+All!$F337="Syracuse",+All!O337,IF(+All!$H337="Syracuse",+All!O337,0))</f>
        <v>33</v>
      </c>
      <c r="P149" s="708" t="str">
        <f>IF(+All!$F337="Syracuse",+All!P337,IF(+All!$H337="Syracuse",+All!P337,0))</f>
        <v>Syracuse</v>
      </c>
      <c r="Q149" s="707">
        <f>IF(+All!$F337="Syracuse",+All!Q337,IF(+All!$H337="Syracuse",+All!Q337,0))</f>
        <v>30</v>
      </c>
      <c r="R149" s="706" t="str">
        <f>IF(+All!$F337="Syracuse",+All!R337,IF(+All!$H337="Syracuse",+All!R337,0))</f>
        <v>Syracuse</v>
      </c>
      <c r="S149" s="708" t="str">
        <f>IF(+All!$F337="Syracuse",+All!S337,IF(+All!$H337="Syracuse",+All!S337,0))</f>
        <v>Florida State</v>
      </c>
      <c r="T149" s="706" t="str">
        <f>IF(+All!$F337="Syracuse",+All!T337,IF(+All!$H337="Syracuse",+All!T337,0))</f>
        <v>Syracuse</v>
      </c>
      <c r="U149" s="707" t="str">
        <f>IF(+All!$F337="Syracuse",+All!U337,IF(+All!$H337="Syracuse",+All!U337,0))</f>
        <v>W</v>
      </c>
    </row>
    <row r="150" spans="1:21" ht="16" x14ac:dyDescent="0.8">
      <c r="A150" s="70">
        <f>IF(+All!$F408="Syracuse",+All!A408,IF(+All!$H408="Syracuse",+All!A408,0))</f>
        <v>6</v>
      </c>
      <c r="B150" s="480" t="str">
        <f>IF(+All!$F408="Syracuse",+All!B408,IF(+All!$H408="Syracuse",+All!B408,0))</f>
        <v>Sat</v>
      </c>
      <c r="C150" s="72">
        <f>IF(+All!$F408="Syracuse",+All!C408,IF(+All!$H408="Syracuse",+All!C408,0))</f>
        <v>44478</v>
      </c>
      <c r="D150" s="73">
        <f>IF(+All!$F408="Syracuse",+All!D408,IF(+All!$H408="Syracuse",+All!D408,0))</f>
        <v>0.64583333333333337</v>
      </c>
      <c r="E150" s="707" t="str">
        <f>IF(+All!$F408="Syracuse",+All!E408,IF(+All!$H408="Syracuse",+All!E408,0))</f>
        <v>ESPN2</v>
      </c>
      <c r="F150" s="75" t="str">
        <f>IF(+All!$F408="Syracuse",+All!F408,IF(+All!$H408="Syracuse",+All!F408,0))</f>
        <v>Wake Forest</v>
      </c>
      <c r="G150" s="76" t="str">
        <f>IF(+All!$F408="Syracuse",+All!G408,IF(+All!$H408="Syracuse",+All!G408,0))</f>
        <v>ACC</v>
      </c>
      <c r="H150" s="75" t="str">
        <f>IF(+All!$F408="Syracuse",+All!H408,IF(+All!$H408="Syracuse",+All!H408,0))</f>
        <v>Syracuse</v>
      </c>
      <c r="I150" s="76" t="str">
        <f>IF(+All!$F408="Syracuse",+All!I408,IF(+All!$H408="Syracuse",+All!I408,0))</f>
        <v>ACC</v>
      </c>
      <c r="J150" s="706" t="str">
        <f>IF(+All!$F408="Syracuse",+All!J408,IF(+All!$H408="Syracuse",+All!J408,0))</f>
        <v>Wake Forest</v>
      </c>
      <c r="K150" s="707" t="str">
        <f>IF(+All!$F408="Syracuse",+All!K408,IF(+All!$H408="Syracuse",+All!K408,0))</f>
        <v>Syracuse</v>
      </c>
      <c r="L150" s="78">
        <f>IF(+All!$F408="Syracuse",+All!L408,IF(+All!$H408="Syracuse",+All!L408,0))</f>
        <v>6</v>
      </c>
      <c r="M150" s="79">
        <f>IF(+All!$F408="Syracuse",+All!M408,IF(+All!$H408="Syracuse",+All!M408,0))</f>
        <v>57.5</v>
      </c>
      <c r="N150" s="706" t="str">
        <f>IF(+All!$F408="Syracuse",+All!N408,IF(+All!$H408="Syracuse",+All!N408,0))</f>
        <v>Wake Forest</v>
      </c>
      <c r="O150" s="708">
        <f>IF(+All!$F408="Syracuse",+All!O408,IF(+All!$H408="Syracuse",+All!O408,0))</f>
        <v>40</v>
      </c>
      <c r="P150" s="708" t="str">
        <f>IF(+All!$F408="Syracuse",+All!P408,IF(+All!$H408="Syracuse",+All!P408,0))</f>
        <v>Syracuse</v>
      </c>
      <c r="Q150" s="707">
        <f>IF(+All!$F408="Syracuse",+All!Q408,IF(+All!$H408="Syracuse",+All!Q408,0))</f>
        <v>37</v>
      </c>
      <c r="R150" s="706" t="str">
        <f>IF(+All!$F408="Syracuse",+All!R408,IF(+All!$H408="Syracuse",+All!R408,0))</f>
        <v>Syracuse</v>
      </c>
      <c r="S150" s="708" t="str">
        <f>IF(+All!$F408="Syracuse",+All!S408,IF(+All!$H408="Syracuse",+All!S408,0))</f>
        <v>Wake Forest</v>
      </c>
      <c r="T150" s="706" t="str">
        <f>IF(+All!$F408="Syracuse",+All!T408,IF(+All!$H408="Syracuse",+All!T408,0))</f>
        <v>Wake Forest</v>
      </c>
      <c r="U150" s="707" t="str">
        <f>IF(+All!$F408="Syracuse",+All!U408,IF(+All!$H408="Syracuse",+All!U408,0))</f>
        <v>L</v>
      </c>
    </row>
    <row r="151" spans="1:21" ht="16" x14ac:dyDescent="0.8">
      <c r="A151" s="70">
        <f>IF(+All!$F479="Syracuse",+All!A479,IF(+All!$H479="Syracuse",+All!A479,0))</f>
        <v>7</v>
      </c>
      <c r="B151" s="480" t="str">
        <f>IF(+All!$F479="Syracuse",+All!B479,IF(+All!$H479="Syracuse",+All!B479,0))</f>
        <v>Fri</v>
      </c>
      <c r="C151" s="72">
        <f>IF(+All!$F479="Syracuse",+All!C479,IF(+All!$H479="Syracuse",+All!C479,0))</f>
        <v>44484</v>
      </c>
      <c r="D151" s="73">
        <f>IF(+All!$F479="Syracuse",+All!D479,IF(+All!$H479="Syracuse",+All!D479,0))</f>
        <v>0.79166666666666663</v>
      </c>
      <c r="E151" s="707" t="str">
        <f>IF(+All!$F479="Syracuse",+All!E479,IF(+All!$H479="Syracuse",+All!E479,0))</f>
        <v>ESPN</v>
      </c>
      <c r="F151" s="75" t="str">
        <f>IF(+All!$F479="Syracuse",+All!F479,IF(+All!$H479="Syracuse",+All!F479,0))</f>
        <v>Clemson</v>
      </c>
      <c r="G151" s="76" t="str">
        <f>IF(+All!$F479="Syracuse",+All!G479,IF(+All!$H479="Syracuse",+All!G479,0))</f>
        <v>ACC</v>
      </c>
      <c r="H151" s="75" t="str">
        <f>IF(+All!$F479="Syracuse",+All!H479,IF(+All!$H479="Syracuse",+All!H479,0))</f>
        <v>Syracuse</v>
      </c>
      <c r="I151" s="76" t="str">
        <f>IF(+All!$F479="Syracuse",+All!I479,IF(+All!$H479="Syracuse",+All!I479,0))</f>
        <v>ACC</v>
      </c>
      <c r="J151" s="706" t="str">
        <f>IF(+All!$F479="Syracuse",+All!J479,IF(+All!$H479="Syracuse",+All!J479,0))</f>
        <v>Clemson</v>
      </c>
      <c r="K151" s="707" t="str">
        <f>IF(+All!$F479="Syracuse",+All!K479,IF(+All!$H479="Syracuse",+All!K479,0))</f>
        <v>Syracuse</v>
      </c>
      <c r="L151" s="78">
        <f>IF(+All!$F479="Syracuse",+All!L479,IF(+All!$H479="Syracuse",+All!L479,0))</f>
        <v>13.5</v>
      </c>
      <c r="M151" s="79">
        <f>IF(+All!$F479="Syracuse",+All!M479,IF(+All!$H479="Syracuse",+All!M479,0))</f>
        <v>44.5</v>
      </c>
      <c r="N151" s="706" t="str">
        <f>IF(+All!$F479="Syracuse",+All!N479,IF(+All!$H479="Syracuse",+All!N479,0))</f>
        <v>Clemson</v>
      </c>
      <c r="O151" s="708">
        <f>IF(+All!$F479="Syracuse",+All!O479,IF(+All!$H479="Syracuse",+All!O479,0))</f>
        <v>17</v>
      </c>
      <c r="P151" s="708" t="str">
        <f>IF(+All!$F479="Syracuse",+All!P479,IF(+All!$H479="Syracuse",+All!P479,0))</f>
        <v>Syracuse</v>
      </c>
      <c r="Q151" s="707">
        <f>IF(+All!$F479="Syracuse",+All!Q479,IF(+All!$H479="Syracuse",+All!Q479,0))</f>
        <v>14</v>
      </c>
      <c r="R151" s="706" t="str">
        <f>IF(+All!$F479="Syracuse",+All!R479,IF(+All!$H479="Syracuse",+All!R479,0))</f>
        <v>Syracuse</v>
      </c>
      <c r="S151" s="708" t="str">
        <f>IF(+All!$F479="Syracuse",+All!S479,IF(+All!$H479="Syracuse",+All!S479,0))</f>
        <v>Clemson</v>
      </c>
      <c r="T151" s="706" t="str">
        <f>IF(+All!$F479="Syracuse",+All!T479,IF(+All!$H479="Syracuse",+All!T479,0))</f>
        <v>Syracuse</v>
      </c>
      <c r="U151" s="707" t="str">
        <f>IF(+All!$F479="Syracuse",+All!U479,IF(+All!$H479="Syracuse",+All!U479,0))</f>
        <v>W</v>
      </c>
    </row>
    <row r="152" spans="1:21" ht="16" x14ac:dyDescent="0.8">
      <c r="A152" s="70">
        <f>IF(+All!$F572="Syracuse",+All!A572,IF(+All!$H572="Syracuse",+All!A572,0))</f>
        <v>8</v>
      </c>
      <c r="B152" s="480" t="str">
        <f>IF(+All!$F572="Syracuse",+All!B572,IF(+All!$H572="Syracuse",+All!B572,0))</f>
        <v>Sat</v>
      </c>
      <c r="C152" s="72">
        <f>IF(+All!$F572="Syracuse",+All!C572,IF(+All!$H572="Syracuse",+All!C572,0))</f>
        <v>44492</v>
      </c>
      <c r="D152" s="73">
        <f>IF(+All!$F572="Syracuse",+All!D572,IF(+All!$H572="Syracuse",+All!D572,0))</f>
        <v>0.5</v>
      </c>
      <c r="E152" s="707" t="str">
        <f>IF(+All!$F572="Syracuse",+All!E572,IF(+All!$H572="Syracuse",+All!E572,0))</f>
        <v>ACC</v>
      </c>
      <c r="F152" s="75" t="str">
        <f>IF(+All!$F572="Syracuse",+All!F572,IF(+All!$H572="Syracuse",+All!F572,0))</f>
        <v>Syracuse</v>
      </c>
      <c r="G152" s="76" t="str">
        <f>IF(+All!$F572="Syracuse",+All!G572,IF(+All!$H572="Syracuse",+All!G572,0))</f>
        <v>ACC</v>
      </c>
      <c r="H152" s="75" t="str">
        <f>IF(+All!$F572="Syracuse",+All!H572,IF(+All!$H572="Syracuse",+All!H572,0))</f>
        <v>Virginia Tech</v>
      </c>
      <c r="I152" s="76" t="str">
        <f>IF(+All!$F572="Syracuse",+All!I572,IF(+All!$H572="Syracuse",+All!I572,0))</f>
        <v>ACC</v>
      </c>
      <c r="J152" s="706" t="str">
        <f>IF(+All!$F572="Syracuse",+All!J572,IF(+All!$H572="Syracuse",+All!J572,0))</f>
        <v>Virginia Tech</v>
      </c>
      <c r="K152" s="707" t="str">
        <f>IF(+All!$F572="Syracuse",+All!K572,IF(+All!$H572="Syracuse",+All!K572,0))</f>
        <v>Syracuse</v>
      </c>
      <c r="L152" s="78">
        <f>IF(+All!$F572="Syracuse",+All!L572,IF(+All!$H572="Syracuse",+All!L572,0))</f>
        <v>3.5</v>
      </c>
      <c r="M152" s="79">
        <f>IF(+All!$F572="Syracuse",+All!M572,IF(+All!$H572="Syracuse",+All!M572,0))</f>
        <v>45.5</v>
      </c>
      <c r="N152" s="706" t="str">
        <f>IF(+All!$F572="Syracuse",+All!N572,IF(+All!$H572="Syracuse",+All!N572,0))</f>
        <v>Syracuse</v>
      </c>
      <c r="O152" s="708">
        <f>IF(+All!$F572="Syracuse",+All!O572,IF(+All!$H572="Syracuse",+All!O572,0))</f>
        <v>41</v>
      </c>
      <c r="P152" s="708" t="str">
        <f>IF(+All!$F572="Syracuse",+All!P572,IF(+All!$H572="Syracuse",+All!P572,0))</f>
        <v>Virginia Tech</v>
      </c>
      <c r="Q152" s="707">
        <f>IF(+All!$F572="Syracuse",+All!Q572,IF(+All!$H572="Syracuse",+All!Q572,0))</f>
        <v>36</v>
      </c>
      <c r="R152" s="706" t="str">
        <f>IF(+All!$F572="Syracuse",+All!R572,IF(+All!$H572="Syracuse",+All!R572,0))</f>
        <v>Syracuse</v>
      </c>
      <c r="S152" s="708" t="str">
        <f>IF(+All!$F572="Syracuse",+All!S572,IF(+All!$H572="Syracuse",+All!S572,0))</f>
        <v>Virginia Tech</v>
      </c>
      <c r="T152" s="706" t="str">
        <f>IF(+All!$F572="Syracuse",+All!T572,IF(+All!$H572="Syracuse",+All!T572,0))</f>
        <v>Virginia Tech</v>
      </c>
      <c r="U152" s="707" t="str">
        <f>IF(+All!$F572="Syracuse",+All!U572,IF(+All!$H572="Syracuse",+All!U572,0))</f>
        <v>L</v>
      </c>
    </row>
    <row r="153" spans="1:21" ht="16" x14ac:dyDescent="0.8">
      <c r="A153" s="70">
        <f>IF(+All!$F643="Syracuse",+All!A643,IF(+All!$H643="Syracuse",+All!A643,0))</f>
        <v>9</v>
      </c>
      <c r="B153" s="480" t="str">
        <f>IF(+All!$F643="Syracuse",+All!B643,IF(+All!$H643="Syracuse",+All!B643,0))</f>
        <v>Sat</v>
      </c>
      <c r="C153" s="72">
        <f>IF(+All!$F643="Syracuse",+All!C643,IF(+All!$H643="Syracuse",+All!C643,0))</f>
        <v>44499</v>
      </c>
      <c r="D153" s="73">
        <f>IF(+All!$F643="Syracuse",+All!D643,IF(+All!$H643="Syracuse",+All!D643,0))</f>
        <v>0.64583333333333337</v>
      </c>
      <c r="E153" s="707" t="str">
        <f>IF(+All!$F643="Syracuse",+All!E643,IF(+All!$H643="Syracuse",+All!E643,0))</f>
        <v>espn3</v>
      </c>
      <c r="F153" s="75" t="str">
        <f>IF(+All!$F643="Syracuse",+All!F643,IF(+All!$H643="Syracuse",+All!F643,0))</f>
        <v>Boston College</v>
      </c>
      <c r="G153" s="76" t="str">
        <f>IF(+All!$F643="Syracuse",+All!G643,IF(+All!$H643="Syracuse",+All!G643,0))</f>
        <v>ACC</v>
      </c>
      <c r="H153" s="75" t="str">
        <f>IF(+All!$F643="Syracuse",+All!H643,IF(+All!$H643="Syracuse",+All!H643,0))</f>
        <v>Syracuse</v>
      </c>
      <c r="I153" s="76" t="str">
        <f>IF(+All!$F643="Syracuse",+All!I643,IF(+All!$H643="Syracuse",+All!I643,0))</f>
        <v>ACC</v>
      </c>
      <c r="J153" s="706" t="str">
        <f>IF(+All!$F643="Syracuse",+All!J643,IF(+All!$H643="Syracuse",+All!J643,0))</f>
        <v>Syracuse</v>
      </c>
      <c r="K153" s="707" t="str">
        <f>IF(+All!$F643="Syracuse",+All!K643,IF(+All!$H643="Syracuse",+All!K643,0))</f>
        <v>Boston College</v>
      </c>
      <c r="L153" s="78">
        <f>IF(+All!$F643="Syracuse",+All!L643,IF(+All!$H643="Syracuse",+All!L643,0))</f>
        <v>6</v>
      </c>
      <c r="M153" s="79">
        <f>IF(+All!$F643="Syracuse",+All!M643,IF(+All!$H643="Syracuse",+All!M643,0))</f>
        <v>50</v>
      </c>
      <c r="N153" s="706" t="str">
        <f>IF(+All!$F643="Syracuse",+All!N643,IF(+All!$H643="Syracuse",+All!N643,0))</f>
        <v>Syracuse</v>
      </c>
      <c r="O153" s="708">
        <f>IF(+All!$F643="Syracuse",+All!O643,IF(+All!$H643="Syracuse",+All!O643,0))</f>
        <v>21</v>
      </c>
      <c r="P153" s="708" t="str">
        <f>IF(+All!$F643="Syracuse",+All!P643,IF(+All!$H643="Syracuse",+All!P643,0))</f>
        <v>Boston College</v>
      </c>
      <c r="Q153" s="707">
        <f>IF(+All!$F643="Syracuse",+All!Q643,IF(+All!$H643="Syracuse",+All!Q643,0))</f>
        <v>6</v>
      </c>
      <c r="R153" s="706" t="str">
        <f>IF(+All!$F643="Syracuse",+All!R643,IF(+All!$H643="Syracuse",+All!R643,0))</f>
        <v>Syracuse</v>
      </c>
      <c r="S153" s="708" t="str">
        <f>IF(+All!$F643="Syracuse",+All!S643,IF(+All!$H643="Syracuse",+All!S643,0))</f>
        <v>Boston College</v>
      </c>
      <c r="T153" s="706" t="str">
        <f>IF(+All!$F643="Syracuse",+All!T643,IF(+All!$H643="Syracuse",+All!T643,0))</f>
        <v>Boston College</v>
      </c>
      <c r="U153" s="707" t="str">
        <f>IF(+All!$F643="Syracuse",+All!U643,IF(+All!$H643="Syracuse",+All!U643,0))</f>
        <v>L</v>
      </c>
    </row>
    <row r="154" spans="1:21" ht="16" x14ac:dyDescent="0.8">
      <c r="A154" s="70">
        <f>IF(+All!$F774="Syracuse",+All!A774,IF(+All!$H774="Syracuse",+All!A774,0))</f>
        <v>10</v>
      </c>
      <c r="B154" s="480" t="str">
        <f>IF(+All!$F774="Syracuse",+All!B774,IF(+All!$H774="Syracuse",+All!B774,0))</f>
        <v>Sat</v>
      </c>
      <c r="C154" s="72">
        <f>IF(+All!$F774="Syracuse",+All!C774,IF(+All!$H774="Syracuse",+All!C774,0))</f>
        <v>44506</v>
      </c>
      <c r="D154" s="73">
        <f>IF(+All!$F774="Syracuse",+All!D774,IF(+All!$H774="Syracuse",+All!D774,0))</f>
        <v>0</v>
      </c>
      <c r="E154" s="707">
        <f>IF(+All!$F774="Syracuse",+All!E774,IF(+All!$H774="Syracuse",+All!E774,0))</f>
        <v>0</v>
      </c>
      <c r="F154" s="75" t="str">
        <f>IF(+All!$F774="Syracuse",+All!F774,IF(+All!$H774="Syracuse",+All!F774,0))</f>
        <v>Syracuse</v>
      </c>
      <c r="G154" s="76" t="str">
        <f>IF(+All!$F774="Syracuse",+All!G774,IF(+All!$H774="Syracuse",+All!G774,0))</f>
        <v>ACC</v>
      </c>
      <c r="H154" s="75" t="str">
        <f>IF(+All!$F774="Syracuse",+All!H774,IF(+All!$H774="Syracuse",+All!H774,0))</f>
        <v>Open</v>
      </c>
      <c r="I154" s="76" t="str">
        <f>IF(+All!$F774="Syracuse",+All!I774,IF(+All!$H774="Syracuse",+All!I774,0))</f>
        <v>ZZZ</v>
      </c>
      <c r="J154" s="706">
        <f>IF(+All!$F774="Syracuse",+All!J774,IF(+All!$H774="Syracuse",+All!J774,0))</f>
        <v>0</v>
      </c>
      <c r="K154" s="707" t="str">
        <f>IF(+All!$F774="Syracuse",+All!K774,IF(+All!$H774="Syracuse",+All!K774,0))</f>
        <v>Syracuse</v>
      </c>
      <c r="L154" s="78">
        <f>IF(+All!$F774="Syracuse",+All!L774,IF(+All!$H774="Syracuse",+All!L774,0))</f>
        <v>0</v>
      </c>
      <c r="M154" s="79">
        <f>IF(+All!$F774="Syracuse",+All!M774,IF(+All!$H774="Syracuse",+All!M774,0))</f>
        <v>0</v>
      </c>
      <c r="N154" s="706">
        <f>IF(+All!$F774="Syracuse",+All!N774,IF(+All!$H774="Syracuse",+All!N774,0))</f>
        <v>0</v>
      </c>
      <c r="O154" s="708">
        <f>IF(+All!$F774="Syracuse",+All!O774,IF(+All!$H774="Syracuse",+All!O774,0))</f>
        <v>0</v>
      </c>
      <c r="P154" s="708">
        <f>IF(+All!$F774="Syracuse",+All!P774,IF(+All!$H774="Syracuse",+All!P774,0))</f>
        <v>0</v>
      </c>
      <c r="Q154" s="707">
        <f>IF(+All!$F774="Syracuse",+All!Q774,IF(+All!$H774="Syracuse",+All!Q774,0))</f>
        <v>0</v>
      </c>
      <c r="R154" s="706">
        <f>IF(+All!$F774="Syracuse",+All!R774,IF(+All!$H774="Syracuse",+All!R774,0))</f>
        <v>0</v>
      </c>
      <c r="S154" s="708">
        <f>IF(+All!$F774="Syracuse",+All!S774,IF(+All!$H774="Syracuse",+All!S774,0))</f>
        <v>0</v>
      </c>
      <c r="T154" s="706">
        <f>IF(+All!$F774="Syracuse",+All!T774,IF(+All!$H774="Syracuse",+All!T774,0))</f>
        <v>0</v>
      </c>
      <c r="U154" s="707">
        <f>IF(+All!$F774="Syracuse",+All!U774,IF(+All!$H774="Syracuse",+All!U774,0))</f>
        <v>0</v>
      </c>
    </row>
    <row r="155" spans="1:21" ht="15.75" customHeight="1" x14ac:dyDescent="0.8">
      <c r="A155" s="70">
        <f>IF(+All!$F796="Syracuse",+All!A796,IF(+All!$H796="Syracuse",+All!A796,0))</f>
        <v>11</v>
      </c>
      <c r="B155" s="480" t="str">
        <f>IF(+All!$F796="Syracuse",+All!B796,IF(+All!$H796="Syracuse",+All!B796,0))</f>
        <v>Sat</v>
      </c>
      <c r="C155" s="72">
        <f>IF(+All!$F796="Syracuse",+All!C796,IF(+All!$H796="Syracuse",+All!C796,0))</f>
        <v>44513</v>
      </c>
      <c r="D155" s="73">
        <f>IF(+All!$F796="Syracuse",+All!D796,IF(+All!$H796="Syracuse",+All!D796,0))</f>
        <v>0.5</v>
      </c>
      <c r="E155" s="707" t="str">
        <f>IF(+All!$F796="Syracuse",+All!E796,IF(+All!$H796="Syracuse",+All!E796,0))</f>
        <v>espn3</v>
      </c>
      <c r="F155" s="75" t="str">
        <f>IF(+All!$F796="Syracuse",+All!F796,IF(+All!$H796="Syracuse",+All!F796,0))</f>
        <v>Syracuse</v>
      </c>
      <c r="G155" s="76" t="str">
        <f>IF(+All!$F796="Syracuse",+All!G796,IF(+All!$H796="Syracuse",+All!G796,0))</f>
        <v>ACC</v>
      </c>
      <c r="H155" s="75" t="str">
        <f>IF(+All!$F796="Syracuse",+All!H796,IF(+All!$H796="Syracuse",+All!H796,0))</f>
        <v>Louisville</v>
      </c>
      <c r="I155" s="76" t="str">
        <f>IF(+All!$F796="Syracuse",+All!I796,IF(+All!$H796="Syracuse",+All!I796,0))</f>
        <v>ACC</v>
      </c>
      <c r="J155" s="706" t="str">
        <f>IF(+All!$F796="Syracuse",+All!J796,IF(+All!$H796="Syracuse",+All!J796,0))</f>
        <v>Louisville</v>
      </c>
      <c r="K155" s="707" t="str">
        <f>IF(+All!$F796="Syracuse",+All!K796,IF(+All!$H796="Syracuse",+All!K796,0))</f>
        <v>Syracuse</v>
      </c>
      <c r="L155" s="78">
        <f>IF(+All!$F796="Syracuse",+All!L796,IF(+All!$H796="Syracuse",+All!L796,0))</f>
        <v>3</v>
      </c>
      <c r="M155" s="79">
        <f>IF(+All!$F796="Syracuse",+All!M796,IF(+All!$H796="Syracuse",+All!M796,0))</f>
        <v>55.5</v>
      </c>
      <c r="N155" s="706" t="str">
        <f>IF(+All!$F796="Syracuse",+All!N796,IF(+All!$H796="Syracuse",+All!N796,0))</f>
        <v>Louisville</v>
      </c>
      <c r="O155" s="708">
        <f>IF(+All!$F796="Syracuse",+All!O796,IF(+All!$H796="Syracuse",+All!O796,0))</f>
        <v>41</v>
      </c>
      <c r="P155" s="708" t="str">
        <f>IF(+All!$F796="Syracuse",+All!P796,IF(+All!$H796="Syracuse",+All!P796,0))</f>
        <v>Syracuse</v>
      </c>
      <c r="Q155" s="707">
        <f>IF(+All!$F796="Syracuse",+All!Q796,IF(+All!$H796="Syracuse",+All!Q796,0))</f>
        <v>3</v>
      </c>
      <c r="R155" s="706" t="str">
        <f>IF(+All!$F796="Syracuse",+All!R796,IF(+All!$H796="Syracuse",+All!R796,0))</f>
        <v>Louisville</v>
      </c>
      <c r="S155" s="708" t="str">
        <f>IF(+All!$F796="Syracuse",+All!S796,IF(+All!$H796="Syracuse",+All!S796,0))</f>
        <v>Syracuse</v>
      </c>
      <c r="T155" s="706" t="str">
        <f>IF(+All!$F796="Syracuse",+All!T796,IF(+All!$H796="Syracuse",+All!T796,0))</f>
        <v>Syracuse</v>
      </c>
      <c r="U155" s="707" t="str">
        <f>IF(+All!$F796="Syracuse",+All!U796,IF(+All!$H796="Syracuse",+All!U796,0))</f>
        <v>L</v>
      </c>
    </row>
    <row r="156" spans="1:21" ht="16" x14ac:dyDescent="0.8">
      <c r="A156" s="70">
        <f>IF(+All!$F867="Syracuse",+All!A867,IF(+All!$H867="Syracuse",+All!A867,0))</f>
        <v>12</v>
      </c>
      <c r="B156" s="480" t="str">
        <f>IF(+All!$F867="Syracuse",+All!B867,IF(+All!$H867="Syracuse",+All!B867,0))</f>
        <v>Sat</v>
      </c>
      <c r="C156" s="72">
        <f>IF(+All!$F867="Syracuse",+All!C867,IF(+All!$H867="Syracuse",+All!C867,0))</f>
        <v>44520</v>
      </c>
      <c r="D156" s="73">
        <f>IF(+All!$F867="Syracuse",+All!D867,IF(+All!$H867="Syracuse",+All!D867,0))</f>
        <v>0.66666666666666663</v>
      </c>
      <c r="E156" s="707" t="str">
        <f>IF(+All!$F867="Syracuse",+All!E867,IF(+All!$H867="Syracuse",+All!E867,0))</f>
        <v>ACC</v>
      </c>
      <c r="F156" s="75" t="str">
        <f>IF(+All!$F867="Syracuse",+All!F867,IF(+All!$H867="Syracuse",+All!F867,0))</f>
        <v>Syracuse</v>
      </c>
      <c r="G156" s="76" t="str">
        <f>IF(+All!$F867="Syracuse",+All!G867,IF(+All!$H867="Syracuse",+All!G867,0))</f>
        <v>ACC</v>
      </c>
      <c r="H156" s="75" t="str">
        <f>IF(+All!$F867="Syracuse",+All!H867,IF(+All!$H867="Syracuse",+All!H867,0))</f>
        <v>North Carolina St</v>
      </c>
      <c r="I156" s="76" t="str">
        <f>IF(+All!$F867="Syracuse",+All!I867,IF(+All!$H867="Syracuse",+All!I867,0))</f>
        <v>ACC</v>
      </c>
      <c r="J156" s="706" t="str">
        <f>IF(+All!$F867="Syracuse",+All!J867,IF(+All!$H867="Syracuse",+All!J867,0))</f>
        <v>North Carolina St</v>
      </c>
      <c r="K156" s="707" t="str">
        <f>IF(+All!$F867="Syracuse",+All!K867,IF(+All!$H867="Syracuse",+All!K867,0))</f>
        <v>Syracuse</v>
      </c>
      <c r="L156" s="78">
        <f>IF(+All!$F867="Syracuse",+All!L867,IF(+All!$H867="Syracuse",+All!L867,0))</f>
        <v>11</v>
      </c>
      <c r="M156" s="79">
        <f>IF(+All!$F867="Syracuse",+All!M867,IF(+All!$H867="Syracuse",+All!M867,0))</f>
        <v>50.5</v>
      </c>
      <c r="N156" s="706" t="str">
        <f>IF(+All!$F867="Syracuse",+All!N867,IF(+All!$H867="Syracuse",+All!N867,0))</f>
        <v>North Carolina St</v>
      </c>
      <c r="O156" s="708">
        <f>IF(+All!$F867="Syracuse",+All!O867,IF(+All!$H867="Syracuse",+All!O867,0))</f>
        <v>41</v>
      </c>
      <c r="P156" s="708" t="str">
        <f>IF(+All!$F867="Syracuse",+All!P867,IF(+All!$H867="Syracuse",+All!P867,0))</f>
        <v>Syracuse</v>
      </c>
      <c r="Q156" s="707">
        <f>IF(+All!$F867="Syracuse",+All!Q867,IF(+All!$H867="Syracuse",+All!Q867,0))</f>
        <v>17</v>
      </c>
      <c r="R156" s="706" t="str">
        <f>IF(+All!$F867="Syracuse",+All!R867,IF(+All!$H867="Syracuse",+All!R867,0))</f>
        <v>North Carolina St</v>
      </c>
      <c r="S156" s="708" t="str">
        <f>IF(+All!$F867="Syracuse",+All!S867,IF(+All!$H867="Syracuse",+All!S867,0))</f>
        <v>Syracuse</v>
      </c>
      <c r="T156" s="706" t="str">
        <f>IF(+All!$F867="Syracuse",+All!T867,IF(+All!$H867="Syracuse",+All!T867,0))</f>
        <v>North Carolina St</v>
      </c>
      <c r="U156" s="707" t="str">
        <f>IF(+All!$F867="Syracuse",+All!U867,IF(+All!$H867="Syracuse",+All!U867,0))</f>
        <v>W</v>
      </c>
    </row>
    <row r="157" spans="1:21" ht="16" x14ac:dyDescent="0.8">
      <c r="A157" s="70">
        <f>IF(+All!$F925="Syracuse",+All!A925,IF(+All!$H925="Syracuse",+All!A925,0))</f>
        <v>0</v>
      </c>
      <c r="B157" s="480">
        <f>IF(+All!$F925="Syracuse",+All!B925,IF(+All!$H925="Syracuse",+All!B925,0))</f>
        <v>0</v>
      </c>
      <c r="C157" s="72">
        <f>IF(+All!$F925="Syracuse",+All!C925,IF(+All!$H925="Syracuse",+All!C925,0))</f>
        <v>0</v>
      </c>
      <c r="D157" s="73">
        <f>IF(+All!$F925="Syracuse",+All!D925,IF(+All!$H925="Syracuse",+All!D925,0))</f>
        <v>0</v>
      </c>
      <c r="E157" s="707">
        <f>IF(+All!$F925="Syracuse",+All!E925,IF(+All!$H925="Syracuse",+All!E925,0))</f>
        <v>0</v>
      </c>
      <c r="F157" s="75">
        <f>IF(+All!$F925="Syracuse",+All!F925,IF(+All!$H925="Syracuse",+All!F925,0))</f>
        <v>0</v>
      </c>
      <c r="G157" s="76">
        <f>IF(+All!$F925="Syracuse",+All!G925,IF(+All!$H925="Syracuse",+All!G925,0))</f>
        <v>0</v>
      </c>
      <c r="H157" s="75">
        <f>IF(+All!$F925="Syracuse",+All!H925,IF(+All!$H925="Syracuse",+All!H925,0))</f>
        <v>0</v>
      </c>
      <c r="I157" s="76">
        <f>IF(+All!$F925="Syracuse",+All!I925,IF(+All!$H925="Syracuse",+All!I925,0))</f>
        <v>0</v>
      </c>
      <c r="J157" s="706">
        <f>IF(+All!$F925="Syracuse",+All!J925,IF(+All!$H925="Syracuse",+All!J925,0))</f>
        <v>0</v>
      </c>
      <c r="K157" s="707">
        <f>IF(+All!$F925="Syracuse",+All!K925,IF(+All!$H925="Syracuse",+All!K925,0))</f>
        <v>0</v>
      </c>
      <c r="L157" s="78">
        <f>IF(+All!$F925="Syracuse",+All!L925,IF(+All!$H925="Syracuse",+All!L925,0))</f>
        <v>0</v>
      </c>
      <c r="M157" s="79">
        <f>IF(+All!$F925="Syracuse",+All!M925,IF(+All!$H925="Syracuse",+All!M925,0))</f>
        <v>0</v>
      </c>
      <c r="N157" s="706">
        <f>IF(+All!$F925="Syracuse",+All!N925,IF(+All!$H925="Syracuse",+All!N925,0))</f>
        <v>0</v>
      </c>
      <c r="O157" s="708">
        <f>IF(+All!$F925="Syracuse",+All!O925,IF(+All!$H925="Syracuse",+All!O925,0))</f>
        <v>0</v>
      </c>
      <c r="P157" s="708">
        <f>IF(+All!$F925="Syracuse",+All!P925,IF(+All!$H925="Syracuse",+All!P925,0))</f>
        <v>0</v>
      </c>
      <c r="Q157" s="707">
        <f>IF(+All!$F925="Syracuse",+All!Q925,IF(+All!$H925="Syracuse",+All!Q925,0))</f>
        <v>0</v>
      </c>
      <c r="R157" s="706">
        <f>IF(+All!$F925="Syracuse",+All!R925,IF(+All!$H925="Syracuse",+All!R925,0))</f>
        <v>0</v>
      </c>
      <c r="S157" s="708">
        <f>IF(+All!$F925="Syracuse",+All!S925,IF(+All!$H925="Syracuse",+All!S925,0))</f>
        <v>0</v>
      </c>
      <c r="T157" s="706">
        <f>IF(+All!$F925="Syracuse",+All!T925,IF(+All!$H925="Syracuse",+All!T925,0))</f>
        <v>0</v>
      </c>
      <c r="U157" s="707">
        <f>IF(+All!$F925="Syracuse",+All!U925,IF(+All!$H925="Syracuse",+All!U925,0))</f>
        <v>0</v>
      </c>
    </row>
    <row r="158" spans="1:21" ht="15.75" customHeight="1" x14ac:dyDescent="0.8">
      <c r="A158" s="52"/>
      <c r="B158" s="53"/>
      <c r="C158" s="54"/>
      <c r="D158" s="55"/>
      <c r="E158" s="709"/>
      <c r="F158" s="1219" t="str">
        <f>H159</f>
        <v>Virginia</v>
      </c>
      <c r="G158" s="1251"/>
      <c r="H158" s="1251"/>
      <c r="I158" s="1252"/>
      <c r="J158" s="705"/>
      <c r="K158" s="709"/>
      <c r="L158" s="58"/>
      <c r="M158" s="59"/>
      <c r="N158" s="705"/>
      <c r="O158" s="9"/>
      <c r="P158" s="9"/>
      <c r="Q158" s="709"/>
      <c r="R158" s="705"/>
      <c r="S158" s="9"/>
      <c r="T158" s="705"/>
      <c r="U158" s="709"/>
    </row>
    <row r="159" spans="1:21" ht="15.75" customHeight="1" x14ac:dyDescent="0.8">
      <c r="A159" s="70">
        <f>IF(+All!$F46="Virginia",+All!A46,IF(+All!$H46="Virginia",+All!A46,0))</f>
        <v>1</v>
      </c>
      <c r="B159" s="480" t="str">
        <f>IF(+All!$F46="Virginia",+All!B46,IF(+All!$H46="Virginia",+All!B46,0))</f>
        <v>Sat</v>
      </c>
      <c r="C159" s="72">
        <f>IF(+All!$F46="Virginia",+All!C46,IF(+All!$H46="Virginia",+All!C46,0))</f>
        <v>44443</v>
      </c>
      <c r="D159" s="73">
        <f>IF(+All!$F46="Virginia",+All!D46,IF(+All!$H46="Virginia",+All!D46,0))</f>
        <v>0.8125</v>
      </c>
      <c r="E159" s="707" t="str">
        <f>IF(+All!$F46="Virginia",+All!E46,IF(+All!$H46="Virginia",+All!E46,0))</f>
        <v>espn3</v>
      </c>
      <c r="F159" s="75" t="str">
        <f>IF(+All!$F46="Virginia",+All!F46,IF(+All!$H46="Virginia",+All!F46,0))</f>
        <v>1AA William &amp; Mary</v>
      </c>
      <c r="G159" s="95" t="str">
        <f>IF(+All!$F46="Virginia",+All!G46,IF(+All!$H46="Virginia",+All!G46,0))</f>
        <v>1AA</v>
      </c>
      <c r="H159" s="95" t="str">
        <f>IF(+All!$F46="Virginia",+All!H46,IF(+All!$H46="Virginia",+All!H46,0))</f>
        <v>Virginia</v>
      </c>
      <c r="I159" s="76" t="str">
        <f>IF(+All!$F46="Virginia",+All!I46,IF(+All!$H46="Virginia",+All!I46,0))</f>
        <v>ACC</v>
      </c>
      <c r="J159" s="706">
        <f>IF(+All!$F46="Virginia",+All!J46,IF(+All!$H46="Virginia",+All!J46,0))</f>
        <v>0</v>
      </c>
      <c r="K159" s="707">
        <f>IF(+All!$F46="Virginia",+All!K46,IF(+All!$H46="Virginia",+All!K46,0))</f>
        <v>0</v>
      </c>
      <c r="L159" s="78">
        <f>IF(+All!$F46="Virginia",+All!L46,IF(+All!$H46="Virginia",+All!L46,0))</f>
        <v>0</v>
      </c>
      <c r="M159" s="79">
        <f>IF(+All!$F46="Virginia",+All!M46,IF(+All!$H46="Virginia",+All!M46,0))</f>
        <v>0</v>
      </c>
      <c r="N159" s="706" t="str">
        <f>IF(+All!$F46="Virginia",+All!N46,IF(+All!$H46="Virginia",+All!N46,0))</f>
        <v>Virginia</v>
      </c>
      <c r="O159" s="708">
        <f>IF(+All!$F46="Virginia",+All!O46,IF(+All!$H46="Virginia",+All!O46,0))</f>
        <v>43</v>
      </c>
      <c r="P159" s="708" t="str">
        <f>IF(+All!$F46="Virginia",+All!P46,IF(+All!$H46="Virginia",+All!P46,0))</f>
        <v>1AA William &amp; Mary</v>
      </c>
      <c r="Q159" s="707">
        <f>IF(+All!$F46="Virginia",+All!Q46,IF(+All!$H46="Virginia",+All!Q46,0))</f>
        <v>0</v>
      </c>
      <c r="R159" s="706">
        <f>IF(+All!$F46="Virginia",+All!R46,IF(+All!$H46="Virginia",+All!R46,0))</f>
        <v>0</v>
      </c>
      <c r="S159" s="708">
        <f>IF(+All!$F46="Virginia",+All!S46,IF(+All!$H46="Virginia",+All!S46,0))</f>
        <v>0</v>
      </c>
      <c r="T159" s="706">
        <f>IF(+All!$F46="Virginia",+All!T46,IF(+All!$H46="Virginia",+All!T46,0))</f>
        <v>0</v>
      </c>
      <c r="U159" s="707">
        <f>IF(+All!$F46="Virginia",+All!U46,IF(+All!$H46="Virginia",+All!U46,0))</f>
        <v>0</v>
      </c>
    </row>
    <row r="160" spans="1:21" ht="15.75" customHeight="1" x14ac:dyDescent="0.8">
      <c r="A160" s="70">
        <f>IF(+All!$F111="Virginia",+All!A111,IF(+All!$H111="Virginia",+All!A111,0))</f>
        <v>2</v>
      </c>
      <c r="B160" s="480" t="str">
        <f>IF(+All!$F111="Virginia",+All!B111,IF(+All!$H111="Virginia",+All!B111,0))</f>
        <v>Sat</v>
      </c>
      <c r="C160" s="72">
        <f>IF(+All!$F111="Virginia",+All!C111,IF(+All!$H111="Virginia",+All!C111,0))</f>
        <v>44450</v>
      </c>
      <c r="D160" s="73">
        <f>IF(+All!$F111="Virginia",+All!D111,IF(+All!$H111="Virginia",+All!D111,0))</f>
        <v>0.45833333333333331</v>
      </c>
      <c r="E160" s="707" t="str">
        <f>IF(+All!$F111="Virginia",+All!E111,IF(+All!$H111="Virginia",+All!E111,0))</f>
        <v>ACC</v>
      </c>
      <c r="F160" s="75" t="str">
        <f>IF(+All!$F111="Virginia",+All!F111,IF(+All!$H111="Virginia",+All!F111,0))</f>
        <v>Illinois</v>
      </c>
      <c r="G160" s="95" t="str">
        <f>IF(+All!$F111="Virginia",+All!G111,IF(+All!$H111="Virginia",+All!G111,0))</f>
        <v>B10</v>
      </c>
      <c r="H160" s="95" t="str">
        <f>IF(+All!$F111="Virginia",+All!H111,IF(+All!$H111="Virginia",+All!H111,0))</f>
        <v>Virginia</v>
      </c>
      <c r="I160" s="76" t="str">
        <f>IF(+All!$F111="Virginia",+All!I111,IF(+All!$H111="Virginia",+All!I111,0))</f>
        <v>ACC</v>
      </c>
      <c r="J160" s="706" t="str">
        <f>IF(+All!$F111="Virginia",+All!J111,IF(+All!$H111="Virginia",+All!J111,0))</f>
        <v>Virginia</v>
      </c>
      <c r="K160" s="707" t="str">
        <f>IF(+All!$F111="Virginia",+All!K111,IF(+All!$H111="Virginia",+All!K111,0))</f>
        <v>Illinois</v>
      </c>
      <c r="L160" s="78">
        <f>IF(+All!$F111="Virginia",+All!L111,IF(+All!$H111="Virginia",+All!L111,0))</f>
        <v>10</v>
      </c>
      <c r="M160" s="79">
        <f>IF(+All!$F111="Virginia",+All!M111,IF(+All!$H111="Virginia",+All!M111,0))</f>
        <v>55</v>
      </c>
      <c r="N160" s="706" t="str">
        <f>IF(+All!$F111="Virginia",+All!N111,IF(+All!$H111="Virginia",+All!N111,0))</f>
        <v>Virginia</v>
      </c>
      <c r="O160" s="708">
        <f>IF(+All!$F111="Virginia",+All!O111,IF(+All!$H111="Virginia",+All!O111,0))</f>
        <v>42</v>
      </c>
      <c r="P160" s="708" t="str">
        <f>IF(+All!$F111="Virginia",+All!P111,IF(+All!$H111="Virginia",+All!P111,0))</f>
        <v>Illinois</v>
      </c>
      <c r="Q160" s="707">
        <f>IF(+All!$F111="Virginia",+All!Q111,IF(+All!$H111="Virginia",+All!Q111,0))</f>
        <v>14</v>
      </c>
      <c r="R160" s="706" t="str">
        <f>IF(+All!$F111="Virginia",+All!R111,IF(+All!$H111="Virginia",+All!R111,0))</f>
        <v>Virginia</v>
      </c>
      <c r="S160" s="708" t="str">
        <f>IF(+All!$F111="Virginia",+All!S111,IF(+All!$H111="Virginia",+All!S111,0))</f>
        <v>Illinois</v>
      </c>
      <c r="T160" s="706" t="str">
        <f>IF(+All!$F111="Virginia",+All!T111,IF(+All!$H111="Virginia",+All!T111,0))</f>
        <v>Virginia</v>
      </c>
      <c r="U160" s="707" t="str">
        <f>IF(+All!$F111="Virginia",+All!U111,IF(+All!$H111="Virginia",+All!U111,0))</f>
        <v>W</v>
      </c>
    </row>
    <row r="161" spans="1:21" ht="15.75" customHeight="1" x14ac:dyDescent="0.8">
      <c r="A161" s="70">
        <f>IF(+All!$F188="Virginia",+All!A188,IF(+All!$H188="Virginia",+All!A188,0))</f>
        <v>3</v>
      </c>
      <c r="B161" s="480" t="str">
        <f>IF(+All!$F188="Virginia",+All!B188,IF(+All!$H188="Virginia",+All!B188,0))</f>
        <v>Sat</v>
      </c>
      <c r="C161" s="72">
        <f>IF(+All!$F188="Virginia",+All!C188,IF(+All!$H188="Virginia",+All!C188,0))</f>
        <v>44457</v>
      </c>
      <c r="D161" s="73">
        <f>IF(+All!$F188="Virginia",+All!D188,IF(+All!$H188="Virginia",+All!D188,0))</f>
        <v>0.8125</v>
      </c>
      <c r="E161" s="707" t="str">
        <f>IF(+All!$F188="Virginia",+All!E188,IF(+All!$H188="Virginia",+All!E188,0))</f>
        <v>ACC</v>
      </c>
      <c r="F161" s="75" t="str">
        <f>IF(+All!$F188="Virginia",+All!F188,IF(+All!$H188="Virginia",+All!F188,0))</f>
        <v>Virginia</v>
      </c>
      <c r="G161" s="95" t="str">
        <f>IF(+All!$F188="Virginia",+All!G188,IF(+All!$H188="Virginia",+All!G188,0))</f>
        <v>ACC</v>
      </c>
      <c r="H161" s="95" t="str">
        <f>IF(+All!$F188="Virginia",+All!H188,IF(+All!$H188="Virginia",+All!H188,0))</f>
        <v>North Carolina</v>
      </c>
      <c r="I161" s="76" t="str">
        <f>IF(+All!$F188="Virginia",+All!I188,IF(+All!$H188="Virginia",+All!I188,0))</f>
        <v>ACC</v>
      </c>
      <c r="J161" s="706" t="str">
        <f>IF(+All!$F188="Virginia",+All!J188,IF(+All!$H188="Virginia",+All!J188,0))</f>
        <v>North Carolina</v>
      </c>
      <c r="K161" s="707" t="str">
        <f>IF(+All!$F188="Virginia",+All!K188,IF(+All!$H188="Virginia",+All!K188,0))</f>
        <v>Virginia</v>
      </c>
      <c r="L161" s="78">
        <f>IF(+All!$F188="Virginia",+All!L188,IF(+All!$H188="Virginia",+All!L188,0))</f>
        <v>8</v>
      </c>
      <c r="M161" s="79">
        <f>IF(+All!$F188="Virginia",+All!M188,IF(+All!$H188="Virginia",+All!M188,0))</f>
        <v>66</v>
      </c>
      <c r="N161" s="706" t="str">
        <f>IF(+All!$F188="Virginia",+All!N188,IF(+All!$H188="Virginia",+All!N188,0))</f>
        <v>North Carolina</v>
      </c>
      <c r="O161" s="708">
        <f>IF(+All!$F188="Virginia",+All!O188,IF(+All!$H188="Virginia",+All!O188,0))</f>
        <v>59</v>
      </c>
      <c r="P161" s="708" t="str">
        <f>IF(+All!$F188="Virginia",+All!P188,IF(+All!$H188="Virginia",+All!P188,0))</f>
        <v>Virginia</v>
      </c>
      <c r="Q161" s="707">
        <f>IF(+All!$F188="Virginia",+All!Q188,IF(+All!$H188="Virginia",+All!Q188,0))</f>
        <v>39</v>
      </c>
      <c r="R161" s="706" t="str">
        <f>IF(+All!$F188="Virginia",+All!R188,IF(+All!$H188="Virginia",+All!R188,0))</f>
        <v>North Carolina</v>
      </c>
      <c r="S161" s="708" t="str">
        <f>IF(+All!$F188="Virginia",+All!S188,IF(+All!$H188="Virginia",+All!S188,0))</f>
        <v>Virginia</v>
      </c>
      <c r="T161" s="706" t="str">
        <f>IF(+All!$F188="Virginia",+All!T188,IF(+All!$H188="Virginia",+All!T188,0))</f>
        <v>Virginia</v>
      </c>
      <c r="U161" s="707" t="str">
        <f>IF(+All!$F188="Virginia",+All!U188,IF(+All!$H188="Virginia",+All!U188,0))</f>
        <v>L</v>
      </c>
    </row>
    <row r="162" spans="1:21" ht="16" x14ac:dyDescent="0.8">
      <c r="A162" s="70">
        <f>IF(+All!$F258="Virginia",+All!A258,IF(+All!$H258="Virginia",+All!A258,0))</f>
        <v>4</v>
      </c>
      <c r="B162" s="480" t="str">
        <f>IF(+All!$F258="Virginia",+All!B258,IF(+All!$H258="Virginia",+All!B258,0))</f>
        <v>Fri</v>
      </c>
      <c r="C162" s="72">
        <f>IF(+All!$F258="Virginia",+All!C258,IF(+All!$H258="Virginia",+All!C258,0))</f>
        <v>44463</v>
      </c>
      <c r="D162" s="73">
        <f>IF(+All!$F258="Virginia",+All!D258,IF(+All!$H258="Virginia",+All!D258,0))</f>
        <v>0.79166666666666663</v>
      </c>
      <c r="E162" s="707" t="str">
        <f>IF(+All!$F258="Virginia",+All!E258,IF(+All!$H258="Virginia",+All!E258,0))</f>
        <v>ESPN2</v>
      </c>
      <c r="F162" s="75" t="str">
        <f>IF(+All!$F258="Virginia",+All!F258,IF(+All!$H258="Virginia",+All!F258,0))</f>
        <v>Wake Forest</v>
      </c>
      <c r="G162" s="95" t="str">
        <f>IF(+All!$F258="Virginia",+All!G258,IF(+All!$H258="Virginia",+All!G258,0))</f>
        <v>ACC</v>
      </c>
      <c r="H162" s="95" t="str">
        <f>IF(+All!$F258="Virginia",+All!H258,IF(+All!$H258="Virginia",+All!H258,0))</f>
        <v>Virginia</v>
      </c>
      <c r="I162" s="76" t="str">
        <f>IF(+All!$F258="Virginia",+All!I258,IF(+All!$H258="Virginia",+All!I258,0))</f>
        <v>ACC</v>
      </c>
      <c r="J162" s="706" t="str">
        <f>IF(+All!$F258="Virginia",+All!J258,IF(+All!$H258="Virginia",+All!J258,0))</f>
        <v>Virginia</v>
      </c>
      <c r="K162" s="707" t="str">
        <f>IF(+All!$F258="Virginia",+All!K258,IF(+All!$H258="Virginia",+All!K258,0))</f>
        <v>Wake Forest</v>
      </c>
      <c r="L162" s="78">
        <f>IF(+All!$F258="Virginia",+All!L258,IF(+All!$H258="Virginia",+All!L258,0))</f>
        <v>4</v>
      </c>
      <c r="M162" s="79">
        <f>IF(+All!$F258="Virginia",+All!M258,IF(+All!$H258="Virginia",+All!M258,0))</f>
        <v>68.5</v>
      </c>
      <c r="N162" s="706" t="str">
        <f>IF(+All!$F258="Virginia",+All!N258,IF(+All!$H258="Virginia",+All!N258,0))</f>
        <v>Wake Forest</v>
      </c>
      <c r="O162" s="708">
        <f>IF(+All!$F258="Virginia",+All!O258,IF(+All!$H258="Virginia",+All!O258,0))</f>
        <v>37</v>
      </c>
      <c r="P162" s="708" t="str">
        <f>IF(+All!$F258="Virginia",+All!P258,IF(+All!$H258="Virginia",+All!P258,0))</f>
        <v>Virginia</v>
      </c>
      <c r="Q162" s="707">
        <f>IF(+All!$F258="Virginia",+All!Q258,IF(+All!$H258="Virginia",+All!Q258,0))</f>
        <v>17</v>
      </c>
      <c r="R162" s="706" t="str">
        <f>IF(+All!$F258="Virginia",+All!R258,IF(+All!$H258="Virginia",+All!R258,0))</f>
        <v>Wake Forest</v>
      </c>
      <c r="S162" s="708" t="str">
        <f>IF(+All!$F258="Virginia",+All!S258,IF(+All!$H258="Virginia",+All!S258,0))</f>
        <v>Virginia</v>
      </c>
      <c r="T162" s="706" t="str">
        <f>IF(+All!$F258="Virginia",+All!T258,IF(+All!$H258="Virginia",+All!T258,0))</f>
        <v>Virginia</v>
      </c>
      <c r="U162" s="707" t="str">
        <f>IF(+All!$F258="Virginia",+All!U258,IF(+All!$H258="Virginia",+All!U258,0))</f>
        <v>L</v>
      </c>
    </row>
    <row r="163" spans="1:21" ht="16" x14ac:dyDescent="0.8">
      <c r="A163" s="70">
        <f>IF(+All!$F328="Virginia",+All!A328,IF(+All!$H328="Virginia",+All!A328,0))</f>
        <v>5</v>
      </c>
      <c r="B163" s="480" t="str">
        <f>IF(+All!$F328="Virginia",+All!B328,IF(+All!$H328="Virginia",+All!B328,0))</f>
        <v>Thurs</v>
      </c>
      <c r="C163" s="72">
        <f>IF(+All!$F328="Virginia",+All!C328,IF(+All!$H328="Virginia",+All!C328,0))</f>
        <v>44469</v>
      </c>
      <c r="D163" s="73">
        <f>IF(+All!$F328="Virginia",+All!D328,IF(+All!$H328="Virginia",+All!D328,0))</f>
        <v>0.8125</v>
      </c>
      <c r="E163" s="707" t="str">
        <f>IF(+All!$F328="Virginia",+All!E328,IF(+All!$H328="Virginia",+All!E328,0))</f>
        <v>ESPN</v>
      </c>
      <c r="F163" s="75" t="str">
        <f>IF(+All!$F328="Virginia",+All!F328,IF(+All!$H328="Virginia",+All!F328,0))</f>
        <v>Virginia</v>
      </c>
      <c r="G163" s="95" t="str">
        <f>IF(+All!$F328="Virginia",+All!G328,IF(+All!$H328="Virginia",+All!G328,0))</f>
        <v>ACC</v>
      </c>
      <c r="H163" s="95" t="str">
        <f>IF(+All!$F328="Virginia",+All!H328,IF(+All!$H328="Virginia",+All!H328,0))</f>
        <v>Miami (FL)</v>
      </c>
      <c r="I163" s="76" t="str">
        <f>IF(+All!$F328="Virginia",+All!I328,IF(+All!$H328="Virginia",+All!I328,0))</f>
        <v>ACC</v>
      </c>
      <c r="J163" s="706" t="str">
        <f>IF(+All!$F328="Virginia",+All!J328,IF(+All!$H328="Virginia",+All!J328,0))</f>
        <v>Miami (FL)</v>
      </c>
      <c r="K163" s="707" t="str">
        <f>IF(+All!$F328="Virginia",+All!K328,IF(+All!$H328="Virginia",+All!K328,0))</f>
        <v>Virginia</v>
      </c>
      <c r="L163" s="78">
        <f>IF(+All!$F328="Virginia",+All!L328,IF(+All!$H328="Virginia",+All!L328,0))</f>
        <v>5</v>
      </c>
      <c r="M163" s="79">
        <f>IF(+All!$F328="Virginia",+All!M328,IF(+All!$H328="Virginia",+All!M328,0))</f>
        <v>62.5</v>
      </c>
      <c r="N163" s="706" t="str">
        <f>IF(+All!$F328="Virginia",+All!N328,IF(+All!$H328="Virginia",+All!N328,0))</f>
        <v>Virginia</v>
      </c>
      <c r="O163" s="708">
        <f>IF(+All!$F328="Virginia",+All!O328,IF(+All!$H328="Virginia",+All!O328,0))</f>
        <v>30</v>
      </c>
      <c r="P163" s="708" t="str">
        <f>IF(+All!$F328="Virginia",+All!P328,IF(+All!$H328="Virginia",+All!P328,0))</f>
        <v>Miami (FL)</v>
      </c>
      <c r="Q163" s="707">
        <f>IF(+All!$F328="Virginia",+All!Q328,IF(+All!$H328="Virginia",+All!Q328,0))</f>
        <v>28</v>
      </c>
      <c r="R163" s="706" t="str">
        <f>IF(+All!$F328="Virginia",+All!R328,IF(+All!$H328="Virginia",+All!R328,0))</f>
        <v>Virginia</v>
      </c>
      <c r="S163" s="708" t="str">
        <f>IF(+All!$F328="Virginia",+All!S328,IF(+All!$H328="Virginia",+All!S328,0))</f>
        <v>Miami (FL)</v>
      </c>
      <c r="T163" s="706" t="str">
        <f>IF(+All!$F328="Virginia",+All!T328,IF(+All!$H328="Virginia",+All!T328,0))</f>
        <v>Virginia</v>
      </c>
      <c r="U163" s="707" t="str">
        <f>IF(+All!$F328="Virginia",+All!U328,IF(+All!$H328="Virginia",+All!U328,0))</f>
        <v>W</v>
      </c>
    </row>
    <row r="164" spans="1:21" ht="16" x14ac:dyDescent="0.8">
      <c r="A164" s="70">
        <f>IF(+All!$F406="Virginia",+All!A406,IF(+All!$H406="Virginia",+All!A406,0))</f>
        <v>6</v>
      </c>
      <c r="B164" s="480" t="str">
        <f>IF(+All!$F406="Virginia",+All!B406,IF(+All!$H406="Virginia",+All!B406,0))</f>
        <v>Sat</v>
      </c>
      <c r="C164" s="72">
        <f>IF(+All!$F406="Virginia",+All!C406,IF(+All!$H406="Virginia",+All!C406,0))</f>
        <v>44478</v>
      </c>
      <c r="D164" s="73">
        <f>IF(+All!$F406="Virginia",+All!D406,IF(+All!$H406="Virginia",+All!D406,0))</f>
        <v>0.625</v>
      </c>
      <c r="E164" s="707" t="str">
        <f>IF(+All!$F406="Virginia",+All!E406,IF(+All!$H406="Virginia",+All!E406,0))</f>
        <v>ACC</v>
      </c>
      <c r="F164" s="75" t="str">
        <f>IF(+All!$F406="Virginia",+All!F406,IF(+All!$H406="Virginia",+All!F406,0))</f>
        <v>Virginia</v>
      </c>
      <c r="G164" s="95" t="str">
        <f>IF(+All!$F406="Virginia",+All!G406,IF(+All!$H406="Virginia",+All!G406,0))</f>
        <v>ACC</v>
      </c>
      <c r="H164" s="95" t="str">
        <f>IF(+All!$F406="Virginia",+All!H406,IF(+All!$H406="Virginia",+All!H406,0))</f>
        <v>Louisville</v>
      </c>
      <c r="I164" s="76" t="str">
        <f>IF(+All!$F406="Virginia",+All!I406,IF(+All!$H406="Virginia",+All!I406,0))</f>
        <v>ACC</v>
      </c>
      <c r="J164" s="706" t="str">
        <f>IF(+All!$F406="Virginia",+All!J406,IF(+All!$H406="Virginia",+All!J406,0))</f>
        <v>Louisville</v>
      </c>
      <c r="K164" s="707" t="str">
        <f>IF(+All!$F406="Virginia",+All!K406,IF(+All!$H406="Virginia",+All!K406,0))</f>
        <v>Virginia</v>
      </c>
      <c r="L164" s="78">
        <f>IF(+All!$F406="Virginia",+All!L406,IF(+All!$H406="Virginia",+All!L406,0))</f>
        <v>2.5</v>
      </c>
      <c r="M164" s="79">
        <f>IF(+All!$F406="Virginia",+All!M406,IF(+All!$H406="Virginia",+All!M406,0))</f>
        <v>69.5</v>
      </c>
      <c r="N164" s="706" t="str">
        <f>IF(+All!$F406="Virginia",+All!N406,IF(+All!$H406="Virginia",+All!N406,0))</f>
        <v>Virginia</v>
      </c>
      <c r="O164" s="708">
        <f>IF(+All!$F406="Virginia",+All!O406,IF(+All!$H406="Virginia",+All!O406,0))</f>
        <v>34</v>
      </c>
      <c r="P164" s="708" t="str">
        <f>IF(+All!$F406="Virginia",+All!P406,IF(+All!$H406="Virginia",+All!P406,0))</f>
        <v>Louisville</v>
      </c>
      <c r="Q164" s="707">
        <f>IF(+All!$F406="Virginia",+All!Q406,IF(+All!$H406="Virginia",+All!Q406,0))</f>
        <v>33</v>
      </c>
      <c r="R164" s="706" t="str">
        <f>IF(+All!$F406="Virginia",+All!R406,IF(+All!$H406="Virginia",+All!R406,0))</f>
        <v>Virginia</v>
      </c>
      <c r="S164" s="708" t="str">
        <f>IF(+All!$F406="Virginia",+All!S406,IF(+All!$H406="Virginia",+All!S406,0))</f>
        <v>Louisville</v>
      </c>
      <c r="T164" s="706" t="str">
        <f>IF(+All!$F406="Virginia",+All!T406,IF(+All!$H406="Virginia",+All!T406,0))</f>
        <v>Louisville</v>
      </c>
      <c r="U164" s="707" t="str">
        <f>IF(+All!$F406="Virginia",+All!U406,IF(+All!$H406="Virginia",+All!U406,0))</f>
        <v>L</v>
      </c>
    </row>
    <row r="165" spans="1:21" ht="16" x14ac:dyDescent="0.8">
      <c r="A165" s="70" t="s">
        <v>530</v>
      </c>
      <c r="B165" s="480" t="str">
        <f>IF(+All!$F487="Virginia",+All!B487,IF(+All!$H487="Virginia",+All!B487,0))</f>
        <v>Sat</v>
      </c>
      <c r="C165" s="72">
        <f>IF(+All!$F487="Virginia",+All!C487,IF(+All!$H487="Virginia",+All!C487,0))</f>
        <v>44485</v>
      </c>
      <c r="D165" s="73">
        <f>IF(+All!$F487="Virginia",+All!D487,IF(+All!$H487="Virginia",+All!D487,0))</f>
        <v>0.52083333333333337</v>
      </c>
      <c r="E165" s="707" t="str">
        <f>IF(+All!$F487="Virginia",+All!E487,IF(+All!$H487="Virginia",+All!E487,0))</f>
        <v>espn3</v>
      </c>
      <c r="F165" s="75" t="str">
        <f>IF(+All!$F487="Virginia",+All!F487,IF(+All!$H487="Virginia",+All!F487,0))</f>
        <v>Duke</v>
      </c>
      <c r="G165" s="95" t="str">
        <f>IF(+All!$F487="Virginia",+All!G487,IF(+All!$H487="Virginia",+All!G487,0))</f>
        <v>ACC</v>
      </c>
      <c r="H165" s="95" t="str">
        <f>IF(+All!$F487="Virginia",+All!H487,IF(+All!$H487="Virginia",+All!H487,0))</f>
        <v>Virginia</v>
      </c>
      <c r="I165" s="76" t="str">
        <f>IF(+All!$F487="Virginia",+All!I487,IF(+All!$H487="Virginia",+All!I487,0))</f>
        <v>ACC</v>
      </c>
      <c r="J165" s="706" t="str">
        <f>IF(+All!$F487="Virginia",+All!J487,IF(+All!$H487="Virginia",+All!J487,0))</f>
        <v>Virginia</v>
      </c>
      <c r="K165" s="707" t="str">
        <f>IF(+All!$F487="Virginia",+All!K487,IF(+All!$H487="Virginia",+All!K487,0))</f>
        <v>Duke</v>
      </c>
      <c r="L165" s="78">
        <f>IF(+All!$F487="Virginia",+All!L487,IF(+All!$H487="Virginia",+All!L487,0))</f>
        <v>11</v>
      </c>
      <c r="M165" s="79">
        <f>IF(+All!$F487="Virginia",+All!M487,IF(+All!$H487="Virginia",+All!M487,0))</f>
        <v>69</v>
      </c>
      <c r="N165" s="706" t="str">
        <f>IF(+All!$F487="Virginia",+All!N487,IF(+All!$H487="Virginia",+All!N487,0))</f>
        <v>Virginia</v>
      </c>
      <c r="O165" s="708">
        <f>IF(+All!$F487="Virginia",+All!O487,IF(+All!$H487="Virginia",+All!O487,0))</f>
        <v>48</v>
      </c>
      <c r="P165" s="708" t="str">
        <f>IF(+All!$F487="Virginia",+All!P487,IF(+All!$H487="Virginia",+All!P487,0))</f>
        <v>Duke</v>
      </c>
      <c r="Q165" s="707">
        <f>IF(+All!$F487="Virginia",+All!Q487,IF(+All!$H487="Virginia",+All!Q487,0))</f>
        <v>0</v>
      </c>
      <c r="R165" s="706" t="str">
        <f>IF(+All!$F487="Virginia",+All!R487,IF(+All!$H487="Virginia",+All!R487,0))</f>
        <v>Virginia</v>
      </c>
      <c r="S165" s="708" t="str">
        <f>IF(+All!$F487="Virginia",+All!S487,IF(+All!$H487="Virginia",+All!S487,0))</f>
        <v>Duke</v>
      </c>
      <c r="T165" s="706" t="str">
        <f>IF(+All!$F487="Virginia",+All!T487,IF(+All!$H487="Virginia",+All!T487,0))</f>
        <v>Virginia</v>
      </c>
      <c r="U165" s="707" t="str">
        <f>IF(+All!$F487="Virginia",+All!U487,IF(+All!$H487="Virginia",+All!U487,0))</f>
        <v>W</v>
      </c>
    </row>
    <row r="166" spans="1:21" ht="16" x14ac:dyDescent="0.8">
      <c r="A166" s="70">
        <f>IF(+All!$F571="Virginia",+All!A571,IF(+All!$H571="Virginia",+All!A571,0))</f>
        <v>8</v>
      </c>
      <c r="B166" s="480" t="str">
        <f>IF(+All!$F571="Virginia",+All!B571,IF(+All!$H571="Virginia",+All!B571,0))</f>
        <v>Sat</v>
      </c>
      <c r="C166" s="72">
        <f>IF(+All!$F571="Virginia",+All!C571,IF(+All!$H571="Virginia",+All!C571,0))</f>
        <v>44492</v>
      </c>
      <c r="D166" s="73">
        <f>IF(+All!$F571="Virginia",+All!D571,IF(+All!$H571="Virginia",+All!D571,0))</f>
        <v>0.8125</v>
      </c>
      <c r="E166" s="707" t="str">
        <f>IF(+All!$F571="Virginia",+All!E571,IF(+All!$H571="Virginia",+All!E571,0))</f>
        <v>ACC</v>
      </c>
      <c r="F166" s="75" t="str">
        <f>IF(+All!$F571="Virginia",+All!F571,IF(+All!$H571="Virginia",+All!F571,0))</f>
        <v>Georgia Tech</v>
      </c>
      <c r="G166" s="95" t="str">
        <f>IF(+All!$F571="Virginia",+All!G571,IF(+All!$H571="Virginia",+All!G571,0))</f>
        <v>ACC</v>
      </c>
      <c r="H166" s="95" t="str">
        <f>IF(+All!$F571="Virginia",+All!H571,IF(+All!$H571="Virginia",+All!H571,0))</f>
        <v>Virginia</v>
      </c>
      <c r="I166" s="76" t="str">
        <f>IF(+All!$F571="Virginia",+All!I571,IF(+All!$H571="Virginia",+All!I571,0))</f>
        <v>ACC</v>
      </c>
      <c r="J166" s="706" t="str">
        <f>IF(+All!$F571="Virginia",+All!J571,IF(+All!$H571="Virginia",+All!J571,0))</f>
        <v>Virginia</v>
      </c>
      <c r="K166" s="707" t="str">
        <f>IF(+All!$F571="Virginia",+All!K571,IF(+All!$H571="Virginia",+All!K571,0))</f>
        <v>Georgia Tech</v>
      </c>
      <c r="L166" s="78">
        <f>IF(+All!$F571="Virginia",+All!L571,IF(+All!$H571="Virginia",+All!L571,0))</f>
        <v>7</v>
      </c>
      <c r="M166" s="79">
        <f>IF(+All!$F571="Virginia",+All!M571,IF(+All!$H571="Virginia",+All!M571,0))</f>
        <v>62</v>
      </c>
      <c r="N166" s="706" t="str">
        <f>IF(+All!$F571="Virginia",+All!N571,IF(+All!$H571="Virginia",+All!N571,0))</f>
        <v>Virginia</v>
      </c>
      <c r="O166" s="708">
        <f>IF(+All!$F571="Virginia",+All!O571,IF(+All!$H571="Virginia",+All!O571,0))</f>
        <v>48</v>
      </c>
      <c r="P166" s="708" t="str">
        <f>IF(+All!$F571="Virginia",+All!P571,IF(+All!$H571="Virginia",+All!P571,0))</f>
        <v>Georgia Tech</v>
      </c>
      <c r="Q166" s="707">
        <f>IF(+All!$F571="Virginia",+All!Q571,IF(+All!$H571="Virginia",+All!Q571,0))</f>
        <v>40</v>
      </c>
      <c r="R166" s="706" t="str">
        <f>IF(+All!$F571="Virginia",+All!R571,IF(+All!$H571="Virginia",+All!R571,0))</f>
        <v>Virginia</v>
      </c>
      <c r="S166" s="708" t="str">
        <f>IF(+All!$F571="Virginia",+All!S571,IF(+All!$H571="Virginia",+All!S571,0))</f>
        <v>Georgia Tech</v>
      </c>
      <c r="T166" s="706" t="str">
        <f>IF(+All!$F571="Virginia",+All!T571,IF(+All!$H571="Virginia",+All!T571,0))</f>
        <v>Georgia Tech</v>
      </c>
      <c r="U166" s="707" t="str">
        <f>IF(+All!$F571="Virginia",+All!U571,IF(+All!$H571="Virginia",+All!U571,0))</f>
        <v>L</v>
      </c>
    </row>
    <row r="167" spans="1:21" ht="16" x14ac:dyDescent="0.8">
      <c r="A167" s="70">
        <f>IF(+All!$F663="Virginia",+All!A663,IF(+All!$H663="Virginia",+All!A663,0))</f>
        <v>9</v>
      </c>
      <c r="B167" s="480" t="str">
        <f>IF(+All!$F663="Virginia",+All!B663,IF(+All!$H663="Virginia",+All!B663,0))</f>
        <v>Sat</v>
      </c>
      <c r="C167" s="72">
        <f>IF(+All!$F663="Virginia",+All!C663,IF(+All!$H663="Virginia",+All!C663,0))</f>
        <v>44499</v>
      </c>
      <c r="D167" s="73">
        <f>IF(+All!$F663="Virginia",+All!D663,IF(+All!$H663="Virginia",+All!D663,0))</f>
        <v>0.92708333333333337</v>
      </c>
      <c r="E167" s="707" t="str">
        <f>IF(+All!$F663="Virginia",+All!E663,IF(+All!$H663="Virginia",+All!E663,0))</f>
        <v>ESPN2</v>
      </c>
      <c r="F167" s="75" t="str">
        <f>IF(+All!$F663="Virginia",+All!F663,IF(+All!$H663="Virginia",+All!F663,0))</f>
        <v>Virginia</v>
      </c>
      <c r="G167" s="95" t="str">
        <f>IF(+All!$F663="Virginia",+All!G663,IF(+All!$H663="Virginia",+All!G663,0))</f>
        <v>ACC</v>
      </c>
      <c r="H167" s="95" t="str">
        <f>IF(+All!$F663="Virginia",+All!H663,IF(+All!$H663="Virginia",+All!H663,0))</f>
        <v>BYU</v>
      </c>
      <c r="I167" s="76" t="str">
        <f>IF(+All!$F663="Virginia",+All!I663,IF(+All!$H663="Virginia",+All!I663,0))</f>
        <v>Ind</v>
      </c>
      <c r="J167" s="706" t="str">
        <f>IF(+All!$F663="Virginia",+All!J663,IF(+All!$H663="Virginia",+All!J663,0))</f>
        <v>BYU</v>
      </c>
      <c r="K167" s="707" t="str">
        <f>IF(+All!$F663="Virginia",+All!K663,IF(+All!$H663="Virginia",+All!K663,0))</f>
        <v>Virginia</v>
      </c>
      <c r="L167" s="78">
        <f>IF(+All!$F663="Virginia",+All!L663,IF(+All!$H663="Virginia",+All!L663,0))</f>
        <v>2.5</v>
      </c>
      <c r="M167" s="79">
        <f>IF(+All!$F663="Virginia",+All!M663,IF(+All!$H663="Virginia",+All!M663,0))</f>
        <v>63.5</v>
      </c>
      <c r="N167" s="706" t="str">
        <f>IF(+All!$F663="Virginia",+All!N663,IF(+All!$H663="Virginia",+All!N663,0))</f>
        <v>BYU</v>
      </c>
      <c r="O167" s="708">
        <f>IF(+All!$F663="Virginia",+All!O663,IF(+All!$H663="Virginia",+All!O663,0))</f>
        <v>66</v>
      </c>
      <c r="P167" s="708" t="str">
        <f>IF(+All!$F663="Virginia",+All!P663,IF(+All!$H663="Virginia",+All!P663,0))</f>
        <v>Virginia</v>
      </c>
      <c r="Q167" s="707">
        <f>IF(+All!$F663="Virginia",+All!Q663,IF(+All!$H663="Virginia",+All!Q663,0))</f>
        <v>49</v>
      </c>
      <c r="R167" s="706" t="str">
        <f>IF(+All!$F663="Virginia",+All!R663,IF(+All!$H663="Virginia",+All!R663,0))</f>
        <v>BYU</v>
      </c>
      <c r="S167" s="708" t="str">
        <f>IF(+All!$F663="Virginia",+All!S663,IF(+All!$H663="Virginia",+All!S663,0))</f>
        <v>Virginia</v>
      </c>
      <c r="T167" s="706" t="str">
        <f>IF(+All!$F663="Virginia",+All!T663,IF(+All!$H663="Virginia",+All!T663,0))</f>
        <v>BYU</v>
      </c>
      <c r="U167" s="707" t="str">
        <f>IF(+All!$F663="Virginia",+All!U663,IF(+All!$H663="Virginia",+All!U663,0))</f>
        <v>W</v>
      </c>
    </row>
    <row r="168" spans="1:21" ht="16" x14ac:dyDescent="0.8">
      <c r="A168" s="70">
        <f>IF(+All!$F778="Virginia",+All!A778,IF(+All!$H778="Virginia",+All!A778,0))</f>
        <v>10</v>
      </c>
      <c r="B168" s="480" t="str">
        <f>IF(+All!$F778="Virginia",+All!B778,IF(+All!$H778="Virginia",+All!B778,0))</f>
        <v>Sat</v>
      </c>
      <c r="C168" s="72">
        <f>IF(+All!$F778="Virginia",+All!C778,IF(+All!$H778="Virginia",+All!C778,0))</f>
        <v>44506</v>
      </c>
      <c r="D168" s="73">
        <f>IF(+All!$F778="Virginia",+All!D778,IF(+All!$H778="Virginia",+All!D778,0))</f>
        <v>0</v>
      </c>
      <c r="E168" s="707">
        <f>IF(+All!$F778="Virginia",+All!E778,IF(+All!$H778="Virginia",+All!E778,0))</f>
        <v>0</v>
      </c>
      <c r="F168" s="75" t="str">
        <f>IF(+All!$F778="Virginia",+All!F778,IF(+All!$H778="Virginia",+All!F778,0))</f>
        <v>Virginia</v>
      </c>
      <c r="G168" s="95" t="str">
        <f>IF(+All!$F778="Virginia",+All!G778,IF(+All!$H778="Virginia",+All!G778,0))</f>
        <v>ACC</v>
      </c>
      <c r="H168" s="95" t="str">
        <f>IF(+All!$F778="Virginia",+All!H778,IF(+All!$H778="Virginia",+All!H778,0))</f>
        <v>Open</v>
      </c>
      <c r="I168" s="76" t="str">
        <f>IF(+All!$F778="Virginia",+All!I778,IF(+All!$H778="Virginia",+All!I778,0))</f>
        <v>ZZZ</v>
      </c>
      <c r="J168" s="706">
        <f>IF(+All!$F778="Virginia",+All!J778,IF(+All!$H778="Virginia",+All!J778,0))</f>
        <v>0</v>
      </c>
      <c r="K168" s="707" t="str">
        <f>IF(+All!$F778="Virginia",+All!K778,IF(+All!$H778="Virginia",+All!K778,0))</f>
        <v>Virginia</v>
      </c>
      <c r="L168" s="78">
        <f>IF(+All!$F778="Virginia",+All!L778,IF(+All!$H778="Virginia",+All!L778,0))</f>
        <v>0</v>
      </c>
      <c r="M168" s="79">
        <f>IF(+All!$F778="Virginia",+All!M778,IF(+All!$H778="Virginia",+All!M778,0))</f>
        <v>0</v>
      </c>
      <c r="N168" s="706">
        <f>IF(+All!$F778="Virginia",+All!N778,IF(+All!$H778="Virginia",+All!N778,0))</f>
        <v>0</v>
      </c>
      <c r="O168" s="708">
        <f>IF(+All!$F778="Virginia",+All!O778,IF(+All!$H778="Virginia",+All!O778,0))</f>
        <v>0</v>
      </c>
      <c r="P168" s="708">
        <f>IF(+All!$F778="Virginia",+All!P778,IF(+All!$H778="Virginia",+All!P778,0))</f>
        <v>0</v>
      </c>
      <c r="Q168" s="707">
        <f>IF(+All!$F778="Virginia",+All!Q778,IF(+All!$H778="Virginia",+All!Q778,0))</f>
        <v>0</v>
      </c>
      <c r="R168" s="706">
        <f>IF(+All!$F778="Virginia",+All!R778,IF(+All!$H778="Virginia",+All!R778,0))</f>
        <v>0</v>
      </c>
      <c r="S168" s="708">
        <f>IF(+All!$F778="Virginia",+All!S778,IF(+All!$H778="Virginia",+All!S778,0))</f>
        <v>0</v>
      </c>
      <c r="T168" s="706">
        <f>IF(+All!$F778="Virginia",+All!T778,IF(+All!$H778="Virginia",+All!T778,0))</f>
        <v>0</v>
      </c>
      <c r="U168" s="707">
        <f>IF(+All!$F778="Virginia",+All!U778,IF(+All!$H778="Virginia",+All!U778,0))</f>
        <v>0</v>
      </c>
    </row>
    <row r="169" spans="1:21" ht="16" x14ac:dyDescent="0.8">
      <c r="A169" s="70">
        <f>IF(+All!$F797="Virginia",+All!A797,IF(+All!$H797="Virginia",+All!A797,0))</f>
        <v>11</v>
      </c>
      <c r="B169" s="480" t="str">
        <f>IF(+All!$F797="Virginia",+All!B797,IF(+All!$H797="Virginia",+All!B797,0))</f>
        <v>Sat</v>
      </c>
      <c r="C169" s="72">
        <f>IF(+All!$F797="Virginia",+All!C797,IF(+All!$H797="Virginia",+All!C797,0))</f>
        <v>44513</v>
      </c>
      <c r="D169" s="73">
        <f>IF(+All!$F797="Virginia",+All!D797,IF(+All!$H797="Virginia",+All!D797,0))</f>
        <v>0.8125</v>
      </c>
      <c r="E169" s="707" t="str">
        <f>IF(+All!$F797="Virginia",+All!E797,IF(+All!$H797="Virginia",+All!E797,0))</f>
        <v>ABC</v>
      </c>
      <c r="F169" s="75" t="str">
        <f>IF(+All!$F797="Virginia",+All!F797,IF(+All!$H797="Virginia",+All!F797,0))</f>
        <v>Notre Dame</v>
      </c>
      <c r="G169" s="95" t="str">
        <f>IF(+All!$F797="Virginia",+All!G797,IF(+All!$H797="Virginia",+All!G797,0))</f>
        <v>Ind</v>
      </c>
      <c r="H169" s="95" t="str">
        <f>IF(+All!$F797="Virginia",+All!H797,IF(+All!$H797="Virginia",+All!H797,0))</f>
        <v>Virginia</v>
      </c>
      <c r="I169" s="76" t="str">
        <f>IF(+All!$F797="Virginia",+All!I797,IF(+All!$H797="Virginia",+All!I797,0))</f>
        <v>ACC</v>
      </c>
      <c r="J169" s="706" t="str">
        <f>IF(+All!$F797="Virginia",+All!J797,IF(+All!$H797="Virginia",+All!J797,0))</f>
        <v>Notre Dame</v>
      </c>
      <c r="K169" s="707" t="str">
        <f>IF(+All!$F797="Virginia",+All!K797,IF(+All!$H797="Virginia",+All!K797,0))</f>
        <v>Virginia</v>
      </c>
      <c r="L169" s="78">
        <f>IF(+All!$F797="Virginia",+All!L797,IF(+All!$H797="Virginia",+All!L797,0))</f>
        <v>5</v>
      </c>
      <c r="M169" s="79">
        <f>IF(+All!$F797="Virginia",+All!M797,IF(+All!$H797="Virginia",+All!M797,0))</f>
        <v>63.5</v>
      </c>
      <c r="N169" s="706" t="str">
        <f>IF(+All!$F797="Virginia",+All!N797,IF(+All!$H797="Virginia",+All!N797,0))</f>
        <v>Notre Dame</v>
      </c>
      <c r="O169" s="708">
        <f>IF(+All!$F797="Virginia",+All!O797,IF(+All!$H797="Virginia",+All!O797,0))</f>
        <v>28</v>
      </c>
      <c r="P169" s="708" t="str">
        <f>IF(+All!$F797="Virginia",+All!P797,IF(+All!$H797="Virginia",+All!P797,0))</f>
        <v>Virginia</v>
      </c>
      <c r="Q169" s="707">
        <f>IF(+All!$F797="Virginia",+All!Q797,IF(+All!$H797="Virginia",+All!Q797,0))</f>
        <v>3</v>
      </c>
      <c r="R169" s="706" t="str">
        <f>IF(+All!$F797="Virginia",+All!R797,IF(+All!$H797="Virginia",+All!R797,0))</f>
        <v>Notre Dame</v>
      </c>
      <c r="S169" s="708" t="str">
        <f>IF(+All!$F797="Virginia",+All!S797,IF(+All!$H797="Virginia",+All!S797,0))</f>
        <v>Virginia</v>
      </c>
      <c r="T169" s="706" t="str">
        <f>IF(+All!$F797="Virginia",+All!T797,IF(+All!$H797="Virginia",+All!T797,0))</f>
        <v>Notre Dame</v>
      </c>
      <c r="U169" s="707" t="str">
        <f>IF(+All!$F797="Virginia",+All!U797,IF(+All!$H797="Virginia",+All!U797,0))</f>
        <v>W</v>
      </c>
    </row>
    <row r="170" spans="1:21" ht="16" x14ac:dyDescent="0.8">
      <c r="A170" s="70">
        <f>IF(+All!$F868="Virginia",+All!A868,IF(+All!$H868="Virginia",+All!A868,0))</f>
        <v>12</v>
      </c>
      <c r="B170" s="480" t="str">
        <f>IF(+All!$F868="Virginia",+All!B868,IF(+All!$H868="Virginia",+All!B868,0))</f>
        <v>Sat</v>
      </c>
      <c r="C170" s="72">
        <f>IF(+All!$F868="Virginia",+All!C868,IF(+All!$H868="Virginia",+All!C868,0))</f>
        <v>44520</v>
      </c>
      <c r="D170" s="73">
        <f>IF(+All!$F868="Virginia",+All!D868,IF(+All!$H868="Virginia",+All!D868,0))</f>
        <v>0.64583333333333337</v>
      </c>
      <c r="E170" s="707" t="str">
        <f>IF(+All!$F868="Virginia",+All!E868,IF(+All!$H868="Virginia",+All!E868,0))</f>
        <v>ESPN2</v>
      </c>
      <c r="F170" s="75" t="str">
        <f>IF(+All!$F868="Virginia",+All!F868,IF(+All!$H868="Virginia",+All!F868,0))</f>
        <v>Virginia</v>
      </c>
      <c r="G170" s="95" t="str">
        <f>IF(+All!$F868="Virginia",+All!G868,IF(+All!$H868="Virginia",+All!G868,0))</f>
        <v>ACC</v>
      </c>
      <c r="H170" s="95" t="str">
        <f>IF(+All!$F868="Virginia",+All!H868,IF(+All!$H868="Virginia",+All!H868,0))</f>
        <v>Pittsburgh</v>
      </c>
      <c r="I170" s="76" t="str">
        <f>IF(+All!$F868="Virginia",+All!I868,IF(+All!$H868="Virginia",+All!I868,0))</f>
        <v>ACC</v>
      </c>
      <c r="J170" s="706" t="str">
        <f>IF(+All!$F868="Virginia",+All!J868,IF(+All!$H868="Virginia",+All!J868,0))</f>
        <v>Pittsburgh</v>
      </c>
      <c r="K170" s="707" t="str">
        <f>IF(+All!$F868="Virginia",+All!K868,IF(+All!$H868="Virginia",+All!K868,0))</f>
        <v>Virginia</v>
      </c>
      <c r="L170" s="78">
        <f>IF(+All!$F868="Virginia",+All!L868,IF(+All!$H868="Virginia",+All!L868,0))</f>
        <v>15</v>
      </c>
      <c r="M170" s="79">
        <f>IF(+All!$F868="Virginia",+All!M868,IF(+All!$H868="Virginia",+All!M868,0))</f>
        <v>56</v>
      </c>
      <c r="N170" s="706" t="str">
        <f>IF(+All!$F868="Virginia",+All!N868,IF(+All!$H868="Virginia",+All!N868,0))</f>
        <v>Pittsburgh</v>
      </c>
      <c r="O170" s="708">
        <f>IF(+All!$F868="Virginia",+All!O868,IF(+All!$H868="Virginia",+All!O868,0))</f>
        <v>48</v>
      </c>
      <c r="P170" s="708" t="str">
        <f>IF(+All!$F868="Virginia",+All!P868,IF(+All!$H868="Virginia",+All!P868,0))</f>
        <v>Virginia</v>
      </c>
      <c r="Q170" s="707">
        <f>IF(+All!$F868="Virginia",+All!Q868,IF(+All!$H868="Virginia",+All!Q868,0))</f>
        <v>38</v>
      </c>
      <c r="R170" s="706" t="str">
        <f>IF(+All!$F868="Virginia",+All!R868,IF(+All!$H868="Virginia",+All!R868,0))</f>
        <v>Virginia</v>
      </c>
      <c r="S170" s="708" t="str">
        <f>IF(+All!$F868="Virginia",+All!S868,IF(+All!$H868="Virginia",+All!S868,0))</f>
        <v>Pittsburgh</v>
      </c>
      <c r="T170" s="706" t="str">
        <f>IF(+All!$F868="Virginia",+All!T868,IF(+All!$H868="Virginia",+All!T868,0))</f>
        <v>Pittsburgh</v>
      </c>
      <c r="U170" s="707" t="str">
        <f>IF(+All!$F868="Virginia",+All!U868,IF(+All!$H868="Virginia",+All!U868,0))</f>
        <v>L</v>
      </c>
    </row>
    <row r="171" spans="1:21" ht="16" x14ac:dyDescent="0.8">
      <c r="A171" s="70">
        <f>IF(+All!$F926="Virginia",+All!A926,IF(+All!$H926="Virginia",+All!A926,0))</f>
        <v>0</v>
      </c>
      <c r="B171" s="480">
        <f>IF(+All!$F926="Virginia",+All!B926,IF(+All!$H926="Virginia",+All!B926,0))</f>
        <v>0</v>
      </c>
      <c r="C171" s="72">
        <f>IF(+All!$F926="Virginia",+All!C926,IF(+All!$H926="Virginia",+All!C926,0))</f>
        <v>0</v>
      </c>
      <c r="D171" s="73">
        <f>IF(+All!$F926="Virginia",+All!D926,IF(+All!$H926="Virginia",+All!D926,0))</f>
        <v>0</v>
      </c>
      <c r="E171" s="707">
        <f>IF(+All!$F926="Virginia",+All!E926,IF(+All!$H926="Virginia",+All!E926,0))</f>
        <v>0</v>
      </c>
      <c r="F171" s="75">
        <f>IF(+All!$F926="Virginia",+All!F926,IF(+All!$H926="Virginia",+All!F926,0))</f>
        <v>0</v>
      </c>
      <c r="G171" s="95">
        <f>IF(+All!$F926="Virginia",+All!G926,IF(+All!$H926="Virginia",+All!G926,0))</f>
        <v>0</v>
      </c>
      <c r="H171" s="95">
        <f>IF(+All!$F926="Virginia",+All!H926,IF(+All!$H926="Virginia",+All!H926,0))</f>
        <v>0</v>
      </c>
      <c r="I171" s="76">
        <f>IF(+All!$F926="Virginia",+All!I926,IF(+All!$H926="Virginia",+All!I926,0))</f>
        <v>0</v>
      </c>
      <c r="J171" s="706">
        <f>IF(+All!$F926="Virginia",+All!J926,IF(+All!$H926="Virginia",+All!J926,0))</f>
        <v>0</v>
      </c>
      <c r="K171" s="707">
        <f>IF(+All!$F926="Virginia",+All!K926,IF(+All!$H926="Virginia",+All!K926,0))</f>
        <v>0</v>
      </c>
      <c r="L171" s="78">
        <f>IF(+All!$F926="Virginia",+All!L926,IF(+All!$H926="Virginia",+All!L926,0))</f>
        <v>0</v>
      </c>
      <c r="M171" s="79">
        <f>IF(+All!$F926="Virginia",+All!M926,IF(+All!$H926="Virginia",+All!M926,0))</f>
        <v>0</v>
      </c>
      <c r="N171" s="706">
        <f>IF(+All!$F926="Virginia",+All!N926,IF(+All!$H926="Virginia",+All!N926,0))</f>
        <v>0</v>
      </c>
      <c r="O171" s="708">
        <f>IF(+All!$F926="Virginia",+All!O926,IF(+All!$H926="Virginia",+All!O926,0))</f>
        <v>0</v>
      </c>
      <c r="P171" s="708">
        <f>IF(+All!$F926="Virginia",+All!P926,IF(+All!$H926="Virginia",+All!P926,0))</f>
        <v>0</v>
      </c>
      <c r="Q171" s="707">
        <f>IF(+All!$F926="Virginia",+All!Q926,IF(+All!$H926="Virginia",+All!Q926,0))</f>
        <v>0</v>
      </c>
      <c r="R171" s="706">
        <f>IF(+All!$F926="Virginia",+All!R926,IF(+All!$H926="Virginia",+All!R926,0))</f>
        <v>0</v>
      </c>
      <c r="S171" s="708">
        <f>IF(+All!$F926="Virginia",+All!S926,IF(+All!$H926="Virginia",+All!S926,0))</f>
        <v>0</v>
      </c>
      <c r="T171" s="706">
        <f>IF(+All!$F926="Virginia",+All!T926,IF(+All!$H926="Virginia",+All!T926,0))</f>
        <v>0</v>
      </c>
      <c r="U171" s="707">
        <f>IF(+All!$F926="Virginia",+All!U926,IF(+All!$H926="Virginia",+All!U926,0))</f>
        <v>0</v>
      </c>
    </row>
    <row r="172" spans="1:21" ht="15.75" customHeight="1" x14ac:dyDescent="0.8">
      <c r="A172" s="52"/>
      <c r="B172" s="53"/>
      <c r="C172" s="54"/>
      <c r="D172" s="55"/>
      <c r="E172" s="709"/>
      <c r="F172" s="1219" t="str">
        <f>H173</f>
        <v>Virginia Tech</v>
      </c>
      <c r="G172" s="1251"/>
      <c r="H172" s="1251"/>
      <c r="I172" s="1252"/>
      <c r="J172" s="705"/>
      <c r="K172" s="709"/>
      <c r="L172" s="58"/>
      <c r="M172" s="59"/>
      <c r="N172" s="705"/>
      <c r="O172" s="9"/>
      <c r="P172" s="9"/>
      <c r="Q172" s="709"/>
      <c r="R172" s="705"/>
      <c r="S172" s="9"/>
      <c r="T172" s="705"/>
      <c r="U172" s="709"/>
    </row>
    <row r="173" spans="1:21" ht="15.75" customHeight="1" x14ac:dyDescent="0.8">
      <c r="A173" s="70">
        <f>IF(+All!$F26="Virginia Tech",+All!A26,IF(+All!$H26="Virginia Tech",+All!A26,0))</f>
        <v>1</v>
      </c>
      <c r="B173" s="480" t="str">
        <f>IF(+All!$F26="Virginia Tech",+All!B26,IF(+All!$H26="Virginia Tech",+All!B26,0))</f>
        <v>Fri</v>
      </c>
      <c r="C173" s="72">
        <f>IF(+All!$F26="Virginia Tech",+All!C26,IF(+All!$H26="Virginia Tech",+All!C26,0))</f>
        <v>44442</v>
      </c>
      <c r="D173" s="73">
        <f>IF(+All!$F26="Virginia Tech",+All!D26,IF(+All!$H26="Virginia Tech",+All!D26,0))</f>
        <v>0.75</v>
      </c>
      <c r="E173" s="707" t="str">
        <f>IF(+All!$F26="Virginia Tech",+All!E26,IF(+All!$H26="Virginia Tech",+All!E26,0))</f>
        <v>ESPN</v>
      </c>
      <c r="F173" s="75" t="str">
        <f>IF(+All!$F26="Virginia Tech",+All!F26,IF(+All!$H26="Virginia Tech",+All!F26,0))</f>
        <v>North Carolina</v>
      </c>
      <c r="G173" s="76" t="str">
        <f>IF(+All!$F26="Virginia Tech",+All!G26,IF(+All!$H26="Virginia Tech",+All!G26,0))</f>
        <v>ACC</v>
      </c>
      <c r="H173" s="75" t="str">
        <f>IF(+All!$F26="Virginia Tech",+All!H26,IF(+All!$H26="Virginia Tech",+All!H26,0))</f>
        <v>Virginia Tech</v>
      </c>
      <c r="I173" s="76" t="str">
        <f>IF(+All!$F26="Virginia Tech",+All!I26,IF(+All!$H26="Virginia Tech",+All!I26,0))</f>
        <v>ACC</v>
      </c>
      <c r="J173" s="706" t="str">
        <f>IF(+All!$F26="Virginia Tech",+All!J26,IF(+All!$H26="Virginia Tech",+All!J26,0))</f>
        <v>North Carolina</v>
      </c>
      <c r="K173" s="707" t="str">
        <f>IF(+All!$F26="Virginia Tech",+All!K26,IF(+All!$H26="Virginia Tech",+All!K26,0))</f>
        <v>Virginia Tech</v>
      </c>
      <c r="L173" s="78">
        <f>IF(+All!$F26="Virginia Tech",+All!L26,IF(+All!$H26="Virginia Tech",+All!L26,0))</f>
        <v>5.5</v>
      </c>
      <c r="M173" s="79">
        <f>IF(+All!$F26="Virginia Tech",+All!M26,IF(+All!$H26="Virginia Tech",+All!M26,0))</f>
        <v>64.5</v>
      </c>
      <c r="N173" s="706" t="str">
        <f>IF(+All!$F26="Virginia Tech",+All!N26,IF(+All!$H26="Virginia Tech",+All!N26,0))</f>
        <v>Virginia Tech</v>
      </c>
      <c r="O173" s="708">
        <f>IF(+All!$F26="Virginia Tech",+All!O26,IF(+All!$H26="Virginia Tech",+All!O26,0))</f>
        <v>17</v>
      </c>
      <c r="P173" s="708" t="str">
        <f>IF(+All!$F26="Virginia Tech",+All!P26,IF(+All!$H26="Virginia Tech",+All!P26,0))</f>
        <v>North Carolina</v>
      </c>
      <c r="Q173" s="707">
        <f>IF(+All!$F26="Virginia Tech",+All!Q26,IF(+All!$H26="Virginia Tech",+All!Q26,0))</f>
        <v>10</v>
      </c>
      <c r="R173" s="706" t="str">
        <f>IF(+All!$F26="Virginia Tech",+All!R26,IF(+All!$H26="Virginia Tech",+All!R26,0))</f>
        <v>Virginia Tech</v>
      </c>
      <c r="S173" s="708" t="str">
        <f>IF(+All!$F26="Virginia Tech",+All!S26,IF(+All!$H26="Virginia Tech",+All!S26,0))</f>
        <v>North Carolina</v>
      </c>
      <c r="T173" s="706" t="str">
        <f>IF(+All!$F26="Virginia Tech",+All!T26,IF(+All!$H26="Virginia Tech",+All!T26,0))</f>
        <v>North Carolina</v>
      </c>
      <c r="U173" s="707" t="str">
        <f>IF(+All!$F26="Virginia Tech",+All!U26,IF(+All!$H26="Virginia Tech",+All!U26,0))</f>
        <v>L</v>
      </c>
    </row>
    <row r="174" spans="1:21" ht="15.75" customHeight="1" x14ac:dyDescent="0.8">
      <c r="A174" s="70">
        <f>IF(+All!$F112="Virginia Tech",+All!A112,IF(+All!$H112="Virginia Tech",+All!A112,0))</f>
        <v>2</v>
      </c>
      <c r="B174" s="480" t="str">
        <f>IF(+All!$F112="Virginia Tech",+All!B112,IF(+All!$H112="Virginia Tech",+All!B112,0))</f>
        <v>Sat</v>
      </c>
      <c r="C174" s="72">
        <f>IF(+All!$F112="Virginia Tech",+All!C112,IF(+All!$H112="Virginia Tech",+All!C112,0))</f>
        <v>44450</v>
      </c>
      <c r="D174" s="73">
        <f>IF(+All!$F112="Virginia Tech",+All!D112,IF(+All!$H112="Virginia Tech",+All!D112,0))</f>
        <v>0.58333333333333337</v>
      </c>
      <c r="E174" s="707" t="str">
        <f>IF(+All!$F112="Virginia Tech",+All!E112,IF(+All!$H112="Virginia Tech",+All!E112,0))</f>
        <v>ACC</v>
      </c>
      <c r="F174" s="75" t="str">
        <f>IF(+All!$F112="Virginia Tech",+All!F112,IF(+All!$H112="Virginia Tech",+All!F112,0))</f>
        <v>Middle Tenn St</v>
      </c>
      <c r="G174" s="76" t="str">
        <f>IF(+All!$F112="Virginia Tech",+All!G112,IF(+All!$H112="Virginia Tech",+All!G112,0))</f>
        <v>CUSA</v>
      </c>
      <c r="H174" s="75" t="str">
        <f>IF(+All!$F112="Virginia Tech",+All!H112,IF(+All!$H112="Virginia Tech",+All!H112,0))</f>
        <v>Virginia Tech</v>
      </c>
      <c r="I174" s="76" t="str">
        <f>IF(+All!$F112="Virginia Tech",+All!I112,IF(+All!$H112="Virginia Tech",+All!I112,0))</f>
        <v>ACC</v>
      </c>
      <c r="J174" s="706" t="str">
        <f>IF(+All!$F112="Virginia Tech",+All!J112,IF(+All!$H112="Virginia Tech",+All!J112,0))</f>
        <v>Virginia Tech</v>
      </c>
      <c r="K174" s="707" t="str">
        <f>IF(+All!$F112="Virginia Tech",+All!K112,IF(+All!$H112="Virginia Tech",+All!K112,0))</f>
        <v>Middle Tenn St</v>
      </c>
      <c r="L174" s="78">
        <f>IF(+All!$F112="Virginia Tech",+All!L112,IF(+All!$H112="Virginia Tech",+All!L112,0))</f>
        <v>20</v>
      </c>
      <c r="M174" s="79">
        <f>IF(+All!$F112="Virginia Tech",+All!M112,IF(+All!$H112="Virginia Tech",+All!M112,0))</f>
        <v>54</v>
      </c>
      <c r="N174" s="706" t="str">
        <f>IF(+All!$F112="Virginia Tech",+All!N112,IF(+All!$H112="Virginia Tech",+All!N112,0))</f>
        <v>Virginia Tech</v>
      </c>
      <c r="O174" s="708">
        <f>IF(+All!$F112="Virginia Tech",+All!O112,IF(+All!$H112="Virginia Tech",+All!O112,0))</f>
        <v>35</v>
      </c>
      <c r="P174" s="708" t="str">
        <f>IF(+All!$F112="Virginia Tech",+All!P112,IF(+All!$H112="Virginia Tech",+All!P112,0))</f>
        <v>Middle Tenn St</v>
      </c>
      <c r="Q174" s="707">
        <f>IF(+All!$F112="Virginia Tech",+All!Q112,IF(+All!$H112="Virginia Tech",+All!Q112,0))</f>
        <v>14</v>
      </c>
      <c r="R174" s="706" t="str">
        <f>IF(+All!$F112="Virginia Tech",+All!R112,IF(+All!$H112="Virginia Tech",+All!R112,0))</f>
        <v>Virginia Tech</v>
      </c>
      <c r="S174" s="708" t="str">
        <f>IF(+All!$F112="Virginia Tech",+All!S112,IF(+All!$H112="Virginia Tech",+All!S112,0))</f>
        <v>Middle Tenn St</v>
      </c>
      <c r="T174" s="706" t="str">
        <f>IF(+All!$F112="Virginia Tech",+All!T112,IF(+All!$H112="Virginia Tech",+All!T112,0))</f>
        <v>Virginia Tech</v>
      </c>
      <c r="U174" s="707" t="str">
        <f>IF(+All!$F112="Virginia Tech",+All!U112,IF(+All!$H112="Virginia Tech",+All!U112,0))</f>
        <v>W</v>
      </c>
    </row>
    <row r="175" spans="1:21" ht="15.75" customHeight="1" x14ac:dyDescent="0.8">
      <c r="A175" s="70">
        <f>IF(+All!$F204="Virginia Tech",+All!A204,IF(+All!$H204="Virginia Tech",+All!A204,0))</f>
        <v>3</v>
      </c>
      <c r="B175" s="480" t="str">
        <f>IF(+All!$F204="Virginia Tech",+All!B204,IF(+All!$H204="Virginia Tech",+All!B204,0))</f>
        <v>Sat</v>
      </c>
      <c r="C175" s="72">
        <f>IF(+All!$F204="Virginia Tech",+All!C204,IF(+All!$H204="Virginia Tech",+All!C204,0))</f>
        <v>44457</v>
      </c>
      <c r="D175" s="73">
        <f>IF(+All!$F204="Virginia Tech",+All!D204,IF(+All!$H204="Virginia Tech",+All!D204,0))</f>
        <v>0.5</v>
      </c>
      <c r="E175" s="707" t="str">
        <f>IF(+All!$F204="Virginia Tech",+All!E204,IF(+All!$H204="Virginia Tech",+All!E204,0))</f>
        <v>FS1</v>
      </c>
      <c r="F175" s="75" t="str">
        <f>IF(+All!$F204="Virginia Tech",+All!F204,IF(+All!$H204="Virginia Tech",+All!F204,0))</f>
        <v>Virginia Tech</v>
      </c>
      <c r="G175" s="76" t="str">
        <f>IF(+All!$F204="Virginia Tech",+All!G204,IF(+All!$H204="Virginia Tech",+All!G204,0))</f>
        <v>ACC</v>
      </c>
      <c r="H175" s="75" t="str">
        <f>IF(+All!$F204="Virginia Tech",+All!H204,IF(+All!$H204="Virginia Tech",+All!H204,0))</f>
        <v>West Virginia</v>
      </c>
      <c r="I175" s="76" t="str">
        <f>IF(+All!$F204="Virginia Tech",+All!I204,IF(+All!$H204="Virginia Tech",+All!I204,0))</f>
        <v>B12</v>
      </c>
      <c r="J175" s="706" t="str">
        <f>IF(+All!$F204="Virginia Tech",+All!J204,IF(+All!$H204="Virginia Tech",+All!J204,0))</f>
        <v>West Virginia</v>
      </c>
      <c r="K175" s="707" t="str">
        <f>IF(+All!$F204="Virginia Tech",+All!K204,IF(+All!$H204="Virginia Tech",+All!K204,0))</f>
        <v>Virginia Tech</v>
      </c>
      <c r="L175" s="78">
        <f>IF(+All!$F204="Virginia Tech",+All!L204,IF(+All!$H204="Virginia Tech",+All!L204,0))</f>
        <v>2.5</v>
      </c>
      <c r="M175" s="79">
        <f>IF(+All!$F204="Virginia Tech",+All!M204,IF(+All!$H204="Virginia Tech",+All!M204,0))</f>
        <v>50.5</v>
      </c>
      <c r="N175" s="706" t="str">
        <f>IF(+All!$F204="Virginia Tech",+All!N204,IF(+All!$H204="Virginia Tech",+All!N204,0))</f>
        <v>West Virginia</v>
      </c>
      <c r="O175" s="708">
        <f>IF(+All!$F204="Virginia Tech",+All!O204,IF(+All!$H204="Virginia Tech",+All!O204,0))</f>
        <v>27</v>
      </c>
      <c r="P175" s="708" t="str">
        <f>IF(+All!$F204="Virginia Tech",+All!P204,IF(+All!$H204="Virginia Tech",+All!P204,0))</f>
        <v>Virginia Tech</v>
      </c>
      <c r="Q175" s="707">
        <f>IF(+All!$F204="Virginia Tech",+All!Q204,IF(+All!$H204="Virginia Tech",+All!Q204,0))</f>
        <v>21</v>
      </c>
      <c r="R175" s="706" t="str">
        <f>IF(+All!$F204="Virginia Tech",+All!R204,IF(+All!$H204="Virginia Tech",+All!R204,0))</f>
        <v>West Virginia</v>
      </c>
      <c r="S175" s="708" t="str">
        <f>IF(+All!$F204="Virginia Tech",+All!S204,IF(+All!$H204="Virginia Tech",+All!S204,0))</f>
        <v>Virginia Tech</v>
      </c>
      <c r="T175" s="706" t="str">
        <f>IF(+All!$F204="Virginia Tech",+All!T204,IF(+All!$H204="Virginia Tech",+All!T204,0))</f>
        <v>West Virginia</v>
      </c>
      <c r="U175" s="707" t="str">
        <f>IF(+All!$F204="Virginia Tech",+All!U204,IF(+All!$H204="Virginia Tech",+All!U204,0))</f>
        <v>W</v>
      </c>
    </row>
    <row r="176" spans="1:21" ht="16" x14ac:dyDescent="0.8">
      <c r="A176" s="70">
        <f>IF(+All!$F274="Virginia Tech",+All!A274,IF(+All!$H274="Virginia Tech",+All!A274,0))</f>
        <v>4</v>
      </c>
      <c r="B176" s="480" t="str">
        <f>IF(+All!$F274="Virginia Tech",+All!B274,IF(+All!$H274="Virginia Tech",+All!B274,0))</f>
        <v>Sat</v>
      </c>
      <c r="C176" s="72">
        <f>IF(+All!$F274="Virginia Tech",+All!C274,IF(+All!$H274="Virginia Tech",+All!C274,0))</f>
        <v>44464</v>
      </c>
      <c r="D176" s="73">
        <f>IF(+All!$F274="Virginia Tech",+All!D274,IF(+All!$H274="Virginia Tech",+All!D274,0))</f>
        <v>0.5</v>
      </c>
      <c r="E176" s="707" t="str">
        <f>IF(+All!$F274="Virginia Tech",+All!E274,IF(+All!$H274="Virginia Tech",+All!E274,0))</f>
        <v>ACC</v>
      </c>
      <c r="F176" s="75" t="str">
        <f>IF(+All!$F274="Virginia Tech",+All!F274,IF(+All!$H274="Virginia Tech",+All!F274,0))</f>
        <v>1AA Richmond</v>
      </c>
      <c r="G176" s="76" t="str">
        <f>IF(+All!$F274="Virginia Tech",+All!G274,IF(+All!$H274="Virginia Tech",+All!G274,0))</f>
        <v>1AA</v>
      </c>
      <c r="H176" s="75" t="str">
        <f>IF(+All!$F274="Virginia Tech",+All!H274,IF(+All!$H274="Virginia Tech",+All!H274,0))</f>
        <v>Virginia Tech</v>
      </c>
      <c r="I176" s="76" t="str">
        <f>IF(+All!$F274="Virginia Tech",+All!I274,IF(+All!$H274="Virginia Tech",+All!I274,0))</f>
        <v>ACC</v>
      </c>
      <c r="J176" s="706">
        <f>IF(+All!$F274="Virginia Tech",+All!J274,IF(+All!$H274="Virginia Tech",+All!J274,0))</f>
        <v>0</v>
      </c>
      <c r="K176" s="707">
        <f>IF(+All!$F274="Virginia Tech",+All!K274,IF(+All!$H274="Virginia Tech",+All!K274,0))</f>
        <v>0</v>
      </c>
      <c r="L176" s="78">
        <f>IF(+All!$F274="Virginia Tech",+All!L274,IF(+All!$H274="Virginia Tech",+All!L274,0))</f>
        <v>0</v>
      </c>
      <c r="M176" s="79">
        <f>IF(+All!$F274="Virginia Tech",+All!M274,IF(+All!$H274="Virginia Tech",+All!M274,0))</f>
        <v>0</v>
      </c>
      <c r="N176" s="706" t="str">
        <f>IF(+All!$F274="Virginia Tech",+All!N274,IF(+All!$H274="Virginia Tech",+All!N274,0))</f>
        <v>Virginia Tech</v>
      </c>
      <c r="O176" s="708">
        <f>IF(+All!$F274="Virginia Tech",+All!O274,IF(+All!$H274="Virginia Tech",+All!O274,0))</f>
        <v>21</v>
      </c>
      <c r="P176" s="708" t="str">
        <f>IF(+All!$F274="Virginia Tech",+All!P274,IF(+All!$H274="Virginia Tech",+All!P274,0))</f>
        <v>1AA Richmond</v>
      </c>
      <c r="Q176" s="707">
        <f>IF(+All!$F274="Virginia Tech",+All!Q274,IF(+All!$H274="Virginia Tech",+All!Q274,0))</f>
        <v>10</v>
      </c>
      <c r="R176" s="706">
        <f>IF(+All!$F274="Virginia Tech",+All!R274,IF(+All!$H274="Virginia Tech",+All!R274,0))</f>
        <v>0</v>
      </c>
      <c r="S176" s="708">
        <f>IF(+All!$F274="Virginia Tech",+All!S274,IF(+All!$H274="Virginia Tech",+All!S274,0))</f>
        <v>0</v>
      </c>
      <c r="T176" s="706">
        <f>IF(+All!$F274="Virginia Tech",+All!T274,IF(+All!$H274="Virginia Tech",+All!T274,0))</f>
        <v>0</v>
      </c>
      <c r="U176" s="707">
        <f>IF(+All!$F274="Virginia Tech",+All!U274,IF(+All!$H274="Virginia Tech",+All!U274,0))</f>
        <v>0</v>
      </c>
    </row>
    <row r="177" spans="1:21" ht="16" x14ac:dyDescent="0.8">
      <c r="A177" s="70">
        <f>IF(+All!$F395="Virginia Tech",+All!A395,IF(+All!$H395="Virginia Tech",+All!A395,0))</f>
        <v>5</v>
      </c>
      <c r="B177" s="480" t="str">
        <f>IF(+All!$F395="Virginia Tech",+All!B395,IF(+All!$H395="Virginia Tech",+All!B395,0))</f>
        <v>Sat</v>
      </c>
      <c r="C177" s="72">
        <f>IF(+All!$F395="Virginia Tech",+All!C395,IF(+All!$H395="Virginia Tech",+All!C395,0))</f>
        <v>44471</v>
      </c>
      <c r="D177" s="73">
        <f>IF(+All!$F395="Virginia Tech",+All!D395,IF(+All!$H395="Virginia Tech",+All!D395,0))</f>
        <v>0</v>
      </c>
      <c r="E177" s="707">
        <f>IF(+All!$F395="Virginia Tech",+All!E395,IF(+All!$H395="Virginia Tech",+All!E395,0))</f>
        <v>0</v>
      </c>
      <c r="F177" s="75" t="str">
        <f>IF(+All!$F395="Virginia Tech",+All!F395,IF(+All!$H395="Virginia Tech",+All!F395,0))</f>
        <v>Virginia Tech</v>
      </c>
      <c r="G177" s="76" t="str">
        <f>IF(+All!$F395="Virginia Tech",+All!G395,IF(+All!$H395="Virginia Tech",+All!G395,0))</f>
        <v>ACC</v>
      </c>
      <c r="H177" s="75" t="str">
        <f>IF(+All!$F395="Virginia Tech",+All!H395,IF(+All!$H395="Virginia Tech",+All!H395,0))</f>
        <v>Open</v>
      </c>
      <c r="I177" s="76" t="str">
        <f>IF(+All!$F395="Virginia Tech",+All!I395,IF(+All!$H395="Virginia Tech",+All!I395,0))</f>
        <v>ZZZ</v>
      </c>
      <c r="J177" s="706">
        <f>IF(+All!$F395="Virginia Tech",+All!J395,IF(+All!$H395="Virginia Tech",+All!J395,0))</f>
        <v>0</v>
      </c>
      <c r="K177" s="707" t="str">
        <f>IF(+All!$F395="Virginia Tech",+All!K395,IF(+All!$H395="Virginia Tech",+All!K395,0))</f>
        <v>Virginia Tech</v>
      </c>
      <c r="L177" s="78">
        <f>IF(+All!$F395="Virginia Tech",+All!L395,IF(+All!$H395="Virginia Tech",+All!L395,0))</f>
        <v>0</v>
      </c>
      <c r="M177" s="79">
        <f>IF(+All!$F395="Virginia Tech",+All!M395,IF(+All!$H395="Virginia Tech",+All!M395,0))</f>
        <v>0</v>
      </c>
      <c r="N177" s="706">
        <f>IF(+All!$F395="Virginia Tech",+All!N395,IF(+All!$H395="Virginia Tech",+All!N395,0))</f>
        <v>0</v>
      </c>
      <c r="O177" s="708">
        <f>IF(+All!$F395="Virginia Tech",+All!O395,IF(+All!$H395="Virginia Tech",+All!O395,0))</f>
        <v>0</v>
      </c>
      <c r="P177" s="708">
        <f>IF(+All!$F395="Virginia Tech",+All!P395,IF(+All!$H395="Virginia Tech",+All!P395,0))</f>
        <v>0</v>
      </c>
      <c r="Q177" s="707">
        <f>IF(+All!$F395="Virginia Tech",+All!Q395,IF(+All!$H395="Virginia Tech",+All!Q395,0))</f>
        <v>0</v>
      </c>
      <c r="R177" s="706">
        <f>IF(+All!$F395="Virginia Tech",+All!R395,IF(+All!$H395="Virginia Tech",+All!R395,0))</f>
        <v>0</v>
      </c>
      <c r="S177" s="708">
        <f>IF(+All!$F395="Virginia Tech",+All!S395,IF(+All!$H395="Virginia Tech",+All!S395,0))</f>
        <v>0</v>
      </c>
      <c r="T177" s="706">
        <f>IF(+All!$F395="Virginia Tech",+All!T395,IF(+All!$H395="Virginia Tech",+All!T395,0))</f>
        <v>0</v>
      </c>
      <c r="U177" s="707">
        <f>IF(+All!$F395="Virginia Tech",+All!U395,IF(+All!$H395="Virginia Tech",+All!U395,0))</f>
        <v>0</v>
      </c>
    </row>
    <row r="178" spans="1:21" ht="16" x14ac:dyDescent="0.8">
      <c r="A178" s="70">
        <f>IF(+All!$F409="Virginia Tech",+All!A409,IF(+All!$H409="Virginia Tech",+All!A409,0))</f>
        <v>6</v>
      </c>
      <c r="B178" s="480" t="str">
        <f>IF(+All!$F409="Virginia Tech",+All!B409,IF(+All!$H409="Virginia Tech",+All!B409,0))</f>
        <v>Sat</v>
      </c>
      <c r="C178" s="72">
        <f>IF(+All!$F409="Virginia Tech",+All!C409,IF(+All!$H409="Virginia Tech",+All!C409,0))</f>
        <v>44478</v>
      </c>
      <c r="D178" s="73">
        <f>IF(+All!$F409="Virginia Tech",+All!D409,IF(+All!$H409="Virginia Tech",+All!D409,0))</f>
        <v>0.8125</v>
      </c>
      <c r="E178" s="707" t="str">
        <f>IF(+All!$F409="Virginia Tech",+All!E409,IF(+All!$H409="Virginia Tech",+All!E409,0))</f>
        <v>ACC</v>
      </c>
      <c r="F178" s="75" t="str">
        <f>IF(+All!$F409="Virginia Tech",+All!F409,IF(+All!$H409="Virginia Tech",+All!F409,0))</f>
        <v>Notre Dame</v>
      </c>
      <c r="G178" s="76" t="str">
        <f>IF(+All!$F409="Virginia Tech",+All!G409,IF(+All!$H409="Virginia Tech",+All!G409,0))</f>
        <v>Ind</v>
      </c>
      <c r="H178" s="75" t="str">
        <f>IF(+All!$F409="Virginia Tech",+All!H409,IF(+All!$H409="Virginia Tech",+All!H409,0))</f>
        <v>Virginia Tech</v>
      </c>
      <c r="I178" s="76" t="str">
        <f>IF(+All!$F409="Virginia Tech",+All!I409,IF(+All!$H409="Virginia Tech",+All!I409,0))</f>
        <v>ACC</v>
      </c>
      <c r="J178" s="706" t="str">
        <f>IF(+All!$F409="Virginia Tech",+All!J409,IF(+All!$H409="Virginia Tech",+All!J409,0))</f>
        <v>Notre Dame</v>
      </c>
      <c r="K178" s="707" t="str">
        <f>IF(+All!$F409="Virginia Tech",+All!K409,IF(+All!$H409="Virginia Tech",+All!K409,0))</f>
        <v>Virginia Tech</v>
      </c>
      <c r="L178" s="78">
        <f>IF(+All!$F409="Virginia Tech",+All!L409,IF(+All!$H409="Virginia Tech",+All!L409,0))</f>
        <v>1</v>
      </c>
      <c r="M178" s="79">
        <f>IF(+All!$F409="Virginia Tech",+All!M409,IF(+All!$H409="Virginia Tech",+All!M409,0))</f>
        <v>47</v>
      </c>
      <c r="N178" s="706" t="str">
        <f>IF(+All!$F409="Virginia Tech",+All!N409,IF(+All!$H409="Virginia Tech",+All!N409,0))</f>
        <v>Notre Dame</v>
      </c>
      <c r="O178" s="708">
        <f>IF(+All!$F409="Virginia Tech",+All!O409,IF(+All!$H409="Virginia Tech",+All!O409,0))</f>
        <v>32</v>
      </c>
      <c r="P178" s="708" t="str">
        <f>IF(+All!$F409="Virginia Tech",+All!P409,IF(+All!$H409="Virginia Tech",+All!P409,0))</f>
        <v>Virginia Tech</v>
      </c>
      <c r="Q178" s="707">
        <f>IF(+All!$F409="Virginia Tech",+All!Q409,IF(+All!$H409="Virginia Tech",+All!Q409,0))</f>
        <v>29</v>
      </c>
      <c r="R178" s="706" t="str">
        <f>IF(+All!$F409="Virginia Tech",+All!R409,IF(+All!$H409="Virginia Tech",+All!R409,0))</f>
        <v>Notre Dame</v>
      </c>
      <c r="S178" s="708" t="str">
        <f>IF(+All!$F409="Virginia Tech",+All!S409,IF(+All!$H409="Virginia Tech",+All!S409,0))</f>
        <v>Virginia Tech</v>
      </c>
      <c r="T178" s="706" t="str">
        <f>IF(+All!$F409="Virginia Tech",+All!T409,IF(+All!$H409="Virginia Tech",+All!T409,0))</f>
        <v>Virginia Tech</v>
      </c>
      <c r="U178" s="707" t="str">
        <f>IF(+All!$F409="Virginia Tech",+All!U409,IF(+All!$H409="Virginia Tech",+All!U409,0))</f>
        <v>L</v>
      </c>
    </row>
    <row r="179" spans="1:21" ht="16" x14ac:dyDescent="0.8">
      <c r="A179" s="70">
        <f>IF(+All!$F488="Virginia Tech",+All!A488,IF(+All!$H488="Virginia Tech",+All!A488,0))</f>
        <v>7</v>
      </c>
      <c r="B179" s="480" t="str">
        <f>IF(+All!$F488="Virginia Tech",+All!B488,IF(+All!$H488="Virginia Tech",+All!B488,0))</f>
        <v>Sat</v>
      </c>
      <c r="C179" s="72">
        <f>IF(+All!$F488="Virginia Tech",+All!C488,IF(+All!$H488="Virginia Tech",+All!C488,0))</f>
        <v>44485</v>
      </c>
      <c r="D179" s="73">
        <f>IF(+All!$F488="Virginia Tech",+All!D488,IF(+All!$H488="Virginia Tech",+All!D488,0))</f>
        <v>0.64583333333333337</v>
      </c>
      <c r="E179" s="707" t="str">
        <f>IF(+All!$F488="Virginia Tech",+All!E488,IF(+All!$H488="Virginia Tech",+All!E488,0))</f>
        <v>ESPN2</v>
      </c>
      <c r="F179" s="75" t="str">
        <f>IF(+All!$F488="Virginia Tech",+All!F488,IF(+All!$H488="Virginia Tech",+All!F488,0))</f>
        <v>Pittsburgh</v>
      </c>
      <c r="G179" s="76" t="str">
        <f>IF(+All!$F488="Virginia Tech",+All!G488,IF(+All!$H488="Virginia Tech",+All!G488,0))</f>
        <v>ACC</v>
      </c>
      <c r="H179" s="75" t="str">
        <f>IF(+All!$F488="Virginia Tech",+All!H488,IF(+All!$H488="Virginia Tech",+All!H488,0))</f>
        <v>Virginia Tech</v>
      </c>
      <c r="I179" s="76" t="str">
        <f>IF(+All!$F488="Virginia Tech",+All!I488,IF(+All!$H488="Virginia Tech",+All!I488,0))</f>
        <v>ACC</v>
      </c>
      <c r="J179" s="706" t="str">
        <f>IF(+All!$F488="Virginia Tech",+All!J488,IF(+All!$H488="Virginia Tech",+All!J488,0))</f>
        <v>Pittsburgh</v>
      </c>
      <c r="K179" s="707" t="str">
        <f>IF(+All!$F488="Virginia Tech",+All!K488,IF(+All!$H488="Virginia Tech",+All!K488,0))</f>
        <v>Virginia Tech</v>
      </c>
      <c r="L179" s="78">
        <f>IF(+All!$F488="Virginia Tech",+All!L488,IF(+All!$H488="Virginia Tech",+All!L488,0))</f>
        <v>5</v>
      </c>
      <c r="M179" s="79">
        <f>IF(+All!$F488="Virginia Tech",+All!M488,IF(+All!$H488="Virginia Tech",+All!M488,0))</f>
        <v>57.5</v>
      </c>
      <c r="N179" s="706" t="str">
        <f>IF(+All!$F488="Virginia Tech",+All!N488,IF(+All!$H488="Virginia Tech",+All!N488,0))</f>
        <v>Pittsburgh</v>
      </c>
      <c r="O179" s="708">
        <f>IF(+All!$F488="Virginia Tech",+All!O488,IF(+All!$H488="Virginia Tech",+All!O488,0))</f>
        <v>28</v>
      </c>
      <c r="P179" s="708" t="str">
        <f>IF(+All!$F488="Virginia Tech",+All!P488,IF(+All!$H488="Virginia Tech",+All!P488,0))</f>
        <v>Virginia Tech</v>
      </c>
      <c r="Q179" s="707">
        <f>IF(+All!$F488="Virginia Tech",+All!Q488,IF(+All!$H488="Virginia Tech",+All!Q488,0))</f>
        <v>7</v>
      </c>
      <c r="R179" s="706" t="str">
        <f>IF(+All!$F488="Virginia Tech",+All!R488,IF(+All!$H488="Virginia Tech",+All!R488,0))</f>
        <v>Pittsburgh</v>
      </c>
      <c r="S179" s="708" t="str">
        <f>IF(+All!$F488="Virginia Tech",+All!S488,IF(+All!$H488="Virginia Tech",+All!S488,0))</f>
        <v>Virginia Tech</v>
      </c>
      <c r="T179" s="706" t="str">
        <f>IF(+All!$F488="Virginia Tech",+All!T488,IF(+All!$H488="Virginia Tech",+All!T488,0))</f>
        <v>Virginia Tech</v>
      </c>
      <c r="U179" s="707" t="str">
        <f>IF(+All!$F488="Virginia Tech",+All!U488,IF(+All!$H488="Virginia Tech",+All!U488,0))</f>
        <v>L</v>
      </c>
    </row>
    <row r="180" spans="1:21" ht="16" x14ac:dyDescent="0.8">
      <c r="A180" s="70">
        <f>IF(+All!$F572="Virginia Tech",+All!A572,IF(+All!$H572="Virginia Tech",+All!A572,0))</f>
        <v>8</v>
      </c>
      <c r="B180" s="480" t="str">
        <f>IF(+All!$F572="Virginia Tech",+All!B572,IF(+All!$H572="Virginia Tech",+All!B572,0))</f>
        <v>Sat</v>
      </c>
      <c r="C180" s="72">
        <f>IF(+All!$F572="Virginia Tech",+All!C572,IF(+All!$H572="Virginia Tech",+All!C572,0))</f>
        <v>44492</v>
      </c>
      <c r="D180" s="73">
        <f>IF(+All!$F572="Virginia Tech",+All!D572,IF(+All!$H572="Virginia Tech",+All!D572,0))</f>
        <v>0.5</v>
      </c>
      <c r="E180" s="707" t="str">
        <f>IF(+All!$F572="Virginia Tech",+All!E572,IF(+All!$H572="Virginia Tech",+All!E572,0))</f>
        <v>ACC</v>
      </c>
      <c r="F180" s="75" t="str">
        <f>IF(+All!$F572="Virginia Tech",+All!F572,IF(+All!$H572="Virginia Tech",+All!F572,0))</f>
        <v>Syracuse</v>
      </c>
      <c r="G180" s="76" t="str">
        <f>IF(+All!$F572="Virginia Tech",+All!G572,IF(+All!$H572="Virginia Tech",+All!G572,0))</f>
        <v>ACC</v>
      </c>
      <c r="H180" s="75" t="str">
        <f>IF(+All!$F572="Virginia Tech",+All!H572,IF(+All!$H572="Virginia Tech",+All!H572,0))</f>
        <v>Virginia Tech</v>
      </c>
      <c r="I180" s="76" t="str">
        <f>IF(+All!$F572="Virginia Tech",+All!I572,IF(+All!$H572="Virginia Tech",+All!I572,0))</f>
        <v>ACC</v>
      </c>
      <c r="J180" s="706" t="str">
        <f>IF(+All!$F572="Virginia Tech",+All!J572,IF(+All!$H572="Virginia Tech",+All!J572,0))</f>
        <v>Virginia Tech</v>
      </c>
      <c r="K180" s="707" t="str">
        <f>IF(+All!$F572="Virginia Tech",+All!K572,IF(+All!$H572="Virginia Tech",+All!K572,0))</f>
        <v>Syracuse</v>
      </c>
      <c r="L180" s="78">
        <f>IF(+All!$F572="Virginia Tech",+All!L572,IF(+All!$H572="Virginia Tech",+All!L572,0))</f>
        <v>3.5</v>
      </c>
      <c r="M180" s="79">
        <f>IF(+All!$F572="Virginia Tech",+All!M572,IF(+All!$H572="Virginia Tech",+All!M572,0))</f>
        <v>45.5</v>
      </c>
      <c r="N180" s="706" t="str">
        <f>IF(+All!$F572="Virginia Tech",+All!N572,IF(+All!$H572="Virginia Tech",+All!N572,0))</f>
        <v>Syracuse</v>
      </c>
      <c r="O180" s="708">
        <f>IF(+All!$F572="Virginia Tech",+All!O572,IF(+All!$H572="Virginia Tech",+All!O572,0))</f>
        <v>41</v>
      </c>
      <c r="P180" s="708" t="str">
        <f>IF(+All!$F572="Virginia Tech",+All!P572,IF(+All!$H572="Virginia Tech",+All!P572,0))</f>
        <v>Virginia Tech</v>
      </c>
      <c r="Q180" s="707">
        <f>IF(+All!$F572="Virginia Tech",+All!Q572,IF(+All!$H572="Virginia Tech",+All!Q572,0))</f>
        <v>36</v>
      </c>
      <c r="R180" s="706" t="str">
        <f>IF(+All!$F572="Virginia Tech",+All!R572,IF(+All!$H572="Virginia Tech",+All!R572,0))</f>
        <v>Syracuse</v>
      </c>
      <c r="S180" s="708" t="str">
        <f>IF(+All!$F572="Virginia Tech",+All!S572,IF(+All!$H572="Virginia Tech",+All!S572,0))</f>
        <v>Virginia Tech</v>
      </c>
      <c r="T180" s="706" t="str">
        <f>IF(+All!$F572="Virginia Tech",+All!T572,IF(+All!$H572="Virginia Tech",+All!T572,0))</f>
        <v>Virginia Tech</v>
      </c>
      <c r="U180" s="707" t="str">
        <f>IF(+All!$F572="Virginia Tech",+All!U572,IF(+All!$H572="Virginia Tech",+All!U572,0))</f>
        <v>L</v>
      </c>
    </row>
    <row r="181" spans="1:21" ht="16" x14ac:dyDescent="0.8">
      <c r="A181" s="70">
        <f>IF(+All!$F640="Virginia Tech",+All!A640,IF(+All!$H640="Virginia Tech",+All!A640,0))</f>
        <v>9</v>
      </c>
      <c r="B181" s="480" t="str">
        <f>IF(+All!$F640="Virginia Tech",+All!B640,IF(+All!$H640="Virginia Tech",+All!B640,0))</f>
        <v>Sat</v>
      </c>
      <c r="C181" s="72">
        <f>IF(+All!$F640="Virginia Tech",+All!C640,IF(+All!$H640="Virginia Tech",+All!C640,0))</f>
        <v>44499</v>
      </c>
      <c r="D181" s="73">
        <f>IF(+All!$F640="Virginia Tech",+All!D640,IF(+All!$H640="Virginia Tech",+All!D640,0))</f>
        <v>0.5</v>
      </c>
      <c r="E181" s="707" t="str">
        <f>IF(+All!$F640="Virginia Tech",+All!E640,IF(+All!$H640="Virginia Tech",+All!E640,0))</f>
        <v>espn3</v>
      </c>
      <c r="F181" s="75" t="str">
        <f>IF(+All!$F640="Virginia Tech",+All!F640,IF(+All!$H640="Virginia Tech",+All!F640,0))</f>
        <v>Virginia Tech</v>
      </c>
      <c r="G181" s="76" t="str">
        <f>IF(+All!$F640="Virginia Tech",+All!G640,IF(+All!$H640="Virginia Tech",+All!G640,0))</f>
        <v>ACC</v>
      </c>
      <c r="H181" s="75" t="str">
        <f>IF(+All!$F640="Virginia Tech",+All!H640,IF(+All!$H640="Virginia Tech",+All!H640,0))</f>
        <v>Georgia Tech</v>
      </c>
      <c r="I181" s="76" t="str">
        <f>IF(+All!$F640="Virginia Tech",+All!I640,IF(+All!$H640="Virginia Tech",+All!I640,0))</f>
        <v>ACC</v>
      </c>
      <c r="J181" s="706" t="str">
        <f>IF(+All!$F640="Virginia Tech",+All!J640,IF(+All!$H640="Virginia Tech",+All!J640,0))</f>
        <v>Georgia Tech</v>
      </c>
      <c r="K181" s="707" t="str">
        <f>IF(+All!$F640="Virginia Tech",+All!K640,IF(+All!$H640="Virginia Tech",+All!K640,0))</f>
        <v>Virginia Tech</v>
      </c>
      <c r="L181" s="78">
        <f>IF(+All!$F640="Virginia Tech",+All!L640,IF(+All!$H640="Virginia Tech",+All!L640,0))</f>
        <v>4</v>
      </c>
      <c r="M181" s="79">
        <f>IF(+All!$F640="Virginia Tech",+All!M640,IF(+All!$H640="Virginia Tech",+All!M640,0))</f>
        <v>55.5</v>
      </c>
      <c r="N181" s="706" t="str">
        <f>IF(+All!$F640="Virginia Tech",+All!N640,IF(+All!$H640="Virginia Tech",+All!N640,0))</f>
        <v>Virginia Tech</v>
      </c>
      <c r="O181" s="708">
        <f>IF(+All!$F640="Virginia Tech",+All!O640,IF(+All!$H640="Virginia Tech",+All!O640,0))</f>
        <v>26</v>
      </c>
      <c r="P181" s="708" t="str">
        <f>IF(+All!$F640="Virginia Tech",+All!P640,IF(+All!$H640="Virginia Tech",+All!P640,0))</f>
        <v>Georgia Tech</v>
      </c>
      <c r="Q181" s="707">
        <f>IF(+All!$F640="Virginia Tech",+All!Q640,IF(+All!$H640="Virginia Tech",+All!Q640,0))</f>
        <v>17</v>
      </c>
      <c r="R181" s="706" t="str">
        <f>IF(+All!$F640="Virginia Tech",+All!R640,IF(+All!$H640="Virginia Tech",+All!R640,0))</f>
        <v>Virginia Tech</v>
      </c>
      <c r="S181" s="708" t="str">
        <f>IF(+All!$F640="Virginia Tech",+All!S640,IF(+All!$H640="Virginia Tech",+All!S640,0))</f>
        <v>Georgia Tech</v>
      </c>
      <c r="T181" s="706" t="str">
        <f>IF(+All!$F640="Virginia Tech",+All!T640,IF(+All!$H640="Virginia Tech",+All!T640,0))</f>
        <v>Georgia Tech</v>
      </c>
      <c r="U181" s="707" t="str">
        <f>IF(+All!$F640="Virginia Tech",+All!U640,IF(+All!$H640="Virginia Tech",+All!U640,0))</f>
        <v>L</v>
      </c>
    </row>
    <row r="182" spans="1:21" ht="15.75" customHeight="1" x14ac:dyDescent="0.8">
      <c r="A182" s="70">
        <f>IF(+All!$F714="Virginia Tech",+All!A714,IF(+All!$H714="Virginia Tech",+All!A714,0))</f>
        <v>10</v>
      </c>
      <c r="B182" s="480" t="str">
        <f>IF(+All!$F714="Virginia Tech",+All!B714,IF(+All!$H714="Virginia Tech",+All!B714,0))</f>
        <v>Fri</v>
      </c>
      <c r="C182" s="72">
        <f>IF(+All!$F714="Virginia Tech",+All!C714,IF(+All!$H714="Virginia Tech",+All!C714,0))</f>
        <v>44505</v>
      </c>
      <c r="D182" s="73">
        <f>IF(+All!$F714="Virginia Tech",+All!D714,IF(+All!$H714="Virginia Tech",+All!D714,0))</f>
        <v>0.8125</v>
      </c>
      <c r="E182" s="707" t="str">
        <f>IF(+All!$F714="Virginia Tech",+All!E714,IF(+All!$H714="Virginia Tech",+All!E714,0))</f>
        <v>ESPN2</v>
      </c>
      <c r="F182" s="75" t="str">
        <f>IF(+All!$F714="Virginia Tech",+All!F714,IF(+All!$H714="Virginia Tech",+All!F714,0))</f>
        <v>Virginia Tech</v>
      </c>
      <c r="G182" s="76" t="str">
        <f>IF(+All!$F714="Virginia Tech",+All!G714,IF(+All!$H714="Virginia Tech",+All!G714,0))</f>
        <v>ACC</v>
      </c>
      <c r="H182" s="75" t="str">
        <f>IF(+All!$F714="Virginia Tech",+All!H714,IF(+All!$H714="Virginia Tech",+All!H714,0))</f>
        <v>Boston College</v>
      </c>
      <c r="I182" s="76" t="str">
        <f>IF(+All!$F714="Virginia Tech",+All!I714,IF(+All!$H714="Virginia Tech",+All!I714,0))</f>
        <v>ACC</v>
      </c>
      <c r="J182" s="706" t="str">
        <f>IF(+All!$F714="Virginia Tech",+All!J714,IF(+All!$H714="Virginia Tech",+All!J714,0))</f>
        <v>Virginia Tech</v>
      </c>
      <c r="K182" s="707" t="str">
        <f>IF(+All!$F714="Virginia Tech",+All!K714,IF(+All!$H714="Virginia Tech",+All!K714,0))</f>
        <v>Boston College</v>
      </c>
      <c r="L182" s="78">
        <f>IF(+All!$F714="Virginia Tech",+All!L714,IF(+All!$H714="Virginia Tech",+All!L714,0))</f>
        <v>3</v>
      </c>
      <c r="M182" s="79">
        <f>IF(+All!$F714="Virginia Tech",+All!M714,IF(+All!$H714="Virginia Tech",+All!M714,0))</f>
        <v>46.5</v>
      </c>
      <c r="N182" s="706" t="str">
        <f>IF(+All!$F714="Virginia Tech",+All!N714,IF(+All!$H714="Virginia Tech",+All!N714,0))</f>
        <v>Boston College</v>
      </c>
      <c r="O182" s="708">
        <f>IF(+All!$F714="Virginia Tech",+All!O714,IF(+All!$H714="Virginia Tech",+All!O714,0))</f>
        <v>17</v>
      </c>
      <c r="P182" s="708" t="str">
        <f>IF(+All!$F714="Virginia Tech",+All!P714,IF(+All!$H714="Virginia Tech",+All!P714,0))</f>
        <v>Virginia Tech</v>
      </c>
      <c r="Q182" s="707">
        <f>IF(+All!$F714="Virginia Tech",+All!Q714,IF(+All!$H714="Virginia Tech",+All!Q714,0))</f>
        <v>3</v>
      </c>
      <c r="R182" s="706" t="str">
        <f>IF(+All!$F714="Virginia Tech",+All!R714,IF(+All!$H714="Virginia Tech",+All!R714,0))</f>
        <v>Boston College</v>
      </c>
      <c r="S182" s="708" t="str">
        <f>IF(+All!$F714="Virginia Tech",+All!S714,IF(+All!$H714="Virginia Tech",+All!S714,0))</f>
        <v>Virginia Tech</v>
      </c>
      <c r="T182" s="706" t="str">
        <f>IF(+All!$F714="Virginia Tech",+All!T714,IF(+All!$H714="Virginia Tech",+All!T714,0))</f>
        <v>Boston College</v>
      </c>
      <c r="U182" s="707" t="str">
        <f>IF(+All!$F714="Virginia Tech",+All!U714,IF(+All!$H714="Virginia Tech",+All!U714,0))</f>
        <v>W</v>
      </c>
    </row>
    <row r="183" spans="1:21" ht="16" x14ac:dyDescent="0.8">
      <c r="A183" s="70">
        <f>IF(+All!$F798="Virginia Tech",+All!A798,IF(+All!$H798="Virginia Tech",+All!A798,0))</f>
        <v>11</v>
      </c>
      <c r="B183" s="480" t="str">
        <f>IF(+All!$F798="Virginia Tech",+All!B798,IF(+All!$H798="Virginia Tech",+All!B798,0))</f>
        <v>Sat</v>
      </c>
      <c r="C183" s="72">
        <f>IF(+All!$F798="Virginia Tech",+All!C798,IF(+All!$H798="Virginia Tech",+All!C798,0))</f>
        <v>44513</v>
      </c>
      <c r="D183" s="73">
        <f>IF(+All!$F798="Virginia Tech",+All!D798,IF(+All!$H798="Virginia Tech",+All!D798,0))</f>
        <v>0.64583333333333337</v>
      </c>
      <c r="E183" s="707" t="str">
        <f>IF(+All!$F798="Virginia Tech",+All!E798,IF(+All!$H798="Virginia Tech",+All!E798,0))</f>
        <v>ACC</v>
      </c>
      <c r="F183" s="75" t="str">
        <f>IF(+All!$F798="Virginia Tech",+All!F798,IF(+All!$H798="Virginia Tech",+All!F798,0))</f>
        <v>Duke</v>
      </c>
      <c r="G183" s="76" t="str">
        <f>IF(+All!$F798="Virginia Tech",+All!G798,IF(+All!$H798="Virginia Tech",+All!G798,0))</f>
        <v>ACC</v>
      </c>
      <c r="H183" s="75" t="str">
        <f>IF(+All!$F798="Virginia Tech",+All!H798,IF(+All!$H798="Virginia Tech",+All!H798,0))</f>
        <v>Virginia Tech</v>
      </c>
      <c r="I183" s="76" t="str">
        <f>IF(+All!$F798="Virginia Tech",+All!I798,IF(+All!$H798="Virginia Tech",+All!I798,0))</f>
        <v>ACC</v>
      </c>
      <c r="J183" s="706" t="str">
        <f>IF(+All!$F798="Virginia Tech",+All!J798,IF(+All!$H798="Virginia Tech",+All!J798,0))</f>
        <v>Virginia Tech</v>
      </c>
      <c r="K183" s="707" t="str">
        <f>IF(+All!$F798="Virginia Tech",+All!K798,IF(+All!$H798="Virginia Tech",+All!K798,0))</f>
        <v>Duke</v>
      </c>
      <c r="L183" s="78">
        <f>IF(+All!$F798="Virginia Tech",+All!L798,IF(+All!$H798="Virginia Tech",+All!L798,0))</f>
        <v>11</v>
      </c>
      <c r="M183" s="79">
        <f>IF(+All!$F798="Virginia Tech",+All!M798,IF(+All!$H798="Virginia Tech",+All!M798,0))</f>
        <v>48.5</v>
      </c>
      <c r="N183" s="706" t="str">
        <f>IF(+All!$F798="Virginia Tech",+All!N798,IF(+All!$H798="Virginia Tech",+All!N798,0))</f>
        <v>Virginia Tech</v>
      </c>
      <c r="O183" s="708">
        <f>IF(+All!$F798="Virginia Tech",+All!O798,IF(+All!$H798="Virginia Tech",+All!O798,0))</f>
        <v>48</v>
      </c>
      <c r="P183" s="708" t="str">
        <f>IF(+All!$F798="Virginia Tech",+All!P798,IF(+All!$H798="Virginia Tech",+All!P798,0))</f>
        <v>Duke</v>
      </c>
      <c r="Q183" s="707">
        <f>IF(+All!$F798="Virginia Tech",+All!Q798,IF(+All!$H798="Virginia Tech",+All!Q798,0))</f>
        <v>17</v>
      </c>
      <c r="R183" s="706" t="str">
        <f>IF(+All!$F798="Virginia Tech",+All!R798,IF(+All!$H798="Virginia Tech",+All!R798,0))</f>
        <v>Virginia Tech</v>
      </c>
      <c r="S183" s="708" t="str">
        <f>IF(+All!$F798="Virginia Tech",+All!S798,IF(+All!$H798="Virginia Tech",+All!S798,0))</f>
        <v>Duke</v>
      </c>
      <c r="T183" s="706" t="str">
        <f>IF(+All!$F798="Virginia Tech",+All!T798,IF(+All!$H798="Virginia Tech",+All!T798,0))</f>
        <v>Virginia Tech</v>
      </c>
      <c r="U183" s="707" t="str">
        <f>IF(+All!$F798="Virginia Tech",+All!U798,IF(+All!$H798="Virginia Tech",+All!U798,0))</f>
        <v>W</v>
      </c>
    </row>
    <row r="184" spans="1:21" ht="16" x14ac:dyDescent="0.8">
      <c r="A184" s="70">
        <f>IF(+All!$F865="Virginia Tech",+All!A865,IF(+All!$H865="Virginia Tech",+All!A865,0))</f>
        <v>12</v>
      </c>
      <c r="B184" s="480" t="str">
        <f>IF(+All!$F865="Virginia Tech",+All!B865,IF(+All!$H865="Virginia Tech",+All!B865,0))</f>
        <v>Sat</v>
      </c>
      <c r="C184" s="72">
        <f>IF(+All!$F865="Virginia Tech",+All!C865,IF(+All!$H865="Virginia Tech",+All!C865,0))</f>
        <v>44520</v>
      </c>
      <c r="D184" s="73">
        <f>IF(+All!$F865="Virginia Tech",+All!D865,IF(+All!$H865="Virginia Tech",+All!D865,0))</f>
        <v>0.8125</v>
      </c>
      <c r="E184" s="707" t="str">
        <f>IF(+All!$F865="Virginia Tech",+All!E865,IF(+All!$H865="Virginia Tech",+All!E865,0))</f>
        <v>ACC</v>
      </c>
      <c r="F184" s="75" t="str">
        <f>IF(+All!$F865="Virginia Tech",+All!F865,IF(+All!$H865="Virginia Tech",+All!F865,0))</f>
        <v>Virginia Tech</v>
      </c>
      <c r="G184" s="76" t="str">
        <f>IF(+All!$F865="Virginia Tech",+All!G865,IF(+All!$H865="Virginia Tech",+All!G865,0))</f>
        <v>ACC</v>
      </c>
      <c r="H184" s="75" t="str">
        <f>IF(+All!$F865="Virginia Tech",+All!H865,IF(+All!$H865="Virginia Tech",+All!H865,0))</f>
        <v>Miami (FL)</v>
      </c>
      <c r="I184" s="76" t="str">
        <f>IF(+All!$F865="Virginia Tech",+All!I865,IF(+All!$H865="Virginia Tech",+All!I865,0))</f>
        <v>ACC</v>
      </c>
      <c r="J184" s="706" t="str">
        <f>IF(+All!$F865="Virginia Tech",+All!J865,IF(+All!$H865="Virginia Tech",+All!J865,0))</f>
        <v>Miami (FL)</v>
      </c>
      <c r="K184" s="707" t="str">
        <f>IF(+All!$F865="Virginia Tech",+All!K865,IF(+All!$H865="Virginia Tech",+All!K865,0))</f>
        <v>Virginia Tech</v>
      </c>
      <c r="L184" s="78">
        <f>IF(+All!$F865="Virginia Tech",+All!L865,IF(+All!$H865="Virginia Tech",+All!L865,0))</f>
        <v>8</v>
      </c>
      <c r="M184" s="79">
        <f>IF(+All!$F865="Virginia Tech",+All!M865,IF(+All!$H865="Virginia Tech",+All!M865,0))</f>
        <v>56</v>
      </c>
      <c r="N184" s="706" t="str">
        <f>IF(+All!$F865="Virginia Tech",+All!N865,IF(+All!$H865="Virginia Tech",+All!N865,0))</f>
        <v>Miami (FL)</v>
      </c>
      <c r="O184" s="708">
        <f>IF(+All!$F865="Virginia Tech",+All!O865,IF(+All!$H865="Virginia Tech",+All!O865,0))</f>
        <v>38</v>
      </c>
      <c r="P184" s="708" t="str">
        <f>IF(+All!$F865="Virginia Tech",+All!P865,IF(+All!$H865="Virginia Tech",+All!P865,0))</f>
        <v>Virginia Tech</v>
      </c>
      <c r="Q184" s="707">
        <f>IF(+All!$F865="Virginia Tech",+All!Q865,IF(+All!$H865="Virginia Tech",+All!Q865,0))</f>
        <v>26</v>
      </c>
      <c r="R184" s="706" t="str">
        <f>IF(+All!$F865="Virginia Tech",+All!R865,IF(+All!$H865="Virginia Tech",+All!R865,0))</f>
        <v>Miami (FL)</v>
      </c>
      <c r="S184" s="708" t="str">
        <f>IF(+All!$F865="Virginia Tech",+All!S865,IF(+All!$H865="Virginia Tech",+All!S865,0))</f>
        <v>Virginia Tech</v>
      </c>
      <c r="T184" s="706" t="str">
        <f>IF(+All!$F865="Virginia Tech",+All!T865,IF(+All!$H865="Virginia Tech",+All!T865,0))</f>
        <v>Miami (FL)</v>
      </c>
      <c r="U184" s="707" t="str">
        <f>IF(+All!$F865="Virginia Tech",+All!U865,IF(+All!$H865="Virginia Tech",+All!U865,0))</f>
        <v>W</v>
      </c>
    </row>
    <row r="185" spans="1:21" ht="15.75" customHeight="1" x14ac:dyDescent="0.8">
      <c r="A185" s="70">
        <f>IF(+All!$F926="Virginia Tech",+All!A926,IF(+All!$H926="Virginia Tech",+All!A926,0))</f>
        <v>0</v>
      </c>
      <c r="B185" s="480">
        <f>IF(+All!$F926="Virginia Tech",+All!B926,IF(+All!$H926="Virginia Tech",+All!B926,0))</f>
        <v>0</v>
      </c>
      <c r="C185" s="72">
        <f>IF(+All!$F926="Virginia Tech",+All!C926,IF(+All!$H926="Virginia Tech",+All!C926,0))</f>
        <v>0</v>
      </c>
      <c r="D185" s="73">
        <f>IF(+All!$F926="Virginia Tech",+All!D926,IF(+All!$H926="Virginia Tech",+All!D926,0))</f>
        <v>0</v>
      </c>
      <c r="E185" s="707">
        <f>IF(+All!$F926="Virginia Tech",+All!E926,IF(+All!$H926="Virginia Tech",+All!E926,0))</f>
        <v>0</v>
      </c>
      <c r="F185" s="75">
        <f>IF(+All!$F926="Virginia Tech",+All!F926,IF(+All!$H926="Virginia Tech",+All!F926,0))</f>
        <v>0</v>
      </c>
      <c r="G185" s="76">
        <f>IF(+All!$F926="Virginia Tech",+All!G926,IF(+All!$H926="Virginia Tech",+All!G926,0))</f>
        <v>0</v>
      </c>
      <c r="H185" s="75">
        <f>IF(+All!$F926="Virginia Tech",+All!H926,IF(+All!$H926="Virginia Tech",+All!H926,0))</f>
        <v>0</v>
      </c>
      <c r="I185" s="76">
        <f>IF(+All!$F926="Virginia Tech",+All!I926,IF(+All!$H926="Virginia Tech",+All!I926,0))</f>
        <v>0</v>
      </c>
      <c r="J185" s="706">
        <f>IF(+All!$F926="Virginia Tech",+All!J926,IF(+All!$H926="Virginia Tech",+All!J926,0))</f>
        <v>0</v>
      </c>
      <c r="K185" s="707">
        <f>IF(+All!$F926="Virginia Tech",+All!K926,IF(+All!$H926="Virginia Tech",+All!K926,0))</f>
        <v>0</v>
      </c>
      <c r="L185" s="78">
        <f>IF(+All!$F926="Virginia Tech",+All!L926,IF(+All!$H926="Virginia Tech",+All!L926,0))</f>
        <v>0</v>
      </c>
      <c r="M185" s="79">
        <f>IF(+All!$F926="Virginia Tech",+All!M926,IF(+All!$H926="Virginia Tech",+All!M926,0))</f>
        <v>0</v>
      </c>
      <c r="N185" s="706">
        <f>IF(+All!$F926="Virginia Tech",+All!N926,IF(+All!$H926="Virginia Tech",+All!N926,0))</f>
        <v>0</v>
      </c>
      <c r="O185" s="708">
        <f>IF(+All!$F926="Virginia Tech",+All!O926,IF(+All!$H926="Virginia Tech",+All!O926,0))</f>
        <v>0</v>
      </c>
      <c r="P185" s="708">
        <f>IF(+All!$F926="Virginia Tech",+All!P926,IF(+All!$H926="Virginia Tech",+All!P926,0))</f>
        <v>0</v>
      </c>
      <c r="Q185" s="707">
        <f>IF(+All!$F926="Virginia Tech",+All!Q926,IF(+All!$H926="Virginia Tech",+All!Q926,0))</f>
        <v>0</v>
      </c>
      <c r="R185" s="706">
        <f>IF(+All!$F926="Virginia Tech",+All!R926,IF(+All!$H926="Virginia Tech",+All!R926,0))</f>
        <v>0</v>
      </c>
      <c r="S185" s="708">
        <f>IF(+All!$F926="Virginia Tech",+All!S926,IF(+All!$H926="Virginia Tech",+All!S926,0))</f>
        <v>0</v>
      </c>
      <c r="T185" s="706">
        <f>IF(+All!$F926="Virginia Tech",+All!T926,IF(+All!$H926="Virginia Tech",+All!T926,0))</f>
        <v>0</v>
      </c>
      <c r="U185" s="707">
        <f>IF(+All!$F926="Virginia Tech",+All!U926,IF(+All!$H926="Virginia Tech",+All!U926,0))</f>
        <v>0</v>
      </c>
    </row>
    <row r="186" spans="1:21" ht="15.75" customHeight="1" x14ac:dyDescent="0.8">
      <c r="A186" s="52"/>
      <c r="B186" s="53"/>
      <c r="C186" s="54"/>
      <c r="D186" s="55"/>
      <c r="E186" s="709"/>
      <c r="F186" s="1219" t="str">
        <f>H187</f>
        <v>Wake Forest</v>
      </c>
      <c r="G186" s="1251"/>
      <c r="H186" s="1251"/>
      <c r="I186" s="1252"/>
      <c r="J186" s="705"/>
      <c r="K186" s="709"/>
      <c r="L186" s="58"/>
      <c r="M186" s="59"/>
      <c r="N186" s="705"/>
      <c r="O186" s="9"/>
      <c r="P186" s="9"/>
      <c r="Q186" s="709"/>
      <c r="R186" s="705"/>
      <c r="S186" s="9"/>
      <c r="T186" s="705"/>
      <c r="U186" s="709"/>
    </row>
    <row r="187" spans="1:21" ht="16" x14ac:dyDescent="0.8">
      <c r="A187" s="70">
        <f>IF(+All!$F27="Wake Forest",+All!A27,IF(+All!$H27="Wake Forest",+All!A27,0))</f>
        <v>1</v>
      </c>
      <c r="B187" s="480" t="str">
        <f>IF(+All!$F27="Wake Forest",+All!B27,IF(+All!$H27="Wake Forest",+All!B27,0))</f>
        <v>Fri</v>
      </c>
      <c r="C187" s="72">
        <f>IF(+All!$F27="Wake Forest",+All!C27,IF(+All!$H27="Wake Forest",+All!C27,0))</f>
        <v>44442</v>
      </c>
      <c r="D187" s="73">
        <f>IF(+All!$F27="Wake Forest",+All!D27,IF(+All!$H27="Wake Forest",+All!D27,0))</f>
        <v>0.79166666666666663</v>
      </c>
      <c r="E187" s="76" t="str">
        <f>IF(+All!$F27="Wake Forest",+All!E27,IF(+All!$H27="Wake Forest",+All!E27,0))</f>
        <v>ACC</v>
      </c>
      <c r="F187" s="75" t="str">
        <f>IF(+All!$F27="Wake Forest",+All!F27,IF(+All!$H27="Wake Forest",+All!F27,0))</f>
        <v>Old Dominion</v>
      </c>
      <c r="G187" s="76" t="str">
        <f>IF(+All!$F27="Wake Forest",+All!G27,IF(+All!$H27="Wake Forest",+All!G27,0))</f>
        <v>CUSA</v>
      </c>
      <c r="H187" s="75" t="str">
        <f>IF(+All!$F27="Wake Forest",+All!H27,IF(+All!$H27="Wake Forest",+All!H27,0))</f>
        <v>Wake Forest</v>
      </c>
      <c r="I187" s="76" t="str">
        <f>IF(+All!$F27="Wake Forest",+All!I27,IF(+All!$H27="Wake Forest",+All!I27,0))</f>
        <v>ACC</v>
      </c>
      <c r="J187" s="706" t="str">
        <f>IF(+All!$F27="Wake Forest",+All!J27,IF(+All!$H27="Wake Forest",+All!J27,0))</f>
        <v>Wake Forest</v>
      </c>
      <c r="K187" s="707" t="str">
        <f>IF(+All!$F27="Wake Forest",+All!K27,IF(+All!$H27="Wake Forest",+All!K27,0))</f>
        <v>Old Dominion</v>
      </c>
      <c r="L187" s="78">
        <f>IF(+All!$F27="Wake Forest",+All!L27,IF(+All!$H27="Wake Forest",+All!L27,0))</f>
        <v>31</v>
      </c>
      <c r="M187" s="79">
        <f>IF(+All!$F27="Wake Forest",+All!M27,IF(+All!$H27="Wake Forest",+All!M27,0))</f>
        <v>63</v>
      </c>
      <c r="N187" s="706" t="str">
        <f>IF(+All!$F27="Wake Forest",+All!N27,IF(+All!$H27="Wake Forest",+All!N27,0))</f>
        <v>Wake Forest</v>
      </c>
      <c r="O187" s="708">
        <f>IF(+All!$F27="Wake Forest",+All!O27,IF(+All!$H27="Wake Forest",+All!O27,0))</f>
        <v>42</v>
      </c>
      <c r="P187" s="708" t="str">
        <f>IF(+All!$F27="Wake Forest",+All!P27,IF(+All!$H27="Wake Forest",+All!P27,0))</f>
        <v>Old Dominion</v>
      </c>
      <c r="Q187" s="707">
        <f>IF(+All!$F27="Wake Forest",+All!Q27,IF(+All!$H27="Wake Forest",+All!Q27,0))</f>
        <v>10</v>
      </c>
      <c r="R187" s="706" t="str">
        <f>IF(+All!$F27="Wake Forest",+All!R27,IF(+All!$H27="Wake Forest",+All!R27,0))</f>
        <v>Wake Forest</v>
      </c>
      <c r="S187" s="708" t="str">
        <f>IF(+All!$F27="Wake Forest",+All!S27,IF(+All!$H27="Wake Forest",+All!S27,0))</f>
        <v>Old Dominion</v>
      </c>
      <c r="T187" s="706" t="str">
        <f>IF(+All!$F27="Wake Forest",+All!T27,IF(+All!$H27="Wake Forest",+All!T27,0))</f>
        <v>Old Dominion</v>
      </c>
      <c r="U187" s="707" t="str">
        <f>IF(+All!$F27="Wake Forest",+All!U27,IF(+All!$H27="Wake Forest",+All!U27,0))</f>
        <v>L</v>
      </c>
    </row>
    <row r="188" spans="1:21" ht="16" x14ac:dyDescent="0.8">
      <c r="A188" s="70">
        <f>IF(+All!$F113="Wake Forest",+All!A113,IF(+All!$H113="Wake Forest",+All!A113,0))</f>
        <v>2</v>
      </c>
      <c r="B188" s="480" t="str">
        <f>IF(+All!$F113="Wake Forest",+All!B113,IF(+All!$H113="Wake Forest",+All!B113,0))</f>
        <v>Sat</v>
      </c>
      <c r="C188" s="72">
        <f>IF(+All!$F113="Wake Forest",+All!C113,IF(+All!$H113="Wake Forest",+All!C113,0))</f>
        <v>44450</v>
      </c>
      <c r="D188" s="73">
        <f>IF(+All!$F113="Wake Forest",+All!D113,IF(+All!$H113="Wake Forest",+All!D113,0))</f>
        <v>0.5</v>
      </c>
      <c r="E188" s="76" t="str">
        <f>IF(+All!$F113="Wake Forest",+All!E113,IF(+All!$H113="Wake Forest",+All!E113,0))</f>
        <v>ACC</v>
      </c>
      <c r="F188" s="75" t="str">
        <f>IF(+All!$F113="Wake Forest",+All!F113,IF(+All!$H113="Wake Forest",+All!F113,0))</f>
        <v>1AA Norfolk State</v>
      </c>
      <c r="G188" s="76" t="str">
        <f>IF(+All!$F113="Wake Forest",+All!G113,IF(+All!$H113="Wake Forest",+All!G113,0))</f>
        <v>1AA</v>
      </c>
      <c r="H188" s="75" t="str">
        <f>IF(+All!$F113="Wake Forest",+All!H113,IF(+All!$H113="Wake Forest",+All!H113,0))</f>
        <v>Wake Forest</v>
      </c>
      <c r="I188" s="76" t="str">
        <f>IF(+All!$F113="Wake Forest",+All!I113,IF(+All!$H113="Wake Forest",+All!I113,0))</f>
        <v>ACC</v>
      </c>
      <c r="J188" s="706">
        <f>IF(+All!$F113="Wake Forest",+All!J113,IF(+All!$H113="Wake Forest",+All!J113,0))</f>
        <v>0</v>
      </c>
      <c r="K188" s="707">
        <f>IF(+All!$F113="Wake Forest",+All!K113,IF(+All!$H113="Wake Forest",+All!K113,0))</f>
        <v>0</v>
      </c>
      <c r="L188" s="78">
        <f>IF(+All!$F113="Wake Forest",+All!L113,IF(+All!$H113="Wake Forest",+All!L113,0))</f>
        <v>0</v>
      </c>
      <c r="M188" s="79">
        <f>IF(+All!$F113="Wake Forest",+All!M113,IF(+All!$H113="Wake Forest",+All!M113,0))</f>
        <v>0</v>
      </c>
      <c r="N188" s="706" t="str">
        <f>IF(+All!$F113="Wake Forest",+All!N113,IF(+All!$H113="Wake Forest",+All!N113,0))</f>
        <v>Wake Forest</v>
      </c>
      <c r="O188" s="708">
        <f>IF(+All!$F113="Wake Forest",+All!O113,IF(+All!$H113="Wake Forest",+All!O113,0))</f>
        <v>41</v>
      </c>
      <c r="P188" s="708" t="str">
        <f>IF(+All!$F113="Wake Forest",+All!P113,IF(+All!$H113="Wake Forest",+All!P113,0))</f>
        <v>1AA Norfolk State</v>
      </c>
      <c r="Q188" s="707">
        <f>IF(+All!$F113="Wake Forest",+All!Q113,IF(+All!$H113="Wake Forest",+All!Q113,0))</f>
        <v>16</v>
      </c>
      <c r="R188" s="706">
        <f>IF(+All!$F113="Wake Forest",+All!R113,IF(+All!$H113="Wake Forest",+All!R113,0))</f>
        <v>0</v>
      </c>
      <c r="S188" s="708">
        <f>IF(+All!$F113="Wake Forest",+All!S113,IF(+All!$H113="Wake Forest",+All!S113,0))</f>
        <v>0</v>
      </c>
      <c r="T188" s="706">
        <f>IF(+All!$F113="Wake Forest",+All!T113,IF(+All!$H113="Wake Forest",+All!T113,0))</f>
        <v>0</v>
      </c>
      <c r="U188" s="707">
        <f>IF(+All!$F113="Wake Forest",+All!U113,IF(+All!$H113="Wake Forest",+All!U113,0))</f>
        <v>0</v>
      </c>
    </row>
    <row r="189" spans="1:21" ht="16" x14ac:dyDescent="0.8">
      <c r="A189" s="70">
        <f>IF(+All!$F192="Wake Forest",+All!A192,IF(+All!$H192="Wake Forest",+All!A192,0))</f>
        <v>3</v>
      </c>
      <c r="B189" s="480" t="str">
        <f>IF(+All!$F192="Wake Forest",+All!B192,IF(+All!$H192="Wake Forest",+All!B192,0))</f>
        <v>Sat</v>
      </c>
      <c r="C189" s="72">
        <f>IF(+All!$F192="Wake Forest",+All!C192,IF(+All!$H192="Wake Forest",+All!C192,0))</f>
        <v>44457</v>
      </c>
      <c r="D189" s="73">
        <f>IF(+All!$F192="Wake Forest",+All!D192,IF(+All!$H192="Wake Forest",+All!D192,0))</f>
        <v>0.64583333333333337</v>
      </c>
      <c r="E189" s="76" t="str">
        <f>IF(+All!$F192="Wake Forest",+All!E192,IF(+All!$H192="Wake Forest",+All!E192,0))</f>
        <v>ESPN</v>
      </c>
      <c r="F189" s="75" t="str">
        <f>IF(+All!$F192="Wake Forest",+All!F192,IF(+All!$H192="Wake Forest",+All!F192,0))</f>
        <v>Florida State</v>
      </c>
      <c r="G189" s="76" t="str">
        <f>IF(+All!$F192="Wake Forest",+All!G192,IF(+All!$H192="Wake Forest",+All!G192,0))</f>
        <v>ACC</v>
      </c>
      <c r="H189" s="75" t="str">
        <f>IF(+All!$F192="Wake Forest",+All!H192,IF(+All!$H192="Wake Forest",+All!H192,0))</f>
        <v>Wake Forest</v>
      </c>
      <c r="I189" s="76" t="str">
        <f>IF(+All!$F192="Wake Forest",+All!I192,IF(+All!$H192="Wake Forest",+All!I192,0))</f>
        <v>ACC</v>
      </c>
      <c r="J189" s="706" t="str">
        <f>IF(+All!$F192="Wake Forest",+All!J192,IF(+All!$H192="Wake Forest",+All!J192,0))</f>
        <v>Wake Forest</v>
      </c>
      <c r="K189" s="707" t="str">
        <f>IF(+All!$F192="Wake Forest",+All!K192,IF(+All!$H192="Wake Forest",+All!K192,0))</f>
        <v>Florida State</v>
      </c>
      <c r="L189" s="78">
        <f>IF(+All!$F192="Wake Forest",+All!L192,IF(+All!$H192="Wake Forest",+All!L192,0))</f>
        <v>5</v>
      </c>
      <c r="M189" s="79">
        <f>IF(+All!$F192="Wake Forest",+All!M192,IF(+All!$H192="Wake Forest",+All!M192,0))</f>
        <v>61.5</v>
      </c>
      <c r="N189" s="706" t="str">
        <f>IF(+All!$F192="Wake Forest",+All!N192,IF(+All!$H192="Wake Forest",+All!N192,0))</f>
        <v>Wake Forest</v>
      </c>
      <c r="O189" s="708">
        <f>IF(+All!$F192="Wake Forest",+All!O192,IF(+All!$H192="Wake Forest",+All!O192,0))</f>
        <v>35</v>
      </c>
      <c r="P189" s="708" t="str">
        <f>IF(+All!$F192="Wake Forest",+All!P192,IF(+All!$H192="Wake Forest",+All!P192,0))</f>
        <v>Florida State</v>
      </c>
      <c r="Q189" s="707">
        <f>IF(+All!$F192="Wake Forest",+All!Q192,IF(+All!$H192="Wake Forest",+All!Q192,0))</f>
        <v>14</v>
      </c>
      <c r="R189" s="706" t="str">
        <f>IF(+All!$F192="Wake Forest",+All!R192,IF(+All!$H192="Wake Forest",+All!R192,0))</f>
        <v>Wake Forest</v>
      </c>
      <c r="S189" s="708" t="str">
        <f>IF(+All!$F192="Wake Forest",+All!S192,IF(+All!$H192="Wake Forest",+All!S192,0))</f>
        <v>Florida State</v>
      </c>
      <c r="T189" s="706" t="str">
        <f>IF(+All!$F192="Wake Forest",+All!T192,IF(+All!$H192="Wake Forest",+All!T192,0))</f>
        <v>Florida State</v>
      </c>
      <c r="U189" s="707" t="str">
        <f>IF(+All!$F192="Wake Forest",+All!U192,IF(+All!$H192="Wake Forest",+All!U192,0))</f>
        <v>L</v>
      </c>
    </row>
    <row r="190" spans="1:21" ht="16" x14ac:dyDescent="0.8">
      <c r="A190" s="70">
        <f>IF(+All!$F258="Wake Forest",+All!A258,IF(+All!$H258="Wake Forest",+All!A258,0))</f>
        <v>4</v>
      </c>
      <c r="B190" s="480" t="str">
        <f>IF(+All!$F258="Wake Forest",+All!B258,IF(+All!$H258="Wake Forest",+All!B258,0))</f>
        <v>Fri</v>
      </c>
      <c r="C190" s="72">
        <f>IF(+All!$F258="Wake Forest",+All!C258,IF(+All!$H258="Wake Forest",+All!C258,0))</f>
        <v>44463</v>
      </c>
      <c r="D190" s="73">
        <f>IF(+All!$F258="Wake Forest",+All!D258,IF(+All!$H258="Wake Forest",+All!D258,0))</f>
        <v>0.79166666666666663</v>
      </c>
      <c r="E190" s="76" t="str">
        <f>IF(+All!$F258="Wake Forest",+All!E258,IF(+All!$H258="Wake Forest",+All!E258,0))</f>
        <v>ESPN2</v>
      </c>
      <c r="F190" s="75" t="str">
        <f>IF(+All!$F258="Wake Forest",+All!F258,IF(+All!$H258="Wake Forest",+All!F258,0))</f>
        <v>Wake Forest</v>
      </c>
      <c r="G190" s="76" t="str">
        <f>IF(+All!$F258="Wake Forest",+All!G258,IF(+All!$H258="Wake Forest",+All!G258,0))</f>
        <v>ACC</v>
      </c>
      <c r="H190" s="75" t="str">
        <f>IF(+All!$F258="Wake Forest",+All!H258,IF(+All!$H258="Wake Forest",+All!H258,0))</f>
        <v>Virginia</v>
      </c>
      <c r="I190" s="76" t="str">
        <f>IF(+All!$F258="Wake Forest",+All!I258,IF(+All!$H258="Wake Forest",+All!I258,0))</f>
        <v>ACC</v>
      </c>
      <c r="J190" s="706" t="str">
        <f>IF(+All!$F258="Wake Forest",+All!J258,IF(+All!$H258="Wake Forest",+All!J258,0))</f>
        <v>Virginia</v>
      </c>
      <c r="K190" s="707" t="str">
        <f>IF(+All!$F258="Wake Forest",+All!K258,IF(+All!$H258="Wake Forest",+All!K258,0))</f>
        <v>Wake Forest</v>
      </c>
      <c r="L190" s="78">
        <f>IF(+All!$F258="Wake Forest",+All!L258,IF(+All!$H258="Wake Forest",+All!L258,0))</f>
        <v>4</v>
      </c>
      <c r="M190" s="79">
        <f>IF(+All!$F258="Wake Forest",+All!M258,IF(+All!$H258="Wake Forest",+All!M258,0))</f>
        <v>68.5</v>
      </c>
      <c r="N190" s="706" t="str">
        <f>IF(+All!$F258="Wake Forest",+All!N258,IF(+All!$H258="Wake Forest",+All!N258,0))</f>
        <v>Wake Forest</v>
      </c>
      <c r="O190" s="708">
        <f>IF(+All!$F258="Wake Forest",+All!O258,IF(+All!$H258="Wake Forest",+All!O258,0))</f>
        <v>37</v>
      </c>
      <c r="P190" s="708" t="str">
        <f>IF(+All!$F258="Wake Forest",+All!P258,IF(+All!$H258="Wake Forest",+All!P258,0))</f>
        <v>Virginia</v>
      </c>
      <c r="Q190" s="707">
        <f>IF(+All!$F258="Wake Forest",+All!Q258,IF(+All!$H258="Wake Forest",+All!Q258,0))</f>
        <v>17</v>
      </c>
      <c r="R190" s="706" t="str">
        <f>IF(+All!$F258="Wake Forest",+All!R258,IF(+All!$H258="Wake Forest",+All!R258,0))</f>
        <v>Wake Forest</v>
      </c>
      <c r="S190" s="708" t="str">
        <f>IF(+All!$F258="Wake Forest",+All!S258,IF(+All!$H258="Wake Forest",+All!S258,0))</f>
        <v>Virginia</v>
      </c>
      <c r="T190" s="706" t="str">
        <f>IF(+All!$F258="Wake Forest",+All!T258,IF(+All!$H258="Wake Forest",+All!T258,0))</f>
        <v>Virginia</v>
      </c>
      <c r="U190" s="707" t="str">
        <f>IF(+All!$F258="Wake Forest",+All!U258,IF(+All!$H258="Wake Forest",+All!U258,0))</f>
        <v>L</v>
      </c>
    </row>
    <row r="191" spans="1:21" ht="16" x14ac:dyDescent="0.8">
      <c r="A191" s="70">
        <f>IF(+All!$F341="Wake Forest",+All!A341,IF(+All!$H341="Wake Forest",+All!A341,0))</f>
        <v>5</v>
      </c>
      <c r="B191" s="480" t="str">
        <f>IF(+All!$F341="Wake Forest",+All!B341,IF(+All!$H341="Wake Forest",+All!B341,0))</f>
        <v>Sat</v>
      </c>
      <c r="C191" s="72">
        <f>IF(+All!$F341="Wake Forest",+All!C341,IF(+All!$H341="Wake Forest",+All!C341,0))</f>
        <v>44471</v>
      </c>
      <c r="D191" s="73">
        <f>IF(+All!$F341="Wake Forest",+All!D341,IF(+All!$H341="Wake Forest",+All!D341,0))</f>
        <v>0.52083333333333337</v>
      </c>
      <c r="E191" s="76" t="str">
        <f>IF(+All!$F341="Wake Forest",+All!E341,IF(+All!$H341="Wake Forest",+All!E341,0))</f>
        <v>espn3</v>
      </c>
      <c r="F191" s="75" t="str">
        <f>IF(+All!$F341="Wake Forest",+All!F341,IF(+All!$H341="Wake Forest",+All!F341,0))</f>
        <v>Louisville</v>
      </c>
      <c r="G191" s="76" t="str">
        <f>IF(+All!$F341="Wake Forest",+All!G341,IF(+All!$H341="Wake Forest",+All!G341,0))</f>
        <v>ACC</v>
      </c>
      <c r="H191" s="75" t="str">
        <f>IF(+All!$F341="Wake Forest",+All!H341,IF(+All!$H341="Wake Forest",+All!H341,0))</f>
        <v>Wake Forest</v>
      </c>
      <c r="I191" s="76" t="str">
        <f>IF(+All!$F341="Wake Forest",+All!I341,IF(+All!$H341="Wake Forest",+All!I341,0))</f>
        <v>ACC</v>
      </c>
      <c r="J191" s="706" t="str">
        <f>IF(+All!$F341="Wake Forest",+All!J341,IF(+All!$H341="Wake Forest",+All!J341,0))</f>
        <v>Wake Forest</v>
      </c>
      <c r="K191" s="707" t="str">
        <f>IF(+All!$F341="Wake Forest",+All!K341,IF(+All!$H341="Wake Forest",+All!K341,0))</f>
        <v>Louisville</v>
      </c>
      <c r="L191" s="78">
        <f>IF(+All!$F341="Wake Forest",+All!L341,IF(+All!$H341="Wake Forest",+All!L341,0))</f>
        <v>7</v>
      </c>
      <c r="M191" s="79">
        <f>IF(+All!$F341="Wake Forest",+All!M341,IF(+All!$H341="Wake Forest",+All!M341,0))</f>
        <v>62</v>
      </c>
      <c r="N191" s="706" t="str">
        <f>IF(+All!$F341="Wake Forest",+All!N341,IF(+All!$H341="Wake Forest",+All!N341,0))</f>
        <v>Wake Forest</v>
      </c>
      <c r="O191" s="708">
        <f>IF(+All!$F341="Wake Forest",+All!O341,IF(+All!$H341="Wake Forest",+All!O341,0))</f>
        <v>37</v>
      </c>
      <c r="P191" s="708" t="str">
        <f>IF(+All!$F341="Wake Forest",+All!P341,IF(+All!$H341="Wake Forest",+All!P341,0))</f>
        <v>Louisville</v>
      </c>
      <c r="Q191" s="707">
        <f>IF(+All!$F341="Wake Forest",+All!Q341,IF(+All!$H341="Wake Forest",+All!Q341,0))</f>
        <v>34</v>
      </c>
      <c r="R191" s="706" t="str">
        <f>IF(+All!$F341="Wake Forest",+All!R341,IF(+All!$H341="Wake Forest",+All!R341,0))</f>
        <v>Louisville</v>
      </c>
      <c r="S191" s="708" t="str">
        <f>IF(+All!$F341="Wake Forest",+All!S341,IF(+All!$H341="Wake Forest",+All!S341,0))</f>
        <v>Wake Forest</v>
      </c>
      <c r="T191" s="706" t="str">
        <f>IF(+All!$F341="Wake Forest",+All!T341,IF(+All!$H341="Wake Forest",+All!T341,0))</f>
        <v>Louisville</v>
      </c>
      <c r="U191" s="707" t="str">
        <f>IF(+All!$F341="Wake Forest",+All!U341,IF(+All!$H341="Wake Forest",+All!U341,0))</f>
        <v>W</v>
      </c>
    </row>
    <row r="192" spans="1:21" ht="15.75" customHeight="1" x14ac:dyDescent="0.8">
      <c r="A192" s="70">
        <f>IF(+All!$F408="Wake Forest",+All!A408,IF(+All!$H408="Wake Forest",+All!A408,0))</f>
        <v>6</v>
      </c>
      <c r="B192" s="480" t="str">
        <f>IF(+All!$F408="Wake Forest",+All!B408,IF(+All!$H408="Wake Forest",+All!B408,0))</f>
        <v>Sat</v>
      </c>
      <c r="C192" s="72">
        <f>IF(+All!$F408="Wake Forest",+All!C408,IF(+All!$H408="Wake Forest",+All!C408,0))</f>
        <v>44478</v>
      </c>
      <c r="D192" s="73">
        <f>IF(+All!$F408="Wake Forest",+All!D408,IF(+All!$H408="Wake Forest",+All!D408,0))</f>
        <v>0.64583333333333337</v>
      </c>
      <c r="E192" s="76" t="str">
        <f>IF(+All!$F408="Wake Forest",+All!E408,IF(+All!$H408="Wake Forest",+All!E408,0))</f>
        <v>ESPN2</v>
      </c>
      <c r="F192" s="75" t="str">
        <f>IF(+All!$F408="Wake Forest",+All!F408,IF(+All!$H408="Wake Forest",+All!F408,0))</f>
        <v>Wake Forest</v>
      </c>
      <c r="G192" s="76" t="str">
        <f>IF(+All!$F408="Wake Forest",+All!G408,IF(+All!$H408="Wake Forest",+All!G408,0))</f>
        <v>ACC</v>
      </c>
      <c r="H192" s="75" t="str">
        <f>IF(+All!$F408="Wake Forest",+All!H408,IF(+All!$H408="Wake Forest",+All!H408,0))</f>
        <v>Syracuse</v>
      </c>
      <c r="I192" s="76" t="str">
        <f>IF(+All!$F408="Wake Forest",+All!I408,IF(+All!$H408="Wake Forest",+All!I408,0))</f>
        <v>ACC</v>
      </c>
      <c r="J192" s="706" t="str">
        <f>IF(+All!$F408="Wake Forest",+All!J408,IF(+All!$H408="Wake Forest",+All!J408,0))</f>
        <v>Wake Forest</v>
      </c>
      <c r="K192" s="707" t="str">
        <f>IF(+All!$F408="Wake Forest",+All!K408,IF(+All!$H408="Wake Forest",+All!K408,0))</f>
        <v>Syracuse</v>
      </c>
      <c r="L192" s="78">
        <f>IF(+All!$F408="Wake Forest",+All!L408,IF(+All!$H408="Wake Forest",+All!L408,0))</f>
        <v>6</v>
      </c>
      <c r="M192" s="79">
        <f>IF(+All!$F408="Wake Forest",+All!M408,IF(+All!$H408="Wake Forest",+All!M408,0))</f>
        <v>57.5</v>
      </c>
      <c r="N192" s="706" t="str">
        <f>IF(+All!$F408="Wake Forest",+All!N408,IF(+All!$H408="Wake Forest",+All!N408,0))</f>
        <v>Wake Forest</v>
      </c>
      <c r="O192" s="708">
        <f>IF(+All!$F408="Wake Forest",+All!O408,IF(+All!$H408="Wake Forest",+All!O408,0))</f>
        <v>40</v>
      </c>
      <c r="P192" s="708" t="str">
        <f>IF(+All!$F408="Wake Forest",+All!P408,IF(+All!$H408="Wake Forest",+All!P408,0))</f>
        <v>Syracuse</v>
      </c>
      <c r="Q192" s="707">
        <f>IF(+All!$F408="Wake Forest",+All!Q408,IF(+All!$H408="Wake Forest",+All!Q408,0))</f>
        <v>37</v>
      </c>
      <c r="R192" s="706" t="str">
        <f>IF(+All!$F408="Wake Forest",+All!R408,IF(+All!$H408="Wake Forest",+All!R408,0))</f>
        <v>Syracuse</v>
      </c>
      <c r="S192" s="708" t="str">
        <f>IF(+All!$F408="Wake Forest",+All!S408,IF(+All!$H408="Wake Forest",+All!S408,0))</f>
        <v>Wake Forest</v>
      </c>
      <c r="T192" s="706" t="str">
        <f>IF(+All!$F408="Wake Forest",+All!T408,IF(+All!$H408="Wake Forest",+All!T408,0))</f>
        <v>Wake Forest</v>
      </c>
      <c r="U192" s="707" t="str">
        <f>IF(+All!$F408="Wake Forest",+All!U408,IF(+All!$H408="Wake Forest",+All!U408,0))</f>
        <v>L</v>
      </c>
    </row>
    <row r="193" spans="1:21" ht="15.75" customHeight="1" x14ac:dyDescent="0.8">
      <c r="A193" s="70">
        <f>IF(+All!$F553="Wake Forest",+All!A553,IF(+All!$H553="Wake Forest",+All!A553,0))</f>
        <v>7</v>
      </c>
      <c r="B193" s="480" t="str">
        <f>IF(+All!$F553="Wake Forest",+All!B553,IF(+All!$H553="Wake Forest",+All!B553,0))</f>
        <v>Sat</v>
      </c>
      <c r="C193" s="72">
        <f>IF(+All!$F553="Wake Forest",+All!C553,IF(+All!$H553="Wake Forest",+All!C553,0))</f>
        <v>44485</v>
      </c>
      <c r="D193" s="73">
        <f>IF(+All!$F553="Wake Forest",+All!D553,IF(+All!$H553="Wake Forest",+All!D553,0))</f>
        <v>0</v>
      </c>
      <c r="E193" s="76">
        <f>IF(+All!$F553="Wake Forest",+All!E553,IF(+All!$H553="Wake Forest",+All!E553,0))</f>
        <v>0</v>
      </c>
      <c r="F193" s="75" t="str">
        <f>IF(+All!$F553="Wake Forest",+All!F553,IF(+All!$H553="Wake Forest",+All!F553,0))</f>
        <v>Wake Forest</v>
      </c>
      <c r="G193" s="76" t="str">
        <f>IF(+All!$F553="Wake Forest",+All!G553,IF(+All!$H553="Wake Forest",+All!G553,0))</f>
        <v>ACC</v>
      </c>
      <c r="H193" s="75" t="str">
        <f>IF(+All!$F553="Wake Forest",+All!H553,IF(+All!$H553="Wake Forest",+All!H553,0))</f>
        <v>Open</v>
      </c>
      <c r="I193" s="76" t="str">
        <f>IF(+All!$F553="Wake Forest",+All!I553,IF(+All!$H553="Wake Forest",+All!I553,0))</f>
        <v>ZZZ</v>
      </c>
      <c r="J193" s="706">
        <f>IF(+All!$F553="Wake Forest",+All!J553,IF(+All!$H553="Wake Forest",+All!J553,0))</f>
        <v>0</v>
      </c>
      <c r="K193" s="707">
        <f>IF(+All!$F553="Wake Forest",+All!K553,IF(+All!$H553="Wake Forest",+All!K553,0))</f>
        <v>0</v>
      </c>
      <c r="L193" s="78">
        <f>IF(+All!$F553="Wake Forest",+All!L553,IF(+All!$H553="Wake Forest",+All!L553,0))</f>
        <v>0</v>
      </c>
      <c r="M193" s="79">
        <f>IF(+All!$F553="Wake Forest",+All!M553,IF(+All!$H553="Wake Forest",+All!M553,0))</f>
        <v>0</v>
      </c>
      <c r="N193" s="706">
        <f>IF(+All!$F553="Wake Forest",+All!N553,IF(+All!$H553="Wake Forest",+All!N553,0))</f>
        <v>0</v>
      </c>
      <c r="O193" s="708">
        <f>IF(+All!$F553="Wake Forest",+All!O553,IF(+All!$H553="Wake Forest",+All!O553,0))</f>
        <v>0</v>
      </c>
      <c r="P193" s="708">
        <f>IF(+All!$F553="Wake Forest",+All!P553,IF(+All!$H553="Wake Forest",+All!P553,0))</f>
        <v>0</v>
      </c>
      <c r="Q193" s="707">
        <f>IF(+All!$F553="Wake Forest",+All!Q553,IF(+All!$H553="Wake Forest",+All!Q553,0))</f>
        <v>0</v>
      </c>
      <c r="R193" s="706">
        <f>IF(+All!$F553="Wake Forest",+All!R553,IF(+All!$H553="Wake Forest",+All!R553,0))</f>
        <v>0</v>
      </c>
      <c r="S193" s="708">
        <f>IF(+All!$F553="Wake Forest",+All!S553,IF(+All!$H553="Wake Forest",+All!S553,0))</f>
        <v>0</v>
      </c>
      <c r="T193" s="706">
        <f>IF(+All!$F553="Wake Forest",+All!T553,IF(+All!$H553="Wake Forest",+All!T553,0))</f>
        <v>0</v>
      </c>
      <c r="U193" s="707">
        <f>IF(+All!$F553="Wake Forest",+All!U553,IF(+All!$H553="Wake Forest",+All!U553,0))</f>
        <v>0</v>
      </c>
    </row>
    <row r="194" spans="1:21" ht="15.75" customHeight="1" x14ac:dyDescent="0.8">
      <c r="A194" s="70">
        <f>IF(+All!$F586="Wake Forest",+All!A586,IF(+All!$H586="Wake Forest",+All!A586,0))</f>
        <v>8</v>
      </c>
      <c r="B194" s="480" t="str">
        <f>IF(+All!$F586="Wake Forest",+All!B586,IF(+All!$H586="Wake Forest",+All!B586,0))</f>
        <v>Sat</v>
      </c>
      <c r="C194" s="72">
        <f>IF(+All!$F586="Wake Forest",+All!C586,IF(+All!$H586="Wake Forest",+All!C586,0))</f>
        <v>44492</v>
      </c>
      <c r="D194" s="73">
        <f>IF(+All!$F586="Wake Forest",+All!D586,IF(+All!$H586="Wake Forest",+All!D586,0))</f>
        <v>0.5</v>
      </c>
      <c r="E194" s="76" t="str">
        <f>IF(+All!$F586="Wake Forest",+All!E586,IF(+All!$H586="Wake Forest",+All!E586,0))</f>
        <v>CBSSN</v>
      </c>
      <c r="F194" s="75" t="str">
        <f>IF(+All!$F586="Wake Forest",+All!F586,IF(+All!$H586="Wake Forest",+All!F586,0))</f>
        <v>Wake Forest</v>
      </c>
      <c r="G194" s="76" t="str">
        <f>IF(+All!$F586="Wake Forest",+All!G586,IF(+All!$H586="Wake Forest",+All!G586,0))</f>
        <v>ACC</v>
      </c>
      <c r="H194" s="75" t="str">
        <f>IF(+All!$F586="Wake Forest",+All!H586,IF(+All!$H586="Wake Forest",+All!H586,0))</f>
        <v>Army</v>
      </c>
      <c r="I194" s="76" t="str">
        <f>IF(+All!$F586="Wake Forest",+All!I586,IF(+All!$H586="Wake Forest",+All!I586,0))</f>
        <v>Ind</v>
      </c>
      <c r="J194" s="706" t="str">
        <f>IF(+All!$F586="Wake Forest",+All!J586,IF(+All!$H586="Wake Forest",+All!J586,0))</f>
        <v>Wake Forest</v>
      </c>
      <c r="K194" s="707" t="str">
        <f>IF(+All!$F586="Wake Forest",+All!K586,IF(+All!$H586="Wake Forest",+All!K586,0))</f>
        <v>Army</v>
      </c>
      <c r="L194" s="78">
        <f>IF(+All!$F586="Wake Forest",+All!L586,IF(+All!$H586="Wake Forest",+All!L586,0))</f>
        <v>3</v>
      </c>
      <c r="M194" s="79">
        <f>IF(+All!$F586="Wake Forest",+All!M586,IF(+All!$H586="Wake Forest",+All!M586,0))</f>
        <v>52.5</v>
      </c>
      <c r="N194" s="706" t="str">
        <f>IF(+All!$F586="Wake Forest",+All!N586,IF(+All!$H586="Wake Forest",+All!N586,0))</f>
        <v>Wake Forest</v>
      </c>
      <c r="O194" s="708">
        <f>IF(+All!$F586="Wake Forest",+All!O586,IF(+All!$H586="Wake Forest",+All!O586,0))</f>
        <v>70</v>
      </c>
      <c r="P194" s="708" t="str">
        <f>IF(+All!$F586="Wake Forest",+All!P586,IF(+All!$H586="Wake Forest",+All!P586,0))</f>
        <v>Army</v>
      </c>
      <c r="Q194" s="707">
        <f>IF(+All!$F586="Wake Forest",+All!Q586,IF(+All!$H586="Wake Forest",+All!Q586,0))</f>
        <v>56</v>
      </c>
      <c r="R194" s="706" t="str">
        <f>IF(+All!$F586="Wake Forest",+All!R586,IF(+All!$H586="Wake Forest",+All!R586,0))</f>
        <v>Wake Forest</v>
      </c>
      <c r="S194" s="708" t="str">
        <f>IF(+All!$F586="Wake Forest",+All!S586,IF(+All!$H586="Wake Forest",+All!S586,0))</f>
        <v>Army</v>
      </c>
      <c r="T194" s="706" t="str">
        <f>IF(+All!$F586="Wake Forest",+All!T586,IF(+All!$H586="Wake Forest",+All!T586,0))</f>
        <v>Wake Forest</v>
      </c>
      <c r="U194" s="707" t="str">
        <f>IF(+All!$F586="Wake Forest",+All!U586,IF(+All!$H586="Wake Forest",+All!U586,0))</f>
        <v>W</v>
      </c>
    </row>
    <row r="195" spans="1:21" ht="15.75" customHeight="1" x14ac:dyDescent="0.8">
      <c r="A195" s="70">
        <f>IF(+All!$F644="Wake Forest",+All!A644,IF(+All!$H644="Wake Forest",+All!A644,0))</f>
        <v>9</v>
      </c>
      <c r="B195" s="480" t="str">
        <f>IF(+All!$F644="Wake Forest",+All!B644,IF(+All!$H644="Wake Forest",+All!B644,0))</f>
        <v>Sat</v>
      </c>
      <c r="C195" s="72">
        <f>IF(+All!$F644="Wake Forest",+All!C644,IF(+All!$H644="Wake Forest",+All!C644,0))</f>
        <v>44499</v>
      </c>
      <c r="D195" s="73">
        <f>IF(+All!$F644="Wake Forest",+All!D644,IF(+All!$H644="Wake Forest",+All!D644,0))</f>
        <v>0.66666666666666663</v>
      </c>
      <c r="E195" s="76" t="str">
        <f>IF(+All!$F644="Wake Forest",+All!E644,IF(+All!$H644="Wake Forest",+All!E644,0))</f>
        <v>ACC</v>
      </c>
      <c r="F195" s="75" t="str">
        <f>IF(+All!$F644="Wake Forest",+All!F644,IF(+All!$H644="Wake Forest",+All!F644,0))</f>
        <v>Duke</v>
      </c>
      <c r="G195" s="76" t="str">
        <f>IF(+All!$F644="Wake Forest",+All!G644,IF(+All!$H644="Wake Forest",+All!G644,0))</f>
        <v>ACC</v>
      </c>
      <c r="H195" s="75" t="str">
        <f>IF(+All!$F644="Wake Forest",+All!H644,IF(+All!$H644="Wake Forest",+All!H644,0))</f>
        <v>Wake Forest</v>
      </c>
      <c r="I195" s="76" t="str">
        <f>IF(+All!$F644="Wake Forest",+All!I644,IF(+All!$H644="Wake Forest",+All!I644,0))</f>
        <v>ACC</v>
      </c>
      <c r="J195" s="706" t="str">
        <f>IF(+All!$F644="Wake Forest",+All!J644,IF(+All!$H644="Wake Forest",+All!J644,0))</f>
        <v>Wake Forest</v>
      </c>
      <c r="K195" s="707" t="str">
        <f>IF(+All!$F644="Wake Forest",+All!K644,IF(+All!$H644="Wake Forest",+All!K644,0))</f>
        <v>Duke</v>
      </c>
      <c r="L195" s="78">
        <f>IF(+All!$F644="Wake Forest",+All!L644,IF(+All!$H644="Wake Forest",+All!L644,0))</f>
        <v>16.5</v>
      </c>
      <c r="M195" s="79">
        <f>IF(+All!$F644="Wake Forest",+All!M644,IF(+All!$H644="Wake Forest",+All!M644,0))</f>
        <v>70</v>
      </c>
      <c r="N195" s="706" t="str">
        <f>IF(+All!$F644="Wake Forest",+All!N644,IF(+All!$H644="Wake Forest",+All!N644,0))</f>
        <v>Wake Forest</v>
      </c>
      <c r="O195" s="708">
        <f>IF(+All!$F644="Wake Forest",+All!O644,IF(+All!$H644="Wake Forest",+All!O644,0))</f>
        <v>45</v>
      </c>
      <c r="P195" s="708" t="str">
        <f>IF(+All!$F644="Wake Forest",+All!P644,IF(+All!$H644="Wake Forest",+All!P644,0))</f>
        <v>Duke</v>
      </c>
      <c r="Q195" s="707">
        <f>IF(+All!$F644="Wake Forest",+All!Q644,IF(+All!$H644="Wake Forest",+All!Q644,0))</f>
        <v>7</v>
      </c>
      <c r="R195" s="706" t="str">
        <f>IF(+All!$F644="Wake Forest",+All!R644,IF(+All!$H644="Wake Forest",+All!R644,0))</f>
        <v>Wake Forest</v>
      </c>
      <c r="S195" s="708" t="str">
        <f>IF(+All!$F644="Wake Forest",+All!S644,IF(+All!$H644="Wake Forest",+All!S644,0))</f>
        <v>Duke</v>
      </c>
      <c r="T195" s="706" t="str">
        <f>IF(+All!$F644="Wake Forest",+All!T644,IF(+All!$H644="Wake Forest",+All!T644,0))</f>
        <v>Wake Forest</v>
      </c>
      <c r="U195" s="707" t="str">
        <f>IF(+All!$F644="Wake Forest",+All!U644,IF(+All!$H644="Wake Forest",+All!U644,0))</f>
        <v>W</v>
      </c>
    </row>
    <row r="196" spans="1:21" ht="15.75" customHeight="1" x14ac:dyDescent="0.8">
      <c r="A196" s="70">
        <f>IF(+All!$F725="Wake Forest",+All!A725,IF(+All!$H725="Wake Forest",+All!A725,0))</f>
        <v>10</v>
      </c>
      <c r="B196" s="480" t="str">
        <f>IF(+All!$F725="Wake Forest",+All!B725,IF(+All!$H725="Wake Forest",+All!B725,0))</f>
        <v>Sat</v>
      </c>
      <c r="C196" s="72">
        <f>IF(+All!$F725="Wake Forest",+All!C725,IF(+All!$H725="Wake Forest",+All!C725,0))</f>
        <v>44506</v>
      </c>
      <c r="D196" s="73">
        <f>IF(+All!$F725="Wake Forest",+All!D725,IF(+All!$H725="Wake Forest",+All!D725,0))</f>
        <v>0.5</v>
      </c>
      <c r="E196" s="76" t="str">
        <f>IF(+All!$F725="Wake Forest",+All!E725,IF(+All!$H725="Wake Forest",+All!E725,0))</f>
        <v>ABC</v>
      </c>
      <c r="F196" s="75" t="str">
        <f>IF(+All!$F725="Wake Forest",+All!F725,IF(+All!$H725="Wake Forest",+All!F725,0))</f>
        <v>Wake Forest</v>
      </c>
      <c r="G196" s="76" t="str">
        <f>IF(+All!$F725="Wake Forest",+All!G725,IF(+All!$H725="Wake Forest",+All!G725,0))</f>
        <v>ACC</v>
      </c>
      <c r="H196" s="75" t="str">
        <f>IF(+All!$F725="Wake Forest",+All!H725,IF(+All!$H725="Wake Forest",+All!H725,0))</f>
        <v>North Carolina</v>
      </c>
      <c r="I196" s="76" t="str">
        <f>IF(+All!$F725="Wake Forest",+All!I725,IF(+All!$H725="Wake Forest",+All!I725,0))</f>
        <v>ACC</v>
      </c>
      <c r="J196" s="706" t="str">
        <f>IF(+All!$F725="Wake Forest",+All!J725,IF(+All!$H725="Wake Forest",+All!J725,0))</f>
        <v>North Carolina</v>
      </c>
      <c r="K196" s="707" t="str">
        <f>IF(+All!$F725="Wake Forest",+All!K725,IF(+All!$H725="Wake Forest",+All!K725,0))</f>
        <v>Wake Forest</v>
      </c>
      <c r="L196" s="78">
        <f>IF(+All!$F725="Wake Forest",+All!L725,IF(+All!$H725="Wake Forest",+All!L725,0))</f>
        <v>2</v>
      </c>
      <c r="M196" s="79">
        <f>IF(+All!$F725="Wake Forest",+All!M725,IF(+All!$H725="Wake Forest",+All!M725,0))</f>
        <v>75.5</v>
      </c>
      <c r="N196" s="706" t="str">
        <f>IF(+All!$F725="Wake Forest",+All!N725,IF(+All!$H725="Wake Forest",+All!N725,0))</f>
        <v>North Carolina</v>
      </c>
      <c r="O196" s="708">
        <f>IF(+All!$F725="Wake Forest",+All!O725,IF(+All!$H725="Wake Forest",+All!O725,0))</f>
        <v>58</v>
      </c>
      <c r="P196" s="708" t="str">
        <f>IF(+All!$F725="Wake Forest",+All!P725,IF(+All!$H725="Wake Forest",+All!P725,0))</f>
        <v>Wake Forest</v>
      </c>
      <c r="Q196" s="707">
        <f>IF(+All!$F725="Wake Forest",+All!Q725,IF(+All!$H725="Wake Forest",+All!Q725,0))</f>
        <v>55</v>
      </c>
      <c r="R196" s="706" t="str">
        <f>IF(+All!$F725="Wake Forest",+All!R725,IF(+All!$H725="Wake Forest",+All!R725,0))</f>
        <v>North Carolina</v>
      </c>
      <c r="S196" s="708" t="str">
        <f>IF(+All!$F725="Wake Forest",+All!S725,IF(+All!$H725="Wake Forest",+All!S725,0))</f>
        <v>Wake Forest</v>
      </c>
      <c r="T196" s="706" t="str">
        <f>IF(+All!$F725="Wake Forest",+All!T725,IF(+All!$H725="Wake Forest",+All!T725,0))</f>
        <v>Wake Forest</v>
      </c>
      <c r="U196" s="707" t="str">
        <f>IF(+All!$F725="Wake Forest",+All!U725,IF(+All!$H725="Wake Forest",+All!U725,0))</f>
        <v>L</v>
      </c>
    </row>
    <row r="197" spans="1:21" ht="15.75" customHeight="1" x14ac:dyDescent="0.8">
      <c r="A197" s="70">
        <f>IF(+All!$F799="Wake Forest",+All!A799,IF(+All!$H799="Wake Forest",+All!A799,0))</f>
        <v>11</v>
      </c>
      <c r="B197" s="480" t="str">
        <f>IF(+All!$F799="Wake Forest",+All!B799,IF(+All!$H799="Wake Forest",+All!B799,0))</f>
        <v>Sat</v>
      </c>
      <c r="C197" s="72">
        <f>IF(+All!$F799="Wake Forest",+All!C799,IF(+All!$H799="Wake Forest",+All!C799,0))</f>
        <v>44513</v>
      </c>
      <c r="D197" s="73">
        <f>IF(+All!$F799="Wake Forest",+All!D799,IF(+All!$H799="Wake Forest",+All!D799,0))</f>
        <v>0.8125</v>
      </c>
      <c r="E197" s="76" t="str">
        <f>IF(+All!$F799="Wake Forest",+All!E799,IF(+All!$H799="Wake Forest",+All!E799,0))</f>
        <v>ABC</v>
      </c>
      <c r="F197" s="75" t="str">
        <f>IF(+All!$F799="Wake Forest",+All!F799,IF(+All!$H799="Wake Forest",+All!F799,0))</f>
        <v>North Carolina St</v>
      </c>
      <c r="G197" s="76" t="str">
        <f>IF(+All!$F799="Wake Forest",+All!G799,IF(+All!$H799="Wake Forest",+All!G799,0))</f>
        <v>ACC</v>
      </c>
      <c r="H197" s="75" t="str">
        <f>IF(+All!$F799="Wake Forest",+All!H799,IF(+All!$H799="Wake Forest",+All!H799,0))</f>
        <v>Wake Forest</v>
      </c>
      <c r="I197" s="76" t="str">
        <f>IF(+All!$F799="Wake Forest",+All!I799,IF(+All!$H799="Wake Forest",+All!I799,0))</f>
        <v>ACC</v>
      </c>
      <c r="J197" s="706" t="str">
        <f>IF(+All!$F799="Wake Forest",+All!J799,IF(+All!$H799="Wake Forest",+All!J799,0))</f>
        <v>Wake Forest</v>
      </c>
      <c r="K197" s="707" t="str">
        <f>IF(+All!$F799="Wake Forest",+All!K799,IF(+All!$H799="Wake Forest",+All!K799,0))</f>
        <v>North Carolina St</v>
      </c>
      <c r="L197" s="78">
        <f>IF(+All!$F799="Wake Forest",+All!L799,IF(+All!$H799="Wake Forest",+All!L799,0))</f>
        <v>2.5</v>
      </c>
      <c r="M197" s="79">
        <f>IF(+All!$F799="Wake Forest",+All!M799,IF(+All!$H799="Wake Forest",+All!M799,0))</f>
        <v>66.5</v>
      </c>
      <c r="N197" s="706" t="str">
        <f>IF(+All!$F799="Wake Forest",+All!N799,IF(+All!$H799="Wake Forest",+All!N799,0))</f>
        <v>Wake Forest</v>
      </c>
      <c r="O197" s="708">
        <f>IF(+All!$F799="Wake Forest",+All!O799,IF(+All!$H799="Wake Forest",+All!O799,0))</f>
        <v>45</v>
      </c>
      <c r="P197" s="708" t="str">
        <f>IF(+All!$F799="Wake Forest",+All!P799,IF(+All!$H799="Wake Forest",+All!P799,0))</f>
        <v>North Carolina St</v>
      </c>
      <c r="Q197" s="707">
        <f>IF(+All!$F799="Wake Forest",+All!Q799,IF(+All!$H799="Wake Forest",+All!Q799,0))</f>
        <v>42</v>
      </c>
      <c r="R197" s="706" t="str">
        <f>IF(+All!$F799="Wake Forest",+All!R799,IF(+All!$H799="Wake Forest",+All!R799,0))</f>
        <v>Wake Forest</v>
      </c>
      <c r="S197" s="708" t="str">
        <f>IF(+All!$F799="Wake Forest",+All!S799,IF(+All!$H799="Wake Forest",+All!S799,0))</f>
        <v>North Carolina St</v>
      </c>
      <c r="T197" s="706" t="str">
        <f>IF(+All!$F799="Wake Forest",+All!T799,IF(+All!$H799="Wake Forest",+All!T799,0))</f>
        <v>Wake Forest</v>
      </c>
      <c r="U197" s="707" t="str">
        <f>IF(+All!$F799="Wake Forest",+All!U799,IF(+All!$H799="Wake Forest",+All!U799,0))</f>
        <v>W</v>
      </c>
    </row>
    <row r="198" spans="1:21" ht="15.75" customHeight="1" x14ac:dyDescent="0.8">
      <c r="A198" s="70">
        <f>IF(+All!$F864="Wake Forest",+All!A864,IF(+All!$H864="Wake Forest",+All!A864,0))</f>
        <v>12</v>
      </c>
      <c r="B198" s="480" t="str">
        <f>IF(+All!$F864="Wake Forest",+All!B864,IF(+All!$H864="Wake Forest",+All!B864,0))</f>
        <v>Sat</v>
      </c>
      <c r="C198" s="72">
        <f>IF(+All!$F864="Wake Forest",+All!C864,IF(+All!$H864="Wake Forest",+All!C864,0))</f>
        <v>44520</v>
      </c>
      <c r="D198" s="73">
        <f>IF(+All!$F864="Wake Forest",+All!D864,IF(+All!$H864="Wake Forest",+All!D864,0))</f>
        <v>0.5</v>
      </c>
      <c r="E198" s="76" t="str">
        <f>IF(+All!$F864="Wake Forest",+All!E864,IF(+All!$H864="Wake Forest",+All!E864,0))</f>
        <v>ESPN</v>
      </c>
      <c r="F198" s="75" t="str">
        <f>IF(+All!$F864="Wake Forest",+All!F864,IF(+All!$H864="Wake Forest",+All!F864,0))</f>
        <v>Wake Forest</v>
      </c>
      <c r="G198" s="76" t="str">
        <f>IF(+All!$F864="Wake Forest",+All!G864,IF(+All!$H864="Wake Forest",+All!G864,0))</f>
        <v>ACC</v>
      </c>
      <c r="H198" s="75" t="str">
        <f>IF(+All!$F864="Wake Forest",+All!H864,IF(+All!$H864="Wake Forest",+All!H864,0))</f>
        <v>Clemson</v>
      </c>
      <c r="I198" s="76" t="str">
        <f>IF(+All!$F864="Wake Forest",+All!I864,IF(+All!$H864="Wake Forest",+All!I864,0))</f>
        <v>ACC</v>
      </c>
      <c r="J198" s="706" t="str">
        <f>IF(+All!$F864="Wake Forest",+All!J864,IF(+All!$H864="Wake Forest",+All!J864,0))</f>
        <v>Clemson</v>
      </c>
      <c r="K198" s="707" t="str">
        <f>IF(+All!$F864="Wake Forest",+All!K864,IF(+All!$H864="Wake Forest",+All!K864,0))</f>
        <v>Wake Forest</v>
      </c>
      <c r="L198" s="78">
        <f>IF(+All!$F864="Wake Forest",+All!L864,IF(+All!$H864="Wake Forest",+All!L864,0))</f>
        <v>4.5</v>
      </c>
      <c r="M198" s="79">
        <f>IF(+All!$F864="Wake Forest",+All!M864,IF(+All!$H864="Wake Forest",+All!M864,0))</f>
        <v>56.5</v>
      </c>
      <c r="N198" s="706" t="str">
        <f>IF(+All!$F864="Wake Forest",+All!N864,IF(+All!$H864="Wake Forest",+All!N864,0))</f>
        <v>Clemson</v>
      </c>
      <c r="O198" s="708">
        <f>IF(+All!$F864="Wake Forest",+All!O864,IF(+All!$H864="Wake Forest",+All!O864,0))</f>
        <v>48</v>
      </c>
      <c r="P198" s="708" t="str">
        <f>IF(+All!$F864="Wake Forest",+All!P864,IF(+All!$H864="Wake Forest",+All!P864,0))</f>
        <v>Wake Forest</v>
      </c>
      <c r="Q198" s="707">
        <f>IF(+All!$F864="Wake Forest",+All!Q864,IF(+All!$H864="Wake Forest",+All!Q864,0))</f>
        <v>27</v>
      </c>
      <c r="R198" s="706" t="str">
        <f>IF(+All!$F864="Wake Forest",+All!R864,IF(+All!$H864="Wake Forest",+All!R864,0))</f>
        <v>Clemson</v>
      </c>
      <c r="S198" s="708" t="str">
        <f>IF(+All!$F864="Wake Forest",+All!S864,IF(+All!$H864="Wake Forest",+All!S864,0))</f>
        <v>Wake Forest</v>
      </c>
      <c r="T198" s="706" t="str">
        <f>IF(+All!$F864="Wake Forest",+All!T864,IF(+All!$H864="Wake Forest",+All!T864,0))</f>
        <v>Wake Forest</v>
      </c>
      <c r="U198" s="707" t="str">
        <f>IF(+All!$F864="Wake Forest",+All!U864,IF(+All!$H864="Wake Forest",+All!U864,0))</f>
        <v>L</v>
      </c>
    </row>
    <row r="199" spans="1:21" ht="15.75" customHeight="1" x14ac:dyDescent="0.8">
      <c r="A199" s="70">
        <f>IF(+All!$F920="Wake Forest",+All!A920,IF(+All!$H920="Wake Forest",+All!A920,0))</f>
        <v>0</v>
      </c>
      <c r="B199" s="480">
        <f>IF(+All!$F920="Wake Forest",+All!B920,IF(+All!$H920="Wake Forest",+All!B920,0))</f>
        <v>0</v>
      </c>
      <c r="C199" s="72">
        <f>IF(+All!$F920="Wake Forest",+All!C920,IF(+All!$H920="Wake Forest",+All!C920,0))</f>
        <v>0</v>
      </c>
      <c r="D199" s="73">
        <f>IF(+All!$F920="Wake Forest",+All!D920,IF(+All!$H920="Wake Forest",+All!D920,0))</f>
        <v>0</v>
      </c>
      <c r="E199" s="76">
        <f>IF(+All!$F920="Wake Forest",+All!E920,IF(+All!$H920="Wake Forest",+All!E920,0))</f>
        <v>0</v>
      </c>
      <c r="F199" s="75">
        <f>IF(+All!$F920="Wake Forest",+All!F920,IF(+All!$H920="Wake Forest",+All!F920,0))</f>
        <v>0</v>
      </c>
      <c r="G199" s="76">
        <f>IF(+All!$F920="Wake Forest",+All!G920,IF(+All!$H920="Wake Forest",+All!G920,0))</f>
        <v>0</v>
      </c>
      <c r="H199" s="75">
        <f>IF(+All!$F920="Wake Forest",+All!H920,IF(+All!$H920="Wake Forest",+All!H920,0))</f>
        <v>0</v>
      </c>
      <c r="I199" s="76">
        <f>IF(+All!$F920="Wake Forest",+All!I920,IF(+All!$H920="Wake Forest",+All!I920,0))</f>
        <v>0</v>
      </c>
      <c r="J199" s="706">
        <f>IF(+All!$F920="Wake Forest",+All!J920,IF(+All!$H920="Wake Forest",+All!J920,0))</f>
        <v>0</v>
      </c>
      <c r="K199" s="707">
        <f>IF(+All!$F920="Wake Forest",+All!K920,IF(+All!$H920="Wake Forest",+All!K920,0))</f>
        <v>0</v>
      </c>
      <c r="L199" s="78">
        <f>IF(+All!$F920="Wake Forest",+All!L920,IF(+All!$H920="Wake Forest",+All!L920,0))</f>
        <v>0</v>
      </c>
      <c r="M199" s="79">
        <f>IF(+All!$F920="Wake Forest",+All!M920,IF(+All!$H920="Wake Forest",+All!M920,0))</f>
        <v>0</v>
      </c>
      <c r="N199" s="706">
        <f>IF(+All!$F920="Wake Forest",+All!N920,IF(+All!$H920="Wake Forest",+All!N920,0))</f>
        <v>0</v>
      </c>
      <c r="O199" s="708">
        <f>IF(+All!$F920="Wake Forest",+All!O920,IF(+All!$H920="Wake Forest",+All!O920,0))</f>
        <v>0</v>
      </c>
      <c r="P199" s="708">
        <f>IF(+All!$F920="Wake Forest",+All!P920,IF(+All!$H920="Wake Forest",+All!P920,0))</f>
        <v>0</v>
      </c>
      <c r="Q199" s="707">
        <f>IF(+All!$F920="Wake Forest",+All!Q920,IF(+All!$H920="Wake Forest",+All!Q920,0))</f>
        <v>0</v>
      </c>
      <c r="R199" s="706">
        <f>IF(+All!$F920="Wake Forest",+All!R920,IF(+All!$H920="Wake Forest",+All!R920,0))</f>
        <v>0</v>
      </c>
      <c r="S199" s="708">
        <f>IF(+All!$F920="Wake Forest",+All!S920,IF(+All!$H920="Wake Forest",+All!S920,0))</f>
        <v>0</v>
      </c>
      <c r="T199" s="706">
        <f>IF(+All!$F920="Wake Forest",+All!T920,IF(+All!$H920="Wake Forest",+All!T920,0))</f>
        <v>0</v>
      </c>
      <c r="U199" s="707">
        <f>IF(+All!$F920="Wake Forest",+All!U920,IF(+All!$H920="Wake Forest",+All!U920,0))</f>
        <v>0</v>
      </c>
    </row>
  </sheetData>
  <autoFilter ref="A2:U199" xr:uid="{403E029A-637A-4A28-BE5B-DAF837DBAC5F}"/>
  <sortState xmlns:xlrd2="http://schemas.microsoft.com/office/spreadsheetml/2017/richdata2" ref="A19:U31">
    <sortCondition ref="A19:A31"/>
  </sortState>
  <mergeCells count="17">
    <mergeCell ref="N1:Q1"/>
    <mergeCell ref="R1:S1"/>
    <mergeCell ref="F1:I1"/>
    <mergeCell ref="F18:I18"/>
    <mergeCell ref="F32:I32"/>
    <mergeCell ref="F172:I172"/>
    <mergeCell ref="F186:I186"/>
    <mergeCell ref="F158:I158"/>
    <mergeCell ref="F3:I3"/>
    <mergeCell ref="F46:I46"/>
    <mergeCell ref="F60:I60"/>
    <mergeCell ref="F116:I116"/>
    <mergeCell ref="F130:I130"/>
    <mergeCell ref="F74:I74"/>
    <mergeCell ref="F88:I88"/>
    <mergeCell ref="F102:I102"/>
    <mergeCell ref="F144:I144"/>
  </mergeCells>
  <pageMargins left="0.1" right="0.1" top="0.25" bottom="0.25" header="0" footer="0"/>
  <pageSetup scale="43" fitToHeight="0" orientation="landscape" r:id="rId1"/>
  <headerFooter alignWithMargins="0">
    <oddFooter>&amp;C&amp;36ACC</oddFooter>
  </headerFooter>
  <rowBreaks count="2" manualBreakCount="2">
    <brk id="73" max="20" man="1"/>
    <brk id="143" max="20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AA143"/>
  <sheetViews>
    <sheetView view="pageBreakPreview" topLeftCell="F9" zoomScale="75" zoomScaleNormal="75" zoomScaleSheetLayoutView="75" workbookViewId="0">
      <selection activeCell="H30" sqref="H30"/>
    </sheetView>
  </sheetViews>
  <sheetFormatPr defaultColWidth="8.86328125" defaultRowHeight="16" x14ac:dyDescent="0.8"/>
  <cols>
    <col min="1" max="1" width="5.6796875" style="70" customWidth="1"/>
    <col min="2" max="2" width="5.6796875" style="71" customWidth="1"/>
    <col min="3" max="3" width="13" style="104" customWidth="1"/>
    <col min="4" max="4" width="11.6796875" style="105" customWidth="1"/>
    <col min="5" max="5" width="9.1328125" style="74" customWidth="1"/>
    <col min="6" max="6" width="24.453125" style="77" customWidth="1"/>
    <col min="7" max="7" width="8.6796875" style="74" customWidth="1"/>
    <col min="8" max="8" width="24.453125" style="80" customWidth="1"/>
    <col min="9" max="9" width="8.6796875" style="74" customWidth="1"/>
    <col min="10" max="10" width="24.453125" style="77" customWidth="1"/>
    <col min="11" max="11" width="24.453125" style="74" customWidth="1"/>
    <col min="12" max="12" width="8" style="92" customWidth="1"/>
    <col min="13" max="13" width="8" style="93" customWidth="1"/>
    <col min="14" max="14" width="24.453125" style="77" customWidth="1"/>
    <col min="15" max="15" width="5.6796875" style="80" customWidth="1"/>
    <col min="16" max="16" width="24.453125" style="80" customWidth="1"/>
    <col min="17" max="17" width="5.6796875" style="74" customWidth="1"/>
    <col min="18" max="18" width="24.453125" style="77" customWidth="1"/>
    <col min="19" max="19" width="24.453125" style="80" customWidth="1"/>
    <col min="20" max="20" width="27.6796875" style="77" customWidth="1"/>
    <col min="21" max="21" width="6.54296875" style="74" customWidth="1"/>
    <col min="22" max="16384" width="8.86328125" style="16"/>
  </cols>
  <sheetData>
    <row r="1" spans="1:27" s="17" customFormat="1" ht="24.95" customHeight="1" x14ac:dyDescent="0.8">
      <c r="A1" s="1"/>
      <c r="B1" s="1"/>
      <c r="C1" s="2"/>
      <c r="D1" s="3"/>
      <c r="E1" s="4"/>
      <c r="F1" s="4"/>
      <c r="G1" s="698"/>
      <c r="H1" s="5"/>
      <c r="I1" s="4"/>
      <c r="J1" s="4"/>
      <c r="K1" s="4"/>
      <c r="L1" s="6"/>
      <c r="M1" s="7"/>
      <c r="N1" s="1236"/>
      <c r="O1" s="1237"/>
      <c r="P1" s="1237"/>
      <c r="Q1" s="1238"/>
      <c r="R1" s="8"/>
      <c r="S1" s="4"/>
      <c r="T1" s="4"/>
      <c r="U1" s="4"/>
      <c r="V1" s="16"/>
      <c r="W1" s="16"/>
      <c r="X1" s="16"/>
      <c r="Y1" s="16"/>
      <c r="Z1" s="16"/>
      <c r="AA1" s="16"/>
    </row>
    <row r="2" spans="1:27" s="31" customFormat="1" ht="24.95" customHeight="1" x14ac:dyDescent="0.8">
      <c r="A2" s="18"/>
      <c r="B2" s="18"/>
      <c r="C2" s="19"/>
      <c r="D2" s="20"/>
      <c r="E2" s="21"/>
      <c r="F2" s="1223" t="s">
        <v>3</v>
      </c>
      <c r="G2" s="1224"/>
      <c r="H2" s="1224"/>
      <c r="I2" s="1225"/>
      <c r="J2" s="22"/>
      <c r="K2" s="21"/>
      <c r="L2" s="23"/>
      <c r="M2" s="24"/>
      <c r="N2" s="1223" t="s">
        <v>4</v>
      </c>
      <c r="O2" s="1224"/>
      <c r="P2" s="1224"/>
      <c r="Q2" s="1225"/>
      <c r="R2" s="1223" t="s">
        <v>5</v>
      </c>
      <c r="S2" s="1225"/>
      <c r="T2" s="22"/>
      <c r="U2" s="21"/>
      <c r="V2" s="16"/>
      <c r="W2" s="16"/>
      <c r="X2" s="16"/>
      <c r="Y2" s="16"/>
      <c r="Z2" s="16"/>
      <c r="AA2" s="16"/>
    </row>
    <row r="3" spans="1:27" s="31" customFormat="1" ht="24.95" customHeight="1" x14ac:dyDescent="0.8">
      <c r="A3" s="32" t="s">
        <v>13</v>
      </c>
      <c r="B3" s="33" t="s">
        <v>14</v>
      </c>
      <c r="C3" s="34" t="s">
        <v>15</v>
      </c>
      <c r="D3" s="35" t="s">
        <v>16</v>
      </c>
      <c r="E3" s="36" t="s">
        <v>17</v>
      </c>
      <c r="F3" s="37" t="s">
        <v>8</v>
      </c>
      <c r="G3" s="700" t="s">
        <v>18</v>
      </c>
      <c r="H3" s="699" t="s">
        <v>11</v>
      </c>
      <c r="I3" s="36" t="s">
        <v>18</v>
      </c>
      <c r="J3" s="37" t="s">
        <v>19</v>
      </c>
      <c r="K3" s="36" t="s">
        <v>20</v>
      </c>
      <c r="L3" s="38" t="s">
        <v>21</v>
      </c>
      <c r="M3" s="39" t="s">
        <v>22</v>
      </c>
      <c r="N3" s="37" t="s">
        <v>23</v>
      </c>
      <c r="O3" s="40"/>
      <c r="P3" s="40" t="s">
        <v>24</v>
      </c>
      <c r="Q3" s="41"/>
      <c r="R3" s="37" t="s">
        <v>23</v>
      </c>
      <c r="S3" s="40" t="s">
        <v>24</v>
      </c>
      <c r="T3" s="37" t="s">
        <v>25</v>
      </c>
      <c r="U3" s="36" t="s">
        <v>26</v>
      </c>
      <c r="V3" s="16"/>
      <c r="W3" s="16"/>
      <c r="X3" s="16"/>
      <c r="Y3" s="16"/>
      <c r="Z3" s="16"/>
      <c r="AA3" s="16"/>
    </row>
    <row r="4" spans="1:27" s="31" customFormat="1" ht="15.75" customHeight="1" x14ac:dyDescent="0.8">
      <c r="A4" s="52"/>
      <c r="B4" s="53"/>
      <c r="C4" s="54"/>
      <c r="D4" s="55"/>
      <c r="E4" s="56"/>
      <c r="F4" s="1219" t="str">
        <f>F5</f>
        <v>Baylor</v>
      </c>
      <c r="G4" s="1253"/>
      <c r="H4" s="1253"/>
      <c r="I4" s="1254"/>
      <c r="J4" s="57"/>
      <c r="K4" s="56"/>
      <c r="L4" s="58"/>
      <c r="M4" s="59"/>
      <c r="N4" s="57"/>
      <c r="O4" s="9"/>
      <c r="P4" s="9"/>
      <c r="Q4" s="56"/>
      <c r="R4" s="57"/>
      <c r="S4" s="9"/>
      <c r="T4" s="57"/>
      <c r="U4" s="56"/>
      <c r="V4" s="106"/>
    </row>
    <row r="5" spans="1:27" s="503" customFormat="1" x14ac:dyDescent="0.8">
      <c r="A5" s="70">
        <f>IF(+All!$F81="Baylor",+All!A81,IF(+All!$H81="Baylor",+All!A81,0))</f>
        <v>1</v>
      </c>
      <c r="B5" s="480" t="str">
        <f>IF(+All!$F81="Baylor",+All!B81,IF(+All!$H81="Baylor",+All!B81,0))</f>
        <v>Sat</v>
      </c>
      <c r="C5" s="72">
        <f>IF(+All!$F81="Baylor",+All!C81,IF(+All!$H81="Baylor",+All!C81,0))</f>
        <v>44443</v>
      </c>
      <c r="D5" s="73">
        <f>IF(+All!$F81="Baylor",+All!D81,IF(+All!$H81="Baylor",+All!D81,0))</f>
        <v>0.79166666666666663</v>
      </c>
      <c r="E5" s="707">
        <f>IF(+All!$F81="Baylor",+All!E81,IF(+All!$H81="Baylor",+All!E81,0))</f>
        <v>0</v>
      </c>
      <c r="F5" s="75" t="str">
        <f>IF(+All!$F81="Baylor",+All!F81,IF(+All!$H81="Baylor",+All!F81,0))</f>
        <v>Baylor</v>
      </c>
      <c r="G5" s="76" t="str">
        <f>IF(+All!$F81="Baylor",+All!G81,IF(+All!$H81="Baylor",+All!G81,0))</f>
        <v>B12</v>
      </c>
      <c r="H5" s="95" t="str">
        <f>IF(+All!$F81="Baylor",+All!H81,IF(+All!$H81="Baylor",+All!H81,0))</f>
        <v>Texas State</v>
      </c>
      <c r="I5" s="76" t="str">
        <f>IF(+All!$F81="Baylor",+All!I81,IF(+All!$H81="Baylor",+All!I81,0))</f>
        <v>SB</v>
      </c>
      <c r="J5" s="706" t="str">
        <f>IF(+All!$F81="Baylor",+All!J81,IF(+All!$H81="Baylor",+All!J81,0))</f>
        <v>Baylor</v>
      </c>
      <c r="K5" s="707" t="str">
        <f>IF(+All!$F81="Baylor",+All!K81,IF(+All!$H81="Baylor",+All!K81,0))</f>
        <v>Texas State</v>
      </c>
      <c r="L5" s="78">
        <f>IF(+All!$F81="Baylor",+All!L81,IF(+All!$H81="Baylor",+All!L81,0))</f>
        <v>14</v>
      </c>
      <c r="M5" s="79">
        <f>IF(+All!$F81="Baylor",+All!M81,IF(+All!$H81="Baylor",+All!M81,0))</f>
        <v>53</v>
      </c>
      <c r="N5" s="706" t="str">
        <f>IF(+All!$F81="Baylor",+All!N81,IF(+All!$H81="Baylor",+All!N81,0))</f>
        <v>Baylor</v>
      </c>
      <c r="O5" s="708">
        <f>IF(+All!$F81="Baylor",+All!O81,IF(+All!$H81="Baylor",+All!O81,0))</f>
        <v>29</v>
      </c>
      <c r="P5" s="708" t="str">
        <f>IF(+All!$F81="Baylor",+All!P81,IF(+All!$H81="Baylor",+All!P81,0))</f>
        <v>Texas State</v>
      </c>
      <c r="Q5" s="707">
        <f>IF(+All!$F81="Baylor",+All!Q81,IF(+All!$H81="Baylor",+All!Q81,0))</f>
        <v>20</v>
      </c>
      <c r="R5" s="706" t="str">
        <f>IF(+All!$F81="Baylor",+All!R81,IF(+All!$H81="Baylor",+All!R81,0))</f>
        <v>Texas State</v>
      </c>
      <c r="S5" s="708" t="str">
        <f>IF(+All!$F81="Baylor",+All!S81,IF(+All!$H81="Baylor",+All!S81,0))</f>
        <v>Baylor</v>
      </c>
      <c r="T5" s="706" t="str">
        <f>IF(+All!$F81="Baylor",+All!T81,IF(+All!$H81="Baylor",+All!T81,0))</f>
        <v>Baylor</v>
      </c>
      <c r="U5" s="707" t="str">
        <f>IF(+All!$F81="Baylor",+All!U81,IF(+All!$H81="Baylor",+All!U81,0))</f>
        <v>L</v>
      </c>
    </row>
    <row r="6" spans="1:27" s="503" customFormat="1" x14ac:dyDescent="0.8">
      <c r="A6" s="70">
        <f>IF(+All!$F124="Baylor",+All!A124,IF(+All!$H124="Baylor",+All!A124,0))</f>
        <v>2</v>
      </c>
      <c r="B6" s="480" t="str">
        <f>IF(+All!$F124="Baylor",+All!B124,IF(+All!$H124="Baylor",+All!B124,0))</f>
        <v>Sat</v>
      </c>
      <c r="C6" s="72">
        <f>IF(+All!$F124="Baylor",+All!C124,IF(+All!$H124="Baylor",+All!C124,0))</f>
        <v>44450</v>
      </c>
      <c r="D6" s="73">
        <f>IF(+All!$F124="Baylor",+All!D124,IF(+All!$H124="Baylor",+All!D124,0))</f>
        <v>0.79166666666666663</v>
      </c>
      <c r="E6" s="707">
        <f>IF(+All!$F124="Baylor",+All!E124,IF(+All!$H124="Baylor",+All!E124,0))</f>
        <v>0</v>
      </c>
      <c r="F6" s="75" t="str">
        <f>IF(+All!$F124="Baylor",+All!F124,IF(+All!$H124="Baylor",+All!F124,0))</f>
        <v>1AA Texas Southern</v>
      </c>
      <c r="G6" s="76" t="str">
        <f>IF(+All!$F124="Baylor",+All!G124,IF(+All!$H124="Baylor",+All!G124,0))</f>
        <v>1AA</v>
      </c>
      <c r="H6" s="95" t="str">
        <f>IF(+All!$F124="Baylor",+All!H124,IF(+All!$H124="Baylor",+All!H124,0))</f>
        <v>Baylor</v>
      </c>
      <c r="I6" s="76" t="str">
        <f>IF(+All!$F124="Baylor",+All!I124,IF(+All!$H124="Baylor",+All!I124,0))</f>
        <v>B12</v>
      </c>
      <c r="J6" s="706">
        <f>IF(+All!$F124="Baylor",+All!J124,IF(+All!$H124="Baylor",+All!J124,0))</f>
        <v>0</v>
      </c>
      <c r="K6" s="707">
        <f>IF(+All!$F124="Baylor",+All!K124,IF(+All!$H124="Baylor",+All!K124,0))</f>
        <v>0</v>
      </c>
      <c r="L6" s="78">
        <f>IF(+All!$F124="Baylor",+All!L124,IF(+All!$H124="Baylor",+All!L124,0))</f>
        <v>0</v>
      </c>
      <c r="M6" s="79">
        <f>IF(+All!$F124="Baylor",+All!M124,IF(+All!$H124="Baylor",+All!M124,0))</f>
        <v>0</v>
      </c>
      <c r="N6" s="706" t="str">
        <f>IF(+All!$F124="Baylor",+All!N124,IF(+All!$H124="Baylor",+All!N124,0))</f>
        <v>Baylor</v>
      </c>
      <c r="O6" s="708">
        <f>IF(+All!$F124="Baylor",+All!O124,IF(+All!$H124="Baylor",+All!O124,0))</f>
        <v>66</v>
      </c>
      <c r="P6" s="708" t="str">
        <f>IF(+All!$F124="Baylor",+All!P124,IF(+All!$H124="Baylor",+All!P124,0))</f>
        <v>1AA Texas Southern</v>
      </c>
      <c r="Q6" s="707">
        <f>IF(+All!$F124="Baylor",+All!Q124,IF(+All!$H124="Baylor",+All!Q124,0))</f>
        <v>7</v>
      </c>
      <c r="R6" s="706">
        <f>IF(+All!$F124="Baylor",+All!R124,IF(+All!$H124="Baylor",+All!R124,0))</f>
        <v>0</v>
      </c>
      <c r="S6" s="708">
        <f>IF(+All!$F124="Baylor",+All!S124,IF(+All!$H124="Baylor",+All!S124,0))</f>
        <v>0</v>
      </c>
      <c r="T6" s="706">
        <f>IF(+All!$F124="Baylor",+All!T124,IF(+All!$H124="Baylor",+All!T124,0))</f>
        <v>0</v>
      </c>
      <c r="U6" s="707">
        <f>IF(+All!$F124="Baylor",+All!U124,IF(+All!$H124="Baylor",+All!U124,0))</f>
        <v>0</v>
      </c>
    </row>
    <row r="7" spans="1:27" s="503" customFormat="1" x14ac:dyDescent="0.8">
      <c r="A7" s="70">
        <f>IF(+All!$F199="Baylor",+All!A199,IF(+All!$H199="Baylor",+All!A199,0))</f>
        <v>3</v>
      </c>
      <c r="B7" s="480" t="str">
        <f>IF(+All!$F199="Baylor",+All!B199,IF(+All!$H199="Baylor",+All!B199,0))</f>
        <v>Sat</v>
      </c>
      <c r="C7" s="72">
        <f>IF(+All!$F199="Baylor",+All!C199,IF(+All!$H199="Baylor",+All!C199,0))</f>
        <v>44457</v>
      </c>
      <c r="D7" s="73">
        <f>IF(+All!$F199="Baylor",+All!D199,IF(+All!$H199="Baylor",+All!D199,0))</f>
        <v>0.64583333333333337</v>
      </c>
      <c r="E7" s="707">
        <f>IF(+All!$F199="Baylor",+All!E199,IF(+All!$H199="Baylor",+All!E199,0))</f>
        <v>0</v>
      </c>
      <c r="F7" s="75" t="str">
        <f>IF(+All!$F199="Baylor",+All!F199,IF(+All!$H199="Baylor",+All!F199,0))</f>
        <v>Baylor</v>
      </c>
      <c r="G7" s="76" t="str">
        <f>IF(+All!$F199="Baylor",+All!G199,IF(+All!$H199="Baylor",+All!G199,0))</f>
        <v>B12</v>
      </c>
      <c r="H7" s="95" t="str">
        <f>IF(+All!$F199="Baylor",+All!H199,IF(+All!$H199="Baylor",+All!H199,0))</f>
        <v>Kansas</v>
      </c>
      <c r="I7" s="76" t="str">
        <f>IF(+All!$F199="Baylor",+All!I199,IF(+All!$H199="Baylor",+All!I199,0))</f>
        <v>B12</v>
      </c>
      <c r="J7" s="706" t="str">
        <f>IF(+All!$F199="Baylor",+All!J199,IF(+All!$H199="Baylor",+All!J199,0))</f>
        <v>Baylor</v>
      </c>
      <c r="K7" s="707" t="str">
        <f>IF(+All!$F199="Baylor",+All!K199,IF(+All!$H199="Baylor",+All!K199,0))</f>
        <v>Kansas</v>
      </c>
      <c r="L7" s="78">
        <f>IF(+All!$F199="Baylor",+All!L199,IF(+All!$H199="Baylor",+All!L199,0))</f>
        <v>18</v>
      </c>
      <c r="M7" s="79">
        <f>IF(+All!$F199="Baylor",+All!M199,IF(+All!$H199="Baylor",+All!M199,0))</f>
        <v>49.5</v>
      </c>
      <c r="N7" s="706" t="str">
        <f>IF(+All!$F199="Baylor",+All!N199,IF(+All!$H199="Baylor",+All!N199,0))</f>
        <v>Baylor</v>
      </c>
      <c r="O7" s="708">
        <f>IF(+All!$F199="Baylor",+All!O199,IF(+All!$H199="Baylor",+All!O199,0))</f>
        <v>45</v>
      </c>
      <c r="P7" s="708" t="str">
        <f>IF(+All!$F199="Baylor",+All!P199,IF(+All!$H199="Baylor",+All!P199,0))</f>
        <v>Kansas</v>
      </c>
      <c r="Q7" s="707">
        <f>IF(+All!$F199="Baylor",+All!Q199,IF(+All!$H199="Baylor",+All!Q199,0))</f>
        <v>7</v>
      </c>
      <c r="R7" s="706" t="str">
        <f>IF(+All!$F199="Baylor",+All!R199,IF(+All!$H199="Baylor",+All!R199,0))</f>
        <v>Baylor</v>
      </c>
      <c r="S7" s="708" t="str">
        <f>IF(+All!$F199="Baylor",+All!S199,IF(+All!$H199="Baylor",+All!S199,0))</f>
        <v>Kansas</v>
      </c>
      <c r="T7" s="706" t="str">
        <f>IF(+All!$F199="Baylor",+All!T199,IF(+All!$H199="Baylor",+All!T199,0))</f>
        <v>Baylor</v>
      </c>
      <c r="U7" s="707" t="str">
        <f>IF(+All!$F199="Baylor",+All!U199,IF(+All!$H199="Baylor",+All!U199,0))</f>
        <v>W</v>
      </c>
    </row>
    <row r="8" spans="1:27" s="503" customFormat="1" x14ac:dyDescent="0.8">
      <c r="A8" s="70">
        <f>IF(+All!$F284="Baylor",+All!A284,IF(+All!$H284="Baylor",+All!A284,0))</f>
        <v>4</v>
      </c>
      <c r="B8" s="480" t="str">
        <f>IF(+All!$F284="Baylor",+All!B284,IF(+All!$H284="Baylor",+All!B284,0))</f>
        <v>Sat</v>
      </c>
      <c r="C8" s="72">
        <f>IF(+All!$F284="Baylor",+All!C284,IF(+All!$H284="Baylor",+All!C284,0))</f>
        <v>44464</v>
      </c>
      <c r="D8" s="73">
        <f>IF(+All!$F284="Baylor",+All!D284,IF(+All!$H284="Baylor",+All!D284,0))</f>
        <v>0.64583333333333337</v>
      </c>
      <c r="E8" s="707">
        <f>IF(+All!$F284="Baylor",+All!E284,IF(+All!$H284="Baylor",+All!E284,0))</f>
        <v>0</v>
      </c>
      <c r="F8" s="75" t="str">
        <f>IF(+All!$F284="Baylor",+All!F284,IF(+All!$H284="Baylor",+All!F284,0))</f>
        <v>Iowa State</v>
      </c>
      <c r="G8" s="76" t="str">
        <f>IF(+All!$F284="Baylor",+All!G284,IF(+All!$H284="Baylor",+All!G284,0))</f>
        <v>B12</v>
      </c>
      <c r="H8" s="95" t="str">
        <f>IF(+All!$F284="Baylor",+All!H284,IF(+All!$H284="Baylor",+All!H284,0))</f>
        <v>Baylor</v>
      </c>
      <c r="I8" s="76" t="str">
        <f>IF(+All!$F284="Baylor",+All!I284,IF(+All!$H284="Baylor",+All!I284,0))</f>
        <v>B12</v>
      </c>
      <c r="J8" s="706" t="str">
        <f>IF(+All!$F284="Baylor",+All!J284,IF(+All!$H284="Baylor",+All!J284,0))</f>
        <v>Iowa State</v>
      </c>
      <c r="K8" s="707" t="str">
        <f>IF(+All!$F284="Baylor",+All!K284,IF(+All!$H284="Baylor",+All!K284,0))</f>
        <v>Baylor</v>
      </c>
      <c r="L8" s="78">
        <f>IF(+All!$F284="Baylor",+All!L284,IF(+All!$H284="Baylor",+All!L284,0))</f>
        <v>7</v>
      </c>
      <c r="M8" s="79">
        <f>IF(+All!$F284="Baylor",+All!M284,IF(+All!$H284="Baylor",+All!M284,0))</f>
        <v>47.5</v>
      </c>
      <c r="N8" s="706" t="str">
        <f>IF(+All!$F284="Baylor",+All!N284,IF(+All!$H284="Baylor",+All!N284,0))</f>
        <v>Baylor</v>
      </c>
      <c r="O8" s="708">
        <f>IF(+All!$F284="Baylor",+All!O284,IF(+All!$H284="Baylor",+All!O284,0))</f>
        <v>31</v>
      </c>
      <c r="P8" s="708" t="str">
        <f>IF(+All!$F284="Baylor",+All!P284,IF(+All!$H284="Baylor",+All!P284,0))</f>
        <v>Iowa State</v>
      </c>
      <c r="Q8" s="707">
        <f>IF(+All!$F284="Baylor",+All!Q284,IF(+All!$H284="Baylor",+All!Q284,0))</f>
        <v>29</v>
      </c>
      <c r="R8" s="706" t="str">
        <f>IF(+All!$F284="Baylor",+All!R284,IF(+All!$H284="Baylor",+All!R284,0))</f>
        <v>Baylor</v>
      </c>
      <c r="S8" s="708" t="str">
        <f>IF(+All!$F284="Baylor",+All!S284,IF(+All!$H284="Baylor",+All!S284,0))</f>
        <v>Iowa State</v>
      </c>
      <c r="T8" s="706" t="str">
        <f>IF(+All!$F284="Baylor",+All!T284,IF(+All!$H284="Baylor",+All!T284,0))</f>
        <v>Baylor</v>
      </c>
      <c r="U8" s="707" t="str">
        <f>IF(+All!$F284="Baylor",+All!U284,IF(+All!$H284="Baylor",+All!U284,0))</f>
        <v>W</v>
      </c>
    </row>
    <row r="9" spans="1:27" s="503" customFormat="1" x14ac:dyDescent="0.8">
      <c r="A9" s="70">
        <f>IF(+All!$F351="Baylor",+All!A351,IF(+All!$H351="Baylor",+All!A351,0))</f>
        <v>5</v>
      </c>
      <c r="B9" s="480" t="str">
        <f>IF(+All!$F351="Baylor",+All!B351,IF(+All!$H351="Baylor",+All!B351,0))</f>
        <v>Sat</v>
      </c>
      <c r="C9" s="72">
        <f>IF(+All!$F351="Baylor",+All!C351,IF(+All!$H351="Baylor",+All!C351,0))</f>
        <v>44471</v>
      </c>
      <c r="D9" s="73">
        <f>IF(+All!$F351="Baylor",+All!D351,IF(+All!$H351="Baylor",+All!D351,0))</f>
        <v>0.79166666666666663</v>
      </c>
      <c r="E9" s="707" t="str">
        <f>IF(+All!$F351="Baylor",+All!E351,IF(+All!$H351="Baylor",+All!E351,0))</f>
        <v>ESPN2</v>
      </c>
      <c r="F9" s="75" t="str">
        <f>IF(+All!$F351="Baylor",+All!F351,IF(+All!$H351="Baylor",+All!F351,0))</f>
        <v>Baylor</v>
      </c>
      <c r="G9" s="76" t="str">
        <f>IF(+All!$F351="Baylor",+All!G351,IF(+All!$H351="Baylor",+All!G351,0))</f>
        <v>B12</v>
      </c>
      <c r="H9" s="95" t="str">
        <f>IF(+All!$F351="Baylor",+All!H351,IF(+All!$H351="Baylor",+All!H351,0))</f>
        <v>Oklahoma State</v>
      </c>
      <c r="I9" s="76" t="str">
        <f>IF(+All!$F351="Baylor",+All!I351,IF(+All!$H351="Baylor",+All!I351,0))</f>
        <v>B12</v>
      </c>
      <c r="J9" s="706" t="str">
        <f>IF(+All!$F351="Baylor",+All!J351,IF(+All!$H351="Baylor",+All!J351,0))</f>
        <v>Oklahoma State</v>
      </c>
      <c r="K9" s="707" t="str">
        <f>IF(+All!$F351="Baylor",+All!K351,IF(+All!$H351="Baylor",+All!K351,0))</f>
        <v>Baylor</v>
      </c>
      <c r="L9" s="78">
        <f>IF(+All!$F351="Baylor",+All!L351,IF(+All!$H351="Baylor",+All!L351,0))</f>
        <v>3.5</v>
      </c>
      <c r="M9" s="79">
        <f>IF(+All!$F351="Baylor",+All!M351,IF(+All!$H351="Baylor",+All!M351,0))</f>
        <v>47.5</v>
      </c>
      <c r="N9" s="706" t="str">
        <f>IF(+All!$F351="Baylor",+All!N351,IF(+All!$H351="Baylor",+All!N351,0))</f>
        <v>Oklahoma State</v>
      </c>
      <c r="O9" s="708">
        <f>IF(+All!$F351="Baylor",+All!O351,IF(+All!$H351="Baylor",+All!O351,0))</f>
        <v>24</v>
      </c>
      <c r="P9" s="708" t="str">
        <f>IF(+All!$F351="Baylor",+All!P351,IF(+All!$H351="Baylor",+All!P351,0))</f>
        <v>Baylor</v>
      </c>
      <c r="Q9" s="707">
        <f>IF(+All!$F351="Baylor",+All!Q351,IF(+All!$H351="Baylor",+All!Q351,0))</f>
        <v>14</v>
      </c>
      <c r="R9" s="706" t="str">
        <f>IF(+All!$F351="Baylor",+All!R351,IF(+All!$H351="Baylor",+All!R351,0))</f>
        <v>Oklahoma State</v>
      </c>
      <c r="S9" s="708" t="str">
        <f>IF(+All!$F351="Baylor",+All!S351,IF(+All!$H351="Baylor",+All!S351,0))</f>
        <v>Baylor</v>
      </c>
      <c r="T9" s="706" t="str">
        <f>IF(+All!$F351="Baylor",+All!T351,IF(+All!$H351="Baylor",+All!T351,0))</f>
        <v>Oklahoma State</v>
      </c>
      <c r="U9" s="707" t="str">
        <f>IF(+All!$F351="Baylor",+All!U351,IF(+All!$H351="Baylor",+All!U351,0))</f>
        <v>W</v>
      </c>
    </row>
    <row r="10" spans="1:27" s="503" customFormat="1" x14ac:dyDescent="0.8">
      <c r="A10" s="70">
        <f>IF(+All!$F415="Baylor",+All!A415,IF(+All!$H415="Baylor",+All!A415,0))</f>
        <v>6</v>
      </c>
      <c r="B10" s="480" t="str">
        <f>IF(+All!$F415="Baylor",+All!B415,IF(+All!$H415="Baylor",+All!B415,0))</f>
        <v>Sat</v>
      </c>
      <c r="C10" s="72">
        <f>IF(+All!$F415="Baylor",+All!C415,IF(+All!$H415="Baylor",+All!C415,0))</f>
        <v>44478</v>
      </c>
      <c r="D10" s="73">
        <f>IF(+All!$F415="Baylor",+All!D415,IF(+All!$H415="Baylor",+All!D415,0))</f>
        <v>0.5</v>
      </c>
      <c r="E10" s="707" t="str">
        <f>IF(+All!$F415="Baylor",+All!E415,IF(+All!$H415="Baylor",+All!E415,0))</f>
        <v>FS1</v>
      </c>
      <c r="F10" s="75" t="str">
        <f>IF(+All!$F415="Baylor",+All!F415,IF(+All!$H415="Baylor",+All!F415,0))</f>
        <v>West Virginia</v>
      </c>
      <c r="G10" s="76" t="str">
        <f>IF(+All!$F415="Baylor",+All!G415,IF(+All!$H415="Baylor",+All!G415,0))</f>
        <v>B12</v>
      </c>
      <c r="H10" s="95" t="str">
        <f>IF(+All!$F415="Baylor",+All!H415,IF(+All!$H415="Baylor",+All!H415,0))</f>
        <v>Baylor</v>
      </c>
      <c r="I10" s="76" t="str">
        <f>IF(+All!$F415="Baylor",+All!I415,IF(+All!$H415="Baylor",+All!I415,0))</f>
        <v>B12</v>
      </c>
      <c r="J10" s="706" t="str">
        <f>IF(+All!$F415="Baylor",+All!J415,IF(+All!$H415="Baylor",+All!J415,0))</f>
        <v>Baylor</v>
      </c>
      <c r="K10" s="707" t="str">
        <f>IF(+All!$F415="Baylor",+All!K415,IF(+All!$H415="Baylor",+All!K415,0))</f>
        <v>West Virginia</v>
      </c>
      <c r="L10" s="78">
        <f>IF(+All!$F415="Baylor",+All!L415,IF(+All!$H415="Baylor",+All!L415,0))</f>
        <v>2.5</v>
      </c>
      <c r="M10" s="79">
        <f>IF(+All!$F415="Baylor",+All!M415,IF(+All!$H415="Baylor",+All!M415,0))</f>
        <v>44.5</v>
      </c>
      <c r="N10" s="706" t="str">
        <f>IF(+All!$F415="Baylor",+All!N415,IF(+All!$H415="Baylor",+All!N415,0))</f>
        <v>Baylor</v>
      </c>
      <c r="O10" s="708">
        <f>IF(+All!$F415="Baylor",+All!O415,IF(+All!$H415="Baylor",+All!O415,0))</f>
        <v>45</v>
      </c>
      <c r="P10" s="708" t="str">
        <f>IF(+All!$F415="Baylor",+All!P415,IF(+All!$H415="Baylor",+All!P415,0))</f>
        <v>West Virginia</v>
      </c>
      <c r="Q10" s="707">
        <f>IF(+All!$F415="Baylor",+All!Q415,IF(+All!$H415="Baylor",+All!Q415,0))</f>
        <v>20</v>
      </c>
      <c r="R10" s="706" t="str">
        <f>IF(+All!$F415="Baylor",+All!R415,IF(+All!$H415="Baylor",+All!R415,0))</f>
        <v>Baylor</v>
      </c>
      <c r="S10" s="708" t="str">
        <f>IF(+All!$F415="Baylor",+All!S415,IF(+All!$H415="Baylor",+All!S415,0))</f>
        <v>West Virginia</v>
      </c>
      <c r="T10" s="706" t="str">
        <f>IF(+All!$F415="Baylor",+All!T415,IF(+All!$H415="Baylor",+All!T415,0))</f>
        <v>West Virginia</v>
      </c>
      <c r="U10" s="707" t="str">
        <f>IF(+All!$F415="Baylor",+All!U415,IF(+All!$H415="Baylor",+All!U415,0))</f>
        <v>L</v>
      </c>
    </row>
    <row r="11" spans="1:27" s="503" customFormat="1" x14ac:dyDescent="0.8">
      <c r="A11" s="70">
        <f>IF(+All!$F494="Baylor",+All!A494,IF(+All!$H494="Baylor",+All!A494,0))</f>
        <v>7</v>
      </c>
      <c r="B11" s="480" t="str">
        <f>IF(+All!$F494="Baylor",+All!B494,IF(+All!$H494="Baylor",+All!B494,0))</f>
        <v>Sat</v>
      </c>
      <c r="C11" s="72">
        <f>IF(+All!$F494="Baylor",+All!C494,IF(+All!$H494="Baylor",+All!C494,0))</f>
        <v>44485</v>
      </c>
      <c r="D11" s="73">
        <f>IF(+All!$F494="Baylor",+All!D494,IF(+All!$H494="Baylor",+All!D494,0))</f>
        <v>0.64583333333333337</v>
      </c>
      <c r="E11" s="707" t="str">
        <f>IF(+All!$F494="Baylor",+All!E494,IF(+All!$H494="Baylor",+All!E494,0))</f>
        <v>ESPN</v>
      </c>
      <c r="F11" s="75" t="str">
        <f>IF(+All!$F494="Baylor",+All!F494,IF(+All!$H494="Baylor",+All!F494,0))</f>
        <v>BYU</v>
      </c>
      <c r="G11" s="76" t="str">
        <f>IF(+All!$F494="Baylor",+All!G494,IF(+All!$H494="Baylor",+All!G494,0))</f>
        <v>Ind</v>
      </c>
      <c r="H11" s="95" t="str">
        <f>IF(+All!$F494="Baylor",+All!H494,IF(+All!$H494="Baylor",+All!H494,0))</f>
        <v>Baylor</v>
      </c>
      <c r="I11" s="76" t="str">
        <f>IF(+All!$F494="Baylor",+All!I494,IF(+All!$H494="Baylor",+All!I494,0))</f>
        <v>B12</v>
      </c>
      <c r="J11" s="706" t="str">
        <f>IF(+All!$F494="Baylor",+All!J494,IF(+All!$H494="Baylor",+All!J494,0))</f>
        <v>Baylor</v>
      </c>
      <c r="K11" s="707" t="str">
        <f>IF(+All!$F494="Baylor",+All!K494,IF(+All!$H494="Baylor",+All!K494,0))</f>
        <v>BYU</v>
      </c>
      <c r="L11" s="78">
        <f>IF(+All!$F494="Baylor",+All!L494,IF(+All!$H494="Baylor",+All!L494,0))</f>
        <v>6.5</v>
      </c>
      <c r="M11" s="79">
        <f>IF(+All!$F494="Baylor",+All!M494,IF(+All!$H494="Baylor",+All!M494,0))</f>
        <v>50.5</v>
      </c>
      <c r="N11" s="706" t="str">
        <f>IF(+All!$F494="Baylor",+All!N494,IF(+All!$H494="Baylor",+All!N494,0))</f>
        <v>Baylor</v>
      </c>
      <c r="O11" s="708">
        <f>IF(+All!$F494="Baylor",+All!O494,IF(+All!$H494="Baylor",+All!O494,0))</f>
        <v>38</v>
      </c>
      <c r="P11" s="708" t="str">
        <f>IF(+All!$F494="Baylor",+All!P494,IF(+All!$H494="Baylor",+All!P494,0))</f>
        <v>BYU</v>
      </c>
      <c r="Q11" s="707">
        <f>IF(+All!$F494="Baylor",+All!Q494,IF(+All!$H494="Baylor",+All!Q494,0))</f>
        <v>24</v>
      </c>
      <c r="R11" s="706" t="str">
        <f>IF(+All!$F494="Baylor",+All!R494,IF(+All!$H494="Baylor",+All!R494,0))</f>
        <v>Baylor</v>
      </c>
      <c r="S11" s="708" t="str">
        <f>IF(+All!$F494="Baylor",+All!S494,IF(+All!$H494="Baylor",+All!S494,0))</f>
        <v>BYU</v>
      </c>
      <c r="T11" s="706" t="str">
        <f>IF(+All!$F494="Baylor",+All!T494,IF(+All!$H494="Baylor",+All!T494,0))</f>
        <v>BYU</v>
      </c>
      <c r="U11" s="707" t="str">
        <f>IF(+All!$F494="Baylor",+All!U494,IF(+All!$H494="Baylor",+All!U494,0))</f>
        <v>L</v>
      </c>
    </row>
    <row r="12" spans="1:27" s="503" customFormat="1" x14ac:dyDescent="0.8">
      <c r="A12" s="70">
        <f>IF(+All!$F611="Baylor",+All!A611,IF(+All!$H611="Baylor",+All!A611,0))</f>
        <v>8</v>
      </c>
      <c r="B12" s="480" t="str">
        <f>IF(+All!$F611="Baylor",+All!B611,IF(+All!$H611="Baylor",+All!B611,0))</f>
        <v>Sat</v>
      </c>
      <c r="C12" s="72">
        <f>IF(+All!$F611="Baylor",+All!C611,IF(+All!$H611="Baylor",+All!C611,0))</f>
        <v>44492</v>
      </c>
      <c r="D12" s="73">
        <f>IF(+All!$F611="Baylor",+All!D611,IF(+All!$H611="Baylor",+All!D611,0))</f>
        <v>0</v>
      </c>
      <c r="E12" s="707">
        <f>IF(+All!$F611="Baylor",+All!E611,IF(+All!$H611="Baylor",+All!E611,0))</f>
        <v>0</v>
      </c>
      <c r="F12" s="75" t="str">
        <f>IF(+All!$F611="Baylor",+All!F611,IF(+All!$H611="Baylor",+All!F611,0))</f>
        <v>Baylor</v>
      </c>
      <c r="G12" s="76" t="str">
        <f>IF(+All!$F611="Baylor",+All!G611,IF(+All!$H611="Baylor",+All!G611,0))</f>
        <v>B12</v>
      </c>
      <c r="H12" s="95" t="str">
        <f>IF(+All!$F611="Baylor",+All!H611,IF(+All!$H611="Baylor",+All!H611,0))</f>
        <v>Open</v>
      </c>
      <c r="I12" s="76" t="str">
        <f>IF(+All!$F611="Baylor",+All!I611,IF(+All!$H611="Baylor",+All!I611,0))</f>
        <v>ZZZ</v>
      </c>
      <c r="J12" s="706">
        <f>IF(+All!$F611="Baylor",+All!J611,IF(+All!$H611="Baylor",+All!J611,0))</f>
        <v>0</v>
      </c>
      <c r="K12" s="707" t="str">
        <f>IF(+All!$F611="Baylor",+All!K611,IF(+All!$H611="Baylor",+All!K611,0))</f>
        <v>Baylor</v>
      </c>
      <c r="L12" s="78">
        <f>IF(+All!$F611="Baylor",+All!L611,IF(+All!$H611="Baylor",+All!L611,0))</f>
        <v>0</v>
      </c>
      <c r="M12" s="79">
        <f>IF(+All!$F611="Baylor",+All!M611,IF(+All!$H611="Baylor",+All!M611,0))</f>
        <v>0</v>
      </c>
      <c r="N12" s="706">
        <f>IF(+All!$F611="Baylor",+All!N611,IF(+All!$H611="Baylor",+All!N611,0))</f>
        <v>0</v>
      </c>
      <c r="O12" s="708">
        <f>IF(+All!$F611="Baylor",+All!O611,IF(+All!$H611="Baylor",+All!O611,0))</f>
        <v>0</v>
      </c>
      <c r="P12" s="708">
        <f>IF(+All!$F611="Baylor",+All!P611,IF(+All!$H611="Baylor",+All!P611,0))</f>
        <v>0</v>
      </c>
      <c r="Q12" s="707">
        <f>IF(+All!$F611="Baylor",+All!Q611,IF(+All!$H611="Baylor",+All!Q611,0))</f>
        <v>0</v>
      </c>
      <c r="R12" s="706">
        <f>IF(+All!$F611="Baylor",+All!R611,IF(+All!$H611="Baylor",+All!R611,0))</f>
        <v>0</v>
      </c>
      <c r="S12" s="708">
        <f>IF(+All!$F611="Baylor",+All!S611,IF(+All!$H611="Baylor",+All!S611,0))</f>
        <v>0</v>
      </c>
      <c r="T12" s="706">
        <f>IF(+All!$F611="Baylor",+All!T611,IF(+All!$H611="Baylor",+All!T611,0))</f>
        <v>0</v>
      </c>
      <c r="U12" s="707">
        <f>IF(+All!$F611="Baylor",+All!U611,IF(+All!$H611="Baylor",+All!U611,0))</f>
        <v>0</v>
      </c>
    </row>
    <row r="13" spans="1:27" s="503" customFormat="1" x14ac:dyDescent="0.8">
      <c r="A13" s="70">
        <f>IF(+All!$F652="Baylor",+All!A652,IF(+All!$H652="Baylor",+All!A652,0))</f>
        <v>9</v>
      </c>
      <c r="B13" s="480" t="str">
        <f>IF(+All!$F652="Baylor",+All!B652,IF(+All!$H652="Baylor",+All!B652,0))</f>
        <v>Sat</v>
      </c>
      <c r="C13" s="72">
        <f>IF(+All!$F652="Baylor",+All!C652,IF(+All!$H652="Baylor",+All!C652,0))</f>
        <v>44499</v>
      </c>
      <c r="D13" s="73">
        <f>IF(+All!$F652="Baylor",+All!D652,IF(+All!$H652="Baylor",+All!D652,0))</f>
        <v>0.5</v>
      </c>
      <c r="E13" s="707" t="str">
        <f>IF(+All!$F652="Baylor",+All!E652,IF(+All!$H652="Baylor",+All!E652,0))</f>
        <v>ABC</v>
      </c>
      <c r="F13" s="75" t="str">
        <f>IF(+All!$F652="Baylor",+All!F652,IF(+All!$H652="Baylor",+All!F652,0))</f>
        <v>Texas</v>
      </c>
      <c r="G13" s="76" t="str">
        <f>IF(+All!$F652="Baylor",+All!G652,IF(+All!$H652="Baylor",+All!G652,0))</f>
        <v>B12</v>
      </c>
      <c r="H13" s="95" t="str">
        <f>IF(+All!$F652="Baylor",+All!H652,IF(+All!$H652="Baylor",+All!H652,0))</f>
        <v>Baylor</v>
      </c>
      <c r="I13" s="76" t="str">
        <f>IF(+All!$F652="Baylor",+All!I652,IF(+All!$H652="Baylor",+All!I652,0))</f>
        <v>B12</v>
      </c>
      <c r="J13" s="706" t="str">
        <f>IF(+All!$F652="Baylor",+All!J652,IF(+All!$H652="Baylor",+All!J652,0))</f>
        <v>Baylor</v>
      </c>
      <c r="K13" s="707" t="str">
        <f>IF(+All!$F652="Baylor",+All!K652,IF(+All!$H652="Baylor",+All!K652,0))</f>
        <v>Texas</v>
      </c>
      <c r="L13" s="78">
        <f>IF(+All!$F652="Baylor",+All!L652,IF(+All!$H652="Baylor",+All!L652,0))</f>
        <v>2.5</v>
      </c>
      <c r="M13" s="79">
        <f>IF(+All!$F652="Baylor",+All!M652,IF(+All!$H652="Baylor",+All!M652,0))</f>
        <v>61</v>
      </c>
      <c r="N13" s="706" t="str">
        <f>IF(+All!$F652="Baylor",+All!N652,IF(+All!$H652="Baylor",+All!N652,0))</f>
        <v>Baylor</v>
      </c>
      <c r="O13" s="708">
        <f>IF(+All!$F652="Baylor",+All!O652,IF(+All!$H652="Baylor",+All!O652,0))</f>
        <v>31</v>
      </c>
      <c r="P13" s="708" t="str">
        <f>IF(+All!$F652="Baylor",+All!P652,IF(+All!$H652="Baylor",+All!P652,0))</f>
        <v>Texas</v>
      </c>
      <c r="Q13" s="707">
        <f>IF(+All!$F652="Baylor",+All!Q652,IF(+All!$H652="Baylor",+All!Q652,0))</f>
        <v>24</v>
      </c>
      <c r="R13" s="706" t="str">
        <f>IF(+All!$F652="Baylor",+All!R652,IF(+All!$H652="Baylor",+All!R652,0))</f>
        <v>Baylor</v>
      </c>
      <c r="S13" s="708" t="str">
        <f>IF(+All!$F652="Baylor",+All!S652,IF(+All!$H652="Baylor",+All!S652,0))</f>
        <v>Texas</v>
      </c>
      <c r="T13" s="706" t="str">
        <f>IF(+All!$F652="Baylor",+All!T652,IF(+All!$H652="Baylor",+All!T652,0))</f>
        <v>Baylor</v>
      </c>
      <c r="U13" s="707" t="str">
        <f>IF(+All!$F652="Baylor",+All!U652,IF(+All!$H652="Baylor",+All!U652,0))</f>
        <v>W</v>
      </c>
    </row>
    <row r="14" spans="1:27" s="503" customFormat="1" x14ac:dyDescent="0.8">
      <c r="A14" s="70">
        <f>IF(+All!$F735="Baylor",+All!A735,IF(+All!$H735="Baylor",+All!A735,0))</f>
        <v>10</v>
      </c>
      <c r="B14" s="480" t="str">
        <f>IF(+All!$F735="Baylor",+All!B735,IF(+All!$H735="Baylor",+All!B735,0))</f>
        <v>Sat</v>
      </c>
      <c r="C14" s="72">
        <f>IF(+All!$F735="Baylor",+All!C735,IF(+All!$H735="Baylor",+All!C735,0))</f>
        <v>44506</v>
      </c>
      <c r="D14" s="73">
        <f>IF(+All!$F735="Baylor",+All!D735,IF(+All!$H735="Baylor",+All!D735,0))</f>
        <v>0.64583333333333337</v>
      </c>
      <c r="E14" s="707" t="str">
        <f>IF(+All!$F735="Baylor",+All!E735,IF(+All!$H735="Baylor",+All!E735,0))</f>
        <v>Fox</v>
      </c>
      <c r="F14" s="75" t="str">
        <f>IF(+All!$F735="Baylor",+All!F735,IF(+All!$H735="Baylor",+All!F735,0))</f>
        <v>Baylor</v>
      </c>
      <c r="G14" s="76" t="str">
        <f>IF(+All!$F735="Baylor",+All!G735,IF(+All!$H735="Baylor",+All!G735,0))</f>
        <v>B12</v>
      </c>
      <c r="H14" s="95" t="str">
        <f>IF(+All!$F735="Baylor",+All!H735,IF(+All!$H735="Baylor",+All!H735,0))</f>
        <v>TCU</v>
      </c>
      <c r="I14" s="76" t="str">
        <f>IF(+All!$F735="Baylor",+All!I735,IF(+All!$H735="Baylor",+All!I735,0))</f>
        <v>B12</v>
      </c>
      <c r="J14" s="706" t="str">
        <f>IF(+All!$F735="Baylor",+All!J735,IF(+All!$H735="Baylor",+All!J735,0))</f>
        <v>Baylor</v>
      </c>
      <c r="K14" s="707" t="str">
        <f>IF(+All!$F735="Baylor",+All!K735,IF(+All!$H735="Baylor",+All!K735,0))</f>
        <v>TCU</v>
      </c>
      <c r="L14" s="78">
        <f>IF(+All!$F735="Baylor",+All!L735,IF(+All!$H735="Baylor",+All!L735,0))</f>
        <v>7</v>
      </c>
      <c r="M14" s="79">
        <f>IF(+All!$F735="Baylor",+All!M735,IF(+All!$H735="Baylor",+All!M735,0))</f>
        <v>58</v>
      </c>
      <c r="N14" s="706" t="str">
        <f>IF(+All!$F735="Baylor",+All!N735,IF(+All!$H735="Baylor",+All!N735,0))</f>
        <v>TCU</v>
      </c>
      <c r="O14" s="708">
        <f>IF(+All!$F735="Baylor",+All!O735,IF(+All!$H735="Baylor",+All!O735,0))</f>
        <v>30</v>
      </c>
      <c r="P14" s="708" t="str">
        <f>IF(+All!$F735="Baylor",+All!P735,IF(+All!$H735="Baylor",+All!P735,0))</f>
        <v>Baylor</v>
      </c>
      <c r="Q14" s="707">
        <f>IF(+All!$F735="Baylor",+All!Q735,IF(+All!$H735="Baylor",+All!Q735,0))</f>
        <v>28</v>
      </c>
      <c r="R14" s="706" t="str">
        <f>IF(+All!$F735="Baylor",+All!R735,IF(+All!$H735="Baylor",+All!R735,0))</f>
        <v>TCU</v>
      </c>
      <c r="S14" s="708" t="str">
        <f>IF(+All!$F735="Baylor",+All!S735,IF(+All!$H735="Baylor",+All!S735,0))</f>
        <v>Baylor</v>
      </c>
      <c r="T14" s="706" t="str">
        <f>IF(+All!$F735="Baylor",+All!T735,IF(+All!$H735="Baylor",+All!T735,0))</f>
        <v>TCU</v>
      </c>
      <c r="U14" s="707" t="str">
        <f>IF(+All!$F735="Baylor",+All!U735,IF(+All!$H735="Baylor",+All!U735,0))</f>
        <v>W</v>
      </c>
    </row>
    <row r="15" spans="1:27" s="503" customFormat="1" x14ac:dyDescent="0.8">
      <c r="A15" s="70">
        <f>IF(+All!$F806="Baylor",+All!A806,IF(+All!$H806="Baylor",+All!A806,0))</f>
        <v>11</v>
      </c>
      <c r="B15" s="480" t="str">
        <f>IF(+All!$F806="Baylor",+All!B806,IF(+All!$H806="Baylor",+All!B806,0))</f>
        <v>Sat</v>
      </c>
      <c r="C15" s="72">
        <f>IF(+All!$F806="Baylor",+All!C806,IF(+All!$H806="Baylor",+All!C806,0))</f>
        <v>44513</v>
      </c>
      <c r="D15" s="73">
        <f>IF(+All!$F806="Baylor",+All!D806,IF(+All!$H806="Baylor",+All!D806,0))</f>
        <v>0.5</v>
      </c>
      <c r="E15" s="707" t="str">
        <f>IF(+All!$F806="Baylor",+All!E806,IF(+All!$H806="Baylor",+All!E806,0))</f>
        <v>Fox</v>
      </c>
      <c r="F15" s="75" t="str">
        <f>IF(+All!$F806="Baylor",+All!F806,IF(+All!$H806="Baylor",+All!F806,0))</f>
        <v>Oklahoma</v>
      </c>
      <c r="G15" s="76" t="str">
        <f>IF(+All!$F806="Baylor",+All!G806,IF(+All!$H806="Baylor",+All!G806,0))</f>
        <v>B12</v>
      </c>
      <c r="H15" s="95" t="str">
        <f>IF(+All!$F806="Baylor",+All!H806,IF(+All!$H806="Baylor",+All!H806,0))</f>
        <v>Baylor</v>
      </c>
      <c r="I15" s="76" t="str">
        <f>IF(+All!$F806="Baylor",+All!I806,IF(+All!$H806="Baylor",+All!I806,0))</f>
        <v>B12</v>
      </c>
      <c r="J15" s="706" t="str">
        <f>IF(+All!$F806="Baylor",+All!J806,IF(+All!$H806="Baylor",+All!J806,0))</f>
        <v>Oklahoma</v>
      </c>
      <c r="K15" s="707" t="str">
        <f>IF(+All!$F806="Baylor",+All!K806,IF(+All!$H806="Baylor",+All!K806,0))</f>
        <v>Baylor</v>
      </c>
      <c r="L15" s="78">
        <f>IF(+All!$F806="Baylor",+All!L806,IF(+All!$H806="Baylor",+All!L806,0))</f>
        <v>5.5</v>
      </c>
      <c r="M15" s="79">
        <f>IF(+All!$F806="Baylor",+All!M806,IF(+All!$H806="Baylor",+All!M806,0))</f>
        <v>62.5</v>
      </c>
      <c r="N15" s="706" t="str">
        <f>IF(+All!$F806="Baylor",+All!N806,IF(+All!$H806="Baylor",+All!N806,0))</f>
        <v>Baylor</v>
      </c>
      <c r="O15" s="708">
        <f>IF(+All!$F806="Baylor",+All!O806,IF(+All!$H806="Baylor",+All!O806,0))</f>
        <v>27</v>
      </c>
      <c r="P15" s="708" t="str">
        <f>IF(+All!$F806="Baylor",+All!P806,IF(+All!$H806="Baylor",+All!P806,0))</f>
        <v>Oklahoma</v>
      </c>
      <c r="Q15" s="707">
        <f>IF(+All!$F806="Baylor",+All!Q806,IF(+All!$H806="Baylor",+All!Q806,0))</f>
        <v>14</v>
      </c>
      <c r="R15" s="706" t="str">
        <f>IF(+All!$F806="Baylor",+All!R806,IF(+All!$H806="Baylor",+All!R806,0))</f>
        <v>Baylor</v>
      </c>
      <c r="S15" s="708" t="str">
        <f>IF(+All!$F806="Baylor",+All!S806,IF(+All!$H806="Baylor",+All!S806,0))</f>
        <v>Oklahoma</v>
      </c>
      <c r="T15" s="706" t="str">
        <f>IF(+All!$F806="Baylor",+All!T806,IF(+All!$H806="Baylor",+All!T806,0))</f>
        <v>Baylor</v>
      </c>
      <c r="U15" s="707" t="str">
        <f>IF(+All!$F806="Baylor",+All!U806,IF(+All!$H806="Baylor",+All!U806,0))</f>
        <v>W</v>
      </c>
    </row>
    <row r="16" spans="1:27" s="503" customFormat="1" x14ac:dyDescent="0.8">
      <c r="A16" s="70">
        <f>IF(+All!$F876="Baylor",+All!A876,IF(+All!$H876="Baylor",+All!A876,0))</f>
        <v>12</v>
      </c>
      <c r="B16" s="480" t="str">
        <f>IF(+All!$F876="Baylor",+All!B876,IF(+All!$H876="Baylor",+All!B876,0))</f>
        <v>Sat</v>
      </c>
      <c r="C16" s="72">
        <f>IF(+All!$F876="Baylor",+All!C876,IF(+All!$H876="Baylor",+All!C876,0))</f>
        <v>44520</v>
      </c>
      <c r="D16" s="73">
        <f>IF(+All!$F876="Baylor",+All!D876,IF(+All!$H876="Baylor",+All!D876,0))</f>
        <v>0.72916666666666663</v>
      </c>
      <c r="E16" s="707" t="str">
        <f>IF(+All!$F876="Baylor",+All!E876,IF(+All!$H876="Baylor",+All!E876,0))</f>
        <v>FS1</v>
      </c>
      <c r="F16" s="75" t="str">
        <f>IF(+All!$F876="Baylor",+All!F876,IF(+All!$H876="Baylor",+All!F876,0))</f>
        <v>Baylor</v>
      </c>
      <c r="G16" s="76" t="str">
        <f>IF(+All!$F876="Baylor",+All!G876,IF(+All!$H876="Baylor",+All!G876,0))</f>
        <v>B12</v>
      </c>
      <c r="H16" s="95" t="str">
        <f>IF(+All!$F876="Baylor",+All!H876,IF(+All!$H876="Baylor",+All!H876,0))</f>
        <v>Kansas State</v>
      </c>
      <c r="I16" s="76" t="str">
        <f>IF(+All!$F876="Baylor",+All!I876,IF(+All!$H876="Baylor",+All!I876,0))</f>
        <v>B12</v>
      </c>
      <c r="J16" s="706" t="str">
        <f>IF(+All!$F876="Baylor",+All!J876,IF(+All!$H876="Baylor",+All!J876,0))</f>
        <v>Kansas State</v>
      </c>
      <c r="K16" s="707" t="str">
        <f>IF(+All!$F876="Baylor",+All!K876,IF(+All!$H876="Baylor",+All!K876,0))</f>
        <v>Baylor</v>
      </c>
      <c r="L16" s="78">
        <f>IF(+All!$F876="Baylor",+All!L876,IF(+All!$H876="Baylor",+All!L876,0))</f>
        <v>1</v>
      </c>
      <c r="M16" s="79">
        <f>IF(+All!$F876="Baylor",+All!M876,IF(+All!$H876="Baylor",+All!M876,0))</f>
        <v>50</v>
      </c>
      <c r="N16" s="706" t="str">
        <f>IF(+All!$F876="Baylor",+All!N876,IF(+All!$H876="Baylor",+All!N876,0))</f>
        <v>Baylor</v>
      </c>
      <c r="O16" s="708">
        <f>IF(+All!$F876="Baylor",+All!O876,IF(+All!$H876="Baylor",+All!O876,0))</f>
        <v>20</v>
      </c>
      <c r="P16" s="708" t="str">
        <f>IF(+All!$F876="Baylor",+All!P876,IF(+All!$H876="Baylor",+All!P876,0))</f>
        <v>Kansas State</v>
      </c>
      <c r="Q16" s="707">
        <f>IF(+All!$F876="Baylor",+All!Q876,IF(+All!$H876="Baylor",+All!Q876,0))</f>
        <v>10</v>
      </c>
      <c r="R16" s="706" t="str">
        <f>IF(+All!$F876="Baylor",+All!R876,IF(+All!$H876="Baylor",+All!R876,0))</f>
        <v>Baylor</v>
      </c>
      <c r="S16" s="708" t="str">
        <f>IF(+All!$F876="Baylor",+All!S876,IF(+All!$H876="Baylor",+All!S876,0))</f>
        <v>Kansas State</v>
      </c>
      <c r="T16" s="706" t="str">
        <f>IF(+All!$F876="Baylor",+All!T876,IF(+All!$H876="Baylor",+All!T876,0))</f>
        <v>Baylor</v>
      </c>
      <c r="U16" s="707" t="str">
        <f>IF(+All!$F876="Baylor",+All!U876,IF(+All!$H876="Baylor",+All!U876,0))</f>
        <v>W</v>
      </c>
    </row>
    <row r="17" spans="1:27" s="31" customFormat="1" ht="15.75" customHeight="1" x14ac:dyDescent="0.8">
      <c r="A17" s="70">
        <f>IF(+All!$F934="Baylor",+All!A934,IF(+All!$H934="Baylor",+All!A934,0))</f>
        <v>0</v>
      </c>
      <c r="B17" s="480">
        <f>IF(+All!$F934="Baylor",+All!B934,IF(+All!$H934="Baylor",+All!B934,0))</f>
        <v>0</v>
      </c>
      <c r="C17" s="72">
        <f>IF(+All!$F934="Baylor",+All!C934,IF(+All!$H934="Baylor",+All!C934,0))</f>
        <v>0</v>
      </c>
      <c r="D17" s="73">
        <f>IF(+All!$F934="Baylor",+All!D934,IF(+All!$H934="Baylor",+All!D934,0))</f>
        <v>0</v>
      </c>
      <c r="E17" s="707">
        <f>IF(+All!$F934="Baylor",+All!E934,IF(+All!$H934="Baylor",+All!E934,0))</f>
        <v>0</v>
      </c>
      <c r="F17" s="75">
        <f>IF(+All!$F934="Baylor",+All!F934,IF(+All!$H934="Baylor",+All!F934,0))</f>
        <v>0</v>
      </c>
      <c r="G17" s="76">
        <f>IF(+All!$F934="Baylor",+All!G934,IF(+All!$H934="Baylor",+All!G934,0))</f>
        <v>0</v>
      </c>
      <c r="H17" s="95">
        <f>IF(+All!$F934="Baylor",+All!H934,IF(+All!$H934="Baylor",+All!H934,0))</f>
        <v>0</v>
      </c>
      <c r="I17" s="76">
        <f>IF(+All!$F934="Baylor",+All!I934,IF(+All!$H934="Baylor",+All!I934,0))</f>
        <v>0</v>
      </c>
      <c r="J17" s="706">
        <f>IF(+All!$F934="Baylor",+All!J934,IF(+All!$H934="Baylor",+All!J934,0))</f>
        <v>0</v>
      </c>
      <c r="K17" s="707">
        <f>IF(+All!$F934="Baylor",+All!K934,IF(+All!$H934="Baylor",+All!K934,0))</f>
        <v>0</v>
      </c>
      <c r="L17" s="78">
        <f>IF(+All!$F934="Baylor",+All!L934,IF(+All!$H934="Baylor",+All!L934,0))</f>
        <v>0</v>
      </c>
      <c r="M17" s="79">
        <f>IF(+All!$F934="Baylor",+All!M934,IF(+All!$H934="Baylor",+All!M934,0))</f>
        <v>0</v>
      </c>
      <c r="N17" s="706">
        <f>IF(+All!$F934="Baylor",+All!N934,IF(+All!$H934="Baylor",+All!N934,0))</f>
        <v>0</v>
      </c>
      <c r="O17" s="708">
        <f>IF(+All!$F934="Baylor",+All!O934,IF(+All!$H934="Baylor",+All!O934,0))</f>
        <v>0</v>
      </c>
      <c r="P17" s="708">
        <f>IF(+All!$F934="Baylor",+All!P934,IF(+All!$H934="Baylor",+All!P934,0))</f>
        <v>0</v>
      </c>
      <c r="Q17" s="707">
        <f>IF(+All!$F934="Baylor",+All!Q934,IF(+All!$H934="Baylor",+All!Q934,0))</f>
        <v>0</v>
      </c>
      <c r="R17" s="706">
        <f>IF(+All!$F934="Baylor",+All!R934,IF(+All!$H934="Baylor",+All!R934,0))</f>
        <v>0</v>
      </c>
      <c r="S17" s="708">
        <f>IF(+All!$F934="Baylor",+All!S934,IF(+All!$H934="Baylor",+All!S934,0))</f>
        <v>0</v>
      </c>
      <c r="T17" s="706">
        <f>IF(+All!$F934="Baylor",+All!T934,IF(+All!$H934="Baylor",+All!T934,0))</f>
        <v>0</v>
      </c>
      <c r="U17" s="707">
        <f>IF(+All!$F934="Baylor",+All!U934,IF(+All!$H934="Baylor",+All!U934,0))</f>
        <v>0</v>
      </c>
      <c r="V17" s="503"/>
      <c r="W17" s="503"/>
      <c r="X17" s="503"/>
      <c r="Y17" s="503"/>
      <c r="Z17" s="503"/>
      <c r="AA17" s="503"/>
    </row>
    <row r="18" spans="1:27" s="31" customFormat="1" ht="15.75" customHeight="1" x14ac:dyDescent="0.8">
      <c r="A18" s="52"/>
      <c r="B18" s="53"/>
      <c r="C18" s="54"/>
      <c r="D18" s="55"/>
      <c r="E18" s="56"/>
      <c r="F18" s="1219" t="str">
        <f>H19</f>
        <v>Iowa State</v>
      </c>
      <c r="G18" s="1253"/>
      <c r="H18" s="1253"/>
      <c r="I18" s="1254"/>
      <c r="J18" s="57"/>
      <c r="K18" s="56"/>
      <c r="L18" s="58"/>
      <c r="M18" s="59"/>
      <c r="N18" s="57"/>
      <c r="O18" s="9"/>
      <c r="P18" s="9"/>
      <c r="Q18" s="56"/>
      <c r="R18" s="57"/>
      <c r="S18" s="9"/>
      <c r="T18" s="57"/>
      <c r="U18" s="56"/>
      <c r="V18" s="106"/>
    </row>
    <row r="19" spans="1:27" s="31" customFormat="1" ht="15.75" customHeight="1" x14ac:dyDescent="0.8">
      <c r="A19" s="70">
        <f>IF(+All!$F54="Iowa State",+All!A54,IF(+All!$H54="Iowa State",+All!A54,0))</f>
        <v>1</v>
      </c>
      <c r="B19" s="70" t="str">
        <f>IF(+All!$F54="Iowa State",+All!B54,IF(+All!$H54="Iowa State",+All!B54,0))</f>
        <v>Sat</v>
      </c>
      <c r="C19" s="72">
        <f>IF(+All!$F54="Iowa State",+All!C54,IF(+All!$H54="Iowa State",+All!C54,0))</f>
        <v>44443</v>
      </c>
      <c r="D19" s="73">
        <f>IF(+All!$F54="Iowa State",+All!D54,IF(+All!$H54="Iowa State",+All!D54,0))</f>
        <v>0.6875</v>
      </c>
      <c r="E19" s="707">
        <f>IF(+All!$F54="Iowa State",+All!E54,IF(+All!$H54="Iowa State",+All!E54,0))</f>
        <v>0</v>
      </c>
      <c r="F19" s="76" t="str">
        <f>IF(+All!$F54="Iowa State",+All!F54,IF(+All!$H54="Iowa State",+All!F54,0))</f>
        <v>1AA Northern Iowa</v>
      </c>
      <c r="G19" s="76" t="str">
        <f>IF(+All!$F54="Iowa State",+All!G54,IF(+All!$H54="Iowa State",+All!G54,0))</f>
        <v>1AA</v>
      </c>
      <c r="H19" s="76" t="str">
        <f>IF(+All!$F54="Iowa State",+All!H54,IF(+All!$H54="Iowa State",+All!H54,0))</f>
        <v>Iowa State</v>
      </c>
      <c r="I19" s="76" t="str">
        <f>IF(+All!$F54="Iowa State",+All!I54,IF(+All!$H54="Iowa State",+All!I54,0))</f>
        <v>B12</v>
      </c>
      <c r="J19" s="706">
        <f>IF(+All!$F54="Iowa State",+All!J54,IF(+All!$H54="Iowa State",+All!J54,0))</f>
        <v>0</v>
      </c>
      <c r="K19" s="707">
        <f>IF(+All!$F54="Iowa State",+All!K54,IF(+All!$H54="Iowa State",+All!K54,0))</f>
        <v>0</v>
      </c>
      <c r="L19" s="78">
        <f>IF(+All!$F54="Iowa State",+All!L54,IF(+All!$H54="Iowa State",+All!L54,0))</f>
        <v>0</v>
      </c>
      <c r="M19" s="79">
        <f>IF(+All!$F54="Iowa State",+All!M54,IF(+All!$H54="Iowa State",+All!M54,0))</f>
        <v>0</v>
      </c>
      <c r="N19" s="706" t="str">
        <f>IF(+All!$F54="Iowa State",+All!N54,IF(+All!$H54="Iowa State",+All!N54,0))</f>
        <v>Iowa State</v>
      </c>
      <c r="O19" s="708">
        <f>IF(+All!$F54="Iowa State",+All!O54,IF(+All!$H54="Iowa State",+All!O54,0))</f>
        <v>16</v>
      </c>
      <c r="P19" s="708" t="str">
        <f>IF(+All!$F54="Iowa State",+All!P54,IF(+All!$H54="Iowa State",+All!P54,0))</f>
        <v>1AA Northern Iowa</v>
      </c>
      <c r="Q19" s="707">
        <f>IF(+All!$F54="Iowa State",+All!Q54,IF(+All!$H54="Iowa State",+All!Q54,0))</f>
        <v>10</v>
      </c>
      <c r="R19" s="706">
        <f>IF(+All!$F54="Iowa State",+All!R54,IF(+All!$H54="Iowa State",+All!R54,0))</f>
        <v>0</v>
      </c>
      <c r="S19" s="708">
        <f>IF(+All!$F54="Iowa State",+All!S54,IF(+All!$H54="Iowa State",+All!S54,0))</f>
        <v>0</v>
      </c>
      <c r="T19" s="706">
        <f>IF(+All!$F54="Iowa State",+All!T54,IF(+All!$H54="Iowa State",+All!T54,0))</f>
        <v>0</v>
      </c>
      <c r="U19" s="707">
        <f>IF(+All!$F54="Iowa State",+All!U54,IF(+All!$H54="Iowa State",+All!U54,0))</f>
        <v>0</v>
      </c>
      <c r="V19" s="106"/>
    </row>
    <row r="20" spans="1:27" s="31" customFormat="1" ht="15.75" customHeight="1" x14ac:dyDescent="0.8">
      <c r="A20" s="70">
        <f>IF(+All!$F125="Iowa State",+All!A125,IF(+All!$H125="Iowa State",+All!A125,0))</f>
        <v>2</v>
      </c>
      <c r="B20" s="70" t="str">
        <f>IF(+All!$F125="Iowa State",+All!B125,IF(+All!$H125="Iowa State",+All!B125,0))</f>
        <v>Sat</v>
      </c>
      <c r="C20" s="72">
        <f>IF(+All!$F125="Iowa State",+All!C125,IF(+All!$H125="Iowa State",+All!C125,0))</f>
        <v>44450</v>
      </c>
      <c r="D20" s="73">
        <f>IF(+All!$F125="Iowa State",+All!D125,IF(+All!$H125="Iowa State",+All!D125,0))</f>
        <v>0.6875</v>
      </c>
      <c r="E20" s="707" t="str">
        <f>IF(+All!$F125="Iowa State",+All!E125,IF(+All!$H125="Iowa State",+All!E125,0))</f>
        <v>ABC</v>
      </c>
      <c r="F20" s="76" t="str">
        <f>IF(+All!$F125="Iowa State",+All!F125,IF(+All!$H125="Iowa State",+All!F125,0))</f>
        <v>Iowa</v>
      </c>
      <c r="G20" s="76" t="str">
        <f>IF(+All!$F125="Iowa State",+All!G125,IF(+All!$H125="Iowa State",+All!G125,0))</f>
        <v>B10</v>
      </c>
      <c r="H20" s="76" t="str">
        <f>IF(+All!$F125="Iowa State",+All!H125,IF(+All!$H125="Iowa State",+All!H125,0))</f>
        <v>Iowa State</v>
      </c>
      <c r="I20" s="76" t="str">
        <f>IF(+All!$F125="Iowa State",+All!I125,IF(+All!$H125="Iowa State",+All!I125,0))</f>
        <v>B12</v>
      </c>
      <c r="J20" s="706" t="str">
        <f>IF(+All!$F125="Iowa State",+All!J125,IF(+All!$H125="Iowa State",+All!J125,0))</f>
        <v>Iowa State</v>
      </c>
      <c r="K20" s="707" t="str">
        <f>IF(+All!$F125="Iowa State",+All!K125,IF(+All!$H125="Iowa State",+All!K125,0))</f>
        <v>Iowa</v>
      </c>
      <c r="L20" s="78">
        <f>IF(+All!$F125="Iowa State",+All!L125,IF(+All!$H125="Iowa State",+All!L125,0))</f>
        <v>4.5</v>
      </c>
      <c r="M20" s="79">
        <f>IF(+All!$F125="Iowa State",+All!M125,IF(+All!$H125="Iowa State",+All!M125,0))</f>
        <v>46.5</v>
      </c>
      <c r="N20" s="706" t="str">
        <f>IF(+All!$F125="Iowa State",+All!N125,IF(+All!$H125="Iowa State",+All!N125,0))</f>
        <v>Iowa</v>
      </c>
      <c r="O20" s="708">
        <f>IF(+All!$F125="Iowa State",+All!O125,IF(+All!$H125="Iowa State",+All!O125,0))</f>
        <v>27</v>
      </c>
      <c r="P20" s="708" t="str">
        <f>IF(+All!$F125="Iowa State",+All!P125,IF(+All!$H125="Iowa State",+All!P125,0))</f>
        <v>Iowa State</v>
      </c>
      <c r="Q20" s="707">
        <f>IF(+All!$F125="Iowa State",+All!Q125,IF(+All!$H125="Iowa State",+All!Q125,0))</f>
        <v>17</v>
      </c>
      <c r="R20" s="706" t="str">
        <f>IF(+All!$F125="Iowa State",+All!R125,IF(+All!$H125="Iowa State",+All!R125,0))</f>
        <v>Iowa</v>
      </c>
      <c r="S20" s="708" t="str">
        <f>IF(+All!$F125="Iowa State",+All!S125,IF(+All!$H125="Iowa State",+All!S125,0))</f>
        <v>Iowa State</v>
      </c>
      <c r="T20" s="706" t="str">
        <f>IF(+All!$F125="Iowa State",+All!T125,IF(+All!$H125="Iowa State",+All!T125,0))</f>
        <v>Iowa</v>
      </c>
      <c r="U20" s="707" t="str">
        <f>IF(+All!$F125="Iowa State",+All!U125,IF(+All!$H125="Iowa State",+All!U125,0))</f>
        <v>W</v>
      </c>
      <c r="V20" s="106"/>
    </row>
    <row r="21" spans="1:27" s="31" customFormat="1" ht="15.75" customHeight="1" x14ac:dyDescent="0.8">
      <c r="A21" s="70">
        <f>IF(+All!$F225="Iowa State",+All!A225,IF(+All!$H225="Iowa State",+All!A225,0))</f>
        <v>3</v>
      </c>
      <c r="B21" s="70" t="str">
        <f>IF(+All!$F225="Iowa State",+All!B225,IF(+All!$H225="Iowa State",+All!B225,0))</f>
        <v>Sat</v>
      </c>
      <c r="C21" s="72">
        <f>IF(+All!$F225="Iowa State",+All!C225,IF(+All!$H225="Iowa State",+All!C225,0))</f>
        <v>44457</v>
      </c>
      <c r="D21" s="73">
        <f>IF(+All!$F225="Iowa State",+All!D225,IF(+All!$H225="Iowa State",+All!D225,0))</f>
        <v>0.9375</v>
      </c>
      <c r="E21" s="707" t="str">
        <f>IF(+All!$F225="Iowa State",+All!E225,IF(+All!$H225="Iowa State",+All!E225,0))</f>
        <v>CBSSN</v>
      </c>
      <c r="F21" s="76" t="str">
        <f>IF(+All!$F225="Iowa State",+All!F225,IF(+All!$H225="Iowa State",+All!F225,0))</f>
        <v>Iowa State</v>
      </c>
      <c r="G21" s="76" t="str">
        <f>IF(+All!$F225="Iowa State",+All!G225,IF(+All!$H225="Iowa State",+All!G225,0))</f>
        <v>B12</v>
      </c>
      <c r="H21" s="76" t="str">
        <f>IF(+All!$F225="Iowa State",+All!H225,IF(+All!$H225="Iowa State",+All!H225,0))</f>
        <v>UNLV</v>
      </c>
      <c r="I21" s="76" t="str">
        <f>IF(+All!$F225="Iowa State",+All!I225,IF(+All!$H225="Iowa State",+All!I225,0))</f>
        <v>MWC</v>
      </c>
      <c r="J21" s="706" t="str">
        <f>IF(+All!$F225="Iowa State",+All!J225,IF(+All!$H225="Iowa State",+All!J225,0))</f>
        <v>Iowa State</v>
      </c>
      <c r="K21" s="707" t="str">
        <f>IF(+All!$F225="Iowa State",+All!K225,IF(+All!$H225="Iowa State",+All!K225,0))</f>
        <v>UNLV</v>
      </c>
      <c r="L21" s="78">
        <f>IF(+All!$F225="Iowa State",+All!L225,IF(+All!$H225="Iowa State",+All!L225,0))</f>
        <v>31</v>
      </c>
      <c r="M21" s="79">
        <f>IF(+All!$F225="Iowa State",+All!M225,IF(+All!$H225="Iowa State",+All!M225,0))</f>
        <v>52</v>
      </c>
      <c r="N21" s="706" t="str">
        <f>IF(+All!$F225="Iowa State",+All!N225,IF(+All!$H225="Iowa State",+All!N225,0))</f>
        <v>Iowa State</v>
      </c>
      <c r="O21" s="708">
        <f>IF(+All!$F225="Iowa State",+All!O225,IF(+All!$H225="Iowa State",+All!O225,0))</f>
        <v>48</v>
      </c>
      <c r="P21" s="708" t="str">
        <f>IF(+All!$F225="Iowa State",+All!P225,IF(+All!$H225="Iowa State",+All!P225,0))</f>
        <v>UNLV</v>
      </c>
      <c r="Q21" s="707">
        <f>IF(+All!$F225="Iowa State",+All!Q225,IF(+All!$H225="Iowa State",+All!Q225,0))</f>
        <v>3</v>
      </c>
      <c r="R21" s="706" t="str">
        <f>IF(+All!$F225="Iowa State",+All!R225,IF(+All!$H225="Iowa State",+All!R225,0))</f>
        <v>Iowa State</v>
      </c>
      <c r="S21" s="708" t="str">
        <f>IF(+All!$F225="Iowa State",+All!S225,IF(+All!$H225="Iowa State",+All!S225,0))</f>
        <v>UNLV</v>
      </c>
      <c r="T21" s="706" t="str">
        <f>IF(+All!$F225="Iowa State",+All!T225,IF(+All!$H225="Iowa State",+All!T225,0))</f>
        <v>UNLV</v>
      </c>
      <c r="U21" s="707" t="str">
        <f>IF(+All!$F225="Iowa State",+All!U225,IF(+All!$H225="Iowa State",+All!U225,0))</f>
        <v>L</v>
      </c>
      <c r="V21" s="106"/>
    </row>
    <row r="22" spans="1:27" s="31" customFormat="1" ht="15.75" customHeight="1" x14ac:dyDescent="0.8">
      <c r="A22" s="70">
        <f>IF(+All!$F284="Iowa State",+All!A284,IF(+All!$H284="Iowa State",+All!A284,0))</f>
        <v>4</v>
      </c>
      <c r="B22" s="70" t="str">
        <f>IF(+All!$F284="Iowa State",+All!B284,IF(+All!$H284="Iowa State",+All!B284,0))</f>
        <v>Sat</v>
      </c>
      <c r="C22" s="72">
        <f>IF(+All!$F284="Iowa State",+All!C284,IF(+All!$H284="Iowa State",+All!C284,0))</f>
        <v>44464</v>
      </c>
      <c r="D22" s="73">
        <f>IF(+All!$F284="Iowa State",+All!D284,IF(+All!$H284="Iowa State",+All!D284,0))</f>
        <v>0.64583333333333337</v>
      </c>
      <c r="E22" s="707">
        <f>IF(+All!$F284="Iowa State",+All!E284,IF(+All!$H284="Iowa State",+All!E284,0))</f>
        <v>0</v>
      </c>
      <c r="F22" s="76" t="str">
        <f>IF(+All!$F284="Iowa State",+All!F284,IF(+All!$H284="Iowa State",+All!F284,0))</f>
        <v>Iowa State</v>
      </c>
      <c r="G22" s="76" t="str">
        <f>IF(+All!$F284="Iowa State",+All!G284,IF(+All!$H284="Iowa State",+All!G284,0))</f>
        <v>B12</v>
      </c>
      <c r="H22" s="76" t="str">
        <f>IF(+All!$F284="Iowa State",+All!H284,IF(+All!$H284="Iowa State",+All!H284,0))</f>
        <v>Baylor</v>
      </c>
      <c r="I22" s="76" t="str">
        <f>IF(+All!$F284="Iowa State",+All!I284,IF(+All!$H284="Iowa State",+All!I284,0))</f>
        <v>B12</v>
      </c>
      <c r="J22" s="706" t="str">
        <f>IF(+All!$F284="Iowa State",+All!J284,IF(+All!$H284="Iowa State",+All!J284,0))</f>
        <v>Iowa State</v>
      </c>
      <c r="K22" s="707" t="str">
        <f>IF(+All!$F284="Iowa State",+All!K284,IF(+All!$H284="Iowa State",+All!K284,0))</f>
        <v>Baylor</v>
      </c>
      <c r="L22" s="78">
        <f>IF(+All!$F284="Iowa State",+All!L284,IF(+All!$H284="Iowa State",+All!L284,0))</f>
        <v>7</v>
      </c>
      <c r="M22" s="79">
        <f>IF(+All!$F284="Iowa State",+All!M284,IF(+All!$H284="Iowa State",+All!M284,0))</f>
        <v>47.5</v>
      </c>
      <c r="N22" s="706" t="str">
        <f>IF(+All!$F284="Iowa State",+All!N284,IF(+All!$H284="Iowa State",+All!N284,0))</f>
        <v>Baylor</v>
      </c>
      <c r="O22" s="708">
        <f>IF(+All!$F284="Iowa State",+All!O284,IF(+All!$H284="Iowa State",+All!O284,0))</f>
        <v>31</v>
      </c>
      <c r="P22" s="708" t="str">
        <f>IF(+All!$F284="Iowa State",+All!P284,IF(+All!$H284="Iowa State",+All!P284,0))</f>
        <v>Iowa State</v>
      </c>
      <c r="Q22" s="707">
        <f>IF(+All!$F284="Iowa State",+All!Q284,IF(+All!$H284="Iowa State",+All!Q284,0))</f>
        <v>29</v>
      </c>
      <c r="R22" s="706" t="str">
        <f>IF(+All!$F284="Iowa State",+All!R284,IF(+All!$H284="Iowa State",+All!R284,0))</f>
        <v>Baylor</v>
      </c>
      <c r="S22" s="708" t="str">
        <f>IF(+All!$F284="Iowa State",+All!S284,IF(+All!$H284="Iowa State",+All!S284,0))</f>
        <v>Iowa State</v>
      </c>
      <c r="T22" s="706" t="str">
        <f>IF(+All!$F284="Iowa State",+All!T284,IF(+All!$H284="Iowa State",+All!T284,0))</f>
        <v>Baylor</v>
      </c>
      <c r="U22" s="707" t="str">
        <f>IF(+All!$F284="Iowa State",+All!U284,IF(+All!$H284="Iowa State",+All!U284,0))</f>
        <v>W</v>
      </c>
      <c r="V22" s="106"/>
    </row>
    <row r="23" spans="1:27" s="503" customFormat="1" x14ac:dyDescent="0.8">
      <c r="A23" s="70">
        <f>IF(+All!$F349="Iowa State",+All!A349,IF(+All!$H349="Iowa State",+All!A349,0))</f>
        <v>5</v>
      </c>
      <c r="B23" s="70" t="str">
        <f>IF(+All!$F349="Iowa State",+All!B349,IF(+All!$H349="Iowa State",+All!B349,0))</f>
        <v>Sat</v>
      </c>
      <c r="C23" s="72">
        <f>IF(+All!$F349="Iowa State",+All!C349,IF(+All!$H349="Iowa State",+All!C349,0))</f>
        <v>44471</v>
      </c>
      <c r="D23" s="73">
        <f>IF(+All!$F349="Iowa State",+All!D349,IF(+All!$H349="Iowa State",+All!D349,0))</f>
        <v>0.79166666666666663</v>
      </c>
      <c r="E23" s="707" t="str">
        <f>IF(+All!$F349="Iowa State",+All!E349,IF(+All!$H349="Iowa State",+All!E349,0))</f>
        <v>FS1</v>
      </c>
      <c r="F23" s="76" t="str">
        <f>IF(+All!$F349="Iowa State",+All!F349,IF(+All!$H349="Iowa State",+All!F349,0))</f>
        <v>Kansas</v>
      </c>
      <c r="G23" s="76" t="str">
        <f>IF(+All!$F349="Iowa State",+All!G349,IF(+All!$H349="Iowa State",+All!G349,0))</f>
        <v>B12</v>
      </c>
      <c r="H23" s="76" t="str">
        <f>IF(+All!$F349="Iowa State",+All!H349,IF(+All!$H349="Iowa State",+All!H349,0))</f>
        <v>Iowa State</v>
      </c>
      <c r="I23" s="76" t="str">
        <f>IF(+All!$F349="Iowa State",+All!I349,IF(+All!$H349="Iowa State",+All!I349,0))</f>
        <v>B12</v>
      </c>
      <c r="J23" s="706" t="str">
        <f>IF(+All!$F349="Iowa State",+All!J349,IF(+All!$H349="Iowa State",+All!J349,0))</f>
        <v>Iowa State</v>
      </c>
      <c r="K23" s="707" t="str">
        <f>IF(+All!$F349="Iowa State",+All!K349,IF(+All!$H349="Iowa State",+All!K349,0))</f>
        <v>Kansas</v>
      </c>
      <c r="L23" s="78">
        <f>IF(+All!$F349="Iowa State",+All!L349,IF(+All!$H349="Iowa State",+All!L349,0))</f>
        <v>34</v>
      </c>
      <c r="M23" s="79">
        <f>IF(+All!$F349="Iowa State",+All!M349,IF(+All!$H349="Iowa State",+All!M349,0))</f>
        <v>58</v>
      </c>
      <c r="N23" s="706" t="str">
        <f>IF(+All!$F349="Iowa State",+All!N349,IF(+All!$H349="Iowa State",+All!N349,0))</f>
        <v>Iowa State</v>
      </c>
      <c r="O23" s="708">
        <f>IF(+All!$F349="Iowa State",+All!O349,IF(+All!$H349="Iowa State",+All!O349,0))</f>
        <v>59</v>
      </c>
      <c r="P23" s="708" t="str">
        <f>IF(+All!$F349="Iowa State",+All!P349,IF(+All!$H349="Iowa State",+All!P349,0))</f>
        <v>Kansas</v>
      </c>
      <c r="Q23" s="707">
        <f>IF(+All!$F349="Iowa State",+All!Q349,IF(+All!$H349="Iowa State",+All!Q349,0))</f>
        <v>7</v>
      </c>
      <c r="R23" s="706" t="str">
        <f>IF(+All!$F349="Iowa State",+All!R349,IF(+All!$H349="Iowa State",+All!R349,0))</f>
        <v>Iowa State</v>
      </c>
      <c r="S23" s="708" t="str">
        <f>IF(+All!$F349="Iowa State",+All!S349,IF(+All!$H349="Iowa State",+All!S349,0))</f>
        <v>Kansas</v>
      </c>
      <c r="T23" s="706" t="str">
        <f>IF(+All!$F349="Iowa State",+All!T349,IF(+All!$H349="Iowa State",+All!T349,0))</f>
        <v>Kansas</v>
      </c>
      <c r="U23" s="707" t="str">
        <f>IF(+All!$F349="Iowa State",+All!U349,IF(+All!$H349="Iowa State",+All!U349,0))</f>
        <v>L</v>
      </c>
      <c r="V23" s="106"/>
      <c r="W23" s="31"/>
      <c r="X23" s="31"/>
      <c r="Y23" s="31"/>
      <c r="Z23" s="31"/>
      <c r="AA23" s="31"/>
    </row>
    <row r="24" spans="1:27" s="503" customFormat="1" x14ac:dyDescent="0.8">
      <c r="A24" s="70">
        <f>IF(+All!$F457="Iowa State",+All!A457,IF(+All!$H457="Iowa State",+All!A457,0))</f>
        <v>6</v>
      </c>
      <c r="B24" s="70" t="str">
        <f>IF(+All!$F457="Iowa State",+All!B457,IF(+All!$H457="Iowa State",+All!B457,0))</f>
        <v>Sat</v>
      </c>
      <c r="C24" s="72">
        <f>IF(+All!$F457="Iowa State",+All!C457,IF(+All!$H457="Iowa State",+All!C457,0))</f>
        <v>44478</v>
      </c>
      <c r="D24" s="73">
        <f>IF(+All!$F457="Iowa State",+All!D457,IF(+All!$H457="Iowa State",+All!D457,0))</f>
        <v>0</v>
      </c>
      <c r="E24" s="707">
        <f>IF(+All!$F457="Iowa State",+All!E457,IF(+All!$H457="Iowa State",+All!E457,0))</f>
        <v>0</v>
      </c>
      <c r="F24" s="76" t="str">
        <f>IF(+All!$F457="Iowa State",+All!F457,IF(+All!$H457="Iowa State",+All!F457,0))</f>
        <v>Iowa State</v>
      </c>
      <c r="G24" s="76" t="str">
        <f>IF(+All!$F457="Iowa State",+All!G457,IF(+All!$H457="Iowa State",+All!G457,0))</f>
        <v>B12</v>
      </c>
      <c r="H24" s="76" t="str">
        <f>IF(+All!$F457="Iowa State",+All!H457,IF(+All!$H457="Iowa State",+All!H457,0))</f>
        <v>Open</v>
      </c>
      <c r="I24" s="76" t="str">
        <f>IF(+All!$F457="Iowa State",+All!I457,IF(+All!$H457="Iowa State",+All!I457,0))</f>
        <v>ZZZ</v>
      </c>
      <c r="J24" s="706">
        <f>IF(+All!$F457="Iowa State",+All!J457,IF(+All!$H457="Iowa State",+All!J457,0))</f>
        <v>0</v>
      </c>
      <c r="K24" s="707" t="str">
        <f>IF(+All!$F457="Iowa State",+All!K457,IF(+All!$H457="Iowa State",+All!K457,0))</f>
        <v>Iowa State</v>
      </c>
      <c r="L24" s="78">
        <f>IF(+All!$F457="Iowa State",+All!L457,IF(+All!$H457="Iowa State",+All!L457,0))</f>
        <v>0</v>
      </c>
      <c r="M24" s="79">
        <f>IF(+All!$F457="Iowa State",+All!M457,IF(+All!$H457="Iowa State",+All!M457,0))</f>
        <v>0</v>
      </c>
      <c r="N24" s="706">
        <f>IF(+All!$F457="Iowa State",+All!N457,IF(+All!$H457="Iowa State",+All!N457,0))</f>
        <v>0</v>
      </c>
      <c r="O24" s="708">
        <f>IF(+All!$F457="Iowa State",+All!O457,IF(+All!$H457="Iowa State",+All!O457,0))</f>
        <v>0</v>
      </c>
      <c r="P24" s="708">
        <f>IF(+All!$F457="Iowa State",+All!P457,IF(+All!$H457="Iowa State",+All!P457,0))</f>
        <v>0</v>
      </c>
      <c r="Q24" s="707">
        <f>IF(+All!$F457="Iowa State",+All!Q457,IF(+All!$H457="Iowa State",+All!Q457,0))</f>
        <v>0</v>
      </c>
      <c r="R24" s="706">
        <f>IF(+All!$F457="Iowa State",+All!R457,IF(+All!$H457="Iowa State",+All!R457,0))</f>
        <v>0</v>
      </c>
      <c r="S24" s="708">
        <f>IF(+All!$F457="Iowa State",+All!S457,IF(+All!$H457="Iowa State",+All!S457,0))</f>
        <v>0</v>
      </c>
      <c r="T24" s="706">
        <f>IF(+All!$F457="Iowa State",+All!T457,IF(+All!$H457="Iowa State",+All!T457,0))</f>
        <v>0</v>
      </c>
      <c r="U24" s="707">
        <f>IF(+All!$F457="Iowa State",+All!U457,IF(+All!$H457="Iowa State",+All!U457,0))</f>
        <v>0</v>
      </c>
      <c r="V24" s="106"/>
      <c r="W24" s="31"/>
      <c r="X24" s="31"/>
      <c r="Y24" s="31"/>
      <c r="Z24" s="31"/>
      <c r="AA24" s="31"/>
    </row>
    <row r="25" spans="1:27" s="503" customFormat="1" x14ac:dyDescent="0.8">
      <c r="A25" s="70">
        <f>IF(+All!$F496="Iowa State",+All!A496,IF(+All!$H496="Iowa State",+All!A496,0))</f>
        <v>7</v>
      </c>
      <c r="B25" s="70" t="str">
        <f>IF(+All!$F496="Iowa State",+All!B496,IF(+All!$H496="Iowa State",+All!B496,0))</f>
        <v>Sat</v>
      </c>
      <c r="C25" s="72">
        <f>IF(+All!$F496="Iowa State",+All!C496,IF(+All!$H496="Iowa State",+All!C496,0))</f>
        <v>44485</v>
      </c>
      <c r="D25" s="73">
        <f>IF(+All!$F496="Iowa State",+All!D496,IF(+All!$H496="Iowa State",+All!D496,0))</f>
        <v>0.8125</v>
      </c>
      <c r="E25" s="707" t="str">
        <f>IF(+All!$F496="Iowa State",+All!E496,IF(+All!$H496="Iowa State",+All!E496,0))</f>
        <v>ESPN2</v>
      </c>
      <c r="F25" s="76" t="str">
        <f>IF(+All!$F496="Iowa State",+All!F496,IF(+All!$H496="Iowa State",+All!F496,0))</f>
        <v>Iowa State</v>
      </c>
      <c r="G25" s="76" t="str">
        <f>IF(+All!$F496="Iowa State",+All!G496,IF(+All!$H496="Iowa State",+All!G496,0))</f>
        <v>B12</v>
      </c>
      <c r="H25" s="76" t="str">
        <f>IF(+All!$F496="Iowa State",+All!H496,IF(+All!$H496="Iowa State",+All!H496,0))</f>
        <v>Kansas State</v>
      </c>
      <c r="I25" s="76" t="str">
        <f>IF(+All!$F496="Iowa State",+All!I496,IF(+All!$H496="Iowa State",+All!I496,0))</f>
        <v>B12</v>
      </c>
      <c r="J25" s="706" t="str">
        <f>IF(+All!$F496="Iowa State",+All!J496,IF(+All!$H496="Iowa State",+All!J496,0))</f>
        <v>Iowa State</v>
      </c>
      <c r="K25" s="707" t="str">
        <f>IF(+All!$F496="Iowa State",+All!K496,IF(+All!$H496="Iowa State",+All!K496,0))</f>
        <v>Kansas State</v>
      </c>
      <c r="L25" s="78">
        <f>IF(+All!$F496="Iowa State",+All!L496,IF(+All!$H496="Iowa State",+All!L496,0))</f>
        <v>6.5</v>
      </c>
      <c r="M25" s="79">
        <f>IF(+All!$F496="Iowa State",+All!M496,IF(+All!$H496="Iowa State",+All!M496,0))</f>
        <v>81</v>
      </c>
      <c r="N25" s="706" t="str">
        <f>IF(+All!$F496="Iowa State",+All!N496,IF(+All!$H496="Iowa State",+All!N496,0))</f>
        <v>Iowa State</v>
      </c>
      <c r="O25" s="708">
        <f>IF(+All!$F496="Iowa State",+All!O496,IF(+All!$H496="Iowa State",+All!O496,0))</f>
        <v>33</v>
      </c>
      <c r="P25" s="708" t="str">
        <f>IF(+All!$F496="Iowa State",+All!P496,IF(+All!$H496="Iowa State",+All!P496,0))</f>
        <v>Kansas State</v>
      </c>
      <c r="Q25" s="707">
        <f>IF(+All!$F496="Iowa State",+All!Q496,IF(+All!$H496="Iowa State",+All!Q496,0))</f>
        <v>20</v>
      </c>
      <c r="R25" s="706" t="str">
        <f>IF(+All!$F496="Iowa State",+All!R496,IF(+All!$H496="Iowa State",+All!R496,0))</f>
        <v>Iowa State</v>
      </c>
      <c r="S25" s="708" t="str">
        <f>IF(+All!$F496="Iowa State",+All!S496,IF(+All!$H496="Iowa State",+All!S496,0))</f>
        <v>Kansas State</v>
      </c>
      <c r="T25" s="706" t="str">
        <f>IF(+All!$F496="Iowa State",+All!T496,IF(+All!$H496="Iowa State",+All!T496,0))</f>
        <v>Kansas State</v>
      </c>
      <c r="U25" s="707" t="str">
        <f>IF(+All!$F496="Iowa State",+All!U496,IF(+All!$H496="Iowa State",+All!U496,0))</f>
        <v>L</v>
      </c>
      <c r="V25" s="106"/>
      <c r="W25" s="31"/>
      <c r="X25" s="31"/>
      <c r="Y25" s="31"/>
      <c r="Z25" s="31"/>
      <c r="AA25" s="31"/>
    </row>
    <row r="26" spans="1:27" s="503" customFormat="1" x14ac:dyDescent="0.8">
      <c r="A26" s="70">
        <f>IF(+All!$F578="Iowa State",+All!A578,IF(+All!$H578="Iowa State",+All!A578,0))</f>
        <v>8</v>
      </c>
      <c r="B26" s="70" t="str">
        <f>IF(+All!$F578="Iowa State",+All!B578,IF(+All!$H578="Iowa State",+All!B578,0))</f>
        <v>Sat</v>
      </c>
      <c r="C26" s="72">
        <f>IF(+All!$F578="Iowa State",+All!C578,IF(+All!$H578="Iowa State",+All!C578,0))</f>
        <v>44492</v>
      </c>
      <c r="D26" s="73">
        <f>IF(+All!$F578="Iowa State",+All!D578,IF(+All!$H578="Iowa State",+All!D578,0))</f>
        <v>0.64583333333333337</v>
      </c>
      <c r="E26" s="707" t="str">
        <f>IF(+All!$F578="Iowa State",+All!E578,IF(+All!$H578="Iowa State",+All!E578,0))</f>
        <v>Fox</v>
      </c>
      <c r="F26" s="76" t="str">
        <f>IF(+All!$F578="Iowa State",+All!F578,IF(+All!$H578="Iowa State",+All!F578,0))</f>
        <v>Oklahoma State</v>
      </c>
      <c r="G26" s="76" t="str">
        <f>IF(+All!$F578="Iowa State",+All!G578,IF(+All!$H578="Iowa State",+All!G578,0))</f>
        <v>B12</v>
      </c>
      <c r="H26" s="76" t="str">
        <f>IF(+All!$F578="Iowa State",+All!H578,IF(+All!$H578="Iowa State",+All!H578,0))</f>
        <v>Iowa State</v>
      </c>
      <c r="I26" s="76" t="str">
        <f>IF(+All!$F578="Iowa State",+All!I578,IF(+All!$H578="Iowa State",+All!I578,0))</f>
        <v>B12</v>
      </c>
      <c r="J26" s="706" t="str">
        <f>IF(+All!$F578="Iowa State",+All!J578,IF(+All!$H578="Iowa State",+All!J578,0))</f>
        <v>Iowa State</v>
      </c>
      <c r="K26" s="707" t="str">
        <f>IF(+All!$F578="Iowa State",+All!K578,IF(+All!$H578="Iowa State",+All!K578,0))</f>
        <v>Oklahoma State</v>
      </c>
      <c r="L26" s="78">
        <f>IF(+All!$F578="Iowa State",+All!L578,IF(+All!$H578="Iowa State",+All!L578,0))</f>
        <v>7</v>
      </c>
      <c r="M26" s="79">
        <f>IF(+All!$F578="Iowa State",+All!M578,IF(+All!$H578="Iowa State",+All!M578,0))</f>
        <v>47</v>
      </c>
      <c r="N26" s="706" t="str">
        <f>IF(+All!$F578="Iowa State",+All!N578,IF(+All!$H578="Iowa State",+All!N578,0))</f>
        <v>Iowa State</v>
      </c>
      <c r="O26" s="708">
        <f>IF(+All!$F578="Iowa State",+All!O578,IF(+All!$H578="Iowa State",+All!O578,0))</f>
        <v>24</v>
      </c>
      <c r="P26" s="708" t="str">
        <f>IF(+All!$F578="Iowa State",+All!P578,IF(+All!$H578="Iowa State",+All!P578,0))</f>
        <v>Oklahoma State</v>
      </c>
      <c r="Q26" s="707">
        <f>IF(+All!$F578="Iowa State",+All!Q578,IF(+All!$H578="Iowa State",+All!Q578,0))</f>
        <v>21</v>
      </c>
      <c r="R26" s="706" t="str">
        <f>IF(+All!$F578="Iowa State",+All!R578,IF(+All!$H578="Iowa State",+All!R578,0))</f>
        <v>Oklahoma State</v>
      </c>
      <c r="S26" s="708" t="str">
        <f>IF(+All!$F578="Iowa State",+All!S578,IF(+All!$H578="Iowa State",+All!S578,0))</f>
        <v>Iowa State</v>
      </c>
      <c r="T26" s="706" t="str">
        <f>IF(+All!$F578="Iowa State",+All!T578,IF(+All!$H578="Iowa State",+All!T578,0))</f>
        <v>Oklahoma State</v>
      </c>
      <c r="U26" s="707" t="str">
        <f>IF(+All!$F578="Iowa State",+All!U578,IF(+All!$H578="Iowa State",+All!U578,0))</f>
        <v>W</v>
      </c>
      <c r="V26" s="106"/>
      <c r="W26" s="31"/>
      <c r="X26" s="31"/>
      <c r="Y26" s="31"/>
      <c r="Z26" s="31"/>
      <c r="AA26" s="31"/>
    </row>
    <row r="27" spans="1:27" s="503" customFormat="1" x14ac:dyDescent="0.8">
      <c r="A27" s="70">
        <f>IF(+All!$F656="Iowa State",+All!A656,IF(+All!$H656="Iowa State",+All!A656,0))</f>
        <v>9</v>
      </c>
      <c r="B27" s="70" t="str">
        <f>IF(+All!$F656="Iowa State",+All!B656,IF(+All!$H656="Iowa State",+All!B656,0))</f>
        <v>Sat</v>
      </c>
      <c r="C27" s="72">
        <f>IF(+All!$F656="Iowa State",+All!C656,IF(+All!$H656="Iowa State",+All!C656,0))</f>
        <v>44499</v>
      </c>
      <c r="D27" s="73">
        <f>IF(+All!$F656="Iowa State",+All!D656,IF(+All!$H656="Iowa State",+All!D656,0))</f>
        <v>0.58333333333333337</v>
      </c>
      <c r="E27" s="707">
        <f>IF(+All!$F656="Iowa State",+All!E656,IF(+All!$H656="Iowa State",+All!E656,0))</f>
        <v>0</v>
      </c>
      <c r="F27" s="76" t="str">
        <f>IF(+All!$F656="Iowa State",+All!F656,IF(+All!$H656="Iowa State",+All!F656,0))</f>
        <v>Iowa State</v>
      </c>
      <c r="G27" s="76" t="str">
        <f>IF(+All!$F656="Iowa State",+All!G656,IF(+All!$H656="Iowa State",+All!G656,0))</f>
        <v>B12</v>
      </c>
      <c r="H27" s="76" t="str">
        <f>IF(+All!$F656="Iowa State",+All!H656,IF(+All!$H656="Iowa State",+All!H656,0))</f>
        <v>West Virginia</v>
      </c>
      <c r="I27" s="76" t="str">
        <f>IF(+All!$F656="Iowa State",+All!I656,IF(+All!$H656="Iowa State",+All!I656,0))</f>
        <v>B12</v>
      </c>
      <c r="J27" s="706" t="str">
        <f>IF(+All!$F656="Iowa State",+All!J656,IF(+All!$H656="Iowa State",+All!J656,0))</f>
        <v>Iowa State</v>
      </c>
      <c r="K27" s="707" t="str">
        <f>IF(+All!$F656="Iowa State",+All!K656,IF(+All!$H656="Iowa State",+All!K656,0))</f>
        <v>West Virginia</v>
      </c>
      <c r="L27" s="78">
        <f>IF(+All!$F656="Iowa State",+All!L656,IF(+All!$H656="Iowa State",+All!L656,0))</f>
        <v>7</v>
      </c>
      <c r="M27" s="79">
        <f>IF(+All!$F656="Iowa State",+All!M656,IF(+All!$H656="Iowa State",+All!M656,0))</f>
        <v>46</v>
      </c>
      <c r="N27" s="706" t="str">
        <f>IF(+All!$F656="Iowa State",+All!N656,IF(+All!$H656="Iowa State",+All!N656,0))</f>
        <v>West Virginia</v>
      </c>
      <c r="O27" s="708">
        <f>IF(+All!$F656="Iowa State",+All!O656,IF(+All!$H656="Iowa State",+All!O656,0))</f>
        <v>38</v>
      </c>
      <c r="P27" s="708" t="str">
        <f>IF(+All!$F656="Iowa State",+All!P656,IF(+All!$H656="Iowa State",+All!P656,0))</f>
        <v>Iowa State</v>
      </c>
      <c r="Q27" s="707">
        <f>IF(+All!$F656="Iowa State",+All!Q656,IF(+All!$H656="Iowa State",+All!Q656,0))</f>
        <v>31</v>
      </c>
      <c r="R27" s="706" t="str">
        <f>IF(+All!$F656="Iowa State",+All!R656,IF(+All!$H656="Iowa State",+All!R656,0))</f>
        <v>West Virginia</v>
      </c>
      <c r="S27" s="708" t="str">
        <f>IF(+All!$F656="Iowa State",+All!S656,IF(+All!$H656="Iowa State",+All!S656,0))</f>
        <v>Iowa State</v>
      </c>
      <c r="T27" s="706" t="str">
        <f>IF(+All!$F656="Iowa State",+All!T656,IF(+All!$H656="Iowa State",+All!T656,0))</f>
        <v>Iowa State</v>
      </c>
      <c r="U27" s="707" t="str">
        <f>IF(+All!$F656="Iowa State",+All!U656,IF(+All!$H656="Iowa State",+All!U656,0))</f>
        <v>L</v>
      </c>
      <c r="V27" s="106"/>
      <c r="W27" s="31"/>
      <c r="X27" s="31"/>
      <c r="Y27" s="31"/>
      <c r="Z27" s="31"/>
      <c r="AA27" s="31"/>
    </row>
    <row r="28" spans="1:27" s="503" customFormat="1" x14ac:dyDescent="0.8">
      <c r="A28" s="70">
        <f>IF(+All!$F733="Iowa State",+All!A733,IF(+All!$H733="Iowa State",+All!A733,0))</f>
        <v>10</v>
      </c>
      <c r="B28" s="70" t="str">
        <f>IF(+All!$F733="Iowa State",+All!B733,IF(+All!$H733="Iowa State",+All!B733,0))</f>
        <v>Sat</v>
      </c>
      <c r="C28" s="72">
        <f>IF(+All!$F733="Iowa State",+All!C733,IF(+All!$H733="Iowa State",+All!C733,0))</f>
        <v>44506</v>
      </c>
      <c r="D28" s="73">
        <f>IF(+All!$F733="Iowa State",+All!D733,IF(+All!$H733="Iowa State",+All!D733,0))</f>
        <v>0.8125</v>
      </c>
      <c r="E28" s="707" t="str">
        <f>IF(+All!$F733="Iowa State",+All!E733,IF(+All!$H733="Iowa State",+All!E733,0))</f>
        <v>FS1</v>
      </c>
      <c r="F28" s="76" t="str">
        <f>IF(+All!$F733="Iowa State",+All!F733,IF(+All!$H733="Iowa State",+All!F733,0))</f>
        <v>Texas</v>
      </c>
      <c r="G28" s="76" t="str">
        <f>IF(+All!$F733="Iowa State",+All!G733,IF(+All!$H733="Iowa State",+All!G733,0))</f>
        <v>B12</v>
      </c>
      <c r="H28" s="76" t="str">
        <f>IF(+All!$F733="Iowa State",+All!H733,IF(+All!$H733="Iowa State",+All!H733,0))</f>
        <v>Iowa State</v>
      </c>
      <c r="I28" s="76" t="str">
        <f>IF(+All!$F733="Iowa State",+All!I733,IF(+All!$H733="Iowa State",+All!I733,0))</f>
        <v>B12</v>
      </c>
      <c r="J28" s="706" t="str">
        <f>IF(+All!$F733="Iowa State",+All!J733,IF(+All!$H733="Iowa State",+All!J733,0))</f>
        <v>Iowa State</v>
      </c>
      <c r="K28" s="707" t="str">
        <f>IF(+All!$F733="Iowa State",+All!K733,IF(+All!$H733="Iowa State",+All!K733,0))</f>
        <v>Texas</v>
      </c>
      <c r="L28" s="78">
        <f>IF(+All!$F733="Iowa State",+All!L733,IF(+All!$H733="Iowa State",+All!L733,0))</f>
        <v>6.5</v>
      </c>
      <c r="M28" s="79">
        <f>IF(+All!$F733="Iowa State",+All!M733,IF(+All!$H733="Iowa State",+All!M733,0))</f>
        <v>60.5</v>
      </c>
      <c r="N28" s="706" t="str">
        <f>IF(+All!$F733="Iowa State",+All!N733,IF(+All!$H733="Iowa State",+All!N733,0))</f>
        <v>Iowa State</v>
      </c>
      <c r="O28" s="708">
        <f>IF(+All!$F733="Iowa State",+All!O733,IF(+All!$H733="Iowa State",+All!O733,0))</f>
        <v>30</v>
      </c>
      <c r="P28" s="708" t="str">
        <f>IF(+All!$F733="Iowa State",+All!P733,IF(+All!$H733="Iowa State",+All!P733,0))</f>
        <v>Texas</v>
      </c>
      <c r="Q28" s="707">
        <f>IF(+All!$F733="Iowa State",+All!Q733,IF(+All!$H733="Iowa State",+All!Q733,0))</f>
        <v>7</v>
      </c>
      <c r="R28" s="706" t="str">
        <f>IF(+All!$F733="Iowa State",+All!R733,IF(+All!$H733="Iowa State",+All!R733,0))</f>
        <v>Iowa State</v>
      </c>
      <c r="S28" s="708" t="str">
        <f>IF(+All!$F733="Iowa State",+All!S733,IF(+All!$H733="Iowa State",+All!S733,0))</f>
        <v>Texas</v>
      </c>
      <c r="T28" s="706" t="str">
        <f>IF(+All!$F733="Iowa State",+All!T733,IF(+All!$H733="Iowa State",+All!T733,0))</f>
        <v>Iowa State</v>
      </c>
      <c r="U28" s="707" t="str">
        <f>IF(+All!$F733="Iowa State",+All!U733,IF(+All!$H733="Iowa State",+All!U733,0))</f>
        <v>W</v>
      </c>
      <c r="V28" s="106"/>
      <c r="W28" s="31"/>
      <c r="X28" s="31"/>
      <c r="Y28" s="31"/>
      <c r="Z28" s="31"/>
      <c r="AA28" s="31"/>
    </row>
    <row r="29" spans="1:27" s="503" customFormat="1" x14ac:dyDescent="0.8">
      <c r="A29" s="70">
        <f>IF(+All!$F810="Iowa State",+All!A810,IF(+All!$H810="Iowa State",+All!A810,0))</f>
        <v>11</v>
      </c>
      <c r="B29" s="70" t="str">
        <f>IF(+All!$F810="Iowa State",+All!B810,IF(+All!$H810="Iowa State",+All!B810,0))</f>
        <v>Sat</v>
      </c>
      <c r="C29" s="72">
        <f>IF(+All!$F810="Iowa State",+All!C810,IF(+All!$H810="Iowa State",+All!C810,0))</f>
        <v>44513</v>
      </c>
      <c r="D29" s="73">
        <f>IF(+All!$F810="Iowa State",+All!D810,IF(+All!$H810="Iowa State",+All!D810,0))</f>
        <v>0.64583333333333337</v>
      </c>
      <c r="E29" s="707" t="str">
        <f>IF(+All!$F810="Iowa State",+All!E810,IF(+All!$H810="Iowa State",+All!E810,0))</f>
        <v>ESPN2</v>
      </c>
      <c r="F29" s="76" t="str">
        <f>IF(+All!$F810="Iowa State",+All!F810,IF(+All!$H810="Iowa State",+All!F810,0))</f>
        <v>Iowa State</v>
      </c>
      <c r="G29" s="76" t="str">
        <f>IF(+All!$F810="Iowa State",+All!G810,IF(+All!$H810="Iowa State",+All!G810,0))</f>
        <v>B12</v>
      </c>
      <c r="H29" s="76" t="str">
        <f>IF(+All!$F810="Iowa State",+All!H810,IF(+All!$H810="Iowa State",+All!H810,0))</f>
        <v>Texas Tech</v>
      </c>
      <c r="I29" s="76" t="str">
        <f>IF(+All!$F810="Iowa State",+All!I810,IF(+All!$H810="Iowa State",+All!I810,0))</f>
        <v>B12</v>
      </c>
      <c r="J29" s="706" t="str">
        <f>IF(+All!$F810="Iowa State",+All!J810,IF(+All!$H810="Iowa State",+All!J810,0))</f>
        <v>Iowa State</v>
      </c>
      <c r="K29" s="707" t="str">
        <f>IF(+All!$F810="Iowa State",+All!K810,IF(+All!$H810="Iowa State",+All!K810,0))</f>
        <v>Texas Tech</v>
      </c>
      <c r="L29" s="78">
        <f>IF(+All!$F810="Iowa State",+All!L810,IF(+All!$H810="Iowa State",+All!L810,0))</f>
        <v>10.5</v>
      </c>
      <c r="M29" s="79">
        <f>IF(+All!$F810="Iowa State",+All!M810,IF(+All!$H810="Iowa State",+All!M810,0))</f>
        <v>58.5</v>
      </c>
      <c r="N29" s="706" t="str">
        <f>IF(+All!$F810="Iowa State",+All!N810,IF(+All!$H810="Iowa State",+All!N810,0))</f>
        <v>Texas Tech</v>
      </c>
      <c r="O29" s="708">
        <f>IF(+All!$F810="Iowa State",+All!O810,IF(+All!$H810="Iowa State",+All!O810,0))</f>
        <v>41</v>
      </c>
      <c r="P29" s="708" t="str">
        <f>IF(+All!$F810="Iowa State",+All!P810,IF(+All!$H810="Iowa State",+All!P810,0))</f>
        <v>Iowa State</v>
      </c>
      <c r="Q29" s="707">
        <f>IF(+All!$F810="Iowa State",+All!Q810,IF(+All!$H810="Iowa State",+All!Q810,0))</f>
        <v>28</v>
      </c>
      <c r="R29" s="706" t="str">
        <f>IF(+All!$F810="Iowa State",+All!R810,IF(+All!$H810="Iowa State",+All!R810,0))</f>
        <v>Texas Tech</v>
      </c>
      <c r="S29" s="708" t="str">
        <f>IF(+All!$F810="Iowa State",+All!S810,IF(+All!$H810="Iowa State",+All!S810,0))</f>
        <v>Iowa State</v>
      </c>
      <c r="T29" s="706" t="str">
        <f>IF(+All!$F810="Iowa State",+All!T810,IF(+All!$H810="Iowa State",+All!T810,0))</f>
        <v>Iowa State</v>
      </c>
      <c r="U29" s="707" t="str">
        <f>IF(+All!$F810="Iowa State",+All!U810,IF(+All!$H810="Iowa State",+All!U810,0))</f>
        <v>L</v>
      </c>
      <c r="V29" s="106"/>
      <c r="W29" s="31"/>
      <c r="X29" s="31"/>
      <c r="Y29" s="31"/>
      <c r="Z29" s="31"/>
      <c r="AA29" s="31"/>
    </row>
    <row r="30" spans="1:27" s="503" customFormat="1" x14ac:dyDescent="0.8">
      <c r="A30" s="70">
        <f>IF(+All!$F877="Iowa State",+All!A877,IF(+All!$H877="Iowa State",+All!A877,0))</f>
        <v>12</v>
      </c>
      <c r="B30" s="70" t="str">
        <f>IF(+All!$F877="Iowa State",+All!B877,IF(+All!$H877="Iowa State",+All!B877,0))</f>
        <v>Sat</v>
      </c>
      <c r="C30" s="72">
        <f>IF(+All!$F877="Iowa State",+All!C877,IF(+All!$H877="Iowa State",+All!C877,0))</f>
        <v>44520</v>
      </c>
      <c r="D30" s="73">
        <f>IF(+All!$F877="Iowa State",+All!D877,IF(+All!$H877="Iowa State",+All!D877,0))</f>
        <v>0.5</v>
      </c>
      <c r="E30" s="707" t="str">
        <f>IF(+All!$F877="Iowa State",+All!E877,IF(+All!$H877="Iowa State",+All!E877,0))</f>
        <v>Fox</v>
      </c>
      <c r="F30" s="76" t="str">
        <f>IF(+All!$F877="Iowa State",+All!F877,IF(+All!$H877="Iowa State",+All!F877,0))</f>
        <v>Iowa State</v>
      </c>
      <c r="G30" s="76" t="str">
        <f>IF(+All!$F877="Iowa State",+All!G877,IF(+All!$H877="Iowa State",+All!G877,0))</f>
        <v>B12</v>
      </c>
      <c r="H30" s="76" t="str">
        <f>IF(+All!$F877="Iowa State",+All!H877,IF(+All!$H877="Iowa State",+All!H877,0))</f>
        <v>Oklahoma</v>
      </c>
      <c r="I30" s="76" t="str">
        <f>IF(+All!$F877="Iowa State",+All!I877,IF(+All!$H877="Iowa State",+All!I877,0))</f>
        <v>B12</v>
      </c>
      <c r="J30" s="706" t="str">
        <f>IF(+All!$F877="Iowa State",+All!J877,IF(+All!$H877="Iowa State",+All!J877,0))</f>
        <v>Oklahoma</v>
      </c>
      <c r="K30" s="707" t="str">
        <f>IF(+All!$F877="Iowa State",+All!K877,IF(+All!$H877="Iowa State",+All!K877,0))</f>
        <v>Iowa State</v>
      </c>
      <c r="L30" s="78">
        <f>IF(+All!$F877="Iowa State",+All!L877,IF(+All!$H877="Iowa State",+All!L877,0))</f>
        <v>3.5</v>
      </c>
      <c r="M30" s="79">
        <f>IF(+All!$F877="Iowa State",+All!M877,IF(+All!$H877="Iowa State",+All!M877,0))</f>
        <v>60</v>
      </c>
      <c r="N30" s="706" t="str">
        <f>IF(+All!$F877="Iowa State",+All!N877,IF(+All!$H877="Iowa State",+All!N877,0))</f>
        <v>Oklahoma</v>
      </c>
      <c r="O30" s="708">
        <f>IF(+All!$F877="Iowa State",+All!O877,IF(+All!$H877="Iowa State",+All!O877,0))</f>
        <v>28</v>
      </c>
      <c r="P30" s="708" t="str">
        <f>IF(+All!$F877="Iowa State",+All!P877,IF(+All!$H877="Iowa State",+All!P877,0))</f>
        <v>Iowa State</v>
      </c>
      <c r="Q30" s="707">
        <f>IF(+All!$F877="Iowa State",+All!Q877,IF(+All!$H877="Iowa State",+All!Q877,0))</f>
        <v>21</v>
      </c>
      <c r="R30" s="706" t="str">
        <f>IF(+All!$F877="Iowa State",+All!R877,IF(+All!$H877="Iowa State",+All!R877,0))</f>
        <v>Oklahoma</v>
      </c>
      <c r="S30" s="708" t="str">
        <f>IF(+All!$F877="Iowa State",+All!S877,IF(+All!$H877="Iowa State",+All!S877,0))</f>
        <v>Iowa State</v>
      </c>
      <c r="T30" s="706" t="str">
        <f>IF(+All!$F877="Iowa State",+All!T877,IF(+All!$H877="Iowa State",+All!T877,0))</f>
        <v>Iowa State</v>
      </c>
      <c r="U30" s="707" t="str">
        <f>IF(+All!$F877="Iowa State",+All!U877,IF(+All!$H877="Iowa State",+All!U877,0))</f>
        <v>L</v>
      </c>
      <c r="V30" s="106"/>
      <c r="W30" s="31"/>
      <c r="X30" s="31"/>
      <c r="Y30" s="31"/>
      <c r="Z30" s="31"/>
      <c r="AA30" s="31"/>
    </row>
    <row r="31" spans="1:27" s="31" customFormat="1" ht="15.75" customHeight="1" x14ac:dyDescent="0.8">
      <c r="A31" s="70">
        <f>IF(+All!$F935="Iowa State",+All!A935,IF(+All!$H935="Iowa State",+All!A935,0))</f>
        <v>0</v>
      </c>
      <c r="B31" s="70">
        <f>IF(+All!$F935="Iowa State",+All!B935,IF(+All!$H935="Iowa State",+All!B935,0))</f>
        <v>0</v>
      </c>
      <c r="C31" s="72">
        <f>IF(+All!$F935="Iowa State",+All!C935,IF(+All!$H935="Iowa State",+All!C935,0))</f>
        <v>0</v>
      </c>
      <c r="D31" s="73">
        <f>IF(+All!$F935="Iowa State",+All!D935,IF(+All!$H935="Iowa State",+All!D935,0))</f>
        <v>0</v>
      </c>
      <c r="E31" s="707">
        <f>IF(+All!$F935="Iowa State",+All!E935,IF(+All!$H935="Iowa State",+All!E935,0))</f>
        <v>0</v>
      </c>
      <c r="F31" s="76">
        <f>IF(+All!$F935="Iowa State",+All!F935,IF(+All!$H935="Iowa State",+All!F935,0))</f>
        <v>0</v>
      </c>
      <c r="G31" s="76">
        <f>IF(+All!$F935="Iowa State",+All!G935,IF(+All!$H935="Iowa State",+All!G935,0))</f>
        <v>0</v>
      </c>
      <c r="H31" s="76">
        <f>IF(+All!$F935="Iowa State",+All!H935,IF(+All!$H935="Iowa State",+All!H935,0))</f>
        <v>0</v>
      </c>
      <c r="I31" s="76">
        <f>IF(+All!$F935="Iowa State",+All!I935,IF(+All!$H935="Iowa State",+All!I935,0))</f>
        <v>0</v>
      </c>
      <c r="J31" s="706">
        <f>IF(+All!$F935="Iowa State",+All!J935,IF(+All!$H935="Iowa State",+All!J935,0))</f>
        <v>0</v>
      </c>
      <c r="K31" s="707">
        <f>IF(+All!$F935="Iowa State",+All!K935,IF(+All!$H935="Iowa State",+All!K935,0))</f>
        <v>0</v>
      </c>
      <c r="L31" s="78">
        <f>IF(+All!$F935="Iowa State",+All!L935,IF(+All!$H935="Iowa State",+All!L935,0))</f>
        <v>0</v>
      </c>
      <c r="M31" s="79">
        <f>IF(+All!$F935="Iowa State",+All!M935,IF(+All!$H935="Iowa State",+All!M935,0))</f>
        <v>0</v>
      </c>
      <c r="N31" s="706">
        <f>IF(+All!$F935="Iowa State",+All!N935,IF(+All!$H935="Iowa State",+All!N935,0))</f>
        <v>0</v>
      </c>
      <c r="O31" s="708">
        <f>IF(+All!$F935="Iowa State",+All!O935,IF(+All!$H935="Iowa State",+All!O935,0))</f>
        <v>0</v>
      </c>
      <c r="P31" s="708">
        <f>IF(+All!$F935="Iowa State",+All!P935,IF(+All!$H935="Iowa State",+All!P935,0))</f>
        <v>0</v>
      </c>
      <c r="Q31" s="707">
        <f>IF(+All!$F935="Iowa State",+All!Q935,IF(+All!$H935="Iowa State",+All!Q935,0))</f>
        <v>0</v>
      </c>
      <c r="R31" s="706">
        <f>IF(+All!$F935="Iowa State",+All!R935,IF(+All!$H935="Iowa State",+All!R935,0))</f>
        <v>0</v>
      </c>
      <c r="S31" s="708">
        <f>IF(+All!$F935="Iowa State",+All!S935,IF(+All!$H935="Iowa State",+All!S935,0))</f>
        <v>0</v>
      </c>
      <c r="T31" s="706">
        <f>IF(+All!$F935="Iowa State",+All!T935,IF(+All!$H935="Iowa State",+All!T935,0))</f>
        <v>0</v>
      </c>
      <c r="U31" s="707">
        <f>IF(+All!$F935="Iowa State",+All!U935,IF(+All!$H935="Iowa State",+All!U935,0))</f>
        <v>0</v>
      </c>
      <c r="V31" s="106"/>
    </row>
    <row r="32" spans="1:27" s="31" customFormat="1" ht="15.75" customHeight="1" x14ac:dyDescent="0.8">
      <c r="A32" s="52"/>
      <c r="B32" s="53"/>
      <c r="C32" s="593"/>
      <c r="D32" s="594"/>
      <c r="E32" s="709"/>
      <c r="F32" s="1255" t="str">
        <f>H33</f>
        <v>Kansas</v>
      </c>
      <c r="G32" s="1256"/>
      <c r="H32" s="1256"/>
      <c r="I32" s="1257"/>
      <c r="J32" s="705"/>
      <c r="K32" s="709"/>
      <c r="L32" s="595"/>
      <c r="M32" s="7"/>
      <c r="N32" s="705"/>
      <c r="O32" s="9"/>
      <c r="P32" s="9"/>
      <c r="Q32" s="709"/>
      <c r="R32" s="705"/>
      <c r="S32" s="9"/>
      <c r="T32" s="705"/>
      <c r="U32" s="709"/>
      <c r="V32" s="106"/>
    </row>
    <row r="33" spans="1:22" s="749" customFormat="1" x14ac:dyDescent="0.8">
      <c r="A33" s="70">
        <f>IF(+All!$F30="Kansas",+All!A30,IF(+All!$H30="Kansas",+All!A30,0))</f>
        <v>1</v>
      </c>
      <c r="B33" s="480" t="str">
        <f>IF(+All!$F30="Kansas",+All!B30,IF(+All!$H30="Kansas",+All!B30,0))</f>
        <v>Fri</v>
      </c>
      <c r="C33" s="104">
        <f>IF(+All!$F30="Kansas",+All!C30,IF(+All!$H30="Kansas",+All!C30,0))</f>
        <v>44442</v>
      </c>
      <c r="D33" s="105">
        <f>IF(+All!$F30="Kansas",+All!D30,IF(+All!$H30="Kansas",+All!D30,0))</f>
        <v>0.83333333333333337</v>
      </c>
      <c r="E33" s="707">
        <f>IF(+All!$F30="Kansas",+All!E30,IF(+All!$H30="Kansas",+All!E30,0))</f>
        <v>0</v>
      </c>
      <c r="F33" s="706" t="str">
        <f>IF(+All!$F30="Kansas",+All!F30,IF(+All!$H30="Kansas",+All!F30,0))</f>
        <v>1AA South Dakota</v>
      </c>
      <c r="G33" s="707" t="str">
        <f>IF(+All!$F30="Kansas",+All!G30,IF(+All!$H30="Kansas",+All!G30,0))</f>
        <v>1AA</v>
      </c>
      <c r="H33" s="708" t="str">
        <f>IF(+All!$F30="Kansas",+All!H30,IF(+All!$H30="Kansas",+All!H30,0))</f>
        <v>Kansas</v>
      </c>
      <c r="I33" s="707" t="str">
        <f>IF(+All!$F30="Kansas",+All!I30,IF(+All!$H30="Kansas",+All!I30,0))</f>
        <v>B12</v>
      </c>
      <c r="J33" s="706">
        <f>IF(+All!$F30="Kansas",+All!J30,IF(+All!$H30="Kansas",+All!J30,0))</f>
        <v>0</v>
      </c>
      <c r="K33" s="707">
        <f>IF(+All!$F30="Kansas",+All!K30,IF(+All!$H30="Kansas",+All!K30,0))</f>
        <v>0</v>
      </c>
      <c r="L33" s="92">
        <f>IF(+All!$F30="Kansas",+All!L30,IF(+All!$H30="Kansas",+All!L30,0))</f>
        <v>0</v>
      </c>
      <c r="M33" s="93">
        <f>IF(+All!$F30="Kansas",+All!M30,IF(+All!$H30="Kansas",+All!M30,0))</f>
        <v>0</v>
      </c>
      <c r="N33" s="706" t="str">
        <f>IF(+All!$F30="Kansas",+All!N30,IF(+All!$H30="Kansas",+All!N30,0))</f>
        <v>Kansas</v>
      </c>
      <c r="O33" s="708">
        <f>IF(+All!$F30="Kansas",+All!O30,IF(+All!$H30="Kansas",+All!O30,0))</f>
        <v>17</v>
      </c>
      <c r="P33" s="708" t="str">
        <f>IF(+All!$F30="Kansas",+All!P30,IF(+All!$H30="Kansas",+All!P30,0))</f>
        <v>1AA South Dakota</v>
      </c>
      <c r="Q33" s="707">
        <f>IF(+All!$F30="Kansas",+All!Q30,IF(+All!$H30="Kansas",+All!Q30,0))</f>
        <v>14</v>
      </c>
      <c r="R33" s="706">
        <f>IF(+All!$F30="Kansas",+All!R30,IF(+All!$H30="Kansas",+All!R30,0))</f>
        <v>0</v>
      </c>
      <c r="S33" s="708">
        <f>IF(+All!$F30="Kansas",+All!S30,IF(+All!$H30="Kansas",+All!S30,0))</f>
        <v>0</v>
      </c>
      <c r="T33" s="706">
        <f>IF(+All!$F30="Kansas",+All!T30,IF(+All!$H30="Kansas",+All!T30,0))</f>
        <v>0</v>
      </c>
      <c r="U33" s="707">
        <f>IF(+All!$F30="Kansas",+All!U30,IF(+All!$H30="Kansas",+All!U30,0))</f>
        <v>0</v>
      </c>
    </row>
    <row r="34" spans="1:22" s="749" customFormat="1" x14ac:dyDescent="0.8">
      <c r="A34" s="70">
        <f>IF(+All!$F94="Kansas",+All!A94,IF(+All!$H94="Kansas",+All!A94,0))</f>
        <v>2</v>
      </c>
      <c r="B34" s="480" t="str">
        <f>IF(+All!$F94="Kansas",+All!B94,IF(+All!$H94="Kansas",+All!B94,0))</f>
        <v>Fri</v>
      </c>
      <c r="C34" s="104">
        <f>IF(+All!$F94="Kansas",+All!C94,IF(+All!$H94="Kansas",+All!C94,0))</f>
        <v>44449</v>
      </c>
      <c r="D34" s="105">
        <f>IF(+All!$F94="Kansas",+All!D94,IF(+All!$H94="Kansas",+All!D94,0))</f>
        <v>0.8125</v>
      </c>
      <c r="E34" s="707" t="str">
        <f>IF(+All!$F94="Kansas",+All!E94,IF(+All!$H94="Kansas",+All!E94,0))</f>
        <v>ESPN2</v>
      </c>
      <c r="F34" s="706" t="str">
        <f>IF(+All!$F94="Kansas",+All!F94,IF(+All!$H94="Kansas",+All!F94,0))</f>
        <v>Kansas</v>
      </c>
      <c r="G34" s="707" t="str">
        <f>IF(+All!$F94="Kansas",+All!G94,IF(+All!$H94="Kansas",+All!G94,0))</f>
        <v>B12</v>
      </c>
      <c r="H34" s="708" t="str">
        <f>IF(+All!$F94="Kansas",+All!H94,IF(+All!$H94="Kansas",+All!H94,0))</f>
        <v>Coastal Carolina</v>
      </c>
      <c r="I34" s="707" t="str">
        <f>IF(+All!$F94="Kansas",+All!I94,IF(+All!$H94="Kansas",+All!I94,0))</f>
        <v>SB</v>
      </c>
      <c r="J34" s="706" t="str">
        <f>IF(+All!$F94="Kansas",+All!J94,IF(+All!$H94="Kansas",+All!J94,0))</f>
        <v>Coastal Carolina</v>
      </c>
      <c r="K34" s="707" t="str">
        <f>IF(+All!$F94="Kansas",+All!K94,IF(+All!$H94="Kansas",+All!K94,0))</f>
        <v>Kansas</v>
      </c>
      <c r="L34" s="92">
        <f>IF(+All!$F94="Kansas",+All!L94,IF(+All!$H94="Kansas",+All!L94,0))</f>
        <v>25.5</v>
      </c>
      <c r="M34" s="93">
        <f>IF(+All!$F94="Kansas",+All!M94,IF(+All!$H94="Kansas",+All!M94,0))</f>
        <v>52</v>
      </c>
      <c r="N34" s="706" t="str">
        <f>IF(+All!$F94="Kansas",+All!N94,IF(+All!$H94="Kansas",+All!N94,0))</f>
        <v>Coastal Carolina</v>
      </c>
      <c r="O34" s="708">
        <f>IF(+All!$F94="Kansas",+All!O94,IF(+All!$H94="Kansas",+All!O94,0))</f>
        <v>49</v>
      </c>
      <c r="P34" s="708" t="str">
        <f>IF(+All!$F94="Kansas",+All!P94,IF(+All!$H94="Kansas",+All!P94,0))</f>
        <v>Kansas</v>
      </c>
      <c r="Q34" s="707">
        <f>IF(+All!$F94="Kansas",+All!Q94,IF(+All!$H94="Kansas",+All!Q94,0))</f>
        <v>22</v>
      </c>
      <c r="R34" s="706" t="str">
        <f>IF(+All!$F94="Kansas",+All!R94,IF(+All!$H94="Kansas",+All!R94,0))</f>
        <v>Coastal Carolina</v>
      </c>
      <c r="S34" s="708" t="str">
        <f>IF(+All!$F94="Kansas",+All!S94,IF(+All!$H94="Kansas",+All!S94,0))</f>
        <v>Kansas</v>
      </c>
      <c r="T34" s="706" t="str">
        <f>IF(+All!$F94="Kansas",+All!T94,IF(+All!$H94="Kansas",+All!T94,0))</f>
        <v>Kansas</v>
      </c>
      <c r="U34" s="707" t="str">
        <f>IF(+All!$F94="Kansas",+All!U94,IF(+All!$H94="Kansas",+All!U94,0))</f>
        <v>L</v>
      </c>
    </row>
    <row r="35" spans="1:22" x14ac:dyDescent="0.8">
      <c r="A35" s="70">
        <f>IF(+All!$F199="Kansas",+All!A199,IF(+All!$H199="Kansas",+All!A199,0))</f>
        <v>3</v>
      </c>
      <c r="B35" s="480" t="str">
        <f>IF(+All!$F199="Kansas",+All!B199,IF(+All!$H199="Kansas",+All!B199,0))</f>
        <v>Sat</v>
      </c>
      <c r="C35" s="104">
        <f>IF(+All!$F199="Kansas",+All!C199,IF(+All!$H199="Kansas",+All!C199,0))</f>
        <v>44457</v>
      </c>
      <c r="D35" s="105">
        <f>IF(+All!$F199="Kansas",+All!D199,IF(+All!$H199="Kansas",+All!D199,0))</f>
        <v>0.64583333333333337</v>
      </c>
      <c r="E35" s="707">
        <f>IF(+All!$F199="Kansas",+All!E199,IF(+All!$H199="Kansas",+All!E199,0))</f>
        <v>0</v>
      </c>
      <c r="F35" s="706" t="str">
        <f>IF(+All!$F199="Kansas",+All!F199,IF(+All!$H199="Kansas",+All!F199,0))</f>
        <v>Baylor</v>
      </c>
      <c r="G35" s="707" t="str">
        <f>IF(+All!$F199="Kansas",+All!G199,IF(+All!$H199="Kansas",+All!G199,0))</f>
        <v>B12</v>
      </c>
      <c r="H35" s="708" t="str">
        <f>IF(+All!$F199="Kansas",+All!H199,IF(+All!$H199="Kansas",+All!H199,0))</f>
        <v>Kansas</v>
      </c>
      <c r="I35" s="707" t="str">
        <f>IF(+All!$F199="Kansas",+All!I199,IF(+All!$H199="Kansas",+All!I199,0))</f>
        <v>B12</v>
      </c>
      <c r="J35" s="706" t="str">
        <f>IF(+All!$F199="Kansas",+All!J199,IF(+All!$H199="Kansas",+All!J199,0))</f>
        <v>Baylor</v>
      </c>
      <c r="K35" s="707" t="str">
        <f>IF(+All!$F199="Kansas",+All!K199,IF(+All!$H199="Kansas",+All!K199,0))</f>
        <v>Kansas</v>
      </c>
      <c r="L35" s="92">
        <f>IF(+All!$F199="Kansas",+All!L199,IF(+All!$H199="Kansas",+All!L199,0))</f>
        <v>18</v>
      </c>
      <c r="M35" s="93">
        <f>IF(+All!$F199="Kansas",+All!M199,IF(+All!$H199="Kansas",+All!M199,0))</f>
        <v>49.5</v>
      </c>
      <c r="N35" s="706" t="str">
        <f>IF(+All!$F199="Kansas",+All!N199,IF(+All!$H199="Kansas",+All!N199,0))</f>
        <v>Baylor</v>
      </c>
      <c r="O35" s="708">
        <f>IF(+All!$F199="Kansas",+All!O199,IF(+All!$H199="Kansas",+All!O199,0))</f>
        <v>45</v>
      </c>
      <c r="P35" s="708" t="str">
        <f>IF(+All!$F199="Kansas",+All!P199,IF(+All!$H199="Kansas",+All!P199,0))</f>
        <v>Kansas</v>
      </c>
      <c r="Q35" s="707">
        <f>IF(+All!$F199="Kansas",+All!Q199,IF(+All!$H199="Kansas",+All!Q199,0))</f>
        <v>7</v>
      </c>
      <c r="R35" s="706" t="str">
        <f>IF(+All!$F199="Kansas",+All!R199,IF(+All!$H199="Kansas",+All!R199,0))</f>
        <v>Baylor</v>
      </c>
      <c r="S35" s="708" t="str">
        <f>IF(+All!$F199="Kansas",+All!S199,IF(+All!$H199="Kansas",+All!S199,0))</f>
        <v>Kansas</v>
      </c>
      <c r="T35" s="706" t="str">
        <f>IF(+All!$F199="Kansas",+All!T199,IF(+All!$H199="Kansas",+All!T199,0))</f>
        <v>Baylor</v>
      </c>
      <c r="U35" s="707" t="str">
        <f>IF(+All!$F199="Kansas",+All!U199,IF(+All!$H199="Kansas",+All!U199,0))</f>
        <v>W</v>
      </c>
    </row>
    <row r="36" spans="1:22" s="503" customFormat="1" x14ac:dyDescent="0.8">
      <c r="A36" s="70">
        <f>IF(+All!$F268="Kansas",+All!A268,IF(+All!$H268="Kansas",+All!A268,0))</f>
        <v>4</v>
      </c>
      <c r="B36" s="480" t="str">
        <f>IF(+All!$F268="Kansas",+All!B268,IF(+All!$H268="Kansas",+All!B268,0))</f>
        <v>Sat</v>
      </c>
      <c r="C36" s="104">
        <f>IF(+All!$F268="Kansas",+All!C268,IF(+All!$H268="Kansas",+All!C268,0))</f>
        <v>44464</v>
      </c>
      <c r="D36" s="105">
        <f>IF(+All!$F268="Kansas",+All!D268,IF(+All!$H268="Kansas",+All!D268,0))</f>
        <v>0.66666666666666663</v>
      </c>
      <c r="E36" s="707" t="str">
        <f>IF(+All!$F268="Kansas",+All!E268,IF(+All!$H268="Kansas",+All!E268,0))</f>
        <v>ACC</v>
      </c>
      <c r="F36" s="706" t="str">
        <f>IF(+All!$F268="Kansas",+All!F268,IF(+All!$H268="Kansas",+All!F268,0))</f>
        <v>Kansas</v>
      </c>
      <c r="G36" s="707" t="str">
        <f>IF(+All!$F268="Kansas",+All!G268,IF(+All!$H268="Kansas",+All!G268,0))</f>
        <v>B12</v>
      </c>
      <c r="H36" s="708" t="str">
        <f>IF(+All!$F268="Kansas",+All!H268,IF(+All!$H268="Kansas",+All!H268,0))</f>
        <v>Duke</v>
      </c>
      <c r="I36" s="707" t="str">
        <f>IF(+All!$F268="Kansas",+All!I268,IF(+All!$H268="Kansas",+All!I268,0))</f>
        <v>ACC</v>
      </c>
      <c r="J36" s="706" t="str">
        <f>IF(+All!$F268="Kansas",+All!J268,IF(+All!$H268="Kansas",+All!J268,0))</f>
        <v>Duke</v>
      </c>
      <c r="K36" s="707" t="str">
        <f>IF(+All!$F268="Kansas",+All!K268,IF(+All!$H268="Kansas",+All!K268,0))</f>
        <v>Kansas</v>
      </c>
      <c r="L36" s="92">
        <f>IF(+All!$F268="Kansas",+All!L268,IF(+All!$H268="Kansas",+All!L268,0))</f>
        <v>16</v>
      </c>
      <c r="M36" s="93">
        <f>IF(+All!$F268="Kansas",+All!M268,IF(+All!$H268="Kansas",+All!M268,0))</f>
        <v>57.5</v>
      </c>
      <c r="N36" s="706" t="str">
        <f>IF(+All!$F268="Kansas",+All!N268,IF(+All!$H268="Kansas",+All!N268,0))</f>
        <v>Duke</v>
      </c>
      <c r="O36" s="708">
        <f>IF(+All!$F268="Kansas",+All!O268,IF(+All!$H268="Kansas",+All!O268,0))</f>
        <v>52</v>
      </c>
      <c r="P36" s="708" t="str">
        <f>IF(+All!$F268="Kansas",+All!P268,IF(+All!$H268="Kansas",+All!P268,0))</f>
        <v>Kansas</v>
      </c>
      <c r="Q36" s="707">
        <f>IF(+All!$F268="Kansas",+All!Q268,IF(+All!$H268="Kansas",+All!Q268,0))</f>
        <v>33</v>
      </c>
      <c r="R36" s="706" t="str">
        <f>IF(+All!$F268="Kansas",+All!R268,IF(+All!$H268="Kansas",+All!R268,0))</f>
        <v>Duke</v>
      </c>
      <c r="S36" s="708" t="str">
        <f>IF(+All!$F268="Kansas",+All!S268,IF(+All!$H268="Kansas",+All!S268,0))</f>
        <v>Kansas</v>
      </c>
      <c r="T36" s="706" t="str">
        <f>IF(+All!$F268="Kansas",+All!T268,IF(+All!$H268="Kansas",+All!T268,0))</f>
        <v>Kansas</v>
      </c>
      <c r="U36" s="707" t="str">
        <f>IF(+All!$F268="Kansas",+All!U268,IF(+All!$H268="Kansas",+All!U268,0))</f>
        <v>L</v>
      </c>
    </row>
    <row r="37" spans="1:22" x14ac:dyDescent="0.8">
      <c r="A37" s="70">
        <f>IF(+All!$F349="Kansas",+All!A349,IF(+All!$H349="Kansas",+All!A349,0))</f>
        <v>5</v>
      </c>
      <c r="B37" s="480" t="str">
        <f>IF(+All!$F349="Kansas",+All!B349,IF(+All!$H349="Kansas",+All!B349,0))</f>
        <v>Sat</v>
      </c>
      <c r="C37" s="104">
        <f>IF(+All!$F349="Kansas",+All!C349,IF(+All!$H349="Kansas",+All!C349,0))</f>
        <v>44471</v>
      </c>
      <c r="D37" s="105">
        <f>IF(+All!$F349="Kansas",+All!D349,IF(+All!$H349="Kansas",+All!D349,0))</f>
        <v>0.79166666666666663</v>
      </c>
      <c r="E37" s="707" t="str">
        <f>IF(+All!$F349="Kansas",+All!E349,IF(+All!$H349="Kansas",+All!E349,0))</f>
        <v>FS1</v>
      </c>
      <c r="F37" s="706" t="str">
        <f>IF(+All!$F349="Kansas",+All!F349,IF(+All!$H349="Kansas",+All!F349,0))</f>
        <v>Kansas</v>
      </c>
      <c r="G37" s="707" t="str">
        <f>IF(+All!$F349="Kansas",+All!G349,IF(+All!$H349="Kansas",+All!G349,0))</f>
        <v>B12</v>
      </c>
      <c r="H37" s="708" t="str">
        <f>IF(+All!$F349="Kansas",+All!H349,IF(+All!$H349="Kansas",+All!H349,0))</f>
        <v>Iowa State</v>
      </c>
      <c r="I37" s="707" t="str">
        <f>IF(+All!$F349="Kansas",+All!I349,IF(+All!$H349="Kansas",+All!I349,0))</f>
        <v>B12</v>
      </c>
      <c r="J37" s="706" t="str">
        <f>IF(+All!$F349="Kansas",+All!J349,IF(+All!$H349="Kansas",+All!J349,0))</f>
        <v>Iowa State</v>
      </c>
      <c r="K37" s="707" t="str">
        <f>IF(+All!$F349="Kansas",+All!K349,IF(+All!$H349="Kansas",+All!K349,0))</f>
        <v>Kansas</v>
      </c>
      <c r="L37" s="92">
        <f>IF(+All!$F349="Kansas",+All!L349,IF(+All!$H349="Kansas",+All!L349,0))</f>
        <v>34</v>
      </c>
      <c r="M37" s="93">
        <f>IF(+All!$F349="Kansas",+All!M349,IF(+All!$H349="Kansas",+All!M349,0))</f>
        <v>58</v>
      </c>
      <c r="N37" s="706" t="str">
        <f>IF(+All!$F349="Kansas",+All!N349,IF(+All!$H349="Kansas",+All!N349,0))</f>
        <v>Iowa State</v>
      </c>
      <c r="O37" s="708">
        <f>IF(+All!$F349="Kansas",+All!O349,IF(+All!$H349="Kansas",+All!O349,0))</f>
        <v>59</v>
      </c>
      <c r="P37" s="708" t="str">
        <f>IF(+All!$F349="Kansas",+All!P349,IF(+All!$H349="Kansas",+All!P349,0))</f>
        <v>Kansas</v>
      </c>
      <c r="Q37" s="707">
        <f>IF(+All!$F349="Kansas",+All!Q349,IF(+All!$H349="Kansas",+All!Q349,0))</f>
        <v>7</v>
      </c>
      <c r="R37" s="706" t="str">
        <f>IF(+All!$F349="Kansas",+All!R349,IF(+All!$H349="Kansas",+All!R349,0))</f>
        <v>Iowa State</v>
      </c>
      <c r="S37" s="708" t="str">
        <f>IF(+All!$F349="Kansas",+All!S349,IF(+All!$H349="Kansas",+All!S349,0))</f>
        <v>Kansas</v>
      </c>
      <c r="T37" s="706" t="str">
        <f>IF(+All!$F349="Kansas",+All!T349,IF(+All!$H349="Kansas",+All!T349,0))</f>
        <v>Kansas</v>
      </c>
      <c r="U37" s="707" t="str">
        <f>IF(+All!$F349="Kansas",+All!U349,IF(+All!$H349="Kansas",+All!U349,0))</f>
        <v>L</v>
      </c>
    </row>
    <row r="38" spans="1:22" x14ac:dyDescent="0.8">
      <c r="A38" s="70">
        <f>IF(+All!$F458="Kansas",+All!A458,IF(+All!$H458="Kansas",+All!A458,0))</f>
        <v>6</v>
      </c>
      <c r="B38" s="480" t="str">
        <f>IF(+All!$F458="Kansas",+All!B458,IF(+All!$H458="Kansas",+All!B458,0))</f>
        <v>Sat</v>
      </c>
      <c r="C38" s="104">
        <f>IF(+All!$F458="Kansas",+All!C458,IF(+All!$H458="Kansas",+All!C458,0))</f>
        <v>44478</v>
      </c>
      <c r="D38" s="105">
        <f>IF(+All!$F458="Kansas",+All!D458,IF(+All!$H458="Kansas",+All!D458,0))</f>
        <v>0</v>
      </c>
      <c r="E38" s="707">
        <f>IF(+All!$F458="Kansas",+All!E458,IF(+All!$H458="Kansas",+All!E458,0))</f>
        <v>0</v>
      </c>
      <c r="F38" s="706" t="str">
        <f>IF(+All!$F458="Kansas",+All!F458,IF(+All!$H458="Kansas",+All!F458,0))</f>
        <v>Kansas</v>
      </c>
      <c r="G38" s="707" t="str">
        <f>IF(+All!$F458="Kansas",+All!G458,IF(+All!$H458="Kansas",+All!G458,0))</f>
        <v>B12</v>
      </c>
      <c r="H38" s="708" t="str">
        <f>IF(+All!$F458="Kansas",+All!H458,IF(+All!$H458="Kansas",+All!H458,0))</f>
        <v>Open</v>
      </c>
      <c r="I38" s="707" t="str">
        <f>IF(+All!$F458="Kansas",+All!I458,IF(+All!$H458="Kansas",+All!I458,0))</f>
        <v>ZZZ</v>
      </c>
      <c r="J38" s="706">
        <f>IF(+All!$F458="Kansas",+All!J458,IF(+All!$H458="Kansas",+All!J458,0))</f>
        <v>0</v>
      </c>
      <c r="K38" s="707" t="str">
        <f>IF(+All!$F458="Kansas",+All!K458,IF(+All!$H458="Kansas",+All!K458,0))</f>
        <v>Kansas</v>
      </c>
      <c r="L38" s="92">
        <f>IF(+All!$F458="Kansas",+All!L458,IF(+All!$H458="Kansas",+All!L458,0))</f>
        <v>0</v>
      </c>
      <c r="M38" s="93">
        <f>IF(+All!$F458="Kansas",+All!M458,IF(+All!$H458="Kansas",+All!M458,0))</f>
        <v>0</v>
      </c>
      <c r="N38" s="706">
        <f>IF(+All!$F458="Kansas",+All!N458,IF(+All!$H458="Kansas",+All!N458,0))</f>
        <v>0</v>
      </c>
      <c r="O38" s="708">
        <f>IF(+All!$F458="Kansas",+All!O458,IF(+All!$H458="Kansas",+All!O458,0))</f>
        <v>0</v>
      </c>
      <c r="P38" s="708">
        <f>IF(+All!$F458="Kansas",+All!P458,IF(+All!$H458="Kansas",+All!P458,0))</f>
        <v>0</v>
      </c>
      <c r="Q38" s="707">
        <f>IF(+All!$F458="Kansas",+All!Q458,IF(+All!$H458="Kansas",+All!Q458,0))</f>
        <v>0</v>
      </c>
      <c r="R38" s="706">
        <f>IF(+All!$F458="Kansas",+All!R458,IF(+All!$H458="Kansas",+All!R458,0))</f>
        <v>0</v>
      </c>
      <c r="S38" s="708">
        <f>IF(+All!$F458="Kansas",+All!S458,IF(+All!$H458="Kansas",+All!S458,0))</f>
        <v>0</v>
      </c>
      <c r="T38" s="706">
        <f>IF(+All!$F458="Kansas",+All!T458,IF(+All!$H458="Kansas",+All!T458,0))</f>
        <v>0</v>
      </c>
      <c r="U38" s="707">
        <f>IF(+All!$F458="Kansas",+All!U458,IF(+All!$H458="Kansas",+All!U458,0))</f>
        <v>0</v>
      </c>
    </row>
    <row r="39" spans="1:22" x14ac:dyDescent="0.8">
      <c r="A39" s="70">
        <f>IF(+All!$F495="Kansas",+All!A495,IF(+All!$H495="Kansas",+All!A495,0))</f>
        <v>7</v>
      </c>
      <c r="B39" s="480" t="str">
        <f>IF(+All!$F495="Kansas",+All!B495,IF(+All!$H495="Kansas",+All!B495,0))</f>
        <v>Sat</v>
      </c>
      <c r="C39" s="104">
        <f>IF(+All!$F495="Kansas",+All!C495,IF(+All!$H495="Kansas",+All!C495,0))</f>
        <v>44485</v>
      </c>
      <c r="D39" s="105">
        <f>IF(+All!$F495="Kansas",+All!D495,IF(+All!$H495="Kansas",+All!D495,0))</f>
        <v>0.66666666666666663</v>
      </c>
      <c r="E39" s="707">
        <f>IF(+All!$F495="Kansas",+All!E495,IF(+All!$H495="Kansas",+All!E495,0))</f>
        <v>0</v>
      </c>
      <c r="F39" s="706" t="str">
        <f>IF(+All!$F495="Kansas",+All!F495,IF(+All!$H495="Kansas",+All!F495,0))</f>
        <v>Texas Tech</v>
      </c>
      <c r="G39" s="707" t="str">
        <f>IF(+All!$F495="Kansas",+All!G495,IF(+All!$H495="Kansas",+All!G495,0))</f>
        <v>B12</v>
      </c>
      <c r="H39" s="708" t="str">
        <f>IF(+All!$F495="Kansas",+All!H495,IF(+All!$H495="Kansas",+All!H495,0))</f>
        <v>Kansas</v>
      </c>
      <c r="I39" s="707" t="str">
        <f>IF(+All!$F495="Kansas",+All!I495,IF(+All!$H495="Kansas",+All!I495,0))</f>
        <v>B12</v>
      </c>
      <c r="J39" s="706" t="str">
        <f>IF(+All!$F495="Kansas",+All!J495,IF(+All!$H495="Kansas",+All!J495,0))</f>
        <v>Texas Tech</v>
      </c>
      <c r="K39" s="707" t="str">
        <f>IF(+All!$F495="Kansas",+All!K495,IF(+All!$H495="Kansas",+All!K495,0))</f>
        <v>Kansas</v>
      </c>
      <c r="L39" s="92">
        <f>IF(+All!$F495="Kansas",+All!L495,IF(+All!$H495="Kansas",+All!L495,0))</f>
        <v>16.5</v>
      </c>
      <c r="M39" s="93">
        <f>IF(+All!$F495="Kansas",+All!M495,IF(+All!$H495="Kansas",+All!M495,0))</f>
        <v>66.5</v>
      </c>
      <c r="N39" s="706" t="str">
        <f>IF(+All!$F495="Kansas",+All!N495,IF(+All!$H495="Kansas",+All!N495,0))</f>
        <v>Texas Tech</v>
      </c>
      <c r="O39" s="708">
        <f>IF(+All!$F495="Kansas",+All!O495,IF(+All!$H495="Kansas",+All!O495,0))</f>
        <v>41</v>
      </c>
      <c r="P39" s="708" t="str">
        <f>IF(+All!$F495="Kansas",+All!P495,IF(+All!$H495="Kansas",+All!P495,0))</f>
        <v>Kansas</v>
      </c>
      <c r="Q39" s="707">
        <f>IF(+All!$F495="Kansas",+All!Q495,IF(+All!$H495="Kansas",+All!Q495,0))</f>
        <v>14</v>
      </c>
      <c r="R39" s="706" t="str">
        <f>IF(+All!$F495="Kansas",+All!R495,IF(+All!$H495="Kansas",+All!R495,0))</f>
        <v>Texas Tech</v>
      </c>
      <c r="S39" s="708" t="str">
        <f>IF(+All!$F495="Kansas",+All!S495,IF(+All!$H495="Kansas",+All!S495,0))</f>
        <v>Kansas</v>
      </c>
      <c r="T39" s="706" t="str">
        <f>IF(+All!$F495="Kansas",+All!T495,IF(+All!$H495="Kansas",+All!T495,0))</f>
        <v>Texas Tech</v>
      </c>
      <c r="U39" s="707" t="str">
        <f>IF(+All!$F495="Kansas",+All!U495,IF(+All!$H495="Kansas",+All!U495,0))</f>
        <v>W</v>
      </c>
    </row>
    <row r="40" spans="1:22" x14ac:dyDescent="0.8">
      <c r="A40" s="70">
        <f>IF(+All!$F579="Kansas",+All!A579,IF(+All!$H579="Kansas",+All!A579,0))</f>
        <v>8</v>
      </c>
      <c r="B40" s="480" t="str">
        <f>IF(+All!$F579="Kansas",+All!B579,IF(+All!$H579="Kansas",+All!B579,0))</f>
        <v>Sat</v>
      </c>
      <c r="C40" s="104">
        <f>IF(+All!$F579="Kansas",+All!C579,IF(+All!$H579="Kansas",+All!C579,0))</f>
        <v>44492</v>
      </c>
      <c r="D40" s="105">
        <f>IF(+All!$F579="Kansas",+All!D579,IF(+All!$H579="Kansas",+All!D579,0))</f>
        <v>0.5</v>
      </c>
      <c r="E40" s="707" t="str">
        <f>IF(+All!$F579="Kansas",+All!E579,IF(+All!$H579="Kansas",+All!E579,0))</f>
        <v>ESPN</v>
      </c>
      <c r="F40" s="706" t="str">
        <f>IF(+All!$F579="Kansas",+All!F579,IF(+All!$H579="Kansas",+All!F579,0))</f>
        <v>Oklahoma</v>
      </c>
      <c r="G40" s="707" t="str">
        <f>IF(+All!$F579="Kansas",+All!G579,IF(+All!$H579="Kansas",+All!G579,0))</f>
        <v>B12</v>
      </c>
      <c r="H40" s="708" t="str">
        <f>IF(+All!$F579="Kansas",+All!H579,IF(+All!$H579="Kansas",+All!H579,0))</f>
        <v>Kansas</v>
      </c>
      <c r="I40" s="707" t="str">
        <f>IF(+All!$F579="Kansas",+All!I579,IF(+All!$H579="Kansas",+All!I579,0))</f>
        <v>B12</v>
      </c>
      <c r="J40" s="706" t="str">
        <f>IF(+All!$F579="Kansas",+All!J579,IF(+All!$H579="Kansas",+All!J579,0))</f>
        <v>Oklahoma</v>
      </c>
      <c r="K40" s="707" t="str">
        <f>IF(+All!$F579="Kansas",+All!K579,IF(+All!$H579="Kansas",+All!K579,0))</f>
        <v>Kansas</v>
      </c>
      <c r="L40" s="92">
        <f>IF(+All!$F579="Kansas",+All!L579,IF(+All!$H579="Kansas",+All!L579,0))</f>
        <v>38.5</v>
      </c>
      <c r="M40" s="93">
        <f>IF(+All!$F579="Kansas",+All!M579,IF(+All!$H579="Kansas",+All!M579,0))</f>
        <v>67.5</v>
      </c>
      <c r="N40" s="706" t="str">
        <f>IF(+All!$F579="Kansas",+All!N579,IF(+All!$H579="Kansas",+All!N579,0))</f>
        <v>Oklahoma</v>
      </c>
      <c r="O40" s="708">
        <f>IF(+All!$F579="Kansas",+All!O579,IF(+All!$H579="Kansas",+All!O579,0))</f>
        <v>35</v>
      </c>
      <c r="P40" s="708" t="str">
        <f>IF(+All!$F579="Kansas",+All!P579,IF(+All!$H579="Kansas",+All!P579,0))</f>
        <v>Kansas</v>
      </c>
      <c r="Q40" s="707">
        <f>IF(+All!$F579="Kansas",+All!Q579,IF(+All!$H579="Kansas",+All!Q579,0))</f>
        <v>23</v>
      </c>
      <c r="R40" s="706" t="str">
        <f>IF(+All!$F579="Kansas",+All!R579,IF(+All!$H579="Kansas",+All!R579,0))</f>
        <v>Kansas</v>
      </c>
      <c r="S40" s="708" t="str">
        <f>IF(+All!$F579="Kansas",+All!S579,IF(+All!$H579="Kansas",+All!S579,0))</f>
        <v>Oklahoma</v>
      </c>
      <c r="T40" s="706" t="str">
        <f>IF(+All!$F579="Kansas",+All!T579,IF(+All!$H579="Kansas",+All!T579,0))</f>
        <v>Oklahoma</v>
      </c>
      <c r="U40" s="707" t="str">
        <f>IF(+All!$F579="Kansas",+All!U579,IF(+All!$H579="Kansas",+All!U579,0))</f>
        <v>L</v>
      </c>
    </row>
    <row r="41" spans="1:22" x14ac:dyDescent="0.8">
      <c r="A41" s="70">
        <f>IF(+All!$F655="Kansas",+All!A655,IF(+All!$H655="Kansas",+All!A655,0))</f>
        <v>9</v>
      </c>
      <c r="B41" s="480" t="str">
        <f>IF(+All!$F655="Kansas",+All!B655,IF(+All!$H655="Kansas",+All!B655,0))</f>
        <v>Sat</v>
      </c>
      <c r="C41" s="104">
        <f>IF(+All!$F655="Kansas",+All!C655,IF(+All!$H655="Kansas",+All!C655,0))</f>
        <v>44499</v>
      </c>
      <c r="D41" s="105">
        <f>IF(+All!$F655="Kansas",+All!D655,IF(+All!$H655="Kansas",+All!D655,0))</f>
        <v>0.79166666666666663</v>
      </c>
      <c r="E41" s="707" t="str">
        <f>IF(+All!$F655="Kansas",+All!E655,IF(+All!$H655="Kansas",+All!E655,0))</f>
        <v>FS1</v>
      </c>
      <c r="F41" s="706" t="str">
        <f>IF(+All!$F655="Kansas",+All!F655,IF(+All!$H655="Kansas",+All!F655,0))</f>
        <v>Kansas</v>
      </c>
      <c r="G41" s="707" t="str">
        <f>IF(+All!$F655="Kansas",+All!G655,IF(+All!$H655="Kansas",+All!G655,0))</f>
        <v>B12</v>
      </c>
      <c r="H41" s="708" t="str">
        <f>IF(+All!$F655="Kansas",+All!H655,IF(+All!$H655="Kansas",+All!H655,0))</f>
        <v>Oklahoma State</v>
      </c>
      <c r="I41" s="707" t="str">
        <f>IF(+All!$F655="Kansas",+All!I655,IF(+All!$H655="Kansas",+All!I655,0))</f>
        <v>B12</v>
      </c>
      <c r="J41" s="706" t="str">
        <f>IF(+All!$F655="Kansas",+All!J655,IF(+All!$H655="Kansas",+All!J655,0))</f>
        <v>Oklahoma State</v>
      </c>
      <c r="K41" s="707" t="str">
        <f>IF(+All!$F655="Kansas",+All!K655,IF(+All!$H655="Kansas",+All!K655,0))</f>
        <v>Kansas</v>
      </c>
      <c r="L41" s="92">
        <f>IF(+All!$F655="Kansas",+All!L655,IF(+All!$H655="Kansas",+All!L655,0))</f>
        <v>30.5</v>
      </c>
      <c r="M41" s="93">
        <f>IF(+All!$F655="Kansas",+All!M655,IF(+All!$H655="Kansas",+All!M655,0))</f>
        <v>54.5</v>
      </c>
      <c r="N41" s="706" t="str">
        <f>IF(+All!$F655="Kansas",+All!N655,IF(+All!$H655="Kansas",+All!N655,0))</f>
        <v>Oklahoma State</v>
      </c>
      <c r="O41" s="708">
        <f>IF(+All!$F655="Kansas",+All!O655,IF(+All!$H655="Kansas",+All!O655,0))</f>
        <v>55</v>
      </c>
      <c r="P41" s="708" t="str">
        <f>IF(+All!$F655="Kansas",+All!P655,IF(+All!$H655="Kansas",+All!P655,0))</f>
        <v>Kansas</v>
      </c>
      <c r="Q41" s="707">
        <f>IF(+All!$F655="Kansas",+All!Q655,IF(+All!$H655="Kansas",+All!Q655,0))</f>
        <v>3</v>
      </c>
      <c r="R41" s="706" t="str">
        <f>IF(+All!$F655="Kansas",+All!R655,IF(+All!$H655="Kansas",+All!R655,0))</f>
        <v>Oklahoma State</v>
      </c>
      <c r="S41" s="708" t="str">
        <f>IF(+All!$F655="Kansas",+All!S655,IF(+All!$H655="Kansas",+All!S655,0))</f>
        <v>Kansas</v>
      </c>
      <c r="T41" s="706" t="str">
        <f>IF(+All!$F655="Kansas",+All!T655,IF(+All!$H655="Kansas",+All!T655,0))</f>
        <v>Kansas</v>
      </c>
      <c r="U41" s="707" t="str">
        <f>IF(+All!$F655="Kansas",+All!U655,IF(+All!$H655="Kansas",+All!U655,0))</f>
        <v>L</v>
      </c>
    </row>
    <row r="42" spans="1:22" x14ac:dyDescent="0.8">
      <c r="A42" s="70">
        <f>IF(+All!$F734="Kansas",+All!A734,IF(+All!$H734="Kansas",+All!A734,0))</f>
        <v>10</v>
      </c>
      <c r="B42" s="480" t="str">
        <f>IF(+All!$F734="Kansas",+All!B734,IF(+All!$H734="Kansas",+All!B734,0))</f>
        <v>Sat</v>
      </c>
      <c r="C42" s="104">
        <f>IF(+All!$F734="Kansas",+All!C734,IF(+All!$H734="Kansas",+All!C734,0))</f>
        <v>44506</v>
      </c>
      <c r="D42" s="105">
        <f>IF(+All!$F734="Kansas",+All!D734,IF(+All!$H734="Kansas",+All!D734,0))</f>
        <v>0.5</v>
      </c>
      <c r="E42" s="707" t="str">
        <f>IF(+All!$F734="Kansas",+All!E734,IF(+All!$H734="Kansas",+All!E734,0))</f>
        <v>FS1</v>
      </c>
      <c r="F42" s="706" t="str">
        <f>IF(+All!$F734="Kansas",+All!F734,IF(+All!$H734="Kansas",+All!F734,0))</f>
        <v>Kansas State</v>
      </c>
      <c r="G42" s="707" t="str">
        <f>IF(+All!$F734="Kansas",+All!G734,IF(+All!$H734="Kansas",+All!G734,0))</f>
        <v>B12</v>
      </c>
      <c r="H42" s="708" t="str">
        <f>IF(+All!$F734="Kansas",+All!H734,IF(+All!$H734="Kansas",+All!H734,0))</f>
        <v>Kansas</v>
      </c>
      <c r="I42" s="707" t="str">
        <f>IF(+All!$F734="Kansas",+All!I734,IF(+All!$H734="Kansas",+All!I734,0))</f>
        <v>B12</v>
      </c>
      <c r="J42" s="706" t="str">
        <f>IF(+All!$F734="Kansas",+All!J734,IF(+All!$H734="Kansas",+All!J734,0))</f>
        <v>Kansas State</v>
      </c>
      <c r="K42" s="707" t="str">
        <f>IF(+All!$F734="Kansas",+All!K734,IF(+All!$H734="Kansas",+All!K734,0))</f>
        <v>Kansas</v>
      </c>
      <c r="L42" s="92">
        <f>IF(+All!$F734="Kansas",+All!L734,IF(+All!$H734="Kansas",+All!L734,0))</f>
        <v>24</v>
      </c>
      <c r="M42" s="93">
        <f>IF(+All!$F734="Kansas",+All!M734,IF(+All!$H734="Kansas",+All!M734,0))</f>
        <v>56</v>
      </c>
      <c r="N42" s="706" t="str">
        <f>IF(+All!$F734="Kansas",+All!N734,IF(+All!$H734="Kansas",+All!N734,0))</f>
        <v>Kansas State</v>
      </c>
      <c r="O42" s="708">
        <f>IF(+All!$F734="Kansas",+All!O734,IF(+All!$H734="Kansas",+All!O734,0))</f>
        <v>35</v>
      </c>
      <c r="P42" s="708" t="str">
        <f>IF(+All!$F734="Kansas",+All!P734,IF(+All!$H734="Kansas",+All!P734,0))</f>
        <v>Kansas</v>
      </c>
      <c r="Q42" s="707">
        <f>IF(+All!$F734="Kansas",+All!Q734,IF(+All!$H734="Kansas",+All!Q734,0))</f>
        <v>10</v>
      </c>
      <c r="R42" s="706" t="str">
        <f>IF(+All!$F734="Kansas",+All!R734,IF(+All!$H734="Kansas",+All!R734,0))</f>
        <v>Kansas State</v>
      </c>
      <c r="S42" s="708" t="str">
        <f>IF(+All!$F734="Kansas",+All!S734,IF(+All!$H734="Kansas",+All!S734,0))</f>
        <v>Kansas</v>
      </c>
      <c r="T42" s="706" t="str">
        <f>IF(+All!$F734="Kansas",+All!T734,IF(+All!$H734="Kansas",+All!T734,0))</f>
        <v>Kansas</v>
      </c>
      <c r="U42" s="707" t="str">
        <f>IF(+All!$F734="Kansas",+All!U734,IF(+All!$H734="Kansas",+All!U734,0))</f>
        <v>L</v>
      </c>
    </row>
    <row r="43" spans="1:22" x14ac:dyDescent="0.8">
      <c r="A43" s="70">
        <f>IF(+All!$F809="Kansas",+All!A809,IF(+All!$H809="Kansas",+All!A809,0))</f>
        <v>11</v>
      </c>
      <c r="B43" s="480" t="str">
        <f>IF(+All!$F809="Kansas",+All!B809,IF(+All!$H809="Kansas",+All!B809,0))</f>
        <v>Sat</v>
      </c>
      <c r="C43" s="104">
        <f>IF(+All!$F809="Kansas",+All!C809,IF(+All!$H809="Kansas",+All!C809,0))</f>
        <v>44513</v>
      </c>
      <c r="D43" s="105">
        <f>IF(+All!$F809="Kansas",+All!D809,IF(+All!$H809="Kansas",+All!D809,0))</f>
        <v>0.8125</v>
      </c>
      <c r="E43" s="707" t="str">
        <f>IF(+All!$F809="Kansas",+All!E809,IF(+All!$H809="Kansas",+All!E809,0))</f>
        <v>ESPNU</v>
      </c>
      <c r="F43" s="706" t="str">
        <f>IF(+All!$F809="Kansas",+All!F809,IF(+All!$H809="Kansas",+All!F809,0))</f>
        <v>Kansas</v>
      </c>
      <c r="G43" s="707" t="str">
        <f>IF(+All!$F809="Kansas",+All!G809,IF(+All!$H809="Kansas",+All!G809,0))</f>
        <v>B12</v>
      </c>
      <c r="H43" s="708" t="str">
        <f>IF(+All!$F809="Kansas",+All!H809,IF(+All!$H809="Kansas",+All!H809,0))</f>
        <v>Texas</v>
      </c>
      <c r="I43" s="707" t="str">
        <f>IF(+All!$F809="Kansas",+All!I809,IF(+All!$H809="Kansas",+All!I809,0))</f>
        <v>B12</v>
      </c>
      <c r="J43" s="706" t="str">
        <f>IF(+All!$F809="Kansas",+All!J809,IF(+All!$H809="Kansas",+All!J809,0))</f>
        <v>Texas</v>
      </c>
      <c r="K43" s="707" t="str">
        <f>IF(+All!$F809="Kansas",+All!K809,IF(+All!$H809="Kansas",+All!K809,0))</f>
        <v>Kansas</v>
      </c>
      <c r="L43" s="92">
        <f>IF(+All!$F809="Kansas",+All!L809,IF(+All!$H809="Kansas",+All!L809,0))</f>
        <v>30</v>
      </c>
      <c r="M43" s="93">
        <f>IF(+All!$F809="Kansas",+All!M809,IF(+All!$H809="Kansas",+All!M809,0))</f>
        <v>60.5</v>
      </c>
      <c r="N43" s="706" t="str">
        <f>IF(+All!$F809="Kansas",+All!N809,IF(+All!$H809="Kansas",+All!N809,0))</f>
        <v>Kansas</v>
      </c>
      <c r="O43" s="708">
        <f>IF(+All!$F809="Kansas",+All!O809,IF(+All!$H809="Kansas",+All!O809,0))</f>
        <v>57</v>
      </c>
      <c r="P43" s="708" t="str">
        <f>IF(+All!$F809="Kansas",+All!P809,IF(+All!$H809="Kansas",+All!P809,0))</f>
        <v>Texas</v>
      </c>
      <c r="Q43" s="707">
        <f>IF(+All!$F809="Kansas",+All!Q809,IF(+All!$H809="Kansas",+All!Q809,0))</f>
        <v>56</v>
      </c>
      <c r="R43" s="706" t="str">
        <f>IF(+All!$F809="Kansas",+All!R809,IF(+All!$H809="Kansas",+All!R809,0))</f>
        <v>Kansas</v>
      </c>
      <c r="S43" s="708" t="str">
        <f>IF(+All!$F809="Kansas",+All!S809,IF(+All!$H809="Kansas",+All!S809,0))</f>
        <v>Texas</v>
      </c>
      <c r="T43" s="706" t="str">
        <f>IF(+All!$F809="Kansas",+All!T809,IF(+All!$H809="Kansas",+All!T809,0))</f>
        <v>Texas</v>
      </c>
      <c r="U43" s="707" t="str">
        <f>IF(+All!$F809="Kansas",+All!U809,IF(+All!$H809="Kansas",+All!U809,0))</f>
        <v>L</v>
      </c>
    </row>
    <row r="44" spans="1:22" x14ac:dyDescent="0.8">
      <c r="A44" s="70">
        <f>IF(+All!$F878="Kansas",+All!A878,IF(+All!$H878="Kansas",+All!A878,0))</f>
        <v>12</v>
      </c>
      <c r="B44" s="480" t="str">
        <f>IF(+All!$F878="Kansas",+All!B878,IF(+All!$H878="Kansas",+All!B878,0))</f>
        <v>Sat</v>
      </c>
      <c r="C44" s="104">
        <f>IF(+All!$F878="Kansas",+All!C878,IF(+All!$H878="Kansas",+All!C878,0))</f>
        <v>44520</v>
      </c>
      <c r="D44" s="105">
        <f>IF(+All!$F878="Kansas",+All!D878,IF(+All!$H878="Kansas",+All!D878,0))</f>
        <v>0.66666666666666663</v>
      </c>
      <c r="E44" s="707">
        <f>IF(+All!$F878="Kansas",+All!E878,IF(+All!$H878="Kansas",+All!E878,0))</f>
        <v>0</v>
      </c>
      <c r="F44" s="706" t="str">
        <f>IF(+All!$F878="Kansas",+All!F878,IF(+All!$H878="Kansas",+All!F878,0))</f>
        <v>Kansas</v>
      </c>
      <c r="G44" s="707" t="str">
        <f>IF(+All!$F878="Kansas",+All!G878,IF(+All!$H878="Kansas",+All!G878,0))</f>
        <v>B12</v>
      </c>
      <c r="H44" s="708" t="str">
        <f>IF(+All!$F878="Kansas",+All!H878,IF(+All!$H878="Kansas",+All!H878,0))</f>
        <v>TCU</v>
      </c>
      <c r="I44" s="707" t="str">
        <f>IF(+All!$F878="Kansas",+All!I878,IF(+All!$H878="Kansas",+All!I878,0))</f>
        <v>B12</v>
      </c>
      <c r="J44" s="706" t="str">
        <f>IF(+All!$F878="Kansas",+All!J878,IF(+All!$H878="Kansas",+All!J878,0))</f>
        <v>TCU</v>
      </c>
      <c r="K44" s="707" t="str">
        <f>IF(+All!$F878="Kansas",+All!K878,IF(+All!$H878="Kansas",+All!K878,0))</f>
        <v>Kansas</v>
      </c>
      <c r="L44" s="92">
        <f>IF(+All!$F878="Kansas",+All!L878,IF(+All!$H878="Kansas",+All!L878,0))</f>
        <v>21.5</v>
      </c>
      <c r="M44" s="93">
        <f>IF(+All!$F878="Kansas",+All!M878,IF(+All!$H878="Kansas",+All!M878,0))</f>
        <v>64.5</v>
      </c>
      <c r="N44" s="706" t="str">
        <f>IF(+All!$F878="Kansas",+All!N878,IF(+All!$H878="Kansas",+All!N878,0))</f>
        <v>TCU</v>
      </c>
      <c r="O44" s="708">
        <f>IF(+All!$F878="Kansas",+All!O878,IF(+All!$H878="Kansas",+All!O878,0))</f>
        <v>31</v>
      </c>
      <c r="P44" s="708" t="str">
        <f>IF(+All!$F878="Kansas",+All!P878,IF(+All!$H878="Kansas",+All!P878,0))</f>
        <v>Kansas</v>
      </c>
      <c r="Q44" s="707">
        <f>IF(+All!$F878="Kansas",+All!Q878,IF(+All!$H878="Kansas",+All!Q878,0))</f>
        <v>28</v>
      </c>
      <c r="R44" s="706" t="str">
        <f>IF(+All!$F878="Kansas",+All!R878,IF(+All!$H878="Kansas",+All!R878,0))</f>
        <v>Kansas</v>
      </c>
      <c r="S44" s="708" t="str">
        <f>IF(+All!$F878="Kansas",+All!S878,IF(+All!$H878="Kansas",+All!S878,0))</f>
        <v>TCU</v>
      </c>
      <c r="T44" s="706" t="str">
        <f>IF(+All!$F878="Kansas",+All!T878,IF(+All!$H878="Kansas",+All!T878,0))</f>
        <v>Kansas</v>
      </c>
      <c r="U44" s="707" t="str">
        <f>IF(+All!$F878="Kansas",+All!U878,IF(+All!$H878="Kansas",+All!U878,0))</f>
        <v>W</v>
      </c>
    </row>
    <row r="45" spans="1:22" x14ac:dyDescent="0.8">
      <c r="A45" s="70">
        <f>IF(+All!$F936="Kansas",+All!A936,IF(+All!$H936="Kansas",+All!A936,0))</f>
        <v>0</v>
      </c>
      <c r="B45" s="480">
        <f>IF(+All!$F936="Kansas",+All!B936,IF(+All!$H936="Kansas",+All!B936,0))</f>
        <v>0</v>
      </c>
      <c r="C45" s="104">
        <f>IF(+All!$F936="Kansas",+All!C936,IF(+All!$H936="Kansas",+All!C936,0))</f>
        <v>0</v>
      </c>
      <c r="D45" s="105">
        <f>IF(+All!$F936="Kansas",+All!D936,IF(+All!$H936="Kansas",+All!D936,0))</f>
        <v>0</v>
      </c>
      <c r="E45" s="707">
        <f>IF(+All!$F936="Kansas",+All!E936,IF(+All!$H936="Kansas",+All!E936,0))</f>
        <v>0</v>
      </c>
      <c r="F45" s="706">
        <f>IF(+All!$F936="Kansas",+All!F936,IF(+All!$H936="Kansas",+All!F936,0))</f>
        <v>0</v>
      </c>
      <c r="G45" s="707">
        <f>IF(+All!$F936="Kansas",+All!G936,IF(+All!$H936="Kansas",+All!G936,0))</f>
        <v>0</v>
      </c>
      <c r="H45" s="708">
        <f>IF(+All!$F936="Kansas",+All!H936,IF(+All!$H936="Kansas",+All!H936,0))</f>
        <v>0</v>
      </c>
      <c r="I45" s="707">
        <f>IF(+All!$F936="Kansas",+All!I936,IF(+All!$H936="Kansas",+All!I936,0))</f>
        <v>0</v>
      </c>
      <c r="J45" s="706">
        <f>IF(+All!$F936="Kansas",+All!J936,IF(+All!$H936="Kansas",+All!J936,0))</f>
        <v>0</v>
      </c>
      <c r="K45" s="707">
        <f>IF(+All!$F936="Kansas",+All!K936,IF(+All!$H936="Kansas",+All!K936,0))</f>
        <v>0</v>
      </c>
      <c r="L45" s="92">
        <f>IF(+All!$F936="Kansas",+All!L936,IF(+All!$H936="Kansas",+All!L936,0))</f>
        <v>0</v>
      </c>
      <c r="M45" s="93">
        <f>IF(+All!$F936="Kansas",+All!M936,IF(+All!$H936="Kansas",+All!M936,0))</f>
        <v>0</v>
      </c>
      <c r="N45" s="706">
        <f>IF(+All!$F936="Kansas",+All!N936,IF(+All!$H936="Kansas",+All!N936,0))</f>
        <v>0</v>
      </c>
      <c r="O45" s="708">
        <f>IF(+All!$F936="Kansas",+All!O936,IF(+All!$H936="Kansas",+All!O936,0))</f>
        <v>0</v>
      </c>
      <c r="P45" s="708">
        <f>IF(+All!$F936="Kansas",+All!P936,IF(+All!$H936="Kansas",+All!P936,0))</f>
        <v>0</v>
      </c>
      <c r="Q45" s="707">
        <f>IF(+All!$F936="Kansas",+All!Q936,IF(+All!$H936="Kansas",+All!Q936,0))</f>
        <v>0</v>
      </c>
      <c r="R45" s="706">
        <f>IF(+All!$F936="Kansas",+All!R936,IF(+All!$H936="Kansas",+All!R936,0))</f>
        <v>0</v>
      </c>
      <c r="S45" s="708">
        <f>IF(+All!$F936="Kansas",+All!S936,IF(+All!$H936="Kansas",+All!S936,0))</f>
        <v>0</v>
      </c>
      <c r="T45" s="706">
        <f>IF(+All!$F936="Kansas",+All!T936,IF(+All!$H936="Kansas",+All!T936,0))</f>
        <v>0</v>
      </c>
      <c r="U45" s="707">
        <f>IF(+All!$F936="Kansas",+All!U936,IF(+All!$H936="Kansas",+All!U936,0))</f>
        <v>0</v>
      </c>
    </row>
    <row r="46" spans="1:22" s="31" customFormat="1" ht="15.75" customHeight="1" x14ac:dyDescent="0.8">
      <c r="A46" s="52"/>
      <c r="B46" s="53"/>
      <c r="C46" s="593"/>
      <c r="D46" s="594"/>
      <c r="E46" s="709"/>
      <c r="F46" s="1255" t="str">
        <f>H47</f>
        <v>Kansas State</v>
      </c>
      <c r="G46" s="1256"/>
      <c r="H46" s="1256"/>
      <c r="I46" s="1257"/>
      <c r="J46" s="705"/>
      <c r="K46" s="709"/>
      <c r="L46" s="595"/>
      <c r="M46" s="7"/>
      <c r="N46" s="705"/>
      <c r="O46" s="9"/>
      <c r="P46" s="9"/>
      <c r="Q46" s="709"/>
      <c r="R46" s="705"/>
      <c r="S46" s="9"/>
      <c r="T46" s="705"/>
      <c r="U46" s="709"/>
      <c r="V46" s="106"/>
    </row>
    <row r="47" spans="1:22" s="31" customFormat="1" ht="15.75" customHeight="1" x14ac:dyDescent="0.8">
      <c r="A47" s="70">
        <f>IF(+All!$F55="Kansas State",+All!A55,IF(+All!$H55="Kansas State",+All!A55,0))</f>
        <v>1</v>
      </c>
      <c r="B47" s="480" t="str">
        <f>IF(+All!$F55="Kansas State",+All!B55,IF(+All!$H55="Kansas State",+All!B55,0))</f>
        <v>Sat</v>
      </c>
      <c r="C47" s="104">
        <f>IF(+All!$F55="Kansas State",+All!C55,IF(+All!$H55="Kansas State",+All!C55,0))</f>
        <v>44443</v>
      </c>
      <c r="D47" s="105">
        <f>IF(+All!$F55="Kansas State",+All!D55,IF(+All!$H55="Kansas State",+All!D55,0))</f>
        <v>0.5</v>
      </c>
      <c r="E47" s="707" t="str">
        <f>IF(+All!$F55="Kansas State",+All!E55,IF(+All!$H55="Kansas State",+All!E55,0))</f>
        <v>FS1</v>
      </c>
      <c r="F47" s="706" t="str">
        <f>IF(+All!$F55="Kansas State",+All!F55,IF(+All!$H55="Kansas State",+All!F55,0))</f>
        <v>Stanford</v>
      </c>
      <c r="G47" s="707" t="str">
        <f>IF(+All!$F55="Kansas State",+All!G55,IF(+All!$H55="Kansas State",+All!G55,0))</f>
        <v>P12</v>
      </c>
      <c r="H47" s="708" t="str">
        <f>IF(+All!$F55="Kansas State",+All!H55,IF(+All!$H55="Kansas State",+All!H55,0))</f>
        <v>Kansas State</v>
      </c>
      <c r="I47" s="707" t="str">
        <f>IF(+All!$F55="Kansas State",+All!I55,IF(+All!$H55="Kansas State",+All!I55,0))</f>
        <v>B12</v>
      </c>
      <c r="J47" s="706" t="str">
        <f>IF(+All!$F55="Kansas State",+All!J55,IF(+All!$H55="Kansas State",+All!J55,0))</f>
        <v>Kansas State</v>
      </c>
      <c r="K47" s="707" t="str">
        <f>IF(+All!$F55="Kansas State",+All!K55,IF(+All!$H55="Kansas State",+All!K55,0))</f>
        <v>Stanford</v>
      </c>
      <c r="L47" s="92">
        <f>IF(+All!$F55="Kansas State",+All!L55,IF(+All!$H55="Kansas State",+All!L55,0))</f>
        <v>3</v>
      </c>
      <c r="M47" s="93">
        <f>IF(+All!$F55="Kansas State",+All!M55,IF(+All!$H55="Kansas State",+All!M55,0))</f>
        <v>53</v>
      </c>
      <c r="N47" s="706" t="str">
        <f>IF(+All!$F55="Kansas State",+All!N55,IF(+All!$H55="Kansas State",+All!N55,0))</f>
        <v>Kansas State</v>
      </c>
      <c r="O47" s="708">
        <f>IF(+All!$F55="Kansas State",+All!O55,IF(+All!$H55="Kansas State",+All!O55,0))</f>
        <v>24</v>
      </c>
      <c r="P47" s="708" t="str">
        <f>IF(+All!$F55="Kansas State",+All!P55,IF(+All!$H55="Kansas State",+All!P55,0))</f>
        <v>Stanford</v>
      </c>
      <c r="Q47" s="707">
        <f>IF(+All!$F55="Kansas State",+All!Q55,IF(+All!$H55="Kansas State",+All!Q55,0))</f>
        <v>7</v>
      </c>
      <c r="R47" s="706" t="str">
        <f>IF(+All!$F55="Kansas State",+All!R55,IF(+All!$H55="Kansas State",+All!R55,0))</f>
        <v>Kansas State</v>
      </c>
      <c r="S47" s="708" t="str">
        <f>IF(+All!$F55="Kansas State",+All!S55,IF(+All!$H55="Kansas State",+All!S55,0))</f>
        <v>Stanford</v>
      </c>
      <c r="T47" s="706" t="str">
        <f>IF(+All!$F55="Kansas State",+All!T55,IF(+All!$H55="Kansas State",+All!T55,0))</f>
        <v>Kansas State</v>
      </c>
      <c r="U47" s="707" t="str">
        <f>IF(+All!$F55="Kansas State",+All!U55,IF(+All!$H55="Kansas State",+All!U55,0))</f>
        <v>W</v>
      </c>
      <c r="V47" s="106"/>
    </row>
    <row r="48" spans="1:22" s="503" customFormat="1" x14ac:dyDescent="0.8">
      <c r="A48" s="70">
        <f>IF(+All!$F126="Kansas State",+All!A126,IF(+All!$H126="Kansas State",+All!A126,0))</f>
        <v>2</v>
      </c>
      <c r="B48" s="480" t="str">
        <f>IF(+All!$F126="Kansas State",+All!B126,IF(+All!$H126="Kansas State",+All!B126,0))</f>
        <v>Sat</v>
      </c>
      <c r="C48" s="104">
        <f>IF(+All!$F126="Kansas State",+All!C126,IF(+All!$H126="Kansas State",+All!C126,0))</f>
        <v>44450</v>
      </c>
      <c r="D48" s="105">
        <f>IF(+All!$F126="Kansas State",+All!D126,IF(+All!$H126="Kansas State",+All!D126,0))</f>
        <v>0.79166666666666663</v>
      </c>
      <c r="E48" s="707">
        <f>IF(+All!$F126="Kansas State",+All!E126,IF(+All!$H126="Kansas State",+All!E126,0))</f>
        <v>0</v>
      </c>
      <c r="F48" s="706" t="str">
        <f>IF(+All!$F126="Kansas State",+All!F126,IF(+All!$H126="Kansas State",+All!F126,0))</f>
        <v>1AA Southern Illinois</v>
      </c>
      <c r="G48" s="707" t="str">
        <f>IF(+All!$F126="Kansas State",+All!G126,IF(+All!$H126="Kansas State",+All!G126,0))</f>
        <v>1AA</v>
      </c>
      <c r="H48" s="708" t="str">
        <f>IF(+All!$F126="Kansas State",+All!H126,IF(+All!$H126="Kansas State",+All!H126,0))</f>
        <v>Kansas State</v>
      </c>
      <c r="I48" s="707" t="str">
        <f>IF(+All!$F126="Kansas State",+All!I126,IF(+All!$H126="Kansas State",+All!I126,0))</f>
        <v>B12</v>
      </c>
      <c r="J48" s="706">
        <f>IF(+All!$F126="Kansas State",+All!J126,IF(+All!$H126="Kansas State",+All!J126,0))</f>
        <v>0</v>
      </c>
      <c r="K48" s="707">
        <f>IF(+All!$F126="Kansas State",+All!K126,IF(+All!$H126="Kansas State",+All!K126,0))</f>
        <v>0</v>
      </c>
      <c r="L48" s="92">
        <f>IF(+All!$F126="Kansas State",+All!L126,IF(+All!$H126="Kansas State",+All!L126,0))</f>
        <v>0</v>
      </c>
      <c r="M48" s="93">
        <f>IF(+All!$F126="Kansas State",+All!M126,IF(+All!$H126="Kansas State",+All!M126,0))</f>
        <v>0</v>
      </c>
      <c r="N48" s="706" t="str">
        <f>IF(+All!$F126="Kansas State",+All!N126,IF(+All!$H126="Kansas State",+All!N126,0))</f>
        <v>Kansas State</v>
      </c>
      <c r="O48" s="708">
        <f>IF(+All!$F126="Kansas State",+All!O126,IF(+All!$H126="Kansas State",+All!O126,0))</f>
        <v>31</v>
      </c>
      <c r="P48" s="708" t="str">
        <f>IF(+All!$F126="Kansas State",+All!P126,IF(+All!$H126="Kansas State",+All!P126,0))</f>
        <v>1AA Southern Illinois</v>
      </c>
      <c r="Q48" s="707">
        <f>IF(+All!$F126="Kansas State",+All!Q126,IF(+All!$H126="Kansas State",+All!Q126,0))</f>
        <v>23</v>
      </c>
      <c r="R48" s="706">
        <f>IF(+All!$F126="Kansas State",+All!R126,IF(+All!$H126="Kansas State",+All!R126,0))</f>
        <v>0</v>
      </c>
      <c r="S48" s="708">
        <f>IF(+All!$F126="Kansas State",+All!S126,IF(+All!$H126="Kansas State",+All!S126,0))</f>
        <v>0</v>
      </c>
      <c r="T48" s="706">
        <f>IF(+All!$F126="Kansas State",+All!T126,IF(+All!$H126="Kansas State",+All!T126,0))</f>
        <v>0</v>
      </c>
      <c r="U48" s="707">
        <f>IF(+All!$F126="Kansas State",+All!U126,IF(+All!$H126="Kansas State",+All!U126,0))</f>
        <v>0</v>
      </c>
    </row>
    <row r="49" spans="1:22" s="503" customFormat="1" x14ac:dyDescent="0.8">
      <c r="A49" s="70">
        <f>IF(+All!$F200="Kansas State",+All!A200,IF(+All!$H200="Kansas State",+All!A200,0))</f>
        <v>3</v>
      </c>
      <c r="B49" s="480" t="str">
        <f>IF(+All!$F200="Kansas State",+All!B200,IF(+All!$H200="Kansas State",+All!B200,0))</f>
        <v>Sat</v>
      </c>
      <c r="C49" s="104">
        <f>IF(+All!$F200="Kansas State",+All!C200,IF(+All!$H200="Kansas State",+All!C200,0))</f>
        <v>44457</v>
      </c>
      <c r="D49" s="105">
        <f>IF(+All!$F200="Kansas State",+All!D200,IF(+All!$H200="Kansas State",+All!D200,0))</f>
        <v>0.58333333333333337</v>
      </c>
      <c r="E49" s="707">
        <f>IF(+All!$F200="Kansas State",+All!E200,IF(+All!$H200="Kansas State",+All!E200,0))</f>
        <v>0</v>
      </c>
      <c r="F49" s="706" t="str">
        <f>IF(+All!$F200="Kansas State",+All!F200,IF(+All!$H200="Kansas State",+All!F200,0))</f>
        <v>Nevada</v>
      </c>
      <c r="G49" s="707" t="str">
        <f>IF(+All!$F200="Kansas State",+All!G200,IF(+All!$H200="Kansas State",+All!G200,0))</f>
        <v>MWC</v>
      </c>
      <c r="H49" s="708" t="str">
        <f>IF(+All!$F200="Kansas State",+All!H200,IF(+All!$H200="Kansas State",+All!H200,0))</f>
        <v>Kansas State</v>
      </c>
      <c r="I49" s="707" t="str">
        <f>IF(+All!$F200="Kansas State",+All!I200,IF(+All!$H200="Kansas State",+All!I200,0))</f>
        <v>B12</v>
      </c>
      <c r="J49" s="706" t="str">
        <f>IF(+All!$F200="Kansas State",+All!J200,IF(+All!$H200="Kansas State",+All!J200,0))</f>
        <v>Nevada</v>
      </c>
      <c r="K49" s="707" t="str">
        <f>IF(+All!$F200="Kansas State",+All!K200,IF(+All!$H200="Kansas State",+All!K200,0))</f>
        <v>Kansas State</v>
      </c>
      <c r="L49" s="92">
        <f>IF(+All!$F200="Kansas State",+All!L200,IF(+All!$H200="Kansas State",+All!L200,0))</f>
        <v>2</v>
      </c>
      <c r="M49" s="93">
        <f>IF(+All!$F200="Kansas State",+All!M200,IF(+All!$H200="Kansas State",+All!M200,0))</f>
        <v>50.5</v>
      </c>
      <c r="N49" s="706" t="str">
        <f>IF(+All!$F200="Kansas State",+All!N200,IF(+All!$H200="Kansas State",+All!N200,0))</f>
        <v>Kansas State</v>
      </c>
      <c r="O49" s="708">
        <f>IF(+All!$F200="Kansas State",+All!O200,IF(+All!$H200="Kansas State",+All!O200,0))</f>
        <v>38</v>
      </c>
      <c r="P49" s="708" t="str">
        <f>IF(+All!$F200="Kansas State",+All!P200,IF(+All!$H200="Kansas State",+All!P200,0))</f>
        <v>Nevada</v>
      </c>
      <c r="Q49" s="707">
        <f>IF(+All!$F200="Kansas State",+All!Q200,IF(+All!$H200="Kansas State",+All!Q200,0))</f>
        <v>17</v>
      </c>
      <c r="R49" s="706" t="str">
        <f>IF(+All!$F200="Kansas State",+All!R200,IF(+All!$H200="Kansas State",+All!R200,0))</f>
        <v>Kansas State</v>
      </c>
      <c r="S49" s="708" t="str">
        <f>IF(+All!$F200="Kansas State",+All!S200,IF(+All!$H200="Kansas State",+All!S200,0))</f>
        <v>Nevada</v>
      </c>
      <c r="T49" s="706" t="str">
        <f>IF(+All!$F200="Kansas State",+All!T200,IF(+All!$H200="Kansas State",+All!T200,0))</f>
        <v>Kansas State</v>
      </c>
      <c r="U49" s="707" t="str">
        <f>IF(+All!$F200="Kansas State",+All!U200,IF(+All!$H200="Kansas State",+All!U200,0))</f>
        <v>W</v>
      </c>
    </row>
    <row r="50" spans="1:22" x14ac:dyDescent="0.8">
      <c r="A50" s="70">
        <f>IF(+All!$F286="Kansas State",+All!A286,IF(+All!$H286="Kansas State",+All!A286,0))</f>
        <v>4</v>
      </c>
      <c r="B50" s="480" t="str">
        <f>IF(+All!$F286="Kansas State",+All!B286,IF(+All!$H286="Kansas State",+All!B286,0))</f>
        <v>Sat</v>
      </c>
      <c r="C50" s="104">
        <f>IF(+All!$F286="Kansas State",+All!C286,IF(+All!$H286="Kansas State",+All!C286,0))</f>
        <v>44464</v>
      </c>
      <c r="D50" s="105">
        <f>IF(+All!$F286="Kansas State",+All!D286,IF(+All!$H286="Kansas State",+All!D286,0))</f>
        <v>0.79166666666666663</v>
      </c>
      <c r="E50" s="707">
        <f>IF(+All!$F286="Kansas State",+All!E286,IF(+All!$H286="Kansas State",+All!E286,0))</f>
        <v>0</v>
      </c>
      <c r="F50" s="706" t="str">
        <f>IF(+All!$F286="Kansas State",+All!F286,IF(+All!$H286="Kansas State",+All!F286,0))</f>
        <v>Kansas State</v>
      </c>
      <c r="G50" s="707" t="str">
        <f>IF(+All!$F286="Kansas State",+All!G286,IF(+All!$H286="Kansas State",+All!G286,0))</f>
        <v>B12</v>
      </c>
      <c r="H50" s="708" t="str">
        <f>IF(+All!$F286="Kansas State",+All!H286,IF(+All!$H286="Kansas State",+All!H286,0))</f>
        <v>Oklahoma State</v>
      </c>
      <c r="I50" s="707" t="str">
        <f>IF(+All!$F286="Kansas State",+All!I286,IF(+All!$H286="Kansas State",+All!I286,0))</f>
        <v>B12</v>
      </c>
      <c r="J50" s="706" t="str">
        <f>IF(+All!$F286="Kansas State",+All!J286,IF(+All!$H286="Kansas State",+All!J286,0))</f>
        <v>Oklahoma State</v>
      </c>
      <c r="K50" s="707" t="str">
        <f>IF(+All!$F286="Kansas State",+All!K286,IF(+All!$H286="Kansas State",+All!K286,0))</f>
        <v>Kansas State</v>
      </c>
      <c r="L50" s="92">
        <f>IF(+All!$F286="Kansas State",+All!L286,IF(+All!$H286="Kansas State",+All!L286,0))</f>
        <v>6</v>
      </c>
      <c r="M50" s="93">
        <f>IF(+All!$F286="Kansas State",+All!M286,IF(+All!$H286="Kansas State",+All!M286,0))</f>
        <v>46</v>
      </c>
      <c r="N50" s="706" t="str">
        <f>IF(+All!$F286="Kansas State",+All!N286,IF(+All!$H286="Kansas State",+All!N286,0))</f>
        <v>Oklahoma State</v>
      </c>
      <c r="O50" s="708">
        <f>IF(+All!$F286="Kansas State",+All!O286,IF(+All!$H286="Kansas State",+All!O286,0))</f>
        <v>31</v>
      </c>
      <c r="P50" s="708" t="str">
        <f>IF(+All!$F286="Kansas State",+All!P286,IF(+All!$H286="Kansas State",+All!P286,0))</f>
        <v>Kansas State</v>
      </c>
      <c r="Q50" s="707">
        <f>IF(+All!$F286="Kansas State",+All!Q286,IF(+All!$H286="Kansas State",+All!Q286,0))</f>
        <v>20</v>
      </c>
      <c r="R50" s="706" t="str">
        <f>IF(+All!$F286="Kansas State",+All!R286,IF(+All!$H286="Kansas State",+All!R286,0))</f>
        <v>Oklahoma State</v>
      </c>
      <c r="S50" s="708" t="str">
        <f>IF(+All!$F286="Kansas State",+All!S286,IF(+All!$H286="Kansas State",+All!S286,0))</f>
        <v>Kansas State</v>
      </c>
      <c r="T50" s="706" t="str">
        <f>IF(+All!$F286="Kansas State",+All!T286,IF(+All!$H286="Kansas State",+All!T286,0))</f>
        <v>Kansas State</v>
      </c>
      <c r="U50" s="707" t="str">
        <f>IF(+All!$F286="Kansas State",+All!U286,IF(+All!$H286="Kansas State",+All!U286,0))</f>
        <v>L</v>
      </c>
    </row>
    <row r="51" spans="1:22" s="503" customFormat="1" x14ac:dyDescent="0.8">
      <c r="A51" s="70">
        <f>IF(+All!$F350="Kansas State",+All!A350,IF(+All!$H350="Kansas State",+All!A350,0))</f>
        <v>5</v>
      </c>
      <c r="B51" s="480" t="str">
        <f>IF(+All!$F350="Kansas State",+All!B350,IF(+All!$H350="Kansas State",+All!B350,0))</f>
        <v>Sat</v>
      </c>
      <c r="C51" s="104">
        <f>IF(+All!$F350="Kansas State",+All!C350,IF(+All!$H350="Kansas State",+All!C350,0))</f>
        <v>44471</v>
      </c>
      <c r="D51" s="105">
        <f>IF(+All!$F350="Kansas State",+All!D350,IF(+All!$H350="Kansas State",+All!D350,0))</f>
        <v>0.64583333333333337</v>
      </c>
      <c r="E51" s="707" t="str">
        <f>IF(+All!$F350="Kansas State",+All!E350,IF(+All!$H350="Kansas State",+All!E350,0))</f>
        <v>Fox</v>
      </c>
      <c r="F51" s="706" t="str">
        <f>IF(+All!$F350="Kansas State",+All!F350,IF(+All!$H350="Kansas State",+All!F350,0))</f>
        <v>Oklahoma</v>
      </c>
      <c r="G51" s="707" t="str">
        <f>IF(+All!$F350="Kansas State",+All!G350,IF(+All!$H350="Kansas State",+All!G350,0))</f>
        <v>B12</v>
      </c>
      <c r="H51" s="708" t="str">
        <f>IF(+All!$F350="Kansas State",+All!H350,IF(+All!$H350="Kansas State",+All!H350,0))</f>
        <v>Kansas State</v>
      </c>
      <c r="I51" s="707" t="str">
        <f>IF(+All!$F350="Kansas State",+All!I350,IF(+All!$H350="Kansas State",+All!I350,0))</f>
        <v>B12</v>
      </c>
      <c r="J51" s="706" t="str">
        <f>IF(+All!$F350="Kansas State",+All!J350,IF(+All!$H350="Kansas State",+All!J350,0))</f>
        <v>Oklahoma</v>
      </c>
      <c r="K51" s="707" t="str">
        <f>IF(+All!$F350="Kansas State",+All!K350,IF(+All!$H350="Kansas State",+All!K350,0))</f>
        <v>Kansas State</v>
      </c>
      <c r="L51" s="92">
        <f>IF(+All!$F350="Kansas State",+All!L350,IF(+All!$H350="Kansas State",+All!L350,0))</f>
        <v>10.5</v>
      </c>
      <c r="M51" s="93">
        <f>IF(+All!$F350="Kansas State",+All!M350,IF(+All!$H350="Kansas State",+All!M350,0))</f>
        <v>52.5</v>
      </c>
      <c r="N51" s="706" t="str">
        <f>IF(+All!$F350="Kansas State",+All!N350,IF(+All!$H350="Kansas State",+All!N350,0))</f>
        <v>Oklahoma</v>
      </c>
      <c r="O51" s="708">
        <f>IF(+All!$F350="Kansas State",+All!O350,IF(+All!$H350="Kansas State",+All!O350,0))</f>
        <v>37</v>
      </c>
      <c r="P51" s="708" t="str">
        <f>IF(+All!$F350="Kansas State",+All!P350,IF(+All!$H350="Kansas State",+All!P350,0))</f>
        <v>Kansas State</v>
      </c>
      <c r="Q51" s="707">
        <f>IF(+All!$F350="Kansas State",+All!Q350,IF(+All!$H350="Kansas State",+All!Q350,0))</f>
        <v>31</v>
      </c>
      <c r="R51" s="706" t="str">
        <f>IF(+All!$F350="Kansas State",+All!R350,IF(+All!$H350="Kansas State",+All!R350,0))</f>
        <v>Kansas State</v>
      </c>
      <c r="S51" s="708" t="str">
        <f>IF(+All!$F350="Kansas State",+All!S350,IF(+All!$H350="Kansas State",+All!S350,0))</f>
        <v>Oklahoma</v>
      </c>
      <c r="T51" s="706" t="str">
        <f>IF(+All!$F350="Kansas State",+All!T350,IF(+All!$H350="Kansas State",+All!T350,0))</f>
        <v>Oklahoma</v>
      </c>
      <c r="U51" s="707" t="str">
        <f>IF(+All!$F350="Kansas State",+All!U350,IF(+All!$H350="Kansas State",+All!U350,0))</f>
        <v>L</v>
      </c>
    </row>
    <row r="52" spans="1:22" x14ac:dyDescent="0.8">
      <c r="A52" s="70">
        <f>IF(+All!$F459="Kansas State",+All!A459,IF(+All!$H459="Kansas State",+All!A459,0))</f>
        <v>6</v>
      </c>
      <c r="B52" s="480" t="str">
        <f>IF(+All!$F459="Kansas State",+All!B459,IF(+All!$H459="Kansas State",+All!B459,0))</f>
        <v>Sat</v>
      </c>
      <c r="C52" s="104">
        <f>IF(+All!$F459="Kansas State",+All!C459,IF(+All!$H459="Kansas State",+All!C459,0))</f>
        <v>44478</v>
      </c>
      <c r="D52" s="105">
        <f>IF(+All!$F459="Kansas State",+All!D459,IF(+All!$H459="Kansas State",+All!D459,0))</f>
        <v>0</v>
      </c>
      <c r="E52" s="707">
        <f>IF(+All!$F459="Kansas State",+All!E459,IF(+All!$H459="Kansas State",+All!E459,0))</f>
        <v>0</v>
      </c>
      <c r="F52" s="706" t="str">
        <f>IF(+All!$F459="Kansas State",+All!F459,IF(+All!$H459="Kansas State",+All!F459,0))</f>
        <v>Kansas State</v>
      </c>
      <c r="G52" s="707" t="str">
        <f>IF(+All!$F459="Kansas State",+All!G459,IF(+All!$H459="Kansas State",+All!G459,0))</f>
        <v>B12</v>
      </c>
      <c r="H52" s="708" t="str">
        <f>IF(+All!$F459="Kansas State",+All!H459,IF(+All!$H459="Kansas State",+All!H459,0))</f>
        <v>Open</v>
      </c>
      <c r="I52" s="707" t="str">
        <f>IF(+All!$F459="Kansas State",+All!I459,IF(+All!$H459="Kansas State",+All!I459,0))</f>
        <v>ZZZ</v>
      </c>
      <c r="J52" s="706">
        <f>IF(+All!$F459="Kansas State",+All!J459,IF(+All!$H459="Kansas State",+All!J459,0))</f>
        <v>0</v>
      </c>
      <c r="K52" s="707" t="str">
        <f>IF(+All!$F459="Kansas State",+All!K459,IF(+All!$H459="Kansas State",+All!K459,0))</f>
        <v>Kansas State</v>
      </c>
      <c r="L52" s="92">
        <f>IF(+All!$F459="Kansas State",+All!L459,IF(+All!$H459="Kansas State",+All!L459,0))</f>
        <v>0</v>
      </c>
      <c r="M52" s="93">
        <f>IF(+All!$F459="Kansas State",+All!M459,IF(+All!$H459="Kansas State",+All!M459,0))</f>
        <v>0</v>
      </c>
      <c r="N52" s="706">
        <f>IF(+All!$F459="Kansas State",+All!N459,IF(+All!$H459="Kansas State",+All!N459,0))</f>
        <v>0</v>
      </c>
      <c r="O52" s="708">
        <f>IF(+All!$F459="Kansas State",+All!O459,IF(+All!$H459="Kansas State",+All!O459,0))</f>
        <v>0</v>
      </c>
      <c r="P52" s="708">
        <f>IF(+All!$F459="Kansas State",+All!P459,IF(+All!$H459="Kansas State",+All!P459,0))</f>
        <v>0</v>
      </c>
      <c r="Q52" s="707">
        <f>IF(+All!$F459="Kansas State",+All!Q459,IF(+All!$H459="Kansas State",+All!Q459,0))</f>
        <v>0</v>
      </c>
      <c r="R52" s="706">
        <f>IF(+All!$F459="Kansas State",+All!R459,IF(+All!$H459="Kansas State",+All!R459,0))</f>
        <v>0</v>
      </c>
      <c r="S52" s="708">
        <f>IF(+All!$F459="Kansas State",+All!S459,IF(+All!$H459="Kansas State",+All!S459,0))</f>
        <v>0</v>
      </c>
      <c r="T52" s="706">
        <f>IF(+All!$F459="Kansas State",+All!T459,IF(+All!$H459="Kansas State",+All!T459,0))</f>
        <v>0</v>
      </c>
      <c r="U52" s="707">
        <f>IF(+All!$F459="Kansas State",+All!U459,IF(+All!$H459="Kansas State",+All!U459,0))</f>
        <v>0</v>
      </c>
    </row>
    <row r="53" spans="1:22" x14ac:dyDescent="0.8">
      <c r="A53" s="70">
        <f>IF(+All!$F496="Kansas State",+All!A496,IF(+All!$H496="Kansas State",+All!A496,0))</f>
        <v>7</v>
      </c>
      <c r="B53" s="480" t="str">
        <f>IF(+All!$F496="Kansas State",+All!B496,IF(+All!$H496="Kansas State",+All!B496,0))</f>
        <v>Sat</v>
      </c>
      <c r="C53" s="104">
        <f>IF(+All!$F496="Kansas State",+All!C496,IF(+All!$H496="Kansas State",+All!C496,0))</f>
        <v>44485</v>
      </c>
      <c r="D53" s="105">
        <f>IF(+All!$F496="Kansas State",+All!D496,IF(+All!$H496="Kansas State",+All!D496,0))</f>
        <v>0.8125</v>
      </c>
      <c r="E53" s="707" t="str">
        <f>IF(+All!$F496="Kansas State",+All!E496,IF(+All!$H496="Kansas State",+All!E496,0))</f>
        <v>ESPN2</v>
      </c>
      <c r="F53" s="706" t="str">
        <f>IF(+All!$F496="Kansas State",+All!F496,IF(+All!$H496="Kansas State",+All!F496,0))</f>
        <v>Iowa State</v>
      </c>
      <c r="G53" s="707" t="str">
        <f>IF(+All!$F496="Kansas State",+All!G496,IF(+All!$H496="Kansas State",+All!G496,0))</f>
        <v>B12</v>
      </c>
      <c r="H53" s="708" t="str">
        <f>IF(+All!$F496="Kansas State",+All!H496,IF(+All!$H496="Kansas State",+All!H496,0))</f>
        <v>Kansas State</v>
      </c>
      <c r="I53" s="707" t="str">
        <f>IF(+All!$F496="Kansas State",+All!I496,IF(+All!$H496="Kansas State",+All!I496,0))</f>
        <v>B12</v>
      </c>
      <c r="J53" s="706" t="str">
        <f>IF(+All!$F496="Kansas State",+All!J496,IF(+All!$H496="Kansas State",+All!J496,0))</f>
        <v>Iowa State</v>
      </c>
      <c r="K53" s="707" t="str">
        <f>IF(+All!$F496="Kansas State",+All!K496,IF(+All!$H496="Kansas State",+All!K496,0))</f>
        <v>Kansas State</v>
      </c>
      <c r="L53" s="92">
        <f>IF(+All!$F496="Kansas State",+All!L496,IF(+All!$H496="Kansas State",+All!L496,0))</f>
        <v>6.5</v>
      </c>
      <c r="M53" s="93">
        <f>IF(+All!$F496="Kansas State",+All!M496,IF(+All!$H496="Kansas State",+All!M496,0))</f>
        <v>81</v>
      </c>
      <c r="N53" s="706" t="str">
        <f>IF(+All!$F496="Kansas State",+All!N496,IF(+All!$H496="Kansas State",+All!N496,0))</f>
        <v>Iowa State</v>
      </c>
      <c r="O53" s="708">
        <f>IF(+All!$F496="Kansas State",+All!O496,IF(+All!$H496="Kansas State",+All!O496,0))</f>
        <v>33</v>
      </c>
      <c r="P53" s="708" t="str">
        <f>IF(+All!$F496="Kansas State",+All!P496,IF(+All!$H496="Kansas State",+All!P496,0))</f>
        <v>Kansas State</v>
      </c>
      <c r="Q53" s="707">
        <f>IF(+All!$F496="Kansas State",+All!Q496,IF(+All!$H496="Kansas State",+All!Q496,0))</f>
        <v>20</v>
      </c>
      <c r="R53" s="706" t="str">
        <f>IF(+All!$F496="Kansas State",+All!R496,IF(+All!$H496="Kansas State",+All!R496,0))</f>
        <v>Iowa State</v>
      </c>
      <c r="S53" s="708" t="str">
        <f>IF(+All!$F496="Kansas State",+All!S496,IF(+All!$H496="Kansas State",+All!S496,0))</f>
        <v>Kansas State</v>
      </c>
      <c r="T53" s="706" t="str">
        <f>IF(+All!$F496="Kansas State",+All!T496,IF(+All!$H496="Kansas State",+All!T496,0))</f>
        <v>Kansas State</v>
      </c>
      <c r="U53" s="707" t="str">
        <f>IF(+All!$F496="Kansas State",+All!U496,IF(+All!$H496="Kansas State",+All!U496,0))</f>
        <v>L</v>
      </c>
    </row>
    <row r="54" spans="1:22" x14ac:dyDescent="0.8">
      <c r="A54" s="70">
        <f>IF(+All!$F581="Kansas State",+All!A581,IF(+All!$H581="Kansas State",+All!A581,0))</f>
        <v>8</v>
      </c>
      <c r="B54" s="480" t="str">
        <f>IF(+All!$F581="Kansas State",+All!B581,IF(+All!$H581="Kansas State",+All!B581,0))</f>
        <v>Sat</v>
      </c>
      <c r="C54" s="104">
        <f>IF(+All!$F581="Kansas State",+All!C581,IF(+All!$H581="Kansas State",+All!C581,0))</f>
        <v>44492</v>
      </c>
      <c r="D54" s="105">
        <f>IF(+All!$F581="Kansas State",+All!D581,IF(+All!$H581="Kansas State",+All!D581,0))</f>
        <v>0.5</v>
      </c>
      <c r="E54" s="707" t="str">
        <f>IF(+All!$F581="Kansas State",+All!E581,IF(+All!$H581="Kansas State",+All!E581,0))</f>
        <v>FS1</v>
      </c>
      <c r="F54" s="706" t="str">
        <f>IF(+All!$F581="Kansas State",+All!F581,IF(+All!$H581="Kansas State",+All!F581,0))</f>
        <v>Kansas State</v>
      </c>
      <c r="G54" s="707" t="str">
        <f>IF(+All!$F581="Kansas State",+All!G581,IF(+All!$H581="Kansas State",+All!G581,0))</f>
        <v>B12</v>
      </c>
      <c r="H54" s="708" t="str">
        <f>IF(+All!$F581="Kansas State",+All!H581,IF(+All!$H581="Kansas State",+All!H581,0))</f>
        <v>Texas Tech</v>
      </c>
      <c r="I54" s="707" t="str">
        <f>IF(+All!$F581="Kansas State",+All!I581,IF(+All!$H581="Kansas State",+All!I581,0))</f>
        <v>B12</v>
      </c>
      <c r="J54" s="706" t="str">
        <f>IF(+All!$F581="Kansas State",+All!J581,IF(+All!$H581="Kansas State",+All!J581,0))</f>
        <v>Texas Tech</v>
      </c>
      <c r="K54" s="707" t="str">
        <f>IF(+All!$F581="Kansas State",+All!K581,IF(+All!$H581="Kansas State",+All!K581,0))</f>
        <v>Kansas State</v>
      </c>
      <c r="L54" s="92">
        <f>IF(+All!$F581="Kansas State",+All!L581,IF(+All!$H581="Kansas State",+All!L581,0))</f>
        <v>0</v>
      </c>
      <c r="M54" s="93">
        <f>IF(+All!$F581="Kansas State",+All!M581,IF(+All!$H581="Kansas State",+All!M581,0))</f>
        <v>60.5</v>
      </c>
      <c r="N54" s="706" t="str">
        <f>IF(+All!$F581="Kansas State",+All!N581,IF(+All!$H581="Kansas State",+All!N581,0))</f>
        <v>Kansas State</v>
      </c>
      <c r="O54" s="708">
        <f>IF(+All!$F581="Kansas State",+All!O581,IF(+All!$H581="Kansas State",+All!O581,0))</f>
        <v>25</v>
      </c>
      <c r="P54" s="708" t="str">
        <f>IF(+All!$F581="Kansas State",+All!P581,IF(+All!$H581="Kansas State",+All!P581,0))</f>
        <v>Texas Tech</v>
      </c>
      <c r="Q54" s="707">
        <f>IF(+All!$F581="Kansas State",+All!Q581,IF(+All!$H581="Kansas State",+All!Q581,0))</f>
        <v>24</v>
      </c>
      <c r="R54" s="706" t="str">
        <f>IF(+All!$F581="Kansas State",+All!R581,IF(+All!$H581="Kansas State",+All!R581,0))</f>
        <v>Kansas State</v>
      </c>
      <c r="S54" s="708" t="str">
        <f>IF(+All!$F581="Kansas State",+All!S581,IF(+All!$H581="Kansas State",+All!S581,0))</f>
        <v>Texas Tech</v>
      </c>
      <c r="T54" s="706" t="str">
        <f>IF(+All!$F581="Kansas State",+All!T581,IF(+All!$H581="Kansas State",+All!T581,0))</f>
        <v>Kansas State</v>
      </c>
      <c r="U54" s="707" t="str">
        <f>IF(+All!$F581="Kansas State",+All!U581,IF(+All!$H581="Kansas State",+All!U581,0))</f>
        <v>W</v>
      </c>
    </row>
    <row r="55" spans="1:22" x14ac:dyDescent="0.8">
      <c r="A55" s="70">
        <f>IF(+All!$F653="Kansas State",+All!A653,IF(+All!$H653="Kansas State",+All!A653,0))</f>
        <v>9</v>
      </c>
      <c r="B55" s="480" t="str">
        <f>IF(+All!$F653="Kansas State",+All!B653,IF(+All!$H653="Kansas State",+All!B653,0))</f>
        <v>Sat</v>
      </c>
      <c r="C55" s="104">
        <f>IF(+All!$F653="Kansas State",+All!C653,IF(+All!$H653="Kansas State",+All!C653,0))</f>
        <v>44499</v>
      </c>
      <c r="D55" s="105">
        <f>IF(+All!$F653="Kansas State",+All!D653,IF(+All!$H653="Kansas State",+All!D653,0))</f>
        <v>0.64583333333333337</v>
      </c>
      <c r="E55" s="707" t="str">
        <f>IF(+All!$F653="Kansas State",+All!E653,IF(+All!$H653="Kansas State",+All!E653,0))</f>
        <v>ESPNU</v>
      </c>
      <c r="F55" s="706" t="str">
        <f>IF(+All!$F653="Kansas State",+All!F653,IF(+All!$H653="Kansas State",+All!F653,0))</f>
        <v>TCU</v>
      </c>
      <c r="G55" s="707" t="str">
        <f>IF(+All!$F653="Kansas State",+All!G653,IF(+All!$H653="Kansas State",+All!G653,0))</f>
        <v>B12</v>
      </c>
      <c r="H55" s="708" t="str">
        <f>IF(+All!$F653="Kansas State",+All!H653,IF(+All!$H653="Kansas State",+All!H653,0))</f>
        <v>Kansas State</v>
      </c>
      <c r="I55" s="707" t="str">
        <f>IF(+All!$F653="Kansas State",+All!I653,IF(+All!$H653="Kansas State",+All!I653,0))</f>
        <v>B12</v>
      </c>
      <c r="J55" s="706" t="str">
        <f>IF(+All!$F653="Kansas State",+All!J653,IF(+All!$H653="Kansas State",+All!J653,0))</f>
        <v>Kansas State</v>
      </c>
      <c r="K55" s="707" t="str">
        <f>IF(+All!$F653="Kansas State",+All!K653,IF(+All!$H653="Kansas State",+All!K653,0))</f>
        <v>TCU</v>
      </c>
      <c r="L55" s="92">
        <f>IF(+All!$F653="Kansas State",+All!L653,IF(+All!$H653="Kansas State",+All!L653,0))</f>
        <v>3.5</v>
      </c>
      <c r="M55" s="93">
        <f>IF(+All!$F653="Kansas State",+All!M653,IF(+All!$H653="Kansas State",+All!M653,0))</f>
        <v>58.5</v>
      </c>
      <c r="N55" s="706" t="str">
        <f>IF(+All!$F653="Kansas State",+All!N653,IF(+All!$H653="Kansas State",+All!N653,0))</f>
        <v>Kansas State</v>
      </c>
      <c r="O55" s="708">
        <f>IF(+All!$F653="Kansas State",+All!O653,IF(+All!$H653="Kansas State",+All!O653,0))</f>
        <v>31</v>
      </c>
      <c r="P55" s="708" t="str">
        <f>IF(+All!$F653="Kansas State",+All!P653,IF(+All!$H653="Kansas State",+All!P653,0))</f>
        <v>TCU</v>
      </c>
      <c r="Q55" s="707">
        <f>IF(+All!$F653="Kansas State",+All!Q653,IF(+All!$H653="Kansas State",+All!Q653,0))</f>
        <v>12</v>
      </c>
      <c r="R55" s="706" t="str">
        <f>IF(+All!$F653="Kansas State",+All!R653,IF(+All!$H653="Kansas State",+All!R653,0))</f>
        <v>Kansas State</v>
      </c>
      <c r="S55" s="708" t="str">
        <f>IF(+All!$F653="Kansas State",+All!S653,IF(+All!$H653="Kansas State",+All!S653,0))</f>
        <v>TCU</v>
      </c>
      <c r="T55" s="706" t="str">
        <f>IF(+All!$F653="Kansas State",+All!T653,IF(+All!$H653="Kansas State",+All!T653,0))</f>
        <v>Kansas State</v>
      </c>
      <c r="U55" s="707" t="str">
        <f>IF(+All!$F653="Kansas State",+All!U653,IF(+All!$H653="Kansas State",+All!U653,0))</f>
        <v>W</v>
      </c>
    </row>
    <row r="56" spans="1:22" x14ac:dyDescent="0.8">
      <c r="A56" s="70">
        <f>IF(+All!$F734="Kansas State",+All!A734,IF(+All!$H734="Kansas State",+All!A734,0))</f>
        <v>10</v>
      </c>
      <c r="B56" s="480" t="str">
        <f>IF(+All!$F734="Kansas State",+All!B734,IF(+All!$H734="Kansas State",+All!B734,0))</f>
        <v>Sat</v>
      </c>
      <c r="C56" s="104">
        <f>IF(+All!$F734="Kansas State",+All!C734,IF(+All!$H734="Kansas State",+All!C734,0))</f>
        <v>44506</v>
      </c>
      <c r="D56" s="105">
        <f>IF(+All!$F734="Kansas State",+All!D734,IF(+All!$H734="Kansas State",+All!D734,0))</f>
        <v>0.5</v>
      </c>
      <c r="E56" s="707" t="str">
        <f>IF(+All!$F734="Kansas State",+All!E734,IF(+All!$H734="Kansas State",+All!E734,0))</f>
        <v>FS1</v>
      </c>
      <c r="F56" s="706" t="str">
        <f>IF(+All!$F734="Kansas State",+All!F734,IF(+All!$H734="Kansas State",+All!F734,0))</f>
        <v>Kansas State</v>
      </c>
      <c r="G56" s="707" t="str">
        <f>IF(+All!$F734="Kansas State",+All!G734,IF(+All!$H734="Kansas State",+All!G734,0))</f>
        <v>B12</v>
      </c>
      <c r="H56" s="708" t="str">
        <f>IF(+All!$F734="Kansas State",+All!H734,IF(+All!$H734="Kansas State",+All!H734,0))</f>
        <v>Kansas</v>
      </c>
      <c r="I56" s="707" t="str">
        <f>IF(+All!$F734="Kansas State",+All!I734,IF(+All!$H734="Kansas State",+All!I734,0))</f>
        <v>B12</v>
      </c>
      <c r="J56" s="706" t="str">
        <f>IF(+All!$F734="Kansas State",+All!J734,IF(+All!$H734="Kansas State",+All!J734,0))</f>
        <v>Kansas State</v>
      </c>
      <c r="K56" s="707" t="str">
        <f>IF(+All!$F734="Kansas State",+All!K734,IF(+All!$H734="Kansas State",+All!K734,0))</f>
        <v>Kansas</v>
      </c>
      <c r="L56" s="92">
        <f>IF(+All!$F734="Kansas State",+All!L734,IF(+All!$H734="Kansas State",+All!L734,0))</f>
        <v>24</v>
      </c>
      <c r="M56" s="93">
        <f>IF(+All!$F734="Kansas State",+All!M734,IF(+All!$H734="Kansas State",+All!M734,0))</f>
        <v>56</v>
      </c>
      <c r="N56" s="706" t="str">
        <f>IF(+All!$F734="Kansas State",+All!N734,IF(+All!$H734="Kansas State",+All!N734,0))</f>
        <v>Kansas State</v>
      </c>
      <c r="O56" s="708">
        <f>IF(+All!$F734="Kansas State",+All!O734,IF(+All!$H734="Kansas State",+All!O734,0))</f>
        <v>35</v>
      </c>
      <c r="P56" s="708" t="str">
        <f>IF(+All!$F734="Kansas State",+All!P734,IF(+All!$H734="Kansas State",+All!P734,0))</f>
        <v>Kansas</v>
      </c>
      <c r="Q56" s="707">
        <f>IF(+All!$F734="Kansas State",+All!Q734,IF(+All!$H734="Kansas State",+All!Q734,0))</f>
        <v>10</v>
      </c>
      <c r="R56" s="706" t="str">
        <f>IF(+All!$F734="Kansas State",+All!R734,IF(+All!$H734="Kansas State",+All!R734,0))</f>
        <v>Kansas State</v>
      </c>
      <c r="S56" s="708" t="str">
        <f>IF(+All!$F734="Kansas State",+All!S734,IF(+All!$H734="Kansas State",+All!S734,0))</f>
        <v>Kansas</v>
      </c>
      <c r="T56" s="706" t="str">
        <f>IF(+All!$F734="Kansas State",+All!T734,IF(+All!$H734="Kansas State",+All!T734,0))</f>
        <v>Kansas</v>
      </c>
      <c r="U56" s="707" t="str">
        <f>IF(+All!$F734="Kansas State",+All!U734,IF(+All!$H734="Kansas State",+All!U734,0))</f>
        <v>L</v>
      </c>
    </row>
    <row r="57" spans="1:22" x14ac:dyDescent="0.8">
      <c r="A57" s="70">
        <f>IF(+All!$F807="Kansas State",+All!A807,IF(+All!$H807="Kansas State",+All!A807,0))</f>
        <v>11</v>
      </c>
      <c r="B57" s="480" t="str">
        <f>IF(+All!$F807="Kansas State",+All!B807,IF(+All!$H807="Kansas State",+All!B807,0))</f>
        <v>Sat</v>
      </c>
      <c r="C57" s="104">
        <f>IF(+All!$F807="Kansas State",+All!C807,IF(+All!$H807="Kansas State",+All!C807,0))</f>
        <v>44513</v>
      </c>
      <c r="D57" s="105">
        <f>IF(+All!$F807="Kansas State",+All!D807,IF(+All!$H807="Kansas State",+All!D807,0))</f>
        <v>0.5</v>
      </c>
      <c r="E57" s="707">
        <f>IF(+All!$F807="Kansas State",+All!E807,IF(+All!$H807="Kansas State",+All!E807,0))</f>
        <v>0</v>
      </c>
      <c r="F57" s="706" t="str">
        <f>IF(+All!$F807="Kansas State",+All!F807,IF(+All!$H807="Kansas State",+All!F807,0))</f>
        <v>West Virginia</v>
      </c>
      <c r="G57" s="707" t="str">
        <f>IF(+All!$F807="Kansas State",+All!G807,IF(+All!$H807="Kansas State",+All!G807,0))</f>
        <v>B12</v>
      </c>
      <c r="H57" s="708" t="str">
        <f>IF(+All!$F807="Kansas State",+All!H807,IF(+All!$H807="Kansas State",+All!H807,0))</f>
        <v>Kansas State</v>
      </c>
      <c r="I57" s="707" t="str">
        <f>IF(+All!$F807="Kansas State",+All!I807,IF(+All!$H807="Kansas State",+All!I807,0))</f>
        <v>B12</v>
      </c>
      <c r="J57" s="706" t="str">
        <f>IF(+All!$F807="Kansas State",+All!J807,IF(+All!$H807="Kansas State",+All!J807,0))</f>
        <v>Kansas State</v>
      </c>
      <c r="K57" s="707" t="str">
        <f>IF(+All!$F807="Kansas State",+All!K807,IF(+All!$H807="Kansas State",+All!K807,0))</f>
        <v>West Virginia</v>
      </c>
      <c r="L57" s="92">
        <f>IF(+All!$F807="Kansas State",+All!L807,IF(+All!$H807="Kansas State",+All!L807,0))</f>
        <v>7</v>
      </c>
      <c r="M57" s="93">
        <f>IF(+All!$F807="Kansas State",+All!M807,IF(+All!$H807="Kansas State",+All!M807,0))</f>
        <v>47</v>
      </c>
      <c r="N57" s="706" t="str">
        <f>IF(+All!$F807="Kansas State",+All!N807,IF(+All!$H807="Kansas State",+All!N807,0))</f>
        <v>Kansas State</v>
      </c>
      <c r="O57" s="708">
        <f>IF(+All!$F807="Kansas State",+All!O807,IF(+All!$H807="Kansas State",+All!O807,0))</f>
        <v>34</v>
      </c>
      <c r="P57" s="708" t="str">
        <f>IF(+All!$F807="Kansas State",+All!P807,IF(+All!$H807="Kansas State",+All!P807,0))</f>
        <v>West Virginia</v>
      </c>
      <c r="Q57" s="707">
        <f>IF(+All!$F807="Kansas State",+All!Q807,IF(+All!$H807="Kansas State",+All!Q807,0))</f>
        <v>17</v>
      </c>
      <c r="R57" s="706" t="str">
        <f>IF(+All!$F807="Kansas State",+All!R807,IF(+All!$H807="Kansas State",+All!R807,0))</f>
        <v>Kansas State</v>
      </c>
      <c r="S57" s="708" t="str">
        <f>IF(+All!$F807="Kansas State",+All!S807,IF(+All!$H807="Kansas State",+All!S807,0))</f>
        <v>West Virginia</v>
      </c>
      <c r="T57" s="706" t="str">
        <f>IF(+All!$F807="Kansas State",+All!T807,IF(+All!$H807="Kansas State",+All!T807,0))</f>
        <v>West Virginia</v>
      </c>
      <c r="U57" s="707" t="str">
        <f>IF(+All!$F807="Kansas State",+All!U807,IF(+All!$H807="Kansas State",+All!U807,0))</f>
        <v>L</v>
      </c>
    </row>
    <row r="58" spans="1:22" x14ac:dyDescent="0.8">
      <c r="A58" s="70">
        <f>IF(+All!$F876="Kansas State",+All!A876,IF(+All!$H876="Kansas State",+All!A876,0))</f>
        <v>12</v>
      </c>
      <c r="B58" s="480" t="str">
        <f>IF(+All!$F876="Kansas State",+All!B876,IF(+All!$H876="Kansas State",+All!B876,0))</f>
        <v>Sat</v>
      </c>
      <c r="C58" s="104">
        <f>IF(+All!$F876="Kansas State",+All!C876,IF(+All!$H876="Kansas State",+All!C876,0))</f>
        <v>44520</v>
      </c>
      <c r="D58" s="105">
        <f>IF(+All!$F876="Kansas State",+All!D876,IF(+All!$H876="Kansas State",+All!D876,0))</f>
        <v>0.72916666666666663</v>
      </c>
      <c r="E58" s="707" t="str">
        <f>IF(+All!$F876="Kansas State",+All!E876,IF(+All!$H876="Kansas State",+All!E876,0))</f>
        <v>FS1</v>
      </c>
      <c r="F58" s="706" t="str">
        <f>IF(+All!$F876="Kansas State",+All!F876,IF(+All!$H876="Kansas State",+All!F876,0))</f>
        <v>Baylor</v>
      </c>
      <c r="G58" s="707" t="str">
        <f>IF(+All!$F876="Kansas State",+All!G876,IF(+All!$H876="Kansas State",+All!G876,0))</f>
        <v>B12</v>
      </c>
      <c r="H58" s="708" t="str">
        <f>IF(+All!$F876="Kansas State",+All!H876,IF(+All!$H876="Kansas State",+All!H876,0))</f>
        <v>Kansas State</v>
      </c>
      <c r="I58" s="707" t="str">
        <f>IF(+All!$F876="Kansas State",+All!I876,IF(+All!$H876="Kansas State",+All!I876,0))</f>
        <v>B12</v>
      </c>
      <c r="J58" s="706" t="str">
        <f>IF(+All!$F876="Kansas State",+All!J876,IF(+All!$H876="Kansas State",+All!J876,0))</f>
        <v>Kansas State</v>
      </c>
      <c r="K58" s="707" t="str">
        <f>IF(+All!$F876="Kansas State",+All!K876,IF(+All!$H876="Kansas State",+All!K876,0))</f>
        <v>Baylor</v>
      </c>
      <c r="L58" s="92">
        <f>IF(+All!$F876="Kansas State",+All!L876,IF(+All!$H876="Kansas State",+All!L876,0))</f>
        <v>1</v>
      </c>
      <c r="M58" s="93">
        <f>IF(+All!$F876="Kansas State",+All!M876,IF(+All!$H876="Kansas State",+All!M876,0))</f>
        <v>50</v>
      </c>
      <c r="N58" s="706" t="str">
        <f>IF(+All!$F876="Kansas State",+All!N876,IF(+All!$H876="Kansas State",+All!N876,0))</f>
        <v>Baylor</v>
      </c>
      <c r="O58" s="708">
        <f>IF(+All!$F876="Kansas State",+All!O876,IF(+All!$H876="Kansas State",+All!O876,0))</f>
        <v>20</v>
      </c>
      <c r="P58" s="708" t="str">
        <f>IF(+All!$F876="Kansas State",+All!P876,IF(+All!$H876="Kansas State",+All!P876,0))</f>
        <v>Kansas State</v>
      </c>
      <c r="Q58" s="707">
        <f>IF(+All!$F876="Kansas State",+All!Q876,IF(+All!$H876="Kansas State",+All!Q876,0))</f>
        <v>10</v>
      </c>
      <c r="R58" s="706" t="str">
        <f>IF(+All!$F876="Kansas State",+All!R876,IF(+All!$H876="Kansas State",+All!R876,0))</f>
        <v>Baylor</v>
      </c>
      <c r="S58" s="708" t="str">
        <f>IF(+All!$F876="Kansas State",+All!S876,IF(+All!$H876="Kansas State",+All!S876,0))</f>
        <v>Kansas State</v>
      </c>
      <c r="T58" s="706" t="str">
        <f>IF(+All!$F876="Kansas State",+All!T876,IF(+All!$H876="Kansas State",+All!T876,0))</f>
        <v>Baylor</v>
      </c>
      <c r="U58" s="707" t="str">
        <f>IF(+All!$F876="Kansas State",+All!U876,IF(+All!$H876="Kansas State",+All!U876,0))</f>
        <v>W</v>
      </c>
    </row>
    <row r="59" spans="1:22" x14ac:dyDescent="0.8">
      <c r="A59" s="70">
        <f>IF(+All!$F938="Kansas State",+All!A938,IF(+All!$H938="Kansas State",+All!A938,0))</f>
        <v>0</v>
      </c>
      <c r="B59" s="480">
        <f>IF(+All!$F938="Kansas State",+All!B938,IF(+All!$H938="Kansas State",+All!B938,0))</f>
        <v>0</v>
      </c>
      <c r="C59" s="104">
        <f>IF(+All!$F938="Kansas State",+All!C938,IF(+All!$H938="Kansas State",+All!C938,0))</f>
        <v>0</v>
      </c>
      <c r="D59" s="105">
        <f>IF(+All!$F938="Kansas State",+All!D938,IF(+All!$H938="Kansas State",+All!D938,0))</f>
        <v>0</v>
      </c>
      <c r="E59" s="707">
        <f>IF(+All!$F938="Kansas State",+All!E938,IF(+All!$H938="Kansas State",+All!E938,0))</f>
        <v>0</v>
      </c>
      <c r="F59" s="706">
        <f>IF(+All!$F938="Kansas State",+All!F938,IF(+All!$H938="Kansas State",+All!F938,0))</f>
        <v>0</v>
      </c>
      <c r="G59" s="707">
        <f>IF(+All!$F938="Kansas State",+All!G938,IF(+All!$H938="Kansas State",+All!G938,0))</f>
        <v>0</v>
      </c>
      <c r="H59" s="708">
        <f>IF(+All!$F938="Kansas State",+All!H938,IF(+All!$H938="Kansas State",+All!H938,0))</f>
        <v>0</v>
      </c>
      <c r="I59" s="707">
        <f>IF(+All!$F938="Kansas State",+All!I938,IF(+All!$H938="Kansas State",+All!I938,0))</f>
        <v>0</v>
      </c>
      <c r="J59" s="706">
        <f>IF(+All!$F938="Kansas State",+All!J938,IF(+All!$H938="Kansas State",+All!J938,0))</f>
        <v>0</v>
      </c>
      <c r="K59" s="707">
        <f>IF(+All!$F938="Kansas State",+All!K938,IF(+All!$H938="Kansas State",+All!K938,0))</f>
        <v>0</v>
      </c>
      <c r="L59" s="92">
        <f>IF(+All!$F938="Kansas State",+All!L938,IF(+All!$H938="Kansas State",+All!L938,0))</f>
        <v>0</v>
      </c>
      <c r="M59" s="93">
        <f>IF(+All!$F938="Kansas State",+All!M938,IF(+All!$H938="Kansas State",+All!M938,0))</f>
        <v>0</v>
      </c>
      <c r="N59" s="706">
        <f>IF(+All!$F938="Kansas State",+All!N938,IF(+All!$H938="Kansas State",+All!N938,0))</f>
        <v>0</v>
      </c>
      <c r="O59" s="708">
        <f>IF(+All!$F938="Kansas State",+All!O938,IF(+All!$H938="Kansas State",+All!O938,0))</f>
        <v>0</v>
      </c>
      <c r="P59" s="708">
        <f>IF(+All!$F938="Kansas State",+All!P938,IF(+All!$H938="Kansas State",+All!P938,0))</f>
        <v>0</v>
      </c>
      <c r="Q59" s="707">
        <f>IF(+All!$F938="Kansas State",+All!Q938,IF(+All!$H938="Kansas State",+All!Q938,0))</f>
        <v>0</v>
      </c>
      <c r="R59" s="706">
        <f>IF(+All!$F938="Kansas State",+All!R938,IF(+All!$H938="Kansas State",+All!R938,0))</f>
        <v>0</v>
      </c>
      <c r="S59" s="708">
        <f>IF(+All!$F938="Kansas State",+All!S938,IF(+All!$H938="Kansas State",+All!S938,0))</f>
        <v>0</v>
      </c>
      <c r="T59" s="706">
        <f>IF(+All!$F938="Kansas State",+All!T938,IF(+All!$H938="Kansas State",+All!T938,0))</f>
        <v>0</v>
      </c>
      <c r="U59" s="707">
        <f>IF(+All!$F938="Kansas State",+All!U938,IF(+All!$H938="Kansas State",+All!U938,0))</f>
        <v>0</v>
      </c>
    </row>
    <row r="60" spans="1:22" s="31" customFormat="1" ht="15.75" customHeight="1" x14ac:dyDescent="0.8">
      <c r="A60" s="52"/>
      <c r="B60" s="53"/>
      <c r="C60" s="593"/>
      <c r="D60" s="594"/>
      <c r="E60" s="709"/>
      <c r="F60" s="1255" t="str">
        <f>F61</f>
        <v>Oklahoma</v>
      </c>
      <c r="G60" s="1256"/>
      <c r="H60" s="1256"/>
      <c r="I60" s="1257"/>
      <c r="J60" s="705"/>
      <c r="K60" s="709"/>
      <c r="L60" s="595"/>
      <c r="M60" s="7"/>
      <c r="N60" s="705"/>
      <c r="O60" s="9"/>
      <c r="P60" s="9"/>
      <c r="Q60" s="709"/>
      <c r="R60" s="705"/>
      <c r="S60" s="9"/>
      <c r="T60" s="705"/>
      <c r="U60" s="709"/>
      <c r="V60" s="106"/>
    </row>
    <row r="61" spans="1:22" s="503" customFormat="1" x14ac:dyDescent="0.8">
      <c r="A61" s="70">
        <f>IF(+All!$F39="Oklahoma",+All!A39,IF(+All!$H39="Oklahoma",+All!A39,0))</f>
        <v>1</v>
      </c>
      <c r="B61" s="480" t="str">
        <f>IF(+All!$F39="Oklahoma",+All!B39,IF(+All!$H39="Oklahoma",+All!B39,0))</f>
        <v>Sat</v>
      </c>
      <c r="C61" s="72">
        <f>IF(+All!$F39="Oklahoma",+All!C39,IF(+All!$H39="Oklahoma",+All!C39,0))</f>
        <v>44443</v>
      </c>
      <c r="D61" s="73">
        <f>IF(+All!$F39="Oklahoma",+All!D39,IF(+All!$H39="Oklahoma",+All!D39,0))</f>
        <v>0.5</v>
      </c>
      <c r="E61" s="707" t="str">
        <f>IF(+All!$F39="Oklahoma",+All!E39,IF(+All!$H39="Oklahoma",+All!E39,0))</f>
        <v>ABC</v>
      </c>
      <c r="F61" s="75" t="str">
        <f>IF(+All!$F39="Oklahoma",+All!F39,IF(+All!$H39="Oklahoma",+All!F39,0))</f>
        <v>Oklahoma</v>
      </c>
      <c r="G61" s="76" t="str">
        <f>IF(+All!$F39="Oklahoma",+All!G39,IF(+All!$H39="Oklahoma",+All!G39,0))</f>
        <v>B12</v>
      </c>
      <c r="H61" s="95" t="str">
        <f>IF(+All!$F39="Oklahoma",+All!H39,IF(+All!$H39="Oklahoma",+All!H39,0))</f>
        <v>Tulane</v>
      </c>
      <c r="I61" s="76" t="str">
        <f>IF(+All!$F39="Oklahoma",+All!I39,IF(+All!$H39="Oklahoma",+All!I39,0))</f>
        <v>AAC</v>
      </c>
      <c r="J61" s="706" t="str">
        <f>IF(+All!$F39="Oklahoma",+All!J39,IF(+All!$H39="Oklahoma",+All!J39,0))</f>
        <v>Oklahoma</v>
      </c>
      <c r="K61" s="707" t="str">
        <f>IF(+All!$F39="Oklahoma",+All!K39,IF(+All!$H39="Oklahoma",+All!K39,0))</f>
        <v>Tulane</v>
      </c>
      <c r="L61" s="78">
        <f>IF(+All!$F39="Oklahoma",+All!L39,IF(+All!$H39="Oklahoma",+All!L39,0))</f>
        <v>27.5</v>
      </c>
      <c r="M61" s="79">
        <f>IF(+All!$F39="Oklahoma",+All!M39,IF(+All!$H39="Oklahoma",+All!M39,0))</f>
        <v>69.5</v>
      </c>
      <c r="N61" s="706" t="str">
        <f>IF(+All!$F39="Oklahoma",+All!N39,IF(+All!$H39="Oklahoma",+All!N39,0))</f>
        <v>Oklahoma</v>
      </c>
      <c r="O61" s="708">
        <f>IF(+All!$F39="Oklahoma",+All!O39,IF(+All!$H39="Oklahoma",+All!O39,0))</f>
        <v>40</v>
      </c>
      <c r="P61" s="708" t="str">
        <f>IF(+All!$F39="Oklahoma",+All!P39,IF(+All!$H39="Oklahoma",+All!P39,0))</f>
        <v>Tulane</v>
      </c>
      <c r="Q61" s="707">
        <f>IF(+All!$F39="Oklahoma",+All!Q39,IF(+All!$H39="Oklahoma",+All!Q39,0))</f>
        <v>35</v>
      </c>
      <c r="R61" s="706" t="str">
        <f>IF(+All!$F39="Oklahoma",+All!R39,IF(+All!$H39="Oklahoma",+All!R39,0))</f>
        <v>Tulane</v>
      </c>
      <c r="S61" s="708" t="str">
        <f>IF(+All!$F39="Oklahoma",+All!S39,IF(+All!$H39="Oklahoma",+All!S39,0))</f>
        <v>Oklahoma</v>
      </c>
      <c r="T61" s="706" t="str">
        <f>IF(+All!$F39="Oklahoma",+All!T39,IF(+All!$H39="Oklahoma",+All!T39,0))</f>
        <v>Oklahoma</v>
      </c>
      <c r="U61" s="707" t="str">
        <f>IF(+All!$F39="Oklahoma",+All!U39,IF(+All!$H39="Oklahoma",+All!U39,0))</f>
        <v>L</v>
      </c>
    </row>
    <row r="62" spans="1:22" s="503" customFormat="1" x14ac:dyDescent="0.8">
      <c r="A62" s="70">
        <f>IF(+All!$F127="Oklahoma",+All!A127,IF(+All!$H127="Oklahoma",+All!A127,0))</f>
        <v>2</v>
      </c>
      <c r="B62" s="480" t="str">
        <f>IF(+All!$F127="Oklahoma",+All!B127,IF(+All!$H127="Oklahoma",+All!B127,0))</f>
        <v>Sat</v>
      </c>
      <c r="C62" s="72">
        <f>IF(+All!$F127="Oklahoma",+All!C127,IF(+All!$H127="Oklahoma",+All!C127,0))</f>
        <v>44450</v>
      </c>
      <c r="D62" s="73">
        <f>IF(+All!$F127="Oklahoma",+All!D127,IF(+All!$H127="Oklahoma",+All!D127,0))</f>
        <v>0.79166666666666663</v>
      </c>
      <c r="E62" s="707">
        <f>IF(+All!$F127="Oklahoma",+All!E127,IF(+All!$H127="Oklahoma",+All!E127,0))</f>
        <v>0</v>
      </c>
      <c r="F62" s="75" t="str">
        <f>IF(+All!$F127="Oklahoma",+All!F127,IF(+All!$H127="Oklahoma",+All!F127,0))</f>
        <v>1AA Western Carolina</v>
      </c>
      <c r="G62" s="76" t="str">
        <f>IF(+All!$F127="Oklahoma",+All!G127,IF(+All!$H127="Oklahoma",+All!G127,0))</f>
        <v>1AA</v>
      </c>
      <c r="H62" s="95" t="str">
        <f>IF(+All!$F127="Oklahoma",+All!H127,IF(+All!$H127="Oklahoma",+All!H127,0))</f>
        <v>Oklahoma</v>
      </c>
      <c r="I62" s="76" t="str">
        <f>IF(+All!$F127="Oklahoma",+All!I127,IF(+All!$H127="Oklahoma",+All!I127,0))</f>
        <v>B12</v>
      </c>
      <c r="J62" s="706">
        <f>IF(+All!$F127="Oklahoma",+All!J127,IF(+All!$H127="Oklahoma",+All!J127,0))</f>
        <v>0</v>
      </c>
      <c r="K62" s="707">
        <f>IF(+All!$F127="Oklahoma",+All!K127,IF(+All!$H127="Oklahoma",+All!K127,0))</f>
        <v>0</v>
      </c>
      <c r="L62" s="78">
        <f>IF(+All!$F127="Oklahoma",+All!L127,IF(+All!$H127="Oklahoma",+All!L127,0))</f>
        <v>0</v>
      </c>
      <c r="M62" s="79">
        <f>IF(+All!$F127="Oklahoma",+All!M127,IF(+All!$H127="Oklahoma",+All!M127,0))</f>
        <v>0</v>
      </c>
      <c r="N62" s="706" t="str">
        <f>IF(+All!$F127="Oklahoma",+All!N127,IF(+All!$H127="Oklahoma",+All!N127,0))</f>
        <v>Oklahoma</v>
      </c>
      <c r="O62" s="708">
        <f>IF(+All!$F127="Oklahoma",+All!O127,IF(+All!$H127="Oklahoma",+All!O127,0))</f>
        <v>76</v>
      </c>
      <c r="P62" s="708" t="str">
        <f>IF(+All!$F127="Oklahoma",+All!P127,IF(+All!$H127="Oklahoma",+All!P127,0))</f>
        <v>1AA Western Carolina</v>
      </c>
      <c r="Q62" s="707">
        <f>IF(+All!$F127="Oklahoma",+All!Q127,IF(+All!$H127="Oklahoma",+All!Q127,0))</f>
        <v>0</v>
      </c>
      <c r="R62" s="706">
        <f>IF(+All!$F127="Oklahoma",+All!R127,IF(+All!$H127="Oklahoma",+All!R127,0))</f>
        <v>0</v>
      </c>
      <c r="S62" s="708">
        <f>IF(+All!$F127="Oklahoma",+All!S127,IF(+All!$H127="Oklahoma",+All!S127,0))</f>
        <v>0</v>
      </c>
      <c r="T62" s="706">
        <f>IF(+All!$F127="Oklahoma",+All!T127,IF(+All!$H127="Oklahoma",+All!T127,0))</f>
        <v>0</v>
      </c>
      <c r="U62" s="707">
        <f>IF(+All!$F127="Oklahoma",+All!U127,IF(+All!$H127="Oklahoma",+All!U127,0))</f>
        <v>0</v>
      </c>
    </row>
    <row r="63" spans="1:22" s="503" customFormat="1" x14ac:dyDescent="0.8">
      <c r="A63" s="70">
        <f>IF(+All!$F201="Oklahoma",+All!A201,IF(+All!$H201="Oklahoma",+All!A201,0))</f>
        <v>3</v>
      </c>
      <c r="B63" s="480" t="str">
        <f>IF(+All!$F201="Oklahoma",+All!B201,IF(+All!$H201="Oklahoma",+All!B201,0))</f>
        <v>Sat</v>
      </c>
      <c r="C63" s="72">
        <f>IF(+All!$F201="Oklahoma",+All!C201,IF(+All!$H201="Oklahoma",+All!C201,0))</f>
        <v>44457</v>
      </c>
      <c r="D63" s="73">
        <f>IF(+All!$F201="Oklahoma",+All!D201,IF(+All!$H201="Oklahoma",+All!D201,0))</f>
        <v>0.5</v>
      </c>
      <c r="E63" s="707" t="str">
        <f>IF(+All!$F201="Oklahoma",+All!E201,IF(+All!$H201="Oklahoma",+All!E201,0))</f>
        <v>Fox</v>
      </c>
      <c r="F63" s="75" t="str">
        <f>IF(+All!$F201="Oklahoma",+All!F201,IF(+All!$H201="Oklahoma",+All!F201,0))</f>
        <v>Nebraska</v>
      </c>
      <c r="G63" s="76" t="str">
        <f>IF(+All!$F201="Oklahoma",+All!G201,IF(+All!$H201="Oklahoma",+All!G201,0))</f>
        <v>B10</v>
      </c>
      <c r="H63" s="95" t="str">
        <f>IF(+All!$F201="Oklahoma",+All!H201,IF(+All!$H201="Oklahoma",+All!H201,0))</f>
        <v>Oklahoma</v>
      </c>
      <c r="I63" s="76" t="str">
        <f>IF(+All!$F201="Oklahoma",+All!I201,IF(+All!$H201="Oklahoma",+All!I201,0))</f>
        <v>B12</v>
      </c>
      <c r="J63" s="706" t="str">
        <f>IF(+All!$F201="Oklahoma",+All!J201,IF(+All!$H201="Oklahoma",+All!J201,0))</f>
        <v>Oklahoma</v>
      </c>
      <c r="K63" s="707" t="str">
        <f>IF(+All!$F201="Oklahoma",+All!K201,IF(+All!$H201="Oklahoma",+All!K201,0))</f>
        <v>Nebraska</v>
      </c>
      <c r="L63" s="78">
        <f>IF(+All!$F201="Oklahoma",+All!L201,IF(+All!$H201="Oklahoma",+All!L201,0))</f>
        <v>22.5</v>
      </c>
      <c r="M63" s="79">
        <f>IF(+All!$F201="Oklahoma",+All!M201,IF(+All!$H201="Oklahoma",+All!M201,0))</f>
        <v>61.5</v>
      </c>
      <c r="N63" s="706" t="str">
        <f>IF(+All!$F201="Oklahoma",+All!N201,IF(+All!$H201="Oklahoma",+All!N201,0))</f>
        <v>Oklahoma</v>
      </c>
      <c r="O63" s="708">
        <f>IF(+All!$F201="Oklahoma",+All!O201,IF(+All!$H201="Oklahoma",+All!O201,0))</f>
        <v>23</v>
      </c>
      <c r="P63" s="708" t="str">
        <f>IF(+All!$F201="Oklahoma",+All!P201,IF(+All!$H201="Oklahoma",+All!P201,0))</f>
        <v>Nebraska</v>
      </c>
      <c r="Q63" s="707">
        <f>IF(+All!$F201="Oklahoma",+All!Q201,IF(+All!$H201="Oklahoma",+All!Q201,0))</f>
        <v>16</v>
      </c>
      <c r="R63" s="706" t="str">
        <f>IF(+All!$F201="Oklahoma",+All!R201,IF(+All!$H201="Oklahoma",+All!R201,0))</f>
        <v>Nebraska</v>
      </c>
      <c r="S63" s="708" t="str">
        <f>IF(+All!$F201="Oklahoma",+All!S201,IF(+All!$H201="Oklahoma",+All!S201,0))</f>
        <v>Oklahoma</v>
      </c>
      <c r="T63" s="706" t="str">
        <f>IF(+All!$F201="Oklahoma",+All!T201,IF(+All!$H201="Oklahoma",+All!T201,0))</f>
        <v>Oklahoma</v>
      </c>
      <c r="U63" s="707" t="str">
        <f>IF(+All!$F201="Oklahoma",+All!U201,IF(+All!$H201="Oklahoma",+All!U201,0))</f>
        <v>L</v>
      </c>
    </row>
    <row r="64" spans="1:22" s="503" customFormat="1" x14ac:dyDescent="0.8">
      <c r="A64" s="70">
        <f>IF(+All!$F285="Oklahoma",+All!A285,IF(+All!$H285="Oklahoma",+All!A285,0))</f>
        <v>4</v>
      </c>
      <c r="B64" s="480" t="str">
        <f>IF(+All!$F285="Oklahoma",+All!B285,IF(+All!$H285="Oklahoma",+All!B285,0))</f>
        <v>Sat</v>
      </c>
      <c r="C64" s="72">
        <f>IF(+All!$F285="Oklahoma",+All!C285,IF(+All!$H285="Oklahoma",+All!C285,0))</f>
        <v>44464</v>
      </c>
      <c r="D64" s="73">
        <f>IF(+All!$F285="Oklahoma",+All!D285,IF(+All!$H285="Oklahoma",+All!D285,0))</f>
        <v>0.8125</v>
      </c>
      <c r="E64" s="707" t="str">
        <f>IF(+All!$F285="Oklahoma",+All!E285,IF(+All!$H285="Oklahoma",+All!E285,0))</f>
        <v>ABC</v>
      </c>
      <c r="F64" s="75" t="str">
        <f>IF(+All!$F285="Oklahoma",+All!F285,IF(+All!$H285="Oklahoma",+All!F285,0))</f>
        <v>West Virginia</v>
      </c>
      <c r="G64" s="76" t="str">
        <f>IF(+All!$F285="Oklahoma",+All!G285,IF(+All!$H285="Oklahoma",+All!G285,0))</f>
        <v>B12</v>
      </c>
      <c r="H64" s="95" t="str">
        <f>IF(+All!$F285="Oklahoma",+All!H285,IF(+All!$H285="Oklahoma",+All!H285,0))</f>
        <v>Oklahoma</v>
      </c>
      <c r="I64" s="76" t="str">
        <f>IF(+All!$F285="Oklahoma",+All!I285,IF(+All!$H285="Oklahoma",+All!I285,0))</f>
        <v>B12</v>
      </c>
      <c r="J64" s="706" t="str">
        <f>IF(+All!$F285="Oklahoma",+All!J285,IF(+All!$H285="Oklahoma",+All!J285,0))</f>
        <v>Oklahoma</v>
      </c>
      <c r="K64" s="707" t="str">
        <f>IF(+All!$F285="Oklahoma",+All!K285,IF(+All!$H285="Oklahoma",+All!K285,0))</f>
        <v>West Virginia</v>
      </c>
      <c r="L64" s="78">
        <f>IF(+All!$F285="Oklahoma",+All!L285,IF(+All!$H285="Oklahoma",+All!L285,0))</f>
        <v>16.5</v>
      </c>
      <c r="M64" s="79">
        <f>IF(+All!$F285="Oklahoma",+All!M285,IF(+All!$H285="Oklahoma",+All!M285,0))</f>
        <v>56</v>
      </c>
      <c r="N64" s="706" t="str">
        <f>IF(+All!$F285="Oklahoma",+All!N285,IF(+All!$H285="Oklahoma",+All!N285,0))</f>
        <v>Oklahoma</v>
      </c>
      <c r="O64" s="708">
        <f>IF(+All!$F285="Oklahoma",+All!O285,IF(+All!$H285="Oklahoma",+All!O285,0))</f>
        <v>16</v>
      </c>
      <c r="P64" s="708" t="str">
        <f>IF(+All!$F285="Oklahoma",+All!P285,IF(+All!$H285="Oklahoma",+All!P285,0))</f>
        <v>West Virginia</v>
      </c>
      <c r="Q64" s="707">
        <f>IF(+All!$F285="Oklahoma",+All!Q285,IF(+All!$H285="Oklahoma",+All!Q285,0))</f>
        <v>13</v>
      </c>
      <c r="R64" s="706" t="str">
        <f>IF(+All!$F285="Oklahoma",+All!R285,IF(+All!$H285="Oklahoma",+All!R285,0))</f>
        <v>West Virginia</v>
      </c>
      <c r="S64" s="708" t="str">
        <f>IF(+All!$F285="Oklahoma",+All!S285,IF(+All!$H285="Oklahoma",+All!S285,0))</f>
        <v>Oklahoma</v>
      </c>
      <c r="T64" s="706" t="str">
        <f>IF(+All!$F285="Oklahoma",+All!T285,IF(+All!$H285="Oklahoma",+All!T285,0))</f>
        <v>West Virginia</v>
      </c>
      <c r="U64" s="707" t="str">
        <f>IF(+All!$F285="Oklahoma",+All!U285,IF(+All!$H285="Oklahoma",+All!U285,0))</f>
        <v>W</v>
      </c>
    </row>
    <row r="65" spans="1:22" x14ac:dyDescent="0.8">
      <c r="A65" s="70">
        <f>IF(+All!$F350="Oklahoma",+All!A350,IF(+All!$H350="Oklahoma",+All!A350,0))</f>
        <v>5</v>
      </c>
      <c r="B65" s="480" t="str">
        <f>IF(+All!$F350="Oklahoma",+All!B350,IF(+All!$H350="Oklahoma",+All!B350,0))</f>
        <v>Sat</v>
      </c>
      <c r="C65" s="72">
        <f>IF(+All!$F350="Oklahoma",+All!C350,IF(+All!$H350="Oklahoma",+All!C350,0))</f>
        <v>44471</v>
      </c>
      <c r="D65" s="73">
        <f>IF(+All!$F350="Oklahoma",+All!D350,IF(+All!$H350="Oklahoma",+All!D350,0))</f>
        <v>0.64583333333333337</v>
      </c>
      <c r="E65" s="707" t="str">
        <f>IF(+All!$F350="Oklahoma",+All!E350,IF(+All!$H350="Oklahoma",+All!E350,0))</f>
        <v>Fox</v>
      </c>
      <c r="F65" s="75" t="str">
        <f>IF(+All!$F350="Oklahoma",+All!F350,IF(+All!$H350="Oklahoma",+All!F350,0))</f>
        <v>Oklahoma</v>
      </c>
      <c r="G65" s="76" t="str">
        <f>IF(+All!$F350="Oklahoma",+All!G350,IF(+All!$H350="Oklahoma",+All!G350,0))</f>
        <v>B12</v>
      </c>
      <c r="H65" s="95" t="str">
        <f>IF(+All!$F350="Oklahoma",+All!H350,IF(+All!$H350="Oklahoma",+All!H350,0))</f>
        <v>Kansas State</v>
      </c>
      <c r="I65" s="76" t="str">
        <f>IF(+All!$F350="Oklahoma",+All!I350,IF(+All!$H350="Oklahoma",+All!I350,0))</f>
        <v>B12</v>
      </c>
      <c r="J65" s="706" t="str">
        <f>IF(+All!$F350="Oklahoma",+All!J350,IF(+All!$H350="Oklahoma",+All!J350,0))</f>
        <v>Oklahoma</v>
      </c>
      <c r="K65" s="707" t="str">
        <f>IF(+All!$F350="Oklahoma",+All!K350,IF(+All!$H350="Oklahoma",+All!K350,0))</f>
        <v>Kansas State</v>
      </c>
      <c r="L65" s="78">
        <f>IF(+All!$F350="Oklahoma",+All!L350,IF(+All!$H350="Oklahoma",+All!L350,0))</f>
        <v>10.5</v>
      </c>
      <c r="M65" s="79">
        <f>IF(+All!$F350="Oklahoma",+All!M350,IF(+All!$H350="Oklahoma",+All!M350,0))</f>
        <v>52.5</v>
      </c>
      <c r="N65" s="706" t="str">
        <f>IF(+All!$F350="Oklahoma",+All!N350,IF(+All!$H350="Oklahoma",+All!N350,0))</f>
        <v>Oklahoma</v>
      </c>
      <c r="O65" s="708">
        <f>IF(+All!$F350="Oklahoma",+All!O350,IF(+All!$H350="Oklahoma",+All!O350,0))</f>
        <v>37</v>
      </c>
      <c r="P65" s="708" t="str">
        <f>IF(+All!$F350="Oklahoma",+All!P350,IF(+All!$H350="Oklahoma",+All!P350,0))</f>
        <v>Kansas State</v>
      </c>
      <c r="Q65" s="707">
        <f>IF(+All!$F350="Oklahoma",+All!Q350,IF(+All!$H350="Oklahoma",+All!Q350,0))</f>
        <v>31</v>
      </c>
      <c r="R65" s="706" t="str">
        <f>IF(+All!$F350="Oklahoma",+All!R350,IF(+All!$H350="Oklahoma",+All!R350,0))</f>
        <v>Kansas State</v>
      </c>
      <c r="S65" s="708" t="str">
        <f>IF(+All!$F350="Oklahoma",+All!S350,IF(+All!$H350="Oklahoma",+All!S350,0))</f>
        <v>Oklahoma</v>
      </c>
      <c r="T65" s="706" t="str">
        <f>IF(+All!$F350="Oklahoma",+All!T350,IF(+All!$H350="Oklahoma",+All!T350,0))</f>
        <v>Oklahoma</v>
      </c>
      <c r="U65" s="707" t="str">
        <f>IF(+All!$F350="Oklahoma",+All!U350,IF(+All!$H350="Oklahoma",+All!U350,0))</f>
        <v>L</v>
      </c>
    </row>
    <row r="66" spans="1:22" x14ac:dyDescent="0.8">
      <c r="A66" s="70">
        <f>IF(+All!$F416="Oklahoma",+All!A416,IF(+All!$H416="Oklahoma",+All!A416,0))</f>
        <v>6</v>
      </c>
      <c r="B66" s="480" t="str">
        <f>IF(+All!$F416="Oklahoma",+All!B416,IF(+All!$H416="Oklahoma",+All!B416,0))</f>
        <v>Sat</v>
      </c>
      <c r="C66" s="72">
        <f>IF(+All!$F416="Oklahoma",+All!C416,IF(+All!$H416="Oklahoma",+All!C416,0))</f>
        <v>44478</v>
      </c>
      <c r="D66" s="73">
        <f>IF(+All!$F416="Oklahoma",+All!D416,IF(+All!$H416="Oklahoma",+All!D416,0))</f>
        <v>0.5</v>
      </c>
      <c r="E66" s="707" t="str">
        <f>IF(+All!$F416="Oklahoma",+All!E416,IF(+All!$H416="Oklahoma",+All!E416,0))</f>
        <v>ABC</v>
      </c>
      <c r="F66" s="75" t="str">
        <f>IF(+All!$F416="Oklahoma",+All!F416,IF(+All!$H416="Oklahoma",+All!F416,0))</f>
        <v>Oklahoma</v>
      </c>
      <c r="G66" s="76" t="str">
        <f>IF(+All!$F416="Oklahoma",+All!G416,IF(+All!$H416="Oklahoma",+All!G416,0))</f>
        <v>B12</v>
      </c>
      <c r="H66" s="95" t="str">
        <f>IF(+All!$F416="Oklahoma",+All!H416,IF(+All!$H416="Oklahoma",+All!H416,0))</f>
        <v>Texas</v>
      </c>
      <c r="I66" s="76" t="str">
        <f>IF(+All!$F416="Oklahoma",+All!I416,IF(+All!$H416="Oklahoma",+All!I416,0))</f>
        <v>B12</v>
      </c>
      <c r="J66" s="706" t="str">
        <f>IF(+All!$F416="Oklahoma",+All!J416,IF(+All!$H416="Oklahoma",+All!J416,0))</f>
        <v>Oklahoma</v>
      </c>
      <c r="K66" s="707" t="str">
        <f>IF(+All!$F416="Oklahoma",+All!K416,IF(+All!$H416="Oklahoma",+All!K416,0))</f>
        <v>Texas</v>
      </c>
      <c r="L66" s="78">
        <f>IF(+All!$F416="Oklahoma",+All!L416,IF(+All!$H416="Oklahoma",+All!L416,0))</f>
        <v>3.5</v>
      </c>
      <c r="M66" s="79">
        <f>IF(+All!$F416="Oklahoma",+All!M416,IF(+All!$H416="Oklahoma",+All!M416,0))</f>
        <v>63.5</v>
      </c>
      <c r="N66" s="706" t="str">
        <f>IF(+All!$F416="Oklahoma",+All!N416,IF(+All!$H416="Oklahoma",+All!N416,0))</f>
        <v>Oklahoma</v>
      </c>
      <c r="O66" s="708">
        <f>IF(+All!$F416="Oklahoma",+All!O416,IF(+All!$H416="Oklahoma",+All!O416,0))</f>
        <v>55</v>
      </c>
      <c r="P66" s="708" t="str">
        <f>IF(+All!$F416="Oklahoma",+All!P416,IF(+All!$H416="Oklahoma",+All!P416,0))</f>
        <v>Texas</v>
      </c>
      <c r="Q66" s="707">
        <f>IF(+All!$F416="Oklahoma",+All!Q416,IF(+All!$H416="Oklahoma",+All!Q416,0))</f>
        <v>48</v>
      </c>
      <c r="R66" s="706" t="str">
        <f>IF(+All!$F416="Oklahoma",+All!R416,IF(+All!$H416="Oklahoma",+All!R416,0))</f>
        <v>Oklahoma</v>
      </c>
      <c r="S66" s="708" t="str">
        <f>IF(+All!$F416="Oklahoma",+All!S416,IF(+All!$H416="Oklahoma",+All!S416,0))</f>
        <v>Texas</v>
      </c>
      <c r="T66" s="706" t="str">
        <f>IF(+All!$F416="Oklahoma",+All!T416,IF(+All!$H416="Oklahoma",+All!T416,0))</f>
        <v>Texas</v>
      </c>
      <c r="U66" s="707" t="str">
        <f>IF(+All!$F416="Oklahoma",+All!U416,IF(+All!$H416="Oklahoma",+All!U416,0))</f>
        <v>L</v>
      </c>
    </row>
    <row r="67" spans="1:22" x14ac:dyDescent="0.8">
      <c r="A67" s="70">
        <f>IF(+All!$F497="Oklahoma",+All!A497,IF(+All!$H497="Oklahoma",+All!A497,0))</f>
        <v>7</v>
      </c>
      <c r="B67" s="480" t="str">
        <f>IF(+All!$F497="Oklahoma",+All!B497,IF(+All!$H497="Oklahoma",+All!B497,0))</f>
        <v>Sat</v>
      </c>
      <c r="C67" s="72">
        <f>IF(+All!$F497="Oklahoma",+All!C497,IF(+All!$H497="Oklahoma",+All!C497,0))</f>
        <v>44485</v>
      </c>
      <c r="D67" s="73">
        <f>IF(+All!$F497="Oklahoma",+All!D497,IF(+All!$H497="Oklahoma",+All!D497,0))</f>
        <v>0.8125</v>
      </c>
      <c r="E67" s="707" t="str">
        <f>IF(+All!$F497="Oklahoma",+All!E497,IF(+All!$H497="Oklahoma",+All!E497,0))</f>
        <v>ABC</v>
      </c>
      <c r="F67" s="75" t="str">
        <f>IF(+All!$F497="Oklahoma",+All!F497,IF(+All!$H497="Oklahoma",+All!F497,0))</f>
        <v>TCU</v>
      </c>
      <c r="G67" s="76" t="str">
        <f>IF(+All!$F497="Oklahoma",+All!G497,IF(+All!$H497="Oklahoma",+All!G497,0))</f>
        <v>B12</v>
      </c>
      <c r="H67" s="95" t="str">
        <f>IF(+All!$F497="Oklahoma",+All!H497,IF(+All!$H497="Oklahoma",+All!H497,0))</f>
        <v>Oklahoma</v>
      </c>
      <c r="I67" s="76" t="str">
        <f>IF(+All!$F497="Oklahoma",+All!I497,IF(+All!$H497="Oklahoma",+All!I497,0))</f>
        <v>B12</v>
      </c>
      <c r="J67" s="706" t="str">
        <f>IF(+All!$F497="Oklahoma",+All!J497,IF(+All!$H497="Oklahoma",+All!J497,0))</f>
        <v>Oklahoma</v>
      </c>
      <c r="K67" s="707" t="str">
        <f>IF(+All!$F497="Oklahoma",+All!K497,IF(+All!$H497="Oklahoma",+All!K497,0))</f>
        <v>TCU</v>
      </c>
      <c r="L67" s="78">
        <f>IF(+All!$F497="Oklahoma",+All!L497,IF(+All!$H497="Oklahoma",+All!L497,0))</f>
        <v>13.5</v>
      </c>
      <c r="M67" s="79">
        <f>IF(+All!$F497="Oklahoma",+All!M497,IF(+All!$H497="Oklahoma",+All!M497,0))</f>
        <v>65</v>
      </c>
      <c r="N67" s="706" t="str">
        <f>IF(+All!$F497="Oklahoma",+All!N497,IF(+All!$H497="Oklahoma",+All!N497,0))</f>
        <v>Oklahoma</v>
      </c>
      <c r="O67" s="708">
        <f>IF(+All!$F497="Oklahoma",+All!O497,IF(+All!$H497="Oklahoma",+All!O497,0))</f>
        <v>52</v>
      </c>
      <c r="P67" s="708" t="str">
        <f>IF(+All!$F497="Oklahoma",+All!P497,IF(+All!$H497="Oklahoma",+All!P497,0))</f>
        <v>TCU</v>
      </c>
      <c r="Q67" s="707">
        <f>IF(+All!$F497="Oklahoma",+All!Q497,IF(+All!$H497="Oklahoma",+All!Q497,0))</f>
        <v>31</v>
      </c>
      <c r="R67" s="706" t="str">
        <f>IF(+All!$F497="Oklahoma",+All!R497,IF(+All!$H497="Oklahoma",+All!R497,0))</f>
        <v>Oklahoma</v>
      </c>
      <c r="S67" s="708" t="str">
        <f>IF(+All!$F497="Oklahoma",+All!S497,IF(+All!$H497="Oklahoma",+All!S497,0))</f>
        <v>TCU</v>
      </c>
      <c r="T67" s="706" t="str">
        <f>IF(+All!$F497="Oklahoma",+All!T497,IF(+All!$H497="Oklahoma",+All!T497,0))</f>
        <v>Oklahoma</v>
      </c>
      <c r="U67" s="707" t="str">
        <f>IF(+All!$F497="Oklahoma",+All!U497,IF(+All!$H497="Oklahoma",+All!U497,0))</f>
        <v>W</v>
      </c>
    </row>
    <row r="68" spans="1:22" x14ac:dyDescent="0.8">
      <c r="A68" s="70">
        <f>IF(+All!$F579="Oklahoma",+All!A579,IF(+All!$H579="Oklahoma",+All!A579,0))</f>
        <v>8</v>
      </c>
      <c r="B68" s="480" t="str">
        <f>IF(+All!$F579="Oklahoma",+All!B579,IF(+All!$H579="Oklahoma",+All!B579,0))</f>
        <v>Sat</v>
      </c>
      <c r="C68" s="72">
        <f>IF(+All!$F579="Oklahoma",+All!C579,IF(+All!$H579="Oklahoma",+All!C579,0))</f>
        <v>44492</v>
      </c>
      <c r="D68" s="73">
        <f>IF(+All!$F579="Oklahoma",+All!D579,IF(+All!$H579="Oklahoma",+All!D579,0))</f>
        <v>0.5</v>
      </c>
      <c r="E68" s="707" t="str">
        <f>IF(+All!$F579="Oklahoma",+All!E579,IF(+All!$H579="Oklahoma",+All!E579,0))</f>
        <v>ESPN</v>
      </c>
      <c r="F68" s="75" t="str">
        <f>IF(+All!$F579="Oklahoma",+All!F579,IF(+All!$H579="Oklahoma",+All!F579,0))</f>
        <v>Oklahoma</v>
      </c>
      <c r="G68" s="76" t="str">
        <f>IF(+All!$F579="Oklahoma",+All!G579,IF(+All!$H579="Oklahoma",+All!G579,0))</f>
        <v>B12</v>
      </c>
      <c r="H68" s="95" t="str">
        <f>IF(+All!$F579="Oklahoma",+All!H579,IF(+All!$H579="Oklahoma",+All!H579,0))</f>
        <v>Kansas</v>
      </c>
      <c r="I68" s="76" t="str">
        <f>IF(+All!$F579="Oklahoma",+All!I579,IF(+All!$H579="Oklahoma",+All!I579,0))</f>
        <v>B12</v>
      </c>
      <c r="J68" s="706" t="str">
        <f>IF(+All!$F579="Oklahoma",+All!J579,IF(+All!$H579="Oklahoma",+All!J579,0))</f>
        <v>Oklahoma</v>
      </c>
      <c r="K68" s="707" t="str">
        <f>IF(+All!$F579="Oklahoma",+All!K579,IF(+All!$H579="Oklahoma",+All!K579,0))</f>
        <v>Kansas</v>
      </c>
      <c r="L68" s="78">
        <f>IF(+All!$F579="Oklahoma",+All!L579,IF(+All!$H579="Oklahoma",+All!L579,0))</f>
        <v>38.5</v>
      </c>
      <c r="M68" s="79">
        <f>IF(+All!$F579="Oklahoma",+All!M579,IF(+All!$H579="Oklahoma",+All!M579,0))</f>
        <v>67.5</v>
      </c>
      <c r="N68" s="706" t="str">
        <f>IF(+All!$F579="Oklahoma",+All!N579,IF(+All!$H579="Oklahoma",+All!N579,0))</f>
        <v>Oklahoma</v>
      </c>
      <c r="O68" s="708">
        <f>IF(+All!$F579="Oklahoma",+All!O579,IF(+All!$H579="Oklahoma",+All!O579,0))</f>
        <v>35</v>
      </c>
      <c r="P68" s="708" t="str">
        <f>IF(+All!$F579="Oklahoma",+All!P579,IF(+All!$H579="Oklahoma",+All!P579,0))</f>
        <v>Kansas</v>
      </c>
      <c r="Q68" s="707">
        <f>IF(+All!$F579="Oklahoma",+All!Q579,IF(+All!$H579="Oklahoma",+All!Q579,0))</f>
        <v>23</v>
      </c>
      <c r="R68" s="706" t="str">
        <f>IF(+All!$F579="Oklahoma",+All!R579,IF(+All!$H579="Oklahoma",+All!R579,0))</f>
        <v>Kansas</v>
      </c>
      <c r="S68" s="708" t="str">
        <f>IF(+All!$F579="Oklahoma",+All!S579,IF(+All!$H579="Oklahoma",+All!S579,0))</f>
        <v>Oklahoma</v>
      </c>
      <c r="T68" s="706" t="str">
        <f>IF(+All!$F579="Oklahoma",+All!T579,IF(+All!$H579="Oklahoma",+All!T579,0))</f>
        <v>Oklahoma</v>
      </c>
      <c r="U68" s="707" t="str">
        <f>IF(+All!$F579="Oklahoma",+All!U579,IF(+All!$H579="Oklahoma",+All!U579,0))</f>
        <v>L</v>
      </c>
    </row>
    <row r="69" spans="1:22" x14ac:dyDescent="0.8">
      <c r="A69" s="70">
        <f>IF(+All!$F654="Oklahoma",+All!A654,IF(+All!$H654="Oklahoma",+All!A654,0))</f>
        <v>9</v>
      </c>
      <c r="B69" s="480" t="str">
        <f>IF(+All!$F654="Oklahoma",+All!B654,IF(+All!$H654="Oklahoma",+All!B654,0))</f>
        <v>Sat</v>
      </c>
      <c r="C69" s="72">
        <f>IF(+All!$F654="Oklahoma",+All!C654,IF(+All!$H654="Oklahoma",+All!C654,0))</f>
        <v>44499</v>
      </c>
      <c r="D69" s="73">
        <f>IF(+All!$F654="Oklahoma",+All!D654,IF(+All!$H654="Oklahoma",+All!D654,0))</f>
        <v>0.64583333333333337</v>
      </c>
      <c r="E69" s="707" t="str">
        <f>IF(+All!$F654="Oklahoma",+All!E654,IF(+All!$H654="Oklahoma",+All!E654,0))</f>
        <v>ABC</v>
      </c>
      <c r="F69" s="75" t="str">
        <f>IF(+All!$F654="Oklahoma",+All!F654,IF(+All!$H654="Oklahoma",+All!F654,0))</f>
        <v>Texas Tech</v>
      </c>
      <c r="G69" s="76" t="str">
        <f>IF(+All!$F654="Oklahoma",+All!G654,IF(+All!$H654="Oklahoma",+All!G654,0))</f>
        <v>B12</v>
      </c>
      <c r="H69" s="95" t="str">
        <f>IF(+All!$F654="Oklahoma",+All!H654,IF(+All!$H654="Oklahoma",+All!H654,0))</f>
        <v>Oklahoma</v>
      </c>
      <c r="I69" s="76" t="str">
        <f>IF(+All!$F654="Oklahoma",+All!I654,IF(+All!$H654="Oklahoma",+All!I654,0))</f>
        <v>B12</v>
      </c>
      <c r="J69" s="706" t="str">
        <f>IF(+All!$F654="Oklahoma",+All!J654,IF(+All!$H654="Oklahoma",+All!J654,0))</f>
        <v>Oklahoma</v>
      </c>
      <c r="K69" s="707" t="str">
        <f>IF(+All!$F654="Oklahoma",+All!K654,IF(+All!$H654="Oklahoma",+All!K654,0))</f>
        <v>Texas Tech</v>
      </c>
      <c r="L69" s="78">
        <f>IF(+All!$F654="Oklahoma",+All!L654,IF(+All!$H654="Oklahoma",+All!L654,0))</f>
        <v>19.5</v>
      </c>
      <c r="M69" s="79">
        <f>IF(+All!$F654="Oklahoma",+All!M654,IF(+All!$H654="Oklahoma",+All!M654,0))</f>
        <v>66.5</v>
      </c>
      <c r="N69" s="706" t="str">
        <f>IF(+All!$F654="Oklahoma",+All!N654,IF(+All!$H654="Oklahoma",+All!N654,0))</f>
        <v>Oklahoma</v>
      </c>
      <c r="O69" s="708">
        <f>IF(+All!$F654="Oklahoma",+All!O654,IF(+All!$H654="Oklahoma",+All!O654,0))</f>
        <v>52</v>
      </c>
      <c r="P69" s="708" t="str">
        <f>IF(+All!$F654="Oklahoma",+All!P654,IF(+All!$H654="Oklahoma",+All!P654,0))</f>
        <v>Texas Tech</v>
      </c>
      <c r="Q69" s="707">
        <f>IF(+All!$F654="Oklahoma",+All!Q654,IF(+All!$H654="Oklahoma",+All!Q654,0))</f>
        <v>21</v>
      </c>
      <c r="R69" s="706" t="str">
        <f>IF(+All!$F654="Oklahoma",+All!R654,IF(+All!$H654="Oklahoma",+All!R654,0))</f>
        <v>Oklahoma</v>
      </c>
      <c r="S69" s="708" t="str">
        <f>IF(+All!$F654="Oklahoma",+All!S654,IF(+All!$H654="Oklahoma",+All!S654,0))</f>
        <v>Texas Tech</v>
      </c>
      <c r="T69" s="706" t="str">
        <f>IF(+All!$F654="Oklahoma",+All!T654,IF(+All!$H654="Oklahoma",+All!T654,0))</f>
        <v>Texas Tech</v>
      </c>
      <c r="U69" s="707" t="str">
        <f>IF(+All!$F654="Oklahoma",+All!U654,IF(+All!$H654="Oklahoma",+All!U654,0))</f>
        <v>L</v>
      </c>
    </row>
    <row r="70" spans="1:22" x14ac:dyDescent="0.8">
      <c r="A70" s="70">
        <f>IF(+All!$F773="Oklahoma",+All!A773,IF(+All!$H773="Oklahoma",+All!A773,0))</f>
        <v>10</v>
      </c>
      <c r="B70" s="480" t="str">
        <f>IF(+All!$F773="Oklahoma",+All!B773,IF(+All!$H773="Oklahoma",+All!B773,0))</f>
        <v>Sat</v>
      </c>
      <c r="C70" s="72">
        <f>IF(+All!$F773="Oklahoma",+All!C773,IF(+All!$H773="Oklahoma",+All!C773,0))</f>
        <v>44506</v>
      </c>
      <c r="D70" s="73">
        <f>IF(+All!$F773="Oklahoma",+All!D773,IF(+All!$H773="Oklahoma",+All!D773,0))</f>
        <v>0</v>
      </c>
      <c r="E70" s="707">
        <f>IF(+All!$F773="Oklahoma",+All!E773,IF(+All!$H773="Oklahoma",+All!E773,0))</f>
        <v>0</v>
      </c>
      <c r="F70" s="75" t="str">
        <f>IF(+All!$F773="Oklahoma",+All!F773,IF(+All!$H773="Oklahoma",+All!F773,0))</f>
        <v>Oklahoma</v>
      </c>
      <c r="G70" s="76" t="str">
        <f>IF(+All!$F773="Oklahoma",+All!G773,IF(+All!$H773="Oklahoma",+All!G773,0))</f>
        <v>B12</v>
      </c>
      <c r="H70" s="95" t="str">
        <f>IF(+All!$F773="Oklahoma",+All!H773,IF(+All!$H773="Oklahoma",+All!H773,0))</f>
        <v>Open</v>
      </c>
      <c r="I70" s="76" t="str">
        <f>IF(+All!$F773="Oklahoma",+All!I773,IF(+All!$H773="Oklahoma",+All!I773,0))</f>
        <v>ZZZ</v>
      </c>
      <c r="J70" s="706">
        <f>IF(+All!$F773="Oklahoma",+All!J773,IF(+All!$H773="Oklahoma",+All!J773,0))</f>
        <v>0</v>
      </c>
      <c r="K70" s="707" t="str">
        <f>IF(+All!$F773="Oklahoma",+All!K773,IF(+All!$H773="Oklahoma",+All!K773,0))</f>
        <v>Oklahoma</v>
      </c>
      <c r="L70" s="78">
        <f>IF(+All!$F773="Oklahoma",+All!L773,IF(+All!$H773="Oklahoma",+All!L773,0))</f>
        <v>0</v>
      </c>
      <c r="M70" s="79">
        <f>IF(+All!$F773="Oklahoma",+All!M773,IF(+All!$H773="Oklahoma",+All!M773,0))</f>
        <v>0</v>
      </c>
      <c r="N70" s="706">
        <f>IF(+All!$F773="Oklahoma",+All!N773,IF(+All!$H773="Oklahoma",+All!N773,0))</f>
        <v>0</v>
      </c>
      <c r="O70" s="708">
        <f>IF(+All!$F773="Oklahoma",+All!O773,IF(+All!$H773="Oklahoma",+All!O773,0))</f>
        <v>0</v>
      </c>
      <c r="P70" s="708">
        <f>IF(+All!$F773="Oklahoma",+All!P773,IF(+All!$H773="Oklahoma",+All!P773,0))</f>
        <v>0</v>
      </c>
      <c r="Q70" s="707">
        <f>IF(+All!$F773="Oklahoma",+All!Q773,IF(+All!$H773="Oklahoma",+All!Q773,0))</f>
        <v>0</v>
      </c>
      <c r="R70" s="706">
        <f>IF(+All!$F773="Oklahoma",+All!R773,IF(+All!$H773="Oklahoma",+All!R773,0))</f>
        <v>0</v>
      </c>
      <c r="S70" s="708">
        <f>IF(+All!$F773="Oklahoma",+All!S773,IF(+All!$H773="Oklahoma",+All!S773,0))</f>
        <v>0</v>
      </c>
      <c r="T70" s="706">
        <f>IF(+All!$F773="Oklahoma",+All!T773,IF(+All!$H773="Oklahoma",+All!T773,0))</f>
        <v>0</v>
      </c>
      <c r="U70" s="707">
        <f>IF(+All!$F773="Oklahoma",+All!U773,IF(+All!$H773="Oklahoma",+All!U773,0))</f>
        <v>0</v>
      </c>
    </row>
    <row r="71" spans="1:22" x14ac:dyDescent="0.8">
      <c r="A71" s="70">
        <f>IF(+All!$F806="Oklahoma",+All!A806,IF(+All!$H806="Oklahoma",+All!A806,0))</f>
        <v>11</v>
      </c>
      <c r="B71" s="480" t="str">
        <f>IF(+All!$F806="Oklahoma",+All!B806,IF(+All!$H806="Oklahoma",+All!B806,0))</f>
        <v>Sat</v>
      </c>
      <c r="C71" s="72">
        <f>IF(+All!$F806="Oklahoma",+All!C806,IF(+All!$H806="Oklahoma",+All!C806,0))</f>
        <v>44513</v>
      </c>
      <c r="D71" s="73">
        <f>IF(+All!$F806="Oklahoma",+All!D806,IF(+All!$H806="Oklahoma",+All!D806,0))</f>
        <v>0.5</v>
      </c>
      <c r="E71" s="707" t="str">
        <f>IF(+All!$F806="Oklahoma",+All!E806,IF(+All!$H806="Oklahoma",+All!E806,0))</f>
        <v>Fox</v>
      </c>
      <c r="F71" s="75" t="str">
        <f>IF(+All!$F806="Oklahoma",+All!F806,IF(+All!$H806="Oklahoma",+All!F806,0))</f>
        <v>Oklahoma</v>
      </c>
      <c r="G71" s="76" t="str">
        <f>IF(+All!$F806="Oklahoma",+All!G806,IF(+All!$H806="Oklahoma",+All!G806,0))</f>
        <v>B12</v>
      </c>
      <c r="H71" s="95" t="str">
        <f>IF(+All!$F806="Oklahoma",+All!H806,IF(+All!$H806="Oklahoma",+All!H806,0))</f>
        <v>Baylor</v>
      </c>
      <c r="I71" s="76" t="str">
        <f>IF(+All!$F806="Oklahoma",+All!I806,IF(+All!$H806="Oklahoma",+All!I806,0))</f>
        <v>B12</v>
      </c>
      <c r="J71" s="706" t="str">
        <f>IF(+All!$F806="Oklahoma",+All!J806,IF(+All!$H806="Oklahoma",+All!J806,0))</f>
        <v>Oklahoma</v>
      </c>
      <c r="K71" s="707" t="str">
        <f>IF(+All!$F806="Oklahoma",+All!K806,IF(+All!$H806="Oklahoma",+All!K806,0))</f>
        <v>Baylor</v>
      </c>
      <c r="L71" s="78">
        <f>IF(+All!$F806="Oklahoma",+All!L806,IF(+All!$H806="Oklahoma",+All!L806,0))</f>
        <v>5.5</v>
      </c>
      <c r="M71" s="79">
        <f>IF(+All!$F806="Oklahoma",+All!M806,IF(+All!$H806="Oklahoma",+All!M806,0))</f>
        <v>62.5</v>
      </c>
      <c r="N71" s="706" t="str">
        <f>IF(+All!$F806="Oklahoma",+All!N806,IF(+All!$H806="Oklahoma",+All!N806,0))</f>
        <v>Baylor</v>
      </c>
      <c r="O71" s="708">
        <f>IF(+All!$F806="Oklahoma",+All!O806,IF(+All!$H806="Oklahoma",+All!O806,0))</f>
        <v>27</v>
      </c>
      <c r="P71" s="708" t="str">
        <f>IF(+All!$F806="Oklahoma",+All!P806,IF(+All!$H806="Oklahoma",+All!P806,0))</f>
        <v>Oklahoma</v>
      </c>
      <c r="Q71" s="707">
        <f>IF(+All!$F806="Oklahoma",+All!Q806,IF(+All!$H806="Oklahoma",+All!Q806,0))</f>
        <v>14</v>
      </c>
      <c r="R71" s="706" t="str">
        <f>IF(+All!$F806="Oklahoma",+All!R806,IF(+All!$H806="Oklahoma",+All!R806,0))</f>
        <v>Baylor</v>
      </c>
      <c r="S71" s="708" t="str">
        <f>IF(+All!$F806="Oklahoma",+All!S806,IF(+All!$H806="Oklahoma",+All!S806,0))</f>
        <v>Oklahoma</v>
      </c>
      <c r="T71" s="706" t="str">
        <f>IF(+All!$F806="Oklahoma",+All!T806,IF(+All!$H806="Oklahoma",+All!T806,0))</f>
        <v>Baylor</v>
      </c>
      <c r="U71" s="707" t="str">
        <f>IF(+All!$F806="Oklahoma",+All!U806,IF(+All!$H806="Oklahoma",+All!U806,0))</f>
        <v>W</v>
      </c>
    </row>
    <row r="72" spans="1:22" x14ac:dyDescent="0.8">
      <c r="A72" s="70">
        <f>IF(+All!$F877="Oklahoma",+All!A877,IF(+All!$H877="Oklahoma",+All!A877,0))</f>
        <v>12</v>
      </c>
      <c r="B72" s="480" t="str">
        <f>IF(+All!$F877="Oklahoma",+All!B877,IF(+All!$H877="Oklahoma",+All!B877,0))</f>
        <v>Sat</v>
      </c>
      <c r="C72" s="72">
        <f>IF(+All!$F877="Oklahoma",+All!C877,IF(+All!$H877="Oklahoma",+All!C877,0))</f>
        <v>44520</v>
      </c>
      <c r="D72" s="73">
        <f>IF(+All!$F877="Oklahoma",+All!D877,IF(+All!$H877="Oklahoma",+All!D877,0))</f>
        <v>0.5</v>
      </c>
      <c r="E72" s="707" t="str">
        <f>IF(+All!$F877="Oklahoma",+All!E877,IF(+All!$H877="Oklahoma",+All!E877,0))</f>
        <v>Fox</v>
      </c>
      <c r="F72" s="75" t="str">
        <f>IF(+All!$F877="Oklahoma",+All!F877,IF(+All!$H877="Oklahoma",+All!F877,0))</f>
        <v>Iowa State</v>
      </c>
      <c r="G72" s="76" t="str">
        <f>IF(+All!$F877="Oklahoma",+All!G877,IF(+All!$H877="Oklahoma",+All!G877,0))</f>
        <v>B12</v>
      </c>
      <c r="H72" s="95" t="str">
        <f>IF(+All!$F877="Oklahoma",+All!H877,IF(+All!$H877="Oklahoma",+All!H877,0))</f>
        <v>Oklahoma</v>
      </c>
      <c r="I72" s="76" t="str">
        <f>IF(+All!$F877="Oklahoma",+All!I877,IF(+All!$H877="Oklahoma",+All!I877,0))</f>
        <v>B12</v>
      </c>
      <c r="J72" s="706" t="str">
        <f>IF(+All!$F877="Oklahoma",+All!J877,IF(+All!$H877="Oklahoma",+All!J877,0))</f>
        <v>Oklahoma</v>
      </c>
      <c r="K72" s="707" t="str">
        <f>IF(+All!$F877="Oklahoma",+All!K877,IF(+All!$H877="Oklahoma",+All!K877,0))</f>
        <v>Iowa State</v>
      </c>
      <c r="L72" s="78">
        <f>IF(+All!$F877="Oklahoma",+All!L877,IF(+All!$H877="Oklahoma",+All!L877,0))</f>
        <v>3.5</v>
      </c>
      <c r="M72" s="79">
        <f>IF(+All!$F877="Oklahoma",+All!M877,IF(+All!$H877="Oklahoma",+All!M877,0))</f>
        <v>60</v>
      </c>
      <c r="N72" s="706" t="str">
        <f>IF(+All!$F877="Oklahoma",+All!N877,IF(+All!$H877="Oklahoma",+All!N877,0))</f>
        <v>Oklahoma</v>
      </c>
      <c r="O72" s="708">
        <f>IF(+All!$F877="Oklahoma",+All!O877,IF(+All!$H877="Oklahoma",+All!O877,0))</f>
        <v>28</v>
      </c>
      <c r="P72" s="708" t="str">
        <f>IF(+All!$F877="Oklahoma",+All!P877,IF(+All!$H877="Oklahoma",+All!P877,0))</f>
        <v>Iowa State</v>
      </c>
      <c r="Q72" s="707">
        <f>IF(+All!$F877="Oklahoma",+All!Q877,IF(+All!$H877="Oklahoma",+All!Q877,0))</f>
        <v>21</v>
      </c>
      <c r="R72" s="706" t="str">
        <f>IF(+All!$F877="Oklahoma",+All!R877,IF(+All!$H877="Oklahoma",+All!R877,0))</f>
        <v>Oklahoma</v>
      </c>
      <c r="S72" s="708" t="str">
        <f>IF(+All!$F877="Oklahoma",+All!S877,IF(+All!$H877="Oklahoma",+All!S877,0))</f>
        <v>Iowa State</v>
      </c>
      <c r="T72" s="706" t="str">
        <f>IF(+All!$F877="Oklahoma",+All!T877,IF(+All!$H877="Oklahoma",+All!T877,0))</f>
        <v>Iowa State</v>
      </c>
      <c r="U72" s="707" t="str">
        <f>IF(+All!$F877="Oklahoma",+All!U877,IF(+All!$H877="Oklahoma",+All!U877,0))</f>
        <v>L</v>
      </c>
    </row>
    <row r="73" spans="1:22" x14ac:dyDescent="0.8">
      <c r="A73" s="70">
        <f>IF(+All!$F937="Oklahoma",+All!A937,IF(+All!$H937="Oklahoma",+All!A937,0))</f>
        <v>0</v>
      </c>
      <c r="B73" s="480">
        <f>IF(+All!$F937="Oklahoma",+All!B937,IF(+All!$H937="Oklahoma",+All!B937,0))</f>
        <v>0</v>
      </c>
      <c r="C73" s="72">
        <f>IF(+All!$F937="Oklahoma",+All!C937,IF(+All!$H937="Oklahoma",+All!C937,0))</f>
        <v>0</v>
      </c>
      <c r="D73" s="73">
        <f>IF(+All!$F937="Oklahoma",+All!D937,IF(+All!$H937="Oklahoma",+All!D937,0))</f>
        <v>0</v>
      </c>
      <c r="E73" s="707">
        <f>IF(+All!$F937="Oklahoma",+All!E937,IF(+All!$H937="Oklahoma",+All!E937,0))</f>
        <v>0</v>
      </c>
      <c r="F73" s="75">
        <f>IF(+All!$F937="Oklahoma",+All!F937,IF(+All!$H937="Oklahoma",+All!F937,0))</f>
        <v>0</v>
      </c>
      <c r="G73" s="76">
        <f>IF(+All!$F937="Oklahoma",+All!G937,IF(+All!$H937="Oklahoma",+All!G937,0))</f>
        <v>0</v>
      </c>
      <c r="H73" s="95">
        <f>IF(+All!$F937="Oklahoma",+All!H937,IF(+All!$H937="Oklahoma",+All!H937,0))</f>
        <v>0</v>
      </c>
      <c r="I73" s="76">
        <f>IF(+All!$F937="Oklahoma",+All!I937,IF(+All!$H937="Oklahoma",+All!I937,0))</f>
        <v>0</v>
      </c>
      <c r="J73" s="706">
        <f>IF(+All!$F937="Oklahoma",+All!J937,IF(+All!$H937="Oklahoma",+All!J937,0))</f>
        <v>0</v>
      </c>
      <c r="K73" s="707">
        <f>IF(+All!$F937="Oklahoma",+All!K937,IF(+All!$H937="Oklahoma",+All!K937,0))</f>
        <v>0</v>
      </c>
      <c r="L73" s="78">
        <f>IF(+All!$F937="Oklahoma",+All!L937,IF(+All!$H937="Oklahoma",+All!L937,0))</f>
        <v>0</v>
      </c>
      <c r="M73" s="79">
        <f>IF(+All!$F937="Oklahoma",+All!M937,IF(+All!$H937="Oklahoma",+All!M937,0))</f>
        <v>0</v>
      </c>
      <c r="N73" s="706">
        <f>IF(+All!$F937="Oklahoma",+All!N937,IF(+All!$H937="Oklahoma",+All!N937,0))</f>
        <v>0</v>
      </c>
      <c r="O73" s="708">
        <f>IF(+All!$F937="Oklahoma",+All!O937,IF(+All!$H937="Oklahoma",+All!O937,0))</f>
        <v>0</v>
      </c>
      <c r="P73" s="708">
        <f>IF(+All!$F937="Oklahoma",+All!P937,IF(+All!$H937="Oklahoma",+All!P937,0))</f>
        <v>0</v>
      </c>
      <c r="Q73" s="707">
        <f>IF(+All!$F937="Oklahoma",+All!Q937,IF(+All!$H937="Oklahoma",+All!Q937,0))</f>
        <v>0</v>
      </c>
      <c r="R73" s="706">
        <f>IF(+All!$F937="Oklahoma",+All!R937,IF(+All!$H937="Oklahoma",+All!R937,0))</f>
        <v>0</v>
      </c>
      <c r="S73" s="708">
        <f>IF(+All!$F937="Oklahoma",+All!S937,IF(+All!$H937="Oklahoma",+All!S937,0))</f>
        <v>0</v>
      </c>
      <c r="T73" s="706">
        <f>IF(+All!$F937="Oklahoma",+All!T937,IF(+All!$H937="Oklahoma",+All!T937,0))</f>
        <v>0</v>
      </c>
      <c r="U73" s="707">
        <f>IF(+All!$F937="Oklahoma",+All!U937,IF(+All!$H937="Oklahoma",+All!U937,0))</f>
        <v>0</v>
      </c>
    </row>
    <row r="74" spans="1:22" s="31" customFormat="1" ht="15.75" customHeight="1" x14ac:dyDescent="0.8">
      <c r="A74" s="52"/>
      <c r="B74" s="53"/>
      <c r="C74" s="54"/>
      <c r="D74" s="55"/>
      <c r="E74" s="709"/>
      <c r="F74" s="1219" t="str">
        <f>H75</f>
        <v>Oklahoma State</v>
      </c>
      <c r="G74" s="1251"/>
      <c r="H74" s="1251"/>
      <c r="I74" s="1252"/>
      <c r="J74" s="705"/>
      <c r="K74" s="709"/>
      <c r="L74" s="58"/>
      <c r="M74" s="59"/>
      <c r="N74" s="705"/>
      <c r="O74" s="9"/>
      <c r="P74" s="9"/>
      <c r="Q74" s="709"/>
      <c r="R74" s="705"/>
      <c r="S74" s="9"/>
      <c r="T74" s="705"/>
      <c r="U74" s="709"/>
      <c r="V74" s="106"/>
    </row>
    <row r="75" spans="1:22" s="31" customFormat="1" ht="15.75" customHeight="1" x14ac:dyDescent="0.8">
      <c r="A75" s="70">
        <f>IF(+All!$F56="Oklahoma State",+All!A56,IF(+All!$H56="Oklahoma State",+All!A56,0))</f>
        <v>1</v>
      </c>
      <c r="B75" s="480" t="str">
        <f>IF(+All!$F56="Oklahoma State",+All!B56,IF(+All!$H56="Oklahoma State",+All!B56,0))</f>
        <v>Sat</v>
      </c>
      <c r="C75" s="104">
        <f>IF(+All!$F56="Oklahoma State",+All!C56,IF(+All!$H56="Oklahoma State",+All!C56,0))</f>
        <v>44443</v>
      </c>
      <c r="D75" s="105">
        <f>IF(+All!$F56="Oklahoma State",+All!D56,IF(+All!$H56="Oklahoma State",+All!D56,0))</f>
        <v>0.79166666666666663</v>
      </c>
      <c r="E75" s="707">
        <f>IF(+All!$F56="Oklahoma State",+All!E56,IF(+All!$H56="Oklahoma State",+All!E56,0))</f>
        <v>0</v>
      </c>
      <c r="F75" s="706" t="str">
        <f>IF(+All!$F56="Oklahoma State",+All!F56,IF(+All!$H56="Oklahoma State",+All!F56,0))</f>
        <v>1AA Missouri State</v>
      </c>
      <c r="G75" s="707" t="str">
        <f>IF(+All!$F56="Oklahoma State",+All!G56,IF(+All!$H56="Oklahoma State",+All!G56,0))</f>
        <v>1AA</v>
      </c>
      <c r="H75" s="708" t="str">
        <f>IF(+All!$F56="Oklahoma State",+All!H56,IF(+All!$H56="Oklahoma State",+All!H56,0))</f>
        <v>Oklahoma State</v>
      </c>
      <c r="I75" s="707" t="str">
        <f>IF(+All!$F56="Oklahoma State",+All!I56,IF(+All!$H56="Oklahoma State",+All!I56,0))</f>
        <v>B12</v>
      </c>
      <c r="J75" s="706">
        <f>IF(+All!$F56="Oklahoma State",+All!J56,IF(+All!$H56="Oklahoma State",+All!J56,0))</f>
        <v>0</v>
      </c>
      <c r="K75" s="707">
        <f>IF(+All!$F56="Oklahoma State",+All!K56,IF(+All!$H56="Oklahoma State",+All!K56,0))</f>
        <v>0</v>
      </c>
      <c r="L75" s="92">
        <f>IF(+All!$F56="Oklahoma State",+All!L56,IF(+All!$H56="Oklahoma State",+All!L56,0))</f>
        <v>0</v>
      </c>
      <c r="M75" s="93">
        <f>IF(+All!$F56="Oklahoma State",+All!M56,IF(+All!$H56="Oklahoma State",+All!M56,0))</f>
        <v>0</v>
      </c>
      <c r="N75" s="706" t="str">
        <f>IF(+All!$F56="Oklahoma State",+All!N56,IF(+All!$H56="Oklahoma State",+All!N56,0))</f>
        <v>Oklahoma State</v>
      </c>
      <c r="O75" s="708">
        <f>IF(+All!$F56="Oklahoma State",+All!O56,IF(+All!$H56="Oklahoma State",+All!O56,0))</f>
        <v>23</v>
      </c>
      <c r="P75" s="708" t="str">
        <f>IF(+All!$F56="Oklahoma State",+All!P56,IF(+All!$H56="Oklahoma State",+All!P56,0))</f>
        <v>1AA Missouri State</v>
      </c>
      <c r="Q75" s="707">
        <f>IF(+All!$F56="Oklahoma State",+All!Q56,IF(+All!$H56="Oklahoma State",+All!Q56,0))</f>
        <v>16</v>
      </c>
      <c r="R75" s="706">
        <f>IF(+All!$F56="Oklahoma State",+All!R56,IF(+All!$H56="Oklahoma State",+All!R56,0))</f>
        <v>0</v>
      </c>
      <c r="S75" s="708">
        <f>IF(+All!$F56="Oklahoma State",+All!S56,IF(+All!$H56="Oklahoma State",+All!S56,0))</f>
        <v>0</v>
      </c>
      <c r="T75" s="706">
        <f>IF(+All!$F56="Oklahoma State",+All!T56,IF(+All!$H56="Oklahoma State",+All!T56,0))</f>
        <v>0</v>
      </c>
      <c r="U75" s="707">
        <f>IF(+All!$F56="Oklahoma State",+All!U56,IF(+All!$H56="Oklahoma State",+All!U56,0))</f>
        <v>0</v>
      </c>
      <c r="V75" s="106"/>
    </row>
    <row r="76" spans="1:22" s="31" customFormat="1" ht="15.75" customHeight="1" x14ac:dyDescent="0.8">
      <c r="A76" s="70">
        <f>IF(+All!$F128="Oklahoma State",+All!A128,IF(+All!$H128="Oklahoma State",+All!A128,0))</f>
        <v>2</v>
      </c>
      <c r="B76" s="480" t="str">
        <f>IF(+All!$F128="Oklahoma State",+All!B128,IF(+All!$H128="Oklahoma State",+All!B128,0))</f>
        <v>Sat</v>
      </c>
      <c r="C76" s="104">
        <f>IF(+All!$F128="Oklahoma State",+All!C128,IF(+All!$H128="Oklahoma State",+All!C128,0))</f>
        <v>44450</v>
      </c>
      <c r="D76" s="105">
        <f>IF(+All!$F128="Oklahoma State",+All!D128,IF(+All!$H128="Oklahoma State",+All!D128,0))</f>
        <v>0.5</v>
      </c>
      <c r="E76" s="707" t="str">
        <f>IF(+All!$F128="Oklahoma State",+All!E128,IF(+All!$H128="Oklahoma State",+All!E128,0))</f>
        <v>FS1</v>
      </c>
      <c r="F76" s="706" t="str">
        <f>IF(+All!$F128="Oklahoma State",+All!F128,IF(+All!$H128="Oklahoma State",+All!F128,0))</f>
        <v>Tulsa</v>
      </c>
      <c r="G76" s="707" t="str">
        <f>IF(+All!$F128="Oklahoma State",+All!G128,IF(+All!$H128="Oklahoma State",+All!G128,0))</f>
        <v>AAC</v>
      </c>
      <c r="H76" s="708" t="str">
        <f>IF(+All!$F128="Oklahoma State",+All!H128,IF(+All!$H128="Oklahoma State",+All!H128,0))</f>
        <v>Oklahoma State</v>
      </c>
      <c r="I76" s="707" t="str">
        <f>IF(+All!$F128="Oklahoma State",+All!I128,IF(+All!$H128="Oklahoma State",+All!I128,0))</f>
        <v>B12</v>
      </c>
      <c r="J76" s="706" t="str">
        <f>IF(+All!$F128="Oklahoma State",+All!J128,IF(+All!$H128="Oklahoma State",+All!J128,0))</f>
        <v>Oklahoma State</v>
      </c>
      <c r="K76" s="707" t="str">
        <f>IF(+All!$F128="Oklahoma State",+All!K128,IF(+All!$H128="Oklahoma State",+All!K128,0))</f>
        <v>Tulsa</v>
      </c>
      <c r="L76" s="92">
        <f>IF(+All!$F128="Oklahoma State",+All!L128,IF(+All!$H128="Oklahoma State",+All!L128,0))</f>
        <v>12.5</v>
      </c>
      <c r="M76" s="93">
        <f>IF(+All!$F128="Oklahoma State",+All!M128,IF(+All!$H128="Oklahoma State",+All!M128,0))</f>
        <v>51.5</v>
      </c>
      <c r="N76" s="706" t="str">
        <f>IF(+All!$F128="Oklahoma State",+All!N128,IF(+All!$H128="Oklahoma State",+All!N128,0))</f>
        <v>Oklahoma State</v>
      </c>
      <c r="O76" s="708">
        <f>IF(+All!$F128="Oklahoma State",+All!O128,IF(+All!$H128="Oklahoma State",+All!O128,0))</f>
        <v>28</v>
      </c>
      <c r="P76" s="708" t="str">
        <f>IF(+All!$F128="Oklahoma State",+All!P128,IF(+All!$H128="Oklahoma State",+All!P128,0))</f>
        <v>Tulsa</v>
      </c>
      <c r="Q76" s="707">
        <f>IF(+All!$F128="Oklahoma State",+All!Q128,IF(+All!$H128="Oklahoma State",+All!Q128,0))</f>
        <v>23</v>
      </c>
      <c r="R76" s="706" t="str">
        <f>IF(+All!$F128="Oklahoma State",+All!R128,IF(+All!$H128="Oklahoma State",+All!R128,0))</f>
        <v>Tulsa</v>
      </c>
      <c r="S76" s="708" t="str">
        <f>IF(+All!$F128="Oklahoma State",+All!S128,IF(+All!$H128="Oklahoma State",+All!S128,0))</f>
        <v>Oklahoma State</v>
      </c>
      <c r="T76" s="706" t="str">
        <f>IF(+All!$F128="Oklahoma State",+All!T128,IF(+All!$H128="Oklahoma State",+All!T128,0))</f>
        <v>Oklahoma State</v>
      </c>
      <c r="U76" s="707" t="str">
        <f>IF(+All!$F128="Oklahoma State",+All!U128,IF(+All!$H128="Oklahoma State",+All!U128,0))</f>
        <v>L</v>
      </c>
      <c r="V76" s="106"/>
    </row>
    <row r="77" spans="1:22" s="31" customFormat="1" ht="15.75" customHeight="1" x14ac:dyDescent="0.8">
      <c r="A77" s="70">
        <f>IF(+All!$F222="Oklahoma State",+All!A222,IF(+All!$H222="Oklahoma State",+All!A222,0))</f>
        <v>3</v>
      </c>
      <c r="B77" s="480" t="str">
        <f>IF(+All!$F222="Oklahoma State",+All!B222,IF(+All!$H222="Oklahoma State",+All!B222,0))</f>
        <v>Sat</v>
      </c>
      <c r="C77" s="104">
        <f>IF(+All!$F222="Oklahoma State",+All!C222,IF(+All!$H222="Oklahoma State",+All!C222,0))</f>
        <v>44457</v>
      </c>
      <c r="D77" s="105">
        <f>IF(+All!$F222="Oklahoma State",+All!D222,IF(+All!$H222="Oklahoma State",+All!D222,0))</f>
        <v>0.875</v>
      </c>
      <c r="E77" s="707" t="str">
        <f>IF(+All!$F222="Oklahoma State",+All!E222,IF(+All!$H222="Oklahoma State",+All!E222,0))</f>
        <v>FS1</v>
      </c>
      <c r="F77" s="706" t="str">
        <f>IF(+All!$F222="Oklahoma State",+All!F222,IF(+All!$H222="Oklahoma State",+All!F222,0))</f>
        <v>Oklahoma State</v>
      </c>
      <c r="G77" s="707" t="str">
        <f>IF(+All!$F222="Oklahoma State",+All!G222,IF(+All!$H222="Oklahoma State",+All!G222,0))</f>
        <v>B12</v>
      </c>
      <c r="H77" s="708" t="str">
        <f>IF(+All!$F222="Oklahoma State",+All!H222,IF(+All!$H222="Oklahoma State",+All!H222,0))</f>
        <v>Boise State</v>
      </c>
      <c r="I77" s="707" t="str">
        <f>IF(+All!$F222="Oklahoma State",+All!I222,IF(+All!$H222="Oklahoma State",+All!I222,0))</f>
        <v>MWC</v>
      </c>
      <c r="J77" s="706" t="str">
        <f>IF(+All!$F222="Oklahoma State",+All!J222,IF(+All!$H222="Oklahoma State",+All!J222,0))</f>
        <v>Boise State</v>
      </c>
      <c r="K77" s="707" t="str">
        <f>IF(+All!$F222="Oklahoma State",+All!K222,IF(+All!$H222="Oklahoma State",+All!K222,0))</f>
        <v>Oklahoma State</v>
      </c>
      <c r="L77" s="92">
        <f>IF(+All!$F222="Oklahoma State",+All!L222,IF(+All!$H222="Oklahoma State",+All!L222,0))</f>
        <v>3.5</v>
      </c>
      <c r="M77" s="93">
        <f>IF(+All!$F222="Oklahoma State",+All!M222,IF(+All!$H222="Oklahoma State",+All!M222,0))</f>
        <v>57</v>
      </c>
      <c r="N77" s="706" t="str">
        <f>IF(+All!$F222="Oklahoma State",+All!N222,IF(+All!$H222="Oklahoma State",+All!N222,0))</f>
        <v>Oklahoma State</v>
      </c>
      <c r="O77" s="708">
        <f>IF(+All!$F222="Oklahoma State",+All!O222,IF(+All!$H222="Oklahoma State",+All!O222,0))</f>
        <v>21</v>
      </c>
      <c r="P77" s="708" t="str">
        <f>IF(+All!$F222="Oklahoma State",+All!P222,IF(+All!$H222="Oklahoma State",+All!P222,0))</f>
        <v>Boise State</v>
      </c>
      <c r="Q77" s="707">
        <f>IF(+All!$F222="Oklahoma State",+All!Q222,IF(+All!$H222="Oklahoma State",+All!Q222,0))</f>
        <v>20</v>
      </c>
      <c r="R77" s="706" t="str">
        <f>IF(+All!$F222="Oklahoma State",+All!R222,IF(+All!$H222="Oklahoma State",+All!R222,0))</f>
        <v>Oklahoma State</v>
      </c>
      <c r="S77" s="708" t="str">
        <f>IF(+All!$F222="Oklahoma State",+All!S222,IF(+All!$H222="Oklahoma State",+All!S222,0))</f>
        <v>Boise State</v>
      </c>
      <c r="T77" s="706" t="str">
        <f>IF(+All!$F222="Oklahoma State",+All!T222,IF(+All!$H222="Oklahoma State",+All!T222,0))</f>
        <v>Boise State</v>
      </c>
      <c r="U77" s="707" t="str">
        <f>IF(+All!$F222="Oklahoma State",+All!U222,IF(+All!$H222="Oklahoma State",+All!U222,0))</f>
        <v>L</v>
      </c>
      <c r="V77" s="106"/>
    </row>
    <row r="78" spans="1:22" s="31" customFormat="1" ht="15.75" customHeight="1" x14ac:dyDescent="0.8">
      <c r="A78" s="70">
        <f>IF(+All!$F286="Oklahoma State",+All!A286,IF(+All!$H286="Oklahoma State",+All!A286,0))</f>
        <v>4</v>
      </c>
      <c r="B78" s="480" t="str">
        <f>IF(+All!$F286="Oklahoma State",+All!B286,IF(+All!$H286="Oklahoma State",+All!B286,0))</f>
        <v>Sat</v>
      </c>
      <c r="C78" s="104">
        <f>IF(+All!$F286="Oklahoma State",+All!C286,IF(+All!$H286="Oklahoma State",+All!C286,0))</f>
        <v>44464</v>
      </c>
      <c r="D78" s="105">
        <f>IF(+All!$F286="Oklahoma State",+All!D286,IF(+All!$H286="Oklahoma State",+All!D286,0))</f>
        <v>0.79166666666666663</v>
      </c>
      <c r="E78" s="707">
        <f>IF(+All!$F286="Oklahoma State",+All!E286,IF(+All!$H286="Oklahoma State",+All!E286,0))</f>
        <v>0</v>
      </c>
      <c r="F78" s="706" t="str">
        <f>IF(+All!$F286="Oklahoma State",+All!F286,IF(+All!$H286="Oklahoma State",+All!F286,0))</f>
        <v>Kansas State</v>
      </c>
      <c r="G78" s="707" t="str">
        <f>IF(+All!$F286="Oklahoma State",+All!G286,IF(+All!$H286="Oklahoma State",+All!G286,0))</f>
        <v>B12</v>
      </c>
      <c r="H78" s="708" t="str">
        <f>IF(+All!$F286="Oklahoma State",+All!H286,IF(+All!$H286="Oklahoma State",+All!H286,0))</f>
        <v>Oklahoma State</v>
      </c>
      <c r="I78" s="707" t="str">
        <f>IF(+All!$F286="Oklahoma State",+All!I286,IF(+All!$H286="Oklahoma State",+All!I286,0))</f>
        <v>B12</v>
      </c>
      <c r="J78" s="706" t="str">
        <f>IF(+All!$F286="Oklahoma State",+All!J286,IF(+All!$H286="Oklahoma State",+All!J286,0))</f>
        <v>Oklahoma State</v>
      </c>
      <c r="K78" s="707" t="str">
        <f>IF(+All!$F286="Oklahoma State",+All!K286,IF(+All!$H286="Oklahoma State",+All!K286,0))</f>
        <v>Kansas State</v>
      </c>
      <c r="L78" s="92">
        <f>IF(+All!$F286="Oklahoma State",+All!L286,IF(+All!$H286="Oklahoma State",+All!L286,0))</f>
        <v>6</v>
      </c>
      <c r="M78" s="93">
        <f>IF(+All!$F286="Oklahoma State",+All!M286,IF(+All!$H286="Oklahoma State",+All!M286,0))</f>
        <v>46</v>
      </c>
      <c r="N78" s="706" t="str">
        <f>IF(+All!$F286="Oklahoma State",+All!N286,IF(+All!$H286="Oklahoma State",+All!N286,0))</f>
        <v>Oklahoma State</v>
      </c>
      <c r="O78" s="708">
        <f>IF(+All!$F286="Oklahoma State",+All!O286,IF(+All!$H286="Oklahoma State",+All!O286,0))</f>
        <v>31</v>
      </c>
      <c r="P78" s="708" t="str">
        <f>IF(+All!$F286="Oklahoma State",+All!P286,IF(+All!$H286="Oklahoma State",+All!P286,0))</f>
        <v>Kansas State</v>
      </c>
      <c r="Q78" s="707">
        <f>IF(+All!$F286="Oklahoma State",+All!Q286,IF(+All!$H286="Oklahoma State",+All!Q286,0))</f>
        <v>20</v>
      </c>
      <c r="R78" s="706" t="str">
        <f>IF(+All!$F286="Oklahoma State",+All!R286,IF(+All!$H286="Oklahoma State",+All!R286,0))</f>
        <v>Oklahoma State</v>
      </c>
      <c r="S78" s="708" t="str">
        <f>IF(+All!$F286="Oklahoma State",+All!S286,IF(+All!$H286="Oklahoma State",+All!S286,0))</f>
        <v>Kansas State</v>
      </c>
      <c r="T78" s="706" t="str">
        <f>IF(+All!$F286="Oklahoma State",+All!T286,IF(+All!$H286="Oklahoma State",+All!T286,0))</f>
        <v>Kansas State</v>
      </c>
      <c r="U78" s="707" t="str">
        <f>IF(+All!$F286="Oklahoma State",+All!U286,IF(+All!$H286="Oklahoma State",+All!U286,0))</f>
        <v>L</v>
      </c>
      <c r="V78" s="106"/>
    </row>
    <row r="79" spans="1:22" s="31" customFormat="1" ht="15.75" customHeight="1" x14ac:dyDescent="0.8">
      <c r="A79" s="70">
        <f>IF(+All!$F351="Oklahoma State",+All!A351,IF(+All!$H351="Oklahoma State",+All!A351,0))</f>
        <v>5</v>
      </c>
      <c r="B79" s="480" t="str">
        <f>IF(+All!$F351="Oklahoma State",+All!B351,IF(+All!$H351="Oklahoma State",+All!B351,0))</f>
        <v>Sat</v>
      </c>
      <c r="C79" s="104">
        <f>IF(+All!$F351="Oklahoma State",+All!C351,IF(+All!$H351="Oklahoma State",+All!C351,0))</f>
        <v>44471</v>
      </c>
      <c r="D79" s="105">
        <f>IF(+All!$F351="Oklahoma State",+All!D351,IF(+All!$H351="Oklahoma State",+All!D351,0))</f>
        <v>0.79166666666666663</v>
      </c>
      <c r="E79" s="707" t="str">
        <f>IF(+All!$F351="Oklahoma State",+All!E351,IF(+All!$H351="Oklahoma State",+All!E351,0))</f>
        <v>ESPN2</v>
      </c>
      <c r="F79" s="706" t="str">
        <f>IF(+All!$F351="Oklahoma State",+All!F351,IF(+All!$H351="Oklahoma State",+All!F351,0))</f>
        <v>Baylor</v>
      </c>
      <c r="G79" s="707" t="str">
        <f>IF(+All!$F351="Oklahoma State",+All!G351,IF(+All!$H351="Oklahoma State",+All!G351,0))</f>
        <v>B12</v>
      </c>
      <c r="H79" s="708" t="str">
        <f>IF(+All!$F351="Oklahoma State",+All!H351,IF(+All!$H351="Oklahoma State",+All!H351,0))</f>
        <v>Oklahoma State</v>
      </c>
      <c r="I79" s="707" t="str">
        <f>IF(+All!$F351="Oklahoma State",+All!I351,IF(+All!$H351="Oklahoma State",+All!I351,0))</f>
        <v>B12</v>
      </c>
      <c r="J79" s="706" t="str">
        <f>IF(+All!$F351="Oklahoma State",+All!J351,IF(+All!$H351="Oklahoma State",+All!J351,0))</f>
        <v>Oklahoma State</v>
      </c>
      <c r="K79" s="707" t="str">
        <f>IF(+All!$F351="Oklahoma State",+All!K351,IF(+All!$H351="Oklahoma State",+All!K351,0))</f>
        <v>Baylor</v>
      </c>
      <c r="L79" s="92">
        <f>IF(+All!$F351="Oklahoma State",+All!L351,IF(+All!$H351="Oklahoma State",+All!L351,0))</f>
        <v>3.5</v>
      </c>
      <c r="M79" s="93">
        <f>IF(+All!$F351="Oklahoma State",+All!M351,IF(+All!$H351="Oklahoma State",+All!M351,0))</f>
        <v>47.5</v>
      </c>
      <c r="N79" s="706" t="str">
        <f>IF(+All!$F351="Oklahoma State",+All!N351,IF(+All!$H351="Oklahoma State",+All!N351,0))</f>
        <v>Oklahoma State</v>
      </c>
      <c r="O79" s="708">
        <f>IF(+All!$F351="Oklahoma State",+All!O351,IF(+All!$H351="Oklahoma State",+All!O351,0))</f>
        <v>24</v>
      </c>
      <c r="P79" s="708" t="str">
        <f>IF(+All!$F351="Oklahoma State",+All!P351,IF(+All!$H351="Oklahoma State",+All!P351,0))</f>
        <v>Baylor</v>
      </c>
      <c r="Q79" s="707">
        <f>IF(+All!$F351="Oklahoma State",+All!Q351,IF(+All!$H351="Oklahoma State",+All!Q351,0))</f>
        <v>14</v>
      </c>
      <c r="R79" s="706" t="str">
        <f>IF(+All!$F351="Oklahoma State",+All!R351,IF(+All!$H351="Oklahoma State",+All!R351,0))</f>
        <v>Oklahoma State</v>
      </c>
      <c r="S79" s="708" t="str">
        <f>IF(+All!$F351="Oklahoma State",+All!S351,IF(+All!$H351="Oklahoma State",+All!S351,0))</f>
        <v>Baylor</v>
      </c>
      <c r="T79" s="706" t="str">
        <f>IF(+All!$F351="Oklahoma State",+All!T351,IF(+All!$H351="Oklahoma State",+All!T351,0))</f>
        <v>Oklahoma State</v>
      </c>
      <c r="U79" s="707" t="str">
        <f>IF(+All!$F351="Oklahoma State",+All!U351,IF(+All!$H351="Oklahoma State",+All!U351,0))</f>
        <v>W</v>
      </c>
      <c r="V79" s="106"/>
    </row>
    <row r="80" spans="1:22" x14ac:dyDescent="0.8">
      <c r="A80" s="70">
        <f>IF(+All!$F466="Oklahoma State",+All!A466,IF(+All!$H466="Oklahoma State",+All!A466,0))</f>
        <v>6</v>
      </c>
      <c r="B80" s="480" t="str">
        <f>IF(+All!$F466="Oklahoma State",+All!B466,IF(+All!$H466="Oklahoma State",+All!B466,0))</f>
        <v>Sat</v>
      </c>
      <c r="C80" s="104">
        <f>IF(+All!$F466="Oklahoma State",+All!C466,IF(+All!$H466="Oklahoma State",+All!C466,0))</f>
        <v>44478</v>
      </c>
      <c r="D80" s="105">
        <f>IF(+All!$F466="Oklahoma State",+All!D466,IF(+All!$H466="Oklahoma State",+All!D466,0))</f>
        <v>0</v>
      </c>
      <c r="E80" s="707">
        <f>IF(+All!$F466="Oklahoma State",+All!E466,IF(+All!$H466="Oklahoma State",+All!E466,0))</f>
        <v>0</v>
      </c>
      <c r="F80" s="706" t="str">
        <f>IF(+All!$F466="Oklahoma State",+All!F466,IF(+All!$H466="Oklahoma State",+All!F466,0))</f>
        <v>Oklahoma State</v>
      </c>
      <c r="G80" s="707" t="str">
        <f>IF(+All!$F466="Oklahoma State",+All!G466,IF(+All!$H466="Oklahoma State",+All!G466,0))</f>
        <v>B12</v>
      </c>
      <c r="H80" s="708" t="str">
        <f>IF(+All!$F466="Oklahoma State",+All!H466,IF(+All!$H466="Oklahoma State",+All!H466,0))</f>
        <v>Open</v>
      </c>
      <c r="I80" s="707" t="str">
        <f>IF(+All!$F466="Oklahoma State",+All!I466,IF(+All!$H466="Oklahoma State",+All!I466,0))</f>
        <v>ZZZ</v>
      </c>
      <c r="J80" s="706">
        <f>IF(+All!$F466="Oklahoma State",+All!J466,IF(+All!$H466="Oklahoma State",+All!J466,0))</f>
        <v>0</v>
      </c>
      <c r="K80" s="707" t="str">
        <f>IF(+All!$F466="Oklahoma State",+All!K466,IF(+All!$H466="Oklahoma State",+All!K466,0))</f>
        <v>Oklahoma State</v>
      </c>
      <c r="L80" s="92">
        <f>IF(+All!$F466="Oklahoma State",+All!L466,IF(+All!$H466="Oklahoma State",+All!L466,0))</f>
        <v>0</v>
      </c>
      <c r="M80" s="93">
        <f>IF(+All!$F466="Oklahoma State",+All!M466,IF(+All!$H466="Oklahoma State",+All!M466,0))</f>
        <v>0</v>
      </c>
      <c r="N80" s="706">
        <f>IF(+All!$F466="Oklahoma State",+All!N466,IF(+All!$H466="Oklahoma State",+All!N466,0))</f>
        <v>0</v>
      </c>
      <c r="O80" s="708">
        <f>IF(+All!$F466="Oklahoma State",+All!O466,IF(+All!$H466="Oklahoma State",+All!O466,0))</f>
        <v>0</v>
      </c>
      <c r="P80" s="708">
        <f>IF(+All!$F466="Oklahoma State",+All!P466,IF(+All!$H466="Oklahoma State",+All!P466,0))</f>
        <v>0</v>
      </c>
      <c r="Q80" s="707">
        <f>IF(+All!$F466="Oklahoma State",+All!Q466,IF(+All!$H466="Oklahoma State",+All!Q466,0))</f>
        <v>0</v>
      </c>
      <c r="R80" s="706">
        <f>IF(+All!$F466="Oklahoma State",+All!R466,IF(+All!$H466="Oklahoma State",+All!R466,0))</f>
        <v>0</v>
      </c>
      <c r="S80" s="708">
        <f>IF(+All!$F466="Oklahoma State",+All!S466,IF(+All!$H466="Oklahoma State",+All!S466,0))</f>
        <v>0</v>
      </c>
      <c r="T80" s="706">
        <f>IF(+All!$F466="Oklahoma State",+All!T466,IF(+All!$H466="Oklahoma State",+All!T466,0))</f>
        <v>0</v>
      </c>
      <c r="U80" s="707">
        <f>IF(+All!$F466="Oklahoma State",+All!U466,IF(+All!$H466="Oklahoma State",+All!U466,0))</f>
        <v>0</v>
      </c>
    </row>
    <row r="81" spans="1:22" s="31" customFormat="1" ht="15.75" customHeight="1" x14ac:dyDescent="0.8">
      <c r="A81" s="70">
        <f>IF(+All!$F498="Oklahoma State",+All!A498,IF(+All!$H498="Oklahoma State",+All!A498,0))</f>
        <v>7</v>
      </c>
      <c r="B81" s="480" t="str">
        <f>IF(+All!$F498="Oklahoma State",+All!B498,IF(+All!$H498="Oklahoma State",+All!B498,0))</f>
        <v>Sat</v>
      </c>
      <c r="C81" s="104">
        <f>IF(+All!$F498="Oklahoma State",+All!C498,IF(+All!$H498="Oklahoma State",+All!C498,0))</f>
        <v>44485</v>
      </c>
      <c r="D81" s="105">
        <f>IF(+All!$F498="Oklahoma State",+All!D498,IF(+All!$H498="Oklahoma State",+All!D498,0))</f>
        <v>0.5</v>
      </c>
      <c r="E81" s="707" t="str">
        <f>IF(+All!$F498="Oklahoma State",+All!E498,IF(+All!$H498="Oklahoma State",+All!E498,0))</f>
        <v>Fox</v>
      </c>
      <c r="F81" s="706" t="str">
        <f>IF(+All!$F498="Oklahoma State",+All!F498,IF(+All!$H498="Oklahoma State",+All!F498,0))</f>
        <v>Oklahoma State</v>
      </c>
      <c r="G81" s="707" t="str">
        <f>IF(+All!$F498="Oklahoma State",+All!G498,IF(+All!$H498="Oklahoma State",+All!G498,0))</f>
        <v>B12</v>
      </c>
      <c r="H81" s="708" t="str">
        <f>IF(+All!$F498="Oklahoma State",+All!H498,IF(+All!$H498="Oklahoma State",+All!H498,0))</f>
        <v>Texas</v>
      </c>
      <c r="I81" s="707" t="str">
        <f>IF(+All!$F498="Oklahoma State",+All!I498,IF(+All!$H498="Oklahoma State",+All!I498,0))</f>
        <v>B12</v>
      </c>
      <c r="J81" s="706" t="str">
        <f>IF(+All!$F498="Oklahoma State",+All!J498,IF(+All!$H498="Oklahoma State",+All!J498,0))</f>
        <v>Texas</v>
      </c>
      <c r="K81" s="707" t="str">
        <f>IF(+All!$F498="Oklahoma State",+All!K498,IF(+All!$H498="Oklahoma State",+All!K498,0))</f>
        <v>Oklahoma State</v>
      </c>
      <c r="L81" s="92">
        <f>IF(+All!$F498="Oklahoma State",+All!L498,IF(+All!$H498="Oklahoma State",+All!L498,0))</f>
        <v>4.5</v>
      </c>
      <c r="M81" s="93">
        <f>IF(+All!$F498="Oklahoma State",+All!M498,IF(+All!$H498="Oklahoma State",+All!M498,0))</f>
        <v>60</v>
      </c>
      <c r="N81" s="706" t="str">
        <f>IF(+All!$F498="Oklahoma State",+All!N498,IF(+All!$H498="Oklahoma State",+All!N498,0))</f>
        <v>Oklahoma State</v>
      </c>
      <c r="O81" s="708">
        <f>IF(+All!$F498="Oklahoma State",+All!O498,IF(+All!$H498="Oklahoma State",+All!O498,0))</f>
        <v>32</v>
      </c>
      <c r="P81" s="708" t="str">
        <f>IF(+All!$F498="Oklahoma State",+All!P498,IF(+All!$H498="Oklahoma State",+All!P498,0))</f>
        <v>Texas</v>
      </c>
      <c r="Q81" s="707">
        <f>IF(+All!$F498="Oklahoma State",+All!Q498,IF(+All!$H498="Oklahoma State",+All!Q498,0))</f>
        <v>24</v>
      </c>
      <c r="R81" s="706" t="str">
        <f>IF(+All!$F498="Oklahoma State",+All!R498,IF(+All!$H498="Oklahoma State",+All!R498,0))</f>
        <v>Oklahoma State</v>
      </c>
      <c r="S81" s="708" t="str">
        <f>IF(+All!$F498="Oklahoma State",+All!S498,IF(+All!$H498="Oklahoma State",+All!S498,0))</f>
        <v>Texas</v>
      </c>
      <c r="T81" s="706" t="str">
        <f>IF(+All!$F498="Oklahoma State",+All!T498,IF(+All!$H498="Oklahoma State",+All!T498,0))</f>
        <v>Oklahoma State</v>
      </c>
      <c r="U81" s="707" t="str">
        <f>IF(+All!$F498="Oklahoma State",+All!U498,IF(+All!$H498="Oklahoma State",+All!U498,0))</f>
        <v>W</v>
      </c>
      <c r="V81" s="106"/>
    </row>
    <row r="82" spans="1:22" s="31" customFormat="1" ht="15.75" customHeight="1" x14ac:dyDescent="0.8">
      <c r="A82" s="70">
        <f>IF(+All!$F578="Oklahoma State",+All!A578,IF(+All!$H578="Oklahoma State",+All!A578,0))</f>
        <v>8</v>
      </c>
      <c r="B82" s="480" t="str">
        <f>IF(+All!$F578="Oklahoma State",+All!B578,IF(+All!$H578="Oklahoma State",+All!B578,0))</f>
        <v>Sat</v>
      </c>
      <c r="C82" s="104">
        <f>IF(+All!$F578="Oklahoma State",+All!C578,IF(+All!$H578="Oklahoma State",+All!C578,0))</f>
        <v>44492</v>
      </c>
      <c r="D82" s="105">
        <f>IF(+All!$F578="Oklahoma State",+All!D578,IF(+All!$H578="Oklahoma State",+All!D578,0))</f>
        <v>0.64583333333333337</v>
      </c>
      <c r="E82" s="707" t="str">
        <f>IF(+All!$F578="Oklahoma State",+All!E578,IF(+All!$H578="Oklahoma State",+All!E578,0))</f>
        <v>Fox</v>
      </c>
      <c r="F82" s="706" t="str">
        <f>IF(+All!$F578="Oklahoma State",+All!F578,IF(+All!$H578="Oklahoma State",+All!F578,0))</f>
        <v>Oklahoma State</v>
      </c>
      <c r="G82" s="707" t="str">
        <f>IF(+All!$F578="Oklahoma State",+All!G578,IF(+All!$H578="Oklahoma State",+All!G578,0))</f>
        <v>B12</v>
      </c>
      <c r="H82" s="708" t="str">
        <f>IF(+All!$F578="Oklahoma State",+All!H578,IF(+All!$H578="Oklahoma State",+All!H578,0))</f>
        <v>Iowa State</v>
      </c>
      <c r="I82" s="707" t="str">
        <f>IF(+All!$F578="Oklahoma State",+All!I578,IF(+All!$H578="Oklahoma State",+All!I578,0))</f>
        <v>B12</v>
      </c>
      <c r="J82" s="706" t="str">
        <f>IF(+All!$F578="Oklahoma State",+All!J578,IF(+All!$H578="Oklahoma State",+All!J578,0))</f>
        <v>Iowa State</v>
      </c>
      <c r="K82" s="707" t="str">
        <f>IF(+All!$F578="Oklahoma State",+All!K578,IF(+All!$H578="Oklahoma State",+All!K578,0))</f>
        <v>Oklahoma State</v>
      </c>
      <c r="L82" s="92">
        <f>IF(+All!$F578="Oklahoma State",+All!L578,IF(+All!$H578="Oklahoma State",+All!L578,0))</f>
        <v>7</v>
      </c>
      <c r="M82" s="93">
        <f>IF(+All!$F578="Oklahoma State",+All!M578,IF(+All!$H578="Oklahoma State",+All!M578,0))</f>
        <v>47</v>
      </c>
      <c r="N82" s="706" t="str">
        <f>IF(+All!$F578="Oklahoma State",+All!N578,IF(+All!$H578="Oklahoma State",+All!N578,0))</f>
        <v>Iowa State</v>
      </c>
      <c r="O82" s="708">
        <f>IF(+All!$F578="Oklahoma State",+All!O578,IF(+All!$H578="Oklahoma State",+All!O578,0))</f>
        <v>24</v>
      </c>
      <c r="P82" s="708" t="str">
        <f>IF(+All!$F578="Oklahoma State",+All!P578,IF(+All!$H578="Oklahoma State",+All!P578,0))</f>
        <v>Oklahoma State</v>
      </c>
      <c r="Q82" s="707">
        <f>IF(+All!$F578="Oklahoma State",+All!Q578,IF(+All!$H578="Oklahoma State",+All!Q578,0))</f>
        <v>21</v>
      </c>
      <c r="R82" s="706" t="str">
        <f>IF(+All!$F578="Oklahoma State",+All!R578,IF(+All!$H578="Oklahoma State",+All!R578,0))</f>
        <v>Oklahoma State</v>
      </c>
      <c r="S82" s="708" t="str">
        <f>IF(+All!$F578="Oklahoma State",+All!S578,IF(+All!$H578="Oklahoma State",+All!S578,0))</f>
        <v>Iowa State</v>
      </c>
      <c r="T82" s="706" t="str">
        <f>IF(+All!$F578="Oklahoma State",+All!T578,IF(+All!$H578="Oklahoma State",+All!T578,0))</f>
        <v>Oklahoma State</v>
      </c>
      <c r="U82" s="707" t="str">
        <f>IF(+All!$F578="Oklahoma State",+All!U578,IF(+All!$H578="Oklahoma State",+All!U578,0))</f>
        <v>W</v>
      </c>
      <c r="V82" s="106"/>
    </row>
    <row r="83" spans="1:22" s="31" customFormat="1" ht="15.75" customHeight="1" x14ac:dyDescent="0.8">
      <c r="A83" s="70">
        <f>IF(+All!$F655="Oklahoma State",+All!A655,IF(+All!$H655="Oklahoma State",+All!A655,0))</f>
        <v>9</v>
      </c>
      <c r="B83" s="480" t="str">
        <f>IF(+All!$F655="Oklahoma State",+All!B655,IF(+All!$H655="Oklahoma State",+All!B655,0))</f>
        <v>Sat</v>
      </c>
      <c r="C83" s="104">
        <f>IF(+All!$F655="Oklahoma State",+All!C655,IF(+All!$H655="Oklahoma State",+All!C655,0))</f>
        <v>44499</v>
      </c>
      <c r="D83" s="105">
        <f>IF(+All!$F655="Oklahoma State",+All!D655,IF(+All!$H655="Oklahoma State",+All!D655,0))</f>
        <v>0.79166666666666663</v>
      </c>
      <c r="E83" s="707" t="str">
        <f>IF(+All!$F655="Oklahoma State",+All!E655,IF(+All!$H655="Oklahoma State",+All!E655,0))</f>
        <v>FS1</v>
      </c>
      <c r="F83" s="706" t="str">
        <f>IF(+All!$F655="Oklahoma State",+All!F655,IF(+All!$H655="Oklahoma State",+All!F655,0))</f>
        <v>Kansas</v>
      </c>
      <c r="G83" s="707" t="str">
        <f>IF(+All!$F655="Oklahoma State",+All!G655,IF(+All!$H655="Oklahoma State",+All!G655,0))</f>
        <v>B12</v>
      </c>
      <c r="H83" s="708" t="str">
        <f>IF(+All!$F655="Oklahoma State",+All!H655,IF(+All!$H655="Oklahoma State",+All!H655,0))</f>
        <v>Oklahoma State</v>
      </c>
      <c r="I83" s="707" t="str">
        <f>IF(+All!$F655="Oklahoma State",+All!I655,IF(+All!$H655="Oklahoma State",+All!I655,0))</f>
        <v>B12</v>
      </c>
      <c r="J83" s="706" t="str">
        <f>IF(+All!$F655="Oklahoma State",+All!J655,IF(+All!$H655="Oklahoma State",+All!J655,0))</f>
        <v>Oklahoma State</v>
      </c>
      <c r="K83" s="707" t="str">
        <f>IF(+All!$F655="Oklahoma State",+All!K655,IF(+All!$H655="Oklahoma State",+All!K655,0))</f>
        <v>Kansas</v>
      </c>
      <c r="L83" s="92">
        <f>IF(+All!$F655="Oklahoma State",+All!L655,IF(+All!$H655="Oklahoma State",+All!L655,0))</f>
        <v>30.5</v>
      </c>
      <c r="M83" s="93">
        <f>IF(+All!$F655="Oklahoma State",+All!M655,IF(+All!$H655="Oklahoma State",+All!M655,0))</f>
        <v>54.5</v>
      </c>
      <c r="N83" s="706" t="str">
        <f>IF(+All!$F655="Oklahoma State",+All!N655,IF(+All!$H655="Oklahoma State",+All!N655,0))</f>
        <v>Oklahoma State</v>
      </c>
      <c r="O83" s="708">
        <f>IF(+All!$F655="Oklahoma State",+All!O655,IF(+All!$H655="Oklahoma State",+All!O655,0))</f>
        <v>55</v>
      </c>
      <c r="P83" s="708" t="str">
        <f>IF(+All!$F655="Oklahoma State",+All!P655,IF(+All!$H655="Oklahoma State",+All!P655,0))</f>
        <v>Kansas</v>
      </c>
      <c r="Q83" s="707">
        <f>IF(+All!$F655="Oklahoma State",+All!Q655,IF(+All!$H655="Oklahoma State",+All!Q655,0))</f>
        <v>3</v>
      </c>
      <c r="R83" s="706" t="str">
        <f>IF(+All!$F655="Oklahoma State",+All!R655,IF(+All!$H655="Oklahoma State",+All!R655,0))</f>
        <v>Oklahoma State</v>
      </c>
      <c r="S83" s="708" t="str">
        <f>IF(+All!$F655="Oklahoma State",+All!S655,IF(+All!$H655="Oklahoma State",+All!S655,0))</f>
        <v>Kansas</v>
      </c>
      <c r="T83" s="706" t="str">
        <f>IF(+All!$F655="Oklahoma State",+All!T655,IF(+All!$H655="Oklahoma State",+All!T655,0))</f>
        <v>Kansas</v>
      </c>
      <c r="U83" s="707" t="str">
        <f>IF(+All!$F655="Oklahoma State",+All!U655,IF(+All!$H655="Oklahoma State",+All!U655,0))</f>
        <v>L</v>
      </c>
      <c r="V83" s="106"/>
    </row>
    <row r="84" spans="1:22" s="31" customFormat="1" ht="15.75" customHeight="1" x14ac:dyDescent="0.8">
      <c r="A84" s="70">
        <f>IF(+All!$F736="Oklahoma State",+All!A736,IF(+All!$H736="Oklahoma State",+All!A736,0))</f>
        <v>10</v>
      </c>
      <c r="B84" s="480" t="str">
        <f>IF(+All!$F736="Oklahoma State",+All!B736,IF(+All!$H736="Oklahoma State",+All!B736,0))</f>
        <v>Sat</v>
      </c>
      <c r="C84" s="104">
        <f>IF(+All!$F736="Oklahoma State",+All!C736,IF(+All!$H736="Oklahoma State",+All!C736,0))</f>
        <v>44506</v>
      </c>
      <c r="D84" s="105">
        <f>IF(+All!$F736="Oklahoma State",+All!D736,IF(+All!$H736="Oklahoma State",+All!D736,0))</f>
        <v>0.64583333333333337</v>
      </c>
      <c r="E84" s="707" t="str">
        <f>IF(+All!$F736="Oklahoma State",+All!E736,IF(+All!$H736="Oklahoma State",+All!E736,0))</f>
        <v>ESPN</v>
      </c>
      <c r="F84" s="706" t="str">
        <f>IF(+All!$F736="Oklahoma State",+All!F736,IF(+All!$H736="Oklahoma State",+All!F736,0))</f>
        <v>Oklahoma State</v>
      </c>
      <c r="G84" s="707" t="str">
        <f>IF(+All!$F736="Oklahoma State",+All!G736,IF(+All!$H736="Oklahoma State",+All!G736,0))</f>
        <v>B12</v>
      </c>
      <c r="H84" s="708" t="str">
        <f>IF(+All!$F736="Oklahoma State",+All!H736,IF(+All!$H736="Oklahoma State",+All!H736,0))</f>
        <v>West Virginia</v>
      </c>
      <c r="I84" s="707" t="str">
        <f>IF(+All!$F736="Oklahoma State",+All!I736,IF(+All!$H736="Oklahoma State",+All!I736,0))</f>
        <v>B12</v>
      </c>
      <c r="J84" s="706" t="str">
        <f>IF(+All!$F736="Oklahoma State",+All!J736,IF(+All!$H736="Oklahoma State",+All!J736,0))</f>
        <v>Oklahoma State</v>
      </c>
      <c r="K84" s="707" t="str">
        <f>IF(+All!$F736="Oklahoma State",+All!K736,IF(+All!$H736="Oklahoma State",+All!K736,0))</f>
        <v>West Virginia</v>
      </c>
      <c r="L84" s="92">
        <f>IF(+All!$F736="Oklahoma State",+All!L736,IF(+All!$H736="Oklahoma State",+All!L736,0))</f>
        <v>3</v>
      </c>
      <c r="M84" s="93">
        <f>IF(+All!$F736="Oklahoma State",+All!M736,IF(+All!$H736="Oklahoma State",+All!M736,0))</f>
        <v>49</v>
      </c>
      <c r="N84" s="706" t="str">
        <f>IF(+All!$F736="Oklahoma State",+All!N736,IF(+All!$H736="Oklahoma State",+All!N736,0))</f>
        <v>Oklahoma State</v>
      </c>
      <c r="O84" s="708">
        <f>IF(+All!$F736="Oklahoma State",+All!O736,IF(+All!$H736="Oklahoma State",+All!O736,0))</f>
        <v>24</v>
      </c>
      <c r="P84" s="708" t="str">
        <f>IF(+All!$F736="Oklahoma State",+All!P736,IF(+All!$H736="Oklahoma State",+All!P736,0))</f>
        <v>West Virginia</v>
      </c>
      <c r="Q84" s="707">
        <f>IF(+All!$F736="Oklahoma State",+All!Q736,IF(+All!$H736="Oklahoma State",+All!Q736,0))</f>
        <v>3</v>
      </c>
      <c r="R84" s="706" t="str">
        <f>IF(+All!$F736="Oklahoma State",+All!R736,IF(+All!$H736="Oklahoma State",+All!R736,0))</f>
        <v>Oklahoma State</v>
      </c>
      <c r="S84" s="708" t="str">
        <f>IF(+All!$F736="Oklahoma State",+All!S736,IF(+All!$H736="Oklahoma State",+All!S736,0))</f>
        <v>West Virginia</v>
      </c>
      <c r="T84" s="706" t="str">
        <f>IF(+All!$F736="Oklahoma State",+All!T736,IF(+All!$H736="Oklahoma State",+All!T736,0))</f>
        <v>West Virginia</v>
      </c>
      <c r="U84" s="707" t="str">
        <f>IF(+All!$F736="Oklahoma State",+All!U736,IF(+All!$H736="Oklahoma State",+All!U736,0))</f>
        <v>L</v>
      </c>
      <c r="V84" s="106"/>
    </row>
    <row r="85" spans="1:22" s="31" customFormat="1" ht="15.75" customHeight="1" x14ac:dyDescent="0.8">
      <c r="A85" s="70">
        <f>IF(+All!$F808="Oklahoma State",+All!A808,IF(+All!$H808="Oklahoma State",+All!A808,0))</f>
        <v>11</v>
      </c>
      <c r="B85" s="480" t="str">
        <f>IF(+All!$F808="Oklahoma State",+All!B808,IF(+All!$H808="Oklahoma State",+All!B808,0))</f>
        <v>Sat</v>
      </c>
      <c r="C85" s="104">
        <f>IF(+All!$F808="Oklahoma State",+All!C808,IF(+All!$H808="Oklahoma State",+All!C808,0))</f>
        <v>44513</v>
      </c>
      <c r="D85" s="105">
        <f>IF(+All!$F808="Oklahoma State",+All!D808,IF(+All!$H808="Oklahoma State",+All!D808,0))</f>
        <v>0.83333333333333337</v>
      </c>
      <c r="E85" s="707">
        <f>IF(+All!$F808="Oklahoma State",+All!E808,IF(+All!$H808="Oklahoma State",+All!E808,0))</f>
        <v>0</v>
      </c>
      <c r="F85" s="706" t="str">
        <f>IF(+All!$F808="Oklahoma State",+All!F808,IF(+All!$H808="Oklahoma State",+All!F808,0))</f>
        <v>TCU</v>
      </c>
      <c r="G85" s="707" t="str">
        <f>IF(+All!$F808="Oklahoma State",+All!G808,IF(+All!$H808="Oklahoma State",+All!G808,0))</f>
        <v>B12</v>
      </c>
      <c r="H85" s="708" t="str">
        <f>IF(+All!$F808="Oklahoma State",+All!H808,IF(+All!$H808="Oklahoma State",+All!H808,0))</f>
        <v>Oklahoma State</v>
      </c>
      <c r="I85" s="707" t="str">
        <f>IF(+All!$F808="Oklahoma State",+All!I808,IF(+All!$H808="Oklahoma State",+All!I808,0))</f>
        <v>B12</v>
      </c>
      <c r="J85" s="706" t="str">
        <f>IF(+All!$F808="Oklahoma State",+All!J808,IF(+All!$H808="Oklahoma State",+All!J808,0))</f>
        <v>Oklahoma State</v>
      </c>
      <c r="K85" s="707" t="str">
        <f>IF(+All!$F808="Oklahoma State",+All!K808,IF(+All!$H808="Oklahoma State",+All!K808,0))</f>
        <v>TCU</v>
      </c>
      <c r="L85" s="92">
        <f>IF(+All!$F808="Oklahoma State",+All!L808,IF(+All!$H808="Oklahoma State",+All!L808,0))</f>
        <v>13.5</v>
      </c>
      <c r="M85" s="93">
        <f>IF(+All!$F808="Oklahoma State",+All!M808,IF(+All!$H808="Oklahoma State",+All!M808,0))</f>
        <v>54.5</v>
      </c>
      <c r="N85" s="706" t="str">
        <f>IF(+All!$F808="Oklahoma State",+All!N808,IF(+All!$H808="Oklahoma State",+All!N808,0))</f>
        <v>Oklahoma State</v>
      </c>
      <c r="O85" s="708">
        <f>IF(+All!$F808="Oklahoma State",+All!O808,IF(+All!$H808="Oklahoma State",+All!O808,0))</f>
        <v>63</v>
      </c>
      <c r="P85" s="708" t="str">
        <f>IF(+All!$F808="Oklahoma State",+All!P808,IF(+All!$H808="Oklahoma State",+All!P808,0))</f>
        <v>TCU</v>
      </c>
      <c r="Q85" s="707">
        <f>IF(+All!$F808="Oklahoma State",+All!Q808,IF(+All!$H808="Oklahoma State",+All!Q808,0))</f>
        <v>17</v>
      </c>
      <c r="R85" s="706" t="str">
        <f>IF(+All!$F808="Oklahoma State",+All!R808,IF(+All!$H808="Oklahoma State",+All!R808,0))</f>
        <v>Oklahoma State</v>
      </c>
      <c r="S85" s="708" t="str">
        <f>IF(+All!$F808="Oklahoma State",+All!S808,IF(+All!$H808="Oklahoma State",+All!S808,0))</f>
        <v>TCU</v>
      </c>
      <c r="T85" s="706" t="str">
        <f>IF(+All!$F808="Oklahoma State",+All!T808,IF(+All!$H808="Oklahoma State",+All!T808,0))</f>
        <v>Oklahoma State</v>
      </c>
      <c r="U85" s="707" t="str">
        <f>IF(+All!$F808="Oklahoma State",+All!U808,IF(+All!$H808="Oklahoma State",+All!U808,0))</f>
        <v>W</v>
      </c>
      <c r="V85" s="106"/>
    </row>
    <row r="86" spans="1:22" s="31" customFormat="1" ht="15.75" customHeight="1" x14ac:dyDescent="0.8">
      <c r="A86" s="70">
        <f>IF(+All!$F879="Oklahoma State",+All!A879,IF(+All!$H879="Oklahoma State",+All!A879,0))</f>
        <v>12</v>
      </c>
      <c r="B86" s="480" t="str">
        <f>IF(+All!$F879="Oklahoma State",+All!B879,IF(+All!$H879="Oklahoma State",+All!B879,0))</f>
        <v>Sat</v>
      </c>
      <c r="C86" s="104">
        <f>IF(+All!$F879="Oklahoma State",+All!C879,IF(+All!$H879="Oklahoma State",+All!C879,0))</f>
        <v>44520</v>
      </c>
      <c r="D86" s="105">
        <f>IF(+All!$F879="Oklahoma State",+All!D879,IF(+All!$H879="Oklahoma State",+All!D879,0))</f>
        <v>0.83333333333333337</v>
      </c>
      <c r="E86" s="707" t="str">
        <f>IF(+All!$F879="Oklahoma State",+All!E879,IF(+All!$H879="Oklahoma State",+All!E879,0))</f>
        <v>Fox</v>
      </c>
      <c r="F86" s="706" t="str">
        <f>IF(+All!$F879="Oklahoma State",+All!F879,IF(+All!$H879="Oklahoma State",+All!F879,0))</f>
        <v>Oklahoma State</v>
      </c>
      <c r="G86" s="707" t="str">
        <f>IF(+All!$F879="Oklahoma State",+All!G879,IF(+All!$H879="Oklahoma State",+All!G879,0))</f>
        <v>B12</v>
      </c>
      <c r="H86" s="708" t="str">
        <f>IF(+All!$F879="Oklahoma State",+All!H879,IF(+All!$H879="Oklahoma State",+All!H879,0))</f>
        <v>Texas Tech</v>
      </c>
      <c r="I86" s="707" t="str">
        <f>IF(+All!$F879="Oklahoma State",+All!I879,IF(+All!$H879="Oklahoma State",+All!I879,0))</f>
        <v>B12</v>
      </c>
      <c r="J86" s="706" t="str">
        <f>IF(+All!$F879="Oklahoma State",+All!J879,IF(+All!$H879="Oklahoma State",+All!J879,0))</f>
        <v>Oklahoma State</v>
      </c>
      <c r="K86" s="707" t="str">
        <f>IF(+All!$F879="Oklahoma State",+All!K879,IF(+All!$H879="Oklahoma State",+All!K879,0))</f>
        <v>Texas Tech</v>
      </c>
      <c r="L86" s="92">
        <f>IF(+All!$F879="Oklahoma State",+All!L879,IF(+All!$H879="Oklahoma State",+All!L879,0))</f>
        <v>10.5</v>
      </c>
      <c r="M86" s="93">
        <f>IF(+All!$F879="Oklahoma State",+All!M879,IF(+All!$H879="Oklahoma State",+All!M879,0))</f>
        <v>56.5</v>
      </c>
      <c r="N86" s="706" t="str">
        <f>IF(+All!$F879="Oklahoma State",+All!N879,IF(+All!$H879="Oklahoma State",+All!N879,0))</f>
        <v>Oklahoma State</v>
      </c>
      <c r="O86" s="708">
        <f>IF(+All!$F879="Oklahoma State",+All!O879,IF(+All!$H879="Oklahoma State",+All!O879,0))</f>
        <v>23</v>
      </c>
      <c r="P86" s="708" t="str">
        <f>IF(+All!$F879="Oklahoma State",+All!P879,IF(+All!$H879="Oklahoma State",+All!P879,0))</f>
        <v>Texas Tech</v>
      </c>
      <c r="Q86" s="707">
        <f>IF(+All!$F879="Oklahoma State",+All!Q879,IF(+All!$H879="Oklahoma State",+All!Q879,0))</f>
        <v>0</v>
      </c>
      <c r="R86" s="706" t="str">
        <f>IF(+All!$F879="Oklahoma State",+All!R879,IF(+All!$H879="Oklahoma State",+All!R879,0))</f>
        <v>Oklahoma State</v>
      </c>
      <c r="S86" s="708" t="str">
        <f>IF(+All!$F879="Oklahoma State",+All!S879,IF(+All!$H879="Oklahoma State",+All!S879,0))</f>
        <v>Texas Tech</v>
      </c>
      <c r="T86" s="706" t="str">
        <f>IF(+All!$F879="Oklahoma State",+All!T879,IF(+All!$H879="Oklahoma State",+All!T879,0))</f>
        <v>Texas Tech</v>
      </c>
      <c r="U86" s="707" t="str">
        <f>IF(+All!$F879="Oklahoma State",+All!U879,IF(+All!$H879="Oklahoma State",+All!U879,0))</f>
        <v>L</v>
      </c>
      <c r="V86" s="106"/>
    </row>
    <row r="87" spans="1:22" s="31" customFormat="1" ht="15.75" customHeight="1" x14ac:dyDescent="0.8">
      <c r="A87" s="70">
        <f>IF(+All!$F937="Oklahoma State",+All!A937,IF(+All!$H937="Oklahoma State",+All!A937,0))</f>
        <v>0</v>
      </c>
      <c r="B87" s="480">
        <f>IF(+All!$F937="Oklahoma State",+All!B937,IF(+All!$H937="Oklahoma State",+All!B937,0))</f>
        <v>0</v>
      </c>
      <c r="C87" s="104">
        <f>IF(+All!$F937="Oklahoma State",+All!C937,IF(+All!$H937="Oklahoma State",+All!C937,0))</f>
        <v>0</v>
      </c>
      <c r="D87" s="105">
        <f>IF(+All!$F937="Oklahoma State",+All!D937,IF(+All!$H937="Oklahoma State",+All!D937,0))</f>
        <v>0</v>
      </c>
      <c r="E87" s="707">
        <f>IF(+All!$F937="Oklahoma State",+All!E937,IF(+All!$H937="Oklahoma State",+All!E937,0))</f>
        <v>0</v>
      </c>
      <c r="F87" s="706">
        <f>IF(+All!$F937="Oklahoma State",+All!F937,IF(+All!$H937="Oklahoma State",+All!F937,0))</f>
        <v>0</v>
      </c>
      <c r="G87" s="707">
        <f>IF(+All!$F937="Oklahoma State",+All!G937,IF(+All!$H937="Oklahoma State",+All!G937,0))</f>
        <v>0</v>
      </c>
      <c r="H87" s="708">
        <f>IF(+All!$F937="Oklahoma State",+All!H937,IF(+All!$H937="Oklahoma State",+All!H937,0))</f>
        <v>0</v>
      </c>
      <c r="I87" s="707">
        <f>IF(+All!$F937="Oklahoma State",+All!I937,IF(+All!$H937="Oklahoma State",+All!I937,0))</f>
        <v>0</v>
      </c>
      <c r="J87" s="706">
        <f>IF(+All!$F937="Oklahoma State",+All!J937,IF(+All!$H937="Oklahoma State",+All!J937,0))</f>
        <v>0</v>
      </c>
      <c r="K87" s="707">
        <f>IF(+All!$F937="Oklahoma State",+All!K937,IF(+All!$H937="Oklahoma State",+All!K937,0))</f>
        <v>0</v>
      </c>
      <c r="L87" s="92">
        <f>IF(+All!$F937="Oklahoma State",+All!L937,IF(+All!$H937="Oklahoma State",+All!L937,0))</f>
        <v>0</v>
      </c>
      <c r="M87" s="93">
        <f>IF(+All!$F937="Oklahoma State",+All!M937,IF(+All!$H937="Oklahoma State",+All!M937,0))</f>
        <v>0</v>
      </c>
      <c r="N87" s="706">
        <f>IF(+All!$F937="Oklahoma State",+All!N937,IF(+All!$H937="Oklahoma State",+All!N937,0))</f>
        <v>0</v>
      </c>
      <c r="O87" s="708">
        <f>IF(+All!$F937="Oklahoma State",+All!O937,IF(+All!$H937="Oklahoma State",+All!O937,0))</f>
        <v>0</v>
      </c>
      <c r="P87" s="708">
        <f>IF(+All!$F937="Oklahoma State",+All!P937,IF(+All!$H937="Oklahoma State",+All!P937,0))</f>
        <v>0</v>
      </c>
      <c r="Q87" s="707">
        <f>IF(+All!$F937="Oklahoma State",+All!Q937,IF(+All!$H937="Oklahoma State",+All!Q937,0))</f>
        <v>0</v>
      </c>
      <c r="R87" s="706">
        <f>IF(+All!$F937="Oklahoma State",+All!R937,IF(+All!$H937="Oklahoma State",+All!R937,0))</f>
        <v>0</v>
      </c>
      <c r="S87" s="708">
        <f>IF(+All!$F937="Oklahoma State",+All!S937,IF(+All!$H937="Oklahoma State",+All!S937,0))</f>
        <v>0</v>
      </c>
      <c r="T87" s="706">
        <f>IF(+All!$F937="Oklahoma State",+All!T937,IF(+All!$H937="Oklahoma State",+All!T937,0))</f>
        <v>0</v>
      </c>
      <c r="U87" s="707">
        <f>IF(+All!$F937="Oklahoma State",+All!U937,IF(+All!$H937="Oklahoma State",+All!U937,0))</f>
        <v>0</v>
      </c>
      <c r="V87" s="106"/>
    </row>
    <row r="88" spans="1:22" s="31" customFormat="1" ht="15.75" customHeight="1" x14ac:dyDescent="0.8">
      <c r="A88" s="52"/>
      <c r="B88" s="53"/>
      <c r="C88" s="593"/>
      <c r="D88" s="594"/>
      <c r="E88" s="709"/>
      <c r="F88" s="1255" t="str">
        <f>H89</f>
        <v>TCU</v>
      </c>
      <c r="G88" s="1256"/>
      <c r="H88" s="1256"/>
      <c r="I88" s="1257"/>
      <c r="J88" s="705"/>
      <c r="K88" s="709"/>
      <c r="L88" s="595"/>
      <c r="M88" s="7"/>
      <c r="N88" s="705"/>
      <c r="O88" s="9"/>
      <c r="P88" s="9"/>
      <c r="Q88" s="709"/>
      <c r="R88" s="705"/>
      <c r="S88" s="9"/>
      <c r="T88" s="705"/>
      <c r="U88" s="709"/>
      <c r="V88" s="106"/>
    </row>
    <row r="89" spans="1:22" s="31" customFormat="1" ht="15.75" customHeight="1" x14ac:dyDescent="0.8">
      <c r="A89" s="70">
        <f>IF(+All!$F57="TCU",+All!A57,IF(+All!$H57="TCU",+All!A57,0))</f>
        <v>1</v>
      </c>
      <c r="B89" s="480" t="str">
        <f>IF(+All!$F57="TCU",+All!B57,IF(+All!$H57="TCU",+All!B57,0))</f>
        <v>Sat</v>
      </c>
      <c r="C89" s="72">
        <f>IF(+All!$F57="TCU",+All!C57,IF(+All!$H57="TCU",+All!C57,0))</f>
        <v>44443</v>
      </c>
      <c r="D89" s="73">
        <f>IF(+All!$F57="TCU",+All!D57,IF(+All!$H57="TCU",+All!D57,0))</f>
        <v>0.83333333333333337</v>
      </c>
      <c r="E89" s="707">
        <f>IF(+All!$F57="TCU",+All!E57,IF(+All!$H57="TCU",+All!E57,0))</f>
        <v>0</v>
      </c>
      <c r="F89" s="706" t="str">
        <f>IF(+All!$F57="TCU",+All!F57,IF(+All!$H57="TCU",+All!F57,0))</f>
        <v>1AA Duquesne</v>
      </c>
      <c r="G89" s="707" t="str">
        <f>IF(+All!$F57="TCU",+All!G57,IF(+All!$H57="TCU",+All!G57,0))</f>
        <v>1AA</v>
      </c>
      <c r="H89" s="708" t="str">
        <f>IF(+All!$F57="TCU",+All!H57,IF(+All!$H57="TCU",+All!H57,0))</f>
        <v>TCU</v>
      </c>
      <c r="I89" s="707" t="str">
        <f>IF(+All!$F57="TCU",+All!I57,IF(+All!$H57="TCU",+All!I57,0))</f>
        <v>B12</v>
      </c>
      <c r="J89" s="706">
        <f>IF(+All!$F57="TCU",+All!J57,IF(+All!$H57="TCU",+All!J57,0))</f>
        <v>0</v>
      </c>
      <c r="K89" s="707">
        <f>IF(+All!$F57="TCU",+All!K57,IF(+All!$H57="TCU",+All!K57,0))</f>
        <v>0</v>
      </c>
      <c r="L89" s="97">
        <f>IF(+All!$F57="TCU",+All!L57,IF(+All!$H57="TCU",+All!L57,0))</f>
        <v>0</v>
      </c>
      <c r="M89" s="98">
        <f>IF(+All!$F57="TCU",+All!M57,IF(+All!$H57="TCU",+All!M57,0))</f>
        <v>0</v>
      </c>
      <c r="N89" s="706" t="str">
        <f>IF(+All!$F57="TCU",+All!N57,IF(+All!$H57="TCU",+All!N57,0))</f>
        <v>TCU</v>
      </c>
      <c r="O89" s="708">
        <f>IF(+All!$F57="TCU",+All!O57,IF(+All!$H57="TCU",+All!O57,0))</f>
        <v>45</v>
      </c>
      <c r="P89" s="708" t="str">
        <f>IF(+All!$F57="TCU",+All!P57,IF(+All!$H57="TCU",+All!P57,0))</f>
        <v>1AA Duquesne</v>
      </c>
      <c r="Q89" s="707">
        <f>IF(+All!$F57="TCU",+All!Q57,IF(+All!$H57="TCU",+All!Q57,0))</f>
        <v>3</v>
      </c>
      <c r="R89" s="706">
        <f>IF(+All!$F57="TCU",+All!R57,IF(+All!$H57="TCU",+All!R57,0))</f>
        <v>0</v>
      </c>
      <c r="S89" s="708">
        <f>IF(+All!$F57="TCU",+All!S57,IF(+All!$H57="TCU",+All!S57,0))</f>
        <v>0</v>
      </c>
      <c r="T89" s="706">
        <f>IF(+All!$F57="TCU",+All!T57,IF(+All!$H57="TCU",+All!T57,0))</f>
        <v>0</v>
      </c>
      <c r="U89" s="707">
        <f>IF(+All!$F57="TCU",+All!U57,IF(+All!$H57="TCU",+All!U57,0))</f>
        <v>0</v>
      </c>
      <c r="V89" s="106"/>
    </row>
    <row r="90" spans="1:22" s="31" customFormat="1" ht="15.75" customHeight="1" x14ac:dyDescent="0.8">
      <c r="A90" s="70">
        <f>IF(+All!$F129="TCU",+All!A129,IF(+All!$H129="TCU",+All!A129,0))</f>
        <v>2</v>
      </c>
      <c r="B90" s="480" t="str">
        <f>IF(+All!$F129="TCU",+All!B129,IF(+All!$H129="TCU",+All!B129,0))</f>
        <v>Sat</v>
      </c>
      <c r="C90" s="72">
        <f>IF(+All!$F129="TCU",+All!C129,IF(+All!$H129="TCU",+All!C129,0))</f>
        <v>44450</v>
      </c>
      <c r="D90" s="73">
        <f>IF(+All!$F129="TCU",+All!D129,IF(+All!$H129="TCU",+All!D129,0))</f>
        <v>0.64583333333333337</v>
      </c>
      <c r="E90" s="707" t="str">
        <f>IF(+All!$F129="TCU",+All!E129,IF(+All!$H129="TCU",+All!E129,0))</f>
        <v>ESPNU</v>
      </c>
      <c r="F90" s="706" t="str">
        <f>IF(+All!$F129="TCU",+All!F129,IF(+All!$H129="TCU",+All!F129,0))</f>
        <v>California</v>
      </c>
      <c r="G90" s="707" t="str">
        <f>IF(+All!$F129="TCU",+All!G129,IF(+All!$H129="TCU",+All!G129,0))</f>
        <v>P12</v>
      </c>
      <c r="H90" s="708" t="str">
        <f>IF(+All!$F129="TCU",+All!H129,IF(+All!$H129="TCU",+All!H129,0))</f>
        <v>TCU</v>
      </c>
      <c r="I90" s="707" t="str">
        <f>IF(+All!$F129="TCU",+All!I129,IF(+All!$H129="TCU",+All!I129,0))</f>
        <v>B12</v>
      </c>
      <c r="J90" s="706" t="str">
        <f>IF(+All!$F129="TCU",+All!J129,IF(+All!$H129="TCU",+All!J129,0))</f>
        <v>TCU</v>
      </c>
      <c r="K90" s="707" t="str">
        <f>IF(+All!$F129="TCU",+All!K129,IF(+All!$H129="TCU",+All!K129,0))</f>
        <v>California</v>
      </c>
      <c r="L90" s="97">
        <f>IF(+All!$F129="TCU",+All!L129,IF(+All!$H129="TCU",+All!L129,0))</f>
        <v>11</v>
      </c>
      <c r="M90" s="98">
        <f>IF(+All!$F129="TCU",+All!M129,IF(+All!$H129="TCU",+All!M129,0))</f>
        <v>48</v>
      </c>
      <c r="N90" s="706" t="str">
        <f>IF(+All!$F129="TCU",+All!N129,IF(+All!$H129="TCU",+All!N129,0))</f>
        <v>TCU</v>
      </c>
      <c r="O90" s="708">
        <f>IF(+All!$F129="TCU",+All!O129,IF(+All!$H129="TCU",+All!O129,0))</f>
        <v>34</v>
      </c>
      <c r="P90" s="708" t="str">
        <f>IF(+All!$F129="TCU",+All!P129,IF(+All!$H129="TCU",+All!P129,0))</f>
        <v>California</v>
      </c>
      <c r="Q90" s="707">
        <f>IF(+All!$F129="TCU",+All!Q129,IF(+All!$H129="TCU",+All!Q129,0))</f>
        <v>32</v>
      </c>
      <c r="R90" s="706" t="str">
        <f>IF(+All!$F129="TCU",+All!R129,IF(+All!$H129="TCU",+All!R129,0))</f>
        <v>California</v>
      </c>
      <c r="S90" s="708" t="str">
        <f>IF(+All!$F129="TCU",+All!S129,IF(+All!$H129="TCU",+All!S129,0))</f>
        <v>TCU</v>
      </c>
      <c r="T90" s="706" t="str">
        <f>IF(+All!$F129="TCU",+All!T129,IF(+All!$H129="TCU",+All!T129,0))</f>
        <v>California</v>
      </c>
      <c r="U90" s="707" t="str">
        <f>IF(+All!$F129="TCU",+All!U129,IF(+All!$H129="TCU",+All!U129,0))</f>
        <v>W</v>
      </c>
      <c r="V90" s="106"/>
    </row>
    <row r="91" spans="1:22" s="31" customFormat="1" ht="15.75" customHeight="1" x14ac:dyDescent="0.8">
      <c r="A91" s="70">
        <f>IF(+All!$F252="TCU",+All!A252,IF(+All!$H252="TCU",+All!A252,0))</f>
        <v>3</v>
      </c>
      <c r="B91" s="480" t="str">
        <f>IF(+All!$F252="TCU",+All!B252,IF(+All!$H252="TCU",+All!B252,0))</f>
        <v>Sat</v>
      </c>
      <c r="C91" s="72">
        <f>IF(+All!$F252="TCU",+All!C252,IF(+All!$H252="TCU",+All!C252,0))</f>
        <v>44457</v>
      </c>
      <c r="D91" s="73">
        <f>IF(+All!$F252="TCU",+All!D252,IF(+All!$H252="TCU",+All!D252,0))</f>
        <v>0</v>
      </c>
      <c r="E91" s="707">
        <f>IF(+All!$F252="TCU",+All!E252,IF(+All!$H252="TCU",+All!E252,0))</f>
        <v>0</v>
      </c>
      <c r="F91" s="706" t="str">
        <f>IF(+All!$F252="TCU",+All!F252,IF(+All!$H252="TCU",+All!F252,0))</f>
        <v>TCU</v>
      </c>
      <c r="G91" s="707" t="str">
        <f>IF(+All!$F252="TCU",+All!G252,IF(+All!$H252="TCU",+All!G252,0))</f>
        <v>B12</v>
      </c>
      <c r="H91" s="708" t="str">
        <f>IF(+All!$F252="TCU",+All!H252,IF(+All!$H252="TCU",+All!H252,0))</f>
        <v>Open</v>
      </c>
      <c r="I91" s="707" t="str">
        <f>IF(+All!$F252="TCU",+All!I252,IF(+All!$H252="TCU",+All!I252,0))</f>
        <v>ZZZ</v>
      </c>
      <c r="J91" s="706">
        <f>IF(+All!$F252="TCU",+All!J252,IF(+All!$H252="TCU",+All!J252,0))</f>
        <v>0</v>
      </c>
      <c r="K91" s="707" t="str">
        <f>IF(+All!$F252="TCU",+All!K252,IF(+All!$H252="TCU",+All!K252,0))</f>
        <v>TCU</v>
      </c>
      <c r="L91" s="97">
        <f>IF(+All!$F252="TCU",+All!L252,IF(+All!$H252="TCU",+All!L252,0))</f>
        <v>0</v>
      </c>
      <c r="M91" s="98">
        <f>IF(+All!$F252="TCU",+All!M252,IF(+All!$H252="TCU",+All!M252,0))</f>
        <v>0</v>
      </c>
      <c r="N91" s="706">
        <f>IF(+All!$F252="TCU",+All!N252,IF(+All!$H252="TCU",+All!N252,0))</f>
        <v>0</v>
      </c>
      <c r="O91" s="708">
        <f>IF(+All!$F252="TCU",+All!O252,IF(+All!$H252="TCU",+All!O252,0))</f>
        <v>0</v>
      </c>
      <c r="P91" s="708">
        <f>IF(+All!$F252="TCU",+All!P252,IF(+All!$H252="TCU",+All!P252,0))</f>
        <v>0</v>
      </c>
      <c r="Q91" s="707">
        <f>IF(+All!$F252="TCU",+All!Q252,IF(+All!$H252="TCU",+All!Q252,0))</f>
        <v>0</v>
      </c>
      <c r="R91" s="706">
        <f>IF(+All!$F252="TCU",+All!R252,IF(+All!$H252="TCU",+All!R252,0))</f>
        <v>0</v>
      </c>
      <c r="S91" s="708">
        <f>IF(+All!$F252="TCU",+All!S252,IF(+All!$H252="TCU",+All!S252,0))</f>
        <v>0</v>
      </c>
      <c r="T91" s="706">
        <f>IF(+All!$F252="TCU",+All!T252,IF(+All!$H252="TCU",+All!T252,0))</f>
        <v>0</v>
      </c>
      <c r="U91" s="707">
        <f>IF(+All!$F252="TCU",+All!U252,IF(+All!$H252="TCU",+All!U252,0))</f>
        <v>0</v>
      </c>
      <c r="V91" s="106"/>
    </row>
    <row r="92" spans="1:22" s="31" customFormat="1" ht="15.75" customHeight="1" x14ac:dyDescent="0.8">
      <c r="A92" s="70">
        <f>IF(+All!$F287="TCU",+All!A287,IF(+All!$H287="TCU",+All!A287,0))</f>
        <v>4</v>
      </c>
      <c r="B92" s="480" t="str">
        <f>IF(+All!$F287="TCU",+All!B287,IF(+All!$H287="TCU",+All!B287,0))</f>
        <v>Sat</v>
      </c>
      <c r="C92" s="72">
        <f>IF(+All!$F287="TCU",+All!C287,IF(+All!$H287="TCU",+All!C287,0))</f>
        <v>44464</v>
      </c>
      <c r="D92" s="73">
        <f>IF(+All!$F287="TCU",+All!D287,IF(+All!$H287="TCU",+All!D287,0))</f>
        <v>0.5</v>
      </c>
      <c r="E92" s="707">
        <f>IF(+All!$F287="TCU",+All!E287,IF(+All!$H287="TCU",+All!E287,0))</f>
        <v>0</v>
      </c>
      <c r="F92" s="706" t="str">
        <f>IF(+All!$F287="TCU",+All!F287,IF(+All!$H287="TCU",+All!F287,0))</f>
        <v>SMU</v>
      </c>
      <c r="G92" s="707" t="str">
        <f>IF(+All!$F287="TCU",+All!G287,IF(+All!$H287="TCU",+All!G287,0))</f>
        <v>AAC</v>
      </c>
      <c r="H92" s="708" t="str">
        <f>IF(+All!$F287="TCU",+All!H287,IF(+All!$H287="TCU",+All!H287,0))</f>
        <v>TCU</v>
      </c>
      <c r="I92" s="707" t="str">
        <f>IF(+All!$F287="TCU",+All!I287,IF(+All!$H287="TCU",+All!I287,0))</f>
        <v>B12</v>
      </c>
      <c r="J92" s="706" t="str">
        <f>IF(+All!$F287="TCU",+All!J287,IF(+All!$H287="TCU",+All!J287,0))</f>
        <v>TCU</v>
      </c>
      <c r="K92" s="707" t="str">
        <f>IF(+All!$F287="TCU",+All!K287,IF(+All!$H287="TCU",+All!K287,0))</f>
        <v>SMU</v>
      </c>
      <c r="L92" s="97">
        <f>IF(+All!$F287="TCU",+All!L287,IF(+All!$H287="TCU",+All!L287,0))</f>
        <v>9.5</v>
      </c>
      <c r="M92" s="98">
        <f>IF(+All!$F287="TCU",+All!M287,IF(+All!$H287="TCU",+All!M287,0))</f>
        <v>64</v>
      </c>
      <c r="N92" s="706" t="str">
        <f>IF(+All!$F287="TCU",+All!N287,IF(+All!$H287="TCU",+All!N287,0))</f>
        <v>SMU</v>
      </c>
      <c r="O92" s="708">
        <f>IF(+All!$F287="TCU",+All!O287,IF(+All!$H287="TCU",+All!O287,0))</f>
        <v>42</v>
      </c>
      <c r="P92" s="708" t="str">
        <f>IF(+All!$F287="TCU",+All!P287,IF(+All!$H287="TCU",+All!P287,0))</f>
        <v>TCU</v>
      </c>
      <c r="Q92" s="707">
        <f>IF(+All!$F287="TCU",+All!Q287,IF(+All!$H287="TCU",+All!Q287,0))</f>
        <v>34</v>
      </c>
      <c r="R92" s="706" t="str">
        <f>IF(+All!$F287="TCU",+All!R287,IF(+All!$H287="TCU",+All!R287,0))</f>
        <v>SMU</v>
      </c>
      <c r="S92" s="708" t="str">
        <f>IF(+All!$F287="TCU",+All!S287,IF(+All!$H287="TCU",+All!S287,0))</f>
        <v>TCU</v>
      </c>
      <c r="T92" s="706" t="str">
        <f>IF(+All!$F287="TCU",+All!T287,IF(+All!$H287="TCU",+All!T287,0))</f>
        <v>TCU</v>
      </c>
      <c r="U92" s="707" t="str">
        <f>IF(+All!$F287="TCU",+All!U287,IF(+All!$H287="TCU",+All!U287,0))</f>
        <v>L</v>
      </c>
      <c r="V92" s="106"/>
    </row>
    <row r="93" spans="1:22" s="31" customFormat="1" ht="15.75" customHeight="1" x14ac:dyDescent="0.8">
      <c r="A93" s="70">
        <f>IF(+All!$F352="TCU",+All!A352,IF(+All!$H352="TCU",+All!A352,0))</f>
        <v>5</v>
      </c>
      <c r="B93" s="480" t="str">
        <f>IF(+All!$F352="TCU",+All!B352,IF(+All!$H352="TCU",+All!B352,0))</f>
        <v>Sat</v>
      </c>
      <c r="C93" s="72">
        <f>IF(+All!$F352="TCU",+All!C352,IF(+All!$H352="TCU",+All!C352,0))</f>
        <v>44471</v>
      </c>
      <c r="D93" s="73">
        <f>IF(+All!$F352="TCU",+All!D352,IF(+All!$H352="TCU",+All!D352,0))</f>
        <v>0.5</v>
      </c>
      <c r="E93" s="707" t="str">
        <f>IF(+All!$F352="TCU",+All!E352,IF(+All!$H352="TCU",+All!E352,0))</f>
        <v>ABC</v>
      </c>
      <c r="F93" s="706" t="str">
        <f>IF(+All!$F352="TCU",+All!F352,IF(+All!$H352="TCU",+All!F352,0))</f>
        <v>Texas</v>
      </c>
      <c r="G93" s="707" t="str">
        <f>IF(+All!$F352="TCU",+All!G352,IF(+All!$H352="TCU",+All!G352,0))</f>
        <v>B12</v>
      </c>
      <c r="H93" s="708" t="str">
        <f>IF(+All!$F352="TCU",+All!H352,IF(+All!$H352="TCU",+All!H352,0))</f>
        <v>TCU</v>
      </c>
      <c r="I93" s="707" t="str">
        <f>IF(+All!$F352="TCU",+All!I352,IF(+All!$H352="TCU",+All!I352,0))</f>
        <v>B12</v>
      </c>
      <c r="J93" s="706" t="str">
        <f>IF(+All!$F352="TCU",+All!J352,IF(+All!$H352="TCU",+All!J352,0))</f>
        <v>Texas</v>
      </c>
      <c r="K93" s="707" t="str">
        <f>IF(+All!$F352="TCU",+All!K352,IF(+All!$H352="TCU",+All!K352,0))</f>
        <v>TCU</v>
      </c>
      <c r="L93" s="97">
        <f>IF(+All!$F352="TCU",+All!L352,IF(+All!$H352="TCU",+All!L352,0))</f>
        <v>4.5</v>
      </c>
      <c r="M93" s="98">
        <f>IF(+All!$F352="TCU",+All!M352,IF(+All!$H352="TCU",+All!M352,0))</f>
        <v>65.5</v>
      </c>
      <c r="N93" s="706" t="str">
        <f>IF(+All!$F352="TCU",+All!N352,IF(+All!$H352="TCU",+All!N352,0))</f>
        <v>Texas</v>
      </c>
      <c r="O93" s="708">
        <f>IF(+All!$F352="TCU",+All!O352,IF(+All!$H352="TCU",+All!O352,0))</f>
        <v>32</v>
      </c>
      <c r="P93" s="708" t="str">
        <f>IF(+All!$F352="TCU",+All!P352,IF(+All!$H352="TCU",+All!P352,0))</f>
        <v>TCU</v>
      </c>
      <c r="Q93" s="707">
        <f>IF(+All!$F352="TCU",+All!Q352,IF(+All!$H352="TCU",+All!Q352,0))</f>
        <v>37</v>
      </c>
      <c r="R93" s="706" t="str">
        <f>IF(+All!$F352="TCU",+All!R352,IF(+All!$H352="TCU",+All!R352,0))</f>
        <v>TCU</v>
      </c>
      <c r="S93" s="708" t="str">
        <f>IF(+All!$F352="TCU",+All!S352,IF(+All!$H352="TCU",+All!S352,0))</f>
        <v>Texas</v>
      </c>
      <c r="T93" s="706" t="str">
        <f>IF(+All!$F352="TCU",+All!T352,IF(+All!$H352="TCU",+All!T352,0))</f>
        <v>Texas</v>
      </c>
      <c r="U93" s="707" t="str">
        <f>IF(+All!$F352="TCU",+All!U352,IF(+All!$H352="TCU",+All!U352,0))</f>
        <v>L</v>
      </c>
      <c r="V93" s="106"/>
    </row>
    <row r="94" spans="1:22" s="31" customFormat="1" ht="15.75" customHeight="1" x14ac:dyDescent="0.8">
      <c r="A94" s="70">
        <f>IF(+All!$F417="TCU",+All!A417,IF(+All!$H417="TCU",+All!A417,0))</f>
        <v>6</v>
      </c>
      <c r="B94" s="480" t="str">
        <f>IF(+All!$F417="TCU",+All!B417,IF(+All!$H417="TCU",+All!B417,0))</f>
        <v>Sat</v>
      </c>
      <c r="C94" s="72">
        <f>IF(+All!$F417="TCU",+All!C417,IF(+All!$H417="TCU",+All!C417,0))</f>
        <v>44478</v>
      </c>
      <c r="D94" s="73">
        <f>IF(+All!$F417="TCU",+All!D417,IF(+All!$H417="TCU",+All!D417,0))</f>
        <v>0.79166666666666663</v>
      </c>
      <c r="E94" s="707" t="str">
        <f>IF(+All!$F417="TCU",+All!E417,IF(+All!$H417="TCU",+All!E417,0))</f>
        <v>ESPN</v>
      </c>
      <c r="F94" s="706" t="str">
        <f>IF(+All!$F417="TCU",+All!F417,IF(+All!$H417="TCU",+All!F417,0))</f>
        <v>TCU</v>
      </c>
      <c r="G94" s="707" t="str">
        <f>IF(+All!$F417="TCU",+All!G417,IF(+All!$H417="TCU",+All!G417,0))</f>
        <v>B12</v>
      </c>
      <c r="H94" s="708" t="str">
        <f>IF(+All!$F417="TCU",+All!H417,IF(+All!$H417="TCU",+All!H417,0))</f>
        <v>Texas Tech</v>
      </c>
      <c r="I94" s="707" t="str">
        <f>IF(+All!$F417="TCU",+All!I417,IF(+All!$H417="TCU",+All!I417,0))</f>
        <v>B12</v>
      </c>
      <c r="J94" s="706" t="str">
        <f>IF(+All!$F417="TCU",+All!J417,IF(+All!$H417="TCU",+All!J417,0))</f>
        <v>TCU</v>
      </c>
      <c r="K94" s="707" t="str">
        <f>IF(+All!$F417="TCU",+All!K417,IF(+All!$H417="TCU",+All!K417,0))</f>
        <v>Texas Tech</v>
      </c>
      <c r="L94" s="97">
        <f>IF(+All!$F417="TCU",+All!L417,IF(+All!$H417="TCU",+All!L417,0))</f>
        <v>2</v>
      </c>
      <c r="M94" s="98">
        <f>IF(+All!$F417="TCU",+All!M417,IF(+All!$H417="TCU",+All!M417,0))</f>
        <v>60</v>
      </c>
      <c r="N94" s="706" t="str">
        <f>IF(+All!$F417="TCU",+All!N417,IF(+All!$H417="TCU",+All!N417,0))</f>
        <v>TCU</v>
      </c>
      <c r="O94" s="708">
        <f>IF(+All!$F417="TCU",+All!O417,IF(+All!$H417="TCU",+All!O417,0))</f>
        <v>52</v>
      </c>
      <c r="P94" s="708" t="str">
        <f>IF(+All!$F417="TCU",+All!P417,IF(+All!$H417="TCU",+All!P417,0))</f>
        <v>Texas Tech</v>
      </c>
      <c r="Q94" s="707">
        <f>IF(+All!$F417="TCU",+All!Q417,IF(+All!$H417="TCU",+All!Q417,0))</f>
        <v>31</v>
      </c>
      <c r="R94" s="706" t="str">
        <f>IF(+All!$F417="TCU",+All!R417,IF(+All!$H417="TCU",+All!R417,0))</f>
        <v>TCU</v>
      </c>
      <c r="S94" s="708" t="str">
        <f>IF(+All!$F417="TCU",+All!S417,IF(+All!$H417="TCU",+All!S417,0))</f>
        <v>Texas Tech</v>
      </c>
      <c r="T94" s="706" t="str">
        <f>IF(+All!$F417="TCU",+All!T417,IF(+All!$H417="TCU",+All!T417,0))</f>
        <v>Texas Tech</v>
      </c>
      <c r="U94" s="707" t="str">
        <f>IF(+All!$F417="TCU",+All!U417,IF(+All!$H417="TCU",+All!U417,0))</f>
        <v>L</v>
      </c>
      <c r="V94" s="106"/>
    </row>
    <row r="95" spans="1:22" s="31" customFormat="1" ht="15.75" customHeight="1" x14ac:dyDescent="0.8">
      <c r="A95" s="70">
        <f>IF(+All!$F497="TCU",+All!A497,IF(+All!$H497="TCU",+All!A497,0))</f>
        <v>7</v>
      </c>
      <c r="B95" s="480" t="str">
        <f>IF(+All!$F497="TCU",+All!B497,IF(+All!$H497="TCU",+All!B497,0))</f>
        <v>Sat</v>
      </c>
      <c r="C95" s="72">
        <f>IF(+All!$F497="TCU",+All!C497,IF(+All!$H497="TCU",+All!C497,0))</f>
        <v>44485</v>
      </c>
      <c r="D95" s="73">
        <f>IF(+All!$F497="TCU",+All!D497,IF(+All!$H497="TCU",+All!D497,0))</f>
        <v>0.8125</v>
      </c>
      <c r="E95" s="707" t="str">
        <f>IF(+All!$F497="TCU",+All!E497,IF(+All!$H497="TCU",+All!E497,0))</f>
        <v>ABC</v>
      </c>
      <c r="F95" s="706" t="str">
        <f>IF(+All!$F497="TCU",+All!F497,IF(+All!$H497="TCU",+All!F497,0))</f>
        <v>TCU</v>
      </c>
      <c r="G95" s="707" t="str">
        <f>IF(+All!$F497="TCU",+All!G497,IF(+All!$H497="TCU",+All!G497,0))</f>
        <v>B12</v>
      </c>
      <c r="H95" s="708" t="str">
        <f>IF(+All!$F497="TCU",+All!H497,IF(+All!$H497="TCU",+All!H497,0))</f>
        <v>Oklahoma</v>
      </c>
      <c r="I95" s="707" t="str">
        <f>IF(+All!$F497="TCU",+All!I497,IF(+All!$H497="TCU",+All!I497,0))</f>
        <v>B12</v>
      </c>
      <c r="J95" s="706" t="str">
        <f>IF(+All!$F497="TCU",+All!J497,IF(+All!$H497="TCU",+All!J497,0))</f>
        <v>Oklahoma</v>
      </c>
      <c r="K95" s="707" t="str">
        <f>IF(+All!$F497="TCU",+All!K497,IF(+All!$H497="TCU",+All!K497,0))</f>
        <v>TCU</v>
      </c>
      <c r="L95" s="97">
        <f>IF(+All!$F497="TCU",+All!L497,IF(+All!$H497="TCU",+All!L497,0))</f>
        <v>13.5</v>
      </c>
      <c r="M95" s="98">
        <f>IF(+All!$F497="TCU",+All!M497,IF(+All!$H497="TCU",+All!M497,0))</f>
        <v>65</v>
      </c>
      <c r="N95" s="706" t="str">
        <f>IF(+All!$F497="TCU",+All!N497,IF(+All!$H497="TCU",+All!N497,0))</f>
        <v>Oklahoma</v>
      </c>
      <c r="O95" s="708">
        <f>IF(+All!$F497="TCU",+All!O497,IF(+All!$H497="TCU",+All!O497,0))</f>
        <v>52</v>
      </c>
      <c r="P95" s="708" t="str">
        <f>IF(+All!$F497="TCU",+All!P497,IF(+All!$H497="TCU",+All!P497,0))</f>
        <v>TCU</v>
      </c>
      <c r="Q95" s="707">
        <f>IF(+All!$F497="TCU",+All!Q497,IF(+All!$H497="TCU",+All!Q497,0))</f>
        <v>31</v>
      </c>
      <c r="R95" s="706" t="str">
        <f>IF(+All!$F497="TCU",+All!R497,IF(+All!$H497="TCU",+All!R497,0))</f>
        <v>Oklahoma</v>
      </c>
      <c r="S95" s="708" t="str">
        <f>IF(+All!$F497="TCU",+All!S497,IF(+All!$H497="TCU",+All!S497,0))</f>
        <v>TCU</v>
      </c>
      <c r="T95" s="706" t="str">
        <f>IF(+All!$F497="TCU",+All!T497,IF(+All!$H497="TCU",+All!T497,0))</f>
        <v>Oklahoma</v>
      </c>
      <c r="U95" s="707" t="str">
        <f>IF(+All!$F497="TCU",+All!U497,IF(+All!$H497="TCU",+All!U497,0))</f>
        <v>W</v>
      </c>
      <c r="V95" s="106"/>
    </row>
    <row r="96" spans="1:22" s="31" customFormat="1" ht="15.75" customHeight="1" x14ac:dyDescent="0.8">
      <c r="A96" s="70">
        <f>IF(+All!$F580="TCU",+All!A580,IF(+All!$H580="TCU",+All!A580,0))</f>
        <v>8</v>
      </c>
      <c r="B96" s="480" t="str">
        <f>IF(+All!$F580="TCU",+All!B580,IF(+All!$H580="TCU",+All!B580,0))</f>
        <v>Sat</v>
      </c>
      <c r="C96" s="72">
        <f>IF(+All!$F580="TCU",+All!C580,IF(+All!$H580="TCU",+All!C580,0))</f>
        <v>44492</v>
      </c>
      <c r="D96" s="73">
        <f>IF(+All!$F580="TCU",+All!D580,IF(+All!$H580="TCU",+All!D580,0))</f>
        <v>0.8125</v>
      </c>
      <c r="E96" s="707" t="str">
        <f>IF(+All!$F580="TCU",+All!E580,IF(+All!$H580="TCU",+All!E580,0))</f>
        <v>ESPNU</v>
      </c>
      <c r="F96" s="706" t="str">
        <f>IF(+All!$F580="TCU",+All!F580,IF(+All!$H580="TCU",+All!F580,0))</f>
        <v>West Virginia</v>
      </c>
      <c r="G96" s="707" t="str">
        <f>IF(+All!$F580="TCU",+All!G580,IF(+All!$H580="TCU",+All!G580,0))</f>
        <v>B12</v>
      </c>
      <c r="H96" s="708" t="str">
        <f>IF(+All!$F580="TCU",+All!H580,IF(+All!$H580="TCU",+All!H580,0))</f>
        <v>TCU</v>
      </c>
      <c r="I96" s="707" t="str">
        <f>IF(+All!$F580="TCU",+All!I580,IF(+All!$H580="TCU",+All!I580,0))</f>
        <v>B12</v>
      </c>
      <c r="J96" s="706" t="str">
        <f>IF(+All!$F580="TCU",+All!J580,IF(+All!$H580="TCU",+All!J580,0))</f>
        <v>TCU</v>
      </c>
      <c r="K96" s="707" t="str">
        <f>IF(+All!$F580="TCU",+All!K580,IF(+All!$H580="TCU",+All!K580,0))</f>
        <v>West Virginia</v>
      </c>
      <c r="L96" s="97">
        <f>IF(+All!$F580="TCU",+All!L580,IF(+All!$H580="TCU",+All!L580,0))</f>
        <v>4.5</v>
      </c>
      <c r="M96" s="98">
        <f>IF(+All!$F580="TCU",+All!M580,IF(+All!$H580="TCU",+All!M580,0))</f>
        <v>57</v>
      </c>
      <c r="N96" s="706" t="str">
        <f>IF(+All!$F580="TCU",+All!N580,IF(+All!$H580="TCU",+All!N580,0))</f>
        <v>West Virginia</v>
      </c>
      <c r="O96" s="708">
        <f>IF(+All!$F580="TCU",+All!O580,IF(+All!$H580="TCU",+All!O580,0))</f>
        <v>29</v>
      </c>
      <c r="P96" s="708" t="str">
        <f>IF(+All!$F580="TCU",+All!P580,IF(+All!$H580="TCU",+All!P580,0))</f>
        <v>TCU</v>
      </c>
      <c r="Q96" s="707">
        <f>IF(+All!$F580="TCU",+All!Q580,IF(+All!$H580="TCU",+All!Q580,0))</f>
        <v>17</v>
      </c>
      <c r="R96" s="706" t="str">
        <f>IF(+All!$F580="TCU",+All!R580,IF(+All!$H580="TCU",+All!R580,0))</f>
        <v>West Virginia</v>
      </c>
      <c r="S96" s="708" t="str">
        <f>IF(+All!$F580="TCU",+All!S580,IF(+All!$H580="TCU",+All!S580,0))</f>
        <v>TCU</v>
      </c>
      <c r="T96" s="706" t="str">
        <f>IF(+All!$F580="TCU",+All!T580,IF(+All!$H580="TCU",+All!T580,0))</f>
        <v>TCU</v>
      </c>
      <c r="U96" s="707" t="str">
        <f>IF(+All!$F580="TCU",+All!U580,IF(+All!$H580="TCU",+All!U580,0))</f>
        <v>L</v>
      </c>
      <c r="V96" s="106"/>
    </row>
    <row r="97" spans="1:22" s="31" customFormat="1" ht="15.75" customHeight="1" x14ac:dyDescent="0.8">
      <c r="A97" s="70">
        <f>IF(+All!$F653="TCU",+All!A653,IF(+All!$H653="TCU",+All!A653,0))</f>
        <v>9</v>
      </c>
      <c r="B97" s="480" t="str">
        <f>IF(+All!$F653="TCU",+All!B653,IF(+All!$H653="TCU",+All!B653,0))</f>
        <v>Sat</v>
      </c>
      <c r="C97" s="72">
        <f>IF(+All!$F653="TCU",+All!C653,IF(+All!$H653="TCU",+All!C653,0))</f>
        <v>44499</v>
      </c>
      <c r="D97" s="73">
        <f>IF(+All!$F653="TCU",+All!D653,IF(+All!$H653="TCU",+All!D653,0))</f>
        <v>0.64583333333333337</v>
      </c>
      <c r="E97" s="707" t="str">
        <f>IF(+All!$F653="TCU",+All!E653,IF(+All!$H653="TCU",+All!E653,0))</f>
        <v>ESPNU</v>
      </c>
      <c r="F97" s="706" t="str">
        <f>IF(+All!$F653="TCU",+All!F653,IF(+All!$H653="TCU",+All!F653,0))</f>
        <v>TCU</v>
      </c>
      <c r="G97" s="707" t="str">
        <f>IF(+All!$F653="TCU",+All!G653,IF(+All!$H653="TCU",+All!G653,0))</f>
        <v>B12</v>
      </c>
      <c r="H97" s="708" t="str">
        <f>IF(+All!$F653="TCU",+All!H653,IF(+All!$H653="TCU",+All!H653,0))</f>
        <v>Kansas State</v>
      </c>
      <c r="I97" s="707" t="str">
        <f>IF(+All!$F653="TCU",+All!I653,IF(+All!$H653="TCU",+All!I653,0))</f>
        <v>B12</v>
      </c>
      <c r="J97" s="706" t="str">
        <f>IF(+All!$F653="TCU",+All!J653,IF(+All!$H653="TCU",+All!J653,0))</f>
        <v>Kansas State</v>
      </c>
      <c r="K97" s="707" t="str">
        <f>IF(+All!$F653="TCU",+All!K653,IF(+All!$H653="TCU",+All!K653,0))</f>
        <v>TCU</v>
      </c>
      <c r="L97" s="97">
        <f>IF(+All!$F653="TCU",+All!L653,IF(+All!$H653="TCU",+All!L653,0))</f>
        <v>3.5</v>
      </c>
      <c r="M97" s="98">
        <f>IF(+All!$F653="TCU",+All!M653,IF(+All!$H653="TCU",+All!M653,0))</f>
        <v>58.5</v>
      </c>
      <c r="N97" s="706" t="str">
        <f>IF(+All!$F653="TCU",+All!N653,IF(+All!$H653="TCU",+All!N653,0))</f>
        <v>Kansas State</v>
      </c>
      <c r="O97" s="708">
        <f>IF(+All!$F653="TCU",+All!O653,IF(+All!$H653="TCU",+All!O653,0))</f>
        <v>31</v>
      </c>
      <c r="P97" s="708" t="str">
        <f>IF(+All!$F653="TCU",+All!P653,IF(+All!$H653="TCU",+All!P653,0))</f>
        <v>TCU</v>
      </c>
      <c r="Q97" s="707">
        <f>IF(+All!$F653="TCU",+All!Q653,IF(+All!$H653="TCU",+All!Q653,0))</f>
        <v>12</v>
      </c>
      <c r="R97" s="706" t="str">
        <f>IF(+All!$F653="TCU",+All!R653,IF(+All!$H653="TCU",+All!R653,0))</f>
        <v>Kansas State</v>
      </c>
      <c r="S97" s="708" t="str">
        <f>IF(+All!$F653="TCU",+All!S653,IF(+All!$H653="TCU",+All!S653,0))</f>
        <v>TCU</v>
      </c>
      <c r="T97" s="706" t="str">
        <f>IF(+All!$F653="TCU",+All!T653,IF(+All!$H653="TCU",+All!T653,0))</f>
        <v>Kansas State</v>
      </c>
      <c r="U97" s="707" t="str">
        <f>IF(+All!$F653="TCU",+All!U653,IF(+All!$H653="TCU",+All!U653,0))</f>
        <v>W</v>
      </c>
      <c r="V97" s="106"/>
    </row>
    <row r="98" spans="1:22" s="31" customFormat="1" ht="15.75" customHeight="1" x14ac:dyDescent="0.8">
      <c r="A98" s="70">
        <f>IF(+All!$F735="TCU",+All!A735,IF(+All!$H735="TCU",+All!A735,0))</f>
        <v>10</v>
      </c>
      <c r="B98" s="480" t="str">
        <f>IF(+All!$F735="TCU",+All!B735,IF(+All!$H735="TCU",+All!B735,0))</f>
        <v>Sat</v>
      </c>
      <c r="C98" s="72">
        <f>IF(+All!$F735="TCU",+All!C735,IF(+All!$H735="TCU",+All!C735,0))</f>
        <v>44506</v>
      </c>
      <c r="D98" s="73">
        <f>IF(+All!$F735="TCU",+All!D735,IF(+All!$H735="TCU",+All!D735,0))</f>
        <v>0.64583333333333337</v>
      </c>
      <c r="E98" s="707" t="str">
        <f>IF(+All!$F735="TCU",+All!E735,IF(+All!$H735="TCU",+All!E735,0))</f>
        <v>Fox</v>
      </c>
      <c r="F98" s="706" t="str">
        <f>IF(+All!$F735="TCU",+All!F735,IF(+All!$H735="TCU",+All!F735,0))</f>
        <v>Baylor</v>
      </c>
      <c r="G98" s="707" t="str">
        <f>IF(+All!$F735="TCU",+All!G735,IF(+All!$H735="TCU",+All!G735,0))</f>
        <v>B12</v>
      </c>
      <c r="H98" s="708" t="str">
        <f>IF(+All!$F735="TCU",+All!H735,IF(+All!$H735="TCU",+All!H735,0))</f>
        <v>TCU</v>
      </c>
      <c r="I98" s="707" t="str">
        <f>IF(+All!$F735="TCU",+All!I735,IF(+All!$H735="TCU",+All!I735,0))</f>
        <v>B12</v>
      </c>
      <c r="J98" s="706" t="str">
        <f>IF(+All!$F735="TCU",+All!J735,IF(+All!$H735="TCU",+All!J735,0))</f>
        <v>Baylor</v>
      </c>
      <c r="K98" s="707" t="str">
        <f>IF(+All!$F735="TCU",+All!K735,IF(+All!$H735="TCU",+All!K735,0))</f>
        <v>TCU</v>
      </c>
      <c r="L98" s="97">
        <f>IF(+All!$F735="TCU",+All!L735,IF(+All!$H735="TCU",+All!L735,0))</f>
        <v>7</v>
      </c>
      <c r="M98" s="98">
        <f>IF(+All!$F735="TCU",+All!M735,IF(+All!$H735="TCU",+All!M735,0))</f>
        <v>58</v>
      </c>
      <c r="N98" s="706" t="str">
        <f>IF(+All!$F735="TCU",+All!N735,IF(+All!$H735="TCU",+All!N735,0))</f>
        <v>TCU</v>
      </c>
      <c r="O98" s="708">
        <f>IF(+All!$F735="TCU",+All!O735,IF(+All!$H735="TCU",+All!O735,0))</f>
        <v>30</v>
      </c>
      <c r="P98" s="708" t="str">
        <f>IF(+All!$F735="TCU",+All!P735,IF(+All!$H735="TCU",+All!P735,0))</f>
        <v>Baylor</v>
      </c>
      <c r="Q98" s="707">
        <f>IF(+All!$F735="TCU",+All!Q735,IF(+All!$H735="TCU",+All!Q735,0))</f>
        <v>28</v>
      </c>
      <c r="R98" s="706" t="str">
        <f>IF(+All!$F735="TCU",+All!R735,IF(+All!$H735="TCU",+All!R735,0))</f>
        <v>TCU</v>
      </c>
      <c r="S98" s="708" t="str">
        <f>IF(+All!$F735="TCU",+All!S735,IF(+All!$H735="TCU",+All!S735,0))</f>
        <v>Baylor</v>
      </c>
      <c r="T98" s="706" t="str">
        <f>IF(+All!$F735="TCU",+All!T735,IF(+All!$H735="TCU",+All!T735,0))</f>
        <v>TCU</v>
      </c>
      <c r="U98" s="707" t="str">
        <f>IF(+All!$F735="TCU",+All!U735,IF(+All!$H735="TCU",+All!U735,0))</f>
        <v>W</v>
      </c>
      <c r="V98" s="106"/>
    </row>
    <row r="99" spans="1:22" s="31" customFormat="1" ht="15.75" customHeight="1" x14ac:dyDescent="0.8">
      <c r="A99" s="70">
        <f>IF(+All!$F808="TCU",+All!A808,IF(+All!$H808="TCU",+All!A808,0))</f>
        <v>11</v>
      </c>
      <c r="B99" s="480" t="str">
        <f>IF(+All!$F808="TCU",+All!B808,IF(+All!$H808="TCU",+All!B808,0))</f>
        <v>Sat</v>
      </c>
      <c r="C99" s="72">
        <f>IF(+All!$F808="TCU",+All!C808,IF(+All!$H808="TCU",+All!C808,0))</f>
        <v>44513</v>
      </c>
      <c r="D99" s="73">
        <f>IF(+All!$F808="TCU",+All!D808,IF(+All!$H808="TCU",+All!D808,0))</f>
        <v>0.83333333333333337</v>
      </c>
      <c r="E99" s="707">
        <f>IF(+All!$F808="TCU",+All!E808,IF(+All!$H808="TCU",+All!E808,0))</f>
        <v>0</v>
      </c>
      <c r="F99" s="706" t="str">
        <f>IF(+All!$F808="TCU",+All!F808,IF(+All!$H808="TCU",+All!F808,0))</f>
        <v>TCU</v>
      </c>
      <c r="G99" s="707" t="str">
        <f>IF(+All!$F808="TCU",+All!G808,IF(+All!$H808="TCU",+All!G808,0))</f>
        <v>B12</v>
      </c>
      <c r="H99" s="708" t="str">
        <f>IF(+All!$F808="TCU",+All!H808,IF(+All!$H808="TCU",+All!H808,0))</f>
        <v>Oklahoma State</v>
      </c>
      <c r="I99" s="707" t="str">
        <f>IF(+All!$F808="TCU",+All!I808,IF(+All!$H808="TCU",+All!I808,0))</f>
        <v>B12</v>
      </c>
      <c r="J99" s="706" t="str">
        <f>IF(+All!$F808="TCU",+All!J808,IF(+All!$H808="TCU",+All!J808,0))</f>
        <v>Oklahoma State</v>
      </c>
      <c r="K99" s="707" t="str">
        <f>IF(+All!$F808="TCU",+All!K808,IF(+All!$H808="TCU",+All!K808,0))</f>
        <v>TCU</v>
      </c>
      <c r="L99" s="97">
        <f>IF(+All!$F808="TCU",+All!L808,IF(+All!$H808="TCU",+All!L808,0))</f>
        <v>13.5</v>
      </c>
      <c r="M99" s="98">
        <f>IF(+All!$F808="TCU",+All!M808,IF(+All!$H808="TCU",+All!M808,0))</f>
        <v>54.5</v>
      </c>
      <c r="N99" s="706" t="str">
        <f>IF(+All!$F808="TCU",+All!N808,IF(+All!$H808="TCU",+All!N808,0))</f>
        <v>Oklahoma State</v>
      </c>
      <c r="O99" s="708">
        <f>IF(+All!$F808="TCU",+All!O808,IF(+All!$H808="TCU",+All!O808,0))</f>
        <v>63</v>
      </c>
      <c r="P99" s="708" t="str">
        <f>IF(+All!$F808="TCU",+All!P808,IF(+All!$H808="TCU",+All!P808,0))</f>
        <v>TCU</v>
      </c>
      <c r="Q99" s="707">
        <f>IF(+All!$F808="TCU",+All!Q808,IF(+All!$H808="TCU",+All!Q808,0))</f>
        <v>17</v>
      </c>
      <c r="R99" s="706" t="str">
        <f>IF(+All!$F808="TCU",+All!R808,IF(+All!$H808="TCU",+All!R808,0))</f>
        <v>Oklahoma State</v>
      </c>
      <c r="S99" s="708" t="str">
        <f>IF(+All!$F808="TCU",+All!S808,IF(+All!$H808="TCU",+All!S808,0))</f>
        <v>TCU</v>
      </c>
      <c r="T99" s="706" t="str">
        <f>IF(+All!$F808="TCU",+All!T808,IF(+All!$H808="TCU",+All!T808,0))</f>
        <v>Oklahoma State</v>
      </c>
      <c r="U99" s="707" t="str">
        <f>IF(+All!$F808="TCU",+All!U808,IF(+All!$H808="TCU",+All!U808,0))</f>
        <v>W</v>
      </c>
      <c r="V99" s="106"/>
    </row>
    <row r="100" spans="1:22" s="31" customFormat="1" ht="15.75" customHeight="1" x14ac:dyDescent="0.8">
      <c r="A100" s="70">
        <f>IF(+All!$F878="TCU",+All!A878,IF(+All!$H878="TCU",+All!A878,0))</f>
        <v>12</v>
      </c>
      <c r="B100" s="480" t="str">
        <f>IF(+All!$F878="TCU",+All!B878,IF(+All!$H878="TCU",+All!B878,0))</f>
        <v>Sat</v>
      </c>
      <c r="C100" s="72">
        <f>IF(+All!$F878="TCU",+All!C878,IF(+All!$H878="TCU",+All!C878,0))</f>
        <v>44520</v>
      </c>
      <c r="D100" s="73">
        <f>IF(+All!$F878="TCU",+All!D878,IF(+All!$H878="TCU",+All!D878,0))</f>
        <v>0.66666666666666663</v>
      </c>
      <c r="E100" s="707">
        <f>IF(+All!$F878="TCU",+All!E878,IF(+All!$H878="TCU",+All!E878,0))</f>
        <v>0</v>
      </c>
      <c r="F100" s="706" t="str">
        <f>IF(+All!$F878="TCU",+All!F878,IF(+All!$H878="TCU",+All!F878,0))</f>
        <v>Kansas</v>
      </c>
      <c r="G100" s="707" t="str">
        <f>IF(+All!$F878="TCU",+All!G878,IF(+All!$H878="TCU",+All!G878,0))</f>
        <v>B12</v>
      </c>
      <c r="H100" s="708" t="str">
        <f>IF(+All!$F878="TCU",+All!H878,IF(+All!$H878="TCU",+All!H878,0))</f>
        <v>TCU</v>
      </c>
      <c r="I100" s="707" t="str">
        <f>IF(+All!$F878="TCU",+All!I878,IF(+All!$H878="TCU",+All!I878,0))</f>
        <v>B12</v>
      </c>
      <c r="J100" s="706" t="str">
        <f>IF(+All!$F878="TCU",+All!J878,IF(+All!$H878="TCU",+All!J878,0))</f>
        <v>TCU</v>
      </c>
      <c r="K100" s="707" t="str">
        <f>IF(+All!$F878="TCU",+All!K878,IF(+All!$H878="TCU",+All!K878,0))</f>
        <v>Kansas</v>
      </c>
      <c r="L100" s="97">
        <f>IF(+All!$F878="TCU",+All!L878,IF(+All!$H878="TCU",+All!L878,0))</f>
        <v>21.5</v>
      </c>
      <c r="M100" s="98">
        <f>IF(+All!$F878="TCU",+All!M878,IF(+All!$H878="TCU",+All!M878,0))</f>
        <v>64.5</v>
      </c>
      <c r="N100" s="706" t="str">
        <f>IF(+All!$F878="TCU",+All!N878,IF(+All!$H878="TCU",+All!N878,0))</f>
        <v>TCU</v>
      </c>
      <c r="O100" s="708">
        <f>IF(+All!$F878="TCU",+All!O878,IF(+All!$H878="TCU",+All!O878,0))</f>
        <v>31</v>
      </c>
      <c r="P100" s="708" t="str">
        <f>IF(+All!$F878="TCU",+All!P878,IF(+All!$H878="TCU",+All!P878,0))</f>
        <v>Kansas</v>
      </c>
      <c r="Q100" s="707">
        <f>IF(+All!$F878="TCU",+All!Q878,IF(+All!$H878="TCU",+All!Q878,0))</f>
        <v>28</v>
      </c>
      <c r="R100" s="706" t="str">
        <f>IF(+All!$F878="TCU",+All!R878,IF(+All!$H878="TCU",+All!R878,0))</f>
        <v>Kansas</v>
      </c>
      <c r="S100" s="708" t="str">
        <f>IF(+All!$F878="TCU",+All!S878,IF(+All!$H878="TCU",+All!S878,0))</f>
        <v>TCU</v>
      </c>
      <c r="T100" s="706" t="str">
        <f>IF(+All!$F878="TCU",+All!T878,IF(+All!$H878="TCU",+All!T878,0))</f>
        <v>Kansas</v>
      </c>
      <c r="U100" s="707" t="str">
        <f>IF(+All!$F878="TCU",+All!U878,IF(+All!$H878="TCU",+All!U878,0))</f>
        <v>W</v>
      </c>
      <c r="V100" s="106"/>
    </row>
    <row r="101" spans="1:22" s="31" customFormat="1" ht="15.75" customHeight="1" x14ac:dyDescent="0.8">
      <c r="A101" s="70">
        <f>IF(+All!$F935="TCU",+All!A935,IF(+All!$H935="TCU",+All!A935,0))</f>
        <v>0</v>
      </c>
      <c r="B101" s="480">
        <f>IF(+All!$F935="TCU",+All!B935,IF(+All!$H935="TCU",+All!B935,0))</f>
        <v>0</v>
      </c>
      <c r="C101" s="72">
        <f>IF(+All!$F935="TCU",+All!C935,IF(+All!$H935="TCU",+All!C935,0))</f>
        <v>0</v>
      </c>
      <c r="D101" s="73">
        <f>IF(+All!$F935="TCU",+All!D935,IF(+All!$H935="TCU",+All!D935,0))</f>
        <v>0</v>
      </c>
      <c r="E101" s="707">
        <f>IF(+All!$F935="TCU",+All!E935,IF(+All!$H935="TCU",+All!E935,0))</f>
        <v>0</v>
      </c>
      <c r="F101" s="706">
        <f>IF(+All!$F935="TCU",+All!F935,IF(+All!$H935="TCU",+All!F935,0))</f>
        <v>0</v>
      </c>
      <c r="G101" s="707">
        <f>IF(+All!$F935="TCU",+All!G935,IF(+All!$H935="TCU",+All!G935,0))</f>
        <v>0</v>
      </c>
      <c r="H101" s="708">
        <f>IF(+All!$F935="TCU",+All!H935,IF(+All!$H935="TCU",+All!H935,0))</f>
        <v>0</v>
      </c>
      <c r="I101" s="707">
        <f>IF(+All!$F935="TCU",+All!I935,IF(+All!$H935="TCU",+All!I935,0))</f>
        <v>0</v>
      </c>
      <c r="J101" s="706">
        <f>IF(+All!$F935="TCU",+All!J935,IF(+All!$H935="TCU",+All!J935,0))</f>
        <v>0</v>
      </c>
      <c r="K101" s="707">
        <f>IF(+All!$F935="TCU",+All!K935,IF(+All!$H935="TCU",+All!K935,0))</f>
        <v>0</v>
      </c>
      <c r="L101" s="97">
        <f>IF(+All!$F935="TCU",+All!L935,IF(+All!$H935="TCU",+All!L935,0))</f>
        <v>0</v>
      </c>
      <c r="M101" s="98">
        <f>IF(+All!$F935="TCU",+All!M935,IF(+All!$H935="TCU",+All!M935,0))</f>
        <v>0</v>
      </c>
      <c r="N101" s="706">
        <f>IF(+All!$F935="TCU",+All!N935,IF(+All!$H935="TCU",+All!N935,0))</f>
        <v>0</v>
      </c>
      <c r="O101" s="708">
        <f>IF(+All!$F935="TCU",+All!O935,IF(+All!$H935="TCU",+All!O935,0))</f>
        <v>0</v>
      </c>
      <c r="P101" s="708">
        <f>IF(+All!$F935="TCU",+All!P935,IF(+All!$H935="TCU",+All!P935,0))</f>
        <v>0</v>
      </c>
      <c r="Q101" s="707">
        <f>IF(+All!$F935="TCU",+All!Q935,IF(+All!$H935="TCU",+All!Q935,0))</f>
        <v>0</v>
      </c>
      <c r="R101" s="706">
        <f>IF(+All!$F935="TCU",+All!R935,IF(+All!$H935="TCU",+All!R935,0))</f>
        <v>0</v>
      </c>
      <c r="S101" s="708">
        <f>IF(+All!$F935="TCU",+All!S935,IF(+All!$H935="TCU",+All!S935,0))</f>
        <v>0</v>
      </c>
      <c r="T101" s="706">
        <f>IF(+All!$F935="TCU",+All!T935,IF(+All!$H935="TCU",+All!T935,0))</f>
        <v>0</v>
      </c>
      <c r="U101" s="707">
        <f>IF(+All!$F935="TCU",+All!U935,IF(+All!$H935="TCU",+All!U935,0))</f>
        <v>0</v>
      </c>
      <c r="V101" s="106"/>
    </row>
    <row r="102" spans="1:22" s="31" customFormat="1" ht="15.75" customHeight="1" x14ac:dyDescent="0.8">
      <c r="A102" s="52"/>
      <c r="B102" s="53"/>
      <c r="C102" s="54"/>
      <c r="D102" s="55"/>
      <c r="E102" s="709"/>
      <c r="F102" s="1219" t="str">
        <f>H103</f>
        <v>Texas</v>
      </c>
      <c r="G102" s="1251"/>
      <c r="H102" s="1251"/>
      <c r="I102" s="1252"/>
      <c r="J102" s="705"/>
      <c r="K102" s="709"/>
      <c r="L102" s="58"/>
      <c r="M102" s="59"/>
      <c r="N102" s="705"/>
      <c r="O102" s="9"/>
      <c r="P102" s="9"/>
      <c r="Q102" s="709"/>
      <c r="R102" s="705"/>
      <c r="S102" s="9"/>
      <c r="T102" s="705"/>
      <c r="U102" s="709"/>
      <c r="V102" s="106"/>
    </row>
    <row r="103" spans="1:22" s="503" customFormat="1" x14ac:dyDescent="0.8">
      <c r="A103" s="70">
        <f>IF(+All!$F58="Texas",+All!A58,IF(+All!$H58="Texas",+All!A58,0))</f>
        <v>1</v>
      </c>
      <c r="B103" s="480" t="str">
        <f>IF(+All!$F58="Texas",+All!B58,IF(+All!$H58="Texas",+All!B58,0))</f>
        <v>Sat</v>
      </c>
      <c r="C103" s="104">
        <f>IF(+All!$F58="Texas",+All!C58,IF(+All!$H58="Texas",+All!C58,0))</f>
        <v>44443</v>
      </c>
      <c r="D103" s="105">
        <f>IF(+All!$F58="Texas",+All!D58,IF(+All!$H58="Texas",+All!D58,0))</f>
        <v>0.6875</v>
      </c>
      <c r="E103" s="707" t="str">
        <f>IF(+All!$F58="Texas",+All!E58,IF(+All!$H58="Texas",+All!E58,0))</f>
        <v>Fox</v>
      </c>
      <c r="F103" s="706" t="str">
        <f>IF(+All!$F58="Texas",+All!F58,IF(+All!$H58="Texas",+All!F58,0))</f>
        <v>UL Lafayette</v>
      </c>
      <c r="G103" s="707" t="str">
        <f>IF(+All!$F58="Texas",+All!G58,IF(+All!$H58="Texas",+All!G58,0))</f>
        <v>SB</v>
      </c>
      <c r="H103" s="708" t="str">
        <f>IF(+All!$F58="Texas",+All!H58,IF(+All!$H58="Texas",+All!H58,0))</f>
        <v>Texas</v>
      </c>
      <c r="I103" s="707" t="str">
        <f>IF(+All!$F58="Texas",+All!I58,IF(+All!$H58="Texas",+All!I58,0))</f>
        <v>B12</v>
      </c>
      <c r="J103" s="706" t="str">
        <f>IF(+All!$F58="Texas",+All!J58,IF(+All!$H58="Texas",+All!J58,0))</f>
        <v>Texas</v>
      </c>
      <c r="K103" s="707" t="str">
        <f>IF(+All!$F58="Texas",+All!K58,IF(+All!$H58="Texas",+All!K58,0))</f>
        <v>UL Lafayette</v>
      </c>
      <c r="L103" s="92">
        <f>IF(+All!$F58="Texas",+All!L58,IF(+All!$H58="Texas",+All!L58,0))</f>
        <v>8</v>
      </c>
      <c r="M103" s="93">
        <f>IF(+All!$F58="Texas",+All!M58,IF(+All!$H58="Texas",+All!M58,0))</f>
        <v>58</v>
      </c>
      <c r="N103" s="706" t="str">
        <f>IF(+All!$F58="Texas",+All!N58,IF(+All!$H58="Texas",+All!N58,0))</f>
        <v>Texas</v>
      </c>
      <c r="O103" s="708">
        <f>IF(+All!$F58="Texas",+All!O58,IF(+All!$H58="Texas",+All!O58,0))</f>
        <v>38</v>
      </c>
      <c r="P103" s="708" t="str">
        <f>IF(+All!$F58="Texas",+All!P58,IF(+All!$H58="Texas",+All!P58,0))</f>
        <v>UL Lafayette</v>
      </c>
      <c r="Q103" s="707">
        <f>IF(+All!$F58="Texas",+All!Q58,IF(+All!$H58="Texas",+All!Q58,0))</f>
        <v>18</v>
      </c>
      <c r="R103" s="706" t="str">
        <f>IF(+All!$F58="Texas",+All!R58,IF(+All!$H58="Texas",+All!R58,0))</f>
        <v>Texas</v>
      </c>
      <c r="S103" s="708" t="str">
        <f>IF(+All!$F58="Texas",+All!S58,IF(+All!$H58="Texas",+All!S58,0))</f>
        <v>UL Lafayette</v>
      </c>
      <c r="T103" s="706" t="str">
        <f>IF(+All!$F58="Texas",+All!T58,IF(+All!$H58="Texas",+All!T58,0))</f>
        <v>UL Lafayette</v>
      </c>
      <c r="U103" s="707" t="str">
        <f>IF(+All!$F58="Texas",+All!U58,IF(+All!$H58="Texas",+All!U58,0))</f>
        <v>L</v>
      </c>
    </row>
    <row r="104" spans="1:22" s="503" customFormat="1" x14ac:dyDescent="0.8">
      <c r="A104" s="70">
        <f>IF(+All!$F167="Texas",+All!A167,IF(+All!$H167="Texas",+All!A167,0))</f>
        <v>2</v>
      </c>
      <c r="B104" s="480" t="str">
        <f>IF(+All!$F167="Texas",+All!B167,IF(+All!$H167="Texas",+All!B167,0))</f>
        <v>Sat</v>
      </c>
      <c r="C104" s="104">
        <f>IF(+All!$F167="Texas",+All!C167,IF(+All!$H167="Texas",+All!C167,0))</f>
        <v>44450</v>
      </c>
      <c r="D104" s="105">
        <f>IF(+All!$F167="Texas",+All!D167,IF(+All!$H167="Texas",+All!D167,0))</f>
        <v>0.79166666666666663</v>
      </c>
      <c r="E104" s="707" t="str">
        <f>IF(+All!$F167="Texas",+All!E167,IF(+All!$H167="Texas",+All!E167,0))</f>
        <v>ESPN</v>
      </c>
      <c r="F104" s="706" t="str">
        <f>IF(+All!$F167="Texas",+All!F167,IF(+All!$H167="Texas",+All!F167,0))</f>
        <v>Texas</v>
      </c>
      <c r="G104" s="707" t="str">
        <f>IF(+All!$F167="Texas",+All!G167,IF(+All!$H167="Texas",+All!G167,0))</f>
        <v>B12</v>
      </c>
      <c r="H104" s="708" t="str">
        <f>IF(+All!$F167="Texas",+All!H167,IF(+All!$H167="Texas",+All!H167,0))</f>
        <v>Arkansas</v>
      </c>
      <c r="I104" s="707" t="str">
        <f>IF(+All!$F167="Texas",+All!I167,IF(+All!$H167="Texas",+All!I167,0))</f>
        <v>SEC</v>
      </c>
      <c r="J104" s="706" t="str">
        <f>IF(+All!$F167="Texas",+All!J167,IF(+All!$H167="Texas",+All!J167,0))</f>
        <v>Texas</v>
      </c>
      <c r="K104" s="707" t="str">
        <f>IF(+All!$F167="Texas",+All!K167,IF(+All!$H167="Texas",+All!K167,0))</f>
        <v>Arkansas</v>
      </c>
      <c r="L104" s="92">
        <f>IF(+All!$F167="Texas",+All!L167,IF(+All!$H167="Texas",+All!L167,0))</f>
        <v>6.5</v>
      </c>
      <c r="M104" s="93">
        <f>IF(+All!$F167="Texas",+All!M167,IF(+All!$H167="Texas",+All!M167,0))</f>
        <v>56.5</v>
      </c>
      <c r="N104" s="706" t="str">
        <f>IF(+All!$F167="Texas",+All!N167,IF(+All!$H167="Texas",+All!N167,0))</f>
        <v>Arkansas</v>
      </c>
      <c r="O104" s="708">
        <f>IF(+All!$F167="Texas",+All!O167,IF(+All!$H167="Texas",+All!O167,0))</f>
        <v>40</v>
      </c>
      <c r="P104" s="708" t="str">
        <f>IF(+All!$F167="Texas",+All!P167,IF(+All!$H167="Texas",+All!P167,0))</f>
        <v>Texas</v>
      </c>
      <c r="Q104" s="707">
        <f>IF(+All!$F167="Texas",+All!Q167,IF(+All!$H167="Texas",+All!Q167,0))</f>
        <v>21</v>
      </c>
      <c r="R104" s="706" t="str">
        <f>IF(+All!$F167="Texas",+All!R167,IF(+All!$H167="Texas",+All!R167,0))</f>
        <v>Arkansas</v>
      </c>
      <c r="S104" s="708" t="str">
        <f>IF(+All!$F167="Texas",+All!S167,IF(+All!$H167="Texas",+All!S167,0))</f>
        <v>Texas</v>
      </c>
      <c r="T104" s="706" t="str">
        <f>IF(+All!$F167="Texas",+All!T167,IF(+All!$H167="Texas",+All!T167,0))</f>
        <v>Texas</v>
      </c>
      <c r="U104" s="707" t="str">
        <f>IF(+All!$F167="Texas",+All!U167,IF(+All!$H167="Texas",+All!U167,0))</f>
        <v>L</v>
      </c>
    </row>
    <row r="105" spans="1:22" s="503" customFormat="1" x14ac:dyDescent="0.8">
      <c r="A105" s="70">
        <f>IF(+All!$F202="Texas",+All!A202,IF(+All!$H202="Texas",+All!A202,0))</f>
        <v>3</v>
      </c>
      <c r="B105" s="480" t="str">
        <f>IF(+All!$F202="Texas",+All!B202,IF(+All!$H202="Texas",+All!B202,0))</f>
        <v>Sat</v>
      </c>
      <c r="C105" s="104">
        <f>IF(+All!$F202="Texas",+All!C202,IF(+All!$H202="Texas",+All!C202,0))</f>
        <v>44457</v>
      </c>
      <c r="D105" s="105">
        <f>IF(+All!$F202="Texas",+All!D202,IF(+All!$H202="Texas",+All!D202,0))</f>
        <v>0.83333333333333337</v>
      </c>
      <c r="E105" s="707">
        <f>IF(+All!$F202="Texas",+All!E202,IF(+All!$H202="Texas",+All!E202,0))</f>
        <v>0</v>
      </c>
      <c r="F105" s="706" t="str">
        <f>IF(+All!$F202="Texas",+All!F202,IF(+All!$H202="Texas",+All!F202,0))</f>
        <v>Rice</v>
      </c>
      <c r="G105" s="707" t="str">
        <f>IF(+All!$F202="Texas",+All!G202,IF(+All!$H202="Texas",+All!G202,0))</f>
        <v>CUSA</v>
      </c>
      <c r="H105" s="708" t="str">
        <f>IF(+All!$F202="Texas",+All!H202,IF(+All!$H202="Texas",+All!H202,0))</f>
        <v>Texas</v>
      </c>
      <c r="I105" s="707" t="str">
        <f>IF(+All!$F202="Texas",+All!I202,IF(+All!$H202="Texas",+All!I202,0))</f>
        <v>B12</v>
      </c>
      <c r="J105" s="706" t="str">
        <f>IF(+All!$F202="Texas",+All!J202,IF(+All!$H202="Texas",+All!J202,0))</f>
        <v>Texas</v>
      </c>
      <c r="K105" s="707" t="str">
        <f>IF(+All!$F202="Texas",+All!K202,IF(+All!$H202="Texas",+All!K202,0))</f>
        <v>Rice</v>
      </c>
      <c r="L105" s="92">
        <f>IF(+All!$F202="Texas",+All!L202,IF(+All!$H202="Texas",+All!L202,0))</f>
        <v>26</v>
      </c>
      <c r="M105" s="93">
        <f>IF(+All!$F202="Texas",+All!M202,IF(+All!$H202="Texas",+All!M202,0))</f>
        <v>52.5</v>
      </c>
      <c r="N105" s="706" t="str">
        <f>IF(+All!$F202="Texas",+All!N202,IF(+All!$H202="Texas",+All!N202,0))</f>
        <v>Texas</v>
      </c>
      <c r="O105" s="708">
        <f>IF(+All!$F202="Texas",+All!O202,IF(+All!$H202="Texas",+All!O202,0))</f>
        <v>58</v>
      </c>
      <c r="P105" s="708" t="str">
        <f>IF(+All!$F202="Texas",+All!P202,IF(+All!$H202="Texas",+All!P202,0))</f>
        <v>Rice</v>
      </c>
      <c r="Q105" s="707">
        <f>IF(+All!$F202="Texas",+All!Q202,IF(+All!$H202="Texas",+All!Q202,0))</f>
        <v>0</v>
      </c>
      <c r="R105" s="706" t="str">
        <f>IF(+All!$F202="Texas",+All!R202,IF(+All!$H202="Texas",+All!R202,0))</f>
        <v>Texas</v>
      </c>
      <c r="S105" s="708" t="str">
        <f>IF(+All!$F202="Texas",+All!S202,IF(+All!$H202="Texas",+All!S202,0))</f>
        <v>Rice</v>
      </c>
      <c r="T105" s="706" t="str">
        <f>IF(+All!$F202="Texas",+All!T202,IF(+All!$H202="Texas",+All!T202,0))</f>
        <v>Texas</v>
      </c>
      <c r="U105" s="707" t="str">
        <f>IF(+All!$F202="Texas",+All!U202,IF(+All!$H202="Texas",+All!U202,0))</f>
        <v>W</v>
      </c>
    </row>
    <row r="106" spans="1:22" s="503" customFormat="1" x14ac:dyDescent="0.8">
      <c r="A106" s="70">
        <f>IF(+All!$F288="Texas",+All!A288,IF(+All!$H288="Texas",+All!A288,0))</f>
        <v>4</v>
      </c>
      <c r="B106" s="480" t="str">
        <f>IF(+All!$F288="Texas",+All!B288,IF(+All!$H288="Texas",+All!B288,0))</f>
        <v>Sat</v>
      </c>
      <c r="C106" s="104">
        <f>IF(+All!$F288="Texas",+All!C288,IF(+All!$H288="Texas",+All!C288,0))</f>
        <v>44464</v>
      </c>
      <c r="D106" s="105">
        <f>IF(+All!$F288="Texas",+All!D288,IF(+All!$H288="Texas",+All!D288,0))</f>
        <v>0.5</v>
      </c>
      <c r="E106" s="707" t="str">
        <f>IF(+All!$F288="Texas",+All!E288,IF(+All!$H288="Texas",+All!E288,0))</f>
        <v>ABC</v>
      </c>
      <c r="F106" s="706" t="str">
        <f>IF(+All!$F288="Texas",+All!F288,IF(+All!$H288="Texas",+All!F288,0))</f>
        <v>Texas Tech</v>
      </c>
      <c r="G106" s="707" t="str">
        <f>IF(+All!$F288="Texas",+All!G288,IF(+All!$H288="Texas",+All!G288,0))</f>
        <v>B12</v>
      </c>
      <c r="H106" s="708" t="str">
        <f>IF(+All!$F288="Texas",+All!H288,IF(+All!$H288="Texas",+All!H288,0))</f>
        <v>Texas</v>
      </c>
      <c r="I106" s="707" t="str">
        <f>IF(+All!$F288="Texas",+All!I288,IF(+All!$H288="Texas",+All!I288,0))</f>
        <v>B12</v>
      </c>
      <c r="J106" s="706" t="str">
        <f>IF(+All!$F288="Texas",+All!J288,IF(+All!$H288="Texas",+All!J288,0))</f>
        <v>Texas</v>
      </c>
      <c r="K106" s="707" t="str">
        <f>IF(+All!$F288="Texas",+All!K288,IF(+All!$H288="Texas",+All!K288,0))</f>
        <v>Texas Tech</v>
      </c>
      <c r="L106" s="92">
        <f>IF(+All!$F288="Texas",+All!L288,IF(+All!$H288="Texas",+All!L288,0))</f>
        <v>7.5</v>
      </c>
      <c r="M106" s="93">
        <f>IF(+All!$F288="Texas",+All!M288,IF(+All!$H288="Texas",+All!M288,0))</f>
        <v>61</v>
      </c>
      <c r="N106" s="706" t="str">
        <f>IF(+All!$F288="Texas",+All!N288,IF(+All!$H288="Texas",+All!N288,0))</f>
        <v>Texas</v>
      </c>
      <c r="O106" s="708">
        <f>IF(+All!$F288="Texas",+All!O288,IF(+All!$H288="Texas",+All!O288,0))</f>
        <v>70</v>
      </c>
      <c r="P106" s="708" t="str">
        <f>IF(+All!$F288="Texas",+All!P288,IF(+All!$H288="Texas",+All!P288,0))</f>
        <v>Texas Tech</v>
      </c>
      <c r="Q106" s="707">
        <f>IF(+All!$F288="Texas",+All!Q288,IF(+All!$H288="Texas",+All!Q288,0))</f>
        <v>35</v>
      </c>
      <c r="R106" s="706" t="str">
        <f>IF(+All!$F288="Texas",+All!R288,IF(+All!$H288="Texas",+All!R288,0))</f>
        <v>Texas</v>
      </c>
      <c r="S106" s="708" t="str">
        <f>IF(+All!$F288="Texas",+All!S288,IF(+All!$H288="Texas",+All!S288,0))</f>
        <v>Texas Tech</v>
      </c>
      <c r="T106" s="706" t="str">
        <f>IF(+All!$F288="Texas",+All!T288,IF(+All!$H288="Texas",+All!T288,0))</f>
        <v>Texas Tech</v>
      </c>
      <c r="U106" s="707" t="str">
        <f>IF(+All!$F288="Texas",+All!U288,IF(+All!$H288="Texas",+All!U288,0))</f>
        <v>L</v>
      </c>
    </row>
    <row r="107" spans="1:22" s="503" customFormat="1" x14ac:dyDescent="0.8">
      <c r="A107" s="70">
        <f>IF(+All!$F352="Texas",+All!A352,IF(+All!$H352="Texas",+All!A352,0))</f>
        <v>5</v>
      </c>
      <c r="B107" s="480" t="str">
        <f>IF(+All!$F352="Texas",+All!B352,IF(+All!$H352="Texas",+All!B352,0))</f>
        <v>Sat</v>
      </c>
      <c r="C107" s="104">
        <f>IF(+All!$F352="Texas",+All!C352,IF(+All!$H352="Texas",+All!C352,0))</f>
        <v>44471</v>
      </c>
      <c r="D107" s="105">
        <f>IF(+All!$F352="Texas",+All!D352,IF(+All!$H352="Texas",+All!D352,0))</f>
        <v>0.5</v>
      </c>
      <c r="E107" s="707" t="str">
        <f>IF(+All!$F352="Texas",+All!E352,IF(+All!$H352="Texas",+All!E352,0))</f>
        <v>ABC</v>
      </c>
      <c r="F107" s="706" t="str">
        <f>IF(+All!$F352="Texas",+All!F352,IF(+All!$H352="Texas",+All!F352,0))</f>
        <v>Texas</v>
      </c>
      <c r="G107" s="707" t="str">
        <f>IF(+All!$F352="Texas",+All!G352,IF(+All!$H352="Texas",+All!G352,0))</f>
        <v>B12</v>
      </c>
      <c r="H107" s="708" t="str">
        <f>IF(+All!$F352="Texas",+All!H352,IF(+All!$H352="Texas",+All!H352,0))</f>
        <v>TCU</v>
      </c>
      <c r="I107" s="707" t="str">
        <f>IF(+All!$F352="Texas",+All!I352,IF(+All!$H352="Texas",+All!I352,0))</f>
        <v>B12</v>
      </c>
      <c r="J107" s="706" t="str">
        <f>IF(+All!$F352="Texas",+All!J352,IF(+All!$H352="Texas",+All!J352,0))</f>
        <v>Texas</v>
      </c>
      <c r="K107" s="707" t="str">
        <f>IF(+All!$F352="Texas",+All!K352,IF(+All!$H352="Texas",+All!K352,0))</f>
        <v>TCU</v>
      </c>
      <c r="L107" s="92">
        <f>IF(+All!$F352="Texas",+All!L352,IF(+All!$H352="Texas",+All!L352,0))</f>
        <v>4.5</v>
      </c>
      <c r="M107" s="93">
        <f>IF(+All!$F352="Texas",+All!M352,IF(+All!$H352="Texas",+All!M352,0))</f>
        <v>65.5</v>
      </c>
      <c r="N107" s="706" t="str">
        <f>IF(+All!$F352="Texas",+All!N352,IF(+All!$H352="Texas",+All!N352,0))</f>
        <v>Texas</v>
      </c>
      <c r="O107" s="708">
        <f>IF(+All!$F352="Texas",+All!O352,IF(+All!$H352="Texas",+All!O352,0))</f>
        <v>32</v>
      </c>
      <c r="P107" s="708" t="str">
        <f>IF(+All!$F352="Texas",+All!P352,IF(+All!$H352="Texas",+All!P352,0))</f>
        <v>TCU</v>
      </c>
      <c r="Q107" s="707">
        <f>IF(+All!$F352="Texas",+All!Q352,IF(+All!$H352="Texas",+All!Q352,0))</f>
        <v>37</v>
      </c>
      <c r="R107" s="706" t="str">
        <f>IF(+All!$F352="Texas",+All!R352,IF(+All!$H352="Texas",+All!R352,0))</f>
        <v>TCU</v>
      </c>
      <c r="S107" s="708" t="str">
        <f>IF(+All!$F352="Texas",+All!S352,IF(+All!$H352="Texas",+All!S352,0))</f>
        <v>Texas</v>
      </c>
      <c r="T107" s="706" t="str">
        <f>IF(+All!$F352="Texas",+All!T352,IF(+All!$H352="Texas",+All!T352,0))</f>
        <v>Texas</v>
      </c>
      <c r="U107" s="707" t="str">
        <f>IF(+All!$F352="Texas",+All!U352,IF(+All!$H352="Texas",+All!U352,0))</f>
        <v>L</v>
      </c>
    </row>
    <row r="108" spans="1:22" s="503" customFormat="1" x14ac:dyDescent="0.8">
      <c r="A108" s="70">
        <f>IF(+All!$F416="Texas",+All!A416,IF(+All!$H416="Texas",+All!A416,0))</f>
        <v>6</v>
      </c>
      <c r="B108" s="480" t="str">
        <f>IF(+All!$F416="Texas",+All!B416,IF(+All!$H416="Texas",+All!B416,0))</f>
        <v>Sat</v>
      </c>
      <c r="C108" s="104">
        <f>IF(+All!$F416="Texas",+All!C416,IF(+All!$H416="Texas",+All!C416,0))</f>
        <v>44478</v>
      </c>
      <c r="D108" s="105">
        <f>IF(+All!$F416="Texas",+All!D416,IF(+All!$H416="Texas",+All!D416,0))</f>
        <v>0.5</v>
      </c>
      <c r="E108" s="707" t="str">
        <f>IF(+All!$F416="Texas",+All!E416,IF(+All!$H416="Texas",+All!E416,0))</f>
        <v>ABC</v>
      </c>
      <c r="F108" s="706" t="str">
        <f>IF(+All!$F416="Texas",+All!F416,IF(+All!$H416="Texas",+All!F416,0))</f>
        <v>Oklahoma</v>
      </c>
      <c r="G108" s="707" t="str">
        <f>IF(+All!$F416="Texas",+All!G416,IF(+All!$H416="Texas",+All!G416,0))</f>
        <v>B12</v>
      </c>
      <c r="H108" s="708" t="str">
        <f>IF(+All!$F416="Texas",+All!H416,IF(+All!$H416="Texas",+All!H416,0))</f>
        <v>Texas</v>
      </c>
      <c r="I108" s="707" t="str">
        <f>IF(+All!$F416="Texas",+All!I416,IF(+All!$H416="Texas",+All!I416,0))</f>
        <v>B12</v>
      </c>
      <c r="J108" s="706" t="str">
        <f>IF(+All!$F416="Texas",+All!J416,IF(+All!$H416="Texas",+All!J416,0))</f>
        <v>Oklahoma</v>
      </c>
      <c r="K108" s="707" t="str">
        <f>IF(+All!$F416="Texas",+All!K416,IF(+All!$H416="Texas",+All!K416,0))</f>
        <v>Texas</v>
      </c>
      <c r="L108" s="92">
        <f>IF(+All!$F416="Texas",+All!L416,IF(+All!$H416="Texas",+All!L416,0))</f>
        <v>3.5</v>
      </c>
      <c r="M108" s="93">
        <f>IF(+All!$F416="Texas",+All!M416,IF(+All!$H416="Texas",+All!M416,0))</f>
        <v>63.5</v>
      </c>
      <c r="N108" s="706" t="str">
        <f>IF(+All!$F416="Texas",+All!N416,IF(+All!$H416="Texas",+All!N416,0))</f>
        <v>Oklahoma</v>
      </c>
      <c r="O108" s="708">
        <f>IF(+All!$F416="Texas",+All!O416,IF(+All!$H416="Texas",+All!O416,0))</f>
        <v>55</v>
      </c>
      <c r="P108" s="708" t="str">
        <f>IF(+All!$F416="Texas",+All!P416,IF(+All!$H416="Texas",+All!P416,0))</f>
        <v>Texas</v>
      </c>
      <c r="Q108" s="707">
        <f>IF(+All!$F416="Texas",+All!Q416,IF(+All!$H416="Texas",+All!Q416,0))</f>
        <v>48</v>
      </c>
      <c r="R108" s="706" t="str">
        <f>IF(+All!$F416="Texas",+All!R416,IF(+All!$H416="Texas",+All!R416,0))</f>
        <v>Oklahoma</v>
      </c>
      <c r="S108" s="708" t="str">
        <f>IF(+All!$F416="Texas",+All!S416,IF(+All!$H416="Texas",+All!S416,0))</f>
        <v>Texas</v>
      </c>
      <c r="T108" s="706" t="str">
        <f>IF(+All!$F416="Texas",+All!T416,IF(+All!$H416="Texas",+All!T416,0))</f>
        <v>Texas</v>
      </c>
      <c r="U108" s="707" t="str">
        <f>IF(+All!$F416="Texas",+All!U416,IF(+All!$H416="Texas",+All!U416,0))</f>
        <v>L</v>
      </c>
    </row>
    <row r="109" spans="1:22" s="503" customFormat="1" x14ac:dyDescent="0.8">
      <c r="A109" s="70">
        <f>IF(+All!$F498="Texas",+All!A498,IF(+All!$H498="Texas",+All!A498,0))</f>
        <v>7</v>
      </c>
      <c r="B109" s="480" t="str">
        <f>IF(+All!$F498="Texas",+All!B498,IF(+All!$H498="Texas",+All!B498,0))</f>
        <v>Sat</v>
      </c>
      <c r="C109" s="104">
        <f>IF(+All!$F498="Texas",+All!C498,IF(+All!$H498="Texas",+All!C498,0))</f>
        <v>44485</v>
      </c>
      <c r="D109" s="105">
        <f>IF(+All!$F498="Texas",+All!D498,IF(+All!$H498="Texas",+All!D498,0))</f>
        <v>0.5</v>
      </c>
      <c r="E109" s="707" t="str">
        <f>IF(+All!$F498="Texas",+All!E498,IF(+All!$H498="Texas",+All!E498,0))</f>
        <v>Fox</v>
      </c>
      <c r="F109" s="706" t="str">
        <f>IF(+All!$F498="Texas",+All!F498,IF(+All!$H498="Texas",+All!F498,0))</f>
        <v>Oklahoma State</v>
      </c>
      <c r="G109" s="707" t="str">
        <f>IF(+All!$F498="Texas",+All!G498,IF(+All!$H498="Texas",+All!G498,0))</f>
        <v>B12</v>
      </c>
      <c r="H109" s="708" t="str">
        <f>IF(+All!$F498="Texas",+All!H498,IF(+All!$H498="Texas",+All!H498,0))</f>
        <v>Texas</v>
      </c>
      <c r="I109" s="707" t="str">
        <f>IF(+All!$F498="Texas",+All!I498,IF(+All!$H498="Texas",+All!I498,0))</f>
        <v>B12</v>
      </c>
      <c r="J109" s="706" t="str">
        <f>IF(+All!$F498="Texas",+All!J498,IF(+All!$H498="Texas",+All!J498,0))</f>
        <v>Texas</v>
      </c>
      <c r="K109" s="707" t="str">
        <f>IF(+All!$F498="Texas",+All!K498,IF(+All!$H498="Texas",+All!K498,0))</f>
        <v>Oklahoma State</v>
      </c>
      <c r="L109" s="92">
        <f>IF(+All!$F498="Texas",+All!L498,IF(+All!$H498="Texas",+All!L498,0))</f>
        <v>4.5</v>
      </c>
      <c r="M109" s="93">
        <f>IF(+All!$F498="Texas",+All!M498,IF(+All!$H498="Texas",+All!M498,0))</f>
        <v>60</v>
      </c>
      <c r="N109" s="706" t="str">
        <f>IF(+All!$F498="Texas",+All!N498,IF(+All!$H498="Texas",+All!N498,0))</f>
        <v>Oklahoma State</v>
      </c>
      <c r="O109" s="708">
        <f>IF(+All!$F498="Texas",+All!O498,IF(+All!$H498="Texas",+All!O498,0))</f>
        <v>32</v>
      </c>
      <c r="P109" s="708" t="str">
        <f>IF(+All!$F498="Texas",+All!P498,IF(+All!$H498="Texas",+All!P498,0))</f>
        <v>Texas</v>
      </c>
      <c r="Q109" s="707">
        <f>IF(+All!$F498="Texas",+All!Q498,IF(+All!$H498="Texas",+All!Q498,0))</f>
        <v>24</v>
      </c>
      <c r="R109" s="706" t="str">
        <f>IF(+All!$F498="Texas",+All!R498,IF(+All!$H498="Texas",+All!R498,0))</f>
        <v>Oklahoma State</v>
      </c>
      <c r="S109" s="708" t="str">
        <f>IF(+All!$F498="Texas",+All!S498,IF(+All!$H498="Texas",+All!S498,0))</f>
        <v>Texas</v>
      </c>
      <c r="T109" s="706" t="str">
        <f>IF(+All!$F498="Texas",+All!T498,IF(+All!$H498="Texas",+All!T498,0))</f>
        <v>Oklahoma State</v>
      </c>
      <c r="U109" s="707" t="str">
        <f>IF(+All!$F498="Texas",+All!U498,IF(+All!$H498="Texas",+All!U498,0))</f>
        <v>W</v>
      </c>
    </row>
    <row r="110" spans="1:22" s="503" customFormat="1" x14ac:dyDescent="0.8">
      <c r="A110" s="70">
        <f>IF(+All!$F628="Texas",+All!A628,IF(+All!$H628="Texas",+All!A628,0))</f>
        <v>8</v>
      </c>
      <c r="B110" s="480" t="str">
        <f>IF(+All!$F628="Texas",+All!B628,IF(+All!$H628="Texas",+All!B628,0))</f>
        <v>Sat</v>
      </c>
      <c r="C110" s="104">
        <f>IF(+All!$F628="Texas",+All!C628,IF(+All!$H628="Texas",+All!C628,0))</f>
        <v>44492</v>
      </c>
      <c r="D110" s="105">
        <f>IF(+All!$F628="Texas",+All!D628,IF(+All!$H628="Texas",+All!D628,0))</f>
        <v>0</v>
      </c>
      <c r="E110" s="707">
        <f>IF(+All!$F628="Texas",+All!E628,IF(+All!$H628="Texas",+All!E628,0))</f>
        <v>0</v>
      </c>
      <c r="F110" s="706" t="str">
        <f>IF(+All!$F628="Texas",+All!F628,IF(+All!$H628="Texas",+All!F628,0))</f>
        <v>Texas</v>
      </c>
      <c r="G110" s="707" t="str">
        <f>IF(+All!$F628="Texas",+All!G628,IF(+All!$H628="Texas",+All!G628,0))</f>
        <v>B12</v>
      </c>
      <c r="H110" s="708" t="str">
        <f>IF(+All!$F628="Texas",+All!H628,IF(+All!$H628="Texas",+All!H628,0))</f>
        <v>Open</v>
      </c>
      <c r="I110" s="707" t="str">
        <f>IF(+All!$F628="Texas",+All!I628,IF(+All!$H628="Texas",+All!I628,0))</f>
        <v>ZZZ</v>
      </c>
      <c r="J110" s="706">
        <f>IF(+All!$F628="Texas",+All!J628,IF(+All!$H628="Texas",+All!J628,0))</f>
        <v>0</v>
      </c>
      <c r="K110" s="707" t="str">
        <f>IF(+All!$F628="Texas",+All!K628,IF(+All!$H628="Texas",+All!K628,0))</f>
        <v>Texas</v>
      </c>
      <c r="L110" s="92">
        <f>IF(+All!$F628="Texas",+All!L628,IF(+All!$H628="Texas",+All!L628,0))</f>
        <v>0</v>
      </c>
      <c r="M110" s="93">
        <f>IF(+All!$F628="Texas",+All!M628,IF(+All!$H628="Texas",+All!M628,0))</f>
        <v>0</v>
      </c>
      <c r="N110" s="706">
        <f>IF(+All!$F628="Texas",+All!N628,IF(+All!$H628="Texas",+All!N628,0))</f>
        <v>0</v>
      </c>
      <c r="O110" s="708">
        <f>IF(+All!$F628="Texas",+All!O628,IF(+All!$H628="Texas",+All!O628,0))</f>
        <v>0</v>
      </c>
      <c r="P110" s="708">
        <f>IF(+All!$F628="Texas",+All!P628,IF(+All!$H628="Texas",+All!P628,0))</f>
        <v>0</v>
      </c>
      <c r="Q110" s="707">
        <f>IF(+All!$F628="Texas",+All!Q628,IF(+All!$H628="Texas",+All!Q628,0))</f>
        <v>0</v>
      </c>
      <c r="R110" s="706">
        <f>IF(+All!$F628="Texas",+All!R628,IF(+All!$H628="Texas",+All!R628,0))</f>
        <v>0</v>
      </c>
      <c r="S110" s="708">
        <f>IF(+All!$F628="Texas",+All!S628,IF(+All!$H628="Texas",+All!S628,0))</f>
        <v>0</v>
      </c>
      <c r="T110" s="706">
        <f>IF(+All!$F628="Texas",+All!T628,IF(+All!$H628="Texas",+All!T628,0))</f>
        <v>0</v>
      </c>
      <c r="U110" s="707">
        <f>IF(+All!$F628="Texas",+All!U628,IF(+All!$H628="Texas",+All!U628,0))</f>
        <v>0</v>
      </c>
    </row>
    <row r="111" spans="1:22" s="503" customFormat="1" x14ac:dyDescent="0.8">
      <c r="A111" s="70">
        <f>IF(+All!$F652="Texas",+All!A652,IF(+All!$H652="Texas",+All!A652,0))</f>
        <v>9</v>
      </c>
      <c r="B111" s="480" t="str">
        <f>IF(+All!$F652="Texas",+All!B652,IF(+All!$H652="Texas",+All!B652,0))</f>
        <v>Sat</v>
      </c>
      <c r="C111" s="104">
        <f>IF(+All!$F652="Texas",+All!C652,IF(+All!$H652="Texas",+All!C652,0))</f>
        <v>44499</v>
      </c>
      <c r="D111" s="105">
        <f>IF(+All!$F652="Texas",+All!D652,IF(+All!$H652="Texas",+All!D652,0))</f>
        <v>0.5</v>
      </c>
      <c r="E111" s="707" t="str">
        <f>IF(+All!$F652="Texas",+All!E652,IF(+All!$H652="Texas",+All!E652,0))</f>
        <v>ABC</v>
      </c>
      <c r="F111" s="706" t="str">
        <f>IF(+All!$F652="Texas",+All!F652,IF(+All!$H652="Texas",+All!F652,0))</f>
        <v>Texas</v>
      </c>
      <c r="G111" s="707" t="str">
        <f>IF(+All!$F652="Texas",+All!G652,IF(+All!$H652="Texas",+All!G652,0))</f>
        <v>B12</v>
      </c>
      <c r="H111" s="708" t="str">
        <f>IF(+All!$F652="Texas",+All!H652,IF(+All!$H652="Texas",+All!H652,0))</f>
        <v>Baylor</v>
      </c>
      <c r="I111" s="707" t="str">
        <f>IF(+All!$F652="Texas",+All!I652,IF(+All!$H652="Texas",+All!I652,0))</f>
        <v>B12</v>
      </c>
      <c r="J111" s="706" t="str">
        <f>IF(+All!$F652="Texas",+All!J652,IF(+All!$H652="Texas",+All!J652,0))</f>
        <v>Baylor</v>
      </c>
      <c r="K111" s="707" t="str">
        <f>IF(+All!$F652="Texas",+All!K652,IF(+All!$H652="Texas",+All!K652,0))</f>
        <v>Texas</v>
      </c>
      <c r="L111" s="92">
        <f>IF(+All!$F652="Texas",+All!L652,IF(+All!$H652="Texas",+All!L652,0))</f>
        <v>2.5</v>
      </c>
      <c r="M111" s="93">
        <f>IF(+All!$F652="Texas",+All!M652,IF(+All!$H652="Texas",+All!M652,0))</f>
        <v>61</v>
      </c>
      <c r="N111" s="706" t="str">
        <f>IF(+All!$F652="Texas",+All!N652,IF(+All!$H652="Texas",+All!N652,0))</f>
        <v>Baylor</v>
      </c>
      <c r="O111" s="708">
        <f>IF(+All!$F652="Texas",+All!O652,IF(+All!$H652="Texas",+All!O652,0))</f>
        <v>31</v>
      </c>
      <c r="P111" s="708" t="str">
        <f>IF(+All!$F652="Texas",+All!P652,IF(+All!$H652="Texas",+All!P652,0))</f>
        <v>Texas</v>
      </c>
      <c r="Q111" s="707">
        <f>IF(+All!$F652="Texas",+All!Q652,IF(+All!$H652="Texas",+All!Q652,0))</f>
        <v>24</v>
      </c>
      <c r="R111" s="706" t="str">
        <f>IF(+All!$F652="Texas",+All!R652,IF(+All!$H652="Texas",+All!R652,0))</f>
        <v>Baylor</v>
      </c>
      <c r="S111" s="708" t="str">
        <f>IF(+All!$F652="Texas",+All!S652,IF(+All!$H652="Texas",+All!S652,0))</f>
        <v>Texas</v>
      </c>
      <c r="T111" s="706" t="str">
        <f>IF(+All!$F652="Texas",+All!T652,IF(+All!$H652="Texas",+All!T652,0))</f>
        <v>Baylor</v>
      </c>
      <c r="U111" s="707" t="str">
        <f>IF(+All!$F652="Texas",+All!U652,IF(+All!$H652="Texas",+All!U652,0))</f>
        <v>W</v>
      </c>
    </row>
    <row r="112" spans="1:22" s="503" customFormat="1" x14ac:dyDescent="0.8">
      <c r="A112" s="70">
        <f>IF(+All!$F733="Texas",+All!A733,IF(+All!$H733="Texas",+All!A733,0))</f>
        <v>10</v>
      </c>
      <c r="B112" s="480" t="str">
        <f>IF(+All!$F733="Texas",+All!B733,IF(+All!$H733="Texas",+All!B733,0))</f>
        <v>Sat</v>
      </c>
      <c r="C112" s="104">
        <f>IF(+All!$F733="Texas",+All!C733,IF(+All!$H733="Texas",+All!C733,0))</f>
        <v>44506</v>
      </c>
      <c r="D112" s="105">
        <f>IF(+All!$F733="Texas",+All!D733,IF(+All!$H733="Texas",+All!D733,0))</f>
        <v>0.8125</v>
      </c>
      <c r="E112" s="707" t="str">
        <f>IF(+All!$F733="Texas",+All!E733,IF(+All!$H733="Texas",+All!E733,0))</f>
        <v>FS1</v>
      </c>
      <c r="F112" s="706" t="str">
        <f>IF(+All!$F733="Texas",+All!F733,IF(+All!$H733="Texas",+All!F733,0))</f>
        <v>Texas</v>
      </c>
      <c r="G112" s="707" t="str">
        <f>IF(+All!$F733="Texas",+All!G733,IF(+All!$H733="Texas",+All!G733,0))</f>
        <v>B12</v>
      </c>
      <c r="H112" s="708" t="str">
        <f>IF(+All!$F733="Texas",+All!H733,IF(+All!$H733="Texas",+All!H733,0))</f>
        <v>Iowa State</v>
      </c>
      <c r="I112" s="707" t="str">
        <f>IF(+All!$F733="Texas",+All!I733,IF(+All!$H733="Texas",+All!I733,0))</f>
        <v>B12</v>
      </c>
      <c r="J112" s="706" t="str">
        <f>IF(+All!$F733="Texas",+All!J733,IF(+All!$H733="Texas",+All!J733,0))</f>
        <v>Iowa State</v>
      </c>
      <c r="K112" s="707" t="str">
        <f>IF(+All!$F733="Texas",+All!K733,IF(+All!$H733="Texas",+All!K733,0))</f>
        <v>Texas</v>
      </c>
      <c r="L112" s="92">
        <f>IF(+All!$F733="Texas",+All!L733,IF(+All!$H733="Texas",+All!L733,0))</f>
        <v>6.5</v>
      </c>
      <c r="M112" s="93">
        <f>IF(+All!$F733="Texas",+All!M733,IF(+All!$H733="Texas",+All!M733,0))</f>
        <v>60.5</v>
      </c>
      <c r="N112" s="706" t="str">
        <f>IF(+All!$F733="Texas",+All!N733,IF(+All!$H733="Texas",+All!N733,0))</f>
        <v>Iowa State</v>
      </c>
      <c r="O112" s="708">
        <f>IF(+All!$F733="Texas",+All!O733,IF(+All!$H733="Texas",+All!O733,0))</f>
        <v>30</v>
      </c>
      <c r="P112" s="708" t="str">
        <f>IF(+All!$F733="Texas",+All!P733,IF(+All!$H733="Texas",+All!P733,0))</f>
        <v>Texas</v>
      </c>
      <c r="Q112" s="707">
        <f>IF(+All!$F733="Texas",+All!Q733,IF(+All!$H733="Texas",+All!Q733,0))</f>
        <v>7</v>
      </c>
      <c r="R112" s="706" t="str">
        <f>IF(+All!$F733="Texas",+All!R733,IF(+All!$H733="Texas",+All!R733,0))</f>
        <v>Iowa State</v>
      </c>
      <c r="S112" s="708" t="str">
        <f>IF(+All!$F733="Texas",+All!S733,IF(+All!$H733="Texas",+All!S733,0))</f>
        <v>Texas</v>
      </c>
      <c r="T112" s="706" t="str">
        <f>IF(+All!$F733="Texas",+All!T733,IF(+All!$H733="Texas",+All!T733,0))</f>
        <v>Iowa State</v>
      </c>
      <c r="U112" s="707" t="str">
        <f>IF(+All!$F733="Texas",+All!U733,IF(+All!$H733="Texas",+All!U733,0))</f>
        <v>W</v>
      </c>
    </row>
    <row r="113" spans="1:22" s="503" customFormat="1" x14ac:dyDescent="0.8">
      <c r="A113" s="70">
        <f>IF(+All!$F809="Texas",+All!A809,IF(+All!$H809="Texas",+All!A809,0))</f>
        <v>11</v>
      </c>
      <c r="B113" s="480" t="str">
        <f>IF(+All!$F809="Texas",+All!B809,IF(+All!$H809="Texas",+All!B809,0))</f>
        <v>Sat</v>
      </c>
      <c r="C113" s="104">
        <f>IF(+All!$F809="Texas",+All!C809,IF(+All!$H809="Texas",+All!C809,0))</f>
        <v>44513</v>
      </c>
      <c r="D113" s="105">
        <f>IF(+All!$F809="Texas",+All!D809,IF(+All!$H809="Texas",+All!D809,0))</f>
        <v>0.8125</v>
      </c>
      <c r="E113" s="707" t="str">
        <f>IF(+All!$F809="Texas",+All!E809,IF(+All!$H809="Texas",+All!E809,0))</f>
        <v>ESPNU</v>
      </c>
      <c r="F113" s="706" t="str">
        <f>IF(+All!$F809="Texas",+All!F809,IF(+All!$H809="Texas",+All!F809,0))</f>
        <v>Kansas</v>
      </c>
      <c r="G113" s="707" t="str">
        <f>IF(+All!$F809="Texas",+All!G809,IF(+All!$H809="Texas",+All!G809,0))</f>
        <v>B12</v>
      </c>
      <c r="H113" s="708" t="str">
        <f>IF(+All!$F809="Texas",+All!H809,IF(+All!$H809="Texas",+All!H809,0))</f>
        <v>Texas</v>
      </c>
      <c r="I113" s="707" t="str">
        <f>IF(+All!$F809="Texas",+All!I809,IF(+All!$H809="Texas",+All!I809,0))</f>
        <v>B12</v>
      </c>
      <c r="J113" s="706" t="str">
        <f>IF(+All!$F809="Texas",+All!J809,IF(+All!$H809="Texas",+All!J809,0))</f>
        <v>Texas</v>
      </c>
      <c r="K113" s="707" t="str">
        <f>IF(+All!$F809="Texas",+All!K809,IF(+All!$H809="Texas",+All!K809,0))</f>
        <v>Kansas</v>
      </c>
      <c r="L113" s="92">
        <f>IF(+All!$F809="Texas",+All!L809,IF(+All!$H809="Texas",+All!L809,0))</f>
        <v>30</v>
      </c>
      <c r="M113" s="93">
        <f>IF(+All!$F809="Texas",+All!M809,IF(+All!$H809="Texas",+All!M809,0))</f>
        <v>60.5</v>
      </c>
      <c r="N113" s="706" t="str">
        <f>IF(+All!$F809="Texas",+All!N809,IF(+All!$H809="Texas",+All!N809,0))</f>
        <v>Kansas</v>
      </c>
      <c r="O113" s="708">
        <f>IF(+All!$F809="Texas",+All!O809,IF(+All!$H809="Texas",+All!O809,0))</f>
        <v>57</v>
      </c>
      <c r="P113" s="708" t="str">
        <f>IF(+All!$F809="Texas",+All!P809,IF(+All!$H809="Texas",+All!P809,0))</f>
        <v>Texas</v>
      </c>
      <c r="Q113" s="707">
        <f>IF(+All!$F809="Texas",+All!Q809,IF(+All!$H809="Texas",+All!Q809,0))</f>
        <v>56</v>
      </c>
      <c r="R113" s="706" t="str">
        <f>IF(+All!$F809="Texas",+All!R809,IF(+All!$H809="Texas",+All!R809,0))</f>
        <v>Kansas</v>
      </c>
      <c r="S113" s="708" t="str">
        <f>IF(+All!$F809="Texas",+All!S809,IF(+All!$H809="Texas",+All!S809,0))</f>
        <v>Texas</v>
      </c>
      <c r="T113" s="706" t="str">
        <f>IF(+All!$F809="Texas",+All!T809,IF(+All!$H809="Texas",+All!T809,0))</f>
        <v>Texas</v>
      </c>
      <c r="U113" s="707" t="str">
        <f>IF(+All!$F809="Texas",+All!U809,IF(+All!$H809="Texas",+All!U809,0))</f>
        <v>L</v>
      </c>
    </row>
    <row r="114" spans="1:22" s="503" customFormat="1" x14ac:dyDescent="0.8">
      <c r="A114" s="70">
        <f>IF(+All!$F880="Texas",+All!A880,IF(+All!$H880="Texas",+All!A880,0))</f>
        <v>12</v>
      </c>
      <c r="B114" s="480" t="str">
        <f>IF(+All!$F880="Texas",+All!B880,IF(+All!$H880="Texas",+All!B880,0))</f>
        <v>Sat</v>
      </c>
      <c r="C114" s="104">
        <f>IF(+All!$F880="Texas",+All!C880,IF(+All!$H880="Texas",+All!C880,0))</f>
        <v>44520</v>
      </c>
      <c r="D114" s="105">
        <f>IF(+All!$F880="Texas",+All!D880,IF(+All!$H880="Texas",+All!D880,0))</f>
        <v>0.5</v>
      </c>
      <c r="E114" s="707" t="str">
        <f>IF(+All!$F880="Texas",+All!E880,IF(+All!$H880="Texas",+All!E880,0))</f>
        <v>ESPN2</v>
      </c>
      <c r="F114" s="706" t="str">
        <f>IF(+All!$F880="Texas",+All!F880,IF(+All!$H880="Texas",+All!F880,0))</f>
        <v>Texas</v>
      </c>
      <c r="G114" s="707" t="str">
        <f>IF(+All!$F880="Texas",+All!G880,IF(+All!$H880="Texas",+All!G880,0))</f>
        <v>B12</v>
      </c>
      <c r="H114" s="708" t="str">
        <f>IF(+All!$F880="Texas",+All!H880,IF(+All!$H880="Texas",+All!H880,0))</f>
        <v>West Virginia</v>
      </c>
      <c r="I114" s="707" t="str">
        <f>IF(+All!$F880="Texas",+All!I880,IF(+All!$H880="Texas",+All!I880,0))</f>
        <v>B12</v>
      </c>
      <c r="J114" s="706" t="str">
        <f>IF(+All!$F880="Texas",+All!J880,IF(+All!$H880="Texas",+All!J880,0))</f>
        <v>West Virginia</v>
      </c>
      <c r="K114" s="707" t="str">
        <f>IF(+All!$F880="Texas",+All!K880,IF(+All!$H880="Texas",+All!K880,0))</f>
        <v>Texas</v>
      </c>
      <c r="L114" s="92">
        <f>IF(+All!$F880="Texas",+All!L880,IF(+All!$H880="Texas",+All!L880,0))</f>
        <v>3</v>
      </c>
      <c r="M114" s="93">
        <f>IF(+All!$F880="Texas",+All!M880,IF(+All!$H880="Texas",+All!M880,0))</f>
        <v>56.5</v>
      </c>
      <c r="N114" s="706" t="str">
        <f>IF(+All!$F880="Texas",+All!N880,IF(+All!$H880="Texas",+All!N880,0))</f>
        <v>West Virginia</v>
      </c>
      <c r="O114" s="708">
        <f>IF(+All!$F880="Texas",+All!O880,IF(+All!$H880="Texas",+All!O880,0))</f>
        <v>31</v>
      </c>
      <c r="P114" s="708" t="str">
        <f>IF(+All!$F880="Texas",+All!P880,IF(+All!$H880="Texas",+All!P880,0))</f>
        <v>Texas</v>
      </c>
      <c r="Q114" s="707">
        <f>IF(+All!$F880="Texas",+All!Q880,IF(+All!$H880="Texas",+All!Q880,0))</f>
        <v>23</v>
      </c>
      <c r="R114" s="706" t="str">
        <f>IF(+All!$F880="Texas",+All!R880,IF(+All!$H880="Texas",+All!R880,0))</f>
        <v>West Virginia</v>
      </c>
      <c r="S114" s="708" t="str">
        <f>IF(+All!$F880="Texas",+All!S880,IF(+All!$H880="Texas",+All!S880,0))</f>
        <v>Texas</v>
      </c>
      <c r="T114" s="706" t="str">
        <f>IF(+All!$F880="Texas",+All!T880,IF(+All!$H880="Texas",+All!T880,0))</f>
        <v>West Virginia</v>
      </c>
      <c r="U114" s="707" t="str">
        <f>IF(+All!$F880="Texas",+All!U880,IF(+All!$H880="Texas",+All!U880,0))</f>
        <v>W</v>
      </c>
    </row>
    <row r="115" spans="1:22" s="503" customFormat="1" x14ac:dyDescent="0.8">
      <c r="A115" s="70">
        <f>IF(+All!$F938="Texas",+All!A938,IF(+All!$H938="Texas",+All!A938,0))</f>
        <v>0</v>
      </c>
      <c r="B115" s="480">
        <f>IF(+All!$F938="Texas",+All!B938,IF(+All!$H938="Texas",+All!B938,0))</f>
        <v>0</v>
      </c>
      <c r="C115" s="104">
        <f>IF(+All!$F938="Texas",+All!C938,IF(+All!$H938="Texas",+All!C938,0))</f>
        <v>0</v>
      </c>
      <c r="D115" s="105">
        <f>IF(+All!$F938="Texas",+All!D938,IF(+All!$H938="Texas",+All!D938,0))</f>
        <v>0</v>
      </c>
      <c r="E115" s="707">
        <f>IF(+All!$F938="Texas",+All!E938,IF(+All!$H938="Texas",+All!E938,0))</f>
        <v>0</v>
      </c>
      <c r="F115" s="706">
        <f>IF(+All!$F938="Texas",+All!F938,IF(+All!$H938="Texas",+All!F938,0))</f>
        <v>0</v>
      </c>
      <c r="G115" s="707">
        <f>IF(+All!$F938="Texas",+All!G938,IF(+All!$H938="Texas",+All!G938,0))</f>
        <v>0</v>
      </c>
      <c r="H115" s="708">
        <f>IF(+All!$F938="Texas",+All!H938,IF(+All!$H938="Texas",+All!H938,0))</f>
        <v>0</v>
      </c>
      <c r="I115" s="707">
        <f>IF(+All!$F938="Texas",+All!I938,IF(+All!$H938="Texas",+All!I938,0))</f>
        <v>0</v>
      </c>
      <c r="J115" s="706">
        <f>IF(+All!$F938="Texas",+All!J938,IF(+All!$H938="Texas",+All!J938,0))</f>
        <v>0</v>
      </c>
      <c r="K115" s="707">
        <f>IF(+All!$F938="Texas",+All!K938,IF(+All!$H938="Texas",+All!K938,0))</f>
        <v>0</v>
      </c>
      <c r="L115" s="92">
        <f>IF(+All!$F938="Texas",+All!L938,IF(+All!$H938="Texas",+All!L938,0))</f>
        <v>0</v>
      </c>
      <c r="M115" s="93">
        <f>IF(+All!$F938="Texas",+All!M938,IF(+All!$H938="Texas",+All!M938,0))</f>
        <v>0</v>
      </c>
      <c r="N115" s="706">
        <f>IF(+All!$F938="Texas",+All!N938,IF(+All!$H938="Texas",+All!N938,0))</f>
        <v>0</v>
      </c>
      <c r="O115" s="708">
        <f>IF(+All!$F938="Texas",+All!O938,IF(+All!$H938="Texas",+All!O938,0))</f>
        <v>0</v>
      </c>
      <c r="P115" s="708">
        <f>IF(+All!$F938="Texas",+All!P938,IF(+All!$H938="Texas",+All!P938,0))</f>
        <v>0</v>
      </c>
      <c r="Q115" s="707">
        <f>IF(+All!$F938="Texas",+All!Q938,IF(+All!$H938="Texas",+All!Q938,0))</f>
        <v>0</v>
      </c>
      <c r="R115" s="706">
        <f>IF(+All!$F938="Texas",+All!R938,IF(+All!$H938="Texas",+All!R938,0))</f>
        <v>0</v>
      </c>
      <c r="S115" s="708">
        <f>IF(+All!$F938="Texas",+All!S938,IF(+All!$H938="Texas",+All!S938,0))</f>
        <v>0</v>
      </c>
      <c r="T115" s="706">
        <f>IF(+All!$F938="Texas",+All!T938,IF(+All!$H938="Texas",+All!T938,0))</f>
        <v>0</v>
      </c>
      <c r="U115" s="707">
        <f>IF(+All!$F938="Texas",+All!U938,IF(+All!$H938="Texas",+All!U938,0))</f>
        <v>0</v>
      </c>
    </row>
    <row r="116" spans="1:22" s="31" customFormat="1" ht="15.75" customHeight="1" x14ac:dyDescent="0.8">
      <c r="A116" s="52"/>
      <c r="B116" s="53"/>
      <c r="C116" s="593"/>
      <c r="D116" s="594"/>
      <c r="E116" s="709"/>
      <c r="F116" s="1219" t="str">
        <f>F117</f>
        <v>Texas Tech</v>
      </c>
      <c r="G116" s="1251"/>
      <c r="H116" s="1251"/>
      <c r="I116" s="1252"/>
      <c r="J116" s="705"/>
      <c r="K116" s="709"/>
      <c r="L116" s="724"/>
      <c r="M116" s="725"/>
      <c r="N116" s="705"/>
      <c r="O116" s="9"/>
      <c r="P116" s="9"/>
      <c r="Q116" s="709"/>
      <c r="R116" s="705"/>
      <c r="S116" s="9"/>
      <c r="T116" s="705"/>
      <c r="U116" s="709"/>
      <c r="V116" s="106"/>
    </row>
    <row r="117" spans="1:22" s="503" customFormat="1" x14ac:dyDescent="0.8">
      <c r="A117" s="70">
        <f>IF(+All!$F35="Texas Tech",+All!A35,IF(+All!$H35="Texas Tech",+All!A35,0))</f>
        <v>1</v>
      </c>
      <c r="B117" s="480" t="str">
        <f>IF(+All!$F35="Texas Tech",+All!B35,IF(+All!$H35="Texas Tech",+All!B35,0))</f>
        <v>Sat</v>
      </c>
      <c r="C117" s="104">
        <f>IF(+All!$F35="Texas Tech",+All!C35,IF(+All!$H35="Texas Tech",+All!C35,0))</f>
        <v>44443</v>
      </c>
      <c r="D117" s="105">
        <f>IF(+All!$F35="Texas Tech",+All!D35,IF(+All!$H35="Texas Tech",+All!D35,0))</f>
        <v>0.79166666666666663</v>
      </c>
      <c r="E117" s="707" t="str">
        <f>IF(+All!$F35="Texas Tech",+All!E35,IF(+All!$H35="Texas Tech",+All!E35,0))</f>
        <v>ESPN</v>
      </c>
      <c r="F117" s="706" t="str">
        <f>IF(+All!$F35="Texas Tech",+All!F35,IF(+All!$H35="Texas Tech",+All!F35,0))</f>
        <v>Texas Tech</v>
      </c>
      <c r="G117" s="707" t="str">
        <f>IF(+All!$F35="Texas Tech",+All!G35,IF(+All!$H35="Texas Tech",+All!G35,0))</f>
        <v>B12</v>
      </c>
      <c r="H117" s="708" t="str">
        <f>IF(+All!$F35="Texas Tech",+All!H35,IF(+All!$H35="Texas Tech",+All!H35,0))</f>
        <v>Houston</v>
      </c>
      <c r="I117" s="707" t="str">
        <f>IF(+All!$F35="Texas Tech",+All!I35,IF(+All!$H35="Texas Tech",+All!I35,0))</f>
        <v>AAC</v>
      </c>
      <c r="J117" s="706" t="str">
        <f>IF(+All!$F35="Texas Tech",+All!J35,IF(+All!$H35="Texas Tech",+All!J35,0))</f>
        <v>Texas Tech</v>
      </c>
      <c r="K117" s="707" t="str">
        <f>IF(+All!$F35="Texas Tech",+All!K35,IF(+All!$H35="Texas Tech",+All!K35,0))</f>
        <v>Houston</v>
      </c>
      <c r="L117" s="92">
        <f>IF(+All!$F35="Texas Tech",+All!L35,IF(+All!$H35="Texas Tech",+All!L35,0))</f>
        <v>1.5</v>
      </c>
      <c r="M117" s="93">
        <f>IF(+All!$F35="Texas Tech",+All!M35,IF(+All!$H35="Texas Tech",+All!M35,0))</f>
        <v>64</v>
      </c>
      <c r="N117" s="706" t="str">
        <f>IF(+All!$F35="Texas Tech",+All!N35,IF(+All!$H35="Texas Tech",+All!N35,0))</f>
        <v>Texas Tech</v>
      </c>
      <c r="O117" s="708">
        <f>IF(+All!$F35="Texas Tech",+All!O35,IF(+All!$H35="Texas Tech",+All!O35,0))</f>
        <v>38</v>
      </c>
      <c r="P117" s="708" t="str">
        <f>IF(+All!$F35="Texas Tech",+All!P35,IF(+All!$H35="Texas Tech",+All!P35,0))</f>
        <v>Houston</v>
      </c>
      <c r="Q117" s="707">
        <f>IF(+All!$F35="Texas Tech",+All!Q35,IF(+All!$H35="Texas Tech",+All!Q35,0))</f>
        <v>21</v>
      </c>
      <c r="R117" s="706" t="str">
        <f>IF(+All!$F35="Texas Tech",+All!R35,IF(+All!$H35="Texas Tech",+All!R35,0))</f>
        <v>Texas Tech</v>
      </c>
      <c r="S117" s="708" t="str">
        <f>IF(+All!$F35="Texas Tech",+All!S35,IF(+All!$H35="Texas Tech",+All!S35,0))</f>
        <v>Houston</v>
      </c>
      <c r="T117" s="706" t="str">
        <f>IF(+All!$F35="Texas Tech",+All!T35,IF(+All!$H35="Texas Tech",+All!T35,0))</f>
        <v>Texas Tech</v>
      </c>
      <c r="U117" s="707" t="str">
        <f>IF(+All!$F35="Texas Tech",+All!U35,IF(+All!$H35="Texas Tech",+All!U35,0))</f>
        <v>W</v>
      </c>
    </row>
    <row r="118" spans="1:22" s="503" customFormat="1" x14ac:dyDescent="0.8">
      <c r="A118" s="70">
        <f>IF(+All!$F130="Texas Tech",+All!A130,IF(+All!$H130="Texas Tech",+All!A130,0))</f>
        <v>2</v>
      </c>
      <c r="B118" s="480" t="str">
        <f>IF(+All!$F130="Texas Tech",+All!B130,IF(+All!$H130="Texas Tech",+All!B130,0))</f>
        <v>Sat</v>
      </c>
      <c r="C118" s="104">
        <f>IF(+All!$F130="Texas Tech",+All!C130,IF(+All!$H130="Texas Tech",+All!C130,0))</f>
        <v>44450</v>
      </c>
      <c r="D118" s="105">
        <f>IF(+All!$F130="Texas Tech",+All!D130,IF(+All!$H130="Texas Tech",+All!D130,0))</f>
        <v>0.79166666666666663</v>
      </c>
      <c r="E118" s="707">
        <f>IF(+All!$F130="Texas Tech",+All!E130,IF(+All!$H130="Texas Tech",+All!E130,0))</f>
        <v>0</v>
      </c>
      <c r="F118" s="706" t="str">
        <f>IF(+All!$F130="Texas Tech",+All!F130,IF(+All!$H130="Texas Tech",+All!F130,0))</f>
        <v>1AA Stephen F Austin</v>
      </c>
      <c r="G118" s="707" t="str">
        <f>IF(+All!$F130="Texas Tech",+All!G130,IF(+All!$H130="Texas Tech",+All!G130,0))</f>
        <v>1AA</v>
      </c>
      <c r="H118" s="708" t="str">
        <f>IF(+All!$F130="Texas Tech",+All!H130,IF(+All!$H130="Texas Tech",+All!H130,0))</f>
        <v>Texas Tech</v>
      </c>
      <c r="I118" s="707" t="str">
        <f>IF(+All!$F130="Texas Tech",+All!I130,IF(+All!$H130="Texas Tech",+All!I130,0))</f>
        <v>B12</v>
      </c>
      <c r="J118" s="706">
        <f>IF(+All!$F130="Texas Tech",+All!J130,IF(+All!$H130="Texas Tech",+All!J130,0))</f>
        <v>0</v>
      </c>
      <c r="K118" s="707">
        <f>IF(+All!$F130="Texas Tech",+All!K130,IF(+All!$H130="Texas Tech",+All!K130,0))</f>
        <v>0</v>
      </c>
      <c r="L118" s="92">
        <f>IF(+All!$F130="Texas Tech",+All!L130,IF(+All!$H130="Texas Tech",+All!L130,0))</f>
        <v>0</v>
      </c>
      <c r="M118" s="93">
        <f>IF(+All!$F130="Texas Tech",+All!M130,IF(+All!$H130="Texas Tech",+All!M130,0))</f>
        <v>0</v>
      </c>
      <c r="N118" s="706" t="str">
        <f>IF(+All!$F130="Texas Tech",+All!N130,IF(+All!$H130="Texas Tech",+All!N130,0))</f>
        <v>Texas Tech</v>
      </c>
      <c r="O118" s="708">
        <f>IF(+All!$F130="Texas Tech",+All!O130,IF(+All!$H130="Texas Tech",+All!O130,0))</f>
        <v>28</v>
      </c>
      <c r="P118" s="708" t="str">
        <f>IF(+All!$F130="Texas Tech",+All!P130,IF(+All!$H130="Texas Tech",+All!P130,0))</f>
        <v>1AA Stephen F Austin</v>
      </c>
      <c r="Q118" s="707">
        <f>IF(+All!$F130="Texas Tech",+All!Q130,IF(+All!$H130="Texas Tech",+All!Q130,0))</f>
        <v>22</v>
      </c>
      <c r="R118" s="706">
        <f>IF(+All!$F130="Texas Tech",+All!R130,IF(+All!$H130="Texas Tech",+All!R130,0))</f>
        <v>0</v>
      </c>
      <c r="S118" s="708">
        <f>IF(+All!$F130="Texas Tech",+All!S130,IF(+All!$H130="Texas Tech",+All!S130,0))</f>
        <v>0</v>
      </c>
      <c r="T118" s="706">
        <f>IF(+All!$F130="Texas Tech",+All!T130,IF(+All!$H130="Texas Tech",+All!T130,0))</f>
        <v>0</v>
      </c>
      <c r="U118" s="707">
        <f>IF(+All!$F130="Texas Tech",+All!U130,IF(+All!$H130="Texas Tech",+All!U130,0))</f>
        <v>0</v>
      </c>
    </row>
    <row r="119" spans="1:22" s="503" customFormat="1" x14ac:dyDescent="0.8">
      <c r="A119" s="70">
        <f>IF(+All!$F203="Texas Tech",+All!A203,IF(+All!$H203="Texas Tech",+All!A203,0))</f>
        <v>3</v>
      </c>
      <c r="B119" s="480" t="str">
        <f>IF(+All!$F203="Texas Tech",+All!B203,IF(+All!$H203="Texas Tech",+All!B203,0))</f>
        <v>Sat</v>
      </c>
      <c r="C119" s="104">
        <f>IF(+All!$F203="Texas Tech",+All!C203,IF(+All!$H203="Texas Tech",+All!C203,0))</f>
        <v>44457</v>
      </c>
      <c r="D119" s="105">
        <f>IF(+All!$F203="Texas Tech",+All!D203,IF(+All!$H203="Texas Tech",+All!D203,0))</f>
        <v>0.79166666666666663</v>
      </c>
      <c r="E119" s="707">
        <f>IF(+All!$F203="Texas Tech",+All!E203,IF(+All!$H203="Texas Tech",+All!E203,0))</f>
        <v>0</v>
      </c>
      <c r="F119" s="706" t="str">
        <f>IF(+All!$F203="Texas Tech",+All!F203,IF(+All!$H203="Texas Tech",+All!F203,0))</f>
        <v>Florida Intl</v>
      </c>
      <c r="G119" s="707" t="str">
        <f>IF(+All!$F203="Texas Tech",+All!G203,IF(+All!$H203="Texas Tech",+All!G203,0))</f>
        <v>CUSA</v>
      </c>
      <c r="H119" s="708" t="str">
        <f>IF(+All!$F203="Texas Tech",+All!H203,IF(+All!$H203="Texas Tech",+All!H203,0))</f>
        <v>Texas Tech</v>
      </c>
      <c r="I119" s="707" t="str">
        <f>IF(+All!$F203="Texas Tech",+All!I203,IF(+All!$H203="Texas Tech",+All!I203,0))</f>
        <v>B12</v>
      </c>
      <c r="J119" s="706" t="str">
        <f>IF(+All!$F203="Texas Tech",+All!J203,IF(+All!$H203="Texas Tech",+All!J203,0))</f>
        <v>Texas Tech</v>
      </c>
      <c r="K119" s="707" t="str">
        <f>IF(+All!$F203="Texas Tech",+All!K203,IF(+All!$H203="Texas Tech",+All!K203,0))</f>
        <v>Florida Intl</v>
      </c>
      <c r="L119" s="92">
        <f>IF(+All!$F203="Texas Tech",+All!L203,IF(+All!$H203="Texas Tech",+All!L203,0))</f>
        <v>20</v>
      </c>
      <c r="M119" s="93">
        <f>IF(+All!$F203="Texas Tech",+All!M203,IF(+All!$H203="Texas Tech",+All!M203,0))</f>
        <v>54</v>
      </c>
      <c r="N119" s="706" t="str">
        <f>IF(+All!$F203="Texas Tech",+All!N203,IF(+All!$H203="Texas Tech",+All!N203,0))</f>
        <v>Texas Tech</v>
      </c>
      <c r="O119" s="708">
        <f>IF(+All!$F203="Texas Tech",+All!O203,IF(+All!$H203="Texas Tech",+All!O203,0))</f>
        <v>54</v>
      </c>
      <c r="P119" s="708" t="str">
        <f>IF(+All!$F203="Texas Tech",+All!P203,IF(+All!$H203="Texas Tech",+All!P203,0))</f>
        <v>Florida Intl</v>
      </c>
      <c r="Q119" s="707">
        <f>IF(+All!$F203="Texas Tech",+All!Q203,IF(+All!$H203="Texas Tech",+All!Q203,0))</f>
        <v>21</v>
      </c>
      <c r="R119" s="706" t="str">
        <f>IF(+All!$F203="Texas Tech",+All!R203,IF(+All!$H203="Texas Tech",+All!R203,0))</f>
        <v>Texas Tech</v>
      </c>
      <c r="S119" s="708" t="str">
        <f>IF(+All!$F203="Texas Tech",+All!S203,IF(+All!$H203="Texas Tech",+All!S203,0))</f>
        <v>Florida Intl</v>
      </c>
      <c r="T119" s="706" t="str">
        <f>IF(+All!$F203="Texas Tech",+All!T203,IF(+All!$H203="Texas Tech",+All!T203,0))</f>
        <v>Florida Intl</v>
      </c>
      <c r="U119" s="707" t="str">
        <f>IF(+All!$F203="Texas Tech",+All!U203,IF(+All!$H203="Texas Tech",+All!U203,0))</f>
        <v>L</v>
      </c>
    </row>
    <row r="120" spans="1:22" s="503" customFormat="1" x14ac:dyDescent="0.8">
      <c r="A120" s="70">
        <f>IF(+All!$F288="Texas Tech",+All!A288,IF(+All!$H288="Texas Tech",+All!A288,0))</f>
        <v>4</v>
      </c>
      <c r="B120" s="480" t="str">
        <f>IF(+All!$F288="Texas Tech",+All!B288,IF(+All!$H288="Texas Tech",+All!B288,0))</f>
        <v>Sat</v>
      </c>
      <c r="C120" s="104">
        <f>IF(+All!$F288="Texas Tech",+All!C288,IF(+All!$H288="Texas Tech",+All!C288,0))</f>
        <v>44464</v>
      </c>
      <c r="D120" s="105">
        <f>IF(+All!$F288="Texas Tech",+All!D288,IF(+All!$H288="Texas Tech",+All!D288,0))</f>
        <v>0.5</v>
      </c>
      <c r="E120" s="707" t="str">
        <f>IF(+All!$F288="Texas Tech",+All!E288,IF(+All!$H288="Texas Tech",+All!E288,0))</f>
        <v>ABC</v>
      </c>
      <c r="F120" s="706" t="str">
        <f>IF(+All!$F288="Texas Tech",+All!F288,IF(+All!$H288="Texas Tech",+All!F288,0))</f>
        <v>Texas Tech</v>
      </c>
      <c r="G120" s="707" t="str">
        <f>IF(+All!$F288="Texas Tech",+All!G288,IF(+All!$H288="Texas Tech",+All!G288,0))</f>
        <v>B12</v>
      </c>
      <c r="H120" s="708" t="str">
        <f>IF(+All!$F288="Texas Tech",+All!H288,IF(+All!$H288="Texas Tech",+All!H288,0))</f>
        <v>Texas</v>
      </c>
      <c r="I120" s="707" t="str">
        <f>IF(+All!$F288="Texas Tech",+All!I288,IF(+All!$H288="Texas Tech",+All!I288,0))</f>
        <v>B12</v>
      </c>
      <c r="J120" s="706" t="str">
        <f>IF(+All!$F288="Texas Tech",+All!J288,IF(+All!$H288="Texas Tech",+All!J288,0))</f>
        <v>Texas</v>
      </c>
      <c r="K120" s="707" t="str">
        <f>IF(+All!$F288="Texas Tech",+All!K288,IF(+All!$H288="Texas Tech",+All!K288,0))</f>
        <v>Texas Tech</v>
      </c>
      <c r="L120" s="92">
        <f>IF(+All!$F288="Texas Tech",+All!L288,IF(+All!$H288="Texas Tech",+All!L288,0))</f>
        <v>7.5</v>
      </c>
      <c r="M120" s="93">
        <f>IF(+All!$F288="Texas Tech",+All!M288,IF(+All!$H288="Texas Tech",+All!M288,0))</f>
        <v>61</v>
      </c>
      <c r="N120" s="706" t="str">
        <f>IF(+All!$F288="Texas Tech",+All!N288,IF(+All!$H288="Texas Tech",+All!N288,0))</f>
        <v>Texas</v>
      </c>
      <c r="O120" s="708">
        <f>IF(+All!$F288="Texas Tech",+All!O288,IF(+All!$H288="Texas Tech",+All!O288,0))</f>
        <v>70</v>
      </c>
      <c r="P120" s="708" t="str">
        <f>IF(+All!$F288="Texas Tech",+All!P288,IF(+All!$H288="Texas Tech",+All!P288,0))</f>
        <v>Texas Tech</v>
      </c>
      <c r="Q120" s="707">
        <f>IF(+All!$F288="Texas Tech",+All!Q288,IF(+All!$H288="Texas Tech",+All!Q288,0))</f>
        <v>35</v>
      </c>
      <c r="R120" s="706" t="str">
        <f>IF(+All!$F288="Texas Tech",+All!R288,IF(+All!$H288="Texas Tech",+All!R288,0))</f>
        <v>Texas</v>
      </c>
      <c r="S120" s="708" t="str">
        <f>IF(+All!$F288="Texas Tech",+All!S288,IF(+All!$H288="Texas Tech",+All!S288,0))</f>
        <v>Texas Tech</v>
      </c>
      <c r="T120" s="706" t="str">
        <f>IF(+All!$F288="Texas Tech",+All!T288,IF(+All!$H288="Texas Tech",+All!T288,0))</f>
        <v>Texas Tech</v>
      </c>
      <c r="U120" s="707" t="str">
        <f>IF(+All!$F288="Texas Tech",+All!U288,IF(+All!$H288="Texas Tech",+All!U288,0))</f>
        <v>L</v>
      </c>
    </row>
    <row r="121" spans="1:22" s="503" customFormat="1" x14ac:dyDescent="0.8">
      <c r="A121" s="70">
        <f>IF(+All!$F353="Texas Tech",+All!A353,IF(+All!$H353="Texas Tech",+All!A353,0))</f>
        <v>5</v>
      </c>
      <c r="B121" s="480" t="str">
        <f>IF(+All!$F353="Texas Tech",+All!B353,IF(+All!$H353="Texas Tech",+All!B353,0))</f>
        <v>Sat</v>
      </c>
      <c r="C121" s="104">
        <f>IF(+All!$F353="Texas Tech",+All!C353,IF(+All!$H353="Texas Tech",+All!C353,0))</f>
        <v>44471</v>
      </c>
      <c r="D121" s="105">
        <f>IF(+All!$F353="Texas Tech",+All!D353,IF(+All!$H353="Texas Tech",+All!D353,0))</f>
        <v>0.64583333333333337</v>
      </c>
      <c r="E121" s="707" t="str">
        <f>IF(+All!$F353="Texas Tech",+All!E353,IF(+All!$H353="Texas Tech",+All!E353,0))</f>
        <v>ESPN2</v>
      </c>
      <c r="F121" s="706" t="str">
        <f>IF(+All!$F353="Texas Tech",+All!F353,IF(+All!$H353="Texas Tech",+All!F353,0))</f>
        <v>Texas Tech</v>
      </c>
      <c r="G121" s="707" t="str">
        <f>IF(+All!$F353="Texas Tech",+All!G353,IF(+All!$H353="Texas Tech",+All!G353,0))</f>
        <v>B12</v>
      </c>
      <c r="H121" s="708" t="str">
        <f>IF(+All!$F353="Texas Tech",+All!H353,IF(+All!$H353="Texas Tech",+All!H353,0))</f>
        <v>West Virginia</v>
      </c>
      <c r="I121" s="707" t="str">
        <f>IF(+All!$F353="Texas Tech",+All!I353,IF(+All!$H353="Texas Tech",+All!I353,0))</f>
        <v>B12</v>
      </c>
      <c r="J121" s="706" t="str">
        <f>IF(+All!$F353="Texas Tech",+All!J353,IF(+All!$H353="Texas Tech",+All!J353,0))</f>
        <v>West Virginia</v>
      </c>
      <c r="K121" s="707" t="str">
        <f>IF(+All!$F353="Texas Tech",+All!K353,IF(+All!$H353="Texas Tech",+All!K353,0))</f>
        <v>Texas Tech</v>
      </c>
      <c r="L121" s="92">
        <f>IF(+All!$F353="Texas Tech",+All!L353,IF(+All!$H353="Texas Tech",+All!L353,0))</f>
        <v>7</v>
      </c>
      <c r="M121" s="93">
        <f>IF(+All!$F353="Texas Tech",+All!M353,IF(+All!$H353="Texas Tech",+All!M353,0))</f>
        <v>55.5</v>
      </c>
      <c r="N121" s="706" t="str">
        <f>IF(+All!$F353="Texas Tech",+All!N353,IF(+All!$H353="Texas Tech",+All!N353,0))</f>
        <v>Texas Tech</v>
      </c>
      <c r="O121" s="708">
        <f>IF(+All!$F353="Texas Tech",+All!O353,IF(+All!$H353="Texas Tech",+All!O353,0))</f>
        <v>23</v>
      </c>
      <c r="P121" s="708" t="str">
        <f>IF(+All!$F353="Texas Tech",+All!P353,IF(+All!$H353="Texas Tech",+All!P353,0))</f>
        <v>West Virginia</v>
      </c>
      <c r="Q121" s="707">
        <f>IF(+All!$F353="Texas Tech",+All!Q353,IF(+All!$H353="Texas Tech",+All!Q353,0))</f>
        <v>20</v>
      </c>
      <c r="R121" s="706" t="str">
        <f>IF(+All!$F353="Texas Tech",+All!R353,IF(+All!$H353="Texas Tech",+All!R353,0))</f>
        <v>Texas Tech</v>
      </c>
      <c r="S121" s="708" t="str">
        <f>IF(+All!$F353="Texas Tech",+All!S353,IF(+All!$H353="Texas Tech",+All!S353,0))</f>
        <v>West Virginia</v>
      </c>
      <c r="T121" s="706" t="str">
        <f>IF(+All!$F353="Texas Tech",+All!T353,IF(+All!$H353="Texas Tech",+All!T353,0))</f>
        <v>West Virginia</v>
      </c>
      <c r="U121" s="707" t="str">
        <f>IF(+All!$F353="Texas Tech",+All!U353,IF(+All!$H353="Texas Tech",+All!U353,0))</f>
        <v>L</v>
      </c>
    </row>
    <row r="122" spans="1:22" s="503" customFormat="1" x14ac:dyDescent="0.8">
      <c r="A122" s="70">
        <f>IF(+All!$F417="Texas Tech",+All!A417,IF(+All!$H417="Texas Tech",+All!A417,0))</f>
        <v>6</v>
      </c>
      <c r="B122" s="480" t="str">
        <f>IF(+All!$F417="Texas Tech",+All!B417,IF(+All!$H417="Texas Tech",+All!B417,0))</f>
        <v>Sat</v>
      </c>
      <c r="C122" s="104">
        <f>IF(+All!$F417="Texas Tech",+All!C417,IF(+All!$H417="Texas Tech",+All!C417,0))</f>
        <v>44478</v>
      </c>
      <c r="D122" s="105">
        <f>IF(+All!$F417="Texas Tech",+All!D417,IF(+All!$H417="Texas Tech",+All!D417,0))</f>
        <v>0.79166666666666663</v>
      </c>
      <c r="E122" s="707" t="str">
        <f>IF(+All!$F417="Texas Tech",+All!E417,IF(+All!$H417="Texas Tech",+All!E417,0))</f>
        <v>ESPN</v>
      </c>
      <c r="F122" s="706" t="str">
        <f>IF(+All!$F417="Texas Tech",+All!F417,IF(+All!$H417="Texas Tech",+All!F417,0))</f>
        <v>TCU</v>
      </c>
      <c r="G122" s="707" t="str">
        <f>IF(+All!$F417="Texas Tech",+All!G417,IF(+All!$H417="Texas Tech",+All!G417,0))</f>
        <v>B12</v>
      </c>
      <c r="H122" s="708" t="str">
        <f>IF(+All!$F417="Texas Tech",+All!H417,IF(+All!$H417="Texas Tech",+All!H417,0))</f>
        <v>Texas Tech</v>
      </c>
      <c r="I122" s="707" t="str">
        <f>IF(+All!$F417="Texas Tech",+All!I417,IF(+All!$H417="Texas Tech",+All!I417,0))</f>
        <v>B12</v>
      </c>
      <c r="J122" s="706" t="str">
        <f>IF(+All!$F417="Texas Tech",+All!J417,IF(+All!$H417="Texas Tech",+All!J417,0))</f>
        <v>TCU</v>
      </c>
      <c r="K122" s="707" t="str">
        <f>IF(+All!$F417="Texas Tech",+All!K417,IF(+All!$H417="Texas Tech",+All!K417,0))</f>
        <v>Texas Tech</v>
      </c>
      <c r="L122" s="92">
        <f>IF(+All!$F417="Texas Tech",+All!L417,IF(+All!$H417="Texas Tech",+All!L417,0))</f>
        <v>2</v>
      </c>
      <c r="M122" s="93">
        <f>IF(+All!$F417="Texas Tech",+All!M417,IF(+All!$H417="Texas Tech",+All!M417,0))</f>
        <v>60</v>
      </c>
      <c r="N122" s="706" t="str">
        <f>IF(+All!$F417="Texas Tech",+All!N417,IF(+All!$H417="Texas Tech",+All!N417,0))</f>
        <v>TCU</v>
      </c>
      <c r="O122" s="708">
        <f>IF(+All!$F417="Texas Tech",+All!O417,IF(+All!$H417="Texas Tech",+All!O417,0))</f>
        <v>52</v>
      </c>
      <c r="P122" s="708" t="str">
        <f>IF(+All!$F417="Texas Tech",+All!P417,IF(+All!$H417="Texas Tech",+All!P417,0))</f>
        <v>Texas Tech</v>
      </c>
      <c r="Q122" s="707">
        <f>IF(+All!$F417="Texas Tech",+All!Q417,IF(+All!$H417="Texas Tech",+All!Q417,0))</f>
        <v>31</v>
      </c>
      <c r="R122" s="706" t="str">
        <f>IF(+All!$F417="Texas Tech",+All!R417,IF(+All!$H417="Texas Tech",+All!R417,0))</f>
        <v>TCU</v>
      </c>
      <c r="S122" s="708" t="str">
        <f>IF(+All!$F417="Texas Tech",+All!S417,IF(+All!$H417="Texas Tech",+All!S417,0))</f>
        <v>Texas Tech</v>
      </c>
      <c r="T122" s="706" t="str">
        <f>IF(+All!$F417="Texas Tech",+All!T417,IF(+All!$H417="Texas Tech",+All!T417,0))</f>
        <v>Texas Tech</v>
      </c>
      <c r="U122" s="707" t="str">
        <f>IF(+All!$F417="Texas Tech",+All!U417,IF(+All!$H417="Texas Tech",+All!U417,0))</f>
        <v>L</v>
      </c>
    </row>
    <row r="123" spans="1:22" s="503" customFormat="1" x14ac:dyDescent="0.8">
      <c r="A123" s="70">
        <f>IF(+All!$F495="Texas Tech",+All!A495,IF(+All!$H495="Texas Tech",+All!A495,0))</f>
        <v>7</v>
      </c>
      <c r="B123" s="480" t="str">
        <f>IF(+All!$F495="Texas Tech",+All!B495,IF(+All!$H495="Texas Tech",+All!B495,0))</f>
        <v>Sat</v>
      </c>
      <c r="C123" s="104">
        <f>IF(+All!$F495="Texas Tech",+All!C495,IF(+All!$H495="Texas Tech",+All!C495,0))</f>
        <v>44485</v>
      </c>
      <c r="D123" s="105">
        <f>IF(+All!$F495="Texas Tech",+All!D495,IF(+All!$H495="Texas Tech",+All!D495,0))</f>
        <v>0.66666666666666663</v>
      </c>
      <c r="E123" s="707">
        <f>IF(+All!$F495="Texas Tech",+All!E495,IF(+All!$H495="Texas Tech",+All!E495,0))</f>
        <v>0</v>
      </c>
      <c r="F123" s="706" t="str">
        <f>IF(+All!$F495="Texas Tech",+All!F495,IF(+All!$H495="Texas Tech",+All!F495,0))</f>
        <v>Texas Tech</v>
      </c>
      <c r="G123" s="707" t="str">
        <f>IF(+All!$F495="Texas Tech",+All!G495,IF(+All!$H495="Texas Tech",+All!G495,0))</f>
        <v>B12</v>
      </c>
      <c r="H123" s="708" t="str">
        <f>IF(+All!$F495="Texas Tech",+All!H495,IF(+All!$H495="Texas Tech",+All!H495,0))</f>
        <v>Kansas</v>
      </c>
      <c r="I123" s="707" t="str">
        <f>IF(+All!$F495="Texas Tech",+All!I495,IF(+All!$H495="Texas Tech",+All!I495,0))</f>
        <v>B12</v>
      </c>
      <c r="J123" s="706" t="str">
        <f>IF(+All!$F495="Texas Tech",+All!J495,IF(+All!$H495="Texas Tech",+All!J495,0))</f>
        <v>Texas Tech</v>
      </c>
      <c r="K123" s="707" t="str">
        <f>IF(+All!$F495="Texas Tech",+All!K495,IF(+All!$H495="Texas Tech",+All!K495,0))</f>
        <v>Kansas</v>
      </c>
      <c r="L123" s="92">
        <f>IF(+All!$F495="Texas Tech",+All!L495,IF(+All!$H495="Texas Tech",+All!L495,0))</f>
        <v>16.5</v>
      </c>
      <c r="M123" s="93">
        <f>IF(+All!$F495="Texas Tech",+All!M495,IF(+All!$H495="Texas Tech",+All!M495,0))</f>
        <v>66.5</v>
      </c>
      <c r="N123" s="706" t="str">
        <f>IF(+All!$F495="Texas Tech",+All!N495,IF(+All!$H495="Texas Tech",+All!N495,0))</f>
        <v>Texas Tech</v>
      </c>
      <c r="O123" s="708">
        <f>IF(+All!$F495="Texas Tech",+All!O495,IF(+All!$H495="Texas Tech",+All!O495,0))</f>
        <v>41</v>
      </c>
      <c r="P123" s="708" t="str">
        <f>IF(+All!$F495="Texas Tech",+All!P495,IF(+All!$H495="Texas Tech",+All!P495,0))</f>
        <v>Kansas</v>
      </c>
      <c r="Q123" s="707">
        <f>IF(+All!$F495="Texas Tech",+All!Q495,IF(+All!$H495="Texas Tech",+All!Q495,0))</f>
        <v>14</v>
      </c>
      <c r="R123" s="706" t="str">
        <f>IF(+All!$F495="Texas Tech",+All!R495,IF(+All!$H495="Texas Tech",+All!R495,0))</f>
        <v>Texas Tech</v>
      </c>
      <c r="S123" s="708" t="str">
        <f>IF(+All!$F495="Texas Tech",+All!S495,IF(+All!$H495="Texas Tech",+All!S495,0))</f>
        <v>Kansas</v>
      </c>
      <c r="T123" s="706" t="str">
        <f>IF(+All!$F495="Texas Tech",+All!T495,IF(+All!$H495="Texas Tech",+All!T495,0))</f>
        <v>Texas Tech</v>
      </c>
      <c r="U123" s="707" t="str">
        <f>IF(+All!$F495="Texas Tech",+All!U495,IF(+All!$H495="Texas Tech",+All!U495,0))</f>
        <v>W</v>
      </c>
    </row>
    <row r="124" spans="1:22" s="503" customFormat="1" x14ac:dyDescent="0.8">
      <c r="A124" s="70">
        <f>IF(+All!$F581="Texas Tech",+All!A581,IF(+All!$H581="Texas Tech",+All!A581,0))</f>
        <v>8</v>
      </c>
      <c r="B124" s="480" t="str">
        <f>IF(+All!$F581="Texas Tech",+All!B581,IF(+All!$H581="Texas Tech",+All!B581,0))</f>
        <v>Sat</v>
      </c>
      <c r="C124" s="104">
        <f>IF(+All!$F581="Texas Tech",+All!C581,IF(+All!$H581="Texas Tech",+All!C581,0))</f>
        <v>44492</v>
      </c>
      <c r="D124" s="105">
        <f>IF(+All!$F581="Texas Tech",+All!D581,IF(+All!$H581="Texas Tech",+All!D581,0))</f>
        <v>0.5</v>
      </c>
      <c r="E124" s="707" t="str">
        <f>IF(+All!$F581="Texas Tech",+All!E581,IF(+All!$H581="Texas Tech",+All!E581,0))</f>
        <v>FS1</v>
      </c>
      <c r="F124" s="706" t="str">
        <f>IF(+All!$F581="Texas Tech",+All!F581,IF(+All!$H581="Texas Tech",+All!F581,0))</f>
        <v>Kansas State</v>
      </c>
      <c r="G124" s="707" t="str">
        <f>IF(+All!$F581="Texas Tech",+All!G581,IF(+All!$H581="Texas Tech",+All!G581,0))</f>
        <v>B12</v>
      </c>
      <c r="H124" s="708" t="str">
        <f>IF(+All!$F581="Texas Tech",+All!H581,IF(+All!$H581="Texas Tech",+All!H581,0))</f>
        <v>Texas Tech</v>
      </c>
      <c r="I124" s="707" t="str">
        <f>IF(+All!$F581="Texas Tech",+All!I581,IF(+All!$H581="Texas Tech",+All!I581,0))</f>
        <v>B12</v>
      </c>
      <c r="J124" s="706" t="str">
        <f>IF(+All!$F581="Texas Tech",+All!J581,IF(+All!$H581="Texas Tech",+All!J581,0))</f>
        <v>Texas Tech</v>
      </c>
      <c r="K124" s="707" t="str">
        <f>IF(+All!$F581="Texas Tech",+All!K581,IF(+All!$H581="Texas Tech",+All!K581,0))</f>
        <v>Kansas State</v>
      </c>
      <c r="L124" s="92">
        <f>IF(+All!$F581="Texas Tech",+All!L581,IF(+All!$H581="Texas Tech",+All!L581,0))</f>
        <v>0</v>
      </c>
      <c r="M124" s="93">
        <f>IF(+All!$F581="Texas Tech",+All!M581,IF(+All!$H581="Texas Tech",+All!M581,0))</f>
        <v>60.5</v>
      </c>
      <c r="N124" s="706" t="str">
        <f>IF(+All!$F581="Texas Tech",+All!N581,IF(+All!$H581="Texas Tech",+All!N581,0))</f>
        <v>Kansas State</v>
      </c>
      <c r="O124" s="708">
        <f>IF(+All!$F581="Texas Tech",+All!O581,IF(+All!$H581="Texas Tech",+All!O581,0))</f>
        <v>25</v>
      </c>
      <c r="P124" s="708" t="str">
        <f>IF(+All!$F581="Texas Tech",+All!P581,IF(+All!$H581="Texas Tech",+All!P581,0))</f>
        <v>Texas Tech</v>
      </c>
      <c r="Q124" s="707">
        <f>IF(+All!$F581="Texas Tech",+All!Q581,IF(+All!$H581="Texas Tech",+All!Q581,0))</f>
        <v>24</v>
      </c>
      <c r="R124" s="706" t="str">
        <f>IF(+All!$F581="Texas Tech",+All!R581,IF(+All!$H581="Texas Tech",+All!R581,0))</f>
        <v>Kansas State</v>
      </c>
      <c r="S124" s="708" t="str">
        <f>IF(+All!$F581="Texas Tech",+All!S581,IF(+All!$H581="Texas Tech",+All!S581,0))</f>
        <v>Texas Tech</v>
      </c>
      <c r="T124" s="706" t="str">
        <f>IF(+All!$F581="Texas Tech",+All!T581,IF(+All!$H581="Texas Tech",+All!T581,0))</f>
        <v>Kansas State</v>
      </c>
      <c r="U124" s="707" t="str">
        <f>IF(+All!$F581="Texas Tech",+All!U581,IF(+All!$H581="Texas Tech",+All!U581,0))</f>
        <v>W</v>
      </c>
    </row>
    <row r="125" spans="1:22" s="503" customFormat="1" x14ac:dyDescent="0.8">
      <c r="A125" s="70">
        <f>IF(+All!$F654="Texas Tech",+All!A654,IF(+All!$H654="Texas Tech",+All!A654,0))</f>
        <v>9</v>
      </c>
      <c r="B125" s="480" t="str">
        <f>IF(+All!$F654="Texas Tech",+All!B654,IF(+All!$H654="Texas Tech",+All!B654,0))</f>
        <v>Sat</v>
      </c>
      <c r="C125" s="104">
        <f>IF(+All!$F654="Texas Tech",+All!C654,IF(+All!$H654="Texas Tech",+All!C654,0))</f>
        <v>44499</v>
      </c>
      <c r="D125" s="105">
        <f>IF(+All!$F654="Texas Tech",+All!D654,IF(+All!$H654="Texas Tech",+All!D654,0))</f>
        <v>0.64583333333333337</v>
      </c>
      <c r="E125" s="707" t="str">
        <f>IF(+All!$F654="Texas Tech",+All!E654,IF(+All!$H654="Texas Tech",+All!E654,0))</f>
        <v>ABC</v>
      </c>
      <c r="F125" s="706" t="str">
        <f>IF(+All!$F654="Texas Tech",+All!F654,IF(+All!$H654="Texas Tech",+All!F654,0))</f>
        <v>Texas Tech</v>
      </c>
      <c r="G125" s="707" t="str">
        <f>IF(+All!$F654="Texas Tech",+All!G654,IF(+All!$H654="Texas Tech",+All!G654,0))</f>
        <v>B12</v>
      </c>
      <c r="H125" s="708" t="str">
        <f>IF(+All!$F654="Texas Tech",+All!H654,IF(+All!$H654="Texas Tech",+All!H654,0))</f>
        <v>Oklahoma</v>
      </c>
      <c r="I125" s="707" t="str">
        <f>IF(+All!$F654="Texas Tech",+All!I654,IF(+All!$H654="Texas Tech",+All!I654,0))</f>
        <v>B12</v>
      </c>
      <c r="J125" s="706" t="str">
        <f>IF(+All!$F654="Texas Tech",+All!J654,IF(+All!$H654="Texas Tech",+All!J654,0))</f>
        <v>Oklahoma</v>
      </c>
      <c r="K125" s="707" t="str">
        <f>IF(+All!$F654="Texas Tech",+All!K654,IF(+All!$H654="Texas Tech",+All!K654,0))</f>
        <v>Texas Tech</v>
      </c>
      <c r="L125" s="92">
        <f>IF(+All!$F654="Texas Tech",+All!L654,IF(+All!$H654="Texas Tech",+All!L654,0))</f>
        <v>19.5</v>
      </c>
      <c r="M125" s="93">
        <f>IF(+All!$F654="Texas Tech",+All!M654,IF(+All!$H654="Texas Tech",+All!M654,0))</f>
        <v>66.5</v>
      </c>
      <c r="N125" s="706" t="str">
        <f>IF(+All!$F654="Texas Tech",+All!N654,IF(+All!$H654="Texas Tech",+All!N654,0))</f>
        <v>Oklahoma</v>
      </c>
      <c r="O125" s="708">
        <f>IF(+All!$F654="Texas Tech",+All!O654,IF(+All!$H654="Texas Tech",+All!O654,0))</f>
        <v>52</v>
      </c>
      <c r="P125" s="708" t="str">
        <f>IF(+All!$F654="Texas Tech",+All!P654,IF(+All!$H654="Texas Tech",+All!P654,0))</f>
        <v>Texas Tech</v>
      </c>
      <c r="Q125" s="707">
        <f>IF(+All!$F654="Texas Tech",+All!Q654,IF(+All!$H654="Texas Tech",+All!Q654,0))</f>
        <v>21</v>
      </c>
      <c r="R125" s="706" t="str">
        <f>IF(+All!$F654="Texas Tech",+All!R654,IF(+All!$H654="Texas Tech",+All!R654,0))</f>
        <v>Oklahoma</v>
      </c>
      <c r="S125" s="708" t="str">
        <f>IF(+All!$F654="Texas Tech",+All!S654,IF(+All!$H654="Texas Tech",+All!S654,0))</f>
        <v>Texas Tech</v>
      </c>
      <c r="T125" s="706" t="str">
        <f>IF(+All!$F654="Texas Tech",+All!T654,IF(+All!$H654="Texas Tech",+All!T654,0))</f>
        <v>Texas Tech</v>
      </c>
      <c r="U125" s="707" t="str">
        <f>IF(+All!$F654="Texas Tech",+All!U654,IF(+All!$H654="Texas Tech",+All!U654,0))</f>
        <v>L</v>
      </c>
    </row>
    <row r="126" spans="1:22" s="503" customFormat="1" x14ac:dyDescent="0.8">
      <c r="A126" s="70">
        <f>IF(+All!$F775="Texas Tech",+All!A775,IF(+All!$H775="Texas Tech",+All!A775,0))</f>
        <v>10</v>
      </c>
      <c r="B126" s="480" t="str">
        <f>IF(+All!$F775="Texas Tech",+All!B775,IF(+All!$H775="Texas Tech",+All!B775,0))</f>
        <v>Sat</v>
      </c>
      <c r="C126" s="104">
        <f>IF(+All!$F775="Texas Tech",+All!C775,IF(+All!$H775="Texas Tech",+All!C775,0))</f>
        <v>44506</v>
      </c>
      <c r="D126" s="105">
        <f>IF(+All!$F775="Texas Tech",+All!D775,IF(+All!$H775="Texas Tech",+All!D775,0))</f>
        <v>0</v>
      </c>
      <c r="E126" s="707">
        <f>IF(+All!$F775="Texas Tech",+All!E775,IF(+All!$H775="Texas Tech",+All!E775,0))</f>
        <v>0</v>
      </c>
      <c r="F126" s="706" t="str">
        <f>IF(+All!$F775="Texas Tech",+All!F775,IF(+All!$H775="Texas Tech",+All!F775,0))</f>
        <v>Texas Tech</v>
      </c>
      <c r="G126" s="707" t="str">
        <f>IF(+All!$F775="Texas Tech",+All!G775,IF(+All!$H775="Texas Tech",+All!G775,0))</f>
        <v>B12</v>
      </c>
      <c r="H126" s="708" t="str">
        <f>IF(+All!$F775="Texas Tech",+All!H775,IF(+All!$H775="Texas Tech",+All!H775,0))</f>
        <v>Open</v>
      </c>
      <c r="I126" s="707" t="str">
        <f>IF(+All!$F775="Texas Tech",+All!I775,IF(+All!$H775="Texas Tech",+All!I775,0))</f>
        <v>ZZZ</v>
      </c>
      <c r="J126" s="706">
        <f>IF(+All!$F775="Texas Tech",+All!J775,IF(+All!$H775="Texas Tech",+All!J775,0))</f>
        <v>0</v>
      </c>
      <c r="K126" s="707" t="str">
        <f>IF(+All!$F775="Texas Tech",+All!K775,IF(+All!$H775="Texas Tech",+All!K775,0))</f>
        <v>Texas Tech</v>
      </c>
      <c r="L126" s="92">
        <f>IF(+All!$F775="Texas Tech",+All!L775,IF(+All!$H775="Texas Tech",+All!L775,0))</f>
        <v>0</v>
      </c>
      <c r="M126" s="93">
        <f>IF(+All!$F775="Texas Tech",+All!M775,IF(+All!$H775="Texas Tech",+All!M775,0))</f>
        <v>0</v>
      </c>
      <c r="N126" s="706">
        <f>IF(+All!$F775="Texas Tech",+All!N775,IF(+All!$H775="Texas Tech",+All!N775,0))</f>
        <v>0</v>
      </c>
      <c r="O126" s="708">
        <f>IF(+All!$F775="Texas Tech",+All!O775,IF(+All!$H775="Texas Tech",+All!O775,0))</f>
        <v>0</v>
      </c>
      <c r="P126" s="708">
        <f>IF(+All!$F775="Texas Tech",+All!P775,IF(+All!$H775="Texas Tech",+All!P775,0))</f>
        <v>0</v>
      </c>
      <c r="Q126" s="707">
        <f>IF(+All!$F775="Texas Tech",+All!Q775,IF(+All!$H775="Texas Tech",+All!Q775,0))</f>
        <v>0</v>
      </c>
      <c r="R126" s="706">
        <f>IF(+All!$F775="Texas Tech",+All!R775,IF(+All!$H775="Texas Tech",+All!R775,0))</f>
        <v>0</v>
      </c>
      <c r="S126" s="708">
        <f>IF(+All!$F775="Texas Tech",+All!S775,IF(+All!$H775="Texas Tech",+All!S775,0))</f>
        <v>0</v>
      </c>
      <c r="T126" s="706">
        <f>IF(+All!$F775="Texas Tech",+All!T775,IF(+All!$H775="Texas Tech",+All!T775,0))</f>
        <v>0</v>
      </c>
      <c r="U126" s="707">
        <f>IF(+All!$F775="Texas Tech",+All!U775,IF(+All!$H775="Texas Tech",+All!U775,0))</f>
        <v>0</v>
      </c>
    </row>
    <row r="127" spans="1:22" s="503" customFormat="1" x14ac:dyDescent="0.8">
      <c r="A127" s="70">
        <f>IF(+All!$F810="Texas Tech",+All!A810,IF(+All!$H810="Texas Tech",+All!A810,0))</f>
        <v>11</v>
      </c>
      <c r="B127" s="480" t="str">
        <f>IF(+All!$F810="Texas Tech",+All!B810,IF(+All!$H810="Texas Tech",+All!B810,0))</f>
        <v>Sat</v>
      </c>
      <c r="C127" s="104">
        <f>IF(+All!$F810="Texas Tech",+All!C810,IF(+All!$H810="Texas Tech",+All!C810,0))</f>
        <v>44513</v>
      </c>
      <c r="D127" s="105">
        <f>IF(+All!$F810="Texas Tech",+All!D810,IF(+All!$H810="Texas Tech",+All!D810,0))</f>
        <v>0.64583333333333337</v>
      </c>
      <c r="E127" s="707" t="str">
        <f>IF(+All!$F810="Texas Tech",+All!E810,IF(+All!$H810="Texas Tech",+All!E810,0))</f>
        <v>ESPN2</v>
      </c>
      <c r="F127" s="706" t="str">
        <f>IF(+All!$F810="Texas Tech",+All!F810,IF(+All!$H810="Texas Tech",+All!F810,0))</f>
        <v>Iowa State</v>
      </c>
      <c r="G127" s="707" t="str">
        <f>IF(+All!$F810="Texas Tech",+All!G810,IF(+All!$H810="Texas Tech",+All!G810,0))</f>
        <v>B12</v>
      </c>
      <c r="H127" s="708" t="str">
        <f>IF(+All!$F810="Texas Tech",+All!H810,IF(+All!$H810="Texas Tech",+All!H810,0))</f>
        <v>Texas Tech</v>
      </c>
      <c r="I127" s="707" t="str">
        <f>IF(+All!$F810="Texas Tech",+All!I810,IF(+All!$H810="Texas Tech",+All!I810,0))</f>
        <v>B12</v>
      </c>
      <c r="J127" s="706" t="str">
        <f>IF(+All!$F810="Texas Tech",+All!J810,IF(+All!$H810="Texas Tech",+All!J810,0))</f>
        <v>Iowa State</v>
      </c>
      <c r="K127" s="707" t="str">
        <f>IF(+All!$F810="Texas Tech",+All!K810,IF(+All!$H810="Texas Tech",+All!K810,0))</f>
        <v>Texas Tech</v>
      </c>
      <c r="L127" s="92">
        <f>IF(+All!$F810="Texas Tech",+All!L810,IF(+All!$H810="Texas Tech",+All!L810,0))</f>
        <v>10.5</v>
      </c>
      <c r="M127" s="93">
        <f>IF(+All!$F810="Texas Tech",+All!M810,IF(+All!$H810="Texas Tech",+All!M810,0))</f>
        <v>58.5</v>
      </c>
      <c r="N127" s="706" t="str">
        <f>IF(+All!$F810="Texas Tech",+All!N810,IF(+All!$H810="Texas Tech",+All!N810,0))</f>
        <v>Texas Tech</v>
      </c>
      <c r="O127" s="708">
        <f>IF(+All!$F810="Texas Tech",+All!O810,IF(+All!$H810="Texas Tech",+All!O810,0))</f>
        <v>41</v>
      </c>
      <c r="P127" s="708" t="str">
        <f>IF(+All!$F810="Texas Tech",+All!P810,IF(+All!$H810="Texas Tech",+All!P810,0))</f>
        <v>Iowa State</v>
      </c>
      <c r="Q127" s="707">
        <f>IF(+All!$F810="Texas Tech",+All!Q810,IF(+All!$H810="Texas Tech",+All!Q810,0))</f>
        <v>28</v>
      </c>
      <c r="R127" s="706" t="str">
        <f>IF(+All!$F810="Texas Tech",+All!R810,IF(+All!$H810="Texas Tech",+All!R810,0))</f>
        <v>Texas Tech</v>
      </c>
      <c r="S127" s="708" t="str">
        <f>IF(+All!$F810="Texas Tech",+All!S810,IF(+All!$H810="Texas Tech",+All!S810,0))</f>
        <v>Iowa State</v>
      </c>
      <c r="T127" s="706" t="str">
        <f>IF(+All!$F810="Texas Tech",+All!T810,IF(+All!$H810="Texas Tech",+All!T810,0))</f>
        <v>Iowa State</v>
      </c>
      <c r="U127" s="707" t="str">
        <f>IF(+All!$F810="Texas Tech",+All!U810,IF(+All!$H810="Texas Tech",+All!U810,0))</f>
        <v>L</v>
      </c>
    </row>
    <row r="128" spans="1:22" s="503" customFormat="1" x14ac:dyDescent="0.8">
      <c r="A128" s="70">
        <f>IF(+All!$F879="Texas Tech",+All!A879,IF(+All!$H879="Texas Tech",+All!A879,0))</f>
        <v>12</v>
      </c>
      <c r="B128" s="480" t="str">
        <f>IF(+All!$F879="Texas Tech",+All!B879,IF(+All!$H879="Texas Tech",+All!B879,0))</f>
        <v>Sat</v>
      </c>
      <c r="C128" s="104">
        <f>IF(+All!$F879="Texas Tech",+All!C879,IF(+All!$H879="Texas Tech",+All!C879,0))</f>
        <v>44520</v>
      </c>
      <c r="D128" s="105">
        <f>IF(+All!$F879="Texas Tech",+All!D879,IF(+All!$H879="Texas Tech",+All!D879,0))</f>
        <v>0.83333333333333337</v>
      </c>
      <c r="E128" s="707" t="str">
        <f>IF(+All!$F879="Texas Tech",+All!E879,IF(+All!$H879="Texas Tech",+All!E879,0))</f>
        <v>Fox</v>
      </c>
      <c r="F128" s="706" t="str">
        <f>IF(+All!$F879="Texas Tech",+All!F879,IF(+All!$H879="Texas Tech",+All!F879,0))</f>
        <v>Oklahoma State</v>
      </c>
      <c r="G128" s="707" t="str">
        <f>IF(+All!$F879="Texas Tech",+All!G879,IF(+All!$H879="Texas Tech",+All!G879,0))</f>
        <v>B12</v>
      </c>
      <c r="H128" s="708" t="str">
        <f>IF(+All!$F879="Texas Tech",+All!H879,IF(+All!$H879="Texas Tech",+All!H879,0))</f>
        <v>Texas Tech</v>
      </c>
      <c r="I128" s="707" t="str">
        <f>IF(+All!$F879="Texas Tech",+All!I879,IF(+All!$H879="Texas Tech",+All!I879,0))</f>
        <v>B12</v>
      </c>
      <c r="J128" s="706" t="str">
        <f>IF(+All!$F879="Texas Tech",+All!J879,IF(+All!$H879="Texas Tech",+All!J879,0))</f>
        <v>Oklahoma State</v>
      </c>
      <c r="K128" s="707" t="str">
        <f>IF(+All!$F879="Texas Tech",+All!K879,IF(+All!$H879="Texas Tech",+All!K879,0))</f>
        <v>Texas Tech</v>
      </c>
      <c r="L128" s="92">
        <f>IF(+All!$F879="Texas Tech",+All!L879,IF(+All!$H879="Texas Tech",+All!L879,0))</f>
        <v>10.5</v>
      </c>
      <c r="M128" s="93">
        <f>IF(+All!$F879="Texas Tech",+All!M879,IF(+All!$H879="Texas Tech",+All!M879,0))</f>
        <v>56.5</v>
      </c>
      <c r="N128" s="706" t="str">
        <f>IF(+All!$F879="Texas Tech",+All!N879,IF(+All!$H879="Texas Tech",+All!N879,0))</f>
        <v>Oklahoma State</v>
      </c>
      <c r="O128" s="708">
        <f>IF(+All!$F879="Texas Tech",+All!O879,IF(+All!$H879="Texas Tech",+All!O879,0))</f>
        <v>23</v>
      </c>
      <c r="P128" s="708" t="str">
        <f>IF(+All!$F879="Texas Tech",+All!P879,IF(+All!$H879="Texas Tech",+All!P879,0))</f>
        <v>Texas Tech</v>
      </c>
      <c r="Q128" s="707">
        <f>IF(+All!$F879="Texas Tech",+All!Q879,IF(+All!$H879="Texas Tech",+All!Q879,0))</f>
        <v>0</v>
      </c>
      <c r="R128" s="706" t="str">
        <f>IF(+All!$F879="Texas Tech",+All!R879,IF(+All!$H879="Texas Tech",+All!R879,0))</f>
        <v>Oklahoma State</v>
      </c>
      <c r="S128" s="708" t="str">
        <f>IF(+All!$F879="Texas Tech",+All!S879,IF(+All!$H879="Texas Tech",+All!S879,0))</f>
        <v>Texas Tech</v>
      </c>
      <c r="T128" s="706" t="str">
        <f>IF(+All!$F879="Texas Tech",+All!T879,IF(+All!$H879="Texas Tech",+All!T879,0))</f>
        <v>Texas Tech</v>
      </c>
      <c r="U128" s="707" t="str">
        <f>IF(+All!$F879="Texas Tech",+All!U879,IF(+All!$H879="Texas Tech",+All!U879,0))</f>
        <v>L</v>
      </c>
    </row>
    <row r="129" spans="1:22" s="503" customFormat="1" x14ac:dyDescent="0.8">
      <c r="A129" s="70">
        <f>IF(+All!$F934="Texas Tech",+All!A934,IF(+All!$H934="Texas Tech",+All!A934,0))</f>
        <v>0</v>
      </c>
      <c r="B129" s="480">
        <f>IF(+All!$F934="Texas Tech",+All!B934,IF(+All!$H934="Texas Tech",+All!B934,0))</f>
        <v>0</v>
      </c>
      <c r="C129" s="104">
        <f>IF(+All!$F934="Texas Tech",+All!C934,IF(+All!$H934="Texas Tech",+All!C934,0))</f>
        <v>0</v>
      </c>
      <c r="D129" s="105">
        <f>IF(+All!$F934="Texas Tech",+All!D934,IF(+All!$H934="Texas Tech",+All!D934,0))</f>
        <v>0</v>
      </c>
      <c r="E129" s="707">
        <f>IF(+All!$F934="Texas Tech",+All!E934,IF(+All!$H934="Texas Tech",+All!E934,0))</f>
        <v>0</v>
      </c>
      <c r="F129" s="706">
        <f>IF(+All!$F934="Texas Tech",+All!F934,IF(+All!$H934="Texas Tech",+All!F934,0))</f>
        <v>0</v>
      </c>
      <c r="G129" s="707">
        <f>IF(+All!$F934="Texas Tech",+All!G934,IF(+All!$H934="Texas Tech",+All!G934,0))</f>
        <v>0</v>
      </c>
      <c r="H129" s="708">
        <f>IF(+All!$F934="Texas Tech",+All!H934,IF(+All!$H934="Texas Tech",+All!H934,0))</f>
        <v>0</v>
      </c>
      <c r="I129" s="707">
        <f>IF(+All!$F934="Texas Tech",+All!I934,IF(+All!$H934="Texas Tech",+All!I934,0))</f>
        <v>0</v>
      </c>
      <c r="J129" s="706">
        <f>IF(+All!$F934="Texas Tech",+All!J934,IF(+All!$H934="Texas Tech",+All!J934,0))</f>
        <v>0</v>
      </c>
      <c r="K129" s="707">
        <f>IF(+All!$F934="Texas Tech",+All!K934,IF(+All!$H934="Texas Tech",+All!K934,0))</f>
        <v>0</v>
      </c>
      <c r="L129" s="92">
        <f>IF(+All!$F934="Texas Tech",+All!L934,IF(+All!$H934="Texas Tech",+All!L934,0))</f>
        <v>0</v>
      </c>
      <c r="M129" s="93">
        <f>IF(+All!$F934="Texas Tech",+All!M934,IF(+All!$H934="Texas Tech",+All!M934,0))</f>
        <v>0</v>
      </c>
      <c r="N129" s="706">
        <f>IF(+All!$F934="Texas Tech",+All!N934,IF(+All!$H934="Texas Tech",+All!N934,0))</f>
        <v>0</v>
      </c>
      <c r="O129" s="708">
        <f>IF(+All!$F934="Texas Tech",+All!O934,IF(+All!$H934="Texas Tech",+All!O934,0))</f>
        <v>0</v>
      </c>
      <c r="P129" s="708">
        <f>IF(+All!$F934="Texas Tech",+All!P934,IF(+All!$H934="Texas Tech",+All!P934,0))</f>
        <v>0</v>
      </c>
      <c r="Q129" s="707">
        <f>IF(+All!$F934="Texas Tech",+All!Q934,IF(+All!$H934="Texas Tech",+All!Q934,0))</f>
        <v>0</v>
      </c>
      <c r="R129" s="706">
        <f>IF(+All!$F934="Texas Tech",+All!R934,IF(+All!$H934="Texas Tech",+All!R934,0))</f>
        <v>0</v>
      </c>
      <c r="S129" s="708">
        <f>IF(+All!$F934="Texas Tech",+All!S934,IF(+All!$H934="Texas Tech",+All!S934,0))</f>
        <v>0</v>
      </c>
      <c r="T129" s="706">
        <f>IF(+All!$F934="Texas Tech",+All!T934,IF(+All!$H934="Texas Tech",+All!T934,0))</f>
        <v>0</v>
      </c>
      <c r="U129" s="707">
        <f>IF(+All!$F934="Texas Tech",+All!U934,IF(+All!$H934="Texas Tech",+All!U934,0))</f>
        <v>0</v>
      </c>
    </row>
    <row r="130" spans="1:22" s="31" customFormat="1" ht="15.75" customHeight="1" x14ac:dyDescent="0.8">
      <c r="A130" s="52"/>
      <c r="B130" s="53"/>
      <c r="C130" s="54"/>
      <c r="D130" s="55"/>
      <c r="E130" s="697"/>
      <c r="F130" s="1219" t="str">
        <f>F131</f>
        <v>West Virginia</v>
      </c>
      <c r="G130" s="1253"/>
      <c r="H130" s="1253"/>
      <c r="I130" s="1254"/>
      <c r="J130" s="696"/>
      <c r="K130" s="697"/>
      <c r="L130" s="58"/>
      <c r="M130" s="59"/>
      <c r="N130" s="696"/>
      <c r="O130" s="9"/>
      <c r="P130" s="9"/>
      <c r="Q130" s="697"/>
      <c r="R130" s="696"/>
      <c r="S130" s="9"/>
      <c r="T130" s="696"/>
      <c r="U130" s="697"/>
      <c r="V130" s="106"/>
    </row>
    <row r="131" spans="1:22" s="517" customFormat="1" ht="16" customHeight="1" x14ac:dyDescent="0.8">
      <c r="A131" s="70">
        <f>IF(+All!$F49="West Virginia",+All!A49,IF(+All!$H49="West Virginia",+All!A49,0))</f>
        <v>1</v>
      </c>
      <c r="B131" s="480" t="str">
        <f>IF(+All!$F49="West Virginia",+All!B49,IF(+All!$H49="West Virginia",+All!B49,0))</f>
        <v>Sat</v>
      </c>
      <c r="C131" s="104">
        <f>IF(+All!$F49="West Virginia",+All!C49,IF(+All!$H49="West Virginia",+All!C49,0))</f>
        <v>44443</v>
      </c>
      <c r="D131" s="105">
        <f>IF(+All!$F49="West Virginia",+All!D49,IF(+All!$H49="West Virginia",+All!D49,0))</f>
        <v>0.64583333333333337</v>
      </c>
      <c r="E131" s="707" t="str">
        <f>IF(+All!$F49="West Virginia",+All!E49,IF(+All!$H49="West Virginia",+All!E49,0))</f>
        <v>ESPN</v>
      </c>
      <c r="F131" s="706" t="str">
        <f>IF(+All!$F49="West Virginia",+All!F49,IF(+All!$H49="West Virginia",+All!F49,0))</f>
        <v>West Virginia</v>
      </c>
      <c r="G131" s="720" t="str">
        <f>IF(+All!$F49="West Virginia",+All!G49,IF(+All!$H49="West Virginia",+All!G49,0))</f>
        <v>B12</v>
      </c>
      <c r="H131" s="721" t="str">
        <f>IF(+All!$F49="West Virginia",+All!H49,IF(+All!$H49="West Virginia",+All!H49,0))</f>
        <v>Maryland</v>
      </c>
      <c r="I131" s="720" t="str">
        <f>IF(+All!$F49="West Virginia",+All!I49,IF(+All!$H49="West Virginia",+All!I49,0))</f>
        <v>B10</v>
      </c>
      <c r="J131" s="706" t="str">
        <f>IF(+All!$F49="West Virginia",+All!J49,IF(+All!$H49="West Virginia",+All!J49,0))</f>
        <v>West Virginia</v>
      </c>
      <c r="K131" s="707" t="str">
        <f>IF(+All!$F49="West Virginia",+All!K49,IF(+All!$H49="West Virginia",+All!K49,0))</f>
        <v>Maryland</v>
      </c>
      <c r="L131" s="92">
        <f>IF(+All!$F49="West Virginia",+All!L49,IF(+All!$H49="West Virginia",+All!L49,0))</f>
        <v>3</v>
      </c>
      <c r="M131" s="93">
        <f>IF(+All!$F49="West Virginia",+All!M49,IF(+All!$H49="West Virginia",+All!M49,0))</f>
        <v>57.5</v>
      </c>
      <c r="N131" s="706" t="str">
        <f>IF(+All!$F49="West Virginia",+All!N49,IF(+All!$H49="West Virginia",+All!N49,0))</f>
        <v>Maryland</v>
      </c>
      <c r="O131" s="708">
        <f>IF(+All!$F49="West Virginia",+All!O49,IF(+All!$H49="West Virginia",+All!O49,0))</f>
        <v>30</v>
      </c>
      <c r="P131" s="708" t="str">
        <f>IF(+All!$F49="West Virginia",+All!P49,IF(+All!$H49="West Virginia",+All!P49,0))</f>
        <v>West Virginia</v>
      </c>
      <c r="Q131" s="707">
        <f>IF(+All!$F49="West Virginia",+All!Q49,IF(+All!$H49="West Virginia",+All!Q49,0))</f>
        <v>24</v>
      </c>
      <c r="R131" s="706" t="str">
        <f>IF(+All!$F49="West Virginia",+All!R49,IF(+All!$H49="West Virginia",+All!R49,0))</f>
        <v>Maryland</v>
      </c>
      <c r="S131" s="708" t="str">
        <f>IF(+All!$F49="West Virginia",+All!S49,IF(+All!$H49="West Virginia",+All!S49,0))</f>
        <v>West Virginia</v>
      </c>
      <c r="T131" s="706" t="str">
        <f>IF(+All!$F49="West Virginia",+All!T49,IF(+All!$H49="West Virginia",+All!T49,0))</f>
        <v>West Virginia</v>
      </c>
      <c r="U131" s="707" t="str">
        <f>IF(+All!$F49="West Virginia",+All!U49,IF(+All!$H49="West Virginia",+All!U49,0))</f>
        <v>L</v>
      </c>
    </row>
    <row r="132" spans="1:22" s="517" customFormat="1" ht="16" customHeight="1" x14ac:dyDescent="0.8">
      <c r="A132" s="70">
        <f>IF(+All!$F131="West Virginia",+All!A131,IF(+All!$H131="West Virginia",+All!A131,0))</f>
        <v>2</v>
      </c>
      <c r="B132" s="480" t="str">
        <f>IF(+All!$F131="West Virginia",+All!B131,IF(+All!$H131="West Virginia",+All!B131,0))</f>
        <v>Sat</v>
      </c>
      <c r="C132" s="104">
        <f>IF(+All!$F131="West Virginia",+All!C131,IF(+All!$H131="West Virginia",+All!C131,0))</f>
        <v>44450</v>
      </c>
      <c r="D132" s="105">
        <f>IF(+All!$F131="West Virginia",+All!D131,IF(+All!$H131="West Virginia",+All!D131,0))</f>
        <v>0.70833333333333337</v>
      </c>
      <c r="E132" s="707">
        <f>IF(+All!$F131="West Virginia",+All!E131,IF(+All!$H131="West Virginia",+All!E131,0))</f>
        <v>0</v>
      </c>
      <c r="F132" s="706" t="str">
        <f>IF(+All!$F131="West Virginia",+All!F131,IF(+All!$H131="West Virginia",+All!F131,0))</f>
        <v>1AA Long Island</v>
      </c>
      <c r="G132" s="720" t="str">
        <f>IF(+All!$F131="West Virginia",+All!G131,IF(+All!$H131="West Virginia",+All!G131,0))</f>
        <v>1AA</v>
      </c>
      <c r="H132" s="721" t="str">
        <f>IF(+All!$F131="West Virginia",+All!H131,IF(+All!$H131="West Virginia",+All!H131,0))</f>
        <v>West Virginia</v>
      </c>
      <c r="I132" s="720" t="str">
        <f>IF(+All!$F131="West Virginia",+All!I131,IF(+All!$H131="West Virginia",+All!I131,0))</f>
        <v>B12</v>
      </c>
      <c r="J132" s="706">
        <f>IF(+All!$F131="West Virginia",+All!J131,IF(+All!$H131="West Virginia",+All!J131,0))</f>
        <v>0</v>
      </c>
      <c r="K132" s="707">
        <f>IF(+All!$F131="West Virginia",+All!K131,IF(+All!$H131="West Virginia",+All!K131,0))</f>
        <v>0</v>
      </c>
      <c r="L132" s="92">
        <f>IF(+All!$F131="West Virginia",+All!L131,IF(+All!$H131="West Virginia",+All!L131,0))</f>
        <v>0</v>
      </c>
      <c r="M132" s="93">
        <f>IF(+All!$F131="West Virginia",+All!M131,IF(+All!$H131="West Virginia",+All!M131,0))</f>
        <v>0</v>
      </c>
      <c r="N132" s="706" t="str">
        <f>IF(+All!$F131="West Virginia",+All!N131,IF(+All!$H131="West Virginia",+All!N131,0))</f>
        <v>West Virginia</v>
      </c>
      <c r="O132" s="708">
        <f>IF(+All!$F131="West Virginia",+All!O131,IF(+All!$H131="West Virginia",+All!O131,0))</f>
        <v>66</v>
      </c>
      <c r="P132" s="708" t="str">
        <f>IF(+All!$F131="West Virginia",+All!P131,IF(+All!$H131="West Virginia",+All!P131,0))</f>
        <v>1AA Long Island</v>
      </c>
      <c r="Q132" s="707">
        <f>IF(+All!$F131="West Virginia",+All!Q131,IF(+All!$H131="West Virginia",+All!Q131,0))</f>
        <v>0</v>
      </c>
      <c r="R132" s="706">
        <f>IF(+All!$F131="West Virginia",+All!R131,IF(+All!$H131="West Virginia",+All!R131,0))</f>
        <v>0</v>
      </c>
      <c r="S132" s="708">
        <f>IF(+All!$F131="West Virginia",+All!S131,IF(+All!$H131="West Virginia",+All!S131,0))</f>
        <v>0</v>
      </c>
      <c r="T132" s="706">
        <f>IF(+All!$F131="West Virginia",+All!T131,IF(+All!$H131="West Virginia",+All!T131,0))</f>
        <v>0</v>
      </c>
      <c r="U132" s="707">
        <f>IF(+All!$F131="West Virginia",+All!U131,IF(+All!$H131="West Virginia",+All!U131,0))</f>
        <v>0</v>
      </c>
    </row>
    <row r="133" spans="1:22" s="517" customFormat="1" ht="16" customHeight="1" x14ac:dyDescent="0.8">
      <c r="A133" s="70">
        <f>IF(+All!$F204="West Virginia",+All!A204,IF(+All!$H204="West Virginia",+All!A204,0))</f>
        <v>3</v>
      </c>
      <c r="B133" s="480" t="str">
        <f>IF(+All!$F204="West Virginia",+All!B204,IF(+All!$H204="West Virginia",+All!B204,0))</f>
        <v>Sat</v>
      </c>
      <c r="C133" s="104">
        <f>IF(+All!$F204="West Virginia",+All!C204,IF(+All!$H204="West Virginia",+All!C204,0))</f>
        <v>44457</v>
      </c>
      <c r="D133" s="105">
        <f>IF(+All!$F204="West Virginia",+All!D204,IF(+All!$H204="West Virginia",+All!D204,0))</f>
        <v>0.5</v>
      </c>
      <c r="E133" s="707" t="str">
        <f>IF(+All!$F204="West Virginia",+All!E204,IF(+All!$H204="West Virginia",+All!E204,0))</f>
        <v>FS1</v>
      </c>
      <c r="F133" s="706" t="str">
        <f>IF(+All!$F204="West Virginia",+All!F204,IF(+All!$H204="West Virginia",+All!F204,0))</f>
        <v>Virginia Tech</v>
      </c>
      <c r="G133" s="720" t="str">
        <f>IF(+All!$F204="West Virginia",+All!G204,IF(+All!$H204="West Virginia",+All!G204,0))</f>
        <v>ACC</v>
      </c>
      <c r="H133" s="721" t="str">
        <f>IF(+All!$F204="West Virginia",+All!H204,IF(+All!$H204="West Virginia",+All!H204,0))</f>
        <v>West Virginia</v>
      </c>
      <c r="I133" s="720" t="str">
        <f>IF(+All!$F204="West Virginia",+All!I204,IF(+All!$H204="West Virginia",+All!I204,0))</f>
        <v>B12</v>
      </c>
      <c r="J133" s="706" t="str">
        <f>IF(+All!$F204="West Virginia",+All!J204,IF(+All!$H204="West Virginia",+All!J204,0))</f>
        <v>West Virginia</v>
      </c>
      <c r="K133" s="707" t="str">
        <f>IF(+All!$F204="West Virginia",+All!K204,IF(+All!$H204="West Virginia",+All!K204,0))</f>
        <v>Virginia Tech</v>
      </c>
      <c r="L133" s="92">
        <f>IF(+All!$F204="West Virginia",+All!L204,IF(+All!$H204="West Virginia",+All!L204,0))</f>
        <v>2.5</v>
      </c>
      <c r="M133" s="93">
        <f>IF(+All!$F204="West Virginia",+All!M204,IF(+All!$H204="West Virginia",+All!M204,0))</f>
        <v>50.5</v>
      </c>
      <c r="N133" s="706" t="str">
        <f>IF(+All!$F204="West Virginia",+All!N204,IF(+All!$H204="West Virginia",+All!N204,0))</f>
        <v>West Virginia</v>
      </c>
      <c r="O133" s="708">
        <f>IF(+All!$F204="West Virginia",+All!O204,IF(+All!$H204="West Virginia",+All!O204,0))</f>
        <v>27</v>
      </c>
      <c r="P133" s="708" t="str">
        <f>IF(+All!$F204="West Virginia",+All!P204,IF(+All!$H204="West Virginia",+All!P204,0))</f>
        <v>Virginia Tech</v>
      </c>
      <c r="Q133" s="707">
        <f>IF(+All!$F204="West Virginia",+All!Q204,IF(+All!$H204="West Virginia",+All!Q204,0))</f>
        <v>21</v>
      </c>
      <c r="R133" s="706" t="str">
        <f>IF(+All!$F204="West Virginia",+All!R204,IF(+All!$H204="West Virginia",+All!R204,0))</f>
        <v>West Virginia</v>
      </c>
      <c r="S133" s="708" t="str">
        <f>IF(+All!$F204="West Virginia",+All!S204,IF(+All!$H204="West Virginia",+All!S204,0))</f>
        <v>Virginia Tech</v>
      </c>
      <c r="T133" s="706" t="str">
        <f>IF(+All!$F204="West Virginia",+All!T204,IF(+All!$H204="West Virginia",+All!T204,0))</f>
        <v>West Virginia</v>
      </c>
      <c r="U133" s="707" t="str">
        <f>IF(+All!$F204="West Virginia",+All!U204,IF(+All!$H204="West Virginia",+All!U204,0))</f>
        <v>W</v>
      </c>
    </row>
    <row r="134" spans="1:22" s="517" customFormat="1" ht="16" customHeight="1" x14ac:dyDescent="0.8">
      <c r="A134" s="70">
        <f>IF(+All!$F285="West Virginia",+All!A285,IF(+All!$H285="West Virginia",+All!A285,0))</f>
        <v>4</v>
      </c>
      <c r="B134" s="480" t="str">
        <f>IF(+All!$F285="West Virginia",+All!B285,IF(+All!$H285="West Virginia",+All!B285,0))</f>
        <v>Sat</v>
      </c>
      <c r="C134" s="104">
        <f>IF(+All!$F285="West Virginia",+All!C285,IF(+All!$H285="West Virginia",+All!C285,0))</f>
        <v>44464</v>
      </c>
      <c r="D134" s="105">
        <f>IF(+All!$F285="West Virginia",+All!D285,IF(+All!$H285="West Virginia",+All!D285,0))</f>
        <v>0.8125</v>
      </c>
      <c r="E134" s="707" t="str">
        <f>IF(+All!$F285="West Virginia",+All!E285,IF(+All!$H285="West Virginia",+All!E285,0))</f>
        <v>ABC</v>
      </c>
      <c r="F134" s="706" t="str">
        <f>IF(+All!$F285="West Virginia",+All!F285,IF(+All!$H285="West Virginia",+All!F285,0))</f>
        <v>West Virginia</v>
      </c>
      <c r="G134" s="720" t="str">
        <f>IF(+All!$F285="West Virginia",+All!G285,IF(+All!$H285="West Virginia",+All!G285,0))</f>
        <v>B12</v>
      </c>
      <c r="H134" s="721" t="str">
        <f>IF(+All!$F285="West Virginia",+All!H285,IF(+All!$H285="West Virginia",+All!H285,0))</f>
        <v>Oklahoma</v>
      </c>
      <c r="I134" s="720" t="str">
        <f>IF(+All!$F285="West Virginia",+All!I285,IF(+All!$H285="West Virginia",+All!I285,0))</f>
        <v>B12</v>
      </c>
      <c r="J134" s="706" t="str">
        <f>IF(+All!$F285="West Virginia",+All!J285,IF(+All!$H285="West Virginia",+All!J285,0))</f>
        <v>Oklahoma</v>
      </c>
      <c r="K134" s="707" t="str">
        <f>IF(+All!$F285="West Virginia",+All!K285,IF(+All!$H285="West Virginia",+All!K285,0))</f>
        <v>West Virginia</v>
      </c>
      <c r="L134" s="92">
        <f>IF(+All!$F285="West Virginia",+All!L285,IF(+All!$H285="West Virginia",+All!L285,0))</f>
        <v>16.5</v>
      </c>
      <c r="M134" s="93">
        <f>IF(+All!$F285="West Virginia",+All!M285,IF(+All!$H285="West Virginia",+All!M285,0))</f>
        <v>56</v>
      </c>
      <c r="N134" s="706" t="str">
        <f>IF(+All!$F285="West Virginia",+All!N285,IF(+All!$H285="West Virginia",+All!N285,0))</f>
        <v>Oklahoma</v>
      </c>
      <c r="O134" s="708">
        <f>IF(+All!$F285="West Virginia",+All!O285,IF(+All!$H285="West Virginia",+All!O285,0))</f>
        <v>16</v>
      </c>
      <c r="P134" s="708" t="str">
        <f>IF(+All!$F285="West Virginia",+All!P285,IF(+All!$H285="West Virginia",+All!P285,0))</f>
        <v>West Virginia</v>
      </c>
      <c r="Q134" s="707">
        <f>IF(+All!$F285="West Virginia",+All!Q285,IF(+All!$H285="West Virginia",+All!Q285,0))</f>
        <v>13</v>
      </c>
      <c r="R134" s="706" t="str">
        <f>IF(+All!$F285="West Virginia",+All!R285,IF(+All!$H285="West Virginia",+All!R285,0))</f>
        <v>West Virginia</v>
      </c>
      <c r="S134" s="708" t="str">
        <f>IF(+All!$F285="West Virginia",+All!S285,IF(+All!$H285="West Virginia",+All!S285,0))</f>
        <v>Oklahoma</v>
      </c>
      <c r="T134" s="706" t="str">
        <f>IF(+All!$F285="West Virginia",+All!T285,IF(+All!$H285="West Virginia",+All!T285,0))</f>
        <v>West Virginia</v>
      </c>
      <c r="U134" s="707" t="str">
        <f>IF(+All!$F285="West Virginia",+All!U285,IF(+All!$H285="West Virginia",+All!U285,0))</f>
        <v>W</v>
      </c>
    </row>
    <row r="135" spans="1:22" s="749" customFormat="1" ht="16" customHeight="1" x14ac:dyDescent="0.8">
      <c r="A135" s="70">
        <f>IF(+All!$F353="West Virginia",+All!A353,IF(+All!$H353="West Virginia",+All!A353,0))</f>
        <v>5</v>
      </c>
      <c r="B135" s="480" t="str">
        <f>IF(+All!$F353="West Virginia",+All!B353,IF(+All!$H353="West Virginia",+All!B353,0))</f>
        <v>Sat</v>
      </c>
      <c r="C135" s="104">
        <f>IF(+All!$F353="West Virginia",+All!C353,IF(+All!$H353="West Virginia",+All!C353,0))</f>
        <v>44471</v>
      </c>
      <c r="D135" s="105">
        <f>IF(+All!$F353="West Virginia",+All!D353,IF(+All!$H353="West Virginia",+All!D353,0))</f>
        <v>0.64583333333333337</v>
      </c>
      <c r="E135" s="707" t="str">
        <f>IF(+All!$F353="West Virginia",+All!E353,IF(+All!$H353="West Virginia",+All!E353,0))</f>
        <v>ESPN2</v>
      </c>
      <c r="F135" s="706" t="str">
        <f>IF(+All!$F353="West Virginia",+All!F353,IF(+All!$H353="West Virginia",+All!F353,0))</f>
        <v>Texas Tech</v>
      </c>
      <c r="G135" s="720" t="str">
        <f>IF(+All!$F353="West Virginia",+All!G353,IF(+All!$H353="West Virginia",+All!G353,0))</f>
        <v>B12</v>
      </c>
      <c r="H135" s="721" t="str">
        <f>IF(+All!$F353="West Virginia",+All!H353,IF(+All!$H353="West Virginia",+All!H353,0))</f>
        <v>West Virginia</v>
      </c>
      <c r="I135" s="720" t="str">
        <f>IF(+All!$F353="West Virginia",+All!I353,IF(+All!$H353="West Virginia",+All!I353,0))</f>
        <v>B12</v>
      </c>
      <c r="J135" s="706" t="str">
        <f>IF(+All!$F353="West Virginia",+All!J353,IF(+All!$H353="West Virginia",+All!J353,0))</f>
        <v>West Virginia</v>
      </c>
      <c r="K135" s="707" t="str">
        <f>IF(+All!$F353="West Virginia",+All!K353,IF(+All!$H353="West Virginia",+All!K353,0))</f>
        <v>Texas Tech</v>
      </c>
      <c r="L135" s="92">
        <f>IF(+All!$F353="West Virginia",+All!L353,IF(+All!$H353="West Virginia",+All!L353,0))</f>
        <v>7</v>
      </c>
      <c r="M135" s="93">
        <f>IF(+All!$F353="West Virginia",+All!M353,IF(+All!$H353="West Virginia",+All!M353,0))</f>
        <v>55.5</v>
      </c>
      <c r="N135" s="706" t="str">
        <f>IF(+All!$F353="West Virginia",+All!N353,IF(+All!$H353="West Virginia",+All!N353,0))</f>
        <v>Texas Tech</v>
      </c>
      <c r="O135" s="708">
        <f>IF(+All!$F353="West Virginia",+All!O353,IF(+All!$H353="West Virginia",+All!O353,0))</f>
        <v>23</v>
      </c>
      <c r="P135" s="708" t="str">
        <f>IF(+All!$F353="West Virginia",+All!P353,IF(+All!$H353="West Virginia",+All!P353,0))</f>
        <v>West Virginia</v>
      </c>
      <c r="Q135" s="707">
        <f>IF(+All!$F353="West Virginia",+All!Q353,IF(+All!$H353="West Virginia",+All!Q353,0))</f>
        <v>20</v>
      </c>
      <c r="R135" s="706" t="str">
        <f>IF(+All!$F353="West Virginia",+All!R353,IF(+All!$H353="West Virginia",+All!R353,0))</f>
        <v>Texas Tech</v>
      </c>
      <c r="S135" s="708" t="str">
        <f>IF(+All!$F353="West Virginia",+All!S353,IF(+All!$H353="West Virginia",+All!S353,0))</f>
        <v>West Virginia</v>
      </c>
      <c r="T135" s="706" t="str">
        <f>IF(+All!$F353="West Virginia",+All!T353,IF(+All!$H353="West Virginia",+All!T353,0))</f>
        <v>West Virginia</v>
      </c>
      <c r="U135" s="707" t="str">
        <f>IF(+All!$F353="West Virginia",+All!U353,IF(+All!$H353="West Virginia",+All!U353,0))</f>
        <v>L</v>
      </c>
    </row>
    <row r="136" spans="1:22" s="749" customFormat="1" ht="16" customHeight="1" x14ac:dyDescent="0.8">
      <c r="A136" s="70">
        <f>IF(+All!$F415="West Virginia",+All!A415,IF(+All!$H415="West Virginia",+All!A415,0))</f>
        <v>6</v>
      </c>
      <c r="B136" s="480" t="str">
        <f>IF(+All!$F415="West Virginia",+All!B415,IF(+All!$H415="West Virginia",+All!B415,0))</f>
        <v>Sat</v>
      </c>
      <c r="C136" s="104">
        <f>IF(+All!$F415="West Virginia",+All!C415,IF(+All!$H415="West Virginia",+All!C415,0))</f>
        <v>44478</v>
      </c>
      <c r="D136" s="105">
        <f>IF(+All!$F415="West Virginia",+All!D415,IF(+All!$H415="West Virginia",+All!D415,0))</f>
        <v>0.5</v>
      </c>
      <c r="E136" s="707" t="str">
        <f>IF(+All!$F415="West Virginia",+All!E415,IF(+All!$H415="West Virginia",+All!E415,0))</f>
        <v>FS1</v>
      </c>
      <c r="F136" s="706" t="str">
        <f>IF(+All!$F415="West Virginia",+All!F415,IF(+All!$H415="West Virginia",+All!F415,0))</f>
        <v>West Virginia</v>
      </c>
      <c r="G136" s="720" t="str">
        <f>IF(+All!$F415="West Virginia",+All!G415,IF(+All!$H415="West Virginia",+All!G415,0))</f>
        <v>B12</v>
      </c>
      <c r="H136" s="721" t="str">
        <f>IF(+All!$F415="West Virginia",+All!H415,IF(+All!$H415="West Virginia",+All!H415,0))</f>
        <v>Baylor</v>
      </c>
      <c r="I136" s="720" t="str">
        <f>IF(+All!$F415="West Virginia",+All!I415,IF(+All!$H415="West Virginia",+All!I415,0))</f>
        <v>B12</v>
      </c>
      <c r="J136" s="706" t="str">
        <f>IF(+All!$F415="West Virginia",+All!J415,IF(+All!$H415="West Virginia",+All!J415,0))</f>
        <v>Baylor</v>
      </c>
      <c r="K136" s="707" t="str">
        <f>IF(+All!$F415="West Virginia",+All!K415,IF(+All!$H415="West Virginia",+All!K415,0))</f>
        <v>West Virginia</v>
      </c>
      <c r="L136" s="92">
        <f>IF(+All!$F415="West Virginia",+All!L415,IF(+All!$H415="West Virginia",+All!L415,0))</f>
        <v>2.5</v>
      </c>
      <c r="M136" s="93">
        <f>IF(+All!$F415="West Virginia",+All!M415,IF(+All!$H415="West Virginia",+All!M415,0))</f>
        <v>44.5</v>
      </c>
      <c r="N136" s="706" t="str">
        <f>IF(+All!$F415="West Virginia",+All!N415,IF(+All!$H415="West Virginia",+All!N415,0))</f>
        <v>Baylor</v>
      </c>
      <c r="O136" s="708">
        <f>IF(+All!$F415="West Virginia",+All!O415,IF(+All!$H415="West Virginia",+All!O415,0))</f>
        <v>45</v>
      </c>
      <c r="P136" s="708" t="str">
        <f>IF(+All!$F415="West Virginia",+All!P415,IF(+All!$H415="West Virginia",+All!P415,0))</f>
        <v>West Virginia</v>
      </c>
      <c r="Q136" s="707">
        <f>IF(+All!$F415="West Virginia",+All!Q415,IF(+All!$H415="West Virginia",+All!Q415,0))</f>
        <v>20</v>
      </c>
      <c r="R136" s="706" t="str">
        <f>IF(+All!$F415="West Virginia",+All!R415,IF(+All!$H415="West Virginia",+All!R415,0))</f>
        <v>Baylor</v>
      </c>
      <c r="S136" s="708" t="str">
        <f>IF(+All!$F415="West Virginia",+All!S415,IF(+All!$H415="West Virginia",+All!S415,0))</f>
        <v>West Virginia</v>
      </c>
      <c r="T136" s="706" t="str">
        <f>IF(+All!$F415="West Virginia",+All!T415,IF(+All!$H415="West Virginia",+All!T415,0))</f>
        <v>West Virginia</v>
      </c>
      <c r="U136" s="707" t="str">
        <f>IF(+All!$F415="West Virginia",+All!U415,IF(+All!$H415="West Virginia",+All!U415,0))</f>
        <v>L</v>
      </c>
    </row>
    <row r="137" spans="1:22" s="517" customFormat="1" ht="16" customHeight="1" x14ac:dyDescent="0.8">
      <c r="A137" s="70">
        <f>IF(+All!$F554="West Virginia",+All!A554,IF(+All!$H554="West Virginia",+All!A554,0))</f>
        <v>7</v>
      </c>
      <c r="B137" s="480" t="str">
        <f>IF(+All!$F554="West Virginia",+All!B554,IF(+All!$H554="West Virginia",+All!B554,0))</f>
        <v>Sat</v>
      </c>
      <c r="C137" s="104">
        <f>IF(+All!$F554="West Virginia",+All!C554,IF(+All!$H554="West Virginia",+All!C554,0))</f>
        <v>44485</v>
      </c>
      <c r="D137" s="105">
        <f>IF(+All!$F554="West Virginia",+All!D554,IF(+All!$H554="West Virginia",+All!D554,0))</f>
        <v>0</v>
      </c>
      <c r="E137" s="707">
        <f>IF(+All!$F554="West Virginia",+All!E554,IF(+All!$H554="West Virginia",+All!E554,0))</f>
        <v>0</v>
      </c>
      <c r="F137" s="706" t="str">
        <f>IF(+All!$F554="West Virginia",+All!F554,IF(+All!$H554="West Virginia",+All!F554,0))</f>
        <v>West Virginia</v>
      </c>
      <c r="G137" s="720" t="str">
        <f>IF(+All!$F554="West Virginia",+All!G554,IF(+All!$H554="West Virginia",+All!G554,0))</f>
        <v>B12</v>
      </c>
      <c r="H137" s="721" t="str">
        <f>IF(+All!$F554="West Virginia",+All!H554,IF(+All!$H554="West Virginia",+All!H554,0))</f>
        <v>Open</v>
      </c>
      <c r="I137" s="720" t="str">
        <f>IF(+All!$F554="West Virginia",+All!I554,IF(+All!$H554="West Virginia",+All!I554,0))</f>
        <v>ZZZ</v>
      </c>
      <c r="J137" s="706">
        <f>IF(+All!$F554="West Virginia",+All!J554,IF(+All!$H554="West Virginia",+All!J554,0))</f>
        <v>0</v>
      </c>
      <c r="K137" s="707">
        <f>IF(+All!$F554="West Virginia",+All!K554,IF(+All!$H554="West Virginia",+All!K554,0))</f>
        <v>0</v>
      </c>
      <c r="L137" s="92">
        <f>IF(+All!$F554="West Virginia",+All!L554,IF(+All!$H554="West Virginia",+All!L554,0))</f>
        <v>0</v>
      </c>
      <c r="M137" s="93">
        <f>IF(+All!$F554="West Virginia",+All!M554,IF(+All!$H554="West Virginia",+All!M554,0))</f>
        <v>0</v>
      </c>
      <c r="N137" s="706">
        <f>IF(+All!$F554="West Virginia",+All!N554,IF(+All!$H554="West Virginia",+All!N554,0))</f>
        <v>0</v>
      </c>
      <c r="O137" s="708">
        <f>IF(+All!$F554="West Virginia",+All!O554,IF(+All!$H554="West Virginia",+All!O554,0))</f>
        <v>0</v>
      </c>
      <c r="P137" s="708">
        <f>IF(+All!$F554="West Virginia",+All!P554,IF(+All!$H554="West Virginia",+All!P554,0))</f>
        <v>0</v>
      </c>
      <c r="Q137" s="707">
        <f>IF(+All!$F554="West Virginia",+All!Q554,IF(+All!$H554="West Virginia",+All!Q554,0))</f>
        <v>0</v>
      </c>
      <c r="R137" s="706">
        <f>IF(+All!$F554="West Virginia",+All!R554,IF(+All!$H554="West Virginia",+All!R554,0))</f>
        <v>0</v>
      </c>
      <c r="S137" s="708">
        <f>IF(+All!$F554="West Virginia",+All!S554,IF(+All!$H554="West Virginia",+All!S554,0))</f>
        <v>0</v>
      </c>
      <c r="T137" s="706">
        <f>IF(+All!$F554="West Virginia",+All!T554,IF(+All!$H554="West Virginia",+All!T554,0))</f>
        <v>0</v>
      </c>
      <c r="U137" s="707">
        <f>IF(+All!$F554="West Virginia",+All!U554,IF(+All!$H554="West Virginia",+All!U554,0))</f>
        <v>0</v>
      </c>
    </row>
    <row r="138" spans="1:22" s="517" customFormat="1" ht="16" customHeight="1" x14ac:dyDescent="0.8">
      <c r="A138" s="70">
        <f>IF(+All!$F580="West Virginia",+All!A580,IF(+All!$H580="West Virginia",+All!A580,0))</f>
        <v>8</v>
      </c>
      <c r="B138" s="480" t="str">
        <f>IF(+All!$F580="West Virginia",+All!B580,IF(+All!$H580="West Virginia",+All!B580,0))</f>
        <v>Sat</v>
      </c>
      <c r="C138" s="104">
        <f>IF(+All!$F580="West Virginia",+All!C580,IF(+All!$H580="West Virginia",+All!C580,0))</f>
        <v>44492</v>
      </c>
      <c r="D138" s="105">
        <f>IF(+All!$F580="West Virginia",+All!D580,IF(+All!$H580="West Virginia",+All!D580,0))</f>
        <v>0.8125</v>
      </c>
      <c r="E138" s="707" t="str">
        <f>IF(+All!$F580="West Virginia",+All!E580,IF(+All!$H580="West Virginia",+All!E580,0))</f>
        <v>ESPNU</v>
      </c>
      <c r="F138" s="706" t="str">
        <f>IF(+All!$F580="West Virginia",+All!F580,IF(+All!$H580="West Virginia",+All!F580,0))</f>
        <v>West Virginia</v>
      </c>
      <c r="G138" s="720" t="str">
        <f>IF(+All!$F580="West Virginia",+All!G580,IF(+All!$H580="West Virginia",+All!G580,0))</f>
        <v>B12</v>
      </c>
      <c r="H138" s="721" t="str">
        <f>IF(+All!$F580="West Virginia",+All!H580,IF(+All!$H580="West Virginia",+All!H580,0))</f>
        <v>TCU</v>
      </c>
      <c r="I138" s="720" t="str">
        <f>IF(+All!$F580="West Virginia",+All!I580,IF(+All!$H580="West Virginia",+All!I580,0))</f>
        <v>B12</v>
      </c>
      <c r="J138" s="706" t="str">
        <f>IF(+All!$F580="West Virginia",+All!J580,IF(+All!$H580="West Virginia",+All!J580,0))</f>
        <v>TCU</v>
      </c>
      <c r="K138" s="707" t="str">
        <f>IF(+All!$F580="West Virginia",+All!K580,IF(+All!$H580="West Virginia",+All!K580,0))</f>
        <v>West Virginia</v>
      </c>
      <c r="L138" s="92">
        <f>IF(+All!$F580="West Virginia",+All!L580,IF(+All!$H580="West Virginia",+All!L580,0))</f>
        <v>4.5</v>
      </c>
      <c r="M138" s="93">
        <f>IF(+All!$F580="West Virginia",+All!M580,IF(+All!$H580="West Virginia",+All!M580,0))</f>
        <v>57</v>
      </c>
      <c r="N138" s="706" t="str">
        <f>IF(+All!$F580="West Virginia",+All!N580,IF(+All!$H580="West Virginia",+All!N580,0))</f>
        <v>West Virginia</v>
      </c>
      <c r="O138" s="708">
        <f>IF(+All!$F580="West Virginia",+All!O580,IF(+All!$H580="West Virginia",+All!O580,0))</f>
        <v>29</v>
      </c>
      <c r="P138" s="708" t="str">
        <f>IF(+All!$F580="West Virginia",+All!P580,IF(+All!$H580="West Virginia",+All!P580,0))</f>
        <v>TCU</v>
      </c>
      <c r="Q138" s="707">
        <f>IF(+All!$F580="West Virginia",+All!Q580,IF(+All!$H580="West Virginia",+All!Q580,0))</f>
        <v>17</v>
      </c>
      <c r="R138" s="706" t="str">
        <f>IF(+All!$F580="West Virginia",+All!R580,IF(+All!$H580="West Virginia",+All!R580,0))</f>
        <v>West Virginia</v>
      </c>
      <c r="S138" s="708" t="str">
        <f>IF(+All!$F580="West Virginia",+All!S580,IF(+All!$H580="West Virginia",+All!S580,0))</f>
        <v>TCU</v>
      </c>
      <c r="T138" s="706" t="str">
        <f>IF(+All!$F580="West Virginia",+All!T580,IF(+All!$H580="West Virginia",+All!T580,0))</f>
        <v>TCU</v>
      </c>
      <c r="U138" s="707" t="str">
        <f>IF(+All!$F580="West Virginia",+All!U580,IF(+All!$H580="West Virginia",+All!U580,0))</f>
        <v>L</v>
      </c>
    </row>
    <row r="139" spans="1:22" s="517" customFormat="1" ht="16" customHeight="1" x14ac:dyDescent="0.8">
      <c r="A139" s="70">
        <f>IF(+All!$F656="West Virginia",+All!A656,IF(+All!$H656="West Virginia",+All!A656,0))</f>
        <v>9</v>
      </c>
      <c r="B139" s="480" t="str">
        <f>IF(+All!$F656="West Virginia",+All!B656,IF(+All!$H656="West Virginia",+All!B656,0))</f>
        <v>Sat</v>
      </c>
      <c r="C139" s="104">
        <f>IF(+All!$F656="West Virginia",+All!C656,IF(+All!$H656="West Virginia",+All!C656,0))</f>
        <v>44499</v>
      </c>
      <c r="D139" s="105">
        <f>IF(+All!$F656="West Virginia",+All!D656,IF(+All!$H656="West Virginia",+All!D656,0))</f>
        <v>0.58333333333333337</v>
      </c>
      <c r="E139" s="707">
        <f>IF(+All!$F656="West Virginia",+All!E656,IF(+All!$H656="West Virginia",+All!E656,0))</f>
        <v>0</v>
      </c>
      <c r="F139" s="706" t="str">
        <f>IF(+All!$F656="West Virginia",+All!F656,IF(+All!$H656="West Virginia",+All!F656,0))</f>
        <v>Iowa State</v>
      </c>
      <c r="G139" s="720" t="str">
        <f>IF(+All!$F656="West Virginia",+All!G656,IF(+All!$H656="West Virginia",+All!G656,0))</f>
        <v>B12</v>
      </c>
      <c r="H139" s="721" t="str">
        <f>IF(+All!$F656="West Virginia",+All!H656,IF(+All!$H656="West Virginia",+All!H656,0))</f>
        <v>West Virginia</v>
      </c>
      <c r="I139" s="720" t="str">
        <f>IF(+All!$F656="West Virginia",+All!I656,IF(+All!$H656="West Virginia",+All!I656,0))</f>
        <v>B12</v>
      </c>
      <c r="J139" s="706" t="str">
        <f>IF(+All!$F656="West Virginia",+All!J656,IF(+All!$H656="West Virginia",+All!J656,0))</f>
        <v>Iowa State</v>
      </c>
      <c r="K139" s="707" t="str">
        <f>IF(+All!$F656="West Virginia",+All!K656,IF(+All!$H656="West Virginia",+All!K656,0))</f>
        <v>West Virginia</v>
      </c>
      <c r="L139" s="92">
        <f>IF(+All!$F656="West Virginia",+All!L656,IF(+All!$H656="West Virginia",+All!L656,0))</f>
        <v>7</v>
      </c>
      <c r="M139" s="93">
        <f>IF(+All!$F656="West Virginia",+All!M656,IF(+All!$H656="West Virginia",+All!M656,0))</f>
        <v>46</v>
      </c>
      <c r="N139" s="706" t="str">
        <f>IF(+All!$F656="West Virginia",+All!N656,IF(+All!$H656="West Virginia",+All!N656,0))</f>
        <v>West Virginia</v>
      </c>
      <c r="O139" s="708">
        <f>IF(+All!$F656="West Virginia",+All!O656,IF(+All!$H656="West Virginia",+All!O656,0))</f>
        <v>38</v>
      </c>
      <c r="P139" s="708" t="str">
        <f>IF(+All!$F656="West Virginia",+All!P656,IF(+All!$H656="West Virginia",+All!P656,0))</f>
        <v>Iowa State</v>
      </c>
      <c r="Q139" s="707">
        <f>IF(+All!$F656="West Virginia",+All!Q656,IF(+All!$H656="West Virginia",+All!Q656,0))</f>
        <v>31</v>
      </c>
      <c r="R139" s="706" t="str">
        <f>IF(+All!$F656="West Virginia",+All!R656,IF(+All!$H656="West Virginia",+All!R656,0))</f>
        <v>West Virginia</v>
      </c>
      <c r="S139" s="708" t="str">
        <f>IF(+All!$F656="West Virginia",+All!S656,IF(+All!$H656="West Virginia",+All!S656,0))</f>
        <v>Iowa State</v>
      </c>
      <c r="T139" s="706" t="str">
        <f>IF(+All!$F656="West Virginia",+All!T656,IF(+All!$H656="West Virginia",+All!T656,0))</f>
        <v>Iowa State</v>
      </c>
      <c r="U139" s="707" t="str">
        <f>IF(+All!$F656="West Virginia",+All!U656,IF(+All!$H656="West Virginia",+All!U656,0))</f>
        <v>L</v>
      </c>
    </row>
    <row r="140" spans="1:22" s="517" customFormat="1" ht="16" customHeight="1" x14ac:dyDescent="0.8">
      <c r="A140" s="70">
        <f>IF(+All!$F736="West Virginia",+All!A736,IF(+All!$H736="West Virginia",+All!A736,0))</f>
        <v>10</v>
      </c>
      <c r="B140" s="480" t="str">
        <f>IF(+All!$F736="West Virginia",+All!B736,IF(+All!$H736="West Virginia",+All!B736,0))</f>
        <v>Sat</v>
      </c>
      <c r="C140" s="104">
        <f>IF(+All!$F736="West Virginia",+All!C736,IF(+All!$H736="West Virginia",+All!C736,0))</f>
        <v>44506</v>
      </c>
      <c r="D140" s="105">
        <f>IF(+All!$F736="West Virginia",+All!D736,IF(+All!$H736="West Virginia",+All!D736,0))</f>
        <v>0.64583333333333337</v>
      </c>
      <c r="E140" s="707" t="str">
        <f>IF(+All!$F736="West Virginia",+All!E736,IF(+All!$H736="West Virginia",+All!E736,0))</f>
        <v>ESPN</v>
      </c>
      <c r="F140" s="706" t="str">
        <f>IF(+All!$F736="West Virginia",+All!F736,IF(+All!$H736="West Virginia",+All!F736,0))</f>
        <v>Oklahoma State</v>
      </c>
      <c r="G140" s="720" t="str">
        <f>IF(+All!$F736="West Virginia",+All!G736,IF(+All!$H736="West Virginia",+All!G736,0))</f>
        <v>B12</v>
      </c>
      <c r="H140" s="721" t="str">
        <f>IF(+All!$F736="West Virginia",+All!H736,IF(+All!$H736="West Virginia",+All!H736,0))</f>
        <v>West Virginia</v>
      </c>
      <c r="I140" s="720" t="str">
        <f>IF(+All!$F736="West Virginia",+All!I736,IF(+All!$H736="West Virginia",+All!I736,0))</f>
        <v>B12</v>
      </c>
      <c r="J140" s="706" t="str">
        <f>IF(+All!$F736="West Virginia",+All!J736,IF(+All!$H736="West Virginia",+All!J736,0))</f>
        <v>Oklahoma State</v>
      </c>
      <c r="K140" s="707" t="str">
        <f>IF(+All!$F736="West Virginia",+All!K736,IF(+All!$H736="West Virginia",+All!K736,0))</f>
        <v>West Virginia</v>
      </c>
      <c r="L140" s="92">
        <f>IF(+All!$F736="West Virginia",+All!L736,IF(+All!$H736="West Virginia",+All!L736,0))</f>
        <v>3</v>
      </c>
      <c r="M140" s="93">
        <f>IF(+All!$F736="West Virginia",+All!M736,IF(+All!$H736="West Virginia",+All!M736,0))</f>
        <v>49</v>
      </c>
      <c r="N140" s="706" t="str">
        <f>IF(+All!$F736="West Virginia",+All!N736,IF(+All!$H736="West Virginia",+All!N736,0))</f>
        <v>Oklahoma State</v>
      </c>
      <c r="O140" s="708">
        <f>IF(+All!$F736="West Virginia",+All!O736,IF(+All!$H736="West Virginia",+All!O736,0))</f>
        <v>24</v>
      </c>
      <c r="P140" s="708" t="str">
        <f>IF(+All!$F736="West Virginia",+All!P736,IF(+All!$H736="West Virginia",+All!P736,0))</f>
        <v>West Virginia</v>
      </c>
      <c r="Q140" s="707">
        <f>IF(+All!$F736="West Virginia",+All!Q736,IF(+All!$H736="West Virginia",+All!Q736,0))</f>
        <v>3</v>
      </c>
      <c r="R140" s="706" t="str">
        <f>IF(+All!$F736="West Virginia",+All!R736,IF(+All!$H736="West Virginia",+All!R736,0))</f>
        <v>Oklahoma State</v>
      </c>
      <c r="S140" s="708" t="str">
        <f>IF(+All!$F736="West Virginia",+All!S736,IF(+All!$H736="West Virginia",+All!S736,0))</f>
        <v>West Virginia</v>
      </c>
      <c r="T140" s="706" t="str">
        <f>IF(+All!$F736="West Virginia",+All!T736,IF(+All!$H736="West Virginia",+All!T736,0))</f>
        <v>West Virginia</v>
      </c>
      <c r="U140" s="707" t="str">
        <f>IF(+All!$F736="West Virginia",+All!U736,IF(+All!$H736="West Virginia",+All!U736,0))</f>
        <v>L</v>
      </c>
    </row>
    <row r="141" spans="1:22" s="517" customFormat="1" ht="16" customHeight="1" x14ac:dyDescent="0.8">
      <c r="A141" s="70">
        <f>IF(+All!$F807="West Virginia",+All!A807,IF(+All!$H807="West Virginia",+All!A807,0))</f>
        <v>11</v>
      </c>
      <c r="B141" s="480" t="str">
        <f>IF(+All!$F807="West Virginia",+All!B807,IF(+All!$H807="West Virginia",+All!B807,0))</f>
        <v>Sat</v>
      </c>
      <c r="C141" s="104">
        <f>IF(+All!$F807="West Virginia",+All!C807,IF(+All!$H807="West Virginia",+All!C807,0))</f>
        <v>44513</v>
      </c>
      <c r="D141" s="105">
        <f>IF(+All!$F807="West Virginia",+All!D807,IF(+All!$H807="West Virginia",+All!D807,0))</f>
        <v>0.5</v>
      </c>
      <c r="E141" s="707">
        <f>IF(+All!$F807="West Virginia",+All!E807,IF(+All!$H807="West Virginia",+All!E807,0))</f>
        <v>0</v>
      </c>
      <c r="F141" s="706" t="str">
        <f>IF(+All!$F807="West Virginia",+All!F807,IF(+All!$H807="West Virginia",+All!F807,0))</f>
        <v>West Virginia</v>
      </c>
      <c r="G141" s="720" t="str">
        <f>IF(+All!$F807="West Virginia",+All!G807,IF(+All!$H807="West Virginia",+All!G807,0))</f>
        <v>B12</v>
      </c>
      <c r="H141" s="721" t="str">
        <f>IF(+All!$F807="West Virginia",+All!H807,IF(+All!$H807="West Virginia",+All!H807,0))</f>
        <v>Kansas State</v>
      </c>
      <c r="I141" s="720" t="str">
        <f>IF(+All!$F807="West Virginia",+All!I807,IF(+All!$H807="West Virginia",+All!I807,0))</f>
        <v>B12</v>
      </c>
      <c r="J141" s="706" t="str">
        <f>IF(+All!$F807="West Virginia",+All!J807,IF(+All!$H807="West Virginia",+All!J807,0))</f>
        <v>Kansas State</v>
      </c>
      <c r="K141" s="707" t="str">
        <f>IF(+All!$F807="West Virginia",+All!K807,IF(+All!$H807="West Virginia",+All!K807,0))</f>
        <v>West Virginia</v>
      </c>
      <c r="L141" s="92">
        <f>IF(+All!$F807="West Virginia",+All!L807,IF(+All!$H807="West Virginia",+All!L807,0))</f>
        <v>7</v>
      </c>
      <c r="M141" s="93">
        <f>IF(+All!$F807="West Virginia",+All!M807,IF(+All!$H807="West Virginia",+All!M807,0))</f>
        <v>47</v>
      </c>
      <c r="N141" s="706" t="str">
        <f>IF(+All!$F807="West Virginia",+All!N807,IF(+All!$H807="West Virginia",+All!N807,0))</f>
        <v>Kansas State</v>
      </c>
      <c r="O141" s="708">
        <f>IF(+All!$F807="West Virginia",+All!O807,IF(+All!$H807="West Virginia",+All!O807,0))</f>
        <v>34</v>
      </c>
      <c r="P141" s="708" t="str">
        <f>IF(+All!$F807="West Virginia",+All!P807,IF(+All!$H807="West Virginia",+All!P807,0))</f>
        <v>West Virginia</v>
      </c>
      <c r="Q141" s="707">
        <f>IF(+All!$F807="West Virginia",+All!Q807,IF(+All!$H807="West Virginia",+All!Q807,0))</f>
        <v>17</v>
      </c>
      <c r="R141" s="706" t="str">
        <f>IF(+All!$F807="West Virginia",+All!R807,IF(+All!$H807="West Virginia",+All!R807,0))</f>
        <v>Kansas State</v>
      </c>
      <c r="S141" s="708" t="str">
        <f>IF(+All!$F807="West Virginia",+All!S807,IF(+All!$H807="West Virginia",+All!S807,0))</f>
        <v>West Virginia</v>
      </c>
      <c r="T141" s="706" t="str">
        <f>IF(+All!$F807="West Virginia",+All!T807,IF(+All!$H807="West Virginia",+All!T807,0))</f>
        <v>West Virginia</v>
      </c>
      <c r="U141" s="707" t="str">
        <f>IF(+All!$F807="West Virginia",+All!U807,IF(+All!$H807="West Virginia",+All!U807,0))</f>
        <v>L</v>
      </c>
    </row>
    <row r="142" spans="1:22" s="517" customFormat="1" ht="16" customHeight="1" x14ac:dyDescent="0.8">
      <c r="A142" s="70">
        <f>IF(+All!$F880="West Virginia",+All!A880,IF(+All!$H880="West Virginia",+All!A880,0))</f>
        <v>12</v>
      </c>
      <c r="B142" s="480" t="str">
        <f>IF(+All!$F880="West Virginia",+All!B880,IF(+All!$H880="West Virginia",+All!B880,0))</f>
        <v>Sat</v>
      </c>
      <c r="C142" s="104">
        <f>IF(+All!$F880="West Virginia",+All!C880,IF(+All!$H880="West Virginia",+All!C880,0))</f>
        <v>44520</v>
      </c>
      <c r="D142" s="105">
        <f>IF(+All!$F880="West Virginia",+All!D880,IF(+All!$H880="West Virginia",+All!D880,0))</f>
        <v>0.5</v>
      </c>
      <c r="E142" s="707" t="str">
        <f>IF(+All!$F880="West Virginia",+All!E880,IF(+All!$H880="West Virginia",+All!E880,0))</f>
        <v>ESPN2</v>
      </c>
      <c r="F142" s="706" t="str">
        <f>IF(+All!$F880="West Virginia",+All!F880,IF(+All!$H880="West Virginia",+All!F880,0))</f>
        <v>Texas</v>
      </c>
      <c r="G142" s="720" t="str">
        <f>IF(+All!$F880="West Virginia",+All!G880,IF(+All!$H880="West Virginia",+All!G880,0))</f>
        <v>B12</v>
      </c>
      <c r="H142" s="721" t="str">
        <f>IF(+All!$F880="West Virginia",+All!H880,IF(+All!$H880="West Virginia",+All!H880,0))</f>
        <v>West Virginia</v>
      </c>
      <c r="I142" s="720" t="str">
        <f>IF(+All!$F880="West Virginia",+All!I880,IF(+All!$H880="West Virginia",+All!I880,0))</f>
        <v>B12</v>
      </c>
      <c r="J142" s="706" t="str">
        <f>IF(+All!$F880="West Virginia",+All!J880,IF(+All!$H880="West Virginia",+All!J880,0))</f>
        <v>West Virginia</v>
      </c>
      <c r="K142" s="707" t="str">
        <f>IF(+All!$F880="West Virginia",+All!K880,IF(+All!$H880="West Virginia",+All!K880,0))</f>
        <v>Texas</v>
      </c>
      <c r="L142" s="92">
        <f>IF(+All!$F880="West Virginia",+All!L880,IF(+All!$H880="West Virginia",+All!L880,0))</f>
        <v>3</v>
      </c>
      <c r="M142" s="93">
        <f>IF(+All!$F880="West Virginia",+All!M880,IF(+All!$H880="West Virginia",+All!M880,0))</f>
        <v>56.5</v>
      </c>
      <c r="N142" s="706" t="str">
        <f>IF(+All!$F880="West Virginia",+All!N880,IF(+All!$H880="West Virginia",+All!N880,0))</f>
        <v>West Virginia</v>
      </c>
      <c r="O142" s="708">
        <f>IF(+All!$F880="West Virginia",+All!O880,IF(+All!$H880="West Virginia",+All!O880,0))</f>
        <v>31</v>
      </c>
      <c r="P142" s="708" t="str">
        <f>IF(+All!$F880="West Virginia",+All!P880,IF(+All!$H880="West Virginia",+All!P880,0))</f>
        <v>Texas</v>
      </c>
      <c r="Q142" s="707">
        <f>IF(+All!$F880="West Virginia",+All!Q880,IF(+All!$H880="West Virginia",+All!Q880,0))</f>
        <v>23</v>
      </c>
      <c r="R142" s="706" t="str">
        <f>IF(+All!$F880="West Virginia",+All!R880,IF(+All!$H880="West Virginia",+All!R880,0))</f>
        <v>West Virginia</v>
      </c>
      <c r="S142" s="708" t="str">
        <f>IF(+All!$F880="West Virginia",+All!S880,IF(+All!$H880="West Virginia",+All!S880,0))</f>
        <v>Texas</v>
      </c>
      <c r="T142" s="706" t="str">
        <f>IF(+All!$F880="West Virginia",+All!T880,IF(+All!$H880="West Virginia",+All!T880,0))</f>
        <v>West Virginia</v>
      </c>
      <c r="U142" s="707" t="str">
        <f>IF(+All!$F880="West Virginia",+All!U880,IF(+All!$H880="West Virginia",+All!U880,0))</f>
        <v>W</v>
      </c>
    </row>
    <row r="143" spans="1:22" s="517" customFormat="1" ht="16" customHeight="1" x14ac:dyDescent="0.8">
      <c r="A143" s="70">
        <f>IF(+All!$F936="West Virginia",+All!A936,IF(+All!$H936="West Virginia",+All!A936,0))</f>
        <v>0</v>
      </c>
      <c r="B143" s="480">
        <f>IF(+All!$F936="West Virginia",+All!B936,IF(+All!$H936="West Virginia",+All!B936,0))</f>
        <v>0</v>
      </c>
      <c r="C143" s="104">
        <f>IF(+All!$F936="West Virginia",+All!C936,IF(+All!$H936="West Virginia",+All!C936,0))</f>
        <v>0</v>
      </c>
      <c r="D143" s="105">
        <f>IF(+All!$F936="West Virginia",+All!D936,IF(+All!$H936="West Virginia",+All!D936,0))</f>
        <v>0</v>
      </c>
      <c r="E143" s="707">
        <f>IF(+All!$F936="West Virginia",+All!E936,IF(+All!$H936="West Virginia",+All!E936,0))</f>
        <v>0</v>
      </c>
      <c r="F143" s="706">
        <f>IF(+All!$F936="West Virginia",+All!F936,IF(+All!$H936="West Virginia",+All!F936,0))</f>
        <v>0</v>
      </c>
      <c r="G143" s="720">
        <f>IF(+All!$F936="West Virginia",+All!G936,IF(+All!$H936="West Virginia",+All!G936,0))</f>
        <v>0</v>
      </c>
      <c r="H143" s="721">
        <f>IF(+All!$F936="West Virginia",+All!H936,IF(+All!$H936="West Virginia",+All!H936,0))</f>
        <v>0</v>
      </c>
      <c r="I143" s="720">
        <f>IF(+All!$F936="West Virginia",+All!I936,IF(+All!$H936="West Virginia",+All!I936,0))</f>
        <v>0</v>
      </c>
      <c r="J143" s="706">
        <f>IF(+All!$F936="West Virginia",+All!J936,IF(+All!$H936="West Virginia",+All!J936,0))</f>
        <v>0</v>
      </c>
      <c r="K143" s="707">
        <f>IF(+All!$F936="West Virginia",+All!K936,IF(+All!$H936="West Virginia",+All!K936,0))</f>
        <v>0</v>
      </c>
      <c r="L143" s="92">
        <f>IF(+All!$F936="West Virginia",+All!L936,IF(+All!$H936="West Virginia",+All!L936,0))</f>
        <v>0</v>
      </c>
      <c r="M143" s="93">
        <f>IF(+All!$F936="West Virginia",+All!M936,IF(+All!$H936="West Virginia",+All!M936,0))</f>
        <v>0</v>
      </c>
      <c r="N143" s="706">
        <f>IF(+All!$F936="West Virginia",+All!N936,IF(+All!$H936="West Virginia",+All!N936,0))</f>
        <v>0</v>
      </c>
      <c r="O143" s="708">
        <f>IF(+All!$F936="West Virginia",+All!O936,IF(+All!$H936="West Virginia",+All!O936,0))</f>
        <v>0</v>
      </c>
      <c r="P143" s="708">
        <f>IF(+All!$F936="West Virginia",+All!P936,IF(+All!$H936="West Virginia",+All!P936,0))</f>
        <v>0</v>
      </c>
      <c r="Q143" s="707">
        <f>IF(+All!$F936="West Virginia",+All!Q936,IF(+All!$H936="West Virginia",+All!Q936,0))</f>
        <v>0</v>
      </c>
      <c r="R143" s="706">
        <f>IF(+All!$F936="West Virginia",+All!R936,IF(+All!$H936="West Virginia",+All!R936,0))</f>
        <v>0</v>
      </c>
      <c r="S143" s="708">
        <f>IF(+All!$F936="West Virginia",+All!S936,IF(+All!$H936="West Virginia",+All!S936,0))</f>
        <v>0</v>
      </c>
      <c r="T143" s="706">
        <f>IF(+All!$F936="West Virginia",+All!T936,IF(+All!$H936="West Virginia",+All!T936,0))</f>
        <v>0</v>
      </c>
      <c r="U143" s="707">
        <f>IF(+All!$F936="West Virginia",+All!U936,IF(+All!$H936="West Virginia",+All!U936,0))</f>
        <v>0</v>
      </c>
    </row>
  </sheetData>
  <autoFilter ref="A3:AA143" xr:uid="{BB71B4AF-A583-465F-A3E0-B3BB617EBC7B}"/>
  <sortState xmlns:xlrd2="http://schemas.microsoft.com/office/spreadsheetml/2017/richdata2" ref="A19:U143">
    <sortCondition ref="A19:A1042"/>
  </sortState>
  <mergeCells count="14">
    <mergeCell ref="R2:S2"/>
    <mergeCell ref="N1:Q1"/>
    <mergeCell ref="F130:I130"/>
    <mergeCell ref="F74:I74"/>
    <mergeCell ref="F60:I60"/>
    <mergeCell ref="F88:I88"/>
    <mergeCell ref="F32:I32"/>
    <mergeCell ref="F46:I46"/>
    <mergeCell ref="F116:I116"/>
    <mergeCell ref="F4:I4"/>
    <mergeCell ref="F102:I102"/>
    <mergeCell ref="F18:I18"/>
    <mergeCell ref="F2:I2"/>
    <mergeCell ref="N2:Q2"/>
  </mergeCells>
  <pageMargins left="0.1" right="0.1" top="0.25" bottom="0.25" header="0" footer="0"/>
  <pageSetup scale="43" fitToHeight="0" orientation="landscape" r:id="rId1"/>
  <headerFooter alignWithMargins="0">
    <oddFooter>&amp;C&amp;36BIG 12</oddFooter>
  </headerFooter>
  <rowBreaks count="2" manualBreakCount="2">
    <brk id="31" max="20" man="1"/>
    <brk id="101" max="20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BS201"/>
  <sheetViews>
    <sheetView view="pageBreakPreview" topLeftCell="A177" zoomScale="60" zoomScaleNormal="75" workbookViewId="0">
      <selection activeCell="O198" sqref="O198:O200"/>
    </sheetView>
  </sheetViews>
  <sheetFormatPr defaultColWidth="8.86328125" defaultRowHeight="16" x14ac:dyDescent="0.8"/>
  <cols>
    <col min="1" max="1" width="5.6796875" style="70" customWidth="1"/>
    <col min="2" max="2" width="5.6796875" style="71" customWidth="1"/>
    <col min="3" max="3" width="13" style="104" customWidth="1"/>
    <col min="4" max="4" width="11.6796875" style="105" customWidth="1"/>
    <col min="5" max="5" width="9.1328125" style="74" customWidth="1"/>
    <col min="6" max="6" width="24.453125" style="77" customWidth="1"/>
    <col min="7" max="7" width="8.6796875" style="74" customWidth="1"/>
    <col min="8" max="8" width="24.453125" style="77" customWidth="1"/>
    <col min="9" max="9" width="8.6796875" style="74" customWidth="1"/>
    <col min="10" max="10" width="24.453125" style="77" customWidth="1"/>
    <col min="11" max="11" width="24.453125" style="74" customWidth="1"/>
    <col min="12" max="12" width="8" style="92" customWidth="1"/>
    <col min="13" max="13" width="8" style="93" customWidth="1"/>
    <col min="14" max="14" width="24.453125" style="77" customWidth="1"/>
    <col min="15" max="15" width="5.6796875" style="80" customWidth="1"/>
    <col min="16" max="16" width="24.453125" style="80" customWidth="1"/>
    <col min="17" max="17" width="5.6796875" style="74" customWidth="1"/>
    <col min="18" max="18" width="24.453125" style="77" customWidth="1"/>
    <col min="19" max="19" width="24.453125" style="80" customWidth="1"/>
    <col min="20" max="20" width="27.6796875" style="77" customWidth="1"/>
    <col min="21" max="21" width="6.54296875" style="74" customWidth="1"/>
    <col min="22" max="22" width="27.6796875" style="77" customWidth="1"/>
    <col min="23" max="23" width="6.54296875" style="76" customWidth="1"/>
    <col min="24" max="24" width="9.54296875" style="77" customWidth="1"/>
    <col min="25" max="25" width="9.54296875" style="74" customWidth="1"/>
    <col min="26" max="26" width="8" style="77" customWidth="1"/>
    <col min="27" max="27" width="8" style="74" customWidth="1"/>
    <col min="28" max="28" width="12.453125" style="77" customWidth="1"/>
    <col min="29" max="29" width="12.453125" style="74" customWidth="1"/>
    <col min="30" max="30" width="27.6796875" style="75" customWidth="1"/>
    <col min="31" max="31" width="6.6796875" style="76" customWidth="1"/>
    <col min="32" max="32" width="27.6796875" style="75" customWidth="1"/>
    <col min="33" max="33" width="6.6796875" style="76" customWidth="1"/>
    <col min="34" max="34" width="27.6796875" style="75" customWidth="1"/>
    <col min="35" max="35" width="6.6796875" style="76" customWidth="1"/>
    <col min="36" max="36" width="27.6796875" style="75" customWidth="1"/>
    <col min="37" max="37" width="6.6796875" style="76" customWidth="1"/>
    <col min="38" max="38" width="27.6796875" style="81" customWidth="1"/>
    <col min="39" max="39" width="5.6796875" style="82" customWidth="1"/>
    <col min="40" max="40" width="27.6796875" style="81" customWidth="1"/>
    <col min="41" max="41" width="5.6796875" style="83" customWidth="1"/>
    <col min="42" max="42" width="3" style="84" customWidth="1"/>
    <col min="43" max="43" width="28.31640625" style="71" customWidth="1"/>
    <col min="44" max="44" width="5.31640625" style="81" customWidth="1"/>
    <col min="45" max="46" width="5.31640625" style="96" customWidth="1"/>
    <col min="47" max="47" width="5.31640625" style="81" customWidth="1"/>
    <col min="48" max="48" width="5.31640625" style="96" customWidth="1"/>
    <col min="49" max="49" width="5.31640625" style="70" customWidth="1"/>
    <col min="50" max="50" width="2.6796875" style="96" customWidth="1"/>
    <col min="51" max="51" width="5.31640625" style="103" customWidth="1"/>
    <col min="52" max="52" width="5.31640625" style="82" customWidth="1"/>
    <col min="53" max="53" width="5.31640625" style="83" customWidth="1"/>
    <col min="54" max="54" width="2.6796875" style="83" customWidth="1"/>
    <col min="55" max="55" width="25" style="71" customWidth="1"/>
    <col min="56" max="56" width="5.31640625" style="81" customWidth="1"/>
    <col min="57" max="58" width="5.31640625" style="96" customWidth="1"/>
    <col min="59" max="59" width="5.31640625" style="81" customWidth="1"/>
    <col min="60" max="60" width="5.31640625" style="96" customWidth="1"/>
    <col min="61" max="61" width="5.31640625" style="70" customWidth="1"/>
    <col min="62" max="62" width="9.31640625" style="92" customWidth="1"/>
    <col min="63" max="63" width="9.453125" style="93" customWidth="1"/>
    <col min="64" max="16384" width="8.86328125" style="16"/>
  </cols>
  <sheetData>
    <row r="1" spans="1:71" s="17" customFormat="1" ht="24.95" customHeight="1" x14ac:dyDescent="0.8">
      <c r="A1" s="1"/>
      <c r="B1" s="1"/>
      <c r="C1" s="2"/>
      <c r="D1" s="3"/>
      <c r="E1" s="4"/>
      <c r="F1" s="4"/>
      <c r="G1" s="4"/>
      <c r="H1" s="5"/>
      <c r="I1" s="4"/>
      <c r="J1" s="4"/>
      <c r="K1" s="4"/>
      <c r="L1" s="6"/>
      <c r="M1" s="7"/>
      <c r="N1" s="1236"/>
      <c r="O1" s="1237"/>
      <c r="P1" s="1237"/>
      <c r="Q1" s="1238"/>
      <c r="R1" s="8"/>
      <c r="S1" s="4"/>
      <c r="T1" s="4"/>
      <c r="U1" s="4"/>
      <c r="V1" s="4"/>
      <c r="W1" s="4"/>
      <c r="X1" s="4"/>
      <c r="Y1" s="4"/>
      <c r="Z1" s="1239" t="s">
        <v>0</v>
      </c>
      <c r="AA1" s="1240"/>
      <c r="AB1" s="9"/>
      <c r="AC1" s="9"/>
      <c r="AD1" s="4"/>
      <c r="AE1" s="4"/>
      <c r="AF1" s="4"/>
      <c r="AG1" s="4"/>
      <c r="AH1" s="4"/>
      <c r="AI1" s="4"/>
      <c r="AJ1" s="4"/>
      <c r="AK1" s="4"/>
      <c r="AL1" s="10"/>
      <c r="AM1" s="10"/>
      <c r="AN1" s="10"/>
      <c r="AO1" s="11"/>
      <c r="AP1" s="1243" t="s">
        <v>1</v>
      </c>
      <c r="AQ1" s="1222" t="s">
        <v>2</v>
      </c>
      <c r="AR1" s="1222"/>
      <c r="AS1" s="1222"/>
      <c r="AT1" s="1222"/>
      <c r="AU1" s="1222"/>
      <c r="AV1" s="1222"/>
      <c r="AW1" s="1222"/>
      <c r="AX1" s="12"/>
      <c r="AY1" s="13"/>
      <c r="AZ1" s="13"/>
      <c r="BA1" s="13"/>
      <c r="BB1" s="14"/>
      <c r="BC1" s="1222" t="s">
        <v>2</v>
      </c>
      <c r="BD1" s="1222"/>
      <c r="BE1" s="1222"/>
      <c r="BF1" s="1222"/>
      <c r="BG1" s="1222"/>
      <c r="BH1" s="1222"/>
      <c r="BI1" s="1222"/>
      <c r="BJ1" s="15"/>
      <c r="BK1" s="15"/>
      <c r="BL1" s="16"/>
      <c r="BM1" s="16"/>
      <c r="BN1" s="16"/>
      <c r="BO1" s="16"/>
      <c r="BP1" s="16"/>
      <c r="BQ1" s="16"/>
      <c r="BR1" s="16"/>
      <c r="BS1" s="16"/>
    </row>
    <row r="2" spans="1:71" s="31" customFormat="1" ht="24.95" customHeight="1" x14ac:dyDescent="0.8">
      <c r="A2" s="18"/>
      <c r="B2" s="18"/>
      <c r="C2" s="19"/>
      <c r="D2" s="20"/>
      <c r="E2" s="21"/>
      <c r="F2" s="1223" t="s">
        <v>3</v>
      </c>
      <c r="G2" s="1224"/>
      <c r="H2" s="1224"/>
      <c r="I2" s="1225"/>
      <c r="J2" s="22"/>
      <c r="K2" s="21"/>
      <c r="L2" s="23"/>
      <c r="M2" s="24"/>
      <c r="N2" s="1223" t="s">
        <v>4</v>
      </c>
      <c r="O2" s="1224"/>
      <c r="P2" s="1224"/>
      <c r="Q2" s="1225"/>
      <c r="R2" s="1223" t="s">
        <v>5</v>
      </c>
      <c r="S2" s="1225"/>
      <c r="T2" s="22"/>
      <c r="U2" s="21"/>
      <c r="V2" s="22"/>
      <c r="W2" s="21"/>
      <c r="X2" s="1226" t="s">
        <v>6</v>
      </c>
      <c r="Y2" s="1227"/>
      <c r="Z2" s="1241"/>
      <c r="AA2" s="1242"/>
      <c r="AB2" s="25"/>
      <c r="AC2" s="26"/>
      <c r="AD2" s="22" t="s">
        <v>321</v>
      </c>
      <c r="AE2" s="21"/>
      <c r="AF2" s="22"/>
      <c r="AG2" s="21"/>
      <c r="AH2" s="22"/>
      <c r="AI2" s="21"/>
      <c r="AJ2" s="22" t="s">
        <v>7</v>
      </c>
      <c r="AK2" s="21"/>
      <c r="AL2" s="27"/>
      <c r="AM2" s="28"/>
      <c r="AN2" s="28"/>
      <c r="AO2" s="29"/>
      <c r="AP2" s="1244"/>
      <c r="AQ2" s="30"/>
      <c r="AR2" s="1228" t="s">
        <v>8</v>
      </c>
      <c r="AS2" s="1229"/>
      <c r="AT2" s="1230"/>
      <c r="AU2" s="1228" t="s">
        <v>9</v>
      </c>
      <c r="AV2" s="1234"/>
      <c r="AW2" s="1235"/>
      <c r="AX2" s="12"/>
      <c r="AY2" s="1231" t="s">
        <v>10</v>
      </c>
      <c r="AZ2" s="1232"/>
      <c r="BA2" s="1233"/>
      <c r="BB2" s="14"/>
      <c r="BC2" s="30"/>
      <c r="BD2" s="1228" t="s">
        <v>11</v>
      </c>
      <c r="BE2" s="1229"/>
      <c r="BF2" s="1230"/>
      <c r="BG2" s="1228" t="s">
        <v>9</v>
      </c>
      <c r="BH2" s="1234"/>
      <c r="BI2" s="1235"/>
      <c r="BJ2" s="1246" t="s">
        <v>12</v>
      </c>
      <c r="BK2" s="1247"/>
      <c r="BL2" s="16"/>
      <c r="BM2" s="16"/>
      <c r="BN2" s="16"/>
      <c r="BO2" s="16"/>
      <c r="BP2" s="16"/>
      <c r="BQ2" s="16"/>
      <c r="BR2" s="16"/>
      <c r="BS2" s="16"/>
    </row>
    <row r="3" spans="1:71" s="31" customFormat="1" ht="24.95" customHeight="1" x14ac:dyDescent="0.8">
      <c r="A3" s="32" t="s">
        <v>13</v>
      </c>
      <c r="B3" s="33" t="s">
        <v>14</v>
      </c>
      <c r="C3" s="34" t="s">
        <v>15</v>
      </c>
      <c r="D3" s="35" t="s">
        <v>16</v>
      </c>
      <c r="E3" s="36" t="s">
        <v>17</v>
      </c>
      <c r="F3" s="37" t="s">
        <v>8</v>
      </c>
      <c r="G3" s="36" t="s">
        <v>18</v>
      </c>
      <c r="H3" s="37" t="s">
        <v>11</v>
      </c>
      <c r="I3" s="36" t="s">
        <v>18</v>
      </c>
      <c r="J3" s="37" t="s">
        <v>19</v>
      </c>
      <c r="K3" s="36" t="s">
        <v>20</v>
      </c>
      <c r="L3" s="38" t="s">
        <v>21</v>
      </c>
      <c r="M3" s="39" t="s">
        <v>22</v>
      </c>
      <c r="N3" s="37" t="s">
        <v>23</v>
      </c>
      <c r="O3" s="40"/>
      <c r="P3" s="40" t="s">
        <v>24</v>
      </c>
      <c r="Q3" s="41"/>
      <c r="R3" s="37" t="s">
        <v>23</v>
      </c>
      <c r="S3" s="40" t="s">
        <v>24</v>
      </c>
      <c r="T3" s="37" t="s">
        <v>25</v>
      </c>
      <c r="U3" s="36" t="s">
        <v>26</v>
      </c>
      <c r="V3" s="37" t="s">
        <v>27</v>
      </c>
      <c r="W3" s="36" t="s">
        <v>26</v>
      </c>
      <c r="X3" s="42" t="s">
        <v>28</v>
      </c>
      <c r="Y3" s="41" t="s">
        <v>27</v>
      </c>
      <c r="Z3" s="42" t="s">
        <v>29</v>
      </c>
      <c r="AA3" s="41" t="s">
        <v>26</v>
      </c>
      <c r="AB3" s="42" t="s">
        <v>30</v>
      </c>
      <c r="AC3" s="41" t="s">
        <v>31</v>
      </c>
      <c r="AD3" s="37" t="s">
        <v>322</v>
      </c>
      <c r="AE3" s="36" t="s">
        <v>26</v>
      </c>
      <c r="AF3" s="37" t="s">
        <v>323</v>
      </c>
      <c r="AG3" s="36" t="s">
        <v>26</v>
      </c>
      <c r="AH3" s="37" t="s">
        <v>32</v>
      </c>
      <c r="AI3" s="36" t="s">
        <v>26</v>
      </c>
      <c r="AJ3" s="43" t="s">
        <v>33</v>
      </c>
      <c r="AK3" s="36"/>
      <c r="AL3" s="1258" t="s">
        <v>34</v>
      </c>
      <c r="AM3" s="1259"/>
      <c r="AN3" s="1259"/>
      <c r="AO3" s="1260"/>
      <c r="AP3" s="1245"/>
      <c r="AQ3" s="44" t="s">
        <v>35</v>
      </c>
      <c r="AR3" s="45" t="s">
        <v>36</v>
      </c>
      <c r="AS3" s="46" t="s">
        <v>37</v>
      </c>
      <c r="AT3" s="47" t="s">
        <v>38</v>
      </c>
      <c r="AU3" s="45" t="s">
        <v>36</v>
      </c>
      <c r="AV3" s="46" t="s">
        <v>37</v>
      </c>
      <c r="AW3" s="47" t="s">
        <v>38</v>
      </c>
      <c r="AX3" s="48"/>
      <c r="AY3" s="45" t="s">
        <v>36</v>
      </c>
      <c r="AZ3" s="46" t="s">
        <v>37</v>
      </c>
      <c r="BA3" s="47" t="s">
        <v>38</v>
      </c>
      <c r="BB3" s="49"/>
      <c r="BC3" s="44" t="s">
        <v>11</v>
      </c>
      <c r="BD3" s="45" t="s">
        <v>36</v>
      </c>
      <c r="BE3" s="46" t="s">
        <v>37</v>
      </c>
      <c r="BF3" s="47" t="s">
        <v>38</v>
      </c>
      <c r="BG3" s="45" t="s">
        <v>36</v>
      </c>
      <c r="BH3" s="46" t="s">
        <v>37</v>
      </c>
      <c r="BI3" s="47" t="s">
        <v>38</v>
      </c>
      <c r="BJ3" s="50" t="s">
        <v>8</v>
      </c>
      <c r="BK3" s="51" t="s">
        <v>11</v>
      </c>
      <c r="BL3" s="16"/>
      <c r="BM3" s="16"/>
      <c r="BN3" s="16"/>
      <c r="BO3" s="16"/>
      <c r="BP3" s="16"/>
      <c r="BQ3" s="16"/>
      <c r="BR3" s="16"/>
      <c r="BS3" s="16"/>
    </row>
    <row r="4" spans="1:71" x14ac:dyDescent="0.8">
      <c r="A4" s="52"/>
      <c r="B4" s="53"/>
      <c r="C4" s="54"/>
      <c r="D4" s="55"/>
      <c r="E4" s="56"/>
      <c r="F4" s="1219" t="str">
        <f>H6</f>
        <v>Illinois</v>
      </c>
      <c r="G4" s="1253"/>
      <c r="H4" s="1253"/>
      <c r="I4" s="1254"/>
      <c r="J4" s="57"/>
      <c r="K4" s="56"/>
      <c r="L4" s="58"/>
      <c r="M4" s="59"/>
      <c r="N4" s="57"/>
      <c r="O4" s="9"/>
      <c r="P4" s="9"/>
      <c r="Q4" s="56"/>
      <c r="R4" s="57"/>
      <c r="S4" s="9"/>
      <c r="T4" s="57"/>
      <c r="U4" s="56"/>
      <c r="V4" s="57"/>
      <c r="W4" s="60"/>
      <c r="X4" s="57"/>
      <c r="Y4" s="56"/>
      <c r="Z4" s="57"/>
      <c r="AA4" s="56"/>
      <c r="AB4" s="57"/>
      <c r="AC4" s="56"/>
      <c r="AD4" s="8"/>
      <c r="AE4" s="60"/>
      <c r="AF4" s="8"/>
      <c r="AG4" s="60"/>
      <c r="AH4" s="8"/>
      <c r="AI4" s="60"/>
      <c r="AJ4" s="8"/>
      <c r="AK4" s="60"/>
      <c r="AL4" s="61"/>
      <c r="AM4" s="62"/>
      <c r="AN4" s="62"/>
      <c r="AO4" s="63"/>
      <c r="AP4" s="64"/>
      <c r="AQ4" s="65"/>
      <c r="AR4" s="66"/>
      <c r="AS4" s="67"/>
      <c r="AT4" s="67"/>
      <c r="AU4" s="66"/>
      <c r="AV4" s="67"/>
      <c r="AW4" s="49"/>
      <c r="AX4" s="48"/>
      <c r="AY4" s="66"/>
      <c r="AZ4" s="67"/>
      <c r="BA4" s="49"/>
      <c r="BB4" s="49"/>
      <c r="BC4" s="65"/>
      <c r="BD4" s="66"/>
      <c r="BE4" s="67"/>
      <c r="BF4" s="67"/>
      <c r="BG4" s="66"/>
      <c r="BH4" s="67"/>
      <c r="BI4" s="49"/>
      <c r="BJ4" s="68"/>
      <c r="BK4" s="69"/>
    </row>
    <row r="5" spans="1:71" x14ac:dyDescent="0.8">
      <c r="A5" s="70">
        <f>IF(+All!$F4="Illinois",+All!A4,IF(+All!$H4="Illinois",+All!A4,0))</f>
        <v>0</v>
      </c>
      <c r="B5" s="480" t="str">
        <f>IF(+All!$F4="Illinois",+All!B4,IF(+All!$H4="Illinois",+All!B4,0))</f>
        <v>Sat</v>
      </c>
      <c r="C5" s="72">
        <f>IF(+All!$F4="Illinois",+All!C4,IF(+All!$H4="Illinois",+All!C4,0))</f>
        <v>44436</v>
      </c>
      <c r="D5" s="73">
        <f>IF(+All!$F4="Illinois",+All!D4,IF(+All!$H4="Illinois",+All!D4,0))</f>
        <v>0.54166666666666663</v>
      </c>
      <c r="E5" s="707" t="str">
        <f>IF(+All!$F4="Illinois",+All!E4,IF(+All!$H4="Illinois",+All!E4,0))</f>
        <v>Fox</v>
      </c>
      <c r="F5" s="75" t="str">
        <f>IF(+All!$F4="Illinois",+All!F4,IF(+All!$H4="Illinois",+All!F4,0))</f>
        <v>Nebraska</v>
      </c>
      <c r="G5" s="76" t="str">
        <f>IF(+All!$F4="Illinois",+All!G4,IF(+All!$H4="Illinois",+All!G4,0))</f>
        <v>B10</v>
      </c>
      <c r="H5" s="75" t="str">
        <f>IF(+All!$F4="Illinois",+All!H4,IF(+All!$H4="Illinois",+All!H4,0))</f>
        <v>Illinois</v>
      </c>
      <c r="I5" s="76" t="str">
        <f>IF(+All!$F4="Illinois",+All!I4,IF(+All!$H4="Illinois",+All!I4,0))</f>
        <v>B10</v>
      </c>
      <c r="J5" s="706" t="str">
        <f>IF(+All!$F4="Illinois",+All!J4,IF(+All!$H4="Illinois",+All!J4,0))</f>
        <v>Nebraska</v>
      </c>
      <c r="K5" s="707" t="str">
        <f>IF(+All!$F4="Illinois",+All!K4,IF(+All!$H4="Illinois",+All!K4,0))</f>
        <v>Illinois</v>
      </c>
      <c r="L5" s="78">
        <f>IF(+All!$F4="Illinois",+All!L4,IF(+All!$H4="Illinois",+All!L4,0))</f>
        <v>7</v>
      </c>
      <c r="M5" s="79">
        <f>IF(+All!$F4="Illinois",+All!M4,IF(+All!$H4="Illinois",+All!M4,0))</f>
        <v>53.5</v>
      </c>
      <c r="N5" s="706" t="str">
        <f>IF(+All!$F4="Illinois",+All!N4,IF(+All!$H4="Illinois",+All!N4,0))</f>
        <v>Illinois</v>
      </c>
      <c r="O5" s="708">
        <f>IF(+All!$F4="Illinois",+All!O4,IF(+All!$H4="Illinois",+All!O4,0))</f>
        <v>30</v>
      </c>
      <c r="P5" s="708" t="str">
        <f>IF(+All!$F4="Illinois",+All!P4,IF(+All!$H4="Illinois",+All!P4,0))</f>
        <v>Nebraska</v>
      </c>
      <c r="Q5" s="707">
        <f>IF(+All!$F4="Illinois",+All!Q4,IF(+All!$H4="Illinois",+All!Q4,0))</f>
        <v>22</v>
      </c>
      <c r="R5" s="706" t="str">
        <f>IF(+All!$F4="Illinois",+All!R4,IF(+All!$H4="Illinois",+All!R4,0))</f>
        <v>Illinois</v>
      </c>
      <c r="S5" s="708" t="str">
        <f>IF(+All!$F4="Illinois",+All!S4,IF(+All!$H4="Illinois",+All!S4,0))</f>
        <v>Nebraska</v>
      </c>
      <c r="T5" s="706" t="str">
        <f>IF(+All!$F4="Illinois",+All!T4,IF(+All!$H4="Illinois",+All!T4,0))</f>
        <v>Illinois</v>
      </c>
      <c r="U5" s="707" t="str">
        <f>IF(+All!$F4="Illinois",+All!U4,IF(+All!$H4="Illinois",+All!U4,0))</f>
        <v>W</v>
      </c>
      <c r="V5" s="705"/>
      <c r="W5" s="826"/>
      <c r="X5" s="705"/>
      <c r="Y5" s="709"/>
      <c r="Z5" s="705"/>
      <c r="AA5" s="709"/>
      <c r="AB5" s="705"/>
      <c r="AC5" s="709"/>
      <c r="AD5" s="825"/>
      <c r="AE5" s="826"/>
      <c r="AF5" s="825"/>
      <c r="AG5" s="826"/>
      <c r="AH5" s="825"/>
      <c r="AI5" s="826"/>
      <c r="AJ5" s="825"/>
      <c r="AK5" s="826"/>
      <c r="AL5" s="61"/>
      <c r="AM5" s="62"/>
      <c r="AN5" s="62"/>
      <c r="AO5" s="63"/>
      <c r="AP5" s="64"/>
      <c r="AQ5" s="65"/>
      <c r="AR5" s="66"/>
      <c r="AS5" s="67"/>
      <c r="AT5" s="67"/>
      <c r="AU5" s="66"/>
      <c r="AV5" s="67"/>
      <c r="AW5" s="49"/>
      <c r="AX5" s="48"/>
      <c r="AY5" s="66"/>
      <c r="AZ5" s="67"/>
      <c r="BA5" s="49"/>
      <c r="BB5" s="49"/>
      <c r="BC5" s="65"/>
      <c r="BD5" s="66"/>
      <c r="BE5" s="67"/>
      <c r="BF5" s="67"/>
      <c r="BG5" s="66"/>
      <c r="BH5" s="67"/>
      <c r="BI5" s="49"/>
      <c r="BJ5" s="68"/>
      <c r="BK5" s="69"/>
    </row>
    <row r="6" spans="1:71" ht="15.9" customHeight="1" x14ac:dyDescent="0.8">
      <c r="A6" s="70">
        <f>IF(+All!$F47="Illinois",+All!A47,IF(+All!$H47="Illinois",+All!A47,0))</f>
        <v>1</v>
      </c>
      <c r="B6" s="480" t="str">
        <f>IF(+All!$F47="Illinois",+All!B47,IF(+All!$H47="Illinois",+All!B47,0))</f>
        <v>Sat</v>
      </c>
      <c r="C6" s="72">
        <f>IF(+All!$F47="Illinois",+All!C47,IF(+All!$H47="Illinois",+All!C47,0))</f>
        <v>44443</v>
      </c>
      <c r="D6" s="73">
        <f>IF(+All!$F47="Illinois",+All!D47,IF(+All!$H47="Illinois",+All!D47,0))</f>
        <v>0.8125</v>
      </c>
      <c r="E6" s="707" t="str">
        <f>IF(+All!$F47="Illinois",+All!E47,IF(+All!$H47="Illinois",+All!E47,0))</f>
        <v>BTN</v>
      </c>
      <c r="F6" s="75" t="str">
        <f>IF(+All!$F47="Illinois",+All!F47,IF(+All!$H47="Illinois",+All!F47,0))</f>
        <v>UT San Antonio</v>
      </c>
      <c r="G6" s="76" t="str">
        <f>IF(+All!$F47="Illinois",+All!G47,IF(+All!$H47="Illinois",+All!G47,0))</f>
        <v>CUSA</v>
      </c>
      <c r="H6" s="75" t="str">
        <f>IF(+All!$F47="Illinois",+All!H47,IF(+All!$H47="Illinois",+All!H47,0))</f>
        <v>Illinois</v>
      </c>
      <c r="I6" s="76" t="str">
        <f>IF(+All!$F47="Illinois",+All!I47,IF(+All!$H47="Illinois",+All!I47,0))</f>
        <v>B10</v>
      </c>
      <c r="J6" s="706" t="str">
        <f>IF(+All!$F47="Illinois",+All!J47,IF(+All!$H47="Illinois",+All!J47,0))</f>
        <v>Illinois</v>
      </c>
      <c r="K6" s="707" t="str">
        <f>IF(+All!$F47="Illinois",+All!K47,IF(+All!$H47="Illinois",+All!K47,0))</f>
        <v>UT San Antonio</v>
      </c>
      <c r="L6" s="78">
        <f>IF(+All!$F47="Illinois",+All!L47,IF(+All!$H47="Illinois",+All!L47,0))</f>
        <v>6</v>
      </c>
      <c r="M6" s="79">
        <f>IF(+All!$F47="Illinois",+All!M47,IF(+All!$H47="Illinois",+All!M47,0))</f>
        <v>49</v>
      </c>
      <c r="N6" s="706" t="str">
        <f>IF(+All!$F47="Illinois",+All!N47,IF(+All!$H47="Illinois",+All!N47,0))</f>
        <v>UT San Antonio</v>
      </c>
      <c r="O6" s="708">
        <f>IF(+All!$F47="Illinois",+All!O47,IF(+All!$H47="Illinois",+All!O47,0))</f>
        <v>37</v>
      </c>
      <c r="P6" s="708" t="str">
        <f>IF(+All!$F47="Illinois",+All!P47,IF(+All!$H47="Illinois",+All!P47,0))</f>
        <v>Illinois</v>
      </c>
      <c r="Q6" s="707">
        <f>IF(+All!$F47="Illinois",+All!Q47,IF(+All!$H47="Illinois",+All!Q47,0))</f>
        <v>30</v>
      </c>
      <c r="R6" s="706" t="str">
        <f>IF(+All!$F47="Illinois",+All!R47,IF(+All!$H47="Illinois",+All!R47,0))</f>
        <v>UT San Antonio</v>
      </c>
      <c r="S6" s="708" t="str">
        <f>IF(+All!$F47="Illinois",+All!S47,IF(+All!$H47="Illinois",+All!S47,0))</f>
        <v>Illinois</v>
      </c>
      <c r="T6" s="706" t="str">
        <f>IF(+All!$F47="Illinois",+All!T47,IF(+All!$H47="Illinois",+All!T47,0))</f>
        <v>Illinois</v>
      </c>
      <c r="U6" s="707" t="str">
        <f>IF(+All!$F47="Illinois",+All!U47,IF(+All!$H47="Illinois",+All!U47,0))</f>
        <v>L</v>
      </c>
      <c r="V6" s="706"/>
      <c r="W6" s="707"/>
      <c r="X6" s="706"/>
      <c r="Y6" s="707"/>
      <c r="Z6" s="706"/>
      <c r="AA6" s="707"/>
      <c r="AB6" s="706"/>
      <c r="AC6" s="707"/>
      <c r="AD6" s="706"/>
      <c r="AE6" s="707"/>
      <c r="AF6" s="706"/>
      <c r="AG6" s="707"/>
      <c r="AH6" s="706"/>
      <c r="AI6" s="707"/>
      <c r="AJ6" s="706"/>
      <c r="AK6" s="707"/>
      <c r="AQ6" s="480"/>
      <c r="AR6" s="482"/>
      <c r="AS6" s="483"/>
      <c r="AT6" s="483"/>
      <c r="AU6" s="482"/>
      <c r="AV6" s="483"/>
      <c r="AW6" s="484"/>
      <c r="AX6" s="483"/>
      <c r="AY6" s="88"/>
      <c r="AZ6" s="89"/>
      <c r="BA6" s="90"/>
      <c r="BB6" s="90"/>
      <c r="BC6" s="91"/>
      <c r="BD6" s="482"/>
      <c r="BE6" s="483"/>
      <c r="BF6" s="483"/>
      <c r="BG6" s="482"/>
      <c r="BH6" s="483"/>
      <c r="BI6" s="484"/>
    </row>
    <row r="7" spans="1:71" x14ac:dyDescent="0.8">
      <c r="A7" s="70">
        <f>IF(+All!$F111="Illinois",+All!A111,IF(+All!$H111="Illinois",+All!A111,0))</f>
        <v>2</v>
      </c>
      <c r="B7" s="480" t="str">
        <f>IF(+All!$F111="Illinois",+All!B111,IF(+All!$H111="Illinois",+All!B111,0))</f>
        <v>Sat</v>
      </c>
      <c r="C7" s="72">
        <f>IF(+All!$F111="Illinois",+All!C111,IF(+All!$H111="Illinois",+All!C111,0))</f>
        <v>44450</v>
      </c>
      <c r="D7" s="73">
        <f>IF(+All!$F111="Illinois",+All!D111,IF(+All!$H111="Illinois",+All!D111,0))</f>
        <v>0.45833333333333331</v>
      </c>
      <c r="E7" s="707" t="str">
        <f>IF(+All!$F111="Illinois",+All!E111,IF(+All!$H111="Illinois",+All!E111,0))</f>
        <v>ACC</v>
      </c>
      <c r="F7" s="75" t="str">
        <f>IF(+All!$F111="Illinois",+All!F111,IF(+All!$H111="Illinois",+All!F111,0))</f>
        <v>Illinois</v>
      </c>
      <c r="G7" s="76" t="str">
        <f>IF(+All!$F111="Illinois",+All!G111,IF(+All!$H111="Illinois",+All!G111,0))</f>
        <v>B10</v>
      </c>
      <c r="H7" s="75" t="str">
        <f>IF(+All!$F111="Illinois",+All!H111,IF(+All!$H111="Illinois",+All!H111,0))</f>
        <v>Virginia</v>
      </c>
      <c r="I7" s="76" t="str">
        <f>IF(+All!$F111="Illinois",+All!I111,IF(+All!$H111="Illinois",+All!I111,0))</f>
        <v>ACC</v>
      </c>
      <c r="J7" s="706" t="str">
        <f>IF(+All!$F111="Illinois",+All!J111,IF(+All!$H111="Illinois",+All!J111,0))</f>
        <v>Virginia</v>
      </c>
      <c r="K7" s="707" t="str">
        <f>IF(+All!$F111="Illinois",+All!K111,IF(+All!$H111="Illinois",+All!K111,0))</f>
        <v>Illinois</v>
      </c>
      <c r="L7" s="78">
        <f>IF(+All!$F111="Illinois",+All!L111,IF(+All!$H111="Illinois",+All!L111,0))</f>
        <v>10</v>
      </c>
      <c r="M7" s="79">
        <f>IF(+All!$F111="Illinois",+All!M111,IF(+All!$H111="Illinois",+All!M111,0))</f>
        <v>55</v>
      </c>
      <c r="N7" s="706" t="str">
        <f>IF(+All!$F111="Illinois",+All!N111,IF(+All!$H111="Illinois",+All!N111,0))</f>
        <v>Virginia</v>
      </c>
      <c r="O7" s="708">
        <f>IF(+All!$F111="Illinois",+All!O111,IF(+All!$H111="Illinois",+All!O111,0))</f>
        <v>42</v>
      </c>
      <c r="P7" s="708" t="str">
        <f>IF(+All!$F111="Illinois",+All!P111,IF(+All!$H111="Illinois",+All!P111,0))</f>
        <v>Illinois</v>
      </c>
      <c r="Q7" s="707">
        <f>IF(+All!$F111="Illinois",+All!Q111,IF(+All!$H111="Illinois",+All!Q111,0))</f>
        <v>14</v>
      </c>
      <c r="R7" s="706" t="str">
        <f>IF(+All!$F111="Illinois",+All!R111,IF(+All!$H111="Illinois",+All!R111,0))</f>
        <v>Virginia</v>
      </c>
      <c r="S7" s="708" t="str">
        <f>IF(+All!$F111="Illinois",+All!S111,IF(+All!$H111="Illinois",+All!S111,0))</f>
        <v>Illinois</v>
      </c>
      <c r="T7" s="706" t="str">
        <f>IF(+All!$F111="Illinois",+All!T111,IF(+All!$H111="Illinois",+All!T111,0))</f>
        <v>Virginia</v>
      </c>
      <c r="U7" s="707" t="str">
        <f>IF(+All!$F111="Illinois",+All!U111,IF(+All!$H111="Illinois",+All!U111,0))</f>
        <v>W</v>
      </c>
      <c r="V7" s="706"/>
      <c r="W7" s="707"/>
      <c r="X7" s="706"/>
      <c r="Y7" s="707"/>
      <c r="Z7" s="706"/>
      <c r="AA7" s="707"/>
      <c r="AB7" s="706"/>
      <c r="AC7" s="707"/>
      <c r="AD7" s="706"/>
      <c r="AE7" s="707"/>
      <c r="AF7" s="706"/>
      <c r="AG7" s="707"/>
      <c r="AH7" s="706"/>
      <c r="AI7" s="707"/>
      <c r="AJ7" s="706"/>
      <c r="AK7" s="707"/>
      <c r="AQ7" s="480"/>
      <c r="AR7" s="482"/>
      <c r="AS7" s="483"/>
      <c r="AT7" s="483"/>
      <c r="AU7" s="482"/>
      <c r="AV7" s="483"/>
      <c r="AW7" s="484"/>
      <c r="AX7" s="483"/>
      <c r="AY7" s="88"/>
      <c r="AZ7" s="89"/>
      <c r="BA7" s="90"/>
      <c r="BB7" s="90"/>
      <c r="BC7" s="91"/>
      <c r="BD7" s="482"/>
      <c r="BE7" s="483"/>
      <c r="BF7" s="483"/>
      <c r="BG7" s="482"/>
      <c r="BH7" s="483"/>
      <c r="BI7" s="484"/>
    </row>
    <row r="8" spans="1:71" ht="15.9" customHeight="1" x14ac:dyDescent="0.8">
      <c r="A8" s="70">
        <f>IF(+All!$F180="Illinois",+All!A180,IF(+All!$H180="Illinois",+All!A180,0))</f>
        <v>3</v>
      </c>
      <c r="B8" s="480" t="str">
        <f>IF(+All!$F180="Illinois",+All!B180,IF(+All!$H180="Illinois",+All!B180,0))</f>
        <v>Fri</v>
      </c>
      <c r="C8" s="72">
        <f>IF(+All!$F180="Illinois",+All!C180,IF(+All!$H180="Illinois",+All!C180,0))</f>
        <v>44456</v>
      </c>
      <c r="D8" s="73">
        <f>IF(+All!$F180="Illinois",+All!D180,IF(+All!$H180="Illinois",+All!D180,0))</f>
        <v>0.875</v>
      </c>
      <c r="E8" s="707" t="str">
        <f>IF(+All!$F180="Illinois",+All!E180,IF(+All!$H180="Illinois",+All!E180,0))</f>
        <v>FS1</v>
      </c>
      <c r="F8" s="75" t="str">
        <f>IF(+All!$F180="Illinois",+All!F180,IF(+All!$H180="Illinois",+All!F180,0))</f>
        <v>Maryland</v>
      </c>
      <c r="G8" s="76" t="str">
        <f>IF(+All!$F180="Illinois",+All!G180,IF(+All!$H180="Illinois",+All!G180,0))</f>
        <v>B10</v>
      </c>
      <c r="H8" s="75" t="str">
        <f>IF(+All!$F180="Illinois",+All!H180,IF(+All!$H180="Illinois",+All!H180,0))</f>
        <v>Illinois</v>
      </c>
      <c r="I8" s="76" t="str">
        <f>IF(+All!$F180="Illinois",+All!I180,IF(+All!$H180="Illinois",+All!I180,0))</f>
        <v>B10</v>
      </c>
      <c r="J8" s="706" t="str">
        <f>IF(+All!$F180="Illinois",+All!J180,IF(+All!$H180="Illinois",+All!J180,0))</f>
        <v>Maryland</v>
      </c>
      <c r="K8" s="707" t="str">
        <f>IF(+All!$F180="Illinois",+All!K180,IF(+All!$H180="Illinois",+All!K180,0))</f>
        <v>Illinois</v>
      </c>
      <c r="L8" s="78">
        <f>IF(+All!$F180="Illinois",+All!L180,IF(+All!$H180="Illinois",+All!L180,0))</f>
        <v>7.5</v>
      </c>
      <c r="M8" s="79">
        <f>IF(+All!$F180="Illinois",+All!M180,IF(+All!$H180="Illinois",+All!M180,0))</f>
        <v>61</v>
      </c>
      <c r="N8" s="706" t="str">
        <f>IF(+All!$F180="Illinois",+All!N180,IF(+All!$H180="Illinois",+All!N180,0))</f>
        <v>Maryland</v>
      </c>
      <c r="O8" s="708">
        <f>IF(+All!$F180="Illinois",+All!O180,IF(+All!$H180="Illinois",+All!O180,0))</f>
        <v>20</v>
      </c>
      <c r="P8" s="708" t="str">
        <f>IF(+All!$F180="Illinois",+All!P180,IF(+All!$H180="Illinois",+All!P180,0))</f>
        <v>Illinois</v>
      </c>
      <c r="Q8" s="707">
        <f>IF(+All!$F180="Illinois",+All!Q180,IF(+All!$H180="Illinois",+All!Q180,0))</f>
        <v>17</v>
      </c>
      <c r="R8" s="706" t="str">
        <f>IF(+All!$F180="Illinois",+All!R180,IF(+All!$H180="Illinois",+All!R180,0))</f>
        <v>Illinois</v>
      </c>
      <c r="S8" s="708" t="str">
        <f>IF(+All!$F180="Illinois",+All!S180,IF(+All!$H180="Illinois",+All!S180,0))</f>
        <v>Maryland</v>
      </c>
      <c r="T8" s="706" t="str">
        <f>IF(+All!$F180="Illinois",+All!T180,IF(+All!$H180="Illinois",+All!T180,0))</f>
        <v>Maryland</v>
      </c>
      <c r="U8" s="707" t="str">
        <f>IF(+All!$F180="Illinois",+All!U180,IF(+All!$H180="Illinois",+All!U180,0))</f>
        <v>L</v>
      </c>
      <c r="V8" s="706">
        <f>IF(+All!$F72="Illinois",+All!#REF!,IF(+All!$H72="Illinois",+All!#REF!,0))</f>
        <v>0</v>
      </c>
      <c r="W8" s="707">
        <f>IF(+All!$F72="Illinois",+All!#REF!,IF(+All!$H72="Illinois",+All!#REF!,0))</f>
        <v>0</v>
      </c>
      <c r="X8" s="706">
        <f>IF(+All!$F72="Illinois",+All!#REF!,IF(+All!$H72="Illinois",+All!#REF!,0))</f>
        <v>0</v>
      </c>
      <c r="Y8" s="707">
        <f>IF(+All!$F72="Illinois",+All!#REF!,IF(+All!$H72="Illinois",+All!#REF!,0))</f>
        <v>0</v>
      </c>
      <c r="Z8" s="706">
        <f>IF(+All!$F72="Illinois",+All!#REF!,IF(+All!$H72="Illinois",+All!#REF!,0))</f>
        <v>0</v>
      </c>
      <c r="AA8" s="707">
        <f>IF(+All!$F72="Illinois",+All!#REF!,IF(+All!$H72="Illinois",+All!#REF!,0))</f>
        <v>0</v>
      </c>
      <c r="AB8" s="706">
        <f>IF(+All!$F72="Illinois",+All!#REF!,IF(+All!$H72="Illinois",+All!#REF!,0))</f>
        <v>0</v>
      </c>
      <c r="AC8" s="707">
        <f>IF(+All!$F72="Illinois",+All!#REF!,IF(+All!$H72="Illinois",+All!#REF!,0))</f>
        <v>0</v>
      </c>
      <c r="AD8" s="706">
        <f>IF(+All!$F72="Illinois",+All!#REF!,IF(+All!$H72="Illinois",+All!#REF!,0))</f>
        <v>0</v>
      </c>
      <c r="AE8" s="707">
        <f>IF(+All!$F72="Illinois",+All!#REF!,IF(+All!$H72="Illinois",+All!#REF!,0))</f>
        <v>0</v>
      </c>
      <c r="AF8" s="706">
        <f>IF(+All!$F72="Illinois",+All!#REF!,IF(+All!$H72="Illinois",+All!#REF!,0))</f>
        <v>0</v>
      </c>
      <c r="AG8" s="707">
        <f>IF(+All!$F72="Illinois",+All!#REF!,IF(+All!$H72="Illinois",+All!#REF!,0))</f>
        <v>0</v>
      </c>
      <c r="AH8" s="706">
        <f>IF(+All!$F72="Illinois",+All!#REF!,IF(+All!$H72="Illinois",+All!#REF!,0))</f>
        <v>0</v>
      </c>
      <c r="AI8" s="707">
        <f>IF(+All!$F72="Illinois",+All!#REF!,IF(+All!$H72="Illinois",+All!#REF!,0))</f>
        <v>0</v>
      </c>
      <c r="AJ8" s="706">
        <f>IF(+All!$F72="Illinois",+All!#REF!,IF(+All!$H72="Illinois",+All!#REF!,0))</f>
        <v>0</v>
      </c>
      <c r="AK8" s="707">
        <f>IF(+All!$F72="Illinois",+All!#REF!,IF(+All!$H72="Illinois",+All!#REF!,0))</f>
        <v>0</v>
      </c>
      <c r="AL8" s="81">
        <f>IF(+All!$F72="Illinois",+All!V72,IF(+All!$H72="Illinois",+All!V72,0))</f>
        <v>0</v>
      </c>
      <c r="AM8" s="82">
        <f>IF(+All!$F72="Illinois",+All!W72,IF(+All!$H72="Illinois",+All!W72,0))</f>
        <v>0</v>
      </c>
      <c r="AN8" s="81">
        <f>IF(+All!$F72="Illinois",+All!X72,IF(+All!$H72="Illinois",+All!X72,0))</f>
        <v>0</v>
      </c>
      <c r="AO8" s="83">
        <f>IF(+All!$F72="Illinois",+All!Y72,IF(+All!$H72="Illinois",+All!Y72,0))</f>
        <v>0</v>
      </c>
      <c r="AP8" s="84">
        <f>IF(+All!$F72="Illinois",+All!Z72,IF(+All!$H72="Illinois",+All!Z72,0))</f>
        <v>0</v>
      </c>
      <c r="AQ8" s="480">
        <f>IF(+All!$F72="Illinois",+All!#REF!,IF(+All!$H72="Illinois",+All!#REF!,0))</f>
        <v>0</v>
      </c>
      <c r="AR8" s="482">
        <f>IF(+All!$F72="Illinois",+All!#REF!,IF(+All!$H72="Illinois",+All!#REF!,0))</f>
        <v>0</v>
      </c>
      <c r="AS8" s="483">
        <f>IF(+All!$F72="Illinois",+All!#REF!,IF(+All!$H72="Illinois",+All!#REF!,0))</f>
        <v>0</v>
      </c>
      <c r="AT8" s="483">
        <f>IF(+All!$F72="Illinois",+All!#REF!,IF(+All!$H72="Illinois",+All!#REF!,0))</f>
        <v>0</v>
      </c>
      <c r="AU8" s="482">
        <f>IF(+All!$F72="Illinois",+All!#REF!,IF(+All!$H72="Illinois",+All!#REF!,0))</f>
        <v>0</v>
      </c>
      <c r="AV8" s="483">
        <f>IF(+All!$F72="Illinois",+All!#REF!,IF(+All!$H72="Illinois",+All!#REF!,0))</f>
        <v>0</v>
      </c>
      <c r="AW8" s="484">
        <f>IF(+All!$F72="Illinois",+All!#REF!,IF(+All!$H72="Illinois",+All!#REF!,0))</f>
        <v>0</v>
      </c>
      <c r="AX8" s="483">
        <f>IF(+All!$F72="Illinois",+All!#REF!,IF(+All!$H72="Illinois",+All!#REF!,0))</f>
        <v>0</v>
      </c>
      <c r="AY8" s="88">
        <f>IF(+All!$F72="Illinois",+All!#REF!,IF(+All!$H72="Illinois",+All!#REF!,0))</f>
        <v>0</v>
      </c>
      <c r="AZ8" s="89">
        <f>IF(+All!$F72="Illinois",+All!#REF!,IF(+All!$H72="Illinois",+All!#REF!,0))</f>
        <v>0</v>
      </c>
      <c r="BA8" s="90">
        <f>IF(+All!$F72="Illinois",+All!#REF!,IF(+All!$H72="Illinois",+All!#REF!,0))</f>
        <v>0</v>
      </c>
      <c r="BB8" s="90">
        <f>IF(+All!$F72="Illinois",+All!#REF!,IF(+All!$H72="Illinois",+All!#REF!,0))</f>
        <v>0</v>
      </c>
      <c r="BC8" s="91">
        <f>IF(+All!$F72="Illinois",+All!#REF!,IF(+All!$H72="Illinois",+All!#REF!,0))</f>
        <v>0</v>
      </c>
      <c r="BD8" s="482">
        <f>IF(+All!$F72="Illinois",+All!#REF!,IF(+All!$H72="Illinois",+All!#REF!,0))</f>
        <v>0</v>
      </c>
      <c r="BE8" s="483">
        <f>IF(+All!$F72="Illinois",+All!#REF!,IF(+All!$H72="Illinois",+All!#REF!,0))</f>
        <v>0</v>
      </c>
      <c r="BF8" s="483">
        <f>IF(+All!$F72="Illinois",+All!#REF!,IF(+All!$H72="Illinois",+All!#REF!,0))</f>
        <v>0</v>
      </c>
      <c r="BG8" s="482">
        <f>IF(+All!$F72="Illinois",+All!#REF!,IF(+All!$H72="Illinois",+All!#REF!,0))</f>
        <v>0</v>
      </c>
      <c r="BH8" s="483">
        <f>IF(+All!$F72="Illinois",+All!#REF!,IF(+All!$H72="Illinois",+All!#REF!,0))</f>
        <v>0</v>
      </c>
      <c r="BI8" s="484">
        <f>IF(+All!$F72="Illinois",+All!#REF!,IF(+All!$H72="Illinois",+All!#REF!,0))</f>
        <v>0</v>
      </c>
      <c r="BJ8" s="92">
        <f>IF(+All!$F72="Illinois",+All!#REF!,IF(+All!$H72="Illinois",+All!#REF!,0))</f>
        <v>0</v>
      </c>
      <c r="BK8" s="93">
        <f>IF(+All!$F72="Illinois",+All!#REF!,IF(+All!$H72="Illinois",+All!#REF!,0))</f>
        <v>0</v>
      </c>
    </row>
    <row r="9" spans="1:71" x14ac:dyDescent="0.8">
      <c r="A9" s="70">
        <f>IF(+All!$F282="Illinois",+All!A282,IF(+All!$H282="Illinois",+All!A282,0))</f>
        <v>4</v>
      </c>
      <c r="B9" s="480" t="str">
        <f>IF(+All!$F282="Illinois",+All!B282,IF(+All!$H282="Illinois",+All!B282,0))</f>
        <v>Sat</v>
      </c>
      <c r="C9" s="72">
        <f>IF(+All!$F282="Illinois",+All!C282,IF(+All!$H282="Illinois",+All!C282,0))</f>
        <v>44464</v>
      </c>
      <c r="D9" s="73">
        <f>IF(+All!$F282="Illinois",+All!D282,IF(+All!$H282="Illinois",+All!D282,0))</f>
        <v>0.64583333333333337</v>
      </c>
      <c r="E9" s="707">
        <f>IF(+All!$F282="Illinois",+All!E282,IF(+All!$H282="Illinois",+All!E282,0))</f>
        <v>0</v>
      </c>
      <c r="F9" s="75" t="str">
        <f>IF(+All!$F282="Illinois",+All!F282,IF(+All!$H282="Illinois",+All!F282,0))</f>
        <v>Illinois</v>
      </c>
      <c r="G9" s="76" t="str">
        <f>IF(+All!$F282="Illinois",+All!G282,IF(+All!$H282="Illinois",+All!G282,0))</f>
        <v>B10</v>
      </c>
      <c r="H9" s="75" t="str">
        <f>IF(+All!$F282="Illinois",+All!H282,IF(+All!$H282="Illinois",+All!H282,0))</f>
        <v>Purdue</v>
      </c>
      <c r="I9" s="76" t="str">
        <f>IF(+All!$F282="Illinois",+All!I282,IF(+All!$H282="Illinois",+All!I282,0))</f>
        <v>B10</v>
      </c>
      <c r="J9" s="706" t="str">
        <f>IF(+All!$F282="Illinois",+All!J282,IF(+All!$H282="Illinois",+All!J282,0))</f>
        <v>Purdue</v>
      </c>
      <c r="K9" s="707" t="str">
        <f>IF(+All!$F282="Illinois",+All!K282,IF(+All!$H282="Illinois",+All!K282,0))</f>
        <v>Illinois</v>
      </c>
      <c r="L9" s="78">
        <f>IF(+All!$F282="Illinois",+All!L282,IF(+All!$H282="Illinois",+All!L282,0))</f>
        <v>11</v>
      </c>
      <c r="M9" s="79">
        <f>IF(+All!$F282="Illinois",+All!M282,IF(+All!$H282="Illinois",+All!M282,0))</f>
        <v>53</v>
      </c>
      <c r="N9" s="706" t="str">
        <f>IF(+All!$F282="Illinois",+All!N282,IF(+All!$H282="Illinois",+All!N282,0))</f>
        <v>Purdue</v>
      </c>
      <c r="O9" s="708">
        <f>IF(+All!$F282="Illinois",+All!O282,IF(+All!$H282="Illinois",+All!O282,0))</f>
        <v>13</v>
      </c>
      <c r="P9" s="708" t="str">
        <f>IF(+All!$F282="Illinois",+All!P282,IF(+All!$H282="Illinois",+All!P282,0))</f>
        <v>Illinois</v>
      </c>
      <c r="Q9" s="707">
        <f>IF(+All!$F282="Illinois",+All!Q282,IF(+All!$H282="Illinois",+All!Q282,0))</f>
        <v>9</v>
      </c>
      <c r="R9" s="706" t="str">
        <f>IF(+All!$F282="Illinois",+All!R282,IF(+All!$H282="Illinois",+All!R282,0))</f>
        <v>Illinois</v>
      </c>
      <c r="S9" s="708" t="str">
        <f>IF(+All!$F282="Illinois",+All!S282,IF(+All!$H282="Illinois",+All!S282,0))</f>
        <v>Purdue</v>
      </c>
      <c r="T9" s="706" t="str">
        <f>IF(+All!$F282="Illinois",+All!T282,IF(+All!$H282="Illinois",+All!T282,0))</f>
        <v>Illinois</v>
      </c>
      <c r="U9" s="707" t="str">
        <f>IF(+All!$F282="Illinois",+All!U282,IF(+All!$H282="Illinois",+All!U282,0))</f>
        <v>W</v>
      </c>
      <c r="V9" s="706">
        <f>IF(+All!$F176="Illinois",+All!#REF!,IF(+All!$H176="Illinois",+All!#REF!,0))</f>
        <v>0</v>
      </c>
      <c r="W9" s="707">
        <f>IF(+All!$F176="Illinois",+All!#REF!,IF(+All!$H176="Illinois",+All!#REF!,0))</f>
        <v>0</v>
      </c>
      <c r="X9" s="706">
        <f>IF(+All!$F176="Illinois",+All!#REF!,IF(+All!$H176="Illinois",+All!#REF!,0))</f>
        <v>0</v>
      </c>
      <c r="Y9" s="707">
        <f>IF(+All!$F176="Illinois",+All!#REF!,IF(+All!$H176="Illinois",+All!#REF!,0))</f>
        <v>0</v>
      </c>
      <c r="Z9" s="706">
        <f>IF(+All!$F176="Illinois",+All!#REF!,IF(+All!$H176="Illinois",+All!#REF!,0))</f>
        <v>0</v>
      </c>
      <c r="AA9" s="707">
        <f>IF(+All!$F176="Illinois",+All!#REF!,IF(+All!$H176="Illinois",+All!#REF!,0))</f>
        <v>0</v>
      </c>
      <c r="AB9" s="706">
        <f>IF(+All!$F176="Illinois",+All!#REF!,IF(+All!$H176="Illinois",+All!#REF!,0))</f>
        <v>0</v>
      </c>
      <c r="AC9" s="707">
        <f>IF(+All!$F176="Illinois",+All!#REF!,IF(+All!$H176="Illinois",+All!#REF!,0))</f>
        <v>0</v>
      </c>
      <c r="AD9" s="706">
        <f>IF(+All!$F176="Illinois",+All!#REF!,IF(+All!$H176="Illinois",+All!#REF!,0))</f>
        <v>0</v>
      </c>
      <c r="AE9" s="707">
        <f>IF(+All!$F176="Illinois",+All!#REF!,IF(+All!$H176="Illinois",+All!#REF!,0))</f>
        <v>0</v>
      </c>
      <c r="AF9" s="706">
        <f>IF(+All!$F176="Illinois",+All!#REF!,IF(+All!$H176="Illinois",+All!#REF!,0))</f>
        <v>0</v>
      </c>
      <c r="AG9" s="707">
        <f>IF(+All!$F176="Illinois",+All!#REF!,IF(+All!$H176="Illinois",+All!#REF!,0))</f>
        <v>0</v>
      </c>
      <c r="AH9" s="706">
        <f>IF(+All!$F176="Illinois",+All!#REF!,IF(+All!$H176="Illinois",+All!#REF!,0))</f>
        <v>0</v>
      </c>
      <c r="AI9" s="707">
        <f>IF(+All!$F176="Illinois",+All!#REF!,IF(+All!$H176="Illinois",+All!#REF!,0))</f>
        <v>0</v>
      </c>
      <c r="AJ9" s="706">
        <f>IF(+All!$F176="Illinois",+All!#REF!,IF(+All!$H176="Illinois",+All!#REF!,0))</f>
        <v>0</v>
      </c>
      <c r="AK9" s="707">
        <f>IF(+All!$F176="Illinois",+All!#REF!,IF(+All!$H176="Illinois",+All!#REF!,0))</f>
        <v>0</v>
      </c>
      <c r="AL9" s="81">
        <f>IF(+All!$F176="Illinois",+All!V176,IF(+All!$H176="Illinois",+All!V176,0))</f>
        <v>0</v>
      </c>
      <c r="AM9" s="82">
        <f>IF(+All!$F176="Illinois",+All!W176,IF(+All!$H176="Illinois",+All!W176,0))</f>
        <v>0</v>
      </c>
      <c r="AN9" s="81">
        <f>IF(+All!$F176="Illinois",+All!X176,IF(+All!$H176="Illinois",+All!X176,0))</f>
        <v>0</v>
      </c>
      <c r="AO9" s="83">
        <f>IF(+All!$F176="Illinois",+All!Y176,IF(+All!$H176="Illinois",+All!Y176,0))</f>
        <v>0</v>
      </c>
      <c r="AP9" s="84">
        <f>IF(+All!$F176="Illinois",+All!Z176,IF(+All!$H176="Illinois",+All!Z176,0))</f>
        <v>0</v>
      </c>
      <c r="AQ9" s="480">
        <f>IF(+All!$F176="Illinois",+All!#REF!,IF(+All!$H176="Illinois",+All!#REF!,0))</f>
        <v>0</v>
      </c>
      <c r="AR9" s="482">
        <f>IF(+All!$F176="Illinois",+All!#REF!,IF(+All!$H176="Illinois",+All!#REF!,0))</f>
        <v>0</v>
      </c>
      <c r="AS9" s="483">
        <f>IF(+All!$F176="Illinois",+All!#REF!,IF(+All!$H176="Illinois",+All!#REF!,0))</f>
        <v>0</v>
      </c>
      <c r="AT9" s="483">
        <f>IF(+All!$F176="Illinois",+All!#REF!,IF(+All!$H176="Illinois",+All!#REF!,0))</f>
        <v>0</v>
      </c>
      <c r="AU9" s="482">
        <f>IF(+All!$F176="Illinois",+All!#REF!,IF(+All!$H176="Illinois",+All!#REF!,0))</f>
        <v>0</v>
      </c>
      <c r="AV9" s="483">
        <f>IF(+All!$F176="Illinois",+All!#REF!,IF(+All!$H176="Illinois",+All!#REF!,0))</f>
        <v>0</v>
      </c>
      <c r="AW9" s="484">
        <f>IF(+All!$F176="Illinois",+All!#REF!,IF(+All!$H176="Illinois",+All!#REF!,0))</f>
        <v>0</v>
      </c>
      <c r="AX9" s="483">
        <f>IF(+All!$F176="Illinois",+All!#REF!,IF(+All!$H176="Illinois",+All!#REF!,0))</f>
        <v>0</v>
      </c>
      <c r="AY9" s="88">
        <f>IF(+All!$F176="Illinois",+All!#REF!,IF(+All!$H176="Illinois",+All!#REF!,0))</f>
        <v>0</v>
      </c>
      <c r="AZ9" s="89">
        <f>IF(+All!$F176="Illinois",+All!#REF!,IF(+All!$H176="Illinois",+All!#REF!,0))</f>
        <v>0</v>
      </c>
      <c r="BA9" s="90">
        <f>IF(+All!$F176="Illinois",+All!#REF!,IF(+All!$H176="Illinois",+All!#REF!,0))</f>
        <v>0</v>
      </c>
      <c r="BB9" s="90">
        <f>IF(+All!$F176="Illinois",+All!#REF!,IF(+All!$H176="Illinois",+All!#REF!,0))</f>
        <v>0</v>
      </c>
      <c r="BC9" s="91">
        <f>IF(+All!$F176="Illinois",+All!#REF!,IF(+All!$H176="Illinois",+All!#REF!,0))</f>
        <v>0</v>
      </c>
      <c r="BD9" s="482">
        <f>IF(+All!$F176="Illinois",+All!#REF!,IF(+All!$H176="Illinois",+All!#REF!,0))</f>
        <v>0</v>
      </c>
      <c r="BE9" s="483">
        <f>IF(+All!$F176="Illinois",+All!#REF!,IF(+All!$H176="Illinois",+All!#REF!,0))</f>
        <v>0</v>
      </c>
      <c r="BF9" s="483">
        <f>IF(+All!$F176="Illinois",+All!#REF!,IF(+All!$H176="Illinois",+All!#REF!,0))</f>
        <v>0</v>
      </c>
      <c r="BG9" s="482">
        <f>IF(+All!$F176="Illinois",+All!#REF!,IF(+All!$H176="Illinois",+All!#REF!,0))</f>
        <v>0</v>
      </c>
      <c r="BH9" s="483">
        <f>IF(+All!$F176="Illinois",+All!#REF!,IF(+All!$H176="Illinois",+All!#REF!,0))</f>
        <v>0</v>
      </c>
      <c r="BI9" s="484">
        <f>IF(+All!$F176="Illinois",+All!#REF!,IF(+All!$H176="Illinois",+All!#REF!,0))</f>
        <v>0</v>
      </c>
      <c r="BJ9" s="92">
        <f>IF(+All!$F176="Illinois",+All!#REF!,IF(+All!$H176="Illinois",+All!#REF!,0))</f>
        <v>0</v>
      </c>
      <c r="BK9" s="93">
        <f>IF(+All!$F176="Illinois",+All!#REF!,IF(+All!$H176="Illinois",+All!#REF!,0))</f>
        <v>0</v>
      </c>
    </row>
    <row r="10" spans="1:71" x14ac:dyDescent="0.8">
      <c r="A10" s="70">
        <f>IF(+All!$F342="Illinois",+All!A342,IF(+All!$H342="Illinois",+All!A342,0))</f>
        <v>5</v>
      </c>
      <c r="B10" s="480" t="str">
        <f>IF(+All!$F342="Illinois",+All!B342,IF(+All!$H342="Illinois",+All!B342,0))</f>
        <v>Sat</v>
      </c>
      <c r="C10" s="72">
        <f>IF(+All!$F342="Illinois",+All!C342,IF(+All!$H342="Illinois",+All!C342,0))</f>
        <v>44471</v>
      </c>
      <c r="D10" s="73">
        <f>IF(+All!$F342="Illinois",+All!D342,IF(+All!$H342="Illinois",+All!D342,0))</f>
        <v>0.5</v>
      </c>
      <c r="E10" s="707" t="str">
        <f>IF(+All!$F342="Illinois",+All!E342,IF(+All!$H342="Illinois",+All!E342,0))</f>
        <v>BTN</v>
      </c>
      <c r="F10" s="75" t="str">
        <f>IF(+All!$F342="Illinois",+All!F342,IF(+All!$H342="Illinois",+All!F342,0))</f>
        <v>UNC Charlotte</v>
      </c>
      <c r="G10" s="76" t="str">
        <f>IF(+All!$F342="Illinois",+All!G342,IF(+All!$H342="Illinois",+All!G342,0))</f>
        <v>CUSA</v>
      </c>
      <c r="H10" s="75" t="str">
        <f>IF(+All!$F342="Illinois",+All!H342,IF(+All!$H342="Illinois",+All!H342,0))</f>
        <v>Illinois</v>
      </c>
      <c r="I10" s="76" t="str">
        <f>IF(+All!$F342="Illinois",+All!I342,IF(+All!$H342="Illinois",+All!I342,0))</f>
        <v>B10</v>
      </c>
      <c r="J10" s="706" t="str">
        <f>IF(+All!$F342="Illinois",+All!J342,IF(+All!$H342="Illinois",+All!J342,0))</f>
        <v>Illinois</v>
      </c>
      <c r="K10" s="707" t="str">
        <f>IF(+All!$F342="Illinois",+All!K342,IF(+All!$H342="Illinois",+All!K342,0))</f>
        <v>UNC Charlotte</v>
      </c>
      <c r="L10" s="78">
        <f>IF(+All!$F342="Illinois",+All!L342,IF(+All!$H342="Illinois",+All!L342,0))</f>
        <v>11</v>
      </c>
      <c r="M10" s="79">
        <f>IF(+All!$F342="Illinois",+All!M342,IF(+All!$H342="Illinois",+All!M342,0))</f>
        <v>55</v>
      </c>
      <c r="N10" s="706" t="str">
        <f>IF(+All!$F342="Illinois",+All!N342,IF(+All!$H342="Illinois",+All!N342,0))</f>
        <v>Illinois</v>
      </c>
      <c r="O10" s="708">
        <f>IF(+All!$F342="Illinois",+All!O342,IF(+All!$H342="Illinois",+All!O342,0))</f>
        <v>24</v>
      </c>
      <c r="P10" s="708" t="str">
        <f>IF(+All!$F342="Illinois",+All!P342,IF(+All!$H342="Illinois",+All!P342,0))</f>
        <v>UNC Charlotte</v>
      </c>
      <c r="Q10" s="707">
        <f>IF(+All!$F342="Illinois",+All!Q342,IF(+All!$H342="Illinois",+All!Q342,0))</f>
        <v>14</v>
      </c>
      <c r="R10" s="706" t="str">
        <f>IF(+All!$F342="Illinois",+All!R342,IF(+All!$H342="Illinois",+All!R342,0))</f>
        <v>UNC Charlotte</v>
      </c>
      <c r="S10" s="708" t="str">
        <f>IF(+All!$F342="Illinois",+All!S342,IF(+All!$H342="Illinois",+All!S342,0))</f>
        <v>Illinois</v>
      </c>
      <c r="T10" s="706" t="str">
        <f>IF(+All!$F342="Illinois",+All!T342,IF(+All!$H342="Illinois",+All!T342,0))</f>
        <v>UNC Charlotte</v>
      </c>
      <c r="U10" s="707" t="str">
        <f>IF(+All!$F342="Illinois",+All!U342,IF(+All!$H342="Illinois",+All!U342,0))</f>
        <v>W</v>
      </c>
      <c r="V10" s="706" t="e">
        <f>IF(+All!#REF!="Illinois",+All!#REF!,IF(+All!#REF!="Illinois",+All!#REF!,0))</f>
        <v>#REF!</v>
      </c>
      <c r="W10" s="707" t="e">
        <f>IF(+All!#REF!="Illinois",+All!#REF!,IF(+All!#REF!="Illinois",+All!#REF!,0))</f>
        <v>#REF!</v>
      </c>
      <c r="X10" s="706" t="e">
        <f>IF(+All!#REF!="Illinois",+All!#REF!,IF(+All!#REF!="Illinois",+All!#REF!,0))</f>
        <v>#REF!</v>
      </c>
      <c r="Y10" s="707" t="e">
        <f>IF(+All!#REF!="Illinois",+All!#REF!,IF(+All!#REF!="Illinois",+All!#REF!,0))</f>
        <v>#REF!</v>
      </c>
      <c r="Z10" s="706" t="e">
        <f>IF(+All!#REF!="Illinois",+All!#REF!,IF(+All!#REF!="Illinois",+All!#REF!,0))</f>
        <v>#REF!</v>
      </c>
      <c r="AA10" s="707" t="e">
        <f>IF(+All!#REF!="Illinois",+All!#REF!,IF(+All!#REF!="Illinois",+All!#REF!,0))</f>
        <v>#REF!</v>
      </c>
      <c r="AB10" s="706" t="e">
        <f>IF(+All!#REF!="Illinois",+All!#REF!,IF(+All!#REF!="Illinois",+All!#REF!,0))</f>
        <v>#REF!</v>
      </c>
      <c r="AC10" s="707" t="e">
        <f>IF(+All!#REF!="Illinois",+All!#REF!,IF(+All!#REF!="Illinois",+All!#REF!,0))</f>
        <v>#REF!</v>
      </c>
      <c r="AD10" s="706" t="e">
        <f>IF(+All!#REF!="Illinois",+All!#REF!,IF(+All!#REF!="Illinois",+All!#REF!,0))</f>
        <v>#REF!</v>
      </c>
      <c r="AE10" s="707" t="e">
        <f>IF(+All!#REF!="Illinois",+All!#REF!,IF(+All!#REF!="Illinois",+All!#REF!,0))</f>
        <v>#REF!</v>
      </c>
      <c r="AF10" s="706" t="e">
        <f>IF(+All!#REF!="Illinois",+All!#REF!,IF(+All!#REF!="Illinois",+All!#REF!,0))</f>
        <v>#REF!</v>
      </c>
      <c r="AG10" s="707" t="e">
        <f>IF(+All!#REF!="Illinois",+All!#REF!,IF(+All!#REF!="Illinois",+All!#REF!,0))</f>
        <v>#REF!</v>
      </c>
      <c r="AH10" s="706" t="e">
        <f>IF(+All!#REF!="Illinois",+All!#REF!,IF(+All!#REF!="Illinois",+All!#REF!,0))</f>
        <v>#REF!</v>
      </c>
      <c r="AI10" s="707" t="e">
        <f>IF(+All!#REF!="Illinois",+All!#REF!,IF(+All!#REF!="Illinois",+All!#REF!,0))</f>
        <v>#REF!</v>
      </c>
      <c r="AJ10" s="706" t="e">
        <f>IF(+All!#REF!="Illinois",+All!#REF!,IF(+All!#REF!="Illinois",+All!#REF!,0))</f>
        <v>#REF!</v>
      </c>
      <c r="AK10" s="707" t="e">
        <f>IF(+All!#REF!="Illinois",+All!#REF!,IF(+All!#REF!="Illinois",+All!#REF!,0))</f>
        <v>#REF!</v>
      </c>
      <c r="AL10" s="81" t="e">
        <f>IF(+All!#REF!="Illinois",+All!#REF!,IF(+All!#REF!="Illinois",+All!#REF!,0))</f>
        <v>#REF!</v>
      </c>
      <c r="AM10" s="82" t="e">
        <f>IF(+All!#REF!="Illinois",+All!#REF!,IF(+All!#REF!="Illinois",+All!#REF!,0))</f>
        <v>#REF!</v>
      </c>
      <c r="AN10" s="81" t="e">
        <f>IF(+All!#REF!="Illinois",+All!#REF!,IF(+All!#REF!="Illinois",+All!#REF!,0))</f>
        <v>#REF!</v>
      </c>
      <c r="AO10" s="83" t="e">
        <f>IF(+All!#REF!="Illinois",+All!#REF!,IF(+All!#REF!="Illinois",+All!#REF!,0))</f>
        <v>#REF!</v>
      </c>
      <c r="AP10" s="84" t="e">
        <f>IF(+All!#REF!="Illinois",+All!#REF!,IF(+All!#REF!="Illinois",+All!#REF!,0))</f>
        <v>#REF!</v>
      </c>
      <c r="AQ10" s="480" t="e">
        <f>IF(+All!#REF!="Illinois",+All!#REF!,IF(+All!#REF!="Illinois",+All!#REF!,0))</f>
        <v>#REF!</v>
      </c>
      <c r="AR10" s="482" t="e">
        <f>IF(+All!#REF!="Illinois",+All!#REF!,IF(+All!#REF!="Illinois",+All!#REF!,0))</f>
        <v>#REF!</v>
      </c>
      <c r="AS10" s="483" t="e">
        <f>IF(+All!#REF!="Illinois",+All!#REF!,IF(+All!#REF!="Illinois",+All!#REF!,0))</f>
        <v>#REF!</v>
      </c>
      <c r="AT10" s="483" t="e">
        <f>IF(+All!#REF!="Illinois",+All!#REF!,IF(+All!#REF!="Illinois",+All!#REF!,0))</f>
        <v>#REF!</v>
      </c>
      <c r="AU10" s="482" t="e">
        <f>IF(+All!#REF!="Illinois",+All!#REF!,IF(+All!#REF!="Illinois",+All!#REF!,0))</f>
        <v>#REF!</v>
      </c>
      <c r="AV10" s="483" t="e">
        <f>IF(+All!#REF!="Illinois",+All!#REF!,IF(+All!#REF!="Illinois",+All!#REF!,0))</f>
        <v>#REF!</v>
      </c>
      <c r="AW10" s="484" t="e">
        <f>IF(+All!#REF!="Illinois",+All!#REF!,IF(+All!#REF!="Illinois",+All!#REF!,0))</f>
        <v>#REF!</v>
      </c>
      <c r="AX10" s="483" t="e">
        <f>IF(+All!#REF!="Illinois",+All!#REF!,IF(+All!#REF!="Illinois",+All!#REF!,0))</f>
        <v>#REF!</v>
      </c>
      <c r="AY10" s="88" t="e">
        <f>IF(+All!#REF!="Illinois",+All!#REF!,IF(+All!#REF!="Illinois",+All!#REF!,0))</f>
        <v>#REF!</v>
      </c>
      <c r="AZ10" s="89" t="e">
        <f>IF(+All!#REF!="Illinois",+All!#REF!,IF(+All!#REF!="Illinois",+All!#REF!,0))</f>
        <v>#REF!</v>
      </c>
      <c r="BA10" s="90" t="e">
        <f>IF(+All!#REF!="Illinois",+All!#REF!,IF(+All!#REF!="Illinois",+All!#REF!,0))</f>
        <v>#REF!</v>
      </c>
      <c r="BB10" s="90" t="e">
        <f>IF(+All!#REF!="Illinois",+All!#REF!,IF(+All!#REF!="Illinois",+All!#REF!,0))</f>
        <v>#REF!</v>
      </c>
      <c r="BC10" s="91" t="e">
        <f>IF(+All!#REF!="Illinois",+All!#REF!,IF(+All!#REF!="Illinois",+All!#REF!,0))</f>
        <v>#REF!</v>
      </c>
      <c r="BD10" s="482" t="e">
        <f>IF(+All!#REF!="Illinois",+All!#REF!,IF(+All!#REF!="Illinois",+All!#REF!,0))</f>
        <v>#REF!</v>
      </c>
      <c r="BE10" s="483" t="e">
        <f>IF(+All!#REF!="Illinois",+All!#REF!,IF(+All!#REF!="Illinois",+All!#REF!,0))</f>
        <v>#REF!</v>
      </c>
      <c r="BF10" s="483" t="e">
        <f>IF(+All!#REF!="Illinois",+All!#REF!,IF(+All!#REF!="Illinois",+All!#REF!,0))</f>
        <v>#REF!</v>
      </c>
      <c r="BG10" s="482" t="e">
        <f>IF(+All!#REF!="Illinois",+All!#REF!,IF(+All!#REF!="Illinois",+All!#REF!,0))</f>
        <v>#REF!</v>
      </c>
      <c r="BH10" s="483" t="e">
        <f>IF(+All!#REF!="Illinois",+All!#REF!,IF(+All!#REF!="Illinois",+All!#REF!,0))</f>
        <v>#REF!</v>
      </c>
      <c r="BI10" s="484" t="e">
        <f>IF(+All!#REF!="Illinois",+All!#REF!,IF(+All!#REF!="Illinois",+All!#REF!,0))</f>
        <v>#REF!</v>
      </c>
      <c r="BJ10" s="92" t="e">
        <f>IF(+All!#REF!="Illinois",+All!#REF!,IF(+All!#REF!="Illinois",+All!#REF!,0))</f>
        <v>#REF!</v>
      </c>
      <c r="BK10" s="93" t="e">
        <f>IF(+All!#REF!="Illinois",+All!#REF!,IF(+All!#REF!="Illinois",+All!#REF!,0))</f>
        <v>#REF!</v>
      </c>
    </row>
    <row r="11" spans="1:71" x14ac:dyDescent="0.8">
      <c r="A11" s="70">
        <f>IF(+All!$F410="Illinois",+All!A410,IF(+All!$H410="Illinois",+All!A410,0))</f>
        <v>6</v>
      </c>
      <c r="B11" s="480" t="str">
        <f>IF(+All!$F410="Illinois",+All!B410,IF(+All!$H410="Illinois",+All!B410,0))</f>
        <v>Sat</v>
      </c>
      <c r="C11" s="72">
        <f>IF(+All!$F410="Illinois",+All!C410,IF(+All!$H410="Illinois",+All!C410,0))</f>
        <v>44478</v>
      </c>
      <c r="D11" s="73">
        <f>IF(+All!$F410="Illinois",+All!D410,IF(+All!$H410="Illinois",+All!D410,0))</f>
        <v>0.64583333333333337</v>
      </c>
      <c r="E11" s="707" t="str">
        <f>IF(+All!$F410="Illinois",+All!E410,IF(+All!$H410="Illinois",+All!E410,0))</f>
        <v>BTN</v>
      </c>
      <c r="F11" s="75" t="str">
        <f>IF(+All!$F410="Illinois",+All!F410,IF(+All!$H410="Illinois",+All!F410,0))</f>
        <v>Wisconsin</v>
      </c>
      <c r="G11" s="76" t="str">
        <f>IF(+All!$F410="Illinois",+All!G410,IF(+All!$H410="Illinois",+All!G410,0))</f>
        <v>B10</v>
      </c>
      <c r="H11" s="75" t="str">
        <f>IF(+All!$F410="Illinois",+All!H410,IF(+All!$H410="Illinois",+All!H410,0))</f>
        <v>Illinois</v>
      </c>
      <c r="I11" s="76" t="str">
        <f>IF(+All!$F410="Illinois",+All!I410,IF(+All!$H410="Illinois",+All!I410,0))</f>
        <v>B10</v>
      </c>
      <c r="J11" s="706" t="str">
        <f>IF(+All!$F410="Illinois",+All!J410,IF(+All!$H410="Illinois",+All!J410,0))</f>
        <v>Wisconsin</v>
      </c>
      <c r="K11" s="707" t="str">
        <f>IF(+All!$F410="Illinois",+All!K410,IF(+All!$H410="Illinois",+All!K410,0))</f>
        <v>Illinois</v>
      </c>
      <c r="L11" s="78">
        <f>IF(+All!$F410="Illinois",+All!L410,IF(+All!$H410="Illinois",+All!L410,0))</f>
        <v>10</v>
      </c>
      <c r="M11" s="79">
        <f>IF(+All!$F410="Illinois",+All!M410,IF(+All!$H410="Illinois",+All!M410,0))</f>
        <v>42</v>
      </c>
      <c r="N11" s="706" t="str">
        <f>IF(+All!$F410="Illinois",+All!N410,IF(+All!$H410="Illinois",+All!N410,0))</f>
        <v>Wisconsin</v>
      </c>
      <c r="O11" s="708">
        <f>IF(+All!$F410="Illinois",+All!O410,IF(+All!$H410="Illinois",+All!O410,0))</f>
        <v>24</v>
      </c>
      <c r="P11" s="708" t="str">
        <f>IF(+All!$F410="Illinois",+All!P410,IF(+All!$H410="Illinois",+All!P410,0))</f>
        <v>Illinois</v>
      </c>
      <c r="Q11" s="707">
        <f>IF(+All!$F410="Illinois",+All!Q410,IF(+All!$H410="Illinois",+All!Q410,0))</f>
        <v>0</v>
      </c>
      <c r="R11" s="706" t="str">
        <f>IF(+All!$F410="Illinois",+All!R410,IF(+All!$H410="Illinois",+All!R410,0))</f>
        <v>Wisconsin</v>
      </c>
      <c r="S11" s="708" t="str">
        <f>IF(+All!$F410="Illinois",+All!S410,IF(+All!$H410="Illinois",+All!S410,0))</f>
        <v>Illinois</v>
      </c>
      <c r="T11" s="706" t="str">
        <f>IF(+All!$F410="Illinois",+All!T410,IF(+All!$H410="Illinois",+All!T410,0))</f>
        <v>Illinois</v>
      </c>
      <c r="U11" s="707" t="str">
        <f>IF(+All!$F410="Illinois",+All!U410,IF(+All!$H410="Illinois",+All!U410,0))</f>
        <v>L</v>
      </c>
      <c r="V11" s="706">
        <f>IF(+All!$F252="Illinois",+All!#REF!,IF(+All!$H252="Illinois",+All!#REF!,0))</f>
        <v>0</v>
      </c>
      <c r="W11" s="707">
        <f>IF(+All!$F252="Illinois",+All!#REF!,IF(+All!$H252="Illinois",+All!#REF!,0))</f>
        <v>0</v>
      </c>
      <c r="X11" s="706">
        <f>IF(+All!$F252="Illinois",+All!#REF!,IF(+All!$H252="Illinois",+All!#REF!,0))</f>
        <v>0</v>
      </c>
      <c r="Y11" s="707">
        <f>IF(+All!$F252="Illinois",+All!#REF!,IF(+All!$H252="Illinois",+All!#REF!,0))</f>
        <v>0</v>
      </c>
      <c r="Z11" s="706">
        <f>IF(+All!$F252="Illinois",+All!#REF!,IF(+All!$H252="Illinois",+All!#REF!,0))</f>
        <v>0</v>
      </c>
      <c r="AA11" s="707">
        <f>IF(+All!$F252="Illinois",+All!#REF!,IF(+All!$H252="Illinois",+All!#REF!,0))</f>
        <v>0</v>
      </c>
      <c r="AB11" s="706">
        <f>IF(+All!$F252="Illinois",+All!#REF!,IF(+All!$H252="Illinois",+All!#REF!,0))</f>
        <v>0</v>
      </c>
      <c r="AC11" s="707">
        <f>IF(+All!$F252="Illinois",+All!#REF!,IF(+All!$H252="Illinois",+All!#REF!,0))</f>
        <v>0</v>
      </c>
      <c r="AD11" s="706">
        <f>IF(+All!$F252="Illinois",+All!#REF!,IF(+All!$H252="Illinois",+All!#REF!,0))</f>
        <v>0</v>
      </c>
      <c r="AE11" s="707">
        <f>IF(+All!$F252="Illinois",+All!#REF!,IF(+All!$H252="Illinois",+All!#REF!,0))</f>
        <v>0</v>
      </c>
      <c r="AF11" s="706">
        <f>IF(+All!$F252="Illinois",+All!#REF!,IF(+All!$H252="Illinois",+All!#REF!,0))</f>
        <v>0</v>
      </c>
      <c r="AG11" s="707">
        <f>IF(+All!$F252="Illinois",+All!#REF!,IF(+All!$H252="Illinois",+All!#REF!,0))</f>
        <v>0</v>
      </c>
      <c r="AH11" s="706">
        <f>IF(+All!$F252="Illinois",+All!#REF!,IF(+All!$H252="Illinois",+All!#REF!,0))</f>
        <v>0</v>
      </c>
      <c r="AI11" s="707">
        <f>IF(+All!$F252="Illinois",+All!#REF!,IF(+All!$H252="Illinois",+All!#REF!,0))</f>
        <v>0</v>
      </c>
      <c r="AJ11" s="706">
        <f>IF(+All!$F252="Illinois",+All!#REF!,IF(+All!$H252="Illinois",+All!#REF!,0))</f>
        <v>0</v>
      </c>
      <c r="AK11" s="707">
        <f>IF(+All!$F252="Illinois",+All!#REF!,IF(+All!$H252="Illinois",+All!#REF!,0))</f>
        <v>0</v>
      </c>
      <c r="AL11" s="81">
        <f>IF(+All!$F252="Illinois",+All!V252,IF(+All!$H252="Illinois",+All!V252,0))</f>
        <v>0</v>
      </c>
      <c r="AM11" s="82">
        <f>IF(+All!$F252="Illinois",+All!W252,IF(+All!$H252="Illinois",+All!W252,0))</f>
        <v>0</v>
      </c>
      <c r="AN11" s="81">
        <f>IF(+All!$F252="Illinois",+All!X252,IF(+All!$H252="Illinois",+All!X252,0))</f>
        <v>0</v>
      </c>
      <c r="AO11" s="83">
        <f>IF(+All!$F252="Illinois",+All!Y252,IF(+All!$H252="Illinois",+All!Y252,0))</f>
        <v>0</v>
      </c>
      <c r="AP11" s="84">
        <f>IF(+All!$F252="Illinois",+All!Z252,IF(+All!$H252="Illinois",+All!Z252,0))</f>
        <v>0</v>
      </c>
      <c r="AQ11" s="480">
        <f>IF(+All!$F252="Illinois",+All!#REF!,IF(+All!$H252="Illinois",+All!#REF!,0))</f>
        <v>0</v>
      </c>
      <c r="AR11" s="482">
        <f>IF(+All!$F252="Illinois",+All!#REF!,IF(+All!$H252="Illinois",+All!#REF!,0))</f>
        <v>0</v>
      </c>
      <c r="AS11" s="483">
        <f>IF(+All!$F252="Illinois",+All!#REF!,IF(+All!$H252="Illinois",+All!#REF!,0))</f>
        <v>0</v>
      </c>
      <c r="AT11" s="483">
        <f>IF(+All!$F252="Illinois",+All!#REF!,IF(+All!$H252="Illinois",+All!#REF!,0))</f>
        <v>0</v>
      </c>
      <c r="AU11" s="482">
        <f>IF(+All!$F252="Illinois",+All!#REF!,IF(+All!$H252="Illinois",+All!#REF!,0))</f>
        <v>0</v>
      </c>
      <c r="AV11" s="483">
        <f>IF(+All!$F252="Illinois",+All!#REF!,IF(+All!$H252="Illinois",+All!#REF!,0))</f>
        <v>0</v>
      </c>
      <c r="AW11" s="484">
        <f>IF(+All!$F252="Illinois",+All!#REF!,IF(+All!$H252="Illinois",+All!#REF!,0))</f>
        <v>0</v>
      </c>
      <c r="AX11" s="483">
        <f>IF(+All!$F252="Illinois",+All!#REF!,IF(+All!$H252="Illinois",+All!#REF!,0))</f>
        <v>0</v>
      </c>
      <c r="AY11" s="88">
        <f>IF(+All!$F252="Illinois",+All!#REF!,IF(+All!$H252="Illinois",+All!#REF!,0))</f>
        <v>0</v>
      </c>
      <c r="AZ11" s="89">
        <f>IF(+All!$F252="Illinois",+All!#REF!,IF(+All!$H252="Illinois",+All!#REF!,0))</f>
        <v>0</v>
      </c>
      <c r="BA11" s="90">
        <f>IF(+All!$F252="Illinois",+All!#REF!,IF(+All!$H252="Illinois",+All!#REF!,0))</f>
        <v>0</v>
      </c>
      <c r="BB11" s="90">
        <f>IF(+All!$F252="Illinois",+All!#REF!,IF(+All!$H252="Illinois",+All!#REF!,0))</f>
        <v>0</v>
      </c>
      <c r="BC11" s="91">
        <f>IF(+All!$F252="Illinois",+All!#REF!,IF(+All!$H252="Illinois",+All!#REF!,0))</f>
        <v>0</v>
      </c>
      <c r="BD11" s="482">
        <f>IF(+All!$F252="Illinois",+All!#REF!,IF(+All!$H252="Illinois",+All!#REF!,0))</f>
        <v>0</v>
      </c>
      <c r="BE11" s="483">
        <f>IF(+All!$F252="Illinois",+All!#REF!,IF(+All!$H252="Illinois",+All!#REF!,0))</f>
        <v>0</v>
      </c>
      <c r="BF11" s="483">
        <f>IF(+All!$F252="Illinois",+All!#REF!,IF(+All!$H252="Illinois",+All!#REF!,0))</f>
        <v>0</v>
      </c>
      <c r="BG11" s="482">
        <f>IF(+All!$F252="Illinois",+All!#REF!,IF(+All!$H252="Illinois",+All!#REF!,0))</f>
        <v>0</v>
      </c>
      <c r="BH11" s="483">
        <f>IF(+All!$F252="Illinois",+All!#REF!,IF(+All!$H252="Illinois",+All!#REF!,0))</f>
        <v>0</v>
      </c>
      <c r="BI11" s="484">
        <f>IF(+All!$F252="Illinois",+All!#REF!,IF(+All!$H252="Illinois",+All!#REF!,0))</f>
        <v>0</v>
      </c>
      <c r="BJ11" s="92">
        <f>IF(+All!$F252="Illinois",+All!#REF!,IF(+All!$H252="Illinois",+All!#REF!,0))</f>
        <v>0</v>
      </c>
      <c r="BK11" s="93">
        <f>IF(+All!$F252="Illinois",+All!#REF!,IF(+All!$H252="Illinois",+All!#REF!,0))</f>
        <v>0</v>
      </c>
    </row>
    <row r="12" spans="1:71" x14ac:dyDescent="0.8">
      <c r="A12" s="70">
        <f>IF(+All!$F537="Illinois",+All!A537,IF(+All!$H537="Illinois",+All!A537,0))</f>
        <v>7</v>
      </c>
      <c r="B12" s="480" t="str">
        <f>IF(+All!$F537="Illinois",+All!B537,IF(+All!$H537="Illinois",+All!B537,0))</f>
        <v>Sat</v>
      </c>
      <c r="C12" s="72">
        <f>IF(+All!$F537="Illinois",+All!C537,IF(+All!$H537="Illinois",+All!C537,0))</f>
        <v>44485</v>
      </c>
      <c r="D12" s="73">
        <f>IF(+All!$F537="Illinois",+All!D537,IF(+All!$H537="Illinois",+All!D537,0))</f>
        <v>0</v>
      </c>
      <c r="E12" s="707">
        <f>IF(+All!$F537="Illinois",+All!E537,IF(+All!$H537="Illinois",+All!E537,0))</f>
        <v>0</v>
      </c>
      <c r="F12" s="75" t="str">
        <f>IF(+All!$F537="Illinois",+All!F537,IF(+All!$H537="Illinois",+All!F537,0))</f>
        <v>Illinois</v>
      </c>
      <c r="G12" s="76" t="str">
        <f>IF(+All!$F537="Illinois",+All!G537,IF(+All!$H537="Illinois",+All!G537,0))</f>
        <v>B10</v>
      </c>
      <c r="H12" s="75" t="str">
        <f>IF(+All!$F537="Illinois",+All!H537,IF(+All!$H537="Illinois",+All!H537,0))</f>
        <v>Open</v>
      </c>
      <c r="I12" s="76" t="str">
        <f>IF(+All!$F537="Illinois",+All!I537,IF(+All!$H537="Illinois",+All!I537,0))</f>
        <v>ZZZ</v>
      </c>
      <c r="J12" s="706">
        <f>IF(+All!$F537="Illinois",+All!J537,IF(+All!$H537="Illinois",+All!J537,0))</f>
        <v>0</v>
      </c>
      <c r="K12" s="707">
        <f>IF(+All!$F537="Illinois",+All!K537,IF(+All!$H537="Illinois",+All!K537,0))</f>
        <v>0</v>
      </c>
      <c r="L12" s="78">
        <f>IF(+All!$F537="Illinois",+All!L537,IF(+All!$H537="Illinois",+All!L537,0))</f>
        <v>0</v>
      </c>
      <c r="M12" s="79">
        <f>IF(+All!$F537="Illinois",+All!M537,IF(+All!$H537="Illinois",+All!M537,0))</f>
        <v>0</v>
      </c>
      <c r="N12" s="706">
        <f>IF(+All!$F537="Illinois",+All!N537,IF(+All!$H537="Illinois",+All!N537,0))</f>
        <v>0</v>
      </c>
      <c r="O12" s="708">
        <f>IF(+All!$F537="Illinois",+All!O537,IF(+All!$H537="Illinois",+All!O537,0))</f>
        <v>0</v>
      </c>
      <c r="P12" s="708">
        <f>IF(+All!$F537="Illinois",+All!P537,IF(+All!$H537="Illinois",+All!P537,0))</f>
        <v>0</v>
      </c>
      <c r="Q12" s="707">
        <f>IF(+All!$F537="Illinois",+All!Q537,IF(+All!$H537="Illinois",+All!Q537,0))</f>
        <v>0</v>
      </c>
      <c r="R12" s="706">
        <f>IF(+All!$F537="Illinois",+All!R537,IF(+All!$H537="Illinois",+All!R537,0))</f>
        <v>0</v>
      </c>
      <c r="S12" s="708">
        <f>IF(+All!$F537="Illinois",+All!S537,IF(+All!$H537="Illinois",+All!S537,0))</f>
        <v>0</v>
      </c>
      <c r="T12" s="706">
        <f>IF(+All!$F537="Illinois",+All!T537,IF(+All!$H537="Illinois",+All!T537,0))</f>
        <v>0</v>
      </c>
      <c r="U12" s="707">
        <f>IF(+All!$F537="Illinois",+All!U537,IF(+All!$H537="Illinois",+All!U537,0))</f>
        <v>0</v>
      </c>
      <c r="V12" s="706">
        <f>IF(+All!$F316="Illinois",+All!#REF!,IF(+All!$H316="Illinois",+All!#REF!,0))</f>
        <v>0</v>
      </c>
      <c r="W12" s="707">
        <f>IF(+All!$F316="Illinois",+All!#REF!,IF(+All!$H316="Illinois",+All!#REF!,0))</f>
        <v>0</v>
      </c>
      <c r="X12" s="706">
        <f>IF(+All!$F316="Illinois",+All!#REF!,IF(+All!$H316="Illinois",+All!#REF!,0))</f>
        <v>0</v>
      </c>
      <c r="Y12" s="707">
        <f>IF(+All!$F316="Illinois",+All!#REF!,IF(+All!$H316="Illinois",+All!#REF!,0))</f>
        <v>0</v>
      </c>
      <c r="Z12" s="706">
        <f>IF(+All!$F316="Illinois",+All!#REF!,IF(+All!$H316="Illinois",+All!#REF!,0))</f>
        <v>0</v>
      </c>
      <c r="AA12" s="707">
        <f>IF(+All!$F316="Illinois",+All!#REF!,IF(+All!$H316="Illinois",+All!#REF!,0))</f>
        <v>0</v>
      </c>
      <c r="AB12" s="706">
        <f>IF(+All!$F316="Illinois",+All!#REF!,IF(+All!$H316="Illinois",+All!#REF!,0))</f>
        <v>0</v>
      </c>
      <c r="AC12" s="707">
        <f>IF(+All!$F316="Illinois",+All!#REF!,IF(+All!$H316="Illinois",+All!#REF!,0))</f>
        <v>0</v>
      </c>
      <c r="AD12" s="706">
        <f>IF(+All!$F316="Illinois",+All!#REF!,IF(+All!$H316="Illinois",+All!#REF!,0))</f>
        <v>0</v>
      </c>
      <c r="AE12" s="707">
        <f>IF(+All!$F316="Illinois",+All!#REF!,IF(+All!$H316="Illinois",+All!#REF!,0))</f>
        <v>0</v>
      </c>
      <c r="AF12" s="706">
        <f>IF(+All!$F316="Illinois",+All!#REF!,IF(+All!$H316="Illinois",+All!#REF!,0))</f>
        <v>0</v>
      </c>
      <c r="AG12" s="707">
        <f>IF(+All!$F316="Illinois",+All!#REF!,IF(+All!$H316="Illinois",+All!#REF!,0))</f>
        <v>0</v>
      </c>
      <c r="AH12" s="706">
        <f>IF(+All!$F316="Illinois",+All!#REF!,IF(+All!$H316="Illinois",+All!#REF!,0))</f>
        <v>0</v>
      </c>
      <c r="AI12" s="707">
        <f>IF(+All!$F316="Illinois",+All!#REF!,IF(+All!$H316="Illinois",+All!#REF!,0))</f>
        <v>0</v>
      </c>
      <c r="AJ12" s="706">
        <f>IF(+All!$F316="Illinois",+All!#REF!,IF(+All!$H316="Illinois",+All!#REF!,0))</f>
        <v>0</v>
      </c>
      <c r="AK12" s="707">
        <f>IF(+All!$F316="Illinois",+All!#REF!,IF(+All!$H316="Illinois",+All!#REF!,0))</f>
        <v>0</v>
      </c>
      <c r="AL12" s="81">
        <f>IF(+All!$F316="Illinois",+All!V316,IF(+All!$H316="Illinois",+All!V316,0))</f>
        <v>0</v>
      </c>
      <c r="AM12" s="82">
        <f>IF(+All!$F316="Illinois",+All!W316,IF(+All!$H316="Illinois",+All!W316,0))</f>
        <v>0</v>
      </c>
      <c r="AN12" s="81">
        <f>IF(+All!$F316="Illinois",+All!X316,IF(+All!$H316="Illinois",+All!X316,0))</f>
        <v>0</v>
      </c>
      <c r="AO12" s="83">
        <f>IF(+All!$F316="Illinois",+All!Y316,IF(+All!$H316="Illinois",+All!Y316,0))</f>
        <v>0</v>
      </c>
      <c r="AP12" s="84">
        <f>IF(+All!$F316="Illinois",+All!Z316,IF(+All!$H316="Illinois",+All!Z316,0))</f>
        <v>0</v>
      </c>
      <c r="AQ12" s="480">
        <f>IF(+All!$F316="Illinois",+All!#REF!,IF(+All!$H316="Illinois",+All!#REF!,0))</f>
        <v>0</v>
      </c>
      <c r="AR12" s="482">
        <f>IF(+All!$F316="Illinois",+All!#REF!,IF(+All!$H316="Illinois",+All!#REF!,0))</f>
        <v>0</v>
      </c>
      <c r="AS12" s="483">
        <f>IF(+All!$F316="Illinois",+All!#REF!,IF(+All!$H316="Illinois",+All!#REF!,0))</f>
        <v>0</v>
      </c>
      <c r="AT12" s="483">
        <f>IF(+All!$F316="Illinois",+All!#REF!,IF(+All!$H316="Illinois",+All!#REF!,0))</f>
        <v>0</v>
      </c>
      <c r="AU12" s="482">
        <f>IF(+All!$F316="Illinois",+All!#REF!,IF(+All!$H316="Illinois",+All!#REF!,0))</f>
        <v>0</v>
      </c>
      <c r="AV12" s="483">
        <f>IF(+All!$F316="Illinois",+All!#REF!,IF(+All!$H316="Illinois",+All!#REF!,0))</f>
        <v>0</v>
      </c>
      <c r="AW12" s="484">
        <f>IF(+All!$F316="Illinois",+All!#REF!,IF(+All!$H316="Illinois",+All!#REF!,0))</f>
        <v>0</v>
      </c>
      <c r="AX12" s="483">
        <f>IF(+All!$F316="Illinois",+All!#REF!,IF(+All!$H316="Illinois",+All!#REF!,0))</f>
        <v>0</v>
      </c>
      <c r="AY12" s="88">
        <f>IF(+All!$F316="Illinois",+All!#REF!,IF(+All!$H316="Illinois",+All!#REF!,0))</f>
        <v>0</v>
      </c>
      <c r="AZ12" s="89">
        <f>IF(+All!$F316="Illinois",+All!#REF!,IF(+All!$H316="Illinois",+All!#REF!,0))</f>
        <v>0</v>
      </c>
      <c r="BA12" s="90">
        <f>IF(+All!$F316="Illinois",+All!#REF!,IF(+All!$H316="Illinois",+All!#REF!,0))</f>
        <v>0</v>
      </c>
      <c r="BB12" s="90">
        <f>IF(+All!$F316="Illinois",+All!#REF!,IF(+All!$H316="Illinois",+All!#REF!,0))</f>
        <v>0</v>
      </c>
      <c r="BC12" s="91">
        <f>IF(+All!$F316="Illinois",+All!#REF!,IF(+All!$H316="Illinois",+All!#REF!,0))</f>
        <v>0</v>
      </c>
      <c r="BD12" s="482">
        <f>IF(+All!$F316="Illinois",+All!#REF!,IF(+All!$H316="Illinois",+All!#REF!,0))</f>
        <v>0</v>
      </c>
      <c r="BE12" s="483">
        <f>IF(+All!$F316="Illinois",+All!#REF!,IF(+All!$H316="Illinois",+All!#REF!,0))</f>
        <v>0</v>
      </c>
      <c r="BF12" s="483">
        <f>IF(+All!$F316="Illinois",+All!#REF!,IF(+All!$H316="Illinois",+All!#REF!,0))</f>
        <v>0</v>
      </c>
      <c r="BG12" s="482">
        <f>IF(+All!$F316="Illinois",+All!#REF!,IF(+All!$H316="Illinois",+All!#REF!,0))</f>
        <v>0</v>
      </c>
      <c r="BH12" s="483">
        <f>IF(+All!$F316="Illinois",+All!#REF!,IF(+All!$H316="Illinois",+All!#REF!,0))</f>
        <v>0</v>
      </c>
      <c r="BI12" s="484">
        <f>IF(+All!$F316="Illinois",+All!#REF!,IF(+All!$H316="Illinois",+All!#REF!,0))</f>
        <v>0</v>
      </c>
      <c r="BJ12" s="92">
        <f>IF(+All!$F316="Illinois",+All!#REF!,IF(+All!$H316="Illinois",+All!#REF!,0))</f>
        <v>0</v>
      </c>
      <c r="BK12" s="93">
        <f>IF(+All!$F316="Illinois",+All!#REF!,IF(+All!$H316="Illinois",+All!#REF!,0))</f>
        <v>0</v>
      </c>
    </row>
    <row r="13" spans="1:71" x14ac:dyDescent="0.8">
      <c r="A13" s="70">
        <f>IF(+All!$F576="Illinois",+All!A576,IF(+All!$H576="Illinois",+All!A576,0))</f>
        <v>8</v>
      </c>
      <c r="B13" s="480" t="str">
        <f>IF(+All!$F576="Illinois",+All!B576,IF(+All!$H576="Illinois",+All!B576,0))</f>
        <v>Sat</v>
      </c>
      <c r="C13" s="72">
        <f>IF(+All!$F576="Illinois",+All!C576,IF(+All!$H576="Illinois",+All!C576,0))</f>
        <v>44492</v>
      </c>
      <c r="D13" s="73">
        <f>IF(+All!$F576="Illinois",+All!D576,IF(+All!$H576="Illinois",+All!D576,0))</f>
        <v>0.5</v>
      </c>
      <c r="E13" s="707" t="str">
        <f>IF(+All!$F576="Illinois",+All!E576,IF(+All!$H576="Illinois",+All!E576,0))</f>
        <v>ABC</v>
      </c>
      <c r="F13" s="75" t="str">
        <f>IF(+All!$F576="Illinois",+All!F576,IF(+All!$H576="Illinois",+All!F576,0))</f>
        <v>Illinois</v>
      </c>
      <c r="G13" s="76" t="str">
        <f>IF(+All!$F576="Illinois",+All!G576,IF(+All!$H576="Illinois",+All!G576,0))</f>
        <v>B10</v>
      </c>
      <c r="H13" s="75" t="str">
        <f>IF(+All!$F576="Illinois",+All!H576,IF(+All!$H576="Illinois",+All!H576,0))</f>
        <v>Penn State</v>
      </c>
      <c r="I13" s="76" t="str">
        <f>IF(+All!$F576="Illinois",+All!I576,IF(+All!$H576="Illinois",+All!I576,0))</f>
        <v>B10</v>
      </c>
      <c r="J13" s="706" t="str">
        <f>IF(+All!$F576="Illinois",+All!J576,IF(+All!$H576="Illinois",+All!J576,0))</f>
        <v>Penn State</v>
      </c>
      <c r="K13" s="707" t="str">
        <f>IF(+All!$F576="Illinois",+All!K576,IF(+All!$H576="Illinois",+All!K576,0))</f>
        <v>Illinois</v>
      </c>
      <c r="L13" s="78">
        <f>IF(+All!$F576="Illinois",+All!L576,IF(+All!$H576="Illinois",+All!L576,0))</f>
        <v>23.5</v>
      </c>
      <c r="M13" s="79">
        <f>IF(+All!$F576="Illinois",+All!M576,IF(+All!$H576="Illinois",+All!M576,0))</f>
        <v>46.5</v>
      </c>
      <c r="N13" s="706" t="str">
        <f>IF(+All!$F576="Illinois",+All!N576,IF(+All!$H576="Illinois",+All!N576,0))</f>
        <v>Illinois</v>
      </c>
      <c r="O13" s="708">
        <f>IF(+All!$F576="Illinois",+All!O576,IF(+All!$H576="Illinois",+All!O576,0))</f>
        <v>20</v>
      </c>
      <c r="P13" s="708" t="str">
        <f>IF(+All!$F576="Illinois",+All!P576,IF(+All!$H576="Illinois",+All!P576,0))</f>
        <v>Penn State</v>
      </c>
      <c r="Q13" s="707">
        <f>IF(+All!$F576="Illinois",+All!Q576,IF(+All!$H576="Illinois",+All!Q576,0))</f>
        <v>18</v>
      </c>
      <c r="R13" s="706" t="str">
        <f>IF(+All!$F576="Illinois",+All!R576,IF(+All!$H576="Illinois",+All!R576,0))</f>
        <v>Illinois</v>
      </c>
      <c r="S13" s="708" t="str">
        <f>IF(+All!$F576="Illinois",+All!S576,IF(+All!$H576="Illinois",+All!S576,0))</f>
        <v>Penn State</v>
      </c>
      <c r="T13" s="706" t="str">
        <f>IF(+All!$F576="Illinois",+All!T576,IF(+All!$H576="Illinois",+All!T576,0))</f>
        <v>Illinois</v>
      </c>
      <c r="U13" s="707" t="str">
        <f>IF(+All!$F576="Illinois",+All!U576,IF(+All!$H576="Illinois",+All!U576,0))</f>
        <v>W</v>
      </c>
      <c r="V13" s="706">
        <f>IF(+All!$F358="Illinois",+All!#REF!,IF(+All!$H358="Illinois",+All!#REF!,0))</f>
        <v>0</v>
      </c>
      <c r="W13" s="707">
        <f>IF(+All!$F358="Illinois",+All!#REF!,IF(+All!$H358="Illinois",+All!#REF!,0))</f>
        <v>0</v>
      </c>
      <c r="X13" s="706">
        <f>IF(+All!$F358="Illinois",+All!#REF!,IF(+All!$H358="Illinois",+All!#REF!,0))</f>
        <v>0</v>
      </c>
      <c r="Y13" s="707">
        <f>IF(+All!$F358="Illinois",+All!#REF!,IF(+All!$H358="Illinois",+All!#REF!,0))</f>
        <v>0</v>
      </c>
      <c r="Z13" s="706">
        <f>IF(+All!$F358="Illinois",+All!#REF!,IF(+All!$H358="Illinois",+All!#REF!,0))</f>
        <v>0</v>
      </c>
      <c r="AA13" s="707">
        <f>IF(+All!$F358="Illinois",+All!#REF!,IF(+All!$H358="Illinois",+All!#REF!,0))</f>
        <v>0</v>
      </c>
      <c r="AB13" s="706">
        <f>IF(+All!$F358="Illinois",+All!#REF!,IF(+All!$H358="Illinois",+All!#REF!,0))</f>
        <v>0</v>
      </c>
      <c r="AC13" s="707">
        <f>IF(+All!$F358="Illinois",+All!#REF!,IF(+All!$H358="Illinois",+All!#REF!,0))</f>
        <v>0</v>
      </c>
      <c r="AD13" s="706">
        <f>IF(+All!$F358="Illinois",+All!#REF!,IF(+All!$H358="Illinois",+All!#REF!,0))</f>
        <v>0</v>
      </c>
      <c r="AE13" s="707">
        <f>IF(+All!$F358="Illinois",+All!#REF!,IF(+All!$H358="Illinois",+All!#REF!,0))</f>
        <v>0</v>
      </c>
      <c r="AF13" s="706">
        <f>IF(+All!$F358="Illinois",+All!#REF!,IF(+All!$H358="Illinois",+All!#REF!,0))</f>
        <v>0</v>
      </c>
      <c r="AG13" s="707">
        <f>IF(+All!$F358="Illinois",+All!#REF!,IF(+All!$H358="Illinois",+All!#REF!,0))</f>
        <v>0</v>
      </c>
      <c r="AH13" s="706">
        <f>IF(+All!$F358="Illinois",+All!#REF!,IF(+All!$H358="Illinois",+All!#REF!,0))</f>
        <v>0</v>
      </c>
      <c r="AI13" s="707">
        <f>IF(+All!$F358="Illinois",+All!#REF!,IF(+All!$H358="Illinois",+All!#REF!,0))</f>
        <v>0</v>
      </c>
      <c r="AJ13" s="706">
        <f>IF(+All!$F358="Illinois",+All!#REF!,IF(+All!$H358="Illinois",+All!#REF!,0))</f>
        <v>0</v>
      </c>
      <c r="AK13" s="707">
        <f>IF(+All!$F358="Illinois",+All!#REF!,IF(+All!$H358="Illinois",+All!#REF!,0))</f>
        <v>0</v>
      </c>
      <c r="AL13" s="81">
        <f>IF(+All!$F358="Illinois",+All!V358,IF(+All!$H358="Illinois",+All!V358,0))</f>
        <v>0</v>
      </c>
      <c r="AM13" s="82">
        <f>IF(+All!$F358="Illinois",+All!W358,IF(+All!$H358="Illinois",+All!W358,0))</f>
        <v>0</v>
      </c>
      <c r="AN13" s="81">
        <f>IF(+All!$F358="Illinois",+All!X358,IF(+All!$H358="Illinois",+All!X358,0))</f>
        <v>0</v>
      </c>
      <c r="AO13" s="83">
        <f>IF(+All!$F358="Illinois",+All!Y358,IF(+All!$H358="Illinois",+All!Y358,0))</f>
        <v>0</v>
      </c>
      <c r="AP13" s="84">
        <f>IF(+All!$F358="Illinois",+All!Z358,IF(+All!$H358="Illinois",+All!Z358,0))</f>
        <v>0</v>
      </c>
      <c r="AQ13" s="480">
        <f>IF(+All!$F358="Illinois",+All!#REF!,IF(+All!$H358="Illinois",+All!#REF!,0))</f>
        <v>0</v>
      </c>
      <c r="AR13" s="482">
        <f>IF(+All!$F358="Illinois",+All!#REF!,IF(+All!$H358="Illinois",+All!#REF!,0))</f>
        <v>0</v>
      </c>
      <c r="AS13" s="483">
        <f>IF(+All!$F358="Illinois",+All!#REF!,IF(+All!$H358="Illinois",+All!#REF!,0))</f>
        <v>0</v>
      </c>
      <c r="AT13" s="483">
        <f>IF(+All!$F358="Illinois",+All!#REF!,IF(+All!$H358="Illinois",+All!#REF!,0))</f>
        <v>0</v>
      </c>
      <c r="AU13" s="482">
        <f>IF(+All!$F358="Illinois",+All!#REF!,IF(+All!$H358="Illinois",+All!#REF!,0))</f>
        <v>0</v>
      </c>
      <c r="AV13" s="483">
        <f>IF(+All!$F358="Illinois",+All!#REF!,IF(+All!$H358="Illinois",+All!#REF!,0))</f>
        <v>0</v>
      </c>
      <c r="AW13" s="484">
        <f>IF(+All!$F358="Illinois",+All!#REF!,IF(+All!$H358="Illinois",+All!#REF!,0))</f>
        <v>0</v>
      </c>
      <c r="AX13" s="483">
        <f>IF(+All!$F358="Illinois",+All!#REF!,IF(+All!$H358="Illinois",+All!#REF!,0))</f>
        <v>0</v>
      </c>
      <c r="AY13" s="88">
        <f>IF(+All!$F358="Illinois",+All!#REF!,IF(+All!$H358="Illinois",+All!#REF!,0))</f>
        <v>0</v>
      </c>
      <c r="AZ13" s="89">
        <f>IF(+All!$F358="Illinois",+All!#REF!,IF(+All!$H358="Illinois",+All!#REF!,0))</f>
        <v>0</v>
      </c>
      <c r="BA13" s="90">
        <f>IF(+All!$F358="Illinois",+All!#REF!,IF(+All!$H358="Illinois",+All!#REF!,0))</f>
        <v>0</v>
      </c>
      <c r="BB13" s="90">
        <f>IF(+All!$F358="Illinois",+All!#REF!,IF(+All!$H358="Illinois",+All!#REF!,0))</f>
        <v>0</v>
      </c>
      <c r="BC13" s="91">
        <f>IF(+All!$F358="Illinois",+All!#REF!,IF(+All!$H358="Illinois",+All!#REF!,0))</f>
        <v>0</v>
      </c>
      <c r="BD13" s="482">
        <f>IF(+All!$F358="Illinois",+All!#REF!,IF(+All!$H358="Illinois",+All!#REF!,0))</f>
        <v>0</v>
      </c>
      <c r="BE13" s="483">
        <f>IF(+All!$F358="Illinois",+All!#REF!,IF(+All!$H358="Illinois",+All!#REF!,0))</f>
        <v>0</v>
      </c>
      <c r="BF13" s="483">
        <f>IF(+All!$F358="Illinois",+All!#REF!,IF(+All!$H358="Illinois",+All!#REF!,0))</f>
        <v>0</v>
      </c>
      <c r="BG13" s="482">
        <f>IF(+All!$F358="Illinois",+All!#REF!,IF(+All!$H358="Illinois",+All!#REF!,0))</f>
        <v>0</v>
      </c>
      <c r="BH13" s="483">
        <f>IF(+All!$F358="Illinois",+All!#REF!,IF(+All!$H358="Illinois",+All!#REF!,0))</f>
        <v>0</v>
      </c>
      <c r="BI13" s="484">
        <f>IF(+All!$F358="Illinois",+All!#REF!,IF(+All!$H358="Illinois",+All!#REF!,0))</f>
        <v>0</v>
      </c>
      <c r="BJ13" s="92">
        <f>IF(+All!$F358="Illinois",+All!#REF!,IF(+All!$H358="Illinois",+All!#REF!,0))</f>
        <v>0</v>
      </c>
      <c r="BK13" s="93">
        <f>IF(+All!$F358="Illinois",+All!#REF!,IF(+All!$H358="Illinois",+All!#REF!,0))</f>
        <v>0</v>
      </c>
    </row>
    <row r="14" spans="1:71" x14ac:dyDescent="0.8">
      <c r="A14" s="70">
        <f>IF(+All!$F645="Illinois",+All!A645,IF(+All!$H645="Illinois",+All!A645,0))</f>
        <v>9</v>
      </c>
      <c r="B14" s="480" t="str">
        <f>IF(+All!$F645="Illinois",+All!B645,IF(+All!$H645="Illinois",+All!B645,0))</f>
        <v>Sat</v>
      </c>
      <c r="C14" s="72">
        <f>IF(+All!$F645="Illinois",+All!C645,IF(+All!$H645="Illinois",+All!C645,0))</f>
        <v>44499</v>
      </c>
      <c r="D14" s="73">
        <f>IF(+All!$F645="Illinois",+All!D645,IF(+All!$H645="Illinois",+All!D645,0))</f>
        <v>0.5</v>
      </c>
      <c r="E14" s="707">
        <f>IF(+All!$F645="Illinois",+All!E645,IF(+All!$H645="Illinois",+All!E645,0))</f>
        <v>0</v>
      </c>
      <c r="F14" s="75" t="str">
        <f>IF(+All!$F645="Illinois",+All!F645,IF(+All!$H645="Illinois",+All!F645,0))</f>
        <v>Rutgers</v>
      </c>
      <c r="G14" s="76" t="str">
        <f>IF(+All!$F645="Illinois",+All!G645,IF(+All!$H645="Illinois",+All!G645,0))</f>
        <v>B10</v>
      </c>
      <c r="H14" s="75" t="str">
        <f>IF(+All!$F645="Illinois",+All!H645,IF(+All!$H645="Illinois",+All!H645,0))</f>
        <v>Illinois</v>
      </c>
      <c r="I14" s="76" t="str">
        <f>IF(+All!$F645="Illinois",+All!I645,IF(+All!$H645="Illinois",+All!I645,0))</f>
        <v>B10</v>
      </c>
      <c r="J14" s="706" t="str">
        <f>IF(+All!$F645="Illinois",+All!J645,IF(+All!$H645="Illinois",+All!J645,0))</f>
        <v>Rutgers</v>
      </c>
      <c r="K14" s="707" t="str">
        <f>IF(+All!$F645="Illinois",+All!K645,IF(+All!$H645="Illinois",+All!K645,0))</f>
        <v>Illinois</v>
      </c>
      <c r="L14" s="78">
        <f>IF(+All!$F645="Illinois",+All!L645,IF(+All!$H645="Illinois",+All!L645,0))</f>
        <v>1.5</v>
      </c>
      <c r="M14" s="79">
        <f>IF(+All!$F645="Illinois",+All!M645,IF(+All!$H645="Illinois",+All!M645,0))</f>
        <v>42</v>
      </c>
      <c r="N14" s="706" t="str">
        <f>IF(+All!$F645="Illinois",+All!N645,IF(+All!$H645="Illinois",+All!N645,0))</f>
        <v>Rutgers</v>
      </c>
      <c r="O14" s="708">
        <f>IF(+All!$F645="Illinois",+All!O645,IF(+All!$H645="Illinois",+All!O645,0))</f>
        <v>20</v>
      </c>
      <c r="P14" s="708" t="str">
        <f>IF(+All!$F645="Illinois",+All!P645,IF(+All!$H645="Illinois",+All!P645,0))</f>
        <v>Illinois</v>
      </c>
      <c r="Q14" s="707">
        <f>IF(+All!$F645="Illinois",+All!Q645,IF(+All!$H645="Illinois",+All!Q645,0))</f>
        <v>14</v>
      </c>
      <c r="R14" s="706" t="str">
        <f>IF(+All!$F645="Illinois",+All!R645,IF(+All!$H645="Illinois",+All!R645,0))</f>
        <v>Rutgers</v>
      </c>
      <c r="S14" s="708" t="str">
        <f>IF(+All!$F645="Illinois",+All!S645,IF(+All!$H645="Illinois",+All!S645,0))</f>
        <v>Illinois</v>
      </c>
      <c r="T14" s="706" t="str">
        <f>IF(+All!$F645="Illinois",+All!T645,IF(+All!$H645="Illinois",+All!T645,0))</f>
        <v>Illinois</v>
      </c>
      <c r="U14" s="707" t="str">
        <f>IF(+All!$F645="Illinois",+All!U645,IF(+All!$H645="Illinois",+All!U645,0))</f>
        <v>L</v>
      </c>
      <c r="V14" s="706">
        <f>IF(+All!$F389="Illinois",+All!#REF!,IF(+All!$H389="Illinois",+All!#REF!,0))</f>
        <v>0</v>
      </c>
      <c r="W14" s="707">
        <f>IF(+All!$F389="Illinois",+All!#REF!,IF(+All!$H389="Illinois",+All!#REF!,0))</f>
        <v>0</v>
      </c>
      <c r="X14" s="706">
        <f>IF(+All!$F389="Illinois",+All!#REF!,IF(+All!$H389="Illinois",+All!#REF!,0))</f>
        <v>0</v>
      </c>
      <c r="Y14" s="707">
        <f>IF(+All!$F389="Illinois",+All!#REF!,IF(+All!$H389="Illinois",+All!#REF!,0))</f>
        <v>0</v>
      </c>
      <c r="Z14" s="706">
        <f>IF(+All!$F389="Illinois",+All!#REF!,IF(+All!$H389="Illinois",+All!#REF!,0))</f>
        <v>0</v>
      </c>
      <c r="AA14" s="707">
        <f>IF(+All!$F389="Illinois",+All!#REF!,IF(+All!$H389="Illinois",+All!#REF!,0))</f>
        <v>0</v>
      </c>
      <c r="AB14" s="706">
        <f>IF(+All!$F389="Illinois",+All!#REF!,IF(+All!$H389="Illinois",+All!#REF!,0))</f>
        <v>0</v>
      </c>
      <c r="AC14" s="707">
        <f>IF(+All!$F389="Illinois",+All!#REF!,IF(+All!$H389="Illinois",+All!#REF!,0))</f>
        <v>0</v>
      </c>
      <c r="AD14" s="706">
        <f>IF(+All!$F389="Illinois",+All!#REF!,IF(+All!$H389="Illinois",+All!#REF!,0))</f>
        <v>0</v>
      </c>
      <c r="AE14" s="707">
        <f>IF(+All!$F389="Illinois",+All!#REF!,IF(+All!$H389="Illinois",+All!#REF!,0))</f>
        <v>0</v>
      </c>
      <c r="AF14" s="706">
        <f>IF(+All!$F389="Illinois",+All!#REF!,IF(+All!$H389="Illinois",+All!#REF!,0))</f>
        <v>0</v>
      </c>
      <c r="AG14" s="707">
        <f>IF(+All!$F389="Illinois",+All!#REF!,IF(+All!$H389="Illinois",+All!#REF!,0))</f>
        <v>0</v>
      </c>
      <c r="AH14" s="706">
        <f>IF(+All!$F389="Illinois",+All!#REF!,IF(+All!$H389="Illinois",+All!#REF!,0))</f>
        <v>0</v>
      </c>
      <c r="AI14" s="707">
        <f>IF(+All!$F389="Illinois",+All!#REF!,IF(+All!$H389="Illinois",+All!#REF!,0))</f>
        <v>0</v>
      </c>
      <c r="AJ14" s="706">
        <f>IF(+All!$F389="Illinois",+All!#REF!,IF(+All!$H389="Illinois",+All!#REF!,0))</f>
        <v>0</v>
      </c>
      <c r="AK14" s="707">
        <f>IF(+All!$F389="Illinois",+All!#REF!,IF(+All!$H389="Illinois",+All!#REF!,0))</f>
        <v>0</v>
      </c>
      <c r="AL14" s="81">
        <f>IF(+All!$F389="Illinois",+All!V389,IF(+All!$H389="Illinois",+All!V389,0))</f>
        <v>0</v>
      </c>
      <c r="AM14" s="82">
        <f>IF(+All!$F389="Illinois",+All!W389,IF(+All!$H389="Illinois",+All!W389,0))</f>
        <v>0</v>
      </c>
      <c r="AN14" s="81">
        <f>IF(+All!$F389="Illinois",+All!X389,IF(+All!$H389="Illinois",+All!X389,0))</f>
        <v>0</v>
      </c>
      <c r="AO14" s="83">
        <f>IF(+All!$F389="Illinois",+All!Y389,IF(+All!$H389="Illinois",+All!Y389,0))</f>
        <v>0</v>
      </c>
      <c r="AP14" s="84">
        <f>IF(+All!$F389="Illinois",+All!Z389,IF(+All!$H389="Illinois",+All!Z389,0))</f>
        <v>0</v>
      </c>
      <c r="AQ14" s="480">
        <f>IF(+All!$F389="Illinois",+All!#REF!,IF(+All!$H389="Illinois",+All!#REF!,0))</f>
        <v>0</v>
      </c>
      <c r="AR14" s="482">
        <f>IF(+All!$F389="Illinois",+All!#REF!,IF(+All!$H389="Illinois",+All!#REF!,0))</f>
        <v>0</v>
      </c>
      <c r="AS14" s="483">
        <f>IF(+All!$F389="Illinois",+All!#REF!,IF(+All!$H389="Illinois",+All!#REF!,0))</f>
        <v>0</v>
      </c>
      <c r="AT14" s="483">
        <f>IF(+All!$F389="Illinois",+All!#REF!,IF(+All!$H389="Illinois",+All!#REF!,0))</f>
        <v>0</v>
      </c>
      <c r="AU14" s="482">
        <f>IF(+All!$F389="Illinois",+All!#REF!,IF(+All!$H389="Illinois",+All!#REF!,0))</f>
        <v>0</v>
      </c>
      <c r="AV14" s="483">
        <f>IF(+All!$F389="Illinois",+All!#REF!,IF(+All!$H389="Illinois",+All!#REF!,0))</f>
        <v>0</v>
      </c>
      <c r="AW14" s="484">
        <f>IF(+All!$F389="Illinois",+All!#REF!,IF(+All!$H389="Illinois",+All!#REF!,0))</f>
        <v>0</v>
      </c>
      <c r="AX14" s="483">
        <f>IF(+All!$F389="Illinois",+All!#REF!,IF(+All!$H389="Illinois",+All!#REF!,0))</f>
        <v>0</v>
      </c>
      <c r="AY14" s="88">
        <f>IF(+All!$F389="Illinois",+All!#REF!,IF(+All!$H389="Illinois",+All!#REF!,0))</f>
        <v>0</v>
      </c>
      <c r="AZ14" s="89">
        <f>IF(+All!$F389="Illinois",+All!#REF!,IF(+All!$H389="Illinois",+All!#REF!,0))</f>
        <v>0</v>
      </c>
      <c r="BA14" s="90">
        <f>IF(+All!$F389="Illinois",+All!#REF!,IF(+All!$H389="Illinois",+All!#REF!,0))</f>
        <v>0</v>
      </c>
      <c r="BB14" s="90">
        <f>IF(+All!$F389="Illinois",+All!#REF!,IF(+All!$H389="Illinois",+All!#REF!,0))</f>
        <v>0</v>
      </c>
      <c r="BC14" s="91">
        <f>IF(+All!$F389="Illinois",+All!#REF!,IF(+All!$H389="Illinois",+All!#REF!,0))</f>
        <v>0</v>
      </c>
      <c r="BD14" s="482">
        <f>IF(+All!$F389="Illinois",+All!#REF!,IF(+All!$H389="Illinois",+All!#REF!,0))</f>
        <v>0</v>
      </c>
      <c r="BE14" s="483">
        <f>IF(+All!$F389="Illinois",+All!#REF!,IF(+All!$H389="Illinois",+All!#REF!,0))</f>
        <v>0</v>
      </c>
      <c r="BF14" s="483">
        <f>IF(+All!$F389="Illinois",+All!#REF!,IF(+All!$H389="Illinois",+All!#REF!,0))</f>
        <v>0</v>
      </c>
      <c r="BG14" s="482">
        <f>IF(+All!$F389="Illinois",+All!#REF!,IF(+All!$H389="Illinois",+All!#REF!,0))</f>
        <v>0</v>
      </c>
      <c r="BH14" s="483">
        <f>IF(+All!$F389="Illinois",+All!#REF!,IF(+All!$H389="Illinois",+All!#REF!,0))</f>
        <v>0</v>
      </c>
      <c r="BI14" s="484">
        <f>IF(+All!$F389="Illinois",+All!#REF!,IF(+All!$H389="Illinois",+All!#REF!,0))</f>
        <v>0</v>
      </c>
      <c r="BJ14" s="92">
        <f>IF(+All!$F389="Illinois",+All!#REF!,IF(+All!$H389="Illinois",+All!#REF!,0))</f>
        <v>0</v>
      </c>
      <c r="BK14" s="93">
        <f>IF(+All!$F389="Illinois",+All!#REF!,IF(+All!$H389="Illinois",+All!#REF!,0))</f>
        <v>0</v>
      </c>
    </row>
    <row r="15" spans="1:71" x14ac:dyDescent="0.8">
      <c r="A15" s="70">
        <f>IF(+All!$F728="Illinois",+All!A728,IF(+All!$H728="Illinois",+All!A728,0))</f>
        <v>10</v>
      </c>
      <c r="B15" s="480" t="str">
        <f>IF(+All!$F728="Illinois",+All!B728,IF(+All!$H728="Illinois",+All!B728,0))</f>
        <v>Sat</v>
      </c>
      <c r="C15" s="72">
        <f>IF(+All!$F728="Illinois",+All!C728,IF(+All!$H728="Illinois",+All!C728,0))</f>
        <v>44506</v>
      </c>
      <c r="D15" s="73">
        <f>IF(+All!$F728="Illinois",+All!D728,IF(+All!$H728="Illinois",+All!D728,0))</f>
        <v>0.5</v>
      </c>
      <c r="E15" s="707" t="str">
        <f>IF(+All!$F728="Illinois",+All!E728,IF(+All!$H728="Illinois",+All!E728,0))</f>
        <v>ESPN2</v>
      </c>
      <c r="F15" s="75" t="str">
        <f>IF(+All!$F728="Illinois",+All!F728,IF(+All!$H728="Illinois",+All!F728,0))</f>
        <v>Illinois</v>
      </c>
      <c r="G15" s="76" t="str">
        <f>IF(+All!$F728="Illinois",+All!G728,IF(+All!$H728="Illinois",+All!G728,0))</f>
        <v>B10</v>
      </c>
      <c r="H15" s="75" t="str">
        <f>IF(+All!$F728="Illinois",+All!H728,IF(+All!$H728="Illinois",+All!H728,0))</f>
        <v>Minnesota</v>
      </c>
      <c r="I15" s="76" t="str">
        <f>IF(+All!$F728="Illinois",+All!I728,IF(+All!$H728="Illinois",+All!I728,0))</f>
        <v>B10</v>
      </c>
      <c r="J15" s="706" t="str">
        <f>IF(+All!$F728="Illinois",+All!J728,IF(+All!$H728="Illinois",+All!J728,0))</f>
        <v>Minnesota</v>
      </c>
      <c r="K15" s="707" t="str">
        <f>IF(+All!$F728="Illinois",+All!K728,IF(+All!$H728="Illinois",+All!K728,0))</f>
        <v>Illinois</v>
      </c>
      <c r="L15" s="78">
        <f>IF(+All!$F728="Illinois",+All!L728,IF(+All!$H728="Illinois",+All!L728,0))</f>
        <v>14.5</v>
      </c>
      <c r="M15" s="79">
        <f>IF(+All!$F728="Illinois",+All!M728,IF(+All!$H728="Illinois",+All!M728,0))</f>
        <v>44</v>
      </c>
      <c r="N15" s="706" t="str">
        <f>IF(+All!$F728="Illinois",+All!N728,IF(+All!$H728="Illinois",+All!N728,0))</f>
        <v>Illinois</v>
      </c>
      <c r="O15" s="708">
        <f>IF(+All!$F728="Illinois",+All!O728,IF(+All!$H728="Illinois",+All!O728,0))</f>
        <v>14</v>
      </c>
      <c r="P15" s="708" t="str">
        <f>IF(+All!$F728="Illinois",+All!P728,IF(+All!$H728="Illinois",+All!P728,0))</f>
        <v>Minnesota</v>
      </c>
      <c r="Q15" s="707">
        <f>IF(+All!$F728="Illinois",+All!Q728,IF(+All!$H728="Illinois",+All!Q728,0))</f>
        <v>6</v>
      </c>
      <c r="R15" s="706" t="str">
        <f>IF(+All!$F728="Illinois",+All!R728,IF(+All!$H728="Illinois",+All!R728,0))</f>
        <v>Illinois</v>
      </c>
      <c r="S15" s="708" t="str">
        <f>IF(+All!$F728="Illinois",+All!S728,IF(+All!$H728="Illinois",+All!S728,0))</f>
        <v>Minnesota</v>
      </c>
      <c r="T15" s="706" t="str">
        <f>IF(+All!$F728="Illinois",+All!T728,IF(+All!$H728="Illinois",+All!T728,0))</f>
        <v>Illinois</v>
      </c>
      <c r="U15" s="707" t="str">
        <f>IF(+All!$F728="Illinois",+All!U728,IF(+All!$H728="Illinois",+All!U728,0))</f>
        <v>W</v>
      </c>
      <c r="V15" s="706">
        <f>IF(+All!$F430="Illinois",+All!#REF!,IF(+All!$H430="Illinois",+All!#REF!,0))</f>
        <v>0</v>
      </c>
      <c r="W15" s="707">
        <f>IF(+All!$F430="Illinois",+All!#REF!,IF(+All!$H430="Illinois",+All!#REF!,0))</f>
        <v>0</v>
      </c>
      <c r="X15" s="706">
        <f>IF(+All!$F430="Illinois",+All!#REF!,IF(+All!$H430="Illinois",+All!#REF!,0))</f>
        <v>0</v>
      </c>
      <c r="Y15" s="707">
        <f>IF(+All!$F430="Illinois",+All!#REF!,IF(+All!$H430="Illinois",+All!#REF!,0))</f>
        <v>0</v>
      </c>
      <c r="Z15" s="706">
        <f>IF(+All!$F430="Illinois",+All!#REF!,IF(+All!$H430="Illinois",+All!#REF!,0))</f>
        <v>0</v>
      </c>
      <c r="AA15" s="707">
        <f>IF(+All!$F430="Illinois",+All!#REF!,IF(+All!$H430="Illinois",+All!#REF!,0))</f>
        <v>0</v>
      </c>
      <c r="AB15" s="706">
        <f>IF(+All!$F430="Illinois",+All!#REF!,IF(+All!$H430="Illinois",+All!#REF!,0))</f>
        <v>0</v>
      </c>
      <c r="AC15" s="707">
        <f>IF(+All!$F430="Illinois",+All!#REF!,IF(+All!$H430="Illinois",+All!#REF!,0))</f>
        <v>0</v>
      </c>
      <c r="AD15" s="706">
        <f>IF(+All!$F430="Illinois",+All!#REF!,IF(+All!$H430="Illinois",+All!#REF!,0))</f>
        <v>0</v>
      </c>
      <c r="AE15" s="707">
        <f>IF(+All!$F430="Illinois",+All!#REF!,IF(+All!$H430="Illinois",+All!#REF!,0))</f>
        <v>0</v>
      </c>
      <c r="AF15" s="706">
        <f>IF(+All!$F430="Illinois",+All!#REF!,IF(+All!$H430="Illinois",+All!#REF!,0))</f>
        <v>0</v>
      </c>
      <c r="AG15" s="707">
        <f>IF(+All!$F430="Illinois",+All!#REF!,IF(+All!$H430="Illinois",+All!#REF!,0))</f>
        <v>0</v>
      </c>
      <c r="AH15" s="706">
        <f>IF(+All!$F430="Illinois",+All!#REF!,IF(+All!$H430="Illinois",+All!#REF!,0))</f>
        <v>0</v>
      </c>
      <c r="AI15" s="707">
        <f>IF(+All!$F430="Illinois",+All!#REF!,IF(+All!$H430="Illinois",+All!#REF!,0))</f>
        <v>0</v>
      </c>
      <c r="AJ15" s="706">
        <f>IF(+All!$F430="Illinois",+All!#REF!,IF(+All!$H430="Illinois",+All!#REF!,0))</f>
        <v>0</v>
      </c>
      <c r="AK15" s="707">
        <f>IF(+All!$F430="Illinois",+All!#REF!,IF(+All!$H430="Illinois",+All!#REF!,0))</f>
        <v>0</v>
      </c>
      <c r="AL15" s="81">
        <f>IF(+All!$F430="Illinois",+All!V430,IF(+All!$H430="Illinois",+All!V430,0))</f>
        <v>0</v>
      </c>
      <c r="AM15" s="82">
        <f>IF(+All!$F430="Illinois",+All!W430,IF(+All!$H430="Illinois",+All!W430,0))</f>
        <v>0</v>
      </c>
      <c r="AN15" s="81">
        <f>IF(+All!$F430="Illinois",+All!X430,IF(+All!$H430="Illinois",+All!X430,0))</f>
        <v>0</v>
      </c>
      <c r="AO15" s="83">
        <f>IF(+All!$F430="Illinois",+All!Y430,IF(+All!$H430="Illinois",+All!Y430,0))</f>
        <v>0</v>
      </c>
      <c r="AP15" s="84">
        <f>IF(+All!$F430="Illinois",+All!Z430,IF(+All!$H430="Illinois",+All!Z430,0))</f>
        <v>0</v>
      </c>
      <c r="AQ15" s="480">
        <f>IF(+All!$F430="Illinois",+All!#REF!,IF(+All!$H430="Illinois",+All!#REF!,0))</f>
        <v>0</v>
      </c>
      <c r="AR15" s="482">
        <f>IF(+All!$F430="Illinois",+All!#REF!,IF(+All!$H430="Illinois",+All!#REF!,0))</f>
        <v>0</v>
      </c>
      <c r="AS15" s="483">
        <f>IF(+All!$F430="Illinois",+All!#REF!,IF(+All!$H430="Illinois",+All!#REF!,0))</f>
        <v>0</v>
      </c>
      <c r="AT15" s="483">
        <f>IF(+All!$F430="Illinois",+All!#REF!,IF(+All!$H430="Illinois",+All!#REF!,0))</f>
        <v>0</v>
      </c>
      <c r="AU15" s="482">
        <f>IF(+All!$F430="Illinois",+All!#REF!,IF(+All!$H430="Illinois",+All!#REF!,0))</f>
        <v>0</v>
      </c>
      <c r="AV15" s="483">
        <f>IF(+All!$F430="Illinois",+All!#REF!,IF(+All!$H430="Illinois",+All!#REF!,0))</f>
        <v>0</v>
      </c>
      <c r="AW15" s="484">
        <f>IF(+All!$F430="Illinois",+All!#REF!,IF(+All!$H430="Illinois",+All!#REF!,0))</f>
        <v>0</v>
      </c>
      <c r="AX15" s="483">
        <f>IF(+All!$F430="Illinois",+All!#REF!,IF(+All!$H430="Illinois",+All!#REF!,0))</f>
        <v>0</v>
      </c>
      <c r="AY15" s="88">
        <f>IF(+All!$F430="Illinois",+All!#REF!,IF(+All!$H430="Illinois",+All!#REF!,0))</f>
        <v>0</v>
      </c>
      <c r="AZ15" s="89">
        <f>IF(+All!$F430="Illinois",+All!#REF!,IF(+All!$H430="Illinois",+All!#REF!,0))</f>
        <v>0</v>
      </c>
      <c r="BA15" s="90">
        <f>IF(+All!$F430="Illinois",+All!#REF!,IF(+All!$H430="Illinois",+All!#REF!,0))</f>
        <v>0</v>
      </c>
      <c r="BB15" s="90">
        <f>IF(+All!$F430="Illinois",+All!#REF!,IF(+All!$H430="Illinois",+All!#REF!,0))</f>
        <v>0</v>
      </c>
      <c r="BC15" s="91">
        <f>IF(+All!$F430="Illinois",+All!#REF!,IF(+All!$H430="Illinois",+All!#REF!,0))</f>
        <v>0</v>
      </c>
      <c r="BD15" s="482">
        <f>IF(+All!$F430="Illinois",+All!#REF!,IF(+All!$H430="Illinois",+All!#REF!,0))</f>
        <v>0</v>
      </c>
      <c r="BE15" s="483">
        <f>IF(+All!$F430="Illinois",+All!#REF!,IF(+All!$H430="Illinois",+All!#REF!,0))</f>
        <v>0</v>
      </c>
      <c r="BF15" s="483">
        <f>IF(+All!$F430="Illinois",+All!#REF!,IF(+All!$H430="Illinois",+All!#REF!,0))</f>
        <v>0</v>
      </c>
      <c r="BG15" s="482">
        <f>IF(+All!$F430="Illinois",+All!#REF!,IF(+All!$H430="Illinois",+All!#REF!,0))</f>
        <v>0</v>
      </c>
      <c r="BH15" s="483">
        <f>IF(+All!$F430="Illinois",+All!#REF!,IF(+All!$H430="Illinois",+All!#REF!,0))</f>
        <v>0</v>
      </c>
      <c r="BI15" s="484">
        <f>IF(+All!$F430="Illinois",+All!#REF!,IF(+All!$H430="Illinois",+All!#REF!,0))</f>
        <v>0</v>
      </c>
      <c r="BJ15" s="92">
        <f>IF(+All!$F430="Illinois",+All!#REF!,IF(+All!$H430="Illinois",+All!#REF!,0))</f>
        <v>0</v>
      </c>
      <c r="BK15" s="93">
        <f>IF(+All!$F430="Illinois",+All!#REF!,IF(+All!$H430="Illinois",+All!#REF!,0))</f>
        <v>0</v>
      </c>
    </row>
    <row r="16" spans="1:71" x14ac:dyDescent="0.8">
      <c r="A16" s="70">
        <f>IF(+All!$F843="Illinois",+All!A843,IF(+All!$H843="Illinois",+All!A843,0))</f>
        <v>11</v>
      </c>
      <c r="B16" s="480" t="str">
        <f>IF(+All!$F843="Illinois",+All!B843,IF(+All!$H843="Illinois",+All!B843,0))</f>
        <v>Sat</v>
      </c>
      <c r="C16" s="72">
        <f>IF(+All!$F843="Illinois",+All!C843,IF(+All!$H843="Illinois",+All!C843,0))</f>
        <v>44513</v>
      </c>
      <c r="D16" s="73">
        <f>IF(+All!$F843="Illinois",+All!D843,IF(+All!$H843="Illinois",+All!D843,0))</f>
        <v>0</v>
      </c>
      <c r="E16" s="707">
        <f>IF(+All!$F843="Illinois",+All!E843,IF(+All!$H843="Illinois",+All!E843,0))</f>
        <v>0</v>
      </c>
      <c r="F16" s="75" t="str">
        <f>IF(+All!$F843="Illinois",+All!F843,IF(+All!$H843="Illinois",+All!F843,0))</f>
        <v>Illinois</v>
      </c>
      <c r="G16" s="76" t="str">
        <f>IF(+All!$F843="Illinois",+All!G843,IF(+All!$H843="Illinois",+All!G843,0))</f>
        <v>B10</v>
      </c>
      <c r="H16" s="75" t="str">
        <f>IF(+All!$F843="Illinois",+All!H843,IF(+All!$H843="Illinois",+All!H843,0))</f>
        <v>Open</v>
      </c>
      <c r="I16" s="76" t="str">
        <f>IF(+All!$F843="Illinois",+All!I843,IF(+All!$H843="Illinois",+All!I843,0))</f>
        <v>ZZZ</v>
      </c>
      <c r="J16" s="706">
        <f>IF(+All!$F843="Illinois",+All!J843,IF(+All!$H843="Illinois",+All!J843,0))</f>
        <v>0</v>
      </c>
      <c r="K16" s="707" t="str">
        <f>IF(+All!$F843="Illinois",+All!K843,IF(+All!$H843="Illinois",+All!K843,0))</f>
        <v>Illinois</v>
      </c>
      <c r="L16" s="78">
        <f>IF(+All!$F843="Illinois",+All!L843,IF(+All!$H843="Illinois",+All!L843,0))</f>
        <v>0</v>
      </c>
      <c r="M16" s="79">
        <f>IF(+All!$F843="Illinois",+All!M843,IF(+All!$H843="Illinois",+All!M843,0))</f>
        <v>0</v>
      </c>
      <c r="N16" s="706">
        <f>IF(+All!$F843="Illinois",+All!N843,IF(+All!$H843="Illinois",+All!N843,0))</f>
        <v>0</v>
      </c>
      <c r="O16" s="708">
        <f>IF(+All!$F843="Illinois",+All!O843,IF(+All!$H843="Illinois",+All!O843,0))</f>
        <v>0</v>
      </c>
      <c r="P16" s="708">
        <f>IF(+All!$F843="Illinois",+All!P843,IF(+All!$H843="Illinois",+All!P843,0))</f>
        <v>0</v>
      </c>
      <c r="Q16" s="707">
        <f>IF(+All!$F843="Illinois",+All!Q843,IF(+All!$H843="Illinois",+All!Q843,0))</f>
        <v>0</v>
      </c>
      <c r="R16" s="706">
        <f>IF(+All!$F843="Illinois",+All!R843,IF(+All!$H843="Illinois",+All!R843,0))</f>
        <v>0</v>
      </c>
      <c r="S16" s="708">
        <f>IF(+All!$F843="Illinois",+All!S843,IF(+All!$H843="Illinois",+All!S843,0))</f>
        <v>0</v>
      </c>
      <c r="T16" s="706">
        <f>IF(+All!$F843="Illinois",+All!T843,IF(+All!$H843="Illinois",+All!T843,0))</f>
        <v>0</v>
      </c>
      <c r="U16" s="707">
        <f>IF(+All!$F843="Illinois",+All!U843,IF(+All!$H843="Illinois",+All!U843,0))</f>
        <v>0</v>
      </c>
      <c r="V16" s="706">
        <f>IF(+All!$F488="Illinois",+All!#REF!,IF(+All!$H488="Illinois",+All!#REF!,0))</f>
        <v>0</v>
      </c>
      <c r="W16" s="707">
        <f>IF(+All!$F488="Illinois",+All!#REF!,IF(+All!$H488="Illinois",+All!#REF!,0))</f>
        <v>0</v>
      </c>
      <c r="X16" s="706">
        <f>IF(+All!$F488="Illinois",+All!#REF!,IF(+All!$H488="Illinois",+All!#REF!,0))</f>
        <v>0</v>
      </c>
      <c r="Y16" s="707">
        <f>IF(+All!$F488="Illinois",+All!#REF!,IF(+All!$H488="Illinois",+All!#REF!,0))</f>
        <v>0</v>
      </c>
      <c r="Z16" s="706">
        <f>IF(+All!$F488="Illinois",+All!#REF!,IF(+All!$H488="Illinois",+All!#REF!,0))</f>
        <v>0</v>
      </c>
      <c r="AA16" s="707">
        <f>IF(+All!$F488="Illinois",+All!#REF!,IF(+All!$H488="Illinois",+All!#REF!,0))</f>
        <v>0</v>
      </c>
      <c r="AB16" s="706">
        <f>IF(+All!$F488="Illinois",+All!#REF!,IF(+All!$H488="Illinois",+All!#REF!,0))</f>
        <v>0</v>
      </c>
      <c r="AC16" s="707">
        <f>IF(+All!$F488="Illinois",+All!#REF!,IF(+All!$H488="Illinois",+All!#REF!,0))</f>
        <v>0</v>
      </c>
      <c r="AD16" s="706">
        <f>IF(+All!$F488="Illinois",+All!#REF!,IF(+All!$H488="Illinois",+All!#REF!,0))</f>
        <v>0</v>
      </c>
      <c r="AE16" s="707">
        <f>IF(+All!$F488="Illinois",+All!#REF!,IF(+All!$H488="Illinois",+All!#REF!,0))</f>
        <v>0</v>
      </c>
      <c r="AF16" s="706">
        <f>IF(+All!$F488="Illinois",+All!#REF!,IF(+All!$H488="Illinois",+All!#REF!,0))</f>
        <v>0</v>
      </c>
      <c r="AG16" s="707">
        <f>IF(+All!$F488="Illinois",+All!#REF!,IF(+All!$H488="Illinois",+All!#REF!,0))</f>
        <v>0</v>
      </c>
      <c r="AH16" s="706">
        <f>IF(+All!$F488="Illinois",+All!#REF!,IF(+All!$H488="Illinois",+All!#REF!,0))</f>
        <v>0</v>
      </c>
      <c r="AI16" s="707">
        <f>IF(+All!$F488="Illinois",+All!#REF!,IF(+All!$H488="Illinois",+All!#REF!,0))</f>
        <v>0</v>
      </c>
      <c r="AJ16" s="706">
        <f>IF(+All!$F488="Illinois",+All!#REF!,IF(+All!$H488="Illinois",+All!#REF!,0))</f>
        <v>0</v>
      </c>
      <c r="AK16" s="707">
        <f>IF(+All!$F488="Illinois",+All!#REF!,IF(+All!$H488="Illinois",+All!#REF!,0))</f>
        <v>0</v>
      </c>
      <c r="AL16" s="81">
        <f>IF(+All!$F488="Illinois",+All!V488,IF(+All!$H488="Illinois",+All!V488,0))</f>
        <v>0</v>
      </c>
      <c r="AM16" s="82">
        <f>IF(+All!$F488="Illinois",+All!W488,IF(+All!$H488="Illinois",+All!W488,0))</f>
        <v>0</v>
      </c>
      <c r="AN16" s="81">
        <f>IF(+All!$F488="Illinois",+All!X488,IF(+All!$H488="Illinois",+All!X488,0))</f>
        <v>0</v>
      </c>
      <c r="AO16" s="83">
        <f>IF(+All!$F488="Illinois",+All!Y488,IF(+All!$H488="Illinois",+All!Y488,0))</f>
        <v>0</v>
      </c>
      <c r="AP16" s="84">
        <f>IF(+All!$F488="Illinois",+All!Z488,IF(+All!$H488="Illinois",+All!Z488,0))</f>
        <v>0</v>
      </c>
      <c r="AQ16" s="480">
        <f>IF(+All!$F488="Illinois",+All!#REF!,IF(+All!$H488="Illinois",+All!#REF!,0))</f>
        <v>0</v>
      </c>
      <c r="AR16" s="482">
        <f>IF(+All!$F488="Illinois",+All!#REF!,IF(+All!$H488="Illinois",+All!#REF!,0))</f>
        <v>0</v>
      </c>
      <c r="AS16" s="483">
        <f>IF(+All!$F488="Illinois",+All!#REF!,IF(+All!$H488="Illinois",+All!#REF!,0))</f>
        <v>0</v>
      </c>
      <c r="AT16" s="483">
        <f>IF(+All!$F488="Illinois",+All!#REF!,IF(+All!$H488="Illinois",+All!#REF!,0))</f>
        <v>0</v>
      </c>
      <c r="AU16" s="482">
        <f>IF(+All!$F488="Illinois",+All!#REF!,IF(+All!$H488="Illinois",+All!#REF!,0))</f>
        <v>0</v>
      </c>
      <c r="AV16" s="483">
        <f>IF(+All!$F488="Illinois",+All!#REF!,IF(+All!$H488="Illinois",+All!#REF!,0))</f>
        <v>0</v>
      </c>
      <c r="AW16" s="484">
        <f>IF(+All!$F488="Illinois",+All!#REF!,IF(+All!$H488="Illinois",+All!#REF!,0))</f>
        <v>0</v>
      </c>
      <c r="AX16" s="483">
        <f>IF(+All!$F488="Illinois",+All!#REF!,IF(+All!$H488="Illinois",+All!#REF!,0))</f>
        <v>0</v>
      </c>
      <c r="AY16" s="88">
        <f>IF(+All!$F488="Illinois",+All!#REF!,IF(+All!$H488="Illinois",+All!#REF!,0))</f>
        <v>0</v>
      </c>
      <c r="AZ16" s="89">
        <f>IF(+All!$F488="Illinois",+All!#REF!,IF(+All!$H488="Illinois",+All!#REF!,0))</f>
        <v>0</v>
      </c>
      <c r="BA16" s="90">
        <f>IF(+All!$F488="Illinois",+All!#REF!,IF(+All!$H488="Illinois",+All!#REF!,0))</f>
        <v>0</v>
      </c>
      <c r="BB16" s="90">
        <f>IF(+All!$F488="Illinois",+All!#REF!,IF(+All!$H488="Illinois",+All!#REF!,0))</f>
        <v>0</v>
      </c>
      <c r="BC16" s="91">
        <f>IF(+All!$F488="Illinois",+All!#REF!,IF(+All!$H488="Illinois",+All!#REF!,0))</f>
        <v>0</v>
      </c>
      <c r="BD16" s="482">
        <f>IF(+All!$F488="Illinois",+All!#REF!,IF(+All!$H488="Illinois",+All!#REF!,0))</f>
        <v>0</v>
      </c>
      <c r="BE16" s="483">
        <f>IF(+All!$F488="Illinois",+All!#REF!,IF(+All!$H488="Illinois",+All!#REF!,0))</f>
        <v>0</v>
      </c>
      <c r="BF16" s="483">
        <f>IF(+All!$F488="Illinois",+All!#REF!,IF(+All!$H488="Illinois",+All!#REF!,0))</f>
        <v>0</v>
      </c>
      <c r="BG16" s="482">
        <f>IF(+All!$F488="Illinois",+All!#REF!,IF(+All!$H488="Illinois",+All!#REF!,0))</f>
        <v>0</v>
      </c>
      <c r="BH16" s="483">
        <f>IF(+All!$F488="Illinois",+All!#REF!,IF(+All!$H488="Illinois",+All!#REF!,0))</f>
        <v>0</v>
      </c>
      <c r="BI16" s="484">
        <f>IF(+All!$F488="Illinois",+All!#REF!,IF(+All!$H488="Illinois",+All!#REF!,0))</f>
        <v>0</v>
      </c>
      <c r="BJ16" s="92">
        <f>IF(+All!$F488="Illinois",+All!#REF!,IF(+All!$H488="Illinois",+All!#REF!,0))</f>
        <v>0</v>
      </c>
      <c r="BK16" s="93">
        <f>IF(+All!$F488="Illinois",+All!#REF!,IF(+All!$H488="Illinois",+All!#REF!,0))</f>
        <v>0</v>
      </c>
    </row>
    <row r="17" spans="1:63" ht="16.75" customHeight="1" x14ac:dyDescent="0.8">
      <c r="A17" s="70">
        <f>IF(+All!$F870="Illinois",+All!A870,IF(+All!$H870="Illinois",+All!A870,0))</f>
        <v>12</v>
      </c>
      <c r="B17" s="480" t="str">
        <f>IF(+All!$F870="Illinois",+All!B870,IF(+All!$H870="Illinois",+All!B870,0))</f>
        <v>Sat</v>
      </c>
      <c r="C17" s="72">
        <f>IF(+All!$F870="Illinois",+All!C870,IF(+All!$H870="Illinois",+All!C870,0))</f>
        <v>44520</v>
      </c>
      <c r="D17" s="73">
        <f>IF(+All!$F870="Illinois",+All!D870,IF(+All!$H870="Illinois",+All!D870,0))</f>
        <v>0.58333333333333337</v>
      </c>
      <c r="E17" s="707" t="str">
        <f>IF(+All!$F870="Illinois",+All!E870,IF(+All!$H870="Illinois",+All!E870,0))</f>
        <v>FS1</v>
      </c>
      <c r="F17" s="75" t="str">
        <f>IF(+All!$F870="Illinois",+All!F870,IF(+All!$H870="Illinois",+All!F870,0))</f>
        <v>Illinois</v>
      </c>
      <c r="G17" s="76" t="str">
        <f>IF(+All!$F870="Illinois",+All!G870,IF(+All!$H870="Illinois",+All!G870,0))</f>
        <v>B10</v>
      </c>
      <c r="H17" s="75" t="str">
        <f>IF(+All!$F870="Illinois",+All!H870,IF(+All!$H870="Illinois",+All!H870,0))</f>
        <v>Iowa</v>
      </c>
      <c r="I17" s="76" t="str">
        <f>IF(+All!$F870="Illinois",+All!I870,IF(+All!$H870="Illinois",+All!I870,0))</f>
        <v>B10</v>
      </c>
      <c r="J17" s="706" t="str">
        <f>IF(+All!$F870="Illinois",+All!J870,IF(+All!$H870="Illinois",+All!J870,0))</f>
        <v>Iowa</v>
      </c>
      <c r="K17" s="707" t="str">
        <f>IF(+All!$F870="Illinois",+All!K870,IF(+All!$H870="Illinois",+All!K870,0))</f>
        <v>Illinois</v>
      </c>
      <c r="L17" s="78">
        <f>IF(+All!$F870="Illinois",+All!L870,IF(+All!$H870="Illinois",+All!L870,0))</f>
        <v>12</v>
      </c>
      <c r="M17" s="79">
        <f>IF(+All!$F870="Illinois",+All!M870,IF(+All!$H870="Illinois",+All!M870,0))</f>
        <v>38.5</v>
      </c>
      <c r="N17" s="706" t="str">
        <f>IF(+All!$F870="Illinois",+All!N870,IF(+All!$H870="Illinois",+All!N870,0))</f>
        <v>Iowa</v>
      </c>
      <c r="O17" s="708">
        <f>IF(+All!$F870="Illinois",+All!O870,IF(+All!$H870="Illinois",+All!O870,0))</f>
        <v>33</v>
      </c>
      <c r="P17" s="708" t="str">
        <f>IF(+All!$F870="Illinois",+All!P870,IF(+All!$H870="Illinois",+All!P870,0))</f>
        <v>Illinois</v>
      </c>
      <c r="Q17" s="707">
        <f>IF(+All!$F870="Illinois",+All!Q870,IF(+All!$H870="Illinois",+All!Q870,0))</f>
        <v>23</v>
      </c>
      <c r="R17" s="706" t="str">
        <f>IF(+All!$F870="Illinois",+All!R870,IF(+All!$H870="Illinois",+All!R870,0))</f>
        <v>Illinois</v>
      </c>
      <c r="S17" s="708" t="str">
        <f>IF(+All!$F870="Illinois",+All!S870,IF(+All!$H870="Illinois",+All!S870,0))</f>
        <v>Iowa</v>
      </c>
      <c r="T17" s="706" t="str">
        <f>IF(+All!$F870="Illinois",+All!T870,IF(+All!$H870="Illinois",+All!T870,0))</f>
        <v>Illinois</v>
      </c>
      <c r="U17" s="707" t="str">
        <f>IF(+All!$F870="Illinois",+All!U870,IF(+All!$H870="Illinois",+All!U870,0))</f>
        <v>W</v>
      </c>
      <c r="V17" s="706" t="e">
        <f>IF(+All!#REF!="Illinois",+All!#REF!,IF(+All!#REF!="Illinois",+All!#REF!,0))</f>
        <v>#REF!</v>
      </c>
      <c r="W17" s="707" t="e">
        <f>IF(+All!#REF!="Illinois",+All!#REF!,IF(+All!#REF!="Illinois",+All!#REF!,0))</f>
        <v>#REF!</v>
      </c>
      <c r="X17" s="706" t="e">
        <f>IF(+All!#REF!="Illinois",+All!#REF!,IF(+All!#REF!="Illinois",+All!#REF!,0))</f>
        <v>#REF!</v>
      </c>
      <c r="Y17" s="707" t="e">
        <f>IF(+All!#REF!="Illinois",+All!#REF!,IF(+All!#REF!="Illinois",+All!#REF!,0))</f>
        <v>#REF!</v>
      </c>
      <c r="Z17" s="706" t="e">
        <f>IF(+All!#REF!="Illinois",+All!#REF!,IF(+All!#REF!="Illinois",+All!#REF!,0))</f>
        <v>#REF!</v>
      </c>
      <c r="AA17" s="707" t="e">
        <f>IF(+All!#REF!="Illinois",+All!#REF!,IF(+All!#REF!="Illinois",+All!#REF!,0))</f>
        <v>#REF!</v>
      </c>
      <c r="AB17" s="706" t="e">
        <f>IF(+All!#REF!="Illinois",+All!#REF!,IF(+All!#REF!="Illinois",+All!#REF!,0))</f>
        <v>#REF!</v>
      </c>
      <c r="AC17" s="707" t="e">
        <f>IF(+All!#REF!="Illinois",+All!#REF!,IF(+All!#REF!="Illinois",+All!#REF!,0))</f>
        <v>#REF!</v>
      </c>
      <c r="AD17" s="706" t="e">
        <f>IF(+All!#REF!="Illinois",+All!#REF!,IF(+All!#REF!="Illinois",+All!#REF!,0))</f>
        <v>#REF!</v>
      </c>
      <c r="AE17" s="707" t="e">
        <f>IF(+All!#REF!="Illinois",+All!#REF!,IF(+All!#REF!="Illinois",+All!#REF!,0))</f>
        <v>#REF!</v>
      </c>
      <c r="AF17" s="706" t="e">
        <f>IF(+All!#REF!="Illinois",+All!#REF!,IF(+All!#REF!="Illinois",+All!#REF!,0))</f>
        <v>#REF!</v>
      </c>
      <c r="AG17" s="707" t="e">
        <f>IF(+All!#REF!="Illinois",+All!#REF!,IF(+All!#REF!="Illinois",+All!#REF!,0))</f>
        <v>#REF!</v>
      </c>
      <c r="AH17" s="706" t="e">
        <f>IF(+All!#REF!="Illinois",+All!#REF!,IF(+All!#REF!="Illinois",+All!#REF!,0))</f>
        <v>#REF!</v>
      </c>
      <c r="AI17" s="707" t="e">
        <f>IF(+All!#REF!="Illinois",+All!#REF!,IF(+All!#REF!="Illinois",+All!#REF!,0))</f>
        <v>#REF!</v>
      </c>
      <c r="AJ17" s="706" t="e">
        <f>IF(+All!#REF!="Illinois",+All!#REF!,IF(+All!#REF!="Illinois",+All!#REF!,0))</f>
        <v>#REF!</v>
      </c>
      <c r="AK17" s="707" t="e">
        <f>IF(+All!#REF!="Illinois",+All!#REF!,IF(+All!#REF!="Illinois",+All!#REF!,0))</f>
        <v>#REF!</v>
      </c>
      <c r="AL17" s="81" t="e">
        <f>IF(+All!#REF!="Illinois",+All!#REF!,IF(+All!#REF!="Illinois",+All!#REF!,0))</f>
        <v>#REF!</v>
      </c>
      <c r="AM17" s="82" t="e">
        <f>IF(+All!#REF!="Illinois",+All!#REF!,IF(+All!#REF!="Illinois",+All!#REF!,0))</f>
        <v>#REF!</v>
      </c>
      <c r="AN17" s="81" t="e">
        <f>IF(+All!#REF!="Illinois",+All!#REF!,IF(+All!#REF!="Illinois",+All!#REF!,0))</f>
        <v>#REF!</v>
      </c>
      <c r="AO17" s="83" t="e">
        <f>IF(+All!#REF!="Illinois",+All!#REF!,IF(+All!#REF!="Illinois",+All!#REF!,0))</f>
        <v>#REF!</v>
      </c>
      <c r="AP17" s="84" t="e">
        <f>IF(+All!#REF!="Illinois",+All!#REF!,IF(+All!#REF!="Illinois",+All!#REF!,0))</f>
        <v>#REF!</v>
      </c>
      <c r="AQ17" s="480" t="e">
        <f>IF(+All!#REF!="Illinois",+All!#REF!,IF(+All!#REF!="Illinois",+All!#REF!,0))</f>
        <v>#REF!</v>
      </c>
      <c r="AR17" s="482" t="e">
        <f>IF(+All!#REF!="Illinois",+All!#REF!,IF(+All!#REF!="Illinois",+All!#REF!,0))</f>
        <v>#REF!</v>
      </c>
      <c r="AS17" s="483" t="e">
        <f>IF(+All!#REF!="Illinois",+All!#REF!,IF(+All!#REF!="Illinois",+All!#REF!,0))</f>
        <v>#REF!</v>
      </c>
      <c r="AT17" s="483" t="e">
        <f>IF(+All!#REF!="Illinois",+All!#REF!,IF(+All!#REF!="Illinois",+All!#REF!,0))</f>
        <v>#REF!</v>
      </c>
      <c r="AU17" s="482" t="e">
        <f>IF(+All!#REF!="Illinois",+All!#REF!,IF(+All!#REF!="Illinois",+All!#REF!,0))</f>
        <v>#REF!</v>
      </c>
      <c r="AV17" s="483" t="e">
        <f>IF(+All!#REF!="Illinois",+All!#REF!,IF(+All!#REF!="Illinois",+All!#REF!,0))</f>
        <v>#REF!</v>
      </c>
      <c r="AW17" s="484" t="e">
        <f>IF(+All!#REF!="Illinois",+All!#REF!,IF(+All!#REF!="Illinois",+All!#REF!,0))</f>
        <v>#REF!</v>
      </c>
      <c r="AX17" s="483" t="e">
        <f>IF(+All!#REF!="Illinois",+All!#REF!,IF(+All!#REF!="Illinois",+All!#REF!,0))</f>
        <v>#REF!</v>
      </c>
      <c r="AY17" s="88" t="e">
        <f>IF(+All!#REF!="Illinois",+All!#REF!,IF(+All!#REF!="Illinois",+All!#REF!,0))</f>
        <v>#REF!</v>
      </c>
      <c r="AZ17" s="89" t="e">
        <f>IF(+All!#REF!="Illinois",+All!#REF!,IF(+All!#REF!="Illinois",+All!#REF!,0))</f>
        <v>#REF!</v>
      </c>
      <c r="BA17" s="90" t="e">
        <f>IF(+All!#REF!="Illinois",+All!#REF!,IF(+All!#REF!="Illinois",+All!#REF!,0))</f>
        <v>#REF!</v>
      </c>
      <c r="BB17" s="90" t="e">
        <f>IF(+All!#REF!="Illinois",+All!#REF!,IF(+All!#REF!="Illinois",+All!#REF!,0))</f>
        <v>#REF!</v>
      </c>
      <c r="BC17" s="91" t="e">
        <f>IF(+All!#REF!="Illinois",+All!#REF!,IF(+All!#REF!="Illinois",+All!#REF!,0))</f>
        <v>#REF!</v>
      </c>
      <c r="BD17" s="482" t="e">
        <f>IF(+All!#REF!="Illinois",+All!#REF!,IF(+All!#REF!="Illinois",+All!#REF!,0))</f>
        <v>#REF!</v>
      </c>
      <c r="BE17" s="483" t="e">
        <f>IF(+All!#REF!="Illinois",+All!#REF!,IF(+All!#REF!="Illinois",+All!#REF!,0))</f>
        <v>#REF!</v>
      </c>
      <c r="BF17" s="483" t="e">
        <f>IF(+All!#REF!="Illinois",+All!#REF!,IF(+All!#REF!="Illinois",+All!#REF!,0))</f>
        <v>#REF!</v>
      </c>
      <c r="BG17" s="482" t="e">
        <f>IF(+All!#REF!="Illinois",+All!#REF!,IF(+All!#REF!="Illinois",+All!#REF!,0))</f>
        <v>#REF!</v>
      </c>
      <c r="BH17" s="483" t="e">
        <f>IF(+All!#REF!="Illinois",+All!#REF!,IF(+All!#REF!="Illinois",+All!#REF!,0))</f>
        <v>#REF!</v>
      </c>
      <c r="BI17" s="484" t="e">
        <f>IF(+All!#REF!="Illinois",+All!#REF!,IF(+All!#REF!="Illinois",+All!#REF!,0))</f>
        <v>#REF!</v>
      </c>
      <c r="BJ17" s="92" t="e">
        <f>IF(+All!#REF!="Illinois",+All!#REF!,IF(+All!#REF!="Illinois",+All!#REF!,0))</f>
        <v>#REF!</v>
      </c>
      <c r="BK17" s="93" t="e">
        <f>IF(+All!#REF!="Illinois",+All!#REF!,IF(+All!#REF!="Illinois",+All!#REF!,0))</f>
        <v>#REF!</v>
      </c>
    </row>
    <row r="18" spans="1:63" x14ac:dyDescent="0.8">
      <c r="A18" s="70">
        <f>IF(+All!$F927="Illinois",+All!A927,IF(+All!$H927="Illinois",+All!A927,0))</f>
        <v>0</v>
      </c>
      <c r="B18" s="480">
        <f>IF(+All!$F927="Illinois",+All!B927,IF(+All!$H927="Illinois",+All!B927,0))</f>
        <v>0</v>
      </c>
      <c r="C18" s="72">
        <f>IF(+All!$F927="Illinois",+All!C927,IF(+All!$H927="Illinois",+All!C927,0))</f>
        <v>0</v>
      </c>
      <c r="D18" s="73">
        <f>IF(+All!$F927="Illinois",+All!D927,IF(+All!$H927="Illinois",+All!D927,0))</f>
        <v>0</v>
      </c>
      <c r="E18" s="707">
        <f>IF(+All!$F927="Illinois",+All!E927,IF(+All!$H927="Illinois",+All!E927,0))</f>
        <v>0</v>
      </c>
      <c r="F18" s="75">
        <f>IF(+All!$F927="Illinois",+All!F927,IF(+All!$H927="Illinois",+All!F927,0))</f>
        <v>0</v>
      </c>
      <c r="G18" s="76">
        <f>IF(+All!$F927="Illinois",+All!G927,IF(+All!$H927="Illinois",+All!G927,0))</f>
        <v>0</v>
      </c>
      <c r="H18" s="75">
        <f>IF(+All!$F927="Illinois",+All!H927,IF(+All!$H927="Illinois",+All!H927,0))</f>
        <v>0</v>
      </c>
      <c r="I18" s="76">
        <f>IF(+All!$F927="Illinois",+All!I927,IF(+All!$H927="Illinois",+All!I927,0))</f>
        <v>0</v>
      </c>
      <c r="J18" s="706">
        <f>IF(+All!$F927="Illinois",+All!J927,IF(+All!$H927="Illinois",+All!J927,0))</f>
        <v>0</v>
      </c>
      <c r="K18" s="707">
        <f>IF(+All!$F927="Illinois",+All!K927,IF(+All!$H927="Illinois",+All!K927,0))</f>
        <v>0</v>
      </c>
      <c r="L18" s="78">
        <f>IF(+All!$F927="Illinois",+All!L927,IF(+All!$H927="Illinois",+All!L927,0))</f>
        <v>0</v>
      </c>
      <c r="M18" s="79">
        <f>IF(+All!$F927="Illinois",+All!M927,IF(+All!$H927="Illinois",+All!M927,0))</f>
        <v>0</v>
      </c>
      <c r="N18" s="706">
        <f>IF(+All!$F927="Illinois",+All!N927,IF(+All!$H927="Illinois",+All!N927,0))</f>
        <v>0</v>
      </c>
      <c r="O18" s="708">
        <f>IF(+All!$F927="Illinois",+All!O927,IF(+All!$H927="Illinois",+All!O927,0))</f>
        <v>0</v>
      </c>
      <c r="P18" s="708">
        <f>IF(+All!$F927="Illinois",+All!P927,IF(+All!$H927="Illinois",+All!P927,0))</f>
        <v>0</v>
      </c>
      <c r="Q18" s="707">
        <f>IF(+All!$F927="Illinois",+All!Q927,IF(+All!$H927="Illinois",+All!Q927,0))</f>
        <v>0</v>
      </c>
      <c r="R18" s="706">
        <f>IF(+All!$F927="Illinois",+All!R927,IF(+All!$H927="Illinois",+All!R927,0))</f>
        <v>0</v>
      </c>
      <c r="S18" s="708">
        <f>IF(+All!$F927="Illinois",+All!S927,IF(+All!$H927="Illinois",+All!S927,0))</f>
        <v>0</v>
      </c>
      <c r="T18" s="706">
        <f>IF(+All!$F927="Illinois",+All!T927,IF(+All!$H927="Illinois",+All!T927,0))</f>
        <v>0</v>
      </c>
      <c r="U18" s="707">
        <f>IF(+All!$F927="Illinois",+All!U927,IF(+All!$H927="Illinois",+All!U927,0))</f>
        <v>0</v>
      </c>
      <c r="V18" s="706" t="e">
        <f>IF(+All!#REF!="Illinois",+All!#REF!,IF(+All!#REF!="Illinois",+All!#REF!,0))</f>
        <v>#REF!</v>
      </c>
      <c r="W18" s="707" t="e">
        <f>IF(+All!#REF!="Illinois",+All!#REF!,IF(+All!#REF!="Illinois",+All!#REF!,0))</f>
        <v>#REF!</v>
      </c>
      <c r="X18" s="706" t="e">
        <f>IF(+All!#REF!="Illinois",+All!#REF!,IF(+All!#REF!="Illinois",+All!#REF!,0))</f>
        <v>#REF!</v>
      </c>
      <c r="Y18" s="707" t="e">
        <f>IF(+All!#REF!="Illinois",+All!#REF!,IF(+All!#REF!="Illinois",+All!#REF!,0))</f>
        <v>#REF!</v>
      </c>
      <c r="Z18" s="706" t="e">
        <f>IF(+All!#REF!="Illinois",+All!#REF!,IF(+All!#REF!="Illinois",+All!#REF!,0))</f>
        <v>#REF!</v>
      </c>
      <c r="AA18" s="707" t="e">
        <f>IF(+All!#REF!="Illinois",+All!#REF!,IF(+All!#REF!="Illinois",+All!#REF!,0))</f>
        <v>#REF!</v>
      </c>
      <c r="AB18" s="706" t="e">
        <f>IF(+All!#REF!="Illinois",+All!#REF!,IF(+All!#REF!="Illinois",+All!#REF!,0))</f>
        <v>#REF!</v>
      </c>
      <c r="AC18" s="707" t="e">
        <f>IF(+All!#REF!="Illinois",+All!#REF!,IF(+All!#REF!="Illinois",+All!#REF!,0))</f>
        <v>#REF!</v>
      </c>
      <c r="AD18" s="706" t="e">
        <f>IF(+All!#REF!="Illinois",+All!#REF!,IF(+All!#REF!="Illinois",+All!#REF!,0))</f>
        <v>#REF!</v>
      </c>
      <c r="AE18" s="707" t="e">
        <f>IF(+All!#REF!="Illinois",+All!#REF!,IF(+All!#REF!="Illinois",+All!#REF!,0))</f>
        <v>#REF!</v>
      </c>
      <c r="AF18" s="706" t="e">
        <f>IF(+All!#REF!="Illinois",+All!#REF!,IF(+All!#REF!="Illinois",+All!#REF!,0))</f>
        <v>#REF!</v>
      </c>
      <c r="AG18" s="707" t="e">
        <f>IF(+All!#REF!="Illinois",+All!#REF!,IF(+All!#REF!="Illinois",+All!#REF!,0))</f>
        <v>#REF!</v>
      </c>
      <c r="AH18" s="706" t="e">
        <f>IF(+All!#REF!="Illinois",+All!#REF!,IF(+All!#REF!="Illinois",+All!#REF!,0))</f>
        <v>#REF!</v>
      </c>
      <c r="AI18" s="707" t="e">
        <f>IF(+All!#REF!="Illinois",+All!#REF!,IF(+All!#REF!="Illinois",+All!#REF!,0))</f>
        <v>#REF!</v>
      </c>
      <c r="AJ18" s="706" t="e">
        <f>IF(+All!#REF!="Illinois",+All!#REF!,IF(+All!#REF!="Illinois",+All!#REF!,0))</f>
        <v>#REF!</v>
      </c>
      <c r="AK18" s="707" t="e">
        <f>IF(+All!#REF!="Illinois",+All!#REF!,IF(+All!#REF!="Illinois",+All!#REF!,0))</f>
        <v>#REF!</v>
      </c>
      <c r="AL18" s="81" t="e">
        <f>IF(+All!#REF!="Illinois",+All!#REF!,IF(+All!#REF!="Illinois",+All!#REF!,0))</f>
        <v>#REF!</v>
      </c>
      <c r="AM18" s="82" t="e">
        <f>IF(+All!#REF!="Illinois",+All!#REF!,IF(+All!#REF!="Illinois",+All!#REF!,0))</f>
        <v>#REF!</v>
      </c>
      <c r="AN18" s="81" t="e">
        <f>IF(+All!#REF!="Illinois",+All!#REF!,IF(+All!#REF!="Illinois",+All!#REF!,0))</f>
        <v>#REF!</v>
      </c>
      <c r="AO18" s="83" t="e">
        <f>IF(+All!#REF!="Illinois",+All!#REF!,IF(+All!#REF!="Illinois",+All!#REF!,0))</f>
        <v>#REF!</v>
      </c>
      <c r="AP18" s="84" t="e">
        <f>IF(+All!#REF!="Illinois",+All!#REF!,IF(+All!#REF!="Illinois",+All!#REF!,0))</f>
        <v>#REF!</v>
      </c>
      <c r="AQ18" s="480" t="e">
        <f>IF(+All!#REF!="Illinois",+All!#REF!,IF(+All!#REF!="Illinois",+All!#REF!,0))</f>
        <v>#REF!</v>
      </c>
      <c r="AR18" s="482" t="e">
        <f>IF(+All!#REF!="Illinois",+All!#REF!,IF(+All!#REF!="Illinois",+All!#REF!,0))</f>
        <v>#REF!</v>
      </c>
      <c r="AS18" s="483" t="e">
        <f>IF(+All!#REF!="Illinois",+All!#REF!,IF(+All!#REF!="Illinois",+All!#REF!,0))</f>
        <v>#REF!</v>
      </c>
      <c r="AT18" s="483" t="e">
        <f>IF(+All!#REF!="Illinois",+All!#REF!,IF(+All!#REF!="Illinois",+All!#REF!,0))</f>
        <v>#REF!</v>
      </c>
      <c r="AU18" s="482" t="e">
        <f>IF(+All!#REF!="Illinois",+All!#REF!,IF(+All!#REF!="Illinois",+All!#REF!,0))</f>
        <v>#REF!</v>
      </c>
      <c r="AV18" s="483" t="e">
        <f>IF(+All!#REF!="Illinois",+All!#REF!,IF(+All!#REF!="Illinois",+All!#REF!,0))</f>
        <v>#REF!</v>
      </c>
      <c r="AW18" s="484" t="e">
        <f>IF(+All!#REF!="Illinois",+All!#REF!,IF(+All!#REF!="Illinois",+All!#REF!,0))</f>
        <v>#REF!</v>
      </c>
      <c r="AX18" s="483" t="e">
        <f>IF(+All!#REF!="Illinois",+All!#REF!,IF(+All!#REF!="Illinois",+All!#REF!,0))</f>
        <v>#REF!</v>
      </c>
      <c r="AY18" s="88" t="e">
        <f>IF(+All!#REF!="Illinois",+All!#REF!,IF(+All!#REF!="Illinois",+All!#REF!,0))</f>
        <v>#REF!</v>
      </c>
      <c r="AZ18" s="89" t="e">
        <f>IF(+All!#REF!="Illinois",+All!#REF!,IF(+All!#REF!="Illinois",+All!#REF!,0))</f>
        <v>#REF!</v>
      </c>
      <c r="BA18" s="90" t="e">
        <f>IF(+All!#REF!="Illinois",+All!#REF!,IF(+All!#REF!="Illinois",+All!#REF!,0))</f>
        <v>#REF!</v>
      </c>
      <c r="BB18" s="90" t="e">
        <f>IF(+All!#REF!="Illinois",+All!#REF!,IF(+All!#REF!="Illinois",+All!#REF!,0))</f>
        <v>#REF!</v>
      </c>
      <c r="BC18" s="91" t="e">
        <f>IF(+All!#REF!="Illinois",+All!#REF!,IF(+All!#REF!="Illinois",+All!#REF!,0))</f>
        <v>#REF!</v>
      </c>
      <c r="BD18" s="482" t="e">
        <f>IF(+All!#REF!="Illinois",+All!#REF!,IF(+All!#REF!="Illinois",+All!#REF!,0))</f>
        <v>#REF!</v>
      </c>
      <c r="BE18" s="483" t="e">
        <f>IF(+All!#REF!="Illinois",+All!#REF!,IF(+All!#REF!="Illinois",+All!#REF!,0))</f>
        <v>#REF!</v>
      </c>
      <c r="BF18" s="483" t="e">
        <f>IF(+All!#REF!="Illinois",+All!#REF!,IF(+All!#REF!="Illinois",+All!#REF!,0))</f>
        <v>#REF!</v>
      </c>
      <c r="BG18" s="482" t="e">
        <f>IF(+All!#REF!="Illinois",+All!#REF!,IF(+All!#REF!="Illinois",+All!#REF!,0))</f>
        <v>#REF!</v>
      </c>
      <c r="BH18" s="483" t="e">
        <f>IF(+All!#REF!="Illinois",+All!#REF!,IF(+All!#REF!="Illinois",+All!#REF!,0))</f>
        <v>#REF!</v>
      </c>
      <c r="BI18" s="484" t="e">
        <f>IF(+All!#REF!="Illinois",+All!#REF!,IF(+All!#REF!="Illinois",+All!#REF!,0))</f>
        <v>#REF!</v>
      </c>
      <c r="BJ18" s="92" t="e">
        <f>IF(+All!#REF!="Illinois",+All!#REF!,IF(+All!#REF!="Illinois",+All!#REF!,0))</f>
        <v>#REF!</v>
      </c>
      <c r="BK18" s="93" t="e">
        <f>IF(+All!#REF!="Illinois",+All!#REF!,IF(+All!#REF!="Illinois",+All!#REF!,0))</f>
        <v>#REF!</v>
      </c>
    </row>
    <row r="19" spans="1:63" x14ac:dyDescent="0.8">
      <c r="A19" s="52"/>
      <c r="B19" s="53"/>
      <c r="C19" s="54"/>
      <c r="D19" s="55"/>
      <c r="E19" s="709"/>
      <c r="F19" s="1219" t="str">
        <f>F20</f>
        <v>Indiana</v>
      </c>
      <c r="G19" s="1253"/>
      <c r="H19" s="1253"/>
      <c r="I19" s="1254"/>
      <c r="J19" s="705"/>
      <c r="K19" s="709"/>
      <c r="L19" s="58"/>
      <c r="M19" s="59"/>
      <c r="N19" s="705"/>
      <c r="O19" s="9"/>
      <c r="P19" s="9"/>
      <c r="Q19" s="709"/>
      <c r="R19" s="705"/>
      <c r="S19" s="9"/>
      <c r="T19" s="705"/>
      <c r="U19" s="709"/>
      <c r="V19" s="705"/>
      <c r="W19" s="826"/>
      <c r="X19" s="705"/>
      <c r="Y19" s="709"/>
      <c r="Z19" s="705"/>
      <c r="AA19" s="709"/>
      <c r="AB19" s="705"/>
      <c r="AC19" s="709"/>
      <c r="AD19" s="825"/>
      <c r="AE19" s="826"/>
      <c r="AF19" s="825"/>
      <c r="AG19" s="826"/>
      <c r="AH19" s="825"/>
      <c r="AI19" s="826"/>
      <c r="AJ19" s="825"/>
      <c r="AK19" s="826"/>
      <c r="AL19" s="61"/>
      <c r="AM19" s="62"/>
      <c r="AN19" s="62"/>
      <c r="AO19" s="63"/>
      <c r="AP19" s="64"/>
      <c r="AQ19" s="65"/>
      <c r="AR19" s="66"/>
      <c r="AS19" s="67"/>
      <c r="AT19" s="67"/>
      <c r="AU19" s="66"/>
      <c r="AV19" s="67"/>
      <c r="AW19" s="49"/>
      <c r="AX19" s="48"/>
      <c r="AY19" s="66"/>
      <c r="AZ19" s="67"/>
      <c r="BA19" s="49"/>
      <c r="BB19" s="49"/>
      <c r="BC19" s="65"/>
      <c r="BD19" s="66"/>
      <c r="BE19" s="67"/>
      <c r="BF19" s="67"/>
      <c r="BG19" s="66"/>
      <c r="BH19" s="67"/>
      <c r="BI19" s="49"/>
      <c r="BJ19" s="68"/>
      <c r="BK19" s="69"/>
    </row>
    <row r="20" spans="1:63" x14ac:dyDescent="0.8">
      <c r="A20" s="70">
        <f>IF(+All!$F48="Indiana",+All!A48,IF(+All!$H48="Indiana",+All!A48,0))</f>
        <v>1</v>
      </c>
      <c r="B20" s="480" t="str">
        <f>IF(+All!$F48="Indiana",+All!B48,IF(+All!$H48="Indiana",+All!B48,0))</f>
        <v>Sat</v>
      </c>
      <c r="C20" s="72">
        <f>IF(+All!$F48="Indiana",+All!C48,IF(+All!$H48="Indiana",+All!C48,0))</f>
        <v>44443</v>
      </c>
      <c r="D20" s="73">
        <f>IF(+All!$F48="Indiana",+All!D48,IF(+All!$H48="Indiana",+All!D48,0))</f>
        <v>0.64583333333333337</v>
      </c>
      <c r="E20" s="707" t="str">
        <f>IF(+All!$F48="Indiana",+All!E48,IF(+All!$H48="Indiana",+All!E48,0))</f>
        <v>BTN</v>
      </c>
      <c r="F20" s="75" t="str">
        <f>IF(+All!$F48="Indiana",+All!F48,IF(+All!$H48="Indiana",+All!F48,0))</f>
        <v>Indiana</v>
      </c>
      <c r="G20" s="95" t="str">
        <f>IF(+All!$F48="Indiana",+All!G48,IF(+All!$H48="Indiana",+All!G48,0))</f>
        <v>B10</v>
      </c>
      <c r="H20" s="95" t="str">
        <f>IF(+All!$F48="Indiana",+All!H48,IF(+All!$H48="Indiana",+All!H48,0))</f>
        <v>Iowa</v>
      </c>
      <c r="I20" s="76" t="str">
        <f>IF(+All!$F48="Indiana",+All!I48,IF(+All!$H48="Indiana",+All!I48,0))</f>
        <v>B10</v>
      </c>
      <c r="J20" s="706" t="str">
        <f>IF(+All!$F48="Indiana",+All!J48,IF(+All!$H48="Indiana",+All!J48,0))</f>
        <v>Iowa</v>
      </c>
      <c r="K20" s="707" t="str">
        <f>IF(+All!$F48="Indiana",+All!K48,IF(+All!$H48="Indiana",+All!K48,0))</f>
        <v>Indiana</v>
      </c>
      <c r="L20" s="78">
        <f>IF(+All!$F48="Indiana",+All!L48,IF(+All!$H48="Indiana",+All!L48,0))</f>
        <v>3.5</v>
      </c>
      <c r="M20" s="79">
        <f>IF(+All!$F48="Indiana",+All!M48,IF(+All!$H48="Indiana",+All!M48,0))</f>
        <v>45</v>
      </c>
      <c r="N20" s="706" t="str">
        <f>IF(+All!$F48="Indiana",+All!N48,IF(+All!$H48="Indiana",+All!N48,0))</f>
        <v>Iowa</v>
      </c>
      <c r="O20" s="708">
        <f>IF(+All!$F48="Indiana",+All!O48,IF(+All!$H48="Indiana",+All!O48,0))</f>
        <v>34</v>
      </c>
      <c r="P20" s="708" t="str">
        <f>IF(+All!$F48="Indiana",+All!P48,IF(+All!$H48="Indiana",+All!P48,0))</f>
        <v>Indiana</v>
      </c>
      <c r="Q20" s="707">
        <f>IF(+All!$F48="Indiana",+All!Q48,IF(+All!$H48="Indiana",+All!Q48,0))</f>
        <v>6</v>
      </c>
      <c r="R20" s="706" t="str">
        <f>IF(+All!$F48="Indiana",+All!R48,IF(+All!$H48="Indiana",+All!R48,0))</f>
        <v>Iowa</v>
      </c>
      <c r="S20" s="708" t="str">
        <f>IF(+All!$F48="Indiana",+All!S48,IF(+All!$H48="Indiana",+All!S48,0))</f>
        <v>Indiana</v>
      </c>
      <c r="T20" s="706" t="str">
        <f>IF(+All!$F48="Indiana",+All!T48,IF(+All!$H48="Indiana",+All!T48,0))</f>
        <v>Indiana</v>
      </c>
      <c r="U20" s="707" t="str">
        <f>IF(+All!$F48="Indiana",+All!U48,IF(+All!$H48="Indiana",+All!U48,0))</f>
        <v>L</v>
      </c>
      <c r="V20" s="706"/>
      <c r="W20" s="707"/>
      <c r="X20" s="706"/>
      <c r="Y20" s="707"/>
      <c r="Z20" s="706"/>
      <c r="AA20" s="707"/>
      <c r="AB20" s="706"/>
      <c r="AC20" s="707"/>
      <c r="AD20" s="706"/>
      <c r="AE20" s="707"/>
      <c r="AF20" s="706"/>
      <c r="AG20" s="707"/>
      <c r="AH20" s="706"/>
      <c r="AI20" s="707"/>
      <c r="AJ20" s="706"/>
      <c r="AK20" s="707"/>
      <c r="AQ20" s="480"/>
      <c r="AR20" s="482"/>
      <c r="AS20" s="483"/>
      <c r="AT20" s="483"/>
      <c r="AU20" s="482"/>
      <c r="AV20" s="483"/>
      <c r="AW20" s="484"/>
      <c r="AX20" s="483"/>
      <c r="AY20" s="88"/>
      <c r="AZ20" s="89"/>
      <c r="BA20" s="90"/>
      <c r="BB20" s="90"/>
      <c r="BC20" s="91"/>
      <c r="BD20" s="482"/>
      <c r="BE20" s="483"/>
      <c r="BF20" s="483"/>
      <c r="BG20" s="482"/>
      <c r="BH20" s="483"/>
      <c r="BI20" s="484"/>
    </row>
    <row r="21" spans="1:63" x14ac:dyDescent="0.8">
      <c r="A21" s="70">
        <f>IF(+All!$F114="Indiana",+All!A114,IF(+All!$H114="Indiana",+All!A114,0))</f>
        <v>2</v>
      </c>
      <c r="B21" s="480" t="str">
        <f>IF(+All!$F114="Indiana",+All!B114,IF(+All!$H114="Indiana",+All!B114,0))</f>
        <v>Sat</v>
      </c>
      <c r="C21" s="72">
        <f>IF(+All!$F114="Indiana",+All!C114,IF(+All!$H114="Indiana",+All!C114,0))</f>
        <v>44450</v>
      </c>
      <c r="D21" s="73">
        <f>IF(+All!$F114="Indiana",+All!D114,IF(+All!$H114="Indiana",+All!D114,0))</f>
        <v>0.8125</v>
      </c>
      <c r="E21" s="707" t="str">
        <f>IF(+All!$F114="Indiana",+All!E114,IF(+All!$H114="Indiana",+All!E114,0))</f>
        <v>BTN</v>
      </c>
      <c r="F21" s="75" t="str">
        <f>IF(+All!$F114="Indiana",+All!F114,IF(+All!$H114="Indiana",+All!F114,0))</f>
        <v>1AA Idaho</v>
      </c>
      <c r="G21" s="95" t="str">
        <f>IF(+All!$F114="Indiana",+All!G114,IF(+All!$H114="Indiana",+All!G114,0))</f>
        <v>1AA</v>
      </c>
      <c r="H21" s="95" t="str">
        <f>IF(+All!$F114="Indiana",+All!H114,IF(+All!$H114="Indiana",+All!H114,0))</f>
        <v>Indiana</v>
      </c>
      <c r="I21" s="76" t="str">
        <f>IF(+All!$F114="Indiana",+All!I114,IF(+All!$H114="Indiana",+All!I114,0))</f>
        <v>B10</v>
      </c>
      <c r="J21" s="706">
        <f>IF(+All!$F114="Indiana",+All!J114,IF(+All!$H114="Indiana",+All!J114,0))</f>
        <v>0</v>
      </c>
      <c r="K21" s="707">
        <f>IF(+All!$F114="Indiana",+All!K114,IF(+All!$H114="Indiana",+All!K114,0))</f>
        <v>0</v>
      </c>
      <c r="L21" s="78">
        <f>IF(+All!$F114="Indiana",+All!L114,IF(+All!$H114="Indiana",+All!L114,0))</f>
        <v>0</v>
      </c>
      <c r="M21" s="79">
        <f>IF(+All!$F114="Indiana",+All!M114,IF(+All!$H114="Indiana",+All!M114,0))</f>
        <v>0</v>
      </c>
      <c r="N21" s="706" t="str">
        <f>IF(+All!$F114="Indiana",+All!N114,IF(+All!$H114="Indiana",+All!N114,0))</f>
        <v>Indiana</v>
      </c>
      <c r="O21" s="708">
        <f>IF(+All!$F114="Indiana",+All!O114,IF(+All!$H114="Indiana",+All!O114,0))</f>
        <v>56</v>
      </c>
      <c r="P21" s="708" t="str">
        <f>IF(+All!$F114="Indiana",+All!P114,IF(+All!$H114="Indiana",+All!P114,0))</f>
        <v>1AA Idaho</v>
      </c>
      <c r="Q21" s="707">
        <f>IF(+All!$F114="Indiana",+All!Q114,IF(+All!$H114="Indiana",+All!Q114,0))</f>
        <v>14</v>
      </c>
      <c r="R21" s="706">
        <f>IF(+All!$F114="Indiana",+All!R114,IF(+All!$H114="Indiana",+All!R114,0))</f>
        <v>0</v>
      </c>
      <c r="S21" s="708">
        <f>IF(+All!$F114="Indiana",+All!S114,IF(+All!$H114="Indiana",+All!S114,0))</f>
        <v>0</v>
      </c>
      <c r="T21" s="706">
        <f>IF(+All!$F114="Indiana",+All!T114,IF(+All!$H114="Indiana",+All!T114,0))</f>
        <v>0</v>
      </c>
      <c r="U21" s="707">
        <f>IF(+All!$F114="Indiana",+All!U114,IF(+All!$H114="Indiana",+All!U114,0))</f>
        <v>0</v>
      </c>
      <c r="V21" s="706" t="e">
        <f>IF(+All!#REF!="Illinois",+All!#REF!,IF(+All!#REF!="Illinois",+All!#REF!,0))</f>
        <v>#REF!</v>
      </c>
      <c r="W21" s="707" t="e">
        <f>IF(+All!#REF!="Illinois",+All!#REF!,IF(+All!#REF!="Illinois",+All!#REF!,0))</f>
        <v>#REF!</v>
      </c>
      <c r="X21" s="706" t="e">
        <f>IF(+All!#REF!="Illinois",+All!#REF!,IF(+All!#REF!="Illinois",+All!#REF!,0))</f>
        <v>#REF!</v>
      </c>
      <c r="Y21" s="707" t="e">
        <f>IF(+All!#REF!="Illinois",+All!#REF!,IF(+All!#REF!="Illinois",+All!#REF!,0))</f>
        <v>#REF!</v>
      </c>
      <c r="Z21" s="706" t="e">
        <f>IF(+All!#REF!="Illinois",+All!#REF!,IF(+All!#REF!="Illinois",+All!#REF!,0))</f>
        <v>#REF!</v>
      </c>
      <c r="AA21" s="707" t="e">
        <f>IF(+All!#REF!="Illinois",+All!#REF!,IF(+All!#REF!="Illinois",+All!#REF!,0))</f>
        <v>#REF!</v>
      </c>
      <c r="AB21" s="706" t="e">
        <f>IF(+All!#REF!="Illinois",+All!#REF!,IF(+All!#REF!="Illinois",+All!#REF!,0))</f>
        <v>#REF!</v>
      </c>
      <c r="AC21" s="707" t="e">
        <f>IF(+All!#REF!="Illinois",+All!#REF!,IF(+All!#REF!="Illinois",+All!#REF!,0))</f>
        <v>#REF!</v>
      </c>
      <c r="AD21" s="706" t="e">
        <f>IF(+All!#REF!="Illinois",+All!#REF!,IF(+All!#REF!="Illinois",+All!#REF!,0))</f>
        <v>#REF!</v>
      </c>
      <c r="AE21" s="707" t="e">
        <f>IF(+All!#REF!="Illinois",+All!#REF!,IF(+All!#REF!="Illinois",+All!#REF!,0))</f>
        <v>#REF!</v>
      </c>
      <c r="AF21" s="706" t="e">
        <f>IF(+All!#REF!="Illinois",+All!#REF!,IF(+All!#REF!="Illinois",+All!#REF!,0))</f>
        <v>#REF!</v>
      </c>
      <c r="AG21" s="707" t="e">
        <f>IF(+All!#REF!="Illinois",+All!#REF!,IF(+All!#REF!="Illinois",+All!#REF!,0))</f>
        <v>#REF!</v>
      </c>
      <c r="AH21" s="706" t="e">
        <f>IF(+All!#REF!="Illinois",+All!#REF!,IF(+All!#REF!="Illinois",+All!#REF!,0))</f>
        <v>#REF!</v>
      </c>
      <c r="AI21" s="707" t="e">
        <f>IF(+All!#REF!="Illinois",+All!#REF!,IF(+All!#REF!="Illinois",+All!#REF!,0))</f>
        <v>#REF!</v>
      </c>
      <c r="AJ21" s="706" t="e">
        <f>IF(+All!#REF!="Illinois",+All!#REF!,IF(+All!#REF!="Illinois",+All!#REF!,0))</f>
        <v>#REF!</v>
      </c>
      <c r="AK21" s="707" t="e">
        <f>IF(+All!#REF!="Illinois",+All!#REF!,IF(+All!#REF!="Illinois",+All!#REF!,0))</f>
        <v>#REF!</v>
      </c>
      <c r="AL21" s="81" t="e">
        <f>IF(+All!#REF!="Illinois",+All!#REF!,IF(+All!#REF!="Illinois",+All!#REF!,0))</f>
        <v>#REF!</v>
      </c>
      <c r="AM21" s="82" t="e">
        <f>IF(+All!#REF!="Illinois",+All!#REF!,IF(+All!#REF!="Illinois",+All!#REF!,0))</f>
        <v>#REF!</v>
      </c>
      <c r="AN21" s="81" t="e">
        <f>IF(+All!#REF!="Illinois",+All!#REF!,IF(+All!#REF!="Illinois",+All!#REF!,0))</f>
        <v>#REF!</v>
      </c>
      <c r="AO21" s="83" t="e">
        <f>IF(+All!#REF!="Illinois",+All!#REF!,IF(+All!#REF!="Illinois",+All!#REF!,0))</f>
        <v>#REF!</v>
      </c>
      <c r="AP21" s="84" t="e">
        <f>IF(+All!#REF!="Illinois",+All!#REF!,IF(+All!#REF!="Illinois",+All!#REF!,0))</f>
        <v>#REF!</v>
      </c>
      <c r="AQ21" s="480" t="e">
        <f>IF(+All!#REF!="Illinois",+All!#REF!,IF(+All!#REF!="Illinois",+All!#REF!,0))</f>
        <v>#REF!</v>
      </c>
      <c r="AR21" s="482" t="e">
        <f>IF(+All!#REF!="Illinois",+All!#REF!,IF(+All!#REF!="Illinois",+All!#REF!,0))</f>
        <v>#REF!</v>
      </c>
      <c r="AS21" s="483" t="e">
        <f>IF(+All!#REF!="Illinois",+All!#REF!,IF(+All!#REF!="Illinois",+All!#REF!,0))</f>
        <v>#REF!</v>
      </c>
      <c r="AT21" s="483" t="e">
        <f>IF(+All!#REF!="Illinois",+All!#REF!,IF(+All!#REF!="Illinois",+All!#REF!,0))</f>
        <v>#REF!</v>
      </c>
      <c r="AU21" s="482" t="e">
        <f>IF(+All!#REF!="Illinois",+All!#REF!,IF(+All!#REF!="Illinois",+All!#REF!,0))</f>
        <v>#REF!</v>
      </c>
      <c r="AV21" s="483" t="e">
        <f>IF(+All!#REF!="Illinois",+All!#REF!,IF(+All!#REF!="Illinois",+All!#REF!,0))</f>
        <v>#REF!</v>
      </c>
      <c r="AW21" s="484" t="e">
        <f>IF(+All!#REF!="Illinois",+All!#REF!,IF(+All!#REF!="Illinois",+All!#REF!,0))</f>
        <v>#REF!</v>
      </c>
      <c r="AX21" s="483" t="e">
        <f>IF(+All!#REF!="Illinois",+All!#REF!,IF(+All!#REF!="Illinois",+All!#REF!,0))</f>
        <v>#REF!</v>
      </c>
      <c r="AY21" s="88" t="e">
        <f>IF(+All!#REF!="Illinois",+All!#REF!,IF(+All!#REF!="Illinois",+All!#REF!,0))</f>
        <v>#REF!</v>
      </c>
      <c r="AZ21" s="89" t="e">
        <f>IF(+All!#REF!="Illinois",+All!#REF!,IF(+All!#REF!="Illinois",+All!#REF!,0))</f>
        <v>#REF!</v>
      </c>
      <c r="BA21" s="90" t="e">
        <f>IF(+All!#REF!="Illinois",+All!#REF!,IF(+All!#REF!="Illinois",+All!#REF!,0))</f>
        <v>#REF!</v>
      </c>
      <c r="BB21" s="90" t="e">
        <f>IF(+All!#REF!="Illinois",+All!#REF!,IF(+All!#REF!="Illinois",+All!#REF!,0))</f>
        <v>#REF!</v>
      </c>
      <c r="BC21" s="91" t="e">
        <f>IF(+All!#REF!="Illinois",+All!#REF!,IF(+All!#REF!="Illinois",+All!#REF!,0))</f>
        <v>#REF!</v>
      </c>
      <c r="BD21" s="482" t="e">
        <f>IF(+All!#REF!="Illinois",+All!#REF!,IF(+All!#REF!="Illinois",+All!#REF!,0))</f>
        <v>#REF!</v>
      </c>
      <c r="BE21" s="483" t="e">
        <f>IF(+All!#REF!="Illinois",+All!#REF!,IF(+All!#REF!="Illinois",+All!#REF!,0))</f>
        <v>#REF!</v>
      </c>
      <c r="BF21" s="483" t="e">
        <f>IF(+All!#REF!="Illinois",+All!#REF!,IF(+All!#REF!="Illinois",+All!#REF!,0))</f>
        <v>#REF!</v>
      </c>
      <c r="BG21" s="482" t="e">
        <f>IF(+All!#REF!="Illinois",+All!#REF!,IF(+All!#REF!="Illinois",+All!#REF!,0))</f>
        <v>#REF!</v>
      </c>
      <c r="BH21" s="483" t="e">
        <f>IF(+All!#REF!="Illinois",+All!#REF!,IF(+All!#REF!="Illinois",+All!#REF!,0))</f>
        <v>#REF!</v>
      </c>
      <c r="BI21" s="484" t="e">
        <f>IF(+All!#REF!="Illinois",+All!#REF!,IF(+All!#REF!="Illinois",+All!#REF!,0))</f>
        <v>#REF!</v>
      </c>
      <c r="BJ21" s="92" t="e">
        <f>IF(+All!#REF!="Illinois",+All!#REF!,IF(+All!#REF!="Illinois",+All!#REF!,0))</f>
        <v>#REF!</v>
      </c>
      <c r="BK21" s="93" t="e">
        <f>IF(+All!#REF!="Illinois",+All!#REF!,IF(+All!#REF!="Illinois",+All!#REF!,0))</f>
        <v>#REF!</v>
      </c>
    </row>
    <row r="22" spans="1:63" x14ac:dyDescent="0.8">
      <c r="A22" s="70">
        <f>IF(+All!$F193="Indiana",+All!A193,IF(+All!$H193="Indiana",+All!A193,0))</f>
        <v>3</v>
      </c>
      <c r="B22" s="480" t="str">
        <f>IF(+All!$F193="Indiana",+All!B193,IF(+All!$H193="Indiana",+All!B193,0))</f>
        <v>Sat</v>
      </c>
      <c r="C22" s="72">
        <f>IF(+All!$F193="Indiana",+All!C193,IF(+All!$H193="Indiana",+All!C193,0))</f>
        <v>44457</v>
      </c>
      <c r="D22" s="73">
        <f>IF(+All!$F193="Indiana",+All!D193,IF(+All!$H193="Indiana",+All!D193,0))</f>
        <v>0.5</v>
      </c>
      <c r="E22" s="707" t="str">
        <f>IF(+All!$F193="Indiana",+All!E193,IF(+All!$H193="Indiana",+All!E193,0))</f>
        <v>ESPN</v>
      </c>
      <c r="F22" s="75" t="str">
        <f>IF(+All!$F193="Indiana",+All!F193,IF(+All!$H193="Indiana",+All!F193,0))</f>
        <v>Cincinnati</v>
      </c>
      <c r="G22" s="95" t="str">
        <f>IF(+All!$F193="Indiana",+All!G193,IF(+All!$H193="Indiana",+All!G193,0))</f>
        <v>AAC</v>
      </c>
      <c r="H22" s="95" t="str">
        <f>IF(+All!$F193="Indiana",+All!H193,IF(+All!$H193="Indiana",+All!H193,0))</f>
        <v>Indiana</v>
      </c>
      <c r="I22" s="76" t="str">
        <f>IF(+All!$F193="Indiana",+All!I193,IF(+All!$H193="Indiana",+All!I193,0))</f>
        <v>B10</v>
      </c>
      <c r="J22" s="706" t="str">
        <f>IF(+All!$F193="Indiana",+All!J193,IF(+All!$H193="Indiana",+All!J193,0))</f>
        <v>Cincinnati</v>
      </c>
      <c r="K22" s="707" t="str">
        <f>IF(+All!$F193="Indiana",+All!K193,IF(+All!$H193="Indiana",+All!K193,0))</f>
        <v>Indiana</v>
      </c>
      <c r="L22" s="78">
        <f>IF(+All!$F193="Indiana",+All!L193,IF(+All!$H193="Indiana",+All!L193,0))</f>
        <v>4</v>
      </c>
      <c r="M22" s="79">
        <f>IF(+All!$F193="Indiana",+All!M193,IF(+All!$H193="Indiana",+All!M193,0))</f>
        <v>49.5</v>
      </c>
      <c r="N22" s="706" t="str">
        <f>IF(+All!$F193="Indiana",+All!N193,IF(+All!$H193="Indiana",+All!N193,0))</f>
        <v>Cincinnati</v>
      </c>
      <c r="O22" s="708">
        <f>IF(+All!$F193="Indiana",+All!O193,IF(+All!$H193="Indiana",+All!O193,0))</f>
        <v>38</v>
      </c>
      <c r="P22" s="708" t="str">
        <f>IF(+All!$F193="Indiana",+All!P193,IF(+All!$H193="Indiana",+All!P193,0))</f>
        <v>Indiana</v>
      </c>
      <c r="Q22" s="707">
        <f>IF(+All!$F193="Indiana",+All!Q193,IF(+All!$H193="Indiana",+All!Q193,0))</f>
        <v>24</v>
      </c>
      <c r="R22" s="706" t="str">
        <f>IF(+All!$F193="Indiana",+All!R193,IF(+All!$H193="Indiana",+All!R193,0))</f>
        <v>Cincinnati</v>
      </c>
      <c r="S22" s="708" t="str">
        <f>IF(+All!$F193="Indiana",+All!S193,IF(+All!$H193="Indiana",+All!S193,0))</f>
        <v>Indiana</v>
      </c>
      <c r="T22" s="706" t="str">
        <f>IF(+All!$F193="Indiana",+All!T193,IF(+All!$H193="Indiana",+All!T193,0))</f>
        <v>Cincinnati</v>
      </c>
      <c r="U22" s="707" t="str">
        <f>IF(+All!$F193="Indiana",+All!U193,IF(+All!$H193="Indiana",+All!U193,0))</f>
        <v>W</v>
      </c>
      <c r="V22" s="706" t="e">
        <f>IF(+All!#REF!="Illinois",+All!#REF!,IF(+All!#REF!="Illinois",+All!#REF!,0))</f>
        <v>#REF!</v>
      </c>
      <c r="W22" s="707" t="e">
        <f>IF(+All!#REF!="Illinois",+All!#REF!,IF(+All!#REF!="Illinois",+All!#REF!,0))</f>
        <v>#REF!</v>
      </c>
      <c r="X22" s="706" t="e">
        <f>IF(+All!#REF!="Illinois",+All!#REF!,IF(+All!#REF!="Illinois",+All!#REF!,0))</f>
        <v>#REF!</v>
      </c>
      <c r="Y22" s="707" t="e">
        <f>IF(+All!#REF!="Illinois",+All!#REF!,IF(+All!#REF!="Illinois",+All!#REF!,0))</f>
        <v>#REF!</v>
      </c>
      <c r="Z22" s="706" t="e">
        <f>IF(+All!#REF!="Illinois",+All!#REF!,IF(+All!#REF!="Illinois",+All!#REF!,0))</f>
        <v>#REF!</v>
      </c>
      <c r="AA22" s="707" t="e">
        <f>IF(+All!#REF!="Illinois",+All!#REF!,IF(+All!#REF!="Illinois",+All!#REF!,0))</f>
        <v>#REF!</v>
      </c>
      <c r="AB22" s="706" t="e">
        <f>IF(+All!#REF!="Illinois",+All!#REF!,IF(+All!#REF!="Illinois",+All!#REF!,0))</f>
        <v>#REF!</v>
      </c>
      <c r="AC22" s="707" t="e">
        <f>IF(+All!#REF!="Illinois",+All!#REF!,IF(+All!#REF!="Illinois",+All!#REF!,0))</f>
        <v>#REF!</v>
      </c>
      <c r="AD22" s="706" t="e">
        <f>IF(+All!#REF!="Illinois",+All!#REF!,IF(+All!#REF!="Illinois",+All!#REF!,0))</f>
        <v>#REF!</v>
      </c>
      <c r="AE22" s="707" t="e">
        <f>IF(+All!#REF!="Illinois",+All!#REF!,IF(+All!#REF!="Illinois",+All!#REF!,0))</f>
        <v>#REF!</v>
      </c>
      <c r="AF22" s="706" t="e">
        <f>IF(+All!#REF!="Illinois",+All!#REF!,IF(+All!#REF!="Illinois",+All!#REF!,0))</f>
        <v>#REF!</v>
      </c>
      <c r="AG22" s="707" t="e">
        <f>IF(+All!#REF!="Illinois",+All!#REF!,IF(+All!#REF!="Illinois",+All!#REF!,0))</f>
        <v>#REF!</v>
      </c>
      <c r="AH22" s="706" t="e">
        <f>IF(+All!#REF!="Illinois",+All!#REF!,IF(+All!#REF!="Illinois",+All!#REF!,0))</f>
        <v>#REF!</v>
      </c>
      <c r="AI22" s="707" t="e">
        <f>IF(+All!#REF!="Illinois",+All!#REF!,IF(+All!#REF!="Illinois",+All!#REF!,0))</f>
        <v>#REF!</v>
      </c>
      <c r="AJ22" s="706" t="e">
        <f>IF(+All!#REF!="Illinois",+All!#REF!,IF(+All!#REF!="Illinois",+All!#REF!,0))</f>
        <v>#REF!</v>
      </c>
      <c r="AK22" s="707" t="e">
        <f>IF(+All!#REF!="Illinois",+All!#REF!,IF(+All!#REF!="Illinois",+All!#REF!,0))</f>
        <v>#REF!</v>
      </c>
      <c r="AL22" s="81" t="e">
        <f>IF(+All!#REF!="Illinois",+All!#REF!,IF(+All!#REF!="Illinois",+All!#REF!,0))</f>
        <v>#REF!</v>
      </c>
      <c r="AM22" s="82" t="e">
        <f>IF(+All!#REF!="Illinois",+All!#REF!,IF(+All!#REF!="Illinois",+All!#REF!,0))</f>
        <v>#REF!</v>
      </c>
      <c r="AN22" s="81" t="e">
        <f>IF(+All!#REF!="Illinois",+All!#REF!,IF(+All!#REF!="Illinois",+All!#REF!,0))</f>
        <v>#REF!</v>
      </c>
      <c r="AO22" s="83" t="e">
        <f>IF(+All!#REF!="Illinois",+All!#REF!,IF(+All!#REF!="Illinois",+All!#REF!,0))</f>
        <v>#REF!</v>
      </c>
      <c r="AP22" s="84" t="e">
        <f>IF(+All!#REF!="Illinois",+All!#REF!,IF(+All!#REF!="Illinois",+All!#REF!,0))</f>
        <v>#REF!</v>
      </c>
      <c r="AQ22" s="480" t="e">
        <f>IF(+All!#REF!="Illinois",+All!#REF!,IF(+All!#REF!="Illinois",+All!#REF!,0))</f>
        <v>#REF!</v>
      </c>
      <c r="AR22" s="482" t="e">
        <f>IF(+All!#REF!="Illinois",+All!#REF!,IF(+All!#REF!="Illinois",+All!#REF!,0))</f>
        <v>#REF!</v>
      </c>
      <c r="AS22" s="483" t="e">
        <f>IF(+All!#REF!="Illinois",+All!#REF!,IF(+All!#REF!="Illinois",+All!#REF!,0))</f>
        <v>#REF!</v>
      </c>
      <c r="AT22" s="483" t="e">
        <f>IF(+All!#REF!="Illinois",+All!#REF!,IF(+All!#REF!="Illinois",+All!#REF!,0))</f>
        <v>#REF!</v>
      </c>
      <c r="AU22" s="482" t="e">
        <f>IF(+All!#REF!="Illinois",+All!#REF!,IF(+All!#REF!="Illinois",+All!#REF!,0))</f>
        <v>#REF!</v>
      </c>
      <c r="AV22" s="483" t="e">
        <f>IF(+All!#REF!="Illinois",+All!#REF!,IF(+All!#REF!="Illinois",+All!#REF!,0))</f>
        <v>#REF!</v>
      </c>
      <c r="AW22" s="484" t="e">
        <f>IF(+All!#REF!="Illinois",+All!#REF!,IF(+All!#REF!="Illinois",+All!#REF!,0))</f>
        <v>#REF!</v>
      </c>
      <c r="AX22" s="483" t="e">
        <f>IF(+All!#REF!="Illinois",+All!#REF!,IF(+All!#REF!="Illinois",+All!#REF!,0))</f>
        <v>#REF!</v>
      </c>
      <c r="AY22" s="88" t="e">
        <f>IF(+All!#REF!="Illinois",+All!#REF!,IF(+All!#REF!="Illinois",+All!#REF!,0))</f>
        <v>#REF!</v>
      </c>
      <c r="AZ22" s="89" t="e">
        <f>IF(+All!#REF!="Illinois",+All!#REF!,IF(+All!#REF!="Illinois",+All!#REF!,0))</f>
        <v>#REF!</v>
      </c>
      <c r="BA22" s="90" t="e">
        <f>IF(+All!#REF!="Illinois",+All!#REF!,IF(+All!#REF!="Illinois",+All!#REF!,0))</f>
        <v>#REF!</v>
      </c>
      <c r="BB22" s="90" t="e">
        <f>IF(+All!#REF!="Illinois",+All!#REF!,IF(+All!#REF!="Illinois",+All!#REF!,0))</f>
        <v>#REF!</v>
      </c>
      <c r="BC22" s="91" t="e">
        <f>IF(+All!#REF!="Illinois",+All!#REF!,IF(+All!#REF!="Illinois",+All!#REF!,0))</f>
        <v>#REF!</v>
      </c>
      <c r="BD22" s="482" t="e">
        <f>IF(+All!#REF!="Illinois",+All!#REF!,IF(+All!#REF!="Illinois",+All!#REF!,0))</f>
        <v>#REF!</v>
      </c>
      <c r="BE22" s="483" t="e">
        <f>IF(+All!#REF!="Illinois",+All!#REF!,IF(+All!#REF!="Illinois",+All!#REF!,0))</f>
        <v>#REF!</v>
      </c>
      <c r="BF22" s="483" t="e">
        <f>IF(+All!#REF!="Illinois",+All!#REF!,IF(+All!#REF!="Illinois",+All!#REF!,0))</f>
        <v>#REF!</v>
      </c>
      <c r="BG22" s="482" t="e">
        <f>IF(+All!#REF!="Illinois",+All!#REF!,IF(+All!#REF!="Illinois",+All!#REF!,0))</f>
        <v>#REF!</v>
      </c>
      <c r="BH22" s="483" t="e">
        <f>IF(+All!#REF!="Illinois",+All!#REF!,IF(+All!#REF!="Illinois",+All!#REF!,0))</f>
        <v>#REF!</v>
      </c>
      <c r="BI22" s="484" t="e">
        <f>IF(+All!#REF!="Illinois",+All!#REF!,IF(+All!#REF!="Illinois",+All!#REF!,0))</f>
        <v>#REF!</v>
      </c>
      <c r="BJ22" s="92" t="e">
        <f>IF(+All!#REF!="Illinois",+All!#REF!,IF(+All!#REF!="Illinois",+All!#REF!,0))</f>
        <v>#REF!</v>
      </c>
      <c r="BK22" s="93" t="e">
        <f>IF(+All!#REF!="Illinois",+All!#REF!,IF(+All!#REF!="Illinois",+All!#REF!,0))</f>
        <v>#REF!</v>
      </c>
    </row>
    <row r="23" spans="1:63" x14ac:dyDescent="0.8">
      <c r="A23" s="70">
        <f>IF(+All!$F293="Indiana",+All!A293,IF(+All!$H293="Indiana",+All!A293,0))</f>
        <v>4</v>
      </c>
      <c r="B23" s="480" t="str">
        <f>IF(+All!$F293="Indiana",+All!B293,IF(+All!$H293="Indiana",+All!B293,0))</f>
        <v>Sat</v>
      </c>
      <c r="C23" s="72">
        <f>IF(+All!$F293="Indiana",+All!C293,IF(+All!$H293="Indiana",+All!C293,0))</f>
        <v>44464</v>
      </c>
      <c r="D23" s="73">
        <f>IF(+All!$F293="Indiana",+All!D293,IF(+All!$H293="Indiana",+All!D293,0))</f>
        <v>0.83333333333333337</v>
      </c>
      <c r="E23" s="707" t="str">
        <f>IF(+All!$F293="Indiana",+All!E293,IF(+All!$H293="Indiana",+All!E293,0))</f>
        <v>CBSSN</v>
      </c>
      <c r="F23" s="75" t="str">
        <f>IF(+All!$F293="Indiana",+All!F293,IF(+All!$H293="Indiana",+All!F293,0))</f>
        <v>Indiana</v>
      </c>
      <c r="G23" s="95" t="str">
        <f>IF(+All!$F293="Indiana",+All!G293,IF(+All!$H293="Indiana",+All!G293,0))</f>
        <v>B10</v>
      </c>
      <c r="H23" s="95" t="str">
        <f>IF(+All!$F293="Indiana",+All!H293,IF(+All!$H293="Indiana",+All!H293,0))</f>
        <v>Western Kentucky</v>
      </c>
      <c r="I23" s="76" t="str">
        <f>IF(+All!$F293="Indiana",+All!I293,IF(+All!$H293="Indiana",+All!I293,0))</f>
        <v>CUSA</v>
      </c>
      <c r="J23" s="706" t="str">
        <f>IF(+All!$F293="Indiana",+All!J293,IF(+All!$H293="Indiana",+All!J293,0))</f>
        <v>Indiana</v>
      </c>
      <c r="K23" s="707" t="str">
        <f>IF(+All!$F293="Indiana",+All!K293,IF(+All!$H293="Indiana",+All!K293,0))</f>
        <v>Western Kentucky</v>
      </c>
      <c r="L23" s="78">
        <f>IF(+All!$F293="Indiana",+All!L293,IF(+All!$H293="Indiana",+All!L293,0))</f>
        <v>9</v>
      </c>
      <c r="M23" s="79">
        <f>IF(+All!$F293="Indiana",+All!M293,IF(+All!$H293="Indiana",+All!M293,0))</f>
        <v>64</v>
      </c>
      <c r="N23" s="706" t="str">
        <f>IF(+All!$F293="Indiana",+All!N293,IF(+All!$H293="Indiana",+All!N293,0))</f>
        <v>Indiana</v>
      </c>
      <c r="O23" s="708">
        <f>IF(+All!$F293="Indiana",+All!O293,IF(+All!$H293="Indiana",+All!O293,0))</f>
        <v>33</v>
      </c>
      <c r="P23" s="708" t="str">
        <f>IF(+All!$F293="Indiana",+All!P293,IF(+All!$H293="Indiana",+All!P293,0))</f>
        <v>Western Kentucky</v>
      </c>
      <c r="Q23" s="707">
        <f>IF(+All!$F293="Indiana",+All!Q293,IF(+All!$H293="Indiana",+All!Q293,0))</f>
        <v>31</v>
      </c>
      <c r="R23" s="706" t="str">
        <f>IF(+All!$F293="Indiana",+All!R293,IF(+All!$H293="Indiana",+All!R293,0))</f>
        <v>Western Kentucky</v>
      </c>
      <c r="S23" s="708" t="str">
        <f>IF(+All!$F293="Indiana",+All!S293,IF(+All!$H293="Indiana",+All!S293,0))</f>
        <v>Indiana</v>
      </c>
      <c r="T23" s="706" t="str">
        <f>IF(+All!$F293="Indiana",+All!T293,IF(+All!$H293="Indiana",+All!T293,0))</f>
        <v>Western Kentucky</v>
      </c>
      <c r="U23" s="707" t="str">
        <f>IF(+All!$F293="Indiana",+All!U293,IF(+All!$H293="Indiana",+All!U293,0))</f>
        <v>W</v>
      </c>
      <c r="V23" s="706" t="e">
        <f>IF(+All!#REF!="Illinois",+All!#REF!,IF(+All!#REF!="Illinois",+All!#REF!,0))</f>
        <v>#REF!</v>
      </c>
      <c r="W23" s="707" t="e">
        <f>IF(+All!#REF!="Illinois",+All!#REF!,IF(+All!#REF!="Illinois",+All!#REF!,0))</f>
        <v>#REF!</v>
      </c>
      <c r="X23" s="706" t="e">
        <f>IF(+All!#REF!="Illinois",+All!#REF!,IF(+All!#REF!="Illinois",+All!#REF!,0))</f>
        <v>#REF!</v>
      </c>
      <c r="Y23" s="707" t="e">
        <f>IF(+All!#REF!="Illinois",+All!#REF!,IF(+All!#REF!="Illinois",+All!#REF!,0))</f>
        <v>#REF!</v>
      </c>
      <c r="Z23" s="706" t="e">
        <f>IF(+All!#REF!="Illinois",+All!#REF!,IF(+All!#REF!="Illinois",+All!#REF!,0))</f>
        <v>#REF!</v>
      </c>
      <c r="AA23" s="707" t="e">
        <f>IF(+All!#REF!="Illinois",+All!#REF!,IF(+All!#REF!="Illinois",+All!#REF!,0))</f>
        <v>#REF!</v>
      </c>
      <c r="AB23" s="706" t="e">
        <f>IF(+All!#REF!="Illinois",+All!#REF!,IF(+All!#REF!="Illinois",+All!#REF!,0))</f>
        <v>#REF!</v>
      </c>
      <c r="AC23" s="707" t="e">
        <f>IF(+All!#REF!="Illinois",+All!#REF!,IF(+All!#REF!="Illinois",+All!#REF!,0))</f>
        <v>#REF!</v>
      </c>
      <c r="AD23" s="706" t="e">
        <f>IF(+All!#REF!="Illinois",+All!#REF!,IF(+All!#REF!="Illinois",+All!#REF!,0))</f>
        <v>#REF!</v>
      </c>
      <c r="AE23" s="707" t="e">
        <f>IF(+All!#REF!="Illinois",+All!#REF!,IF(+All!#REF!="Illinois",+All!#REF!,0))</f>
        <v>#REF!</v>
      </c>
      <c r="AF23" s="706" t="e">
        <f>IF(+All!#REF!="Illinois",+All!#REF!,IF(+All!#REF!="Illinois",+All!#REF!,0))</f>
        <v>#REF!</v>
      </c>
      <c r="AG23" s="707" t="e">
        <f>IF(+All!#REF!="Illinois",+All!#REF!,IF(+All!#REF!="Illinois",+All!#REF!,0))</f>
        <v>#REF!</v>
      </c>
      <c r="AH23" s="706" t="e">
        <f>IF(+All!#REF!="Illinois",+All!#REF!,IF(+All!#REF!="Illinois",+All!#REF!,0))</f>
        <v>#REF!</v>
      </c>
      <c r="AI23" s="707" t="e">
        <f>IF(+All!#REF!="Illinois",+All!#REF!,IF(+All!#REF!="Illinois",+All!#REF!,0))</f>
        <v>#REF!</v>
      </c>
      <c r="AJ23" s="706" t="e">
        <f>IF(+All!#REF!="Illinois",+All!#REF!,IF(+All!#REF!="Illinois",+All!#REF!,0))</f>
        <v>#REF!</v>
      </c>
      <c r="AK23" s="707" t="e">
        <f>IF(+All!#REF!="Illinois",+All!#REF!,IF(+All!#REF!="Illinois",+All!#REF!,0))</f>
        <v>#REF!</v>
      </c>
      <c r="AL23" s="81" t="e">
        <f>IF(+All!#REF!="Illinois",+All!#REF!,IF(+All!#REF!="Illinois",+All!#REF!,0))</f>
        <v>#REF!</v>
      </c>
      <c r="AM23" s="82" t="e">
        <f>IF(+All!#REF!="Illinois",+All!#REF!,IF(+All!#REF!="Illinois",+All!#REF!,0))</f>
        <v>#REF!</v>
      </c>
      <c r="AN23" s="81" t="e">
        <f>IF(+All!#REF!="Illinois",+All!#REF!,IF(+All!#REF!="Illinois",+All!#REF!,0))</f>
        <v>#REF!</v>
      </c>
      <c r="AO23" s="83" t="e">
        <f>IF(+All!#REF!="Illinois",+All!#REF!,IF(+All!#REF!="Illinois",+All!#REF!,0))</f>
        <v>#REF!</v>
      </c>
      <c r="AP23" s="84" t="e">
        <f>IF(+All!#REF!="Illinois",+All!#REF!,IF(+All!#REF!="Illinois",+All!#REF!,0))</f>
        <v>#REF!</v>
      </c>
      <c r="AQ23" s="480" t="e">
        <f>IF(+All!#REF!="Illinois",+All!#REF!,IF(+All!#REF!="Illinois",+All!#REF!,0))</f>
        <v>#REF!</v>
      </c>
      <c r="AR23" s="482" t="e">
        <f>IF(+All!#REF!="Illinois",+All!#REF!,IF(+All!#REF!="Illinois",+All!#REF!,0))</f>
        <v>#REF!</v>
      </c>
      <c r="AS23" s="483" t="e">
        <f>IF(+All!#REF!="Illinois",+All!#REF!,IF(+All!#REF!="Illinois",+All!#REF!,0))</f>
        <v>#REF!</v>
      </c>
      <c r="AT23" s="483" t="e">
        <f>IF(+All!#REF!="Illinois",+All!#REF!,IF(+All!#REF!="Illinois",+All!#REF!,0))</f>
        <v>#REF!</v>
      </c>
      <c r="AU23" s="482" t="e">
        <f>IF(+All!#REF!="Illinois",+All!#REF!,IF(+All!#REF!="Illinois",+All!#REF!,0))</f>
        <v>#REF!</v>
      </c>
      <c r="AV23" s="483" t="e">
        <f>IF(+All!#REF!="Illinois",+All!#REF!,IF(+All!#REF!="Illinois",+All!#REF!,0))</f>
        <v>#REF!</v>
      </c>
      <c r="AW23" s="484" t="e">
        <f>IF(+All!#REF!="Illinois",+All!#REF!,IF(+All!#REF!="Illinois",+All!#REF!,0))</f>
        <v>#REF!</v>
      </c>
      <c r="AX23" s="483" t="e">
        <f>IF(+All!#REF!="Illinois",+All!#REF!,IF(+All!#REF!="Illinois",+All!#REF!,0))</f>
        <v>#REF!</v>
      </c>
      <c r="AY23" s="88" t="e">
        <f>IF(+All!#REF!="Illinois",+All!#REF!,IF(+All!#REF!="Illinois",+All!#REF!,0))</f>
        <v>#REF!</v>
      </c>
      <c r="AZ23" s="89" t="e">
        <f>IF(+All!#REF!="Illinois",+All!#REF!,IF(+All!#REF!="Illinois",+All!#REF!,0))</f>
        <v>#REF!</v>
      </c>
      <c r="BA23" s="90" t="e">
        <f>IF(+All!#REF!="Illinois",+All!#REF!,IF(+All!#REF!="Illinois",+All!#REF!,0))</f>
        <v>#REF!</v>
      </c>
      <c r="BB23" s="90" t="e">
        <f>IF(+All!#REF!="Illinois",+All!#REF!,IF(+All!#REF!="Illinois",+All!#REF!,0))</f>
        <v>#REF!</v>
      </c>
      <c r="BC23" s="91" t="e">
        <f>IF(+All!#REF!="Illinois",+All!#REF!,IF(+All!#REF!="Illinois",+All!#REF!,0))</f>
        <v>#REF!</v>
      </c>
      <c r="BD23" s="482" t="e">
        <f>IF(+All!#REF!="Illinois",+All!#REF!,IF(+All!#REF!="Illinois",+All!#REF!,0))</f>
        <v>#REF!</v>
      </c>
      <c r="BE23" s="483" t="e">
        <f>IF(+All!#REF!="Illinois",+All!#REF!,IF(+All!#REF!="Illinois",+All!#REF!,0))</f>
        <v>#REF!</v>
      </c>
      <c r="BF23" s="483" t="e">
        <f>IF(+All!#REF!="Illinois",+All!#REF!,IF(+All!#REF!="Illinois",+All!#REF!,0))</f>
        <v>#REF!</v>
      </c>
      <c r="BG23" s="482" t="e">
        <f>IF(+All!#REF!="Illinois",+All!#REF!,IF(+All!#REF!="Illinois",+All!#REF!,0))</f>
        <v>#REF!</v>
      </c>
      <c r="BH23" s="483" t="e">
        <f>IF(+All!#REF!="Illinois",+All!#REF!,IF(+All!#REF!="Illinois",+All!#REF!,0))</f>
        <v>#REF!</v>
      </c>
      <c r="BI23" s="484" t="e">
        <f>IF(+All!#REF!="Illinois",+All!#REF!,IF(+All!#REF!="Illinois",+All!#REF!,0))</f>
        <v>#REF!</v>
      </c>
      <c r="BJ23" s="92" t="e">
        <f>IF(+All!#REF!="Illinois",+All!#REF!,IF(+All!#REF!="Illinois",+All!#REF!,0))</f>
        <v>#REF!</v>
      </c>
      <c r="BK23" s="93" t="e">
        <f>IF(+All!#REF!="Illinois",+All!#REF!,IF(+All!#REF!="Illinois",+All!#REF!,0))</f>
        <v>#REF!</v>
      </c>
    </row>
    <row r="24" spans="1:63" x14ac:dyDescent="0.8">
      <c r="A24" s="70">
        <f>IF(+All!$F345="Indiana",+All!A345,IF(+All!$H345="Indiana",+All!A345,0))</f>
        <v>5</v>
      </c>
      <c r="B24" s="480" t="str">
        <f>IF(+All!$F345="Indiana",+All!B345,IF(+All!$H345="Indiana",+All!B345,0))</f>
        <v>Sat</v>
      </c>
      <c r="C24" s="72">
        <f>IF(+All!$F345="Indiana",+All!C345,IF(+All!$H345="Indiana",+All!C345,0))</f>
        <v>44471</v>
      </c>
      <c r="D24" s="73">
        <f>IF(+All!$F345="Indiana",+All!D345,IF(+All!$H345="Indiana",+All!D345,0))</f>
        <v>0.8125</v>
      </c>
      <c r="E24" s="707" t="str">
        <f>IF(+All!$F345="Indiana",+All!E345,IF(+All!$H345="Indiana",+All!E345,0))</f>
        <v>ABC</v>
      </c>
      <c r="F24" s="75" t="str">
        <f>IF(+All!$F345="Indiana",+All!F345,IF(+All!$H345="Indiana",+All!F345,0))</f>
        <v>Indiana</v>
      </c>
      <c r="G24" s="95" t="str">
        <f>IF(+All!$F345="Indiana",+All!G345,IF(+All!$H345="Indiana",+All!G345,0))</f>
        <v>B10</v>
      </c>
      <c r="H24" s="95" t="str">
        <f>IF(+All!$F345="Indiana",+All!H345,IF(+All!$H345="Indiana",+All!H345,0))</f>
        <v>Penn State</v>
      </c>
      <c r="I24" s="76" t="str">
        <f>IF(+All!$F345="Indiana",+All!I345,IF(+All!$H345="Indiana",+All!I345,0))</f>
        <v>B10</v>
      </c>
      <c r="J24" s="706" t="str">
        <f>IF(+All!$F345="Indiana",+All!J345,IF(+All!$H345="Indiana",+All!J345,0))</f>
        <v>Penn State</v>
      </c>
      <c r="K24" s="707" t="str">
        <f>IF(+All!$F345="Indiana",+All!K345,IF(+All!$H345="Indiana",+All!K345,0))</f>
        <v>Indiana</v>
      </c>
      <c r="L24" s="78">
        <f>IF(+All!$F345="Indiana",+All!L345,IF(+All!$H345="Indiana",+All!L345,0))</f>
        <v>12.5</v>
      </c>
      <c r="M24" s="79">
        <f>IF(+All!$F345="Indiana",+All!M345,IF(+All!$H345="Indiana",+All!M345,0))</f>
        <v>54</v>
      </c>
      <c r="N24" s="706" t="str">
        <f>IF(+All!$F345="Indiana",+All!N345,IF(+All!$H345="Indiana",+All!N345,0))</f>
        <v>Penn State</v>
      </c>
      <c r="O24" s="708">
        <f>IF(+All!$F345="Indiana",+All!O345,IF(+All!$H345="Indiana",+All!O345,0))</f>
        <v>24</v>
      </c>
      <c r="P24" s="708" t="str">
        <f>IF(+All!$F345="Indiana",+All!P345,IF(+All!$H345="Indiana",+All!P345,0))</f>
        <v>Indiana</v>
      </c>
      <c r="Q24" s="707">
        <f>IF(+All!$F345="Indiana",+All!Q345,IF(+All!$H345="Indiana",+All!Q345,0))</f>
        <v>0</v>
      </c>
      <c r="R24" s="706" t="str">
        <f>IF(+All!$F345="Indiana",+All!R345,IF(+All!$H345="Indiana",+All!R345,0))</f>
        <v>Penn State</v>
      </c>
      <c r="S24" s="708" t="str">
        <f>IF(+All!$F345="Indiana",+All!S345,IF(+All!$H345="Indiana",+All!S345,0))</f>
        <v>Indiana</v>
      </c>
      <c r="T24" s="706" t="str">
        <f>IF(+All!$F345="Indiana",+All!T345,IF(+All!$H345="Indiana",+All!T345,0))</f>
        <v>Penn State</v>
      </c>
      <c r="U24" s="707" t="str">
        <f>IF(+All!$F345="Indiana",+All!U345,IF(+All!$H345="Indiana",+All!U345,0))</f>
        <v>W</v>
      </c>
      <c r="V24" s="706" t="e">
        <f>IF(+All!#REF!="Illinois",+All!#REF!,IF(+All!#REF!="Illinois",+All!#REF!,0))</f>
        <v>#REF!</v>
      </c>
      <c r="W24" s="707" t="e">
        <f>IF(+All!#REF!="Illinois",+All!#REF!,IF(+All!#REF!="Illinois",+All!#REF!,0))</f>
        <v>#REF!</v>
      </c>
      <c r="X24" s="706" t="e">
        <f>IF(+All!#REF!="Illinois",+All!#REF!,IF(+All!#REF!="Illinois",+All!#REF!,0))</f>
        <v>#REF!</v>
      </c>
      <c r="Y24" s="707" t="e">
        <f>IF(+All!#REF!="Illinois",+All!#REF!,IF(+All!#REF!="Illinois",+All!#REF!,0))</f>
        <v>#REF!</v>
      </c>
      <c r="Z24" s="706" t="e">
        <f>IF(+All!#REF!="Illinois",+All!#REF!,IF(+All!#REF!="Illinois",+All!#REF!,0))</f>
        <v>#REF!</v>
      </c>
      <c r="AA24" s="707" t="e">
        <f>IF(+All!#REF!="Illinois",+All!#REF!,IF(+All!#REF!="Illinois",+All!#REF!,0))</f>
        <v>#REF!</v>
      </c>
      <c r="AB24" s="706" t="e">
        <f>IF(+All!#REF!="Illinois",+All!#REF!,IF(+All!#REF!="Illinois",+All!#REF!,0))</f>
        <v>#REF!</v>
      </c>
      <c r="AC24" s="707" t="e">
        <f>IF(+All!#REF!="Illinois",+All!#REF!,IF(+All!#REF!="Illinois",+All!#REF!,0))</f>
        <v>#REF!</v>
      </c>
      <c r="AD24" s="706" t="e">
        <f>IF(+All!#REF!="Illinois",+All!#REF!,IF(+All!#REF!="Illinois",+All!#REF!,0))</f>
        <v>#REF!</v>
      </c>
      <c r="AE24" s="707" t="e">
        <f>IF(+All!#REF!="Illinois",+All!#REF!,IF(+All!#REF!="Illinois",+All!#REF!,0))</f>
        <v>#REF!</v>
      </c>
      <c r="AF24" s="706" t="e">
        <f>IF(+All!#REF!="Illinois",+All!#REF!,IF(+All!#REF!="Illinois",+All!#REF!,0))</f>
        <v>#REF!</v>
      </c>
      <c r="AG24" s="707" t="e">
        <f>IF(+All!#REF!="Illinois",+All!#REF!,IF(+All!#REF!="Illinois",+All!#REF!,0))</f>
        <v>#REF!</v>
      </c>
      <c r="AH24" s="706" t="e">
        <f>IF(+All!#REF!="Illinois",+All!#REF!,IF(+All!#REF!="Illinois",+All!#REF!,0))</f>
        <v>#REF!</v>
      </c>
      <c r="AI24" s="707" t="e">
        <f>IF(+All!#REF!="Illinois",+All!#REF!,IF(+All!#REF!="Illinois",+All!#REF!,0))</f>
        <v>#REF!</v>
      </c>
      <c r="AJ24" s="706" t="e">
        <f>IF(+All!#REF!="Illinois",+All!#REF!,IF(+All!#REF!="Illinois",+All!#REF!,0))</f>
        <v>#REF!</v>
      </c>
      <c r="AK24" s="707" t="e">
        <f>IF(+All!#REF!="Illinois",+All!#REF!,IF(+All!#REF!="Illinois",+All!#REF!,0))</f>
        <v>#REF!</v>
      </c>
      <c r="AL24" s="81" t="e">
        <f>IF(+All!#REF!="Illinois",+All!#REF!,IF(+All!#REF!="Illinois",+All!#REF!,0))</f>
        <v>#REF!</v>
      </c>
      <c r="AM24" s="82" t="e">
        <f>IF(+All!#REF!="Illinois",+All!#REF!,IF(+All!#REF!="Illinois",+All!#REF!,0))</f>
        <v>#REF!</v>
      </c>
      <c r="AN24" s="81" t="e">
        <f>IF(+All!#REF!="Illinois",+All!#REF!,IF(+All!#REF!="Illinois",+All!#REF!,0))</f>
        <v>#REF!</v>
      </c>
      <c r="AO24" s="83" t="e">
        <f>IF(+All!#REF!="Illinois",+All!#REF!,IF(+All!#REF!="Illinois",+All!#REF!,0))</f>
        <v>#REF!</v>
      </c>
      <c r="AP24" s="84" t="e">
        <f>IF(+All!#REF!="Illinois",+All!#REF!,IF(+All!#REF!="Illinois",+All!#REF!,0))</f>
        <v>#REF!</v>
      </c>
      <c r="AQ24" s="480" t="e">
        <f>IF(+All!#REF!="Illinois",+All!#REF!,IF(+All!#REF!="Illinois",+All!#REF!,0))</f>
        <v>#REF!</v>
      </c>
      <c r="AR24" s="482" t="e">
        <f>IF(+All!#REF!="Illinois",+All!#REF!,IF(+All!#REF!="Illinois",+All!#REF!,0))</f>
        <v>#REF!</v>
      </c>
      <c r="AS24" s="483" t="e">
        <f>IF(+All!#REF!="Illinois",+All!#REF!,IF(+All!#REF!="Illinois",+All!#REF!,0))</f>
        <v>#REF!</v>
      </c>
      <c r="AT24" s="483" t="e">
        <f>IF(+All!#REF!="Illinois",+All!#REF!,IF(+All!#REF!="Illinois",+All!#REF!,0))</f>
        <v>#REF!</v>
      </c>
      <c r="AU24" s="482" t="e">
        <f>IF(+All!#REF!="Illinois",+All!#REF!,IF(+All!#REF!="Illinois",+All!#REF!,0))</f>
        <v>#REF!</v>
      </c>
      <c r="AV24" s="483" t="e">
        <f>IF(+All!#REF!="Illinois",+All!#REF!,IF(+All!#REF!="Illinois",+All!#REF!,0))</f>
        <v>#REF!</v>
      </c>
      <c r="AW24" s="484" t="e">
        <f>IF(+All!#REF!="Illinois",+All!#REF!,IF(+All!#REF!="Illinois",+All!#REF!,0))</f>
        <v>#REF!</v>
      </c>
      <c r="AX24" s="483" t="e">
        <f>IF(+All!#REF!="Illinois",+All!#REF!,IF(+All!#REF!="Illinois",+All!#REF!,0))</f>
        <v>#REF!</v>
      </c>
      <c r="AY24" s="88" t="e">
        <f>IF(+All!#REF!="Illinois",+All!#REF!,IF(+All!#REF!="Illinois",+All!#REF!,0))</f>
        <v>#REF!</v>
      </c>
      <c r="AZ24" s="89" t="e">
        <f>IF(+All!#REF!="Illinois",+All!#REF!,IF(+All!#REF!="Illinois",+All!#REF!,0))</f>
        <v>#REF!</v>
      </c>
      <c r="BA24" s="90" t="e">
        <f>IF(+All!#REF!="Illinois",+All!#REF!,IF(+All!#REF!="Illinois",+All!#REF!,0))</f>
        <v>#REF!</v>
      </c>
      <c r="BB24" s="90" t="e">
        <f>IF(+All!#REF!="Illinois",+All!#REF!,IF(+All!#REF!="Illinois",+All!#REF!,0))</f>
        <v>#REF!</v>
      </c>
      <c r="BC24" s="91" t="e">
        <f>IF(+All!#REF!="Illinois",+All!#REF!,IF(+All!#REF!="Illinois",+All!#REF!,0))</f>
        <v>#REF!</v>
      </c>
      <c r="BD24" s="482" t="e">
        <f>IF(+All!#REF!="Illinois",+All!#REF!,IF(+All!#REF!="Illinois",+All!#REF!,0))</f>
        <v>#REF!</v>
      </c>
      <c r="BE24" s="483" t="e">
        <f>IF(+All!#REF!="Illinois",+All!#REF!,IF(+All!#REF!="Illinois",+All!#REF!,0))</f>
        <v>#REF!</v>
      </c>
      <c r="BF24" s="483" t="e">
        <f>IF(+All!#REF!="Illinois",+All!#REF!,IF(+All!#REF!="Illinois",+All!#REF!,0))</f>
        <v>#REF!</v>
      </c>
      <c r="BG24" s="482" t="e">
        <f>IF(+All!#REF!="Illinois",+All!#REF!,IF(+All!#REF!="Illinois",+All!#REF!,0))</f>
        <v>#REF!</v>
      </c>
      <c r="BH24" s="483" t="e">
        <f>IF(+All!#REF!="Illinois",+All!#REF!,IF(+All!#REF!="Illinois",+All!#REF!,0))</f>
        <v>#REF!</v>
      </c>
      <c r="BI24" s="484" t="e">
        <f>IF(+All!#REF!="Illinois",+All!#REF!,IF(+All!#REF!="Illinois",+All!#REF!,0))</f>
        <v>#REF!</v>
      </c>
      <c r="BJ24" s="92" t="e">
        <f>IF(+All!#REF!="Illinois",+All!#REF!,IF(+All!#REF!="Illinois",+All!#REF!,0))</f>
        <v>#REF!</v>
      </c>
      <c r="BK24" s="93" t="e">
        <f>IF(+All!#REF!="Illinois",+All!#REF!,IF(+All!#REF!="Illinois",+All!#REF!,0))</f>
        <v>#REF!</v>
      </c>
    </row>
    <row r="25" spans="1:63" x14ac:dyDescent="0.8">
      <c r="A25" s="70">
        <f>IF(+All!$F456="Indiana",+All!A456,IF(+All!$H456="Indiana",+All!A456,0))</f>
        <v>6</v>
      </c>
      <c r="B25" s="480" t="str">
        <f>IF(+All!$F456="Indiana",+All!B456,IF(+All!$H456="Indiana",+All!B456,0))</f>
        <v>Sat</v>
      </c>
      <c r="C25" s="72">
        <f>IF(+All!$F456="Indiana",+All!C456,IF(+All!$H456="Indiana",+All!C456,0))</f>
        <v>44478</v>
      </c>
      <c r="D25" s="73">
        <f>IF(+All!$F456="Indiana",+All!D456,IF(+All!$H456="Indiana",+All!D456,0))</f>
        <v>0</v>
      </c>
      <c r="E25" s="707">
        <f>IF(+All!$F456="Indiana",+All!E456,IF(+All!$H456="Indiana",+All!E456,0))</f>
        <v>0</v>
      </c>
      <c r="F25" s="75" t="str">
        <f>IF(+All!$F456="Indiana",+All!F456,IF(+All!$H456="Indiana",+All!F456,0))</f>
        <v>Indiana</v>
      </c>
      <c r="G25" s="95" t="str">
        <f>IF(+All!$F456="Indiana",+All!G456,IF(+All!$H456="Indiana",+All!G456,0))</f>
        <v>B10</v>
      </c>
      <c r="H25" s="95" t="str">
        <f>IF(+All!$F456="Indiana",+All!H456,IF(+All!$H456="Indiana",+All!H456,0))</f>
        <v>Open</v>
      </c>
      <c r="I25" s="76" t="str">
        <f>IF(+All!$F456="Indiana",+All!I456,IF(+All!$H456="Indiana",+All!I456,0))</f>
        <v>ZZZ</v>
      </c>
      <c r="J25" s="706">
        <f>IF(+All!$F456="Indiana",+All!J456,IF(+All!$H456="Indiana",+All!J456,0))</f>
        <v>0</v>
      </c>
      <c r="K25" s="707" t="str">
        <f>IF(+All!$F456="Indiana",+All!K456,IF(+All!$H456="Indiana",+All!K456,0))</f>
        <v>Indiana</v>
      </c>
      <c r="L25" s="78">
        <f>IF(+All!$F456="Indiana",+All!L456,IF(+All!$H456="Indiana",+All!L456,0))</f>
        <v>0</v>
      </c>
      <c r="M25" s="79">
        <f>IF(+All!$F456="Indiana",+All!M456,IF(+All!$H456="Indiana",+All!M456,0))</f>
        <v>0</v>
      </c>
      <c r="N25" s="706">
        <f>IF(+All!$F456="Indiana",+All!N456,IF(+All!$H456="Indiana",+All!N456,0))</f>
        <v>0</v>
      </c>
      <c r="O25" s="708">
        <f>IF(+All!$F456="Indiana",+All!O456,IF(+All!$H456="Indiana",+All!O456,0))</f>
        <v>0</v>
      </c>
      <c r="P25" s="708">
        <f>IF(+All!$F456="Indiana",+All!P456,IF(+All!$H456="Indiana",+All!P456,0))</f>
        <v>0</v>
      </c>
      <c r="Q25" s="707">
        <f>IF(+All!$F456="Indiana",+All!Q456,IF(+All!$H456="Indiana",+All!Q456,0))</f>
        <v>0</v>
      </c>
      <c r="R25" s="706">
        <f>IF(+All!$F456="Indiana",+All!R456,IF(+All!$H456="Indiana",+All!R456,0))</f>
        <v>0</v>
      </c>
      <c r="S25" s="708">
        <f>IF(+All!$F456="Indiana",+All!S456,IF(+All!$H456="Indiana",+All!S456,0))</f>
        <v>0</v>
      </c>
      <c r="T25" s="706">
        <f>IF(+All!$F456="Indiana",+All!T456,IF(+All!$H456="Indiana",+All!T456,0))</f>
        <v>0</v>
      </c>
      <c r="U25" s="707">
        <f>IF(+All!$F456="Indiana",+All!U456,IF(+All!$H456="Indiana",+All!U456,0))</f>
        <v>0</v>
      </c>
      <c r="V25" s="706" t="e">
        <f>IF(+All!#REF!="Illinois",+All!#REF!,IF(+All!#REF!="Illinois",+All!#REF!,0))</f>
        <v>#REF!</v>
      </c>
      <c r="W25" s="707" t="e">
        <f>IF(+All!#REF!="Illinois",+All!#REF!,IF(+All!#REF!="Illinois",+All!#REF!,0))</f>
        <v>#REF!</v>
      </c>
      <c r="X25" s="706" t="e">
        <f>IF(+All!#REF!="Illinois",+All!#REF!,IF(+All!#REF!="Illinois",+All!#REF!,0))</f>
        <v>#REF!</v>
      </c>
      <c r="Y25" s="707" t="e">
        <f>IF(+All!#REF!="Illinois",+All!#REF!,IF(+All!#REF!="Illinois",+All!#REF!,0))</f>
        <v>#REF!</v>
      </c>
      <c r="Z25" s="706" t="e">
        <f>IF(+All!#REF!="Illinois",+All!#REF!,IF(+All!#REF!="Illinois",+All!#REF!,0))</f>
        <v>#REF!</v>
      </c>
      <c r="AA25" s="707" t="e">
        <f>IF(+All!#REF!="Illinois",+All!#REF!,IF(+All!#REF!="Illinois",+All!#REF!,0))</f>
        <v>#REF!</v>
      </c>
      <c r="AB25" s="706" t="e">
        <f>IF(+All!#REF!="Illinois",+All!#REF!,IF(+All!#REF!="Illinois",+All!#REF!,0))</f>
        <v>#REF!</v>
      </c>
      <c r="AC25" s="707" t="e">
        <f>IF(+All!#REF!="Illinois",+All!#REF!,IF(+All!#REF!="Illinois",+All!#REF!,0))</f>
        <v>#REF!</v>
      </c>
      <c r="AD25" s="706" t="e">
        <f>IF(+All!#REF!="Illinois",+All!#REF!,IF(+All!#REF!="Illinois",+All!#REF!,0))</f>
        <v>#REF!</v>
      </c>
      <c r="AE25" s="707" t="e">
        <f>IF(+All!#REF!="Illinois",+All!#REF!,IF(+All!#REF!="Illinois",+All!#REF!,0))</f>
        <v>#REF!</v>
      </c>
      <c r="AF25" s="706" t="e">
        <f>IF(+All!#REF!="Illinois",+All!#REF!,IF(+All!#REF!="Illinois",+All!#REF!,0))</f>
        <v>#REF!</v>
      </c>
      <c r="AG25" s="707" t="e">
        <f>IF(+All!#REF!="Illinois",+All!#REF!,IF(+All!#REF!="Illinois",+All!#REF!,0))</f>
        <v>#REF!</v>
      </c>
      <c r="AH25" s="706" t="e">
        <f>IF(+All!#REF!="Illinois",+All!#REF!,IF(+All!#REF!="Illinois",+All!#REF!,0))</f>
        <v>#REF!</v>
      </c>
      <c r="AI25" s="707" t="e">
        <f>IF(+All!#REF!="Illinois",+All!#REF!,IF(+All!#REF!="Illinois",+All!#REF!,0))</f>
        <v>#REF!</v>
      </c>
      <c r="AJ25" s="706" t="e">
        <f>IF(+All!#REF!="Illinois",+All!#REF!,IF(+All!#REF!="Illinois",+All!#REF!,0))</f>
        <v>#REF!</v>
      </c>
      <c r="AK25" s="707" t="e">
        <f>IF(+All!#REF!="Illinois",+All!#REF!,IF(+All!#REF!="Illinois",+All!#REF!,0))</f>
        <v>#REF!</v>
      </c>
      <c r="AL25" s="81" t="e">
        <f>IF(+All!#REF!="Illinois",+All!#REF!,IF(+All!#REF!="Illinois",+All!#REF!,0))</f>
        <v>#REF!</v>
      </c>
      <c r="AM25" s="82" t="e">
        <f>IF(+All!#REF!="Illinois",+All!#REF!,IF(+All!#REF!="Illinois",+All!#REF!,0))</f>
        <v>#REF!</v>
      </c>
      <c r="AN25" s="81" t="e">
        <f>IF(+All!#REF!="Illinois",+All!#REF!,IF(+All!#REF!="Illinois",+All!#REF!,0))</f>
        <v>#REF!</v>
      </c>
      <c r="AO25" s="83" t="e">
        <f>IF(+All!#REF!="Illinois",+All!#REF!,IF(+All!#REF!="Illinois",+All!#REF!,0))</f>
        <v>#REF!</v>
      </c>
      <c r="AP25" s="84" t="e">
        <f>IF(+All!#REF!="Illinois",+All!#REF!,IF(+All!#REF!="Illinois",+All!#REF!,0))</f>
        <v>#REF!</v>
      </c>
      <c r="AQ25" s="480" t="e">
        <f>IF(+All!#REF!="Illinois",+All!#REF!,IF(+All!#REF!="Illinois",+All!#REF!,0))</f>
        <v>#REF!</v>
      </c>
      <c r="AR25" s="482" t="e">
        <f>IF(+All!#REF!="Illinois",+All!#REF!,IF(+All!#REF!="Illinois",+All!#REF!,0))</f>
        <v>#REF!</v>
      </c>
      <c r="AS25" s="483" t="e">
        <f>IF(+All!#REF!="Illinois",+All!#REF!,IF(+All!#REF!="Illinois",+All!#REF!,0))</f>
        <v>#REF!</v>
      </c>
      <c r="AT25" s="483" t="e">
        <f>IF(+All!#REF!="Illinois",+All!#REF!,IF(+All!#REF!="Illinois",+All!#REF!,0))</f>
        <v>#REF!</v>
      </c>
      <c r="AU25" s="482" t="e">
        <f>IF(+All!#REF!="Illinois",+All!#REF!,IF(+All!#REF!="Illinois",+All!#REF!,0))</f>
        <v>#REF!</v>
      </c>
      <c r="AV25" s="483" t="e">
        <f>IF(+All!#REF!="Illinois",+All!#REF!,IF(+All!#REF!="Illinois",+All!#REF!,0))</f>
        <v>#REF!</v>
      </c>
      <c r="AW25" s="484" t="e">
        <f>IF(+All!#REF!="Illinois",+All!#REF!,IF(+All!#REF!="Illinois",+All!#REF!,0))</f>
        <v>#REF!</v>
      </c>
      <c r="AX25" s="483" t="e">
        <f>IF(+All!#REF!="Illinois",+All!#REF!,IF(+All!#REF!="Illinois",+All!#REF!,0))</f>
        <v>#REF!</v>
      </c>
      <c r="AY25" s="88" t="e">
        <f>IF(+All!#REF!="Illinois",+All!#REF!,IF(+All!#REF!="Illinois",+All!#REF!,0))</f>
        <v>#REF!</v>
      </c>
      <c r="AZ25" s="89" t="e">
        <f>IF(+All!#REF!="Illinois",+All!#REF!,IF(+All!#REF!="Illinois",+All!#REF!,0))</f>
        <v>#REF!</v>
      </c>
      <c r="BA25" s="90" t="e">
        <f>IF(+All!#REF!="Illinois",+All!#REF!,IF(+All!#REF!="Illinois",+All!#REF!,0))</f>
        <v>#REF!</v>
      </c>
      <c r="BB25" s="90" t="e">
        <f>IF(+All!#REF!="Illinois",+All!#REF!,IF(+All!#REF!="Illinois",+All!#REF!,0))</f>
        <v>#REF!</v>
      </c>
      <c r="BC25" s="91" t="e">
        <f>IF(+All!#REF!="Illinois",+All!#REF!,IF(+All!#REF!="Illinois",+All!#REF!,0))</f>
        <v>#REF!</v>
      </c>
      <c r="BD25" s="482" t="e">
        <f>IF(+All!#REF!="Illinois",+All!#REF!,IF(+All!#REF!="Illinois",+All!#REF!,0))</f>
        <v>#REF!</v>
      </c>
      <c r="BE25" s="483" t="e">
        <f>IF(+All!#REF!="Illinois",+All!#REF!,IF(+All!#REF!="Illinois",+All!#REF!,0))</f>
        <v>#REF!</v>
      </c>
      <c r="BF25" s="483" t="e">
        <f>IF(+All!#REF!="Illinois",+All!#REF!,IF(+All!#REF!="Illinois",+All!#REF!,0))</f>
        <v>#REF!</v>
      </c>
      <c r="BG25" s="482" t="e">
        <f>IF(+All!#REF!="Illinois",+All!#REF!,IF(+All!#REF!="Illinois",+All!#REF!,0))</f>
        <v>#REF!</v>
      </c>
      <c r="BH25" s="483" t="e">
        <f>IF(+All!#REF!="Illinois",+All!#REF!,IF(+All!#REF!="Illinois",+All!#REF!,0))</f>
        <v>#REF!</v>
      </c>
      <c r="BI25" s="484" t="e">
        <f>IF(+All!#REF!="Illinois",+All!#REF!,IF(+All!#REF!="Illinois",+All!#REF!,0))</f>
        <v>#REF!</v>
      </c>
      <c r="BJ25" s="92" t="e">
        <f>IF(+All!#REF!="Illinois",+All!#REF!,IF(+All!#REF!="Illinois",+All!#REF!,0))</f>
        <v>#REF!</v>
      </c>
      <c r="BK25" s="93" t="e">
        <f>IF(+All!#REF!="Illinois",+All!#REF!,IF(+All!#REF!="Illinois",+All!#REF!,0))</f>
        <v>#REF!</v>
      </c>
    </row>
    <row r="26" spans="1:63" x14ac:dyDescent="0.8">
      <c r="A26" s="70">
        <f>IF(+All!$F489="Indiana",+All!A489,IF(+All!$H489="Indiana",+All!A489,0))</f>
        <v>7</v>
      </c>
      <c r="B26" s="480" t="str">
        <f>IF(+All!$F489="Indiana",+All!B489,IF(+All!$H489="Indiana",+All!B489,0))</f>
        <v>Sat</v>
      </c>
      <c r="C26" s="72">
        <f>IF(+All!$F489="Indiana",+All!C489,IF(+All!$H489="Indiana",+All!C489,0))</f>
        <v>44485</v>
      </c>
      <c r="D26" s="73">
        <f>IF(+All!$F489="Indiana",+All!D489,IF(+All!$H489="Indiana",+All!D489,0))</f>
        <v>0.5</v>
      </c>
      <c r="E26" s="707" t="str">
        <f>IF(+All!$F489="Indiana",+All!E489,IF(+All!$H489="Indiana",+All!E489,0))</f>
        <v>FS1</v>
      </c>
      <c r="F26" s="75" t="str">
        <f>IF(+All!$F489="Indiana",+All!F489,IF(+All!$H489="Indiana",+All!F489,0))</f>
        <v>Michigan State</v>
      </c>
      <c r="G26" s="95" t="str">
        <f>IF(+All!$F489="Indiana",+All!G489,IF(+All!$H489="Indiana",+All!G489,0))</f>
        <v>B10</v>
      </c>
      <c r="H26" s="95" t="str">
        <f>IF(+All!$F489="Indiana",+All!H489,IF(+All!$H489="Indiana",+All!H489,0))</f>
        <v>Indiana</v>
      </c>
      <c r="I26" s="76" t="str">
        <f>IF(+All!$F489="Indiana",+All!I489,IF(+All!$H489="Indiana",+All!I489,0))</f>
        <v>B10</v>
      </c>
      <c r="J26" s="706" t="str">
        <f>IF(+All!$F489="Indiana",+All!J489,IF(+All!$H489="Indiana",+All!J489,0))</f>
        <v>Michigan State</v>
      </c>
      <c r="K26" s="707" t="str">
        <f>IF(+All!$F489="Indiana",+All!K489,IF(+All!$H489="Indiana",+All!K489,0))</f>
        <v>Indiana</v>
      </c>
      <c r="L26" s="78">
        <f>IF(+All!$F489="Indiana",+All!L489,IF(+All!$H489="Indiana",+All!L489,0))</f>
        <v>4.5</v>
      </c>
      <c r="M26" s="79">
        <f>IF(+All!$F489="Indiana",+All!M489,IF(+All!$H489="Indiana",+All!M489,0))</f>
        <v>48.5</v>
      </c>
      <c r="N26" s="706" t="str">
        <f>IF(+All!$F489="Indiana",+All!N489,IF(+All!$H489="Indiana",+All!N489,0))</f>
        <v>Michigan State</v>
      </c>
      <c r="O26" s="708">
        <f>IF(+All!$F489="Indiana",+All!O489,IF(+All!$H489="Indiana",+All!O489,0))</f>
        <v>20</v>
      </c>
      <c r="P26" s="708" t="str">
        <f>IF(+All!$F489="Indiana",+All!P489,IF(+All!$H489="Indiana",+All!P489,0))</f>
        <v>Indiana</v>
      </c>
      <c r="Q26" s="707">
        <f>IF(+All!$F489="Indiana",+All!Q489,IF(+All!$H489="Indiana",+All!Q489,0))</f>
        <v>15</v>
      </c>
      <c r="R26" s="706" t="str">
        <f>IF(+All!$F489="Indiana",+All!R489,IF(+All!$H489="Indiana",+All!R489,0))</f>
        <v>Michigan State</v>
      </c>
      <c r="S26" s="708" t="str">
        <f>IF(+All!$F489="Indiana",+All!S489,IF(+All!$H489="Indiana",+All!S489,0))</f>
        <v>Indiana</v>
      </c>
      <c r="T26" s="706" t="str">
        <f>IF(+All!$F489="Indiana",+All!T489,IF(+All!$H489="Indiana",+All!T489,0))</f>
        <v>Michigan State</v>
      </c>
      <c r="U26" s="707" t="str">
        <f>IF(+All!$F489="Indiana",+All!U489,IF(+All!$H489="Indiana",+All!U489,0))</f>
        <v>W</v>
      </c>
      <c r="V26" s="706" t="e">
        <f>IF(+All!#REF!="Illinois",+All!#REF!,IF(+All!#REF!="Illinois",+All!#REF!,0))</f>
        <v>#REF!</v>
      </c>
      <c r="W26" s="707" t="e">
        <f>IF(+All!#REF!="Illinois",+All!#REF!,IF(+All!#REF!="Illinois",+All!#REF!,0))</f>
        <v>#REF!</v>
      </c>
      <c r="X26" s="706" t="e">
        <f>IF(+All!#REF!="Illinois",+All!#REF!,IF(+All!#REF!="Illinois",+All!#REF!,0))</f>
        <v>#REF!</v>
      </c>
      <c r="Y26" s="707" t="e">
        <f>IF(+All!#REF!="Illinois",+All!#REF!,IF(+All!#REF!="Illinois",+All!#REF!,0))</f>
        <v>#REF!</v>
      </c>
      <c r="Z26" s="706" t="e">
        <f>IF(+All!#REF!="Illinois",+All!#REF!,IF(+All!#REF!="Illinois",+All!#REF!,0))</f>
        <v>#REF!</v>
      </c>
      <c r="AA26" s="707" t="e">
        <f>IF(+All!#REF!="Illinois",+All!#REF!,IF(+All!#REF!="Illinois",+All!#REF!,0))</f>
        <v>#REF!</v>
      </c>
      <c r="AB26" s="706" t="e">
        <f>IF(+All!#REF!="Illinois",+All!#REF!,IF(+All!#REF!="Illinois",+All!#REF!,0))</f>
        <v>#REF!</v>
      </c>
      <c r="AC26" s="707" t="e">
        <f>IF(+All!#REF!="Illinois",+All!#REF!,IF(+All!#REF!="Illinois",+All!#REF!,0))</f>
        <v>#REF!</v>
      </c>
      <c r="AD26" s="706" t="e">
        <f>IF(+All!#REF!="Illinois",+All!#REF!,IF(+All!#REF!="Illinois",+All!#REF!,0))</f>
        <v>#REF!</v>
      </c>
      <c r="AE26" s="707" t="e">
        <f>IF(+All!#REF!="Illinois",+All!#REF!,IF(+All!#REF!="Illinois",+All!#REF!,0))</f>
        <v>#REF!</v>
      </c>
      <c r="AF26" s="706" t="e">
        <f>IF(+All!#REF!="Illinois",+All!#REF!,IF(+All!#REF!="Illinois",+All!#REF!,0))</f>
        <v>#REF!</v>
      </c>
      <c r="AG26" s="707" t="e">
        <f>IF(+All!#REF!="Illinois",+All!#REF!,IF(+All!#REF!="Illinois",+All!#REF!,0))</f>
        <v>#REF!</v>
      </c>
      <c r="AH26" s="706" t="e">
        <f>IF(+All!#REF!="Illinois",+All!#REF!,IF(+All!#REF!="Illinois",+All!#REF!,0))</f>
        <v>#REF!</v>
      </c>
      <c r="AI26" s="707" t="e">
        <f>IF(+All!#REF!="Illinois",+All!#REF!,IF(+All!#REF!="Illinois",+All!#REF!,0))</f>
        <v>#REF!</v>
      </c>
      <c r="AJ26" s="706" t="e">
        <f>IF(+All!#REF!="Illinois",+All!#REF!,IF(+All!#REF!="Illinois",+All!#REF!,0))</f>
        <v>#REF!</v>
      </c>
      <c r="AK26" s="707" t="e">
        <f>IF(+All!#REF!="Illinois",+All!#REF!,IF(+All!#REF!="Illinois",+All!#REF!,0))</f>
        <v>#REF!</v>
      </c>
      <c r="AL26" s="81" t="e">
        <f>IF(+All!#REF!="Illinois",+All!#REF!,IF(+All!#REF!="Illinois",+All!#REF!,0))</f>
        <v>#REF!</v>
      </c>
      <c r="AM26" s="82" t="e">
        <f>IF(+All!#REF!="Illinois",+All!#REF!,IF(+All!#REF!="Illinois",+All!#REF!,0))</f>
        <v>#REF!</v>
      </c>
      <c r="AN26" s="81" t="e">
        <f>IF(+All!#REF!="Illinois",+All!#REF!,IF(+All!#REF!="Illinois",+All!#REF!,0))</f>
        <v>#REF!</v>
      </c>
      <c r="AO26" s="83" t="e">
        <f>IF(+All!#REF!="Illinois",+All!#REF!,IF(+All!#REF!="Illinois",+All!#REF!,0))</f>
        <v>#REF!</v>
      </c>
      <c r="AP26" s="84" t="e">
        <f>IF(+All!#REF!="Illinois",+All!#REF!,IF(+All!#REF!="Illinois",+All!#REF!,0))</f>
        <v>#REF!</v>
      </c>
      <c r="AQ26" s="480" t="e">
        <f>IF(+All!#REF!="Illinois",+All!#REF!,IF(+All!#REF!="Illinois",+All!#REF!,0))</f>
        <v>#REF!</v>
      </c>
      <c r="AR26" s="482" t="e">
        <f>IF(+All!#REF!="Illinois",+All!#REF!,IF(+All!#REF!="Illinois",+All!#REF!,0))</f>
        <v>#REF!</v>
      </c>
      <c r="AS26" s="483" t="e">
        <f>IF(+All!#REF!="Illinois",+All!#REF!,IF(+All!#REF!="Illinois",+All!#REF!,0))</f>
        <v>#REF!</v>
      </c>
      <c r="AT26" s="483" t="e">
        <f>IF(+All!#REF!="Illinois",+All!#REF!,IF(+All!#REF!="Illinois",+All!#REF!,0))</f>
        <v>#REF!</v>
      </c>
      <c r="AU26" s="482" t="e">
        <f>IF(+All!#REF!="Illinois",+All!#REF!,IF(+All!#REF!="Illinois",+All!#REF!,0))</f>
        <v>#REF!</v>
      </c>
      <c r="AV26" s="483" t="e">
        <f>IF(+All!#REF!="Illinois",+All!#REF!,IF(+All!#REF!="Illinois",+All!#REF!,0))</f>
        <v>#REF!</v>
      </c>
      <c r="AW26" s="484" t="e">
        <f>IF(+All!#REF!="Illinois",+All!#REF!,IF(+All!#REF!="Illinois",+All!#REF!,0))</f>
        <v>#REF!</v>
      </c>
      <c r="AX26" s="483" t="e">
        <f>IF(+All!#REF!="Illinois",+All!#REF!,IF(+All!#REF!="Illinois",+All!#REF!,0))</f>
        <v>#REF!</v>
      </c>
      <c r="AY26" s="88" t="e">
        <f>IF(+All!#REF!="Illinois",+All!#REF!,IF(+All!#REF!="Illinois",+All!#REF!,0))</f>
        <v>#REF!</v>
      </c>
      <c r="AZ26" s="89" t="e">
        <f>IF(+All!#REF!="Illinois",+All!#REF!,IF(+All!#REF!="Illinois",+All!#REF!,0))</f>
        <v>#REF!</v>
      </c>
      <c r="BA26" s="90" t="e">
        <f>IF(+All!#REF!="Illinois",+All!#REF!,IF(+All!#REF!="Illinois",+All!#REF!,0))</f>
        <v>#REF!</v>
      </c>
      <c r="BB26" s="90" t="e">
        <f>IF(+All!#REF!="Illinois",+All!#REF!,IF(+All!#REF!="Illinois",+All!#REF!,0))</f>
        <v>#REF!</v>
      </c>
      <c r="BC26" s="91" t="e">
        <f>IF(+All!#REF!="Illinois",+All!#REF!,IF(+All!#REF!="Illinois",+All!#REF!,0))</f>
        <v>#REF!</v>
      </c>
      <c r="BD26" s="482" t="e">
        <f>IF(+All!#REF!="Illinois",+All!#REF!,IF(+All!#REF!="Illinois",+All!#REF!,0))</f>
        <v>#REF!</v>
      </c>
      <c r="BE26" s="483" t="e">
        <f>IF(+All!#REF!="Illinois",+All!#REF!,IF(+All!#REF!="Illinois",+All!#REF!,0))</f>
        <v>#REF!</v>
      </c>
      <c r="BF26" s="483" t="e">
        <f>IF(+All!#REF!="Illinois",+All!#REF!,IF(+All!#REF!="Illinois",+All!#REF!,0))</f>
        <v>#REF!</v>
      </c>
      <c r="BG26" s="482" t="e">
        <f>IF(+All!#REF!="Illinois",+All!#REF!,IF(+All!#REF!="Illinois",+All!#REF!,0))</f>
        <v>#REF!</v>
      </c>
      <c r="BH26" s="483" t="e">
        <f>IF(+All!#REF!="Illinois",+All!#REF!,IF(+All!#REF!="Illinois",+All!#REF!,0))</f>
        <v>#REF!</v>
      </c>
      <c r="BI26" s="484" t="e">
        <f>IF(+All!#REF!="Illinois",+All!#REF!,IF(+All!#REF!="Illinois",+All!#REF!,0))</f>
        <v>#REF!</v>
      </c>
      <c r="BJ26" s="92" t="e">
        <f>IF(+All!#REF!="Illinois",+All!#REF!,IF(+All!#REF!="Illinois",+All!#REF!,0))</f>
        <v>#REF!</v>
      </c>
      <c r="BK26" s="93" t="e">
        <f>IF(+All!#REF!="Illinois",+All!#REF!,IF(+All!#REF!="Illinois",+All!#REF!,0))</f>
        <v>#REF!</v>
      </c>
    </row>
    <row r="27" spans="1:63" x14ac:dyDescent="0.8">
      <c r="A27" s="70">
        <f>IF(+All!$F573="Indiana",+All!A573,IF(+All!$H573="Indiana",+All!A573,0))</f>
        <v>8</v>
      </c>
      <c r="B27" s="480" t="str">
        <f>IF(+All!$F573="Indiana",+All!B573,IF(+All!$H573="Indiana",+All!B573,0))</f>
        <v>Sat</v>
      </c>
      <c r="C27" s="72">
        <f>IF(+All!$F573="Indiana",+All!C573,IF(+All!$H573="Indiana",+All!C573,0))</f>
        <v>44492</v>
      </c>
      <c r="D27" s="73">
        <f>IF(+All!$F573="Indiana",+All!D573,IF(+All!$H573="Indiana",+All!D573,0))</f>
        <v>0.8125</v>
      </c>
      <c r="E27" s="707" t="str">
        <f>IF(+All!$F573="Indiana",+All!E573,IF(+All!$H573="Indiana",+All!E573,0))</f>
        <v>ABC</v>
      </c>
      <c r="F27" s="75" t="str">
        <f>IF(+All!$F573="Indiana",+All!F573,IF(+All!$H573="Indiana",+All!F573,0))</f>
        <v>Ohio State</v>
      </c>
      <c r="G27" s="95" t="str">
        <f>IF(+All!$F573="Indiana",+All!G573,IF(+All!$H573="Indiana",+All!G573,0))</f>
        <v>B10</v>
      </c>
      <c r="H27" s="95" t="str">
        <f>IF(+All!$F573="Indiana",+All!H573,IF(+All!$H573="Indiana",+All!H573,0))</f>
        <v>Indiana</v>
      </c>
      <c r="I27" s="76" t="str">
        <f>IF(+All!$F573="Indiana",+All!I573,IF(+All!$H573="Indiana",+All!I573,0))</f>
        <v>B10</v>
      </c>
      <c r="J27" s="706" t="str">
        <f>IF(+All!$F573="Indiana",+All!J573,IF(+All!$H573="Indiana",+All!J573,0))</f>
        <v>Ohio State</v>
      </c>
      <c r="K27" s="707" t="str">
        <f>IF(+All!$F573="Indiana",+All!K573,IF(+All!$H573="Indiana",+All!K573,0))</f>
        <v>Indiana</v>
      </c>
      <c r="L27" s="78">
        <f>IF(+All!$F573="Indiana",+All!L573,IF(+All!$H573="Indiana",+All!L573,0))</f>
        <v>20</v>
      </c>
      <c r="M27" s="79">
        <f>IF(+All!$F573="Indiana",+All!M573,IF(+All!$H573="Indiana",+All!M573,0))</f>
        <v>60.5</v>
      </c>
      <c r="N27" s="706" t="str">
        <f>IF(+All!$F573="Indiana",+All!N573,IF(+All!$H573="Indiana",+All!N573,0))</f>
        <v>Ohio State</v>
      </c>
      <c r="O27" s="708">
        <f>IF(+All!$F573="Indiana",+All!O573,IF(+All!$H573="Indiana",+All!O573,0))</f>
        <v>54</v>
      </c>
      <c r="P27" s="708" t="str">
        <f>IF(+All!$F573="Indiana",+All!P573,IF(+All!$H573="Indiana",+All!P573,0))</f>
        <v>Indiana</v>
      </c>
      <c r="Q27" s="707">
        <f>IF(+All!$F573="Indiana",+All!Q573,IF(+All!$H573="Indiana",+All!Q573,0))</f>
        <v>7</v>
      </c>
      <c r="R27" s="706" t="str">
        <f>IF(+All!$F573="Indiana",+All!R573,IF(+All!$H573="Indiana",+All!R573,0))</f>
        <v>Ohio State</v>
      </c>
      <c r="S27" s="708" t="str">
        <f>IF(+All!$F573="Indiana",+All!S573,IF(+All!$H573="Indiana",+All!S573,0))</f>
        <v>Indiana</v>
      </c>
      <c r="T27" s="706" t="str">
        <f>IF(+All!$F573="Indiana",+All!T573,IF(+All!$H573="Indiana",+All!T573,0))</f>
        <v>Ohio State</v>
      </c>
      <c r="U27" s="707" t="str">
        <f>IF(+All!$F573="Indiana",+All!U573,IF(+All!$H573="Indiana",+All!U573,0))</f>
        <v>W</v>
      </c>
      <c r="V27" s="706" t="e">
        <f>IF(+All!#REF!="Illinois",+All!#REF!,IF(+All!#REF!="Illinois",+All!#REF!,0))</f>
        <v>#REF!</v>
      </c>
      <c r="W27" s="707" t="e">
        <f>IF(+All!#REF!="Illinois",+All!#REF!,IF(+All!#REF!="Illinois",+All!#REF!,0))</f>
        <v>#REF!</v>
      </c>
      <c r="X27" s="706" t="e">
        <f>IF(+All!#REF!="Illinois",+All!#REF!,IF(+All!#REF!="Illinois",+All!#REF!,0))</f>
        <v>#REF!</v>
      </c>
      <c r="Y27" s="707" t="e">
        <f>IF(+All!#REF!="Illinois",+All!#REF!,IF(+All!#REF!="Illinois",+All!#REF!,0))</f>
        <v>#REF!</v>
      </c>
      <c r="Z27" s="706" t="e">
        <f>IF(+All!#REF!="Illinois",+All!#REF!,IF(+All!#REF!="Illinois",+All!#REF!,0))</f>
        <v>#REF!</v>
      </c>
      <c r="AA27" s="707" t="e">
        <f>IF(+All!#REF!="Illinois",+All!#REF!,IF(+All!#REF!="Illinois",+All!#REF!,0))</f>
        <v>#REF!</v>
      </c>
      <c r="AB27" s="706" t="e">
        <f>IF(+All!#REF!="Illinois",+All!#REF!,IF(+All!#REF!="Illinois",+All!#REF!,0))</f>
        <v>#REF!</v>
      </c>
      <c r="AC27" s="707" t="e">
        <f>IF(+All!#REF!="Illinois",+All!#REF!,IF(+All!#REF!="Illinois",+All!#REF!,0))</f>
        <v>#REF!</v>
      </c>
      <c r="AD27" s="706" t="e">
        <f>IF(+All!#REF!="Illinois",+All!#REF!,IF(+All!#REF!="Illinois",+All!#REF!,0))</f>
        <v>#REF!</v>
      </c>
      <c r="AE27" s="707" t="e">
        <f>IF(+All!#REF!="Illinois",+All!#REF!,IF(+All!#REF!="Illinois",+All!#REF!,0))</f>
        <v>#REF!</v>
      </c>
      <c r="AF27" s="706" t="e">
        <f>IF(+All!#REF!="Illinois",+All!#REF!,IF(+All!#REF!="Illinois",+All!#REF!,0))</f>
        <v>#REF!</v>
      </c>
      <c r="AG27" s="707" t="e">
        <f>IF(+All!#REF!="Illinois",+All!#REF!,IF(+All!#REF!="Illinois",+All!#REF!,0))</f>
        <v>#REF!</v>
      </c>
      <c r="AH27" s="706" t="e">
        <f>IF(+All!#REF!="Illinois",+All!#REF!,IF(+All!#REF!="Illinois",+All!#REF!,0))</f>
        <v>#REF!</v>
      </c>
      <c r="AI27" s="707" t="e">
        <f>IF(+All!#REF!="Illinois",+All!#REF!,IF(+All!#REF!="Illinois",+All!#REF!,0))</f>
        <v>#REF!</v>
      </c>
      <c r="AJ27" s="706" t="e">
        <f>IF(+All!#REF!="Illinois",+All!#REF!,IF(+All!#REF!="Illinois",+All!#REF!,0))</f>
        <v>#REF!</v>
      </c>
      <c r="AK27" s="707" t="e">
        <f>IF(+All!#REF!="Illinois",+All!#REF!,IF(+All!#REF!="Illinois",+All!#REF!,0))</f>
        <v>#REF!</v>
      </c>
      <c r="AL27" s="81" t="e">
        <f>IF(+All!#REF!="Illinois",+All!#REF!,IF(+All!#REF!="Illinois",+All!#REF!,0))</f>
        <v>#REF!</v>
      </c>
      <c r="AM27" s="82" t="e">
        <f>IF(+All!#REF!="Illinois",+All!#REF!,IF(+All!#REF!="Illinois",+All!#REF!,0))</f>
        <v>#REF!</v>
      </c>
      <c r="AN27" s="81" t="e">
        <f>IF(+All!#REF!="Illinois",+All!#REF!,IF(+All!#REF!="Illinois",+All!#REF!,0))</f>
        <v>#REF!</v>
      </c>
      <c r="AO27" s="83" t="e">
        <f>IF(+All!#REF!="Illinois",+All!#REF!,IF(+All!#REF!="Illinois",+All!#REF!,0))</f>
        <v>#REF!</v>
      </c>
      <c r="AP27" s="84" t="e">
        <f>IF(+All!#REF!="Illinois",+All!#REF!,IF(+All!#REF!="Illinois",+All!#REF!,0))</f>
        <v>#REF!</v>
      </c>
      <c r="AQ27" s="480" t="e">
        <f>IF(+All!#REF!="Illinois",+All!#REF!,IF(+All!#REF!="Illinois",+All!#REF!,0))</f>
        <v>#REF!</v>
      </c>
      <c r="AR27" s="482" t="e">
        <f>IF(+All!#REF!="Illinois",+All!#REF!,IF(+All!#REF!="Illinois",+All!#REF!,0))</f>
        <v>#REF!</v>
      </c>
      <c r="AS27" s="483" t="e">
        <f>IF(+All!#REF!="Illinois",+All!#REF!,IF(+All!#REF!="Illinois",+All!#REF!,0))</f>
        <v>#REF!</v>
      </c>
      <c r="AT27" s="483" t="e">
        <f>IF(+All!#REF!="Illinois",+All!#REF!,IF(+All!#REF!="Illinois",+All!#REF!,0))</f>
        <v>#REF!</v>
      </c>
      <c r="AU27" s="482" t="e">
        <f>IF(+All!#REF!="Illinois",+All!#REF!,IF(+All!#REF!="Illinois",+All!#REF!,0))</f>
        <v>#REF!</v>
      </c>
      <c r="AV27" s="483" t="e">
        <f>IF(+All!#REF!="Illinois",+All!#REF!,IF(+All!#REF!="Illinois",+All!#REF!,0))</f>
        <v>#REF!</v>
      </c>
      <c r="AW27" s="484" t="e">
        <f>IF(+All!#REF!="Illinois",+All!#REF!,IF(+All!#REF!="Illinois",+All!#REF!,0))</f>
        <v>#REF!</v>
      </c>
      <c r="AX27" s="483" t="e">
        <f>IF(+All!#REF!="Illinois",+All!#REF!,IF(+All!#REF!="Illinois",+All!#REF!,0))</f>
        <v>#REF!</v>
      </c>
      <c r="AY27" s="88" t="e">
        <f>IF(+All!#REF!="Illinois",+All!#REF!,IF(+All!#REF!="Illinois",+All!#REF!,0))</f>
        <v>#REF!</v>
      </c>
      <c r="AZ27" s="89" t="e">
        <f>IF(+All!#REF!="Illinois",+All!#REF!,IF(+All!#REF!="Illinois",+All!#REF!,0))</f>
        <v>#REF!</v>
      </c>
      <c r="BA27" s="90" t="e">
        <f>IF(+All!#REF!="Illinois",+All!#REF!,IF(+All!#REF!="Illinois",+All!#REF!,0))</f>
        <v>#REF!</v>
      </c>
      <c r="BB27" s="90" t="e">
        <f>IF(+All!#REF!="Illinois",+All!#REF!,IF(+All!#REF!="Illinois",+All!#REF!,0))</f>
        <v>#REF!</v>
      </c>
      <c r="BC27" s="91" t="e">
        <f>IF(+All!#REF!="Illinois",+All!#REF!,IF(+All!#REF!="Illinois",+All!#REF!,0))</f>
        <v>#REF!</v>
      </c>
      <c r="BD27" s="482" t="e">
        <f>IF(+All!#REF!="Illinois",+All!#REF!,IF(+All!#REF!="Illinois",+All!#REF!,0))</f>
        <v>#REF!</v>
      </c>
      <c r="BE27" s="483" t="e">
        <f>IF(+All!#REF!="Illinois",+All!#REF!,IF(+All!#REF!="Illinois",+All!#REF!,0))</f>
        <v>#REF!</v>
      </c>
      <c r="BF27" s="483" t="e">
        <f>IF(+All!#REF!="Illinois",+All!#REF!,IF(+All!#REF!="Illinois",+All!#REF!,0))</f>
        <v>#REF!</v>
      </c>
      <c r="BG27" s="482" t="e">
        <f>IF(+All!#REF!="Illinois",+All!#REF!,IF(+All!#REF!="Illinois",+All!#REF!,0))</f>
        <v>#REF!</v>
      </c>
      <c r="BH27" s="483" t="e">
        <f>IF(+All!#REF!="Illinois",+All!#REF!,IF(+All!#REF!="Illinois",+All!#REF!,0))</f>
        <v>#REF!</v>
      </c>
      <c r="BI27" s="484" t="e">
        <f>IF(+All!#REF!="Illinois",+All!#REF!,IF(+All!#REF!="Illinois",+All!#REF!,0))</f>
        <v>#REF!</v>
      </c>
      <c r="BJ27" s="92" t="e">
        <f>IF(+All!#REF!="Illinois",+All!#REF!,IF(+All!#REF!="Illinois",+All!#REF!,0))</f>
        <v>#REF!</v>
      </c>
      <c r="BK27" s="93" t="e">
        <f>IF(+All!#REF!="Illinois",+All!#REF!,IF(+All!#REF!="Illinois",+All!#REF!,0))</f>
        <v>#REF!</v>
      </c>
    </row>
    <row r="28" spans="1:63" x14ac:dyDescent="0.8">
      <c r="A28" s="70">
        <f>IF(+All!$F646="Indiana",+All!A646,IF(+All!$H646="Indiana",+All!A646,0))</f>
        <v>9</v>
      </c>
      <c r="B28" s="480" t="str">
        <f>IF(+All!$F646="Indiana",+All!B646,IF(+All!$H646="Indiana",+All!B646,0))</f>
        <v>Sat</v>
      </c>
      <c r="C28" s="72">
        <f>IF(+All!$F646="Indiana",+All!C646,IF(+All!$H646="Indiana",+All!C646,0))</f>
        <v>44499</v>
      </c>
      <c r="D28" s="73">
        <f>IF(+All!$F646="Indiana",+All!D646,IF(+All!$H646="Indiana",+All!D646,0))</f>
        <v>0.5</v>
      </c>
      <c r="E28" s="707">
        <f>IF(+All!$F646="Indiana",+All!E646,IF(+All!$H646="Indiana",+All!E646,0))</f>
        <v>0</v>
      </c>
      <c r="F28" s="75" t="str">
        <f>IF(+All!$F646="Indiana",+All!F646,IF(+All!$H646="Indiana",+All!F646,0))</f>
        <v>Indiana</v>
      </c>
      <c r="G28" s="95" t="str">
        <f>IF(+All!$F646="Indiana",+All!G646,IF(+All!$H646="Indiana",+All!G646,0))</f>
        <v>B10</v>
      </c>
      <c r="H28" s="95" t="str">
        <f>IF(+All!$F646="Indiana",+All!H646,IF(+All!$H646="Indiana",+All!H646,0))</f>
        <v>Maryland</v>
      </c>
      <c r="I28" s="76" t="str">
        <f>IF(+All!$F646="Indiana",+All!I646,IF(+All!$H646="Indiana",+All!I646,0))</f>
        <v>B10</v>
      </c>
      <c r="J28" s="706" t="str">
        <f>IF(+All!$F646="Indiana",+All!J646,IF(+All!$H646="Indiana",+All!J646,0))</f>
        <v>Maryland</v>
      </c>
      <c r="K28" s="707" t="str">
        <f>IF(+All!$F646="Indiana",+All!K646,IF(+All!$H646="Indiana",+All!K646,0))</f>
        <v>Indiana</v>
      </c>
      <c r="L28" s="78">
        <f>IF(+All!$F646="Indiana",+All!L646,IF(+All!$H646="Indiana",+All!L646,0))</f>
        <v>5.5</v>
      </c>
      <c r="M28" s="79">
        <f>IF(+All!$F646="Indiana",+All!M646,IF(+All!$H646="Indiana",+All!M646,0))</f>
        <v>49.5</v>
      </c>
      <c r="N28" s="706" t="str">
        <f>IF(+All!$F646="Indiana",+All!N646,IF(+All!$H646="Indiana",+All!N646,0))</f>
        <v>Maryland</v>
      </c>
      <c r="O28" s="708">
        <f>IF(+All!$F646="Indiana",+All!O646,IF(+All!$H646="Indiana",+All!O646,0))</f>
        <v>38</v>
      </c>
      <c r="P28" s="708" t="str">
        <f>IF(+All!$F646="Indiana",+All!P646,IF(+All!$H646="Indiana",+All!P646,0))</f>
        <v>Indiana</v>
      </c>
      <c r="Q28" s="707">
        <f>IF(+All!$F646="Indiana",+All!Q646,IF(+All!$H646="Indiana",+All!Q646,0))</f>
        <v>35</v>
      </c>
      <c r="R28" s="706" t="str">
        <f>IF(+All!$F646="Indiana",+All!R646,IF(+All!$H646="Indiana",+All!R646,0))</f>
        <v>Indiana</v>
      </c>
      <c r="S28" s="708" t="str">
        <f>IF(+All!$F646="Indiana",+All!S646,IF(+All!$H646="Indiana",+All!S646,0))</f>
        <v>Maryland</v>
      </c>
      <c r="T28" s="706" t="str">
        <f>IF(+All!$F646="Indiana",+All!T646,IF(+All!$H646="Indiana",+All!T646,0))</f>
        <v>Indiana</v>
      </c>
      <c r="U28" s="707" t="str">
        <f>IF(+All!$F646="Indiana",+All!U646,IF(+All!$H646="Indiana",+All!U646,0))</f>
        <v>W</v>
      </c>
      <c r="V28" s="706" t="e">
        <f>IF(+All!#REF!="Illinois",+All!#REF!,IF(+All!#REF!="Illinois",+All!#REF!,0))</f>
        <v>#REF!</v>
      </c>
      <c r="W28" s="707" t="e">
        <f>IF(+All!#REF!="Illinois",+All!#REF!,IF(+All!#REF!="Illinois",+All!#REF!,0))</f>
        <v>#REF!</v>
      </c>
      <c r="X28" s="706" t="e">
        <f>IF(+All!#REF!="Illinois",+All!#REF!,IF(+All!#REF!="Illinois",+All!#REF!,0))</f>
        <v>#REF!</v>
      </c>
      <c r="Y28" s="707" t="e">
        <f>IF(+All!#REF!="Illinois",+All!#REF!,IF(+All!#REF!="Illinois",+All!#REF!,0))</f>
        <v>#REF!</v>
      </c>
      <c r="Z28" s="706" t="e">
        <f>IF(+All!#REF!="Illinois",+All!#REF!,IF(+All!#REF!="Illinois",+All!#REF!,0))</f>
        <v>#REF!</v>
      </c>
      <c r="AA28" s="707" t="e">
        <f>IF(+All!#REF!="Illinois",+All!#REF!,IF(+All!#REF!="Illinois",+All!#REF!,0))</f>
        <v>#REF!</v>
      </c>
      <c r="AB28" s="706" t="e">
        <f>IF(+All!#REF!="Illinois",+All!#REF!,IF(+All!#REF!="Illinois",+All!#REF!,0))</f>
        <v>#REF!</v>
      </c>
      <c r="AC28" s="707" t="e">
        <f>IF(+All!#REF!="Illinois",+All!#REF!,IF(+All!#REF!="Illinois",+All!#REF!,0))</f>
        <v>#REF!</v>
      </c>
      <c r="AD28" s="706" t="e">
        <f>IF(+All!#REF!="Illinois",+All!#REF!,IF(+All!#REF!="Illinois",+All!#REF!,0))</f>
        <v>#REF!</v>
      </c>
      <c r="AE28" s="707" t="e">
        <f>IF(+All!#REF!="Illinois",+All!#REF!,IF(+All!#REF!="Illinois",+All!#REF!,0))</f>
        <v>#REF!</v>
      </c>
      <c r="AF28" s="706" t="e">
        <f>IF(+All!#REF!="Illinois",+All!#REF!,IF(+All!#REF!="Illinois",+All!#REF!,0))</f>
        <v>#REF!</v>
      </c>
      <c r="AG28" s="707" t="e">
        <f>IF(+All!#REF!="Illinois",+All!#REF!,IF(+All!#REF!="Illinois",+All!#REF!,0))</f>
        <v>#REF!</v>
      </c>
      <c r="AH28" s="706" t="e">
        <f>IF(+All!#REF!="Illinois",+All!#REF!,IF(+All!#REF!="Illinois",+All!#REF!,0))</f>
        <v>#REF!</v>
      </c>
      <c r="AI28" s="707" t="e">
        <f>IF(+All!#REF!="Illinois",+All!#REF!,IF(+All!#REF!="Illinois",+All!#REF!,0))</f>
        <v>#REF!</v>
      </c>
      <c r="AJ28" s="706" t="e">
        <f>IF(+All!#REF!="Illinois",+All!#REF!,IF(+All!#REF!="Illinois",+All!#REF!,0))</f>
        <v>#REF!</v>
      </c>
      <c r="AK28" s="707" t="e">
        <f>IF(+All!#REF!="Illinois",+All!#REF!,IF(+All!#REF!="Illinois",+All!#REF!,0))</f>
        <v>#REF!</v>
      </c>
      <c r="AL28" s="81" t="e">
        <f>IF(+All!#REF!="Illinois",+All!#REF!,IF(+All!#REF!="Illinois",+All!#REF!,0))</f>
        <v>#REF!</v>
      </c>
      <c r="AM28" s="82" t="e">
        <f>IF(+All!#REF!="Illinois",+All!#REF!,IF(+All!#REF!="Illinois",+All!#REF!,0))</f>
        <v>#REF!</v>
      </c>
      <c r="AN28" s="81" t="e">
        <f>IF(+All!#REF!="Illinois",+All!#REF!,IF(+All!#REF!="Illinois",+All!#REF!,0))</f>
        <v>#REF!</v>
      </c>
      <c r="AO28" s="83" t="e">
        <f>IF(+All!#REF!="Illinois",+All!#REF!,IF(+All!#REF!="Illinois",+All!#REF!,0))</f>
        <v>#REF!</v>
      </c>
      <c r="AP28" s="84" t="e">
        <f>IF(+All!#REF!="Illinois",+All!#REF!,IF(+All!#REF!="Illinois",+All!#REF!,0))</f>
        <v>#REF!</v>
      </c>
      <c r="AQ28" s="480" t="e">
        <f>IF(+All!#REF!="Illinois",+All!#REF!,IF(+All!#REF!="Illinois",+All!#REF!,0))</f>
        <v>#REF!</v>
      </c>
      <c r="AR28" s="482" t="e">
        <f>IF(+All!#REF!="Illinois",+All!#REF!,IF(+All!#REF!="Illinois",+All!#REF!,0))</f>
        <v>#REF!</v>
      </c>
      <c r="AS28" s="483" t="e">
        <f>IF(+All!#REF!="Illinois",+All!#REF!,IF(+All!#REF!="Illinois",+All!#REF!,0))</f>
        <v>#REF!</v>
      </c>
      <c r="AT28" s="483" t="e">
        <f>IF(+All!#REF!="Illinois",+All!#REF!,IF(+All!#REF!="Illinois",+All!#REF!,0))</f>
        <v>#REF!</v>
      </c>
      <c r="AU28" s="482" t="e">
        <f>IF(+All!#REF!="Illinois",+All!#REF!,IF(+All!#REF!="Illinois",+All!#REF!,0))</f>
        <v>#REF!</v>
      </c>
      <c r="AV28" s="483" t="e">
        <f>IF(+All!#REF!="Illinois",+All!#REF!,IF(+All!#REF!="Illinois",+All!#REF!,0))</f>
        <v>#REF!</v>
      </c>
      <c r="AW28" s="484" t="e">
        <f>IF(+All!#REF!="Illinois",+All!#REF!,IF(+All!#REF!="Illinois",+All!#REF!,0))</f>
        <v>#REF!</v>
      </c>
      <c r="AX28" s="483" t="e">
        <f>IF(+All!#REF!="Illinois",+All!#REF!,IF(+All!#REF!="Illinois",+All!#REF!,0))</f>
        <v>#REF!</v>
      </c>
      <c r="AY28" s="88" t="e">
        <f>IF(+All!#REF!="Illinois",+All!#REF!,IF(+All!#REF!="Illinois",+All!#REF!,0))</f>
        <v>#REF!</v>
      </c>
      <c r="AZ28" s="89" t="e">
        <f>IF(+All!#REF!="Illinois",+All!#REF!,IF(+All!#REF!="Illinois",+All!#REF!,0))</f>
        <v>#REF!</v>
      </c>
      <c r="BA28" s="90" t="e">
        <f>IF(+All!#REF!="Illinois",+All!#REF!,IF(+All!#REF!="Illinois",+All!#REF!,0))</f>
        <v>#REF!</v>
      </c>
      <c r="BB28" s="90" t="e">
        <f>IF(+All!#REF!="Illinois",+All!#REF!,IF(+All!#REF!="Illinois",+All!#REF!,0))</f>
        <v>#REF!</v>
      </c>
      <c r="BC28" s="91" t="e">
        <f>IF(+All!#REF!="Illinois",+All!#REF!,IF(+All!#REF!="Illinois",+All!#REF!,0))</f>
        <v>#REF!</v>
      </c>
      <c r="BD28" s="482" t="e">
        <f>IF(+All!#REF!="Illinois",+All!#REF!,IF(+All!#REF!="Illinois",+All!#REF!,0))</f>
        <v>#REF!</v>
      </c>
      <c r="BE28" s="483" t="e">
        <f>IF(+All!#REF!="Illinois",+All!#REF!,IF(+All!#REF!="Illinois",+All!#REF!,0))</f>
        <v>#REF!</v>
      </c>
      <c r="BF28" s="483" t="e">
        <f>IF(+All!#REF!="Illinois",+All!#REF!,IF(+All!#REF!="Illinois",+All!#REF!,0))</f>
        <v>#REF!</v>
      </c>
      <c r="BG28" s="482" t="e">
        <f>IF(+All!#REF!="Illinois",+All!#REF!,IF(+All!#REF!="Illinois",+All!#REF!,0))</f>
        <v>#REF!</v>
      </c>
      <c r="BH28" s="483" t="e">
        <f>IF(+All!#REF!="Illinois",+All!#REF!,IF(+All!#REF!="Illinois",+All!#REF!,0))</f>
        <v>#REF!</v>
      </c>
      <c r="BI28" s="484" t="e">
        <f>IF(+All!#REF!="Illinois",+All!#REF!,IF(+All!#REF!="Illinois",+All!#REF!,0))</f>
        <v>#REF!</v>
      </c>
      <c r="BJ28" s="92" t="e">
        <f>IF(+All!#REF!="Illinois",+All!#REF!,IF(+All!#REF!="Illinois",+All!#REF!,0))</f>
        <v>#REF!</v>
      </c>
      <c r="BK28" s="93" t="e">
        <f>IF(+All!#REF!="Illinois",+All!#REF!,IF(+All!#REF!="Illinois",+All!#REF!,0))</f>
        <v>#REF!</v>
      </c>
    </row>
    <row r="29" spans="1:63" x14ac:dyDescent="0.8">
      <c r="A29" s="70">
        <f>IF(+All!$F727="Indiana",+All!A727,IF(+All!$H727="Indiana",+All!A727,0))</f>
        <v>10</v>
      </c>
      <c r="B29" s="480" t="str">
        <f>IF(+All!$F727="Indiana",+All!B727,IF(+All!$H727="Indiana",+All!B727,0))</f>
        <v>Sat</v>
      </c>
      <c r="C29" s="72">
        <f>IF(+All!$F727="Indiana",+All!C727,IF(+All!$H727="Indiana",+All!C727,0))</f>
        <v>44506</v>
      </c>
      <c r="D29" s="73">
        <f>IF(+All!$F727="Indiana",+All!D727,IF(+All!$H727="Indiana",+All!D727,0))</f>
        <v>0.79166666666666663</v>
      </c>
      <c r="E29" s="707" t="str">
        <f>IF(+All!$F727="Indiana",+All!E727,IF(+All!$H727="Indiana",+All!E727,0))</f>
        <v>Fox</v>
      </c>
      <c r="F29" s="75" t="str">
        <f>IF(+All!$F727="Indiana",+All!F727,IF(+All!$H727="Indiana",+All!F727,0))</f>
        <v>Indiana</v>
      </c>
      <c r="G29" s="95" t="str">
        <f>IF(+All!$F727="Indiana",+All!G727,IF(+All!$H727="Indiana",+All!G727,0))</f>
        <v>B10</v>
      </c>
      <c r="H29" s="95" t="str">
        <f>IF(+All!$F727="Indiana",+All!H727,IF(+All!$H727="Indiana",+All!H727,0))</f>
        <v>Michigan</v>
      </c>
      <c r="I29" s="76" t="str">
        <f>IF(+All!$F727="Indiana",+All!I727,IF(+All!$H727="Indiana",+All!I727,0))</f>
        <v>B10</v>
      </c>
      <c r="J29" s="706" t="str">
        <f>IF(+All!$F727="Indiana",+All!J727,IF(+All!$H727="Indiana",+All!J727,0))</f>
        <v>Michigan</v>
      </c>
      <c r="K29" s="707" t="str">
        <f>IF(+All!$F727="Indiana",+All!K727,IF(+All!$H727="Indiana",+All!K727,0))</f>
        <v>Indiana</v>
      </c>
      <c r="L29" s="78">
        <f>IF(+All!$F727="Indiana",+All!L727,IF(+All!$H727="Indiana",+All!L727,0))</f>
        <v>20.5</v>
      </c>
      <c r="M29" s="79">
        <f>IF(+All!$F727="Indiana",+All!M727,IF(+All!$H727="Indiana",+All!M727,0))</f>
        <v>50.5</v>
      </c>
      <c r="N29" s="706" t="str">
        <f>IF(+All!$F727="Indiana",+All!N727,IF(+All!$H727="Indiana",+All!N727,0))</f>
        <v>Michigan</v>
      </c>
      <c r="O29" s="708">
        <f>IF(+All!$F727="Indiana",+All!O727,IF(+All!$H727="Indiana",+All!O727,0))</f>
        <v>29</v>
      </c>
      <c r="P29" s="708" t="str">
        <f>IF(+All!$F727="Indiana",+All!P727,IF(+All!$H727="Indiana",+All!P727,0))</f>
        <v>Indiana</v>
      </c>
      <c r="Q29" s="707">
        <f>IF(+All!$F727="Indiana",+All!Q727,IF(+All!$H727="Indiana",+All!Q727,0))</f>
        <v>7</v>
      </c>
      <c r="R29" s="706" t="str">
        <f>IF(+All!$F727="Indiana",+All!R727,IF(+All!$H727="Indiana",+All!R727,0))</f>
        <v>Michigan</v>
      </c>
      <c r="S29" s="708" t="str">
        <f>IF(+All!$F727="Indiana",+All!S727,IF(+All!$H727="Indiana",+All!S727,0))</f>
        <v>Indiana</v>
      </c>
      <c r="T29" s="706" t="str">
        <f>IF(+All!$F727="Indiana",+All!T727,IF(+All!$H727="Indiana",+All!T727,0))</f>
        <v>Michigan</v>
      </c>
      <c r="U29" s="707" t="str">
        <f>IF(+All!$F727="Indiana",+All!U727,IF(+All!$H727="Indiana",+All!U727,0))</f>
        <v>W</v>
      </c>
      <c r="V29" s="706" t="e">
        <f>IF(+All!#REF!="Illinois",+All!#REF!,IF(+All!#REF!="Illinois",+All!#REF!,0))</f>
        <v>#REF!</v>
      </c>
      <c r="W29" s="707" t="e">
        <f>IF(+All!#REF!="Illinois",+All!#REF!,IF(+All!#REF!="Illinois",+All!#REF!,0))</f>
        <v>#REF!</v>
      </c>
      <c r="X29" s="706" t="e">
        <f>IF(+All!#REF!="Illinois",+All!#REF!,IF(+All!#REF!="Illinois",+All!#REF!,0))</f>
        <v>#REF!</v>
      </c>
      <c r="Y29" s="707" t="e">
        <f>IF(+All!#REF!="Illinois",+All!#REF!,IF(+All!#REF!="Illinois",+All!#REF!,0))</f>
        <v>#REF!</v>
      </c>
      <c r="Z29" s="706" t="e">
        <f>IF(+All!#REF!="Illinois",+All!#REF!,IF(+All!#REF!="Illinois",+All!#REF!,0))</f>
        <v>#REF!</v>
      </c>
      <c r="AA29" s="707" t="e">
        <f>IF(+All!#REF!="Illinois",+All!#REF!,IF(+All!#REF!="Illinois",+All!#REF!,0))</f>
        <v>#REF!</v>
      </c>
      <c r="AB29" s="706" t="e">
        <f>IF(+All!#REF!="Illinois",+All!#REF!,IF(+All!#REF!="Illinois",+All!#REF!,0))</f>
        <v>#REF!</v>
      </c>
      <c r="AC29" s="707" t="e">
        <f>IF(+All!#REF!="Illinois",+All!#REF!,IF(+All!#REF!="Illinois",+All!#REF!,0))</f>
        <v>#REF!</v>
      </c>
      <c r="AD29" s="706" t="e">
        <f>IF(+All!#REF!="Illinois",+All!#REF!,IF(+All!#REF!="Illinois",+All!#REF!,0))</f>
        <v>#REF!</v>
      </c>
      <c r="AE29" s="707" t="e">
        <f>IF(+All!#REF!="Illinois",+All!#REF!,IF(+All!#REF!="Illinois",+All!#REF!,0))</f>
        <v>#REF!</v>
      </c>
      <c r="AF29" s="706" t="e">
        <f>IF(+All!#REF!="Illinois",+All!#REF!,IF(+All!#REF!="Illinois",+All!#REF!,0))</f>
        <v>#REF!</v>
      </c>
      <c r="AG29" s="707" t="e">
        <f>IF(+All!#REF!="Illinois",+All!#REF!,IF(+All!#REF!="Illinois",+All!#REF!,0))</f>
        <v>#REF!</v>
      </c>
      <c r="AH29" s="706" t="e">
        <f>IF(+All!#REF!="Illinois",+All!#REF!,IF(+All!#REF!="Illinois",+All!#REF!,0))</f>
        <v>#REF!</v>
      </c>
      <c r="AI29" s="707" t="e">
        <f>IF(+All!#REF!="Illinois",+All!#REF!,IF(+All!#REF!="Illinois",+All!#REF!,0))</f>
        <v>#REF!</v>
      </c>
      <c r="AJ29" s="706" t="e">
        <f>IF(+All!#REF!="Illinois",+All!#REF!,IF(+All!#REF!="Illinois",+All!#REF!,0))</f>
        <v>#REF!</v>
      </c>
      <c r="AK29" s="707" t="e">
        <f>IF(+All!#REF!="Illinois",+All!#REF!,IF(+All!#REF!="Illinois",+All!#REF!,0))</f>
        <v>#REF!</v>
      </c>
      <c r="AL29" s="81" t="e">
        <f>IF(+All!#REF!="Illinois",+All!#REF!,IF(+All!#REF!="Illinois",+All!#REF!,0))</f>
        <v>#REF!</v>
      </c>
      <c r="AM29" s="82" t="e">
        <f>IF(+All!#REF!="Illinois",+All!#REF!,IF(+All!#REF!="Illinois",+All!#REF!,0))</f>
        <v>#REF!</v>
      </c>
      <c r="AN29" s="81" t="e">
        <f>IF(+All!#REF!="Illinois",+All!#REF!,IF(+All!#REF!="Illinois",+All!#REF!,0))</f>
        <v>#REF!</v>
      </c>
      <c r="AO29" s="83" t="e">
        <f>IF(+All!#REF!="Illinois",+All!#REF!,IF(+All!#REF!="Illinois",+All!#REF!,0))</f>
        <v>#REF!</v>
      </c>
      <c r="AP29" s="84" t="e">
        <f>IF(+All!#REF!="Illinois",+All!#REF!,IF(+All!#REF!="Illinois",+All!#REF!,0))</f>
        <v>#REF!</v>
      </c>
      <c r="AQ29" s="480" t="e">
        <f>IF(+All!#REF!="Illinois",+All!#REF!,IF(+All!#REF!="Illinois",+All!#REF!,0))</f>
        <v>#REF!</v>
      </c>
      <c r="AR29" s="482" t="e">
        <f>IF(+All!#REF!="Illinois",+All!#REF!,IF(+All!#REF!="Illinois",+All!#REF!,0))</f>
        <v>#REF!</v>
      </c>
      <c r="AS29" s="483" t="e">
        <f>IF(+All!#REF!="Illinois",+All!#REF!,IF(+All!#REF!="Illinois",+All!#REF!,0))</f>
        <v>#REF!</v>
      </c>
      <c r="AT29" s="483" t="e">
        <f>IF(+All!#REF!="Illinois",+All!#REF!,IF(+All!#REF!="Illinois",+All!#REF!,0))</f>
        <v>#REF!</v>
      </c>
      <c r="AU29" s="482" t="e">
        <f>IF(+All!#REF!="Illinois",+All!#REF!,IF(+All!#REF!="Illinois",+All!#REF!,0))</f>
        <v>#REF!</v>
      </c>
      <c r="AV29" s="483" t="e">
        <f>IF(+All!#REF!="Illinois",+All!#REF!,IF(+All!#REF!="Illinois",+All!#REF!,0))</f>
        <v>#REF!</v>
      </c>
      <c r="AW29" s="484" t="e">
        <f>IF(+All!#REF!="Illinois",+All!#REF!,IF(+All!#REF!="Illinois",+All!#REF!,0))</f>
        <v>#REF!</v>
      </c>
      <c r="AX29" s="483" t="e">
        <f>IF(+All!#REF!="Illinois",+All!#REF!,IF(+All!#REF!="Illinois",+All!#REF!,0))</f>
        <v>#REF!</v>
      </c>
      <c r="AY29" s="88" t="e">
        <f>IF(+All!#REF!="Illinois",+All!#REF!,IF(+All!#REF!="Illinois",+All!#REF!,0))</f>
        <v>#REF!</v>
      </c>
      <c r="AZ29" s="89" t="e">
        <f>IF(+All!#REF!="Illinois",+All!#REF!,IF(+All!#REF!="Illinois",+All!#REF!,0))</f>
        <v>#REF!</v>
      </c>
      <c r="BA29" s="90" t="e">
        <f>IF(+All!#REF!="Illinois",+All!#REF!,IF(+All!#REF!="Illinois",+All!#REF!,0))</f>
        <v>#REF!</v>
      </c>
      <c r="BB29" s="90" t="e">
        <f>IF(+All!#REF!="Illinois",+All!#REF!,IF(+All!#REF!="Illinois",+All!#REF!,0))</f>
        <v>#REF!</v>
      </c>
      <c r="BC29" s="91" t="e">
        <f>IF(+All!#REF!="Illinois",+All!#REF!,IF(+All!#REF!="Illinois",+All!#REF!,0))</f>
        <v>#REF!</v>
      </c>
      <c r="BD29" s="482" t="e">
        <f>IF(+All!#REF!="Illinois",+All!#REF!,IF(+All!#REF!="Illinois",+All!#REF!,0))</f>
        <v>#REF!</v>
      </c>
      <c r="BE29" s="483" t="e">
        <f>IF(+All!#REF!="Illinois",+All!#REF!,IF(+All!#REF!="Illinois",+All!#REF!,0))</f>
        <v>#REF!</v>
      </c>
      <c r="BF29" s="483" t="e">
        <f>IF(+All!#REF!="Illinois",+All!#REF!,IF(+All!#REF!="Illinois",+All!#REF!,0))</f>
        <v>#REF!</v>
      </c>
      <c r="BG29" s="482" t="e">
        <f>IF(+All!#REF!="Illinois",+All!#REF!,IF(+All!#REF!="Illinois",+All!#REF!,0))</f>
        <v>#REF!</v>
      </c>
      <c r="BH29" s="483" t="e">
        <f>IF(+All!#REF!="Illinois",+All!#REF!,IF(+All!#REF!="Illinois",+All!#REF!,0))</f>
        <v>#REF!</v>
      </c>
      <c r="BI29" s="484" t="e">
        <f>IF(+All!#REF!="Illinois",+All!#REF!,IF(+All!#REF!="Illinois",+All!#REF!,0))</f>
        <v>#REF!</v>
      </c>
      <c r="BJ29" s="92" t="e">
        <f>IF(+All!#REF!="Illinois",+All!#REF!,IF(+All!#REF!="Illinois",+All!#REF!,0))</f>
        <v>#REF!</v>
      </c>
      <c r="BK29" s="93" t="e">
        <f>IF(+All!#REF!="Illinois",+All!#REF!,IF(+All!#REF!="Illinois",+All!#REF!,0))</f>
        <v>#REF!</v>
      </c>
    </row>
    <row r="30" spans="1:63" x14ac:dyDescent="0.8">
      <c r="A30" s="70">
        <f>IF(+All!$F800="Indiana",+All!A800,IF(+All!$H800="Indiana",+All!A800,0))</f>
        <v>11</v>
      </c>
      <c r="B30" s="480" t="str">
        <f>IF(+All!$F800="Indiana",+All!B800,IF(+All!$H800="Indiana",+All!B800,0))</f>
        <v>Sat</v>
      </c>
      <c r="C30" s="72">
        <f>IF(+All!$F800="Indiana",+All!C800,IF(+All!$H800="Indiana",+All!C800,0))</f>
        <v>44513</v>
      </c>
      <c r="D30" s="73">
        <f>IF(+All!$F800="Indiana",+All!D800,IF(+All!$H800="Indiana",+All!D800,0))</f>
        <v>0.5</v>
      </c>
      <c r="E30" s="707">
        <f>IF(+All!$F800="Indiana",+All!E800,IF(+All!$H800="Indiana",+All!E800,0))</f>
        <v>0</v>
      </c>
      <c r="F30" s="75" t="str">
        <f>IF(+All!$F800="Indiana",+All!F800,IF(+All!$H800="Indiana",+All!F800,0))</f>
        <v>Rutgers</v>
      </c>
      <c r="G30" s="95" t="str">
        <f>IF(+All!$F800="Indiana",+All!G800,IF(+All!$H800="Indiana",+All!G800,0))</f>
        <v>B10</v>
      </c>
      <c r="H30" s="95" t="str">
        <f>IF(+All!$F800="Indiana",+All!H800,IF(+All!$H800="Indiana",+All!H800,0))</f>
        <v>Indiana</v>
      </c>
      <c r="I30" s="76" t="str">
        <f>IF(+All!$F800="Indiana",+All!I800,IF(+All!$H800="Indiana",+All!I800,0))</f>
        <v>B10</v>
      </c>
      <c r="J30" s="706" t="str">
        <f>IF(+All!$F800="Indiana",+All!J800,IF(+All!$H800="Indiana",+All!J800,0))</f>
        <v>Indiana</v>
      </c>
      <c r="K30" s="707" t="str">
        <f>IF(+All!$F800="Indiana",+All!K800,IF(+All!$H800="Indiana",+All!K800,0))</f>
        <v>Rutgers</v>
      </c>
      <c r="L30" s="78">
        <f>IF(+All!$F800="Indiana",+All!L800,IF(+All!$H800="Indiana",+All!L800,0))</f>
        <v>7</v>
      </c>
      <c r="M30" s="79">
        <f>IF(+All!$F800="Indiana",+All!M800,IF(+All!$H800="Indiana",+All!M800,0))</f>
        <v>43.5</v>
      </c>
      <c r="N30" s="706" t="str">
        <f>IF(+All!$F800="Indiana",+All!N800,IF(+All!$H800="Indiana",+All!N800,0))</f>
        <v>Rutgers</v>
      </c>
      <c r="O30" s="708">
        <f>IF(+All!$F800="Indiana",+All!O800,IF(+All!$H800="Indiana",+All!O800,0))</f>
        <v>38</v>
      </c>
      <c r="P30" s="708" t="str">
        <f>IF(+All!$F800="Indiana",+All!P800,IF(+All!$H800="Indiana",+All!P800,0))</f>
        <v>Indiana</v>
      </c>
      <c r="Q30" s="707">
        <f>IF(+All!$F800="Indiana",+All!Q800,IF(+All!$H800="Indiana",+All!Q800,0))</f>
        <v>3</v>
      </c>
      <c r="R30" s="706" t="str">
        <f>IF(+All!$F800="Indiana",+All!R800,IF(+All!$H800="Indiana",+All!R800,0))</f>
        <v>Rutgers</v>
      </c>
      <c r="S30" s="708" t="str">
        <f>IF(+All!$F800="Indiana",+All!S800,IF(+All!$H800="Indiana",+All!S800,0))</f>
        <v>Indiana</v>
      </c>
      <c r="T30" s="706" t="str">
        <f>IF(+All!$F800="Indiana",+All!T800,IF(+All!$H800="Indiana",+All!T800,0))</f>
        <v>Rutgers</v>
      </c>
      <c r="U30" s="707" t="str">
        <f>IF(+All!$F800="Indiana",+All!U800,IF(+All!$H800="Indiana",+All!U800,0))</f>
        <v>W</v>
      </c>
      <c r="V30" s="706" t="e">
        <f>IF(+All!#REF!="Illinois",+All!#REF!,IF(+All!#REF!="Illinois",+All!#REF!,0))</f>
        <v>#REF!</v>
      </c>
      <c r="W30" s="707" t="e">
        <f>IF(+All!#REF!="Illinois",+All!#REF!,IF(+All!#REF!="Illinois",+All!#REF!,0))</f>
        <v>#REF!</v>
      </c>
      <c r="X30" s="706" t="e">
        <f>IF(+All!#REF!="Illinois",+All!#REF!,IF(+All!#REF!="Illinois",+All!#REF!,0))</f>
        <v>#REF!</v>
      </c>
      <c r="Y30" s="707" t="e">
        <f>IF(+All!#REF!="Illinois",+All!#REF!,IF(+All!#REF!="Illinois",+All!#REF!,0))</f>
        <v>#REF!</v>
      </c>
      <c r="Z30" s="706" t="e">
        <f>IF(+All!#REF!="Illinois",+All!#REF!,IF(+All!#REF!="Illinois",+All!#REF!,0))</f>
        <v>#REF!</v>
      </c>
      <c r="AA30" s="707" t="e">
        <f>IF(+All!#REF!="Illinois",+All!#REF!,IF(+All!#REF!="Illinois",+All!#REF!,0))</f>
        <v>#REF!</v>
      </c>
      <c r="AB30" s="706" t="e">
        <f>IF(+All!#REF!="Illinois",+All!#REF!,IF(+All!#REF!="Illinois",+All!#REF!,0))</f>
        <v>#REF!</v>
      </c>
      <c r="AC30" s="707" t="e">
        <f>IF(+All!#REF!="Illinois",+All!#REF!,IF(+All!#REF!="Illinois",+All!#REF!,0))</f>
        <v>#REF!</v>
      </c>
      <c r="AD30" s="706" t="e">
        <f>IF(+All!#REF!="Illinois",+All!#REF!,IF(+All!#REF!="Illinois",+All!#REF!,0))</f>
        <v>#REF!</v>
      </c>
      <c r="AE30" s="707" t="e">
        <f>IF(+All!#REF!="Illinois",+All!#REF!,IF(+All!#REF!="Illinois",+All!#REF!,0))</f>
        <v>#REF!</v>
      </c>
      <c r="AF30" s="706" t="e">
        <f>IF(+All!#REF!="Illinois",+All!#REF!,IF(+All!#REF!="Illinois",+All!#REF!,0))</f>
        <v>#REF!</v>
      </c>
      <c r="AG30" s="707" t="e">
        <f>IF(+All!#REF!="Illinois",+All!#REF!,IF(+All!#REF!="Illinois",+All!#REF!,0))</f>
        <v>#REF!</v>
      </c>
      <c r="AH30" s="706" t="e">
        <f>IF(+All!#REF!="Illinois",+All!#REF!,IF(+All!#REF!="Illinois",+All!#REF!,0))</f>
        <v>#REF!</v>
      </c>
      <c r="AI30" s="707" t="e">
        <f>IF(+All!#REF!="Illinois",+All!#REF!,IF(+All!#REF!="Illinois",+All!#REF!,0))</f>
        <v>#REF!</v>
      </c>
      <c r="AJ30" s="706" t="e">
        <f>IF(+All!#REF!="Illinois",+All!#REF!,IF(+All!#REF!="Illinois",+All!#REF!,0))</f>
        <v>#REF!</v>
      </c>
      <c r="AK30" s="707" t="e">
        <f>IF(+All!#REF!="Illinois",+All!#REF!,IF(+All!#REF!="Illinois",+All!#REF!,0))</f>
        <v>#REF!</v>
      </c>
      <c r="AL30" s="81" t="e">
        <f>IF(+All!#REF!="Illinois",+All!#REF!,IF(+All!#REF!="Illinois",+All!#REF!,0))</f>
        <v>#REF!</v>
      </c>
      <c r="AM30" s="82" t="e">
        <f>IF(+All!#REF!="Illinois",+All!#REF!,IF(+All!#REF!="Illinois",+All!#REF!,0))</f>
        <v>#REF!</v>
      </c>
      <c r="AN30" s="81" t="e">
        <f>IF(+All!#REF!="Illinois",+All!#REF!,IF(+All!#REF!="Illinois",+All!#REF!,0))</f>
        <v>#REF!</v>
      </c>
      <c r="AO30" s="83" t="e">
        <f>IF(+All!#REF!="Illinois",+All!#REF!,IF(+All!#REF!="Illinois",+All!#REF!,0))</f>
        <v>#REF!</v>
      </c>
      <c r="AP30" s="84" t="e">
        <f>IF(+All!#REF!="Illinois",+All!#REF!,IF(+All!#REF!="Illinois",+All!#REF!,0))</f>
        <v>#REF!</v>
      </c>
      <c r="AQ30" s="480" t="e">
        <f>IF(+All!#REF!="Illinois",+All!#REF!,IF(+All!#REF!="Illinois",+All!#REF!,0))</f>
        <v>#REF!</v>
      </c>
      <c r="AR30" s="482" t="e">
        <f>IF(+All!#REF!="Illinois",+All!#REF!,IF(+All!#REF!="Illinois",+All!#REF!,0))</f>
        <v>#REF!</v>
      </c>
      <c r="AS30" s="483" t="e">
        <f>IF(+All!#REF!="Illinois",+All!#REF!,IF(+All!#REF!="Illinois",+All!#REF!,0))</f>
        <v>#REF!</v>
      </c>
      <c r="AT30" s="483" t="e">
        <f>IF(+All!#REF!="Illinois",+All!#REF!,IF(+All!#REF!="Illinois",+All!#REF!,0))</f>
        <v>#REF!</v>
      </c>
      <c r="AU30" s="482" t="e">
        <f>IF(+All!#REF!="Illinois",+All!#REF!,IF(+All!#REF!="Illinois",+All!#REF!,0))</f>
        <v>#REF!</v>
      </c>
      <c r="AV30" s="483" t="e">
        <f>IF(+All!#REF!="Illinois",+All!#REF!,IF(+All!#REF!="Illinois",+All!#REF!,0))</f>
        <v>#REF!</v>
      </c>
      <c r="AW30" s="484" t="e">
        <f>IF(+All!#REF!="Illinois",+All!#REF!,IF(+All!#REF!="Illinois",+All!#REF!,0))</f>
        <v>#REF!</v>
      </c>
      <c r="AX30" s="483" t="e">
        <f>IF(+All!#REF!="Illinois",+All!#REF!,IF(+All!#REF!="Illinois",+All!#REF!,0))</f>
        <v>#REF!</v>
      </c>
      <c r="AY30" s="88" t="e">
        <f>IF(+All!#REF!="Illinois",+All!#REF!,IF(+All!#REF!="Illinois",+All!#REF!,0))</f>
        <v>#REF!</v>
      </c>
      <c r="AZ30" s="89" t="e">
        <f>IF(+All!#REF!="Illinois",+All!#REF!,IF(+All!#REF!="Illinois",+All!#REF!,0))</f>
        <v>#REF!</v>
      </c>
      <c r="BA30" s="90" t="e">
        <f>IF(+All!#REF!="Illinois",+All!#REF!,IF(+All!#REF!="Illinois",+All!#REF!,0))</f>
        <v>#REF!</v>
      </c>
      <c r="BB30" s="90" t="e">
        <f>IF(+All!#REF!="Illinois",+All!#REF!,IF(+All!#REF!="Illinois",+All!#REF!,0))</f>
        <v>#REF!</v>
      </c>
      <c r="BC30" s="91" t="e">
        <f>IF(+All!#REF!="Illinois",+All!#REF!,IF(+All!#REF!="Illinois",+All!#REF!,0))</f>
        <v>#REF!</v>
      </c>
      <c r="BD30" s="482" t="e">
        <f>IF(+All!#REF!="Illinois",+All!#REF!,IF(+All!#REF!="Illinois",+All!#REF!,0))</f>
        <v>#REF!</v>
      </c>
      <c r="BE30" s="483" t="e">
        <f>IF(+All!#REF!="Illinois",+All!#REF!,IF(+All!#REF!="Illinois",+All!#REF!,0))</f>
        <v>#REF!</v>
      </c>
      <c r="BF30" s="483" t="e">
        <f>IF(+All!#REF!="Illinois",+All!#REF!,IF(+All!#REF!="Illinois",+All!#REF!,0))</f>
        <v>#REF!</v>
      </c>
      <c r="BG30" s="482" t="e">
        <f>IF(+All!#REF!="Illinois",+All!#REF!,IF(+All!#REF!="Illinois",+All!#REF!,0))</f>
        <v>#REF!</v>
      </c>
      <c r="BH30" s="483" t="e">
        <f>IF(+All!#REF!="Illinois",+All!#REF!,IF(+All!#REF!="Illinois",+All!#REF!,0))</f>
        <v>#REF!</v>
      </c>
      <c r="BI30" s="484" t="e">
        <f>IF(+All!#REF!="Illinois",+All!#REF!,IF(+All!#REF!="Illinois",+All!#REF!,0))</f>
        <v>#REF!</v>
      </c>
      <c r="BJ30" s="92" t="e">
        <f>IF(+All!#REF!="Illinois",+All!#REF!,IF(+All!#REF!="Illinois",+All!#REF!,0))</f>
        <v>#REF!</v>
      </c>
      <c r="BK30" s="93" t="e">
        <f>IF(+All!#REF!="Illinois",+All!#REF!,IF(+All!#REF!="Illinois",+All!#REF!,0))</f>
        <v>#REF!</v>
      </c>
    </row>
    <row r="31" spans="1:63" x14ac:dyDescent="0.8">
      <c r="A31" s="70">
        <f>IF(+All!$F869="Indiana",+All!A869,IF(+All!$H869="Indiana",+All!A869,0))</f>
        <v>12</v>
      </c>
      <c r="B31" s="480" t="str">
        <f>IF(+All!$F869="Indiana",+All!B869,IF(+All!$H869="Indiana",+All!B869,0))</f>
        <v>Sat</v>
      </c>
      <c r="C31" s="72">
        <f>IF(+All!$F869="Indiana",+All!C869,IF(+All!$H869="Indiana",+All!C869,0))</f>
        <v>44520</v>
      </c>
      <c r="D31" s="73">
        <f>IF(+All!$F869="Indiana",+All!D869,IF(+All!$H869="Indiana",+All!D869,0))</f>
        <v>0.64583333333333337</v>
      </c>
      <c r="E31" s="707" t="str">
        <f>IF(+All!$F869="Indiana",+All!E869,IF(+All!$H869="Indiana",+All!E869,0))</f>
        <v>BTN</v>
      </c>
      <c r="F31" s="75" t="str">
        <f>IF(+All!$F869="Indiana",+All!F869,IF(+All!$H869="Indiana",+All!F869,0))</f>
        <v>Minnesota</v>
      </c>
      <c r="G31" s="95" t="str">
        <f>IF(+All!$F869="Indiana",+All!G869,IF(+All!$H869="Indiana",+All!G869,0))</f>
        <v>B10</v>
      </c>
      <c r="H31" s="95" t="str">
        <f>IF(+All!$F869="Indiana",+All!H869,IF(+All!$H869="Indiana",+All!H869,0))</f>
        <v>Indiana</v>
      </c>
      <c r="I31" s="76" t="str">
        <f>IF(+All!$F869="Indiana",+All!I869,IF(+All!$H869="Indiana",+All!I869,0))</f>
        <v>B10</v>
      </c>
      <c r="J31" s="706" t="str">
        <f>IF(+All!$F869="Indiana",+All!J869,IF(+All!$H869="Indiana",+All!J869,0))</f>
        <v>Minnesota</v>
      </c>
      <c r="K31" s="707" t="str">
        <f>IF(+All!$F869="Indiana",+All!K869,IF(+All!$H869="Indiana",+All!K869,0))</f>
        <v>Indiana</v>
      </c>
      <c r="L31" s="78">
        <f>IF(+All!$F869="Indiana",+All!L869,IF(+All!$H869="Indiana",+All!L869,0))</f>
        <v>7</v>
      </c>
      <c r="M31" s="79">
        <f>IF(+All!$F869="Indiana",+All!M869,IF(+All!$H869="Indiana",+All!M869,0))</f>
        <v>43.5</v>
      </c>
      <c r="N31" s="706" t="str">
        <f>IF(+All!$F869="Indiana",+All!N869,IF(+All!$H869="Indiana",+All!N869,0))</f>
        <v>Minnesota</v>
      </c>
      <c r="O31" s="708">
        <f>IF(+All!$F869="Indiana",+All!O869,IF(+All!$H869="Indiana",+All!O869,0))</f>
        <v>35</v>
      </c>
      <c r="P31" s="708" t="str">
        <f>IF(+All!$F869="Indiana",+All!P869,IF(+All!$H869="Indiana",+All!P869,0))</f>
        <v>Indiana</v>
      </c>
      <c r="Q31" s="707">
        <f>IF(+All!$F869="Indiana",+All!Q869,IF(+All!$H869="Indiana",+All!Q869,0))</f>
        <v>14</v>
      </c>
      <c r="R31" s="706" t="str">
        <f>IF(+All!$F869="Indiana",+All!R869,IF(+All!$H869="Indiana",+All!R869,0))</f>
        <v>Minnesota</v>
      </c>
      <c r="S31" s="708" t="str">
        <f>IF(+All!$F869="Indiana",+All!S869,IF(+All!$H869="Indiana",+All!S869,0))</f>
        <v>Indiana</v>
      </c>
      <c r="T31" s="706" t="str">
        <f>IF(+All!$F869="Indiana",+All!T869,IF(+All!$H869="Indiana",+All!T869,0))</f>
        <v>Minnesota</v>
      </c>
      <c r="U31" s="707" t="str">
        <f>IF(+All!$F869="Indiana",+All!U869,IF(+All!$H869="Indiana",+All!U869,0))</f>
        <v>W</v>
      </c>
      <c r="V31" s="706" t="e">
        <f>IF(+All!#REF!="Illinois",+All!#REF!,IF(+All!#REF!="Illinois",+All!#REF!,0))</f>
        <v>#REF!</v>
      </c>
      <c r="W31" s="707" t="e">
        <f>IF(+All!#REF!="Illinois",+All!#REF!,IF(+All!#REF!="Illinois",+All!#REF!,0))</f>
        <v>#REF!</v>
      </c>
      <c r="X31" s="706" t="e">
        <f>IF(+All!#REF!="Illinois",+All!#REF!,IF(+All!#REF!="Illinois",+All!#REF!,0))</f>
        <v>#REF!</v>
      </c>
      <c r="Y31" s="707" t="e">
        <f>IF(+All!#REF!="Illinois",+All!#REF!,IF(+All!#REF!="Illinois",+All!#REF!,0))</f>
        <v>#REF!</v>
      </c>
      <c r="Z31" s="706" t="e">
        <f>IF(+All!#REF!="Illinois",+All!#REF!,IF(+All!#REF!="Illinois",+All!#REF!,0))</f>
        <v>#REF!</v>
      </c>
      <c r="AA31" s="707" t="e">
        <f>IF(+All!#REF!="Illinois",+All!#REF!,IF(+All!#REF!="Illinois",+All!#REF!,0))</f>
        <v>#REF!</v>
      </c>
      <c r="AB31" s="706" t="e">
        <f>IF(+All!#REF!="Illinois",+All!#REF!,IF(+All!#REF!="Illinois",+All!#REF!,0))</f>
        <v>#REF!</v>
      </c>
      <c r="AC31" s="707" t="e">
        <f>IF(+All!#REF!="Illinois",+All!#REF!,IF(+All!#REF!="Illinois",+All!#REF!,0))</f>
        <v>#REF!</v>
      </c>
      <c r="AD31" s="706" t="e">
        <f>IF(+All!#REF!="Illinois",+All!#REF!,IF(+All!#REF!="Illinois",+All!#REF!,0))</f>
        <v>#REF!</v>
      </c>
      <c r="AE31" s="707" t="e">
        <f>IF(+All!#REF!="Illinois",+All!#REF!,IF(+All!#REF!="Illinois",+All!#REF!,0))</f>
        <v>#REF!</v>
      </c>
      <c r="AF31" s="706" t="e">
        <f>IF(+All!#REF!="Illinois",+All!#REF!,IF(+All!#REF!="Illinois",+All!#REF!,0))</f>
        <v>#REF!</v>
      </c>
      <c r="AG31" s="707" t="e">
        <f>IF(+All!#REF!="Illinois",+All!#REF!,IF(+All!#REF!="Illinois",+All!#REF!,0))</f>
        <v>#REF!</v>
      </c>
      <c r="AH31" s="706" t="e">
        <f>IF(+All!#REF!="Illinois",+All!#REF!,IF(+All!#REF!="Illinois",+All!#REF!,0))</f>
        <v>#REF!</v>
      </c>
      <c r="AI31" s="707" t="e">
        <f>IF(+All!#REF!="Illinois",+All!#REF!,IF(+All!#REF!="Illinois",+All!#REF!,0))</f>
        <v>#REF!</v>
      </c>
      <c r="AJ31" s="706" t="e">
        <f>IF(+All!#REF!="Illinois",+All!#REF!,IF(+All!#REF!="Illinois",+All!#REF!,0))</f>
        <v>#REF!</v>
      </c>
      <c r="AK31" s="707" t="e">
        <f>IF(+All!#REF!="Illinois",+All!#REF!,IF(+All!#REF!="Illinois",+All!#REF!,0))</f>
        <v>#REF!</v>
      </c>
      <c r="AL31" s="81" t="e">
        <f>IF(+All!#REF!="Illinois",+All!#REF!,IF(+All!#REF!="Illinois",+All!#REF!,0))</f>
        <v>#REF!</v>
      </c>
      <c r="AM31" s="82" t="e">
        <f>IF(+All!#REF!="Illinois",+All!#REF!,IF(+All!#REF!="Illinois",+All!#REF!,0))</f>
        <v>#REF!</v>
      </c>
      <c r="AN31" s="81" t="e">
        <f>IF(+All!#REF!="Illinois",+All!#REF!,IF(+All!#REF!="Illinois",+All!#REF!,0))</f>
        <v>#REF!</v>
      </c>
      <c r="AO31" s="83" t="e">
        <f>IF(+All!#REF!="Illinois",+All!#REF!,IF(+All!#REF!="Illinois",+All!#REF!,0))</f>
        <v>#REF!</v>
      </c>
      <c r="AP31" s="84" t="e">
        <f>IF(+All!#REF!="Illinois",+All!#REF!,IF(+All!#REF!="Illinois",+All!#REF!,0))</f>
        <v>#REF!</v>
      </c>
      <c r="AQ31" s="480" t="e">
        <f>IF(+All!#REF!="Illinois",+All!#REF!,IF(+All!#REF!="Illinois",+All!#REF!,0))</f>
        <v>#REF!</v>
      </c>
      <c r="AR31" s="482" t="e">
        <f>IF(+All!#REF!="Illinois",+All!#REF!,IF(+All!#REF!="Illinois",+All!#REF!,0))</f>
        <v>#REF!</v>
      </c>
      <c r="AS31" s="483" t="e">
        <f>IF(+All!#REF!="Illinois",+All!#REF!,IF(+All!#REF!="Illinois",+All!#REF!,0))</f>
        <v>#REF!</v>
      </c>
      <c r="AT31" s="483" t="e">
        <f>IF(+All!#REF!="Illinois",+All!#REF!,IF(+All!#REF!="Illinois",+All!#REF!,0))</f>
        <v>#REF!</v>
      </c>
      <c r="AU31" s="482" t="e">
        <f>IF(+All!#REF!="Illinois",+All!#REF!,IF(+All!#REF!="Illinois",+All!#REF!,0))</f>
        <v>#REF!</v>
      </c>
      <c r="AV31" s="483" t="e">
        <f>IF(+All!#REF!="Illinois",+All!#REF!,IF(+All!#REF!="Illinois",+All!#REF!,0))</f>
        <v>#REF!</v>
      </c>
      <c r="AW31" s="484" t="e">
        <f>IF(+All!#REF!="Illinois",+All!#REF!,IF(+All!#REF!="Illinois",+All!#REF!,0))</f>
        <v>#REF!</v>
      </c>
      <c r="AX31" s="483" t="e">
        <f>IF(+All!#REF!="Illinois",+All!#REF!,IF(+All!#REF!="Illinois",+All!#REF!,0))</f>
        <v>#REF!</v>
      </c>
      <c r="AY31" s="88" t="e">
        <f>IF(+All!#REF!="Illinois",+All!#REF!,IF(+All!#REF!="Illinois",+All!#REF!,0))</f>
        <v>#REF!</v>
      </c>
      <c r="AZ31" s="89" t="e">
        <f>IF(+All!#REF!="Illinois",+All!#REF!,IF(+All!#REF!="Illinois",+All!#REF!,0))</f>
        <v>#REF!</v>
      </c>
      <c r="BA31" s="90" t="e">
        <f>IF(+All!#REF!="Illinois",+All!#REF!,IF(+All!#REF!="Illinois",+All!#REF!,0))</f>
        <v>#REF!</v>
      </c>
      <c r="BB31" s="90" t="e">
        <f>IF(+All!#REF!="Illinois",+All!#REF!,IF(+All!#REF!="Illinois",+All!#REF!,0))</f>
        <v>#REF!</v>
      </c>
      <c r="BC31" s="91" t="e">
        <f>IF(+All!#REF!="Illinois",+All!#REF!,IF(+All!#REF!="Illinois",+All!#REF!,0))</f>
        <v>#REF!</v>
      </c>
      <c r="BD31" s="482" t="e">
        <f>IF(+All!#REF!="Illinois",+All!#REF!,IF(+All!#REF!="Illinois",+All!#REF!,0))</f>
        <v>#REF!</v>
      </c>
      <c r="BE31" s="483" t="e">
        <f>IF(+All!#REF!="Illinois",+All!#REF!,IF(+All!#REF!="Illinois",+All!#REF!,0))</f>
        <v>#REF!</v>
      </c>
      <c r="BF31" s="483" t="e">
        <f>IF(+All!#REF!="Illinois",+All!#REF!,IF(+All!#REF!="Illinois",+All!#REF!,0))</f>
        <v>#REF!</v>
      </c>
      <c r="BG31" s="482" t="e">
        <f>IF(+All!#REF!="Illinois",+All!#REF!,IF(+All!#REF!="Illinois",+All!#REF!,0))</f>
        <v>#REF!</v>
      </c>
      <c r="BH31" s="483" t="e">
        <f>IF(+All!#REF!="Illinois",+All!#REF!,IF(+All!#REF!="Illinois",+All!#REF!,0))</f>
        <v>#REF!</v>
      </c>
      <c r="BI31" s="484" t="e">
        <f>IF(+All!#REF!="Illinois",+All!#REF!,IF(+All!#REF!="Illinois",+All!#REF!,0))</f>
        <v>#REF!</v>
      </c>
      <c r="BJ31" s="92" t="e">
        <f>IF(+All!#REF!="Illinois",+All!#REF!,IF(+All!#REF!="Illinois",+All!#REF!,0))</f>
        <v>#REF!</v>
      </c>
      <c r="BK31" s="93" t="e">
        <f>IF(+All!#REF!="Illinois",+All!#REF!,IF(+All!#REF!="Illinois",+All!#REF!,0))</f>
        <v>#REF!</v>
      </c>
    </row>
    <row r="32" spans="1:63" x14ac:dyDescent="0.8">
      <c r="A32" s="70">
        <f>IF(+All!$F932="Indiana",+All!A932,IF(+All!$H932="Indiana",+All!A932,0))</f>
        <v>0</v>
      </c>
      <c r="B32" s="480">
        <f>IF(+All!$F932="Indiana",+All!B932,IF(+All!$H932="Indiana",+All!B932,0))</f>
        <v>0</v>
      </c>
      <c r="C32" s="72">
        <f>IF(+All!$F932="Indiana",+All!C932,IF(+All!$H932="Indiana",+All!C932,0))</f>
        <v>0</v>
      </c>
      <c r="D32" s="73">
        <f>IF(+All!$F932="Indiana",+All!D932,IF(+All!$H932="Indiana",+All!D932,0))</f>
        <v>0</v>
      </c>
      <c r="E32" s="707">
        <f>IF(+All!$F932="Indiana",+All!E932,IF(+All!$H932="Indiana",+All!E932,0))</f>
        <v>0</v>
      </c>
      <c r="F32" s="75">
        <f>IF(+All!$F932="Indiana",+All!F932,IF(+All!$H932="Indiana",+All!F932,0))</f>
        <v>0</v>
      </c>
      <c r="G32" s="95">
        <f>IF(+All!$F932="Indiana",+All!G932,IF(+All!$H932="Indiana",+All!G932,0))</f>
        <v>0</v>
      </c>
      <c r="H32" s="95">
        <f>IF(+All!$F932="Indiana",+All!H932,IF(+All!$H932="Indiana",+All!H932,0))</f>
        <v>0</v>
      </c>
      <c r="I32" s="76">
        <f>IF(+All!$F932="Indiana",+All!I932,IF(+All!$H932="Indiana",+All!I932,0))</f>
        <v>0</v>
      </c>
      <c r="J32" s="706">
        <f>IF(+All!$F932="Indiana",+All!J932,IF(+All!$H932="Indiana",+All!J932,0))</f>
        <v>0</v>
      </c>
      <c r="K32" s="707">
        <f>IF(+All!$F932="Indiana",+All!K932,IF(+All!$H932="Indiana",+All!K932,0))</f>
        <v>0</v>
      </c>
      <c r="L32" s="78">
        <f>IF(+All!$F932="Indiana",+All!L932,IF(+All!$H932="Indiana",+All!L932,0))</f>
        <v>0</v>
      </c>
      <c r="M32" s="79">
        <f>IF(+All!$F932="Indiana",+All!M932,IF(+All!$H932="Indiana",+All!M932,0))</f>
        <v>0</v>
      </c>
      <c r="N32" s="706">
        <f>IF(+All!$F932="Indiana",+All!N932,IF(+All!$H932="Indiana",+All!N932,0))</f>
        <v>0</v>
      </c>
      <c r="O32" s="708">
        <f>IF(+All!$F932="Indiana",+All!O932,IF(+All!$H932="Indiana",+All!O932,0))</f>
        <v>0</v>
      </c>
      <c r="P32" s="708">
        <f>IF(+All!$F932="Indiana",+All!P932,IF(+All!$H932="Indiana",+All!P932,0))</f>
        <v>0</v>
      </c>
      <c r="Q32" s="707">
        <f>IF(+All!$F932="Indiana",+All!Q932,IF(+All!$H932="Indiana",+All!Q932,0))</f>
        <v>0</v>
      </c>
      <c r="R32" s="706">
        <f>IF(+All!$F932="Indiana",+All!R932,IF(+All!$H932="Indiana",+All!R932,0))</f>
        <v>0</v>
      </c>
      <c r="S32" s="708">
        <f>IF(+All!$F932="Indiana",+All!S932,IF(+All!$H932="Indiana",+All!S932,0))</f>
        <v>0</v>
      </c>
      <c r="T32" s="706">
        <f>IF(+All!$F932="Indiana",+All!T932,IF(+All!$H932="Indiana",+All!T932,0))</f>
        <v>0</v>
      </c>
      <c r="U32" s="707">
        <f>IF(+All!$F932="Indiana",+All!U932,IF(+All!$H932="Indiana",+All!U932,0))</f>
        <v>0</v>
      </c>
      <c r="V32" s="706" t="e">
        <f>IF(+All!#REF!="Illinois",+All!#REF!,IF(+All!#REF!="Illinois",+All!#REF!,0))</f>
        <v>#REF!</v>
      </c>
      <c r="W32" s="707" t="e">
        <f>IF(+All!#REF!="Illinois",+All!#REF!,IF(+All!#REF!="Illinois",+All!#REF!,0))</f>
        <v>#REF!</v>
      </c>
      <c r="X32" s="706" t="e">
        <f>IF(+All!#REF!="Illinois",+All!#REF!,IF(+All!#REF!="Illinois",+All!#REF!,0))</f>
        <v>#REF!</v>
      </c>
      <c r="Y32" s="707" t="e">
        <f>IF(+All!#REF!="Illinois",+All!#REF!,IF(+All!#REF!="Illinois",+All!#REF!,0))</f>
        <v>#REF!</v>
      </c>
      <c r="Z32" s="706" t="e">
        <f>IF(+All!#REF!="Illinois",+All!#REF!,IF(+All!#REF!="Illinois",+All!#REF!,0))</f>
        <v>#REF!</v>
      </c>
      <c r="AA32" s="707" t="e">
        <f>IF(+All!#REF!="Illinois",+All!#REF!,IF(+All!#REF!="Illinois",+All!#REF!,0))</f>
        <v>#REF!</v>
      </c>
      <c r="AB32" s="706" t="e">
        <f>IF(+All!#REF!="Illinois",+All!#REF!,IF(+All!#REF!="Illinois",+All!#REF!,0))</f>
        <v>#REF!</v>
      </c>
      <c r="AC32" s="707" t="e">
        <f>IF(+All!#REF!="Illinois",+All!#REF!,IF(+All!#REF!="Illinois",+All!#REF!,0))</f>
        <v>#REF!</v>
      </c>
      <c r="AD32" s="706" t="e">
        <f>IF(+All!#REF!="Illinois",+All!#REF!,IF(+All!#REF!="Illinois",+All!#REF!,0))</f>
        <v>#REF!</v>
      </c>
      <c r="AE32" s="707" t="e">
        <f>IF(+All!#REF!="Illinois",+All!#REF!,IF(+All!#REF!="Illinois",+All!#REF!,0))</f>
        <v>#REF!</v>
      </c>
      <c r="AF32" s="706" t="e">
        <f>IF(+All!#REF!="Illinois",+All!#REF!,IF(+All!#REF!="Illinois",+All!#REF!,0))</f>
        <v>#REF!</v>
      </c>
      <c r="AG32" s="707" t="e">
        <f>IF(+All!#REF!="Illinois",+All!#REF!,IF(+All!#REF!="Illinois",+All!#REF!,0))</f>
        <v>#REF!</v>
      </c>
      <c r="AH32" s="706" t="e">
        <f>IF(+All!#REF!="Illinois",+All!#REF!,IF(+All!#REF!="Illinois",+All!#REF!,0))</f>
        <v>#REF!</v>
      </c>
      <c r="AI32" s="707" t="e">
        <f>IF(+All!#REF!="Illinois",+All!#REF!,IF(+All!#REF!="Illinois",+All!#REF!,0))</f>
        <v>#REF!</v>
      </c>
      <c r="AJ32" s="706" t="e">
        <f>IF(+All!#REF!="Illinois",+All!#REF!,IF(+All!#REF!="Illinois",+All!#REF!,0))</f>
        <v>#REF!</v>
      </c>
      <c r="AK32" s="707" t="e">
        <f>IF(+All!#REF!="Illinois",+All!#REF!,IF(+All!#REF!="Illinois",+All!#REF!,0))</f>
        <v>#REF!</v>
      </c>
      <c r="AL32" s="81" t="e">
        <f>IF(+All!#REF!="Illinois",+All!#REF!,IF(+All!#REF!="Illinois",+All!#REF!,0))</f>
        <v>#REF!</v>
      </c>
      <c r="AM32" s="82" t="e">
        <f>IF(+All!#REF!="Illinois",+All!#REF!,IF(+All!#REF!="Illinois",+All!#REF!,0))</f>
        <v>#REF!</v>
      </c>
      <c r="AN32" s="81" t="e">
        <f>IF(+All!#REF!="Illinois",+All!#REF!,IF(+All!#REF!="Illinois",+All!#REF!,0))</f>
        <v>#REF!</v>
      </c>
      <c r="AO32" s="83" t="e">
        <f>IF(+All!#REF!="Illinois",+All!#REF!,IF(+All!#REF!="Illinois",+All!#REF!,0))</f>
        <v>#REF!</v>
      </c>
      <c r="AP32" s="84" t="e">
        <f>IF(+All!#REF!="Illinois",+All!#REF!,IF(+All!#REF!="Illinois",+All!#REF!,0))</f>
        <v>#REF!</v>
      </c>
      <c r="AQ32" s="480" t="e">
        <f>IF(+All!#REF!="Illinois",+All!#REF!,IF(+All!#REF!="Illinois",+All!#REF!,0))</f>
        <v>#REF!</v>
      </c>
      <c r="AR32" s="482" t="e">
        <f>IF(+All!#REF!="Illinois",+All!#REF!,IF(+All!#REF!="Illinois",+All!#REF!,0))</f>
        <v>#REF!</v>
      </c>
      <c r="AS32" s="483" t="e">
        <f>IF(+All!#REF!="Illinois",+All!#REF!,IF(+All!#REF!="Illinois",+All!#REF!,0))</f>
        <v>#REF!</v>
      </c>
      <c r="AT32" s="483" t="e">
        <f>IF(+All!#REF!="Illinois",+All!#REF!,IF(+All!#REF!="Illinois",+All!#REF!,0))</f>
        <v>#REF!</v>
      </c>
      <c r="AU32" s="482" t="e">
        <f>IF(+All!#REF!="Illinois",+All!#REF!,IF(+All!#REF!="Illinois",+All!#REF!,0))</f>
        <v>#REF!</v>
      </c>
      <c r="AV32" s="483" t="e">
        <f>IF(+All!#REF!="Illinois",+All!#REF!,IF(+All!#REF!="Illinois",+All!#REF!,0))</f>
        <v>#REF!</v>
      </c>
      <c r="AW32" s="484" t="e">
        <f>IF(+All!#REF!="Illinois",+All!#REF!,IF(+All!#REF!="Illinois",+All!#REF!,0))</f>
        <v>#REF!</v>
      </c>
      <c r="AX32" s="483" t="e">
        <f>IF(+All!#REF!="Illinois",+All!#REF!,IF(+All!#REF!="Illinois",+All!#REF!,0))</f>
        <v>#REF!</v>
      </c>
      <c r="AY32" s="88" t="e">
        <f>IF(+All!#REF!="Illinois",+All!#REF!,IF(+All!#REF!="Illinois",+All!#REF!,0))</f>
        <v>#REF!</v>
      </c>
      <c r="AZ32" s="89" t="e">
        <f>IF(+All!#REF!="Illinois",+All!#REF!,IF(+All!#REF!="Illinois",+All!#REF!,0))</f>
        <v>#REF!</v>
      </c>
      <c r="BA32" s="90" t="e">
        <f>IF(+All!#REF!="Illinois",+All!#REF!,IF(+All!#REF!="Illinois",+All!#REF!,0))</f>
        <v>#REF!</v>
      </c>
      <c r="BB32" s="90" t="e">
        <f>IF(+All!#REF!="Illinois",+All!#REF!,IF(+All!#REF!="Illinois",+All!#REF!,0))</f>
        <v>#REF!</v>
      </c>
      <c r="BC32" s="91" t="e">
        <f>IF(+All!#REF!="Illinois",+All!#REF!,IF(+All!#REF!="Illinois",+All!#REF!,0))</f>
        <v>#REF!</v>
      </c>
      <c r="BD32" s="482" t="e">
        <f>IF(+All!#REF!="Illinois",+All!#REF!,IF(+All!#REF!="Illinois",+All!#REF!,0))</f>
        <v>#REF!</v>
      </c>
      <c r="BE32" s="483" t="e">
        <f>IF(+All!#REF!="Illinois",+All!#REF!,IF(+All!#REF!="Illinois",+All!#REF!,0))</f>
        <v>#REF!</v>
      </c>
      <c r="BF32" s="483" t="e">
        <f>IF(+All!#REF!="Illinois",+All!#REF!,IF(+All!#REF!="Illinois",+All!#REF!,0))</f>
        <v>#REF!</v>
      </c>
      <c r="BG32" s="482" t="e">
        <f>IF(+All!#REF!="Illinois",+All!#REF!,IF(+All!#REF!="Illinois",+All!#REF!,0))</f>
        <v>#REF!</v>
      </c>
      <c r="BH32" s="483" t="e">
        <f>IF(+All!#REF!="Illinois",+All!#REF!,IF(+All!#REF!="Illinois",+All!#REF!,0))</f>
        <v>#REF!</v>
      </c>
      <c r="BI32" s="484" t="e">
        <f>IF(+All!#REF!="Illinois",+All!#REF!,IF(+All!#REF!="Illinois",+All!#REF!,0))</f>
        <v>#REF!</v>
      </c>
      <c r="BJ32" s="92" t="e">
        <f>IF(+All!#REF!="Illinois",+All!#REF!,IF(+All!#REF!="Illinois",+All!#REF!,0))</f>
        <v>#REF!</v>
      </c>
      <c r="BK32" s="93" t="e">
        <f>IF(+All!#REF!="Illinois",+All!#REF!,IF(+All!#REF!="Illinois",+All!#REF!,0))</f>
        <v>#REF!</v>
      </c>
    </row>
    <row r="33" spans="1:63" x14ac:dyDescent="0.8">
      <c r="A33" s="52"/>
      <c r="B33" s="53"/>
      <c r="C33" s="54"/>
      <c r="D33" s="55"/>
      <c r="E33" s="709"/>
      <c r="F33" s="1219" t="str">
        <f>H34</f>
        <v>Iowa</v>
      </c>
      <c r="G33" s="1253"/>
      <c r="H33" s="1253"/>
      <c r="I33" s="1254"/>
      <c r="J33" s="705"/>
      <c r="K33" s="709"/>
      <c r="L33" s="58"/>
      <c r="M33" s="59"/>
      <c r="N33" s="705"/>
      <c r="O33" s="9"/>
      <c r="P33" s="9"/>
      <c r="Q33" s="709"/>
      <c r="R33" s="705"/>
      <c r="S33" s="9"/>
      <c r="T33" s="705"/>
      <c r="U33" s="709"/>
      <c r="V33" s="705"/>
      <c r="W33" s="826"/>
      <c r="X33" s="705"/>
      <c r="Y33" s="709"/>
      <c r="Z33" s="705"/>
      <c r="AA33" s="709"/>
      <c r="AB33" s="705"/>
      <c r="AC33" s="709"/>
      <c r="AD33" s="825"/>
      <c r="AE33" s="826"/>
      <c r="AF33" s="825"/>
      <c r="AG33" s="826"/>
      <c r="AH33" s="825"/>
      <c r="AI33" s="826"/>
      <c r="AJ33" s="825"/>
      <c r="AK33" s="826"/>
      <c r="AL33" s="61"/>
      <c r="AM33" s="62"/>
      <c r="AN33" s="62"/>
      <c r="AO33" s="63"/>
      <c r="AP33" s="64"/>
      <c r="AQ33" s="65"/>
      <c r="AR33" s="66"/>
      <c r="AS33" s="67"/>
      <c r="AT33" s="67"/>
      <c r="AU33" s="66"/>
      <c r="AV33" s="67"/>
      <c r="AW33" s="49"/>
      <c r="AX33" s="48"/>
      <c r="AY33" s="66"/>
      <c r="AZ33" s="67"/>
      <c r="BA33" s="49"/>
      <c r="BB33" s="49"/>
      <c r="BC33" s="65"/>
      <c r="BD33" s="66"/>
      <c r="BE33" s="67"/>
      <c r="BF33" s="67"/>
      <c r="BG33" s="66"/>
      <c r="BH33" s="67"/>
      <c r="BI33" s="49"/>
      <c r="BJ33" s="68"/>
      <c r="BK33" s="69"/>
    </row>
    <row r="34" spans="1:63" x14ac:dyDescent="0.8">
      <c r="A34" s="70">
        <f>IF(+All!$F48="Iowa",+All!A48,IF(+All!$H48="Iowa",+All!A48,0))</f>
        <v>1</v>
      </c>
      <c r="B34" s="480" t="str">
        <f>IF(+All!$F48="Iowa",+All!B48,IF(+All!$H48="Iowa",+All!B48,0))</f>
        <v>Sat</v>
      </c>
      <c r="C34" s="72">
        <f>IF(+All!$F48="Iowa",+All!C48,IF(+All!$H48="Iowa",+All!C48,0))</f>
        <v>44443</v>
      </c>
      <c r="D34" s="73">
        <f>IF(+All!$F48="Iowa",+All!D48,IF(+All!$H48="Iowa",+All!D48,0))</f>
        <v>0.64583333333333337</v>
      </c>
      <c r="E34" s="707" t="str">
        <f>IF(+All!$F48="Iowa",+All!E48,IF(+All!$H48="Iowa",+All!E48,0))</f>
        <v>BTN</v>
      </c>
      <c r="F34" s="75" t="str">
        <f>IF(+All!$F48="Iowa",+All!F48,IF(+All!$H48="Iowa",+All!F48,0))</f>
        <v>Indiana</v>
      </c>
      <c r="G34" s="95" t="str">
        <f>IF(+All!$F48="Iowa",+All!G48,IF(+All!$H48="Iowa",+All!G48,0))</f>
        <v>B10</v>
      </c>
      <c r="H34" s="95" t="str">
        <f>IF(+All!$F48="Iowa",+All!H48,IF(+All!$H48="Iowa",+All!H48,0))</f>
        <v>Iowa</v>
      </c>
      <c r="I34" s="76" t="str">
        <f>IF(+All!$F48="Iowa",+All!I48,IF(+All!$H48="Iowa",+All!I48,0))</f>
        <v>B10</v>
      </c>
      <c r="J34" s="706" t="str">
        <f>IF(+All!$F48="Iowa",+All!J48,IF(+All!$H48="Iowa",+All!J48,0))</f>
        <v>Iowa</v>
      </c>
      <c r="K34" s="707" t="str">
        <f>IF(+All!$F48="Iowa",+All!K48,IF(+All!$H48="Iowa",+All!K48,0))</f>
        <v>Indiana</v>
      </c>
      <c r="L34" s="78">
        <f>IF(+All!$F48="Iowa",+All!L48,IF(+All!$H48="Iowa",+All!L48,0))</f>
        <v>3.5</v>
      </c>
      <c r="M34" s="79">
        <f>IF(+All!$F48="Iowa",+All!M48,IF(+All!$H48="Iowa",+All!M48,0))</f>
        <v>45</v>
      </c>
      <c r="N34" s="706" t="str">
        <f>IF(+All!$F48="Iowa",+All!N48,IF(+All!$H48="Iowa",+All!N48,0))</f>
        <v>Iowa</v>
      </c>
      <c r="O34" s="708">
        <f>IF(+All!$F48="Iowa",+All!O48,IF(+All!$H48="Iowa",+All!O48,0))</f>
        <v>34</v>
      </c>
      <c r="P34" s="708" t="str">
        <f>IF(+All!$F48="Iowa",+All!P48,IF(+All!$H48="Iowa",+All!P48,0))</f>
        <v>Indiana</v>
      </c>
      <c r="Q34" s="707">
        <f>IF(+All!$F48="Iowa",+All!Q48,IF(+All!$H48="Iowa",+All!Q48,0))</f>
        <v>6</v>
      </c>
      <c r="R34" s="706" t="str">
        <f>IF(+All!$F48="Iowa",+All!R48,IF(+All!$H48="Iowa",+All!R48,0))</f>
        <v>Iowa</v>
      </c>
      <c r="S34" s="708" t="str">
        <f>IF(+All!$F48="Iowa",+All!S48,IF(+All!$H48="Iowa",+All!S48,0))</f>
        <v>Indiana</v>
      </c>
      <c r="T34" s="706" t="str">
        <f>IF(+All!$F48="Iowa",+All!T48,IF(+All!$H48="Iowa",+All!T48,0))</f>
        <v>Indiana</v>
      </c>
      <c r="U34" s="707" t="str">
        <f>IF(+All!$F48="Iowa",+All!U48,IF(+All!$H48="Iowa",+All!U48,0))</f>
        <v>L</v>
      </c>
      <c r="V34" s="706"/>
      <c r="W34" s="707"/>
      <c r="X34" s="706"/>
      <c r="Y34" s="707"/>
      <c r="Z34" s="706"/>
      <c r="AA34" s="707"/>
      <c r="AB34" s="706"/>
      <c r="AC34" s="707"/>
      <c r="AD34" s="706"/>
      <c r="AE34" s="707"/>
      <c r="AF34" s="706"/>
      <c r="AG34" s="707"/>
      <c r="AH34" s="706"/>
      <c r="AI34" s="707"/>
      <c r="AJ34" s="706"/>
      <c r="AK34" s="707"/>
      <c r="AQ34" s="480"/>
      <c r="AR34" s="482"/>
      <c r="AS34" s="483"/>
      <c r="AT34" s="483"/>
      <c r="AU34" s="482"/>
      <c r="AV34" s="483"/>
      <c r="AW34" s="484"/>
      <c r="AX34" s="483"/>
      <c r="AY34" s="88"/>
      <c r="AZ34" s="89"/>
      <c r="BA34" s="90"/>
      <c r="BB34" s="90"/>
      <c r="BC34" s="91"/>
      <c r="BD34" s="482"/>
      <c r="BE34" s="483"/>
      <c r="BF34" s="483"/>
      <c r="BG34" s="482"/>
      <c r="BH34" s="483"/>
      <c r="BI34" s="484"/>
    </row>
    <row r="35" spans="1:63" x14ac:dyDescent="0.8">
      <c r="A35" s="70">
        <f>IF(+All!$F125="Iowa",+All!A125,IF(+All!$H125="Iowa",+All!A125,0))</f>
        <v>2</v>
      </c>
      <c r="B35" s="480" t="str">
        <f>IF(+All!$F125="Iowa",+All!B125,IF(+All!$H125="Iowa",+All!B125,0))</f>
        <v>Sat</v>
      </c>
      <c r="C35" s="72">
        <f>IF(+All!$F125="Iowa",+All!C125,IF(+All!$H125="Iowa",+All!C125,0))</f>
        <v>44450</v>
      </c>
      <c r="D35" s="73">
        <f>IF(+All!$F125="Iowa",+All!D125,IF(+All!$H125="Iowa",+All!D125,0))</f>
        <v>0.6875</v>
      </c>
      <c r="E35" s="707" t="str">
        <f>IF(+All!$F125="Iowa",+All!E125,IF(+All!$H125="Iowa",+All!E125,0))</f>
        <v>ABC</v>
      </c>
      <c r="F35" s="75" t="str">
        <f>IF(+All!$F125="Iowa",+All!F125,IF(+All!$H125="Iowa",+All!F125,0))</f>
        <v>Iowa</v>
      </c>
      <c r="G35" s="95" t="str">
        <f>IF(+All!$F125="Iowa",+All!G125,IF(+All!$H125="Iowa",+All!G125,0))</f>
        <v>B10</v>
      </c>
      <c r="H35" s="95" t="str">
        <f>IF(+All!$F125="Iowa",+All!H125,IF(+All!$H125="Iowa",+All!H125,0))</f>
        <v>Iowa State</v>
      </c>
      <c r="I35" s="76" t="str">
        <f>IF(+All!$F125="Iowa",+All!I125,IF(+All!$H125="Iowa",+All!I125,0))</f>
        <v>B12</v>
      </c>
      <c r="J35" s="706" t="str">
        <f>IF(+All!$F125="Iowa",+All!J125,IF(+All!$H125="Iowa",+All!J125,0))</f>
        <v>Iowa State</v>
      </c>
      <c r="K35" s="707" t="str">
        <f>IF(+All!$F125="Iowa",+All!K125,IF(+All!$H125="Iowa",+All!K125,0))</f>
        <v>Iowa</v>
      </c>
      <c r="L35" s="78">
        <f>IF(+All!$F125="Iowa",+All!L125,IF(+All!$H125="Iowa",+All!L125,0))</f>
        <v>4.5</v>
      </c>
      <c r="M35" s="79">
        <f>IF(+All!$F125="Iowa",+All!M125,IF(+All!$H125="Iowa",+All!M125,0))</f>
        <v>46.5</v>
      </c>
      <c r="N35" s="706" t="str">
        <f>IF(+All!$F125="Iowa",+All!N125,IF(+All!$H125="Iowa",+All!N125,0))</f>
        <v>Iowa</v>
      </c>
      <c r="O35" s="708">
        <f>IF(+All!$F125="Iowa",+All!O125,IF(+All!$H125="Iowa",+All!O125,0))</f>
        <v>27</v>
      </c>
      <c r="P35" s="708" t="str">
        <f>IF(+All!$F125="Iowa",+All!P125,IF(+All!$H125="Iowa",+All!P125,0))</f>
        <v>Iowa State</v>
      </c>
      <c r="Q35" s="707">
        <f>IF(+All!$F125="Iowa",+All!Q125,IF(+All!$H125="Iowa",+All!Q125,0))</f>
        <v>17</v>
      </c>
      <c r="R35" s="706" t="str">
        <f>IF(+All!$F125="Iowa",+All!R125,IF(+All!$H125="Iowa",+All!R125,0))</f>
        <v>Iowa</v>
      </c>
      <c r="S35" s="708" t="str">
        <f>IF(+All!$F125="Iowa",+All!S125,IF(+All!$H125="Iowa",+All!S125,0))</f>
        <v>Iowa State</v>
      </c>
      <c r="T35" s="706" t="str">
        <f>IF(+All!$F125="Iowa",+All!T125,IF(+All!$H125="Iowa",+All!T125,0))</f>
        <v>Iowa</v>
      </c>
      <c r="U35" s="707" t="str">
        <f>IF(+All!$F125="Iowa",+All!U125,IF(+All!$H125="Iowa",+All!U125,0))</f>
        <v>W</v>
      </c>
      <c r="V35" s="706" t="e">
        <f>IF(+All!#REF!="Illinois",+All!#REF!,IF(+All!#REF!="Illinois",+All!#REF!,0))</f>
        <v>#REF!</v>
      </c>
      <c r="W35" s="707" t="e">
        <f>IF(+All!#REF!="Illinois",+All!#REF!,IF(+All!#REF!="Illinois",+All!#REF!,0))</f>
        <v>#REF!</v>
      </c>
      <c r="X35" s="706" t="e">
        <f>IF(+All!#REF!="Illinois",+All!#REF!,IF(+All!#REF!="Illinois",+All!#REF!,0))</f>
        <v>#REF!</v>
      </c>
      <c r="Y35" s="707" t="e">
        <f>IF(+All!#REF!="Illinois",+All!#REF!,IF(+All!#REF!="Illinois",+All!#REF!,0))</f>
        <v>#REF!</v>
      </c>
      <c r="Z35" s="706" t="e">
        <f>IF(+All!#REF!="Illinois",+All!#REF!,IF(+All!#REF!="Illinois",+All!#REF!,0))</f>
        <v>#REF!</v>
      </c>
      <c r="AA35" s="707" t="e">
        <f>IF(+All!#REF!="Illinois",+All!#REF!,IF(+All!#REF!="Illinois",+All!#REF!,0))</f>
        <v>#REF!</v>
      </c>
      <c r="AB35" s="706" t="e">
        <f>IF(+All!#REF!="Illinois",+All!#REF!,IF(+All!#REF!="Illinois",+All!#REF!,0))</f>
        <v>#REF!</v>
      </c>
      <c r="AC35" s="707" t="e">
        <f>IF(+All!#REF!="Illinois",+All!#REF!,IF(+All!#REF!="Illinois",+All!#REF!,0))</f>
        <v>#REF!</v>
      </c>
      <c r="AD35" s="706" t="e">
        <f>IF(+All!#REF!="Illinois",+All!#REF!,IF(+All!#REF!="Illinois",+All!#REF!,0))</f>
        <v>#REF!</v>
      </c>
      <c r="AE35" s="707" t="e">
        <f>IF(+All!#REF!="Illinois",+All!#REF!,IF(+All!#REF!="Illinois",+All!#REF!,0))</f>
        <v>#REF!</v>
      </c>
      <c r="AF35" s="706" t="e">
        <f>IF(+All!#REF!="Illinois",+All!#REF!,IF(+All!#REF!="Illinois",+All!#REF!,0))</f>
        <v>#REF!</v>
      </c>
      <c r="AG35" s="707" t="e">
        <f>IF(+All!#REF!="Illinois",+All!#REF!,IF(+All!#REF!="Illinois",+All!#REF!,0))</f>
        <v>#REF!</v>
      </c>
      <c r="AH35" s="706" t="e">
        <f>IF(+All!#REF!="Illinois",+All!#REF!,IF(+All!#REF!="Illinois",+All!#REF!,0))</f>
        <v>#REF!</v>
      </c>
      <c r="AI35" s="707" t="e">
        <f>IF(+All!#REF!="Illinois",+All!#REF!,IF(+All!#REF!="Illinois",+All!#REF!,0))</f>
        <v>#REF!</v>
      </c>
      <c r="AJ35" s="706" t="e">
        <f>IF(+All!#REF!="Illinois",+All!#REF!,IF(+All!#REF!="Illinois",+All!#REF!,0))</f>
        <v>#REF!</v>
      </c>
      <c r="AK35" s="707" t="e">
        <f>IF(+All!#REF!="Illinois",+All!#REF!,IF(+All!#REF!="Illinois",+All!#REF!,0))</f>
        <v>#REF!</v>
      </c>
      <c r="AL35" s="81" t="e">
        <f>IF(+All!#REF!="Illinois",+All!#REF!,IF(+All!#REF!="Illinois",+All!#REF!,0))</f>
        <v>#REF!</v>
      </c>
      <c r="AM35" s="82" t="e">
        <f>IF(+All!#REF!="Illinois",+All!#REF!,IF(+All!#REF!="Illinois",+All!#REF!,0))</f>
        <v>#REF!</v>
      </c>
      <c r="AN35" s="81" t="e">
        <f>IF(+All!#REF!="Illinois",+All!#REF!,IF(+All!#REF!="Illinois",+All!#REF!,0))</f>
        <v>#REF!</v>
      </c>
      <c r="AO35" s="83" t="e">
        <f>IF(+All!#REF!="Illinois",+All!#REF!,IF(+All!#REF!="Illinois",+All!#REF!,0))</f>
        <v>#REF!</v>
      </c>
      <c r="AP35" s="84" t="e">
        <f>IF(+All!#REF!="Illinois",+All!#REF!,IF(+All!#REF!="Illinois",+All!#REF!,0))</f>
        <v>#REF!</v>
      </c>
      <c r="AQ35" s="480" t="e">
        <f>IF(+All!#REF!="Illinois",+All!#REF!,IF(+All!#REF!="Illinois",+All!#REF!,0))</f>
        <v>#REF!</v>
      </c>
      <c r="AR35" s="482" t="e">
        <f>IF(+All!#REF!="Illinois",+All!#REF!,IF(+All!#REF!="Illinois",+All!#REF!,0))</f>
        <v>#REF!</v>
      </c>
      <c r="AS35" s="483" t="e">
        <f>IF(+All!#REF!="Illinois",+All!#REF!,IF(+All!#REF!="Illinois",+All!#REF!,0))</f>
        <v>#REF!</v>
      </c>
      <c r="AT35" s="483" t="e">
        <f>IF(+All!#REF!="Illinois",+All!#REF!,IF(+All!#REF!="Illinois",+All!#REF!,0))</f>
        <v>#REF!</v>
      </c>
      <c r="AU35" s="482" t="e">
        <f>IF(+All!#REF!="Illinois",+All!#REF!,IF(+All!#REF!="Illinois",+All!#REF!,0))</f>
        <v>#REF!</v>
      </c>
      <c r="AV35" s="483" t="e">
        <f>IF(+All!#REF!="Illinois",+All!#REF!,IF(+All!#REF!="Illinois",+All!#REF!,0))</f>
        <v>#REF!</v>
      </c>
      <c r="AW35" s="484" t="e">
        <f>IF(+All!#REF!="Illinois",+All!#REF!,IF(+All!#REF!="Illinois",+All!#REF!,0))</f>
        <v>#REF!</v>
      </c>
      <c r="AX35" s="483" t="e">
        <f>IF(+All!#REF!="Illinois",+All!#REF!,IF(+All!#REF!="Illinois",+All!#REF!,0))</f>
        <v>#REF!</v>
      </c>
      <c r="AY35" s="88" t="e">
        <f>IF(+All!#REF!="Illinois",+All!#REF!,IF(+All!#REF!="Illinois",+All!#REF!,0))</f>
        <v>#REF!</v>
      </c>
      <c r="AZ35" s="89" t="e">
        <f>IF(+All!#REF!="Illinois",+All!#REF!,IF(+All!#REF!="Illinois",+All!#REF!,0))</f>
        <v>#REF!</v>
      </c>
      <c r="BA35" s="90" t="e">
        <f>IF(+All!#REF!="Illinois",+All!#REF!,IF(+All!#REF!="Illinois",+All!#REF!,0))</f>
        <v>#REF!</v>
      </c>
      <c r="BB35" s="90" t="e">
        <f>IF(+All!#REF!="Illinois",+All!#REF!,IF(+All!#REF!="Illinois",+All!#REF!,0))</f>
        <v>#REF!</v>
      </c>
      <c r="BC35" s="91" t="e">
        <f>IF(+All!#REF!="Illinois",+All!#REF!,IF(+All!#REF!="Illinois",+All!#REF!,0))</f>
        <v>#REF!</v>
      </c>
      <c r="BD35" s="482" t="e">
        <f>IF(+All!#REF!="Illinois",+All!#REF!,IF(+All!#REF!="Illinois",+All!#REF!,0))</f>
        <v>#REF!</v>
      </c>
      <c r="BE35" s="483" t="e">
        <f>IF(+All!#REF!="Illinois",+All!#REF!,IF(+All!#REF!="Illinois",+All!#REF!,0))</f>
        <v>#REF!</v>
      </c>
      <c r="BF35" s="483" t="e">
        <f>IF(+All!#REF!="Illinois",+All!#REF!,IF(+All!#REF!="Illinois",+All!#REF!,0))</f>
        <v>#REF!</v>
      </c>
      <c r="BG35" s="482" t="e">
        <f>IF(+All!#REF!="Illinois",+All!#REF!,IF(+All!#REF!="Illinois",+All!#REF!,0))</f>
        <v>#REF!</v>
      </c>
      <c r="BH35" s="483" t="e">
        <f>IF(+All!#REF!="Illinois",+All!#REF!,IF(+All!#REF!="Illinois",+All!#REF!,0))</f>
        <v>#REF!</v>
      </c>
      <c r="BI35" s="484" t="e">
        <f>IF(+All!#REF!="Illinois",+All!#REF!,IF(+All!#REF!="Illinois",+All!#REF!,0))</f>
        <v>#REF!</v>
      </c>
      <c r="BJ35" s="92" t="e">
        <f>IF(+All!#REF!="Illinois",+All!#REF!,IF(+All!#REF!="Illinois",+All!#REF!,0))</f>
        <v>#REF!</v>
      </c>
      <c r="BK35" s="93" t="e">
        <f>IF(+All!#REF!="Illinois",+All!#REF!,IF(+All!#REF!="Illinois",+All!#REF!,0))</f>
        <v>#REF!</v>
      </c>
    </row>
    <row r="36" spans="1:63" x14ac:dyDescent="0.8">
      <c r="A36" s="70">
        <f>IF(+All!$F194="Iowa",+All!A194,IF(+All!$H194="Iowa",+All!A194,0))</f>
        <v>3</v>
      </c>
      <c r="B36" s="480" t="str">
        <f>IF(+All!$F194="Iowa",+All!B194,IF(+All!$H194="Iowa",+All!B194,0))</f>
        <v>Sat</v>
      </c>
      <c r="C36" s="72">
        <f>IF(+All!$F194="Iowa",+All!C194,IF(+All!$H194="Iowa",+All!C194,0))</f>
        <v>44457</v>
      </c>
      <c r="D36" s="73">
        <f>IF(+All!$F194="Iowa",+All!D194,IF(+All!$H194="Iowa",+All!D194,0))</f>
        <v>0.64583333333333337</v>
      </c>
      <c r="E36" s="707" t="str">
        <f>IF(+All!$F194="Iowa",+All!E194,IF(+All!$H194="Iowa",+All!E194,0))</f>
        <v>BTN</v>
      </c>
      <c r="F36" s="75" t="str">
        <f>IF(+All!$F194="Iowa",+All!F194,IF(+All!$H194="Iowa",+All!F194,0))</f>
        <v>Kent State</v>
      </c>
      <c r="G36" s="95" t="str">
        <f>IF(+All!$F194="Iowa",+All!G194,IF(+All!$H194="Iowa",+All!G194,0))</f>
        <v>MAC</v>
      </c>
      <c r="H36" s="95" t="str">
        <f>IF(+All!$F194="Iowa",+All!H194,IF(+All!$H194="Iowa",+All!H194,0))</f>
        <v>Iowa</v>
      </c>
      <c r="I36" s="76" t="str">
        <f>IF(+All!$F194="Iowa",+All!I194,IF(+All!$H194="Iowa",+All!I194,0))</f>
        <v>B10</v>
      </c>
      <c r="J36" s="706" t="str">
        <f>IF(+All!$F194="Iowa",+All!J194,IF(+All!$H194="Iowa",+All!J194,0))</f>
        <v>Iowa</v>
      </c>
      <c r="K36" s="707" t="str">
        <f>IF(+All!$F194="Iowa",+All!K194,IF(+All!$H194="Iowa",+All!K194,0))</f>
        <v>Kent State</v>
      </c>
      <c r="L36" s="78">
        <f>IF(+All!$F194="Iowa",+All!L194,IF(+All!$H194="Iowa",+All!L194,0))</f>
        <v>23</v>
      </c>
      <c r="M36" s="79">
        <f>IF(+All!$F194="Iowa",+All!M194,IF(+All!$H194="Iowa",+All!M194,0))</f>
        <v>57</v>
      </c>
      <c r="N36" s="706" t="str">
        <f>IF(+All!$F194="Iowa",+All!N194,IF(+All!$H194="Iowa",+All!N194,0))</f>
        <v>Iowa</v>
      </c>
      <c r="O36" s="708">
        <f>IF(+All!$F194="Iowa",+All!O194,IF(+All!$H194="Iowa",+All!O194,0))</f>
        <v>30</v>
      </c>
      <c r="P36" s="708" t="str">
        <f>IF(+All!$F194="Iowa",+All!P194,IF(+All!$H194="Iowa",+All!P194,0))</f>
        <v>Kent State</v>
      </c>
      <c r="Q36" s="707">
        <f>IF(+All!$F194="Iowa",+All!Q194,IF(+All!$H194="Iowa",+All!Q194,0))</f>
        <v>7</v>
      </c>
      <c r="R36" s="706" t="str">
        <f>IF(+All!$F194="Iowa",+All!R194,IF(+All!$H194="Iowa",+All!R194,0))</f>
        <v>Iowa</v>
      </c>
      <c r="S36" s="708" t="str">
        <f>IF(+All!$F194="Iowa",+All!S194,IF(+All!$H194="Iowa",+All!S194,0))</f>
        <v>Kent State</v>
      </c>
      <c r="T36" s="706" t="str">
        <f>IF(+All!$F194="Iowa",+All!T194,IF(+All!$H194="Iowa",+All!T194,0))</f>
        <v>Iowa</v>
      </c>
      <c r="U36" s="707" t="str">
        <f>IF(+All!$F194="Iowa",+All!U194,IF(+All!$H194="Iowa",+All!U194,0))</f>
        <v>T</v>
      </c>
      <c r="V36" s="706" t="e">
        <f>IF(+All!#REF!="Illinois",+All!#REF!,IF(+All!#REF!="Illinois",+All!#REF!,0))</f>
        <v>#REF!</v>
      </c>
      <c r="W36" s="707" t="e">
        <f>IF(+All!#REF!="Illinois",+All!#REF!,IF(+All!#REF!="Illinois",+All!#REF!,0))</f>
        <v>#REF!</v>
      </c>
      <c r="X36" s="706" t="e">
        <f>IF(+All!#REF!="Illinois",+All!#REF!,IF(+All!#REF!="Illinois",+All!#REF!,0))</f>
        <v>#REF!</v>
      </c>
      <c r="Y36" s="707" t="e">
        <f>IF(+All!#REF!="Illinois",+All!#REF!,IF(+All!#REF!="Illinois",+All!#REF!,0))</f>
        <v>#REF!</v>
      </c>
      <c r="Z36" s="706" t="e">
        <f>IF(+All!#REF!="Illinois",+All!#REF!,IF(+All!#REF!="Illinois",+All!#REF!,0))</f>
        <v>#REF!</v>
      </c>
      <c r="AA36" s="707" t="e">
        <f>IF(+All!#REF!="Illinois",+All!#REF!,IF(+All!#REF!="Illinois",+All!#REF!,0))</f>
        <v>#REF!</v>
      </c>
      <c r="AB36" s="706" t="e">
        <f>IF(+All!#REF!="Illinois",+All!#REF!,IF(+All!#REF!="Illinois",+All!#REF!,0))</f>
        <v>#REF!</v>
      </c>
      <c r="AC36" s="707" t="e">
        <f>IF(+All!#REF!="Illinois",+All!#REF!,IF(+All!#REF!="Illinois",+All!#REF!,0))</f>
        <v>#REF!</v>
      </c>
      <c r="AD36" s="706" t="e">
        <f>IF(+All!#REF!="Illinois",+All!#REF!,IF(+All!#REF!="Illinois",+All!#REF!,0))</f>
        <v>#REF!</v>
      </c>
      <c r="AE36" s="707" t="e">
        <f>IF(+All!#REF!="Illinois",+All!#REF!,IF(+All!#REF!="Illinois",+All!#REF!,0))</f>
        <v>#REF!</v>
      </c>
      <c r="AF36" s="706" t="e">
        <f>IF(+All!#REF!="Illinois",+All!#REF!,IF(+All!#REF!="Illinois",+All!#REF!,0))</f>
        <v>#REF!</v>
      </c>
      <c r="AG36" s="707" t="e">
        <f>IF(+All!#REF!="Illinois",+All!#REF!,IF(+All!#REF!="Illinois",+All!#REF!,0))</f>
        <v>#REF!</v>
      </c>
      <c r="AH36" s="706" t="e">
        <f>IF(+All!#REF!="Illinois",+All!#REF!,IF(+All!#REF!="Illinois",+All!#REF!,0))</f>
        <v>#REF!</v>
      </c>
      <c r="AI36" s="707" t="e">
        <f>IF(+All!#REF!="Illinois",+All!#REF!,IF(+All!#REF!="Illinois",+All!#REF!,0))</f>
        <v>#REF!</v>
      </c>
      <c r="AJ36" s="706" t="e">
        <f>IF(+All!#REF!="Illinois",+All!#REF!,IF(+All!#REF!="Illinois",+All!#REF!,0))</f>
        <v>#REF!</v>
      </c>
      <c r="AK36" s="707" t="e">
        <f>IF(+All!#REF!="Illinois",+All!#REF!,IF(+All!#REF!="Illinois",+All!#REF!,0))</f>
        <v>#REF!</v>
      </c>
      <c r="AL36" s="81" t="e">
        <f>IF(+All!#REF!="Illinois",+All!#REF!,IF(+All!#REF!="Illinois",+All!#REF!,0))</f>
        <v>#REF!</v>
      </c>
      <c r="AM36" s="82" t="e">
        <f>IF(+All!#REF!="Illinois",+All!#REF!,IF(+All!#REF!="Illinois",+All!#REF!,0))</f>
        <v>#REF!</v>
      </c>
      <c r="AN36" s="81" t="e">
        <f>IF(+All!#REF!="Illinois",+All!#REF!,IF(+All!#REF!="Illinois",+All!#REF!,0))</f>
        <v>#REF!</v>
      </c>
      <c r="AO36" s="83" t="e">
        <f>IF(+All!#REF!="Illinois",+All!#REF!,IF(+All!#REF!="Illinois",+All!#REF!,0))</f>
        <v>#REF!</v>
      </c>
      <c r="AP36" s="84" t="e">
        <f>IF(+All!#REF!="Illinois",+All!#REF!,IF(+All!#REF!="Illinois",+All!#REF!,0))</f>
        <v>#REF!</v>
      </c>
      <c r="AQ36" s="480" t="e">
        <f>IF(+All!#REF!="Illinois",+All!#REF!,IF(+All!#REF!="Illinois",+All!#REF!,0))</f>
        <v>#REF!</v>
      </c>
      <c r="AR36" s="482" t="e">
        <f>IF(+All!#REF!="Illinois",+All!#REF!,IF(+All!#REF!="Illinois",+All!#REF!,0))</f>
        <v>#REF!</v>
      </c>
      <c r="AS36" s="483" t="e">
        <f>IF(+All!#REF!="Illinois",+All!#REF!,IF(+All!#REF!="Illinois",+All!#REF!,0))</f>
        <v>#REF!</v>
      </c>
      <c r="AT36" s="483" t="e">
        <f>IF(+All!#REF!="Illinois",+All!#REF!,IF(+All!#REF!="Illinois",+All!#REF!,0))</f>
        <v>#REF!</v>
      </c>
      <c r="AU36" s="482" t="e">
        <f>IF(+All!#REF!="Illinois",+All!#REF!,IF(+All!#REF!="Illinois",+All!#REF!,0))</f>
        <v>#REF!</v>
      </c>
      <c r="AV36" s="483" t="e">
        <f>IF(+All!#REF!="Illinois",+All!#REF!,IF(+All!#REF!="Illinois",+All!#REF!,0))</f>
        <v>#REF!</v>
      </c>
      <c r="AW36" s="484" t="e">
        <f>IF(+All!#REF!="Illinois",+All!#REF!,IF(+All!#REF!="Illinois",+All!#REF!,0))</f>
        <v>#REF!</v>
      </c>
      <c r="AX36" s="483" t="e">
        <f>IF(+All!#REF!="Illinois",+All!#REF!,IF(+All!#REF!="Illinois",+All!#REF!,0))</f>
        <v>#REF!</v>
      </c>
      <c r="AY36" s="88" t="e">
        <f>IF(+All!#REF!="Illinois",+All!#REF!,IF(+All!#REF!="Illinois",+All!#REF!,0))</f>
        <v>#REF!</v>
      </c>
      <c r="AZ36" s="89" t="e">
        <f>IF(+All!#REF!="Illinois",+All!#REF!,IF(+All!#REF!="Illinois",+All!#REF!,0))</f>
        <v>#REF!</v>
      </c>
      <c r="BA36" s="90" t="e">
        <f>IF(+All!#REF!="Illinois",+All!#REF!,IF(+All!#REF!="Illinois",+All!#REF!,0))</f>
        <v>#REF!</v>
      </c>
      <c r="BB36" s="90" t="e">
        <f>IF(+All!#REF!="Illinois",+All!#REF!,IF(+All!#REF!="Illinois",+All!#REF!,0))</f>
        <v>#REF!</v>
      </c>
      <c r="BC36" s="91" t="e">
        <f>IF(+All!#REF!="Illinois",+All!#REF!,IF(+All!#REF!="Illinois",+All!#REF!,0))</f>
        <v>#REF!</v>
      </c>
      <c r="BD36" s="482" t="e">
        <f>IF(+All!#REF!="Illinois",+All!#REF!,IF(+All!#REF!="Illinois",+All!#REF!,0))</f>
        <v>#REF!</v>
      </c>
      <c r="BE36" s="483" t="e">
        <f>IF(+All!#REF!="Illinois",+All!#REF!,IF(+All!#REF!="Illinois",+All!#REF!,0))</f>
        <v>#REF!</v>
      </c>
      <c r="BF36" s="483" t="e">
        <f>IF(+All!#REF!="Illinois",+All!#REF!,IF(+All!#REF!="Illinois",+All!#REF!,0))</f>
        <v>#REF!</v>
      </c>
      <c r="BG36" s="482" t="e">
        <f>IF(+All!#REF!="Illinois",+All!#REF!,IF(+All!#REF!="Illinois",+All!#REF!,0))</f>
        <v>#REF!</v>
      </c>
      <c r="BH36" s="483" t="e">
        <f>IF(+All!#REF!="Illinois",+All!#REF!,IF(+All!#REF!="Illinois",+All!#REF!,0))</f>
        <v>#REF!</v>
      </c>
      <c r="BI36" s="484" t="e">
        <f>IF(+All!#REF!="Illinois",+All!#REF!,IF(+All!#REF!="Illinois",+All!#REF!,0))</f>
        <v>#REF!</v>
      </c>
      <c r="BJ36" s="92" t="e">
        <f>IF(+All!#REF!="Illinois",+All!#REF!,IF(+All!#REF!="Illinois",+All!#REF!,0))</f>
        <v>#REF!</v>
      </c>
      <c r="BK36" s="93" t="e">
        <f>IF(+All!#REF!="Illinois",+All!#REF!,IF(+All!#REF!="Illinois",+All!#REF!,0))</f>
        <v>#REF!</v>
      </c>
    </row>
    <row r="37" spans="1:63" x14ac:dyDescent="0.8">
      <c r="A37" s="70">
        <f>IF(+All!$F304="Iowa",+All!A304,IF(+All!$H304="Iowa",+All!A304,0))</f>
        <v>4</v>
      </c>
      <c r="B37" s="480" t="str">
        <f>IF(+All!$F304="Iowa",+All!B304,IF(+All!$H304="Iowa",+All!B304,0))</f>
        <v>Sat</v>
      </c>
      <c r="C37" s="72">
        <f>IF(+All!$F304="Iowa",+All!C304,IF(+All!$H304="Iowa",+All!C304,0))</f>
        <v>44464</v>
      </c>
      <c r="D37" s="73">
        <f>IF(+All!$F304="Iowa",+All!D304,IF(+All!$H304="Iowa",+All!D304,0))</f>
        <v>0.64583333333333337</v>
      </c>
      <c r="E37" s="707">
        <f>IF(+All!$F304="Iowa",+All!E304,IF(+All!$H304="Iowa",+All!E304,0))</f>
        <v>0</v>
      </c>
      <c r="F37" s="75" t="str">
        <f>IF(+All!$F304="Iowa",+All!F304,IF(+All!$H304="Iowa",+All!F304,0))</f>
        <v>Colorado State</v>
      </c>
      <c r="G37" s="95" t="str">
        <f>IF(+All!$F304="Iowa",+All!G304,IF(+All!$H304="Iowa",+All!G304,0))</f>
        <v>MWC</v>
      </c>
      <c r="H37" s="95" t="str">
        <f>IF(+All!$F304="Iowa",+All!H304,IF(+All!$H304="Iowa",+All!H304,0))</f>
        <v>Iowa</v>
      </c>
      <c r="I37" s="76" t="str">
        <f>IF(+All!$F304="Iowa",+All!I304,IF(+All!$H304="Iowa",+All!I304,0))</f>
        <v>B10</v>
      </c>
      <c r="J37" s="706" t="str">
        <f>IF(+All!$F304="Iowa",+All!J304,IF(+All!$H304="Iowa",+All!J304,0))</f>
        <v>Iowa</v>
      </c>
      <c r="K37" s="707" t="str">
        <f>IF(+All!$F304="Iowa",+All!K304,IF(+All!$H304="Iowa",+All!K304,0))</f>
        <v>Colorado State</v>
      </c>
      <c r="L37" s="78">
        <f>IF(+All!$F304="Iowa",+All!L304,IF(+All!$H304="Iowa",+All!L304,0))</f>
        <v>23</v>
      </c>
      <c r="M37" s="79">
        <f>IF(+All!$F304="Iowa",+All!M304,IF(+All!$H304="Iowa",+All!M304,0))</f>
        <v>44.5</v>
      </c>
      <c r="N37" s="706" t="str">
        <f>IF(+All!$F304="Iowa",+All!N304,IF(+All!$H304="Iowa",+All!N304,0))</f>
        <v>Iowa</v>
      </c>
      <c r="O37" s="708">
        <f>IF(+All!$F304="Iowa",+All!O304,IF(+All!$H304="Iowa",+All!O304,0))</f>
        <v>24</v>
      </c>
      <c r="P37" s="708" t="str">
        <f>IF(+All!$F304="Iowa",+All!P304,IF(+All!$H304="Iowa",+All!P304,0))</f>
        <v>Colorado State</v>
      </c>
      <c r="Q37" s="707">
        <f>IF(+All!$F304="Iowa",+All!Q304,IF(+All!$H304="Iowa",+All!Q304,0))</f>
        <v>14</v>
      </c>
      <c r="R37" s="706" t="str">
        <f>IF(+All!$F304="Iowa",+All!R304,IF(+All!$H304="Iowa",+All!R304,0))</f>
        <v>Colorado State</v>
      </c>
      <c r="S37" s="708" t="str">
        <f>IF(+All!$F304="Iowa",+All!S304,IF(+All!$H304="Iowa",+All!S304,0))</f>
        <v>Iowa</v>
      </c>
      <c r="T37" s="706" t="str">
        <f>IF(+All!$F304="Iowa",+All!T304,IF(+All!$H304="Iowa",+All!T304,0))</f>
        <v>Colorado State</v>
      </c>
      <c r="U37" s="707" t="str">
        <f>IF(+All!$F304="Iowa",+All!U304,IF(+All!$H304="Iowa",+All!U304,0))</f>
        <v>W</v>
      </c>
      <c r="V37" s="706" t="e">
        <f>IF(+All!#REF!="Illinois",+All!#REF!,IF(+All!#REF!="Illinois",+All!#REF!,0))</f>
        <v>#REF!</v>
      </c>
      <c r="W37" s="707" t="e">
        <f>IF(+All!#REF!="Illinois",+All!#REF!,IF(+All!#REF!="Illinois",+All!#REF!,0))</f>
        <v>#REF!</v>
      </c>
      <c r="X37" s="706" t="e">
        <f>IF(+All!#REF!="Illinois",+All!#REF!,IF(+All!#REF!="Illinois",+All!#REF!,0))</f>
        <v>#REF!</v>
      </c>
      <c r="Y37" s="707" t="e">
        <f>IF(+All!#REF!="Illinois",+All!#REF!,IF(+All!#REF!="Illinois",+All!#REF!,0))</f>
        <v>#REF!</v>
      </c>
      <c r="Z37" s="706" t="e">
        <f>IF(+All!#REF!="Illinois",+All!#REF!,IF(+All!#REF!="Illinois",+All!#REF!,0))</f>
        <v>#REF!</v>
      </c>
      <c r="AA37" s="707" t="e">
        <f>IF(+All!#REF!="Illinois",+All!#REF!,IF(+All!#REF!="Illinois",+All!#REF!,0))</f>
        <v>#REF!</v>
      </c>
      <c r="AB37" s="706" t="e">
        <f>IF(+All!#REF!="Illinois",+All!#REF!,IF(+All!#REF!="Illinois",+All!#REF!,0))</f>
        <v>#REF!</v>
      </c>
      <c r="AC37" s="707" t="e">
        <f>IF(+All!#REF!="Illinois",+All!#REF!,IF(+All!#REF!="Illinois",+All!#REF!,0))</f>
        <v>#REF!</v>
      </c>
      <c r="AD37" s="706" t="e">
        <f>IF(+All!#REF!="Illinois",+All!#REF!,IF(+All!#REF!="Illinois",+All!#REF!,0))</f>
        <v>#REF!</v>
      </c>
      <c r="AE37" s="707" t="e">
        <f>IF(+All!#REF!="Illinois",+All!#REF!,IF(+All!#REF!="Illinois",+All!#REF!,0))</f>
        <v>#REF!</v>
      </c>
      <c r="AF37" s="706" t="e">
        <f>IF(+All!#REF!="Illinois",+All!#REF!,IF(+All!#REF!="Illinois",+All!#REF!,0))</f>
        <v>#REF!</v>
      </c>
      <c r="AG37" s="707" t="e">
        <f>IF(+All!#REF!="Illinois",+All!#REF!,IF(+All!#REF!="Illinois",+All!#REF!,0))</f>
        <v>#REF!</v>
      </c>
      <c r="AH37" s="706" t="e">
        <f>IF(+All!#REF!="Illinois",+All!#REF!,IF(+All!#REF!="Illinois",+All!#REF!,0))</f>
        <v>#REF!</v>
      </c>
      <c r="AI37" s="707" t="e">
        <f>IF(+All!#REF!="Illinois",+All!#REF!,IF(+All!#REF!="Illinois",+All!#REF!,0))</f>
        <v>#REF!</v>
      </c>
      <c r="AJ37" s="706" t="e">
        <f>IF(+All!#REF!="Illinois",+All!#REF!,IF(+All!#REF!="Illinois",+All!#REF!,0))</f>
        <v>#REF!</v>
      </c>
      <c r="AK37" s="707" t="e">
        <f>IF(+All!#REF!="Illinois",+All!#REF!,IF(+All!#REF!="Illinois",+All!#REF!,0))</f>
        <v>#REF!</v>
      </c>
      <c r="AL37" s="81" t="e">
        <f>IF(+All!#REF!="Illinois",+All!#REF!,IF(+All!#REF!="Illinois",+All!#REF!,0))</f>
        <v>#REF!</v>
      </c>
      <c r="AM37" s="82" t="e">
        <f>IF(+All!#REF!="Illinois",+All!#REF!,IF(+All!#REF!="Illinois",+All!#REF!,0))</f>
        <v>#REF!</v>
      </c>
      <c r="AN37" s="81" t="e">
        <f>IF(+All!#REF!="Illinois",+All!#REF!,IF(+All!#REF!="Illinois",+All!#REF!,0))</f>
        <v>#REF!</v>
      </c>
      <c r="AO37" s="83" t="e">
        <f>IF(+All!#REF!="Illinois",+All!#REF!,IF(+All!#REF!="Illinois",+All!#REF!,0))</f>
        <v>#REF!</v>
      </c>
      <c r="AP37" s="84" t="e">
        <f>IF(+All!#REF!="Illinois",+All!#REF!,IF(+All!#REF!="Illinois",+All!#REF!,0))</f>
        <v>#REF!</v>
      </c>
      <c r="AQ37" s="480" t="e">
        <f>IF(+All!#REF!="Illinois",+All!#REF!,IF(+All!#REF!="Illinois",+All!#REF!,0))</f>
        <v>#REF!</v>
      </c>
      <c r="AR37" s="482" t="e">
        <f>IF(+All!#REF!="Illinois",+All!#REF!,IF(+All!#REF!="Illinois",+All!#REF!,0))</f>
        <v>#REF!</v>
      </c>
      <c r="AS37" s="483" t="e">
        <f>IF(+All!#REF!="Illinois",+All!#REF!,IF(+All!#REF!="Illinois",+All!#REF!,0))</f>
        <v>#REF!</v>
      </c>
      <c r="AT37" s="483" t="e">
        <f>IF(+All!#REF!="Illinois",+All!#REF!,IF(+All!#REF!="Illinois",+All!#REF!,0))</f>
        <v>#REF!</v>
      </c>
      <c r="AU37" s="482" t="e">
        <f>IF(+All!#REF!="Illinois",+All!#REF!,IF(+All!#REF!="Illinois",+All!#REF!,0))</f>
        <v>#REF!</v>
      </c>
      <c r="AV37" s="483" t="e">
        <f>IF(+All!#REF!="Illinois",+All!#REF!,IF(+All!#REF!="Illinois",+All!#REF!,0))</f>
        <v>#REF!</v>
      </c>
      <c r="AW37" s="484" t="e">
        <f>IF(+All!#REF!="Illinois",+All!#REF!,IF(+All!#REF!="Illinois",+All!#REF!,0))</f>
        <v>#REF!</v>
      </c>
      <c r="AX37" s="483" t="e">
        <f>IF(+All!#REF!="Illinois",+All!#REF!,IF(+All!#REF!="Illinois",+All!#REF!,0))</f>
        <v>#REF!</v>
      </c>
      <c r="AY37" s="88" t="e">
        <f>IF(+All!#REF!="Illinois",+All!#REF!,IF(+All!#REF!="Illinois",+All!#REF!,0))</f>
        <v>#REF!</v>
      </c>
      <c r="AZ37" s="89" t="e">
        <f>IF(+All!#REF!="Illinois",+All!#REF!,IF(+All!#REF!="Illinois",+All!#REF!,0))</f>
        <v>#REF!</v>
      </c>
      <c r="BA37" s="90" t="e">
        <f>IF(+All!#REF!="Illinois",+All!#REF!,IF(+All!#REF!="Illinois",+All!#REF!,0))</f>
        <v>#REF!</v>
      </c>
      <c r="BB37" s="90" t="e">
        <f>IF(+All!#REF!="Illinois",+All!#REF!,IF(+All!#REF!="Illinois",+All!#REF!,0))</f>
        <v>#REF!</v>
      </c>
      <c r="BC37" s="91" t="e">
        <f>IF(+All!#REF!="Illinois",+All!#REF!,IF(+All!#REF!="Illinois",+All!#REF!,0))</f>
        <v>#REF!</v>
      </c>
      <c r="BD37" s="482" t="e">
        <f>IF(+All!#REF!="Illinois",+All!#REF!,IF(+All!#REF!="Illinois",+All!#REF!,0))</f>
        <v>#REF!</v>
      </c>
      <c r="BE37" s="483" t="e">
        <f>IF(+All!#REF!="Illinois",+All!#REF!,IF(+All!#REF!="Illinois",+All!#REF!,0))</f>
        <v>#REF!</v>
      </c>
      <c r="BF37" s="483" t="e">
        <f>IF(+All!#REF!="Illinois",+All!#REF!,IF(+All!#REF!="Illinois",+All!#REF!,0))</f>
        <v>#REF!</v>
      </c>
      <c r="BG37" s="482" t="e">
        <f>IF(+All!#REF!="Illinois",+All!#REF!,IF(+All!#REF!="Illinois",+All!#REF!,0))</f>
        <v>#REF!</v>
      </c>
      <c r="BH37" s="483" t="e">
        <f>IF(+All!#REF!="Illinois",+All!#REF!,IF(+All!#REF!="Illinois",+All!#REF!,0))</f>
        <v>#REF!</v>
      </c>
      <c r="BI37" s="484" t="e">
        <f>IF(+All!#REF!="Illinois",+All!#REF!,IF(+All!#REF!="Illinois",+All!#REF!,0))</f>
        <v>#REF!</v>
      </c>
      <c r="BJ37" s="92" t="e">
        <f>IF(+All!#REF!="Illinois",+All!#REF!,IF(+All!#REF!="Illinois",+All!#REF!,0))</f>
        <v>#REF!</v>
      </c>
      <c r="BK37" s="93" t="e">
        <f>IF(+All!#REF!="Illinois",+All!#REF!,IF(+All!#REF!="Illinois",+All!#REF!,0))</f>
        <v>#REF!</v>
      </c>
    </row>
    <row r="38" spans="1:63" x14ac:dyDescent="0.8">
      <c r="A38" s="70">
        <f>IF(+All!$F330="Iowa",+All!A330,IF(+All!$H330="Iowa",+All!A330,0))</f>
        <v>5</v>
      </c>
      <c r="B38" s="480" t="str">
        <f>IF(+All!$F330="Iowa",+All!B330,IF(+All!$H330="Iowa",+All!B330,0))</f>
        <v>Fri</v>
      </c>
      <c r="C38" s="72">
        <f>IF(+All!$F330="Iowa",+All!C330,IF(+All!$H330="Iowa",+All!C330,0))</f>
        <v>44470</v>
      </c>
      <c r="D38" s="73">
        <f>IF(+All!$F330="Iowa",+All!D330,IF(+All!$H330="Iowa",+All!D330,0))</f>
        <v>0.83333333333333337</v>
      </c>
      <c r="E38" s="707" t="str">
        <f>IF(+All!$F330="Iowa",+All!E330,IF(+All!$H330="Iowa",+All!E330,0))</f>
        <v>FS1</v>
      </c>
      <c r="F38" s="75" t="str">
        <f>IF(+All!$F330="Iowa",+All!F330,IF(+All!$H330="Iowa",+All!F330,0))</f>
        <v>Iowa</v>
      </c>
      <c r="G38" s="95" t="str">
        <f>IF(+All!$F330="Iowa",+All!G330,IF(+All!$H330="Iowa",+All!G330,0))</f>
        <v>B10</v>
      </c>
      <c r="H38" s="95" t="str">
        <f>IF(+All!$F330="Iowa",+All!H330,IF(+All!$H330="Iowa",+All!H330,0))</f>
        <v>Maryland</v>
      </c>
      <c r="I38" s="76" t="str">
        <f>IF(+All!$F330="Iowa",+All!I330,IF(+All!$H330="Iowa",+All!I330,0))</f>
        <v>B10</v>
      </c>
      <c r="J38" s="706" t="str">
        <f>IF(+All!$F330="Iowa",+All!J330,IF(+All!$H330="Iowa",+All!J330,0))</f>
        <v>Iowa</v>
      </c>
      <c r="K38" s="707" t="str">
        <f>IF(+All!$F330="Iowa",+All!K330,IF(+All!$H330="Iowa",+All!K330,0))</f>
        <v>Maryland</v>
      </c>
      <c r="L38" s="78">
        <f>IF(+All!$F330="Iowa",+All!L330,IF(+All!$H330="Iowa",+All!L330,0))</f>
        <v>3.5</v>
      </c>
      <c r="M38" s="79">
        <f>IF(+All!$F330="Iowa",+All!M330,IF(+All!$H330="Iowa",+All!M330,0))</f>
        <v>48</v>
      </c>
      <c r="N38" s="706" t="str">
        <f>IF(+All!$F330="Iowa",+All!N330,IF(+All!$H330="Iowa",+All!N330,0))</f>
        <v>Iowa</v>
      </c>
      <c r="O38" s="708">
        <f>IF(+All!$F330="Iowa",+All!O330,IF(+All!$H330="Iowa",+All!O330,0))</f>
        <v>51</v>
      </c>
      <c r="P38" s="708" t="str">
        <f>IF(+All!$F330="Iowa",+All!P330,IF(+All!$H330="Iowa",+All!P330,0))</f>
        <v>Maryland</v>
      </c>
      <c r="Q38" s="707">
        <f>IF(+All!$F330="Iowa",+All!Q330,IF(+All!$H330="Iowa",+All!Q330,0))</f>
        <v>14</v>
      </c>
      <c r="R38" s="706" t="str">
        <f>IF(+All!$F330="Iowa",+All!R330,IF(+All!$H330="Iowa",+All!R330,0))</f>
        <v>Iowa</v>
      </c>
      <c r="S38" s="708" t="str">
        <f>IF(+All!$F330="Iowa",+All!S330,IF(+All!$H330="Iowa",+All!S330,0))</f>
        <v>Maryland</v>
      </c>
      <c r="T38" s="706" t="str">
        <f>IF(+All!$F330="Iowa",+All!T330,IF(+All!$H330="Iowa",+All!T330,0))</f>
        <v>Maryland</v>
      </c>
      <c r="U38" s="707" t="str">
        <f>IF(+All!$F330="Iowa",+All!U330,IF(+All!$H330="Iowa",+All!U330,0))</f>
        <v>L</v>
      </c>
      <c r="V38" s="706" t="e">
        <f>IF(+All!#REF!="Illinois",+All!#REF!,IF(+All!#REF!="Illinois",+All!#REF!,0))</f>
        <v>#REF!</v>
      </c>
      <c r="W38" s="707" t="e">
        <f>IF(+All!#REF!="Illinois",+All!#REF!,IF(+All!#REF!="Illinois",+All!#REF!,0))</f>
        <v>#REF!</v>
      </c>
      <c r="X38" s="706" t="e">
        <f>IF(+All!#REF!="Illinois",+All!#REF!,IF(+All!#REF!="Illinois",+All!#REF!,0))</f>
        <v>#REF!</v>
      </c>
      <c r="Y38" s="707" t="e">
        <f>IF(+All!#REF!="Illinois",+All!#REF!,IF(+All!#REF!="Illinois",+All!#REF!,0))</f>
        <v>#REF!</v>
      </c>
      <c r="Z38" s="706" t="e">
        <f>IF(+All!#REF!="Illinois",+All!#REF!,IF(+All!#REF!="Illinois",+All!#REF!,0))</f>
        <v>#REF!</v>
      </c>
      <c r="AA38" s="707" t="e">
        <f>IF(+All!#REF!="Illinois",+All!#REF!,IF(+All!#REF!="Illinois",+All!#REF!,0))</f>
        <v>#REF!</v>
      </c>
      <c r="AB38" s="706" t="e">
        <f>IF(+All!#REF!="Illinois",+All!#REF!,IF(+All!#REF!="Illinois",+All!#REF!,0))</f>
        <v>#REF!</v>
      </c>
      <c r="AC38" s="707" t="e">
        <f>IF(+All!#REF!="Illinois",+All!#REF!,IF(+All!#REF!="Illinois",+All!#REF!,0))</f>
        <v>#REF!</v>
      </c>
      <c r="AD38" s="706" t="e">
        <f>IF(+All!#REF!="Illinois",+All!#REF!,IF(+All!#REF!="Illinois",+All!#REF!,0))</f>
        <v>#REF!</v>
      </c>
      <c r="AE38" s="707" t="e">
        <f>IF(+All!#REF!="Illinois",+All!#REF!,IF(+All!#REF!="Illinois",+All!#REF!,0))</f>
        <v>#REF!</v>
      </c>
      <c r="AF38" s="706" t="e">
        <f>IF(+All!#REF!="Illinois",+All!#REF!,IF(+All!#REF!="Illinois",+All!#REF!,0))</f>
        <v>#REF!</v>
      </c>
      <c r="AG38" s="707" t="e">
        <f>IF(+All!#REF!="Illinois",+All!#REF!,IF(+All!#REF!="Illinois",+All!#REF!,0))</f>
        <v>#REF!</v>
      </c>
      <c r="AH38" s="706" t="e">
        <f>IF(+All!#REF!="Illinois",+All!#REF!,IF(+All!#REF!="Illinois",+All!#REF!,0))</f>
        <v>#REF!</v>
      </c>
      <c r="AI38" s="707" t="e">
        <f>IF(+All!#REF!="Illinois",+All!#REF!,IF(+All!#REF!="Illinois",+All!#REF!,0))</f>
        <v>#REF!</v>
      </c>
      <c r="AJ38" s="706" t="e">
        <f>IF(+All!#REF!="Illinois",+All!#REF!,IF(+All!#REF!="Illinois",+All!#REF!,0))</f>
        <v>#REF!</v>
      </c>
      <c r="AK38" s="707" t="e">
        <f>IF(+All!#REF!="Illinois",+All!#REF!,IF(+All!#REF!="Illinois",+All!#REF!,0))</f>
        <v>#REF!</v>
      </c>
      <c r="AL38" s="81" t="e">
        <f>IF(+All!#REF!="Illinois",+All!#REF!,IF(+All!#REF!="Illinois",+All!#REF!,0))</f>
        <v>#REF!</v>
      </c>
      <c r="AM38" s="82" t="e">
        <f>IF(+All!#REF!="Illinois",+All!#REF!,IF(+All!#REF!="Illinois",+All!#REF!,0))</f>
        <v>#REF!</v>
      </c>
      <c r="AN38" s="81" t="e">
        <f>IF(+All!#REF!="Illinois",+All!#REF!,IF(+All!#REF!="Illinois",+All!#REF!,0))</f>
        <v>#REF!</v>
      </c>
      <c r="AO38" s="83" t="e">
        <f>IF(+All!#REF!="Illinois",+All!#REF!,IF(+All!#REF!="Illinois",+All!#REF!,0))</f>
        <v>#REF!</v>
      </c>
      <c r="AP38" s="84" t="e">
        <f>IF(+All!#REF!="Illinois",+All!#REF!,IF(+All!#REF!="Illinois",+All!#REF!,0))</f>
        <v>#REF!</v>
      </c>
      <c r="AQ38" s="480" t="e">
        <f>IF(+All!#REF!="Illinois",+All!#REF!,IF(+All!#REF!="Illinois",+All!#REF!,0))</f>
        <v>#REF!</v>
      </c>
      <c r="AR38" s="482" t="e">
        <f>IF(+All!#REF!="Illinois",+All!#REF!,IF(+All!#REF!="Illinois",+All!#REF!,0))</f>
        <v>#REF!</v>
      </c>
      <c r="AS38" s="483" t="e">
        <f>IF(+All!#REF!="Illinois",+All!#REF!,IF(+All!#REF!="Illinois",+All!#REF!,0))</f>
        <v>#REF!</v>
      </c>
      <c r="AT38" s="483" t="e">
        <f>IF(+All!#REF!="Illinois",+All!#REF!,IF(+All!#REF!="Illinois",+All!#REF!,0))</f>
        <v>#REF!</v>
      </c>
      <c r="AU38" s="482" t="e">
        <f>IF(+All!#REF!="Illinois",+All!#REF!,IF(+All!#REF!="Illinois",+All!#REF!,0))</f>
        <v>#REF!</v>
      </c>
      <c r="AV38" s="483" t="e">
        <f>IF(+All!#REF!="Illinois",+All!#REF!,IF(+All!#REF!="Illinois",+All!#REF!,0))</f>
        <v>#REF!</v>
      </c>
      <c r="AW38" s="484" t="e">
        <f>IF(+All!#REF!="Illinois",+All!#REF!,IF(+All!#REF!="Illinois",+All!#REF!,0))</f>
        <v>#REF!</v>
      </c>
      <c r="AX38" s="483" t="e">
        <f>IF(+All!#REF!="Illinois",+All!#REF!,IF(+All!#REF!="Illinois",+All!#REF!,0))</f>
        <v>#REF!</v>
      </c>
      <c r="AY38" s="88" t="e">
        <f>IF(+All!#REF!="Illinois",+All!#REF!,IF(+All!#REF!="Illinois",+All!#REF!,0))</f>
        <v>#REF!</v>
      </c>
      <c r="AZ38" s="89" t="e">
        <f>IF(+All!#REF!="Illinois",+All!#REF!,IF(+All!#REF!="Illinois",+All!#REF!,0))</f>
        <v>#REF!</v>
      </c>
      <c r="BA38" s="90" t="e">
        <f>IF(+All!#REF!="Illinois",+All!#REF!,IF(+All!#REF!="Illinois",+All!#REF!,0))</f>
        <v>#REF!</v>
      </c>
      <c r="BB38" s="90" t="e">
        <f>IF(+All!#REF!="Illinois",+All!#REF!,IF(+All!#REF!="Illinois",+All!#REF!,0))</f>
        <v>#REF!</v>
      </c>
      <c r="BC38" s="91" t="e">
        <f>IF(+All!#REF!="Illinois",+All!#REF!,IF(+All!#REF!="Illinois",+All!#REF!,0))</f>
        <v>#REF!</v>
      </c>
      <c r="BD38" s="482" t="e">
        <f>IF(+All!#REF!="Illinois",+All!#REF!,IF(+All!#REF!="Illinois",+All!#REF!,0))</f>
        <v>#REF!</v>
      </c>
      <c r="BE38" s="483" t="e">
        <f>IF(+All!#REF!="Illinois",+All!#REF!,IF(+All!#REF!="Illinois",+All!#REF!,0))</f>
        <v>#REF!</v>
      </c>
      <c r="BF38" s="483" t="e">
        <f>IF(+All!#REF!="Illinois",+All!#REF!,IF(+All!#REF!="Illinois",+All!#REF!,0))</f>
        <v>#REF!</v>
      </c>
      <c r="BG38" s="482" t="e">
        <f>IF(+All!#REF!="Illinois",+All!#REF!,IF(+All!#REF!="Illinois",+All!#REF!,0))</f>
        <v>#REF!</v>
      </c>
      <c r="BH38" s="483" t="e">
        <f>IF(+All!#REF!="Illinois",+All!#REF!,IF(+All!#REF!="Illinois",+All!#REF!,0))</f>
        <v>#REF!</v>
      </c>
      <c r="BI38" s="484" t="e">
        <f>IF(+All!#REF!="Illinois",+All!#REF!,IF(+All!#REF!="Illinois",+All!#REF!,0))</f>
        <v>#REF!</v>
      </c>
      <c r="BJ38" s="92" t="e">
        <f>IF(+All!#REF!="Illinois",+All!#REF!,IF(+All!#REF!="Illinois",+All!#REF!,0))</f>
        <v>#REF!</v>
      </c>
      <c r="BK38" s="93" t="e">
        <f>IF(+All!#REF!="Illinois",+All!#REF!,IF(+All!#REF!="Illinois",+All!#REF!,0))</f>
        <v>#REF!</v>
      </c>
    </row>
    <row r="39" spans="1:63" x14ac:dyDescent="0.8">
      <c r="A39" s="70">
        <f>IF(+All!$F411="Iowa",+All!A411,IF(+All!$H411="Iowa",+All!A411,0))</f>
        <v>6</v>
      </c>
      <c r="B39" s="480" t="str">
        <f>IF(+All!$F411="Iowa",+All!B411,IF(+All!$H411="Iowa",+All!B411,0))</f>
        <v>Sat</v>
      </c>
      <c r="C39" s="72">
        <f>IF(+All!$F411="Iowa",+All!C411,IF(+All!$H411="Iowa",+All!C411,0))</f>
        <v>44478</v>
      </c>
      <c r="D39" s="73">
        <f>IF(+All!$F411="Iowa",+All!D411,IF(+All!$H411="Iowa",+All!D411,0))</f>
        <v>0.66666666666666663</v>
      </c>
      <c r="E39" s="707" t="str">
        <f>IF(+All!$F411="Iowa",+All!E411,IF(+All!$H411="Iowa",+All!E411,0))</f>
        <v>Fox</v>
      </c>
      <c r="F39" s="75" t="str">
        <f>IF(+All!$F411="Iowa",+All!F411,IF(+All!$H411="Iowa",+All!F411,0))</f>
        <v>Penn State</v>
      </c>
      <c r="G39" s="95" t="str">
        <f>IF(+All!$F411="Iowa",+All!G411,IF(+All!$H411="Iowa",+All!G411,0))</f>
        <v>B10</v>
      </c>
      <c r="H39" s="95" t="str">
        <f>IF(+All!$F411="Iowa",+All!H411,IF(+All!$H411="Iowa",+All!H411,0))</f>
        <v>Iowa</v>
      </c>
      <c r="I39" s="76" t="str">
        <f>IF(+All!$F411="Iowa",+All!I411,IF(+All!$H411="Iowa",+All!I411,0))</f>
        <v>B10</v>
      </c>
      <c r="J39" s="706" t="str">
        <f>IF(+All!$F411="Iowa",+All!J411,IF(+All!$H411="Iowa",+All!J411,0))</f>
        <v>Iowa</v>
      </c>
      <c r="K39" s="707" t="str">
        <f>IF(+All!$F411="Iowa",+All!K411,IF(+All!$H411="Iowa",+All!K411,0))</f>
        <v>Penn State</v>
      </c>
      <c r="L39" s="78">
        <f>IF(+All!$F411="Iowa",+All!L411,IF(+All!$H411="Iowa",+All!L411,0))</f>
        <v>2</v>
      </c>
      <c r="M39" s="79">
        <f>IF(+All!$F411="Iowa",+All!M411,IF(+All!$H411="Iowa",+All!M411,0))</f>
        <v>41</v>
      </c>
      <c r="N39" s="706" t="str">
        <f>IF(+All!$F411="Iowa",+All!N411,IF(+All!$H411="Iowa",+All!N411,0))</f>
        <v>Iowa</v>
      </c>
      <c r="O39" s="708">
        <f>IF(+All!$F411="Iowa",+All!O411,IF(+All!$H411="Iowa",+All!O411,0))</f>
        <v>23</v>
      </c>
      <c r="P39" s="708" t="str">
        <f>IF(+All!$F411="Iowa",+All!P411,IF(+All!$H411="Iowa",+All!P411,0))</f>
        <v>Penn State</v>
      </c>
      <c r="Q39" s="707">
        <f>IF(+All!$F411="Iowa",+All!Q411,IF(+All!$H411="Iowa",+All!Q411,0))</f>
        <v>20</v>
      </c>
      <c r="R39" s="706" t="str">
        <f>IF(+All!$F411="Iowa",+All!R411,IF(+All!$H411="Iowa",+All!R411,0))</f>
        <v>Iowa</v>
      </c>
      <c r="S39" s="708" t="str">
        <f>IF(+All!$F411="Iowa",+All!S411,IF(+All!$H411="Iowa",+All!S411,0))</f>
        <v>Penn State</v>
      </c>
      <c r="T39" s="706" t="str">
        <f>IF(+All!$F411="Iowa",+All!T411,IF(+All!$H411="Iowa",+All!T411,0))</f>
        <v>Iowa</v>
      </c>
      <c r="U39" s="707" t="str">
        <f>IF(+All!$F411="Iowa",+All!U411,IF(+All!$H411="Iowa",+All!U411,0))</f>
        <v>W</v>
      </c>
      <c r="V39" s="706" t="e">
        <f>IF(+All!#REF!="Illinois",+All!#REF!,IF(+All!#REF!="Illinois",+All!#REF!,0))</f>
        <v>#REF!</v>
      </c>
      <c r="W39" s="707" t="e">
        <f>IF(+All!#REF!="Illinois",+All!#REF!,IF(+All!#REF!="Illinois",+All!#REF!,0))</f>
        <v>#REF!</v>
      </c>
      <c r="X39" s="706" t="e">
        <f>IF(+All!#REF!="Illinois",+All!#REF!,IF(+All!#REF!="Illinois",+All!#REF!,0))</f>
        <v>#REF!</v>
      </c>
      <c r="Y39" s="707" t="e">
        <f>IF(+All!#REF!="Illinois",+All!#REF!,IF(+All!#REF!="Illinois",+All!#REF!,0))</f>
        <v>#REF!</v>
      </c>
      <c r="Z39" s="706" t="e">
        <f>IF(+All!#REF!="Illinois",+All!#REF!,IF(+All!#REF!="Illinois",+All!#REF!,0))</f>
        <v>#REF!</v>
      </c>
      <c r="AA39" s="707" t="e">
        <f>IF(+All!#REF!="Illinois",+All!#REF!,IF(+All!#REF!="Illinois",+All!#REF!,0))</f>
        <v>#REF!</v>
      </c>
      <c r="AB39" s="706" t="e">
        <f>IF(+All!#REF!="Illinois",+All!#REF!,IF(+All!#REF!="Illinois",+All!#REF!,0))</f>
        <v>#REF!</v>
      </c>
      <c r="AC39" s="707" t="e">
        <f>IF(+All!#REF!="Illinois",+All!#REF!,IF(+All!#REF!="Illinois",+All!#REF!,0))</f>
        <v>#REF!</v>
      </c>
      <c r="AD39" s="706" t="e">
        <f>IF(+All!#REF!="Illinois",+All!#REF!,IF(+All!#REF!="Illinois",+All!#REF!,0))</f>
        <v>#REF!</v>
      </c>
      <c r="AE39" s="707" t="e">
        <f>IF(+All!#REF!="Illinois",+All!#REF!,IF(+All!#REF!="Illinois",+All!#REF!,0))</f>
        <v>#REF!</v>
      </c>
      <c r="AF39" s="706" t="e">
        <f>IF(+All!#REF!="Illinois",+All!#REF!,IF(+All!#REF!="Illinois",+All!#REF!,0))</f>
        <v>#REF!</v>
      </c>
      <c r="AG39" s="707" t="e">
        <f>IF(+All!#REF!="Illinois",+All!#REF!,IF(+All!#REF!="Illinois",+All!#REF!,0))</f>
        <v>#REF!</v>
      </c>
      <c r="AH39" s="706" t="e">
        <f>IF(+All!#REF!="Illinois",+All!#REF!,IF(+All!#REF!="Illinois",+All!#REF!,0))</f>
        <v>#REF!</v>
      </c>
      <c r="AI39" s="707" t="e">
        <f>IF(+All!#REF!="Illinois",+All!#REF!,IF(+All!#REF!="Illinois",+All!#REF!,0))</f>
        <v>#REF!</v>
      </c>
      <c r="AJ39" s="706" t="e">
        <f>IF(+All!#REF!="Illinois",+All!#REF!,IF(+All!#REF!="Illinois",+All!#REF!,0))</f>
        <v>#REF!</v>
      </c>
      <c r="AK39" s="707" t="e">
        <f>IF(+All!#REF!="Illinois",+All!#REF!,IF(+All!#REF!="Illinois",+All!#REF!,0))</f>
        <v>#REF!</v>
      </c>
      <c r="AL39" s="81" t="e">
        <f>IF(+All!#REF!="Illinois",+All!#REF!,IF(+All!#REF!="Illinois",+All!#REF!,0))</f>
        <v>#REF!</v>
      </c>
      <c r="AM39" s="82" t="e">
        <f>IF(+All!#REF!="Illinois",+All!#REF!,IF(+All!#REF!="Illinois",+All!#REF!,0))</f>
        <v>#REF!</v>
      </c>
      <c r="AN39" s="81" t="e">
        <f>IF(+All!#REF!="Illinois",+All!#REF!,IF(+All!#REF!="Illinois",+All!#REF!,0))</f>
        <v>#REF!</v>
      </c>
      <c r="AO39" s="83" t="e">
        <f>IF(+All!#REF!="Illinois",+All!#REF!,IF(+All!#REF!="Illinois",+All!#REF!,0))</f>
        <v>#REF!</v>
      </c>
      <c r="AP39" s="84" t="e">
        <f>IF(+All!#REF!="Illinois",+All!#REF!,IF(+All!#REF!="Illinois",+All!#REF!,0))</f>
        <v>#REF!</v>
      </c>
      <c r="AQ39" s="480" t="e">
        <f>IF(+All!#REF!="Illinois",+All!#REF!,IF(+All!#REF!="Illinois",+All!#REF!,0))</f>
        <v>#REF!</v>
      </c>
      <c r="AR39" s="482" t="e">
        <f>IF(+All!#REF!="Illinois",+All!#REF!,IF(+All!#REF!="Illinois",+All!#REF!,0))</f>
        <v>#REF!</v>
      </c>
      <c r="AS39" s="483" t="e">
        <f>IF(+All!#REF!="Illinois",+All!#REF!,IF(+All!#REF!="Illinois",+All!#REF!,0))</f>
        <v>#REF!</v>
      </c>
      <c r="AT39" s="483" t="e">
        <f>IF(+All!#REF!="Illinois",+All!#REF!,IF(+All!#REF!="Illinois",+All!#REF!,0))</f>
        <v>#REF!</v>
      </c>
      <c r="AU39" s="482" t="e">
        <f>IF(+All!#REF!="Illinois",+All!#REF!,IF(+All!#REF!="Illinois",+All!#REF!,0))</f>
        <v>#REF!</v>
      </c>
      <c r="AV39" s="483" t="e">
        <f>IF(+All!#REF!="Illinois",+All!#REF!,IF(+All!#REF!="Illinois",+All!#REF!,0))</f>
        <v>#REF!</v>
      </c>
      <c r="AW39" s="484" t="e">
        <f>IF(+All!#REF!="Illinois",+All!#REF!,IF(+All!#REF!="Illinois",+All!#REF!,0))</f>
        <v>#REF!</v>
      </c>
      <c r="AX39" s="483" t="e">
        <f>IF(+All!#REF!="Illinois",+All!#REF!,IF(+All!#REF!="Illinois",+All!#REF!,0))</f>
        <v>#REF!</v>
      </c>
      <c r="AY39" s="88" t="e">
        <f>IF(+All!#REF!="Illinois",+All!#REF!,IF(+All!#REF!="Illinois",+All!#REF!,0))</f>
        <v>#REF!</v>
      </c>
      <c r="AZ39" s="89" t="e">
        <f>IF(+All!#REF!="Illinois",+All!#REF!,IF(+All!#REF!="Illinois",+All!#REF!,0))</f>
        <v>#REF!</v>
      </c>
      <c r="BA39" s="90" t="e">
        <f>IF(+All!#REF!="Illinois",+All!#REF!,IF(+All!#REF!="Illinois",+All!#REF!,0))</f>
        <v>#REF!</v>
      </c>
      <c r="BB39" s="90" t="e">
        <f>IF(+All!#REF!="Illinois",+All!#REF!,IF(+All!#REF!="Illinois",+All!#REF!,0))</f>
        <v>#REF!</v>
      </c>
      <c r="BC39" s="91" t="e">
        <f>IF(+All!#REF!="Illinois",+All!#REF!,IF(+All!#REF!="Illinois",+All!#REF!,0))</f>
        <v>#REF!</v>
      </c>
      <c r="BD39" s="482" t="e">
        <f>IF(+All!#REF!="Illinois",+All!#REF!,IF(+All!#REF!="Illinois",+All!#REF!,0))</f>
        <v>#REF!</v>
      </c>
      <c r="BE39" s="483" t="e">
        <f>IF(+All!#REF!="Illinois",+All!#REF!,IF(+All!#REF!="Illinois",+All!#REF!,0))</f>
        <v>#REF!</v>
      </c>
      <c r="BF39" s="483" t="e">
        <f>IF(+All!#REF!="Illinois",+All!#REF!,IF(+All!#REF!="Illinois",+All!#REF!,0))</f>
        <v>#REF!</v>
      </c>
      <c r="BG39" s="482" t="e">
        <f>IF(+All!#REF!="Illinois",+All!#REF!,IF(+All!#REF!="Illinois",+All!#REF!,0))</f>
        <v>#REF!</v>
      </c>
      <c r="BH39" s="483" t="e">
        <f>IF(+All!#REF!="Illinois",+All!#REF!,IF(+All!#REF!="Illinois",+All!#REF!,0))</f>
        <v>#REF!</v>
      </c>
      <c r="BI39" s="484" t="e">
        <f>IF(+All!#REF!="Illinois",+All!#REF!,IF(+All!#REF!="Illinois",+All!#REF!,0))</f>
        <v>#REF!</v>
      </c>
      <c r="BJ39" s="92" t="e">
        <f>IF(+All!#REF!="Illinois",+All!#REF!,IF(+All!#REF!="Illinois",+All!#REF!,0))</f>
        <v>#REF!</v>
      </c>
      <c r="BK39" s="93" t="e">
        <f>IF(+All!#REF!="Illinois",+All!#REF!,IF(+All!#REF!="Illinois",+All!#REF!,0))</f>
        <v>#REF!</v>
      </c>
    </row>
    <row r="40" spans="1:63" x14ac:dyDescent="0.8">
      <c r="A40" s="70">
        <f>IF(+All!$F490="Iowa",+All!A490,IF(+All!$H490="Iowa",+All!A490,0))</f>
        <v>7</v>
      </c>
      <c r="B40" s="480" t="str">
        <f>IF(+All!$F490="Iowa",+All!B490,IF(+All!$H490="Iowa",+All!B490,0))</f>
        <v>Sat</v>
      </c>
      <c r="C40" s="72">
        <f>IF(+All!$F490="Iowa",+All!C490,IF(+All!$H490="Iowa",+All!C490,0))</f>
        <v>44485</v>
      </c>
      <c r="D40" s="73">
        <f>IF(+All!$F490="Iowa",+All!D490,IF(+All!$H490="Iowa",+All!D490,0))</f>
        <v>0.64583333333333337</v>
      </c>
      <c r="E40" s="707" t="str">
        <f>IF(+All!$F490="Iowa",+All!E490,IF(+All!$H490="Iowa",+All!E490,0))</f>
        <v>ABC</v>
      </c>
      <c r="F40" s="75" t="str">
        <f>IF(+All!$F490="Iowa",+All!F490,IF(+All!$H490="Iowa",+All!F490,0))</f>
        <v>Purdue</v>
      </c>
      <c r="G40" s="95" t="str">
        <f>IF(+All!$F490="Iowa",+All!G490,IF(+All!$H490="Iowa",+All!G490,0))</f>
        <v>B10</v>
      </c>
      <c r="H40" s="95" t="str">
        <f>IF(+All!$F490="Iowa",+All!H490,IF(+All!$H490="Iowa",+All!H490,0))</f>
        <v>Iowa</v>
      </c>
      <c r="I40" s="76" t="str">
        <f>IF(+All!$F490="Iowa",+All!I490,IF(+All!$H490="Iowa",+All!I490,0))</f>
        <v>B10</v>
      </c>
      <c r="J40" s="706" t="str">
        <f>IF(+All!$F490="Iowa",+All!J490,IF(+All!$H490="Iowa",+All!J490,0))</f>
        <v>Iowa</v>
      </c>
      <c r="K40" s="707" t="str">
        <f>IF(+All!$F490="Iowa",+All!K490,IF(+All!$H490="Iowa",+All!K490,0))</f>
        <v>Purdue</v>
      </c>
      <c r="L40" s="78">
        <f>IF(+All!$F490="Iowa",+All!L490,IF(+All!$H490="Iowa",+All!L490,0))</f>
        <v>12</v>
      </c>
      <c r="M40" s="79">
        <f>IF(+All!$F490="Iowa",+All!M490,IF(+All!$H490="Iowa",+All!M490,0))</f>
        <v>43</v>
      </c>
      <c r="N40" s="706" t="str">
        <f>IF(+All!$F490="Iowa",+All!N490,IF(+All!$H490="Iowa",+All!N490,0))</f>
        <v>Purdue</v>
      </c>
      <c r="O40" s="708">
        <f>IF(+All!$F490="Iowa",+All!O490,IF(+All!$H490="Iowa",+All!O490,0))</f>
        <v>24</v>
      </c>
      <c r="P40" s="708" t="str">
        <f>IF(+All!$F490="Iowa",+All!P490,IF(+All!$H490="Iowa",+All!P490,0))</f>
        <v>Iowa</v>
      </c>
      <c r="Q40" s="707">
        <f>IF(+All!$F490="Iowa",+All!Q490,IF(+All!$H490="Iowa",+All!Q490,0))</f>
        <v>7</v>
      </c>
      <c r="R40" s="706" t="str">
        <f>IF(+All!$F490="Iowa",+All!R490,IF(+All!$H490="Iowa",+All!R490,0))</f>
        <v>Purdue</v>
      </c>
      <c r="S40" s="708" t="str">
        <f>IF(+All!$F490="Iowa",+All!S490,IF(+All!$H490="Iowa",+All!S490,0))</f>
        <v>Iowa</v>
      </c>
      <c r="T40" s="706" t="str">
        <f>IF(+All!$F490="Iowa",+All!T490,IF(+All!$H490="Iowa",+All!T490,0))</f>
        <v>Iowa</v>
      </c>
      <c r="U40" s="707" t="str">
        <f>IF(+All!$F490="Iowa",+All!U490,IF(+All!$H490="Iowa",+All!U490,0))</f>
        <v>L</v>
      </c>
      <c r="V40" s="706" t="e">
        <f>IF(+All!#REF!="Illinois",+All!#REF!,IF(+All!#REF!="Illinois",+All!#REF!,0))</f>
        <v>#REF!</v>
      </c>
      <c r="W40" s="707" t="e">
        <f>IF(+All!#REF!="Illinois",+All!#REF!,IF(+All!#REF!="Illinois",+All!#REF!,0))</f>
        <v>#REF!</v>
      </c>
      <c r="X40" s="706" t="e">
        <f>IF(+All!#REF!="Illinois",+All!#REF!,IF(+All!#REF!="Illinois",+All!#REF!,0))</f>
        <v>#REF!</v>
      </c>
      <c r="Y40" s="707" t="e">
        <f>IF(+All!#REF!="Illinois",+All!#REF!,IF(+All!#REF!="Illinois",+All!#REF!,0))</f>
        <v>#REF!</v>
      </c>
      <c r="Z40" s="706" t="e">
        <f>IF(+All!#REF!="Illinois",+All!#REF!,IF(+All!#REF!="Illinois",+All!#REF!,0))</f>
        <v>#REF!</v>
      </c>
      <c r="AA40" s="707" t="e">
        <f>IF(+All!#REF!="Illinois",+All!#REF!,IF(+All!#REF!="Illinois",+All!#REF!,0))</f>
        <v>#REF!</v>
      </c>
      <c r="AB40" s="706" t="e">
        <f>IF(+All!#REF!="Illinois",+All!#REF!,IF(+All!#REF!="Illinois",+All!#REF!,0))</f>
        <v>#REF!</v>
      </c>
      <c r="AC40" s="707" t="e">
        <f>IF(+All!#REF!="Illinois",+All!#REF!,IF(+All!#REF!="Illinois",+All!#REF!,0))</f>
        <v>#REF!</v>
      </c>
      <c r="AD40" s="706" t="e">
        <f>IF(+All!#REF!="Illinois",+All!#REF!,IF(+All!#REF!="Illinois",+All!#REF!,0))</f>
        <v>#REF!</v>
      </c>
      <c r="AE40" s="707" t="e">
        <f>IF(+All!#REF!="Illinois",+All!#REF!,IF(+All!#REF!="Illinois",+All!#REF!,0))</f>
        <v>#REF!</v>
      </c>
      <c r="AF40" s="706" t="e">
        <f>IF(+All!#REF!="Illinois",+All!#REF!,IF(+All!#REF!="Illinois",+All!#REF!,0))</f>
        <v>#REF!</v>
      </c>
      <c r="AG40" s="707" t="e">
        <f>IF(+All!#REF!="Illinois",+All!#REF!,IF(+All!#REF!="Illinois",+All!#REF!,0))</f>
        <v>#REF!</v>
      </c>
      <c r="AH40" s="706" t="e">
        <f>IF(+All!#REF!="Illinois",+All!#REF!,IF(+All!#REF!="Illinois",+All!#REF!,0))</f>
        <v>#REF!</v>
      </c>
      <c r="AI40" s="707" t="e">
        <f>IF(+All!#REF!="Illinois",+All!#REF!,IF(+All!#REF!="Illinois",+All!#REF!,0))</f>
        <v>#REF!</v>
      </c>
      <c r="AJ40" s="706" t="e">
        <f>IF(+All!#REF!="Illinois",+All!#REF!,IF(+All!#REF!="Illinois",+All!#REF!,0))</f>
        <v>#REF!</v>
      </c>
      <c r="AK40" s="707" t="e">
        <f>IF(+All!#REF!="Illinois",+All!#REF!,IF(+All!#REF!="Illinois",+All!#REF!,0))</f>
        <v>#REF!</v>
      </c>
      <c r="AL40" s="81" t="e">
        <f>IF(+All!#REF!="Illinois",+All!#REF!,IF(+All!#REF!="Illinois",+All!#REF!,0))</f>
        <v>#REF!</v>
      </c>
      <c r="AM40" s="82" t="e">
        <f>IF(+All!#REF!="Illinois",+All!#REF!,IF(+All!#REF!="Illinois",+All!#REF!,0))</f>
        <v>#REF!</v>
      </c>
      <c r="AN40" s="81" t="e">
        <f>IF(+All!#REF!="Illinois",+All!#REF!,IF(+All!#REF!="Illinois",+All!#REF!,0))</f>
        <v>#REF!</v>
      </c>
      <c r="AO40" s="83" t="e">
        <f>IF(+All!#REF!="Illinois",+All!#REF!,IF(+All!#REF!="Illinois",+All!#REF!,0))</f>
        <v>#REF!</v>
      </c>
      <c r="AP40" s="84" t="e">
        <f>IF(+All!#REF!="Illinois",+All!#REF!,IF(+All!#REF!="Illinois",+All!#REF!,0))</f>
        <v>#REF!</v>
      </c>
      <c r="AQ40" s="480" t="e">
        <f>IF(+All!#REF!="Illinois",+All!#REF!,IF(+All!#REF!="Illinois",+All!#REF!,0))</f>
        <v>#REF!</v>
      </c>
      <c r="AR40" s="482" t="e">
        <f>IF(+All!#REF!="Illinois",+All!#REF!,IF(+All!#REF!="Illinois",+All!#REF!,0))</f>
        <v>#REF!</v>
      </c>
      <c r="AS40" s="483" t="e">
        <f>IF(+All!#REF!="Illinois",+All!#REF!,IF(+All!#REF!="Illinois",+All!#REF!,0))</f>
        <v>#REF!</v>
      </c>
      <c r="AT40" s="483" t="e">
        <f>IF(+All!#REF!="Illinois",+All!#REF!,IF(+All!#REF!="Illinois",+All!#REF!,0))</f>
        <v>#REF!</v>
      </c>
      <c r="AU40" s="482" t="e">
        <f>IF(+All!#REF!="Illinois",+All!#REF!,IF(+All!#REF!="Illinois",+All!#REF!,0))</f>
        <v>#REF!</v>
      </c>
      <c r="AV40" s="483" t="e">
        <f>IF(+All!#REF!="Illinois",+All!#REF!,IF(+All!#REF!="Illinois",+All!#REF!,0))</f>
        <v>#REF!</v>
      </c>
      <c r="AW40" s="484" t="e">
        <f>IF(+All!#REF!="Illinois",+All!#REF!,IF(+All!#REF!="Illinois",+All!#REF!,0))</f>
        <v>#REF!</v>
      </c>
      <c r="AX40" s="483" t="e">
        <f>IF(+All!#REF!="Illinois",+All!#REF!,IF(+All!#REF!="Illinois",+All!#REF!,0))</f>
        <v>#REF!</v>
      </c>
      <c r="AY40" s="88" t="e">
        <f>IF(+All!#REF!="Illinois",+All!#REF!,IF(+All!#REF!="Illinois",+All!#REF!,0))</f>
        <v>#REF!</v>
      </c>
      <c r="AZ40" s="89" t="e">
        <f>IF(+All!#REF!="Illinois",+All!#REF!,IF(+All!#REF!="Illinois",+All!#REF!,0))</f>
        <v>#REF!</v>
      </c>
      <c r="BA40" s="90" t="e">
        <f>IF(+All!#REF!="Illinois",+All!#REF!,IF(+All!#REF!="Illinois",+All!#REF!,0))</f>
        <v>#REF!</v>
      </c>
      <c r="BB40" s="90" t="e">
        <f>IF(+All!#REF!="Illinois",+All!#REF!,IF(+All!#REF!="Illinois",+All!#REF!,0))</f>
        <v>#REF!</v>
      </c>
      <c r="BC40" s="91" t="e">
        <f>IF(+All!#REF!="Illinois",+All!#REF!,IF(+All!#REF!="Illinois",+All!#REF!,0))</f>
        <v>#REF!</v>
      </c>
      <c r="BD40" s="482" t="e">
        <f>IF(+All!#REF!="Illinois",+All!#REF!,IF(+All!#REF!="Illinois",+All!#REF!,0))</f>
        <v>#REF!</v>
      </c>
      <c r="BE40" s="483" t="e">
        <f>IF(+All!#REF!="Illinois",+All!#REF!,IF(+All!#REF!="Illinois",+All!#REF!,0))</f>
        <v>#REF!</v>
      </c>
      <c r="BF40" s="483" t="e">
        <f>IF(+All!#REF!="Illinois",+All!#REF!,IF(+All!#REF!="Illinois",+All!#REF!,0))</f>
        <v>#REF!</v>
      </c>
      <c r="BG40" s="482" t="e">
        <f>IF(+All!#REF!="Illinois",+All!#REF!,IF(+All!#REF!="Illinois",+All!#REF!,0))</f>
        <v>#REF!</v>
      </c>
      <c r="BH40" s="483" t="e">
        <f>IF(+All!#REF!="Illinois",+All!#REF!,IF(+All!#REF!="Illinois",+All!#REF!,0))</f>
        <v>#REF!</v>
      </c>
      <c r="BI40" s="484" t="e">
        <f>IF(+All!#REF!="Illinois",+All!#REF!,IF(+All!#REF!="Illinois",+All!#REF!,0))</f>
        <v>#REF!</v>
      </c>
      <c r="BJ40" s="92" t="e">
        <f>IF(+All!#REF!="Illinois",+All!#REF!,IF(+All!#REF!="Illinois",+All!#REF!,0))</f>
        <v>#REF!</v>
      </c>
      <c r="BK40" s="93" t="e">
        <f>IF(+All!#REF!="Illinois",+All!#REF!,IF(+All!#REF!="Illinois",+All!#REF!,0))</f>
        <v>#REF!</v>
      </c>
    </row>
    <row r="41" spans="1:63" x14ac:dyDescent="0.8">
      <c r="A41" s="70">
        <f>IF(+All!$F617="Iowa",+All!A617,IF(+All!$H617="Iowa",+All!A617,0))</f>
        <v>8</v>
      </c>
      <c r="B41" s="480" t="str">
        <f>IF(+All!$F617="Iowa",+All!B617,IF(+All!$H617="Iowa",+All!B617,0))</f>
        <v>Sat</v>
      </c>
      <c r="C41" s="72">
        <f>IF(+All!$F617="Iowa",+All!C617,IF(+All!$H617="Iowa",+All!C617,0))</f>
        <v>44492</v>
      </c>
      <c r="D41" s="73">
        <f>IF(+All!$F617="Iowa",+All!D617,IF(+All!$H617="Iowa",+All!D617,0))</f>
        <v>0</v>
      </c>
      <c r="E41" s="707">
        <f>IF(+All!$F617="Iowa",+All!E617,IF(+All!$H617="Iowa",+All!E617,0))</f>
        <v>0</v>
      </c>
      <c r="F41" s="75" t="str">
        <f>IF(+All!$F617="Iowa",+All!F617,IF(+All!$H617="Iowa",+All!F617,0))</f>
        <v>Iowa</v>
      </c>
      <c r="G41" s="95" t="str">
        <f>IF(+All!$F617="Iowa",+All!G617,IF(+All!$H617="Iowa",+All!G617,0))</f>
        <v>B10</v>
      </c>
      <c r="H41" s="95" t="str">
        <f>IF(+All!$F617="Iowa",+All!H617,IF(+All!$H617="Iowa",+All!H617,0))</f>
        <v>Open</v>
      </c>
      <c r="I41" s="76" t="str">
        <f>IF(+All!$F617="Iowa",+All!I617,IF(+All!$H617="Iowa",+All!I617,0))</f>
        <v>ZZZ</v>
      </c>
      <c r="J41" s="706">
        <f>IF(+All!$F617="Iowa",+All!J617,IF(+All!$H617="Iowa",+All!J617,0))</f>
        <v>0</v>
      </c>
      <c r="K41" s="707" t="str">
        <f>IF(+All!$F617="Iowa",+All!K617,IF(+All!$H617="Iowa",+All!K617,0))</f>
        <v>Iowa</v>
      </c>
      <c r="L41" s="78">
        <f>IF(+All!$F617="Iowa",+All!L617,IF(+All!$H617="Iowa",+All!L617,0))</f>
        <v>0</v>
      </c>
      <c r="M41" s="79">
        <f>IF(+All!$F617="Iowa",+All!M617,IF(+All!$H617="Iowa",+All!M617,0))</f>
        <v>0</v>
      </c>
      <c r="N41" s="706">
        <f>IF(+All!$F617="Iowa",+All!N617,IF(+All!$H617="Iowa",+All!N617,0))</f>
        <v>0</v>
      </c>
      <c r="O41" s="708">
        <f>IF(+All!$F617="Iowa",+All!O617,IF(+All!$H617="Iowa",+All!O617,0))</f>
        <v>0</v>
      </c>
      <c r="P41" s="708">
        <f>IF(+All!$F617="Iowa",+All!P617,IF(+All!$H617="Iowa",+All!P617,0))</f>
        <v>0</v>
      </c>
      <c r="Q41" s="707">
        <f>IF(+All!$F617="Iowa",+All!Q617,IF(+All!$H617="Iowa",+All!Q617,0))</f>
        <v>0</v>
      </c>
      <c r="R41" s="706">
        <f>IF(+All!$F617="Iowa",+All!R617,IF(+All!$H617="Iowa",+All!R617,0))</f>
        <v>0</v>
      </c>
      <c r="S41" s="708">
        <f>IF(+All!$F617="Iowa",+All!S617,IF(+All!$H617="Iowa",+All!S617,0))</f>
        <v>0</v>
      </c>
      <c r="T41" s="706">
        <f>IF(+All!$F617="Iowa",+All!T617,IF(+All!$H617="Iowa",+All!T617,0))</f>
        <v>0</v>
      </c>
      <c r="U41" s="707">
        <f>IF(+All!$F617="Iowa",+All!U617,IF(+All!$H617="Iowa",+All!U617,0))</f>
        <v>0</v>
      </c>
      <c r="V41" s="706" t="e">
        <f>IF(+All!#REF!="Illinois",+All!#REF!,IF(+All!#REF!="Illinois",+All!#REF!,0))</f>
        <v>#REF!</v>
      </c>
      <c r="W41" s="707" t="e">
        <f>IF(+All!#REF!="Illinois",+All!#REF!,IF(+All!#REF!="Illinois",+All!#REF!,0))</f>
        <v>#REF!</v>
      </c>
      <c r="X41" s="706" t="e">
        <f>IF(+All!#REF!="Illinois",+All!#REF!,IF(+All!#REF!="Illinois",+All!#REF!,0))</f>
        <v>#REF!</v>
      </c>
      <c r="Y41" s="707" t="e">
        <f>IF(+All!#REF!="Illinois",+All!#REF!,IF(+All!#REF!="Illinois",+All!#REF!,0))</f>
        <v>#REF!</v>
      </c>
      <c r="Z41" s="706" t="e">
        <f>IF(+All!#REF!="Illinois",+All!#REF!,IF(+All!#REF!="Illinois",+All!#REF!,0))</f>
        <v>#REF!</v>
      </c>
      <c r="AA41" s="707" t="e">
        <f>IF(+All!#REF!="Illinois",+All!#REF!,IF(+All!#REF!="Illinois",+All!#REF!,0))</f>
        <v>#REF!</v>
      </c>
      <c r="AB41" s="706" t="e">
        <f>IF(+All!#REF!="Illinois",+All!#REF!,IF(+All!#REF!="Illinois",+All!#REF!,0))</f>
        <v>#REF!</v>
      </c>
      <c r="AC41" s="707" t="e">
        <f>IF(+All!#REF!="Illinois",+All!#REF!,IF(+All!#REF!="Illinois",+All!#REF!,0))</f>
        <v>#REF!</v>
      </c>
      <c r="AD41" s="706" t="e">
        <f>IF(+All!#REF!="Illinois",+All!#REF!,IF(+All!#REF!="Illinois",+All!#REF!,0))</f>
        <v>#REF!</v>
      </c>
      <c r="AE41" s="707" t="e">
        <f>IF(+All!#REF!="Illinois",+All!#REF!,IF(+All!#REF!="Illinois",+All!#REF!,0))</f>
        <v>#REF!</v>
      </c>
      <c r="AF41" s="706" t="e">
        <f>IF(+All!#REF!="Illinois",+All!#REF!,IF(+All!#REF!="Illinois",+All!#REF!,0))</f>
        <v>#REF!</v>
      </c>
      <c r="AG41" s="707" t="e">
        <f>IF(+All!#REF!="Illinois",+All!#REF!,IF(+All!#REF!="Illinois",+All!#REF!,0))</f>
        <v>#REF!</v>
      </c>
      <c r="AH41" s="706" t="e">
        <f>IF(+All!#REF!="Illinois",+All!#REF!,IF(+All!#REF!="Illinois",+All!#REF!,0))</f>
        <v>#REF!</v>
      </c>
      <c r="AI41" s="707" t="e">
        <f>IF(+All!#REF!="Illinois",+All!#REF!,IF(+All!#REF!="Illinois",+All!#REF!,0))</f>
        <v>#REF!</v>
      </c>
      <c r="AJ41" s="706" t="e">
        <f>IF(+All!#REF!="Illinois",+All!#REF!,IF(+All!#REF!="Illinois",+All!#REF!,0))</f>
        <v>#REF!</v>
      </c>
      <c r="AK41" s="707" t="e">
        <f>IF(+All!#REF!="Illinois",+All!#REF!,IF(+All!#REF!="Illinois",+All!#REF!,0))</f>
        <v>#REF!</v>
      </c>
      <c r="AL41" s="81" t="e">
        <f>IF(+All!#REF!="Illinois",+All!#REF!,IF(+All!#REF!="Illinois",+All!#REF!,0))</f>
        <v>#REF!</v>
      </c>
      <c r="AM41" s="82" t="e">
        <f>IF(+All!#REF!="Illinois",+All!#REF!,IF(+All!#REF!="Illinois",+All!#REF!,0))</f>
        <v>#REF!</v>
      </c>
      <c r="AN41" s="81" t="e">
        <f>IF(+All!#REF!="Illinois",+All!#REF!,IF(+All!#REF!="Illinois",+All!#REF!,0))</f>
        <v>#REF!</v>
      </c>
      <c r="AO41" s="83" t="e">
        <f>IF(+All!#REF!="Illinois",+All!#REF!,IF(+All!#REF!="Illinois",+All!#REF!,0))</f>
        <v>#REF!</v>
      </c>
      <c r="AP41" s="84" t="e">
        <f>IF(+All!#REF!="Illinois",+All!#REF!,IF(+All!#REF!="Illinois",+All!#REF!,0))</f>
        <v>#REF!</v>
      </c>
      <c r="AQ41" s="480" t="e">
        <f>IF(+All!#REF!="Illinois",+All!#REF!,IF(+All!#REF!="Illinois",+All!#REF!,0))</f>
        <v>#REF!</v>
      </c>
      <c r="AR41" s="482" t="e">
        <f>IF(+All!#REF!="Illinois",+All!#REF!,IF(+All!#REF!="Illinois",+All!#REF!,0))</f>
        <v>#REF!</v>
      </c>
      <c r="AS41" s="483" t="e">
        <f>IF(+All!#REF!="Illinois",+All!#REF!,IF(+All!#REF!="Illinois",+All!#REF!,0))</f>
        <v>#REF!</v>
      </c>
      <c r="AT41" s="483" t="e">
        <f>IF(+All!#REF!="Illinois",+All!#REF!,IF(+All!#REF!="Illinois",+All!#REF!,0))</f>
        <v>#REF!</v>
      </c>
      <c r="AU41" s="482" t="e">
        <f>IF(+All!#REF!="Illinois",+All!#REF!,IF(+All!#REF!="Illinois",+All!#REF!,0))</f>
        <v>#REF!</v>
      </c>
      <c r="AV41" s="483" t="e">
        <f>IF(+All!#REF!="Illinois",+All!#REF!,IF(+All!#REF!="Illinois",+All!#REF!,0))</f>
        <v>#REF!</v>
      </c>
      <c r="AW41" s="484" t="e">
        <f>IF(+All!#REF!="Illinois",+All!#REF!,IF(+All!#REF!="Illinois",+All!#REF!,0))</f>
        <v>#REF!</v>
      </c>
      <c r="AX41" s="483" t="e">
        <f>IF(+All!#REF!="Illinois",+All!#REF!,IF(+All!#REF!="Illinois",+All!#REF!,0))</f>
        <v>#REF!</v>
      </c>
      <c r="AY41" s="88" t="e">
        <f>IF(+All!#REF!="Illinois",+All!#REF!,IF(+All!#REF!="Illinois",+All!#REF!,0))</f>
        <v>#REF!</v>
      </c>
      <c r="AZ41" s="89" t="e">
        <f>IF(+All!#REF!="Illinois",+All!#REF!,IF(+All!#REF!="Illinois",+All!#REF!,0))</f>
        <v>#REF!</v>
      </c>
      <c r="BA41" s="90" t="e">
        <f>IF(+All!#REF!="Illinois",+All!#REF!,IF(+All!#REF!="Illinois",+All!#REF!,0))</f>
        <v>#REF!</v>
      </c>
      <c r="BB41" s="90" t="e">
        <f>IF(+All!#REF!="Illinois",+All!#REF!,IF(+All!#REF!="Illinois",+All!#REF!,0))</f>
        <v>#REF!</v>
      </c>
      <c r="BC41" s="91" t="e">
        <f>IF(+All!#REF!="Illinois",+All!#REF!,IF(+All!#REF!="Illinois",+All!#REF!,0))</f>
        <v>#REF!</v>
      </c>
      <c r="BD41" s="482" t="e">
        <f>IF(+All!#REF!="Illinois",+All!#REF!,IF(+All!#REF!="Illinois",+All!#REF!,0))</f>
        <v>#REF!</v>
      </c>
      <c r="BE41" s="483" t="e">
        <f>IF(+All!#REF!="Illinois",+All!#REF!,IF(+All!#REF!="Illinois",+All!#REF!,0))</f>
        <v>#REF!</v>
      </c>
      <c r="BF41" s="483" t="e">
        <f>IF(+All!#REF!="Illinois",+All!#REF!,IF(+All!#REF!="Illinois",+All!#REF!,0))</f>
        <v>#REF!</v>
      </c>
      <c r="BG41" s="482" t="e">
        <f>IF(+All!#REF!="Illinois",+All!#REF!,IF(+All!#REF!="Illinois",+All!#REF!,0))</f>
        <v>#REF!</v>
      </c>
      <c r="BH41" s="483" t="e">
        <f>IF(+All!#REF!="Illinois",+All!#REF!,IF(+All!#REF!="Illinois",+All!#REF!,0))</f>
        <v>#REF!</v>
      </c>
      <c r="BI41" s="484" t="e">
        <f>IF(+All!#REF!="Illinois",+All!#REF!,IF(+All!#REF!="Illinois",+All!#REF!,0))</f>
        <v>#REF!</v>
      </c>
      <c r="BJ41" s="92" t="e">
        <f>IF(+All!#REF!="Illinois",+All!#REF!,IF(+All!#REF!="Illinois",+All!#REF!,0))</f>
        <v>#REF!</v>
      </c>
      <c r="BK41" s="93" t="e">
        <f>IF(+All!#REF!="Illinois",+All!#REF!,IF(+All!#REF!="Illinois",+All!#REF!,0))</f>
        <v>#REF!</v>
      </c>
    </row>
    <row r="42" spans="1:63" x14ac:dyDescent="0.8">
      <c r="A42" s="70">
        <f>IF(+All!$F651="Iowa",+All!A651,IF(+All!$H651="Iowa",+All!A651,0))</f>
        <v>9</v>
      </c>
      <c r="B42" s="480" t="str">
        <f>IF(+All!$F651="Iowa",+All!B651,IF(+All!$H651="Iowa",+All!B651,0))</f>
        <v>Sat</v>
      </c>
      <c r="C42" s="72">
        <f>IF(+All!$F651="Iowa",+All!C651,IF(+All!$H651="Iowa",+All!C651,0))</f>
        <v>44499</v>
      </c>
      <c r="D42" s="73">
        <f>IF(+All!$F651="Iowa",+All!D651,IF(+All!$H651="Iowa",+All!D651,0))</f>
        <v>0.5</v>
      </c>
      <c r="E42" s="707" t="str">
        <f>IF(+All!$F651="Iowa",+All!E651,IF(+All!$H651="Iowa",+All!E651,0))</f>
        <v>ESPN</v>
      </c>
      <c r="F42" s="75" t="str">
        <f>IF(+All!$F651="Iowa",+All!F651,IF(+All!$H651="Iowa",+All!F651,0))</f>
        <v>Iowa</v>
      </c>
      <c r="G42" s="95" t="str">
        <f>IF(+All!$F651="Iowa",+All!G651,IF(+All!$H651="Iowa",+All!G651,0))</f>
        <v>B10</v>
      </c>
      <c r="H42" s="95" t="str">
        <f>IF(+All!$F651="Iowa",+All!H651,IF(+All!$H651="Iowa",+All!H651,0))</f>
        <v>Wisconsin</v>
      </c>
      <c r="I42" s="76" t="str">
        <f>IF(+All!$F651="Iowa",+All!I651,IF(+All!$H651="Iowa",+All!I651,0))</f>
        <v>B10</v>
      </c>
      <c r="J42" s="706" t="str">
        <f>IF(+All!$F651="Iowa",+All!J651,IF(+All!$H651="Iowa",+All!J651,0))</f>
        <v>Wisconsin</v>
      </c>
      <c r="K42" s="707" t="str">
        <f>IF(+All!$F651="Iowa",+All!K651,IF(+All!$H651="Iowa",+All!K651,0))</f>
        <v>Iowa</v>
      </c>
      <c r="L42" s="78">
        <f>IF(+All!$F651="Iowa",+All!L651,IF(+All!$H651="Iowa",+All!L651,0))</f>
        <v>3.5</v>
      </c>
      <c r="M42" s="79">
        <f>IF(+All!$F651="Iowa",+All!M651,IF(+All!$H651="Iowa",+All!M651,0))</f>
        <v>36.5</v>
      </c>
      <c r="N42" s="706" t="str">
        <f>IF(+All!$F651="Iowa",+All!N651,IF(+All!$H651="Iowa",+All!N651,0))</f>
        <v>Wisconsin</v>
      </c>
      <c r="O42" s="708">
        <f>IF(+All!$F651="Iowa",+All!O651,IF(+All!$H651="Iowa",+All!O651,0))</f>
        <v>27</v>
      </c>
      <c r="P42" s="708" t="str">
        <f>IF(+All!$F651="Iowa",+All!P651,IF(+All!$H651="Iowa",+All!P651,0))</f>
        <v>Iowa</v>
      </c>
      <c r="Q42" s="707">
        <f>IF(+All!$F651="Iowa",+All!Q651,IF(+All!$H651="Iowa",+All!Q651,0))</f>
        <v>7</v>
      </c>
      <c r="R42" s="706" t="str">
        <f>IF(+All!$F651="Iowa",+All!R651,IF(+All!$H651="Iowa",+All!R651,0))</f>
        <v>Wisconsin</v>
      </c>
      <c r="S42" s="708" t="str">
        <f>IF(+All!$F651="Iowa",+All!S651,IF(+All!$H651="Iowa",+All!S651,0))</f>
        <v>Iowa</v>
      </c>
      <c r="T42" s="706" t="str">
        <f>IF(+All!$F651="Iowa",+All!T651,IF(+All!$H651="Iowa",+All!T651,0))</f>
        <v>Iowa</v>
      </c>
      <c r="U42" s="707" t="str">
        <f>IF(+All!$F651="Iowa",+All!U651,IF(+All!$H651="Iowa",+All!U651,0))</f>
        <v>L</v>
      </c>
      <c r="V42" s="706" t="e">
        <f>IF(+All!#REF!="Illinois",+All!#REF!,IF(+All!#REF!="Illinois",+All!#REF!,0))</f>
        <v>#REF!</v>
      </c>
      <c r="W42" s="707" t="e">
        <f>IF(+All!#REF!="Illinois",+All!#REF!,IF(+All!#REF!="Illinois",+All!#REF!,0))</f>
        <v>#REF!</v>
      </c>
      <c r="X42" s="706" t="e">
        <f>IF(+All!#REF!="Illinois",+All!#REF!,IF(+All!#REF!="Illinois",+All!#REF!,0))</f>
        <v>#REF!</v>
      </c>
      <c r="Y42" s="707" t="e">
        <f>IF(+All!#REF!="Illinois",+All!#REF!,IF(+All!#REF!="Illinois",+All!#REF!,0))</f>
        <v>#REF!</v>
      </c>
      <c r="Z42" s="706" t="e">
        <f>IF(+All!#REF!="Illinois",+All!#REF!,IF(+All!#REF!="Illinois",+All!#REF!,0))</f>
        <v>#REF!</v>
      </c>
      <c r="AA42" s="707" t="e">
        <f>IF(+All!#REF!="Illinois",+All!#REF!,IF(+All!#REF!="Illinois",+All!#REF!,0))</f>
        <v>#REF!</v>
      </c>
      <c r="AB42" s="706" t="e">
        <f>IF(+All!#REF!="Illinois",+All!#REF!,IF(+All!#REF!="Illinois",+All!#REF!,0))</f>
        <v>#REF!</v>
      </c>
      <c r="AC42" s="707" t="e">
        <f>IF(+All!#REF!="Illinois",+All!#REF!,IF(+All!#REF!="Illinois",+All!#REF!,0))</f>
        <v>#REF!</v>
      </c>
      <c r="AD42" s="706" t="e">
        <f>IF(+All!#REF!="Illinois",+All!#REF!,IF(+All!#REF!="Illinois",+All!#REF!,0))</f>
        <v>#REF!</v>
      </c>
      <c r="AE42" s="707" t="e">
        <f>IF(+All!#REF!="Illinois",+All!#REF!,IF(+All!#REF!="Illinois",+All!#REF!,0))</f>
        <v>#REF!</v>
      </c>
      <c r="AF42" s="706" t="e">
        <f>IF(+All!#REF!="Illinois",+All!#REF!,IF(+All!#REF!="Illinois",+All!#REF!,0))</f>
        <v>#REF!</v>
      </c>
      <c r="AG42" s="707" t="e">
        <f>IF(+All!#REF!="Illinois",+All!#REF!,IF(+All!#REF!="Illinois",+All!#REF!,0))</f>
        <v>#REF!</v>
      </c>
      <c r="AH42" s="706" t="e">
        <f>IF(+All!#REF!="Illinois",+All!#REF!,IF(+All!#REF!="Illinois",+All!#REF!,0))</f>
        <v>#REF!</v>
      </c>
      <c r="AI42" s="707" t="e">
        <f>IF(+All!#REF!="Illinois",+All!#REF!,IF(+All!#REF!="Illinois",+All!#REF!,0))</f>
        <v>#REF!</v>
      </c>
      <c r="AJ42" s="706" t="e">
        <f>IF(+All!#REF!="Illinois",+All!#REF!,IF(+All!#REF!="Illinois",+All!#REF!,0))</f>
        <v>#REF!</v>
      </c>
      <c r="AK42" s="707" t="e">
        <f>IF(+All!#REF!="Illinois",+All!#REF!,IF(+All!#REF!="Illinois",+All!#REF!,0))</f>
        <v>#REF!</v>
      </c>
      <c r="AL42" s="81" t="e">
        <f>IF(+All!#REF!="Illinois",+All!#REF!,IF(+All!#REF!="Illinois",+All!#REF!,0))</f>
        <v>#REF!</v>
      </c>
      <c r="AM42" s="82" t="e">
        <f>IF(+All!#REF!="Illinois",+All!#REF!,IF(+All!#REF!="Illinois",+All!#REF!,0))</f>
        <v>#REF!</v>
      </c>
      <c r="AN42" s="81" t="e">
        <f>IF(+All!#REF!="Illinois",+All!#REF!,IF(+All!#REF!="Illinois",+All!#REF!,0))</f>
        <v>#REF!</v>
      </c>
      <c r="AO42" s="83" t="e">
        <f>IF(+All!#REF!="Illinois",+All!#REF!,IF(+All!#REF!="Illinois",+All!#REF!,0))</f>
        <v>#REF!</v>
      </c>
      <c r="AP42" s="84" t="e">
        <f>IF(+All!#REF!="Illinois",+All!#REF!,IF(+All!#REF!="Illinois",+All!#REF!,0))</f>
        <v>#REF!</v>
      </c>
      <c r="AQ42" s="480" t="e">
        <f>IF(+All!#REF!="Illinois",+All!#REF!,IF(+All!#REF!="Illinois",+All!#REF!,0))</f>
        <v>#REF!</v>
      </c>
      <c r="AR42" s="482" t="e">
        <f>IF(+All!#REF!="Illinois",+All!#REF!,IF(+All!#REF!="Illinois",+All!#REF!,0))</f>
        <v>#REF!</v>
      </c>
      <c r="AS42" s="483" t="e">
        <f>IF(+All!#REF!="Illinois",+All!#REF!,IF(+All!#REF!="Illinois",+All!#REF!,0))</f>
        <v>#REF!</v>
      </c>
      <c r="AT42" s="483" t="e">
        <f>IF(+All!#REF!="Illinois",+All!#REF!,IF(+All!#REF!="Illinois",+All!#REF!,0))</f>
        <v>#REF!</v>
      </c>
      <c r="AU42" s="482" t="e">
        <f>IF(+All!#REF!="Illinois",+All!#REF!,IF(+All!#REF!="Illinois",+All!#REF!,0))</f>
        <v>#REF!</v>
      </c>
      <c r="AV42" s="483" t="e">
        <f>IF(+All!#REF!="Illinois",+All!#REF!,IF(+All!#REF!="Illinois",+All!#REF!,0))</f>
        <v>#REF!</v>
      </c>
      <c r="AW42" s="484" t="e">
        <f>IF(+All!#REF!="Illinois",+All!#REF!,IF(+All!#REF!="Illinois",+All!#REF!,0))</f>
        <v>#REF!</v>
      </c>
      <c r="AX42" s="483" t="e">
        <f>IF(+All!#REF!="Illinois",+All!#REF!,IF(+All!#REF!="Illinois",+All!#REF!,0))</f>
        <v>#REF!</v>
      </c>
      <c r="AY42" s="88" t="e">
        <f>IF(+All!#REF!="Illinois",+All!#REF!,IF(+All!#REF!="Illinois",+All!#REF!,0))</f>
        <v>#REF!</v>
      </c>
      <c r="AZ42" s="89" t="e">
        <f>IF(+All!#REF!="Illinois",+All!#REF!,IF(+All!#REF!="Illinois",+All!#REF!,0))</f>
        <v>#REF!</v>
      </c>
      <c r="BA42" s="90" t="e">
        <f>IF(+All!#REF!="Illinois",+All!#REF!,IF(+All!#REF!="Illinois",+All!#REF!,0))</f>
        <v>#REF!</v>
      </c>
      <c r="BB42" s="90" t="e">
        <f>IF(+All!#REF!="Illinois",+All!#REF!,IF(+All!#REF!="Illinois",+All!#REF!,0))</f>
        <v>#REF!</v>
      </c>
      <c r="BC42" s="91" t="e">
        <f>IF(+All!#REF!="Illinois",+All!#REF!,IF(+All!#REF!="Illinois",+All!#REF!,0))</f>
        <v>#REF!</v>
      </c>
      <c r="BD42" s="482" t="e">
        <f>IF(+All!#REF!="Illinois",+All!#REF!,IF(+All!#REF!="Illinois",+All!#REF!,0))</f>
        <v>#REF!</v>
      </c>
      <c r="BE42" s="483" t="e">
        <f>IF(+All!#REF!="Illinois",+All!#REF!,IF(+All!#REF!="Illinois",+All!#REF!,0))</f>
        <v>#REF!</v>
      </c>
      <c r="BF42" s="483" t="e">
        <f>IF(+All!#REF!="Illinois",+All!#REF!,IF(+All!#REF!="Illinois",+All!#REF!,0))</f>
        <v>#REF!</v>
      </c>
      <c r="BG42" s="482" t="e">
        <f>IF(+All!#REF!="Illinois",+All!#REF!,IF(+All!#REF!="Illinois",+All!#REF!,0))</f>
        <v>#REF!</v>
      </c>
      <c r="BH42" s="483" t="e">
        <f>IF(+All!#REF!="Illinois",+All!#REF!,IF(+All!#REF!="Illinois",+All!#REF!,0))</f>
        <v>#REF!</v>
      </c>
      <c r="BI42" s="484" t="e">
        <f>IF(+All!#REF!="Illinois",+All!#REF!,IF(+All!#REF!="Illinois",+All!#REF!,0))</f>
        <v>#REF!</v>
      </c>
      <c r="BJ42" s="92" t="e">
        <f>IF(+All!#REF!="Illinois",+All!#REF!,IF(+All!#REF!="Illinois",+All!#REF!,0))</f>
        <v>#REF!</v>
      </c>
      <c r="BK42" s="93" t="e">
        <f>IF(+All!#REF!="Illinois",+All!#REF!,IF(+All!#REF!="Illinois",+All!#REF!,0))</f>
        <v>#REF!</v>
      </c>
    </row>
    <row r="43" spans="1:63" x14ac:dyDescent="0.8">
      <c r="A43" s="70">
        <f>IF(+All!$F730="Iowa",+All!A730,IF(+All!$H730="Iowa",+All!A730,0))</f>
        <v>10</v>
      </c>
      <c r="B43" s="480" t="str">
        <f>IF(+All!$F730="Iowa",+All!B730,IF(+All!$H730="Iowa",+All!B730,0))</f>
        <v>Sat</v>
      </c>
      <c r="C43" s="72">
        <f>IF(+All!$F730="Iowa",+All!C730,IF(+All!$H730="Iowa",+All!C730,0))</f>
        <v>44506</v>
      </c>
      <c r="D43" s="73">
        <f>IF(+All!$F730="Iowa",+All!D730,IF(+All!$H730="Iowa",+All!D730,0))</f>
        <v>0.79166666666666663</v>
      </c>
      <c r="E43" s="707">
        <f>IF(+All!$F730="Iowa",+All!E730,IF(+All!$H730="Iowa",+All!E730,0))</f>
        <v>0</v>
      </c>
      <c r="F43" s="75" t="str">
        <f>IF(+All!$F730="Iowa",+All!F730,IF(+All!$H730="Iowa",+All!F730,0))</f>
        <v>Iowa</v>
      </c>
      <c r="G43" s="95" t="str">
        <f>IF(+All!$F730="Iowa",+All!G730,IF(+All!$H730="Iowa",+All!G730,0))</f>
        <v>B10</v>
      </c>
      <c r="H43" s="95" t="str">
        <f>IF(+All!$F730="Iowa",+All!H730,IF(+All!$H730="Iowa",+All!H730,0))</f>
        <v>Northwestern</v>
      </c>
      <c r="I43" s="76" t="str">
        <f>IF(+All!$F730="Iowa",+All!I730,IF(+All!$H730="Iowa",+All!I730,0))</f>
        <v>B10</v>
      </c>
      <c r="J43" s="706" t="str">
        <f>IF(+All!$F730="Iowa",+All!J730,IF(+All!$H730="Iowa",+All!J730,0))</f>
        <v>Iowa</v>
      </c>
      <c r="K43" s="707" t="str">
        <f>IF(+All!$F730="Iowa",+All!K730,IF(+All!$H730="Iowa",+All!K730,0))</f>
        <v>Northwestern</v>
      </c>
      <c r="L43" s="78">
        <f>IF(+All!$F730="Iowa",+All!L730,IF(+All!$H730="Iowa",+All!L730,0))</f>
        <v>12</v>
      </c>
      <c r="M43" s="79">
        <f>IF(+All!$F730="Iowa",+All!M730,IF(+All!$H730="Iowa",+All!M730,0))</f>
        <v>40.5</v>
      </c>
      <c r="N43" s="706" t="str">
        <f>IF(+All!$F730="Iowa",+All!N730,IF(+All!$H730="Iowa",+All!N730,0))</f>
        <v>Iowa</v>
      </c>
      <c r="O43" s="708">
        <f>IF(+All!$F730="Iowa",+All!O730,IF(+All!$H730="Iowa",+All!O730,0))</f>
        <v>17</v>
      </c>
      <c r="P43" s="708" t="str">
        <f>IF(+All!$F730="Iowa",+All!P730,IF(+All!$H730="Iowa",+All!P730,0))</f>
        <v>Northwestern</v>
      </c>
      <c r="Q43" s="707">
        <f>IF(+All!$F730="Iowa",+All!Q730,IF(+All!$H730="Iowa",+All!Q730,0))</f>
        <v>12</v>
      </c>
      <c r="R43" s="706" t="str">
        <f>IF(+All!$F730="Iowa",+All!R730,IF(+All!$H730="Iowa",+All!R730,0))</f>
        <v>Northwestern</v>
      </c>
      <c r="S43" s="708" t="str">
        <f>IF(+All!$F730="Iowa",+All!S730,IF(+All!$H730="Iowa",+All!S730,0))</f>
        <v>Iowa</v>
      </c>
      <c r="T43" s="706" t="str">
        <f>IF(+All!$F730="Iowa",+All!T730,IF(+All!$H730="Iowa",+All!T730,0))</f>
        <v>Iowa</v>
      </c>
      <c r="U43" s="707" t="str">
        <f>IF(+All!$F730="Iowa",+All!U730,IF(+All!$H730="Iowa",+All!U730,0))</f>
        <v>L</v>
      </c>
      <c r="V43" s="706" t="e">
        <f>IF(+All!#REF!="Illinois",+All!#REF!,IF(+All!#REF!="Illinois",+All!#REF!,0))</f>
        <v>#REF!</v>
      </c>
      <c r="W43" s="707" t="e">
        <f>IF(+All!#REF!="Illinois",+All!#REF!,IF(+All!#REF!="Illinois",+All!#REF!,0))</f>
        <v>#REF!</v>
      </c>
      <c r="X43" s="706" t="e">
        <f>IF(+All!#REF!="Illinois",+All!#REF!,IF(+All!#REF!="Illinois",+All!#REF!,0))</f>
        <v>#REF!</v>
      </c>
      <c r="Y43" s="707" t="e">
        <f>IF(+All!#REF!="Illinois",+All!#REF!,IF(+All!#REF!="Illinois",+All!#REF!,0))</f>
        <v>#REF!</v>
      </c>
      <c r="Z43" s="706" t="e">
        <f>IF(+All!#REF!="Illinois",+All!#REF!,IF(+All!#REF!="Illinois",+All!#REF!,0))</f>
        <v>#REF!</v>
      </c>
      <c r="AA43" s="707" t="e">
        <f>IF(+All!#REF!="Illinois",+All!#REF!,IF(+All!#REF!="Illinois",+All!#REF!,0))</f>
        <v>#REF!</v>
      </c>
      <c r="AB43" s="706" t="e">
        <f>IF(+All!#REF!="Illinois",+All!#REF!,IF(+All!#REF!="Illinois",+All!#REF!,0))</f>
        <v>#REF!</v>
      </c>
      <c r="AC43" s="707" t="e">
        <f>IF(+All!#REF!="Illinois",+All!#REF!,IF(+All!#REF!="Illinois",+All!#REF!,0))</f>
        <v>#REF!</v>
      </c>
      <c r="AD43" s="706" t="e">
        <f>IF(+All!#REF!="Illinois",+All!#REF!,IF(+All!#REF!="Illinois",+All!#REF!,0))</f>
        <v>#REF!</v>
      </c>
      <c r="AE43" s="707" t="e">
        <f>IF(+All!#REF!="Illinois",+All!#REF!,IF(+All!#REF!="Illinois",+All!#REF!,0))</f>
        <v>#REF!</v>
      </c>
      <c r="AF43" s="706" t="e">
        <f>IF(+All!#REF!="Illinois",+All!#REF!,IF(+All!#REF!="Illinois",+All!#REF!,0))</f>
        <v>#REF!</v>
      </c>
      <c r="AG43" s="707" t="e">
        <f>IF(+All!#REF!="Illinois",+All!#REF!,IF(+All!#REF!="Illinois",+All!#REF!,0))</f>
        <v>#REF!</v>
      </c>
      <c r="AH43" s="706" t="e">
        <f>IF(+All!#REF!="Illinois",+All!#REF!,IF(+All!#REF!="Illinois",+All!#REF!,0))</f>
        <v>#REF!</v>
      </c>
      <c r="AI43" s="707" t="e">
        <f>IF(+All!#REF!="Illinois",+All!#REF!,IF(+All!#REF!="Illinois",+All!#REF!,0))</f>
        <v>#REF!</v>
      </c>
      <c r="AJ43" s="706" t="e">
        <f>IF(+All!#REF!="Illinois",+All!#REF!,IF(+All!#REF!="Illinois",+All!#REF!,0))</f>
        <v>#REF!</v>
      </c>
      <c r="AK43" s="707" t="e">
        <f>IF(+All!#REF!="Illinois",+All!#REF!,IF(+All!#REF!="Illinois",+All!#REF!,0))</f>
        <v>#REF!</v>
      </c>
      <c r="AL43" s="81" t="e">
        <f>IF(+All!#REF!="Illinois",+All!#REF!,IF(+All!#REF!="Illinois",+All!#REF!,0))</f>
        <v>#REF!</v>
      </c>
      <c r="AM43" s="82" t="e">
        <f>IF(+All!#REF!="Illinois",+All!#REF!,IF(+All!#REF!="Illinois",+All!#REF!,0))</f>
        <v>#REF!</v>
      </c>
      <c r="AN43" s="81" t="e">
        <f>IF(+All!#REF!="Illinois",+All!#REF!,IF(+All!#REF!="Illinois",+All!#REF!,0))</f>
        <v>#REF!</v>
      </c>
      <c r="AO43" s="83" t="e">
        <f>IF(+All!#REF!="Illinois",+All!#REF!,IF(+All!#REF!="Illinois",+All!#REF!,0))</f>
        <v>#REF!</v>
      </c>
      <c r="AP43" s="84" t="e">
        <f>IF(+All!#REF!="Illinois",+All!#REF!,IF(+All!#REF!="Illinois",+All!#REF!,0))</f>
        <v>#REF!</v>
      </c>
      <c r="AQ43" s="480" t="e">
        <f>IF(+All!#REF!="Illinois",+All!#REF!,IF(+All!#REF!="Illinois",+All!#REF!,0))</f>
        <v>#REF!</v>
      </c>
      <c r="AR43" s="482" t="e">
        <f>IF(+All!#REF!="Illinois",+All!#REF!,IF(+All!#REF!="Illinois",+All!#REF!,0))</f>
        <v>#REF!</v>
      </c>
      <c r="AS43" s="483" t="e">
        <f>IF(+All!#REF!="Illinois",+All!#REF!,IF(+All!#REF!="Illinois",+All!#REF!,0))</f>
        <v>#REF!</v>
      </c>
      <c r="AT43" s="483" t="e">
        <f>IF(+All!#REF!="Illinois",+All!#REF!,IF(+All!#REF!="Illinois",+All!#REF!,0))</f>
        <v>#REF!</v>
      </c>
      <c r="AU43" s="482" t="e">
        <f>IF(+All!#REF!="Illinois",+All!#REF!,IF(+All!#REF!="Illinois",+All!#REF!,0))</f>
        <v>#REF!</v>
      </c>
      <c r="AV43" s="483" t="e">
        <f>IF(+All!#REF!="Illinois",+All!#REF!,IF(+All!#REF!="Illinois",+All!#REF!,0))</f>
        <v>#REF!</v>
      </c>
      <c r="AW43" s="484" t="e">
        <f>IF(+All!#REF!="Illinois",+All!#REF!,IF(+All!#REF!="Illinois",+All!#REF!,0))</f>
        <v>#REF!</v>
      </c>
      <c r="AX43" s="483" t="e">
        <f>IF(+All!#REF!="Illinois",+All!#REF!,IF(+All!#REF!="Illinois",+All!#REF!,0))</f>
        <v>#REF!</v>
      </c>
      <c r="AY43" s="88" t="e">
        <f>IF(+All!#REF!="Illinois",+All!#REF!,IF(+All!#REF!="Illinois",+All!#REF!,0))</f>
        <v>#REF!</v>
      </c>
      <c r="AZ43" s="89" t="e">
        <f>IF(+All!#REF!="Illinois",+All!#REF!,IF(+All!#REF!="Illinois",+All!#REF!,0))</f>
        <v>#REF!</v>
      </c>
      <c r="BA43" s="90" t="e">
        <f>IF(+All!#REF!="Illinois",+All!#REF!,IF(+All!#REF!="Illinois",+All!#REF!,0))</f>
        <v>#REF!</v>
      </c>
      <c r="BB43" s="90" t="e">
        <f>IF(+All!#REF!="Illinois",+All!#REF!,IF(+All!#REF!="Illinois",+All!#REF!,0))</f>
        <v>#REF!</v>
      </c>
      <c r="BC43" s="91" t="e">
        <f>IF(+All!#REF!="Illinois",+All!#REF!,IF(+All!#REF!="Illinois",+All!#REF!,0))</f>
        <v>#REF!</v>
      </c>
      <c r="BD43" s="482" t="e">
        <f>IF(+All!#REF!="Illinois",+All!#REF!,IF(+All!#REF!="Illinois",+All!#REF!,0))</f>
        <v>#REF!</v>
      </c>
      <c r="BE43" s="483" t="e">
        <f>IF(+All!#REF!="Illinois",+All!#REF!,IF(+All!#REF!="Illinois",+All!#REF!,0))</f>
        <v>#REF!</v>
      </c>
      <c r="BF43" s="483" t="e">
        <f>IF(+All!#REF!="Illinois",+All!#REF!,IF(+All!#REF!="Illinois",+All!#REF!,0))</f>
        <v>#REF!</v>
      </c>
      <c r="BG43" s="482" t="e">
        <f>IF(+All!#REF!="Illinois",+All!#REF!,IF(+All!#REF!="Illinois",+All!#REF!,0))</f>
        <v>#REF!</v>
      </c>
      <c r="BH43" s="483" t="e">
        <f>IF(+All!#REF!="Illinois",+All!#REF!,IF(+All!#REF!="Illinois",+All!#REF!,0))</f>
        <v>#REF!</v>
      </c>
      <c r="BI43" s="484" t="e">
        <f>IF(+All!#REF!="Illinois",+All!#REF!,IF(+All!#REF!="Illinois",+All!#REF!,0))</f>
        <v>#REF!</v>
      </c>
      <c r="BJ43" s="92" t="e">
        <f>IF(+All!#REF!="Illinois",+All!#REF!,IF(+All!#REF!="Illinois",+All!#REF!,0))</f>
        <v>#REF!</v>
      </c>
      <c r="BK43" s="93" t="e">
        <f>IF(+All!#REF!="Illinois",+All!#REF!,IF(+All!#REF!="Illinois",+All!#REF!,0))</f>
        <v>#REF!</v>
      </c>
    </row>
    <row r="44" spans="1:63" x14ac:dyDescent="0.8">
      <c r="A44" s="70">
        <f>IF(+All!$F801="Iowa",+All!A801,IF(+All!$H801="Iowa",+All!A801,0))</f>
        <v>11</v>
      </c>
      <c r="B44" s="480" t="str">
        <f>IF(+All!$F801="Iowa",+All!B801,IF(+All!$H801="Iowa",+All!B801,0))</f>
        <v>Sat</v>
      </c>
      <c r="C44" s="72">
        <f>IF(+All!$F801="Iowa",+All!C801,IF(+All!$H801="Iowa",+All!C801,0))</f>
        <v>44513</v>
      </c>
      <c r="D44" s="73">
        <f>IF(+All!$F801="Iowa",+All!D801,IF(+All!$H801="Iowa",+All!D801,0))</f>
        <v>0.64583333333333337</v>
      </c>
      <c r="E44" s="707">
        <f>IF(+All!$F801="Iowa",+All!E801,IF(+All!$H801="Iowa",+All!E801,0))</f>
        <v>0</v>
      </c>
      <c r="F44" s="75" t="str">
        <f>IF(+All!$F801="Iowa",+All!F801,IF(+All!$H801="Iowa",+All!F801,0))</f>
        <v>Minnesota</v>
      </c>
      <c r="G44" s="95" t="str">
        <f>IF(+All!$F801="Iowa",+All!G801,IF(+All!$H801="Iowa",+All!G801,0))</f>
        <v>B10</v>
      </c>
      <c r="H44" s="95" t="str">
        <f>IF(+All!$F801="Iowa",+All!H801,IF(+All!$H801="Iowa",+All!H801,0))</f>
        <v>Iowa</v>
      </c>
      <c r="I44" s="76" t="str">
        <f>IF(+All!$F801="Iowa",+All!I801,IF(+All!$H801="Iowa",+All!I801,0))</f>
        <v>B10</v>
      </c>
      <c r="J44" s="706" t="str">
        <f>IF(+All!$F801="Iowa",+All!J801,IF(+All!$H801="Iowa",+All!J801,0))</f>
        <v>Iowa</v>
      </c>
      <c r="K44" s="707" t="str">
        <f>IF(+All!$F801="Iowa",+All!K801,IF(+All!$H801="Iowa",+All!K801,0))</f>
        <v>Minnesota</v>
      </c>
      <c r="L44" s="78">
        <f>IF(+All!$F801="Iowa",+All!L801,IF(+All!$H801="Iowa",+All!L801,0))</f>
        <v>6.5</v>
      </c>
      <c r="M44" s="79">
        <f>IF(+All!$F801="Iowa",+All!M801,IF(+All!$H801="Iowa",+All!M801,0))</f>
        <v>37</v>
      </c>
      <c r="N44" s="706" t="str">
        <f>IF(+All!$F801="Iowa",+All!N801,IF(+All!$H801="Iowa",+All!N801,0))</f>
        <v>Iowa</v>
      </c>
      <c r="O44" s="708">
        <f>IF(+All!$F801="Iowa",+All!O801,IF(+All!$H801="Iowa",+All!O801,0))</f>
        <v>27</v>
      </c>
      <c r="P44" s="708" t="str">
        <f>IF(+All!$F801="Iowa",+All!P801,IF(+All!$H801="Iowa",+All!P801,0))</f>
        <v>Minnesota</v>
      </c>
      <c r="Q44" s="707">
        <f>IF(+All!$F801="Iowa",+All!Q801,IF(+All!$H801="Iowa",+All!Q801,0))</f>
        <v>22</v>
      </c>
      <c r="R44" s="706" t="str">
        <f>IF(+All!$F801="Iowa",+All!R801,IF(+All!$H801="Iowa",+All!R801,0))</f>
        <v>Minnesota</v>
      </c>
      <c r="S44" s="708" t="str">
        <f>IF(+All!$F801="Iowa",+All!S801,IF(+All!$H801="Iowa",+All!S801,0))</f>
        <v>Iowa</v>
      </c>
      <c r="T44" s="706" t="str">
        <f>IF(+All!$F801="Iowa",+All!T801,IF(+All!$H801="Iowa",+All!T801,0))</f>
        <v>Minnesota</v>
      </c>
      <c r="U44" s="707" t="str">
        <f>IF(+All!$F801="Iowa",+All!U801,IF(+All!$H801="Iowa",+All!U801,0))</f>
        <v>W</v>
      </c>
      <c r="V44" s="706" t="e">
        <f>IF(+All!#REF!="Illinois",+All!#REF!,IF(+All!#REF!="Illinois",+All!#REF!,0))</f>
        <v>#REF!</v>
      </c>
      <c r="W44" s="707" t="e">
        <f>IF(+All!#REF!="Illinois",+All!#REF!,IF(+All!#REF!="Illinois",+All!#REF!,0))</f>
        <v>#REF!</v>
      </c>
      <c r="X44" s="706" t="e">
        <f>IF(+All!#REF!="Illinois",+All!#REF!,IF(+All!#REF!="Illinois",+All!#REF!,0))</f>
        <v>#REF!</v>
      </c>
      <c r="Y44" s="707" t="e">
        <f>IF(+All!#REF!="Illinois",+All!#REF!,IF(+All!#REF!="Illinois",+All!#REF!,0))</f>
        <v>#REF!</v>
      </c>
      <c r="Z44" s="706" t="e">
        <f>IF(+All!#REF!="Illinois",+All!#REF!,IF(+All!#REF!="Illinois",+All!#REF!,0))</f>
        <v>#REF!</v>
      </c>
      <c r="AA44" s="707" t="e">
        <f>IF(+All!#REF!="Illinois",+All!#REF!,IF(+All!#REF!="Illinois",+All!#REF!,0))</f>
        <v>#REF!</v>
      </c>
      <c r="AB44" s="706" t="e">
        <f>IF(+All!#REF!="Illinois",+All!#REF!,IF(+All!#REF!="Illinois",+All!#REF!,0))</f>
        <v>#REF!</v>
      </c>
      <c r="AC44" s="707" t="e">
        <f>IF(+All!#REF!="Illinois",+All!#REF!,IF(+All!#REF!="Illinois",+All!#REF!,0))</f>
        <v>#REF!</v>
      </c>
      <c r="AD44" s="706" t="e">
        <f>IF(+All!#REF!="Illinois",+All!#REF!,IF(+All!#REF!="Illinois",+All!#REF!,0))</f>
        <v>#REF!</v>
      </c>
      <c r="AE44" s="707" t="e">
        <f>IF(+All!#REF!="Illinois",+All!#REF!,IF(+All!#REF!="Illinois",+All!#REF!,0))</f>
        <v>#REF!</v>
      </c>
      <c r="AF44" s="706" t="e">
        <f>IF(+All!#REF!="Illinois",+All!#REF!,IF(+All!#REF!="Illinois",+All!#REF!,0))</f>
        <v>#REF!</v>
      </c>
      <c r="AG44" s="707" t="e">
        <f>IF(+All!#REF!="Illinois",+All!#REF!,IF(+All!#REF!="Illinois",+All!#REF!,0))</f>
        <v>#REF!</v>
      </c>
      <c r="AH44" s="706" t="e">
        <f>IF(+All!#REF!="Illinois",+All!#REF!,IF(+All!#REF!="Illinois",+All!#REF!,0))</f>
        <v>#REF!</v>
      </c>
      <c r="AI44" s="707" t="e">
        <f>IF(+All!#REF!="Illinois",+All!#REF!,IF(+All!#REF!="Illinois",+All!#REF!,0))</f>
        <v>#REF!</v>
      </c>
      <c r="AJ44" s="706" t="e">
        <f>IF(+All!#REF!="Illinois",+All!#REF!,IF(+All!#REF!="Illinois",+All!#REF!,0))</f>
        <v>#REF!</v>
      </c>
      <c r="AK44" s="707" t="e">
        <f>IF(+All!#REF!="Illinois",+All!#REF!,IF(+All!#REF!="Illinois",+All!#REF!,0))</f>
        <v>#REF!</v>
      </c>
      <c r="AL44" s="81" t="e">
        <f>IF(+All!#REF!="Illinois",+All!#REF!,IF(+All!#REF!="Illinois",+All!#REF!,0))</f>
        <v>#REF!</v>
      </c>
      <c r="AM44" s="82" t="e">
        <f>IF(+All!#REF!="Illinois",+All!#REF!,IF(+All!#REF!="Illinois",+All!#REF!,0))</f>
        <v>#REF!</v>
      </c>
      <c r="AN44" s="81" t="e">
        <f>IF(+All!#REF!="Illinois",+All!#REF!,IF(+All!#REF!="Illinois",+All!#REF!,0))</f>
        <v>#REF!</v>
      </c>
      <c r="AO44" s="83" t="e">
        <f>IF(+All!#REF!="Illinois",+All!#REF!,IF(+All!#REF!="Illinois",+All!#REF!,0))</f>
        <v>#REF!</v>
      </c>
      <c r="AP44" s="84" t="e">
        <f>IF(+All!#REF!="Illinois",+All!#REF!,IF(+All!#REF!="Illinois",+All!#REF!,0))</f>
        <v>#REF!</v>
      </c>
      <c r="AQ44" s="480" t="e">
        <f>IF(+All!#REF!="Illinois",+All!#REF!,IF(+All!#REF!="Illinois",+All!#REF!,0))</f>
        <v>#REF!</v>
      </c>
      <c r="AR44" s="482" t="e">
        <f>IF(+All!#REF!="Illinois",+All!#REF!,IF(+All!#REF!="Illinois",+All!#REF!,0))</f>
        <v>#REF!</v>
      </c>
      <c r="AS44" s="483" t="e">
        <f>IF(+All!#REF!="Illinois",+All!#REF!,IF(+All!#REF!="Illinois",+All!#REF!,0))</f>
        <v>#REF!</v>
      </c>
      <c r="AT44" s="483" t="e">
        <f>IF(+All!#REF!="Illinois",+All!#REF!,IF(+All!#REF!="Illinois",+All!#REF!,0))</f>
        <v>#REF!</v>
      </c>
      <c r="AU44" s="482" t="e">
        <f>IF(+All!#REF!="Illinois",+All!#REF!,IF(+All!#REF!="Illinois",+All!#REF!,0))</f>
        <v>#REF!</v>
      </c>
      <c r="AV44" s="483" t="e">
        <f>IF(+All!#REF!="Illinois",+All!#REF!,IF(+All!#REF!="Illinois",+All!#REF!,0))</f>
        <v>#REF!</v>
      </c>
      <c r="AW44" s="484" t="e">
        <f>IF(+All!#REF!="Illinois",+All!#REF!,IF(+All!#REF!="Illinois",+All!#REF!,0))</f>
        <v>#REF!</v>
      </c>
      <c r="AX44" s="483" t="e">
        <f>IF(+All!#REF!="Illinois",+All!#REF!,IF(+All!#REF!="Illinois",+All!#REF!,0))</f>
        <v>#REF!</v>
      </c>
      <c r="AY44" s="88" t="e">
        <f>IF(+All!#REF!="Illinois",+All!#REF!,IF(+All!#REF!="Illinois",+All!#REF!,0))</f>
        <v>#REF!</v>
      </c>
      <c r="AZ44" s="89" t="e">
        <f>IF(+All!#REF!="Illinois",+All!#REF!,IF(+All!#REF!="Illinois",+All!#REF!,0))</f>
        <v>#REF!</v>
      </c>
      <c r="BA44" s="90" t="e">
        <f>IF(+All!#REF!="Illinois",+All!#REF!,IF(+All!#REF!="Illinois",+All!#REF!,0))</f>
        <v>#REF!</v>
      </c>
      <c r="BB44" s="90" t="e">
        <f>IF(+All!#REF!="Illinois",+All!#REF!,IF(+All!#REF!="Illinois",+All!#REF!,0))</f>
        <v>#REF!</v>
      </c>
      <c r="BC44" s="91" t="e">
        <f>IF(+All!#REF!="Illinois",+All!#REF!,IF(+All!#REF!="Illinois",+All!#REF!,0))</f>
        <v>#REF!</v>
      </c>
      <c r="BD44" s="482" t="e">
        <f>IF(+All!#REF!="Illinois",+All!#REF!,IF(+All!#REF!="Illinois",+All!#REF!,0))</f>
        <v>#REF!</v>
      </c>
      <c r="BE44" s="483" t="e">
        <f>IF(+All!#REF!="Illinois",+All!#REF!,IF(+All!#REF!="Illinois",+All!#REF!,0))</f>
        <v>#REF!</v>
      </c>
      <c r="BF44" s="483" t="e">
        <f>IF(+All!#REF!="Illinois",+All!#REF!,IF(+All!#REF!="Illinois",+All!#REF!,0))</f>
        <v>#REF!</v>
      </c>
      <c r="BG44" s="482" t="e">
        <f>IF(+All!#REF!="Illinois",+All!#REF!,IF(+All!#REF!="Illinois",+All!#REF!,0))</f>
        <v>#REF!</v>
      </c>
      <c r="BH44" s="483" t="e">
        <f>IF(+All!#REF!="Illinois",+All!#REF!,IF(+All!#REF!="Illinois",+All!#REF!,0))</f>
        <v>#REF!</v>
      </c>
      <c r="BI44" s="484" t="e">
        <f>IF(+All!#REF!="Illinois",+All!#REF!,IF(+All!#REF!="Illinois",+All!#REF!,0))</f>
        <v>#REF!</v>
      </c>
      <c r="BJ44" s="92" t="e">
        <f>IF(+All!#REF!="Illinois",+All!#REF!,IF(+All!#REF!="Illinois",+All!#REF!,0))</f>
        <v>#REF!</v>
      </c>
      <c r="BK44" s="93" t="e">
        <f>IF(+All!#REF!="Illinois",+All!#REF!,IF(+All!#REF!="Illinois",+All!#REF!,0))</f>
        <v>#REF!</v>
      </c>
    </row>
    <row r="45" spans="1:63" x14ac:dyDescent="0.8">
      <c r="A45" s="70">
        <f>IF(+All!$F870="Iowa",+All!A870,IF(+All!$H870="Iowa",+All!A870,0))</f>
        <v>12</v>
      </c>
      <c r="B45" s="480" t="str">
        <f>IF(+All!$F870="Iowa",+All!B870,IF(+All!$H870="Iowa",+All!B870,0))</f>
        <v>Sat</v>
      </c>
      <c r="C45" s="72">
        <f>IF(+All!$F870="Iowa",+All!C870,IF(+All!$H870="Iowa",+All!C870,0))</f>
        <v>44520</v>
      </c>
      <c r="D45" s="73">
        <f>IF(+All!$F870="Iowa",+All!D870,IF(+All!$H870="Iowa",+All!D870,0))</f>
        <v>0.58333333333333337</v>
      </c>
      <c r="E45" s="707" t="str">
        <f>IF(+All!$F870="Iowa",+All!E870,IF(+All!$H870="Iowa",+All!E870,0))</f>
        <v>FS1</v>
      </c>
      <c r="F45" s="75" t="str">
        <f>IF(+All!$F870="Iowa",+All!F870,IF(+All!$H870="Iowa",+All!F870,0))</f>
        <v>Illinois</v>
      </c>
      <c r="G45" s="95" t="str">
        <f>IF(+All!$F870="Iowa",+All!G870,IF(+All!$H870="Iowa",+All!G870,0))</f>
        <v>B10</v>
      </c>
      <c r="H45" s="95" t="str">
        <f>IF(+All!$F870="Iowa",+All!H870,IF(+All!$H870="Iowa",+All!H870,0))</f>
        <v>Iowa</v>
      </c>
      <c r="I45" s="76" t="str">
        <f>IF(+All!$F870="Iowa",+All!I870,IF(+All!$H870="Iowa",+All!I870,0))</f>
        <v>B10</v>
      </c>
      <c r="J45" s="706" t="str">
        <f>IF(+All!$F870="Iowa",+All!J870,IF(+All!$H870="Iowa",+All!J870,0))</f>
        <v>Iowa</v>
      </c>
      <c r="K45" s="707" t="str">
        <f>IF(+All!$F870="Iowa",+All!K870,IF(+All!$H870="Iowa",+All!K870,0))</f>
        <v>Illinois</v>
      </c>
      <c r="L45" s="78">
        <f>IF(+All!$F870="Iowa",+All!L870,IF(+All!$H870="Iowa",+All!L870,0))</f>
        <v>12</v>
      </c>
      <c r="M45" s="79">
        <f>IF(+All!$F870="Iowa",+All!M870,IF(+All!$H870="Iowa",+All!M870,0))</f>
        <v>38.5</v>
      </c>
      <c r="N45" s="706" t="str">
        <f>IF(+All!$F870="Iowa",+All!N870,IF(+All!$H870="Iowa",+All!N870,0))</f>
        <v>Iowa</v>
      </c>
      <c r="O45" s="708">
        <f>IF(+All!$F870="Iowa",+All!O870,IF(+All!$H870="Iowa",+All!O870,0))</f>
        <v>33</v>
      </c>
      <c r="P45" s="708" t="str">
        <f>IF(+All!$F870="Iowa",+All!P870,IF(+All!$H870="Iowa",+All!P870,0))</f>
        <v>Illinois</v>
      </c>
      <c r="Q45" s="707">
        <f>IF(+All!$F870="Iowa",+All!Q870,IF(+All!$H870="Iowa",+All!Q870,0))</f>
        <v>23</v>
      </c>
      <c r="R45" s="706" t="str">
        <f>IF(+All!$F870="Iowa",+All!R870,IF(+All!$H870="Iowa",+All!R870,0))</f>
        <v>Illinois</v>
      </c>
      <c r="S45" s="708" t="str">
        <f>IF(+All!$F870="Iowa",+All!S870,IF(+All!$H870="Iowa",+All!S870,0))</f>
        <v>Iowa</v>
      </c>
      <c r="T45" s="706" t="str">
        <f>IF(+All!$F870="Iowa",+All!T870,IF(+All!$H870="Iowa",+All!T870,0))</f>
        <v>Illinois</v>
      </c>
      <c r="U45" s="707" t="str">
        <f>IF(+All!$F870="Iowa",+All!U870,IF(+All!$H870="Iowa",+All!U870,0))</f>
        <v>W</v>
      </c>
      <c r="V45" s="706" t="e">
        <f>IF(+All!#REF!="Illinois",+All!#REF!,IF(+All!#REF!="Illinois",+All!#REF!,0))</f>
        <v>#REF!</v>
      </c>
      <c r="W45" s="707" t="e">
        <f>IF(+All!#REF!="Illinois",+All!#REF!,IF(+All!#REF!="Illinois",+All!#REF!,0))</f>
        <v>#REF!</v>
      </c>
      <c r="X45" s="706" t="e">
        <f>IF(+All!#REF!="Illinois",+All!#REF!,IF(+All!#REF!="Illinois",+All!#REF!,0))</f>
        <v>#REF!</v>
      </c>
      <c r="Y45" s="707" t="e">
        <f>IF(+All!#REF!="Illinois",+All!#REF!,IF(+All!#REF!="Illinois",+All!#REF!,0))</f>
        <v>#REF!</v>
      </c>
      <c r="Z45" s="706" t="e">
        <f>IF(+All!#REF!="Illinois",+All!#REF!,IF(+All!#REF!="Illinois",+All!#REF!,0))</f>
        <v>#REF!</v>
      </c>
      <c r="AA45" s="707" t="e">
        <f>IF(+All!#REF!="Illinois",+All!#REF!,IF(+All!#REF!="Illinois",+All!#REF!,0))</f>
        <v>#REF!</v>
      </c>
      <c r="AB45" s="706" t="e">
        <f>IF(+All!#REF!="Illinois",+All!#REF!,IF(+All!#REF!="Illinois",+All!#REF!,0))</f>
        <v>#REF!</v>
      </c>
      <c r="AC45" s="707" t="e">
        <f>IF(+All!#REF!="Illinois",+All!#REF!,IF(+All!#REF!="Illinois",+All!#REF!,0))</f>
        <v>#REF!</v>
      </c>
      <c r="AD45" s="706" t="e">
        <f>IF(+All!#REF!="Illinois",+All!#REF!,IF(+All!#REF!="Illinois",+All!#REF!,0))</f>
        <v>#REF!</v>
      </c>
      <c r="AE45" s="707" t="e">
        <f>IF(+All!#REF!="Illinois",+All!#REF!,IF(+All!#REF!="Illinois",+All!#REF!,0))</f>
        <v>#REF!</v>
      </c>
      <c r="AF45" s="706" t="e">
        <f>IF(+All!#REF!="Illinois",+All!#REF!,IF(+All!#REF!="Illinois",+All!#REF!,0))</f>
        <v>#REF!</v>
      </c>
      <c r="AG45" s="707" t="e">
        <f>IF(+All!#REF!="Illinois",+All!#REF!,IF(+All!#REF!="Illinois",+All!#REF!,0))</f>
        <v>#REF!</v>
      </c>
      <c r="AH45" s="706" t="e">
        <f>IF(+All!#REF!="Illinois",+All!#REF!,IF(+All!#REF!="Illinois",+All!#REF!,0))</f>
        <v>#REF!</v>
      </c>
      <c r="AI45" s="707" t="e">
        <f>IF(+All!#REF!="Illinois",+All!#REF!,IF(+All!#REF!="Illinois",+All!#REF!,0))</f>
        <v>#REF!</v>
      </c>
      <c r="AJ45" s="706" t="e">
        <f>IF(+All!#REF!="Illinois",+All!#REF!,IF(+All!#REF!="Illinois",+All!#REF!,0))</f>
        <v>#REF!</v>
      </c>
      <c r="AK45" s="707" t="e">
        <f>IF(+All!#REF!="Illinois",+All!#REF!,IF(+All!#REF!="Illinois",+All!#REF!,0))</f>
        <v>#REF!</v>
      </c>
      <c r="AL45" s="81" t="e">
        <f>IF(+All!#REF!="Illinois",+All!#REF!,IF(+All!#REF!="Illinois",+All!#REF!,0))</f>
        <v>#REF!</v>
      </c>
      <c r="AM45" s="82" t="e">
        <f>IF(+All!#REF!="Illinois",+All!#REF!,IF(+All!#REF!="Illinois",+All!#REF!,0))</f>
        <v>#REF!</v>
      </c>
      <c r="AN45" s="81" t="e">
        <f>IF(+All!#REF!="Illinois",+All!#REF!,IF(+All!#REF!="Illinois",+All!#REF!,0))</f>
        <v>#REF!</v>
      </c>
      <c r="AO45" s="83" t="e">
        <f>IF(+All!#REF!="Illinois",+All!#REF!,IF(+All!#REF!="Illinois",+All!#REF!,0))</f>
        <v>#REF!</v>
      </c>
      <c r="AP45" s="84" t="e">
        <f>IF(+All!#REF!="Illinois",+All!#REF!,IF(+All!#REF!="Illinois",+All!#REF!,0))</f>
        <v>#REF!</v>
      </c>
      <c r="AQ45" s="480" t="e">
        <f>IF(+All!#REF!="Illinois",+All!#REF!,IF(+All!#REF!="Illinois",+All!#REF!,0))</f>
        <v>#REF!</v>
      </c>
      <c r="AR45" s="482" t="e">
        <f>IF(+All!#REF!="Illinois",+All!#REF!,IF(+All!#REF!="Illinois",+All!#REF!,0))</f>
        <v>#REF!</v>
      </c>
      <c r="AS45" s="483" t="e">
        <f>IF(+All!#REF!="Illinois",+All!#REF!,IF(+All!#REF!="Illinois",+All!#REF!,0))</f>
        <v>#REF!</v>
      </c>
      <c r="AT45" s="483" t="e">
        <f>IF(+All!#REF!="Illinois",+All!#REF!,IF(+All!#REF!="Illinois",+All!#REF!,0))</f>
        <v>#REF!</v>
      </c>
      <c r="AU45" s="482" t="e">
        <f>IF(+All!#REF!="Illinois",+All!#REF!,IF(+All!#REF!="Illinois",+All!#REF!,0))</f>
        <v>#REF!</v>
      </c>
      <c r="AV45" s="483" t="e">
        <f>IF(+All!#REF!="Illinois",+All!#REF!,IF(+All!#REF!="Illinois",+All!#REF!,0))</f>
        <v>#REF!</v>
      </c>
      <c r="AW45" s="484" t="e">
        <f>IF(+All!#REF!="Illinois",+All!#REF!,IF(+All!#REF!="Illinois",+All!#REF!,0))</f>
        <v>#REF!</v>
      </c>
      <c r="AX45" s="483" t="e">
        <f>IF(+All!#REF!="Illinois",+All!#REF!,IF(+All!#REF!="Illinois",+All!#REF!,0))</f>
        <v>#REF!</v>
      </c>
      <c r="AY45" s="88" t="e">
        <f>IF(+All!#REF!="Illinois",+All!#REF!,IF(+All!#REF!="Illinois",+All!#REF!,0))</f>
        <v>#REF!</v>
      </c>
      <c r="AZ45" s="89" t="e">
        <f>IF(+All!#REF!="Illinois",+All!#REF!,IF(+All!#REF!="Illinois",+All!#REF!,0))</f>
        <v>#REF!</v>
      </c>
      <c r="BA45" s="90" t="e">
        <f>IF(+All!#REF!="Illinois",+All!#REF!,IF(+All!#REF!="Illinois",+All!#REF!,0))</f>
        <v>#REF!</v>
      </c>
      <c r="BB45" s="90" t="e">
        <f>IF(+All!#REF!="Illinois",+All!#REF!,IF(+All!#REF!="Illinois",+All!#REF!,0))</f>
        <v>#REF!</v>
      </c>
      <c r="BC45" s="91" t="e">
        <f>IF(+All!#REF!="Illinois",+All!#REF!,IF(+All!#REF!="Illinois",+All!#REF!,0))</f>
        <v>#REF!</v>
      </c>
      <c r="BD45" s="482" t="e">
        <f>IF(+All!#REF!="Illinois",+All!#REF!,IF(+All!#REF!="Illinois",+All!#REF!,0))</f>
        <v>#REF!</v>
      </c>
      <c r="BE45" s="483" t="e">
        <f>IF(+All!#REF!="Illinois",+All!#REF!,IF(+All!#REF!="Illinois",+All!#REF!,0))</f>
        <v>#REF!</v>
      </c>
      <c r="BF45" s="483" t="e">
        <f>IF(+All!#REF!="Illinois",+All!#REF!,IF(+All!#REF!="Illinois",+All!#REF!,0))</f>
        <v>#REF!</v>
      </c>
      <c r="BG45" s="482" t="e">
        <f>IF(+All!#REF!="Illinois",+All!#REF!,IF(+All!#REF!="Illinois",+All!#REF!,0))</f>
        <v>#REF!</v>
      </c>
      <c r="BH45" s="483" t="e">
        <f>IF(+All!#REF!="Illinois",+All!#REF!,IF(+All!#REF!="Illinois",+All!#REF!,0))</f>
        <v>#REF!</v>
      </c>
      <c r="BI45" s="484" t="e">
        <f>IF(+All!#REF!="Illinois",+All!#REF!,IF(+All!#REF!="Illinois",+All!#REF!,0))</f>
        <v>#REF!</v>
      </c>
      <c r="BJ45" s="92" t="e">
        <f>IF(+All!#REF!="Illinois",+All!#REF!,IF(+All!#REF!="Illinois",+All!#REF!,0))</f>
        <v>#REF!</v>
      </c>
      <c r="BK45" s="93" t="e">
        <f>IF(+All!#REF!="Illinois",+All!#REF!,IF(+All!#REF!="Illinois",+All!#REF!,0))</f>
        <v>#REF!</v>
      </c>
    </row>
    <row r="46" spans="1:63" x14ac:dyDescent="0.8">
      <c r="A46" s="70">
        <f>IF(+All!$F931="Iowa",+All!A931,IF(+All!$H931="Iowa",+All!A931,0))</f>
        <v>0</v>
      </c>
      <c r="B46" s="480">
        <f>IF(+All!$F931="Iowa",+All!B931,IF(+All!$H931="Iowa",+All!B931,0))</f>
        <v>0</v>
      </c>
      <c r="C46" s="72">
        <f>IF(+All!$F931="Iowa",+All!C931,IF(+All!$H931="Iowa",+All!C931,0))</f>
        <v>0</v>
      </c>
      <c r="D46" s="73">
        <f>IF(+All!$F931="Iowa",+All!D931,IF(+All!$H931="Iowa",+All!D931,0))</f>
        <v>0</v>
      </c>
      <c r="E46" s="707">
        <f>IF(+All!$F931="Iowa",+All!E931,IF(+All!$H931="Iowa",+All!E931,0))</f>
        <v>0</v>
      </c>
      <c r="F46" s="75">
        <f>IF(+All!$F931="Iowa",+All!F931,IF(+All!$H931="Iowa",+All!F931,0))</f>
        <v>0</v>
      </c>
      <c r="G46" s="95">
        <f>IF(+All!$F931="Iowa",+All!G931,IF(+All!$H931="Iowa",+All!G931,0))</f>
        <v>0</v>
      </c>
      <c r="H46" s="95">
        <f>IF(+All!$F931="Iowa",+All!H931,IF(+All!$H931="Iowa",+All!H931,0))</f>
        <v>0</v>
      </c>
      <c r="I46" s="76">
        <f>IF(+All!$F931="Iowa",+All!I931,IF(+All!$H931="Iowa",+All!I931,0))</f>
        <v>0</v>
      </c>
      <c r="J46" s="706">
        <f>IF(+All!$F931="Iowa",+All!J931,IF(+All!$H931="Iowa",+All!J931,0))</f>
        <v>0</v>
      </c>
      <c r="K46" s="707">
        <f>IF(+All!$F931="Iowa",+All!K931,IF(+All!$H931="Iowa",+All!K931,0))</f>
        <v>0</v>
      </c>
      <c r="L46" s="78">
        <f>IF(+All!$F931="Iowa",+All!L931,IF(+All!$H931="Iowa",+All!L931,0))</f>
        <v>0</v>
      </c>
      <c r="M46" s="79">
        <f>IF(+All!$F931="Iowa",+All!M931,IF(+All!$H931="Iowa",+All!M931,0))</f>
        <v>0</v>
      </c>
      <c r="N46" s="706">
        <f>IF(+All!$F931="Iowa",+All!N931,IF(+All!$H931="Iowa",+All!N931,0))</f>
        <v>0</v>
      </c>
      <c r="O46" s="708">
        <f>IF(+All!$F931="Iowa",+All!O931,IF(+All!$H931="Iowa",+All!O931,0))</f>
        <v>0</v>
      </c>
      <c r="P46" s="708">
        <f>IF(+All!$F931="Iowa",+All!P931,IF(+All!$H931="Iowa",+All!P931,0))</f>
        <v>0</v>
      </c>
      <c r="Q46" s="707">
        <f>IF(+All!$F931="Iowa",+All!Q931,IF(+All!$H931="Iowa",+All!Q931,0))</f>
        <v>0</v>
      </c>
      <c r="R46" s="706">
        <f>IF(+All!$F931="Iowa",+All!R931,IF(+All!$H931="Iowa",+All!R931,0))</f>
        <v>0</v>
      </c>
      <c r="S46" s="708">
        <f>IF(+All!$F931="Iowa",+All!S931,IF(+All!$H931="Iowa",+All!S931,0))</f>
        <v>0</v>
      </c>
      <c r="T46" s="706">
        <f>IF(+All!$F931="Iowa",+All!T931,IF(+All!$H931="Iowa",+All!T931,0))</f>
        <v>0</v>
      </c>
      <c r="U46" s="707">
        <f>IF(+All!$F931="Iowa",+All!U931,IF(+All!$H931="Iowa",+All!U931,0))</f>
        <v>0</v>
      </c>
      <c r="V46" s="706" t="e">
        <f>IF(+All!#REF!="Illinois",+All!#REF!,IF(+All!#REF!="Illinois",+All!#REF!,0))</f>
        <v>#REF!</v>
      </c>
      <c r="W46" s="707" t="e">
        <f>IF(+All!#REF!="Illinois",+All!#REF!,IF(+All!#REF!="Illinois",+All!#REF!,0))</f>
        <v>#REF!</v>
      </c>
      <c r="X46" s="706" t="e">
        <f>IF(+All!#REF!="Illinois",+All!#REF!,IF(+All!#REF!="Illinois",+All!#REF!,0))</f>
        <v>#REF!</v>
      </c>
      <c r="Y46" s="707" t="e">
        <f>IF(+All!#REF!="Illinois",+All!#REF!,IF(+All!#REF!="Illinois",+All!#REF!,0))</f>
        <v>#REF!</v>
      </c>
      <c r="Z46" s="706" t="e">
        <f>IF(+All!#REF!="Illinois",+All!#REF!,IF(+All!#REF!="Illinois",+All!#REF!,0))</f>
        <v>#REF!</v>
      </c>
      <c r="AA46" s="707" t="e">
        <f>IF(+All!#REF!="Illinois",+All!#REF!,IF(+All!#REF!="Illinois",+All!#REF!,0))</f>
        <v>#REF!</v>
      </c>
      <c r="AB46" s="706" t="e">
        <f>IF(+All!#REF!="Illinois",+All!#REF!,IF(+All!#REF!="Illinois",+All!#REF!,0))</f>
        <v>#REF!</v>
      </c>
      <c r="AC46" s="707" t="e">
        <f>IF(+All!#REF!="Illinois",+All!#REF!,IF(+All!#REF!="Illinois",+All!#REF!,0))</f>
        <v>#REF!</v>
      </c>
      <c r="AD46" s="706" t="e">
        <f>IF(+All!#REF!="Illinois",+All!#REF!,IF(+All!#REF!="Illinois",+All!#REF!,0))</f>
        <v>#REF!</v>
      </c>
      <c r="AE46" s="707" t="e">
        <f>IF(+All!#REF!="Illinois",+All!#REF!,IF(+All!#REF!="Illinois",+All!#REF!,0))</f>
        <v>#REF!</v>
      </c>
      <c r="AF46" s="706" t="e">
        <f>IF(+All!#REF!="Illinois",+All!#REF!,IF(+All!#REF!="Illinois",+All!#REF!,0))</f>
        <v>#REF!</v>
      </c>
      <c r="AG46" s="707" t="e">
        <f>IF(+All!#REF!="Illinois",+All!#REF!,IF(+All!#REF!="Illinois",+All!#REF!,0))</f>
        <v>#REF!</v>
      </c>
      <c r="AH46" s="706" t="e">
        <f>IF(+All!#REF!="Illinois",+All!#REF!,IF(+All!#REF!="Illinois",+All!#REF!,0))</f>
        <v>#REF!</v>
      </c>
      <c r="AI46" s="707" t="e">
        <f>IF(+All!#REF!="Illinois",+All!#REF!,IF(+All!#REF!="Illinois",+All!#REF!,0))</f>
        <v>#REF!</v>
      </c>
      <c r="AJ46" s="706" t="e">
        <f>IF(+All!#REF!="Illinois",+All!#REF!,IF(+All!#REF!="Illinois",+All!#REF!,0))</f>
        <v>#REF!</v>
      </c>
      <c r="AK46" s="707" t="e">
        <f>IF(+All!#REF!="Illinois",+All!#REF!,IF(+All!#REF!="Illinois",+All!#REF!,0))</f>
        <v>#REF!</v>
      </c>
      <c r="AL46" s="81" t="e">
        <f>IF(+All!#REF!="Illinois",+All!#REF!,IF(+All!#REF!="Illinois",+All!#REF!,0))</f>
        <v>#REF!</v>
      </c>
      <c r="AM46" s="82" t="e">
        <f>IF(+All!#REF!="Illinois",+All!#REF!,IF(+All!#REF!="Illinois",+All!#REF!,0))</f>
        <v>#REF!</v>
      </c>
      <c r="AN46" s="81" t="e">
        <f>IF(+All!#REF!="Illinois",+All!#REF!,IF(+All!#REF!="Illinois",+All!#REF!,0))</f>
        <v>#REF!</v>
      </c>
      <c r="AO46" s="83" t="e">
        <f>IF(+All!#REF!="Illinois",+All!#REF!,IF(+All!#REF!="Illinois",+All!#REF!,0))</f>
        <v>#REF!</v>
      </c>
      <c r="AP46" s="84" t="e">
        <f>IF(+All!#REF!="Illinois",+All!#REF!,IF(+All!#REF!="Illinois",+All!#REF!,0))</f>
        <v>#REF!</v>
      </c>
      <c r="AQ46" s="480" t="e">
        <f>IF(+All!#REF!="Illinois",+All!#REF!,IF(+All!#REF!="Illinois",+All!#REF!,0))</f>
        <v>#REF!</v>
      </c>
      <c r="AR46" s="482" t="e">
        <f>IF(+All!#REF!="Illinois",+All!#REF!,IF(+All!#REF!="Illinois",+All!#REF!,0))</f>
        <v>#REF!</v>
      </c>
      <c r="AS46" s="483" t="e">
        <f>IF(+All!#REF!="Illinois",+All!#REF!,IF(+All!#REF!="Illinois",+All!#REF!,0))</f>
        <v>#REF!</v>
      </c>
      <c r="AT46" s="483" t="e">
        <f>IF(+All!#REF!="Illinois",+All!#REF!,IF(+All!#REF!="Illinois",+All!#REF!,0))</f>
        <v>#REF!</v>
      </c>
      <c r="AU46" s="482" t="e">
        <f>IF(+All!#REF!="Illinois",+All!#REF!,IF(+All!#REF!="Illinois",+All!#REF!,0))</f>
        <v>#REF!</v>
      </c>
      <c r="AV46" s="483" t="e">
        <f>IF(+All!#REF!="Illinois",+All!#REF!,IF(+All!#REF!="Illinois",+All!#REF!,0))</f>
        <v>#REF!</v>
      </c>
      <c r="AW46" s="484" t="e">
        <f>IF(+All!#REF!="Illinois",+All!#REF!,IF(+All!#REF!="Illinois",+All!#REF!,0))</f>
        <v>#REF!</v>
      </c>
      <c r="AX46" s="483" t="e">
        <f>IF(+All!#REF!="Illinois",+All!#REF!,IF(+All!#REF!="Illinois",+All!#REF!,0))</f>
        <v>#REF!</v>
      </c>
      <c r="AY46" s="88" t="e">
        <f>IF(+All!#REF!="Illinois",+All!#REF!,IF(+All!#REF!="Illinois",+All!#REF!,0))</f>
        <v>#REF!</v>
      </c>
      <c r="AZ46" s="89" t="e">
        <f>IF(+All!#REF!="Illinois",+All!#REF!,IF(+All!#REF!="Illinois",+All!#REF!,0))</f>
        <v>#REF!</v>
      </c>
      <c r="BA46" s="90" t="e">
        <f>IF(+All!#REF!="Illinois",+All!#REF!,IF(+All!#REF!="Illinois",+All!#REF!,0))</f>
        <v>#REF!</v>
      </c>
      <c r="BB46" s="90" t="e">
        <f>IF(+All!#REF!="Illinois",+All!#REF!,IF(+All!#REF!="Illinois",+All!#REF!,0))</f>
        <v>#REF!</v>
      </c>
      <c r="BC46" s="91" t="e">
        <f>IF(+All!#REF!="Illinois",+All!#REF!,IF(+All!#REF!="Illinois",+All!#REF!,0))</f>
        <v>#REF!</v>
      </c>
      <c r="BD46" s="482" t="e">
        <f>IF(+All!#REF!="Illinois",+All!#REF!,IF(+All!#REF!="Illinois",+All!#REF!,0))</f>
        <v>#REF!</v>
      </c>
      <c r="BE46" s="483" t="e">
        <f>IF(+All!#REF!="Illinois",+All!#REF!,IF(+All!#REF!="Illinois",+All!#REF!,0))</f>
        <v>#REF!</v>
      </c>
      <c r="BF46" s="483" t="e">
        <f>IF(+All!#REF!="Illinois",+All!#REF!,IF(+All!#REF!="Illinois",+All!#REF!,0))</f>
        <v>#REF!</v>
      </c>
      <c r="BG46" s="482" t="e">
        <f>IF(+All!#REF!="Illinois",+All!#REF!,IF(+All!#REF!="Illinois",+All!#REF!,0))</f>
        <v>#REF!</v>
      </c>
      <c r="BH46" s="483" t="e">
        <f>IF(+All!#REF!="Illinois",+All!#REF!,IF(+All!#REF!="Illinois",+All!#REF!,0))</f>
        <v>#REF!</v>
      </c>
      <c r="BI46" s="484" t="e">
        <f>IF(+All!#REF!="Illinois",+All!#REF!,IF(+All!#REF!="Illinois",+All!#REF!,0))</f>
        <v>#REF!</v>
      </c>
      <c r="BJ46" s="92" t="e">
        <f>IF(+All!#REF!="Illinois",+All!#REF!,IF(+All!#REF!="Illinois",+All!#REF!,0))</f>
        <v>#REF!</v>
      </c>
      <c r="BK46" s="93" t="e">
        <f>IF(+All!#REF!="Illinois",+All!#REF!,IF(+All!#REF!="Illinois",+All!#REF!,0))</f>
        <v>#REF!</v>
      </c>
    </row>
    <row r="47" spans="1:63" x14ac:dyDescent="0.8">
      <c r="A47" s="52"/>
      <c r="B47" s="53"/>
      <c r="C47" s="54"/>
      <c r="D47" s="55"/>
      <c r="E47" s="709"/>
      <c r="F47" s="1219" t="str">
        <f>H48</f>
        <v>Maryland</v>
      </c>
      <c r="G47" s="1253"/>
      <c r="H47" s="1253"/>
      <c r="I47" s="1254"/>
      <c r="J47" s="705"/>
      <c r="K47" s="709"/>
      <c r="L47" s="58"/>
      <c r="M47" s="59"/>
      <c r="N47" s="705"/>
      <c r="O47" s="9"/>
      <c r="P47" s="9"/>
      <c r="Q47" s="709"/>
      <c r="R47" s="705"/>
      <c r="S47" s="9"/>
      <c r="T47" s="705"/>
      <c r="U47" s="709"/>
      <c r="V47" s="705"/>
      <c r="W47" s="826"/>
      <c r="X47" s="705"/>
      <c r="Y47" s="709"/>
      <c r="Z47" s="705"/>
      <c r="AA47" s="709"/>
      <c r="AB47" s="705"/>
      <c r="AC47" s="709"/>
      <c r="AD47" s="825"/>
      <c r="AE47" s="826"/>
      <c r="AF47" s="825"/>
      <c r="AG47" s="826"/>
      <c r="AH47" s="825"/>
      <c r="AI47" s="826"/>
      <c r="AJ47" s="825"/>
      <c r="AK47" s="826"/>
      <c r="AL47" s="61"/>
      <c r="AM47" s="62"/>
      <c r="AN47" s="62"/>
      <c r="AO47" s="63"/>
      <c r="AP47" s="64"/>
      <c r="AQ47" s="65"/>
      <c r="AR47" s="66"/>
      <c r="AS47" s="67"/>
      <c r="AT47" s="67"/>
      <c r="AU47" s="66"/>
      <c r="AV47" s="67"/>
      <c r="AW47" s="49"/>
      <c r="AX47" s="48"/>
      <c r="AY47" s="66"/>
      <c r="AZ47" s="67"/>
      <c r="BA47" s="49"/>
      <c r="BB47" s="49"/>
      <c r="BC47" s="65"/>
      <c r="BD47" s="66"/>
      <c r="BE47" s="67"/>
      <c r="BF47" s="67"/>
      <c r="BG47" s="66"/>
      <c r="BH47" s="67"/>
      <c r="BI47" s="49"/>
      <c r="BJ47" s="68"/>
      <c r="BK47" s="69"/>
    </row>
    <row r="48" spans="1:63" ht="16.5" customHeight="1" x14ac:dyDescent="0.8">
      <c r="A48" s="70">
        <f>IF(+All!$F49="Maryland",+All!A49,IF(+All!$H49="Maryland",+All!A49,0))</f>
        <v>1</v>
      </c>
      <c r="B48" s="70" t="str">
        <f>IF(+All!$F49="Maryland",+All!B49,IF(+All!$H49="Maryland",+All!B49,0))</f>
        <v>Sat</v>
      </c>
      <c r="C48" s="94">
        <f>IF(+All!$F49="Maryland",+All!C49,IF(+All!$H49="Maryland",+All!C49,0))</f>
        <v>44443</v>
      </c>
      <c r="D48" s="73">
        <f>IF(+All!$F49="Maryland",+All!D49,IF(+All!$H49="Maryland",+All!D49,0))</f>
        <v>0.64583333333333337</v>
      </c>
      <c r="E48" s="707" t="str">
        <f>IF(+All!$F49="Maryland",+All!E49,IF(+All!$H49="Maryland",+All!E49,0))</f>
        <v>ESPN</v>
      </c>
      <c r="F48" s="75" t="str">
        <f>IF(+All!$F49="Maryland",+All!F49,IF(+All!$H49="Maryland",+All!F49,0))</f>
        <v>West Virginia</v>
      </c>
      <c r="G48" s="95" t="str">
        <f>IF(+All!$F49="Maryland",+All!G49,IF(+All!$H49="Maryland",+All!G49,0))</f>
        <v>B12</v>
      </c>
      <c r="H48" s="95" t="str">
        <f>IF(+All!$F49="Maryland",+All!H49,IF(+All!$H49="Maryland",+All!H49,0))</f>
        <v>Maryland</v>
      </c>
      <c r="I48" s="76" t="str">
        <f>IF(+All!$F49="Maryland",+All!I49,IF(+All!$H49="Maryland",+All!I49,0))</f>
        <v>B10</v>
      </c>
      <c r="J48" s="706" t="str">
        <f>IF(+All!$F49="Maryland",+All!J49,IF(+All!$H49="Maryland",+All!J49,0))</f>
        <v>West Virginia</v>
      </c>
      <c r="K48" s="707" t="str">
        <f>IF(+All!$F49="Maryland",+All!K49,IF(+All!$H49="Maryland",+All!K49,0))</f>
        <v>Maryland</v>
      </c>
      <c r="L48" s="78">
        <f>IF(+All!$F49="Maryland",+All!L49,IF(+All!$H49="Maryland",+All!L49,0))</f>
        <v>3</v>
      </c>
      <c r="M48" s="79">
        <f>IF(+All!$F49="Maryland",+All!M49,IF(+All!$H49="Maryland",+All!M49,0))</f>
        <v>57.5</v>
      </c>
      <c r="N48" s="706" t="str">
        <f>IF(+All!$F49="Maryland",+All!N49,IF(+All!$H49="Maryland",+All!N49,0))</f>
        <v>Maryland</v>
      </c>
      <c r="O48" s="708">
        <f>IF(+All!$F49="Maryland",+All!O49,IF(+All!$H49="Maryland",+All!O49,0))</f>
        <v>30</v>
      </c>
      <c r="P48" s="708" t="str">
        <f>IF(+All!$F49="Maryland",+All!P49,IF(+All!$H49="Maryland",+All!P49,0))</f>
        <v>West Virginia</v>
      </c>
      <c r="Q48" s="707">
        <f>IF(+All!$F49="Maryland",+All!Q49,IF(+All!$H49="Maryland",+All!Q49,0))</f>
        <v>24</v>
      </c>
      <c r="R48" s="706" t="str">
        <f>IF(+All!$F49="Maryland",+All!R49,IF(+All!$H49="Maryland",+All!R49,0))</f>
        <v>Maryland</v>
      </c>
      <c r="S48" s="708" t="str">
        <f>IF(+All!$F49="Maryland",+All!S49,IF(+All!$H49="Maryland",+All!S49,0))</f>
        <v>West Virginia</v>
      </c>
      <c r="T48" s="706" t="str">
        <f>IF(+All!$F49="Maryland",+All!T49,IF(+All!$H49="Maryland",+All!T49,0))</f>
        <v>West Virginia</v>
      </c>
      <c r="U48" s="707" t="str">
        <f>IF(+All!$F49="Maryland",+All!U49,IF(+All!$H49="Maryland",+All!U49,0))</f>
        <v>L</v>
      </c>
      <c r="V48" s="705"/>
      <c r="W48" s="826"/>
      <c r="X48" s="705"/>
      <c r="Y48" s="709"/>
      <c r="Z48" s="705"/>
      <c r="AA48" s="709"/>
      <c r="AB48" s="705"/>
      <c r="AC48" s="709"/>
      <c r="AD48" s="825"/>
      <c r="AE48" s="826"/>
      <c r="AF48" s="825"/>
      <c r="AG48" s="826"/>
      <c r="AH48" s="825"/>
      <c r="AI48" s="826"/>
      <c r="AJ48" s="825"/>
      <c r="AK48" s="826"/>
      <c r="AL48" s="61"/>
      <c r="AM48" s="62"/>
      <c r="AN48" s="62"/>
      <c r="AO48" s="63"/>
      <c r="AP48" s="64"/>
      <c r="AQ48" s="65"/>
      <c r="AR48" s="66"/>
      <c r="AS48" s="67"/>
      <c r="AT48" s="67"/>
      <c r="AU48" s="66"/>
      <c r="AV48" s="67"/>
      <c r="AW48" s="49"/>
      <c r="AX48" s="48"/>
      <c r="AY48" s="66"/>
      <c r="AZ48" s="67"/>
      <c r="BA48" s="49"/>
      <c r="BB48" s="49"/>
      <c r="BC48" s="65"/>
      <c r="BD48" s="66"/>
      <c r="BE48" s="67"/>
      <c r="BF48" s="67"/>
      <c r="BG48" s="66"/>
      <c r="BH48" s="67"/>
      <c r="BI48" s="49"/>
      <c r="BJ48" s="68"/>
      <c r="BK48" s="69"/>
    </row>
    <row r="49" spans="1:63" ht="16.5" customHeight="1" x14ac:dyDescent="0.8">
      <c r="A49" s="70">
        <f>IF(+All!$F115="Maryland",+All!A115,IF(+All!$H115="Maryland",+All!A115,0))</f>
        <v>2</v>
      </c>
      <c r="B49" s="70" t="str">
        <f>IF(+All!$F115="Maryland",+All!B115,IF(+All!$H115="Maryland",+All!B115,0))</f>
        <v>Sat</v>
      </c>
      <c r="C49" s="94">
        <f>IF(+All!$F115="Maryland",+All!C115,IF(+All!$H115="Maryland",+All!C115,0))</f>
        <v>44450</v>
      </c>
      <c r="D49" s="73">
        <f>IF(+All!$F115="Maryland",+All!D115,IF(+All!$H115="Maryland",+All!D115,0))</f>
        <v>0.8125</v>
      </c>
      <c r="E49" s="707" t="str">
        <f>IF(+All!$F115="Maryland",+All!E115,IF(+All!$H115="Maryland",+All!E115,0))</f>
        <v>BTN</v>
      </c>
      <c r="F49" s="75" t="str">
        <f>IF(+All!$F115="Maryland",+All!F115,IF(+All!$H115="Maryland",+All!F115,0))</f>
        <v>1AA Howard</v>
      </c>
      <c r="G49" s="95" t="str">
        <f>IF(+All!$F115="Maryland",+All!G115,IF(+All!$H115="Maryland",+All!G115,0))</f>
        <v>1AA</v>
      </c>
      <c r="H49" s="95" t="str">
        <f>IF(+All!$F115="Maryland",+All!H115,IF(+All!$H115="Maryland",+All!H115,0))</f>
        <v>Maryland</v>
      </c>
      <c r="I49" s="76" t="str">
        <f>IF(+All!$F115="Maryland",+All!I115,IF(+All!$H115="Maryland",+All!I115,0))</f>
        <v>B10</v>
      </c>
      <c r="J49" s="706">
        <f>IF(+All!$F115="Maryland",+All!J115,IF(+All!$H115="Maryland",+All!J115,0))</f>
        <v>0</v>
      </c>
      <c r="K49" s="707">
        <f>IF(+All!$F115="Maryland",+All!K115,IF(+All!$H115="Maryland",+All!K115,0))</f>
        <v>0</v>
      </c>
      <c r="L49" s="78">
        <f>IF(+All!$F115="Maryland",+All!L115,IF(+All!$H115="Maryland",+All!L115,0))</f>
        <v>0</v>
      </c>
      <c r="M49" s="79">
        <f>IF(+All!$F115="Maryland",+All!M115,IF(+All!$H115="Maryland",+All!M115,0))</f>
        <v>0</v>
      </c>
      <c r="N49" s="706" t="str">
        <f>IF(+All!$F115="Maryland",+All!N115,IF(+All!$H115="Maryland",+All!N115,0))</f>
        <v>Maryland</v>
      </c>
      <c r="O49" s="708">
        <f>IF(+All!$F115="Maryland",+All!O115,IF(+All!$H115="Maryland",+All!O115,0))</f>
        <v>62</v>
      </c>
      <c r="P49" s="708" t="str">
        <f>IF(+All!$F115="Maryland",+All!P115,IF(+All!$H115="Maryland",+All!P115,0))</f>
        <v>1AA Howard</v>
      </c>
      <c r="Q49" s="707">
        <f>IF(+All!$F115="Maryland",+All!Q115,IF(+All!$H115="Maryland",+All!Q115,0))</f>
        <v>0</v>
      </c>
      <c r="R49" s="706">
        <f>IF(+All!$F115="Maryland",+All!R115,IF(+All!$H115="Maryland",+All!R115,0))</f>
        <v>0</v>
      </c>
      <c r="S49" s="708">
        <f>IF(+All!$F115="Maryland",+All!S115,IF(+All!$H115="Maryland",+All!S115,0))</f>
        <v>0</v>
      </c>
      <c r="T49" s="706">
        <f>IF(+All!$F115="Maryland",+All!T115,IF(+All!$H115="Maryland",+All!T115,0))</f>
        <v>0</v>
      </c>
      <c r="U49" s="707">
        <f>IF(+All!$F115="Maryland",+All!U115,IF(+All!$H115="Maryland",+All!U115,0))</f>
        <v>0</v>
      </c>
      <c r="V49" s="705"/>
      <c r="W49" s="798"/>
      <c r="X49" s="705"/>
      <c r="Y49" s="709"/>
      <c r="Z49" s="705"/>
      <c r="AA49" s="709"/>
      <c r="AB49" s="705"/>
      <c r="AC49" s="709"/>
      <c r="AD49" s="797"/>
      <c r="AE49" s="798"/>
      <c r="AF49" s="797"/>
      <c r="AG49" s="798"/>
      <c r="AH49" s="797"/>
      <c r="AI49" s="798"/>
      <c r="AJ49" s="797"/>
      <c r="AK49" s="798"/>
      <c r="AL49" s="61"/>
      <c r="AM49" s="62"/>
      <c r="AN49" s="62"/>
      <c r="AO49" s="63"/>
      <c r="AP49" s="64"/>
      <c r="AQ49" s="65"/>
      <c r="AR49" s="66"/>
      <c r="AS49" s="67"/>
      <c r="AT49" s="67"/>
      <c r="AU49" s="66"/>
      <c r="AV49" s="67"/>
      <c r="AW49" s="49"/>
      <c r="AX49" s="48"/>
      <c r="AY49" s="66"/>
      <c r="AZ49" s="67"/>
      <c r="BA49" s="49"/>
      <c r="BB49" s="49"/>
      <c r="BC49" s="65"/>
      <c r="BD49" s="66"/>
      <c r="BE49" s="67"/>
      <c r="BF49" s="67"/>
      <c r="BG49" s="66"/>
      <c r="BH49" s="67"/>
      <c r="BI49" s="49"/>
      <c r="BJ49" s="68"/>
      <c r="BK49" s="69"/>
    </row>
    <row r="50" spans="1:63" ht="16.5" customHeight="1" x14ac:dyDescent="0.8">
      <c r="A50" s="70">
        <f>IF(+All!$F180="Maryland",+All!A180,IF(+All!$H180="Maryland",+All!A180,0))</f>
        <v>3</v>
      </c>
      <c r="B50" s="70" t="str">
        <f>IF(+All!$F180="Maryland",+All!B180,IF(+All!$H180="Maryland",+All!B180,0))</f>
        <v>Fri</v>
      </c>
      <c r="C50" s="94">
        <f>IF(+All!$F180="Maryland",+All!C180,IF(+All!$H180="Maryland",+All!C180,0))</f>
        <v>44456</v>
      </c>
      <c r="D50" s="73">
        <f>IF(+All!$F180="Maryland",+All!D180,IF(+All!$H180="Maryland",+All!D180,0))</f>
        <v>0.875</v>
      </c>
      <c r="E50" s="707" t="str">
        <f>IF(+All!$F180="Maryland",+All!E180,IF(+All!$H180="Maryland",+All!E180,0))</f>
        <v>FS1</v>
      </c>
      <c r="F50" s="75" t="str">
        <f>IF(+All!$F180="Maryland",+All!F180,IF(+All!$H180="Maryland",+All!F180,0))</f>
        <v>Maryland</v>
      </c>
      <c r="G50" s="95" t="str">
        <f>IF(+All!$F180="Maryland",+All!G180,IF(+All!$H180="Maryland",+All!G180,0))</f>
        <v>B10</v>
      </c>
      <c r="H50" s="95" t="str">
        <f>IF(+All!$F180="Maryland",+All!H180,IF(+All!$H180="Maryland",+All!H180,0))</f>
        <v>Illinois</v>
      </c>
      <c r="I50" s="76" t="str">
        <f>IF(+All!$F180="Maryland",+All!I180,IF(+All!$H180="Maryland",+All!I180,0))</f>
        <v>B10</v>
      </c>
      <c r="J50" s="706" t="str">
        <f>IF(+All!$F180="Maryland",+All!J180,IF(+All!$H180="Maryland",+All!J180,0))</f>
        <v>Maryland</v>
      </c>
      <c r="K50" s="707" t="str">
        <f>IF(+All!$F180="Maryland",+All!K180,IF(+All!$H180="Maryland",+All!K180,0))</f>
        <v>Illinois</v>
      </c>
      <c r="L50" s="78">
        <f>IF(+All!$F180="Maryland",+All!L180,IF(+All!$H180="Maryland",+All!L180,0))</f>
        <v>7.5</v>
      </c>
      <c r="M50" s="79">
        <f>IF(+All!$F180="Maryland",+All!M180,IF(+All!$H180="Maryland",+All!M180,0))</f>
        <v>61</v>
      </c>
      <c r="N50" s="706" t="str">
        <f>IF(+All!$F180="Maryland",+All!N180,IF(+All!$H180="Maryland",+All!N180,0))</f>
        <v>Maryland</v>
      </c>
      <c r="O50" s="708">
        <f>IF(+All!$F180="Maryland",+All!O180,IF(+All!$H180="Maryland",+All!O180,0))</f>
        <v>20</v>
      </c>
      <c r="P50" s="708" t="str">
        <f>IF(+All!$F180="Maryland",+All!P180,IF(+All!$H180="Maryland",+All!P180,0))</f>
        <v>Illinois</v>
      </c>
      <c r="Q50" s="707">
        <f>IF(+All!$F180="Maryland",+All!Q180,IF(+All!$H180="Maryland",+All!Q180,0))</f>
        <v>17</v>
      </c>
      <c r="R50" s="706" t="str">
        <f>IF(+All!$F180="Maryland",+All!R180,IF(+All!$H180="Maryland",+All!R180,0))</f>
        <v>Illinois</v>
      </c>
      <c r="S50" s="708" t="str">
        <f>IF(+All!$F180="Maryland",+All!S180,IF(+All!$H180="Maryland",+All!S180,0))</f>
        <v>Maryland</v>
      </c>
      <c r="T50" s="706" t="str">
        <f>IF(+All!$F180="Maryland",+All!T180,IF(+All!$H180="Maryland",+All!T180,0))</f>
        <v>Maryland</v>
      </c>
      <c r="U50" s="707" t="str">
        <f>IF(+All!$F180="Maryland",+All!U180,IF(+All!$H180="Maryland",+All!U180,0))</f>
        <v>L</v>
      </c>
      <c r="V50" s="705"/>
      <c r="W50" s="798"/>
      <c r="X50" s="705"/>
      <c r="Y50" s="709"/>
      <c r="Z50" s="705"/>
      <c r="AA50" s="709"/>
      <c r="AB50" s="705"/>
      <c r="AC50" s="709"/>
      <c r="AD50" s="797"/>
      <c r="AE50" s="798"/>
      <c r="AF50" s="797"/>
      <c r="AG50" s="798"/>
      <c r="AH50" s="797"/>
      <c r="AI50" s="798"/>
      <c r="AJ50" s="797"/>
      <c r="AK50" s="798"/>
      <c r="AL50" s="61"/>
      <c r="AM50" s="62"/>
      <c r="AN50" s="62"/>
      <c r="AO50" s="63"/>
      <c r="AP50" s="64"/>
      <c r="AQ50" s="65"/>
      <c r="AR50" s="66"/>
      <c r="AS50" s="67"/>
      <c r="AT50" s="67"/>
      <c r="AU50" s="66"/>
      <c r="AV50" s="67"/>
      <c r="AW50" s="49"/>
      <c r="AX50" s="48"/>
      <c r="AY50" s="66"/>
      <c r="AZ50" s="67"/>
      <c r="BA50" s="49"/>
      <c r="BB50" s="49"/>
      <c r="BC50" s="65"/>
      <c r="BD50" s="66"/>
      <c r="BE50" s="67"/>
      <c r="BF50" s="67"/>
      <c r="BG50" s="66"/>
      <c r="BH50" s="67"/>
      <c r="BI50" s="49"/>
      <c r="BJ50" s="68"/>
      <c r="BK50" s="69"/>
    </row>
    <row r="51" spans="1:63" ht="16.5" customHeight="1" x14ac:dyDescent="0.8">
      <c r="A51" s="70">
        <f>IF(+All!$F275="Maryland",+All!A275,IF(+All!$H275="Maryland",+All!A275,0))</f>
        <v>4</v>
      </c>
      <c r="B51" s="70" t="str">
        <f>IF(+All!$F275="Maryland",+All!B275,IF(+All!$H275="Maryland",+All!B275,0))</f>
        <v>Sat</v>
      </c>
      <c r="C51" s="94">
        <f>IF(+All!$F275="Maryland",+All!C275,IF(+All!$H275="Maryland",+All!C275,0))</f>
        <v>44464</v>
      </c>
      <c r="D51" s="73">
        <f>IF(+All!$F275="Maryland",+All!D275,IF(+All!$H275="Maryland",+All!D275,0))</f>
        <v>0.64583333333333337</v>
      </c>
      <c r="E51" s="707">
        <f>IF(+All!$F275="Maryland",+All!E275,IF(+All!$H275="Maryland",+All!E275,0))</f>
        <v>0</v>
      </c>
      <c r="F51" s="75" t="str">
        <f>IF(+All!$F275="Maryland",+All!F275,IF(+All!$H275="Maryland",+All!F275,0))</f>
        <v>Kent State</v>
      </c>
      <c r="G51" s="95" t="str">
        <f>IF(+All!$F275="Maryland",+All!G275,IF(+All!$H275="Maryland",+All!G275,0))</f>
        <v>MAC</v>
      </c>
      <c r="H51" s="95" t="str">
        <f>IF(+All!$F275="Maryland",+All!H275,IF(+All!$H275="Maryland",+All!H275,0))</f>
        <v>Maryland</v>
      </c>
      <c r="I51" s="76" t="str">
        <f>IF(+All!$F275="Maryland",+All!I275,IF(+All!$H275="Maryland",+All!I275,0))</f>
        <v>B10</v>
      </c>
      <c r="J51" s="706" t="str">
        <f>IF(+All!$F275="Maryland",+All!J275,IF(+All!$H275="Maryland",+All!J275,0))</f>
        <v>Maryland</v>
      </c>
      <c r="K51" s="707" t="str">
        <f>IF(+All!$F275="Maryland",+All!K275,IF(+All!$H275="Maryland",+All!K275,0))</f>
        <v>Kent State</v>
      </c>
      <c r="L51" s="78">
        <f>IF(+All!$F275="Maryland",+All!L275,IF(+All!$H275="Maryland",+All!L275,0))</f>
        <v>14.5</v>
      </c>
      <c r="M51" s="79">
        <f>IF(+All!$F275="Maryland",+All!M275,IF(+All!$H275="Maryland",+All!M275,0))</f>
        <v>68.5</v>
      </c>
      <c r="N51" s="706" t="str">
        <f>IF(+All!$F275="Maryland",+All!N275,IF(+All!$H275="Maryland",+All!N275,0))</f>
        <v>Maryland</v>
      </c>
      <c r="O51" s="708">
        <f>IF(+All!$F275="Maryland",+All!O275,IF(+All!$H275="Maryland",+All!O275,0))</f>
        <v>37</v>
      </c>
      <c r="P51" s="708" t="str">
        <f>IF(+All!$F275="Maryland",+All!P275,IF(+All!$H275="Maryland",+All!P275,0))</f>
        <v>Kent State</v>
      </c>
      <c r="Q51" s="707">
        <f>IF(+All!$F275="Maryland",+All!Q275,IF(+All!$H275="Maryland",+All!Q275,0))</f>
        <v>16</v>
      </c>
      <c r="R51" s="706" t="str">
        <f>IF(+All!$F275="Maryland",+All!R275,IF(+All!$H275="Maryland",+All!R275,0))</f>
        <v>Maryland</v>
      </c>
      <c r="S51" s="708" t="str">
        <f>IF(+All!$F275="Maryland",+All!S275,IF(+All!$H275="Maryland",+All!S275,0))</f>
        <v>Kent State</v>
      </c>
      <c r="T51" s="706" t="str">
        <f>IF(+All!$F275="Maryland",+All!T275,IF(+All!$H275="Maryland",+All!T275,0))</f>
        <v>Maryland</v>
      </c>
      <c r="U51" s="707" t="str">
        <f>IF(+All!$F275="Maryland",+All!U275,IF(+All!$H275="Maryland",+All!U275,0))</f>
        <v>W</v>
      </c>
      <c r="V51" s="705"/>
      <c r="W51" s="798"/>
      <c r="X51" s="705"/>
      <c r="Y51" s="709"/>
      <c r="Z51" s="705"/>
      <c r="AA51" s="709"/>
      <c r="AB51" s="705"/>
      <c r="AC51" s="709"/>
      <c r="AD51" s="797"/>
      <c r="AE51" s="798"/>
      <c r="AF51" s="797"/>
      <c r="AG51" s="798"/>
      <c r="AH51" s="797"/>
      <c r="AI51" s="798"/>
      <c r="AJ51" s="797"/>
      <c r="AK51" s="798"/>
      <c r="AL51" s="61"/>
      <c r="AM51" s="62"/>
      <c r="AN51" s="62"/>
      <c r="AO51" s="63"/>
      <c r="AP51" s="64"/>
      <c r="AQ51" s="65"/>
      <c r="AR51" s="66"/>
      <c r="AS51" s="67"/>
      <c r="AT51" s="67"/>
      <c r="AU51" s="66"/>
      <c r="AV51" s="67"/>
      <c r="AW51" s="49"/>
      <c r="AX51" s="48"/>
      <c r="AY51" s="66"/>
      <c r="AZ51" s="67"/>
      <c r="BA51" s="49"/>
      <c r="BB51" s="49"/>
      <c r="BC51" s="65"/>
      <c r="BD51" s="66"/>
      <c r="BE51" s="67"/>
      <c r="BF51" s="67"/>
      <c r="BG51" s="66"/>
      <c r="BH51" s="67"/>
      <c r="BI51" s="49"/>
      <c r="BJ51" s="68"/>
      <c r="BK51" s="69"/>
    </row>
    <row r="52" spans="1:63" ht="16.5" customHeight="1" x14ac:dyDescent="0.8">
      <c r="A52" s="70">
        <f>IF(+All!$F330="Maryland",+All!A330,IF(+All!$H330="Maryland",+All!A330,0))</f>
        <v>5</v>
      </c>
      <c r="B52" s="70" t="str">
        <f>IF(+All!$F330="Maryland",+All!B330,IF(+All!$H330="Maryland",+All!B330,0))</f>
        <v>Fri</v>
      </c>
      <c r="C52" s="94">
        <f>IF(+All!$F330="Maryland",+All!C330,IF(+All!$H330="Maryland",+All!C330,0))</f>
        <v>44470</v>
      </c>
      <c r="D52" s="73">
        <f>IF(+All!$F330="Maryland",+All!D330,IF(+All!$H330="Maryland",+All!D330,0))</f>
        <v>0.83333333333333337</v>
      </c>
      <c r="E52" s="707" t="str">
        <f>IF(+All!$F330="Maryland",+All!E330,IF(+All!$H330="Maryland",+All!E330,0))</f>
        <v>FS1</v>
      </c>
      <c r="F52" s="75" t="str">
        <f>IF(+All!$F330="Maryland",+All!F330,IF(+All!$H330="Maryland",+All!F330,0))</f>
        <v>Iowa</v>
      </c>
      <c r="G52" s="95" t="str">
        <f>IF(+All!$F330="Maryland",+All!G330,IF(+All!$H330="Maryland",+All!G330,0))</f>
        <v>B10</v>
      </c>
      <c r="H52" s="95" t="str">
        <f>IF(+All!$F330="Maryland",+All!H330,IF(+All!$H330="Maryland",+All!H330,0))</f>
        <v>Maryland</v>
      </c>
      <c r="I52" s="76" t="str">
        <f>IF(+All!$F330="Maryland",+All!I330,IF(+All!$H330="Maryland",+All!I330,0))</f>
        <v>B10</v>
      </c>
      <c r="J52" s="706" t="str">
        <f>IF(+All!$F330="Maryland",+All!J330,IF(+All!$H330="Maryland",+All!J330,0))</f>
        <v>Iowa</v>
      </c>
      <c r="K52" s="707" t="str">
        <f>IF(+All!$F330="Maryland",+All!K330,IF(+All!$H330="Maryland",+All!K330,0))</f>
        <v>Maryland</v>
      </c>
      <c r="L52" s="78">
        <f>IF(+All!$F330="Maryland",+All!L330,IF(+All!$H330="Maryland",+All!L330,0))</f>
        <v>3.5</v>
      </c>
      <c r="M52" s="79">
        <f>IF(+All!$F330="Maryland",+All!M330,IF(+All!$H330="Maryland",+All!M330,0))</f>
        <v>48</v>
      </c>
      <c r="N52" s="706" t="str">
        <f>IF(+All!$F330="Maryland",+All!N330,IF(+All!$H330="Maryland",+All!N330,0))</f>
        <v>Iowa</v>
      </c>
      <c r="O52" s="708">
        <f>IF(+All!$F330="Maryland",+All!O330,IF(+All!$H330="Maryland",+All!O330,0))</f>
        <v>51</v>
      </c>
      <c r="P52" s="708" t="str">
        <f>IF(+All!$F330="Maryland",+All!P330,IF(+All!$H330="Maryland",+All!P330,0))</f>
        <v>Maryland</v>
      </c>
      <c r="Q52" s="707">
        <f>IF(+All!$F330="Maryland",+All!Q330,IF(+All!$H330="Maryland",+All!Q330,0))</f>
        <v>14</v>
      </c>
      <c r="R52" s="706" t="str">
        <f>IF(+All!$F330="Maryland",+All!R330,IF(+All!$H330="Maryland",+All!R330,0))</f>
        <v>Iowa</v>
      </c>
      <c r="S52" s="708" t="str">
        <f>IF(+All!$F330="Maryland",+All!S330,IF(+All!$H330="Maryland",+All!S330,0))</f>
        <v>Maryland</v>
      </c>
      <c r="T52" s="706" t="str">
        <f>IF(+All!$F330="Maryland",+All!T330,IF(+All!$H330="Maryland",+All!T330,0))</f>
        <v>Maryland</v>
      </c>
      <c r="U52" s="707" t="str">
        <f>IF(+All!$F330="Maryland",+All!U330,IF(+All!$H330="Maryland",+All!U330,0))</f>
        <v>L</v>
      </c>
      <c r="V52" s="705"/>
      <c r="W52" s="798"/>
      <c r="X52" s="705"/>
      <c r="Y52" s="709"/>
      <c r="Z52" s="705"/>
      <c r="AA52" s="709"/>
      <c r="AB52" s="705"/>
      <c r="AC52" s="709"/>
      <c r="AD52" s="797"/>
      <c r="AE52" s="798"/>
      <c r="AF52" s="797"/>
      <c r="AG52" s="798"/>
      <c r="AH52" s="797"/>
      <c r="AI52" s="798"/>
      <c r="AJ52" s="797"/>
      <c r="AK52" s="798"/>
      <c r="AL52" s="61"/>
      <c r="AM52" s="62"/>
      <c r="AN52" s="62"/>
      <c r="AO52" s="63"/>
      <c r="AP52" s="64"/>
      <c r="AQ52" s="65"/>
      <c r="AR52" s="66"/>
      <c r="AS52" s="67"/>
      <c r="AT52" s="67"/>
      <c r="AU52" s="66"/>
      <c r="AV52" s="67"/>
      <c r="AW52" s="49"/>
      <c r="AX52" s="48"/>
      <c r="AY52" s="66"/>
      <c r="AZ52" s="67"/>
      <c r="BA52" s="49"/>
      <c r="BB52" s="49"/>
      <c r="BC52" s="65"/>
      <c r="BD52" s="66"/>
      <c r="BE52" s="67"/>
      <c r="BF52" s="67"/>
      <c r="BG52" s="66"/>
      <c r="BH52" s="67"/>
      <c r="BI52" s="49"/>
      <c r="BJ52" s="68"/>
      <c r="BK52" s="69"/>
    </row>
    <row r="53" spans="1:63" ht="16.5" customHeight="1" x14ac:dyDescent="0.8">
      <c r="A53" s="70">
        <f>IF(+All!$F413="Maryland",+All!A413,IF(+All!$H413="Maryland",+All!A413,0))</f>
        <v>6</v>
      </c>
      <c r="B53" s="70" t="str">
        <f>IF(+All!$F413="Maryland",+All!B413,IF(+All!$H413="Maryland",+All!B413,0))</f>
        <v>Sat</v>
      </c>
      <c r="C53" s="94">
        <f>IF(+All!$F413="Maryland",+All!C413,IF(+All!$H413="Maryland",+All!C413,0))</f>
        <v>44478</v>
      </c>
      <c r="D53" s="73">
        <f>IF(+All!$F413="Maryland",+All!D413,IF(+All!$H413="Maryland",+All!D413,0))</f>
        <v>0.5</v>
      </c>
      <c r="E53" s="707" t="str">
        <f>IF(+All!$F413="Maryland",+All!E413,IF(+All!$H413="Maryland",+All!E413,0))</f>
        <v>Fox</v>
      </c>
      <c r="F53" s="75" t="str">
        <f>IF(+All!$F413="Maryland",+All!F413,IF(+All!$H413="Maryland",+All!F413,0))</f>
        <v>Maryland</v>
      </c>
      <c r="G53" s="95" t="str">
        <f>IF(+All!$F413="Maryland",+All!G413,IF(+All!$H413="Maryland",+All!G413,0))</f>
        <v>B10</v>
      </c>
      <c r="H53" s="95" t="str">
        <f>IF(+All!$F413="Maryland",+All!H413,IF(+All!$H413="Maryland",+All!H413,0))</f>
        <v>Ohio State</v>
      </c>
      <c r="I53" s="76" t="str">
        <f>IF(+All!$F413="Maryland",+All!I413,IF(+All!$H413="Maryland",+All!I413,0))</f>
        <v>B10</v>
      </c>
      <c r="J53" s="706" t="str">
        <f>IF(+All!$F413="Maryland",+All!J413,IF(+All!$H413="Maryland",+All!J413,0))</f>
        <v>Ohio State</v>
      </c>
      <c r="K53" s="707" t="str">
        <f>IF(+All!$F413="Maryland",+All!K413,IF(+All!$H413="Maryland",+All!K413,0))</f>
        <v>Maryland</v>
      </c>
      <c r="L53" s="78">
        <f>IF(+All!$F413="Maryland",+All!L413,IF(+All!$H413="Maryland",+All!L413,0))</f>
        <v>20.5</v>
      </c>
      <c r="M53" s="79">
        <f>IF(+All!$F413="Maryland",+All!M413,IF(+All!$H413="Maryland",+All!M413,0))</f>
        <v>70.5</v>
      </c>
      <c r="N53" s="706" t="str">
        <f>IF(+All!$F413="Maryland",+All!N413,IF(+All!$H413="Maryland",+All!N413,0))</f>
        <v>Ohio State</v>
      </c>
      <c r="O53" s="708">
        <f>IF(+All!$F413="Maryland",+All!O413,IF(+All!$H413="Maryland",+All!O413,0))</f>
        <v>66</v>
      </c>
      <c r="P53" s="708" t="str">
        <f>IF(+All!$F413="Maryland",+All!P413,IF(+All!$H413="Maryland",+All!P413,0))</f>
        <v>Maryland</v>
      </c>
      <c r="Q53" s="707">
        <f>IF(+All!$F413="Maryland",+All!Q413,IF(+All!$H413="Maryland",+All!Q413,0))</f>
        <v>17</v>
      </c>
      <c r="R53" s="706" t="str">
        <f>IF(+All!$F413="Maryland",+All!R413,IF(+All!$H413="Maryland",+All!R413,0))</f>
        <v>Ohio State</v>
      </c>
      <c r="S53" s="708" t="str">
        <f>IF(+All!$F413="Maryland",+All!S413,IF(+All!$H413="Maryland",+All!S413,0))</f>
        <v>Maryland</v>
      </c>
      <c r="T53" s="706" t="str">
        <f>IF(+All!$F413="Maryland",+All!T413,IF(+All!$H413="Maryland",+All!T413,0))</f>
        <v>Ohio State</v>
      </c>
      <c r="U53" s="707" t="str">
        <f>IF(+All!$F413="Maryland",+All!U413,IF(+All!$H413="Maryland",+All!U413,0))</f>
        <v>W</v>
      </c>
      <c r="V53" s="705"/>
      <c r="W53" s="798"/>
      <c r="X53" s="705"/>
      <c r="Y53" s="709"/>
      <c r="Z53" s="705"/>
      <c r="AA53" s="709"/>
      <c r="AB53" s="705"/>
      <c r="AC53" s="709"/>
      <c r="AD53" s="797"/>
      <c r="AE53" s="798"/>
      <c r="AF53" s="797"/>
      <c r="AG53" s="798"/>
      <c r="AH53" s="797"/>
      <c r="AI53" s="798"/>
      <c r="AJ53" s="797"/>
      <c r="AK53" s="798"/>
      <c r="AL53" s="61"/>
      <c r="AM53" s="62"/>
      <c r="AN53" s="62"/>
      <c r="AO53" s="63"/>
      <c r="AP53" s="64"/>
      <c r="AQ53" s="65"/>
      <c r="AR53" s="66"/>
      <c r="AS53" s="67"/>
      <c r="AT53" s="67"/>
      <c r="AU53" s="66"/>
      <c r="AV53" s="67"/>
      <c r="AW53" s="49"/>
      <c r="AX53" s="48"/>
      <c r="AY53" s="66"/>
      <c r="AZ53" s="67"/>
      <c r="BA53" s="49"/>
      <c r="BB53" s="49"/>
      <c r="BC53" s="65"/>
      <c r="BD53" s="66"/>
      <c r="BE53" s="67"/>
      <c r="BF53" s="67"/>
      <c r="BG53" s="66"/>
      <c r="BH53" s="67"/>
      <c r="BI53" s="49"/>
      <c r="BJ53" s="68"/>
      <c r="BK53" s="69"/>
    </row>
    <row r="54" spans="1:63" ht="16.5" customHeight="1" x14ac:dyDescent="0.8">
      <c r="A54" s="70">
        <f>IF(+All!$F539="Maryland",+All!A539,IF(+All!$H539="Maryland",+All!A539,0))</f>
        <v>7</v>
      </c>
      <c r="B54" s="70" t="str">
        <f>IF(+All!$F539="Maryland",+All!B539,IF(+All!$H539="Maryland",+All!B539,0))</f>
        <v>Sat</v>
      </c>
      <c r="C54" s="94">
        <f>IF(+All!$F539="Maryland",+All!C539,IF(+All!$H539="Maryland",+All!C539,0))</f>
        <v>44485</v>
      </c>
      <c r="D54" s="73">
        <f>IF(+All!$F539="Maryland",+All!D539,IF(+All!$H539="Maryland",+All!D539,0))</f>
        <v>0</v>
      </c>
      <c r="E54" s="707">
        <f>IF(+All!$F539="Maryland",+All!E539,IF(+All!$H539="Maryland",+All!E539,0))</f>
        <v>0</v>
      </c>
      <c r="F54" s="75" t="str">
        <f>IF(+All!$F539="Maryland",+All!F539,IF(+All!$H539="Maryland",+All!F539,0))</f>
        <v>Maryland</v>
      </c>
      <c r="G54" s="95" t="str">
        <f>IF(+All!$F539="Maryland",+All!G539,IF(+All!$H539="Maryland",+All!G539,0))</f>
        <v>B10</v>
      </c>
      <c r="H54" s="95" t="str">
        <f>IF(+All!$F539="Maryland",+All!H539,IF(+All!$H539="Maryland",+All!H539,0))</f>
        <v>Open</v>
      </c>
      <c r="I54" s="76" t="str">
        <f>IF(+All!$F539="Maryland",+All!I539,IF(+All!$H539="Maryland",+All!I539,0))</f>
        <v>ZZZ</v>
      </c>
      <c r="J54" s="706">
        <f>IF(+All!$F539="Maryland",+All!J539,IF(+All!$H539="Maryland",+All!J539,0))</f>
        <v>0</v>
      </c>
      <c r="K54" s="707">
        <f>IF(+All!$F539="Maryland",+All!K539,IF(+All!$H539="Maryland",+All!K539,0))</f>
        <v>0</v>
      </c>
      <c r="L54" s="78">
        <f>IF(+All!$F539="Maryland",+All!L539,IF(+All!$H539="Maryland",+All!L539,0))</f>
        <v>0</v>
      </c>
      <c r="M54" s="79">
        <f>IF(+All!$F539="Maryland",+All!M539,IF(+All!$H539="Maryland",+All!M539,0))</f>
        <v>0</v>
      </c>
      <c r="N54" s="706">
        <f>IF(+All!$F539="Maryland",+All!N539,IF(+All!$H539="Maryland",+All!N539,0))</f>
        <v>0</v>
      </c>
      <c r="O54" s="708">
        <f>IF(+All!$F539="Maryland",+All!O539,IF(+All!$H539="Maryland",+All!O539,0))</f>
        <v>0</v>
      </c>
      <c r="P54" s="708">
        <f>IF(+All!$F539="Maryland",+All!P539,IF(+All!$H539="Maryland",+All!P539,0))</f>
        <v>0</v>
      </c>
      <c r="Q54" s="707">
        <f>IF(+All!$F539="Maryland",+All!Q539,IF(+All!$H539="Maryland",+All!Q539,0))</f>
        <v>0</v>
      </c>
      <c r="R54" s="706">
        <f>IF(+All!$F539="Maryland",+All!R539,IF(+All!$H539="Maryland",+All!R539,0))</f>
        <v>0</v>
      </c>
      <c r="S54" s="708">
        <f>IF(+All!$F539="Maryland",+All!S539,IF(+All!$H539="Maryland",+All!S539,0))</f>
        <v>0</v>
      </c>
      <c r="T54" s="706">
        <f>IF(+All!$F539="Maryland",+All!T539,IF(+All!$H539="Maryland",+All!T539,0))</f>
        <v>0</v>
      </c>
      <c r="U54" s="707">
        <f>IF(+All!$F539="Maryland",+All!U539,IF(+All!$H539="Maryland",+All!U539,0))</f>
        <v>0</v>
      </c>
      <c r="V54" s="705"/>
      <c r="W54" s="798"/>
      <c r="X54" s="705"/>
      <c r="Y54" s="709"/>
      <c r="Z54" s="705"/>
      <c r="AA54" s="709"/>
      <c r="AB54" s="705"/>
      <c r="AC54" s="709"/>
      <c r="AD54" s="797"/>
      <c r="AE54" s="798"/>
      <c r="AF54" s="797"/>
      <c r="AG54" s="798"/>
      <c r="AH54" s="797"/>
      <c r="AI54" s="798"/>
      <c r="AJ54" s="797"/>
      <c r="AK54" s="798"/>
      <c r="AL54" s="61"/>
      <c r="AM54" s="62"/>
      <c r="AN54" s="62"/>
      <c r="AO54" s="63"/>
      <c r="AP54" s="64"/>
      <c r="AQ54" s="65"/>
      <c r="AR54" s="66"/>
      <c r="AS54" s="67"/>
      <c r="AT54" s="67"/>
      <c r="AU54" s="66"/>
      <c r="AV54" s="67"/>
      <c r="AW54" s="49"/>
      <c r="AX54" s="48"/>
      <c r="AY54" s="66"/>
      <c r="AZ54" s="67"/>
      <c r="BA54" s="49"/>
      <c r="BB54" s="49"/>
      <c r="BC54" s="65"/>
      <c r="BD54" s="66"/>
      <c r="BE54" s="67"/>
      <c r="BF54" s="67"/>
      <c r="BG54" s="66"/>
      <c r="BH54" s="67"/>
      <c r="BI54" s="49"/>
      <c r="BJ54" s="68"/>
      <c r="BK54" s="69"/>
    </row>
    <row r="55" spans="1:63" ht="16.5" customHeight="1" x14ac:dyDescent="0.8">
      <c r="A55" s="70">
        <f>IF(+All!$F575="Maryland",+All!A575,IF(+All!$H575="Maryland",+All!A575,0))</f>
        <v>8</v>
      </c>
      <c r="B55" s="70" t="str">
        <f>IF(+All!$F575="Maryland",+All!B575,IF(+All!$H575="Maryland",+All!B575,0))</f>
        <v>Sat</v>
      </c>
      <c r="C55" s="94">
        <f>IF(+All!$F575="Maryland",+All!C575,IF(+All!$H575="Maryland",+All!C575,0))</f>
        <v>44492</v>
      </c>
      <c r="D55" s="73">
        <f>IF(+All!$F575="Maryland",+All!D575,IF(+All!$H575="Maryland",+All!D575,0))</f>
        <v>0.64583333333333337</v>
      </c>
      <c r="E55" s="707" t="str">
        <f>IF(+All!$F575="Maryland",+All!E575,IF(+All!$H575="Maryland",+All!E575,0))</f>
        <v>ESPN2</v>
      </c>
      <c r="F55" s="75" t="str">
        <f>IF(+All!$F575="Maryland",+All!F575,IF(+All!$H575="Maryland",+All!F575,0))</f>
        <v>Maryland</v>
      </c>
      <c r="G55" s="95" t="str">
        <f>IF(+All!$F575="Maryland",+All!G575,IF(+All!$H575="Maryland",+All!G575,0))</f>
        <v>B10</v>
      </c>
      <c r="H55" s="95" t="str">
        <f>IF(+All!$F575="Maryland",+All!H575,IF(+All!$H575="Maryland",+All!H575,0))</f>
        <v>Minnesota</v>
      </c>
      <c r="I55" s="76" t="str">
        <f>IF(+All!$F575="Maryland",+All!I575,IF(+All!$H575="Maryland",+All!I575,0))</f>
        <v>B10</v>
      </c>
      <c r="J55" s="706" t="str">
        <f>IF(+All!$F575="Maryland",+All!J575,IF(+All!$H575="Maryland",+All!J575,0))</f>
        <v>Minnesota</v>
      </c>
      <c r="K55" s="707" t="str">
        <f>IF(+All!$F575="Maryland",+All!K575,IF(+All!$H575="Maryland",+All!K575,0))</f>
        <v>Maryland</v>
      </c>
      <c r="L55" s="78">
        <f>IF(+All!$F575="Maryland",+All!L575,IF(+All!$H575="Maryland",+All!L575,0))</f>
        <v>5</v>
      </c>
      <c r="M55" s="79">
        <f>IF(+All!$F575="Maryland",+All!M575,IF(+All!$H575="Maryland",+All!M575,0))</f>
        <v>54.5</v>
      </c>
      <c r="N55" s="706" t="str">
        <f>IF(+All!$F575="Maryland",+All!N575,IF(+All!$H575="Maryland",+All!N575,0))</f>
        <v>Minnesota</v>
      </c>
      <c r="O55" s="708">
        <f>IF(+All!$F575="Maryland",+All!O575,IF(+All!$H575="Maryland",+All!O575,0))</f>
        <v>34</v>
      </c>
      <c r="P55" s="708" t="str">
        <f>IF(+All!$F575="Maryland",+All!P575,IF(+All!$H575="Maryland",+All!P575,0))</f>
        <v>Maryland</v>
      </c>
      <c r="Q55" s="707">
        <f>IF(+All!$F575="Maryland",+All!Q575,IF(+All!$H575="Maryland",+All!Q575,0))</f>
        <v>16</v>
      </c>
      <c r="R55" s="706" t="str">
        <f>IF(+All!$F575="Maryland",+All!R575,IF(+All!$H575="Maryland",+All!R575,0))</f>
        <v>Minnesota</v>
      </c>
      <c r="S55" s="708" t="str">
        <f>IF(+All!$F575="Maryland",+All!S575,IF(+All!$H575="Maryland",+All!S575,0))</f>
        <v>Maryland</v>
      </c>
      <c r="T55" s="706" t="str">
        <f>IF(+All!$F575="Maryland",+All!T575,IF(+All!$H575="Maryland",+All!T575,0))</f>
        <v>Minnesota</v>
      </c>
      <c r="U55" s="707" t="str">
        <f>IF(+All!$F575="Maryland",+All!U575,IF(+All!$H575="Maryland",+All!U575,0))</f>
        <v>W</v>
      </c>
      <c r="V55" s="705"/>
      <c r="W55" s="798"/>
      <c r="X55" s="705"/>
      <c r="Y55" s="709"/>
      <c r="Z55" s="705"/>
      <c r="AA55" s="709"/>
      <c r="AB55" s="705"/>
      <c r="AC55" s="709"/>
      <c r="AD55" s="797"/>
      <c r="AE55" s="798"/>
      <c r="AF55" s="797"/>
      <c r="AG55" s="798"/>
      <c r="AH55" s="797"/>
      <c r="AI55" s="798"/>
      <c r="AJ55" s="797"/>
      <c r="AK55" s="798"/>
      <c r="AL55" s="61"/>
      <c r="AM55" s="62"/>
      <c r="AN55" s="62"/>
      <c r="AO55" s="63"/>
      <c r="AP55" s="64"/>
      <c r="AQ55" s="65"/>
      <c r="AR55" s="66"/>
      <c r="AS55" s="67"/>
      <c r="AT55" s="67"/>
      <c r="AU55" s="66"/>
      <c r="AV55" s="67"/>
      <c r="AW55" s="49"/>
      <c r="AX55" s="48"/>
      <c r="AY55" s="66"/>
      <c r="AZ55" s="67"/>
      <c r="BA55" s="49"/>
      <c r="BB55" s="49"/>
      <c r="BC55" s="65"/>
      <c r="BD55" s="66"/>
      <c r="BE55" s="67"/>
      <c r="BF55" s="67"/>
      <c r="BG55" s="66"/>
      <c r="BH55" s="67"/>
      <c r="BI55" s="49"/>
      <c r="BJ55" s="68"/>
      <c r="BK55" s="69"/>
    </row>
    <row r="56" spans="1:63" ht="16.5" customHeight="1" x14ac:dyDescent="0.8">
      <c r="A56" s="70">
        <f>IF(+All!$F646="Maryland",+All!A646,IF(+All!$H646="Maryland",+All!A646,0))</f>
        <v>9</v>
      </c>
      <c r="B56" s="70" t="str">
        <f>IF(+All!$F646="Maryland",+All!B646,IF(+All!$H646="Maryland",+All!B646,0))</f>
        <v>Sat</v>
      </c>
      <c r="C56" s="94">
        <f>IF(+All!$F646="Maryland",+All!C646,IF(+All!$H646="Maryland",+All!C646,0))</f>
        <v>44499</v>
      </c>
      <c r="D56" s="73">
        <f>IF(+All!$F646="Maryland",+All!D646,IF(+All!$H646="Maryland",+All!D646,0))</f>
        <v>0.5</v>
      </c>
      <c r="E56" s="707">
        <f>IF(+All!$F646="Maryland",+All!E646,IF(+All!$H646="Maryland",+All!E646,0))</f>
        <v>0</v>
      </c>
      <c r="F56" s="75" t="str">
        <f>IF(+All!$F646="Maryland",+All!F646,IF(+All!$H646="Maryland",+All!F646,0))</f>
        <v>Indiana</v>
      </c>
      <c r="G56" s="95" t="str">
        <f>IF(+All!$F646="Maryland",+All!G646,IF(+All!$H646="Maryland",+All!G646,0))</f>
        <v>B10</v>
      </c>
      <c r="H56" s="95" t="str">
        <f>IF(+All!$F646="Maryland",+All!H646,IF(+All!$H646="Maryland",+All!H646,0))</f>
        <v>Maryland</v>
      </c>
      <c r="I56" s="76" t="str">
        <f>IF(+All!$F646="Maryland",+All!I646,IF(+All!$H646="Maryland",+All!I646,0))</f>
        <v>B10</v>
      </c>
      <c r="J56" s="706" t="str">
        <f>IF(+All!$F646="Maryland",+All!J646,IF(+All!$H646="Maryland",+All!J646,0))</f>
        <v>Maryland</v>
      </c>
      <c r="K56" s="707" t="str">
        <f>IF(+All!$F646="Maryland",+All!K646,IF(+All!$H646="Maryland",+All!K646,0))</f>
        <v>Indiana</v>
      </c>
      <c r="L56" s="78">
        <f>IF(+All!$F646="Maryland",+All!L646,IF(+All!$H646="Maryland",+All!L646,0))</f>
        <v>5.5</v>
      </c>
      <c r="M56" s="79">
        <f>IF(+All!$F646="Maryland",+All!M646,IF(+All!$H646="Maryland",+All!M646,0))</f>
        <v>49.5</v>
      </c>
      <c r="N56" s="706" t="str">
        <f>IF(+All!$F646="Maryland",+All!N646,IF(+All!$H646="Maryland",+All!N646,0))</f>
        <v>Maryland</v>
      </c>
      <c r="O56" s="708">
        <f>IF(+All!$F646="Maryland",+All!O646,IF(+All!$H646="Maryland",+All!O646,0))</f>
        <v>38</v>
      </c>
      <c r="P56" s="708" t="str">
        <f>IF(+All!$F646="Maryland",+All!P646,IF(+All!$H646="Maryland",+All!P646,0))</f>
        <v>Indiana</v>
      </c>
      <c r="Q56" s="707">
        <f>IF(+All!$F646="Maryland",+All!Q646,IF(+All!$H646="Maryland",+All!Q646,0))</f>
        <v>35</v>
      </c>
      <c r="R56" s="706" t="str">
        <f>IF(+All!$F646="Maryland",+All!R646,IF(+All!$H646="Maryland",+All!R646,0))</f>
        <v>Indiana</v>
      </c>
      <c r="S56" s="708" t="str">
        <f>IF(+All!$F646="Maryland",+All!S646,IF(+All!$H646="Maryland",+All!S646,0))</f>
        <v>Maryland</v>
      </c>
      <c r="T56" s="706" t="str">
        <f>IF(+All!$F646="Maryland",+All!T646,IF(+All!$H646="Maryland",+All!T646,0))</f>
        <v>Indiana</v>
      </c>
      <c r="U56" s="707" t="str">
        <f>IF(+All!$F646="Maryland",+All!U646,IF(+All!$H646="Maryland",+All!U646,0))</f>
        <v>W</v>
      </c>
      <c r="V56" s="705"/>
      <c r="W56" s="798"/>
      <c r="X56" s="705"/>
      <c r="Y56" s="709"/>
      <c r="Z56" s="705"/>
      <c r="AA56" s="709"/>
      <c r="AB56" s="705"/>
      <c r="AC56" s="709"/>
      <c r="AD56" s="797"/>
      <c r="AE56" s="798"/>
      <c r="AF56" s="797"/>
      <c r="AG56" s="798"/>
      <c r="AH56" s="797"/>
      <c r="AI56" s="798"/>
      <c r="AJ56" s="797"/>
      <c r="AK56" s="798"/>
      <c r="AL56" s="61"/>
      <c r="AM56" s="62"/>
      <c r="AN56" s="62"/>
      <c r="AO56" s="63"/>
      <c r="AP56" s="64"/>
      <c r="AQ56" s="65"/>
      <c r="AR56" s="66"/>
      <c r="AS56" s="67"/>
      <c r="AT56" s="67"/>
      <c r="AU56" s="66"/>
      <c r="AV56" s="67"/>
      <c r="AW56" s="49"/>
      <c r="AX56" s="48"/>
      <c r="AY56" s="66"/>
      <c r="AZ56" s="67"/>
      <c r="BA56" s="49"/>
      <c r="BB56" s="49"/>
      <c r="BC56" s="65"/>
      <c r="BD56" s="66"/>
      <c r="BE56" s="67"/>
      <c r="BF56" s="67"/>
      <c r="BG56" s="66"/>
      <c r="BH56" s="67"/>
      <c r="BI56" s="49"/>
      <c r="BJ56" s="68"/>
      <c r="BK56" s="69"/>
    </row>
    <row r="57" spans="1:63" ht="16.5" customHeight="1" x14ac:dyDescent="0.8">
      <c r="A57" s="70">
        <f>IF(+All!$F726="Maryland",+All!A726,IF(+All!$H726="Maryland",+All!A726,0))</f>
        <v>10</v>
      </c>
      <c r="B57" s="70" t="str">
        <f>IF(+All!$F726="Maryland",+All!B726,IF(+All!$H726="Maryland",+All!B726,0))</f>
        <v>Sat</v>
      </c>
      <c r="C57" s="94">
        <f>IF(+All!$F726="Maryland",+All!C726,IF(+All!$H726="Maryland",+All!C726,0))</f>
        <v>44506</v>
      </c>
      <c r="D57" s="73">
        <f>IF(+All!$F726="Maryland",+All!D726,IF(+All!$H726="Maryland",+All!D726,0))</f>
        <v>0.64583333333333337</v>
      </c>
      <c r="E57" s="707" t="str">
        <f>IF(+All!$F726="Maryland",+All!E726,IF(+All!$H726="Maryland",+All!E726,0))</f>
        <v>FS1</v>
      </c>
      <c r="F57" s="75" t="str">
        <f>IF(+All!$F726="Maryland",+All!F726,IF(+All!$H726="Maryland",+All!F726,0))</f>
        <v>Penn State</v>
      </c>
      <c r="G57" s="95" t="str">
        <f>IF(+All!$F726="Maryland",+All!G726,IF(+All!$H726="Maryland",+All!G726,0))</f>
        <v>B10</v>
      </c>
      <c r="H57" s="95" t="str">
        <f>IF(+All!$F726="Maryland",+All!H726,IF(+All!$H726="Maryland",+All!H726,0))</f>
        <v>Maryland</v>
      </c>
      <c r="I57" s="76" t="str">
        <f>IF(+All!$F726="Maryland",+All!I726,IF(+All!$H726="Maryland",+All!I726,0))</f>
        <v>B10</v>
      </c>
      <c r="J57" s="706" t="str">
        <f>IF(+All!$F726="Maryland",+All!J726,IF(+All!$H726="Maryland",+All!J726,0))</f>
        <v>Penn State</v>
      </c>
      <c r="K57" s="707" t="str">
        <f>IF(+All!$F726="Maryland",+All!K726,IF(+All!$H726="Maryland",+All!K726,0))</f>
        <v>Maryland</v>
      </c>
      <c r="L57" s="78">
        <f>IF(+All!$F726="Maryland",+All!L726,IF(+All!$H726="Maryland",+All!L726,0))</f>
        <v>10.5</v>
      </c>
      <c r="M57" s="79">
        <f>IF(+All!$F726="Maryland",+All!M726,IF(+All!$H726="Maryland",+All!M726,0))</f>
        <v>55.5</v>
      </c>
      <c r="N57" s="706" t="str">
        <f>IF(+All!$F726="Maryland",+All!N726,IF(+All!$H726="Maryland",+All!N726,0))</f>
        <v>Penn State</v>
      </c>
      <c r="O57" s="708">
        <f>IF(+All!$F726="Maryland",+All!O726,IF(+All!$H726="Maryland",+All!O726,0))</f>
        <v>31</v>
      </c>
      <c r="P57" s="708" t="str">
        <f>IF(+All!$F726="Maryland",+All!P726,IF(+All!$H726="Maryland",+All!P726,0))</f>
        <v>Maryland</v>
      </c>
      <c r="Q57" s="707">
        <f>IF(+All!$F726="Maryland",+All!Q726,IF(+All!$H726="Maryland",+All!Q726,0))</f>
        <v>14</v>
      </c>
      <c r="R57" s="706" t="str">
        <f>IF(+All!$F726="Maryland",+All!R726,IF(+All!$H726="Maryland",+All!R726,0))</f>
        <v>Penn State</v>
      </c>
      <c r="S57" s="708" t="str">
        <f>IF(+All!$F726="Maryland",+All!S726,IF(+All!$H726="Maryland",+All!S726,0))</f>
        <v>Maryland</v>
      </c>
      <c r="T57" s="706" t="str">
        <f>IF(+All!$F726="Maryland",+All!T726,IF(+All!$H726="Maryland",+All!T726,0))</f>
        <v>Penn State</v>
      </c>
      <c r="U57" s="707" t="str">
        <f>IF(+All!$F726="Maryland",+All!U726,IF(+All!$H726="Maryland",+All!U726,0))</f>
        <v>W</v>
      </c>
      <c r="V57" s="705"/>
      <c r="W57" s="798"/>
      <c r="X57" s="705"/>
      <c r="Y57" s="709"/>
      <c r="Z57" s="705"/>
      <c r="AA57" s="709"/>
      <c r="AB57" s="705"/>
      <c r="AC57" s="709"/>
      <c r="AD57" s="797"/>
      <c r="AE57" s="798"/>
      <c r="AF57" s="797"/>
      <c r="AG57" s="798"/>
      <c r="AH57" s="797"/>
      <c r="AI57" s="798"/>
      <c r="AJ57" s="797"/>
      <c r="AK57" s="798"/>
      <c r="AL57" s="61"/>
      <c r="AM57" s="62"/>
      <c r="AN57" s="62"/>
      <c r="AO57" s="63"/>
      <c r="AP57" s="64"/>
      <c r="AQ57" s="65"/>
      <c r="AR57" s="66"/>
      <c r="AS57" s="67"/>
      <c r="AT57" s="67"/>
      <c r="AU57" s="66"/>
      <c r="AV57" s="67"/>
      <c r="AW57" s="49"/>
      <c r="AX57" s="48"/>
      <c r="AY57" s="66"/>
      <c r="AZ57" s="67"/>
      <c r="BA57" s="49"/>
      <c r="BB57" s="49"/>
      <c r="BC57" s="65"/>
      <c r="BD57" s="66"/>
      <c r="BE57" s="67"/>
      <c r="BF57" s="67"/>
      <c r="BG57" s="66"/>
      <c r="BH57" s="67"/>
      <c r="BI57" s="49"/>
      <c r="BJ57" s="68"/>
      <c r="BK57" s="69"/>
    </row>
    <row r="58" spans="1:63" ht="16.5" customHeight="1" x14ac:dyDescent="0.8">
      <c r="A58" s="70">
        <f>IF(+All!$F802="Maryland",+All!A802,IF(+All!$H802="Maryland",+All!A802,0))</f>
        <v>11</v>
      </c>
      <c r="B58" s="70" t="str">
        <f>IF(+All!$F802="Maryland",+All!B802,IF(+All!$H802="Maryland",+All!B802,0))</f>
        <v>Sat</v>
      </c>
      <c r="C58" s="94">
        <f>IF(+All!$F802="Maryland",+All!C802,IF(+All!$H802="Maryland",+All!C802,0))</f>
        <v>44513</v>
      </c>
      <c r="D58" s="73">
        <f>IF(+All!$F802="Maryland",+All!D802,IF(+All!$H802="Maryland",+All!D802,0))</f>
        <v>0.66666666666666663</v>
      </c>
      <c r="E58" s="707" t="str">
        <f>IF(+All!$F802="Maryland",+All!E802,IF(+All!$H802="Maryland",+All!E802,0))</f>
        <v>Fox</v>
      </c>
      <c r="F58" s="75" t="str">
        <f>IF(+All!$F802="Maryland",+All!F802,IF(+All!$H802="Maryland",+All!F802,0))</f>
        <v>Maryland</v>
      </c>
      <c r="G58" s="95" t="str">
        <f>IF(+All!$F802="Maryland",+All!G802,IF(+All!$H802="Maryland",+All!G802,0))</f>
        <v>B10</v>
      </c>
      <c r="H58" s="95" t="str">
        <f>IF(+All!$F802="Maryland",+All!H802,IF(+All!$H802="Maryland",+All!H802,0))</f>
        <v>Michigan State</v>
      </c>
      <c r="I58" s="76" t="str">
        <f>IF(+All!$F802="Maryland",+All!I802,IF(+All!$H802="Maryland",+All!I802,0))</f>
        <v>B10</v>
      </c>
      <c r="J58" s="706" t="str">
        <f>IF(+All!$F802="Maryland",+All!J802,IF(+All!$H802="Maryland",+All!J802,0))</f>
        <v>Michigan State</v>
      </c>
      <c r="K58" s="707" t="str">
        <f>IF(+All!$F802="Maryland",+All!K802,IF(+All!$H802="Maryland",+All!K802,0))</f>
        <v>Maryland</v>
      </c>
      <c r="L58" s="78">
        <f>IF(+All!$F802="Maryland",+All!L802,IF(+All!$H802="Maryland",+All!L802,0))</f>
        <v>13.5</v>
      </c>
      <c r="M58" s="79">
        <f>IF(+All!$F802="Maryland",+All!M802,IF(+All!$H802="Maryland",+All!M802,0))</f>
        <v>62.5</v>
      </c>
      <c r="N58" s="706" t="str">
        <f>IF(+All!$F802="Maryland",+All!N802,IF(+All!$H802="Maryland",+All!N802,0))</f>
        <v>Maryland</v>
      </c>
      <c r="O58" s="708">
        <f>IF(+All!$F802="Maryland",+All!O802,IF(+All!$H802="Maryland",+All!O802,0))</f>
        <v>40</v>
      </c>
      <c r="P58" s="708" t="str">
        <f>IF(+All!$F802="Maryland",+All!P802,IF(+All!$H802="Maryland",+All!P802,0))</f>
        <v>Michigan State</v>
      </c>
      <c r="Q58" s="707">
        <f>IF(+All!$F802="Maryland",+All!Q802,IF(+All!$H802="Maryland",+All!Q802,0))</f>
        <v>21</v>
      </c>
      <c r="R58" s="706" t="str">
        <f>IF(+All!$F802="Maryland",+All!R802,IF(+All!$H802="Maryland",+All!R802,0))</f>
        <v>Maryland</v>
      </c>
      <c r="S58" s="708" t="str">
        <f>IF(+All!$F802="Maryland",+All!S802,IF(+All!$H802="Maryland",+All!S802,0))</f>
        <v>Michigan State</v>
      </c>
      <c r="T58" s="706" t="str">
        <f>IF(+All!$F802="Maryland",+All!T802,IF(+All!$H802="Maryland",+All!T802,0))</f>
        <v>Michigan State</v>
      </c>
      <c r="U58" s="707" t="str">
        <f>IF(+All!$F802="Maryland",+All!U802,IF(+All!$H802="Maryland",+All!U802,0))</f>
        <v>L</v>
      </c>
      <c r="V58" s="705"/>
      <c r="W58" s="798"/>
      <c r="X58" s="705"/>
      <c r="Y58" s="709"/>
      <c r="Z58" s="705"/>
      <c r="AA58" s="709"/>
      <c r="AB58" s="705"/>
      <c r="AC58" s="709"/>
      <c r="AD58" s="797"/>
      <c r="AE58" s="798"/>
      <c r="AF58" s="797"/>
      <c r="AG58" s="798"/>
      <c r="AH58" s="797"/>
      <c r="AI58" s="798"/>
      <c r="AJ58" s="797"/>
      <c r="AK58" s="798"/>
      <c r="AL58" s="61"/>
      <c r="AM58" s="62"/>
      <c r="AN58" s="62"/>
      <c r="AO58" s="63"/>
      <c r="AP58" s="64"/>
      <c r="AQ58" s="65"/>
      <c r="AR58" s="66"/>
      <c r="AS58" s="67"/>
      <c r="AT58" s="67"/>
      <c r="AU58" s="66"/>
      <c r="AV58" s="67"/>
      <c r="AW58" s="49"/>
      <c r="AX58" s="48"/>
      <c r="AY58" s="66"/>
      <c r="AZ58" s="67"/>
      <c r="BA58" s="49"/>
      <c r="BB58" s="49"/>
      <c r="BC58" s="65"/>
      <c r="BD58" s="66"/>
      <c r="BE58" s="67"/>
      <c r="BF58" s="67"/>
      <c r="BG58" s="66"/>
      <c r="BH58" s="67"/>
      <c r="BI58" s="49"/>
      <c r="BJ58" s="68"/>
      <c r="BK58" s="69"/>
    </row>
    <row r="59" spans="1:63" ht="16.5" customHeight="1" x14ac:dyDescent="0.8">
      <c r="A59" s="70">
        <f>IF(+All!$F871="Maryland",+All!A871,IF(+All!$H871="Maryland",+All!A871,0))</f>
        <v>12</v>
      </c>
      <c r="B59" s="70" t="str">
        <f>IF(+All!$F871="Maryland",+All!B871,IF(+All!$H871="Maryland",+All!B871,0))</f>
        <v>Sat</v>
      </c>
      <c r="C59" s="94">
        <f>IF(+All!$F871="Maryland",+All!C871,IF(+All!$H871="Maryland",+All!C871,0))</f>
        <v>44520</v>
      </c>
      <c r="D59" s="73">
        <f>IF(+All!$F871="Maryland",+All!D871,IF(+All!$H871="Maryland",+All!D871,0))</f>
        <v>0.64583333333333337</v>
      </c>
      <c r="E59" s="707" t="str">
        <f>IF(+All!$F871="Maryland",+All!E871,IF(+All!$H871="Maryland",+All!E871,0))</f>
        <v>BTN</v>
      </c>
      <c r="F59" s="75" t="str">
        <f>IF(+All!$F871="Maryland",+All!F871,IF(+All!$H871="Maryland",+All!F871,0))</f>
        <v>Michigan</v>
      </c>
      <c r="G59" s="95" t="str">
        <f>IF(+All!$F871="Maryland",+All!G871,IF(+All!$H871="Maryland",+All!G871,0))</f>
        <v>B10</v>
      </c>
      <c r="H59" s="95" t="str">
        <f>IF(+All!$F871="Maryland",+All!H871,IF(+All!$H871="Maryland",+All!H871,0))</f>
        <v>Maryland</v>
      </c>
      <c r="I59" s="76" t="str">
        <f>IF(+All!$F871="Maryland",+All!I871,IF(+All!$H871="Maryland",+All!I871,0))</f>
        <v>B10</v>
      </c>
      <c r="J59" s="706" t="str">
        <f>IF(+All!$F871="Maryland",+All!J871,IF(+All!$H871="Maryland",+All!J871,0))</f>
        <v>Michigan</v>
      </c>
      <c r="K59" s="707" t="str">
        <f>IF(+All!$F871="Maryland",+All!K871,IF(+All!$H871="Maryland",+All!K871,0))</f>
        <v>Maryland</v>
      </c>
      <c r="L59" s="78">
        <f>IF(+All!$F871="Maryland",+All!L871,IF(+All!$H871="Maryland",+All!L871,0))</f>
        <v>14.5</v>
      </c>
      <c r="M59" s="79">
        <f>IF(+All!$F871="Maryland",+All!M871,IF(+All!$H871="Maryland",+All!M871,0))</f>
        <v>56.5</v>
      </c>
      <c r="N59" s="706" t="str">
        <f>IF(+All!$F871="Maryland",+All!N871,IF(+All!$H871="Maryland",+All!N871,0))</f>
        <v>Michigan</v>
      </c>
      <c r="O59" s="708">
        <f>IF(+All!$F871="Maryland",+All!O871,IF(+All!$H871="Maryland",+All!O871,0))</f>
        <v>59</v>
      </c>
      <c r="P59" s="708" t="str">
        <f>IF(+All!$F871="Maryland",+All!P871,IF(+All!$H871="Maryland",+All!P871,0))</f>
        <v>Maryland</v>
      </c>
      <c r="Q59" s="707">
        <f>IF(+All!$F871="Maryland",+All!Q871,IF(+All!$H871="Maryland",+All!Q871,0))</f>
        <v>18</v>
      </c>
      <c r="R59" s="706" t="str">
        <f>IF(+All!$F871="Maryland",+All!R871,IF(+All!$H871="Maryland",+All!R871,0))</f>
        <v>Michigan</v>
      </c>
      <c r="S59" s="708" t="str">
        <f>IF(+All!$F871="Maryland",+All!S871,IF(+All!$H871="Maryland",+All!S871,0))</f>
        <v>Maryland</v>
      </c>
      <c r="T59" s="706" t="str">
        <f>IF(+All!$F871="Maryland",+All!T871,IF(+All!$H871="Maryland",+All!T871,0))</f>
        <v>Michigan</v>
      </c>
      <c r="U59" s="707" t="str">
        <f>IF(+All!$F871="Maryland",+All!U871,IF(+All!$H871="Maryland",+All!U871,0))</f>
        <v>W</v>
      </c>
      <c r="V59" s="705"/>
      <c r="W59" s="798"/>
      <c r="X59" s="705"/>
      <c r="Y59" s="709"/>
      <c r="Z59" s="705"/>
      <c r="AA59" s="709"/>
      <c r="AB59" s="705"/>
      <c r="AC59" s="709"/>
      <c r="AD59" s="797"/>
      <c r="AE59" s="798"/>
      <c r="AF59" s="797"/>
      <c r="AG59" s="798"/>
      <c r="AH59" s="797"/>
      <c r="AI59" s="798"/>
      <c r="AJ59" s="797"/>
      <c r="AK59" s="798"/>
      <c r="AL59" s="61"/>
      <c r="AM59" s="62"/>
      <c r="AN59" s="62"/>
      <c r="AO59" s="63"/>
      <c r="AP59" s="64"/>
      <c r="AQ59" s="65"/>
      <c r="AR59" s="66"/>
      <c r="AS59" s="67"/>
      <c r="AT59" s="67"/>
      <c r="AU59" s="66"/>
      <c r="AV59" s="67"/>
      <c r="AW59" s="49"/>
      <c r="AX59" s="48"/>
      <c r="AY59" s="66"/>
      <c r="AZ59" s="67"/>
      <c r="BA59" s="49"/>
      <c r="BB59" s="49"/>
      <c r="BC59" s="65"/>
      <c r="BD59" s="66"/>
      <c r="BE59" s="67"/>
      <c r="BF59" s="67"/>
      <c r="BG59" s="66"/>
      <c r="BH59" s="67"/>
      <c r="BI59" s="49"/>
      <c r="BJ59" s="68"/>
      <c r="BK59" s="69"/>
    </row>
    <row r="60" spans="1:63" ht="16.5" customHeight="1" x14ac:dyDescent="0.8">
      <c r="A60" s="70">
        <f>IF(+All!$F933="Maryland",+All!A933,IF(+All!$H933="Maryland",+All!A933,0))</f>
        <v>0</v>
      </c>
      <c r="B60" s="70">
        <f>IF(+All!$F933="Maryland",+All!B933,IF(+All!$H933="Maryland",+All!B933,0))</f>
        <v>0</v>
      </c>
      <c r="C60" s="94">
        <f>IF(+All!$F933="Maryland",+All!C933,IF(+All!$H933="Maryland",+All!C933,0))</f>
        <v>0</v>
      </c>
      <c r="D60" s="73">
        <f>IF(+All!$F933="Maryland",+All!D933,IF(+All!$H933="Maryland",+All!D933,0))</f>
        <v>0</v>
      </c>
      <c r="E60" s="707">
        <f>IF(+All!$F933="Maryland",+All!E933,IF(+All!$H933="Maryland",+All!E933,0))</f>
        <v>0</v>
      </c>
      <c r="F60" s="75">
        <f>IF(+All!$F933="Maryland",+All!F933,IF(+All!$H933="Maryland",+All!F933,0))</f>
        <v>0</v>
      </c>
      <c r="G60" s="95">
        <f>IF(+All!$F933="Maryland",+All!G933,IF(+All!$H933="Maryland",+All!G933,0))</f>
        <v>0</v>
      </c>
      <c r="H60" s="95">
        <f>IF(+All!$F933="Maryland",+All!H933,IF(+All!$H933="Maryland",+All!H933,0))</f>
        <v>0</v>
      </c>
      <c r="I60" s="76">
        <f>IF(+All!$F933="Maryland",+All!I933,IF(+All!$H933="Maryland",+All!I933,0))</f>
        <v>0</v>
      </c>
      <c r="J60" s="706">
        <f>IF(+All!$F933="Maryland",+All!J933,IF(+All!$H933="Maryland",+All!J933,0))</f>
        <v>0</v>
      </c>
      <c r="K60" s="707">
        <f>IF(+All!$F933="Maryland",+All!K933,IF(+All!$H933="Maryland",+All!K933,0))</f>
        <v>0</v>
      </c>
      <c r="L60" s="78">
        <f>IF(+All!$F933="Maryland",+All!L933,IF(+All!$H933="Maryland",+All!L933,0))</f>
        <v>0</v>
      </c>
      <c r="M60" s="79">
        <f>IF(+All!$F933="Maryland",+All!M933,IF(+All!$H933="Maryland",+All!M933,0))</f>
        <v>0</v>
      </c>
      <c r="N60" s="706">
        <f>IF(+All!$F933="Maryland",+All!N933,IF(+All!$H933="Maryland",+All!N933,0))</f>
        <v>0</v>
      </c>
      <c r="O60" s="708">
        <f>IF(+All!$F933="Maryland",+All!O933,IF(+All!$H933="Maryland",+All!O933,0))</f>
        <v>0</v>
      </c>
      <c r="P60" s="708">
        <f>IF(+All!$F933="Maryland",+All!P933,IF(+All!$H933="Maryland",+All!P933,0))</f>
        <v>0</v>
      </c>
      <c r="Q60" s="707">
        <f>IF(+All!$F933="Maryland",+All!Q933,IF(+All!$H933="Maryland",+All!Q933,0))</f>
        <v>0</v>
      </c>
      <c r="R60" s="706">
        <f>IF(+All!$F933="Maryland",+All!R933,IF(+All!$H933="Maryland",+All!R933,0))</f>
        <v>0</v>
      </c>
      <c r="S60" s="708">
        <f>IF(+All!$F933="Maryland",+All!S933,IF(+All!$H933="Maryland",+All!S933,0))</f>
        <v>0</v>
      </c>
      <c r="T60" s="706">
        <f>IF(+All!$F933="Maryland",+All!T933,IF(+All!$H933="Maryland",+All!T933,0))</f>
        <v>0</v>
      </c>
      <c r="U60" s="707">
        <f>IF(+All!$F933="Maryland",+All!U933,IF(+All!$H933="Maryland",+All!U933,0))</f>
        <v>0</v>
      </c>
      <c r="V60" s="705"/>
      <c r="W60" s="798"/>
      <c r="X60" s="705"/>
      <c r="Y60" s="709"/>
      <c r="Z60" s="705"/>
      <c r="AA60" s="709"/>
      <c r="AB60" s="705"/>
      <c r="AC60" s="709"/>
      <c r="AD60" s="797"/>
      <c r="AE60" s="798"/>
      <c r="AF60" s="797"/>
      <c r="AG60" s="798"/>
      <c r="AH60" s="797"/>
      <c r="AI60" s="798"/>
      <c r="AJ60" s="797"/>
      <c r="AK60" s="798"/>
      <c r="AL60" s="61"/>
      <c r="AM60" s="62"/>
      <c r="AN60" s="62"/>
      <c r="AO60" s="63"/>
      <c r="AP60" s="64"/>
      <c r="AQ60" s="65"/>
      <c r="AR60" s="66"/>
      <c r="AS60" s="67"/>
      <c r="AT60" s="67"/>
      <c r="AU60" s="66"/>
      <c r="AV60" s="67"/>
      <c r="AW60" s="49"/>
      <c r="AX60" s="48"/>
      <c r="AY60" s="66"/>
      <c r="AZ60" s="67"/>
      <c r="BA60" s="49"/>
      <c r="BB60" s="49"/>
      <c r="BC60" s="65"/>
      <c r="BD60" s="66"/>
      <c r="BE60" s="67"/>
      <c r="BF60" s="67"/>
      <c r="BG60" s="66"/>
      <c r="BH60" s="67"/>
      <c r="BI60" s="49"/>
      <c r="BJ60" s="68"/>
      <c r="BK60" s="69"/>
    </row>
    <row r="61" spans="1:63" x14ac:dyDescent="0.8">
      <c r="A61" s="52"/>
      <c r="B61" s="53"/>
      <c r="C61" s="54"/>
      <c r="D61" s="55"/>
      <c r="E61" s="709"/>
      <c r="F61" s="1219" t="str">
        <f>H62</f>
        <v>Michigan</v>
      </c>
      <c r="G61" s="1253"/>
      <c r="H61" s="1253"/>
      <c r="I61" s="1254"/>
      <c r="J61" s="705"/>
      <c r="K61" s="709"/>
      <c r="L61" s="58"/>
      <c r="M61" s="59"/>
      <c r="N61" s="705"/>
      <c r="O61" s="9"/>
      <c r="P61" s="9"/>
      <c r="Q61" s="709"/>
      <c r="R61" s="705"/>
      <c r="S61" s="9"/>
      <c r="T61" s="705"/>
      <c r="U61" s="709"/>
      <c r="V61" s="705"/>
      <c r="W61" s="826"/>
      <c r="X61" s="705"/>
      <c r="Y61" s="709"/>
      <c r="Z61" s="705"/>
      <c r="AA61" s="709"/>
      <c r="AB61" s="705"/>
      <c r="AC61" s="709"/>
      <c r="AD61" s="825"/>
      <c r="AE61" s="826"/>
      <c r="AF61" s="825"/>
      <c r="AG61" s="826"/>
      <c r="AH61" s="825"/>
      <c r="AI61" s="826"/>
      <c r="AJ61" s="825"/>
      <c r="AK61" s="826"/>
      <c r="AL61" s="61"/>
      <c r="AM61" s="62"/>
      <c r="AN61" s="62"/>
      <c r="AO61" s="63"/>
      <c r="AP61" s="64"/>
      <c r="AQ61" s="65"/>
      <c r="AR61" s="66"/>
      <c r="AS61" s="67"/>
      <c r="AT61" s="67"/>
      <c r="AU61" s="66"/>
      <c r="AV61" s="67"/>
      <c r="AW61" s="49"/>
      <c r="AX61" s="48"/>
      <c r="AY61" s="66"/>
      <c r="AZ61" s="67"/>
      <c r="BA61" s="49"/>
      <c r="BB61" s="49"/>
      <c r="BC61" s="65"/>
      <c r="BD61" s="66"/>
      <c r="BE61" s="67"/>
      <c r="BF61" s="67"/>
      <c r="BG61" s="66"/>
      <c r="BH61" s="67"/>
      <c r="BI61" s="49"/>
      <c r="BJ61" s="68"/>
      <c r="BK61" s="69"/>
    </row>
    <row r="62" spans="1:63" x14ac:dyDescent="0.8">
      <c r="A62" s="70">
        <f>IF(+All!$F50="Michigan",+All!A50,IF(+All!$H50="Michigan",+All!A50,0))</f>
        <v>1</v>
      </c>
      <c r="B62" s="480" t="str">
        <f>IF(+All!$F50="Michigan",+All!B50,IF(+All!$H50="Michigan",+All!B50,0))</f>
        <v>Sat</v>
      </c>
      <c r="C62" s="72">
        <f>IF(+All!$F50="Michigan",+All!C50,IF(+All!$H50="Michigan",+All!C50,0))</f>
        <v>44443</v>
      </c>
      <c r="D62" s="73">
        <f>IF(+All!$F50="Michigan",+All!D50,IF(+All!$H50="Michigan",+All!D50,0))</f>
        <v>0.5</v>
      </c>
      <c r="E62" s="707" t="str">
        <f>IF(+All!$F50="Michigan",+All!E50,IF(+All!$H50="Michigan",+All!E50,0))</f>
        <v>ESPN</v>
      </c>
      <c r="F62" s="75" t="str">
        <f>IF(+All!$F50="Michigan",+All!F50,IF(+All!$H50="Michigan",+All!F50,0))</f>
        <v>Western Michigan</v>
      </c>
      <c r="G62" s="76" t="str">
        <f>IF(+All!$F50="Michigan",+All!G50,IF(+All!$H50="Michigan",+All!G50,0))</f>
        <v>MAC</v>
      </c>
      <c r="H62" s="75" t="str">
        <f>IF(+All!$F50="Michigan",+All!H50,IF(+All!$H50="Michigan",+All!H50,0))</f>
        <v>Michigan</v>
      </c>
      <c r="I62" s="76" t="str">
        <f>IF(+All!$F50="Michigan",+All!I50,IF(+All!$H50="Michigan",+All!I50,0))</f>
        <v>B10</v>
      </c>
      <c r="J62" s="706" t="str">
        <f>IF(+All!$F50="Michigan",+All!J50,IF(+All!$H50="Michigan",+All!J50,0))</f>
        <v>Michigan</v>
      </c>
      <c r="K62" s="707" t="str">
        <f>IF(+All!$F50="Michigan",+All!K50,IF(+All!$H50="Michigan",+All!K50,0))</f>
        <v>Western Michigan</v>
      </c>
      <c r="L62" s="78">
        <f>IF(+All!$F50="Michigan",+All!L50,IF(+All!$H50="Michigan",+All!L50,0))</f>
        <v>17</v>
      </c>
      <c r="M62" s="79">
        <f>IF(+All!$F50="Michigan",+All!M50,IF(+All!$H50="Michigan",+All!M50,0))</f>
        <v>66.5</v>
      </c>
      <c r="N62" s="706" t="str">
        <f>IF(+All!$F50="Michigan",+All!N50,IF(+All!$H50="Michigan",+All!N50,0))</f>
        <v>Michigan</v>
      </c>
      <c r="O62" s="708">
        <f>IF(+All!$F50="Michigan",+All!O50,IF(+All!$H50="Michigan",+All!O50,0))</f>
        <v>47</v>
      </c>
      <c r="P62" s="708" t="str">
        <f>IF(+All!$F50="Michigan",+All!P50,IF(+All!$H50="Michigan",+All!P50,0))</f>
        <v>Western Michigan</v>
      </c>
      <c r="Q62" s="707">
        <f>IF(+All!$F50="Michigan",+All!Q50,IF(+All!$H50="Michigan",+All!Q50,0))</f>
        <v>14</v>
      </c>
      <c r="R62" s="706" t="str">
        <f>IF(+All!$F50="Michigan",+All!R50,IF(+All!$H50="Michigan",+All!R50,0))</f>
        <v>Michigan</v>
      </c>
      <c r="S62" s="708" t="str">
        <f>IF(+All!$F50="Michigan",+All!S50,IF(+All!$H50="Michigan",+All!S50,0))</f>
        <v>Western Michigan</v>
      </c>
      <c r="T62" s="706" t="str">
        <f>IF(+All!$F50="Michigan",+All!T50,IF(+All!$H50="Michigan",+All!T50,0))</f>
        <v>Western Michigan</v>
      </c>
      <c r="U62" s="707" t="str">
        <f>IF(+All!$F50="Michigan",+All!U50,IF(+All!$H50="Michigan",+All!U50,0))</f>
        <v>L</v>
      </c>
      <c r="V62" s="706"/>
      <c r="W62" s="707"/>
      <c r="X62" s="706"/>
      <c r="Y62" s="707"/>
      <c r="Z62" s="706"/>
      <c r="AA62" s="707"/>
      <c r="AB62" s="706"/>
      <c r="AC62" s="707"/>
      <c r="AD62" s="706"/>
      <c r="AE62" s="707"/>
      <c r="AF62" s="706"/>
      <c r="AG62" s="707"/>
      <c r="AH62" s="706"/>
      <c r="AI62" s="707"/>
      <c r="AJ62" s="706"/>
      <c r="AK62" s="707"/>
      <c r="AQ62" s="480"/>
      <c r="AR62" s="482"/>
      <c r="AS62" s="483"/>
      <c r="AT62" s="483"/>
      <c r="AU62" s="482"/>
      <c r="AV62" s="483"/>
      <c r="AW62" s="484"/>
      <c r="AX62" s="483"/>
      <c r="AY62" s="88"/>
      <c r="AZ62" s="89"/>
      <c r="BA62" s="90"/>
      <c r="BB62" s="90"/>
      <c r="BC62" s="91"/>
      <c r="BD62" s="482"/>
      <c r="BE62" s="483"/>
      <c r="BF62" s="483"/>
      <c r="BG62" s="482"/>
      <c r="BH62" s="483"/>
      <c r="BI62" s="484"/>
    </row>
    <row r="63" spans="1:63" x14ac:dyDescent="0.8">
      <c r="A63" s="70">
        <f>IF(+All!$F116="Michigan",+All!A116,IF(+All!$H116="Michigan",+All!A116,0))</f>
        <v>2</v>
      </c>
      <c r="B63" s="480" t="str">
        <f>IF(+All!$F116="Michigan",+All!B116,IF(+All!$H116="Michigan",+All!B116,0))</f>
        <v>Sat</v>
      </c>
      <c r="C63" s="72">
        <f>IF(+All!$F116="Michigan",+All!C116,IF(+All!$H116="Michigan",+All!C116,0))</f>
        <v>44450</v>
      </c>
      <c r="D63" s="73">
        <f>IF(+All!$F116="Michigan",+All!D116,IF(+All!$H116="Michigan",+All!D116,0))</f>
        <v>0.83333333333333337</v>
      </c>
      <c r="E63" s="707" t="str">
        <f>IF(+All!$F116="Michigan",+All!E116,IF(+All!$H116="Michigan",+All!E116,0))</f>
        <v>ABC</v>
      </c>
      <c r="F63" s="75" t="str">
        <f>IF(+All!$F116="Michigan",+All!F116,IF(+All!$H116="Michigan",+All!F116,0))</f>
        <v>Washington</v>
      </c>
      <c r="G63" s="76" t="str">
        <f>IF(+All!$F116="Michigan",+All!G116,IF(+All!$H116="Michigan",+All!G116,0))</f>
        <v>P12</v>
      </c>
      <c r="H63" s="75" t="str">
        <f>IF(+All!$F116="Michigan",+All!H116,IF(+All!$H116="Michigan",+All!H116,0))</f>
        <v>Michigan</v>
      </c>
      <c r="I63" s="76" t="str">
        <f>IF(+All!$F116="Michigan",+All!I116,IF(+All!$H116="Michigan",+All!I116,0))</f>
        <v>B10</v>
      </c>
      <c r="J63" s="706" t="str">
        <f>IF(+All!$F116="Michigan",+All!J116,IF(+All!$H116="Michigan",+All!J116,0))</f>
        <v>Michigan</v>
      </c>
      <c r="K63" s="707" t="str">
        <f>IF(+All!$F116="Michigan",+All!K116,IF(+All!$H116="Michigan",+All!K116,0))</f>
        <v>Washington</v>
      </c>
      <c r="L63" s="78">
        <f>IF(+All!$F116="Michigan",+All!L116,IF(+All!$H116="Michigan",+All!L116,0))</f>
        <v>6.5</v>
      </c>
      <c r="M63" s="79">
        <f>IF(+All!$F116="Michigan",+All!M116,IF(+All!$H116="Michigan",+All!M116,0))</f>
        <v>48.5</v>
      </c>
      <c r="N63" s="706" t="str">
        <f>IF(+All!$F116="Michigan",+All!N116,IF(+All!$H116="Michigan",+All!N116,0))</f>
        <v>Michigan</v>
      </c>
      <c r="O63" s="708">
        <f>IF(+All!$F116="Michigan",+All!O116,IF(+All!$H116="Michigan",+All!O116,0))</f>
        <v>31</v>
      </c>
      <c r="P63" s="708" t="str">
        <f>IF(+All!$F116="Michigan",+All!P116,IF(+All!$H116="Michigan",+All!P116,0))</f>
        <v>Washington</v>
      </c>
      <c r="Q63" s="707">
        <f>IF(+All!$F116="Michigan",+All!Q116,IF(+All!$H116="Michigan",+All!Q116,0))</f>
        <v>10</v>
      </c>
      <c r="R63" s="706" t="str">
        <f>IF(+All!$F116="Michigan",+All!R116,IF(+All!$H116="Michigan",+All!R116,0))</f>
        <v>Michigan</v>
      </c>
      <c r="S63" s="708" t="str">
        <f>IF(+All!$F116="Michigan",+All!S116,IF(+All!$H116="Michigan",+All!S116,0))</f>
        <v>Washington</v>
      </c>
      <c r="T63" s="706" t="str">
        <f>IF(+All!$F116="Michigan",+All!T116,IF(+All!$H116="Michigan",+All!T116,0))</f>
        <v>Washington</v>
      </c>
      <c r="U63" s="707" t="str">
        <f>IF(+All!$F116="Michigan",+All!U116,IF(+All!$H116="Michigan",+All!U116,0))</f>
        <v>L</v>
      </c>
      <c r="V63" s="706">
        <f>IF(+All!$F81="Michigan",+All!#REF!,IF(+All!$H81="Michigan",+All!#REF!,0))</f>
        <v>0</v>
      </c>
      <c r="W63" s="707">
        <f>IF(+All!$F81="Michigan",+All!#REF!,IF(+All!$H81="Michigan",+All!#REF!,0))</f>
        <v>0</v>
      </c>
      <c r="X63" s="706">
        <f>IF(+All!$F81="Michigan",+All!#REF!,IF(+All!$H81="Michigan",+All!#REF!,0))</f>
        <v>0</v>
      </c>
      <c r="Y63" s="707">
        <f>IF(+All!$F81="Michigan",+All!#REF!,IF(+All!$H81="Michigan",+All!#REF!,0))</f>
        <v>0</v>
      </c>
      <c r="Z63" s="706">
        <f>IF(+All!$F81="Michigan",+All!#REF!,IF(+All!$H81="Michigan",+All!#REF!,0))</f>
        <v>0</v>
      </c>
      <c r="AA63" s="707">
        <f>IF(+All!$F81="Michigan",+All!#REF!,IF(+All!$H81="Michigan",+All!#REF!,0))</f>
        <v>0</v>
      </c>
      <c r="AB63" s="706">
        <f>IF(+All!$F81="Michigan",+All!#REF!,IF(+All!$H81="Michigan",+All!#REF!,0))</f>
        <v>0</v>
      </c>
      <c r="AC63" s="707">
        <f>IF(+All!$F81="Michigan",+All!#REF!,IF(+All!$H81="Michigan",+All!#REF!,0))</f>
        <v>0</v>
      </c>
      <c r="AD63" s="706">
        <f>IF(+All!$F81="Michigan",+All!#REF!,IF(+All!$H81="Michigan",+All!#REF!,0))</f>
        <v>0</v>
      </c>
      <c r="AE63" s="707">
        <f>IF(+All!$F81="Michigan",+All!#REF!,IF(+All!$H81="Michigan",+All!#REF!,0))</f>
        <v>0</v>
      </c>
      <c r="AF63" s="706">
        <f>IF(+All!$F81="Michigan",+All!#REF!,IF(+All!$H81="Michigan",+All!#REF!,0))</f>
        <v>0</v>
      </c>
      <c r="AG63" s="707">
        <f>IF(+All!$F81="Michigan",+All!#REF!,IF(+All!$H81="Michigan",+All!#REF!,0))</f>
        <v>0</v>
      </c>
      <c r="AH63" s="706">
        <f>IF(+All!$F81="Michigan",+All!#REF!,IF(+All!$H81="Michigan",+All!#REF!,0))</f>
        <v>0</v>
      </c>
      <c r="AI63" s="707">
        <f>IF(+All!$F81="Michigan",+All!#REF!,IF(+All!$H81="Michigan",+All!#REF!,0))</f>
        <v>0</v>
      </c>
      <c r="AJ63" s="706">
        <f>IF(+All!$F81="Michigan",+All!#REF!,IF(+All!$H81="Michigan",+All!#REF!,0))</f>
        <v>0</v>
      </c>
      <c r="AK63" s="707">
        <f>IF(+All!$F81="Michigan",+All!#REF!,IF(+All!$H81="Michigan",+All!#REF!,0))</f>
        <v>0</v>
      </c>
      <c r="AL63" s="81">
        <f>IF(+All!$F81="Michigan",+All!V81,IF(+All!$H81="Michigan",+All!V81,0))</f>
        <v>0</v>
      </c>
      <c r="AM63" s="82">
        <f>IF(+All!$F81="Michigan",+All!W81,IF(+All!$H81="Michigan",+All!W81,0))</f>
        <v>0</v>
      </c>
      <c r="AN63" s="81">
        <f>IF(+All!$F81="Michigan",+All!X81,IF(+All!$H81="Michigan",+All!X81,0))</f>
        <v>0</v>
      </c>
      <c r="AO63" s="83">
        <f>IF(+All!$F81="Michigan",+All!Y81,IF(+All!$H81="Michigan",+All!Y81,0))</f>
        <v>0</v>
      </c>
      <c r="AP63" s="84">
        <f>IF(+All!$F81="Michigan",+All!Z81,IF(+All!$H81="Michigan",+All!Z81,0))</f>
        <v>0</v>
      </c>
      <c r="AQ63" s="480">
        <f>IF(+All!$F81="Michigan",+All!#REF!,IF(+All!$H81="Michigan",+All!#REF!,0))</f>
        <v>0</v>
      </c>
      <c r="AR63" s="482">
        <f>IF(+All!$F81="Michigan",+All!#REF!,IF(+All!$H81="Michigan",+All!#REF!,0))</f>
        <v>0</v>
      </c>
      <c r="AS63" s="483">
        <f>IF(+All!$F81="Michigan",+All!#REF!,IF(+All!$H81="Michigan",+All!#REF!,0))</f>
        <v>0</v>
      </c>
      <c r="AT63" s="483">
        <f>IF(+All!$F81="Michigan",+All!#REF!,IF(+All!$H81="Michigan",+All!#REF!,0))</f>
        <v>0</v>
      </c>
      <c r="AU63" s="482">
        <f>IF(+All!$F81="Michigan",+All!#REF!,IF(+All!$H81="Michigan",+All!#REF!,0))</f>
        <v>0</v>
      </c>
      <c r="AV63" s="483">
        <f>IF(+All!$F81="Michigan",+All!#REF!,IF(+All!$H81="Michigan",+All!#REF!,0))</f>
        <v>0</v>
      </c>
      <c r="AW63" s="484">
        <f>IF(+All!$F81="Michigan",+All!#REF!,IF(+All!$H81="Michigan",+All!#REF!,0))</f>
        <v>0</v>
      </c>
      <c r="AX63" s="483">
        <f>IF(+All!$F81="Michigan",+All!#REF!,IF(+All!$H81="Michigan",+All!#REF!,0))</f>
        <v>0</v>
      </c>
      <c r="AY63" s="88">
        <f>IF(+All!$F81="Michigan",+All!#REF!,IF(+All!$H81="Michigan",+All!#REF!,0))</f>
        <v>0</v>
      </c>
      <c r="AZ63" s="89">
        <f>IF(+All!$F81="Michigan",+All!#REF!,IF(+All!$H81="Michigan",+All!#REF!,0))</f>
        <v>0</v>
      </c>
      <c r="BA63" s="90">
        <f>IF(+All!$F81="Michigan",+All!#REF!,IF(+All!$H81="Michigan",+All!#REF!,0))</f>
        <v>0</v>
      </c>
      <c r="BB63" s="90">
        <f>IF(+All!$F81="Michigan",+All!#REF!,IF(+All!$H81="Michigan",+All!#REF!,0))</f>
        <v>0</v>
      </c>
      <c r="BC63" s="91">
        <f>IF(+All!$F81="Michigan",+All!#REF!,IF(+All!$H81="Michigan",+All!#REF!,0))</f>
        <v>0</v>
      </c>
      <c r="BD63" s="482">
        <f>IF(+All!$F81="Michigan",+All!#REF!,IF(+All!$H81="Michigan",+All!#REF!,0))</f>
        <v>0</v>
      </c>
      <c r="BE63" s="483">
        <f>IF(+All!$F81="Michigan",+All!#REF!,IF(+All!$H81="Michigan",+All!#REF!,0))</f>
        <v>0</v>
      </c>
      <c r="BF63" s="483">
        <f>IF(+All!$F81="Michigan",+All!#REF!,IF(+All!$H81="Michigan",+All!#REF!,0))</f>
        <v>0</v>
      </c>
      <c r="BG63" s="482">
        <f>IF(+All!$F81="Michigan",+All!#REF!,IF(+All!$H81="Michigan",+All!#REF!,0))</f>
        <v>0</v>
      </c>
      <c r="BH63" s="483">
        <f>IF(+All!$F81="Michigan",+All!#REF!,IF(+All!$H81="Michigan",+All!#REF!,0))</f>
        <v>0</v>
      </c>
      <c r="BI63" s="484">
        <f>IF(+All!$F81="Michigan",+All!#REF!,IF(+All!$H81="Michigan",+All!#REF!,0))</f>
        <v>0</v>
      </c>
      <c r="BJ63" s="92">
        <f>IF(+All!$F81="Michigan",+All!#REF!,IF(+All!$H81="Michigan",+All!#REF!,0))</f>
        <v>0</v>
      </c>
      <c r="BK63" s="93">
        <f>IF(+All!$F81="Michigan",+All!#REF!,IF(+All!$H81="Michigan",+All!#REF!,0))</f>
        <v>0</v>
      </c>
    </row>
    <row r="64" spans="1:63" x14ac:dyDescent="0.8">
      <c r="A64" s="70">
        <f>IF(+All!$F195="Michigan",+All!A195,IF(+All!$H195="Michigan",+All!A195,0))</f>
        <v>3</v>
      </c>
      <c r="B64" s="480" t="str">
        <f>IF(+All!$F195="Michigan",+All!B195,IF(+All!$H195="Michigan",+All!B195,0))</f>
        <v>Sat</v>
      </c>
      <c r="C64" s="72">
        <f>IF(+All!$F195="Michigan",+All!C195,IF(+All!$H195="Michigan",+All!C195,0))</f>
        <v>44457</v>
      </c>
      <c r="D64" s="73">
        <f>IF(+All!$F195="Michigan",+All!D195,IF(+All!$H195="Michigan",+All!D195,0))</f>
        <v>0.5</v>
      </c>
      <c r="E64" s="707" t="str">
        <f>IF(+All!$F195="Michigan",+All!E195,IF(+All!$H195="Michigan",+All!E195,0))</f>
        <v>BTN</v>
      </c>
      <c r="F64" s="75" t="str">
        <f>IF(+All!$F195="Michigan",+All!F195,IF(+All!$H195="Michigan",+All!F195,0))</f>
        <v>Northern Illinois</v>
      </c>
      <c r="G64" s="76" t="str">
        <f>IF(+All!$F195="Michigan",+All!G195,IF(+All!$H195="Michigan",+All!G195,0))</f>
        <v>MAC</v>
      </c>
      <c r="H64" s="75" t="str">
        <f>IF(+All!$F195="Michigan",+All!H195,IF(+All!$H195="Michigan",+All!H195,0))</f>
        <v>Michigan</v>
      </c>
      <c r="I64" s="76" t="str">
        <f>IF(+All!$F195="Michigan",+All!I195,IF(+All!$H195="Michigan",+All!I195,0))</f>
        <v>B10</v>
      </c>
      <c r="J64" s="706" t="str">
        <f>IF(+All!$F195="Michigan",+All!J195,IF(+All!$H195="Michigan",+All!J195,0))</f>
        <v>Michigan</v>
      </c>
      <c r="K64" s="707" t="str">
        <f>IF(+All!$F195="Michigan",+All!K195,IF(+All!$H195="Michigan",+All!K195,0))</f>
        <v>Northern Illinois</v>
      </c>
      <c r="L64" s="78">
        <f>IF(+All!$F195="Michigan",+All!L195,IF(+All!$H195="Michigan",+All!L195,0))</f>
        <v>27.5</v>
      </c>
      <c r="M64" s="79">
        <f>IF(+All!$F195="Michigan",+All!M195,IF(+All!$H195="Michigan",+All!M195,0))</f>
        <v>54</v>
      </c>
      <c r="N64" s="706" t="str">
        <f>IF(+All!$F195="Michigan",+All!N195,IF(+All!$H195="Michigan",+All!N195,0))</f>
        <v>Michigan</v>
      </c>
      <c r="O64" s="708">
        <f>IF(+All!$F195="Michigan",+All!O195,IF(+All!$H195="Michigan",+All!O195,0))</f>
        <v>63</v>
      </c>
      <c r="P64" s="708" t="str">
        <f>IF(+All!$F195="Michigan",+All!P195,IF(+All!$H195="Michigan",+All!P195,0))</f>
        <v>Northern Illinois</v>
      </c>
      <c r="Q64" s="707">
        <f>IF(+All!$F195="Michigan",+All!Q195,IF(+All!$H195="Michigan",+All!Q195,0))</f>
        <v>10</v>
      </c>
      <c r="R64" s="706" t="str">
        <f>IF(+All!$F195="Michigan",+All!R195,IF(+All!$H195="Michigan",+All!R195,0))</f>
        <v>Michigan</v>
      </c>
      <c r="S64" s="708" t="str">
        <f>IF(+All!$F195="Michigan",+All!S195,IF(+All!$H195="Michigan",+All!S195,0))</f>
        <v>Northern Illinois</v>
      </c>
      <c r="T64" s="706" t="str">
        <f>IF(+All!$F195="Michigan",+All!T195,IF(+All!$H195="Michigan",+All!T195,0))</f>
        <v>Northern Illinois</v>
      </c>
      <c r="U64" s="707" t="str">
        <f>IF(+All!$F195="Michigan",+All!U195,IF(+All!$H195="Michigan",+All!U195,0))</f>
        <v>L</v>
      </c>
      <c r="V64" s="706">
        <f>IF(+All!$F158="Michigan",+All!#REF!,IF(+All!$H158="Michigan",+All!#REF!,0))</f>
        <v>0</v>
      </c>
      <c r="W64" s="707">
        <f>IF(+All!$F158="Michigan",+All!#REF!,IF(+All!$H158="Michigan",+All!#REF!,0))</f>
        <v>0</v>
      </c>
      <c r="X64" s="706">
        <f>IF(+All!$F158="Michigan",+All!#REF!,IF(+All!$H158="Michigan",+All!#REF!,0))</f>
        <v>0</v>
      </c>
      <c r="Y64" s="707">
        <f>IF(+All!$F158="Michigan",+All!#REF!,IF(+All!$H158="Michigan",+All!#REF!,0))</f>
        <v>0</v>
      </c>
      <c r="Z64" s="706">
        <f>IF(+All!$F158="Michigan",+All!#REF!,IF(+All!$H158="Michigan",+All!#REF!,0))</f>
        <v>0</v>
      </c>
      <c r="AA64" s="707">
        <f>IF(+All!$F158="Michigan",+All!#REF!,IF(+All!$H158="Michigan",+All!#REF!,0))</f>
        <v>0</v>
      </c>
      <c r="AB64" s="706">
        <f>IF(+All!$F158="Michigan",+All!#REF!,IF(+All!$H158="Michigan",+All!#REF!,0))</f>
        <v>0</v>
      </c>
      <c r="AC64" s="707">
        <f>IF(+All!$F158="Michigan",+All!#REF!,IF(+All!$H158="Michigan",+All!#REF!,0))</f>
        <v>0</v>
      </c>
      <c r="AD64" s="706">
        <f>IF(+All!$F158="Michigan",+All!#REF!,IF(+All!$H158="Michigan",+All!#REF!,0))</f>
        <v>0</v>
      </c>
      <c r="AE64" s="707">
        <f>IF(+All!$F158="Michigan",+All!#REF!,IF(+All!$H158="Michigan",+All!#REF!,0))</f>
        <v>0</v>
      </c>
      <c r="AF64" s="706">
        <f>IF(+All!$F158="Michigan",+All!#REF!,IF(+All!$H158="Michigan",+All!#REF!,0))</f>
        <v>0</v>
      </c>
      <c r="AG64" s="707">
        <f>IF(+All!$F158="Michigan",+All!#REF!,IF(+All!$H158="Michigan",+All!#REF!,0))</f>
        <v>0</v>
      </c>
      <c r="AH64" s="706">
        <f>IF(+All!$F158="Michigan",+All!#REF!,IF(+All!$H158="Michigan",+All!#REF!,0))</f>
        <v>0</v>
      </c>
      <c r="AI64" s="707">
        <f>IF(+All!$F158="Michigan",+All!#REF!,IF(+All!$H158="Michigan",+All!#REF!,0))</f>
        <v>0</v>
      </c>
      <c r="AJ64" s="706">
        <f>IF(+All!$F158="Michigan",+All!#REF!,IF(+All!$H158="Michigan",+All!#REF!,0))</f>
        <v>0</v>
      </c>
      <c r="AK64" s="707">
        <f>IF(+All!$F158="Michigan",+All!#REF!,IF(+All!$H158="Michigan",+All!#REF!,0))</f>
        <v>0</v>
      </c>
      <c r="AL64" s="81">
        <f>IF(+All!$F158="Michigan",+All!V158,IF(+All!$H158="Michigan",+All!V158,0))</f>
        <v>0</v>
      </c>
      <c r="AM64" s="82">
        <f>IF(+All!$F158="Michigan",+All!W158,IF(+All!$H158="Michigan",+All!W158,0))</f>
        <v>0</v>
      </c>
      <c r="AN64" s="81">
        <f>IF(+All!$F158="Michigan",+All!X158,IF(+All!$H158="Michigan",+All!X158,0))</f>
        <v>0</v>
      </c>
      <c r="AO64" s="83">
        <f>IF(+All!$F158="Michigan",+All!Y158,IF(+All!$H158="Michigan",+All!Y158,0))</f>
        <v>0</v>
      </c>
      <c r="AP64" s="84">
        <f>IF(+All!$F158="Michigan",+All!Z158,IF(+All!$H158="Michigan",+All!Z158,0))</f>
        <v>0</v>
      </c>
      <c r="AQ64" s="480">
        <f>IF(+All!$F158="Michigan",+All!#REF!,IF(+All!$H158="Michigan",+All!#REF!,0))</f>
        <v>0</v>
      </c>
      <c r="AR64" s="482">
        <f>IF(+All!$F158="Michigan",+All!#REF!,IF(+All!$H158="Michigan",+All!#REF!,0))</f>
        <v>0</v>
      </c>
      <c r="AS64" s="483">
        <f>IF(+All!$F158="Michigan",+All!#REF!,IF(+All!$H158="Michigan",+All!#REF!,0))</f>
        <v>0</v>
      </c>
      <c r="AT64" s="483">
        <f>IF(+All!$F158="Michigan",+All!#REF!,IF(+All!$H158="Michigan",+All!#REF!,0))</f>
        <v>0</v>
      </c>
      <c r="AU64" s="482">
        <f>IF(+All!$F158="Michigan",+All!#REF!,IF(+All!$H158="Michigan",+All!#REF!,0))</f>
        <v>0</v>
      </c>
      <c r="AV64" s="483">
        <f>IF(+All!$F158="Michigan",+All!#REF!,IF(+All!$H158="Michigan",+All!#REF!,0))</f>
        <v>0</v>
      </c>
      <c r="AW64" s="484">
        <f>IF(+All!$F158="Michigan",+All!#REF!,IF(+All!$H158="Michigan",+All!#REF!,0))</f>
        <v>0</v>
      </c>
      <c r="AX64" s="483">
        <f>IF(+All!$F158="Michigan",+All!#REF!,IF(+All!$H158="Michigan",+All!#REF!,0))</f>
        <v>0</v>
      </c>
      <c r="AY64" s="88">
        <f>IF(+All!$F158="Michigan",+All!#REF!,IF(+All!$H158="Michigan",+All!#REF!,0))</f>
        <v>0</v>
      </c>
      <c r="AZ64" s="89">
        <f>IF(+All!$F158="Michigan",+All!#REF!,IF(+All!$H158="Michigan",+All!#REF!,0))</f>
        <v>0</v>
      </c>
      <c r="BA64" s="90">
        <f>IF(+All!$F158="Michigan",+All!#REF!,IF(+All!$H158="Michigan",+All!#REF!,0))</f>
        <v>0</v>
      </c>
      <c r="BB64" s="90">
        <f>IF(+All!$F158="Michigan",+All!#REF!,IF(+All!$H158="Michigan",+All!#REF!,0))</f>
        <v>0</v>
      </c>
      <c r="BC64" s="91">
        <f>IF(+All!$F158="Michigan",+All!#REF!,IF(+All!$H158="Michigan",+All!#REF!,0))</f>
        <v>0</v>
      </c>
      <c r="BD64" s="482">
        <f>IF(+All!$F158="Michigan",+All!#REF!,IF(+All!$H158="Michigan",+All!#REF!,0))</f>
        <v>0</v>
      </c>
      <c r="BE64" s="483">
        <f>IF(+All!$F158="Michigan",+All!#REF!,IF(+All!$H158="Michigan",+All!#REF!,0))</f>
        <v>0</v>
      </c>
      <c r="BF64" s="483">
        <f>IF(+All!$F158="Michigan",+All!#REF!,IF(+All!$H158="Michigan",+All!#REF!,0))</f>
        <v>0</v>
      </c>
      <c r="BG64" s="482">
        <f>IF(+All!$F158="Michigan",+All!#REF!,IF(+All!$H158="Michigan",+All!#REF!,0))</f>
        <v>0</v>
      </c>
      <c r="BH64" s="483">
        <f>IF(+All!$F158="Michigan",+All!#REF!,IF(+All!$H158="Michigan",+All!#REF!,0))</f>
        <v>0</v>
      </c>
      <c r="BI64" s="484">
        <f>IF(+All!$F158="Michigan",+All!#REF!,IF(+All!$H158="Michigan",+All!#REF!,0))</f>
        <v>0</v>
      </c>
      <c r="BJ64" s="92">
        <f>IF(+All!$F158="Michigan",+All!#REF!,IF(+All!$H158="Michigan",+All!#REF!,0))</f>
        <v>0</v>
      </c>
      <c r="BK64" s="93">
        <f>IF(+All!$F158="Michigan",+All!#REF!,IF(+All!$H158="Michigan",+All!#REF!,0))</f>
        <v>0</v>
      </c>
    </row>
    <row r="65" spans="1:63" x14ac:dyDescent="0.8">
      <c r="A65" s="70">
        <f>IF(+All!$F276="Michigan",+All!A276,IF(+All!$H276="Michigan",+All!A276,0))</f>
        <v>4</v>
      </c>
      <c r="B65" s="480" t="str">
        <f>IF(+All!$F276="Michigan",+All!B276,IF(+All!$H276="Michigan",+All!B276,0))</f>
        <v>Sat</v>
      </c>
      <c r="C65" s="72">
        <f>IF(+All!$F276="Michigan",+All!C276,IF(+All!$H276="Michigan",+All!C276,0))</f>
        <v>44464</v>
      </c>
      <c r="D65" s="73">
        <f>IF(+All!$F276="Michigan",+All!D276,IF(+All!$H276="Michigan",+All!D276,0))</f>
        <v>0.64583333333333337</v>
      </c>
      <c r="E65" s="707" t="str">
        <f>IF(+All!$F276="Michigan",+All!E276,IF(+All!$H276="Michigan",+All!E276,0))</f>
        <v>ABC</v>
      </c>
      <c r="F65" s="75" t="str">
        <f>IF(+All!$F276="Michigan",+All!F276,IF(+All!$H276="Michigan",+All!F276,0))</f>
        <v>Rutgers</v>
      </c>
      <c r="G65" s="76" t="str">
        <f>IF(+All!$F276="Michigan",+All!G276,IF(+All!$H276="Michigan",+All!G276,0))</f>
        <v>B10</v>
      </c>
      <c r="H65" s="75" t="str">
        <f>IF(+All!$F276="Michigan",+All!H276,IF(+All!$H276="Michigan",+All!H276,0))</f>
        <v>Michigan</v>
      </c>
      <c r="I65" s="76" t="str">
        <f>IF(+All!$F276="Michigan",+All!I276,IF(+All!$H276="Michigan",+All!I276,0))</f>
        <v>B10</v>
      </c>
      <c r="J65" s="706" t="str">
        <f>IF(+All!$F276="Michigan",+All!J276,IF(+All!$H276="Michigan",+All!J276,0))</f>
        <v>Michigan</v>
      </c>
      <c r="K65" s="707" t="str">
        <f>IF(+All!$F276="Michigan",+All!K276,IF(+All!$H276="Michigan",+All!K276,0))</f>
        <v>Rutgers</v>
      </c>
      <c r="L65" s="78">
        <f>IF(+All!$F276="Michigan",+All!L276,IF(+All!$H276="Michigan",+All!L276,0))</f>
        <v>20</v>
      </c>
      <c r="M65" s="79">
        <f>IF(+All!$F276="Michigan",+All!M276,IF(+All!$H276="Michigan",+All!M276,0))</f>
        <v>50</v>
      </c>
      <c r="N65" s="706" t="str">
        <f>IF(+All!$F276="Michigan",+All!N276,IF(+All!$H276="Michigan",+All!N276,0))</f>
        <v>Michigan</v>
      </c>
      <c r="O65" s="708">
        <f>IF(+All!$F276="Michigan",+All!O276,IF(+All!$H276="Michigan",+All!O276,0))</f>
        <v>20</v>
      </c>
      <c r="P65" s="708" t="str">
        <f>IF(+All!$F276="Michigan",+All!P276,IF(+All!$H276="Michigan",+All!P276,0))</f>
        <v>Rutgers</v>
      </c>
      <c r="Q65" s="707">
        <f>IF(+All!$F276="Michigan",+All!Q276,IF(+All!$H276="Michigan",+All!Q276,0))</f>
        <v>13</v>
      </c>
      <c r="R65" s="706" t="str">
        <f>IF(+All!$F276="Michigan",+All!R276,IF(+All!$H276="Michigan",+All!R276,0))</f>
        <v>Rutgers</v>
      </c>
      <c r="S65" s="708" t="str">
        <f>IF(+All!$F276="Michigan",+All!S276,IF(+All!$H276="Michigan",+All!S276,0))</f>
        <v>Michigan</v>
      </c>
      <c r="T65" s="706" t="str">
        <f>IF(+All!$F276="Michigan",+All!T276,IF(+All!$H276="Michigan",+All!T276,0))</f>
        <v>Rutgers</v>
      </c>
      <c r="U65" s="707" t="str">
        <f>IF(+All!$F276="Michigan",+All!U276,IF(+All!$H276="Michigan",+All!U276,0))</f>
        <v>W</v>
      </c>
      <c r="V65" s="706">
        <f>IF(+All!$F184="Michigan",+All!#REF!,IF(+All!$H184="Michigan",+All!#REF!,0))</f>
        <v>0</v>
      </c>
      <c r="W65" s="707">
        <f>IF(+All!$F184="Michigan",+All!#REF!,IF(+All!$H184="Michigan",+All!#REF!,0))</f>
        <v>0</v>
      </c>
      <c r="X65" s="706">
        <f>IF(+All!$F184="Michigan",+All!#REF!,IF(+All!$H184="Michigan",+All!#REF!,0))</f>
        <v>0</v>
      </c>
      <c r="Y65" s="707">
        <f>IF(+All!$F184="Michigan",+All!#REF!,IF(+All!$H184="Michigan",+All!#REF!,0))</f>
        <v>0</v>
      </c>
      <c r="Z65" s="706">
        <f>IF(+All!$F184="Michigan",+All!#REF!,IF(+All!$H184="Michigan",+All!#REF!,0))</f>
        <v>0</v>
      </c>
      <c r="AA65" s="707">
        <f>IF(+All!$F184="Michigan",+All!#REF!,IF(+All!$H184="Michigan",+All!#REF!,0))</f>
        <v>0</v>
      </c>
      <c r="AB65" s="706">
        <f>IF(+All!$F184="Michigan",+All!#REF!,IF(+All!$H184="Michigan",+All!#REF!,0))</f>
        <v>0</v>
      </c>
      <c r="AC65" s="707">
        <f>IF(+All!$F184="Michigan",+All!#REF!,IF(+All!$H184="Michigan",+All!#REF!,0))</f>
        <v>0</v>
      </c>
      <c r="AD65" s="706">
        <f>IF(+All!$F184="Michigan",+All!#REF!,IF(+All!$H184="Michigan",+All!#REF!,0))</f>
        <v>0</v>
      </c>
      <c r="AE65" s="707">
        <f>IF(+All!$F184="Michigan",+All!#REF!,IF(+All!$H184="Michigan",+All!#REF!,0))</f>
        <v>0</v>
      </c>
      <c r="AF65" s="706">
        <f>IF(+All!$F184="Michigan",+All!#REF!,IF(+All!$H184="Michigan",+All!#REF!,0))</f>
        <v>0</v>
      </c>
      <c r="AG65" s="707">
        <f>IF(+All!$F184="Michigan",+All!#REF!,IF(+All!$H184="Michigan",+All!#REF!,0))</f>
        <v>0</v>
      </c>
      <c r="AH65" s="706">
        <f>IF(+All!$F184="Michigan",+All!#REF!,IF(+All!$H184="Michigan",+All!#REF!,0))</f>
        <v>0</v>
      </c>
      <c r="AI65" s="707">
        <f>IF(+All!$F184="Michigan",+All!#REF!,IF(+All!$H184="Michigan",+All!#REF!,0))</f>
        <v>0</v>
      </c>
      <c r="AJ65" s="706">
        <f>IF(+All!$F184="Michigan",+All!#REF!,IF(+All!$H184="Michigan",+All!#REF!,0))</f>
        <v>0</v>
      </c>
      <c r="AK65" s="707">
        <f>IF(+All!$F184="Michigan",+All!#REF!,IF(+All!$H184="Michigan",+All!#REF!,0))</f>
        <v>0</v>
      </c>
      <c r="AL65" s="81">
        <f>IF(+All!$F184="Michigan",+All!V184,IF(+All!$H184="Michigan",+All!V184,0))</f>
        <v>0</v>
      </c>
      <c r="AM65" s="82">
        <f>IF(+All!$F184="Michigan",+All!W184,IF(+All!$H184="Michigan",+All!W184,0))</f>
        <v>0</v>
      </c>
      <c r="AN65" s="81">
        <f>IF(+All!$F184="Michigan",+All!X184,IF(+All!$H184="Michigan",+All!X184,0))</f>
        <v>0</v>
      </c>
      <c r="AO65" s="83">
        <f>IF(+All!$F184="Michigan",+All!Y184,IF(+All!$H184="Michigan",+All!Y184,0))</f>
        <v>0</v>
      </c>
      <c r="AP65" s="84">
        <f>IF(+All!$F184="Michigan",+All!Z184,IF(+All!$H184="Michigan",+All!Z184,0))</f>
        <v>0</v>
      </c>
      <c r="AQ65" s="480">
        <f>IF(+All!$F184="Michigan",+All!#REF!,IF(+All!$H184="Michigan",+All!#REF!,0))</f>
        <v>0</v>
      </c>
      <c r="AR65" s="482">
        <f>IF(+All!$F184="Michigan",+All!#REF!,IF(+All!$H184="Michigan",+All!#REF!,0))</f>
        <v>0</v>
      </c>
      <c r="AS65" s="483">
        <f>IF(+All!$F184="Michigan",+All!#REF!,IF(+All!$H184="Michigan",+All!#REF!,0))</f>
        <v>0</v>
      </c>
      <c r="AT65" s="483">
        <f>IF(+All!$F184="Michigan",+All!#REF!,IF(+All!$H184="Michigan",+All!#REF!,0))</f>
        <v>0</v>
      </c>
      <c r="AU65" s="482">
        <f>IF(+All!$F184="Michigan",+All!#REF!,IF(+All!$H184="Michigan",+All!#REF!,0))</f>
        <v>0</v>
      </c>
      <c r="AV65" s="483">
        <f>IF(+All!$F184="Michigan",+All!#REF!,IF(+All!$H184="Michigan",+All!#REF!,0))</f>
        <v>0</v>
      </c>
      <c r="AW65" s="484">
        <f>IF(+All!$F184="Michigan",+All!#REF!,IF(+All!$H184="Michigan",+All!#REF!,0))</f>
        <v>0</v>
      </c>
      <c r="AX65" s="483">
        <f>IF(+All!$F184="Michigan",+All!#REF!,IF(+All!$H184="Michigan",+All!#REF!,0))</f>
        <v>0</v>
      </c>
      <c r="AY65" s="88">
        <f>IF(+All!$F184="Michigan",+All!#REF!,IF(+All!$H184="Michigan",+All!#REF!,0))</f>
        <v>0</v>
      </c>
      <c r="AZ65" s="89">
        <f>IF(+All!$F184="Michigan",+All!#REF!,IF(+All!$H184="Michigan",+All!#REF!,0))</f>
        <v>0</v>
      </c>
      <c r="BA65" s="90">
        <f>IF(+All!$F184="Michigan",+All!#REF!,IF(+All!$H184="Michigan",+All!#REF!,0))</f>
        <v>0</v>
      </c>
      <c r="BB65" s="90">
        <f>IF(+All!$F184="Michigan",+All!#REF!,IF(+All!$H184="Michigan",+All!#REF!,0))</f>
        <v>0</v>
      </c>
      <c r="BC65" s="91">
        <f>IF(+All!$F184="Michigan",+All!#REF!,IF(+All!$H184="Michigan",+All!#REF!,0))</f>
        <v>0</v>
      </c>
      <c r="BD65" s="482">
        <f>IF(+All!$F184="Michigan",+All!#REF!,IF(+All!$H184="Michigan",+All!#REF!,0))</f>
        <v>0</v>
      </c>
      <c r="BE65" s="483">
        <f>IF(+All!$F184="Michigan",+All!#REF!,IF(+All!$H184="Michigan",+All!#REF!,0))</f>
        <v>0</v>
      </c>
      <c r="BF65" s="483">
        <f>IF(+All!$F184="Michigan",+All!#REF!,IF(+All!$H184="Michigan",+All!#REF!,0))</f>
        <v>0</v>
      </c>
      <c r="BG65" s="482">
        <f>IF(+All!$F184="Michigan",+All!#REF!,IF(+All!$H184="Michigan",+All!#REF!,0))</f>
        <v>0</v>
      </c>
      <c r="BH65" s="483">
        <f>IF(+All!$F184="Michigan",+All!#REF!,IF(+All!$H184="Michigan",+All!#REF!,0))</f>
        <v>0</v>
      </c>
      <c r="BI65" s="484">
        <f>IF(+All!$F184="Michigan",+All!#REF!,IF(+All!$H184="Michigan",+All!#REF!,0))</f>
        <v>0</v>
      </c>
      <c r="BJ65" s="92">
        <f>IF(+All!$F184="Michigan",+All!#REF!,IF(+All!$H184="Michigan",+All!#REF!,0))</f>
        <v>0</v>
      </c>
      <c r="BK65" s="93">
        <f>IF(+All!$F184="Michigan",+All!#REF!,IF(+All!$H184="Michigan",+All!#REF!,0))</f>
        <v>0</v>
      </c>
    </row>
    <row r="66" spans="1:63" x14ac:dyDescent="0.8">
      <c r="A66" s="70">
        <f>IF(+All!$F348="Michigan",+All!A348,IF(+All!$H348="Michigan",+All!A348,0))</f>
        <v>5</v>
      </c>
      <c r="B66" s="480" t="str">
        <f>IF(+All!$F348="Michigan",+All!B348,IF(+All!$H348="Michigan",+All!B348,0))</f>
        <v>Sat</v>
      </c>
      <c r="C66" s="72">
        <f>IF(+All!$F348="Michigan",+All!C348,IF(+All!$H348="Michigan",+All!C348,0))</f>
        <v>44471</v>
      </c>
      <c r="D66" s="73">
        <f>IF(+All!$F348="Michigan",+All!D348,IF(+All!$H348="Michigan",+All!D348,0))</f>
        <v>0.5</v>
      </c>
      <c r="E66" s="707" t="str">
        <f>IF(+All!$F348="Michigan",+All!E348,IF(+All!$H348="Michigan",+All!E348,0))</f>
        <v>Fox</v>
      </c>
      <c r="F66" s="75" t="str">
        <f>IF(+All!$F348="Michigan",+All!F348,IF(+All!$H348="Michigan",+All!F348,0))</f>
        <v>Michigan</v>
      </c>
      <c r="G66" s="76" t="str">
        <f>IF(+All!$F348="Michigan",+All!G348,IF(+All!$H348="Michigan",+All!G348,0))</f>
        <v>B10</v>
      </c>
      <c r="H66" s="75" t="str">
        <f>IF(+All!$F348="Michigan",+All!H348,IF(+All!$H348="Michigan",+All!H348,0))</f>
        <v>Wisconsin</v>
      </c>
      <c r="I66" s="76" t="str">
        <f>IF(+All!$F348="Michigan",+All!I348,IF(+All!$H348="Michigan",+All!I348,0))</f>
        <v>B10</v>
      </c>
      <c r="J66" s="706" t="str">
        <f>IF(+All!$F348="Michigan",+All!J348,IF(+All!$H348="Michigan",+All!J348,0))</f>
        <v>Wisconsin</v>
      </c>
      <c r="K66" s="707" t="str">
        <f>IF(+All!$F348="Michigan",+All!K348,IF(+All!$H348="Michigan",+All!K348,0))</f>
        <v>Michigan</v>
      </c>
      <c r="L66" s="78">
        <f>IF(+All!$F348="Michigan",+All!L348,IF(+All!$H348="Michigan",+All!L348,0))</f>
        <v>1.5</v>
      </c>
      <c r="M66" s="79">
        <f>IF(+All!$F348="Michigan",+All!M348,IF(+All!$H348="Michigan",+All!M348,0))</f>
        <v>43.5</v>
      </c>
      <c r="N66" s="706" t="str">
        <f>IF(+All!$F348="Michigan",+All!N348,IF(+All!$H348="Michigan",+All!N348,0))</f>
        <v>Michigan</v>
      </c>
      <c r="O66" s="708">
        <f>IF(+All!$F348="Michigan",+All!O348,IF(+All!$H348="Michigan",+All!O348,0))</f>
        <v>38</v>
      </c>
      <c r="P66" s="708" t="str">
        <f>IF(+All!$F348="Michigan",+All!P348,IF(+All!$H348="Michigan",+All!P348,0))</f>
        <v>Wisconsin</v>
      </c>
      <c r="Q66" s="707">
        <f>IF(+All!$F348="Michigan",+All!Q348,IF(+All!$H348="Michigan",+All!Q348,0))</f>
        <v>17</v>
      </c>
      <c r="R66" s="706" t="str">
        <f>IF(+All!$F348="Michigan",+All!R348,IF(+All!$H348="Michigan",+All!R348,0))</f>
        <v>Michigan</v>
      </c>
      <c r="S66" s="708" t="str">
        <f>IF(+All!$F348="Michigan",+All!S348,IF(+All!$H348="Michigan",+All!S348,0))</f>
        <v>Wisconsin</v>
      </c>
      <c r="T66" s="706" t="str">
        <f>IF(+All!$F348="Michigan",+All!T348,IF(+All!$H348="Michigan",+All!T348,0))</f>
        <v>Wisconsin</v>
      </c>
      <c r="U66" s="707" t="str">
        <f>IF(+All!$F348="Michigan",+All!U348,IF(+All!$H348="Michigan",+All!U348,0))</f>
        <v>L</v>
      </c>
      <c r="V66" s="706" t="e">
        <f>IF(+All!#REF!="Michigan",+All!#REF!,IF(+All!#REF!="Michigan",+All!#REF!,0))</f>
        <v>#REF!</v>
      </c>
      <c r="W66" s="707" t="e">
        <f>IF(+All!#REF!="Michigan",+All!#REF!,IF(+All!#REF!="Michigan",+All!#REF!,0))</f>
        <v>#REF!</v>
      </c>
      <c r="X66" s="706" t="e">
        <f>IF(+All!#REF!="Michigan",+All!#REF!,IF(+All!#REF!="Michigan",+All!#REF!,0))</f>
        <v>#REF!</v>
      </c>
      <c r="Y66" s="707" t="e">
        <f>IF(+All!#REF!="Michigan",+All!#REF!,IF(+All!#REF!="Michigan",+All!#REF!,0))</f>
        <v>#REF!</v>
      </c>
      <c r="Z66" s="706" t="e">
        <f>IF(+All!#REF!="Michigan",+All!#REF!,IF(+All!#REF!="Michigan",+All!#REF!,0))</f>
        <v>#REF!</v>
      </c>
      <c r="AA66" s="707" t="e">
        <f>IF(+All!#REF!="Michigan",+All!#REF!,IF(+All!#REF!="Michigan",+All!#REF!,0))</f>
        <v>#REF!</v>
      </c>
      <c r="AB66" s="706" t="e">
        <f>IF(+All!#REF!="Michigan",+All!#REF!,IF(+All!#REF!="Michigan",+All!#REF!,0))</f>
        <v>#REF!</v>
      </c>
      <c r="AC66" s="707" t="e">
        <f>IF(+All!#REF!="Michigan",+All!#REF!,IF(+All!#REF!="Michigan",+All!#REF!,0))</f>
        <v>#REF!</v>
      </c>
      <c r="AD66" s="706" t="e">
        <f>IF(+All!#REF!="Michigan",+All!#REF!,IF(+All!#REF!="Michigan",+All!#REF!,0))</f>
        <v>#REF!</v>
      </c>
      <c r="AE66" s="707" t="e">
        <f>IF(+All!#REF!="Michigan",+All!#REF!,IF(+All!#REF!="Michigan",+All!#REF!,0))</f>
        <v>#REF!</v>
      </c>
      <c r="AF66" s="706" t="e">
        <f>IF(+All!#REF!="Michigan",+All!#REF!,IF(+All!#REF!="Michigan",+All!#REF!,0))</f>
        <v>#REF!</v>
      </c>
      <c r="AG66" s="707" t="e">
        <f>IF(+All!#REF!="Michigan",+All!#REF!,IF(+All!#REF!="Michigan",+All!#REF!,0))</f>
        <v>#REF!</v>
      </c>
      <c r="AH66" s="706" t="e">
        <f>IF(+All!#REF!="Michigan",+All!#REF!,IF(+All!#REF!="Michigan",+All!#REF!,0))</f>
        <v>#REF!</v>
      </c>
      <c r="AI66" s="707" t="e">
        <f>IF(+All!#REF!="Michigan",+All!#REF!,IF(+All!#REF!="Michigan",+All!#REF!,0))</f>
        <v>#REF!</v>
      </c>
      <c r="AJ66" s="706" t="e">
        <f>IF(+All!#REF!="Michigan",+All!#REF!,IF(+All!#REF!="Michigan",+All!#REF!,0))</f>
        <v>#REF!</v>
      </c>
      <c r="AK66" s="707" t="e">
        <f>IF(+All!#REF!="Michigan",+All!#REF!,IF(+All!#REF!="Michigan",+All!#REF!,0))</f>
        <v>#REF!</v>
      </c>
      <c r="AL66" s="81" t="e">
        <f>IF(+All!#REF!="Michigan",+All!#REF!,IF(+All!#REF!="Michigan",+All!#REF!,0))</f>
        <v>#REF!</v>
      </c>
      <c r="AM66" s="82" t="e">
        <f>IF(+All!#REF!="Michigan",+All!#REF!,IF(+All!#REF!="Michigan",+All!#REF!,0))</f>
        <v>#REF!</v>
      </c>
      <c r="AN66" s="81" t="e">
        <f>IF(+All!#REF!="Michigan",+All!#REF!,IF(+All!#REF!="Michigan",+All!#REF!,0))</f>
        <v>#REF!</v>
      </c>
      <c r="AO66" s="83" t="e">
        <f>IF(+All!#REF!="Michigan",+All!#REF!,IF(+All!#REF!="Michigan",+All!#REF!,0))</f>
        <v>#REF!</v>
      </c>
      <c r="AP66" s="84" t="e">
        <f>IF(+All!#REF!="Michigan",+All!#REF!,IF(+All!#REF!="Michigan",+All!#REF!,0))</f>
        <v>#REF!</v>
      </c>
      <c r="AQ66" s="480" t="e">
        <f>IF(+All!#REF!="Michigan",+All!#REF!,IF(+All!#REF!="Michigan",+All!#REF!,0))</f>
        <v>#REF!</v>
      </c>
      <c r="AR66" s="482" t="e">
        <f>IF(+All!#REF!="Michigan",+All!#REF!,IF(+All!#REF!="Michigan",+All!#REF!,0))</f>
        <v>#REF!</v>
      </c>
      <c r="AS66" s="483" t="e">
        <f>IF(+All!#REF!="Michigan",+All!#REF!,IF(+All!#REF!="Michigan",+All!#REF!,0))</f>
        <v>#REF!</v>
      </c>
      <c r="AT66" s="483" t="e">
        <f>IF(+All!#REF!="Michigan",+All!#REF!,IF(+All!#REF!="Michigan",+All!#REF!,0))</f>
        <v>#REF!</v>
      </c>
      <c r="AU66" s="482" t="e">
        <f>IF(+All!#REF!="Michigan",+All!#REF!,IF(+All!#REF!="Michigan",+All!#REF!,0))</f>
        <v>#REF!</v>
      </c>
      <c r="AV66" s="483" t="e">
        <f>IF(+All!#REF!="Michigan",+All!#REF!,IF(+All!#REF!="Michigan",+All!#REF!,0))</f>
        <v>#REF!</v>
      </c>
      <c r="AW66" s="484" t="e">
        <f>IF(+All!#REF!="Michigan",+All!#REF!,IF(+All!#REF!="Michigan",+All!#REF!,0))</f>
        <v>#REF!</v>
      </c>
      <c r="AX66" s="483" t="e">
        <f>IF(+All!#REF!="Michigan",+All!#REF!,IF(+All!#REF!="Michigan",+All!#REF!,0))</f>
        <v>#REF!</v>
      </c>
      <c r="AY66" s="88" t="e">
        <f>IF(+All!#REF!="Michigan",+All!#REF!,IF(+All!#REF!="Michigan",+All!#REF!,0))</f>
        <v>#REF!</v>
      </c>
      <c r="AZ66" s="89" t="e">
        <f>IF(+All!#REF!="Michigan",+All!#REF!,IF(+All!#REF!="Michigan",+All!#REF!,0))</f>
        <v>#REF!</v>
      </c>
      <c r="BA66" s="90" t="e">
        <f>IF(+All!#REF!="Michigan",+All!#REF!,IF(+All!#REF!="Michigan",+All!#REF!,0))</f>
        <v>#REF!</v>
      </c>
      <c r="BB66" s="90" t="e">
        <f>IF(+All!#REF!="Michigan",+All!#REF!,IF(+All!#REF!="Michigan",+All!#REF!,0))</f>
        <v>#REF!</v>
      </c>
      <c r="BC66" s="91" t="e">
        <f>IF(+All!#REF!="Michigan",+All!#REF!,IF(+All!#REF!="Michigan",+All!#REF!,0))</f>
        <v>#REF!</v>
      </c>
      <c r="BD66" s="482" t="e">
        <f>IF(+All!#REF!="Michigan",+All!#REF!,IF(+All!#REF!="Michigan",+All!#REF!,0))</f>
        <v>#REF!</v>
      </c>
      <c r="BE66" s="483" t="e">
        <f>IF(+All!#REF!="Michigan",+All!#REF!,IF(+All!#REF!="Michigan",+All!#REF!,0))</f>
        <v>#REF!</v>
      </c>
      <c r="BF66" s="483" t="e">
        <f>IF(+All!#REF!="Michigan",+All!#REF!,IF(+All!#REF!="Michigan",+All!#REF!,0))</f>
        <v>#REF!</v>
      </c>
      <c r="BG66" s="482" t="e">
        <f>IF(+All!#REF!="Michigan",+All!#REF!,IF(+All!#REF!="Michigan",+All!#REF!,0))</f>
        <v>#REF!</v>
      </c>
      <c r="BH66" s="483" t="e">
        <f>IF(+All!#REF!="Michigan",+All!#REF!,IF(+All!#REF!="Michigan",+All!#REF!,0))</f>
        <v>#REF!</v>
      </c>
      <c r="BI66" s="484" t="e">
        <f>IF(+All!#REF!="Michigan",+All!#REF!,IF(+All!#REF!="Michigan",+All!#REF!,0))</f>
        <v>#REF!</v>
      </c>
      <c r="BJ66" s="92" t="e">
        <f>IF(+All!#REF!="Michigan",+All!#REF!,IF(+All!#REF!="Michigan",+All!#REF!,0))</f>
        <v>#REF!</v>
      </c>
      <c r="BK66" s="93" t="e">
        <f>IF(+All!#REF!="Michigan",+All!#REF!,IF(+All!#REF!="Michigan",+All!#REF!,0))</f>
        <v>#REF!</v>
      </c>
    </row>
    <row r="67" spans="1:63" x14ac:dyDescent="0.8">
      <c r="A67" s="70">
        <f>IF(+All!$F412="Michigan",+All!A412,IF(+All!$H412="Michigan",+All!A412,0))</f>
        <v>6</v>
      </c>
      <c r="B67" s="480" t="str">
        <f>IF(+All!$F412="Michigan",+All!B412,IF(+All!$H412="Michigan",+All!B412,0))</f>
        <v>Sat</v>
      </c>
      <c r="C67" s="72">
        <f>IF(+All!$F412="Michigan",+All!C412,IF(+All!$H412="Michigan",+All!C412,0))</f>
        <v>44478</v>
      </c>
      <c r="D67" s="73">
        <f>IF(+All!$F412="Michigan",+All!D412,IF(+All!$H412="Michigan",+All!D412,0))</f>
        <v>0.8125</v>
      </c>
      <c r="E67" s="707" t="str">
        <f>IF(+All!$F412="Michigan",+All!E412,IF(+All!$H412="Michigan",+All!E412,0))</f>
        <v>ABC</v>
      </c>
      <c r="F67" s="75" t="str">
        <f>IF(+All!$F412="Michigan",+All!F412,IF(+All!$H412="Michigan",+All!F412,0))</f>
        <v>Michigan</v>
      </c>
      <c r="G67" s="76" t="str">
        <f>IF(+All!$F412="Michigan",+All!G412,IF(+All!$H412="Michigan",+All!G412,0))</f>
        <v>B10</v>
      </c>
      <c r="H67" s="75" t="str">
        <f>IF(+All!$F412="Michigan",+All!H412,IF(+All!$H412="Michigan",+All!H412,0))</f>
        <v>Nebraska</v>
      </c>
      <c r="I67" s="76" t="str">
        <f>IF(+All!$F412="Michigan",+All!I412,IF(+All!$H412="Michigan",+All!I412,0))</f>
        <v>B10</v>
      </c>
      <c r="J67" s="706" t="str">
        <f>IF(+All!$F412="Michigan",+All!J412,IF(+All!$H412="Michigan",+All!J412,0))</f>
        <v>Michigan</v>
      </c>
      <c r="K67" s="707" t="str">
        <f>IF(+All!$F412="Michigan",+All!K412,IF(+All!$H412="Michigan",+All!K412,0))</f>
        <v>Nebraska</v>
      </c>
      <c r="L67" s="78">
        <f>IF(+All!$F412="Michigan",+All!L412,IF(+All!$H412="Michigan",+All!L412,0))</f>
        <v>3.5</v>
      </c>
      <c r="M67" s="79">
        <f>IF(+All!$F412="Michigan",+All!M412,IF(+All!$H412="Michigan",+All!M412,0))</f>
        <v>50.5</v>
      </c>
      <c r="N67" s="706" t="str">
        <f>IF(+All!$F412="Michigan",+All!N412,IF(+All!$H412="Michigan",+All!N412,0))</f>
        <v>Michigan</v>
      </c>
      <c r="O67" s="708">
        <f>IF(+All!$F412="Michigan",+All!O412,IF(+All!$H412="Michigan",+All!O412,0))</f>
        <v>32</v>
      </c>
      <c r="P67" s="708" t="str">
        <f>IF(+All!$F412="Michigan",+All!P412,IF(+All!$H412="Michigan",+All!P412,0))</f>
        <v>Nebraska</v>
      </c>
      <c r="Q67" s="707">
        <f>IF(+All!$F412="Michigan",+All!Q412,IF(+All!$H412="Michigan",+All!Q412,0))</f>
        <v>29</v>
      </c>
      <c r="R67" s="706" t="str">
        <f>IF(+All!$F412="Michigan",+All!R412,IF(+All!$H412="Michigan",+All!R412,0))</f>
        <v>Nebraska</v>
      </c>
      <c r="S67" s="708" t="str">
        <f>IF(+All!$F412="Michigan",+All!S412,IF(+All!$H412="Michigan",+All!S412,0))</f>
        <v>Michigan</v>
      </c>
      <c r="T67" s="706" t="str">
        <f>IF(+All!$F412="Michigan",+All!T412,IF(+All!$H412="Michigan",+All!T412,0))</f>
        <v>Michigan</v>
      </c>
      <c r="U67" s="707" t="str">
        <f>IF(+All!$F412="Michigan",+All!U412,IF(+All!$H412="Michigan",+All!U412,0))</f>
        <v>L</v>
      </c>
      <c r="V67" s="706">
        <f>IF(+All!$F251="Michigan",+All!#REF!,IF(+All!$H251="Michigan",+All!#REF!,0))</f>
        <v>0</v>
      </c>
      <c r="W67" s="707">
        <f>IF(+All!$F251="Michigan",+All!#REF!,IF(+All!$H251="Michigan",+All!#REF!,0))</f>
        <v>0</v>
      </c>
      <c r="X67" s="706">
        <f>IF(+All!$F251="Michigan",+All!#REF!,IF(+All!$H251="Michigan",+All!#REF!,0))</f>
        <v>0</v>
      </c>
      <c r="Y67" s="707">
        <f>IF(+All!$F251="Michigan",+All!#REF!,IF(+All!$H251="Michigan",+All!#REF!,0))</f>
        <v>0</v>
      </c>
      <c r="Z67" s="706">
        <f>IF(+All!$F251="Michigan",+All!#REF!,IF(+All!$H251="Michigan",+All!#REF!,0))</f>
        <v>0</v>
      </c>
      <c r="AA67" s="707">
        <f>IF(+All!$F251="Michigan",+All!#REF!,IF(+All!$H251="Michigan",+All!#REF!,0))</f>
        <v>0</v>
      </c>
      <c r="AB67" s="706">
        <f>IF(+All!$F251="Michigan",+All!#REF!,IF(+All!$H251="Michigan",+All!#REF!,0))</f>
        <v>0</v>
      </c>
      <c r="AC67" s="707">
        <f>IF(+All!$F251="Michigan",+All!#REF!,IF(+All!$H251="Michigan",+All!#REF!,0))</f>
        <v>0</v>
      </c>
      <c r="AD67" s="706">
        <f>IF(+All!$F251="Michigan",+All!#REF!,IF(+All!$H251="Michigan",+All!#REF!,0))</f>
        <v>0</v>
      </c>
      <c r="AE67" s="707">
        <f>IF(+All!$F251="Michigan",+All!#REF!,IF(+All!$H251="Michigan",+All!#REF!,0))</f>
        <v>0</v>
      </c>
      <c r="AF67" s="706">
        <f>IF(+All!$F251="Michigan",+All!#REF!,IF(+All!$H251="Michigan",+All!#REF!,0))</f>
        <v>0</v>
      </c>
      <c r="AG67" s="707">
        <f>IF(+All!$F251="Michigan",+All!#REF!,IF(+All!$H251="Michigan",+All!#REF!,0))</f>
        <v>0</v>
      </c>
      <c r="AH67" s="706">
        <f>IF(+All!$F251="Michigan",+All!#REF!,IF(+All!$H251="Michigan",+All!#REF!,0))</f>
        <v>0</v>
      </c>
      <c r="AI67" s="707">
        <f>IF(+All!$F251="Michigan",+All!#REF!,IF(+All!$H251="Michigan",+All!#REF!,0))</f>
        <v>0</v>
      </c>
      <c r="AJ67" s="706">
        <f>IF(+All!$F251="Michigan",+All!#REF!,IF(+All!$H251="Michigan",+All!#REF!,0))</f>
        <v>0</v>
      </c>
      <c r="AK67" s="707">
        <f>IF(+All!$F251="Michigan",+All!#REF!,IF(+All!$H251="Michigan",+All!#REF!,0))</f>
        <v>0</v>
      </c>
      <c r="AL67" s="81">
        <f>IF(+All!$F251="Michigan",+All!V251,IF(+All!$H251="Michigan",+All!V251,0))</f>
        <v>0</v>
      </c>
      <c r="AM67" s="82">
        <f>IF(+All!$F251="Michigan",+All!W251,IF(+All!$H251="Michigan",+All!W251,0))</f>
        <v>0</v>
      </c>
      <c r="AN67" s="81">
        <f>IF(+All!$F251="Michigan",+All!X251,IF(+All!$H251="Michigan",+All!X251,0))</f>
        <v>0</v>
      </c>
      <c r="AO67" s="83">
        <f>IF(+All!$F251="Michigan",+All!Y251,IF(+All!$H251="Michigan",+All!Y251,0))</f>
        <v>0</v>
      </c>
      <c r="AP67" s="84">
        <f>IF(+All!$F251="Michigan",+All!Z251,IF(+All!$H251="Michigan",+All!Z251,0))</f>
        <v>0</v>
      </c>
      <c r="AQ67" s="480">
        <f>IF(+All!$F251="Michigan",+All!#REF!,IF(+All!$H251="Michigan",+All!#REF!,0))</f>
        <v>0</v>
      </c>
      <c r="AR67" s="482">
        <f>IF(+All!$F251="Michigan",+All!#REF!,IF(+All!$H251="Michigan",+All!#REF!,0))</f>
        <v>0</v>
      </c>
      <c r="AS67" s="483">
        <f>IF(+All!$F251="Michigan",+All!#REF!,IF(+All!$H251="Michigan",+All!#REF!,0))</f>
        <v>0</v>
      </c>
      <c r="AT67" s="483">
        <f>IF(+All!$F251="Michigan",+All!#REF!,IF(+All!$H251="Michigan",+All!#REF!,0))</f>
        <v>0</v>
      </c>
      <c r="AU67" s="482">
        <f>IF(+All!$F251="Michigan",+All!#REF!,IF(+All!$H251="Michigan",+All!#REF!,0))</f>
        <v>0</v>
      </c>
      <c r="AV67" s="483">
        <f>IF(+All!$F251="Michigan",+All!#REF!,IF(+All!$H251="Michigan",+All!#REF!,0))</f>
        <v>0</v>
      </c>
      <c r="AW67" s="484">
        <f>IF(+All!$F251="Michigan",+All!#REF!,IF(+All!$H251="Michigan",+All!#REF!,0))</f>
        <v>0</v>
      </c>
      <c r="AX67" s="483">
        <f>IF(+All!$F251="Michigan",+All!#REF!,IF(+All!$H251="Michigan",+All!#REF!,0))</f>
        <v>0</v>
      </c>
      <c r="AY67" s="88">
        <f>IF(+All!$F251="Michigan",+All!#REF!,IF(+All!$H251="Michigan",+All!#REF!,0))</f>
        <v>0</v>
      </c>
      <c r="AZ67" s="89">
        <f>IF(+All!$F251="Michigan",+All!#REF!,IF(+All!$H251="Michigan",+All!#REF!,0))</f>
        <v>0</v>
      </c>
      <c r="BA67" s="90">
        <f>IF(+All!$F251="Michigan",+All!#REF!,IF(+All!$H251="Michigan",+All!#REF!,0))</f>
        <v>0</v>
      </c>
      <c r="BB67" s="90">
        <f>IF(+All!$F251="Michigan",+All!#REF!,IF(+All!$H251="Michigan",+All!#REF!,0))</f>
        <v>0</v>
      </c>
      <c r="BC67" s="91">
        <f>IF(+All!$F251="Michigan",+All!#REF!,IF(+All!$H251="Michigan",+All!#REF!,0))</f>
        <v>0</v>
      </c>
      <c r="BD67" s="482">
        <f>IF(+All!$F251="Michigan",+All!#REF!,IF(+All!$H251="Michigan",+All!#REF!,0))</f>
        <v>0</v>
      </c>
      <c r="BE67" s="483">
        <f>IF(+All!$F251="Michigan",+All!#REF!,IF(+All!$H251="Michigan",+All!#REF!,0))</f>
        <v>0</v>
      </c>
      <c r="BF67" s="483">
        <f>IF(+All!$F251="Michigan",+All!#REF!,IF(+All!$H251="Michigan",+All!#REF!,0))</f>
        <v>0</v>
      </c>
      <c r="BG67" s="482">
        <f>IF(+All!$F251="Michigan",+All!#REF!,IF(+All!$H251="Michigan",+All!#REF!,0))</f>
        <v>0</v>
      </c>
      <c r="BH67" s="483">
        <f>IF(+All!$F251="Michigan",+All!#REF!,IF(+All!$H251="Michigan",+All!#REF!,0))</f>
        <v>0</v>
      </c>
      <c r="BI67" s="484">
        <f>IF(+All!$F251="Michigan",+All!#REF!,IF(+All!$H251="Michigan",+All!#REF!,0))</f>
        <v>0</v>
      </c>
      <c r="BJ67" s="92">
        <f>IF(+All!$F251="Michigan",+All!#REF!,IF(+All!$H251="Michigan",+All!#REF!,0))</f>
        <v>0</v>
      </c>
      <c r="BK67" s="93">
        <f>IF(+All!$F251="Michigan",+All!#REF!,IF(+All!$H251="Michigan",+All!#REF!,0))</f>
        <v>0</v>
      </c>
    </row>
    <row r="68" spans="1:63" x14ac:dyDescent="0.8">
      <c r="A68" s="70">
        <f>IF(+All!$F542="Michigan",+All!A542,IF(+All!$H542="Michigan",+All!A542,0))</f>
        <v>7</v>
      </c>
      <c r="B68" s="480" t="str">
        <f>IF(+All!$F542="Michigan",+All!B542,IF(+All!$H542="Michigan",+All!B542,0))</f>
        <v>Sat</v>
      </c>
      <c r="C68" s="72">
        <f>IF(+All!$F542="Michigan",+All!C542,IF(+All!$H542="Michigan",+All!C542,0))</f>
        <v>44485</v>
      </c>
      <c r="D68" s="73">
        <f>IF(+All!$F542="Michigan",+All!D542,IF(+All!$H542="Michigan",+All!D542,0))</f>
        <v>0</v>
      </c>
      <c r="E68" s="707">
        <f>IF(+All!$F542="Michigan",+All!E542,IF(+All!$H542="Michigan",+All!E542,0))</f>
        <v>0</v>
      </c>
      <c r="F68" s="75" t="str">
        <f>IF(+All!$F542="Michigan",+All!F542,IF(+All!$H542="Michigan",+All!F542,0))</f>
        <v>Michigan</v>
      </c>
      <c r="G68" s="76" t="str">
        <f>IF(+All!$F542="Michigan",+All!G542,IF(+All!$H542="Michigan",+All!G542,0))</f>
        <v>B10</v>
      </c>
      <c r="H68" s="75" t="str">
        <f>IF(+All!$F542="Michigan",+All!H542,IF(+All!$H542="Michigan",+All!H542,0))</f>
        <v>Open</v>
      </c>
      <c r="I68" s="76" t="str">
        <f>IF(+All!$F542="Michigan",+All!I542,IF(+All!$H542="Michigan",+All!I542,0))</f>
        <v>ZZZ</v>
      </c>
      <c r="J68" s="706">
        <f>IF(+All!$F542="Michigan",+All!J542,IF(+All!$H542="Michigan",+All!J542,0))</f>
        <v>0</v>
      </c>
      <c r="K68" s="707">
        <f>IF(+All!$F542="Michigan",+All!K542,IF(+All!$H542="Michigan",+All!K542,0))</f>
        <v>0</v>
      </c>
      <c r="L68" s="78">
        <f>IF(+All!$F542="Michigan",+All!L542,IF(+All!$H542="Michigan",+All!L542,0))</f>
        <v>0</v>
      </c>
      <c r="M68" s="79">
        <f>IF(+All!$F542="Michigan",+All!M542,IF(+All!$H542="Michigan",+All!M542,0))</f>
        <v>0</v>
      </c>
      <c r="N68" s="706">
        <f>IF(+All!$F542="Michigan",+All!N542,IF(+All!$H542="Michigan",+All!N542,0))</f>
        <v>0</v>
      </c>
      <c r="O68" s="708">
        <f>IF(+All!$F542="Michigan",+All!O542,IF(+All!$H542="Michigan",+All!O542,0))</f>
        <v>0</v>
      </c>
      <c r="P68" s="708">
        <f>IF(+All!$F542="Michigan",+All!P542,IF(+All!$H542="Michigan",+All!P542,0))</f>
        <v>0</v>
      </c>
      <c r="Q68" s="707">
        <f>IF(+All!$F542="Michigan",+All!Q542,IF(+All!$H542="Michigan",+All!Q542,0))</f>
        <v>0</v>
      </c>
      <c r="R68" s="706">
        <f>IF(+All!$F542="Michigan",+All!R542,IF(+All!$H542="Michigan",+All!R542,0))</f>
        <v>0</v>
      </c>
      <c r="S68" s="708">
        <f>IF(+All!$F542="Michigan",+All!S542,IF(+All!$H542="Michigan",+All!S542,0))</f>
        <v>0</v>
      </c>
      <c r="T68" s="706">
        <f>IF(+All!$F542="Michigan",+All!T542,IF(+All!$H542="Michigan",+All!T542,0))</f>
        <v>0</v>
      </c>
      <c r="U68" s="707">
        <f>IF(+All!$F542="Michigan",+All!U542,IF(+All!$H542="Michigan",+All!U542,0))</f>
        <v>0</v>
      </c>
      <c r="V68" s="706">
        <f>IF(+All!$F316="Michigan",+All!#REF!,IF(+All!$H316="Michigan",+All!#REF!,0))</f>
        <v>0</v>
      </c>
      <c r="W68" s="707">
        <f>IF(+All!$F316="Michigan",+All!#REF!,IF(+All!$H316="Michigan",+All!#REF!,0))</f>
        <v>0</v>
      </c>
      <c r="X68" s="706">
        <f>IF(+All!$F316="Michigan",+All!#REF!,IF(+All!$H316="Michigan",+All!#REF!,0))</f>
        <v>0</v>
      </c>
      <c r="Y68" s="707">
        <f>IF(+All!$F316="Michigan",+All!#REF!,IF(+All!$H316="Michigan",+All!#REF!,0))</f>
        <v>0</v>
      </c>
      <c r="Z68" s="706">
        <f>IF(+All!$F316="Michigan",+All!#REF!,IF(+All!$H316="Michigan",+All!#REF!,0))</f>
        <v>0</v>
      </c>
      <c r="AA68" s="707">
        <f>IF(+All!$F316="Michigan",+All!#REF!,IF(+All!$H316="Michigan",+All!#REF!,0))</f>
        <v>0</v>
      </c>
      <c r="AB68" s="706">
        <f>IF(+All!$F316="Michigan",+All!#REF!,IF(+All!$H316="Michigan",+All!#REF!,0))</f>
        <v>0</v>
      </c>
      <c r="AC68" s="707">
        <f>IF(+All!$F316="Michigan",+All!#REF!,IF(+All!$H316="Michigan",+All!#REF!,0))</f>
        <v>0</v>
      </c>
      <c r="AD68" s="706">
        <f>IF(+All!$F316="Michigan",+All!#REF!,IF(+All!$H316="Michigan",+All!#REF!,0))</f>
        <v>0</v>
      </c>
      <c r="AE68" s="707">
        <f>IF(+All!$F316="Michigan",+All!#REF!,IF(+All!$H316="Michigan",+All!#REF!,0))</f>
        <v>0</v>
      </c>
      <c r="AF68" s="706">
        <f>IF(+All!$F316="Michigan",+All!#REF!,IF(+All!$H316="Michigan",+All!#REF!,0))</f>
        <v>0</v>
      </c>
      <c r="AG68" s="707">
        <f>IF(+All!$F316="Michigan",+All!#REF!,IF(+All!$H316="Michigan",+All!#REF!,0))</f>
        <v>0</v>
      </c>
      <c r="AH68" s="706">
        <f>IF(+All!$F316="Michigan",+All!#REF!,IF(+All!$H316="Michigan",+All!#REF!,0))</f>
        <v>0</v>
      </c>
      <c r="AI68" s="707">
        <f>IF(+All!$F316="Michigan",+All!#REF!,IF(+All!$H316="Michigan",+All!#REF!,0))</f>
        <v>0</v>
      </c>
      <c r="AJ68" s="706">
        <f>IF(+All!$F316="Michigan",+All!#REF!,IF(+All!$H316="Michigan",+All!#REF!,0))</f>
        <v>0</v>
      </c>
      <c r="AK68" s="707">
        <f>IF(+All!$F316="Michigan",+All!#REF!,IF(+All!$H316="Michigan",+All!#REF!,0))</f>
        <v>0</v>
      </c>
      <c r="AL68" s="81">
        <f>IF(+All!$F316="Michigan",+All!V316,IF(+All!$H316="Michigan",+All!V316,0))</f>
        <v>0</v>
      </c>
      <c r="AM68" s="82">
        <f>IF(+All!$F316="Michigan",+All!W316,IF(+All!$H316="Michigan",+All!W316,0))</f>
        <v>0</v>
      </c>
      <c r="AN68" s="81">
        <f>IF(+All!$F316="Michigan",+All!X316,IF(+All!$H316="Michigan",+All!X316,0))</f>
        <v>0</v>
      </c>
      <c r="AO68" s="83">
        <f>IF(+All!$F316="Michigan",+All!Y316,IF(+All!$H316="Michigan",+All!Y316,0))</f>
        <v>0</v>
      </c>
      <c r="AP68" s="84">
        <f>IF(+All!$F316="Michigan",+All!Z316,IF(+All!$H316="Michigan",+All!Z316,0))</f>
        <v>0</v>
      </c>
      <c r="AQ68" s="480">
        <f>IF(+All!$F316="Michigan",+All!#REF!,IF(+All!$H316="Michigan",+All!#REF!,0))</f>
        <v>0</v>
      </c>
      <c r="AR68" s="482">
        <f>IF(+All!$F316="Michigan",+All!#REF!,IF(+All!$H316="Michigan",+All!#REF!,0))</f>
        <v>0</v>
      </c>
      <c r="AS68" s="483">
        <f>IF(+All!$F316="Michigan",+All!#REF!,IF(+All!$H316="Michigan",+All!#REF!,0))</f>
        <v>0</v>
      </c>
      <c r="AT68" s="483">
        <f>IF(+All!$F316="Michigan",+All!#REF!,IF(+All!$H316="Michigan",+All!#REF!,0))</f>
        <v>0</v>
      </c>
      <c r="AU68" s="482">
        <f>IF(+All!$F316="Michigan",+All!#REF!,IF(+All!$H316="Michigan",+All!#REF!,0))</f>
        <v>0</v>
      </c>
      <c r="AV68" s="483">
        <f>IF(+All!$F316="Michigan",+All!#REF!,IF(+All!$H316="Michigan",+All!#REF!,0))</f>
        <v>0</v>
      </c>
      <c r="AW68" s="484">
        <f>IF(+All!$F316="Michigan",+All!#REF!,IF(+All!$H316="Michigan",+All!#REF!,0))</f>
        <v>0</v>
      </c>
      <c r="AX68" s="483">
        <f>IF(+All!$F316="Michigan",+All!#REF!,IF(+All!$H316="Michigan",+All!#REF!,0))</f>
        <v>0</v>
      </c>
      <c r="AY68" s="88">
        <f>IF(+All!$F316="Michigan",+All!#REF!,IF(+All!$H316="Michigan",+All!#REF!,0))</f>
        <v>0</v>
      </c>
      <c r="AZ68" s="89">
        <f>IF(+All!$F316="Michigan",+All!#REF!,IF(+All!$H316="Michigan",+All!#REF!,0))</f>
        <v>0</v>
      </c>
      <c r="BA68" s="90">
        <f>IF(+All!$F316="Michigan",+All!#REF!,IF(+All!$H316="Michigan",+All!#REF!,0))</f>
        <v>0</v>
      </c>
      <c r="BB68" s="90">
        <f>IF(+All!$F316="Michigan",+All!#REF!,IF(+All!$H316="Michigan",+All!#REF!,0))</f>
        <v>0</v>
      </c>
      <c r="BC68" s="91">
        <f>IF(+All!$F316="Michigan",+All!#REF!,IF(+All!$H316="Michigan",+All!#REF!,0))</f>
        <v>0</v>
      </c>
      <c r="BD68" s="482">
        <f>IF(+All!$F316="Michigan",+All!#REF!,IF(+All!$H316="Michigan",+All!#REF!,0))</f>
        <v>0</v>
      </c>
      <c r="BE68" s="483">
        <f>IF(+All!$F316="Michigan",+All!#REF!,IF(+All!$H316="Michigan",+All!#REF!,0))</f>
        <v>0</v>
      </c>
      <c r="BF68" s="483">
        <f>IF(+All!$F316="Michigan",+All!#REF!,IF(+All!$H316="Michigan",+All!#REF!,0))</f>
        <v>0</v>
      </c>
      <c r="BG68" s="482">
        <f>IF(+All!$F316="Michigan",+All!#REF!,IF(+All!$H316="Michigan",+All!#REF!,0))</f>
        <v>0</v>
      </c>
      <c r="BH68" s="483">
        <f>IF(+All!$F316="Michigan",+All!#REF!,IF(+All!$H316="Michigan",+All!#REF!,0))</f>
        <v>0</v>
      </c>
      <c r="BI68" s="484">
        <f>IF(+All!$F316="Michigan",+All!#REF!,IF(+All!$H316="Michigan",+All!#REF!,0))</f>
        <v>0</v>
      </c>
      <c r="BJ68" s="92">
        <f>IF(+All!$F316="Michigan",+All!#REF!,IF(+All!$H316="Michigan",+All!#REF!,0))</f>
        <v>0</v>
      </c>
      <c r="BK68" s="93">
        <f>IF(+All!$F316="Michigan",+All!#REF!,IF(+All!$H316="Michigan",+All!#REF!,0))</f>
        <v>0</v>
      </c>
    </row>
    <row r="69" spans="1:63" x14ac:dyDescent="0.8">
      <c r="A69" s="70">
        <f>IF(+All!$F574="Michigan",+All!A574,IF(+All!$H574="Michigan",+All!A574,0))</f>
        <v>8</v>
      </c>
      <c r="B69" s="480" t="str">
        <f>IF(+All!$F574="Michigan",+All!B574,IF(+All!$H574="Michigan",+All!B574,0))</f>
        <v>Sat</v>
      </c>
      <c r="C69" s="72">
        <f>IF(+All!$F574="Michigan",+All!C574,IF(+All!$H574="Michigan",+All!C574,0))</f>
        <v>44492</v>
      </c>
      <c r="D69" s="73">
        <f>IF(+All!$F574="Michigan",+All!D574,IF(+All!$H574="Michigan",+All!D574,0))</f>
        <v>0.5</v>
      </c>
      <c r="E69" s="707" t="str">
        <f>IF(+All!$F574="Michigan",+All!E574,IF(+All!$H574="Michigan",+All!E574,0))</f>
        <v>Fox</v>
      </c>
      <c r="F69" s="75" t="str">
        <f>IF(+All!$F574="Michigan",+All!F574,IF(+All!$H574="Michigan",+All!F574,0))</f>
        <v>Northwestern</v>
      </c>
      <c r="G69" s="76" t="str">
        <f>IF(+All!$F574="Michigan",+All!G574,IF(+All!$H574="Michigan",+All!G574,0))</f>
        <v>B10</v>
      </c>
      <c r="H69" s="75" t="str">
        <f>IF(+All!$F574="Michigan",+All!H574,IF(+All!$H574="Michigan",+All!H574,0))</f>
        <v>Michigan</v>
      </c>
      <c r="I69" s="76" t="str">
        <f>IF(+All!$F574="Michigan",+All!I574,IF(+All!$H574="Michigan",+All!I574,0))</f>
        <v>B10</v>
      </c>
      <c r="J69" s="706" t="str">
        <f>IF(+All!$F574="Michigan",+All!J574,IF(+All!$H574="Michigan",+All!J574,0))</f>
        <v>Michigan</v>
      </c>
      <c r="K69" s="707" t="str">
        <f>IF(+All!$F574="Michigan",+All!K574,IF(+All!$H574="Michigan",+All!K574,0))</f>
        <v>Northwestern</v>
      </c>
      <c r="L69" s="78">
        <f>IF(+All!$F574="Michigan",+All!L574,IF(+All!$H574="Michigan",+All!L574,0))</f>
        <v>23.5</v>
      </c>
      <c r="M69" s="79">
        <f>IF(+All!$F574="Michigan",+All!M574,IF(+All!$H574="Michigan",+All!M574,0))</f>
        <v>51</v>
      </c>
      <c r="N69" s="706" t="str">
        <f>IF(+All!$F574="Michigan",+All!N574,IF(+All!$H574="Michigan",+All!N574,0))</f>
        <v>Michigan</v>
      </c>
      <c r="O69" s="708">
        <f>IF(+All!$F574="Michigan",+All!O574,IF(+All!$H574="Michigan",+All!O574,0))</f>
        <v>33</v>
      </c>
      <c r="P69" s="708" t="str">
        <f>IF(+All!$F574="Michigan",+All!P574,IF(+All!$H574="Michigan",+All!P574,0))</f>
        <v>Northwestern</v>
      </c>
      <c r="Q69" s="707">
        <f>IF(+All!$F574="Michigan",+All!Q574,IF(+All!$H574="Michigan",+All!Q574,0))</f>
        <v>7</v>
      </c>
      <c r="R69" s="706" t="str">
        <f>IF(+All!$F574="Michigan",+All!R574,IF(+All!$H574="Michigan",+All!R574,0))</f>
        <v>Michigan</v>
      </c>
      <c r="S69" s="708" t="str">
        <f>IF(+All!$F574="Michigan",+All!S574,IF(+All!$H574="Michigan",+All!S574,0))</f>
        <v>Northwestern</v>
      </c>
      <c r="T69" s="706" t="str">
        <f>IF(+All!$F574="Michigan",+All!T574,IF(+All!$H574="Michigan",+All!T574,0))</f>
        <v>Northwestern</v>
      </c>
      <c r="U69" s="707" t="str">
        <f>IF(+All!$F574="Michigan",+All!U574,IF(+All!$H574="Michigan",+All!U574,0))</f>
        <v>L</v>
      </c>
      <c r="V69" s="706" t="e">
        <f>IF(+All!#REF!="Michigan",+All!#REF!,IF(+All!#REF!="Michigan",+All!#REF!,0))</f>
        <v>#REF!</v>
      </c>
      <c r="W69" s="707" t="e">
        <f>IF(+All!#REF!="Michigan",+All!#REF!,IF(+All!#REF!="Michigan",+All!#REF!,0))</f>
        <v>#REF!</v>
      </c>
      <c r="X69" s="706" t="e">
        <f>IF(+All!#REF!="Michigan",+All!#REF!,IF(+All!#REF!="Michigan",+All!#REF!,0))</f>
        <v>#REF!</v>
      </c>
      <c r="Y69" s="707" t="e">
        <f>IF(+All!#REF!="Michigan",+All!#REF!,IF(+All!#REF!="Michigan",+All!#REF!,0))</f>
        <v>#REF!</v>
      </c>
      <c r="Z69" s="706" t="e">
        <f>IF(+All!#REF!="Michigan",+All!#REF!,IF(+All!#REF!="Michigan",+All!#REF!,0))</f>
        <v>#REF!</v>
      </c>
      <c r="AA69" s="707" t="e">
        <f>IF(+All!#REF!="Michigan",+All!#REF!,IF(+All!#REF!="Michigan",+All!#REF!,0))</f>
        <v>#REF!</v>
      </c>
      <c r="AB69" s="706" t="e">
        <f>IF(+All!#REF!="Michigan",+All!#REF!,IF(+All!#REF!="Michigan",+All!#REF!,0))</f>
        <v>#REF!</v>
      </c>
      <c r="AC69" s="707" t="e">
        <f>IF(+All!#REF!="Michigan",+All!#REF!,IF(+All!#REF!="Michigan",+All!#REF!,0))</f>
        <v>#REF!</v>
      </c>
      <c r="AD69" s="706" t="e">
        <f>IF(+All!#REF!="Michigan",+All!#REF!,IF(+All!#REF!="Michigan",+All!#REF!,0))</f>
        <v>#REF!</v>
      </c>
      <c r="AE69" s="707" t="e">
        <f>IF(+All!#REF!="Michigan",+All!#REF!,IF(+All!#REF!="Michigan",+All!#REF!,0))</f>
        <v>#REF!</v>
      </c>
      <c r="AF69" s="706" t="e">
        <f>IF(+All!#REF!="Michigan",+All!#REF!,IF(+All!#REF!="Michigan",+All!#REF!,0))</f>
        <v>#REF!</v>
      </c>
      <c r="AG69" s="707" t="e">
        <f>IF(+All!#REF!="Michigan",+All!#REF!,IF(+All!#REF!="Michigan",+All!#REF!,0))</f>
        <v>#REF!</v>
      </c>
      <c r="AH69" s="706" t="e">
        <f>IF(+All!#REF!="Michigan",+All!#REF!,IF(+All!#REF!="Michigan",+All!#REF!,0))</f>
        <v>#REF!</v>
      </c>
      <c r="AI69" s="707" t="e">
        <f>IF(+All!#REF!="Michigan",+All!#REF!,IF(+All!#REF!="Michigan",+All!#REF!,0))</f>
        <v>#REF!</v>
      </c>
      <c r="AJ69" s="706" t="e">
        <f>IF(+All!#REF!="Michigan",+All!#REF!,IF(+All!#REF!="Michigan",+All!#REF!,0))</f>
        <v>#REF!</v>
      </c>
      <c r="AK69" s="707" t="e">
        <f>IF(+All!#REF!="Michigan",+All!#REF!,IF(+All!#REF!="Michigan",+All!#REF!,0))</f>
        <v>#REF!</v>
      </c>
      <c r="AL69" s="81" t="e">
        <f>IF(+All!#REF!="Michigan",+All!#REF!,IF(+All!#REF!="Michigan",+All!#REF!,0))</f>
        <v>#REF!</v>
      </c>
      <c r="AM69" s="82" t="e">
        <f>IF(+All!#REF!="Michigan",+All!#REF!,IF(+All!#REF!="Michigan",+All!#REF!,0))</f>
        <v>#REF!</v>
      </c>
      <c r="AN69" s="81" t="e">
        <f>IF(+All!#REF!="Michigan",+All!#REF!,IF(+All!#REF!="Michigan",+All!#REF!,0))</f>
        <v>#REF!</v>
      </c>
      <c r="AO69" s="83" t="e">
        <f>IF(+All!#REF!="Michigan",+All!#REF!,IF(+All!#REF!="Michigan",+All!#REF!,0))</f>
        <v>#REF!</v>
      </c>
      <c r="AP69" s="84" t="e">
        <f>IF(+All!#REF!="Michigan",+All!#REF!,IF(+All!#REF!="Michigan",+All!#REF!,0))</f>
        <v>#REF!</v>
      </c>
      <c r="AQ69" s="480" t="e">
        <f>IF(+All!#REF!="Michigan",+All!#REF!,IF(+All!#REF!="Michigan",+All!#REF!,0))</f>
        <v>#REF!</v>
      </c>
      <c r="AR69" s="482" t="e">
        <f>IF(+All!#REF!="Michigan",+All!#REF!,IF(+All!#REF!="Michigan",+All!#REF!,0))</f>
        <v>#REF!</v>
      </c>
      <c r="AS69" s="483" t="e">
        <f>IF(+All!#REF!="Michigan",+All!#REF!,IF(+All!#REF!="Michigan",+All!#REF!,0))</f>
        <v>#REF!</v>
      </c>
      <c r="AT69" s="483" t="e">
        <f>IF(+All!#REF!="Michigan",+All!#REF!,IF(+All!#REF!="Michigan",+All!#REF!,0))</f>
        <v>#REF!</v>
      </c>
      <c r="AU69" s="482" t="e">
        <f>IF(+All!#REF!="Michigan",+All!#REF!,IF(+All!#REF!="Michigan",+All!#REF!,0))</f>
        <v>#REF!</v>
      </c>
      <c r="AV69" s="483" t="e">
        <f>IF(+All!#REF!="Michigan",+All!#REF!,IF(+All!#REF!="Michigan",+All!#REF!,0))</f>
        <v>#REF!</v>
      </c>
      <c r="AW69" s="484" t="e">
        <f>IF(+All!#REF!="Michigan",+All!#REF!,IF(+All!#REF!="Michigan",+All!#REF!,0))</f>
        <v>#REF!</v>
      </c>
      <c r="AX69" s="483" t="e">
        <f>IF(+All!#REF!="Michigan",+All!#REF!,IF(+All!#REF!="Michigan",+All!#REF!,0))</f>
        <v>#REF!</v>
      </c>
      <c r="AY69" s="88" t="e">
        <f>IF(+All!#REF!="Michigan",+All!#REF!,IF(+All!#REF!="Michigan",+All!#REF!,0))</f>
        <v>#REF!</v>
      </c>
      <c r="AZ69" s="89" t="e">
        <f>IF(+All!#REF!="Michigan",+All!#REF!,IF(+All!#REF!="Michigan",+All!#REF!,0))</f>
        <v>#REF!</v>
      </c>
      <c r="BA69" s="90" t="e">
        <f>IF(+All!#REF!="Michigan",+All!#REF!,IF(+All!#REF!="Michigan",+All!#REF!,0))</f>
        <v>#REF!</v>
      </c>
      <c r="BB69" s="90" t="e">
        <f>IF(+All!#REF!="Michigan",+All!#REF!,IF(+All!#REF!="Michigan",+All!#REF!,0))</f>
        <v>#REF!</v>
      </c>
      <c r="BC69" s="91" t="e">
        <f>IF(+All!#REF!="Michigan",+All!#REF!,IF(+All!#REF!="Michigan",+All!#REF!,0))</f>
        <v>#REF!</v>
      </c>
      <c r="BD69" s="482" t="e">
        <f>IF(+All!#REF!="Michigan",+All!#REF!,IF(+All!#REF!="Michigan",+All!#REF!,0))</f>
        <v>#REF!</v>
      </c>
      <c r="BE69" s="483" t="e">
        <f>IF(+All!#REF!="Michigan",+All!#REF!,IF(+All!#REF!="Michigan",+All!#REF!,0))</f>
        <v>#REF!</v>
      </c>
      <c r="BF69" s="483" t="e">
        <f>IF(+All!#REF!="Michigan",+All!#REF!,IF(+All!#REF!="Michigan",+All!#REF!,0))</f>
        <v>#REF!</v>
      </c>
      <c r="BG69" s="482" t="e">
        <f>IF(+All!#REF!="Michigan",+All!#REF!,IF(+All!#REF!="Michigan",+All!#REF!,0))</f>
        <v>#REF!</v>
      </c>
      <c r="BH69" s="483" t="e">
        <f>IF(+All!#REF!="Michigan",+All!#REF!,IF(+All!#REF!="Michigan",+All!#REF!,0))</f>
        <v>#REF!</v>
      </c>
      <c r="BI69" s="484" t="e">
        <f>IF(+All!#REF!="Michigan",+All!#REF!,IF(+All!#REF!="Michigan",+All!#REF!,0))</f>
        <v>#REF!</v>
      </c>
      <c r="BJ69" s="92" t="e">
        <f>IF(+All!#REF!="Michigan",+All!#REF!,IF(+All!#REF!="Michigan",+All!#REF!,0))</f>
        <v>#REF!</v>
      </c>
      <c r="BK69" s="93" t="e">
        <f>IF(+All!#REF!="Michigan",+All!#REF!,IF(+All!#REF!="Michigan",+All!#REF!,0))</f>
        <v>#REF!</v>
      </c>
    </row>
    <row r="70" spans="1:63" x14ac:dyDescent="0.8">
      <c r="A70" s="70">
        <f>IF(+All!$F647="Michigan",+All!A647,IF(+All!$H647="Michigan",+All!A647,0))</f>
        <v>9</v>
      </c>
      <c r="B70" s="480" t="str">
        <f>IF(+All!$F647="Michigan",+All!B647,IF(+All!$H647="Michigan",+All!B647,0))</f>
        <v>Sat</v>
      </c>
      <c r="C70" s="72">
        <f>IF(+All!$F647="Michigan",+All!C647,IF(+All!$H647="Michigan",+All!C647,0))</f>
        <v>44499</v>
      </c>
      <c r="D70" s="73">
        <f>IF(+All!$F647="Michigan",+All!D647,IF(+All!$H647="Michigan",+All!D647,0))</f>
        <v>0.5</v>
      </c>
      <c r="E70" s="707" t="str">
        <f>IF(+All!$F647="Michigan",+All!E647,IF(+All!$H647="Michigan",+All!E647,0))</f>
        <v>Fox</v>
      </c>
      <c r="F70" s="75" t="str">
        <f>IF(+All!$F647="Michigan",+All!F647,IF(+All!$H647="Michigan",+All!F647,0))</f>
        <v>Michigan</v>
      </c>
      <c r="G70" s="76" t="str">
        <f>IF(+All!$F647="Michigan",+All!G647,IF(+All!$H647="Michigan",+All!G647,0))</f>
        <v>B10</v>
      </c>
      <c r="H70" s="75" t="str">
        <f>IF(+All!$F647="Michigan",+All!H647,IF(+All!$H647="Michigan",+All!H647,0))</f>
        <v>Michigan State</v>
      </c>
      <c r="I70" s="76" t="str">
        <f>IF(+All!$F647="Michigan",+All!I647,IF(+All!$H647="Michigan",+All!I647,0))</f>
        <v>B10</v>
      </c>
      <c r="J70" s="706" t="str">
        <f>IF(+All!$F647="Michigan",+All!J647,IF(+All!$H647="Michigan",+All!J647,0))</f>
        <v>Michigan</v>
      </c>
      <c r="K70" s="707" t="str">
        <f>IF(+All!$F647="Michigan",+All!K647,IF(+All!$H647="Michigan",+All!K647,0))</f>
        <v>Michigan State</v>
      </c>
      <c r="L70" s="78">
        <f>IF(+All!$F647="Michigan",+All!L647,IF(+All!$H647="Michigan",+All!L647,0))</f>
        <v>4</v>
      </c>
      <c r="M70" s="79">
        <f>IF(+All!$F647="Michigan",+All!M647,IF(+All!$H647="Michigan",+All!M647,0))</f>
        <v>50.5</v>
      </c>
      <c r="N70" s="706" t="str">
        <f>IF(+All!$F647="Michigan",+All!N647,IF(+All!$H647="Michigan",+All!N647,0))</f>
        <v>Michigan State</v>
      </c>
      <c r="O70" s="708">
        <f>IF(+All!$F647="Michigan",+All!O647,IF(+All!$H647="Michigan",+All!O647,0))</f>
        <v>37</v>
      </c>
      <c r="P70" s="708" t="str">
        <f>IF(+All!$F647="Michigan",+All!P647,IF(+All!$H647="Michigan",+All!P647,0))</f>
        <v>Michigan</v>
      </c>
      <c r="Q70" s="707">
        <f>IF(+All!$F647="Michigan",+All!Q647,IF(+All!$H647="Michigan",+All!Q647,0))</f>
        <v>33</v>
      </c>
      <c r="R70" s="706" t="str">
        <f>IF(+All!$F647="Michigan",+All!R647,IF(+All!$H647="Michigan",+All!R647,0))</f>
        <v>Michigan State</v>
      </c>
      <c r="S70" s="708" t="str">
        <f>IF(+All!$F647="Michigan",+All!S647,IF(+All!$H647="Michigan",+All!S647,0))</f>
        <v>Michigan</v>
      </c>
      <c r="T70" s="706" t="str">
        <f>IF(+All!$F647="Michigan",+All!T647,IF(+All!$H647="Michigan",+All!T647,0))</f>
        <v>Michigan State</v>
      </c>
      <c r="U70" s="707" t="str">
        <f>IF(+All!$F647="Michigan",+All!U647,IF(+All!$H647="Michigan",+All!U647,0))</f>
        <v>W</v>
      </c>
      <c r="V70" s="706">
        <f>IF(+All!$F385="Michigan",+All!#REF!,IF(+All!$H385="Michigan",+All!#REF!,0))</f>
        <v>0</v>
      </c>
      <c r="W70" s="707">
        <f>IF(+All!$F385="Michigan",+All!#REF!,IF(+All!$H385="Michigan",+All!#REF!,0))</f>
        <v>0</v>
      </c>
      <c r="X70" s="706">
        <f>IF(+All!$F385="Michigan",+All!#REF!,IF(+All!$H385="Michigan",+All!#REF!,0))</f>
        <v>0</v>
      </c>
      <c r="Y70" s="707">
        <f>IF(+All!$F385="Michigan",+All!#REF!,IF(+All!$H385="Michigan",+All!#REF!,0))</f>
        <v>0</v>
      </c>
      <c r="Z70" s="706">
        <f>IF(+All!$F385="Michigan",+All!#REF!,IF(+All!$H385="Michigan",+All!#REF!,0))</f>
        <v>0</v>
      </c>
      <c r="AA70" s="707">
        <f>IF(+All!$F385="Michigan",+All!#REF!,IF(+All!$H385="Michigan",+All!#REF!,0))</f>
        <v>0</v>
      </c>
      <c r="AB70" s="706">
        <f>IF(+All!$F385="Michigan",+All!#REF!,IF(+All!$H385="Michigan",+All!#REF!,0))</f>
        <v>0</v>
      </c>
      <c r="AC70" s="707">
        <f>IF(+All!$F385="Michigan",+All!#REF!,IF(+All!$H385="Michigan",+All!#REF!,0))</f>
        <v>0</v>
      </c>
      <c r="AD70" s="706">
        <f>IF(+All!$F385="Michigan",+All!#REF!,IF(+All!$H385="Michigan",+All!#REF!,0))</f>
        <v>0</v>
      </c>
      <c r="AE70" s="707">
        <f>IF(+All!$F385="Michigan",+All!#REF!,IF(+All!$H385="Michigan",+All!#REF!,0))</f>
        <v>0</v>
      </c>
      <c r="AF70" s="706">
        <f>IF(+All!$F385="Michigan",+All!#REF!,IF(+All!$H385="Michigan",+All!#REF!,0))</f>
        <v>0</v>
      </c>
      <c r="AG70" s="707">
        <f>IF(+All!$F385="Michigan",+All!#REF!,IF(+All!$H385="Michigan",+All!#REF!,0))</f>
        <v>0</v>
      </c>
      <c r="AH70" s="706">
        <f>IF(+All!$F385="Michigan",+All!#REF!,IF(+All!$H385="Michigan",+All!#REF!,0))</f>
        <v>0</v>
      </c>
      <c r="AI70" s="707">
        <f>IF(+All!$F385="Michigan",+All!#REF!,IF(+All!$H385="Michigan",+All!#REF!,0))</f>
        <v>0</v>
      </c>
      <c r="AJ70" s="706">
        <f>IF(+All!$F385="Michigan",+All!#REF!,IF(+All!$H385="Michigan",+All!#REF!,0))</f>
        <v>0</v>
      </c>
      <c r="AK70" s="707">
        <f>IF(+All!$F385="Michigan",+All!#REF!,IF(+All!$H385="Michigan",+All!#REF!,0))</f>
        <v>0</v>
      </c>
      <c r="AL70" s="81">
        <f>IF(+All!$F385="Michigan",+All!V385,IF(+All!$H385="Michigan",+All!V385,0))</f>
        <v>0</v>
      </c>
      <c r="AM70" s="82">
        <f>IF(+All!$F385="Michigan",+All!W385,IF(+All!$H385="Michigan",+All!W385,0))</f>
        <v>0</v>
      </c>
      <c r="AN70" s="81">
        <f>IF(+All!$F385="Michigan",+All!X385,IF(+All!$H385="Michigan",+All!X385,0))</f>
        <v>0</v>
      </c>
      <c r="AO70" s="83">
        <f>IF(+All!$F385="Michigan",+All!Y385,IF(+All!$H385="Michigan",+All!Y385,0))</f>
        <v>0</v>
      </c>
      <c r="AP70" s="84">
        <f>IF(+All!$F385="Michigan",+All!Z385,IF(+All!$H385="Michigan",+All!Z385,0))</f>
        <v>0</v>
      </c>
      <c r="AQ70" s="480">
        <f>IF(+All!$F385="Michigan",+All!#REF!,IF(+All!$H385="Michigan",+All!#REF!,0))</f>
        <v>0</v>
      </c>
      <c r="AR70" s="482">
        <f>IF(+All!$F385="Michigan",+All!#REF!,IF(+All!$H385="Michigan",+All!#REF!,0))</f>
        <v>0</v>
      </c>
      <c r="AS70" s="483">
        <f>IF(+All!$F385="Michigan",+All!#REF!,IF(+All!$H385="Michigan",+All!#REF!,0))</f>
        <v>0</v>
      </c>
      <c r="AT70" s="483">
        <f>IF(+All!$F385="Michigan",+All!#REF!,IF(+All!$H385="Michigan",+All!#REF!,0))</f>
        <v>0</v>
      </c>
      <c r="AU70" s="482">
        <f>IF(+All!$F385="Michigan",+All!#REF!,IF(+All!$H385="Michigan",+All!#REF!,0))</f>
        <v>0</v>
      </c>
      <c r="AV70" s="483">
        <f>IF(+All!$F385="Michigan",+All!#REF!,IF(+All!$H385="Michigan",+All!#REF!,0))</f>
        <v>0</v>
      </c>
      <c r="AW70" s="484">
        <f>IF(+All!$F385="Michigan",+All!#REF!,IF(+All!$H385="Michigan",+All!#REF!,0))</f>
        <v>0</v>
      </c>
      <c r="AX70" s="483">
        <f>IF(+All!$F385="Michigan",+All!#REF!,IF(+All!$H385="Michigan",+All!#REF!,0))</f>
        <v>0</v>
      </c>
      <c r="AY70" s="88">
        <f>IF(+All!$F385="Michigan",+All!#REF!,IF(+All!$H385="Michigan",+All!#REF!,0))</f>
        <v>0</v>
      </c>
      <c r="AZ70" s="89">
        <f>IF(+All!$F385="Michigan",+All!#REF!,IF(+All!$H385="Michigan",+All!#REF!,0))</f>
        <v>0</v>
      </c>
      <c r="BA70" s="90">
        <f>IF(+All!$F385="Michigan",+All!#REF!,IF(+All!$H385="Michigan",+All!#REF!,0))</f>
        <v>0</v>
      </c>
      <c r="BB70" s="90">
        <f>IF(+All!$F385="Michigan",+All!#REF!,IF(+All!$H385="Michigan",+All!#REF!,0))</f>
        <v>0</v>
      </c>
      <c r="BC70" s="91">
        <f>IF(+All!$F385="Michigan",+All!#REF!,IF(+All!$H385="Michigan",+All!#REF!,0))</f>
        <v>0</v>
      </c>
      <c r="BD70" s="482">
        <f>IF(+All!$F385="Michigan",+All!#REF!,IF(+All!$H385="Michigan",+All!#REF!,0))</f>
        <v>0</v>
      </c>
      <c r="BE70" s="483">
        <f>IF(+All!$F385="Michigan",+All!#REF!,IF(+All!$H385="Michigan",+All!#REF!,0))</f>
        <v>0</v>
      </c>
      <c r="BF70" s="483">
        <f>IF(+All!$F385="Michigan",+All!#REF!,IF(+All!$H385="Michigan",+All!#REF!,0))</f>
        <v>0</v>
      </c>
      <c r="BG70" s="482">
        <f>IF(+All!$F385="Michigan",+All!#REF!,IF(+All!$H385="Michigan",+All!#REF!,0))</f>
        <v>0</v>
      </c>
      <c r="BH70" s="483">
        <f>IF(+All!$F385="Michigan",+All!#REF!,IF(+All!$H385="Michigan",+All!#REF!,0))</f>
        <v>0</v>
      </c>
      <c r="BI70" s="484">
        <f>IF(+All!$F385="Michigan",+All!#REF!,IF(+All!$H385="Michigan",+All!#REF!,0))</f>
        <v>0</v>
      </c>
      <c r="BJ70" s="92">
        <f>IF(+All!$F385="Michigan",+All!#REF!,IF(+All!$H385="Michigan",+All!#REF!,0))</f>
        <v>0</v>
      </c>
      <c r="BK70" s="93">
        <f>IF(+All!$F385="Michigan",+All!#REF!,IF(+All!$H385="Michigan",+All!#REF!,0))</f>
        <v>0</v>
      </c>
    </row>
    <row r="71" spans="1:63" x14ac:dyDescent="0.8">
      <c r="A71" s="70">
        <f>IF(+All!$F727="Michigan",+All!A727,IF(+All!$H727="Michigan",+All!A727,0))</f>
        <v>10</v>
      </c>
      <c r="B71" s="480" t="str">
        <f>IF(+All!$F727="Michigan",+All!B727,IF(+All!$H727="Michigan",+All!B727,0))</f>
        <v>Sat</v>
      </c>
      <c r="C71" s="72">
        <f>IF(+All!$F727="Michigan",+All!C727,IF(+All!$H727="Michigan",+All!C727,0))</f>
        <v>44506</v>
      </c>
      <c r="D71" s="73">
        <f>IF(+All!$F727="Michigan",+All!D727,IF(+All!$H727="Michigan",+All!D727,0))</f>
        <v>0.79166666666666663</v>
      </c>
      <c r="E71" s="707" t="str">
        <f>IF(+All!$F727="Michigan",+All!E727,IF(+All!$H727="Michigan",+All!E727,0))</f>
        <v>Fox</v>
      </c>
      <c r="F71" s="75" t="str">
        <f>IF(+All!$F727="Michigan",+All!F727,IF(+All!$H727="Michigan",+All!F727,0))</f>
        <v>Indiana</v>
      </c>
      <c r="G71" s="76" t="str">
        <f>IF(+All!$F727="Michigan",+All!G727,IF(+All!$H727="Michigan",+All!G727,0))</f>
        <v>B10</v>
      </c>
      <c r="H71" s="75" t="str">
        <f>IF(+All!$F727="Michigan",+All!H727,IF(+All!$H727="Michigan",+All!H727,0))</f>
        <v>Michigan</v>
      </c>
      <c r="I71" s="76" t="str">
        <f>IF(+All!$F727="Michigan",+All!I727,IF(+All!$H727="Michigan",+All!I727,0))</f>
        <v>B10</v>
      </c>
      <c r="J71" s="706" t="str">
        <f>IF(+All!$F727="Michigan",+All!J727,IF(+All!$H727="Michigan",+All!J727,0))</f>
        <v>Michigan</v>
      </c>
      <c r="K71" s="707" t="str">
        <f>IF(+All!$F727="Michigan",+All!K727,IF(+All!$H727="Michigan",+All!K727,0))</f>
        <v>Indiana</v>
      </c>
      <c r="L71" s="78">
        <f>IF(+All!$F727="Michigan",+All!L727,IF(+All!$H727="Michigan",+All!L727,0))</f>
        <v>20.5</v>
      </c>
      <c r="M71" s="79">
        <f>IF(+All!$F727="Michigan",+All!M727,IF(+All!$H727="Michigan",+All!M727,0))</f>
        <v>50.5</v>
      </c>
      <c r="N71" s="706" t="str">
        <f>IF(+All!$F727="Michigan",+All!N727,IF(+All!$H727="Michigan",+All!N727,0))</f>
        <v>Michigan</v>
      </c>
      <c r="O71" s="708">
        <f>IF(+All!$F727="Michigan",+All!O727,IF(+All!$H727="Michigan",+All!O727,0))</f>
        <v>29</v>
      </c>
      <c r="P71" s="708" t="str">
        <f>IF(+All!$F727="Michigan",+All!P727,IF(+All!$H727="Michigan",+All!P727,0))</f>
        <v>Indiana</v>
      </c>
      <c r="Q71" s="707">
        <f>IF(+All!$F727="Michigan",+All!Q727,IF(+All!$H727="Michigan",+All!Q727,0))</f>
        <v>7</v>
      </c>
      <c r="R71" s="706" t="str">
        <f>IF(+All!$F727="Michigan",+All!R727,IF(+All!$H727="Michigan",+All!R727,0))</f>
        <v>Michigan</v>
      </c>
      <c r="S71" s="708" t="str">
        <f>IF(+All!$F727="Michigan",+All!S727,IF(+All!$H727="Michigan",+All!S727,0))</f>
        <v>Indiana</v>
      </c>
      <c r="T71" s="706" t="str">
        <f>IF(+All!$F727="Michigan",+All!T727,IF(+All!$H727="Michigan",+All!T727,0))</f>
        <v>Michigan</v>
      </c>
      <c r="U71" s="707" t="str">
        <f>IF(+All!$F727="Michigan",+All!U727,IF(+All!$H727="Michigan",+All!U727,0))</f>
        <v>W</v>
      </c>
      <c r="V71" s="706" t="e">
        <f>IF(+All!#REF!="Michigan",+All!#REF!,IF(+All!#REF!="Michigan",+All!#REF!,0))</f>
        <v>#REF!</v>
      </c>
      <c r="W71" s="707" t="e">
        <f>IF(+All!#REF!="Michigan",+All!#REF!,IF(+All!#REF!="Michigan",+All!#REF!,0))</f>
        <v>#REF!</v>
      </c>
      <c r="X71" s="706" t="e">
        <f>IF(+All!#REF!="Michigan",+All!#REF!,IF(+All!#REF!="Michigan",+All!#REF!,0))</f>
        <v>#REF!</v>
      </c>
      <c r="Y71" s="707" t="e">
        <f>IF(+All!#REF!="Michigan",+All!#REF!,IF(+All!#REF!="Michigan",+All!#REF!,0))</f>
        <v>#REF!</v>
      </c>
      <c r="Z71" s="706" t="e">
        <f>IF(+All!#REF!="Michigan",+All!#REF!,IF(+All!#REF!="Michigan",+All!#REF!,0))</f>
        <v>#REF!</v>
      </c>
      <c r="AA71" s="707" t="e">
        <f>IF(+All!#REF!="Michigan",+All!#REF!,IF(+All!#REF!="Michigan",+All!#REF!,0))</f>
        <v>#REF!</v>
      </c>
      <c r="AB71" s="706" t="e">
        <f>IF(+All!#REF!="Michigan",+All!#REF!,IF(+All!#REF!="Michigan",+All!#REF!,0))</f>
        <v>#REF!</v>
      </c>
      <c r="AC71" s="707" t="e">
        <f>IF(+All!#REF!="Michigan",+All!#REF!,IF(+All!#REF!="Michigan",+All!#REF!,0))</f>
        <v>#REF!</v>
      </c>
      <c r="AD71" s="706" t="e">
        <f>IF(+All!#REF!="Michigan",+All!#REF!,IF(+All!#REF!="Michigan",+All!#REF!,0))</f>
        <v>#REF!</v>
      </c>
      <c r="AE71" s="707" t="e">
        <f>IF(+All!#REF!="Michigan",+All!#REF!,IF(+All!#REF!="Michigan",+All!#REF!,0))</f>
        <v>#REF!</v>
      </c>
      <c r="AF71" s="706" t="e">
        <f>IF(+All!#REF!="Michigan",+All!#REF!,IF(+All!#REF!="Michigan",+All!#REF!,0))</f>
        <v>#REF!</v>
      </c>
      <c r="AG71" s="707" t="e">
        <f>IF(+All!#REF!="Michigan",+All!#REF!,IF(+All!#REF!="Michigan",+All!#REF!,0))</f>
        <v>#REF!</v>
      </c>
      <c r="AH71" s="706" t="e">
        <f>IF(+All!#REF!="Michigan",+All!#REF!,IF(+All!#REF!="Michigan",+All!#REF!,0))</f>
        <v>#REF!</v>
      </c>
      <c r="AI71" s="707" t="e">
        <f>IF(+All!#REF!="Michigan",+All!#REF!,IF(+All!#REF!="Michigan",+All!#REF!,0))</f>
        <v>#REF!</v>
      </c>
      <c r="AJ71" s="706" t="e">
        <f>IF(+All!#REF!="Michigan",+All!#REF!,IF(+All!#REF!="Michigan",+All!#REF!,0))</f>
        <v>#REF!</v>
      </c>
      <c r="AK71" s="707" t="e">
        <f>IF(+All!#REF!="Michigan",+All!#REF!,IF(+All!#REF!="Michigan",+All!#REF!,0))</f>
        <v>#REF!</v>
      </c>
      <c r="AL71" s="81" t="e">
        <f>IF(+All!#REF!="Michigan",+All!#REF!,IF(+All!#REF!="Michigan",+All!#REF!,0))</f>
        <v>#REF!</v>
      </c>
      <c r="AM71" s="82" t="e">
        <f>IF(+All!#REF!="Michigan",+All!#REF!,IF(+All!#REF!="Michigan",+All!#REF!,0))</f>
        <v>#REF!</v>
      </c>
      <c r="AN71" s="81" t="e">
        <f>IF(+All!#REF!="Michigan",+All!#REF!,IF(+All!#REF!="Michigan",+All!#REF!,0))</f>
        <v>#REF!</v>
      </c>
      <c r="AO71" s="83" t="e">
        <f>IF(+All!#REF!="Michigan",+All!#REF!,IF(+All!#REF!="Michigan",+All!#REF!,0))</f>
        <v>#REF!</v>
      </c>
      <c r="AP71" s="84" t="e">
        <f>IF(+All!#REF!="Michigan",+All!#REF!,IF(+All!#REF!="Michigan",+All!#REF!,0))</f>
        <v>#REF!</v>
      </c>
      <c r="AQ71" s="480" t="e">
        <f>IF(+All!#REF!="Michigan",+All!#REF!,IF(+All!#REF!="Michigan",+All!#REF!,0))</f>
        <v>#REF!</v>
      </c>
      <c r="AR71" s="482" t="e">
        <f>IF(+All!#REF!="Michigan",+All!#REF!,IF(+All!#REF!="Michigan",+All!#REF!,0))</f>
        <v>#REF!</v>
      </c>
      <c r="AS71" s="483" t="e">
        <f>IF(+All!#REF!="Michigan",+All!#REF!,IF(+All!#REF!="Michigan",+All!#REF!,0))</f>
        <v>#REF!</v>
      </c>
      <c r="AT71" s="483" t="e">
        <f>IF(+All!#REF!="Michigan",+All!#REF!,IF(+All!#REF!="Michigan",+All!#REF!,0))</f>
        <v>#REF!</v>
      </c>
      <c r="AU71" s="482" t="e">
        <f>IF(+All!#REF!="Michigan",+All!#REF!,IF(+All!#REF!="Michigan",+All!#REF!,0))</f>
        <v>#REF!</v>
      </c>
      <c r="AV71" s="483" t="e">
        <f>IF(+All!#REF!="Michigan",+All!#REF!,IF(+All!#REF!="Michigan",+All!#REF!,0))</f>
        <v>#REF!</v>
      </c>
      <c r="AW71" s="484" t="e">
        <f>IF(+All!#REF!="Michigan",+All!#REF!,IF(+All!#REF!="Michigan",+All!#REF!,0))</f>
        <v>#REF!</v>
      </c>
      <c r="AX71" s="483" t="e">
        <f>IF(+All!#REF!="Michigan",+All!#REF!,IF(+All!#REF!="Michigan",+All!#REF!,0))</f>
        <v>#REF!</v>
      </c>
      <c r="AY71" s="88" t="e">
        <f>IF(+All!#REF!="Michigan",+All!#REF!,IF(+All!#REF!="Michigan",+All!#REF!,0))</f>
        <v>#REF!</v>
      </c>
      <c r="AZ71" s="89" t="e">
        <f>IF(+All!#REF!="Michigan",+All!#REF!,IF(+All!#REF!="Michigan",+All!#REF!,0))</f>
        <v>#REF!</v>
      </c>
      <c r="BA71" s="90" t="e">
        <f>IF(+All!#REF!="Michigan",+All!#REF!,IF(+All!#REF!="Michigan",+All!#REF!,0))</f>
        <v>#REF!</v>
      </c>
      <c r="BB71" s="90" t="e">
        <f>IF(+All!#REF!="Michigan",+All!#REF!,IF(+All!#REF!="Michigan",+All!#REF!,0))</f>
        <v>#REF!</v>
      </c>
      <c r="BC71" s="91" t="e">
        <f>IF(+All!#REF!="Michigan",+All!#REF!,IF(+All!#REF!="Michigan",+All!#REF!,0))</f>
        <v>#REF!</v>
      </c>
      <c r="BD71" s="482" t="e">
        <f>IF(+All!#REF!="Michigan",+All!#REF!,IF(+All!#REF!="Michigan",+All!#REF!,0))</f>
        <v>#REF!</v>
      </c>
      <c r="BE71" s="483" t="e">
        <f>IF(+All!#REF!="Michigan",+All!#REF!,IF(+All!#REF!="Michigan",+All!#REF!,0))</f>
        <v>#REF!</v>
      </c>
      <c r="BF71" s="483" t="e">
        <f>IF(+All!#REF!="Michigan",+All!#REF!,IF(+All!#REF!="Michigan",+All!#REF!,0))</f>
        <v>#REF!</v>
      </c>
      <c r="BG71" s="482" t="e">
        <f>IF(+All!#REF!="Michigan",+All!#REF!,IF(+All!#REF!="Michigan",+All!#REF!,0))</f>
        <v>#REF!</v>
      </c>
      <c r="BH71" s="483" t="e">
        <f>IF(+All!#REF!="Michigan",+All!#REF!,IF(+All!#REF!="Michigan",+All!#REF!,0))</f>
        <v>#REF!</v>
      </c>
      <c r="BI71" s="484" t="e">
        <f>IF(+All!#REF!="Michigan",+All!#REF!,IF(+All!#REF!="Michigan",+All!#REF!,0))</f>
        <v>#REF!</v>
      </c>
      <c r="BJ71" s="92" t="e">
        <f>IF(+All!#REF!="Michigan",+All!#REF!,IF(+All!#REF!="Michigan",+All!#REF!,0))</f>
        <v>#REF!</v>
      </c>
      <c r="BK71" s="93" t="e">
        <f>IF(+All!#REF!="Michigan",+All!#REF!,IF(+All!#REF!="Michigan",+All!#REF!,0))</f>
        <v>#REF!</v>
      </c>
    </row>
    <row r="72" spans="1:63" x14ac:dyDescent="0.8">
      <c r="A72" s="70">
        <f>IF(+All!$F804="Michigan",+All!A804,IF(+All!$H804="Michigan",+All!A804,0))</f>
        <v>11</v>
      </c>
      <c r="B72" s="480" t="str">
        <f>IF(+All!$F804="Michigan",+All!B804,IF(+All!$H804="Michigan",+All!B804,0))</f>
        <v>Sat</v>
      </c>
      <c r="C72" s="72">
        <f>IF(+All!$F804="Michigan",+All!C804,IF(+All!$H804="Michigan",+All!C804,0))</f>
        <v>44513</v>
      </c>
      <c r="D72" s="73">
        <f>IF(+All!$F804="Michigan",+All!D804,IF(+All!$H804="Michigan",+All!D804,0))</f>
        <v>0.5</v>
      </c>
      <c r="E72" s="707" t="str">
        <f>IF(+All!$F804="Michigan",+All!E804,IF(+All!$H804="Michigan",+All!E804,0))</f>
        <v>ABC</v>
      </c>
      <c r="F72" s="75" t="str">
        <f>IF(+All!$F804="Michigan",+All!F804,IF(+All!$H804="Michigan",+All!F804,0))</f>
        <v>Michigan</v>
      </c>
      <c r="G72" s="76" t="str">
        <f>IF(+All!$F804="Michigan",+All!G804,IF(+All!$H804="Michigan",+All!G804,0))</f>
        <v>B10</v>
      </c>
      <c r="H72" s="75" t="str">
        <f>IF(+All!$F804="Michigan",+All!H804,IF(+All!$H804="Michigan",+All!H804,0))</f>
        <v>Penn State</v>
      </c>
      <c r="I72" s="76" t="str">
        <f>IF(+All!$F804="Michigan",+All!I804,IF(+All!$H804="Michigan",+All!I804,0))</f>
        <v>B10</v>
      </c>
      <c r="J72" s="706" t="str">
        <f>IF(+All!$F804="Michigan",+All!J804,IF(+All!$H804="Michigan",+All!J804,0))</f>
        <v>Penn State</v>
      </c>
      <c r="K72" s="707" t="str">
        <f>IF(+All!$F804="Michigan",+All!K804,IF(+All!$H804="Michigan",+All!K804,0))</f>
        <v>Michigan</v>
      </c>
      <c r="L72" s="78">
        <f>IF(+All!$F804="Michigan",+All!L804,IF(+All!$H804="Michigan",+All!L804,0))</f>
        <v>1</v>
      </c>
      <c r="M72" s="79">
        <f>IF(+All!$F804="Michigan",+All!M804,IF(+All!$H804="Michigan",+All!M804,0))</f>
        <v>48.5</v>
      </c>
      <c r="N72" s="706" t="str">
        <f>IF(+All!$F804="Michigan",+All!N804,IF(+All!$H804="Michigan",+All!N804,0))</f>
        <v>Michigan</v>
      </c>
      <c r="O72" s="708">
        <f>IF(+All!$F804="Michigan",+All!O804,IF(+All!$H804="Michigan",+All!O804,0))</f>
        <v>21</v>
      </c>
      <c r="P72" s="708" t="str">
        <f>IF(+All!$F804="Michigan",+All!P804,IF(+All!$H804="Michigan",+All!P804,0))</f>
        <v>Penn State</v>
      </c>
      <c r="Q72" s="707">
        <f>IF(+All!$F804="Michigan",+All!Q804,IF(+All!$H804="Michigan",+All!Q804,0))</f>
        <v>17</v>
      </c>
      <c r="R72" s="706" t="str">
        <f>IF(+All!$F804="Michigan",+All!R804,IF(+All!$H804="Michigan",+All!R804,0))</f>
        <v>Michigan</v>
      </c>
      <c r="S72" s="708" t="str">
        <f>IF(+All!$F804="Michigan",+All!S804,IF(+All!$H804="Michigan",+All!S804,0))</f>
        <v>Penn State</v>
      </c>
      <c r="T72" s="706" t="str">
        <f>IF(+All!$F804="Michigan",+All!T804,IF(+All!$H804="Michigan",+All!T804,0))</f>
        <v>Michigan</v>
      </c>
      <c r="U72" s="707" t="str">
        <f>IF(+All!$F804="Michigan",+All!U804,IF(+All!$H804="Michigan",+All!U804,0))</f>
        <v>W</v>
      </c>
      <c r="V72" s="706" t="e">
        <f>IF(+All!#REF!="Michigan",+All!#REF!,IF(+All!#REF!="Michigan",+All!#REF!,0))</f>
        <v>#REF!</v>
      </c>
      <c r="W72" s="707" t="e">
        <f>IF(+All!#REF!="Michigan",+All!#REF!,IF(+All!#REF!="Michigan",+All!#REF!,0))</f>
        <v>#REF!</v>
      </c>
      <c r="X72" s="706" t="e">
        <f>IF(+All!#REF!="Michigan",+All!#REF!,IF(+All!#REF!="Michigan",+All!#REF!,0))</f>
        <v>#REF!</v>
      </c>
      <c r="Y72" s="707" t="e">
        <f>IF(+All!#REF!="Michigan",+All!#REF!,IF(+All!#REF!="Michigan",+All!#REF!,0))</f>
        <v>#REF!</v>
      </c>
      <c r="Z72" s="706" t="e">
        <f>IF(+All!#REF!="Michigan",+All!#REF!,IF(+All!#REF!="Michigan",+All!#REF!,0))</f>
        <v>#REF!</v>
      </c>
      <c r="AA72" s="707" t="e">
        <f>IF(+All!#REF!="Michigan",+All!#REF!,IF(+All!#REF!="Michigan",+All!#REF!,0))</f>
        <v>#REF!</v>
      </c>
      <c r="AB72" s="706" t="e">
        <f>IF(+All!#REF!="Michigan",+All!#REF!,IF(+All!#REF!="Michigan",+All!#REF!,0))</f>
        <v>#REF!</v>
      </c>
      <c r="AC72" s="707" t="e">
        <f>IF(+All!#REF!="Michigan",+All!#REF!,IF(+All!#REF!="Michigan",+All!#REF!,0))</f>
        <v>#REF!</v>
      </c>
      <c r="AD72" s="706" t="e">
        <f>IF(+All!#REF!="Michigan",+All!#REF!,IF(+All!#REF!="Michigan",+All!#REF!,0))</f>
        <v>#REF!</v>
      </c>
      <c r="AE72" s="707" t="e">
        <f>IF(+All!#REF!="Michigan",+All!#REF!,IF(+All!#REF!="Michigan",+All!#REF!,0))</f>
        <v>#REF!</v>
      </c>
      <c r="AF72" s="706" t="e">
        <f>IF(+All!#REF!="Michigan",+All!#REF!,IF(+All!#REF!="Michigan",+All!#REF!,0))</f>
        <v>#REF!</v>
      </c>
      <c r="AG72" s="707" t="e">
        <f>IF(+All!#REF!="Michigan",+All!#REF!,IF(+All!#REF!="Michigan",+All!#REF!,0))</f>
        <v>#REF!</v>
      </c>
      <c r="AH72" s="706" t="e">
        <f>IF(+All!#REF!="Michigan",+All!#REF!,IF(+All!#REF!="Michigan",+All!#REF!,0))</f>
        <v>#REF!</v>
      </c>
      <c r="AI72" s="707" t="e">
        <f>IF(+All!#REF!="Michigan",+All!#REF!,IF(+All!#REF!="Michigan",+All!#REF!,0))</f>
        <v>#REF!</v>
      </c>
      <c r="AJ72" s="706" t="e">
        <f>IF(+All!#REF!="Michigan",+All!#REF!,IF(+All!#REF!="Michigan",+All!#REF!,0))</f>
        <v>#REF!</v>
      </c>
      <c r="AK72" s="707" t="e">
        <f>IF(+All!#REF!="Michigan",+All!#REF!,IF(+All!#REF!="Michigan",+All!#REF!,0))</f>
        <v>#REF!</v>
      </c>
      <c r="AL72" s="81" t="e">
        <f>IF(+All!#REF!="Michigan",+All!#REF!,IF(+All!#REF!="Michigan",+All!#REF!,0))</f>
        <v>#REF!</v>
      </c>
      <c r="AM72" s="82" t="e">
        <f>IF(+All!#REF!="Michigan",+All!#REF!,IF(+All!#REF!="Michigan",+All!#REF!,0))</f>
        <v>#REF!</v>
      </c>
      <c r="AN72" s="81" t="e">
        <f>IF(+All!#REF!="Michigan",+All!#REF!,IF(+All!#REF!="Michigan",+All!#REF!,0))</f>
        <v>#REF!</v>
      </c>
      <c r="AO72" s="83" t="e">
        <f>IF(+All!#REF!="Michigan",+All!#REF!,IF(+All!#REF!="Michigan",+All!#REF!,0))</f>
        <v>#REF!</v>
      </c>
      <c r="AP72" s="84" t="e">
        <f>IF(+All!#REF!="Michigan",+All!#REF!,IF(+All!#REF!="Michigan",+All!#REF!,0))</f>
        <v>#REF!</v>
      </c>
      <c r="AQ72" s="480" t="e">
        <f>IF(+All!#REF!="Michigan",+All!#REF!,IF(+All!#REF!="Michigan",+All!#REF!,0))</f>
        <v>#REF!</v>
      </c>
      <c r="AR72" s="482" t="e">
        <f>IF(+All!#REF!="Michigan",+All!#REF!,IF(+All!#REF!="Michigan",+All!#REF!,0))</f>
        <v>#REF!</v>
      </c>
      <c r="AS72" s="483" t="e">
        <f>IF(+All!#REF!="Michigan",+All!#REF!,IF(+All!#REF!="Michigan",+All!#REF!,0))</f>
        <v>#REF!</v>
      </c>
      <c r="AT72" s="483" t="e">
        <f>IF(+All!#REF!="Michigan",+All!#REF!,IF(+All!#REF!="Michigan",+All!#REF!,0))</f>
        <v>#REF!</v>
      </c>
      <c r="AU72" s="482" t="e">
        <f>IF(+All!#REF!="Michigan",+All!#REF!,IF(+All!#REF!="Michigan",+All!#REF!,0))</f>
        <v>#REF!</v>
      </c>
      <c r="AV72" s="483" t="e">
        <f>IF(+All!#REF!="Michigan",+All!#REF!,IF(+All!#REF!="Michigan",+All!#REF!,0))</f>
        <v>#REF!</v>
      </c>
      <c r="AW72" s="484" t="e">
        <f>IF(+All!#REF!="Michigan",+All!#REF!,IF(+All!#REF!="Michigan",+All!#REF!,0))</f>
        <v>#REF!</v>
      </c>
      <c r="AX72" s="483" t="e">
        <f>IF(+All!#REF!="Michigan",+All!#REF!,IF(+All!#REF!="Michigan",+All!#REF!,0))</f>
        <v>#REF!</v>
      </c>
      <c r="AY72" s="88" t="e">
        <f>IF(+All!#REF!="Michigan",+All!#REF!,IF(+All!#REF!="Michigan",+All!#REF!,0))</f>
        <v>#REF!</v>
      </c>
      <c r="AZ72" s="89" t="e">
        <f>IF(+All!#REF!="Michigan",+All!#REF!,IF(+All!#REF!="Michigan",+All!#REF!,0))</f>
        <v>#REF!</v>
      </c>
      <c r="BA72" s="90" t="e">
        <f>IF(+All!#REF!="Michigan",+All!#REF!,IF(+All!#REF!="Michigan",+All!#REF!,0))</f>
        <v>#REF!</v>
      </c>
      <c r="BB72" s="90" t="e">
        <f>IF(+All!#REF!="Michigan",+All!#REF!,IF(+All!#REF!="Michigan",+All!#REF!,0))</f>
        <v>#REF!</v>
      </c>
      <c r="BC72" s="91" t="e">
        <f>IF(+All!#REF!="Michigan",+All!#REF!,IF(+All!#REF!="Michigan",+All!#REF!,0))</f>
        <v>#REF!</v>
      </c>
      <c r="BD72" s="482" t="e">
        <f>IF(+All!#REF!="Michigan",+All!#REF!,IF(+All!#REF!="Michigan",+All!#REF!,0))</f>
        <v>#REF!</v>
      </c>
      <c r="BE72" s="483" t="e">
        <f>IF(+All!#REF!="Michigan",+All!#REF!,IF(+All!#REF!="Michigan",+All!#REF!,0))</f>
        <v>#REF!</v>
      </c>
      <c r="BF72" s="483" t="e">
        <f>IF(+All!#REF!="Michigan",+All!#REF!,IF(+All!#REF!="Michigan",+All!#REF!,0))</f>
        <v>#REF!</v>
      </c>
      <c r="BG72" s="482" t="e">
        <f>IF(+All!#REF!="Michigan",+All!#REF!,IF(+All!#REF!="Michigan",+All!#REF!,0))</f>
        <v>#REF!</v>
      </c>
      <c r="BH72" s="483" t="e">
        <f>IF(+All!#REF!="Michigan",+All!#REF!,IF(+All!#REF!="Michigan",+All!#REF!,0))</f>
        <v>#REF!</v>
      </c>
      <c r="BI72" s="484" t="e">
        <f>IF(+All!#REF!="Michigan",+All!#REF!,IF(+All!#REF!="Michigan",+All!#REF!,0))</f>
        <v>#REF!</v>
      </c>
      <c r="BJ72" s="92" t="e">
        <f>IF(+All!#REF!="Michigan",+All!#REF!,IF(+All!#REF!="Michigan",+All!#REF!,0))</f>
        <v>#REF!</v>
      </c>
      <c r="BK72" s="93" t="e">
        <f>IF(+All!#REF!="Michigan",+All!#REF!,IF(+All!#REF!="Michigan",+All!#REF!,0))</f>
        <v>#REF!</v>
      </c>
    </row>
    <row r="73" spans="1:63" x14ac:dyDescent="0.8">
      <c r="A73" s="70">
        <f>IF(+All!$F871="Michigan",+All!A871,IF(+All!$H871="Michigan",+All!A871,0))</f>
        <v>12</v>
      </c>
      <c r="B73" s="480" t="str">
        <f>IF(+All!$F871="Michigan",+All!B871,IF(+All!$H871="Michigan",+All!B871,0))</f>
        <v>Sat</v>
      </c>
      <c r="C73" s="72">
        <f>IF(+All!$F871="Michigan",+All!C871,IF(+All!$H871="Michigan",+All!C871,0))</f>
        <v>44520</v>
      </c>
      <c r="D73" s="73">
        <f>IF(+All!$F871="Michigan",+All!D871,IF(+All!$H871="Michigan",+All!D871,0))</f>
        <v>0.64583333333333337</v>
      </c>
      <c r="E73" s="707" t="str">
        <f>IF(+All!$F871="Michigan",+All!E871,IF(+All!$H871="Michigan",+All!E871,0))</f>
        <v>BTN</v>
      </c>
      <c r="F73" s="75" t="str">
        <f>IF(+All!$F871="Michigan",+All!F871,IF(+All!$H871="Michigan",+All!F871,0))</f>
        <v>Michigan</v>
      </c>
      <c r="G73" s="76" t="str">
        <f>IF(+All!$F871="Michigan",+All!G871,IF(+All!$H871="Michigan",+All!G871,0))</f>
        <v>B10</v>
      </c>
      <c r="H73" s="75" t="str">
        <f>IF(+All!$F871="Michigan",+All!H871,IF(+All!$H871="Michigan",+All!H871,0))</f>
        <v>Maryland</v>
      </c>
      <c r="I73" s="76" t="str">
        <f>IF(+All!$F871="Michigan",+All!I871,IF(+All!$H871="Michigan",+All!I871,0))</f>
        <v>B10</v>
      </c>
      <c r="J73" s="706" t="str">
        <f>IF(+All!$F871="Michigan",+All!J871,IF(+All!$H871="Michigan",+All!J871,0))</f>
        <v>Michigan</v>
      </c>
      <c r="K73" s="707" t="str">
        <f>IF(+All!$F871="Michigan",+All!K871,IF(+All!$H871="Michigan",+All!K871,0))</f>
        <v>Maryland</v>
      </c>
      <c r="L73" s="78">
        <f>IF(+All!$F871="Michigan",+All!L871,IF(+All!$H871="Michigan",+All!L871,0))</f>
        <v>14.5</v>
      </c>
      <c r="M73" s="79">
        <f>IF(+All!$F871="Michigan",+All!M871,IF(+All!$H871="Michigan",+All!M871,0))</f>
        <v>56.5</v>
      </c>
      <c r="N73" s="706" t="str">
        <f>IF(+All!$F871="Michigan",+All!N871,IF(+All!$H871="Michigan",+All!N871,0))</f>
        <v>Michigan</v>
      </c>
      <c r="O73" s="708">
        <f>IF(+All!$F871="Michigan",+All!O871,IF(+All!$H871="Michigan",+All!O871,0))</f>
        <v>59</v>
      </c>
      <c r="P73" s="708" t="str">
        <f>IF(+All!$F871="Michigan",+All!P871,IF(+All!$H871="Michigan",+All!P871,0))</f>
        <v>Maryland</v>
      </c>
      <c r="Q73" s="707">
        <f>IF(+All!$F871="Michigan",+All!Q871,IF(+All!$H871="Michigan",+All!Q871,0))</f>
        <v>18</v>
      </c>
      <c r="R73" s="706" t="str">
        <f>IF(+All!$F871="Michigan",+All!R871,IF(+All!$H871="Michigan",+All!R871,0))</f>
        <v>Michigan</v>
      </c>
      <c r="S73" s="708" t="str">
        <f>IF(+All!$F871="Michigan",+All!S871,IF(+All!$H871="Michigan",+All!S871,0))</f>
        <v>Maryland</v>
      </c>
      <c r="T73" s="706" t="str">
        <f>IF(+All!$F871="Michigan",+All!T871,IF(+All!$H871="Michigan",+All!T871,0))</f>
        <v>Michigan</v>
      </c>
      <c r="U73" s="707" t="str">
        <f>IF(+All!$F871="Michigan",+All!U871,IF(+All!$H871="Michigan",+All!U871,0))</f>
        <v>W</v>
      </c>
      <c r="V73" s="706" t="e">
        <f>IF(+All!#REF!="Michigan",+All!#REF!,IF(+All!#REF!="Michigan",+All!#REF!,0))</f>
        <v>#REF!</v>
      </c>
      <c r="W73" s="707" t="e">
        <f>IF(+All!#REF!="Michigan",+All!#REF!,IF(+All!#REF!="Michigan",+All!#REF!,0))</f>
        <v>#REF!</v>
      </c>
      <c r="X73" s="706" t="e">
        <f>IF(+All!#REF!="Michigan",+All!#REF!,IF(+All!#REF!="Michigan",+All!#REF!,0))</f>
        <v>#REF!</v>
      </c>
      <c r="Y73" s="707" t="e">
        <f>IF(+All!#REF!="Michigan",+All!#REF!,IF(+All!#REF!="Michigan",+All!#REF!,0))</f>
        <v>#REF!</v>
      </c>
      <c r="Z73" s="706" t="e">
        <f>IF(+All!#REF!="Michigan",+All!#REF!,IF(+All!#REF!="Michigan",+All!#REF!,0))</f>
        <v>#REF!</v>
      </c>
      <c r="AA73" s="707" t="e">
        <f>IF(+All!#REF!="Michigan",+All!#REF!,IF(+All!#REF!="Michigan",+All!#REF!,0))</f>
        <v>#REF!</v>
      </c>
      <c r="AB73" s="706" t="e">
        <f>IF(+All!#REF!="Michigan",+All!#REF!,IF(+All!#REF!="Michigan",+All!#REF!,0))</f>
        <v>#REF!</v>
      </c>
      <c r="AC73" s="707" t="e">
        <f>IF(+All!#REF!="Michigan",+All!#REF!,IF(+All!#REF!="Michigan",+All!#REF!,0))</f>
        <v>#REF!</v>
      </c>
      <c r="AD73" s="706" t="e">
        <f>IF(+All!#REF!="Michigan",+All!#REF!,IF(+All!#REF!="Michigan",+All!#REF!,0))</f>
        <v>#REF!</v>
      </c>
      <c r="AE73" s="707" t="e">
        <f>IF(+All!#REF!="Michigan",+All!#REF!,IF(+All!#REF!="Michigan",+All!#REF!,0))</f>
        <v>#REF!</v>
      </c>
      <c r="AF73" s="706" t="e">
        <f>IF(+All!#REF!="Michigan",+All!#REF!,IF(+All!#REF!="Michigan",+All!#REF!,0))</f>
        <v>#REF!</v>
      </c>
      <c r="AG73" s="707" t="e">
        <f>IF(+All!#REF!="Michigan",+All!#REF!,IF(+All!#REF!="Michigan",+All!#REF!,0))</f>
        <v>#REF!</v>
      </c>
      <c r="AH73" s="706" t="e">
        <f>IF(+All!#REF!="Michigan",+All!#REF!,IF(+All!#REF!="Michigan",+All!#REF!,0))</f>
        <v>#REF!</v>
      </c>
      <c r="AI73" s="707" t="e">
        <f>IF(+All!#REF!="Michigan",+All!#REF!,IF(+All!#REF!="Michigan",+All!#REF!,0))</f>
        <v>#REF!</v>
      </c>
      <c r="AJ73" s="706" t="e">
        <f>IF(+All!#REF!="Michigan",+All!#REF!,IF(+All!#REF!="Michigan",+All!#REF!,0))</f>
        <v>#REF!</v>
      </c>
      <c r="AK73" s="707" t="e">
        <f>IF(+All!#REF!="Michigan",+All!#REF!,IF(+All!#REF!="Michigan",+All!#REF!,0))</f>
        <v>#REF!</v>
      </c>
      <c r="AL73" s="81" t="e">
        <f>IF(+All!#REF!="Michigan",+All!#REF!,IF(+All!#REF!="Michigan",+All!#REF!,0))</f>
        <v>#REF!</v>
      </c>
      <c r="AM73" s="82" t="e">
        <f>IF(+All!#REF!="Michigan",+All!#REF!,IF(+All!#REF!="Michigan",+All!#REF!,0))</f>
        <v>#REF!</v>
      </c>
      <c r="AN73" s="81" t="e">
        <f>IF(+All!#REF!="Michigan",+All!#REF!,IF(+All!#REF!="Michigan",+All!#REF!,0))</f>
        <v>#REF!</v>
      </c>
      <c r="AO73" s="83" t="e">
        <f>IF(+All!#REF!="Michigan",+All!#REF!,IF(+All!#REF!="Michigan",+All!#REF!,0))</f>
        <v>#REF!</v>
      </c>
      <c r="AP73" s="84" t="e">
        <f>IF(+All!#REF!="Michigan",+All!#REF!,IF(+All!#REF!="Michigan",+All!#REF!,0))</f>
        <v>#REF!</v>
      </c>
      <c r="AQ73" s="480" t="e">
        <f>IF(+All!#REF!="Michigan",+All!#REF!,IF(+All!#REF!="Michigan",+All!#REF!,0))</f>
        <v>#REF!</v>
      </c>
      <c r="AR73" s="482" t="e">
        <f>IF(+All!#REF!="Michigan",+All!#REF!,IF(+All!#REF!="Michigan",+All!#REF!,0))</f>
        <v>#REF!</v>
      </c>
      <c r="AS73" s="483" t="e">
        <f>IF(+All!#REF!="Michigan",+All!#REF!,IF(+All!#REF!="Michigan",+All!#REF!,0))</f>
        <v>#REF!</v>
      </c>
      <c r="AT73" s="483" t="e">
        <f>IF(+All!#REF!="Michigan",+All!#REF!,IF(+All!#REF!="Michigan",+All!#REF!,0))</f>
        <v>#REF!</v>
      </c>
      <c r="AU73" s="482" t="e">
        <f>IF(+All!#REF!="Michigan",+All!#REF!,IF(+All!#REF!="Michigan",+All!#REF!,0))</f>
        <v>#REF!</v>
      </c>
      <c r="AV73" s="483" t="e">
        <f>IF(+All!#REF!="Michigan",+All!#REF!,IF(+All!#REF!="Michigan",+All!#REF!,0))</f>
        <v>#REF!</v>
      </c>
      <c r="AW73" s="484" t="e">
        <f>IF(+All!#REF!="Michigan",+All!#REF!,IF(+All!#REF!="Michigan",+All!#REF!,0))</f>
        <v>#REF!</v>
      </c>
      <c r="AX73" s="483" t="e">
        <f>IF(+All!#REF!="Michigan",+All!#REF!,IF(+All!#REF!="Michigan",+All!#REF!,0))</f>
        <v>#REF!</v>
      </c>
      <c r="AY73" s="88" t="e">
        <f>IF(+All!#REF!="Michigan",+All!#REF!,IF(+All!#REF!="Michigan",+All!#REF!,0))</f>
        <v>#REF!</v>
      </c>
      <c r="AZ73" s="89" t="e">
        <f>IF(+All!#REF!="Michigan",+All!#REF!,IF(+All!#REF!="Michigan",+All!#REF!,0))</f>
        <v>#REF!</v>
      </c>
      <c r="BA73" s="90" t="e">
        <f>IF(+All!#REF!="Michigan",+All!#REF!,IF(+All!#REF!="Michigan",+All!#REF!,0))</f>
        <v>#REF!</v>
      </c>
      <c r="BB73" s="90" t="e">
        <f>IF(+All!#REF!="Michigan",+All!#REF!,IF(+All!#REF!="Michigan",+All!#REF!,0))</f>
        <v>#REF!</v>
      </c>
      <c r="BC73" s="91" t="e">
        <f>IF(+All!#REF!="Michigan",+All!#REF!,IF(+All!#REF!="Michigan",+All!#REF!,0))</f>
        <v>#REF!</v>
      </c>
      <c r="BD73" s="482" t="e">
        <f>IF(+All!#REF!="Michigan",+All!#REF!,IF(+All!#REF!="Michigan",+All!#REF!,0))</f>
        <v>#REF!</v>
      </c>
      <c r="BE73" s="483" t="e">
        <f>IF(+All!#REF!="Michigan",+All!#REF!,IF(+All!#REF!="Michigan",+All!#REF!,0))</f>
        <v>#REF!</v>
      </c>
      <c r="BF73" s="483" t="e">
        <f>IF(+All!#REF!="Michigan",+All!#REF!,IF(+All!#REF!="Michigan",+All!#REF!,0))</f>
        <v>#REF!</v>
      </c>
      <c r="BG73" s="482" t="e">
        <f>IF(+All!#REF!="Michigan",+All!#REF!,IF(+All!#REF!="Michigan",+All!#REF!,0))</f>
        <v>#REF!</v>
      </c>
      <c r="BH73" s="483" t="e">
        <f>IF(+All!#REF!="Michigan",+All!#REF!,IF(+All!#REF!="Michigan",+All!#REF!,0))</f>
        <v>#REF!</v>
      </c>
      <c r="BI73" s="484" t="e">
        <f>IF(+All!#REF!="Michigan",+All!#REF!,IF(+All!#REF!="Michigan",+All!#REF!,0))</f>
        <v>#REF!</v>
      </c>
      <c r="BJ73" s="92" t="e">
        <f>IF(+All!#REF!="Michigan",+All!#REF!,IF(+All!#REF!="Michigan",+All!#REF!,0))</f>
        <v>#REF!</v>
      </c>
      <c r="BK73" s="93" t="e">
        <f>IF(+All!#REF!="Michigan",+All!#REF!,IF(+All!#REF!="Michigan",+All!#REF!,0))</f>
        <v>#REF!</v>
      </c>
    </row>
    <row r="74" spans="1:63" x14ac:dyDescent="0.8">
      <c r="A74" s="70">
        <f>IF(+All!$F928="Michigan",+All!A928,IF(+All!$H928="Michigan",+All!A928,0))</f>
        <v>0</v>
      </c>
      <c r="B74" s="480">
        <f>IF(+All!$F928="Michigan",+All!B928,IF(+All!$H928="Michigan",+All!B928,0))</f>
        <v>0</v>
      </c>
      <c r="C74" s="72">
        <f>IF(+All!$F928="Michigan",+All!C928,IF(+All!$H928="Michigan",+All!C928,0))</f>
        <v>0</v>
      </c>
      <c r="D74" s="73">
        <f>IF(+All!$F928="Michigan",+All!D928,IF(+All!$H928="Michigan",+All!D928,0))</f>
        <v>0</v>
      </c>
      <c r="E74" s="707">
        <f>IF(+All!$F928="Michigan",+All!E928,IF(+All!$H928="Michigan",+All!E928,0))</f>
        <v>0</v>
      </c>
      <c r="F74" s="75">
        <f>IF(+All!$F928="Michigan",+All!F928,IF(+All!$H928="Michigan",+All!F928,0))</f>
        <v>0</v>
      </c>
      <c r="G74" s="76">
        <f>IF(+All!$F928="Michigan",+All!G928,IF(+All!$H928="Michigan",+All!G928,0))</f>
        <v>0</v>
      </c>
      <c r="H74" s="75">
        <f>IF(+All!$F928="Michigan",+All!H928,IF(+All!$H928="Michigan",+All!H928,0))</f>
        <v>0</v>
      </c>
      <c r="I74" s="76">
        <f>IF(+All!$F928="Michigan",+All!I928,IF(+All!$H928="Michigan",+All!I928,0))</f>
        <v>0</v>
      </c>
      <c r="J74" s="706">
        <f>IF(+All!$F928="Michigan",+All!J928,IF(+All!$H928="Michigan",+All!J928,0))</f>
        <v>0</v>
      </c>
      <c r="K74" s="707">
        <f>IF(+All!$F928="Michigan",+All!K928,IF(+All!$H928="Michigan",+All!K928,0))</f>
        <v>0</v>
      </c>
      <c r="L74" s="78">
        <f>IF(+All!$F928="Michigan",+All!L928,IF(+All!$H928="Michigan",+All!L928,0))</f>
        <v>0</v>
      </c>
      <c r="M74" s="79">
        <f>IF(+All!$F928="Michigan",+All!M928,IF(+All!$H928="Michigan",+All!M928,0))</f>
        <v>0</v>
      </c>
      <c r="N74" s="706">
        <f>IF(+All!$F928="Michigan",+All!N928,IF(+All!$H928="Michigan",+All!N928,0))</f>
        <v>0</v>
      </c>
      <c r="O74" s="708">
        <f>IF(+All!$F928="Michigan",+All!O928,IF(+All!$H928="Michigan",+All!O928,0))</f>
        <v>0</v>
      </c>
      <c r="P74" s="708">
        <f>IF(+All!$F928="Michigan",+All!P928,IF(+All!$H928="Michigan",+All!P928,0))</f>
        <v>0</v>
      </c>
      <c r="Q74" s="707">
        <f>IF(+All!$F928="Michigan",+All!Q928,IF(+All!$H928="Michigan",+All!Q928,0))</f>
        <v>0</v>
      </c>
      <c r="R74" s="706">
        <f>IF(+All!$F928="Michigan",+All!R928,IF(+All!$H928="Michigan",+All!R928,0))</f>
        <v>0</v>
      </c>
      <c r="S74" s="708">
        <f>IF(+All!$F928="Michigan",+All!S928,IF(+All!$H928="Michigan",+All!S928,0))</f>
        <v>0</v>
      </c>
      <c r="T74" s="706">
        <f>IF(+All!$F928="Michigan",+All!T928,IF(+All!$H928="Michigan",+All!T928,0))</f>
        <v>0</v>
      </c>
      <c r="U74" s="707">
        <f>IF(+All!$F928="Michigan",+All!U928,IF(+All!$H928="Michigan",+All!U928,0))</f>
        <v>0</v>
      </c>
      <c r="V74" s="706">
        <f>IF(+All!$F565="Michigan",+All!#REF!,IF(+All!$H565="Michigan",+All!#REF!,0))</f>
        <v>0</v>
      </c>
      <c r="W74" s="707">
        <f>IF(+All!$F565="Michigan",+All!#REF!,IF(+All!$H565="Michigan",+All!#REF!,0))</f>
        <v>0</v>
      </c>
      <c r="X74" s="706">
        <f>IF(+All!$F565="Michigan",+All!#REF!,IF(+All!$H565="Michigan",+All!#REF!,0))</f>
        <v>0</v>
      </c>
      <c r="Y74" s="707">
        <f>IF(+All!$F565="Michigan",+All!#REF!,IF(+All!$H565="Michigan",+All!#REF!,0))</f>
        <v>0</v>
      </c>
      <c r="Z74" s="706">
        <f>IF(+All!$F565="Michigan",+All!#REF!,IF(+All!$H565="Michigan",+All!#REF!,0))</f>
        <v>0</v>
      </c>
      <c r="AA74" s="707">
        <f>IF(+All!$F565="Michigan",+All!#REF!,IF(+All!$H565="Michigan",+All!#REF!,0))</f>
        <v>0</v>
      </c>
      <c r="AB74" s="706">
        <f>IF(+All!$F565="Michigan",+All!#REF!,IF(+All!$H565="Michigan",+All!#REF!,0))</f>
        <v>0</v>
      </c>
      <c r="AC74" s="707">
        <f>IF(+All!$F565="Michigan",+All!#REF!,IF(+All!$H565="Michigan",+All!#REF!,0))</f>
        <v>0</v>
      </c>
      <c r="AD74" s="706">
        <f>IF(+All!$F565="Michigan",+All!#REF!,IF(+All!$H565="Michigan",+All!#REF!,0))</f>
        <v>0</v>
      </c>
      <c r="AE74" s="707">
        <f>IF(+All!$F565="Michigan",+All!#REF!,IF(+All!$H565="Michigan",+All!#REF!,0))</f>
        <v>0</v>
      </c>
      <c r="AF74" s="706">
        <f>IF(+All!$F565="Michigan",+All!#REF!,IF(+All!$H565="Michigan",+All!#REF!,0))</f>
        <v>0</v>
      </c>
      <c r="AG74" s="707">
        <f>IF(+All!$F565="Michigan",+All!#REF!,IF(+All!$H565="Michigan",+All!#REF!,0))</f>
        <v>0</v>
      </c>
      <c r="AH74" s="706">
        <f>IF(+All!$F565="Michigan",+All!#REF!,IF(+All!$H565="Michigan",+All!#REF!,0))</f>
        <v>0</v>
      </c>
      <c r="AI74" s="707">
        <f>IF(+All!$F565="Michigan",+All!#REF!,IF(+All!$H565="Michigan",+All!#REF!,0))</f>
        <v>0</v>
      </c>
      <c r="AJ74" s="706">
        <f>IF(+All!$F565="Michigan",+All!#REF!,IF(+All!$H565="Michigan",+All!#REF!,0))</f>
        <v>0</v>
      </c>
      <c r="AK74" s="707">
        <f>IF(+All!$F565="Michigan",+All!#REF!,IF(+All!$H565="Michigan",+All!#REF!,0))</f>
        <v>0</v>
      </c>
      <c r="AL74" s="81">
        <f>IF(+All!$F565="Michigan",+All!V565,IF(+All!$H565="Michigan",+All!V565,0))</f>
        <v>0</v>
      </c>
      <c r="AM74" s="82">
        <f>IF(+All!$F565="Michigan",+All!W565,IF(+All!$H565="Michigan",+All!W565,0))</f>
        <v>0</v>
      </c>
      <c r="AN74" s="81">
        <f>IF(+All!$F565="Michigan",+All!X565,IF(+All!$H565="Michigan",+All!X565,0))</f>
        <v>0</v>
      </c>
      <c r="AO74" s="83">
        <f>IF(+All!$F565="Michigan",+All!Y565,IF(+All!$H565="Michigan",+All!Y565,0))</f>
        <v>0</v>
      </c>
      <c r="AP74" s="84">
        <f>IF(+All!$F565="Michigan",+All!Z565,IF(+All!$H565="Michigan",+All!Z565,0))</f>
        <v>0</v>
      </c>
      <c r="AQ74" s="480">
        <f>IF(+All!$F565="Michigan",+All!#REF!,IF(+All!$H565="Michigan",+All!#REF!,0))</f>
        <v>0</v>
      </c>
      <c r="AR74" s="482">
        <f>IF(+All!$F565="Michigan",+All!#REF!,IF(+All!$H565="Michigan",+All!#REF!,0))</f>
        <v>0</v>
      </c>
      <c r="AS74" s="483">
        <f>IF(+All!$F565="Michigan",+All!#REF!,IF(+All!$H565="Michigan",+All!#REF!,0))</f>
        <v>0</v>
      </c>
      <c r="AT74" s="483">
        <f>IF(+All!$F565="Michigan",+All!#REF!,IF(+All!$H565="Michigan",+All!#REF!,0))</f>
        <v>0</v>
      </c>
      <c r="AU74" s="482">
        <f>IF(+All!$F565="Michigan",+All!#REF!,IF(+All!$H565="Michigan",+All!#REF!,0))</f>
        <v>0</v>
      </c>
      <c r="AV74" s="483">
        <f>IF(+All!$F565="Michigan",+All!#REF!,IF(+All!$H565="Michigan",+All!#REF!,0))</f>
        <v>0</v>
      </c>
      <c r="AW74" s="484">
        <f>IF(+All!$F565="Michigan",+All!#REF!,IF(+All!$H565="Michigan",+All!#REF!,0))</f>
        <v>0</v>
      </c>
      <c r="AX74" s="483">
        <f>IF(+All!$F565="Michigan",+All!#REF!,IF(+All!$H565="Michigan",+All!#REF!,0))</f>
        <v>0</v>
      </c>
      <c r="AY74" s="88">
        <f>IF(+All!$F565="Michigan",+All!#REF!,IF(+All!$H565="Michigan",+All!#REF!,0))</f>
        <v>0</v>
      </c>
      <c r="AZ74" s="89">
        <f>IF(+All!$F565="Michigan",+All!#REF!,IF(+All!$H565="Michigan",+All!#REF!,0))</f>
        <v>0</v>
      </c>
      <c r="BA74" s="90">
        <f>IF(+All!$F565="Michigan",+All!#REF!,IF(+All!$H565="Michigan",+All!#REF!,0))</f>
        <v>0</v>
      </c>
      <c r="BB74" s="90">
        <f>IF(+All!$F565="Michigan",+All!#REF!,IF(+All!$H565="Michigan",+All!#REF!,0))</f>
        <v>0</v>
      </c>
      <c r="BC74" s="91">
        <f>IF(+All!$F565="Michigan",+All!#REF!,IF(+All!$H565="Michigan",+All!#REF!,0))</f>
        <v>0</v>
      </c>
      <c r="BD74" s="482">
        <f>IF(+All!$F565="Michigan",+All!#REF!,IF(+All!$H565="Michigan",+All!#REF!,0))</f>
        <v>0</v>
      </c>
      <c r="BE74" s="483">
        <f>IF(+All!$F565="Michigan",+All!#REF!,IF(+All!$H565="Michigan",+All!#REF!,0))</f>
        <v>0</v>
      </c>
      <c r="BF74" s="483">
        <f>IF(+All!$F565="Michigan",+All!#REF!,IF(+All!$H565="Michigan",+All!#REF!,0))</f>
        <v>0</v>
      </c>
      <c r="BG74" s="482">
        <f>IF(+All!$F565="Michigan",+All!#REF!,IF(+All!$H565="Michigan",+All!#REF!,0))</f>
        <v>0</v>
      </c>
      <c r="BH74" s="483">
        <f>IF(+All!$F565="Michigan",+All!#REF!,IF(+All!$H565="Michigan",+All!#REF!,0))</f>
        <v>0</v>
      </c>
      <c r="BI74" s="484">
        <f>IF(+All!$F565="Michigan",+All!#REF!,IF(+All!$H565="Michigan",+All!#REF!,0))</f>
        <v>0</v>
      </c>
      <c r="BJ74" s="92">
        <f>IF(+All!$F565="Michigan",+All!#REF!,IF(+All!$H565="Michigan",+All!#REF!,0))</f>
        <v>0</v>
      </c>
      <c r="BK74" s="93">
        <f>IF(+All!$F565="Michigan",+All!#REF!,IF(+All!$H565="Michigan",+All!#REF!,0))</f>
        <v>0</v>
      </c>
    </row>
    <row r="75" spans="1:63" x14ac:dyDescent="0.8">
      <c r="A75" s="52"/>
      <c r="B75" s="53"/>
      <c r="C75" s="54"/>
      <c r="D75" s="55"/>
      <c r="E75" s="709"/>
      <c r="F75" s="1219" t="str">
        <f>F76</f>
        <v>Michigan State</v>
      </c>
      <c r="G75" s="1253"/>
      <c r="H75" s="1253"/>
      <c r="I75" s="1254"/>
      <c r="J75" s="705"/>
      <c r="K75" s="709"/>
      <c r="L75" s="58"/>
      <c r="M75" s="59"/>
      <c r="N75" s="705"/>
      <c r="O75" s="9"/>
      <c r="P75" s="9"/>
      <c r="Q75" s="709"/>
      <c r="R75" s="705"/>
      <c r="S75" s="9"/>
      <c r="T75" s="705"/>
      <c r="U75" s="709"/>
      <c r="V75" s="705"/>
      <c r="W75" s="826"/>
      <c r="X75" s="705"/>
      <c r="Y75" s="709"/>
      <c r="Z75" s="705"/>
      <c r="AA75" s="709"/>
      <c r="AB75" s="705"/>
      <c r="AC75" s="709"/>
      <c r="AD75" s="825"/>
      <c r="AE75" s="826"/>
      <c r="AF75" s="825"/>
      <c r="AG75" s="826"/>
      <c r="AH75" s="825"/>
      <c r="AI75" s="826"/>
      <c r="AJ75" s="825"/>
      <c r="AK75" s="826"/>
      <c r="AL75" s="61"/>
      <c r="AM75" s="62"/>
      <c r="AN75" s="62"/>
      <c r="AO75" s="63"/>
      <c r="AP75" s="64"/>
      <c r="AQ75" s="65"/>
      <c r="AR75" s="66"/>
      <c r="AS75" s="67"/>
      <c r="AT75" s="67"/>
      <c r="AU75" s="66"/>
      <c r="AV75" s="67"/>
      <c r="AW75" s="49"/>
      <c r="AX75" s="48"/>
      <c r="AY75" s="66"/>
      <c r="AZ75" s="67"/>
      <c r="BA75" s="49"/>
      <c r="BB75" s="49"/>
      <c r="BC75" s="65"/>
      <c r="BD75" s="66"/>
      <c r="BE75" s="67"/>
      <c r="BF75" s="67"/>
      <c r="BG75" s="66"/>
      <c r="BH75" s="67"/>
      <c r="BI75" s="49"/>
      <c r="BJ75" s="68"/>
      <c r="BK75" s="69"/>
    </row>
    <row r="76" spans="1:63" x14ac:dyDescent="0.8">
      <c r="A76" s="70">
        <f>IF(+All!$F29="Michigan State",+All!A29,IF(+All!$H29="Michigan State",+All!A29,0))</f>
        <v>1</v>
      </c>
      <c r="B76" s="480" t="str">
        <f>IF(+All!$F29="Michigan State",+All!B29,IF(+All!$H29="Michigan State",+All!B29,0))</f>
        <v>Fri</v>
      </c>
      <c r="C76" s="72">
        <f>IF(+All!$F29="Michigan State",+All!C29,IF(+All!$H29="Michigan State",+All!C29,0))</f>
        <v>44442</v>
      </c>
      <c r="D76" s="73">
        <f>IF(+All!$F29="Michigan State",+All!D29,IF(+All!$H29="Michigan State",+All!D29,0))</f>
        <v>0.875</v>
      </c>
      <c r="E76" s="707" t="str">
        <f>IF(+All!$F29="Michigan State",+All!E29,IF(+All!$H29="Michigan State",+All!E29,0))</f>
        <v>ESPN</v>
      </c>
      <c r="F76" s="75" t="str">
        <f>IF(+All!$F29="Michigan State",+All!F29,IF(+All!$H29="Michigan State",+All!F29,0))</f>
        <v>Michigan State</v>
      </c>
      <c r="G76" s="76" t="str">
        <f>IF(+All!$F29="Michigan State",+All!G29,IF(+All!$H29="Michigan State",+All!G29,0))</f>
        <v>B10</v>
      </c>
      <c r="H76" s="75" t="str">
        <f>IF(+All!$F29="Michigan State",+All!H29,IF(+All!$H29="Michigan State",+All!H29,0))</f>
        <v>Northwestern</v>
      </c>
      <c r="I76" s="76" t="str">
        <f>IF(+All!$F29="Michigan State",+All!I29,IF(+All!$H29="Michigan State",+All!I29,0))</f>
        <v>B10</v>
      </c>
      <c r="J76" s="706" t="str">
        <f>IF(+All!$F29="Michigan State",+All!J29,IF(+All!$H29="Michigan State",+All!J29,0))</f>
        <v>Northwestern</v>
      </c>
      <c r="K76" s="707" t="str">
        <f>IF(+All!$F29="Michigan State",+All!K29,IF(+All!$H29="Michigan State",+All!K29,0))</f>
        <v>Michigan State</v>
      </c>
      <c r="L76" s="78">
        <f>IF(+All!$F29="Michigan State",+All!L29,IF(+All!$H29="Michigan State",+All!L29,0))</f>
        <v>3.5</v>
      </c>
      <c r="M76" s="79">
        <f>IF(+All!$F29="Michigan State",+All!M29,IF(+All!$H29="Michigan State",+All!M29,0))</f>
        <v>45</v>
      </c>
      <c r="N76" s="706" t="str">
        <f>IF(+All!$F29="Michigan State",+All!N29,IF(+All!$H29="Michigan State",+All!N29,0))</f>
        <v>Michigan State</v>
      </c>
      <c r="O76" s="708">
        <f>IF(+All!$F29="Michigan State",+All!O29,IF(+All!$H29="Michigan State",+All!O29,0))</f>
        <v>38</v>
      </c>
      <c r="P76" s="708" t="str">
        <f>IF(+All!$F29="Michigan State",+All!P29,IF(+All!$H29="Michigan State",+All!P29,0))</f>
        <v>Northwestern</v>
      </c>
      <c r="Q76" s="707">
        <f>IF(+All!$F29="Michigan State",+All!Q29,IF(+All!$H29="Michigan State",+All!Q29,0))</f>
        <v>21</v>
      </c>
      <c r="R76" s="706" t="str">
        <f>IF(+All!$F29="Michigan State",+All!R29,IF(+All!$H29="Michigan State",+All!R29,0))</f>
        <v>Michigan State</v>
      </c>
      <c r="S76" s="708" t="str">
        <f>IF(+All!$F29="Michigan State",+All!S29,IF(+All!$H29="Michigan State",+All!S29,0))</f>
        <v>Northwestern</v>
      </c>
      <c r="T76" s="706" t="str">
        <f>IF(+All!$F29="Michigan State",+All!T29,IF(+All!$H29="Michigan State",+All!T29,0))</f>
        <v>Michigan State</v>
      </c>
      <c r="U76" s="707" t="str">
        <f>IF(+All!$F29="Michigan State",+All!U29,IF(+All!$H29="Michigan State",+All!U29,0))</f>
        <v>W</v>
      </c>
      <c r="V76" s="706"/>
      <c r="W76" s="707"/>
      <c r="X76" s="706"/>
      <c r="Y76" s="707"/>
      <c r="Z76" s="706"/>
      <c r="AA76" s="707"/>
      <c r="AB76" s="706"/>
      <c r="AC76" s="707"/>
      <c r="AD76" s="706"/>
      <c r="AE76" s="707"/>
      <c r="AF76" s="706"/>
      <c r="AG76" s="707"/>
      <c r="AH76" s="706"/>
      <c r="AI76" s="707"/>
      <c r="AJ76" s="706"/>
      <c r="AK76" s="707"/>
      <c r="AQ76" s="480"/>
      <c r="AR76" s="482"/>
      <c r="AS76" s="483"/>
      <c r="AT76" s="483"/>
      <c r="AU76" s="482"/>
      <c r="AV76" s="483"/>
      <c r="AW76" s="484"/>
      <c r="AX76" s="483"/>
      <c r="AY76" s="88"/>
      <c r="AZ76" s="89"/>
      <c r="BA76" s="90"/>
      <c r="BB76" s="90"/>
      <c r="BC76" s="91"/>
      <c r="BD76" s="482"/>
      <c r="BE76" s="483"/>
      <c r="BF76" s="483"/>
      <c r="BG76" s="482"/>
      <c r="BH76" s="483"/>
      <c r="BI76" s="484"/>
    </row>
    <row r="77" spans="1:63" x14ac:dyDescent="0.8">
      <c r="A77" s="70">
        <f>IF(+All!$F117="Michigan State",+All!A117,IF(+All!$H117="Michigan State",+All!A117,0))</f>
        <v>2</v>
      </c>
      <c r="B77" s="480" t="str">
        <f>IF(+All!$F117="Michigan State",+All!B117,IF(+All!$H117="Michigan State",+All!B117,0))</f>
        <v>Sat</v>
      </c>
      <c r="C77" s="72">
        <f>IF(+All!$F117="Michigan State",+All!C117,IF(+All!$H117="Michigan State",+All!C117,0))</f>
        <v>44450</v>
      </c>
      <c r="D77" s="73">
        <f>IF(+All!$F117="Michigan State",+All!D117,IF(+All!$H117="Michigan State",+All!D117,0))</f>
        <v>0.5</v>
      </c>
      <c r="E77" s="707" t="str">
        <f>IF(+All!$F117="Michigan State",+All!E117,IF(+All!$H117="Michigan State",+All!E117,0))</f>
        <v>BTN</v>
      </c>
      <c r="F77" s="75" t="str">
        <f>IF(+All!$F117="Michigan State",+All!F117,IF(+All!$H117="Michigan State",+All!F117,0))</f>
        <v>1AA Youngstown St</v>
      </c>
      <c r="G77" s="76" t="str">
        <f>IF(+All!$F117="Michigan State",+All!G117,IF(+All!$H117="Michigan State",+All!G117,0))</f>
        <v>1AA</v>
      </c>
      <c r="H77" s="75" t="str">
        <f>IF(+All!$F117="Michigan State",+All!H117,IF(+All!$H117="Michigan State",+All!H117,0))</f>
        <v>Michigan State</v>
      </c>
      <c r="I77" s="76" t="str">
        <f>IF(+All!$F117="Michigan State",+All!I117,IF(+All!$H117="Michigan State",+All!I117,0))</f>
        <v>B10</v>
      </c>
      <c r="J77" s="706">
        <f>IF(+All!$F117="Michigan State",+All!J117,IF(+All!$H117="Michigan State",+All!J117,0))</f>
        <v>0</v>
      </c>
      <c r="K77" s="707">
        <f>IF(+All!$F117="Michigan State",+All!K117,IF(+All!$H117="Michigan State",+All!K117,0))</f>
        <v>0</v>
      </c>
      <c r="L77" s="78">
        <f>IF(+All!$F117="Michigan State",+All!L117,IF(+All!$H117="Michigan State",+All!L117,0))</f>
        <v>0</v>
      </c>
      <c r="M77" s="79">
        <f>IF(+All!$F117="Michigan State",+All!M117,IF(+All!$H117="Michigan State",+All!M117,0))</f>
        <v>0</v>
      </c>
      <c r="N77" s="706" t="str">
        <f>IF(+All!$F117="Michigan State",+All!N117,IF(+All!$H117="Michigan State",+All!N117,0))</f>
        <v>Michigan State</v>
      </c>
      <c r="O77" s="708">
        <f>IF(+All!$F117="Michigan State",+All!O117,IF(+All!$H117="Michigan State",+All!O117,0))</f>
        <v>42</v>
      </c>
      <c r="P77" s="708" t="str">
        <f>IF(+All!$F117="Michigan State",+All!P117,IF(+All!$H117="Michigan State",+All!P117,0))</f>
        <v>1AA Youngstown St</v>
      </c>
      <c r="Q77" s="707">
        <f>IF(+All!$F117="Michigan State",+All!Q117,IF(+All!$H117="Michigan State",+All!Q117,0))</f>
        <v>14</v>
      </c>
      <c r="R77" s="706">
        <f>IF(+All!$F117="Michigan State",+All!R117,IF(+All!$H117="Michigan State",+All!R117,0))</f>
        <v>0</v>
      </c>
      <c r="S77" s="708">
        <f>IF(+All!$F117="Michigan State",+All!S117,IF(+All!$H117="Michigan State",+All!S117,0))</f>
        <v>0</v>
      </c>
      <c r="T77" s="706">
        <f>IF(+All!$F117="Michigan State",+All!T117,IF(+All!$H117="Michigan State",+All!T117,0))</f>
        <v>0</v>
      </c>
      <c r="U77" s="707">
        <f>IF(+All!$F117="Michigan State",+All!U117,IF(+All!$H117="Michigan State",+All!U117,0))</f>
        <v>0</v>
      </c>
      <c r="V77" s="706"/>
      <c r="W77" s="707"/>
      <c r="X77" s="706"/>
      <c r="Y77" s="707"/>
      <c r="Z77" s="706"/>
      <c r="AA77" s="707"/>
      <c r="AB77" s="706"/>
      <c r="AC77" s="707"/>
      <c r="AD77" s="706"/>
      <c r="AE77" s="707"/>
      <c r="AF77" s="706"/>
      <c r="AG77" s="707"/>
      <c r="AH77" s="706"/>
      <c r="AI77" s="707"/>
      <c r="AJ77" s="706"/>
      <c r="AK77" s="707"/>
      <c r="AQ77" s="480"/>
      <c r="AR77" s="482"/>
      <c r="AS77" s="483"/>
      <c r="AT77" s="483"/>
      <c r="AU77" s="482"/>
      <c r="AV77" s="483"/>
      <c r="AW77" s="484"/>
      <c r="AX77" s="483"/>
      <c r="AY77" s="88"/>
      <c r="AZ77" s="89"/>
      <c r="BA77" s="90"/>
      <c r="BB77" s="90"/>
      <c r="BC77" s="91"/>
      <c r="BD77" s="482"/>
      <c r="BE77" s="483"/>
      <c r="BF77" s="483"/>
      <c r="BG77" s="482"/>
      <c r="BH77" s="483"/>
      <c r="BI77" s="484"/>
    </row>
    <row r="78" spans="1:63" x14ac:dyDescent="0.8">
      <c r="A78" s="70">
        <f>IF(+All!$F187="Michigan State",+All!A187,IF(+All!$H187="Michigan State",+All!A187,0))</f>
        <v>3</v>
      </c>
      <c r="B78" s="480" t="str">
        <f>IF(+All!$F187="Michigan State",+All!B187,IF(+All!$H187="Michigan State",+All!B187,0))</f>
        <v>Sat</v>
      </c>
      <c r="C78" s="72">
        <f>IF(+All!$F187="Michigan State",+All!C187,IF(+All!$H187="Michigan State",+All!C187,0))</f>
        <v>44457</v>
      </c>
      <c r="D78" s="73">
        <f>IF(+All!$F187="Michigan State",+All!D187,IF(+All!$H187="Michigan State",+All!D187,0))</f>
        <v>0.5</v>
      </c>
      <c r="E78" s="707" t="str">
        <f>IF(+All!$F187="Michigan State",+All!E187,IF(+All!$H187="Michigan State",+All!E187,0))</f>
        <v>ABC</v>
      </c>
      <c r="F78" s="75" t="str">
        <f>IF(+All!$F187="Michigan State",+All!F187,IF(+All!$H187="Michigan State",+All!F187,0))</f>
        <v>Michigan State</v>
      </c>
      <c r="G78" s="76" t="str">
        <f>IF(+All!$F187="Michigan State",+All!G187,IF(+All!$H187="Michigan State",+All!G187,0))</f>
        <v>B10</v>
      </c>
      <c r="H78" s="75" t="str">
        <f>IF(+All!$F187="Michigan State",+All!H187,IF(+All!$H187="Michigan State",+All!H187,0))</f>
        <v>Miami (FL)</v>
      </c>
      <c r="I78" s="76" t="str">
        <f>IF(+All!$F187="Michigan State",+All!I187,IF(+All!$H187="Michigan State",+All!I187,0))</f>
        <v>ACC</v>
      </c>
      <c r="J78" s="706" t="str">
        <f>IF(+All!$F187="Michigan State",+All!J187,IF(+All!$H187="Michigan State",+All!J187,0))</f>
        <v>Miami (FL)</v>
      </c>
      <c r="K78" s="707" t="str">
        <f>IF(+All!$F187="Michigan State",+All!K187,IF(+All!$H187="Michigan State",+All!K187,0))</f>
        <v>Michigan State</v>
      </c>
      <c r="L78" s="78">
        <f>IF(+All!$F187="Michigan State",+All!L187,IF(+All!$H187="Michigan State",+All!L187,0))</f>
        <v>6</v>
      </c>
      <c r="M78" s="79">
        <f>IF(+All!$F187="Michigan State",+All!M187,IF(+All!$H187="Michigan State",+All!M187,0))</f>
        <v>56.5</v>
      </c>
      <c r="N78" s="706" t="str">
        <f>IF(+All!$F187="Michigan State",+All!N187,IF(+All!$H187="Michigan State",+All!N187,0))</f>
        <v>Michigan State</v>
      </c>
      <c r="O78" s="708">
        <f>IF(+All!$F187="Michigan State",+All!O187,IF(+All!$H187="Michigan State",+All!O187,0))</f>
        <v>38</v>
      </c>
      <c r="P78" s="708" t="str">
        <f>IF(+All!$F187="Michigan State",+All!P187,IF(+All!$H187="Michigan State",+All!P187,0))</f>
        <v>Miami (FL)</v>
      </c>
      <c r="Q78" s="707">
        <f>IF(+All!$F187="Michigan State",+All!Q187,IF(+All!$H187="Michigan State",+All!Q187,0))</f>
        <v>17</v>
      </c>
      <c r="R78" s="706" t="str">
        <f>IF(+All!$F187="Michigan State",+All!R187,IF(+All!$H187="Michigan State",+All!R187,0))</f>
        <v>Michigan State</v>
      </c>
      <c r="S78" s="708" t="str">
        <f>IF(+All!$F187="Michigan State",+All!S187,IF(+All!$H187="Michigan State",+All!S187,0))</f>
        <v>Miami (FL)</v>
      </c>
      <c r="T78" s="706" t="str">
        <f>IF(+All!$F187="Michigan State",+All!T187,IF(+All!$H187="Michigan State",+All!T187,0))</f>
        <v>Michigan State</v>
      </c>
      <c r="U78" s="707" t="str">
        <f>IF(+All!$F187="Michigan State",+All!U187,IF(+All!$H187="Michigan State",+All!U187,0))</f>
        <v>W</v>
      </c>
      <c r="V78" s="706">
        <f>IF(+All!$F82="Michigan State",+All!#REF!,IF(+All!$H82="Michigan State",+All!#REF!,0))</f>
        <v>0</v>
      </c>
      <c r="W78" s="707">
        <f>IF(+All!$F82="Michigan State",+All!#REF!,IF(+All!$H82="Michigan State",+All!#REF!,0))</f>
        <v>0</v>
      </c>
      <c r="X78" s="706">
        <f>IF(+All!$F82="Michigan State",+All!#REF!,IF(+All!$H82="Michigan State",+All!#REF!,0))</f>
        <v>0</v>
      </c>
      <c r="Y78" s="707">
        <f>IF(+All!$F82="Michigan State",+All!#REF!,IF(+All!$H82="Michigan State",+All!#REF!,0))</f>
        <v>0</v>
      </c>
      <c r="Z78" s="706">
        <f>IF(+All!$F82="Michigan State",+All!#REF!,IF(+All!$H82="Michigan State",+All!#REF!,0))</f>
        <v>0</v>
      </c>
      <c r="AA78" s="707">
        <f>IF(+All!$F82="Michigan State",+All!#REF!,IF(+All!$H82="Michigan State",+All!#REF!,0))</f>
        <v>0</v>
      </c>
      <c r="AB78" s="706">
        <f>IF(+All!$F82="Michigan State",+All!#REF!,IF(+All!$H82="Michigan State",+All!#REF!,0))</f>
        <v>0</v>
      </c>
      <c r="AC78" s="707">
        <f>IF(+All!$F82="Michigan State",+All!#REF!,IF(+All!$H82="Michigan State",+All!#REF!,0))</f>
        <v>0</v>
      </c>
      <c r="AD78" s="706">
        <f>IF(+All!$F82="Michigan State",+All!#REF!,IF(+All!$H82="Michigan State",+All!#REF!,0))</f>
        <v>0</v>
      </c>
      <c r="AE78" s="707">
        <f>IF(+All!$F82="Michigan State",+All!#REF!,IF(+All!$H82="Michigan State",+All!#REF!,0))</f>
        <v>0</v>
      </c>
      <c r="AF78" s="706">
        <f>IF(+All!$F82="Michigan State",+All!#REF!,IF(+All!$H82="Michigan State",+All!#REF!,0))</f>
        <v>0</v>
      </c>
      <c r="AG78" s="707">
        <f>IF(+All!$F82="Michigan State",+All!#REF!,IF(+All!$H82="Michigan State",+All!#REF!,0))</f>
        <v>0</v>
      </c>
      <c r="AH78" s="706">
        <f>IF(+All!$F82="Michigan State",+All!#REF!,IF(+All!$H82="Michigan State",+All!#REF!,0))</f>
        <v>0</v>
      </c>
      <c r="AI78" s="707">
        <f>IF(+All!$F82="Michigan State",+All!#REF!,IF(+All!$H82="Michigan State",+All!#REF!,0))</f>
        <v>0</v>
      </c>
      <c r="AJ78" s="706">
        <f>IF(+All!$F82="Michigan State",+All!#REF!,IF(+All!$H82="Michigan State",+All!#REF!,0))</f>
        <v>0</v>
      </c>
      <c r="AK78" s="707">
        <f>IF(+All!$F82="Michigan State",+All!#REF!,IF(+All!$H82="Michigan State",+All!#REF!,0))</f>
        <v>0</v>
      </c>
      <c r="AL78" s="81">
        <f>IF(+All!$F82="Michigan State",+All!V82,IF(+All!$H82="Michigan State",+All!V82,0))</f>
        <v>0</v>
      </c>
      <c r="AM78" s="82">
        <f>IF(+All!$F82="Michigan State",+All!W82,IF(+All!$H82="Michigan State",+All!W82,0))</f>
        <v>0</v>
      </c>
      <c r="AN78" s="81">
        <f>IF(+All!$F82="Michigan State",+All!X82,IF(+All!$H82="Michigan State",+All!X82,0))</f>
        <v>0</v>
      </c>
      <c r="AO78" s="83">
        <f>IF(+All!$F82="Michigan State",+All!Y82,IF(+All!$H82="Michigan State",+All!Y82,0))</f>
        <v>0</v>
      </c>
      <c r="AP78" s="84">
        <f>IF(+All!$F82="Michigan State",+All!Z82,IF(+All!$H82="Michigan State",+All!Z82,0))</f>
        <v>0</v>
      </c>
      <c r="AQ78" s="480">
        <f>IF(+All!$F82="Michigan State",+All!#REF!,IF(+All!$H82="Michigan State",+All!#REF!,0))</f>
        <v>0</v>
      </c>
      <c r="AR78" s="482">
        <f>IF(+All!$F82="Michigan State",+All!#REF!,IF(+All!$H82="Michigan State",+All!#REF!,0))</f>
        <v>0</v>
      </c>
      <c r="AS78" s="483">
        <f>IF(+All!$F82="Michigan State",+All!#REF!,IF(+All!$H82="Michigan State",+All!#REF!,0))</f>
        <v>0</v>
      </c>
      <c r="AT78" s="483">
        <f>IF(+All!$F82="Michigan State",+All!#REF!,IF(+All!$H82="Michigan State",+All!#REF!,0))</f>
        <v>0</v>
      </c>
      <c r="AU78" s="482">
        <f>IF(+All!$F82="Michigan State",+All!#REF!,IF(+All!$H82="Michigan State",+All!#REF!,0))</f>
        <v>0</v>
      </c>
      <c r="AV78" s="483">
        <f>IF(+All!$F82="Michigan State",+All!#REF!,IF(+All!$H82="Michigan State",+All!#REF!,0))</f>
        <v>0</v>
      </c>
      <c r="AW78" s="484">
        <f>IF(+All!$F82="Michigan State",+All!#REF!,IF(+All!$H82="Michigan State",+All!#REF!,0))</f>
        <v>0</v>
      </c>
      <c r="AX78" s="483">
        <f>IF(+All!$F82="Michigan State",+All!#REF!,IF(+All!$H82="Michigan State",+All!#REF!,0))</f>
        <v>0</v>
      </c>
      <c r="AY78" s="88">
        <f>IF(+All!$F82="Michigan State",+All!#REF!,IF(+All!$H82="Michigan State",+All!#REF!,0))</f>
        <v>0</v>
      </c>
      <c r="AZ78" s="89">
        <f>IF(+All!$F82="Michigan State",+All!#REF!,IF(+All!$H82="Michigan State",+All!#REF!,0))</f>
        <v>0</v>
      </c>
      <c r="BA78" s="90">
        <f>IF(+All!$F82="Michigan State",+All!#REF!,IF(+All!$H82="Michigan State",+All!#REF!,0))</f>
        <v>0</v>
      </c>
      <c r="BB78" s="90">
        <f>IF(+All!$F82="Michigan State",+All!#REF!,IF(+All!$H82="Michigan State",+All!#REF!,0))</f>
        <v>0</v>
      </c>
      <c r="BC78" s="91">
        <f>IF(+All!$F82="Michigan State",+All!#REF!,IF(+All!$H82="Michigan State",+All!#REF!,0))</f>
        <v>0</v>
      </c>
      <c r="BD78" s="482">
        <f>IF(+All!$F82="Michigan State",+All!#REF!,IF(+All!$H82="Michigan State",+All!#REF!,0))</f>
        <v>0</v>
      </c>
      <c r="BE78" s="483">
        <f>IF(+All!$F82="Michigan State",+All!#REF!,IF(+All!$H82="Michigan State",+All!#REF!,0))</f>
        <v>0</v>
      </c>
      <c r="BF78" s="483">
        <f>IF(+All!$F82="Michigan State",+All!#REF!,IF(+All!$H82="Michigan State",+All!#REF!,0))</f>
        <v>0</v>
      </c>
      <c r="BG78" s="482">
        <f>IF(+All!$F82="Michigan State",+All!#REF!,IF(+All!$H82="Michigan State",+All!#REF!,0))</f>
        <v>0</v>
      </c>
      <c r="BH78" s="483">
        <f>IF(+All!$F82="Michigan State",+All!#REF!,IF(+All!$H82="Michigan State",+All!#REF!,0))</f>
        <v>0</v>
      </c>
      <c r="BI78" s="484">
        <f>IF(+All!$F82="Michigan State",+All!#REF!,IF(+All!$H82="Michigan State",+All!#REF!,0))</f>
        <v>0</v>
      </c>
      <c r="BJ78" s="92">
        <f>IF(+All!$F82="Michigan State",+All!#REF!,IF(+All!$H82="Michigan State",+All!#REF!,0))</f>
        <v>0</v>
      </c>
      <c r="BK78" s="93">
        <f>IF(+All!$F82="Michigan State",+All!#REF!,IF(+All!$H82="Michigan State",+All!#REF!,0))</f>
        <v>0</v>
      </c>
    </row>
    <row r="79" spans="1:63" x14ac:dyDescent="0.8">
      <c r="A79" s="70">
        <f>IF(+All!$F277="Michigan State",+All!A277,IF(+All!$H277="Michigan State",+All!A277,0))</f>
        <v>4</v>
      </c>
      <c r="B79" s="480" t="str">
        <f>IF(+All!$F277="Michigan State",+All!B277,IF(+All!$H277="Michigan State",+All!B277,0))</f>
        <v>Sat</v>
      </c>
      <c r="C79" s="72">
        <f>IF(+All!$F277="Michigan State",+All!C277,IF(+All!$H277="Michigan State",+All!C277,0))</f>
        <v>44464</v>
      </c>
      <c r="D79" s="73">
        <f>IF(+All!$F277="Michigan State",+All!D277,IF(+All!$H277="Michigan State",+All!D277,0))</f>
        <v>0.79166666666666663</v>
      </c>
      <c r="E79" s="707" t="str">
        <f>IF(+All!$F277="Michigan State",+All!E277,IF(+All!$H277="Michigan State",+All!E277,0))</f>
        <v>FS1</v>
      </c>
      <c r="F79" s="75" t="str">
        <f>IF(+All!$F277="Michigan State",+All!F277,IF(+All!$H277="Michigan State",+All!F277,0))</f>
        <v>Nebraska</v>
      </c>
      <c r="G79" s="76" t="str">
        <f>IF(+All!$F277="Michigan State",+All!G277,IF(+All!$H277="Michigan State",+All!G277,0))</f>
        <v>B10</v>
      </c>
      <c r="H79" s="75" t="str">
        <f>IF(+All!$F277="Michigan State",+All!H277,IF(+All!$H277="Michigan State",+All!H277,0))</f>
        <v>Michigan State</v>
      </c>
      <c r="I79" s="76" t="str">
        <f>IF(+All!$F277="Michigan State",+All!I277,IF(+All!$H277="Michigan State",+All!I277,0))</f>
        <v>B10</v>
      </c>
      <c r="J79" s="706" t="str">
        <f>IF(+All!$F277="Michigan State",+All!J277,IF(+All!$H277="Michigan State",+All!J277,0))</f>
        <v>Michigan State</v>
      </c>
      <c r="K79" s="707" t="str">
        <f>IF(+All!$F277="Michigan State",+All!K277,IF(+All!$H277="Michigan State",+All!K277,0))</f>
        <v>Nebraska</v>
      </c>
      <c r="L79" s="78">
        <f>IF(+All!$F277="Michigan State",+All!L277,IF(+All!$H277="Michigan State",+All!L277,0))</f>
        <v>5.5</v>
      </c>
      <c r="M79" s="79">
        <f>IF(+All!$F277="Michigan State",+All!M277,IF(+All!$H277="Michigan State",+All!M277,0))</f>
        <v>52</v>
      </c>
      <c r="N79" s="706" t="str">
        <f>IF(+All!$F277="Michigan State",+All!N277,IF(+All!$H277="Michigan State",+All!N277,0))</f>
        <v>Michigan State</v>
      </c>
      <c r="O79" s="708">
        <f>IF(+All!$F277="Michigan State",+All!O277,IF(+All!$H277="Michigan State",+All!O277,0))</f>
        <v>23</v>
      </c>
      <c r="P79" s="708" t="str">
        <f>IF(+All!$F277="Michigan State",+All!P277,IF(+All!$H277="Michigan State",+All!P277,0))</f>
        <v>Nebraska</v>
      </c>
      <c r="Q79" s="707">
        <f>IF(+All!$F277="Michigan State",+All!Q277,IF(+All!$H277="Michigan State",+All!Q277,0))</f>
        <v>20</v>
      </c>
      <c r="R79" s="706" t="str">
        <f>IF(+All!$F277="Michigan State",+All!R277,IF(+All!$H277="Michigan State",+All!R277,0))</f>
        <v>Nebraska</v>
      </c>
      <c r="S79" s="708" t="str">
        <f>IF(+All!$F277="Michigan State",+All!S277,IF(+All!$H277="Michigan State",+All!S277,0))</f>
        <v>Michigan State</v>
      </c>
      <c r="T79" s="706" t="str">
        <f>IF(+All!$F277="Michigan State",+All!T277,IF(+All!$H277="Michigan State",+All!T277,0))</f>
        <v>Michigan State</v>
      </c>
      <c r="U79" s="707" t="str">
        <f>IF(+All!$F277="Michigan State",+All!U277,IF(+All!$H277="Michigan State",+All!U277,0))</f>
        <v>L</v>
      </c>
      <c r="V79" s="706" t="e">
        <f>IF(+All!#REF!="Michigan State",+All!#REF!,IF(+All!#REF!="Michigan State",+All!#REF!,0))</f>
        <v>#REF!</v>
      </c>
      <c r="W79" s="707" t="e">
        <f>IF(+All!#REF!="Michigan State",+All!#REF!,IF(+All!#REF!="Michigan State",+All!#REF!,0))</f>
        <v>#REF!</v>
      </c>
      <c r="X79" s="706" t="e">
        <f>IF(+All!#REF!="Michigan State",+All!#REF!,IF(+All!#REF!="Michigan State",+All!#REF!,0))</f>
        <v>#REF!</v>
      </c>
      <c r="Y79" s="707" t="e">
        <f>IF(+All!#REF!="Michigan State",+All!#REF!,IF(+All!#REF!="Michigan State",+All!#REF!,0))</f>
        <v>#REF!</v>
      </c>
      <c r="Z79" s="706" t="e">
        <f>IF(+All!#REF!="Michigan State",+All!#REF!,IF(+All!#REF!="Michigan State",+All!#REF!,0))</f>
        <v>#REF!</v>
      </c>
      <c r="AA79" s="707" t="e">
        <f>IF(+All!#REF!="Michigan State",+All!#REF!,IF(+All!#REF!="Michigan State",+All!#REF!,0))</f>
        <v>#REF!</v>
      </c>
      <c r="AB79" s="706" t="e">
        <f>IF(+All!#REF!="Michigan State",+All!#REF!,IF(+All!#REF!="Michigan State",+All!#REF!,0))</f>
        <v>#REF!</v>
      </c>
      <c r="AC79" s="707" t="e">
        <f>IF(+All!#REF!="Michigan State",+All!#REF!,IF(+All!#REF!="Michigan State",+All!#REF!,0))</f>
        <v>#REF!</v>
      </c>
      <c r="AD79" s="706" t="e">
        <f>IF(+All!#REF!="Michigan State",+All!#REF!,IF(+All!#REF!="Michigan State",+All!#REF!,0))</f>
        <v>#REF!</v>
      </c>
      <c r="AE79" s="707" t="e">
        <f>IF(+All!#REF!="Michigan State",+All!#REF!,IF(+All!#REF!="Michigan State",+All!#REF!,0))</f>
        <v>#REF!</v>
      </c>
      <c r="AF79" s="706" t="e">
        <f>IF(+All!#REF!="Michigan State",+All!#REF!,IF(+All!#REF!="Michigan State",+All!#REF!,0))</f>
        <v>#REF!</v>
      </c>
      <c r="AG79" s="707" t="e">
        <f>IF(+All!#REF!="Michigan State",+All!#REF!,IF(+All!#REF!="Michigan State",+All!#REF!,0))</f>
        <v>#REF!</v>
      </c>
      <c r="AH79" s="706" t="e">
        <f>IF(+All!#REF!="Michigan State",+All!#REF!,IF(+All!#REF!="Michigan State",+All!#REF!,0))</f>
        <v>#REF!</v>
      </c>
      <c r="AI79" s="707" t="e">
        <f>IF(+All!#REF!="Michigan State",+All!#REF!,IF(+All!#REF!="Michigan State",+All!#REF!,0))</f>
        <v>#REF!</v>
      </c>
      <c r="AJ79" s="706" t="e">
        <f>IF(+All!#REF!="Michigan State",+All!#REF!,IF(+All!#REF!="Michigan State",+All!#REF!,0))</f>
        <v>#REF!</v>
      </c>
      <c r="AK79" s="707" t="e">
        <f>IF(+All!#REF!="Michigan State",+All!#REF!,IF(+All!#REF!="Michigan State",+All!#REF!,0))</f>
        <v>#REF!</v>
      </c>
      <c r="AL79" s="81" t="e">
        <f>IF(+All!#REF!="Michigan State",+All!#REF!,IF(+All!#REF!="Michigan State",+All!#REF!,0))</f>
        <v>#REF!</v>
      </c>
      <c r="AM79" s="82" t="e">
        <f>IF(+All!#REF!="Michigan State",+All!#REF!,IF(+All!#REF!="Michigan State",+All!#REF!,0))</f>
        <v>#REF!</v>
      </c>
      <c r="AN79" s="81" t="e">
        <f>IF(+All!#REF!="Michigan State",+All!#REF!,IF(+All!#REF!="Michigan State",+All!#REF!,0))</f>
        <v>#REF!</v>
      </c>
      <c r="AO79" s="83" t="e">
        <f>IF(+All!#REF!="Michigan State",+All!#REF!,IF(+All!#REF!="Michigan State",+All!#REF!,0))</f>
        <v>#REF!</v>
      </c>
      <c r="AP79" s="84" t="e">
        <f>IF(+All!#REF!="Michigan State",+All!#REF!,IF(+All!#REF!="Michigan State",+All!#REF!,0))</f>
        <v>#REF!</v>
      </c>
      <c r="AQ79" s="480" t="e">
        <f>IF(+All!#REF!="Michigan State",+All!#REF!,IF(+All!#REF!="Michigan State",+All!#REF!,0))</f>
        <v>#REF!</v>
      </c>
      <c r="AR79" s="482" t="e">
        <f>IF(+All!#REF!="Michigan State",+All!#REF!,IF(+All!#REF!="Michigan State",+All!#REF!,0))</f>
        <v>#REF!</v>
      </c>
      <c r="AS79" s="483" t="e">
        <f>IF(+All!#REF!="Michigan State",+All!#REF!,IF(+All!#REF!="Michigan State",+All!#REF!,0))</f>
        <v>#REF!</v>
      </c>
      <c r="AT79" s="483" t="e">
        <f>IF(+All!#REF!="Michigan State",+All!#REF!,IF(+All!#REF!="Michigan State",+All!#REF!,0))</f>
        <v>#REF!</v>
      </c>
      <c r="AU79" s="482" t="e">
        <f>IF(+All!#REF!="Michigan State",+All!#REF!,IF(+All!#REF!="Michigan State",+All!#REF!,0))</f>
        <v>#REF!</v>
      </c>
      <c r="AV79" s="483" t="e">
        <f>IF(+All!#REF!="Michigan State",+All!#REF!,IF(+All!#REF!="Michigan State",+All!#REF!,0))</f>
        <v>#REF!</v>
      </c>
      <c r="AW79" s="484" t="e">
        <f>IF(+All!#REF!="Michigan State",+All!#REF!,IF(+All!#REF!="Michigan State",+All!#REF!,0))</f>
        <v>#REF!</v>
      </c>
      <c r="AX79" s="483" t="e">
        <f>IF(+All!#REF!="Michigan State",+All!#REF!,IF(+All!#REF!="Michigan State",+All!#REF!,0))</f>
        <v>#REF!</v>
      </c>
      <c r="AY79" s="88" t="e">
        <f>IF(+All!#REF!="Michigan State",+All!#REF!,IF(+All!#REF!="Michigan State",+All!#REF!,0))</f>
        <v>#REF!</v>
      </c>
      <c r="AZ79" s="89" t="e">
        <f>IF(+All!#REF!="Michigan State",+All!#REF!,IF(+All!#REF!="Michigan State",+All!#REF!,0))</f>
        <v>#REF!</v>
      </c>
      <c r="BA79" s="90" t="e">
        <f>IF(+All!#REF!="Michigan State",+All!#REF!,IF(+All!#REF!="Michigan State",+All!#REF!,0))</f>
        <v>#REF!</v>
      </c>
      <c r="BB79" s="90" t="e">
        <f>IF(+All!#REF!="Michigan State",+All!#REF!,IF(+All!#REF!="Michigan State",+All!#REF!,0))</f>
        <v>#REF!</v>
      </c>
      <c r="BC79" s="91" t="e">
        <f>IF(+All!#REF!="Michigan State",+All!#REF!,IF(+All!#REF!="Michigan State",+All!#REF!,0))</f>
        <v>#REF!</v>
      </c>
      <c r="BD79" s="482" t="e">
        <f>IF(+All!#REF!="Michigan State",+All!#REF!,IF(+All!#REF!="Michigan State",+All!#REF!,0))</f>
        <v>#REF!</v>
      </c>
      <c r="BE79" s="483" t="e">
        <f>IF(+All!#REF!="Michigan State",+All!#REF!,IF(+All!#REF!="Michigan State",+All!#REF!,0))</f>
        <v>#REF!</v>
      </c>
      <c r="BF79" s="483" t="e">
        <f>IF(+All!#REF!="Michigan State",+All!#REF!,IF(+All!#REF!="Michigan State",+All!#REF!,0))</f>
        <v>#REF!</v>
      </c>
      <c r="BG79" s="482" t="e">
        <f>IF(+All!#REF!="Michigan State",+All!#REF!,IF(+All!#REF!="Michigan State",+All!#REF!,0))</f>
        <v>#REF!</v>
      </c>
      <c r="BH79" s="483" t="e">
        <f>IF(+All!#REF!="Michigan State",+All!#REF!,IF(+All!#REF!="Michigan State",+All!#REF!,0))</f>
        <v>#REF!</v>
      </c>
      <c r="BI79" s="484" t="e">
        <f>IF(+All!#REF!="Michigan State",+All!#REF!,IF(+All!#REF!="Michigan State",+All!#REF!,0))</f>
        <v>#REF!</v>
      </c>
      <c r="BJ79" s="92" t="e">
        <f>IF(+All!#REF!="Michigan State",+All!#REF!,IF(+All!#REF!="Michigan State",+All!#REF!,0))</f>
        <v>#REF!</v>
      </c>
      <c r="BK79" s="93" t="e">
        <f>IF(+All!#REF!="Michigan State",+All!#REF!,IF(+All!#REF!="Michigan State",+All!#REF!,0))</f>
        <v>#REF!</v>
      </c>
    </row>
    <row r="80" spans="1:63" x14ac:dyDescent="0.8">
      <c r="A80" s="70">
        <f>IF(+All!$F343="Michigan State",+All!A343,IF(+All!$H343="Michigan State",+All!A343,0))</f>
        <v>5</v>
      </c>
      <c r="B80" s="480" t="str">
        <f>IF(+All!$F343="Michigan State",+All!B343,IF(+All!$H343="Michigan State",+All!B343,0))</f>
        <v>Sat</v>
      </c>
      <c r="C80" s="72">
        <f>IF(+All!$F343="Michigan State",+All!C343,IF(+All!$H343="Michigan State",+All!C343,0))</f>
        <v>44471</v>
      </c>
      <c r="D80" s="73">
        <f>IF(+All!$F343="Michigan State",+All!D343,IF(+All!$H343="Michigan State",+All!D343,0))</f>
        <v>0.8125</v>
      </c>
      <c r="E80" s="707" t="str">
        <f>IF(+All!$F343="Michigan State",+All!E343,IF(+All!$H343="Michigan State",+All!E343,0))</f>
        <v>FS1</v>
      </c>
      <c r="F80" s="75" t="str">
        <f>IF(+All!$F343="Michigan State",+All!F343,IF(+All!$H343="Michigan State",+All!F343,0))</f>
        <v>Western Kentucky</v>
      </c>
      <c r="G80" s="76" t="str">
        <f>IF(+All!$F343="Michigan State",+All!G343,IF(+All!$H343="Michigan State",+All!G343,0))</f>
        <v>CUSA</v>
      </c>
      <c r="H80" s="75" t="str">
        <f>IF(+All!$F343="Michigan State",+All!H343,IF(+All!$H343="Michigan State",+All!H343,0))</f>
        <v>Michigan State</v>
      </c>
      <c r="I80" s="76" t="str">
        <f>IF(+All!$F343="Michigan State",+All!I343,IF(+All!$H343="Michigan State",+All!I343,0))</f>
        <v>B10</v>
      </c>
      <c r="J80" s="706" t="str">
        <f>IF(+All!$F343="Michigan State",+All!J343,IF(+All!$H343="Michigan State",+All!J343,0))</f>
        <v>Michigan State</v>
      </c>
      <c r="K80" s="707" t="str">
        <f>IF(+All!$F343="Michigan State",+All!K343,IF(+All!$H343="Michigan State",+All!K343,0))</f>
        <v>Western Kentucky</v>
      </c>
      <c r="L80" s="78">
        <f>IF(+All!$F343="Michigan State",+All!L343,IF(+All!$H343="Michigan State",+All!L343,0))</f>
        <v>11</v>
      </c>
      <c r="M80" s="79">
        <f>IF(+All!$F343="Michigan State",+All!M343,IF(+All!$H343="Michigan State",+All!M343,0))</f>
        <v>64</v>
      </c>
      <c r="N80" s="706" t="str">
        <f>IF(+All!$F343="Michigan State",+All!N343,IF(+All!$H343="Michigan State",+All!N343,0))</f>
        <v>Michigan State</v>
      </c>
      <c r="O80" s="708">
        <f>IF(+All!$F343="Michigan State",+All!O343,IF(+All!$H343="Michigan State",+All!O343,0))</f>
        <v>48</v>
      </c>
      <c r="P80" s="708" t="str">
        <f>IF(+All!$F343="Michigan State",+All!P343,IF(+All!$H343="Michigan State",+All!P343,0))</f>
        <v>Western Kentucky</v>
      </c>
      <c r="Q80" s="707">
        <f>IF(+All!$F343="Michigan State",+All!Q343,IF(+All!$H343="Michigan State",+All!Q343,0))</f>
        <v>31</v>
      </c>
      <c r="R80" s="706" t="str">
        <f>IF(+All!$F343="Michigan State",+All!R343,IF(+All!$H343="Michigan State",+All!R343,0))</f>
        <v>Michigan State</v>
      </c>
      <c r="S80" s="708" t="str">
        <f>IF(+All!$F343="Michigan State",+All!S343,IF(+All!$H343="Michigan State",+All!S343,0))</f>
        <v>Western Kentucky</v>
      </c>
      <c r="T80" s="706" t="str">
        <f>IF(+All!$F343="Michigan State",+All!T343,IF(+All!$H343="Michigan State",+All!T343,0))</f>
        <v>Michigan State</v>
      </c>
      <c r="U80" s="707" t="str">
        <f>IF(+All!$F343="Michigan State",+All!U343,IF(+All!$H343="Michigan State",+All!U343,0))</f>
        <v>W</v>
      </c>
      <c r="V80" s="706">
        <f>IF(+All!$F181="Michigan State",+All!#REF!,IF(+All!$H181="Michigan State",+All!#REF!,0))</f>
        <v>0</v>
      </c>
      <c r="W80" s="707">
        <f>IF(+All!$F181="Michigan State",+All!#REF!,IF(+All!$H181="Michigan State",+All!#REF!,0))</f>
        <v>0</v>
      </c>
      <c r="X80" s="706">
        <f>IF(+All!$F181="Michigan State",+All!#REF!,IF(+All!$H181="Michigan State",+All!#REF!,0))</f>
        <v>0</v>
      </c>
      <c r="Y80" s="707">
        <f>IF(+All!$F181="Michigan State",+All!#REF!,IF(+All!$H181="Michigan State",+All!#REF!,0))</f>
        <v>0</v>
      </c>
      <c r="Z80" s="706">
        <f>IF(+All!$F181="Michigan State",+All!#REF!,IF(+All!$H181="Michigan State",+All!#REF!,0))</f>
        <v>0</v>
      </c>
      <c r="AA80" s="707">
        <f>IF(+All!$F181="Michigan State",+All!#REF!,IF(+All!$H181="Michigan State",+All!#REF!,0))</f>
        <v>0</v>
      </c>
      <c r="AB80" s="706">
        <f>IF(+All!$F181="Michigan State",+All!#REF!,IF(+All!$H181="Michigan State",+All!#REF!,0))</f>
        <v>0</v>
      </c>
      <c r="AC80" s="707">
        <f>IF(+All!$F181="Michigan State",+All!#REF!,IF(+All!$H181="Michigan State",+All!#REF!,0))</f>
        <v>0</v>
      </c>
      <c r="AD80" s="706">
        <f>IF(+All!$F181="Michigan State",+All!#REF!,IF(+All!$H181="Michigan State",+All!#REF!,0))</f>
        <v>0</v>
      </c>
      <c r="AE80" s="707">
        <f>IF(+All!$F181="Michigan State",+All!#REF!,IF(+All!$H181="Michigan State",+All!#REF!,0))</f>
        <v>0</v>
      </c>
      <c r="AF80" s="706">
        <f>IF(+All!$F181="Michigan State",+All!#REF!,IF(+All!$H181="Michigan State",+All!#REF!,0))</f>
        <v>0</v>
      </c>
      <c r="AG80" s="707">
        <f>IF(+All!$F181="Michigan State",+All!#REF!,IF(+All!$H181="Michigan State",+All!#REF!,0))</f>
        <v>0</v>
      </c>
      <c r="AH80" s="706">
        <f>IF(+All!$F181="Michigan State",+All!#REF!,IF(+All!$H181="Michigan State",+All!#REF!,0))</f>
        <v>0</v>
      </c>
      <c r="AI80" s="707">
        <f>IF(+All!$F181="Michigan State",+All!#REF!,IF(+All!$H181="Michigan State",+All!#REF!,0))</f>
        <v>0</v>
      </c>
      <c r="AJ80" s="706">
        <f>IF(+All!$F181="Michigan State",+All!#REF!,IF(+All!$H181="Michigan State",+All!#REF!,0))</f>
        <v>0</v>
      </c>
      <c r="AK80" s="707">
        <f>IF(+All!$F181="Michigan State",+All!#REF!,IF(+All!$H181="Michigan State",+All!#REF!,0))</f>
        <v>0</v>
      </c>
      <c r="AL80" s="81">
        <f>IF(+All!$F181="Michigan State",+All!V181,IF(+All!$H181="Michigan State",+All!V181,0))</f>
        <v>0</v>
      </c>
      <c r="AM80" s="82">
        <f>IF(+All!$F181="Michigan State",+All!W181,IF(+All!$H181="Michigan State",+All!W181,0))</f>
        <v>0</v>
      </c>
      <c r="AN80" s="81">
        <f>IF(+All!$F181="Michigan State",+All!X181,IF(+All!$H181="Michigan State",+All!X181,0))</f>
        <v>0</v>
      </c>
      <c r="AO80" s="83">
        <f>IF(+All!$F181="Michigan State",+All!Y181,IF(+All!$H181="Michigan State",+All!Y181,0))</f>
        <v>0</v>
      </c>
      <c r="AP80" s="84">
        <f>IF(+All!$F181="Michigan State",+All!Z181,IF(+All!$H181="Michigan State",+All!Z181,0))</f>
        <v>0</v>
      </c>
      <c r="AQ80" s="480">
        <f>IF(+All!$F181="Michigan State",+All!#REF!,IF(+All!$H181="Michigan State",+All!#REF!,0))</f>
        <v>0</v>
      </c>
      <c r="AR80" s="482">
        <f>IF(+All!$F181="Michigan State",+All!#REF!,IF(+All!$H181="Michigan State",+All!#REF!,0))</f>
        <v>0</v>
      </c>
      <c r="AS80" s="483">
        <f>IF(+All!$F181="Michigan State",+All!#REF!,IF(+All!$H181="Michigan State",+All!#REF!,0))</f>
        <v>0</v>
      </c>
      <c r="AT80" s="483">
        <f>IF(+All!$F181="Michigan State",+All!#REF!,IF(+All!$H181="Michigan State",+All!#REF!,0))</f>
        <v>0</v>
      </c>
      <c r="AU80" s="482">
        <f>IF(+All!$F181="Michigan State",+All!#REF!,IF(+All!$H181="Michigan State",+All!#REF!,0))</f>
        <v>0</v>
      </c>
      <c r="AV80" s="483">
        <f>IF(+All!$F181="Michigan State",+All!#REF!,IF(+All!$H181="Michigan State",+All!#REF!,0))</f>
        <v>0</v>
      </c>
      <c r="AW80" s="484">
        <f>IF(+All!$F181="Michigan State",+All!#REF!,IF(+All!$H181="Michigan State",+All!#REF!,0))</f>
        <v>0</v>
      </c>
      <c r="AX80" s="483">
        <f>IF(+All!$F181="Michigan State",+All!#REF!,IF(+All!$H181="Michigan State",+All!#REF!,0))</f>
        <v>0</v>
      </c>
      <c r="AY80" s="88">
        <f>IF(+All!$F181="Michigan State",+All!#REF!,IF(+All!$H181="Michigan State",+All!#REF!,0))</f>
        <v>0</v>
      </c>
      <c r="AZ80" s="89">
        <f>IF(+All!$F181="Michigan State",+All!#REF!,IF(+All!$H181="Michigan State",+All!#REF!,0))</f>
        <v>0</v>
      </c>
      <c r="BA80" s="90">
        <f>IF(+All!$F181="Michigan State",+All!#REF!,IF(+All!$H181="Michigan State",+All!#REF!,0))</f>
        <v>0</v>
      </c>
      <c r="BB80" s="90">
        <f>IF(+All!$F181="Michigan State",+All!#REF!,IF(+All!$H181="Michigan State",+All!#REF!,0))</f>
        <v>0</v>
      </c>
      <c r="BC80" s="91">
        <f>IF(+All!$F181="Michigan State",+All!#REF!,IF(+All!$H181="Michigan State",+All!#REF!,0))</f>
        <v>0</v>
      </c>
      <c r="BD80" s="482">
        <f>IF(+All!$F181="Michigan State",+All!#REF!,IF(+All!$H181="Michigan State",+All!#REF!,0))</f>
        <v>0</v>
      </c>
      <c r="BE80" s="483">
        <f>IF(+All!$F181="Michigan State",+All!#REF!,IF(+All!$H181="Michigan State",+All!#REF!,0))</f>
        <v>0</v>
      </c>
      <c r="BF80" s="483">
        <f>IF(+All!$F181="Michigan State",+All!#REF!,IF(+All!$H181="Michigan State",+All!#REF!,0))</f>
        <v>0</v>
      </c>
      <c r="BG80" s="482">
        <f>IF(+All!$F181="Michigan State",+All!#REF!,IF(+All!$H181="Michigan State",+All!#REF!,0))</f>
        <v>0</v>
      </c>
      <c r="BH80" s="483">
        <f>IF(+All!$F181="Michigan State",+All!#REF!,IF(+All!$H181="Michigan State",+All!#REF!,0))</f>
        <v>0</v>
      </c>
      <c r="BI80" s="484">
        <f>IF(+All!$F181="Michigan State",+All!#REF!,IF(+All!$H181="Michigan State",+All!#REF!,0))</f>
        <v>0</v>
      </c>
      <c r="BJ80" s="92">
        <f>IF(+All!$F181="Michigan State",+All!#REF!,IF(+All!$H181="Michigan State",+All!#REF!,0))</f>
        <v>0</v>
      </c>
      <c r="BK80" s="93">
        <f>IF(+All!$F181="Michigan State",+All!#REF!,IF(+All!$H181="Michigan State",+All!#REF!,0))</f>
        <v>0</v>
      </c>
    </row>
    <row r="81" spans="1:63" x14ac:dyDescent="0.8">
      <c r="A81" s="70">
        <f>IF(+All!$F414="Michigan State",+All!A414,IF(+All!$H414="Michigan State",+All!A414,0))</f>
        <v>6</v>
      </c>
      <c r="B81" s="480" t="str">
        <f>IF(+All!$F414="Michigan State",+All!B414,IF(+All!$H414="Michigan State",+All!B414,0))</f>
        <v>Sat</v>
      </c>
      <c r="C81" s="72">
        <f>IF(+All!$F414="Michigan State",+All!C414,IF(+All!$H414="Michigan State",+All!C414,0))</f>
        <v>44478</v>
      </c>
      <c r="D81" s="73">
        <f>IF(+All!$F414="Michigan State",+All!D414,IF(+All!$H414="Michigan State",+All!D414,0))</f>
        <v>0.5</v>
      </c>
      <c r="E81" s="707" t="str">
        <f>IF(+All!$F414="Michigan State",+All!E414,IF(+All!$H414="Michigan State",+All!E414,0))</f>
        <v>BTN</v>
      </c>
      <c r="F81" s="75" t="str">
        <f>IF(+All!$F414="Michigan State",+All!F414,IF(+All!$H414="Michigan State",+All!F414,0))</f>
        <v>Michigan State</v>
      </c>
      <c r="G81" s="76" t="str">
        <f>IF(+All!$F414="Michigan State",+All!G414,IF(+All!$H414="Michigan State",+All!G414,0))</f>
        <v>B10</v>
      </c>
      <c r="H81" s="75" t="str">
        <f>IF(+All!$F414="Michigan State",+All!H414,IF(+All!$H414="Michigan State",+All!H414,0))</f>
        <v>Rutgers</v>
      </c>
      <c r="I81" s="76" t="str">
        <f>IF(+All!$F414="Michigan State",+All!I414,IF(+All!$H414="Michigan State",+All!I414,0))</f>
        <v>B10</v>
      </c>
      <c r="J81" s="706" t="str">
        <f>IF(+All!$F414="Michigan State",+All!J414,IF(+All!$H414="Michigan State",+All!J414,0))</f>
        <v>Michigan State</v>
      </c>
      <c r="K81" s="707" t="str">
        <f>IF(+All!$F414="Michigan State",+All!K414,IF(+All!$H414="Michigan State",+All!K414,0))</f>
        <v>Rutgers</v>
      </c>
      <c r="L81" s="78">
        <f>IF(+All!$F414="Michigan State",+All!L414,IF(+All!$H414="Michigan State",+All!L414,0))</f>
        <v>5.5</v>
      </c>
      <c r="M81" s="79">
        <f>IF(+All!$F414="Michigan State",+All!M414,IF(+All!$H414="Michigan State",+All!M414,0))</f>
        <v>50</v>
      </c>
      <c r="N81" s="706" t="str">
        <f>IF(+All!$F414="Michigan State",+All!N414,IF(+All!$H414="Michigan State",+All!N414,0))</f>
        <v>Michigan State</v>
      </c>
      <c r="O81" s="708">
        <f>IF(+All!$F414="Michigan State",+All!O414,IF(+All!$H414="Michigan State",+All!O414,0))</f>
        <v>31</v>
      </c>
      <c r="P81" s="708" t="str">
        <f>IF(+All!$F414="Michigan State",+All!P414,IF(+All!$H414="Michigan State",+All!P414,0))</f>
        <v>Rutgers</v>
      </c>
      <c r="Q81" s="707">
        <f>IF(+All!$F414="Michigan State",+All!Q414,IF(+All!$H414="Michigan State",+All!Q414,0))</f>
        <v>13</v>
      </c>
      <c r="R81" s="706" t="str">
        <f>IF(+All!$F414="Michigan State",+All!R414,IF(+All!$H414="Michigan State",+All!R414,0))</f>
        <v>Michigan State</v>
      </c>
      <c r="S81" s="708" t="str">
        <f>IF(+All!$F414="Michigan State",+All!S414,IF(+All!$H414="Michigan State",+All!S414,0))</f>
        <v>Rutgers</v>
      </c>
      <c r="T81" s="706" t="str">
        <f>IF(+All!$F414="Michigan State",+All!T414,IF(+All!$H414="Michigan State",+All!T414,0))</f>
        <v>Michigan State</v>
      </c>
      <c r="U81" s="707" t="str">
        <f>IF(+All!$F414="Michigan State",+All!U414,IF(+All!$H414="Michigan State",+All!U414,0))</f>
        <v>W</v>
      </c>
      <c r="V81" s="706">
        <f>IF(+All!$F224="Michigan State",+All!#REF!,IF(+All!$H224="Michigan State",+All!#REF!,0))</f>
        <v>0</v>
      </c>
      <c r="W81" s="707">
        <f>IF(+All!$F224="Michigan State",+All!#REF!,IF(+All!$H224="Michigan State",+All!#REF!,0))</f>
        <v>0</v>
      </c>
      <c r="X81" s="706">
        <f>IF(+All!$F224="Michigan State",+All!#REF!,IF(+All!$H224="Michigan State",+All!#REF!,0))</f>
        <v>0</v>
      </c>
      <c r="Y81" s="707">
        <f>IF(+All!$F224="Michigan State",+All!#REF!,IF(+All!$H224="Michigan State",+All!#REF!,0))</f>
        <v>0</v>
      </c>
      <c r="Z81" s="706">
        <f>IF(+All!$F224="Michigan State",+All!#REF!,IF(+All!$H224="Michigan State",+All!#REF!,0))</f>
        <v>0</v>
      </c>
      <c r="AA81" s="707">
        <f>IF(+All!$F224="Michigan State",+All!#REF!,IF(+All!$H224="Michigan State",+All!#REF!,0))</f>
        <v>0</v>
      </c>
      <c r="AB81" s="706">
        <f>IF(+All!$F224="Michigan State",+All!#REF!,IF(+All!$H224="Michigan State",+All!#REF!,0))</f>
        <v>0</v>
      </c>
      <c r="AC81" s="707">
        <f>IF(+All!$F224="Michigan State",+All!#REF!,IF(+All!$H224="Michigan State",+All!#REF!,0))</f>
        <v>0</v>
      </c>
      <c r="AD81" s="706">
        <f>IF(+All!$F224="Michigan State",+All!#REF!,IF(+All!$H224="Michigan State",+All!#REF!,0))</f>
        <v>0</v>
      </c>
      <c r="AE81" s="707">
        <f>IF(+All!$F224="Michigan State",+All!#REF!,IF(+All!$H224="Michigan State",+All!#REF!,0))</f>
        <v>0</v>
      </c>
      <c r="AF81" s="706">
        <f>IF(+All!$F224="Michigan State",+All!#REF!,IF(+All!$H224="Michigan State",+All!#REF!,0))</f>
        <v>0</v>
      </c>
      <c r="AG81" s="707">
        <f>IF(+All!$F224="Michigan State",+All!#REF!,IF(+All!$H224="Michigan State",+All!#REF!,0))</f>
        <v>0</v>
      </c>
      <c r="AH81" s="706">
        <f>IF(+All!$F224="Michigan State",+All!#REF!,IF(+All!$H224="Michigan State",+All!#REF!,0))</f>
        <v>0</v>
      </c>
      <c r="AI81" s="707">
        <f>IF(+All!$F224="Michigan State",+All!#REF!,IF(+All!$H224="Michigan State",+All!#REF!,0))</f>
        <v>0</v>
      </c>
      <c r="AJ81" s="706">
        <f>IF(+All!$F224="Michigan State",+All!#REF!,IF(+All!$H224="Michigan State",+All!#REF!,0))</f>
        <v>0</v>
      </c>
      <c r="AK81" s="707">
        <f>IF(+All!$F224="Michigan State",+All!#REF!,IF(+All!$H224="Michigan State",+All!#REF!,0))</f>
        <v>0</v>
      </c>
      <c r="AL81" s="81">
        <f>IF(+All!$F224="Michigan State",+All!V224,IF(+All!$H224="Michigan State",+All!V224,0))</f>
        <v>0</v>
      </c>
      <c r="AM81" s="82">
        <f>IF(+All!$F224="Michigan State",+All!W224,IF(+All!$H224="Michigan State",+All!W224,0))</f>
        <v>0</v>
      </c>
      <c r="AN81" s="81">
        <f>IF(+All!$F224="Michigan State",+All!X224,IF(+All!$H224="Michigan State",+All!X224,0))</f>
        <v>0</v>
      </c>
      <c r="AO81" s="83">
        <f>IF(+All!$F224="Michigan State",+All!Y224,IF(+All!$H224="Michigan State",+All!Y224,0))</f>
        <v>0</v>
      </c>
      <c r="AP81" s="84">
        <f>IF(+All!$F224="Michigan State",+All!Z224,IF(+All!$H224="Michigan State",+All!Z224,0))</f>
        <v>0</v>
      </c>
      <c r="AQ81" s="480">
        <f>IF(+All!$F224="Michigan State",+All!#REF!,IF(+All!$H224="Michigan State",+All!#REF!,0))</f>
        <v>0</v>
      </c>
      <c r="AR81" s="482">
        <f>IF(+All!$F224="Michigan State",+All!#REF!,IF(+All!$H224="Michigan State",+All!#REF!,0))</f>
        <v>0</v>
      </c>
      <c r="AS81" s="483">
        <f>IF(+All!$F224="Michigan State",+All!#REF!,IF(+All!$H224="Michigan State",+All!#REF!,0))</f>
        <v>0</v>
      </c>
      <c r="AT81" s="483">
        <f>IF(+All!$F224="Michigan State",+All!#REF!,IF(+All!$H224="Michigan State",+All!#REF!,0))</f>
        <v>0</v>
      </c>
      <c r="AU81" s="482">
        <f>IF(+All!$F224="Michigan State",+All!#REF!,IF(+All!$H224="Michigan State",+All!#REF!,0))</f>
        <v>0</v>
      </c>
      <c r="AV81" s="483">
        <f>IF(+All!$F224="Michigan State",+All!#REF!,IF(+All!$H224="Michigan State",+All!#REF!,0))</f>
        <v>0</v>
      </c>
      <c r="AW81" s="484">
        <f>IF(+All!$F224="Michigan State",+All!#REF!,IF(+All!$H224="Michigan State",+All!#REF!,0))</f>
        <v>0</v>
      </c>
      <c r="AX81" s="483">
        <f>IF(+All!$F224="Michigan State",+All!#REF!,IF(+All!$H224="Michigan State",+All!#REF!,0))</f>
        <v>0</v>
      </c>
      <c r="AY81" s="88">
        <f>IF(+All!$F224="Michigan State",+All!#REF!,IF(+All!$H224="Michigan State",+All!#REF!,0))</f>
        <v>0</v>
      </c>
      <c r="AZ81" s="89">
        <f>IF(+All!$F224="Michigan State",+All!#REF!,IF(+All!$H224="Michigan State",+All!#REF!,0))</f>
        <v>0</v>
      </c>
      <c r="BA81" s="90">
        <f>IF(+All!$F224="Michigan State",+All!#REF!,IF(+All!$H224="Michigan State",+All!#REF!,0))</f>
        <v>0</v>
      </c>
      <c r="BB81" s="90">
        <f>IF(+All!$F224="Michigan State",+All!#REF!,IF(+All!$H224="Michigan State",+All!#REF!,0))</f>
        <v>0</v>
      </c>
      <c r="BC81" s="91">
        <f>IF(+All!$F224="Michigan State",+All!#REF!,IF(+All!$H224="Michigan State",+All!#REF!,0))</f>
        <v>0</v>
      </c>
      <c r="BD81" s="482">
        <f>IF(+All!$F224="Michigan State",+All!#REF!,IF(+All!$H224="Michigan State",+All!#REF!,0))</f>
        <v>0</v>
      </c>
      <c r="BE81" s="483">
        <f>IF(+All!$F224="Michigan State",+All!#REF!,IF(+All!$H224="Michigan State",+All!#REF!,0))</f>
        <v>0</v>
      </c>
      <c r="BF81" s="483">
        <f>IF(+All!$F224="Michigan State",+All!#REF!,IF(+All!$H224="Michigan State",+All!#REF!,0))</f>
        <v>0</v>
      </c>
      <c r="BG81" s="482">
        <f>IF(+All!$F224="Michigan State",+All!#REF!,IF(+All!$H224="Michigan State",+All!#REF!,0))</f>
        <v>0</v>
      </c>
      <c r="BH81" s="483">
        <f>IF(+All!$F224="Michigan State",+All!#REF!,IF(+All!$H224="Michigan State",+All!#REF!,0))</f>
        <v>0</v>
      </c>
      <c r="BI81" s="484">
        <f>IF(+All!$F224="Michigan State",+All!#REF!,IF(+All!$H224="Michigan State",+All!#REF!,0))</f>
        <v>0</v>
      </c>
      <c r="BJ81" s="92">
        <f>IF(+All!$F224="Michigan State",+All!#REF!,IF(+All!$H224="Michigan State",+All!#REF!,0))</f>
        <v>0</v>
      </c>
      <c r="BK81" s="93">
        <f>IF(+All!$F224="Michigan State",+All!#REF!,IF(+All!$H224="Michigan State",+All!#REF!,0))</f>
        <v>0</v>
      </c>
    </row>
    <row r="82" spans="1:63" x14ac:dyDescent="0.8">
      <c r="A82" s="70">
        <f>IF(+All!$F489="Michigan State",+All!A489,IF(+All!$H489="Michigan State",+All!A489,0))</f>
        <v>7</v>
      </c>
      <c r="B82" s="480" t="str">
        <f>IF(+All!$F489="Michigan State",+All!B489,IF(+All!$H489="Michigan State",+All!B489,0))</f>
        <v>Sat</v>
      </c>
      <c r="C82" s="72">
        <f>IF(+All!$F489="Michigan State",+All!C489,IF(+All!$H489="Michigan State",+All!C489,0))</f>
        <v>44485</v>
      </c>
      <c r="D82" s="73">
        <f>IF(+All!$F489="Michigan State",+All!D489,IF(+All!$H489="Michigan State",+All!D489,0))</f>
        <v>0.5</v>
      </c>
      <c r="E82" s="707" t="str">
        <f>IF(+All!$F489="Michigan State",+All!E489,IF(+All!$H489="Michigan State",+All!E489,0))</f>
        <v>FS1</v>
      </c>
      <c r="F82" s="75" t="str">
        <f>IF(+All!$F489="Michigan State",+All!F489,IF(+All!$H489="Michigan State",+All!F489,0))</f>
        <v>Michigan State</v>
      </c>
      <c r="G82" s="76" t="str">
        <f>IF(+All!$F489="Michigan State",+All!G489,IF(+All!$H489="Michigan State",+All!G489,0))</f>
        <v>B10</v>
      </c>
      <c r="H82" s="75" t="str">
        <f>IF(+All!$F489="Michigan State",+All!H489,IF(+All!$H489="Michigan State",+All!H489,0))</f>
        <v>Indiana</v>
      </c>
      <c r="I82" s="76" t="str">
        <f>IF(+All!$F489="Michigan State",+All!I489,IF(+All!$H489="Michigan State",+All!I489,0))</f>
        <v>B10</v>
      </c>
      <c r="J82" s="706" t="str">
        <f>IF(+All!$F489="Michigan State",+All!J489,IF(+All!$H489="Michigan State",+All!J489,0))</f>
        <v>Michigan State</v>
      </c>
      <c r="K82" s="707" t="str">
        <f>IF(+All!$F489="Michigan State",+All!K489,IF(+All!$H489="Michigan State",+All!K489,0))</f>
        <v>Indiana</v>
      </c>
      <c r="L82" s="78">
        <f>IF(+All!$F489="Michigan State",+All!L489,IF(+All!$H489="Michigan State",+All!L489,0))</f>
        <v>4.5</v>
      </c>
      <c r="M82" s="79">
        <f>IF(+All!$F489="Michigan State",+All!M489,IF(+All!$H489="Michigan State",+All!M489,0))</f>
        <v>48.5</v>
      </c>
      <c r="N82" s="706" t="str">
        <f>IF(+All!$F489="Michigan State",+All!N489,IF(+All!$H489="Michigan State",+All!N489,0))</f>
        <v>Michigan State</v>
      </c>
      <c r="O82" s="708">
        <f>IF(+All!$F489="Michigan State",+All!O489,IF(+All!$H489="Michigan State",+All!O489,0))</f>
        <v>20</v>
      </c>
      <c r="P82" s="708" t="str">
        <f>IF(+All!$F489="Michigan State",+All!P489,IF(+All!$H489="Michigan State",+All!P489,0))</f>
        <v>Indiana</v>
      </c>
      <c r="Q82" s="707">
        <f>IF(+All!$F489="Michigan State",+All!Q489,IF(+All!$H489="Michigan State",+All!Q489,0))</f>
        <v>15</v>
      </c>
      <c r="R82" s="706" t="str">
        <f>IF(+All!$F489="Michigan State",+All!R489,IF(+All!$H489="Michigan State",+All!R489,0))</f>
        <v>Michigan State</v>
      </c>
      <c r="S82" s="708" t="str">
        <f>IF(+All!$F489="Michigan State",+All!S489,IF(+All!$H489="Michigan State",+All!S489,0))</f>
        <v>Indiana</v>
      </c>
      <c r="T82" s="706" t="str">
        <f>IF(+All!$F489="Michigan State",+All!T489,IF(+All!$H489="Michigan State",+All!T489,0))</f>
        <v>Michigan State</v>
      </c>
      <c r="U82" s="707" t="str">
        <f>IF(+All!$F489="Michigan State",+All!U489,IF(+All!$H489="Michigan State",+All!U489,0))</f>
        <v>W</v>
      </c>
      <c r="V82" s="706">
        <f>IF(+All!$F254="Michigan State",+All!#REF!,IF(+All!$H254="Michigan State",+All!#REF!,0))</f>
        <v>0</v>
      </c>
      <c r="W82" s="707">
        <f>IF(+All!$F254="Michigan State",+All!#REF!,IF(+All!$H254="Michigan State",+All!#REF!,0))</f>
        <v>0</v>
      </c>
      <c r="X82" s="706">
        <f>IF(+All!$F254="Michigan State",+All!#REF!,IF(+All!$H254="Michigan State",+All!#REF!,0))</f>
        <v>0</v>
      </c>
      <c r="Y82" s="707">
        <f>IF(+All!$F254="Michigan State",+All!#REF!,IF(+All!$H254="Michigan State",+All!#REF!,0))</f>
        <v>0</v>
      </c>
      <c r="Z82" s="706">
        <f>IF(+All!$F254="Michigan State",+All!#REF!,IF(+All!$H254="Michigan State",+All!#REF!,0))</f>
        <v>0</v>
      </c>
      <c r="AA82" s="707">
        <f>IF(+All!$F254="Michigan State",+All!#REF!,IF(+All!$H254="Michigan State",+All!#REF!,0))</f>
        <v>0</v>
      </c>
      <c r="AB82" s="706">
        <f>IF(+All!$F254="Michigan State",+All!#REF!,IF(+All!$H254="Michigan State",+All!#REF!,0))</f>
        <v>0</v>
      </c>
      <c r="AC82" s="707">
        <f>IF(+All!$F254="Michigan State",+All!#REF!,IF(+All!$H254="Michigan State",+All!#REF!,0))</f>
        <v>0</v>
      </c>
      <c r="AD82" s="706">
        <f>IF(+All!$F254="Michigan State",+All!#REF!,IF(+All!$H254="Michigan State",+All!#REF!,0))</f>
        <v>0</v>
      </c>
      <c r="AE82" s="707">
        <f>IF(+All!$F254="Michigan State",+All!#REF!,IF(+All!$H254="Michigan State",+All!#REF!,0))</f>
        <v>0</v>
      </c>
      <c r="AF82" s="706">
        <f>IF(+All!$F254="Michigan State",+All!#REF!,IF(+All!$H254="Michigan State",+All!#REF!,0))</f>
        <v>0</v>
      </c>
      <c r="AG82" s="707">
        <f>IF(+All!$F254="Michigan State",+All!#REF!,IF(+All!$H254="Michigan State",+All!#REF!,0))</f>
        <v>0</v>
      </c>
      <c r="AH82" s="706">
        <f>IF(+All!$F254="Michigan State",+All!#REF!,IF(+All!$H254="Michigan State",+All!#REF!,0))</f>
        <v>0</v>
      </c>
      <c r="AI82" s="707">
        <f>IF(+All!$F254="Michigan State",+All!#REF!,IF(+All!$H254="Michigan State",+All!#REF!,0))</f>
        <v>0</v>
      </c>
      <c r="AJ82" s="706">
        <f>IF(+All!$F254="Michigan State",+All!#REF!,IF(+All!$H254="Michigan State",+All!#REF!,0))</f>
        <v>0</v>
      </c>
      <c r="AK82" s="707">
        <f>IF(+All!$F254="Michigan State",+All!#REF!,IF(+All!$H254="Michigan State",+All!#REF!,0))</f>
        <v>0</v>
      </c>
      <c r="AL82" s="81">
        <f>IF(+All!$F254="Michigan State",+All!V254,IF(+All!$H254="Michigan State",+All!V254,0))</f>
        <v>0</v>
      </c>
      <c r="AM82" s="82">
        <f>IF(+All!$F254="Michigan State",+All!W254,IF(+All!$H254="Michigan State",+All!W254,0))</f>
        <v>0</v>
      </c>
      <c r="AN82" s="81">
        <f>IF(+All!$F254="Michigan State",+All!X254,IF(+All!$H254="Michigan State",+All!X254,0))</f>
        <v>0</v>
      </c>
      <c r="AO82" s="83">
        <f>IF(+All!$F254="Michigan State",+All!Y254,IF(+All!$H254="Michigan State",+All!Y254,0))</f>
        <v>0</v>
      </c>
      <c r="AP82" s="84">
        <f>IF(+All!$F254="Michigan State",+All!Z254,IF(+All!$H254="Michigan State",+All!Z254,0))</f>
        <v>0</v>
      </c>
      <c r="AQ82" s="480">
        <f>IF(+All!$F254="Michigan State",+All!#REF!,IF(+All!$H254="Michigan State",+All!#REF!,0))</f>
        <v>0</v>
      </c>
      <c r="AR82" s="482">
        <f>IF(+All!$F254="Michigan State",+All!#REF!,IF(+All!$H254="Michigan State",+All!#REF!,0))</f>
        <v>0</v>
      </c>
      <c r="AS82" s="483">
        <f>IF(+All!$F254="Michigan State",+All!#REF!,IF(+All!$H254="Michigan State",+All!#REF!,0))</f>
        <v>0</v>
      </c>
      <c r="AT82" s="483">
        <f>IF(+All!$F254="Michigan State",+All!#REF!,IF(+All!$H254="Michigan State",+All!#REF!,0))</f>
        <v>0</v>
      </c>
      <c r="AU82" s="482">
        <f>IF(+All!$F254="Michigan State",+All!#REF!,IF(+All!$H254="Michigan State",+All!#REF!,0))</f>
        <v>0</v>
      </c>
      <c r="AV82" s="483">
        <f>IF(+All!$F254="Michigan State",+All!#REF!,IF(+All!$H254="Michigan State",+All!#REF!,0))</f>
        <v>0</v>
      </c>
      <c r="AW82" s="484">
        <f>IF(+All!$F254="Michigan State",+All!#REF!,IF(+All!$H254="Michigan State",+All!#REF!,0))</f>
        <v>0</v>
      </c>
      <c r="AX82" s="483">
        <f>IF(+All!$F254="Michigan State",+All!#REF!,IF(+All!$H254="Michigan State",+All!#REF!,0))</f>
        <v>0</v>
      </c>
      <c r="AY82" s="88">
        <f>IF(+All!$F254="Michigan State",+All!#REF!,IF(+All!$H254="Michigan State",+All!#REF!,0))</f>
        <v>0</v>
      </c>
      <c r="AZ82" s="89">
        <f>IF(+All!$F254="Michigan State",+All!#REF!,IF(+All!$H254="Michigan State",+All!#REF!,0))</f>
        <v>0</v>
      </c>
      <c r="BA82" s="90">
        <f>IF(+All!$F254="Michigan State",+All!#REF!,IF(+All!$H254="Michigan State",+All!#REF!,0))</f>
        <v>0</v>
      </c>
      <c r="BB82" s="90">
        <f>IF(+All!$F254="Michigan State",+All!#REF!,IF(+All!$H254="Michigan State",+All!#REF!,0))</f>
        <v>0</v>
      </c>
      <c r="BC82" s="91">
        <f>IF(+All!$F254="Michigan State",+All!#REF!,IF(+All!$H254="Michigan State",+All!#REF!,0))</f>
        <v>0</v>
      </c>
      <c r="BD82" s="482">
        <f>IF(+All!$F254="Michigan State",+All!#REF!,IF(+All!$H254="Michigan State",+All!#REF!,0))</f>
        <v>0</v>
      </c>
      <c r="BE82" s="483">
        <f>IF(+All!$F254="Michigan State",+All!#REF!,IF(+All!$H254="Michigan State",+All!#REF!,0))</f>
        <v>0</v>
      </c>
      <c r="BF82" s="483">
        <f>IF(+All!$F254="Michigan State",+All!#REF!,IF(+All!$H254="Michigan State",+All!#REF!,0))</f>
        <v>0</v>
      </c>
      <c r="BG82" s="482">
        <f>IF(+All!$F254="Michigan State",+All!#REF!,IF(+All!$H254="Michigan State",+All!#REF!,0))</f>
        <v>0</v>
      </c>
      <c r="BH82" s="483">
        <f>IF(+All!$F254="Michigan State",+All!#REF!,IF(+All!$H254="Michigan State",+All!#REF!,0))</f>
        <v>0</v>
      </c>
      <c r="BI82" s="484">
        <f>IF(+All!$F254="Michigan State",+All!#REF!,IF(+All!$H254="Michigan State",+All!#REF!,0))</f>
        <v>0</v>
      </c>
      <c r="BJ82" s="92">
        <f>IF(+All!$F254="Michigan State",+All!#REF!,IF(+All!$H254="Michigan State",+All!#REF!,0))</f>
        <v>0</v>
      </c>
      <c r="BK82" s="93">
        <f>IF(+All!$F254="Michigan State",+All!#REF!,IF(+All!$H254="Michigan State",+All!#REF!,0))</f>
        <v>0</v>
      </c>
    </row>
    <row r="83" spans="1:63" x14ac:dyDescent="0.8">
      <c r="A83" s="70">
        <f>IF(+All!$F620="Michigan State",+All!A620,IF(+All!$H620="Michigan State",+All!A620,0))</f>
        <v>8</v>
      </c>
      <c r="B83" s="480" t="str">
        <f>IF(+All!$F620="Michigan State",+All!B620,IF(+All!$H620="Michigan State",+All!B620,0))</f>
        <v>Sat</v>
      </c>
      <c r="C83" s="72">
        <f>IF(+All!$F620="Michigan State",+All!C620,IF(+All!$H620="Michigan State",+All!C620,0))</f>
        <v>44492</v>
      </c>
      <c r="D83" s="73">
        <f>IF(+All!$F620="Michigan State",+All!D620,IF(+All!$H620="Michigan State",+All!D620,0))</f>
        <v>0</v>
      </c>
      <c r="E83" s="707">
        <f>IF(+All!$F620="Michigan State",+All!E620,IF(+All!$H620="Michigan State",+All!E620,0))</f>
        <v>0</v>
      </c>
      <c r="F83" s="75" t="str">
        <f>IF(+All!$F620="Michigan State",+All!F620,IF(+All!$H620="Michigan State",+All!F620,0))</f>
        <v>Michigan State</v>
      </c>
      <c r="G83" s="76" t="str">
        <f>IF(+All!$F620="Michigan State",+All!G620,IF(+All!$H620="Michigan State",+All!G620,0))</f>
        <v>B10</v>
      </c>
      <c r="H83" s="75" t="str">
        <f>IF(+All!$F620="Michigan State",+All!H620,IF(+All!$H620="Michigan State",+All!H620,0))</f>
        <v>Open</v>
      </c>
      <c r="I83" s="76" t="str">
        <f>IF(+All!$F620="Michigan State",+All!I620,IF(+All!$H620="Michigan State",+All!I620,0))</f>
        <v>ZZZ</v>
      </c>
      <c r="J83" s="706">
        <f>IF(+All!$F620="Michigan State",+All!J620,IF(+All!$H620="Michigan State",+All!J620,0))</f>
        <v>0</v>
      </c>
      <c r="K83" s="707" t="str">
        <f>IF(+All!$F620="Michigan State",+All!K620,IF(+All!$H620="Michigan State",+All!K620,0))</f>
        <v>Michigan State</v>
      </c>
      <c r="L83" s="78">
        <f>IF(+All!$F620="Michigan State",+All!L620,IF(+All!$H620="Michigan State",+All!L620,0))</f>
        <v>0</v>
      </c>
      <c r="M83" s="79">
        <f>IF(+All!$F620="Michigan State",+All!M620,IF(+All!$H620="Michigan State",+All!M620,0))</f>
        <v>0</v>
      </c>
      <c r="N83" s="706">
        <f>IF(+All!$F620="Michigan State",+All!N620,IF(+All!$H620="Michigan State",+All!N620,0))</f>
        <v>0</v>
      </c>
      <c r="O83" s="708">
        <f>IF(+All!$F620="Michigan State",+All!O620,IF(+All!$H620="Michigan State",+All!O620,0))</f>
        <v>0</v>
      </c>
      <c r="P83" s="708">
        <f>IF(+All!$F620="Michigan State",+All!P620,IF(+All!$H620="Michigan State",+All!P620,0))</f>
        <v>0</v>
      </c>
      <c r="Q83" s="707">
        <f>IF(+All!$F620="Michigan State",+All!Q620,IF(+All!$H620="Michigan State",+All!Q620,0))</f>
        <v>0</v>
      </c>
      <c r="R83" s="706">
        <f>IF(+All!$F620="Michigan State",+All!R620,IF(+All!$H620="Michigan State",+All!R620,0))</f>
        <v>0</v>
      </c>
      <c r="S83" s="708">
        <f>IF(+All!$F620="Michigan State",+All!S620,IF(+All!$H620="Michigan State",+All!S620,0))</f>
        <v>0</v>
      </c>
      <c r="T83" s="706">
        <f>IF(+All!$F620="Michigan State",+All!T620,IF(+All!$H620="Michigan State",+All!T620,0))</f>
        <v>0</v>
      </c>
      <c r="U83" s="707">
        <f>IF(+All!$F620="Michigan State",+All!U620,IF(+All!$H620="Michigan State",+All!U620,0))</f>
        <v>0</v>
      </c>
      <c r="V83" s="706">
        <f>IF(+All!$F329="Michigan State",+All!#REF!,IF(+All!$H329="Michigan State",+All!#REF!,0))</f>
        <v>0</v>
      </c>
      <c r="W83" s="707">
        <f>IF(+All!$F329="Michigan State",+All!#REF!,IF(+All!$H329="Michigan State",+All!#REF!,0))</f>
        <v>0</v>
      </c>
      <c r="X83" s="706">
        <f>IF(+All!$F329="Michigan State",+All!#REF!,IF(+All!$H329="Michigan State",+All!#REF!,0))</f>
        <v>0</v>
      </c>
      <c r="Y83" s="707">
        <f>IF(+All!$F329="Michigan State",+All!#REF!,IF(+All!$H329="Michigan State",+All!#REF!,0))</f>
        <v>0</v>
      </c>
      <c r="Z83" s="706">
        <f>IF(+All!$F329="Michigan State",+All!#REF!,IF(+All!$H329="Michigan State",+All!#REF!,0))</f>
        <v>0</v>
      </c>
      <c r="AA83" s="707">
        <f>IF(+All!$F329="Michigan State",+All!#REF!,IF(+All!$H329="Michigan State",+All!#REF!,0))</f>
        <v>0</v>
      </c>
      <c r="AB83" s="706">
        <f>IF(+All!$F329="Michigan State",+All!#REF!,IF(+All!$H329="Michigan State",+All!#REF!,0))</f>
        <v>0</v>
      </c>
      <c r="AC83" s="707">
        <f>IF(+All!$F329="Michigan State",+All!#REF!,IF(+All!$H329="Michigan State",+All!#REF!,0))</f>
        <v>0</v>
      </c>
      <c r="AD83" s="706">
        <f>IF(+All!$F329="Michigan State",+All!#REF!,IF(+All!$H329="Michigan State",+All!#REF!,0))</f>
        <v>0</v>
      </c>
      <c r="AE83" s="707">
        <f>IF(+All!$F329="Michigan State",+All!#REF!,IF(+All!$H329="Michigan State",+All!#REF!,0))</f>
        <v>0</v>
      </c>
      <c r="AF83" s="706">
        <f>IF(+All!$F329="Michigan State",+All!#REF!,IF(+All!$H329="Michigan State",+All!#REF!,0))</f>
        <v>0</v>
      </c>
      <c r="AG83" s="707">
        <f>IF(+All!$F329="Michigan State",+All!#REF!,IF(+All!$H329="Michigan State",+All!#REF!,0))</f>
        <v>0</v>
      </c>
      <c r="AH83" s="706">
        <f>IF(+All!$F329="Michigan State",+All!#REF!,IF(+All!$H329="Michigan State",+All!#REF!,0))</f>
        <v>0</v>
      </c>
      <c r="AI83" s="707">
        <f>IF(+All!$F329="Michigan State",+All!#REF!,IF(+All!$H329="Michigan State",+All!#REF!,0))</f>
        <v>0</v>
      </c>
      <c r="AJ83" s="706">
        <f>IF(+All!$F329="Michigan State",+All!#REF!,IF(+All!$H329="Michigan State",+All!#REF!,0))</f>
        <v>0</v>
      </c>
      <c r="AK83" s="707">
        <f>IF(+All!$F329="Michigan State",+All!#REF!,IF(+All!$H329="Michigan State",+All!#REF!,0))</f>
        <v>0</v>
      </c>
      <c r="AL83" s="81">
        <f>IF(+All!$F329="Michigan State",+All!V329,IF(+All!$H329="Michigan State",+All!V329,0))</f>
        <v>0</v>
      </c>
      <c r="AM83" s="82">
        <f>IF(+All!$F329="Michigan State",+All!W329,IF(+All!$H329="Michigan State",+All!W329,0))</f>
        <v>0</v>
      </c>
      <c r="AN83" s="81">
        <f>IF(+All!$F329="Michigan State",+All!X329,IF(+All!$H329="Michigan State",+All!X329,0))</f>
        <v>0</v>
      </c>
      <c r="AO83" s="83">
        <f>IF(+All!$F329="Michigan State",+All!Y329,IF(+All!$H329="Michigan State",+All!Y329,0))</f>
        <v>0</v>
      </c>
      <c r="AP83" s="84">
        <f>IF(+All!$F329="Michigan State",+All!Z329,IF(+All!$H329="Michigan State",+All!Z329,0))</f>
        <v>0</v>
      </c>
      <c r="AQ83" s="480">
        <f>IF(+All!$F329="Michigan State",+All!#REF!,IF(+All!$H329="Michigan State",+All!#REF!,0))</f>
        <v>0</v>
      </c>
      <c r="AR83" s="482">
        <f>IF(+All!$F329="Michigan State",+All!#REF!,IF(+All!$H329="Michigan State",+All!#REF!,0))</f>
        <v>0</v>
      </c>
      <c r="AS83" s="483">
        <f>IF(+All!$F329="Michigan State",+All!#REF!,IF(+All!$H329="Michigan State",+All!#REF!,0))</f>
        <v>0</v>
      </c>
      <c r="AT83" s="483">
        <f>IF(+All!$F329="Michigan State",+All!#REF!,IF(+All!$H329="Michigan State",+All!#REF!,0))</f>
        <v>0</v>
      </c>
      <c r="AU83" s="482">
        <f>IF(+All!$F329="Michigan State",+All!#REF!,IF(+All!$H329="Michigan State",+All!#REF!,0))</f>
        <v>0</v>
      </c>
      <c r="AV83" s="483">
        <f>IF(+All!$F329="Michigan State",+All!#REF!,IF(+All!$H329="Michigan State",+All!#REF!,0))</f>
        <v>0</v>
      </c>
      <c r="AW83" s="484">
        <f>IF(+All!$F329="Michigan State",+All!#REF!,IF(+All!$H329="Michigan State",+All!#REF!,0))</f>
        <v>0</v>
      </c>
      <c r="AX83" s="483">
        <f>IF(+All!$F329="Michigan State",+All!#REF!,IF(+All!$H329="Michigan State",+All!#REF!,0))</f>
        <v>0</v>
      </c>
      <c r="AY83" s="88">
        <f>IF(+All!$F329="Michigan State",+All!#REF!,IF(+All!$H329="Michigan State",+All!#REF!,0))</f>
        <v>0</v>
      </c>
      <c r="AZ83" s="89">
        <f>IF(+All!$F329="Michigan State",+All!#REF!,IF(+All!$H329="Michigan State",+All!#REF!,0))</f>
        <v>0</v>
      </c>
      <c r="BA83" s="90">
        <f>IF(+All!$F329="Michigan State",+All!#REF!,IF(+All!$H329="Michigan State",+All!#REF!,0))</f>
        <v>0</v>
      </c>
      <c r="BB83" s="90">
        <f>IF(+All!$F329="Michigan State",+All!#REF!,IF(+All!$H329="Michigan State",+All!#REF!,0))</f>
        <v>0</v>
      </c>
      <c r="BC83" s="91">
        <f>IF(+All!$F329="Michigan State",+All!#REF!,IF(+All!$H329="Michigan State",+All!#REF!,0))</f>
        <v>0</v>
      </c>
      <c r="BD83" s="482">
        <f>IF(+All!$F329="Michigan State",+All!#REF!,IF(+All!$H329="Michigan State",+All!#REF!,0))</f>
        <v>0</v>
      </c>
      <c r="BE83" s="483">
        <f>IF(+All!$F329="Michigan State",+All!#REF!,IF(+All!$H329="Michigan State",+All!#REF!,0))</f>
        <v>0</v>
      </c>
      <c r="BF83" s="483">
        <f>IF(+All!$F329="Michigan State",+All!#REF!,IF(+All!$H329="Michigan State",+All!#REF!,0))</f>
        <v>0</v>
      </c>
      <c r="BG83" s="482">
        <f>IF(+All!$F329="Michigan State",+All!#REF!,IF(+All!$H329="Michigan State",+All!#REF!,0))</f>
        <v>0</v>
      </c>
      <c r="BH83" s="483">
        <f>IF(+All!$F329="Michigan State",+All!#REF!,IF(+All!$H329="Michigan State",+All!#REF!,0))</f>
        <v>0</v>
      </c>
      <c r="BI83" s="484">
        <f>IF(+All!$F329="Michigan State",+All!#REF!,IF(+All!$H329="Michigan State",+All!#REF!,0))</f>
        <v>0</v>
      </c>
      <c r="BJ83" s="92">
        <f>IF(+All!$F329="Michigan State",+All!#REF!,IF(+All!$H329="Michigan State",+All!#REF!,0))</f>
        <v>0</v>
      </c>
      <c r="BK83" s="93">
        <f>IF(+All!$F329="Michigan State",+All!#REF!,IF(+All!$H329="Michigan State",+All!#REF!,0))</f>
        <v>0</v>
      </c>
    </row>
    <row r="84" spans="1:63" x14ac:dyDescent="0.8">
      <c r="A84" s="70">
        <f>IF(+All!$F647="Michigan State",+All!A647,IF(+All!$H647="Michigan State",+All!A647,0))</f>
        <v>9</v>
      </c>
      <c r="B84" s="480" t="str">
        <f>IF(+All!$F647="Michigan State",+All!B647,IF(+All!$H647="Michigan State",+All!B647,0))</f>
        <v>Sat</v>
      </c>
      <c r="C84" s="72">
        <f>IF(+All!$F647="Michigan State",+All!C647,IF(+All!$H647="Michigan State",+All!C647,0))</f>
        <v>44499</v>
      </c>
      <c r="D84" s="73">
        <f>IF(+All!$F647="Michigan State",+All!D647,IF(+All!$H647="Michigan State",+All!D647,0))</f>
        <v>0.5</v>
      </c>
      <c r="E84" s="707" t="str">
        <f>IF(+All!$F647="Michigan State",+All!E647,IF(+All!$H647="Michigan State",+All!E647,0))</f>
        <v>Fox</v>
      </c>
      <c r="F84" s="75" t="str">
        <f>IF(+All!$F647="Michigan State",+All!F647,IF(+All!$H647="Michigan State",+All!F647,0))</f>
        <v>Michigan</v>
      </c>
      <c r="G84" s="76" t="str">
        <f>IF(+All!$F647="Michigan State",+All!G647,IF(+All!$H647="Michigan State",+All!G647,0))</f>
        <v>B10</v>
      </c>
      <c r="H84" s="75" t="str">
        <f>IF(+All!$F647="Michigan State",+All!H647,IF(+All!$H647="Michigan State",+All!H647,0))</f>
        <v>Michigan State</v>
      </c>
      <c r="I84" s="76" t="str">
        <f>IF(+All!$F647="Michigan State",+All!I647,IF(+All!$H647="Michigan State",+All!I647,0))</f>
        <v>B10</v>
      </c>
      <c r="J84" s="706" t="str">
        <f>IF(+All!$F647="Michigan State",+All!J647,IF(+All!$H647="Michigan State",+All!J647,0))</f>
        <v>Michigan</v>
      </c>
      <c r="K84" s="707" t="str">
        <f>IF(+All!$F647="Michigan State",+All!K647,IF(+All!$H647="Michigan State",+All!K647,0))</f>
        <v>Michigan State</v>
      </c>
      <c r="L84" s="78">
        <f>IF(+All!$F647="Michigan State",+All!L647,IF(+All!$H647="Michigan State",+All!L647,0))</f>
        <v>4</v>
      </c>
      <c r="M84" s="79">
        <f>IF(+All!$F647="Michigan State",+All!M647,IF(+All!$H647="Michigan State",+All!M647,0))</f>
        <v>50.5</v>
      </c>
      <c r="N84" s="706" t="str">
        <f>IF(+All!$F647="Michigan State",+All!N647,IF(+All!$H647="Michigan State",+All!N647,0))</f>
        <v>Michigan State</v>
      </c>
      <c r="O84" s="708">
        <f>IF(+All!$F647="Michigan State",+All!O647,IF(+All!$H647="Michigan State",+All!O647,0))</f>
        <v>37</v>
      </c>
      <c r="P84" s="708" t="str">
        <f>IF(+All!$F647="Michigan State",+All!P647,IF(+All!$H647="Michigan State",+All!P647,0))</f>
        <v>Michigan</v>
      </c>
      <c r="Q84" s="707">
        <f>IF(+All!$F647="Michigan State",+All!Q647,IF(+All!$H647="Michigan State",+All!Q647,0))</f>
        <v>33</v>
      </c>
      <c r="R84" s="706" t="str">
        <f>IF(+All!$F647="Michigan State",+All!R647,IF(+All!$H647="Michigan State",+All!R647,0))</f>
        <v>Michigan State</v>
      </c>
      <c r="S84" s="708" t="str">
        <f>IF(+All!$F647="Michigan State",+All!S647,IF(+All!$H647="Michigan State",+All!S647,0))</f>
        <v>Michigan</v>
      </c>
      <c r="T84" s="706" t="str">
        <f>IF(+All!$F647="Michigan State",+All!T647,IF(+All!$H647="Michigan State",+All!T647,0))</f>
        <v>Michigan State</v>
      </c>
      <c r="U84" s="707" t="str">
        <f>IF(+All!$F647="Michigan State",+All!U647,IF(+All!$H647="Michigan State",+All!U647,0))</f>
        <v>W</v>
      </c>
      <c r="V84" s="706">
        <f>IF(+All!$F386="Michigan State",+All!#REF!,IF(+All!$H386="Michigan State",+All!#REF!,0))</f>
        <v>0</v>
      </c>
      <c r="W84" s="707">
        <f>IF(+All!$F386="Michigan State",+All!#REF!,IF(+All!$H386="Michigan State",+All!#REF!,0))</f>
        <v>0</v>
      </c>
      <c r="X84" s="706">
        <f>IF(+All!$F386="Michigan State",+All!#REF!,IF(+All!$H386="Michigan State",+All!#REF!,0))</f>
        <v>0</v>
      </c>
      <c r="Y84" s="707">
        <f>IF(+All!$F386="Michigan State",+All!#REF!,IF(+All!$H386="Michigan State",+All!#REF!,0))</f>
        <v>0</v>
      </c>
      <c r="Z84" s="706">
        <f>IF(+All!$F386="Michigan State",+All!#REF!,IF(+All!$H386="Michigan State",+All!#REF!,0))</f>
        <v>0</v>
      </c>
      <c r="AA84" s="707">
        <f>IF(+All!$F386="Michigan State",+All!#REF!,IF(+All!$H386="Michigan State",+All!#REF!,0))</f>
        <v>0</v>
      </c>
      <c r="AB84" s="706">
        <f>IF(+All!$F386="Michigan State",+All!#REF!,IF(+All!$H386="Michigan State",+All!#REF!,0))</f>
        <v>0</v>
      </c>
      <c r="AC84" s="707">
        <f>IF(+All!$F386="Michigan State",+All!#REF!,IF(+All!$H386="Michigan State",+All!#REF!,0))</f>
        <v>0</v>
      </c>
      <c r="AD84" s="706">
        <f>IF(+All!$F386="Michigan State",+All!#REF!,IF(+All!$H386="Michigan State",+All!#REF!,0))</f>
        <v>0</v>
      </c>
      <c r="AE84" s="707">
        <f>IF(+All!$F386="Michigan State",+All!#REF!,IF(+All!$H386="Michigan State",+All!#REF!,0))</f>
        <v>0</v>
      </c>
      <c r="AF84" s="706">
        <f>IF(+All!$F386="Michigan State",+All!#REF!,IF(+All!$H386="Michigan State",+All!#REF!,0))</f>
        <v>0</v>
      </c>
      <c r="AG84" s="707">
        <f>IF(+All!$F386="Michigan State",+All!#REF!,IF(+All!$H386="Michigan State",+All!#REF!,0))</f>
        <v>0</v>
      </c>
      <c r="AH84" s="706">
        <f>IF(+All!$F386="Michigan State",+All!#REF!,IF(+All!$H386="Michigan State",+All!#REF!,0))</f>
        <v>0</v>
      </c>
      <c r="AI84" s="707">
        <f>IF(+All!$F386="Michigan State",+All!#REF!,IF(+All!$H386="Michigan State",+All!#REF!,0))</f>
        <v>0</v>
      </c>
      <c r="AJ84" s="706">
        <f>IF(+All!$F386="Michigan State",+All!#REF!,IF(+All!$H386="Michigan State",+All!#REF!,0))</f>
        <v>0</v>
      </c>
      <c r="AK84" s="707">
        <f>IF(+All!$F386="Michigan State",+All!#REF!,IF(+All!$H386="Michigan State",+All!#REF!,0))</f>
        <v>0</v>
      </c>
      <c r="AL84" s="81">
        <f>IF(+All!$F386="Michigan State",+All!V386,IF(+All!$H386="Michigan State",+All!V386,0))</f>
        <v>0</v>
      </c>
      <c r="AM84" s="82">
        <f>IF(+All!$F386="Michigan State",+All!W386,IF(+All!$H386="Michigan State",+All!W386,0))</f>
        <v>0</v>
      </c>
      <c r="AN84" s="81">
        <f>IF(+All!$F386="Michigan State",+All!X386,IF(+All!$H386="Michigan State",+All!X386,0))</f>
        <v>0</v>
      </c>
      <c r="AO84" s="83">
        <f>IF(+All!$F386="Michigan State",+All!Y386,IF(+All!$H386="Michigan State",+All!Y386,0))</f>
        <v>0</v>
      </c>
      <c r="AP84" s="84">
        <f>IF(+All!$F386="Michigan State",+All!Z386,IF(+All!$H386="Michigan State",+All!Z386,0))</f>
        <v>0</v>
      </c>
      <c r="AQ84" s="480">
        <f>IF(+All!$F386="Michigan State",+All!#REF!,IF(+All!$H386="Michigan State",+All!#REF!,0))</f>
        <v>0</v>
      </c>
      <c r="AR84" s="482">
        <f>IF(+All!$F386="Michigan State",+All!#REF!,IF(+All!$H386="Michigan State",+All!#REF!,0))</f>
        <v>0</v>
      </c>
      <c r="AS84" s="483">
        <f>IF(+All!$F386="Michigan State",+All!#REF!,IF(+All!$H386="Michigan State",+All!#REF!,0))</f>
        <v>0</v>
      </c>
      <c r="AT84" s="483">
        <f>IF(+All!$F386="Michigan State",+All!#REF!,IF(+All!$H386="Michigan State",+All!#REF!,0))</f>
        <v>0</v>
      </c>
      <c r="AU84" s="482">
        <f>IF(+All!$F386="Michigan State",+All!#REF!,IF(+All!$H386="Michigan State",+All!#REF!,0))</f>
        <v>0</v>
      </c>
      <c r="AV84" s="483">
        <f>IF(+All!$F386="Michigan State",+All!#REF!,IF(+All!$H386="Michigan State",+All!#REF!,0))</f>
        <v>0</v>
      </c>
      <c r="AW84" s="484">
        <f>IF(+All!$F386="Michigan State",+All!#REF!,IF(+All!$H386="Michigan State",+All!#REF!,0))</f>
        <v>0</v>
      </c>
      <c r="AX84" s="483">
        <f>IF(+All!$F386="Michigan State",+All!#REF!,IF(+All!$H386="Michigan State",+All!#REF!,0))</f>
        <v>0</v>
      </c>
      <c r="AY84" s="88">
        <f>IF(+All!$F386="Michigan State",+All!#REF!,IF(+All!$H386="Michigan State",+All!#REF!,0))</f>
        <v>0</v>
      </c>
      <c r="AZ84" s="89">
        <f>IF(+All!$F386="Michigan State",+All!#REF!,IF(+All!$H386="Michigan State",+All!#REF!,0))</f>
        <v>0</v>
      </c>
      <c r="BA84" s="90">
        <f>IF(+All!$F386="Michigan State",+All!#REF!,IF(+All!$H386="Michigan State",+All!#REF!,0))</f>
        <v>0</v>
      </c>
      <c r="BB84" s="90">
        <f>IF(+All!$F386="Michigan State",+All!#REF!,IF(+All!$H386="Michigan State",+All!#REF!,0))</f>
        <v>0</v>
      </c>
      <c r="BC84" s="91">
        <f>IF(+All!$F386="Michigan State",+All!#REF!,IF(+All!$H386="Michigan State",+All!#REF!,0))</f>
        <v>0</v>
      </c>
      <c r="BD84" s="482">
        <f>IF(+All!$F386="Michigan State",+All!#REF!,IF(+All!$H386="Michigan State",+All!#REF!,0))</f>
        <v>0</v>
      </c>
      <c r="BE84" s="483">
        <f>IF(+All!$F386="Michigan State",+All!#REF!,IF(+All!$H386="Michigan State",+All!#REF!,0))</f>
        <v>0</v>
      </c>
      <c r="BF84" s="483">
        <f>IF(+All!$F386="Michigan State",+All!#REF!,IF(+All!$H386="Michigan State",+All!#REF!,0))</f>
        <v>0</v>
      </c>
      <c r="BG84" s="482">
        <f>IF(+All!$F386="Michigan State",+All!#REF!,IF(+All!$H386="Michigan State",+All!#REF!,0))</f>
        <v>0</v>
      </c>
      <c r="BH84" s="483">
        <f>IF(+All!$F386="Michigan State",+All!#REF!,IF(+All!$H386="Michigan State",+All!#REF!,0))</f>
        <v>0</v>
      </c>
      <c r="BI84" s="484">
        <f>IF(+All!$F386="Michigan State",+All!#REF!,IF(+All!$H386="Michigan State",+All!#REF!,0))</f>
        <v>0</v>
      </c>
      <c r="BJ84" s="92">
        <f>IF(+All!$F386="Michigan State",+All!#REF!,IF(+All!$H386="Michigan State",+All!#REF!,0))</f>
        <v>0</v>
      </c>
      <c r="BK84" s="93">
        <f>IF(+All!$F386="Michigan State",+All!#REF!,IF(+All!$H386="Michigan State",+All!#REF!,0))</f>
        <v>0</v>
      </c>
    </row>
    <row r="85" spans="1:63" x14ac:dyDescent="0.8">
      <c r="A85" s="70">
        <f>IF(+All!$F731="Michigan State",+All!A731,IF(+All!$H731="Michigan State",+All!A731,0))</f>
        <v>10</v>
      </c>
      <c r="B85" s="480" t="str">
        <f>IF(+All!$F731="Michigan State",+All!B731,IF(+All!$H731="Michigan State",+All!B731,0))</f>
        <v>Sat</v>
      </c>
      <c r="C85" s="72">
        <f>IF(+All!$F731="Michigan State",+All!C731,IF(+All!$H731="Michigan State",+All!C731,0))</f>
        <v>44506</v>
      </c>
      <c r="D85" s="73">
        <f>IF(+All!$F731="Michigan State",+All!D731,IF(+All!$H731="Michigan State",+All!D731,0))</f>
        <v>0.64583333333333337</v>
      </c>
      <c r="E85" s="707" t="str">
        <f>IF(+All!$F731="Michigan State",+All!E731,IF(+All!$H731="Michigan State",+All!E731,0))</f>
        <v>ABC</v>
      </c>
      <c r="F85" s="75" t="str">
        <f>IF(+All!$F731="Michigan State",+All!F731,IF(+All!$H731="Michigan State",+All!F731,0))</f>
        <v>Michigan State</v>
      </c>
      <c r="G85" s="76" t="str">
        <f>IF(+All!$F731="Michigan State",+All!G731,IF(+All!$H731="Michigan State",+All!G731,0))</f>
        <v>B10</v>
      </c>
      <c r="H85" s="75" t="str">
        <f>IF(+All!$F731="Michigan State",+All!H731,IF(+All!$H731="Michigan State",+All!H731,0))</f>
        <v>Purdue</v>
      </c>
      <c r="I85" s="76" t="str">
        <f>IF(+All!$F731="Michigan State",+All!I731,IF(+All!$H731="Michigan State",+All!I731,0))</f>
        <v>B10</v>
      </c>
      <c r="J85" s="706" t="str">
        <f>IF(+All!$F731="Michigan State",+All!J731,IF(+All!$H731="Michigan State",+All!J731,0))</f>
        <v>Michigan State</v>
      </c>
      <c r="K85" s="707" t="str">
        <f>IF(+All!$F731="Michigan State",+All!K731,IF(+All!$H731="Michigan State",+All!K731,0))</f>
        <v>Purdue</v>
      </c>
      <c r="L85" s="78">
        <f>IF(+All!$F731="Michigan State",+All!L731,IF(+All!$H731="Michigan State",+All!L731,0))</f>
        <v>3</v>
      </c>
      <c r="M85" s="79">
        <f>IF(+All!$F731="Michigan State",+All!M731,IF(+All!$H731="Michigan State",+All!M731,0))</f>
        <v>54</v>
      </c>
      <c r="N85" s="706" t="str">
        <f>IF(+All!$F731="Michigan State",+All!N731,IF(+All!$H731="Michigan State",+All!N731,0))</f>
        <v>Purdue</v>
      </c>
      <c r="O85" s="708">
        <f>IF(+All!$F731="Michigan State",+All!O731,IF(+All!$H731="Michigan State",+All!O731,0))</f>
        <v>40</v>
      </c>
      <c r="P85" s="708" t="str">
        <f>IF(+All!$F731="Michigan State",+All!P731,IF(+All!$H731="Michigan State",+All!P731,0))</f>
        <v>Michigan State</v>
      </c>
      <c r="Q85" s="707">
        <f>IF(+All!$F731="Michigan State",+All!Q731,IF(+All!$H731="Michigan State",+All!Q731,0))</f>
        <v>29</v>
      </c>
      <c r="R85" s="706" t="str">
        <f>IF(+All!$F731="Michigan State",+All!R731,IF(+All!$H731="Michigan State",+All!R731,0))</f>
        <v>Purdue</v>
      </c>
      <c r="S85" s="708" t="str">
        <f>IF(+All!$F731="Michigan State",+All!S731,IF(+All!$H731="Michigan State",+All!S731,0))</f>
        <v>Michigan State</v>
      </c>
      <c r="T85" s="706" t="str">
        <f>IF(+All!$F731="Michigan State",+All!T731,IF(+All!$H731="Michigan State",+All!T731,0))</f>
        <v>Michigan State</v>
      </c>
      <c r="U85" s="707" t="str">
        <f>IF(+All!$F731="Michigan State",+All!U731,IF(+All!$H731="Michigan State",+All!U731,0))</f>
        <v>L</v>
      </c>
      <c r="V85" s="706">
        <f>IF(+All!$F461="Michigan State",+All!#REF!,IF(+All!$H461="Michigan State",+All!#REF!,0))</f>
        <v>0</v>
      </c>
      <c r="W85" s="707">
        <f>IF(+All!$F461="Michigan State",+All!#REF!,IF(+All!$H461="Michigan State",+All!#REF!,0))</f>
        <v>0</v>
      </c>
      <c r="X85" s="706">
        <f>IF(+All!$F461="Michigan State",+All!#REF!,IF(+All!$H461="Michigan State",+All!#REF!,0))</f>
        <v>0</v>
      </c>
      <c r="Y85" s="707">
        <f>IF(+All!$F461="Michigan State",+All!#REF!,IF(+All!$H461="Michigan State",+All!#REF!,0))</f>
        <v>0</v>
      </c>
      <c r="Z85" s="706">
        <f>IF(+All!$F461="Michigan State",+All!#REF!,IF(+All!$H461="Michigan State",+All!#REF!,0))</f>
        <v>0</v>
      </c>
      <c r="AA85" s="707">
        <f>IF(+All!$F461="Michigan State",+All!#REF!,IF(+All!$H461="Michigan State",+All!#REF!,0))</f>
        <v>0</v>
      </c>
      <c r="AB85" s="706">
        <f>IF(+All!$F461="Michigan State",+All!#REF!,IF(+All!$H461="Michigan State",+All!#REF!,0))</f>
        <v>0</v>
      </c>
      <c r="AC85" s="707">
        <f>IF(+All!$F461="Michigan State",+All!#REF!,IF(+All!$H461="Michigan State",+All!#REF!,0))</f>
        <v>0</v>
      </c>
      <c r="AD85" s="706">
        <f>IF(+All!$F461="Michigan State",+All!#REF!,IF(+All!$H461="Michigan State",+All!#REF!,0))</f>
        <v>0</v>
      </c>
      <c r="AE85" s="707">
        <f>IF(+All!$F461="Michigan State",+All!#REF!,IF(+All!$H461="Michigan State",+All!#REF!,0))</f>
        <v>0</v>
      </c>
      <c r="AF85" s="706">
        <f>IF(+All!$F461="Michigan State",+All!#REF!,IF(+All!$H461="Michigan State",+All!#REF!,0))</f>
        <v>0</v>
      </c>
      <c r="AG85" s="707">
        <f>IF(+All!$F461="Michigan State",+All!#REF!,IF(+All!$H461="Michigan State",+All!#REF!,0))</f>
        <v>0</v>
      </c>
      <c r="AH85" s="706">
        <f>IF(+All!$F461="Michigan State",+All!#REF!,IF(+All!$H461="Michigan State",+All!#REF!,0))</f>
        <v>0</v>
      </c>
      <c r="AI85" s="707">
        <f>IF(+All!$F461="Michigan State",+All!#REF!,IF(+All!$H461="Michigan State",+All!#REF!,0))</f>
        <v>0</v>
      </c>
      <c r="AJ85" s="706">
        <f>IF(+All!$F461="Michigan State",+All!#REF!,IF(+All!$H461="Michigan State",+All!#REF!,0))</f>
        <v>0</v>
      </c>
      <c r="AK85" s="707">
        <f>IF(+All!$F461="Michigan State",+All!#REF!,IF(+All!$H461="Michigan State",+All!#REF!,0))</f>
        <v>0</v>
      </c>
      <c r="AL85" s="81">
        <f>IF(+All!$F461="Michigan State",+All!V461,IF(+All!$H461="Michigan State",+All!V461,0))</f>
        <v>0</v>
      </c>
      <c r="AM85" s="82">
        <f>IF(+All!$F461="Michigan State",+All!W461,IF(+All!$H461="Michigan State",+All!W461,0))</f>
        <v>0</v>
      </c>
      <c r="AN85" s="81">
        <f>IF(+All!$F461="Michigan State",+All!X461,IF(+All!$H461="Michigan State",+All!X461,0))</f>
        <v>0</v>
      </c>
      <c r="AO85" s="83">
        <f>IF(+All!$F461="Michigan State",+All!Y461,IF(+All!$H461="Michigan State",+All!Y461,0))</f>
        <v>0</v>
      </c>
      <c r="AP85" s="84">
        <f>IF(+All!$F461="Michigan State",+All!Z461,IF(+All!$H461="Michigan State",+All!Z461,0))</f>
        <v>0</v>
      </c>
      <c r="AQ85" s="480">
        <f>IF(+All!$F461="Michigan State",+All!#REF!,IF(+All!$H461="Michigan State",+All!#REF!,0))</f>
        <v>0</v>
      </c>
      <c r="AR85" s="482">
        <f>IF(+All!$F461="Michigan State",+All!#REF!,IF(+All!$H461="Michigan State",+All!#REF!,0))</f>
        <v>0</v>
      </c>
      <c r="AS85" s="483">
        <f>IF(+All!$F461="Michigan State",+All!#REF!,IF(+All!$H461="Michigan State",+All!#REF!,0))</f>
        <v>0</v>
      </c>
      <c r="AT85" s="483">
        <f>IF(+All!$F461="Michigan State",+All!#REF!,IF(+All!$H461="Michigan State",+All!#REF!,0))</f>
        <v>0</v>
      </c>
      <c r="AU85" s="482">
        <f>IF(+All!$F461="Michigan State",+All!#REF!,IF(+All!$H461="Michigan State",+All!#REF!,0))</f>
        <v>0</v>
      </c>
      <c r="AV85" s="483">
        <f>IF(+All!$F461="Michigan State",+All!#REF!,IF(+All!$H461="Michigan State",+All!#REF!,0))</f>
        <v>0</v>
      </c>
      <c r="AW85" s="484">
        <f>IF(+All!$F461="Michigan State",+All!#REF!,IF(+All!$H461="Michigan State",+All!#REF!,0))</f>
        <v>0</v>
      </c>
      <c r="AX85" s="483">
        <f>IF(+All!$F461="Michigan State",+All!#REF!,IF(+All!$H461="Michigan State",+All!#REF!,0))</f>
        <v>0</v>
      </c>
      <c r="AY85" s="88">
        <f>IF(+All!$F461="Michigan State",+All!#REF!,IF(+All!$H461="Michigan State",+All!#REF!,0))</f>
        <v>0</v>
      </c>
      <c r="AZ85" s="89">
        <f>IF(+All!$F461="Michigan State",+All!#REF!,IF(+All!$H461="Michigan State",+All!#REF!,0))</f>
        <v>0</v>
      </c>
      <c r="BA85" s="90">
        <f>IF(+All!$F461="Michigan State",+All!#REF!,IF(+All!$H461="Michigan State",+All!#REF!,0))</f>
        <v>0</v>
      </c>
      <c r="BB85" s="90">
        <f>IF(+All!$F461="Michigan State",+All!#REF!,IF(+All!$H461="Michigan State",+All!#REF!,0))</f>
        <v>0</v>
      </c>
      <c r="BC85" s="91">
        <f>IF(+All!$F461="Michigan State",+All!#REF!,IF(+All!$H461="Michigan State",+All!#REF!,0))</f>
        <v>0</v>
      </c>
      <c r="BD85" s="482">
        <f>IF(+All!$F461="Michigan State",+All!#REF!,IF(+All!$H461="Michigan State",+All!#REF!,0))</f>
        <v>0</v>
      </c>
      <c r="BE85" s="483">
        <f>IF(+All!$F461="Michigan State",+All!#REF!,IF(+All!$H461="Michigan State",+All!#REF!,0))</f>
        <v>0</v>
      </c>
      <c r="BF85" s="483">
        <f>IF(+All!$F461="Michigan State",+All!#REF!,IF(+All!$H461="Michigan State",+All!#REF!,0))</f>
        <v>0</v>
      </c>
      <c r="BG85" s="482">
        <f>IF(+All!$F461="Michigan State",+All!#REF!,IF(+All!$H461="Michigan State",+All!#REF!,0))</f>
        <v>0</v>
      </c>
      <c r="BH85" s="483">
        <f>IF(+All!$F461="Michigan State",+All!#REF!,IF(+All!$H461="Michigan State",+All!#REF!,0))</f>
        <v>0</v>
      </c>
      <c r="BI85" s="484">
        <f>IF(+All!$F461="Michigan State",+All!#REF!,IF(+All!$H461="Michigan State",+All!#REF!,0))</f>
        <v>0</v>
      </c>
      <c r="BJ85" s="92">
        <f>IF(+All!$F461="Michigan State",+All!#REF!,IF(+All!$H461="Michigan State",+All!#REF!,0))</f>
        <v>0</v>
      </c>
      <c r="BK85" s="93">
        <f>IF(+All!$F461="Michigan State",+All!#REF!,IF(+All!$H461="Michigan State",+All!#REF!,0))</f>
        <v>0</v>
      </c>
    </row>
    <row r="86" spans="1:63" x14ac:dyDescent="0.8">
      <c r="A86" s="70">
        <f>IF(+All!$F802="Michigan State",+All!A802,IF(+All!$H802="Michigan State",+All!A802,0))</f>
        <v>11</v>
      </c>
      <c r="B86" s="480" t="str">
        <f>IF(+All!$F802="Michigan State",+All!B802,IF(+All!$H802="Michigan State",+All!B802,0))</f>
        <v>Sat</v>
      </c>
      <c r="C86" s="72">
        <f>IF(+All!$F802="Michigan State",+All!C802,IF(+All!$H802="Michigan State",+All!C802,0))</f>
        <v>44513</v>
      </c>
      <c r="D86" s="73">
        <f>IF(+All!$F802="Michigan State",+All!D802,IF(+All!$H802="Michigan State",+All!D802,0))</f>
        <v>0.66666666666666663</v>
      </c>
      <c r="E86" s="707" t="str">
        <f>IF(+All!$F802="Michigan State",+All!E802,IF(+All!$H802="Michigan State",+All!E802,0))</f>
        <v>Fox</v>
      </c>
      <c r="F86" s="75" t="str">
        <f>IF(+All!$F802="Michigan State",+All!F802,IF(+All!$H802="Michigan State",+All!F802,0))</f>
        <v>Maryland</v>
      </c>
      <c r="G86" s="76" t="str">
        <f>IF(+All!$F802="Michigan State",+All!G802,IF(+All!$H802="Michigan State",+All!G802,0))</f>
        <v>B10</v>
      </c>
      <c r="H86" s="75" t="str">
        <f>IF(+All!$F802="Michigan State",+All!H802,IF(+All!$H802="Michigan State",+All!H802,0))</f>
        <v>Michigan State</v>
      </c>
      <c r="I86" s="76" t="str">
        <f>IF(+All!$F802="Michigan State",+All!I802,IF(+All!$H802="Michigan State",+All!I802,0))</f>
        <v>B10</v>
      </c>
      <c r="J86" s="706" t="str">
        <f>IF(+All!$F802="Michigan State",+All!J802,IF(+All!$H802="Michigan State",+All!J802,0))</f>
        <v>Michigan State</v>
      </c>
      <c r="K86" s="707" t="str">
        <f>IF(+All!$F802="Michigan State",+All!K802,IF(+All!$H802="Michigan State",+All!K802,0))</f>
        <v>Maryland</v>
      </c>
      <c r="L86" s="78">
        <f>IF(+All!$F802="Michigan State",+All!L802,IF(+All!$H802="Michigan State",+All!L802,0))</f>
        <v>13.5</v>
      </c>
      <c r="M86" s="79">
        <f>IF(+All!$F802="Michigan State",+All!M802,IF(+All!$H802="Michigan State",+All!M802,0))</f>
        <v>62.5</v>
      </c>
      <c r="N86" s="706" t="str">
        <f>IF(+All!$F802="Michigan State",+All!N802,IF(+All!$H802="Michigan State",+All!N802,0))</f>
        <v>Maryland</v>
      </c>
      <c r="O86" s="708">
        <f>IF(+All!$F802="Michigan State",+All!O802,IF(+All!$H802="Michigan State",+All!O802,0))</f>
        <v>40</v>
      </c>
      <c r="P86" s="708" t="str">
        <f>IF(+All!$F802="Michigan State",+All!P802,IF(+All!$H802="Michigan State",+All!P802,0))</f>
        <v>Michigan State</v>
      </c>
      <c r="Q86" s="707">
        <f>IF(+All!$F802="Michigan State",+All!Q802,IF(+All!$H802="Michigan State",+All!Q802,0))</f>
        <v>21</v>
      </c>
      <c r="R86" s="706" t="str">
        <f>IF(+All!$F802="Michigan State",+All!R802,IF(+All!$H802="Michigan State",+All!R802,0))</f>
        <v>Maryland</v>
      </c>
      <c r="S86" s="708" t="str">
        <f>IF(+All!$F802="Michigan State",+All!S802,IF(+All!$H802="Michigan State",+All!S802,0))</f>
        <v>Michigan State</v>
      </c>
      <c r="T86" s="706" t="str">
        <f>IF(+All!$F802="Michigan State",+All!T802,IF(+All!$H802="Michigan State",+All!T802,0))</f>
        <v>Michigan State</v>
      </c>
      <c r="U86" s="707" t="str">
        <f>IF(+All!$F802="Michigan State",+All!U802,IF(+All!$H802="Michigan State",+All!U802,0))</f>
        <v>L</v>
      </c>
      <c r="V86" s="706">
        <f>IF(+All!$F488="Michigan State",+All!#REF!,IF(+All!$H488="Michigan State",+All!#REF!,0))</f>
        <v>0</v>
      </c>
      <c r="W86" s="707">
        <f>IF(+All!$F488="Michigan State",+All!#REF!,IF(+All!$H488="Michigan State",+All!#REF!,0))</f>
        <v>0</v>
      </c>
      <c r="X86" s="706">
        <f>IF(+All!$F488="Michigan State",+All!#REF!,IF(+All!$H488="Michigan State",+All!#REF!,0))</f>
        <v>0</v>
      </c>
      <c r="Y86" s="707">
        <f>IF(+All!$F488="Michigan State",+All!#REF!,IF(+All!$H488="Michigan State",+All!#REF!,0))</f>
        <v>0</v>
      </c>
      <c r="Z86" s="706">
        <f>IF(+All!$F488="Michigan State",+All!#REF!,IF(+All!$H488="Michigan State",+All!#REF!,0))</f>
        <v>0</v>
      </c>
      <c r="AA86" s="707">
        <f>IF(+All!$F488="Michigan State",+All!#REF!,IF(+All!$H488="Michigan State",+All!#REF!,0))</f>
        <v>0</v>
      </c>
      <c r="AB86" s="706">
        <f>IF(+All!$F488="Michigan State",+All!#REF!,IF(+All!$H488="Michigan State",+All!#REF!,0))</f>
        <v>0</v>
      </c>
      <c r="AC86" s="707">
        <f>IF(+All!$F488="Michigan State",+All!#REF!,IF(+All!$H488="Michigan State",+All!#REF!,0))</f>
        <v>0</v>
      </c>
      <c r="AD86" s="706">
        <f>IF(+All!$F488="Michigan State",+All!#REF!,IF(+All!$H488="Michigan State",+All!#REF!,0))</f>
        <v>0</v>
      </c>
      <c r="AE86" s="707">
        <f>IF(+All!$F488="Michigan State",+All!#REF!,IF(+All!$H488="Michigan State",+All!#REF!,0))</f>
        <v>0</v>
      </c>
      <c r="AF86" s="706">
        <f>IF(+All!$F488="Michigan State",+All!#REF!,IF(+All!$H488="Michigan State",+All!#REF!,0))</f>
        <v>0</v>
      </c>
      <c r="AG86" s="707">
        <f>IF(+All!$F488="Michigan State",+All!#REF!,IF(+All!$H488="Michigan State",+All!#REF!,0))</f>
        <v>0</v>
      </c>
      <c r="AH86" s="706">
        <f>IF(+All!$F488="Michigan State",+All!#REF!,IF(+All!$H488="Michigan State",+All!#REF!,0))</f>
        <v>0</v>
      </c>
      <c r="AI86" s="707">
        <f>IF(+All!$F488="Michigan State",+All!#REF!,IF(+All!$H488="Michigan State",+All!#REF!,0))</f>
        <v>0</v>
      </c>
      <c r="AJ86" s="706">
        <f>IF(+All!$F488="Michigan State",+All!#REF!,IF(+All!$H488="Michigan State",+All!#REF!,0))</f>
        <v>0</v>
      </c>
      <c r="AK86" s="707">
        <f>IF(+All!$F488="Michigan State",+All!#REF!,IF(+All!$H488="Michigan State",+All!#REF!,0))</f>
        <v>0</v>
      </c>
      <c r="AL86" s="81">
        <f>IF(+All!$F488="Michigan State",+All!V488,IF(+All!$H488="Michigan State",+All!V488,0))</f>
        <v>0</v>
      </c>
      <c r="AM86" s="82">
        <f>IF(+All!$F488="Michigan State",+All!W488,IF(+All!$H488="Michigan State",+All!W488,0))</f>
        <v>0</v>
      </c>
      <c r="AN86" s="81">
        <f>IF(+All!$F488="Michigan State",+All!X488,IF(+All!$H488="Michigan State",+All!X488,0))</f>
        <v>0</v>
      </c>
      <c r="AO86" s="83">
        <f>IF(+All!$F488="Michigan State",+All!Y488,IF(+All!$H488="Michigan State",+All!Y488,0))</f>
        <v>0</v>
      </c>
      <c r="AP86" s="84">
        <f>IF(+All!$F488="Michigan State",+All!Z488,IF(+All!$H488="Michigan State",+All!Z488,0))</f>
        <v>0</v>
      </c>
      <c r="AQ86" s="480">
        <f>IF(+All!$F488="Michigan State",+All!#REF!,IF(+All!$H488="Michigan State",+All!#REF!,0))</f>
        <v>0</v>
      </c>
      <c r="AR86" s="482">
        <f>IF(+All!$F488="Michigan State",+All!#REF!,IF(+All!$H488="Michigan State",+All!#REF!,0))</f>
        <v>0</v>
      </c>
      <c r="AS86" s="483">
        <f>IF(+All!$F488="Michigan State",+All!#REF!,IF(+All!$H488="Michigan State",+All!#REF!,0))</f>
        <v>0</v>
      </c>
      <c r="AT86" s="483">
        <f>IF(+All!$F488="Michigan State",+All!#REF!,IF(+All!$H488="Michigan State",+All!#REF!,0))</f>
        <v>0</v>
      </c>
      <c r="AU86" s="482">
        <f>IF(+All!$F488="Michigan State",+All!#REF!,IF(+All!$H488="Michigan State",+All!#REF!,0))</f>
        <v>0</v>
      </c>
      <c r="AV86" s="483">
        <f>IF(+All!$F488="Michigan State",+All!#REF!,IF(+All!$H488="Michigan State",+All!#REF!,0))</f>
        <v>0</v>
      </c>
      <c r="AW86" s="484">
        <f>IF(+All!$F488="Michigan State",+All!#REF!,IF(+All!$H488="Michigan State",+All!#REF!,0))</f>
        <v>0</v>
      </c>
      <c r="AX86" s="483">
        <f>IF(+All!$F488="Michigan State",+All!#REF!,IF(+All!$H488="Michigan State",+All!#REF!,0))</f>
        <v>0</v>
      </c>
      <c r="AY86" s="88">
        <f>IF(+All!$F488="Michigan State",+All!#REF!,IF(+All!$H488="Michigan State",+All!#REF!,0))</f>
        <v>0</v>
      </c>
      <c r="AZ86" s="89">
        <f>IF(+All!$F488="Michigan State",+All!#REF!,IF(+All!$H488="Michigan State",+All!#REF!,0))</f>
        <v>0</v>
      </c>
      <c r="BA86" s="90">
        <f>IF(+All!$F488="Michigan State",+All!#REF!,IF(+All!$H488="Michigan State",+All!#REF!,0))</f>
        <v>0</v>
      </c>
      <c r="BB86" s="90">
        <f>IF(+All!$F488="Michigan State",+All!#REF!,IF(+All!$H488="Michigan State",+All!#REF!,0))</f>
        <v>0</v>
      </c>
      <c r="BC86" s="91">
        <f>IF(+All!$F488="Michigan State",+All!#REF!,IF(+All!$H488="Michigan State",+All!#REF!,0))</f>
        <v>0</v>
      </c>
      <c r="BD86" s="482">
        <f>IF(+All!$F488="Michigan State",+All!#REF!,IF(+All!$H488="Michigan State",+All!#REF!,0))</f>
        <v>0</v>
      </c>
      <c r="BE86" s="483">
        <f>IF(+All!$F488="Michigan State",+All!#REF!,IF(+All!$H488="Michigan State",+All!#REF!,0))</f>
        <v>0</v>
      </c>
      <c r="BF86" s="483">
        <f>IF(+All!$F488="Michigan State",+All!#REF!,IF(+All!$H488="Michigan State",+All!#REF!,0))</f>
        <v>0</v>
      </c>
      <c r="BG86" s="482">
        <f>IF(+All!$F488="Michigan State",+All!#REF!,IF(+All!$H488="Michigan State",+All!#REF!,0))</f>
        <v>0</v>
      </c>
      <c r="BH86" s="483">
        <f>IF(+All!$F488="Michigan State",+All!#REF!,IF(+All!$H488="Michigan State",+All!#REF!,0))</f>
        <v>0</v>
      </c>
      <c r="BI86" s="484">
        <f>IF(+All!$F488="Michigan State",+All!#REF!,IF(+All!$H488="Michigan State",+All!#REF!,0))</f>
        <v>0</v>
      </c>
      <c r="BJ86" s="92">
        <f>IF(+All!$F488="Michigan State",+All!#REF!,IF(+All!$H488="Michigan State",+All!#REF!,0))</f>
        <v>0</v>
      </c>
      <c r="BK86" s="93">
        <f>IF(+All!$F488="Michigan State",+All!#REF!,IF(+All!$H488="Michigan State",+All!#REF!,0))</f>
        <v>0</v>
      </c>
    </row>
    <row r="87" spans="1:63" x14ac:dyDescent="0.8">
      <c r="A87" s="70">
        <f>IF(+All!$F873="Michigan State",+All!A873,IF(+All!$H873="Michigan State",+All!A873,0))</f>
        <v>12</v>
      </c>
      <c r="B87" s="480" t="str">
        <f>IF(+All!$F873="Michigan State",+All!B873,IF(+All!$H873="Michigan State",+All!B873,0))</f>
        <v>Sat</v>
      </c>
      <c r="C87" s="72">
        <f>IF(+All!$F873="Michigan State",+All!C873,IF(+All!$H873="Michigan State",+All!C873,0))</f>
        <v>44520</v>
      </c>
      <c r="D87" s="73">
        <f>IF(+All!$F873="Michigan State",+All!D873,IF(+All!$H873="Michigan State",+All!D873,0))</f>
        <v>0.5</v>
      </c>
      <c r="E87" s="707" t="str">
        <f>IF(+All!$F873="Michigan State",+All!E873,IF(+All!$H873="Michigan State",+All!E873,0))</f>
        <v>ABC</v>
      </c>
      <c r="F87" s="75" t="str">
        <f>IF(+All!$F873="Michigan State",+All!F873,IF(+All!$H873="Michigan State",+All!F873,0))</f>
        <v>Michigan State</v>
      </c>
      <c r="G87" s="76" t="str">
        <f>IF(+All!$F873="Michigan State",+All!G873,IF(+All!$H873="Michigan State",+All!G873,0))</f>
        <v>B10</v>
      </c>
      <c r="H87" s="75" t="str">
        <f>IF(+All!$F873="Michigan State",+All!H873,IF(+All!$H873="Michigan State",+All!H873,0))</f>
        <v>Ohio State</v>
      </c>
      <c r="I87" s="76" t="str">
        <f>IF(+All!$F873="Michigan State",+All!I873,IF(+All!$H873="Michigan State",+All!I873,0))</f>
        <v>B10</v>
      </c>
      <c r="J87" s="706" t="str">
        <f>IF(+All!$F873="Michigan State",+All!J873,IF(+All!$H873="Michigan State",+All!J873,0))</f>
        <v>Ohio State</v>
      </c>
      <c r="K87" s="707" t="str">
        <f>IF(+All!$F873="Michigan State",+All!K873,IF(+All!$H873="Michigan State",+All!K873,0))</f>
        <v>Michigan State</v>
      </c>
      <c r="L87" s="78">
        <f>IF(+All!$F873="Michigan State",+All!L873,IF(+All!$H873="Michigan State",+All!L873,0))</f>
        <v>19</v>
      </c>
      <c r="M87" s="79">
        <f>IF(+All!$F873="Michigan State",+All!M873,IF(+All!$H873="Michigan State",+All!M873,0))</f>
        <v>67.5</v>
      </c>
      <c r="N87" s="706" t="str">
        <f>IF(+All!$F873="Michigan State",+All!N873,IF(+All!$H873="Michigan State",+All!N873,0))</f>
        <v>Ohio State</v>
      </c>
      <c r="O87" s="708">
        <f>IF(+All!$F873="Michigan State",+All!O873,IF(+All!$H873="Michigan State",+All!O873,0))</f>
        <v>56</v>
      </c>
      <c r="P87" s="708" t="str">
        <f>IF(+All!$F873="Michigan State",+All!P873,IF(+All!$H873="Michigan State",+All!P873,0))</f>
        <v>Michigan State</v>
      </c>
      <c r="Q87" s="707">
        <f>IF(+All!$F873="Michigan State",+All!Q873,IF(+All!$H873="Michigan State",+All!Q873,0))</f>
        <v>7</v>
      </c>
      <c r="R87" s="706" t="str">
        <f>IF(+All!$F873="Michigan State",+All!R873,IF(+All!$H873="Michigan State",+All!R873,0))</f>
        <v>Ohio State</v>
      </c>
      <c r="S87" s="708" t="str">
        <f>IF(+All!$F873="Michigan State",+All!S873,IF(+All!$H873="Michigan State",+All!S873,0))</f>
        <v>Michigan State</v>
      </c>
      <c r="T87" s="706" t="str">
        <f>IF(+All!$F873="Michigan State",+All!T873,IF(+All!$H873="Michigan State",+All!T873,0))</f>
        <v>Michigan State</v>
      </c>
      <c r="U87" s="707" t="str">
        <f>IF(+All!$F873="Michigan State",+All!U873,IF(+All!$H873="Michigan State",+All!U873,0))</f>
        <v>L</v>
      </c>
      <c r="V87" s="706" t="e">
        <f>IF(+All!#REF!="Michigan State",+All!#REF!,IF(+All!#REF!="Michigan State",+All!#REF!,0))</f>
        <v>#REF!</v>
      </c>
      <c r="W87" s="707" t="e">
        <f>IF(+All!#REF!="Michigan State",+All!#REF!,IF(+All!#REF!="Michigan State",+All!#REF!,0))</f>
        <v>#REF!</v>
      </c>
      <c r="X87" s="706" t="e">
        <f>IF(+All!#REF!="Michigan State",+All!#REF!,IF(+All!#REF!="Michigan State",+All!#REF!,0))</f>
        <v>#REF!</v>
      </c>
      <c r="Y87" s="707" t="e">
        <f>IF(+All!#REF!="Michigan State",+All!#REF!,IF(+All!#REF!="Michigan State",+All!#REF!,0))</f>
        <v>#REF!</v>
      </c>
      <c r="Z87" s="706" t="e">
        <f>IF(+All!#REF!="Michigan State",+All!#REF!,IF(+All!#REF!="Michigan State",+All!#REF!,0))</f>
        <v>#REF!</v>
      </c>
      <c r="AA87" s="707" t="e">
        <f>IF(+All!#REF!="Michigan State",+All!#REF!,IF(+All!#REF!="Michigan State",+All!#REF!,0))</f>
        <v>#REF!</v>
      </c>
      <c r="AB87" s="706" t="e">
        <f>IF(+All!#REF!="Michigan State",+All!#REF!,IF(+All!#REF!="Michigan State",+All!#REF!,0))</f>
        <v>#REF!</v>
      </c>
      <c r="AC87" s="707" t="e">
        <f>IF(+All!#REF!="Michigan State",+All!#REF!,IF(+All!#REF!="Michigan State",+All!#REF!,0))</f>
        <v>#REF!</v>
      </c>
      <c r="AD87" s="706" t="e">
        <f>IF(+All!#REF!="Michigan State",+All!#REF!,IF(+All!#REF!="Michigan State",+All!#REF!,0))</f>
        <v>#REF!</v>
      </c>
      <c r="AE87" s="707" t="e">
        <f>IF(+All!#REF!="Michigan State",+All!#REF!,IF(+All!#REF!="Michigan State",+All!#REF!,0))</f>
        <v>#REF!</v>
      </c>
      <c r="AF87" s="706" t="e">
        <f>IF(+All!#REF!="Michigan State",+All!#REF!,IF(+All!#REF!="Michigan State",+All!#REF!,0))</f>
        <v>#REF!</v>
      </c>
      <c r="AG87" s="707" t="e">
        <f>IF(+All!#REF!="Michigan State",+All!#REF!,IF(+All!#REF!="Michigan State",+All!#REF!,0))</f>
        <v>#REF!</v>
      </c>
      <c r="AH87" s="706" t="e">
        <f>IF(+All!#REF!="Michigan State",+All!#REF!,IF(+All!#REF!="Michigan State",+All!#REF!,0))</f>
        <v>#REF!</v>
      </c>
      <c r="AI87" s="707" t="e">
        <f>IF(+All!#REF!="Michigan State",+All!#REF!,IF(+All!#REF!="Michigan State",+All!#REF!,0))</f>
        <v>#REF!</v>
      </c>
      <c r="AJ87" s="706" t="e">
        <f>IF(+All!#REF!="Michigan State",+All!#REF!,IF(+All!#REF!="Michigan State",+All!#REF!,0))</f>
        <v>#REF!</v>
      </c>
      <c r="AK87" s="707" t="e">
        <f>IF(+All!#REF!="Michigan State",+All!#REF!,IF(+All!#REF!="Michigan State",+All!#REF!,0))</f>
        <v>#REF!</v>
      </c>
      <c r="AL87" s="81" t="e">
        <f>IF(+All!#REF!="Michigan State",+All!#REF!,IF(+All!#REF!="Michigan State",+All!#REF!,0))</f>
        <v>#REF!</v>
      </c>
      <c r="AM87" s="82" t="e">
        <f>IF(+All!#REF!="Michigan State",+All!#REF!,IF(+All!#REF!="Michigan State",+All!#REF!,0))</f>
        <v>#REF!</v>
      </c>
      <c r="AN87" s="81" t="e">
        <f>IF(+All!#REF!="Michigan State",+All!#REF!,IF(+All!#REF!="Michigan State",+All!#REF!,0))</f>
        <v>#REF!</v>
      </c>
      <c r="AO87" s="83" t="e">
        <f>IF(+All!#REF!="Michigan State",+All!#REF!,IF(+All!#REF!="Michigan State",+All!#REF!,0))</f>
        <v>#REF!</v>
      </c>
      <c r="AP87" s="84" t="e">
        <f>IF(+All!#REF!="Michigan State",+All!#REF!,IF(+All!#REF!="Michigan State",+All!#REF!,0))</f>
        <v>#REF!</v>
      </c>
      <c r="AQ87" s="480" t="e">
        <f>IF(+All!#REF!="Michigan State",+All!#REF!,IF(+All!#REF!="Michigan State",+All!#REF!,0))</f>
        <v>#REF!</v>
      </c>
      <c r="AR87" s="482" t="e">
        <f>IF(+All!#REF!="Michigan State",+All!#REF!,IF(+All!#REF!="Michigan State",+All!#REF!,0))</f>
        <v>#REF!</v>
      </c>
      <c r="AS87" s="483" t="e">
        <f>IF(+All!#REF!="Michigan State",+All!#REF!,IF(+All!#REF!="Michigan State",+All!#REF!,0))</f>
        <v>#REF!</v>
      </c>
      <c r="AT87" s="483" t="e">
        <f>IF(+All!#REF!="Michigan State",+All!#REF!,IF(+All!#REF!="Michigan State",+All!#REF!,0))</f>
        <v>#REF!</v>
      </c>
      <c r="AU87" s="482" t="e">
        <f>IF(+All!#REF!="Michigan State",+All!#REF!,IF(+All!#REF!="Michigan State",+All!#REF!,0))</f>
        <v>#REF!</v>
      </c>
      <c r="AV87" s="483" t="e">
        <f>IF(+All!#REF!="Michigan State",+All!#REF!,IF(+All!#REF!="Michigan State",+All!#REF!,0))</f>
        <v>#REF!</v>
      </c>
      <c r="AW87" s="484" t="e">
        <f>IF(+All!#REF!="Michigan State",+All!#REF!,IF(+All!#REF!="Michigan State",+All!#REF!,0))</f>
        <v>#REF!</v>
      </c>
      <c r="AX87" s="483" t="e">
        <f>IF(+All!#REF!="Michigan State",+All!#REF!,IF(+All!#REF!="Michigan State",+All!#REF!,0))</f>
        <v>#REF!</v>
      </c>
      <c r="AY87" s="88" t="e">
        <f>IF(+All!#REF!="Michigan State",+All!#REF!,IF(+All!#REF!="Michigan State",+All!#REF!,0))</f>
        <v>#REF!</v>
      </c>
      <c r="AZ87" s="89" t="e">
        <f>IF(+All!#REF!="Michigan State",+All!#REF!,IF(+All!#REF!="Michigan State",+All!#REF!,0))</f>
        <v>#REF!</v>
      </c>
      <c r="BA87" s="90" t="e">
        <f>IF(+All!#REF!="Michigan State",+All!#REF!,IF(+All!#REF!="Michigan State",+All!#REF!,0))</f>
        <v>#REF!</v>
      </c>
      <c r="BB87" s="90" t="e">
        <f>IF(+All!#REF!="Michigan State",+All!#REF!,IF(+All!#REF!="Michigan State",+All!#REF!,0))</f>
        <v>#REF!</v>
      </c>
      <c r="BC87" s="91" t="e">
        <f>IF(+All!#REF!="Michigan State",+All!#REF!,IF(+All!#REF!="Michigan State",+All!#REF!,0))</f>
        <v>#REF!</v>
      </c>
      <c r="BD87" s="482" t="e">
        <f>IF(+All!#REF!="Michigan State",+All!#REF!,IF(+All!#REF!="Michigan State",+All!#REF!,0))</f>
        <v>#REF!</v>
      </c>
      <c r="BE87" s="483" t="e">
        <f>IF(+All!#REF!="Michigan State",+All!#REF!,IF(+All!#REF!="Michigan State",+All!#REF!,0))</f>
        <v>#REF!</v>
      </c>
      <c r="BF87" s="483" t="e">
        <f>IF(+All!#REF!="Michigan State",+All!#REF!,IF(+All!#REF!="Michigan State",+All!#REF!,0))</f>
        <v>#REF!</v>
      </c>
      <c r="BG87" s="482" t="e">
        <f>IF(+All!#REF!="Michigan State",+All!#REF!,IF(+All!#REF!="Michigan State",+All!#REF!,0))</f>
        <v>#REF!</v>
      </c>
      <c r="BH87" s="483" t="e">
        <f>IF(+All!#REF!="Michigan State",+All!#REF!,IF(+All!#REF!="Michigan State",+All!#REF!,0))</f>
        <v>#REF!</v>
      </c>
      <c r="BI87" s="484" t="e">
        <f>IF(+All!#REF!="Michigan State",+All!#REF!,IF(+All!#REF!="Michigan State",+All!#REF!,0))</f>
        <v>#REF!</v>
      </c>
      <c r="BJ87" s="92" t="e">
        <f>IF(+All!#REF!="Michigan State",+All!#REF!,IF(+All!#REF!="Michigan State",+All!#REF!,0))</f>
        <v>#REF!</v>
      </c>
      <c r="BK87" s="93" t="e">
        <f>IF(+All!#REF!="Michigan State",+All!#REF!,IF(+All!#REF!="Michigan State",+All!#REF!,0))</f>
        <v>#REF!</v>
      </c>
    </row>
    <row r="88" spans="1:63" x14ac:dyDescent="0.8">
      <c r="A88" s="70">
        <f>IF(+All!$F929="Michigan State",+All!A929,IF(+All!$H929="Michigan State",+All!A929,0))</f>
        <v>0</v>
      </c>
      <c r="B88" s="480">
        <f>IF(+All!$F929="Michigan State",+All!B929,IF(+All!$H929="Michigan State",+All!B929,0))</f>
        <v>0</v>
      </c>
      <c r="C88" s="72">
        <f>IF(+All!$F929="Michigan State",+All!C929,IF(+All!$H929="Michigan State",+All!C929,0))</f>
        <v>0</v>
      </c>
      <c r="D88" s="73">
        <f>IF(+All!$F929="Michigan State",+All!D929,IF(+All!$H929="Michigan State",+All!D929,0))</f>
        <v>0</v>
      </c>
      <c r="E88" s="707">
        <f>IF(+All!$F929="Michigan State",+All!E929,IF(+All!$H929="Michigan State",+All!E929,0))</f>
        <v>0</v>
      </c>
      <c r="F88" s="75">
        <f>IF(+All!$F929="Michigan State",+All!F929,IF(+All!$H929="Michigan State",+All!F929,0))</f>
        <v>0</v>
      </c>
      <c r="G88" s="76">
        <f>IF(+All!$F929="Michigan State",+All!G929,IF(+All!$H929="Michigan State",+All!G929,0))</f>
        <v>0</v>
      </c>
      <c r="H88" s="75">
        <f>IF(+All!$F929="Michigan State",+All!H929,IF(+All!$H929="Michigan State",+All!H929,0))</f>
        <v>0</v>
      </c>
      <c r="I88" s="76">
        <f>IF(+All!$F929="Michigan State",+All!I929,IF(+All!$H929="Michigan State",+All!I929,0))</f>
        <v>0</v>
      </c>
      <c r="J88" s="706">
        <f>IF(+All!$F929="Michigan State",+All!J929,IF(+All!$H929="Michigan State",+All!J929,0))</f>
        <v>0</v>
      </c>
      <c r="K88" s="707">
        <f>IF(+All!$F929="Michigan State",+All!K929,IF(+All!$H929="Michigan State",+All!K929,0))</f>
        <v>0</v>
      </c>
      <c r="L88" s="78">
        <f>IF(+All!$F929="Michigan State",+All!L929,IF(+All!$H929="Michigan State",+All!L929,0))</f>
        <v>0</v>
      </c>
      <c r="M88" s="79">
        <f>IF(+All!$F929="Michigan State",+All!M929,IF(+All!$H929="Michigan State",+All!M929,0))</f>
        <v>0</v>
      </c>
      <c r="N88" s="706">
        <f>IF(+All!$F929="Michigan State",+All!N929,IF(+All!$H929="Michigan State",+All!N929,0))</f>
        <v>0</v>
      </c>
      <c r="O88" s="708">
        <f>IF(+All!$F929="Michigan State",+All!O929,IF(+All!$H929="Michigan State",+All!O929,0))</f>
        <v>0</v>
      </c>
      <c r="P88" s="708">
        <f>IF(+All!$F929="Michigan State",+All!P929,IF(+All!$H929="Michigan State",+All!P929,0))</f>
        <v>0</v>
      </c>
      <c r="Q88" s="707">
        <f>IF(+All!$F929="Michigan State",+All!Q929,IF(+All!$H929="Michigan State",+All!Q929,0))</f>
        <v>0</v>
      </c>
      <c r="R88" s="706">
        <f>IF(+All!$F929="Michigan State",+All!R929,IF(+All!$H929="Michigan State",+All!R929,0))</f>
        <v>0</v>
      </c>
      <c r="S88" s="708">
        <f>IF(+All!$F929="Michigan State",+All!S929,IF(+All!$H929="Michigan State",+All!S929,0))</f>
        <v>0</v>
      </c>
      <c r="T88" s="706">
        <f>IF(+All!$F929="Michigan State",+All!T929,IF(+All!$H929="Michigan State",+All!T929,0))</f>
        <v>0</v>
      </c>
      <c r="U88" s="707">
        <f>IF(+All!$F929="Michigan State",+All!U929,IF(+All!$H929="Michigan State",+All!U929,0))</f>
        <v>0</v>
      </c>
      <c r="V88" s="706" t="e">
        <f>IF(+All!#REF!="Michigan State",+All!#REF!,IF(+All!#REF!="Michigan State",+All!#REF!,0))</f>
        <v>#REF!</v>
      </c>
      <c r="W88" s="707" t="e">
        <f>IF(+All!#REF!="Michigan State",+All!#REF!,IF(+All!#REF!="Michigan State",+All!#REF!,0))</f>
        <v>#REF!</v>
      </c>
      <c r="X88" s="706" t="e">
        <f>IF(+All!#REF!="Michigan State",+All!#REF!,IF(+All!#REF!="Michigan State",+All!#REF!,0))</f>
        <v>#REF!</v>
      </c>
      <c r="Y88" s="707" t="e">
        <f>IF(+All!#REF!="Michigan State",+All!#REF!,IF(+All!#REF!="Michigan State",+All!#REF!,0))</f>
        <v>#REF!</v>
      </c>
      <c r="Z88" s="706" t="e">
        <f>IF(+All!#REF!="Michigan State",+All!#REF!,IF(+All!#REF!="Michigan State",+All!#REF!,0))</f>
        <v>#REF!</v>
      </c>
      <c r="AA88" s="707" t="e">
        <f>IF(+All!#REF!="Michigan State",+All!#REF!,IF(+All!#REF!="Michigan State",+All!#REF!,0))</f>
        <v>#REF!</v>
      </c>
      <c r="AB88" s="706" t="e">
        <f>IF(+All!#REF!="Michigan State",+All!#REF!,IF(+All!#REF!="Michigan State",+All!#REF!,0))</f>
        <v>#REF!</v>
      </c>
      <c r="AC88" s="707" t="e">
        <f>IF(+All!#REF!="Michigan State",+All!#REF!,IF(+All!#REF!="Michigan State",+All!#REF!,0))</f>
        <v>#REF!</v>
      </c>
      <c r="AD88" s="706" t="e">
        <f>IF(+All!#REF!="Michigan State",+All!#REF!,IF(+All!#REF!="Michigan State",+All!#REF!,0))</f>
        <v>#REF!</v>
      </c>
      <c r="AE88" s="707" t="e">
        <f>IF(+All!#REF!="Michigan State",+All!#REF!,IF(+All!#REF!="Michigan State",+All!#REF!,0))</f>
        <v>#REF!</v>
      </c>
      <c r="AF88" s="706" t="e">
        <f>IF(+All!#REF!="Michigan State",+All!#REF!,IF(+All!#REF!="Michigan State",+All!#REF!,0))</f>
        <v>#REF!</v>
      </c>
      <c r="AG88" s="707" t="e">
        <f>IF(+All!#REF!="Michigan State",+All!#REF!,IF(+All!#REF!="Michigan State",+All!#REF!,0))</f>
        <v>#REF!</v>
      </c>
      <c r="AH88" s="706" t="e">
        <f>IF(+All!#REF!="Michigan State",+All!#REF!,IF(+All!#REF!="Michigan State",+All!#REF!,0))</f>
        <v>#REF!</v>
      </c>
      <c r="AI88" s="707" t="e">
        <f>IF(+All!#REF!="Michigan State",+All!#REF!,IF(+All!#REF!="Michigan State",+All!#REF!,0))</f>
        <v>#REF!</v>
      </c>
      <c r="AJ88" s="706" t="e">
        <f>IF(+All!#REF!="Michigan State",+All!#REF!,IF(+All!#REF!="Michigan State",+All!#REF!,0))</f>
        <v>#REF!</v>
      </c>
      <c r="AK88" s="707" t="e">
        <f>IF(+All!#REF!="Michigan State",+All!#REF!,IF(+All!#REF!="Michigan State",+All!#REF!,0))</f>
        <v>#REF!</v>
      </c>
      <c r="AL88" s="81" t="e">
        <f>IF(+All!#REF!="Michigan State",+All!#REF!,IF(+All!#REF!="Michigan State",+All!#REF!,0))</f>
        <v>#REF!</v>
      </c>
      <c r="AM88" s="82" t="e">
        <f>IF(+All!#REF!="Michigan State",+All!#REF!,IF(+All!#REF!="Michigan State",+All!#REF!,0))</f>
        <v>#REF!</v>
      </c>
      <c r="AN88" s="81" t="e">
        <f>IF(+All!#REF!="Michigan State",+All!#REF!,IF(+All!#REF!="Michigan State",+All!#REF!,0))</f>
        <v>#REF!</v>
      </c>
      <c r="AO88" s="83" t="e">
        <f>IF(+All!#REF!="Michigan State",+All!#REF!,IF(+All!#REF!="Michigan State",+All!#REF!,0))</f>
        <v>#REF!</v>
      </c>
      <c r="AP88" s="84" t="e">
        <f>IF(+All!#REF!="Michigan State",+All!#REF!,IF(+All!#REF!="Michigan State",+All!#REF!,0))</f>
        <v>#REF!</v>
      </c>
      <c r="AQ88" s="480" t="e">
        <f>IF(+All!#REF!="Michigan State",+All!#REF!,IF(+All!#REF!="Michigan State",+All!#REF!,0))</f>
        <v>#REF!</v>
      </c>
      <c r="AR88" s="482" t="e">
        <f>IF(+All!#REF!="Michigan State",+All!#REF!,IF(+All!#REF!="Michigan State",+All!#REF!,0))</f>
        <v>#REF!</v>
      </c>
      <c r="AS88" s="483" t="e">
        <f>IF(+All!#REF!="Michigan State",+All!#REF!,IF(+All!#REF!="Michigan State",+All!#REF!,0))</f>
        <v>#REF!</v>
      </c>
      <c r="AT88" s="483" t="e">
        <f>IF(+All!#REF!="Michigan State",+All!#REF!,IF(+All!#REF!="Michigan State",+All!#REF!,0))</f>
        <v>#REF!</v>
      </c>
      <c r="AU88" s="482" t="e">
        <f>IF(+All!#REF!="Michigan State",+All!#REF!,IF(+All!#REF!="Michigan State",+All!#REF!,0))</f>
        <v>#REF!</v>
      </c>
      <c r="AV88" s="483" t="e">
        <f>IF(+All!#REF!="Michigan State",+All!#REF!,IF(+All!#REF!="Michigan State",+All!#REF!,0))</f>
        <v>#REF!</v>
      </c>
      <c r="AW88" s="484" t="e">
        <f>IF(+All!#REF!="Michigan State",+All!#REF!,IF(+All!#REF!="Michigan State",+All!#REF!,0))</f>
        <v>#REF!</v>
      </c>
      <c r="AX88" s="483" t="e">
        <f>IF(+All!#REF!="Michigan State",+All!#REF!,IF(+All!#REF!="Michigan State",+All!#REF!,0))</f>
        <v>#REF!</v>
      </c>
      <c r="AY88" s="88" t="e">
        <f>IF(+All!#REF!="Michigan State",+All!#REF!,IF(+All!#REF!="Michigan State",+All!#REF!,0))</f>
        <v>#REF!</v>
      </c>
      <c r="AZ88" s="89" t="e">
        <f>IF(+All!#REF!="Michigan State",+All!#REF!,IF(+All!#REF!="Michigan State",+All!#REF!,0))</f>
        <v>#REF!</v>
      </c>
      <c r="BA88" s="90" t="e">
        <f>IF(+All!#REF!="Michigan State",+All!#REF!,IF(+All!#REF!="Michigan State",+All!#REF!,0))</f>
        <v>#REF!</v>
      </c>
      <c r="BB88" s="90" t="e">
        <f>IF(+All!#REF!="Michigan State",+All!#REF!,IF(+All!#REF!="Michigan State",+All!#REF!,0))</f>
        <v>#REF!</v>
      </c>
      <c r="BC88" s="91" t="e">
        <f>IF(+All!#REF!="Michigan State",+All!#REF!,IF(+All!#REF!="Michigan State",+All!#REF!,0))</f>
        <v>#REF!</v>
      </c>
      <c r="BD88" s="482" t="e">
        <f>IF(+All!#REF!="Michigan State",+All!#REF!,IF(+All!#REF!="Michigan State",+All!#REF!,0))</f>
        <v>#REF!</v>
      </c>
      <c r="BE88" s="483" t="e">
        <f>IF(+All!#REF!="Michigan State",+All!#REF!,IF(+All!#REF!="Michigan State",+All!#REF!,0))</f>
        <v>#REF!</v>
      </c>
      <c r="BF88" s="483" t="e">
        <f>IF(+All!#REF!="Michigan State",+All!#REF!,IF(+All!#REF!="Michigan State",+All!#REF!,0))</f>
        <v>#REF!</v>
      </c>
      <c r="BG88" s="482" t="e">
        <f>IF(+All!#REF!="Michigan State",+All!#REF!,IF(+All!#REF!="Michigan State",+All!#REF!,0))</f>
        <v>#REF!</v>
      </c>
      <c r="BH88" s="483" t="e">
        <f>IF(+All!#REF!="Michigan State",+All!#REF!,IF(+All!#REF!="Michigan State",+All!#REF!,0))</f>
        <v>#REF!</v>
      </c>
      <c r="BI88" s="484" t="e">
        <f>IF(+All!#REF!="Michigan State",+All!#REF!,IF(+All!#REF!="Michigan State",+All!#REF!,0))</f>
        <v>#REF!</v>
      </c>
      <c r="BJ88" s="92" t="e">
        <f>IF(+All!#REF!="Michigan State",+All!#REF!,IF(+All!#REF!="Michigan State",+All!#REF!,0))</f>
        <v>#REF!</v>
      </c>
      <c r="BK88" s="93" t="e">
        <f>IF(+All!#REF!="Michigan State",+All!#REF!,IF(+All!#REF!="Michigan State",+All!#REF!,0))</f>
        <v>#REF!</v>
      </c>
    </row>
    <row r="89" spans="1:63" x14ac:dyDescent="0.8">
      <c r="A89" s="52"/>
      <c r="B89" s="53"/>
      <c r="C89" s="54"/>
      <c r="D89" s="55"/>
      <c r="E89" s="709"/>
      <c r="F89" s="1219" t="str">
        <f>H90</f>
        <v>Minnesota</v>
      </c>
      <c r="G89" s="1253"/>
      <c r="H89" s="1253"/>
      <c r="I89" s="1254"/>
      <c r="J89" s="705"/>
      <c r="K89" s="709"/>
      <c r="L89" s="58"/>
      <c r="M89" s="59"/>
      <c r="N89" s="705"/>
      <c r="O89" s="9"/>
      <c r="P89" s="9"/>
      <c r="Q89" s="709"/>
      <c r="R89" s="705"/>
      <c r="S89" s="9"/>
      <c r="T89" s="705"/>
      <c r="U89" s="709"/>
      <c r="V89" s="705"/>
      <c r="W89" s="826"/>
      <c r="X89" s="705"/>
      <c r="Y89" s="709"/>
      <c r="Z89" s="705"/>
      <c r="AA89" s="709"/>
      <c r="AB89" s="705"/>
      <c r="AC89" s="709"/>
      <c r="AD89" s="825"/>
      <c r="AE89" s="826"/>
      <c r="AF89" s="825"/>
      <c r="AG89" s="826"/>
      <c r="AH89" s="825"/>
      <c r="AI89" s="826"/>
      <c r="AJ89" s="825"/>
      <c r="AK89" s="826"/>
      <c r="AL89" s="61"/>
      <c r="AM89" s="62"/>
      <c r="AN89" s="62"/>
      <c r="AO89" s="63"/>
      <c r="AP89" s="64"/>
      <c r="AQ89" s="65"/>
      <c r="AR89" s="66"/>
      <c r="AS89" s="67"/>
      <c r="AT89" s="67"/>
      <c r="AU89" s="66"/>
      <c r="AV89" s="67"/>
      <c r="AW89" s="49"/>
      <c r="AX89" s="48"/>
      <c r="AY89" s="66"/>
      <c r="AZ89" s="67"/>
      <c r="BA89" s="49"/>
      <c r="BB89" s="49"/>
      <c r="BC89" s="65"/>
      <c r="BD89" s="66"/>
      <c r="BE89" s="67"/>
      <c r="BF89" s="67"/>
      <c r="BG89" s="66"/>
      <c r="BH89" s="67"/>
      <c r="BI89" s="49"/>
      <c r="BJ89" s="68"/>
      <c r="BK89" s="69"/>
    </row>
    <row r="90" spans="1:63" x14ac:dyDescent="0.8">
      <c r="A90" s="70">
        <f>IF(+All!$F14="Minnesota",+All!A14,IF(+All!$H14="Minnesota",+All!A14,0))</f>
        <v>1</v>
      </c>
      <c r="B90" s="480" t="str">
        <f>IF(+All!$F14="Minnesota",+All!B14,IF(+All!$H14="Minnesota",+All!B14,0))</f>
        <v>Thurs</v>
      </c>
      <c r="C90" s="72">
        <f>IF(+All!$F14="Minnesota",+All!C14,IF(+All!$H14="Minnesota",+All!C14,0))</f>
        <v>44441</v>
      </c>
      <c r="D90" s="73">
        <f>IF(+All!$F14="Minnesota",+All!D14,IF(+All!$H14="Minnesota",+All!D14,0))</f>
        <v>0.83333333333333337</v>
      </c>
      <c r="E90" s="707" t="str">
        <f>IF(+All!$F14="Minnesota",+All!E14,IF(+All!$H14="Minnesota",+All!E14,0))</f>
        <v>Fox</v>
      </c>
      <c r="F90" s="75" t="str">
        <f>IF(+All!$F14="Minnesota",+All!F14,IF(+All!$H14="Minnesota",+All!F14,0))</f>
        <v>Ohio State</v>
      </c>
      <c r="G90" s="95" t="str">
        <f>IF(+All!$F14="Minnesota",+All!G14,IF(+All!$H14="Minnesota",+All!G14,0))</f>
        <v>B10</v>
      </c>
      <c r="H90" s="95" t="str">
        <f>IF(+All!$F14="Minnesota",+All!H14,IF(+All!$H14="Minnesota",+All!H14,0))</f>
        <v>Minnesota</v>
      </c>
      <c r="I90" s="76" t="str">
        <f>IF(+All!$F14="Minnesota",+All!I14,IF(+All!$H14="Minnesota",+All!I14,0))</f>
        <v>B10</v>
      </c>
      <c r="J90" s="706" t="str">
        <f>IF(+All!$F14="Minnesota",+All!J14,IF(+All!$H14="Minnesota",+All!J14,0))</f>
        <v>Ohio State</v>
      </c>
      <c r="K90" s="707" t="str">
        <f>IF(+All!$F14="Minnesota",+All!K14,IF(+All!$H14="Minnesota",+All!K14,0))</f>
        <v>Minnesota</v>
      </c>
      <c r="L90" s="78">
        <f>IF(+All!$F14="Minnesota",+All!L14,IF(+All!$H14="Minnesota",+All!L14,0))</f>
        <v>13.5</v>
      </c>
      <c r="M90" s="79">
        <f>IF(+All!$F14="Minnesota",+All!M14,IF(+All!$H14="Minnesota",+All!M14,0))</f>
        <v>63.5</v>
      </c>
      <c r="N90" s="706" t="str">
        <f>IF(+All!$F14="Minnesota",+All!N14,IF(+All!$H14="Minnesota",+All!N14,0))</f>
        <v>Ohio State</v>
      </c>
      <c r="O90" s="708">
        <f>IF(+All!$F14="Minnesota",+All!O14,IF(+All!$H14="Minnesota",+All!O14,0))</f>
        <v>45</v>
      </c>
      <c r="P90" s="708" t="str">
        <f>IF(+All!$F14="Minnesota",+All!P14,IF(+All!$H14="Minnesota",+All!P14,0))</f>
        <v>Minnesota</v>
      </c>
      <c r="Q90" s="707">
        <f>IF(+All!$F14="Minnesota",+All!Q14,IF(+All!$H14="Minnesota",+All!Q14,0))</f>
        <v>31</v>
      </c>
      <c r="R90" s="706" t="str">
        <f>IF(+All!$F14="Minnesota",+All!R14,IF(+All!$H14="Minnesota",+All!R14,0))</f>
        <v>Ohio State</v>
      </c>
      <c r="S90" s="708" t="str">
        <f>IF(+All!$F14="Minnesota",+All!S14,IF(+All!$H14="Minnesota",+All!S14,0))</f>
        <v>Minnesota</v>
      </c>
      <c r="T90" s="706" t="str">
        <f>IF(+All!$F14="Minnesota",+All!T14,IF(+All!$H14="Minnesota",+All!T14,0))</f>
        <v>Ohio State</v>
      </c>
      <c r="U90" s="707" t="str">
        <f>IF(+All!$F14="Minnesota",+All!U14,IF(+All!$H14="Minnesota",+All!U14,0))</f>
        <v>W</v>
      </c>
      <c r="V90" s="706"/>
      <c r="W90" s="707"/>
      <c r="X90" s="706"/>
      <c r="Y90" s="707"/>
      <c r="Z90" s="706"/>
      <c r="AA90" s="707"/>
      <c r="AB90" s="706"/>
      <c r="AC90" s="707"/>
      <c r="AD90" s="706"/>
      <c r="AE90" s="707"/>
      <c r="AF90" s="706"/>
      <c r="AG90" s="707"/>
      <c r="AH90" s="706"/>
      <c r="AI90" s="707"/>
      <c r="AJ90" s="706"/>
      <c r="AK90" s="707"/>
      <c r="AN90" s="96"/>
      <c r="AQ90" s="480"/>
      <c r="AR90" s="482"/>
      <c r="AS90" s="483"/>
      <c r="AT90" s="483"/>
      <c r="AU90" s="482"/>
      <c r="AV90" s="483"/>
      <c r="AW90" s="484"/>
      <c r="AX90" s="483"/>
      <c r="AY90" s="88"/>
      <c r="AZ90" s="89"/>
      <c r="BA90" s="90"/>
      <c r="BB90" s="90"/>
      <c r="BC90" s="91"/>
      <c r="BD90" s="482"/>
      <c r="BE90" s="483"/>
      <c r="BF90" s="483"/>
      <c r="BG90" s="482"/>
      <c r="BH90" s="483"/>
      <c r="BI90" s="484"/>
    </row>
    <row r="91" spans="1:63" x14ac:dyDescent="0.8">
      <c r="A91" s="70">
        <f>IF(+All!$F118="Minnesota",+All!A118,IF(+All!$H118="Minnesota",+All!A118,0))</f>
        <v>2</v>
      </c>
      <c r="B91" s="480" t="str">
        <f>IF(+All!$F118="Minnesota",+All!B118,IF(+All!$H118="Minnesota",+All!B118,0))</f>
        <v>Sat</v>
      </c>
      <c r="C91" s="72">
        <f>IF(+All!$F118="Minnesota",+All!C118,IF(+All!$H118="Minnesota",+All!C118,0))</f>
        <v>44450</v>
      </c>
      <c r="D91" s="73">
        <f>IF(+All!$F118="Minnesota",+All!D118,IF(+All!$H118="Minnesota",+All!D118,0))</f>
        <v>0.5</v>
      </c>
      <c r="E91" s="707" t="str">
        <f>IF(+All!$F118="Minnesota",+All!E118,IF(+All!$H118="Minnesota",+All!E118,0))</f>
        <v>ESPNU</v>
      </c>
      <c r="F91" s="75" t="str">
        <f>IF(+All!$F118="Minnesota",+All!F118,IF(+All!$H118="Minnesota",+All!F118,0))</f>
        <v>Miami (OH)</v>
      </c>
      <c r="G91" s="95" t="str">
        <f>IF(+All!$F118="Minnesota",+All!G118,IF(+All!$H118="Minnesota",+All!G118,0))</f>
        <v>MAC</v>
      </c>
      <c r="H91" s="95" t="str">
        <f>IF(+All!$F118="Minnesota",+All!H118,IF(+All!$H118="Minnesota",+All!H118,0))</f>
        <v>Minnesota</v>
      </c>
      <c r="I91" s="76" t="str">
        <f>IF(+All!$F118="Minnesota",+All!I118,IF(+All!$H118="Minnesota",+All!I118,0))</f>
        <v>B10</v>
      </c>
      <c r="J91" s="706" t="str">
        <f>IF(+All!$F118="Minnesota",+All!J118,IF(+All!$H118="Minnesota",+All!J118,0))</f>
        <v>Minnesota</v>
      </c>
      <c r="K91" s="707" t="str">
        <f>IF(+All!$F118="Minnesota",+All!K118,IF(+All!$H118="Minnesota",+All!K118,0))</f>
        <v>Miami (OH)</v>
      </c>
      <c r="L91" s="78">
        <f>IF(+All!$F118="Minnesota",+All!L118,IF(+All!$H118="Minnesota",+All!L118,0))</f>
        <v>19.5</v>
      </c>
      <c r="M91" s="79">
        <f>IF(+All!$F118="Minnesota",+All!M118,IF(+All!$H118="Minnesota",+All!M118,0))</f>
        <v>54</v>
      </c>
      <c r="N91" s="706" t="str">
        <f>IF(+All!$F118="Minnesota",+All!N118,IF(+All!$H118="Minnesota",+All!N118,0))</f>
        <v>Minnesota</v>
      </c>
      <c r="O91" s="708">
        <f>IF(+All!$F118="Minnesota",+All!O118,IF(+All!$H118="Minnesota",+All!O118,0))</f>
        <v>31</v>
      </c>
      <c r="P91" s="708" t="str">
        <f>IF(+All!$F118="Minnesota",+All!P118,IF(+All!$H118="Minnesota",+All!P118,0))</f>
        <v>Miami (OH)</v>
      </c>
      <c r="Q91" s="707">
        <f>IF(+All!$F118="Minnesota",+All!Q118,IF(+All!$H118="Minnesota",+All!Q118,0))</f>
        <v>26</v>
      </c>
      <c r="R91" s="706" t="str">
        <f>IF(+All!$F118="Minnesota",+All!R118,IF(+All!$H118="Minnesota",+All!R118,0))</f>
        <v>Miami (OH)</v>
      </c>
      <c r="S91" s="708" t="str">
        <f>IF(+All!$F118="Minnesota",+All!S118,IF(+All!$H118="Minnesota",+All!S118,0))</f>
        <v>Minnesota</v>
      </c>
      <c r="T91" s="706" t="str">
        <f>IF(+All!$F118="Minnesota",+All!T118,IF(+All!$H118="Minnesota",+All!T118,0))</f>
        <v>Minnesota</v>
      </c>
      <c r="U91" s="707" t="str">
        <f>IF(+All!$F118="Minnesota",+All!U118,IF(+All!$H118="Minnesota",+All!U118,0))</f>
        <v>L</v>
      </c>
      <c r="V91" s="706" t="e">
        <f>IF(+All!#REF!="Minnesota",+All!#REF!,IF(+All!#REF!="Minnesota",+All!#REF!,0))</f>
        <v>#REF!</v>
      </c>
      <c r="W91" s="707" t="e">
        <f>IF(+All!#REF!="Minnesota",+All!#REF!,IF(+All!#REF!="Minnesota",+All!#REF!,0))</f>
        <v>#REF!</v>
      </c>
      <c r="X91" s="706" t="e">
        <f>IF(+All!#REF!="Minnesota",+All!#REF!,IF(+All!#REF!="Minnesota",+All!#REF!,0))</f>
        <v>#REF!</v>
      </c>
      <c r="Y91" s="707" t="e">
        <f>IF(+All!#REF!="Minnesota",+All!#REF!,IF(+All!#REF!="Minnesota",+All!#REF!,0))</f>
        <v>#REF!</v>
      </c>
      <c r="Z91" s="706" t="e">
        <f>IF(+All!#REF!="Minnesota",+All!#REF!,IF(+All!#REF!="Minnesota",+All!#REF!,0))</f>
        <v>#REF!</v>
      </c>
      <c r="AA91" s="707" t="e">
        <f>IF(+All!#REF!="Minnesota",+All!#REF!,IF(+All!#REF!="Minnesota",+All!#REF!,0))</f>
        <v>#REF!</v>
      </c>
      <c r="AB91" s="706" t="e">
        <f>IF(+All!#REF!="Minnesota",+All!#REF!,IF(+All!#REF!="Minnesota",+All!#REF!,0))</f>
        <v>#REF!</v>
      </c>
      <c r="AC91" s="707" t="e">
        <f>IF(+All!#REF!="Minnesota",+All!#REF!,IF(+All!#REF!="Minnesota",+All!#REF!,0))</f>
        <v>#REF!</v>
      </c>
      <c r="AD91" s="706" t="e">
        <f>IF(+All!#REF!="Minnesota",+All!#REF!,IF(+All!#REF!="Minnesota",+All!#REF!,0))</f>
        <v>#REF!</v>
      </c>
      <c r="AE91" s="707" t="e">
        <f>IF(+All!#REF!="Minnesota",+All!#REF!,IF(+All!#REF!="Minnesota",+All!#REF!,0))</f>
        <v>#REF!</v>
      </c>
      <c r="AF91" s="706" t="e">
        <f>IF(+All!#REF!="Minnesota",+All!#REF!,IF(+All!#REF!="Minnesota",+All!#REF!,0))</f>
        <v>#REF!</v>
      </c>
      <c r="AG91" s="707" t="e">
        <f>IF(+All!#REF!="Minnesota",+All!#REF!,IF(+All!#REF!="Minnesota",+All!#REF!,0))</f>
        <v>#REF!</v>
      </c>
      <c r="AH91" s="706" t="e">
        <f>IF(+All!#REF!="Minnesota",+All!#REF!,IF(+All!#REF!="Minnesota",+All!#REF!,0))</f>
        <v>#REF!</v>
      </c>
      <c r="AI91" s="707" t="e">
        <f>IF(+All!#REF!="Minnesota",+All!#REF!,IF(+All!#REF!="Minnesota",+All!#REF!,0))</f>
        <v>#REF!</v>
      </c>
      <c r="AJ91" s="706" t="e">
        <f>IF(+All!#REF!="Minnesota",+All!#REF!,IF(+All!#REF!="Minnesota",+All!#REF!,0))</f>
        <v>#REF!</v>
      </c>
      <c r="AK91" s="707" t="e">
        <f>IF(+All!#REF!="Minnesota",+All!#REF!,IF(+All!#REF!="Minnesota",+All!#REF!,0))</f>
        <v>#REF!</v>
      </c>
      <c r="AL91" s="81" t="e">
        <f>IF(+All!#REF!="Minnesota",+All!#REF!,IF(+All!#REF!="Minnesota",+All!#REF!,0))</f>
        <v>#REF!</v>
      </c>
      <c r="AM91" s="82" t="e">
        <f>IF(+All!#REF!="Minnesota",+All!#REF!,IF(+All!#REF!="Minnesota",+All!#REF!,0))</f>
        <v>#REF!</v>
      </c>
      <c r="AN91" s="96" t="e">
        <f>IF(+All!#REF!="Minnesota",+All!#REF!,IF(+All!#REF!="Minnesota",+All!#REF!,0))</f>
        <v>#REF!</v>
      </c>
      <c r="AO91" s="83" t="e">
        <f>IF(+All!#REF!="Minnesota",+All!#REF!,IF(+All!#REF!="Minnesota",+All!#REF!,0))</f>
        <v>#REF!</v>
      </c>
      <c r="AP91" s="84" t="e">
        <f>IF(+All!#REF!="Minnesota",+All!#REF!,IF(+All!#REF!="Minnesota",+All!#REF!,0))</f>
        <v>#REF!</v>
      </c>
      <c r="AQ91" s="480" t="e">
        <f>IF(+All!#REF!="Minnesota",+All!#REF!,IF(+All!#REF!="Minnesota",+All!#REF!,0))</f>
        <v>#REF!</v>
      </c>
      <c r="AR91" s="482" t="e">
        <f>IF(+All!#REF!="Minnesota",+All!#REF!,IF(+All!#REF!="Minnesota",+All!#REF!,0))</f>
        <v>#REF!</v>
      </c>
      <c r="AS91" s="483" t="e">
        <f>IF(+All!#REF!="Minnesota",+All!#REF!,IF(+All!#REF!="Minnesota",+All!#REF!,0))</f>
        <v>#REF!</v>
      </c>
      <c r="AT91" s="483" t="e">
        <f>IF(+All!#REF!="Minnesota",+All!#REF!,IF(+All!#REF!="Minnesota",+All!#REF!,0))</f>
        <v>#REF!</v>
      </c>
      <c r="AU91" s="482" t="e">
        <f>IF(+All!#REF!="Minnesota",+All!#REF!,IF(+All!#REF!="Minnesota",+All!#REF!,0))</f>
        <v>#REF!</v>
      </c>
      <c r="AV91" s="483" t="e">
        <f>IF(+All!#REF!="Minnesota",+All!#REF!,IF(+All!#REF!="Minnesota",+All!#REF!,0))</f>
        <v>#REF!</v>
      </c>
      <c r="AW91" s="484" t="e">
        <f>IF(+All!#REF!="Minnesota",+All!#REF!,IF(+All!#REF!="Minnesota",+All!#REF!,0))</f>
        <v>#REF!</v>
      </c>
      <c r="AX91" s="483" t="e">
        <f>IF(+All!#REF!="Minnesota",+All!#REF!,IF(+All!#REF!="Minnesota",+All!#REF!,0))</f>
        <v>#REF!</v>
      </c>
      <c r="AY91" s="88" t="e">
        <f>IF(+All!#REF!="Minnesota",+All!#REF!,IF(+All!#REF!="Minnesota",+All!#REF!,0))</f>
        <v>#REF!</v>
      </c>
      <c r="AZ91" s="89" t="e">
        <f>IF(+All!#REF!="Minnesota",+All!#REF!,IF(+All!#REF!="Minnesota",+All!#REF!,0))</f>
        <v>#REF!</v>
      </c>
      <c r="BA91" s="90" t="e">
        <f>IF(+All!#REF!="Minnesota",+All!#REF!,IF(+All!#REF!="Minnesota",+All!#REF!,0))</f>
        <v>#REF!</v>
      </c>
      <c r="BB91" s="90" t="e">
        <f>IF(+All!#REF!="Minnesota",+All!#REF!,IF(+All!#REF!="Minnesota",+All!#REF!,0))</f>
        <v>#REF!</v>
      </c>
      <c r="BC91" s="91" t="e">
        <f>IF(+All!#REF!="Minnesota",+All!#REF!,IF(+All!#REF!="Minnesota",+All!#REF!,0))</f>
        <v>#REF!</v>
      </c>
      <c r="BD91" s="482" t="e">
        <f>IF(+All!#REF!="Minnesota",+All!#REF!,IF(+All!#REF!="Minnesota",+All!#REF!,0))</f>
        <v>#REF!</v>
      </c>
      <c r="BE91" s="483" t="e">
        <f>IF(+All!#REF!="Minnesota",+All!#REF!,IF(+All!#REF!="Minnesota",+All!#REF!,0))</f>
        <v>#REF!</v>
      </c>
      <c r="BF91" s="483" t="e">
        <f>IF(+All!#REF!="Minnesota",+All!#REF!,IF(+All!#REF!="Minnesota",+All!#REF!,0))</f>
        <v>#REF!</v>
      </c>
      <c r="BG91" s="482" t="e">
        <f>IF(+All!#REF!="Minnesota",+All!#REF!,IF(+All!#REF!="Minnesota",+All!#REF!,0))</f>
        <v>#REF!</v>
      </c>
      <c r="BH91" s="483" t="e">
        <f>IF(+All!#REF!="Minnesota",+All!#REF!,IF(+All!#REF!="Minnesota",+All!#REF!,0))</f>
        <v>#REF!</v>
      </c>
      <c r="BI91" s="484" t="e">
        <f>IF(+All!#REF!="Minnesota",+All!#REF!,IF(+All!#REF!="Minnesota",+All!#REF!,0))</f>
        <v>#REF!</v>
      </c>
      <c r="BJ91" s="92" t="e">
        <f>IF(+All!#REF!="Minnesota",+All!#REF!,IF(+All!#REF!="Minnesota",+All!#REF!,0))</f>
        <v>#REF!</v>
      </c>
      <c r="BK91" s="93" t="e">
        <f>IF(+All!#REF!="Minnesota",+All!#REF!,IF(+All!#REF!="Minnesota",+All!#REF!,0))</f>
        <v>#REF!</v>
      </c>
    </row>
    <row r="92" spans="1:63" x14ac:dyDescent="0.8">
      <c r="A92" s="70">
        <f>IF(+All!$F229="Minnesota",+All!A229,IF(+All!$H229="Minnesota",+All!A229,0))</f>
        <v>3</v>
      </c>
      <c r="B92" s="480" t="str">
        <f>IF(+All!$F229="Minnesota",+All!B229,IF(+All!$H229="Minnesota",+All!B229,0))</f>
        <v>Sat</v>
      </c>
      <c r="C92" s="72">
        <f>IF(+All!$F229="Minnesota",+All!C229,IF(+All!$H229="Minnesota",+All!C229,0))</f>
        <v>44457</v>
      </c>
      <c r="D92" s="73">
        <f>IF(+All!$F229="Minnesota",+All!D229,IF(+All!$H229="Minnesota",+All!D229,0))</f>
        <v>0.54166666666666663</v>
      </c>
      <c r="E92" s="707" t="str">
        <f>IF(+All!$F229="Minnesota",+All!E229,IF(+All!$H229="Minnesota",+All!E229,0))</f>
        <v>PAC12</v>
      </c>
      <c r="F92" s="75" t="str">
        <f>IF(+All!$F229="Minnesota",+All!F229,IF(+All!$H229="Minnesota",+All!F229,0))</f>
        <v>Minnesota</v>
      </c>
      <c r="G92" s="95" t="str">
        <f>IF(+All!$F229="Minnesota",+All!G229,IF(+All!$H229="Minnesota",+All!G229,0))</f>
        <v>B10</v>
      </c>
      <c r="H92" s="95" t="str">
        <f>IF(+All!$F229="Minnesota",+All!H229,IF(+All!$H229="Minnesota",+All!H229,0))</f>
        <v>Colorado</v>
      </c>
      <c r="I92" s="76" t="str">
        <f>IF(+All!$F229="Minnesota",+All!I229,IF(+All!$H229="Minnesota",+All!I229,0))</f>
        <v>P12</v>
      </c>
      <c r="J92" s="706" t="str">
        <f>IF(+All!$F229="Minnesota",+All!J229,IF(+All!$H229="Minnesota",+All!J229,0))</f>
        <v>Colorado</v>
      </c>
      <c r="K92" s="707" t="str">
        <f>IF(+All!$F229="Minnesota",+All!K229,IF(+All!$H229="Minnesota",+All!K229,0))</f>
        <v>Minnesota</v>
      </c>
      <c r="L92" s="78">
        <f>IF(+All!$F229="Minnesota",+All!L229,IF(+All!$H229="Minnesota",+All!L229,0))</f>
        <v>3</v>
      </c>
      <c r="M92" s="79">
        <f>IF(+All!$F229="Minnesota",+All!M229,IF(+All!$H229="Minnesota",+All!M229,0))</f>
        <v>48.5</v>
      </c>
      <c r="N92" s="706" t="str">
        <f>IF(+All!$F229="Minnesota",+All!N229,IF(+All!$H229="Minnesota",+All!N229,0))</f>
        <v>Minnesota</v>
      </c>
      <c r="O92" s="708">
        <f>IF(+All!$F229="Minnesota",+All!O229,IF(+All!$H229="Minnesota",+All!O229,0))</f>
        <v>30</v>
      </c>
      <c r="P92" s="708" t="str">
        <f>IF(+All!$F229="Minnesota",+All!P229,IF(+All!$H229="Minnesota",+All!P229,0))</f>
        <v>Colorado</v>
      </c>
      <c r="Q92" s="707">
        <f>IF(+All!$F229="Minnesota",+All!Q229,IF(+All!$H229="Minnesota",+All!Q229,0))</f>
        <v>0</v>
      </c>
      <c r="R92" s="706" t="str">
        <f>IF(+All!$F229="Minnesota",+All!R229,IF(+All!$H229="Minnesota",+All!R229,0))</f>
        <v>Minnesota</v>
      </c>
      <c r="S92" s="708" t="str">
        <f>IF(+All!$F229="Minnesota",+All!S229,IF(+All!$H229="Minnesota",+All!S229,0))</f>
        <v>Colorado</v>
      </c>
      <c r="T92" s="706" t="str">
        <f>IF(+All!$F229="Minnesota",+All!T229,IF(+All!$H229="Minnesota",+All!T229,0))</f>
        <v>Minnesota</v>
      </c>
      <c r="U92" s="707" t="str">
        <f>IF(+All!$F229="Minnesota",+All!U229,IF(+All!$H229="Minnesota",+All!U229,0))</f>
        <v>W</v>
      </c>
      <c r="V92" s="706">
        <f>IF(+All!$F125="Minnesota",+All!#REF!,IF(+All!$H125="Minnesota",+All!#REF!,0))</f>
        <v>0</v>
      </c>
      <c r="W92" s="707">
        <f>IF(+All!$F125="Minnesota",+All!#REF!,IF(+All!$H125="Minnesota",+All!#REF!,0))</f>
        <v>0</v>
      </c>
      <c r="X92" s="706">
        <f>IF(+All!$F125="Minnesota",+All!#REF!,IF(+All!$H125="Minnesota",+All!#REF!,0))</f>
        <v>0</v>
      </c>
      <c r="Y92" s="707">
        <f>IF(+All!$F125="Minnesota",+All!#REF!,IF(+All!$H125="Minnesota",+All!#REF!,0))</f>
        <v>0</v>
      </c>
      <c r="Z92" s="706">
        <f>IF(+All!$F125="Minnesota",+All!#REF!,IF(+All!$H125="Minnesota",+All!#REF!,0))</f>
        <v>0</v>
      </c>
      <c r="AA92" s="707">
        <f>IF(+All!$F125="Minnesota",+All!#REF!,IF(+All!$H125="Minnesota",+All!#REF!,0))</f>
        <v>0</v>
      </c>
      <c r="AB92" s="706">
        <f>IF(+All!$F125="Minnesota",+All!#REF!,IF(+All!$H125="Minnesota",+All!#REF!,0))</f>
        <v>0</v>
      </c>
      <c r="AC92" s="707">
        <f>IF(+All!$F125="Minnesota",+All!#REF!,IF(+All!$H125="Minnesota",+All!#REF!,0))</f>
        <v>0</v>
      </c>
      <c r="AD92" s="706">
        <f>IF(+All!$F125="Minnesota",+All!#REF!,IF(+All!$H125="Minnesota",+All!#REF!,0))</f>
        <v>0</v>
      </c>
      <c r="AE92" s="707">
        <f>IF(+All!$F125="Minnesota",+All!#REF!,IF(+All!$H125="Minnesota",+All!#REF!,0))</f>
        <v>0</v>
      </c>
      <c r="AF92" s="706">
        <f>IF(+All!$F125="Minnesota",+All!#REF!,IF(+All!$H125="Minnesota",+All!#REF!,0))</f>
        <v>0</v>
      </c>
      <c r="AG92" s="707">
        <f>IF(+All!$F125="Minnesota",+All!#REF!,IF(+All!$H125="Minnesota",+All!#REF!,0))</f>
        <v>0</v>
      </c>
      <c r="AH92" s="706">
        <f>IF(+All!$F125="Minnesota",+All!#REF!,IF(+All!$H125="Minnesota",+All!#REF!,0))</f>
        <v>0</v>
      </c>
      <c r="AI92" s="707">
        <f>IF(+All!$F125="Minnesota",+All!#REF!,IF(+All!$H125="Minnesota",+All!#REF!,0))</f>
        <v>0</v>
      </c>
      <c r="AJ92" s="706">
        <f>IF(+All!$F125="Minnesota",+All!#REF!,IF(+All!$H125="Minnesota",+All!#REF!,0))</f>
        <v>0</v>
      </c>
      <c r="AK92" s="707">
        <f>IF(+All!$F125="Minnesota",+All!#REF!,IF(+All!$H125="Minnesota",+All!#REF!,0))</f>
        <v>0</v>
      </c>
      <c r="AL92" s="81">
        <f>IF(+All!$F125="Minnesota",+All!V125,IF(+All!$H125="Minnesota",+All!V125,0))</f>
        <v>0</v>
      </c>
      <c r="AM92" s="82">
        <f>IF(+All!$F125="Minnesota",+All!W125,IF(+All!$H125="Minnesota",+All!W125,0))</f>
        <v>0</v>
      </c>
      <c r="AN92" s="96">
        <f>IF(+All!$F125="Minnesota",+All!X125,IF(+All!$H125="Minnesota",+All!X125,0))</f>
        <v>0</v>
      </c>
      <c r="AO92" s="83">
        <f>IF(+All!$F125="Minnesota",+All!Y125,IF(+All!$H125="Minnesota",+All!Y125,0))</f>
        <v>0</v>
      </c>
      <c r="AP92" s="84">
        <f>IF(+All!$F125="Minnesota",+All!Z125,IF(+All!$H125="Minnesota",+All!Z125,0))</f>
        <v>0</v>
      </c>
      <c r="AQ92" s="480">
        <f>IF(+All!$F125="Minnesota",+All!#REF!,IF(+All!$H125="Minnesota",+All!#REF!,0))</f>
        <v>0</v>
      </c>
      <c r="AR92" s="482">
        <f>IF(+All!$F125="Minnesota",+All!#REF!,IF(+All!$H125="Minnesota",+All!#REF!,0))</f>
        <v>0</v>
      </c>
      <c r="AS92" s="483">
        <f>IF(+All!$F125="Minnesota",+All!#REF!,IF(+All!$H125="Minnesota",+All!#REF!,0))</f>
        <v>0</v>
      </c>
      <c r="AT92" s="483">
        <f>IF(+All!$F125="Minnesota",+All!#REF!,IF(+All!$H125="Minnesota",+All!#REF!,0))</f>
        <v>0</v>
      </c>
      <c r="AU92" s="482">
        <f>IF(+All!$F125="Minnesota",+All!#REF!,IF(+All!$H125="Minnesota",+All!#REF!,0))</f>
        <v>0</v>
      </c>
      <c r="AV92" s="483">
        <f>IF(+All!$F125="Minnesota",+All!#REF!,IF(+All!$H125="Minnesota",+All!#REF!,0))</f>
        <v>0</v>
      </c>
      <c r="AW92" s="484">
        <f>IF(+All!$F125="Minnesota",+All!#REF!,IF(+All!$H125="Minnesota",+All!#REF!,0))</f>
        <v>0</v>
      </c>
      <c r="AX92" s="483">
        <f>IF(+All!$F125="Minnesota",+All!#REF!,IF(+All!$H125="Minnesota",+All!#REF!,0))</f>
        <v>0</v>
      </c>
      <c r="AY92" s="88">
        <f>IF(+All!$F125="Minnesota",+All!#REF!,IF(+All!$H125="Minnesota",+All!#REF!,0))</f>
        <v>0</v>
      </c>
      <c r="AZ92" s="89">
        <f>IF(+All!$F125="Minnesota",+All!#REF!,IF(+All!$H125="Minnesota",+All!#REF!,0))</f>
        <v>0</v>
      </c>
      <c r="BA92" s="90">
        <f>IF(+All!$F125="Minnesota",+All!#REF!,IF(+All!$H125="Minnesota",+All!#REF!,0))</f>
        <v>0</v>
      </c>
      <c r="BB92" s="90">
        <f>IF(+All!$F125="Minnesota",+All!#REF!,IF(+All!$H125="Minnesota",+All!#REF!,0))</f>
        <v>0</v>
      </c>
      <c r="BC92" s="91">
        <f>IF(+All!$F125="Minnesota",+All!#REF!,IF(+All!$H125="Minnesota",+All!#REF!,0))</f>
        <v>0</v>
      </c>
      <c r="BD92" s="482">
        <f>IF(+All!$F125="Minnesota",+All!#REF!,IF(+All!$H125="Minnesota",+All!#REF!,0))</f>
        <v>0</v>
      </c>
      <c r="BE92" s="483">
        <f>IF(+All!$F125="Minnesota",+All!#REF!,IF(+All!$H125="Minnesota",+All!#REF!,0))</f>
        <v>0</v>
      </c>
      <c r="BF92" s="483">
        <f>IF(+All!$F125="Minnesota",+All!#REF!,IF(+All!$H125="Minnesota",+All!#REF!,0))</f>
        <v>0</v>
      </c>
      <c r="BG92" s="482">
        <f>IF(+All!$F125="Minnesota",+All!#REF!,IF(+All!$H125="Minnesota",+All!#REF!,0))</f>
        <v>0</v>
      </c>
      <c r="BH92" s="483">
        <f>IF(+All!$F125="Minnesota",+All!#REF!,IF(+All!$H125="Minnesota",+All!#REF!,0))</f>
        <v>0</v>
      </c>
      <c r="BI92" s="484">
        <f>IF(+All!$F125="Minnesota",+All!#REF!,IF(+All!$H125="Minnesota",+All!#REF!,0))</f>
        <v>0</v>
      </c>
      <c r="BJ92" s="92">
        <f>IF(+All!$F125="Minnesota",+All!#REF!,IF(+All!$H125="Minnesota",+All!#REF!,0))</f>
        <v>0</v>
      </c>
      <c r="BK92" s="93">
        <f>IF(+All!$F125="Minnesota",+All!#REF!,IF(+All!$H125="Minnesota",+All!#REF!,0))</f>
        <v>0</v>
      </c>
    </row>
    <row r="93" spans="1:63" x14ac:dyDescent="0.8">
      <c r="A93" s="70">
        <f>IF(+All!$F278="Minnesota",+All!A278,IF(+All!$H278="Minnesota",+All!A278,0))</f>
        <v>4</v>
      </c>
      <c r="B93" s="480" t="str">
        <f>IF(+All!$F278="Minnesota",+All!B278,IF(+All!$H278="Minnesota",+All!B278,0))</f>
        <v>Sat</v>
      </c>
      <c r="C93" s="72">
        <f>IF(+All!$F278="Minnesota",+All!C278,IF(+All!$H278="Minnesota",+All!C278,0))</f>
        <v>44464</v>
      </c>
      <c r="D93" s="73">
        <f>IF(+All!$F278="Minnesota",+All!D278,IF(+All!$H278="Minnesota",+All!D278,0))</f>
        <v>0.5</v>
      </c>
      <c r="E93" s="707" t="str">
        <f>IF(+All!$F278="Minnesota",+All!E278,IF(+All!$H278="Minnesota",+All!E278,0))</f>
        <v>ESPNU</v>
      </c>
      <c r="F93" s="75" t="str">
        <f>IF(+All!$F278="Minnesota",+All!F278,IF(+All!$H278="Minnesota",+All!F278,0))</f>
        <v>Bowling Green</v>
      </c>
      <c r="G93" s="95" t="str">
        <f>IF(+All!$F278="Minnesota",+All!G278,IF(+All!$H278="Minnesota",+All!G278,0))</f>
        <v>MAC</v>
      </c>
      <c r="H93" s="95" t="str">
        <f>IF(+All!$F278="Minnesota",+All!H278,IF(+All!$H278="Minnesota",+All!H278,0))</f>
        <v>Minnesota</v>
      </c>
      <c r="I93" s="76" t="str">
        <f>IF(+All!$F278="Minnesota",+All!I278,IF(+All!$H278="Minnesota",+All!I278,0))</f>
        <v>B10</v>
      </c>
      <c r="J93" s="706" t="str">
        <f>IF(+All!$F278="Minnesota",+All!J278,IF(+All!$H278="Minnesota",+All!J278,0))</f>
        <v>Minnesota</v>
      </c>
      <c r="K93" s="707" t="str">
        <f>IF(+All!$F278="Minnesota",+All!K278,IF(+All!$H278="Minnesota",+All!K278,0))</f>
        <v>Bowling Green</v>
      </c>
      <c r="L93" s="78">
        <f>IF(+All!$F278="Minnesota",+All!L278,IF(+All!$H278="Minnesota",+All!L278,0))</f>
        <v>31</v>
      </c>
      <c r="M93" s="79">
        <f>IF(+All!$F278="Minnesota",+All!M278,IF(+All!$H278="Minnesota",+All!M278,0))</f>
        <v>51</v>
      </c>
      <c r="N93" s="706" t="str">
        <f>IF(+All!$F278="Minnesota",+All!N278,IF(+All!$H278="Minnesota",+All!N278,0))</f>
        <v>Bowling Green</v>
      </c>
      <c r="O93" s="708">
        <f>IF(+All!$F278="Minnesota",+All!O278,IF(+All!$H278="Minnesota",+All!O278,0))</f>
        <v>14</v>
      </c>
      <c r="P93" s="708" t="str">
        <f>IF(+All!$F278="Minnesota",+All!P278,IF(+All!$H278="Minnesota",+All!P278,0))</f>
        <v>Minnesota</v>
      </c>
      <c r="Q93" s="707">
        <f>IF(+All!$F278="Minnesota",+All!Q278,IF(+All!$H278="Minnesota",+All!Q278,0))</f>
        <v>10</v>
      </c>
      <c r="R93" s="706" t="str">
        <f>IF(+All!$F278="Minnesota",+All!R278,IF(+All!$H278="Minnesota",+All!R278,0))</f>
        <v>Bowling Green</v>
      </c>
      <c r="S93" s="708" t="str">
        <f>IF(+All!$F278="Minnesota",+All!S278,IF(+All!$H278="Minnesota",+All!S278,0))</f>
        <v>Minnesota</v>
      </c>
      <c r="T93" s="706" t="str">
        <f>IF(+All!$F278="Minnesota",+All!T278,IF(+All!$H278="Minnesota",+All!T278,0))</f>
        <v>Minnesota</v>
      </c>
      <c r="U93" s="707" t="str">
        <f>IF(+All!$F278="Minnesota",+All!U278,IF(+All!$H278="Minnesota",+All!U278,0))</f>
        <v>L</v>
      </c>
      <c r="V93" s="706">
        <f>IF(+All!$F211="Minnesota",+All!#REF!,IF(+All!$H211="Minnesota",+All!#REF!,0))</f>
        <v>0</v>
      </c>
      <c r="W93" s="707">
        <f>IF(+All!$F211="Minnesota",+All!#REF!,IF(+All!$H211="Minnesota",+All!#REF!,0))</f>
        <v>0</v>
      </c>
      <c r="X93" s="706">
        <f>IF(+All!$F211="Minnesota",+All!#REF!,IF(+All!$H211="Minnesota",+All!#REF!,0))</f>
        <v>0</v>
      </c>
      <c r="Y93" s="707">
        <f>IF(+All!$F211="Minnesota",+All!#REF!,IF(+All!$H211="Minnesota",+All!#REF!,0))</f>
        <v>0</v>
      </c>
      <c r="Z93" s="706">
        <f>IF(+All!$F211="Minnesota",+All!#REF!,IF(+All!$H211="Minnesota",+All!#REF!,0))</f>
        <v>0</v>
      </c>
      <c r="AA93" s="707">
        <f>IF(+All!$F211="Minnesota",+All!#REF!,IF(+All!$H211="Minnesota",+All!#REF!,0))</f>
        <v>0</v>
      </c>
      <c r="AB93" s="706">
        <f>IF(+All!$F211="Minnesota",+All!#REF!,IF(+All!$H211="Minnesota",+All!#REF!,0))</f>
        <v>0</v>
      </c>
      <c r="AC93" s="707">
        <f>IF(+All!$F211="Minnesota",+All!#REF!,IF(+All!$H211="Minnesota",+All!#REF!,0))</f>
        <v>0</v>
      </c>
      <c r="AD93" s="706">
        <f>IF(+All!$F211="Minnesota",+All!#REF!,IF(+All!$H211="Minnesota",+All!#REF!,0))</f>
        <v>0</v>
      </c>
      <c r="AE93" s="707">
        <f>IF(+All!$F211="Minnesota",+All!#REF!,IF(+All!$H211="Minnesota",+All!#REF!,0))</f>
        <v>0</v>
      </c>
      <c r="AF93" s="706">
        <f>IF(+All!$F211="Minnesota",+All!#REF!,IF(+All!$H211="Minnesota",+All!#REF!,0))</f>
        <v>0</v>
      </c>
      <c r="AG93" s="707">
        <f>IF(+All!$F211="Minnesota",+All!#REF!,IF(+All!$H211="Minnesota",+All!#REF!,0))</f>
        <v>0</v>
      </c>
      <c r="AH93" s="706">
        <f>IF(+All!$F211="Minnesota",+All!#REF!,IF(+All!$H211="Minnesota",+All!#REF!,0))</f>
        <v>0</v>
      </c>
      <c r="AI93" s="707">
        <f>IF(+All!$F211="Minnesota",+All!#REF!,IF(+All!$H211="Minnesota",+All!#REF!,0))</f>
        <v>0</v>
      </c>
      <c r="AJ93" s="706">
        <f>IF(+All!$F211="Minnesota",+All!#REF!,IF(+All!$H211="Minnesota",+All!#REF!,0))</f>
        <v>0</v>
      </c>
      <c r="AK93" s="707">
        <f>IF(+All!$F211="Minnesota",+All!#REF!,IF(+All!$H211="Minnesota",+All!#REF!,0))</f>
        <v>0</v>
      </c>
      <c r="AL93" s="81">
        <f>IF(+All!$F211="Minnesota",+All!V211,IF(+All!$H211="Minnesota",+All!V211,0))</f>
        <v>0</v>
      </c>
      <c r="AM93" s="82">
        <f>IF(+All!$F211="Minnesota",+All!W211,IF(+All!$H211="Minnesota",+All!W211,0))</f>
        <v>0</v>
      </c>
      <c r="AN93" s="96">
        <f>IF(+All!$F211="Minnesota",+All!X211,IF(+All!$H211="Minnesota",+All!X211,0))</f>
        <v>0</v>
      </c>
      <c r="AO93" s="83">
        <f>IF(+All!$F211="Minnesota",+All!Y211,IF(+All!$H211="Minnesota",+All!Y211,0))</f>
        <v>0</v>
      </c>
      <c r="AP93" s="84">
        <f>IF(+All!$F211="Minnesota",+All!Z211,IF(+All!$H211="Minnesota",+All!Z211,0))</f>
        <v>0</v>
      </c>
      <c r="AQ93" s="480">
        <f>IF(+All!$F211="Minnesota",+All!#REF!,IF(+All!$H211="Minnesota",+All!#REF!,0))</f>
        <v>0</v>
      </c>
      <c r="AR93" s="482">
        <f>IF(+All!$F211="Minnesota",+All!#REF!,IF(+All!$H211="Minnesota",+All!#REF!,0))</f>
        <v>0</v>
      </c>
      <c r="AS93" s="483">
        <f>IF(+All!$F211="Minnesota",+All!#REF!,IF(+All!$H211="Minnesota",+All!#REF!,0))</f>
        <v>0</v>
      </c>
      <c r="AT93" s="483">
        <f>IF(+All!$F211="Minnesota",+All!#REF!,IF(+All!$H211="Minnesota",+All!#REF!,0))</f>
        <v>0</v>
      </c>
      <c r="AU93" s="482">
        <f>IF(+All!$F211="Minnesota",+All!#REF!,IF(+All!$H211="Minnesota",+All!#REF!,0))</f>
        <v>0</v>
      </c>
      <c r="AV93" s="483">
        <f>IF(+All!$F211="Minnesota",+All!#REF!,IF(+All!$H211="Minnesota",+All!#REF!,0))</f>
        <v>0</v>
      </c>
      <c r="AW93" s="484">
        <f>IF(+All!$F211="Minnesota",+All!#REF!,IF(+All!$H211="Minnesota",+All!#REF!,0))</f>
        <v>0</v>
      </c>
      <c r="AX93" s="483">
        <f>IF(+All!$F211="Minnesota",+All!#REF!,IF(+All!$H211="Minnesota",+All!#REF!,0))</f>
        <v>0</v>
      </c>
      <c r="AY93" s="88">
        <f>IF(+All!$F211="Minnesota",+All!#REF!,IF(+All!$H211="Minnesota",+All!#REF!,0))</f>
        <v>0</v>
      </c>
      <c r="AZ93" s="89">
        <f>IF(+All!$F211="Minnesota",+All!#REF!,IF(+All!$H211="Minnesota",+All!#REF!,0))</f>
        <v>0</v>
      </c>
      <c r="BA93" s="90">
        <f>IF(+All!$F211="Minnesota",+All!#REF!,IF(+All!$H211="Minnesota",+All!#REF!,0))</f>
        <v>0</v>
      </c>
      <c r="BB93" s="90">
        <f>IF(+All!$F211="Minnesota",+All!#REF!,IF(+All!$H211="Minnesota",+All!#REF!,0))</f>
        <v>0</v>
      </c>
      <c r="BC93" s="91">
        <f>IF(+All!$F211="Minnesota",+All!#REF!,IF(+All!$H211="Minnesota",+All!#REF!,0))</f>
        <v>0</v>
      </c>
      <c r="BD93" s="482">
        <f>IF(+All!$F211="Minnesota",+All!#REF!,IF(+All!$H211="Minnesota",+All!#REF!,0))</f>
        <v>0</v>
      </c>
      <c r="BE93" s="483">
        <f>IF(+All!$F211="Minnesota",+All!#REF!,IF(+All!$H211="Minnesota",+All!#REF!,0))</f>
        <v>0</v>
      </c>
      <c r="BF93" s="483">
        <f>IF(+All!$F211="Minnesota",+All!#REF!,IF(+All!$H211="Minnesota",+All!#REF!,0))</f>
        <v>0</v>
      </c>
      <c r="BG93" s="482">
        <f>IF(+All!$F211="Minnesota",+All!#REF!,IF(+All!$H211="Minnesota",+All!#REF!,0))</f>
        <v>0</v>
      </c>
      <c r="BH93" s="483">
        <f>IF(+All!$F211="Minnesota",+All!#REF!,IF(+All!$H211="Minnesota",+All!#REF!,0))</f>
        <v>0</v>
      </c>
      <c r="BI93" s="484">
        <f>IF(+All!$F211="Minnesota",+All!#REF!,IF(+All!$H211="Minnesota",+All!#REF!,0))</f>
        <v>0</v>
      </c>
      <c r="BJ93" s="92">
        <f>IF(+All!$F211="Minnesota",+All!#REF!,IF(+All!$H211="Minnesota",+All!#REF!,0))</f>
        <v>0</v>
      </c>
      <c r="BK93" s="93">
        <f>IF(+All!$F211="Minnesota",+All!#REF!,IF(+All!$H211="Minnesota",+All!#REF!,0))</f>
        <v>0</v>
      </c>
    </row>
    <row r="94" spans="1:63" x14ac:dyDescent="0.8">
      <c r="A94" s="70">
        <f>IF(+All!$F346="Minnesota",+All!A346,IF(+All!$H346="Minnesota",+All!A346,0))</f>
        <v>5</v>
      </c>
      <c r="B94" s="480" t="str">
        <f>IF(+All!$F346="Minnesota",+All!B346,IF(+All!$H346="Minnesota",+All!B346,0))</f>
        <v>Sat</v>
      </c>
      <c r="C94" s="72">
        <f>IF(+All!$F346="Minnesota",+All!C346,IF(+All!$H346="Minnesota",+All!C346,0))</f>
        <v>44471</v>
      </c>
      <c r="D94" s="73">
        <f>IF(+All!$F346="Minnesota",+All!D346,IF(+All!$H346="Minnesota",+All!D346,0))</f>
        <v>0.5</v>
      </c>
      <c r="E94" s="707" t="str">
        <f>IF(+All!$F346="Minnesota",+All!E346,IF(+All!$H346="Minnesota",+All!E346,0))</f>
        <v>BTN</v>
      </c>
      <c r="F94" s="75" t="str">
        <f>IF(+All!$F346="Minnesota",+All!F346,IF(+All!$H346="Minnesota",+All!F346,0))</f>
        <v>Minnesota</v>
      </c>
      <c r="G94" s="95" t="str">
        <f>IF(+All!$F346="Minnesota",+All!G346,IF(+All!$H346="Minnesota",+All!G346,0))</f>
        <v>B10</v>
      </c>
      <c r="H94" s="95" t="str">
        <f>IF(+All!$F346="Minnesota",+All!H346,IF(+All!$H346="Minnesota",+All!H346,0))</f>
        <v>Purdue</v>
      </c>
      <c r="I94" s="76" t="str">
        <f>IF(+All!$F346="Minnesota",+All!I346,IF(+All!$H346="Minnesota",+All!I346,0))</f>
        <v>B10</v>
      </c>
      <c r="J94" s="706" t="str">
        <f>IF(+All!$F346="Minnesota",+All!J346,IF(+All!$H346="Minnesota",+All!J346,0))</f>
        <v>Purdue</v>
      </c>
      <c r="K94" s="707" t="str">
        <f>IF(+All!$F346="Minnesota",+All!K346,IF(+All!$H346="Minnesota",+All!K346,0))</f>
        <v>Minnesota</v>
      </c>
      <c r="L94" s="78">
        <f>IF(+All!$F346="Minnesota",+All!L346,IF(+All!$H346="Minnesota",+All!L346,0))</f>
        <v>2.5</v>
      </c>
      <c r="M94" s="79">
        <f>IF(+All!$F346="Minnesota",+All!M346,IF(+All!$H346="Minnesota",+All!M346,0))</f>
        <v>47.5</v>
      </c>
      <c r="N94" s="706" t="str">
        <f>IF(+All!$F346="Minnesota",+All!N346,IF(+All!$H346="Minnesota",+All!N346,0))</f>
        <v>Minnesota</v>
      </c>
      <c r="O94" s="708">
        <f>IF(+All!$F346="Minnesota",+All!O346,IF(+All!$H346="Minnesota",+All!O346,0))</f>
        <v>20</v>
      </c>
      <c r="P94" s="708" t="str">
        <f>IF(+All!$F346="Minnesota",+All!P346,IF(+All!$H346="Minnesota",+All!P346,0))</f>
        <v>Purdue</v>
      </c>
      <c r="Q94" s="707">
        <f>IF(+All!$F346="Minnesota",+All!Q346,IF(+All!$H346="Minnesota",+All!Q346,0))</f>
        <v>13</v>
      </c>
      <c r="R94" s="706" t="str">
        <f>IF(+All!$F346="Minnesota",+All!R346,IF(+All!$H346="Minnesota",+All!R346,0))</f>
        <v>Minnesota</v>
      </c>
      <c r="S94" s="708" t="str">
        <f>IF(+All!$F346="Minnesota",+All!S346,IF(+All!$H346="Minnesota",+All!S346,0))</f>
        <v>Purdue</v>
      </c>
      <c r="T94" s="706" t="str">
        <f>IF(+All!$F346="Minnesota",+All!T346,IF(+All!$H346="Minnesota",+All!T346,0))</f>
        <v>Purdue</v>
      </c>
      <c r="U94" s="707" t="str">
        <f>IF(+All!$F346="Minnesota",+All!U346,IF(+All!$H346="Minnesota",+All!U346,0))</f>
        <v>L</v>
      </c>
      <c r="V94" s="706">
        <f>IF(+All!$F225="Minnesota",+All!#REF!,IF(+All!$H225="Minnesota",+All!#REF!,0))</f>
        <v>0</v>
      </c>
      <c r="W94" s="707">
        <f>IF(+All!$F225="Minnesota",+All!#REF!,IF(+All!$H225="Minnesota",+All!#REF!,0))</f>
        <v>0</v>
      </c>
      <c r="X94" s="706">
        <f>IF(+All!$F225="Minnesota",+All!#REF!,IF(+All!$H225="Minnesota",+All!#REF!,0))</f>
        <v>0</v>
      </c>
      <c r="Y94" s="707">
        <f>IF(+All!$F225="Minnesota",+All!#REF!,IF(+All!$H225="Minnesota",+All!#REF!,0))</f>
        <v>0</v>
      </c>
      <c r="Z94" s="706">
        <f>IF(+All!$F225="Minnesota",+All!#REF!,IF(+All!$H225="Minnesota",+All!#REF!,0))</f>
        <v>0</v>
      </c>
      <c r="AA94" s="707">
        <f>IF(+All!$F225="Minnesota",+All!#REF!,IF(+All!$H225="Minnesota",+All!#REF!,0))</f>
        <v>0</v>
      </c>
      <c r="AB94" s="706">
        <f>IF(+All!$F225="Minnesota",+All!#REF!,IF(+All!$H225="Minnesota",+All!#REF!,0))</f>
        <v>0</v>
      </c>
      <c r="AC94" s="707">
        <f>IF(+All!$F225="Minnesota",+All!#REF!,IF(+All!$H225="Minnesota",+All!#REF!,0))</f>
        <v>0</v>
      </c>
      <c r="AD94" s="706">
        <f>IF(+All!$F225="Minnesota",+All!#REF!,IF(+All!$H225="Minnesota",+All!#REF!,0))</f>
        <v>0</v>
      </c>
      <c r="AE94" s="707">
        <f>IF(+All!$F225="Minnesota",+All!#REF!,IF(+All!$H225="Minnesota",+All!#REF!,0))</f>
        <v>0</v>
      </c>
      <c r="AF94" s="706">
        <f>IF(+All!$F225="Minnesota",+All!#REF!,IF(+All!$H225="Minnesota",+All!#REF!,0))</f>
        <v>0</v>
      </c>
      <c r="AG94" s="707">
        <f>IF(+All!$F225="Minnesota",+All!#REF!,IF(+All!$H225="Minnesota",+All!#REF!,0))</f>
        <v>0</v>
      </c>
      <c r="AH94" s="706">
        <f>IF(+All!$F225="Minnesota",+All!#REF!,IF(+All!$H225="Minnesota",+All!#REF!,0))</f>
        <v>0</v>
      </c>
      <c r="AI94" s="707">
        <f>IF(+All!$F225="Minnesota",+All!#REF!,IF(+All!$H225="Minnesota",+All!#REF!,0))</f>
        <v>0</v>
      </c>
      <c r="AJ94" s="706">
        <f>IF(+All!$F225="Minnesota",+All!#REF!,IF(+All!$H225="Minnesota",+All!#REF!,0))</f>
        <v>0</v>
      </c>
      <c r="AK94" s="707">
        <f>IF(+All!$F225="Minnesota",+All!#REF!,IF(+All!$H225="Minnesota",+All!#REF!,0))</f>
        <v>0</v>
      </c>
      <c r="AL94" s="81">
        <f>IF(+All!$F225="Minnesota",+All!V225,IF(+All!$H225="Minnesota",+All!V225,0))</f>
        <v>0</v>
      </c>
      <c r="AM94" s="82">
        <f>IF(+All!$F225="Minnesota",+All!W225,IF(+All!$H225="Minnesota",+All!W225,0))</f>
        <v>0</v>
      </c>
      <c r="AN94" s="96">
        <f>IF(+All!$F225="Minnesota",+All!X225,IF(+All!$H225="Minnesota",+All!X225,0))</f>
        <v>0</v>
      </c>
      <c r="AO94" s="83">
        <f>IF(+All!$F225="Minnesota",+All!Y225,IF(+All!$H225="Minnesota",+All!Y225,0))</f>
        <v>0</v>
      </c>
      <c r="AP94" s="84">
        <f>IF(+All!$F225="Minnesota",+All!Z225,IF(+All!$H225="Minnesota",+All!Z225,0))</f>
        <v>0</v>
      </c>
      <c r="AQ94" s="480">
        <f>IF(+All!$F225="Minnesota",+All!#REF!,IF(+All!$H225="Minnesota",+All!#REF!,0))</f>
        <v>0</v>
      </c>
      <c r="AR94" s="482">
        <f>IF(+All!$F225="Minnesota",+All!#REF!,IF(+All!$H225="Minnesota",+All!#REF!,0))</f>
        <v>0</v>
      </c>
      <c r="AS94" s="483">
        <f>IF(+All!$F225="Minnesota",+All!#REF!,IF(+All!$H225="Minnesota",+All!#REF!,0))</f>
        <v>0</v>
      </c>
      <c r="AT94" s="483">
        <f>IF(+All!$F225="Minnesota",+All!#REF!,IF(+All!$H225="Minnesota",+All!#REF!,0))</f>
        <v>0</v>
      </c>
      <c r="AU94" s="482">
        <f>IF(+All!$F225="Minnesota",+All!#REF!,IF(+All!$H225="Minnesota",+All!#REF!,0))</f>
        <v>0</v>
      </c>
      <c r="AV94" s="483">
        <f>IF(+All!$F225="Minnesota",+All!#REF!,IF(+All!$H225="Minnesota",+All!#REF!,0))</f>
        <v>0</v>
      </c>
      <c r="AW94" s="484">
        <f>IF(+All!$F225="Minnesota",+All!#REF!,IF(+All!$H225="Minnesota",+All!#REF!,0))</f>
        <v>0</v>
      </c>
      <c r="AX94" s="483">
        <f>IF(+All!$F225="Minnesota",+All!#REF!,IF(+All!$H225="Minnesota",+All!#REF!,0))</f>
        <v>0</v>
      </c>
      <c r="AY94" s="88">
        <f>IF(+All!$F225="Minnesota",+All!#REF!,IF(+All!$H225="Minnesota",+All!#REF!,0))</f>
        <v>0</v>
      </c>
      <c r="AZ94" s="89">
        <f>IF(+All!$F225="Minnesota",+All!#REF!,IF(+All!$H225="Minnesota",+All!#REF!,0))</f>
        <v>0</v>
      </c>
      <c r="BA94" s="90">
        <f>IF(+All!$F225="Minnesota",+All!#REF!,IF(+All!$H225="Minnesota",+All!#REF!,0))</f>
        <v>0</v>
      </c>
      <c r="BB94" s="90">
        <f>IF(+All!$F225="Minnesota",+All!#REF!,IF(+All!$H225="Minnesota",+All!#REF!,0))</f>
        <v>0</v>
      </c>
      <c r="BC94" s="91">
        <f>IF(+All!$F225="Minnesota",+All!#REF!,IF(+All!$H225="Minnesota",+All!#REF!,0))</f>
        <v>0</v>
      </c>
      <c r="BD94" s="482">
        <f>IF(+All!$F225="Minnesota",+All!#REF!,IF(+All!$H225="Minnesota",+All!#REF!,0))</f>
        <v>0</v>
      </c>
      <c r="BE94" s="483">
        <f>IF(+All!$F225="Minnesota",+All!#REF!,IF(+All!$H225="Minnesota",+All!#REF!,0))</f>
        <v>0</v>
      </c>
      <c r="BF94" s="483">
        <f>IF(+All!$F225="Minnesota",+All!#REF!,IF(+All!$H225="Minnesota",+All!#REF!,0))</f>
        <v>0</v>
      </c>
      <c r="BG94" s="482">
        <f>IF(+All!$F225="Minnesota",+All!#REF!,IF(+All!$H225="Minnesota",+All!#REF!,0))</f>
        <v>0</v>
      </c>
      <c r="BH94" s="483">
        <f>IF(+All!$F225="Minnesota",+All!#REF!,IF(+All!$H225="Minnesota",+All!#REF!,0))</f>
        <v>0</v>
      </c>
      <c r="BI94" s="484">
        <f>IF(+All!$F225="Minnesota",+All!#REF!,IF(+All!$H225="Minnesota",+All!#REF!,0))</f>
        <v>0</v>
      </c>
      <c r="BJ94" s="92">
        <f>IF(+All!$F225="Minnesota",+All!#REF!,IF(+All!$H225="Minnesota",+All!#REF!,0))</f>
        <v>0</v>
      </c>
      <c r="BK94" s="93">
        <f>IF(+All!$F225="Minnesota",+All!#REF!,IF(+All!$H225="Minnesota",+All!#REF!,0))</f>
        <v>0</v>
      </c>
    </row>
    <row r="95" spans="1:63" x14ac:dyDescent="0.8">
      <c r="A95" s="70">
        <f>IF(+All!$F462="Minnesota",+All!A462,IF(+All!$H462="Minnesota",+All!A462,0))</f>
        <v>6</v>
      </c>
      <c r="B95" s="480" t="str">
        <f>IF(+All!$F462="Minnesota",+All!B462,IF(+All!$H462="Minnesota",+All!B462,0))</f>
        <v>Sat</v>
      </c>
      <c r="C95" s="72">
        <f>IF(+All!$F462="Minnesota",+All!C462,IF(+All!$H462="Minnesota",+All!C462,0))</f>
        <v>44478</v>
      </c>
      <c r="D95" s="73">
        <f>IF(+All!$F462="Minnesota",+All!D462,IF(+All!$H462="Minnesota",+All!D462,0))</f>
        <v>0</v>
      </c>
      <c r="E95" s="707">
        <f>IF(+All!$F462="Minnesota",+All!E462,IF(+All!$H462="Minnesota",+All!E462,0))</f>
        <v>0</v>
      </c>
      <c r="F95" s="75" t="str">
        <f>IF(+All!$F462="Minnesota",+All!F462,IF(+All!$H462="Minnesota",+All!F462,0))</f>
        <v>Minnesota</v>
      </c>
      <c r="G95" s="95" t="str">
        <f>IF(+All!$F462="Minnesota",+All!G462,IF(+All!$H462="Minnesota",+All!G462,0))</f>
        <v>B10</v>
      </c>
      <c r="H95" s="95" t="str">
        <f>IF(+All!$F462="Minnesota",+All!H462,IF(+All!$H462="Minnesota",+All!H462,0))</f>
        <v>Open</v>
      </c>
      <c r="I95" s="76" t="str">
        <f>IF(+All!$F462="Minnesota",+All!I462,IF(+All!$H462="Minnesota",+All!I462,0))</f>
        <v>ZZZ</v>
      </c>
      <c r="J95" s="706">
        <f>IF(+All!$F462="Minnesota",+All!J462,IF(+All!$H462="Minnesota",+All!J462,0))</f>
        <v>0</v>
      </c>
      <c r="K95" s="707" t="str">
        <f>IF(+All!$F462="Minnesota",+All!K462,IF(+All!$H462="Minnesota",+All!K462,0))</f>
        <v>Minnesota</v>
      </c>
      <c r="L95" s="78">
        <f>IF(+All!$F462="Minnesota",+All!L462,IF(+All!$H462="Minnesota",+All!L462,0))</f>
        <v>0</v>
      </c>
      <c r="M95" s="79">
        <f>IF(+All!$F462="Minnesota",+All!M462,IF(+All!$H462="Minnesota",+All!M462,0))</f>
        <v>0</v>
      </c>
      <c r="N95" s="706">
        <f>IF(+All!$F462="Minnesota",+All!N462,IF(+All!$H462="Minnesota",+All!N462,0))</f>
        <v>0</v>
      </c>
      <c r="O95" s="708">
        <f>IF(+All!$F462="Minnesota",+All!O462,IF(+All!$H462="Minnesota",+All!O462,0))</f>
        <v>0</v>
      </c>
      <c r="P95" s="708">
        <f>IF(+All!$F462="Minnesota",+All!P462,IF(+All!$H462="Minnesota",+All!P462,0))</f>
        <v>0</v>
      </c>
      <c r="Q95" s="707">
        <f>IF(+All!$F462="Minnesota",+All!Q462,IF(+All!$H462="Minnesota",+All!Q462,0))</f>
        <v>0</v>
      </c>
      <c r="R95" s="706">
        <f>IF(+All!$F462="Minnesota",+All!R462,IF(+All!$H462="Minnesota",+All!R462,0))</f>
        <v>0</v>
      </c>
      <c r="S95" s="708">
        <f>IF(+All!$F462="Minnesota",+All!S462,IF(+All!$H462="Minnesota",+All!S462,0))</f>
        <v>0</v>
      </c>
      <c r="T95" s="706">
        <f>IF(+All!$F462="Minnesota",+All!T462,IF(+All!$H462="Minnesota",+All!T462,0))</f>
        <v>0</v>
      </c>
      <c r="U95" s="707">
        <f>IF(+All!$F462="Minnesota",+All!U462,IF(+All!$H462="Minnesota",+All!U462,0))</f>
        <v>0</v>
      </c>
      <c r="V95" s="706">
        <f>IF(+All!$F252="Minnesota",+All!#REF!,IF(+All!$H252="Minnesota",+All!#REF!,0))</f>
        <v>0</v>
      </c>
      <c r="W95" s="707">
        <f>IF(+All!$F252="Minnesota",+All!#REF!,IF(+All!$H252="Minnesota",+All!#REF!,0))</f>
        <v>0</v>
      </c>
      <c r="X95" s="706">
        <f>IF(+All!$F252="Minnesota",+All!#REF!,IF(+All!$H252="Minnesota",+All!#REF!,0))</f>
        <v>0</v>
      </c>
      <c r="Y95" s="707">
        <f>IF(+All!$F252="Minnesota",+All!#REF!,IF(+All!$H252="Minnesota",+All!#REF!,0))</f>
        <v>0</v>
      </c>
      <c r="Z95" s="706">
        <f>IF(+All!$F252="Minnesota",+All!#REF!,IF(+All!$H252="Minnesota",+All!#REF!,0))</f>
        <v>0</v>
      </c>
      <c r="AA95" s="707">
        <f>IF(+All!$F252="Minnesota",+All!#REF!,IF(+All!$H252="Minnesota",+All!#REF!,0))</f>
        <v>0</v>
      </c>
      <c r="AB95" s="706">
        <f>IF(+All!$F252="Minnesota",+All!#REF!,IF(+All!$H252="Minnesota",+All!#REF!,0))</f>
        <v>0</v>
      </c>
      <c r="AC95" s="707">
        <f>IF(+All!$F252="Minnesota",+All!#REF!,IF(+All!$H252="Minnesota",+All!#REF!,0))</f>
        <v>0</v>
      </c>
      <c r="AD95" s="706">
        <f>IF(+All!$F252="Minnesota",+All!#REF!,IF(+All!$H252="Minnesota",+All!#REF!,0))</f>
        <v>0</v>
      </c>
      <c r="AE95" s="707">
        <f>IF(+All!$F252="Minnesota",+All!#REF!,IF(+All!$H252="Minnesota",+All!#REF!,0))</f>
        <v>0</v>
      </c>
      <c r="AF95" s="706">
        <f>IF(+All!$F252="Minnesota",+All!#REF!,IF(+All!$H252="Minnesota",+All!#REF!,0))</f>
        <v>0</v>
      </c>
      <c r="AG95" s="707">
        <f>IF(+All!$F252="Minnesota",+All!#REF!,IF(+All!$H252="Minnesota",+All!#REF!,0))</f>
        <v>0</v>
      </c>
      <c r="AH95" s="706">
        <f>IF(+All!$F252="Minnesota",+All!#REF!,IF(+All!$H252="Minnesota",+All!#REF!,0))</f>
        <v>0</v>
      </c>
      <c r="AI95" s="707">
        <f>IF(+All!$F252="Minnesota",+All!#REF!,IF(+All!$H252="Minnesota",+All!#REF!,0))</f>
        <v>0</v>
      </c>
      <c r="AJ95" s="706">
        <f>IF(+All!$F252="Minnesota",+All!#REF!,IF(+All!$H252="Minnesota",+All!#REF!,0))</f>
        <v>0</v>
      </c>
      <c r="AK95" s="707">
        <f>IF(+All!$F252="Minnesota",+All!#REF!,IF(+All!$H252="Minnesota",+All!#REF!,0))</f>
        <v>0</v>
      </c>
      <c r="AL95" s="81">
        <f>IF(+All!$F252="Minnesota",+All!V252,IF(+All!$H252="Minnesota",+All!V252,0))</f>
        <v>0</v>
      </c>
      <c r="AM95" s="82">
        <f>IF(+All!$F252="Minnesota",+All!W252,IF(+All!$H252="Minnesota",+All!W252,0))</f>
        <v>0</v>
      </c>
      <c r="AN95" s="96">
        <f>IF(+All!$F252="Minnesota",+All!X252,IF(+All!$H252="Minnesota",+All!X252,0))</f>
        <v>0</v>
      </c>
      <c r="AO95" s="83">
        <f>IF(+All!$F252="Minnesota",+All!Y252,IF(+All!$H252="Minnesota",+All!Y252,0))</f>
        <v>0</v>
      </c>
      <c r="AP95" s="84">
        <f>IF(+All!$F252="Minnesota",+All!Z252,IF(+All!$H252="Minnesota",+All!Z252,0))</f>
        <v>0</v>
      </c>
      <c r="AQ95" s="480">
        <f>IF(+All!$F252="Minnesota",+All!#REF!,IF(+All!$H252="Minnesota",+All!#REF!,0))</f>
        <v>0</v>
      </c>
      <c r="AR95" s="482">
        <f>IF(+All!$F252="Minnesota",+All!#REF!,IF(+All!$H252="Minnesota",+All!#REF!,0))</f>
        <v>0</v>
      </c>
      <c r="AS95" s="483">
        <f>IF(+All!$F252="Minnesota",+All!#REF!,IF(+All!$H252="Minnesota",+All!#REF!,0))</f>
        <v>0</v>
      </c>
      <c r="AT95" s="483">
        <f>IF(+All!$F252="Minnesota",+All!#REF!,IF(+All!$H252="Minnesota",+All!#REF!,0))</f>
        <v>0</v>
      </c>
      <c r="AU95" s="482">
        <f>IF(+All!$F252="Minnesota",+All!#REF!,IF(+All!$H252="Minnesota",+All!#REF!,0))</f>
        <v>0</v>
      </c>
      <c r="AV95" s="483">
        <f>IF(+All!$F252="Minnesota",+All!#REF!,IF(+All!$H252="Minnesota",+All!#REF!,0))</f>
        <v>0</v>
      </c>
      <c r="AW95" s="484">
        <f>IF(+All!$F252="Minnesota",+All!#REF!,IF(+All!$H252="Minnesota",+All!#REF!,0))</f>
        <v>0</v>
      </c>
      <c r="AX95" s="483">
        <f>IF(+All!$F252="Minnesota",+All!#REF!,IF(+All!$H252="Minnesota",+All!#REF!,0))</f>
        <v>0</v>
      </c>
      <c r="AY95" s="88">
        <f>IF(+All!$F252="Minnesota",+All!#REF!,IF(+All!$H252="Minnesota",+All!#REF!,0))</f>
        <v>0</v>
      </c>
      <c r="AZ95" s="89">
        <f>IF(+All!$F252="Minnesota",+All!#REF!,IF(+All!$H252="Minnesota",+All!#REF!,0))</f>
        <v>0</v>
      </c>
      <c r="BA95" s="90">
        <f>IF(+All!$F252="Minnesota",+All!#REF!,IF(+All!$H252="Minnesota",+All!#REF!,0))</f>
        <v>0</v>
      </c>
      <c r="BB95" s="90">
        <f>IF(+All!$F252="Minnesota",+All!#REF!,IF(+All!$H252="Minnesota",+All!#REF!,0))</f>
        <v>0</v>
      </c>
      <c r="BC95" s="91">
        <f>IF(+All!$F252="Minnesota",+All!#REF!,IF(+All!$H252="Minnesota",+All!#REF!,0))</f>
        <v>0</v>
      </c>
      <c r="BD95" s="482">
        <f>IF(+All!$F252="Minnesota",+All!#REF!,IF(+All!$H252="Minnesota",+All!#REF!,0))</f>
        <v>0</v>
      </c>
      <c r="BE95" s="483">
        <f>IF(+All!$F252="Minnesota",+All!#REF!,IF(+All!$H252="Minnesota",+All!#REF!,0))</f>
        <v>0</v>
      </c>
      <c r="BF95" s="483">
        <f>IF(+All!$F252="Minnesota",+All!#REF!,IF(+All!$H252="Minnesota",+All!#REF!,0))</f>
        <v>0</v>
      </c>
      <c r="BG95" s="482">
        <f>IF(+All!$F252="Minnesota",+All!#REF!,IF(+All!$H252="Minnesota",+All!#REF!,0))</f>
        <v>0</v>
      </c>
      <c r="BH95" s="483">
        <f>IF(+All!$F252="Minnesota",+All!#REF!,IF(+All!$H252="Minnesota",+All!#REF!,0))</f>
        <v>0</v>
      </c>
      <c r="BI95" s="484">
        <f>IF(+All!$F252="Minnesota",+All!#REF!,IF(+All!$H252="Minnesota",+All!#REF!,0))</f>
        <v>0</v>
      </c>
      <c r="BJ95" s="92">
        <f>IF(+All!$F252="Minnesota",+All!#REF!,IF(+All!$H252="Minnesota",+All!#REF!,0))</f>
        <v>0</v>
      </c>
      <c r="BK95" s="93">
        <f>IF(+All!$F252="Minnesota",+All!#REF!,IF(+All!$H252="Minnesota",+All!#REF!,0))</f>
        <v>0</v>
      </c>
    </row>
    <row r="96" spans="1:63" x14ac:dyDescent="0.8">
      <c r="A96" s="70">
        <f>IF(+All!$F491="Minnesota",+All!A491,IF(+All!$H491="Minnesota",+All!A491,0))</f>
        <v>7</v>
      </c>
      <c r="B96" s="480" t="str">
        <f>IF(+All!$F491="Minnesota",+All!B491,IF(+All!$H491="Minnesota",+All!B491,0))</f>
        <v>Sat</v>
      </c>
      <c r="C96" s="72">
        <f>IF(+All!$F491="Minnesota",+All!C491,IF(+All!$H491="Minnesota",+All!C491,0))</f>
        <v>44485</v>
      </c>
      <c r="D96" s="73">
        <f>IF(+All!$F491="Minnesota",+All!D491,IF(+All!$H491="Minnesota",+All!D491,0))</f>
        <v>0.5</v>
      </c>
      <c r="E96" s="707" t="str">
        <f>IF(+All!$F491="Minnesota",+All!E491,IF(+All!$H491="Minnesota",+All!E491,0))</f>
        <v>ESPN2</v>
      </c>
      <c r="F96" s="75" t="str">
        <f>IF(+All!$F491="Minnesota",+All!F491,IF(+All!$H491="Minnesota",+All!F491,0))</f>
        <v>Nebraska</v>
      </c>
      <c r="G96" s="95" t="str">
        <f>IF(+All!$F491="Minnesota",+All!G491,IF(+All!$H491="Minnesota",+All!G491,0))</f>
        <v>B10</v>
      </c>
      <c r="H96" s="95" t="str">
        <f>IF(+All!$F491="Minnesota",+All!H491,IF(+All!$H491="Minnesota",+All!H491,0))</f>
        <v>Minnesota</v>
      </c>
      <c r="I96" s="76" t="str">
        <f>IF(+All!$F491="Minnesota",+All!I491,IF(+All!$H491="Minnesota",+All!I491,0))</f>
        <v>B10</v>
      </c>
      <c r="J96" s="706" t="str">
        <f>IF(+All!$F491="Minnesota",+All!J491,IF(+All!$H491="Minnesota",+All!J491,0))</f>
        <v>Nebraska</v>
      </c>
      <c r="K96" s="707" t="str">
        <f>IF(+All!$F491="Minnesota",+All!K491,IF(+All!$H491="Minnesota",+All!K491,0))</f>
        <v>Minnesota</v>
      </c>
      <c r="L96" s="78">
        <f>IF(+All!$F491="Minnesota",+All!L491,IF(+All!$H491="Minnesota",+All!L491,0))</f>
        <v>4</v>
      </c>
      <c r="M96" s="79">
        <f>IF(+All!$F491="Minnesota",+All!M491,IF(+All!$H491="Minnesota",+All!M491,0))</f>
        <v>48</v>
      </c>
      <c r="N96" s="706" t="str">
        <f>IF(+All!$F491="Minnesota",+All!N491,IF(+All!$H491="Minnesota",+All!N491,0))</f>
        <v>Minnesota</v>
      </c>
      <c r="O96" s="708">
        <f>IF(+All!$F491="Minnesota",+All!O491,IF(+All!$H491="Minnesota",+All!O491,0))</f>
        <v>30</v>
      </c>
      <c r="P96" s="708" t="str">
        <f>IF(+All!$F491="Minnesota",+All!P491,IF(+All!$H491="Minnesota",+All!P491,0))</f>
        <v>Nebraska</v>
      </c>
      <c r="Q96" s="707">
        <f>IF(+All!$F491="Minnesota",+All!Q491,IF(+All!$H491="Minnesota",+All!Q491,0))</f>
        <v>23</v>
      </c>
      <c r="R96" s="706" t="str">
        <f>IF(+All!$F491="Minnesota",+All!R491,IF(+All!$H491="Minnesota",+All!R491,0))</f>
        <v>Minnesota</v>
      </c>
      <c r="S96" s="708" t="str">
        <f>IF(+All!$F491="Minnesota",+All!S491,IF(+All!$H491="Minnesota",+All!S491,0))</f>
        <v>Nebraska</v>
      </c>
      <c r="T96" s="706" t="str">
        <f>IF(+All!$F491="Minnesota",+All!T491,IF(+All!$H491="Minnesota",+All!T491,0))</f>
        <v>Nebraska</v>
      </c>
      <c r="U96" s="707" t="str">
        <f>IF(+All!$F491="Minnesota",+All!U491,IF(+All!$H491="Minnesota",+All!U491,0))</f>
        <v>L</v>
      </c>
      <c r="V96" s="706">
        <f>IF(+All!$F318="Minnesota",+All!#REF!,IF(+All!$H318="Minnesota",+All!#REF!,0))</f>
        <v>0</v>
      </c>
      <c r="W96" s="707">
        <f>IF(+All!$F318="Minnesota",+All!#REF!,IF(+All!$H318="Minnesota",+All!#REF!,0))</f>
        <v>0</v>
      </c>
      <c r="X96" s="706">
        <f>IF(+All!$F318="Minnesota",+All!#REF!,IF(+All!$H318="Minnesota",+All!#REF!,0))</f>
        <v>0</v>
      </c>
      <c r="Y96" s="707">
        <f>IF(+All!$F318="Minnesota",+All!#REF!,IF(+All!$H318="Minnesota",+All!#REF!,0))</f>
        <v>0</v>
      </c>
      <c r="Z96" s="706">
        <f>IF(+All!$F318="Minnesota",+All!#REF!,IF(+All!$H318="Minnesota",+All!#REF!,0))</f>
        <v>0</v>
      </c>
      <c r="AA96" s="707">
        <f>IF(+All!$F318="Minnesota",+All!#REF!,IF(+All!$H318="Minnesota",+All!#REF!,0))</f>
        <v>0</v>
      </c>
      <c r="AB96" s="706">
        <f>IF(+All!$F318="Minnesota",+All!#REF!,IF(+All!$H318="Minnesota",+All!#REF!,0))</f>
        <v>0</v>
      </c>
      <c r="AC96" s="707">
        <f>IF(+All!$F318="Minnesota",+All!#REF!,IF(+All!$H318="Minnesota",+All!#REF!,0))</f>
        <v>0</v>
      </c>
      <c r="AD96" s="706">
        <f>IF(+All!$F318="Minnesota",+All!#REF!,IF(+All!$H318="Minnesota",+All!#REF!,0))</f>
        <v>0</v>
      </c>
      <c r="AE96" s="707">
        <f>IF(+All!$F318="Minnesota",+All!#REF!,IF(+All!$H318="Minnesota",+All!#REF!,0))</f>
        <v>0</v>
      </c>
      <c r="AF96" s="706">
        <f>IF(+All!$F318="Minnesota",+All!#REF!,IF(+All!$H318="Minnesota",+All!#REF!,0))</f>
        <v>0</v>
      </c>
      <c r="AG96" s="707">
        <f>IF(+All!$F318="Minnesota",+All!#REF!,IF(+All!$H318="Minnesota",+All!#REF!,0))</f>
        <v>0</v>
      </c>
      <c r="AH96" s="706">
        <f>IF(+All!$F318="Minnesota",+All!#REF!,IF(+All!$H318="Minnesota",+All!#REF!,0))</f>
        <v>0</v>
      </c>
      <c r="AI96" s="707">
        <f>IF(+All!$F318="Minnesota",+All!#REF!,IF(+All!$H318="Minnesota",+All!#REF!,0))</f>
        <v>0</v>
      </c>
      <c r="AJ96" s="706">
        <f>IF(+All!$F318="Minnesota",+All!#REF!,IF(+All!$H318="Minnesota",+All!#REF!,0))</f>
        <v>0</v>
      </c>
      <c r="AK96" s="707">
        <f>IF(+All!$F318="Minnesota",+All!#REF!,IF(+All!$H318="Minnesota",+All!#REF!,0))</f>
        <v>0</v>
      </c>
      <c r="AL96" s="81">
        <f>IF(+All!$F318="Minnesota",+All!V318,IF(+All!$H318="Minnesota",+All!V318,0))</f>
        <v>0</v>
      </c>
      <c r="AM96" s="82">
        <f>IF(+All!$F318="Minnesota",+All!W318,IF(+All!$H318="Minnesota",+All!W318,0))</f>
        <v>0</v>
      </c>
      <c r="AN96" s="96">
        <f>IF(+All!$F318="Minnesota",+All!X318,IF(+All!$H318="Minnesota",+All!X318,0))</f>
        <v>0</v>
      </c>
      <c r="AO96" s="83">
        <f>IF(+All!$F318="Minnesota",+All!Y318,IF(+All!$H318="Minnesota",+All!Y318,0))</f>
        <v>0</v>
      </c>
      <c r="AP96" s="84">
        <f>IF(+All!$F318="Minnesota",+All!Z318,IF(+All!$H318="Minnesota",+All!Z318,0))</f>
        <v>0</v>
      </c>
      <c r="AQ96" s="480">
        <f>IF(+All!$F318="Minnesota",+All!#REF!,IF(+All!$H318="Minnesota",+All!#REF!,0))</f>
        <v>0</v>
      </c>
      <c r="AR96" s="482">
        <f>IF(+All!$F318="Minnesota",+All!#REF!,IF(+All!$H318="Minnesota",+All!#REF!,0))</f>
        <v>0</v>
      </c>
      <c r="AS96" s="483">
        <f>IF(+All!$F318="Minnesota",+All!#REF!,IF(+All!$H318="Minnesota",+All!#REF!,0))</f>
        <v>0</v>
      </c>
      <c r="AT96" s="483">
        <f>IF(+All!$F318="Minnesota",+All!#REF!,IF(+All!$H318="Minnesota",+All!#REF!,0))</f>
        <v>0</v>
      </c>
      <c r="AU96" s="482">
        <f>IF(+All!$F318="Minnesota",+All!#REF!,IF(+All!$H318="Minnesota",+All!#REF!,0))</f>
        <v>0</v>
      </c>
      <c r="AV96" s="483">
        <f>IF(+All!$F318="Minnesota",+All!#REF!,IF(+All!$H318="Minnesota",+All!#REF!,0))</f>
        <v>0</v>
      </c>
      <c r="AW96" s="484">
        <f>IF(+All!$F318="Minnesota",+All!#REF!,IF(+All!$H318="Minnesota",+All!#REF!,0))</f>
        <v>0</v>
      </c>
      <c r="AX96" s="483">
        <f>IF(+All!$F318="Minnesota",+All!#REF!,IF(+All!$H318="Minnesota",+All!#REF!,0))</f>
        <v>0</v>
      </c>
      <c r="AY96" s="88">
        <f>IF(+All!$F318="Minnesota",+All!#REF!,IF(+All!$H318="Minnesota",+All!#REF!,0))</f>
        <v>0</v>
      </c>
      <c r="AZ96" s="89">
        <f>IF(+All!$F318="Minnesota",+All!#REF!,IF(+All!$H318="Minnesota",+All!#REF!,0))</f>
        <v>0</v>
      </c>
      <c r="BA96" s="90">
        <f>IF(+All!$F318="Minnesota",+All!#REF!,IF(+All!$H318="Minnesota",+All!#REF!,0))</f>
        <v>0</v>
      </c>
      <c r="BB96" s="90">
        <f>IF(+All!$F318="Minnesota",+All!#REF!,IF(+All!$H318="Minnesota",+All!#REF!,0))</f>
        <v>0</v>
      </c>
      <c r="BC96" s="91">
        <f>IF(+All!$F318="Minnesota",+All!#REF!,IF(+All!$H318="Minnesota",+All!#REF!,0))</f>
        <v>0</v>
      </c>
      <c r="BD96" s="482">
        <f>IF(+All!$F318="Minnesota",+All!#REF!,IF(+All!$H318="Minnesota",+All!#REF!,0))</f>
        <v>0</v>
      </c>
      <c r="BE96" s="483">
        <f>IF(+All!$F318="Minnesota",+All!#REF!,IF(+All!$H318="Minnesota",+All!#REF!,0))</f>
        <v>0</v>
      </c>
      <c r="BF96" s="483">
        <f>IF(+All!$F318="Minnesota",+All!#REF!,IF(+All!$H318="Minnesota",+All!#REF!,0))</f>
        <v>0</v>
      </c>
      <c r="BG96" s="482">
        <f>IF(+All!$F318="Minnesota",+All!#REF!,IF(+All!$H318="Minnesota",+All!#REF!,0))</f>
        <v>0</v>
      </c>
      <c r="BH96" s="483">
        <f>IF(+All!$F318="Minnesota",+All!#REF!,IF(+All!$H318="Minnesota",+All!#REF!,0))</f>
        <v>0</v>
      </c>
      <c r="BI96" s="484">
        <f>IF(+All!$F318="Minnesota",+All!#REF!,IF(+All!$H318="Minnesota",+All!#REF!,0))</f>
        <v>0</v>
      </c>
      <c r="BJ96" s="92">
        <f>IF(+All!$F318="Minnesota",+All!#REF!,IF(+All!$H318="Minnesota",+All!#REF!,0))</f>
        <v>0</v>
      </c>
      <c r="BK96" s="93">
        <f>IF(+All!$F318="Minnesota",+All!#REF!,IF(+All!$H318="Minnesota",+All!#REF!,0))</f>
        <v>0</v>
      </c>
    </row>
    <row r="97" spans="1:71" x14ac:dyDescent="0.8">
      <c r="A97" s="70">
        <f>IF(+All!$F575="Minnesota",+All!A575,IF(+All!$H575="Minnesota",+All!A575,0))</f>
        <v>8</v>
      </c>
      <c r="B97" s="480" t="str">
        <f>IF(+All!$F575="Minnesota",+All!B575,IF(+All!$H575="Minnesota",+All!B575,0))</f>
        <v>Sat</v>
      </c>
      <c r="C97" s="72">
        <f>IF(+All!$F575="Minnesota",+All!C575,IF(+All!$H575="Minnesota",+All!C575,0))</f>
        <v>44492</v>
      </c>
      <c r="D97" s="73">
        <f>IF(+All!$F575="Minnesota",+All!D575,IF(+All!$H575="Minnesota",+All!D575,0))</f>
        <v>0.64583333333333337</v>
      </c>
      <c r="E97" s="707" t="str">
        <f>IF(+All!$F575="Minnesota",+All!E575,IF(+All!$H575="Minnesota",+All!E575,0))</f>
        <v>ESPN2</v>
      </c>
      <c r="F97" s="75" t="str">
        <f>IF(+All!$F575="Minnesota",+All!F575,IF(+All!$H575="Minnesota",+All!F575,0))</f>
        <v>Maryland</v>
      </c>
      <c r="G97" s="95" t="str">
        <f>IF(+All!$F575="Minnesota",+All!G575,IF(+All!$H575="Minnesota",+All!G575,0))</f>
        <v>B10</v>
      </c>
      <c r="H97" s="95" t="str">
        <f>IF(+All!$F575="Minnesota",+All!H575,IF(+All!$H575="Minnesota",+All!H575,0))</f>
        <v>Minnesota</v>
      </c>
      <c r="I97" s="76" t="str">
        <f>IF(+All!$F575="Minnesota",+All!I575,IF(+All!$H575="Minnesota",+All!I575,0))</f>
        <v>B10</v>
      </c>
      <c r="J97" s="706" t="str">
        <f>IF(+All!$F575="Minnesota",+All!J575,IF(+All!$H575="Minnesota",+All!J575,0))</f>
        <v>Minnesota</v>
      </c>
      <c r="K97" s="707" t="str">
        <f>IF(+All!$F575="Minnesota",+All!K575,IF(+All!$H575="Minnesota",+All!K575,0))</f>
        <v>Maryland</v>
      </c>
      <c r="L97" s="78">
        <f>IF(+All!$F575="Minnesota",+All!L575,IF(+All!$H575="Minnesota",+All!L575,0))</f>
        <v>5</v>
      </c>
      <c r="M97" s="79">
        <f>IF(+All!$F575="Minnesota",+All!M575,IF(+All!$H575="Minnesota",+All!M575,0))</f>
        <v>54.5</v>
      </c>
      <c r="N97" s="706" t="str">
        <f>IF(+All!$F575="Minnesota",+All!N575,IF(+All!$H575="Minnesota",+All!N575,0))</f>
        <v>Minnesota</v>
      </c>
      <c r="O97" s="708">
        <f>IF(+All!$F575="Minnesota",+All!O575,IF(+All!$H575="Minnesota",+All!O575,0))</f>
        <v>34</v>
      </c>
      <c r="P97" s="708" t="str">
        <f>IF(+All!$F575="Minnesota",+All!P575,IF(+All!$H575="Minnesota",+All!P575,0))</f>
        <v>Maryland</v>
      </c>
      <c r="Q97" s="707">
        <f>IF(+All!$F575="Minnesota",+All!Q575,IF(+All!$H575="Minnesota",+All!Q575,0))</f>
        <v>16</v>
      </c>
      <c r="R97" s="706" t="str">
        <f>IF(+All!$F575="Minnesota",+All!R575,IF(+All!$H575="Minnesota",+All!R575,0))</f>
        <v>Minnesota</v>
      </c>
      <c r="S97" s="708" t="str">
        <f>IF(+All!$F575="Minnesota",+All!S575,IF(+All!$H575="Minnesota",+All!S575,0))</f>
        <v>Maryland</v>
      </c>
      <c r="T97" s="706" t="str">
        <f>IF(+All!$F575="Minnesota",+All!T575,IF(+All!$H575="Minnesota",+All!T575,0))</f>
        <v>Minnesota</v>
      </c>
      <c r="U97" s="707" t="str">
        <f>IF(+All!$F575="Minnesota",+All!U575,IF(+All!$H575="Minnesota",+All!U575,0))</f>
        <v>W</v>
      </c>
      <c r="V97" s="706" t="e">
        <f>IF(+All!#REF!="Minnesota",+All!#REF!,IF(+All!#REF!="Minnesota",+All!#REF!,0))</f>
        <v>#REF!</v>
      </c>
      <c r="W97" s="707" t="e">
        <f>IF(+All!#REF!="Minnesota",+All!#REF!,IF(+All!#REF!="Minnesota",+All!#REF!,0))</f>
        <v>#REF!</v>
      </c>
      <c r="X97" s="706" t="e">
        <f>IF(+All!#REF!="Minnesota",+All!#REF!,IF(+All!#REF!="Minnesota",+All!#REF!,0))</f>
        <v>#REF!</v>
      </c>
      <c r="Y97" s="707" t="e">
        <f>IF(+All!#REF!="Minnesota",+All!#REF!,IF(+All!#REF!="Minnesota",+All!#REF!,0))</f>
        <v>#REF!</v>
      </c>
      <c r="Z97" s="706" t="e">
        <f>IF(+All!#REF!="Minnesota",+All!#REF!,IF(+All!#REF!="Minnesota",+All!#REF!,0))</f>
        <v>#REF!</v>
      </c>
      <c r="AA97" s="707" t="e">
        <f>IF(+All!#REF!="Minnesota",+All!#REF!,IF(+All!#REF!="Minnesota",+All!#REF!,0))</f>
        <v>#REF!</v>
      </c>
      <c r="AB97" s="706" t="e">
        <f>IF(+All!#REF!="Minnesota",+All!#REF!,IF(+All!#REF!="Minnesota",+All!#REF!,0))</f>
        <v>#REF!</v>
      </c>
      <c r="AC97" s="707" t="e">
        <f>IF(+All!#REF!="Minnesota",+All!#REF!,IF(+All!#REF!="Minnesota",+All!#REF!,0))</f>
        <v>#REF!</v>
      </c>
      <c r="AD97" s="706" t="e">
        <f>IF(+All!#REF!="Minnesota",+All!#REF!,IF(+All!#REF!="Minnesota",+All!#REF!,0))</f>
        <v>#REF!</v>
      </c>
      <c r="AE97" s="707" t="e">
        <f>IF(+All!#REF!="Minnesota",+All!#REF!,IF(+All!#REF!="Minnesota",+All!#REF!,0))</f>
        <v>#REF!</v>
      </c>
      <c r="AF97" s="706" t="e">
        <f>IF(+All!#REF!="Minnesota",+All!#REF!,IF(+All!#REF!="Minnesota",+All!#REF!,0))</f>
        <v>#REF!</v>
      </c>
      <c r="AG97" s="707" t="e">
        <f>IF(+All!#REF!="Minnesota",+All!#REF!,IF(+All!#REF!="Minnesota",+All!#REF!,0))</f>
        <v>#REF!</v>
      </c>
      <c r="AH97" s="706" t="e">
        <f>IF(+All!#REF!="Minnesota",+All!#REF!,IF(+All!#REF!="Minnesota",+All!#REF!,0))</f>
        <v>#REF!</v>
      </c>
      <c r="AI97" s="707" t="e">
        <f>IF(+All!#REF!="Minnesota",+All!#REF!,IF(+All!#REF!="Minnesota",+All!#REF!,0))</f>
        <v>#REF!</v>
      </c>
      <c r="AJ97" s="706" t="e">
        <f>IF(+All!#REF!="Minnesota",+All!#REF!,IF(+All!#REF!="Minnesota",+All!#REF!,0))</f>
        <v>#REF!</v>
      </c>
      <c r="AK97" s="707" t="e">
        <f>IF(+All!#REF!="Minnesota",+All!#REF!,IF(+All!#REF!="Minnesota",+All!#REF!,0))</f>
        <v>#REF!</v>
      </c>
      <c r="AL97" s="81" t="e">
        <f>IF(+All!#REF!="Minnesota",+All!#REF!,IF(+All!#REF!="Minnesota",+All!#REF!,0))</f>
        <v>#REF!</v>
      </c>
      <c r="AM97" s="82" t="e">
        <f>IF(+All!#REF!="Minnesota",+All!#REF!,IF(+All!#REF!="Minnesota",+All!#REF!,0))</f>
        <v>#REF!</v>
      </c>
      <c r="AN97" s="96" t="e">
        <f>IF(+All!#REF!="Minnesota",+All!#REF!,IF(+All!#REF!="Minnesota",+All!#REF!,0))</f>
        <v>#REF!</v>
      </c>
      <c r="AO97" s="83" t="e">
        <f>IF(+All!#REF!="Minnesota",+All!#REF!,IF(+All!#REF!="Minnesota",+All!#REF!,0))</f>
        <v>#REF!</v>
      </c>
      <c r="AP97" s="84" t="e">
        <f>IF(+All!#REF!="Minnesota",+All!#REF!,IF(+All!#REF!="Minnesota",+All!#REF!,0))</f>
        <v>#REF!</v>
      </c>
      <c r="AQ97" s="480" t="e">
        <f>IF(+All!#REF!="Minnesota",+All!#REF!,IF(+All!#REF!="Minnesota",+All!#REF!,0))</f>
        <v>#REF!</v>
      </c>
      <c r="AR97" s="482" t="e">
        <f>IF(+All!#REF!="Minnesota",+All!#REF!,IF(+All!#REF!="Minnesota",+All!#REF!,0))</f>
        <v>#REF!</v>
      </c>
      <c r="AS97" s="483" t="e">
        <f>IF(+All!#REF!="Minnesota",+All!#REF!,IF(+All!#REF!="Minnesota",+All!#REF!,0))</f>
        <v>#REF!</v>
      </c>
      <c r="AT97" s="483" t="e">
        <f>IF(+All!#REF!="Minnesota",+All!#REF!,IF(+All!#REF!="Minnesota",+All!#REF!,0))</f>
        <v>#REF!</v>
      </c>
      <c r="AU97" s="482" t="e">
        <f>IF(+All!#REF!="Minnesota",+All!#REF!,IF(+All!#REF!="Minnesota",+All!#REF!,0))</f>
        <v>#REF!</v>
      </c>
      <c r="AV97" s="483" t="e">
        <f>IF(+All!#REF!="Minnesota",+All!#REF!,IF(+All!#REF!="Minnesota",+All!#REF!,0))</f>
        <v>#REF!</v>
      </c>
      <c r="AW97" s="484" t="e">
        <f>IF(+All!#REF!="Minnesota",+All!#REF!,IF(+All!#REF!="Minnesota",+All!#REF!,0))</f>
        <v>#REF!</v>
      </c>
      <c r="AX97" s="483" t="e">
        <f>IF(+All!#REF!="Minnesota",+All!#REF!,IF(+All!#REF!="Minnesota",+All!#REF!,0))</f>
        <v>#REF!</v>
      </c>
      <c r="AY97" s="88" t="e">
        <f>IF(+All!#REF!="Minnesota",+All!#REF!,IF(+All!#REF!="Minnesota",+All!#REF!,0))</f>
        <v>#REF!</v>
      </c>
      <c r="AZ97" s="89" t="e">
        <f>IF(+All!#REF!="Minnesota",+All!#REF!,IF(+All!#REF!="Minnesota",+All!#REF!,0))</f>
        <v>#REF!</v>
      </c>
      <c r="BA97" s="90" t="e">
        <f>IF(+All!#REF!="Minnesota",+All!#REF!,IF(+All!#REF!="Minnesota",+All!#REF!,0))</f>
        <v>#REF!</v>
      </c>
      <c r="BB97" s="90" t="e">
        <f>IF(+All!#REF!="Minnesota",+All!#REF!,IF(+All!#REF!="Minnesota",+All!#REF!,0))</f>
        <v>#REF!</v>
      </c>
      <c r="BC97" s="91" t="e">
        <f>IF(+All!#REF!="Minnesota",+All!#REF!,IF(+All!#REF!="Minnesota",+All!#REF!,0))</f>
        <v>#REF!</v>
      </c>
      <c r="BD97" s="482" t="e">
        <f>IF(+All!#REF!="Minnesota",+All!#REF!,IF(+All!#REF!="Minnesota",+All!#REF!,0))</f>
        <v>#REF!</v>
      </c>
      <c r="BE97" s="483" t="e">
        <f>IF(+All!#REF!="Minnesota",+All!#REF!,IF(+All!#REF!="Minnesota",+All!#REF!,0))</f>
        <v>#REF!</v>
      </c>
      <c r="BF97" s="483" t="e">
        <f>IF(+All!#REF!="Minnesota",+All!#REF!,IF(+All!#REF!="Minnesota",+All!#REF!,0))</f>
        <v>#REF!</v>
      </c>
      <c r="BG97" s="482" t="e">
        <f>IF(+All!#REF!="Minnesota",+All!#REF!,IF(+All!#REF!="Minnesota",+All!#REF!,0))</f>
        <v>#REF!</v>
      </c>
      <c r="BH97" s="483" t="e">
        <f>IF(+All!#REF!="Minnesota",+All!#REF!,IF(+All!#REF!="Minnesota",+All!#REF!,0))</f>
        <v>#REF!</v>
      </c>
      <c r="BI97" s="484" t="e">
        <f>IF(+All!#REF!="Minnesota",+All!#REF!,IF(+All!#REF!="Minnesota",+All!#REF!,0))</f>
        <v>#REF!</v>
      </c>
      <c r="BJ97" s="92" t="e">
        <f>IF(+All!#REF!="Minnesota",+All!#REF!,IF(+All!#REF!="Minnesota",+All!#REF!,0))</f>
        <v>#REF!</v>
      </c>
      <c r="BK97" s="93" t="e">
        <f>IF(+All!#REF!="Minnesota",+All!#REF!,IF(+All!#REF!="Minnesota",+All!#REF!,0))</f>
        <v>#REF!</v>
      </c>
    </row>
    <row r="98" spans="1:71" x14ac:dyDescent="0.8">
      <c r="A98" s="70">
        <f>IF(+All!$F649="Minnesota",+All!A649,IF(+All!$H649="Minnesota",+All!A649,0))</f>
        <v>9</v>
      </c>
      <c r="B98" s="480" t="str">
        <f>IF(+All!$F649="Minnesota",+All!B649,IF(+All!$H649="Minnesota",+All!B649,0))</f>
        <v>Sat</v>
      </c>
      <c r="C98" s="72">
        <f>IF(+All!$F649="Minnesota",+All!C649,IF(+All!$H649="Minnesota",+All!C649,0))</f>
        <v>44499</v>
      </c>
      <c r="D98" s="73">
        <f>IF(+All!$F649="Minnesota",+All!D649,IF(+All!$H649="Minnesota",+All!D649,0))</f>
        <v>0.64583333333333337</v>
      </c>
      <c r="E98" s="707" t="str">
        <f>IF(+All!$F649="Minnesota",+All!E649,IF(+All!$H649="Minnesota",+All!E649,0))</f>
        <v>BTN</v>
      </c>
      <c r="F98" s="75" t="str">
        <f>IF(+All!$F649="Minnesota",+All!F649,IF(+All!$H649="Minnesota",+All!F649,0))</f>
        <v>Minnesota</v>
      </c>
      <c r="G98" s="95" t="str">
        <f>IF(+All!$F649="Minnesota",+All!G649,IF(+All!$H649="Minnesota",+All!G649,0))</f>
        <v>B10</v>
      </c>
      <c r="H98" s="95" t="str">
        <f>IF(+All!$F649="Minnesota",+All!H649,IF(+All!$H649="Minnesota",+All!H649,0))</f>
        <v>Northwestern</v>
      </c>
      <c r="I98" s="76" t="str">
        <f>IF(+All!$F649="Minnesota",+All!I649,IF(+All!$H649="Minnesota",+All!I649,0))</f>
        <v>B10</v>
      </c>
      <c r="J98" s="706" t="str">
        <f>IF(+All!$F649="Minnesota",+All!J649,IF(+All!$H649="Minnesota",+All!J649,0))</f>
        <v>Minnesota</v>
      </c>
      <c r="K98" s="707" t="str">
        <f>IF(+All!$F649="Minnesota",+All!K649,IF(+All!$H649="Minnesota",+All!K649,0))</f>
        <v>Northwestern</v>
      </c>
      <c r="L98" s="78">
        <f>IF(+All!$F649="Minnesota",+All!L649,IF(+All!$H649="Minnesota",+All!L649,0))</f>
        <v>7.5</v>
      </c>
      <c r="M98" s="79">
        <f>IF(+All!$F649="Minnesota",+All!M649,IF(+All!$H649="Minnesota",+All!M649,0))</f>
        <v>43.5</v>
      </c>
      <c r="N98" s="706" t="str">
        <f>IF(+All!$F649="Minnesota",+All!N649,IF(+All!$H649="Minnesota",+All!N649,0))</f>
        <v>Minnesota</v>
      </c>
      <c r="O98" s="708">
        <f>IF(+All!$F649="Minnesota",+All!O649,IF(+All!$H649="Minnesota",+All!O649,0))</f>
        <v>41</v>
      </c>
      <c r="P98" s="708" t="str">
        <f>IF(+All!$F649="Minnesota",+All!P649,IF(+All!$H649="Minnesota",+All!P649,0))</f>
        <v>Northwestern</v>
      </c>
      <c r="Q98" s="707">
        <f>IF(+All!$F649="Minnesota",+All!Q649,IF(+All!$H649="Minnesota",+All!Q649,0))</f>
        <v>14</v>
      </c>
      <c r="R98" s="706" t="str">
        <f>IF(+All!$F649="Minnesota",+All!R649,IF(+All!$H649="Minnesota",+All!R649,0))</f>
        <v>Minnesota</v>
      </c>
      <c r="S98" s="708" t="str">
        <f>IF(+All!$F649="Minnesota",+All!S649,IF(+All!$H649="Minnesota",+All!S649,0))</f>
        <v>Northwestern</v>
      </c>
      <c r="T98" s="706" t="str">
        <f>IF(+All!$F649="Minnesota",+All!T649,IF(+All!$H649="Minnesota",+All!T649,0))</f>
        <v>Minnesota</v>
      </c>
      <c r="U98" s="707" t="str">
        <f>IF(+All!$F649="Minnesota",+All!U649,IF(+All!$H649="Minnesota",+All!U649,0))</f>
        <v>W</v>
      </c>
      <c r="V98" s="706" t="e">
        <f>IF(+All!#REF!="Minnesota",+All!#REF!,IF(+All!#REF!="Minnesota",+All!#REF!,0))</f>
        <v>#REF!</v>
      </c>
      <c r="W98" s="707" t="e">
        <f>IF(+All!#REF!="Minnesota",+All!#REF!,IF(+All!#REF!="Minnesota",+All!#REF!,0))</f>
        <v>#REF!</v>
      </c>
      <c r="X98" s="706" t="e">
        <f>IF(+All!#REF!="Minnesota",+All!#REF!,IF(+All!#REF!="Minnesota",+All!#REF!,0))</f>
        <v>#REF!</v>
      </c>
      <c r="Y98" s="707" t="e">
        <f>IF(+All!#REF!="Minnesota",+All!#REF!,IF(+All!#REF!="Minnesota",+All!#REF!,0))</f>
        <v>#REF!</v>
      </c>
      <c r="Z98" s="706" t="e">
        <f>IF(+All!#REF!="Minnesota",+All!#REF!,IF(+All!#REF!="Minnesota",+All!#REF!,0))</f>
        <v>#REF!</v>
      </c>
      <c r="AA98" s="707" t="e">
        <f>IF(+All!#REF!="Minnesota",+All!#REF!,IF(+All!#REF!="Minnesota",+All!#REF!,0))</f>
        <v>#REF!</v>
      </c>
      <c r="AB98" s="706" t="e">
        <f>IF(+All!#REF!="Minnesota",+All!#REF!,IF(+All!#REF!="Minnesota",+All!#REF!,0))</f>
        <v>#REF!</v>
      </c>
      <c r="AC98" s="707" t="e">
        <f>IF(+All!#REF!="Minnesota",+All!#REF!,IF(+All!#REF!="Minnesota",+All!#REF!,0))</f>
        <v>#REF!</v>
      </c>
      <c r="AD98" s="706" t="e">
        <f>IF(+All!#REF!="Minnesota",+All!#REF!,IF(+All!#REF!="Minnesota",+All!#REF!,0))</f>
        <v>#REF!</v>
      </c>
      <c r="AE98" s="707" t="e">
        <f>IF(+All!#REF!="Minnesota",+All!#REF!,IF(+All!#REF!="Minnesota",+All!#REF!,0))</f>
        <v>#REF!</v>
      </c>
      <c r="AF98" s="706" t="e">
        <f>IF(+All!#REF!="Minnesota",+All!#REF!,IF(+All!#REF!="Minnesota",+All!#REF!,0))</f>
        <v>#REF!</v>
      </c>
      <c r="AG98" s="707" t="e">
        <f>IF(+All!#REF!="Minnesota",+All!#REF!,IF(+All!#REF!="Minnesota",+All!#REF!,0))</f>
        <v>#REF!</v>
      </c>
      <c r="AH98" s="706" t="e">
        <f>IF(+All!#REF!="Minnesota",+All!#REF!,IF(+All!#REF!="Minnesota",+All!#REF!,0))</f>
        <v>#REF!</v>
      </c>
      <c r="AI98" s="707" t="e">
        <f>IF(+All!#REF!="Minnesota",+All!#REF!,IF(+All!#REF!="Minnesota",+All!#REF!,0))</f>
        <v>#REF!</v>
      </c>
      <c r="AJ98" s="706" t="e">
        <f>IF(+All!#REF!="Minnesota",+All!#REF!,IF(+All!#REF!="Minnesota",+All!#REF!,0))</f>
        <v>#REF!</v>
      </c>
      <c r="AK98" s="707" t="e">
        <f>IF(+All!#REF!="Minnesota",+All!#REF!,IF(+All!#REF!="Minnesota",+All!#REF!,0))</f>
        <v>#REF!</v>
      </c>
      <c r="AL98" s="81" t="e">
        <f>IF(+All!#REF!="Minnesota",+All!#REF!,IF(+All!#REF!="Minnesota",+All!#REF!,0))</f>
        <v>#REF!</v>
      </c>
      <c r="AM98" s="82" t="e">
        <f>IF(+All!#REF!="Minnesota",+All!#REF!,IF(+All!#REF!="Minnesota",+All!#REF!,0))</f>
        <v>#REF!</v>
      </c>
      <c r="AN98" s="96" t="e">
        <f>IF(+All!#REF!="Minnesota",+All!#REF!,IF(+All!#REF!="Minnesota",+All!#REF!,0))</f>
        <v>#REF!</v>
      </c>
      <c r="AO98" s="83" t="e">
        <f>IF(+All!#REF!="Minnesota",+All!#REF!,IF(+All!#REF!="Minnesota",+All!#REF!,0))</f>
        <v>#REF!</v>
      </c>
      <c r="AP98" s="84" t="e">
        <f>IF(+All!#REF!="Minnesota",+All!#REF!,IF(+All!#REF!="Minnesota",+All!#REF!,0))</f>
        <v>#REF!</v>
      </c>
      <c r="AQ98" s="480" t="e">
        <f>IF(+All!#REF!="Minnesota",+All!#REF!,IF(+All!#REF!="Minnesota",+All!#REF!,0))</f>
        <v>#REF!</v>
      </c>
      <c r="AR98" s="482" t="e">
        <f>IF(+All!#REF!="Minnesota",+All!#REF!,IF(+All!#REF!="Minnesota",+All!#REF!,0))</f>
        <v>#REF!</v>
      </c>
      <c r="AS98" s="483" t="e">
        <f>IF(+All!#REF!="Minnesota",+All!#REF!,IF(+All!#REF!="Minnesota",+All!#REF!,0))</f>
        <v>#REF!</v>
      </c>
      <c r="AT98" s="483" t="e">
        <f>IF(+All!#REF!="Minnesota",+All!#REF!,IF(+All!#REF!="Minnesota",+All!#REF!,0))</f>
        <v>#REF!</v>
      </c>
      <c r="AU98" s="482" t="e">
        <f>IF(+All!#REF!="Minnesota",+All!#REF!,IF(+All!#REF!="Minnesota",+All!#REF!,0))</f>
        <v>#REF!</v>
      </c>
      <c r="AV98" s="483" t="e">
        <f>IF(+All!#REF!="Minnesota",+All!#REF!,IF(+All!#REF!="Minnesota",+All!#REF!,0))</f>
        <v>#REF!</v>
      </c>
      <c r="AW98" s="484" t="e">
        <f>IF(+All!#REF!="Minnesota",+All!#REF!,IF(+All!#REF!="Minnesota",+All!#REF!,0))</f>
        <v>#REF!</v>
      </c>
      <c r="AX98" s="483" t="e">
        <f>IF(+All!#REF!="Minnesota",+All!#REF!,IF(+All!#REF!="Minnesota",+All!#REF!,0))</f>
        <v>#REF!</v>
      </c>
      <c r="AY98" s="88" t="e">
        <f>IF(+All!#REF!="Minnesota",+All!#REF!,IF(+All!#REF!="Minnesota",+All!#REF!,0))</f>
        <v>#REF!</v>
      </c>
      <c r="AZ98" s="89" t="e">
        <f>IF(+All!#REF!="Minnesota",+All!#REF!,IF(+All!#REF!="Minnesota",+All!#REF!,0))</f>
        <v>#REF!</v>
      </c>
      <c r="BA98" s="90" t="e">
        <f>IF(+All!#REF!="Minnesota",+All!#REF!,IF(+All!#REF!="Minnesota",+All!#REF!,0))</f>
        <v>#REF!</v>
      </c>
      <c r="BB98" s="90" t="e">
        <f>IF(+All!#REF!="Minnesota",+All!#REF!,IF(+All!#REF!="Minnesota",+All!#REF!,0))</f>
        <v>#REF!</v>
      </c>
      <c r="BC98" s="91" t="e">
        <f>IF(+All!#REF!="Minnesota",+All!#REF!,IF(+All!#REF!="Minnesota",+All!#REF!,0))</f>
        <v>#REF!</v>
      </c>
      <c r="BD98" s="482" t="e">
        <f>IF(+All!#REF!="Minnesota",+All!#REF!,IF(+All!#REF!="Minnesota",+All!#REF!,0))</f>
        <v>#REF!</v>
      </c>
      <c r="BE98" s="483" t="e">
        <f>IF(+All!#REF!="Minnesota",+All!#REF!,IF(+All!#REF!="Minnesota",+All!#REF!,0))</f>
        <v>#REF!</v>
      </c>
      <c r="BF98" s="483" t="e">
        <f>IF(+All!#REF!="Minnesota",+All!#REF!,IF(+All!#REF!="Minnesota",+All!#REF!,0))</f>
        <v>#REF!</v>
      </c>
      <c r="BG98" s="482" t="e">
        <f>IF(+All!#REF!="Minnesota",+All!#REF!,IF(+All!#REF!="Minnesota",+All!#REF!,0))</f>
        <v>#REF!</v>
      </c>
      <c r="BH98" s="483" t="e">
        <f>IF(+All!#REF!="Minnesota",+All!#REF!,IF(+All!#REF!="Minnesota",+All!#REF!,0))</f>
        <v>#REF!</v>
      </c>
      <c r="BI98" s="484" t="e">
        <f>IF(+All!#REF!="Minnesota",+All!#REF!,IF(+All!#REF!="Minnesota",+All!#REF!,0))</f>
        <v>#REF!</v>
      </c>
      <c r="BJ98" s="92" t="e">
        <f>IF(+All!#REF!="Minnesota",+All!#REF!,IF(+All!#REF!="Minnesota",+All!#REF!,0))</f>
        <v>#REF!</v>
      </c>
      <c r="BK98" s="93" t="e">
        <f>IF(+All!#REF!="Minnesota",+All!#REF!,IF(+All!#REF!="Minnesota",+All!#REF!,0))</f>
        <v>#REF!</v>
      </c>
    </row>
    <row r="99" spans="1:71" x14ac:dyDescent="0.8">
      <c r="A99" s="70">
        <f>IF(+All!$F728="Minnesota",+All!A728,IF(+All!$H728="Minnesota",+All!A728,0))</f>
        <v>10</v>
      </c>
      <c r="B99" s="480" t="str">
        <f>IF(+All!$F728="Minnesota",+All!B728,IF(+All!$H728="Minnesota",+All!B728,0))</f>
        <v>Sat</v>
      </c>
      <c r="C99" s="72">
        <f>IF(+All!$F728="Minnesota",+All!C728,IF(+All!$H728="Minnesota",+All!C728,0))</f>
        <v>44506</v>
      </c>
      <c r="D99" s="73">
        <f>IF(+All!$F728="Minnesota",+All!D728,IF(+All!$H728="Minnesota",+All!D728,0))</f>
        <v>0.5</v>
      </c>
      <c r="E99" s="707" t="str">
        <f>IF(+All!$F728="Minnesota",+All!E728,IF(+All!$H728="Minnesota",+All!E728,0))</f>
        <v>ESPN2</v>
      </c>
      <c r="F99" s="75" t="str">
        <f>IF(+All!$F728="Minnesota",+All!F728,IF(+All!$H728="Minnesota",+All!F728,0))</f>
        <v>Illinois</v>
      </c>
      <c r="G99" s="95" t="str">
        <f>IF(+All!$F728="Minnesota",+All!G728,IF(+All!$H728="Minnesota",+All!G728,0))</f>
        <v>B10</v>
      </c>
      <c r="H99" s="95" t="str">
        <f>IF(+All!$F728="Minnesota",+All!H728,IF(+All!$H728="Minnesota",+All!H728,0))</f>
        <v>Minnesota</v>
      </c>
      <c r="I99" s="76" t="str">
        <f>IF(+All!$F728="Minnesota",+All!I728,IF(+All!$H728="Minnesota",+All!I728,0))</f>
        <v>B10</v>
      </c>
      <c r="J99" s="706" t="str">
        <f>IF(+All!$F728="Minnesota",+All!J728,IF(+All!$H728="Minnesota",+All!J728,0))</f>
        <v>Minnesota</v>
      </c>
      <c r="K99" s="707" t="str">
        <f>IF(+All!$F728="Minnesota",+All!K728,IF(+All!$H728="Minnesota",+All!K728,0))</f>
        <v>Illinois</v>
      </c>
      <c r="L99" s="78">
        <f>IF(+All!$F728="Minnesota",+All!L728,IF(+All!$H728="Minnesota",+All!L728,0))</f>
        <v>14.5</v>
      </c>
      <c r="M99" s="79">
        <f>IF(+All!$F728="Minnesota",+All!M728,IF(+All!$H728="Minnesota",+All!M728,0))</f>
        <v>44</v>
      </c>
      <c r="N99" s="706" t="str">
        <f>IF(+All!$F728="Minnesota",+All!N728,IF(+All!$H728="Minnesota",+All!N728,0))</f>
        <v>Illinois</v>
      </c>
      <c r="O99" s="708">
        <f>IF(+All!$F728="Minnesota",+All!O728,IF(+All!$H728="Minnesota",+All!O728,0))</f>
        <v>14</v>
      </c>
      <c r="P99" s="708" t="str">
        <f>IF(+All!$F728="Minnesota",+All!P728,IF(+All!$H728="Minnesota",+All!P728,0))</f>
        <v>Minnesota</v>
      </c>
      <c r="Q99" s="707">
        <f>IF(+All!$F728="Minnesota",+All!Q728,IF(+All!$H728="Minnesota",+All!Q728,0))</f>
        <v>6</v>
      </c>
      <c r="R99" s="706" t="str">
        <f>IF(+All!$F728="Minnesota",+All!R728,IF(+All!$H728="Minnesota",+All!R728,0))</f>
        <v>Illinois</v>
      </c>
      <c r="S99" s="708" t="str">
        <f>IF(+All!$F728="Minnesota",+All!S728,IF(+All!$H728="Minnesota",+All!S728,0))</f>
        <v>Minnesota</v>
      </c>
      <c r="T99" s="706" t="str">
        <f>IF(+All!$F728="Minnesota",+All!T728,IF(+All!$H728="Minnesota",+All!T728,0))</f>
        <v>Illinois</v>
      </c>
      <c r="U99" s="707" t="str">
        <f>IF(+All!$F728="Minnesota",+All!U728,IF(+All!$H728="Minnesota",+All!U728,0))</f>
        <v>W</v>
      </c>
      <c r="V99" s="706" t="e">
        <f>IF(+All!#REF!="Minnesota",+All!#REF!,IF(+All!#REF!="Minnesota",+All!#REF!,0))</f>
        <v>#REF!</v>
      </c>
      <c r="W99" s="707" t="e">
        <f>IF(+All!#REF!="Minnesota",+All!#REF!,IF(+All!#REF!="Minnesota",+All!#REF!,0))</f>
        <v>#REF!</v>
      </c>
      <c r="X99" s="706" t="e">
        <f>IF(+All!#REF!="Minnesota",+All!#REF!,IF(+All!#REF!="Minnesota",+All!#REF!,0))</f>
        <v>#REF!</v>
      </c>
      <c r="Y99" s="707" t="e">
        <f>IF(+All!#REF!="Minnesota",+All!#REF!,IF(+All!#REF!="Minnesota",+All!#REF!,0))</f>
        <v>#REF!</v>
      </c>
      <c r="Z99" s="706" t="e">
        <f>IF(+All!#REF!="Minnesota",+All!#REF!,IF(+All!#REF!="Minnesota",+All!#REF!,0))</f>
        <v>#REF!</v>
      </c>
      <c r="AA99" s="707" t="e">
        <f>IF(+All!#REF!="Minnesota",+All!#REF!,IF(+All!#REF!="Minnesota",+All!#REF!,0))</f>
        <v>#REF!</v>
      </c>
      <c r="AB99" s="706" t="e">
        <f>IF(+All!#REF!="Minnesota",+All!#REF!,IF(+All!#REF!="Minnesota",+All!#REF!,0))</f>
        <v>#REF!</v>
      </c>
      <c r="AC99" s="707" t="e">
        <f>IF(+All!#REF!="Minnesota",+All!#REF!,IF(+All!#REF!="Minnesota",+All!#REF!,0))</f>
        <v>#REF!</v>
      </c>
      <c r="AD99" s="706" t="e">
        <f>IF(+All!#REF!="Minnesota",+All!#REF!,IF(+All!#REF!="Minnesota",+All!#REF!,0))</f>
        <v>#REF!</v>
      </c>
      <c r="AE99" s="707" t="e">
        <f>IF(+All!#REF!="Minnesota",+All!#REF!,IF(+All!#REF!="Minnesota",+All!#REF!,0))</f>
        <v>#REF!</v>
      </c>
      <c r="AF99" s="706" t="e">
        <f>IF(+All!#REF!="Minnesota",+All!#REF!,IF(+All!#REF!="Minnesota",+All!#REF!,0))</f>
        <v>#REF!</v>
      </c>
      <c r="AG99" s="707" t="e">
        <f>IF(+All!#REF!="Minnesota",+All!#REF!,IF(+All!#REF!="Minnesota",+All!#REF!,0))</f>
        <v>#REF!</v>
      </c>
      <c r="AH99" s="706" t="e">
        <f>IF(+All!#REF!="Minnesota",+All!#REF!,IF(+All!#REF!="Minnesota",+All!#REF!,0))</f>
        <v>#REF!</v>
      </c>
      <c r="AI99" s="707" t="e">
        <f>IF(+All!#REF!="Minnesota",+All!#REF!,IF(+All!#REF!="Minnesota",+All!#REF!,0))</f>
        <v>#REF!</v>
      </c>
      <c r="AJ99" s="706" t="e">
        <f>IF(+All!#REF!="Minnesota",+All!#REF!,IF(+All!#REF!="Minnesota",+All!#REF!,0))</f>
        <v>#REF!</v>
      </c>
      <c r="AK99" s="707" t="e">
        <f>IF(+All!#REF!="Minnesota",+All!#REF!,IF(+All!#REF!="Minnesota",+All!#REF!,0))</f>
        <v>#REF!</v>
      </c>
      <c r="AL99" s="81" t="e">
        <f>IF(+All!#REF!="Minnesota",+All!#REF!,IF(+All!#REF!="Minnesota",+All!#REF!,0))</f>
        <v>#REF!</v>
      </c>
      <c r="AM99" s="82" t="e">
        <f>IF(+All!#REF!="Minnesota",+All!#REF!,IF(+All!#REF!="Minnesota",+All!#REF!,0))</f>
        <v>#REF!</v>
      </c>
      <c r="AN99" s="96" t="e">
        <f>IF(+All!#REF!="Minnesota",+All!#REF!,IF(+All!#REF!="Minnesota",+All!#REF!,0))</f>
        <v>#REF!</v>
      </c>
      <c r="AO99" s="83" t="e">
        <f>IF(+All!#REF!="Minnesota",+All!#REF!,IF(+All!#REF!="Minnesota",+All!#REF!,0))</f>
        <v>#REF!</v>
      </c>
      <c r="AP99" s="84" t="e">
        <f>IF(+All!#REF!="Minnesota",+All!#REF!,IF(+All!#REF!="Minnesota",+All!#REF!,0))</f>
        <v>#REF!</v>
      </c>
      <c r="AQ99" s="480" t="e">
        <f>IF(+All!#REF!="Minnesota",+All!#REF!,IF(+All!#REF!="Minnesota",+All!#REF!,0))</f>
        <v>#REF!</v>
      </c>
      <c r="AR99" s="482" t="e">
        <f>IF(+All!#REF!="Minnesota",+All!#REF!,IF(+All!#REF!="Minnesota",+All!#REF!,0))</f>
        <v>#REF!</v>
      </c>
      <c r="AS99" s="483" t="e">
        <f>IF(+All!#REF!="Minnesota",+All!#REF!,IF(+All!#REF!="Minnesota",+All!#REF!,0))</f>
        <v>#REF!</v>
      </c>
      <c r="AT99" s="483" t="e">
        <f>IF(+All!#REF!="Minnesota",+All!#REF!,IF(+All!#REF!="Minnesota",+All!#REF!,0))</f>
        <v>#REF!</v>
      </c>
      <c r="AU99" s="482" t="e">
        <f>IF(+All!#REF!="Minnesota",+All!#REF!,IF(+All!#REF!="Minnesota",+All!#REF!,0))</f>
        <v>#REF!</v>
      </c>
      <c r="AV99" s="483" t="e">
        <f>IF(+All!#REF!="Minnesota",+All!#REF!,IF(+All!#REF!="Minnesota",+All!#REF!,0))</f>
        <v>#REF!</v>
      </c>
      <c r="AW99" s="484" t="e">
        <f>IF(+All!#REF!="Minnesota",+All!#REF!,IF(+All!#REF!="Minnesota",+All!#REF!,0))</f>
        <v>#REF!</v>
      </c>
      <c r="AX99" s="483" t="e">
        <f>IF(+All!#REF!="Minnesota",+All!#REF!,IF(+All!#REF!="Minnesota",+All!#REF!,0))</f>
        <v>#REF!</v>
      </c>
      <c r="AY99" s="88" t="e">
        <f>IF(+All!#REF!="Minnesota",+All!#REF!,IF(+All!#REF!="Minnesota",+All!#REF!,0))</f>
        <v>#REF!</v>
      </c>
      <c r="AZ99" s="89" t="e">
        <f>IF(+All!#REF!="Minnesota",+All!#REF!,IF(+All!#REF!="Minnesota",+All!#REF!,0))</f>
        <v>#REF!</v>
      </c>
      <c r="BA99" s="90" t="e">
        <f>IF(+All!#REF!="Minnesota",+All!#REF!,IF(+All!#REF!="Minnesota",+All!#REF!,0))</f>
        <v>#REF!</v>
      </c>
      <c r="BB99" s="90" t="e">
        <f>IF(+All!#REF!="Minnesota",+All!#REF!,IF(+All!#REF!="Minnesota",+All!#REF!,0))</f>
        <v>#REF!</v>
      </c>
      <c r="BC99" s="91" t="e">
        <f>IF(+All!#REF!="Minnesota",+All!#REF!,IF(+All!#REF!="Minnesota",+All!#REF!,0))</f>
        <v>#REF!</v>
      </c>
      <c r="BD99" s="482" t="e">
        <f>IF(+All!#REF!="Minnesota",+All!#REF!,IF(+All!#REF!="Minnesota",+All!#REF!,0))</f>
        <v>#REF!</v>
      </c>
      <c r="BE99" s="483" t="e">
        <f>IF(+All!#REF!="Minnesota",+All!#REF!,IF(+All!#REF!="Minnesota",+All!#REF!,0))</f>
        <v>#REF!</v>
      </c>
      <c r="BF99" s="483" t="e">
        <f>IF(+All!#REF!="Minnesota",+All!#REF!,IF(+All!#REF!="Minnesota",+All!#REF!,0))</f>
        <v>#REF!</v>
      </c>
      <c r="BG99" s="482" t="e">
        <f>IF(+All!#REF!="Minnesota",+All!#REF!,IF(+All!#REF!="Minnesota",+All!#REF!,0))</f>
        <v>#REF!</v>
      </c>
      <c r="BH99" s="483" t="e">
        <f>IF(+All!#REF!="Minnesota",+All!#REF!,IF(+All!#REF!="Minnesota",+All!#REF!,0))</f>
        <v>#REF!</v>
      </c>
      <c r="BI99" s="484" t="e">
        <f>IF(+All!#REF!="Minnesota",+All!#REF!,IF(+All!#REF!="Minnesota",+All!#REF!,0))</f>
        <v>#REF!</v>
      </c>
      <c r="BJ99" s="92" t="e">
        <f>IF(+All!#REF!="Minnesota",+All!#REF!,IF(+All!#REF!="Minnesota",+All!#REF!,0))</f>
        <v>#REF!</v>
      </c>
      <c r="BK99" s="93" t="e">
        <f>IF(+All!#REF!="Minnesota",+All!#REF!,IF(+All!#REF!="Minnesota",+All!#REF!,0))</f>
        <v>#REF!</v>
      </c>
    </row>
    <row r="100" spans="1:71" x14ac:dyDescent="0.8">
      <c r="A100" s="70">
        <f>IF(+All!$F801="Minnesota",+All!A801,IF(+All!$H801="Minnesota",+All!A801,0))</f>
        <v>11</v>
      </c>
      <c r="B100" s="480" t="str">
        <f>IF(+All!$F801="Minnesota",+All!B801,IF(+All!$H801="Minnesota",+All!B801,0))</f>
        <v>Sat</v>
      </c>
      <c r="C100" s="72">
        <f>IF(+All!$F801="Minnesota",+All!C801,IF(+All!$H801="Minnesota",+All!C801,0))</f>
        <v>44513</v>
      </c>
      <c r="D100" s="73">
        <f>IF(+All!$F801="Minnesota",+All!D801,IF(+All!$H801="Minnesota",+All!D801,0))</f>
        <v>0.64583333333333337</v>
      </c>
      <c r="E100" s="707">
        <f>IF(+All!$F801="Minnesota",+All!E801,IF(+All!$H801="Minnesota",+All!E801,0))</f>
        <v>0</v>
      </c>
      <c r="F100" s="75" t="str">
        <f>IF(+All!$F801="Minnesota",+All!F801,IF(+All!$H801="Minnesota",+All!F801,0))</f>
        <v>Minnesota</v>
      </c>
      <c r="G100" s="95" t="str">
        <f>IF(+All!$F801="Minnesota",+All!G801,IF(+All!$H801="Minnesota",+All!G801,0))</f>
        <v>B10</v>
      </c>
      <c r="H100" s="95" t="str">
        <f>IF(+All!$F801="Minnesota",+All!H801,IF(+All!$H801="Minnesota",+All!H801,0))</f>
        <v>Iowa</v>
      </c>
      <c r="I100" s="76" t="str">
        <f>IF(+All!$F801="Minnesota",+All!I801,IF(+All!$H801="Minnesota",+All!I801,0))</f>
        <v>B10</v>
      </c>
      <c r="J100" s="706" t="str">
        <f>IF(+All!$F801="Minnesota",+All!J801,IF(+All!$H801="Minnesota",+All!J801,0))</f>
        <v>Iowa</v>
      </c>
      <c r="K100" s="707" t="str">
        <f>IF(+All!$F801="Minnesota",+All!K801,IF(+All!$H801="Minnesota",+All!K801,0))</f>
        <v>Minnesota</v>
      </c>
      <c r="L100" s="78">
        <f>IF(+All!$F801="Minnesota",+All!L801,IF(+All!$H801="Minnesota",+All!L801,0))</f>
        <v>6.5</v>
      </c>
      <c r="M100" s="79">
        <f>IF(+All!$F801="Minnesota",+All!M801,IF(+All!$H801="Minnesota",+All!M801,0))</f>
        <v>37</v>
      </c>
      <c r="N100" s="706" t="str">
        <f>IF(+All!$F801="Minnesota",+All!N801,IF(+All!$H801="Minnesota",+All!N801,0))</f>
        <v>Iowa</v>
      </c>
      <c r="O100" s="708">
        <f>IF(+All!$F801="Minnesota",+All!O801,IF(+All!$H801="Minnesota",+All!O801,0))</f>
        <v>27</v>
      </c>
      <c r="P100" s="708" t="str">
        <f>IF(+All!$F801="Minnesota",+All!P801,IF(+All!$H801="Minnesota",+All!P801,0))</f>
        <v>Minnesota</v>
      </c>
      <c r="Q100" s="707">
        <f>IF(+All!$F801="Minnesota",+All!Q801,IF(+All!$H801="Minnesota",+All!Q801,0))</f>
        <v>22</v>
      </c>
      <c r="R100" s="706" t="str">
        <f>IF(+All!$F801="Minnesota",+All!R801,IF(+All!$H801="Minnesota",+All!R801,0))</f>
        <v>Minnesota</v>
      </c>
      <c r="S100" s="708" t="str">
        <f>IF(+All!$F801="Minnesota",+All!S801,IF(+All!$H801="Minnesota",+All!S801,0))</f>
        <v>Iowa</v>
      </c>
      <c r="T100" s="706" t="str">
        <f>IF(+All!$F801="Minnesota",+All!T801,IF(+All!$H801="Minnesota",+All!T801,0))</f>
        <v>Minnesota</v>
      </c>
      <c r="U100" s="707" t="str">
        <f>IF(+All!$F801="Minnesota",+All!U801,IF(+All!$H801="Minnesota",+All!U801,0))</f>
        <v>W</v>
      </c>
      <c r="V100" s="706">
        <f>IF(+All!$F489="Minnesota",+All!#REF!,IF(+All!$H489="Minnesota",+All!#REF!,0))</f>
        <v>0</v>
      </c>
      <c r="W100" s="707">
        <f>IF(+All!$F489="Minnesota",+All!#REF!,IF(+All!$H489="Minnesota",+All!#REF!,0))</f>
        <v>0</v>
      </c>
      <c r="X100" s="706">
        <f>IF(+All!$F489="Minnesota",+All!#REF!,IF(+All!$H489="Minnesota",+All!#REF!,0))</f>
        <v>0</v>
      </c>
      <c r="Y100" s="707">
        <f>IF(+All!$F489="Minnesota",+All!#REF!,IF(+All!$H489="Minnesota",+All!#REF!,0))</f>
        <v>0</v>
      </c>
      <c r="Z100" s="706">
        <f>IF(+All!$F489="Minnesota",+All!#REF!,IF(+All!$H489="Minnesota",+All!#REF!,0))</f>
        <v>0</v>
      </c>
      <c r="AA100" s="707">
        <f>IF(+All!$F489="Minnesota",+All!#REF!,IF(+All!$H489="Minnesota",+All!#REF!,0))</f>
        <v>0</v>
      </c>
      <c r="AB100" s="706">
        <f>IF(+All!$F489="Minnesota",+All!#REF!,IF(+All!$H489="Minnesota",+All!#REF!,0))</f>
        <v>0</v>
      </c>
      <c r="AC100" s="707">
        <f>IF(+All!$F489="Minnesota",+All!#REF!,IF(+All!$H489="Minnesota",+All!#REF!,0))</f>
        <v>0</v>
      </c>
      <c r="AD100" s="706">
        <f>IF(+All!$F489="Minnesota",+All!#REF!,IF(+All!$H489="Minnesota",+All!#REF!,0))</f>
        <v>0</v>
      </c>
      <c r="AE100" s="707">
        <f>IF(+All!$F489="Minnesota",+All!#REF!,IF(+All!$H489="Minnesota",+All!#REF!,0))</f>
        <v>0</v>
      </c>
      <c r="AF100" s="706">
        <f>IF(+All!$F489="Minnesota",+All!#REF!,IF(+All!$H489="Minnesota",+All!#REF!,0))</f>
        <v>0</v>
      </c>
      <c r="AG100" s="707">
        <f>IF(+All!$F489="Minnesota",+All!#REF!,IF(+All!$H489="Minnesota",+All!#REF!,0))</f>
        <v>0</v>
      </c>
      <c r="AH100" s="706">
        <f>IF(+All!$F489="Minnesota",+All!#REF!,IF(+All!$H489="Minnesota",+All!#REF!,0))</f>
        <v>0</v>
      </c>
      <c r="AI100" s="707">
        <f>IF(+All!$F489="Minnesota",+All!#REF!,IF(+All!$H489="Minnesota",+All!#REF!,0))</f>
        <v>0</v>
      </c>
      <c r="AJ100" s="706">
        <f>IF(+All!$F489="Minnesota",+All!#REF!,IF(+All!$H489="Minnesota",+All!#REF!,0))</f>
        <v>0</v>
      </c>
      <c r="AK100" s="707">
        <f>IF(+All!$F489="Minnesota",+All!#REF!,IF(+All!$H489="Minnesota",+All!#REF!,0))</f>
        <v>0</v>
      </c>
      <c r="AL100" s="81">
        <f>IF(+All!$F489="Minnesota",+All!V489,IF(+All!$H489="Minnesota",+All!V489,0))</f>
        <v>0</v>
      </c>
      <c r="AM100" s="82">
        <f>IF(+All!$F489="Minnesota",+All!W489,IF(+All!$H489="Minnesota",+All!W489,0))</f>
        <v>0</v>
      </c>
      <c r="AN100" s="96">
        <f>IF(+All!$F489="Minnesota",+All!X489,IF(+All!$H489="Minnesota",+All!X489,0))</f>
        <v>0</v>
      </c>
      <c r="AO100" s="83">
        <f>IF(+All!$F489="Minnesota",+All!Y489,IF(+All!$H489="Minnesota",+All!Y489,0))</f>
        <v>0</v>
      </c>
      <c r="AP100" s="84">
        <f>IF(+All!$F489="Minnesota",+All!Z489,IF(+All!$H489="Minnesota",+All!Z489,0))</f>
        <v>0</v>
      </c>
      <c r="AQ100" s="480">
        <f>IF(+All!$F489="Minnesota",+All!#REF!,IF(+All!$H489="Minnesota",+All!#REF!,0))</f>
        <v>0</v>
      </c>
      <c r="AR100" s="482">
        <f>IF(+All!$F489="Minnesota",+All!#REF!,IF(+All!$H489="Minnesota",+All!#REF!,0))</f>
        <v>0</v>
      </c>
      <c r="AS100" s="483">
        <f>IF(+All!$F489="Minnesota",+All!#REF!,IF(+All!$H489="Minnesota",+All!#REF!,0))</f>
        <v>0</v>
      </c>
      <c r="AT100" s="483">
        <f>IF(+All!$F489="Minnesota",+All!#REF!,IF(+All!$H489="Minnesota",+All!#REF!,0))</f>
        <v>0</v>
      </c>
      <c r="AU100" s="482">
        <f>IF(+All!$F489="Minnesota",+All!#REF!,IF(+All!$H489="Minnesota",+All!#REF!,0))</f>
        <v>0</v>
      </c>
      <c r="AV100" s="483">
        <f>IF(+All!$F489="Minnesota",+All!#REF!,IF(+All!$H489="Minnesota",+All!#REF!,0))</f>
        <v>0</v>
      </c>
      <c r="AW100" s="484">
        <f>IF(+All!$F489="Minnesota",+All!#REF!,IF(+All!$H489="Minnesota",+All!#REF!,0))</f>
        <v>0</v>
      </c>
      <c r="AX100" s="483">
        <f>IF(+All!$F489="Minnesota",+All!#REF!,IF(+All!$H489="Minnesota",+All!#REF!,0))</f>
        <v>0</v>
      </c>
      <c r="AY100" s="88">
        <f>IF(+All!$F489="Minnesota",+All!#REF!,IF(+All!$H489="Minnesota",+All!#REF!,0))</f>
        <v>0</v>
      </c>
      <c r="AZ100" s="89">
        <f>IF(+All!$F489="Minnesota",+All!#REF!,IF(+All!$H489="Minnesota",+All!#REF!,0))</f>
        <v>0</v>
      </c>
      <c r="BA100" s="90">
        <f>IF(+All!$F489="Minnesota",+All!#REF!,IF(+All!$H489="Minnesota",+All!#REF!,0))</f>
        <v>0</v>
      </c>
      <c r="BB100" s="90">
        <f>IF(+All!$F489="Minnesota",+All!#REF!,IF(+All!$H489="Minnesota",+All!#REF!,0))</f>
        <v>0</v>
      </c>
      <c r="BC100" s="91">
        <f>IF(+All!$F489="Minnesota",+All!#REF!,IF(+All!$H489="Minnesota",+All!#REF!,0))</f>
        <v>0</v>
      </c>
      <c r="BD100" s="482">
        <f>IF(+All!$F489="Minnesota",+All!#REF!,IF(+All!$H489="Minnesota",+All!#REF!,0))</f>
        <v>0</v>
      </c>
      <c r="BE100" s="483">
        <f>IF(+All!$F489="Minnesota",+All!#REF!,IF(+All!$H489="Minnesota",+All!#REF!,0))</f>
        <v>0</v>
      </c>
      <c r="BF100" s="483">
        <f>IF(+All!$F489="Minnesota",+All!#REF!,IF(+All!$H489="Minnesota",+All!#REF!,0))</f>
        <v>0</v>
      </c>
      <c r="BG100" s="482">
        <f>IF(+All!$F489="Minnesota",+All!#REF!,IF(+All!$H489="Minnesota",+All!#REF!,0))</f>
        <v>0</v>
      </c>
      <c r="BH100" s="483">
        <f>IF(+All!$F489="Minnesota",+All!#REF!,IF(+All!$H489="Minnesota",+All!#REF!,0))</f>
        <v>0</v>
      </c>
      <c r="BI100" s="484">
        <f>IF(+All!$F489="Minnesota",+All!#REF!,IF(+All!$H489="Minnesota",+All!#REF!,0))</f>
        <v>0</v>
      </c>
      <c r="BJ100" s="92">
        <f>IF(+All!$F489="Minnesota",+All!#REF!,IF(+All!$H489="Minnesota",+All!#REF!,0))</f>
        <v>0</v>
      </c>
      <c r="BK100" s="93">
        <f>IF(+All!$F489="Minnesota",+All!#REF!,IF(+All!$H489="Minnesota",+All!#REF!,0))</f>
        <v>0</v>
      </c>
    </row>
    <row r="101" spans="1:71" x14ac:dyDescent="0.8">
      <c r="A101" s="70">
        <f>IF(+All!$F869="Minnesota",+All!A869,IF(+All!$H869="Minnesota",+All!A869,0))</f>
        <v>12</v>
      </c>
      <c r="B101" s="480" t="str">
        <f>IF(+All!$F869="Minnesota",+All!B869,IF(+All!$H869="Minnesota",+All!B869,0))</f>
        <v>Sat</v>
      </c>
      <c r="C101" s="72">
        <f>IF(+All!$F869="Minnesota",+All!C869,IF(+All!$H869="Minnesota",+All!C869,0))</f>
        <v>44520</v>
      </c>
      <c r="D101" s="73">
        <f>IF(+All!$F869="Minnesota",+All!D869,IF(+All!$H869="Minnesota",+All!D869,0))</f>
        <v>0.64583333333333337</v>
      </c>
      <c r="E101" s="707" t="str">
        <f>IF(+All!$F869="Minnesota",+All!E869,IF(+All!$H869="Minnesota",+All!E869,0))</f>
        <v>BTN</v>
      </c>
      <c r="F101" s="75" t="str">
        <f>IF(+All!$F869="Minnesota",+All!F869,IF(+All!$H869="Minnesota",+All!F869,0))</f>
        <v>Minnesota</v>
      </c>
      <c r="G101" s="95" t="str">
        <f>IF(+All!$F869="Minnesota",+All!G869,IF(+All!$H869="Minnesota",+All!G869,0))</f>
        <v>B10</v>
      </c>
      <c r="H101" s="95" t="str">
        <f>IF(+All!$F869="Minnesota",+All!H869,IF(+All!$H869="Minnesota",+All!H869,0))</f>
        <v>Indiana</v>
      </c>
      <c r="I101" s="76" t="str">
        <f>IF(+All!$F869="Minnesota",+All!I869,IF(+All!$H869="Minnesota",+All!I869,0))</f>
        <v>B10</v>
      </c>
      <c r="J101" s="706" t="str">
        <f>IF(+All!$F869="Minnesota",+All!J869,IF(+All!$H869="Minnesota",+All!J869,0))</f>
        <v>Minnesota</v>
      </c>
      <c r="K101" s="707" t="str">
        <f>IF(+All!$F869="Minnesota",+All!K869,IF(+All!$H869="Minnesota",+All!K869,0))</f>
        <v>Indiana</v>
      </c>
      <c r="L101" s="78">
        <f>IF(+All!$F869="Minnesota",+All!L869,IF(+All!$H869="Minnesota",+All!L869,0))</f>
        <v>7</v>
      </c>
      <c r="M101" s="79">
        <f>IF(+All!$F869="Minnesota",+All!M869,IF(+All!$H869="Minnesota",+All!M869,0))</f>
        <v>43.5</v>
      </c>
      <c r="N101" s="706" t="str">
        <f>IF(+All!$F869="Minnesota",+All!N869,IF(+All!$H869="Minnesota",+All!N869,0))</f>
        <v>Minnesota</v>
      </c>
      <c r="O101" s="708">
        <f>IF(+All!$F869="Minnesota",+All!O869,IF(+All!$H869="Minnesota",+All!O869,0))</f>
        <v>35</v>
      </c>
      <c r="P101" s="708" t="str">
        <f>IF(+All!$F869="Minnesota",+All!P869,IF(+All!$H869="Minnesota",+All!P869,0))</f>
        <v>Indiana</v>
      </c>
      <c r="Q101" s="707">
        <f>IF(+All!$F869="Minnesota",+All!Q869,IF(+All!$H869="Minnesota",+All!Q869,0))</f>
        <v>14</v>
      </c>
      <c r="R101" s="706" t="str">
        <f>IF(+All!$F869="Minnesota",+All!R869,IF(+All!$H869="Minnesota",+All!R869,0))</f>
        <v>Minnesota</v>
      </c>
      <c r="S101" s="708" t="str">
        <f>IF(+All!$F869="Minnesota",+All!S869,IF(+All!$H869="Minnesota",+All!S869,0))</f>
        <v>Indiana</v>
      </c>
      <c r="T101" s="706" t="str">
        <f>IF(+All!$F869="Minnesota",+All!T869,IF(+All!$H869="Minnesota",+All!T869,0))</f>
        <v>Minnesota</v>
      </c>
      <c r="U101" s="707" t="str">
        <f>IF(+All!$F869="Minnesota",+All!U869,IF(+All!$H869="Minnesota",+All!U869,0))</f>
        <v>W</v>
      </c>
      <c r="V101" s="706" t="e">
        <f>IF(+All!#REF!="Minnesota",+All!#REF!,IF(+All!#REF!="Minnesota",+All!#REF!,0))</f>
        <v>#REF!</v>
      </c>
      <c r="W101" s="707" t="e">
        <f>IF(+All!#REF!="Minnesota",+All!#REF!,IF(+All!#REF!="Minnesota",+All!#REF!,0))</f>
        <v>#REF!</v>
      </c>
      <c r="X101" s="706" t="e">
        <f>IF(+All!#REF!="Minnesota",+All!#REF!,IF(+All!#REF!="Minnesota",+All!#REF!,0))</f>
        <v>#REF!</v>
      </c>
      <c r="Y101" s="707" t="e">
        <f>IF(+All!#REF!="Minnesota",+All!#REF!,IF(+All!#REF!="Minnesota",+All!#REF!,0))</f>
        <v>#REF!</v>
      </c>
      <c r="Z101" s="706" t="e">
        <f>IF(+All!#REF!="Minnesota",+All!#REF!,IF(+All!#REF!="Minnesota",+All!#REF!,0))</f>
        <v>#REF!</v>
      </c>
      <c r="AA101" s="707" t="e">
        <f>IF(+All!#REF!="Minnesota",+All!#REF!,IF(+All!#REF!="Minnesota",+All!#REF!,0))</f>
        <v>#REF!</v>
      </c>
      <c r="AB101" s="706" t="e">
        <f>IF(+All!#REF!="Minnesota",+All!#REF!,IF(+All!#REF!="Minnesota",+All!#REF!,0))</f>
        <v>#REF!</v>
      </c>
      <c r="AC101" s="707" t="e">
        <f>IF(+All!#REF!="Minnesota",+All!#REF!,IF(+All!#REF!="Minnesota",+All!#REF!,0))</f>
        <v>#REF!</v>
      </c>
      <c r="AD101" s="706" t="e">
        <f>IF(+All!#REF!="Minnesota",+All!#REF!,IF(+All!#REF!="Minnesota",+All!#REF!,0))</f>
        <v>#REF!</v>
      </c>
      <c r="AE101" s="707" t="e">
        <f>IF(+All!#REF!="Minnesota",+All!#REF!,IF(+All!#REF!="Minnesota",+All!#REF!,0))</f>
        <v>#REF!</v>
      </c>
      <c r="AF101" s="706" t="e">
        <f>IF(+All!#REF!="Minnesota",+All!#REF!,IF(+All!#REF!="Minnesota",+All!#REF!,0))</f>
        <v>#REF!</v>
      </c>
      <c r="AG101" s="707" t="e">
        <f>IF(+All!#REF!="Minnesota",+All!#REF!,IF(+All!#REF!="Minnesota",+All!#REF!,0))</f>
        <v>#REF!</v>
      </c>
      <c r="AH101" s="706" t="e">
        <f>IF(+All!#REF!="Minnesota",+All!#REF!,IF(+All!#REF!="Minnesota",+All!#REF!,0))</f>
        <v>#REF!</v>
      </c>
      <c r="AI101" s="707" t="e">
        <f>IF(+All!#REF!="Minnesota",+All!#REF!,IF(+All!#REF!="Minnesota",+All!#REF!,0))</f>
        <v>#REF!</v>
      </c>
      <c r="AJ101" s="706" t="e">
        <f>IF(+All!#REF!="Minnesota",+All!#REF!,IF(+All!#REF!="Minnesota",+All!#REF!,0))</f>
        <v>#REF!</v>
      </c>
      <c r="AK101" s="707" t="e">
        <f>IF(+All!#REF!="Minnesota",+All!#REF!,IF(+All!#REF!="Minnesota",+All!#REF!,0))</f>
        <v>#REF!</v>
      </c>
      <c r="AL101" s="81" t="e">
        <f>IF(+All!#REF!="Minnesota",+All!#REF!,IF(+All!#REF!="Minnesota",+All!#REF!,0))</f>
        <v>#REF!</v>
      </c>
      <c r="AM101" s="82" t="e">
        <f>IF(+All!#REF!="Minnesota",+All!#REF!,IF(+All!#REF!="Minnesota",+All!#REF!,0))</f>
        <v>#REF!</v>
      </c>
      <c r="AN101" s="96" t="e">
        <f>IF(+All!#REF!="Minnesota",+All!#REF!,IF(+All!#REF!="Minnesota",+All!#REF!,0))</f>
        <v>#REF!</v>
      </c>
      <c r="AO101" s="83" t="e">
        <f>IF(+All!#REF!="Minnesota",+All!#REF!,IF(+All!#REF!="Minnesota",+All!#REF!,0))</f>
        <v>#REF!</v>
      </c>
      <c r="AP101" s="84" t="e">
        <f>IF(+All!#REF!="Minnesota",+All!#REF!,IF(+All!#REF!="Minnesota",+All!#REF!,0))</f>
        <v>#REF!</v>
      </c>
      <c r="AQ101" s="480" t="e">
        <f>IF(+All!#REF!="Minnesota",+All!#REF!,IF(+All!#REF!="Minnesota",+All!#REF!,0))</f>
        <v>#REF!</v>
      </c>
      <c r="AR101" s="482" t="e">
        <f>IF(+All!#REF!="Minnesota",+All!#REF!,IF(+All!#REF!="Minnesota",+All!#REF!,0))</f>
        <v>#REF!</v>
      </c>
      <c r="AS101" s="483" t="e">
        <f>IF(+All!#REF!="Minnesota",+All!#REF!,IF(+All!#REF!="Minnesota",+All!#REF!,0))</f>
        <v>#REF!</v>
      </c>
      <c r="AT101" s="483" t="e">
        <f>IF(+All!#REF!="Minnesota",+All!#REF!,IF(+All!#REF!="Minnesota",+All!#REF!,0))</f>
        <v>#REF!</v>
      </c>
      <c r="AU101" s="482" t="e">
        <f>IF(+All!#REF!="Minnesota",+All!#REF!,IF(+All!#REF!="Minnesota",+All!#REF!,0))</f>
        <v>#REF!</v>
      </c>
      <c r="AV101" s="483" t="e">
        <f>IF(+All!#REF!="Minnesota",+All!#REF!,IF(+All!#REF!="Minnesota",+All!#REF!,0))</f>
        <v>#REF!</v>
      </c>
      <c r="AW101" s="484" t="e">
        <f>IF(+All!#REF!="Minnesota",+All!#REF!,IF(+All!#REF!="Minnesota",+All!#REF!,0))</f>
        <v>#REF!</v>
      </c>
      <c r="AX101" s="483" t="e">
        <f>IF(+All!#REF!="Minnesota",+All!#REF!,IF(+All!#REF!="Minnesota",+All!#REF!,0))</f>
        <v>#REF!</v>
      </c>
      <c r="AY101" s="88" t="e">
        <f>IF(+All!#REF!="Minnesota",+All!#REF!,IF(+All!#REF!="Minnesota",+All!#REF!,0))</f>
        <v>#REF!</v>
      </c>
      <c r="AZ101" s="89" t="e">
        <f>IF(+All!#REF!="Minnesota",+All!#REF!,IF(+All!#REF!="Minnesota",+All!#REF!,0))</f>
        <v>#REF!</v>
      </c>
      <c r="BA101" s="90" t="e">
        <f>IF(+All!#REF!="Minnesota",+All!#REF!,IF(+All!#REF!="Minnesota",+All!#REF!,0))</f>
        <v>#REF!</v>
      </c>
      <c r="BB101" s="90" t="e">
        <f>IF(+All!#REF!="Minnesota",+All!#REF!,IF(+All!#REF!="Minnesota",+All!#REF!,0))</f>
        <v>#REF!</v>
      </c>
      <c r="BC101" s="91" t="e">
        <f>IF(+All!#REF!="Minnesota",+All!#REF!,IF(+All!#REF!="Minnesota",+All!#REF!,0))</f>
        <v>#REF!</v>
      </c>
      <c r="BD101" s="482" t="e">
        <f>IF(+All!#REF!="Minnesota",+All!#REF!,IF(+All!#REF!="Minnesota",+All!#REF!,0))</f>
        <v>#REF!</v>
      </c>
      <c r="BE101" s="483" t="e">
        <f>IF(+All!#REF!="Minnesota",+All!#REF!,IF(+All!#REF!="Minnesota",+All!#REF!,0))</f>
        <v>#REF!</v>
      </c>
      <c r="BF101" s="483" t="e">
        <f>IF(+All!#REF!="Minnesota",+All!#REF!,IF(+All!#REF!="Minnesota",+All!#REF!,0))</f>
        <v>#REF!</v>
      </c>
      <c r="BG101" s="482" t="e">
        <f>IF(+All!#REF!="Minnesota",+All!#REF!,IF(+All!#REF!="Minnesota",+All!#REF!,0))</f>
        <v>#REF!</v>
      </c>
      <c r="BH101" s="483" t="e">
        <f>IF(+All!#REF!="Minnesota",+All!#REF!,IF(+All!#REF!="Minnesota",+All!#REF!,0))</f>
        <v>#REF!</v>
      </c>
      <c r="BI101" s="484" t="e">
        <f>IF(+All!#REF!="Minnesota",+All!#REF!,IF(+All!#REF!="Minnesota",+All!#REF!,0))</f>
        <v>#REF!</v>
      </c>
      <c r="BJ101" s="92" t="e">
        <f>IF(+All!#REF!="Minnesota",+All!#REF!,IF(+All!#REF!="Minnesota",+All!#REF!,0))</f>
        <v>#REF!</v>
      </c>
      <c r="BK101" s="93" t="e">
        <f>IF(+All!#REF!="Minnesota",+All!#REF!,IF(+All!#REF!="Minnesota",+All!#REF!,0))</f>
        <v>#REF!</v>
      </c>
    </row>
    <row r="102" spans="1:71" x14ac:dyDescent="0.8">
      <c r="A102" s="70">
        <f>IF(+All!$F930="Minnesota",+All!A930,IF(+All!$H930="Minnesota",+All!A930,0))</f>
        <v>0</v>
      </c>
      <c r="B102" s="480">
        <f>IF(+All!$F930="Minnesota",+All!B930,IF(+All!$H930="Minnesota",+All!B930,0))</f>
        <v>0</v>
      </c>
      <c r="C102" s="72">
        <f>IF(+All!$F930="Minnesota",+All!C930,IF(+All!$H930="Minnesota",+All!C930,0))</f>
        <v>0</v>
      </c>
      <c r="D102" s="73">
        <f>IF(+All!$F930="Minnesota",+All!D930,IF(+All!$H930="Minnesota",+All!D930,0))</f>
        <v>0</v>
      </c>
      <c r="E102" s="707">
        <f>IF(+All!$F930="Minnesota",+All!E930,IF(+All!$H930="Minnesota",+All!E930,0))</f>
        <v>0</v>
      </c>
      <c r="F102" s="75">
        <f>IF(+All!$F930="Minnesota",+All!F930,IF(+All!$H930="Minnesota",+All!F930,0))</f>
        <v>0</v>
      </c>
      <c r="G102" s="95">
        <f>IF(+All!$F930="Minnesota",+All!G930,IF(+All!$H930="Minnesota",+All!G930,0))</f>
        <v>0</v>
      </c>
      <c r="H102" s="95">
        <f>IF(+All!$F930="Minnesota",+All!H930,IF(+All!$H930="Minnesota",+All!H930,0))</f>
        <v>0</v>
      </c>
      <c r="I102" s="76">
        <f>IF(+All!$F930="Minnesota",+All!I930,IF(+All!$H930="Minnesota",+All!I930,0))</f>
        <v>0</v>
      </c>
      <c r="J102" s="706">
        <f>IF(+All!$F930="Minnesota",+All!J930,IF(+All!$H930="Minnesota",+All!J930,0))</f>
        <v>0</v>
      </c>
      <c r="K102" s="707">
        <f>IF(+All!$F930="Minnesota",+All!K930,IF(+All!$H930="Minnesota",+All!K930,0))</f>
        <v>0</v>
      </c>
      <c r="L102" s="78">
        <f>IF(+All!$F930="Minnesota",+All!L930,IF(+All!$H930="Minnesota",+All!L930,0))</f>
        <v>0</v>
      </c>
      <c r="M102" s="79">
        <f>IF(+All!$F930="Minnesota",+All!M930,IF(+All!$H930="Minnesota",+All!M930,0))</f>
        <v>0</v>
      </c>
      <c r="N102" s="706">
        <f>IF(+All!$F930="Minnesota",+All!N930,IF(+All!$H930="Minnesota",+All!N930,0))</f>
        <v>0</v>
      </c>
      <c r="O102" s="708">
        <f>IF(+All!$F930="Minnesota",+All!O930,IF(+All!$H930="Minnesota",+All!O930,0))</f>
        <v>0</v>
      </c>
      <c r="P102" s="708">
        <f>IF(+All!$F930="Minnesota",+All!P930,IF(+All!$H930="Minnesota",+All!P930,0))</f>
        <v>0</v>
      </c>
      <c r="Q102" s="707">
        <f>IF(+All!$F930="Minnesota",+All!Q930,IF(+All!$H930="Minnesota",+All!Q930,0))</f>
        <v>0</v>
      </c>
      <c r="R102" s="706">
        <f>IF(+All!$F930="Minnesota",+All!R930,IF(+All!$H930="Minnesota",+All!R930,0))</f>
        <v>0</v>
      </c>
      <c r="S102" s="708">
        <f>IF(+All!$F930="Minnesota",+All!S930,IF(+All!$H930="Minnesota",+All!S930,0))</f>
        <v>0</v>
      </c>
      <c r="T102" s="706">
        <f>IF(+All!$F930="Minnesota",+All!T930,IF(+All!$H930="Minnesota",+All!T930,0))</f>
        <v>0</v>
      </c>
      <c r="U102" s="707">
        <f>IF(+All!$F930="Minnesota",+All!U930,IF(+All!$H930="Minnesota",+All!U930,0))</f>
        <v>0</v>
      </c>
      <c r="V102" s="706" t="e">
        <f>IF(+All!#REF!="Minnesota",+All!#REF!,IF(+All!#REF!="Minnesota",+All!#REF!,0))</f>
        <v>#REF!</v>
      </c>
      <c r="W102" s="707" t="e">
        <f>IF(+All!#REF!="Minnesota",+All!#REF!,IF(+All!#REF!="Minnesota",+All!#REF!,0))</f>
        <v>#REF!</v>
      </c>
      <c r="X102" s="706" t="e">
        <f>IF(+All!#REF!="Minnesota",+All!#REF!,IF(+All!#REF!="Minnesota",+All!#REF!,0))</f>
        <v>#REF!</v>
      </c>
      <c r="Y102" s="707" t="e">
        <f>IF(+All!#REF!="Minnesota",+All!#REF!,IF(+All!#REF!="Minnesota",+All!#REF!,0))</f>
        <v>#REF!</v>
      </c>
      <c r="Z102" s="706" t="e">
        <f>IF(+All!#REF!="Minnesota",+All!#REF!,IF(+All!#REF!="Minnesota",+All!#REF!,0))</f>
        <v>#REF!</v>
      </c>
      <c r="AA102" s="707" t="e">
        <f>IF(+All!#REF!="Minnesota",+All!#REF!,IF(+All!#REF!="Minnesota",+All!#REF!,0))</f>
        <v>#REF!</v>
      </c>
      <c r="AB102" s="706" t="e">
        <f>IF(+All!#REF!="Minnesota",+All!#REF!,IF(+All!#REF!="Minnesota",+All!#REF!,0))</f>
        <v>#REF!</v>
      </c>
      <c r="AC102" s="707" t="e">
        <f>IF(+All!#REF!="Minnesota",+All!#REF!,IF(+All!#REF!="Minnesota",+All!#REF!,0))</f>
        <v>#REF!</v>
      </c>
      <c r="AD102" s="706" t="e">
        <f>IF(+All!#REF!="Minnesota",+All!#REF!,IF(+All!#REF!="Minnesota",+All!#REF!,0))</f>
        <v>#REF!</v>
      </c>
      <c r="AE102" s="707" t="e">
        <f>IF(+All!#REF!="Minnesota",+All!#REF!,IF(+All!#REF!="Minnesota",+All!#REF!,0))</f>
        <v>#REF!</v>
      </c>
      <c r="AF102" s="706" t="e">
        <f>IF(+All!#REF!="Minnesota",+All!#REF!,IF(+All!#REF!="Minnesota",+All!#REF!,0))</f>
        <v>#REF!</v>
      </c>
      <c r="AG102" s="707" t="e">
        <f>IF(+All!#REF!="Minnesota",+All!#REF!,IF(+All!#REF!="Minnesota",+All!#REF!,0))</f>
        <v>#REF!</v>
      </c>
      <c r="AH102" s="706" t="e">
        <f>IF(+All!#REF!="Minnesota",+All!#REF!,IF(+All!#REF!="Minnesota",+All!#REF!,0))</f>
        <v>#REF!</v>
      </c>
      <c r="AI102" s="707" t="e">
        <f>IF(+All!#REF!="Minnesota",+All!#REF!,IF(+All!#REF!="Minnesota",+All!#REF!,0))</f>
        <v>#REF!</v>
      </c>
      <c r="AJ102" s="706" t="e">
        <f>IF(+All!#REF!="Minnesota",+All!#REF!,IF(+All!#REF!="Minnesota",+All!#REF!,0))</f>
        <v>#REF!</v>
      </c>
      <c r="AK102" s="707" t="e">
        <f>IF(+All!#REF!="Minnesota",+All!#REF!,IF(+All!#REF!="Minnesota",+All!#REF!,0))</f>
        <v>#REF!</v>
      </c>
      <c r="AL102" s="81" t="e">
        <f>IF(+All!#REF!="Minnesota",+All!#REF!,IF(+All!#REF!="Minnesota",+All!#REF!,0))</f>
        <v>#REF!</v>
      </c>
      <c r="AM102" s="82" t="e">
        <f>IF(+All!#REF!="Minnesota",+All!#REF!,IF(+All!#REF!="Minnesota",+All!#REF!,0))</f>
        <v>#REF!</v>
      </c>
      <c r="AN102" s="96" t="e">
        <f>IF(+All!#REF!="Minnesota",+All!#REF!,IF(+All!#REF!="Minnesota",+All!#REF!,0))</f>
        <v>#REF!</v>
      </c>
      <c r="AO102" s="83" t="e">
        <f>IF(+All!#REF!="Minnesota",+All!#REF!,IF(+All!#REF!="Minnesota",+All!#REF!,0))</f>
        <v>#REF!</v>
      </c>
      <c r="AP102" s="84" t="e">
        <f>IF(+All!#REF!="Minnesota",+All!#REF!,IF(+All!#REF!="Minnesota",+All!#REF!,0))</f>
        <v>#REF!</v>
      </c>
      <c r="AQ102" s="480" t="e">
        <f>IF(+All!#REF!="Minnesota",+All!#REF!,IF(+All!#REF!="Minnesota",+All!#REF!,0))</f>
        <v>#REF!</v>
      </c>
      <c r="AR102" s="482" t="e">
        <f>IF(+All!#REF!="Minnesota",+All!#REF!,IF(+All!#REF!="Minnesota",+All!#REF!,0))</f>
        <v>#REF!</v>
      </c>
      <c r="AS102" s="483" t="e">
        <f>IF(+All!#REF!="Minnesota",+All!#REF!,IF(+All!#REF!="Minnesota",+All!#REF!,0))</f>
        <v>#REF!</v>
      </c>
      <c r="AT102" s="483" t="e">
        <f>IF(+All!#REF!="Minnesota",+All!#REF!,IF(+All!#REF!="Minnesota",+All!#REF!,0))</f>
        <v>#REF!</v>
      </c>
      <c r="AU102" s="482" t="e">
        <f>IF(+All!#REF!="Minnesota",+All!#REF!,IF(+All!#REF!="Minnesota",+All!#REF!,0))</f>
        <v>#REF!</v>
      </c>
      <c r="AV102" s="483" t="e">
        <f>IF(+All!#REF!="Minnesota",+All!#REF!,IF(+All!#REF!="Minnesota",+All!#REF!,0))</f>
        <v>#REF!</v>
      </c>
      <c r="AW102" s="484" t="e">
        <f>IF(+All!#REF!="Minnesota",+All!#REF!,IF(+All!#REF!="Minnesota",+All!#REF!,0))</f>
        <v>#REF!</v>
      </c>
      <c r="AX102" s="483" t="e">
        <f>IF(+All!#REF!="Minnesota",+All!#REF!,IF(+All!#REF!="Minnesota",+All!#REF!,0))</f>
        <v>#REF!</v>
      </c>
      <c r="AY102" s="88" t="e">
        <f>IF(+All!#REF!="Minnesota",+All!#REF!,IF(+All!#REF!="Minnesota",+All!#REF!,0))</f>
        <v>#REF!</v>
      </c>
      <c r="AZ102" s="89" t="e">
        <f>IF(+All!#REF!="Minnesota",+All!#REF!,IF(+All!#REF!="Minnesota",+All!#REF!,0))</f>
        <v>#REF!</v>
      </c>
      <c r="BA102" s="90" t="e">
        <f>IF(+All!#REF!="Minnesota",+All!#REF!,IF(+All!#REF!="Minnesota",+All!#REF!,0))</f>
        <v>#REF!</v>
      </c>
      <c r="BB102" s="90" t="e">
        <f>IF(+All!#REF!="Minnesota",+All!#REF!,IF(+All!#REF!="Minnesota",+All!#REF!,0))</f>
        <v>#REF!</v>
      </c>
      <c r="BC102" s="91" t="e">
        <f>IF(+All!#REF!="Minnesota",+All!#REF!,IF(+All!#REF!="Minnesota",+All!#REF!,0))</f>
        <v>#REF!</v>
      </c>
      <c r="BD102" s="482" t="e">
        <f>IF(+All!#REF!="Minnesota",+All!#REF!,IF(+All!#REF!="Minnesota",+All!#REF!,0))</f>
        <v>#REF!</v>
      </c>
      <c r="BE102" s="483" t="e">
        <f>IF(+All!#REF!="Minnesota",+All!#REF!,IF(+All!#REF!="Minnesota",+All!#REF!,0))</f>
        <v>#REF!</v>
      </c>
      <c r="BF102" s="483" t="e">
        <f>IF(+All!#REF!="Minnesota",+All!#REF!,IF(+All!#REF!="Minnesota",+All!#REF!,0))</f>
        <v>#REF!</v>
      </c>
      <c r="BG102" s="482" t="e">
        <f>IF(+All!#REF!="Minnesota",+All!#REF!,IF(+All!#REF!="Minnesota",+All!#REF!,0))</f>
        <v>#REF!</v>
      </c>
      <c r="BH102" s="483" t="e">
        <f>IF(+All!#REF!="Minnesota",+All!#REF!,IF(+All!#REF!="Minnesota",+All!#REF!,0))</f>
        <v>#REF!</v>
      </c>
      <c r="BI102" s="484" t="e">
        <f>IF(+All!#REF!="Minnesota",+All!#REF!,IF(+All!#REF!="Minnesota",+All!#REF!,0))</f>
        <v>#REF!</v>
      </c>
      <c r="BJ102" s="92" t="e">
        <f>IF(+All!#REF!="Minnesota",+All!#REF!,IF(+All!#REF!="Minnesota",+All!#REF!,0))</f>
        <v>#REF!</v>
      </c>
      <c r="BK102" s="93" t="e">
        <f>IF(+All!#REF!="Minnesota",+All!#REF!,IF(+All!#REF!="Minnesota",+All!#REF!,0))</f>
        <v>#REF!</v>
      </c>
    </row>
    <row r="103" spans="1:71" x14ac:dyDescent="0.8">
      <c r="A103" s="52"/>
      <c r="B103" s="53"/>
      <c r="C103" s="54"/>
      <c r="D103" s="55"/>
      <c r="E103" s="709"/>
      <c r="F103" s="1219" t="str">
        <f>F104</f>
        <v>Nebraska</v>
      </c>
      <c r="G103" s="1253"/>
      <c r="H103" s="1253"/>
      <c r="I103" s="1254"/>
      <c r="J103" s="705"/>
      <c r="K103" s="709"/>
      <c r="L103" s="58"/>
      <c r="M103" s="59"/>
      <c r="N103" s="705"/>
      <c r="O103" s="9"/>
      <c r="P103" s="9"/>
      <c r="Q103" s="709"/>
      <c r="R103" s="705"/>
      <c r="S103" s="9"/>
      <c r="T103" s="705"/>
      <c r="U103" s="709"/>
      <c r="V103" s="705"/>
      <c r="W103" s="826"/>
      <c r="X103" s="705"/>
      <c r="Y103" s="709"/>
      <c r="Z103" s="705"/>
      <c r="AA103" s="709"/>
      <c r="AB103" s="705"/>
      <c r="AC103" s="709"/>
      <c r="AD103" s="825"/>
      <c r="AE103" s="826"/>
      <c r="AF103" s="825"/>
      <c r="AG103" s="826"/>
      <c r="AH103" s="825"/>
      <c r="AI103" s="826"/>
      <c r="AJ103" s="825"/>
      <c r="AK103" s="826"/>
      <c r="AL103" s="61"/>
      <c r="AM103" s="62"/>
      <c r="AN103" s="62"/>
      <c r="AO103" s="63"/>
      <c r="AP103" s="64"/>
      <c r="AQ103" s="65"/>
      <c r="AR103" s="66"/>
      <c r="AS103" s="67"/>
      <c r="AT103" s="67"/>
      <c r="AU103" s="66"/>
      <c r="AV103" s="67"/>
      <c r="AW103" s="49"/>
      <c r="AX103" s="48"/>
      <c r="AY103" s="66"/>
      <c r="AZ103" s="67"/>
      <c r="BA103" s="49"/>
      <c r="BB103" s="49"/>
      <c r="BC103" s="65"/>
      <c r="BD103" s="66"/>
      <c r="BE103" s="67"/>
      <c r="BF103" s="67"/>
      <c r="BG103" s="66"/>
      <c r="BH103" s="67"/>
      <c r="BI103" s="49"/>
      <c r="BJ103" s="68"/>
      <c r="BK103" s="69"/>
    </row>
    <row r="104" spans="1:71" x14ac:dyDescent="0.8">
      <c r="A104" s="70">
        <f>IF(+All!$F4="Nebraska",+All!A4,IF(+All!$H4="Nebraska",+All!A4,0))</f>
        <v>0</v>
      </c>
      <c r="B104" s="480" t="str">
        <f>IF(+All!$F4="Nebraska",+All!B4,IF(+All!$H4="Nebraska",+All!B4,0))</f>
        <v>Sat</v>
      </c>
      <c r="C104" s="72">
        <f>IF(+All!$F4="Nebraska",+All!C4,IF(+All!$H4="Nebraska",+All!C4,0))</f>
        <v>44436</v>
      </c>
      <c r="D104" s="73">
        <f>IF(+All!$F4="Nebraska",+All!D4,IF(+All!$H4="Nebraska",+All!D4,0))</f>
        <v>0.54166666666666663</v>
      </c>
      <c r="E104" s="707" t="str">
        <f>IF(+All!$F4="Nebraska",+All!E4,IF(+All!$H4="Nebraska",+All!E4,0))</f>
        <v>Fox</v>
      </c>
      <c r="F104" s="75" t="str">
        <f>IF(+All!$F4="Nebraska",+All!F4,IF(+All!$H4="Nebraska",+All!F4,0))</f>
        <v>Nebraska</v>
      </c>
      <c r="G104" s="95" t="str">
        <f>IF(+All!$F4="Nebraska",+All!G4,IF(+All!$H4="Nebraska",+All!G4,0))</f>
        <v>B10</v>
      </c>
      <c r="H104" s="95" t="str">
        <f>IF(+All!$F4="Nebraska",+All!H4,IF(+All!$H4="Nebraska",+All!H4,0))</f>
        <v>Illinois</v>
      </c>
      <c r="I104" s="76" t="str">
        <f>IF(+All!$F4="Nebraska",+All!I4,IF(+All!$H4="Nebraska",+All!I4,0))</f>
        <v>B10</v>
      </c>
      <c r="J104" s="706" t="str">
        <f>IF(+All!$F4="Nebraska",+All!J4,IF(+All!$H4="Nebraska",+All!J4,0))</f>
        <v>Nebraska</v>
      </c>
      <c r="K104" s="707" t="str">
        <f>IF(+All!$F4="Nebraska",+All!K4,IF(+All!$H4="Nebraska",+All!K4,0))</f>
        <v>Illinois</v>
      </c>
      <c r="L104" s="78">
        <f>IF(+All!$F4="Nebraska",+All!L4,IF(+All!$H4="Nebraska",+All!L4,0))</f>
        <v>7</v>
      </c>
      <c r="M104" s="79">
        <f>IF(+All!$F4="Nebraska",+All!M4,IF(+All!$H4="Nebraska",+All!M4,0))</f>
        <v>53.5</v>
      </c>
      <c r="N104" s="706" t="str">
        <f>IF(+All!$F4="Nebraska",+All!N4,IF(+All!$H4="Nebraska",+All!N4,0))</f>
        <v>Illinois</v>
      </c>
      <c r="O104" s="708">
        <f>IF(+All!$F4="Nebraska",+All!O4,IF(+All!$H4="Nebraska",+All!O4,0))</f>
        <v>30</v>
      </c>
      <c r="P104" s="708" t="str">
        <f>IF(+All!$F4="Nebraska",+All!P4,IF(+All!$H4="Nebraska",+All!P4,0))</f>
        <v>Nebraska</v>
      </c>
      <c r="Q104" s="707">
        <f>IF(+All!$F4="Nebraska",+All!Q4,IF(+All!$H4="Nebraska",+All!Q4,0))</f>
        <v>22</v>
      </c>
      <c r="R104" s="706" t="str">
        <f>IF(+All!$F4="Nebraska",+All!R4,IF(+All!$H4="Nebraska",+All!R4,0))</f>
        <v>Illinois</v>
      </c>
      <c r="S104" s="708" t="str">
        <f>IF(+All!$F4="Nebraska",+All!S4,IF(+All!$H4="Nebraska",+All!S4,0))</f>
        <v>Nebraska</v>
      </c>
      <c r="T104" s="706" t="str">
        <f>IF(+All!$F4="Nebraska",+All!T4,IF(+All!$H4="Nebraska",+All!T4,0))</f>
        <v>Illinois</v>
      </c>
      <c r="U104" s="707" t="str">
        <f>IF(+All!$F4="Nebraska",+All!U4,IF(+All!$H4="Nebraska",+All!U4,0))</f>
        <v>W</v>
      </c>
      <c r="V104" s="705"/>
      <c r="W104" s="826"/>
      <c r="X104" s="705"/>
      <c r="Y104" s="709"/>
      <c r="Z104" s="705"/>
      <c r="AA104" s="709"/>
      <c r="AB104" s="705"/>
      <c r="AC104" s="709"/>
      <c r="AD104" s="825"/>
      <c r="AE104" s="826"/>
      <c r="AF104" s="825"/>
      <c r="AG104" s="826"/>
      <c r="AH104" s="825"/>
      <c r="AI104" s="826"/>
      <c r="AJ104" s="825"/>
      <c r="AK104" s="826"/>
      <c r="AL104" s="61"/>
      <c r="AM104" s="62"/>
      <c r="AN104" s="62"/>
      <c r="AO104" s="63"/>
      <c r="AP104" s="64"/>
      <c r="AQ104" s="65"/>
      <c r="AR104" s="66"/>
      <c r="AS104" s="67"/>
      <c r="AT104" s="67"/>
      <c r="AU104" s="66"/>
      <c r="AV104" s="67"/>
      <c r="AW104" s="49"/>
      <c r="AX104" s="48"/>
      <c r="AY104" s="66"/>
      <c r="AZ104" s="67"/>
      <c r="BA104" s="49"/>
      <c r="BB104" s="49"/>
      <c r="BC104" s="65"/>
      <c r="BD104" s="66"/>
      <c r="BE104" s="67"/>
      <c r="BF104" s="67"/>
      <c r="BG104" s="66"/>
      <c r="BH104" s="67"/>
      <c r="BI104" s="49"/>
      <c r="BJ104" s="68"/>
      <c r="BK104" s="69"/>
    </row>
    <row r="105" spans="1:71" s="31" customFormat="1" ht="15.9" customHeight="1" x14ac:dyDescent="0.8">
      <c r="A105" s="70">
        <f>IF(+All!$F51="Nebraska",+All!A51,IF(+All!$H51="Nebraska",+All!A51,0))</f>
        <v>1</v>
      </c>
      <c r="B105" s="480" t="str">
        <f>IF(+All!$F51="Nebraska",+All!B51,IF(+All!$H51="Nebraska",+All!B51,0))</f>
        <v>Sat</v>
      </c>
      <c r="C105" s="72">
        <f>IF(+All!$F51="Nebraska",+All!C51,IF(+All!$H51="Nebraska",+All!C51,0))</f>
        <v>44443</v>
      </c>
      <c r="D105" s="73">
        <f>IF(+All!$F51="Nebraska",+All!D51,IF(+All!$H51="Nebraska",+All!D51,0))</f>
        <v>0.5</v>
      </c>
      <c r="E105" s="707" t="str">
        <f>IF(+All!$F51="Nebraska",+All!E51,IF(+All!$H51="Nebraska",+All!E51,0))</f>
        <v>BTN</v>
      </c>
      <c r="F105" s="75" t="str">
        <f>IF(+All!$F51="Nebraska",+All!F51,IF(+All!$H51="Nebraska",+All!F51,0))</f>
        <v>1AA Fordham</v>
      </c>
      <c r="G105" s="95" t="str">
        <f>IF(+All!$F51="Nebraska",+All!G51,IF(+All!$H51="Nebraska",+All!G51,0))</f>
        <v>1AA</v>
      </c>
      <c r="H105" s="95" t="str">
        <f>IF(+All!$F51="Nebraska",+All!H51,IF(+All!$H51="Nebraska",+All!H51,0))</f>
        <v>Nebraska</v>
      </c>
      <c r="I105" s="76" t="str">
        <f>IF(+All!$F51="Nebraska",+All!I51,IF(+All!$H51="Nebraska",+All!I51,0))</f>
        <v>B10</v>
      </c>
      <c r="J105" s="706">
        <f>IF(+All!$F51="Nebraska",+All!J51,IF(+All!$H51="Nebraska",+All!J51,0))</f>
        <v>0</v>
      </c>
      <c r="K105" s="707">
        <f>IF(+All!$F51="Nebraska",+All!K51,IF(+All!$H51="Nebraska",+All!K51,0))</f>
        <v>0</v>
      </c>
      <c r="L105" s="78">
        <f>IF(+All!$F51="Nebraska",+All!L51,IF(+All!$H51="Nebraska",+All!L51,0))</f>
        <v>0</v>
      </c>
      <c r="M105" s="79">
        <f>IF(+All!$F51="Nebraska",+All!M51,IF(+All!$H51="Nebraska",+All!M51,0))</f>
        <v>0</v>
      </c>
      <c r="N105" s="706" t="str">
        <f>IF(+All!$F51="Nebraska",+All!N51,IF(+All!$H51="Nebraska",+All!N51,0))</f>
        <v>Nebraska</v>
      </c>
      <c r="O105" s="708">
        <f>IF(+All!$F51="Nebraska",+All!O51,IF(+All!$H51="Nebraska",+All!O51,0))</f>
        <v>52</v>
      </c>
      <c r="P105" s="708" t="str">
        <f>IF(+All!$F51="Nebraska",+All!P51,IF(+All!$H51="Nebraska",+All!P51,0))</f>
        <v>1AA Fordham</v>
      </c>
      <c r="Q105" s="707">
        <f>IF(+All!$F51="Nebraska",+All!Q51,IF(+All!$H51="Nebraska",+All!Q51,0))</f>
        <v>7</v>
      </c>
      <c r="R105" s="706">
        <f>IF(+All!$F51="Nebraska",+All!R51,IF(+All!$H51="Nebraska",+All!R51,0))</f>
        <v>0</v>
      </c>
      <c r="S105" s="708">
        <f>IF(+All!$F51="Nebraska",+All!S51,IF(+All!$H51="Nebraska",+All!S51,0))</f>
        <v>0</v>
      </c>
      <c r="T105" s="706">
        <f>IF(+All!$F51="Nebraska",+All!T51,IF(+All!$H51="Nebraska",+All!T51,0))</f>
        <v>0</v>
      </c>
      <c r="U105" s="707">
        <f>IF(+All!$F51="Nebraska",+All!U51,IF(+All!$H51="Nebraska",+All!U51,0))</f>
        <v>0</v>
      </c>
      <c r="V105" s="706"/>
      <c r="W105" s="707"/>
      <c r="X105" s="706"/>
      <c r="Y105" s="707"/>
      <c r="Z105" s="706"/>
      <c r="AA105" s="707"/>
      <c r="AB105" s="706"/>
      <c r="AC105" s="707"/>
      <c r="AD105" s="706"/>
      <c r="AE105" s="707"/>
      <c r="AF105" s="706"/>
      <c r="AG105" s="707"/>
      <c r="AH105" s="706"/>
      <c r="AI105" s="707"/>
      <c r="AJ105" s="706"/>
      <c r="AK105" s="707"/>
      <c r="AL105" s="81"/>
      <c r="AM105" s="82"/>
      <c r="AN105" s="96"/>
      <c r="AO105" s="83"/>
      <c r="AP105" s="84"/>
      <c r="AQ105" s="480"/>
      <c r="AR105" s="482"/>
      <c r="AS105" s="483"/>
      <c r="AT105" s="483"/>
      <c r="AU105" s="482"/>
      <c r="AV105" s="483"/>
      <c r="AW105" s="484"/>
      <c r="AX105" s="483"/>
      <c r="AY105" s="88"/>
      <c r="AZ105" s="89"/>
      <c r="BA105" s="90"/>
      <c r="BB105" s="90"/>
      <c r="BC105" s="91"/>
      <c r="BD105" s="482"/>
      <c r="BE105" s="483"/>
      <c r="BF105" s="483"/>
      <c r="BG105" s="482"/>
      <c r="BH105" s="483"/>
      <c r="BI105" s="484"/>
      <c r="BJ105" s="92"/>
      <c r="BK105" s="93"/>
      <c r="BL105" s="16"/>
      <c r="BM105" s="16"/>
      <c r="BN105" s="16"/>
      <c r="BO105" s="16"/>
      <c r="BP105" s="16"/>
      <c r="BQ105" s="16"/>
      <c r="BR105" s="16"/>
      <c r="BS105" s="16"/>
    </row>
    <row r="106" spans="1:71" s="31" customFormat="1" ht="15.9" customHeight="1" x14ac:dyDescent="0.8">
      <c r="A106" s="70">
        <f>IF(+All!$F119="Nebraska",+All!A119,IF(+All!$H119="Nebraska",+All!A119,0))</f>
        <v>2</v>
      </c>
      <c r="B106" s="480" t="str">
        <f>IF(+All!$F119="Nebraska",+All!B119,IF(+All!$H119="Nebraska",+All!B119,0))</f>
        <v>Sat</v>
      </c>
      <c r="C106" s="72">
        <f>IF(+All!$F119="Nebraska",+All!C119,IF(+All!$H119="Nebraska",+All!C119,0))</f>
        <v>44450</v>
      </c>
      <c r="D106" s="73">
        <f>IF(+All!$F119="Nebraska",+All!D119,IF(+All!$H119="Nebraska",+All!D119,0))</f>
        <v>0.64583333333333337</v>
      </c>
      <c r="E106" s="707" t="str">
        <f>IF(+All!$F119="Nebraska",+All!E119,IF(+All!$H119="Nebraska",+All!E119,0))</f>
        <v>BTN</v>
      </c>
      <c r="F106" s="75" t="str">
        <f>IF(+All!$F119="Nebraska",+All!F119,IF(+All!$H119="Nebraska",+All!F119,0))</f>
        <v>Buffalo</v>
      </c>
      <c r="G106" s="95" t="str">
        <f>IF(+All!$F119="Nebraska",+All!G119,IF(+All!$H119="Nebraska",+All!G119,0))</f>
        <v>MAC</v>
      </c>
      <c r="H106" s="95" t="str">
        <f>IF(+All!$F119="Nebraska",+All!H119,IF(+All!$H119="Nebraska",+All!H119,0))</f>
        <v>Nebraska</v>
      </c>
      <c r="I106" s="76" t="str">
        <f>IF(+All!$F119="Nebraska",+All!I119,IF(+All!$H119="Nebraska",+All!I119,0))</f>
        <v>B10</v>
      </c>
      <c r="J106" s="706" t="str">
        <f>IF(+All!$F119="Nebraska",+All!J119,IF(+All!$H119="Nebraska",+All!J119,0))</f>
        <v>Nebraska</v>
      </c>
      <c r="K106" s="707" t="str">
        <f>IF(+All!$F119="Nebraska",+All!K119,IF(+All!$H119="Nebraska",+All!K119,0))</f>
        <v>Buffalo</v>
      </c>
      <c r="L106" s="78">
        <f>IF(+All!$F119="Nebraska",+All!L119,IF(+All!$H119="Nebraska",+All!L119,0))</f>
        <v>13.5</v>
      </c>
      <c r="M106" s="79">
        <f>IF(+All!$F119="Nebraska",+All!M119,IF(+All!$H119="Nebraska",+All!M119,0))</f>
        <v>54.5</v>
      </c>
      <c r="N106" s="706" t="str">
        <f>IF(+All!$F119="Nebraska",+All!N119,IF(+All!$H119="Nebraska",+All!N119,0))</f>
        <v>Nebraska</v>
      </c>
      <c r="O106" s="708">
        <f>IF(+All!$F119="Nebraska",+All!O119,IF(+All!$H119="Nebraska",+All!O119,0))</f>
        <v>28</v>
      </c>
      <c r="P106" s="708" t="str">
        <f>IF(+All!$F119="Nebraska",+All!P119,IF(+All!$H119="Nebraska",+All!P119,0))</f>
        <v>Buffalo</v>
      </c>
      <c r="Q106" s="707">
        <f>IF(+All!$F119="Nebraska",+All!Q119,IF(+All!$H119="Nebraska",+All!Q119,0))</f>
        <v>3</v>
      </c>
      <c r="R106" s="706" t="str">
        <f>IF(+All!$F119="Nebraska",+All!R119,IF(+All!$H119="Nebraska",+All!R119,0))</f>
        <v>Nebraska</v>
      </c>
      <c r="S106" s="708" t="str">
        <f>IF(+All!$F119="Nebraska",+All!S119,IF(+All!$H119="Nebraska",+All!S119,0))</f>
        <v>Buffalo</v>
      </c>
      <c r="T106" s="706" t="str">
        <f>IF(+All!$F119="Nebraska",+All!T119,IF(+All!$H119="Nebraska",+All!T119,0))</f>
        <v>Buffalo</v>
      </c>
      <c r="U106" s="707" t="str">
        <f>IF(+All!$F119="Nebraska",+All!U119,IF(+All!$H119="Nebraska",+All!U119,0))</f>
        <v>L</v>
      </c>
      <c r="V106" s="706">
        <f>IF(+All!$F104="Nebraska",+All!#REF!,IF(+All!$H104="Nebraska",+All!#REF!,0))</f>
        <v>0</v>
      </c>
      <c r="W106" s="707">
        <f>IF(+All!$F104="Nebraska",+All!#REF!,IF(+All!$H104="Nebraska",+All!#REF!,0))</f>
        <v>0</v>
      </c>
      <c r="X106" s="706">
        <f>IF(+All!$F104="Nebraska",+All!#REF!,IF(+All!$H104="Nebraska",+All!#REF!,0))</f>
        <v>0</v>
      </c>
      <c r="Y106" s="707">
        <f>IF(+All!$F104="Nebraska",+All!#REF!,IF(+All!$H104="Nebraska",+All!#REF!,0))</f>
        <v>0</v>
      </c>
      <c r="Z106" s="706">
        <f>IF(+All!$F104="Nebraska",+All!#REF!,IF(+All!$H104="Nebraska",+All!#REF!,0))</f>
        <v>0</v>
      </c>
      <c r="AA106" s="707">
        <f>IF(+All!$F104="Nebraska",+All!#REF!,IF(+All!$H104="Nebraska",+All!#REF!,0))</f>
        <v>0</v>
      </c>
      <c r="AB106" s="706">
        <f>IF(+All!$F104="Nebraska",+All!#REF!,IF(+All!$H104="Nebraska",+All!#REF!,0))</f>
        <v>0</v>
      </c>
      <c r="AC106" s="707">
        <f>IF(+All!$F104="Nebraska",+All!#REF!,IF(+All!$H104="Nebraska",+All!#REF!,0))</f>
        <v>0</v>
      </c>
      <c r="AD106" s="706">
        <f>IF(+All!$F104="Nebraska",+All!#REF!,IF(+All!$H104="Nebraska",+All!#REF!,0))</f>
        <v>0</v>
      </c>
      <c r="AE106" s="707">
        <f>IF(+All!$F104="Nebraska",+All!#REF!,IF(+All!$H104="Nebraska",+All!#REF!,0))</f>
        <v>0</v>
      </c>
      <c r="AF106" s="706">
        <f>IF(+All!$F104="Nebraska",+All!#REF!,IF(+All!$H104="Nebraska",+All!#REF!,0))</f>
        <v>0</v>
      </c>
      <c r="AG106" s="707">
        <f>IF(+All!$F104="Nebraska",+All!#REF!,IF(+All!$H104="Nebraska",+All!#REF!,0))</f>
        <v>0</v>
      </c>
      <c r="AH106" s="706">
        <f>IF(+All!$F104="Nebraska",+All!#REF!,IF(+All!$H104="Nebraska",+All!#REF!,0))</f>
        <v>0</v>
      </c>
      <c r="AI106" s="707">
        <f>IF(+All!$F104="Nebraska",+All!#REF!,IF(+All!$H104="Nebraska",+All!#REF!,0))</f>
        <v>0</v>
      </c>
      <c r="AJ106" s="706">
        <f>IF(+All!$F104="Nebraska",+All!#REF!,IF(+All!$H104="Nebraska",+All!#REF!,0))</f>
        <v>0</v>
      </c>
      <c r="AK106" s="707">
        <f>IF(+All!$F104="Nebraska",+All!#REF!,IF(+All!$H104="Nebraska",+All!#REF!,0))</f>
        <v>0</v>
      </c>
      <c r="AL106" s="81">
        <f>IF(+All!$F104="Nebraska",+All!V104,IF(+All!$H104="Nebraska",+All!V104,0))</f>
        <v>0</v>
      </c>
      <c r="AM106" s="82">
        <f>IF(+All!$F104="Nebraska",+All!W104,IF(+All!$H104="Nebraska",+All!W104,0))</f>
        <v>0</v>
      </c>
      <c r="AN106" s="96">
        <f>IF(+All!$F104="Nebraska",+All!X104,IF(+All!$H104="Nebraska",+All!X104,0))</f>
        <v>0</v>
      </c>
      <c r="AO106" s="83">
        <f>IF(+All!$F104="Nebraska",+All!Y104,IF(+All!$H104="Nebraska",+All!Y104,0))</f>
        <v>0</v>
      </c>
      <c r="AP106" s="84">
        <f>IF(+All!$F104="Nebraska",+All!Z104,IF(+All!$H104="Nebraska",+All!Z104,0))</f>
        <v>0</v>
      </c>
      <c r="AQ106" s="480">
        <f>IF(+All!$F104="Nebraska",+All!#REF!,IF(+All!$H104="Nebraska",+All!#REF!,0))</f>
        <v>0</v>
      </c>
      <c r="AR106" s="482">
        <f>IF(+All!$F104="Nebraska",+All!#REF!,IF(+All!$H104="Nebraska",+All!#REF!,0))</f>
        <v>0</v>
      </c>
      <c r="AS106" s="483">
        <f>IF(+All!$F104="Nebraska",+All!#REF!,IF(+All!$H104="Nebraska",+All!#REF!,0))</f>
        <v>0</v>
      </c>
      <c r="AT106" s="483">
        <f>IF(+All!$F104="Nebraska",+All!#REF!,IF(+All!$H104="Nebraska",+All!#REF!,0))</f>
        <v>0</v>
      </c>
      <c r="AU106" s="482">
        <f>IF(+All!$F104="Nebraska",+All!#REF!,IF(+All!$H104="Nebraska",+All!#REF!,0))</f>
        <v>0</v>
      </c>
      <c r="AV106" s="483">
        <f>IF(+All!$F104="Nebraska",+All!#REF!,IF(+All!$H104="Nebraska",+All!#REF!,0))</f>
        <v>0</v>
      </c>
      <c r="AW106" s="484">
        <f>IF(+All!$F104="Nebraska",+All!#REF!,IF(+All!$H104="Nebraska",+All!#REF!,0))</f>
        <v>0</v>
      </c>
      <c r="AX106" s="483">
        <f>IF(+All!$F104="Nebraska",+All!#REF!,IF(+All!$H104="Nebraska",+All!#REF!,0))</f>
        <v>0</v>
      </c>
      <c r="AY106" s="88">
        <f>IF(+All!$F104="Nebraska",+All!#REF!,IF(+All!$H104="Nebraska",+All!#REF!,0))</f>
        <v>0</v>
      </c>
      <c r="AZ106" s="89">
        <f>IF(+All!$F104="Nebraska",+All!#REF!,IF(+All!$H104="Nebraska",+All!#REF!,0))</f>
        <v>0</v>
      </c>
      <c r="BA106" s="90">
        <f>IF(+All!$F104="Nebraska",+All!#REF!,IF(+All!$H104="Nebraska",+All!#REF!,0))</f>
        <v>0</v>
      </c>
      <c r="BB106" s="90">
        <f>IF(+All!$F104="Nebraska",+All!#REF!,IF(+All!$H104="Nebraska",+All!#REF!,0))</f>
        <v>0</v>
      </c>
      <c r="BC106" s="91">
        <f>IF(+All!$F104="Nebraska",+All!#REF!,IF(+All!$H104="Nebraska",+All!#REF!,0))</f>
        <v>0</v>
      </c>
      <c r="BD106" s="482">
        <f>IF(+All!$F104="Nebraska",+All!#REF!,IF(+All!$H104="Nebraska",+All!#REF!,0))</f>
        <v>0</v>
      </c>
      <c r="BE106" s="483">
        <f>IF(+All!$F104="Nebraska",+All!#REF!,IF(+All!$H104="Nebraska",+All!#REF!,0))</f>
        <v>0</v>
      </c>
      <c r="BF106" s="483">
        <f>IF(+All!$F104="Nebraska",+All!#REF!,IF(+All!$H104="Nebraska",+All!#REF!,0))</f>
        <v>0</v>
      </c>
      <c r="BG106" s="482">
        <f>IF(+All!$F104="Nebraska",+All!#REF!,IF(+All!$H104="Nebraska",+All!#REF!,0))</f>
        <v>0</v>
      </c>
      <c r="BH106" s="483">
        <f>IF(+All!$F104="Nebraska",+All!#REF!,IF(+All!$H104="Nebraska",+All!#REF!,0))</f>
        <v>0</v>
      </c>
      <c r="BI106" s="484">
        <f>IF(+All!$F104="Nebraska",+All!#REF!,IF(+All!$H104="Nebraska",+All!#REF!,0))</f>
        <v>0</v>
      </c>
      <c r="BJ106" s="92">
        <f>IF(+All!$F104="Nebraska",+All!#REF!,IF(+All!$H104="Nebraska",+All!#REF!,0))</f>
        <v>0</v>
      </c>
      <c r="BK106" s="93">
        <f>IF(+All!$F104="Nebraska",+All!#REF!,IF(+All!$H104="Nebraska",+All!#REF!,0))</f>
        <v>0</v>
      </c>
      <c r="BL106" s="16"/>
      <c r="BM106" s="16"/>
      <c r="BN106" s="16"/>
      <c r="BO106" s="16"/>
      <c r="BP106" s="16"/>
      <c r="BQ106" s="16"/>
      <c r="BR106" s="16"/>
      <c r="BS106" s="16"/>
    </row>
    <row r="107" spans="1:71" s="31" customFormat="1" ht="15.9" customHeight="1" x14ac:dyDescent="0.8">
      <c r="A107" s="70">
        <f>IF(+All!$F201="Nebraska",+All!A201,IF(+All!$H201="Nebraska",+All!A201,0))</f>
        <v>3</v>
      </c>
      <c r="B107" s="480" t="str">
        <f>IF(+All!$F201="Nebraska",+All!B201,IF(+All!$H201="Nebraska",+All!B201,0))</f>
        <v>Sat</v>
      </c>
      <c r="C107" s="72">
        <f>IF(+All!$F201="Nebraska",+All!C201,IF(+All!$H201="Nebraska",+All!C201,0))</f>
        <v>44457</v>
      </c>
      <c r="D107" s="73">
        <f>IF(+All!$F201="Nebraska",+All!D201,IF(+All!$H201="Nebraska",+All!D201,0))</f>
        <v>0.5</v>
      </c>
      <c r="E107" s="707" t="str">
        <f>IF(+All!$F201="Nebraska",+All!E201,IF(+All!$H201="Nebraska",+All!E201,0))</f>
        <v>Fox</v>
      </c>
      <c r="F107" s="75" t="str">
        <f>IF(+All!$F201="Nebraska",+All!F201,IF(+All!$H201="Nebraska",+All!F201,0))</f>
        <v>Nebraska</v>
      </c>
      <c r="G107" s="95" t="str">
        <f>IF(+All!$F201="Nebraska",+All!G201,IF(+All!$H201="Nebraska",+All!G201,0))</f>
        <v>B10</v>
      </c>
      <c r="H107" s="95" t="str">
        <f>IF(+All!$F201="Nebraska",+All!H201,IF(+All!$H201="Nebraska",+All!H201,0))</f>
        <v>Oklahoma</v>
      </c>
      <c r="I107" s="76" t="str">
        <f>IF(+All!$F201="Nebraska",+All!I201,IF(+All!$H201="Nebraska",+All!I201,0))</f>
        <v>B12</v>
      </c>
      <c r="J107" s="706" t="str">
        <f>IF(+All!$F201="Nebraska",+All!J201,IF(+All!$H201="Nebraska",+All!J201,0))</f>
        <v>Oklahoma</v>
      </c>
      <c r="K107" s="707" t="str">
        <f>IF(+All!$F201="Nebraska",+All!K201,IF(+All!$H201="Nebraska",+All!K201,0))</f>
        <v>Nebraska</v>
      </c>
      <c r="L107" s="78">
        <f>IF(+All!$F201="Nebraska",+All!L201,IF(+All!$H201="Nebraska",+All!L201,0))</f>
        <v>22.5</v>
      </c>
      <c r="M107" s="79">
        <f>IF(+All!$F201="Nebraska",+All!M201,IF(+All!$H201="Nebraska",+All!M201,0))</f>
        <v>61.5</v>
      </c>
      <c r="N107" s="706" t="str">
        <f>IF(+All!$F201="Nebraska",+All!N201,IF(+All!$H201="Nebraska",+All!N201,0))</f>
        <v>Oklahoma</v>
      </c>
      <c r="O107" s="708">
        <f>IF(+All!$F201="Nebraska",+All!O201,IF(+All!$H201="Nebraska",+All!O201,0))</f>
        <v>23</v>
      </c>
      <c r="P107" s="708" t="str">
        <f>IF(+All!$F201="Nebraska",+All!P201,IF(+All!$H201="Nebraska",+All!P201,0))</f>
        <v>Nebraska</v>
      </c>
      <c r="Q107" s="707">
        <f>IF(+All!$F201="Nebraska",+All!Q201,IF(+All!$H201="Nebraska",+All!Q201,0))</f>
        <v>16</v>
      </c>
      <c r="R107" s="706" t="str">
        <f>IF(+All!$F201="Nebraska",+All!R201,IF(+All!$H201="Nebraska",+All!R201,0))</f>
        <v>Nebraska</v>
      </c>
      <c r="S107" s="708" t="str">
        <f>IF(+All!$F201="Nebraska",+All!S201,IF(+All!$H201="Nebraska",+All!S201,0))</f>
        <v>Oklahoma</v>
      </c>
      <c r="T107" s="706" t="str">
        <f>IF(+All!$F201="Nebraska",+All!T201,IF(+All!$H201="Nebraska",+All!T201,0))</f>
        <v>Oklahoma</v>
      </c>
      <c r="U107" s="707" t="str">
        <f>IF(+All!$F201="Nebraska",+All!U201,IF(+All!$H201="Nebraska",+All!U201,0))</f>
        <v>L</v>
      </c>
      <c r="V107" s="706" t="e">
        <f>IF(+All!#REF!="Nebraska",+All!#REF!,IF(+All!#REF!="Nebraska",+All!#REF!,0))</f>
        <v>#REF!</v>
      </c>
      <c r="W107" s="707" t="e">
        <f>IF(+All!#REF!="Nebraska",+All!#REF!,IF(+All!#REF!="Nebraska",+All!#REF!,0))</f>
        <v>#REF!</v>
      </c>
      <c r="X107" s="706" t="e">
        <f>IF(+All!#REF!="Nebraska",+All!#REF!,IF(+All!#REF!="Nebraska",+All!#REF!,0))</f>
        <v>#REF!</v>
      </c>
      <c r="Y107" s="707" t="e">
        <f>IF(+All!#REF!="Nebraska",+All!#REF!,IF(+All!#REF!="Nebraska",+All!#REF!,0))</f>
        <v>#REF!</v>
      </c>
      <c r="Z107" s="706" t="e">
        <f>IF(+All!#REF!="Nebraska",+All!#REF!,IF(+All!#REF!="Nebraska",+All!#REF!,0))</f>
        <v>#REF!</v>
      </c>
      <c r="AA107" s="707" t="e">
        <f>IF(+All!#REF!="Nebraska",+All!#REF!,IF(+All!#REF!="Nebraska",+All!#REF!,0))</f>
        <v>#REF!</v>
      </c>
      <c r="AB107" s="706" t="e">
        <f>IF(+All!#REF!="Nebraska",+All!#REF!,IF(+All!#REF!="Nebraska",+All!#REF!,0))</f>
        <v>#REF!</v>
      </c>
      <c r="AC107" s="707" t="e">
        <f>IF(+All!#REF!="Nebraska",+All!#REF!,IF(+All!#REF!="Nebraska",+All!#REF!,0))</f>
        <v>#REF!</v>
      </c>
      <c r="AD107" s="706" t="e">
        <f>IF(+All!#REF!="Nebraska",+All!#REF!,IF(+All!#REF!="Nebraska",+All!#REF!,0))</f>
        <v>#REF!</v>
      </c>
      <c r="AE107" s="707" t="e">
        <f>IF(+All!#REF!="Nebraska",+All!#REF!,IF(+All!#REF!="Nebraska",+All!#REF!,0))</f>
        <v>#REF!</v>
      </c>
      <c r="AF107" s="706" t="e">
        <f>IF(+All!#REF!="Nebraska",+All!#REF!,IF(+All!#REF!="Nebraska",+All!#REF!,0))</f>
        <v>#REF!</v>
      </c>
      <c r="AG107" s="707" t="e">
        <f>IF(+All!#REF!="Nebraska",+All!#REF!,IF(+All!#REF!="Nebraska",+All!#REF!,0))</f>
        <v>#REF!</v>
      </c>
      <c r="AH107" s="706" t="e">
        <f>IF(+All!#REF!="Nebraska",+All!#REF!,IF(+All!#REF!="Nebraska",+All!#REF!,0))</f>
        <v>#REF!</v>
      </c>
      <c r="AI107" s="707" t="e">
        <f>IF(+All!#REF!="Nebraska",+All!#REF!,IF(+All!#REF!="Nebraska",+All!#REF!,0))</f>
        <v>#REF!</v>
      </c>
      <c r="AJ107" s="706" t="e">
        <f>IF(+All!#REF!="Nebraska",+All!#REF!,IF(+All!#REF!="Nebraska",+All!#REF!,0))</f>
        <v>#REF!</v>
      </c>
      <c r="AK107" s="707" t="e">
        <f>IF(+All!#REF!="Nebraska",+All!#REF!,IF(+All!#REF!="Nebraska",+All!#REF!,0))</f>
        <v>#REF!</v>
      </c>
      <c r="AL107" s="81" t="e">
        <f>IF(+All!#REF!="Nebraska",+All!#REF!,IF(+All!#REF!="Nebraska",+All!#REF!,0))</f>
        <v>#REF!</v>
      </c>
      <c r="AM107" s="82" t="e">
        <f>IF(+All!#REF!="Nebraska",+All!#REF!,IF(+All!#REF!="Nebraska",+All!#REF!,0))</f>
        <v>#REF!</v>
      </c>
      <c r="AN107" s="96" t="e">
        <f>IF(+All!#REF!="Nebraska",+All!#REF!,IF(+All!#REF!="Nebraska",+All!#REF!,0))</f>
        <v>#REF!</v>
      </c>
      <c r="AO107" s="83" t="e">
        <f>IF(+All!#REF!="Nebraska",+All!#REF!,IF(+All!#REF!="Nebraska",+All!#REF!,0))</f>
        <v>#REF!</v>
      </c>
      <c r="AP107" s="84" t="e">
        <f>IF(+All!#REF!="Nebraska",+All!#REF!,IF(+All!#REF!="Nebraska",+All!#REF!,0))</f>
        <v>#REF!</v>
      </c>
      <c r="AQ107" s="480" t="e">
        <f>IF(+All!#REF!="Nebraska",+All!#REF!,IF(+All!#REF!="Nebraska",+All!#REF!,0))</f>
        <v>#REF!</v>
      </c>
      <c r="AR107" s="482" t="e">
        <f>IF(+All!#REF!="Nebraska",+All!#REF!,IF(+All!#REF!="Nebraska",+All!#REF!,0))</f>
        <v>#REF!</v>
      </c>
      <c r="AS107" s="483" t="e">
        <f>IF(+All!#REF!="Nebraska",+All!#REF!,IF(+All!#REF!="Nebraska",+All!#REF!,0))</f>
        <v>#REF!</v>
      </c>
      <c r="AT107" s="483" t="e">
        <f>IF(+All!#REF!="Nebraska",+All!#REF!,IF(+All!#REF!="Nebraska",+All!#REF!,0))</f>
        <v>#REF!</v>
      </c>
      <c r="AU107" s="482" t="e">
        <f>IF(+All!#REF!="Nebraska",+All!#REF!,IF(+All!#REF!="Nebraska",+All!#REF!,0))</f>
        <v>#REF!</v>
      </c>
      <c r="AV107" s="483" t="e">
        <f>IF(+All!#REF!="Nebraska",+All!#REF!,IF(+All!#REF!="Nebraska",+All!#REF!,0))</f>
        <v>#REF!</v>
      </c>
      <c r="AW107" s="484" t="e">
        <f>IF(+All!#REF!="Nebraska",+All!#REF!,IF(+All!#REF!="Nebraska",+All!#REF!,0))</f>
        <v>#REF!</v>
      </c>
      <c r="AX107" s="483" t="e">
        <f>IF(+All!#REF!="Nebraska",+All!#REF!,IF(+All!#REF!="Nebraska",+All!#REF!,0))</f>
        <v>#REF!</v>
      </c>
      <c r="AY107" s="88" t="e">
        <f>IF(+All!#REF!="Nebraska",+All!#REF!,IF(+All!#REF!="Nebraska",+All!#REF!,0))</f>
        <v>#REF!</v>
      </c>
      <c r="AZ107" s="89" t="e">
        <f>IF(+All!#REF!="Nebraska",+All!#REF!,IF(+All!#REF!="Nebraska",+All!#REF!,0))</f>
        <v>#REF!</v>
      </c>
      <c r="BA107" s="90" t="e">
        <f>IF(+All!#REF!="Nebraska",+All!#REF!,IF(+All!#REF!="Nebraska",+All!#REF!,0))</f>
        <v>#REF!</v>
      </c>
      <c r="BB107" s="90" t="e">
        <f>IF(+All!#REF!="Nebraska",+All!#REF!,IF(+All!#REF!="Nebraska",+All!#REF!,0))</f>
        <v>#REF!</v>
      </c>
      <c r="BC107" s="91" t="e">
        <f>IF(+All!#REF!="Nebraska",+All!#REF!,IF(+All!#REF!="Nebraska",+All!#REF!,0))</f>
        <v>#REF!</v>
      </c>
      <c r="BD107" s="482" t="e">
        <f>IF(+All!#REF!="Nebraska",+All!#REF!,IF(+All!#REF!="Nebraska",+All!#REF!,0))</f>
        <v>#REF!</v>
      </c>
      <c r="BE107" s="483" t="e">
        <f>IF(+All!#REF!="Nebraska",+All!#REF!,IF(+All!#REF!="Nebraska",+All!#REF!,0))</f>
        <v>#REF!</v>
      </c>
      <c r="BF107" s="483" t="e">
        <f>IF(+All!#REF!="Nebraska",+All!#REF!,IF(+All!#REF!="Nebraska",+All!#REF!,0))</f>
        <v>#REF!</v>
      </c>
      <c r="BG107" s="482" t="e">
        <f>IF(+All!#REF!="Nebraska",+All!#REF!,IF(+All!#REF!="Nebraska",+All!#REF!,0))</f>
        <v>#REF!</v>
      </c>
      <c r="BH107" s="483" t="e">
        <f>IF(+All!#REF!="Nebraska",+All!#REF!,IF(+All!#REF!="Nebraska",+All!#REF!,0))</f>
        <v>#REF!</v>
      </c>
      <c r="BI107" s="484" t="e">
        <f>IF(+All!#REF!="Nebraska",+All!#REF!,IF(+All!#REF!="Nebraska",+All!#REF!,0))</f>
        <v>#REF!</v>
      </c>
      <c r="BJ107" s="92" t="e">
        <f>IF(+All!#REF!="Nebraska",+All!#REF!,IF(+All!#REF!="Nebraska",+All!#REF!,0))</f>
        <v>#REF!</v>
      </c>
      <c r="BK107" s="93" t="e">
        <f>IF(+All!#REF!="Nebraska",+All!#REF!,IF(+All!#REF!="Nebraska",+All!#REF!,0))</f>
        <v>#REF!</v>
      </c>
      <c r="BL107" s="16"/>
      <c r="BM107" s="16"/>
      <c r="BN107" s="16"/>
      <c r="BO107" s="16"/>
      <c r="BP107" s="16"/>
      <c r="BQ107" s="16"/>
      <c r="BR107" s="16"/>
      <c r="BS107" s="16"/>
    </row>
    <row r="108" spans="1:71" s="31" customFormat="1" ht="15.9" customHeight="1" x14ac:dyDescent="0.8">
      <c r="A108" s="70">
        <f>IF(+All!$F277="Nebraska",+All!A277,IF(+All!$H277="Nebraska",+All!A277,0))</f>
        <v>4</v>
      </c>
      <c r="B108" s="480" t="str">
        <f>IF(+All!$F277="Nebraska",+All!B277,IF(+All!$H277="Nebraska",+All!B277,0))</f>
        <v>Sat</v>
      </c>
      <c r="C108" s="72">
        <f>IF(+All!$F277="Nebraska",+All!C277,IF(+All!$H277="Nebraska",+All!C277,0))</f>
        <v>44464</v>
      </c>
      <c r="D108" s="73">
        <f>IF(+All!$F277="Nebraska",+All!D277,IF(+All!$H277="Nebraska",+All!D277,0))</f>
        <v>0.79166666666666663</v>
      </c>
      <c r="E108" s="707" t="str">
        <f>IF(+All!$F277="Nebraska",+All!E277,IF(+All!$H277="Nebraska",+All!E277,0))</f>
        <v>FS1</v>
      </c>
      <c r="F108" s="75" t="str">
        <f>IF(+All!$F277="Nebraska",+All!F277,IF(+All!$H277="Nebraska",+All!F277,0))</f>
        <v>Nebraska</v>
      </c>
      <c r="G108" s="95" t="str">
        <f>IF(+All!$F277="Nebraska",+All!G277,IF(+All!$H277="Nebraska",+All!G277,0))</f>
        <v>B10</v>
      </c>
      <c r="H108" s="95" t="str">
        <f>IF(+All!$F277="Nebraska",+All!H277,IF(+All!$H277="Nebraska",+All!H277,0))</f>
        <v>Michigan State</v>
      </c>
      <c r="I108" s="76" t="str">
        <f>IF(+All!$F277="Nebraska",+All!I277,IF(+All!$H277="Nebraska",+All!I277,0))</f>
        <v>B10</v>
      </c>
      <c r="J108" s="706" t="str">
        <f>IF(+All!$F277="Nebraska",+All!J277,IF(+All!$H277="Nebraska",+All!J277,0))</f>
        <v>Michigan State</v>
      </c>
      <c r="K108" s="707" t="str">
        <f>IF(+All!$F277="Nebraska",+All!K277,IF(+All!$H277="Nebraska",+All!K277,0))</f>
        <v>Nebraska</v>
      </c>
      <c r="L108" s="78">
        <f>IF(+All!$F277="Nebraska",+All!L277,IF(+All!$H277="Nebraska",+All!L277,0))</f>
        <v>5.5</v>
      </c>
      <c r="M108" s="79">
        <f>IF(+All!$F277="Nebraska",+All!M277,IF(+All!$H277="Nebraska",+All!M277,0))</f>
        <v>52</v>
      </c>
      <c r="N108" s="706" t="str">
        <f>IF(+All!$F277="Nebraska",+All!N277,IF(+All!$H277="Nebraska",+All!N277,0))</f>
        <v>Michigan State</v>
      </c>
      <c r="O108" s="708">
        <f>IF(+All!$F277="Nebraska",+All!O277,IF(+All!$H277="Nebraska",+All!O277,0))</f>
        <v>23</v>
      </c>
      <c r="P108" s="708" t="str">
        <f>IF(+All!$F277="Nebraska",+All!P277,IF(+All!$H277="Nebraska",+All!P277,0))</f>
        <v>Nebraska</v>
      </c>
      <c r="Q108" s="707">
        <f>IF(+All!$F277="Nebraska",+All!Q277,IF(+All!$H277="Nebraska",+All!Q277,0))</f>
        <v>20</v>
      </c>
      <c r="R108" s="706" t="str">
        <f>IF(+All!$F277="Nebraska",+All!R277,IF(+All!$H277="Nebraska",+All!R277,0))</f>
        <v>Nebraska</v>
      </c>
      <c r="S108" s="708" t="str">
        <f>IF(+All!$F277="Nebraska",+All!S277,IF(+All!$H277="Nebraska",+All!S277,0))</f>
        <v>Michigan State</v>
      </c>
      <c r="T108" s="706" t="str">
        <f>IF(+All!$F277="Nebraska",+All!T277,IF(+All!$H277="Nebraska",+All!T277,0))</f>
        <v>Michigan State</v>
      </c>
      <c r="U108" s="707" t="str">
        <f>IF(+All!$F277="Nebraska",+All!U277,IF(+All!$H277="Nebraska",+All!U277,0))</f>
        <v>L</v>
      </c>
      <c r="V108" s="706">
        <f>IF(+All!$F176="Nebraska",+All!#REF!,IF(+All!$H176="Nebraska",+All!#REF!,0))</f>
        <v>0</v>
      </c>
      <c r="W108" s="707">
        <f>IF(+All!$F176="Nebraska",+All!#REF!,IF(+All!$H176="Nebraska",+All!#REF!,0))</f>
        <v>0</v>
      </c>
      <c r="X108" s="706">
        <f>IF(+All!$F176="Nebraska",+All!#REF!,IF(+All!$H176="Nebraska",+All!#REF!,0))</f>
        <v>0</v>
      </c>
      <c r="Y108" s="707">
        <f>IF(+All!$F176="Nebraska",+All!#REF!,IF(+All!$H176="Nebraska",+All!#REF!,0))</f>
        <v>0</v>
      </c>
      <c r="Z108" s="706">
        <f>IF(+All!$F176="Nebraska",+All!#REF!,IF(+All!$H176="Nebraska",+All!#REF!,0))</f>
        <v>0</v>
      </c>
      <c r="AA108" s="707">
        <f>IF(+All!$F176="Nebraska",+All!#REF!,IF(+All!$H176="Nebraska",+All!#REF!,0))</f>
        <v>0</v>
      </c>
      <c r="AB108" s="706">
        <f>IF(+All!$F176="Nebraska",+All!#REF!,IF(+All!$H176="Nebraska",+All!#REF!,0))</f>
        <v>0</v>
      </c>
      <c r="AC108" s="707">
        <f>IF(+All!$F176="Nebraska",+All!#REF!,IF(+All!$H176="Nebraska",+All!#REF!,0))</f>
        <v>0</v>
      </c>
      <c r="AD108" s="706">
        <f>IF(+All!$F176="Nebraska",+All!#REF!,IF(+All!$H176="Nebraska",+All!#REF!,0))</f>
        <v>0</v>
      </c>
      <c r="AE108" s="707">
        <f>IF(+All!$F176="Nebraska",+All!#REF!,IF(+All!$H176="Nebraska",+All!#REF!,0))</f>
        <v>0</v>
      </c>
      <c r="AF108" s="706">
        <f>IF(+All!$F176="Nebraska",+All!#REF!,IF(+All!$H176="Nebraska",+All!#REF!,0))</f>
        <v>0</v>
      </c>
      <c r="AG108" s="707">
        <f>IF(+All!$F176="Nebraska",+All!#REF!,IF(+All!$H176="Nebraska",+All!#REF!,0))</f>
        <v>0</v>
      </c>
      <c r="AH108" s="706">
        <f>IF(+All!$F176="Nebraska",+All!#REF!,IF(+All!$H176="Nebraska",+All!#REF!,0))</f>
        <v>0</v>
      </c>
      <c r="AI108" s="707">
        <f>IF(+All!$F176="Nebraska",+All!#REF!,IF(+All!$H176="Nebraska",+All!#REF!,0))</f>
        <v>0</v>
      </c>
      <c r="AJ108" s="706">
        <f>IF(+All!$F176="Nebraska",+All!#REF!,IF(+All!$H176="Nebraska",+All!#REF!,0))</f>
        <v>0</v>
      </c>
      <c r="AK108" s="707">
        <f>IF(+All!$F176="Nebraska",+All!#REF!,IF(+All!$H176="Nebraska",+All!#REF!,0))</f>
        <v>0</v>
      </c>
      <c r="AL108" s="81">
        <f>IF(+All!$F176="Nebraska",+All!V176,IF(+All!$H176="Nebraska",+All!V176,0))</f>
        <v>0</v>
      </c>
      <c r="AM108" s="82">
        <f>IF(+All!$F176="Nebraska",+All!W176,IF(+All!$H176="Nebraska",+All!W176,0))</f>
        <v>0</v>
      </c>
      <c r="AN108" s="96">
        <f>IF(+All!$F176="Nebraska",+All!X176,IF(+All!$H176="Nebraska",+All!X176,0))</f>
        <v>0</v>
      </c>
      <c r="AO108" s="83">
        <f>IF(+All!$F176="Nebraska",+All!Y176,IF(+All!$H176="Nebraska",+All!Y176,0))</f>
        <v>0</v>
      </c>
      <c r="AP108" s="84">
        <f>IF(+All!$F176="Nebraska",+All!Z176,IF(+All!$H176="Nebraska",+All!Z176,0))</f>
        <v>0</v>
      </c>
      <c r="AQ108" s="480">
        <f>IF(+All!$F176="Nebraska",+All!#REF!,IF(+All!$H176="Nebraska",+All!#REF!,0))</f>
        <v>0</v>
      </c>
      <c r="AR108" s="482">
        <f>IF(+All!$F176="Nebraska",+All!#REF!,IF(+All!$H176="Nebraska",+All!#REF!,0))</f>
        <v>0</v>
      </c>
      <c r="AS108" s="483">
        <f>IF(+All!$F176="Nebraska",+All!#REF!,IF(+All!$H176="Nebraska",+All!#REF!,0))</f>
        <v>0</v>
      </c>
      <c r="AT108" s="483">
        <f>IF(+All!$F176="Nebraska",+All!#REF!,IF(+All!$H176="Nebraska",+All!#REF!,0))</f>
        <v>0</v>
      </c>
      <c r="AU108" s="482">
        <f>IF(+All!$F176="Nebraska",+All!#REF!,IF(+All!$H176="Nebraska",+All!#REF!,0))</f>
        <v>0</v>
      </c>
      <c r="AV108" s="483">
        <f>IF(+All!$F176="Nebraska",+All!#REF!,IF(+All!$H176="Nebraska",+All!#REF!,0))</f>
        <v>0</v>
      </c>
      <c r="AW108" s="484">
        <f>IF(+All!$F176="Nebraska",+All!#REF!,IF(+All!$H176="Nebraska",+All!#REF!,0))</f>
        <v>0</v>
      </c>
      <c r="AX108" s="483">
        <f>IF(+All!$F176="Nebraska",+All!#REF!,IF(+All!$H176="Nebraska",+All!#REF!,0))</f>
        <v>0</v>
      </c>
      <c r="AY108" s="88">
        <f>IF(+All!$F176="Nebraska",+All!#REF!,IF(+All!$H176="Nebraska",+All!#REF!,0))</f>
        <v>0</v>
      </c>
      <c r="AZ108" s="89">
        <f>IF(+All!$F176="Nebraska",+All!#REF!,IF(+All!$H176="Nebraska",+All!#REF!,0))</f>
        <v>0</v>
      </c>
      <c r="BA108" s="90">
        <f>IF(+All!$F176="Nebraska",+All!#REF!,IF(+All!$H176="Nebraska",+All!#REF!,0))</f>
        <v>0</v>
      </c>
      <c r="BB108" s="90">
        <f>IF(+All!$F176="Nebraska",+All!#REF!,IF(+All!$H176="Nebraska",+All!#REF!,0))</f>
        <v>0</v>
      </c>
      <c r="BC108" s="91">
        <f>IF(+All!$F176="Nebraska",+All!#REF!,IF(+All!$H176="Nebraska",+All!#REF!,0))</f>
        <v>0</v>
      </c>
      <c r="BD108" s="482">
        <f>IF(+All!$F176="Nebraska",+All!#REF!,IF(+All!$H176="Nebraska",+All!#REF!,0))</f>
        <v>0</v>
      </c>
      <c r="BE108" s="483">
        <f>IF(+All!$F176="Nebraska",+All!#REF!,IF(+All!$H176="Nebraska",+All!#REF!,0))</f>
        <v>0</v>
      </c>
      <c r="BF108" s="483">
        <f>IF(+All!$F176="Nebraska",+All!#REF!,IF(+All!$H176="Nebraska",+All!#REF!,0))</f>
        <v>0</v>
      </c>
      <c r="BG108" s="482">
        <f>IF(+All!$F176="Nebraska",+All!#REF!,IF(+All!$H176="Nebraska",+All!#REF!,0))</f>
        <v>0</v>
      </c>
      <c r="BH108" s="483">
        <f>IF(+All!$F176="Nebraska",+All!#REF!,IF(+All!$H176="Nebraska",+All!#REF!,0))</f>
        <v>0</v>
      </c>
      <c r="BI108" s="484">
        <f>IF(+All!$F176="Nebraska",+All!#REF!,IF(+All!$H176="Nebraska",+All!#REF!,0))</f>
        <v>0</v>
      </c>
      <c r="BJ108" s="92">
        <f>IF(+All!$F176="Nebraska",+All!#REF!,IF(+All!$H176="Nebraska",+All!#REF!,0))</f>
        <v>0</v>
      </c>
      <c r="BK108" s="93">
        <f>IF(+All!$F176="Nebraska",+All!#REF!,IF(+All!$H176="Nebraska",+All!#REF!,0))</f>
        <v>0</v>
      </c>
      <c r="BL108" s="16"/>
      <c r="BM108" s="16"/>
      <c r="BN108" s="16"/>
      <c r="BO108" s="16"/>
      <c r="BP108" s="16"/>
      <c r="BQ108" s="16"/>
      <c r="BR108" s="16"/>
      <c r="BS108" s="16"/>
    </row>
    <row r="109" spans="1:71" s="31" customFormat="1" ht="15.9" customHeight="1" x14ac:dyDescent="0.8">
      <c r="A109" s="70">
        <f>IF(+All!$F344="Nebraska",+All!A344,IF(+All!$H344="Nebraska",+All!A344,0))</f>
        <v>5</v>
      </c>
      <c r="B109" s="480" t="str">
        <f>IF(+All!$F344="Nebraska",+All!B344,IF(+All!$H344="Nebraska",+All!B344,0))</f>
        <v>Sat</v>
      </c>
      <c r="C109" s="72">
        <f>IF(+All!$F344="Nebraska",+All!C344,IF(+All!$H344="Nebraska",+All!C344,0))</f>
        <v>44471</v>
      </c>
      <c r="D109" s="73">
        <f>IF(+All!$F344="Nebraska",+All!D344,IF(+All!$H344="Nebraska",+All!D344,0))</f>
        <v>0.8125</v>
      </c>
      <c r="E109" s="707" t="str">
        <f>IF(+All!$F344="Nebraska",+All!E344,IF(+All!$H344="Nebraska",+All!E344,0))</f>
        <v>BTN</v>
      </c>
      <c r="F109" s="75" t="str">
        <f>IF(+All!$F344="Nebraska",+All!F344,IF(+All!$H344="Nebraska",+All!F344,0))</f>
        <v>Northwestern</v>
      </c>
      <c r="G109" s="95" t="str">
        <f>IF(+All!$F344="Nebraska",+All!G344,IF(+All!$H344="Nebraska",+All!G344,0))</f>
        <v>B10</v>
      </c>
      <c r="H109" s="95" t="str">
        <f>IF(+All!$F344="Nebraska",+All!H344,IF(+All!$H344="Nebraska",+All!H344,0))</f>
        <v>Nebraska</v>
      </c>
      <c r="I109" s="76" t="str">
        <f>IF(+All!$F344="Nebraska",+All!I344,IF(+All!$H344="Nebraska",+All!I344,0))</f>
        <v>B10</v>
      </c>
      <c r="J109" s="706" t="str">
        <f>IF(+All!$F344="Nebraska",+All!J344,IF(+All!$H344="Nebraska",+All!J344,0))</f>
        <v>Nebraska</v>
      </c>
      <c r="K109" s="707" t="str">
        <f>IF(+All!$F344="Nebraska",+All!K344,IF(+All!$H344="Nebraska",+All!K344,0))</f>
        <v>Northwestern</v>
      </c>
      <c r="L109" s="78">
        <f>IF(+All!$F344="Nebraska",+All!L344,IF(+All!$H344="Nebraska",+All!L344,0))</f>
        <v>11.5</v>
      </c>
      <c r="M109" s="79">
        <f>IF(+All!$F344="Nebraska",+All!M344,IF(+All!$H344="Nebraska",+All!M344,0))</f>
        <v>50</v>
      </c>
      <c r="N109" s="706" t="str">
        <f>IF(+All!$F344="Nebraska",+All!N344,IF(+All!$H344="Nebraska",+All!N344,0))</f>
        <v>Nebraska</v>
      </c>
      <c r="O109" s="708">
        <f>IF(+All!$F344="Nebraska",+All!O344,IF(+All!$H344="Nebraska",+All!O344,0))</f>
        <v>56</v>
      </c>
      <c r="P109" s="708" t="str">
        <f>IF(+All!$F344="Nebraska",+All!P344,IF(+All!$H344="Nebraska",+All!P344,0))</f>
        <v>Northwestern</v>
      </c>
      <c r="Q109" s="707">
        <f>IF(+All!$F344="Nebraska",+All!Q344,IF(+All!$H344="Nebraska",+All!Q344,0))</f>
        <v>7</v>
      </c>
      <c r="R109" s="706" t="str">
        <f>IF(+All!$F344="Nebraska",+All!R344,IF(+All!$H344="Nebraska",+All!R344,0))</f>
        <v>Nebraska</v>
      </c>
      <c r="S109" s="708" t="str">
        <f>IF(+All!$F344="Nebraska",+All!S344,IF(+All!$H344="Nebraska",+All!S344,0))</f>
        <v>Northwestern</v>
      </c>
      <c r="T109" s="706" t="str">
        <f>IF(+All!$F344="Nebraska",+All!T344,IF(+All!$H344="Nebraska",+All!T344,0))</f>
        <v>Nebraska</v>
      </c>
      <c r="U109" s="707" t="str">
        <f>IF(+All!$F344="Nebraska",+All!U344,IF(+All!$H344="Nebraska",+All!U344,0))</f>
        <v>W</v>
      </c>
      <c r="V109" s="706" t="e">
        <f>IF(+All!#REF!="Nebraska",+All!#REF!,IF(+All!#REF!="Nebraska",+All!#REF!,0))</f>
        <v>#REF!</v>
      </c>
      <c r="W109" s="707" t="e">
        <f>IF(+All!#REF!="Nebraska",+All!#REF!,IF(+All!#REF!="Nebraska",+All!#REF!,0))</f>
        <v>#REF!</v>
      </c>
      <c r="X109" s="706" t="e">
        <f>IF(+All!#REF!="Nebraska",+All!#REF!,IF(+All!#REF!="Nebraska",+All!#REF!,0))</f>
        <v>#REF!</v>
      </c>
      <c r="Y109" s="707" t="e">
        <f>IF(+All!#REF!="Nebraska",+All!#REF!,IF(+All!#REF!="Nebraska",+All!#REF!,0))</f>
        <v>#REF!</v>
      </c>
      <c r="Z109" s="706" t="e">
        <f>IF(+All!#REF!="Nebraska",+All!#REF!,IF(+All!#REF!="Nebraska",+All!#REF!,0))</f>
        <v>#REF!</v>
      </c>
      <c r="AA109" s="707" t="e">
        <f>IF(+All!#REF!="Nebraska",+All!#REF!,IF(+All!#REF!="Nebraska",+All!#REF!,0))</f>
        <v>#REF!</v>
      </c>
      <c r="AB109" s="706" t="e">
        <f>IF(+All!#REF!="Nebraska",+All!#REF!,IF(+All!#REF!="Nebraska",+All!#REF!,0))</f>
        <v>#REF!</v>
      </c>
      <c r="AC109" s="707" t="e">
        <f>IF(+All!#REF!="Nebraska",+All!#REF!,IF(+All!#REF!="Nebraska",+All!#REF!,0))</f>
        <v>#REF!</v>
      </c>
      <c r="AD109" s="706" t="e">
        <f>IF(+All!#REF!="Nebraska",+All!#REF!,IF(+All!#REF!="Nebraska",+All!#REF!,0))</f>
        <v>#REF!</v>
      </c>
      <c r="AE109" s="707" t="e">
        <f>IF(+All!#REF!="Nebraska",+All!#REF!,IF(+All!#REF!="Nebraska",+All!#REF!,0))</f>
        <v>#REF!</v>
      </c>
      <c r="AF109" s="706" t="e">
        <f>IF(+All!#REF!="Nebraska",+All!#REF!,IF(+All!#REF!="Nebraska",+All!#REF!,0))</f>
        <v>#REF!</v>
      </c>
      <c r="AG109" s="707" t="e">
        <f>IF(+All!#REF!="Nebraska",+All!#REF!,IF(+All!#REF!="Nebraska",+All!#REF!,0))</f>
        <v>#REF!</v>
      </c>
      <c r="AH109" s="706" t="e">
        <f>IF(+All!#REF!="Nebraska",+All!#REF!,IF(+All!#REF!="Nebraska",+All!#REF!,0))</f>
        <v>#REF!</v>
      </c>
      <c r="AI109" s="707" t="e">
        <f>IF(+All!#REF!="Nebraska",+All!#REF!,IF(+All!#REF!="Nebraska",+All!#REF!,0))</f>
        <v>#REF!</v>
      </c>
      <c r="AJ109" s="706" t="e">
        <f>IF(+All!#REF!="Nebraska",+All!#REF!,IF(+All!#REF!="Nebraska",+All!#REF!,0))</f>
        <v>#REF!</v>
      </c>
      <c r="AK109" s="707" t="e">
        <f>IF(+All!#REF!="Nebraska",+All!#REF!,IF(+All!#REF!="Nebraska",+All!#REF!,0))</f>
        <v>#REF!</v>
      </c>
      <c r="AL109" s="81" t="e">
        <f>IF(+All!#REF!="Nebraska",+All!#REF!,IF(+All!#REF!="Nebraska",+All!#REF!,0))</f>
        <v>#REF!</v>
      </c>
      <c r="AM109" s="82" t="e">
        <f>IF(+All!#REF!="Nebraska",+All!#REF!,IF(+All!#REF!="Nebraska",+All!#REF!,0))</f>
        <v>#REF!</v>
      </c>
      <c r="AN109" s="96" t="e">
        <f>IF(+All!#REF!="Nebraska",+All!#REF!,IF(+All!#REF!="Nebraska",+All!#REF!,0))</f>
        <v>#REF!</v>
      </c>
      <c r="AO109" s="83" t="e">
        <f>IF(+All!#REF!="Nebraska",+All!#REF!,IF(+All!#REF!="Nebraska",+All!#REF!,0))</f>
        <v>#REF!</v>
      </c>
      <c r="AP109" s="84" t="e">
        <f>IF(+All!#REF!="Nebraska",+All!#REF!,IF(+All!#REF!="Nebraska",+All!#REF!,0))</f>
        <v>#REF!</v>
      </c>
      <c r="AQ109" s="480" t="e">
        <f>IF(+All!#REF!="Nebraska",+All!#REF!,IF(+All!#REF!="Nebraska",+All!#REF!,0))</f>
        <v>#REF!</v>
      </c>
      <c r="AR109" s="482" t="e">
        <f>IF(+All!#REF!="Nebraska",+All!#REF!,IF(+All!#REF!="Nebraska",+All!#REF!,0))</f>
        <v>#REF!</v>
      </c>
      <c r="AS109" s="483" t="e">
        <f>IF(+All!#REF!="Nebraska",+All!#REF!,IF(+All!#REF!="Nebraska",+All!#REF!,0))</f>
        <v>#REF!</v>
      </c>
      <c r="AT109" s="483" t="e">
        <f>IF(+All!#REF!="Nebraska",+All!#REF!,IF(+All!#REF!="Nebraska",+All!#REF!,0))</f>
        <v>#REF!</v>
      </c>
      <c r="AU109" s="482" t="e">
        <f>IF(+All!#REF!="Nebraska",+All!#REF!,IF(+All!#REF!="Nebraska",+All!#REF!,0))</f>
        <v>#REF!</v>
      </c>
      <c r="AV109" s="483" t="e">
        <f>IF(+All!#REF!="Nebraska",+All!#REF!,IF(+All!#REF!="Nebraska",+All!#REF!,0))</f>
        <v>#REF!</v>
      </c>
      <c r="AW109" s="484" t="e">
        <f>IF(+All!#REF!="Nebraska",+All!#REF!,IF(+All!#REF!="Nebraska",+All!#REF!,0))</f>
        <v>#REF!</v>
      </c>
      <c r="AX109" s="483" t="e">
        <f>IF(+All!#REF!="Nebraska",+All!#REF!,IF(+All!#REF!="Nebraska",+All!#REF!,0))</f>
        <v>#REF!</v>
      </c>
      <c r="AY109" s="88" t="e">
        <f>IF(+All!#REF!="Nebraska",+All!#REF!,IF(+All!#REF!="Nebraska",+All!#REF!,0))</f>
        <v>#REF!</v>
      </c>
      <c r="AZ109" s="89" t="e">
        <f>IF(+All!#REF!="Nebraska",+All!#REF!,IF(+All!#REF!="Nebraska",+All!#REF!,0))</f>
        <v>#REF!</v>
      </c>
      <c r="BA109" s="90" t="e">
        <f>IF(+All!#REF!="Nebraska",+All!#REF!,IF(+All!#REF!="Nebraska",+All!#REF!,0))</f>
        <v>#REF!</v>
      </c>
      <c r="BB109" s="90" t="e">
        <f>IF(+All!#REF!="Nebraska",+All!#REF!,IF(+All!#REF!="Nebraska",+All!#REF!,0))</f>
        <v>#REF!</v>
      </c>
      <c r="BC109" s="91" t="e">
        <f>IF(+All!#REF!="Nebraska",+All!#REF!,IF(+All!#REF!="Nebraska",+All!#REF!,0))</f>
        <v>#REF!</v>
      </c>
      <c r="BD109" s="482" t="e">
        <f>IF(+All!#REF!="Nebraska",+All!#REF!,IF(+All!#REF!="Nebraska",+All!#REF!,0))</f>
        <v>#REF!</v>
      </c>
      <c r="BE109" s="483" t="e">
        <f>IF(+All!#REF!="Nebraska",+All!#REF!,IF(+All!#REF!="Nebraska",+All!#REF!,0))</f>
        <v>#REF!</v>
      </c>
      <c r="BF109" s="483" t="e">
        <f>IF(+All!#REF!="Nebraska",+All!#REF!,IF(+All!#REF!="Nebraska",+All!#REF!,0))</f>
        <v>#REF!</v>
      </c>
      <c r="BG109" s="482" t="e">
        <f>IF(+All!#REF!="Nebraska",+All!#REF!,IF(+All!#REF!="Nebraska",+All!#REF!,0))</f>
        <v>#REF!</v>
      </c>
      <c r="BH109" s="483" t="e">
        <f>IF(+All!#REF!="Nebraska",+All!#REF!,IF(+All!#REF!="Nebraska",+All!#REF!,0))</f>
        <v>#REF!</v>
      </c>
      <c r="BI109" s="484" t="e">
        <f>IF(+All!#REF!="Nebraska",+All!#REF!,IF(+All!#REF!="Nebraska",+All!#REF!,0))</f>
        <v>#REF!</v>
      </c>
      <c r="BJ109" s="92" t="e">
        <f>IF(+All!#REF!="Nebraska",+All!#REF!,IF(+All!#REF!="Nebraska",+All!#REF!,0))</f>
        <v>#REF!</v>
      </c>
      <c r="BK109" s="93" t="e">
        <f>IF(+All!#REF!="Nebraska",+All!#REF!,IF(+All!#REF!="Nebraska",+All!#REF!,0))</f>
        <v>#REF!</v>
      </c>
      <c r="BL109" s="16"/>
      <c r="BM109" s="16"/>
      <c r="BN109" s="16"/>
      <c r="BO109" s="16"/>
      <c r="BP109" s="16"/>
      <c r="BQ109" s="16"/>
      <c r="BR109" s="16"/>
      <c r="BS109" s="16"/>
    </row>
    <row r="110" spans="1:71" s="31" customFormat="1" ht="15.9" customHeight="1" x14ac:dyDescent="0.8">
      <c r="A110" s="70">
        <f>IF(+All!$F412="Nebraska",+All!A412,IF(+All!$H412="Nebraska",+All!A412,0))</f>
        <v>6</v>
      </c>
      <c r="B110" s="480" t="str">
        <f>IF(+All!$F412="Nebraska",+All!B412,IF(+All!$H412="Nebraska",+All!B412,0))</f>
        <v>Sat</v>
      </c>
      <c r="C110" s="72">
        <f>IF(+All!$F412="Nebraska",+All!C412,IF(+All!$H412="Nebraska",+All!C412,0))</f>
        <v>44478</v>
      </c>
      <c r="D110" s="73">
        <f>IF(+All!$F412="Nebraska",+All!D412,IF(+All!$H412="Nebraska",+All!D412,0))</f>
        <v>0.8125</v>
      </c>
      <c r="E110" s="707" t="str">
        <f>IF(+All!$F412="Nebraska",+All!E412,IF(+All!$H412="Nebraska",+All!E412,0))</f>
        <v>ABC</v>
      </c>
      <c r="F110" s="75" t="str">
        <f>IF(+All!$F412="Nebraska",+All!F412,IF(+All!$H412="Nebraska",+All!F412,0))</f>
        <v>Michigan</v>
      </c>
      <c r="G110" s="95" t="str">
        <f>IF(+All!$F412="Nebraska",+All!G412,IF(+All!$H412="Nebraska",+All!G412,0))</f>
        <v>B10</v>
      </c>
      <c r="H110" s="95" t="str">
        <f>IF(+All!$F412="Nebraska",+All!H412,IF(+All!$H412="Nebraska",+All!H412,0))</f>
        <v>Nebraska</v>
      </c>
      <c r="I110" s="76" t="str">
        <f>IF(+All!$F412="Nebraska",+All!I412,IF(+All!$H412="Nebraska",+All!I412,0))</f>
        <v>B10</v>
      </c>
      <c r="J110" s="706" t="str">
        <f>IF(+All!$F412="Nebraska",+All!J412,IF(+All!$H412="Nebraska",+All!J412,0))</f>
        <v>Michigan</v>
      </c>
      <c r="K110" s="707" t="str">
        <f>IF(+All!$F412="Nebraska",+All!K412,IF(+All!$H412="Nebraska",+All!K412,0))</f>
        <v>Nebraska</v>
      </c>
      <c r="L110" s="78">
        <f>IF(+All!$F412="Nebraska",+All!L412,IF(+All!$H412="Nebraska",+All!L412,0))</f>
        <v>3.5</v>
      </c>
      <c r="M110" s="79">
        <f>IF(+All!$F412="Nebraska",+All!M412,IF(+All!$H412="Nebraska",+All!M412,0))</f>
        <v>50.5</v>
      </c>
      <c r="N110" s="706" t="str">
        <f>IF(+All!$F412="Nebraska",+All!N412,IF(+All!$H412="Nebraska",+All!N412,0))</f>
        <v>Michigan</v>
      </c>
      <c r="O110" s="708">
        <f>IF(+All!$F412="Nebraska",+All!O412,IF(+All!$H412="Nebraska",+All!O412,0))</f>
        <v>32</v>
      </c>
      <c r="P110" s="708" t="str">
        <f>IF(+All!$F412="Nebraska",+All!P412,IF(+All!$H412="Nebraska",+All!P412,0))</f>
        <v>Nebraska</v>
      </c>
      <c r="Q110" s="707">
        <f>IF(+All!$F412="Nebraska",+All!Q412,IF(+All!$H412="Nebraska",+All!Q412,0))</f>
        <v>29</v>
      </c>
      <c r="R110" s="706" t="str">
        <f>IF(+All!$F412="Nebraska",+All!R412,IF(+All!$H412="Nebraska",+All!R412,0))</f>
        <v>Nebraska</v>
      </c>
      <c r="S110" s="708" t="str">
        <f>IF(+All!$F412="Nebraska",+All!S412,IF(+All!$H412="Nebraska",+All!S412,0))</f>
        <v>Michigan</v>
      </c>
      <c r="T110" s="706" t="str">
        <f>IF(+All!$F412="Nebraska",+All!T412,IF(+All!$H412="Nebraska",+All!T412,0))</f>
        <v>Michigan</v>
      </c>
      <c r="U110" s="707" t="str">
        <f>IF(+All!$F412="Nebraska",+All!U412,IF(+All!$H412="Nebraska",+All!U412,0))</f>
        <v>L</v>
      </c>
      <c r="V110" s="706">
        <f>IF(+All!$F253="Nebraska",+All!#REF!,IF(+All!$H253="Nebraska",+All!#REF!,0))</f>
        <v>0</v>
      </c>
      <c r="W110" s="707">
        <f>IF(+All!$F253="Nebraska",+All!#REF!,IF(+All!$H253="Nebraska",+All!#REF!,0))</f>
        <v>0</v>
      </c>
      <c r="X110" s="706">
        <f>IF(+All!$F253="Nebraska",+All!#REF!,IF(+All!$H253="Nebraska",+All!#REF!,0))</f>
        <v>0</v>
      </c>
      <c r="Y110" s="707">
        <f>IF(+All!$F253="Nebraska",+All!#REF!,IF(+All!$H253="Nebraska",+All!#REF!,0))</f>
        <v>0</v>
      </c>
      <c r="Z110" s="706">
        <f>IF(+All!$F253="Nebraska",+All!#REF!,IF(+All!$H253="Nebraska",+All!#REF!,0))</f>
        <v>0</v>
      </c>
      <c r="AA110" s="707">
        <f>IF(+All!$F253="Nebraska",+All!#REF!,IF(+All!$H253="Nebraska",+All!#REF!,0))</f>
        <v>0</v>
      </c>
      <c r="AB110" s="706">
        <f>IF(+All!$F253="Nebraska",+All!#REF!,IF(+All!$H253="Nebraska",+All!#REF!,0))</f>
        <v>0</v>
      </c>
      <c r="AC110" s="707">
        <f>IF(+All!$F253="Nebraska",+All!#REF!,IF(+All!$H253="Nebraska",+All!#REF!,0))</f>
        <v>0</v>
      </c>
      <c r="AD110" s="706">
        <f>IF(+All!$F253="Nebraska",+All!#REF!,IF(+All!$H253="Nebraska",+All!#REF!,0))</f>
        <v>0</v>
      </c>
      <c r="AE110" s="707">
        <f>IF(+All!$F253="Nebraska",+All!#REF!,IF(+All!$H253="Nebraska",+All!#REF!,0))</f>
        <v>0</v>
      </c>
      <c r="AF110" s="706">
        <f>IF(+All!$F253="Nebraska",+All!#REF!,IF(+All!$H253="Nebraska",+All!#REF!,0))</f>
        <v>0</v>
      </c>
      <c r="AG110" s="707">
        <f>IF(+All!$F253="Nebraska",+All!#REF!,IF(+All!$H253="Nebraska",+All!#REF!,0))</f>
        <v>0</v>
      </c>
      <c r="AH110" s="706">
        <f>IF(+All!$F253="Nebraska",+All!#REF!,IF(+All!$H253="Nebraska",+All!#REF!,0))</f>
        <v>0</v>
      </c>
      <c r="AI110" s="707">
        <f>IF(+All!$F253="Nebraska",+All!#REF!,IF(+All!$H253="Nebraska",+All!#REF!,0))</f>
        <v>0</v>
      </c>
      <c r="AJ110" s="706">
        <f>IF(+All!$F253="Nebraska",+All!#REF!,IF(+All!$H253="Nebraska",+All!#REF!,0))</f>
        <v>0</v>
      </c>
      <c r="AK110" s="707">
        <f>IF(+All!$F253="Nebraska",+All!#REF!,IF(+All!$H253="Nebraska",+All!#REF!,0))</f>
        <v>0</v>
      </c>
      <c r="AL110" s="81">
        <f>IF(+All!$F253="Nebraska",+All!V253,IF(+All!$H253="Nebraska",+All!V253,0))</f>
        <v>0</v>
      </c>
      <c r="AM110" s="82">
        <f>IF(+All!$F253="Nebraska",+All!W253,IF(+All!$H253="Nebraska",+All!W253,0))</f>
        <v>0</v>
      </c>
      <c r="AN110" s="96">
        <f>IF(+All!$F253="Nebraska",+All!X253,IF(+All!$H253="Nebraska",+All!X253,0))</f>
        <v>0</v>
      </c>
      <c r="AO110" s="83">
        <f>IF(+All!$F253="Nebraska",+All!Y253,IF(+All!$H253="Nebraska",+All!Y253,0))</f>
        <v>0</v>
      </c>
      <c r="AP110" s="84">
        <f>IF(+All!$F253="Nebraska",+All!Z253,IF(+All!$H253="Nebraska",+All!Z253,0))</f>
        <v>0</v>
      </c>
      <c r="AQ110" s="480">
        <f>IF(+All!$F253="Nebraska",+All!#REF!,IF(+All!$H253="Nebraska",+All!#REF!,0))</f>
        <v>0</v>
      </c>
      <c r="AR110" s="482">
        <f>IF(+All!$F253="Nebraska",+All!#REF!,IF(+All!$H253="Nebraska",+All!#REF!,0))</f>
        <v>0</v>
      </c>
      <c r="AS110" s="483">
        <f>IF(+All!$F253="Nebraska",+All!#REF!,IF(+All!$H253="Nebraska",+All!#REF!,0))</f>
        <v>0</v>
      </c>
      <c r="AT110" s="483">
        <f>IF(+All!$F253="Nebraska",+All!#REF!,IF(+All!$H253="Nebraska",+All!#REF!,0))</f>
        <v>0</v>
      </c>
      <c r="AU110" s="482">
        <f>IF(+All!$F253="Nebraska",+All!#REF!,IF(+All!$H253="Nebraska",+All!#REF!,0))</f>
        <v>0</v>
      </c>
      <c r="AV110" s="483">
        <f>IF(+All!$F253="Nebraska",+All!#REF!,IF(+All!$H253="Nebraska",+All!#REF!,0))</f>
        <v>0</v>
      </c>
      <c r="AW110" s="484">
        <f>IF(+All!$F253="Nebraska",+All!#REF!,IF(+All!$H253="Nebraska",+All!#REF!,0))</f>
        <v>0</v>
      </c>
      <c r="AX110" s="483">
        <f>IF(+All!$F253="Nebraska",+All!#REF!,IF(+All!$H253="Nebraska",+All!#REF!,0))</f>
        <v>0</v>
      </c>
      <c r="AY110" s="88">
        <f>IF(+All!$F253="Nebraska",+All!#REF!,IF(+All!$H253="Nebraska",+All!#REF!,0))</f>
        <v>0</v>
      </c>
      <c r="AZ110" s="89">
        <f>IF(+All!$F253="Nebraska",+All!#REF!,IF(+All!$H253="Nebraska",+All!#REF!,0))</f>
        <v>0</v>
      </c>
      <c r="BA110" s="90">
        <f>IF(+All!$F253="Nebraska",+All!#REF!,IF(+All!$H253="Nebraska",+All!#REF!,0))</f>
        <v>0</v>
      </c>
      <c r="BB110" s="90">
        <f>IF(+All!$F253="Nebraska",+All!#REF!,IF(+All!$H253="Nebraska",+All!#REF!,0))</f>
        <v>0</v>
      </c>
      <c r="BC110" s="91">
        <f>IF(+All!$F253="Nebraska",+All!#REF!,IF(+All!$H253="Nebraska",+All!#REF!,0))</f>
        <v>0</v>
      </c>
      <c r="BD110" s="482">
        <f>IF(+All!$F253="Nebraska",+All!#REF!,IF(+All!$H253="Nebraska",+All!#REF!,0))</f>
        <v>0</v>
      </c>
      <c r="BE110" s="483">
        <f>IF(+All!$F253="Nebraska",+All!#REF!,IF(+All!$H253="Nebraska",+All!#REF!,0))</f>
        <v>0</v>
      </c>
      <c r="BF110" s="483">
        <f>IF(+All!$F253="Nebraska",+All!#REF!,IF(+All!$H253="Nebraska",+All!#REF!,0))</f>
        <v>0</v>
      </c>
      <c r="BG110" s="482">
        <f>IF(+All!$F253="Nebraska",+All!#REF!,IF(+All!$H253="Nebraska",+All!#REF!,0))</f>
        <v>0</v>
      </c>
      <c r="BH110" s="483">
        <f>IF(+All!$F253="Nebraska",+All!#REF!,IF(+All!$H253="Nebraska",+All!#REF!,0))</f>
        <v>0</v>
      </c>
      <c r="BI110" s="484">
        <f>IF(+All!$F253="Nebraska",+All!#REF!,IF(+All!$H253="Nebraska",+All!#REF!,0))</f>
        <v>0</v>
      </c>
      <c r="BJ110" s="92">
        <f>IF(+All!$F253="Nebraska",+All!#REF!,IF(+All!$H253="Nebraska",+All!#REF!,0))</f>
        <v>0</v>
      </c>
      <c r="BK110" s="93">
        <f>IF(+All!$F253="Nebraska",+All!#REF!,IF(+All!$H253="Nebraska",+All!#REF!,0))</f>
        <v>0</v>
      </c>
      <c r="BL110" s="16"/>
      <c r="BM110" s="16"/>
      <c r="BN110" s="16"/>
      <c r="BO110" s="16"/>
      <c r="BP110" s="16"/>
      <c r="BQ110" s="16"/>
      <c r="BR110" s="16"/>
      <c r="BS110" s="16"/>
    </row>
    <row r="111" spans="1:71" s="31" customFormat="1" ht="15.9" customHeight="1" x14ac:dyDescent="0.8">
      <c r="A111" s="70">
        <f>IF(+All!$F491="Nebraska",+All!A491,IF(+All!$H491="Nebraska",+All!A491,0))</f>
        <v>7</v>
      </c>
      <c r="B111" s="480" t="str">
        <f>IF(+All!$F491="Nebraska",+All!B491,IF(+All!$H491="Nebraska",+All!B491,0))</f>
        <v>Sat</v>
      </c>
      <c r="C111" s="72">
        <f>IF(+All!$F491="Nebraska",+All!C491,IF(+All!$H491="Nebraska",+All!C491,0))</f>
        <v>44485</v>
      </c>
      <c r="D111" s="73">
        <f>IF(+All!$F491="Nebraska",+All!D491,IF(+All!$H491="Nebraska",+All!D491,0))</f>
        <v>0.5</v>
      </c>
      <c r="E111" s="707" t="str">
        <f>IF(+All!$F491="Nebraska",+All!E491,IF(+All!$H491="Nebraska",+All!E491,0))</f>
        <v>ESPN2</v>
      </c>
      <c r="F111" s="75" t="str">
        <f>IF(+All!$F491="Nebraska",+All!F491,IF(+All!$H491="Nebraska",+All!F491,0))</f>
        <v>Nebraska</v>
      </c>
      <c r="G111" s="95" t="str">
        <f>IF(+All!$F491="Nebraska",+All!G491,IF(+All!$H491="Nebraska",+All!G491,0))</f>
        <v>B10</v>
      </c>
      <c r="H111" s="95" t="str">
        <f>IF(+All!$F491="Nebraska",+All!H491,IF(+All!$H491="Nebraska",+All!H491,0))</f>
        <v>Minnesota</v>
      </c>
      <c r="I111" s="76" t="str">
        <f>IF(+All!$F491="Nebraska",+All!I491,IF(+All!$H491="Nebraska",+All!I491,0))</f>
        <v>B10</v>
      </c>
      <c r="J111" s="706" t="str">
        <f>IF(+All!$F491="Nebraska",+All!J491,IF(+All!$H491="Nebraska",+All!J491,0))</f>
        <v>Nebraska</v>
      </c>
      <c r="K111" s="707" t="str">
        <f>IF(+All!$F491="Nebraska",+All!K491,IF(+All!$H491="Nebraska",+All!K491,0))</f>
        <v>Minnesota</v>
      </c>
      <c r="L111" s="78">
        <f>IF(+All!$F491="Nebraska",+All!L491,IF(+All!$H491="Nebraska",+All!L491,0))</f>
        <v>4</v>
      </c>
      <c r="M111" s="79">
        <f>IF(+All!$F491="Nebraska",+All!M491,IF(+All!$H491="Nebraska",+All!M491,0))</f>
        <v>48</v>
      </c>
      <c r="N111" s="706" t="str">
        <f>IF(+All!$F491="Nebraska",+All!N491,IF(+All!$H491="Nebraska",+All!N491,0))</f>
        <v>Minnesota</v>
      </c>
      <c r="O111" s="708">
        <f>IF(+All!$F491="Nebraska",+All!O491,IF(+All!$H491="Nebraska",+All!O491,0))</f>
        <v>30</v>
      </c>
      <c r="P111" s="708" t="str">
        <f>IF(+All!$F491="Nebraska",+All!P491,IF(+All!$H491="Nebraska",+All!P491,0))</f>
        <v>Nebraska</v>
      </c>
      <c r="Q111" s="707">
        <f>IF(+All!$F491="Nebraska",+All!Q491,IF(+All!$H491="Nebraska",+All!Q491,0))</f>
        <v>23</v>
      </c>
      <c r="R111" s="706" t="str">
        <f>IF(+All!$F491="Nebraska",+All!R491,IF(+All!$H491="Nebraska",+All!R491,0))</f>
        <v>Minnesota</v>
      </c>
      <c r="S111" s="708" t="str">
        <f>IF(+All!$F491="Nebraska",+All!S491,IF(+All!$H491="Nebraska",+All!S491,0))</f>
        <v>Nebraska</v>
      </c>
      <c r="T111" s="706" t="str">
        <f>IF(+All!$F491="Nebraska",+All!T491,IF(+All!$H491="Nebraska",+All!T491,0))</f>
        <v>Nebraska</v>
      </c>
      <c r="U111" s="707" t="str">
        <f>IF(+All!$F491="Nebraska",+All!U491,IF(+All!$H491="Nebraska",+All!U491,0))</f>
        <v>L</v>
      </c>
      <c r="V111" s="706">
        <f>IF(+All!$F318="Nebraska",+All!#REF!,IF(+All!$H318="Nebraska",+All!#REF!,0))</f>
        <v>0</v>
      </c>
      <c r="W111" s="707">
        <f>IF(+All!$F318="Nebraska",+All!#REF!,IF(+All!$H318="Nebraska",+All!#REF!,0))</f>
        <v>0</v>
      </c>
      <c r="X111" s="706">
        <f>IF(+All!$F318="Nebraska",+All!#REF!,IF(+All!$H318="Nebraska",+All!#REF!,0))</f>
        <v>0</v>
      </c>
      <c r="Y111" s="707">
        <f>IF(+All!$F318="Nebraska",+All!#REF!,IF(+All!$H318="Nebraska",+All!#REF!,0))</f>
        <v>0</v>
      </c>
      <c r="Z111" s="706">
        <f>IF(+All!$F318="Nebraska",+All!#REF!,IF(+All!$H318="Nebraska",+All!#REF!,0))</f>
        <v>0</v>
      </c>
      <c r="AA111" s="707">
        <f>IF(+All!$F318="Nebraska",+All!#REF!,IF(+All!$H318="Nebraska",+All!#REF!,0))</f>
        <v>0</v>
      </c>
      <c r="AB111" s="706">
        <f>IF(+All!$F318="Nebraska",+All!#REF!,IF(+All!$H318="Nebraska",+All!#REF!,0))</f>
        <v>0</v>
      </c>
      <c r="AC111" s="707">
        <f>IF(+All!$F318="Nebraska",+All!#REF!,IF(+All!$H318="Nebraska",+All!#REF!,0))</f>
        <v>0</v>
      </c>
      <c r="AD111" s="706">
        <f>IF(+All!$F318="Nebraska",+All!#REF!,IF(+All!$H318="Nebraska",+All!#REF!,0))</f>
        <v>0</v>
      </c>
      <c r="AE111" s="707">
        <f>IF(+All!$F318="Nebraska",+All!#REF!,IF(+All!$H318="Nebraska",+All!#REF!,0))</f>
        <v>0</v>
      </c>
      <c r="AF111" s="706">
        <f>IF(+All!$F318="Nebraska",+All!#REF!,IF(+All!$H318="Nebraska",+All!#REF!,0))</f>
        <v>0</v>
      </c>
      <c r="AG111" s="707">
        <f>IF(+All!$F318="Nebraska",+All!#REF!,IF(+All!$H318="Nebraska",+All!#REF!,0))</f>
        <v>0</v>
      </c>
      <c r="AH111" s="706">
        <f>IF(+All!$F318="Nebraska",+All!#REF!,IF(+All!$H318="Nebraska",+All!#REF!,0))</f>
        <v>0</v>
      </c>
      <c r="AI111" s="707">
        <f>IF(+All!$F318="Nebraska",+All!#REF!,IF(+All!$H318="Nebraska",+All!#REF!,0))</f>
        <v>0</v>
      </c>
      <c r="AJ111" s="706">
        <f>IF(+All!$F318="Nebraska",+All!#REF!,IF(+All!$H318="Nebraska",+All!#REF!,0))</f>
        <v>0</v>
      </c>
      <c r="AK111" s="707">
        <f>IF(+All!$F318="Nebraska",+All!#REF!,IF(+All!$H318="Nebraska",+All!#REF!,0))</f>
        <v>0</v>
      </c>
      <c r="AL111" s="81">
        <f>IF(+All!$F318="Nebraska",+All!V318,IF(+All!$H318="Nebraska",+All!V318,0))</f>
        <v>0</v>
      </c>
      <c r="AM111" s="82">
        <f>IF(+All!$F318="Nebraska",+All!W318,IF(+All!$H318="Nebraska",+All!W318,0))</f>
        <v>0</v>
      </c>
      <c r="AN111" s="96">
        <f>IF(+All!$F318="Nebraska",+All!X318,IF(+All!$H318="Nebraska",+All!X318,0))</f>
        <v>0</v>
      </c>
      <c r="AO111" s="83">
        <f>IF(+All!$F318="Nebraska",+All!Y318,IF(+All!$H318="Nebraska",+All!Y318,0))</f>
        <v>0</v>
      </c>
      <c r="AP111" s="84">
        <f>IF(+All!$F318="Nebraska",+All!Z318,IF(+All!$H318="Nebraska",+All!Z318,0))</f>
        <v>0</v>
      </c>
      <c r="AQ111" s="480">
        <f>IF(+All!$F318="Nebraska",+All!#REF!,IF(+All!$H318="Nebraska",+All!#REF!,0))</f>
        <v>0</v>
      </c>
      <c r="AR111" s="482">
        <f>IF(+All!$F318="Nebraska",+All!#REF!,IF(+All!$H318="Nebraska",+All!#REF!,0))</f>
        <v>0</v>
      </c>
      <c r="AS111" s="483">
        <f>IF(+All!$F318="Nebraska",+All!#REF!,IF(+All!$H318="Nebraska",+All!#REF!,0))</f>
        <v>0</v>
      </c>
      <c r="AT111" s="483">
        <f>IF(+All!$F318="Nebraska",+All!#REF!,IF(+All!$H318="Nebraska",+All!#REF!,0))</f>
        <v>0</v>
      </c>
      <c r="AU111" s="482">
        <f>IF(+All!$F318="Nebraska",+All!#REF!,IF(+All!$H318="Nebraska",+All!#REF!,0))</f>
        <v>0</v>
      </c>
      <c r="AV111" s="483">
        <f>IF(+All!$F318="Nebraska",+All!#REF!,IF(+All!$H318="Nebraska",+All!#REF!,0))</f>
        <v>0</v>
      </c>
      <c r="AW111" s="484">
        <f>IF(+All!$F318="Nebraska",+All!#REF!,IF(+All!$H318="Nebraska",+All!#REF!,0))</f>
        <v>0</v>
      </c>
      <c r="AX111" s="483">
        <f>IF(+All!$F318="Nebraska",+All!#REF!,IF(+All!$H318="Nebraska",+All!#REF!,0))</f>
        <v>0</v>
      </c>
      <c r="AY111" s="88">
        <f>IF(+All!$F318="Nebraska",+All!#REF!,IF(+All!$H318="Nebraska",+All!#REF!,0))</f>
        <v>0</v>
      </c>
      <c r="AZ111" s="89">
        <f>IF(+All!$F318="Nebraska",+All!#REF!,IF(+All!$H318="Nebraska",+All!#REF!,0))</f>
        <v>0</v>
      </c>
      <c r="BA111" s="90">
        <f>IF(+All!$F318="Nebraska",+All!#REF!,IF(+All!$H318="Nebraska",+All!#REF!,0))</f>
        <v>0</v>
      </c>
      <c r="BB111" s="90">
        <f>IF(+All!$F318="Nebraska",+All!#REF!,IF(+All!$H318="Nebraska",+All!#REF!,0))</f>
        <v>0</v>
      </c>
      <c r="BC111" s="91">
        <f>IF(+All!$F318="Nebraska",+All!#REF!,IF(+All!$H318="Nebraska",+All!#REF!,0))</f>
        <v>0</v>
      </c>
      <c r="BD111" s="482">
        <f>IF(+All!$F318="Nebraska",+All!#REF!,IF(+All!$H318="Nebraska",+All!#REF!,0))</f>
        <v>0</v>
      </c>
      <c r="BE111" s="483">
        <f>IF(+All!$F318="Nebraska",+All!#REF!,IF(+All!$H318="Nebraska",+All!#REF!,0))</f>
        <v>0</v>
      </c>
      <c r="BF111" s="483">
        <f>IF(+All!$F318="Nebraska",+All!#REF!,IF(+All!$H318="Nebraska",+All!#REF!,0))</f>
        <v>0</v>
      </c>
      <c r="BG111" s="482">
        <f>IF(+All!$F318="Nebraska",+All!#REF!,IF(+All!$H318="Nebraska",+All!#REF!,0))</f>
        <v>0</v>
      </c>
      <c r="BH111" s="483">
        <f>IF(+All!$F318="Nebraska",+All!#REF!,IF(+All!$H318="Nebraska",+All!#REF!,0))</f>
        <v>0</v>
      </c>
      <c r="BI111" s="484">
        <f>IF(+All!$F318="Nebraska",+All!#REF!,IF(+All!$H318="Nebraska",+All!#REF!,0))</f>
        <v>0</v>
      </c>
      <c r="BJ111" s="92">
        <f>IF(+All!$F318="Nebraska",+All!#REF!,IF(+All!$H318="Nebraska",+All!#REF!,0))</f>
        <v>0</v>
      </c>
      <c r="BK111" s="93">
        <f>IF(+All!$F318="Nebraska",+All!#REF!,IF(+All!$H318="Nebraska",+All!#REF!,0))</f>
        <v>0</v>
      </c>
      <c r="BL111" s="16"/>
      <c r="BM111" s="16"/>
      <c r="BN111" s="16"/>
      <c r="BO111" s="16"/>
      <c r="BP111" s="16"/>
      <c r="BQ111" s="16"/>
      <c r="BR111" s="16"/>
      <c r="BS111" s="16"/>
    </row>
    <row r="112" spans="1:71" s="31" customFormat="1" ht="15.9" customHeight="1" x14ac:dyDescent="0.8">
      <c r="A112" s="70">
        <f>IF(+All!$F622="Nebraska",+All!A622,IF(+All!$H622="Nebraska",+All!A622,0))</f>
        <v>8</v>
      </c>
      <c r="B112" s="480" t="str">
        <f>IF(+All!$F622="Nebraska",+All!B622,IF(+All!$H622="Nebraska",+All!B622,0))</f>
        <v>Sat</v>
      </c>
      <c r="C112" s="72">
        <f>IF(+All!$F622="Nebraska",+All!C622,IF(+All!$H622="Nebraska",+All!C622,0))</f>
        <v>44492</v>
      </c>
      <c r="D112" s="73">
        <f>IF(+All!$F622="Nebraska",+All!D622,IF(+All!$H622="Nebraska",+All!D622,0))</f>
        <v>0</v>
      </c>
      <c r="E112" s="707">
        <f>IF(+All!$F622="Nebraska",+All!E622,IF(+All!$H622="Nebraska",+All!E622,0))</f>
        <v>0</v>
      </c>
      <c r="F112" s="75" t="str">
        <f>IF(+All!$F622="Nebraska",+All!F622,IF(+All!$H622="Nebraska",+All!F622,0))</f>
        <v>Nebraska</v>
      </c>
      <c r="G112" s="95" t="str">
        <f>IF(+All!$F622="Nebraska",+All!G622,IF(+All!$H622="Nebraska",+All!G622,0))</f>
        <v>B10</v>
      </c>
      <c r="H112" s="95" t="str">
        <f>IF(+All!$F622="Nebraska",+All!H622,IF(+All!$H622="Nebraska",+All!H622,0))</f>
        <v>Open</v>
      </c>
      <c r="I112" s="76" t="str">
        <f>IF(+All!$F622="Nebraska",+All!I622,IF(+All!$H622="Nebraska",+All!I622,0))</f>
        <v>ZZZ</v>
      </c>
      <c r="J112" s="706">
        <f>IF(+All!$F622="Nebraska",+All!J622,IF(+All!$H622="Nebraska",+All!J622,0))</f>
        <v>0</v>
      </c>
      <c r="K112" s="707" t="str">
        <f>IF(+All!$F622="Nebraska",+All!K622,IF(+All!$H622="Nebraska",+All!K622,0))</f>
        <v>Nebraska</v>
      </c>
      <c r="L112" s="78">
        <f>IF(+All!$F622="Nebraska",+All!L622,IF(+All!$H622="Nebraska",+All!L622,0))</f>
        <v>0</v>
      </c>
      <c r="M112" s="79">
        <f>IF(+All!$F622="Nebraska",+All!M622,IF(+All!$H622="Nebraska",+All!M622,0))</f>
        <v>0</v>
      </c>
      <c r="N112" s="706">
        <f>IF(+All!$F622="Nebraska",+All!N622,IF(+All!$H622="Nebraska",+All!N622,0))</f>
        <v>0</v>
      </c>
      <c r="O112" s="708">
        <f>IF(+All!$F622="Nebraska",+All!O622,IF(+All!$H622="Nebraska",+All!O622,0))</f>
        <v>0</v>
      </c>
      <c r="P112" s="708">
        <f>IF(+All!$F622="Nebraska",+All!P622,IF(+All!$H622="Nebraska",+All!P622,0))</f>
        <v>0</v>
      </c>
      <c r="Q112" s="707">
        <f>IF(+All!$F622="Nebraska",+All!Q622,IF(+All!$H622="Nebraska",+All!Q622,0))</f>
        <v>0</v>
      </c>
      <c r="R112" s="706">
        <f>IF(+All!$F622="Nebraska",+All!R622,IF(+All!$H622="Nebraska",+All!R622,0))</f>
        <v>0</v>
      </c>
      <c r="S112" s="708">
        <f>IF(+All!$F622="Nebraska",+All!S622,IF(+All!$H622="Nebraska",+All!S622,0))</f>
        <v>0</v>
      </c>
      <c r="T112" s="706">
        <f>IF(+All!$F622="Nebraska",+All!T622,IF(+All!$H622="Nebraska",+All!T622,0))</f>
        <v>0</v>
      </c>
      <c r="U112" s="707">
        <f>IF(+All!$F622="Nebraska",+All!U622,IF(+All!$H622="Nebraska",+All!U622,0))</f>
        <v>0</v>
      </c>
      <c r="V112" s="706">
        <f>IF(+All!$F336="Nebraska",+All!#REF!,IF(+All!$H336="Nebraska",+All!#REF!,0))</f>
        <v>0</v>
      </c>
      <c r="W112" s="707">
        <f>IF(+All!$F336="Nebraska",+All!#REF!,IF(+All!$H336="Nebraska",+All!#REF!,0))</f>
        <v>0</v>
      </c>
      <c r="X112" s="706">
        <f>IF(+All!$F336="Nebraska",+All!#REF!,IF(+All!$H336="Nebraska",+All!#REF!,0))</f>
        <v>0</v>
      </c>
      <c r="Y112" s="707">
        <f>IF(+All!$F336="Nebraska",+All!#REF!,IF(+All!$H336="Nebraska",+All!#REF!,0))</f>
        <v>0</v>
      </c>
      <c r="Z112" s="706">
        <f>IF(+All!$F336="Nebraska",+All!#REF!,IF(+All!$H336="Nebraska",+All!#REF!,0))</f>
        <v>0</v>
      </c>
      <c r="AA112" s="707">
        <f>IF(+All!$F336="Nebraska",+All!#REF!,IF(+All!$H336="Nebraska",+All!#REF!,0))</f>
        <v>0</v>
      </c>
      <c r="AB112" s="706">
        <f>IF(+All!$F336="Nebraska",+All!#REF!,IF(+All!$H336="Nebraska",+All!#REF!,0))</f>
        <v>0</v>
      </c>
      <c r="AC112" s="707">
        <f>IF(+All!$F336="Nebraska",+All!#REF!,IF(+All!$H336="Nebraska",+All!#REF!,0))</f>
        <v>0</v>
      </c>
      <c r="AD112" s="706">
        <f>IF(+All!$F336="Nebraska",+All!#REF!,IF(+All!$H336="Nebraska",+All!#REF!,0))</f>
        <v>0</v>
      </c>
      <c r="AE112" s="707">
        <f>IF(+All!$F336="Nebraska",+All!#REF!,IF(+All!$H336="Nebraska",+All!#REF!,0))</f>
        <v>0</v>
      </c>
      <c r="AF112" s="706">
        <f>IF(+All!$F336="Nebraska",+All!#REF!,IF(+All!$H336="Nebraska",+All!#REF!,0))</f>
        <v>0</v>
      </c>
      <c r="AG112" s="707">
        <f>IF(+All!$F336="Nebraska",+All!#REF!,IF(+All!$H336="Nebraska",+All!#REF!,0))</f>
        <v>0</v>
      </c>
      <c r="AH112" s="706">
        <f>IF(+All!$F336="Nebraska",+All!#REF!,IF(+All!$H336="Nebraska",+All!#REF!,0))</f>
        <v>0</v>
      </c>
      <c r="AI112" s="707">
        <f>IF(+All!$F336="Nebraska",+All!#REF!,IF(+All!$H336="Nebraska",+All!#REF!,0))</f>
        <v>0</v>
      </c>
      <c r="AJ112" s="706">
        <f>IF(+All!$F336="Nebraska",+All!#REF!,IF(+All!$H336="Nebraska",+All!#REF!,0))</f>
        <v>0</v>
      </c>
      <c r="AK112" s="707">
        <f>IF(+All!$F336="Nebraska",+All!#REF!,IF(+All!$H336="Nebraska",+All!#REF!,0))</f>
        <v>0</v>
      </c>
      <c r="AL112" s="81">
        <f>IF(+All!$F336="Nebraska",+All!V336,IF(+All!$H336="Nebraska",+All!V336,0))</f>
        <v>0</v>
      </c>
      <c r="AM112" s="82">
        <f>IF(+All!$F336="Nebraska",+All!W336,IF(+All!$H336="Nebraska",+All!W336,0))</f>
        <v>0</v>
      </c>
      <c r="AN112" s="96">
        <f>IF(+All!$F336="Nebraska",+All!X336,IF(+All!$H336="Nebraska",+All!X336,0))</f>
        <v>0</v>
      </c>
      <c r="AO112" s="83">
        <f>IF(+All!$F336="Nebraska",+All!Y336,IF(+All!$H336="Nebraska",+All!Y336,0))</f>
        <v>0</v>
      </c>
      <c r="AP112" s="84">
        <f>IF(+All!$F336="Nebraska",+All!Z336,IF(+All!$H336="Nebraska",+All!Z336,0))</f>
        <v>0</v>
      </c>
      <c r="AQ112" s="480">
        <f>IF(+All!$F336="Nebraska",+All!#REF!,IF(+All!$H336="Nebraska",+All!#REF!,0))</f>
        <v>0</v>
      </c>
      <c r="AR112" s="482">
        <f>IF(+All!$F336="Nebraska",+All!#REF!,IF(+All!$H336="Nebraska",+All!#REF!,0))</f>
        <v>0</v>
      </c>
      <c r="AS112" s="483">
        <f>IF(+All!$F336="Nebraska",+All!#REF!,IF(+All!$H336="Nebraska",+All!#REF!,0))</f>
        <v>0</v>
      </c>
      <c r="AT112" s="483">
        <f>IF(+All!$F336="Nebraska",+All!#REF!,IF(+All!$H336="Nebraska",+All!#REF!,0))</f>
        <v>0</v>
      </c>
      <c r="AU112" s="482">
        <f>IF(+All!$F336="Nebraska",+All!#REF!,IF(+All!$H336="Nebraska",+All!#REF!,0))</f>
        <v>0</v>
      </c>
      <c r="AV112" s="483">
        <f>IF(+All!$F336="Nebraska",+All!#REF!,IF(+All!$H336="Nebraska",+All!#REF!,0))</f>
        <v>0</v>
      </c>
      <c r="AW112" s="484">
        <f>IF(+All!$F336="Nebraska",+All!#REF!,IF(+All!$H336="Nebraska",+All!#REF!,0))</f>
        <v>0</v>
      </c>
      <c r="AX112" s="483">
        <f>IF(+All!$F336="Nebraska",+All!#REF!,IF(+All!$H336="Nebraska",+All!#REF!,0))</f>
        <v>0</v>
      </c>
      <c r="AY112" s="88">
        <f>IF(+All!$F336="Nebraska",+All!#REF!,IF(+All!$H336="Nebraska",+All!#REF!,0))</f>
        <v>0</v>
      </c>
      <c r="AZ112" s="89">
        <f>IF(+All!$F336="Nebraska",+All!#REF!,IF(+All!$H336="Nebraska",+All!#REF!,0))</f>
        <v>0</v>
      </c>
      <c r="BA112" s="90">
        <f>IF(+All!$F336="Nebraska",+All!#REF!,IF(+All!$H336="Nebraska",+All!#REF!,0))</f>
        <v>0</v>
      </c>
      <c r="BB112" s="90">
        <f>IF(+All!$F336="Nebraska",+All!#REF!,IF(+All!$H336="Nebraska",+All!#REF!,0))</f>
        <v>0</v>
      </c>
      <c r="BC112" s="91">
        <f>IF(+All!$F336="Nebraska",+All!#REF!,IF(+All!$H336="Nebraska",+All!#REF!,0))</f>
        <v>0</v>
      </c>
      <c r="BD112" s="482">
        <f>IF(+All!$F336="Nebraska",+All!#REF!,IF(+All!$H336="Nebraska",+All!#REF!,0))</f>
        <v>0</v>
      </c>
      <c r="BE112" s="483">
        <f>IF(+All!$F336="Nebraska",+All!#REF!,IF(+All!$H336="Nebraska",+All!#REF!,0))</f>
        <v>0</v>
      </c>
      <c r="BF112" s="483">
        <f>IF(+All!$F336="Nebraska",+All!#REF!,IF(+All!$H336="Nebraska",+All!#REF!,0))</f>
        <v>0</v>
      </c>
      <c r="BG112" s="482">
        <f>IF(+All!$F336="Nebraska",+All!#REF!,IF(+All!$H336="Nebraska",+All!#REF!,0))</f>
        <v>0</v>
      </c>
      <c r="BH112" s="483">
        <f>IF(+All!$F336="Nebraska",+All!#REF!,IF(+All!$H336="Nebraska",+All!#REF!,0))</f>
        <v>0</v>
      </c>
      <c r="BI112" s="484">
        <f>IF(+All!$F336="Nebraska",+All!#REF!,IF(+All!$H336="Nebraska",+All!#REF!,0))</f>
        <v>0</v>
      </c>
      <c r="BJ112" s="92">
        <f>IF(+All!$F336="Nebraska",+All!#REF!,IF(+All!$H336="Nebraska",+All!#REF!,0))</f>
        <v>0</v>
      </c>
      <c r="BK112" s="93">
        <f>IF(+All!$F336="Nebraska",+All!#REF!,IF(+All!$H336="Nebraska",+All!#REF!,0))</f>
        <v>0</v>
      </c>
      <c r="BL112" s="16"/>
      <c r="BM112" s="16"/>
      <c r="BN112" s="16"/>
      <c r="BO112" s="16"/>
      <c r="BP112" s="16"/>
      <c r="BQ112" s="16"/>
      <c r="BR112" s="16"/>
      <c r="BS112" s="16"/>
    </row>
    <row r="113" spans="1:71" s="31" customFormat="1" ht="15.9" customHeight="1" x14ac:dyDescent="0.8">
      <c r="A113" s="70">
        <f>IF(+All!$F648="Nebraska",+All!A648,IF(+All!$H648="Nebraska",+All!A648,0))</f>
        <v>9</v>
      </c>
      <c r="B113" s="480" t="str">
        <f>IF(+All!$F648="Nebraska",+All!B648,IF(+All!$H648="Nebraska",+All!B648,0))</f>
        <v>Sat</v>
      </c>
      <c r="C113" s="72">
        <f>IF(+All!$F648="Nebraska",+All!C648,IF(+All!$H648="Nebraska",+All!C648,0))</f>
        <v>44499</v>
      </c>
      <c r="D113" s="73">
        <f>IF(+All!$F648="Nebraska",+All!D648,IF(+All!$H648="Nebraska",+All!D648,0))</f>
        <v>0.64583333333333337</v>
      </c>
      <c r="E113" s="707" t="str">
        <f>IF(+All!$F648="Nebraska",+All!E648,IF(+All!$H648="Nebraska",+All!E648,0))</f>
        <v>ESPN2</v>
      </c>
      <c r="F113" s="75" t="str">
        <f>IF(+All!$F648="Nebraska",+All!F648,IF(+All!$H648="Nebraska",+All!F648,0))</f>
        <v>Purdue</v>
      </c>
      <c r="G113" s="95" t="str">
        <f>IF(+All!$F648="Nebraska",+All!G648,IF(+All!$H648="Nebraska",+All!G648,0))</f>
        <v>B10</v>
      </c>
      <c r="H113" s="95" t="str">
        <f>IF(+All!$F648="Nebraska",+All!H648,IF(+All!$H648="Nebraska",+All!H648,0))</f>
        <v>Nebraska</v>
      </c>
      <c r="I113" s="76" t="str">
        <f>IF(+All!$F648="Nebraska",+All!I648,IF(+All!$H648="Nebraska",+All!I648,0))</f>
        <v>B10</v>
      </c>
      <c r="J113" s="706" t="str">
        <f>IF(+All!$F648="Nebraska",+All!J648,IF(+All!$H648="Nebraska",+All!J648,0))</f>
        <v>Nebraska</v>
      </c>
      <c r="K113" s="707" t="str">
        <f>IF(+All!$F648="Nebraska",+All!K648,IF(+All!$H648="Nebraska",+All!K648,0))</f>
        <v>Purdue</v>
      </c>
      <c r="L113" s="78">
        <f>IF(+All!$F648="Nebraska",+All!L648,IF(+All!$H648="Nebraska",+All!L648,0))</f>
        <v>7.5</v>
      </c>
      <c r="M113" s="79">
        <f>IF(+All!$F648="Nebraska",+All!M648,IF(+All!$H648="Nebraska",+All!M648,0))</f>
        <v>52.5</v>
      </c>
      <c r="N113" s="706" t="str">
        <f>IF(+All!$F648="Nebraska",+All!N648,IF(+All!$H648="Nebraska",+All!N648,0))</f>
        <v>Purdue</v>
      </c>
      <c r="O113" s="708">
        <f>IF(+All!$F648="Nebraska",+All!O648,IF(+All!$H648="Nebraska",+All!O648,0))</f>
        <v>28</v>
      </c>
      <c r="P113" s="708" t="str">
        <f>IF(+All!$F648="Nebraska",+All!P648,IF(+All!$H648="Nebraska",+All!P648,0))</f>
        <v>Nebraska</v>
      </c>
      <c r="Q113" s="707">
        <f>IF(+All!$F648="Nebraska",+All!Q648,IF(+All!$H648="Nebraska",+All!Q648,0))</f>
        <v>23</v>
      </c>
      <c r="R113" s="706" t="str">
        <f>IF(+All!$F648="Nebraska",+All!R648,IF(+All!$H648="Nebraska",+All!R648,0))</f>
        <v>Purdue</v>
      </c>
      <c r="S113" s="708" t="str">
        <f>IF(+All!$F648="Nebraska",+All!S648,IF(+All!$H648="Nebraska",+All!S648,0))</f>
        <v>Nebraska</v>
      </c>
      <c r="T113" s="706" t="str">
        <f>IF(+All!$F648="Nebraska",+All!T648,IF(+All!$H648="Nebraska",+All!T648,0))</f>
        <v>Purdue</v>
      </c>
      <c r="U113" s="707" t="str">
        <f>IF(+All!$F648="Nebraska",+All!U648,IF(+All!$H648="Nebraska",+All!U648,0))</f>
        <v>W</v>
      </c>
      <c r="V113" s="706" t="e">
        <f>IF(+All!#REF!="Nebraska",+All!#REF!,IF(+All!#REF!="Nebraska",+All!#REF!,0))</f>
        <v>#REF!</v>
      </c>
      <c r="W113" s="707" t="e">
        <f>IF(+All!#REF!="Nebraska",+All!#REF!,IF(+All!#REF!="Nebraska",+All!#REF!,0))</f>
        <v>#REF!</v>
      </c>
      <c r="X113" s="706" t="e">
        <f>IF(+All!#REF!="Nebraska",+All!#REF!,IF(+All!#REF!="Nebraska",+All!#REF!,0))</f>
        <v>#REF!</v>
      </c>
      <c r="Y113" s="707" t="e">
        <f>IF(+All!#REF!="Nebraska",+All!#REF!,IF(+All!#REF!="Nebraska",+All!#REF!,0))</f>
        <v>#REF!</v>
      </c>
      <c r="Z113" s="706" t="e">
        <f>IF(+All!#REF!="Nebraska",+All!#REF!,IF(+All!#REF!="Nebraska",+All!#REF!,0))</f>
        <v>#REF!</v>
      </c>
      <c r="AA113" s="707" t="e">
        <f>IF(+All!#REF!="Nebraska",+All!#REF!,IF(+All!#REF!="Nebraska",+All!#REF!,0))</f>
        <v>#REF!</v>
      </c>
      <c r="AB113" s="706" t="e">
        <f>IF(+All!#REF!="Nebraska",+All!#REF!,IF(+All!#REF!="Nebraska",+All!#REF!,0))</f>
        <v>#REF!</v>
      </c>
      <c r="AC113" s="707" t="e">
        <f>IF(+All!#REF!="Nebraska",+All!#REF!,IF(+All!#REF!="Nebraska",+All!#REF!,0))</f>
        <v>#REF!</v>
      </c>
      <c r="AD113" s="706" t="e">
        <f>IF(+All!#REF!="Nebraska",+All!#REF!,IF(+All!#REF!="Nebraska",+All!#REF!,0))</f>
        <v>#REF!</v>
      </c>
      <c r="AE113" s="707" t="e">
        <f>IF(+All!#REF!="Nebraska",+All!#REF!,IF(+All!#REF!="Nebraska",+All!#REF!,0))</f>
        <v>#REF!</v>
      </c>
      <c r="AF113" s="706" t="e">
        <f>IF(+All!#REF!="Nebraska",+All!#REF!,IF(+All!#REF!="Nebraska",+All!#REF!,0))</f>
        <v>#REF!</v>
      </c>
      <c r="AG113" s="707" t="e">
        <f>IF(+All!#REF!="Nebraska",+All!#REF!,IF(+All!#REF!="Nebraska",+All!#REF!,0))</f>
        <v>#REF!</v>
      </c>
      <c r="AH113" s="706" t="e">
        <f>IF(+All!#REF!="Nebraska",+All!#REF!,IF(+All!#REF!="Nebraska",+All!#REF!,0))</f>
        <v>#REF!</v>
      </c>
      <c r="AI113" s="707" t="e">
        <f>IF(+All!#REF!="Nebraska",+All!#REF!,IF(+All!#REF!="Nebraska",+All!#REF!,0))</f>
        <v>#REF!</v>
      </c>
      <c r="AJ113" s="706" t="e">
        <f>IF(+All!#REF!="Nebraska",+All!#REF!,IF(+All!#REF!="Nebraska",+All!#REF!,0))</f>
        <v>#REF!</v>
      </c>
      <c r="AK113" s="707" t="e">
        <f>IF(+All!#REF!="Nebraska",+All!#REF!,IF(+All!#REF!="Nebraska",+All!#REF!,0))</f>
        <v>#REF!</v>
      </c>
      <c r="AL113" s="81" t="e">
        <f>IF(+All!#REF!="Nebraska",+All!#REF!,IF(+All!#REF!="Nebraska",+All!#REF!,0))</f>
        <v>#REF!</v>
      </c>
      <c r="AM113" s="82" t="e">
        <f>IF(+All!#REF!="Nebraska",+All!#REF!,IF(+All!#REF!="Nebraska",+All!#REF!,0))</f>
        <v>#REF!</v>
      </c>
      <c r="AN113" s="96" t="e">
        <f>IF(+All!#REF!="Nebraska",+All!#REF!,IF(+All!#REF!="Nebraska",+All!#REF!,0))</f>
        <v>#REF!</v>
      </c>
      <c r="AO113" s="83" t="e">
        <f>IF(+All!#REF!="Nebraska",+All!#REF!,IF(+All!#REF!="Nebraska",+All!#REF!,0))</f>
        <v>#REF!</v>
      </c>
      <c r="AP113" s="84" t="e">
        <f>IF(+All!#REF!="Nebraska",+All!#REF!,IF(+All!#REF!="Nebraska",+All!#REF!,0))</f>
        <v>#REF!</v>
      </c>
      <c r="AQ113" s="480" t="e">
        <f>IF(+All!#REF!="Nebraska",+All!#REF!,IF(+All!#REF!="Nebraska",+All!#REF!,0))</f>
        <v>#REF!</v>
      </c>
      <c r="AR113" s="482" t="e">
        <f>IF(+All!#REF!="Nebraska",+All!#REF!,IF(+All!#REF!="Nebraska",+All!#REF!,0))</f>
        <v>#REF!</v>
      </c>
      <c r="AS113" s="483" t="e">
        <f>IF(+All!#REF!="Nebraska",+All!#REF!,IF(+All!#REF!="Nebraska",+All!#REF!,0))</f>
        <v>#REF!</v>
      </c>
      <c r="AT113" s="483" t="e">
        <f>IF(+All!#REF!="Nebraska",+All!#REF!,IF(+All!#REF!="Nebraska",+All!#REF!,0))</f>
        <v>#REF!</v>
      </c>
      <c r="AU113" s="482" t="e">
        <f>IF(+All!#REF!="Nebraska",+All!#REF!,IF(+All!#REF!="Nebraska",+All!#REF!,0))</f>
        <v>#REF!</v>
      </c>
      <c r="AV113" s="483" t="e">
        <f>IF(+All!#REF!="Nebraska",+All!#REF!,IF(+All!#REF!="Nebraska",+All!#REF!,0))</f>
        <v>#REF!</v>
      </c>
      <c r="AW113" s="484" t="e">
        <f>IF(+All!#REF!="Nebraska",+All!#REF!,IF(+All!#REF!="Nebraska",+All!#REF!,0))</f>
        <v>#REF!</v>
      </c>
      <c r="AX113" s="483" t="e">
        <f>IF(+All!#REF!="Nebraska",+All!#REF!,IF(+All!#REF!="Nebraska",+All!#REF!,0))</f>
        <v>#REF!</v>
      </c>
      <c r="AY113" s="88" t="e">
        <f>IF(+All!#REF!="Nebraska",+All!#REF!,IF(+All!#REF!="Nebraska",+All!#REF!,0))</f>
        <v>#REF!</v>
      </c>
      <c r="AZ113" s="89" t="e">
        <f>IF(+All!#REF!="Nebraska",+All!#REF!,IF(+All!#REF!="Nebraska",+All!#REF!,0))</f>
        <v>#REF!</v>
      </c>
      <c r="BA113" s="90" t="e">
        <f>IF(+All!#REF!="Nebraska",+All!#REF!,IF(+All!#REF!="Nebraska",+All!#REF!,0))</f>
        <v>#REF!</v>
      </c>
      <c r="BB113" s="90" t="e">
        <f>IF(+All!#REF!="Nebraska",+All!#REF!,IF(+All!#REF!="Nebraska",+All!#REF!,0))</f>
        <v>#REF!</v>
      </c>
      <c r="BC113" s="91" t="e">
        <f>IF(+All!#REF!="Nebraska",+All!#REF!,IF(+All!#REF!="Nebraska",+All!#REF!,0))</f>
        <v>#REF!</v>
      </c>
      <c r="BD113" s="482" t="e">
        <f>IF(+All!#REF!="Nebraska",+All!#REF!,IF(+All!#REF!="Nebraska",+All!#REF!,0))</f>
        <v>#REF!</v>
      </c>
      <c r="BE113" s="483" t="e">
        <f>IF(+All!#REF!="Nebraska",+All!#REF!,IF(+All!#REF!="Nebraska",+All!#REF!,0))</f>
        <v>#REF!</v>
      </c>
      <c r="BF113" s="483" t="e">
        <f>IF(+All!#REF!="Nebraska",+All!#REF!,IF(+All!#REF!="Nebraska",+All!#REF!,0))</f>
        <v>#REF!</v>
      </c>
      <c r="BG113" s="482" t="e">
        <f>IF(+All!#REF!="Nebraska",+All!#REF!,IF(+All!#REF!="Nebraska",+All!#REF!,0))</f>
        <v>#REF!</v>
      </c>
      <c r="BH113" s="483" t="e">
        <f>IF(+All!#REF!="Nebraska",+All!#REF!,IF(+All!#REF!="Nebraska",+All!#REF!,0))</f>
        <v>#REF!</v>
      </c>
      <c r="BI113" s="484" t="e">
        <f>IF(+All!#REF!="Nebraska",+All!#REF!,IF(+All!#REF!="Nebraska",+All!#REF!,0))</f>
        <v>#REF!</v>
      </c>
      <c r="BJ113" s="92" t="e">
        <f>IF(+All!#REF!="Nebraska",+All!#REF!,IF(+All!#REF!="Nebraska",+All!#REF!,0))</f>
        <v>#REF!</v>
      </c>
      <c r="BK113" s="93" t="e">
        <f>IF(+All!#REF!="Nebraska",+All!#REF!,IF(+All!#REF!="Nebraska",+All!#REF!,0))</f>
        <v>#REF!</v>
      </c>
      <c r="BL113" s="16"/>
      <c r="BM113" s="16"/>
      <c r="BN113" s="16"/>
      <c r="BO113" s="16"/>
      <c r="BP113" s="16"/>
      <c r="BQ113" s="16"/>
      <c r="BR113" s="16"/>
      <c r="BS113" s="16"/>
    </row>
    <row r="114" spans="1:71" s="31" customFormat="1" ht="15.9" customHeight="1" x14ac:dyDescent="0.8">
      <c r="A114" s="70">
        <f>IF(+All!$F729="Nebraska",+All!A729,IF(+All!$H729="Nebraska",+All!A729,0))</f>
        <v>10</v>
      </c>
      <c r="B114" s="480" t="str">
        <f>IF(+All!$F729="Nebraska",+All!B729,IF(+All!$H729="Nebraska",+All!B729,0))</f>
        <v>Sat</v>
      </c>
      <c r="C114" s="72">
        <f>IF(+All!$F729="Nebraska",+All!C729,IF(+All!$H729="Nebraska",+All!C729,0))</f>
        <v>44506</v>
      </c>
      <c r="D114" s="73">
        <f>IF(+All!$F729="Nebraska",+All!D729,IF(+All!$H729="Nebraska",+All!D729,0))</f>
        <v>0.5</v>
      </c>
      <c r="E114" s="707" t="str">
        <f>IF(+All!$F729="Nebraska",+All!E729,IF(+All!$H729="Nebraska",+All!E729,0))</f>
        <v>Fox</v>
      </c>
      <c r="F114" s="75" t="str">
        <f>IF(+All!$F729="Nebraska",+All!F729,IF(+All!$H729="Nebraska",+All!F729,0))</f>
        <v>Ohio State</v>
      </c>
      <c r="G114" s="95" t="str">
        <f>IF(+All!$F729="Nebraska",+All!G729,IF(+All!$H729="Nebraska",+All!G729,0))</f>
        <v>B10</v>
      </c>
      <c r="H114" s="95" t="str">
        <f>IF(+All!$F729="Nebraska",+All!H729,IF(+All!$H729="Nebraska",+All!H729,0))</f>
        <v>Nebraska</v>
      </c>
      <c r="I114" s="76" t="str">
        <f>IF(+All!$F729="Nebraska",+All!I729,IF(+All!$H729="Nebraska",+All!I729,0))</f>
        <v>B10</v>
      </c>
      <c r="J114" s="706" t="str">
        <f>IF(+All!$F729="Nebraska",+All!J729,IF(+All!$H729="Nebraska",+All!J729,0))</f>
        <v>Ohio State</v>
      </c>
      <c r="K114" s="707" t="str">
        <f>IF(+All!$F729="Nebraska",+All!K729,IF(+All!$H729="Nebraska",+All!K729,0))</f>
        <v>Nebraska</v>
      </c>
      <c r="L114" s="78">
        <f>IF(+All!$F729="Nebraska",+All!L729,IF(+All!$H729="Nebraska",+All!L729,0))</f>
        <v>15.5</v>
      </c>
      <c r="M114" s="79">
        <f>IF(+All!$F729="Nebraska",+All!M729,IF(+All!$H729="Nebraska",+All!M729,0))</f>
        <v>64</v>
      </c>
      <c r="N114" s="706" t="str">
        <f>IF(+All!$F729="Nebraska",+All!N729,IF(+All!$H729="Nebraska",+All!N729,0))</f>
        <v>Ohio State</v>
      </c>
      <c r="O114" s="708">
        <f>IF(+All!$F729="Nebraska",+All!O729,IF(+All!$H729="Nebraska",+All!O729,0))</f>
        <v>26</v>
      </c>
      <c r="P114" s="708" t="str">
        <f>IF(+All!$F729="Nebraska",+All!P729,IF(+All!$H729="Nebraska",+All!P729,0))</f>
        <v>Nebraska</v>
      </c>
      <c r="Q114" s="707">
        <f>IF(+All!$F729="Nebraska",+All!Q729,IF(+All!$H729="Nebraska",+All!Q729,0))</f>
        <v>17</v>
      </c>
      <c r="R114" s="706" t="str">
        <f>IF(+All!$F729="Nebraska",+All!R729,IF(+All!$H729="Nebraska",+All!R729,0))</f>
        <v>Nebraska</v>
      </c>
      <c r="S114" s="708" t="str">
        <f>IF(+All!$F729="Nebraska",+All!S729,IF(+All!$H729="Nebraska",+All!S729,0))</f>
        <v>Ohio State</v>
      </c>
      <c r="T114" s="706" t="str">
        <f>IF(+All!$F729="Nebraska",+All!T729,IF(+All!$H729="Nebraska",+All!T729,0))</f>
        <v>Ohio State</v>
      </c>
      <c r="U114" s="707" t="str">
        <f>IF(+All!$F729="Nebraska",+All!U729,IF(+All!$H729="Nebraska",+All!U729,0))</f>
        <v>L</v>
      </c>
      <c r="V114" s="706" t="e">
        <f>IF(+All!#REF!="Nebraska",+All!#REF!,IF(+All!#REF!="Nebraska",+All!#REF!,0))</f>
        <v>#REF!</v>
      </c>
      <c r="W114" s="707" t="e">
        <f>IF(+All!#REF!="Nebraska",+All!#REF!,IF(+All!#REF!="Nebraska",+All!#REF!,0))</f>
        <v>#REF!</v>
      </c>
      <c r="X114" s="706" t="e">
        <f>IF(+All!#REF!="Nebraska",+All!#REF!,IF(+All!#REF!="Nebraska",+All!#REF!,0))</f>
        <v>#REF!</v>
      </c>
      <c r="Y114" s="707" t="e">
        <f>IF(+All!#REF!="Nebraska",+All!#REF!,IF(+All!#REF!="Nebraska",+All!#REF!,0))</f>
        <v>#REF!</v>
      </c>
      <c r="Z114" s="706" t="e">
        <f>IF(+All!#REF!="Nebraska",+All!#REF!,IF(+All!#REF!="Nebraska",+All!#REF!,0))</f>
        <v>#REF!</v>
      </c>
      <c r="AA114" s="707" t="e">
        <f>IF(+All!#REF!="Nebraska",+All!#REF!,IF(+All!#REF!="Nebraska",+All!#REF!,0))</f>
        <v>#REF!</v>
      </c>
      <c r="AB114" s="706" t="e">
        <f>IF(+All!#REF!="Nebraska",+All!#REF!,IF(+All!#REF!="Nebraska",+All!#REF!,0))</f>
        <v>#REF!</v>
      </c>
      <c r="AC114" s="707" t="e">
        <f>IF(+All!#REF!="Nebraska",+All!#REF!,IF(+All!#REF!="Nebraska",+All!#REF!,0))</f>
        <v>#REF!</v>
      </c>
      <c r="AD114" s="706" t="e">
        <f>IF(+All!#REF!="Nebraska",+All!#REF!,IF(+All!#REF!="Nebraska",+All!#REF!,0))</f>
        <v>#REF!</v>
      </c>
      <c r="AE114" s="707" t="e">
        <f>IF(+All!#REF!="Nebraska",+All!#REF!,IF(+All!#REF!="Nebraska",+All!#REF!,0))</f>
        <v>#REF!</v>
      </c>
      <c r="AF114" s="706" t="e">
        <f>IF(+All!#REF!="Nebraska",+All!#REF!,IF(+All!#REF!="Nebraska",+All!#REF!,0))</f>
        <v>#REF!</v>
      </c>
      <c r="AG114" s="707" t="e">
        <f>IF(+All!#REF!="Nebraska",+All!#REF!,IF(+All!#REF!="Nebraska",+All!#REF!,0))</f>
        <v>#REF!</v>
      </c>
      <c r="AH114" s="706" t="e">
        <f>IF(+All!#REF!="Nebraska",+All!#REF!,IF(+All!#REF!="Nebraska",+All!#REF!,0))</f>
        <v>#REF!</v>
      </c>
      <c r="AI114" s="707" t="e">
        <f>IF(+All!#REF!="Nebraska",+All!#REF!,IF(+All!#REF!="Nebraska",+All!#REF!,0))</f>
        <v>#REF!</v>
      </c>
      <c r="AJ114" s="706" t="e">
        <f>IF(+All!#REF!="Nebraska",+All!#REF!,IF(+All!#REF!="Nebraska",+All!#REF!,0))</f>
        <v>#REF!</v>
      </c>
      <c r="AK114" s="707" t="e">
        <f>IF(+All!#REF!="Nebraska",+All!#REF!,IF(+All!#REF!="Nebraska",+All!#REF!,0))</f>
        <v>#REF!</v>
      </c>
      <c r="AL114" s="81" t="e">
        <f>IF(+All!#REF!="Nebraska",+All!#REF!,IF(+All!#REF!="Nebraska",+All!#REF!,0))</f>
        <v>#REF!</v>
      </c>
      <c r="AM114" s="82" t="e">
        <f>IF(+All!#REF!="Nebraska",+All!#REF!,IF(+All!#REF!="Nebraska",+All!#REF!,0))</f>
        <v>#REF!</v>
      </c>
      <c r="AN114" s="96" t="e">
        <f>IF(+All!#REF!="Nebraska",+All!#REF!,IF(+All!#REF!="Nebraska",+All!#REF!,0))</f>
        <v>#REF!</v>
      </c>
      <c r="AO114" s="83" t="e">
        <f>IF(+All!#REF!="Nebraska",+All!#REF!,IF(+All!#REF!="Nebraska",+All!#REF!,0))</f>
        <v>#REF!</v>
      </c>
      <c r="AP114" s="84" t="e">
        <f>IF(+All!#REF!="Nebraska",+All!#REF!,IF(+All!#REF!="Nebraska",+All!#REF!,0))</f>
        <v>#REF!</v>
      </c>
      <c r="AQ114" s="480" t="e">
        <f>IF(+All!#REF!="Nebraska",+All!#REF!,IF(+All!#REF!="Nebraska",+All!#REF!,0))</f>
        <v>#REF!</v>
      </c>
      <c r="AR114" s="482" t="e">
        <f>IF(+All!#REF!="Nebraska",+All!#REF!,IF(+All!#REF!="Nebraska",+All!#REF!,0))</f>
        <v>#REF!</v>
      </c>
      <c r="AS114" s="483" t="e">
        <f>IF(+All!#REF!="Nebraska",+All!#REF!,IF(+All!#REF!="Nebraska",+All!#REF!,0))</f>
        <v>#REF!</v>
      </c>
      <c r="AT114" s="483" t="e">
        <f>IF(+All!#REF!="Nebraska",+All!#REF!,IF(+All!#REF!="Nebraska",+All!#REF!,0))</f>
        <v>#REF!</v>
      </c>
      <c r="AU114" s="482" t="e">
        <f>IF(+All!#REF!="Nebraska",+All!#REF!,IF(+All!#REF!="Nebraska",+All!#REF!,0))</f>
        <v>#REF!</v>
      </c>
      <c r="AV114" s="483" t="e">
        <f>IF(+All!#REF!="Nebraska",+All!#REF!,IF(+All!#REF!="Nebraska",+All!#REF!,0))</f>
        <v>#REF!</v>
      </c>
      <c r="AW114" s="484" t="e">
        <f>IF(+All!#REF!="Nebraska",+All!#REF!,IF(+All!#REF!="Nebraska",+All!#REF!,0))</f>
        <v>#REF!</v>
      </c>
      <c r="AX114" s="483" t="e">
        <f>IF(+All!#REF!="Nebraska",+All!#REF!,IF(+All!#REF!="Nebraska",+All!#REF!,0))</f>
        <v>#REF!</v>
      </c>
      <c r="AY114" s="88" t="e">
        <f>IF(+All!#REF!="Nebraska",+All!#REF!,IF(+All!#REF!="Nebraska",+All!#REF!,0))</f>
        <v>#REF!</v>
      </c>
      <c r="AZ114" s="89" t="e">
        <f>IF(+All!#REF!="Nebraska",+All!#REF!,IF(+All!#REF!="Nebraska",+All!#REF!,0))</f>
        <v>#REF!</v>
      </c>
      <c r="BA114" s="90" t="e">
        <f>IF(+All!#REF!="Nebraska",+All!#REF!,IF(+All!#REF!="Nebraska",+All!#REF!,0))</f>
        <v>#REF!</v>
      </c>
      <c r="BB114" s="90" t="e">
        <f>IF(+All!#REF!="Nebraska",+All!#REF!,IF(+All!#REF!="Nebraska",+All!#REF!,0))</f>
        <v>#REF!</v>
      </c>
      <c r="BC114" s="91" t="e">
        <f>IF(+All!#REF!="Nebraska",+All!#REF!,IF(+All!#REF!="Nebraska",+All!#REF!,0))</f>
        <v>#REF!</v>
      </c>
      <c r="BD114" s="482" t="e">
        <f>IF(+All!#REF!="Nebraska",+All!#REF!,IF(+All!#REF!="Nebraska",+All!#REF!,0))</f>
        <v>#REF!</v>
      </c>
      <c r="BE114" s="483" t="e">
        <f>IF(+All!#REF!="Nebraska",+All!#REF!,IF(+All!#REF!="Nebraska",+All!#REF!,0))</f>
        <v>#REF!</v>
      </c>
      <c r="BF114" s="483" t="e">
        <f>IF(+All!#REF!="Nebraska",+All!#REF!,IF(+All!#REF!="Nebraska",+All!#REF!,0))</f>
        <v>#REF!</v>
      </c>
      <c r="BG114" s="482" t="e">
        <f>IF(+All!#REF!="Nebraska",+All!#REF!,IF(+All!#REF!="Nebraska",+All!#REF!,0))</f>
        <v>#REF!</v>
      </c>
      <c r="BH114" s="483" t="e">
        <f>IF(+All!#REF!="Nebraska",+All!#REF!,IF(+All!#REF!="Nebraska",+All!#REF!,0))</f>
        <v>#REF!</v>
      </c>
      <c r="BI114" s="484" t="e">
        <f>IF(+All!#REF!="Nebraska",+All!#REF!,IF(+All!#REF!="Nebraska",+All!#REF!,0))</f>
        <v>#REF!</v>
      </c>
      <c r="BJ114" s="92" t="e">
        <f>IF(+All!#REF!="Nebraska",+All!#REF!,IF(+All!#REF!="Nebraska",+All!#REF!,0))</f>
        <v>#REF!</v>
      </c>
      <c r="BK114" s="93" t="e">
        <f>IF(+All!#REF!="Nebraska",+All!#REF!,IF(+All!#REF!="Nebraska",+All!#REF!,0))</f>
        <v>#REF!</v>
      </c>
      <c r="BL114" s="16"/>
      <c r="BM114" s="16"/>
      <c r="BN114" s="16"/>
      <c r="BO114" s="16"/>
      <c r="BP114" s="16"/>
      <c r="BQ114" s="16"/>
      <c r="BR114" s="16"/>
      <c r="BS114" s="16"/>
    </row>
    <row r="115" spans="1:71" s="31" customFormat="1" ht="15.9" customHeight="1" x14ac:dyDescent="0.8">
      <c r="A115" s="70">
        <f>IF(+All!$F844="Nebraska",+All!A844,IF(+All!$H844="Nebraska",+All!A844,0))</f>
        <v>11</v>
      </c>
      <c r="B115" s="480" t="str">
        <f>IF(+All!$F844="Nebraska",+All!B844,IF(+All!$H844="Nebraska",+All!B844,0))</f>
        <v>Sat</v>
      </c>
      <c r="C115" s="72">
        <f>IF(+All!$F844="Nebraska",+All!C844,IF(+All!$H844="Nebraska",+All!C844,0))</f>
        <v>44513</v>
      </c>
      <c r="D115" s="73">
        <f>IF(+All!$F844="Nebraska",+All!D844,IF(+All!$H844="Nebraska",+All!D844,0))</f>
        <v>0</v>
      </c>
      <c r="E115" s="707">
        <f>IF(+All!$F844="Nebraska",+All!E844,IF(+All!$H844="Nebraska",+All!E844,0))</f>
        <v>0</v>
      </c>
      <c r="F115" s="75" t="str">
        <f>IF(+All!$F844="Nebraska",+All!F844,IF(+All!$H844="Nebraska",+All!F844,0))</f>
        <v>Nebraska</v>
      </c>
      <c r="G115" s="95" t="str">
        <f>IF(+All!$F844="Nebraska",+All!G844,IF(+All!$H844="Nebraska",+All!G844,0))</f>
        <v>B10</v>
      </c>
      <c r="H115" s="95" t="str">
        <f>IF(+All!$F844="Nebraska",+All!H844,IF(+All!$H844="Nebraska",+All!H844,0))</f>
        <v>Open</v>
      </c>
      <c r="I115" s="76" t="str">
        <f>IF(+All!$F844="Nebraska",+All!I844,IF(+All!$H844="Nebraska",+All!I844,0))</f>
        <v>ZZZ</v>
      </c>
      <c r="J115" s="706">
        <f>IF(+All!$F844="Nebraska",+All!J844,IF(+All!$H844="Nebraska",+All!J844,0))</f>
        <v>0</v>
      </c>
      <c r="K115" s="707" t="str">
        <f>IF(+All!$F844="Nebraska",+All!K844,IF(+All!$H844="Nebraska",+All!K844,0))</f>
        <v>Nebraska</v>
      </c>
      <c r="L115" s="78">
        <f>IF(+All!$F844="Nebraska",+All!L844,IF(+All!$H844="Nebraska",+All!L844,0))</f>
        <v>0</v>
      </c>
      <c r="M115" s="79">
        <f>IF(+All!$F844="Nebraska",+All!M844,IF(+All!$H844="Nebraska",+All!M844,0))</f>
        <v>0</v>
      </c>
      <c r="N115" s="706">
        <f>IF(+All!$F844="Nebraska",+All!N844,IF(+All!$H844="Nebraska",+All!N844,0))</f>
        <v>0</v>
      </c>
      <c r="O115" s="708">
        <f>IF(+All!$F844="Nebraska",+All!O844,IF(+All!$H844="Nebraska",+All!O844,0))</f>
        <v>0</v>
      </c>
      <c r="P115" s="708">
        <f>IF(+All!$F844="Nebraska",+All!P844,IF(+All!$H844="Nebraska",+All!P844,0))</f>
        <v>0</v>
      </c>
      <c r="Q115" s="707">
        <f>IF(+All!$F844="Nebraska",+All!Q844,IF(+All!$H844="Nebraska",+All!Q844,0))</f>
        <v>0</v>
      </c>
      <c r="R115" s="706">
        <f>IF(+All!$F844="Nebraska",+All!R844,IF(+All!$H844="Nebraska",+All!R844,0))</f>
        <v>0</v>
      </c>
      <c r="S115" s="708">
        <f>IF(+All!$F844="Nebraska",+All!S844,IF(+All!$H844="Nebraska",+All!S844,0))</f>
        <v>0</v>
      </c>
      <c r="T115" s="706">
        <f>IF(+All!$F844="Nebraska",+All!T844,IF(+All!$H844="Nebraska",+All!T844,0))</f>
        <v>0</v>
      </c>
      <c r="U115" s="707">
        <f>IF(+All!$F844="Nebraska",+All!U844,IF(+All!$H844="Nebraska",+All!U844,0))</f>
        <v>0</v>
      </c>
      <c r="V115" s="706" t="e">
        <f>IF(+All!#REF!="Nebraska",+All!#REF!,IF(+All!#REF!="Nebraska",+All!#REF!,0))</f>
        <v>#REF!</v>
      </c>
      <c r="W115" s="707" t="e">
        <f>IF(+All!#REF!="Nebraska",+All!#REF!,IF(+All!#REF!="Nebraska",+All!#REF!,0))</f>
        <v>#REF!</v>
      </c>
      <c r="X115" s="706" t="e">
        <f>IF(+All!#REF!="Nebraska",+All!#REF!,IF(+All!#REF!="Nebraska",+All!#REF!,0))</f>
        <v>#REF!</v>
      </c>
      <c r="Y115" s="707" t="e">
        <f>IF(+All!#REF!="Nebraska",+All!#REF!,IF(+All!#REF!="Nebraska",+All!#REF!,0))</f>
        <v>#REF!</v>
      </c>
      <c r="Z115" s="706" t="e">
        <f>IF(+All!#REF!="Nebraska",+All!#REF!,IF(+All!#REF!="Nebraska",+All!#REF!,0))</f>
        <v>#REF!</v>
      </c>
      <c r="AA115" s="707" t="e">
        <f>IF(+All!#REF!="Nebraska",+All!#REF!,IF(+All!#REF!="Nebraska",+All!#REF!,0))</f>
        <v>#REF!</v>
      </c>
      <c r="AB115" s="706" t="e">
        <f>IF(+All!#REF!="Nebraska",+All!#REF!,IF(+All!#REF!="Nebraska",+All!#REF!,0))</f>
        <v>#REF!</v>
      </c>
      <c r="AC115" s="707" t="e">
        <f>IF(+All!#REF!="Nebraska",+All!#REF!,IF(+All!#REF!="Nebraska",+All!#REF!,0))</f>
        <v>#REF!</v>
      </c>
      <c r="AD115" s="706" t="e">
        <f>IF(+All!#REF!="Nebraska",+All!#REF!,IF(+All!#REF!="Nebraska",+All!#REF!,0))</f>
        <v>#REF!</v>
      </c>
      <c r="AE115" s="707" t="e">
        <f>IF(+All!#REF!="Nebraska",+All!#REF!,IF(+All!#REF!="Nebraska",+All!#REF!,0))</f>
        <v>#REF!</v>
      </c>
      <c r="AF115" s="706" t="e">
        <f>IF(+All!#REF!="Nebraska",+All!#REF!,IF(+All!#REF!="Nebraska",+All!#REF!,0))</f>
        <v>#REF!</v>
      </c>
      <c r="AG115" s="707" t="e">
        <f>IF(+All!#REF!="Nebraska",+All!#REF!,IF(+All!#REF!="Nebraska",+All!#REF!,0))</f>
        <v>#REF!</v>
      </c>
      <c r="AH115" s="706" t="e">
        <f>IF(+All!#REF!="Nebraska",+All!#REF!,IF(+All!#REF!="Nebraska",+All!#REF!,0))</f>
        <v>#REF!</v>
      </c>
      <c r="AI115" s="707" t="e">
        <f>IF(+All!#REF!="Nebraska",+All!#REF!,IF(+All!#REF!="Nebraska",+All!#REF!,0))</f>
        <v>#REF!</v>
      </c>
      <c r="AJ115" s="706" t="e">
        <f>IF(+All!#REF!="Nebraska",+All!#REF!,IF(+All!#REF!="Nebraska",+All!#REF!,0))</f>
        <v>#REF!</v>
      </c>
      <c r="AK115" s="707" t="e">
        <f>IF(+All!#REF!="Nebraska",+All!#REF!,IF(+All!#REF!="Nebraska",+All!#REF!,0))</f>
        <v>#REF!</v>
      </c>
      <c r="AL115" s="81" t="e">
        <f>IF(+All!#REF!="Nebraska",+All!#REF!,IF(+All!#REF!="Nebraska",+All!#REF!,0))</f>
        <v>#REF!</v>
      </c>
      <c r="AM115" s="82" t="e">
        <f>IF(+All!#REF!="Nebraska",+All!#REF!,IF(+All!#REF!="Nebraska",+All!#REF!,0))</f>
        <v>#REF!</v>
      </c>
      <c r="AN115" s="96" t="e">
        <f>IF(+All!#REF!="Nebraska",+All!#REF!,IF(+All!#REF!="Nebraska",+All!#REF!,0))</f>
        <v>#REF!</v>
      </c>
      <c r="AO115" s="83" t="e">
        <f>IF(+All!#REF!="Nebraska",+All!#REF!,IF(+All!#REF!="Nebraska",+All!#REF!,0))</f>
        <v>#REF!</v>
      </c>
      <c r="AP115" s="84" t="e">
        <f>IF(+All!#REF!="Nebraska",+All!#REF!,IF(+All!#REF!="Nebraska",+All!#REF!,0))</f>
        <v>#REF!</v>
      </c>
      <c r="AQ115" s="480" t="e">
        <f>IF(+All!#REF!="Nebraska",+All!#REF!,IF(+All!#REF!="Nebraska",+All!#REF!,0))</f>
        <v>#REF!</v>
      </c>
      <c r="AR115" s="482" t="e">
        <f>IF(+All!#REF!="Nebraska",+All!#REF!,IF(+All!#REF!="Nebraska",+All!#REF!,0))</f>
        <v>#REF!</v>
      </c>
      <c r="AS115" s="483" t="e">
        <f>IF(+All!#REF!="Nebraska",+All!#REF!,IF(+All!#REF!="Nebraska",+All!#REF!,0))</f>
        <v>#REF!</v>
      </c>
      <c r="AT115" s="483" t="e">
        <f>IF(+All!#REF!="Nebraska",+All!#REF!,IF(+All!#REF!="Nebraska",+All!#REF!,0))</f>
        <v>#REF!</v>
      </c>
      <c r="AU115" s="482" t="e">
        <f>IF(+All!#REF!="Nebraska",+All!#REF!,IF(+All!#REF!="Nebraska",+All!#REF!,0))</f>
        <v>#REF!</v>
      </c>
      <c r="AV115" s="483" t="e">
        <f>IF(+All!#REF!="Nebraska",+All!#REF!,IF(+All!#REF!="Nebraska",+All!#REF!,0))</f>
        <v>#REF!</v>
      </c>
      <c r="AW115" s="484" t="e">
        <f>IF(+All!#REF!="Nebraska",+All!#REF!,IF(+All!#REF!="Nebraska",+All!#REF!,0))</f>
        <v>#REF!</v>
      </c>
      <c r="AX115" s="483" t="e">
        <f>IF(+All!#REF!="Nebraska",+All!#REF!,IF(+All!#REF!="Nebraska",+All!#REF!,0))</f>
        <v>#REF!</v>
      </c>
      <c r="AY115" s="88" t="e">
        <f>IF(+All!#REF!="Nebraska",+All!#REF!,IF(+All!#REF!="Nebraska",+All!#REF!,0))</f>
        <v>#REF!</v>
      </c>
      <c r="AZ115" s="89" t="e">
        <f>IF(+All!#REF!="Nebraska",+All!#REF!,IF(+All!#REF!="Nebraska",+All!#REF!,0))</f>
        <v>#REF!</v>
      </c>
      <c r="BA115" s="90" t="e">
        <f>IF(+All!#REF!="Nebraska",+All!#REF!,IF(+All!#REF!="Nebraska",+All!#REF!,0))</f>
        <v>#REF!</v>
      </c>
      <c r="BB115" s="90" t="e">
        <f>IF(+All!#REF!="Nebraska",+All!#REF!,IF(+All!#REF!="Nebraska",+All!#REF!,0))</f>
        <v>#REF!</v>
      </c>
      <c r="BC115" s="91" t="e">
        <f>IF(+All!#REF!="Nebraska",+All!#REF!,IF(+All!#REF!="Nebraska",+All!#REF!,0))</f>
        <v>#REF!</v>
      </c>
      <c r="BD115" s="482" t="e">
        <f>IF(+All!#REF!="Nebraska",+All!#REF!,IF(+All!#REF!="Nebraska",+All!#REF!,0))</f>
        <v>#REF!</v>
      </c>
      <c r="BE115" s="483" t="e">
        <f>IF(+All!#REF!="Nebraska",+All!#REF!,IF(+All!#REF!="Nebraska",+All!#REF!,0))</f>
        <v>#REF!</v>
      </c>
      <c r="BF115" s="483" t="e">
        <f>IF(+All!#REF!="Nebraska",+All!#REF!,IF(+All!#REF!="Nebraska",+All!#REF!,0))</f>
        <v>#REF!</v>
      </c>
      <c r="BG115" s="482" t="e">
        <f>IF(+All!#REF!="Nebraska",+All!#REF!,IF(+All!#REF!="Nebraska",+All!#REF!,0))</f>
        <v>#REF!</v>
      </c>
      <c r="BH115" s="483" t="e">
        <f>IF(+All!#REF!="Nebraska",+All!#REF!,IF(+All!#REF!="Nebraska",+All!#REF!,0))</f>
        <v>#REF!</v>
      </c>
      <c r="BI115" s="484" t="e">
        <f>IF(+All!#REF!="Nebraska",+All!#REF!,IF(+All!#REF!="Nebraska",+All!#REF!,0))</f>
        <v>#REF!</v>
      </c>
      <c r="BJ115" s="92" t="e">
        <f>IF(+All!#REF!="Nebraska",+All!#REF!,IF(+All!#REF!="Nebraska",+All!#REF!,0))</f>
        <v>#REF!</v>
      </c>
      <c r="BK115" s="93" t="e">
        <f>IF(+All!#REF!="Nebraska",+All!#REF!,IF(+All!#REF!="Nebraska",+All!#REF!,0))</f>
        <v>#REF!</v>
      </c>
      <c r="BL115" s="16"/>
      <c r="BM115" s="16"/>
      <c r="BN115" s="16"/>
      <c r="BO115" s="16"/>
      <c r="BP115" s="16"/>
      <c r="BQ115" s="16"/>
      <c r="BR115" s="16"/>
      <c r="BS115" s="16"/>
    </row>
    <row r="116" spans="1:71" s="31" customFormat="1" ht="15.9" customHeight="1" x14ac:dyDescent="0.8">
      <c r="A116" s="70">
        <f>IF(+All!$F875="Nebraska",+All!A875,IF(+All!$H875="Nebraska",+All!A875,0))</f>
        <v>12</v>
      </c>
      <c r="B116" s="480" t="str">
        <f>IF(+All!$F875="Nebraska",+All!B875,IF(+All!$H875="Nebraska",+All!B875,0))</f>
        <v>Sat</v>
      </c>
      <c r="C116" s="72">
        <f>IF(+All!$F875="Nebraska",+All!C875,IF(+All!$H875="Nebraska",+All!C875,0))</f>
        <v>44520</v>
      </c>
      <c r="D116" s="73">
        <f>IF(+All!$F875="Nebraska",+All!D875,IF(+All!$H875="Nebraska",+All!D875,0))</f>
        <v>0.64583333333333337</v>
      </c>
      <c r="E116" s="707" t="str">
        <f>IF(+All!$F875="Nebraska",+All!E875,IF(+All!$H875="Nebraska",+All!E875,0))</f>
        <v>ABC</v>
      </c>
      <c r="F116" s="75" t="str">
        <f>IF(+All!$F875="Nebraska",+All!F875,IF(+All!$H875="Nebraska",+All!F875,0))</f>
        <v>Nebraska</v>
      </c>
      <c r="G116" s="95" t="str">
        <f>IF(+All!$F875="Nebraska",+All!G875,IF(+All!$H875="Nebraska",+All!G875,0))</f>
        <v>B10</v>
      </c>
      <c r="H116" s="95" t="str">
        <f>IF(+All!$F875="Nebraska",+All!H875,IF(+All!$H875="Nebraska",+All!H875,0))</f>
        <v>Wisconsin</v>
      </c>
      <c r="I116" s="76" t="str">
        <f>IF(+All!$F875="Nebraska",+All!I875,IF(+All!$H875="Nebraska",+All!I875,0))</f>
        <v>B10</v>
      </c>
      <c r="J116" s="706" t="str">
        <f>IF(+All!$F875="Nebraska",+All!J875,IF(+All!$H875="Nebraska",+All!J875,0))</f>
        <v>Wisconsin</v>
      </c>
      <c r="K116" s="707" t="str">
        <f>IF(+All!$F875="Nebraska",+All!K875,IF(+All!$H875="Nebraska",+All!K875,0))</f>
        <v>Nebraska</v>
      </c>
      <c r="L116" s="78">
        <f>IF(+All!$F875="Nebraska",+All!L875,IF(+All!$H875="Nebraska",+All!L875,0))</f>
        <v>9.5</v>
      </c>
      <c r="M116" s="79">
        <f>IF(+All!$F875="Nebraska",+All!M875,IF(+All!$H875="Nebraska",+All!M875,0))</f>
        <v>42.5</v>
      </c>
      <c r="N116" s="706" t="str">
        <f>IF(+All!$F875="Nebraska",+All!N875,IF(+All!$H875="Nebraska",+All!N875,0))</f>
        <v>Wisconsin</v>
      </c>
      <c r="O116" s="708">
        <f>IF(+All!$F875="Nebraska",+All!O875,IF(+All!$H875="Nebraska",+All!O875,0))</f>
        <v>35</v>
      </c>
      <c r="P116" s="708" t="str">
        <f>IF(+All!$F875="Nebraska",+All!P875,IF(+All!$H875="Nebraska",+All!P875,0))</f>
        <v>Nebraska</v>
      </c>
      <c r="Q116" s="707">
        <f>IF(+All!$F875="Nebraska",+All!Q875,IF(+All!$H875="Nebraska",+All!Q875,0))</f>
        <v>28</v>
      </c>
      <c r="R116" s="706" t="str">
        <f>IF(+All!$F875="Nebraska",+All!R875,IF(+All!$H875="Nebraska",+All!R875,0))</f>
        <v>Nebraska</v>
      </c>
      <c r="S116" s="708" t="str">
        <f>IF(+All!$F875="Nebraska",+All!S875,IF(+All!$H875="Nebraska",+All!S875,0))</f>
        <v>Wisconsin</v>
      </c>
      <c r="T116" s="706" t="str">
        <f>IF(+All!$F875="Nebraska",+All!T875,IF(+All!$H875="Nebraska",+All!T875,0))</f>
        <v>Nebraska</v>
      </c>
      <c r="U116" s="707" t="str">
        <f>IF(+All!$F875="Nebraska",+All!U875,IF(+All!$H875="Nebraska",+All!U875,0))</f>
        <v>W</v>
      </c>
      <c r="V116" s="706" t="e">
        <f>IF(+All!#REF!="Nebraska",+All!#REF!,IF(+All!#REF!="Nebraska",+All!#REF!,0))</f>
        <v>#REF!</v>
      </c>
      <c r="W116" s="707" t="e">
        <f>IF(+All!#REF!="Nebraska",+All!#REF!,IF(+All!#REF!="Nebraska",+All!#REF!,0))</f>
        <v>#REF!</v>
      </c>
      <c r="X116" s="706" t="e">
        <f>IF(+All!#REF!="Nebraska",+All!#REF!,IF(+All!#REF!="Nebraska",+All!#REF!,0))</f>
        <v>#REF!</v>
      </c>
      <c r="Y116" s="707" t="e">
        <f>IF(+All!#REF!="Nebraska",+All!#REF!,IF(+All!#REF!="Nebraska",+All!#REF!,0))</f>
        <v>#REF!</v>
      </c>
      <c r="Z116" s="706" t="e">
        <f>IF(+All!#REF!="Nebraska",+All!#REF!,IF(+All!#REF!="Nebraska",+All!#REF!,0))</f>
        <v>#REF!</v>
      </c>
      <c r="AA116" s="707" t="e">
        <f>IF(+All!#REF!="Nebraska",+All!#REF!,IF(+All!#REF!="Nebraska",+All!#REF!,0))</f>
        <v>#REF!</v>
      </c>
      <c r="AB116" s="706" t="e">
        <f>IF(+All!#REF!="Nebraska",+All!#REF!,IF(+All!#REF!="Nebraska",+All!#REF!,0))</f>
        <v>#REF!</v>
      </c>
      <c r="AC116" s="707" t="e">
        <f>IF(+All!#REF!="Nebraska",+All!#REF!,IF(+All!#REF!="Nebraska",+All!#REF!,0))</f>
        <v>#REF!</v>
      </c>
      <c r="AD116" s="706" t="e">
        <f>IF(+All!#REF!="Nebraska",+All!#REF!,IF(+All!#REF!="Nebraska",+All!#REF!,0))</f>
        <v>#REF!</v>
      </c>
      <c r="AE116" s="707" t="e">
        <f>IF(+All!#REF!="Nebraska",+All!#REF!,IF(+All!#REF!="Nebraska",+All!#REF!,0))</f>
        <v>#REF!</v>
      </c>
      <c r="AF116" s="706" t="e">
        <f>IF(+All!#REF!="Nebraska",+All!#REF!,IF(+All!#REF!="Nebraska",+All!#REF!,0))</f>
        <v>#REF!</v>
      </c>
      <c r="AG116" s="707" t="e">
        <f>IF(+All!#REF!="Nebraska",+All!#REF!,IF(+All!#REF!="Nebraska",+All!#REF!,0))</f>
        <v>#REF!</v>
      </c>
      <c r="AH116" s="706" t="e">
        <f>IF(+All!#REF!="Nebraska",+All!#REF!,IF(+All!#REF!="Nebraska",+All!#REF!,0))</f>
        <v>#REF!</v>
      </c>
      <c r="AI116" s="707" t="e">
        <f>IF(+All!#REF!="Nebraska",+All!#REF!,IF(+All!#REF!="Nebraska",+All!#REF!,0))</f>
        <v>#REF!</v>
      </c>
      <c r="AJ116" s="706" t="e">
        <f>IF(+All!#REF!="Nebraska",+All!#REF!,IF(+All!#REF!="Nebraska",+All!#REF!,0))</f>
        <v>#REF!</v>
      </c>
      <c r="AK116" s="707" t="e">
        <f>IF(+All!#REF!="Nebraska",+All!#REF!,IF(+All!#REF!="Nebraska",+All!#REF!,0))</f>
        <v>#REF!</v>
      </c>
      <c r="AL116" s="81" t="e">
        <f>IF(+All!#REF!="Nebraska",+All!#REF!,IF(+All!#REF!="Nebraska",+All!#REF!,0))</f>
        <v>#REF!</v>
      </c>
      <c r="AM116" s="82" t="e">
        <f>IF(+All!#REF!="Nebraska",+All!#REF!,IF(+All!#REF!="Nebraska",+All!#REF!,0))</f>
        <v>#REF!</v>
      </c>
      <c r="AN116" s="96" t="e">
        <f>IF(+All!#REF!="Nebraska",+All!#REF!,IF(+All!#REF!="Nebraska",+All!#REF!,0))</f>
        <v>#REF!</v>
      </c>
      <c r="AO116" s="83" t="e">
        <f>IF(+All!#REF!="Nebraska",+All!#REF!,IF(+All!#REF!="Nebraska",+All!#REF!,0))</f>
        <v>#REF!</v>
      </c>
      <c r="AP116" s="84" t="e">
        <f>IF(+All!#REF!="Nebraska",+All!#REF!,IF(+All!#REF!="Nebraska",+All!#REF!,0))</f>
        <v>#REF!</v>
      </c>
      <c r="AQ116" s="480" t="e">
        <f>IF(+All!#REF!="Nebraska",+All!#REF!,IF(+All!#REF!="Nebraska",+All!#REF!,0))</f>
        <v>#REF!</v>
      </c>
      <c r="AR116" s="482" t="e">
        <f>IF(+All!#REF!="Nebraska",+All!#REF!,IF(+All!#REF!="Nebraska",+All!#REF!,0))</f>
        <v>#REF!</v>
      </c>
      <c r="AS116" s="483" t="e">
        <f>IF(+All!#REF!="Nebraska",+All!#REF!,IF(+All!#REF!="Nebraska",+All!#REF!,0))</f>
        <v>#REF!</v>
      </c>
      <c r="AT116" s="483" t="e">
        <f>IF(+All!#REF!="Nebraska",+All!#REF!,IF(+All!#REF!="Nebraska",+All!#REF!,0))</f>
        <v>#REF!</v>
      </c>
      <c r="AU116" s="482" t="e">
        <f>IF(+All!#REF!="Nebraska",+All!#REF!,IF(+All!#REF!="Nebraska",+All!#REF!,0))</f>
        <v>#REF!</v>
      </c>
      <c r="AV116" s="483" t="e">
        <f>IF(+All!#REF!="Nebraska",+All!#REF!,IF(+All!#REF!="Nebraska",+All!#REF!,0))</f>
        <v>#REF!</v>
      </c>
      <c r="AW116" s="484" t="e">
        <f>IF(+All!#REF!="Nebraska",+All!#REF!,IF(+All!#REF!="Nebraska",+All!#REF!,0))</f>
        <v>#REF!</v>
      </c>
      <c r="AX116" s="483" t="e">
        <f>IF(+All!#REF!="Nebraska",+All!#REF!,IF(+All!#REF!="Nebraska",+All!#REF!,0))</f>
        <v>#REF!</v>
      </c>
      <c r="AY116" s="88" t="e">
        <f>IF(+All!#REF!="Nebraska",+All!#REF!,IF(+All!#REF!="Nebraska",+All!#REF!,0))</f>
        <v>#REF!</v>
      </c>
      <c r="AZ116" s="89" t="e">
        <f>IF(+All!#REF!="Nebraska",+All!#REF!,IF(+All!#REF!="Nebraska",+All!#REF!,0))</f>
        <v>#REF!</v>
      </c>
      <c r="BA116" s="90" t="e">
        <f>IF(+All!#REF!="Nebraska",+All!#REF!,IF(+All!#REF!="Nebraska",+All!#REF!,0))</f>
        <v>#REF!</v>
      </c>
      <c r="BB116" s="90" t="e">
        <f>IF(+All!#REF!="Nebraska",+All!#REF!,IF(+All!#REF!="Nebraska",+All!#REF!,0))</f>
        <v>#REF!</v>
      </c>
      <c r="BC116" s="91" t="e">
        <f>IF(+All!#REF!="Nebraska",+All!#REF!,IF(+All!#REF!="Nebraska",+All!#REF!,0))</f>
        <v>#REF!</v>
      </c>
      <c r="BD116" s="482" t="e">
        <f>IF(+All!#REF!="Nebraska",+All!#REF!,IF(+All!#REF!="Nebraska",+All!#REF!,0))</f>
        <v>#REF!</v>
      </c>
      <c r="BE116" s="483" t="e">
        <f>IF(+All!#REF!="Nebraska",+All!#REF!,IF(+All!#REF!="Nebraska",+All!#REF!,0))</f>
        <v>#REF!</v>
      </c>
      <c r="BF116" s="483" t="e">
        <f>IF(+All!#REF!="Nebraska",+All!#REF!,IF(+All!#REF!="Nebraska",+All!#REF!,0))</f>
        <v>#REF!</v>
      </c>
      <c r="BG116" s="482" t="e">
        <f>IF(+All!#REF!="Nebraska",+All!#REF!,IF(+All!#REF!="Nebraska",+All!#REF!,0))</f>
        <v>#REF!</v>
      </c>
      <c r="BH116" s="483" t="e">
        <f>IF(+All!#REF!="Nebraska",+All!#REF!,IF(+All!#REF!="Nebraska",+All!#REF!,0))</f>
        <v>#REF!</v>
      </c>
      <c r="BI116" s="484" t="e">
        <f>IF(+All!#REF!="Nebraska",+All!#REF!,IF(+All!#REF!="Nebraska",+All!#REF!,0))</f>
        <v>#REF!</v>
      </c>
      <c r="BJ116" s="92" t="e">
        <f>IF(+All!#REF!="Nebraska",+All!#REF!,IF(+All!#REF!="Nebraska",+All!#REF!,0))</f>
        <v>#REF!</v>
      </c>
      <c r="BK116" s="93" t="e">
        <f>IF(+All!#REF!="Nebraska",+All!#REF!,IF(+All!#REF!="Nebraska",+All!#REF!,0))</f>
        <v>#REF!</v>
      </c>
      <c r="BL116" s="16"/>
      <c r="BM116" s="16"/>
      <c r="BN116" s="16"/>
      <c r="BO116" s="16"/>
      <c r="BP116" s="16"/>
      <c r="BQ116" s="16"/>
      <c r="BR116" s="16"/>
      <c r="BS116" s="16"/>
    </row>
    <row r="117" spans="1:71" s="31" customFormat="1" ht="15.9" customHeight="1" x14ac:dyDescent="0.8">
      <c r="A117" s="70">
        <f>IF(+All!$F931="Nebraska",+All!A931,IF(+All!$H931="Nebraska",+All!A931,0))</f>
        <v>0</v>
      </c>
      <c r="B117" s="480">
        <f>IF(+All!$F931="Nebraska",+All!B931,IF(+All!$H931="Nebraska",+All!B931,0))</f>
        <v>0</v>
      </c>
      <c r="C117" s="72">
        <f>IF(+All!$F931="Nebraska",+All!C931,IF(+All!$H931="Nebraska",+All!C931,0))</f>
        <v>0</v>
      </c>
      <c r="D117" s="73">
        <f>IF(+All!$F931="Nebraska",+All!D931,IF(+All!$H931="Nebraska",+All!D931,0))</f>
        <v>0</v>
      </c>
      <c r="E117" s="707">
        <f>IF(+All!$F931="Nebraska",+All!E931,IF(+All!$H931="Nebraska",+All!E931,0))</f>
        <v>0</v>
      </c>
      <c r="F117" s="75">
        <f>IF(+All!$F931="Nebraska",+All!F931,IF(+All!$H931="Nebraska",+All!F931,0))</f>
        <v>0</v>
      </c>
      <c r="G117" s="95">
        <f>IF(+All!$F931="Nebraska",+All!G931,IF(+All!$H931="Nebraska",+All!G931,0))</f>
        <v>0</v>
      </c>
      <c r="H117" s="95">
        <f>IF(+All!$F931="Nebraska",+All!H931,IF(+All!$H931="Nebraska",+All!H931,0))</f>
        <v>0</v>
      </c>
      <c r="I117" s="76">
        <f>IF(+All!$F931="Nebraska",+All!I931,IF(+All!$H931="Nebraska",+All!I931,0))</f>
        <v>0</v>
      </c>
      <c r="J117" s="706">
        <f>IF(+All!$F931="Nebraska",+All!J931,IF(+All!$H931="Nebraska",+All!J931,0))</f>
        <v>0</v>
      </c>
      <c r="K117" s="707">
        <f>IF(+All!$F931="Nebraska",+All!K931,IF(+All!$H931="Nebraska",+All!K931,0))</f>
        <v>0</v>
      </c>
      <c r="L117" s="78">
        <f>IF(+All!$F931="Nebraska",+All!L931,IF(+All!$H931="Nebraska",+All!L931,0))</f>
        <v>0</v>
      </c>
      <c r="M117" s="79">
        <f>IF(+All!$F931="Nebraska",+All!M931,IF(+All!$H931="Nebraska",+All!M931,0))</f>
        <v>0</v>
      </c>
      <c r="N117" s="706">
        <f>IF(+All!$F931="Nebraska",+All!N931,IF(+All!$H931="Nebraska",+All!N931,0))</f>
        <v>0</v>
      </c>
      <c r="O117" s="708">
        <f>IF(+All!$F931="Nebraska",+All!O931,IF(+All!$H931="Nebraska",+All!O931,0))</f>
        <v>0</v>
      </c>
      <c r="P117" s="708">
        <f>IF(+All!$F931="Nebraska",+All!P931,IF(+All!$H931="Nebraska",+All!P931,0))</f>
        <v>0</v>
      </c>
      <c r="Q117" s="707">
        <f>IF(+All!$F931="Nebraska",+All!Q931,IF(+All!$H931="Nebraska",+All!Q931,0))</f>
        <v>0</v>
      </c>
      <c r="R117" s="706">
        <f>IF(+All!$F931="Nebraska",+All!R931,IF(+All!$H931="Nebraska",+All!R931,0))</f>
        <v>0</v>
      </c>
      <c r="S117" s="708">
        <f>IF(+All!$F931="Nebraska",+All!S931,IF(+All!$H931="Nebraska",+All!S931,0))</f>
        <v>0</v>
      </c>
      <c r="T117" s="706">
        <f>IF(+All!$F931="Nebraska",+All!T931,IF(+All!$H931="Nebraska",+All!T931,0))</f>
        <v>0</v>
      </c>
      <c r="U117" s="707">
        <f>IF(+All!$F931="Nebraska",+All!U931,IF(+All!$H931="Nebraska",+All!U931,0))</f>
        <v>0</v>
      </c>
      <c r="V117" s="706">
        <f>IF(+All!$F556="Nebraska",+All!#REF!,IF(+All!$H556="Nebraska",+All!#REF!,0))</f>
        <v>0</v>
      </c>
      <c r="W117" s="707">
        <f>IF(+All!$F556="Nebraska",+All!#REF!,IF(+All!$H556="Nebraska",+All!#REF!,0))</f>
        <v>0</v>
      </c>
      <c r="X117" s="706">
        <f>IF(+All!$F556="Nebraska",+All!#REF!,IF(+All!$H556="Nebraska",+All!#REF!,0))</f>
        <v>0</v>
      </c>
      <c r="Y117" s="707">
        <f>IF(+All!$F556="Nebraska",+All!#REF!,IF(+All!$H556="Nebraska",+All!#REF!,0))</f>
        <v>0</v>
      </c>
      <c r="Z117" s="706">
        <f>IF(+All!$F556="Nebraska",+All!#REF!,IF(+All!$H556="Nebraska",+All!#REF!,0))</f>
        <v>0</v>
      </c>
      <c r="AA117" s="707">
        <f>IF(+All!$F556="Nebraska",+All!#REF!,IF(+All!$H556="Nebraska",+All!#REF!,0))</f>
        <v>0</v>
      </c>
      <c r="AB117" s="706">
        <f>IF(+All!$F556="Nebraska",+All!#REF!,IF(+All!$H556="Nebraska",+All!#REF!,0))</f>
        <v>0</v>
      </c>
      <c r="AC117" s="707">
        <f>IF(+All!$F556="Nebraska",+All!#REF!,IF(+All!$H556="Nebraska",+All!#REF!,0))</f>
        <v>0</v>
      </c>
      <c r="AD117" s="706">
        <f>IF(+All!$F556="Nebraska",+All!#REF!,IF(+All!$H556="Nebraska",+All!#REF!,0))</f>
        <v>0</v>
      </c>
      <c r="AE117" s="707">
        <f>IF(+All!$F556="Nebraska",+All!#REF!,IF(+All!$H556="Nebraska",+All!#REF!,0))</f>
        <v>0</v>
      </c>
      <c r="AF117" s="706">
        <f>IF(+All!$F556="Nebraska",+All!#REF!,IF(+All!$H556="Nebraska",+All!#REF!,0))</f>
        <v>0</v>
      </c>
      <c r="AG117" s="707">
        <f>IF(+All!$F556="Nebraska",+All!#REF!,IF(+All!$H556="Nebraska",+All!#REF!,0))</f>
        <v>0</v>
      </c>
      <c r="AH117" s="706">
        <f>IF(+All!$F556="Nebraska",+All!#REF!,IF(+All!$H556="Nebraska",+All!#REF!,0))</f>
        <v>0</v>
      </c>
      <c r="AI117" s="707">
        <f>IF(+All!$F556="Nebraska",+All!#REF!,IF(+All!$H556="Nebraska",+All!#REF!,0))</f>
        <v>0</v>
      </c>
      <c r="AJ117" s="706">
        <f>IF(+All!$F556="Nebraska",+All!#REF!,IF(+All!$H556="Nebraska",+All!#REF!,0))</f>
        <v>0</v>
      </c>
      <c r="AK117" s="707">
        <f>IF(+All!$F556="Nebraska",+All!#REF!,IF(+All!$H556="Nebraska",+All!#REF!,0))</f>
        <v>0</v>
      </c>
      <c r="AL117" s="81">
        <f>IF(+All!$F556="Nebraska",+All!V556,IF(+All!$H556="Nebraska",+All!V556,0))</f>
        <v>0</v>
      </c>
      <c r="AM117" s="82">
        <f>IF(+All!$F556="Nebraska",+All!W556,IF(+All!$H556="Nebraska",+All!W556,0))</f>
        <v>0</v>
      </c>
      <c r="AN117" s="96">
        <f>IF(+All!$F556="Nebraska",+All!X556,IF(+All!$H556="Nebraska",+All!X556,0))</f>
        <v>0</v>
      </c>
      <c r="AO117" s="83">
        <f>IF(+All!$F556="Nebraska",+All!Y556,IF(+All!$H556="Nebraska",+All!Y556,0))</f>
        <v>0</v>
      </c>
      <c r="AP117" s="84">
        <f>IF(+All!$F556="Nebraska",+All!Z556,IF(+All!$H556="Nebraska",+All!Z556,0))</f>
        <v>0</v>
      </c>
      <c r="AQ117" s="480">
        <f>IF(+All!$F556="Nebraska",+All!#REF!,IF(+All!$H556="Nebraska",+All!#REF!,0))</f>
        <v>0</v>
      </c>
      <c r="AR117" s="482">
        <f>IF(+All!$F556="Nebraska",+All!#REF!,IF(+All!$H556="Nebraska",+All!#REF!,0))</f>
        <v>0</v>
      </c>
      <c r="AS117" s="483">
        <f>IF(+All!$F556="Nebraska",+All!#REF!,IF(+All!$H556="Nebraska",+All!#REF!,0))</f>
        <v>0</v>
      </c>
      <c r="AT117" s="483">
        <f>IF(+All!$F556="Nebraska",+All!#REF!,IF(+All!$H556="Nebraska",+All!#REF!,0))</f>
        <v>0</v>
      </c>
      <c r="AU117" s="482">
        <f>IF(+All!$F556="Nebraska",+All!#REF!,IF(+All!$H556="Nebraska",+All!#REF!,0))</f>
        <v>0</v>
      </c>
      <c r="AV117" s="483">
        <f>IF(+All!$F556="Nebraska",+All!#REF!,IF(+All!$H556="Nebraska",+All!#REF!,0))</f>
        <v>0</v>
      </c>
      <c r="AW117" s="484">
        <f>IF(+All!$F556="Nebraska",+All!#REF!,IF(+All!$H556="Nebraska",+All!#REF!,0))</f>
        <v>0</v>
      </c>
      <c r="AX117" s="483">
        <f>IF(+All!$F556="Nebraska",+All!#REF!,IF(+All!$H556="Nebraska",+All!#REF!,0))</f>
        <v>0</v>
      </c>
      <c r="AY117" s="88">
        <f>IF(+All!$F556="Nebraska",+All!#REF!,IF(+All!$H556="Nebraska",+All!#REF!,0))</f>
        <v>0</v>
      </c>
      <c r="AZ117" s="89">
        <f>IF(+All!$F556="Nebraska",+All!#REF!,IF(+All!$H556="Nebraska",+All!#REF!,0))</f>
        <v>0</v>
      </c>
      <c r="BA117" s="90">
        <f>IF(+All!$F556="Nebraska",+All!#REF!,IF(+All!$H556="Nebraska",+All!#REF!,0))</f>
        <v>0</v>
      </c>
      <c r="BB117" s="90">
        <f>IF(+All!$F556="Nebraska",+All!#REF!,IF(+All!$H556="Nebraska",+All!#REF!,0))</f>
        <v>0</v>
      </c>
      <c r="BC117" s="91">
        <f>IF(+All!$F556="Nebraska",+All!#REF!,IF(+All!$H556="Nebraska",+All!#REF!,0))</f>
        <v>0</v>
      </c>
      <c r="BD117" s="482">
        <f>IF(+All!$F556="Nebraska",+All!#REF!,IF(+All!$H556="Nebraska",+All!#REF!,0))</f>
        <v>0</v>
      </c>
      <c r="BE117" s="483">
        <f>IF(+All!$F556="Nebraska",+All!#REF!,IF(+All!$H556="Nebraska",+All!#REF!,0))</f>
        <v>0</v>
      </c>
      <c r="BF117" s="483">
        <f>IF(+All!$F556="Nebraska",+All!#REF!,IF(+All!$H556="Nebraska",+All!#REF!,0))</f>
        <v>0</v>
      </c>
      <c r="BG117" s="482">
        <f>IF(+All!$F556="Nebraska",+All!#REF!,IF(+All!$H556="Nebraska",+All!#REF!,0))</f>
        <v>0</v>
      </c>
      <c r="BH117" s="483">
        <f>IF(+All!$F556="Nebraska",+All!#REF!,IF(+All!$H556="Nebraska",+All!#REF!,0))</f>
        <v>0</v>
      </c>
      <c r="BI117" s="484">
        <f>IF(+All!$F556="Nebraska",+All!#REF!,IF(+All!$H556="Nebraska",+All!#REF!,0))</f>
        <v>0</v>
      </c>
      <c r="BJ117" s="92">
        <f>IF(+All!$F556="Nebraska",+All!#REF!,IF(+All!$H556="Nebraska",+All!#REF!,0))</f>
        <v>0</v>
      </c>
      <c r="BK117" s="93">
        <f>IF(+All!$F556="Nebraska",+All!#REF!,IF(+All!$H556="Nebraska",+All!#REF!,0))</f>
        <v>0</v>
      </c>
      <c r="BL117" s="16"/>
      <c r="BM117" s="16"/>
      <c r="BN117" s="16"/>
      <c r="BO117" s="16"/>
      <c r="BP117" s="16"/>
      <c r="BQ117" s="16"/>
      <c r="BR117" s="16"/>
      <c r="BS117" s="16"/>
    </row>
    <row r="118" spans="1:71" x14ac:dyDescent="0.8">
      <c r="A118" s="52"/>
      <c r="B118" s="53"/>
      <c r="C118" s="54"/>
      <c r="D118" s="55"/>
      <c r="E118" s="709"/>
      <c r="F118" s="1219" t="str">
        <f>H119</f>
        <v>Northwestern</v>
      </c>
      <c r="G118" s="1253"/>
      <c r="H118" s="1253"/>
      <c r="I118" s="1254"/>
      <c r="J118" s="705"/>
      <c r="K118" s="709"/>
      <c r="L118" s="58"/>
      <c r="M118" s="59"/>
      <c r="N118" s="705"/>
      <c r="O118" s="9"/>
      <c r="P118" s="9"/>
      <c r="Q118" s="709"/>
      <c r="R118" s="705"/>
      <c r="S118" s="9"/>
      <c r="T118" s="705"/>
      <c r="U118" s="709"/>
      <c r="V118" s="705"/>
      <c r="W118" s="826"/>
      <c r="X118" s="705"/>
      <c r="Y118" s="709"/>
      <c r="Z118" s="705"/>
      <c r="AA118" s="709"/>
      <c r="AB118" s="705"/>
      <c r="AC118" s="709"/>
      <c r="AD118" s="825"/>
      <c r="AE118" s="826"/>
      <c r="AF118" s="825"/>
      <c r="AG118" s="826"/>
      <c r="AH118" s="825"/>
      <c r="AI118" s="826"/>
      <c r="AJ118" s="825"/>
      <c r="AK118" s="826"/>
      <c r="AL118" s="61"/>
      <c r="AM118" s="62"/>
      <c r="AN118" s="62"/>
      <c r="AO118" s="63"/>
      <c r="AP118" s="64"/>
      <c r="AQ118" s="65"/>
      <c r="AR118" s="66"/>
      <c r="AS118" s="67"/>
      <c r="AT118" s="67"/>
      <c r="AU118" s="66"/>
      <c r="AV118" s="67"/>
      <c r="AW118" s="49"/>
      <c r="AX118" s="48"/>
      <c r="AY118" s="66"/>
      <c r="AZ118" s="67"/>
      <c r="BA118" s="49"/>
      <c r="BB118" s="49"/>
      <c r="BC118" s="65"/>
      <c r="BD118" s="66"/>
      <c r="BE118" s="67"/>
      <c r="BF118" s="67"/>
      <c r="BG118" s="66"/>
      <c r="BH118" s="67"/>
      <c r="BI118" s="49"/>
      <c r="BJ118" s="68"/>
      <c r="BK118" s="69"/>
    </row>
    <row r="119" spans="1:71" x14ac:dyDescent="0.8">
      <c r="A119" s="70">
        <f>IF(+All!$F29="Northwestern",+All!A29,IF(+All!$H29="Northwestern",+All!A29,0))</f>
        <v>1</v>
      </c>
      <c r="B119" s="480" t="str">
        <f>IF(+All!$F29="Northwestern",+All!B29,IF(+All!$H29="Northwestern",+All!B29,0))</f>
        <v>Fri</v>
      </c>
      <c r="C119" s="72">
        <f>IF(+All!$F29="Northwestern",+All!C29,IF(+All!$H29="Northwestern",+All!C29,0))</f>
        <v>44442</v>
      </c>
      <c r="D119" s="73">
        <f>IF(+All!$F29="Northwestern",+All!D29,IF(+All!$H29="Northwestern",+All!D29,0))</f>
        <v>0.875</v>
      </c>
      <c r="E119" s="707" t="str">
        <f>IF(+All!$F29="Northwestern",+All!E29,IF(+All!$H29="Northwestern",+All!E29,0))</f>
        <v>ESPN</v>
      </c>
      <c r="F119" s="75" t="str">
        <f>IF(+All!$F29="Northwestern",+All!F29,IF(+All!$H29="Northwestern",+All!F29,0))</f>
        <v>Michigan State</v>
      </c>
      <c r="G119" s="95" t="str">
        <f>IF(+All!$F29="Northwestern",+All!G29,IF(+All!$H29="Northwestern",+All!G29,0))</f>
        <v>B10</v>
      </c>
      <c r="H119" s="95" t="str">
        <f>IF(+All!$F29="Northwestern",+All!H29,IF(+All!$H29="Northwestern",+All!H29,0))</f>
        <v>Northwestern</v>
      </c>
      <c r="I119" s="76" t="str">
        <f>IF(+All!$F29="Northwestern",+All!I29,IF(+All!$H29="Northwestern",+All!I29,0))</f>
        <v>B10</v>
      </c>
      <c r="J119" s="706" t="str">
        <f>IF(+All!$F29="Northwestern",+All!J29,IF(+All!$H29="Northwestern",+All!J29,0))</f>
        <v>Northwestern</v>
      </c>
      <c r="K119" s="707" t="str">
        <f>IF(+All!$F29="Northwestern",+All!K29,IF(+All!$H29="Northwestern",+All!K29,0))</f>
        <v>Michigan State</v>
      </c>
      <c r="L119" s="78">
        <f>IF(+All!$F29="Northwestern",+All!L29,IF(+All!$H29="Northwestern",+All!L29,0))</f>
        <v>3.5</v>
      </c>
      <c r="M119" s="79">
        <f>IF(+All!$F29="Northwestern",+All!M29,IF(+All!$H29="Northwestern",+All!M29,0))</f>
        <v>45</v>
      </c>
      <c r="N119" s="706" t="str">
        <f>IF(+All!$F29="Northwestern",+All!N29,IF(+All!$H29="Northwestern",+All!N29,0))</f>
        <v>Michigan State</v>
      </c>
      <c r="O119" s="708">
        <f>IF(+All!$F29="Northwestern",+All!O29,IF(+All!$H29="Northwestern",+All!O29,0))</f>
        <v>38</v>
      </c>
      <c r="P119" s="708" t="str">
        <f>IF(+All!$F29="Northwestern",+All!P29,IF(+All!$H29="Northwestern",+All!P29,0))</f>
        <v>Northwestern</v>
      </c>
      <c r="Q119" s="707">
        <f>IF(+All!$F29="Northwestern",+All!Q29,IF(+All!$H29="Northwestern",+All!Q29,0))</f>
        <v>21</v>
      </c>
      <c r="R119" s="706" t="str">
        <f>IF(+All!$F29="Northwestern",+All!R29,IF(+All!$H29="Northwestern",+All!R29,0))</f>
        <v>Michigan State</v>
      </c>
      <c r="S119" s="708" t="str">
        <f>IF(+All!$F29="Northwestern",+All!S29,IF(+All!$H29="Northwestern",+All!S29,0))</f>
        <v>Northwestern</v>
      </c>
      <c r="T119" s="706" t="str">
        <f>IF(+All!$F29="Northwestern",+All!T29,IF(+All!$H29="Northwestern",+All!T29,0))</f>
        <v>Michigan State</v>
      </c>
      <c r="U119" s="707" t="str">
        <f>IF(+All!$F29="Northwestern",+All!U29,IF(+All!$H29="Northwestern",+All!U29,0))</f>
        <v>W</v>
      </c>
      <c r="V119" s="706"/>
      <c r="W119" s="707"/>
      <c r="X119" s="706"/>
      <c r="Y119" s="707"/>
      <c r="Z119" s="706"/>
      <c r="AA119" s="707"/>
      <c r="AB119" s="706"/>
      <c r="AC119" s="707"/>
      <c r="AD119" s="706"/>
      <c r="AE119" s="707"/>
      <c r="AF119" s="706"/>
      <c r="AG119" s="707"/>
      <c r="AH119" s="706"/>
      <c r="AI119" s="707"/>
      <c r="AJ119" s="706"/>
      <c r="AK119" s="707"/>
      <c r="AN119" s="96"/>
      <c r="AQ119" s="480"/>
      <c r="AR119" s="482"/>
      <c r="AS119" s="483"/>
      <c r="AT119" s="483"/>
      <c r="AU119" s="482"/>
      <c r="AV119" s="483"/>
      <c r="AW119" s="484"/>
      <c r="AX119" s="483"/>
      <c r="AY119" s="88"/>
      <c r="AZ119" s="89"/>
      <c r="BA119" s="90"/>
      <c r="BB119" s="90"/>
      <c r="BC119" s="91"/>
      <c r="BD119" s="482"/>
      <c r="BE119" s="483"/>
      <c r="BF119" s="483"/>
      <c r="BG119" s="482"/>
      <c r="BH119" s="483"/>
      <c r="BI119" s="484"/>
    </row>
    <row r="120" spans="1:71" x14ac:dyDescent="0.8">
      <c r="A120" s="70">
        <f>IF(+All!$F120="Northwestern",+All!A120,IF(+All!$H120="Northwestern",+All!A120,0))</f>
        <v>2</v>
      </c>
      <c r="B120" s="480" t="str">
        <f>IF(+All!$F120="Northwestern",+All!B120,IF(+All!$H120="Northwestern",+All!B120,0))</f>
        <v>Sat</v>
      </c>
      <c r="C120" s="72">
        <f>IF(+All!$F120="Northwestern",+All!C120,IF(+All!$H120="Northwestern",+All!C120,0))</f>
        <v>44450</v>
      </c>
      <c r="D120" s="73">
        <f>IF(+All!$F120="Northwestern",+All!D120,IF(+All!$H120="Northwestern",+All!D120,0))</f>
        <v>0.5</v>
      </c>
      <c r="E120" s="707" t="str">
        <f>IF(+All!$F120="Northwestern",+All!E120,IF(+All!$H120="Northwestern",+All!E120,0))</f>
        <v>BTN</v>
      </c>
      <c r="F120" s="75" t="str">
        <f>IF(+All!$F120="Northwestern",+All!F120,IF(+All!$H120="Northwestern",+All!F120,0))</f>
        <v>1AA Indiana State</v>
      </c>
      <c r="G120" s="95" t="str">
        <f>IF(+All!$F120="Northwestern",+All!G120,IF(+All!$H120="Northwestern",+All!G120,0))</f>
        <v>1AA</v>
      </c>
      <c r="H120" s="95" t="str">
        <f>IF(+All!$F120="Northwestern",+All!H120,IF(+All!$H120="Northwestern",+All!H120,0))</f>
        <v>Northwestern</v>
      </c>
      <c r="I120" s="76" t="str">
        <f>IF(+All!$F120="Northwestern",+All!I120,IF(+All!$H120="Northwestern",+All!I120,0))</f>
        <v>B10</v>
      </c>
      <c r="J120" s="706">
        <f>IF(+All!$F120="Northwestern",+All!J120,IF(+All!$H120="Northwestern",+All!J120,0))</f>
        <v>0</v>
      </c>
      <c r="K120" s="707">
        <f>IF(+All!$F120="Northwestern",+All!K120,IF(+All!$H120="Northwestern",+All!K120,0))</f>
        <v>0</v>
      </c>
      <c r="L120" s="78">
        <f>IF(+All!$F120="Northwestern",+All!L120,IF(+All!$H120="Northwestern",+All!L120,0))</f>
        <v>0</v>
      </c>
      <c r="M120" s="79">
        <f>IF(+All!$F120="Northwestern",+All!M120,IF(+All!$H120="Northwestern",+All!M120,0))</f>
        <v>0</v>
      </c>
      <c r="N120" s="706" t="str">
        <f>IF(+All!$F120="Northwestern",+All!N120,IF(+All!$H120="Northwestern",+All!N120,0))</f>
        <v>Northwestern</v>
      </c>
      <c r="O120" s="708">
        <f>IF(+All!$F120="Northwestern",+All!O120,IF(+All!$H120="Northwestern",+All!O120,0))</f>
        <v>24</v>
      </c>
      <c r="P120" s="708" t="str">
        <f>IF(+All!$F120="Northwestern",+All!P120,IF(+All!$H120="Northwestern",+All!P120,0))</f>
        <v>1AA Indiana State</v>
      </c>
      <c r="Q120" s="707">
        <f>IF(+All!$F120="Northwestern",+All!Q120,IF(+All!$H120="Northwestern",+All!Q120,0))</f>
        <v>6</v>
      </c>
      <c r="R120" s="706">
        <f>IF(+All!$F120="Northwestern",+All!R120,IF(+All!$H120="Northwestern",+All!R120,0))</f>
        <v>0</v>
      </c>
      <c r="S120" s="708">
        <f>IF(+All!$F120="Northwestern",+All!S120,IF(+All!$H120="Northwestern",+All!S120,0))</f>
        <v>0</v>
      </c>
      <c r="T120" s="706">
        <f>IF(+All!$F120="Northwestern",+All!T120,IF(+All!$H120="Northwestern",+All!T120,0))</f>
        <v>0</v>
      </c>
      <c r="U120" s="707">
        <f>IF(+All!$F120="Northwestern",+All!U120,IF(+All!$H120="Northwestern",+All!U120,0))</f>
        <v>0</v>
      </c>
      <c r="V120" s="706">
        <f>IF(+All!$F116="Northwestern",+All!#REF!,IF(+All!$H116="Northwestern",+All!#REF!,0))</f>
        <v>0</v>
      </c>
      <c r="W120" s="707">
        <f>IF(+All!$F116="Northwestern",+All!#REF!,IF(+All!$H116="Northwestern",+All!#REF!,0))</f>
        <v>0</v>
      </c>
      <c r="X120" s="706">
        <f>IF(+All!$F116="Northwestern",+All!#REF!,IF(+All!$H116="Northwestern",+All!#REF!,0))</f>
        <v>0</v>
      </c>
      <c r="Y120" s="707">
        <f>IF(+All!$F116="Northwestern",+All!#REF!,IF(+All!$H116="Northwestern",+All!#REF!,0))</f>
        <v>0</v>
      </c>
      <c r="Z120" s="706">
        <f>IF(+All!$F116="Northwestern",+All!#REF!,IF(+All!$H116="Northwestern",+All!#REF!,0))</f>
        <v>0</v>
      </c>
      <c r="AA120" s="707">
        <f>IF(+All!$F116="Northwestern",+All!#REF!,IF(+All!$H116="Northwestern",+All!#REF!,0))</f>
        <v>0</v>
      </c>
      <c r="AB120" s="706">
        <f>IF(+All!$F116="Northwestern",+All!#REF!,IF(+All!$H116="Northwestern",+All!#REF!,0))</f>
        <v>0</v>
      </c>
      <c r="AC120" s="707">
        <f>IF(+All!$F116="Northwestern",+All!#REF!,IF(+All!$H116="Northwestern",+All!#REF!,0))</f>
        <v>0</v>
      </c>
      <c r="AD120" s="706">
        <f>IF(+All!$F116="Northwestern",+All!#REF!,IF(+All!$H116="Northwestern",+All!#REF!,0))</f>
        <v>0</v>
      </c>
      <c r="AE120" s="707">
        <f>IF(+All!$F116="Northwestern",+All!#REF!,IF(+All!$H116="Northwestern",+All!#REF!,0))</f>
        <v>0</v>
      </c>
      <c r="AF120" s="706">
        <f>IF(+All!$F116="Northwestern",+All!#REF!,IF(+All!$H116="Northwestern",+All!#REF!,0))</f>
        <v>0</v>
      </c>
      <c r="AG120" s="707">
        <f>IF(+All!$F116="Northwestern",+All!#REF!,IF(+All!$H116="Northwestern",+All!#REF!,0))</f>
        <v>0</v>
      </c>
      <c r="AH120" s="706">
        <f>IF(+All!$F116="Northwestern",+All!#REF!,IF(+All!$H116="Northwestern",+All!#REF!,0))</f>
        <v>0</v>
      </c>
      <c r="AI120" s="707">
        <f>IF(+All!$F116="Northwestern",+All!#REF!,IF(+All!$H116="Northwestern",+All!#REF!,0))</f>
        <v>0</v>
      </c>
      <c r="AJ120" s="706">
        <f>IF(+All!$F116="Northwestern",+All!#REF!,IF(+All!$H116="Northwestern",+All!#REF!,0))</f>
        <v>0</v>
      </c>
      <c r="AK120" s="707">
        <f>IF(+All!$F116="Northwestern",+All!#REF!,IF(+All!$H116="Northwestern",+All!#REF!,0))</f>
        <v>0</v>
      </c>
      <c r="AL120" s="81">
        <f>IF(+All!$F116="Northwestern",+All!V116,IF(+All!$H116="Northwestern",+All!V116,0))</f>
        <v>0</v>
      </c>
      <c r="AM120" s="82">
        <f>IF(+All!$F116="Northwestern",+All!W116,IF(+All!$H116="Northwestern",+All!W116,0))</f>
        <v>0</v>
      </c>
      <c r="AN120" s="96">
        <f>IF(+All!$F116="Northwestern",+All!X116,IF(+All!$H116="Northwestern",+All!X116,0))</f>
        <v>0</v>
      </c>
      <c r="AO120" s="83">
        <f>IF(+All!$F116="Northwestern",+All!Y116,IF(+All!$H116="Northwestern",+All!Y116,0))</f>
        <v>0</v>
      </c>
      <c r="AP120" s="84">
        <f>IF(+All!$F116="Northwestern",+All!Z116,IF(+All!$H116="Northwestern",+All!Z116,0))</f>
        <v>0</v>
      </c>
      <c r="AQ120" s="480">
        <f>IF(+All!$F116="Northwestern",+All!#REF!,IF(+All!$H116="Northwestern",+All!#REF!,0))</f>
        <v>0</v>
      </c>
      <c r="AR120" s="482">
        <f>IF(+All!$F116="Northwestern",+All!#REF!,IF(+All!$H116="Northwestern",+All!#REF!,0))</f>
        <v>0</v>
      </c>
      <c r="AS120" s="483">
        <f>IF(+All!$F116="Northwestern",+All!#REF!,IF(+All!$H116="Northwestern",+All!#REF!,0))</f>
        <v>0</v>
      </c>
      <c r="AT120" s="483">
        <f>IF(+All!$F116="Northwestern",+All!#REF!,IF(+All!$H116="Northwestern",+All!#REF!,0))</f>
        <v>0</v>
      </c>
      <c r="AU120" s="482">
        <f>IF(+All!$F116="Northwestern",+All!#REF!,IF(+All!$H116="Northwestern",+All!#REF!,0))</f>
        <v>0</v>
      </c>
      <c r="AV120" s="483">
        <f>IF(+All!$F116="Northwestern",+All!#REF!,IF(+All!$H116="Northwestern",+All!#REF!,0))</f>
        <v>0</v>
      </c>
      <c r="AW120" s="484">
        <f>IF(+All!$F116="Northwestern",+All!#REF!,IF(+All!$H116="Northwestern",+All!#REF!,0))</f>
        <v>0</v>
      </c>
      <c r="AX120" s="483">
        <f>IF(+All!$F116="Northwestern",+All!#REF!,IF(+All!$H116="Northwestern",+All!#REF!,0))</f>
        <v>0</v>
      </c>
      <c r="AY120" s="88">
        <f>IF(+All!$F116="Northwestern",+All!#REF!,IF(+All!$H116="Northwestern",+All!#REF!,0))</f>
        <v>0</v>
      </c>
      <c r="AZ120" s="89">
        <f>IF(+All!$F116="Northwestern",+All!#REF!,IF(+All!$H116="Northwestern",+All!#REF!,0))</f>
        <v>0</v>
      </c>
      <c r="BA120" s="90">
        <f>IF(+All!$F116="Northwestern",+All!#REF!,IF(+All!$H116="Northwestern",+All!#REF!,0))</f>
        <v>0</v>
      </c>
      <c r="BB120" s="90">
        <f>IF(+All!$F116="Northwestern",+All!#REF!,IF(+All!$H116="Northwestern",+All!#REF!,0))</f>
        <v>0</v>
      </c>
      <c r="BC120" s="91">
        <f>IF(+All!$F116="Northwestern",+All!#REF!,IF(+All!$H116="Northwestern",+All!#REF!,0))</f>
        <v>0</v>
      </c>
      <c r="BD120" s="482">
        <f>IF(+All!$F116="Northwestern",+All!#REF!,IF(+All!$H116="Northwestern",+All!#REF!,0))</f>
        <v>0</v>
      </c>
      <c r="BE120" s="483">
        <f>IF(+All!$F116="Northwestern",+All!#REF!,IF(+All!$H116="Northwestern",+All!#REF!,0))</f>
        <v>0</v>
      </c>
      <c r="BF120" s="483">
        <f>IF(+All!$F116="Northwestern",+All!#REF!,IF(+All!$H116="Northwestern",+All!#REF!,0))</f>
        <v>0</v>
      </c>
      <c r="BG120" s="482">
        <f>IF(+All!$F116="Northwestern",+All!#REF!,IF(+All!$H116="Northwestern",+All!#REF!,0))</f>
        <v>0</v>
      </c>
      <c r="BH120" s="483">
        <f>IF(+All!$F116="Northwestern",+All!#REF!,IF(+All!$H116="Northwestern",+All!#REF!,0))</f>
        <v>0</v>
      </c>
      <c r="BI120" s="484">
        <f>IF(+All!$F116="Northwestern",+All!#REF!,IF(+All!$H116="Northwestern",+All!#REF!,0))</f>
        <v>0</v>
      </c>
      <c r="BJ120" s="92">
        <f>IF(+All!$F116="Northwestern",+All!#REF!,IF(+All!$H116="Northwestern",+All!#REF!,0))</f>
        <v>0</v>
      </c>
      <c r="BK120" s="93">
        <f>IF(+All!$F116="Northwestern",+All!#REF!,IF(+All!$H116="Northwestern",+All!#REF!,0))</f>
        <v>0</v>
      </c>
    </row>
    <row r="121" spans="1:71" x14ac:dyDescent="0.8">
      <c r="A121" s="70">
        <f>IF(+All!$F186="Northwestern",+All!A186,IF(+All!$H186="Northwestern",+All!A186,0))</f>
        <v>3</v>
      </c>
      <c r="B121" s="480" t="str">
        <f>IF(+All!$F186="Northwestern",+All!B186,IF(+All!$H186="Northwestern",+All!B186,0))</f>
        <v>Sat</v>
      </c>
      <c r="C121" s="72">
        <f>IF(+All!$F186="Northwestern",+All!C186,IF(+All!$H186="Northwestern",+All!C186,0))</f>
        <v>44457</v>
      </c>
      <c r="D121" s="73">
        <f>IF(+All!$F186="Northwestern",+All!D186,IF(+All!$H186="Northwestern",+All!D186,0))</f>
        <v>0.66666666666666663</v>
      </c>
      <c r="E121" s="707" t="str">
        <f>IF(+All!$F186="Northwestern",+All!E186,IF(+All!$H186="Northwestern",+All!E186,0))</f>
        <v>ACC</v>
      </c>
      <c r="F121" s="75" t="str">
        <f>IF(+All!$F186="Northwestern",+All!F186,IF(+All!$H186="Northwestern",+All!F186,0))</f>
        <v>Northwestern</v>
      </c>
      <c r="G121" s="95" t="str">
        <f>IF(+All!$F186="Northwestern",+All!G186,IF(+All!$H186="Northwestern",+All!G186,0))</f>
        <v>B10</v>
      </c>
      <c r="H121" s="95" t="str">
        <f>IF(+All!$F186="Northwestern",+All!H186,IF(+All!$H186="Northwestern",+All!H186,0))</f>
        <v>Duke</v>
      </c>
      <c r="I121" s="76" t="str">
        <f>IF(+All!$F186="Northwestern",+All!I186,IF(+All!$H186="Northwestern",+All!I186,0))</f>
        <v>ACC</v>
      </c>
      <c r="J121" s="706" t="str">
        <f>IF(+All!$F186="Northwestern",+All!J186,IF(+All!$H186="Northwestern",+All!J186,0))</f>
        <v>Northwestern</v>
      </c>
      <c r="K121" s="707" t="str">
        <f>IF(+All!$F186="Northwestern",+All!K186,IF(+All!$H186="Northwestern",+All!K186,0))</f>
        <v>Duke</v>
      </c>
      <c r="L121" s="78">
        <f>IF(+All!$F186="Northwestern",+All!L186,IF(+All!$H186="Northwestern",+All!L186,0))</f>
        <v>3</v>
      </c>
      <c r="M121" s="79">
        <f>IF(+All!$F186="Northwestern",+All!M186,IF(+All!$H186="Northwestern",+All!M186,0))</f>
        <v>49.5</v>
      </c>
      <c r="N121" s="706" t="str">
        <f>IF(+All!$F186="Northwestern",+All!N186,IF(+All!$H186="Northwestern",+All!N186,0))</f>
        <v>Duke</v>
      </c>
      <c r="O121" s="708">
        <f>IF(+All!$F186="Northwestern",+All!O186,IF(+All!$H186="Northwestern",+All!O186,0))</f>
        <v>30</v>
      </c>
      <c r="P121" s="708" t="str">
        <f>IF(+All!$F186="Northwestern",+All!P186,IF(+All!$H186="Northwestern",+All!P186,0))</f>
        <v>Northwestern</v>
      </c>
      <c r="Q121" s="707">
        <f>IF(+All!$F186="Northwestern",+All!Q186,IF(+All!$H186="Northwestern",+All!Q186,0))</f>
        <v>23</v>
      </c>
      <c r="R121" s="706" t="str">
        <f>IF(+All!$F186="Northwestern",+All!R186,IF(+All!$H186="Northwestern",+All!R186,0))</f>
        <v>Duke</v>
      </c>
      <c r="S121" s="708" t="str">
        <f>IF(+All!$F186="Northwestern",+All!S186,IF(+All!$H186="Northwestern",+All!S186,0))</f>
        <v>Northwestern</v>
      </c>
      <c r="T121" s="706" t="str">
        <f>IF(+All!$F186="Northwestern",+All!T186,IF(+All!$H186="Northwestern",+All!T186,0))</f>
        <v>Northwestern</v>
      </c>
      <c r="U121" s="707" t="str">
        <f>IF(+All!$F186="Northwestern",+All!U186,IF(+All!$H186="Northwestern",+All!U186,0))</f>
        <v>L</v>
      </c>
      <c r="V121" s="706" t="e">
        <f>IF(+All!#REF!="Northwestern",+All!#REF!,IF(+All!#REF!="Northwestern",+All!#REF!,0))</f>
        <v>#REF!</v>
      </c>
      <c r="W121" s="707" t="e">
        <f>IF(+All!#REF!="Northwestern",+All!#REF!,IF(+All!#REF!="Northwestern",+All!#REF!,0))</f>
        <v>#REF!</v>
      </c>
      <c r="X121" s="706" t="e">
        <f>IF(+All!#REF!="Northwestern",+All!#REF!,IF(+All!#REF!="Northwestern",+All!#REF!,0))</f>
        <v>#REF!</v>
      </c>
      <c r="Y121" s="707" t="e">
        <f>IF(+All!#REF!="Northwestern",+All!#REF!,IF(+All!#REF!="Northwestern",+All!#REF!,0))</f>
        <v>#REF!</v>
      </c>
      <c r="Z121" s="706" t="e">
        <f>IF(+All!#REF!="Northwestern",+All!#REF!,IF(+All!#REF!="Northwestern",+All!#REF!,0))</f>
        <v>#REF!</v>
      </c>
      <c r="AA121" s="707" t="e">
        <f>IF(+All!#REF!="Northwestern",+All!#REF!,IF(+All!#REF!="Northwestern",+All!#REF!,0))</f>
        <v>#REF!</v>
      </c>
      <c r="AB121" s="706" t="e">
        <f>IF(+All!#REF!="Northwestern",+All!#REF!,IF(+All!#REF!="Northwestern",+All!#REF!,0))</f>
        <v>#REF!</v>
      </c>
      <c r="AC121" s="707" t="e">
        <f>IF(+All!#REF!="Northwestern",+All!#REF!,IF(+All!#REF!="Northwestern",+All!#REF!,0))</f>
        <v>#REF!</v>
      </c>
      <c r="AD121" s="706" t="e">
        <f>IF(+All!#REF!="Northwestern",+All!#REF!,IF(+All!#REF!="Northwestern",+All!#REF!,0))</f>
        <v>#REF!</v>
      </c>
      <c r="AE121" s="707" t="e">
        <f>IF(+All!#REF!="Northwestern",+All!#REF!,IF(+All!#REF!="Northwestern",+All!#REF!,0))</f>
        <v>#REF!</v>
      </c>
      <c r="AF121" s="706" t="e">
        <f>IF(+All!#REF!="Northwestern",+All!#REF!,IF(+All!#REF!="Northwestern",+All!#REF!,0))</f>
        <v>#REF!</v>
      </c>
      <c r="AG121" s="707" t="e">
        <f>IF(+All!#REF!="Northwestern",+All!#REF!,IF(+All!#REF!="Northwestern",+All!#REF!,0))</f>
        <v>#REF!</v>
      </c>
      <c r="AH121" s="706" t="e">
        <f>IF(+All!#REF!="Northwestern",+All!#REF!,IF(+All!#REF!="Northwestern",+All!#REF!,0))</f>
        <v>#REF!</v>
      </c>
      <c r="AI121" s="707" t="e">
        <f>IF(+All!#REF!="Northwestern",+All!#REF!,IF(+All!#REF!="Northwestern",+All!#REF!,0))</f>
        <v>#REF!</v>
      </c>
      <c r="AJ121" s="706" t="e">
        <f>IF(+All!#REF!="Northwestern",+All!#REF!,IF(+All!#REF!="Northwestern",+All!#REF!,0))</f>
        <v>#REF!</v>
      </c>
      <c r="AK121" s="707" t="e">
        <f>IF(+All!#REF!="Northwestern",+All!#REF!,IF(+All!#REF!="Northwestern",+All!#REF!,0))</f>
        <v>#REF!</v>
      </c>
      <c r="AL121" s="81" t="e">
        <f>IF(+All!#REF!="Northwestern",+All!#REF!,IF(+All!#REF!="Northwestern",+All!#REF!,0))</f>
        <v>#REF!</v>
      </c>
      <c r="AM121" s="82" t="e">
        <f>IF(+All!#REF!="Northwestern",+All!#REF!,IF(+All!#REF!="Northwestern",+All!#REF!,0))</f>
        <v>#REF!</v>
      </c>
      <c r="AN121" s="96" t="e">
        <f>IF(+All!#REF!="Northwestern",+All!#REF!,IF(+All!#REF!="Northwestern",+All!#REF!,0))</f>
        <v>#REF!</v>
      </c>
      <c r="AO121" s="83" t="e">
        <f>IF(+All!#REF!="Northwestern",+All!#REF!,IF(+All!#REF!="Northwestern",+All!#REF!,0))</f>
        <v>#REF!</v>
      </c>
      <c r="AP121" s="84" t="e">
        <f>IF(+All!#REF!="Northwestern",+All!#REF!,IF(+All!#REF!="Northwestern",+All!#REF!,0))</f>
        <v>#REF!</v>
      </c>
      <c r="AQ121" s="480" t="e">
        <f>IF(+All!#REF!="Northwestern",+All!#REF!,IF(+All!#REF!="Northwestern",+All!#REF!,0))</f>
        <v>#REF!</v>
      </c>
      <c r="AR121" s="482" t="e">
        <f>IF(+All!#REF!="Northwestern",+All!#REF!,IF(+All!#REF!="Northwestern",+All!#REF!,0))</f>
        <v>#REF!</v>
      </c>
      <c r="AS121" s="483" t="e">
        <f>IF(+All!#REF!="Northwestern",+All!#REF!,IF(+All!#REF!="Northwestern",+All!#REF!,0))</f>
        <v>#REF!</v>
      </c>
      <c r="AT121" s="483" t="e">
        <f>IF(+All!#REF!="Northwestern",+All!#REF!,IF(+All!#REF!="Northwestern",+All!#REF!,0))</f>
        <v>#REF!</v>
      </c>
      <c r="AU121" s="482" t="e">
        <f>IF(+All!#REF!="Northwestern",+All!#REF!,IF(+All!#REF!="Northwestern",+All!#REF!,0))</f>
        <v>#REF!</v>
      </c>
      <c r="AV121" s="483" t="e">
        <f>IF(+All!#REF!="Northwestern",+All!#REF!,IF(+All!#REF!="Northwestern",+All!#REF!,0))</f>
        <v>#REF!</v>
      </c>
      <c r="AW121" s="484" t="e">
        <f>IF(+All!#REF!="Northwestern",+All!#REF!,IF(+All!#REF!="Northwestern",+All!#REF!,0))</f>
        <v>#REF!</v>
      </c>
      <c r="AX121" s="483" t="e">
        <f>IF(+All!#REF!="Northwestern",+All!#REF!,IF(+All!#REF!="Northwestern",+All!#REF!,0))</f>
        <v>#REF!</v>
      </c>
      <c r="AY121" s="88" t="e">
        <f>IF(+All!#REF!="Northwestern",+All!#REF!,IF(+All!#REF!="Northwestern",+All!#REF!,0))</f>
        <v>#REF!</v>
      </c>
      <c r="AZ121" s="89" t="e">
        <f>IF(+All!#REF!="Northwestern",+All!#REF!,IF(+All!#REF!="Northwestern",+All!#REF!,0))</f>
        <v>#REF!</v>
      </c>
      <c r="BA121" s="90" t="e">
        <f>IF(+All!#REF!="Northwestern",+All!#REF!,IF(+All!#REF!="Northwestern",+All!#REF!,0))</f>
        <v>#REF!</v>
      </c>
      <c r="BB121" s="90" t="e">
        <f>IF(+All!#REF!="Northwestern",+All!#REF!,IF(+All!#REF!="Northwestern",+All!#REF!,0))</f>
        <v>#REF!</v>
      </c>
      <c r="BC121" s="91" t="e">
        <f>IF(+All!#REF!="Northwestern",+All!#REF!,IF(+All!#REF!="Northwestern",+All!#REF!,0))</f>
        <v>#REF!</v>
      </c>
      <c r="BD121" s="482" t="e">
        <f>IF(+All!#REF!="Northwestern",+All!#REF!,IF(+All!#REF!="Northwestern",+All!#REF!,0))</f>
        <v>#REF!</v>
      </c>
      <c r="BE121" s="483" t="e">
        <f>IF(+All!#REF!="Northwestern",+All!#REF!,IF(+All!#REF!="Northwestern",+All!#REF!,0))</f>
        <v>#REF!</v>
      </c>
      <c r="BF121" s="483" t="e">
        <f>IF(+All!#REF!="Northwestern",+All!#REF!,IF(+All!#REF!="Northwestern",+All!#REF!,0))</f>
        <v>#REF!</v>
      </c>
      <c r="BG121" s="482" t="e">
        <f>IF(+All!#REF!="Northwestern",+All!#REF!,IF(+All!#REF!="Northwestern",+All!#REF!,0))</f>
        <v>#REF!</v>
      </c>
      <c r="BH121" s="483" t="e">
        <f>IF(+All!#REF!="Northwestern",+All!#REF!,IF(+All!#REF!="Northwestern",+All!#REF!,0))</f>
        <v>#REF!</v>
      </c>
      <c r="BI121" s="484" t="e">
        <f>IF(+All!#REF!="Northwestern",+All!#REF!,IF(+All!#REF!="Northwestern",+All!#REF!,0))</f>
        <v>#REF!</v>
      </c>
      <c r="BJ121" s="92" t="e">
        <f>IF(+All!#REF!="Northwestern",+All!#REF!,IF(+All!#REF!="Northwestern",+All!#REF!,0))</f>
        <v>#REF!</v>
      </c>
      <c r="BK121" s="93" t="e">
        <f>IF(+All!#REF!="Northwestern",+All!#REF!,IF(+All!#REF!="Northwestern",+All!#REF!,0))</f>
        <v>#REF!</v>
      </c>
    </row>
    <row r="122" spans="1:71" x14ac:dyDescent="0.8">
      <c r="A122" s="70">
        <f>IF(+All!$F279="Northwestern",+All!A279,IF(+All!$H279="Northwestern",+All!A279,0))</f>
        <v>4</v>
      </c>
      <c r="B122" s="480" t="str">
        <f>IF(+All!$F279="Northwestern",+All!B279,IF(+All!$H279="Northwestern",+All!B279,0))</f>
        <v>Sat</v>
      </c>
      <c r="C122" s="72">
        <f>IF(+All!$F279="Northwestern",+All!C279,IF(+All!$H279="Northwestern",+All!C279,0))</f>
        <v>44464</v>
      </c>
      <c r="D122" s="73">
        <f>IF(+All!$F279="Northwestern",+All!D279,IF(+All!$H279="Northwestern",+All!D279,0))</f>
        <v>0.5</v>
      </c>
      <c r="E122" s="707">
        <f>IF(+All!$F279="Northwestern",+All!E279,IF(+All!$H279="Northwestern",+All!E279,0))</f>
        <v>0</v>
      </c>
      <c r="F122" s="75" t="str">
        <f>IF(+All!$F279="Northwestern",+All!F279,IF(+All!$H279="Northwestern",+All!F279,0))</f>
        <v>Ohio</v>
      </c>
      <c r="G122" s="95" t="str">
        <f>IF(+All!$F279="Northwestern",+All!G279,IF(+All!$H279="Northwestern",+All!G279,0))</f>
        <v>MAC</v>
      </c>
      <c r="H122" s="95" t="str">
        <f>IF(+All!$F279="Northwestern",+All!H279,IF(+All!$H279="Northwestern",+All!H279,0))</f>
        <v>Northwestern</v>
      </c>
      <c r="I122" s="76" t="str">
        <f>IF(+All!$F279="Northwestern",+All!I279,IF(+All!$H279="Northwestern",+All!I279,0))</f>
        <v>B10</v>
      </c>
      <c r="J122" s="706" t="str">
        <f>IF(+All!$F279="Northwestern",+All!J279,IF(+All!$H279="Northwestern",+All!J279,0))</f>
        <v>Northwestern</v>
      </c>
      <c r="K122" s="707" t="str">
        <f>IF(+All!$F279="Northwestern",+All!K279,IF(+All!$H279="Northwestern",+All!K279,0))</f>
        <v>Ohio</v>
      </c>
      <c r="L122" s="78">
        <f>IF(+All!$F279="Northwestern",+All!L279,IF(+All!$H279="Northwestern",+All!L279,0))</f>
        <v>14.5</v>
      </c>
      <c r="M122" s="79">
        <f>IF(+All!$F279="Northwestern",+All!M279,IF(+All!$H279="Northwestern",+All!M279,0))</f>
        <v>47.5</v>
      </c>
      <c r="N122" s="706" t="str">
        <f>IF(+All!$F279="Northwestern",+All!N279,IF(+All!$H279="Northwestern",+All!N279,0))</f>
        <v>Northwestern</v>
      </c>
      <c r="O122" s="708">
        <f>IF(+All!$F279="Northwestern",+All!O279,IF(+All!$H279="Northwestern",+All!O279,0))</f>
        <v>35</v>
      </c>
      <c r="P122" s="708" t="str">
        <f>IF(+All!$F279="Northwestern",+All!P279,IF(+All!$H279="Northwestern",+All!P279,0))</f>
        <v>Ohio</v>
      </c>
      <c r="Q122" s="707">
        <f>IF(+All!$F279="Northwestern",+All!Q279,IF(+All!$H279="Northwestern",+All!Q279,0))</f>
        <v>6</v>
      </c>
      <c r="R122" s="706" t="str">
        <f>IF(+All!$F279="Northwestern",+All!R279,IF(+All!$H279="Northwestern",+All!R279,0))</f>
        <v>Northwestern</v>
      </c>
      <c r="S122" s="708" t="str">
        <f>IF(+All!$F279="Northwestern",+All!S279,IF(+All!$H279="Northwestern",+All!S279,0))</f>
        <v>Ohio</v>
      </c>
      <c r="T122" s="706" t="str">
        <f>IF(+All!$F279="Northwestern",+All!T279,IF(+All!$H279="Northwestern",+All!T279,0))</f>
        <v>Northwestern</v>
      </c>
      <c r="U122" s="707" t="str">
        <f>IF(+All!$F279="Northwestern",+All!U279,IF(+All!$H279="Northwestern",+All!U279,0))</f>
        <v>W</v>
      </c>
      <c r="V122" s="706">
        <f>IF(+All!$F181="Northwestern",+All!#REF!,IF(+All!$H181="Northwestern",+All!#REF!,0))</f>
        <v>0</v>
      </c>
      <c r="W122" s="707">
        <f>IF(+All!$F181="Northwestern",+All!#REF!,IF(+All!$H181="Northwestern",+All!#REF!,0))</f>
        <v>0</v>
      </c>
      <c r="X122" s="706">
        <f>IF(+All!$F181="Northwestern",+All!#REF!,IF(+All!$H181="Northwestern",+All!#REF!,0))</f>
        <v>0</v>
      </c>
      <c r="Y122" s="707">
        <f>IF(+All!$F181="Northwestern",+All!#REF!,IF(+All!$H181="Northwestern",+All!#REF!,0))</f>
        <v>0</v>
      </c>
      <c r="Z122" s="706">
        <f>IF(+All!$F181="Northwestern",+All!#REF!,IF(+All!$H181="Northwestern",+All!#REF!,0))</f>
        <v>0</v>
      </c>
      <c r="AA122" s="707">
        <f>IF(+All!$F181="Northwestern",+All!#REF!,IF(+All!$H181="Northwestern",+All!#REF!,0))</f>
        <v>0</v>
      </c>
      <c r="AB122" s="706">
        <f>IF(+All!$F181="Northwestern",+All!#REF!,IF(+All!$H181="Northwestern",+All!#REF!,0))</f>
        <v>0</v>
      </c>
      <c r="AC122" s="707">
        <f>IF(+All!$F181="Northwestern",+All!#REF!,IF(+All!$H181="Northwestern",+All!#REF!,0))</f>
        <v>0</v>
      </c>
      <c r="AD122" s="706">
        <f>IF(+All!$F181="Northwestern",+All!#REF!,IF(+All!$H181="Northwestern",+All!#REF!,0))</f>
        <v>0</v>
      </c>
      <c r="AE122" s="707">
        <f>IF(+All!$F181="Northwestern",+All!#REF!,IF(+All!$H181="Northwestern",+All!#REF!,0))</f>
        <v>0</v>
      </c>
      <c r="AF122" s="706">
        <f>IF(+All!$F181="Northwestern",+All!#REF!,IF(+All!$H181="Northwestern",+All!#REF!,0))</f>
        <v>0</v>
      </c>
      <c r="AG122" s="707">
        <f>IF(+All!$F181="Northwestern",+All!#REF!,IF(+All!$H181="Northwestern",+All!#REF!,0))</f>
        <v>0</v>
      </c>
      <c r="AH122" s="706">
        <f>IF(+All!$F181="Northwestern",+All!#REF!,IF(+All!$H181="Northwestern",+All!#REF!,0))</f>
        <v>0</v>
      </c>
      <c r="AI122" s="707">
        <f>IF(+All!$F181="Northwestern",+All!#REF!,IF(+All!$H181="Northwestern",+All!#REF!,0))</f>
        <v>0</v>
      </c>
      <c r="AJ122" s="706">
        <f>IF(+All!$F181="Northwestern",+All!#REF!,IF(+All!$H181="Northwestern",+All!#REF!,0))</f>
        <v>0</v>
      </c>
      <c r="AK122" s="707">
        <f>IF(+All!$F181="Northwestern",+All!#REF!,IF(+All!$H181="Northwestern",+All!#REF!,0))</f>
        <v>0</v>
      </c>
      <c r="AL122" s="81">
        <f>IF(+All!$F181="Northwestern",+All!V181,IF(+All!$H181="Northwestern",+All!V181,0))</f>
        <v>0</v>
      </c>
      <c r="AM122" s="82">
        <f>IF(+All!$F181="Northwestern",+All!W181,IF(+All!$H181="Northwestern",+All!W181,0))</f>
        <v>0</v>
      </c>
      <c r="AN122" s="96">
        <f>IF(+All!$F181="Northwestern",+All!X181,IF(+All!$H181="Northwestern",+All!X181,0))</f>
        <v>0</v>
      </c>
      <c r="AO122" s="83">
        <f>IF(+All!$F181="Northwestern",+All!Y181,IF(+All!$H181="Northwestern",+All!Y181,0))</f>
        <v>0</v>
      </c>
      <c r="AP122" s="84">
        <f>IF(+All!$F181="Northwestern",+All!Z181,IF(+All!$H181="Northwestern",+All!Z181,0))</f>
        <v>0</v>
      </c>
      <c r="AQ122" s="480">
        <f>IF(+All!$F181="Northwestern",+All!#REF!,IF(+All!$H181="Northwestern",+All!#REF!,0))</f>
        <v>0</v>
      </c>
      <c r="AR122" s="482">
        <f>IF(+All!$F181="Northwestern",+All!#REF!,IF(+All!$H181="Northwestern",+All!#REF!,0))</f>
        <v>0</v>
      </c>
      <c r="AS122" s="483">
        <f>IF(+All!$F181="Northwestern",+All!#REF!,IF(+All!$H181="Northwestern",+All!#REF!,0))</f>
        <v>0</v>
      </c>
      <c r="AT122" s="483">
        <f>IF(+All!$F181="Northwestern",+All!#REF!,IF(+All!$H181="Northwestern",+All!#REF!,0))</f>
        <v>0</v>
      </c>
      <c r="AU122" s="482">
        <f>IF(+All!$F181="Northwestern",+All!#REF!,IF(+All!$H181="Northwestern",+All!#REF!,0))</f>
        <v>0</v>
      </c>
      <c r="AV122" s="483">
        <f>IF(+All!$F181="Northwestern",+All!#REF!,IF(+All!$H181="Northwestern",+All!#REF!,0))</f>
        <v>0</v>
      </c>
      <c r="AW122" s="484">
        <f>IF(+All!$F181="Northwestern",+All!#REF!,IF(+All!$H181="Northwestern",+All!#REF!,0))</f>
        <v>0</v>
      </c>
      <c r="AX122" s="483">
        <f>IF(+All!$F181="Northwestern",+All!#REF!,IF(+All!$H181="Northwestern",+All!#REF!,0))</f>
        <v>0</v>
      </c>
      <c r="AY122" s="88">
        <f>IF(+All!$F181="Northwestern",+All!#REF!,IF(+All!$H181="Northwestern",+All!#REF!,0))</f>
        <v>0</v>
      </c>
      <c r="AZ122" s="89">
        <f>IF(+All!$F181="Northwestern",+All!#REF!,IF(+All!$H181="Northwestern",+All!#REF!,0))</f>
        <v>0</v>
      </c>
      <c r="BA122" s="90">
        <f>IF(+All!$F181="Northwestern",+All!#REF!,IF(+All!$H181="Northwestern",+All!#REF!,0))</f>
        <v>0</v>
      </c>
      <c r="BB122" s="90">
        <f>IF(+All!$F181="Northwestern",+All!#REF!,IF(+All!$H181="Northwestern",+All!#REF!,0))</f>
        <v>0</v>
      </c>
      <c r="BC122" s="91">
        <f>IF(+All!$F181="Northwestern",+All!#REF!,IF(+All!$H181="Northwestern",+All!#REF!,0))</f>
        <v>0</v>
      </c>
      <c r="BD122" s="482">
        <f>IF(+All!$F181="Northwestern",+All!#REF!,IF(+All!$H181="Northwestern",+All!#REF!,0))</f>
        <v>0</v>
      </c>
      <c r="BE122" s="483">
        <f>IF(+All!$F181="Northwestern",+All!#REF!,IF(+All!$H181="Northwestern",+All!#REF!,0))</f>
        <v>0</v>
      </c>
      <c r="BF122" s="483">
        <f>IF(+All!$F181="Northwestern",+All!#REF!,IF(+All!$H181="Northwestern",+All!#REF!,0))</f>
        <v>0</v>
      </c>
      <c r="BG122" s="482">
        <f>IF(+All!$F181="Northwestern",+All!#REF!,IF(+All!$H181="Northwestern",+All!#REF!,0))</f>
        <v>0</v>
      </c>
      <c r="BH122" s="483">
        <f>IF(+All!$F181="Northwestern",+All!#REF!,IF(+All!$H181="Northwestern",+All!#REF!,0))</f>
        <v>0</v>
      </c>
      <c r="BI122" s="484">
        <f>IF(+All!$F181="Northwestern",+All!#REF!,IF(+All!$H181="Northwestern",+All!#REF!,0))</f>
        <v>0</v>
      </c>
      <c r="BJ122" s="92">
        <f>IF(+All!$F181="Northwestern",+All!#REF!,IF(+All!$H181="Northwestern",+All!#REF!,0))</f>
        <v>0</v>
      </c>
      <c r="BK122" s="93">
        <f>IF(+All!$F181="Northwestern",+All!#REF!,IF(+All!$H181="Northwestern",+All!#REF!,0))</f>
        <v>0</v>
      </c>
    </row>
    <row r="123" spans="1:71" x14ac:dyDescent="0.8">
      <c r="A123" s="70">
        <f>IF(+All!$F344="Northwestern",+All!A344,IF(+All!$H344="Northwestern",+All!A344,0))</f>
        <v>5</v>
      </c>
      <c r="B123" s="480" t="str">
        <f>IF(+All!$F344="Northwestern",+All!B344,IF(+All!$H344="Northwestern",+All!B344,0))</f>
        <v>Sat</v>
      </c>
      <c r="C123" s="72">
        <f>IF(+All!$F344="Northwestern",+All!C344,IF(+All!$H344="Northwestern",+All!C344,0))</f>
        <v>44471</v>
      </c>
      <c r="D123" s="73">
        <f>IF(+All!$F344="Northwestern",+All!D344,IF(+All!$H344="Northwestern",+All!D344,0))</f>
        <v>0.8125</v>
      </c>
      <c r="E123" s="707" t="str">
        <f>IF(+All!$F344="Northwestern",+All!E344,IF(+All!$H344="Northwestern",+All!E344,0))</f>
        <v>BTN</v>
      </c>
      <c r="F123" s="75" t="str">
        <f>IF(+All!$F344="Northwestern",+All!F344,IF(+All!$H344="Northwestern",+All!F344,0))</f>
        <v>Northwestern</v>
      </c>
      <c r="G123" s="95" t="str">
        <f>IF(+All!$F344="Northwestern",+All!G344,IF(+All!$H344="Northwestern",+All!G344,0))</f>
        <v>B10</v>
      </c>
      <c r="H123" s="95" t="str">
        <f>IF(+All!$F344="Northwestern",+All!H344,IF(+All!$H344="Northwestern",+All!H344,0))</f>
        <v>Nebraska</v>
      </c>
      <c r="I123" s="76" t="str">
        <f>IF(+All!$F344="Northwestern",+All!I344,IF(+All!$H344="Northwestern",+All!I344,0))</f>
        <v>B10</v>
      </c>
      <c r="J123" s="706" t="str">
        <f>IF(+All!$F344="Northwestern",+All!J344,IF(+All!$H344="Northwestern",+All!J344,0))</f>
        <v>Nebraska</v>
      </c>
      <c r="K123" s="707" t="str">
        <f>IF(+All!$F344="Northwestern",+All!K344,IF(+All!$H344="Northwestern",+All!K344,0))</f>
        <v>Northwestern</v>
      </c>
      <c r="L123" s="78">
        <f>IF(+All!$F344="Northwestern",+All!L344,IF(+All!$H344="Northwestern",+All!L344,0))</f>
        <v>11.5</v>
      </c>
      <c r="M123" s="79">
        <f>IF(+All!$F344="Northwestern",+All!M344,IF(+All!$H344="Northwestern",+All!M344,0))</f>
        <v>50</v>
      </c>
      <c r="N123" s="706" t="str">
        <f>IF(+All!$F344="Northwestern",+All!N344,IF(+All!$H344="Northwestern",+All!N344,0))</f>
        <v>Nebraska</v>
      </c>
      <c r="O123" s="708">
        <f>IF(+All!$F344="Northwestern",+All!O344,IF(+All!$H344="Northwestern",+All!O344,0))</f>
        <v>56</v>
      </c>
      <c r="P123" s="708" t="str">
        <f>IF(+All!$F344="Northwestern",+All!P344,IF(+All!$H344="Northwestern",+All!P344,0))</f>
        <v>Northwestern</v>
      </c>
      <c r="Q123" s="707">
        <f>IF(+All!$F344="Northwestern",+All!Q344,IF(+All!$H344="Northwestern",+All!Q344,0))</f>
        <v>7</v>
      </c>
      <c r="R123" s="706" t="str">
        <f>IF(+All!$F344="Northwestern",+All!R344,IF(+All!$H344="Northwestern",+All!R344,0))</f>
        <v>Nebraska</v>
      </c>
      <c r="S123" s="708" t="str">
        <f>IF(+All!$F344="Northwestern",+All!S344,IF(+All!$H344="Northwestern",+All!S344,0))</f>
        <v>Northwestern</v>
      </c>
      <c r="T123" s="706" t="str">
        <f>IF(+All!$F344="Northwestern",+All!T344,IF(+All!$H344="Northwestern",+All!T344,0))</f>
        <v>Nebraska</v>
      </c>
      <c r="U123" s="707" t="str">
        <f>IF(+All!$F344="Northwestern",+All!U344,IF(+All!$H344="Northwestern",+All!U344,0))</f>
        <v>W</v>
      </c>
      <c r="V123" s="706" t="e">
        <f>IF(+All!#REF!="Northwestern",+All!#REF!,IF(+All!#REF!="Northwestern",+All!#REF!,0))</f>
        <v>#REF!</v>
      </c>
      <c r="W123" s="707" t="e">
        <f>IF(+All!#REF!="Northwestern",+All!#REF!,IF(+All!#REF!="Northwestern",+All!#REF!,0))</f>
        <v>#REF!</v>
      </c>
      <c r="X123" s="706" t="e">
        <f>IF(+All!#REF!="Northwestern",+All!#REF!,IF(+All!#REF!="Northwestern",+All!#REF!,0))</f>
        <v>#REF!</v>
      </c>
      <c r="Y123" s="707" t="e">
        <f>IF(+All!#REF!="Northwestern",+All!#REF!,IF(+All!#REF!="Northwestern",+All!#REF!,0))</f>
        <v>#REF!</v>
      </c>
      <c r="Z123" s="706" t="e">
        <f>IF(+All!#REF!="Northwestern",+All!#REF!,IF(+All!#REF!="Northwestern",+All!#REF!,0))</f>
        <v>#REF!</v>
      </c>
      <c r="AA123" s="707" t="e">
        <f>IF(+All!#REF!="Northwestern",+All!#REF!,IF(+All!#REF!="Northwestern",+All!#REF!,0))</f>
        <v>#REF!</v>
      </c>
      <c r="AB123" s="706" t="e">
        <f>IF(+All!#REF!="Northwestern",+All!#REF!,IF(+All!#REF!="Northwestern",+All!#REF!,0))</f>
        <v>#REF!</v>
      </c>
      <c r="AC123" s="707" t="e">
        <f>IF(+All!#REF!="Northwestern",+All!#REF!,IF(+All!#REF!="Northwestern",+All!#REF!,0))</f>
        <v>#REF!</v>
      </c>
      <c r="AD123" s="706" t="e">
        <f>IF(+All!#REF!="Northwestern",+All!#REF!,IF(+All!#REF!="Northwestern",+All!#REF!,0))</f>
        <v>#REF!</v>
      </c>
      <c r="AE123" s="707" t="e">
        <f>IF(+All!#REF!="Northwestern",+All!#REF!,IF(+All!#REF!="Northwestern",+All!#REF!,0))</f>
        <v>#REF!</v>
      </c>
      <c r="AF123" s="706" t="e">
        <f>IF(+All!#REF!="Northwestern",+All!#REF!,IF(+All!#REF!="Northwestern",+All!#REF!,0))</f>
        <v>#REF!</v>
      </c>
      <c r="AG123" s="707" t="e">
        <f>IF(+All!#REF!="Northwestern",+All!#REF!,IF(+All!#REF!="Northwestern",+All!#REF!,0))</f>
        <v>#REF!</v>
      </c>
      <c r="AH123" s="706" t="e">
        <f>IF(+All!#REF!="Northwestern",+All!#REF!,IF(+All!#REF!="Northwestern",+All!#REF!,0))</f>
        <v>#REF!</v>
      </c>
      <c r="AI123" s="707" t="e">
        <f>IF(+All!#REF!="Northwestern",+All!#REF!,IF(+All!#REF!="Northwestern",+All!#REF!,0))</f>
        <v>#REF!</v>
      </c>
      <c r="AJ123" s="706" t="e">
        <f>IF(+All!#REF!="Northwestern",+All!#REF!,IF(+All!#REF!="Northwestern",+All!#REF!,0))</f>
        <v>#REF!</v>
      </c>
      <c r="AK123" s="707" t="e">
        <f>IF(+All!#REF!="Northwestern",+All!#REF!,IF(+All!#REF!="Northwestern",+All!#REF!,0))</f>
        <v>#REF!</v>
      </c>
      <c r="AL123" s="81" t="e">
        <f>IF(+All!#REF!="Northwestern",+All!#REF!,IF(+All!#REF!="Northwestern",+All!#REF!,0))</f>
        <v>#REF!</v>
      </c>
      <c r="AM123" s="82" t="e">
        <f>IF(+All!#REF!="Northwestern",+All!#REF!,IF(+All!#REF!="Northwestern",+All!#REF!,0))</f>
        <v>#REF!</v>
      </c>
      <c r="AN123" s="96" t="e">
        <f>IF(+All!#REF!="Northwestern",+All!#REF!,IF(+All!#REF!="Northwestern",+All!#REF!,0))</f>
        <v>#REF!</v>
      </c>
      <c r="AO123" s="83" t="e">
        <f>IF(+All!#REF!="Northwestern",+All!#REF!,IF(+All!#REF!="Northwestern",+All!#REF!,0))</f>
        <v>#REF!</v>
      </c>
      <c r="AP123" s="84" t="e">
        <f>IF(+All!#REF!="Northwestern",+All!#REF!,IF(+All!#REF!="Northwestern",+All!#REF!,0))</f>
        <v>#REF!</v>
      </c>
      <c r="AQ123" s="480" t="e">
        <f>IF(+All!#REF!="Northwestern",+All!#REF!,IF(+All!#REF!="Northwestern",+All!#REF!,0))</f>
        <v>#REF!</v>
      </c>
      <c r="AR123" s="482" t="e">
        <f>IF(+All!#REF!="Northwestern",+All!#REF!,IF(+All!#REF!="Northwestern",+All!#REF!,0))</f>
        <v>#REF!</v>
      </c>
      <c r="AS123" s="483" t="e">
        <f>IF(+All!#REF!="Northwestern",+All!#REF!,IF(+All!#REF!="Northwestern",+All!#REF!,0))</f>
        <v>#REF!</v>
      </c>
      <c r="AT123" s="483" t="e">
        <f>IF(+All!#REF!="Northwestern",+All!#REF!,IF(+All!#REF!="Northwestern",+All!#REF!,0))</f>
        <v>#REF!</v>
      </c>
      <c r="AU123" s="482" t="e">
        <f>IF(+All!#REF!="Northwestern",+All!#REF!,IF(+All!#REF!="Northwestern",+All!#REF!,0))</f>
        <v>#REF!</v>
      </c>
      <c r="AV123" s="483" t="e">
        <f>IF(+All!#REF!="Northwestern",+All!#REF!,IF(+All!#REF!="Northwestern",+All!#REF!,0))</f>
        <v>#REF!</v>
      </c>
      <c r="AW123" s="484" t="e">
        <f>IF(+All!#REF!="Northwestern",+All!#REF!,IF(+All!#REF!="Northwestern",+All!#REF!,0))</f>
        <v>#REF!</v>
      </c>
      <c r="AX123" s="483" t="e">
        <f>IF(+All!#REF!="Northwestern",+All!#REF!,IF(+All!#REF!="Northwestern",+All!#REF!,0))</f>
        <v>#REF!</v>
      </c>
      <c r="AY123" s="88" t="e">
        <f>IF(+All!#REF!="Northwestern",+All!#REF!,IF(+All!#REF!="Northwestern",+All!#REF!,0))</f>
        <v>#REF!</v>
      </c>
      <c r="AZ123" s="89" t="e">
        <f>IF(+All!#REF!="Northwestern",+All!#REF!,IF(+All!#REF!="Northwestern",+All!#REF!,0))</f>
        <v>#REF!</v>
      </c>
      <c r="BA123" s="90" t="e">
        <f>IF(+All!#REF!="Northwestern",+All!#REF!,IF(+All!#REF!="Northwestern",+All!#REF!,0))</f>
        <v>#REF!</v>
      </c>
      <c r="BB123" s="90" t="e">
        <f>IF(+All!#REF!="Northwestern",+All!#REF!,IF(+All!#REF!="Northwestern",+All!#REF!,0))</f>
        <v>#REF!</v>
      </c>
      <c r="BC123" s="91" t="e">
        <f>IF(+All!#REF!="Northwestern",+All!#REF!,IF(+All!#REF!="Northwestern",+All!#REF!,0))</f>
        <v>#REF!</v>
      </c>
      <c r="BD123" s="482" t="e">
        <f>IF(+All!#REF!="Northwestern",+All!#REF!,IF(+All!#REF!="Northwestern",+All!#REF!,0))</f>
        <v>#REF!</v>
      </c>
      <c r="BE123" s="483" t="e">
        <f>IF(+All!#REF!="Northwestern",+All!#REF!,IF(+All!#REF!="Northwestern",+All!#REF!,0))</f>
        <v>#REF!</v>
      </c>
      <c r="BF123" s="483" t="e">
        <f>IF(+All!#REF!="Northwestern",+All!#REF!,IF(+All!#REF!="Northwestern",+All!#REF!,0))</f>
        <v>#REF!</v>
      </c>
      <c r="BG123" s="482" t="e">
        <f>IF(+All!#REF!="Northwestern",+All!#REF!,IF(+All!#REF!="Northwestern",+All!#REF!,0))</f>
        <v>#REF!</v>
      </c>
      <c r="BH123" s="483" t="e">
        <f>IF(+All!#REF!="Northwestern",+All!#REF!,IF(+All!#REF!="Northwestern",+All!#REF!,0))</f>
        <v>#REF!</v>
      </c>
      <c r="BI123" s="484" t="e">
        <f>IF(+All!#REF!="Northwestern",+All!#REF!,IF(+All!#REF!="Northwestern",+All!#REF!,0))</f>
        <v>#REF!</v>
      </c>
      <c r="BJ123" s="92" t="e">
        <f>IF(+All!#REF!="Northwestern",+All!#REF!,IF(+All!#REF!="Northwestern",+All!#REF!,0))</f>
        <v>#REF!</v>
      </c>
      <c r="BK123" s="93" t="e">
        <f>IF(+All!#REF!="Northwestern",+All!#REF!,IF(+All!#REF!="Northwestern",+All!#REF!,0))</f>
        <v>#REF!</v>
      </c>
    </row>
    <row r="124" spans="1:71" x14ac:dyDescent="0.8">
      <c r="A124" s="70">
        <f>IF(+All!$F465="Northwestern",+All!A465,IF(+All!$H465="Northwestern",+All!A465,0))</f>
        <v>6</v>
      </c>
      <c r="B124" s="480" t="str">
        <f>IF(+All!$F465="Northwestern",+All!B465,IF(+All!$H465="Northwestern",+All!B465,0))</f>
        <v>Sat</v>
      </c>
      <c r="C124" s="72">
        <f>IF(+All!$F465="Northwestern",+All!C465,IF(+All!$H465="Northwestern",+All!C465,0))</f>
        <v>44478</v>
      </c>
      <c r="D124" s="73">
        <f>IF(+All!$F465="Northwestern",+All!D465,IF(+All!$H465="Northwestern",+All!D465,0))</f>
        <v>0</v>
      </c>
      <c r="E124" s="707">
        <f>IF(+All!$F465="Northwestern",+All!E465,IF(+All!$H465="Northwestern",+All!E465,0))</f>
        <v>0</v>
      </c>
      <c r="F124" s="75" t="str">
        <f>IF(+All!$F465="Northwestern",+All!F465,IF(+All!$H465="Northwestern",+All!F465,0))</f>
        <v>Northwestern</v>
      </c>
      <c r="G124" s="95" t="str">
        <f>IF(+All!$F465="Northwestern",+All!G465,IF(+All!$H465="Northwestern",+All!G465,0))</f>
        <v>B10</v>
      </c>
      <c r="H124" s="95" t="str">
        <f>IF(+All!$F465="Northwestern",+All!H465,IF(+All!$H465="Northwestern",+All!H465,0))</f>
        <v>Open</v>
      </c>
      <c r="I124" s="76" t="str">
        <f>IF(+All!$F465="Northwestern",+All!I465,IF(+All!$H465="Northwestern",+All!I465,0))</f>
        <v>ZZZ</v>
      </c>
      <c r="J124" s="706">
        <f>IF(+All!$F465="Northwestern",+All!J465,IF(+All!$H465="Northwestern",+All!J465,0))</f>
        <v>0</v>
      </c>
      <c r="K124" s="707" t="str">
        <f>IF(+All!$F465="Northwestern",+All!K465,IF(+All!$H465="Northwestern",+All!K465,0))</f>
        <v>Northwestern</v>
      </c>
      <c r="L124" s="78">
        <f>IF(+All!$F465="Northwestern",+All!L465,IF(+All!$H465="Northwestern",+All!L465,0))</f>
        <v>0</v>
      </c>
      <c r="M124" s="79">
        <f>IF(+All!$F465="Northwestern",+All!M465,IF(+All!$H465="Northwestern",+All!M465,0))</f>
        <v>0</v>
      </c>
      <c r="N124" s="706">
        <f>IF(+All!$F465="Northwestern",+All!N465,IF(+All!$H465="Northwestern",+All!N465,0))</f>
        <v>0</v>
      </c>
      <c r="O124" s="708">
        <f>IF(+All!$F465="Northwestern",+All!O465,IF(+All!$H465="Northwestern",+All!O465,0))</f>
        <v>0</v>
      </c>
      <c r="P124" s="708">
        <f>IF(+All!$F465="Northwestern",+All!P465,IF(+All!$H465="Northwestern",+All!P465,0))</f>
        <v>0</v>
      </c>
      <c r="Q124" s="707">
        <f>IF(+All!$F465="Northwestern",+All!Q465,IF(+All!$H465="Northwestern",+All!Q465,0))</f>
        <v>0</v>
      </c>
      <c r="R124" s="706">
        <f>IF(+All!$F465="Northwestern",+All!R465,IF(+All!$H465="Northwestern",+All!R465,0))</f>
        <v>0</v>
      </c>
      <c r="S124" s="708">
        <f>IF(+All!$F465="Northwestern",+All!S465,IF(+All!$H465="Northwestern",+All!S465,0))</f>
        <v>0</v>
      </c>
      <c r="T124" s="706">
        <f>IF(+All!$F465="Northwestern",+All!T465,IF(+All!$H465="Northwestern",+All!T465,0))</f>
        <v>0</v>
      </c>
      <c r="U124" s="707">
        <f>IF(+All!$F465="Northwestern",+All!U465,IF(+All!$H465="Northwestern",+All!U465,0))</f>
        <v>0</v>
      </c>
      <c r="V124" s="706">
        <f>IF(+All!$F253="Northwestern",+All!#REF!,IF(+All!$H253="Northwestern",+All!#REF!,0))</f>
        <v>0</v>
      </c>
      <c r="W124" s="707">
        <f>IF(+All!$F253="Northwestern",+All!#REF!,IF(+All!$H253="Northwestern",+All!#REF!,0))</f>
        <v>0</v>
      </c>
      <c r="X124" s="706">
        <f>IF(+All!$F253="Northwestern",+All!#REF!,IF(+All!$H253="Northwestern",+All!#REF!,0))</f>
        <v>0</v>
      </c>
      <c r="Y124" s="707">
        <f>IF(+All!$F253="Northwestern",+All!#REF!,IF(+All!$H253="Northwestern",+All!#REF!,0))</f>
        <v>0</v>
      </c>
      <c r="Z124" s="706">
        <f>IF(+All!$F253="Northwestern",+All!#REF!,IF(+All!$H253="Northwestern",+All!#REF!,0))</f>
        <v>0</v>
      </c>
      <c r="AA124" s="707">
        <f>IF(+All!$F253="Northwestern",+All!#REF!,IF(+All!$H253="Northwestern",+All!#REF!,0))</f>
        <v>0</v>
      </c>
      <c r="AB124" s="706">
        <f>IF(+All!$F253="Northwestern",+All!#REF!,IF(+All!$H253="Northwestern",+All!#REF!,0))</f>
        <v>0</v>
      </c>
      <c r="AC124" s="707">
        <f>IF(+All!$F253="Northwestern",+All!#REF!,IF(+All!$H253="Northwestern",+All!#REF!,0))</f>
        <v>0</v>
      </c>
      <c r="AD124" s="706">
        <f>IF(+All!$F253="Northwestern",+All!#REF!,IF(+All!$H253="Northwestern",+All!#REF!,0))</f>
        <v>0</v>
      </c>
      <c r="AE124" s="707">
        <f>IF(+All!$F253="Northwestern",+All!#REF!,IF(+All!$H253="Northwestern",+All!#REF!,0))</f>
        <v>0</v>
      </c>
      <c r="AF124" s="706">
        <f>IF(+All!$F253="Northwestern",+All!#REF!,IF(+All!$H253="Northwestern",+All!#REF!,0))</f>
        <v>0</v>
      </c>
      <c r="AG124" s="707">
        <f>IF(+All!$F253="Northwestern",+All!#REF!,IF(+All!$H253="Northwestern",+All!#REF!,0))</f>
        <v>0</v>
      </c>
      <c r="AH124" s="706">
        <f>IF(+All!$F253="Northwestern",+All!#REF!,IF(+All!$H253="Northwestern",+All!#REF!,0))</f>
        <v>0</v>
      </c>
      <c r="AI124" s="707">
        <f>IF(+All!$F253="Northwestern",+All!#REF!,IF(+All!$H253="Northwestern",+All!#REF!,0))</f>
        <v>0</v>
      </c>
      <c r="AJ124" s="706">
        <f>IF(+All!$F253="Northwestern",+All!#REF!,IF(+All!$H253="Northwestern",+All!#REF!,0))</f>
        <v>0</v>
      </c>
      <c r="AK124" s="707">
        <f>IF(+All!$F253="Northwestern",+All!#REF!,IF(+All!$H253="Northwestern",+All!#REF!,0))</f>
        <v>0</v>
      </c>
      <c r="AL124" s="81">
        <f>IF(+All!$F253="Northwestern",+All!V253,IF(+All!$H253="Northwestern",+All!V253,0))</f>
        <v>0</v>
      </c>
      <c r="AM124" s="82">
        <f>IF(+All!$F253="Northwestern",+All!W253,IF(+All!$H253="Northwestern",+All!W253,0))</f>
        <v>0</v>
      </c>
      <c r="AN124" s="96">
        <f>IF(+All!$F253="Northwestern",+All!X253,IF(+All!$H253="Northwestern",+All!X253,0))</f>
        <v>0</v>
      </c>
      <c r="AO124" s="83">
        <f>IF(+All!$F253="Northwestern",+All!Y253,IF(+All!$H253="Northwestern",+All!Y253,0))</f>
        <v>0</v>
      </c>
      <c r="AP124" s="84">
        <f>IF(+All!$F253="Northwestern",+All!Z253,IF(+All!$H253="Northwestern",+All!Z253,0))</f>
        <v>0</v>
      </c>
      <c r="AQ124" s="480">
        <f>IF(+All!$F253="Northwestern",+All!#REF!,IF(+All!$H253="Northwestern",+All!#REF!,0))</f>
        <v>0</v>
      </c>
      <c r="AR124" s="482">
        <f>IF(+All!$F253="Northwestern",+All!#REF!,IF(+All!$H253="Northwestern",+All!#REF!,0))</f>
        <v>0</v>
      </c>
      <c r="AS124" s="483">
        <f>IF(+All!$F253="Northwestern",+All!#REF!,IF(+All!$H253="Northwestern",+All!#REF!,0))</f>
        <v>0</v>
      </c>
      <c r="AT124" s="483">
        <f>IF(+All!$F253="Northwestern",+All!#REF!,IF(+All!$H253="Northwestern",+All!#REF!,0))</f>
        <v>0</v>
      </c>
      <c r="AU124" s="482">
        <f>IF(+All!$F253="Northwestern",+All!#REF!,IF(+All!$H253="Northwestern",+All!#REF!,0))</f>
        <v>0</v>
      </c>
      <c r="AV124" s="483">
        <f>IF(+All!$F253="Northwestern",+All!#REF!,IF(+All!$H253="Northwestern",+All!#REF!,0))</f>
        <v>0</v>
      </c>
      <c r="AW124" s="484">
        <f>IF(+All!$F253="Northwestern",+All!#REF!,IF(+All!$H253="Northwestern",+All!#REF!,0))</f>
        <v>0</v>
      </c>
      <c r="AX124" s="483">
        <f>IF(+All!$F253="Northwestern",+All!#REF!,IF(+All!$H253="Northwestern",+All!#REF!,0))</f>
        <v>0</v>
      </c>
      <c r="AY124" s="88">
        <f>IF(+All!$F253="Northwestern",+All!#REF!,IF(+All!$H253="Northwestern",+All!#REF!,0))</f>
        <v>0</v>
      </c>
      <c r="AZ124" s="89">
        <f>IF(+All!$F253="Northwestern",+All!#REF!,IF(+All!$H253="Northwestern",+All!#REF!,0))</f>
        <v>0</v>
      </c>
      <c r="BA124" s="90">
        <f>IF(+All!$F253="Northwestern",+All!#REF!,IF(+All!$H253="Northwestern",+All!#REF!,0))</f>
        <v>0</v>
      </c>
      <c r="BB124" s="90">
        <f>IF(+All!$F253="Northwestern",+All!#REF!,IF(+All!$H253="Northwestern",+All!#REF!,0))</f>
        <v>0</v>
      </c>
      <c r="BC124" s="91">
        <f>IF(+All!$F253="Northwestern",+All!#REF!,IF(+All!$H253="Northwestern",+All!#REF!,0))</f>
        <v>0</v>
      </c>
      <c r="BD124" s="482">
        <f>IF(+All!$F253="Northwestern",+All!#REF!,IF(+All!$H253="Northwestern",+All!#REF!,0))</f>
        <v>0</v>
      </c>
      <c r="BE124" s="483">
        <f>IF(+All!$F253="Northwestern",+All!#REF!,IF(+All!$H253="Northwestern",+All!#REF!,0))</f>
        <v>0</v>
      </c>
      <c r="BF124" s="483">
        <f>IF(+All!$F253="Northwestern",+All!#REF!,IF(+All!$H253="Northwestern",+All!#REF!,0))</f>
        <v>0</v>
      </c>
      <c r="BG124" s="482">
        <f>IF(+All!$F253="Northwestern",+All!#REF!,IF(+All!$H253="Northwestern",+All!#REF!,0))</f>
        <v>0</v>
      </c>
      <c r="BH124" s="483">
        <f>IF(+All!$F253="Northwestern",+All!#REF!,IF(+All!$H253="Northwestern",+All!#REF!,0))</f>
        <v>0</v>
      </c>
      <c r="BI124" s="484">
        <f>IF(+All!$F253="Northwestern",+All!#REF!,IF(+All!$H253="Northwestern",+All!#REF!,0))</f>
        <v>0</v>
      </c>
      <c r="BJ124" s="92">
        <f>IF(+All!$F253="Northwestern",+All!#REF!,IF(+All!$H253="Northwestern",+All!#REF!,0))</f>
        <v>0</v>
      </c>
      <c r="BK124" s="93">
        <f>IF(+All!$F253="Northwestern",+All!#REF!,IF(+All!$H253="Northwestern",+All!#REF!,0))</f>
        <v>0</v>
      </c>
    </row>
    <row r="125" spans="1:71" x14ac:dyDescent="0.8">
      <c r="A125" s="70">
        <f>IF(+All!$F492="Northwestern",+All!A492,IF(+All!$H492="Northwestern",+All!A492,0))</f>
        <v>7</v>
      </c>
      <c r="B125" s="480" t="str">
        <f>IF(+All!$F492="Northwestern",+All!B492,IF(+All!$H492="Northwestern",+All!B492,0))</f>
        <v>Sat</v>
      </c>
      <c r="C125" s="72">
        <f>IF(+All!$F492="Northwestern",+All!C492,IF(+All!$H492="Northwestern",+All!C492,0))</f>
        <v>44485</v>
      </c>
      <c r="D125" s="73">
        <f>IF(+All!$F492="Northwestern",+All!D492,IF(+All!$H492="Northwestern",+All!D492,0))</f>
        <v>0.5</v>
      </c>
      <c r="E125" s="707" t="str">
        <f>IF(+All!$F492="Northwestern",+All!E492,IF(+All!$H492="Northwestern",+All!E492,0))</f>
        <v>BTN</v>
      </c>
      <c r="F125" s="75" t="str">
        <f>IF(+All!$F492="Northwestern",+All!F492,IF(+All!$H492="Northwestern",+All!F492,0))</f>
        <v>Rutgers</v>
      </c>
      <c r="G125" s="95" t="str">
        <f>IF(+All!$F492="Northwestern",+All!G492,IF(+All!$H492="Northwestern",+All!G492,0))</f>
        <v>B10</v>
      </c>
      <c r="H125" s="95" t="str">
        <f>IF(+All!$F492="Northwestern",+All!H492,IF(+All!$H492="Northwestern",+All!H492,0))</f>
        <v>Northwestern</v>
      </c>
      <c r="I125" s="76" t="str">
        <f>IF(+All!$F492="Northwestern",+All!I492,IF(+All!$H492="Northwestern",+All!I492,0))</f>
        <v>B10</v>
      </c>
      <c r="J125" s="706" t="str">
        <f>IF(+All!$F492="Northwestern",+All!J492,IF(+All!$H492="Northwestern",+All!J492,0))</f>
        <v>Rutgers</v>
      </c>
      <c r="K125" s="707" t="str">
        <f>IF(+All!$F492="Northwestern",+All!K492,IF(+All!$H492="Northwestern",+All!K492,0))</f>
        <v>Northwestern</v>
      </c>
      <c r="L125" s="78">
        <f>IF(+All!$F492="Northwestern",+All!L492,IF(+All!$H492="Northwestern",+All!L492,0))</f>
        <v>2</v>
      </c>
      <c r="M125" s="79">
        <f>IF(+All!$F492="Northwestern",+All!M492,IF(+All!$H492="Northwestern",+All!M492,0))</f>
        <v>44.5</v>
      </c>
      <c r="N125" s="706" t="str">
        <f>IF(+All!$F492="Northwestern",+All!N492,IF(+All!$H492="Northwestern",+All!N492,0))</f>
        <v>Northwestern</v>
      </c>
      <c r="O125" s="708">
        <f>IF(+All!$F492="Northwestern",+All!O492,IF(+All!$H492="Northwestern",+All!O492,0))</f>
        <v>21</v>
      </c>
      <c r="P125" s="708" t="str">
        <f>IF(+All!$F492="Northwestern",+All!P492,IF(+All!$H492="Northwestern",+All!P492,0))</f>
        <v>Rutgers</v>
      </c>
      <c r="Q125" s="707">
        <f>IF(+All!$F492="Northwestern",+All!Q492,IF(+All!$H492="Northwestern",+All!Q492,0))</f>
        <v>7</v>
      </c>
      <c r="R125" s="706" t="str">
        <f>IF(+All!$F492="Northwestern",+All!R492,IF(+All!$H492="Northwestern",+All!R492,0))</f>
        <v>Northwestern</v>
      </c>
      <c r="S125" s="708" t="str">
        <f>IF(+All!$F492="Northwestern",+All!S492,IF(+All!$H492="Northwestern",+All!S492,0))</f>
        <v>Rutgers</v>
      </c>
      <c r="T125" s="706" t="str">
        <f>IF(+All!$F492="Northwestern",+All!T492,IF(+All!$H492="Northwestern",+All!T492,0))</f>
        <v>Rutgers</v>
      </c>
      <c r="U125" s="707" t="str">
        <f>IF(+All!$F492="Northwestern",+All!U492,IF(+All!$H492="Northwestern",+All!U492,0))</f>
        <v>L</v>
      </c>
      <c r="V125" s="706" t="e">
        <f>IF(+All!#REF!="Northwestern",+All!#REF!,IF(+All!#REF!="Northwestern",+All!#REF!,0))</f>
        <v>#REF!</v>
      </c>
      <c r="W125" s="707" t="e">
        <f>IF(+All!#REF!="Northwestern",+All!#REF!,IF(+All!#REF!="Northwestern",+All!#REF!,0))</f>
        <v>#REF!</v>
      </c>
      <c r="X125" s="706" t="e">
        <f>IF(+All!#REF!="Northwestern",+All!#REF!,IF(+All!#REF!="Northwestern",+All!#REF!,0))</f>
        <v>#REF!</v>
      </c>
      <c r="Y125" s="707" t="e">
        <f>IF(+All!#REF!="Northwestern",+All!#REF!,IF(+All!#REF!="Northwestern",+All!#REF!,0))</f>
        <v>#REF!</v>
      </c>
      <c r="Z125" s="706" t="e">
        <f>IF(+All!#REF!="Northwestern",+All!#REF!,IF(+All!#REF!="Northwestern",+All!#REF!,0))</f>
        <v>#REF!</v>
      </c>
      <c r="AA125" s="707" t="e">
        <f>IF(+All!#REF!="Northwestern",+All!#REF!,IF(+All!#REF!="Northwestern",+All!#REF!,0))</f>
        <v>#REF!</v>
      </c>
      <c r="AB125" s="706" t="e">
        <f>IF(+All!#REF!="Northwestern",+All!#REF!,IF(+All!#REF!="Northwestern",+All!#REF!,0))</f>
        <v>#REF!</v>
      </c>
      <c r="AC125" s="707" t="e">
        <f>IF(+All!#REF!="Northwestern",+All!#REF!,IF(+All!#REF!="Northwestern",+All!#REF!,0))</f>
        <v>#REF!</v>
      </c>
      <c r="AD125" s="706" t="e">
        <f>IF(+All!#REF!="Northwestern",+All!#REF!,IF(+All!#REF!="Northwestern",+All!#REF!,0))</f>
        <v>#REF!</v>
      </c>
      <c r="AE125" s="707" t="e">
        <f>IF(+All!#REF!="Northwestern",+All!#REF!,IF(+All!#REF!="Northwestern",+All!#REF!,0))</f>
        <v>#REF!</v>
      </c>
      <c r="AF125" s="706" t="e">
        <f>IF(+All!#REF!="Northwestern",+All!#REF!,IF(+All!#REF!="Northwestern",+All!#REF!,0))</f>
        <v>#REF!</v>
      </c>
      <c r="AG125" s="707" t="e">
        <f>IF(+All!#REF!="Northwestern",+All!#REF!,IF(+All!#REF!="Northwestern",+All!#REF!,0))</f>
        <v>#REF!</v>
      </c>
      <c r="AH125" s="706" t="e">
        <f>IF(+All!#REF!="Northwestern",+All!#REF!,IF(+All!#REF!="Northwestern",+All!#REF!,0))</f>
        <v>#REF!</v>
      </c>
      <c r="AI125" s="707" t="e">
        <f>IF(+All!#REF!="Northwestern",+All!#REF!,IF(+All!#REF!="Northwestern",+All!#REF!,0))</f>
        <v>#REF!</v>
      </c>
      <c r="AJ125" s="706" t="e">
        <f>IF(+All!#REF!="Northwestern",+All!#REF!,IF(+All!#REF!="Northwestern",+All!#REF!,0))</f>
        <v>#REF!</v>
      </c>
      <c r="AK125" s="707" t="e">
        <f>IF(+All!#REF!="Northwestern",+All!#REF!,IF(+All!#REF!="Northwestern",+All!#REF!,0))</f>
        <v>#REF!</v>
      </c>
      <c r="AL125" s="81" t="e">
        <f>IF(+All!#REF!="Northwestern",+All!#REF!,IF(+All!#REF!="Northwestern",+All!#REF!,0))</f>
        <v>#REF!</v>
      </c>
      <c r="AM125" s="82" t="e">
        <f>IF(+All!#REF!="Northwestern",+All!#REF!,IF(+All!#REF!="Northwestern",+All!#REF!,0))</f>
        <v>#REF!</v>
      </c>
      <c r="AN125" s="96" t="e">
        <f>IF(+All!#REF!="Northwestern",+All!#REF!,IF(+All!#REF!="Northwestern",+All!#REF!,0))</f>
        <v>#REF!</v>
      </c>
      <c r="AO125" s="83" t="e">
        <f>IF(+All!#REF!="Northwestern",+All!#REF!,IF(+All!#REF!="Northwestern",+All!#REF!,0))</f>
        <v>#REF!</v>
      </c>
      <c r="AP125" s="84" t="e">
        <f>IF(+All!#REF!="Northwestern",+All!#REF!,IF(+All!#REF!="Northwestern",+All!#REF!,0))</f>
        <v>#REF!</v>
      </c>
      <c r="AQ125" s="480" t="e">
        <f>IF(+All!#REF!="Northwestern",+All!#REF!,IF(+All!#REF!="Northwestern",+All!#REF!,0))</f>
        <v>#REF!</v>
      </c>
      <c r="AR125" s="482" t="e">
        <f>IF(+All!#REF!="Northwestern",+All!#REF!,IF(+All!#REF!="Northwestern",+All!#REF!,0))</f>
        <v>#REF!</v>
      </c>
      <c r="AS125" s="483" t="e">
        <f>IF(+All!#REF!="Northwestern",+All!#REF!,IF(+All!#REF!="Northwestern",+All!#REF!,0))</f>
        <v>#REF!</v>
      </c>
      <c r="AT125" s="483" t="e">
        <f>IF(+All!#REF!="Northwestern",+All!#REF!,IF(+All!#REF!="Northwestern",+All!#REF!,0))</f>
        <v>#REF!</v>
      </c>
      <c r="AU125" s="482" t="e">
        <f>IF(+All!#REF!="Northwestern",+All!#REF!,IF(+All!#REF!="Northwestern",+All!#REF!,0))</f>
        <v>#REF!</v>
      </c>
      <c r="AV125" s="483" t="e">
        <f>IF(+All!#REF!="Northwestern",+All!#REF!,IF(+All!#REF!="Northwestern",+All!#REF!,0))</f>
        <v>#REF!</v>
      </c>
      <c r="AW125" s="484" t="e">
        <f>IF(+All!#REF!="Northwestern",+All!#REF!,IF(+All!#REF!="Northwestern",+All!#REF!,0))</f>
        <v>#REF!</v>
      </c>
      <c r="AX125" s="483" t="e">
        <f>IF(+All!#REF!="Northwestern",+All!#REF!,IF(+All!#REF!="Northwestern",+All!#REF!,0))</f>
        <v>#REF!</v>
      </c>
      <c r="AY125" s="88" t="e">
        <f>IF(+All!#REF!="Northwestern",+All!#REF!,IF(+All!#REF!="Northwestern",+All!#REF!,0))</f>
        <v>#REF!</v>
      </c>
      <c r="AZ125" s="89" t="e">
        <f>IF(+All!#REF!="Northwestern",+All!#REF!,IF(+All!#REF!="Northwestern",+All!#REF!,0))</f>
        <v>#REF!</v>
      </c>
      <c r="BA125" s="90" t="e">
        <f>IF(+All!#REF!="Northwestern",+All!#REF!,IF(+All!#REF!="Northwestern",+All!#REF!,0))</f>
        <v>#REF!</v>
      </c>
      <c r="BB125" s="90" t="e">
        <f>IF(+All!#REF!="Northwestern",+All!#REF!,IF(+All!#REF!="Northwestern",+All!#REF!,0))</f>
        <v>#REF!</v>
      </c>
      <c r="BC125" s="91" t="e">
        <f>IF(+All!#REF!="Northwestern",+All!#REF!,IF(+All!#REF!="Northwestern",+All!#REF!,0))</f>
        <v>#REF!</v>
      </c>
      <c r="BD125" s="482" t="e">
        <f>IF(+All!#REF!="Northwestern",+All!#REF!,IF(+All!#REF!="Northwestern",+All!#REF!,0))</f>
        <v>#REF!</v>
      </c>
      <c r="BE125" s="483" t="e">
        <f>IF(+All!#REF!="Northwestern",+All!#REF!,IF(+All!#REF!="Northwestern",+All!#REF!,0))</f>
        <v>#REF!</v>
      </c>
      <c r="BF125" s="483" t="e">
        <f>IF(+All!#REF!="Northwestern",+All!#REF!,IF(+All!#REF!="Northwestern",+All!#REF!,0))</f>
        <v>#REF!</v>
      </c>
      <c r="BG125" s="482" t="e">
        <f>IF(+All!#REF!="Northwestern",+All!#REF!,IF(+All!#REF!="Northwestern",+All!#REF!,0))</f>
        <v>#REF!</v>
      </c>
      <c r="BH125" s="483" t="e">
        <f>IF(+All!#REF!="Northwestern",+All!#REF!,IF(+All!#REF!="Northwestern",+All!#REF!,0))</f>
        <v>#REF!</v>
      </c>
      <c r="BI125" s="484" t="e">
        <f>IF(+All!#REF!="Northwestern",+All!#REF!,IF(+All!#REF!="Northwestern",+All!#REF!,0))</f>
        <v>#REF!</v>
      </c>
      <c r="BJ125" s="92" t="e">
        <f>IF(+All!#REF!="Northwestern",+All!#REF!,IF(+All!#REF!="Northwestern",+All!#REF!,0))</f>
        <v>#REF!</v>
      </c>
      <c r="BK125" s="93" t="e">
        <f>IF(+All!#REF!="Northwestern",+All!#REF!,IF(+All!#REF!="Northwestern",+All!#REF!,0))</f>
        <v>#REF!</v>
      </c>
    </row>
    <row r="126" spans="1:71" x14ac:dyDescent="0.8">
      <c r="A126" s="70">
        <f>IF(+All!$F574="Northwestern",+All!A574,IF(+All!$H574="Northwestern",+All!A574,0))</f>
        <v>8</v>
      </c>
      <c r="B126" s="480" t="str">
        <f>IF(+All!$F574="Northwestern",+All!B574,IF(+All!$H574="Northwestern",+All!B574,0))</f>
        <v>Sat</v>
      </c>
      <c r="C126" s="72">
        <f>IF(+All!$F574="Northwestern",+All!C574,IF(+All!$H574="Northwestern",+All!C574,0))</f>
        <v>44492</v>
      </c>
      <c r="D126" s="73">
        <f>IF(+All!$F574="Northwestern",+All!D574,IF(+All!$H574="Northwestern",+All!D574,0))</f>
        <v>0.5</v>
      </c>
      <c r="E126" s="707" t="str">
        <f>IF(+All!$F574="Northwestern",+All!E574,IF(+All!$H574="Northwestern",+All!E574,0))</f>
        <v>Fox</v>
      </c>
      <c r="F126" s="75" t="str">
        <f>IF(+All!$F574="Northwestern",+All!F574,IF(+All!$H574="Northwestern",+All!F574,0))</f>
        <v>Northwestern</v>
      </c>
      <c r="G126" s="95" t="str">
        <f>IF(+All!$F574="Northwestern",+All!G574,IF(+All!$H574="Northwestern",+All!G574,0))</f>
        <v>B10</v>
      </c>
      <c r="H126" s="95" t="str">
        <f>IF(+All!$F574="Northwestern",+All!H574,IF(+All!$H574="Northwestern",+All!H574,0))</f>
        <v>Michigan</v>
      </c>
      <c r="I126" s="76" t="str">
        <f>IF(+All!$F574="Northwestern",+All!I574,IF(+All!$H574="Northwestern",+All!I574,0))</f>
        <v>B10</v>
      </c>
      <c r="J126" s="706" t="str">
        <f>IF(+All!$F574="Northwestern",+All!J574,IF(+All!$H574="Northwestern",+All!J574,0))</f>
        <v>Michigan</v>
      </c>
      <c r="K126" s="707" t="str">
        <f>IF(+All!$F574="Northwestern",+All!K574,IF(+All!$H574="Northwestern",+All!K574,0))</f>
        <v>Northwestern</v>
      </c>
      <c r="L126" s="78">
        <f>IF(+All!$F574="Northwestern",+All!L574,IF(+All!$H574="Northwestern",+All!L574,0))</f>
        <v>23.5</v>
      </c>
      <c r="M126" s="79">
        <f>IF(+All!$F574="Northwestern",+All!M574,IF(+All!$H574="Northwestern",+All!M574,0))</f>
        <v>51</v>
      </c>
      <c r="N126" s="706" t="str">
        <f>IF(+All!$F574="Northwestern",+All!N574,IF(+All!$H574="Northwestern",+All!N574,0))</f>
        <v>Michigan</v>
      </c>
      <c r="O126" s="708">
        <f>IF(+All!$F574="Northwestern",+All!O574,IF(+All!$H574="Northwestern",+All!O574,0))</f>
        <v>33</v>
      </c>
      <c r="P126" s="708" t="str">
        <f>IF(+All!$F574="Northwestern",+All!P574,IF(+All!$H574="Northwestern",+All!P574,0))</f>
        <v>Northwestern</v>
      </c>
      <c r="Q126" s="707">
        <f>IF(+All!$F574="Northwestern",+All!Q574,IF(+All!$H574="Northwestern",+All!Q574,0))</f>
        <v>7</v>
      </c>
      <c r="R126" s="706" t="str">
        <f>IF(+All!$F574="Northwestern",+All!R574,IF(+All!$H574="Northwestern",+All!R574,0))</f>
        <v>Michigan</v>
      </c>
      <c r="S126" s="708" t="str">
        <f>IF(+All!$F574="Northwestern",+All!S574,IF(+All!$H574="Northwestern",+All!S574,0))</f>
        <v>Northwestern</v>
      </c>
      <c r="T126" s="706" t="str">
        <f>IF(+All!$F574="Northwestern",+All!T574,IF(+All!$H574="Northwestern",+All!T574,0))</f>
        <v>Northwestern</v>
      </c>
      <c r="U126" s="707" t="str">
        <f>IF(+All!$F574="Northwestern",+All!U574,IF(+All!$H574="Northwestern",+All!U574,0))</f>
        <v>L</v>
      </c>
      <c r="V126" s="706" t="e">
        <f>IF(+All!#REF!="Northwestern",+All!#REF!,IF(+All!#REF!="Northwestern",+All!#REF!,0))</f>
        <v>#REF!</v>
      </c>
      <c r="W126" s="707" t="e">
        <f>IF(+All!#REF!="Northwestern",+All!#REF!,IF(+All!#REF!="Northwestern",+All!#REF!,0))</f>
        <v>#REF!</v>
      </c>
      <c r="X126" s="706" t="e">
        <f>IF(+All!#REF!="Northwestern",+All!#REF!,IF(+All!#REF!="Northwestern",+All!#REF!,0))</f>
        <v>#REF!</v>
      </c>
      <c r="Y126" s="707" t="e">
        <f>IF(+All!#REF!="Northwestern",+All!#REF!,IF(+All!#REF!="Northwestern",+All!#REF!,0))</f>
        <v>#REF!</v>
      </c>
      <c r="Z126" s="706" t="e">
        <f>IF(+All!#REF!="Northwestern",+All!#REF!,IF(+All!#REF!="Northwestern",+All!#REF!,0))</f>
        <v>#REF!</v>
      </c>
      <c r="AA126" s="707" t="e">
        <f>IF(+All!#REF!="Northwestern",+All!#REF!,IF(+All!#REF!="Northwestern",+All!#REF!,0))</f>
        <v>#REF!</v>
      </c>
      <c r="AB126" s="706" t="e">
        <f>IF(+All!#REF!="Northwestern",+All!#REF!,IF(+All!#REF!="Northwestern",+All!#REF!,0))</f>
        <v>#REF!</v>
      </c>
      <c r="AC126" s="707" t="e">
        <f>IF(+All!#REF!="Northwestern",+All!#REF!,IF(+All!#REF!="Northwestern",+All!#REF!,0))</f>
        <v>#REF!</v>
      </c>
      <c r="AD126" s="706" t="e">
        <f>IF(+All!#REF!="Northwestern",+All!#REF!,IF(+All!#REF!="Northwestern",+All!#REF!,0))</f>
        <v>#REF!</v>
      </c>
      <c r="AE126" s="707" t="e">
        <f>IF(+All!#REF!="Northwestern",+All!#REF!,IF(+All!#REF!="Northwestern",+All!#REF!,0))</f>
        <v>#REF!</v>
      </c>
      <c r="AF126" s="706" t="e">
        <f>IF(+All!#REF!="Northwestern",+All!#REF!,IF(+All!#REF!="Northwestern",+All!#REF!,0))</f>
        <v>#REF!</v>
      </c>
      <c r="AG126" s="707" t="e">
        <f>IF(+All!#REF!="Northwestern",+All!#REF!,IF(+All!#REF!="Northwestern",+All!#REF!,0))</f>
        <v>#REF!</v>
      </c>
      <c r="AH126" s="706" t="e">
        <f>IF(+All!#REF!="Northwestern",+All!#REF!,IF(+All!#REF!="Northwestern",+All!#REF!,0))</f>
        <v>#REF!</v>
      </c>
      <c r="AI126" s="707" t="e">
        <f>IF(+All!#REF!="Northwestern",+All!#REF!,IF(+All!#REF!="Northwestern",+All!#REF!,0))</f>
        <v>#REF!</v>
      </c>
      <c r="AJ126" s="706" t="e">
        <f>IF(+All!#REF!="Northwestern",+All!#REF!,IF(+All!#REF!="Northwestern",+All!#REF!,0))</f>
        <v>#REF!</v>
      </c>
      <c r="AK126" s="707" t="e">
        <f>IF(+All!#REF!="Northwestern",+All!#REF!,IF(+All!#REF!="Northwestern",+All!#REF!,0))</f>
        <v>#REF!</v>
      </c>
      <c r="AL126" s="81" t="e">
        <f>IF(+All!#REF!="Northwestern",+All!#REF!,IF(+All!#REF!="Northwestern",+All!#REF!,0))</f>
        <v>#REF!</v>
      </c>
      <c r="AM126" s="82" t="e">
        <f>IF(+All!#REF!="Northwestern",+All!#REF!,IF(+All!#REF!="Northwestern",+All!#REF!,0))</f>
        <v>#REF!</v>
      </c>
      <c r="AN126" s="96" t="e">
        <f>IF(+All!#REF!="Northwestern",+All!#REF!,IF(+All!#REF!="Northwestern",+All!#REF!,0))</f>
        <v>#REF!</v>
      </c>
      <c r="AO126" s="83" t="e">
        <f>IF(+All!#REF!="Northwestern",+All!#REF!,IF(+All!#REF!="Northwestern",+All!#REF!,0))</f>
        <v>#REF!</v>
      </c>
      <c r="AP126" s="84" t="e">
        <f>IF(+All!#REF!="Northwestern",+All!#REF!,IF(+All!#REF!="Northwestern",+All!#REF!,0))</f>
        <v>#REF!</v>
      </c>
      <c r="AQ126" s="480" t="e">
        <f>IF(+All!#REF!="Northwestern",+All!#REF!,IF(+All!#REF!="Northwestern",+All!#REF!,0))</f>
        <v>#REF!</v>
      </c>
      <c r="AR126" s="482" t="e">
        <f>IF(+All!#REF!="Northwestern",+All!#REF!,IF(+All!#REF!="Northwestern",+All!#REF!,0))</f>
        <v>#REF!</v>
      </c>
      <c r="AS126" s="483" t="e">
        <f>IF(+All!#REF!="Northwestern",+All!#REF!,IF(+All!#REF!="Northwestern",+All!#REF!,0))</f>
        <v>#REF!</v>
      </c>
      <c r="AT126" s="483" t="e">
        <f>IF(+All!#REF!="Northwestern",+All!#REF!,IF(+All!#REF!="Northwestern",+All!#REF!,0))</f>
        <v>#REF!</v>
      </c>
      <c r="AU126" s="482" t="e">
        <f>IF(+All!#REF!="Northwestern",+All!#REF!,IF(+All!#REF!="Northwestern",+All!#REF!,0))</f>
        <v>#REF!</v>
      </c>
      <c r="AV126" s="483" t="e">
        <f>IF(+All!#REF!="Northwestern",+All!#REF!,IF(+All!#REF!="Northwestern",+All!#REF!,0))</f>
        <v>#REF!</v>
      </c>
      <c r="AW126" s="484" t="e">
        <f>IF(+All!#REF!="Northwestern",+All!#REF!,IF(+All!#REF!="Northwestern",+All!#REF!,0))</f>
        <v>#REF!</v>
      </c>
      <c r="AX126" s="483" t="e">
        <f>IF(+All!#REF!="Northwestern",+All!#REF!,IF(+All!#REF!="Northwestern",+All!#REF!,0))</f>
        <v>#REF!</v>
      </c>
      <c r="AY126" s="88" t="e">
        <f>IF(+All!#REF!="Northwestern",+All!#REF!,IF(+All!#REF!="Northwestern",+All!#REF!,0))</f>
        <v>#REF!</v>
      </c>
      <c r="AZ126" s="89" t="e">
        <f>IF(+All!#REF!="Northwestern",+All!#REF!,IF(+All!#REF!="Northwestern",+All!#REF!,0))</f>
        <v>#REF!</v>
      </c>
      <c r="BA126" s="90" t="e">
        <f>IF(+All!#REF!="Northwestern",+All!#REF!,IF(+All!#REF!="Northwestern",+All!#REF!,0))</f>
        <v>#REF!</v>
      </c>
      <c r="BB126" s="90" t="e">
        <f>IF(+All!#REF!="Northwestern",+All!#REF!,IF(+All!#REF!="Northwestern",+All!#REF!,0))</f>
        <v>#REF!</v>
      </c>
      <c r="BC126" s="91" t="e">
        <f>IF(+All!#REF!="Northwestern",+All!#REF!,IF(+All!#REF!="Northwestern",+All!#REF!,0))</f>
        <v>#REF!</v>
      </c>
      <c r="BD126" s="482" t="e">
        <f>IF(+All!#REF!="Northwestern",+All!#REF!,IF(+All!#REF!="Northwestern",+All!#REF!,0))</f>
        <v>#REF!</v>
      </c>
      <c r="BE126" s="483" t="e">
        <f>IF(+All!#REF!="Northwestern",+All!#REF!,IF(+All!#REF!="Northwestern",+All!#REF!,0))</f>
        <v>#REF!</v>
      </c>
      <c r="BF126" s="483" t="e">
        <f>IF(+All!#REF!="Northwestern",+All!#REF!,IF(+All!#REF!="Northwestern",+All!#REF!,0))</f>
        <v>#REF!</v>
      </c>
      <c r="BG126" s="482" t="e">
        <f>IF(+All!#REF!="Northwestern",+All!#REF!,IF(+All!#REF!="Northwestern",+All!#REF!,0))</f>
        <v>#REF!</v>
      </c>
      <c r="BH126" s="483" t="e">
        <f>IF(+All!#REF!="Northwestern",+All!#REF!,IF(+All!#REF!="Northwestern",+All!#REF!,0))</f>
        <v>#REF!</v>
      </c>
      <c r="BI126" s="484" t="e">
        <f>IF(+All!#REF!="Northwestern",+All!#REF!,IF(+All!#REF!="Northwestern",+All!#REF!,0))</f>
        <v>#REF!</v>
      </c>
      <c r="BJ126" s="92" t="e">
        <f>IF(+All!#REF!="Northwestern",+All!#REF!,IF(+All!#REF!="Northwestern",+All!#REF!,0))</f>
        <v>#REF!</v>
      </c>
      <c r="BK126" s="93" t="e">
        <f>IF(+All!#REF!="Northwestern",+All!#REF!,IF(+All!#REF!="Northwestern",+All!#REF!,0))</f>
        <v>#REF!</v>
      </c>
    </row>
    <row r="127" spans="1:71" x14ac:dyDescent="0.8">
      <c r="A127" s="70">
        <f>IF(+All!$F649="Northwestern",+All!A649,IF(+All!$H649="Northwestern",+All!A649,0))</f>
        <v>9</v>
      </c>
      <c r="B127" s="480" t="str">
        <f>IF(+All!$F649="Northwestern",+All!B649,IF(+All!$H649="Northwestern",+All!B649,0))</f>
        <v>Sat</v>
      </c>
      <c r="C127" s="72">
        <f>IF(+All!$F649="Northwestern",+All!C649,IF(+All!$H649="Northwestern",+All!C649,0))</f>
        <v>44499</v>
      </c>
      <c r="D127" s="73">
        <f>IF(+All!$F649="Northwestern",+All!D649,IF(+All!$H649="Northwestern",+All!D649,0))</f>
        <v>0.64583333333333337</v>
      </c>
      <c r="E127" s="707" t="str">
        <f>IF(+All!$F649="Northwestern",+All!E649,IF(+All!$H649="Northwestern",+All!E649,0))</f>
        <v>BTN</v>
      </c>
      <c r="F127" s="75" t="str">
        <f>IF(+All!$F649="Northwestern",+All!F649,IF(+All!$H649="Northwestern",+All!F649,0))</f>
        <v>Minnesota</v>
      </c>
      <c r="G127" s="95" t="str">
        <f>IF(+All!$F649="Northwestern",+All!G649,IF(+All!$H649="Northwestern",+All!G649,0))</f>
        <v>B10</v>
      </c>
      <c r="H127" s="95" t="str">
        <f>IF(+All!$F649="Northwestern",+All!H649,IF(+All!$H649="Northwestern",+All!H649,0))</f>
        <v>Northwestern</v>
      </c>
      <c r="I127" s="76" t="str">
        <f>IF(+All!$F649="Northwestern",+All!I649,IF(+All!$H649="Northwestern",+All!I649,0))</f>
        <v>B10</v>
      </c>
      <c r="J127" s="706" t="str">
        <f>IF(+All!$F649="Northwestern",+All!J649,IF(+All!$H649="Northwestern",+All!J649,0))</f>
        <v>Minnesota</v>
      </c>
      <c r="K127" s="707" t="str">
        <f>IF(+All!$F649="Northwestern",+All!K649,IF(+All!$H649="Northwestern",+All!K649,0))</f>
        <v>Northwestern</v>
      </c>
      <c r="L127" s="78">
        <f>IF(+All!$F649="Northwestern",+All!L649,IF(+All!$H649="Northwestern",+All!L649,0))</f>
        <v>7.5</v>
      </c>
      <c r="M127" s="79">
        <f>IF(+All!$F649="Northwestern",+All!M649,IF(+All!$H649="Northwestern",+All!M649,0))</f>
        <v>43.5</v>
      </c>
      <c r="N127" s="706" t="str">
        <f>IF(+All!$F649="Northwestern",+All!N649,IF(+All!$H649="Northwestern",+All!N649,0))</f>
        <v>Minnesota</v>
      </c>
      <c r="O127" s="708">
        <f>IF(+All!$F649="Northwestern",+All!O649,IF(+All!$H649="Northwestern",+All!O649,0))</f>
        <v>41</v>
      </c>
      <c r="P127" s="708" t="str">
        <f>IF(+All!$F649="Northwestern",+All!P649,IF(+All!$H649="Northwestern",+All!P649,0))</f>
        <v>Northwestern</v>
      </c>
      <c r="Q127" s="707">
        <f>IF(+All!$F649="Northwestern",+All!Q649,IF(+All!$H649="Northwestern",+All!Q649,0))</f>
        <v>14</v>
      </c>
      <c r="R127" s="706" t="str">
        <f>IF(+All!$F649="Northwestern",+All!R649,IF(+All!$H649="Northwestern",+All!R649,0))</f>
        <v>Minnesota</v>
      </c>
      <c r="S127" s="708" t="str">
        <f>IF(+All!$F649="Northwestern",+All!S649,IF(+All!$H649="Northwestern",+All!S649,0))</f>
        <v>Northwestern</v>
      </c>
      <c r="T127" s="706" t="str">
        <f>IF(+All!$F649="Northwestern",+All!T649,IF(+All!$H649="Northwestern",+All!T649,0))</f>
        <v>Minnesota</v>
      </c>
      <c r="U127" s="707" t="str">
        <f>IF(+All!$F649="Northwestern",+All!U649,IF(+All!$H649="Northwestern",+All!U649,0))</f>
        <v>W</v>
      </c>
      <c r="V127" s="706" t="e">
        <f>IF(+All!#REF!="Northwestern",+All!#REF!,IF(+All!#REF!="Northwestern",+All!#REF!,0))</f>
        <v>#REF!</v>
      </c>
      <c r="W127" s="707" t="e">
        <f>IF(+All!#REF!="Northwestern",+All!#REF!,IF(+All!#REF!="Northwestern",+All!#REF!,0))</f>
        <v>#REF!</v>
      </c>
      <c r="X127" s="706" t="e">
        <f>IF(+All!#REF!="Northwestern",+All!#REF!,IF(+All!#REF!="Northwestern",+All!#REF!,0))</f>
        <v>#REF!</v>
      </c>
      <c r="Y127" s="707" t="e">
        <f>IF(+All!#REF!="Northwestern",+All!#REF!,IF(+All!#REF!="Northwestern",+All!#REF!,0))</f>
        <v>#REF!</v>
      </c>
      <c r="Z127" s="706" t="e">
        <f>IF(+All!#REF!="Northwestern",+All!#REF!,IF(+All!#REF!="Northwestern",+All!#REF!,0))</f>
        <v>#REF!</v>
      </c>
      <c r="AA127" s="707" t="e">
        <f>IF(+All!#REF!="Northwestern",+All!#REF!,IF(+All!#REF!="Northwestern",+All!#REF!,0))</f>
        <v>#REF!</v>
      </c>
      <c r="AB127" s="706" t="e">
        <f>IF(+All!#REF!="Northwestern",+All!#REF!,IF(+All!#REF!="Northwestern",+All!#REF!,0))</f>
        <v>#REF!</v>
      </c>
      <c r="AC127" s="707" t="e">
        <f>IF(+All!#REF!="Northwestern",+All!#REF!,IF(+All!#REF!="Northwestern",+All!#REF!,0))</f>
        <v>#REF!</v>
      </c>
      <c r="AD127" s="706" t="e">
        <f>IF(+All!#REF!="Northwestern",+All!#REF!,IF(+All!#REF!="Northwestern",+All!#REF!,0))</f>
        <v>#REF!</v>
      </c>
      <c r="AE127" s="707" t="e">
        <f>IF(+All!#REF!="Northwestern",+All!#REF!,IF(+All!#REF!="Northwestern",+All!#REF!,0))</f>
        <v>#REF!</v>
      </c>
      <c r="AF127" s="706" t="e">
        <f>IF(+All!#REF!="Northwestern",+All!#REF!,IF(+All!#REF!="Northwestern",+All!#REF!,0))</f>
        <v>#REF!</v>
      </c>
      <c r="AG127" s="707" t="e">
        <f>IF(+All!#REF!="Northwestern",+All!#REF!,IF(+All!#REF!="Northwestern",+All!#REF!,0))</f>
        <v>#REF!</v>
      </c>
      <c r="AH127" s="706" t="e">
        <f>IF(+All!#REF!="Northwestern",+All!#REF!,IF(+All!#REF!="Northwestern",+All!#REF!,0))</f>
        <v>#REF!</v>
      </c>
      <c r="AI127" s="707" t="e">
        <f>IF(+All!#REF!="Northwestern",+All!#REF!,IF(+All!#REF!="Northwestern",+All!#REF!,0))</f>
        <v>#REF!</v>
      </c>
      <c r="AJ127" s="706" t="e">
        <f>IF(+All!#REF!="Northwestern",+All!#REF!,IF(+All!#REF!="Northwestern",+All!#REF!,0))</f>
        <v>#REF!</v>
      </c>
      <c r="AK127" s="707" t="e">
        <f>IF(+All!#REF!="Northwestern",+All!#REF!,IF(+All!#REF!="Northwestern",+All!#REF!,0))</f>
        <v>#REF!</v>
      </c>
      <c r="AL127" s="81" t="e">
        <f>IF(+All!#REF!="Northwestern",+All!#REF!,IF(+All!#REF!="Northwestern",+All!#REF!,0))</f>
        <v>#REF!</v>
      </c>
      <c r="AM127" s="82" t="e">
        <f>IF(+All!#REF!="Northwestern",+All!#REF!,IF(+All!#REF!="Northwestern",+All!#REF!,0))</f>
        <v>#REF!</v>
      </c>
      <c r="AN127" s="96" t="e">
        <f>IF(+All!#REF!="Northwestern",+All!#REF!,IF(+All!#REF!="Northwestern",+All!#REF!,0))</f>
        <v>#REF!</v>
      </c>
      <c r="AO127" s="83" t="e">
        <f>IF(+All!#REF!="Northwestern",+All!#REF!,IF(+All!#REF!="Northwestern",+All!#REF!,0))</f>
        <v>#REF!</v>
      </c>
      <c r="AP127" s="84" t="e">
        <f>IF(+All!#REF!="Northwestern",+All!#REF!,IF(+All!#REF!="Northwestern",+All!#REF!,0))</f>
        <v>#REF!</v>
      </c>
      <c r="AQ127" s="480" t="e">
        <f>IF(+All!#REF!="Northwestern",+All!#REF!,IF(+All!#REF!="Northwestern",+All!#REF!,0))</f>
        <v>#REF!</v>
      </c>
      <c r="AR127" s="482" t="e">
        <f>IF(+All!#REF!="Northwestern",+All!#REF!,IF(+All!#REF!="Northwestern",+All!#REF!,0))</f>
        <v>#REF!</v>
      </c>
      <c r="AS127" s="483" t="e">
        <f>IF(+All!#REF!="Northwestern",+All!#REF!,IF(+All!#REF!="Northwestern",+All!#REF!,0))</f>
        <v>#REF!</v>
      </c>
      <c r="AT127" s="483" t="e">
        <f>IF(+All!#REF!="Northwestern",+All!#REF!,IF(+All!#REF!="Northwestern",+All!#REF!,0))</f>
        <v>#REF!</v>
      </c>
      <c r="AU127" s="482" t="e">
        <f>IF(+All!#REF!="Northwestern",+All!#REF!,IF(+All!#REF!="Northwestern",+All!#REF!,0))</f>
        <v>#REF!</v>
      </c>
      <c r="AV127" s="483" t="e">
        <f>IF(+All!#REF!="Northwestern",+All!#REF!,IF(+All!#REF!="Northwestern",+All!#REF!,0))</f>
        <v>#REF!</v>
      </c>
      <c r="AW127" s="484" t="e">
        <f>IF(+All!#REF!="Northwestern",+All!#REF!,IF(+All!#REF!="Northwestern",+All!#REF!,0))</f>
        <v>#REF!</v>
      </c>
      <c r="AX127" s="483" t="e">
        <f>IF(+All!#REF!="Northwestern",+All!#REF!,IF(+All!#REF!="Northwestern",+All!#REF!,0))</f>
        <v>#REF!</v>
      </c>
      <c r="AY127" s="88" t="e">
        <f>IF(+All!#REF!="Northwestern",+All!#REF!,IF(+All!#REF!="Northwestern",+All!#REF!,0))</f>
        <v>#REF!</v>
      </c>
      <c r="AZ127" s="89" t="e">
        <f>IF(+All!#REF!="Northwestern",+All!#REF!,IF(+All!#REF!="Northwestern",+All!#REF!,0))</f>
        <v>#REF!</v>
      </c>
      <c r="BA127" s="90" t="e">
        <f>IF(+All!#REF!="Northwestern",+All!#REF!,IF(+All!#REF!="Northwestern",+All!#REF!,0))</f>
        <v>#REF!</v>
      </c>
      <c r="BB127" s="90" t="e">
        <f>IF(+All!#REF!="Northwestern",+All!#REF!,IF(+All!#REF!="Northwestern",+All!#REF!,0))</f>
        <v>#REF!</v>
      </c>
      <c r="BC127" s="91" t="e">
        <f>IF(+All!#REF!="Northwestern",+All!#REF!,IF(+All!#REF!="Northwestern",+All!#REF!,0))</f>
        <v>#REF!</v>
      </c>
      <c r="BD127" s="482" t="e">
        <f>IF(+All!#REF!="Northwestern",+All!#REF!,IF(+All!#REF!="Northwestern",+All!#REF!,0))</f>
        <v>#REF!</v>
      </c>
      <c r="BE127" s="483" t="e">
        <f>IF(+All!#REF!="Northwestern",+All!#REF!,IF(+All!#REF!="Northwestern",+All!#REF!,0))</f>
        <v>#REF!</v>
      </c>
      <c r="BF127" s="483" t="e">
        <f>IF(+All!#REF!="Northwestern",+All!#REF!,IF(+All!#REF!="Northwestern",+All!#REF!,0))</f>
        <v>#REF!</v>
      </c>
      <c r="BG127" s="482" t="e">
        <f>IF(+All!#REF!="Northwestern",+All!#REF!,IF(+All!#REF!="Northwestern",+All!#REF!,0))</f>
        <v>#REF!</v>
      </c>
      <c r="BH127" s="483" t="e">
        <f>IF(+All!#REF!="Northwestern",+All!#REF!,IF(+All!#REF!="Northwestern",+All!#REF!,0))</f>
        <v>#REF!</v>
      </c>
      <c r="BI127" s="484" t="e">
        <f>IF(+All!#REF!="Northwestern",+All!#REF!,IF(+All!#REF!="Northwestern",+All!#REF!,0))</f>
        <v>#REF!</v>
      </c>
      <c r="BJ127" s="92" t="e">
        <f>IF(+All!#REF!="Northwestern",+All!#REF!,IF(+All!#REF!="Northwestern",+All!#REF!,0))</f>
        <v>#REF!</v>
      </c>
      <c r="BK127" s="93" t="e">
        <f>IF(+All!#REF!="Northwestern",+All!#REF!,IF(+All!#REF!="Northwestern",+All!#REF!,0))</f>
        <v>#REF!</v>
      </c>
    </row>
    <row r="128" spans="1:71" x14ac:dyDescent="0.8">
      <c r="A128" s="70">
        <f>IF(+All!$F730="Northwestern",+All!A730,IF(+All!$H730="Northwestern",+All!A730,0))</f>
        <v>10</v>
      </c>
      <c r="B128" s="480" t="str">
        <f>IF(+All!$F730="Northwestern",+All!B730,IF(+All!$H730="Northwestern",+All!B730,0))</f>
        <v>Sat</v>
      </c>
      <c r="C128" s="72">
        <f>IF(+All!$F730="Northwestern",+All!C730,IF(+All!$H730="Northwestern",+All!C730,0))</f>
        <v>44506</v>
      </c>
      <c r="D128" s="73">
        <f>IF(+All!$F730="Northwestern",+All!D730,IF(+All!$H730="Northwestern",+All!D730,0))</f>
        <v>0.79166666666666663</v>
      </c>
      <c r="E128" s="707">
        <f>IF(+All!$F730="Northwestern",+All!E730,IF(+All!$H730="Northwestern",+All!E730,0))</f>
        <v>0</v>
      </c>
      <c r="F128" s="75" t="str">
        <f>IF(+All!$F730="Northwestern",+All!F730,IF(+All!$H730="Northwestern",+All!F730,0))</f>
        <v>Iowa</v>
      </c>
      <c r="G128" s="95" t="str">
        <f>IF(+All!$F730="Northwestern",+All!G730,IF(+All!$H730="Northwestern",+All!G730,0))</f>
        <v>B10</v>
      </c>
      <c r="H128" s="95" t="str">
        <f>IF(+All!$F730="Northwestern",+All!H730,IF(+All!$H730="Northwestern",+All!H730,0))</f>
        <v>Northwestern</v>
      </c>
      <c r="I128" s="76" t="str">
        <f>IF(+All!$F730="Northwestern",+All!I730,IF(+All!$H730="Northwestern",+All!I730,0))</f>
        <v>B10</v>
      </c>
      <c r="J128" s="706" t="str">
        <f>IF(+All!$F730="Northwestern",+All!J730,IF(+All!$H730="Northwestern",+All!J730,0))</f>
        <v>Iowa</v>
      </c>
      <c r="K128" s="707" t="str">
        <f>IF(+All!$F730="Northwestern",+All!K730,IF(+All!$H730="Northwestern",+All!K730,0))</f>
        <v>Northwestern</v>
      </c>
      <c r="L128" s="78">
        <f>IF(+All!$F730="Northwestern",+All!L730,IF(+All!$H730="Northwestern",+All!L730,0))</f>
        <v>12</v>
      </c>
      <c r="M128" s="79">
        <f>IF(+All!$F730="Northwestern",+All!M730,IF(+All!$H730="Northwestern",+All!M730,0))</f>
        <v>40.5</v>
      </c>
      <c r="N128" s="706" t="str">
        <f>IF(+All!$F730="Northwestern",+All!N730,IF(+All!$H730="Northwestern",+All!N730,0))</f>
        <v>Iowa</v>
      </c>
      <c r="O128" s="708">
        <f>IF(+All!$F730="Northwestern",+All!O730,IF(+All!$H730="Northwestern",+All!O730,0))</f>
        <v>17</v>
      </c>
      <c r="P128" s="708" t="str">
        <f>IF(+All!$F730="Northwestern",+All!P730,IF(+All!$H730="Northwestern",+All!P730,0))</f>
        <v>Northwestern</v>
      </c>
      <c r="Q128" s="707">
        <f>IF(+All!$F730="Northwestern",+All!Q730,IF(+All!$H730="Northwestern",+All!Q730,0))</f>
        <v>12</v>
      </c>
      <c r="R128" s="706" t="str">
        <f>IF(+All!$F730="Northwestern",+All!R730,IF(+All!$H730="Northwestern",+All!R730,0))</f>
        <v>Northwestern</v>
      </c>
      <c r="S128" s="708" t="str">
        <f>IF(+All!$F730="Northwestern",+All!S730,IF(+All!$H730="Northwestern",+All!S730,0))</f>
        <v>Iowa</v>
      </c>
      <c r="T128" s="706" t="str">
        <f>IF(+All!$F730="Northwestern",+All!T730,IF(+All!$H730="Northwestern",+All!T730,0))</f>
        <v>Iowa</v>
      </c>
      <c r="U128" s="707" t="str">
        <f>IF(+All!$F730="Northwestern",+All!U730,IF(+All!$H730="Northwestern",+All!U730,0))</f>
        <v>L</v>
      </c>
      <c r="V128" s="706" t="e">
        <f>IF(+All!#REF!="Northwestern",+All!#REF!,IF(+All!#REF!="Northwestern",+All!#REF!,0))</f>
        <v>#REF!</v>
      </c>
      <c r="W128" s="707" t="e">
        <f>IF(+All!#REF!="Northwestern",+All!#REF!,IF(+All!#REF!="Northwestern",+All!#REF!,0))</f>
        <v>#REF!</v>
      </c>
      <c r="X128" s="706" t="e">
        <f>IF(+All!#REF!="Northwestern",+All!#REF!,IF(+All!#REF!="Northwestern",+All!#REF!,0))</f>
        <v>#REF!</v>
      </c>
      <c r="Y128" s="707" t="e">
        <f>IF(+All!#REF!="Northwestern",+All!#REF!,IF(+All!#REF!="Northwestern",+All!#REF!,0))</f>
        <v>#REF!</v>
      </c>
      <c r="Z128" s="706" t="e">
        <f>IF(+All!#REF!="Northwestern",+All!#REF!,IF(+All!#REF!="Northwestern",+All!#REF!,0))</f>
        <v>#REF!</v>
      </c>
      <c r="AA128" s="707" t="e">
        <f>IF(+All!#REF!="Northwestern",+All!#REF!,IF(+All!#REF!="Northwestern",+All!#REF!,0))</f>
        <v>#REF!</v>
      </c>
      <c r="AB128" s="706" t="e">
        <f>IF(+All!#REF!="Northwestern",+All!#REF!,IF(+All!#REF!="Northwestern",+All!#REF!,0))</f>
        <v>#REF!</v>
      </c>
      <c r="AC128" s="707" t="e">
        <f>IF(+All!#REF!="Northwestern",+All!#REF!,IF(+All!#REF!="Northwestern",+All!#REF!,0))</f>
        <v>#REF!</v>
      </c>
      <c r="AD128" s="706" t="e">
        <f>IF(+All!#REF!="Northwestern",+All!#REF!,IF(+All!#REF!="Northwestern",+All!#REF!,0))</f>
        <v>#REF!</v>
      </c>
      <c r="AE128" s="707" t="e">
        <f>IF(+All!#REF!="Northwestern",+All!#REF!,IF(+All!#REF!="Northwestern",+All!#REF!,0))</f>
        <v>#REF!</v>
      </c>
      <c r="AF128" s="706" t="e">
        <f>IF(+All!#REF!="Northwestern",+All!#REF!,IF(+All!#REF!="Northwestern",+All!#REF!,0))</f>
        <v>#REF!</v>
      </c>
      <c r="AG128" s="707" t="e">
        <f>IF(+All!#REF!="Northwestern",+All!#REF!,IF(+All!#REF!="Northwestern",+All!#REF!,0))</f>
        <v>#REF!</v>
      </c>
      <c r="AH128" s="706" t="e">
        <f>IF(+All!#REF!="Northwestern",+All!#REF!,IF(+All!#REF!="Northwestern",+All!#REF!,0))</f>
        <v>#REF!</v>
      </c>
      <c r="AI128" s="707" t="e">
        <f>IF(+All!#REF!="Northwestern",+All!#REF!,IF(+All!#REF!="Northwestern",+All!#REF!,0))</f>
        <v>#REF!</v>
      </c>
      <c r="AJ128" s="706" t="e">
        <f>IF(+All!#REF!="Northwestern",+All!#REF!,IF(+All!#REF!="Northwestern",+All!#REF!,0))</f>
        <v>#REF!</v>
      </c>
      <c r="AK128" s="707" t="e">
        <f>IF(+All!#REF!="Northwestern",+All!#REF!,IF(+All!#REF!="Northwestern",+All!#REF!,0))</f>
        <v>#REF!</v>
      </c>
      <c r="AL128" s="81" t="e">
        <f>IF(+All!#REF!="Northwestern",+All!#REF!,IF(+All!#REF!="Northwestern",+All!#REF!,0))</f>
        <v>#REF!</v>
      </c>
      <c r="AM128" s="82" t="e">
        <f>IF(+All!#REF!="Northwestern",+All!#REF!,IF(+All!#REF!="Northwestern",+All!#REF!,0))</f>
        <v>#REF!</v>
      </c>
      <c r="AN128" s="96" t="e">
        <f>IF(+All!#REF!="Northwestern",+All!#REF!,IF(+All!#REF!="Northwestern",+All!#REF!,0))</f>
        <v>#REF!</v>
      </c>
      <c r="AO128" s="83" t="e">
        <f>IF(+All!#REF!="Northwestern",+All!#REF!,IF(+All!#REF!="Northwestern",+All!#REF!,0))</f>
        <v>#REF!</v>
      </c>
      <c r="AP128" s="84" t="e">
        <f>IF(+All!#REF!="Northwestern",+All!#REF!,IF(+All!#REF!="Northwestern",+All!#REF!,0))</f>
        <v>#REF!</v>
      </c>
      <c r="AQ128" s="480" t="e">
        <f>IF(+All!#REF!="Northwestern",+All!#REF!,IF(+All!#REF!="Northwestern",+All!#REF!,0))</f>
        <v>#REF!</v>
      </c>
      <c r="AR128" s="482" t="e">
        <f>IF(+All!#REF!="Northwestern",+All!#REF!,IF(+All!#REF!="Northwestern",+All!#REF!,0))</f>
        <v>#REF!</v>
      </c>
      <c r="AS128" s="483" t="e">
        <f>IF(+All!#REF!="Northwestern",+All!#REF!,IF(+All!#REF!="Northwestern",+All!#REF!,0))</f>
        <v>#REF!</v>
      </c>
      <c r="AT128" s="483" t="e">
        <f>IF(+All!#REF!="Northwestern",+All!#REF!,IF(+All!#REF!="Northwestern",+All!#REF!,0))</f>
        <v>#REF!</v>
      </c>
      <c r="AU128" s="482" t="e">
        <f>IF(+All!#REF!="Northwestern",+All!#REF!,IF(+All!#REF!="Northwestern",+All!#REF!,0))</f>
        <v>#REF!</v>
      </c>
      <c r="AV128" s="483" t="e">
        <f>IF(+All!#REF!="Northwestern",+All!#REF!,IF(+All!#REF!="Northwestern",+All!#REF!,0))</f>
        <v>#REF!</v>
      </c>
      <c r="AW128" s="484" t="e">
        <f>IF(+All!#REF!="Northwestern",+All!#REF!,IF(+All!#REF!="Northwestern",+All!#REF!,0))</f>
        <v>#REF!</v>
      </c>
      <c r="AX128" s="483" t="e">
        <f>IF(+All!#REF!="Northwestern",+All!#REF!,IF(+All!#REF!="Northwestern",+All!#REF!,0))</f>
        <v>#REF!</v>
      </c>
      <c r="AY128" s="88" t="e">
        <f>IF(+All!#REF!="Northwestern",+All!#REF!,IF(+All!#REF!="Northwestern",+All!#REF!,0))</f>
        <v>#REF!</v>
      </c>
      <c r="AZ128" s="89" t="e">
        <f>IF(+All!#REF!="Northwestern",+All!#REF!,IF(+All!#REF!="Northwestern",+All!#REF!,0))</f>
        <v>#REF!</v>
      </c>
      <c r="BA128" s="90" t="e">
        <f>IF(+All!#REF!="Northwestern",+All!#REF!,IF(+All!#REF!="Northwestern",+All!#REF!,0))</f>
        <v>#REF!</v>
      </c>
      <c r="BB128" s="90" t="e">
        <f>IF(+All!#REF!="Northwestern",+All!#REF!,IF(+All!#REF!="Northwestern",+All!#REF!,0))</f>
        <v>#REF!</v>
      </c>
      <c r="BC128" s="91" t="e">
        <f>IF(+All!#REF!="Northwestern",+All!#REF!,IF(+All!#REF!="Northwestern",+All!#REF!,0))</f>
        <v>#REF!</v>
      </c>
      <c r="BD128" s="482" t="e">
        <f>IF(+All!#REF!="Northwestern",+All!#REF!,IF(+All!#REF!="Northwestern",+All!#REF!,0))</f>
        <v>#REF!</v>
      </c>
      <c r="BE128" s="483" t="e">
        <f>IF(+All!#REF!="Northwestern",+All!#REF!,IF(+All!#REF!="Northwestern",+All!#REF!,0))</f>
        <v>#REF!</v>
      </c>
      <c r="BF128" s="483" t="e">
        <f>IF(+All!#REF!="Northwestern",+All!#REF!,IF(+All!#REF!="Northwestern",+All!#REF!,0))</f>
        <v>#REF!</v>
      </c>
      <c r="BG128" s="482" t="e">
        <f>IF(+All!#REF!="Northwestern",+All!#REF!,IF(+All!#REF!="Northwestern",+All!#REF!,0))</f>
        <v>#REF!</v>
      </c>
      <c r="BH128" s="483" t="e">
        <f>IF(+All!#REF!="Northwestern",+All!#REF!,IF(+All!#REF!="Northwestern",+All!#REF!,0))</f>
        <v>#REF!</v>
      </c>
      <c r="BI128" s="484" t="e">
        <f>IF(+All!#REF!="Northwestern",+All!#REF!,IF(+All!#REF!="Northwestern",+All!#REF!,0))</f>
        <v>#REF!</v>
      </c>
      <c r="BJ128" s="92" t="e">
        <f>IF(+All!#REF!="Northwestern",+All!#REF!,IF(+All!#REF!="Northwestern",+All!#REF!,0))</f>
        <v>#REF!</v>
      </c>
      <c r="BK128" s="93" t="e">
        <f>IF(+All!#REF!="Northwestern",+All!#REF!,IF(+All!#REF!="Northwestern",+All!#REF!,0))</f>
        <v>#REF!</v>
      </c>
    </row>
    <row r="129" spans="1:71" x14ac:dyDescent="0.8">
      <c r="A129" s="70">
        <f>IF(+All!$F805="Northwestern",+All!A805,IF(+All!$H805="Northwestern",+All!A805,0))</f>
        <v>11</v>
      </c>
      <c r="B129" s="480" t="str">
        <f>IF(+All!$F805="Northwestern",+All!B805,IF(+All!$H805="Northwestern",+All!B805,0))</f>
        <v>Sat</v>
      </c>
      <c r="C129" s="72">
        <f>IF(+All!$F805="Northwestern",+All!C805,IF(+All!$H805="Northwestern",+All!C805,0))</f>
        <v>44513</v>
      </c>
      <c r="D129" s="73">
        <f>IF(+All!$F805="Northwestern",+All!D805,IF(+All!$H805="Northwestern",+All!D805,0))</f>
        <v>0.5</v>
      </c>
      <c r="E129" s="707" t="str">
        <f>IF(+All!$F805="Northwestern",+All!E805,IF(+All!$H805="Northwestern",+All!E805,0))</f>
        <v>ESPN2</v>
      </c>
      <c r="F129" s="75" t="str">
        <f>IF(+All!$F805="Northwestern",+All!F805,IF(+All!$H805="Northwestern",+All!F805,0))</f>
        <v>Northwestern</v>
      </c>
      <c r="G129" s="95" t="str">
        <f>IF(+All!$F805="Northwestern",+All!G805,IF(+All!$H805="Northwestern",+All!G805,0))</f>
        <v>B10</v>
      </c>
      <c r="H129" s="95" t="str">
        <f>IF(+All!$F805="Northwestern",+All!H805,IF(+All!$H805="Northwestern",+All!H805,0))</f>
        <v>Wisconsin</v>
      </c>
      <c r="I129" s="76" t="str">
        <f>IF(+All!$F805="Northwestern",+All!I805,IF(+All!$H805="Northwestern",+All!I805,0))</f>
        <v>B10</v>
      </c>
      <c r="J129" s="706" t="str">
        <f>IF(+All!$F805="Northwestern",+All!J805,IF(+All!$H805="Northwestern",+All!J805,0))</f>
        <v>Wisconsin</v>
      </c>
      <c r="K129" s="707" t="str">
        <f>IF(+All!$F805="Northwestern",+All!K805,IF(+All!$H805="Northwestern",+All!K805,0))</f>
        <v>Northwestern</v>
      </c>
      <c r="L129" s="78">
        <f>IF(+All!$F805="Northwestern",+All!L805,IF(+All!$H805="Northwestern",+All!L805,0))</f>
        <v>24.5</v>
      </c>
      <c r="M129" s="79">
        <f>IF(+All!$F805="Northwestern",+All!M805,IF(+All!$H805="Northwestern",+All!M805,0))</f>
        <v>41.5</v>
      </c>
      <c r="N129" s="706" t="str">
        <f>IF(+All!$F805="Northwestern",+All!N805,IF(+All!$H805="Northwestern",+All!N805,0))</f>
        <v>Wisconsin</v>
      </c>
      <c r="O129" s="708">
        <f>IF(+All!$F805="Northwestern",+All!O805,IF(+All!$H805="Northwestern",+All!O805,0))</f>
        <v>35</v>
      </c>
      <c r="P129" s="708" t="str">
        <f>IF(+All!$F805="Northwestern",+All!P805,IF(+All!$H805="Northwestern",+All!P805,0))</f>
        <v>Northwestern</v>
      </c>
      <c r="Q129" s="707">
        <f>IF(+All!$F805="Northwestern",+All!Q805,IF(+All!$H805="Northwestern",+All!Q805,0))</f>
        <v>7</v>
      </c>
      <c r="R129" s="706" t="str">
        <f>IF(+All!$F805="Northwestern",+All!R805,IF(+All!$H805="Northwestern",+All!R805,0))</f>
        <v>Wisconsin</v>
      </c>
      <c r="S129" s="708" t="str">
        <f>IF(+All!$F805="Northwestern",+All!S805,IF(+All!$H805="Northwestern",+All!S805,0))</f>
        <v>Northwestern</v>
      </c>
      <c r="T129" s="706" t="str">
        <f>IF(+All!$F805="Northwestern",+All!T805,IF(+All!$H805="Northwestern",+All!T805,0))</f>
        <v>Northwestern</v>
      </c>
      <c r="U129" s="707" t="str">
        <f>IF(+All!$F805="Northwestern",+All!U805,IF(+All!$H805="Northwestern",+All!U805,0))</f>
        <v>L</v>
      </c>
      <c r="V129" s="706">
        <f>IF(+All!$F490="Northwestern",+All!#REF!,IF(+All!$H490="Northwestern",+All!#REF!,0))</f>
        <v>0</v>
      </c>
      <c r="W129" s="707">
        <f>IF(+All!$F490="Northwestern",+All!#REF!,IF(+All!$H490="Northwestern",+All!#REF!,0))</f>
        <v>0</v>
      </c>
      <c r="X129" s="706">
        <f>IF(+All!$F490="Northwestern",+All!#REF!,IF(+All!$H490="Northwestern",+All!#REF!,0))</f>
        <v>0</v>
      </c>
      <c r="Y129" s="707">
        <f>IF(+All!$F490="Northwestern",+All!#REF!,IF(+All!$H490="Northwestern",+All!#REF!,0))</f>
        <v>0</v>
      </c>
      <c r="Z129" s="706">
        <f>IF(+All!$F490="Northwestern",+All!#REF!,IF(+All!$H490="Northwestern",+All!#REF!,0))</f>
        <v>0</v>
      </c>
      <c r="AA129" s="707">
        <f>IF(+All!$F490="Northwestern",+All!#REF!,IF(+All!$H490="Northwestern",+All!#REF!,0))</f>
        <v>0</v>
      </c>
      <c r="AB129" s="706">
        <f>IF(+All!$F490="Northwestern",+All!#REF!,IF(+All!$H490="Northwestern",+All!#REF!,0))</f>
        <v>0</v>
      </c>
      <c r="AC129" s="707">
        <f>IF(+All!$F490="Northwestern",+All!#REF!,IF(+All!$H490="Northwestern",+All!#REF!,0))</f>
        <v>0</v>
      </c>
      <c r="AD129" s="706">
        <f>IF(+All!$F490="Northwestern",+All!#REF!,IF(+All!$H490="Northwestern",+All!#REF!,0))</f>
        <v>0</v>
      </c>
      <c r="AE129" s="707">
        <f>IF(+All!$F490="Northwestern",+All!#REF!,IF(+All!$H490="Northwestern",+All!#REF!,0))</f>
        <v>0</v>
      </c>
      <c r="AF129" s="706">
        <f>IF(+All!$F490="Northwestern",+All!#REF!,IF(+All!$H490="Northwestern",+All!#REF!,0))</f>
        <v>0</v>
      </c>
      <c r="AG129" s="707">
        <f>IF(+All!$F490="Northwestern",+All!#REF!,IF(+All!$H490="Northwestern",+All!#REF!,0))</f>
        <v>0</v>
      </c>
      <c r="AH129" s="706">
        <f>IF(+All!$F490="Northwestern",+All!#REF!,IF(+All!$H490="Northwestern",+All!#REF!,0))</f>
        <v>0</v>
      </c>
      <c r="AI129" s="707">
        <f>IF(+All!$F490="Northwestern",+All!#REF!,IF(+All!$H490="Northwestern",+All!#REF!,0))</f>
        <v>0</v>
      </c>
      <c r="AJ129" s="706">
        <f>IF(+All!$F490="Northwestern",+All!#REF!,IF(+All!$H490="Northwestern",+All!#REF!,0))</f>
        <v>0</v>
      </c>
      <c r="AK129" s="707">
        <f>IF(+All!$F490="Northwestern",+All!#REF!,IF(+All!$H490="Northwestern",+All!#REF!,0))</f>
        <v>0</v>
      </c>
      <c r="AL129" s="81">
        <f>IF(+All!$F490="Northwestern",+All!V490,IF(+All!$H490="Northwestern",+All!V490,0))</f>
        <v>0</v>
      </c>
      <c r="AM129" s="82">
        <f>IF(+All!$F490="Northwestern",+All!W490,IF(+All!$H490="Northwestern",+All!W490,0))</f>
        <v>0</v>
      </c>
      <c r="AN129" s="96">
        <f>IF(+All!$F490="Northwestern",+All!X490,IF(+All!$H490="Northwestern",+All!X490,0))</f>
        <v>0</v>
      </c>
      <c r="AO129" s="83">
        <f>IF(+All!$F490="Northwestern",+All!Y490,IF(+All!$H490="Northwestern",+All!Y490,0))</f>
        <v>0</v>
      </c>
      <c r="AP129" s="84">
        <f>IF(+All!$F490="Northwestern",+All!Z490,IF(+All!$H490="Northwestern",+All!Z490,0))</f>
        <v>0</v>
      </c>
      <c r="AQ129" s="480">
        <f>IF(+All!$F490="Northwestern",+All!#REF!,IF(+All!$H490="Northwestern",+All!#REF!,0))</f>
        <v>0</v>
      </c>
      <c r="AR129" s="482">
        <f>IF(+All!$F490="Northwestern",+All!#REF!,IF(+All!$H490="Northwestern",+All!#REF!,0))</f>
        <v>0</v>
      </c>
      <c r="AS129" s="483">
        <f>IF(+All!$F490="Northwestern",+All!#REF!,IF(+All!$H490="Northwestern",+All!#REF!,0))</f>
        <v>0</v>
      </c>
      <c r="AT129" s="483">
        <f>IF(+All!$F490="Northwestern",+All!#REF!,IF(+All!$H490="Northwestern",+All!#REF!,0))</f>
        <v>0</v>
      </c>
      <c r="AU129" s="482">
        <f>IF(+All!$F490="Northwestern",+All!#REF!,IF(+All!$H490="Northwestern",+All!#REF!,0))</f>
        <v>0</v>
      </c>
      <c r="AV129" s="483">
        <f>IF(+All!$F490="Northwestern",+All!#REF!,IF(+All!$H490="Northwestern",+All!#REF!,0))</f>
        <v>0</v>
      </c>
      <c r="AW129" s="484">
        <f>IF(+All!$F490="Northwestern",+All!#REF!,IF(+All!$H490="Northwestern",+All!#REF!,0))</f>
        <v>0</v>
      </c>
      <c r="AX129" s="483">
        <f>IF(+All!$F490="Northwestern",+All!#REF!,IF(+All!$H490="Northwestern",+All!#REF!,0))</f>
        <v>0</v>
      </c>
      <c r="AY129" s="88">
        <f>IF(+All!$F490="Northwestern",+All!#REF!,IF(+All!$H490="Northwestern",+All!#REF!,0))</f>
        <v>0</v>
      </c>
      <c r="AZ129" s="89">
        <f>IF(+All!$F490="Northwestern",+All!#REF!,IF(+All!$H490="Northwestern",+All!#REF!,0))</f>
        <v>0</v>
      </c>
      <c r="BA129" s="90">
        <f>IF(+All!$F490="Northwestern",+All!#REF!,IF(+All!$H490="Northwestern",+All!#REF!,0))</f>
        <v>0</v>
      </c>
      <c r="BB129" s="90">
        <f>IF(+All!$F490="Northwestern",+All!#REF!,IF(+All!$H490="Northwestern",+All!#REF!,0))</f>
        <v>0</v>
      </c>
      <c r="BC129" s="91">
        <f>IF(+All!$F490="Northwestern",+All!#REF!,IF(+All!$H490="Northwestern",+All!#REF!,0))</f>
        <v>0</v>
      </c>
      <c r="BD129" s="482">
        <f>IF(+All!$F490="Northwestern",+All!#REF!,IF(+All!$H490="Northwestern",+All!#REF!,0))</f>
        <v>0</v>
      </c>
      <c r="BE129" s="483">
        <f>IF(+All!$F490="Northwestern",+All!#REF!,IF(+All!$H490="Northwestern",+All!#REF!,0))</f>
        <v>0</v>
      </c>
      <c r="BF129" s="483">
        <f>IF(+All!$F490="Northwestern",+All!#REF!,IF(+All!$H490="Northwestern",+All!#REF!,0))</f>
        <v>0</v>
      </c>
      <c r="BG129" s="482">
        <f>IF(+All!$F490="Northwestern",+All!#REF!,IF(+All!$H490="Northwestern",+All!#REF!,0))</f>
        <v>0</v>
      </c>
      <c r="BH129" s="483">
        <f>IF(+All!$F490="Northwestern",+All!#REF!,IF(+All!$H490="Northwestern",+All!#REF!,0))</f>
        <v>0</v>
      </c>
      <c r="BI129" s="484">
        <f>IF(+All!$F490="Northwestern",+All!#REF!,IF(+All!$H490="Northwestern",+All!#REF!,0))</f>
        <v>0</v>
      </c>
      <c r="BJ129" s="92">
        <f>IF(+All!$F490="Northwestern",+All!#REF!,IF(+All!$H490="Northwestern",+All!#REF!,0))</f>
        <v>0</v>
      </c>
      <c r="BK129" s="93">
        <f>IF(+All!$F490="Northwestern",+All!#REF!,IF(+All!$H490="Northwestern",+All!#REF!,0))</f>
        <v>0</v>
      </c>
    </row>
    <row r="130" spans="1:71" x14ac:dyDescent="0.8">
      <c r="A130" s="70">
        <f>IF(+All!$F872="Northwestern",+All!A872,IF(+All!$H872="Northwestern",+All!A872,0))</f>
        <v>12</v>
      </c>
      <c r="B130" s="480" t="str">
        <f>IF(+All!$F872="Northwestern",+All!B872,IF(+All!$H872="Northwestern",+All!B872,0))</f>
        <v>Sat</v>
      </c>
      <c r="C130" s="72">
        <f>IF(+All!$F872="Northwestern",+All!C872,IF(+All!$H872="Northwestern",+All!C872,0))</f>
        <v>44520</v>
      </c>
      <c r="D130" s="73">
        <f>IF(+All!$F872="Northwestern",+All!D872,IF(+All!$H872="Northwestern",+All!D872,0))</f>
        <v>0.5</v>
      </c>
      <c r="E130" s="707" t="str">
        <f>IF(+All!$F872="Northwestern",+All!E872,IF(+All!$H872="Northwestern",+All!E872,0))</f>
        <v>BTN</v>
      </c>
      <c r="F130" s="75" t="str">
        <f>IF(+All!$F872="Northwestern",+All!F872,IF(+All!$H872="Northwestern",+All!F872,0))</f>
        <v>Purdue</v>
      </c>
      <c r="G130" s="95" t="str">
        <f>IF(+All!$F872="Northwestern",+All!G872,IF(+All!$H872="Northwestern",+All!G872,0))</f>
        <v>B10</v>
      </c>
      <c r="H130" s="95" t="str">
        <f>IF(+All!$F872="Northwestern",+All!H872,IF(+All!$H872="Northwestern",+All!H872,0))</f>
        <v>Northwestern</v>
      </c>
      <c r="I130" s="76" t="str">
        <f>IF(+All!$F872="Northwestern",+All!I872,IF(+All!$H872="Northwestern",+All!I872,0))</f>
        <v>B10</v>
      </c>
      <c r="J130" s="706" t="str">
        <f>IF(+All!$F872="Northwestern",+All!J872,IF(+All!$H872="Northwestern",+All!J872,0))</f>
        <v>Purdue</v>
      </c>
      <c r="K130" s="707" t="str">
        <f>IF(+All!$F872="Northwestern",+All!K872,IF(+All!$H872="Northwestern",+All!K872,0))</f>
        <v>Northwestern</v>
      </c>
      <c r="L130" s="78">
        <f>IF(+All!$F872="Northwestern",+All!L872,IF(+All!$H872="Northwestern",+All!L872,0))</f>
        <v>12</v>
      </c>
      <c r="M130" s="79">
        <f>IF(+All!$F872="Northwestern",+All!M872,IF(+All!$H872="Northwestern",+All!M872,0))</f>
        <v>47.5</v>
      </c>
      <c r="N130" s="706" t="str">
        <f>IF(+All!$F872="Northwestern",+All!N872,IF(+All!$H872="Northwestern",+All!N872,0))</f>
        <v>Purdue</v>
      </c>
      <c r="O130" s="708">
        <f>IF(+All!$F872="Northwestern",+All!O872,IF(+All!$H872="Northwestern",+All!O872,0))</f>
        <v>32</v>
      </c>
      <c r="P130" s="708" t="str">
        <f>IF(+All!$F872="Northwestern",+All!P872,IF(+All!$H872="Northwestern",+All!P872,0))</f>
        <v>Northwestern</v>
      </c>
      <c r="Q130" s="707">
        <f>IF(+All!$F872="Northwestern",+All!Q872,IF(+All!$H872="Northwestern",+All!Q872,0))</f>
        <v>14</v>
      </c>
      <c r="R130" s="706" t="str">
        <f>IF(+All!$F872="Northwestern",+All!R872,IF(+All!$H872="Northwestern",+All!R872,0))</f>
        <v>Purdue</v>
      </c>
      <c r="S130" s="708" t="str">
        <f>IF(+All!$F872="Northwestern",+All!S872,IF(+All!$H872="Northwestern",+All!S872,0))</f>
        <v>Northwestern</v>
      </c>
      <c r="T130" s="706" t="str">
        <f>IF(+All!$F872="Northwestern",+All!T872,IF(+All!$H872="Northwestern",+All!T872,0))</f>
        <v>Purdue</v>
      </c>
      <c r="U130" s="707" t="str">
        <f>IF(+All!$F872="Northwestern",+All!U872,IF(+All!$H872="Northwestern",+All!U872,0))</f>
        <v>W</v>
      </c>
      <c r="V130" s="706" t="e">
        <f>IF(+All!#REF!="Northwestern",+All!#REF!,IF(+All!#REF!="Northwestern",+All!#REF!,0))</f>
        <v>#REF!</v>
      </c>
      <c r="W130" s="707" t="e">
        <f>IF(+All!#REF!="Northwestern",+All!#REF!,IF(+All!#REF!="Northwestern",+All!#REF!,0))</f>
        <v>#REF!</v>
      </c>
      <c r="X130" s="706" t="e">
        <f>IF(+All!#REF!="Northwestern",+All!#REF!,IF(+All!#REF!="Northwestern",+All!#REF!,0))</f>
        <v>#REF!</v>
      </c>
      <c r="Y130" s="707" t="e">
        <f>IF(+All!#REF!="Northwestern",+All!#REF!,IF(+All!#REF!="Northwestern",+All!#REF!,0))</f>
        <v>#REF!</v>
      </c>
      <c r="Z130" s="706" t="e">
        <f>IF(+All!#REF!="Northwestern",+All!#REF!,IF(+All!#REF!="Northwestern",+All!#REF!,0))</f>
        <v>#REF!</v>
      </c>
      <c r="AA130" s="707" t="e">
        <f>IF(+All!#REF!="Northwestern",+All!#REF!,IF(+All!#REF!="Northwestern",+All!#REF!,0))</f>
        <v>#REF!</v>
      </c>
      <c r="AB130" s="706" t="e">
        <f>IF(+All!#REF!="Northwestern",+All!#REF!,IF(+All!#REF!="Northwestern",+All!#REF!,0))</f>
        <v>#REF!</v>
      </c>
      <c r="AC130" s="707" t="e">
        <f>IF(+All!#REF!="Northwestern",+All!#REF!,IF(+All!#REF!="Northwestern",+All!#REF!,0))</f>
        <v>#REF!</v>
      </c>
      <c r="AD130" s="706" t="e">
        <f>IF(+All!#REF!="Northwestern",+All!#REF!,IF(+All!#REF!="Northwestern",+All!#REF!,0))</f>
        <v>#REF!</v>
      </c>
      <c r="AE130" s="707" t="e">
        <f>IF(+All!#REF!="Northwestern",+All!#REF!,IF(+All!#REF!="Northwestern",+All!#REF!,0))</f>
        <v>#REF!</v>
      </c>
      <c r="AF130" s="706" t="e">
        <f>IF(+All!#REF!="Northwestern",+All!#REF!,IF(+All!#REF!="Northwestern",+All!#REF!,0))</f>
        <v>#REF!</v>
      </c>
      <c r="AG130" s="707" t="e">
        <f>IF(+All!#REF!="Northwestern",+All!#REF!,IF(+All!#REF!="Northwestern",+All!#REF!,0))</f>
        <v>#REF!</v>
      </c>
      <c r="AH130" s="706" t="e">
        <f>IF(+All!#REF!="Northwestern",+All!#REF!,IF(+All!#REF!="Northwestern",+All!#REF!,0))</f>
        <v>#REF!</v>
      </c>
      <c r="AI130" s="707" t="e">
        <f>IF(+All!#REF!="Northwestern",+All!#REF!,IF(+All!#REF!="Northwestern",+All!#REF!,0))</f>
        <v>#REF!</v>
      </c>
      <c r="AJ130" s="706" t="e">
        <f>IF(+All!#REF!="Northwestern",+All!#REF!,IF(+All!#REF!="Northwestern",+All!#REF!,0))</f>
        <v>#REF!</v>
      </c>
      <c r="AK130" s="707" t="e">
        <f>IF(+All!#REF!="Northwestern",+All!#REF!,IF(+All!#REF!="Northwestern",+All!#REF!,0))</f>
        <v>#REF!</v>
      </c>
      <c r="AL130" s="81" t="e">
        <f>IF(+All!#REF!="Northwestern",+All!#REF!,IF(+All!#REF!="Northwestern",+All!#REF!,0))</f>
        <v>#REF!</v>
      </c>
      <c r="AM130" s="82" t="e">
        <f>IF(+All!#REF!="Northwestern",+All!#REF!,IF(+All!#REF!="Northwestern",+All!#REF!,0))</f>
        <v>#REF!</v>
      </c>
      <c r="AN130" s="96" t="e">
        <f>IF(+All!#REF!="Northwestern",+All!#REF!,IF(+All!#REF!="Northwestern",+All!#REF!,0))</f>
        <v>#REF!</v>
      </c>
      <c r="AO130" s="83" t="e">
        <f>IF(+All!#REF!="Northwestern",+All!#REF!,IF(+All!#REF!="Northwestern",+All!#REF!,0))</f>
        <v>#REF!</v>
      </c>
      <c r="AP130" s="84" t="e">
        <f>IF(+All!#REF!="Northwestern",+All!#REF!,IF(+All!#REF!="Northwestern",+All!#REF!,0))</f>
        <v>#REF!</v>
      </c>
      <c r="AQ130" s="480" t="e">
        <f>IF(+All!#REF!="Northwestern",+All!#REF!,IF(+All!#REF!="Northwestern",+All!#REF!,0))</f>
        <v>#REF!</v>
      </c>
      <c r="AR130" s="482" t="e">
        <f>IF(+All!#REF!="Northwestern",+All!#REF!,IF(+All!#REF!="Northwestern",+All!#REF!,0))</f>
        <v>#REF!</v>
      </c>
      <c r="AS130" s="483" t="e">
        <f>IF(+All!#REF!="Northwestern",+All!#REF!,IF(+All!#REF!="Northwestern",+All!#REF!,0))</f>
        <v>#REF!</v>
      </c>
      <c r="AT130" s="483" t="e">
        <f>IF(+All!#REF!="Northwestern",+All!#REF!,IF(+All!#REF!="Northwestern",+All!#REF!,0))</f>
        <v>#REF!</v>
      </c>
      <c r="AU130" s="482" t="e">
        <f>IF(+All!#REF!="Northwestern",+All!#REF!,IF(+All!#REF!="Northwestern",+All!#REF!,0))</f>
        <v>#REF!</v>
      </c>
      <c r="AV130" s="483" t="e">
        <f>IF(+All!#REF!="Northwestern",+All!#REF!,IF(+All!#REF!="Northwestern",+All!#REF!,0))</f>
        <v>#REF!</v>
      </c>
      <c r="AW130" s="484" t="e">
        <f>IF(+All!#REF!="Northwestern",+All!#REF!,IF(+All!#REF!="Northwestern",+All!#REF!,0))</f>
        <v>#REF!</v>
      </c>
      <c r="AX130" s="483" t="e">
        <f>IF(+All!#REF!="Northwestern",+All!#REF!,IF(+All!#REF!="Northwestern",+All!#REF!,0))</f>
        <v>#REF!</v>
      </c>
      <c r="AY130" s="88" t="e">
        <f>IF(+All!#REF!="Northwestern",+All!#REF!,IF(+All!#REF!="Northwestern",+All!#REF!,0))</f>
        <v>#REF!</v>
      </c>
      <c r="AZ130" s="89" t="e">
        <f>IF(+All!#REF!="Northwestern",+All!#REF!,IF(+All!#REF!="Northwestern",+All!#REF!,0))</f>
        <v>#REF!</v>
      </c>
      <c r="BA130" s="90" t="e">
        <f>IF(+All!#REF!="Northwestern",+All!#REF!,IF(+All!#REF!="Northwestern",+All!#REF!,0))</f>
        <v>#REF!</v>
      </c>
      <c r="BB130" s="90" t="e">
        <f>IF(+All!#REF!="Northwestern",+All!#REF!,IF(+All!#REF!="Northwestern",+All!#REF!,0))</f>
        <v>#REF!</v>
      </c>
      <c r="BC130" s="91" t="e">
        <f>IF(+All!#REF!="Northwestern",+All!#REF!,IF(+All!#REF!="Northwestern",+All!#REF!,0))</f>
        <v>#REF!</v>
      </c>
      <c r="BD130" s="482" t="e">
        <f>IF(+All!#REF!="Northwestern",+All!#REF!,IF(+All!#REF!="Northwestern",+All!#REF!,0))</f>
        <v>#REF!</v>
      </c>
      <c r="BE130" s="483" t="e">
        <f>IF(+All!#REF!="Northwestern",+All!#REF!,IF(+All!#REF!="Northwestern",+All!#REF!,0))</f>
        <v>#REF!</v>
      </c>
      <c r="BF130" s="483" t="e">
        <f>IF(+All!#REF!="Northwestern",+All!#REF!,IF(+All!#REF!="Northwestern",+All!#REF!,0))</f>
        <v>#REF!</v>
      </c>
      <c r="BG130" s="482" t="e">
        <f>IF(+All!#REF!="Northwestern",+All!#REF!,IF(+All!#REF!="Northwestern",+All!#REF!,0))</f>
        <v>#REF!</v>
      </c>
      <c r="BH130" s="483" t="e">
        <f>IF(+All!#REF!="Northwestern",+All!#REF!,IF(+All!#REF!="Northwestern",+All!#REF!,0))</f>
        <v>#REF!</v>
      </c>
      <c r="BI130" s="484" t="e">
        <f>IF(+All!#REF!="Northwestern",+All!#REF!,IF(+All!#REF!="Northwestern",+All!#REF!,0))</f>
        <v>#REF!</v>
      </c>
      <c r="BJ130" s="92" t="e">
        <f>IF(+All!#REF!="Northwestern",+All!#REF!,IF(+All!#REF!="Northwestern",+All!#REF!,0))</f>
        <v>#REF!</v>
      </c>
      <c r="BK130" s="93" t="e">
        <f>IF(+All!#REF!="Northwestern",+All!#REF!,IF(+All!#REF!="Northwestern",+All!#REF!,0))</f>
        <v>#REF!</v>
      </c>
    </row>
    <row r="131" spans="1:71" s="31" customFormat="1" ht="15.9" customHeight="1" x14ac:dyDescent="0.8">
      <c r="A131" s="70">
        <f>IF(+All!$F927="Northwestern",+All!A927,IF(+All!$H927="Northwestern",+All!A927,0))</f>
        <v>0</v>
      </c>
      <c r="B131" s="480">
        <f>IF(+All!$F927="Northwestern",+All!B927,IF(+All!$H927="Northwestern",+All!B927,0))</f>
        <v>0</v>
      </c>
      <c r="C131" s="72">
        <f>IF(+All!$F927="Northwestern",+All!C927,IF(+All!$H927="Northwestern",+All!C927,0))</f>
        <v>0</v>
      </c>
      <c r="D131" s="73">
        <f>IF(+All!$F927="Northwestern",+All!D927,IF(+All!$H927="Northwestern",+All!D927,0))</f>
        <v>0</v>
      </c>
      <c r="E131" s="707">
        <f>IF(+All!$F927="Northwestern",+All!E927,IF(+All!$H927="Northwestern",+All!E927,0))</f>
        <v>0</v>
      </c>
      <c r="F131" s="75">
        <f>IF(+All!$F927="Northwestern",+All!F927,IF(+All!$H927="Northwestern",+All!F927,0))</f>
        <v>0</v>
      </c>
      <c r="G131" s="95">
        <f>IF(+All!$F927="Northwestern",+All!G927,IF(+All!$H927="Northwestern",+All!G927,0))</f>
        <v>0</v>
      </c>
      <c r="H131" s="95">
        <f>IF(+All!$F927="Northwestern",+All!H927,IF(+All!$H927="Northwestern",+All!H927,0))</f>
        <v>0</v>
      </c>
      <c r="I131" s="76">
        <f>IF(+All!$F927="Northwestern",+All!I927,IF(+All!$H927="Northwestern",+All!I927,0))</f>
        <v>0</v>
      </c>
      <c r="J131" s="706">
        <f>IF(+All!$F927="Northwestern",+All!J927,IF(+All!$H927="Northwestern",+All!J927,0))</f>
        <v>0</v>
      </c>
      <c r="K131" s="707">
        <f>IF(+All!$F927="Northwestern",+All!K927,IF(+All!$H927="Northwestern",+All!K927,0))</f>
        <v>0</v>
      </c>
      <c r="L131" s="78">
        <f>IF(+All!$F927="Northwestern",+All!L927,IF(+All!$H927="Northwestern",+All!L927,0))</f>
        <v>0</v>
      </c>
      <c r="M131" s="79">
        <f>IF(+All!$F927="Northwestern",+All!M927,IF(+All!$H927="Northwestern",+All!M927,0))</f>
        <v>0</v>
      </c>
      <c r="N131" s="706">
        <f>IF(+All!$F927="Northwestern",+All!N927,IF(+All!$H927="Northwestern",+All!N927,0))</f>
        <v>0</v>
      </c>
      <c r="O131" s="708">
        <f>IF(+All!$F927="Northwestern",+All!O927,IF(+All!$H927="Northwestern",+All!O927,0))</f>
        <v>0</v>
      </c>
      <c r="P131" s="708">
        <f>IF(+All!$F927="Northwestern",+All!P927,IF(+All!$H927="Northwestern",+All!P927,0))</f>
        <v>0</v>
      </c>
      <c r="Q131" s="707">
        <f>IF(+All!$F927="Northwestern",+All!Q927,IF(+All!$H927="Northwestern",+All!Q927,0))</f>
        <v>0</v>
      </c>
      <c r="R131" s="706">
        <f>IF(+All!$F927="Northwestern",+All!R927,IF(+All!$H927="Northwestern",+All!R927,0))</f>
        <v>0</v>
      </c>
      <c r="S131" s="708">
        <f>IF(+All!$F927="Northwestern",+All!S927,IF(+All!$H927="Northwestern",+All!S927,0))</f>
        <v>0</v>
      </c>
      <c r="T131" s="706">
        <f>IF(+All!$F927="Northwestern",+All!T927,IF(+All!$H927="Northwestern",+All!T927,0))</f>
        <v>0</v>
      </c>
      <c r="U131" s="707">
        <f>IF(+All!$F927="Northwestern",+All!U927,IF(+All!$H927="Northwestern",+All!U927,0))</f>
        <v>0</v>
      </c>
      <c r="V131" s="706" t="e">
        <f>IF(+All!#REF!="Northwestern",+All!#REF!,IF(+All!#REF!="Northwestern",+All!#REF!,0))</f>
        <v>#REF!</v>
      </c>
      <c r="W131" s="707" t="e">
        <f>IF(+All!#REF!="Northwestern",+All!#REF!,IF(+All!#REF!="Northwestern",+All!#REF!,0))</f>
        <v>#REF!</v>
      </c>
      <c r="X131" s="706" t="e">
        <f>IF(+All!#REF!="Northwestern",+All!#REF!,IF(+All!#REF!="Northwestern",+All!#REF!,0))</f>
        <v>#REF!</v>
      </c>
      <c r="Y131" s="707" t="e">
        <f>IF(+All!#REF!="Northwestern",+All!#REF!,IF(+All!#REF!="Northwestern",+All!#REF!,0))</f>
        <v>#REF!</v>
      </c>
      <c r="Z131" s="706" t="e">
        <f>IF(+All!#REF!="Northwestern",+All!#REF!,IF(+All!#REF!="Northwestern",+All!#REF!,0))</f>
        <v>#REF!</v>
      </c>
      <c r="AA131" s="707" t="e">
        <f>IF(+All!#REF!="Northwestern",+All!#REF!,IF(+All!#REF!="Northwestern",+All!#REF!,0))</f>
        <v>#REF!</v>
      </c>
      <c r="AB131" s="706" t="e">
        <f>IF(+All!#REF!="Northwestern",+All!#REF!,IF(+All!#REF!="Northwestern",+All!#REF!,0))</f>
        <v>#REF!</v>
      </c>
      <c r="AC131" s="707" t="e">
        <f>IF(+All!#REF!="Northwestern",+All!#REF!,IF(+All!#REF!="Northwestern",+All!#REF!,0))</f>
        <v>#REF!</v>
      </c>
      <c r="AD131" s="706" t="e">
        <f>IF(+All!#REF!="Northwestern",+All!#REF!,IF(+All!#REF!="Northwestern",+All!#REF!,0))</f>
        <v>#REF!</v>
      </c>
      <c r="AE131" s="707" t="e">
        <f>IF(+All!#REF!="Northwestern",+All!#REF!,IF(+All!#REF!="Northwestern",+All!#REF!,0))</f>
        <v>#REF!</v>
      </c>
      <c r="AF131" s="706" t="e">
        <f>IF(+All!#REF!="Northwestern",+All!#REF!,IF(+All!#REF!="Northwestern",+All!#REF!,0))</f>
        <v>#REF!</v>
      </c>
      <c r="AG131" s="707" t="e">
        <f>IF(+All!#REF!="Northwestern",+All!#REF!,IF(+All!#REF!="Northwestern",+All!#REF!,0))</f>
        <v>#REF!</v>
      </c>
      <c r="AH131" s="706" t="e">
        <f>IF(+All!#REF!="Northwestern",+All!#REF!,IF(+All!#REF!="Northwestern",+All!#REF!,0))</f>
        <v>#REF!</v>
      </c>
      <c r="AI131" s="707" t="e">
        <f>IF(+All!#REF!="Northwestern",+All!#REF!,IF(+All!#REF!="Northwestern",+All!#REF!,0))</f>
        <v>#REF!</v>
      </c>
      <c r="AJ131" s="706" t="e">
        <f>IF(+All!#REF!="Northwestern",+All!#REF!,IF(+All!#REF!="Northwestern",+All!#REF!,0))</f>
        <v>#REF!</v>
      </c>
      <c r="AK131" s="707" t="e">
        <f>IF(+All!#REF!="Northwestern",+All!#REF!,IF(+All!#REF!="Northwestern",+All!#REF!,0))</f>
        <v>#REF!</v>
      </c>
      <c r="AL131" s="81" t="e">
        <f>IF(+All!#REF!="Northwestern",+All!#REF!,IF(+All!#REF!="Northwestern",+All!#REF!,0))</f>
        <v>#REF!</v>
      </c>
      <c r="AM131" s="82" t="e">
        <f>IF(+All!#REF!="Northwestern",+All!#REF!,IF(+All!#REF!="Northwestern",+All!#REF!,0))</f>
        <v>#REF!</v>
      </c>
      <c r="AN131" s="96" t="e">
        <f>IF(+All!#REF!="Northwestern",+All!#REF!,IF(+All!#REF!="Northwestern",+All!#REF!,0))</f>
        <v>#REF!</v>
      </c>
      <c r="AO131" s="83" t="e">
        <f>IF(+All!#REF!="Northwestern",+All!#REF!,IF(+All!#REF!="Northwestern",+All!#REF!,0))</f>
        <v>#REF!</v>
      </c>
      <c r="AP131" s="84" t="e">
        <f>IF(+All!#REF!="Northwestern",+All!#REF!,IF(+All!#REF!="Northwestern",+All!#REF!,0))</f>
        <v>#REF!</v>
      </c>
      <c r="AQ131" s="480" t="e">
        <f>IF(+All!#REF!="Northwestern",+All!#REF!,IF(+All!#REF!="Northwestern",+All!#REF!,0))</f>
        <v>#REF!</v>
      </c>
      <c r="AR131" s="482" t="e">
        <f>IF(+All!#REF!="Northwestern",+All!#REF!,IF(+All!#REF!="Northwestern",+All!#REF!,0))</f>
        <v>#REF!</v>
      </c>
      <c r="AS131" s="483" t="e">
        <f>IF(+All!#REF!="Northwestern",+All!#REF!,IF(+All!#REF!="Northwestern",+All!#REF!,0))</f>
        <v>#REF!</v>
      </c>
      <c r="AT131" s="483" t="e">
        <f>IF(+All!#REF!="Northwestern",+All!#REF!,IF(+All!#REF!="Northwestern",+All!#REF!,0))</f>
        <v>#REF!</v>
      </c>
      <c r="AU131" s="482" t="e">
        <f>IF(+All!#REF!="Northwestern",+All!#REF!,IF(+All!#REF!="Northwestern",+All!#REF!,0))</f>
        <v>#REF!</v>
      </c>
      <c r="AV131" s="483" t="e">
        <f>IF(+All!#REF!="Northwestern",+All!#REF!,IF(+All!#REF!="Northwestern",+All!#REF!,0))</f>
        <v>#REF!</v>
      </c>
      <c r="AW131" s="484" t="e">
        <f>IF(+All!#REF!="Northwestern",+All!#REF!,IF(+All!#REF!="Northwestern",+All!#REF!,0))</f>
        <v>#REF!</v>
      </c>
      <c r="AX131" s="483" t="e">
        <f>IF(+All!#REF!="Northwestern",+All!#REF!,IF(+All!#REF!="Northwestern",+All!#REF!,0))</f>
        <v>#REF!</v>
      </c>
      <c r="AY131" s="88" t="e">
        <f>IF(+All!#REF!="Northwestern",+All!#REF!,IF(+All!#REF!="Northwestern",+All!#REF!,0))</f>
        <v>#REF!</v>
      </c>
      <c r="AZ131" s="89" t="e">
        <f>IF(+All!#REF!="Northwestern",+All!#REF!,IF(+All!#REF!="Northwestern",+All!#REF!,0))</f>
        <v>#REF!</v>
      </c>
      <c r="BA131" s="90" t="e">
        <f>IF(+All!#REF!="Northwestern",+All!#REF!,IF(+All!#REF!="Northwestern",+All!#REF!,0))</f>
        <v>#REF!</v>
      </c>
      <c r="BB131" s="90" t="e">
        <f>IF(+All!#REF!="Northwestern",+All!#REF!,IF(+All!#REF!="Northwestern",+All!#REF!,0))</f>
        <v>#REF!</v>
      </c>
      <c r="BC131" s="91" t="e">
        <f>IF(+All!#REF!="Northwestern",+All!#REF!,IF(+All!#REF!="Northwestern",+All!#REF!,0))</f>
        <v>#REF!</v>
      </c>
      <c r="BD131" s="482" t="e">
        <f>IF(+All!#REF!="Northwestern",+All!#REF!,IF(+All!#REF!="Northwestern",+All!#REF!,0))</f>
        <v>#REF!</v>
      </c>
      <c r="BE131" s="483" t="e">
        <f>IF(+All!#REF!="Northwestern",+All!#REF!,IF(+All!#REF!="Northwestern",+All!#REF!,0))</f>
        <v>#REF!</v>
      </c>
      <c r="BF131" s="483" t="e">
        <f>IF(+All!#REF!="Northwestern",+All!#REF!,IF(+All!#REF!="Northwestern",+All!#REF!,0))</f>
        <v>#REF!</v>
      </c>
      <c r="BG131" s="482" t="e">
        <f>IF(+All!#REF!="Northwestern",+All!#REF!,IF(+All!#REF!="Northwestern",+All!#REF!,0))</f>
        <v>#REF!</v>
      </c>
      <c r="BH131" s="483" t="e">
        <f>IF(+All!#REF!="Northwestern",+All!#REF!,IF(+All!#REF!="Northwestern",+All!#REF!,0))</f>
        <v>#REF!</v>
      </c>
      <c r="BI131" s="484" t="e">
        <f>IF(+All!#REF!="Northwestern",+All!#REF!,IF(+All!#REF!="Northwestern",+All!#REF!,0))</f>
        <v>#REF!</v>
      </c>
      <c r="BJ131" s="92" t="e">
        <f>IF(+All!#REF!="Northwestern",+All!#REF!,IF(+All!#REF!="Northwestern",+All!#REF!,0))</f>
        <v>#REF!</v>
      </c>
      <c r="BK131" s="93" t="e">
        <f>IF(+All!#REF!="Northwestern",+All!#REF!,IF(+All!#REF!="Northwestern",+All!#REF!,0))</f>
        <v>#REF!</v>
      </c>
      <c r="BL131" s="16"/>
      <c r="BM131" s="16"/>
      <c r="BN131" s="16"/>
      <c r="BO131" s="16"/>
      <c r="BP131" s="16"/>
      <c r="BQ131" s="16"/>
      <c r="BR131" s="16"/>
      <c r="BS131" s="16"/>
    </row>
    <row r="132" spans="1:71" x14ac:dyDescent="0.8">
      <c r="A132" s="52"/>
      <c r="B132" s="53"/>
      <c r="C132" s="54"/>
      <c r="D132" s="55"/>
      <c r="E132" s="709"/>
      <c r="F132" s="1219" t="str">
        <f>F133</f>
        <v>Ohio State</v>
      </c>
      <c r="G132" s="1253"/>
      <c r="H132" s="1253"/>
      <c r="I132" s="1254"/>
      <c r="J132" s="705"/>
      <c r="K132" s="709"/>
      <c r="L132" s="58"/>
      <c r="M132" s="59"/>
      <c r="N132" s="705"/>
      <c r="O132" s="9"/>
      <c r="P132" s="9"/>
      <c r="Q132" s="709"/>
      <c r="R132" s="705"/>
      <c r="S132" s="9"/>
      <c r="T132" s="705"/>
      <c r="U132" s="709"/>
      <c r="V132" s="705"/>
      <c r="W132" s="826"/>
      <c r="X132" s="705"/>
      <c r="Y132" s="709"/>
      <c r="Z132" s="705"/>
      <c r="AA132" s="709"/>
      <c r="AB132" s="705"/>
      <c r="AC132" s="709"/>
      <c r="AD132" s="825"/>
      <c r="AE132" s="826"/>
      <c r="AF132" s="825"/>
      <c r="AG132" s="826"/>
      <c r="AH132" s="825"/>
      <c r="AI132" s="826"/>
      <c r="AJ132" s="825"/>
      <c r="AK132" s="826"/>
      <c r="AL132" s="61"/>
      <c r="AM132" s="62"/>
      <c r="AN132" s="62"/>
      <c r="AO132" s="63"/>
      <c r="AP132" s="64"/>
      <c r="AQ132" s="65"/>
      <c r="AR132" s="66"/>
      <c r="AS132" s="67"/>
      <c r="AT132" s="67"/>
      <c r="AU132" s="66"/>
      <c r="AV132" s="67"/>
      <c r="AW132" s="49"/>
      <c r="AX132" s="48"/>
      <c r="AY132" s="66"/>
      <c r="AZ132" s="67"/>
      <c r="BA132" s="49"/>
      <c r="BB132" s="49"/>
      <c r="BC132" s="65"/>
      <c r="BD132" s="66"/>
      <c r="BE132" s="67"/>
      <c r="BF132" s="67"/>
      <c r="BG132" s="66"/>
      <c r="BH132" s="67"/>
      <c r="BI132" s="49"/>
      <c r="BJ132" s="68"/>
      <c r="BK132" s="69"/>
    </row>
    <row r="133" spans="1:71" x14ac:dyDescent="0.8">
      <c r="A133" s="70">
        <f>IF(+All!$F14="Ohio State",+All!A14,IF(+All!$H14="Ohio State",+All!A14,0))</f>
        <v>1</v>
      </c>
      <c r="B133" s="480" t="str">
        <f>IF(+All!$F14="Ohio State",+All!B14,IF(+All!$H14="Ohio State",+All!B14,0))</f>
        <v>Thurs</v>
      </c>
      <c r="C133" s="72">
        <f>IF(+All!$F14="Ohio State",+All!C14,IF(+All!$H14="Ohio State",+All!C14,0))</f>
        <v>44441</v>
      </c>
      <c r="D133" s="73">
        <f>IF(+All!$F14="Ohio State",+All!D14,IF(+All!$H14="Ohio State",+All!D14,0))</f>
        <v>0.83333333333333337</v>
      </c>
      <c r="E133" s="707" t="str">
        <f>IF(+All!$F14="Ohio State",+All!E14,IF(+All!$H14="Ohio State",+All!E14,0))</f>
        <v>Fox</v>
      </c>
      <c r="F133" s="75" t="str">
        <f>IF(+All!$F14="Ohio State",+All!F14,IF(+All!$H14="Ohio State",+All!F14,0))</f>
        <v>Ohio State</v>
      </c>
      <c r="G133" s="95" t="str">
        <f>IF(+All!$F14="Ohio State",+All!G14,IF(+All!$H14="Ohio State",+All!G14,0))</f>
        <v>B10</v>
      </c>
      <c r="H133" s="95" t="str">
        <f>IF(+All!$F14="Ohio State",+All!H14,IF(+All!$H14="Ohio State",+All!H14,0))</f>
        <v>Minnesota</v>
      </c>
      <c r="I133" s="76" t="str">
        <f>IF(+All!$F14="Ohio State",+All!I14,IF(+All!$H14="Ohio State",+All!I14,0))</f>
        <v>B10</v>
      </c>
      <c r="J133" s="706" t="str">
        <f>IF(+All!$F14="Ohio State",+All!J14,IF(+All!$H14="Ohio State",+All!J14,0))</f>
        <v>Ohio State</v>
      </c>
      <c r="K133" s="707" t="str">
        <f>IF(+All!$F14="Ohio State",+All!K14,IF(+All!$H14="Ohio State",+All!K14,0))</f>
        <v>Minnesota</v>
      </c>
      <c r="L133" s="78">
        <f>IF(+All!$F14="Ohio State",+All!L14,IF(+All!$H14="Ohio State",+All!L14,0))</f>
        <v>13.5</v>
      </c>
      <c r="M133" s="79">
        <f>IF(+All!$F14="Ohio State",+All!M14,IF(+All!$H14="Ohio State",+All!M14,0))</f>
        <v>63.5</v>
      </c>
      <c r="N133" s="706" t="str">
        <f>IF(+All!$F14="Ohio State",+All!N14,IF(+All!$H14="Ohio State",+All!N14,0))</f>
        <v>Ohio State</v>
      </c>
      <c r="O133" s="708">
        <f>IF(+All!$F14="Ohio State",+All!O14,IF(+All!$H14="Ohio State",+All!O14,0))</f>
        <v>45</v>
      </c>
      <c r="P133" s="708" t="str">
        <f>IF(+All!$F14="Ohio State",+All!P14,IF(+All!$H14="Ohio State",+All!P14,0))</f>
        <v>Minnesota</v>
      </c>
      <c r="Q133" s="707">
        <f>IF(+All!$F14="Ohio State",+All!Q14,IF(+All!$H14="Ohio State",+All!Q14,0))</f>
        <v>31</v>
      </c>
      <c r="R133" s="706" t="str">
        <f>IF(+All!$F14="Ohio State",+All!R14,IF(+All!$H14="Ohio State",+All!R14,0))</f>
        <v>Ohio State</v>
      </c>
      <c r="S133" s="708" t="str">
        <f>IF(+All!$F14="Ohio State",+All!S14,IF(+All!$H14="Ohio State",+All!S14,0))</f>
        <v>Minnesota</v>
      </c>
      <c r="T133" s="706" t="str">
        <f>IF(+All!$F14="Ohio State",+All!T14,IF(+All!$H14="Ohio State",+All!T14,0))</f>
        <v>Ohio State</v>
      </c>
      <c r="U133" s="707" t="str">
        <f>IF(+All!$F14="Ohio State",+All!U14,IF(+All!$H14="Ohio State",+All!U14,0))</f>
        <v>W</v>
      </c>
      <c r="V133" s="706"/>
      <c r="W133" s="707"/>
      <c r="X133" s="706"/>
      <c r="Y133" s="707"/>
      <c r="Z133" s="706"/>
      <c r="AA133" s="707"/>
      <c r="AB133" s="706"/>
      <c r="AC133" s="707"/>
      <c r="AD133" s="706"/>
      <c r="AE133" s="707"/>
      <c r="AF133" s="706"/>
      <c r="AG133" s="707"/>
      <c r="AH133" s="706"/>
      <c r="AI133" s="707"/>
      <c r="AJ133" s="706"/>
      <c r="AK133" s="707"/>
      <c r="AN133" s="96"/>
      <c r="AQ133" s="480"/>
      <c r="AR133" s="482"/>
      <c r="AS133" s="483"/>
      <c r="AT133" s="483"/>
      <c r="AU133" s="482"/>
      <c r="AV133" s="483"/>
      <c r="AW133" s="484"/>
      <c r="AX133" s="483"/>
      <c r="AY133" s="88"/>
      <c r="AZ133" s="89"/>
      <c r="BA133" s="90"/>
      <c r="BB133" s="90"/>
      <c r="BC133" s="91"/>
      <c r="BD133" s="482"/>
      <c r="BE133" s="483"/>
      <c r="BF133" s="483"/>
      <c r="BG133" s="482"/>
      <c r="BH133" s="483"/>
      <c r="BI133" s="484"/>
    </row>
    <row r="134" spans="1:71" x14ac:dyDescent="0.8">
      <c r="A134" s="70">
        <f>IF(+All!$F121="Ohio State",+All!A121,IF(+All!$H121="Ohio State",+All!A121,0))</f>
        <v>2</v>
      </c>
      <c r="B134" s="480" t="str">
        <f>IF(+All!$F121="Ohio State",+All!B121,IF(+All!$H121="Ohio State",+All!B121,0))</f>
        <v>Sat</v>
      </c>
      <c r="C134" s="72">
        <f>IF(+All!$F121="Ohio State",+All!C121,IF(+All!$H121="Ohio State",+All!C121,0))</f>
        <v>44450</v>
      </c>
      <c r="D134" s="73">
        <f>IF(+All!$F121="Ohio State",+All!D121,IF(+All!$H121="Ohio State",+All!D121,0))</f>
        <v>0.5</v>
      </c>
      <c r="E134" s="707" t="str">
        <f>IF(+All!$F121="Ohio State",+All!E121,IF(+All!$H121="Ohio State",+All!E121,0))</f>
        <v>Fox</v>
      </c>
      <c r="F134" s="75" t="str">
        <f>IF(+All!$F121="Ohio State",+All!F121,IF(+All!$H121="Ohio State",+All!F121,0))</f>
        <v>Oregon</v>
      </c>
      <c r="G134" s="95" t="str">
        <f>IF(+All!$F121="Ohio State",+All!G121,IF(+All!$H121="Ohio State",+All!G121,0))</f>
        <v>P12</v>
      </c>
      <c r="H134" s="95" t="str">
        <f>IF(+All!$F121="Ohio State",+All!H121,IF(+All!$H121="Ohio State",+All!H121,0))</f>
        <v>Ohio State</v>
      </c>
      <c r="I134" s="76" t="str">
        <f>IF(+All!$F121="Ohio State",+All!I121,IF(+All!$H121="Ohio State",+All!I121,0))</f>
        <v>B10</v>
      </c>
      <c r="J134" s="706" t="str">
        <f>IF(+All!$F121="Ohio State",+All!J121,IF(+All!$H121="Ohio State",+All!J121,0))</f>
        <v>Ohio State</v>
      </c>
      <c r="K134" s="707" t="str">
        <f>IF(+All!$F121="Ohio State",+All!K121,IF(+All!$H121="Ohio State",+All!K121,0))</f>
        <v>Oregon</v>
      </c>
      <c r="L134" s="78">
        <f>IF(+All!$F121="Ohio State",+All!L121,IF(+All!$H121="Ohio State",+All!L121,0))</f>
        <v>14.5</v>
      </c>
      <c r="M134" s="79">
        <f>IF(+All!$F121="Ohio State",+All!M121,IF(+All!$H121="Ohio State",+All!M121,0))</f>
        <v>64</v>
      </c>
      <c r="N134" s="706" t="str">
        <f>IF(+All!$F121="Ohio State",+All!N121,IF(+All!$H121="Ohio State",+All!N121,0))</f>
        <v>Oregon</v>
      </c>
      <c r="O134" s="708">
        <f>IF(+All!$F121="Ohio State",+All!O121,IF(+All!$H121="Ohio State",+All!O121,0))</f>
        <v>35</v>
      </c>
      <c r="P134" s="708" t="str">
        <f>IF(+All!$F121="Ohio State",+All!P121,IF(+All!$H121="Ohio State",+All!P121,0))</f>
        <v>Ohio State</v>
      </c>
      <c r="Q134" s="707">
        <f>IF(+All!$F121="Ohio State",+All!Q121,IF(+All!$H121="Ohio State",+All!Q121,0))</f>
        <v>28</v>
      </c>
      <c r="R134" s="706" t="str">
        <f>IF(+All!$F121="Ohio State",+All!R121,IF(+All!$H121="Ohio State",+All!R121,0))</f>
        <v>Oregon</v>
      </c>
      <c r="S134" s="708" t="str">
        <f>IF(+All!$F121="Ohio State",+All!S121,IF(+All!$H121="Ohio State",+All!S121,0))</f>
        <v>Ohio State</v>
      </c>
      <c r="T134" s="706" t="str">
        <f>IF(+All!$F121="Ohio State",+All!T121,IF(+All!$H121="Ohio State",+All!T121,0))</f>
        <v>Oregon</v>
      </c>
      <c r="U134" s="707" t="str">
        <f>IF(+All!$F121="Ohio State",+All!U121,IF(+All!$H121="Ohio State",+All!U121,0))</f>
        <v>W</v>
      </c>
      <c r="V134" s="706" t="e">
        <f>IF(+All!#REF!="Ohio State",+All!#REF!,IF(+All!#REF!="Ohio State",+All!#REF!,0))</f>
        <v>#REF!</v>
      </c>
      <c r="W134" s="707" t="e">
        <f>IF(+All!#REF!="Ohio State",+All!#REF!,IF(+All!#REF!="Ohio State",+All!#REF!,0))</f>
        <v>#REF!</v>
      </c>
      <c r="X134" s="706" t="e">
        <f>IF(+All!#REF!="Ohio State",+All!#REF!,IF(+All!#REF!="Ohio State",+All!#REF!,0))</f>
        <v>#REF!</v>
      </c>
      <c r="Y134" s="707" t="e">
        <f>IF(+All!#REF!="Ohio State",+All!#REF!,IF(+All!#REF!="Ohio State",+All!#REF!,0))</f>
        <v>#REF!</v>
      </c>
      <c r="Z134" s="706" t="e">
        <f>IF(+All!#REF!="Ohio State",+All!#REF!,IF(+All!#REF!="Ohio State",+All!#REF!,0))</f>
        <v>#REF!</v>
      </c>
      <c r="AA134" s="707" t="e">
        <f>IF(+All!#REF!="Ohio State",+All!#REF!,IF(+All!#REF!="Ohio State",+All!#REF!,0))</f>
        <v>#REF!</v>
      </c>
      <c r="AB134" s="706" t="e">
        <f>IF(+All!#REF!="Ohio State",+All!#REF!,IF(+All!#REF!="Ohio State",+All!#REF!,0))</f>
        <v>#REF!</v>
      </c>
      <c r="AC134" s="707" t="e">
        <f>IF(+All!#REF!="Ohio State",+All!#REF!,IF(+All!#REF!="Ohio State",+All!#REF!,0))</f>
        <v>#REF!</v>
      </c>
      <c r="AD134" s="706" t="e">
        <f>IF(+All!#REF!="Ohio State",+All!#REF!,IF(+All!#REF!="Ohio State",+All!#REF!,0))</f>
        <v>#REF!</v>
      </c>
      <c r="AE134" s="707" t="e">
        <f>IF(+All!#REF!="Ohio State",+All!#REF!,IF(+All!#REF!="Ohio State",+All!#REF!,0))</f>
        <v>#REF!</v>
      </c>
      <c r="AF134" s="706" t="e">
        <f>IF(+All!#REF!="Ohio State",+All!#REF!,IF(+All!#REF!="Ohio State",+All!#REF!,0))</f>
        <v>#REF!</v>
      </c>
      <c r="AG134" s="707" t="e">
        <f>IF(+All!#REF!="Ohio State",+All!#REF!,IF(+All!#REF!="Ohio State",+All!#REF!,0))</f>
        <v>#REF!</v>
      </c>
      <c r="AH134" s="706" t="e">
        <f>IF(+All!#REF!="Ohio State",+All!#REF!,IF(+All!#REF!="Ohio State",+All!#REF!,0))</f>
        <v>#REF!</v>
      </c>
      <c r="AI134" s="707" t="e">
        <f>IF(+All!#REF!="Ohio State",+All!#REF!,IF(+All!#REF!="Ohio State",+All!#REF!,0))</f>
        <v>#REF!</v>
      </c>
      <c r="AJ134" s="706" t="e">
        <f>IF(+All!#REF!="Ohio State",+All!#REF!,IF(+All!#REF!="Ohio State",+All!#REF!,0))</f>
        <v>#REF!</v>
      </c>
      <c r="AK134" s="707" t="e">
        <f>IF(+All!#REF!="Ohio State",+All!#REF!,IF(+All!#REF!="Ohio State",+All!#REF!,0))</f>
        <v>#REF!</v>
      </c>
      <c r="AL134" s="81" t="e">
        <f>IF(+All!#REF!="Ohio State",+All!#REF!,IF(+All!#REF!="Ohio State",+All!#REF!,0))</f>
        <v>#REF!</v>
      </c>
      <c r="AM134" s="82" t="e">
        <f>IF(+All!#REF!="Ohio State",+All!#REF!,IF(+All!#REF!="Ohio State",+All!#REF!,0))</f>
        <v>#REF!</v>
      </c>
      <c r="AN134" s="96" t="e">
        <f>IF(+All!#REF!="Ohio State",+All!#REF!,IF(+All!#REF!="Ohio State",+All!#REF!,0))</f>
        <v>#REF!</v>
      </c>
      <c r="AO134" s="83" t="e">
        <f>IF(+All!#REF!="Ohio State",+All!#REF!,IF(+All!#REF!="Ohio State",+All!#REF!,0))</f>
        <v>#REF!</v>
      </c>
      <c r="AP134" s="84" t="e">
        <f>IF(+All!#REF!="Ohio State",+All!#REF!,IF(+All!#REF!="Ohio State",+All!#REF!,0))</f>
        <v>#REF!</v>
      </c>
      <c r="AQ134" s="480" t="e">
        <f>IF(+All!#REF!="Ohio State",+All!#REF!,IF(+All!#REF!="Ohio State",+All!#REF!,0))</f>
        <v>#REF!</v>
      </c>
      <c r="AR134" s="482" t="e">
        <f>IF(+All!#REF!="Ohio State",+All!#REF!,IF(+All!#REF!="Ohio State",+All!#REF!,0))</f>
        <v>#REF!</v>
      </c>
      <c r="AS134" s="483" t="e">
        <f>IF(+All!#REF!="Ohio State",+All!#REF!,IF(+All!#REF!="Ohio State",+All!#REF!,0))</f>
        <v>#REF!</v>
      </c>
      <c r="AT134" s="483" t="e">
        <f>IF(+All!#REF!="Ohio State",+All!#REF!,IF(+All!#REF!="Ohio State",+All!#REF!,0))</f>
        <v>#REF!</v>
      </c>
      <c r="AU134" s="482" t="e">
        <f>IF(+All!#REF!="Ohio State",+All!#REF!,IF(+All!#REF!="Ohio State",+All!#REF!,0))</f>
        <v>#REF!</v>
      </c>
      <c r="AV134" s="483" t="e">
        <f>IF(+All!#REF!="Ohio State",+All!#REF!,IF(+All!#REF!="Ohio State",+All!#REF!,0))</f>
        <v>#REF!</v>
      </c>
      <c r="AW134" s="484" t="e">
        <f>IF(+All!#REF!="Ohio State",+All!#REF!,IF(+All!#REF!="Ohio State",+All!#REF!,0))</f>
        <v>#REF!</v>
      </c>
      <c r="AX134" s="483" t="e">
        <f>IF(+All!#REF!="Ohio State",+All!#REF!,IF(+All!#REF!="Ohio State",+All!#REF!,0))</f>
        <v>#REF!</v>
      </c>
      <c r="AY134" s="88" t="e">
        <f>IF(+All!#REF!="Ohio State",+All!#REF!,IF(+All!#REF!="Ohio State",+All!#REF!,0))</f>
        <v>#REF!</v>
      </c>
      <c r="AZ134" s="89" t="e">
        <f>IF(+All!#REF!="Ohio State",+All!#REF!,IF(+All!#REF!="Ohio State",+All!#REF!,0))</f>
        <v>#REF!</v>
      </c>
      <c r="BA134" s="90" t="e">
        <f>IF(+All!#REF!="Ohio State",+All!#REF!,IF(+All!#REF!="Ohio State",+All!#REF!,0))</f>
        <v>#REF!</v>
      </c>
      <c r="BB134" s="90" t="e">
        <f>IF(+All!#REF!="Ohio State",+All!#REF!,IF(+All!#REF!="Ohio State",+All!#REF!,0))</f>
        <v>#REF!</v>
      </c>
      <c r="BC134" s="91" t="e">
        <f>IF(+All!#REF!="Ohio State",+All!#REF!,IF(+All!#REF!="Ohio State",+All!#REF!,0))</f>
        <v>#REF!</v>
      </c>
      <c r="BD134" s="482" t="e">
        <f>IF(+All!#REF!="Ohio State",+All!#REF!,IF(+All!#REF!="Ohio State",+All!#REF!,0))</f>
        <v>#REF!</v>
      </c>
      <c r="BE134" s="483" t="e">
        <f>IF(+All!#REF!="Ohio State",+All!#REF!,IF(+All!#REF!="Ohio State",+All!#REF!,0))</f>
        <v>#REF!</v>
      </c>
      <c r="BF134" s="483" t="e">
        <f>IF(+All!#REF!="Ohio State",+All!#REF!,IF(+All!#REF!="Ohio State",+All!#REF!,0))</f>
        <v>#REF!</v>
      </c>
      <c r="BG134" s="482" t="e">
        <f>IF(+All!#REF!="Ohio State",+All!#REF!,IF(+All!#REF!="Ohio State",+All!#REF!,0))</f>
        <v>#REF!</v>
      </c>
      <c r="BH134" s="483" t="e">
        <f>IF(+All!#REF!="Ohio State",+All!#REF!,IF(+All!#REF!="Ohio State",+All!#REF!,0))</f>
        <v>#REF!</v>
      </c>
      <c r="BI134" s="484" t="e">
        <f>IF(+All!#REF!="Ohio State",+All!#REF!,IF(+All!#REF!="Ohio State",+All!#REF!,0))</f>
        <v>#REF!</v>
      </c>
      <c r="BJ134" s="92" t="e">
        <f>IF(+All!#REF!="Ohio State",+All!#REF!,IF(+All!#REF!="Ohio State",+All!#REF!,0))</f>
        <v>#REF!</v>
      </c>
      <c r="BK134" s="93" t="e">
        <f>IF(+All!#REF!="Ohio State",+All!#REF!,IF(+All!#REF!="Ohio State",+All!#REF!,0))</f>
        <v>#REF!</v>
      </c>
    </row>
    <row r="135" spans="1:71" x14ac:dyDescent="0.8">
      <c r="A135" s="70">
        <f>IF(+All!$F196="Ohio State",+All!A196,IF(+All!$H196="Ohio State",+All!A196,0))</f>
        <v>3</v>
      </c>
      <c r="B135" s="480" t="str">
        <f>IF(+All!$F196="Ohio State",+All!B196,IF(+All!$H196="Ohio State",+All!B196,0))</f>
        <v>Sat</v>
      </c>
      <c r="C135" s="72">
        <f>IF(+All!$F196="Ohio State",+All!C196,IF(+All!$H196="Ohio State",+All!C196,0))</f>
        <v>44457</v>
      </c>
      <c r="D135" s="73">
        <f>IF(+All!$F196="Ohio State",+All!D196,IF(+All!$H196="Ohio State",+All!D196,0))</f>
        <v>0.64583333333333337</v>
      </c>
      <c r="E135" s="707" t="str">
        <f>IF(+All!$F196="Ohio State",+All!E196,IF(+All!$H196="Ohio State",+All!E196,0))</f>
        <v>FS1</v>
      </c>
      <c r="F135" s="75" t="str">
        <f>IF(+All!$F196="Ohio State",+All!F196,IF(+All!$H196="Ohio State",+All!F196,0))</f>
        <v>Tulsa</v>
      </c>
      <c r="G135" s="95" t="str">
        <f>IF(+All!$F196="Ohio State",+All!G196,IF(+All!$H196="Ohio State",+All!G196,0))</f>
        <v>AAC</v>
      </c>
      <c r="H135" s="95" t="str">
        <f>IF(+All!$F196="Ohio State",+All!H196,IF(+All!$H196="Ohio State",+All!H196,0))</f>
        <v>Ohio State</v>
      </c>
      <c r="I135" s="76" t="str">
        <f>IF(+All!$F196="Ohio State",+All!I196,IF(+All!$H196="Ohio State",+All!I196,0))</f>
        <v>B10</v>
      </c>
      <c r="J135" s="706" t="str">
        <f>IF(+All!$F196="Ohio State",+All!J196,IF(+All!$H196="Ohio State",+All!J196,0))</f>
        <v>Ohio State</v>
      </c>
      <c r="K135" s="707" t="str">
        <f>IF(+All!$F196="Ohio State",+All!K196,IF(+All!$H196="Ohio State",+All!K196,0))</f>
        <v>Tulsa</v>
      </c>
      <c r="L135" s="78">
        <f>IF(+All!$F196="Ohio State",+All!L196,IF(+All!$H196="Ohio State",+All!L196,0))</f>
        <v>24.5</v>
      </c>
      <c r="M135" s="79">
        <f>IF(+All!$F196="Ohio State",+All!M196,IF(+All!$H196="Ohio State",+All!M196,0))</f>
        <v>61</v>
      </c>
      <c r="N135" s="706" t="str">
        <f>IF(+All!$F196="Ohio State",+All!N196,IF(+All!$H196="Ohio State",+All!N196,0))</f>
        <v>Ohio State</v>
      </c>
      <c r="O135" s="708">
        <f>IF(+All!$F196="Ohio State",+All!O196,IF(+All!$H196="Ohio State",+All!O196,0))</f>
        <v>41</v>
      </c>
      <c r="P135" s="708" t="str">
        <f>IF(+All!$F196="Ohio State",+All!P196,IF(+All!$H196="Ohio State",+All!P196,0))</f>
        <v>Tulsa</v>
      </c>
      <c r="Q135" s="707">
        <f>IF(+All!$F196="Ohio State",+All!Q196,IF(+All!$H196="Ohio State",+All!Q196,0))</f>
        <v>20</v>
      </c>
      <c r="R135" s="706" t="str">
        <f>IF(+All!$F196="Ohio State",+All!R196,IF(+All!$H196="Ohio State",+All!R196,0))</f>
        <v>Tulsa</v>
      </c>
      <c r="S135" s="708" t="str">
        <f>IF(+All!$F196="Ohio State",+All!S196,IF(+All!$H196="Ohio State",+All!S196,0))</f>
        <v>Ohio State</v>
      </c>
      <c r="T135" s="706" t="str">
        <f>IF(+All!$F196="Ohio State",+All!T196,IF(+All!$H196="Ohio State",+All!T196,0))</f>
        <v>Ohio State</v>
      </c>
      <c r="U135" s="707" t="str">
        <f>IF(+All!$F196="Ohio State",+All!U196,IF(+All!$H196="Ohio State",+All!U196,0))</f>
        <v>L</v>
      </c>
      <c r="V135" s="706">
        <f>IF(+All!$F124="Ohio State",+All!#REF!,IF(+All!$H124="Ohio State",+All!#REF!,0))</f>
        <v>0</v>
      </c>
      <c r="W135" s="707">
        <f>IF(+All!$F124="Ohio State",+All!#REF!,IF(+All!$H124="Ohio State",+All!#REF!,0))</f>
        <v>0</v>
      </c>
      <c r="X135" s="706">
        <f>IF(+All!$F124="Ohio State",+All!#REF!,IF(+All!$H124="Ohio State",+All!#REF!,0))</f>
        <v>0</v>
      </c>
      <c r="Y135" s="707">
        <f>IF(+All!$F124="Ohio State",+All!#REF!,IF(+All!$H124="Ohio State",+All!#REF!,0))</f>
        <v>0</v>
      </c>
      <c r="Z135" s="706">
        <f>IF(+All!$F124="Ohio State",+All!#REF!,IF(+All!$H124="Ohio State",+All!#REF!,0))</f>
        <v>0</v>
      </c>
      <c r="AA135" s="707">
        <f>IF(+All!$F124="Ohio State",+All!#REF!,IF(+All!$H124="Ohio State",+All!#REF!,0))</f>
        <v>0</v>
      </c>
      <c r="AB135" s="706">
        <f>IF(+All!$F124="Ohio State",+All!#REF!,IF(+All!$H124="Ohio State",+All!#REF!,0))</f>
        <v>0</v>
      </c>
      <c r="AC135" s="707">
        <f>IF(+All!$F124="Ohio State",+All!#REF!,IF(+All!$H124="Ohio State",+All!#REF!,0))</f>
        <v>0</v>
      </c>
      <c r="AD135" s="706">
        <f>IF(+All!$F124="Ohio State",+All!#REF!,IF(+All!$H124="Ohio State",+All!#REF!,0))</f>
        <v>0</v>
      </c>
      <c r="AE135" s="707">
        <f>IF(+All!$F124="Ohio State",+All!#REF!,IF(+All!$H124="Ohio State",+All!#REF!,0))</f>
        <v>0</v>
      </c>
      <c r="AF135" s="706">
        <f>IF(+All!$F124="Ohio State",+All!#REF!,IF(+All!$H124="Ohio State",+All!#REF!,0))</f>
        <v>0</v>
      </c>
      <c r="AG135" s="707">
        <f>IF(+All!$F124="Ohio State",+All!#REF!,IF(+All!$H124="Ohio State",+All!#REF!,0))</f>
        <v>0</v>
      </c>
      <c r="AH135" s="706">
        <f>IF(+All!$F124="Ohio State",+All!#REF!,IF(+All!$H124="Ohio State",+All!#REF!,0))</f>
        <v>0</v>
      </c>
      <c r="AI135" s="707">
        <f>IF(+All!$F124="Ohio State",+All!#REF!,IF(+All!$H124="Ohio State",+All!#REF!,0))</f>
        <v>0</v>
      </c>
      <c r="AJ135" s="706">
        <f>IF(+All!$F124="Ohio State",+All!#REF!,IF(+All!$H124="Ohio State",+All!#REF!,0))</f>
        <v>0</v>
      </c>
      <c r="AK135" s="707">
        <f>IF(+All!$F124="Ohio State",+All!#REF!,IF(+All!$H124="Ohio State",+All!#REF!,0))</f>
        <v>0</v>
      </c>
      <c r="AL135" s="81">
        <f>IF(+All!$F124="Ohio State",+All!V124,IF(+All!$H124="Ohio State",+All!V124,0))</f>
        <v>0</v>
      </c>
      <c r="AM135" s="82">
        <f>IF(+All!$F124="Ohio State",+All!W124,IF(+All!$H124="Ohio State",+All!W124,0))</f>
        <v>0</v>
      </c>
      <c r="AN135" s="96">
        <f>IF(+All!$F124="Ohio State",+All!X124,IF(+All!$H124="Ohio State",+All!X124,0))</f>
        <v>0</v>
      </c>
      <c r="AO135" s="83">
        <f>IF(+All!$F124="Ohio State",+All!Y124,IF(+All!$H124="Ohio State",+All!Y124,0))</f>
        <v>0</v>
      </c>
      <c r="AP135" s="84">
        <f>IF(+All!$F124="Ohio State",+All!Z124,IF(+All!$H124="Ohio State",+All!Z124,0))</f>
        <v>0</v>
      </c>
      <c r="AQ135" s="480">
        <f>IF(+All!$F124="Ohio State",+All!#REF!,IF(+All!$H124="Ohio State",+All!#REF!,0))</f>
        <v>0</v>
      </c>
      <c r="AR135" s="482">
        <f>IF(+All!$F124="Ohio State",+All!#REF!,IF(+All!$H124="Ohio State",+All!#REF!,0))</f>
        <v>0</v>
      </c>
      <c r="AS135" s="483">
        <f>IF(+All!$F124="Ohio State",+All!#REF!,IF(+All!$H124="Ohio State",+All!#REF!,0))</f>
        <v>0</v>
      </c>
      <c r="AT135" s="483">
        <f>IF(+All!$F124="Ohio State",+All!#REF!,IF(+All!$H124="Ohio State",+All!#REF!,0))</f>
        <v>0</v>
      </c>
      <c r="AU135" s="482">
        <f>IF(+All!$F124="Ohio State",+All!#REF!,IF(+All!$H124="Ohio State",+All!#REF!,0))</f>
        <v>0</v>
      </c>
      <c r="AV135" s="483">
        <f>IF(+All!$F124="Ohio State",+All!#REF!,IF(+All!$H124="Ohio State",+All!#REF!,0))</f>
        <v>0</v>
      </c>
      <c r="AW135" s="484">
        <f>IF(+All!$F124="Ohio State",+All!#REF!,IF(+All!$H124="Ohio State",+All!#REF!,0))</f>
        <v>0</v>
      </c>
      <c r="AX135" s="483">
        <f>IF(+All!$F124="Ohio State",+All!#REF!,IF(+All!$H124="Ohio State",+All!#REF!,0))</f>
        <v>0</v>
      </c>
      <c r="AY135" s="88">
        <f>IF(+All!$F124="Ohio State",+All!#REF!,IF(+All!$H124="Ohio State",+All!#REF!,0))</f>
        <v>0</v>
      </c>
      <c r="AZ135" s="89">
        <f>IF(+All!$F124="Ohio State",+All!#REF!,IF(+All!$H124="Ohio State",+All!#REF!,0))</f>
        <v>0</v>
      </c>
      <c r="BA135" s="90">
        <f>IF(+All!$F124="Ohio State",+All!#REF!,IF(+All!$H124="Ohio State",+All!#REF!,0))</f>
        <v>0</v>
      </c>
      <c r="BB135" s="90">
        <f>IF(+All!$F124="Ohio State",+All!#REF!,IF(+All!$H124="Ohio State",+All!#REF!,0))</f>
        <v>0</v>
      </c>
      <c r="BC135" s="91">
        <f>IF(+All!$F124="Ohio State",+All!#REF!,IF(+All!$H124="Ohio State",+All!#REF!,0))</f>
        <v>0</v>
      </c>
      <c r="BD135" s="482">
        <f>IF(+All!$F124="Ohio State",+All!#REF!,IF(+All!$H124="Ohio State",+All!#REF!,0))</f>
        <v>0</v>
      </c>
      <c r="BE135" s="483">
        <f>IF(+All!$F124="Ohio State",+All!#REF!,IF(+All!$H124="Ohio State",+All!#REF!,0))</f>
        <v>0</v>
      </c>
      <c r="BF135" s="483">
        <f>IF(+All!$F124="Ohio State",+All!#REF!,IF(+All!$H124="Ohio State",+All!#REF!,0))</f>
        <v>0</v>
      </c>
      <c r="BG135" s="482">
        <f>IF(+All!$F124="Ohio State",+All!#REF!,IF(+All!$H124="Ohio State",+All!#REF!,0))</f>
        <v>0</v>
      </c>
      <c r="BH135" s="483">
        <f>IF(+All!$F124="Ohio State",+All!#REF!,IF(+All!$H124="Ohio State",+All!#REF!,0))</f>
        <v>0</v>
      </c>
      <c r="BI135" s="484">
        <f>IF(+All!$F124="Ohio State",+All!#REF!,IF(+All!$H124="Ohio State",+All!#REF!,0))</f>
        <v>0</v>
      </c>
      <c r="BJ135" s="92">
        <f>IF(+All!$F124="Ohio State",+All!#REF!,IF(+All!$H124="Ohio State",+All!#REF!,0))</f>
        <v>0</v>
      </c>
      <c r="BK135" s="93">
        <f>IF(+All!$F124="Ohio State",+All!#REF!,IF(+All!$H124="Ohio State",+All!#REF!,0))</f>
        <v>0</v>
      </c>
    </row>
    <row r="136" spans="1:71" x14ac:dyDescent="0.8">
      <c r="A136" s="70">
        <f>IF(+All!$F280="Ohio State",+All!A280,IF(+All!$H280="Ohio State",+All!A280,0))</f>
        <v>4</v>
      </c>
      <c r="B136" s="480" t="str">
        <f>IF(+All!$F280="Ohio State",+All!B280,IF(+All!$H280="Ohio State",+All!B280,0))</f>
        <v>Sat</v>
      </c>
      <c r="C136" s="72">
        <f>IF(+All!$F280="Ohio State",+All!C280,IF(+All!$H280="Ohio State",+All!C280,0))</f>
        <v>44464</v>
      </c>
      <c r="D136" s="73">
        <f>IF(+All!$F280="Ohio State",+All!D280,IF(+All!$H280="Ohio State",+All!D280,0))</f>
        <v>0.8125</v>
      </c>
      <c r="E136" s="707">
        <f>IF(+All!$F280="Ohio State",+All!E280,IF(+All!$H280="Ohio State",+All!E280,0))</f>
        <v>0</v>
      </c>
      <c r="F136" s="75" t="str">
        <f>IF(+All!$F280="Ohio State",+All!F280,IF(+All!$H280="Ohio State",+All!F280,0))</f>
        <v>Akron</v>
      </c>
      <c r="G136" s="95" t="str">
        <f>IF(+All!$F280="Ohio State",+All!G280,IF(+All!$H280="Ohio State",+All!G280,0))</f>
        <v>MAC</v>
      </c>
      <c r="H136" s="95" t="str">
        <f>IF(+All!$F280="Ohio State",+All!H280,IF(+All!$H280="Ohio State",+All!H280,0))</f>
        <v>Ohio State</v>
      </c>
      <c r="I136" s="76" t="str">
        <f>IF(+All!$F280="Ohio State",+All!I280,IF(+All!$H280="Ohio State",+All!I280,0))</f>
        <v>B10</v>
      </c>
      <c r="J136" s="706" t="str">
        <f>IF(+All!$F280="Ohio State",+All!J280,IF(+All!$H280="Ohio State",+All!J280,0))</f>
        <v>Ohio State</v>
      </c>
      <c r="K136" s="707" t="str">
        <f>IF(+All!$F280="Ohio State",+All!K280,IF(+All!$H280="Ohio State",+All!K280,0))</f>
        <v>Akron</v>
      </c>
      <c r="L136" s="78">
        <f>IF(+All!$F280="Ohio State",+All!L280,IF(+All!$H280="Ohio State",+All!L280,0))</f>
        <v>49.5</v>
      </c>
      <c r="M136" s="79">
        <f>IF(+All!$F280="Ohio State",+All!M280,IF(+All!$H280="Ohio State",+All!M280,0))</f>
        <v>67.5</v>
      </c>
      <c r="N136" s="706" t="str">
        <f>IF(+All!$F280="Ohio State",+All!N280,IF(+All!$H280="Ohio State",+All!N280,0))</f>
        <v>Ohio State</v>
      </c>
      <c r="O136" s="708">
        <f>IF(+All!$F280="Ohio State",+All!O280,IF(+All!$H280="Ohio State",+All!O280,0))</f>
        <v>59</v>
      </c>
      <c r="P136" s="708" t="str">
        <f>IF(+All!$F280="Ohio State",+All!P280,IF(+All!$H280="Ohio State",+All!P280,0))</f>
        <v>Akron</v>
      </c>
      <c r="Q136" s="707">
        <f>IF(+All!$F280="Ohio State",+All!Q280,IF(+All!$H280="Ohio State",+All!Q280,0))</f>
        <v>7</v>
      </c>
      <c r="R136" s="706" t="str">
        <f>IF(+All!$F280="Ohio State",+All!R280,IF(+All!$H280="Ohio State",+All!R280,0))</f>
        <v>Ohio State</v>
      </c>
      <c r="S136" s="708" t="str">
        <f>IF(+All!$F280="Ohio State",+All!S280,IF(+All!$H280="Ohio State",+All!S280,0))</f>
        <v>Akron</v>
      </c>
      <c r="T136" s="706" t="str">
        <f>IF(+All!$F280="Ohio State",+All!T280,IF(+All!$H280="Ohio State",+All!T280,0))</f>
        <v>Akron</v>
      </c>
      <c r="U136" s="707" t="str">
        <f>IF(+All!$F280="Ohio State",+All!U280,IF(+All!$H280="Ohio State",+All!U280,0))</f>
        <v>L</v>
      </c>
      <c r="V136" s="706">
        <f>IF(+All!$F182="Ohio State",+All!#REF!,IF(+All!$H182="Ohio State",+All!#REF!,0))</f>
        <v>0</v>
      </c>
      <c r="W136" s="707">
        <f>IF(+All!$F182="Ohio State",+All!#REF!,IF(+All!$H182="Ohio State",+All!#REF!,0))</f>
        <v>0</v>
      </c>
      <c r="X136" s="706">
        <f>IF(+All!$F182="Ohio State",+All!#REF!,IF(+All!$H182="Ohio State",+All!#REF!,0))</f>
        <v>0</v>
      </c>
      <c r="Y136" s="707">
        <f>IF(+All!$F182="Ohio State",+All!#REF!,IF(+All!$H182="Ohio State",+All!#REF!,0))</f>
        <v>0</v>
      </c>
      <c r="Z136" s="706">
        <f>IF(+All!$F182="Ohio State",+All!#REF!,IF(+All!$H182="Ohio State",+All!#REF!,0))</f>
        <v>0</v>
      </c>
      <c r="AA136" s="707">
        <f>IF(+All!$F182="Ohio State",+All!#REF!,IF(+All!$H182="Ohio State",+All!#REF!,0))</f>
        <v>0</v>
      </c>
      <c r="AB136" s="706">
        <f>IF(+All!$F182="Ohio State",+All!#REF!,IF(+All!$H182="Ohio State",+All!#REF!,0))</f>
        <v>0</v>
      </c>
      <c r="AC136" s="707">
        <f>IF(+All!$F182="Ohio State",+All!#REF!,IF(+All!$H182="Ohio State",+All!#REF!,0))</f>
        <v>0</v>
      </c>
      <c r="AD136" s="706">
        <f>IF(+All!$F182="Ohio State",+All!#REF!,IF(+All!$H182="Ohio State",+All!#REF!,0))</f>
        <v>0</v>
      </c>
      <c r="AE136" s="707">
        <f>IF(+All!$F182="Ohio State",+All!#REF!,IF(+All!$H182="Ohio State",+All!#REF!,0))</f>
        <v>0</v>
      </c>
      <c r="AF136" s="706">
        <f>IF(+All!$F182="Ohio State",+All!#REF!,IF(+All!$H182="Ohio State",+All!#REF!,0))</f>
        <v>0</v>
      </c>
      <c r="AG136" s="707">
        <f>IF(+All!$F182="Ohio State",+All!#REF!,IF(+All!$H182="Ohio State",+All!#REF!,0))</f>
        <v>0</v>
      </c>
      <c r="AH136" s="706">
        <f>IF(+All!$F182="Ohio State",+All!#REF!,IF(+All!$H182="Ohio State",+All!#REF!,0))</f>
        <v>0</v>
      </c>
      <c r="AI136" s="707">
        <f>IF(+All!$F182="Ohio State",+All!#REF!,IF(+All!$H182="Ohio State",+All!#REF!,0))</f>
        <v>0</v>
      </c>
      <c r="AJ136" s="706">
        <f>IF(+All!$F182="Ohio State",+All!#REF!,IF(+All!$H182="Ohio State",+All!#REF!,0))</f>
        <v>0</v>
      </c>
      <c r="AK136" s="707">
        <f>IF(+All!$F182="Ohio State",+All!#REF!,IF(+All!$H182="Ohio State",+All!#REF!,0))</f>
        <v>0</v>
      </c>
      <c r="AL136" s="81">
        <f>IF(+All!$F182="Ohio State",+All!V182,IF(+All!$H182="Ohio State",+All!V182,0))</f>
        <v>0</v>
      </c>
      <c r="AM136" s="82">
        <f>IF(+All!$F182="Ohio State",+All!W182,IF(+All!$H182="Ohio State",+All!W182,0))</f>
        <v>0</v>
      </c>
      <c r="AN136" s="96">
        <f>IF(+All!$F182="Ohio State",+All!X182,IF(+All!$H182="Ohio State",+All!X182,0))</f>
        <v>0</v>
      </c>
      <c r="AO136" s="83">
        <f>IF(+All!$F182="Ohio State",+All!Y182,IF(+All!$H182="Ohio State",+All!Y182,0))</f>
        <v>0</v>
      </c>
      <c r="AP136" s="84">
        <f>IF(+All!$F182="Ohio State",+All!Z182,IF(+All!$H182="Ohio State",+All!Z182,0))</f>
        <v>0</v>
      </c>
      <c r="AQ136" s="480">
        <f>IF(+All!$F182="Ohio State",+All!#REF!,IF(+All!$H182="Ohio State",+All!#REF!,0))</f>
        <v>0</v>
      </c>
      <c r="AR136" s="482">
        <f>IF(+All!$F182="Ohio State",+All!#REF!,IF(+All!$H182="Ohio State",+All!#REF!,0))</f>
        <v>0</v>
      </c>
      <c r="AS136" s="483">
        <f>IF(+All!$F182="Ohio State",+All!#REF!,IF(+All!$H182="Ohio State",+All!#REF!,0))</f>
        <v>0</v>
      </c>
      <c r="AT136" s="483">
        <f>IF(+All!$F182="Ohio State",+All!#REF!,IF(+All!$H182="Ohio State",+All!#REF!,0))</f>
        <v>0</v>
      </c>
      <c r="AU136" s="482">
        <f>IF(+All!$F182="Ohio State",+All!#REF!,IF(+All!$H182="Ohio State",+All!#REF!,0))</f>
        <v>0</v>
      </c>
      <c r="AV136" s="483">
        <f>IF(+All!$F182="Ohio State",+All!#REF!,IF(+All!$H182="Ohio State",+All!#REF!,0))</f>
        <v>0</v>
      </c>
      <c r="AW136" s="484">
        <f>IF(+All!$F182="Ohio State",+All!#REF!,IF(+All!$H182="Ohio State",+All!#REF!,0))</f>
        <v>0</v>
      </c>
      <c r="AX136" s="483">
        <f>IF(+All!$F182="Ohio State",+All!#REF!,IF(+All!$H182="Ohio State",+All!#REF!,0))</f>
        <v>0</v>
      </c>
      <c r="AY136" s="88">
        <f>IF(+All!$F182="Ohio State",+All!#REF!,IF(+All!$H182="Ohio State",+All!#REF!,0))</f>
        <v>0</v>
      </c>
      <c r="AZ136" s="89">
        <f>IF(+All!$F182="Ohio State",+All!#REF!,IF(+All!$H182="Ohio State",+All!#REF!,0))</f>
        <v>0</v>
      </c>
      <c r="BA136" s="90">
        <f>IF(+All!$F182="Ohio State",+All!#REF!,IF(+All!$H182="Ohio State",+All!#REF!,0))</f>
        <v>0</v>
      </c>
      <c r="BB136" s="90">
        <f>IF(+All!$F182="Ohio State",+All!#REF!,IF(+All!$H182="Ohio State",+All!#REF!,0))</f>
        <v>0</v>
      </c>
      <c r="BC136" s="91">
        <f>IF(+All!$F182="Ohio State",+All!#REF!,IF(+All!$H182="Ohio State",+All!#REF!,0))</f>
        <v>0</v>
      </c>
      <c r="BD136" s="482">
        <f>IF(+All!$F182="Ohio State",+All!#REF!,IF(+All!$H182="Ohio State",+All!#REF!,0))</f>
        <v>0</v>
      </c>
      <c r="BE136" s="483">
        <f>IF(+All!$F182="Ohio State",+All!#REF!,IF(+All!$H182="Ohio State",+All!#REF!,0))</f>
        <v>0</v>
      </c>
      <c r="BF136" s="483">
        <f>IF(+All!$F182="Ohio State",+All!#REF!,IF(+All!$H182="Ohio State",+All!#REF!,0))</f>
        <v>0</v>
      </c>
      <c r="BG136" s="482">
        <f>IF(+All!$F182="Ohio State",+All!#REF!,IF(+All!$H182="Ohio State",+All!#REF!,0))</f>
        <v>0</v>
      </c>
      <c r="BH136" s="483">
        <f>IF(+All!$F182="Ohio State",+All!#REF!,IF(+All!$H182="Ohio State",+All!#REF!,0))</f>
        <v>0</v>
      </c>
      <c r="BI136" s="484">
        <f>IF(+All!$F182="Ohio State",+All!#REF!,IF(+All!$H182="Ohio State",+All!#REF!,0))</f>
        <v>0</v>
      </c>
      <c r="BJ136" s="92">
        <f>IF(+All!$F182="Ohio State",+All!#REF!,IF(+All!$H182="Ohio State",+All!#REF!,0))</f>
        <v>0</v>
      </c>
      <c r="BK136" s="93">
        <f>IF(+All!$F182="Ohio State",+All!#REF!,IF(+All!$H182="Ohio State",+All!#REF!,0))</f>
        <v>0</v>
      </c>
    </row>
    <row r="137" spans="1:71" x14ac:dyDescent="0.8">
      <c r="A137" s="70">
        <f>IF(+All!$F347="Ohio State",+All!A347,IF(+All!$H347="Ohio State",+All!A347,0))</f>
        <v>5</v>
      </c>
      <c r="B137" s="480" t="str">
        <f>IF(+All!$F347="Ohio State",+All!B347,IF(+All!$H347="Ohio State",+All!B347,0))</f>
        <v>Sat</v>
      </c>
      <c r="C137" s="72">
        <f>IF(+All!$F347="Ohio State",+All!C347,IF(+All!$H347="Ohio State",+All!C347,0))</f>
        <v>44471</v>
      </c>
      <c r="D137" s="73">
        <f>IF(+All!$F347="Ohio State",+All!D347,IF(+All!$H347="Ohio State",+All!D347,0))</f>
        <v>0.64583333333333337</v>
      </c>
      <c r="E137" s="707" t="str">
        <f>IF(+All!$F347="Ohio State",+All!E347,IF(+All!$H347="Ohio State",+All!E347,0))</f>
        <v>BTN</v>
      </c>
      <c r="F137" s="75" t="str">
        <f>IF(+All!$F347="Ohio State",+All!F347,IF(+All!$H347="Ohio State",+All!F347,0))</f>
        <v>Ohio State</v>
      </c>
      <c r="G137" s="95" t="str">
        <f>IF(+All!$F347="Ohio State",+All!G347,IF(+All!$H347="Ohio State",+All!G347,0))</f>
        <v>B10</v>
      </c>
      <c r="H137" s="95" t="str">
        <f>IF(+All!$F347="Ohio State",+All!H347,IF(+All!$H347="Ohio State",+All!H347,0))</f>
        <v>Rutgers</v>
      </c>
      <c r="I137" s="76" t="str">
        <f>IF(+All!$F347="Ohio State",+All!I347,IF(+All!$H347="Ohio State",+All!I347,0))</f>
        <v>B10</v>
      </c>
      <c r="J137" s="706" t="str">
        <f>IF(+All!$F347="Ohio State",+All!J347,IF(+All!$H347="Ohio State",+All!J347,0))</f>
        <v>Ohio State</v>
      </c>
      <c r="K137" s="707" t="str">
        <f>IF(+All!$F347="Ohio State",+All!K347,IF(+All!$H347="Ohio State",+All!K347,0))</f>
        <v>Rutgers</v>
      </c>
      <c r="L137" s="78">
        <f>IF(+All!$F347="Ohio State",+All!L347,IF(+All!$H347="Ohio State",+All!L347,0))</f>
        <v>15</v>
      </c>
      <c r="M137" s="79">
        <f>IF(+All!$F347="Ohio State",+All!M347,IF(+All!$H347="Ohio State",+All!M347,0))</f>
        <v>58</v>
      </c>
      <c r="N137" s="706" t="str">
        <f>IF(+All!$F347="Ohio State",+All!N347,IF(+All!$H347="Ohio State",+All!N347,0))</f>
        <v>Ohio State</v>
      </c>
      <c r="O137" s="708">
        <f>IF(+All!$F347="Ohio State",+All!O347,IF(+All!$H347="Ohio State",+All!O347,0))</f>
        <v>52</v>
      </c>
      <c r="P137" s="708" t="str">
        <f>IF(+All!$F347="Ohio State",+All!P347,IF(+All!$H347="Ohio State",+All!P347,0))</f>
        <v>Rutgers</v>
      </c>
      <c r="Q137" s="707">
        <f>IF(+All!$F347="Ohio State",+All!Q347,IF(+All!$H347="Ohio State",+All!Q347,0))</f>
        <v>13</v>
      </c>
      <c r="R137" s="706" t="str">
        <f>IF(+All!$F347="Ohio State",+All!R347,IF(+All!$H347="Ohio State",+All!R347,0))</f>
        <v>Ohio State</v>
      </c>
      <c r="S137" s="708" t="str">
        <f>IF(+All!$F347="Ohio State",+All!S347,IF(+All!$H347="Ohio State",+All!S347,0))</f>
        <v>Rutgers</v>
      </c>
      <c r="T137" s="706" t="str">
        <f>IF(+All!$F347="Ohio State",+All!T347,IF(+All!$H347="Ohio State",+All!T347,0))</f>
        <v>Rutgers</v>
      </c>
      <c r="U137" s="707" t="str">
        <f>IF(+All!$F347="Ohio State",+All!U347,IF(+All!$H347="Ohio State",+All!U347,0))</f>
        <v>L</v>
      </c>
      <c r="V137" s="706" t="e">
        <f>IF(+All!#REF!="Ohio State",+All!#REF!,IF(+All!#REF!="Ohio State",+All!#REF!,0))</f>
        <v>#REF!</v>
      </c>
      <c r="W137" s="707" t="e">
        <f>IF(+All!#REF!="Ohio State",+All!#REF!,IF(+All!#REF!="Ohio State",+All!#REF!,0))</f>
        <v>#REF!</v>
      </c>
      <c r="X137" s="706" t="e">
        <f>IF(+All!#REF!="Ohio State",+All!#REF!,IF(+All!#REF!="Ohio State",+All!#REF!,0))</f>
        <v>#REF!</v>
      </c>
      <c r="Y137" s="707" t="e">
        <f>IF(+All!#REF!="Ohio State",+All!#REF!,IF(+All!#REF!="Ohio State",+All!#REF!,0))</f>
        <v>#REF!</v>
      </c>
      <c r="Z137" s="706" t="e">
        <f>IF(+All!#REF!="Ohio State",+All!#REF!,IF(+All!#REF!="Ohio State",+All!#REF!,0))</f>
        <v>#REF!</v>
      </c>
      <c r="AA137" s="707" t="e">
        <f>IF(+All!#REF!="Ohio State",+All!#REF!,IF(+All!#REF!="Ohio State",+All!#REF!,0))</f>
        <v>#REF!</v>
      </c>
      <c r="AB137" s="706" t="e">
        <f>IF(+All!#REF!="Ohio State",+All!#REF!,IF(+All!#REF!="Ohio State",+All!#REF!,0))</f>
        <v>#REF!</v>
      </c>
      <c r="AC137" s="707" t="e">
        <f>IF(+All!#REF!="Ohio State",+All!#REF!,IF(+All!#REF!="Ohio State",+All!#REF!,0))</f>
        <v>#REF!</v>
      </c>
      <c r="AD137" s="706" t="e">
        <f>IF(+All!#REF!="Ohio State",+All!#REF!,IF(+All!#REF!="Ohio State",+All!#REF!,0))</f>
        <v>#REF!</v>
      </c>
      <c r="AE137" s="707" t="e">
        <f>IF(+All!#REF!="Ohio State",+All!#REF!,IF(+All!#REF!="Ohio State",+All!#REF!,0))</f>
        <v>#REF!</v>
      </c>
      <c r="AF137" s="706" t="e">
        <f>IF(+All!#REF!="Ohio State",+All!#REF!,IF(+All!#REF!="Ohio State",+All!#REF!,0))</f>
        <v>#REF!</v>
      </c>
      <c r="AG137" s="707" t="e">
        <f>IF(+All!#REF!="Ohio State",+All!#REF!,IF(+All!#REF!="Ohio State",+All!#REF!,0))</f>
        <v>#REF!</v>
      </c>
      <c r="AH137" s="706" t="e">
        <f>IF(+All!#REF!="Ohio State",+All!#REF!,IF(+All!#REF!="Ohio State",+All!#REF!,0))</f>
        <v>#REF!</v>
      </c>
      <c r="AI137" s="707" t="e">
        <f>IF(+All!#REF!="Ohio State",+All!#REF!,IF(+All!#REF!="Ohio State",+All!#REF!,0))</f>
        <v>#REF!</v>
      </c>
      <c r="AJ137" s="706" t="e">
        <f>IF(+All!#REF!="Ohio State",+All!#REF!,IF(+All!#REF!="Ohio State",+All!#REF!,0))</f>
        <v>#REF!</v>
      </c>
      <c r="AK137" s="707" t="e">
        <f>IF(+All!#REF!="Ohio State",+All!#REF!,IF(+All!#REF!="Ohio State",+All!#REF!,0))</f>
        <v>#REF!</v>
      </c>
      <c r="AL137" s="81" t="e">
        <f>IF(+All!#REF!="Ohio State",+All!#REF!,IF(+All!#REF!="Ohio State",+All!#REF!,0))</f>
        <v>#REF!</v>
      </c>
      <c r="AM137" s="82" t="e">
        <f>IF(+All!#REF!="Ohio State",+All!#REF!,IF(+All!#REF!="Ohio State",+All!#REF!,0))</f>
        <v>#REF!</v>
      </c>
      <c r="AN137" s="96" t="e">
        <f>IF(+All!#REF!="Ohio State",+All!#REF!,IF(+All!#REF!="Ohio State",+All!#REF!,0))</f>
        <v>#REF!</v>
      </c>
      <c r="AO137" s="83" t="e">
        <f>IF(+All!#REF!="Ohio State",+All!#REF!,IF(+All!#REF!="Ohio State",+All!#REF!,0))</f>
        <v>#REF!</v>
      </c>
      <c r="AP137" s="84" t="e">
        <f>IF(+All!#REF!="Ohio State",+All!#REF!,IF(+All!#REF!="Ohio State",+All!#REF!,0))</f>
        <v>#REF!</v>
      </c>
      <c r="AQ137" s="480" t="e">
        <f>IF(+All!#REF!="Ohio State",+All!#REF!,IF(+All!#REF!="Ohio State",+All!#REF!,0))</f>
        <v>#REF!</v>
      </c>
      <c r="AR137" s="482" t="e">
        <f>IF(+All!#REF!="Ohio State",+All!#REF!,IF(+All!#REF!="Ohio State",+All!#REF!,0))</f>
        <v>#REF!</v>
      </c>
      <c r="AS137" s="483" t="e">
        <f>IF(+All!#REF!="Ohio State",+All!#REF!,IF(+All!#REF!="Ohio State",+All!#REF!,0))</f>
        <v>#REF!</v>
      </c>
      <c r="AT137" s="483" t="e">
        <f>IF(+All!#REF!="Ohio State",+All!#REF!,IF(+All!#REF!="Ohio State",+All!#REF!,0))</f>
        <v>#REF!</v>
      </c>
      <c r="AU137" s="482" t="e">
        <f>IF(+All!#REF!="Ohio State",+All!#REF!,IF(+All!#REF!="Ohio State",+All!#REF!,0))</f>
        <v>#REF!</v>
      </c>
      <c r="AV137" s="483" t="e">
        <f>IF(+All!#REF!="Ohio State",+All!#REF!,IF(+All!#REF!="Ohio State",+All!#REF!,0))</f>
        <v>#REF!</v>
      </c>
      <c r="AW137" s="484" t="e">
        <f>IF(+All!#REF!="Ohio State",+All!#REF!,IF(+All!#REF!="Ohio State",+All!#REF!,0))</f>
        <v>#REF!</v>
      </c>
      <c r="AX137" s="483" t="e">
        <f>IF(+All!#REF!="Ohio State",+All!#REF!,IF(+All!#REF!="Ohio State",+All!#REF!,0))</f>
        <v>#REF!</v>
      </c>
      <c r="AY137" s="88" t="e">
        <f>IF(+All!#REF!="Ohio State",+All!#REF!,IF(+All!#REF!="Ohio State",+All!#REF!,0))</f>
        <v>#REF!</v>
      </c>
      <c r="AZ137" s="89" t="e">
        <f>IF(+All!#REF!="Ohio State",+All!#REF!,IF(+All!#REF!="Ohio State",+All!#REF!,0))</f>
        <v>#REF!</v>
      </c>
      <c r="BA137" s="90" t="e">
        <f>IF(+All!#REF!="Ohio State",+All!#REF!,IF(+All!#REF!="Ohio State",+All!#REF!,0))</f>
        <v>#REF!</v>
      </c>
      <c r="BB137" s="90" t="e">
        <f>IF(+All!#REF!="Ohio State",+All!#REF!,IF(+All!#REF!="Ohio State",+All!#REF!,0))</f>
        <v>#REF!</v>
      </c>
      <c r="BC137" s="91" t="e">
        <f>IF(+All!#REF!="Ohio State",+All!#REF!,IF(+All!#REF!="Ohio State",+All!#REF!,0))</f>
        <v>#REF!</v>
      </c>
      <c r="BD137" s="482" t="e">
        <f>IF(+All!#REF!="Ohio State",+All!#REF!,IF(+All!#REF!="Ohio State",+All!#REF!,0))</f>
        <v>#REF!</v>
      </c>
      <c r="BE137" s="483" t="e">
        <f>IF(+All!#REF!="Ohio State",+All!#REF!,IF(+All!#REF!="Ohio State",+All!#REF!,0))</f>
        <v>#REF!</v>
      </c>
      <c r="BF137" s="483" t="e">
        <f>IF(+All!#REF!="Ohio State",+All!#REF!,IF(+All!#REF!="Ohio State",+All!#REF!,0))</f>
        <v>#REF!</v>
      </c>
      <c r="BG137" s="482" t="e">
        <f>IF(+All!#REF!="Ohio State",+All!#REF!,IF(+All!#REF!="Ohio State",+All!#REF!,0))</f>
        <v>#REF!</v>
      </c>
      <c r="BH137" s="483" t="e">
        <f>IF(+All!#REF!="Ohio State",+All!#REF!,IF(+All!#REF!="Ohio State",+All!#REF!,0))</f>
        <v>#REF!</v>
      </c>
      <c r="BI137" s="484" t="e">
        <f>IF(+All!#REF!="Ohio State",+All!#REF!,IF(+All!#REF!="Ohio State",+All!#REF!,0))</f>
        <v>#REF!</v>
      </c>
      <c r="BJ137" s="92" t="e">
        <f>IF(+All!#REF!="Ohio State",+All!#REF!,IF(+All!#REF!="Ohio State",+All!#REF!,0))</f>
        <v>#REF!</v>
      </c>
      <c r="BK137" s="93" t="e">
        <f>IF(+All!#REF!="Ohio State",+All!#REF!,IF(+All!#REF!="Ohio State",+All!#REF!,0))</f>
        <v>#REF!</v>
      </c>
    </row>
    <row r="138" spans="1:71" x14ac:dyDescent="0.8">
      <c r="A138" s="70">
        <f>IF(+All!$F413="Ohio State",+All!A413,IF(+All!$H413="Ohio State",+All!A413,0))</f>
        <v>6</v>
      </c>
      <c r="B138" s="480" t="str">
        <f>IF(+All!$F413="Ohio State",+All!B413,IF(+All!$H413="Ohio State",+All!B413,0))</f>
        <v>Sat</v>
      </c>
      <c r="C138" s="72">
        <f>IF(+All!$F413="Ohio State",+All!C413,IF(+All!$H413="Ohio State",+All!C413,0))</f>
        <v>44478</v>
      </c>
      <c r="D138" s="73">
        <f>IF(+All!$F413="Ohio State",+All!D413,IF(+All!$H413="Ohio State",+All!D413,0))</f>
        <v>0.5</v>
      </c>
      <c r="E138" s="707" t="str">
        <f>IF(+All!$F413="Ohio State",+All!E413,IF(+All!$H413="Ohio State",+All!E413,0))</f>
        <v>Fox</v>
      </c>
      <c r="F138" s="75" t="str">
        <f>IF(+All!$F413="Ohio State",+All!F413,IF(+All!$H413="Ohio State",+All!F413,0))</f>
        <v>Maryland</v>
      </c>
      <c r="G138" s="95" t="str">
        <f>IF(+All!$F413="Ohio State",+All!G413,IF(+All!$H413="Ohio State",+All!G413,0))</f>
        <v>B10</v>
      </c>
      <c r="H138" s="95" t="str">
        <f>IF(+All!$F413="Ohio State",+All!H413,IF(+All!$H413="Ohio State",+All!H413,0))</f>
        <v>Ohio State</v>
      </c>
      <c r="I138" s="76" t="str">
        <f>IF(+All!$F413="Ohio State",+All!I413,IF(+All!$H413="Ohio State",+All!I413,0))</f>
        <v>B10</v>
      </c>
      <c r="J138" s="706" t="str">
        <f>IF(+All!$F413="Ohio State",+All!J413,IF(+All!$H413="Ohio State",+All!J413,0))</f>
        <v>Ohio State</v>
      </c>
      <c r="K138" s="707" t="str">
        <f>IF(+All!$F413="Ohio State",+All!K413,IF(+All!$H413="Ohio State",+All!K413,0))</f>
        <v>Maryland</v>
      </c>
      <c r="L138" s="78">
        <f>IF(+All!$F413="Ohio State",+All!L413,IF(+All!$H413="Ohio State",+All!L413,0))</f>
        <v>20.5</v>
      </c>
      <c r="M138" s="79">
        <f>IF(+All!$F413="Ohio State",+All!M413,IF(+All!$H413="Ohio State",+All!M413,0))</f>
        <v>70.5</v>
      </c>
      <c r="N138" s="706" t="str">
        <f>IF(+All!$F413="Ohio State",+All!N413,IF(+All!$H413="Ohio State",+All!N413,0))</f>
        <v>Ohio State</v>
      </c>
      <c r="O138" s="708">
        <f>IF(+All!$F413="Ohio State",+All!O413,IF(+All!$H413="Ohio State",+All!O413,0))</f>
        <v>66</v>
      </c>
      <c r="P138" s="708" t="str">
        <f>IF(+All!$F413="Ohio State",+All!P413,IF(+All!$H413="Ohio State",+All!P413,0))</f>
        <v>Maryland</v>
      </c>
      <c r="Q138" s="707">
        <f>IF(+All!$F413="Ohio State",+All!Q413,IF(+All!$H413="Ohio State",+All!Q413,0))</f>
        <v>17</v>
      </c>
      <c r="R138" s="706" t="str">
        <f>IF(+All!$F413="Ohio State",+All!R413,IF(+All!$H413="Ohio State",+All!R413,0))</f>
        <v>Ohio State</v>
      </c>
      <c r="S138" s="708" t="str">
        <f>IF(+All!$F413="Ohio State",+All!S413,IF(+All!$H413="Ohio State",+All!S413,0))</f>
        <v>Maryland</v>
      </c>
      <c r="T138" s="706" t="str">
        <f>IF(+All!$F413="Ohio State",+All!T413,IF(+All!$H413="Ohio State",+All!T413,0))</f>
        <v>Ohio State</v>
      </c>
      <c r="U138" s="707" t="str">
        <f>IF(+All!$F413="Ohio State",+All!U413,IF(+All!$H413="Ohio State",+All!U413,0))</f>
        <v>W</v>
      </c>
      <c r="V138" s="706">
        <f>IF(+All!$F261="Ohio State",+All!#REF!,IF(+All!$H261="Ohio State",+All!#REF!,0))</f>
        <v>0</v>
      </c>
      <c r="W138" s="707">
        <f>IF(+All!$F261="Ohio State",+All!#REF!,IF(+All!$H261="Ohio State",+All!#REF!,0))</f>
        <v>0</v>
      </c>
      <c r="X138" s="706">
        <f>IF(+All!$F261="Ohio State",+All!#REF!,IF(+All!$H261="Ohio State",+All!#REF!,0))</f>
        <v>0</v>
      </c>
      <c r="Y138" s="707">
        <f>IF(+All!$F261="Ohio State",+All!#REF!,IF(+All!$H261="Ohio State",+All!#REF!,0))</f>
        <v>0</v>
      </c>
      <c r="Z138" s="706">
        <f>IF(+All!$F261="Ohio State",+All!#REF!,IF(+All!$H261="Ohio State",+All!#REF!,0))</f>
        <v>0</v>
      </c>
      <c r="AA138" s="707">
        <f>IF(+All!$F261="Ohio State",+All!#REF!,IF(+All!$H261="Ohio State",+All!#REF!,0))</f>
        <v>0</v>
      </c>
      <c r="AB138" s="706">
        <f>IF(+All!$F261="Ohio State",+All!#REF!,IF(+All!$H261="Ohio State",+All!#REF!,0))</f>
        <v>0</v>
      </c>
      <c r="AC138" s="707">
        <f>IF(+All!$F261="Ohio State",+All!#REF!,IF(+All!$H261="Ohio State",+All!#REF!,0))</f>
        <v>0</v>
      </c>
      <c r="AD138" s="706">
        <f>IF(+All!$F261="Ohio State",+All!#REF!,IF(+All!$H261="Ohio State",+All!#REF!,0))</f>
        <v>0</v>
      </c>
      <c r="AE138" s="707">
        <f>IF(+All!$F261="Ohio State",+All!#REF!,IF(+All!$H261="Ohio State",+All!#REF!,0))</f>
        <v>0</v>
      </c>
      <c r="AF138" s="706">
        <f>IF(+All!$F261="Ohio State",+All!#REF!,IF(+All!$H261="Ohio State",+All!#REF!,0))</f>
        <v>0</v>
      </c>
      <c r="AG138" s="707">
        <f>IF(+All!$F261="Ohio State",+All!#REF!,IF(+All!$H261="Ohio State",+All!#REF!,0))</f>
        <v>0</v>
      </c>
      <c r="AH138" s="706">
        <f>IF(+All!$F261="Ohio State",+All!#REF!,IF(+All!$H261="Ohio State",+All!#REF!,0))</f>
        <v>0</v>
      </c>
      <c r="AI138" s="707">
        <f>IF(+All!$F261="Ohio State",+All!#REF!,IF(+All!$H261="Ohio State",+All!#REF!,0))</f>
        <v>0</v>
      </c>
      <c r="AJ138" s="706">
        <f>IF(+All!$F261="Ohio State",+All!#REF!,IF(+All!$H261="Ohio State",+All!#REF!,0))</f>
        <v>0</v>
      </c>
      <c r="AK138" s="707">
        <f>IF(+All!$F261="Ohio State",+All!#REF!,IF(+All!$H261="Ohio State",+All!#REF!,0))</f>
        <v>0</v>
      </c>
      <c r="AL138" s="81">
        <f>IF(+All!$F261="Ohio State",+All!V261,IF(+All!$H261="Ohio State",+All!V261,0))</f>
        <v>0</v>
      </c>
      <c r="AM138" s="82">
        <f>IF(+All!$F261="Ohio State",+All!W261,IF(+All!$H261="Ohio State",+All!W261,0))</f>
        <v>0</v>
      </c>
      <c r="AN138" s="96">
        <f>IF(+All!$F261="Ohio State",+All!X261,IF(+All!$H261="Ohio State",+All!X261,0))</f>
        <v>0</v>
      </c>
      <c r="AO138" s="83">
        <f>IF(+All!$F261="Ohio State",+All!Y261,IF(+All!$H261="Ohio State",+All!Y261,0))</f>
        <v>0</v>
      </c>
      <c r="AP138" s="84">
        <f>IF(+All!$F261="Ohio State",+All!Z261,IF(+All!$H261="Ohio State",+All!Z261,0))</f>
        <v>0</v>
      </c>
      <c r="AQ138" s="480">
        <f>IF(+All!$F261="Ohio State",+All!#REF!,IF(+All!$H261="Ohio State",+All!#REF!,0))</f>
        <v>0</v>
      </c>
      <c r="AR138" s="482">
        <f>IF(+All!$F261="Ohio State",+All!#REF!,IF(+All!$H261="Ohio State",+All!#REF!,0))</f>
        <v>0</v>
      </c>
      <c r="AS138" s="483">
        <f>IF(+All!$F261="Ohio State",+All!#REF!,IF(+All!$H261="Ohio State",+All!#REF!,0))</f>
        <v>0</v>
      </c>
      <c r="AT138" s="483">
        <f>IF(+All!$F261="Ohio State",+All!#REF!,IF(+All!$H261="Ohio State",+All!#REF!,0))</f>
        <v>0</v>
      </c>
      <c r="AU138" s="482">
        <f>IF(+All!$F261="Ohio State",+All!#REF!,IF(+All!$H261="Ohio State",+All!#REF!,0))</f>
        <v>0</v>
      </c>
      <c r="AV138" s="483">
        <f>IF(+All!$F261="Ohio State",+All!#REF!,IF(+All!$H261="Ohio State",+All!#REF!,0))</f>
        <v>0</v>
      </c>
      <c r="AW138" s="484">
        <f>IF(+All!$F261="Ohio State",+All!#REF!,IF(+All!$H261="Ohio State",+All!#REF!,0))</f>
        <v>0</v>
      </c>
      <c r="AX138" s="483">
        <f>IF(+All!$F261="Ohio State",+All!#REF!,IF(+All!$H261="Ohio State",+All!#REF!,0))</f>
        <v>0</v>
      </c>
      <c r="AY138" s="88">
        <f>IF(+All!$F261="Ohio State",+All!#REF!,IF(+All!$H261="Ohio State",+All!#REF!,0))</f>
        <v>0</v>
      </c>
      <c r="AZ138" s="89">
        <f>IF(+All!$F261="Ohio State",+All!#REF!,IF(+All!$H261="Ohio State",+All!#REF!,0))</f>
        <v>0</v>
      </c>
      <c r="BA138" s="90">
        <f>IF(+All!$F261="Ohio State",+All!#REF!,IF(+All!$H261="Ohio State",+All!#REF!,0))</f>
        <v>0</v>
      </c>
      <c r="BB138" s="90">
        <f>IF(+All!$F261="Ohio State",+All!#REF!,IF(+All!$H261="Ohio State",+All!#REF!,0))</f>
        <v>0</v>
      </c>
      <c r="BC138" s="91">
        <f>IF(+All!$F261="Ohio State",+All!#REF!,IF(+All!$H261="Ohio State",+All!#REF!,0))</f>
        <v>0</v>
      </c>
      <c r="BD138" s="482">
        <f>IF(+All!$F261="Ohio State",+All!#REF!,IF(+All!$H261="Ohio State",+All!#REF!,0))</f>
        <v>0</v>
      </c>
      <c r="BE138" s="483">
        <f>IF(+All!$F261="Ohio State",+All!#REF!,IF(+All!$H261="Ohio State",+All!#REF!,0))</f>
        <v>0</v>
      </c>
      <c r="BF138" s="483">
        <f>IF(+All!$F261="Ohio State",+All!#REF!,IF(+All!$H261="Ohio State",+All!#REF!,0))</f>
        <v>0</v>
      </c>
      <c r="BG138" s="482">
        <f>IF(+All!$F261="Ohio State",+All!#REF!,IF(+All!$H261="Ohio State",+All!#REF!,0))</f>
        <v>0</v>
      </c>
      <c r="BH138" s="483">
        <f>IF(+All!$F261="Ohio State",+All!#REF!,IF(+All!$H261="Ohio State",+All!#REF!,0))</f>
        <v>0</v>
      </c>
      <c r="BI138" s="484">
        <f>IF(+All!$F261="Ohio State",+All!#REF!,IF(+All!$H261="Ohio State",+All!#REF!,0))</f>
        <v>0</v>
      </c>
      <c r="BJ138" s="92">
        <f>IF(+All!$F261="Ohio State",+All!#REF!,IF(+All!$H261="Ohio State",+All!#REF!,0))</f>
        <v>0</v>
      </c>
      <c r="BK138" s="93">
        <f>IF(+All!$F261="Ohio State",+All!#REF!,IF(+All!$H261="Ohio State",+All!#REF!,0))</f>
        <v>0</v>
      </c>
    </row>
    <row r="139" spans="1:71" x14ac:dyDescent="0.8">
      <c r="A139" s="70">
        <f>IF(+All!$F545="Ohio State",+All!A545,IF(+All!$H545="Ohio State",+All!A545,0))</f>
        <v>7</v>
      </c>
      <c r="B139" s="480" t="str">
        <f>IF(+All!$F545="Ohio State",+All!B545,IF(+All!$H545="Ohio State",+All!B545,0))</f>
        <v>Sat</v>
      </c>
      <c r="C139" s="72">
        <f>IF(+All!$F545="Ohio State",+All!C545,IF(+All!$H545="Ohio State",+All!C545,0))</f>
        <v>44485</v>
      </c>
      <c r="D139" s="73">
        <f>IF(+All!$F545="Ohio State",+All!D545,IF(+All!$H545="Ohio State",+All!D545,0))</f>
        <v>0</v>
      </c>
      <c r="E139" s="707">
        <f>IF(+All!$F545="Ohio State",+All!E545,IF(+All!$H545="Ohio State",+All!E545,0))</f>
        <v>0</v>
      </c>
      <c r="F139" s="75" t="str">
        <f>IF(+All!$F545="Ohio State",+All!F545,IF(+All!$H545="Ohio State",+All!F545,0))</f>
        <v>Ohio State</v>
      </c>
      <c r="G139" s="95" t="str">
        <f>IF(+All!$F545="Ohio State",+All!G545,IF(+All!$H545="Ohio State",+All!G545,0))</f>
        <v>B10</v>
      </c>
      <c r="H139" s="95" t="str">
        <f>IF(+All!$F545="Ohio State",+All!H545,IF(+All!$H545="Ohio State",+All!H545,0))</f>
        <v>Open</v>
      </c>
      <c r="I139" s="76" t="str">
        <f>IF(+All!$F545="Ohio State",+All!I545,IF(+All!$H545="Ohio State",+All!I545,0))</f>
        <v>ZZZ</v>
      </c>
      <c r="J139" s="706">
        <f>IF(+All!$F545="Ohio State",+All!J545,IF(+All!$H545="Ohio State",+All!J545,0))</f>
        <v>0</v>
      </c>
      <c r="K139" s="707">
        <f>IF(+All!$F545="Ohio State",+All!K545,IF(+All!$H545="Ohio State",+All!K545,0))</f>
        <v>0</v>
      </c>
      <c r="L139" s="78">
        <f>IF(+All!$F545="Ohio State",+All!L545,IF(+All!$H545="Ohio State",+All!L545,0))</f>
        <v>0</v>
      </c>
      <c r="M139" s="79">
        <f>IF(+All!$F545="Ohio State",+All!M545,IF(+All!$H545="Ohio State",+All!M545,0))</f>
        <v>0</v>
      </c>
      <c r="N139" s="706">
        <f>IF(+All!$F545="Ohio State",+All!N545,IF(+All!$H545="Ohio State",+All!N545,0))</f>
        <v>0</v>
      </c>
      <c r="O139" s="708">
        <f>IF(+All!$F545="Ohio State",+All!O545,IF(+All!$H545="Ohio State",+All!O545,0))</f>
        <v>0</v>
      </c>
      <c r="P139" s="708">
        <f>IF(+All!$F545="Ohio State",+All!P545,IF(+All!$H545="Ohio State",+All!P545,0))</f>
        <v>0</v>
      </c>
      <c r="Q139" s="707">
        <f>IF(+All!$F545="Ohio State",+All!Q545,IF(+All!$H545="Ohio State",+All!Q545,0))</f>
        <v>0</v>
      </c>
      <c r="R139" s="706">
        <f>IF(+All!$F545="Ohio State",+All!R545,IF(+All!$H545="Ohio State",+All!R545,0))</f>
        <v>0</v>
      </c>
      <c r="S139" s="708">
        <f>IF(+All!$F545="Ohio State",+All!S545,IF(+All!$H545="Ohio State",+All!S545,0))</f>
        <v>0</v>
      </c>
      <c r="T139" s="706">
        <f>IF(+All!$F545="Ohio State",+All!T545,IF(+All!$H545="Ohio State",+All!T545,0))</f>
        <v>0</v>
      </c>
      <c r="U139" s="707">
        <f>IF(+All!$F545="Ohio State",+All!U545,IF(+All!$H545="Ohio State",+All!U545,0))</f>
        <v>0</v>
      </c>
      <c r="V139" s="706">
        <f>IF(+All!$F345="Ohio State",+All!#REF!,IF(+All!$H345="Ohio State",+All!#REF!,0))</f>
        <v>0</v>
      </c>
      <c r="W139" s="707">
        <f>IF(+All!$F345="Ohio State",+All!#REF!,IF(+All!$H345="Ohio State",+All!#REF!,0))</f>
        <v>0</v>
      </c>
      <c r="X139" s="706">
        <f>IF(+All!$F345="Ohio State",+All!#REF!,IF(+All!$H345="Ohio State",+All!#REF!,0))</f>
        <v>0</v>
      </c>
      <c r="Y139" s="707">
        <f>IF(+All!$F345="Ohio State",+All!#REF!,IF(+All!$H345="Ohio State",+All!#REF!,0))</f>
        <v>0</v>
      </c>
      <c r="Z139" s="706">
        <f>IF(+All!$F345="Ohio State",+All!#REF!,IF(+All!$H345="Ohio State",+All!#REF!,0))</f>
        <v>0</v>
      </c>
      <c r="AA139" s="707">
        <f>IF(+All!$F345="Ohio State",+All!#REF!,IF(+All!$H345="Ohio State",+All!#REF!,0))</f>
        <v>0</v>
      </c>
      <c r="AB139" s="706">
        <f>IF(+All!$F345="Ohio State",+All!#REF!,IF(+All!$H345="Ohio State",+All!#REF!,0))</f>
        <v>0</v>
      </c>
      <c r="AC139" s="707">
        <f>IF(+All!$F345="Ohio State",+All!#REF!,IF(+All!$H345="Ohio State",+All!#REF!,0))</f>
        <v>0</v>
      </c>
      <c r="AD139" s="706">
        <f>IF(+All!$F345="Ohio State",+All!#REF!,IF(+All!$H345="Ohio State",+All!#REF!,0))</f>
        <v>0</v>
      </c>
      <c r="AE139" s="707">
        <f>IF(+All!$F345="Ohio State",+All!#REF!,IF(+All!$H345="Ohio State",+All!#REF!,0))</f>
        <v>0</v>
      </c>
      <c r="AF139" s="706">
        <f>IF(+All!$F345="Ohio State",+All!#REF!,IF(+All!$H345="Ohio State",+All!#REF!,0))</f>
        <v>0</v>
      </c>
      <c r="AG139" s="707">
        <f>IF(+All!$F345="Ohio State",+All!#REF!,IF(+All!$H345="Ohio State",+All!#REF!,0))</f>
        <v>0</v>
      </c>
      <c r="AH139" s="706">
        <f>IF(+All!$F345="Ohio State",+All!#REF!,IF(+All!$H345="Ohio State",+All!#REF!,0))</f>
        <v>0</v>
      </c>
      <c r="AI139" s="707">
        <f>IF(+All!$F345="Ohio State",+All!#REF!,IF(+All!$H345="Ohio State",+All!#REF!,0))</f>
        <v>0</v>
      </c>
      <c r="AJ139" s="706">
        <f>IF(+All!$F345="Ohio State",+All!#REF!,IF(+All!$H345="Ohio State",+All!#REF!,0))</f>
        <v>0</v>
      </c>
      <c r="AK139" s="707">
        <f>IF(+All!$F345="Ohio State",+All!#REF!,IF(+All!$H345="Ohio State",+All!#REF!,0))</f>
        <v>0</v>
      </c>
      <c r="AL139" s="81">
        <f>IF(+All!$F345="Ohio State",+All!V345,IF(+All!$H345="Ohio State",+All!V345,0))</f>
        <v>0</v>
      </c>
      <c r="AM139" s="82">
        <f>IF(+All!$F345="Ohio State",+All!W345,IF(+All!$H345="Ohio State",+All!W345,0))</f>
        <v>0</v>
      </c>
      <c r="AN139" s="96">
        <f>IF(+All!$F345="Ohio State",+All!X345,IF(+All!$H345="Ohio State",+All!X345,0))</f>
        <v>0</v>
      </c>
      <c r="AO139" s="83">
        <f>IF(+All!$F345="Ohio State",+All!Y345,IF(+All!$H345="Ohio State",+All!Y345,0))</f>
        <v>0</v>
      </c>
      <c r="AP139" s="84">
        <f>IF(+All!$F345="Ohio State",+All!Z345,IF(+All!$H345="Ohio State",+All!Z345,0))</f>
        <v>0</v>
      </c>
      <c r="AQ139" s="480">
        <f>IF(+All!$F345="Ohio State",+All!#REF!,IF(+All!$H345="Ohio State",+All!#REF!,0))</f>
        <v>0</v>
      </c>
      <c r="AR139" s="482">
        <f>IF(+All!$F345="Ohio State",+All!#REF!,IF(+All!$H345="Ohio State",+All!#REF!,0))</f>
        <v>0</v>
      </c>
      <c r="AS139" s="483">
        <f>IF(+All!$F345="Ohio State",+All!#REF!,IF(+All!$H345="Ohio State",+All!#REF!,0))</f>
        <v>0</v>
      </c>
      <c r="AT139" s="483">
        <f>IF(+All!$F345="Ohio State",+All!#REF!,IF(+All!$H345="Ohio State",+All!#REF!,0))</f>
        <v>0</v>
      </c>
      <c r="AU139" s="482">
        <f>IF(+All!$F345="Ohio State",+All!#REF!,IF(+All!$H345="Ohio State",+All!#REF!,0))</f>
        <v>0</v>
      </c>
      <c r="AV139" s="483">
        <f>IF(+All!$F345="Ohio State",+All!#REF!,IF(+All!$H345="Ohio State",+All!#REF!,0))</f>
        <v>0</v>
      </c>
      <c r="AW139" s="484">
        <f>IF(+All!$F345="Ohio State",+All!#REF!,IF(+All!$H345="Ohio State",+All!#REF!,0))</f>
        <v>0</v>
      </c>
      <c r="AX139" s="483">
        <f>IF(+All!$F345="Ohio State",+All!#REF!,IF(+All!$H345="Ohio State",+All!#REF!,0))</f>
        <v>0</v>
      </c>
      <c r="AY139" s="88">
        <f>IF(+All!$F345="Ohio State",+All!#REF!,IF(+All!$H345="Ohio State",+All!#REF!,0))</f>
        <v>0</v>
      </c>
      <c r="AZ139" s="89">
        <f>IF(+All!$F345="Ohio State",+All!#REF!,IF(+All!$H345="Ohio State",+All!#REF!,0))</f>
        <v>0</v>
      </c>
      <c r="BA139" s="90">
        <f>IF(+All!$F345="Ohio State",+All!#REF!,IF(+All!$H345="Ohio State",+All!#REF!,0))</f>
        <v>0</v>
      </c>
      <c r="BB139" s="90">
        <f>IF(+All!$F345="Ohio State",+All!#REF!,IF(+All!$H345="Ohio State",+All!#REF!,0))</f>
        <v>0</v>
      </c>
      <c r="BC139" s="91">
        <f>IF(+All!$F345="Ohio State",+All!#REF!,IF(+All!$H345="Ohio State",+All!#REF!,0))</f>
        <v>0</v>
      </c>
      <c r="BD139" s="482">
        <f>IF(+All!$F345="Ohio State",+All!#REF!,IF(+All!$H345="Ohio State",+All!#REF!,0))</f>
        <v>0</v>
      </c>
      <c r="BE139" s="483">
        <f>IF(+All!$F345="Ohio State",+All!#REF!,IF(+All!$H345="Ohio State",+All!#REF!,0))</f>
        <v>0</v>
      </c>
      <c r="BF139" s="483">
        <f>IF(+All!$F345="Ohio State",+All!#REF!,IF(+All!$H345="Ohio State",+All!#REF!,0))</f>
        <v>0</v>
      </c>
      <c r="BG139" s="482">
        <f>IF(+All!$F345="Ohio State",+All!#REF!,IF(+All!$H345="Ohio State",+All!#REF!,0))</f>
        <v>0</v>
      </c>
      <c r="BH139" s="483">
        <f>IF(+All!$F345="Ohio State",+All!#REF!,IF(+All!$H345="Ohio State",+All!#REF!,0))</f>
        <v>0</v>
      </c>
      <c r="BI139" s="484">
        <f>IF(+All!$F345="Ohio State",+All!#REF!,IF(+All!$H345="Ohio State",+All!#REF!,0))</f>
        <v>0</v>
      </c>
      <c r="BJ139" s="92">
        <f>IF(+All!$F345="Ohio State",+All!#REF!,IF(+All!$H345="Ohio State",+All!#REF!,0))</f>
        <v>0</v>
      </c>
      <c r="BK139" s="93">
        <f>IF(+All!$F345="Ohio State",+All!#REF!,IF(+All!$H345="Ohio State",+All!#REF!,0))</f>
        <v>0</v>
      </c>
    </row>
    <row r="140" spans="1:71" x14ac:dyDescent="0.8">
      <c r="A140" s="70">
        <f>IF(+All!$F573="Ohio State",+All!A573,IF(+All!$H573="Ohio State",+All!A573,0))</f>
        <v>8</v>
      </c>
      <c r="B140" s="480" t="str">
        <f>IF(+All!$F573="Ohio State",+All!B573,IF(+All!$H573="Ohio State",+All!B573,0))</f>
        <v>Sat</v>
      </c>
      <c r="C140" s="72">
        <f>IF(+All!$F573="Ohio State",+All!C573,IF(+All!$H573="Ohio State",+All!C573,0))</f>
        <v>44492</v>
      </c>
      <c r="D140" s="73">
        <f>IF(+All!$F573="Ohio State",+All!D573,IF(+All!$H573="Ohio State",+All!D573,0))</f>
        <v>0.8125</v>
      </c>
      <c r="E140" s="707" t="str">
        <f>IF(+All!$F573="Ohio State",+All!E573,IF(+All!$H573="Ohio State",+All!E573,0))</f>
        <v>ABC</v>
      </c>
      <c r="F140" s="75" t="str">
        <f>IF(+All!$F573="Ohio State",+All!F573,IF(+All!$H573="Ohio State",+All!F573,0))</f>
        <v>Ohio State</v>
      </c>
      <c r="G140" s="95" t="str">
        <f>IF(+All!$F573="Ohio State",+All!G573,IF(+All!$H573="Ohio State",+All!G573,0))</f>
        <v>B10</v>
      </c>
      <c r="H140" s="95" t="str">
        <f>IF(+All!$F573="Ohio State",+All!H573,IF(+All!$H573="Ohio State",+All!H573,0))</f>
        <v>Indiana</v>
      </c>
      <c r="I140" s="76" t="str">
        <f>IF(+All!$F573="Ohio State",+All!I573,IF(+All!$H573="Ohio State",+All!I573,0))</f>
        <v>B10</v>
      </c>
      <c r="J140" s="706" t="str">
        <f>IF(+All!$F573="Ohio State",+All!J573,IF(+All!$H573="Ohio State",+All!J573,0))</f>
        <v>Ohio State</v>
      </c>
      <c r="K140" s="707" t="str">
        <f>IF(+All!$F573="Ohio State",+All!K573,IF(+All!$H573="Ohio State",+All!K573,0))</f>
        <v>Indiana</v>
      </c>
      <c r="L140" s="78">
        <f>IF(+All!$F573="Ohio State",+All!L573,IF(+All!$H573="Ohio State",+All!L573,0))</f>
        <v>20</v>
      </c>
      <c r="M140" s="79">
        <f>IF(+All!$F573="Ohio State",+All!M573,IF(+All!$H573="Ohio State",+All!M573,0))</f>
        <v>60.5</v>
      </c>
      <c r="N140" s="706" t="str">
        <f>IF(+All!$F573="Ohio State",+All!N573,IF(+All!$H573="Ohio State",+All!N573,0))</f>
        <v>Ohio State</v>
      </c>
      <c r="O140" s="708">
        <f>IF(+All!$F573="Ohio State",+All!O573,IF(+All!$H573="Ohio State",+All!O573,0))</f>
        <v>54</v>
      </c>
      <c r="P140" s="708" t="str">
        <f>IF(+All!$F573="Ohio State",+All!P573,IF(+All!$H573="Ohio State",+All!P573,0))</f>
        <v>Indiana</v>
      </c>
      <c r="Q140" s="707">
        <f>IF(+All!$F573="Ohio State",+All!Q573,IF(+All!$H573="Ohio State",+All!Q573,0))</f>
        <v>7</v>
      </c>
      <c r="R140" s="706" t="str">
        <f>IF(+All!$F573="Ohio State",+All!R573,IF(+All!$H573="Ohio State",+All!R573,0))</f>
        <v>Ohio State</v>
      </c>
      <c r="S140" s="708" t="str">
        <f>IF(+All!$F573="Ohio State",+All!S573,IF(+All!$H573="Ohio State",+All!S573,0))</f>
        <v>Indiana</v>
      </c>
      <c r="T140" s="706" t="str">
        <f>IF(+All!$F573="Ohio State",+All!T573,IF(+All!$H573="Ohio State",+All!T573,0))</f>
        <v>Ohio State</v>
      </c>
      <c r="U140" s="707" t="str">
        <f>IF(+All!$F573="Ohio State",+All!U573,IF(+All!$H573="Ohio State",+All!U573,0))</f>
        <v>W</v>
      </c>
      <c r="V140" s="706" t="e">
        <f>IF(+All!#REF!="Ohio State",+All!#REF!,IF(+All!#REF!="Ohio State",+All!#REF!,0))</f>
        <v>#REF!</v>
      </c>
      <c r="W140" s="707" t="e">
        <f>IF(+All!#REF!="Ohio State",+All!#REF!,IF(+All!#REF!="Ohio State",+All!#REF!,0))</f>
        <v>#REF!</v>
      </c>
      <c r="X140" s="706" t="e">
        <f>IF(+All!#REF!="Ohio State",+All!#REF!,IF(+All!#REF!="Ohio State",+All!#REF!,0))</f>
        <v>#REF!</v>
      </c>
      <c r="Y140" s="707" t="e">
        <f>IF(+All!#REF!="Ohio State",+All!#REF!,IF(+All!#REF!="Ohio State",+All!#REF!,0))</f>
        <v>#REF!</v>
      </c>
      <c r="Z140" s="706" t="e">
        <f>IF(+All!#REF!="Ohio State",+All!#REF!,IF(+All!#REF!="Ohio State",+All!#REF!,0))</f>
        <v>#REF!</v>
      </c>
      <c r="AA140" s="707" t="e">
        <f>IF(+All!#REF!="Ohio State",+All!#REF!,IF(+All!#REF!="Ohio State",+All!#REF!,0))</f>
        <v>#REF!</v>
      </c>
      <c r="AB140" s="706" t="e">
        <f>IF(+All!#REF!="Ohio State",+All!#REF!,IF(+All!#REF!="Ohio State",+All!#REF!,0))</f>
        <v>#REF!</v>
      </c>
      <c r="AC140" s="707" t="e">
        <f>IF(+All!#REF!="Ohio State",+All!#REF!,IF(+All!#REF!="Ohio State",+All!#REF!,0))</f>
        <v>#REF!</v>
      </c>
      <c r="AD140" s="706" t="e">
        <f>IF(+All!#REF!="Ohio State",+All!#REF!,IF(+All!#REF!="Ohio State",+All!#REF!,0))</f>
        <v>#REF!</v>
      </c>
      <c r="AE140" s="707" t="e">
        <f>IF(+All!#REF!="Ohio State",+All!#REF!,IF(+All!#REF!="Ohio State",+All!#REF!,0))</f>
        <v>#REF!</v>
      </c>
      <c r="AF140" s="706" t="e">
        <f>IF(+All!#REF!="Ohio State",+All!#REF!,IF(+All!#REF!="Ohio State",+All!#REF!,0))</f>
        <v>#REF!</v>
      </c>
      <c r="AG140" s="707" t="e">
        <f>IF(+All!#REF!="Ohio State",+All!#REF!,IF(+All!#REF!="Ohio State",+All!#REF!,0))</f>
        <v>#REF!</v>
      </c>
      <c r="AH140" s="706" t="e">
        <f>IF(+All!#REF!="Ohio State",+All!#REF!,IF(+All!#REF!="Ohio State",+All!#REF!,0))</f>
        <v>#REF!</v>
      </c>
      <c r="AI140" s="707" t="e">
        <f>IF(+All!#REF!="Ohio State",+All!#REF!,IF(+All!#REF!="Ohio State",+All!#REF!,0))</f>
        <v>#REF!</v>
      </c>
      <c r="AJ140" s="706" t="e">
        <f>IF(+All!#REF!="Ohio State",+All!#REF!,IF(+All!#REF!="Ohio State",+All!#REF!,0))</f>
        <v>#REF!</v>
      </c>
      <c r="AK140" s="707" t="e">
        <f>IF(+All!#REF!="Ohio State",+All!#REF!,IF(+All!#REF!="Ohio State",+All!#REF!,0))</f>
        <v>#REF!</v>
      </c>
      <c r="AL140" s="81" t="e">
        <f>IF(+All!#REF!="Ohio State",+All!#REF!,IF(+All!#REF!="Ohio State",+All!#REF!,0))</f>
        <v>#REF!</v>
      </c>
      <c r="AM140" s="82" t="e">
        <f>IF(+All!#REF!="Ohio State",+All!#REF!,IF(+All!#REF!="Ohio State",+All!#REF!,0))</f>
        <v>#REF!</v>
      </c>
      <c r="AN140" s="96" t="e">
        <f>IF(+All!#REF!="Ohio State",+All!#REF!,IF(+All!#REF!="Ohio State",+All!#REF!,0))</f>
        <v>#REF!</v>
      </c>
      <c r="AO140" s="83" t="e">
        <f>IF(+All!#REF!="Ohio State",+All!#REF!,IF(+All!#REF!="Ohio State",+All!#REF!,0))</f>
        <v>#REF!</v>
      </c>
      <c r="AP140" s="84" t="e">
        <f>IF(+All!#REF!="Ohio State",+All!#REF!,IF(+All!#REF!="Ohio State",+All!#REF!,0))</f>
        <v>#REF!</v>
      </c>
      <c r="AQ140" s="480" t="e">
        <f>IF(+All!#REF!="Ohio State",+All!#REF!,IF(+All!#REF!="Ohio State",+All!#REF!,0))</f>
        <v>#REF!</v>
      </c>
      <c r="AR140" s="482" t="e">
        <f>IF(+All!#REF!="Ohio State",+All!#REF!,IF(+All!#REF!="Ohio State",+All!#REF!,0))</f>
        <v>#REF!</v>
      </c>
      <c r="AS140" s="483" t="e">
        <f>IF(+All!#REF!="Ohio State",+All!#REF!,IF(+All!#REF!="Ohio State",+All!#REF!,0))</f>
        <v>#REF!</v>
      </c>
      <c r="AT140" s="483" t="e">
        <f>IF(+All!#REF!="Ohio State",+All!#REF!,IF(+All!#REF!="Ohio State",+All!#REF!,0))</f>
        <v>#REF!</v>
      </c>
      <c r="AU140" s="482" t="e">
        <f>IF(+All!#REF!="Ohio State",+All!#REF!,IF(+All!#REF!="Ohio State",+All!#REF!,0))</f>
        <v>#REF!</v>
      </c>
      <c r="AV140" s="483" t="e">
        <f>IF(+All!#REF!="Ohio State",+All!#REF!,IF(+All!#REF!="Ohio State",+All!#REF!,0))</f>
        <v>#REF!</v>
      </c>
      <c r="AW140" s="484" t="e">
        <f>IF(+All!#REF!="Ohio State",+All!#REF!,IF(+All!#REF!="Ohio State",+All!#REF!,0))</f>
        <v>#REF!</v>
      </c>
      <c r="AX140" s="483" t="e">
        <f>IF(+All!#REF!="Ohio State",+All!#REF!,IF(+All!#REF!="Ohio State",+All!#REF!,0))</f>
        <v>#REF!</v>
      </c>
      <c r="AY140" s="88" t="e">
        <f>IF(+All!#REF!="Ohio State",+All!#REF!,IF(+All!#REF!="Ohio State",+All!#REF!,0))</f>
        <v>#REF!</v>
      </c>
      <c r="AZ140" s="89" t="e">
        <f>IF(+All!#REF!="Ohio State",+All!#REF!,IF(+All!#REF!="Ohio State",+All!#REF!,0))</f>
        <v>#REF!</v>
      </c>
      <c r="BA140" s="90" t="e">
        <f>IF(+All!#REF!="Ohio State",+All!#REF!,IF(+All!#REF!="Ohio State",+All!#REF!,0))</f>
        <v>#REF!</v>
      </c>
      <c r="BB140" s="90" t="e">
        <f>IF(+All!#REF!="Ohio State",+All!#REF!,IF(+All!#REF!="Ohio State",+All!#REF!,0))</f>
        <v>#REF!</v>
      </c>
      <c r="BC140" s="91" t="e">
        <f>IF(+All!#REF!="Ohio State",+All!#REF!,IF(+All!#REF!="Ohio State",+All!#REF!,0))</f>
        <v>#REF!</v>
      </c>
      <c r="BD140" s="482" t="e">
        <f>IF(+All!#REF!="Ohio State",+All!#REF!,IF(+All!#REF!="Ohio State",+All!#REF!,0))</f>
        <v>#REF!</v>
      </c>
      <c r="BE140" s="483" t="e">
        <f>IF(+All!#REF!="Ohio State",+All!#REF!,IF(+All!#REF!="Ohio State",+All!#REF!,0))</f>
        <v>#REF!</v>
      </c>
      <c r="BF140" s="483" t="e">
        <f>IF(+All!#REF!="Ohio State",+All!#REF!,IF(+All!#REF!="Ohio State",+All!#REF!,0))</f>
        <v>#REF!</v>
      </c>
      <c r="BG140" s="482" t="e">
        <f>IF(+All!#REF!="Ohio State",+All!#REF!,IF(+All!#REF!="Ohio State",+All!#REF!,0))</f>
        <v>#REF!</v>
      </c>
      <c r="BH140" s="483" t="e">
        <f>IF(+All!#REF!="Ohio State",+All!#REF!,IF(+All!#REF!="Ohio State",+All!#REF!,0))</f>
        <v>#REF!</v>
      </c>
      <c r="BI140" s="484" t="e">
        <f>IF(+All!#REF!="Ohio State",+All!#REF!,IF(+All!#REF!="Ohio State",+All!#REF!,0))</f>
        <v>#REF!</v>
      </c>
      <c r="BJ140" s="92" t="e">
        <f>IF(+All!#REF!="Ohio State",+All!#REF!,IF(+All!#REF!="Ohio State",+All!#REF!,0))</f>
        <v>#REF!</v>
      </c>
      <c r="BK140" s="93" t="e">
        <f>IF(+All!#REF!="Ohio State",+All!#REF!,IF(+All!#REF!="Ohio State",+All!#REF!,0))</f>
        <v>#REF!</v>
      </c>
    </row>
    <row r="141" spans="1:71" x14ac:dyDescent="0.8">
      <c r="A141" s="70">
        <f>IF(+All!$F650="Ohio State",+All!A650,IF(+All!$H650="Ohio State",+All!A650,0))</f>
        <v>9</v>
      </c>
      <c r="B141" s="480" t="str">
        <f>IF(+All!$F650="Ohio State",+All!B650,IF(+All!$H650="Ohio State",+All!B650,0))</f>
        <v>Sat</v>
      </c>
      <c r="C141" s="72">
        <f>IF(+All!$F650="Ohio State",+All!C650,IF(+All!$H650="Ohio State",+All!C650,0))</f>
        <v>44499</v>
      </c>
      <c r="D141" s="73">
        <f>IF(+All!$F650="Ohio State",+All!D650,IF(+All!$H650="Ohio State",+All!D650,0))</f>
        <v>0.8125</v>
      </c>
      <c r="E141" s="707" t="str">
        <f>IF(+All!$F650="Ohio State",+All!E650,IF(+All!$H650="Ohio State",+All!E650,0))</f>
        <v>ABC</v>
      </c>
      <c r="F141" s="75" t="str">
        <f>IF(+All!$F650="Ohio State",+All!F650,IF(+All!$H650="Ohio State",+All!F650,0))</f>
        <v>Penn State</v>
      </c>
      <c r="G141" s="95" t="str">
        <f>IF(+All!$F650="Ohio State",+All!G650,IF(+All!$H650="Ohio State",+All!G650,0))</f>
        <v>B10</v>
      </c>
      <c r="H141" s="95" t="str">
        <f>IF(+All!$F650="Ohio State",+All!H650,IF(+All!$H650="Ohio State",+All!H650,0))</f>
        <v>Ohio State</v>
      </c>
      <c r="I141" s="76" t="str">
        <f>IF(+All!$F650="Ohio State",+All!I650,IF(+All!$H650="Ohio State",+All!I650,0))</f>
        <v>B10</v>
      </c>
      <c r="J141" s="706" t="str">
        <f>IF(+All!$F650="Ohio State",+All!J650,IF(+All!$H650="Ohio State",+All!J650,0))</f>
        <v>Ohio State</v>
      </c>
      <c r="K141" s="707" t="str">
        <f>IF(+All!$F650="Ohio State",+All!K650,IF(+All!$H650="Ohio State",+All!K650,0))</f>
        <v>Penn State</v>
      </c>
      <c r="L141" s="78">
        <f>IF(+All!$F650="Ohio State",+All!L650,IF(+All!$H650="Ohio State",+All!L650,0))</f>
        <v>19.5</v>
      </c>
      <c r="M141" s="79">
        <f>IF(+All!$F650="Ohio State",+All!M650,IF(+All!$H650="Ohio State",+All!M650,0))</f>
        <v>60</v>
      </c>
      <c r="N141" s="706" t="str">
        <f>IF(+All!$F650="Ohio State",+All!N650,IF(+All!$H650="Ohio State",+All!N650,0))</f>
        <v>Ohio State</v>
      </c>
      <c r="O141" s="708">
        <f>IF(+All!$F650="Ohio State",+All!O650,IF(+All!$H650="Ohio State",+All!O650,0))</f>
        <v>33</v>
      </c>
      <c r="P141" s="708" t="str">
        <f>IF(+All!$F650="Ohio State",+All!P650,IF(+All!$H650="Ohio State",+All!P650,0))</f>
        <v>Penn State</v>
      </c>
      <c r="Q141" s="707">
        <f>IF(+All!$F650="Ohio State",+All!Q650,IF(+All!$H650="Ohio State",+All!Q650,0))</f>
        <v>24</v>
      </c>
      <c r="R141" s="706" t="str">
        <f>IF(+All!$F650="Ohio State",+All!R650,IF(+All!$H650="Ohio State",+All!R650,0))</f>
        <v>Penn State</v>
      </c>
      <c r="S141" s="708" t="str">
        <f>IF(+All!$F650="Ohio State",+All!S650,IF(+All!$H650="Ohio State",+All!S650,0))</f>
        <v>Ohio State</v>
      </c>
      <c r="T141" s="706" t="str">
        <f>IF(+All!$F650="Ohio State",+All!T650,IF(+All!$H650="Ohio State",+All!T650,0))</f>
        <v>Ohio State</v>
      </c>
      <c r="U141" s="707" t="str">
        <f>IF(+All!$F650="Ohio State",+All!U650,IF(+All!$H650="Ohio State",+All!U650,0))</f>
        <v>L</v>
      </c>
      <c r="V141" s="706">
        <f>IF(+All!$F388="Ohio State",+All!#REF!,IF(+All!$H388="Ohio State",+All!#REF!,0))</f>
        <v>0</v>
      </c>
      <c r="W141" s="707">
        <f>IF(+All!$F388="Ohio State",+All!#REF!,IF(+All!$H388="Ohio State",+All!#REF!,0))</f>
        <v>0</v>
      </c>
      <c r="X141" s="706">
        <f>IF(+All!$F388="Ohio State",+All!#REF!,IF(+All!$H388="Ohio State",+All!#REF!,0))</f>
        <v>0</v>
      </c>
      <c r="Y141" s="707">
        <f>IF(+All!$F388="Ohio State",+All!#REF!,IF(+All!$H388="Ohio State",+All!#REF!,0))</f>
        <v>0</v>
      </c>
      <c r="Z141" s="706">
        <f>IF(+All!$F388="Ohio State",+All!#REF!,IF(+All!$H388="Ohio State",+All!#REF!,0))</f>
        <v>0</v>
      </c>
      <c r="AA141" s="707">
        <f>IF(+All!$F388="Ohio State",+All!#REF!,IF(+All!$H388="Ohio State",+All!#REF!,0))</f>
        <v>0</v>
      </c>
      <c r="AB141" s="706">
        <f>IF(+All!$F388="Ohio State",+All!#REF!,IF(+All!$H388="Ohio State",+All!#REF!,0))</f>
        <v>0</v>
      </c>
      <c r="AC141" s="707">
        <f>IF(+All!$F388="Ohio State",+All!#REF!,IF(+All!$H388="Ohio State",+All!#REF!,0))</f>
        <v>0</v>
      </c>
      <c r="AD141" s="706">
        <f>IF(+All!$F388="Ohio State",+All!#REF!,IF(+All!$H388="Ohio State",+All!#REF!,0))</f>
        <v>0</v>
      </c>
      <c r="AE141" s="707">
        <f>IF(+All!$F388="Ohio State",+All!#REF!,IF(+All!$H388="Ohio State",+All!#REF!,0))</f>
        <v>0</v>
      </c>
      <c r="AF141" s="706">
        <f>IF(+All!$F388="Ohio State",+All!#REF!,IF(+All!$H388="Ohio State",+All!#REF!,0))</f>
        <v>0</v>
      </c>
      <c r="AG141" s="707">
        <f>IF(+All!$F388="Ohio State",+All!#REF!,IF(+All!$H388="Ohio State",+All!#REF!,0))</f>
        <v>0</v>
      </c>
      <c r="AH141" s="706">
        <f>IF(+All!$F388="Ohio State",+All!#REF!,IF(+All!$H388="Ohio State",+All!#REF!,0))</f>
        <v>0</v>
      </c>
      <c r="AI141" s="707">
        <f>IF(+All!$F388="Ohio State",+All!#REF!,IF(+All!$H388="Ohio State",+All!#REF!,0))</f>
        <v>0</v>
      </c>
      <c r="AJ141" s="706">
        <f>IF(+All!$F388="Ohio State",+All!#REF!,IF(+All!$H388="Ohio State",+All!#REF!,0))</f>
        <v>0</v>
      </c>
      <c r="AK141" s="707">
        <f>IF(+All!$F388="Ohio State",+All!#REF!,IF(+All!$H388="Ohio State",+All!#REF!,0))</f>
        <v>0</v>
      </c>
      <c r="AL141" s="81">
        <f>IF(+All!$F388="Ohio State",+All!V388,IF(+All!$H388="Ohio State",+All!V388,0))</f>
        <v>0</v>
      </c>
      <c r="AM141" s="82">
        <f>IF(+All!$F388="Ohio State",+All!W388,IF(+All!$H388="Ohio State",+All!W388,0))</f>
        <v>0</v>
      </c>
      <c r="AN141" s="96">
        <f>IF(+All!$F388="Ohio State",+All!X388,IF(+All!$H388="Ohio State",+All!X388,0))</f>
        <v>0</v>
      </c>
      <c r="AO141" s="83">
        <f>IF(+All!$F388="Ohio State",+All!Y388,IF(+All!$H388="Ohio State",+All!Y388,0))</f>
        <v>0</v>
      </c>
      <c r="AP141" s="84">
        <f>IF(+All!$F388="Ohio State",+All!Z388,IF(+All!$H388="Ohio State",+All!Z388,0))</f>
        <v>0</v>
      </c>
      <c r="AQ141" s="480">
        <f>IF(+All!$F388="Ohio State",+All!#REF!,IF(+All!$H388="Ohio State",+All!#REF!,0))</f>
        <v>0</v>
      </c>
      <c r="AR141" s="482">
        <f>IF(+All!$F388="Ohio State",+All!#REF!,IF(+All!$H388="Ohio State",+All!#REF!,0))</f>
        <v>0</v>
      </c>
      <c r="AS141" s="483">
        <f>IF(+All!$F388="Ohio State",+All!#REF!,IF(+All!$H388="Ohio State",+All!#REF!,0))</f>
        <v>0</v>
      </c>
      <c r="AT141" s="483">
        <f>IF(+All!$F388="Ohio State",+All!#REF!,IF(+All!$H388="Ohio State",+All!#REF!,0))</f>
        <v>0</v>
      </c>
      <c r="AU141" s="482">
        <f>IF(+All!$F388="Ohio State",+All!#REF!,IF(+All!$H388="Ohio State",+All!#REF!,0))</f>
        <v>0</v>
      </c>
      <c r="AV141" s="483">
        <f>IF(+All!$F388="Ohio State",+All!#REF!,IF(+All!$H388="Ohio State",+All!#REF!,0))</f>
        <v>0</v>
      </c>
      <c r="AW141" s="484">
        <f>IF(+All!$F388="Ohio State",+All!#REF!,IF(+All!$H388="Ohio State",+All!#REF!,0))</f>
        <v>0</v>
      </c>
      <c r="AX141" s="483">
        <f>IF(+All!$F388="Ohio State",+All!#REF!,IF(+All!$H388="Ohio State",+All!#REF!,0))</f>
        <v>0</v>
      </c>
      <c r="AY141" s="88">
        <f>IF(+All!$F388="Ohio State",+All!#REF!,IF(+All!$H388="Ohio State",+All!#REF!,0))</f>
        <v>0</v>
      </c>
      <c r="AZ141" s="89">
        <f>IF(+All!$F388="Ohio State",+All!#REF!,IF(+All!$H388="Ohio State",+All!#REF!,0))</f>
        <v>0</v>
      </c>
      <c r="BA141" s="90">
        <f>IF(+All!$F388="Ohio State",+All!#REF!,IF(+All!$H388="Ohio State",+All!#REF!,0))</f>
        <v>0</v>
      </c>
      <c r="BB141" s="90">
        <f>IF(+All!$F388="Ohio State",+All!#REF!,IF(+All!$H388="Ohio State",+All!#REF!,0))</f>
        <v>0</v>
      </c>
      <c r="BC141" s="91">
        <f>IF(+All!$F388="Ohio State",+All!#REF!,IF(+All!$H388="Ohio State",+All!#REF!,0))</f>
        <v>0</v>
      </c>
      <c r="BD141" s="482">
        <f>IF(+All!$F388="Ohio State",+All!#REF!,IF(+All!$H388="Ohio State",+All!#REF!,0))</f>
        <v>0</v>
      </c>
      <c r="BE141" s="483">
        <f>IF(+All!$F388="Ohio State",+All!#REF!,IF(+All!$H388="Ohio State",+All!#REF!,0))</f>
        <v>0</v>
      </c>
      <c r="BF141" s="483">
        <f>IF(+All!$F388="Ohio State",+All!#REF!,IF(+All!$H388="Ohio State",+All!#REF!,0))</f>
        <v>0</v>
      </c>
      <c r="BG141" s="482">
        <f>IF(+All!$F388="Ohio State",+All!#REF!,IF(+All!$H388="Ohio State",+All!#REF!,0))</f>
        <v>0</v>
      </c>
      <c r="BH141" s="483">
        <f>IF(+All!$F388="Ohio State",+All!#REF!,IF(+All!$H388="Ohio State",+All!#REF!,0))</f>
        <v>0</v>
      </c>
      <c r="BI141" s="484">
        <f>IF(+All!$F388="Ohio State",+All!#REF!,IF(+All!$H388="Ohio State",+All!#REF!,0))</f>
        <v>0</v>
      </c>
      <c r="BJ141" s="92">
        <f>IF(+All!$F388="Ohio State",+All!#REF!,IF(+All!$H388="Ohio State",+All!#REF!,0))</f>
        <v>0</v>
      </c>
      <c r="BK141" s="93">
        <f>IF(+All!$F388="Ohio State",+All!#REF!,IF(+All!$H388="Ohio State",+All!#REF!,0))</f>
        <v>0</v>
      </c>
    </row>
    <row r="142" spans="1:71" x14ac:dyDescent="0.8">
      <c r="A142" s="70">
        <f>IF(+All!$F729="Ohio State",+All!A729,IF(+All!$H729="Ohio State",+All!A729,0))</f>
        <v>10</v>
      </c>
      <c r="B142" s="480" t="str">
        <f>IF(+All!$F729="Ohio State",+All!B729,IF(+All!$H729="Ohio State",+All!B729,0))</f>
        <v>Sat</v>
      </c>
      <c r="C142" s="72">
        <f>IF(+All!$F729="Ohio State",+All!C729,IF(+All!$H729="Ohio State",+All!C729,0))</f>
        <v>44506</v>
      </c>
      <c r="D142" s="73">
        <f>IF(+All!$F729="Ohio State",+All!D729,IF(+All!$H729="Ohio State",+All!D729,0))</f>
        <v>0.5</v>
      </c>
      <c r="E142" s="707" t="str">
        <f>IF(+All!$F729="Ohio State",+All!E729,IF(+All!$H729="Ohio State",+All!E729,0))</f>
        <v>Fox</v>
      </c>
      <c r="F142" s="75" t="str">
        <f>IF(+All!$F729="Ohio State",+All!F729,IF(+All!$H729="Ohio State",+All!F729,0))</f>
        <v>Ohio State</v>
      </c>
      <c r="G142" s="95" t="str">
        <f>IF(+All!$F729="Ohio State",+All!G729,IF(+All!$H729="Ohio State",+All!G729,0))</f>
        <v>B10</v>
      </c>
      <c r="H142" s="95" t="str">
        <f>IF(+All!$F729="Ohio State",+All!H729,IF(+All!$H729="Ohio State",+All!H729,0))</f>
        <v>Nebraska</v>
      </c>
      <c r="I142" s="76" t="str">
        <f>IF(+All!$F729="Ohio State",+All!I729,IF(+All!$H729="Ohio State",+All!I729,0))</f>
        <v>B10</v>
      </c>
      <c r="J142" s="706" t="str">
        <f>IF(+All!$F729="Ohio State",+All!J729,IF(+All!$H729="Ohio State",+All!J729,0))</f>
        <v>Ohio State</v>
      </c>
      <c r="K142" s="707" t="str">
        <f>IF(+All!$F729="Ohio State",+All!K729,IF(+All!$H729="Ohio State",+All!K729,0))</f>
        <v>Nebraska</v>
      </c>
      <c r="L142" s="78">
        <f>IF(+All!$F729="Ohio State",+All!L729,IF(+All!$H729="Ohio State",+All!L729,0))</f>
        <v>15.5</v>
      </c>
      <c r="M142" s="79">
        <f>IF(+All!$F729="Ohio State",+All!M729,IF(+All!$H729="Ohio State",+All!M729,0))</f>
        <v>64</v>
      </c>
      <c r="N142" s="706" t="str">
        <f>IF(+All!$F729="Ohio State",+All!N729,IF(+All!$H729="Ohio State",+All!N729,0))</f>
        <v>Ohio State</v>
      </c>
      <c r="O142" s="708">
        <f>IF(+All!$F729="Ohio State",+All!O729,IF(+All!$H729="Ohio State",+All!O729,0))</f>
        <v>26</v>
      </c>
      <c r="P142" s="708" t="str">
        <f>IF(+All!$F729="Ohio State",+All!P729,IF(+All!$H729="Ohio State",+All!P729,0))</f>
        <v>Nebraska</v>
      </c>
      <c r="Q142" s="707">
        <f>IF(+All!$F729="Ohio State",+All!Q729,IF(+All!$H729="Ohio State",+All!Q729,0))</f>
        <v>17</v>
      </c>
      <c r="R142" s="706" t="str">
        <f>IF(+All!$F729="Ohio State",+All!R729,IF(+All!$H729="Ohio State",+All!R729,0))</f>
        <v>Nebraska</v>
      </c>
      <c r="S142" s="708" t="str">
        <f>IF(+All!$F729="Ohio State",+All!S729,IF(+All!$H729="Ohio State",+All!S729,0))</f>
        <v>Ohio State</v>
      </c>
      <c r="T142" s="706" t="str">
        <f>IF(+All!$F729="Ohio State",+All!T729,IF(+All!$H729="Ohio State",+All!T729,0))</f>
        <v>Ohio State</v>
      </c>
      <c r="U142" s="707" t="str">
        <f>IF(+All!$F729="Ohio State",+All!U729,IF(+All!$H729="Ohio State",+All!U729,0))</f>
        <v>L</v>
      </c>
      <c r="V142" s="706">
        <f>IF(+All!$F465="Ohio State",+All!#REF!,IF(+All!$H465="Ohio State",+All!#REF!,0))</f>
        <v>0</v>
      </c>
      <c r="W142" s="707">
        <f>IF(+All!$F465="Ohio State",+All!#REF!,IF(+All!$H465="Ohio State",+All!#REF!,0))</f>
        <v>0</v>
      </c>
      <c r="X142" s="706">
        <f>IF(+All!$F465="Ohio State",+All!#REF!,IF(+All!$H465="Ohio State",+All!#REF!,0))</f>
        <v>0</v>
      </c>
      <c r="Y142" s="707">
        <f>IF(+All!$F465="Ohio State",+All!#REF!,IF(+All!$H465="Ohio State",+All!#REF!,0))</f>
        <v>0</v>
      </c>
      <c r="Z142" s="706">
        <f>IF(+All!$F465="Ohio State",+All!#REF!,IF(+All!$H465="Ohio State",+All!#REF!,0))</f>
        <v>0</v>
      </c>
      <c r="AA142" s="707">
        <f>IF(+All!$F465="Ohio State",+All!#REF!,IF(+All!$H465="Ohio State",+All!#REF!,0))</f>
        <v>0</v>
      </c>
      <c r="AB142" s="706">
        <f>IF(+All!$F465="Ohio State",+All!#REF!,IF(+All!$H465="Ohio State",+All!#REF!,0))</f>
        <v>0</v>
      </c>
      <c r="AC142" s="707">
        <f>IF(+All!$F465="Ohio State",+All!#REF!,IF(+All!$H465="Ohio State",+All!#REF!,0))</f>
        <v>0</v>
      </c>
      <c r="AD142" s="706">
        <f>IF(+All!$F465="Ohio State",+All!#REF!,IF(+All!$H465="Ohio State",+All!#REF!,0))</f>
        <v>0</v>
      </c>
      <c r="AE142" s="707">
        <f>IF(+All!$F465="Ohio State",+All!#REF!,IF(+All!$H465="Ohio State",+All!#REF!,0))</f>
        <v>0</v>
      </c>
      <c r="AF142" s="706">
        <f>IF(+All!$F465="Ohio State",+All!#REF!,IF(+All!$H465="Ohio State",+All!#REF!,0))</f>
        <v>0</v>
      </c>
      <c r="AG142" s="707">
        <f>IF(+All!$F465="Ohio State",+All!#REF!,IF(+All!$H465="Ohio State",+All!#REF!,0))</f>
        <v>0</v>
      </c>
      <c r="AH142" s="706">
        <f>IF(+All!$F465="Ohio State",+All!#REF!,IF(+All!$H465="Ohio State",+All!#REF!,0))</f>
        <v>0</v>
      </c>
      <c r="AI142" s="707">
        <f>IF(+All!$F465="Ohio State",+All!#REF!,IF(+All!$H465="Ohio State",+All!#REF!,0))</f>
        <v>0</v>
      </c>
      <c r="AJ142" s="706">
        <f>IF(+All!$F465="Ohio State",+All!#REF!,IF(+All!$H465="Ohio State",+All!#REF!,0))</f>
        <v>0</v>
      </c>
      <c r="AK142" s="707">
        <f>IF(+All!$F465="Ohio State",+All!#REF!,IF(+All!$H465="Ohio State",+All!#REF!,0))</f>
        <v>0</v>
      </c>
      <c r="AL142" s="81">
        <f>IF(+All!$F465="Ohio State",+All!V465,IF(+All!$H465="Ohio State",+All!V465,0))</f>
        <v>0</v>
      </c>
      <c r="AM142" s="82">
        <f>IF(+All!$F465="Ohio State",+All!W465,IF(+All!$H465="Ohio State",+All!W465,0))</f>
        <v>0</v>
      </c>
      <c r="AN142" s="96">
        <f>IF(+All!$F465="Ohio State",+All!X465,IF(+All!$H465="Ohio State",+All!X465,0))</f>
        <v>0</v>
      </c>
      <c r="AO142" s="83">
        <f>IF(+All!$F465="Ohio State",+All!Y465,IF(+All!$H465="Ohio State",+All!Y465,0))</f>
        <v>0</v>
      </c>
      <c r="AP142" s="84">
        <f>IF(+All!$F465="Ohio State",+All!Z465,IF(+All!$H465="Ohio State",+All!Z465,0))</f>
        <v>0</v>
      </c>
      <c r="AQ142" s="480">
        <f>IF(+All!$F465="Ohio State",+All!#REF!,IF(+All!$H465="Ohio State",+All!#REF!,0))</f>
        <v>0</v>
      </c>
      <c r="AR142" s="482">
        <f>IF(+All!$F465="Ohio State",+All!#REF!,IF(+All!$H465="Ohio State",+All!#REF!,0))</f>
        <v>0</v>
      </c>
      <c r="AS142" s="483">
        <f>IF(+All!$F465="Ohio State",+All!#REF!,IF(+All!$H465="Ohio State",+All!#REF!,0))</f>
        <v>0</v>
      </c>
      <c r="AT142" s="483">
        <f>IF(+All!$F465="Ohio State",+All!#REF!,IF(+All!$H465="Ohio State",+All!#REF!,0))</f>
        <v>0</v>
      </c>
      <c r="AU142" s="482">
        <f>IF(+All!$F465="Ohio State",+All!#REF!,IF(+All!$H465="Ohio State",+All!#REF!,0))</f>
        <v>0</v>
      </c>
      <c r="AV142" s="483">
        <f>IF(+All!$F465="Ohio State",+All!#REF!,IF(+All!$H465="Ohio State",+All!#REF!,0))</f>
        <v>0</v>
      </c>
      <c r="AW142" s="484">
        <f>IF(+All!$F465="Ohio State",+All!#REF!,IF(+All!$H465="Ohio State",+All!#REF!,0))</f>
        <v>0</v>
      </c>
      <c r="AX142" s="483">
        <f>IF(+All!$F465="Ohio State",+All!#REF!,IF(+All!$H465="Ohio State",+All!#REF!,0))</f>
        <v>0</v>
      </c>
      <c r="AY142" s="88">
        <f>IF(+All!$F465="Ohio State",+All!#REF!,IF(+All!$H465="Ohio State",+All!#REF!,0))</f>
        <v>0</v>
      </c>
      <c r="AZ142" s="89">
        <f>IF(+All!$F465="Ohio State",+All!#REF!,IF(+All!$H465="Ohio State",+All!#REF!,0))</f>
        <v>0</v>
      </c>
      <c r="BA142" s="90">
        <f>IF(+All!$F465="Ohio State",+All!#REF!,IF(+All!$H465="Ohio State",+All!#REF!,0))</f>
        <v>0</v>
      </c>
      <c r="BB142" s="90">
        <f>IF(+All!$F465="Ohio State",+All!#REF!,IF(+All!$H465="Ohio State",+All!#REF!,0))</f>
        <v>0</v>
      </c>
      <c r="BC142" s="91">
        <f>IF(+All!$F465="Ohio State",+All!#REF!,IF(+All!$H465="Ohio State",+All!#REF!,0))</f>
        <v>0</v>
      </c>
      <c r="BD142" s="482">
        <f>IF(+All!$F465="Ohio State",+All!#REF!,IF(+All!$H465="Ohio State",+All!#REF!,0))</f>
        <v>0</v>
      </c>
      <c r="BE142" s="483">
        <f>IF(+All!$F465="Ohio State",+All!#REF!,IF(+All!$H465="Ohio State",+All!#REF!,0))</f>
        <v>0</v>
      </c>
      <c r="BF142" s="483">
        <f>IF(+All!$F465="Ohio State",+All!#REF!,IF(+All!$H465="Ohio State",+All!#REF!,0))</f>
        <v>0</v>
      </c>
      <c r="BG142" s="482">
        <f>IF(+All!$F465="Ohio State",+All!#REF!,IF(+All!$H465="Ohio State",+All!#REF!,0))</f>
        <v>0</v>
      </c>
      <c r="BH142" s="483">
        <f>IF(+All!$F465="Ohio State",+All!#REF!,IF(+All!$H465="Ohio State",+All!#REF!,0))</f>
        <v>0</v>
      </c>
      <c r="BI142" s="484">
        <f>IF(+All!$F465="Ohio State",+All!#REF!,IF(+All!$H465="Ohio State",+All!#REF!,0))</f>
        <v>0</v>
      </c>
      <c r="BJ142" s="92">
        <f>IF(+All!$F465="Ohio State",+All!#REF!,IF(+All!$H465="Ohio State",+All!#REF!,0))</f>
        <v>0</v>
      </c>
      <c r="BK142" s="93">
        <f>IF(+All!$F465="Ohio State",+All!#REF!,IF(+All!$H465="Ohio State",+All!#REF!,0))</f>
        <v>0</v>
      </c>
    </row>
    <row r="143" spans="1:71" x14ac:dyDescent="0.8">
      <c r="A143" s="70">
        <f>IF(+All!$F803="Ohio State",+All!A803,IF(+All!$H803="Ohio State",+All!A803,0))</f>
        <v>11</v>
      </c>
      <c r="B143" s="480" t="str">
        <f>IF(+All!$F803="Ohio State",+All!B803,IF(+All!$H803="Ohio State",+All!B803,0))</f>
        <v>Sat</v>
      </c>
      <c r="C143" s="72">
        <f>IF(+All!$F803="Ohio State",+All!C803,IF(+All!$H803="Ohio State",+All!C803,0))</f>
        <v>44513</v>
      </c>
      <c r="D143" s="73">
        <f>IF(+All!$F803="Ohio State",+All!D803,IF(+All!$H803="Ohio State",+All!D803,0))</f>
        <v>0.64583333333333337</v>
      </c>
      <c r="E143" s="707" t="str">
        <f>IF(+All!$F803="Ohio State",+All!E803,IF(+All!$H803="Ohio State",+All!E803,0))</f>
        <v>ABC</v>
      </c>
      <c r="F143" s="75" t="str">
        <f>IF(+All!$F803="Ohio State",+All!F803,IF(+All!$H803="Ohio State",+All!F803,0))</f>
        <v>Purdue</v>
      </c>
      <c r="G143" s="95" t="str">
        <f>IF(+All!$F803="Ohio State",+All!G803,IF(+All!$H803="Ohio State",+All!G803,0))</f>
        <v>B10</v>
      </c>
      <c r="H143" s="95" t="str">
        <f>IF(+All!$F803="Ohio State",+All!H803,IF(+All!$H803="Ohio State",+All!H803,0))</f>
        <v>Ohio State</v>
      </c>
      <c r="I143" s="76" t="str">
        <f>IF(+All!$F803="Ohio State",+All!I803,IF(+All!$H803="Ohio State",+All!I803,0))</f>
        <v>B10</v>
      </c>
      <c r="J143" s="706" t="str">
        <f>IF(+All!$F803="Ohio State",+All!J803,IF(+All!$H803="Ohio State",+All!J803,0))</f>
        <v>Ohio State</v>
      </c>
      <c r="K143" s="707" t="str">
        <f>IF(+All!$F803="Ohio State",+All!K803,IF(+All!$H803="Ohio State",+All!K803,0))</f>
        <v>Purdue</v>
      </c>
      <c r="L143" s="78">
        <f>IF(+All!$F803="Ohio State",+All!L803,IF(+All!$H803="Ohio State",+All!L803,0))</f>
        <v>20.5</v>
      </c>
      <c r="M143" s="79">
        <f>IF(+All!$F803="Ohio State",+All!M803,IF(+All!$H803="Ohio State",+All!M803,0))</f>
        <v>61.5</v>
      </c>
      <c r="N143" s="706" t="str">
        <f>IF(+All!$F803="Ohio State",+All!N803,IF(+All!$H803="Ohio State",+All!N803,0))</f>
        <v>Ohio State</v>
      </c>
      <c r="O143" s="708">
        <f>IF(+All!$F803="Ohio State",+All!O803,IF(+All!$H803="Ohio State",+All!O803,0))</f>
        <v>59</v>
      </c>
      <c r="P143" s="708" t="str">
        <f>IF(+All!$F803="Ohio State",+All!P803,IF(+All!$H803="Ohio State",+All!P803,0))</f>
        <v>Purdue</v>
      </c>
      <c r="Q143" s="707">
        <f>IF(+All!$F803="Ohio State",+All!Q803,IF(+All!$H803="Ohio State",+All!Q803,0))</f>
        <v>31</v>
      </c>
      <c r="R143" s="706" t="str">
        <f>IF(+All!$F803="Ohio State",+All!R803,IF(+All!$H803="Ohio State",+All!R803,0))</f>
        <v>Ohio State</v>
      </c>
      <c r="S143" s="708" t="str">
        <f>IF(+All!$F803="Ohio State",+All!S803,IF(+All!$H803="Ohio State",+All!S803,0))</f>
        <v>Purdue</v>
      </c>
      <c r="T143" s="706" t="str">
        <f>IF(+All!$F803="Ohio State",+All!T803,IF(+All!$H803="Ohio State",+All!T803,0))</f>
        <v>Purdue</v>
      </c>
      <c r="U143" s="707" t="str">
        <f>IF(+All!$F803="Ohio State",+All!U803,IF(+All!$H803="Ohio State",+All!U803,0))</f>
        <v>L</v>
      </c>
      <c r="V143" s="706">
        <f>IF(+All!$F491="Ohio State",+All!#REF!,IF(+All!$H491="Ohio State",+All!#REF!,0))</f>
        <v>0</v>
      </c>
      <c r="W143" s="707">
        <f>IF(+All!$F491="Ohio State",+All!#REF!,IF(+All!$H491="Ohio State",+All!#REF!,0))</f>
        <v>0</v>
      </c>
      <c r="X143" s="706">
        <f>IF(+All!$F491="Ohio State",+All!#REF!,IF(+All!$H491="Ohio State",+All!#REF!,0))</f>
        <v>0</v>
      </c>
      <c r="Y143" s="707">
        <f>IF(+All!$F491="Ohio State",+All!#REF!,IF(+All!$H491="Ohio State",+All!#REF!,0))</f>
        <v>0</v>
      </c>
      <c r="Z143" s="706">
        <f>IF(+All!$F491="Ohio State",+All!#REF!,IF(+All!$H491="Ohio State",+All!#REF!,0))</f>
        <v>0</v>
      </c>
      <c r="AA143" s="707">
        <f>IF(+All!$F491="Ohio State",+All!#REF!,IF(+All!$H491="Ohio State",+All!#REF!,0))</f>
        <v>0</v>
      </c>
      <c r="AB143" s="706">
        <f>IF(+All!$F491="Ohio State",+All!#REF!,IF(+All!$H491="Ohio State",+All!#REF!,0))</f>
        <v>0</v>
      </c>
      <c r="AC143" s="707">
        <f>IF(+All!$F491="Ohio State",+All!#REF!,IF(+All!$H491="Ohio State",+All!#REF!,0))</f>
        <v>0</v>
      </c>
      <c r="AD143" s="706">
        <f>IF(+All!$F491="Ohio State",+All!#REF!,IF(+All!$H491="Ohio State",+All!#REF!,0))</f>
        <v>0</v>
      </c>
      <c r="AE143" s="707">
        <f>IF(+All!$F491="Ohio State",+All!#REF!,IF(+All!$H491="Ohio State",+All!#REF!,0))</f>
        <v>0</v>
      </c>
      <c r="AF143" s="706">
        <f>IF(+All!$F491="Ohio State",+All!#REF!,IF(+All!$H491="Ohio State",+All!#REF!,0))</f>
        <v>0</v>
      </c>
      <c r="AG143" s="707">
        <f>IF(+All!$F491="Ohio State",+All!#REF!,IF(+All!$H491="Ohio State",+All!#REF!,0))</f>
        <v>0</v>
      </c>
      <c r="AH143" s="706">
        <f>IF(+All!$F491="Ohio State",+All!#REF!,IF(+All!$H491="Ohio State",+All!#REF!,0))</f>
        <v>0</v>
      </c>
      <c r="AI143" s="707">
        <f>IF(+All!$F491="Ohio State",+All!#REF!,IF(+All!$H491="Ohio State",+All!#REF!,0))</f>
        <v>0</v>
      </c>
      <c r="AJ143" s="706">
        <f>IF(+All!$F491="Ohio State",+All!#REF!,IF(+All!$H491="Ohio State",+All!#REF!,0))</f>
        <v>0</v>
      </c>
      <c r="AK143" s="707">
        <f>IF(+All!$F491="Ohio State",+All!#REF!,IF(+All!$H491="Ohio State",+All!#REF!,0))</f>
        <v>0</v>
      </c>
      <c r="AL143" s="81">
        <f>IF(+All!$F491="Ohio State",+All!V491,IF(+All!$H491="Ohio State",+All!V491,0))</f>
        <v>0</v>
      </c>
      <c r="AM143" s="82">
        <f>IF(+All!$F491="Ohio State",+All!W491,IF(+All!$H491="Ohio State",+All!W491,0))</f>
        <v>0</v>
      </c>
      <c r="AN143" s="96">
        <f>IF(+All!$F491="Ohio State",+All!X491,IF(+All!$H491="Ohio State",+All!X491,0))</f>
        <v>0</v>
      </c>
      <c r="AO143" s="83">
        <f>IF(+All!$F491="Ohio State",+All!Y491,IF(+All!$H491="Ohio State",+All!Y491,0))</f>
        <v>0</v>
      </c>
      <c r="AP143" s="84">
        <f>IF(+All!$F491="Ohio State",+All!Z491,IF(+All!$H491="Ohio State",+All!Z491,0))</f>
        <v>0</v>
      </c>
      <c r="AQ143" s="480">
        <f>IF(+All!$F491="Ohio State",+All!#REF!,IF(+All!$H491="Ohio State",+All!#REF!,0))</f>
        <v>0</v>
      </c>
      <c r="AR143" s="482">
        <f>IF(+All!$F491="Ohio State",+All!#REF!,IF(+All!$H491="Ohio State",+All!#REF!,0))</f>
        <v>0</v>
      </c>
      <c r="AS143" s="483">
        <f>IF(+All!$F491="Ohio State",+All!#REF!,IF(+All!$H491="Ohio State",+All!#REF!,0))</f>
        <v>0</v>
      </c>
      <c r="AT143" s="483">
        <f>IF(+All!$F491="Ohio State",+All!#REF!,IF(+All!$H491="Ohio State",+All!#REF!,0))</f>
        <v>0</v>
      </c>
      <c r="AU143" s="482">
        <f>IF(+All!$F491="Ohio State",+All!#REF!,IF(+All!$H491="Ohio State",+All!#REF!,0))</f>
        <v>0</v>
      </c>
      <c r="AV143" s="483">
        <f>IF(+All!$F491="Ohio State",+All!#REF!,IF(+All!$H491="Ohio State",+All!#REF!,0))</f>
        <v>0</v>
      </c>
      <c r="AW143" s="484">
        <f>IF(+All!$F491="Ohio State",+All!#REF!,IF(+All!$H491="Ohio State",+All!#REF!,0))</f>
        <v>0</v>
      </c>
      <c r="AX143" s="483">
        <f>IF(+All!$F491="Ohio State",+All!#REF!,IF(+All!$H491="Ohio State",+All!#REF!,0))</f>
        <v>0</v>
      </c>
      <c r="AY143" s="88">
        <f>IF(+All!$F491="Ohio State",+All!#REF!,IF(+All!$H491="Ohio State",+All!#REF!,0))</f>
        <v>0</v>
      </c>
      <c r="AZ143" s="89">
        <f>IF(+All!$F491="Ohio State",+All!#REF!,IF(+All!$H491="Ohio State",+All!#REF!,0))</f>
        <v>0</v>
      </c>
      <c r="BA143" s="90">
        <f>IF(+All!$F491="Ohio State",+All!#REF!,IF(+All!$H491="Ohio State",+All!#REF!,0))</f>
        <v>0</v>
      </c>
      <c r="BB143" s="90">
        <f>IF(+All!$F491="Ohio State",+All!#REF!,IF(+All!$H491="Ohio State",+All!#REF!,0))</f>
        <v>0</v>
      </c>
      <c r="BC143" s="91">
        <f>IF(+All!$F491="Ohio State",+All!#REF!,IF(+All!$H491="Ohio State",+All!#REF!,0))</f>
        <v>0</v>
      </c>
      <c r="BD143" s="482">
        <f>IF(+All!$F491="Ohio State",+All!#REF!,IF(+All!$H491="Ohio State",+All!#REF!,0))</f>
        <v>0</v>
      </c>
      <c r="BE143" s="483">
        <f>IF(+All!$F491="Ohio State",+All!#REF!,IF(+All!$H491="Ohio State",+All!#REF!,0))</f>
        <v>0</v>
      </c>
      <c r="BF143" s="483">
        <f>IF(+All!$F491="Ohio State",+All!#REF!,IF(+All!$H491="Ohio State",+All!#REF!,0))</f>
        <v>0</v>
      </c>
      <c r="BG143" s="482">
        <f>IF(+All!$F491="Ohio State",+All!#REF!,IF(+All!$H491="Ohio State",+All!#REF!,0))</f>
        <v>0</v>
      </c>
      <c r="BH143" s="483">
        <f>IF(+All!$F491="Ohio State",+All!#REF!,IF(+All!$H491="Ohio State",+All!#REF!,0))</f>
        <v>0</v>
      </c>
      <c r="BI143" s="484">
        <f>IF(+All!$F491="Ohio State",+All!#REF!,IF(+All!$H491="Ohio State",+All!#REF!,0))</f>
        <v>0</v>
      </c>
      <c r="BJ143" s="92">
        <f>IF(+All!$F491="Ohio State",+All!#REF!,IF(+All!$H491="Ohio State",+All!#REF!,0))</f>
        <v>0</v>
      </c>
      <c r="BK143" s="93">
        <f>IF(+All!$F491="Ohio State",+All!#REF!,IF(+All!$H491="Ohio State",+All!#REF!,0))</f>
        <v>0</v>
      </c>
    </row>
    <row r="144" spans="1:71" x14ac:dyDescent="0.8">
      <c r="A144" s="70">
        <f>IF(+All!$F873="Ohio State",+All!A873,IF(+All!$H873="Ohio State",+All!A873,0))</f>
        <v>12</v>
      </c>
      <c r="B144" s="480" t="str">
        <f>IF(+All!$F873="Ohio State",+All!B873,IF(+All!$H873="Ohio State",+All!B873,0))</f>
        <v>Sat</v>
      </c>
      <c r="C144" s="72">
        <f>IF(+All!$F873="Ohio State",+All!C873,IF(+All!$H873="Ohio State",+All!C873,0))</f>
        <v>44520</v>
      </c>
      <c r="D144" s="73">
        <f>IF(+All!$F873="Ohio State",+All!D873,IF(+All!$H873="Ohio State",+All!D873,0))</f>
        <v>0.5</v>
      </c>
      <c r="E144" s="707" t="str">
        <f>IF(+All!$F873="Ohio State",+All!E873,IF(+All!$H873="Ohio State",+All!E873,0))</f>
        <v>ABC</v>
      </c>
      <c r="F144" s="75" t="str">
        <f>IF(+All!$F873="Ohio State",+All!F873,IF(+All!$H873="Ohio State",+All!F873,0))</f>
        <v>Michigan State</v>
      </c>
      <c r="G144" s="95" t="str">
        <f>IF(+All!$F873="Ohio State",+All!G873,IF(+All!$H873="Ohio State",+All!G873,0))</f>
        <v>B10</v>
      </c>
      <c r="H144" s="95" t="str">
        <f>IF(+All!$F873="Ohio State",+All!H873,IF(+All!$H873="Ohio State",+All!H873,0))</f>
        <v>Ohio State</v>
      </c>
      <c r="I144" s="76" t="str">
        <f>IF(+All!$F873="Ohio State",+All!I873,IF(+All!$H873="Ohio State",+All!I873,0))</f>
        <v>B10</v>
      </c>
      <c r="J144" s="706" t="str">
        <f>IF(+All!$F873="Ohio State",+All!J873,IF(+All!$H873="Ohio State",+All!J873,0))</f>
        <v>Ohio State</v>
      </c>
      <c r="K144" s="707" t="str">
        <f>IF(+All!$F873="Ohio State",+All!K873,IF(+All!$H873="Ohio State",+All!K873,0))</f>
        <v>Michigan State</v>
      </c>
      <c r="L144" s="78">
        <f>IF(+All!$F873="Ohio State",+All!L873,IF(+All!$H873="Ohio State",+All!L873,0))</f>
        <v>19</v>
      </c>
      <c r="M144" s="79">
        <f>IF(+All!$F873="Ohio State",+All!M873,IF(+All!$H873="Ohio State",+All!M873,0))</f>
        <v>67.5</v>
      </c>
      <c r="N144" s="706" t="str">
        <f>IF(+All!$F873="Ohio State",+All!N873,IF(+All!$H873="Ohio State",+All!N873,0))</f>
        <v>Ohio State</v>
      </c>
      <c r="O144" s="708">
        <f>IF(+All!$F873="Ohio State",+All!O873,IF(+All!$H873="Ohio State",+All!O873,0))</f>
        <v>56</v>
      </c>
      <c r="P144" s="708" t="str">
        <f>IF(+All!$F873="Ohio State",+All!P873,IF(+All!$H873="Ohio State",+All!P873,0))</f>
        <v>Michigan State</v>
      </c>
      <c r="Q144" s="707">
        <f>IF(+All!$F873="Ohio State",+All!Q873,IF(+All!$H873="Ohio State",+All!Q873,0))</f>
        <v>7</v>
      </c>
      <c r="R144" s="706" t="str">
        <f>IF(+All!$F873="Ohio State",+All!R873,IF(+All!$H873="Ohio State",+All!R873,0))</f>
        <v>Ohio State</v>
      </c>
      <c r="S144" s="708" t="str">
        <f>IF(+All!$F873="Ohio State",+All!S873,IF(+All!$H873="Ohio State",+All!S873,0))</f>
        <v>Michigan State</v>
      </c>
      <c r="T144" s="706" t="str">
        <f>IF(+All!$F873="Ohio State",+All!T873,IF(+All!$H873="Ohio State",+All!T873,0))</f>
        <v>Michigan State</v>
      </c>
      <c r="U144" s="707" t="str">
        <f>IF(+All!$F873="Ohio State",+All!U873,IF(+All!$H873="Ohio State",+All!U873,0))</f>
        <v>L</v>
      </c>
      <c r="V144" s="706" t="e">
        <f>IF(+All!#REF!="Ohio State",+All!#REF!,IF(+All!#REF!="Ohio State",+All!#REF!,0))</f>
        <v>#REF!</v>
      </c>
      <c r="W144" s="707" t="e">
        <f>IF(+All!#REF!="Ohio State",+All!#REF!,IF(+All!#REF!="Ohio State",+All!#REF!,0))</f>
        <v>#REF!</v>
      </c>
      <c r="X144" s="706" t="e">
        <f>IF(+All!#REF!="Ohio State",+All!#REF!,IF(+All!#REF!="Ohio State",+All!#REF!,0))</f>
        <v>#REF!</v>
      </c>
      <c r="Y144" s="707" t="e">
        <f>IF(+All!#REF!="Ohio State",+All!#REF!,IF(+All!#REF!="Ohio State",+All!#REF!,0))</f>
        <v>#REF!</v>
      </c>
      <c r="Z144" s="706" t="e">
        <f>IF(+All!#REF!="Ohio State",+All!#REF!,IF(+All!#REF!="Ohio State",+All!#REF!,0))</f>
        <v>#REF!</v>
      </c>
      <c r="AA144" s="707" t="e">
        <f>IF(+All!#REF!="Ohio State",+All!#REF!,IF(+All!#REF!="Ohio State",+All!#REF!,0))</f>
        <v>#REF!</v>
      </c>
      <c r="AB144" s="706" t="e">
        <f>IF(+All!#REF!="Ohio State",+All!#REF!,IF(+All!#REF!="Ohio State",+All!#REF!,0))</f>
        <v>#REF!</v>
      </c>
      <c r="AC144" s="707" t="e">
        <f>IF(+All!#REF!="Ohio State",+All!#REF!,IF(+All!#REF!="Ohio State",+All!#REF!,0))</f>
        <v>#REF!</v>
      </c>
      <c r="AD144" s="706" t="e">
        <f>IF(+All!#REF!="Ohio State",+All!#REF!,IF(+All!#REF!="Ohio State",+All!#REF!,0))</f>
        <v>#REF!</v>
      </c>
      <c r="AE144" s="707" t="e">
        <f>IF(+All!#REF!="Ohio State",+All!#REF!,IF(+All!#REF!="Ohio State",+All!#REF!,0))</f>
        <v>#REF!</v>
      </c>
      <c r="AF144" s="706" t="e">
        <f>IF(+All!#REF!="Ohio State",+All!#REF!,IF(+All!#REF!="Ohio State",+All!#REF!,0))</f>
        <v>#REF!</v>
      </c>
      <c r="AG144" s="707" t="e">
        <f>IF(+All!#REF!="Ohio State",+All!#REF!,IF(+All!#REF!="Ohio State",+All!#REF!,0))</f>
        <v>#REF!</v>
      </c>
      <c r="AH144" s="706" t="e">
        <f>IF(+All!#REF!="Ohio State",+All!#REF!,IF(+All!#REF!="Ohio State",+All!#REF!,0))</f>
        <v>#REF!</v>
      </c>
      <c r="AI144" s="707" t="e">
        <f>IF(+All!#REF!="Ohio State",+All!#REF!,IF(+All!#REF!="Ohio State",+All!#REF!,0))</f>
        <v>#REF!</v>
      </c>
      <c r="AJ144" s="706" t="e">
        <f>IF(+All!#REF!="Ohio State",+All!#REF!,IF(+All!#REF!="Ohio State",+All!#REF!,0))</f>
        <v>#REF!</v>
      </c>
      <c r="AK144" s="707" t="e">
        <f>IF(+All!#REF!="Ohio State",+All!#REF!,IF(+All!#REF!="Ohio State",+All!#REF!,0))</f>
        <v>#REF!</v>
      </c>
      <c r="AL144" s="81" t="e">
        <f>IF(+All!#REF!="Ohio State",+All!#REF!,IF(+All!#REF!="Ohio State",+All!#REF!,0))</f>
        <v>#REF!</v>
      </c>
      <c r="AM144" s="82" t="e">
        <f>IF(+All!#REF!="Ohio State",+All!#REF!,IF(+All!#REF!="Ohio State",+All!#REF!,0))</f>
        <v>#REF!</v>
      </c>
      <c r="AN144" s="96" t="e">
        <f>IF(+All!#REF!="Ohio State",+All!#REF!,IF(+All!#REF!="Ohio State",+All!#REF!,0))</f>
        <v>#REF!</v>
      </c>
      <c r="AO144" s="83" t="e">
        <f>IF(+All!#REF!="Ohio State",+All!#REF!,IF(+All!#REF!="Ohio State",+All!#REF!,0))</f>
        <v>#REF!</v>
      </c>
      <c r="AP144" s="84" t="e">
        <f>IF(+All!#REF!="Ohio State",+All!#REF!,IF(+All!#REF!="Ohio State",+All!#REF!,0))</f>
        <v>#REF!</v>
      </c>
      <c r="AQ144" s="480" t="e">
        <f>IF(+All!#REF!="Ohio State",+All!#REF!,IF(+All!#REF!="Ohio State",+All!#REF!,0))</f>
        <v>#REF!</v>
      </c>
      <c r="AR144" s="482" t="e">
        <f>IF(+All!#REF!="Ohio State",+All!#REF!,IF(+All!#REF!="Ohio State",+All!#REF!,0))</f>
        <v>#REF!</v>
      </c>
      <c r="AS144" s="483" t="e">
        <f>IF(+All!#REF!="Ohio State",+All!#REF!,IF(+All!#REF!="Ohio State",+All!#REF!,0))</f>
        <v>#REF!</v>
      </c>
      <c r="AT144" s="483" t="e">
        <f>IF(+All!#REF!="Ohio State",+All!#REF!,IF(+All!#REF!="Ohio State",+All!#REF!,0))</f>
        <v>#REF!</v>
      </c>
      <c r="AU144" s="482" t="e">
        <f>IF(+All!#REF!="Ohio State",+All!#REF!,IF(+All!#REF!="Ohio State",+All!#REF!,0))</f>
        <v>#REF!</v>
      </c>
      <c r="AV144" s="483" t="e">
        <f>IF(+All!#REF!="Ohio State",+All!#REF!,IF(+All!#REF!="Ohio State",+All!#REF!,0))</f>
        <v>#REF!</v>
      </c>
      <c r="AW144" s="484" t="e">
        <f>IF(+All!#REF!="Ohio State",+All!#REF!,IF(+All!#REF!="Ohio State",+All!#REF!,0))</f>
        <v>#REF!</v>
      </c>
      <c r="AX144" s="483" t="e">
        <f>IF(+All!#REF!="Ohio State",+All!#REF!,IF(+All!#REF!="Ohio State",+All!#REF!,0))</f>
        <v>#REF!</v>
      </c>
      <c r="AY144" s="88" t="e">
        <f>IF(+All!#REF!="Ohio State",+All!#REF!,IF(+All!#REF!="Ohio State",+All!#REF!,0))</f>
        <v>#REF!</v>
      </c>
      <c r="AZ144" s="89" t="e">
        <f>IF(+All!#REF!="Ohio State",+All!#REF!,IF(+All!#REF!="Ohio State",+All!#REF!,0))</f>
        <v>#REF!</v>
      </c>
      <c r="BA144" s="90" t="e">
        <f>IF(+All!#REF!="Ohio State",+All!#REF!,IF(+All!#REF!="Ohio State",+All!#REF!,0))</f>
        <v>#REF!</v>
      </c>
      <c r="BB144" s="90" t="e">
        <f>IF(+All!#REF!="Ohio State",+All!#REF!,IF(+All!#REF!="Ohio State",+All!#REF!,0))</f>
        <v>#REF!</v>
      </c>
      <c r="BC144" s="91" t="e">
        <f>IF(+All!#REF!="Ohio State",+All!#REF!,IF(+All!#REF!="Ohio State",+All!#REF!,0))</f>
        <v>#REF!</v>
      </c>
      <c r="BD144" s="482" t="e">
        <f>IF(+All!#REF!="Ohio State",+All!#REF!,IF(+All!#REF!="Ohio State",+All!#REF!,0))</f>
        <v>#REF!</v>
      </c>
      <c r="BE144" s="483" t="e">
        <f>IF(+All!#REF!="Ohio State",+All!#REF!,IF(+All!#REF!="Ohio State",+All!#REF!,0))</f>
        <v>#REF!</v>
      </c>
      <c r="BF144" s="483" t="e">
        <f>IF(+All!#REF!="Ohio State",+All!#REF!,IF(+All!#REF!="Ohio State",+All!#REF!,0))</f>
        <v>#REF!</v>
      </c>
      <c r="BG144" s="482" t="e">
        <f>IF(+All!#REF!="Ohio State",+All!#REF!,IF(+All!#REF!="Ohio State",+All!#REF!,0))</f>
        <v>#REF!</v>
      </c>
      <c r="BH144" s="483" t="e">
        <f>IF(+All!#REF!="Ohio State",+All!#REF!,IF(+All!#REF!="Ohio State",+All!#REF!,0))</f>
        <v>#REF!</v>
      </c>
      <c r="BI144" s="484" t="e">
        <f>IF(+All!#REF!="Ohio State",+All!#REF!,IF(+All!#REF!="Ohio State",+All!#REF!,0))</f>
        <v>#REF!</v>
      </c>
      <c r="BJ144" s="92" t="e">
        <f>IF(+All!#REF!="Ohio State",+All!#REF!,IF(+All!#REF!="Ohio State",+All!#REF!,0))</f>
        <v>#REF!</v>
      </c>
      <c r="BK144" s="93" t="e">
        <f>IF(+All!#REF!="Ohio State",+All!#REF!,IF(+All!#REF!="Ohio State",+All!#REF!,0))</f>
        <v>#REF!</v>
      </c>
    </row>
    <row r="145" spans="1:71" s="31" customFormat="1" ht="15.9" customHeight="1" x14ac:dyDescent="0.8">
      <c r="A145" s="70">
        <f>IF(+All!$F928="Ohio State",+All!A928,IF(+All!$H928="Ohio State",+All!A928,0))</f>
        <v>0</v>
      </c>
      <c r="B145" s="480">
        <f>IF(+All!$F928="Ohio State",+All!B928,IF(+All!$H928="Ohio State",+All!B928,0))</f>
        <v>0</v>
      </c>
      <c r="C145" s="72">
        <f>IF(+All!$F928="Ohio State",+All!C928,IF(+All!$H928="Ohio State",+All!C928,0))</f>
        <v>0</v>
      </c>
      <c r="D145" s="73">
        <f>IF(+All!$F928="Ohio State",+All!D928,IF(+All!$H928="Ohio State",+All!D928,0))</f>
        <v>0</v>
      </c>
      <c r="E145" s="707">
        <f>IF(+All!$F928="Ohio State",+All!E928,IF(+All!$H928="Ohio State",+All!E928,0))</f>
        <v>0</v>
      </c>
      <c r="F145" s="75">
        <f>IF(+All!$F928="Ohio State",+All!F928,IF(+All!$H928="Ohio State",+All!F928,0))</f>
        <v>0</v>
      </c>
      <c r="G145" s="95">
        <f>IF(+All!$F928="Ohio State",+All!G928,IF(+All!$H928="Ohio State",+All!G928,0))</f>
        <v>0</v>
      </c>
      <c r="H145" s="95">
        <f>IF(+All!$F928="Ohio State",+All!H928,IF(+All!$H928="Ohio State",+All!H928,0))</f>
        <v>0</v>
      </c>
      <c r="I145" s="76">
        <f>IF(+All!$F928="Ohio State",+All!I928,IF(+All!$H928="Ohio State",+All!I928,0))</f>
        <v>0</v>
      </c>
      <c r="J145" s="706">
        <f>IF(+All!$F928="Ohio State",+All!J928,IF(+All!$H928="Ohio State",+All!J928,0))</f>
        <v>0</v>
      </c>
      <c r="K145" s="707">
        <f>IF(+All!$F928="Ohio State",+All!K928,IF(+All!$H928="Ohio State",+All!K928,0))</f>
        <v>0</v>
      </c>
      <c r="L145" s="78">
        <f>IF(+All!$F928="Ohio State",+All!L928,IF(+All!$H928="Ohio State",+All!L928,0))</f>
        <v>0</v>
      </c>
      <c r="M145" s="79">
        <f>IF(+All!$F928="Ohio State",+All!M928,IF(+All!$H928="Ohio State",+All!M928,0))</f>
        <v>0</v>
      </c>
      <c r="N145" s="706">
        <f>IF(+All!$F928="Ohio State",+All!N928,IF(+All!$H928="Ohio State",+All!N928,0))</f>
        <v>0</v>
      </c>
      <c r="O145" s="708">
        <f>IF(+All!$F928="Ohio State",+All!O928,IF(+All!$H928="Ohio State",+All!O928,0))</f>
        <v>0</v>
      </c>
      <c r="P145" s="708">
        <f>IF(+All!$F928="Ohio State",+All!P928,IF(+All!$H928="Ohio State",+All!P928,0))</f>
        <v>0</v>
      </c>
      <c r="Q145" s="707">
        <f>IF(+All!$F928="Ohio State",+All!Q928,IF(+All!$H928="Ohio State",+All!Q928,0))</f>
        <v>0</v>
      </c>
      <c r="R145" s="706">
        <f>IF(+All!$F928="Ohio State",+All!R928,IF(+All!$H928="Ohio State",+All!R928,0))</f>
        <v>0</v>
      </c>
      <c r="S145" s="708">
        <f>IF(+All!$F928="Ohio State",+All!S928,IF(+All!$H928="Ohio State",+All!S928,0))</f>
        <v>0</v>
      </c>
      <c r="T145" s="706">
        <f>IF(+All!$F928="Ohio State",+All!T928,IF(+All!$H928="Ohio State",+All!T928,0))</f>
        <v>0</v>
      </c>
      <c r="U145" s="707">
        <f>IF(+All!$F928="Ohio State",+All!U928,IF(+All!$H928="Ohio State",+All!U928,0))</f>
        <v>0</v>
      </c>
      <c r="V145" s="706">
        <f>IF(+All!$F566="Ohio State",+All!#REF!,IF(+All!$H566="Ohio State",+All!#REF!,0))</f>
        <v>0</v>
      </c>
      <c r="W145" s="707">
        <f>IF(+All!$F566="Ohio State",+All!#REF!,IF(+All!$H566="Ohio State",+All!#REF!,0))</f>
        <v>0</v>
      </c>
      <c r="X145" s="706">
        <f>IF(+All!$F566="Ohio State",+All!#REF!,IF(+All!$H566="Ohio State",+All!#REF!,0))</f>
        <v>0</v>
      </c>
      <c r="Y145" s="707">
        <f>IF(+All!$F566="Ohio State",+All!#REF!,IF(+All!$H566="Ohio State",+All!#REF!,0))</f>
        <v>0</v>
      </c>
      <c r="Z145" s="706">
        <f>IF(+All!$F566="Ohio State",+All!#REF!,IF(+All!$H566="Ohio State",+All!#REF!,0))</f>
        <v>0</v>
      </c>
      <c r="AA145" s="707">
        <f>IF(+All!$F566="Ohio State",+All!#REF!,IF(+All!$H566="Ohio State",+All!#REF!,0))</f>
        <v>0</v>
      </c>
      <c r="AB145" s="706">
        <f>IF(+All!$F566="Ohio State",+All!#REF!,IF(+All!$H566="Ohio State",+All!#REF!,0))</f>
        <v>0</v>
      </c>
      <c r="AC145" s="707">
        <f>IF(+All!$F566="Ohio State",+All!#REF!,IF(+All!$H566="Ohio State",+All!#REF!,0))</f>
        <v>0</v>
      </c>
      <c r="AD145" s="706">
        <f>IF(+All!$F566="Ohio State",+All!#REF!,IF(+All!$H566="Ohio State",+All!#REF!,0))</f>
        <v>0</v>
      </c>
      <c r="AE145" s="707">
        <f>IF(+All!$F566="Ohio State",+All!#REF!,IF(+All!$H566="Ohio State",+All!#REF!,0))</f>
        <v>0</v>
      </c>
      <c r="AF145" s="706">
        <f>IF(+All!$F566="Ohio State",+All!#REF!,IF(+All!$H566="Ohio State",+All!#REF!,0))</f>
        <v>0</v>
      </c>
      <c r="AG145" s="707">
        <f>IF(+All!$F566="Ohio State",+All!#REF!,IF(+All!$H566="Ohio State",+All!#REF!,0))</f>
        <v>0</v>
      </c>
      <c r="AH145" s="706">
        <f>IF(+All!$F566="Ohio State",+All!#REF!,IF(+All!$H566="Ohio State",+All!#REF!,0))</f>
        <v>0</v>
      </c>
      <c r="AI145" s="707">
        <f>IF(+All!$F566="Ohio State",+All!#REF!,IF(+All!$H566="Ohio State",+All!#REF!,0))</f>
        <v>0</v>
      </c>
      <c r="AJ145" s="706">
        <f>IF(+All!$F566="Ohio State",+All!#REF!,IF(+All!$H566="Ohio State",+All!#REF!,0))</f>
        <v>0</v>
      </c>
      <c r="AK145" s="707">
        <f>IF(+All!$F566="Ohio State",+All!#REF!,IF(+All!$H566="Ohio State",+All!#REF!,0))</f>
        <v>0</v>
      </c>
      <c r="AL145" s="81">
        <f>IF(+All!$F566="Ohio State",+All!V566,IF(+All!$H566="Ohio State",+All!V566,0))</f>
        <v>0</v>
      </c>
      <c r="AM145" s="82">
        <f>IF(+All!$F566="Ohio State",+All!W566,IF(+All!$H566="Ohio State",+All!W566,0))</f>
        <v>0</v>
      </c>
      <c r="AN145" s="96">
        <f>IF(+All!$F566="Ohio State",+All!X566,IF(+All!$H566="Ohio State",+All!X566,0))</f>
        <v>0</v>
      </c>
      <c r="AO145" s="83">
        <f>IF(+All!$F566="Ohio State",+All!Y566,IF(+All!$H566="Ohio State",+All!Y566,0))</f>
        <v>0</v>
      </c>
      <c r="AP145" s="84">
        <f>IF(+All!$F566="Ohio State",+All!Z566,IF(+All!$H566="Ohio State",+All!Z566,0))</f>
        <v>0</v>
      </c>
      <c r="AQ145" s="480">
        <f>IF(+All!$F566="Ohio State",+All!#REF!,IF(+All!$H566="Ohio State",+All!#REF!,0))</f>
        <v>0</v>
      </c>
      <c r="AR145" s="482">
        <f>IF(+All!$F566="Ohio State",+All!#REF!,IF(+All!$H566="Ohio State",+All!#REF!,0))</f>
        <v>0</v>
      </c>
      <c r="AS145" s="483">
        <f>IF(+All!$F566="Ohio State",+All!#REF!,IF(+All!$H566="Ohio State",+All!#REF!,0))</f>
        <v>0</v>
      </c>
      <c r="AT145" s="483">
        <f>IF(+All!$F566="Ohio State",+All!#REF!,IF(+All!$H566="Ohio State",+All!#REF!,0))</f>
        <v>0</v>
      </c>
      <c r="AU145" s="482">
        <f>IF(+All!$F566="Ohio State",+All!#REF!,IF(+All!$H566="Ohio State",+All!#REF!,0))</f>
        <v>0</v>
      </c>
      <c r="AV145" s="483">
        <f>IF(+All!$F566="Ohio State",+All!#REF!,IF(+All!$H566="Ohio State",+All!#REF!,0))</f>
        <v>0</v>
      </c>
      <c r="AW145" s="484">
        <f>IF(+All!$F566="Ohio State",+All!#REF!,IF(+All!$H566="Ohio State",+All!#REF!,0))</f>
        <v>0</v>
      </c>
      <c r="AX145" s="483">
        <f>IF(+All!$F566="Ohio State",+All!#REF!,IF(+All!$H566="Ohio State",+All!#REF!,0))</f>
        <v>0</v>
      </c>
      <c r="AY145" s="88">
        <f>IF(+All!$F566="Ohio State",+All!#REF!,IF(+All!$H566="Ohio State",+All!#REF!,0))</f>
        <v>0</v>
      </c>
      <c r="AZ145" s="89">
        <f>IF(+All!$F566="Ohio State",+All!#REF!,IF(+All!$H566="Ohio State",+All!#REF!,0))</f>
        <v>0</v>
      </c>
      <c r="BA145" s="90">
        <f>IF(+All!$F566="Ohio State",+All!#REF!,IF(+All!$H566="Ohio State",+All!#REF!,0))</f>
        <v>0</v>
      </c>
      <c r="BB145" s="90">
        <f>IF(+All!$F566="Ohio State",+All!#REF!,IF(+All!$H566="Ohio State",+All!#REF!,0))</f>
        <v>0</v>
      </c>
      <c r="BC145" s="91">
        <f>IF(+All!$F566="Ohio State",+All!#REF!,IF(+All!$H566="Ohio State",+All!#REF!,0))</f>
        <v>0</v>
      </c>
      <c r="BD145" s="482">
        <f>IF(+All!$F566="Ohio State",+All!#REF!,IF(+All!$H566="Ohio State",+All!#REF!,0))</f>
        <v>0</v>
      </c>
      <c r="BE145" s="483">
        <f>IF(+All!$F566="Ohio State",+All!#REF!,IF(+All!$H566="Ohio State",+All!#REF!,0))</f>
        <v>0</v>
      </c>
      <c r="BF145" s="483">
        <f>IF(+All!$F566="Ohio State",+All!#REF!,IF(+All!$H566="Ohio State",+All!#REF!,0))</f>
        <v>0</v>
      </c>
      <c r="BG145" s="482">
        <f>IF(+All!$F566="Ohio State",+All!#REF!,IF(+All!$H566="Ohio State",+All!#REF!,0))</f>
        <v>0</v>
      </c>
      <c r="BH145" s="483">
        <f>IF(+All!$F566="Ohio State",+All!#REF!,IF(+All!$H566="Ohio State",+All!#REF!,0))</f>
        <v>0</v>
      </c>
      <c r="BI145" s="484">
        <f>IF(+All!$F566="Ohio State",+All!#REF!,IF(+All!$H566="Ohio State",+All!#REF!,0))</f>
        <v>0</v>
      </c>
      <c r="BJ145" s="92">
        <f>IF(+All!$F566="Ohio State",+All!#REF!,IF(+All!$H566="Ohio State",+All!#REF!,0))</f>
        <v>0</v>
      </c>
      <c r="BK145" s="93">
        <f>IF(+All!$F566="Ohio State",+All!#REF!,IF(+All!$H566="Ohio State",+All!#REF!,0))</f>
        <v>0</v>
      </c>
      <c r="BL145" s="16"/>
      <c r="BM145" s="16"/>
      <c r="BN145" s="16"/>
      <c r="BO145" s="16"/>
      <c r="BP145" s="16"/>
      <c r="BQ145" s="16"/>
      <c r="BR145" s="16"/>
      <c r="BS145" s="16"/>
    </row>
    <row r="146" spans="1:71" x14ac:dyDescent="0.8">
      <c r="A146" s="52"/>
      <c r="B146" s="53"/>
      <c r="C146" s="54"/>
      <c r="D146" s="55"/>
      <c r="E146" s="709"/>
      <c r="F146" s="1219" t="str">
        <f>F147</f>
        <v>Penn State</v>
      </c>
      <c r="G146" s="1253"/>
      <c r="H146" s="1253"/>
      <c r="I146" s="1254"/>
      <c r="J146" s="705"/>
      <c r="K146" s="709"/>
      <c r="L146" s="58"/>
      <c r="M146" s="59"/>
      <c r="N146" s="705"/>
      <c r="O146" s="9"/>
      <c r="P146" s="9"/>
      <c r="Q146" s="709"/>
      <c r="R146" s="705"/>
      <c r="S146" s="9"/>
      <c r="T146" s="705"/>
      <c r="U146" s="709"/>
      <c r="V146" s="705"/>
      <c r="W146" s="826"/>
      <c r="X146" s="705"/>
      <c r="Y146" s="709"/>
      <c r="Z146" s="705"/>
      <c r="AA146" s="709"/>
      <c r="AB146" s="705"/>
      <c r="AC146" s="709"/>
      <c r="AD146" s="825"/>
      <c r="AE146" s="826"/>
      <c r="AF146" s="825"/>
      <c r="AG146" s="826"/>
      <c r="AH146" s="825"/>
      <c r="AI146" s="826"/>
      <c r="AJ146" s="825"/>
      <c r="AK146" s="826"/>
      <c r="AL146" s="61"/>
      <c r="AM146" s="62"/>
      <c r="AN146" s="62"/>
      <c r="AO146" s="63"/>
      <c r="AP146" s="64"/>
      <c r="AQ146" s="65"/>
      <c r="AR146" s="66"/>
      <c r="AS146" s="67"/>
      <c r="AT146" s="67"/>
      <c r="AU146" s="66"/>
      <c r="AV146" s="67"/>
      <c r="AW146" s="49"/>
      <c r="AX146" s="48"/>
      <c r="AY146" s="66"/>
      <c r="AZ146" s="67"/>
      <c r="BA146" s="49"/>
      <c r="BB146" s="49"/>
      <c r="BC146" s="65"/>
      <c r="BD146" s="66"/>
      <c r="BE146" s="67"/>
      <c r="BF146" s="67"/>
      <c r="BG146" s="66"/>
      <c r="BH146" s="67"/>
      <c r="BI146" s="49"/>
      <c r="BJ146" s="68"/>
      <c r="BK146" s="69"/>
    </row>
    <row r="147" spans="1:71" x14ac:dyDescent="0.8">
      <c r="A147" s="70">
        <f>IF(+All!$F53="Penn State",+All!A53,IF(+All!$H53="Penn State",+All!A53,0))</f>
        <v>1</v>
      </c>
      <c r="B147" s="480" t="str">
        <f>IF(+All!$F53="Penn State",+All!B53,IF(+All!$H53="Penn State",+All!B53,0))</f>
        <v>Sat</v>
      </c>
      <c r="C147" s="72">
        <f>IF(+All!$F53="Penn State",+All!C53,IF(+All!$H53="Penn State",+All!C53,0))</f>
        <v>44443</v>
      </c>
      <c r="D147" s="73">
        <f>IF(+All!$F53="Penn State",+All!D53,IF(+All!$H53="Penn State",+All!D53,0))</f>
        <v>0.5</v>
      </c>
      <c r="E147" s="707" t="str">
        <f>IF(+All!$F53="Penn State",+All!E53,IF(+All!$H53="Penn State",+All!E53,0))</f>
        <v>Fox</v>
      </c>
      <c r="F147" s="75" t="str">
        <f>IF(+All!$F53="Penn State",+All!F53,IF(+All!$H53="Penn State",+All!F53,0))</f>
        <v>Penn State</v>
      </c>
      <c r="G147" s="76" t="str">
        <f>IF(+All!$F53="Penn State",+All!G53,IF(+All!$H53="Penn State",+All!G53,0))</f>
        <v>B10</v>
      </c>
      <c r="H147" s="75" t="str">
        <f>IF(+All!$F53="Penn State",+All!H53,IF(+All!$H53="Penn State",+All!H53,0))</f>
        <v>Wisconsin</v>
      </c>
      <c r="I147" s="76" t="str">
        <f>IF(+All!$F53="Penn State",+All!I53,IF(+All!$H53="Penn State",+All!I53,0))</f>
        <v>B10</v>
      </c>
      <c r="J147" s="706" t="str">
        <f>IF(+All!$F53="Penn State",+All!J53,IF(+All!$H53="Penn State",+All!J53,0))</f>
        <v>Wisconsin</v>
      </c>
      <c r="K147" s="707" t="str">
        <f>IF(+All!$F53="Penn State",+All!K53,IF(+All!$H53="Penn State",+All!K53,0))</f>
        <v>Penn State</v>
      </c>
      <c r="L147" s="78">
        <f>IF(+All!$F53="Penn State",+All!L53,IF(+All!$H53="Penn State",+All!L53,0))</f>
        <v>5</v>
      </c>
      <c r="M147" s="79">
        <f>IF(+All!$F53="Penn State",+All!M53,IF(+All!$H53="Penn State",+All!M53,0))</f>
        <v>50</v>
      </c>
      <c r="N147" s="706" t="str">
        <f>IF(+All!$F53="Penn State",+All!N53,IF(+All!$H53="Penn State",+All!N53,0))</f>
        <v>Penn State</v>
      </c>
      <c r="O147" s="708">
        <f>IF(+All!$F53="Penn State",+All!O53,IF(+All!$H53="Penn State",+All!O53,0))</f>
        <v>16</v>
      </c>
      <c r="P147" s="708" t="str">
        <f>IF(+All!$F53="Penn State",+All!P53,IF(+All!$H53="Penn State",+All!P53,0))</f>
        <v>Wisconsin</v>
      </c>
      <c r="Q147" s="707">
        <f>IF(+All!$F53="Penn State",+All!Q53,IF(+All!$H53="Penn State",+All!Q53,0))</f>
        <v>10</v>
      </c>
      <c r="R147" s="706" t="str">
        <f>IF(+All!$F53="Penn State",+All!R53,IF(+All!$H53="Penn State",+All!R53,0))</f>
        <v>Penn State</v>
      </c>
      <c r="S147" s="708" t="str">
        <f>IF(+All!$F53="Penn State",+All!S53,IF(+All!$H53="Penn State",+All!S53,0))</f>
        <v>Wisconsin</v>
      </c>
      <c r="T147" s="706" t="str">
        <f>IF(+All!$F53="Penn State",+All!T53,IF(+All!$H53="Penn State",+All!T53,0))</f>
        <v>Wisconsin</v>
      </c>
      <c r="U147" s="707" t="str">
        <f>IF(+All!$F53="Penn State",+All!U53,IF(+All!$H53="Penn State",+All!U53,0))</f>
        <v>L</v>
      </c>
      <c r="V147" s="706"/>
      <c r="W147" s="707"/>
      <c r="X147" s="706"/>
      <c r="Y147" s="707"/>
      <c r="Z147" s="706"/>
      <c r="AA147" s="707"/>
      <c r="AB147" s="706"/>
      <c r="AC147" s="707"/>
      <c r="AD147" s="706"/>
      <c r="AE147" s="707"/>
      <c r="AF147" s="706"/>
      <c r="AG147" s="707"/>
      <c r="AH147" s="706"/>
      <c r="AI147" s="707"/>
      <c r="AJ147" s="706"/>
      <c r="AK147" s="707"/>
      <c r="AQ147" s="480"/>
      <c r="AR147" s="482"/>
      <c r="AS147" s="483"/>
      <c r="AT147" s="483"/>
      <c r="AU147" s="482"/>
      <c r="AV147" s="483"/>
      <c r="AW147" s="484"/>
      <c r="AX147" s="483"/>
      <c r="AY147" s="88"/>
      <c r="AZ147" s="89"/>
      <c r="BA147" s="90"/>
      <c r="BB147" s="90"/>
      <c r="BC147" s="91"/>
      <c r="BD147" s="482"/>
      <c r="BE147" s="483"/>
      <c r="BF147" s="483"/>
      <c r="BG147" s="482"/>
      <c r="BH147" s="483"/>
      <c r="BI147" s="484"/>
    </row>
    <row r="148" spans="1:71" x14ac:dyDescent="0.8">
      <c r="A148" s="70">
        <f>IF(+All!$F122="Penn State",+All!A122,IF(+All!$H122="Penn State",+All!A122,0))</f>
        <v>2</v>
      </c>
      <c r="B148" s="480" t="str">
        <f>IF(+All!$F122="Penn State",+All!B122,IF(+All!$H122="Penn State",+All!B122,0))</f>
        <v>Sat</v>
      </c>
      <c r="C148" s="72">
        <f>IF(+All!$F122="Penn State",+All!C122,IF(+All!$H122="Penn State",+All!C122,0))</f>
        <v>44450</v>
      </c>
      <c r="D148" s="73">
        <f>IF(+All!$F122="Penn State",+All!D122,IF(+All!$H122="Penn State",+All!D122,0))</f>
        <v>0.64583333333333337</v>
      </c>
      <c r="E148" s="707" t="str">
        <f>IF(+All!$F122="Penn State",+All!E122,IF(+All!$H122="Penn State",+All!E122,0))</f>
        <v>FS1</v>
      </c>
      <c r="F148" s="75" t="str">
        <f>IF(+All!$F122="Penn State",+All!F122,IF(+All!$H122="Penn State",+All!F122,0))</f>
        <v>Ball State</v>
      </c>
      <c r="G148" s="76" t="str">
        <f>IF(+All!$F122="Penn State",+All!G122,IF(+All!$H122="Penn State",+All!G122,0))</f>
        <v>MAC</v>
      </c>
      <c r="H148" s="75" t="str">
        <f>IF(+All!$F122="Penn State",+All!H122,IF(+All!$H122="Penn State",+All!H122,0))</f>
        <v>Penn State</v>
      </c>
      <c r="I148" s="76" t="str">
        <f>IF(+All!$F122="Penn State",+All!I122,IF(+All!$H122="Penn State",+All!I122,0))</f>
        <v>B10</v>
      </c>
      <c r="J148" s="706" t="str">
        <f>IF(+All!$F122="Penn State",+All!J122,IF(+All!$H122="Penn State",+All!J122,0))</f>
        <v>Penn State</v>
      </c>
      <c r="K148" s="707" t="str">
        <f>IF(+All!$F122="Penn State",+All!K122,IF(+All!$H122="Penn State",+All!K122,0))</f>
        <v>Ball State</v>
      </c>
      <c r="L148" s="78">
        <f>IF(+All!$F122="Penn State",+All!L122,IF(+All!$H122="Penn State",+All!L122,0))</f>
        <v>22.5</v>
      </c>
      <c r="M148" s="79">
        <f>IF(+All!$F122="Penn State",+All!M122,IF(+All!$H122="Penn State",+All!M122,0))</f>
        <v>57</v>
      </c>
      <c r="N148" s="706" t="str">
        <f>IF(+All!$F122="Penn State",+All!N122,IF(+All!$H122="Penn State",+All!N122,0))</f>
        <v>Penn State</v>
      </c>
      <c r="O148" s="708">
        <f>IF(+All!$F122="Penn State",+All!O122,IF(+All!$H122="Penn State",+All!O122,0))</f>
        <v>44</v>
      </c>
      <c r="P148" s="708" t="str">
        <f>IF(+All!$F122="Penn State",+All!P122,IF(+All!$H122="Penn State",+All!P122,0))</f>
        <v>Ball State</v>
      </c>
      <c r="Q148" s="707">
        <f>IF(+All!$F122="Penn State",+All!Q122,IF(+All!$H122="Penn State",+All!Q122,0))</f>
        <v>13</v>
      </c>
      <c r="R148" s="706" t="str">
        <f>IF(+All!$F122="Penn State",+All!R122,IF(+All!$H122="Penn State",+All!R122,0))</f>
        <v>Penn State</v>
      </c>
      <c r="S148" s="708" t="str">
        <f>IF(+All!$F122="Penn State",+All!S122,IF(+All!$H122="Penn State",+All!S122,0))</f>
        <v>Ball State</v>
      </c>
      <c r="T148" s="706" t="str">
        <f>IF(+All!$F122="Penn State",+All!T122,IF(+All!$H122="Penn State",+All!T122,0))</f>
        <v>Ball State</v>
      </c>
      <c r="U148" s="707" t="str">
        <f>IF(+All!$F122="Penn State",+All!U122,IF(+All!$H122="Penn State",+All!U122,0))</f>
        <v>L</v>
      </c>
      <c r="V148" s="706">
        <f>IF(+All!$F83="Penn State",+All!#REF!,IF(+All!$H83="Penn State",+All!#REF!,0))</f>
        <v>0</v>
      </c>
      <c r="W148" s="707">
        <f>IF(+All!$F83="Penn State",+All!#REF!,IF(+All!$H83="Penn State",+All!#REF!,0))</f>
        <v>0</v>
      </c>
      <c r="X148" s="706">
        <f>IF(+All!$F83="Penn State",+All!#REF!,IF(+All!$H83="Penn State",+All!#REF!,0))</f>
        <v>0</v>
      </c>
      <c r="Y148" s="707">
        <f>IF(+All!$F83="Penn State",+All!#REF!,IF(+All!$H83="Penn State",+All!#REF!,0))</f>
        <v>0</v>
      </c>
      <c r="Z148" s="706">
        <f>IF(+All!$F83="Penn State",+All!#REF!,IF(+All!$H83="Penn State",+All!#REF!,0))</f>
        <v>0</v>
      </c>
      <c r="AA148" s="707">
        <f>IF(+All!$F83="Penn State",+All!#REF!,IF(+All!$H83="Penn State",+All!#REF!,0))</f>
        <v>0</v>
      </c>
      <c r="AB148" s="706">
        <f>IF(+All!$F83="Penn State",+All!#REF!,IF(+All!$H83="Penn State",+All!#REF!,0))</f>
        <v>0</v>
      </c>
      <c r="AC148" s="707">
        <f>IF(+All!$F83="Penn State",+All!#REF!,IF(+All!$H83="Penn State",+All!#REF!,0))</f>
        <v>0</v>
      </c>
      <c r="AD148" s="706">
        <f>IF(+All!$F83="Penn State",+All!#REF!,IF(+All!$H83="Penn State",+All!#REF!,0))</f>
        <v>0</v>
      </c>
      <c r="AE148" s="707">
        <f>IF(+All!$F83="Penn State",+All!#REF!,IF(+All!$H83="Penn State",+All!#REF!,0))</f>
        <v>0</v>
      </c>
      <c r="AF148" s="706">
        <f>IF(+All!$F83="Penn State",+All!#REF!,IF(+All!$H83="Penn State",+All!#REF!,0))</f>
        <v>0</v>
      </c>
      <c r="AG148" s="707">
        <f>IF(+All!$F83="Penn State",+All!#REF!,IF(+All!$H83="Penn State",+All!#REF!,0))</f>
        <v>0</v>
      </c>
      <c r="AH148" s="706">
        <f>IF(+All!$F83="Penn State",+All!#REF!,IF(+All!$H83="Penn State",+All!#REF!,0))</f>
        <v>0</v>
      </c>
      <c r="AI148" s="707">
        <f>IF(+All!$F83="Penn State",+All!#REF!,IF(+All!$H83="Penn State",+All!#REF!,0))</f>
        <v>0</v>
      </c>
      <c r="AJ148" s="706">
        <f>IF(+All!$F83="Penn State",+All!#REF!,IF(+All!$H83="Penn State",+All!#REF!,0))</f>
        <v>0</v>
      </c>
      <c r="AK148" s="707">
        <f>IF(+All!$F83="Penn State",+All!#REF!,IF(+All!$H83="Penn State",+All!#REF!,0))</f>
        <v>0</v>
      </c>
      <c r="AL148" s="81">
        <f>IF(+All!$F83="Penn State",+All!V83,IF(+All!$H83="Penn State",+All!V83,0))</f>
        <v>0</v>
      </c>
      <c r="AM148" s="82">
        <f>IF(+All!$F83="Penn State",+All!W83,IF(+All!$H83="Penn State",+All!W83,0))</f>
        <v>0</v>
      </c>
      <c r="AN148" s="81">
        <f>IF(+All!$F83="Penn State",+All!X83,IF(+All!$H83="Penn State",+All!X83,0))</f>
        <v>0</v>
      </c>
      <c r="AO148" s="83">
        <f>IF(+All!$F83="Penn State",+All!Y83,IF(+All!$H83="Penn State",+All!Y83,0))</f>
        <v>0</v>
      </c>
      <c r="AP148" s="84">
        <f>IF(+All!$F83="Penn State",+All!Z83,IF(+All!$H83="Penn State",+All!Z83,0))</f>
        <v>0</v>
      </c>
      <c r="AQ148" s="480">
        <f>IF(+All!$F83="Penn State",+All!#REF!,IF(+All!$H83="Penn State",+All!#REF!,0))</f>
        <v>0</v>
      </c>
      <c r="AR148" s="482">
        <f>IF(+All!$F83="Penn State",+All!#REF!,IF(+All!$H83="Penn State",+All!#REF!,0))</f>
        <v>0</v>
      </c>
      <c r="AS148" s="483">
        <f>IF(+All!$F83="Penn State",+All!#REF!,IF(+All!$H83="Penn State",+All!#REF!,0))</f>
        <v>0</v>
      </c>
      <c r="AT148" s="483">
        <f>IF(+All!$F83="Penn State",+All!#REF!,IF(+All!$H83="Penn State",+All!#REF!,0))</f>
        <v>0</v>
      </c>
      <c r="AU148" s="482">
        <f>IF(+All!$F83="Penn State",+All!#REF!,IF(+All!$H83="Penn State",+All!#REF!,0))</f>
        <v>0</v>
      </c>
      <c r="AV148" s="483">
        <f>IF(+All!$F83="Penn State",+All!#REF!,IF(+All!$H83="Penn State",+All!#REF!,0))</f>
        <v>0</v>
      </c>
      <c r="AW148" s="484">
        <f>IF(+All!$F83="Penn State",+All!#REF!,IF(+All!$H83="Penn State",+All!#REF!,0))</f>
        <v>0</v>
      </c>
      <c r="AX148" s="483">
        <f>IF(+All!$F83="Penn State",+All!#REF!,IF(+All!$H83="Penn State",+All!#REF!,0))</f>
        <v>0</v>
      </c>
      <c r="AY148" s="88">
        <f>IF(+All!$F83="Penn State",+All!#REF!,IF(+All!$H83="Penn State",+All!#REF!,0))</f>
        <v>0</v>
      </c>
      <c r="AZ148" s="89">
        <f>IF(+All!$F83="Penn State",+All!#REF!,IF(+All!$H83="Penn State",+All!#REF!,0))</f>
        <v>0</v>
      </c>
      <c r="BA148" s="90">
        <f>IF(+All!$F83="Penn State",+All!#REF!,IF(+All!$H83="Penn State",+All!#REF!,0))</f>
        <v>0</v>
      </c>
      <c r="BB148" s="90">
        <f>IF(+All!$F83="Penn State",+All!#REF!,IF(+All!$H83="Penn State",+All!#REF!,0))</f>
        <v>0</v>
      </c>
      <c r="BC148" s="91">
        <f>IF(+All!$F83="Penn State",+All!#REF!,IF(+All!$H83="Penn State",+All!#REF!,0))</f>
        <v>0</v>
      </c>
      <c r="BD148" s="482">
        <f>IF(+All!$F83="Penn State",+All!#REF!,IF(+All!$H83="Penn State",+All!#REF!,0))</f>
        <v>0</v>
      </c>
      <c r="BE148" s="483">
        <f>IF(+All!$F83="Penn State",+All!#REF!,IF(+All!$H83="Penn State",+All!#REF!,0))</f>
        <v>0</v>
      </c>
      <c r="BF148" s="483">
        <f>IF(+All!$F83="Penn State",+All!#REF!,IF(+All!$H83="Penn State",+All!#REF!,0))</f>
        <v>0</v>
      </c>
      <c r="BG148" s="482">
        <f>IF(+All!$F83="Penn State",+All!#REF!,IF(+All!$H83="Penn State",+All!#REF!,0))</f>
        <v>0</v>
      </c>
      <c r="BH148" s="483">
        <f>IF(+All!$F83="Penn State",+All!#REF!,IF(+All!$H83="Penn State",+All!#REF!,0))</f>
        <v>0</v>
      </c>
      <c r="BI148" s="484">
        <f>IF(+All!$F83="Penn State",+All!#REF!,IF(+All!$H83="Penn State",+All!#REF!,0))</f>
        <v>0</v>
      </c>
      <c r="BJ148" s="92">
        <f>IF(+All!$F83="Penn State",+All!#REF!,IF(+All!$H83="Penn State",+All!#REF!,0))</f>
        <v>0</v>
      </c>
      <c r="BK148" s="93">
        <f>IF(+All!$F83="Penn State",+All!#REF!,IF(+All!$H83="Penn State",+All!#REF!,0))</f>
        <v>0</v>
      </c>
    </row>
    <row r="149" spans="1:71" x14ac:dyDescent="0.8">
      <c r="A149" s="70">
        <f>IF(+All!$F197="Penn State",+All!A197,IF(+All!$H197="Penn State",+All!A197,0))</f>
        <v>3</v>
      </c>
      <c r="B149" s="480" t="str">
        <f>IF(+All!$F197="Penn State",+All!B197,IF(+All!$H197="Penn State",+All!B197,0))</f>
        <v>Sat</v>
      </c>
      <c r="C149" s="72">
        <f>IF(+All!$F197="Penn State",+All!C197,IF(+All!$H197="Penn State",+All!C197,0))</f>
        <v>44457</v>
      </c>
      <c r="D149" s="73">
        <f>IF(+All!$F197="Penn State",+All!D197,IF(+All!$H197="Penn State",+All!D197,0))</f>
        <v>0.8125</v>
      </c>
      <c r="E149" s="707" t="str">
        <f>IF(+All!$F197="Penn State",+All!E197,IF(+All!$H197="Penn State",+All!E197,0))</f>
        <v>ABC</v>
      </c>
      <c r="F149" s="75" t="str">
        <f>IF(+All!$F197="Penn State",+All!F197,IF(+All!$H197="Penn State",+All!F197,0))</f>
        <v>Auburn</v>
      </c>
      <c r="G149" s="76" t="str">
        <f>IF(+All!$F197="Penn State",+All!G197,IF(+All!$H197="Penn State",+All!G197,0))</f>
        <v>SEC</v>
      </c>
      <c r="H149" s="75" t="str">
        <f>IF(+All!$F197="Penn State",+All!H197,IF(+All!$H197="Penn State",+All!H197,0))</f>
        <v>Penn State</v>
      </c>
      <c r="I149" s="76" t="str">
        <f>IF(+All!$F197="Penn State",+All!I197,IF(+All!$H197="Penn State",+All!I197,0))</f>
        <v>B10</v>
      </c>
      <c r="J149" s="706" t="str">
        <f>IF(+All!$F197="Penn State",+All!J197,IF(+All!$H197="Penn State",+All!J197,0))</f>
        <v>Penn State</v>
      </c>
      <c r="K149" s="707" t="str">
        <f>IF(+All!$F197="Penn State",+All!K197,IF(+All!$H197="Penn State",+All!K197,0))</f>
        <v>Auburn</v>
      </c>
      <c r="L149" s="78">
        <f>IF(+All!$F197="Penn State",+All!L197,IF(+All!$H197="Penn State",+All!L197,0))</f>
        <v>5</v>
      </c>
      <c r="M149" s="79">
        <f>IF(+All!$F197="Penn State",+All!M197,IF(+All!$H197="Penn State",+All!M197,0))</f>
        <v>53</v>
      </c>
      <c r="N149" s="706" t="str">
        <f>IF(+All!$F197="Penn State",+All!N197,IF(+All!$H197="Penn State",+All!N197,0))</f>
        <v>Penn State</v>
      </c>
      <c r="O149" s="708">
        <f>IF(+All!$F197="Penn State",+All!O197,IF(+All!$H197="Penn State",+All!O197,0))</f>
        <v>28</v>
      </c>
      <c r="P149" s="708" t="str">
        <f>IF(+All!$F197="Penn State",+All!P197,IF(+All!$H197="Penn State",+All!P197,0))</f>
        <v>Auburn</v>
      </c>
      <c r="Q149" s="707">
        <f>IF(+All!$F197="Penn State",+All!Q197,IF(+All!$H197="Penn State",+All!Q197,0))</f>
        <v>20</v>
      </c>
      <c r="R149" s="706" t="str">
        <f>IF(+All!$F197="Penn State",+All!R197,IF(+All!$H197="Penn State",+All!R197,0))</f>
        <v>Penn State</v>
      </c>
      <c r="S149" s="708" t="str">
        <f>IF(+All!$F197="Penn State",+All!S197,IF(+All!$H197="Penn State",+All!S197,0))</f>
        <v>Auburn</v>
      </c>
      <c r="T149" s="706" t="str">
        <f>IF(+All!$F197="Penn State",+All!T197,IF(+All!$H197="Penn State",+All!T197,0))</f>
        <v>Auburn</v>
      </c>
      <c r="U149" s="707" t="str">
        <f>IF(+All!$F197="Penn State",+All!U197,IF(+All!$H197="Penn State",+All!U197,0))</f>
        <v>L</v>
      </c>
      <c r="V149" s="706" t="e">
        <f>IF(+All!#REF!="Penn State",+All!#REF!,IF(+All!#REF!="Penn State",+All!#REF!,0))</f>
        <v>#REF!</v>
      </c>
      <c r="W149" s="707" t="e">
        <f>IF(+All!#REF!="Penn State",+All!#REF!,IF(+All!#REF!="Penn State",+All!#REF!,0))</f>
        <v>#REF!</v>
      </c>
      <c r="X149" s="706" t="e">
        <f>IF(+All!#REF!="Penn State",+All!#REF!,IF(+All!#REF!="Penn State",+All!#REF!,0))</f>
        <v>#REF!</v>
      </c>
      <c r="Y149" s="707" t="e">
        <f>IF(+All!#REF!="Penn State",+All!#REF!,IF(+All!#REF!="Penn State",+All!#REF!,0))</f>
        <v>#REF!</v>
      </c>
      <c r="Z149" s="706" t="e">
        <f>IF(+All!#REF!="Penn State",+All!#REF!,IF(+All!#REF!="Penn State",+All!#REF!,0))</f>
        <v>#REF!</v>
      </c>
      <c r="AA149" s="707" t="e">
        <f>IF(+All!#REF!="Penn State",+All!#REF!,IF(+All!#REF!="Penn State",+All!#REF!,0))</f>
        <v>#REF!</v>
      </c>
      <c r="AB149" s="706" t="e">
        <f>IF(+All!#REF!="Penn State",+All!#REF!,IF(+All!#REF!="Penn State",+All!#REF!,0))</f>
        <v>#REF!</v>
      </c>
      <c r="AC149" s="707" t="e">
        <f>IF(+All!#REF!="Penn State",+All!#REF!,IF(+All!#REF!="Penn State",+All!#REF!,0))</f>
        <v>#REF!</v>
      </c>
      <c r="AD149" s="706" t="e">
        <f>IF(+All!#REF!="Penn State",+All!#REF!,IF(+All!#REF!="Penn State",+All!#REF!,0))</f>
        <v>#REF!</v>
      </c>
      <c r="AE149" s="707" t="e">
        <f>IF(+All!#REF!="Penn State",+All!#REF!,IF(+All!#REF!="Penn State",+All!#REF!,0))</f>
        <v>#REF!</v>
      </c>
      <c r="AF149" s="706" t="e">
        <f>IF(+All!#REF!="Penn State",+All!#REF!,IF(+All!#REF!="Penn State",+All!#REF!,0))</f>
        <v>#REF!</v>
      </c>
      <c r="AG149" s="707" t="e">
        <f>IF(+All!#REF!="Penn State",+All!#REF!,IF(+All!#REF!="Penn State",+All!#REF!,0))</f>
        <v>#REF!</v>
      </c>
      <c r="AH149" s="706" t="e">
        <f>IF(+All!#REF!="Penn State",+All!#REF!,IF(+All!#REF!="Penn State",+All!#REF!,0))</f>
        <v>#REF!</v>
      </c>
      <c r="AI149" s="707" t="e">
        <f>IF(+All!#REF!="Penn State",+All!#REF!,IF(+All!#REF!="Penn State",+All!#REF!,0))</f>
        <v>#REF!</v>
      </c>
      <c r="AJ149" s="706" t="e">
        <f>IF(+All!#REF!="Penn State",+All!#REF!,IF(+All!#REF!="Penn State",+All!#REF!,0))</f>
        <v>#REF!</v>
      </c>
      <c r="AK149" s="707" t="e">
        <f>IF(+All!#REF!="Penn State",+All!#REF!,IF(+All!#REF!="Penn State",+All!#REF!,0))</f>
        <v>#REF!</v>
      </c>
      <c r="AL149" s="81" t="e">
        <f>IF(+All!#REF!="Penn State",+All!#REF!,IF(+All!#REF!="Penn State",+All!#REF!,0))</f>
        <v>#REF!</v>
      </c>
      <c r="AM149" s="82" t="e">
        <f>IF(+All!#REF!="Penn State",+All!#REF!,IF(+All!#REF!="Penn State",+All!#REF!,0))</f>
        <v>#REF!</v>
      </c>
      <c r="AN149" s="81" t="e">
        <f>IF(+All!#REF!="Penn State",+All!#REF!,IF(+All!#REF!="Penn State",+All!#REF!,0))</f>
        <v>#REF!</v>
      </c>
      <c r="AO149" s="83" t="e">
        <f>IF(+All!#REF!="Penn State",+All!#REF!,IF(+All!#REF!="Penn State",+All!#REF!,0))</f>
        <v>#REF!</v>
      </c>
      <c r="AP149" s="84" t="e">
        <f>IF(+All!#REF!="Penn State",+All!#REF!,IF(+All!#REF!="Penn State",+All!#REF!,0))</f>
        <v>#REF!</v>
      </c>
      <c r="AQ149" s="480" t="e">
        <f>IF(+All!#REF!="Penn State",+All!#REF!,IF(+All!#REF!="Penn State",+All!#REF!,0))</f>
        <v>#REF!</v>
      </c>
      <c r="AR149" s="482" t="e">
        <f>IF(+All!#REF!="Penn State",+All!#REF!,IF(+All!#REF!="Penn State",+All!#REF!,0))</f>
        <v>#REF!</v>
      </c>
      <c r="AS149" s="483" t="e">
        <f>IF(+All!#REF!="Penn State",+All!#REF!,IF(+All!#REF!="Penn State",+All!#REF!,0))</f>
        <v>#REF!</v>
      </c>
      <c r="AT149" s="483" t="e">
        <f>IF(+All!#REF!="Penn State",+All!#REF!,IF(+All!#REF!="Penn State",+All!#REF!,0))</f>
        <v>#REF!</v>
      </c>
      <c r="AU149" s="482" t="e">
        <f>IF(+All!#REF!="Penn State",+All!#REF!,IF(+All!#REF!="Penn State",+All!#REF!,0))</f>
        <v>#REF!</v>
      </c>
      <c r="AV149" s="483" t="e">
        <f>IF(+All!#REF!="Penn State",+All!#REF!,IF(+All!#REF!="Penn State",+All!#REF!,0))</f>
        <v>#REF!</v>
      </c>
      <c r="AW149" s="484" t="e">
        <f>IF(+All!#REF!="Penn State",+All!#REF!,IF(+All!#REF!="Penn State",+All!#REF!,0))</f>
        <v>#REF!</v>
      </c>
      <c r="AX149" s="483" t="e">
        <f>IF(+All!#REF!="Penn State",+All!#REF!,IF(+All!#REF!="Penn State",+All!#REF!,0))</f>
        <v>#REF!</v>
      </c>
      <c r="AY149" s="88" t="e">
        <f>IF(+All!#REF!="Penn State",+All!#REF!,IF(+All!#REF!="Penn State",+All!#REF!,0))</f>
        <v>#REF!</v>
      </c>
      <c r="AZ149" s="89" t="e">
        <f>IF(+All!#REF!="Penn State",+All!#REF!,IF(+All!#REF!="Penn State",+All!#REF!,0))</f>
        <v>#REF!</v>
      </c>
      <c r="BA149" s="90" t="e">
        <f>IF(+All!#REF!="Penn State",+All!#REF!,IF(+All!#REF!="Penn State",+All!#REF!,0))</f>
        <v>#REF!</v>
      </c>
      <c r="BB149" s="90" t="e">
        <f>IF(+All!#REF!="Penn State",+All!#REF!,IF(+All!#REF!="Penn State",+All!#REF!,0))</f>
        <v>#REF!</v>
      </c>
      <c r="BC149" s="91" t="e">
        <f>IF(+All!#REF!="Penn State",+All!#REF!,IF(+All!#REF!="Penn State",+All!#REF!,0))</f>
        <v>#REF!</v>
      </c>
      <c r="BD149" s="482" t="e">
        <f>IF(+All!#REF!="Penn State",+All!#REF!,IF(+All!#REF!="Penn State",+All!#REF!,0))</f>
        <v>#REF!</v>
      </c>
      <c r="BE149" s="483" t="e">
        <f>IF(+All!#REF!="Penn State",+All!#REF!,IF(+All!#REF!="Penn State",+All!#REF!,0))</f>
        <v>#REF!</v>
      </c>
      <c r="BF149" s="483" t="e">
        <f>IF(+All!#REF!="Penn State",+All!#REF!,IF(+All!#REF!="Penn State",+All!#REF!,0))</f>
        <v>#REF!</v>
      </c>
      <c r="BG149" s="482" t="e">
        <f>IF(+All!#REF!="Penn State",+All!#REF!,IF(+All!#REF!="Penn State",+All!#REF!,0))</f>
        <v>#REF!</v>
      </c>
      <c r="BH149" s="483" t="e">
        <f>IF(+All!#REF!="Penn State",+All!#REF!,IF(+All!#REF!="Penn State",+All!#REF!,0))</f>
        <v>#REF!</v>
      </c>
      <c r="BI149" s="484" t="e">
        <f>IF(+All!#REF!="Penn State",+All!#REF!,IF(+All!#REF!="Penn State",+All!#REF!,0))</f>
        <v>#REF!</v>
      </c>
      <c r="BJ149" s="92" t="e">
        <f>IF(+All!#REF!="Penn State",+All!#REF!,IF(+All!#REF!="Penn State",+All!#REF!,0))</f>
        <v>#REF!</v>
      </c>
      <c r="BK149" s="93" t="e">
        <f>IF(+All!#REF!="Penn State",+All!#REF!,IF(+All!#REF!="Penn State",+All!#REF!,0))</f>
        <v>#REF!</v>
      </c>
    </row>
    <row r="150" spans="1:71" x14ac:dyDescent="0.8">
      <c r="A150" s="70">
        <f>IF(+All!$F281="Penn State",+All!A281,IF(+All!$H281="Penn State",+All!A281,0))</f>
        <v>4</v>
      </c>
      <c r="B150" s="480" t="str">
        <f>IF(+All!$F281="Penn State",+All!B281,IF(+All!$H281="Penn State",+All!B281,0))</f>
        <v>Sat</v>
      </c>
      <c r="C150" s="72">
        <f>IF(+All!$F281="Penn State",+All!C281,IF(+All!$H281="Penn State",+All!C281,0))</f>
        <v>44464</v>
      </c>
      <c r="D150" s="73">
        <f>IF(+All!$F281="Penn State",+All!D281,IF(+All!$H281="Penn State",+All!D281,0))</f>
        <v>0.5</v>
      </c>
      <c r="E150" s="707">
        <f>IF(+All!$F281="Penn State",+All!E281,IF(+All!$H281="Penn State",+All!E281,0))</f>
        <v>0</v>
      </c>
      <c r="F150" s="75" t="str">
        <f>IF(+All!$F281="Penn State",+All!F281,IF(+All!$H281="Penn State",+All!F281,0))</f>
        <v>1AA Villanova</v>
      </c>
      <c r="G150" s="76" t="str">
        <f>IF(+All!$F281="Penn State",+All!G281,IF(+All!$H281="Penn State",+All!G281,0))</f>
        <v>1AA</v>
      </c>
      <c r="H150" s="75" t="str">
        <f>IF(+All!$F281="Penn State",+All!H281,IF(+All!$H281="Penn State",+All!H281,0))</f>
        <v>Penn State</v>
      </c>
      <c r="I150" s="76" t="str">
        <f>IF(+All!$F281="Penn State",+All!I281,IF(+All!$H281="Penn State",+All!I281,0))</f>
        <v>B10</v>
      </c>
      <c r="J150" s="706">
        <f>IF(+All!$F281="Penn State",+All!J281,IF(+All!$H281="Penn State",+All!J281,0))</f>
        <v>0</v>
      </c>
      <c r="K150" s="707">
        <f>IF(+All!$F281="Penn State",+All!K281,IF(+All!$H281="Penn State",+All!K281,0))</f>
        <v>0</v>
      </c>
      <c r="L150" s="78">
        <f>IF(+All!$F281="Penn State",+All!L281,IF(+All!$H281="Penn State",+All!L281,0))</f>
        <v>0</v>
      </c>
      <c r="M150" s="79">
        <f>IF(+All!$F281="Penn State",+All!M281,IF(+All!$H281="Penn State",+All!M281,0))</f>
        <v>0</v>
      </c>
      <c r="N150" s="706" t="str">
        <f>IF(+All!$F281="Penn State",+All!N281,IF(+All!$H281="Penn State",+All!N281,0))</f>
        <v>Penn State</v>
      </c>
      <c r="O150" s="708">
        <f>IF(+All!$F281="Penn State",+All!O281,IF(+All!$H281="Penn State",+All!O281,0))</f>
        <v>38</v>
      </c>
      <c r="P150" s="708" t="str">
        <f>IF(+All!$F281="Penn State",+All!P281,IF(+All!$H281="Penn State",+All!P281,0))</f>
        <v>1AA Villanova</v>
      </c>
      <c r="Q150" s="707">
        <f>IF(+All!$F281="Penn State",+All!Q281,IF(+All!$H281="Penn State",+All!Q281,0))</f>
        <v>17</v>
      </c>
      <c r="R150" s="706">
        <f>IF(+All!$F281="Penn State",+All!R281,IF(+All!$H281="Penn State",+All!R281,0))</f>
        <v>0</v>
      </c>
      <c r="S150" s="708">
        <f>IF(+All!$F281="Penn State",+All!S281,IF(+All!$H281="Penn State",+All!S281,0))</f>
        <v>0</v>
      </c>
      <c r="T150" s="706">
        <f>IF(+All!$F281="Penn State",+All!T281,IF(+All!$H281="Penn State",+All!T281,0))</f>
        <v>0</v>
      </c>
      <c r="U150" s="707">
        <f>IF(+All!$F281="Penn State",+All!U281,IF(+All!$H281="Penn State",+All!U281,0))</f>
        <v>0</v>
      </c>
      <c r="V150" s="706" t="e">
        <f>IF(+All!#REF!="Penn State",+All!#REF!,IF(+All!#REF!="Penn State",+All!#REF!,0))</f>
        <v>#REF!</v>
      </c>
      <c r="W150" s="707" t="e">
        <f>IF(+All!#REF!="Penn State",+All!#REF!,IF(+All!#REF!="Penn State",+All!#REF!,0))</f>
        <v>#REF!</v>
      </c>
      <c r="X150" s="706" t="e">
        <f>IF(+All!#REF!="Penn State",+All!#REF!,IF(+All!#REF!="Penn State",+All!#REF!,0))</f>
        <v>#REF!</v>
      </c>
      <c r="Y150" s="707" t="e">
        <f>IF(+All!#REF!="Penn State",+All!#REF!,IF(+All!#REF!="Penn State",+All!#REF!,0))</f>
        <v>#REF!</v>
      </c>
      <c r="Z150" s="706" t="e">
        <f>IF(+All!#REF!="Penn State",+All!#REF!,IF(+All!#REF!="Penn State",+All!#REF!,0))</f>
        <v>#REF!</v>
      </c>
      <c r="AA150" s="707" t="e">
        <f>IF(+All!#REF!="Penn State",+All!#REF!,IF(+All!#REF!="Penn State",+All!#REF!,0))</f>
        <v>#REF!</v>
      </c>
      <c r="AB150" s="706" t="e">
        <f>IF(+All!#REF!="Penn State",+All!#REF!,IF(+All!#REF!="Penn State",+All!#REF!,0))</f>
        <v>#REF!</v>
      </c>
      <c r="AC150" s="707" t="e">
        <f>IF(+All!#REF!="Penn State",+All!#REF!,IF(+All!#REF!="Penn State",+All!#REF!,0))</f>
        <v>#REF!</v>
      </c>
      <c r="AD150" s="706" t="e">
        <f>IF(+All!#REF!="Penn State",+All!#REF!,IF(+All!#REF!="Penn State",+All!#REF!,0))</f>
        <v>#REF!</v>
      </c>
      <c r="AE150" s="707" t="e">
        <f>IF(+All!#REF!="Penn State",+All!#REF!,IF(+All!#REF!="Penn State",+All!#REF!,0))</f>
        <v>#REF!</v>
      </c>
      <c r="AF150" s="706" t="e">
        <f>IF(+All!#REF!="Penn State",+All!#REF!,IF(+All!#REF!="Penn State",+All!#REF!,0))</f>
        <v>#REF!</v>
      </c>
      <c r="AG150" s="707" t="e">
        <f>IF(+All!#REF!="Penn State",+All!#REF!,IF(+All!#REF!="Penn State",+All!#REF!,0))</f>
        <v>#REF!</v>
      </c>
      <c r="AH150" s="706" t="e">
        <f>IF(+All!#REF!="Penn State",+All!#REF!,IF(+All!#REF!="Penn State",+All!#REF!,0))</f>
        <v>#REF!</v>
      </c>
      <c r="AI150" s="707" t="e">
        <f>IF(+All!#REF!="Penn State",+All!#REF!,IF(+All!#REF!="Penn State",+All!#REF!,0))</f>
        <v>#REF!</v>
      </c>
      <c r="AJ150" s="706" t="e">
        <f>IF(+All!#REF!="Penn State",+All!#REF!,IF(+All!#REF!="Penn State",+All!#REF!,0))</f>
        <v>#REF!</v>
      </c>
      <c r="AK150" s="707" t="e">
        <f>IF(+All!#REF!="Penn State",+All!#REF!,IF(+All!#REF!="Penn State",+All!#REF!,0))</f>
        <v>#REF!</v>
      </c>
      <c r="AL150" s="81" t="e">
        <f>IF(+All!#REF!="Penn State",+All!#REF!,IF(+All!#REF!="Penn State",+All!#REF!,0))</f>
        <v>#REF!</v>
      </c>
      <c r="AM150" s="82" t="e">
        <f>IF(+All!#REF!="Penn State",+All!#REF!,IF(+All!#REF!="Penn State",+All!#REF!,0))</f>
        <v>#REF!</v>
      </c>
      <c r="AN150" s="81" t="e">
        <f>IF(+All!#REF!="Penn State",+All!#REF!,IF(+All!#REF!="Penn State",+All!#REF!,0))</f>
        <v>#REF!</v>
      </c>
      <c r="AO150" s="83" t="e">
        <f>IF(+All!#REF!="Penn State",+All!#REF!,IF(+All!#REF!="Penn State",+All!#REF!,0))</f>
        <v>#REF!</v>
      </c>
      <c r="AP150" s="84" t="e">
        <f>IF(+All!#REF!="Penn State",+All!#REF!,IF(+All!#REF!="Penn State",+All!#REF!,0))</f>
        <v>#REF!</v>
      </c>
      <c r="AQ150" s="480" t="e">
        <f>IF(+All!#REF!="Penn State",+All!#REF!,IF(+All!#REF!="Penn State",+All!#REF!,0))</f>
        <v>#REF!</v>
      </c>
      <c r="AR150" s="482" t="e">
        <f>IF(+All!#REF!="Penn State",+All!#REF!,IF(+All!#REF!="Penn State",+All!#REF!,0))</f>
        <v>#REF!</v>
      </c>
      <c r="AS150" s="483" t="e">
        <f>IF(+All!#REF!="Penn State",+All!#REF!,IF(+All!#REF!="Penn State",+All!#REF!,0))</f>
        <v>#REF!</v>
      </c>
      <c r="AT150" s="483" t="e">
        <f>IF(+All!#REF!="Penn State",+All!#REF!,IF(+All!#REF!="Penn State",+All!#REF!,0))</f>
        <v>#REF!</v>
      </c>
      <c r="AU150" s="482" t="e">
        <f>IF(+All!#REF!="Penn State",+All!#REF!,IF(+All!#REF!="Penn State",+All!#REF!,0))</f>
        <v>#REF!</v>
      </c>
      <c r="AV150" s="483" t="e">
        <f>IF(+All!#REF!="Penn State",+All!#REF!,IF(+All!#REF!="Penn State",+All!#REF!,0))</f>
        <v>#REF!</v>
      </c>
      <c r="AW150" s="484" t="e">
        <f>IF(+All!#REF!="Penn State",+All!#REF!,IF(+All!#REF!="Penn State",+All!#REF!,0))</f>
        <v>#REF!</v>
      </c>
      <c r="AX150" s="483" t="e">
        <f>IF(+All!#REF!="Penn State",+All!#REF!,IF(+All!#REF!="Penn State",+All!#REF!,0))</f>
        <v>#REF!</v>
      </c>
      <c r="AY150" s="88" t="e">
        <f>IF(+All!#REF!="Penn State",+All!#REF!,IF(+All!#REF!="Penn State",+All!#REF!,0))</f>
        <v>#REF!</v>
      </c>
      <c r="AZ150" s="89" t="e">
        <f>IF(+All!#REF!="Penn State",+All!#REF!,IF(+All!#REF!="Penn State",+All!#REF!,0))</f>
        <v>#REF!</v>
      </c>
      <c r="BA150" s="90" t="e">
        <f>IF(+All!#REF!="Penn State",+All!#REF!,IF(+All!#REF!="Penn State",+All!#REF!,0))</f>
        <v>#REF!</v>
      </c>
      <c r="BB150" s="90" t="e">
        <f>IF(+All!#REF!="Penn State",+All!#REF!,IF(+All!#REF!="Penn State",+All!#REF!,0))</f>
        <v>#REF!</v>
      </c>
      <c r="BC150" s="91" t="e">
        <f>IF(+All!#REF!="Penn State",+All!#REF!,IF(+All!#REF!="Penn State",+All!#REF!,0))</f>
        <v>#REF!</v>
      </c>
      <c r="BD150" s="482" t="e">
        <f>IF(+All!#REF!="Penn State",+All!#REF!,IF(+All!#REF!="Penn State",+All!#REF!,0))</f>
        <v>#REF!</v>
      </c>
      <c r="BE150" s="483" t="e">
        <f>IF(+All!#REF!="Penn State",+All!#REF!,IF(+All!#REF!="Penn State",+All!#REF!,0))</f>
        <v>#REF!</v>
      </c>
      <c r="BF150" s="483" t="e">
        <f>IF(+All!#REF!="Penn State",+All!#REF!,IF(+All!#REF!="Penn State",+All!#REF!,0))</f>
        <v>#REF!</v>
      </c>
      <c r="BG150" s="482" t="e">
        <f>IF(+All!#REF!="Penn State",+All!#REF!,IF(+All!#REF!="Penn State",+All!#REF!,0))</f>
        <v>#REF!</v>
      </c>
      <c r="BH150" s="483" t="e">
        <f>IF(+All!#REF!="Penn State",+All!#REF!,IF(+All!#REF!="Penn State",+All!#REF!,0))</f>
        <v>#REF!</v>
      </c>
      <c r="BI150" s="484" t="e">
        <f>IF(+All!#REF!="Penn State",+All!#REF!,IF(+All!#REF!="Penn State",+All!#REF!,0))</f>
        <v>#REF!</v>
      </c>
      <c r="BJ150" s="92" t="e">
        <f>IF(+All!#REF!="Penn State",+All!#REF!,IF(+All!#REF!="Penn State",+All!#REF!,0))</f>
        <v>#REF!</v>
      </c>
      <c r="BK150" s="93" t="e">
        <f>IF(+All!#REF!="Penn State",+All!#REF!,IF(+All!#REF!="Penn State",+All!#REF!,0))</f>
        <v>#REF!</v>
      </c>
    </row>
    <row r="151" spans="1:71" x14ac:dyDescent="0.8">
      <c r="A151" s="70">
        <f>IF(+All!$F345="Penn State",+All!A345,IF(+All!$H345="Penn State",+All!A345,0))</f>
        <v>5</v>
      </c>
      <c r="B151" s="480" t="str">
        <f>IF(+All!$F345="Penn State",+All!B345,IF(+All!$H345="Penn State",+All!B345,0))</f>
        <v>Sat</v>
      </c>
      <c r="C151" s="72">
        <f>IF(+All!$F345="Penn State",+All!C345,IF(+All!$H345="Penn State",+All!C345,0))</f>
        <v>44471</v>
      </c>
      <c r="D151" s="73">
        <f>IF(+All!$F345="Penn State",+All!D345,IF(+All!$H345="Penn State",+All!D345,0))</f>
        <v>0.8125</v>
      </c>
      <c r="E151" s="707" t="str">
        <f>IF(+All!$F345="Penn State",+All!E345,IF(+All!$H345="Penn State",+All!E345,0))</f>
        <v>ABC</v>
      </c>
      <c r="F151" s="75" t="str">
        <f>IF(+All!$F345="Penn State",+All!F345,IF(+All!$H345="Penn State",+All!F345,0))</f>
        <v>Indiana</v>
      </c>
      <c r="G151" s="76" t="str">
        <f>IF(+All!$F345="Penn State",+All!G345,IF(+All!$H345="Penn State",+All!G345,0))</f>
        <v>B10</v>
      </c>
      <c r="H151" s="75" t="str">
        <f>IF(+All!$F345="Penn State",+All!H345,IF(+All!$H345="Penn State",+All!H345,0))</f>
        <v>Penn State</v>
      </c>
      <c r="I151" s="76" t="str">
        <f>IF(+All!$F345="Penn State",+All!I345,IF(+All!$H345="Penn State",+All!I345,0))</f>
        <v>B10</v>
      </c>
      <c r="J151" s="706" t="str">
        <f>IF(+All!$F345="Penn State",+All!J345,IF(+All!$H345="Penn State",+All!J345,0))</f>
        <v>Penn State</v>
      </c>
      <c r="K151" s="707" t="str">
        <f>IF(+All!$F345="Penn State",+All!K345,IF(+All!$H345="Penn State",+All!K345,0))</f>
        <v>Indiana</v>
      </c>
      <c r="L151" s="78">
        <f>IF(+All!$F345="Penn State",+All!L345,IF(+All!$H345="Penn State",+All!L345,0))</f>
        <v>12.5</v>
      </c>
      <c r="M151" s="79">
        <f>IF(+All!$F345="Penn State",+All!M345,IF(+All!$H345="Penn State",+All!M345,0))</f>
        <v>54</v>
      </c>
      <c r="N151" s="706" t="str">
        <f>IF(+All!$F345="Penn State",+All!N345,IF(+All!$H345="Penn State",+All!N345,0))</f>
        <v>Penn State</v>
      </c>
      <c r="O151" s="708">
        <f>IF(+All!$F345="Penn State",+All!O345,IF(+All!$H345="Penn State",+All!O345,0))</f>
        <v>24</v>
      </c>
      <c r="P151" s="708" t="str">
        <f>IF(+All!$F345="Penn State",+All!P345,IF(+All!$H345="Penn State",+All!P345,0))</f>
        <v>Indiana</v>
      </c>
      <c r="Q151" s="707">
        <f>IF(+All!$F345="Penn State",+All!Q345,IF(+All!$H345="Penn State",+All!Q345,0))</f>
        <v>0</v>
      </c>
      <c r="R151" s="706" t="str">
        <f>IF(+All!$F345="Penn State",+All!R345,IF(+All!$H345="Penn State",+All!R345,0))</f>
        <v>Penn State</v>
      </c>
      <c r="S151" s="708" t="str">
        <f>IF(+All!$F345="Penn State",+All!S345,IF(+All!$H345="Penn State",+All!S345,0))</f>
        <v>Indiana</v>
      </c>
      <c r="T151" s="706" t="str">
        <f>IF(+All!$F345="Penn State",+All!T345,IF(+All!$H345="Penn State",+All!T345,0))</f>
        <v>Penn State</v>
      </c>
      <c r="U151" s="707" t="str">
        <f>IF(+All!$F345="Penn State",+All!U345,IF(+All!$H345="Penn State",+All!U345,0))</f>
        <v>W</v>
      </c>
      <c r="V151" s="706" t="e">
        <f>IF(+All!#REF!="Penn State",+All!#REF!,IF(+All!#REF!="Penn State",+All!#REF!,0))</f>
        <v>#REF!</v>
      </c>
      <c r="W151" s="707" t="e">
        <f>IF(+All!#REF!="Penn State",+All!#REF!,IF(+All!#REF!="Penn State",+All!#REF!,0))</f>
        <v>#REF!</v>
      </c>
      <c r="X151" s="706" t="e">
        <f>IF(+All!#REF!="Penn State",+All!#REF!,IF(+All!#REF!="Penn State",+All!#REF!,0))</f>
        <v>#REF!</v>
      </c>
      <c r="Y151" s="707" t="e">
        <f>IF(+All!#REF!="Penn State",+All!#REF!,IF(+All!#REF!="Penn State",+All!#REF!,0))</f>
        <v>#REF!</v>
      </c>
      <c r="Z151" s="706" t="e">
        <f>IF(+All!#REF!="Penn State",+All!#REF!,IF(+All!#REF!="Penn State",+All!#REF!,0))</f>
        <v>#REF!</v>
      </c>
      <c r="AA151" s="707" t="e">
        <f>IF(+All!#REF!="Penn State",+All!#REF!,IF(+All!#REF!="Penn State",+All!#REF!,0))</f>
        <v>#REF!</v>
      </c>
      <c r="AB151" s="706" t="e">
        <f>IF(+All!#REF!="Penn State",+All!#REF!,IF(+All!#REF!="Penn State",+All!#REF!,0))</f>
        <v>#REF!</v>
      </c>
      <c r="AC151" s="707" t="e">
        <f>IF(+All!#REF!="Penn State",+All!#REF!,IF(+All!#REF!="Penn State",+All!#REF!,0))</f>
        <v>#REF!</v>
      </c>
      <c r="AD151" s="706" t="e">
        <f>IF(+All!#REF!="Penn State",+All!#REF!,IF(+All!#REF!="Penn State",+All!#REF!,0))</f>
        <v>#REF!</v>
      </c>
      <c r="AE151" s="707" t="e">
        <f>IF(+All!#REF!="Penn State",+All!#REF!,IF(+All!#REF!="Penn State",+All!#REF!,0))</f>
        <v>#REF!</v>
      </c>
      <c r="AF151" s="706" t="e">
        <f>IF(+All!#REF!="Penn State",+All!#REF!,IF(+All!#REF!="Penn State",+All!#REF!,0))</f>
        <v>#REF!</v>
      </c>
      <c r="AG151" s="707" t="e">
        <f>IF(+All!#REF!="Penn State",+All!#REF!,IF(+All!#REF!="Penn State",+All!#REF!,0))</f>
        <v>#REF!</v>
      </c>
      <c r="AH151" s="706" t="e">
        <f>IF(+All!#REF!="Penn State",+All!#REF!,IF(+All!#REF!="Penn State",+All!#REF!,0))</f>
        <v>#REF!</v>
      </c>
      <c r="AI151" s="707" t="e">
        <f>IF(+All!#REF!="Penn State",+All!#REF!,IF(+All!#REF!="Penn State",+All!#REF!,0))</f>
        <v>#REF!</v>
      </c>
      <c r="AJ151" s="706" t="e">
        <f>IF(+All!#REF!="Penn State",+All!#REF!,IF(+All!#REF!="Penn State",+All!#REF!,0))</f>
        <v>#REF!</v>
      </c>
      <c r="AK151" s="707" t="e">
        <f>IF(+All!#REF!="Penn State",+All!#REF!,IF(+All!#REF!="Penn State",+All!#REF!,0))</f>
        <v>#REF!</v>
      </c>
      <c r="AL151" s="81" t="e">
        <f>IF(+All!#REF!="Penn State",+All!#REF!,IF(+All!#REF!="Penn State",+All!#REF!,0))</f>
        <v>#REF!</v>
      </c>
      <c r="AM151" s="82" t="e">
        <f>IF(+All!#REF!="Penn State",+All!#REF!,IF(+All!#REF!="Penn State",+All!#REF!,0))</f>
        <v>#REF!</v>
      </c>
      <c r="AN151" s="81" t="e">
        <f>IF(+All!#REF!="Penn State",+All!#REF!,IF(+All!#REF!="Penn State",+All!#REF!,0))</f>
        <v>#REF!</v>
      </c>
      <c r="AO151" s="83" t="e">
        <f>IF(+All!#REF!="Penn State",+All!#REF!,IF(+All!#REF!="Penn State",+All!#REF!,0))</f>
        <v>#REF!</v>
      </c>
      <c r="AP151" s="84" t="e">
        <f>IF(+All!#REF!="Penn State",+All!#REF!,IF(+All!#REF!="Penn State",+All!#REF!,0))</f>
        <v>#REF!</v>
      </c>
      <c r="AQ151" s="480" t="e">
        <f>IF(+All!#REF!="Penn State",+All!#REF!,IF(+All!#REF!="Penn State",+All!#REF!,0))</f>
        <v>#REF!</v>
      </c>
      <c r="AR151" s="482" t="e">
        <f>IF(+All!#REF!="Penn State",+All!#REF!,IF(+All!#REF!="Penn State",+All!#REF!,0))</f>
        <v>#REF!</v>
      </c>
      <c r="AS151" s="483" t="e">
        <f>IF(+All!#REF!="Penn State",+All!#REF!,IF(+All!#REF!="Penn State",+All!#REF!,0))</f>
        <v>#REF!</v>
      </c>
      <c r="AT151" s="483" t="e">
        <f>IF(+All!#REF!="Penn State",+All!#REF!,IF(+All!#REF!="Penn State",+All!#REF!,0))</f>
        <v>#REF!</v>
      </c>
      <c r="AU151" s="482" t="e">
        <f>IF(+All!#REF!="Penn State",+All!#REF!,IF(+All!#REF!="Penn State",+All!#REF!,0))</f>
        <v>#REF!</v>
      </c>
      <c r="AV151" s="483" t="e">
        <f>IF(+All!#REF!="Penn State",+All!#REF!,IF(+All!#REF!="Penn State",+All!#REF!,0))</f>
        <v>#REF!</v>
      </c>
      <c r="AW151" s="484" t="e">
        <f>IF(+All!#REF!="Penn State",+All!#REF!,IF(+All!#REF!="Penn State",+All!#REF!,0))</f>
        <v>#REF!</v>
      </c>
      <c r="AX151" s="483" t="e">
        <f>IF(+All!#REF!="Penn State",+All!#REF!,IF(+All!#REF!="Penn State",+All!#REF!,0))</f>
        <v>#REF!</v>
      </c>
      <c r="AY151" s="88" t="e">
        <f>IF(+All!#REF!="Penn State",+All!#REF!,IF(+All!#REF!="Penn State",+All!#REF!,0))</f>
        <v>#REF!</v>
      </c>
      <c r="AZ151" s="89" t="e">
        <f>IF(+All!#REF!="Penn State",+All!#REF!,IF(+All!#REF!="Penn State",+All!#REF!,0))</f>
        <v>#REF!</v>
      </c>
      <c r="BA151" s="90" t="e">
        <f>IF(+All!#REF!="Penn State",+All!#REF!,IF(+All!#REF!="Penn State",+All!#REF!,0))</f>
        <v>#REF!</v>
      </c>
      <c r="BB151" s="90" t="e">
        <f>IF(+All!#REF!="Penn State",+All!#REF!,IF(+All!#REF!="Penn State",+All!#REF!,0))</f>
        <v>#REF!</v>
      </c>
      <c r="BC151" s="91" t="e">
        <f>IF(+All!#REF!="Penn State",+All!#REF!,IF(+All!#REF!="Penn State",+All!#REF!,0))</f>
        <v>#REF!</v>
      </c>
      <c r="BD151" s="482" t="e">
        <f>IF(+All!#REF!="Penn State",+All!#REF!,IF(+All!#REF!="Penn State",+All!#REF!,0))</f>
        <v>#REF!</v>
      </c>
      <c r="BE151" s="483" t="e">
        <f>IF(+All!#REF!="Penn State",+All!#REF!,IF(+All!#REF!="Penn State",+All!#REF!,0))</f>
        <v>#REF!</v>
      </c>
      <c r="BF151" s="483" t="e">
        <f>IF(+All!#REF!="Penn State",+All!#REF!,IF(+All!#REF!="Penn State",+All!#REF!,0))</f>
        <v>#REF!</v>
      </c>
      <c r="BG151" s="482" t="e">
        <f>IF(+All!#REF!="Penn State",+All!#REF!,IF(+All!#REF!="Penn State",+All!#REF!,0))</f>
        <v>#REF!</v>
      </c>
      <c r="BH151" s="483" t="e">
        <f>IF(+All!#REF!="Penn State",+All!#REF!,IF(+All!#REF!="Penn State",+All!#REF!,0))</f>
        <v>#REF!</v>
      </c>
      <c r="BI151" s="484" t="e">
        <f>IF(+All!#REF!="Penn State",+All!#REF!,IF(+All!#REF!="Penn State",+All!#REF!,0))</f>
        <v>#REF!</v>
      </c>
      <c r="BJ151" s="92" t="e">
        <f>IF(+All!#REF!="Penn State",+All!#REF!,IF(+All!#REF!="Penn State",+All!#REF!,0))</f>
        <v>#REF!</v>
      </c>
      <c r="BK151" s="93" t="e">
        <f>IF(+All!#REF!="Penn State",+All!#REF!,IF(+All!#REF!="Penn State",+All!#REF!,0))</f>
        <v>#REF!</v>
      </c>
    </row>
    <row r="152" spans="1:71" x14ac:dyDescent="0.8">
      <c r="A152" s="70">
        <f>IF(+All!$F411="Penn State",+All!A411,IF(+All!$H411="Penn State",+All!A411,0))</f>
        <v>6</v>
      </c>
      <c r="B152" s="480" t="str">
        <f>IF(+All!$F411="Penn State",+All!B411,IF(+All!$H411="Penn State",+All!B411,0))</f>
        <v>Sat</v>
      </c>
      <c r="C152" s="72">
        <f>IF(+All!$F411="Penn State",+All!C411,IF(+All!$H411="Penn State",+All!C411,0))</f>
        <v>44478</v>
      </c>
      <c r="D152" s="73">
        <f>IF(+All!$F411="Penn State",+All!D411,IF(+All!$H411="Penn State",+All!D411,0))</f>
        <v>0.66666666666666663</v>
      </c>
      <c r="E152" s="707" t="str">
        <f>IF(+All!$F411="Penn State",+All!E411,IF(+All!$H411="Penn State",+All!E411,0))</f>
        <v>Fox</v>
      </c>
      <c r="F152" s="75" t="str">
        <f>IF(+All!$F411="Penn State",+All!F411,IF(+All!$H411="Penn State",+All!F411,0))</f>
        <v>Penn State</v>
      </c>
      <c r="G152" s="76" t="str">
        <f>IF(+All!$F411="Penn State",+All!G411,IF(+All!$H411="Penn State",+All!G411,0))</f>
        <v>B10</v>
      </c>
      <c r="H152" s="75" t="str">
        <f>IF(+All!$F411="Penn State",+All!H411,IF(+All!$H411="Penn State",+All!H411,0))</f>
        <v>Iowa</v>
      </c>
      <c r="I152" s="76" t="str">
        <f>IF(+All!$F411="Penn State",+All!I411,IF(+All!$H411="Penn State",+All!I411,0))</f>
        <v>B10</v>
      </c>
      <c r="J152" s="706" t="str">
        <f>IF(+All!$F411="Penn State",+All!J411,IF(+All!$H411="Penn State",+All!J411,0))</f>
        <v>Iowa</v>
      </c>
      <c r="K152" s="707" t="str">
        <f>IF(+All!$F411="Penn State",+All!K411,IF(+All!$H411="Penn State",+All!K411,0))</f>
        <v>Penn State</v>
      </c>
      <c r="L152" s="78">
        <f>IF(+All!$F411="Penn State",+All!L411,IF(+All!$H411="Penn State",+All!L411,0))</f>
        <v>2</v>
      </c>
      <c r="M152" s="79">
        <f>IF(+All!$F411="Penn State",+All!M411,IF(+All!$H411="Penn State",+All!M411,0))</f>
        <v>41</v>
      </c>
      <c r="N152" s="706" t="str">
        <f>IF(+All!$F411="Penn State",+All!N411,IF(+All!$H411="Penn State",+All!N411,0))</f>
        <v>Iowa</v>
      </c>
      <c r="O152" s="708">
        <f>IF(+All!$F411="Penn State",+All!O411,IF(+All!$H411="Penn State",+All!O411,0))</f>
        <v>23</v>
      </c>
      <c r="P152" s="708" t="str">
        <f>IF(+All!$F411="Penn State",+All!P411,IF(+All!$H411="Penn State",+All!P411,0))</f>
        <v>Penn State</v>
      </c>
      <c r="Q152" s="707">
        <f>IF(+All!$F411="Penn State",+All!Q411,IF(+All!$H411="Penn State",+All!Q411,0))</f>
        <v>20</v>
      </c>
      <c r="R152" s="706" t="str">
        <f>IF(+All!$F411="Penn State",+All!R411,IF(+All!$H411="Penn State",+All!R411,0))</f>
        <v>Iowa</v>
      </c>
      <c r="S152" s="708" t="str">
        <f>IF(+All!$F411="Penn State",+All!S411,IF(+All!$H411="Penn State",+All!S411,0))</f>
        <v>Penn State</v>
      </c>
      <c r="T152" s="706" t="str">
        <f>IF(+All!$F411="Penn State",+All!T411,IF(+All!$H411="Penn State",+All!T411,0))</f>
        <v>Iowa</v>
      </c>
      <c r="U152" s="707" t="str">
        <f>IF(+All!$F411="Penn State",+All!U411,IF(+All!$H411="Penn State",+All!U411,0))</f>
        <v>W</v>
      </c>
      <c r="V152" s="706">
        <f>IF(+All!$F255="Penn State",+All!#REF!,IF(+All!$H255="Penn State",+All!#REF!,0))</f>
        <v>0</v>
      </c>
      <c r="W152" s="707">
        <f>IF(+All!$F255="Penn State",+All!#REF!,IF(+All!$H255="Penn State",+All!#REF!,0))</f>
        <v>0</v>
      </c>
      <c r="X152" s="706">
        <f>IF(+All!$F255="Penn State",+All!#REF!,IF(+All!$H255="Penn State",+All!#REF!,0))</f>
        <v>0</v>
      </c>
      <c r="Y152" s="707">
        <f>IF(+All!$F255="Penn State",+All!#REF!,IF(+All!$H255="Penn State",+All!#REF!,0))</f>
        <v>0</v>
      </c>
      <c r="Z152" s="706">
        <f>IF(+All!$F255="Penn State",+All!#REF!,IF(+All!$H255="Penn State",+All!#REF!,0))</f>
        <v>0</v>
      </c>
      <c r="AA152" s="707">
        <f>IF(+All!$F255="Penn State",+All!#REF!,IF(+All!$H255="Penn State",+All!#REF!,0))</f>
        <v>0</v>
      </c>
      <c r="AB152" s="706">
        <f>IF(+All!$F255="Penn State",+All!#REF!,IF(+All!$H255="Penn State",+All!#REF!,0))</f>
        <v>0</v>
      </c>
      <c r="AC152" s="707">
        <f>IF(+All!$F255="Penn State",+All!#REF!,IF(+All!$H255="Penn State",+All!#REF!,0))</f>
        <v>0</v>
      </c>
      <c r="AD152" s="706">
        <f>IF(+All!$F255="Penn State",+All!#REF!,IF(+All!$H255="Penn State",+All!#REF!,0))</f>
        <v>0</v>
      </c>
      <c r="AE152" s="707">
        <f>IF(+All!$F255="Penn State",+All!#REF!,IF(+All!$H255="Penn State",+All!#REF!,0))</f>
        <v>0</v>
      </c>
      <c r="AF152" s="706">
        <f>IF(+All!$F255="Penn State",+All!#REF!,IF(+All!$H255="Penn State",+All!#REF!,0))</f>
        <v>0</v>
      </c>
      <c r="AG152" s="707">
        <f>IF(+All!$F255="Penn State",+All!#REF!,IF(+All!$H255="Penn State",+All!#REF!,0))</f>
        <v>0</v>
      </c>
      <c r="AH152" s="706">
        <f>IF(+All!$F255="Penn State",+All!#REF!,IF(+All!$H255="Penn State",+All!#REF!,0))</f>
        <v>0</v>
      </c>
      <c r="AI152" s="707">
        <f>IF(+All!$F255="Penn State",+All!#REF!,IF(+All!$H255="Penn State",+All!#REF!,0))</f>
        <v>0</v>
      </c>
      <c r="AJ152" s="706">
        <f>IF(+All!$F255="Penn State",+All!#REF!,IF(+All!$H255="Penn State",+All!#REF!,0))</f>
        <v>0</v>
      </c>
      <c r="AK152" s="707">
        <f>IF(+All!$F255="Penn State",+All!#REF!,IF(+All!$H255="Penn State",+All!#REF!,0))</f>
        <v>0</v>
      </c>
      <c r="AL152" s="81">
        <f>IF(+All!$F255="Penn State",+All!V255,IF(+All!$H255="Penn State",+All!V255,0))</f>
        <v>0</v>
      </c>
      <c r="AM152" s="82">
        <f>IF(+All!$F255="Penn State",+All!W255,IF(+All!$H255="Penn State",+All!W255,0))</f>
        <v>0</v>
      </c>
      <c r="AN152" s="81">
        <f>IF(+All!$F255="Penn State",+All!X255,IF(+All!$H255="Penn State",+All!X255,0))</f>
        <v>0</v>
      </c>
      <c r="AO152" s="83">
        <f>IF(+All!$F255="Penn State",+All!Y255,IF(+All!$H255="Penn State",+All!Y255,0))</f>
        <v>0</v>
      </c>
      <c r="AP152" s="84">
        <f>IF(+All!$F255="Penn State",+All!Z255,IF(+All!$H255="Penn State",+All!Z255,0))</f>
        <v>0</v>
      </c>
      <c r="AQ152" s="480">
        <f>IF(+All!$F255="Penn State",+All!#REF!,IF(+All!$H255="Penn State",+All!#REF!,0))</f>
        <v>0</v>
      </c>
      <c r="AR152" s="482">
        <f>IF(+All!$F255="Penn State",+All!#REF!,IF(+All!$H255="Penn State",+All!#REF!,0))</f>
        <v>0</v>
      </c>
      <c r="AS152" s="483">
        <f>IF(+All!$F255="Penn State",+All!#REF!,IF(+All!$H255="Penn State",+All!#REF!,0))</f>
        <v>0</v>
      </c>
      <c r="AT152" s="483">
        <f>IF(+All!$F255="Penn State",+All!#REF!,IF(+All!$H255="Penn State",+All!#REF!,0))</f>
        <v>0</v>
      </c>
      <c r="AU152" s="482">
        <f>IF(+All!$F255="Penn State",+All!#REF!,IF(+All!$H255="Penn State",+All!#REF!,0))</f>
        <v>0</v>
      </c>
      <c r="AV152" s="483">
        <f>IF(+All!$F255="Penn State",+All!#REF!,IF(+All!$H255="Penn State",+All!#REF!,0))</f>
        <v>0</v>
      </c>
      <c r="AW152" s="484">
        <f>IF(+All!$F255="Penn State",+All!#REF!,IF(+All!$H255="Penn State",+All!#REF!,0))</f>
        <v>0</v>
      </c>
      <c r="AX152" s="483">
        <f>IF(+All!$F255="Penn State",+All!#REF!,IF(+All!$H255="Penn State",+All!#REF!,0))</f>
        <v>0</v>
      </c>
      <c r="AY152" s="88">
        <f>IF(+All!$F255="Penn State",+All!#REF!,IF(+All!$H255="Penn State",+All!#REF!,0))</f>
        <v>0</v>
      </c>
      <c r="AZ152" s="89">
        <f>IF(+All!$F255="Penn State",+All!#REF!,IF(+All!$H255="Penn State",+All!#REF!,0))</f>
        <v>0</v>
      </c>
      <c r="BA152" s="90">
        <f>IF(+All!$F255="Penn State",+All!#REF!,IF(+All!$H255="Penn State",+All!#REF!,0))</f>
        <v>0</v>
      </c>
      <c r="BB152" s="90">
        <f>IF(+All!$F255="Penn State",+All!#REF!,IF(+All!$H255="Penn State",+All!#REF!,0))</f>
        <v>0</v>
      </c>
      <c r="BC152" s="91">
        <f>IF(+All!$F255="Penn State",+All!#REF!,IF(+All!$H255="Penn State",+All!#REF!,0))</f>
        <v>0</v>
      </c>
      <c r="BD152" s="482">
        <f>IF(+All!$F255="Penn State",+All!#REF!,IF(+All!$H255="Penn State",+All!#REF!,0))</f>
        <v>0</v>
      </c>
      <c r="BE152" s="483">
        <f>IF(+All!$F255="Penn State",+All!#REF!,IF(+All!$H255="Penn State",+All!#REF!,0))</f>
        <v>0</v>
      </c>
      <c r="BF152" s="483">
        <f>IF(+All!$F255="Penn State",+All!#REF!,IF(+All!$H255="Penn State",+All!#REF!,0))</f>
        <v>0</v>
      </c>
      <c r="BG152" s="482">
        <f>IF(+All!$F255="Penn State",+All!#REF!,IF(+All!$H255="Penn State",+All!#REF!,0))</f>
        <v>0</v>
      </c>
      <c r="BH152" s="483">
        <f>IF(+All!$F255="Penn State",+All!#REF!,IF(+All!$H255="Penn State",+All!#REF!,0))</f>
        <v>0</v>
      </c>
      <c r="BI152" s="484">
        <f>IF(+All!$F255="Penn State",+All!#REF!,IF(+All!$H255="Penn State",+All!#REF!,0))</f>
        <v>0</v>
      </c>
      <c r="BJ152" s="92">
        <f>IF(+All!$F255="Penn State",+All!#REF!,IF(+All!$H255="Penn State",+All!#REF!,0))</f>
        <v>0</v>
      </c>
      <c r="BK152" s="93">
        <f>IF(+All!$F255="Penn State",+All!#REF!,IF(+All!$H255="Penn State",+All!#REF!,0))</f>
        <v>0</v>
      </c>
    </row>
    <row r="153" spans="1:71" x14ac:dyDescent="0.8">
      <c r="A153" s="70">
        <f>IF(+All!$F547="Penn State",+All!A547,IF(+All!$H547="Penn State",+All!A547,0))</f>
        <v>7</v>
      </c>
      <c r="B153" s="480" t="str">
        <f>IF(+All!$F547="Penn State",+All!B547,IF(+All!$H547="Penn State",+All!B547,0))</f>
        <v>Sat</v>
      </c>
      <c r="C153" s="72">
        <f>IF(+All!$F547="Penn State",+All!C547,IF(+All!$H547="Penn State",+All!C547,0))</f>
        <v>44485</v>
      </c>
      <c r="D153" s="73">
        <f>IF(+All!$F547="Penn State",+All!D547,IF(+All!$H547="Penn State",+All!D547,0))</f>
        <v>0</v>
      </c>
      <c r="E153" s="707">
        <f>IF(+All!$F547="Penn State",+All!E547,IF(+All!$H547="Penn State",+All!E547,0))</f>
        <v>0</v>
      </c>
      <c r="F153" s="75" t="str">
        <f>IF(+All!$F547="Penn State",+All!F547,IF(+All!$H547="Penn State",+All!F547,0))</f>
        <v>Penn State</v>
      </c>
      <c r="G153" s="76" t="str">
        <f>IF(+All!$F547="Penn State",+All!G547,IF(+All!$H547="Penn State",+All!G547,0))</f>
        <v>B10</v>
      </c>
      <c r="H153" s="75" t="str">
        <f>IF(+All!$F547="Penn State",+All!H547,IF(+All!$H547="Penn State",+All!H547,0))</f>
        <v>Open</v>
      </c>
      <c r="I153" s="76" t="str">
        <f>IF(+All!$F547="Penn State",+All!I547,IF(+All!$H547="Penn State",+All!I547,0))</f>
        <v>ZZZ</v>
      </c>
      <c r="J153" s="706">
        <f>IF(+All!$F547="Penn State",+All!J547,IF(+All!$H547="Penn State",+All!J547,0))</f>
        <v>0</v>
      </c>
      <c r="K153" s="707">
        <f>IF(+All!$F547="Penn State",+All!K547,IF(+All!$H547="Penn State",+All!K547,0))</f>
        <v>0</v>
      </c>
      <c r="L153" s="78">
        <f>IF(+All!$F547="Penn State",+All!L547,IF(+All!$H547="Penn State",+All!L547,0))</f>
        <v>0</v>
      </c>
      <c r="M153" s="79">
        <f>IF(+All!$F547="Penn State",+All!M547,IF(+All!$H547="Penn State",+All!M547,0))</f>
        <v>0</v>
      </c>
      <c r="N153" s="706">
        <f>IF(+All!$F547="Penn State",+All!N547,IF(+All!$H547="Penn State",+All!N547,0))</f>
        <v>0</v>
      </c>
      <c r="O153" s="708">
        <f>IF(+All!$F547="Penn State",+All!O547,IF(+All!$H547="Penn State",+All!O547,0))</f>
        <v>0</v>
      </c>
      <c r="P153" s="708">
        <f>IF(+All!$F547="Penn State",+All!P547,IF(+All!$H547="Penn State",+All!P547,0))</f>
        <v>0</v>
      </c>
      <c r="Q153" s="707">
        <f>IF(+All!$F547="Penn State",+All!Q547,IF(+All!$H547="Penn State",+All!Q547,0))</f>
        <v>0</v>
      </c>
      <c r="R153" s="706">
        <f>IF(+All!$F547="Penn State",+All!R547,IF(+All!$H547="Penn State",+All!R547,0))</f>
        <v>0</v>
      </c>
      <c r="S153" s="708">
        <f>IF(+All!$F547="Penn State",+All!S547,IF(+All!$H547="Penn State",+All!S547,0))</f>
        <v>0</v>
      </c>
      <c r="T153" s="706">
        <f>IF(+All!$F547="Penn State",+All!T547,IF(+All!$H547="Penn State",+All!T547,0))</f>
        <v>0</v>
      </c>
      <c r="U153" s="707">
        <f>IF(+All!$F547="Penn State",+All!U547,IF(+All!$H547="Penn State",+All!U547,0))</f>
        <v>0</v>
      </c>
      <c r="V153" s="706" t="e">
        <f>IF(+All!#REF!="Penn State",+All!#REF!,IF(+All!#REF!="Penn State",+All!#REF!,0))</f>
        <v>#REF!</v>
      </c>
      <c r="W153" s="707" t="e">
        <f>IF(+All!#REF!="Penn State",+All!#REF!,IF(+All!#REF!="Penn State",+All!#REF!,0))</f>
        <v>#REF!</v>
      </c>
      <c r="X153" s="706" t="e">
        <f>IF(+All!#REF!="Penn State",+All!#REF!,IF(+All!#REF!="Penn State",+All!#REF!,0))</f>
        <v>#REF!</v>
      </c>
      <c r="Y153" s="707" t="e">
        <f>IF(+All!#REF!="Penn State",+All!#REF!,IF(+All!#REF!="Penn State",+All!#REF!,0))</f>
        <v>#REF!</v>
      </c>
      <c r="Z153" s="706" t="e">
        <f>IF(+All!#REF!="Penn State",+All!#REF!,IF(+All!#REF!="Penn State",+All!#REF!,0))</f>
        <v>#REF!</v>
      </c>
      <c r="AA153" s="707" t="e">
        <f>IF(+All!#REF!="Penn State",+All!#REF!,IF(+All!#REF!="Penn State",+All!#REF!,0))</f>
        <v>#REF!</v>
      </c>
      <c r="AB153" s="706" t="e">
        <f>IF(+All!#REF!="Penn State",+All!#REF!,IF(+All!#REF!="Penn State",+All!#REF!,0))</f>
        <v>#REF!</v>
      </c>
      <c r="AC153" s="707" t="e">
        <f>IF(+All!#REF!="Penn State",+All!#REF!,IF(+All!#REF!="Penn State",+All!#REF!,0))</f>
        <v>#REF!</v>
      </c>
      <c r="AD153" s="706" t="e">
        <f>IF(+All!#REF!="Penn State",+All!#REF!,IF(+All!#REF!="Penn State",+All!#REF!,0))</f>
        <v>#REF!</v>
      </c>
      <c r="AE153" s="707" t="e">
        <f>IF(+All!#REF!="Penn State",+All!#REF!,IF(+All!#REF!="Penn State",+All!#REF!,0))</f>
        <v>#REF!</v>
      </c>
      <c r="AF153" s="706" t="e">
        <f>IF(+All!#REF!="Penn State",+All!#REF!,IF(+All!#REF!="Penn State",+All!#REF!,0))</f>
        <v>#REF!</v>
      </c>
      <c r="AG153" s="707" t="e">
        <f>IF(+All!#REF!="Penn State",+All!#REF!,IF(+All!#REF!="Penn State",+All!#REF!,0))</f>
        <v>#REF!</v>
      </c>
      <c r="AH153" s="706" t="e">
        <f>IF(+All!#REF!="Penn State",+All!#REF!,IF(+All!#REF!="Penn State",+All!#REF!,0))</f>
        <v>#REF!</v>
      </c>
      <c r="AI153" s="707" t="e">
        <f>IF(+All!#REF!="Penn State",+All!#REF!,IF(+All!#REF!="Penn State",+All!#REF!,0))</f>
        <v>#REF!</v>
      </c>
      <c r="AJ153" s="706" t="e">
        <f>IF(+All!#REF!="Penn State",+All!#REF!,IF(+All!#REF!="Penn State",+All!#REF!,0))</f>
        <v>#REF!</v>
      </c>
      <c r="AK153" s="707" t="e">
        <f>IF(+All!#REF!="Penn State",+All!#REF!,IF(+All!#REF!="Penn State",+All!#REF!,0))</f>
        <v>#REF!</v>
      </c>
      <c r="AL153" s="81" t="e">
        <f>IF(+All!#REF!="Penn State",+All!#REF!,IF(+All!#REF!="Penn State",+All!#REF!,0))</f>
        <v>#REF!</v>
      </c>
      <c r="AM153" s="82" t="e">
        <f>IF(+All!#REF!="Penn State",+All!#REF!,IF(+All!#REF!="Penn State",+All!#REF!,0))</f>
        <v>#REF!</v>
      </c>
      <c r="AN153" s="81" t="e">
        <f>IF(+All!#REF!="Penn State",+All!#REF!,IF(+All!#REF!="Penn State",+All!#REF!,0))</f>
        <v>#REF!</v>
      </c>
      <c r="AO153" s="83" t="e">
        <f>IF(+All!#REF!="Penn State",+All!#REF!,IF(+All!#REF!="Penn State",+All!#REF!,0))</f>
        <v>#REF!</v>
      </c>
      <c r="AP153" s="84" t="e">
        <f>IF(+All!#REF!="Penn State",+All!#REF!,IF(+All!#REF!="Penn State",+All!#REF!,0))</f>
        <v>#REF!</v>
      </c>
      <c r="AQ153" s="480" t="e">
        <f>IF(+All!#REF!="Penn State",+All!#REF!,IF(+All!#REF!="Penn State",+All!#REF!,0))</f>
        <v>#REF!</v>
      </c>
      <c r="AR153" s="482" t="e">
        <f>IF(+All!#REF!="Penn State",+All!#REF!,IF(+All!#REF!="Penn State",+All!#REF!,0))</f>
        <v>#REF!</v>
      </c>
      <c r="AS153" s="483" t="e">
        <f>IF(+All!#REF!="Penn State",+All!#REF!,IF(+All!#REF!="Penn State",+All!#REF!,0))</f>
        <v>#REF!</v>
      </c>
      <c r="AT153" s="483" t="e">
        <f>IF(+All!#REF!="Penn State",+All!#REF!,IF(+All!#REF!="Penn State",+All!#REF!,0))</f>
        <v>#REF!</v>
      </c>
      <c r="AU153" s="482" t="e">
        <f>IF(+All!#REF!="Penn State",+All!#REF!,IF(+All!#REF!="Penn State",+All!#REF!,0))</f>
        <v>#REF!</v>
      </c>
      <c r="AV153" s="483" t="e">
        <f>IF(+All!#REF!="Penn State",+All!#REF!,IF(+All!#REF!="Penn State",+All!#REF!,0))</f>
        <v>#REF!</v>
      </c>
      <c r="AW153" s="484" t="e">
        <f>IF(+All!#REF!="Penn State",+All!#REF!,IF(+All!#REF!="Penn State",+All!#REF!,0))</f>
        <v>#REF!</v>
      </c>
      <c r="AX153" s="483" t="e">
        <f>IF(+All!#REF!="Penn State",+All!#REF!,IF(+All!#REF!="Penn State",+All!#REF!,0))</f>
        <v>#REF!</v>
      </c>
      <c r="AY153" s="88" t="e">
        <f>IF(+All!#REF!="Penn State",+All!#REF!,IF(+All!#REF!="Penn State",+All!#REF!,0))</f>
        <v>#REF!</v>
      </c>
      <c r="AZ153" s="89" t="e">
        <f>IF(+All!#REF!="Penn State",+All!#REF!,IF(+All!#REF!="Penn State",+All!#REF!,0))</f>
        <v>#REF!</v>
      </c>
      <c r="BA153" s="90" t="e">
        <f>IF(+All!#REF!="Penn State",+All!#REF!,IF(+All!#REF!="Penn State",+All!#REF!,0))</f>
        <v>#REF!</v>
      </c>
      <c r="BB153" s="90" t="e">
        <f>IF(+All!#REF!="Penn State",+All!#REF!,IF(+All!#REF!="Penn State",+All!#REF!,0))</f>
        <v>#REF!</v>
      </c>
      <c r="BC153" s="91" t="e">
        <f>IF(+All!#REF!="Penn State",+All!#REF!,IF(+All!#REF!="Penn State",+All!#REF!,0))</f>
        <v>#REF!</v>
      </c>
      <c r="BD153" s="482" t="e">
        <f>IF(+All!#REF!="Penn State",+All!#REF!,IF(+All!#REF!="Penn State",+All!#REF!,0))</f>
        <v>#REF!</v>
      </c>
      <c r="BE153" s="483" t="e">
        <f>IF(+All!#REF!="Penn State",+All!#REF!,IF(+All!#REF!="Penn State",+All!#REF!,0))</f>
        <v>#REF!</v>
      </c>
      <c r="BF153" s="483" t="e">
        <f>IF(+All!#REF!="Penn State",+All!#REF!,IF(+All!#REF!="Penn State",+All!#REF!,0))</f>
        <v>#REF!</v>
      </c>
      <c r="BG153" s="482" t="e">
        <f>IF(+All!#REF!="Penn State",+All!#REF!,IF(+All!#REF!="Penn State",+All!#REF!,0))</f>
        <v>#REF!</v>
      </c>
      <c r="BH153" s="483" t="e">
        <f>IF(+All!#REF!="Penn State",+All!#REF!,IF(+All!#REF!="Penn State",+All!#REF!,0))</f>
        <v>#REF!</v>
      </c>
      <c r="BI153" s="484" t="e">
        <f>IF(+All!#REF!="Penn State",+All!#REF!,IF(+All!#REF!="Penn State",+All!#REF!,0))</f>
        <v>#REF!</v>
      </c>
      <c r="BJ153" s="92" t="e">
        <f>IF(+All!#REF!="Penn State",+All!#REF!,IF(+All!#REF!="Penn State",+All!#REF!,0))</f>
        <v>#REF!</v>
      </c>
      <c r="BK153" s="93" t="e">
        <f>IF(+All!#REF!="Penn State",+All!#REF!,IF(+All!#REF!="Penn State",+All!#REF!,0))</f>
        <v>#REF!</v>
      </c>
    </row>
    <row r="154" spans="1:71" x14ac:dyDescent="0.8">
      <c r="A154" s="70">
        <f>IF(+All!$F576="Penn State",+All!A576,IF(+All!$H576="Penn State",+All!A576,0))</f>
        <v>8</v>
      </c>
      <c r="B154" s="480" t="str">
        <f>IF(+All!$F576="Penn State",+All!B576,IF(+All!$H576="Penn State",+All!B576,0))</f>
        <v>Sat</v>
      </c>
      <c r="C154" s="72">
        <f>IF(+All!$F576="Penn State",+All!C576,IF(+All!$H576="Penn State",+All!C576,0))</f>
        <v>44492</v>
      </c>
      <c r="D154" s="73">
        <f>IF(+All!$F576="Penn State",+All!D576,IF(+All!$H576="Penn State",+All!D576,0))</f>
        <v>0.5</v>
      </c>
      <c r="E154" s="707" t="str">
        <f>IF(+All!$F576="Penn State",+All!E576,IF(+All!$H576="Penn State",+All!E576,0))</f>
        <v>ABC</v>
      </c>
      <c r="F154" s="75" t="str">
        <f>IF(+All!$F576="Penn State",+All!F576,IF(+All!$H576="Penn State",+All!F576,0))</f>
        <v>Illinois</v>
      </c>
      <c r="G154" s="76" t="str">
        <f>IF(+All!$F576="Penn State",+All!G576,IF(+All!$H576="Penn State",+All!G576,0))</f>
        <v>B10</v>
      </c>
      <c r="H154" s="75" t="str">
        <f>IF(+All!$F576="Penn State",+All!H576,IF(+All!$H576="Penn State",+All!H576,0))</f>
        <v>Penn State</v>
      </c>
      <c r="I154" s="76" t="str">
        <f>IF(+All!$F576="Penn State",+All!I576,IF(+All!$H576="Penn State",+All!I576,0))</f>
        <v>B10</v>
      </c>
      <c r="J154" s="706" t="str">
        <f>IF(+All!$F576="Penn State",+All!J576,IF(+All!$H576="Penn State",+All!J576,0))</f>
        <v>Penn State</v>
      </c>
      <c r="K154" s="707" t="str">
        <f>IF(+All!$F576="Penn State",+All!K576,IF(+All!$H576="Penn State",+All!K576,0))</f>
        <v>Illinois</v>
      </c>
      <c r="L154" s="78">
        <f>IF(+All!$F576="Penn State",+All!L576,IF(+All!$H576="Penn State",+All!L576,0))</f>
        <v>23.5</v>
      </c>
      <c r="M154" s="79">
        <f>IF(+All!$F576="Penn State",+All!M576,IF(+All!$H576="Penn State",+All!M576,0))</f>
        <v>46.5</v>
      </c>
      <c r="N154" s="706" t="str">
        <f>IF(+All!$F576="Penn State",+All!N576,IF(+All!$H576="Penn State",+All!N576,0))</f>
        <v>Illinois</v>
      </c>
      <c r="O154" s="708">
        <f>IF(+All!$F576="Penn State",+All!O576,IF(+All!$H576="Penn State",+All!O576,0))</f>
        <v>20</v>
      </c>
      <c r="P154" s="708" t="str">
        <f>IF(+All!$F576="Penn State",+All!P576,IF(+All!$H576="Penn State",+All!P576,0))</f>
        <v>Penn State</v>
      </c>
      <c r="Q154" s="707">
        <f>IF(+All!$F576="Penn State",+All!Q576,IF(+All!$H576="Penn State",+All!Q576,0))</f>
        <v>18</v>
      </c>
      <c r="R154" s="706" t="str">
        <f>IF(+All!$F576="Penn State",+All!R576,IF(+All!$H576="Penn State",+All!R576,0))</f>
        <v>Illinois</v>
      </c>
      <c r="S154" s="708" t="str">
        <f>IF(+All!$F576="Penn State",+All!S576,IF(+All!$H576="Penn State",+All!S576,0))</f>
        <v>Penn State</v>
      </c>
      <c r="T154" s="706" t="str">
        <f>IF(+All!$F576="Penn State",+All!T576,IF(+All!$H576="Penn State",+All!T576,0))</f>
        <v>Illinois</v>
      </c>
      <c r="U154" s="707" t="str">
        <f>IF(+All!$F576="Penn State",+All!U576,IF(+All!$H576="Penn State",+All!U576,0))</f>
        <v>W</v>
      </c>
      <c r="V154" s="706" t="e">
        <f>IF(+All!#REF!="Penn State",+All!#REF!,IF(+All!#REF!="Penn State",+All!#REF!,0))</f>
        <v>#REF!</v>
      </c>
      <c r="W154" s="707" t="e">
        <f>IF(+All!#REF!="Penn State",+All!#REF!,IF(+All!#REF!="Penn State",+All!#REF!,0))</f>
        <v>#REF!</v>
      </c>
      <c r="X154" s="706" t="e">
        <f>IF(+All!#REF!="Penn State",+All!#REF!,IF(+All!#REF!="Penn State",+All!#REF!,0))</f>
        <v>#REF!</v>
      </c>
      <c r="Y154" s="707" t="e">
        <f>IF(+All!#REF!="Penn State",+All!#REF!,IF(+All!#REF!="Penn State",+All!#REF!,0))</f>
        <v>#REF!</v>
      </c>
      <c r="Z154" s="706" t="e">
        <f>IF(+All!#REF!="Penn State",+All!#REF!,IF(+All!#REF!="Penn State",+All!#REF!,0))</f>
        <v>#REF!</v>
      </c>
      <c r="AA154" s="707" t="e">
        <f>IF(+All!#REF!="Penn State",+All!#REF!,IF(+All!#REF!="Penn State",+All!#REF!,0))</f>
        <v>#REF!</v>
      </c>
      <c r="AB154" s="706" t="e">
        <f>IF(+All!#REF!="Penn State",+All!#REF!,IF(+All!#REF!="Penn State",+All!#REF!,0))</f>
        <v>#REF!</v>
      </c>
      <c r="AC154" s="707" t="e">
        <f>IF(+All!#REF!="Penn State",+All!#REF!,IF(+All!#REF!="Penn State",+All!#REF!,0))</f>
        <v>#REF!</v>
      </c>
      <c r="AD154" s="706" t="e">
        <f>IF(+All!#REF!="Penn State",+All!#REF!,IF(+All!#REF!="Penn State",+All!#REF!,0))</f>
        <v>#REF!</v>
      </c>
      <c r="AE154" s="707" t="e">
        <f>IF(+All!#REF!="Penn State",+All!#REF!,IF(+All!#REF!="Penn State",+All!#REF!,0))</f>
        <v>#REF!</v>
      </c>
      <c r="AF154" s="706" t="e">
        <f>IF(+All!#REF!="Penn State",+All!#REF!,IF(+All!#REF!="Penn State",+All!#REF!,0))</f>
        <v>#REF!</v>
      </c>
      <c r="AG154" s="707" t="e">
        <f>IF(+All!#REF!="Penn State",+All!#REF!,IF(+All!#REF!="Penn State",+All!#REF!,0))</f>
        <v>#REF!</v>
      </c>
      <c r="AH154" s="706" t="e">
        <f>IF(+All!#REF!="Penn State",+All!#REF!,IF(+All!#REF!="Penn State",+All!#REF!,0))</f>
        <v>#REF!</v>
      </c>
      <c r="AI154" s="707" t="e">
        <f>IF(+All!#REF!="Penn State",+All!#REF!,IF(+All!#REF!="Penn State",+All!#REF!,0))</f>
        <v>#REF!</v>
      </c>
      <c r="AJ154" s="706" t="e">
        <f>IF(+All!#REF!="Penn State",+All!#REF!,IF(+All!#REF!="Penn State",+All!#REF!,0))</f>
        <v>#REF!</v>
      </c>
      <c r="AK154" s="707" t="e">
        <f>IF(+All!#REF!="Penn State",+All!#REF!,IF(+All!#REF!="Penn State",+All!#REF!,0))</f>
        <v>#REF!</v>
      </c>
      <c r="AL154" s="81" t="e">
        <f>IF(+All!#REF!="Penn State",+All!#REF!,IF(+All!#REF!="Penn State",+All!#REF!,0))</f>
        <v>#REF!</v>
      </c>
      <c r="AM154" s="82" t="e">
        <f>IF(+All!#REF!="Penn State",+All!#REF!,IF(+All!#REF!="Penn State",+All!#REF!,0))</f>
        <v>#REF!</v>
      </c>
      <c r="AN154" s="81" t="e">
        <f>IF(+All!#REF!="Penn State",+All!#REF!,IF(+All!#REF!="Penn State",+All!#REF!,0))</f>
        <v>#REF!</v>
      </c>
      <c r="AO154" s="83" t="e">
        <f>IF(+All!#REF!="Penn State",+All!#REF!,IF(+All!#REF!="Penn State",+All!#REF!,0))</f>
        <v>#REF!</v>
      </c>
      <c r="AP154" s="84" t="e">
        <f>IF(+All!#REF!="Penn State",+All!#REF!,IF(+All!#REF!="Penn State",+All!#REF!,0))</f>
        <v>#REF!</v>
      </c>
      <c r="AQ154" s="480" t="e">
        <f>IF(+All!#REF!="Penn State",+All!#REF!,IF(+All!#REF!="Penn State",+All!#REF!,0))</f>
        <v>#REF!</v>
      </c>
      <c r="AR154" s="482" t="e">
        <f>IF(+All!#REF!="Penn State",+All!#REF!,IF(+All!#REF!="Penn State",+All!#REF!,0))</f>
        <v>#REF!</v>
      </c>
      <c r="AS154" s="483" t="e">
        <f>IF(+All!#REF!="Penn State",+All!#REF!,IF(+All!#REF!="Penn State",+All!#REF!,0))</f>
        <v>#REF!</v>
      </c>
      <c r="AT154" s="483" t="e">
        <f>IF(+All!#REF!="Penn State",+All!#REF!,IF(+All!#REF!="Penn State",+All!#REF!,0))</f>
        <v>#REF!</v>
      </c>
      <c r="AU154" s="482" t="e">
        <f>IF(+All!#REF!="Penn State",+All!#REF!,IF(+All!#REF!="Penn State",+All!#REF!,0))</f>
        <v>#REF!</v>
      </c>
      <c r="AV154" s="483" t="e">
        <f>IF(+All!#REF!="Penn State",+All!#REF!,IF(+All!#REF!="Penn State",+All!#REF!,0))</f>
        <v>#REF!</v>
      </c>
      <c r="AW154" s="484" t="e">
        <f>IF(+All!#REF!="Penn State",+All!#REF!,IF(+All!#REF!="Penn State",+All!#REF!,0))</f>
        <v>#REF!</v>
      </c>
      <c r="AX154" s="483" t="e">
        <f>IF(+All!#REF!="Penn State",+All!#REF!,IF(+All!#REF!="Penn State",+All!#REF!,0))</f>
        <v>#REF!</v>
      </c>
      <c r="AY154" s="88" t="e">
        <f>IF(+All!#REF!="Penn State",+All!#REF!,IF(+All!#REF!="Penn State",+All!#REF!,0))</f>
        <v>#REF!</v>
      </c>
      <c r="AZ154" s="89" t="e">
        <f>IF(+All!#REF!="Penn State",+All!#REF!,IF(+All!#REF!="Penn State",+All!#REF!,0))</f>
        <v>#REF!</v>
      </c>
      <c r="BA154" s="90" t="e">
        <f>IF(+All!#REF!="Penn State",+All!#REF!,IF(+All!#REF!="Penn State",+All!#REF!,0))</f>
        <v>#REF!</v>
      </c>
      <c r="BB154" s="90" t="e">
        <f>IF(+All!#REF!="Penn State",+All!#REF!,IF(+All!#REF!="Penn State",+All!#REF!,0))</f>
        <v>#REF!</v>
      </c>
      <c r="BC154" s="91" t="e">
        <f>IF(+All!#REF!="Penn State",+All!#REF!,IF(+All!#REF!="Penn State",+All!#REF!,0))</f>
        <v>#REF!</v>
      </c>
      <c r="BD154" s="482" t="e">
        <f>IF(+All!#REF!="Penn State",+All!#REF!,IF(+All!#REF!="Penn State",+All!#REF!,0))</f>
        <v>#REF!</v>
      </c>
      <c r="BE154" s="483" t="e">
        <f>IF(+All!#REF!="Penn State",+All!#REF!,IF(+All!#REF!="Penn State",+All!#REF!,0))</f>
        <v>#REF!</v>
      </c>
      <c r="BF154" s="483" t="e">
        <f>IF(+All!#REF!="Penn State",+All!#REF!,IF(+All!#REF!="Penn State",+All!#REF!,0))</f>
        <v>#REF!</v>
      </c>
      <c r="BG154" s="482" t="e">
        <f>IF(+All!#REF!="Penn State",+All!#REF!,IF(+All!#REF!="Penn State",+All!#REF!,0))</f>
        <v>#REF!</v>
      </c>
      <c r="BH154" s="483" t="e">
        <f>IF(+All!#REF!="Penn State",+All!#REF!,IF(+All!#REF!="Penn State",+All!#REF!,0))</f>
        <v>#REF!</v>
      </c>
      <c r="BI154" s="484" t="e">
        <f>IF(+All!#REF!="Penn State",+All!#REF!,IF(+All!#REF!="Penn State",+All!#REF!,0))</f>
        <v>#REF!</v>
      </c>
      <c r="BJ154" s="92" t="e">
        <f>IF(+All!#REF!="Penn State",+All!#REF!,IF(+All!#REF!="Penn State",+All!#REF!,0))</f>
        <v>#REF!</v>
      </c>
      <c r="BK154" s="93" t="e">
        <f>IF(+All!#REF!="Penn State",+All!#REF!,IF(+All!#REF!="Penn State",+All!#REF!,0))</f>
        <v>#REF!</v>
      </c>
    </row>
    <row r="155" spans="1:71" x14ac:dyDescent="0.8">
      <c r="A155" s="70">
        <f>IF(+All!$F650="Penn State",+All!A650,IF(+All!$H650="Penn State",+All!A650,0))</f>
        <v>9</v>
      </c>
      <c r="B155" s="480" t="str">
        <f>IF(+All!$F650="Penn State",+All!B650,IF(+All!$H650="Penn State",+All!B650,0))</f>
        <v>Sat</v>
      </c>
      <c r="C155" s="72">
        <f>IF(+All!$F650="Penn State",+All!C650,IF(+All!$H650="Penn State",+All!C650,0))</f>
        <v>44499</v>
      </c>
      <c r="D155" s="73">
        <f>IF(+All!$F650="Penn State",+All!D650,IF(+All!$H650="Penn State",+All!D650,0))</f>
        <v>0.8125</v>
      </c>
      <c r="E155" s="707" t="str">
        <f>IF(+All!$F650="Penn State",+All!E650,IF(+All!$H650="Penn State",+All!E650,0))</f>
        <v>ABC</v>
      </c>
      <c r="F155" s="75" t="str">
        <f>IF(+All!$F650="Penn State",+All!F650,IF(+All!$H650="Penn State",+All!F650,0))</f>
        <v>Penn State</v>
      </c>
      <c r="G155" s="76" t="str">
        <f>IF(+All!$F650="Penn State",+All!G650,IF(+All!$H650="Penn State",+All!G650,0))</f>
        <v>B10</v>
      </c>
      <c r="H155" s="75" t="str">
        <f>IF(+All!$F650="Penn State",+All!H650,IF(+All!$H650="Penn State",+All!H650,0))</f>
        <v>Ohio State</v>
      </c>
      <c r="I155" s="76" t="str">
        <f>IF(+All!$F650="Penn State",+All!I650,IF(+All!$H650="Penn State",+All!I650,0))</f>
        <v>B10</v>
      </c>
      <c r="J155" s="706" t="str">
        <f>IF(+All!$F650="Penn State",+All!J650,IF(+All!$H650="Penn State",+All!J650,0))</f>
        <v>Ohio State</v>
      </c>
      <c r="K155" s="707" t="str">
        <f>IF(+All!$F650="Penn State",+All!K650,IF(+All!$H650="Penn State",+All!K650,0))</f>
        <v>Penn State</v>
      </c>
      <c r="L155" s="78">
        <f>IF(+All!$F650="Penn State",+All!L650,IF(+All!$H650="Penn State",+All!L650,0))</f>
        <v>19.5</v>
      </c>
      <c r="M155" s="79">
        <f>IF(+All!$F650="Penn State",+All!M650,IF(+All!$H650="Penn State",+All!M650,0))</f>
        <v>60</v>
      </c>
      <c r="N155" s="706" t="str">
        <f>IF(+All!$F650="Penn State",+All!N650,IF(+All!$H650="Penn State",+All!N650,0))</f>
        <v>Ohio State</v>
      </c>
      <c r="O155" s="708">
        <f>IF(+All!$F650="Penn State",+All!O650,IF(+All!$H650="Penn State",+All!O650,0))</f>
        <v>33</v>
      </c>
      <c r="P155" s="708" t="str">
        <f>IF(+All!$F650="Penn State",+All!P650,IF(+All!$H650="Penn State",+All!P650,0))</f>
        <v>Penn State</v>
      </c>
      <c r="Q155" s="707">
        <f>IF(+All!$F650="Penn State",+All!Q650,IF(+All!$H650="Penn State",+All!Q650,0))</f>
        <v>24</v>
      </c>
      <c r="R155" s="706" t="str">
        <f>IF(+All!$F650="Penn State",+All!R650,IF(+All!$H650="Penn State",+All!R650,0))</f>
        <v>Penn State</v>
      </c>
      <c r="S155" s="708" t="str">
        <f>IF(+All!$F650="Penn State",+All!S650,IF(+All!$H650="Penn State",+All!S650,0))</f>
        <v>Ohio State</v>
      </c>
      <c r="T155" s="706" t="str">
        <f>IF(+All!$F650="Penn State",+All!T650,IF(+All!$H650="Penn State",+All!T650,0))</f>
        <v>Ohio State</v>
      </c>
      <c r="U155" s="707" t="str">
        <f>IF(+All!$F650="Penn State",+All!U650,IF(+All!$H650="Penn State",+All!U650,0))</f>
        <v>L</v>
      </c>
      <c r="V155" s="706">
        <f>IF(+All!$F386="Penn State",+All!#REF!,IF(+All!$H386="Penn State",+All!#REF!,0))</f>
        <v>0</v>
      </c>
      <c r="W155" s="707">
        <f>IF(+All!$F386="Penn State",+All!#REF!,IF(+All!$H386="Penn State",+All!#REF!,0))</f>
        <v>0</v>
      </c>
      <c r="X155" s="706">
        <f>IF(+All!$F386="Penn State",+All!#REF!,IF(+All!$H386="Penn State",+All!#REF!,0))</f>
        <v>0</v>
      </c>
      <c r="Y155" s="707">
        <f>IF(+All!$F386="Penn State",+All!#REF!,IF(+All!$H386="Penn State",+All!#REF!,0))</f>
        <v>0</v>
      </c>
      <c r="Z155" s="706">
        <f>IF(+All!$F386="Penn State",+All!#REF!,IF(+All!$H386="Penn State",+All!#REF!,0))</f>
        <v>0</v>
      </c>
      <c r="AA155" s="707">
        <f>IF(+All!$F386="Penn State",+All!#REF!,IF(+All!$H386="Penn State",+All!#REF!,0))</f>
        <v>0</v>
      </c>
      <c r="AB155" s="706">
        <f>IF(+All!$F386="Penn State",+All!#REF!,IF(+All!$H386="Penn State",+All!#REF!,0))</f>
        <v>0</v>
      </c>
      <c r="AC155" s="707">
        <f>IF(+All!$F386="Penn State",+All!#REF!,IF(+All!$H386="Penn State",+All!#REF!,0))</f>
        <v>0</v>
      </c>
      <c r="AD155" s="706">
        <f>IF(+All!$F386="Penn State",+All!#REF!,IF(+All!$H386="Penn State",+All!#REF!,0))</f>
        <v>0</v>
      </c>
      <c r="AE155" s="707">
        <f>IF(+All!$F386="Penn State",+All!#REF!,IF(+All!$H386="Penn State",+All!#REF!,0))</f>
        <v>0</v>
      </c>
      <c r="AF155" s="706">
        <f>IF(+All!$F386="Penn State",+All!#REF!,IF(+All!$H386="Penn State",+All!#REF!,0))</f>
        <v>0</v>
      </c>
      <c r="AG155" s="707">
        <f>IF(+All!$F386="Penn State",+All!#REF!,IF(+All!$H386="Penn State",+All!#REF!,0))</f>
        <v>0</v>
      </c>
      <c r="AH155" s="706">
        <f>IF(+All!$F386="Penn State",+All!#REF!,IF(+All!$H386="Penn State",+All!#REF!,0))</f>
        <v>0</v>
      </c>
      <c r="AI155" s="707">
        <f>IF(+All!$F386="Penn State",+All!#REF!,IF(+All!$H386="Penn State",+All!#REF!,0))</f>
        <v>0</v>
      </c>
      <c r="AJ155" s="706">
        <f>IF(+All!$F386="Penn State",+All!#REF!,IF(+All!$H386="Penn State",+All!#REF!,0))</f>
        <v>0</v>
      </c>
      <c r="AK155" s="707">
        <f>IF(+All!$F386="Penn State",+All!#REF!,IF(+All!$H386="Penn State",+All!#REF!,0))</f>
        <v>0</v>
      </c>
      <c r="AL155" s="81">
        <f>IF(+All!$F386="Penn State",+All!V386,IF(+All!$H386="Penn State",+All!V386,0))</f>
        <v>0</v>
      </c>
      <c r="AM155" s="82">
        <f>IF(+All!$F386="Penn State",+All!W386,IF(+All!$H386="Penn State",+All!W386,0))</f>
        <v>0</v>
      </c>
      <c r="AN155" s="81">
        <f>IF(+All!$F386="Penn State",+All!X386,IF(+All!$H386="Penn State",+All!X386,0))</f>
        <v>0</v>
      </c>
      <c r="AO155" s="83">
        <f>IF(+All!$F386="Penn State",+All!Y386,IF(+All!$H386="Penn State",+All!Y386,0))</f>
        <v>0</v>
      </c>
      <c r="AP155" s="84">
        <f>IF(+All!$F386="Penn State",+All!Z386,IF(+All!$H386="Penn State",+All!Z386,0))</f>
        <v>0</v>
      </c>
      <c r="AQ155" s="480">
        <f>IF(+All!$F386="Penn State",+All!#REF!,IF(+All!$H386="Penn State",+All!#REF!,0))</f>
        <v>0</v>
      </c>
      <c r="AR155" s="482">
        <f>IF(+All!$F386="Penn State",+All!#REF!,IF(+All!$H386="Penn State",+All!#REF!,0))</f>
        <v>0</v>
      </c>
      <c r="AS155" s="483">
        <f>IF(+All!$F386="Penn State",+All!#REF!,IF(+All!$H386="Penn State",+All!#REF!,0))</f>
        <v>0</v>
      </c>
      <c r="AT155" s="483">
        <f>IF(+All!$F386="Penn State",+All!#REF!,IF(+All!$H386="Penn State",+All!#REF!,0))</f>
        <v>0</v>
      </c>
      <c r="AU155" s="482">
        <f>IF(+All!$F386="Penn State",+All!#REF!,IF(+All!$H386="Penn State",+All!#REF!,0))</f>
        <v>0</v>
      </c>
      <c r="AV155" s="483">
        <f>IF(+All!$F386="Penn State",+All!#REF!,IF(+All!$H386="Penn State",+All!#REF!,0))</f>
        <v>0</v>
      </c>
      <c r="AW155" s="484">
        <f>IF(+All!$F386="Penn State",+All!#REF!,IF(+All!$H386="Penn State",+All!#REF!,0))</f>
        <v>0</v>
      </c>
      <c r="AX155" s="483">
        <f>IF(+All!$F386="Penn State",+All!#REF!,IF(+All!$H386="Penn State",+All!#REF!,0))</f>
        <v>0</v>
      </c>
      <c r="AY155" s="88">
        <f>IF(+All!$F386="Penn State",+All!#REF!,IF(+All!$H386="Penn State",+All!#REF!,0))</f>
        <v>0</v>
      </c>
      <c r="AZ155" s="89">
        <f>IF(+All!$F386="Penn State",+All!#REF!,IF(+All!$H386="Penn State",+All!#REF!,0))</f>
        <v>0</v>
      </c>
      <c r="BA155" s="90">
        <f>IF(+All!$F386="Penn State",+All!#REF!,IF(+All!$H386="Penn State",+All!#REF!,0))</f>
        <v>0</v>
      </c>
      <c r="BB155" s="90">
        <f>IF(+All!$F386="Penn State",+All!#REF!,IF(+All!$H386="Penn State",+All!#REF!,0))</f>
        <v>0</v>
      </c>
      <c r="BC155" s="91">
        <f>IF(+All!$F386="Penn State",+All!#REF!,IF(+All!$H386="Penn State",+All!#REF!,0))</f>
        <v>0</v>
      </c>
      <c r="BD155" s="482">
        <f>IF(+All!$F386="Penn State",+All!#REF!,IF(+All!$H386="Penn State",+All!#REF!,0))</f>
        <v>0</v>
      </c>
      <c r="BE155" s="483">
        <f>IF(+All!$F386="Penn State",+All!#REF!,IF(+All!$H386="Penn State",+All!#REF!,0))</f>
        <v>0</v>
      </c>
      <c r="BF155" s="483">
        <f>IF(+All!$F386="Penn State",+All!#REF!,IF(+All!$H386="Penn State",+All!#REF!,0))</f>
        <v>0</v>
      </c>
      <c r="BG155" s="482">
        <f>IF(+All!$F386="Penn State",+All!#REF!,IF(+All!$H386="Penn State",+All!#REF!,0))</f>
        <v>0</v>
      </c>
      <c r="BH155" s="483">
        <f>IF(+All!$F386="Penn State",+All!#REF!,IF(+All!$H386="Penn State",+All!#REF!,0))</f>
        <v>0</v>
      </c>
      <c r="BI155" s="484">
        <f>IF(+All!$F386="Penn State",+All!#REF!,IF(+All!$H386="Penn State",+All!#REF!,0))</f>
        <v>0</v>
      </c>
      <c r="BJ155" s="92">
        <f>IF(+All!$F386="Penn State",+All!#REF!,IF(+All!$H386="Penn State",+All!#REF!,0))</f>
        <v>0</v>
      </c>
      <c r="BK155" s="93">
        <f>IF(+All!$F386="Penn State",+All!#REF!,IF(+All!$H386="Penn State",+All!#REF!,0))</f>
        <v>0</v>
      </c>
    </row>
    <row r="156" spans="1:71" x14ac:dyDescent="0.8">
      <c r="A156" s="70">
        <f>IF(+All!$F726="Penn State",+All!A726,IF(+All!$H726="Penn State",+All!A726,0))</f>
        <v>10</v>
      </c>
      <c r="B156" s="480" t="str">
        <f>IF(+All!$F726="Penn State",+All!B726,IF(+All!$H726="Penn State",+All!B726,0))</f>
        <v>Sat</v>
      </c>
      <c r="C156" s="72">
        <f>IF(+All!$F726="Penn State",+All!C726,IF(+All!$H726="Penn State",+All!C726,0))</f>
        <v>44506</v>
      </c>
      <c r="D156" s="73">
        <f>IF(+All!$F726="Penn State",+All!D726,IF(+All!$H726="Penn State",+All!D726,0))</f>
        <v>0.64583333333333337</v>
      </c>
      <c r="E156" s="707" t="str">
        <f>IF(+All!$F726="Penn State",+All!E726,IF(+All!$H726="Penn State",+All!E726,0))</f>
        <v>FS1</v>
      </c>
      <c r="F156" s="75" t="str">
        <f>IF(+All!$F726="Penn State",+All!F726,IF(+All!$H726="Penn State",+All!F726,0))</f>
        <v>Penn State</v>
      </c>
      <c r="G156" s="76" t="str">
        <f>IF(+All!$F726="Penn State",+All!G726,IF(+All!$H726="Penn State",+All!G726,0))</f>
        <v>B10</v>
      </c>
      <c r="H156" s="75" t="str">
        <f>IF(+All!$F726="Penn State",+All!H726,IF(+All!$H726="Penn State",+All!H726,0))</f>
        <v>Maryland</v>
      </c>
      <c r="I156" s="76" t="str">
        <f>IF(+All!$F726="Penn State",+All!I726,IF(+All!$H726="Penn State",+All!I726,0))</f>
        <v>B10</v>
      </c>
      <c r="J156" s="706" t="str">
        <f>IF(+All!$F726="Penn State",+All!J726,IF(+All!$H726="Penn State",+All!J726,0))</f>
        <v>Penn State</v>
      </c>
      <c r="K156" s="707" t="str">
        <f>IF(+All!$F726="Penn State",+All!K726,IF(+All!$H726="Penn State",+All!K726,0))</f>
        <v>Maryland</v>
      </c>
      <c r="L156" s="78">
        <f>IF(+All!$F726="Penn State",+All!L726,IF(+All!$H726="Penn State",+All!L726,0))</f>
        <v>10.5</v>
      </c>
      <c r="M156" s="79">
        <f>IF(+All!$F726="Penn State",+All!M726,IF(+All!$H726="Penn State",+All!M726,0))</f>
        <v>55.5</v>
      </c>
      <c r="N156" s="706" t="str">
        <f>IF(+All!$F726="Penn State",+All!N726,IF(+All!$H726="Penn State",+All!N726,0))</f>
        <v>Penn State</v>
      </c>
      <c r="O156" s="708">
        <f>IF(+All!$F726="Penn State",+All!O726,IF(+All!$H726="Penn State",+All!O726,0))</f>
        <v>31</v>
      </c>
      <c r="P156" s="708" t="str">
        <f>IF(+All!$F726="Penn State",+All!P726,IF(+All!$H726="Penn State",+All!P726,0))</f>
        <v>Maryland</v>
      </c>
      <c r="Q156" s="707">
        <f>IF(+All!$F726="Penn State",+All!Q726,IF(+All!$H726="Penn State",+All!Q726,0))</f>
        <v>14</v>
      </c>
      <c r="R156" s="706" t="str">
        <f>IF(+All!$F726="Penn State",+All!R726,IF(+All!$H726="Penn State",+All!R726,0))</f>
        <v>Penn State</v>
      </c>
      <c r="S156" s="708" t="str">
        <f>IF(+All!$F726="Penn State",+All!S726,IF(+All!$H726="Penn State",+All!S726,0))</f>
        <v>Maryland</v>
      </c>
      <c r="T156" s="706" t="str">
        <f>IF(+All!$F726="Penn State",+All!T726,IF(+All!$H726="Penn State",+All!T726,0))</f>
        <v>Penn State</v>
      </c>
      <c r="U156" s="707" t="str">
        <f>IF(+All!$F726="Penn State",+All!U726,IF(+All!$H726="Penn State",+All!U726,0))</f>
        <v>W</v>
      </c>
      <c r="V156" s="706">
        <f>IF(+All!$F467="Penn State",+All!#REF!,IF(+All!$H467="Penn State",+All!#REF!,0))</f>
        <v>0</v>
      </c>
      <c r="W156" s="707">
        <f>IF(+All!$F467="Penn State",+All!#REF!,IF(+All!$H467="Penn State",+All!#REF!,0))</f>
        <v>0</v>
      </c>
      <c r="X156" s="706">
        <f>IF(+All!$F467="Penn State",+All!#REF!,IF(+All!$H467="Penn State",+All!#REF!,0))</f>
        <v>0</v>
      </c>
      <c r="Y156" s="707">
        <f>IF(+All!$F467="Penn State",+All!#REF!,IF(+All!$H467="Penn State",+All!#REF!,0))</f>
        <v>0</v>
      </c>
      <c r="Z156" s="706">
        <f>IF(+All!$F467="Penn State",+All!#REF!,IF(+All!$H467="Penn State",+All!#REF!,0))</f>
        <v>0</v>
      </c>
      <c r="AA156" s="707">
        <f>IF(+All!$F467="Penn State",+All!#REF!,IF(+All!$H467="Penn State",+All!#REF!,0))</f>
        <v>0</v>
      </c>
      <c r="AB156" s="706">
        <f>IF(+All!$F467="Penn State",+All!#REF!,IF(+All!$H467="Penn State",+All!#REF!,0))</f>
        <v>0</v>
      </c>
      <c r="AC156" s="707">
        <f>IF(+All!$F467="Penn State",+All!#REF!,IF(+All!$H467="Penn State",+All!#REF!,0))</f>
        <v>0</v>
      </c>
      <c r="AD156" s="706">
        <f>IF(+All!$F467="Penn State",+All!#REF!,IF(+All!$H467="Penn State",+All!#REF!,0))</f>
        <v>0</v>
      </c>
      <c r="AE156" s="707">
        <f>IF(+All!$F467="Penn State",+All!#REF!,IF(+All!$H467="Penn State",+All!#REF!,0))</f>
        <v>0</v>
      </c>
      <c r="AF156" s="706">
        <f>IF(+All!$F467="Penn State",+All!#REF!,IF(+All!$H467="Penn State",+All!#REF!,0))</f>
        <v>0</v>
      </c>
      <c r="AG156" s="707">
        <f>IF(+All!$F467="Penn State",+All!#REF!,IF(+All!$H467="Penn State",+All!#REF!,0))</f>
        <v>0</v>
      </c>
      <c r="AH156" s="706">
        <f>IF(+All!$F467="Penn State",+All!#REF!,IF(+All!$H467="Penn State",+All!#REF!,0))</f>
        <v>0</v>
      </c>
      <c r="AI156" s="707">
        <f>IF(+All!$F467="Penn State",+All!#REF!,IF(+All!$H467="Penn State",+All!#REF!,0))</f>
        <v>0</v>
      </c>
      <c r="AJ156" s="706">
        <f>IF(+All!$F467="Penn State",+All!#REF!,IF(+All!$H467="Penn State",+All!#REF!,0))</f>
        <v>0</v>
      </c>
      <c r="AK156" s="707">
        <f>IF(+All!$F467="Penn State",+All!#REF!,IF(+All!$H467="Penn State",+All!#REF!,0))</f>
        <v>0</v>
      </c>
      <c r="AL156" s="81">
        <f>IF(+All!$F467="Penn State",+All!V467,IF(+All!$H467="Penn State",+All!V467,0))</f>
        <v>0</v>
      </c>
      <c r="AM156" s="82">
        <f>IF(+All!$F467="Penn State",+All!W467,IF(+All!$H467="Penn State",+All!W467,0))</f>
        <v>0</v>
      </c>
      <c r="AN156" s="81">
        <f>IF(+All!$F467="Penn State",+All!X467,IF(+All!$H467="Penn State",+All!X467,0))</f>
        <v>0</v>
      </c>
      <c r="AO156" s="83">
        <f>IF(+All!$F467="Penn State",+All!Y467,IF(+All!$H467="Penn State",+All!Y467,0))</f>
        <v>0</v>
      </c>
      <c r="AP156" s="84">
        <f>IF(+All!$F467="Penn State",+All!Z467,IF(+All!$H467="Penn State",+All!Z467,0))</f>
        <v>0</v>
      </c>
      <c r="AQ156" s="480">
        <f>IF(+All!$F467="Penn State",+All!#REF!,IF(+All!$H467="Penn State",+All!#REF!,0))</f>
        <v>0</v>
      </c>
      <c r="AR156" s="482">
        <f>IF(+All!$F467="Penn State",+All!#REF!,IF(+All!$H467="Penn State",+All!#REF!,0))</f>
        <v>0</v>
      </c>
      <c r="AS156" s="483">
        <f>IF(+All!$F467="Penn State",+All!#REF!,IF(+All!$H467="Penn State",+All!#REF!,0))</f>
        <v>0</v>
      </c>
      <c r="AT156" s="483">
        <f>IF(+All!$F467="Penn State",+All!#REF!,IF(+All!$H467="Penn State",+All!#REF!,0))</f>
        <v>0</v>
      </c>
      <c r="AU156" s="482">
        <f>IF(+All!$F467="Penn State",+All!#REF!,IF(+All!$H467="Penn State",+All!#REF!,0))</f>
        <v>0</v>
      </c>
      <c r="AV156" s="483">
        <f>IF(+All!$F467="Penn State",+All!#REF!,IF(+All!$H467="Penn State",+All!#REF!,0))</f>
        <v>0</v>
      </c>
      <c r="AW156" s="484">
        <f>IF(+All!$F467="Penn State",+All!#REF!,IF(+All!$H467="Penn State",+All!#REF!,0))</f>
        <v>0</v>
      </c>
      <c r="AX156" s="483">
        <f>IF(+All!$F467="Penn State",+All!#REF!,IF(+All!$H467="Penn State",+All!#REF!,0))</f>
        <v>0</v>
      </c>
      <c r="AY156" s="88">
        <f>IF(+All!$F467="Penn State",+All!#REF!,IF(+All!$H467="Penn State",+All!#REF!,0))</f>
        <v>0</v>
      </c>
      <c r="AZ156" s="89">
        <f>IF(+All!$F467="Penn State",+All!#REF!,IF(+All!$H467="Penn State",+All!#REF!,0))</f>
        <v>0</v>
      </c>
      <c r="BA156" s="90">
        <f>IF(+All!$F467="Penn State",+All!#REF!,IF(+All!$H467="Penn State",+All!#REF!,0))</f>
        <v>0</v>
      </c>
      <c r="BB156" s="90">
        <f>IF(+All!$F467="Penn State",+All!#REF!,IF(+All!$H467="Penn State",+All!#REF!,0))</f>
        <v>0</v>
      </c>
      <c r="BC156" s="91">
        <f>IF(+All!$F467="Penn State",+All!#REF!,IF(+All!$H467="Penn State",+All!#REF!,0))</f>
        <v>0</v>
      </c>
      <c r="BD156" s="482">
        <f>IF(+All!$F467="Penn State",+All!#REF!,IF(+All!$H467="Penn State",+All!#REF!,0))</f>
        <v>0</v>
      </c>
      <c r="BE156" s="483">
        <f>IF(+All!$F467="Penn State",+All!#REF!,IF(+All!$H467="Penn State",+All!#REF!,0))</f>
        <v>0</v>
      </c>
      <c r="BF156" s="483">
        <f>IF(+All!$F467="Penn State",+All!#REF!,IF(+All!$H467="Penn State",+All!#REF!,0))</f>
        <v>0</v>
      </c>
      <c r="BG156" s="482">
        <f>IF(+All!$F467="Penn State",+All!#REF!,IF(+All!$H467="Penn State",+All!#REF!,0))</f>
        <v>0</v>
      </c>
      <c r="BH156" s="483">
        <f>IF(+All!$F467="Penn State",+All!#REF!,IF(+All!$H467="Penn State",+All!#REF!,0))</f>
        <v>0</v>
      </c>
      <c r="BI156" s="484">
        <f>IF(+All!$F467="Penn State",+All!#REF!,IF(+All!$H467="Penn State",+All!#REF!,0))</f>
        <v>0</v>
      </c>
      <c r="BJ156" s="92">
        <f>IF(+All!$F467="Penn State",+All!#REF!,IF(+All!$H467="Penn State",+All!#REF!,0))</f>
        <v>0</v>
      </c>
      <c r="BK156" s="93">
        <f>IF(+All!$F467="Penn State",+All!#REF!,IF(+All!$H467="Penn State",+All!#REF!,0))</f>
        <v>0</v>
      </c>
    </row>
    <row r="157" spans="1:71" x14ac:dyDescent="0.8">
      <c r="A157" s="70">
        <f>IF(+All!$F804="Penn State",+All!A804,IF(+All!$H804="Penn State",+All!A804,0))</f>
        <v>11</v>
      </c>
      <c r="B157" s="480" t="str">
        <f>IF(+All!$F804="Penn State",+All!B804,IF(+All!$H804="Penn State",+All!B804,0))</f>
        <v>Sat</v>
      </c>
      <c r="C157" s="72">
        <f>IF(+All!$F804="Penn State",+All!C804,IF(+All!$H804="Penn State",+All!C804,0))</f>
        <v>44513</v>
      </c>
      <c r="D157" s="73">
        <f>IF(+All!$F804="Penn State",+All!D804,IF(+All!$H804="Penn State",+All!D804,0))</f>
        <v>0.5</v>
      </c>
      <c r="E157" s="707" t="str">
        <f>IF(+All!$F804="Penn State",+All!E804,IF(+All!$H804="Penn State",+All!E804,0))</f>
        <v>ABC</v>
      </c>
      <c r="F157" s="75" t="str">
        <f>IF(+All!$F804="Penn State",+All!F804,IF(+All!$H804="Penn State",+All!F804,0))</f>
        <v>Michigan</v>
      </c>
      <c r="G157" s="76" t="str">
        <f>IF(+All!$F804="Penn State",+All!G804,IF(+All!$H804="Penn State",+All!G804,0))</f>
        <v>B10</v>
      </c>
      <c r="H157" s="75" t="str">
        <f>IF(+All!$F804="Penn State",+All!H804,IF(+All!$H804="Penn State",+All!H804,0))</f>
        <v>Penn State</v>
      </c>
      <c r="I157" s="76" t="str">
        <f>IF(+All!$F804="Penn State",+All!I804,IF(+All!$H804="Penn State",+All!I804,0))</f>
        <v>B10</v>
      </c>
      <c r="J157" s="706" t="str">
        <f>IF(+All!$F804="Penn State",+All!J804,IF(+All!$H804="Penn State",+All!J804,0))</f>
        <v>Penn State</v>
      </c>
      <c r="K157" s="707" t="str">
        <f>IF(+All!$F804="Penn State",+All!K804,IF(+All!$H804="Penn State",+All!K804,0))</f>
        <v>Michigan</v>
      </c>
      <c r="L157" s="78">
        <f>IF(+All!$F804="Penn State",+All!L804,IF(+All!$H804="Penn State",+All!L804,0))</f>
        <v>1</v>
      </c>
      <c r="M157" s="79">
        <f>IF(+All!$F804="Penn State",+All!M804,IF(+All!$H804="Penn State",+All!M804,0))</f>
        <v>48.5</v>
      </c>
      <c r="N157" s="706" t="str">
        <f>IF(+All!$F804="Penn State",+All!N804,IF(+All!$H804="Penn State",+All!N804,0))</f>
        <v>Michigan</v>
      </c>
      <c r="O157" s="708">
        <f>IF(+All!$F804="Penn State",+All!O804,IF(+All!$H804="Penn State",+All!O804,0))</f>
        <v>21</v>
      </c>
      <c r="P157" s="708" t="str">
        <f>IF(+All!$F804="Penn State",+All!P804,IF(+All!$H804="Penn State",+All!P804,0))</f>
        <v>Penn State</v>
      </c>
      <c r="Q157" s="707">
        <f>IF(+All!$F804="Penn State",+All!Q804,IF(+All!$H804="Penn State",+All!Q804,0))</f>
        <v>17</v>
      </c>
      <c r="R157" s="706" t="str">
        <f>IF(+All!$F804="Penn State",+All!R804,IF(+All!$H804="Penn State",+All!R804,0))</f>
        <v>Michigan</v>
      </c>
      <c r="S157" s="708" t="str">
        <f>IF(+All!$F804="Penn State",+All!S804,IF(+All!$H804="Penn State",+All!S804,0))</f>
        <v>Penn State</v>
      </c>
      <c r="T157" s="706" t="str">
        <f>IF(+All!$F804="Penn State",+All!T804,IF(+All!$H804="Penn State",+All!T804,0))</f>
        <v>Michigan</v>
      </c>
      <c r="U157" s="707" t="str">
        <f>IF(+All!$F804="Penn State",+All!U804,IF(+All!$H804="Penn State",+All!U804,0))</f>
        <v>W</v>
      </c>
      <c r="V157" s="706">
        <f>IF(+All!$F489="Penn State",+All!#REF!,IF(+All!$H489="Penn State",+All!#REF!,0))</f>
        <v>0</v>
      </c>
      <c r="W157" s="707">
        <f>IF(+All!$F489="Penn State",+All!#REF!,IF(+All!$H489="Penn State",+All!#REF!,0))</f>
        <v>0</v>
      </c>
      <c r="X157" s="706">
        <f>IF(+All!$F489="Penn State",+All!#REF!,IF(+All!$H489="Penn State",+All!#REF!,0))</f>
        <v>0</v>
      </c>
      <c r="Y157" s="707">
        <f>IF(+All!$F489="Penn State",+All!#REF!,IF(+All!$H489="Penn State",+All!#REF!,0))</f>
        <v>0</v>
      </c>
      <c r="Z157" s="706">
        <f>IF(+All!$F489="Penn State",+All!#REF!,IF(+All!$H489="Penn State",+All!#REF!,0))</f>
        <v>0</v>
      </c>
      <c r="AA157" s="707">
        <f>IF(+All!$F489="Penn State",+All!#REF!,IF(+All!$H489="Penn State",+All!#REF!,0))</f>
        <v>0</v>
      </c>
      <c r="AB157" s="706">
        <f>IF(+All!$F489="Penn State",+All!#REF!,IF(+All!$H489="Penn State",+All!#REF!,0))</f>
        <v>0</v>
      </c>
      <c r="AC157" s="707">
        <f>IF(+All!$F489="Penn State",+All!#REF!,IF(+All!$H489="Penn State",+All!#REF!,0))</f>
        <v>0</v>
      </c>
      <c r="AD157" s="706">
        <f>IF(+All!$F489="Penn State",+All!#REF!,IF(+All!$H489="Penn State",+All!#REF!,0))</f>
        <v>0</v>
      </c>
      <c r="AE157" s="707">
        <f>IF(+All!$F489="Penn State",+All!#REF!,IF(+All!$H489="Penn State",+All!#REF!,0))</f>
        <v>0</v>
      </c>
      <c r="AF157" s="706">
        <f>IF(+All!$F489="Penn State",+All!#REF!,IF(+All!$H489="Penn State",+All!#REF!,0))</f>
        <v>0</v>
      </c>
      <c r="AG157" s="707">
        <f>IF(+All!$F489="Penn State",+All!#REF!,IF(+All!$H489="Penn State",+All!#REF!,0))</f>
        <v>0</v>
      </c>
      <c r="AH157" s="706">
        <f>IF(+All!$F489="Penn State",+All!#REF!,IF(+All!$H489="Penn State",+All!#REF!,0))</f>
        <v>0</v>
      </c>
      <c r="AI157" s="707">
        <f>IF(+All!$F489="Penn State",+All!#REF!,IF(+All!$H489="Penn State",+All!#REF!,0))</f>
        <v>0</v>
      </c>
      <c r="AJ157" s="706">
        <f>IF(+All!$F489="Penn State",+All!#REF!,IF(+All!$H489="Penn State",+All!#REF!,0))</f>
        <v>0</v>
      </c>
      <c r="AK157" s="707">
        <f>IF(+All!$F489="Penn State",+All!#REF!,IF(+All!$H489="Penn State",+All!#REF!,0))</f>
        <v>0</v>
      </c>
      <c r="AL157" s="81">
        <f>IF(+All!$F489="Penn State",+All!V489,IF(+All!$H489="Penn State",+All!V489,0))</f>
        <v>0</v>
      </c>
      <c r="AM157" s="82">
        <f>IF(+All!$F489="Penn State",+All!W489,IF(+All!$H489="Penn State",+All!W489,0))</f>
        <v>0</v>
      </c>
      <c r="AN157" s="81">
        <f>IF(+All!$F489="Penn State",+All!X489,IF(+All!$H489="Penn State",+All!X489,0))</f>
        <v>0</v>
      </c>
      <c r="AO157" s="83">
        <f>IF(+All!$F489="Penn State",+All!Y489,IF(+All!$H489="Penn State",+All!Y489,0))</f>
        <v>0</v>
      </c>
      <c r="AP157" s="84">
        <f>IF(+All!$F489="Penn State",+All!Z489,IF(+All!$H489="Penn State",+All!Z489,0))</f>
        <v>0</v>
      </c>
      <c r="AQ157" s="480">
        <f>IF(+All!$F489="Penn State",+All!#REF!,IF(+All!$H489="Penn State",+All!#REF!,0))</f>
        <v>0</v>
      </c>
      <c r="AR157" s="482">
        <f>IF(+All!$F489="Penn State",+All!#REF!,IF(+All!$H489="Penn State",+All!#REF!,0))</f>
        <v>0</v>
      </c>
      <c r="AS157" s="483">
        <f>IF(+All!$F489="Penn State",+All!#REF!,IF(+All!$H489="Penn State",+All!#REF!,0))</f>
        <v>0</v>
      </c>
      <c r="AT157" s="483">
        <f>IF(+All!$F489="Penn State",+All!#REF!,IF(+All!$H489="Penn State",+All!#REF!,0))</f>
        <v>0</v>
      </c>
      <c r="AU157" s="482">
        <f>IF(+All!$F489="Penn State",+All!#REF!,IF(+All!$H489="Penn State",+All!#REF!,0))</f>
        <v>0</v>
      </c>
      <c r="AV157" s="483">
        <f>IF(+All!$F489="Penn State",+All!#REF!,IF(+All!$H489="Penn State",+All!#REF!,0))</f>
        <v>0</v>
      </c>
      <c r="AW157" s="484">
        <f>IF(+All!$F489="Penn State",+All!#REF!,IF(+All!$H489="Penn State",+All!#REF!,0))</f>
        <v>0</v>
      </c>
      <c r="AX157" s="483">
        <f>IF(+All!$F489="Penn State",+All!#REF!,IF(+All!$H489="Penn State",+All!#REF!,0))</f>
        <v>0</v>
      </c>
      <c r="AY157" s="88">
        <f>IF(+All!$F489="Penn State",+All!#REF!,IF(+All!$H489="Penn State",+All!#REF!,0))</f>
        <v>0</v>
      </c>
      <c r="AZ157" s="89">
        <f>IF(+All!$F489="Penn State",+All!#REF!,IF(+All!$H489="Penn State",+All!#REF!,0))</f>
        <v>0</v>
      </c>
      <c r="BA157" s="90">
        <f>IF(+All!$F489="Penn State",+All!#REF!,IF(+All!$H489="Penn State",+All!#REF!,0))</f>
        <v>0</v>
      </c>
      <c r="BB157" s="90">
        <f>IF(+All!$F489="Penn State",+All!#REF!,IF(+All!$H489="Penn State",+All!#REF!,0))</f>
        <v>0</v>
      </c>
      <c r="BC157" s="91">
        <f>IF(+All!$F489="Penn State",+All!#REF!,IF(+All!$H489="Penn State",+All!#REF!,0))</f>
        <v>0</v>
      </c>
      <c r="BD157" s="482">
        <f>IF(+All!$F489="Penn State",+All!#REF!,IF(+All!$H489="Penn State",+All!#REF!,0))</f>
        <v>0</v>
      </c>
      <c r="BE157" s="483">
        <f>IF(+All!$F489="Penn State",+All!#REF!,IF(+All!$H489="Penn State",+All!#REF!,0))</f>
        <v>0</v>
      </c>
      <c r="BF157" s="483">
        <f>IF(+All!$F489="Penn State",+All!#REF!,IF(+All!$H489="Penn State",+All!#REF!,0))</f>
        <v>0</v>
      </c>
      <c r="BG157" s="482">
        <f>IF(+All!$F489="Penn State",+All!#REF!,IF(+All!$H489="Penn State",+All!#REF!,0))</f>
        <v>0</v>
      </c>
      <c r="BH157" s="483">
        <f>IF(+All!$F489="Penn State",+All!#REF!,IF(+All!$H489="Penn State",+All!#REF!,0))</f>
        <v>0</v>
      </c>
      <c r="BI157" s="484">
        <f>IF(+All!$F489="Penn State",+All!#REF!,IF(+All!$H489="Penn State",+All!#REF!,0))</f>
        <v>0</v>
      </c>
      <c r="BJ157" s="92">
        <f>IF(+All!$F489="Penn State",+All!#REF!,IF(+All!$H489="Penn State",+All!#REF!,0))</f>
        <v>0</v>
      </c>
      <c r="BK157" s="93">
        <f>IF(+All!$F489="Penn State",+All!#REF!,IF(+All!$H489="Penn State",+All!#REF!,0))</f>
        <v>0</v>
      </c>
    </row>
    <row r="158" spans="1:71" x14ac:dyDescent="0.8">
      <c r="A158" s="70">
        <f>IF(+All!$F874="Penn State",+All!A874,IF(+All!$H874="Penn State",+All!A874,0))</f>
        <v>12</v>
      </c>
      <c r="B158" s="480" t="str">
        <f>IF(+All!$F874="Penn State",+All!B874,IF(+All!$H874="Penn State",+All!B874,0))</f>
        <v>Sat</v>
      </c>
      <c r="C158" s="72">
        <f>IF(+All!$F874="Penn State",+All!C874,IF(+All!$H874="Penn State",+All!C874,0))</f>
        <v>44520</v>
      </c>
      <c r="D158" s="73">
        <f>IF(+All!$F874="Penn State",+All!D874,IF(+All!$H874="Penn State",+All!D874,0))</f>
        <v>0.5</v>
      </c>
      <c r="E158" s="707" t="str">
        <f>IF(+All!$F874="Penn State",+All!E874,IF(+All!$H874="Penn State",+All!E874,0))</f>
        <v>BTN</v>
      </c>
      <c r="F158" s="75" t="str">
        <f>IF(+All!$F874="Penn State",+All!F874,IF(+All!$H874="Penn State",+All!F874,0))</f>
        <v>Rutgers</v>
      </c>
      <c r="G158" s="76" t="str">
        <f>IF(+All!$F874="Penn State",+All!G874,IF(+All!$H874="Penn State",+All!G874,0))</f>
        <v>B10</v>
      </c>
      <c r="H158" s="75" t="str">
        <f>IF(+All!$F874="Penn State",+All!H874,IF(+All!$H874="Penn State",+All!H874,0))</f>
        <v>Penn State</v>
      </c>
      <c r="I158" s="76" t="str">
        <f>IF(+All!$F874="Penn State",+All!I874,IF(+All!$H874="Penn State",+All!I874,0))</f>
        <v>B10</v>
      </c>
      <c r="J158" s="706" t="str">
        <f>IF(+All!$F874="Penn State",+All!J874,IF(+All!$H874="Penn State",+All!J874,0))</f>
        <v>Penn State</v>
      </c>
      <c r="K158" s="707" t="str">
        <f>IF(+All!$F874="Penn State",+All!K874,IF(+All!$H874="Penn State",+All!K874,0))</f>
        <v>Rutgers</v>
      </c>
      <c r="L158" s="78">
        <f>IF(+All!$F874="Penn State",+All!L874,IF(+All!$H874="Penn State",+All!L874,0))</f>
        <v>17</v>
      </c>
      <c r="M158" s="79">
        <f>IF(+All!$F874="Penn State",+All!M874,IF(+All!$H874="Penn State",+All!M874,0))</f>
        <v>46.5</v>
      </c>
      <c r="N158" s="706" t="str">
        <f>IF(+All!$F874="Penn State",+All!N874,IF(+All!$H874="Penn State",+All!N874,0))</f>
        <v>Penn State</v>
      </c>
      <c r="O158" s="708">
        <f>IF(+All!$F874="Penn State",+All!O874,IF(+All!$H874="Penn State",+All!O874,0))</f>
        <v>28</v>
      </c>
      <c r="P158" s="708" t="str">
        <f>IF(+All!$F874="Penn State",+All!P874,IF(+All!$H874="Penn State",+All!P874,0))</f>
        <v>Rutgers</v>
      </c>
      <c r="Q158" s="707">
        <f>IF(+All!$F874="Penn State",+All!Q874,IF(+All!$H874="Penn State",+All!Q874,0))</f>
        <v>0</v>
      </c>
      <c r="R158" s="706" t="str">
        <f>IF(+All!$F874="Penn State",+All!R874,IF(+All!$H874="Penn State",+All!R874,0))</f>
        <v>Penn State</v>
      </c>
      <c r="S158" s="708" t="str">
        <f>IF(+All!$F874="Penn State",+All!S874,IF(+All!$H874="Penn State",+All!S874,0))</f>
        <v>Rutgers</v>
      </c>
      <c r="T158" s="706" t="str">
        <f>IF(+All!$F874="Penn State",+All!T874,IF(+All!$H874="Penn State",+All!T874,0))</f>
        <v>Rutgers</v>
      </c>
      <c r="U158" s="707" t="str">
        <f>IF(+All!$F874="Penn State",+All!U874,IF(+All!$H874="Penn State",+All!U874,0))</f>
        <v>L</v>
      </c>
      <c r="V158" s="706">
        <f>IF(+All!$F520="Penn State",+All!#REF!,IF(+All!$H520="Penn State",+All!#REF!,0))</f>
        <v>0</v>
      </c>
      <c r="W158" s="707">
        <f>IF(+All!$F520="Penn State",+All!#REF!,IF(+All!$H520="Penn State",+All!#REF!,0))</f>
        <v>0</v>
      </c>
      <c r="X158" s="706">
        <f>IF(+All!$F520="Penn State",+All!#REF!,IF(+All!$H520="Penn State",+All!#REF!,0))</f>
        <v>0</v>
      </c>
      <c r="Y158" s="707">
        <f>IF(+All!$F520="Penn State",+All!#REF!,IF(+All!$H520="Penn State",+All!#REF!,0))</f>
        <v>0</v>
      </c>
      <c r="Z158" s="706">
        <f>IF(+All!$F520="Penn State",+All!#REF!,IF(+All!$H520="Penn State",+All!#REF!,0))</f>
        <v>0</v>
      </c>
      <c r="AA158" s="707">
        <f>IF(+All!$F520="Penn State",+All!#REF!,IF(+All!$H520="Penn State",+All!#REF!,0))</f>
        <v>0</v>
      </c>
      <c r="AB158" s="706">
        <f>IF(+All!$F520="Penn State",+All!#REF!,IF(+All!$H520="Penn State",+All!#REF!,0))</f>
        <v>0</v>
      </c>
      <c r="AC158" s="707">
        <f>IF(+All!$F520="Penn State",+All!#REF!,IF(+All!$H520="Penn State",+All!#REF!,0))</f>
        <v>0</v>
      </c>
      <c r="AD158" s="706">
        <f>IF(+All!$F520="Penn State",+All!#REF!,IF(+All!$H520="Penn State",+All!#REF!,0))</f>
        <v>0</v>
      </c>
      <c r="AE158" s="707">
        <f>IF(+All!$F520="Penn State",+All!#REF!,IF(+All!$H520="Penn State",+All!#REF!,0))</f>
        <v>0</v>
      </c>
      <c r="AF158" s="706">
        <f>IF(+All!$F520="Penn State",+All!#REF!,IF(+All!$H520="Penn State",+All!#REF!,0))</f>
        <v>0</v>
      </c>
      <c r="AG158" s="707">
        <f>IF(+All!$F520="Penn State",+All!#REF!,IF(+All!$H520="Penn State",+All!#REF!,0))</f>
        <v>0</v>
      </c>
      <c r="AH158" s="706">
        <f>IF(+All!$F520="Penn State",+All!#REF!,IF(+All!$H520="Penn State",+All!#REF!,0))</f>
        <v>0</v>
      </c>
      <c r="AI158" s="707">
        <f>IF(+All!$F520="Penn State",+All!#REF!,IF(+All!$H520="Penn State",+All!#REF!,0))</f>
        <v>0</v>
      </c>
      <c r="AJ158" s="706">
        <f>IF(+All!$F520="Penn State",+All!#REF!,IF(+All!$H520="Penn State",+All!#REF!,0))</f>
        <v>0</v>
      </c>
      <c r="AK158" s="707">
        <f>IF(+All!$F520="Penn State",+All!#REF!,IF(+All!$H520="Penn State",+All!#REF!,0))</f>
        <v>0</v>
      </c>
      <c r="AL158" s="81">
        <f>IF(+All!$F520="Penn State",+All!V520,IF(+All!$H520="Penn State",+All!V520,0))</f>
        <v>0</v>
      </c>
      <c r="AM158" s="82">
        <f>IF(+All!$F520="Penn State",+All!W520,IF(+All!$H520="Penn State",+All!W520,0))</f>
        <v>0</v>
      </c>
      <c r="AN158" s="81">
        <f>IF(+All!$F520="Penn State",+All!X520,IF(+All!$H520="Penn State",+All!X520,0))</f>
        <v>0</v>
      </c>
      <c r="AO158" s="83">
        <f>IF(+All!$F520="Penn State",+All!Y520,IF(+All!$H520="Penn State",+All!Y520,0))</f>
        <v>0</v>
      </c>
      <c r="AP158" s="84">
        <f>IF(+All!$F520="Penn State",+All!Z520,IF(+All!$H520="Penn State",+All!Z520,0))</f>
        <v>0</v>
      </c>
      <c r="AQ158" s="480">
        <f>IF(+All!$F520="Penn State",+All!#REF!,IF(+All!$H520="Penn State",+All!#REF!,0))</f>
        <v>0</v>
      </c>
      <c r="AR158" s="482">
        <f>IF(+All!$F520="Penn State",+All!#REF!,IF(+All!$H520="Penn State",+All!#REF!,0))</f>
        <v>0</v>
      </c>
      <c r="AS158" s="483">
        <f>IF(+All!$F520="Penn State",+All!#REF!,IF(+All!$H520="Penn State",+All!#REF!,0))</f>
        <v>0</v>
      </c>
      <c r="AT158" s="483">
        <f>IF(+All!$F520="Penn State",+All!#REF!,IF(+All!$H520="Penn State",+All!#REF!,0))</f>
        <v>0</v>
      </c>
      <c r="AU158" s="482">
        <f>IF(+All!$F520="Penn State",+All!#REF!,IF(+All!$H520="Penn State",+All!#REF!,0))</f>
        <v>0</v>
      </c>
      <c r="AV158" s="483">
        <f>IF(+All!$F520="Penn State",+All!#REF!,IF(+All!$H520="Penn State",+All!#REF!,0))</f>
        <v>0</v>
      </c>
      <c r="AW158" s="484">
        <f>IF(+All!$F520="Penn State",+All!#REF!,IF(+All!$H520="Penn State",+All!#REF!,0))</f>
        <v>0</v>
      </c>
      <c r="AX158" s="483">
        <f>IF(+All!$F520="Penn State",+All!#REF!,IF(+All!$H520="Penn State",+All!#REF!,0))</f>
        <v>0</v>
      </c>
      <c r="AY158" s="88">
        <f>IF(+All!$F520="Penn State",+All!#REF!,IF(+All!$H520="Penn State",+All!#REF!,0))</f>
        <v>0</v>
      </c>
      <c r="AZ158" s="89">
        <f>IF(+All!$F520="Penn State",+All!#REF!,IF(+All!$H520="Penn State",+All!#REF!,0))</f>
        <v>0</v>
      </c>
      <c r="BA158" s="90">
        <f>IF(+All!$F520="Penn State",+All!#REF!,IF(+All!$H520="Penn State",+All!#REF!,0))</f>
        <v>0</v>
      </c>
      <c r="BB158" s="90">
        <f>IF(+All!$F520="Penn State",+All!#REF!,IF(+All!$H520="Penn State",+All!#REF!,0))</f>
        <v>0</v>
      </c>
      <c r="BC158" s="91">
        <f>IF(+All!$F520="Penn State",+All!#REF!,IF(+All!$H520="Penn State",+All!#REF!,0))</f>
        <v>0</v>
      </c>
      <c r="BD158" s="482">
        <f>IF(+All!$F520="Penn State",+All!#REF!,IF(+All!$H520="Penn State",+All!#REF!,0))</f>
        <v>0</v>
      </c>
      <c r="BE158" s="483">
        <f>IF(+All!$F520="Penn State",+All!#REF!,IF(+All!$H520="Penn State",+All!#REF!,0))</f>
        <v>0</v>
      </c>
      <c r="BF158" s="483">
        <f>IF(+All!$F520="Penn State",+All!#REF!,IF(+All!$H520="Penn State",+All!#REF!,0))</f>
        <v>0</v>
      </c>
      <c r="BG158" s="482">
        <f>IF(+All!$F520="Penn State",+All!#REF!,IF(+All!$H520="Penn State",+All!#REF!,0))</f>
        <v>0</v>
      </c>
      <c r="BH158" s="483">
        <f>IF(+All!$F520="Penn State",+All!#REF!,IF(+All!$H520="Penn State",+All!#REF!,0))</f>
        <v>0</v>
      </c>
      <c r="BI158" s="484">
        <f>IF(+All!$F520="Penn State",+All!#REF!,IF(+All!$H520="Penn State",+All!#REF!,0))</f>
        <v>0</v>
      </c>
      <c r="BJ158" s="92">
        <f>IF(+All!$F520="Penn State",+All!#REF!,IF(+All!$H520="Penn State",+All!#REF!,0))</f>
        <v>0</v>
      </c>
      <c r="BK158" s="93">
        <f>IF(+All!$F520="Penn State",+All!#REF!,IF(+All!$H520="Penn State",+All!#REF!,0))</f>
        <v>0</v>
      </c>
    </row>
    <row r="159" spans="1:71" x14ac:dyDescent="0.8">
      <c r="A159" s="70">
        <f>IF(+All!$F929="Penn State",+All!A929,IF(+All!$H929="Penn State",+All!A929,0))</f>
        <v>0</v>
      </c>
      <c r="B159" s="480">
        <f>IF(+All!$F929="Penn State",+All!B929,IF(+All!$H929="Penn State",+All!B929,0))</f>
        <v>0</v>
      </c>
      <c r="C159" s="72">
        <f>IF(+All!$F929="Penn State",+All!C929,IF(+All!$H929="Penn State",+All!C929,0))</f>
        <v>0</v>
      </c>
      <c r="D159" s="73">
        <f>IF(+All!$F929="Penn State",+All!D929,IF(+All!$H929="Penn State",+All!D929,0))</f>
        <v>0</v>
      </c>
      <c r="E159" s="707">
        <f>IF(+All!$F929="Penn State",+All!E929,IF(+All!$H929="Penn State",+All!E929,0))</f>
        <v>0</v>
      </c>
      <c r="F159" s="75">
        <f>IF(+All!$F929="Penn State",+All!F929,IF(+All!$H929="Penn State",+All!F929,0))</f>
        <v>0</v>
      </c>
      <c r="G159" s="76">
        <f>IF(+All!$F929="Penn State",+All!G929,IF(+All!$H929="Penn State",+All!G929,0))</f>
        <v>0</v>
      </c>
      <c r="H159" s="75">
        <f>IF(+All!$F929="Penn State",+All!H929,IF(+All!$H929="Penn State",+All!H929,0))</f>
        <v>0</v>
      </c>
      <c r="I159" s="76">
        <f>IF(+All!$F929="Penn State",+All!I929,IF(+All!$H929="Penn State",+All!I929,0))</f>
        <v>0</v>
      </c>
      <c r="J159" s="706">
        <f>IF(+All!$F929="Penn State",+All!J929,IF(+All!$H929="Penn State",+All!J929,0))</f>
        <v>0</v>
      </c>
      <c r="K159" s="707">
        <f>IF(+All!$F929="Penn State",+All!K929,IF(+All!$H929="Penn State",+All!K929,0))</f>
        <v>0</v>
      </c>
      <c r="L159" s="78">
        <f>IF(+All!$F929="Penn State",+All!L929,IF(+All!$H929="Penn State",+All!L929,0))</f>
        <v>0</v>
      </c>
      <c r="M159" s="79">
        <f>IF(+All!$F929="Penn State",+All!M929,IF(+All!$H929="Penn State",+All!M929,0))</f>
        <v>0</v>
      </c>
      <c r="N159" s="706">
        <f>IF(+All!$F929="Penn State",+All!N929,IF(+All!$H929="Penn State",+All!N929,0))</f>
        <v>0</v>
      </c>
      <c r="O159" s="708">
        <f>IF(+All!$F929="Penn State",+All!O929,IF(+All!$H929="Penn State",+All!O929,0))</f>
        <v>0</v>
      </c>
      <c r="P159" s="708">
        <f>IF(+All!$F929="Penn State",+All!P929,IF(+All!$H929="Penn State",+All!P929,0))</f>
        <v>0</v>
      </c>
      <c r="Q159" s="707">
        <f>IF(+All!$F929="Penn State",+All!Q929,IF(+All!$H929="Penn State",+All!Q929,0))</f>
        <v>0</v>
      </c>
      <c r="R159" s="706">
        <f>IF(+All!$F929="Penn State",+All!R929,IF(+All!$H929="Penn State",+All!R929,0))</f>
        <v>0</v>
      </c>
      <c r="S159" s="708">
        <f>IF(+All!$F929="Penn State",+All!S929,IF(+All!$H929="Penn State",+All!S929,0))</f>
        <v>0</v>
      </c>
      <c r="T159" s="706">
        <f>IF(+All!$F929="Penn State",+All!T929,IF(+All!$H929="Penn State",+All!T929,0))</f>
        <v>0</v>
      </c>
      <c r="U159" s="707">
        <f>IF(+All!$F929="Penn State",+All!U929,IF(+All!$H929="Penn State",+All!U929,0))</f>
        <v>0</v>
      </c>
      <c r="V159" s="706">
        <f>IF(+All!$F566="Penn State",+All!#REF!,IF(+All!$H566="Penn State",+All!#REF!,0))</f>
        <v>0</v>
      </c>
      <c r="W159" s="707">
        <f>IF(+All!$F566="Penn State",+All!#REF!,IF(+All!$H566="Penn State",+All!#REF!,0))</f>
        <v>0</v>
      </c>
      <c r="X159" s="706">
        <f>IF(+All!$F566="Penn State",+All!#REF!,IF(+All!$H566="Penn State",+All!#REF!,0))</f>
        <v>0</v>
      </c>
      <c r="Y159" s="707">
        <f>IF(+All!$F566="Penn State",+All!#REF!,IF(+All!$H566="Penn State",+All!#REF!,0))</f>
        <v>0</v>
      </c>
      <c r="Z159" s="706">
        <f>IF(+All!$F566="Penn State",+All!#REF!,IF(+All!$H566="Penn State",+All!#REF!,0))</f>
        <v>0</v>
      </c>
      <c r="AA159" s="707">
        <f>IF(+All!$F566="Penn State",+All!#REF!,IF(+All!$H566="Penn State",+All!#REF!,0))</f>
        <v>0</v>
      </c>
      <c r="AB159" s="706">
        <f>IF(+All!$F566="Penn State",+All!#REF!,IF(+All!$H566="Penn State",+All!#REF!,0))</f>
        <v>0</v>
      </c>
      <c r="AC159" s="707">
        <f>IF(+All!$F566="Penn State",+All!#REF!,IF(+All!$H566="Penn State",+All!#REF!,0))</f>
        <v>0</v>
      </c>
      <c r="AD159" s="706">
        <f>IF(+All!$F566="Penn State",+All!#REF!,IF(+All!$H566="Penn State",+All!#REF!,0))</f>
        <v>0</v>
      </c>
      <c r="AE159" s="707">
        <f>IF(+All!$F566="Penn State",+All!#REF!,IF(+All!$H566="Penn State",+All!#REF!,0))</f>
        <v>0</v>
      </c>
      <c r="AF159" s="706">
        <f>IF(+All!$F566="Penn State",+All!#REF!,IF(+All!$H566="Penn State",+All!#REF!,0))</f>
        <v>0</v>
      </c>
      <c r="AG159" s="707">
        <f>IF(+All!$F566="Penn State",+All!#REF!,IF(+All!$H566="Penn State",+All!#REF!,0))</f>
        <v>0</v>
      </c>
      <c r="AH159" s="706">
        <f>IF(+All!$F566="Penn State",+All!#REF!,IF(+All!$H566="Penn State",+All!#REF!,0))</f>
        <v>0</v>
      </c>
      <c r="AI159" s="707">
        <f>IF(+All!$F566="Penn State",+All!#REF!,IF(+All!$H566="Penn State",+All!#REF!,0))</f>
        <v>0</v>
      </c>
      <c r="AJ159" s="706">
        <f>IF(+All!$F566="Penn State",+All!#REF!,IF(+All!$H566="Penn State",+All!#REF!,0))</f>
        <v>0</v>
      </c>
      <c r="AK159" s="707">
        <f>IF(+All!$F566="Penn State",+All!#REF!,IF(+All!$H566="Penn State",+All!#REF!,0))</f>
        <v>0</v>
      </c>
      <c r="AL159" s="81">
        <f>IF(+All!$F566="Penn State",+All!V566,IF(+All!$H566="Penn State",+All!V566,0))</f>
        <v>0</v>
      </c>
      <c r="AM159" s="82">
        <f>IF(+All!$F566="Penn State",+All!W566,IF(+All!$H566="Penn State",+All!W566,0))</f>
        <v>0</v>
      </c>
      <c r="AN159" s="81">
        <f>IF(+All!$F566="Penn State",+All!X566,IF(+All!$H566="Penn State",+All!X566,0))</f>
        <v>0</v>
      </c>
      <c r="AO159" s="83">
        <f>IF(+All!$F566="Penn State",+All!Y566,IF(+All!$H566="Penn State",+All!Y566,0))</f>
        <v>0</v>
      </c>
      <c r="AP159" s="84">
        <f>IF(+All!$F566="Penn State",+All!Z566,IF(+All!$H566="Penn State",+All!Z566,0))</f>
        <v>0</v>
      </c>
      <c r="AQ159" s="480">
        <f>IF(+All!$F566="Penn State",+All!#REF!,IF(+All!$H566="Penn State",+All!#REF!,0))</f>
        <v>0</v>
      </c>
      <c r="AR159" s="482">
        <f>IF(+All!$F566="Penn State",+All!#REF!,IF(+All!$H566="Penn State",+All!#REF!,0))</f>
        <v>0</v>
      </c>
      <c r="AS159" s="483">
        <f>IF(+All!$F566="Penn State",+All!#REF!,IF(+All!$H566="Penn State",+All!#REF!,0))</f>
        <v>0</v>
      </c>
      <c r="AT159" s="483">
        <f>IF(+All!$F566="Penn State",+All!#REF!,IF(+All!$H566="Penn State",+All!#REF!,0))</f>
        <v>0</v>
      </c>
      <c r="AU159" s="482">
        <f>IF(+All!$F566="Penn State",+All!#REF!,IF(+All!$H566="Penn State",+All!#REF!,0))</f>
        <v>0</v>
      </c>
      <c r="AV159" s="483">
        <f>IF(+All!$F566="Penn State",+All!#REF!,IF(+All!$H566="Penn State",+All!#REF!,0))</f>
        <v>0</v>
      </c>
      <c r="AW159" s="484">
        <f>IF(+All!$F566="Penn State",+All!#REF!,IF(+All!$H566="Penn State",+All!#REF!,0))</f>
        <v>0</v>
      </c>
      <c r="AX159" s="483">
        <f>IF(+All!$F566="Penn State",+All!#REF!,IF(+All!$H566="Penn State",+All!#REF!,0))</f>
        <v>0</v>
      </c>
      <c r="AY159" s="88">
        <f>IF(+All!$F566="Penn State",+All!#REF!,IF(+All!$H566="Penn State",+All!#REF!,0))</f>
        <v>0</v>
      </c>
      <c r="AZ159" s="89">
        <f>IF(+All!$F566="Penn State",+All!#REF!,IF(+All!$H566="Penn State",+All!#REF!,0))</f>
        <v>0</v>
      </c>
      <c r="BA159" s="90">
        <f>IF(+All!$F566="Penn State",+All!#REF!,IF(+All!$H566="Penn State",+All!#REF!,0))</f>
        <v>0</v>
      </c>
      <c r="BB159" s="90">
        <f>IF(+All!$F566="Penn State",+All!#REF!,IF(+All!$H566="Penn State",+All!#REF!,0))</f>
        <v>0</v>
      </c>
      <c r="BC159" s="91">
        <f>IF(+All!$F566="Penn State",+All!#REF!,IF(+All!$H566="Penn State",+All!#REF!,0))</f>
        <v>0</v>
      </c>
      <c r="BD159" s="482">
        <f>IF(+All!$F566="Penn State",+All!#REF!,IF(+All!$H566="Penn State",+All!#REF!,0))</f>
        <v>0</v>
      </c>
      <c r="BE159" s="483">
        <f>IF(+All!$F566="Penn State",+All!#REF!,IF(+All!$H566="Penn State",+All!#REF!,0))</f>
        <v>0</v>
      </c>
      <c r="BF159" s="483">
        <f>IF(+All!$F566="Penn State",+All!#REF!,IF(+All!$H566="Penn State",+All!#REF!,0))</f>
        <v>0</v>
      </c>
      <c r="BG159" s="482">
        <f>IF(+All!$F566="Penn State",+All!#REF!,IF(+All!$H566="Penn State",+All!#REF!,0))</f>
        <v>0</v>
      </c>
      <c r="BH159" s="483">
        <f>IF(+All!$F566="Penn State",+All!#REF!,IF(+All!$H566="Penn State",+All!#REF!,0))</f>
        <v>0</v>
      </c>
      <c r="BI159" s="484">
        <f>IF(+All!$F566="Penn State",+All!#REF!,IF(+All!$H566="Penn State",+All!#REF!,0))</f>
        <v>0</v>
      </c>
      <c r="BJ159" s="92">
        <f>IF(+All!$F566="Penn State",+All!#REF!,IF(+All!$H566="Penn State",+All!#REF!,0))</f>
        <v>0</v>
      </c>
      <c r="BK159" s="93">
        <f>IF(+All!$F566="Penn State",+All!#REF!,IF(+All!$H566="Penn State",+All!#REF!,0))</f>
        <v>0</v>
      </c>
    </row>
    <row r="160" spans="1:71" x14ac:dyDescent="0.8">
      <c r="A160" s="52"/>
      <c r="B160" s="53"/>
      <c r="C160" s="54"/>
      <c r="D160" s="55"/>
      <c r="E160" s="709"/>
      <c r="F160" s="1219" t="str">
        <f>H161</f>
        <v>Purdue</v>
      </c>
      <c r="G160" s="1253"/>
      <c r="H160" s="1253"/>
      <c r="I160" s="1254"/>
      <c r="J160" s="705"/>
      <c r="K160" s="709"/>
      <c r="L160" s="58"/>
      <c r="M160" s="59"/>
      <c r="N160" s="705"/>
      <c r="O160" s="9"/>
      <c r="P160" s="9"/>
      <c r="Q160" s="709"/>
      <c r="R160" s="705"/>
      <c r="S160" s="9"/>
      <c r="T160" s="705"/>
      <c r="U160" s="709"/>
      <c r="V160" s="705"/>
      <c r="W160" s="826"/>
      <c r="X160" s="705"/>
      <c r="Y160" s="709"/>
      <c r="Z160" s="705"/>
      <c r="AA160" s="709"/>
      <c r="AB160" s="705"/>
      <c r="AC160" s="709"/>
      <c r="AD160" s="825"/>
      <c r="AE160" s="826"/>
      <c r="AF160" s="825"/>
      <c r="AG160" s="826"/>
      <c r="AH160" s="825"/>
      <c r="AI160" s="826"/>
      <c r="AJ160" s="825"/>
      <c r="AK160" s="826"/>
      <c r="AL160" s="61"/>
      <c r="AM160" s="62"/>
      <c r="AN160" s="62"/>
      <c r="AO160" s="63"/>
      <c r="AP160" s="64"/>
      <c r="AQ160" s="65"/>
      <c r="AR160" s="66"/>
      <c r="AS160" s="67"/>
      <c r="AT160" s="67"/>
      <c r="AU160" s="66"/>
      <c r="AV160" s="67"/>
      <c r="AW160" s="49"/>
      <c r="AX160" s="48"/>
      <c r="AY160" s="66"/>
      <c r="AZ160" s="67"/>
      <c r="BA160" s="49"/>
      <c r="BB160" s="49"/>
      <c r="BC160" s="65"/>
      <c r="BD160" s="66"/>
      <c r="BE160" s="67"/>
      <c r="BF160" s="67"/>
      <c r="BG160" s="66"/>
      <c r="BH160" s="67"/>
      <c r="BI160" s="49"/>
      <c r="BJ160" s="68"/>
      <c r="BK160" s="69"/>
    </row>
    <row r="161" spans="1:63" x14ac:dyDescent="0.8">
      <c r="A161" s="70">
        <f>IF(+All!$F52="Purdue",+All!A52,IF(+All!$H52="Purdue",+All!A52,0))</f>
        <v>1</v>
      </c>
      <c r="B161" s="480" t="str">
        <f>IF(+All!$F52="Purdue",+All!B52,IF(+All!$H52="Purdue",+All!B52,0))</f>
        <v>Sat</v>
      </c>
      <c r="C161" s="72">
        <f>IF(+All!$F52="Purdue",+All!C52,IF(+All!$H52="Purdue",+All!C52,0))</f>
        <v>44443</v>
      </c>
      <c r="D161" s="73">
        <f>IF(+All!$F52="Purdue",+All!D52,IF(+All!$H52="Purdue",+All!D52,0))</f>
        <v>0.79166666666666663</v>
      </c>
      <c r="E161" s="707" t="str">
        <f>IF(+All!$F52="Purdue",+All!E52,IF(+All!$H52="Purdue",+All!E52,0))</f>
        <v>FS1</v>
      </c>
      <c r="F161" s="75" t="str">
        <f>IF(+All!$F52="Purdue",+All!F52,IF(+All!$H52="Purdue",+All!F52,0))</f>
        <v>Oregon State</v>
      </c>
      <c r="G161" s="76" t="str">
        <f>IF(+All!$F52="Purdue",+All!G52,IF(+All!$H52="Purdue",+All!G52,0))</f>
        <v>P12</v>
      </c>
      <c r="H161" s="75" t="str">
        <f>IF(+All!$F52="Purdue",+All!H52,IF(+All!$H52="Purdue",+All!H52,0))</f>
        <v>Purdue</v>
      </c>
      <c r="I161" s="76" t="str">
        <f>IF(+All!$F52="Purdue",+All!I52,IF(+All!$H52="Purdue",+All!I52,0))</f>
        <v>B10</v>
      </c>
      <c r="J161" s="706" t="str">
        <f>IF(+All!$F52="Purdue",+All!J52,IF(+All!$H52="Purdue",+All!J52,0))</f>
        <v>Purdue</v>
      </c>
      <c r="K161" s="707" t="str">
        <f>IF(+All!$F52="Purdue",+All!K52,IF(+All!$H52="Purdue",+All!K52,0))</f>
        <v>Oregon State</v>
      </c>
      <c r="L161" s="78">
        <f>IF(+All!$F52="Purdue",+All!L52,IF(+All!$H52="Purdue",+All!L52,0))</f>
        <v>7</v>
      </c>
      <c r="M161" s="79">
        <f>IF(+All!$F52="Purdue",+All!M52,IF(+All!$H52="Purdue",+All!M52,0))</f>
        <v>69</v>
      </c>
      <c r="N161" s="706" t="str">
        <f>IF(+All!$F52="Purdue",+All!N52,IF(+All!$H52="Purdue",+All!N52,0))</f>
        <v>Purdue</v>
      </c>
      <c r="O161" s="708">
        <f>IF(+All!$F52="Purdue",+All!O52,IF(+All!$H52="Purdue",+All!O52,0))</f>
        <v>30</v>
      </c>
      <c r="P161" s="708" t="str">
        <f>IF(+All!$F52="Purdue",+All!P52,IF(+All!$H52="Purdue",+All!P52,0))</f>
        <v>Oregon State</v>
      </c>
      <c r="Q161" s="707">
        <f>IF(+All!$F52="Purdue",+All!Q52,IF(+All!$H52="Purdue",+All!Q52,0))</f>
        <v>21</v>
      </c>
      <c r="R161" s="706" t="str">
        <f>IF(+All!$F52="Purdue",+All!R52,IF(+All!$H52="Purdue",+All!R52,0))</f>
        <v>Purdue</v>
      </c>
      <c r="S161" s="708" t="str">
        <f>IF(+All!$F52="Purdue",+All!S52,IF(+All!$H52="Purdue",+All!S52,0))</f>
        <v>Oregon State</v>
      </c>
      <c r="T161" s="706" t="str">
        <f>IF(+All!$F52="Purdue",+All!T52,IF(+All!$H52="Purdue",+All!T52,0))</f>
        <v>Oregon State</v>
      </c>
      <c r="U161" s="707" t="str">
        <f>IF(+All!$F52="Purdue",+All!U52,IF(+All!$H52="Purdue",+All!U52,0))</f>
        <v>L</v>
      </c>
      <c r="V161" s="706"/>
      <c r="W161" s="707"/>
      <c r="X161" s="706"/>
      <c r="Y161" s="707"/>
      <c r="Z161" s="706"/>
      <c r="AA161" s="707"/>
      <c r="AB161" s="706"/>
      <c r="AC161" s="707"/>
      <c r="AD161" s="706"/>
      <c r="AE161" s="707"/>
      <c r="AF161" s="706"/>
      <c r="AG161" s="707"/>
      <c r="AH161" s="706"/>
      <c r="AI161" s="707"/>
      <c r="AJ161" s="706"/>
      <c r="AK161" s="707"/>
      <c r="AQ161" s="480"/>
      <c r="AR161" s="482"/>
      <c r="AS161" s="483"/>
      <c r="AT161" s="483"/>
      <c r="AU161" s="482"/>
      <c r="AV161" s="483"/>
      <c r="AW161" s="484"/>
      <c r="AX161" s="483"/>
      <c r="AY161" s="88"/>
      <c r="AZ161" s="89"/>
      <c r="BA161" s="90"/>
      <c r="BB161" s="90"/>
      <c r="BC161" s="91"/>
      <c r="BD161" s="482"/>
      <c r="BE161" s="483"/>
      <c r="BF161" s="483"/>
      <c r="BG161" s="482"/>
      <c r="BH161" s="483"/>
      <c r="BI161" s="484"/>
    </row>
    <row r="162" spans="1:63" x14ac:dyDescent="0.8">
      <c r="A162" s="70">
        <f>IF(+All!$F143="Purdue",+All!A143,IF(+All!$H143="Purdue",+All!A143,0))</f>
        <v>2</v>
      </c>
      <c r="B162" s="480" t="str">
        <f>IF(+All!$F143="Purdue",+All!B143,IF(+All!$H143="Purdue",+All!B143,0))</f>
        <v>Sat</v>
      </c>
      <c r="C162" s="72">
        <f>IF(+All!$F143="Purdue",+All!C143,IF(+All!$H143="Purdue",+All!C143,0))</f>
        <v>44450</v>
      </c>
      <c r="D162" s="73">
        <f>IF(+All!$F143="Purdue",+All!D143,IF(+All!$H143="Purdue",+All!D143,0))</f>
        <v>0.625</v>
      </c>
      <c r="E162" s="707" t="str">
        <f>IF(+All!$F143="Purdue",+All!E143,IF(+All!$H143="Purdue",+All!E143,0))</f>
        <v>CBSSN</v>
      </c>
      <c r="F162" s="75" t="str">
        <f>IF(+All!$F143="Purdue",+All!F143,IF(+All!$H143="Purdue",+All!F143,0))</f>
        <v>Purdue</v>
      </c>
      <c r="G162" s="76" t="str">
        <f>IF(+All!$F143="Purdue",+All!G143,IF(+All!$H143="Purdue",+All!G143,0))</f>
        <v>B10</v>
      </c>
      <c r="H162" s="75" t="str">
        <f>IF(+All!$F143="Purdue",+All!H143,IF(+All!$H143="Purdue",+All!H143,0))</f>
        <v>Connecticut</v>
      </c>
      <c r="I162" s="76" t="str">
        <f>IF(+All!$F143="Purdue",+All!I143,IF(+All!$H143="Purdue",+All!I143,0))</f>
        <v>Ind</v>
      </c>
      <c r="J162" s="706" t="str">
        <f>IF(+All!$F143="Purdue",+All!J143,IF(+All!$H143="Purdue",+All!J143,0))</f>
        <v>Purdue</v>
      </c>
      <c r="K162" s="707" t="str">
        <f>IF(+All!$F143="Purdue",+All!K143,IF(+All!$H143="Purdue",+All!K143,0))</f>
        <v>Connecticut</v>
      </c>
      <c r="L162" s="78">
        <f>IF(+All!$F143="Purdue",+All!L143,IF(+All!$H143="Purdue",+All!L143,0))</f>
        <v>34</v>
      </c>
      <c r="M162" s="79">
        <f>IF(+All!$F143="Purdue",+All!M143,IF(+All!$H143="Purdue",+All!M143,0))</f>
        <v>58.5</v>
      </c>
      <c r="N162" s="706" t="str">
        <f>IF(+All!$F143="Purdue",+All!N143,IF(+All!$H143="Purdue",+All!N143,0))</f>
        <v>Purdue</v>
      </c>
      <c r="O162" s="708">
        <f>IF(+All!$F143="Purdue",+All!O143,IF(+All!$H143="Purdue",+All!O143,0))</f>
        <v>49</v>
      </c>
      <c r="P162" s="708" t="str">
        <f>IF(+All!$F143="Purdue",+All!P143,IF(+All!$H143="Purdue",+All!P143,0))</f>
        <v>Connecticut</v>
      </c>
      <c r="Q162" s="707">
        <f>IF(+All!$F143="Purdue",+All!Q143,IF(+All!$H143="Purdue",+All!Q143,0))</f>
        <v>0</v>
      </c>
      <c r="R162" s="706" t="str">
        <f>IF(+All!$F143="Purdue",+All!R143,IF(+All!$H143="Purdue",+All!R143,0))</f>
        <v>Purdue</v>
      </c>
      <c r="S162" s="708" t="str">
        <f>IF(+All!$F143="Purdue",+All!S143,IF(+All!$H143="Purdue",+All!S143,0))</f>
        <v>Connecticut</v>
      </c>
      <c r="T162" s="706" t="str">
        <f>IF(+All!$F143="Purdue",+All!T143,IF(+All!$H143="Purdue",+All!T143,0))</f>
        <v>Purdue</v>
      </c>
      <c r="U162" s="707" t="str">
        <f>IF(+All!$F143="Purdue",+All!U143,IF(+All!$H143="Purdue",+All!U143,0))</f>
        <v>W</v>
      </c>
      <c r="V162" s="706" t="e">
        <f>IF(+All!#REF!="Purdue",+All!#REF!,IF(+All!#REF!="Purdue",+All!#REF!,0))</f>
        <v>#REF!</v>
      </c>
      <c r="W162" s="707" t="e">
        <f>IF(+All!#REF!="Purdue",+All!#REF!,IF(+All!#REF!="Purdue",+All!#REF!,0))</f>
        <v>#REF!</v>
      </c>
      <c r="X162" s="706" t="e">
        <f>IF(+All!#REF!="Purdue",+All!#REF!,IF(+All!#REF!="Purdue",+All!#REF!,0))</f>
        <v>#REF!</v>
      </c>
      <c r="Y162" s="707" t="e">
        <f>IF(+All!#REF!="Purdue",+All!#REF!,IF(+All!#REF!="Purdue",+All!#REF!,0))</f>
        <v>#REF!</v>
      </c>
      <c r="Z162" s="706" t="e">
        <f>IF(+All!#REF!="Purdue",+All!#REF!,IF(+All!#REF!="Purdue",+All!#REF!,0))</f>
        <v>#REF!</v>
      </c>
      <c r="AA162" s="707" t="e">
        <f>IF(+All!#REF!="Purdue",+All!#REF!,IF(+All!#REF!="Purdue",+All!#REF!,0))</f>
        <v>#REF!</v>
      </c>
      <c r="AB162" s="706" t="e">
        <f>IF(+All!#REF!="Purdue",+All!#REF!,IF(+All!#REF!="Purdue",+All!#REF!,0))</f>
        <v>#REF!</v>
      </c>
      <c r="AC162" s="707" t="e">
        <f>IF(+All!#REF!="Purdue",+All!#REF!,IF(+All!#REF!="Purdue",+All!#REF!,0))</f>
        <v>#REF!</v>
      </c>
      <c r="AD162" s="706" t="e">
        <f>IF(+All!#REF!="Purdue",+All!#REF!,IF(+All!#REF!="Purdue",+All!#REF!,0))</f>
        <v>#REF!</v>
      </c>
      <c r="AE162" s="707" t="e">
        <f>IF(+All!#REF!="Purdue",+All!#REF!,IF(+All!#REF!="Purdue",+All!#REF!,0))</f>
        <v>#REF!</v>
      </c>
      <c r="AF162" s="706" t="e">
        <f>IF(+All!#REF!="Purdue",+All!#REF!,IF(+All!#REF!="Purdue",+All!#REF!,0))</f>
        <v>#REF!</v>
      </c>
      <c r="AG162" s="707" t="e">
        <f>IF(+All!#REF!="Purdue",+All!#REF!,IF(+All!#REF!="Purdue",+All!#REF!,0))</f>
        <v>#REF!</v>
      </c>
      <c r="AH162" s="706" t="e">
        <f>IF(+All!#REF!="Purdue",+All!#REF!,IF(+All!#REF!="Purdue",+All!#REF!,0))</f>
        <v>#REF!</v>
      </c>
      <c r="AI162" s="707" t="e">
        <f>IF(+All!#REF!="Purdue",+All!#REF!,IF(+All!#REF!="Purdue",+All!#REF!,0))</f>
        <v>#REF!</v>
      </c>
      <c r="AJ162" s="706" t="e">
        <f>IF(+All!#REF!="Purdue",+All!#REF!,IF(+All!#REF!="Purdue",+All!#REF!,0))</f>
        <v>#REF!</v>
      </c>
      <c r="AK162" s="707" t="e">
        <f>IF(+All!#REF!="Purdue",+All!#REF!,IF(+All!#REF!="Purdue",+All!#REF!,0))</f>
        <v>#REF!</v>
      </c>
      <c r="AL162" s="81" t="e">
        <f>IF(+All!#REF!="Purdue",+All!#REF!,IF(+All!#REF!="Purdue",+All!#REF!,0))</f>
        <v>#REF!</v>
      </c>
      <c r="AM162" s="82" t="e">
        <f>IF(+All!#REF!="Purdue",+All!#REF!,IF(+All!#REF!="Purdue",+All!#REF!,0))</f>
        <v>#REF!</v>
      </c>
      <c r="AN162" s="81" t="e">
        <f>IF(+All!#REF!="Purdue",+All!#REF!,IF(+All!#REF!="Purdue",+All!#REF!,0))</f>
        <v>#REF!</v>
      </c>
      <c r="AO162" s="83" t="e">
        <f>IF(+All!#REF!="Purdue",+All!#REF!,IF(+All!#REF!="Purdue",+All!#REF!,0))</f>
        <v>#REF!</v>
      </c>
      <c r="AP162" s="84" t="e">
        <f>IF(+All!#REF!="Purdue",+All!#REF!,IF(+All!#REF!="Purdue",+All!#REF!,0))</f>
        <v>#REF!</v>
      </c>
      <c r="AQ162" s="480" t="e">
        <f>IF(+All!#REF!="Purdue",+All!#REF!,IF(+All!#REF!="Purdue",+All!#REF!,0))</f>
        <v>#REF!</v>
      </c>
      <c r="AR162" s="482" t="e">
        <f>IF(+All!#REF!="Purdue",+All!#REF!,IF(+All!#REF!="Purdue",+All!#REF!,0))</f>
        <v>#REF!</v>
      </c>
      <c r="AS162" s="483" t="e">
        <f>IF(+All!#REF!="Purdue",+All!#REF!,IF(+All!#REF!="Purdue",+All!#REF!,0))</f>
        <v>#REF!</v>
      </c>
      <c r="AT162" s="483" t="e">
        <f>IF(+All!#REF!="Purdue",+All!#REF!,IF(+All!#REF!="Purdue",+All!#REF!,0))</f>
        <v>#REF!</v>
      </c>
      <c r="AU162" s="482" t="e">
        <f>IF(+All!#REF!="Purdue",+All!#REF!,IF(+All!#REF!="Purdue",+All!#REF!,0))</f>
        <v>#REF!</v>
      </c>
      <c r="AV162" s="483" t="e">
        <f>IF(+All!#REF!="Purdue",+All!#REF!,IF(+All!#REF!="Purdue",+All!#REF!,0))</f>
        <v>#REF!</v>
      </c>
      <c r="AW162" s="484" t="e">
        <f>IF(+All!#REF!="Purdue",+All!#REF!,IF(+All!#REF!="Purdue",+All!#REF!,0))</f>
        <v>#REF!</v>
      </c>
      <c r="AX162" s="483" t="e">
        <f>IF(+All!#REF!="Purdue",+All!#REF!,IF(+All!#REF!="Purdue",+All!#REF!,0))</f>
        <v>#REF!</v>
      </c>
      <c r="AY162" s="88" t="e">
        <f>IF(+All!#REF!="Purdue",+All!#REF!,IF(+All!#REF!="Purdue",+All!#REF!,0))</f>
        <v>#REF!</v>
      </c>
      <c r="AZ162" s="89" t="e">
        <f>IF(+All!#REF!="Purdue",+All!#REF!,IF(+All!#REF!="Purdue",+All!#REF!,0))</f>
        <v>#REF!</v>
      </c>
      <c r="BA162" s="90" t="e">
        <f>IF(+All!#REF!="Purdue",+All!#REF!,IF(+All!#REF!="Purdue",+All!#REF!,0))</f>
        <v>#REF!</v>
      </c>
      <c r="BB162" s="90" t="e">
        <f>IF(+All!#REF!="Purdue",+All!#REF!,IF(+All!#REF!="Purdue",+All!#REF!,0))</f>
        <v>#REF!</v>
      </c>
      <c r="BC162" s="91" t="e">
        <f>IF(+All!#REF!="Purdue",+All!#REF!,IF(+All!#REF!="Purdue",+All!#REF!,0))</f>
        <v>#REF!</v>
      </c>
      <c r="BD162" s="482" t="e">
        <f>IF(+All!#REF!="Purdue",+All!#REF!,IF(+All!#REF!="Purdue",+All!#REF!,0))</f>
        <v>#REF!</v>
      </c>
      <c r="BE162" s="483" t="e">
        <f>IF(+All!#REF!="Purdue",+All!#REF!,IF(+All!#REF!="Purdue",+All!#REF!,0))</f>
        <v>#REF!</v>
      </c>
      <c r="BF162" s="483" t="e">
        <f>IF(+All!#REF!="Purdue",+All!#REF!,IF(+All!#REF!="Purdue",+All!#REF!,0))</f>
        <v>#REF!</v>
      </c>
      <c r="BG162" s="482" t="e">
        <f>IF(+All!#REF!="Purdue",+All!#REF!,IF(+All!#REF!="Purdue",+All!#REF!,0))</f>
        <v>#REF!</v>
      </c>
      <c r="BH162" s="483" t="e">
        <f>IF(+All!#REF!="Purdue",+All!#REF!,IF(+All!#REF!="Purdue",+All!#REF!,0))</f>
        <v>#REF!</v>
      </c>
      <c r="BI162" s="484" t="e">
        <f>IF(+All!#REF!="Purdue",+All!#REF!,IF(+All!#REF!="Purdue",+All!#REF!,0))</f>
        <v>#REF!</v>
      </c>
      <c r="BJ162" s="92" t="e">
        <f>IF(+All!#REF!="Purdue",+All!#REF!,IF(+All!#REF!="Purdue",+All!#REF!,0))</f>
        <v>#REF!</v>
      </c>
      <c r="BK162" s="93" t="e">
        <f>IF(+All!#REF!="Purdue",+All!#REF!,IF(+All!#REF!="Purdue",+All!#REF!,0))</f>
        <v>#REF!</v>
      </c>
    </row>
    <row r="163" spans="1:63" x14ac:dyDescent="0.8">
      <c r="A163" s="70">
        <f>IF(+All!$F215="Purdue",+All!A215,IF(+All!$H215="Purdue",+All!A215,0))</f>
        <v>3</v>
      </c>
      <c r="B163" s="480" t="str">
        <f>IF(+All!$F215="Purdue",+All!B215,IF(+All!$H215="Purdue",+All!B215,0))</f>
        <v>Sat</v>
      </c>
      <c r="C163" s="72">
        <f>IF(+All!$F215="Purdue",+All!C215,IF(+All!$H215="Purdue",+All!C215,0))</f>
        <v>44457</v>
      </c>
      <c r="D163" s="73">
        <f>IF(+All!$F215="Purdue",+All!D215,IF(+All!$H215="Purdue",+All!D215,0))</f>
        <v>0.60416666666666663</v>
      </c>
      <c r="E163" s="707" t="str">
        <f>IF(+All!$F215="Purdue",+All!E215,IF(+All!$H215="Purdue",+All!E215,0))</f>
        <v>NBC</v>
      </c>
      <c r="F163" s="75" t="str">
        <f>IF(+All!$F215="Purdue",+All!F215,IF(+All!$H215="Purdue",+All!F215,0))</f>
        <v>Purdue</v>
      </c>
      <c r="G163" s="76" t="str">
        <f>IF(+All!$F215="Purdue",+All!G215,IF(+All!$H215="Purdue",+All!G215,0))</f>
        <v>B10</v>
      </c>
      <c r="H163" s="75" t="str">
        <f>IF(+All!$F215="Purdue",+All!H215,IF(+All!$H215="Purdue",+All!H215,0))</f>
        <v>Notre Dame</v>
      </c>
      <c r="I163" s="76" t="str">
        <f>IF(+All!$F215="Purdue",+All!I215,IF(+All!$H215="Purdue",+All!I215,0))</f>
        <v>Ind</v>
      </c>
      <c r="J163" s="706" t="str">
        <f>IF(+All!$F215="Purdue",+All!J215,IF(+All!$H215="Purdue",+All!J215,0))</f>
        <v>Notre Dame</v>
      </c>
      <c r="K163" s="707" t="str">
        <f>IF(+All!$F215="Purdue",+All!K215,IF(+All!$H215="Purdue",+All!K215,0))</f>
        <v>Purdue</v>
      </c>
      <c r="L163" s="78">
        <f>IF(+All!$F215="Purdue",+All!L215,IF(+All!$H215="Purdue",+All!L215,0))</f>
        <v>7</v>
      </c>
      <c r="M163" s="79">
        <f>IF(+All!$F215="Purdue",+All!M215,IF(+All!$H215="Purdue",+All!M215,0))</f>
        <v>58.5</v>
      </c>
      <c r="N163" s="706" t="str">
        <f>IF(+All!$F215="Purdue",+All!N215,IF(+All!$H215="Purdue",+All!N215,0))</f>
        <v>Notre Dame</v>
      </c>
      <c r="O163" s="708">
        <f>IF(+All!$F215="Purdue",+All!O215,IF(+All!$H215="Purdue",+All!O215,0))</f>
        <v>27</v>
      </c>
      <c r="P163" s="708" t="str">
        <f>IF(+All!$F215="Purdue",+All!P215,IF(+All!$H215="Purdue",+All!P215,0))</f>
        <v>Purdue</v>
      </c>
      <c r="Q163" s="707">
        <f>IF(+All!$F215="Purdue",+All!Q215,IF(+All!$H215="Purdue",+All!Q215,0))</f>
        <v>13</v>
      </c>
      <c r="R163" s="706" t="str">
        <f>IF(+All!$F215="Purdue",+All!R215,IF(+All!$H215="Purdue",+All!R215,0))</f>
        <v>Notre Dame</v>
      </c>
      <c r="S163" s="708" t="str">
        <f>IF(+All!$F215="Purdue",+All!S215,IF(+All!$H215="Purdue",+All!S215,0))</f>
        <v>Purdue</v>
      </c>
      <c r="T163" s="706" t="str">
        <f>IF(+All!$F215="Purdue",+All!T215,IF(+All!$H215="Purdue",+All!T215,0))</f>
        <v>Purdue</v>
      </c>
      <c r="U163" s="707" t="str">
        <f>IF(+All!$F215="Purdue",+All!U215,IF(+All!$H215="Purdue",+All!U215,0))</f>
        <v>L</v>
      </c>
      <c r="V163" s="706">
        <f>IF(+All!$F126="Purdue",+All!#REF!,IF(+All!$H126="Purdue",+All!#REF!,0))</f>
        <v>0</v>
      </c>
      <c r="W163" s="707">
        <f>IF(+All!$F126="Purdue",+All!#REF!,IF(+All!$H126="Purdue",+All!#REF!,0))</f>
        <v>0</v>
      </c>
      <c r="X163" s="706">
        <f>IF(+All!$F126="Purdue",+All!#REF!,IF(+All!$H126="Purdue",+All!#REF!,0))</f>
        <v>0</v>
      </c>
      <c r="Y163" s="707">
        <f>IF(+All!$F126="Purdue",+All!#REF!,IF(+All!$H126="Purdue",+All!#REF!,0))</f>
        <v>0</v>
      </c>
      <c r="Z163" s="706">
        <f>IF(+All!$F126="Purdue",+All!#REF!,IF(+All!$H126="Purdue",+All!#REF!,0))</f>
        <v>0</v>
      </c>
      <c r="AA163" s="707">
        <f>IF(+All!$F126="Purdue",+All!#REF!,IF(+All!$H126="Purdue",+All!#REF!,0))</f>
        <v>0</v>
      </c>
      <c r="AB163" s="706">
        <f>IF(+All!$F126="Purdue",+All!#REF!,IF(+All!$H126="Purdue",+All!#REF!,0))</f>
        <v>0</v>
      </c>
      <c r="AC163" s="707">
        <f>IF(+All!$F126="Purdue",+All!#REF!,IF(+All!$H126="Purdue",+All!#REF!,0))</f>
        <v>0</v>
      </c>
      <c r="AD163" s="706">
        <f>IF(+All!$F126="Purdue",+All!#REF!,IF(+All!$H126="Purdue",+All!#REF!,0))</f>
        <v>0</v>
      </c>
      <c r="AE163" s="707">
        <f>IF(+All!$F126="Purdue",+All!#REF!,IF(+All!$H126="Purdue",+All!#REF!,0))</f>
        <v>0</v>
      </c>
      <c r="AF163" s="706">
        <f>IF(+All!$F126="Purdue",+All!#REF!,IF(+All!$H126="Purdue",+All!#REF!,0))</f>
        <v>0</v>
      </c>
      <c r="AG163" s="707">
        <f>IF(+All!$F126="Purdue",+All!#REF!,IF(+All!$H126="Purdue",+All!#REF!,0))</f>
        <v>0</v>
      </c>
      <c r="AH163" s="706">
        <f>IF(+All!$F126="Purdue",+All!#REF!,IF(+All!$H126="Purdue",+All!#REF!,0))</f>
        <v>0</v>
      </c>
      <c r="AI163" s="707">
        <f>IF(+All!$F126="Purdue",+All!#REF!,IF(+All!$H126="Purdue",+All!#REF!,0))</f>
        <v>0</v>
      </c>
      <c r="AJ163" s="706">
        <f>IF(+All!$F126="Purdue",+All!#REF!,IF(+All!$H126="Purdue",+All!#REF!,0))</f>
        <v>0</v>
      </c>
      <c r="AK163" s="707">
        <f>IF(+All!$F126="Purdue",+All!#REF!,IF(+All!$H126="Purdue",+All!#REF!,0))</f>
        <v>0</v>
      </c>
      <c r="AL163" s="81">
        <f>IF(+All!$F126="Purdue",+All!V126,IF(+All!$H126="Purdue",+All!V126,0))</f>
        <v>0</v>
      </c>
      <c r="AM163" s="82">
        <f>IF(+All!$F126="Purdue",+All!W126,IF(+All!$H126="Purdue",+All!W126,0))</f>
        <v>0</v>
      </c>
      <c r="AN163" s="81">
        <f>IF(+All!$F126="Purdue",+All!X126,IF(+All!$H126="Purdue",+All!X126,0))</f>
        <v>0</v>
      </c>
      <c r="AO163" s="83">
        <f>IF(+All!$F126="Purdue",+All!Y126,IF(+All!$H126="Purdue",+All!Y126,0))</f>
        <v>0</v>
      </c>
      <c r="AP163" s="84">
        <f>IF(+All!$F126="Purdue",+All!Z126,IF(+All!$H126="Purdue",+All!Z126,0))</f>
        <v>0</v>
      </c>
      <c r="AQ163" s="480">
        <f>IF(+All!$F126="Purdue",+All!#REF!,IF(+All!$H126="Purdue",+All!#REF!,0))</f>
        <v>0</v>
      </c>
      <c r="AR163" s="482">
        <f>IF(+All!$F126="Purdue",+All!#REF!,IF(+All!$H126="Purdue",+All!#REF!,0))</f>
        <v>0</v>
      </c>
      <c r="AS163" s="483">
        <f>IF(+All!$F126="Purdue",+All!#REF!,IF(+All!$H126="Purdue",+All!#REF!,0))</f>
        <v>0</v>
      </c>
      <c r="AT163" s="483">
        <f>IF(+All!$F126="Purdue",+All!#REF!,IF(+All!$H126="Purdue",+All!#REF!,0))</f>
        <v>0</v>
      </c>
      <c r="AU163" s="482">
        <f>IF(+All!$F126="Purdue",+All!#REF!,IF(+All!$H126="Purdue",+All!#REF!,0))</f>
        <v>0</v>
      </c>
      <c r="AV163" s="483">
        <f>IF(+All!$F126="Purdue",+All!#REF!,IF(+All!$H126="Purdue",+All!#REF!,0))</f>
        <v>0</v>
      </c>
      <c r="AW163" s="484">
        <f>IF(+All!$F126="Purdue",+All!#REF!,IF(+All!$H126="Purdue",+All!#REF!,0))</f>
        <v>0</v>
      </c>
      <c r="AX163" s="483">
        <f>IF(+All!$F126="Purdue",+All!#REF!,IF(+All!$H126="Purdue",+All!#REF!,0))</f>
        <v>0</v>
      </c>
      <c r="AY163" s="88">
        <f>IF(+All!$F126="Purdue",+All!#REF!,IF(+All!$H126="Purdue",+All!#REF!,0))</f>
        <v>0</v>
      </c>
      <c r="AZ163" s="89">
        <f>IF(+All!$F126="Purdue",+All!#REF!,IF(+All!$H126="Purdue",+All!#REF!,0))</f>
        <v>0</v>
      </c>
      <c r="BA163" s="90">
        <f>IF(+All!$F126="Purdue",+All!#REF!,IF(+All!$H126="Purdue",+All!#REF!,0))</f>
        <v>0</v>
      </c>
      <c r="BB163" s="90">
        <f>IF(+All!$F126="Purdue",+All!#REF!,IF(+All!$H126="Purdue",+All!#REF!,0))</f>
        <v>0</v>
      </c>
      <c r="BC163" s="91">
        <f>IF(+All!$F126="Purdue",+All!#REF!,IF(+All!$H126="Purdue",+All!#REF!,0))</f>
        <v>0</v>
      </c>
      <c r="BD163" s="482">
        <f>IF(+All!$F126="Purdue",+All!#REF!,IF(+All!$H126="Purdue",+All!#REF!,0))</f>
        <v>0</v>
      </c>
      <c r="BE163" s="483">
        <f>IF(+All!$F126="Purdue",+All!#REF!,IF(+All!$H126="Purdue",+All!#REF!,0))</f>
        <v>0</v>
      </c>
      <c r="BF163" s="483">
        <f>IF(+All!$F126="Purdue",+All!#REF!,IF(+All!$H126="Purdue",+All!#REF!,0))</f>
        <v>0</v>
      </c>
      <c r="BG163" s="482">
        <f>IF(+All!$F126="Purdue",+All!#REF!,IF(+All!$H126="Purdue",+All!#REF!,0))</f>
        <v>0</v>
      </c>
      <c r="BH163" s="483">
        <f>IF(+All!$F126="Purdue",+All!#REF!,IF(+All!$H126="Purdue",+All!#REF!,0))</f>
        <v>0</v>
      </c>
      <c r="BI163" s="484">
        <f>IF(+All!$F126="Purdue",+All!#REF!,IF(+All!$H126="Purdue",+All!#REF!,0))</f>
        <v>0</v>
      </c>
      <c r="BJ163" s="92">
        <f>IF(+All!$F126="Purdue",+All!#REF!,IF(+All!$H126="Purdue",+All!#REF!,0))</f>
        <v>0</v>
      </c>
      <c r="BK163" s="93">
        <f>IF(+All!$F126="Purdue",+All!#REF!,IF(+All!$H126="Purdue",+All!#REF!,0))</f>
        <v>0</v>
      </c>
    </row>
    <row r="164" spans="1:63" x14ac:dyDescent="0.8">
      <c r="A164" s="70">
        <f>IF(+All!$F282="Purdue",+All!A282,IF(+All!$H282="Purdue",+All!A282,0))</f>
        <v>4</v>
      </c>
      <c r="B164" s="480" t="str">
        <f>IF(+All!$F282="Purdue",+All!B282,IF(+All!$H282="Purdue",+All!B282,0))</f>
        <v>Sat</v>
      </c>
      <c r="C164" s="72">
        <f>IF(+All!$F282="Purdue",+All!C282,IF(+All!$H282="Purdue",+All!C282,0))</f>
        <v>44464</v>
      </c>
      <c r="D164" s="73">
        <f>IF(+All!$F282="Purdue",+All!D282,IF(+All!$H282="Purdue",+All!D282,0))</f>
        <v>0.64583333333333337</v>
      </c>
      <c r="E164" s="707">
        <f>IF(+All!$F282="Purdue",+All!E282,IF(+All!$H282="Purdue",+All!E282,0))</f>
        <v>0</v>
      </c>
      <c r="F164" s="75" t="str">
        <f>IF(+All!$F282="Purdue",+All!F282,IF(+All!$H282="Purdue",+All!F282,0))</f>
        <v>Illinois</v>
      </c>
      <c r="G164" s="76" t="str">
        <f>IF(+All!$F282="Purdue",+All!G282,IF(+All!$H282="Purdue",+All!G282,0))</f>
        <v>B10</v>
      </c>
      <c r="H164" s="75" t="str">
        <f>IF(+All!$F282="Purdue",+All!H282,IF(+All!$H282="Purdue",+All!H282,0))</f>
        <v>Purdue</v>
      </c>
      <c r="I164" s="76" t="str">
        <f>IF(+All!$F282="Purdue",+All!I282,IF(+All!$H282="Purdue",+All!I282,0))</f>
        <v>B10</v>
      </c>
      <c r="J164" s="706" t="str">
        <f>IF(+All!$F282="Purdue",+All!J282,IF(+All!$H282="Purdue",+All!J282,0))</f>
        <v>Purdue</v>
      </c>
      <c r="K164" s="707" t="str">
        <f>IF(+All!$F282="Purdue",+All!K282,IF(+All!$H282="Purdue",+All!K282,0))</f>
        <v>Illinois</v>
      </c>
      <c r="L164" s="78">
        <f>IF(+All!$F282="Purdue",+All!L282,IF(+All!$H282="Purdue",+All!L282,0))</f>
        <v>11</v>
      </c>
      <c r="M164" s="79">
        <f>IF(+All!$F282="Purdue",+All!M282,IF(+All!$H282="Purdue",+All!M282,0))</f>
        <v>53</v>
      </c>
      <c r="N164" s="706" t="str">
        <f>IF(+All!$F282="Purdue",+All!N282,IF(+All!$H282="Purdue",+All!N282,0))</f>
        <v>Purdue</v>
      </c>
      <c r="O164" s="708">
        <f>IF(+All!$F282="Purdue",+All!O282,IF(+All!$H282="Purdue",+All!O282,0))</f>
        <v>13</v>
      </c>
      <c r="P164" s="708" t="str">
        <f>IF(+All!$F282="Purdue",+All!P282,IF(+All!$H282="Purdue",+All!P282,0))</f>
        <v>Illinois</v>
      </c>
      <c r="Q164" s="707">
        <f>IF(+All!$F282="Purdue",+All!Q282,IF(+All!$H282="Purdue",+All!Q282,0))</f>
        <v>9</v>
      </c>
      <c r="R164" s="706" t="str">
        <f>IF(+All!$F282="Purdue",+All!R282,IF(+All!$H282="Purdue",+All!R282,0))</f>
        <v>Illinois</v>
      </c>
      <c r="S164" s="708" t="str">
        <f>IF(+All!$F282="Purdue",+All!S282,IF(+All!$H282="Purdue",+All!S282,0))</f>
        <v>Purdue</v>
      </c>
      <c r="T164" s="706" t="str">
        <f>IF(+All!$F282="Purdue",+All!T282,IF(+All!$H282="Purdue",+All!T282,0))</f>
        <v>Illinois</v>
      </c>
      <c r="U164" s="707" t="str">
        <f>IF(+All!$F282="Purdue",+All!U282,IF(+All!$H282="Purdue",+All!U282,0))</f>
        <v>W</v>
      </c>
      <c r="V164" s="706" t="e">
        <f>IF(+All!#REF!="Purdue",+All!#REF!,IF(+All!#REF!="Purdue",+All!#REF!,0))</f>
        <v>#REF!</v>
      </c>
      <c r="W164" s="707" t="e">
        <f>IF(+All!#REF!="Purdue",+All!#REF!,IF(+All!#REF!="Purdue",+All!#REF!,0))</f>
        <v>#REF!</v>
      </c>
      <c r="X164" s="706" t="e">
        <f>IF(+All!#REF!="Purdue",+All!#REF!,IF(+All!#REF!="Purdue",+All!#REF!,0))</f>
        <v>#REF!</v>
      </c>
      <c r="Y164" s="707" t="e">
        <f>IF(+All!#REF!="Purdue",+All!#REF!,IF(+All!#REF!="Purdue",+All!#REF!,0))</f>
        <v>#REF!</v>
      </c>
      <c r="Z164" s="706" t="e">
        <f>IF(+All!#REF!="Purdue",+All!#REF!,IF(+All!#REF!="Purdue",+All!#REF!,0))</f>
        <v>#REF!</v>
      </c>
      <c r="AA164" s="707" t="e">
        <f>IF(+All!#REF!="Purdue",+All!#REF!,IF(+All!#REF!="Purdue",+All!#REF!,0))</f>
        <v>#REF!</v>
      </c>
      <c r="AB164" s="706" t="e">
        <f>IF(+All!#REF!="Purdue",+All!#REF!,IF(+All!#REF!="Purdue",+All!#REF!,0))</f>
        <v>#REF!</v>
      </c>
      <c r="AC164" s="707" t="e">
        <f>IF(+All!#REF!="Purdue",+All!#REF!,IF(+All!#REF!="Purdue",+All!#REF!,0))</f>
        <v>#REF!</v>
      </c>
      <c r="AD164" s="706" t="e">
        <f>IF(+All!#REF!="Purdue",+All!#REF!,IF(+All!#REF!="Purdue",+All!#REF!,0))</f>
        <v>#REF!</v>
      </c>
      <c r="AE164" s="707" t="e">
        <f>IF(+All!#REF!="Purdue",+All!#REF!,IF(+All!#REF!="Purdue",+All!#REF!,0))</f>
        <v>#REF!</v>
      </c>
      <c r="AF164" s="706" t="e">
        <f>IF(+All!#REF!="Purdue",+All!#REF!,IF(+All!#REF!="Purdue",+All!#REF!,0))</f>
        <v>#REF!</v>
      </c>
      <c r="AG164" s="707" t="e">
        <f>IF(+All!#REF!="Purdue",+All!#REF!,IF(+All!#REF!="Purdue",+All!#REF!,0))</f>
        <v>#REF!</v>
      </c>
      <c r="AH164" s="706" t="e">
        <f>IF(+All!#REF!="Purdue",+All!#REF!,IF(+All!#REF!="Purdue",+All!#REF!,0))</f>
        <v>#REF!</v>
      </c>
      <c r="AI164" s="707" t="e">
        <f>IF(+All!#REF!="Purdue",+All!#REF!,IF(+All!#REF!="Purdue",+All!#REF!,0))</f>
        <v>#REF!</v>
      </c>
      <c r="AJ164" s="706" t="e">
        <f>IF(+All!#REF!="Purdue",+All!#REF!,IF(+All!#REF!="Purdue",+All!#REF!,0))</f>
        <v>#REF!</v>
      </c>
      <c r="AK164" s="707" t="e">
        <f>IF(+All!#REF!="Purdue",+All!#REF!,IF(+All!#REF!="Purdue",+All!#REF!,0))</f>
        <v>#REF!</v>
      </c>
      <c r="AL164" s="81" t="e">
        <f>IF(+All!#REF!="Purdue",+All!#REF!,IF(+All!#REF!="Purdue",+All!#REF!,0))</f>
        <v>#REF!</v>
      </c>
      <c r="AM164" s="82" t="e">
        <f>IF(+All!#REF!="Purdue",+All!#REF!,IF(+All!#REF!="Purdue",+All!#REF!,0))</f>
        <v>#REF!</v>
      </c>
      <c r="AN164" s="81" t="e">
        <f>IF(+All!#REF!="Purdue",+All!#REF!,IF(+All!#REF!="Purdue",+All!#REF!,0))</f>
        <v>#REF!</v>
      </c>
      <c r="AO164" s="83" t="e">
        <f>IF(+All!#REF!="Purdue",+All!#REF!,IF(+All!#REF!="Purdue",+All!#REF!,0))</f>
        <v>#REF!</v>
      </c>
      <c r="AP164" s="84" t="e">
        <f>IF(+All!#REF!="Purdue",+All!#REF!,IF(+All!#REF!="Purdue",+All!#REF!,0))</f>
        <v>#REF!</v>
      </c>
      <c r="AQ164" s="480" t="e">
        <f>IF(+All!#REF!="Purdue",+All!#REF!,IF(+All!#REF!="Purdue",+All!#REF!,0))</f>
        <v>#REF!</v>
      </c>
      <c r="AR164" s="482" t="e">
        <f>IF(+All!#REF!="Purdue",+All!#REF!,IF(+All!#REF!="Purdue",+All!#REF!,0))</f>
        <v>#REF!</v>
      </c>
      <c r="AS164" s="483" t="e">
        <f>IF(+All!#REF!="Purdue",+All!#REF!,IF(+All!#REF!="Purdue",+All!#REF!,0))</f>
        <v>#REF!</v>
      </c>
      <c r="AT164" s="483" t="e">
        <f>IF(+All!#REF!="Purdue",+All!#REF!,IF(+All!#REF!="Purdue",+All!#REF!,0))</f>
        <v>#REF!</v>
      </c>
      <c r="AU164" s="482" t="e">
        <f>IF(+All!#REF!="Purdue",+All!#REF!,IF(+All!#REF!="Purdue",+All!#REF!,0))</f>
        <v>#REF!</v>
      </c>
      <c r="AV164" s="483" t="e">
        <f>IF(+All!#REF!="Purdue",+All!#REF!,IF(+All!#REF!="Purdue",+All!#REF!,0))</f>
        <v>#REF!</v>
      </c>
      <c r="AW164" s="484" t="e">
        <f>IF(+All!#REF!="Purdue",+All!#REF!,IF(+All!#REF!="Purdue",+All!#REF!,0))</f>
        <v>#REF!</v>
      </c>
      <c r="AX164" s="483" t="e">
        <f>IF(+All!#REF!="Purdue",+All!#REF!,IF(+All!#REF!="Purdue",+All!#REF!,0))</f>
        <v>#REF!</v>
      </c>
      <c r="AY164" s="88" t="e">
        <f>IF(+All!#REF!="Purdue",+All!#REF!,IF(+All!#REF!="Purdue",+All!#REF!,0))</f>
        <v>#REF!</v>
      </c>
      <c r="AZ164" s="89" t="e">
        <f>IF(+All!#REF!="Purdue",+All!#REF!,IF(+All!#REF!="Purdue",+All!#REF!,0))</f>
        <v>#REF!</v>
      </c>
      <c r="BA164" s="90" t="e">
        <f>IF(+All!#REF!="Purdue",+All!#REF!,IF(+All!#REF!="Purdue",+All!#REF!,0))</f>
        <v>#REF!</v>
      </c>
      <c r="BB164" s="90" t="e">
        <f>IF(+All!#REF!="Purdue",+All!#REF!,IF(+All!#REF!="Purdue",+All!#REF!,0))</f>
        <v>#REF!</v>
      </c>
      <c r="BC164" s="91" t="e">
        <f>IF(+All!#REF!="Purdue",+All!#REF!,IF(+All!#REF!="Purdue",+All!#REF!,0))</f>
        <v>#REF!</v>
      </c>
      <c r="BD164" s="482" t="e">
        <f>IF(+All!#REF!="Purdue",+All!#REF!,IF(+All!#REF!="Purdue",+All!#REF!,0))</f>
        <v>#REF!</v>
      </c>
      <c r="BE164" s="483" t="e">
        <f>IF(+All!#REF!="Purdue",+All!#REF!,IF(+All!#REF!="Purdue",+All!#REF!,0))</f>
        <v>#REF!</v>
      </c>
      <c r="BF164" s="483" t="e">
        <f>IF(+All!#REF!="Purdue",+All!#REF!,IF(+All!#REF!="Purdue",+All!#REF!,0))</f>
        <v>#REF!</v>
      </c>
      <c r="BG164" s="482" t="e">
        <f>IF(+All!#REF!="Purdue",+All!#REF!,IF(+All!#REF!="Purdue",+All!#REF!,0))</f>
        <v>#REF!</v>
      </c>
      <c r="BH164" s="483" t="e">
        <f>IF(+All!#REF!="Purdue",+All!#REF!,IF(+All!#REF!="Purdue",+All!#REF!,0))</f>
        <v>#REF!</v>
      </c>
      <c r="BI164" s="484" t="e">
        <f>IF(+All!#REF!="Purdue",+All!#REF!,IF(+All!#REF!="Purdue",+All!#REF!,0))</f>
        <v>#REF!</v>
      </c>
      <c r="BJ164" s="92" t="e">
        <f>IF(+All!#REF!="Purdue",+All!#REF!,IF(+All!#REF!="Purdue",+All!#REF!,0))</f>
        <v>#REF!</v>
      </c>
      <c r="BK164" s="93" t="e">
        <f>IF(+All!#REF!="Purdue",+All!#REF!,IF(+All!#REF!="Purdue",+All!#REF!,0))</f>
        <v>#REF!</v>
      </c>
    </row>
    <row r="165" spans="1:63" x14ac:dyDescent="0.8">
      <c r="A165" s="70">
        <f>IF(+All!$F346="Purdue",+All!A346,IF(+All!$H346="Purdue",+All!A346,0))</f>
        <v>5</v>
      </c>
      <c r="B165" s="480" t="str">
        <f>IF(+All!$F346="Purdue",+All!B346,IF(+All!$H346="Purdue",+All!B346,0))</f>
        <v>Sat</v>
      </c>
      <c r="C165" s="72">
        <f>IF(+All!$F346="Purdue",+All!C346,IF(+All!$H346="Purdue",+All!C346,0))</f>
        <v>44471</v>
      </c>
      <c r="D165" s="73">
        <f>IF(+All!$F346="Purdue",+All!D346,IF(+All!$H346="Purdue",+All!D346,0))</f>
        <v>0.5</v>
      </c>
      <c r="E165" s="707" t="str">
        <f>IF(+All!$F346="Purdue",+All!E346,IF(+All!$H346="Purdue",+All!E346,0))</f>
        <v>BTN</v>
      </c>
      <c r="F165" s="75" t="str">
        <f>IF(+All!$F346="Purdue",+All!F346,IF(+All!$H346="Purdue",+All!F346,0))</f>
        <v>Minnesota</v>
      </c>
      <c r="G165" s="76" t="str">
        <f>IF(+All!$F346="Purdue",+All!G346,IF(+All!$H346="Purdue",+All!G346,0))</f>
        <v>B10</v>
      </c>
      <c r="H165" s="75" t="str">
        <f>IF(+All!$F346="Purdue",+All!H346,IF(+All!$H346="Purdue",+All!H346,0))</f>
        <v>Purdue</v>
      </c>
      <c r="I165" s="76" t="str">
        <f>IF(+All!$F346="Purdue",+All!I346,IF(+All!$H346="Purdue",+All!I346,0))</f>
        <v>B10</v>
      </c>
      <c r="J165" s="706" t="str">
        <f>IF(+All!$F346="Purdue",+All!J346,IF(+All!$H346="Purdue",+All!J346,0))</f>
        <v>Purdue</v>
      </c>
      <c r="K165" s="707" t="str">
        <f>IF(+All!$F346="Purdue",+All!K346,IF(+All!$H346="Purdue",+All!K346,0))</f>
        <v>Minnesota</v>
      </c>
      <c r="L165" s="78">
        <f>IF(+All!$F346="Purdue",+All!L346,IF(+All!$H346="Purdue",+All!L346,0))</f>
        <v>2.5</v>
      </c>
      <c r="M165" s="79">
        <f>IF(+All!$F346="Purdue",+All!M346,IF(+All!$H346="Purdue",+All!M346,0))</f>
        <v>47.5</v>
      </c>
      <c r="N165" s="706" t="str">
        <f>IF(+All!$F346="Purdue",+All!N346,IF(+All!$H346="Purdue",+All!N346,0))</f>
        <v>Minnesota</v>
      </c>
      <c r="O165" s="708">
        <f>IF(+All!$F346="Purdue",+All!O346,IF(+All!$H346="Purdue",+All!O346,0))</f>
        <v>20</v>
      </c>
      <c r="P165" s="708" t="str">
        <f>IF(+All!$F346="Purdue",+All!P346,IF(+All!$H346="Purdue",+All!P346,0))</f>
        <v>Purdue</v>
      </c>
      <c r="Q165" s="707">
        <f>IF(+All!$F346="Purdue",+All!Q346,IF(+All!$H346="Purdue",+All!Q346,0))</f>
        <v>13</v>
      </c>
      <c r="R165" s="706" t="str">
        <f>IF(+All!$F346="Purdue",+All!R346,IF(+All!$H346="Purdue",+All!R346,0))</f>
        <v>Minnesota</v>
      </c>
      <c r="S165" s="708" t="str">
        <f>IF(+All!$F346="Purdue",+All!S346,IF(+All!$H346="Purdue",+All!S346,0))</f>
        <v>Purdue</v>
      </c>
      <c r="T165" s="706" t="str">
        <f>IF(+All!$F346="Purdue",+All!T346,IF(+All!$H346="Purdue",+All!T346,0))</f>
        <v>Purdue</v>
      </c>
      <c r="U165" s="707" t="str">
        <f>IF(+All!$F346="Purdue",+All!U346,IF(+All!$H346="Purdue",+All!U346,0))</f>
        <v>L</v>
      </c>
      <c r="V165" s="706">
        <f>IF(+All!$F225="Purdue",+All!#REF!,IF(+All!$H225="Purdue",+All!#REF!,0))</f>
        <v>0</v>
      </c>
      <c r="W165" s="707">
        <f>IF(+All!$F225="Purdue",+All!#REF!,IF(+All!$H225="Purdue",+All!#REF!,0))</f>
        <v>0</v>
      </c>
      <c r="X165" s="706">
        <f>IF(+All!$F225="Purdue",+All!#REF!,IF(+All!$H225="Purdue",+All!#REF!,0))</f>
        <v>0</v>
      </c>
      <c r="Y165" s="707">
        <f>IF(+All!$F225="Purdue",+All!#REF!,IF(+All!$H225="Purdue",+All!#REF!,0))</f>
        <v>0</v>
      </c>
      <c r="Z165" s="706">
        <f>IF(+All!$F225="Purdue",+All!#REF!,IF(+All!$H225="Purdue",+All!#REF!,0))</f>
        <v>0</v>
      </c>
      <c r="AA165" s="707">
        <f>IF(+All!$F225="Purdue",+All!#REF!,IF(+All!$H225="Purdue",+All!#REF!,0))</f>
        <v>0</v>
      </c>
      <c r="AB165" s="706">
        <f>IF(+All!$F225="Purdue",+All!#REF!,IF(+All!$H225="Purdue",+All!#REF!,0))</f>
        <v>0</v>
      </c>
      <c r="AC165" s="707">
        <f>IF(+All!$F225="Purdue",+All!#REF!,IF(+All!$H225="Purdue",+All!#REF!,0))</f>
        <v>0</v>
      </c>
      <c r="AD165" s="706">
        <f>IF(+All!$F225="Purdue",+All!#REF!,IF(+All!$H225="Purdue",+All!#REF!,0))</f>
        <v>0</v>
      </c>
      <c r="AE165" s="707">
        <f>IF(+All!$F225="Purdue",+All!#REF!,IF(+All!$H225="Purdue",+All!#REF!,0))</f>
        <v>0</v>
      </c>
      <c r="AF165" s="706">
        <f>IF(+All!$F225="Purdue",+All!#REF!,IF(+All!$H225="Purdue",+All!#REF!,0))</f>
        <v>0</v>
      </c>
      <c r="AG165" s="707">
        <f>IF(+All!$F225="Purdue",+All!#REF!,IF(+All!$H225="Purdue",+All!#REF!,0))</f>
        <v>0</v>
      </c>
      <c r="AH165" s="706">
        <f>IF(+All!$F225="Purdue",+All!#REF!,IF(+All!$H225="Purdue",+All!#REF!,0))</f>
        <v>0</v>
      </c>
      <c r="AI165" s="707">
        <f>IF(+All!$F225="Purdue",+All!#REF!,IF(+All!$H225="Purdue",+All!#REF!,0))</f>
        <v>0</v>
      </c>
      <c r="AJ165" s="706">
        <f>IF(+All!$F225="Purdue",+All!#REF!,IF(+All!$H225="Purdue",+All!#REF!,0))</f>
        <v>0</v>
      </c>
      <c r="AK165" s="707">
        <f>IF(+All!$F225="Purdue",+All!#REF!,IF(+All!$H225="Purdue",+All!#REF!,0))</f>
        <v>0</v>
      </c>
      <c r="AL165" s="81">
        <f>IF(+All!$F225="Purdue",+All!V225,IF(+All!$H225="Purdue",+All!V225,0))</f>
        <v>0</v>
      </c>
      <c r="AM165" s="82">
        <f>IF(+All!$F225="Purdue",+All!W225,IF(+All!$H225="Purdue",+All!W225,0))</f>
        <v>0</v>
      </c>
      <c r="AN165" s="81">
        <f>IF(+All!$F225="Purdue",+All!X225,IF(+All!$H225="Purdue",+All!X225,0))</f>
        <v>0</v>
      </c>
      <c r="AO165" s="83">
        <f>IF(+All!$F225="Purdue",+All!Y225,IF(+All!$H225="Purdue",+All!Y225,0))</f>
        <v>0</v>
      </c>
      <c r="AP165" s="84">
        <f>IF(+All!$F225="Purdue",+All!Z225,IF(+All!$H225="Purdue",+All!Z225,0))</f>
        <v>0</v>
      </c>
      <c r="AQ165" s="480">
        <f>IF(+All!$F225="Purdue",+All!#REF!,IF(+All!$H225="Purdue",+All!#REF!,0))</f>
        <v>0</v>
      </c>
      <c r="AR165" s="482">
        <f>IF(+All!$F225="Purdue",+All!#REF!,IF(+All!$H225="Purdue",+All!#REF!,0))</f>
        <v>0</v>
      </c>
      <c r="AS165" s="483">
        <f>IF(+All!$F225="Purdue",+All!#REF!,IF(+All!$H225="Purdue",+All!#REF!,0))</f>
        <v>0</v>
      </c>
      <c r="AT165" s="483">
        <f>IF(+All!$F225="Purdue",+All!#REF!,IF(+All!$H225="Purdue",+All!#REF!,0))</f>
        <v>0</v>
      </c>
      <c r="AU165" s="482">
        <f>IF(+All!$F225="Purdue",+All!#REF!,IF(+All!$H225="Purdue",+All!#REF!,0))</f>
        <v>0</v>
      </c>
      <c r="AV165" s="483">
        <f>IF(+All!$F225="Purdue",+All!#REF!,IF(+All!$H225="Purdue",+All!#REF!,0))</f>
        <v>0</v>
      </c>
      <c r="AW165" s="484">
        <f>IF(+All!$F225="Purdue",+All!#REF!,IF(+All!$H225="Purdue",+All!#REF!,0))</f>
        <v>0</v>
      </c>
      <c r="AX165" s="483">
        <f>IF(+All!$F225="Purdue",+All!#REF!,IF(+All!$H225="Purdue",+All!#REF!,0))</f>
        <v>0</v>
      </c>
      <c r="AY165" s="88">
        <f>IF(+All!$F225="Purdue",+All!#REF!,IF(+All!$H225="Purdue",+All!#REF!,0))</f>
        <v>0</v>
      </c>
      <c r="AZ165" s="89">
        <f>IF(+All!$F225="Purdue",+All!#REF!,IF(+All!$H225="Purdue",+All!#REF!,0))</f>
        <v>0</v>
      </c>
      <c r="BA165" s="90">
        <f>IF(+All!$F225="Purdue",+All!#REF!,IF(+All!$H225="Purdue",+All!#REF!,0))</f>
        <v>0</v>
      </c>
      <c r="BB165" s="90">
        <f>IF(+All!$F225="Purdue",+All!#REF!,IF(+All!$H225="Purdue",+All!#REF!,0))</f>
        <v>0</v>
      </c>
      <c r="BC165" s="91">
        <f>IF(+All!$F225="Purdue",+All!#REF!,IF(+All!$H225="Purdue",+All!#REF!,0))</f>
        <v>0</v>
      </c>
      <c r="BD165" s="482">
        <f>IF(+All!$F225="Purdue",+All!#REF!,IF(+All!$H225="Purdue",+All!#REF!,0))</f>
        <v>0</v>
      </c>
      <c r="BE165" s="483">
        <f>IF(+All!$F225="Purdue",+All!#REF!,IF(+All!$H225="Purdue",+All!#REF!,0))</f>
        <v>0</v>
      </c>
      <c r="BF165" s="483">
        <f>IF(+All!$F225="Purdue",+All!#REF!,IF(+All!$H225="Purdue",+All!#REF!,0))</f>
        <v>0</v>
      </c>
      <c r="BG165" s="482">
        <f>IF(+All!$F225="Purdue",+All!#REF!,IF(+All!$H225="Purdue",+All!#REF!,0))</f>
        <v>0</v>
      </c>
      <c r="BH165" s="483">
        <f>IF(+All!$F225="Purdue",+All!#REF!,IF(+All!$H225="Purdue",+All!#REF!,0))</f>
        <v>0</v>
      </c>
      <c r="BI165" s="484">
        <f>IF(+All!$F225="Purdue",+All!#REF!,IF(+All!$H225="Purdue",+All!#REF!,0))</f>
        <v>0</v>
      </c>
      <c r="BJ165" s="92">
        <f>IF(+All!$F225="Purdue",+All!#REF!,IF(+All!$H225="Purdue",+All!#REF!,0))</f>
        <v>0</v>
      </c>
      <c r="BK165" s="93">
        <f>IF(+All!$F225="Purdue",+All!#REF!,IF(+All!$H225="Purdue",+All!#REF!,0))</f>
        <v>0</v>
      </c>
    </row>
    <row r="166" spans="1:63" x14ac:dyDescent="0.8">
      <c r="A166" s="70">
        <f>IF(+All!$F469="Purdue",+All!A469,IF(+All!$H469="Purdue",+All!A469,0))</f>
        <v>6</v>
      </c>
      <c r="B166" s="480" t="str">
        <f>IF(+All!$F469="Purdue",+All!B469,IF(+All!$H469="Purdue",+All!B469,0))</f>
        <v>Sat</v>
      </c>
      <c r="C166" s="72">
        <f>IF(+All!$F469="Purdue",+All!C469,IF(+All!$H469="Purdue",+All!C469,0))</f>
        <v>44478</v>
      </c>
      <c r="D166" s="73">
        <f>IF(+All!$F469="Purdue",+All!D469,IF(+All!$H469="Purdue",+All!D469,0))</f>
        <v>0</v>
      </c>
      <c r="E166" s="707">
        <f>IF(+All!$F469="Purdue",+All!E469,IF(+All!$H469="Purdue",+All!E469,0))</f>
        <v>0</v>
      </c>
      <c r="F166" s="75" t="str">
        <f>IF(+All!$F469="Purdue",+All!F469,IF(+All!$H469="Purdue",+All!F469,0))</f>
        <v>Purdue</v>
      </c>
      <c r="G166" s="76" t="str">
        <f>IF(+All!$F469="Purdue",+All!G469,IF(+All!$H469="Purdue",+All!G469,0))</f>
        <v>B10</v>
      </c>
      <c r="H166" s="75" t="str">
        <f>IF(+All!$F469="Purdue",+All!H469,IF(+All!$H469="Purdue",+All!H469,0))</f>
        <v>Open</v>
      </c>
      <c r="I166" s="76" t="str">
        <f>IF(+All!$F469="Purdue",+All!I469,IF(+All!$H469="Purdue",+All!I469,0))</f>
        <v>ZZZ</v>
      </c>
      <c r="J166" s="706">
        <f>IF(+All!$F469="Purdue",+All!J469,IF(+All!$H469="Purdue",+All!J469,0))</f>
        <v>0</v>
      </c>
      <c r="K166" s="707" t="str">
        <f>IF(+All!$F469="Purdue",+All!K469,IF(+All!$H469="Purdue",+All!K469,0))</f>
        <v>Purdue</v>
      </c>
      <c r="L166" s="78">
        <f>IF(+All!$F469="Purdue",+All!L469,IF(+All!$H469="Purdue",+All!L469,0))</f>
        <v>0</v>
      </c>
      <c r="M166" s="79">
        <f>IF(+All!$F469="Purdue",+All!M469,IF(+All!$H469="Purdue",+All!M469,0))</f>
        <v>0</v>
      </c>
      <c r="N166" s="706">
        <f>IF(+All!$F469="Purdue",+All!N469,IF(+All!$H469="Purdue",+All!N469,0))</f>
        <v>0</v>
      </c>
      <c r="O166" s="708">
        <f>IF(+All!$F469="Purdue",+All!O469,IF(+All!$H469="Purdue",+All!O469,0))</f>
        <v>0</v>
      </c>
      <c r="P166" s="708">
        <f>IF(+All!$F469="Purdue",+All!P469,IF(+All!$H469="Purdue",+All!P469,0))</f>
        <v>0</v>
      </c>
      <c r="Q166" s="707">
        <f>IF(+All!$F469="Purdue",+All!Q469,IF(+All!$H469="Purdue",+All!Q469,0))</f>
        <v>0</v>
      </c>
      <c r="R166" s="706">
        <f>IF(+All!$F469="Purdue",+All!R469,IF(+All!$H469="Purdue",+All!R469,0))</f>
        <v>0</v>
      </c>
      <c r="S166" s="708">
        <f>IF(+All!$F469="Purdue",+All!S469,IF(+All!$H469="Purdue",+All!S469,0))</f>
        <v>0</v>
      </c>
      <c r="T166" s="706">
        <f>IF(+All!$F469="Purdue",+All!T469,IF(+All!$H469="Purdue",+All!T469,0))</f>
        <v>0</v>
      </c>
      <c r="U166" s="707">
        <f>IF(+All!$F469="Purdue",+All!U469,IF(+All!$H469="Purdue",+All!U469,0))</f>
        <v>0</v>
      </c>
      <c r="V166" s="706">
        <f>IF(+All!$F255="Purdue",+All!#REF!,IF(+All!$H255="Purdue",+All!#REF!,0))</f>
        <v>0</v>
      </c>
      <c r="W166" s="707">
        <f>IF(+All!$F255="Purdue",+All!#REF!,IF(+All!$H255="Purdue",+All!#REF!,0))</f>
        <v>0</v>
      </c>
      <c r="X166" s="706">
        <f>IF(+All!$F255="Purdue",+All!#REF!,IF(+All!$H255="Purdue",+All!#REF!,0))</f>
        <v>0</v>
      </c>
      <c r="Y166" s="707">
        <f>IF(+All!$F255="Purdue",+All!#REF!,IF(+All!$H255="Purdue",+All!#REF!,0))</f>
        <v>0</v>
      </c>
      <c r="Z166" s="706">
        <f>IF(+All!$F255="Purdue",+All!#REF!,IF(+All!$H255="Purdue",+All!#REF!,0))</f>
        <v>0</v>
      </c>
      <c r="AA166" s="707">
        <f>IF(+All!$F255="Purdue",+All!#REF!,IF(+All!$H255="Purdue",+All!#REF!,0))</f>
        <v>0</v>
      </c>
      <c r="AB166" s="706">
        <f>IF(+All!$F255="Purdue",+All!#REF!,IF(+All!$H255="Purdue",+All!#REF!,0))</f>
        <v>0</v>
      </c>
      <c r="AC166" s="707">
        <f>IF(+All!$F255="Purdue",+All!#REF!,IF(+All!$H255="Purdue",+All!#REF!,0))</f>
        <v>0</v>
      </c>
      <c r="AD166" s="706">
        <f>IF(+All!$F255="Purdue",+All!#REF!,IF(+All!$H255="Purdue",+All!#REF!,0))</f>
        <v>0</v>
      </c>
      <c r="AE166" s="707">
        <f>IF(+All!$F255="Purdue",+All!#REF!,IF(+All!$H255="Purdue",+All!#REF!,0))</f>
        <v>0</v>
      </c>
      <c r="AF166" s="706">
        <f>IF(+All!$F255="Purdue",+All!#REF!,IF(+All!$H255="Purdue",+All!#REF!,0))</f>
        <v>0</v>
      </c>
      <c r="AG166" s="707">
        <f>IF(+All!$F255="Purdue",+All!#REF!,IF(+All!$H255="Purdue",+All!#REF!,0))</f>
        <v>0</v>
      </c>
      <c r="AH166" s="706">
        <f>IF(+All!$F255="Purdue",+All!#REF!,IF(+All!$H255="Purdue",+All!#REF!,0))</f>
        <v>0</v>
      </c>
      <c r="AI166" s="707">
        <f>IF(+All!$F255="Purdue",+All!#REF!,IF(+All!$H255="Purdue",+All!#REF!,0))</f>
        <v>0</v>
      </c>
      <c r="AJ166" s="706">
        <f>IF(+All!$F255="Purdue",+All!#REF!,IF(+All!$H255="Purdue",+All!#REF!,0))</f>
        <v>0</v>
      </c>
      <c r="AK166" s="707">
        <f>IF(+All!$F255="Purdue",+All!#REF!,IF(+All!$H255="Purdue",+All!#REF!,0))</f>
        <v>0</v>
      </c>
      <c r="AL166" s="81">
        <f>IF(+All!$F255="Purdue",+All!V255,IF(+All!$H255="Purdue",+All!V255,0))</f>
        <v>0</v>
      </c>
      <c r="AM166" s="82">
        <f>IF(+All!$F255="Purdue",+All!W255,IF(+All!$H255="Purdue",+All!W255,0))</f>
        <v>0</v>
      </c>
      <c r="AN166" s="81">
        <f>IF(+All!$F255="Purdue",+All!X255,IF(+All!$H255="Purdue",+All!X255,0))</f>
        <v>0</v>
      </c>
      <c r="AO166" s="83">
        <f>IF(+All!$F255="Purdue",+All!Y255,IF(+All!$H255="Purdue",+All!Y255,0))</f>
        <v>0</v>
      </c>
      <c r="AP166" s="84">
        <f>IF(+All!$F255="Purdue",+All!Z255,IF(+All!$H255="Purdue",+All!Z255,0))</f>
        <v>0</v>
      </c>
      <c r="AQ166" s="480">
        <f>IF(+All!$F255="Purdue",+All!#REF!,IF(+All!$H255="Purdue",+All!#REF!,0))</f>
        <v>0</v>
      </c>
      <c r="AR166" s="482">
        <f>IF(+All!$F255="Purdue",+All!#REF!,IF(+All!$H255="Purdue",+All!#REF!,0))</f>
        <v>0</v>
      </c>
      <c r="AS166" s="483">
        <f>IF(+All!$F255="Purdue",+All!#REF!,IF(+All!$H255="Purdue",+All!#REF!,0))</f>
        <v>0</v>
      </c>
      <c r="AT166" s="483">
        <f>IF(+All!$F255="Purdue",+All!#REF!,IF(+All!$H255="Purdue",+All!#REF!,0))</f>
        <v>0</v>
      </c>
      <c r="AU166" s="482">
        <f>IF(+All!$F255="Purdue",+All!#REF!,IF(+All!$H255="Purdue",+All!#REF!,0))</f>
        <v>0</v>
      </c>
      <c r="AV166" s="483">
        <f>IF(+All!$F255="Purdue",+All!#REF!,IF(+All!$H255="Purdue",+All!#REF!,0))</f>
        <v>0</v>
      </c>
      <c r="AW166" s="484">
        <f>IF(+All!$F255="Purdue",+All!#REF!,IF(+All!$H255="Purdue",+All!#REF!,0))</f>
        <v>0</v>
      </c>
      <c r="AX166" s="483">
        <f>IF(+All!$F255="Purdue",+All!#REF!,IF(+All!$H255="Purdue",+All!#REF!,0))</f>
        <v>0</v>
      </c>
      <c r="AY166" s="88">
        <f>IF(+All!$F255="Purdue",+All!#REF!,IF(+All!$H255="Purdue",+All!#REF!,0))</f>
        <v>0</v>
      </c>
      <c r="AZ166" s="89">
        <f>IF(+All!$F255="Purdue",+All!#REF!,IF(+All!$H255="Purdue",+All!#REF!,0))</f>
        <v>0</v>
      </c>
      <c r="BA166" s="90">
        <f>IF(+All!$F255="Purdue",+All!#REF!,IF(+All!$H255="Purdue",+All!#REF!,0))</f>
        <v>0</v>
      </c>
      <c r="BB166" s="90">
        <f>IF(+All!$F255="Purdue",+All!#REF!,IF(+All!$H255="Purdue",+All!#REF!,0))</f>
        <v>0</v>
      </c>
      <c r="BC166" s="91">
        <f>IF(+All!$F255="Purdue",+All!#REF!,IF(+All!$H255="Purdue",+All!#REF!,0))</f>
        <v>0</v>
      </c>
      <c r="BD166" s="482">
        <f>IF(+All!$F255="Purdue",+All!#REF!,IF(+All!$H255="Purdue",+All!#REF!,0))</f>
        <v>0</v>
      </c>
      <c r="BE166" s="483">
        <f>IF(+All!$F255="Purdue",+All!#REF!,IF(+All!$H255="Purdue",+All!#REF!,0))</f>
        <v>0</v>
      </c>
      <c r="BF166" s="483">
        <f>IF(+All!$F255="Purdue",+All!#REF!,IF(+All!$H255="Purdue",+All!#REF!,0))</f>
        <v>0</v>
      </c>
      <c r="BG166" s="482">
        <f>IF(+All!$F255="Purdue",+All!#REF!,IF(+All!$H255="Purdue",+All!#REF!,0))</f>
        <v>0</v>
      </c>
      <c r="BH166" s="483">
        <f>IF(+All!$F255="Purdue",+All!#REF!,IF(+All!$H255="Purdue",+All!#REF!,0))</f>
        <v>0</v>
      </c>
      <c r="BI166" s="484">
        <f>IF(+All!$F255="Purdue",+All!#REF!,IF(+All!$H255="Purdue",+All!#REF!,0))</f>
        <v>0</v>
      </c>
      <c r="BJ166" s="92">
        <f>IF(+All!$F255="Purdue",+All!#REF!,IF(+All!$H255="Purdue",+All!#REF!,0))</f>
        <v>0</v>
      </c>
      <c r="BK166" s="93">
        <f>IF(+All!$F255="Purdue",+All!#REF!,IF(+All!$H255="Purdue",+All!#REF!,0))</f>
        <v>0</v>
      </c>
    </row>
    <row r="167" spans="1:63" x14ac:dyDescent="0.8">
      <c r="A167" s="70">
        <f>IF(+All!$F490="Purdue",+All!A490,IF(+All!$H490="Purdue",+All!A490,0))</f>
        <v>7</v>
      </c>
      <c r="B167" s="480" t="str">
        <f>IF(+All!$F490="Purdue",+All!B490,IF(+All!$H490="Purdue",+All!B490,0))</f>
        <v>Sat</v>
      </c>
      <c r="C167" s="72">
        <f>IF(+All!$F490="Purdue",+All!C490,IF(+All!$H490="Purdue",+All!C490,0))</f>
        <v>44485</v>
      </c>
      <c r="D167" s="73">
        <f>IF(+All!$F490="Purdue",+All!D490,IF(+All!$H490="Purdue",+All!D490,0))</f>
        <v>0.64583333333333337</v>
      </c>
      <c r="E167" s="707" t="str">
        <f>IF(+All!$F490="Purdue",+All!E490,IF(+All!$H490="Purdue",+All!E490,0))</f>
        <v>ABC</v>
      </c>
      <c r="F167" s="75" t="str">
        <f>IF(+All!$F490="Purdue",+All!F490,IF(+All!$H490="Purdue",+All!F490,0))</f>
        <v>Purdue</v>
      </c>
      <c r="G167" s="76" t="str">
        <f>IF(+All!$F490="Purdue",+All!G490,IF(+All!$H490="Purdue",+All!G490,0))</f>
        <v>B10</v>
      </c>
      <c r="H167" s="75" t="str">
        <f>IF(+All!$F490="Purdue",+All!H490,IF(+All!$H490="Purdue",+All!H490,0))</f>
        <v>Iowa</v>
      </c>
      <c r="I167" s="76" t="str">
        <f>IF(+All!$F490="Purdue",+All!I490,IF(+All!$H490="Purdue",+All!I490,0))</f>
        <v>B10</v>
      </c>
      <c r="J167" s="706" t="str">
        <f>IF(+All!$F490="Purdue",+All!J490,IF(+All!$H490="Purdue",+All!J490,0))</f>
        <v>Iowa</v>
      </c>
      <c r="K167" s="707" t="str">
        <f>IF(+All!$F490="Purdue",+All!K490,IF(+All!$H490="Purdue",+All!K490,0))</f>
        <v>Purdue</v>
      </c>
      <c r="L167" s="78">
        <f>IF(+All!$F490="Purdue",+All!L490,IF(+All!$H490="Purdue",+All!L490,0))</f>
        <v>12</v>
      </c>
      <c r="M167" s="79">
        <f>IF(+All!$F490="Purdue",+All!M490,IF(+All!$H490="Purdue",+All!M490,0))</f>
        <v>43</v>
      </c>
      <c r="N167" s="706" t="str">
        <f>IF(+All!$F490="Purdue",+All!N490,IF(+All!$H490="Purdue",+All!N490,0))</f>
        <v>Purdue</v>
      </c>
      <c r="O167" s="708">
        <f>IF(+All!$F490="Purdue",+All!O490,IF(+All!$H490="Purdue",+All!O490,0))</f>
        <v>24</v>
      </c>
      <c r="P167" s="708" t="str">
        <f>IF(+All!$F490="Purdue",+All!P490,IF(+All!$H490="Purdue",+All!P490,0))</f>
        <v>Iowa</v>
      </c>
      <c r="Q167" s="707">
        <f>IF(+All!$F490="Purdue",+All!Q490,IF(+All!$H490="Purdue",+All!Q490,0))</f>
        <v>7</v>
      </c>
      <c r="R167" s="706" t="str">
        <f>IF(+All!$F490="Purdue",+All!R490,IF(+All!$H490="Purdue",+All!R490,0))</f>
        <v>Purdue</v>
      </c>
      <c r="S167" s="708" t="str">
        <f>IF(+All!$F490="Purdue",+All!S490,IF(+All!$H490="Purdue",+All!S490,0))</f>
        <v>Iowa</v>
      </c>
      <c r="T167" s="706" t="str">
        <f>IF(+All!$F490="Purdue",+All!T490,IF(+All!$H490="Purdue",+All!T490,0))</f>
        <v>Iowa</v>
      </c>
      <c r="U167" s="707" t="str">
        <f>IF(+All!$F490="Purdue",+All!U490,IF(+All!$H490="Purdue",+All!U490,0))</f>
        <v>L</v>
      </c>
      <c r="V167" s="706">
        <f>IF(+All!$F319="Purdue",+All!#REF!,IF(+All!$H319="Purdue",+All!#REF!,0))</f>
        <v>0</v>
      </c>
      <c r="W167" s="707">
        <f>IF(+All!$F319="Purdue",+All!#REF!,IF(+All!$H319="Purdue",+All!#REF!,0))</f>
        <v>0</v>
      </c>
      <c r="X167" s="706">
        <f>IF(+All!$F319="Purdue",+All!#REF!,IF(+All!$H319="Purdue",+All!#REF!,0))</f>
        <v>0</v>
      </c>
      <c r="Y167" s="707">
        <f>IF(+All!$F319="Purdue",+All!#REF!,IF(+All!$H319="Purdue",+All!#REF!,0))</f>
        <v>0</v>
      </c>
      <c r="Z167" s="706">
        <f>IF(+All!$F319="Purdue",+All!#REF!,IF(+All!$H319="Purdue",+All!#REF!,0))</f>
        <v>0</v>
      </c>
      <c r="AA167" s="707">
        <f>IF(+All!$F319="Purdue",+All!#REF!,IF(+All!$H319="Purdue",+All!#REF!,0))</f>
        <v>0</v>
      </c>
      <c r="AB167" s="706">
        <f>IF(+All!$F319="Purdue",+All!#REF!,IF(+All!$H319="Purdue",+All!#REF!,0))</f>
        <v>0</v>
      </c>
      <c r="AC167" s="707">
        <f>IF(+All!$F319="Purdue",+All!#REF!,IF(+All!$H319="Purdue",+All!#REF!,0))</f>
        <v>0</v>
      </c>
      <c r="AD167" s="706">
        <f>IF(+All!$F319="Purdue",+All!#REF!,IF(+All!$H319="Purdue",+All!#REF!,0))</f>
        <v>0</v>
      </c>
      <c r="AE167" s="707">
        <f>IF(+All!$F319="Purdue",+All!#REF!,IF(+All!$H319="Purdue",+All!#REF!,0))</f>
        <v>0</v>
      </c>
      <c r="AF167" s="706">
        <f>IF(+All!$F319="Purdue",+All!#REF!,IF(+All!$H319="Purdue",+All!#REF!,0))</f>
        <v>0</v>
      </c>
      <c r="AG167" s="707">
        <f>IF(+All!$F319="Purdue",+All!#REF!,IF(+All!$H319="Purdue",+All!#REF!,0))</f>
        <v>0</v>
      </c>
      <c r="AH167" s="706">
        <f>IF(+All!$F319="Purdue",+All!#REF!,IF(+All!$H319="Purdue",+All!#REF!,0))</f>
        <v>0</v>
      </c>
      <c r="AI167" s="707">
        <f>IF(+All!$F319="Purdue",+All!#REF!,IF(+All!$H319="Purdue",+All!#REF!,0))</f>
        <v>0</v>
      </c>
      <c r="AJ167" s="706">
        <f>IF(+All!$F319="Purdue",+All!#REF!,IF(+All!$H319="Purdue",+All!#REF!,0))</f>
        <v>0</v>
      </c>
      <c r="AK167" s="707">
        <f>IF(+All!$F319="Purdue",+All!#REF!,IF(+All!$H319="Purdue",+All!#REF!,0))</f>
        <v>0</v>
      </c>
      <c r="AL167" s="81">
        <f>IF(+All!$F319="Purdue",+All!V319,IF(+All!$H319="Purdue",+All!V319,0))</f>
        <v>0</v>
      </c>
      <c r="AM167" s="82">
        <f>IF(+All!$F319="Purdue",+All!W319,IF(+All!$H319="Purdue",+All!W319,0))</f>
        <v>0</v>
      </c>
      <c r="AN167" s="81">
        <f>IF(+All!$F319="Purdue",+All!X319,IF(+All!$H319="Purdue",+All!X319,0))</f>
        <v>0</v>
      </c>
      <c r="AO167" s="83">
        <f>IF(+All!$F319="Purdue",+All!Y319,IF(+All!$H319="Purdue",+All!Y319,0))</f>
        <v>0</v>
      </c>
      <c r="AP167" s="84">
        <f>IF(+All!$F319="Purdue",+All!Z319,IF(+All!$H319="Purdue",+All!Z319,0))</f>
        <v>0</v>
      </c>
      <c r="AQ167" s="480">
        <f>IF(+All!$F319="Purdue",+All!#REF!,IF(+All!$H319="Purdue",+All!#REF!,0))</f>
        <v>0</v>
      </c>
      <c r="AR167" s="482">
        <f>IF(+All!$F319="Purdue",+All!#REF!,IF(+All!$H319="Purdue",+All!#REF!,0))</f>
        <v>0</v>
      </c>
      <c r="AS167" s="483">
        <f>IF(+All!$F319="Purdue",+All!#REF!,IF(+All!$H319="Purdue",+All!#REF!,0))</f>
        <v>0</v>
      </c>
      <c r="AT167" s="483">
        <f>IF(+All!$F319="Purdue",+All!#REF!,IF(+All!$H319="Purdue",+All!#REF!,0))</f>
        <v>0</v>
      </c>
      <c r="AU167" s="482">
        <f>IF(+All!$F319="Purdue",+All!#REF!,IF(+All!$H319="Purdue",+All!#REF!,0))</f>
        <v>0</v>
      </c>
      <c r="AV167" s="483">
        <f>IF(+All!$F319="Purdue",+All!#REF!,IF(+All!$H319="Purdue",+All!#REF!,0))</f>
        <v>0</v>
      </c>
      <c r="AW167" s="484">
        <f>IF(+All!$F319="Purdue",+All!#REF!,IF(+All!$H319="Purdue",+All!#REF!,0))</f>
        <v>0</v>
      </c>
      <c r="AX167" s="483">
        <f>IF(+All!$F319="Purdue",+All!#REF!,IF(+All!$H319="Purdue",+All!#REF!,0))</f>
        <v>0</v>
      </c>
      <c r="AY167" s="88">
        <f>IF(+All!$F319="Purdue",+All!#REF!,IF(+All!$H319="Purdue",+All!#REF!,0))</f>
        <v>0</v>
      </c>
      <c r="AZ167" s="89">
        <f>IF(+All!$F319="Purdue",+All!#REF!,IF(+All!$H319="Purdue",+All!#REF!,0))</f>
        <v>0</v>
      </c>
      <c r="BA167" s="90">
        <f>IF(+All!$F319="Purdue",+All!#REF!,IF(+All!$H319="Purdue",+All!#REF!,0))</f>
        <v>0</v>
      </c>
      <c r="BB167" s="90">
        <f>IF(+All!$F319="Purdue",+All!#REF!,IF(+All!$H319="Purdue",+All!#REF!,0))</f>
        <v>0</v>
      </c>
      <c r="BC167" s="91">
        <f>IF(+All!$F319="Purdue",+All!#REF!,IF(+All!$H319="Purdue",+All!#REF!,0))</f>
        <v>0</v>
      </c>
      <c r="BD167" s="482">
        <f>IF(+All!$F319="Purdue",+All!#REF!,IF(+All!$H319="Purdue",+All!#REF!,0))</f>
        <v>0</v>
      </c>
      <c r="BE167" s="483">
        <f>IF(+All!$F319="Purdue",+All!#REF!,IF(+All!$H319="Purdue",+All!#REF!,0))</f>
        <v>0</v>
      </c>
      <c r="BF167" s="483">
        <f>IF(+All!$F319="Purdue",+All!#REF!,IF(+All!$H319="Purdue",+All!#REF!,0))</f>
        <v>0</v>
      </c>
      <c r="BG167" s="482">
        <f>IF(+All!$F319="Purdue",+All!#REF!,IF(+All!$H319="Purdue",+All!#REF!,0))</f>
        <v>0</v>
      </c>
      <c r="BH167" s="483">
        <f>IF(+All!$F319="Purdue",+All!#REF!,IF(+All!$H319="Purdue",+All!#REF!,0))</f>
        <v>0</v>
      </c>
      <c r="BI167" s="484">
        <f>IF(+All!$F319="Purdue",+All!#REF!,IF(+All!$H319="Purdue",+All!#REF!,0))</f>
        <v>0</v>
      </c>
      <c r="BJ167" s="92">
        <f>IF(+All!$F319="Purdue",+All!#REF!,IF(+All!$H319="Purdue",+All!#REF!,0))</f>
        <v>0</v>
      </c>
      <c r="BK167" s="93">
        <f>IF(+All!$F319="Purdue",+All!#REF!,IF(+All!$H319="Purdue",+All!#REF!,0))</f>
        <v>0</v>
      </c>
    </row>
    <row r="168" spans="1:63" x14ac:dyDescent="0.8">
      <c r="A168" s="70">
        <f>IF(+All!$F577="Purdue",+All!A577,IF(+All!$H577="Purdue",+All!A577,0))</f>
        <v>8</v>
      </c>
      <c r="B168" s="480" t="str">
        <f>IF(+All!$F577="Purdue",+All!B577,IF(+All!$H577="Purdue",+All!B577,0))</f>
        <v>Sat</v>
      </c>
      <c r="C168" s="72">
        <f>IF(+All!$F577="Purdue",+All!C577,IF(+All!$H577="Purdue",+All!C577,0))</f>
        <v>44492</v>
      </c>
      <c r="D168" s="73">
        <f>IF(+All!$F577="Purdue",+All!D577,IF(+All!$H577="Purdue",+All!D577,0))</f>
        <v>0.625</v>
      </c>
      <c r="E168" s="707" t="str">
        <f>IF(+All!$F577="Purdue",+All!E577,IF(+All!$H577="Purdue",+All!E577,0))</f>
        <v>BTN</v>
      </c>
      <c r="F168" s="75" t="str">
        <f>IF(+All!$F577="Purdue",+All!F577,IF(+All!$H577="Purdue",+All!F577,0))</f>
        <v>Wisconsin</v>
      </c>
      <c r="G168" s="76" t="str">
        <f>IF(+All!$F577="Purdue",+All!G577,IF(+All!$H577="Purdue",+All!G577,0))</f>
        <v>B10</v>
      </c>
      <c r="H168" s="75" t="str">
        <f>IF(+All!$F577="Purdue",+All!H577,IF(+All!$H577="Purdue",+All!H577,0))</f>
        <v>Purdue</v>
      </c>
      <c r="I168" s="76" t="str">
        <f>IF(+All!$F577="Purdue",+All!I577,IF(+All!$H577="Purdue",+All!I577,0))</f>
        <v>B10</v>
      </c>
      <c r="J168" s="706" t="str">
        <f>IF(+All!$F577="Purdue",+All!J577,IF(+All!$H577="Purdue",+All!J577,0))</f>
        <v>Wisconsin</v>
      </c>
      <c r="K168" s="707" t="str">
        <f>IF(+All!$F577="Purdue",+All!K577,IF(+All!$H577="Purdue",+All!K577,0))</f>
        <v>Purdue</v>
      </c>
      <c r="L168" s="78">
        <f>IF(+All!$F577="Purdue",+All!L577,IF(+All!$H577="Purdue",+All!L577,0))</f>
        <v>3</v>
      </c>
      <c r="M168" s="79">
        <f>IF(+All!$F577="Purdue",+All!M577,IF(+All!$H577="Purdue",+All!M577,0))</f>
        <v>40</v>
      </c>
      <c r="N168" s="706" t="str">
        <f>IF(+All!$F577="Purdue",+All!N577,IF(+All!$H577="Purdue",+All!N577,0))</f>
        <v>Wisconsin</v>
      </c>
      <c r="O168" s="708">
        <f>IF(+All!$F577="Purdue",+All!O577,IF(+All!$H577="Purdue",+All!O577,0))</f>
        <v>30</v>
      </c>
      <c r="P168" s="708" t="str">
        <f>IF(+All!$F577="Purdue",+All!P577,IF(+All!$H577="Purdue",+All!P577,0))</f>
        <v>Purdue</v>
      </c>
      <c r="Q168" s="707">
        <f>IF(+All!$F577="Purdue",+All!Q577,IF(+All!$H577="Purdue",+All!Q577,0))</f>
        <v>13</v>
      </c>
      <c r="R168" s="706" t="str">
        <f>IF(+All!$F577="Purdue",+All!R577,IF(+All!$H577="Purdue",+All!R577,0))</f>
        <v>Wisconsin</v>
      </c>
      <c r="S168" s="708" t="str">
        <f>IF(+All!$F577="Purdue",+All!S577,IF(+All!$H577="Purdue",+All!S577,0))</f>
        <v>Purdue</v>
      </c>
      <c r="T168" s="706" t="str">
        <f>IF(+All!$F577="Purdue",+All!T577,IF(+All!$H577="Purdue",+All!T577,0))</f>
        <v>Purdue</v>
      </c>
      <c r="U168" s="707" t="str">
        <f>IF(+All!$F577="Purdue",+All!U577,IF(+All!$H577="Purdue",+All!U577,0))</f>
        <v>L</v>
      </c>
      <c r="V168" s="706">
        <f>IF(+All!$F359="Purdue",+All!#REF!,IF(+All!$H359="Purdue",+All!#REF!,0))</f>
        <v>0</v>
      </c>
      <c r="W168" s="707">
        <f>IF(+All!$F359="Purdue",+All!#REF!,IF(+All!$H359="Purdue",+All!#REF!,0))</f>
        <v>0</v>
      </c>
      <c r="X168" s="706">
        <f>IF(+All!$F359="Purdue",+All!#REF!,IF(+All!$H359="Purdue",+All!#REF!,0))</f>
        <v>0</v>
      </c>
      <c r="Y168" s="707">
        <f>IF(+All!$F359="Purdue",+All!#REF!,IF(+All!$H359="Purdue",+All!#REF!,0))</f>
        <v>0</v>
      </c>
      <c r="Z168" s="706">
        <f>IF(+All!$F359="Purdue",+All!#REF!,IF(+All!$H359="Purdue",+All!#REF!,0))</f>
        <v>0</v>
      </c>
      <c r="AA168" s="707">
        <f>IF(+All!$F359="Purdue",+All!#REF!,IF(+All!$H359="Purdue",+All!#REF!,0))</f>
        <v>0</v>
      </c>
      <c r="AB168" s="706">
        <f>IF(+All!$F359="Purdue",+All!#REF!,IF(+All!$H359="Purdue",+All!#REF!,0))</f>
        <v>0</v>
      </c>
      <c r="AC168" s="707">
        <f>IF(+All!$F359="Purdue",+All!#REF!,IF(+All!$H359="Purdue",+All!#REF!,0))</f>
        <v>0</v>
      </c>
      <c r="AD168" s="706">
        <f>IF(+All!$F359="Purdue",+All!#REF!,IF(+All!$H359="Purdue",+All!#REF!,0))</f>
        <v>0</v>
      </c>
      <c r="AE168" s="707">
        <f>IF(+All!$F359="Purdue",+All!#REF!,IF(+All!$H359="Purdue",+All!#REF!,0))</f>
        <v>0</v>
      </c>
      <c r="AF168" s="706">
        <f>IF(+All!$F359="Purdue",+All!#REF!,IF(+All!$H359="Purdue",+All!#REF!,0))</f>
        <v>0</v>
      </c>
      <c r="AG168" s="707">
        <f>IF(+All!$F359="Purdue",+All!#REF!,IF(+All!$H359="Purdue",+All!#REF!,0))</f>
        <v>0</v>
      </c>
      <c r="AH168" s="706">
        <f>IF(+All!$F359="Purdue",+All!#REF!,IF(+All!$H359="Purdue",+All!#REF!,0))</f>
        <v>0</v>
      </c>
      <c r="AI168" s="707">
        <f>IF(+All!$F359="Purdue",+All!#REF!,IF(+All!$H359="Purdue",+All!#REF!,0))</f>
        <v>0</v>
      </c>
      <c r="AJ168" s="706">
        <f>IF(+All!$F359="Purdue",+All!#REF!,IF(+All!$H359="Purdue",+All!#REF!,0))</f>
        <v>0</v>
      </c>
      <c r="AK168" s="707">
        <f>IF(+All!$F359="Purdue",+All!#REF!,IF(+All!$H359="Purdue",+All!#REF!,0))</f>
        <v>0</v>
      </c>
      <c r="AL168" s="81">
        <f>IF(+All!$F359="Purdue",+All!V359,IF(+All!$H359="Purdue",+All!V359,0))</f>
        <v>0</v>
      </c>
      <c r="AM168" s="82">
        <f>IF(+All!$F359="Purdue",+All!W359,IF(+All!$H359="Purdue",+All!W359,0))</f>
        <v>0</v>
      </c>
      <c r="AN168" s="81">
        <f>IF(+All!$F359="Purdue",+All!X359,IF(+All!$H359="Purdue",+All!X359,0))</f>
        <v>0</v>
      </c>
      <c r="AO168" s="83">
        <f>IF(+All!$F359="Purdue",+All!Y359,IF(+All!$H359="Purdue",+All!Y359,0))</f>
        <v>0</v>
      </c>
      <c r="AP168" s="84">
        <f>IF(+All!$F359="Purdue",+All!Z359,IF(+All!$H359="Purdue",+All!Z359,0))</f>
        <v>0</v>
      </c>
      <c r="AQ168" s="480">
        <f>IF(+All!$F359="Purdue",+All!#REF!,IF(+All!$H359="Purdue",+All!#REF!,0))</f>
        <v>0</v>
      </c>
      <c r="AR168" s="482">
        <f>IF(+All!$F359="Purdue",+All!#REF!,IF(+All!$H359="Purdue",+All!#REF!,0))</f>
        <v>0</v>
      </c>
      <c r="AS168" s="483">
        <f>IF(+All!$F359="Purdue",+All!#REF!,IF(+All!$H359="Purdue",+All!#REF!,0))</f>
        <v>0</v>
      </c>
      <c r="AT168" s="483">
        <f>IF(+All!$F359="Purdue",+All!#REF!,IF(+All!$H359="Purdue",+All!#REF!,0))</f>
        <v>0</v>
      </c>
      <c r="AU168" s="482">
        <f>IF(+All!$F359="Purdue",+All!#REF!,IF(+All!$H359="Purdue",+All!#REF!,0))</f>
        <v>0</v>
      </c>
      <c r="AV168" s="483">
        <f>IF(+All!$F359="Purdue",+All!#REF!,IF(+All!$H359="Purdue",+All!#REF!,0))</f>
        <v>0</v>
      </c>
      <c r="AW168" s="484">
        <f>IF(+All!$F359="Purdue",+All!#REF!,IF(+All!$H359="Purdue",+All!#REF!,0))</f>
        <v>0</v>
      </c>
      <c r="AX168" s="483">
        <f>IF(+All!$F359="Purdue",+All!#REF!,IF(+All!$H359="Purdue",+All!#REF!,0))</f>
        <v>0</v>
      </c>
      <c r="AY168" s="88">
        <f>IF(+All!$F359="Purdue",+All!#REF!,IF(+All!$H359="Purdue",+All!#REF!,0))</f>
        <v>0</v>
      </c>
      <c r="AZ168" s="89">
        <f>IF(+All!$F359="Purdue",+All!#REF!,IF(+All!$H359="Purdue",+All!#REF!,0))</f>
        <v>0</v>
      </c>
      <c r="BA168" s="90">
        <f>IF(+All!$F359="Purdue",+All!#REF!,IF(+All!$H359="Purdue",+All!#REF!,0))</f>
        <v>0</v>
      </c>
      <c r="BB168" s="90">
        <f>IF(+All!$F359="Purdue",+All!#REF!,IF(+All!$H359="Purdue",+All!#REF!,0))</f>
        <v>0</v>
      </c>
      <c r="BC168" s="91">
        <f>IF(+All!$F359="Purdue",+All!#REF!,IF(+All!$H359="Purdue",+All!#REF!,0))</f>
        <v>0</v>
      </c>
      <c r="BD168" s="482">
        <f>IF(+All!$F359="Purdue",+All!#REF!,IF(+All!$H359="Purdue",+All!#REF!,0))</f>
        <v>0</v>
      </c>
      <c r="BE168" s="483">
        <f>IF(+All!$F359="Purdue",+All!#REF!,IF(+All!$H359="Purdue",+All!#REF!,0))</f>
        <v>0</v>
      </c>
      <c r="BF168" s="483">
        <f>IF(+All!$F359="Purdue",+All!#REF!,IF(+All!$H359="Purdue",+All!#REF!,0))</f>
        <v>0</v>
      </c>
      <c r="BG168" s="482">
        <f>IF(+All!$F359="Purdue",+All!#REF!,IF(+All!$H359="Purdue",+All!#REF!,0))</f>
        <v>0</v>
      </c>
      <c r="BH168" s="483">
        <f>IF(+All!$F359="Purdue",+All!#REF!,IF(+All!$H359="Purdue",+All!#REF!,0))</f>
        <v>0</v>
      </c>
      <c r="BI168" s="484">
        <f>IF(+All!$F359="Purdue",+All!#REF!,IF(+All!$H359="Purdue",+All!#REF!,0))</f>
        <v>0</v>
      </c>
      <c r="BJ168" s="92">
        <f>IF(+All!$F359="Purdue",+All!#REF!,IF(+All!$H359="Purdue",+All!#REF!,0))</f>
        <v>0</v>
      </c>
      <c r="BK168" s="93">
        <f>IF(+All!$F359="Purdue",+All!#REF!,IF(+All!$H359="Purdue",+All!#REF!,0))</f>
        <v>0</v>
      </c>
    </row>
    <row r="169" spans="1:63" x14ac:dyDescent="0.8">
      <c r="A169" s="70">
        <f>IF(+All!$F648="Purdue",+All!A648,IF(+All!$H648="Purdue",+All!A648,0))</f>
        <v>9</v>
      </c>
      <c r="B169" s="480" t="str">
        <f>IF(+All!$F648="Purdue",+All!B648,IF(+All!$H648="Purdue",+All!B648,0))</f>
        <v>Sat</v>
      </c>
      <c r="C169" s="72">
        <f>IF(+All!$F648="Purdue",+All!C648,IF(+All!$H648="Purdue",+All!C648,0))</f>
        <v>44499</v>
      </c>
      <c r="D169" s="73">
        <f>IF(+All!$F648="Purdue",+All!D648,IF(+All!$H648="Purdue",+All!D648,0))</f>
        <v>0.64583333333333337</v>
      </c>
      <c r="E169" s="707" t="str">
        <f>IF(+All!$F648="Purdue",+All!E648,IF(+All!$H648="Purdue",+All!E648,0))</f>
        <v>ESPN2</v>
      </c>
      <c r="F169" s="75" t="str">
        <f>IF(+All!$F648="Purdue",+All!F648,IF(+All!$H648="Purdue",+All!F648,0))</f>
        <v>Purdue</v>
      </c>
      <c r="G169" s="76" t="str">
        <f>IF(+All!$F648="Purdue",+All!G648,IF(+All!$H648="Purdue",+All!G648,0))</f>
        <v>B10</v>
      </c>
      <c r="H169" s="75" t="str">
        <f>IF(+All!$F648="Purdue",+All!H648,IF(+All!$H648="Purdue",+All!H648,0))</f>
        <v>Nebraska</v>
      </c>
      <c r="I169" s="76" t="str">
        <f>IF(+All!$F648="Purdue",+All!I648,IF(+All!$H648="Purdue",+All!I648,0))</f>
        <v>B10</v>
      </c>
      <c r="J169" s="706" t="str">
        <f>IF(+All!$F648="Purdue",+All!J648,IF(+All!$H648="Purdue",+All!J648,0))</f>
        <v>Nebraska</v>
      </c>
      <c r="K169" s="707" t="str">
        <f>IF(+All!$F648="Purdue",+All!K648,IF(+All!$H648="Purdue",+All!K648,0))</f>
        <v>Purdue</v>
      </c>
      <c r="L169" s="78">
        <f>IF(+All!$F648="Purdue",+All!L648,IF(+All!$H648="Purdue",+All!L648,0))</f>
        <v>7.5</v>
      </c>
      <c r="M169" s="79">
        <f>IF(+All!$F648="Purdue",+All!M648,IF(+All!$H648="Purdue",+All!M648,0))</f>
        <v>52.5</v>
      </c>
      <c r="N169" s="706" t="str">
        <f>IF(+All!$F648="Purdue",+All!N648,IF(+All!$H648="Purdue",+All!N648,0))</f>
        <v>Purdue</v>
      </c>
      <c r="O169" s="708">
        <f>IF(+All!$F648="Purdue",+All!O648,IF(+All!$H648="Purdue",+All!O648,0))</f>
        <v>28</v>
      </c>
      <c r="P169" s="708" t="str">
        <f>IF(+All!$F648="Purdue",+All!P648,IF(+All!$H648="Purdue",+All!P648,0))</f>
        <v>Nebraska</v>
      </c>
      <c r="Q169" s="707">
        <f>IF(+All!$F648="Purdue",+All!Q648,IF(+All!$H648="Purdue",+All!Q648,0))</f>
        <v>23</v>
      </c>
      <c r="R169" s="706" t="str">
        <f>IF(+All!$F648="Purdue",+All!R648,IF(+All!$H648="Purdue",+All!R648,0))</f>
        <v>Purdue</v>
      </c>
      <c r="S169" s="708" t="str">
        <f>IF(+All!$F648="Purdue",+All!S648,IF(+All!$H648="Purdue",+All!S648,0))</f>
        <v>Nebraska</v>
      </c>
      <c r="T169" s="706" t="str">
        <f>IF(+All!$F648="Purdue",+All!T648,IF(+All!$H648="Purdue",+All!T648,0))</f>
        <v>Purdue</v>
      </c>
      <c r="U169" s="707" t="str">
        <f>IF(+All!$F648="Purdue",+All!U648,IF(+All!$H648="Purdue",+All!U648,0))</f>
        <v>W</v>
      </c>
      <c r="V169" s="706">
        <f>IF(+All!$F389="Purdue",+All!#REF!,IF(+All!$H389="Purdue",+All!#REF!,0))</f>
        <v>0</v>
      </c>
      <c r="W169" s="707">
        <f>IF(+All!$F389="Purdue",+All!#REF!,IF(+All!$H389="Purdue",+All!#REF!,0))</f>
        <v>0</v>
      </c>
      <c r="X169" s="706">
        <f>IF(+All!$F389="Purdue",+All!#REF!,IF(+All!$H389="Purdue",+All!#REF!,0))</f>
        <v>0</v>
      </c>
      <c r="Y169" s="707">
        <f>IF(+All!$F389="Purdue",+All!#REF!,IF(+All!$H389="Purdue",+All!#REF!,0))</f>
        <v>0</v>
      </c>
      <c r="Z169" s="706">
        <f>IF(+All!$F389="Purdue",+All!#REF!,IF(+All!$H389="Purdue",+All!#REF!,0))</f>
        <v>0</v>
      </c>
      <c r="AA169" s="707">
        <f>IF(+All!$F389="Purdue",+All!#REF!,IF(+All!$H389="Purdue",+All!#REF!,0))</f>
        <v>0</v>
      </c>
      <c r="AB169" s="706">
        <f>IF(+All!$F389="Purdue",+All!#REF!,IF(+All!$H389="Purdue",+All!#REF!,0))</f>
        <v>0</v>
      </c>
      <c r="AC169" s="707">
        <f>IF(+All!$F389="Purdue",+All!#REF!,IF(+All!$H389="Purdue",+All!#REF!,0))</f>
        <v>0</v>
      </c>
      <c r="AD169" s="706">
        <f>IF(+All!$F389="Purdue",+All!#REF!,IF(+All!$H389="Purdue",+All!#REF!,0))</f>
        <v>0</v>
      </c>
      <c r="AE169" s="707">
        <f>IF(+All!$F389="Purdue",+All!#REF!,IF(+All!$H389="Purdue",+All!#REF!,0))</f>
        <v>0</v>
      </c>
      <c r="AF169" s="706">
        <f>IF(+All!$F389="Purdue",+All!#REF!,IF(+All!$H389="Purdue",+All!#REF!,0))</f>
        <v>0</v>
      </c>
      <c r="AG169" s="707">
        <f>IF(+All!$F389="Purdue",+All!#REF!,IF(+All!$H389="Purdue",+All!#REF!,0))</f>
        <v>0</v>
      </c>
      <c r="AH169" s="706">
        <f>IF(+All!$F389="Purdue",+All!#REF!,IF(+All!$H389="Purdue",+All!#REF!,0))</f>
        <v>0</v>
      </c>
      <c r="AI169" s="707">
        <f>IF(+All!$F389="Purdue",+All!#REF!,IF(+All!$H389="Purdue",+All!#REF!,0))</f>
        <v>0</v>
      </c>
      <c r="AJ169" s="706">
        <f>IF(+All!$F389="Purdue",+All!#REF!,IF(+All!$H389="Purdue",+All!#REF!,0))</f>
        <v>0</v>
      </c>
      <c r="AK169" s="707">
        <f>IF(+All!$F389="Purdue",+All!#REF!,IF(+All!$H389="Purdue",+All!#REF!,0))</f>
        <v>0</v>
      </c>
      <c r="AL169" s="81">
        <f>IF(+All!$F389="Purdue",+All!V389,IF(+All!$H389="Purdue",+All!V389,0))</f>
        <v>0</v>
      </c>
      <c r="AM169" s="82">
        <f>IF(+All!$F389="Purdue",+All!W389,IF(+All!$H389="Purdue",+All!W389,0))</f>
        <v>0</v>
      </c>
      <c r="AN169" s="81">
        <f>IF(+All!$F389="Purdue",+All!X389,IF(+All!$H389="Purdue",+All!X389,0))</f>
        <v>0</v>
      </c>
      <c r="AO169" s="83">
        <f>IF(+All!$F389="Purdue",+All!Y389,IF(+All!$H389="Purdue",+All!Y389,0))</f>
        <v>0</v>
      </c>
      <c r="AP169" s="84">
        <f>IF(+All!$F389="Purdue",+All!Z389,IF(+All!$H389="Purdue",+All!Z389,0))</f>
        <v>0</v>
      </c>
      <c r="AQ169" s="480">
        <f>IF(+All!$F389="Purdue",+All!#REF!,IF(+All!$H389="Purdue",+All!#REF!,0))</f>
        <v>0</v>
      </c>
      <c r="AR169" s="482">
        <f>IF(+All!$F389="Purdue",+All!#REF!,IF(+All!$H389="Purdue",+All!#REF!,0))</f>
        <v>0</v>
      </c>
      <c r="AS169" s="483">
        <f>IF(+All!$F389="Purdue",+All!#REF!,IF(+All!$H389="Purdue",+All!#REF!,0))</f>
        <v>0</v>
      </c>
      <c r="AT169" s="483">
        <f>IF(+All!$F389="Purdue",+All!#REF!,IF(+All!$H389="Purdue",+All!#REF!,0))</f>
        <v>0</v>
      </c>
      <c r="AU169" s="482">
        <f>IF(+All!$F389="Purdue",+All!#REF!,IF(+All!$H389="Purdue",+All!#REF!,0))</f>
        <v>0</v>
      </c>
      <c r="AV169" s="483">
        <f>IF(+All!$F389="Purdue",+All!#REF!,IF(+All!$H389="Purdue",+All!#REF!,0))</f>
        <v>0</v>
      </c>
      <c r="AW169" s="484">
        <f>IF(+All!$F389="Purdue",+All!#REF!,IF(+All!$H389="Purdue",+All!#REF!,0))</f>
        <v>0</v>
      </c>
      <c r="AX169" s="483">
        <f>IF(+All!$F389="Purdue",+All!#REF!,IF(+All!$H389="Purdue",+All!#REF!,0))</f>
        <v>0</v>
      </c>
      <c r="AY169" s="88">
        <f>IF(+All!$F389="Purdue",+All!#REF!,IF(+All!$H389="Purdue",+All!#REF!,0))</f>
        <v>0</v>
      </c>
      <c r="AZ169" s="89">
        <f>IF(+All!$F389="Purdue",+All!#REF!,IF(+All!$H389="Purdue",+All!#REF!,0))</f>
        <v>0</v>
      </c>
      <c r="BA169" s="90">
        <f>IF(+All!$F389="Purdue",+All!#REF!,IF(+All!$H389="Purdue",+All!#REF!,0))</f>
        <v>0</v>
      </c>
      <c r="BB169" s="90">
        <f>IF(+All!$F389="Purdue",+All!#REF!,IF(+All!$H389="Purdue",+All!#REF!,0))</f>
        <v>0</v>
      </c>
      <c r="BC169" s="91">
        <f>IF(+All!$F389="Purdue",+All!#REF!,IF(+All!$H389="Purdue",+All!#REF!,0))</f>
        <v>0</v>
      </c>
      <c r="BD169" s="482">
        <f>IF(+All!$F389="Purdue",+All!#REF!,IF(+All!$H389="Purdue",+All!#REF!,0))</f>
        <v>0</v>
      </c>
      <c r="BE169" s="483">
        <f>IF(+All!$F389="Purdue",+All!#REF!,IF(+All!$H389="Purdue",+All!#REF!,0))</f>
        <v>0</v>
      </c>
      <c r="BF169" s="483">
        <f>IF(+All!$F389="Purdue",+All!#REF!,IF(+All!$H389="Purdue",+All!#REF!,0))</f>
        <v>0</v>
      </c>
      <c r="BG169" s="482">
        <f>IF(+All!$F389="Purdue",+All!#REF!,IF(+All!$H389="Purdue",+All!#REF!,0))</f>
        <v>0</v>
      </c>
      <c r="BH169" s="483">
        <f>IF(+All!$F389="Purdue",+All!#REF!,IF(+All!$H389="Purdue",+All!#REF!,0))</f>
        <v>0</v>
      </c>
      <c r="BI169" s="484">
        <f>IF(+All!$F389="Purdue",+All!#REF!,IF(+All!$H389="Purdue",+All!#REF!,0))</f>
        <v>0</v>
      </c>
      <c r="BJ169" s="92">
        <f>IF(+All!$F389="Purdue",+All!#REF!,IF(+All!$H389="Purdue",+All!#REF!,0))</f>
        <v>0</v>
      </c>
      <c r="BK169" s="93">
        <f>IF(+All!$F389="Purdue",+All!#REF!,IF(+All!$H389="Purdue",+All!#REF!,0))</f>
        <v>0</v>
      </c>
    </row>
    <row r="170" spans="1:63" x14ac:dyDescent="0.8">
      <c r="A170" s="70">
        <f>IF(+All!$F731="Purdue",+All!A731,IF(+All!$H731="Purdue",+All!A731,0))</f>
        <v>10</v>
      </c>
      <c r="B170" s="480" t="str">
        <f>IF(+All!$F731="Purdue",+All!B731,IF(+All!$H731="Purdue",+All!B731,0))</f>
        <v>Sat</v>
      </c>
      <c r="C170" s="72">
        <f>IF(+All!$F731="Purdue",+All!C731,IF(+All!$H731="Purdue",+All!C731,0))</f>
        <v>44506</v>
      </c>
      <c r="D170" s="73">
        <f>IF(+All!$F731="Purdue",+All!D731,IF(+All!$H731="Purdue",+All!D731,0))</f>
        <v>0.64583333333333337</v>
      </c>
      <c r="E170" s="707" t="str">
        <f>IF(+All!$F731="Purdue",+All!E731,IF(+All!$H731="Purdue",+All!E731,0))</f>
        <v>ABC</v>
      </c>
      <c r="F170" s="75" t="str">
        <f>IF(+All!$F731="Purdue",+All!F731,IF(+All!$H731="Purdue",+All!F731,0))</f>
        <v>Michigan State</v>
      </c>
      <c r="G170" s="76" t="str">
        <f>IF(+All!$F731="Purdue",+All!G731,IF(+All!$H731="Purdue",+All!G731,0))</f>
        <v>B10</v>
      </c>
      <c r="H170" s="75" t="str">
        <f>IF(+All!$F731="Purdue",+All!H731,IF(+All!$H731="Purdue",+All!H731,0))</f>
        <v>Purdue</v>
      </c>
      <c r="I170" s="76" t="str">
        <f>IF(+All!$F731="Purdue",+All!I731,IF(+All!$H731="Purdue",+All!I731,0))</f>
        <v>B10</v>
      </c>
      <c r="J170" s="706" t="str">
        <f>IF(+All!$F731="Purdue",+All!J731,IF(+All!$H731="Purdue",+All!J731,0))</f>
        <v>Michigan State</v>
      </c>
      <c r="K170" s="707" t="str">
        <f>IF(+All!$F731="Purdue",+All!K731,IF(+All!$H731="Purdue",+All!K731,0))</f>
        <v>Purdue</v>
      </c>
      <c r="L170" s="78">
        <f>IF(+All!$F731="Purdue",+All!L731,IF(+All!$H731="Purdue",+All!L731,0))</f>
        <v>3</v>
      </c>
      <c r="M170" s="79">
        <f>IF(+All!$F731="Purdue",+All!M731,IF(+All!$H731="Purdue",+All!M731,0))</f>
        <v>54</v>
      </c>
      <c r="N170" s="706" t="str">
        <f>IF(+All!$F731="Purdue",+All!N731,IF(+All!$H731="Purdue",+All!N731,0))</f>
        <v>Purdue</v>
      </c>
      <c r="O170" s="708">
        <f>IF(+All!$F731="Purdue",+All!O731,IF(+All!$H731="Purdue",+All!O731,0))</f>
        <v>40</v>
      </c>
      <c r="P170" s="708" t="str">
        <f>IF(+All!$F731="Purdue",+All!P731,IF(+All!$H731="Purdue",+All!P731,0))</f>
        <v>Michigan State</v>
      </c>
      <c r="Q170" s="707">
        <f>IF(+All!$F731="Purdue",+All!Q731,IF(+All!$H731="Purdue",+All!Q731,0))</f>
        <v>29</v>
      </c>
      <c r="R170" s="706" t="str">
        <f>IF(+All!$F731="Purdue",+All!R731,IF(+All!$H731="Purdue",+All!R731,0))</f>
        <v>Purdue</v>
      </c>
      <c r="S170" s="708" t="str">
        <f>IF(+All!$F731="Purdue",+All!S731,IF(+All!$H731="Purdue",+All!S731,0))</f>
        <v>Michigan State</v>
      </c>
      <c r="T170" s="706" t="str">
        <f>IF(+All!$F731="Purdue",+All!T731,IF(+All!$H731="Purdue",+All!T731,0))</f>
        <v>Michigan State</v>
      </c>
      <c r="U170" s="707" t="str">
        <f>IF(+All!$F731="Purdue",+All!U731,IF(+All!$H731="Purdue",+All!U731,0))</f>
        <v>L</v>
      </c>
      <c r="V170" s="706" t="e">
        <f>IF(+All!#REF!="Purdue",+All!#REF!,IF(+All!#REF!="Purdue",+All!#REF!,0))</f>
        <v>#REF!</v>
      </c>
      <c r="W170" s="707" t="e">
        <f>IF(+All!#REF!="Purdue",+All!#REF!,IF(+All!#REF!="Purdue",+All!#REF!,0))</f>
        <v>#REF!</v>
      </c>
      <c r="X170" s="706" t="e">
        <f>IF(+All!#REF!="Purdue",+All!#REF!,IF(+All!#REF!="Purdue",+All!#REF!,0))</f>
        <v>#REF!</v>
      </c>
      <c r="Y170" s="707" t="e">
        <f>IF(+All!#REF!="Purdue",+All!#REF!,IF(+All!#REF!="Purdue",+All!#REF!,0))</f>
        <v>#REF!</v>
      </c>
      <c r="Z170" s="706" t="e">
        <f>IF(+All!#REF!="Purdue",+All!#REF!,IF(+All!#REF!="Purdue",+All!#REF!,0))</f>
        <v>#REF!</v>
      </c>
      <c r="AA170" s="707" t="e">
        <f>IF(+All!#REF!="Purdue",+All!#REF!,IF(+All!#REF!="Purdue",+All!#REF!,0))</f>
        <v>#REF!</v>
      </c>
      <c r="AB170" s="706" t="e">
        <f>IF(+All!#REF!="Purdue",+All!#REF!,IF(+All!#REF!="Purdue",+All!#REF!,0))</f>
        <v>#REF!</v>
      </c>
      <c r="AC170" s="707" t="e">
        <f>IF(+All!#REF!="Purdue",+All!#REF!,IF(+All!#REF!="Purdue",+All!#REF!,0))</f>
        <v>#REF!</v>
      </c>
      <c r="AD170" s="706" t="e">
        <f>IF(+All!#REF!="Purdue",+All!#REF!,IF(+All!#REF!="Purdue",+All!#REF!,0))</f>
        <v>#REF!</v>
      </c>
      <c r="AE170" s="707" t="e">
        <f>IF(+All!#REF!="Purdue",+All!#REF!,IF(+All!#REF!="Purdue",+All!#REF!,0))</f>
        <v>#REF!</v>
      </c>
      <c r="AF170" s="706" t="e">
        <f>IF(+All!#REF!="Purdue",+All!#REF!,IF(+All!#REF!="Purdue",+All!#REF!,0))</f>
        <v>#REF!</v>
      </c>
      <c r="AG170" s="707" t="e">
        <f>IF(+All!#REF!="Purdue",+All!#REF!,IF(+All!#REF!="Purdue",+All!#REF!,0))</f>
        <v>#REF!</v>
      </c>
      <c r="AH170" s="706" t="e">
        <f>IF(+All!#REF!="Purdue",+All!#REF!,IF(+All!#REF!="Purdue",+All!#REF!,0))</f>
        <v>#REF!</v>
      </c>
      <c r="AI170" s="707" t="e">
        <f>IF(+All!#REF!="Purdue",+All!#REF!,IF(+All!#REF!="Purdue",+All!#REF!,0))</f>
        <v>#REF!</v>
      </c>
      <c r="AJ170" s="706" t="e">
        <f>IF(+All!#REF!="Purdue",+All!#REF!,IF(+All!#REF!="Purdue",+All!#REF!,0))</f>
        <v>#REF!</v>
      </c>
      <c r="AK170" s="707" t="e">
        <f>IF(+All!#REF!="Purdue",+All!#REF!,IF(+All!#REF!="Purdue",+All!#REF!,0))</f>
        <v>#REF!</v>
      </c>
      <c r="AL170" s="81" t="e">
        <f>IF(+All!#REF!="Purdue",+All!#REF!,IF(+All!#REF!="Purdue",+All!#REF!,0))</f>
        <v>#REF!</v>
      </c>
      <c r="AM170" s="82" t="e">
        <f>IF(+All!#REF!="Purdue",+All!#REF!,IF(+All!#REF!="Purdue",+All!#REF!,0))</f>
        <v>#REF!</v>
      </c>
      <c r="AN170" s="81" t="e">
        <f>IF(+All!#REF!="Purdue",+All!#REF!,IF(+All!#REF!="Purdue",+All!#REF!,0))</f>
        <v>#REF!</v>
      </c>
      <c r="AO170" s="83" t="e">
        <f>IF(+All!#REF!="Purdue",+All!#REF!,IF(+All!#REF!="Purdue",+All!#REF!,0))</f>
        <v>#REF!</v>
      </c>
      <c r="AP170" s="84" t="e">
        <f>IF(+All!#REF!="Purdue",+All!#REF!,IF(+All!#REF!="Purdue",+All!#REF!,0))</f>
        <v>#REF!</v>
      </c>
      <c r="AQ170" s="480" t="e">
        <f>IF(+All!#REF!="Purdue",+All!#REF!,IF(+All!#REF!="Purdue",+All!#REF!,0))</f>
        <v>#REF!</v>
      </c>
      <c r="AR170" s="482" t="e">
        <f>IF(+All!#REF!="Purdue",+All!#REF!,IF(+All!#REF!="Purdue",+All!#REF!,0))</f>
        <v>#REF!</v>
      </c>
      <c r="AS170" s="483" t="e">
        <f>IF(+All!#REF!="Purdue",+All!#REF!,IF(+All!#REF!="Purdue",+All!#REF!,0))</f>
        <v>#REF!</v>
      </c>
      <c r="AT170" s="483" t="e">
        <f>IF(+All!#REF!="Purdue",+All!#REF!,IF(+All!#REF!="Purdue",+All!#REF!,0))</f>
        <v>#REF!</v>
      </c>
      <c r="AU170" s="482" t="e">
        <f>IF(+All!#REF!="Purdue",+All!#REF!,IF(+All!#REF!="Purdue",+All!#REF!,0))</f>
        <v>#REF!</v>
      </c>
      <c r="AV170" s="483" t="e">
        <f>IF(+All!#REF!="Purdue",+All!#REF!,IF(+All!#REF!="Purdue",+All!#REF!,0))</f>
        <v>#REF!</v>
      </c>
      <c r="AW170" s="484" t="e">
        <f>IF(+All!#REF!="Purdue",+All!#REF!,IF(+All!#REF!="Purdue",+All!#REF!,0))</f>
        <v>#REF!</v>
      </c>
      <c r="AX170" s="483" t="e">
        <f>IF(+All!#REF!="Purdue",+All!#REF!,IF(+All!#REF!="Purdue",+All!#REF!,0))</f>
        <v>#REF!</v>
      </c>
      <c r="AY170" s="88" t="e">
        <f>IF(+All!#REF!="Purdue",+All!#REF!,IF(+All!#REF!="Purdue",+All!#REF!,0))</f>
        <v>#REF!</v>
      </c>
      <c r="AZ170" s="89" t="e">
        <f>IF(+All!#REF!="Purdue",+All!#REF!,IF(+All!#REF!="Purdue",+All!#REF!,0))</f>
        <v>#REF!</v>
      </c>
      <c r="BA170" s="90" t="e">
        <f>IF(+All!#REF!="Purdue",+All!#REF!,IF(+All!#REF!="Purdue",+All!#REF!,0))</f>
        <v>#REF!</v>
      </c>
      <c r="BB170" s="90" t="e">
        <f>IF(+All!#REF!="Purdue",+All!#REF!,IF(+All!#REF!="Purdue",+All!#REF!,0))</f>
        <v>#REF!</v>
      </c>
      <c r="BC170" s="91" t="e">
        <f>IF(+All!#REF!="Purdue",+All!#REF!,IF(+All!#REF!="Purdue",+All!#REF!,0))</f>
        <v>#REF!</v>
      </c>
      <c r="BD170" s="482" t="e">
        <f>IF(+All!#REF!="Purdue",+All!#REF!,IF(+All!#REF!="Purdue",+All!#REF!,0))</f>
        <v>#REF!</v>
      </c>
      <c r="BE170" s="483" t="e">
        <f>IF(+All!#REF!="Purdue",+All!#REF!,IF(+All!#REF!="Purdue",+All!#REF!,0))</f>
        <v>#REF!</v>
      </c>
      <c r="BF170" s="483" t="e">
        <f>IF(+All!#REF!="Purdue",+All!#REF!,IF(+All!#REF!="Purdue",+All!#REF!,0))</f>
        <v>#REF!</v>
      </c>
      <c r="BG170" s="482" t="e">
        <f>IF(+All!#REF!="Purdue",+All!#REF!,IF(+All!#REF!="Purdue",+All!#REF!,0))</f>
        <v>#REF!</v>
      </c>
      <c r="BH170" s="483" t="e">
        <f>IF(+All!#REF!="Purdue",+All!#REF!,IF(+All!#REF!="Purdue",+All!#REF!,0))</f>
        <v>#REF!</v>
      </c>
      <c r="BI170" s="484" t="e">
        <f>IF(+All!#REF!="Purdue",+All!#REF!,IF(+All!#REF!="Purdue",+All!#REF!,0))</f>
        <v>#REF!</v>
      </c>
      <c r="BJ170" s="92" t="e">
        <f>IF(+All!#REF!="Purdue",+All!#REF!,IF(+All!#REF!="Purdue",+All!#REF!,0))</f>
        <v>#REF!</v>
      </c>
      <c r="BK170" s="93" t="e">
        <f>IF(+All!#REF!="Purdue",+All!#REF!,IF(+All!#REF!="Purdue",+All!#REF!,0))</f>
        <v>#REF!</v>
      </c>
    </row>
    <row r="171" spans="1:63" x14ac:dyDescent="0.8">
      <c r="A171" s="70">
        <f>IF(+All!$F803="Purdue",+All!A803,IF(+All!$H803="Purdue",+All!A803,0))</f>
        <v>11</v>
      </c>
      <c r="B171" s="480" t="str">
        <f>IF(+All!$F803="Purdue",+All!B803,IF(+All!$H803="Purdue",+All!B803,0))</f>
        <v>Sat</v>
      </c>
      <c r="C171" s="72">
        <f>IF(+All!$F803="Purdue",+All!C803,IF(+All!$H803="Purdue",+All!C803,0))</f>
        <v>44513</v>
      </c>
      <c r="D171" s="73">
        <f>IF(+All!$F803="Purdue",+All!D803,IF(+All!$H803="Purdue",+All!D803,0))</f>
        <v>0.64583333333333337</v>
      </c>
      <c r="E171" s="707" t="str">
        <f>IF(+All!$F803="Purdue",+All!E803,IF(+All!$H803="Purdue",+All!E803,0))</f>
        <v>ABC</v>
      </c>
      <c r="F171" s="75" t="str">
        <f>IF(+All!$F803="Purdue",+All!F803,IF(+All!$H803="Purdue",+All!F803,0))</f>
        <v>Purdue</v>
      </c>
      <c r="G171" s="76" t="str">
        <f>IF(+All!$F803="Purdue",+All!G803,IF(+All!$H803="Purdue",+All!G803,0))</f>
        <v>B10</v>
      </c>
      <c r="H171" s="75" t="str">
        <f>IF(+All!$F803="Purdue",+All!H803,IF(+All!$H803="Purdue",+All!H803,0))</f>
        <v>Ohio State</v>
      </c>
      <c r="I171" s="76" t="str">
        <f>IF(+All!$F803="Purdue",+All!I803,IF(+All!$H803="Purdue",+All!I803,0))</f>
        <v>B10</v>
      </c>
      <c r="J171" s="706" t="str">
        <f>IF(+All!$F803="Purdue",+All!J803,IF(+All!$H803="Purdue",+All!J803,0))</f>
        <v>Ohio State</v>
      </c>
      <c r="K171" s="707" t="str">
        <f>IF(+All!$F803="Purdue",+All!K803,IF(+All!$H803="Purdue",+All!K803,0))</f>
        <v>Purdue</v>
      </c>
      <c r="L171" s="78">
        <f>IF(+All!$F803="Purdue",+All!L803,IF(+All!$H803="Purdue",+All!L803,0))</f>
        <v>20.5</v>
      </c>
      <c r="M171" s="79">
        <f>IF(+All!$F803="Purdue",+All!M803,IF(+All!$H803="Purdue",+All!M803,0))</f>
        <v>61.5</v>
      </c>
      <c r="N171" s="706" t="str">
        <f>IF(+All!$F803="Purdue",+All!N803,IF(+All!$H803="Purdue",+All!N803,0))</f>
        <v>Ohio State</v>
      </c>
      <c r="O171" s="708">
        <f>IF(+All!$F803="Purdue",+All!O803,IF(+All!$H803="Purdue",+All!O803,0))</f>
        <v>59</v>
      </c>
      <c r="P171" s="708" t="str">
        <f>IF(+All!$F803="Purdue",+All!P803,IF(+All!$H803="Purdue",+All!P803,0))</f>
        <v>Purdue</v>
      </c>
      <c r="Q171" s="707">
        <f>IF(+All!$F803="Purdue",+All!Q803,IF(+All!$H803="Purdue",+All!Q803,0))</f>
        <v>31</v>
      </c>
      <c r="R171" s="706" t="str">
        <f>IF(+All!$F803="Purdue",+All!R803,IF(+All!$H803="Purdue",+All!R803,0))</f>
        <v>Ohio State</v>
      </c>
      <c r="S171" s="708" t="str">
        <f>IF(+All!$F803="Purdue",+All!S803,IF(+All!$H803="Purdue",+All!S803,0))</f>
        <v>Purdue</v>
      </c>
      <c r="T171" s="706" t="str">
        <f>IF(+All!$F803="Purdue",+All!T803,IF(+All!$H803="Purdue",+All!T803,0))</f>
        <v>Purdue</v>
      </c>
      <c r="U171" s="707" t="str">
        <f>IF(+All!$F803="Purdue",+All!U803,IF(+All!$H803="Purdue",+All!U803,0))</f>
        <v>L</v>
      </c>
      <c r="V171" s="706" t="e">
        <f>IF(+All!$F490="Purdue",+All!#REF!,IF(+All!$H490="Purdue",+All!#REF!,0))</f>
        <v>#REF!</v>
      </c>
      <c r="W171" s="707" t="e">
        <f>IF(+All!$F490="Purdue",+All!#REF!,IF(+All!$H490="Purdue",+All!#REF!,0))</f>
        <v>#REF!</v>
      </c>
      <c r="X171" s="706" t="e">
        <f>IF(+All!$F490="Purdue",+All!#REF!,IF(+All!$H490="Purdue",+All!#REF!,0))</f>
        <v>#REF!</v>
      </c>
      <c r="Y171" s="707" t="e">
        <f>IF(+All!$F490="Purdue",+All!#REF!,IF(+All!$H490="Purdue",+All!#REF!,0))</f>
        <v>#REF!</v>
      </c>
      <c r="Z171" s="706" t="e">
        <f>IF(+All!$F490="Purdue",+All!#REF!,IF(+All!$H490="Purdue",+All!#REF!,0))</f>
        <v>#REF!</v>
      </c>
      <c r="AA171" s="707" t="e">
        <f>IF(+All!$F490="Purdue",+All!#REF!,IF(+All!$H490="Purdue",+All!#REF!,0))</f>
        <v>#REF!</v>
      </c>
      <c r="AB171" s="706" t="e">
        <f>IF(+All!$F490="Purdue",+All!#REF!,IF(+All!$H490="Purdue",+All!#REF!,0))</f>
        <v>#REF!</v>
      </c>
      <c r="AC171" s="707" t="e">
        <f>IF(+All!$F490="Purdue",+All!#REF!,IF(+All!$H490="Purdue",+All!#REF!,0))</f>
        <v>#REF!</v>
      </c>
      <c r="AD171" s="706" t="e">
        <f>IF(+All!$F490="Purdue",+All!#REF!,IF(+All!$H490="Purdue",+All!#REF!,0))</f>
        <v>#REF!</v>
      </c>
      <c r="AE171" s="707" t="e">
        <f>IF(+All!$F490="Purdue",+All!#REF!,IF(+All!$H490="Purdue",+All!#REF!,0))</f>
        <v>#REF!</v>
      </c>
      <c r="AF171" s="706" t="e">
        <f>IF(+All!$F490="Purdue",+All!#REF!,IF(+All!$H490="Purdue",+All!#REF!,0))</f>
        <v>#REF!</v>
      </c>
      <c r="AG171" s="707" t="e">
        <f>IF(+All!$F490="Purdue",+All!#REF!,IF(+All!$H490="Purdue",+All!#REF!,0))</f>
        <v>#REF!</v>
      </c>
      <c r="AH171" s="706" t="e">
        <f>IF(+All!$F490="Purdue",+All!#REF!,IF(+All!$H490="Purdue",+All!#REF!,0))</f>
        <v>#REF!</v>
      </c>
      <c r="AI171" s="707" t="e">
        <f>IF(+All!$F490="Purdue",+All!#REF!,IF(+All!$H490="Purdue",+All!#REF!,0))</f>
        <v>#REF!</v>
      </c>
      <c r="AJ171" s="706" t="e">
        <f>IF(+All!$F490="Purdue",+All!#REF!,IF(+All!$H490="Purdue",+All!#REF!,0))</f>
        <v>#REF!</v>
      </c>
      <c r="AK171" s="707" t="e">
        <f>IF(+All!$F490="Purdue",+All!#REF!,IF(+All!$H490="Purdue",+All!#REF!,0))</f>
        <v>#REF!</v>
      </c>
      <c r="AL171" s="81" t="str">
        <f>IF(+All!$F490="Purdue",+All!V490,IF(+All!$H490="Purdue",+All!V490,0))</f>
        <v>Purdue</v>
      </c>
      <c r="AM171" s="82">
        <f>IF(+All!$F490="Purdue",+All!W490,IF(+All!$H490="Purdue",+All!W490,0))</f>
        <v>24</v>
      </c>
      <c r="AN171" s="81" t="str">
        <f>IF(+All!$F490="Purdue",+All!X490,IF(+All!$H490="Purdue",+All!X490,0))</f>
        <v>Iowa</v>
      </c>
      <c r="AO171" s="83">
        <f>IF(+All!$F490="Purdue",+All!Y490,IF(+All!$H490="Purdue",+All!Y490,0))</f>
        <v>20</v>
      </c>
      <c r="AP171" s="84" t="str">
        <f>IF(+All!$F490="Purdue",+All!Z490,IF(+All!$H490="Purdue",+All!Z490,0))</f>
        <v>X</v>
      </c>
      <c r="AQ171" s="480" t="e">
        <f>IF(+All!$F490="Purdue",+All!#REF!,IF(+All!$H490="Purdue",+All!#REF!,0))</f>
        <v>#REF!</v>
      </c>
      <c r="AR171" s="482" t="e">
        <f>IF(+All!$F490="Purdue",+All!#REF!,IF(+All!$H490="Purdue",+All!#REF!,0))</f>
        <v>#REF!</v>
      </c>
      <c r="AS171" s="483" t="e">
        <f>IF(+All!$F490="Purdue",+All!#REF!,IF(+All!$H490="Purdue",+All!#REF!,0))</f>
        <v>#REF!</v>
      </c>
      <c r="AT171" s="483" t="e">
        <f>IF(+All!$F490="Purdue",+All!#REF!,IF(+All!$H490="Purdue",+All!#REF!,0))</f>
        <v>#REF!</v>
      </c>
      <c r="AU171" s="482" t="e">
        <f>IF(+All!$F490="Purdue",+All!#REF!,IF(+All!$H490="Purdue",+All!#REF!,0))</f>
        <v>#REF!</v>
      </c>
      <c r="AV171" s="483" t="e">
        <f>IF(+All!$F490="Purdue",+All!#REF!,IF(+All!$H490="Purdue",+All!#REF!,0))</f>
        <v>#REF!</v>
      </c>
      <c r="AW171" s="484" t="e">
        <f>IF(+All!$F490="Purdue",+All!#REF!,IF(+All!$H490="Purdue",+All!#REF!,0))</f>
        <v>#REF!</v>
      </c>
      <c r="AX171" s="483" t="e">
        <f>IF(+All!$F490="Purdue",+All!#REF!,IF(+All!$H490="Purdue",+All!#REF!,0))</f>
        <v>#REF!</v>
      </c>
      <c r="AY171" s="88" t="e">
        <f>IF(+All!$F490="Purdue",+All!#REF!,IF(+All!$H490="Purdue",+All!#REF!,0))</f>
        <v>#REF!</v>
      </c>
      <c r="AZ171" s="89" t="e">
        <f>IF(+All!$F490="Purdue",+All!#REF!,IF(+All!$H490="Purdue",+All!#REF!,0))</f>
        <v>#REF!</v>
      </c>
      <c r="BA171" s="90" t="e">
        <f>IF(+All!$F490="Purdue",+All!#REF!,IF(+All!$H490="Purdue",+All!#REF!,0))</f>
        <v>#REF!</v>
      </c>
      <c r="BB171" s="90" t="e">
        <f>IF(+All!$F490="Purdue",+All!#REF!,IF(+All!$H490="Purdue",+All!#REF!,0))</f>
        <v>#REF!</v>
      </c>
      <c r="BC171" s="91" t="e">
        <f>IF(+All!$F490="Purdue",+All!#REF!,IF(+All!$H490="Purdue",+All!#REF!,0))</f>
        <v>#REF!</v>
      </c>
      <c r="BD171" s="482" t="e">
        <f>IF(+All!$F490="Purdue",+All!#REF!,IF(+All!$H490="Purdue",+All!#REF!,0))</f>
        <v>#REF!</v>
      </c>
      <c r="BE171" s="483" t="e">
        <f>IF(+All!$F490="Purdue",+All!#REF!,IF(+All!$H490="Purdue",+All!#REF!,0))</f>
        <v>#REF!</v>
      </c>
      <c r="BF171" s="483" t="e">
        <f>IF(+All!$F490="Purdue",+All!#REF!,IF(+All!$H490="Purdue",+All!#REF!,0))</f>
        <v>#REF!</v>
      </c>
      <c r="BG171" s="482" t="e">
        <f>IF(+All!$F490="Purdue",+All!#REF!,IF(+All!$H490="Purdue",+All!#REF!,0))</f>
        <v>#REF!</v>
      </c>
      <c r="BH171" s="483" t="e">
        <f>IF(+All!$F490="Purdue",+All!#REF!,IF(+All!$H490="Purdue",+All!#REF!,0))</f>
        <v>#REF!</v>
      </c>
      <c r="BI171" s="484" t="e">
        <f>IF(+All!$F490="Purdue",+All!#REF!,IF(+All!$H490="Purdue",+All!#REF!,0))</f>
        <v>#REF!</v>
      </c>
      <c r="BJ171" s="92" t="e">
        <f>IF(+All!$F490="Purdue",+All!#REF!,IF(+All!$H490="Purdue",+All!#REF!,0))</f>
        <v>#REF!</v>
      </c>
      <c r="BK171" s="93" t="e">
        <f>IF(+All!$F490="Purdue",+All!#REF!,IF(+All!$H490="Purdue",+All!#REF!,0))</f>
        <v>#REF!</v>
      </c>
    </row>
    <row r="172" spans="1:63" x14ac:dyDescent="0.8">
      <c r="A172" s="70">
        <f>IF(+All!$F872="Purdue",+All!A872,IF(+All!$H872="Purdue",+All!A872,0))</f>
        <v>12</v>
      </c>
      <c r="B172" s="480" t="str">
        <f>IF(+All!$F872="Purdue",+All!B872,IF(+All!$H872="Purdue",+All!B872,0))</f>
        <v>Sat</v>
      </c>
      <c r="C172" s="72">
        <f>IF(+All!$F872="Purdue",+All!C872,IF(+All!$H872="Purdue",+All!C872,0))</f>
        <v>44520</v>
      </c>
      <c r="D172" s="73">
        <f>IF(+All!$F872="Purdue",+All!D872,IF(+All!$H872="Purdue",+All!D872,0))</f>
        <v>0.5</v>
      </c>
      <c r="E172" s="707" t="str">
        <f>IF(+All!$F872="Purdue",+All!E872,IF(+All!$H872="Purdue",+All!E872,0))</f>
        <v>BTN</v>
      </c>
      <c r="F172" s="75" t="str">
        <f>IF(+All!$F872="Purdue",+All!F872,IF(+All!$H872="Purdue",+All!F872,0))</f>
        <v>Purdue</v>
      </c>
      <c r="G172" s="76" t="str">
        <f>IF(+All!$F872="Purdue",+All!G872,IF(+All!$H872="Purdue",+All!G872,0))</f>
        <v>B10</v>
      </c>
      <c r="H172" s="75" t="str">
        <f>IF(+All!$F872="Purdue",+All!H872,IF(+All!$H872="Purdue",+All!H872,0))</f>
        <v>Northwestern</v>
      </c>
      <c r="I172" s="76" t="str">
        <f>IF(+All!$F872="Purdue",+All!I872,IF(+All!$H872="Purdue",+All!I872,0))</f>
        <v>B10</v>
      </c>
      <c r="J172" s="706" t="str">
        <f>IF(+All!$F872="Purdue",+All!J872,IF(+All!$H872="Purdue",+All!J872,0))</f>
        <v>Purdue</v>
      </c>
      <c r="K172" s="707" t="str">
        <f>IF(+All!$F872="Purdue",+All!K872,IF(+All!$H872="Purdue",+All!K872,0))</f>
        <v>Northwestern</v>
      </c>
      <c r="L172" s="78">
        <f>IF(+All!$F872="Purdue",+All!L872,IF(+All!$H872="Purdue",+All!L872,0))</f>
        <v>12</v>
      </c>
      <c r="M172" s="79">
        <f>IF(+All!$F872="Purdue",+All!M872,IF(+All!$H872="Purdue",+All!M872,0))</f>
        <v>47.5</v>
      </c>
      <c r="N172" s="706" t="str">
        <f>IF(+All!$F872="Purdue",+All!N872,IF(+All!$H872="Purdue",+All!N872,0))</f>
        <v>Purdue</v>
      </c>
      <c r="O172" s="708">
        <f>IF(+All!$F872="Purdue",+All!O872,IF(+All!$H872="Purdue",+All!O872,0))</f>
        <v>32</v>
      </c>
      <c r="P172" s="708" t="str">
        <f>IF(+All!$F872="Purdue",+All!P872,IF(+All!$H872="Purdue",+All!P872,0))</f>
        <v>Northwestern</v>
      </c>
      <c r="Q172" s="707">
        <f>IF(+All!$F872="Purdue",+All!Q872,IF(+All!$H872="Purdue",+All!Q872,0))</f>
        <v>14</v>
      </c>
      <c r="R172" s="706" t="str">
        <f>IF(+All!$F872="Purdue",+All!R872,IF(+All!$H872="Purdue",+All!R872,0))</f>
        <v>Purdue</v>
      </c>
      <c r="S172" s="708" t="str">
        <f>IF(+All!$F872="Purdue",+All!S872,IF(+All!$H872="Purdue",+All!S872,0))</f>
        <v>Northwestern</v>
      </c>
      <c r="T172" s="706" t="str">
        <f>IF(+All!$F872="Purdue",+All!T872,IF(+All!$H872="Purdue",+All!T872,0))</f>
        <v>Purdue</v>
      </c>
      <c r="U172" s="707" t="str">
        <f>IF(+All!$F872="Purdue",+All!U872,IF(+All!$H872="Purdue",+All!U872,0))</f>
        <v>W</v>
      </c>
      <c r="V172" s="706">
        <f>IF(+All!$F539="Purdue",+All!#REF!,IF(+All!$H539="Purdue",+All!#REF!,0))</f>
        <v>0</v>
      </c>
      <c r="W172" s="707">
        <f>IF(+All!$F539="Purdue",+All!#REF!,IF(+All!$H539="Purdue",+All!#REF!,0))</f>
        <v>0</v>
      </c>
      <c r="X172" s="706">
        <f>IF(+All!$F539="Purdue",+All!#REF!,IF(+All!$H539="Purdue",+All!#REF!,0))</f>
        <v>0</v>
      </c>
      <c r="Y172" s="707">
        <f>IF(+All!$F539="Purdue",+All!#REF!,IF(+All!$H539="Purdue",+All!#REF!,0))</f>
        <v>0</v>
      </c>
      <c r="Z172" s="706">
        <f>IF(+All!$F539="Purdue",+All!#REF!,IF(+All!$H539="Purdue",+All!#REF!,0))</f>
        <v>0</v>
      </c>
      <c r="AA172" s="707">
        <f>IF(+All!$F539="Purdue",+All!#REF!,IF(+All!$H539="Purdue",+All!#REF!,0))</f>
        <v>0</v>
      </c>
      <c r="AB172" s="706">
        <f>IF(+All!$F539="Purdue",+All!#REF!,IF(+All!$H539="Purdue",+All!#REF!,0))</f>
        <v>0</v>
      </c>
      <c r="AC172" s="707">
        <f>IF(+All!$F539="Purdue",+All!#REF!,IF(+All!$H539="Purdue",+All!#REF!,0))</f>
        <v>0</v>
      </c>
      <c r="AD172" s="706">
        <f>IF(+All!$F539="Purdue",+All!#REF!,IF(+All!$H539="Purdue",+All!#REF!,0))</f>
        <v>0</v>
      </c>
      <c r="AE172" s="707">
        <f>IF(+All!$F539="Purdue",+All!#REF!,IF(+All!$H539="Purdue",+All!#REF!,0))</f>
        <v>0</v>
      </c>
      <c r="AF172" s="706">
        <f>IF(+All!$F539="Purdue",+All!#REF!,IF(+All!$H539="Purdue",+All!#REF!,0))</f>
        <v>0</v>
      </c>
      <c r="AG172" s="707">
        <f>IF(+All!$F539="Purdue",+All!#REF!,IF(+All!$H539="Purdue",+All!#REF!,0))</f>
        <v>0</v>
      </c>
      <c r="AH172" s="706">
        <f>IF(+All!$F539="Purdue",+All!#REF!,IF(+All!$H539="Purdue",+All!#REF!,0))</f>
        <v>0</v>
      </c>
      <c r="AI172" s="707">
        <f>IF(+All!$F539="Purdue",+All!#REF!,IF(+All!$H539="Purdue",+All!#REF!,0))</f>
        <v>0</v>
      </c>
      <c r="AJ172" s="706">
        <f>IF(+All!$F539="Purdue",+All!#REF!,IF(+All!$H539="Purdue",+All!#REF!,0))</f>
        <v>0</v>
      </c>
      <c r="AK172" s="707">
        <f>IF(+All!$F539="Purdue",+All!#REF!,IF(+All!$H539="Purdue",+All!#REF!,0))</f>
        <v>0</v>
      </c>
      <c r="AL172" s="81">
        <f>IF(+All!$F539="Purdue",+All!V539,IF(+All!$H539="Purdue",+All!V539,0))</f>
        <v>0</v>
      </c>
      <c r="AM172" s="82">
        <f>IF(+All!$F539="Purdue",+All!W539,IF(+All!$H539="Purdue",+All!W539,0))</f>
        <v>0</v>
      </c>
      <c r="AN172" s="81">
        <f>IF(+All!$F539="Purdue",+All!X539,IF(+All!$H539="Purdue",+All!X539,0))</f>
        <v>0</v>
      </c>
      <c r="AO172" s="83">
        <f>IF(+All!$F539="Purdue",+All!Y539,IF(+All!$H539="Purdue",+All!Y539,0))</f>
        <v>0</v>
      </c>
      <c r="AP172" s="84">
        <f>IF(+All!$F539="Purdue",+All!Z539,IF(+All!$H539="Purdue",+All!Z539,0))</f>
        <v>0</v>
      </c>
      <c r="AQ172" s="480">
        <f>IF(+All!$F539="Purdue",+All!#REF!,IF(+All!$H539="Purdue",+All!#REF!,0))</f>
        <v>0</v>
      </c>
      <c r="AR172" s="482">
        <f>IF(+All!$F539="Purdue",+All!#REF!,IF(+All!$H539="Purdue",+All!#REF!,0))</f>
        <v>0</v>
      </c>
      <c r="AS172" s="483">
        <f>IF(+All!$F539="Purdue",+All!#REF!,IF(+All!$H539="Purdue",+All!#REF!,0))</f>
        <v>0</v>
      </c>
      <c r="AT172" s="483">
        <f>IF(+All!$F539="Purdue",+All!#REF!,IF(+All!$H539="Purdue",+All!#REF!,0))</f>
        <v>0</v>
      </c>
      <c r="AU172" s="482">
        <f>IF(+All!$F539="Purdue",+All!#REF!,IF(+All!$H539="Purdue",+All!#REF!,0))</f>
        <v>0</v>
      </c>
      <c r="AV172" s="483">
        <f>IF(+All!$F539="Purdue",+All!#REF!,IF(+All!$H539="Purdue",+All!#REF!,0))</f>
        <v>0</v>
      </c>
      <c r="AW172" s="484">
        <f>IF(+All!$F539="Purdue",+All!#REF!,IF(+All!$H539="Purdue",+All!#REF!,0))</f>
        <v>0</v>
      </c>
      <c r="AX172" s="483">
        <f>IF(+All!$F539="Purdue",+All!#REF!,IF(+All!$H539="Purdue",+All!#REF!,0))</f>
        <v>0</v>
      </c>
      <c r="AY172" s="88">
        <f>IF(+All!$F539="Purdue",+All!#REF!,IF(+All!$H539="Purdue",+All!#REF!,0))</f>
        <v>0</v>
      </c>
      <c r="AZ172" s="89">
        <f>IF(+All!$F539="Purdue",+All!#REF!,IF(+All!$H539="Purdue",+All!#REF!,0))</f>
        <v>0</v>
      </c>
      <c r="BA172" s="90">
        <f>IF(+All!$F539="Purdue",+All!#REF!,IF(+All!$H539="Purdue",+All!#REF!,0))</f>
        <v>0</v>
      </c>
      <c r="BB172" s="90">
        <f>IF(+All!$F539="Purdue",+All!#REF!,IF(+All!$H539="Purdue",+All!#REF!,0))</f>
        <v>0</v>
      </c>
      <c r="BC172" s="91">
        <f>IF(+All!$F539="Purdue",+All!#REF!,IF(+All!$H539="Purdue",+All!#REF!,0))</f>
        <v>0</v>
      </c>
      <c r="BD172" s="482">
        <f>IF(+All!$F539="Purdue",+All!#REF!,IF(+All!$H539="Purdue",+All!#REF!,0))</f>
        <v>0</v>
      </c>
      <c r="BE172" s="483">
        <f>IF(+All!$F539="Purdue",+All!#REF!,IF(+All!$H539="Purdue",+All!#REF!,0))</f>
        <v>0</v>
      </c>
      <c r="BF172" s="483">
        <f>IF(+All!$F539="Purdue",+All!#REF!,IF(+All!$H539="Purdue",+All!#REF!,0))</f>
        <v>0</v>
      </c>
      <c r="BG172" s="482">
        <f>IF(+All!$F539="Purdue",+All!#REF!,IF(+All!$H539="Purdue",+All!#REF!,0))</f>
        <v>0</v>
      </c>
      <c r="BH172" s="483">
        <f>IF(+All!$F539="Purdue",+All!#REF!,IF(+All!$H539="Purdue",+All!#REF!,0))</f>
        <v>0</v>
      </c>
      <c r="BI172" s="484">
        <f>IF(+All!$F539="Purdue",+All!#REF!,IF(+All!$H539="Purdue",+All!#REF!,0))</f>
        <v>0</v>
      </c>
      <c r="BJ172" s="92">
        <f>IF(+All!$F539="Purdue",+All!#REF!,IF(+All!$H539="Purdue",+All!#REF!,0))</f>
        <v>0</v>
      </c>
      <c r="BK172" s="93">
        <f>IF(+All!$F539="Purdue",+All!#REF!,IF(+All!$H539="Purdue",+All!#REF!,0))</f>
        <v>0</v>
      </c>
    </row>
    <row r="173" spans="1:63" x14ac:dyDescent="0.8">
      <c r="A173" s="70">
        <f>IF(+All!$F932="Purdue",+All!A932,IF(+All!$H932="Purdue",+All!A932,0))</f>
        <v>0</v>
      </c>
      <c r="B173" s="480">
        <f>IF(+All!$F932="Purdue",+All!B932,IF(+All!$H932="Purdue",+All!B932,0))</f>
        <v>0</v>
      </c>
      <c r="C173" s="72">
        <f>IF(+All!$F932="Purdue",+All!C932,IF(+All!$H932="Purdue",+All!C932,0))</f>
        <v>0</v>
      </c>
      <c r="D173" s="73">
        <f>IF(+All!$F932="Purdue",+All!D932,IF(+All!$H932="Purdue",+All!D932,0))</f>
        <v>0</v>
      </c>
      <c r="E173" s="707">
        <f>IF(+All!$F932="Purdue",+All!E932,IF(+All!$H932="Purdue",+All!E932,0))</f>
        <v>0</v>
      </c>
      <c r="F173" s="75">
        <f>IF(+All!$F932="Purdue",+All!F932,IF(+All!$H932="Purdue",+All!F932,0))</f>
        <v>0</v>
      </c>
      <c r="G173" s="76">
        <f>IF(+All!$F932="Purdue",+All!G932,IF(+All!$H932="Purdue",+All!G932,0))</f>
        <v>0</v>
      </c>
      <c r="H173" s="75">
        <f>IF(+All!$F932="Purdue",+All!H932,IF(+All!$H932="Purdue",+All!H932,0))</f>
        <v>0</v>
      </c>
      <c r="I173" s="76">
        <f>IF(+All!$F932="Purdue",+All!I932,IF(+All!$H932="Purdue",+All!I932,0))</f>
        <v>0</v>
      </c>
      <c r="J173" s="706">
        <f>IF(+All!$F932="Purdue",+All!J932,IF(+All!$H932="Purdue",+All!J932,0))</f>
        <v>0</v>
      </c>
      <c r="K173" s="707">
        <f>IF(+All!$F932="Purdue",+All!K932,IF(+All!$H932="Purdue",+All!K932,0))</f>
        <v>0</v>
      </c>
      <c r="L173" s="78">
        <f>IF(+All!$F932="Purdue",+All!L932,IF(+All!$H932="Purdue",+All!L932,0))</f>
        <v>0</v>
      </c>
      <c r="M173" s="79">
        <f>IF(+All!$F932="Purdue",+All!M932,IF(+All!$H932="Purdue",+All!M932,0))</f>
        <v>0</v>
      </c>
      <c r="N173" s="706">
        <f>IF(+All!$F932="Purdue",+All!N932,IF(+All!$H932="Purdue",+All!N932,0))</f>
        <v>0</v>
      </c>
      <c r="O173" s="708">
        <f>IF(+All!$F932="Purdue",+All!O932,IF(+All!$H932="Purdue",+All!O932,0))</f>
        <v>0</v>
      </c>
      <c r="P173" s="708">
        <f>IF(+All!$F932="Purdue",+All!P932,IF(+All!$H932="Purdue",+All!P932,0))</f>
        <v>0</v>
      </c>
      <c r="Q173" s="707">
        <f>IF(+All!$F932="Purdue",+All!Q932,IF(+All!$H932="Purdue",+All!Q932,0))</f>
        <v>0</v>
      </c>
      <c r="R173" s="706">
        <f>IF(+All!$F932="Purdue",+All!R932,IF(+All!$H932="Purdue",+All!R932,0))</f>
        <v>0</v>
      </c>
      <c r="S173" s="708">
        <f>IF(+All!$F932="Purdue",+All!S932,IF(+All!$H932="Purdue",+All!S932,0))</f>
        <v>0</v>
      </c>
      <c r="T173" s="706">
        <f>IF(+All!$F932="Purdue",+All!T932,IF(+All!$H932="Purdue",+All!T932,0))</f>
        <v>0</v>
      </c>
      <c r="U173" s="707">
        <f>IF(+All!$F932="Purdue",+All!U932,IF(+All!$H932="Purdue",+All!U932,0))</f>
        <v>0</v>
      </c>
      <c r="V173" s="706">
        <f>IF(+All!$F567="Purdue",+All!#REF!,IF(+All!$H567="Purdue",+All!#REF!,0))</f>
        <v>0</v>
      </c>
      <c r="W173" s="707">
        <f>IF(+All!$F567="Purdue",+All!#REF!,IF(+All!$H567="Purdue",+All!#REF!,0))</f>
        <v>0</v>
      </c>
      <c r="X173" s="706">
        <f>IF(+All!$F567="Purdue",+All!#REF!,IF(+All!$H567="Purdue",+All!#REF!,0))</f>
        <v>0</v>
      </c>
      <c r="Y173" s="707">
        <f>IF(+All!$F567="Purdue",+All!#REF!,IF(+All!$H567="Purdue",+All!#REF!,0))</f>
        <v>0</v>
      </c>
      <c r="Z173" s="706">
        <f>IF(+All!$F567="Purdue",+All!#REF!,IF(+All!$H567="Purdue",+All!#REF!,0))</f>
        <v>0</v>
      </c>
      <c r="AA173" s="707">
        <f>IF(+All!$F567="Purdue",+All!#REF!,IF(+All!$H567="Purdue",+All!#REF!,0))</f>
        <v>0</v>
      </c>
      <c r="AB173" s="706">
        <f>IF(+All!$F567="Purdue",+All!#REF!,IF(+All!$H567="Purdue",+All!#REF!,0))</f>
        <v>0</v>
      </c>
      <c r="AC173" s="707">
        <f>IF(+All!$F567="Purdue",+All!#REF!,IF(+All!$H567="Purdue",+All!#REF!,0))</f>
        <v>0</v>
      </c>
      <c r="AD173" s="706">
        <f>IF(+All!$F567="Purdue",+All!#REF!,IF(+All!$H567="Purdue",+All!#REF!,0))</f>
        <v>0</v>
      </c>
      <c r="AE173" s="707">
        <f>IF(+All!$F567="Purdue",+All!#REF!,IF(+All!$H567="Purdue",+All!#REF!,0))</f>
        <v>0</v>
      </c>
      <c r="AF173" s="706">
        <f>IF(+All!$F567="Purdue",+All!#REF!,IF(+All!$H567="Purdue",+All!#REF!,0))</f>
        <v>0</v>
      </c>
      <c r="AG173" s="707">
        <f>IF(+All!$F567="Purdue",+All!#REF!,IF(+All!$H567="Purdue",+All!#REF!,0))</f>
        <v>0</v>
      </c>
      <c r="AH173" s="706">
        <f>IF(+All!$F567="Purdue",+All!#REF!,IF(+All!$H567="Purdue",+All!#REF!,0))</f>
        <v>0</v>
      </c>
      <c r="AI173" s="707">
        <f>IF(+All!$F567="Purdue",+All!#REF!,IF(+All!$H567="Purdue",+All!#REF!,0))</f>
        <v>0</v>
      </c>
      <c r="AJ173" s="706">
        <f>IF(+All!$F567="Purdue",+All!#REF!,IF(+All!$H567="Purdue",+All!#REF!,0))</f>
        <v>0</v>
      </c>
      <c r="AK173" s="707">
        <f>IF(+All!$F567="Purdue",+All!#REF!,IF(+All!$H567="Purdue",+All!#REF!,0))</f>
        <v>0</v>
      </c>
      <c r="AL173" s="81">
        <f>IF(+All!$F567="Purdue",+All!V567,IF(+All!$H567="Purdue",+All!V567,0))</f>
        <v>0</v>
      </c>
      <c r="AM173" s="82">
        <f>IF(+All!$F567="Purdue",+All!W567,IF(+All!$H567="Purdue",+All!W567,0))</f>
        <v>0</v>
      </c>
      <c r="AN173" s="81">
        <f>IF(+All!$F567="Purdue",+All!X567,IF(+All!$H567="Purdue",+All!X567,0))</f>
        <v>0</v>
      </c>
      <c r="AO173" s="83">
        <f>IF(+All!$F567="Purdue",+All!Y567,IF(+All!$H567="Purdue",+All!Y567,0))</f>
        <v>0</v>
      </c>
      <c r="AP173" s="84">
        <f>IF(+All!$F567="Purdue",+All!Z567,IF(+All!$H567="Purdue",+All!Z567,0))</f>
        <v>0</v>
      </c>
      <c r="AQ173" s="480">
        <f>IF(+All!$F567="Purdue",+All!#REF!,IF(+All!$H567="Purdue",+All!#REF!,0))</f>
        <v>0</v>
      </c>
      <c r="AR173" s="482">
        <f>IF(+All!$F567="Purdue",+All!#REF!,IF(+All!$H567="Purdue",+All!#REF!,0))</f>
        <v>0</v>
      </c>
      <c r="AS173" s="483">
        <f>IF(+All!$F567="Purdue",+All!#REF!,IF(+All!$H567="Purdue",+All!#REF!,0))</f>
        <v>0</v>
      </c>
      <c r="AT173" s="483">
        <f>IF(+All!$F567="Purdue",+All!#REF!,IF(+All!$H567="Purdue",+All!#REF!,0))</f>
        <v>0</v>
      </c>
      <c r="AU173" s="482">
        <f>IF(+All!$F567="Purdue",+All!#REF!,IF(+All!$H567="Purdue",+All!#REF!,0))</f>
        <v>0</v>
      </c>
      <c r="AV173" s="483">
        <f>IF(+All!$F567="Purdue",+All!#REF!,IF(+All!$H567="Purdue",+All!#REF!,0))</f>
        <v>0</v>
      </c>
      <c r="AW173" s="484">
        <f>IF(+All!$F567="Purdue",+All!#REF!,IF(+All!$H567="Purdue",+All!#REF!,0))</f>
        <v>0</v>
      </c>
      <c r="AX173" s="483">
        <f>IF(+All!$F567="Purdue",+All!#REF!,IF(+All!$H567="Purdue",+All!#REF!,0))</f>
        <v>0</v>
      </c>
      <c r="AY173" s="88">
        <f>IF(+All!$F567="Purdue",+All!#REF!,IF(+All!$H567="Purdue",+All!#REF!,0))</f>
        <v>0</v>
      </c>
      <c r="AZ173" s="89">
        <f>IF(+All!$F567="Purdue",+All!#REF!,IF(+All!$H567="Purdue",+All!#REF!,0))</f>
        <v>0</v>
      </c>
      <c r="BA173" s="90">
        <f>IF(+All!$F567="Purdue",+All!#REF!,IF(+All!$H567="Purdue",+All!#REF!,0))</f>
        <v>0</v>
      </c>
      <c r="BB173" s="90">
        <f>IF(+All!$F567="Purdue",+All!#REF!,IF(+All!$H567="Purdue",+All!#REF!,0))</f>
        <v>0</v>
      </c>
      <c r="BC173" s="91">
        <f>IF(+All!$F567="Purdue",+All!#REF!,IF(+All!$H567="Purdue",+All!#REF!,0))</f>
        <v>0</v>
      </c>
      <c r="BD173" s="482">
        <f>IF(+All!$F567="Purdue",+All!#REF!,IF(+All!$H567="Purdue",+All!#REF!,0))</f>
        <v>0</v>
      </c>
      <c r="BE173" s="483">
        <f>IF(+All!$F567="Purdue",+All!#REF!,IF(+All!$H567="Purdue",+All!#REF!,0))</f>
        <v>0</v>
      </c>
      <c r="BF173" s="483">
        <f>IF(+All!$F567="Purdue",+All!#REF!,IF(+All!$H567="Purdue",+All!#REF!,0))</f>
        <v>0</v>
      </c>
      <c r="BG173" s="482">
        <f>IF(+All!$F567="Purdue",+All!#REF!,IF(+All!$H567="Purdue",+All!#REF!,0))</f>
        <v>0</v>
      </c>
      <c r="BH173" s="483">
        <f>IF(+All!$F567="Purdue",+All!#REF!,IF(+All!$H567="Purdue",+All!#REF!,0))</f>
        <v>0</v>
      </c>
      <c r="BI173" s="484">
        <f>IF(+All!$F567="Purdue",+All!#REF!,IF(+All!$H567="Purdue",+All!#REF!,0))</f>
        <v>0</v>
      </c>
      <c r="BJ173" s="92">
        <f>IF(+All!$F567="Purdue",+All!#REF!,IF(+All!$H567="Purdue",+All!#REF!,0))</f>
        <v>0</v>
      </c>
      <c r="BK173" s="93">
        <f>IF(+All!$F567="Purdue",+All!#REF!,IF(+All!$H567="Purdue",+All!#REF!,0))</f>
        <v>0</v>
      </c>
    </row>
    <row r="174" spans="1:63" x14ac:dyDescent="0.8">
      <c r="A174" s="52"/>
      <c r="B174" s="53"/>
      <c r="C174" s="54"/>
      <c r="D174" s="55"/>
      <c r="E174" s="709"/>
      <c r="F174" s="1219" t="str">
        <f>H175</f>
        <v>Rutgers</v>
      </c>
      <c r="G174" s="1253"/>
      <c r="H174" s="1253"/>
      <c r="I174" s="1254"/>
      <c r="J174" s="705"/>
      <c r="K174" s="709"/>
      <c r="L174" s="58"/>
      <c r="M174" s="59"/>
      <c r="N174" s="705"/>
      <c r="O174" s="9"/>
      <c r="P174" s="9"/>
      <c r="Q174" s="709"/>
      <c r="R174" s="705"/>
      <c r="S174" s="9"/>
      <c r="T174" s="705"/>
      <c r="U174" s="709"/>
      <c r="V174" s="705"/>
      <c r="W174" s="826"/>
      <c r="X174" s="705"/>
      <c r="Y174" s="709"/>
      <c r="Z174" s="705"/>
      <c r="AA174" s="709"/>
      <c r="AB174" s="705"/>
      <c r="AC174" s="709"/>
      <c r="AD174" s="825"/>
      <c r="AE174" s="826"/>
      <c r="AF174" s="825"/>
      <c r="AG174" s="826"/>
      <c r="AH174" s="825"/>
      <c r="AI174" s="826"/>
      <c r="AJ174" s="825"/>
      <c r="AK174" s="826"/>
      <c r="AL174" s="61"/>
      <c r="AM174" s="62"/>
      <c r="AN174" s="62"/>
      <c r="AO174" s="63"/>
      <c r="AP174" s="64"/>
      <c r="AQ174" s="65"/>
      <c r="AR174" s="66"/>
      <c r="AS174" s="67"/>
      <c r="AT174" s="67"/>
      <c r="AU174" s="66"/>
      <c r="AV174" s="67"/>
      <c r="AW174" s="49"/>
      <c r="AX174" s="48"/>
      <c r="AY174" s="66"/>
      <c r="AZ174" s="67"/>
      <c r="BA174" s="49"/>
      <c r="BB174" s="49"/>
      <c r="BC174" s="65"/>
      <c r="BD174" s="66"/>
      <c r="BE174" s="67"/>
      <c r="BF174" s="67"/>
      <c r="BG174" s="66"/>
      <c r="BH174" s="67"/>
      <c r="BI174" s="49"/>
      <c r="BJ174" s="68"/>
      <c r="BK174" s="69"/>
    </row>
    <row r="175" spans="1:63" x14ac:dyDescent="0.8">
      <c r="A175" s="70">
        <f>IF(+All!$F15="Rutgers",+All!A15,IF(+All!$H15="Rutgers",+All!A15,0))</f>
        <v>1</v>
      </c>
      <c r="B175" s="480" t="str">
        <f>IF(+All!$F15="Rutgers",+All!B15,IF(+All!$H15="Rutgers",+All!B15,0))</f>
        <v>Sat</v>
      </c>
      <c r="C175" s="72">
        <f>IF(+All!$F15="Rutgers",+All!C15,IF(+All!$H15="Rutgers",+All!C15,0))</f>
        <v>44443</v>
      </c>
      <c r="D175" s="73">
        <f>IF(+All!$F15="Rutgers",+All!D15,IF(+All!$H15="Rutgers",+All!D15,0))</f>
        <v>0.5</v>
      </c>
      <c r="E175" s="707" t="str">
        <f>IF(+All!$F15="Rutgers",+All!E15,IF(+All!$H15="Rutgers",+All!E15,0))</f>
        <v>BTN</v>
      </c>
      <c r="F175" s="75" t="str">
        <f>IF(+All!$F15="Rutgers",+All!F15,IF(+All!$H15="Rutgers",+All!F15,0))</f>
        <v>Temple</v>
      </c>
      <c r="G175" s="76" t="str">
        <f>IF(+All!$F15="Rutgers",+All!G15,IF(+All!$H15="Rutgers",+All!G15,0))</f>
        <v>AAC</v>
      </c>
      <c r="H175" s="75" t="str">
        <f>IF(+All!$F15="Rutgers",+All!H15,IF(+All!$H15="Rutgers",+All!H15,0))</f>
        <v>Rutgers</v>
      </c>
      <c r="I175" s="76" t="str">
        <f>IF(+All!$F15="Rutgers",+All!I15,IF(+All!$H15="Rutgers",+All!I15,0))</f>
        <v>B10</v>
      </c>
      <c r="J175" s="706" t="str">
        <f>IF(+All!$F15="Rutgers",+All!J15,IF(+All!$H15="Rutgers",+All!J15,0))</f>
        <v>Rutgers</v>
      </c>
      <c r="K175" s="707" t="str">
        <f>IF(+All!$F15="Rutgers",+All!K15,IF(+All!$H15="Rutgers",+All!K15,0))</f>
        <v>Temple</v>
      </c>
      <c r="L175" s="78">
        <f>IF(+All!$F15="Rutgers",+All!L15,IF(+All!$H15="Rutgers",+All!L15,0))</f>
        <v>14.5</v>
      </c>
      <c r="M175" s="79">
        <f>IF(+All!$F15="Rutgers",+All!M15,IF(+All!$H15="Rutgers",+All!M15,0))</f>
        <v>51.5</v>
      </c>
      <c r="N175" s="706" t="str">
        <f>IF(+All!$F15="Rutgers",+All!N15,IF(+All!$H15="Rutgers",+All!N15,0))</f>
        <v>Rutgers</v>
      </c>
      <c r="O175" s="708">
        <f>IF(+All!$F15="Rutgers",+All!O15,IF(+All!$H15="Rutgers",+All!O15,0))</f>
        <v>61</v>
      </c>
      <c r="P175" s="708" t="str">
        <f>IF(+All!$F15="Rutgers",+All!P15,IF(+All!$H15="Rutgers",+All!P15,0))</f>
        <v>Temple</v>
      </c>
      <c r="Q175" s="707">
        <f>IF(+All!$F15="Rutgers",+All!Q15,IF(+All!$H15="Rutgers",+All!Q15,0))</f>
        <v>14</v>
      </c>
      <c r="R175" s="706" t="str">
        <f>IF(+All!$F15="Rutgers",+All!R15,IF(+All!$H15="Rutgers",+All!R15,0))</f>
        <v>Rutgers</v>
      </c>
      <c r="S175" s="708" t="str">
        <f>IF(+All!$F15="Rutgers",+All!S15,IF(+All!$H15="Rutgers",+All!S15,0))</f>
        <v>Temple</v>
      </c>
      <c r="T175" s="706" t="str">
        <f>IF(+All!$F15="Rutgers",+All!T15,IF(+All!$H15="Rutgers",+All!T15,0))</f>
        <v>Temple</v>
      </c>
      <c r="U175" s="707" t="str">
        <f>IF(+All!$F15="Rutgers",+All!U15,IF(+All!$H15="Rutgers",+All!U15,0))</f>
        <v>L</v>
      </c>
      <c r="V175" s="706"/>
      <c r="W175" s="707"/>
      <c r="X175" s="706"/>
      <c r="Y175" s="707"/>
      <c r="Z175" s="706"/>
      <c r="AA175" s="707"/>
      <c r="AB175" s="706"/>
      <c r="AC175" s="707"/>
      <c r="AD175" s="706"/>
      <c r="AE175" s="707"/>
      <c r="AF175" s="706"/>
      <c r="AG175" s="707"/>
      <c r="AH175" s="706"/>
      <c r="AI175" s="707"/>
      <c r="AJ175" s="706"/>
      <c r="AK175" s="707"/>
      <c r="AQ175" s="480"/>
      <c r="AR175" s="482"/>
      <c r="AS175" s="483"/>
      <c r="AT175" s="483"/>
      <c r="AU175" s="482"/>
      <c r="AV175" s="483"/>
      <c r="AW175" s="484"/>
      <c r="AX175" s="483"/>
      <c r="AY175" s="88"/>
      <c r="AZ175" s="89"/>
      <c r="BA175" s="90"/>
      <c r="BB175" s="90"/>
      <c r="BC175" s="91"/>
      <c r="BD175" s="482"/>
      <c r="BE175" s="483"/>
      <c r="BF175" s="483"/>
      <c r="BG175" s="482"/>
      <c r="BH175" s="483"/>
      <c r="BI175" s="484"/>
    </row>
    <row r="176" spans="1:63" x14ac:dyDescent="0.8">
      <c r="A176" s="70">
        <f>IF(+All!$F110="Rutgers",+All!A110,IF(+All!$H110="Rutgers",+All!A110,0))</f>
        <v>2</v>
      </c>
      <c r="B176" s="480" t="str">
        <f>IF(+All!$F110="Rutgers",+All!B110,IF(+All!$H110="Rutgers",+All!B110,0))</f>
        <v>Sat</v>
      </c>
      <c r="C176" s="72">
        <f>IF(+All!$F110="Rutgers",+All!C110,IF(+All!$H110="Rutgers",+All!C110,0))</f>
        <v>44450</v>
      </c>
      <c r="D176" s="73">
        <f>IF(+All!$F110="Rutgers",+All!D110,IF(+All!$H110="Rutgers",+All!D110,0))</f>
        <v>0.58333333333333337</v>
      </c>
      <c r="E176" s="707" t="str">
        <f>IF(+All!$F110="Rutgers",+All!E110,IF(+All!$H110="Rutgers",+All!E110,0))</f>
        <v>ACC</v>
      </c>
      <c r="F176" s="75" t="str">
        <f>IF(+All!$F110="Rutgers",+All!F110,IF(+All!$H110="Rutgers",+All!F110,0))</f>
        <v>Rutgers</v>
      </c>
      <c r="G176" s="76" t="str">
        <f>IF(+All!$F110="Rutgers",+All!G110,IF(+All!$H110="Rutgers",+All!G110,0))</f>
        <v>B10</v>
      </c>
      <c r="H176" s="75" t="str">
        <f>IF(+All!$F110="Rutgers",+All!H110,IF(+All!$H110="Rutgers",+All!H110,0))</f>
        <v>Syracuse</v>
      </c>
      <c r="I176" s="76" t="str">
        <f>IF(+All!$F110="Rutgers",+All!I110,IF(+All!$H110="Rutgers",+All!I110,0))</f>
        <v>ACC</v>
      </c>
      <c r="J176" s="706" t="str">
        <f>IF(+All!$F110="Rutgers",+All!J110,IF(+All!$H110="Rutgers",+All!J110,0))</f>
        <v>Rutgers</v>
      </c>
      <c r="K176" s="707" t="str">
        <f>IF(+All!$F110="Rutgers",+All!K110,IF(+All!$H110="Rutgers",+All!K110,0))</f>
        <v>Syracuse</v>
      </c>
      <c r="L176" s="78">
        <f>IF(+All!$F110="Rutgers",+All!L110,IF(+All!$H110="Rutgers",+All!L110,0))</f>
        <v>2.5</v>
      </c>
      <c r="M176" s="79">
        <f>IF(+All!$F110="Rutgers",+All!M110,IF(+All!$H110="Rutgers",+All!M110,0))</f>
        <v>51.5</v>
      </c>
      <c r="N176" s="706" t="str">
        <f>IF(+All!$F110="Rutgers",+All!N110,IF(+All!$H110="Rutgers",+All!N110,0))</f>
        <v>Rutgers</v>
      </c>
      <c r="O176" s="708">
        <f>IF(+All!$F110="Rutgers",+All!O110,IF(+All!$H110="Rutgers",+All!O110,0))</f>
        <v>17</v>
      </c>
      <c r="P176" s="708" t="str">
        <f>IF(+All!$F110="Rutgers",+All!P110,IF(+All!$H110="Rutgers",+All!P110,0))</f>
        <v>Syracuse</v>
      </c>
      <c r="Q176" s="707">
        <f>IF(+All!$F110="Rutgers",+All!Q110,IF(+All!$H110="Rutgers",+All!Q110,0))</f>
        <v>7</v>
      </c>
      <c r="R176" s="706" t="str">
        <f>IF(+All!$F110="Rutgers",+All!R110,IF(+All!$H110="Rutgers",+All!R110,0))</f>
        <v>Rutgers</v>
      </c>
      <c r="S176" s="708" t="str">
        <f>IF(+All!$F110="Rutgers",+All!S110,IF(+All!$H110="Rutgers",+All!S110,0))</f>
        <v>Syracuse</v>
      </c>
      <c r="T176" s="706" t="str">
        <f>IF(+All!$F110="Rutgers",+All!T110,IF(+All!$H110="Rutgers",+All!T110,0))</f>
        <v>Rutgers</v>
      </c>
      <c r="U176" s="707" t="str">
        <f>IF(+All!$F110="Rutgers",+All!U110,IF(+All!$H110="Rutgers",+All!U110,0))</f>
        <v>W</v>
      </c>
      <c r="V176" s="706">
        <f>IF(+All!$F79="Rutgers",+All!#REF!,IF(+All!$H79="Rutgers",+All!#REF!,0))</f>
        <v>0</v>
      </c>
      <c r="W176" s="707">
        <f>IF(+All!$F79="Rutgers",+All!#REF!,IF(+All!$H79="Rutgers",+All!#REF!,0))</f>
        <v>0</v>
      </c>
      <c r="X176" s="706">
        <f>IF(+All!$F79="Rutgers",+All!#REF!,IF(+All!$H79="Rutgers",+All!#REF!,0))</f>
        <v>0</v>
      </c>
      <c r="Y176" s="707">
        <f>IF(+All!$F79="Rutgers",+All!#REF!,IF(+All!$H79="Rutgers",+All!#REF!,0))</f>
        <v>0</v>
      </c>
      <c r="Z176" s="706">
        <f>IF(+All!$F79="Rutgers",+All!#REF!,IF(+All!$H79="Rutgers",+All!#REF!,0))</f>
        <v>0</v>
      </c>
      <c r="AA176" s="707">
        <f>IF(+All!$F79="Rutgers",+All!#REF!,IF(+All!$H79="Rutgers",+All!#REF!,0))</f>
        <v>0</v>
      </c>
      <c r="AB176" s="706">
        <f>IF(+All!$F79="Rutgers",+All!#REF!,IF(+All!$H79="Rutgers",+All!#REF!,0))</f>
        <v>0</v>
      </c>
      <c r="AC176" s="707">
        <f>IF(+All!$F79="Rutgers",+All!#REF!,IF(+All!$H79="Rutgers",+All!#REF!,0))</f>
        <v>0</v>
      </c>
      <c r="AD176" s="706">
        <f>IF(+All!$F79="Rutgers",+All!#REF!,IF(+All!$H79="Rutgers",+All!#REF!,0))</f>
        <v>0</v>
      </c>
      <c r="AE176" s="707">
        <f>IF(+All!$F79="Rutgers",+All!#REF!,IF(+All!$H79="Rutgers",+All!#REF!,0))</f>
        <v>0</v>
      </c>
      <c r="AF176" s="706">
        <f>IF(+All!$F79="Rutgers",+All!#REF!,IF(+All!$H79="Rutgers",+All!#REF!,0))</f>
        <v>0</v>
      </c>
      <c r="AG176" s="707">
        <f>IF(+All!$F79="Rutgers",+All!#REF!,IF(+All!$H79="Rutgers",+All!#REF!,0))</f>
        <v>0</v>
      </c>
      <c r="AH176" s="706">
        <f>IF(+All!$F79="Rutgers",+All!#REF!,IF(+All!$H79="Rutgers",+All!#REF!,0))</f>
        <v>0</v>
      </c>
      <c r="AI176" s="707">
        <f>IF(+All!$F79="Rutgers",+All!#REF!,IF(+All!$H79="Rutgers",+All!#REF!,0))</f>
        <v>0</v>
      </c>
      <c r="AJ176" s="706">
        <f>IF(+All!$F79="Rutgers",+All!#REF!,IF(+All!$H79="Rutgers",+All!#REF!,0))</f>
        <v>0</v>
      </c>
      <c r="AK176" s="707">
        <f>IF(+All!$F79="Rutgers",+All!#REF!,IF(+All!$H79="Rutgers",+All!#REF!,0))</f>
        <v>0</v>
      </c>
      <c r="AL176" s="81">
        <f>IF(+All!$F79="Rutgers",+All!V79,IF(+All!$H79="Rutgers",+All!V79,0))</f>
        <v>0</v>
      </c>
      <c r="AM176" s="82">
        <f>IF(+All!$F79="Rutgers",+All!W79,IF(+All!$H79="Rutgers",+All!W79,0))</f>
        <v>0</v>
      </c>
      <c r="AN176" s="81">
        <f>IF(+All!$F79="Rutgers",+All!X79,IF(+All!$H79="Rutgers",+All!X79,0))</f>
        <v>0</v>
      </c>
      <c r="AO176" s="83">
        <f>IF(+All!$F79="Rutgers",+All!Y79,IF(+All!$H79="Rutgers",+All!Y79,0))</f>
        <v>0</v>
      </c>
      <c r="AP176" s="84">
        <f>IF(+All!$F79="Rutgers",+All!Z79,IF(+All!$H79="Rutgers",+All!Z79,0))</f>
        <v>0</v>
      </c>
      <c r="AQ176" s="480">
        <f>IF(+All!$F79="Rutgers",+All!#REF!,IF(+All!$H79="Rutgers",+All!#REF!,0))</f>
        <v>0</v>
      </c>
      <c r="AR176" s="482">
        <f>IF(+All!$F79="Rutgers",+All!#REF!,IF(+All!$H79="Rutgers",+All!#REF!,0))</f>
        <v>0</v>
      </c>
      <c r="AS176" s="483">
        <f>IF(+All!$F79="Rutgers",+All!#REF!,IF(+All!$H79="Rutgers",+All!#REF!,0))</f>
        <v>0</v>
      </c>
      <c r="AT176" s="483">
        <f>IF(+All!$F79="Rutgers",+All!#REF!,IF(+All!$H79="Rutgers",+All!#REF!,0))</f>
        <v>0</v>
      </c>
      <c r="AU176" s="482">
        <f>IF(+All!$F79="Rutgers",+All!#REF!,IF(+All!$H79="Rutgers",+All!#REF!,0))</f>
        <v>0</v>
      </c>
      <c r="AV176" s="483">
        <f>IF(+All!$F79="Rutgers",+All!#REF!,IF(+All!$H79="Rutgers",+All!#REF!,0))</f>
        <v>0</v>
      </c>
      <c r="AW176" s="484">
        <f>IF(+All!$F79="Rutgers",+All!#REF!,IF(+All!$H79="Rutgers",+All!#REF!,0))</f>
        <v>0</v>
      </c>
      <c r="AX176" s="483">
        <f>IF(+All!$F79="Rutgers",+All!#REF!,IF(+All!$H79="Rutgers",+All!#REF!,0))</f>
        <v>0</v>
      </c>
      <c r="AY176" s="88">
        <f>IF(+All!$F79="Rutgers",+All!#REF!,IF(+All!$H79="Rutgers",+All!#REF!,0))</f>
        <v>0</v>
      </c>
      <c r="AZ176" s="89">
        <f>IF(+All!$F79="Rutgers",+All!#REF!,IF(+All!$H79="Rutgers",+All!#REF!,0))</f>
        <v>0</v>
      </c>
      <c r="BA176" s="90">
        <f>IF(+All!$F79="Rutgers",+All!#REF!,IF(+All!$H79="Rutgers",+All!#REF!,0))</f>
        <v>0</v>
      </c>
      <c r="BB176" s="90">
        <f>IF(+All!$F79="Rutgers",+All!#REF!,IF(+All!$H79="Rutgers",+All!#REF!,0))</f>
        <v>0</v>
      </c>
      <c r="BC176" s="91">
        <f>IF(+All!$F79="Rutgers",+All!#REF!,IF(+All!$H79="Rutgers",+All!#REF!,0))</f>
        <v>0</v>
      </c>
      <c r="BD176" s="482">
        <f>IF(+All!$F79="Rutgers",+All!#REF!,IF(+All!$H79="Rutgers",+All!#REF!,0))</f>
        <v>0</v>
      </c>
      <c r="BE176" s="483">
        <f>IF(+All!$F79="Rutgers",+All!#REF!,IF(+All!$H79="Rutgers",+All!#REF!,0))</f>
        <v>0</v>
      </c>
      <c r="BF176" s="483">
        <f>IF(+All!$F79="Rutgers",+All!#REF!,IF(+All!$H79="Rutgers",+All!#REF!,0))</f>
        <v>0</v>
      </c>
      <c r="BG176" s="482">
        <f>IF(+All!$F79="Rutgers",+All!#REF!,IF(+All!$H79="Rutgers",+All!#REF!,0))</f>
        <v>0</v>
      </c>
      <c r="BH176" s="483">
        <f>IF(+All!$F79="Rutgers",+All!#REF!,IF(+All!$H79="Rutgers",+All!#REF!,0))</f>
        <v>0</v>
      </c>
      <c r="BI176" s="484">
        <f>IF(+All!$F79="Rutgers",+All!#REF!,IF(+All!$H79="Rutgers",+All!#REF!,0))</f>
        <v>0</v>
      </c>
      <c r="BJ176" s="92">
        <f>IF(+All!$F79="Rutgers",+All!#REF!,IF(+All!$H79="Rutgers",+All!#REF!,0))</f>
        <v>0</v>
      </c>
      <c r="BK176" s="93">
        <f>IF(+All!$F79="Rutgers",+All!#REF!,IF(+All!$H79="Rutgers",+All!#REF!,0))</f>
        <v>0</v>
      </c>
    </row>
    <row r="177" spans="1:71" x14ac:dyDescent="0.8">
      <c r="A177" s="70">
        <f>IF(+All!$F198="Rutgers",+All!A198,IF(+All!$H198="Rutgers",+All!A198,0))</f>
        <v>3</v>
      </c>
      <c r="B177" s="480" t="str">
        <f>IF(+All!$F198="Rutgers",+All!B198,IF(+All!$H198="Rutgers",+All!B198,0))</f>
        <v>Sat</v>
      </c>
      <c r="C177" s="72">
        <f>IF(+All!$F198="Rutgers",+All!C198,IF(+All!$H198="Rutgers",+All!C198,0))</f>
        <v>44457</v>
      </c>
      <c r="D177" s="73">
        <f>IF(+All!$F198="Rutgers",+All!D198,IF(+All!$H198="Rutgers",+All!D198,0))</f>
        <v>0.64583333333333337</v>
      </c>
      <c r="E177" s="707" t="str">
        <f>IF(+All!$F198="Rutgers",+All!E198,IF(+All!$H198="Rutgers",+All!E198,0))</f>
        <v>BTN</v>
      </c>
      <c r="F177" s="75" t="str">
        <f>IF(+All!$F198="Rutgers",+All!F198,IF(+All!$H198="Rutgers",+All!F198,0))</f>
        <v>1AA Delaware</v>
      </c>
      <c r="G177" s="76" t="str">
        <f>IF(+All!$F198="Rutgers",+All!G198,IF(+All!$H198="Rutgers",+All!G198,0))</f>
        <v>1AA</v>
      </c>
      <c r="H177" s="75" t="str">
        <f>IF(+All!$F198="Rutgers",+All!H198,IF(+All!$H198="Rutgers",+All!H198,0))</f>
        <v>Rutgers</v>
      </c>
      <c r="I177" s="76" t="str">
        <f>IF(+All!$F198="Rutgers",+All!I198,IF(+All!$H198="Rutgers",+All!I198,0))</f>
        <v>B10</v>
      </c>
      <c r="J177" s="706">
        <f>IF(+All!$F198="Rutgers",+All!J198,IF(+All!$H198="Rutgers",+All!J198,0))</f>
        <v>0</v>
      </c>
      <c r="K177" s="707">
        <f>IF(+All!$F198="Rutgers",+All!K198,IF(+All!$H198="Rutgers",+All!K198,0))</f>
        <v>0</v>
      </c>
      <c r="L177" s="78">
        <f>IF(+All!$F198="Rutgers",+All!L198,IF(+All!$H198="Rutgers",+All!L198,0))</f>
        <v>0</v>
      </c>
      <c r="M177" s="79">
        <f>IF(+All!$F198="Rutgers",+All!M198,IF(+All!$H198="Rutgers",+All!M198,0))</f>
        <v>0</v>
      </c>
      <c r="N177" s="706" t="str">
        <f>IF(+All!$F198="Rutgers",+All!N198,IF(+All!$H198="Rutgers",+All!N198,0))</f>
        <v>Rutgers</v>
      </c>
      <c r="O177" s="708">
        <f>IF(+All!$F198="Rutgers",+All!O198,IF(+All!$H198="Rutgers",+All!O198,0))</f>
        <v>45</v>
      </c>
      <c r="P177" s="708" t="str">
        <f>IF(+All!$F198="Rutgers",+All!P198,IF(+All!$H198="Rutgers",+All!P198,0))</f>
        <v>1AA Delaware</v>
      </c>
      <c r="Q177" s="707">
        <f>IF(+All!$F198="Rutgers",+All!Q198,IF(+All!$H198="Rutgers",+All!Q198,0))</f>
        <v>13</v>
      </c>
      <c r="R177" s="706">
        <f>IF(+All!$F198="Rutgers",+All!R198,IF(+All!$H198="Rutgers",+All!R198,0))</f>
        <v>0</v>
      </c>
      <c r="S177" s="708">
        <f>IF(+All!$F198="Rutgers",+All!S198,IF(+All!$H198="Rutgers",+All!S198,0))</f>
        <v>0</v>
      </c>
      <c r="T177" s="706">
        <f>IF(+All!$F198="Rutgers",+All!T198,IF(+All!$H198="Rutgers",+All!T198,0))</f>
        <v>0</v>
      </c>
      <c r="U177" s="707">
        <f>IF(+All!$F198="Rutgers",+All!U198,IF(+All!$H198="Rutgers",+All!U198,0))</f>
        <v>0</v>
      </c>
      <c r="V177" s="706">
        <f>IF(+All!$F160="Rutgers",+All!#REF!,IF(+All!$H160="Rutgers",+All!#REF!,0))</f>
        <v>0</v>
      </c>
      <c r="W177" s="707">
        <f>IF(+All!$F160="Rutgers",+All!#REF!,IF(+All!$H160="Rutgers",+All!#REF!,0))</f>
        <v>0</v>
      </c>
      <c r="X177" s="706">
        <f>IF(+All!$F160="Rutgers",+All!#REF!,IF(+All!$H160="Rutgers",+All!#REF!,0))</f>
        <v>0</v>
      </c>
      <c r="Y177" s="707">
        <f>IF(+All!$F160="Rutgers",+All!#REF!,IF(+All!$H160="Rutgers",+All!#REF!,0))</f>
        <v>0</v>
      </c>
      <c r="Z177" s="706">
        <f>IF(+All!$F160="Rutgers",+All!#REF!,IF(+All!$H160="Rutgers",+All!#REF!,0))</f>
        <v>0</v>
      </c>
      <c r="AA177" s="707">
        <f>IF(+All!$F160="Rutgers",+All!#REF!,IF(+All!$H160="Rutgers",+All!#REF!,0))</f>
        <v>0</v>
      </c>
      <c r="AB177" s="706">
        <f>IF(+All!$F160="Rutgers",+All!#REF!,IF(+All!$H160="Rutgers",+All!#REF!,0))</f>
        <v>0</v>
      </c>
      <c r="AC177" s="707">
        <f>IF(+All!$F160="Rutgers",+All!#REF!,IF(+All!$H160="Rutgers",+All!#REF!,0))</f>
        <v>0</v>
      </c>
      <c r="AD177" s="706">
        <f>IF(+All!$F160="Rutgers",+All!#REF!,IF(+All!$H160="Rutgers",+All!#REF!,0))</f>
        <v>0</v>
      </c>
      <c r="AE177" s="707">
        <f>IF(+All!$F160="Rutgers",+All!#REF!,IF(+All!$H160="Rutgers",+All!#REF!,0))</f>
        <v>0</v>
      </c>
      <c r="AF177" s="706">
        <f>IF(+All!$F160="Rutgers",+All!#REF!,IF(+All!$H160="Rutgers",+All!#REF!,0))</f>
        <v>0</v>
      </c>
      <c r="AG177" s="707">
        <f>IF(+All!$F160="Rutgers",+All!#REF!,IF(+All!$H160="Rutgers",+All!#REF!,0))</f>
        <v>0</v>
      </c>
      <c r="AH177" s="706">
        <f>IF(+All!$F160="Rutgers",+All!#REF!,IF(+All!$H160="Rutgers",+All!#REF!,0))</f>
        <v>0</v>
      </c>
      <c r="AI177" s="707">
        <f>IF(+All!$F160="Rutgers",+All!#REF!,IF(+All!$H160="Rutgers",+All!#REF!,0))</f>
        <v>0</v>
      </c>
      <c r="AJ177" s="706">
        <f>IF(+All!$F160="Rutgers",+All!#REF!,IF(+All!$H160="Rutgers",+All!#REF!,0))</f>
        <v>0</v>
      </c>
      <c r="AK177" s="707">
        <f>IF(+All!$F160="Rutgers",+All!#REF!,IF(+All!$H160="Rutgers",+All!#REF!,0))</f>
        <v>0</v>
      </c>
      <c r="AL177" s="81">
        <f>IF(+All!$F160="Rutgers",+All!V160,IF(+All!$H160="Rutgers",+All!V160,0))</f>
        <v>0</v>
      </c>
      <c r="AM177" s="82">
        <f>IF(+All!$F160="Rutgers",+All!W160,IF(+All!$H160="Rutgers",+All!W160,0))</f>
        <v>0</v>
      </c>
      <c r="AN177" s="81">
        <f>IF(+All!$F160="Rutgers",+All!X160,IF(+All!$H160="Rutgers",+All!X160,0))</f>
        <v>0</v>
      </c>
      <c r="AO177" s="83">
        <f>IF(+All!$F160="Rutgers",+All!Y160,IF(+All!$H160="Rutgers",+All!Y160,0))</f>
        <v>0</v>
      </c>
      <c r="AP177" s="84">
        <f>IF(+All!$F160="Rutgers",+All!Z160,IF(+All!$H160="Rutgers",+All!Z160,0))</f>
        <v>0</v>
      </c>
      <c r="AQ177" s="480">
        <f>IF(+All!$F160="Rutgers",+All!#REF!,IF(+All!$H160="Rutgers",+All!#REF!,0))</f>
        <v>0</v>
      </c>
      <c r="AR177" s="482">
        <f>IF(+All!$F160="Rutgers",+All!#REF!,IF(+All!$H160="Rutgers",+All!#REF!,0))</f>
        <v>0</v>
      </c>
      <c r="AS177" s="483">
        <f>IF(+All!$F160="Rutgers",+All!#REF!,IF(+All!$H160="Rutgers",+All!#REF!,0))</f>
        <v>0</v>
      </c>
      <c r="AT177" s="483">
        <f>IF(+All!$F160="Rutgers",+All!#REF!,IF(+All!$H160="Rutgers",+All!#REF!,0))</f>
        <v>0</v>
      </c>
      <c r="AU177" s="482">
        <f>IF(+All!$F160="Rutgers",+All!#REF!,IF(+All!$H160="Rutgers",+All!#REF!,0))</f>
        <v>0</v>
      </c>
      <c r="AV177" s="483">
        <f>IF(+All!$F160="Rutgers",+All!#REF!,IF(+All!$H160="Rutgers",+All!#REF!,0))</f>
        <v>0</v>
      </c>
      <c r="AW177" s="484">
        <f>IF(+All!$F160="Rutgers",+All!#REF!,IF(+All!$H160="Rutgers",+All!#REF!,0))</f>
        <v>0</v>
      </c>
      <c r="AX177" s="483">
        <f>IF(+All!$F160="Rutgers",+All!#REF!,IF(+All!$H160="Rutgers",+All!#REF!,0))</f>
        <v>0</v>
      </c>
      <c r="AY177" s="88">
        <f>IF(+All!$F160="Rutgers",+All!#REF!,IF(+All!$H160="Rutgers",+All!#REF!,0))</f>
        <v>0</v>
      </c>
      <c r="AZ177" s="89">
        <f>IF(+All!$F160="Rutgers",+All!#REF!,IF(+All!$H160="Rutgers",+All!#REF!,0))</f>
        <v>0</v>
      </c>
      <c r="BA177" s="90">
        <f>IF(+All!$F160="Rutgers",+All!#REF!,IF(+All!$H160="Rutgers",+All!#REF!,0))</f>
        <v>0</v>
      </c>
      <c r="BB177" s="90">
        <f>IF(+All!$F160="Rutgers",+All!#REF!,IF(+All!$H160="Rutgers",+All!#REF!,0))</f>
        <v>0</v>
      </c>
      <c r="BC177" s="91">
        <f>IF(+All!$F160="Rutgers",+All!#REF!,IF(+All!$H160="Rutgers",+All!#REF!,0))</f>
        <v>0</v>
      </c>
      <c r="BD177" s="482">
        <f>IF(+All!$F160="Rutgers",+All!#REF!,IF(+All!$H160="Rutgers",+All!#REF!,0))</f>
        <v>0</v>
      </c>
      <c r="BE177" s="483">
        <f>IF(+All!$F160="Rutgers",+All!#REF!,IF(+All!$H160="Rutgers",+All!#REF!,0))</f>
        <v>0</v>
      </c>
      <c r="BF177" s="483">
        <f>IF(+All!$F160="Rutgers",+All!#REF!,IF(+All!$H160="Rutgers",+All!#REF!,0))</f>
        <v>0</v>
      </c>
      <c r="BG177" s="482">
        <f>IF(+All!$F160="Rutgers",+All!#REF!,IF(+All!$H160="Rutgers",+All!#REF!,0))</f>
        <v>0</v>
      </c>
      <c r="BH177" s="483">
        <f>IF(+All!$F160="Rutgers",+All!#REF!,IF(+All!$H160="Rutgers",+All!#REF!,0))</f>
        <v>0</v>
      </c>
      <c r="BI177" s="484">
        <f>IF(+All!$F160="Rutgers",+All!#REF!,IF(+All!$H160="Rutgers",+All!#REF!,0))</f>
        <v>0</v>
      </c>
      <c r="BJ177" s="92">
        <f>IF(+All!$F160="Rutgers",+All!#REF!,IF(+All!$H160="Rutgers",+All!#REF!,0))</f>
        <v>0</v>
      </c>
      <c r="BK177" s="93">
        <f>IF(+All!$F160="Rutgers",+All!#REF!,IF(+All!$H160="Rutgers",+All!#REF!,0))</f>
        <v>0</v>
      </c>
    </row>
    <row r="178" spans="1:71" x14ac:dyDescent="0.8">
      <c r="A178" s="70">
        <f>IF(+All!$F276="Rutgers",+All!A276,IF(+All!$H276="Rutgers",+All!A276,0))</f>
        <v>4</v>
      </c>
      <c r="B178" s="480" t="str">
        <f>IF(+All!$F276="Rutgers",+All!B276,IF(+All!$H276="Rutgers",+All!B276,0))</f>
        <v>Sat</v>
      </c>
      <c r="C178" s="72">
        <f>IF(+All!$F276="Rutgers",+All!C276,IF(+All!$H276="Rutgers",+All!C276,0))</f>
        <v>44464</v>
      </c>
      <c r="D178" s="73">
        <f>IF(+All!$F276="Rutgers",+All!D276,IF(+All!$H276="Rutgers",+All!D276,0))</f>
        <v>0.64583333333333337</v>
      </c>
      <c r="E178" s="707" t="str">
        <f>IF(+All!$F276="Rutgers",+All!E276,IF(+All!$H276="Rutgers",+All!E276,0))</f>
        <v>ABC</v>
      </c>
      <c r="F178" s="75" t="str">
        <f>IF(+All!$F276="Rutgers",+All!F276,IF(+All!$H276="Rutgers",+All!F276,0))</f>
        <v>Rutgers</v>
      </c>
      <c r="G178" s="76" t="str">
        <f>IF(+All!$F276="Rutgers",+All!G276,IF(+All!$H276="Rutgers",+All!G276,0))</f>
        <v>B10</v>
      </c>
      <c r="H178" s="75" t="str">
        <f>IF(+All!$F276="Rutgers",+All!H276,IF(+All!$H276="Rutgers",+All!H276,0))</f>
        <v>Michigan</v>
      </c>
      <c r="I178" s="76" t="str">
        <f>IF(+All!$F276="Rutgers",+All!I276,IF(+All!$H276="Rutgers",+All!I276,0))</f>
        <v>B10</v>
      </c>
      <c r="J178" s="706" t="str">
        <f>IF(+All!$F276="Rutgers",+All!J276,IF(+All!$H276="Rutgers",+All!J276,0))</f>
        <v>Michigan</v>
      </c>
      <c r="K178" s="707" t="str">
        <f>IF(+All!$F276="Rutgers",+All!K276,IF(+All!$H276="Rutgers",+All!K276,0))</f>
        <v>Rutgers</v>
      </c>
      <c r="L178" s="78">
        <f>IF(+All!$F276="Rutgers",+All!L276,IF(+All!$H276="Rutgers",+All!L276,0))</f>
        <v>20</v>
      </c>
      <c r="M178" s="79">
        <f>IF(+All!$F276="Rutgers",+All!M276,IF(+All!$H276="Rutgers",+All!M276,0))</f>
        <v>50</v>
      </c>
      <c r="N178" s="706" t="str">
        <f>IF(+All!$F276="Rutgers",+All!N276,IF(+All!$H276="Rutgers",+All!N276,0))</f>
        <v>Michigan</v>
      </c>
      <c r="O178" s="708">
        <f>IF(+All!$F276="Rutgers",+All!O276,IF(+All!$H276="Rutgers",+All!O276,0))</f>
        <v>20</v>
      </c>
      <c r="P178" s="708" t="str">
        <f>IF(+All!$F276="Rutgers",+All!P276,IF(+All!$H276="Rutgers",+All!P276,0))</f>
        <v>Rutgers</v>
      </c>
      <c r="Q178" s="707">
        <f>IF(+All!$F276="Rutgers",+All!Q276,IF(+All!$H276="Rutgers",+All!Q276,0))</f>
        <v>13</v>
      </c>
      <c r="R178" s="706" t="str">
        <f>IF(+All!$F276="Rutgers",+All!R276,IF(+All!$H276="Rutgers",+All!R276,0))</f>
        <v>Rutgers</v>
      </c>
      <c r="S178" s="708" t="str">
        <f>IF(+All!$F276="Rutgers",+All!S276,IF(+All!$H276="Rutgers",+All!S276,0))</f>
        <v>Michigan</v>
      </c>
      <c r="T178" s="706" t="str">
        <f>IF(+All!$F276="Rutgers",+All!T276,IF(+All!$H276="Rutgers",+All!T276,0))</f>
        <v>Rutgers</v>
      </c>
      <c r="U178" s="707" t="str">
        <f>IF(+All!$F276="Rutgers",+All!U276,IF(+All!$H276="Rutgers",+All!U276,0))</f>
        <v>W</v>
      </c>
      <c r="V178" s="706">
        <f>IF(+All!$F183="Rutgers",+All!#REF!,IF(+All!$H183="Rutgers",+All!#REF!,0))</f>
        <v>0</v>
      </c>
      <c r="W178" s="707">
        <f>IF(+All!$F183="Rutgers",+All!#REF!,IF(+All!$H183="Rutgers",+All!#REF!,0))</f>
        <v>0</v>
      </c>
      <c r="X178" s="706">
        <f>IF(+All!$F183="Rutgers",+All!#REF!,IF(+All!$H183="Rutgers",+All!#REF!,0))</f>
        <v>0</v>
      </c>
      <c r="Y178" s="707">
        <f>IF(+All!$F183="Rutgers",+All!#REF!,IF(+All!$H183="Rutgers",+All!#REF!,0))</f>
        <v>0</v>
      </c>
      <c r="Z178" s="706">
        <f>IF(+All!$F183="Rutgers",+All!#REF!,IF(+All!$H183="Rutgers",+All!#REF!,0))</f>
        <v>0</v>
      </c>
      <c r="AA178" s="707">
        <f>IF(+All!$F183="Rutgers",+All!#REF!,IF(+All!$H183="Rutgers",+All!#REF!,0))</f>
        <v>0</v>
      </c>
      <c r="AB178" s="706">
        <f>IF(+All!$F183="Rutgers",+All!#REF!,IF(+All!$H183="Rutgers",+All!#REF!,0))</f>
        <v>0</v>
      </c>
      <c r="AC178" s="707">
        <f>IF(+All!$F183="Rutgers",+All!#REF!,IF(+All!$H183="Rutgers",+All!#REF!,0))</f>
        <v>0</v>
      </c>
      <c r="AD178" s="706">
        <f>IF(+All!$F183="Rutgers",+All!#REF!,IF(+All!$H183="Rutgers",+All!#REF!,0))</f>
        <v>0</v>
      </c>
      <c r="AE178" s="707">
        <f>IF(+All!$F183="Rutgers",+All!#REF!,IF(+All!$H183="Rutgers",+All!#REF!,0))</f>
        <v>0</v>
      </c>
      <c r="AF178" s="706">
        <f>IF(+All!$F183="Rutgers",+All!#REF!,IF(+All!$H183="Rutgers",+All!#REF!,0))</f>
        <v>0</v>
      </c>
      <c r="AG178" s="707">
        <f>IF(+All!$F183="Rutgers",+All!#REF!,IF(+All!$H183="Rutgers",+All!#REF!,0))</f>
        <v>0</v>
      </c>
      <c r="AH178" s="706">
        <f>IF(+All!$F183="Rutgers",+All!#REF!,IF(+All!$H183="Rutgers",+All!#REF!,0))</f>
        <v>0</v>
      </c>
      <c r="AI178" s="707">
        <f>IF(+All!$F183="Rutgers",+All!#REF!,IF(+All!$H183="Rutgers",+All!#REF!,0))</f>
        <v>0</v>
      </c>
      <c r="AJ178" s="706">
        <f>IF(+All!$F183="Rutgers",+All!#REF!,IF(+All!$H183="Rutgers",+All!#REF!,0))</f>
        <v>0</v>
      </c>
      <c r="AK178" s="707">
        <f>IF(+All!$F183="Rutgers",+All!#REF!,IF(+All!$H183="Rutgers",+All!#REF!,0))</f>
        <v>0</v>
      </c>
      <c r="AL178" s="81">
        <f>IF(+All!$F183="Rutgers",+All!V183,IF(+All!$H183="Rutgers",+All!V183,0))</f>
        <v>0</v>
      </c>
      <c r="AM178" s="82">
        <f>IF(+All!$F183="Rutgers",+All!W183,IF(+All!$H183="Rutgers",+All!W183,0))</f>
        <v>0</v>
      </c>
      <c r="AN178" s="81">
        <f>IF(+All!$F183="Rutgers",+All!X183,IF(+All!$H183="Rutgers",+All!X183,0))</f>
        <v>0</v>
      </c>
      <c r="AO178" s="83">
        <f>IF(+All!$F183="Rutgers",+All!Y183,IF(+All!$H183="Rutgers",+All!Y183,0))</f>
        <v>0</v>
      </c>
      <c r="AP178" s="84">
        <f>IF(+All!$F183="Rutgers",+All!Z183,IF(+All!$H183="Rutgers",+All!Z183,0))</f>
        <v>0</v>
      </c>
      <c r="AQ178" s="480">
        <f>IF(+All!$F183="Rutgers",+All!#REF!,IF(+All!$H183="Rutgers",+All!#REF!,0))</f>
        <v>0</v>
      </c>
      <c r="AR178" s="482">
        <f>IF(+All!$F183="Rutgers",+All!#REF!,IF(+All!$H183="Rutgers",+All!#REF!,0))</f>
        <v>0</v>
      </c>
      <c r="AS178" s="483">
        <f>IF(+All!$F183="Rutgers",+All!#REF!,IF(+All!$H183="Rutgers",+All!#REF!,0))</f>
        <v>0</v>
      </c>
      <c r="AT178" s="483">
        <f>IF(+All!$F183="Rutgers",+All!#REF!,IF(+All!$H183="Rutgers",+All!#REF!,0))</f>
        <v>0</v>
      </c>
      <c r="AU178" s="482">
        <f>IF(+All!$F183="Rutgers",+All!#REF!,IF(+All!$H183="Rutgers",+All!#REF!,0))</f>
        <v>0</v>
      </c>
      <c r="AV178" s="483">
        <f>IF(+All!$F183="Rutgers",+All!#REF!,IF(+All!$H183="Rutgers",+All!#REF!,0))</f>
        <v>0</v>
      </c>
      <c r="AW178" s="484">
        <f>IF(+All!$F183="Rutgers",+All!#REF!,IF(+All!$H183="Rutgers",+All!#REF!,0))</f>
        <v>0</v>
      </c>
      <c r="AX178" s="483">
        <f>IF(+All!$F183="Rutgers",+All!#REF!,IF(+All!$H183="Rutgers",+All!#REF!,0))</f>
        <v>0</v>
      </c>
      <c r="AY178" s="88">
        <f>IF(+All!$F183="Rutgers",+All!#REF!,IF(+All!$H183="Rutgers",+All!#REF!,0))</f>
        <v>0</v>
      </c>
      <c r="AZ178" s="89">
        <f>IF(+All!$F183="Rutgers",+All!#REF!,IF(+All!$H183="Rutgers",+All!#REF!,0))</f>
        <v>0</v>
      </c>
      <c r="BA178" s="90">
        <f>IF(+All!$F183="Rutgers",+All!#REF!,IF(+All!$H183="Rutgers",+All!#REF!,0))</f>
        <v>0</v>
      </c>
      <c r="BB178" s="90">
        <f>IF(+All!$F183="Rutgers",+All!#REF!,IF(+All!$H183="Rutgers",+All!#REF!,0))</f>
        <v>0</v>
      </c>
      <c r="BC178" s="91">
        <f>IF(+All!$F183="Rutgers",+All!#REF!,IF(+All!$H183="Rutgers",+All!#REF!,0))</f>
        <v>0</v>
      </c>
      <c r="BD178" s="482">
        <f>IF(+All!$F183="Rutgers",+All!#REF!,IF(+All!$H183="Rutgers",+All!#REF!,0))</f>
        <v>0</v>
      </c>
      <c r="BE178" s="483">
        <f>IF(+All!$F183="Rutgers",+All!#REF!,IF(+All!$H183="Rutgers",+All!#REF!,0))</f>
        <v>0</v>
      </c>
      <c r="BF178" s="483">
        <f>IF(+All!$F183="Rutgers",+All!#REF!,IF(+All!$H183="Rutgers",+All!#REF!,0))</f>
        <v>0</v>
      </c>
      <c r="BG178" s="482">
        <f>IF(+All!$F183="Rutgers",+All!#REF!,IF(+All!$H183="Rutgers",+All!#REF!,0))</f>
        <v>0</v>
      </c>
      <c r="BH178" s="483">
        <f>IF(+All!$F183="Rutgers",+All!#REF!,IF(+All!$H183="Rutgers",+All!#REF!,0))</f>
        <v>0</v>
      </c>
      <c r="BI178" s="484">
        <f>IF(+All!$F183="Rutgers",+All!#REF!,IF(+All!$H183="Rutgers",+All!#REF!,0))</f>
        <v>0</v>
      </c>
      <c r="BJ178" s="92">
        <f>IF(+All!$F183="Rutgers",+All!#REF!,IF(+All!$H183="Rutgers",+All!#REF!,0))</f>
        <v>0</v>
      </c>
      <c r="BK178" s="93">
        <f>IF(+All!$F183="Rutgers",+All!#REF!,IF(+All!$H183="Rutgers",+All!#REF!,0))</f>
        <v>0</v>
      </c>
    </row>
    <row r="179" spans="1:71" x14ac:dyDescent="0.8">
      <c r="A179" s="70">
        <f>IF(+All!$F347="Rutgers",+All!A347,IF(+All!$H347="Rutgers",+All!A347,0))</f>
        <v>5</v>
      </c>
      <c r="B179" s="480" t="str">
        <f>IF(+All!$F347="Rutgers",+All!B347,IF(+All!$H347="Rutgers",+All!B347,0))</f>
        <v>Sat</v>
      </c>
      <c r="C179" s="72">
        <f>IF(+All!$F347="Rutgers",+All!C347,IF(+All!$H347="Rutgers",+All!C347,0))</f>
        <v>44471</v>
      </c>
      <c r="D179" s="73">
        <f>IF(+All!$F347="Rutgers",+All!D347,IF(+All!$H347="Rutgers",+All!D347,0))</f>
        <v>0.64583333333333337</v>
      </c>
      <c r="E179" s="707" t="str">
        <f>IF(+All!$F347="Rutgers",+All!E347,IF(+All!$H347="Rutgers",+All!E347,0))</f>
        <v>BTN</v>
      </c>
      <c r="F179" s="75" t="str">
        <f>IF(+All!$F347="Rutgers",+All!F347,IF(+All!$H347="Rutgers",+All!F347,0))</f>
        <v>Ohio State</v>
      </c>
      <c r="G179" s="76" t="str">
        <f>IF(+All!$F347="Rutgers",+All!G347,IF(+All!$H347="Rutgers",+All!G347,0))</f>
        <v>B10</v>
      </c>
      <c r="H179" s="75" t="str">
        <f>IF(+All!$F347="Rutgers",+All!H347,IF(+All!$H347="Rutgers",+All!H347,0))</f>
        <v>Rutgers</v>
      </c>
      <c r="I179" s="76" t="str">
        <f>IF(+All!$F347="Rutgers",+All!I347,IF(+All!$H347="Rutgers",+All!I347,0))</f>
        <v>B10</v>
      </c>
      <c r="J179" s="706" t="str">
        <f>IF(+All!$F347="Rutgers",+All!J347,IF(+All!$H347="Rutgers",+All!J347,0))</f>
        <v>Ohio State</v>
      </c>
      <c r="K179" s="707" t="str">
        <f>IF(+All!$F347="Rutgers",+All!K347,IF(+All!$H347="Rutgers",+All!K347,0))</f>
        <v>Rutgers</v>
      </c>
      <c r="L179" s="78">
        <f>IF(+All!$F347="Rutgers",+All!L347,IF(+All!$H347="Rutgers",+All!L347,0))</f>
        <v>15</v>
      </c>
      <c r="M179" s="79">
        <f>IF(+All!$F347="Rutgers",+All!M347,IF(+All!$H347="Rutgers",+All!M347,0))</f>
        <v>58</v>
      </c>
      <c r="N179" s="706" t="str">
        <f>IF(+All!$F347="Rutgers",+All!N347,IF(+All!$H347="Rutgers",+All!N347,0))</f>
        <v>Ohio State</v>
      </c>
      <c r="O179" s="708">
        <f>IF(+All!$F347="Rutgers",+All!O347,IF(+All!$H347="Rutgers",+All!O347,0))</f>
        <v>52</v>
      </c>
      <c r="P179" s="708" t="str">
        <f>IF(+All!$F347="Rutgers",+All!P347,IF(+All!$H347="Rutgers",+All!P347,0))</f>
        <v>Rutgers</v>
      </c>
      <c r="Q179" s="707">
        <f>IF(+All!$F347="Rutgers",+All!Q347,IF(+All!$H347="Rutgers",+All!Q347,0))</f>
        <v>13</v>
      </c>
      <c r="R179" s="706" t="str">
        <f>IF(+All!$F347="Rutgers",+All!R347,IF(+All!$H347="Rutgers",+All!R347,0))</f>
        <v>Ohio State</v>
      </c>
      <c r="S179" s="708" t="str">
        <f>IF(+All!$F347="Rutgers",+All!S347,IF(+All!$H347="Rutgers",+All!S347,0))</f>
        <v>Rutgers</v>
      </c>
      <c r="T179" s="706" t="str">
        <f>IF(+All!$F347="Rutgers",+All!T347,IF(+All!$H347="Rutgers",+All!T347,0))</f>
        <v>Rutgers</v>
      </c>
      <c r="U179" s="707" t="str">
        <f>IF(+All!$F347="Rutgers",+All!U347,IF(+All!$H347="Rutgers",+All!U347,0))</f>
        <v>L</v>
      </c>
      <c r="V179" s="706" t="e">
        <f>IF(+All!#REF!="Rutgers",+All!#REF!,IF(+All!#REF!="Rutgers",+All!#REF!,0))</f>
        <v>#REF!</v>
      </c>
      <c r="W179" s="707" t="e">
        <f>IF(+All!#REF!="Rutgers",+All!#REF!,IF(+All!#REF!="Rutgers",+All!#REF!,0))</f>
        <v>#REF!</v>
      </c>
      <c r="X179" s="706" t="e">
        <f>IF(+All!#REF!="Rutgers",+All!#REF!,IF(+All!#REF!="Rutgers",+All!#REF!,0))</f>
        <v>#REF!</v>
      </c>
      <c r="Y179" s="707" t="e">
        <f>IF(+All!#REF!="Rutgers",+All!#REF!,IF(+All!#REF!="Rutgers",+All!#REF!,0))</f>
        <v>#REF!</v>
      </c>
      <c r="Z179" s="706" t="e">
        <f>IF(+All!#REF!="Rutgers",+All!#REF!,IF(+All!#REF!="Rutgers",+All!#REF!,0))</f>
        <v>#REF!</v>
      </c>
      <c r="AA179" s="707" t="e">
        <f>IF(+All!#REF!="Rutgers",+All!#REF!,IF(+All!#REF!="Rutgers",+All!#REF!,0))</f>
        <v>#REF!</v>
      </c>
      <c r="AB179" s="706" t="e">
        <f>IF(+All!#REF!="Rutgers",+All!#REF!,IF(+All!#REF!="Rutgers",+All!#REF!,0))</f>
        <v>#REF!</v>
      </c>
      <c r="AC179" s="707" t="e">
        <f>IF(+All!#REF!="Rutgers",+All!#REF!,IF(+All!#REF!="Rutgers",+All!#REF!,0))</f>
        <v>#REF!</v>
      </c>
      <c r="AD179" s="706" t="e">
        <f>IF(+All!#REF!="Rutgers",+All!#REF!,IF(+All!#REF!="Rutgers",+All!#REF!,0))</f>
        <v>#REF!</v>
      </c>
      <c r="AE179" s="707" t="e">
        <f>IF(+All!#REF!="Rutgers",+All!#REF!,IF(+All!#REF!="Rutgers",+All!#REF!,0))</f>
        <v>#REF!</v>
      </c>
      <c r="AF179" s="706" t="e">
        <f>IF(+All!#REF!="Rutgers",+All!#REF!,IF(+All!#REF!="Rutgers",+All!#REF!,0))</f>
        <v>#REF!</v>
      </c>
      <c r="AG179" s="707" t="e">
        <f>IF(+All!#REF!="Rutgers",+All!#REF!,IF(+All!#REF!="Rutgers",+All!#REF!,0))</f>
        <v>#REF!</v>
      </c>
      <c r="AH179" s="706" t="e">
        <f>IF(+All!#REF!="Rutgers",+All!#REF!,IF(+All!#REF!="Rutgers",+All!#REF!,0))</f>
        <v>#REF!</v>
      </c>
      <c r="AI179" s="707" t="e">
        <f>IF(+All!#REF!="Rutgers",+All!#REF!,IF(+All!#REF!="Rutgers",+All!#REF!,0))</f>
        <v>#REF!</v>
      </c>
      <c r="AJ179" s="706" t="e">
        <f>IF(+All!#REF!="Rutgers",+All!#REF!,IF(+All!#REF!="Rutgers",+All!#REF!,0))</f>
        <v>#REF!</v>
      </c>
      <c r="AK179" s="707" t="e">
        <f>IF(+All!#REF!="Rutgers",+All!#REF!,IF(+All!#REF!="Rutgers",+All!#REF!,0))</f>
        <v>#REF!</v>
      </c>
      <c r="AL179" s="81" t="e">
        <f>IF(+All!#REF!="Rutgers",+All!#REF!,IF(+All!#REF!="Rutgers",+All!#REF!,0))</f>
        <v>#REF!</v>
      </c>
      <c r="AM179" s="82" t="e">
        <f>IF(+All!#REF!="Rutgers",+All!#REF!,IF(+All!#REF!="Rutgers",+All!#REF!,0))</f>
        <v>#REF!</v>
      </c>
      <c r="AN179" s="81" t="e">
        <f>IF(+All!#REF!="Rutgers",+All!#REF!,IF(+All!#REF!="Rutgers",+All!#REF!,0))</f>
        <v>#REF!</v>
      </c>
      <c r="AO179" s="83" t="e">
        <f>IF(+All!#REF!="Rutgers",+All!#REF!,IF(+All!#REF!="Rutgers",+All!#REF!,0))</f>
        <v>#REF!</v>
      </c>
      <c r="AP179" s="84" t="e">
        <f>IF(+All!#REF!="Rutgers",+All!#REF!,IF(+All!#REF!="Rutgers",+All!#REF!,0))</f>
        <v>#REF!</v>
      </c>
      <c r="AQ179" s="480" t="e">
        <f>IF(+All!#REF!="Rutgers",+All!#REF!,IF(+All!#REF!="Rutgers",+All!#REF!,0))</f>
        <v>#REF!</v>
      </c>
      <c r="AR179" s="482" t="e">
        <f>IF(+All!#REF!="Rutgers",+All!#REF!,IF(+All!#REF!="Rutgers",+All!#REF!,0))</f>
        <v>#REF!</v>
      </c>
      <c r="AS179" s="483" t="e">
        <f>IF(+All!#REF!="Rutgers",+All!#REF!,IF(+All!#REF!="Rutgers",+All!#REF!,0))</f>
        <v>#REF!</v>
      </c>
      <c r="AT179" s="483" t="e">
        <f>IF(+All!#REF!="Rutgers",+All!#REF!,IF(+All!#REF!="Rutgers",+All!#REF!,0))</f>
        <v>#REF!</v>
      </c>
      <c r="AU179" s="482" t="e">
        <f>IF(+All!#REF!="Rutgers",+All!#REF!,IF(+All!#REF!="Rutgers",+All!#REF!,0))</f>
        <v>#REF!</v>
      </c>
      <c r="AV179" s="483" t="e">
        <f>IF(+All!#REF!="Rutgers",+All!#REF!,IF(+All!#REF!="Rutgers",+All!#REF!,0))</f>
        <v>#REF!</v>
      </c>
      <c r="AW179" s="484" t="e">
        <f>IF(+All!#REF!="Rutgers",+All!#REF!,IF(+All!#REF!="Rutgers",+All!#REF!,0))</f>
        <v>#REF!</v>
      </c>
      <c r="AX179" s="483" t="e">
        <f>IF(+All!#REF!="Rutgers",+All!#REF!,IF(+All!#REF!="Rutgers",+All!#REF!,0))</f>
        <v>#REF!</v>
      </c>
      <c r="AY179" s="88" t="e">
        <f>IF(+All!#REF!="Rutgers",+All!#REF!,IF(+All!#REF!="Rutgers",+All!#REF!,0))</f>
        <v>#REF!</v>
      </c>
      <c r="AZ179" s="89" t="e">
        <f>IF(+All!#REF!="Rutgers",+All!#REF!,IF(+All!#REF!="Rutgers",+All!#REF!,0))</f>
        <v>#REF!</v>
      </c>
      <c r="BA179" s="90" t="e">
        <f>IF(+All!#REF!="Rutgers",+All!#REF!,IF(+All!#REF!="Rutgers",+All!#REF!,0))</f>
        <v>#REF!</v>
      </c>
      <c r="BB179" s="90" t="e">
        <f>IF(+All!#REF!="Rutgers",+All!#REF!,IF(+All!#REF!="Rutgers",+All!#REF!,0))</f>
        <v>#REF!</v>
      </c>
      <c r="BC179" s="91" t="e">
        <f>IF(+All!#REF!="Rutgers",+All!#REF!,IF(+All!#REF!="Rutgers",+All!#REF!,0))</f>
        <v>#REF!</v>
      </c>
      <c r="BD179" s="482" t="e">
        <f>IF(+All!#REF!="Rutgers",+All!#REF!,IF(+All!#REF!="Rutgers",+All!#REF!,0))</f>
        <v>#REF!</v>
      </c>
      <c r="BE179" s="483" t="e">
        <f>IF(+All!#REF!="Rutgers",+All!#REF!,IF(+All!#REF!="Rutgers",+All!#REF!,0))</f>
        <v>#REF!</v>
      </c>
      <c r="BF179" s="483" t="e">
        <f>IF(+All!#REF!="Rutgers",+All!#REF!,IF(+All!#REF!="Rutgers",+All!#REF!,0))</f>
        <v>#REF!</v>
      </c>
      <c r="BG179" s="482" t="e">
        <f>IF(+All!#REF!="Rutgers",+All!#REF!,IF(+All!#REF!="Rutgers",+All!#REF!,0))</f>
        <v>#REF!</v>
      </c>
      <c r="BH179" s="483" t="e">
        <f>IF(+All!#REF!="Rutgers",+All!#REF!,IF(+All!#REF!="Rutgers",+All!#REF!,0))</f>
        <v>#REF!</v>
      </c>
      <c r="BI179" s="484" t="e">
        <f>IF(+All!#REF!="Rutgers",+All!#REF!,IF(+All!#REF!="Rutgers",+All!#REF!,0))</f>
        <v>#REF!</v>
      </c>
      <c r="BJ179" s="92" t="e">
        <f>IF(+All!#REF!="Rutgers",+All!#REF!,IF(+All!#REF!="Rutgers",+All!#REF!,0))</f>
        <v>#REF!</v>
      </c>
      <c r="BK179" s="93" t="e">
        <f>IF(+All!#REF!="Rutgers",+All!#REF!,IF(+All!#REF!="Rutgers",+All!#REF!,0))</f>
        <v>#REF!</v>
      </c>
    </row>
    <row r="180" spans="1:71" x14ac:dyDescent="0.8">
      <c r="A180" s="70">
        <f>IF(+All!$F414="Rutgers",+All!A414,IF(+All!$H414="Rutgers",+All!A414,0))</f>
        <v>6</v>
      </c>
      <c r="B180" s="480" t="str">
        <f>IF(+All!$F414="Rutgers",+All!B414,IF(+All!$H414="Rutgers",+All!B414,0))</f>
        <v>Sat</v>
      </c>
      <c r="C180" s="72">
        <f>IF(+All!$F414="Rutgers",+All!C414,IF(+All!$H414="Rutgers",+All!C414,0))</f>
        <v>44478</v>
      </c>
      <c r="D180" s="73">
        <f>IF(+All!$F414="Rutgers",+All!D414,IF(+All!$H414="Rutgers",+All!D414,0))</f>
        <v>0.5</v>
      </c>
      <c r="E180" s="707" t="str">
        <f>IF(+All!$F414="Rutgers",+All!E414,IF(+All!$H414="Rutgers",+All!E414,0))</f>
        <v>BTN</v>
      </c>
      <c r="F180" s="75" t="str">
        <f>IF(+All!$F414="Rutgers",+All!F414,IF(+All!$H414="Rutgers",+All!F414,0))</f>
        <v>Michigan State</v>
      </c>
      <c r="G180" s="76" t="str">
        <f>IF(+All!$F414="Rutgers",+All!G414,IF(+All!$H414="Rutgers",+All!G414,0))</f>
        <v>B10</v>
      </c>
      <c r="H180" s="75" t="str">
        <f>IF(+All!$F414="Rutgers",+All!H414,IF(+All!$H414="Rutgers",+All!H414,0))</f>
        <v>Rutgers</v>
      </c>
      <c r="I180" s="76" t="str">
        <f>IF(+All!$F414="Rutgers",+All!I414,IF(+All!$H414="Rutgers",+All!I414,0))</f>
        <v>B10</v>
      </c>
      <c r="J180" s="706" t="str">
        <f>IF(+All!$F414="Rutgers",+All!J414,IF(+All!$H414="Rutgers",+All!J414,0))</f>
        <v>Michigan State</v>
      </c>
      <c r="K180" s="707" t="str">
        <f>IF(+All!$F414="Rutgers",+All!K414,IF(+All!$H414="Rutgers",+All!K414,0))</f>
        <v>Rutgers</v>
      </c>
      <c r="L180" s="78">
        <f>IF(+All!$F414="Rutgers",+All!L414,IF(+All!$H414="Rutgers",+All!L414,0))</f>
        <v>5.5</v>
      </c>
      <c r="M180" s="79">
        <f>IF(+All!$F414="Rutgers",+All!M414,IF(+All!$H414="Rutgers",+All!M414,0))</f>
        <v>50</v>
      </c>
      <c r="N180" s="706" t="str">
        <f>IF(+All!$F414="Rutgers",+All!N414,IF(+All!$H414="Rutgers",+All!N414,0))</f>
        <v>Michigan State</v>
      </c>
      <c r="O180" s="708">
        <f>IF(+All!$F414="Rutgers",+All!O414,IF(+All!$H414="Rutgers",+All!O414,0))</f>
        <v>31</v>
      </c>
      <c r="P180" s="708" t="str">
        <f>IF(+All!$F414="Rutgers",+All!P414,IF(+All!$H414="Rutgers",+All!P414,0))</f>
        <v>Rutgers</v>
      </c>
      <c r="Q180" s="707">
        <f>IF(+All!$F414="Rutgers",+All!Q414,IF(+All!$H414="Rutgers",+All!Q414,0))</f>
        <v>13</v>
      </c>
      <c r="R180" s="706" t="str">
        <f>IF(+All!$F414="Rutgers",+All!R414,IF(+All!$H414="Rutgers",+All!R414,0))</f>
        <v>Michigan State</v>
      </c>
      <c r="S180" s="708" t="str">
        <f>IF(+All!$F414="Rutgers",+All!S414,IF(+All!$H414="Rutgers",+All!S414,0))</f>
        <v>Rutgers</v>
      </c>
      <c r="T180" s="706" t="str">
        <f>IF(+All!$F414="Rutgers",+All!T414,IF(+All!$H414="Rutgers",+All!T414,0))</f>
        <v>Michigan State</v>
      </c>
      <c r="U180" s="707" t="str">
        <f>IF(+All!$F414="Rutgers",+All!U414,IF(+All!$H414="Rutgers",+All!U414,0))</f>
        <v>W</v>
      </c>
      <c r="V180" s="706">
        <f>IF(+All!$F261="Rutgers",+All!#REF!,IF(+All!$H261="Rutgers",+All!#REF!,0))</f>
        <v>0</v>
      </c>
      <c r="W180" s="707">
        <f>IF(+All!$F261="Rutgers",+All!#REF!,IF(+All!$H261="Rutgers",+All!#REF!,0))</f>
        <v>0</v>
      </c>
      <c r="X180" s="706">
        <f>IF(+All!$F261="Rutgers",+All!#REF!,IF(+All!$H261="Rutgers",+All!#REF!,0))</f>
        <v>0</v>
      </c>
      <c r="Y180" s="707">
        <f>IF(+All!$F261="Rutgers",+All!#REF!,IF(+All!$H261="Rutgers",+All!#REF!,0))</f>
        <v>0</v>
      </c>
      <c r="Z180" s="706">
        <f>IF(+All!$F261="Rutgers",+All!#REF!,IF(+All!$H261="Rutgers",+All!#REF!,0))</f>
        <v>0</v>
      </c>
      <c r="AA180" s="707">
        <f>IF(+All!$F261="Rutgers",+All!#REF!,IF(+All!$H261="Rutgers",+All!#REF!,0))</f>
        <v>0</v>
      </c>
      <c r="AB180" s="706">
        <f>IF(+All!$F261="Rutgers",+All!#REF!,IF(+All!$H261="Rutgers",+All!#REF!,0))</f>
        <v>0</v>
      </c>
      <c r="AC180" s="707">
        <f>IF(+All!$F261="Rutgers",+All!#REF!,IF(+All!$H261="Rutgers",+All!#REF!,0))</f>
        <v>0</v>
      </c>
      <c r="AD180" s="706">
        <f>IF(+All!$F261="Rutgers",+All!#REF!,IF(+All!$H261="Rutgers",+All!#REF!,0))</f>
        <v>0</v>
      </c>
      <c r="AE180" s="707">
        <f>IF(+All!$F261="Rutgers",+All!#REF!,IF(+All!$H261="Rutgers",+All!#REF!,0))</f>
        <v>0</v>
      </c>
      <c r="AF180" s="706">
        <f>IF(+All!$F261="Rutgers",+All!#REF!,IF(+All!$H261="Rutgers",+All!#REF!,0))</f>
        <v>0</v>
      </c>
      <c r="AG180" s="707">
        <f>IF(+All!$F261="Rutgers",+All!#REF!,IF(+All!$H261="Rutgers",+All!#REF!,0))</f>
        <v>0</v>
      </c>
      <c r="AH180" s="706">
        <f>IF(+All!$F261="Rutgers",+All!#REF!,IF(+All!$H261="Rutgers",+All!#REF!,0))</f>
        <v>0</v>
      </c>
      <c r="AI180" s="707">
        <f>IF(+All!$F261="Rutgers",+All!#REF!,IF(+All!$H261="Rutgers",+All!#REF!,0))</f>
        <v>0</v>
      </c>
      <c r="AJ180" s="706">
        <f>IF(+All!$F261="Rutgers",+All!#REF!,IF(+All!$H261="Rutgers",+All!#REF!,0))</f>
        <v>0</v>
      </c>
      <c r="AK180" s="707">
        <f>IF(+All!$F261="Rutgers",+All!#REF!,IF(+All!$H261="Rutgers",+All!#REF!,0))</f>
        <v>0</v>
      </c>
      <c r="AL180" s="81">
        <f>IF(+All!$F261="Rutgers",+All!V261,IF(+All!$H261="Rutgers",+All!V261,0))</f>
        <v>0</v>
      </c>
      <c r="AM180" s="82">
        <f>IF(+All!$F261="Rutgers",+All!W261,IF(+All!$H261="Rutgers",+All!W261,0))</f>
        <v>0</v>
      </c>
      <c r="AN180" s="81">
        <f>IF(+All!$F261="Rutgers",+All!X261,IF(+All!$H261="Rutgers",+All!X261,0))</f>
        <v>0</v>
      </c>
      <c r="AO180" s="83">
        <f>IF(+All!$F261="Rutgers",+All!Y261,IF(+All!$H261="Rutgers",+All!Y261,0))</f>
        <v>0</v>
      </c>
      <c r="AP180" s="84">
        <f>IF(+All!$F261="Rutgers",+All!Z261,IF(+All!$H261="Rutgers",+All!Z261,0))</f>
        <v>0</v>
      </c>
      <c r="AQ180" s="480">
        <f>IF(+All!$F261="Rutgers",+All!#REF!,IF(+All!$H261="Rutgers",+All!#REF!,0))</f>
        <v>0</v>
      </c>
      <c r="AR180" s="482">
        <f>IF(+All!$F261="Rutgers",+All!#REF!,IF(+All!$H261="Rutgers",+All!#REF!,0))</f>
        <v>0</v>
      </c>
      <c r="AS180" s="483">
        <f>IF(+All!$F261="Rutgers",+All!#REF!,IF(+All!$H261="Rutgers",+All!#REF!,0))</f>
        <v>0</v>
      </c>
      <c r="AT180" s="483">
        <f>IF(+All!$F261="Rutgers",+All!#REF!,IF(+All!$H261="Rutgers",+All!#REF!,0))</f>
        <v>0</v>
      </c>
      <c r="AU180" s="482">
        <f>IF(+All!$F261="Rutgers",+All!#REF!,IF(+All!$H261="Rutgers",+All!#REF!,0))</f>
        <v>0</v>
      </c>
      <c r="AV180" s="483">
        <f>IF(+All!$F261="Rutgers",+All!#REF!,IF(+All!$H261="Rutgers",+All!#REF!,0))</f>
        <v>0</v>
      </c>
      <c r="AW180" s="484">
        <f>IF(+All!$F261="Rutgers",+All!#REF!,IF(+All!$H261="Rutgers",+All!#REF!,0))</f>
        <v>0</v>
      </c>
      <c r="AX180" s="483">
        <f>IF(+All!$F261="Rutgers",+All!#REF!,IF(+All!$H261="Rutgers",+All!#REF!,0))</f>
        <v>0</v>
      </c>
      <c r="AY180" s="88">
        <f>IF(+All!$F261="Rutgers",+All!#REF!,IF(+All!$H261="Rutgers",+All!#REF!,0))</f>
        <v>0</v>
      </c>
      <c r="AZ180" s="89">
        <f>IF(+All!$F261="Rutgers",+All!#REF!,IF(+All!$H261="Rutgers",+All!#REF!,0))</f>
        <v>0</v>
      </c>
      <c r="BA180" s="90">
        <f>IF(+All!$F261="Rutgers",+All!#REF!,IF(+All!$H261="Rutgers",+All!#REF!,0))</f>
        <v>0</v>
      </c>
      <c r="BB180" s="90">
        <f>IF(+All!$F261="Rutgers",+All!#REF!,IF(+All!$H261="Rutgers",+All!#REF!,0))</f>
        <v>0</v>
      </c>
      <c r="BC180" s="91">
        <f>IF(+All!$F261="Rutgers",+All!#REF!,IF(+All!$H261="Rutgers",+All!#REF!,0))</f>
        <v>0</v>
      </c>
      <c r="BD180" s="482">
        <f>IF(+All!$F261="Rutgers",+All!#REF!,IF(+All!$H261="Rutgers",+All!#REF!,0))</f>
        <v>0</v>
      </c>
      <c r="BE180" s="483">
        <f>IF(+All!$F261="Rutgers",+All!#REF!,IF(+All!$H261="Rutgers",+All!#REF!,0))</f>
        <v>0</v>
      </c>
      <c r="BF180" s="483">
        <f>IF(+All!$F261="Rutgers",+All!#REF!,IF(+All!$H261="Rutgers",+All!#REF!,0))</f>
        <v>0</v>
      </c>
      <c r="BG180" s="482">
        <f>IF(+All!$F261="Rutgers",+All!#REF!,IF(+All!$H261="Rutgers",+All!#REF!,0))</f>
        <v>0</v>
      </c>
      <c r="BH180" s="483">
        <f>IF(+All!$F261="Rutgers",+All!#REF!,IF(+All!$H261="Rutgers",+All!#REF!,0))</f>
        <v>0</v>
      </c>
      <c r="BI180" s="484">
        <f>IF(+All!$F261="Rutgers",+All!#REF!,IF(+All!$H261="Rutgers",+All!#REF!,0))</f>
        <v>0</v>
      </c>
      <c r="BJ180" s="92">
        <f>IF(+All!$F261="Rutgers",+All!#REF!,IF(+All!$H261="Rutgers",+All!#REF!,0))</f>
        <v>0</v>
      </c>
      <c r="BK180" s="93">
        <f>IF(+All!$F261="Rutgers",+All!#REF!,IF(+All!$H261="Rutgers",+All!#REF!,0))</f>
        <v>0</v>
      </c>
    </row>
    <row r="181" spans="1:71" x14ac:dyDescent="0.8">
      <c r="A181" s="70">
        <f>IF(+All!$F492="Rutgers",+All!A492,IF(+All!$H492="Rutgers",+All!A492,0))</f>
        <v>7</v>
      </c>
      <c r="B181" s="480" t="str">
        <f>IF(+All!$F492="Rutgers",+All!B492,IF(+All!$H492="Rutgers",+All!B492,0))</f>
        <v>Sat</v>
      </c>
      <c r="C181" s="72">
        <f>IF(+All!$F492="Rutgers",+All!C492,IF(+All!$H492="Rutgers",+All!C492,0))</f>
        <v>44485</v>
      </c>
      <c r="D181" s="73">
        <f>IF(+All!$F492="Rutgers",+All!D492,IF(+All!$H492="Rutgers",+All!D492,0))</f>
        <v>0.5</v>
      </c>
      <c r="E181" s="707" t="str">
        <f>IF(+All!$F492="Rutgers",+All!E492,IF(+All!$H492="Rutgers",+All!E492,0))</f>
        <v>BTN</v>
      </c>
      <c r="F181" s="75" t="str">
        <f>IF(+All!$F492="Rutgers",+All!F492,IF(+All!$H492="Rutgers",+All!F492,0))</f>
        <v>Rutgers</v>
      </c>
      <c r="G181" s="76" t="str">
        <f>IF(+All!$F492="Rutgers",+All!G492,IF(+All!$H492="Rutgers",+All!G492,0))</f>
        <v>B10</v>
      </c>
      <c r="H181" s="75" t="str">
        <f>IF(+All!$F492="Rutgers",+All!H492,IF(+All!$H492="Rutgers",+All!H492,0))</f>
        <v>Northwestern</v>
      </c>
      <c r="I181" s="76" t="str">
        <f>IF(+All!$F492="Rutgers",+All!I492,IF(+All!$H492="Rutgers",+All!I492,0))</f>
        <v>B10</v>
      </c>
      <c r="J181" s="706" t="str">
        <f>IF(+All!$F492="Rutgers",+All!J492,IF(+All!$H492="Rutgers",+All!J492,0))</f>
        <v>Rutgers</v>
      </c>
      <c r="K181" s="707" t="str">
        <f>IF(+All!$F492="Rutgers",+All!K492,IF(+All!$H492="Rutgers",+All!K492,0))</f>
        <v>Northwestern</v>
      </c>
      <c r="L181" s="78">
        <f>IF(+All!$F492="Rutgers",+All!L492,IF(+All!$H492="Rutgers",+All!L492,0))</f>
        <v>2</v>
      </c>
      <c r="M181" s="79">
        <f>IF(+All!$F492="Rutgers",+All!M492,IF(+All!$H492="Rutgers",+All!M492,0))</f>
        <v>44.5</v>
      </c>
      <c r="N181" s="706" t="str">
        <f>IF(+All!$F492="Rutgers",+All!N492,IF(+All!$H492="Rutgers",+All!N492,0))</f>
        <v>Northwestern</v>
      </c>
      <c r="O181" s="708">
        <f>IF(+All!$F492="Rutgers",+All!O492,IF(+All!$H492="Rutgers",+All!O492,0))</f>
        <v>21</v>
      </c>
      <c r="P181" s="708" t="str">
        <f>IF(+All!$F492="Rutgers",+All!P492,IF(+All!$H492="Rutgers",+All!P492,0))</f>
        <v>Rutgers</v>
      </c>
      <c r="Q181" s="707">
        <f>IF(+All!$F492="Rutgers",+All!Q492,IF(+All!$H492="Rutgers",+All!Q492,0))</f>
        <v>7</v>
      </c>
      <c r="R181" s="706" t="str">
        <f>IF(+All!$F492="Rutgers",+All!R492,IF(+All!$H492="Rutgers",+All!R492,0))</f>
        <v>Northwestern</v>
      </c>
      <c r="S181" s="708" t="str">
        <f>IF(+All!$F492="Rutgers",+All!S492,IF(+All!$H492="Rutgers",+All!S492,0))</f>
        <v>Rutgers</v>
      </c>
      <c r="T181" s="706" t="str">
        <f>IF(+All!$F492="Rutgers",+All!T492,IF(+All!$H492="Rutgers",+All!T492,0))</f>
        <v>Rutgers</v>
      </c>
      <c r="U181" s="707" t="str">
        <f>IF(+All!$F492="Rutgers",+All!U492,IF(+All!$H492="Rutgers",+All!U492,0))</f>
        <v>L</v>
      </c>
      <c r="V181" s="706">
        <f>IF(+All!$F317="Rutgers",+All!#REF!,IF(+All!$H317="Rutgers",+All!#REF!,0))</f>
        <v>0</v>
      </c>
      <c r="W181" s="707">
        <f>IF(+All!$F317="Rutgers",+All!#REF!,IF(+All!$H317="Rutgers",+All!#REF!,0))</f>
        <v>0</v>
      </c>
      <c r="X181" s="706">
        <f>IF(+All!$F317="Rutgers",+All!#REF!,IF(+All!$H317="Rutgers",+All!#REF!,0))</f>
        <v>0</v>
      </c>
      <c r="Y181" s="707">
        <f>IF(+All!$F317="Rutgers",+All!#REF!,IF(+All!$H317="Rutgers",+All!#REF!,0))</f>
        <v>0</v>
      </c>
      <c r="Z181" s="706">
        <f>IF(+All!$F317="Rutgers",+All!#REF!,IF(+All!$H317="Rutgers",+All!#REF!,0))</f>
        <v>0</v>
      </c>
      <c r="AA181" s="707">
        <f>IF(+All!$F317="Rutgers",+All!#REF!,IF(+All!$H317="Rutgers",+All!#REF!,0))</f>
        <v>0</v>
      </c>
      <c r="AB181" s="706">
        <f>IF(+All!$F317="Rutgers",+All!#REF!,IF(+All!$H317="Rutgers",+All!#REF!,0))</f>
        <v>0</v>
      </c>
      <c r="AC181" s="707">
        <f>IF(+All!$F317="Rutgers",+All!#REF!,IF(+All!$H317="Rutgers",+All!#REF!,0))</f>
        <v>0</v>
      </c>
      <c r="AD181" s="706">
        <f>IF(+All!$F317="Rutgers",+All!#REF!,IF(+All!$H317="Rutgers",+All!#REF!,0))</f>
        <v>0</v>
      </c>
      <c r="AE181" s="707">
        <f>IF(+All!$F317="Rutgers",+All!#REF!,IF(+All!$H317="Rutgers",+All!#REF!,0))</f>
        <v>0</v>
      </c>
      <c r="AF181" s="706">
        <f>IF(+All!$F317="Rutgers",+All!#REF!,IF(+All!$H317="Rutgers",+All!#REF!,0))</f>
        <v>0</v>
      </c>
      <c r="AG181" s="707">
        <f>IF(+All!$F317="Rutgers",+All!#REF!,IF(+All!$H317="Rutgers",+All!#REF!,0))</f>
        <v>0</v>
      </c>
      <c r="AH181" s="706">
        <f>IF(+All!$F317="Rutgers",+All!#REF!,IF(+All!$H317="Rutgers",+All!#REF!,0))</f>
        <v>0</v>
      </c>
      <c r="AI181" s="707">
        <f>IF(+All!$F317="Rutgers",+All!#REF!,IF(+All!$H317="Rutgers",+All!#REF!,0))</f>
        <v>0</v>
      </c>
      <c r="AJ181" s="706">
        <f>IF(+All!$F317="Rutgers",+All!#REF!,IF(+All!$H317="Rutgers",+All!#REF!,0))</f>
        <v>0</v>
      </c>
      <c r="AK181" s="707">
        <f>IF(+All!$F317="Rutgers",+All!#REF!,IF(+All!$H317="Rutgers",+All!#REF!,0))</f>
        <v>0</v>
      </c>
      <c r="AL181" s="81">
        <f>IF(+All!$F317="Rutgers",+All!V317,IF(+All!$H317="Rutgers",+All!V317,0))</f>
        <v>0</v>
      </c>
      <c r="AM181" s="82">
        <f>IF(+All!$F317="Rutgers",+All!W317,IF(+All!$H317="Rutgers",+All!W317,0))</f>
        <v>0</v>
      </c>
      <c r="AN181" s="81">
        <f>IF(+All!$F317="Rutgers",+All!X317,IF(+All!$H317="Rutgers",+All!X317,0))</f>
        <v>0</v>
      </c>
      <c r="AO181" s="83">
        <f>IF(+All!$F317="Rutgers",+All!Y317,IF(+All!$H317="Rutgers",+All!Y317,0))</f>
        <v>0</v>
      </c>
      <c r="AP181" s="84">
        <f>IF(+All!$F317="Rutgers",+All!Z317,IF(+All!$H317="Rutgers",+All!Z317,0))</f>
        <v>0</v>
      </c>
      <c r="AQ181" s="480">
        <f>IF(+All!$F317="Rutgers",+All!#REF!,IF(+All!$H317="Rutgers",+All!#REF!,0))</f>
        <v>0</v>
      </c>
      <c r="AR181" s="482">
        <f>IF(+All!$F317="Rutgers",+All!#REF!,IF(+All!$H317="Rutgers",+All!#REF!,0))</f>
        <v>0</v>
      </c>
      <c r="AS181" s="483">
        <f>IF(+All!$F317="Rutgers",+All!#REF!,IF(+All!$H317="Rutgers",+All!#REF!,0))</f>
        <v>0</v>
      </c>
      <c r="AT181" s="483">
        <f>IF(+All!$F317="Rutgers",+All!#REF!,IF(+All!$H317="Rutgers",+All!#REF!,0))</f>
        <v>0</v>
      </c>
      <c r="AU181" s="482">
        <f>IF(+All!$F317="Rutgers",+All!#REF!,IF(+All!$H317="Rutgers",+All!#REF!,0))</f>
        <v>0</v>
      </c>
      <c r="AV181" s="483">
        <f>IF(+All!$F317="Rutgers",+All!#REF!,IF(+All!$H317="Rutgers",+All!#REF!,0))</f>
        <v>0</v>
      </c>
      <c r="AW181" s="484">
        <f>IF(+All!$F317="Rutgers",+All!#REF!,IF(+All!$H317="Rutgers",+All!#REF!,0))</f>
        <v>0</v>
      </c>
      <c r="AX181" s="483">
        <f>IF(+All!$F317="Rutgers",+All!#REF!,IF(+All!$H317="Rutgers",+All!#REF!,0))</f>
        <v>0</v>
      </c>
      <c r="AY181" s="88">
        <f>IF(+All!$F317="Rutgers",+All!#REF!,IF(+All!$H317="Rutgers",+All!#REF!,0))</f>
        <v>0</v>
      </c>
      <c r="AZ181" s="89">
        <f>IF(+All!$F317="Rutgers",+All!#REF!,IF(+All!$H317="Rutgers",+All!#REF!,0))</f>
        <v>0</v>
      </c>
      <c r="BA181" s="90">
        <f>IF(+All!$F317="Rutgers",+All!#REF!,IF(+All!$H317="Rutgers",+All!#REF!,0))</f>
        <v>0</v>
      </c>
      <c r="BB181" s="90">
        <f>IF(+All!$F317="Rutgers",+All!#REF!,IF(+All!$H317="Rutgers",+All!#REF!,0))</f>
        <v>0</v>
      </c>
      <c r="BC181" s="91">
        <f>IF(+All!$F317="Rutgers",+All!#REF!,IF(+All!$H317="Rutgers",+All!#REF!,0))</f>
        <v>0</v>
      </c>
      <c r="BD181" s="482">
        <f>IF(+All!$F317="Rutgers",+All!#REF!,IF(+All!$H317="Rutgers",+All!#REF!,0))</f>
        <v>0</v>
      </c>
      <c r="BE181" s="483">
        <f>IF(+All!$F317="Rutgers",+All!#REF!,IF(+All!$H317="Rutgers",+All!#REF!,0))</f>
        <v>0</v>
      </c>
      <c r="BF181" s="483">
        <f>IF(+All!$F317="Rutgers",+All!#REF!,IF(+All!$H317="Rutgers",+All!#REF!,0))</f>
        <v>0</v>
      </c>
      <c r="BG181" s="482">
        <f>IF(+All!$F317="Rutgers",+All!#REF!,IF(+All!$H317="Rutgers",+All!#REF!,0))</f>
        <v>0</v>
      </c>
      <c r="BH181" s="483">
        <f>IF(+All!$F317="Rutgers",+All!#REF!,IF(+All!$H317="Rutgers",+All!#REF!,0))</f>
        <v>0</v>
      </c>
      <c r="BI181" s="484">
        <f>IF(+All!$F317="Rutgers",+All!#REF!,IF(+All!$H317="Rutgers",+All!#REF!,0))</f>
        <v>0</v>
      </c>
      <c r="BJ181" s="92">
        <f>IF(+All!$F317="Rutgers",+All!#REF!,IF(+All!$H317="Rutgers",+All!#REF!,0))</f>
        <v>0</v>
      </c>
      <c r="BK181" s="93">
        <f>IF(+All!$F317="Rutgers",+All!#REF!,IF(+All!$H317="Rutgers",+All!#REF!,0))</f>
        <v>0</v>
      </c>
    </row>
    <row r="182" spans="1:71" x14ac:dyDescent="0.8">
      <c r="A182" s="70">
        <f>IF(+All!$F625="Rutgers",+All!A625,IF(+All!$H625="Rutgers",+All!A625,0))</f>
        <v>8</v>
      </c>
      <c r="B182" s="480" t="str">
        <f>IF(+All!$F625="Rutgers",+All!B625,IF(+All!$H625="Rutgers",+All!B625,0))</f>
        <v>Sat</v>
      </c>
      <c r="C182" s="72">
        <f>IF(+All!$F625="Rutgers",+All!C625,IF(+All!$H625="Rutgers",+All!C625,0))</f>
        <v>44492</v>
      </c>
      <c r="D182" s="73">
        <f>IF(+All!$F625="Rutgers",+All!D625,IF(+All!$H625="Rutgers",+All!D625,0))</f>
        <v>0</v>
      </c>
      <c r="E182" s="707">
        <f>IF(+All!$F625="Rutgers",+All!E625,IF(+All!$H625="Rutgers",+All!E625,0))</f>
        <v>0</v>
      </c>
      <c r="F182" s="75" t="str">
        <f>IF(+All!$F625="Rutgers",+All!F625,IF(+All!$H625="Rutgers",+All!F625,0))</f>
        <v>Rutgers</v>
      </c>
      <c r="G182" s="76" t="str">
        <f>IF(+All!$F625="Rutgers",+All!G625,IF(+All!$H625="Rutgers",+All!G625,0))</f>
        <v>B10</v>
      </c>
      <c r="H182" s="75" t="str">
        <f>IF(+All!$F625="Rutgers",+All!H625,IF(+All!$H625="Rutgers",+All!H625,0))</f>
        <v>Open</v>
      </c>
      <c r="I182" s="76" t="str">
        <f>IF(+All!$F625="Rutgers",+All!I625,IF(+All!$H625="Rutgers",+All!I625,0))</f>
        <v>ZZZ</v>
      </c>
      <c r="J182" s="706">
        <f>IF(+All!$F625="Rutgers",+All!J625,IF(+All!$H625="Rutgers",+All!J625,0))</f>
        <v>0</v>
      </c>
      <c r="K182" s="707" t="str">
        <f>IF(+All!$F625="Rutgers",+All!K625,IF(+All!$H625="Rutgers",+All!K625,0))</f>
        <v>Rutgers</v>
      </c>
      <c r="L182" s="78">
        <f>IF(+All!$F625="Rutgers",+All!L625,IF(+All!$H625="Rutgers",+All!L625,0))</f>
        <v>0</v>
      </c>
      <c r="M182" s="79">
        <f>IF(+All!$F625="Rutgers",+All!M625,IF(+All!$H625="Rutgers",+All!M625,0))</f>
        <v>0</v>
      </c>
      <c r="N182" s="706">
        <f>IF(+All!$F625="Rutgers",+All!N625,IF(+All!$H625="Rutgers",+All!N625,0))</f>
        <v>0</v>
      </c>
      <c r="O182" s="708">
        <f>IF(+All!$F625="Rutgers",+All!O625,IF(+All!$H625="Rutgers",+All!O625,0))</f>
        <v>0</v>
      </c>
      <c r="P182" s="708">
        <f>IF(+All!$F625="Rutgers",+All!P625,IF(+All!$H625="Rutgers",+All!P625,0))</f>
        <v>0</v>
      </c>
      <c r="Q182" s="707">
        <f>IF(+All!$F625="Rutgers",+All!Q625,IF(+All!$H625="Rutgers",+All!Q625,0))</f>
        <v>0</v>
      </c>
      <c r="R182" s="706">
        <f>IF(+All!$F625="Rutgers",+All!R625,IF(+All!$H625="Rutgers",+All!R625,0))</f>
        <v>0</v>
      </c>
      <c r="S182" s="708">
        <f>IF(+All!$F625="Rutgers",+All!S625,IF(+All!$H625="Rutgers",+All!S625,0))</f>
        <v>0</v>
      </c>
      <c r="T182" s="706">
        <f>IF(+All!$F625="Rutgers",+All!T625,IF(+All!$H625="Rutgers",+All!T625,0))</f>
        <v>0</v>
      </c>
      <c r="U182" s="707">
        <f>IF(+All!$F625="Rutgers",+All!U625,IF(+All!$H625="Rutgers",+All!U625,0))</f>
        <v>0</v>
      </c>
      <c r="V182" s="706" t="e">
        <f>IF(+All!#REF!="Rutgers",+All!#REF!,IF(+All!#REF!="Rutgers",+All!#REF!,0))</f>
        <v>#REF!</v>
      </c>
      <c r="W182" s="707" t="e">
        <f>IF(+All!#REF!="Rutgers",+All!#REF!,IF(+All!#REF!="Rutgers",+All!#REF!,0))</f>
        <v>#REF!</v>
      </c>
      <c r="X182" s="706" t="e">
        <f>IF(+All!#REF!="Rutgers",+All!#REF!,IF(+All!#REF!="Rutgers",+All!#REF!,0))</f>
        <v>#REF!</v>
      </c>
      <c r="Y182" s="707" t="e">
        <f>IF(+All!#REF!="Rutgers",+All!#REF!,IF(+All!#REF!="Rutgers",+All!#REF!,0))</f>
        <v>#REF!</v>
      </c>
      <c r="Z182" s="706" t="e">
        <f>IF(+All!#REF!="Rutgers",+All!#REF!,IF(+All!#REF!="Rutgers",+All!#REF!,0))</f>
        <v>#REF!</v>
      </c>
      <c r="AA182" s="707" t="e">
        <f>IF(+All!#REF!="Rutgers",+All!#REF!,IF(+All!#REF!="Rutgers",+All!#REF!,0))</f>
        <v>#REF!</v>
      </c>
      <c r="AB182" s="706" t="e">
        <f>IF(+All!#REF!="Rutgers",+All!#REF!,IF(+All!#REF!="Rutgers",+All!#REF!,0))</f>
        <v>#REF!</v>
      </c>
      <c r="AC182" s="707" t="e">
        <f>IF(+All!#REF!="Rutgers",+All!#REF!,IF(+All!#REF!="Rutgers",+All!#REF!,0))</f>
        <v>#REF!</v>
      </c>
      <c r="AD182" s="706" t="e">
        <f>IF(+All!#REF!="Rutgers",+All!#REF!,IF(+All!#REF!="Rutgers",+All!#REF!,0))</f>
        <v>#REF!</v>
      </c>
      <c r="AE182" s="707" t="e">
        <f>IF(+All!#REF!="Rutgers",+All!#REF!,IF(+All!#REF!="Rutgers",+All!#REF!,0))</f>
        <v>#REF!</v>
      </c>
      <c r="AF182" s="706" t="e">
        <f>IF(+All!#REF!="Rutgers",+All!#REF!,IF(+All!#REF!="Rutgers",+All!#REF!,0))</f>
        <v>#REF!</v>
      </c>
      <c r="AG182" s="707" t="e">
        <f>IF(+All!#REF!="Rutgers",+All!#REF!,IF(+All!#REF!="Rutgers",+All!#REF!,0))</f>
        <v>#REF!</v>
      </c>
      <c r="AH182" s="706" t="e">
        <f>IF(+All!#REF!="Rutgers",+All!#REF!,IF(+All!#REF!="Rutgers",+All!#REF!,0))</f>
        <v>#REF!</v>
      </c>
      <c r="AI182" s="707" t="e">
        <f>IF(+All!#REF!="Rutgers",+All!#REF!,IF(+All!#REF!="Rutgers",+All!#REF!,0))</f>
        <v>#REF!</v>
      </c>
      <c r="AJ182" s="706" t="e">
        <f>IF(+All!#REF!="Rutgers",+All!#REF!,IF(+All!#REF!="Rutgers",+All!#REF!,0))</f>
        <v>#REF!</v>
      </c>
      <c r="AK182" s="707" t="e">
        <f>IF(+All!#REF!="Rutgers",+All!#REF!,IF(+All!#REF!="Rutgers",+All!#REF!,0))</f>
        <v>#REF!</v>
      </c>
      <c r="AL182" s="81" t="e">
        <f>IF(+All!#REF!="Rutgers",+All!#REF!,IF(+All!#REF!="Rutgers",+All!#REF!,0))</f>
        <v>#REF!</v>
      </c>
      <c r="AM182" s="82" t="e">
        <f>IF(+All!#REF!="Rutgers",+All!#REF!,IF(+All!#REF!="Rutgers",+All!#REF!,0))</f>
        <v>#REF!</v>
      </c>
      <c r="AN182" s="81" t="e">
        <f>IF(+All!#REF!="Rutgers",+All!#REF!,IF(+All!#REF!="Rutgers",+All!#REF!,0))</f>
        <v>#REF!</v>
      </c>
      <c r="AO182" s="83" t="e">
        <f>IF(+All!#REF!="Rutgers",+All!#REF!,IF(+All!#REF!="Rutgers",+All!#REF!,0))</f>
        <v>#REF!</v>
      </c>
      <c r="AP182" s="84" t="e">
        <f>IF(+All!#REF!="Rutgers",+All!#REF!,IF(+All!#REF!="Rutgers",+All!#REF!,0))</f>
        <v>#REF!</v>
      </c>
      <c r="AQ182" s="480" t="e">
        <f>IF(+All!#REF!="Rutgers",+All!#REF!,IF(+All!#REF!="Rutgers",+All!#REF!,0))</f>
        <v>#REF!</v>
      </c>
      <c r="AR182" s="482" t="e">
        <f>IF(+All!#REF!="Rutgers",+All!#REF!,IF(+All!#REF!="Rutgers",+All!#REF!,0))</f>
        <v>#REF!</v>
      </c>
      <c r="AS182" s="483" t="e">
        <f>IF(+All!#REF!="Rutgers",+All!#REF!,IF(+All!#REF!="Rutgers",+All!#REF!,0))</f>
        <v>#REF!</v>
      </c>
      <c r="AT182" s="483" t="e">
        <f>IF(+All!#REF!="Rutgers",+All!#REF!,IF(+All!#REF!="Rutgers",+All!#REF!,0))</f>
        <v>#REF!</v>
      </c>
      <c r="AU182" s="482" t="e">
        <f>IF(+All!#REF!="Rutgers",+All!#REF!,IF(+All!#REF!="Rutgers",+All!#REF!,0))</f>
        <v>#REF!</v>
      </c>
      <c r="AV182" s="483" t="e">
        <f>IF(+All!#REF!="Rutgers",+All!#REF!,IF(+All!#REF!="Rutgers",+All!#REF!,0))</f>
        <v>#REF!</v>
      </c>
      <c r="AW182" s="484" t="e">
        <f>IF(+All!#REF!="Rutgers",+All!#REF!,IF(+All!#REF!="Rutgers",+All!#REF!,0))</f>
        <v>#REF!</v>
      </c>
      <c r="AX182" s="483" t="e">
        <f>IF(+All!#REF!="Rutgers",+All!#REF!,IF(+All!#REF!="Rutgers",+All!#REF!,0))</f>
        <v>#REF!</v>
      </c>
      <c r="AY182" s="88" t="e">
        <f>IF(+All!#REF!="Rutgers",+All!#REF!,IF(+All!#REF!="Rutgers",+All!#REF!,0))</f>
        <v>#REF!</v>
      </c>
      <c r="AZ182" s="89" t="e">
        <f>IF(+All!#REF!="Rutgers",+All!#REF!,IF(+All!#REF!="Rutgers",+All!#REF!,0))</f>
        <v>#REF!</v>
      </c>
      <c r="BA182" s="90" t="e">
        <f>IF(+All!#REF!="Rutgers",+All!#REF!,IF(+All!#REF!="Rutgers",+All!#REF!,0))</f>
        <v>#REF!</v>
      </c>
      <c r="BB182" s="90" t="e">
        <f>IF(+All!#REF!="Rutgers",+All!#REF!,IF(+All!#REF!="Rutgers",+All!#REF!,0))</f>
        <v>#REF!</v>
      </c>
      <c r="BC182" s="91" t="e">
        <f>IF(+All!#REF!="Rutgers",+All!#REF!,IF(+All!#REF!="Rutgers",+All!#REF!,0))</f>
        <v>#REF!</v>
      </c>
      <c r="BD182" s="482" t="e">
        <f>IF(+All!#REF!="Rutgers",+All!#REF!,IF(+All!#REF!="Rutgers",+All!#REF!,0))</f>
        <v>#REF!</v>
      </c>
      <c r="BE182" s="483" t="e">
        <f>IF(+All!#REF!="Rutgers",+All!#REF!,IF(+All!#REF!="Rutgers",+All!#REF!,0))</f>
        <v>#REF!</v>
      </c>
      <c r="BF182" s="483" t="e">
        <f>IF(+All!#REF!="Rutgers",+All!#REF!,IF(+All!#REF!="Rutgers",+All!#REF!,0))</f>
        <v>#REF!</v>
      </c>
      <c r="BG182" s="482" t="e">
        <f>IF(+All!#REF!="Rutgers",+All!#REF!,IF(+All!#REF!="Rutgers",+All!#REF!,0))</f>
        <v>#REF!</v>
      </c>
      <c r="BH182" s="483" t="e">
        <f>IF(+All!#REF!="Rutgers",+All!#REF!,IF(+All!#REF!="Rutgers",+All!#REF!,0))</f>
        <v>#REF!</v>
      </c>
      <c r="BI182" s="484" t="e">
        <f>IF(+All!#REF!="Rutgers",+All!#REF!,IF(+All!#REF!="Rutgers",+All!#REF!,0))</f>
        <v>#REF!</v>
      </c>
      <c r="BJ182" s="92" t="e">
        <f>IF(+All!#REF!="Rutgers",+All!#REF!,IF(+All!#REF!="Rutgers",+All!#REF!,0))</f>
        <v>#REF!</v>
      </c>
      <c r="BK182" s="93" t="e">
        <f>IF(+All!#REF!="Rutgers",+All!#REF!,IF(+All!#REF!="Rutgers",+All!#REF!,0))</f>
        <v>#REF!</v>
      </c>
    </row>
    <row r="183" spans="1:71" x14ac:dyDescent="0.8">
      <c r="A183" s="70">
        <f>IF(+All!$F645="Rutgers",+All!A645,IF(+All!$H645="Rutgers",+All!A645,0))</f>
        <v>9</v>
      </c>
      <c r="B183" s="480" t="str">
        <f>IF(+All!$F645="Rutgers",+All!B645,IF(+All!$H645="Rutgers",+All!B645,0))</f>
        <v>Sat</v>
      </c>
      <c r="C183" s="72">
        <f>IF(+All!$F645="Rutgers",+All!C645,IF(+All!$H645="Rutgers",+All!C645,0))</f>
        <v>44499</v>
      </c>
      <c r="D183" s="73">
        <f>IF(+All!$F645="Rutgers",+All!D645,IF(+All!$H645="Rutgers",+All!D645,0))</f>
        <v>0.5</v>
      </c>
      <c r="E183" s="707">
        <f>IF(+All!$F645="Rutgers",+All!E645,IF(+All!$H645="Rutgers",+All!E645,0))</f>
        <v>0</v>
      </c>
      <c r="F183" s="75" t="str">
        <f>IF(+All!$F645="Rutgers",+All!F645,IF(+All!$H645="Rutgers",+All!F645,0))</f>
        <v>Rutgers</v>
      </c>
      <c r="G183" s="76" t="str">
        <f>IF(+All!$F645="Rutgers",+All!G645,IF(+All!$H645="Rutgers",+All!G645,0))</f>
        <v>B10</v>
      </c>
      <c r="H183" s="75" t="str">
        <f>IF(+All!$F645="Rutgers",+All!H645,IF(+All!$H645="Rutgers",+All!H645,0))</f>
        <v>Illinois</v>
      </c>
      <c r="I183" s="76" t="str">
        <f>IF(+All!$F645="Rutgers",+All!I645,IF(+All!$H645="Rutgers",+All!I645,0))</f>
        <v>B10</v>
      </c>
      <c r="J183" s="706" t="str">
        <f>IF(+All!$F645="Rutgers",+All!J645,IF(+All!$H645="Rutgers",+All!J645,0))</f>
        <v>Rutgers</v>
      </c>
      <c r="K183" s="707" t="str">
        <f>IF(+All!$F645="Rutgers",+All!K645,IF(+All!$H645="Rutgers",+All!K645,0))</f>
        <v>Illinois</v>
      </c>
      <c r="L183" s="78">
        <f>IF(+All!$F645="Rutgers",+All!L645,IF(+All!$H645="Rutgers",+All!L645,0))</f>
        <v>1.5</v>
      </c>
      <c r="M183" s="79">
        <f>IF(+All!$F645="Rutgers",+All!M645,IF(+All!$H645="Rutgers",+All!M645,0))</f>
        <v>42</v>
      </c>
      <c r="N183" s="706" t="str">
        <f>IF(+All!$F645="Rutgers",+All!N645,IF(+All!$H645="Rutgers",+All!N645,0))</f>
        <v>Rutgers</v>
      </c>
      <c r="O183" s="708">
        <f>IF(+All!$F645="Rutgers",+All!O645,IF(+All!$H645="Rutgers",+All!O645,0))</f>
        <v>20</v>
      </c>
      <c r="P183" s="708" t="str">
        <f>IF(+All!$F645="Rutgers",+All!P645,IF(+All!$H645="Rutgers",+All!P645,0))</f>
        <v>Illinois</v>
      </c>
      <c r="Q183" s="707">
        <f>IF(+All!$F645="Rutgers",+All!Q645,IF(+All!$H645="Rutgers",+All!Q645,0))</f>
        <v>14</v>
      </c>
      <c r="R183" s="706" t="str">
        <f>IF(+All!$F645="Rutgers",+All!R645,IF(+All!$H645="Rutgers",+All!R645,0))</f>
        <v>Rutgers</v>
      </c>
      <c r="S183" s="708" t="str">
        <f>IF(+All!$F645="Rutgers",+All!S645,IF(+All!$H645="Rutgers",+All!S645,0))</f>
        <v>Illinois</v>
      </c>
      <c r="T183" s="706" t="str">
        <f>IF(+All!$F645="Rutgers",+All!T645,IF(+All!$H645="Rutgers",+All!T645,0))</f>
        <v>Illinois</v>
      </c>
      <c r="U183" s="707" t="str">
        <f>IF(+All!$F645="Rutgers",+All!U645,IF(+All!$H645="Rutgers",+All!U645,0))</f>
        <v>L</v>
      </c>
      <c r="V183" s="706" t="e">
        <f>IF(+All!#REF!="Rutgers",+All!#REF!,IF(+All!#REF!="Rutgers",+All!#REF!,0))</f>
        <v>#REF!</v>
      </c>
      <c r="W183" s="707" t="e">
        <f>IF(+All!#REF!="Rutgers",+All!#REF!,IF(+All!#REF!="Rutgers",+All!#REF!,0))</f>
        <v>#REF!</v>
      </c>
      <c r="X183" s="706" t="e">
        <f>IF(+All!#REF!="Rutgers",+All!#REF!,IF(+All!#REF!="Rutgers",+All!#REF!,0))</f>
        <v>#REF!</v>
      </c>
      <c r="Y183" s="707" t="e">
        <f>IF(+All!#REF!="Rutgers",+All!#REF!,IF(+All!#REF!="Rutgers",+All!#REF!,0))</f>
        <v>#REF!</v>
      </c>
      <c r="Z183" s="706" t="e">
        <f>IF(+All!#REF!="Rutgers",+All!#REF!,IF(+All!#REF!="Rutgers",+All!#REF!,0))</f>
        <v>#REF!</v>
      </c>
      <c r="AA183" s="707" t="e">
        <f>IF(+All!#REF!="Rutgers",+All!#REF!,IF(+All!#REF!="Rutgers",+All!#REF!,0))</f>
        <v>#REF!</v>
      </c>
      <c r="AB183" s="706" t="e">
        <f>IF(+All!#REF!="Rutgers",+All!#REF!,IF(+All!#REF!="Rutgers",+All!#REF!,0))</f>
        <v>#REF!</v>
      </c>
      <c r="AC183" s="707" t="e">
        <f>IF(+All!#REF!="Rutgers",+All!#REF!,IF(+All!#REF!="Rutgers",+All!#REF!,0))</f>
        <v>#REF!</v>
      </c>
      <c r="AD183" s="706" t="e">
        <f>IF(+All!#REF!="Rutgers",+All!#REF!,IF(+All!#REF!="Rutgers",+All!#REF!,0))</f>
        <v>#REF!</v>
      </c>
      <c r="AE183" s="707" t="e">
        <f>IF(+All!#REF!="Rutgers",+All!#REF!,IF(+All!#REF!="Rutgers",+All!#REF!,0))</f>
        <v>#REF!</v>
      </c>
      <c r="AF183" s="706" t="e">
        <f>IF(+All!#REF!="Rutgers",+All!#REF!,IF(+All!#REF!="Rutgers",+All!#REF!,0))</f>
        <v>#REF!</v>
      </c>
      <c r="AG183" s="707" t="e">
        <f>IF(+All!#REF!="Rutgers",+All!#REF!,IF(+All!#REF!="Rutgers",+All!#REF!,0))</f>
        <v>#REF!</v>
      </c>
      <c r="AH183" s="706" t="e">
        <f>IF(+All!#REF!="Rutgers",+All!#REF!,IF(+All!#REF!="Rutgers",+All!#REF!,0))</f>
        <v>#REF!</v>
      </c>
      <c r="AI183" s="707" t="e">
        <f>IF(+All!#REF!="Rutgers",+All!#REF!,IF(+All!#REF!="Rutgers",+All!#REF!,0))</f>
        <v>#REF!</v>
      </c>
      <c r="AJ183" s="706" t="e">
        <f>IF(+All!#REF!="Rutgers",+All!#REF!,IF(+All!#REF!="Rutgers",+All!#REF!,0))</f>
        <v>#REF!</v>
      </c>
      <c r="AK183" s="707" t="e">
        <f>IF(+All!#REF!="Rutgers",+All!#REF!,IF(+All!#REF!="Rutgers",+All!#REF!,0))</f>
        <v>#REF!</v>
      </c>
      <c r="AL183" s="81" t="e">
        <f>IF(+All!#REF!="Rutgers",+All!#REF!,IF(+All!#REF!="Rutgers",+All!#REF!,0))</f>
        <v>#REF!</v>
      </c>
      <c r="AM183" s="82" t="e">
        <f>IF(+All!#REF!="Rutgers",+All!#REF!,IF(+All!#REF!="Rutgers",+All!#REF!,0))</f>
        <v>#REF!</v>
      </c>
      <c r="AN183" s="81" t="e">
        <f>IF(+All!#REF!="Rutgers",+All!#REF!,IF(+All!#REF!="Rutgers",+All!#REF!,0))</f>
        <v>#REF!</v>
      </c>
      <c r="AO183" s="83" t="e">
        <f>IF(+All!#REF!="Rutgers",+All!#REF!,IF(+All!#REF!="Rutgers",+All!#REF!,0))</f>
        <v>#REF!</v>
      </c>
      <c r="AP183" s="84" t="e">
        <f>IF(+All!#REF!="Rutgers",+All!#REF!,IF(+All!#REF!="Rutgers",+All!#REF!,0))</f>
        <v>#REF!</v>
      </c>
      <c r="AQ183" s="480" t="e">
        <f>IF(+All!#REF!="Rutgers",+All!#REF!,IF(+All!#REF!="Rutgers",+All!#REF!,0))</f>
        <v>#REF!</v>
      </c>
      <c r="AR183" s="482" t="e">
        <f>IF(+All!#REF!="Rutgers",+All!#REF!,IF(+All!#REF!="Rutgers",+All!#REF!,0))</f>
        <v>#REF!</v>
      </c>
      <c r="AS183" s="483" t="e">
        <f>IF(+All!#REF!="Rutgers",+All!#REF!,IF(+All!#REF!="Rutgers",+All!#REF!,0))</f>
        <v>#REF!</v>
      </c>
      <c r="AT183" s="483" t="e">
        <f>IF(+All!#REF!="Rutgers",+All!#REF!,IF(+All!#REF!="Rutgers",+All!#REF!,0))</f>
        <v>#REF!</v>
      </c>
      <c r="AU183" s="482" t="e">
        <f>IF(+All!#REF!="Rutgers",+All!#REF!,IF(+All!#REF!="Rutgers",+All!#REF!,0))</f>
        <v>#REF!</v>
      </c>
      <c r="AV183" s="483" t="e">
        <f>IF(+All!#REF!="Rutgers",+All!#REF!,IF(+All!#REF!="Rutgers",+All!#REF!,0))</f>
        <v>#REF!</v>
      </c>
      <c r="AW183" s="484" t="e">
        <f>IF(+All!#REF!="Rutgers",+All!#REF!,IF(+All!#REF!="Rutgers",+All!#REF!,0))</f>
        <v>#REF!</v>
      </c>
      <c r="AX183" s="483" t="e">
        <f>IF(+All!#REF!="Rutgers",+All!#REF!,IF(+All!#REF!="Rutgers",+All!#REF!,0))</f>
        <v>#REF!</v>
      </c>
      <c r="AY183" s="88" t="e">
        <f>IF(+All!#REF!="Rutgers",+All!#REF!,IF(+All!#REF!="Rutgers",+All!#REF!,0))</f>
        <v>#REF!</v>
      </c>
      <c r="AZ183" s="89" t="e">
        <f>IF(+All!#REF!="Rutgers",+All!#REF!,IF(+All!#REF!="Rutgers",+All!#REF!,0))</f>
        <v>#REF!</v>
      </c>
      <c r="BA183" s="90" t="e">
        <f>IF(+All!#REF!="Rutgers",+All!#REF!,IF(+All!#REF!="Rutgers",+All!#REF!,0))</f>
        <v>#REF!</v>
      </c>
      <c r="BB183" s="90" t="e">
        <f>IF(+All!#REF!="Rutgers",+All!#REF!,IF(+All!#REF!="Rutgers",+All!#REF!,0))</f>
        <v>#REF!</v>
      </c>
      <c r="BC183" s="91" t="e">
        <f>IF(+All!#REF!="Rutgers",+All!#REF!,IF(+All!#REF!="Rutgers",+All!#REF!,0))</f>
        <v>#REF!</v>
      </c>
      <c r="BD183" s="482" t="e">
        <f>IF(+All!#REF!="Rutgers",+All!#REF!,IF(+All!#REF!="Rutgers",+All!#REF!,0))</f>
        <v>#REF!</v>
      </c>
      <c r="BE183" s="483" t="e">
        <f>IF(+All!#REF!="Rutgers",+All!#REF!,IF(+All!#REF!="Rutgers",+All!#REF!,0))</f>
        <v>#REF!</v>
      </c>
      <c r="BF183" s="483" t="e">
        <f>IF(+All!#REF!="Rutgers",+All!#REF!,IF(+All!#REF!="Rutgers",+All!#REF!,0))</f>
        <v>#REF!</v>
      </c>
      <c r="BG183" s="482" t="e">
        <f>IF(+All!#REF!="Rutgers",+All!#REF!,IF(+All!#REF!="Rutgers",+All!#REF!,0))</f>
        <v>#REF!</v>
      </c>
      <c r="BH183" s="483" t="e">
        <f>IF(+All!#REF!="Rutgers",+All!#REF!,IF(+All!#REF!="Rutgers",+All!#REF!,0))</f>
        <v>#REF!</v>
      </c>
      <c r="BI183" s="484" t="e">
        <f>IF(+All!#REF!="Rutgers",+All!#REF!,IF(+All!#REF!="Rutgers",+All!#REF!,0))</f>
        <v>#REF!</v>
      </c>
      <c r="BJ183" s="92" t="e">
        <f>IF(+All!#REF!="Rutgers",+All!#REF!,IF(+All!#REF!="Rutgers",+All!#REF!,0))</f>
        <v>#REF!</v>
      </c>
      <c r="BK183" s="93" t="e">
        <f>IF(+All!#REF!="Rutgers",+All!#REF!,IF(+All!#REF!="Rutgers",+All!#REF!,0))</f>
        <v>#REF!</v>
      </c>
    </row>
    <row r="184" spans="1:71" x14ac:dyDescent="0.8">
      <c r="A184" s="70">
        <f>IF(+All!$F732="Rutgers",+All!A732,IF(+All!$H732="Rutgers",+All!A732,0))</f>
        <v>10</v>
      </c>
      <c r="B184" s="480" t="str">
        <f>IF(+All!$F732="Rutgers",+All!B732,IF(+All!$H732="Rutgers",+All!B732,0))</f>
        <v>Sat</v>
      </c>
      <c r="C184" s="72">
        <f>IF(+All!$F732="Rutgers",+All!C732,IF(+All!$H732="Rutgers",+All!C732,0))</f>
        <v>44506</v>
      </c>
      <c r="D184" s="73">
        <f>IF(+All!$F732="Rutgers",+All!D732,IF(+All!$H732="Rutgers",+All!D732,0))</f>
        <v>0.64583333333333337</v>
      </c>
      <c r="E184" s="707" t="str">
        <f>IF(+All!$F732="Rutgers",+All!E732,IF(+All!$H732="Rutgers",+All!E732,0))</f>
        <v>BTN</v>
      </c>
      <c r="F184" s="75" t="str">
        <f>IF(+All!$F732="Rutgers",+All!F732,IF(+All!$H732="Rutgers",+All!F732,0))</f>
        <v>Wisconsin</v>
      </c>
      <c r="G184" s="76" t="str">
        <f>IF(+All!$F732="Rutgers",+All!G732,IF(+All!$H732="Rutgers",+All!G732,0))</f>
        <v>B10</v>
      </c>
      <c r="H184" s="75" t="str">
        <f>IF(+All!$F732="Rutgers",+All!H732,IF(+All!$H732="Rutgers",+All!H732,0))</f>
        <v>Rutgers</v>
      </c>
      <c r="I184" s="76" t="str">
        <f>IF(+All!$F732="Rutgers",+All!I732,IF(+All!$H732="Rutgers",+All!I732,0))</f>
        <v>B10</v>
      </c>
      <c r="J184" s="706" t="str">
        <f>IF(+All!$F732="Rutgers",+All!J732,IF(+All!$H732="Rutgers",+All!J732,0))</f>
        <v>Rutgers</v>
      </c>
      <c r="K184" s="707" t="str">
        <f>IF(+All!$F732="Rutgers",+All!K732,IF(+All!$H732="Rutgers",+All!K732,0))</f>
        <v>Wisconsin</v>
      </c>
      <c r="L184" s="78">
        <f>IF(+All!$F732="Rutgers",+All!L732,IF(+All!$H732="Rutgers",+All!L732,0))</f>
        <v>13</v>
      </c>
      <c r="M184" s="79">
        <f>IF(+All!$F732="Rutgers",+All!M732,IF(+All!$H732="Rutgers",+All!M732,0))</f>
        <v>37.5</v>
      </c>
      <c r="N184" s="706" t="str">
        <f>IF(+All!$F732="Rutgers",+All!N732,IF(+All!$H732="Rutgers",+All!N732,0))</f>
        <v>Wisconsin</v>
      </c>
      <c r="O184" s="708">
        <f>IF(+All!$F732="Rutgers",+All!O732,IF(+All!$H732="Rutgers",+All!O732,0))</f>
        <v>52</v>
      </c>
      <c r="P184" s="708" t="str">
        <f>IF(+All!$F732="Rutgers",+All!P732,IF(+All!$H732="Rutgers",+All!P732,0))</f>
        <v>Rutgers</v>
      </c>
      <c r="Q184" s="707">
        <f>IF(+All!$F732="Rutgers",+All!Q732,IF(+All!$H732="Rutgers",+All!Q732,0))</f>
        <v>3</v>
      </c>
      <c r="R184" s="706" t="str">
        <f>IF(+All!$F732="Rutgers",+All!R732,IF(+All!$H732="Rutgers",+All!R732,0))</f>
        <v>Wisconsin</v>
      </c>
      <c r="S184" s="708" t="str">
        <f>IF(+All!$F732="Rutgers",+All!S732,IF(+All!$H732="Rutgers",+All!S732,0))</f>
        <v>Rutgers</v>
      </c>
      <c r="T184" s="706" t="str">
        <f>IF(+All!$F732="Rutgers",+All!T732,IF(+All!$H732="Rutgers",+All!T732,0))</f>
        <v>Wisconsin</v>
      </c>
      <c r="U184" s="707" t="str">
        <f>IF(+All!$F732="Rutgers",+All!U732,IF(+All!$H732="Rutgers",+All!U732,0))</f>
        <v>W</v>
      </c>
      <c r="V184" s="706">
        <f>IF(+All!$F430="Rutgers",+All!#REF!,IF(+All!$H430="Rutgers",+All!#REF!,0))</f>
        <v>0</v>
      </c>
      <c r="W184" s="707">
        <f>IF(+All!$F430="Rutgers",+All!#REF!,IF(+All!$H430="Rutgers",+All!#REF!,0))</f>
        <v>0</v>
      </c>
      <c r="X184" s="706">
        <f>IF(+All!$F430="Rutgers",+All!#REF!,IF(+All!$H430="Rutgers",+All!#REF!,0))</f>
        <v>0</v>
      </c>
      <c r="Y184" s="707">
        <f>IF(+All!$F430="Rutgers",+All!#REF!,IF(+All!$H430="Rutgers",+All!#REF!,0))</f>
        <v>0</v>
      </c>
      <c r="Z184" s="706">
        <f>IF(+All!$F430="Rutgers",+All!#REF!,IF(+All!$H430="Rutgers",+All!#REF!,0))</f>
        <v>0</v>
      </c>
      <c r="AA184" s="707">
        <f>IF(+All!$F430="Rutgers",+All!#REF!,IF(+All!$H430="Rutgers",+All!#REF!,0))</f>
        <v>0</v>
      </c>
      <c r="AB184" s="706">
        <f>IF(+All!$F430="Rutgers",+All!#REF!,IF(+All!$H430="Rutgers",+All!#REF!,0))</f>
        <v>0</v>
      </c>
      <c r="AC184" s="707">
        <f>IF(+All!$F430="Rutgers",+All!#REF!,IF(+All!$H430="Rutgers",+All!#REF!,0))</f>
        <v>0</v>
      </c>
      <c r="AD184" s="706">
        <f>IF(+All!$F430="Rutgers",+All!#REF!,IF(+All!$H430="Rutgers",+All!#REF!,0))</f>
        <v>0</v>
      </c>
      <c r="AE184" s="707">
        <f>IF(+All!$F430="Rutgers",+All!#REF!,IF(+All!$H430="Rutgers",+All!#REF!,0))</f>
        <v>0</v>
      </c>
      <c r="AF184" s="706">
        <f>IF(+All!$F430="Rutgers",+All!#REF!,IF(+All!$H430="Rutgers",+All!#REF!,0))</f>
        <v>0</v>
      </c>
      <c r="AG184" s="707">
        <f>IF(+All!$F430="Rutgers",+All!#REF!,IF(+All!$H430="Rutgers",+All!#REF!,0))</f>
        <v>0</v>
      </c>
      <c r="AH184" s="706">
        <f>IF(+All!$F430="Rutgers",+All!#REF!,IF(+All!$H430="Rutgers",+All!#REF!,0))</f>
        <v>0</v>
      </c>
      <c r="AI184" s="707">
        <f>IF(+All!$F430="Rutgers",+All!#REF!,IF(+All!$H430="Rutgers",+All!#REF!,0))</f>
        <v>0</v>
      </c>
      <c r="AJ184" s="706">
        <f>IF(+All!$F430="Rutgers",+All!#REF!,IF(+All!$H430="Rutgers",+All!#REF!,0))</f>
        <v>0</v>
      </c>
      <c r="AK184" s="707">
        <f>IF(+All!$F430="Rutgers",+All!#REF!,IF(+All!$H430="Rutgers",+All!#REF!,0))</f>
        <v>0</v>
      </c>
      <c r="AL184" s="81">
        <f>IF(+All!$F430="Rutgers",+All!V430,IF(+All!$H430="Rutgers",+All!V430,0))</f>
        <v>0</v>
      </c>
      <c r="AM184" s="82">
        <f>IF(+All!$F430="Rutgers",+All!W430,IF(+All!$H430="Rutgers",+All!W430,0))</f>
        <v>0</v>
      </c>
      <c r="AN184" s="81">
        <f>IF(+All!$F430="Rutgers",+All!X430,IF(+All!$H430="Rutgers",+All!X430,0))</f>
        <v>0</v>
      </c>
      <c r="AO184" s="83">
        <f>IF(+All!$F430="Rutgers",+All!Y430,IF(+All!$H430="Rutgers",+All!Y430,0))</f>
        <v>0</v>
      </c>
      <c r="AP184" s="84">
        <f>IF(+All!$F430="Rutgers",+All!Z430,IF(+All!$H430="Rutgers",+All!Z430,0))</f>
        <v>0</v>
      </c>
      <c r="AQ184" s="480">
        <f>IF(+All!$F430="Rutgers",+All!#REF!,IF(+All!$H430="Rutgers",+All!#REF!,0))</f>
        <v>0</v>
      </c>
      <c r="AR184" s="482">
        <f>IF(+All!$F430="Rutgers",+All!#REF!,IF(+All!$H430="Rutgers",+All!#REF!,0))</f>
        <v>0</v>
      </c>
      <c r="AS184" s="483">
        <f>IF(+All!$F430="Rutgers",+All!#REF!,IF(+All!$H430="Rutgers",+All!#REF!,0))</f>
        <v>0</v>
      </c>
      <c r="AT184" s="483">
        <f>IF(+All!$F430="Rutgers",+All!#REF!,IF(+All!$H430="Rutgers",+All!#REF!,0))</f>
        <v>0</v>
      </c>
      <c r="AU184" s="482">
        <f>IF(+All!$F430="Rutgers",+All!#REF!,IF(+All!$H430="Rutgers",+All!#REF!,0))</f>
        <v>0</v>
      </c>
      <c r="AV184" s="483">
        <f>IF(+All!$F430="Rutgers",+All!#REF!,IF(+All!$H430="Rutgers",+All!#REF!,0))</f>
        <v>0</v>
      </c>
      <c r="AW184" s="484">
        <f>IF(+All!$F430="Rutgers",+All!#REF!,IF(+All!$H430="Rutgers",+All!#REF!,0))</f>
        <v>0</v>
      </c>
      <c r="AX184" s="483">
        <f>IF(+All!$F430="Rutgers",+All!#REF!,IF(+All!$H430="Rutgers",+All!#REF!,0))</f>
        <v>0</v>
      </c>
      <c r="AY184" s="88">
        <f>IF(+All!$F430="Rutgers",+All!#REF!,IF(+All!$H430="Rutgers",+All!#REF!,0))</f>
        <v>0</v>
      </c>
      <c r="AZ184" s="89">
        <f>IF(+All!$F430="Rutgers",+All!#REF!,IF(+All!$H430="Rutgers",+All!#REF!,0))</f>
        <v>0</v>
      </c>
      <c r="BA184" s="90">
        <f>IF(+All!$F430="Rutgers",+All!#REF!,IF(+All!$H430="Rutgers",+All!#REF!,0))</f>
        <v>0</v>
      </c>
      <c r="BB184" s="90">
        <f>IF(+All!$F430="Rutgers",+All!#REF!,IF(+All!$H430="Rutgers",+All!#REF!,0))</f>
        <v>0</v>
      </c>
      <c r="BC184" s="91">
        <f>IF(+All!$F430="Rutgers",+All!#REF!,IF(+All!$H430="Rutgers",+All!#REF!,0))</f>
        <v>0</v>
      </c>
      <c r="BD184" s="482">
        <f>IF(+All!$F430="Rutgers",+All!#REF!,IF(+All!$H430="Rutgers",+All!#REF!,0))</f>
        <v>0</v>
      </c>
      <c r="BE184" s="483">
        <f>IF(+All!$F430="Rutgers",+All!#REF!,IF(+All!$H430="Rutgers",+All!#REF!,0))</f>
        <v>0</v>
      </c>
      <c r="BF184" s="483">
        <f>IF(+All!$F430="Rutgers",+All!#REF!,IF(+All!$H430="Rutgers",+All!#REF!,0))</f>
        <v>0</v>
      </c>
      <c r="BG184" s="482">
        <f>IF(+All!$F430="Rutgers",+All!#REF!,IF(+All!$H430="Rutgers",+All!#REF!,0))</f>
        <v>0</v>
      </c>
      <c r="BH184" s="483">
        <f>IF(+All!$F430="Rutgers",+All!#REF!,IF(+All!$H430="Rutgers",+All!#REF!,0))</f>
        <v>0</v>
      </c>
      <c r="BI184" s="484">
        <f>IF(+All!$F430="Rutgers",+All!#REF!,IF(+All!$H430="Rutgers",+All!#REF!,0))</f>
        <v>0</v>
      </c>
      <c r="BJ184" s="92">
        <f>IF(+All!$F430="Rutgers",+All!#REF!,IF(+All!$H430="Rutgers",+All!#REF!,0))</f>
        <v>0</v>
      </c>
      <c r="BK184" s="93">
        <f>IF(+All!$F430="Rutgers",+All!#REF!,IF(+All!$H430="Rutgers",+All!#REF!,0))</f>
        <v>0</v>
      </c>
    </row>
    <row r="185" spans="1:71" x14ac:dyDescent="0.8">
      <c r="A185" s="70">
        <f>IF(+All!$F800="Rutgers",+All!A800,IF(+All!$H800="Rutgers",+All!A800,0))</f>
        <v>11</v>
      </c>
      <c r="B185" s="480" t="str">
        <f>IF(+All!$F800="Rutgers",+All!B800,IF(+All!$H800="Rutgers",+All!B800,0))</f>
        <v>Sat</v>
      </c>
      <c r="C185" s="72">
        <f>IF(+All!$F800="Rutgers",+All!C800,IF(+All!$H800="Rutgers",+All!C800,0))</f>
        <v>44513</v>
      </c>
      <c r="D185" s="73">
        <f>IF(+All!$F800="Rutgers",+All!D800,IF(+All!$H800="Rutgers",+All!D800,0))</f>
        <v>0.5</v>
      </c>
      <c r="E185" s="707">
        <f>IF(+All!$F800="Rutgers",+All!E800,IF(+All!$H800="Rutgers",+All!E800,0))</f>
        <v>0</v>
      </c>
      <c r="F185" s="75" t="str">
        <f>IF(+All!$F800="Rutgers",+All!F800,IF(+All!$H800="Rutgers",+All!F800,0))</f>
        <v>Rutgers</v>
      </c>
      <c r="G185" s="76" t="str">
        <f>IF(+All!$F800="Rutgers",+All!G800,IF(+All!$H800="Rutgers",+All!G800,0))</f>
        <v>B10</v>
      </c>
      <c r="H185" s="75" t="str">
        <f>IF(+All!$F800="Rutgers",+All!H800,IF(+All!$H800="Rutgers",+All!H800,0))</f>
        <v>Indiana</v>
      </c>
      <c r="I185" s="76" t="str">
        <f>IF(+All!$F800="Rutgers",+All!I800,IF(+All!$H800="Rutgers",+All!I800,0))</f>
        <v>B10</v>
      </c>
      <c r="J185" s="706" t="str">
        <f>IF(+All!$F800="Rutgers",+All!J800,IF(+All!$H800="Rutgers",+All!J800,0))</f>
        <v>Indiana</v>
      </c>
      <c r="K185" s="707" t="str">
        <f>IF(+All!$F800="Rutgers",+All!K800,IF(+All!$H800="Rutgers",+All!K800,0))</f>
        <v>Rutgers</v>
      </c>
      <c r="L185" s="78">
        <f>IF(+All!$F800="Rutgers",+All!L800,IF(+All!$H800="Rutgers",+All!L800,0))</f>
        <v>7</v>
      </c>
      <c r="M185" s="79">
        <f>IF(+All!$F800="Rutgers",+All!M800,IF(+All!$H800="Rutgers",+All!M800,0))</f>
        <v>43.5</v>
      </c>
      <c r="N185" s="706" t="str">
        <f>IF(+All!$F800="Rutgers",+All!N800,IF(+All!$H800="Rutgers",+All!N800,0))</f>
        <v>Rutgers</v>
      </c>
      <c r="O185" s="708">
        <f>IF(+All!$F800="Rutgers",+All!O800,IF(+All!$H800="Rutgers",+All!O800,0))</f>
        <v>38</v>
      </c>
      <c r="P185" s="708" t="str">
        <f>IF(+All!$F800="Rutgers",+All!P800,IF(+All!$H800="Rutgers",+All!P800,0))</f>
        <v>Indiana</v>
      </c>
      <c r="Q185" s="707">
        <f>IF(+All!$F800="Rutgers",+All!Q800,IF(+All!$H800="Rutgers",+All!Q800,0))</f>
        <v>3</v>
      </c>
      <c r="R185" s="706" t="str">
        <f>IF(+All!$F800="Rutgers",+All!R800,IF(+All!$H800="Rutgers",+All!R800,0))</f>
        <v>Rutgers</v>
      </c>
      <c r="S185" s="708" t="str">
        <f>IF(+All!$F800="Rutgers",+All!S800,IF(+All!$H800="Rutgers",+All!S800,0))</f>
        <v>Indiana</v>
      </c>
      <c r="T185" s="706" t="str">
        <f>IF(+All!$F800="Rutgers",+All!T800,IF(+All!$H800="Rutgers",+All!T800,0))</f>
        <v>Rutgers</v>
      </c>
      <c r="U185" s="707" t="str">
        <f>IF(+All!$F800="Rutgers",+All!U800,IF(+All!$H800="Rutgers",+All!U800,0))</f>
        <v>W</v>
      </c>
      <c r="V185" s="706" t="e">
        <f>IF(+All!#REF!="Rutgers",+All!#REF!,IF(+All!#REF!="Rutgers",+All!#REF!,0))</f>
        <v>#REF!</v>
      </c>
      <c r="W185" s="707" t="e">
        <f>IF(+All!#REF!="Rutgers",+All!#REF!,IF(+All!#REF!="Rutgers",+All!#REF!,0))</f>
        <v>#REF!</v>
      </c>
      <c r="X185" s="706" t="e">
        <f>IF(+All!#REF!="Rutgers",+All!#REF!,IF(+All!#REF!="Rutgers",+All!#REF!,0))</f>
        <v>#REF!</v>
      </c>
      <c r="Y185" s="707" t="e">
        <f>IF(+All!#REF!="Rutgers",+All!#REF!,IF(+All!#REF!="Rutgers",+All!#REF!,0))</f>
        <v>#REF!</v>
      </c>
      <c r="Z185" s="706" t="e">
        <f>IF(+All!#REF!="Rutgers",+All!#REF!,IF(+All!#REF!="Rutgers",+All!#REF!,0))</f>
        <v>#REF!</v>
      </c>
      <c r="AA185" s="707" t="e">
        <f>IF(+All!#REF!="Rutgers",+All!#REF!,IF(+All!#REF!="Rutgers",+All!#REF!,0))</f>
        <v>#REF!</v>
      </c>
      <c r="AB185" s="706" t="e">
        <f>IF(+All!#REF!="Rutgers",+All!#REF!,IF(+All!#REF!="Rutgers",+All!#REF!,0))</f>
        <v>#REF!</v>
      </c>
      <c r="AC185" s="707" t="e">
        <f>IF(+All!#REF!="Rutgers",+All!#REF!,IF(+All!#REF!="Rutgers",+All!#REF!,0))</f>
        <v>#REF!</v>
      </c>
      <c r="AD185" s="706" t="e">
        <f>IF(+All!#REF!="Rutgers",+All!#REF!,IF(+All!#REF!="Rutgers",+All!#REF!,0))</f>
        <v>#REF!</v>
      </c>
      <c r="AE185" s="707" t="e">
        <f>IF(+All!#REF!="Rutgers",+All!#REF!,IF(+All!#REF!="Rutgers",+All!#REF!,0))</f>
        <v>#REF!</v>
      </c>
      <c r="AF185" s="706" t="e">
        <f>IF(+All!#REF!="Rutgers",+All!#REF!,IF(+All!#REF!="Rutgers",+All!#REF!,0))</f>
        <v>#REF!</v>
      </c>
      <c r="AG185" s="707" t="e">
        <f>IF(+All!#REF!="Rutgers",+All!#REF!,IF(+All!#REF!="Rutgers",+All!#REF!,0))</f>
        <v>#REF!</v>
      </c>
      <c r="AH185" s="706" t="e">
        <f>IF(+All!#REF!="Rutgers",+All!#REF!,IF(+All!#REF!="Rutgers",+All!#REF!,0))</f>
        <v>#REF!</v>
      </c>
      <c r="AI185" s="707" t="e">
        <f>IF(+All!#REF!="Rutgers",+All!#REF!,IF(+All!#REF!="Rutgers",+All!#REF!,0))</f>
        <v>#REF!</v>
      </c>
      <c r="AJ185" s="706" t="e">
        <f>IF(+All!#REF!="Rutgers",+All!#REF!,IF(+All!#REF!="Rutgers",+All!#REF!,0))</f>
        <v>#REF!</v>
      </c>
      <c r="AK185" s="707" t="e">
        <f>IF(+All!#REF!="Rutgers",+All!#REF!,IF(+All!#REF!="Rutgers",+All!#REF!,0))</f>
        <v>#REF!</v>
      </c>
      <c r="AL185" s="81" t="e">
        <f>IF(+All!#REF!="Rutgers",+All!#REF!,IF(+All!#REF!="Rutgers",+All!#REF!,0))</f>
        <v>#REF!</v>
      </c>
      <c r="AM185" s="82" t="e">
        <f>IF(+All!#REF!="Rutgers",+All!#REF!,IF(+All!#REF!="Rutgers",+All!#REF!,0))</f>
        <v>#REF!</v>
      </c>
      <c r="AN185" s="81" t="e">
        <f>IF(+All!#REF!="Rutgers",+All!#REF!,IF(+All!#REF!="Rutgers",+All!#REF!,0))</f>
        <v>#REF!</v>
      </c>
      <c r="AO185" s="83" t="e">
        <f>IF(+All!#REF!="Rutgers",+All!#REF!,IF(+All!#REF!="Rutgers",+All!#REF!,0))</f>
        <v>#REF!</v>
      </c>
      <c r="AP185" s="84" t="e">
        <f>IF(+All!#REF!="Rutgers",+All!#REF!,IF(+All!#REF!="Rutgers",+All!#REF!,0))</f>
        <v>#REF!</v>
      </c>
      <c r="AQ185" s="480" t="e">
        <f>IF(+All!#REF!="Rutgers",+All!#REF!,IF(+All!#REF!="Rutgers",+All!#REF!,0))</f>
        <v>#REF!</v>
      </c>
      <c r="AR185" s="482" t="e">
        <f>IF(+All!#REF!="Rutgers",+All!#REF!,IF(+All!#REF!="Rutgers",+All!#REF!,0))</f>
        <v>#REF!</v>
      </c>
      <c r="AS185" s="483" t="e">
        <f>IF(+All!#REF!="Rutgers",+All!#REF!,IF(+All!#REF!="Rutgers",+All!#REF!,0))</f>
        <v>#REF!</v>
      </c>
      <c r="AT185" s="483" t="e">
        <f>IF(+All!#REF!="Rutgers",+All!#REF!,IF(+All!#REF!="Rutgers",+All!#REF!,0))</f>
        <v>#REF!</v>
      </c>
      <c r="AU185" s="482" t="e">
        <f>IF(+All!#REF!="Rutgers",+All!#REF!,IF(+All!#REF!="Rutgers",+All!#REF!,0))</f>
        <v>#REF!</v>
      </c>
      <c r="AV185" s="483" t="e">
        <f>IF(+All!#REF!="Rutgers",+All!#REF!,IF(+All!#REF!="Rutgers",+All!#REF!,0))</f>
        <v>#REF!</v>
      </c>
      <c r="AW185" s="484" t="e">
        <f>IF(+All!#REF!="Rutgers",+All!#REF!,IF(+All!#REF!="Rutgers",+All!#REF!,0))</f>
        <v>#REF!</v>
      </c>
      <c r="AX185" s="483" t="e">
        <f>IF(+All!#REF!="Rutgers",+All!#REF!,IF(+All!#REF!="Rutgers",+All!#REF!,0))</f>
        <v>#REF!</v>
      </c>
      <c r="AY185" s="88" t="e">
        <f>IF(+All!#REF!="Rutgers",+All!#REF!,IF(+All!#REF!="Rutgers",+All!#REF!,0))</f>
        <v>#REF!</v>
      </c>
      <c r="AZ185" s="89" t="e">
        <f>IF(+All!#REF!="Rutgers",+All!#REF!,IF(+All!#REF!="Rutgers",+All!#REF!,0))</f>
        <v>#REF!</v>
      </c>
      <c r="BA185" s="90" t="e">
        <f>IF(+All!#REF!="Rutgers",+All!#REF!,IF(+All!#REF!="Rutgers",+All!#REF!,0))</f>
        <v>#REF!</v>
      </c>
      <c r="BB185" s="90" t="e">
        <f>IF(+All!#REF!="Rutgers",+All!#REF!,IF(+All!#REF!="Rutgers",+All!#REF!,0))</f>
        <v>#REF!</v>
      </c>
      <c r="BC185" s="91" t="e">
        <f>IF(+All!#REF!="Rutgers",+All!#REF!,IF(+All!#REF!="Rutgers",+All!#REF!,0))</f>
        <v>#REF!</v>
      </c>
      <c r="BD185" s="482" t="e">
        <f>IF(+All!#REF!="Rutgers",+All!#REF!,IF(+All!#REF!="Rutgers",+All!#REF!,0))</f>
        <v>#REF!</v>
      </c>
      <c r="BE185" s="483" t="e">
        <f>IF(+All!#REF!="Rutgers",+All!#REF!,IF(+All!#REF!="Rutgers",+All!#REF!,0))</f>
        <v>#REF!</v>
      </c>
      <c r="BF185" s="483" t="e">
        <f>IF(+All!#REF!="Rutgers",+All!#REF!,IF(+All!#REF!="Rutgers",+All!#REF!,0))</f>
        <v>#REF!</v>
      </c>
      <c r="BG185" s="482" t="e">
        <f>IF(+All!#REF!="Rutgers",+All!#REF!,IF(+All!#REF!="Rutgers",+All!#REF!,0))</f>
        <v>#REF!</v>
      </c>
      <c r="BH185" s="483" t="e">
        <f>IF(+All!#REF!="Rutgers",+All!#REF!,IF(+All!#REF!="Rutgers",+All!#REF!,0))</f>
        <v>#REF!</v>
      </c>
      <c r="BI185" s="484" t="e">
        <f>IF(+All!#REF!="Rutgers",+All!#REF!,IF(+All!#REF!="Rutgers",+All!#REF!,0))</f>
        <v>#REF!</v>
      </c>
      <c r="BJ185" s="92" t="e">
        <f>IF(+All!#REF!="Rutgers",+All!#REF!,IF(+All!#REF!="Rutgers",+All!#REF!,0))</f>
        <v>#REF!</v>
      </c>
      <c r="BK185" s="93" t="e">
        <f>IF(+All!#REF!="Rutgers",+All!#REF!,IF(+All!#REF!="Rutgers",+All!#REF!,0))</f>
        <v>#REF!</v>
      </c>
    </row>
    <row r="186" spans="1:71" s="31" customFormat="1" ht="15.9" customHeight="1" x14ac:dyDescent="0.8">
      <c r="A186" s="70">
        <f>IF(+All!$F874="Rutgers",+All!A874,IF(+All!$H874="Rutgers",+All!A874,0))</f>
        <v>12</v>
      </c>
      <c r="B186" s="480" t="str">
        <f>IF(+All!$F874="Rutgers",+All!B874,IF(+All!$H874="Rutgers",+All!B874,0))</f>
        <v>Sat</v>
      </c>
      <c r="C186" s="72">
        <f>IF(+All!$F874="Rutgers",+All!C874,IF(+All!$H874="Rutgers",+All!C874,0))</f>
        <v>44520</v>
      </c>
      <c r="D186" s="73">
        <f>IF(+All!$F874="Rutgers",+All!D874,IF(+All!$H874="Rutgers",+All!D874,0))</f>
        <v>0.5</v>
      </c>
      <c r="E186" s="707" t="str">
        <f>IF(+All!$F874="Rutgers",+All!E874,IF(+All!$H874="Rutgers",+All!E874,0))</f>
        <v>BTN</v>
      </c>
      <c r="F186" s="75" t="str">
        <f>IF(+All!$F874="Rutgers",+All!F874,IF(+All!$H874="Rutgers",+All!F874,0))</f>
        <v>Rutgers</v>
      </c>
      <c r="G186" s="76" t="str">
        <f>IF(+All!$F874="Rutgers",+All!G874,IF(+All!$H874="Rutgers",+All!G874,0))</f>
        <v>B10</v>
      </c>
      <c r="H186" s="75" t="str">
        <f>IF(+All!$F874="Rutgers",+All!H874,IF(+All!$H874="Rutgers",+All!H874,0))</f>
        <v>Penn State</v>
      </c>
      <c r="I186" s="76" t="str">
        <f>IF(+All!$F874="Rutgers",+All!I874,IF(+All!$H874="Rutgers",+All!I874,0))</f>
        <v>B10</v>
      </c>
      <c r="J186" s="706" t="str">
        <f>IF(+All!$F874="Rutgers",+All!J874,IF(+All!$H874="Rutgers",+All!J874,0))</f>
        <v>Penn State</v>
      </c>
      <c r="K186" s="707" t="str">
        <f>IF(+All!$F874="Rutgers",+All!K874,IF(+All!$H874="Rutgers",+All!K874,0))</f>
        <v>Rutgers</v>
      </c>
      <c r="L186" s="78">
        <f>IF(+All!$F874="Rutgers",+All!L874,IF(+All!$H874="Rutgers",+All!L874,0))</f>
        <v>17</v>
      </c>
      <c r="M186" s="79">
        <f>IF(+All!$F874="Rutgers",+All!M874,IF(+All!$H874="Rutgers",+All!M874,0))</f>
        <v>46.5</v>
      </c>
      <c r="N186" s="706" t="str">
        <f>IF(+All!$F874="Rutgers",+All!N874,IF(+All!$H874="Rutgers",+All!N874,0))</f>
        <v>Penn State</v>
      </c>
      <c r="O186" s="708">
        <f>IF(+All!$F874="Rutgers",+All!O874,IF(+All!$H874="Rutgers",+All!O874,0))</f>
        <v>28</v>
      </c>
      <c r="P186" s="708" t="str">
        <f>IF(+All!$F874="Rutgers",+All!P874,IF(+All!$H874="Rutgers",+All!P874,0))</f>
        <v>Rutgers</v>
      </c>
      <c r="Q186" s="707">
        <f>IF(+All!$F874="Rutgers",+All!Q874,IF(+All!$H874="Rutgers",+All!Q874,0))</f>
        <v>0</v>
      </c>
      <c r="R186" s="706" t="str">
        <f>IF(+All!$F874="Rutgers",+All!R874,IF(+All!$H874="Rutgers",+All!R874,0))</f>
        <v>Penn State</v>
      </c>
      <c r="S186" s="708" t="str">
        <f>IF(+All!$F874="Rutgers",+All!S874,IF(+All!$H874="Rutgers",+All!S874,0))</f>
        <v>Rutgers</v>
      </c>
      <c r="T186" s="706" t="str">
        <f>IF(+All!$F874="Rutgers",+All!T874,IF(+All!$H874="Rutgers",+All!T874,0))</f>
        <v>Rutgers</v>
      </c>
      <c r="U186" s="707" t="str">
        <f>IF(+All!$F874="Rutgers",+All!U874,IF(+All!$H874="Rutgers",+All!U874,0))</f>
        <v>L</v>
      </c>
      <c r="V186" s="706" t="e">
        <f>IF(+All!#REF!="Rutgers",+All!#REF!,IF(+All!#REF!="Rutgers",+All!#REF!,0))</f>
        <v>#REF!</v>
      </c>
      <c r="W186" s="707" t="e">
        <f>IF(+All!#REF!="Rutgers",+All!#REF!,IF(+All!#REF!="Rutgers",+All!#REF!,0))</f>
        <v>#REF!</v>
      </c>
      <c r="X186" s="706" t="e">
        <f>IF(+All!#REF!="Rutgers",+All!#REF!,IF(+All!#REF!="Rutgers",+All!#REF!,0))</f>
        <v>#REF!</v>
      </c>
      <c r="Y186" s="707" t="e">
        <f>IF(+All!#REF!="Rutgers",+All!#REF!,IF(+All!#REF!="Rutgers",+All!#REF!,0))</f>
        <v>#REF!</v>
      </c>
      <c r="Z186" s="706" t="e">
        <f>IF(+All!#REF!="Rutgers",+All!#REF!,IF(+All!#REF!="Rutgers",+All!#REF!,0))</f>
        <v>#REF!</v>
      </c>
      <c r="AA186" s="707" t="e">
        <f>IF(+All!#REF!="Rutgers",+All!#REF!,IF(+All!#REF!="Rutgers",+All!#REF!,0))</f>
        <v>#REF!</v>
      </c>
      <c r="AB186" s="706" t="e">
        <f>IF(+All!#REF!="Rutgers",+All!#REF!,IF(+All!#REF!="Rutgers",+All!#REF!,0))</f>
        <v>#REF!</v>
      </c>
      <c r="AC186" s="707" t="e">
        <f>IF(+All!#REF!="Rutgers",+All!#REF!,IF(+All!#REF!="Rutgers",+All!#REF!,0))</f>
        <v>#REF!</v>
      </c>
      <c r="AD186" s="706" t="e">
        <f>IF(+All!#REF!="Rutgers",+All!#REF!,IF(+All!#REF!="Rutgers",+All!#REF!,0))</f>
        <v>#REF!</v>
      </c>
      <c r="AE186" s="707" t="e">
        <f>IF(+All!#REF!="Rutgers",+All!#REF!,IF(+All!#REF!="Rutgers",+All!#REF!,0))</f>
        <v>#REF!</v>
      </c>
      <c r="AF186" s="706" t="e">
        <f>IF(+All!#REF!="Rutgers",+All!#REF!,IF(+All!#REF!="Rutgers",+All!#REF!,0))</f>
        <v>#REF!</v>
      </c>
      <c r="AG186" s="707" t="e">
        <f>IF(+All!#REF!="Rutgers",+All!#REF!,IF(+All!#REF!="Rutgers",+All!#REF!,0))</f>
        <v>#REF!</v>
      </c>
      <c r="AH186" s="706" t="e">
        <f>IF(+All!#REF!="Rutgers",+All!#REF!,IF(+All!#REF!="Rutgers",+All!#REF!,0))</f>
        <v>#REF!</v>
      </c>
      <c r="AI186" s="707" t="e">
        <f>IF(+All!#REF!="Rutgers",+All!#REF!,IF(+All!#REF!="Rutgers",+All!#REF!,0))</f>
        <v>#REF!</v>
      </c>
      <c r="AJ186" s="706" t="e">
        <f>IF(+All!#REF!="Rutgers",+All!#REF!,IF(+All!#REF!="Rutgers",+All!#REF!,0))</f>
        <v>#REF!</v>
      </c>
      <c r="AK186" s="707" t="e">
        <f>IF(+All!#REF!="Rutgers",+All!#REF!,IF(+All!#REF!="Rutgers",+All!#REF!,0))</f>
        <v>#REF!</v>
      </c>
      <c r="AL186" s="81" t="e">
        <f>IF(+All!#REF!="Rutgers",+All!#REF!,IF(+All!#REF!="Rutgers",+All!#REF!,0))</f>
        <v>#REF!</v>
      </c>
      <c r="AM186" s="82" t="e">
        <f>IF(+All!#REF!="Rutgers",+All!#REF!,IF(+All!#REF!="Rutgers",+All!#REF!,0))</f>
        <v>#REF!</v>
      </c>
      <c r="AN186" s="81" t="e">
        <f>IF(+All!#REF!="Rutgers",+All!#REF!,IF(+All!#REF!="Rutgers",+All!#REF!,0))</f>
        <v>#REF!</v>
      </c>
      <c r="AO186" s="83" t="e">
        <f>IF(+All!#REF!="Rutgers",+All!#REF!,IF(+All!#REF!="Rutgers",+All!#REF!,0))</f>
        <v>#REF!</v>
      </c>
      <c r="AP186" s="84" t="e">
        <f>IF(+All!#REF!="Rutgers",+All!#REF!,IF(+All!#REF!="Rutgers",+All!#REF!,0))</f>
        <v>#REF!</v>
      </c>
      <c r="AQ186" s="480" t="e">
        <f>IF(+All!#REF!="Rutgers",+All!#REF!,IF(+All!#REF!="Rutgers",+All!#REF!,0))</f>
        <v>#REF!</v>
      </c>
      <c r="AR186" s="482" t="e">
        <f>IF(+All!#REF!="Rutgers",+All!#REF!,IF(+All!#REF!="Rutgers",+All!#REF!,0))</f>
        <v>#REF!</v>
      </c>
      <c r="AS186" s="483" t="e">
        <f>IF(+All!#REF!="Rutgers",+All!#REF!,IF(+All!#REF!="Rutgers",+All!#REF!,0))</f>
        <v>#REF!</v>
      </c>
      <c r="AT186" s="483" t="e">
        <f>IF(+All!#REF!="Rutgers",+All!#REF!,IF(+All!#REF!="Rutgers",+All!#REF!,0))</f>
        <v>#REF!</v>
      </c>
      <c r="AU186" s="482" t="e">
        <f>IF(+All!#REF!="Rutgers",+All!#REF!,IF(+All!#REF!="Rutgers",+All!#REF!,0))</f>
        <v>#REF!</v>
      </c>
      <c r="AV186" s="483" t="e">
        <f>IF(+All!#REF!="Rutgers",+All!#REF!,IF(+All!#REF!="Rutgers",+All!#REF!,0))</f>
        <v>#REF!</v>
      </c>
      <c r="AW186" s="484" t="e">
        <f>IF(+All!#REF!="Rutgers",+All!#REF!,IF(+All!#REF!="Rutgers",+All!#REF!,0))</f>
        <v>#REF!</v>
      </c>
      <c r="AX186" s="483" t="e">
        <f>IF(+All!#REF!="Rutgers",+All!#REF!,IF(+All!#REF!="Rutgers",+All!#REF!,0))</f>
        <v>#REF!</v>
      </c>
      <c r="AY186" s="88" t="e">
        <f>IF(+All!#REF!="Rutgers",+All!#REF!,IF(+All!#REF!="Rutgers",+All!#REF!,0))</f>
        <v>#REF!</v>
      </c>
      <c r="AZ186" s="89" t="e">
        <f>IF(+All!#REF!="Rutgers",+All!#REF!,IF(+All!#REF!="Rutgers",+All!#REF!,0))</f>
        <v>#REF!</v>
      </c>
      <c r="BA186" s="90" t="e">
        <f>IF(+All!#REF!="Rutgers",+All!#REF!,IF(+All!#REF!="Rutgers",+All!#REF!,0))</f>
        <v>#REF!</v>
      </c>
      <c r="BB186" s="90" t="e">
        <f>IF(+All!#REF!="Rutgers",+All!#REF!,IF(+All!#REF!="Rutgers",+All!#REF!,0))</f>
        <v>#REF!</v>
      </c>
      <c r="BC186" s="91" t="e">
        <f>IF(+All!#REF!="Rutgers",+All!#REF!,IF(+All!#REF!="Rutgers",+All!#REF!,0))</f>
        <v>#REF!</v>
      </c>
      <c r="BD186" s="482" t="e">
        <f>IF(+All!#REF!="Rutgers",+All!#REF!,IF(+All!#REF!="Rutgers",+All!#REF!,0))</f>
        <v>#REF!</v>
      </c>
      <c r="BE186" s="483" t="e">
        <f>IF(+All!#REF!="Rutgers",+All!#REF!,IF(+All!#REF!="Rutgers",+All!#REF!,0))</f>
        <v>#REF!</v>
      </c>
      <c r="BF186" s="483" t="e">
        <f>IF(+All!#REF!="Rutgers",+All!#REF!,IF(+All!#REF!="Rutgers",+All!#REF!,0))</f>
        <v>#REF!</v>
      </c>
      <c r="BG186" s="482" t="e">
        <f>IF(+All!#REF!="Rutgers",+All!#REF!,IF(+All!#REF!="Rutgers",+All!#REF!,0))</f>
        <v>#REF!</v>
      </c>
      <c r="BH186" s="483" t="e">
        <f>IF(+All!#REF!="Rutgers",+All!#REF!,IF(+All!#REF!="Rutgers",+All!#REF!,0))</f>
        <v>#REF!</v>
      </c>
      <c r="BI186" s="484" t="e">
        <f>IF(+All!#REF!="Rutgers",+All!#REF!,IF(+All!#REF!="Rutgers",+All!#REF!,0))</f>
        <v>#REF!</v>
      </c>
      <c r="BJ186" s="92" t="e">
        <f>IF(+All!#REF!="Rutgers",+All!#REF!,IF(+All!#REF!="Rutgers",+All!#REF!,0))</f>
        <v>#REF!</v>
      </c>
      <c r="BK186" s="93" t="e">
        <f>IF(+All!#REF!="Rutgers",+All!#REF!,IF(+All!#REF!="Rutgers",+All!#REF!,0))</f>
        <v>#REF!</v>
      </c>
      <c r="BL186" s="16"/>
      <c r="BM186" s="16"/>
      <c r="BN186" s="16"/>
      <c r="BO186" s="16"/>
      <c r="BP186" s="16"/>
      <c r="BQ186" s="16"/>
      <c r="BR186" s="16"/>
      <c r="BS186" s="16"/>
    </row>
    <row r="187" spans="1:71" x14ac:dyDescent="0.8">
      <c r="A187" s="70">
        <f>IF(+All!$F933="Rutgers",+All!A933,IF(+All!$H933="Rutgers",+All!A933,0))</f>
        <v>0</v>
      </c>
      <c r="B187" s="480">
        <f>IF(+All!$F933="Rutgers",+All!B933,IF(+All!$H933="Rutgers",+All!B933,0))</f>
        <v>0</v>
      </c>
      <c r="C187" s="72">
        <f>IF(+All!$F933="Rutgers",+All!C933,IF(+All!$H933="Rutgers",+All!C933,0))</f>
        <v>0</v>
      </c>
      <c r="D187" s="73">
        <f>IF(+All!$F933="Rutgers",+All!D933,IF(+All!$H933="Rutgers",+All!D933,0))</f>
        <v>0</v>
      </c>
      <c r="E187" s="707">
        <f>IF(+All!$F933="Rutgers",+All!E933,IF(+All!$H933="Rutgers",+All!E933,0))</f>
        <v>0</v>
      </c>
      <c r="F187" s="75">
        <f>IF(+All!$F933="Rutgers",+All!F933,IF(+All!$H933="Rutgers",+All!F933,0))</f>
        <v>0</v>
      </c>
      <c r="G187" s="76">
        <f>IF(+All!$F933="Rutgers",+All!G933,IF(+All!$H933="Rutgers",+All!G933,0))</f>
        <v>0</v>
      </c>
      <c r="H187" s="75">
        <f>IF(+All!$F933="Rutgers",+All!H933,IF(+All!$H933="Rutgers",+All!H933,0))</f>
        <v>0</v>
      </c>
      <c r="I187" s="76">
        <f>IF(+All!$F933="Rutgers",+All!I933,IF(+All!$H933="Rutgers",+All!I933,0))</f>
        <v>0</v>
      </c>
      <c r="J187" s="706">
        <f>IF(+All!$F933="Rutgers",+All!J933,IF(+All!$H933="Rutgers",+All!J933,0))</f>
        <v>0</v>
      </c>
      <c r="K187" s="707">
        <f>IF(+All!$F933="Rutgers",+All!K933,IF(+All!$H933="Rutgers",+All!K933,0))</f>
        <v>0</v>
      </c>
      <c r="L187" s="78">
        <f>IF(+All!$F933="Rutgers",+All!L933,IF(+All!$H933="Rutgers",+All!L933,0))</f>
        <v>0</v>
      </c>
      <c r="M187" s="79">
        <f>IF(+All!$F933="Rutgers",+All!M933,IF(+All!$H933="Rutgers",+All!M933,0))</f>
        <v>0</v>
      </c>
      <c r="N187" s="706">
        <f>IF(+All!$F933="Rutgers",+All!N933,IF(+All!$H933="Rutgers",+All!N933,0))</f>
        <v>0</v>
      </c>
      <c r="O187" s="708">
        <f>IF(+All!$F933="Rutgers",+All!O933,IF(+All!$H933="Rutgers",+All!O933,0))</f>
        <v>0</v>
      </c>
      <c r="P187" s="708">
        <f>IF(+All!$F933="Rutgers",+All!P933,IF(+All!$H933="Rutgers",+All!P933,0))</f>
        <v>0</v>
      </c>
      <c r="Q187" s="707">
        <f>IF(+All!$F933="Rutgers",+All!Q933,IF(+All!$H933="Rutgers",+All!Q933,0))</f>
        <v>0</v>
      </c>
      <c r="R187" s="706">
        <f>IF(+All!$F933="Rutgers",+All!R933,IF(+All!$H933="Rutgers",+All!R933,0))</f>
        <v>0</v>
      </c>
      <c r="S187" s="708">
        <f>IF(+All!$F933="Rutgers",+All!S933,IF(+All!$H933="Rutgers",+All!S933,0))</f>
        <v>0</v>
      </c>
      <c r="T187" s="706">
        <f>IF(+All!$F933="Rutgers",+All!T933,IF(+All!$H933="Rutgers",+All!T933,0))</f>
        <v>0</v>
      </c>
      <c r="U187" s="707">
        <f>IF(+All!$F933="Rutgers",+All!U933,IF(+All!$H933="Rutgers",+All!U933,0))</f>
        <v>0</v>
      </c>
      <c r="V187" s="706" t="e">
        <f>IF(+All!#REF!="Rutgers",+All!#REF!,IF(+All!#REF!="Rutgers",+All!#REF!,0))</f>
        <v>#REF!</v>
      </c>
      <c r="W187" s="707" t="e">
        <f>IF(+All!#REF!="Rutgers",+All!#REF!,IF(+All!#REF!="Rutgers",+All!#REF!,0))</f>
        <v>#REF!</v>
      </c>
      <c r="X187" s="706" t="e">
        <f>IF(+All!#REF!="Rutgers",+All!#REF!,IF(+All!#REF!="Rutgers",+All!#REF!,0))</f>
        <v>#REF!</v>
      </c>
      <c r="Y187" s="707" t="e">
        <f>IF(+All!#REF!="Rutgers",+All!#REF!,IF(+All!#REF!="Rutgers",+All!#REF!,0))</f>
        <v>#REF!</v>
      </c>
      <c r="Z187" s="706" t="e">
        <f>IF(+All!#REF!="Rutgers",+All!#REF!,IF(+All!#REF!="Rutgers",+All!#REF!,0))</f>
        <v>#REF!</v>
      </c>
      <c r="AA187" s="707" t="e">
        <f>IF(+All!#REF!="Rutgers",+All!#REF!,IF(+All!#REF!="Rutgers",+All!#REF!,0))</f>
        <v>#REF!</v>
      </c>
      <c r="AB187" s="706" t="e">
        <f>IF(+All!#REF!="Rutgers",+All!#REF!,IF(+All!#REF!="Rutgers",+All!#REF!,0))</f>
        <v>#REF!</v>
      </c>
      <c r="AC187" s="707" t="e">
        <f>IF(+All!#REF!="Rutgers",+All!#REF!,IF(+All!#REF!="Rutgers",+All!#REF!,0))</f>
        <v>#REF!</v>
      </c>
      <c r="AD187" s="706" t="e">
        <f>IF(+All!#REF!="Rutgers",+All!#REF!,IF(+All!#REF!="Rutgers",+All!#REF!,0))</f>
        <v>#REF!</v>
      </c>
      <c r="AE187" s="707" t="e">
        <f>IF(+All!#REF!="Rutgers",+All!#REF!,IF(+All!#REF!="Rutgers",+All!#REF!,0))</f>
        <v>#REF!</v>
      </c>
      <c r="AF187" s="706" t="e">
        <f>IF(+All!#REF!="Rutgers",+All!#REF!,IF(+All!#REF!="Rutgers",+All!#REF!,0))</f>
        <v>#REF!</v>
      </c>
      <c r="AG187" s="707" t="e">
        <f>IF(+All!#REF!="Rutgers",+All!#REF!,IF(+All!#REF!="Rutgers",+All!#REF!,0))</f>
        <v>#REF!</v>
      </c>
      <c r="AH187" s="706" t="e">
        <f>IF(+All!#REF!="Rutgers",+All!#REF!,IF(+All!#REF!="Rutgers",+All!#REF!,0))</f>
        <v>#REF!</v>
      </c>
      <c r="AI187" s="707" t="e">
        <f>IF(+All!#REF!="Rutgers",+All!#REF!,IF(+All!#REF!="Rutgers",+All!#REF!,0))</f>
        <v>#REF!</v>
      </c>
      <c r="AJ187" s="706" t="e">
        <f>IF(+All!#REF!="Rutgers",+All!#REF!,IF(+All!#REF!="Rutgers",+All!#REF!,0))</f>
        <v>#REF!</v>
      </c>
      <c r="AK187" s="707" t="e">
        <f>IF(+All!#REF!="Rutgers",+All!#REF!,IF(+All!#REF!="Rutgers",+All!#REF!,0))</f>
        <v>#REF!</v>
      </c>
      <c r="AL187" s="81" t="e">
        <f>IF(+All!#REF!="Rutgers",+All!#REF!,IF(+All!#REF!="Rutgers",+All!#REF!,0))</f>
        <v>#REF!</v>
      </c>
      <c r="AM187" s="82" t="e">
        <f>IF(+All!#REF!="Rutgers",+All!#REF!,IF(+All!#REF!="Rutgers",+All!#REF!,0))</f>
        <v>#REF!</v>
      </c>
      <c r="AN187" s="81" t="e">
        <f>IF(+All!#REF!="Rutgers",+All!#REF!,IF(+All!#REF!="Rutgers",+All!#REF!,0))</f>
        <v>#REF!</v>
      </c>
      <c r="AO187" s="83" t="e">
        <f>IF(+All!#REF!="Rutgers",+All!#REF!,IF(+All!#REF!="Rutgers",+All!#REF!,0))</f>
        <v>#REF!</v>
      </c>
      <c r="AP187" s="84" t="e">
        <f>IF(+All!#REF!="Rutgers",+All!#REF!,IF(+All!#REF!="Rutgers",+All!#REF!,0))</f>
        <v>#REF!</v>
      </c>
      <c r="AQ187" s="480" t="e">
        <f>IF(+All!#REF!="Rutgers",+All!#REF!,IF(+All!#REF!="Rutgers",+All!#REF!,0))</f>
        <v>#REF!</v>
      </c>
      <c r="AR187" s="482" t="e">
        <f>IF(+All!#REF!="Rutgers",+All!#REF!,IF(+All!#REF!="Rutgers",+All!#REF!,0))</f>
        <v>#REF!</v>
      </c>
      <c r="AS187" s="483" t="e">
        <f>IF(+All!#REF!="Rutgers",+All!#REF!,IF(+All!#REF!="Rutgers",+All!#REF!,0))</f>
        <v>#REF!</v>
      </c>
      <c r="AT187" s="483" t="e">
        <f>IF(+All!#REF!="Rutgers",+All!#REF!,IF(+All!#REF!="Rutgers",+All!#REF!,0))</f>
        <v>#REF!</v>
      </c>
      <c r="AU187" s="482" t="e">
        <f>IF(+All!#REF!="Rutgers",+All!#REF!,IF(+All!#REF!="Rutgers",+All!#REF!,0))</f>
        <v>#REF!</v>
      </c>
      <c r="AV187" s="483" t="e">
        <f>IF(+All!#REF!="Rutgers",+All!#REF!,IF(+All!#REF!="Rutgers",+All!#REF!,0))</f>
        <v>#REF!</v>
      </c>
      <c r="AW187" s="484" t="e">
        <f>IF(+All!#REF!="Rutgers",+All!#REF!,IF(+All!#REF!="Rutgers",+All!#REF!,0))</f>
        <v>#REF!</v>
      </c>
      <c r="AX187" s="483" t="e">
        <f>IF(+All!#REF!="Rutgers",+All!#REF!,IF(+All!#REF!="Rutgers",+All!#REF!,0))</f>
        <v>#REF!</v>
      </c>
      <c r="AY187" s="88" t="e">
        <f>IF(+All!#REF!="Rutgers",+All!#REF!,IF(+All!#REF!="Rutgers",+All!#REF!,0))</f>
        <v>#REF!</v>
      </c>
      <c r="AZ187" s="89" t="e">
        <f>IF(+All!#REF!="Rutgers",+All!#REF!,IF(+All!#REF!="Rutgers",+All!#REF!,0))</f>
        <v>#REF!</v>
      </c>
      <c r="BA187" s="90" t="e">
        <f>IF(+All!#REF!="Rutgers",+All!#REF!,IF(+All!#REF!="Rutgers",+All!#REF!,0))</f>
        <v>#REF!</v>
      </c>
      <c r="BB187" s="90" t="e">
        <f>IF(+All!#REF!="Rutgers",+All!#REF!,IF(+All!#REF!="Rutgers",+All!#REF!,0))</f>
        <v>#REF!</v>
      </c>
      <c r="BC187" s="91" t="e">
        <f>IF(+All!#REF!="Rutgers",+All!#REF!,IF(+All!#REF!="Rutgers",+All!#REF!,0))</f>
        <v>#REF!</v>
      </c>
      <c r="BD187" s="482" t="e">
        <f>IF(+All!#REF!="Rutgers",+All!#REF!,IF(+All!#REF!="Rutgers",+All!#REF!,0))</f>
        <v>#REF!</v>
      </c>
      <c r="BE187" s="483" t="e">
        <f>IF(+All!#REF!="Rutgers",+All!#REF!,IF(+All!#REF!="Rutgers",+All!#REF!,0))</f>
        <v>#REF!</v>
      </c>
      <c r="BF187" s="483" t="e">
        <f>IF(+All!#REF!="Rutgers",+All!#REF!,IF(+All!#REF!="Rutgers",+All!#REF!,0))</f>
        <v>#REF!</v>
      </c>
      <c r="BG187" s="482" t="e">
        <f>IF(+All!#REF!="Rutgers",+All!#REF!,IF(+All!#REF!="Rutgers",+All!#REF!,0))</f>
        <v>#REF!</v>
      </c>
      <c r="BH187" s="483" t="e">
        <f>IF(+All!#REF!="Rutgers",+All!#REF!,IF(+All!#REF!="Rutgers",+All!#REF!,0))</f>
        <v>#REF!</v>
      </c>
      <c r="BI187" s="484" t="e">
        <f>IF(+All!#REF!="Rutgers",+All!#REF!,IF(+All!#REF!="Rutgers",+All!#REF!,0))</f>
        <v>#REF!</v>
      </c>
      <c r="BJ187" s="92" t="e">
        <f>IF(+All!#REF!="Rutgers",+All!#REF!,IF(+All!#REF!="Rutgers",+All!#REF!,0))</f>
        <v>#REF!</v>
      </c>
      <c r="BK187" s="93" t="e">
        <f>IF(+All!#REF!="Rutgers",+All!#REF!,IF(+All!#REF!="Rutgers",+All!#REF!,0))</f>
        <v>#REF!</v>
      </c>
    </row>
    <row r="188" spans="1:71" x14ac:dyDescent="0.8">
      <c r="A188" s="52"/>
      <c r="B188" s="53"/>
      <c r="C188" s="54"/>
      <c r="D188" s="55"/>
      <c r="E188" s="709"/>
      <c r="F188" s="1219" t="str">
        <f>H189</f>
        <v>Wisconsin</v>
      </c>
      <c r="G188" s="1253"/>
      <c r="H188" s="1253"/>
      <c r="I188" s="1254"/>
      <c r="J188" s="705"/>
      <c r="K188" s="709"/>
      <c r="L188" s="58"/>
      <c r="M188" s="59"/>
      <c r="N188" s="705"/>
      <c r="O188" s="9"/>
      <c r="P188" s="9"/>
      <c r="Q188" s="709"/>
      <c r="R188" s="705"/>
      <c r="S188" s="9"/>
      <c r="T188" s="705"/>
      <c r="U188" s="709"/>
      <c r="V188" s="705"/>
      <c r="W188" s="826"/>
      <c r="X188" s="705"/>
      <c r="Y188" s="709"/>
      <c r="Z188" s="705"/>
      <c r="AA188" s="709"/>
      <c r="AB188" s="705"/>
      <c r="AC188" s="709"/>
      <c r="AD188" s="825"/>
      <c r="AE188" s="826"/>
      <c r="AF188" s="825"/>
      <c r="AG188" s="826"/>
      <c r="AH188" s="825"/>
      <c r="AI188" s="826"/>
      <c r="AJ188" s="825"/>
      <c r="AK188" s="826"/>
      <c r="AL188" s="61"/>
      <c r="AM188" s="62"/>
      <c r="AN188" s="62"/>
      <c r="AO188" s="63"/>
      <c r="AP188" s="64"/>
      <c r="AQ188" s="65"/>
      <c r="AR188" s="66"/>
      <c r="AS188" s="67"/>
      <c r="AT188" s="67"/>
      <c r="AU188" s="66"/>
      <c r="AV188" s="67"/>
      <c r="AW188" s="49"/>
      <c r="AX188" s="48"/>
      <c r="AY188" s="66"/>
      <c r="AZ188" s="67"/>
      <c r="BA188" s="49"/>
      <c r="BB188" s="49"/>
      <c r="BC188" s="65"/>
      <c r="BD188" s="66"/>
      <c r="BE188" s="67"/>
      <c r="BF188" s="67"/>
      <c r="BG188" s="66"/>
      <c r="BH188" s="67"/>
      <c r="BI188" s="49"/>
      <c r="BJ188" s="68"/>
      <c r="BK188" s="69"/>
    </row>
    <row r="189" spans="1:71" x14ac:dyDescent="0.8">
      <c r="A189" s="70">
        <f>IF(+All!$F53="Wisconsin",+All!A53,IF(+All!$H53="Wisconsin",+All!A53,0))</f>
        <v>1</v>
      </c>
      <c r="B189" s="480" t="str">
        <f>IF(+All!$F53="Wisconsin",+All!B53,IF(+All!$H53="Wisconsin",+All!B53,0))</f>
        <v>Sat</v>
      </c>
      <c r="C189" s="104">
        <f>IF(+All!$F53="Wisconsin",+All!C53,IF(+All!$H53="Wisconsin",+All!C53,0))</f>
        <v>44443</v>
      </c>
      <c r="D189" s="105">
        <f>IF(+All!$F53="Wisconsin",+All!D53,IF(+All!$H53="Wisconsin",+All!D53,0))</f>
        <v>0.5</v>
      </c>
      <c r="E189" s="707" t="str">
        <f>IF(+All!$F53="Wisconsin",+All!E53,IF(+All!$H53="Wisconsin",+All!E53,0))</f>
        <v>Fox</v>
      </c>
      <c r="F189" s="706" t="str">
        <f>IF(+All!$F53="Wisconsin",+All!F53,IF(+All!$H53="Wisconsin",+All!F53,0))</f>
        <v>Penn State</v>
      </c>
      <c r="G189" s="707" t="str">
        <f>IF(+All!$F53="Wisconsin",+All!G53,IF(+All!$H53="Wisconsin",+All!G53,0))</f>
        <v>B10</v>
      </c>
      <c r="H189" s="706" t="str">
        <f>IF(+All!$F53="Wisconsin",+All!H53,IF(+All!$H53="Wisconsin",+All!H53,0))</f>
        <v>Wisconsin</v>
      </c>
      <c r="I189" s="707" t="str">
        <f>IF(+All!$F53="Wisconsin",+All!I53,IF(+All!$H53="Wisconsin",+All!I53,0))</f>
        <v>B10</v>
      </c>
      <c r="J189" s="706" t="str">
        <f>IF(+All!$F53="Wisconsin",+All!J53,IF(+All!$H53="Wisconsin",+All!J53,0))</f>
        <v>Wisconsin</v>
      </c>
      <c r="K189" s="707" t="str">
        <f>IF(+All!$F53="Wisconsin",+All!K53,IF(+All!$H53="Wisconsin",+All!K53,0))</f>
        <v>Penn State</v>
      </c>
      <c r="L189" s="92">
        <f>IF(+All!$F53="Wisconsin",+All!L53,IF(+All!$H53="Wisconsin",+All!L53,0))</f>
        <v>5</v>
      </c>
      <c r="M189" s="93">
        <f>IF(+All!$F53="Wisconsin",+All!M53,IF(+All!$H53="Wisconsin",+All!M53,0))</f>
        <v>50</v>
      </c>
      <c r="N189" s="706" t="str">
        <f>IF(+All!$F53="Wisconsin",+All!N53,IF(+All!$H53="Wisconsin",+All!N53,0))</f>
        <v>Penn State</v>
      </c>
      <c r="O189" s="708">
        <f>IF(+All!$F53="Wisconsin",+All!O53,IF(+All!$H53="Wisconsin",+All!O53,0))</f>
        <v>16</v>
      </c>
      <c r="P189" s="708" t="str">
        <f>IF(+All!$F53="Wisconsin",+All!P53,IF(+All!$H53="Wisconsin",+All!P53,0))</f>
        <v>Wisconsin</v>
      </c>
      <c r="Q189" s="707">
        <f>IF(+All!$F53="Wisconsin",+All!Q53,IF(+All!$H53="Wisconsin",+All!Q53,0))</f>
        <v>10</v>
      </c>
      <c r="R189" s="706" t="str">
        <f>IF(+All!$F53="Wisconsin",+All!R53,IF(+All!$H53="Wisconsin",+All!R53,0))</f>
        <v>Penn State</v>
      </c>
      <c r="S189" s="708" t="str">
        <f>IF(+All!$F53="Wisconsin",+All!S53,IF(+All!$H53="Wisconsin",+All!S53,0))</f>
        <v>Wisconsin</v>
      </c>
      <c r="T189" s="706" t="str">
        <f>IF(+All!$F53="Wisconsin",+All!T53,IF(+All!$H53="Wisconsin",+All!T53,0))</f>
        <v>Wisconsin</v>
      </c>
      <c r="U189" s="707" t="str">
        <f>IF(+All!$F53="Wisconsin",+All!U53,IF(+All!$H53="Wisconsin",+All!U53,0))</f>
        <v>L</v>
      </c>
      <c r="V189" s="706"/>
      <c r="X189" s="706"/>
      <c r="Y189" s="707"/>
      <c r="Z189" s="706"/>
      <c r="AA189" s="707"/>
      <c r="AB189" s="706"/>
      <c r="AC189" s="707"/>
      <c r="AQ189" s="480"/>
      <c r="BC189" s="480"/>
    </row>
    <row r="190" spans="1:71" x14ac:dyDescent="0.8">
      <c r="A190" s="70">
        <f>IF(+All!$F123="Wisconsin",+All!A123,IF(+All!$H123="Wisconsin",+All!A123,0))</f>
        <v>2</v>
      </c>
      <c r="B190" s="480" t="str">
        <f>IF(+All!$F123="Wisconsin",+All!B123,IF(+All!$H123="Wisconsin",+All!B123,0))</f>
        <v>Sat</v>
      </c>
      <c r="C190" s="104">
        <f>IF(+All!$F123="Wisconsin",+All!C123,IF(+All!$H123="Wisconsin",+All!C123,0))</f>
        <v>44450</v>
      </c>
      <c r="D190" s="105">
        <f>IF(+All!$F123="Wisconsin",+All!D123,IF(+All!$H123="Wisconsin",+All!D123,0))</f>
        <v>0.79166666666666663</v>
      </c>
      <c r="E190" s="707" t="str">
        <f>IF(+All!$F123="Wisconsin",+All!E123,IF(+All!$H123="Wisconsin",+All!E123,0))</f>
        <v>BTN</v>
      </c>
      <c r="F190" s="706" t="str">
        <f>IF(+All!$F123="Wisconsin",+All!F123,IF(+All!$H123="Wisconsin",+All!F123,0))</f>
        <v>Eastern Michigan</v>
      </c>
      <c r="G190" s="707" t="str">
        <f>IF(+All!$F123="Wisconsin",+All!G123,IF(+All!$H123="Wisconsin",+All!G123,0))</f>
        <v>MAC</v>
      </c>
      <c r="H190" s="706" t="str">
        <f>IF(+All!$F123="Wisconsin",+All!H123,IF(+All!$H123="Wisconsin",+All!H123,0))</f>
        <v>Wisconsin</v>
      </c>
      <c r="I190" s="707" t="str">
        <f>IF(+All!$F123="Wisconsin",+All!I123,IF(+All!$H123="Wisconsin",+All!I123,0))</f>
        <v>B10</v>
      </c>
      <c r="J190" s="706" t="str">
        <f>IF(+All!$F123="Wisconsin",+All!J123,IF(+All!$H123="Wisconsin",+All!J123,0))</f>
        <v>Wisconsin</v>
      </c>
      <c r="K190" s="707" t="str">
        <f>IF(+All!$F123="Wisconsin",+All!K123,IF(+All!$H123="Wisconsin",+All!K123,0))</f>
        <v>Eastern Michigan</v>
      </c>
      <c r="L190" s="92">
        <f>IF(+All!$F123="Wisconsin",+All!L123,IF(+All!$H123="Wisconsin",+All!L123,0))</f>
        <v>25.5</v>
      </c>
      <c r="M190" s="93">
        <f>IF(+All!$F123="Wisconsin",+All!M123,IF(+All!$H123="Wisconsin",+All!M123,0))</f>
        <v>52</v>
      </c>
      <c r="N190" s="706" t="str">
        <f>IF(+All!$F123="Wisconsin",+All!N123,IF(+All!$H123="Wisconsin",+All!N123,0))</f>
        <v>Wisconsin</v>
      </c>
      <c r="O190" s="708">
        <f>IF(+All!$F123="Wisconsin",+All!O123,IF(+All!$H123="Wisconsin",+All!O123,0))</f>
        <v>34</v>
      </c>
      <c r="P190" s="708" t="str">
        <f>IF(+All!$F123="Wisconsin",+All!P123,IF(+All!$H123="Wisconsin",+All!P123,0))</f>
        <v>Eastern Michigan</v>
      </c>
      <c r="Q190" s="707">
        <f>IF(+All!$F123="Wisconsin",+All!Q123,IF(+All!$H123="Wisconsin",+All!Q123,0))</f>
        <v>7</v>
      </c>
      <c r="R190" s="706" t="str">
        <f>IF(+All!$F123="Wisconsin",+All!R123,IF(+All!$H123="Wisconsin",+All!R123,0))</f>
        <v>Wisconsin</v>
      </c>
      <c r="S190" s="708" t="str">
        <f>IF(+All!$F123="Wisconsin",+All!S123,IF(+All!$H123="Wisconsin",+All!S123,0))</f>
        <v>Eastern Michigan</v>
      </c>
      <c r="T190" s="706" t="str">
        <f>IF(+All!$F123="Wisconsin",+All!T123,IF(+All!$H123="Wisconsin",+All!T123,0))</f>
        <v>Wisconsin</v>
      </c>
      <c r="U190" s="707" t="str">
        <f>IF(+All!$F123="Wisconsin",+All!U123,IF(+All!$H123="Wisconsin",+All!U123,0))</f>
        <v>W</v>
      </c>
      <c r="V190" s="706">
        <f>IF(+All!$F84="Wisconsin",+All!#REF!,IF(+All!$H84="Wisconsin",+All!#REF!,0))</f>
        <v>0</v>
      </c>
      <c r="W190" s="76">
        <f>IF(+All!$F84="Wisconsin",+All!#REF!,IF(+All!$H84="Wisconsin",+All!#REF!,0))</f>
        <v>0</v>
      </c>
      <c r="X190" s="706">
        <f>IF(+All!$F84="Wisconsin",+All!#REF!,IF(+All!$H84="Wisconsin",+All!#REF!,0))</f>
        <v>0</v>
      </c>
      <c r="Y190" s="707">
        <f>IF(+All!$F84="Wisconsin",+All!#REF!,IF(+All!$H84="Wisconsin",+All!#REF!,0))</f>
        <v>0</v>
      </c>
      <c r="Z190" s="706">
        <f>IF(+All!$F84="Wisconsin",+All!#REF!,IF(+All!$H84="Wisconsin",+All!#REF!,0))</f>
        <v>0</v>
      </c>
      <c r="AA190" s="707">
        <f>IF(+All!$F84="Wisconsin",+All!#REF!,IF(+All!$H84="Wisconsin",+All!#REF!,0))</f>
        <v>0</v>
      </c>
      <c r="AB190" s="706">
        <f>IF(+All!$F84="Wisconsin",+All!#REF!,IF(+All!$H84="Wisconsin",+All!#REF!,0))</f>
        <v>0</v>
      </c>
      <c r="AC190" s="707">
        <f>IF(+All!$F84="Wisconsin",+All!#REF!,IF(+All!$H84="Wisconsin",+All!#REF!,0))</f>
        <v>0</v>
      </c>
      <c r="AD190" s="75">
        <f>IF(+All!$F84="Wisconsin",+All!#REF!,IF(+All!$H84="Wisconsin",+All!#REF!,0))</f>
        <v>0</v>
      </c>
      <c r="AE190" s="76">
        <f>IF(+All!$F84="Wisconsin",+All!#REF!,IF(+All!$H84="Wisconsin",+All!#REF!,0))</f>
        <v>0</v>
      </c>
      <c r="AF190" s="75">
        <f>IF(+All!$F84="Wisconsin",+All!#REF!,IF(+All!$H84="Wisconsin",+All!#REF!,0))</f>
        <v>0</v>
      </c>
      <c r="AG190" s="76">
        <f>IF(+All!$F84="Wisconsin",+All!#REF!,IF(+All!$H84="Wisconsin",+All!#REF!,0))</f>
        <v>0</v>
      </c>
      <c r="AH190" s="75">
        <f>IF(+All!$F84="Wisconsin",+All!#REF!,IF(+All!$H84="Wisconsin",+All!#REF!,0))</f>
        <v>0</v>
      </c>
      <c r="AI190" s="76">
        <f>IF(+All!$F84="Wisconsin",+All!#REF!,IF(+All!$H84="Wisconsin",+All!#REF!,0))</f>
        <v>0</v>
      </c>
      <c r="AJ190" s="75">
        <f>IF(+All!$F84="Wisconsin",+All!#REF!,IF(+All!$H84="Wisconsin",+All!#REF!,0))</f>
        <v>0</v>
      </c>
      <c r="AK190" s="76">
        <f>IF(+All!$F84="Wisconsin",+All!#REF!,IF(+All!$H84="Wisconsin",+All!#REF!,0))</f>
        <v>0</v>
      </c>
      <c r="AL190" s="81">
        <f>IF(+All!$F84="Wisconsin",+All!V84,IF(+All!$H84="Wisconsin",+All!V84,0))</f>
        <v>0</v>
      </c>
      <c r="AM190" s="82">
        <f>IF(+All!$F84="Wisconsin",+All!W84,IF(+All!$H84="Wisconsin",+All!W84,0))</f>
        <v>0</v>
      </c>
      <c r="AN190" s="81">
        <f>IF(+All!$F84="Wisconsin",+All!X84,IF(+All!$H84="Wisconsin",+All!X84,0))</f>
        <v>0</v>
      </c>
      <c r="AO190" s="83">
        <f>IF(+All!$F84="Wisconsin",+All!Y84,IF(+All!$H84="Wisconsin",+All!Y84,0))</f>
        <v>0</v>
      </c>
      <c r="AP190" s="84">
        <f>IF(+All!$F84="Wisconsin",+All!Z84,IF(+All!$H84="Wisconsin",+All!Z84,0))</f>
        <v>0</v>
      </c>
      <c r="AQ190" s="480">
        <f>IF(+All!$F84="Wisconsin",+All!#REF!,IF(+All!$H84="Wisconsin",+All!#REF!,0))</f>
        <v>0</v>
      </c>
      <c r="AR190" s="81">
        <f>IF(+All!$F84="Wisconsin",+All!#REF!,IF(+All!$H84="Wisconsin",+All!#REF!,0))</f>
        <v>0</v>
      </c>
      <c r="AS190" s="96">
        <f>IF(+All!$F84="Wisconsin",+All!#REF!,IF(+All!$H84="Wisconsin",+All!#REF!,0))</f>
        <v>0</v>
      </c>
      <c r="AT190" s="96">
        <f>IF(+All!$F84="Wisconsin",+All!#REF!,IF(+All!$H84="Wisconsin",+All!#REF!,0))</f>
        <v>0</v>
      </c>
      <c r="AU190" s="81">
        <f>IF(+All!$F84="Wisconsin",+All!#REF!,IF(+All!$H84="Wisconsin",+All!#REF!,0))</f>
        <v>0</v>
      </c>
      <c r="AV190" s="96">
        <f>IF(+All!$F84="Wisconsin",+All!#REF!,IF(+All!$H84="Wisconsin",+All!#REF!,0))</f>
        <v>0</v>
      </c>
      <c r="AW190" s="70">
        <f>IF(+All!$F84="Wisconsin",+All!#REF!,IF(+All!$H84="Wisconsin",+All!#REF!,0))</f>
        <v>0</v>
      </c>
      <c r="AX190" s="96">
        <f>IF(+All!$F84="Wisconsin",+All!#REF!,IF(+All!$H84="Wisconsin",+All!#REF!,0))</f>
        <v>0</v>
      </c>
      <c r="AY190" s="103">
        <f>IF(+All!$F84="Wisconsin",+All!#REF!,IF(+All!$H84="Wisconsin",+All!#REF!,0))</f>
        <v>0</v>
      </c>
      <c r="AZ190" s="82">
        <f>IF(+All!$F84="Wisconsin",+All!#REF!,IF(+All!$H84="Wisconsin",+All!#REF!,0))</f>
        <v>0</v>
      </c>
      <c r="BA190" s="83">
        <f>IF(+All!$F84="Wisconsin",+All!#REF!,IF(+All!$H84="Wisconsin",+All!#REF!,0))</f>
        <v>0</v>
      </c>
      <c r="BB190" s="83">
        <f>IF(+All!$F84="Wisconsin",+All!#REF!,IF(+All!$H84="Wisconsin",+All!#REF!,0))</f>
        <v>0</v>
      </c>
      <c r="BC190" s="480">
        <f>IF(+All!$F84="Wisconsin",+All!#REF!,IF(+All!$H84="Wisconsin",+All!#REF!,0))</f>
        <v>0</v>
      </c>
      <c r="BD190" s="81">
        <f>IF(+All!$F84="Wisconsin",+All!#REF!,IF(+All!$H84="Wisconsin",+All!#REF!,0))</f>
        <v>0</v>
      </c>
      <c r="BE190" s="96">
        <f>IF(+All!$F84="Wisconsin",+All!#REF!,IF(+All!$H84="Wisconsin",+All!#REF!,0))</f>
        <v>0</v>
      </c>
      <c r="BF190" s="96">
        <f>IF(+All!$F84="Wisconsin",+All!#REF!,IF(+All!$H84="Wisconsin",+All!#REF!,0))</f>
        <v>0</v>
      </c>
      <c r="BG190" s="81">
        <f>IF(+All!$F84="Wisconsin",+All!#REF!,IF(+All!$H84="Wisconsin",+All!#REF!,0))</f>
        <v>0</v>
      </c>
      <c r="BH190" s="96">
        <f>IF(+All!$F84="Wisconsin",+All!#REF!,IF(+All!$H84="Wisconsin",+All!#REF!,0))</f>
        <v>0</v>
      </c>
      <c r="BI190" s="70">
        <f>IF(+All!$F84="Wisconsin",+All!#REF!,IF(+All!$H84="Wisconsin",+All!#REF!,0))</f>
        <v>0</v>
      </c>
      <c r="BJ190" s="92">
        <f>IF(+All!$F84="Wisconsin",+All!#REF!,IF(+All!$H84="Wisconsin",+All!#REF!,0))</f>
        <v>0</v>
      </c>
      <c r="BK190" s="93">
        <f>IF(+All!$F84="Wisconsin",+All!#REF!,IF(+All!$H84="Wisconsin",+All!#REF!,0))</f>
        <v>0</v>
      </c>
    </row>
    <row r="191" spans="1:71" x14ac:dyDescent="0.8">
      <c r="A191" s="70">
        <f>IF(+All!$F255="Wisconsin",+All!A255,IF(+All!$H255="Wisconsin",+All!A255,0))</f>
        <v>3</v>
      </c>
      <c r="B191" s="480" t="str">
        <f>IF(+All!$F255="Wisconsin",+All!B255,IF(+All!$H255="Wisconsin",+All!B255,0))</f>
        <v>Sat</v>
      </c>
      <c r="C191" s="104">
        <f>IF(+All!$F255="Wisconsin",+All!C255,IF(+All!$H255="Wisconsin",+All!C255,0))</f>
        <v>44457</v>
      </c>
      <c r="D191" s="105">
        <f>IF(+All!$F255="Wisconsin",+All!D255,IF(+All!$H255="Wisconsin",+All!D255,0))</f>
        <v>0</v>
      </c>
      <c r="E191" s="707">
        <f>IF(+All!$F255="Wisconsin",+All!E255,IF(+All!$H255="Wisconsin",+All!E255,0))</f>
        <v>0</v>
      </c>
      <c r="F191" s="706" t="str">
        <f>IF(+All!$F255="Wisconsin",+All!F255,IF(+All!$H255="Wisconsin",+All!F255,0))</f>
        <v>Wisconsin</v>
      </c>
      <c r="G191" s="707" t="str">
        <f>IF(+All!$F255="Wisconsin",+All!G255,IF(+All!$H255="Wisconsin",+All!G255,0))</f>
        <v>B10</v>
      </c>
      <c r="H191" s="706" t="str">
        <f>IF(+All!$F255="Wisconsin",+All!H255,IF(+All!$H255="Wisconsin",+All!H255,0))</f>
        <v>Open</v>
      </c>
      <c r="I191" s="707" t="str">
        <f>IF(+All!$F255="Wisconsin",+All!I255,IF(+All!$H255="Wisconsin",+All!I255,0))</f>
        <v>ZZZ</v>
      </c>
      <c r="J191" s="706">
        <f>IF(+All!$F255="Wisconsin",+All!J255,IF(+All!$H255="Wisconsin",+All!J255,0))</f>
        <v>0</v>
      </c>
      <c r="K191" s="707" t="str">
        <f>IF(+All!$F255="Wisconsin",+All!K255,IF(+All!$H255="Wisconsin",+All!K255,0))</f>
        <v>Wisconsin</v>
      </c>
      <c r="L191" s="92">
        <f>IF(+All!$F255="Wisconsin",+All!L255,IF(+All!$H255="Wisconsin",+All!L255,0))</f>
        <v>0</v>
      </c>
      <c r="M191" s="93">
        <f>IF(+All!$F255="Wisconsin",+All!M255,IF(+All!$H255="Wisconsin",+All!M255,0))</f>
        <v>0</v>
      </c>
      <c r="N191" s="706">
        <f>IF(+All!$F255="Wisconsin",+All!N255,IF(+All!$H255="Wisconsin",+All!N255,0))</f>
        <v>0</v>
      </c>
      <c r="O191" s="708">
        <f>IF(+All!$F255="Wisconsin",+All!O255,IF(+All!$H255="Wisconsin",+All!O255,0))</f>
        <v>0</v>
      </c>
      <c r="P191" s="708">
        <f>IF(+All!$F255="Wisconsin",+All!P255,IF(+All!$H255="Wisconsin",+All!P255,0))</f>
        <v>0</v>
      </c>
      <c r="Q191" s="707">
        <f>IF(+All!$F255="Wisconsin",+All!Q255,IF(+All!$H255="Wisconsin",+All!Q255,0))</f>
        <v>0</v>
      </c>
      <c r="R191" s="706">
        <f>IF(+All!$F255="Wisconsin",+All!R255,IF(+All!$H255="Wisconsin",+All!R255,0))</f>
        <v>0</v>
      </c>
      <c r="S191" s="708">
        <f>IF(+All!$F255="Wisconsin",+All!S255,IF(+All!$H255="Wisconsin",+All!S255,0))</f>
        <v>0</v>
      </c>
      <c r="T191" s="706">
        <f>IF(+All!$F255="Wisconsin",+All!T255,IF(+All!$H255="Wisconsin",+All!T255,0))</f>
        <v>0</v>
      </c>
      <c r="U191" s="707">
        <f>IF(+All!$F255="Wisconsin",+All!U255,IF(+All!$H255="Wisconsin",+All!U255,0))</f>
        <v>0</v>
      </c>
      <c r="V191" s="706" t="e">
        <f>IF(+All!#REF!="Wisconsin",+All!#REF!,IF(+All!#REF!="Wisconsin",+All!#REF!,0))</f>
        <v>#REF!</v>
      </c>
      <c r="W191" s="76" t="e">
        <f>IF(+All!#REF!="Wisconsin",+All!#REF!,IF(+All!#REF!="Wisconsin",+All!#REF!,0))</f>
        <v>#REF!</v>
      </c>
      <c r="X191" s="706" t="e">
        <f>IF(+All!#REF!="Wisconsin",+All!#REF!,IF(+All!#REF!="Wisconsin",+All!#REF!,0))</f>
        <v>#REF!</v>
      </c>
      <c r="Y191" s="707" t="e">
        <f>IF(+All!#REF!="Wisconsin",+All!#REF!,IF(+All!#REF!="Wisconsin",+All!#REF!,0))</f>
        <v>#REF!</v>
      </c>
      <c r="Z191" s="706" t="e">
        <f>IF(+All!#REF!="Wisconsin",+All!#REF!,IF(+All!#REF!="Wisconsin",+All!#REF!,0))</f>
        <v>#REF!</v>
      </c>
      <c r="AA191" s="707" t="e">
        <f>IF(+All!#REF!="Wisconsin",+All!#REF!,IF(+All!#REF!="Wisconsin",+All!#REF!,0))</f>
        <v>#REF!</v>
      </c>
      <c r="AB191" s="706" t="e">
        <f>IF(+All!#REF!="Wisconsin",+All!#REF!,IF(+All!#REF!="Wisconsin",+All!#REF!,0))</f>
        <v>#REF!</v>
      </c>
      <c r="AC191" s="707" t="e">
        <f>IF(+All!#REF!="Wisconsin",+All!#REF!,IF(+All!#REF!="Wisconsin",+All!#REF!,0))</f>
        <v>#REF!</v>
      </c>
      <c r="AD191" s="75" t="e">
        <f>IF(+All!#REF!="Wisconsin",+All!#REF!,IF(+All!#REF!="Wisconsin",+All!#REF!,0))</f>
        <v>#REF!</v>
      </c>
      <c r="AE191" s="76" t="e">
        <f>IF(+All!#REF!="Wisconsin",+All!#REF!,IF(+All!#REF!="Wisconsin",+All!#REF!,0))</f>
        <v>#REF!</v>
      </c>
      <c r="AF191" s="75" t="e">
        <f>IF(+All!#REF!="Wisconsin",+All!#REF!,IF(+All!#REF!="Wisconsin",+All!#REF!,0))</f>
        <v>#REF!</v>
      </c>
      <c r="AG191" s="76" t="e">
        <f>IF(+All!#REF!="Wisconsin",+All!#REF!,IF(+All!#REF!="Wisconsin",+All!#REF!,0))</f>
        <v>#REF!</v>
      </c>
      <c r="AH191" s="75" t="e">
        <f>IF(+All!#REF!="Wisconsin",+All!#REF!,IF(+All!#REF!="Wisconsin",+All!#REF!,0))</f>
        <v>#REF!</v>
      </c>
      <c r="AI191" s="76" t="e">
        <f>IF(+All!#REF!="Wisconsin",+All!#REF!,IF(+All!#REF!="Wisconsin",+All!#REF!,0))</f>
        <v>#REF!</v>
      </c>
      <c r="AJ191" s="75" t="e">
        <f>IF(+All!#REF!="Wisconsin",+All!#REF!,IF(+All!#REF!="Wisconsin",+All!#REF!,0))</f>
        <v>#REF!</v>
      </c>
      <c r="AK191" s="76" t="e">
        <f>IF(+All!#REF!="Wisconsin",+All!#REF!,IF(+All!#REF!="Wisconsin",+All!#REF!,0))</f>
        <v>#REF!</v>
      </c>
      <c r="AL191" s="81" t="e">
        <f>IF(+All!#REF!="Wisconsin",+All!#REF!,IF(+All!#REF!="Wisconsin",+All!#REF!,0))</f>
        <v>#REF!</v>
      </c>
      <c r="AM191" s="82" t="e">
        <f>IF(+All!#REF!="Wisconsin",+All!#REF!,IF(+All!#REF!="Wisconsin",+All!#REF!,0))</f>
        <v>#REF!</v>
      </c>
      <c r="AN191" s="81" t="e">
        <f>IF(+All!#REF!="Wisconsin",+All!#REF!,IF(+All!#REF!="Wisconsin",+All!#REF!,0))</f>
        <v>#REF!</v>
      </c>
      <c r="AO191" s="83" t="e">
        <f>IF(+All!#REF!="Wisconsin",+All!#REF!,IF(+All!#REF!="Wisconsin",+All!#REF!,0))</f>
        <v>#REF!</v>
      </c>
      <c r="AP191" s="84" t="e">
        <f>IF(+All!#REF!="Wisconsin",+All!#REF!,IF(+All!#REF!="Wisconsin",+All!#REF!,0))</f>
        <v>#REF!</v>
      </c>
      <c r="AQ191" s="480" t="e">
        <f>IF(+All!#REF!="Wisconsin",+All!#REF!,IF(+All!#REF!="Wisconsin",+All!#REF!,0))</f>
        <v>#REF!</v>
      </c>
      <c r="AR191" s="81" t="e">
        <f>IF(+All!#REF!="Wisconsin",+All!#REF!,IF(+All!#REF!="Wisconsin",+All!#REF!,0))</f>
        <v>#REF!</v>
      </c>
      <c r="AS191" s="96" t="e">
        <f>IF(+All!#REF!="Wisconsin",+All!#REF!,IF(+All!#REF!="Wisconsin",+All!#REF!,0))</f>
        <v>#REF!</v>
      </c>
      <c r="AT191" s="96" t="e">
        <f>IF(+All!#REF!="Wisconsin",+All!#REF!,IF(+All!#REF!="Wisconsin",+All!#REF!,0))</f>
        <v>#REF!</v>
      </c>
      <c r="AU191" s="81" t="e">
        <f>IF(+All!#REF!="Wisconsin",+All!#REF!,IF(+All!#REF!="Wisconsin",+All!#REF!,0))</f>
        <v>#REF!</v>
      </c>
      <c r="AV191" s="96" t="e">
        <f>IF(+All!#REF!="Wisconsin",+All!#REF!,IF(+All!#REF!="Wisconsin",+All!#REF!,0))</f>
        <v>#REF!</v>
      </c>
      <c r="AW191" s="70" t="e">
        <f>IF(+All!#REF!="Wisconsin",+All!#REF!,IF(+All!#REF!="Wisconsin",+All!#REF!,0))</f>
        <v>#REF!</v>
      </c>
      <c r="AX191" s="96" t="e">
        <f>IF(+All!#REF!="Wisconsin",+All!#REF!,IF(+All!#REF!="Wisconsin",+All!#REF!,0))</f>
        <v>#REF!</v>
      </c>
      <c r="AY191" s="103" t="e">
        <f>IF(+All!#REF!="Wisconsin",+All!#REF!,IF(+All!#REF!="Wisconsin",+All!#REF!,0))</f>
        <v>#REF!</v>
      </c>
      <c r="AZ191" s="82" t="e">
        <f>IF(+All!#REF!="Wisconsin",+All!#REF!,IF(+All!#REF!="Wisconsin",+All!#REF!,0))</f>
        <v>#REF!</v>
      </c>
      <c r="BA191" s="83" t="e">
        <f>IF(+All!#REF!="Wisconsin",+All!#REF!,IF(+All!#REF!="Wisconsin",+All!#REF!,0))</f>
        <v>#REF!</v>
      </c>
      <c r="BB191" s="83" t="e">
        <f>IF(+All!#REF!="Wisconsin",+All!#REF!,IF(+All!#REF!="Wisconsin",+All!#REF!,0))</f>
        <v>#REF!</v>
      </c>
      <c r="BC191" s="480" t="e">
        <f>IF(+All!#REF!="Wisconsin",+All!#REF!,IF(+All!#REF!="Wisconsin",+All!#REF!,0))</f>
        <v>#REF!</v>
      </c>
      <c r="BD191" s="81" t="e">
        <f>IF(+All!#REF!="Wisconsin",+All!#REF!,IF(+All!#REF!="Wisconsin",+All!#REF!,0))</f>
        <v>#REF!</v>
      </c>
      <c r="BE191" s="96" t="e">
        <f>IF(+All!#REF!="Wisconsin",+All!#REF!,IF(+All!#REF!="Wisconsin",+All!#REF!,0))</f>
        <v>#REF!</v>
      </c>
      <c r="BF191" s="96" t="e">
        <f>IF(+All!#REF!="Wisconsin",+All!#REF!,IF(+All!#REF!="Wisconsin",+All!#REF!,0))</f>
        <v>#REF!</v>
      </c>
      <c r="BG191" s="81" t="e">
        <f>IF(+All!#REF!="Wisconsin",+All!#REF!,IF(+All!#REF!="Wisconsin",+All!#REF!,0))</f>
        <v>#REF!</v>
      </c>
      <c r="BH191" s="96" t="e">
        <f>IF(+All!#REF!="Wisconsin",+All!#REF!,IF(+All!#REF!="Wisconsin",+All!#REF!,0))</f>
        <v>#REF!</v>
      </c>
      <c r="BI191" s="70" t="e">
        <f>IF(+All!#REF!="Wisconsin",+All!#REF!,IF(+All!#REF!="Wisconsin",+All!#REF!,0))</f>
        <v>#REF!</v>
      </c>
      <c r="BJ191" s="92" t="e">
        <f>IF(+All!#REF!="Wisconsin",+All!#REF!,IF(+All!#REF!="Wisconsin",+All!#REF!,0))</f>
        <v>#REF!</v>
      </c>
      <c r="BK191" s="93" t="e">
        <f>IF(+All!#REF!="Wisconsin",+All!#REF!,IF(+All!#REF!="Wisconsin",+All!#REF!,0))</f>
        <v>#REF!</v>
      </c>
    </row>
    <row r="192" spans="1:71" x14ac:dyDescent="0.8">
      <c r="A192" s="70">
        <f>IF(+All!$F283="Wisconsin",+All!A283,IF(+All!$H283="Wisconsin",+All!A283,0))</f>
        <v>4</v>
      </c>
      <c r="B192" s="480" t="str">
        <f>IF(+All!$F283="Wisconsin",+All!B283,IF(+All!$H283="Wisconsin",+All!B283,0))</f>
        <v>Sat</v>
      </c>
      <c r="C192" s="104">
        <f>IF(+All!$F283="Wisconsin",+All!C283,IF(+All!$H283="Wisconsin",+All!C283,0))</f>
        <v>44464</v>
      </c>
      <c r="D192" s="105">
        <f>IF(+All!$F283="Wisconsin",+All!D283,IF(+All!$H283="Wisconsin",+All!D283,0))</f>
        <v>0.5</v>
      </c>
      <c r="E192" s="707" t="str">
        <f>IF(+All!$F283="Wisconsin",+All!E283,IF(+All!$H283="Wisconsin",+All!E283,0))</f>
        <v>Fox</v>
      </c>
      <c r="F192" s="706" t="str">
        <f>IF(+All!$F283="Wisconsin",+All!F283,IF(+All!$H283="Wisconsin",+All!F283,0))</f>
        <v>Notre Dame</v>
      </c>
      <c r="G192" s="707" t="str">
        <f>IF(+All!$F283="Wisconsin",+All!G283,IF(+All!$H283="Wisconsin",+All!G283,0))</f>
        <v>Ind</v>
      </c>
      <c r="H192" s="706" t="str">
        <f>IF(+All!$F283="Wisconsin",+All!H283,IF(+All!$H283="Wisconsin",+All!H283,0))</f>
        <v>Wisconsin</v>
      </c>
      <c r="I192" s="707" t="str">
        <f>IF(+All!$F283="Wisconsin",+All!I283,IF(+All!$H283="Wisconsin",+All!I283,0))</f>
        <v>B10</v>
      </c>
      <c r="J192" s="706" t="str">
        <f>IF(+All!$F283="Wisconsin",+All!J283,IF(+All!$H283="Wisconsin",+All!J283,0))</f>
        <v>Wisconsin</v>
      </c>
      <c r="K192" s="707" t="str">
        <f>IF(+All!$F283="Wisconsin",+All!K283,IF(+All!$H283="Wisconsin",+All!K283,0))</f>
        <v>Notre Dame</v>
      </c>
      <c r="L192" s="92">
        <f>IF(+All!$F283="Wisconsin",+All!L283,IF(+All!$H283="Wisconsin",+All!L283,0))</f>
        <v>6.5</v>
      </c>
      <c r="M192" s="93">
        <f>IF(+All!$F283="Wisconsin",+All!M283,IF(+All!$H283="Wisconsin",+All!M283,0))</f>
        <v>46.5</v>
      </c>
      <c r="N192" s="706" t="str">
        <f>IF(+All!$F283="Wisconsin",+All!N283,IF(+All!$H283="Wisconsin",+All!N283,0))</f>
        <v>Notre Dame</v>
      </c>
      <c r="O192" s="708">
        <f>IF(+All!$F283="Wisconsin",+All!O283,IF(+All!$H283="Wisconsin",+All!O283,0))</f>
        <v>41</v>
      </c>
      <c r="P192" s="708" t="str">
        <f>IF(+All!$F283="Wisconsin",+All!P283,IF(+All!$H283="Wisconsin",+All!P283,0))</f>
        <v>Wisconsin</v>
      </c>
      <c r="Q192" s="707">
        <f>IF(+All!$F283="Wisconsin",+All!Q283,IF(+All!$H283="Wisconsin",+All!Q283,0))</f>
        <v>13</v>
      </c>
      <c r="R192" s="706" t="str">
        <f>IF(+All!$F283="Wisconsin",+All!R283,IF(+All!$H283="Wisconsin",+All!R283,0))</f>
        <v>Notre Dame</v>
      </c>
      <c r="S192" s="708" t="str">
        <f>IF(+All!$F283="Wisconsin",+All!S283,IF(+All!$H283="Wisconsin",+All!S283,0))</f>
        <v>Wisconsin</v>
      </c>
      <c r="T192" s="706" t="str">
        <f>IF(+All!$F283="Wisconsin",+All!T283,IF(+All!$H283="Wisconsin",+All!T283,0))</f>
        <v>Wisconsin</v>
      </c>
      <c r="U192" s="707" t="str">
        <f>IF(+All!$F283="Wisconsin",+All!U283,IF(+All!$H283="Wisconsin",+All!U283,0))</f>
        <v>L</v>
      </c>
      <c r="V192" s="706">
        <f>IF(+All!$F184="Wisconsin",+All!#REF!,IF(+All!$H184="Wisconsin",+All!#REF!,0))</f>
        <v>0</v>
      </c>
      <c r="W192" s="76">
        <f>IF(+All!$F184="Wisconsin",+All!#REF!,IF(+All!$H184="Wisconsin",+All!#REF!,0))</f>
        <v>0</v>
      </c>
      <c r="X192" s="706">
        <f>IF(+All!$F184="Wisconsin",+All!#REF!,IF(+All!$H184="Wisconsin",+All!#REF!,0))</f>
        <v>0</v>
      </c>
      <c r="Y192" s="707">
        <f>IF(+All!$F184="Wisconsin",+All!#REF!,IF(+All!$H184="Wisconsin",+All!#REF!,0))</f>
        <v>0</v>
      </c>
      <c r="Z192" s="706">
        <f>IF(+All!$F184="Wisconsin",+All!#REF!,IF(+All!$H184="Wisconsin",+All!#REF!,0))</f>
        <v>0</v>
      </c>
      <c r="AA192" s="707">
        <f>IF(+All!$F184="Wisconsin",+All!#REF!,IF(+All!$H184="Wisconsin",+All!#REF!,0))</f>
        <v>0</v>
      </c>
      <c r="AB192" s="706">
        <f>IF(+All!$F184="Wisconsin",+All!#REF!,IF(+All!$H184="Wisconsin",+All!#REF!,0))</f>
        <v>0</v>
      </c>
      <c r="AC192" s="707">
        <f>IF(+All!$F184="Wisconsin",+All!#REF!,IF(+All!$H184="Wisconsin",+All!#REF!,0))</f>
        <v>0</v>
      </c>
      <c r="AD192" s="75">
        <f>IF(+All!$F184="Wisconsin",+All!#REF!,IF(+All!$H184="Wisconsin",+All!#REF!,0))</f>
        <v>0</v>
      </c>
      <c r="AE192" s="76">
        <f>IF(+All!$F184="Wisconsin",+All!#REF!,IF(+All!$H184="Wisconsin",+All!#REF!,0))</f>
        <v>0</v>
      </c>
      <c r="AF192" s="75">
        <f>IF(+All!$F184="Wisconsin",+All!#REF!,IF(+All!$H184="Wisconsin",+All!#REF!,0))</f>
        <v>0</v>
      </c>
      <c r="AG192" s="76">
        <f>IF(+All!$F184="Wisconsin",+All!#REF!,IF(+All!$H184="Wisconsin",+All!#REF!,0))</f>
        <v>0</v>
      </c>
      <c r="AH192" s="75">
        <f>IF(+All!$F184="Wisconsin",+All!#REF!,IF(+All!$H184="Wisconsin",+All!#REF!,0))</f>
        <v>0</v>
      </c>
      <c r="AI192" s="76">
        <f>IF(+All!$F184="Wisconsin",+All!#REF!,IF(+All!$H184="Wisconsin",+All!#REF!,0))</f>
        <v>0</v>
      </c>
      <c r="AJ192" s="75">
        <f>IF(+All!$F184="Wisconsin",+All!#REF!,IF(+All!$H184="Wisconsin",+All!#REF!,0))</f>
        <v>0</v>
      </c>
      <c r="AK192" s="76">
        <f>IF(+All!$F184="Wisconsin",+All!#REF!,IF(+All!$H184="Wisconsin",+All!#REF!,0))</f>
        <v>0</v>
      </c>
      <c r="AL192" s="81">
        <f>IF(+All!$F184="Wisconsin",+All!V184,IF(+All!$H184="Wisconsin",+All!V184,0))</f>
        <v>0</v>
      </c>
      <c r="AM192" s="82">
        <f>IF(+All!$F184="Wisconsin",+All!W184,IF(+All!$H184="Wisconsin",+All!W184,0))</f>
        <v>0</v>
      </c>
      <c r="AN192" s="81">
        <f>IF(+All!$F184="Wisconsin",+All!X184,IF(+All!$H184="Wisconsin",+All!X184,0))</f>
        <v>0</v>
      </c>
      <c r="AO192" s="83">
        <f>IF(+All!$F184="Wisconsin",+All!Y184,IF(+All!$H184="Wisconsin",+All!Y184,0))</f>
        <v>0</v>
      </c>
      <c r="AP192" s="84">
        <f>IF(+All!$F184="Wisconsin",+All!Z184,IF(+All!$H184="Wisconsin",+All!Z184,0))</f>
        <v>0</v>
      </c>
      <c r="AQ192" s="480">
        <f>IF(+All!$F184="Wisconsin",+All!#REF!,IF(+All!$H184="Wisconsin",+All!#REF!,0))</f>
        <v>0</v>
      </c>
      <c r="AR192" s="81">
        <f>IF(+All!$F184="Wisconsin",+All!#REF!,IF(+All!$H184="Wisconsin",+All!#REF!,0))</f>
        <v>0</v>
      </c>
      <c r="AS192" s="96">
        <f>IF(+All!$F184="Wisconsin",+All!#REF!,IF(+All!$H184="Wisconsin",+All!#REF!,0))</f>
        <v>0</v>
      </c>
      <c r="AT192" s="96">
        <f>IF(+All!$F184="Wisconsin",+All!#REF!,IF(+All!$H184="Wisconsin",+All!#REF!,0))</f>
        <v>0</v>
      </c>
      <c r="AU192" s="81">
        <f>IF(+All!$F184="Wisconsin",+All!#REF!,IF(+All!$H184="Wisconsin",+All!#REF!,0))</f>
        <v>0</v>
      </c>
      <c r="AV192" s="96">
        <f>IF(+All!$F184="Wisconsin",+All!#REF!,IF(+All!$H184="Wisconsin",+All!#REF!,0))</f>
        <v>0</v>
      </c>
      <c r="AW192" s="70">
        <f>IF(+All!$F184="Wisconsin",+All!#REF!,IF(+All!$H184="Wisconsin",+All!#REF!,0))</f>
        <v>0</v>
      </c>
      <c r="AX192" s="96">
        <f>IF(+All!$F184="Wisconsin",+All!#REF!,IF(+All!$H184="Wisconsin",+All!#REF!,0))</f>
        <v>0</v>
      </c>
      <c r="AY192" s="103">
        <f>IF(+All!$F184="Wisconsin",+All!#REF!,IF(+All!$H184="Wisconsin",+All!#REF!,0))</f>
        <v>0</v>
      </c>
      <c r="AZ192" s="82">
        <f>IF(+All!$F184="Wisconsin",+All!#REF!,IF(+All!$H184="Wisconsin",+All!#REF!,0))</f>
        <v>0</v>
      </c>
      <c r="BA192" s="83">
        <f>IF(+All!$F184="Wisconsin",+All!#REF!,IF(+All!$H184="Wisconsin",+All!#REF!,0))</f>
        <v>0</v>
      </c>
      <c r="BB192" s="83">
        <f>IF(+All!$F184="Wisconsin",+All!#REF!,IF(+All!$H184="Wisconsin",+All!#REF!,0))</f>
        <v>0</v>
      </c>
      <c r="BC192" s="480">
        <f>IF(+All!$F184="Wisconsin",+All!#REF!,IF(+All!$H184="Wisconsin",+All!#REF!,0))</f>
        <v>0</v>
      </c>
      <c r="BD192" s="81">
        <f>IF(+All!$F184="Wisconsin",+All!#REF!,IF(+All!$H184="Wisconsin",+All!#REF!,0))</f>
        <v>0</v>
      </c>
      <c r="BE192" s="96">
        <f>IF(+All!$F184="Wisconsin",+All!#REF!,IF(+All!$H184="Wisconsin",+All!#REF!,0))</f>
        <v>0</v>
      </c>
      <c r="BF192" s="96">
        <f>IF(+All!$F184="Wisconsin",+All!#REF!,IF(+All!$H184="Wisconsin",+All!#REF!,0))</f>
        <v>0</v>
      </c>
      <c r="BG192" s="81">
        <f>IF(+All!$F184="Wisconsin",+All!#REF!,IF(+All!$H184="Wisconsin",+All!#REF!,0))</f>
        <v>0</v>
      </c>
      <c r="BH192" s="96">
        <f>IF(+All!$F184="Wisconsin",+All!#REF!,IF(+All!$H184="Wisconsin",+All!#REF!,0))</f>
        <v>0</v>
      </c>
      <c r="BI192" s="70">
        <f>IF(+All!$F184="Wisconsin",+All!#REF!,IF(+All!$H184="Wisconsin",+All!#REF!,0))</f>
        <v>0</v>
      </c>
      <c r="BJ192" s="92">
        <f>IF(+All!$F184="Wisconsin",+All!#REF!,IF(+All!$H184="Wisconsin",+All!#REF!,0))</f>
        <v>0</v>
      </c>
      <c r="BK192" s="93">
        <f>IF(+All!$F184="Wisconsin",+All!#REF!,IF(+All!$H184="Wisconsin",+All!#REF!,0))</f>
        <v>0</v>
      </c>
    </row>
    <row r="193" spans="1:63" x14ac:dyDescent="0.8">
      <c r="A193" s="70">
        <f>IF(+All!$F348="Wisconsin",+All!A348,IF(+All!$H348="Wisconsin",+All!A348,0))</f>
        <v>5</v>
      </c>
      <c r="B193" s="480" t="str">
        <f>IF(+All!$F348="Wisconsin",+All!B348,IF(+All!$H348="Wisconsin",+All!B348,0))</f>
        <v>Sat</v>
      </c>
      <c r="C193" s="104">
        <f>IF(+All!$F348="Wisconsin",+All!C348,IF(+All!$H348="Wisconsin",+All!C348,0))</f>
        <v>44471</v>
      </c>
      <c r="D193" s="105">
        <f>IF(+All!$F348="Wisconsin",+All!D348,IF(+All!$H348="Wisconsin",+All!D348,0))</f>
        <v>0.5</v>
      </c>
      <c r="E193" s="707" t="str">
        <f>IF(+All!$F348="Wisconsin",+All!E348,IF(+All!$H348="Wisconsin",+All!E348,0))</f>
        <v>Fox</v>
      </c>
      <c r="F193" s="706" t="str">
        <f>IF(+All!$F348="Wisconsin",+All!F348,IF(+All!$H348="Wisconsin",+All!F348,0))</f>
        <v>Michigan</v>
      </c>
      <c r="G193" s="707" t="str">
        <f>IF(+All!$F348="Wisconsin",+All!G348,IF(+All!$H348="Wisconsin",+All!G348,0))</f>
        <v>B10</v>
      </c>
      <c r="H193" s="706" t="str">
        <f>IF(+All!$F348="Wisconsin",+All!H348,IF(+All!$H348="Wisconsin",+All!H348,0))</f>
        <v>Wisconsin</v>
      </c>
      <c r="I193" s="707" t="str">
        <f>IF(+All!$F348="Wisconsin",+All!I348,IF(+All!$H348="Wisconsin",+All!I348,0))</f>
        <v>B10</v>
      </c>
      <c r="J193" s="706" t="str">
        <f>IF(+All!$F348="Wisconsin",+All!J348,IF(+All!$H348="Wisconsin",+All!J348,0))</f>
        <v>Wisconsin</v>
      </c>
      <c r="K193" s="707" t="str">
        <f>IF(+All!$F348="Wisconsin",+All!K348,IF(+All!$H348="Wisconsin",+All!K348,0))</f>
        <v>Michigan</v>
      </c>
      <c r="L193" s="92">
        <f>IF(+All!$F348="Wisconsin",+All!L348,IF(+All!$H348="Wisconsin",+All!L348,0))</f>
        <v>1.5</v>
      </c>
      <c r="M193" s="93">
        <f>IF(+All!$F348="Wisconsin",+All!M348,IF(+All!$H348="Wisconsin",+All!M348,0))</f>
        <v>43.5</v>
      </c>
      <c r="N193" s="706" t="str">
        <f>IF(+All!$F348="Wisconsin",+All!N348,IF(+All!$H348="Wisconsin",+All!N348,0))</f>
        <v>Michigan</v>
      </c>
      <c r="O193" s="708">
        <f>IF(+All!$F348="Wisconsin",+All!O348,IF(+All!$H348="Wisconsin",+All!O348,0))</f>
        <v>38</v>
      </c>
      <c r="P193" s="708" t="str">
        <f>IF(+All!$F348="Wisconsin",+All!P348,IF(+All!$H348="Wisconsin",+All!P348,0))</f>
        <v>Wisconsin</v>
      </c>
      <c r="Q193" s="707">
        <f>IF(+All!$F348="Wisconsin",+All!Q348,IF(+All!$H348="Wisconsin",+All!Q348,0))</f>
        <v>17</v>
      </c>
      <c r="R193" s="706" t="str">
        <f>IF(+All!$F348="Wisconsin",+All!R348,IF(+All!$H348="Wisconsin",+All!R348,0))</f>
        <v>Michigan</v>
      </c>
      <c r="S193" s="708" t="str">
        <f>IF(+All!$F348="Wisconsin",+All!S348,IF(+All!$H348="Wisconsin",+All!S348,0))</f>
        <v>Wisconsin</v>
      </c>
      <c r="T193" s="706" t="str">
        <f>IF(+All!$F348="Wisconsin",+All!T348,IF(+All!$H348="Wisconsin",+All!T348,0))</f>
        <v>Wisconsin</v>
      </c>
      <c r="U193" s="707" t="str">
        <f>IF(+All!$F348="Wisconsin",+All!U348,IF(+All!$H348="Wisconsin",+All!U348,0))</f>
        <v>L</v>
      </c>
      <c r="V193" s="706" t="e">
        <f>IF(+All!#REF!="Wisconsin",+All!#REF!,IF(+All!#REF!="Wisconsin",+All!#REF!,0))</f>
        <v>#REF!</v>
      </c>
      <c r="W193" s="76" t="e">
        <f>IF(+All!#REF!="Wisconsin",+All!#REF!,IF(+All!#REF!="Wisconsin",+All!#REF!,0))</f>
        <v>#REF!</v>
      </c>
      <c r="X193" s="706" t="e">
        <f>IF(+All!#REF!="Wisconsin",+All!#REF!,IF(+All!#REF!="Wisconsin",+All!#REF!,0))</f>
        <v>#REF!</v>
      </c>
      <c r="Y193" s="707" t="e">
        <f>IF(+All!#REF!="Wisconsin",+All!#REF!,IF(+All!#REF!="Wisconsin",+All!#REF!,0))</f>
        <v>#REF!</v>
      </c>
      <c r="Z193" s="706" t="e">
        <f>IF(+All!#REF!="Wisconsin",+All!#REF!,IF(+All!#REF!="Wisconsin",+All!#REF!,0))</f>
        <v>#REF!</v>
      </c>
      <c r="AA193" s="707" t="e">
        <f>IF(+All!#REF!="Wisconsin",+All!#REF!,IF(+All!#REF!="Wisconsin",+All!#REF!,0))</f>
        <v>#REF!</v>
      </c>
      <c r="AB193" s="706" t="e">
        <f>IF(+All!#REF!="Wisconsin",+All!#REF!,IF(+All!#REF!="Wisconsin",+All!#REF!,0))</f>
        <v>#REF!</v>
      </c>
      <c r="AC193" s="707" t="e">
        <f>IF(+All!#REF!="Wisconsin",+All!#REF!,IF(+All!#REF!="Wisconsin",+All!#REF!,0))</f>
        <v>#REF!</v>
      </c>
      <c r="AD193" s="75" t="e">
        <f>IF(+All!#REF!="Wisconsin",+All!#REF!,IF(+All!#REF!="Wisconsin",+All!#REF!,0))</f>
        <v>#REF!</v>
      </c>
      <c r="AE193" s="76" t="e">
        <f>IF(+All!#REF!="Wisconsin",+All!#REF!,IF(+All!#REF!="Wisconsin",+All!#REF!,0))</f>
        <v>#REF!</v>
      </c>
      <c r="AF193" s="75" t="e">
        <f>IF(+All!#REF!="Wisconsin",+All!#REF!,IF(+All!#REF!="Wisconsin",+All!#REF!,0))</f>
        <v>#REF!</v>
      </c>
      <c r="AG193" s="76" t="e">
        <f>IF(+All!#REF!="Wisconsin",+All!#REF!,IF(+All!#REF!="Wisconsin",+All!#REF!,0))</f>
        <v>#REF!</v>
      </c>
      <c r="AH193" s="75" t="e">
        <f>IF(+All!#REF!="Wisconsin",+All!#REF!,IF(+All!#REF!="Wisconsin",+All!#REF!,0))</f>
        <v>#REF!</v>
      </c>
      <c r="AI193" s="76" t="e">
        <f>IF(+All!#REF!="Wisconsin",+All!#REF!,IF(+All!#REF!="Wisconsin",+All!#REF!,0))</f>
        <v>#REF!</v>
      </c>
      <c r="AJ193" s="75" t="e">
        <f>IF(+All!#REF!="Wisconsin",+All!#REF!,IF(+All!#REF!="Wisconsin",+All!#REF!,0))</f>
        <v>#REF!</v>
      </c>
      <c r="AK193" s="76" t="e">
        <f>IF(+All!#REF!="Wisconsin",+All!#REF!,IF(+All!#REF!="Wisconsin",+All!#REF!,0))</f>
        <v>#REF!</v>
      </c>
      <c r="AL193" s="81" t="e">
        <f>IF(+All!#REF!="Wisconsin",+All!#REF!,IF(+All!#REF!="Wisconsin",+All!#REF!,0))</f>
        <v>#REF!</v>
      </c>
      <c r="AM193" s="82" t="e">
        <f>IF(+All!#REF!="Wisconsin",+All!#REF!,IF(+All!#REF!="Wisconsin",+All!#REF!,0))</f>
        <v>#REF!</v>
      </c>
      <c r="AN193" s="81" t="e">
        <f>IF(+All!#REF!="Wisconsin",+All!#REF!,IF(+All!#REF!="Wisconsin",+All!#REF!,0))</f>
        <v>#REF!</v>
      </c>
      <c r="AO193" s="83" t="e">
        <f>IF(+All!#REF!="Wisconsin",+All!#REF!,IF(+All!#REF!="Wisconsin",+All!#REF!,0))</f>
        <v>#REF!</v>
      </c>
      <c r="AP193" s="84" t="e">
        <f>IF(+All!#REF!="Wisconsin",+All!#REF!,IF(+All!#REF!="Wisconsin",+All!#REF!,0))</f>
        <v>#REF!</v>
      </c>
      <c r="AQ193" s="480" t="e">
        <f>IF(+All!#REF!="Wisconsin",+All!#REF!,IF(+All!#REF!="Wisconsin",+All!#REF!,0))</f>
        <v>#REF!</v>
      </c>
      <c r="AR193" s="81" t="e">
        <f>IF(+All!#REF!="Wisconsin",+All!#REF!,IF(+All!#REF!="Wisconsin",+All!#REF!,0))</f>
        <v>#REF!</v>
      </c>
      <c r="AS193" s="96" t="e">
        <f>IF(+All!#REF!="Wisconsin",+All!#REF!,IF(+All!#REF!="Wisconsin",+All!#REF!,0))</f>
        <v>#REF!</v>
      </c>
      <c r="AT193" s="96" t="e">
        <f>IF(+All!#REF!="Wisconsin",+All!#REF!,IF(+All!#REF!="Wisconsin",+All!#REF!,0))</f>
        <v>#REF!</v>
      </c>
      <c r="AU193" s="81" t="e">
        <f>IF(+All!#REF!="Wisconsin",+All!#REF!,IF(+All!#REF!="Wisconsin",+All!#REF!,0))</f>
        <v>#REF!</v>
      </c>
      <c r="AV193" s="96" t="e">
        <f>IF(+All!#REF!="Wisconsin",+All!#REF!,IF(+All!#REF!="Wisconsin",+All!#REF!,0))</f>
        <v>#REF!</v>
      </c>
      <c r="AW193" s="70" t="e">
        <f>IF(+All!#REF!="Wisconsin",+All!#REF!,IF(+All!#REF!="Wisconsin",+All!#REF!,0))</f>
        <v>#REF!</v>
      </c>
      <c r="AX193" s="96" t="e">
        <f>IF(+All!#REF!="Wisconsin",+All!#REF!,IF(+All!#REF!="Wisconsin",+All!#REF!,0))</f>
        <v>#REF!</v>
      </c>
      <c r="AY193" s="103" t="e">
        <f>IF(+All!#REF!="Wisconsin",+All!#REF!,IF(+All!#REF!="Wisconsin",+All!#REF!,0))</f>
        <v>#REF!</v>
      </c>
      <c r="AZ193" s="82" t="e">
        <f>IF(+All!#REF!="Wisconsin",+All!#REF!,IF(+All!#REF!="Wisconsin",+All!#REF!,0))</f>
        <v>#REF!</v>
      </c>
      <c r="BA193" s="83" t="e">
        <f>IF(+All!#REF!="Wisconsin",+All!#REF!,IF(+All!#REF!="Wisconsin",+All!#REF!,0))</f>
        <v>#REF!</v>
      </c>
      <c r="BB193" s="83" t="e">
        <f>IF(+All!#REF!="Wisconsin",+All!#REF!,IF(+All!#REF!="Wisconsin",+All!#REF!,0))</f>
        <v>#REF!</v>
      </c>
      <c r="BC193" s="480" t="e">
        <f>IF(+All!#REF!="Wisconsin",+All!#REF!,IF(+All!#REF!="Wisconsin",+All!#REF!,0))</f>
        <v>#REF!</v>
      </c>
      <c r="BD193" s="81" t="e">
        <f>IF(+All!#REF!="Wisconsin",+All!#REF!,IF(+All!#REF!="Wisconsin",+All!#REF!,0))</f>
        <v>#REF!</v>
      </c>
      <c r="BE193" s="96" t="e">
        <f>IF(+All!#REF!="Wisconsin",+All!#REF!,IF(+All!#REF!="Wisconsin",+All!#REF!,0))</f>
        <v>#REF!</v>
      </c>
      <c r="BF193" s="96" t="e">
        <f>IF(+All!#REF!="Wisconsin",+All!#REF!,IF(+All!#REF!="Wisconsin",+All!#REF!,0))</f>
        <v>#REF!</v>
      </c>
      <c r="BG193" s="81" t="e">
        <f>IF(+All!#REF!="Wisconsin",+All!#REF!,IF(+All!#REF!="Wisconsin",+All!#REF!,0))</f>
        <v>#REF!</v>
      </c>
      <c r="BH193" s="96" t="e">
        <f>IF(+All!#REF!="Wisconsin",+All!#REF!,IF(+All!#REF!="Wisconsin",+All!#REF!,0))</f>
        <v>#REF!</v>
      </c>
      <c r="BI193" s="70" t="e">
        <f>IF(+All!#REF!="Wisconsin",+All!#REF!,IF(+All!#REF!="Wisconsin",+All!#REF!,0))</f>
        <v>#REF!</v>
      </c>
      <c r="BJ193" s="92" t="e">
        <f>IF(+All!#REF!="Wisconsin",+All!#REF!,IF(+All!#REF!="Wisconsin",+All!#REF!,0))</f>
        <v>#REF!</v>
      </c>
      <c r="BK193" s="93" t="e">
        <f>IF(+All!#REF!="Wisconsin",+All!#REF!,IF(+All!#REF!="Wisconsin",+All!#REF!,0))</f>
        <v>#REF!</v>
      </c>
    </row>
    <row r="194" spans="1:63" x14ac:dyDescent="0.8">
      <c r="A194" s="70">
        <f>IF(+All!$F410="Wisconsin",+All!A410,IF(+All!$H410="Wisconsin",+All!A410,0))</f>
        <v>6</v>
      </c>
      <c r="B194" s="480" t="str">
        <f>IF(+All!$F410="Wisconsin",+All!B410,IF(+All!$H410="Wisconsin",+All!B410,0))</f>
        <v>Sat</v>
      </c>
      <c r="C194" s="104">
        <f>IF(+All!$F410="Wisconsin",+All!C410,IF(+All!$H410="Wisconsin",+All!C410,0))</f>
        <v>44478</v>
      </c>
      <c r="D194" s="105">
        <f>IF(+All!$F410="Wisconsin",+All!D410,IF(+All!$H410="Wisconsin",+All!D410,0))</f>
        <v>0.64583333333333337</v>
      </c>
      <c r="E194" s="707" t="str">
        <f>IF(+All!$F410="Wisconsin",+All!E410,IF(+All!$H410="Wisconsin",+All!E410,0))</f>
        <v>BTN</v>
      </c>
      <c r="F194" s="706" t="str">
        <f>IF(+All!$F410="Wisconsin",+All!F410,IF(+All!$H410="Wisconsin",+All!F410,0))</f>
        <v>Wisconsin</v>
      </c>
      <c r="G194" s="707" t="str">
        <f>IF(+All!$F410="Wisconsin",+All!G410,IF(+All!$H410="Wisconsin",+All!G410,0))</f>
        <v>B10</v>
      </c>
      <c r="H194" s="706" t="str">
        <f>IF(+All!$F410="Wisconsin",+All!H410,IF(+All!$H410="Wisconsin",+All!H410,0))</f>
        <v>Illinois</v>
      </c>
      <c r="I194" s="707" t="str">
        <f>IF(+All!$F410="Wisconsin",+All!I410,IF(+All!$H410="Wisconsin",+All!I410,0))</f>
        <v>B10</v>
      </c>
      <c r="J194" s="706" t="str">
        <f>IF(+All!$F410="Wisconsin",+All!J410,IF(+All!$H410="Wisconsin",+All!J410,0))</f>
        <v>Wisconsin</v>
      </c>
      <c r="K194" s="707" t="str">
        <f>IF(+All!$F410="Wisconsin",+All!K410,IF(+All!$H410="Wisconsin",+All!K410,0))</f>
        <v>Illinois</v>
      </c>
      <c r="L194" s="92">
        <f>IF(+All!$F410="Wisconsin",+All!L410,IF(+All!$H410="Wisconsin",+All!L410,0))</f>
        <v>10</v>
      </c>
      <c r="M194" s="93">
        <f>IF(+All!$F410="Wisconsin",+All!M410,IF(+All!$H410="Wisconsin",+All!M410,0))</f>
        <v>42</v>
      </c>
      <c r="N194" s="706" t="str">
        <f>IF(+All!$F410="Wisconsin",+All!N410,IF(+All!$H410="Wisconsin",+All!N410,0))</f>
        <v>Wisconsin</v>
      </c>
      <c r="O194" s="708">
        <f>IF(+All!$F410="Wisconsin",+All!O410,IF(+All!$H410="Wisconsin",+All!O410,0))</f>
        <v>24</v>
      </c>
      <c r="P194" s="708" t="str">
        <f>IF(+All!$F410="Wisconsin",+All!P410,IF(+All!$H410="Wisconsin",+All!P410,0))</f>
        <v>Illinois</v>
      </c>
      <c r="Q194" s="707">
        <f>IF(+All!$F410="Wisconsin",+All!Q410,IF(+All!$H410="Wisconsin",+All!Q410,0))</f>
        <v>0</v>
      </c>
      <c r="R194" s="706" t="str">
        <f>IF(+All!$F410="Wisconsin",+All!R410,IF(+All!$H410="Wisconsin",+All!R410,0))</f>
        <v>Wisconsin</v>
      </c>
      <c r="S194" s="708" t="str">
        <f>IF(+All!$F410="Wisconsin",+All!S410,IF(+All!$H410="Wisconsin",+All!S410,0))</f>
        <v>Illinois</v>
      </c>
      <c r="T194" s="706" t="str">
        <f>IF(+All!$F410="Wisconsin",+All!T410,IF(+All!$H410="Wisconsin",+All!T410,0))</f>
        <v>Illinois</v>
      </c>
      <c r="U194" s="707" t="str">
        <f>IF(+All!$F410="Wisconsin",+All!U410,IF(+All!$H410="Wisconsin",+All!U410,0))</f>
        <v>L</v>
      </c>
      <c r="V194" s="706">
        <f>IF(+All!$F262="Wisconsin",+All!#REF!,IF(+All!$H262="Wisconsin",+All!#REF!,0))</f>
        <v>0</v>
      </c>
      <c r="W194" s="76">
        <f>IF(+All!$F262="Wisconsin",+All!#REF!,IF(+All!$H262="Wisconsin",+All!#REF!,0))</f>
        <v>0</v>
      </c>
      <c r="X194" s="706">
        <f>IF(+All!$F262="Wisconsin",+All!#REF!,IF(+All!$H262="Wisconsin",+All!#REF!,0))</f>
        <v>0</v>
      </c>
      <c r="Y194" s="707">
        <f>IF(+All!$F262="Wisconsin",+All!#REF!,IF(+All!$H262="Wisconsin",+All!#REF!,0))</f>
        <v>0</v>
      </c>
      <c r="Z194" s="706">
        <f>IF(+All!$F262="Wisconsin",+All!#REF!,IF(+All!$H262="Wisconsin",+All!#REF!,0))</f>
        <v>0</v>
      </c>
      <c r="AA194" s="707">
        <f>IF(+All!$F262="Wisconsin",+All!#REF!,IF(+All!$H262="Wisconsin",+All!#REF!,0))</f>
        <v>0</v>
      </c>
      <c r="AB194" s="706">
        <f>IF(+All!$F262="Wisconsin",+All!#REF!,IF(+All!$H262="Wisconsin",+All!#REF!,0))</f>
        <v>0</v>
      </c>
      <c r="AC194" s="707">
        <f>IF(+All!$F262="Wisconsin",+All!#REF!,IF(+All!$H262="Wisconsin",+All!#REF!,0))</f>
        <v>0</v>
      </c>
      <c r="AD194" s="75">
        <f>IF(+All!$F262="Wisconsin",+All!#REF!,IF(+All!$H262="Wisconsin",+All!#REF!,0))</f>
        <v>0</v>
      </c>
      <c r="AE194" s="76">
        <f>IF(+All!$F262="Wisconsin",+All!#REF!,IF(+All!$H262="Wisconsin",+All!#REF!,0))</f>
        <v>0</v>
      </c>
      <c r="AF194" s="75">
        <f>IF(+All!$F262="Wisconsin",+All!#REF!,IF(+All!$H262="Wisconsin",+All!#REF!,0))</f>
        <v>0</v>
      </c>
      <c r="AG194" s="76">
        <f>IF(+All!$F262="Wisconsin",+All!#REF!,IF(+All!$H262="Wisconsin",+All!#REF!,0))</f>
        <v>0</v>
      </c>
      <c r="AH194" s="75">
        <f>IF(+All!$F262="Wisconsin",+All!#REF!,IF(+All!$H262="Wisconsin",+All!#REF!,0))</f>
        <v>0</v>
      </c>
      <c r="AI194" s="76">
        <f>IF(+All!$F262="Wisconsin",+All!#REF!,IF(+All!$H262="Wisconsin",+All!#REF!,0))</f>
        <v>0</v>
      </c>
      <c r="AJ194" s="75">
        <f>IF(+All!$F262="Wisconsin",+All!#REF!,IF(+All!$H262="Wisconsin",+All!#REF!,0))</f>
        <v>0</v>
      </c>
      <c r="AK194" s="76">
        <f>IF(+All!$F262="Wisconsin",+All!#REF!,IF(+All!$H262="Wisconsin",+All!#REF!,0))</f>
        <v>0</v>
      </c>
      <c r="AL194" s="81">
        <f>IF(+All!$F262="Wisconsin",+All!V262,IF(+All!$H262="Wisconsin",+All!V262,0))</f>
        <v>0</v>
      </c>
      <c r="AM194" s="82">
        <f>IF(+All!$F262="Wisconsin",+All!W262,IF(+All!$H262="Wisconsin",+All!W262,0))</f>
        <v>0</v>
      </c>
      <c r="AN194" s="81">
        <f>IF(+All!$F262="Wisconsin",+All!X262,IF(+All!$H262="Wisconsin",+All!X262,0))</f>
        <v>0</v>
      </c>
      <c r="AO194" s="83">
        <f>IF(+All!$F262="Wisconsin",+All!Y262,IF(+All!$H262="Wisconsin",+All!Y262,0))</f>
        <v>0</v>
      </c>
      <c r="AP194" s="84">
        <f>IF(+All!$F262="Wisconsin",+All!Z262,IF(+All!$H262="Wisconsin",+All!Z262,0))</f>
        <v>0</v>
      </c>
      <c r="AQ194" s="480">
        <f>IF(+All!$F262="Wisconsin",+All!#REF!,IF(+All!$H262="Wisconsin",+All!#REF!,0))</f>
        <v>0</v>
      </c>
      <c r="AR194" s="81">
        <f>IF(+All!$F262="Wisconsin",+All!#REF!,IF(+All!$H262="Wisconsin",+All!#REF!,0))</f>
        <v>0</v>
      </c>
      <c r="AS194" s="96">
        <f>IF(+All!$F262="Wisconsin",+All!#REF!,IF(+All!$H262="Wisconsin",+All!#REF!,0))</f>
        <v>0</v>
      </c>
      <c r="AT194" s="96">
        <f>IF(+All!$F262="Wisconsin",+All!#REF!,IF(+All!$H262="Wisconsin",+All!#REF!,0))</f>
        <v>0</v>
      </c>
      <c r="AU194" s="81">
        <f>IF(+All!$F262="Wisconsin",+All!#REF!,IF(+All!$H262="Wisconsin",+All!#REF!,0))</f>
        <v>0</v>
      </c>
      <c r="AV194" s="96">
        <f>IF(+All!$F262="Wisconsin",+All!#REF!,IF(+All!$H262="Wisconsin",+All!#REF!,0))</f>
        <v>0</v>
      </c>
      <c r="AW194" s="70">
        <f>IF(+All!$F262="Wisconsin",+All!#REF!,IF(+All!$H262="Wisconsin",+All!#REF!,0))</f>
        <v>0</v>
      </c>
      <c r="AX194" s="96">
        <f>IF(+All!$F262="Wisconsin",+All!#REF!,IF(+All!$H262="Wisconsin",+All!#REF!,0))</f>
        <v>0</v>
      </c>
      <c r="AY194" s="103">
        <f>IF(+All!$F262="Wisconsin",+All!#REF!,IF(+All!$H262="Wisconsin",+All!#REF!,0))</f>
        <v>0</v>
      </c>
      <c r="AZ194" s="82">
        <f>IF(+All!$F262="Wisconsin",+All!#REF!,IF(+All!$H262="Wisconsin",+All!#REF!,0))</f>
        <v>0</v>
      </c>
      <c r="BA194" s="83">
        <f>IF(+All!$F262="Wisconsin",+All!#REF!,IF(+All!$H262="Wisconsin",+All!#REF!,0))</f>
        <v>0</v>
      </c>
      <c r="BB194" s="83">
        <f>IF(+All!$F262="Wisconsin",+All!#REF!,IF(+All!$H262="Wisconsin",+All!#REF!,0))</f>
        <v>0</v>
      </c>
      <c r="BC194" s="480">
        <f>IF(+All!$F262="Wisconsin",+All!#REF!,IF(+All!$H262="Wisconsin",+All!#REF!,0))</f>
        <v>0</v>
      </c>
      <c r="BD194" s="81">
        <f>IF(+All!$F262="Wisconsin",+All!#REF!,IF(+All!$H262="Wisconsin",+All!#REF!,0))</f>
        <v>0</v>
      </c>
      <c r="BE194" s="96">
        <f>IF(+All!$F262="Wisconsin",+All!#REF!,IF(+All!$H262="Wisconsin",+All!#REF!,0))</f>
        <v>0</v>
      </c>
      <c r="BF194" s="96">
        <f>IF(+All!$F262="Wisconsin",+All!#REF!,IF(+All!$H262="Wisconsin",+All!#REF!,0))</f>
        <v>0</v>
      </c>
      <c r="BG194" s="81">
        <f>IF(+All!$F262="Wisconsin",+All!#REF!,IF(+All!$H262="Wisconsin",+All!#REF!,0))</f>
        <v>0</v>
      </c>
      <c r="BH194" s="96">
        <f>IF(+All!$F262="Wisconsin",+All!#REF!,IF(+All!$H262="Wisconsin",+All!#REF!,0))</f>
        <v>0</v>
      </c>
      <c r="BI194" s="70">
        <f>IF(+All!$F262="Wisconsin",+All!#REF!,IF(+All!$H262="Wisconsin",+All!#REF!,0))</f>
        <v>0</v>
      </c>
      <c r="BJ194" s="92">
        <f>IF(+All!$F262="Wisconsin",+All!#REF!,IF(+All!$H262="Wisconsin",+All!#REF!,0))</f>
        <v>0</v>
      </c>
      <c r="BK194" s="93">
        <f>IF(+All!$F262="Wisconsin",+All!#REF!,IF(+All!$H262="Wisconsin",+All!#REF!,0))</f>
        <v>0</v>
      </c>
    </row>
    <row r="195" spans="1:63" x14ac:dyDescent="0.8">
      <c r="A195" s="70">
        <f>IF(+All!$F493="Wisconsin",+All!A493,IF(+All!$H493="Wisconsin",+All!A493,0))</f>
        <v>7</v>
      </c>
      <c r="B195" s="480" t="str">
        <f>IF(+All!$F493="Wisconsin",+All!B493,IF(+All!$H493="Wisconsin",+All!B493,0))</f>
        <v>Sat</v>
      </c>
      <c r="C195" s="104">
        <f>IF(+All!$F493="Wisconsin",+All!C493,IF(+All!$H493="Wisconsin",+All!C493,0))</f>
        <v>44485</v>
      </c>
      <c r="D195" s="105">
        <f>IF(+All!$F493="Wisconsin",+All!D493,IF(+All!$H493="Wisconsin",+All!D493,0))</f>
        <v>0.83333333333333337</v>
      </c>
      <c r="E195" s="707" t="str">
        <f>IF(+All!$F493="Wisconsin",+All!E493,IF(+All!$H493="Wisconsin",+All!E493,0))</f>
        <v>BTN</v>
      </c>
      <c r="F195" s="706" t="str">
        <f>IF(+All!$F493="Wisconsin",+All!F493,IF(+All!$H493="Wisconsin",+All!F493,0))</f>
        <v>Army</v>
      </c>
      <c r="G195" s="707" t="str">
        <f>IF(+All!$F493="Wisconsin",+All!G493,IF(+All!$H493="Wisconsin",+All!G493,0))</f>
        <v>Ind</v>
      </c>
      <c r="H195" s="706" t="str">
        <f>IF(+All!$F493="Wisconsin",+All!H493,IF(+All!$H493="Wisconsin",+All!H493,0))</f>
        <v>Wisconsin</v>
      </c>
      <c r="I195" s="707" t="str">
        <f>IF(+All!$F493="Wisconsin",+All!I493,IF(+All!$H493="Wisconsin",+All!I493,0))</f>
        <v>B10</v>
      </c>
      <c r="J195" s="706" t="str">
        <f>IF(+All!$F493="Wisconsin",+All!J493,IF(+All!$H493="Wisconsin",+All!J493,0))</f>
        <v>Wisconsin</v>
      </c>
      <c r="K195" s="707" t="str">
        <f>IF(+All!$F493="Wisconsin",+All!K493,IF(+All!$H493="Wisconsin",+All!K493,0))</f>
        <v>Army</v>
      </c>
      <c r="L195" s="92">
        <f>IF(+All!$F493="Wisconsin",+All!L493,IF(+All!$H493="Wisconsin",+All!L493,0))</f>
        <v>13.5</v>
      </c>
      <c r="M195" s="93">
        <f>IF(+All!$F493="Wisconsin",+All!M493,IF(+All!$H493="Wisconsin",+All!M493,0))</f>
        <v>39</v>
      </c>
      <c r="N195" s="706" t="str">
        <f>IF(+All!$F493="Wisconsin",+All!N493,IF(+All!$H493="Wisconsin",+All!N493,0))</f>
        <v>Wisconsin</v>
      </c>
      <c r="O195" s="708">
        <f>IF(+All!$F493="Wisconsin",+All!O493,IF(+All!$H493="Wisconsin",+All!O493,0))</f>
        <v>20</v>
      </c>
      <c r="P195" s="708" t="str">
        <f>IF(+All!$F493="Wisconsin",+All!P493,IF(+All!$H493="Wisconsin",+All!P493,0))</f>
        <v>Army</v>
      </c>
      <c r="Q195" s="707">
        <f>IF(+All!$F493="Wisconsin",+All!Q493,IF(+All!$H493="Wisconsin",+All!Q493,0))</f>
        <v>14</v>
      </c>
      <c r="R195" s="706" t="str">
        <f>IF(+All!$F493="Wisconsin",+All!R493,IF(+All!$H493="Wisconsin",+All!R493,0))</f>
        <v>Army</v>
      </c>
      <c r="S195" s="708" t="str">
        <f>IF(+All!$F493="Wisconsin",+All!S493,IF(+All!$H493="Wisconsin",+All!S493,0))</f>
        <v>Wisconsin</v>
      </c>
      <c r="T195" s="706" t="str">
        <f>IF(+All!$F493="Wisconsin",+All!T493,IF(+All!$H493="Wisconsin",+All!T493,0))</f>
        <v>Wisconsin</v>
      </c>
      <c r="U195" s="707" t="str">
        <f>IF(+All!$F493="Wisconsin",+All!U493,IF(+All!$H493="Wisconsin",+All!U493,0))</f>
        <v>L</v>
      </c>
      <c r="V195" s="706" t="e">
        <f>IF(+All!#REF!="Wisconsin",+All!#REF!,IF(+All!#REF!="Wisconsin",+All!#REF!,0))</f>
        <v>#REF!</v>
      </c>
      <c r="W195" s="76" t="e">
        <f>IF(+All!#REF!="Wisconsin",+All!#REF!,IF(+All!#REF!="Wisconsin",+All!#REF!,0))</f>
        <v>#REF!</v>
      </c>
      <c r="X195" s="706" t="e">
        <f>IF(+All!#REF!="Wisconsin",+All!#REF!,IF(+All!#REF!="Wisconsin",+All!#REF!,0))</f>
        <v>#REF!</v>
      </c>
      <c r="Y195" s="707" t="e">
        <f>IF(+All!#REF!="Wisconsin",+All!#REF!,IF(+All!#REF!="Wisconsin",+All!#REF!,0))</f>
        <v>#REF!</v>
      </c>
      <c r="Z195" s="706" t="e">
        <f>IF(+All!#REF!="Wisconsin",+All!#REF!,IF(+All!#REF!="Wisconsin",+All!#REF!,0))</f>
        <v>#REF!</v>
      </c>
      <c r="AA195" s="707" t="e">
        <f>IF(+All!#REF!="Wisconsin",+All!#REF!,IF(+All!#REF!="Wisconsin",+All!#REF!,0))</f>
        <v>#REF!</v>
      </c>
      <c r="AB195" s="706" t="e">
        <f>IF(+All!#REF!="Wisconsin",+All!#REF!,IF(+All!#REF!="Wisconsin",+All!#REF!,0))</f>
        <v>#REF!</v>
      </c>
      <c r="AC195" s="707" t="e">
        <f>IF(+All!#REF!="Wisconsin",+All!#REF!,IF(+All!#REF!="Wisconsin",+All!#REF!,0))</f>
        <v>#REF!</v>
      </c>
      <c r="AD195" s="75" t="e">
        <f>IF(+All!#REF!="Wisconsin",+All!#REF!,IF(+All!#REF!="Wisconsin",+All!#REF!,0))</f>
        <v>#REF!</v>
      </c>
      <c r="AE195" s="76" t="e">
        <f>IF(+All!#REF!="Wisconsin",+All!#REF!,IF(+All!#REF!="Wisconsin",+All!#REF!,0))</f>
        <v>#REF!</v>
      </c>
      <c r="AF195" s="75" t="e">
        <f>IF(+All!#REF!="Wisconsin",+All!#REF!,IF(+All!#REF!="Wisconsin",+All!#REF!,0))</f>
        <v>#REF!</v>
      </c>
      <c r="AG195" s="76" t="e">
        <f>IF(+All!#REF!="Wisconsin",+All!#REF!,IF(+All!#REF!="Wisconsin",+All!#REF!,0))</f>
        <v>#REF!</v>
      </c>
      <c r="AH195" s="75" t="e">
        <f>IF(+All!#REF!="Wisconsin",+All!#REF!,IF(+All!#REF!="Wisconsin",+All!#REF!,0))</f>
        <v>#REF!</v>
      </c>
      <c r="AI195" s="76" t="e">
        <f>IF(+All!#REF!="Wisconsin",+All!#REF!,IF(+All!#REF!="Wisconsin",+All!#REF!,0))</f>
        <v>#REF!</v>
      </c>
      <c r="AJ195" s="75" t="e">
        <f>IF(+All!#REF!="Wisconsin",+All!#REF!,IF(+All!#REF!="Wisconsin",+All!#REF!,0))</f>
        <v>#REF!</v>
      </c>
      <c r="AK195" s="76" t="e">
        <f>IF(+All!#REF!="Wisconsin",+All!#REF!,IF(+All!#REF!="Wisconsin",+All!#REF!,0))</f>
        <v>#REF!</v>
      </c>
      <c r="AL195" s="81" t="e">
        <f>IF(+All!#REF!="Wisconsin",+All!#REF!,IF(+All!#REF!="Wisconsin",+All!#REF!,0))</f>
        <v>#REF!</v>
      </c>
      <c r="AM195" s="82" t="e">
        <f>IF(+All!#REF!="Wisconsin",+All!#REF!,IF(+All!#REF!="Wisconsin",+All!#REF!,0))</f>
        <v>#REF!</v>
      </c>
      <c r="AN195" s="81" t="e">
        <f>IF(+All!#REF!="Wisconsin",+All!#REF!,IF(+All!#REF!="Wisconsin",+All!#REF!,0))</f>
        <v>#REF!</v>
      </c>
      <c r="AO195" s="83" t="e">
        <f>IF(+All!#REF!="Wisconsin",+All!#REF!,IF(+All!#REF!="Wisconsin",+All!#REF!,0))</f>
        <v>#REF!</v>
      </c>
      <c r="AP195" s="84" t="e">
        <f>IF(+All!#REF!="Wisconsin",+All!#REF!,IF(+All!#REF!="Wisconsin",+All!#REF!,0))</f>
        <v>#REF!</v>
      </c>
      <c r="AQ195" s="480" t="e">
        <f>IF(+All!#REF!="Wisconsin",+All!#REF!,IF(+All!#REF!="Wisconsin",+All!#REF!,0))</f>
        <v>#REF!</v>
      </c>
      <c r="AR195" s="81" t="e">
        <f>IF(+All!#REF!="Wisconsin",+All!#REF!,IF(+All!#REF!="Wisconsin",+All!#REF!,0))</f>
        <v>#REF!</v>
      </c>
      <c r="AS195" s="96" t="e">
        <f>IF(+All!#REF!="Wisconsin",+All!#REF!,IF(+All!#REF!="Wisconsin",+All!#REF!,0))</f>
        <v>#REF!</v>
      </c>
      <c r="AT195" s="96" t="e">
        <f>IF(+All!#REF!="Wisconsin",+All!#REF!,IF(+All!#REF!="Wisconsin",+All!#REF!,0))</f>
        <v>#REF!</v>
      </c>
      <c r="AU195" s="81" t="e">
        <f>IF(+All!#REF!="Wisconsin",+All!#REF!,IF(+All!#REF!="Wisconsin",+All!#REF!,0))</f>
        <v>#REF!</v>
      </c>
      <c r="AV195" s="96" t="e">
        <f>IF(+All!#REF!="Wisconsin",+All!#REF!,IF(+All!#REF!="Wisconsin",+All!#REF!,0))</f>
        <v>#REF!</v>
      </c>
      <c r="AW195" s="70" t="e">
        <f>IF(+All!#REF!="Wisconsin",+All!#REF!,IF(+All!#REF!="Wisconsin",+All!#REF!,0))</f>
        <v>#REF!</v>
      </c>
      <c r="AX195" s="96" t="e">
        <f>IF(+All!#REF!="Wisconsin",+All!#REF!,IF(+All!#REF!="Wisconsin",+All!#REF!,0))</f>
        <v>#REF!</v>
      </c>
      <c r="AY195" s="103" t="e">
        <f>IF(+All!#REF!="Wisconsin",+All!#REF!,IF(+All!#REF!="Wisconsin",+All!#REF!,0))</f>
        <v>#REF!</v>
      </c>
      <c r="AZ195" s="82" t="e">
        <f>IF(+All!#REF!="Wisconsin",+All!#REF!,IF(+All!#REF!="Wisconsin",+All!#REF!,0))</f>
        <v>#REF!</v>
      </c>
      <c r="BA195" s="83" t="e">
        <f>IF(+All!#REF!="Wisconsin",+All!#REF!,IF(+All!#REF!="Wisconsin",+All!#REF!,0))</f>
        <v>#REF!</v>
      </c>
      <c r="BB195" s="83" t="e">
        <f>IF(+All!#REF!="Wisconsin",+All!#REF!,IF(+All!#REF!="Wisconsin",+All!#REF!,0))</f>
        <v>#REF!</v>
      </c>
      <c r="BC195" s="480" t="e">
        <f>IF(+All!#REF!="Wisconsin",+All!#REF!,IF(+All!#REF!="Wisconsin",+All!#REF!,0))</f>
        <v>#REF!</v>
      </c>
      <c r="BD195" s="81" t="e">
        <f>IF(+All!#REF!="Wisconsin",+All!#REF!,IF(+All!#REF!="Wisconsin",+All!#REF!,0))</f>
        <v>#REF!</v>
      </c>
      <c r="BE195" s="96" t="e">
        <f>IF(+All!#REF!="Wisconsin",+All!#REF!,IF(+All!#REF!="Wisconsin",+All!#REF!,0))</f>
        <v>#REF!</v>
      </c>
      <c r="BF195" s="96" t="e">
        <f>IF(+All!#REF!="Wisconsin",+All!#REF!,IF(+All!#REF!="Wisconsin",+All!#REF!,0))</f>
        <v>#REF!</v>
      </c>
      <c r="BG195" s="81" t="e">
        <f>IF(+All!#REF!="Wisconsin",+All!#REF!,IF(+All!#REF!="Wisconsin",+All!#REF!,0))</f>
        <v>#REF!</v>
      </c>
      <c r="BH195" s="96" t="e">
        <f>IF(+All!#REF!="Wisconsin",+All!#REF!,IF(+All!#REF!="Wisconsin",+All!#REF!,0))</f>
        <v>#REF!</v>
      </c>
      <c r="BI195" s="70" t="e">
        <f>IF(+All!#REF!="Wisconsin",+All!#REF!,IF(+All!#REF!="Wisconsin",+All!#REF!,0))</f>
        <v>#REF!</v>
      </c>
      <c r="BJ195" s="92" t="e">
        <f>IF(+All!#REF!="Wisconsin",+All!#REF!,IF(+All!#REF!="Wisconsin",+All!#REF!,0))</f>
        <v>#REF!</v>
      </c>
      <c r="BK195" s="93" t="e">
        <f>IF(+All!#REF!="Wisconsin",+All!#REF!,IF(+All!#REF!="Wisconsin",+All!#REF!,0))</f>
        <v>#REF!</v>
      </c>
    </row>
    <row r="196" spans="1:63" x14ac:dyDescent="0.8">
      <c r="A196" s="70">
        <f>IF(+All!$F577="Wisconsin",+All!A577,IF(+All!$H577="Wisconsin",+All!A577,0))</f>
        <v>8</v>
      </c>
      <c r="B196" s="480" t="str">
        <f>IF(+All!$F577="Wisconsin",+All!B577,IF(+All!$H577="Wisconsin",+All!B577,0))</f>
        <v>Sat</v>
      </c>
      <c r="C196" s="104">
        <f>IF(+All!$F577="Wisconsin",+All!C577,IF(+All!$H577="Wisconsin",+All!C577,0))</f>
        <v>44492</v>
      </c>
      <c r="D196" s="105">
        <f>IF(+All!$F577="Wisconsin",+All!D577,IF(+All!$H577="Wisconsin",+All!D577,0))</f>
        <v>0.625</v>
      </c>
      <c r="E196" s="707" t="str">
        <f>IF(+All!$F577="Wisconsin",+All!E577,IF(+All!$H577="Wisconsin",+All!E577,0))</f>
        <v>BTN</v>
      </c>
      <c r="F196" s="706" t="str">
        <f>IF(+All!$F577="Wisconsin",+All!F577,IF(+All!$H577="Wisconsin",+All!F577,0))</f>
        <v>Wisconsin</v>
      </c>
      <c r="G196" s="707" t="str">
        <f>IF(+All!$F577="Wisconsin",+All!G577,IF(+All!$H577="Wisconsin",+All!G577,0))</f>
        <v>B10</v>
      </c>
      <c r="H196" s="706" t="str">
        <f>IF(+All!$F577="Wisconsin",+All!H577,IF(+All!$H577="Wisconsin",+All!H577,0))</f>
        <v>Purdue</v>
      </c>
      <c r="I196" s="707" t="str">
        <f>IF(+All!$F577="Wisconsin",+All!I577,IF(+All!$H577="Wisconsin",+All!I577,0))</f>
        <v>B10</v>
      </c>
      <c r="J196" s="706" t="str">
        <f>IF(+All!$F577="Wisconsin",+All!J577,IF(+All!$H577="Wisconsin",+All!J577,0))</f>
        <v>Wisconsin</v>
      </c>
      <c r="K196" s="707" t="str">
        <f>IF(+All!$F577="Wisconsin",+All!K577,IF(+All!$H577="Wisconsin",+All!K577,0))</f>
        <v>Purdue</v>
      </c>
      <c r="L196" s="92">
        <f>IF(+All!$F577="Wisconsin",+All!L577,IF(+All!$H577="Wisconsin",+All!L577,0))</f>
        <v>3</v>
      </c>
      <c r="M196" s="93">
        <f>IF(+All!$F577="Wisconsin",+All!M577,IF(+All!$H577="Wisconsin",+All!M577,0))</f>
        <v>40</v>
      </c>
      <c r="N196" s="706" t="str">
        <f>IF(+All!$F577="Wisconsin",+All!N577,IF(+All!$H577="Wisconsin",+All!N577,0))</f>
        <v>Wisconsin</v>
      </c>
      <c r="O196" s="708">
        <f>IF(+All!$F577="Wisconsin",+All!O577,IF(+All!$H577="Wisconsin",+All!O577,0))</f>
        <v>30</v>
      </c>
      <c r="P196" s="708" t="str">
        <f>IF(+All!$F577="Wisconsin",+All!P577,IF(+All!$H577="Wisconsin",+All!P577,0))</f>
        <v>Purdue</v>
      </c>
      <c r="Q196" s="707">
        <f>IF(+All!$F577="Wisconsin",+All!Q577,IF(+All!$H577="Wisconsin",+All!Q577,0))</f>
        <v>13</v>
      </c>
      <c r="R196" s="706" t="str">
        <f>IF(+All!$F577="Wisconsin",+All!R577,IF(+All!$H577="Wisconsin",+All!R577,0))</f>
        <v>Wisconsin</v>
      </c>
      <c r="S196" s="708" t="str">
        <f>IF(+All!$F577="Wisconsin",+All!S577,IF(+All!$H577="Wisconsin",+All!S577,0))</f>
        <v>Purdue</v>
      </c>
      <c r="T196" s="706" t="str">
        <f>IF(+All!$F577="Wisconsin",+All!T577,IF(+All!$H577="Wisconsin",+All!T577,0))</f>
        <v>Purdue</v>
      </c>
      <c r="U196" s="707" t="str">
        <f>IF(+All!$F577="Wisconsin",+All!U577,IF(+All!$H577="Wisconsin",+All!U577,0))</f>
        <v>L</v>
      </c>
      <c r="V196" s="706">
        <f>IF(+All!$F358="Wisconsin",+All!#REF!,IF(+All!$H358="Wisconsin",+All!#REF!,0))</f>
        <v>0</v>
      </c>
      <c r="W196" s="76">
        <f>IF(+All!$F358="Wisconsin",+All!#REF!,IF(+All!$H358="Wisconsin",+All!#REF!,0))</f>
        <v>0</v>
      </c>
      <c r="X196" s="706">
        <f>IF(+All!$F358="Wisconsin",+All!#REF!,IF(+All!$H358="Wisconsin",+All!#REF!,0))</f>
        <v>0</v>
      </c>
      <c r="Y196" s="707">
        <f>IF(+All!$F358="Wisconsin",+All!#REF!,IF(+All!$H358="Wisconsin",+All!#REF!,0))</f>
        <v>0</v>
      </c>
      <c r="Z196" s="706">
        <f>IF(+All!$F358="Wisconsin",+All!#REF!,IF(+All!$H358="Wisconsin",+All!#REF!,0))</f>
        <v>0</v>
      </c>
      <c r="AA196" s="707">
        <f>IF(+All!$F358="Wisconsin",+All!#REF!,IF(+All!$H358="Wisconsin",+All!#REF!,0))</f>
        <v>0</v>
      </c>
      <c r="AB196" s="706">
        <f>IF(+All!$F358="Wisconsin",+All!#REF!,IF(+All!$H358="Wisconsin",+All!#REF!,0))</f>
        <v>0</v>
      </c>
      <c r="AC196" s="707">
        <f>IF(+All!$F358="Wisconsin",+All!#REF!,IF(+All!$H358="Wisconsin",+All!#REF!,0))</f>
        <v>0</v>
      </c>
      <c r="AD196" s="75">
        <f>IF(+All!$F358="Wisconsin",+All!#REF!,IF(+All!$H358="Wisconsin",+All!#REF!,0))</f>
        <v>0</v>
      </c>
      <c r="AE196" s="76">
        <f>IF(+All!$F358="Wisconsin",+All!#REF!,IF(+All!$H358="Wisconsin",+All!#REF!,0))</f>
        <v>0</v>
      </c>
      <c r="AF196" s="75">
        <f>IF(+All!$F358="Wisconsin",+All!#REF!,IF(+All!$H358="Wisconsin",+All!#REF!,0))</f>
        <v>0</v>
      </c>
      <c r="AG196" s="76">
        <f>IF(+All!$F358="Wisconsin",+All!#REF!,IF(+All!$H358="Wisconsin",+All!#REF!,0))</f>
        <v>0</v>
      </c>
      <c r="AH196" s="75">
        <f>IF(+All!$F358="Wisconsin",+All!#REF!,IF(+All!$H358="Wisconsin",+All!#REF!,0))</f>
        <v>0</v>
      </c>
      <c r="AI196" s="76">
        <f>IF(+All!$F358="Wisconsin",+All!#REF!,IF(+All!$H358="Wisconsin",+All!#REF!,0))</f>
        <v>0</v>
      </c>
      <c r="AJ196" s="75">
        <f>IF(+All!$F358="Wisconsin",+All!#REF!,IF(+All!$H358="Wisconsin",+All!#REF!,0))</f>
        <v>0</v>
      </c>
      <c r="AK196" s="76">
        <f>IF(+All!$F358="Wisconsin",+All!#REF!,IF(+All!$H358="Wisconsin",+All!#REF!,0))</f>
        <v>0</v>
      </c>
      <c r="AL196" s="81">
        <f>IF(+All!$F358="Wisconsin",+All!V358,IF(+All!$H358="Wisconsin",+All!V358,0))</f>
        <v>0</v>
      </c>
      <c r="AM196" s="82">
        <f>IF(+All!$F358="Wisconsin",+All!W358,IF(+All!$H358="Wisconsin",+All!W358,0))</f>
        <v>0</v>
      </c>
      <c r="AN196" s="81">
        <f>IF(+All!$F358="Wisconsin",+All!X358,IF(+All!$H358="Wisconsin",+All!X358,0))</f>
        <v>0</v>
      </c>
      <c r="AO196" s="83">
        <f>IF(+All!$F358="Wisconsin",+All!Y358,IF(+All!$H358="Wisconsin",+All!Y358,0))</f>
        <v>0</v>
      </c>
      <c r="AP196" s="84">
        <f>IF(+All!$F358="Wisconsin",+All!Z358,IF(+All!$H358="Wisconsin",+All!Z358,0))</f>
        <v>0</v>
      </c>
      <c r="AQ196" s="480">
        <f>IF(+All!$F358="Wisconsin",+All!#REF!,IF(+All!$H358="Wisconsin",+All!#REF!,0))</f>
        <v>0</v>
      </c>
      <c r="AR196" s="81">
        <f>IF(+All!$F358="Wisconsin",+All!#REF!,IF(+All!$H358="Wisconsin",+All!#REF!,0))</f>
        <v>0</v>
      </c>
      <c r="AS196" s="96">
        <f>IF(+All!$F358="Wisconsin",+All!#REF!,IF(+All!$H358="Wisconsin",+All!#REF!,0))</f>
        <v>0</v>
      </c>
      <c r="AT196" s="96">
        <f>IF(+All!$F358="Wisconsin",+All!#REF!,IF(+All!$H358="Wisconsin",+All!#REF!,0))</f>
        <v>0</v>
      </c>
      <c r="AU196" s="81">
        <f>IF(+All!$F358="Wisconsin",+All!#REF!,IF(+All!$H358="Wisconsin",+All!#REF!,0))</f>
        <v>0</v>
      </c>
      <c r="AV196" s="96">
        <f>IF(+All!$F358="Wisconsin",+All!#REF!,IF(+All!$H358="Wisconsin",+All!#REF!,0))</f>
        <v>0</v>
      </c>
      <c r="AW196" s="70">
        <f>IF(+All!$F358="Wisconsin",+All!#REF!,IF(+All!$H358="Wisconsin",+All!#REF!,0))</f>
        <v>0</v>
      </c>
      <c r="AX196" s="96">
        <f>IF(+All!$F358="Wisconsin",+All!#REF!,IF(+All!$H358="Wisconsin",+All!#REF!,0))</f>
        <v>0</v>
      </c>
      <c r="AY196" s="103">
        <f>IF(+All!$F358="Wisconsin",+All!#REF!,IF(+All!$H358="Wisconsin",+All!#REF!,0))</f>
        <v>0</v>
      </c>
      <c r="AZ196" s="82">
        <f>IF(+All!$F358="Wisconsin",+All!#REF!,IF(+All!$H358="Wisconsin",+All!#REF!,0))</f>
        <v>0</v>
      </c>
      <c r="BA196" s="83">
        <f>IF(+All!$F358="Wisconsin",+All!#REF!,IF(+All!$H358="Wisconsin",+All!#REF!,0))</f>
        <v>0</v>
      </c>
      <c r="BB196" s="83">
        <f>IF(+All!$F358="Wisconsin",+All!#REF!,IF(+All!$H358="Wisconsin",+All!#REF!,0))</f>
        <v>0</v>
      </c>
      <c r="BC196" s="480">
        <f>IF(+All!$F358="Wisconsin",+All!#REF!,IF(+All!$H358="Wisconsin",+All!#REF!,0))</f>
        <v>0</v>
      </c>
      <c r="BD196" s="81">
        <f>IF(+All!$F358="Wisconsin",+All!#REF!,IF(+All!$H358="Wisconsin",+All!#REF!,0))</f>
        <v>0</v>
      </c>
      <c r="BE196" s="96">
        <f>IF(+All!$F358="Wisconsin",+All!#REF!,IF(+All!$H358="Wisconsin",+All!#REF!,0))</f>
        <v>0</v>
      </c>
      <c r="BF196" s="96">
        <f>IF(+All!$F358="Wisconsin",+All!#REF!,IF(+All!$H358="Wisconsin",+All!#REF!,0))</f>
        <v>0</v>
      </c>
      <c r="BG196" s="81">
        <f>IF(+All!$F358="Wisconsin",+All!#REF!,IF(+All!$H358="Wisconsin",+All!#REF!,0))</f>
        <v>0</v>
      </c>
      <c r="BH196" s="96">
        <f>IF(+All!$F358="Wisconsin",+All!#REF!,IF(+All!$H358="Wisconsin",+All!#REF!,0))</f>
        <v>0</v>
      </c>
      <c r="BI196" s="70">
        <f>IF(+All!$F358="Wisconsin",+All!#REF!,IF(+All!$H358="Wisconsin",+All!#REF!,0))</f>
        <v>0</v>
      </c>
      <c r="BJ196" s="92">
        <f>IF(+All!$F358="Wisconsin",+All!#REF!,IF(+All!$H358="Wisconsin",+All!#REF!,0))</f>
        <v>0</v>
      </c>
      <c r="BK196" s="93">
        <f>IF(+All!$F358="Wisconsin",+All!#REF!,IF(+All!$H358="Wisconsin",+All!#REF!,0))</f>
        <v>0</v>
      </c>
    </row>
    <row r="197" spans="1:63" x14ac:dyDescent="0.8">
      <c r="A197" s="70">
        <f>IF(+All!$F651="Wisconsin",+All!A651,IF(+All!$H651="Wisconsin",+All!A651,0))</f>
        <v>9</v>
      </c>
      <c r="B197" s="480" t="str">
        <f>IF(+All!$F651="Wisconsin",+All!B651,IF(+All!$H651="Wisconsin",+All!B651,0))</f>
        <v>Sat</v>
      </c>
      <c r="C197" s="104">
        <f>IF(+All!$F651="Wisconsin",+All!C651,IF(+All!$H651="Wisconsin",+All!C651,0))</f>
        <v>44499</v>
      </c>
      <c r="D197" s="105">
        <f>IF(+All!$F651="Wisconsin",+All!D651,IF(+All!$H651="Wisconsin",+All!D651,0))</f>
        <v>0.5</v>
      </c>
      <c r="E197" s="707" t="str">
        <f>IF(+All!$F651="Wisconsin",+All!E651,IF(+All!$H651="Wisconsin",+All!E651,0))</f>
        <v>ESPN</v>
      </c>
      <c r="F197" s="706" t="str">
        <f>IF(+All!$F651="Wisconsin",+All!F651,IF(+All!$H651="Wisconsin",+All!F651,0))</f>
        <v>Iowa</v>
      </c>
      <c r="G197" s="707" t="str">
        <f>IF(+All!$F651="Wisconsin",+All!G651,IF(+All!$H651="Wisconsin",+All!G651,0))</f>
        <v>B10</v>
      </c>
      <c r="H197" s="706" t="str">
        <f>IF(+All!$F651="Wisconsin",+All!H651,IF(+All!$H651="Wisconsin",+All!H651,0))</f>
        <v>Wisconsin</v>
      </c>
      <c r="I197" s="707" t="str">
        <f>IF(+All!$F651="Wisconsin",+All!I651,IF(+All!$H651="Wisconsin",+All!I651,0))</f>
        <v>B10</v>
      </c>
      <c r="J197" s="706" t="str">
        <f>IF(+All!$F651="Wisconsin",+All!J651,IF(+All!$H651="Wisconsin",+All!J651,0))</f>
        <v>Wisconsin</v>
      </c>
      <c r="K197" s="707" t="str">
        <f>IF(+All!$F651="Wisconsin",+All!K651,IF(+All!$H651="Wisconsin",+All!K651,0))</f>
        <v>Iowa</v>
      </c>
      <c r="L197" s="92">
        <f>IF(+All!$F651="Wisconsin",+All!L651,IF(+All!$H651="Wisconsin",+All!L651,0))</f>
        <v>3.5</v>
      </c>
      <c r="M197" s="93">
        <f>IF(+All!$F651="Wisconsin",+All!M651,IF(+All!$H651="Wisconsin",+All!M651,0))</f>
        <v>36.5</v>
      </c>
      <c r="N197" s="706" t="str">
        <f>IF(+All!$F651="Wisconsin",+All!N651,IF(+All!$H651="Wisconsin",+All!N651,0))</f>
        <v>Wisconsin</v>
      </c>
      <c r="O197" s="708">
        <f>IF(+All!$F651="Wisconsin",+All!O651,IF(+All!$H651="Wisconsin",+All!O651,0))</f>
        <v>27</v>
      </c>
      <c r="P197" s="708" t="str">
        <f>IF(+All!$F651="Wisconsin",+All!P651,IF(+All!$H651="Wisconsin",+All!P651,0))</f>
        <v>Iowa</v>
      </c>
      <c r="Q197" s="707">
        <f>IF(+All!$F651="Wisconsin",+All!Q651,IF(+All!$H651="Wisconsin",+All!Q651,0))</f>
        <v>7</v>
      </c>
      <c r="R197" s="706" t="str">
        <f>IF(+All!$F651="Wisconsin",+All!R651,IF(+All!$H651="Wisconsin",+All!R651,0))</f>
        <v>Wisconsin</v>
      </c>
      <c r="S197" s="708" t="str">
        <f>IF(+All!$F651="Wisconsin",+All!S651,IF(+All!$H651="Wisconsin",+All!S651,0))</f>
        <v>Iowa</v>
      </c>
      <c r="T197" s="706" t="str">
        <f>IF(+All!$F651="Wisconsin",+All!T651,IF(+All!$H651="Wisconsin",+All!T651,0))</f>
        <v>Iowa</v>
      </c>
      <c r="U197" s="707" t="str">
        <f>IF(+All!$F651="Wisconsin",+All!U651,IF(+All!$H651="Wisconsin",+All!U651,0))</f>
        <v>L</v>
      </c>
      <c r="V197" s="706">
        <f>IF(+All!$F388="Wisconsin",+All!#REF!,IF(+All!$H388="Wisconsin",+All!#REF!,0))</f>
        <v>0</v>
      </c>
      <c r="W197" s="76">
        <f>IF(+All!$F388="Wisconsin",+All!#REF!,IF(+All!$H388="Wisconsin",+All!#REF!,0))</f>
        <v>0</v>
      </c>
      <c r="X197" s="706">
        <f>IF(+All!$F388="Wisconsin",+All!#REF!,IF(+All!$H388="Wisconsin",+All!#REF!,0))</f>
        <v>0</v>
      </c>
      <c r="Y197" s="707">
        <f>IF(+All!$F388="Wisconsin",+All!#REF!,IF(+All!$H388="Wisconsin",+All!#REF!,0))</f>
        <v>0</v>
      </c>
      <c r="Z197" s="706">
        <f>IF(+All!$F388="Wisconsin",+All!#REF!,IF(+All!$H388="Wisconsin",+All!#REF!,0))</f>
        <v>0</v>
      </c>
      <c r="AA197" s="707">
        <f>IF(+All!$F388="Wisconsin",+All!#REF!,IF(+All!$H388="Wisconsin",+All!#REF!,0))</f>
        <v>0</v>
      </c>
      <c r="AB197" s="706">
        <f>IF(+All!$F388="Wisconsin",+All!#REF!,IF(+All!$H388="Wisconsin",+All!#REF!,0))</f>
        <v>0</v>
      </c>
      <c r="AC197" s="707">
        <f>IF(+All!$F388="Wisconsin",+All!#REF!,IF(+All!$H388="Wisconsin",+All!#REF!,0))</f>
        <v>0</v>
      </c>
      <c r="AD197" s="75">
        <f>IF(+All!$F388="Wisconsin",+All!#REF!,IF(+All!$H388="Wisconsin",+All!#REF!,0))</f>
        <v>0</v>
      </c>
      <c r="AE197" s="76">
        <f>IF(+All!$F388="Wisconsin",+All!#REF!,IF(+All!$H388="Wisconsin",+All!#REF!,0))</f>
        <v>0</v>
      </c>
      <c r="AF197" s="75">
        <f>IF(+All!$F388="Wisconsin",+All!#REF!,IF(+All!$H388="Wisconsin",+All!#REF!,0))</f>
        <v>0</v>
      </c>
      <c r="AG197" s="76">
        <f>IF(+All!$F388="Wisconsin",+All!#REF!,IF(+All!$H388="Wisconsin",+All!#REF!,0))</f>
        <v>0</v>
      </c>
      <c r="AH197" s="75">
        <f>IF(+All!$F388="Wisconsin",+All!#REF!,IF(+All!$H388="Wisconsin",+All!#REF!,0))</f>
        <v>0</v>
      </c>
      <c r="AI197" s="76">
        <f>IF(+All!$F388="Wisconsin",+All!#REF!,IF(+All!$H388="Wisconsin",+All!#REF!,0))</f>
        <v>0</v>
      </c>
      <c r="AJ197" s="75">
        <f>IF(+All!$F388="Wisconsin",+All!#REF!,IF(+All!$H388="Wisconsin",+All!#REF!,0))</f>
        <v>0</v>
      </c>
      <c r="AK197" s="76">
        <f>IF(+All!$F388="Wisconsin",+All!#REF!,IF(+All!$H388="Wisconsin",+All!#REF!,0))</f>
        <v>0</v>
      </c>
      <c r="AL197" s="81">
        <f>IF(+All!$F388="Wisconsin",+All!V388,IF(+All!$H388="Wisconsin",+All!V388,0))</f>
        <v>0</v>
      </c>
      <c r="AM197" s="82">
        <f>IF(+All!$F388="Wisconsin",+All!W388,IF(+All!$H388="Wisconsin",+All!W388,0))</f>
        <v>0</v>
      </c>
      <c r="AN197" s="81">
        <f>IF(+All!$F388="Wisconsin",+All!X388,IF(+All!$H388="Wisconsin",+All!X388,0))</f>
        <v>0</v>
      </c>
      <c r="AO197" s="83">
        <f>IF(+All!$F388="Wisconsin",+All!Y388,IF(+All!$H388="Wisconsin",+All!Y388,0))</f>
        <v>0</v>
      </c>
      <c r="AP197" s="84">
        <f>IF(+All!$F388="Wisconsin",+All!Z388,IF(+All!$H388="Wisconsin",+All!Z388,0))</f>
        <v>0</v>
      </c>
      <c r="AQ197" s="480">
        <f>IF(+All!$F388="Wisconsin",+All!#REF!,IF(+All!$H388="Wisconsin",+All!#REF!,0))</f>
        <v>0</v>
      </c>
      <c r="AR197" s="81">
        <f>IF(+All!$F388="Wisconsin",+All!#REF!,IF(+All!$H388="Wisconsin",+All!#REF!,0))</f>
        <v>0</v>
      </c>
      <c r="AS197" s="96">
        <f>IF(+All!$F388="Wisconsin",+All!#REF!,IF(+All!$H388="Wisconsin",+All!#REF!,0))</f>
        <v>0</v>
      </c>
      <c r="AT197" s="96">
        <f>IF(+All!$F388="Wisconsin",+All!#REF!,IF(+All!$H388="Wisconsin",+All!#REF!,0))</f>
        <v>0</v>
      </c>
      <c r="AU197" s="81">
        <f>IF(+All!$F388="Wisconsin",+All!#REF!,IF(+All!$H388="Wisconsin",+All!#REF!,0))</f>
        <v>0</v>
      </c>
      <c r="AV197" s="96">
        <f>IF(+All!$F388="Wisconsin",+All!#REF!,IF(+All!$H388="Wisconsin",+All!#REF!,0))</f>
        <v>0</v>
      </c>
      <c r="AW197" s="70">
        <f>IF(+All!$F388="Wisconsin",+All!#REF!,IF(+All!$H388="Wisconsin",+All!#REF!,0))</f>
        <v>0</v>
      </c>
      <c r="AX197" s="96">
        <f>IF(+All!$F388="Wisconsin",+All!#REF!,IF(+All!$H388="Wisconsin",+All!#REF!,0))</f>
        <v>0</v>
      </c>
      <c r="AY197" s="103">
        <f>IF(+All!$F388="Wisconsin",+All!#REF!,IF(+All!$H388="Wisconsin",+All!#REF!,0))</f>
        <v>0</v>
      </c>
      <c r="AZ197" s="82">
        <f>IF(+All!$F388="Wisconsin",+All!#REF!,IF(+All!$H388="Wisconsin",+All!#REF!,0))</f>
        <v>0</v>
      </c>
      <c r="BA197" s="83">
        <f>IF(+All!$F388="Wisconsin",+All!#REF!,IF(+All!$H388="Wisconsin",+All!#REF!,0))</f>
        <v>0</v>
      </c>
      <c r="BB197" s="83">
        <f>IF(+All!$F388="Wisconsin",+All!#REF!,IF(+All!$H388="Wisconsin",+All!#REF!,0))</f>
        <v>0</v>
      </c>
      <c r="BC197" s="480">
        <f>IF(+All!$F388="Wisconsin",+All!#REF!,IF(+All!$H388="Wisconsin",+All!#REF!,0))</f>
        <v>0</v>
      </c>
      <c r="BD197" s="81">
        <f>IF(+All!$F388="Wisconsin",+All!#REF!,IF(+All!$H388="Wisconsin",+All!#REF!,0))</f>
        <v>0</v>
      </c>
      <c r="BE197" s="96">
        <f>IF(+All!$F388="Wisconsin",+All!#REF!,IF(+All!$H388="Wisconsin",+All!#REF!,0))</f>
        <v>0</v>
      </c>
      <c r="BF197" s="96">
        <f>IF(+All!$F388="Wisconsin",+All!#REF!,IF(+All!$H388="Wisconsin",+All!#REF!,0))</f>
        <v>0</v>
      </c>
      <c r="BG197" s="81">
        <f>IF(+All!$F388="Wisconsin",+All!#REF!,IF(+All!$H388="Wisconsin",+All!#REF!,0))</f>
        <v>0</v>
      </c>
      <c r="BH197" s="96">
        <f>IF(+All!$F388="Wisconsin",+All!#REF!,IF(+All!$H388="Wisconsin",+All!#REF!,0))</f>
        <v>0</v>
      </c>
      <c r="BI197" s="70">
        <f>IF(+All!$F388="Wisconsin",+All!#REF!,IF(+All!$H388="Wisconsin",+All!#REF!,0))</f>
        <v>0</v>
      </c>
      <c r="BJ197" s="92">
        <f>IF(+All!$F388="Wisconsin",+All!#REF!,IF(+All!$H388="Wisconsin",+All!#REF!,0))</f>
        <v>0</v>
      </c>
      <c r="BK197" s="93">
        <f>IF(+All!$F388="Wisconsin",+All!#REF!,IF(+All!$H388="Wisconsin",+All!#REF!,0))</f>
        <v>0</v>
      </c>
    </row>
    <row r="198" spans="1:63" x14ac:dyDescent="0.8">
      <c r="A198" s="70">
        <f>IF(+All!$F732="Wisconsin",+All!A732,IF(+All!$H732="Wisconsin",+All!A732,0))</f>
        <v>10</v>
      </c>
      <c r="B198" s="480" t="str">
        <f>IF(+All!$F732="Wisconsin",+All!B732,IF(+All!$H732="Wisconsin",+All!B732,0))</f>
        <v>Sat</v>
      </c>
      <c r="C198" s="104">
        <f>IF(+All!$F732="Wisconsin",+All!C732,IF(+All!$H732="Wisconsin",+All!C732,0))</f>
        <v>44506</v>
      </c>
      <c r="D198" s="105">
        <f>IF(+All!$F732="Wisconsin",+All!D732,IF(+All!$H732="Wisconsin",+All!D732,0))</f>
        <v>0.64583333333333337</v>
      </c>
      <c r="E198" s="707" t="str">
        <f>IF(+All!$F732="Wisconsin",+All!E732,IF(+All!$H732="Wisconsin",+All!E732,0))</f>
        <v>BTN</v>
      </c>
      <c r="F198" s="706" t="str">
        <f>IF(+All!$F732="Wisconsin",+All!F732,IF(+All!$H732="Wisconsin",+All!F732,0))</f>
        <v>Wisconsin</v>
      </c>
      <c r="G198" s="707" t="str">
        <f>IF(+All!$F732="Wisconsin",+All!G732,IF(+All!$H732="Wisconsin",+All!G732,0))</f>
        <v>B10</v>
      </c>
      <c r="H198" s="706" t="str">
        <f>IF(+All!$F732="Wisconsin",+All!H732,IF(+All!$H732="Wisconsin",+All!H732,0))</f>
        <v>Rutgers</v>
      </c>
      <c r="I198" s="707" t="str">
        <f>IF(+All!$F732="Wisconsin",+All!I732,IF(+All!$H732="Wisconsin",+All!I732,0))</f>
        <v>B10</v>
      </c>
      <c r="J198" s="706" t="str">
        <f>IF(+All!$F732="Wisconsin",+All!J732,IF(+All!$H732="Wisconsin",+All!J732,0))</f>
        <v>Rutgers</v>
      </c>
      <c r="K198" s="707" t="str">
        <f>IF(+All!$F732="Wisconsin",+All!K732,IF(+All!$H732="Wisconsin",+All!K732,0))</f>
        <v>Wisconsin</v>
      </c>
      <c r="L198" s="92">
        <f>IF(+All!$F732="Wisconsin",+All!L732,IF(+All!$H732="Wisconsin",+All!L732,0))</f>
        <v>13</v>
      </c>
      <c r="M198" s="93">
        <f>IF(+All!$F732="Wisconsin",+All!M732,IF(+All!$H732="Wisconsin",+All!M732,0))</f>
        <v>37.5</v>
      </c>
      <c r="N198" s="706" t="str">
        <f>IF(+All!$F732="Wisconsin",+All!N732,IF(+All!$H732="Wisconsin",+All!N732,0))</f>
        <v>Wisconsin</v>
      </c>
      <c r="O198" s="708">
        <f>IF(+All!$F732="Wisconsin",+All!O732,IF(+All!$H732="Wisconsin",+All!O732,0))</f>
        <v>52</v>
      </c>
      <c r="P198" s="708" t="str">
        <f>IF(+All!$F732="Wisconsin",+All!P732,IF(+All!$H732="Wisconsin",+All!P732,0))</f>
        <v>Rutgers</v>
      </c>
      <c r="Q198" s="707">
        <f>IF(+All!$F732="Wisconsin",+All!Q732,IF(+All!$H732="Wisconsin",+All!Q732,0))</f>
        <v>3</v>
      </c>
      <c r="R198" s="706" t="str">
        <f>IF(+All!$F732="Wisconsin",+All!R732,IF(+All!$H732="Wisconsin",+All!R732,0))</f>
        <v>Wisconsin</v>
      </c>
      <c r="S198" s="708" t="str">
        <f>IF(+All!$F732="Wisconsin",+All!S732,IF(+All!$H732="Wisconsin",+All!S732,0))</f>
        <v>Rutgers</v>
      </c>
      <c r="T198" s="706" t="str">
        <f>IF(+All!$F732="Wisconsin",+All!T732,IF(+All!$H732="Wisconsin",+All!T732,0))</f>
        <v>Wisconsin</v>
      </c>
      <c r="U198" s="707" t="str">
        <f>IF(+All!$F732="Wisconsin",+All!U732,IF(+All!$H732="Wisconsin",+All!U732,0))</f>
        <v>W</v>
      </c>
      <c r="V198" s="706" t="e">
        <f>IF(+All!#REF!="Wisconsin",+All!#REF!,IF(+All!#REF!="Wisconsin",+All!#REF!,0))</f>
        <v>#REF!</v>
      </c>
      <c r="W198" s="76" t="e">
        <f>IF(+All!#REF!="Wisconsin",+All!#REF!,IF(+All!#REF!="Wisconsin",+All!#REF!,0))</f>
        <v>#REF!</v>
      </c>
      <c r="X198" s="706" t="e">
        <f>IF(+All!#REF!="Wisconsin",+All!#REF!,IF(+All!#REF!="Wisconsin",+All!#REF!,0))</f>
        <v>#REF!</v>
      </c>
      <c r="Y198" s="707" t="e">
        <f>IF(+All!#REF!="Wisconsin",+All!#REF!,IF(+All!#REF!="Wisconsin",+All!#REF!,0))</f>
        <v>#REF!</v>
      </c>
      <c r="Z198" s="706" t="e">
        <f>IF(+All!#REF!="Wisconsin",+All!#REF!,IF(+All!#REF!="Wisconsin",+All!#REF!,0))</f>
        <v>#REF!</v>
      </c>
      <c r="AA198" s="707" t="e">
        <f>IF(+All!#REF!="Wisconsin",+All!#REF!,IF(+All!#REF!="Wisconsin",+All!#REF!,0))</f>
        <v>#REF!</v>
      </c>
      <c r="AB198" s="706" t="e">
        <f>IF(+All!#REF!="Wisconsin",+All!#REF!,IF(+All!#REF!="Wisconsin",+All!#REF!,0))</f>
        <v>#REF!</v>
      </c>
      <c r="AC198" s="707" t="e">
        <f>IF(+All!#REF!="Wisconsin",+All!#REF!,IF(+All!#REF!="Wisconsin",+All!#REF!,0))</f>
        <v>#REF!</v>
      </c>
      <c r="AD198" s="75" t="e">
        <f>IF(+All!#REF!="Wisconsin",+All!#REF!,IF(+All!#REF!="Wisconsin",+All!#REF!,0))</f>
        <v>#REF!</v>
      </c>
      <c r="AE198" s="76" t="e">
        <f>IF(+All!#REF!="Wisconsin",+All!#REF!,IF(+All!#REF!="Wisconsin",+All!#REF!,0))</f>
        <v>#REF!</v>
      </c>
      <c r="AF198" s="75" t="e">
        <f>IF(+All!#REF!="Wisconsin",+All!#REF!,IF(+All!#REF!="Wisconsin",+All!#REF!,0))</f>
        <v>#REF!</v>
      </c>
      <c r="AG198" s="76" t="e">
        <f>IF(+All!#REF!="Wisconsin",+All!#REF!,IF(+All!#REF!="Wisconsin",+All!#REF!,0))</f>
        <v>#REF!</v>
      </c>
      <c r="AH198" s="75" t="e">
        <f>IF(+All!#REF!="Wisconsin",+All!#REF!,IF(+All!#REF!="Wisconsin",+All!#REF!,0))</f>
        <v>#REF!</v>
      </c>
      <c r="AI198" s="76" t="e">
        <f>IF(+All!#REF!="Wisconsin",+All!#REF!,IF(+All!#REF!="Wisconsin",+All!#REF!,0))</f>
        <v>#REF!</v>
      </c>
      <c r="AJ198" s="75" t="e">
        <f>IF(+All!#REF!="Wisconsin",+All!#REF!,IF(+All!#REF!="Wisconsin",+All!#REF!,0))</f>
        <v>#REF!</v>
      </c>
      <c r="AK198" s="76" t="e">
        <f>IF(+All!#REF!="Wisconsin",+All!#REF!,IF(+All!#REF!="Wisconsin",+All!#REF!,0))</f>
        <v>#REF!</v>
      </c>
      <c r="AL198" s="81" t="e">
        <f>IF(+All!#REF!="Wisconsin",+All!#REF!,IF(+All!#REF!="Wisconsin",+All!#REF!,0))</f>
        <v>#REF!</v>
      </c>
      <c r="AM198" s="82" t="e">
        <f>IF(+All!#REF!="Wisconsin",+All!#REF!,IF(+All!#REF!="Wisconsin",+All!#REF!,0))</f>
        <v>#REF!</v>
      </c>
      <c r="AN198" s="81" t="e">
        <f>IF(+All!#REF!="Wisconsin",+All!#REF!,IF(+All!#REF!="Wisconsin",+All!#REF!,0))</f>
        <v>#REF!</v>
      </c>
      <c r="AO198" s="83" t="e">
        <f>IF(+All!#REF!="Wisconsin",+All!#REF!,IF(+All!#REF!="Wisconsin",+All!#REF!,0))</f>
        <v>#REF!</v>
      </c>
      <c r="AP198" s="84" t="e">
        <f>IF(+All!#REF!="Wisconsin",+All!#REF!,IF(+All!#REF!="Wisconsin",+All!#REF!,0))</f>
        <v>#REF!</v>
      </c>
      <c r="AQ198" s="480" t="e">
        <f>IF(+All!#REF!="Wisconsin",+All!#REF!,IF(+All!#REF!="Wisconsin",+All!#REF!,0))</f>
        <v>#REF!</v>
      </c>
      <c r="AR198" s="81" t="e">
        <f>IF(+All!#REF!="Wisconsin",+All!#REF!,IF(+All!#REF!="Wisconsin",+All!#REF!,0))</f>
        <v>#REF!</v>
      </c>
      <c r="AS198" s="96" t="e">
        <f>IF(+All!#REF!="Wisconsin",+All!#REF!,IF(+All!#REF!="Wisconsin",+All!#REF!,0))</f>
        <v>#REF!</v>
      </c>
      <c r="AT198" s="96" t="e">
        <f>IF(+All!#REF!="Wisconsin",+All!#REF!,IF(+All!#REF!="Wisconsin",+All!#REF!,0))</f>
        <v>#REF!</v>
      </c>
      <c r="AU198" s="81" t="e">
        <f>IF(+All!#REF!="Wisconsin",+All!#REF!,IF(+All!#REF!="Wisconsin",+All!#REF!,0))</f>
        <v>#REF!</v>
      </c>
      <c r="AV198" s="96" t="e">
        <f>IF(+All!#REF!="Wisconsin",+All!#REF!,IF(+All!#REF!="Wisconsin",+All!#REF!,0))</f>
        <v>#REF!</v>
      </c>
      <c r="AW198" s="70" t="e">
        <f>IF(+All!#REF!="Wisconsin",+All!#REF!,IF(+All!#REF!="Wisconsin",+All!#REF!,0))</f>
        <v>#REF!</v>
      </c>
      <c r="AX198" s="96" t="e">
        <f>IF(+All!#REF!="Wisconsin",+All!#REF!,IF(+All!#REF!="Wisconsin",+All!#REF!,0))</f>
        <v>#REF!</v>
      </c>
      <c r="AY198" s="103" t="e">
        <f>IF(+All!#REF!="Wisconsin",+All!#REF!,IF(+All!#REF!="Wisconsin",+All!#REF!,0))</f>
        <v>#REF!</v>
      </c>
      <c r="AZ198" s="82" t="e">
        <f>IF(+All!#REF!="Wisconsin",+All!#REF!,IF(+All!#REF!="Wisconsin",+All!#REF!,0))</f>
        <v>#REF!</v>
      </c>
      <c r="BA198" s="83" t="e">
        <f>IF(+All!#REF!="Wisconsin",+All!#REF!,IF(+All!#REF!="Wisconsin",+All!#REF!,0))</f>
        <v>#REF!</v>
      </c>
      <c r="BB198" s="83" t="e">
        <f>IF(+All!#REF!="Wisconsin",+All!#REF!,IF(+All!#REF!="Wisconsin",+All!#REF!,0))</f>
        <v>#REF!</v>
      </c>
      <c r="BC198" s="480" t="e">
        <f>IF(+All!#REF!="Wisconsin",+All!#REF!,IF(+All!#REF!="Wisconsin",+All!#REF!,0))</f>
        <v>#REF!</v>
      </c>
      <c r="BD198" s="81" t="e">
        <f>IF(+All!#REF!="Wisconsin",+All!#REF!,IF(+All!#REF!="Wisconsin",+All!#REF!,0))</f>
        <v>#REF!</v>
      </c>
      <c r="BE198" s="96" t="e">
        <f>IF(+All!#REF!="Wisconsin",+All!#REF!,IF(+All!#REF!="Wisconsin",+All!#REF!,0))</f>
        <v>#REF!</v>
      </c>
      <c r="BF198" s="96" t="e">
        <f>IF(+All!#REF!="Wisconsin",+All!#REF!,IF(+All!#REF!="Wisconsin",+All!#REF!,0))</f>
        <v>#REF!</v>
      </c>
      <c r="BG198" s="81" t="e">
        <f>IF(+All!#REF!="Wisconsin",+All!#REF!,IF(+All!#REF!="Wisconsin",+All!#REF!,0))</f>
        <v>#REF!</v>
      </c>
      <c r="BH198" s="96" t="e">
        <f>IF(+All!#REF!="Wisconsin",+All!#REF!,IF(+All!#REF!="Wisconsin",+All!#REF!,0))</f>
        <v>#REF!</v>
      </c>
      <c r="BI198" s="70" t="e">
        <f>IF(+All!#REF!="Wisconsin",+All!#REF!,IF(+All!#REF!="Wisconsin",+All!#REF!,0))</f>
        <v>#REF!</v>
      </c>
      <c r="BJ198" s="92" t="e">
        <f>IF(+All!#REF!="Wisconsin",+All!#REF!,IF(+All!#REF!="Wisconsin",+All!#REF!,0))</f>
        <v>#REF!</v>
      </c>
      <c r="BK198" s="93" t="e">
        <f>IF(+All!#REF!="Wisconsin",+All!#REF!,IF(+All!#REF!="Wisconsin",+All!#REF!,0))</f>
        <v>#REF!</v>
      </c>
    </row>
    <row r="199" spans="1:63" x14ac:dyDescent="0.8">
      <c r="A199" s="70">
        <f>IF(+All!$F805="Wisconsin",+All!A805,IF(+All!$H805="Wisconsin",+All!A805,0))</f>
        <v>11</v>
      </c>
      <c r="B199" s="480" t="str">
        <f>IF(+All!$F805="Wisconsin",+All!B805,IF(+All!$H805="Wisconsin",+All!B805,0))</f>
        <v>Sat</v>
      </c>
      <c r="C199" s="104">
        <f>IF(+All!$F805="Wisconsin",+All!C805,IF(+All!$H805="Wisconsin",+All!C805,0))</f>
        <v>44513</v>
      </c>
      <c r="D199" s="105">
        <f>IF(+All!$F805="Wisconsin",+All!D805,IF(+All!$H805="Wisconsin",+All!D805,0))</f>
        <v>0.5</v>
      </c>
      <c r="E199" s="707" t="str">
        <f>IF(+All!$F805="Wisconsin",+All!E805,IF(+All!$H805="Wisconsin",+All!E805,0))</f>
        <v>ESPN2</v>
      </c>
      <c r="F199" s="706" t="str">
        <f>IF(+All!$F805="Wisconsin",+All!F805,IF(+All!$H805="Wisconsin",+All!F805,0))</f>
        <v>Northwestern</v>
      </c>
      <c r="G199" s="707" t="str">
        <f>IF(+All!$F805="Wisconsin",+All!G805,IF(+All!$H805="Wisconsin",+All!G805,0))</f>
        <v>B10</v>
      </c>
      <c r="H199" s="706" t="str">
        <f>IF(+All!$F805="Wisconsin",+All!H805,IF(+All!$H805="Wisconsin",+All!H805,0))</f>
        <v>Wisconsin</v>
      </c>
      <c r="I199" s="707" t="str">
        <f>IF(+All!$F805="Wisconsin",+All!I805,IF(+All!$H805="Wisconsin",+All!I805,0))</f>
        <v>B10</v>
      </c>
      <c r="J199" s="706" t="str">
        <f>IF(+All!$F805="Wisconsin",+All!J805,IF(+All!$H805="Wisconsin",+All!J805,0))</f>
        <v>Wisconsin</v>
      </c>
      <c r="K199" s="707" t="str">
        <f>IF(+All!$F805="Wisconsin",+All!K805,IF(+All!$H805="Wisconsin",+All!K805,0))</f>
        <v>Northwestern</v>
      </c>
      <c r="L199" s="92">
        <f>IF(+All!$F805="Wisconsin",+All!L805,IF(+All!$H805="Wisconsin",+All!L805,0))</f>
        <v>24.5</v>
      </c>
      <c r="M199" s="93">
        <f>IF(+All!$F805="Wisconsin",+All!M805,IF(+All!$H805="Wisconsin",+All!M805,0))</f>
        <v>41.5</v>
      </c>
      <c r="N199" s="706" t="str">
        <f>IF(+All!$F805="Wisconsin",+All!N805,IF(+All!$H805="Wisconsin",+All!N805,0))</f>
        <v>Wisconsin</v>
      </c>
      <c r="O199" s="708">
        <f>IF(+All!$F805="Wisconsin",+All!O805,IF(+All!$H805="Wisconsin",+All!O805,0))</f>
        <v>35</v>
      </c>
      <c r="P199" s="708" t="str">
        <f>IF(+All!$F805="Wisconsin",+All!P805,IF(+All!$H805="Wisconsin",+All!P805,0))</f>
        <v>Northwestern</v>
      </c>
      <c r="Q199" s="707">
        <f>IF(+All!$F805="Wisconsin",+All!Q805,IF(+All!$H805="Wisconsin",+All!Q805,0))</f>
        <v>7</v>
      </c>
      <c r="R199" s="706" t="str">
        <f>IF(+All!$F805="Wisconsin",+All!R805,IF(+All!$H805="Wisconsin",+All!R805,0))</f>
        <v>Wisconsin</v>
      </c>
      <c r="S199" s="708" t="str">
        <f>IF(+All!$F805="Wisconsin",+All!S805,IF(+All!$H805="Wisconsin",+All!S805,0))</f>
        <v>Northwestern</v>
      </c>
      <c r="T199" s="706" t="str">
        <f>IF(+All!$F805="Wisconsin",+All!T805,IF(+All!$H805="Wisconsin",+All!T805,0))</f>
        <v>Northwestern</v>
      </c>
      <c r="U199" s="707" t="str">
        <f>IF(+All!$F805="Wisconsin",+All!U805,IF(+All!$H805="Wisconsin",+All!U805,0))</f>
        <v>L</v>
      </c>
      <c r="V199" s="706" t="e">
        <f>IF(+All!#REF!="Wisconsin",+All!#REF!,IF(+All!#REF!="Wisconsin",+All!#REF!,0))</f>
        <v>#REF!</v>
      </c>
      <c r="W199" s="76" t="e">
        <f>IF(+All!#REF!="Wisconsin",+All!#REF!,IF(+All!#REF!="Wisconsin",+All!#REF!,0))</f>
        <v>#REF!</v>
      </c>
      <c r="X199" s="706" t="e">
        <f>IF(+All!#REF!="Wisconsin",+All!#REF!,IF(+All!#REF!="Wisconsin",+All!#REF!,0))</f>
        <v>#REF!</v>
      </c>
      <c r="Y199" s="707" t="e">
        <f>IF(+All!#REF!="Wisconsin",+All!#REF!,IF(+All!#REF!="Wisconsin",+All!#REF!,0))</f>
        <v>#REF!</v>
      </c>
      <c r="Z199" s="706" t="e">
        <f>IF(+All!#REF!="Wisconsin",+All!#REF!,IF(+All!#REF!="Wisconsin",+All!#REF!,0))</f>
        <v>#REF!</v>
      </c>
      <c r="AA199" s="707" t="e">
        <f>IF(+All!#REF!="Wisconsin",+All!#REF!,IF(+All!#REF!="Wisconsin",+All!#REF!,0))</f>
        <v>#REF!</v>
      </c>
      <c r="AB199" s="706" t="e">
        <f>IF(+All!#REF!="Wisconsin",+All!#REF!,IF(+All!#REF!="Wisconsin",+All!#REF!,0))</f>
        <v>#REF!</v>
      </c>
      <c r="AC199" s="707" t="e">
        <f>IF(+All!#REF!="Wisconsin",+All!#REF!,IF(+All!#REF!="Wisconsin",+All!#REF!,0))</f>
        <v>#REF!</v>
      </c>
      <c r="AD199" s="75" t="e">
        <f>IF(+All!#REF!="Wisconsin",+All!#REF!,IF(+All!#REF!="Wisconsin",+All!#REF!,0))</f>
        <v>#REF!</v>
      </c>
      <c r="AE199" s="76" t="e">
        <f>IF(+All!#REF!="Wisconsin",+All!#REF!,IF(+All!#REF!="Wisconsin",+All!#REF!,0))</f>
        <v>#REF!</v>
      </c>
      <c r="AF199" s="75" t="e">
        <f>IF(+All!#REF!="Wisconsin",+All!#REF!,IF(+All!#REF!="Wisconsin",+All!#REF!,0))</f>
        <v>#REF!</v>
      </c>
      <c r="AG199" s="76" t="e">
        <f>IF(+All!#REF!="Wisconsin",+All!#REF!,IF(+All!#REF!="Wisconsin",+All!#REF!,0))</f>
        <v>#REF!</v>
      </c>
      <c r="AH199" s="75" t="e">
        <f>IF(+All!#REF!="Wisconsin",+All!#REF!,IF(+All!#REF!="Wisconsin",+All!#REF!,0))</f>
        <v>#REF!</v>
      </c>
      <c r="AI199" s="76" t="e">
        <f>IF(+All!#REF!="Wisconsin",+All!#REF!,IF(+All!#REF!="Wisconsin",+All!#REF!,0))</f>
        <v>#REF!</v>
      </c>
      <c r="AJ199" s="75" t="e">
        <f>IF(+All!#REF!="Wisconsin",+All!#REF!,IF(+All!#REF!="Wisconsin",+All!#REF!,0))</f>
        <v>#REF!</v>
      </c>
      <c r="AK199" s="76" t="e">
        <f>IF(+All!#REF!="Wisconsin",+All!#REF!,IF(+All!#REF!="Wisconsin",+All!#REF!,0))</f>
        <v>#REF!</v>
      </c>
      <c r="AL199" s="81" t="e">
        <f>IF(+All!#REF!="Wisconsin",+All!#REF!,IF(+All!#REF!="Wisconsin",+All!#REF!,0))</f>
        <v>#REF!</v>
      </c>
      <c r="AM199" s="82" t="e">
        <f>IF(+All!#REF!="Wisconsin",+All!#REF!,IF(+All!#REF!="Wisconsin",+All!#REF!,0))</f>
        <v>#REF!</v>
      </c>
      <c r="AN199" s="81" t="e">
        <f>IF(+All!#REF!="Wisconsin",+All!#REF!,IF(+All!#REF!="Wisconsin",+All!#REF!,0))</f>
        <v>#REF!</v>
      </c>
      <c r="AO199" s="83" t="e">
        <f>IF(+All!#REF!="Wisconsin",+All!#REF!,IF(+All!#REF!="Wisconsin",+All!#REF!,0))</f>
        <v>#REF!</v>
      </c>
      <c r="AP199" s="84" t="e">
        <f>IF(+All!#REF!="Wisconsin",+All!#REF!,IF(+All!#REF!="Wisconsin",+All!#REF!,0))</f>
        <v>#REF!</v>
      </c>
      <c r="AQ199" s="480" t="e">
        <f>IF(+All!#REF!="Wisconsin",+All!#REF!,IF(+All!#REF!="Wisconsin",+All!#REF!,0))</f>
        <v>#REF!</v>
      </c>
      <c r="AR199" s="81" t="e">
        <f>IF(+All!#REF!="Wisconsin",+All!#REF!,IF(+All!#REF!="Wisconsin",+All!#REF!,0))</f>
        <v>#REF!</v>
      </c>
      <c r="AS199" s="96" t="e">
        <f>IF(+All!#REF!="Wisconsin",+All!#REF!,IF(+All!#REF!="Wisconsin",+All!#REF!,0))</f>
        <v>#REF!</v>
      </c>
      <c r="AT199" s="96" t="e">
        <f>IF(+All!#REF!="Wisconsin",+All!#REF!,IF(+All!#REF!="Wisconsin",+All!#REF!,0))</f>
        <v>#REF!</v>
      </c>
      <c r="AU199" s="81" t="e">
        <f>IF(+All!#REF!="Wisconsin",+All!#REF!,IF(+All!#REF!="Wisconsin",+All!#REF!,0))</f>
        <v>#REF!</v>
      </c>
      <c r="AV199" s="96" t="e">
        <f>IF(+All!#REF!="Wisconsin",+All!#REF!,IF(+All!#REF!="Wisconsin",+All!#REF!,0))</f>
        <v>#REF!</v>
      </c>
      <c r="AW199" s="70" t="e">
        <f>IF(+All!#REF!="Wisconsin",+All!#REF!,IF(+All!#REF!="Wisconsin",+All!#REF!,0))</f>
        <v>#REF!</v>
      </c>
      <c r="AX199" s="96" t="e">
        <f>IF(+All!#REF!="Wisconsin",+All!#REF!,IF(+All!#REF!="Wisconsin",+All!#REF!,0))</f>
        <v>#REF!</v>
      </c>
      <c r="AY199" s="103" t="e">
        <f>IF(+All!#REF!="Wisconsin",+All!#REF!,IF(+All!#REF!="Wisconsin",+All!#REF!,0))</f>
        <v>#REF!</v>
      </c>
      <c r="AZ199" s="82" t="e">
        <f>IF(+All!#REF!="Wisconsin",+All!#REF!,IF(+All!#REF!="Wisconsin",+All!#REF!,0))</f>
        <v>#REF!</v>
      </c>
      <c r="BA199" s="83" t="e">
        <f>IF(+All!#REF!="Wisconsin",+All!#REF!,IF(+All!#REF!="Wisconsin",+All!#REF!,0))</f>
        <v>#REF!</v>
      </c>
      <c r="BB199" s="83" t="e">
        <f>IF(+All!#REF!="Wisconsin",+All!#REF!,IF(+All!#REF!="Wisconsin",+All!#REF!,0))</f>
        <v>#REF!</v>
      </c>
      <c r="BC199" s="480" t="e">
        <f>IF(+All!#REF!="Wisconsin",+All!#REF!,IF(+All!#REF!="Wisconsin",+All!#REF!,0))</f>
        <v>#REF!</v>
      </c>
      <c r="BD199" s="81" t="e">
        <f>IF(+All!#REF!="Wisconsin",+All!#REF!,IF(+All!#REF!="Wisconsin",+All!#REF!,0))</f>
        <v>#REF!</v>
      </c>
      <c r="BE199" s="96" t="e">
        <f>IF(+All!#REF!="Wisconsin",+All!#REF!,IF(+All!#REF!="Wisconsin",+All!#REF!,0))</f>
        <v>#REF!</v>
      </c>
      <c r="BF199" s="96" t="e">
        <f>IF(+All!#REF!="Wisconsin",+All!#REF!,IF(+All!#REF!="Wisconsin",+All!#REF!,0))</f>
        <v>#REF!</v>
      </c>
      <c r="BG199" s="81" t="e">
        <f>IF(+All!#REF!="Wisconsin",+All!#REF!,IF(+All!#REF!="Wisconsin",+All!#REF!,0))</f>
        <v>#REF!</v>
      </c>
      <c r="BH199" s="96" t="e">
        <f>IF(+All!#REF!="Wisconsin",+All!#REF!,IF(+All!#REF!="Wisconsin",+All!#REF!,0))</f>
        <v>#REF!</v>
      </c>
      <c r="BI199" s="70" t="e">
        <f>IF(+All!#REF!="Wisconsin",+All!#REF!,IF(+All!#REF!="Wisconsin",+All!#REF!,0))</f>
        <v>#REF!</v>
      </c>
      <c r="BJ199" s="92" t="e">
        <f>IF(+All!#REF!="Wisconsin",+All!#REF!,IF(+All!#REF!="Wisconsin",+All!#REF!,0))</f>
        <v>#REF!</v>
      </c>
      <c r="BK199" s="93" t="e">
        <f>IF(+All!#REF!="Wisconsin",+All!#REF!,IF(+All!#REF!="Wisconsin",+All!#REF!,0))</f>
        <v>#REF!</v>
      </c>
    </row>
    <row r="200" spans="1:63" x14ac:dyDescent="0.8">
      <c r="A200" s="70">
        <f>IF(+All!$F875="Wisconsin",+All!A875,IF(+All!$H875="Wisconsin",+All!A875,0))</f>
        <v>12</v>
      </c>
      <c r="B200" s="480" t="str">
        <f>IF(+All!$F875="Wisconsin",+All!B875,IF(+All!$H875="Wisconsin",+All!B875,0))</f>
        <v>Sat</v>
      </c>
      <c r="C200" s="104">
        <f>IF(+All!$F875="Wisconsin",+All!C875,IF(+All!$H875="Wisconsin",+All!C875,0))</f>
        <v>44520</v>
      </c>
      <c r="D200" s="105">
        <f>IF(+All!$F875="Wisconsin",+All!D875,IF(+All!$H875="Wisconsin",+All!D875,0))</f>
        <v>0.64583333333333337</v>
      </c>
      <c r="E200" s="707" t="str">
        <f>IF(+All!$F875="Wisconsin",+All!E875,IF(+All!$H875="Wisconsin",+All!E875,0))</f>
        <v>ABC</v>
      </c>
      <c r="F200" s="706" t="str">
        <f>IF(+All!$F875="Wisconsin",+All!F875,IF(+All!$H875="Wisconsin",+All!F875,0))</f>
        <v>Nebraska</v>
      </c>
      <c r="G200" s="707" t="str">
        <f>IF(+All!$F875="Wisconsin",+All!G875,IF(+All!$H875="Wisconsin",+All!G875,0))</f>
        <v>B10</v>
      </c>
      <c r="H200" s="706" t="str">
        <f>IF(+All!$F875="Wisconsin",+All!H875,IF(+All!$H875="Wisconsin",+All!H875,0))</f>
        <v>Wisconsin</v>
      </c>
      <c r="I200" s="707" t="str">
        <f>IF(+All!$F875="Wisconsin",+All!I875,IF(+All!$H875="Wisconsin",+All!I875,0))</f>
        <v>B10</v>
      </c>
      <c r="J200" s="706" t="str">
        <f>IF(+All!$F875="Wisconsin",+All!J875,IF(+All!$H875="Wisconsin",+All!J875,0))</f>
        <v>Wisconsin</v>
      </c>
      <c r="K200" s="707" t="str">
        <f>IF(+All!$F875="Wisconsin",+All!K875,IF(+All!$H875="Wisconsin",+All!K875,0))</f>
        <v>Nebraska</v>
      </c>
      <c r="L200" s="92">
        <f>IF(+All!$F875="Wisconsin",+All!L875,IF(+All!$H875="Wisconsin",+All!L875,0))</f>
        <v>9.5</v>
      </c>
      <c r="M200" s="93">
        <f>IF(+All!$F875="Wisconsin",+All!M875,IF(+All!$H875="Wisconsin",+All!M875,0))</f>
        <v>42.5</v>
      </c>
      <c r="N200" s="706" t="str">
        <f>IF(+All!$F875="Wisconsin",+All!N875,IF(+All!$H875="Wisconsin",+All!N875,0))</f>
        <v>Wisconsin</v>
      </c>
      <c r="O200" s="708">
        <f>IF(+All!$F875="Wisconsin",+All!O875,IF(+All!$H875="Wisconsin",+All!O875,0))</f>
        <v>35</v>
      </c>
      <c r="P200" s="708" t="str">
        <f>IF(+All!$F875="Wisconsin",+All!P875,IF(+All!$H875="Wisconsin",+All!P875,0))</f>
        <v>Nebraska</v>
      </c>
      <c r="Q200" s="707">
        <f>IF(+All!$F875="Wisconsin",+All!Q875,IF(+All!$H875="Wisconsin",+All!Q875,0))</f>
        <v>28</v>
      </c>
      <c r="R200" s="706" t="str">
        <f>IF(+All!$F875="Wisconsin",+All!R875,IF(+All!$H875="Wisconsin",+All!R875,0))</f>
        <v>Nebraska</v>
      </c>
      <c r="S200" s="708" t="str">
        <f>IF(+All!$F875="Wisconsin",+All!S875,IF(+All!$H875="Wisconsin",+All!S875,0))</f>
        <v>Wisconsin</v>
      </c>
      <c r="T200" s="706" t="str">
        <f>IF(+All!$F875="Wisconsin",+All!T875,IF(+All!$H875="Wisconsin",+All!T875,0))</f>
        <v>Nebraska</v>
      </c>
      <c r="U200" s="707" t="str">
        <f>IF(+All!$F875="Wisconsin",+All!U875,IF(+All!$H875="Wisconsin",+All!U875,0))</f>
        <v>W</v>
      </c>
      <c r="V200" s="706" t="e">
        <f>IF(+All!#REF!="Wisconsin",+All!#REF!,IF(+All!#REF!="Wisconsin",+All!#REF!,0))</f>
        <v>#REF!</v>
      </c>
      <c r="W200" s="76" t="e">
        <f>IF(+All!#REF!="Wisconsin",+All!#REF!,IF(+All!#REF!="Wisconsin",+All!#REF!,0))</f>
        <v>#REF!</v>
      </c>
      <c r="X200" s="706" t="e">
        <f>IF(+All!#REF!="Wisconsin",+All!#REF!,IF(+All!#REF!="Wisconsin",+All!#REF!,0))</f>
        <v>#REF!</v>
      </c>
      <c r="Y200" s="707" t="e">
        <f>IF(+All!#REF!="Wisconsin",+All!#REF!,IF(+All!#REF!="Wisconsin",+All!#REF!,0))</f>
        <v>#REF!</v>
      </c>
      <c r="Z200" s="706" t="e">
        <f>IF(+All!#REF!="Wisconsin",+All!#REF!,IF(+All!#REF!="Wisconsin",+All!#REF!,0))</f>
        <v>#REF!</v>
      </c>
      <c r="AA200" s="707" t="e">
        <f>IF(+All!#REF!="Wisconsin",+All!#REF!,IF(+All!#REF!="Wisconsin",+All!#REF!,0))</f>
        <v>#REF!</v>
      </c>
      <c r="AB200" s="706" t="e">
        <f>IF(+All!#REF!="Wisconsin",+All!#REF!,IF(+All!#REF!="Wisconsin",+All!#REF!,0))</f>
        <v>#REF!</v>
      </c>
      <c r="AC200" s="707" t="e">
        <f>IF(+All!#REF!="Wisconsin",+All!#REF!,IF(+All!#REF!="Wisconsin",+All!#REF!,0))</f>
        <v>#REF!</v>
      </c>
      <c r="AD200" s="75" t="e">
        <f>IF(+All!#REF!="Wisconsin",+All!#REF!,IF(+All!#REF!="Wisconsin",+All!#REF!,0))</f>
        <v>#REF!</v>
      </c>
      <c r="AE200" s="76" t="e">
        <f>IF(+All!#REF!="Wisconsin",+All!#REF!,IF(+All!#REF!="Wisconsin",+All!#REF!,0))</f>
        <v>#REF!</v>
      </c>
      <c r="AF200" s="75" t="e">
        <f>IF(+All!#REF!="Wisconsin",+All!#REF!,IF(+All!#REF!="Wisconsin",+All!#REF!,0))</f>
        <v>#REF!</v>
      </c>
      <c r="AG200" s="76" t="e">
        <f>IF(+All!#REF!="Wisconsin",+All!#REF!,IF(+All!#REF!="Wisconsin",+All!#REF!,0))</f>
        <v>#REF!</v>
      </c>
      <c r="AH200" s="75" t="e">
        <f>IF(+All!#REF!="Wisconsin",+All!#REF!,IF(+All!#REF!="Wisconsin",+All!#REF!,0))</f>
        <v>#REF!</v>
      </c>
      <c r="AI200" s="76" t="e">
        <f>IF(+All!#REF!="Wisconsin",+All!#REF!,IF(+All!#REF!="Wisconsin",+All!#REF!,0))</f>
        <v>#REF!</v>
      </c>
      <c r="AJ200" s="75" t="e">
        <f>IF(+All!#REF!="Wisconsin",+All!#REF!,IF(+All!#REF!="Wisconsin",+All!#REF!,0))</f>
        <v>#REF!</v>
      </c>
      <c r="AK200" s="76" t="e">
        <f>IF(+All!#REF!="Wisconsin",+All!#REF!,IF(+All!#REF!="Wisconsin",+All!#REF!,0))</f>
        <v>#REF!</v>
      </c>
      <c r="AL200" s="81" t="e">
        <f>IF(+All!#REF!="Wisconsin",+All!#REF!,IF(+All!#REF!="Wisconsin",+All!#REF!,0))</f>
        <v>#REF!</v>
      </c>
      <c r="AM200" s="82" t="e">
        <f>IF(+All!#REF!="Wisconsin",+All!#REF!,IF(+All!#REF!="Wisconsin",+All!#REF!,0))</f>
        <v>#REF!</v>
      </c>
      <c r="AN200" s="81" t="e">
        <f>IF(+All!#REF!="Wisconsin",+All!#REF!,IF(+All!#REF!="Wisconsin",+All!#REF!,0))</f>
        <v>#REF!</v>
      </c>
      <c r="AO200" s="83" t="e">
        <f>IF(+All!#REF!="Wisconsin",+All!#REF!,IF(+All!#REF!="Wisconsin",+All!#REF!,0))</f>
        <v>#REF!</v>
      </c>
      <c r="AP200" s="84" t="e">
        <f>IF(+All!#REF!="Wisconsin",+All!#REF!,IF(+All!#REF!="Wisconsin",+All!#REF!,0))</f>
        <v>#REF!</v>
      </c>
      <c r="AQ200" s="480" t="e">
        <f>IF(+All!#REF!="Wisconsin",+All!#REF!,IF(+All!#REF!="Wisconsin",+All!#REF!,0))</f>
        <v>#REF!</v>
      </c>
      <c r="AR200" s="81" t="e">
        <f>IF(+All!#REF!="Wisconsin",+All!#REF!,IF(+All!#REF!="Wisconsin",+All!#REF!,0))</f>
        <v>#REF!</v>
      </c>
      <c r="AS200" s="96" t="e">
        <f>IF(+All!#REF!="Wisconsin",+All!#REF!,IF(+All!#REF!="Wisconsin",+All!#REF!,0))</f>
        <v>#REF!</v>
      </c>
      <c r="AT200" s="96" t="e">
        <f>IF(+All!#REF!="Wisconsin",+All!#REF!,IF(+All!#REF!="Wisconsin",+All!#REF!,0))</f>
        <v>#REF!</v>
      </c>
      <c r="AU200" s="81" t="e">
        <f>IF(+All!#REF!="Wisconsin",+All!#REF!,IF(+All!#REF!="Wisconsin",+All!#REF!,0))</f>
        <v>#REF!</v>
      </c>
      <c r="AV200" s="96" t="e">
        <f>IF(+All!#REF!="Wisconsin",+All!#REF!,IF(+All!#REF!="Wisconsin",+All!#REF!,0))</f>
        <v>#REF!</v>
      </c>
      <c r="AW200" s="70" t="e">
        <f>IF(+All!#REF!="Wisconsin",+All!#REF!,IF(+All!#REF!="Wisconsin",+All!#REF!,0))</f>
        <v>#REF!</v>
      </c>
      <c r="AX200" s="96" t="e">
        <f>IF(+All!#REF!="Wisconsin",+All!#REF!,IF(+All!#REF!="Wisconsin",+All!#REF!,0))</f>
        <v>#REF!</v>
      </c>
      <c r="AY200" s="103" t="e">
        <f>IF(+All!#REF!="Wisconsin",+All!#REF!,IF(+All!#REF!="Wisconsin",+All!#REF!,0))</f>
        <v>#REF!</v>
      </c>
      <c r="AZ200" s="82" t="e">
        <f>IF(+All!#REF!="Wisconsin",+All!#REF!,IF(+All!#REF!="Wisconsin",+All!#REF!,0))</f>
        <v>#REF!</v>
      </c>
      <c r="BA200" s="83" t="e">
        <f>IF(+All!#REF!="Wisconsin",+All!#REF!,IF(+All!#REF!="Wisconsin",+All!#REF!,0))</f>
        <v>#REF!</v>
      </c>
      <c r="BB200" s="83" t="e">
        <f>IF(+All!#REF!="Wisconsin",+All!#REF!,IF(+All!#REF!="Wisconsin",+All!#REF!,0))</f>
        <v>#REF!</v>
      </c>
      <c r="BC200" s="480" t="e">
        <f>IF(+All!#REF!="Wisconsin",+All!#REF!,IF(+All!#REF!="Wisconsin",+All!#REF!,0))</f>
        <v>#REF!</v>
      </c>
      <c r="BD200" s="81" t="e">
        <f>IF(+All!#REF!="Wisconsin",+All!#REF!,IF(+All!#REF!="Wisconsin",+All!#REF!,0))</f>
        <v>#REF!</v>
      </c>
      <c r="BE200" s="96" t="e">
        <f>IF(+All!#REF!="Wisconsin",+All!#REF!,IF(+All!#REF!="Wisconsin",+All!#REF!,0))</f>
        <v>#REF!</v>
      </c>
      <c r="BF200" s="96" t="e">
        <f>IF(+All!#REF!="Wisconsin",+All!#REF!,IF(+All!#REF!="Wisconsin",+All!#REF!,0))</f>
        <v>#REF!</v>
      </c>
      <c r="BG200" s="81" t="e">
        <f>IF(+All!#REF!="Wisconsin",+All!#REF!,IF(+All!#REF!="Wisconsin",+All!#REF!,0))</f>
        <v>#REF!</v>
      </c>
      <c r="BH200" s="96" t="e">
        <f>IF(+All!#REF!="Wisconsin",+All!#REF!,IF(+All!#REF!="Wisconsin",+All!#REF!,0))</f>
        <v>#REF!</v>
      </c>
      <c r="BI200" s="70" t="e">
        <f>IF(+All!#REF!="Wisconsin",+All!#REF!,IF(+All!#REF!="Wisconsin",+All!#REF!,0))</f>
        <v>#REF!</v>
      </c>
      <c r="BJ200" s="92" t="e">
        <f>IF(+All!#REF!="Wisconsin",+All!#REF!,IF(+All!#REF!="Wisconsin",+All!#REF!,0))</f>
        <v>#REF!</v>
      </c>
      <c r="BK200" s="93" t="e">
        <f>IF(+All!#REF!="Wisconsin",+All!#REF!,IF(+All!#REF!="Wisconsin",+All!#REF!,0))</f>
        <v>#REF!</v>
      </c>
    </row>
    <row r="201" spans="1:63" x14ac:dyDescent="0.8">
      <c r="A201" s="70">
        <f>IF(+All!$F930="Wisconsin",+All!A930,IF(+All!$H930="Wisconsin",+All!A930,0))</f>
        <v>0</v>
      </c>
      <c r="B201" s="480">
        <f>IF(+All!$F930="Wisconsin",+All!B930,IF(+All!$H930="Wisconsin",+All!B930,0))</f>
        <v>0</v>
      </c>
      <c r="C201" s="104">
        <f>IF(+All!$F930="Wisconsin",+All!C930,IF(+All!$H930="Wisconsin",+All!C930,0))</f>
        <v>0</v>
      </c>
      <c r="D201" s="105">
        <f>IF(+All!$F930="Wisconsin",+All!D930,IF(+All!$H930="Wisconsin",+All!D930,0))</f>
        <v>0</v>
      </c>
      <c r="E201" s="707">
        <f>IF(+All!$F930="Wisconsin",+All!E930,IF(+All!$H930="Wisconsin",+All!E930,0))</f>
        <v>0</v>
      </c>
      <c r="F201" s="706">
        <f>IF(+All!$F930="Wisconsin",+All!F930,IF(+All!$H930="Wisconsin",+All!F930,0))</f>
        <v>0</v>
      </c>
      <c r="G201" s="707">
        <f>IF(+All!$F930="Wisconsin",+All!G930,IF(+All!$H930="Wisconsin",+All!G930,0))</f>
        <v>0</v>
      </c>
      <c r="H201" s="706">
        <f>IF(+All!$F930="Wisconsin",+All!H930,IF(+All!$H930="Wisconsin",+All!H930,0))</f>
        <v>0</v>
      </c>
      <c r="I201" s="707">
        <f>IF(+All!$F930="Wisconsin",+All!I930,IF(+All!$H930="Wisconsin",+All!I930,0))</f>
        <v>0</v>
      </c>
      <c r="J201" s="706">
        <f>IF(+All!$F930="Wisconsin",+All!J930,IF(+All!$H930="Wisconsin",+All!J930,0))</f>
        <v>0</v>
      </c>
      <c r="K201" s="707">
        <f>IF(+All!$F930="Wisconsin",+All!K930,IF(+All!$H930="Wisconsin",+All!K930,0))</f>
        <v>0</v>
      </c>
      <c r="L201" s="92">
        <f>IF(+All!$F930="Wisconsin",+All!L930,IF(+All!$H930="Wisconsin",+All!L930,0))</f>
        <v>0</v>
      </c>
      <c r="M201" s="93">
        <f>IF(+All!$F930="Wisconsin",+All!M930,IF(+All!$H930="Wisconsin",+All!M930,0))</f>
        <v>0</v>
      </c>
      <c r="N201" s="706">
        <f>IF(+All!$F930="Wisconsin",+All!N930,IF(+All!$H930="Wisconsin",+All!N930,0))</f>
        <v>0</v>
      </c>
      <c r="O201" s="708">
        <f>IF(+All!$F930="Wisconsin",+All!O930,IF(+All!$H930="Wisconsin",+All!O930,0))</f>
        <v>0</v>
      </c>
      <c r="P201" s="708">
        <f>IF(+All!$F930="Wisconsin",+All!P930,IF(+All!$H930="Wisconsin",+All!P930,0))</f>
        <v>0</v>
      </c>
      <c r="Q201" s="707">
        <f>IF(+All!$F930="Wisconsin",+All!Q930,IF(+All!$H930="Wisconsin",+All!Q930,0))</f>
        <v>0</v>
      </c>
      <c r="R201" s="706">
        <f>IF(+All!$F930="Wisconsin",+All!R930,IF(+All!$H930="Wisconsin",+All!R930,0))</f>
        <v>0</v>
      </c>
      <c r="S201" s="708">
        <f>IF(+All!$F930="Wisconsin",+All!S930,IF(+All!$H930="Wisconsin",+All!S930,0))</f>
        <v>0</v>
      </c>
      <c r="T201" s="706">
        <f>IF(+All!$F930="Wisconsin",+All!T930,IF(+All!$H930="Wisconsin",+All!T930,0))</f>
        <v>0</v>
      </c>
      <c r="U201" s="707">
        <f>IF(+All!$F930="Wisconsin",+All!U930,IF(+All!$H930="Wisconsin",+All!U930,0))</f>
        <v>0</v>
      </c>
      <c r="V201" s="706">
        <f>IF(+All!$F567="Wisconsin",+All!#REF!,IF(+All!$H567="Wisconsin",+All!#REF!,0))</f>
        <v>0</v>
      </c>
      <c r="W201" s="76">
        <f>IF(+All!$F567="Wisconsin",+All!#REF!,IF(+All!$H567="Wisconsin",+All!#REF!,0))</f>
        <v>0</v>
      </c>
      <c r="X201" s="706">
        <f>IF(+All!$F567="Wisconsin",+All!#REF!,IF(+All!$H567="Wisconsin",+All!#REF!,0))</f>
        <v>0</v>
      </c>
      <c r="Y201" s="707">
        <f>IF(+All!$F567="Wisconsin",+All!#REF!,IF(+All!$H567="Wisconsin",+All!#REF!,0))</f>
        <v>0</v>
      </c>
      <c r="Z201" s="706">
        <f>IF(+All!$F567="Wisconsin",+All!#REF!,IF(+All!$H567="Wisconsin",+All!#REF!,0))</f>
        <v>0</v>
      </c>
      <c r="AA201" s="707">
        <f>IF(+All!$F567="Wisconsin",+All!#REF!,IF(+All!$H567="Wisconsin",+All!#REF!,0))</f>
        <v>0</v>
      </c>
      <c r="AB201" s="706">
        <f>IF(+All!$F567="Wisconsin",+All!#REF!,IF(+All!$H567="Wisconsin",+All!#REF!,0))</f>
        <v>0</v>
      </c>
      <c r="AC201" s="707">
        <f>IF(+All!$F567="Wisconsin",+All!#REF!,IF(+All!$H567="Wisconsin",+All!#REF!,0))</f>
        <v>0</v>
      </c>
      <c r="AD201" s="75">
        <f>IF(+All!$F567="Wisconsin",+All!#REF!,IF(+All!$H567="Wisconsin",+All!#REF!,0))</f>
        <v>0</v>
      </c>
      <c r="AE201" s="76">
        <f>IF(+All!$F567="Wisconsin",+All!#REF!,IF(+All!$H567="Wisconsin",+All!#REF!,0))</f>
        <v>0</v>
      </c>
      <c r="AF201" s="75">
        <f>IF(+All!$F567="Wisconsin",+All!#REF!,IF(+All!$H567="Wisconsin",+All!#REF!,0))</f>
        <v>0</v>
      </c>
      <c r="AG201" s="76">
        <f>IF(+All!$F567="Wisconsin",+All!#REF!,IF(+All!$H567="Wisconsin",+All!#REF!,0))</f>
        <v>0</v>
      </c>
      <c r="AH201" s="75">
        <f>IF(+All!$F567="Wisconsin",+All!#REF!,IF(+All!$H567="Wisconsin",+All!#REF!,0))</f>
        <v>0</v>
      </c>
      <c r="AI201" s="76">
        <f>IF(+All!$F567="Wisconsin",+All!#REF!,IF(+All!$H567="Wisconsin",+All!#REF!,0))</f>
        <v>0</v>
      </c>
      <c r="AJ201" s="75">
        <f>IF(+All!$F567="Wisconsin",+All!#REF!,IF(+All!$H567="Wisconsin",+All!#REF!,0))</f>
        <v>0</v>
      </c>
      <c r="AK201" s="76">
        <f>IF(+All!$F567="Wisconsin",+All!#REF!,IF(+All!$H567="Wisconsin",+All!#REF!,0))</f>
        <v>0</v>
      </c>
      <c r="AL201" s="81">
        <f>IF(+All!$F567="Wisconsin",+All!V567,IF(+All!$H567="Wisconsin",+All!V567,0))</f>
        <v>0</v>
      </c>
      <c r="AM201" s="82">
        <f>IF(+All!$F567="Wisconsin",+All!W567,IF(+All!$H567="Wisconsin",+All!W567,0))</f>
        <v>0</v>
      </c>
      <c r="AN201" s="81">
        <f>IF(+All!$F567="Wisconsin",+All!X567,IF(+All!$H567="Wisconsin",+All!X567,0))</f>
        <v>0</v>
      </c>
      <c r="AO201" s="83">
        <f>IF(+All!$F567="Wisconsin",+All!Y567,IF(+All!$H567="Wisconsin",+All!Y567,0))</f>
        <v>0</v>
      </c>
      <c r="AP201" s="84">
        <f>IF(+All!$F567="Wisconsin",+All!Z567,IF(+All!$H567="Wisconsin",+All!Z567,0))</f>
        <v>0</v>
      </c>
      <c r="AQ201" s="480">
        <f>IF(+All!$F567="Wisconsin",+All!#REF!,IF(+All!$H567="Wisconsin",+All!#REF!,0))</f>
        <v>0</v>
      </c>
      <c r="AR201" s="81">
        <f>IF(+All!$F567="Wisconsin",+All!#REF!,IF(+All!$H567="Wisconsin",+All!#REF!,0))</f>
        <v>0</v>
      </c>
      <c r="AS201" s="96">
        <f>IF(+All!$F567="Wisconsin",+All!#REF!,IF(+All!$H567="Wisconsin",+All!#REF!,0))</f>
        <v>0</v>
      </c>
      <c r="AT201" s="96">
        <f>IF(+All!$F567="Wisconsin",+All!#REF!,IF(+All!$H567="Wisconsin",+All!#REF!,0))</f>
        <v>0</v>
      </c>
      <c r="AU201" s="81">
        <f>IF(+All!$F567="Wisconsin",+All!#REF!,IF(+All!$H567="Wisconsin",+All!#REF!,0))</f>
        <v>0</v>
      </c>
      <c r="AV201" s="96">
        <f>IF(+All!$F567="Wisconsin",+All!#REF!,IF(+All!$H567="Wisconsin",+All!#REF!,0))</f>
        <v>0</v>
      </c>
      <c r="AW201" s="70">
        <f>IF(+All!$F567="Wisconsin",+All!#REF!,IF(+All!$H567="Wisconsin",+All!#REF!,0))</f>
        <v>0</v>
      </c>
      <c r="AX201" s="96">
        <f>IF(+All!$F567="Wisconsin",+All!#REF!,IF(+All!$H567="Wisconsin",+All!#REF!,0))</f>
        <v>0</v>
      </c>
      <c r="AY201" s="103">
        <f>IF(+All!$F567="Wisconsin",+All!#REF!,IF(+All!$H567="Wisconsin",+All!#REF!,0))</f>
        <v>0</v>
      </c>
      <c r="AZ201" s="82">
        <f>IF(+All!$F567="Wisconsin",+All!#REF!,IF(+All!$H567="Wisconsin",+All!#REF!,0))</f>
        <v>0</v>
      </c>
      <c r="BA201" s="83">
        <f>IF(+All!$F567="Wisconsin",+All!#REF!,IF(+All!$H567="Wisconsin",+All!#REF!,0))</f>
        <v>0</v>
      </c>
      <c r="BB201" s="83">
        <f>IF(+All!$F567="Wisconsin",+All!#REF!,IF(+All!$H567="Wisconsin",+All!#REF!,0))</f>
        <v>0</v>
      </c>
      <c r="BC201" s="480">
        <f>IF(+All!$F567="Wisconsin",+All!#REF!,IF(+All!$H567="Wisconsin",+All!#REF!,0))</f>
        <v>0</v>
      </c>
      <c r="BD201" s="81">
        <f>IF(+All!$F567="Wisconsin",+All!#REF!,IF(+All!$H567="Wisconsin",+All!#REF!,0))</f>
        <v>0</v>
      </c>
      <c r="BE201" s="96">
        <f>IF(+All!$F567="Wisconsin",+All!#REF!,IF(+All!$H567="Wisconsin",+All!#REF!,0))</f>
        <v>0</v>
      </c>
      <c r="BF201" s="96">
        <f>IF(+All!$F567="Wisconsin",+All!#REF!,IF(+All!$H567="Wisconsin",+All!#REF!,0))</f>
        <v>0</v>
      </c>
      <c r="BG201" s="81">
        <f>IF(+All!$F567="Wisconsin",+All!#REF!,IF(+All!$H567="Wisconsin",+All!#REF!,0))</f>
        <v>0</v>
      </c>
      <c r="BH201" s="96">
        <f>IF(+All!$F567="Wisconsin",+All!#REF!,IF(+All!$H567="Wisconsin",+All!#REF!,0))</f>
        <v>0</v>
      </c>
      <c r="BI201" s="70">
        <f>IF(+All!$F567="Wisconsin",+All!#REF!,IF(+All!$H567="Wisconsin",+All!#REF!,0))</f>
        <v>0</v>
      </c>
      <c r="BJ201" s="92">
        <f>IF(+All!$F567="Wisconsin",+All!#REF!,IF(+All!$H567="Wisconsin",+All!#REF!,0))</f>
        <v>0</v>
      </c>
      <c r="BK201" s="93">
        <f>IF(+All!$F567="Wisconsin",+All!#REF!,IF(+All!$H567="Wisconsin",+All!#REF!,0))</f>
        <v>0</v>
      </c>
    </row>
  </sheetData>
  <autoFilter ref="A3:BS201" xr:uid="{4165AB20-5C15-4D13-8950-3C63D3B1EA97}">
    <filterColumn colId="37" showButton="0"/>
    <filterColumn colId="38" showButton="0"/>
    <filterColumn colId="39" showButton="0"/>
  </autoFilter>
  <sortState xmlns:xlrd2="http://schemas.microsoft.com/office/spreadsheetml/2017/richdata2" ref="A189:U201">
    <sortCondition ref="A189:A201"/>
  </sortState>
  <mergeCells count="30">
    <mergeCell ref="BJ2:BK2"/>
    <mergeCell ref="AL3:AO3"/>
    <mergeCell ref="F4:I4"/>
    <mergeCell ref="F2:I2"/>
    <mergeCell ref="F160:I160"/>
    <mergeCell ref="F103:I103"/>
    <mergeCell ref="F118:I118"/>
    <mergeCell ref="F132:I132"/>
    <mergeCell ref="F146:I146"/>
    <mergeCell ref="F19:I19"/>
    <mergeCell ref="F33:I33"/>
    <mergeCell ref="F47:I47"/>
    <mergeCell ref="F61:I61"/>
    <mergeCell ref="F75:I75"/>
    <mergeCell ref="F174:I174"/>
    <mergeCell ref="F188:I188"/>
    <mergeCell ref="BC1:BI1"/>
    <mergeCell ref="N2:Q2"/>
    <mergeCell ref="R2:S2"/>
    <mergeCell ref="X2:Y2"/>
    <mergeCell ref="AR2:AT2"/>
    <mergeCell ref="AU2:AW2"/>
    <mergeCell ref="AY2:BA2"/>
    <mergeCell ref="BD2:BF2"/>
    <mergeCell ref="BG2:BI2"/>
    <mergeCell ref="N1:Q1"/>
    <mergeCell ref="Z1:AA2"/>
    <mergeCell ref="AP1:AP3"/>
    <mergeCell ref="AQ1:AW1"/>
    <mergeCell ref="F89:I89"/>
  </mergeCells>
  <pageMargins left="0.1" right="0.1" top="0.25" bottom="0.25" header="0" footer="0"/>
  <pageSetup scale="43" fitToHeight="0" orientation="landscape" r:id="rId1"/>
  <headerFooter alignWithMargins="0">
    <oddFooter>&amp;C&amp;36BIG 10</oddFooter>
  </headerFooter>
  <rowBreaks count="2" manualBreakCount="2">
    <brk id="74" max="20" man="1"/>
    <brk id="145" max="20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A1:CC202"/>
  <sheetViews>
    <sheetView view="pageBreakPreview" topLeftCell="D66" zoomScale="75" zoomScaleNormal="75" zoomScaleSheetLayoutView="75" workbookViewId="0">
      <selection activeCell="Q88" sqref="Q88"/>
    </sheetView>
  </sheetViews>
  <sheetFormatPr defaultColWidth="8.86328125" defaultRowHeight="16" x14ac:dyDescent="0.8"/>
  <cols>
    <col min="1" max="1" width="5.6796875" style="70" customWidth="1"/>
    <col min="2" max="2" width="5.6796875" style="71" customWidth="1"/>
    <col min="3" max="3" width="13" style="104" customWidth="1"/>
    <col min="4" max="4" width="11.6796875" style="105" customWidth="1"/>
    <col min="5" max="5" width="9.1328125" style="74" customWidth="1"/>
    <col min="6" max="6" width="24.453125" style="77" customWidth="1"/>
    <col min="7" max="7" width="8.6796875" style="74" customWidth="1"/>
    <col min="8" max="8" width="24.453125" style="77" customWidth="1"/>
    <col min="9" max="9" width="8.6796875" style="74" customWidth="1"/>
    <col min="10" max="10" width="24.453125" style="77" customWidth="1"/>
    <col min="11" max="11" width="24.453125" style="74" customWidth="1"/>
    <col min="12" max="12" width="8" style="92" customWidth="1"/>
    <col min="13" max="13" width="8" style="93" customWidth="1"/>
    <col min="14" max="14" width="24.453125" style="77" customWidth="1"/>
    <col min="15" max="15" width="5.6796875" style="80" customWidth="1"/>
    <col min="16" max="16" width="24.453125" style="80" customWidth="1"/>
    <col min="17" max="17" width="5.6796875" style="74" customWidth="1"/>
    <col min="18" max="18" width="24.453125" style="77" customWidth="1"/>
    <col min="19" max="19" width="24.453125" style="80" customWidth="1"/>
    <col min="20" max="20" width="27.6796875" style="77" customWidth="1"/>
    <col min="21" max="21" width="6.54296875" style="74" customWidth="1"/>
    <col min="22" max="22" width="27.6796875" style="77" customWidth="1"/>
    <col min="23" max="23" width="6.54296875" style="76" customWidth="1"/>
    <col min="24" max="24" width="9.54296875" style="77" customWidth="1"/>
    <col min="25" max="25" width="9.54296875" style="74" customWidth="1"/>
    <col min="26" max="26" width="8" style="77" customWidth="1"/>
    <col min="27" max="27" width="8" style="74" customWidth="1"/>
    <col min="28" max="28" width="12.453125" style="77" customWidth="1"/>
    <col min="29" max="29" width="12.453125" style="74" customWidth="1"/>
    <col min="30" max="30" width="27.6796875" style="75" customWidth="1"/>
    <col min="31" max="31" width="6.6796875" style="76" customWidth="1"/>
    <col min="32" max="32" width="27.6796875" style="75" customWidth="1"/>
    <col min="33" max="33" width="6.6796875" style="76" customWidth="1"/>
    <col min="34" max="34" width="27.6796875" style="75" customWidth="1"/>
    <col min="35" max="35" width="6.6796875" style="76" customWidth="1"/>
    <col min="36" max="36" width="27.6796875" style="75" customWidth="1"/>
    <col min="37" max="37" width="6.6796875" style="76" customWidth="1"/>
    <col min="38" max="38" width="27.6796875" style="81" customWidth="1"/>
    <col min="39" max="39" width="5.6796875" style="82" customWidth="1"/>
    <col min="40" max="40" width="27.6796875" style="81" customWidth="1"/>
    <col min="41" max="41" width="5.6796875" style="83" customWidth="1"/>
    <col min="42" max="42" width="3" style="84" customWidth="1"/>
    <col min="43" max="43" width="28.31640625" style="71" customWidth="1"/>
    <col min="44" max="44" width="5.31640625" style="81" customWidth="1"/>
    <col min="45" max="46" width="5.31640625" style="96" customWidth="1"/>
    <col min="47" max="47" width="5.31640625" style="81" customWidth="1"/>
    <col min="48" max="48" width="5.31640625" style="96" customWidth="1"/>
    <col min="49" max="49" width="5.31640625" style="70" customWidth="1"/>
    <col min="50" max="50" width="2.6796875" style="96" customWidth="1"/>
    <col min="51" max="51" width="5.31640625" style="103" customWidth="1"/>
    <col min="52" max="52" width="5.31640625" style="82" customWidth="1"/>
    <col min="53" max="53" width="5.31640625" style="83" customWidth="1"/>
    <col min="54" max="54" width="2.6796875" style="83" customWidth="1"/>
    <col min="55" max="55" width="25" style="71" customWidth="1"/>
    <col min="56" max="56" width="5.31640625" style="81" customWidth="1"/>
    <col min="57" max="58" width="5.31640625" style="96" customWidth="1"/>
    <col min="59" max="59" width="5.31640625" style="81" customWidth="1"/>
    <col min="60" max="60" width="5.31640625" style="96" customWidth="1"/>
    <col min="61" max="61" width="5.31640625" style="70" customWidth="1"/>
    <col min="62" max="62" width="9.31640625" style="92" customWidth="1"/>
    <col min="63" max="63" width="9.453125" style="93" customWidth="1"/>
    <col min="64" max="16384" width="8.86328125" style="16"/>
  </cols>
  <sheetData>
    <row r="1" spans="1:81" s="17" customFormat="1" ht="24.95" customHeight="1" x14ac:dyDescent="0.8">
      <c r="A1" s="1"/>
      <c r="B1" s="1"/>
      <c r="C1" s="2"/>
      <c r="D1" s="3"/>
      <c r="E1" s="4"/>
      <c r="F1" s="4"/>
      <c r="G1" s="4"/>
      <c r="H1" s="5"/>
      <c r="I1" s="4"/>
      <c r="J1" s="4"/>
      <c r="K1" s="4"/>
      <c r="L1" s="6"/>
      <c r="M1" s="7"/>
      <c r="N1" s="1236"/>
      <c r="O1" s="1237"/>
      <c r="P1" s="1237"/>
      <c r="Q1" s="1238"/>
      <c r="R1" s="8"/>
      <c r="S1" s="4"/>
      <c r="T1" s="4"/>
      <c r="U1" s="4"/>
      <c r="V1" s="4"/>
      <c r="W1" s="4"/>
      <c r="X1" s="4"/>
      <c r="Y1" s="4"/>
      <c r="Z1" s="1239" t="s">
        <v>0</v>
      </c>
      <c r="AA1" s="1240"/>
      <c r="AB1" s="9"/>
      <c r="AC1" s="9"/>
      <c r="AD1" s="4"/>
      <c r="AE1" s="4"/>
      <c r="AF1" s="4"/>
      <c r="AG1" s="4"/>
      <c r="AH1" s="4"/>
      <c r="AI1" s="4"/>
      <c r="AJ1" s="4"/>
      <c r="AK1" s="4"/>
      <c r="AL1" s="10"/>
      <c r="AM1" s="10"/>
      <c r="AN1" s="10"/>
      <c r="AO1" s="11"/>
      <c r="AP1" s="1243" t="s">
        <v>1</v>
      </c>
      <c r="AQ1" s="1222" t="s">
        <v>2</v>
      </c>
      <c r="AR1" s="1222"/>
      <c r="AS1" s="1222"/>
      <c r="AT1" s="1222"/>
      <c r="AU1" s="1222"/>
      <c r="AV1" s="1222"/>
      <c r="AW1" s="1222"/>
      <c r="AX1" s="12"/>
      <c r="AY1" s="13"/>
      <c r="AZ1" s="13"/>
      <c r="BA1" s="13"/>
      <c r="BB1" s="14"/>
      <c r="BC1" s="1222" t="s">
        <v>2</v>
      </c>
      <c r="BD1" s="1222"/>
      <c r="BE1" s="1222"/>
      <c r="BF1" s="1222"/>
      <c r="BG1" s="1222"/>
      <c r="BH1" s="1222"/>
      <c r="BI1" s="1222"/>
      <c r="BJ1" s="15"/>
      <c r="BK1" s="15"/>
      <c r="BL1" s="16"/>
      <c r="BM1" s="16"/>
      <c r="BN1" s="16"/>
      <c r="BO1" s="16"/>
      <c r="BP1" s="16"/>
      <c r="BQ1" s="16"/>
      <c r="BR1" s="16"/>
      <c r="BS1" s="16"/>
      <c r="BT1" s="16"/>
      <c r="BU1" s="16"/>
      <c r="BV1" s="16"/>
      <c r="BW1" s="16"/>
      <c r="BX1" s="16"/>
      <c r="BY1" s="16"/>
      <c r="BZ1" s="16"/>
      <c r="CA1" s="16"/>
      <c r="CB1" s="16"/>
      <c r="CC1" s="16"/>
    </row>
    <row r="2" spans="1:81" s="31" customFormat="1" ht="24.95" customHeight="1" x14ac:dyDescent="0.8">
      <c r="A2" s="18"/>
      <c r="B2" s="18"/>
      <c r="C2" s="19"/>
      <c r="D2" s="20"/>
      <c r="E2" s="21"/>
      <c r="F2" s="1223" t="s">
        <v>3</v>
      </c>
      <c r="G2" s="1224"/>
      <c r="H2" s="1224"/>
      <c r="I2" s="1225"/>
      <c r="J2" s="22"/>
      <c r="K2" s="21"/>
      <c r="L2" s="23"/>
      <c r="M2" s="24"/>
      <c r="N2" s="1223" t="s">
        <v>4</v>
      </c>
      <c r="O2" s="1224"/>
      <c r="P2" s="1224"/>
      <c r="Q2" s="1225"/>
      <c r="R2" s="1223" t="s">
        <v>5</v>
      </c>
      <c r="S2" s="1225"/>
      <c r="T2" s="22"/>
      <c r="U2" s="21"/>
      <c r="V2" s="22"/>
      <c r="W2" s="21"/>
      <c r="X2" s="1226" t="s">
        <v>6</v>
      </c>
      <c r="Y2" s="1227"/>
      <c r="Z2" s="1241"/>
      <c r="AA2" s="1242"/>
      <c r="AB2" s="25"/>
      <c r="AC2" s="26"/>
      <c r="AD2" s="22" t="s">
        <v>321</v>
      </c>
      <c r="AE2" s="21"/>
      <c r="AF2" s="22"/>
      <c r="AG2" s="21"/>
      <c r="AH2" s="22"/>
      <c r="AI2" s="21"/>
      <c r="AJ2" s="22" t="s">
        <v>7</v>
      </c>
      <c r="AK2" s="21"/>
      <c r="AL2" s="27"/>
      <c r="AM2" s="28"/>
      <c r="AN2" s="28"/>
      <c r="AO2" s="29"/>
      <c r="AP2" s="1244"/>
      <c r="AQ2" s="30"/>
      <c r="AR2" s="1228" t="s">
        <v>8</v>
      </c>
      <c r="AS2" s="1229"/>
      <c r="AT2" s="1230"/>
      <c r="AU2" s="1228" t="s">
        <v>9</v>
      </c>
      <c r="AV2" s="1234"/>
      <c r="AW2" s="1235"/>
      <c r="AX2" s="12"/>
      <c r="AY2" s="1231" t="s">
        <v>10</v>
      </c>
      <c r="AZ2" s="1232"/>
      <c r="BA2" s="1233"/>
      <c r="BB2" s="14"/>
      <c r="BC2" s="30"/>
      <c r="BD2" s="1228" t="s">
        <v>11</v>
      </c>
      <c r="BE2" s="1229"/>
      <c r="BF2" s="1230"/>
      <c r="BG2" s="1228" t="s">
        <v>9</v>
      </c>
      <c r="BH2" s="1234"/>
      <c r="BI2" s="1235"/>
      <c r="BJ2" s="1246" t="s">
        <v>12</v>
      </c>
      <c r="BK2" s="1247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</row>
    <row r="3" spans="1:81" s="31" customFormat="1" ht="24.95" customHeight="1" x14ac:dyDescent="0.8">
      <c r="A3" s="32" t="s">
        <v>13</v>
      </c>
      <c r="B3" s="33" t="s">
        <v>14</v>
      </c>
      <c r="C3" s="34" t="s">
        <v>15</v>
      </c>
      <c r="D3" s="35" t="s">
        <v>16</v>
      </c>
      <c r="E3" s="36" t="s">
        <v>17</v>
      </c>
      <c r="F3" s="37" t="s">
        <v>8</v>
      </c>
      <c r="G3" s="36" t="s">
        <v>18</v>
      </c>
      <c r="H3" s="37" t="s">
        <v>11</v>
      </c>
      <c r="I3" s="36" t="s">
        <v>18</v>
      </c>
      <c r="J3" s="37" t="s">
        <v>19</v>
      </c>
      <c r="K3" s="36" t="s">
        <v>20</v>
      </c>
      <c r="L3" s="38" t="s">
        <v>21</v>
      </c>
      <c r="M3" s="39" t="s">
        <v>22</v>
      </c>
      <c r="N3" s="37" t="s">
        <v>23</v>
      </c>
      <c r="O3" s="40"/>
      <c r="P3" s="40" t="s">
        <v>24</v>
      </c>
      <c r="Q3" s="41"/>
      <c r="R3" s="37" t="s">
        <v>23</v>
      </c>
      <c r="S3" s="40" t="s">
        <v>24</v>
      </c>
      <c r="T3" s="37" t="s">
        <v>25</v>
      </c>
      <c r="U3" s="36" t="s">
        <v>26</v>
      </c>
      <c r="V3" s="37" t="s">
        <v>27</v>
      </c>
      <c r="W3" s="36" t="s">
        <v>26</v>
      </c>
      <c r="X3" s="42" t="s">
        <v>28</v>
      </c>
      <c r="Y3" s="41" t="s">
        <v>27</v>
      </c>
      <c r="Z3" s="42" t="s">
        <v>29</v>
      </c>
      <c r="AA3" s="41" t="s">
        <v>26</v>
      </c>
      <c r="AB3" s="42" t="s">
        <v>30</v>
      </c>
      <c r="AC3" s="41" t="s">
        <v>31</v>
      </c>
      <c r="AD3" s="37" t="s">
        <v>322</v>
      </c>
      <c r="AE3" s="36" t="s">
        <v>26</v>
      </c>
      <c r="AF3" s="37" t="s">
        <v>323</v>
      </c>
      <c r="AG3" s="36" t="s">
        <v>26</v>
      </c>
      <c r="AH3" s="37" t="s">
        <v>32</v>
      </c>
      <c r="AI3" s="36" t="s">
        <v>26</v>
      </c>
      <c r="AJ3" s="43" t="s">
        <v>33</v>
      </c>
      <c r="AK3" s="36"/>
      <c r="AL3" s="1258" t="s">
        <v>34</v>
      </c>
      <c r="AM3" s="1259"/>
      <c r="AN3" s="1259"/>
      <c r="AO3" s="1260"/>
      <c r="AP3" s="1245"/>
      <c r="AQ3" s="44" t="s">
        <v>35</v>
      </c>
      <c r="AR3" s="45" t="s">
        <v>36</v>
      </c>
      <c r="AS3" s="46" t="s">
        <v>37</v>
      </c>
      <c r="AT3" s="47" t="s">
        <v>38</v>
      </c>
      <c r="AU3" s="45" t="s">
        <v>36</v>
      </c>
      <c r="AV3" s="46" t="s">
        <v>37</v>
      </c>
      <c r="AW3" s="47" t="s">
        <v>38</v>
      </c>
      <c r="AX3" s="48"/>
      <c r="AY3" s="45" t="s">
        <v>36</v>
      </c>
      <c r="AZ3" s="46" t="s">
        <v>37</v>
      </c>
      <c r="BA3" s="47" t="s">
        <v>38</v>
      </c>
      <c r="BB3" s="49"/>
      <c r="BC3" s="44" t="s">
        <v>11</v>
      </c>
      <c r="BD3" s="45" t="s">
        <v>36</v>
      </c>
      <c r="BE3" s="46" t="s">
        <v>37</v>
      </c>
      <c r="BF3" s="47" t="s">
        <v>38</v>
      </c>
      <c r="BG3" s="45" t="s">
        <v>36</v>
      </c>
      <c r="BH3" s="46" t="s">
        <v>37</v>
      </c>
      <c r="BI3" s="47" t="s">
        <v>38</v>
      </c>
      <c r="BJ3" s="50" t="s">
        <v>8</v>
      </c>
      <c r="BK3" s="51" t="s">
        <v>11</v>
      </c>
      <c r="BL3" s="16"/>
      <c r="BM3" s="16"/>
      <c r="BN3" s="16"/>
      <c r="BO3" s="16"/>
      <c r="BP3" s="16"/>
      <c r="BQ3" s="16"/>
      <c r="BR3" s="16"/>
      <c r="BS3" s="16"/>
      <c r="BT3" s="16"/>
      <c r="BU3" s="16"/>
      <c r="BV3" s="16"/>
      <c r="BW3" s="16"/>
      <c r="BX3" s="16"/>
      <c r="BY3" s="16"/>
      <c r="BZ3" s="16"/>
      <c r="CA3" s="16"/>
      <c r="CB3" s="16"/>
      <c r="CC3" s="16"/>
    </row>
    <row r="4" spans="1:81" x14ac:dyDescent="0.8">
      <c r="A4" s="52"/>
      <c r="B4" s="53"/>
      <c r="C4" s="54"/>
      <c r="D4" s="55"/>
      <c r="E4" s="56"/>
      <c r="F4" s="1219" t="str">
        <f>F5</f>
        <v>Florida Atlantic</v>
      </c>
      <c r="G4" s="1253"/>
      <c r="H4" s="1253"/>
      <c r="I4" s="1254"/>
      <c r="J4" s="57"/>
      <c r="K4" s="56"/>
      <c r="L4" s="58"/>
      <c r="M4" s="59"/>
      <c r="N4" s="57"/>
      <c r="O4" s="9"/>
      <c r="P4" s="9"/>
      <c r="Q4" s="56"/>
      <c r="R4" s="57"/>
      <c r="S4" s="9"/>
      <c r="T4" s="57"/>
      <c r="U4" s="56"/>
      <c r="V4" s="57"/>
      <c r="W4" s="60"/>
      <c r="X4" s="57"/>
      <c r="Y4" s="56"/>
      <c r="Z4" s="57"/>
      <c r="AA4" s="56"/>
      <c r="AB4" s="57"/>
      <c r="AC4" s="56"/>
      <c r="AD4" s="8"/>
      <c r="AE4" s="60"/>
      <c r="AF4" s="8"/>
      <c r="AG4" s="60"/>
      <c r="AH4" s="8"/>
      <c r="AI4" s="60"/>
      <c r="AJ4" s="8"/>
      <c r="AK4" s="60"/>
      <c r="AL4" s="61"/>
      <c r="AM4" s="62"/>
      <c r="AN4" s="62"/>
      <c r="AO4" s="63"/>
      <c r="AP4" s="64"/>
      <c r="AQ4" s="65"/>
      <c r="AR4" s="66"/>
      <c r="AS4" s="67"/>
      <c r="AT4" s="67"/>
      <c r="AU4" s="66"/>
      <c r="AV4" s="67"/>
      <c r="AW4" s="49"/>
      <c r="AX4" s="48"/>
      <c r="AY4" s="66"/>
      <c r="AZ4" s="67"/>
      <c r="BA4" s="49"/>
      <c r="BB4" s="49"/>
      <c r="BC4" s="65"/>
      <c r="BD4" s="66"/>
      <c r="BE4" s="67"/>
      <c r="BF4" s="67"/>
      <c r="BG4" s="66"/>
      <c r="BH4" s="67"/>
      <c r="BI4" s="49"/>
      <c r="BJ4" s="68"/>
      <c r="BK4" s="69"/>
    </row>
    <row r="5" spans="1:81" x14ac:dyDescent="0.8">
      <c r="A5" s="70">
        <f>IF(+All!$F85="Florida Atlantic",+All!A85,IF(+All!$H85="Florida Atlantic",+All!A85,0))</f>
        <v>1</v>
      </c>
      <c r="B5" s="480" t="str">
        <f>IF(+All!$F85="Florida Atlantic",+All!B85,IF(+All!$H85="Florida Atlantic",+All!B85,0))</f>
        <v>Sat</v>
      </c>
      <c r="C5" s="72">
        <f>IF(+All!$F85="Florida Atlantic",+All!C85,IF(+All!$H85="Florida Atlantic",+All!C85,0))</f>
        <v>44443</v>
      </c>
      <c r="D5" s="73">
        <f>IF(+All!$F85="Florida Atlantic",+All!D85,IF(+All!$H85="Florida Atlantic",+All!D85,0))</f>
        <v>0.8125</v>
      </c>
      <c r="E5" s="707" t="str">
        <f>IF(+All!$F85="Florida Atlantic",+All!E85,IF(+All!$H85="Florida Atlantic",+All!E85,0))</f>
        <v>SEC</v>
      </c>
      <c r="F5" s="75" t="str">
        <f>IF(+All!$F85="Florida Atlantic",+All!F85,IF(+All!$H85="Florida Atlantic",+All!F85,0))</f>
        <v>Florida Atlantic</v>
      </c>
      <c r="G5" s="76" t="str">
        <f>IF(+All!$F85="Florida Atlantic",+All!G85,IF(+All!$H85="Florida Atlantic",+All!G85,0))</f>
        <v>CUSA</v>
      </c>
      <c r="H5" s="75" t="str">
        <f>IF(+All!$F85="Florida Atlantic",+All!H85,IF(+All!$H85="Florida Atlantic",+All!H85,0))</f>
        <v>Florida</v>
      </c>
      <c r="I5" s="76" t="str">
        <f>IF(+All!$F85="Florida Atlantic",+All!I85,IF(+All!$H85="Florida Atlantic",+All!I85,0))</f>
        <v>SEC</v>
      </c>
      <c r="J5" s="706" t="str">
        <f>IF(+All!$F85="Florida Atlantic",+All!J85,IF(+All!$H85="Florida Atlantic",+All!J85,0))</f>
        <v>Florida</v>
      </c>
      <c r="K5" s="707" t="str">
        <f>IF(+All!$F85="Florida Atlantic",+All!K85,IF(+All!$H85="Florida Atlantic",+All!K85,0))</f>
        <v>Florida Atlantic</v>
      </c>
      <c r="L5" s="78">
        <f>IF(+All!$F85="Florida Atlantic",+All!L85,IF(+All!$H85="Florida Atlantic",+All!L85,0))</f>
        <v>23.5</v>
      </c>
      <c r="M5" s="79">
        <f>IF(+All!$F85="Florida Atlantic",+All!M85,IF(+All!$H85="Florida Atlantic",+All!M85,0))</f>
        <v>52</v>
      </c>
      <c r="N5" s="706" t="str">
        <f>IF(+All!$F85="Florida Atlantic",+All!N85,IF(+All!$H85="Florida Atlantic",+All!N85,0))</f>
        <v>Florida</v>
      </c>
      <c r="O5" s="708">
        <f>IF(+All!$F85="Florida Atlantic",+All!O85,IF(+All!$H85="Florida Atlantic",+All!O85,0))</f>
        <v>35</v>
      </c>
      <c r="P5" s="708" t="str">
        <f>IF(+All!$F85="Florida Atlantic",+All!P85,IF(+All!$H85="Florida Atlantic",+All!P85,0))</f>
        <v>Florida Atlantic</v>
      </c>
      <c r="Q5" s="707">
        <f>IF(+All!$F85="Florida Atlantic",+All!Q85,IF(+All!$H85="Florida Atlantic",+All!Q85,0))</f>
        <v>14</v>
      </c>
      <c r="R5" s="706" t="str">
        <f>IF(+All!$F85="Florida Atlantic",+All!R85,IF(+All!$H85="Florida Atlantic",+All!R85,0))</f>
        <v>Florida Atlantic</v>
      </c>
      <c r="S5" s="708" t="str">
        <f>IF(+All!$F85="Florida Atlantic",+All!S85,IF(+All!$H85="Florida Atlantic",+All!S85,0))</f>
        <v>Florida</v>
      </c>
      <c r="T5" s="706" t="str">
        <f>IF(+All!$F85="Florida Atlantic",+All!T85,IF(+All!$H85="Florida Atlantic",+All!T85,0))</f>
        <v>Florida Atlantic</v>
      </c>
      <c r="U5" s="707" t="str">
        <f>IF(+All!$F85="Florida Atlantic",+All!U85,IF(+All!$H85="Florida Atlantic",+All!U85,0))</f>
        <v>W</v>
      </c>
      <c r="V5" s="706"/>
      <c r="W5" s="707"/>
      <c r="X5" s="706"/>
      <c r="Y5" s="707"/>
      <c r="Z5" s="706"/>
      <c r="AA5" s="707"/>
      <c r="AB5" s="706"/>
      <c r="AC5" s="707"/>
      <c r="AD5" s="706"/>
      <c r="AE5" s="707"/>
      <c r="AF5" s="706"/>
      <c r="AG5" s="707"/>
      <c r="AH5" s="706"/>
      <c r="AI5" s="707"/>
      <c r="AJ5" s="706"/>
      <c r="AK5" s="707"/>
      <c r="AQ5" s="480"/>
      <c r="AR5" s="482"/>
      <c r="AS5" s="483"/>
      <c r="AT5" s="483"/>
      <c r="AU5" s="482"/>
      <c r="AV5" s="483"/>
      <c r="AW5" s="484"/>
      <c r="AX5" s="483"/>
      <c r="AY5" s="88"/>
      <c r="AZ5" s="89"/>
      <c r="BA5" s="90"/>
      <c r="BB5" s="90"/>
      <c r="BC5" s="91"/>
      <c r="BD5" s="482"/>
      <c r="BE5" s="483"/>
      <c r="BF5" s="483"/>
      <c r="BG5" s="482"/>
      <c r="BH5" s="483"/>
      <c r="BI5" s="484"/>
    </row>
    <row r="6" spans="1:81" x14ac:dyDescent="0.8">
      <c r="A6" s="70">
        <f>IF(+All!$F132="Florida Atlantic",+All!A132,IF(+All!$H132="Florida Atlantic",+All!A132,0))</f>
        <v>2</v>
      </c>
      <c r="B6" s="480" t="str">
        <f>IF(+All!$F132="Florida Atlantic",+All!B132,IF(+All!$H132="Florida Atlantic",+All!B132,0))</f>
        <v>Sat</v>
      </c>
      <c r="C6" s="72">
        <f>IF(+All!$F132="Florida Atlantic",+All!C132,IF(+All!$H132="Florida Atlantic",+All!C132,0))</f>
        <v>44450</v>
      </c>
      <c r="D6" s="73">
        <f>IF(+All!$F132="Florida Atlantic",+All!D132,IF(+All!$H132="Florida Atlantic",+All!D132,0))</f>
        <v>0.64583333333333337</v>
      </c>
      <c r="E6" s="707">
        <f>IF(+All!$F132="Florida Atlantic",+All!E132,IF(+All!$H132="Florida Atlantic",+All!E132,0))</f>
        <v>0</v>
      </c>
      <c r="F6" s="75" t="str">
        <f>IF(+All!$F132="Florida Atlantic",+All!F132,IF(+All!$H132="Florida Atlantic",+All!F132,0))</f>
        <v>Georgia Southern</v>
      </c>
      <c r="G6" s="76" t="str">
        <f>IF(+All!$F132="Florida Atlantic",+All!G132,IF(+All!$H132="Florida Atlantic",+All!G132,0))</f>
        <v>SB</v>
      </c>
      <c r="H6" s="75" t="str">
        <f>IF(+All!$F132="Florida Atlantic",+All!H132,IF(+All!$H132="Florida Atlantic",+All!H132,0))</f>
        <v>Florida Atlantic</v>
      </c>
      <c r="I6" s="76" t="str">
        <f>IF(+All!$F132="Florida Atlantic",+All!I132,IF(+All!$H132="Florida Atlantic",+All!I132,0))</f>
        <v>CUSA</v>
      </c>
      <c r="J6" s="706" t="str">
        <f>IF(+All!$F132="Florida Atlantic",+All!J132,IF(+All!$H132="Florida Atlantic",+All!J132,0))</f>
        <v>Florida Atlantic</v>
      </c>
      <c r="K6" s="707" t="str">
        <f>IF(+All!$F132="Florida Atlantic",+All!K132,IF(+All!$H132="Florida Atlantic",+All!K132,0))</f>
        <v>Georgia Southern</v>
      </c>
      <c r="L6" s="78">
        <f>IF(+All!$F132="Florida Atlantic",+All!L132,IF(+All!$H132="Florida Atlantic",+All!L132,0))</f>
        <v>7</v>
      </c>
      <c r="M6" s="79">
        <f>IF(+All!$F132="Florida Atlantic",+All!M132,IF(+All!$H132="Florida Atlantic",+All!M132,0))</f>
        <v>48.5</v>
      </c>
      <c r="N6" s="706" t="str">
        <f>IF(+All!$F132="Florida Atlantic",+All!N132,IF(+All!$H132="Florida Atlantic",+All!N132,0))</f>
        <v>Florida Atlantic</v>
      </c>
      <c r="O6" s="708">
        <f>IF(+All!$F132="Florida Atlantic",+All!O132,IF(+All!$H132="Florida Atlantic",+All!O132,0))</f>
        <v>38</v>
      </c>
      <c r="P6" s="708" t="str">
        <f>IF(+All!$F132="Florida Atlantic",+All!P132,IF(+All!$H132="Florida Atlantic",+All!P132,0))</f>
        <v>Georgia Southern</v>
      </c>
      <c r="Q6" s="707">
        <f>IF(+All!$F132="Florida Atlantic",+All!Q132,IF(+All!$H132="Florida Atlantic",+All!Q132,0))</f>
        <v>6</v>
      </c>
      <c r="R6" s="706" t="str">
        <f>IF(+All!$F132="Florida Atlantic",+All!R132,IF(+All!$H132="Florida Atlantic",+All!R132,0))</f>
        <v>Florida Atlantic</v>
      </c>
      <c r="S6" s="708" t="str">
        <f>IF(+All!$F132="Florida Atlantic",+All!S132,IF(+All!$H132="Florida Atlantic",+All!S132,0))</f>
        <v>Georgia Southern</v>
      </c>
      <c r="T6" s="706" t="str">
        <f>IF(+All!$F132="Florida Atlantic",+All!T132,IF(+All!$H132="Florida Atlantic",+All!T132,0))</f>
        <v>Georgia Southern</v>
      </c>
      <c r="U6" s="707" t="str">
        <f>IF(+All!$F132="Florida Atlantic",+All!U132,IF(+All!$H132="Florida Atlantic",+All!U132,0))</f>
        <v>L</v>
      </c>
      <c r="V6" s="706"/>
      <c r="W6" s="707"/>
      <c r="X6" s="706"/>
      <c r="Y6" s="707"/>
      <c r="Z6" s="706"/>
      <c r="AA6" s="707"/>
      <c r="AB6" s="706"/>
      <c r="AC6" s="707"/>
      <c r="AD6" s="706"/>
      <c r="AE6" s="707"/>
      <c r="AF6" s="706"/>
      <c r="AG6" s="707"/>
      <c r="AH6" s="706"/>
      <c r="AI6" s="707"/>
      <c r="AJ6" s="706"/>
      <c r="AK6" s="707"/>
      <c r="AQ6" s="480"/>
      <c r="AR6" s="482"/>
      <c r="AS6" s="483"/>
      <c r="AT6" s="483"/>
      <c r="AU6" s="482"/>
      <c r="AV6" s="483"/>
      <c r="AW6" s="484"/>
      <c r="AX6" s="483"/>
      <c r="AY6" s="88"/>
      <c r="AZ6" s="89"/>
      <c r="BA6" s="90"/>
      <c r="BB6" s="90"/>
      <c r="BC6" s="91"/>
      <c r="BD6" s="482"/>
      <c r="BE6" s="483"/>
      <c r="BF6" s="483"/>
      <c r="BG6" s="482"/>
      <c r="BH6" s="483"/>
      <c r="BI6" s="484"/>
    </row>
    <row r="7" spans="1:81" x14ac:dyDescent="0.8">
      <c r="A7" s="70">
        <f>IF(+All!$F205="Florida Atlantic",+All!A205,IF(+All!$H205="Florida Atlantic",+All!A205,0))</f>
        <v>3</v>
      </c>
      <c r="B7" s="480" t="str">
        <f>IF(+All!$F205="Florida Atlantic",+All!B205,IF(+All!$H205="Florida Atlantic",+All!B205,0))</f>
        <v>Sat</v>
      </c>
      <c r="C7" s="72">
        <f>IF(+All!$F205="Florida Atlantic",+All!C205,IF(+All!$H205="Florida Atlantic",+All!C205,0))</f>
        <v>44457</v>
      </c>
      <c r="D7" s="73">
        <f>IF(+All!$F205="Florida Atlantic",+All!D205,IF(+All!$H205="Florida Atlantic",+All!D205,0))</f>
        <v>0.75</v>
      </c>
      <c r="E7" s="707" t="str">
        <f>IF(+All!$F205="Florida Atlantic",+All!E205,IF(+All!$H205="Florida Atlantic",+All!E205,0))</f>
        <v>espn3</v>
      </c>
      <c r="F7" s="75" t="str">
        <f>IF(+All!$F205="Florida Atlantic",+All!F205,IF(+All!$H205="Florida Atlantic",+All!F205,0))</f>
        <v>1AA Fordham</v>
      </c>
      <c r="G7" s="76" t="str">
        <f>IF(+All!$F205="Florida Atlantic",+All!G205,IF(+All!$H205="Florida Atlantic",+All!G205,0))</f>
        <v>1AA</v>
      </c>
      <c r="H7" s="75" t="str">
        <f>IF(+All!$F205="Florida Atlantic",+All!H205,IF(+All!$H205="Florida Atlantic",+All!H205,0))</f>
        <v>Florida Atlantic</v>
      </c>
      <c r="I7" s="76" t="str">
        <f>IF(+All!$F205="Florida Atlantic",+All!I205,IF(+All!$H205="Florida Atlantic",+All!I205,0))</f>
        <v>CUSA</v>
      </c>
      <c r="J7" s="706">
        <f>IF(+All!$F205="Florida Atlantic",+All!J205,IF(+All!$H205="Florida Atlantic",+All!J205,0))</f>
        <v>0</v>
      </c>
      <c r="K7" s="707">
        <f>IF(+All!$F205="Florida Atlantic",+All!K205,IF(+All!$H205="Florida Atlantic",+All!K205,0))</f>
        <v>0</v>
      </c>
      <c r="L7" s="78">
        <f>IF(+All!$F205="Florida Atlantic",+All!L205,IF(+All!$H205="Florida Atlantic",+All!L205,0))</f>
        <v>0</v>
      </c>
      <c r="M7" s="79">
        <f>IF(+All!$F205="Florida Atlantic",+All!M205,IF(+All!$H205="Florida Atlantic",+All!M205,0))</f>
        <v>0</v>
      </c>
      <c r="N7" s="706" t="str">
        <f>IF(+All!$F205="Florida Atlantic",+All!N205,IF(+All!$H205="Florida Atlantic",+All!N205,0))</f>
        <v>Florida Atlantic</v>
      </c>
      <c r="O7" s="708">
        <f>IF(+All!$F205="Florida Atlantic",+All!O205,IF(+All!$H205="Florida Atlantic",+All!O205,0))</f>
        <v>45</v>
      </c>
      <c r="P7" s="708" t="str">
        <f>IF(+All!$F205="Florida Atlantic",+All!P205,IF(+All!$H205="Florida Atlantic",+All!P205,0))</f>
        <v>1AA Fordham</v>
      </c>
      <c r="Q7" s="707">
        <f>IF(+All!$F205="Florida Atlantic",+All!Q205,IF(+All!$H205="Florida Atlantic",+All!Q205,0))</f>
        <v>14</v>
      </c>
      <c r="R7" s="706">
        <f>IF(+All!$F205="Florida Atlantic",+All!R205,IF(+All!$H205="Florida Atlantic",+All!R205,0))</f>
        <v>0</v>
      </c>
      <c r="S7" s="708">
        <f>IF(+All!$F205="Florida Atlantic",+All!S205,IF(+All!$H205="Florida Atlantic",+All!S205,0))</f>
        <v>0</v>
      </c>
      <c r="T7" s="706">
        <f>IF(+All!$F205="Florida Atlantic",+All!T205,IF(+All!$H205="Florida Atlantic",+All!T205,0))</f>
        <v>0</v>
      </c>
      <c r="U7" s="707">
        <f>IF(+All!$F205="Florida Atlantic",+All!U205,IF(+All!$H205="Florida Atlantic",+All!U205,0))</f>
        <v>0</v>
      </c>
      <c r="V7" s="706"/>
      <c r="W7" s="707"/>
      <c r="X7" s="706"/>
      <c r="Y7" s="707"/>
      <c r="Z7" s="706"/>
      <c r="AA7" s="707"/>
      <c r="AB7" s="706"/>
      <c r="AC7" s="707"/>
      <c r="AD7" s="706"/>
      <c r="AE7" s="707"/>
      <c r="AF7" s="706"/>
      <c r="AG7" s="707"/>
      <c r="AH7" s="706"/>
      <c r="AI7" s="707"/>
      <c r="AJ7" s="706"/>
      <c r="AK7" s="707"/>
      <c r="AQ7" s="480"/>
      <c r="AR7" s="482"/>
      <c r="AS7" s="483"/>
      <c r="AT7" s="483"/>
      <c r="AU7" s="482"/>
      <c r="AV7" s="483"/>
      <c r="AW7" s="484"/>
      <c r="AX7" s="483"/>
      <c r="AY7" s="88"/>
      <c r="AZ7" s="89"/>
      <c r="BA7" s="90"/>
      <c r="BB7" s="90"/>
      <c r="BC7" s="91"/>
      <c r="BD7" s="482"/>
      <c r="BE7" s="483"/>
      <c r="BF7" s="483"/>
      <c r="BG7" s="482"/>
      <c r="BH7" s="483"/>
      <c r="BI7" s="484"/>
    </row>
    <row r="8" spans="1:81" x14ac:dyDescent="0.8">
      <c r="A8" s="70">
        <f>IF(+All!$F303="Florida Atlantic",+All!A303,IF(+All!$H303="Florida Atlantic",+All!A303,0))</f>
        <v>4</v>
      </c>
      <c r="B8" s="480" t="str">
        <f>IF(+All!$F303="Florida Atlantic",+All!B303,IF(+All!$H303="Florida Atlantic",+All!B303,0))</f>
        <v>Sat</v>
      </c>
      <c r="C8" s="72">
        <f>IF(+All!$F303="Florida Atlantic",+All!C303,IF(+All!$H303="Florida Atlantic",+All!C303,0))</f>
        <v>44464</v>
      </c>
      <c r="D8" s="73">
        <f>IF(+All!$F303="Florida Atlantic",+All!D303,IF(+All!$H303="Florida Atlantic",+All!D303,0))</f>
        <v>0.83333333333333337</v>
      </c>
      <c r="E8" s="707" t="str">
        <f>IF(+All!$F303="Florida Atlantic",+All!E303,IF(+All!$H303="Florida Atlantic",+All!E303,0))</f>
        <v>FS2</v>
      </c>
      <c r="F8" s="75" t="str">
        <f>IF(+All!$F303="Florida Atlantic",+All!F303,IF(+All!$H303="Florida Atlantic",+All!F303,0))</f>
        <v>Florida Atlantic</v>
      </c>
      <c r="G8" s="76" t="str">
        <f>IF(+All!$F303="Florida Atlantic",+All!G303,IF(+All!$H303="Florida Atlantic",+All!G303,0))</f>
        <v>CUSA</v>
      </c>
      <c r="H8" s="75" t="str">
        <f>IF(+All!$F303="Florida Atlantic",+All!H303,IF(+All!$H303="Florida Atlantic",+All!H303,0))</f>
        <v>Air Force</v>
      </c>
      <c r="I8" s="76" t="str">
        <f>IF(+All!$F303="Florida Atlantic",+All!I303,IF(+All!$H303="Florida Atlantic",+All!I303,0))</f>
        <v>MWC</v>
      </c>
      <c r="J8" s="706" t="str">
        <f>IF(+All!$F303="Florida Atlantic",+All!J303,IF(+All!$H303="Florida Atlantic",+All!J303,0))</f>
        <v>Air Force</v>
      </c>
      <c r="K8" s="707" t="str">
        <f>IF(+All!$F303="Florida Atlantic",+All!K303,IF(+All!$H303="Florida Atlantic",+All!K303,0))</f>
        <v>Florida Atlantic</v>
      </c>
      <c r="L8" s="78">
        <f>IF(+All!$F303="Florida Atlantic",+All!L303,IF(+All!$H303="Florida Atlantic",+All!L303,0))</f>
        <v>4</v>
      </c>
      <c r="M8" s="79">
        <f>IF(+All!$F303="Florida Atlantic",+All!M303,IF(+All!$H303="Florida Atlantic",+All!M303,0))</f>
        <v>54</v>
      </c>
      <c r="N8" s="706" t="str">
        <f>IF(+All!$F303="Florida Atlantic",+All!N303,IF(+All!$H303="Florida Atlantic",+All!N303,0))</f>
        <v>Air Force</v>
      </c>
      <c r="O8" s="708">
        <f>IF(+All!$F303="Florida Atlantic",+All!O303,IF(+All!$H303="Florida Atlantic",+All!O303,0))</f>
        <v>31</v>
      </c>
      <c r="P8" s="708" t="str">
        <f>IF(+All!$F303="Florida Atlantic",+All!P303,IF(+All!$H303="Florida Atlantic",+All!P303,0))</f>
        <v>Florida Atlantic</v>
      </c>
      <c r="Q8" s="707">
        <f>IF(+All!$F303="Florida Atlantic",+All!Q303,IF(+All!$H303="Florida Atlantic",+All!Q303,0))</f>
        <v>7</v>
      </c>
      <c r="R8" s="706" t="str">
        <f>IF(+All!$F303="Florida Atlantic",+All!R303,IF(+All!$H303="Florida Atlantic",+All!R303,0))</f>
        <v>Air Force</v>
      </c>
      <c r="S8" s="708" t="str">
        <f>IF(+All!$F303="Florida Atlantic",+All!S303,IF(+All!$H303="Florida Atlantic",+All!S303,0))</f>
        <v>Florida Atlantic</v>
      </c>
      <c r="T8" s="706" t="str">
        <f>IF(+All!$F303="Florida Atlantic",+All!T303,IF(+All!$H303="Florida Atlantic",+All!T303,0))</f>
        <v>Air Force</v>
      </c>
      <c r="U8" s="707" t="str">
        <f>IF(+All!$F303="Florida Atlantic",+All!U303,IF(+All!$H303="Florida Atlantic",+All!U303,0))</f>
        <v>W</v>
      </c>
      <c r="V8" s="706"/>
      <c r="W8" s="707"/>
      <c r="X8" s="706"/>
      <c r="Y8" s="707"/>
      <c r="Z8" s="706"/>
      <c r="AA8" s="707"/>
      <c r="AB8" s="706"/>
      <c r="AC8" s="707"/>
      <c r="AD8" s="706"/>
      <c r="AE8" s="707"/>
      <c r="AF8" s="706"/>
      <c r="AG8" s="707"/>
      <c r="AH8" s="706"/>
      <c r="AI8" s="707"/>
      <c r="AJ8" s="706"/>
      <c r="AK8" s="707"/>
      <c r="AQ8" s="480"/>
      <c r="AR8" s="482"/>
      <c r="AS8" s="483"/>
      <c r="AT8" s="483"/>
      <c r="AU8" s="482"/>
      <c r="AV8" s="483"/>
      <c r="AW8" s="484"/>
      <c r="AX8" s="483"/>
      <c r="AY8" s="88"/>
      <c r="AZ8" s="89"/>
      <c r="BA8" s="90"/>
      <c r="BB8" s="90"/>
      <c r="BC8" s="91"/>
      <c r="BD8" s="482"/>
      <c r="BE8" s="483"/>
      <c r="BF8" s="483"/>
      <c r="BG8" s="482"/>
      <c r="BH8" s="483"/>
      <c r="BI8" s="484"/>
    </row>
    <row r="9" spans="1:81" x14ac:dyDescent="0.8">
      <c r="A9" s="70">
        <f>IF(+All!$F354="Florida Atlantic",+All!A354,IF(+All!$H354="Florida Atlantic",+All!A354,0))</f>
        <v>5</v>
      </c>
      <c r="B9" s="480" t="str">
        <f>IF(+All!$F354="Florida Atlantic",+All!B354,IF(+All!$H354="Florida Atlantic",+All!B354,0))</f>
        <v>Sat</v>
      </c>
      <c r="C9" s="72">
        <f>IF(+All!$F354="Florida Atlantic",+All!C354,IF(+All!$H354="Florida Atlantic",+All!C354,0))</f>
        <v>44471</v>
      </c>
      <c r="D9" s="73">
        <f>IF(+All!$F354="Florida Atlantic",+All!D354,IF(+All!$H354="Florida Atlantic",+All!D354,0))</f>
        <v>0.64583333333333337</v>
      </c>
      <c r="E9" s="707">
        <f>IF(+All!$F354="Florida Atlantic",+All!E354,IF(+All!$H354="Florida Atlantic",+All!E354,0))</f>
        <v>0</v>
      </c>
      <c r="F9" s="75" t="str">
        <f>IF(+All!$F354="Florida Atlantic",+All!F354,IF(+All!$H354="Florida Atlantic",+All!F354,0))</f>
        <v>Florida Intl</v>
      </c>
      <c r="G9" s="76" t="str">
        <f>IF(+All!$F354="Florida Atlantic",+All!G354,IF(+All!$H354="Florida Atlantic",+All!G354,0))</f>
        <v>CUSA</v>
      </c>
      <c r="H9" s="75" t="str">
        <f>IF(+All!$F354="Florida Atlantic",+All!H354,IF(+All!$H354="Florida Atlantic",+All!H354,0))</f>
        <v>Florida Atlantic</v>
      </c>
      <c r="I9" s="76" t="str">
        <f>IF(+All!$F354="Florida Atlantic",+All!I354,IF(+All!$H354="Florida Atlantic",+All!I354,0))</f>
        <v>CUSA</v>
      </c>
      <c r="J9" s="706" t="str">
        <f>IF(+All!$F354="Florida Atlantic",+All!J354,IF(+All!$H354="Florida Atlantic",+All!J354,0))</f>
        <v>Florida Atlantic</v>
      </c>
      <c r="K9" s="707" t="str">
        <f>IF(+All!$F354="Florida Atlantic",+All!K354,IF(+All!$H354="Florida Atlantic",+All!K354,0))</f>
        <v>Florida Intl</v>
      </c>
      <c r="L9" s="78">
        <f>IF(+All!$F354="Florida Atlantic",+All!L354,IF(+All!$H354="Florida Atlantic",+All!L354,0))</f>
        <v>10.5</v>
      </c>
      <c r="M9" s="79">
        <f>IF(+All!$F354="Florida Atlantic",+All!M354,IF(+All!$H354="Florida Atlantic",+All!M354,0))</f>
        <v>51.5</v>
      </c>
      <c r="N9" s="706" t="str">
        <f>IF(+All!$F354="Florida Atlantic",+All!N354,IF(+All!$H354="Florida Atlantic",+All!N354,0))</f>
        <v>Florida Atlantic</v>
      </c>
      <c r="O9" s="708">
        <f>IF(+All!$F354="Florida Atlantic",+All!O354,IF(+All!$H354="Florida Atlantic",+All!O354,0))</f>
        <v>58</v>
      </c>
      <c r="P9" s="708" t="str">
        <f>IF(+All!$F354="Florida Atlantic",+All!P354,IF(+All!$H354="Florida Atlantic",+All!P354,0))</f>
        <v>Florida Intl</v>
      </c>
      <c r="Q9" s="707">
        <f>IF(+All!$F354="Florida Atlantic",+All!Q354,IF(+All!$H354="Florida Atlantic",+All!Q354,0))</f>
        <v>21</v>
      </c>
      <c r="R9" s="706" t="str">
        <f>IF(+All!$F354="Florida Atlantic",+All!R354,IF(+All!$H354="Florida Atlantic",+All!R354,0))</f>
        <v>Florida Atlantic</v>
      </c>
      <c r="S9" s="708" t="str">
        <f>IF(+All!$F354="Florida Atlantic",+All!S354,IF(+All!$H354="Florida Atlantic",+All!S354,0))</f>
        <v>Florida Intl</v>
      </c>
      <c r="T9" s="706" t="str">
        <f>IF(+All!$F354="Florida Atlantic",+All!T354,IF(+All!$H354="Florida Atlantic",+All!T354,0))</f>
        <v>Florida Intl</v>
      </c>
      <c r="U9" s="707" t="str">
        <f>IF(+All!$F354="Florida Atlantic",+All!U354,IF(+All!$H354="Florida Atlantic",+All!U354,0))</f>
        <v>L</v>
      </c>
      <c r="V9" s="706"/>
      <c r="W9" s="707"/>
      <c r="X9" s="706"/>
      <c r="Y9" s="707"/>
      <c r="Z9" s="706"/>
      <c r="AA9" s="707"/>
      <c r="AB9" s="706"/>
      <c r="AC9" s="707"/>
      <c r="AD9" s="706"/>
      <c r="AE9" s="707"/>
      <c r="AF9" s="706"/>
      <c r="AG9" s="707"/>
      <c r="AH9" s="706"/>
      <c r="AI9" s="707"/>
      <c r="AJ9" s="706"/>
      <c r="AK9" s="707"/>
      <c r="AQ9" s="480"/>
      <c r="AR9" s="482"/>
      <c r="AS9" s="483"/>
      <c r="AT9" s="483"/>
      <c r="AU9" s="482"/>
      <c r="AV9" s="483"/>
      <c r="AW9" s="484"/>
      <c r="AX9" s="483"/>
      <c r="AY9" s="88"/>
      <c r="AZ9" s="89"/>
      <c r="BA9" s="90"/>
      <c r="BB9" s="90"/>
      <c r="BC9" s="91"/>
      <c r="BD9" s="482"/>
      <c r="BE9" s="483"/>
      <c r="BF9" s="483"/>
      <c r="BG9" s="482"/>
      <c r="BH9" s="483"/>
      <c r="BI9" s="484"/>
    </row>
    <row r="10" spans="1:81" x14ac:dyDescent="0.8">
      <c r="A10" s="70">
        <f>IF(+All!$F420="Florida Atlantic",+All!A420,IF(+All!$H420="Florida Atlantic",+All!A420,0))</f>
        <v>6</v>
      </c>
      <c r="B10" s="480" t="str">
        <f>IF(+All!$F420="Florida Atlantic",+All!B420,IF(+All!$H420="Florida Atlantic",+All!B420,0))</f>
        <v>Sat</v>
      </c>
      <c r="C10" s="72">
        <f>IF(+All!$F420="Florida Atlantic",+All!C420,IF(+All!$H420="Florida Atlantic",+All!C420,0))</f>
        <v>44478</v>
      </c>
      <c r="D10" s="73">
        <f>IF(+All!$F420="Florida Atlantic",+All!D420,IF(+All!$H420="Florida Atlantic",+All!D420,0))</f>
        <v>0.64583333333333337</v>
      </c>
      <c r="E10" s="707">
        <f>IF(+All!$F420="Florida Atlantic",+All!E420,IF(+All!$H420="Florida Atlantic",+All!E420,0))</f>
        <v>0</v>
      </c>
      <c r="F10" s="75" t="str">
        <f>IF(+All!$F420="Florida Atlantic",+All!F420,IF(+All!$H420="Florida Atlantic",+All!F420,0))</f>
        <v>Florida Atlantic</v>
      </c>
      <c r="G10" s="76" t="str">
        <f>IF(+All!$F420="Florida Atlantic",+All!G420,IF(+All!$H420="Florida Atlantic",+All!G420,0))</f>
        <v>CUSA</v>
      </c>
      <c r="H10" s="75" t="str">
        <f>IF(+All!$F420="Florida Atlantic",+All!H420,IF(+All!$H420="Florida Atlantic",+All!H420,0))</f>
        <v>UAB</v>
      </c>
      <c r="I10" s="76" t="str">
        <f>IF(+All!$F420="Florida Atlantic",+All!I420,IF(+All!$H420="Florida Atlantic",+All!I420,0))</f>
        <v>CUSA</v>
      </c>
      <c r="J10" s="706" t="str">
        <f>IF(+All!$F420="Florida Atlantic",+All!J420,IF(+All!$H420="Florida Atlantic",+All!J420,0))</f>
        <v>UAB</v>
      </c>
      <c r="K10" s="707" t="str">
        <f>IF(+All!$F420="Florida Atlantic",+All!K420,IF(+All!$H420="Florida Atlantic",+All!K420,0))</f>
        <v>Florida Atlantic</v>
      </c>
      <c r="L10" s="78">
        <f>IF(+All!$F420="Florida Atlantic",+All!L420,IF(+All!$H420="Florida Atlantic",+All!L420,0))</f>
        <v>4.5</v>
      </c>
      <c r="M10" s="79">
        <f>IF(+All!$F420="Florida Atlantic",+All!M420,IF(+All!$H420="Florida Atlantic",+All!M420,0))</f>
        <v>48.5</v>
      </c>
      <c r="N10" s="706" t="str">
        <f>IF(+All!$F420="Florida Atlantic",+All!N420,IF(+All!$H420="Florida Atlantic",+All!N420,0))</f>
        <v>UAB</v>
      </c>
      <c r="O10" s="708">
        <f>IF(+All!$F420="Florida Atlantic",+All!O420,IF(+All!$H420="Florida Atlantic",+All!O420,0))</f>
        <v>31</v>
      </c>
      <c r="P10" s="708" t="str">
        <f>IF(+All!$F420="Florida Atlantic",+All!P420,IF(+All!$H420="Florida Atlantic",+All!P420,0))</f>
        <v>Florida Atlantic</v>
      </c>
      <c r="Q10" s="707">
        <f>IF(+All!$F420="Florida Atlantic",+All!Q420,IF(+All!$H420="Florida Atlantic",+All!Q420,0))</f>
        <v>14</v>
      </c>
      <c r="R10" s="706" t="str">
        <f>IF(+All!$F420="Florida Atlantic",+All!R420,IF(+All!$H420="Florida Atlantic",+All!R420,0))</f>
        <v>UAB</v>
      </c>
      <c r="S10" s="708" t="str">
        <f>IF(+All!$F420="Florida Atlantic",+All!S420,IF(+All!$H420="Florida Atlantic",+All!S420,0))</f>
        <v>Florida Atlantic</v>
      </c>
      <c r="T10" s="706" t="str">
        <f>IF(+All!$F420="Florida Atlantic",+All!T420,IF(+All!$H420="Florida Atlantic",+All!T420,0))</f>
        <v>UAB</v>
      </c>
      <c r="U10" s="707" t="str">
        <f>IF(+All!$F420="Florida Atlantic",+All!U420,IF(+All!$H420="Florida Atlantic",+All!U420,0))</f>
        <v>W</v>
      </c>
      <c r="V10" s="706"/>
      <c r="W10" s="707"/>
      <c r="X10" s="706"/>
      <c r="Y10" s="707"/>
      <c r="Z10" s="706"/>
      <c r="AA10" s="707"/>
      <c r="AB10" s="706"/>
      <c r="AC10" s="707"/>
      <c r="AD10" s="706"/>
      <c r="AE10" s="707"/>
      <c r="AF10" s="706"/>
      <c r="AG10" s="707"/>
      <c r="AH10" s="706"/>
      <c r="AI10" s="707"/>
      <c r="AJ10" s="706"/>
      <c r="AK10" s="707"/>
      <c r="AQ10" s="480"/>
      <c r="AR10" s="482"/>
      <c r="AS10" s="483"/>
      <c r="AT10" s="483"/>
      <c r="AU10" s="482"/>
      <c r="AV10" s="483"/>
      <c r="AW10" s="484"/>
      <c r="AX10" s="483"/>
      <c r="AY10" s="88"/>
      <c r="AZ10" s="89"/>
      <c r="BA10" s="90"/>
      <c r="BB10" s="90"/>
      <c r="BC10" s="91"/>
      <c r="BD10" s="482"/>
      <c r="BE10" s="483"/>
      <c r="BF10" s="483"/>
      <c r="BG10" s="482"/>
      <c r="BH10" s="483"/>
      <c r="BI10" s="484"/>
    </row>
    <row r="11" spans="1:81" x14ac:dyDescent="0.8">
      <c r="A11" s="70">
        <f>IF(+All!$F531="Florida Atlantic",+All!A531,IF(+All!$H531="Florida Atlantic",+All!A531,0))</f>
        <v>7</v>
      </c>
      <c r="B11" s="480" t="str">
        <f>IF(+All!$F531="Florida Atlantic",+All!B531,IF(+All!$H531="Florida Atlantic",+All!B531,0))</f>
        <v>Sat</v>
      </c>
      <c r="C11" s="72">
        <f>IF(+All!$F531="Florida Atlantic",+All!C531,IF(+All!$H531="Florida Atlantic",+All!C531,0))</f>
        <v>44485</v>
      </c>
      <c r="D11" s="73">
        <f>IF(+All!$F531="Florida Atlantic",+All!D531,IF(+All!$H531="Florida Atlantic",+All!D531,0))</f>
        <v>0</v>
      </c>
      <c r="E11" s="707">
        <f>IF(+All!$F531="Florida Atlantic",+All!E531,IF(+All!$H531="Florida Atlantic",+All!E531,0))</f>
        <v>0</v>
      </c>
      <c r="F11" s="75" t="str">
        <f>IF(+All!$F531="Florida Atlantic",+All!F531,IF(+All!$H531="Florida Atlantic",+All!F531,0))</f>
        <v>Florida Atlantic</v>
      </c>
      <c r="G11" s="76" t="str">
        <f>IF(+All!$F531="Florida Atlantic",+All!G531,IF(+All!$H531="Florida Atlantic",+All!G531,0))</f>
        <v>CUSA</v>
      </c>
      <c r="H11" s="75" t="str">
        <f>IF(+All!$F531="Florida Atlantic",+All!H531,IF(+All!$H531="Florida Atlantic",+All!H531,0))</f>
        <v>Open</v>
      </c>
      <c r="I11" s="76" t="str">
        <f>IF(+All!$F531="Florida Atlantic",+All!I531,IF(+All!$H531="Florida Atlantic",+All!I531,0))</f>
        <v>ZZZ</v>
      </c>
      <c r="J11" s="706">
        <f>IF(+All!$F531="Florida Atlantic",+All!J531,IF(+All!$H531="Florida Atlantic",+All!J531,0))</f>
        <v>0</v>
      </c>
      <c r="K11" s="707">
        <f>IF(+All!$F531="Florida Atlantic",+All!K531,IF(+All!$H531="Florida Atlantic",+All!K531,0))</f>
        <v>0</v>
      </c>
      <c r="L11" s="78">
        <f>IF(+All!$F531="Florida Atlantic",+All!L531,IF(+All!$H531="Florida Atlantic",+All!L531,0))</f>
        <v>0</v>
      </c>
      <c r="M11" s="79">
        <f>IF(+All!$F531="Florida Atlantic",+All!M531,IF(+All!$H531="Florida Atlantic",+All!M531,0))</f>
        <v>0</v>
      </c>
      <c r="N11" s="706">
        <f>IF(+All!$F531="Florida Atlantic",+All!N531,IF(+All!$H531="Florida Atlantic",+All!N531,0))</f>
        <v>0</v>
      </c>
      <c r="O11" s="708">
        <f>IF(+All!$F531="Florida Atlantic",+All!O531,IF(+All!$H531="Florida Atlantic",+All!O531,0))</f>
        <v>0</v>
      </c>
      <c r="P11" s="708">
        <f>IF(+All!$F531="Florida Atlantic",+All!P531,IF(+All!$H531="Florida Atlantic",+All!P531,0))</f>
        <v>0</v>
      </c>
      <c r="Q11" s="707">
        <f>IF(+All!$F531="Florida Atlantic",+All!Q531,IF(+All!$H531="Florida Atlantic",+All!Q531,0))</f>
        <v>0</v>
      </c>
      <c r="R11" s="706">
        <f>IF(+All!$F531="Florida Atlantic",+All!R531,IF(+All!$H531="Florida Atlantic",+All!R531,0))</f>
        <v>0</v>
      </c>
      <c r="S11" s="708">
        <f>IF(+All!$F531="Florida Atlantic",+All!S531,IF(+All!$H531="Florida Atlantic",+All!S531,0))</f>
        <v>0</v>
      </c>
      <c r="T11" s="706">
        <f>IF(+All!$F531="Florida Atlantic",+All!T531,IF(+All!$H531="Florida Atlantic",+All!T531,0))</f>
        <v>0</v>
      </c>
      <c r="U11" s="707">
        <f>IF(+All!$F531="Florida Atlantic",+All!U531,IF(+All!$H531="Florida Atlantic",+All!U531,0))</f>
        <v>0</v>
      </c>
      <c r="V11" s="706"/>
      <c r="W11" s="707"/>
      <c r="X11" s="706"/>
      <c r="Y11" s="707"/>
      <c r="Z11" s="706"/>
      <c r="AA11" s="707"/>
      <c r="AB11" s="706"/>
      <c r="AC11" s="707"/>
      <c r="AD11" s="706"/>
      <c r="AE11" s="707"/>
      <c r="AF11" s="706"/>
      <c r="AG11" s="707"/>
      <c r="AH11" s="706"/>
      <c r="AI11" s="707"/>
      <c r="AJ11" s="706"/>
      <c r="AK11" s="707"/>
      <c r="AQ11" s="480"/>
      <c r="AR11" s="482"/>
      <c r="AS11" s="483"/>
      <c r="AT11" s="483"/>
      <c r="AU11" s="482"/>
      <c r="AV11" s="483"/>
      <c r="AW11" s="484"/>
      <c r="AX11" s="483"/>
      <c r="AY11" s="88"/>
      <c r="AZ11" s="89"/>
      <c r="BA11" s="90"/>
      <c r="BB11" s="90"/>
      <c r="BC11" s="91"/>
      <c r="BD11" s="482"/>
      <c r="BE11" s="483"/>
      <c r="BF11" s="483"/>
      <c r="BG11" s="482"/>
      <c r="BH11" s="483"/>
      <c r="BI11" s="484"/>
    </row>
    <row r="12" spans="1:81" x14ac:dyDescent="0.8">
      <c r="A12" s="70">
        <f>IF(+All!$F557="Florida Atlantic",+All!A557,IF(+All!$H557="Florida Atlantic",+All!A557,0))</f>
        <v>8</v>
      </c>
      <c r="B12" s="480" t="str">
        <f>IF(+All!$F557="Florida Atlantic",+All!B557,IF(+All!$H557="Florida Atlantic",+All!B557,0))</f>
        <v>Thurs</v>
      </c>
      <c r="C12" s="72">
        <f>IF(+All!$F557="Florida Atlantic",+All!C557,IF(+All!$H557="Florida Atlantic",+All!C557,0))</f>
        <v>44490</v>
      </c>
      <c r="D12" s="73">
        <f>IF(+All!$F557="Florida Atlantic",+All!D557,IF(+All!$H557="Florida Atlantic",+All!D557,0))</f>
        <v>0.8125</v>
      </c>
      <c r="E12" s="707" t="str">
        <f>IF(+All!$F557="Florida Atlantic",+All!E557,IF(+All!$H557="Florida Atlantic",+All!E557,0))</f>
        <v>CBSSN</v>
      </c>
      <c r="F12" s="75" t="str">
        <f>IF(+All!$F557="Florida Atlantic",+All!F557,IF(+All!$H557="Florida Atlantic",+All!F557,0))</f>
        <v>Florida Atlantic</v>
      </c>
      <c r="G12" s="76" t="str">
        <f>IF(+All!$F557="Florida Atlantic",+All!G557,IF(+All!$H557="Florida Atlantic",+All!G557,0))</f>
        <v>CUSA</v>
      </c>
      <c r="H12" s="75" t="str">
        <f>IF(+All!$F557="Florida Atlantic",+All!H557,IF(+All!$H557="Florida Atlantic",+All!H557,0))</f>
        <v>UNC Charlotte</v>
      </c>
      <c r="I12" s="76" t="str">
        <f>IF(+All!$F557="Florida Atlantic",+All!I557,IF(+All!$H557="Florida Atlantic",+All!I557,0))</f>
        <v>CUSA</v>
      </c>
      <c r="J12" s="706" t="str">
        <f>IF(+All!$F557="Florida Atlantic",+All!J557,IF(+All!$H557="Florida Atlantic",+All!J557,0))</f>
        <v>Florida Atlantic</v>
      </c>
      <c r="K12" s="707" t="str">
        <f>IF(+All!$F557="Florida Atlantic",+All!K557,IF(+All!$H557="Florida Atlantic",+All!K557,0))</f>
        <v>UNC Charlotte</v>
      </c>
      <c r="L12" s="78">
        <f>IF(+All!$F557="Florida Atlantic",+All!L557,IF(+All!$H557="Florida Atlantic",+All!L557,0))</f>
        <v>7</v>
      </c>
      <c r="M12" s="79">
        <f>IF(+All!$F557="Florida Atlantic",+All!M557,IF(+All!$H557="Florida Atlantic",+All!M557,0))</f>
        <v>57</v>
      </c>
      <c r="N12" s="706" t="str">
        <f>IF(+All!$F557="Florida Atlantic",+All!N557,IF(+All!$H557="Florida Atlantic",+All!N557,0))</f>
        <v>Florida Atlantic</v>
      </c>
      <c r="O12" s="708">
        <f>IF(+All!$F557="Florida Atlantic",+All!O557,IF(+All!$H557="Florida Atlantic",+All!O557,0))</f>
        <v>38</v>
      </c>
      <c r="P12" s="708" t="str">
        <f>IF(+All!$F557="Florida Atlantic",+All!P557,IF(+All!$H557="Florida Atlantic",+All!P557,0))</f>
        <v>UNC Charlotte</v>
      </c>
      <c r="Q12" s="707">
        <f>IF(+All!$F557="Florida Atlantic",+All!Q557,IF(+All!$H557="Florida Atlantic",+All!Q557,0))</f>
        <v>9</v>
      </c>
      <c r="R12" s="706" t="str">
        <f>IF(+All!$F557="Florida Atlantic",+All!R557,IF(+All!$H557="Florida Atlantic",+All!R557,0))</f>
        <v>Florida Atlantic</v>
      </c>
      <c r="S12" s="708" t="str">
        <f>IF(+All!$F557="Florida Atlantic",+All!S557,IF(+All!$H557="Florida Atlantic",+All!S557,0))</f>
        <v>UNC Charlotte</v>
      </c>
      <c r="T12" s="706" t="str">
        <f>IF(+All!$F557="Florida Atlantic",+All!T557,IF(+All!$H557="Florida Atlantic",+All!T557,0))</f>
        <v>UNC Charlotte</v>
      </c>
      <c r="U12" s="707" t="str">
        <f>IF(+All!$F557="Florida Atlantic",+All!U557,IF(+All!$H557="Florida Atlantic",+All!U557,0))</f>
        <v>L</v>
      </c>
      <c r="V12" s="706"/>
      <c r="W12" s="707"/>
      <c r="X12" s="706"/>
      <c r="Y12" s="707"/>
      <c r="Z12" s="706"/>
      <c r="AA12" s="707"/>
      <c r="AB12" s="706"/>
      <c r="AC12" s="707"/>
      <c r="AD12" s="706"/>
      <c r="AE12" s="707"/>
      <c r="AF12" s="706"/>
      <c r="AG12" s="707"/>
      <c r="AH12" s="706"/>
      <c r="AI12" s="707"/>
      <c r="AJ12" s="706"/>
      <c r="AK12" s="707"/>
      <c r="AQ12" s="480"/>
      <c r="AR12" s="482"/>
      <c r="AS12" s="483"/>
      <c r="AT12" s="483"/>
      <c r="AU12" s="482"/>
      <c r="AV12" s="483"/>
      <c r="AW12" s="484"/>
      <c r="AX12" s="483"/>
      <c r="AY12" s="88"/>
      <c r="AZ12" s="89"/>
      <c r="BA12" s="90"/>
      <c r="BB12" s="90"/>
      <c r="BC12" s="91"/>
      <c r="BD12" s="482"/>
      <c r="BE12" s="483"/>
      <c r="BF12" s="483"/>
      <c r="BG12" s="482"/>
      <c r="BH12" s="483"/>
      <c r="BI12" s="484"/>
    </row>
    <row r="13" spans="1:81" x14ac:dyDescent="0.8">
      <c r="A13" s="70">
        <f>IF(+All!$F657="Florida Atlantic",+All!A657,IF(+All!$H657="Florida Atlantic",+All!A657,0))</f>
        <v>9</v>
      </c>
      <c r="B13" s="480" t="str">
        <f>IF(+All!$F657="Florida Atlantic",+All!B657,IF(+All!$H657="Florida Atlantic",+All!B657,0))</f>
        <v>Sat</v>
      </c>
      <c r="C13" s="72">
        <f>IF(+All!$F657="Florida Atlantic",+All!C657,IF(+All!$H657="Florida Atlantic",+All!C657,0))</f>
        <v>44499</v>
      </c>
      <c r="D13" s="73">
        <f>IF(+All!$F657="Florida Atlantic",+All!D657,IF(+All!$H657="Florida Atlantic",+All!D657,0))</f>
        <v>0.75</v>
      </c>
      <c r="E13" s="707">
        <f>IF(+All!$F657="Florida Atlantic",+All!E657,IF(+All!$H657="Florida Atlantic",+All!E657,0))</f>
        <v>0</v>
      </c>
      <c r="F13" s="75" t="str">
        <f>IF(+All!$F657="Florida Atlantic",+All!F657,IF(+All!$H657="Florida Atlantic",+All!F657,0))</f>
        <v>UTEP</v>
      </c>
      <c r="G13" s="76" t="str">
        <f>IF(+All!$F657="Florida Atlantic",+All!G657,IF(+All!$H657="Florida Atlantic",+All!G657,0))</f>
        <v>CUSA</v>
      </c>
      <c r="H13" s="75" t="str">
        <f>IF(+All!$F657="Florida Atlantic",+All!H657,IF(+All!$H657="Florida Atlantic",+All!H657,0))</f>
        <v>Florida Atlantic</v>
      </c>
      <c r="I13" s="76" t="str">
        <f>IF(+All!$F657="Florida Atlantic",+All!I657,IF(+All!$H657="Florida Atlantic",+All!I657,0))</f>
        <v>CUSA</v>
      </c>
      <c r="J13" s="706" t="str">
        <f>IF(+All!$F657="Florida Atlantic",+All!J657,IF(+All!$H657="Florida Atlantic",+All!J657,0))</f>
        <v>Florida Atlantic</v>
      </c>
      <c r="K13" s="707" t="str">
        <f>IF(+All!$F657="Florida Atlantic",+All!K657,IF(+All!$H657="Florida Atlantic",+All!K657,0))</f>
        <v>UTEP</v>
      </c>
      <c r="L13" s="78">
        <f>IF(+All!$F657="Florida Atlantic",+All!L657,IF(+All!$H657="Florida Atlantic",+All!L657,0))</f>
        <v>11</v>
      </c>
      <c r="M13" s="79">
        <f>IF(+All!$F657="Florida Atlantic",+All!M657,IF(+All!$H657="Florida Atlantic",+All!M657,0))</f>
        <v>47.5</v>
      </c>
      <c r="N13" s="706" t="str">
        <f>IF(+All!$F657="Florida Atlantic",+All!N657,IF(+All!$H657="Florida Atlantic",+All!N657,0))</f>
        <v>Florida Atlantic</v>
      </c>
      <c r="O13" s="708">
        <f>IF(+All!$F657="Florida Atlantic",+All!O657,IF(+All!$H657="Florida Atlantic",+All!O657,0))</f>
        <v>28</v>
      </c>
      <c r="P13" s="708" t="str">
        <f>IF(+All!$F657="Florida Atlantic",+All!P657,IF(+All!$H657="Florida Atlantic",+All!P657,0))</f>
        <v>UTEP</v>
      </c>
      <c r="Q13" s="707">
        <f>IF(+All!$F657="Florida Atlantic",+All!Q657,IF(+All!$H657="Florida Atlantic",+All!Q657,0))</f>
        <v>25</v>
      </c>
      <c r="R13" s="706" t="str">
        <f>IF(+All!$F657="Florida Atlantic",+All!R657,IF(+All!$H657="Florida Atlantic",+All!R657,0))</f>
        <v>UTEP</v>
      </c>
      <c r="S13" s="708" t="str">
        <f>IF(+All!$F657="Florida Atlantic",+All!S657,IF(+All!$H657="Florida Atlantic",+All!S657,0))</f>
        <v>Florida Atlantic</v>
      </c>
      <c r="T13" s="706" t="str">
        <f>IF(+All!$F657="Florida Atlantic",+All!T657,IF(+All!$H657="Florida Atlantic",+All!T657,0))</f>
        <v>UTEP</v>
      </c>
      <c r="U13" s="707" t="str">
        <f>IF(+All!$F657="Florida Atlantic",+All!U657,IF(+All!$H657="Florida Atlantic",+All!U657,0))</f>
        <v>W</v>
      </c>
      <c r="V13" s="706"/>
      <c r="W13" s="707"/>
      <c r="X13" s="706"/>
      <c r="Y13" s="707"/>
      <c r="Z13" s="706"/>
      <c r="AA13" s="707"/>
      <c r="AB13" s="706"/>
      <c r="AC13" s="707"/>
      <c r="AD13" s="706"/>
      <c r="AE13" s="707"/>
      <c r="AF13" s="706"/>
      <c r="AG13" s="707"/>
      <c r="AH13" s="706"/>
      <c r="AI13" s="707"/>
      <c r="AJ13" s="706"/>
      <c r="AK13" s="707"/>
      <c r="AQ13" s="480"/>
      <c r="AR13" s="482"/>
      <c r="AS13" s="483"/>
      <c r="AT13" s="483"/>
      <c r="AU13" s="482"/>
      <c r="AV13" s="483"/>
      <c r="AW13" s="484"/>
      <c r="AX13" s="483"/>
      <c r="AY13" s="88"/>
      <c r="AZ13" s="89"/>
      <c r="BA13" s="90"/>
      <c r="BB13" s="90"/>
      <c r="BC13" s="91"/>
      <c r="BD13" s="482"/>
      <c r="BE13" s="483"/>
      <c r="BF13" s="483"/>
      <c r="BG13" s="482"/>
      <c r="BH13" s="483"/>
      <c r="BI13" s="484"/>
    </row>
    <row r="14" spans="1:81" x14ac:dyDescent="0.8">
      <c r="A14" s="70">
        <f>IF(+All!$F737="Florida Atlantic",+All!A737,IF(+All!$H737="Florida Atlantic",+All!A737,0))</f>
        <v>10</v>
      </c>
      <c r="B14" s="480" t="str">
        <f>IF(+All!$F737="Florida Atlantic",+All!B737,IF(+All!$H737="Florida Atlantic",+All!B737,0))</f>
        <v>Sat</v>
      </c>
      <c r="C14" s="72">
        <f>IF(+All!$F737="Florida Atlantic",+All!C737,IF(+All!$H737="Florida Atlantic",+All!C737,0))</f>
        <v>44506</v>
      </c>
      <c r="D14" s="73">
        <f>IF(+All!$F737="Florida Atlantic",+All!D737,IF(+All!$H737="Florida Atlantic",+All!D737,0))</f>
        <v>0.75</v>
      </c>
      <c r="E14" s="707">
        <f>IF(+All!$F737="Florida Atlantic",+All!E737,IF(+All!$H737="Florida Atlantic",+All!E737,0))</f>
        <v>0</v>
      </c>
      <c r="F14" s="75" t="str">
        <f>IF(+All!$F737="Florida Atlantic",+All!F737,IF(+All!$H737="Florida Atlantic",+All!F737,0))</f>
        <v>Marshall</v>
      </c>
      <c r="G14" s="76" t="str">
        <f>IF(+All!$F737="Florida Atlantic",+All!G737,IF(+All!$H737="Florida Atlantic",+All!G737,0))</f>
        <v>CUSA</v>
      </c>
      <c r="H14" s="75" t="str">
        <f>IF(+All!$F737="Florida Atlantic",+All!H737,IF(+All!$H737="Florida Atlantic",+All!H737,0))</f>
        <v>Florida Atlantic</v>
      </c>
      <c r="I14" s="76" t="str">
        <f>IF(+All!$F737="Florida Atlantic",+All!I737,IF(+All!$H737="Florida Atlantic",+All!I737,0))</f>
        <v>CUSA</v>
      </c>
      <c r="J14" s="706" t="str">
        <f>IF(+All!$F737="Florida Atlantic",+All!J737,IF(+All!$H737="Florida Atlantic",+All!J737,0))</f>
        <v>Marshall</v>
      </c>
      <c r="K14" s="707" t="str">
        <f>IF(+All!$F737="Florida Atlantic",+All!K737,IF(+All!$H737="Florida Atlantic",+All!K737,0))</f>
        <v>Florida Atlantic</v>
      </c>
      <c r="L14" s="78">
        <f>IF(+All!$F737="Florida Atlantic",+All!L737,IF(+All!$H737="Florida Atlantic",+All!L737,0))</f>
        <v>1.5</v>
      </c>
      <c r="M14" s="79">
        <f>IF(+All!$F737="Florida Atlantic",+All!M737,IF(+All!$H737="Florida Atlantic",+All!M737,0))</f>
        <v>58.5</v>
      </c>
      <c r="N14" s="706" t="str">
        <f>IF(+All!$F737="Florida Atlantic",+All!N737,IF(+All!$H737="Florida Atlantic",+All!N737,0))</f>
        <v>Marshall</v>
      </c>
      <c r="O14" s="708">
        <f>IF(+All!$F737="Florida Atlantic",+All!O737,IF(+All!$H737="Florida Atlantic",+All!O737,0))</f>
        <v>28</v>
      </c>
      <c r="P14" s="708" t="str">
        <f>IF(+All!$F737="Florida Atlantic",+All!P737,IF(+All!$H737="Florida Atlantic",+All!P737,0))</f>
        <v>Florida Atlantic</v>
      </c>
      <c r="Q14" s="707">
        <f>IF(+All!$F737="Florida Atlantic",+All!Q737,IF(+All!$H737="Florida Atlantic",+All!Q737,0))</f>
        <v>13</v>
      </c>
      <c r="R14" s="706" t="str">
        <f>IF(+All!$F737="Florida Atlantic",+All!R737,IF(+All!$H737="Florida Atlantic",+All!R737,0))</f>
        <v>Marshall</v>
      </c>
      <c r="S14" s="708" t="str">
        <f>IF(+All!$F737="Florida Atlantic",+All!S737,IF(+All!$H737="Florida Atlantic",+All!S737,0))</f>
        <v>Florida Atlantic</v>
      </c>
      <c r="T14" s="706" t="str">
        <f>IF(+All!$F737="Florida Atlantic",+All!T737,IF(+All!$H737="Florida Atlantic",+All!T737,0))</f>
        <v>Marshall</v>
      </c>
      <c r="U14" s="707" t="str">
        <f>IF(+All!$F737="Florida Atlantic",+All!U737,IF(+All!$H737="Florida Atlantic",+All!U737,0))</f>
        <v>W</v>
      </c>
      <c r="V14" s="706"/>
      <c r="W14" s="707"/>
      <c r="X14" s="706"/>
      <c r="Y14" s="707"/>
      <c r="Z14" s="706"/>
      <c r="AA14" s="707"/>
      <c r="AB14" s="706"/>
      <c r="AC14" s="707"/>
      <c r="AD14" s="706"/>
      <c r="AE14" s="707"/>
      <c r="AF14" s="706"/>
      <c r="AG14" s="707"/>
      <c r="AH14" s="706"/>
      <c r="AI14" s="707"/>
      <c r="AJ14" s="706"/>
      <c r="AK14" s="707"/>
      <c r="AQ14" s="480"/>
      <c r="AR14" s="482"/>
      <c r="AS14" s="483"/>
      <c r="AT14" s="483"/>
      <c r="AU14" s="482"/>
      <c r="AV14" s="483"/>
      <c r="AW14" s="484"/>
      <c r="AX14" s="483"/>
      <c r="AY14" s="88"/>
      <c r="AZ14" s="89"/>
      <c r="BA14" s="90"/>
      <c r="BB14" s="90"/>
      <c r="BC14" s="91"/>
      <c r="BD14" s="482"/>
      <c r="BE14" s="483"/>
      <c r="BF14" s="483"/>
      <c r="BG14" s="482"/>
      <c r="BH14" s="483"/>
      <c r="BI14" s="484"/>
    </row>
    <row r="15" spans="1:81" x14ac:dyDescent="0.8">
      <c r="A15" s="70">
        <f>IF(+All!$F815="Florida Atlantic",+All!A815,IF(+All!$H815="Florida Atlantic",+All!A815,0))</f>
        <v>11</v>
      </c>
      <c r="B15" s="480" t="str">
        <f>IF(+All!$F815="Florida Atlantic",+All!B815,IF(+All!$H815="Florida Atlantic",+All!B815,0))</f>
        <v>Sat</v>
      </c>
      <c r="C15" s="72">
        <f>IF(+All!$F815="Florida Atlantic",+All!C815,IF(+All!$H815="Florida Atlantic",+All!C815,0))</f>
        <v>44513</v>
      </c>
      <c r="D15" s="73">
        <f>IF(+All!$F815="Florida Atlantic",+All!D815,IF(+All!$H815="Florida Atlantic",+All!D815,0))</f>
        <v>0.64583333333333337</v>
      </c>
      <c r="E15" s="707">
        <f>IF(+All!$F815="Florida Atlantic",+All!E815,IF(+All!$H815="Florida Atlantic",+All!E815,0))</f>
        <v>0</v>
      </c>
      <c r="F15" s="75" t="str">
        <f>IF(+All!$F815="Florida Atlantic",+All!F815,IF(+All!$H815="Florida Atlantic",+All!F815,0))</f>
        <v>Florida Atlantic</v>
      </c>
      <c r="G15" s="76" t="str">
        <f>IF(+All!$F815="Florida Atlantic",+All!G815,IF(+All!$H815="Florida Atlantic",+All!G815,0))</f>
        <v>CUSA</v>
      </c>
      <c r="H15" s="75" t="str">
        <f>IF(+All!$F815="Florida Atlantic",+All!H815,IF(+All!$H815="Florida Atlantic",+All!H815,0))</f>
        <v>Old Dominion</v>
      </c>
      <c r="I15" s="76" t="str">
        <f>IF(+All!$F815="Florida Atlantic",+All!I815,IF(+All!$H815="Florida Atlantic",+All!I815,0))</f>
        <v>CUSA</v>
      </c>
      <c r="J15" s="706" t="str">
        <f>IF(+All!$F815="Florida Atlantic",+All!J815,IF(+All!$H815="Florida Atlantic",+All!J815,0))</f>
        <v>Florida Atlantic</v>
      </c>
      <c r="K15" s="707" t="str">
        <f>IF(+All!$F815="Florida Atlantic",+All!K815,IF(+All!$H815="Florida Atlantic",+All!K815,0))</f>
        <v>Old Dominion</v>
      </c>
      <c r="L15" s="78">
        <f>IF(+All!$F815="Florida Atlantic",+All!L815,IF(+All!$H815="Florida Atlantic",+All!L815,0))</f>
        <v>6.5</v>
      </c>
      <c r="M15" s="79">
        <f>IF(+All!$F815="Florida Atlantic",+All!M815,IF(+All!$H815="Florida Atlantic",+All!M815,0))</f>
        <v>49.5</v>
      </c>
      <c r="N15" s="706" t="str">
        <f>IF(+All!$F815="Florida Atlantic",+All!N815,IF(+All!$H815="Florida Atlantic",+All!N815,0))</f>
        <v>Old Dominion</v>
      </c>
      <c r="O15" s="708">
        <f>IF(+All!$F815="Florida Atlantic",+All!O815,IF(+All!$H815="Florida Atlantic",+All!O815,0))</f>
        <v>30</v>
      </c>
      <c r="P15" s="708" t="str">
        <f>IF(+All!$F815="Florida Atlantic",+All!P815,IF(+All!$H815="Florida Atlantic",+All!P815,0))</f>
        <v>Florida Atlantic</v>
      </c>
      <c r="Q15" s="707">
        <f>IF(+All!$F815="Florida Atlantic",+All!Q815,IF(+All!$H815="Florida Atlantic",+All!Q815,0))</f>
        <v>16</v>
      </c>
      <c r="R15" s="706" t="str">
        <f>IF(+All!$F815="Florida Atlantic",+All!R815,IF(+All!$H815="Florida Atlantic",+All!R815,0))</f>
        <v>Old Dominion</v>
      </c>
      <c r="S15" s="708" t="str">
        <f>IF(+All!$F815="Florida Atlantic",+All!S815,IF(+All!$H815="Florida Atlantic",+All!S815,0))</f>
        <v>Florida Atlantic</v>
      </c>
      <c r="T15" s="706" t="str">
        <f>IF(+All!$F815="Florida Atlantic",+All!T815,IF(+All!$H815="Florida Atlantic",+All!T815,0))</f>
        <v>Florida Atlantic</v>
      </c>
      <c r="U15" s="707" t="str">
        <f>IF(+All!$F815="Florida Atlantic",+All!U815,IF(+All!$H815="Florida Atlantic",+All!U815,0))</f>
        <v>L</v>
      </c>
      <c r="V15" s="706"/>
      <c r="W15" s="707"/>
      <c r="X15" s="706"/>
      <c r="Y15" s="707"/>
      <c r="Z15" s="706"/>
      <c r="AA15" s="707"/>
      <c r="AB15" s="706"/>
      <c r="AC15" s="707"/>
      <c r="AD15" s="706"/>
      <c r="AE15" s="707"/>
      <c r="AF15" s="706"/>
      <c r="AG15" s="707"/>
      <c r="AH15" s="706"/>
      <c r="AI15" s="707"/>
      <c r="AJ15" s="706"/>
      <c r="AK15" s="707"/>
      <c r="AQ15" s="480"/>
      <c r="AR15" s="482"/>
      <c r="AS15" s="483"/>
      <c r="AT15" s="483"/>
      <c r="AU15" s="482"/>
      <c r="AV15" s="483"/>
      <c r="AW15" s="484"/>
      <c r="AX15" s="483"/>
      <c r="AY15" s="88"/>
      <c r="AZ15" s="89"/>
      <c r="BA15" s="90"/>
      <c r="BB15" s="90"/>
      <c r="BC15" s="91"/>
      <c r="BD15" s="482"/>
      <c r="BE15" s="483"/>
      <c r="BF15" s="483"/>
      <c r="BG15" s="482"/>
      <c r="BH15" s="483"/>
      <c r="BI15" s="484"/>
    </row>
    <row r="16" spans="1:81" x14ac:dyDescent="0.8">
      <c r="A16" s="70">
        <f>IF(+All!$F886="Florida Atlantic",+All!A886,IF(+All!$H886="Florida Atlantic",+All!A886,0))</f>
        <v>12</v>
      </c>
      <c r="B16" s="480" t="str">
        <f>IF(+All!$F886="Florida Atlantic",+All!B886,IF(+All!$H886="Florida Atlantic",+All!B886,0))</f>
        <v>Sat</v>
      </c>
      <c r="C16" s="72">
        <f>IF(+All!$F886="Florida Atlantic",+All!C886,IF(+All!$H886="Florida Atlantic",+All!C886,0))</f>
        <v>44520</v>
      </c>
      <c r="D16" s="73">
        <f>IF(+All!$F886="Florida Atlantic",+All!D886,IF(+All!$H886="Florida Atlantic",+All!D886,0))</f>
        <v>0.5</v>
      </c>
      <c r="E16" s="707">
        <f>IF(+All!$F886="Florida Atlantic",+All!E886,IF(+All!$H886="Florida Atlantic",+All!E886,0))</f>
        <v>0</v>
      </c>
      <c r="F16" s="75" t="str">
        <f>IF(+All!$F886="Florida Atlantic",+All!F886,IF(+All!$H886="Florida Atlantic",+All!F886,0))</f>
        <v>Florida Atlantic</v>
      </c>
      <c r="G16" s="76" t="str">
        <f>IF(+All!$F886="Florida Atlantic",+All!G886,IF(+All!$H886="Florida Atlantic",+All!G886,0))</f>
        <v>CUSA</v>
      </c>
      <c r="H16" s="75" t="str">
        <f>IF(+All!$F886="Florida Atlantic",+All!H886,IF(+All!$H886="Florida Atlantic",+All!H886,0))</f>
        <v>Western Kentucky</v>
      </c>
      <c r="I16" s="76" t="str">
        <f>IF(+All!$F886="Florida Atlantic",+All!I886,IF(+All!$H886="Florida Atlantic",+All!I886,0))</f>
        <v>CUSA</v>
      </c>
      <c r="J16" s="706" t="str">
        <f>IF(+All!$F886="Florida Atlantic",+All!J886,IF(+All!$H886="Florida Atlantic",+All!J886,0))</f>
        <v>Western Kentucky</v>
      </c>
      <c r="K16" s="707" t="str">
        <f>IF(+All!$F886="Florida Atlantic",+All!K886,IF(+All!$H886="Florida Atlantic",+All!K886,0))</f>
        <v>Florida Atlantic</v>
      </c>
      <c r="L16" s="78">
        <f>IF(+All!$F886="Florida Atlantic",+All!L886,IF(+All!$H886="Florida Atlantic",+All!L886,0))</f>
        <v>10.5</v>
      </c>
      <c r="M16" s="79">
        <f>IF(+All!$F886="Florida Atlantic",+All!M886,IF(+All!$H886="Florida Atlantic",+All!M886,0))</f>
        <v>65</v>
      </c>
      <c r="N16" s="706" t="str">
        <f>IF(+All!$F886="Florida Atlantic",+All!N886,IF(+All!$H886="Florida Atlantic",+All!N886,0))</f>
        <v>Western Kentucky</v>
      </c>
      <c r="O16" s="708">
        <f>IF(+All!$F886="Florida Atlantic",+All!O886,IF(+All!$H886="Florida Atlantic",+All!O886,0))</f>
        <v>52</v>
      </c>
      <c r="P16" s="708" t="str">
        <f>IF(+All!$F886="Florida Atlantic",+All!P886,IF(+All!$H886="Florida Atlantic",+All!P886,0))</f>
        <v>Florida Atlantic</v>
      </c>
      <c r="Q16" s="707">
        <f>IF(+All!$F886="Florida Atlantic",+All!Q886,IF(+All!$H886="Florida Atlantic",+All!Q886,0))</f>
        <v>17</v>
      </c>
      <c r="R16" s="706" t="str">
        <f>IF(+All!$F886="Florida Atlantic",+All!R886,IF(+All!$H886="Florida Atlantic",+All!R886,0))</f>
        <v>Western Kentucky</v>
      </c>
      <c r="S16" s="708" t="str">
        <f>IF(+All!$F886="Florida Atlantic",+All!S886,IF(+All!$H886="Florida Atlantic",+All!S886,0))</f>
        <v>Florida Atlantic</v>
      </c>
      <c r="T16" s="706" t="str">
        <f>IF(+All!$F886="Florida Atlantic",+All!T886,IF(+All!$H886="Florida Atlantic",+All!T886,0))</f>
        <v>Western Kentucky</v>
      </c>
      <c r="U16" s="707" t="str">
        <f>IF(+All!$F886="Florida Atlantic",+All!U886,IF(+All!$H886="Florida Atlantic",+All!U886,0))</f>
        <v>W</v>
      </c>
      <c r="V16" s="706"/>
      <c r="W16" s="707"/>
      <c r="X16" s="706"/>
      <c r="Y16" s="707"/>
      <c r="Z16" s="706"/>
      <c r="AA16" s="707"/>
      <c r="AB16" s="706"/>
      <c r="AC16" s="707"/>
      <c r="AD16" s="706"/>
      <c r="AE16" s="707"/>
      <c r="AF16" s="706"/>
      <c r="AG16" s="707"/>
      <c r="AH16" s="706"/>
      <c r="AI16" s="707"/>
      <c r="AJ16" s="706"/>
      <c r="AK16" s="707"/>
      <c r="AQ16" s="480"/>
      <c r="AR16" s="482"/>
      <c r="AS16" s="483"/>
      <c r="AT16" s="483"/>
      <c r="AU16" s="482"/>
      <c r="AV16" s="483"/>
      <c r="AW16" s="484"/>
      <c r="AX16" s="483"/>
      <c r="AY16" s="88"/>
      <c r="AZ16" s="89"/>
      <c r="BA16" s="90"/>
      <c r="BB16" s="90"/>
      <c r="BC16" s="91"/>
      <c r="BD16" s="482"/>
      <c r="BE16" s="483"/>
      <c r="BF16" s="483"/>
      <c r="BG16" s="482"/>
      <c r="BH16" s="483"/>
      <c r="BI16" s="484"/>
    </row>
    <row r="17" spans="1:61" x14ac:dyDescent="0.8">
      <c r="A17" s="70">
        <f>IF(+All!$F939="Florida Atlantic",+All!A939,IF(+All!$H939="Florida Atlantic",+All!A939,0))</f>
        <v>0</v>
      </c>
      <c r="B17" s="480">
        <f>IF(+All!$F939="Florida Atlantic",+All!B939,IF(+All!$H939="Florida Atlantic",+All!B939,0))</f>
        <v>0</v>
      </c>
      <c r="C17" s="72">
        <f>IF(+All!$F939="Florida Atlantic",+All!C939,IF(+All!$H939="Florida Atlantic",+All!C939,0))</f>
        <v>0</v>
      </c>
      <c r="D17" s="73">
        <f>IF(+All!$F939="Florida Atlantic",+All!D939,IF(+All!$H939="Florida Atlantic",+All!D939,0))</f>
        <v>0</v>
      </c>
      <c r="E17" s="707">
        <f>IF(+All!$F939="Florida Atlantic",+All!E939,IF(+All!$H939="Florida Atlantic",+All!E939,0))</f>
        <v>0</v>
      </c>
      <c r="F17" s="75">
        <f>IF(+All!$F939="Florida Atlantic",+All!F939,IF(+All!$H939="Florida Atlantic",+All!F939,0))</f>
        <v>0</v>
      </c>
      <c r="G17" s="76">
        <f>IF(+All!$F939="Florida Atlantic",+All!G939,IF(+All!$H939="Florida Atlantic",+All!G939,0))</f>
        <v>0</v>
      </c>
      <c r="H17" s="75">
        <f>IF(+All!$F939="Florida Atlantic",+All!H939,IF(+All!$H939="Florida Atlantic",+All!H939,0))</f>
        <v>0</v>
      </c>
      <c r="I17" s="76">
        <f>IF(+All!$F939="Florida Atlantic",+All!I939,IF(+All!$H939="Florida Atlantic",+All!I939,0))</f>
        <v>0</v>
      </c>
      <c r="J17" s="706">
        <f>IF(+All!$F939="Florida Atlantic",+All!J939,IF(+All!$H939="Florida Atlantic",+All!J939,0))</f>
        <v>0</v>
      </c>
      <c r="K17" s="707">
        <f>IF(+All!$F939="Florida Atlantic",+All!K939,IF(+All!$H939="Florida Atlantic",+All!K939,0))</f>
        <v>0</v>
      </c>
      <c r="L17" s="78">
        <f>IF(+All!$F939="Florida Atlantic",+All!L939,IF(+All!$H939="Florida Atlantic",+All!L939,0))</f>
        <v>0</v>
      </c>
      <c r="M17" s="79">
        <f>IF(+All!$F939="Florida Atlantic",+All!M939,IF(+All!$H939="Florida Atlantic",+All!M939,0))</f>
        <v>0</v>
      </c>
      <c r="N17" s="706">
        <f>IF(+All!$F939="Florida Atlantic",+All!N939,IF(+All!$H939="Florida Atlantic",+All!N939,0))</f>
        <v>0</v>
      </c>
      <c r="O17" s="708">
        <f>IF(+All!$F939="Florida Atlantic",+All!O939,IF(+All!$H939="Florida Atlantic",+All!O939,0))</f>
        <v>0</v>
      </c>
      <c r="P17" s="708">
        <f>IF(+All!$F939="Florida Atlantic",+All!P939,IF(+All!$H939="Florida Atlantic",+All!P939,0))</f>
        <v>0</v>
      </c>
      <c r="Q17" s="707">
        <f>IF(+All!$F939="Florida Atlantic",+All!Q939,IF(+All!$H939="Florida Atlantic",+All!Q939,0))</f>
        <v>0</v>
      </c>
      <c r="R17" s="706">
        <f>IF(+All!$F939="Florida Atlantic",+All!R939,IF(+All!$H939="Florida Atlantic",+All!R939,0))</f>
        <v>0</v>
      </c>
      <c r="S17" s="708">
        <f>IF(+All!$F939="Florida Atlantic",+All!S939,IF(+All!$H939="Florida Atlantic",+All!S939,0))</f>
        <v>0</v>
      </c>
      <c r="T17" s="706">
        <f>IF(+All!$F939="Florida Atlantic",+All!T939,IF(+All!$H939="Florida Atlantic",+All!T939,0))</f>
        <v>0</v>
      </c>
      <c r="U17" s="707">
        <f>IF(+All!$F939="Florida Atlantic",+All!U939,IF(+All!$H939="Florida Atlantic",+All!U939,0))</f>
        <v>0</v>
      </c>
      <c r="V17" s="706"/>
      <c r="W17" s="707"/>
      <c r="X17" s="706"/>
      <c r="Y17" s="707"/>
      <c r="Z17" s="706"/>
      <c r="AA17" s="707"/>
      <c r="AB17" s="706"/>
      <c r="AC17" s="707"/>
      <c r="AD17" s="706"/>
      <c r="AE17" s="707"/>
      <c r="AF17" s="706"/>
      <c r="AG17" s="707"/>
      <c r="AH17" s="706"/>
      <c r="AI17" s="707"/>
      <c r="AJ17" s="706"/>
      <c r="AK17" s="707"/>
      <c r="AQ17" s="480"/>
      <c r="AR17" s="482"/>
      <c r="AS17" s="483"/>
      <c r="AT17" s="483"/>
      <c r="AU17" s="482"/>
      <c r="AV17" s="483"/>
      <c r="AW17" s="484"/>
      <c r="AX17" s="483"/>
      <c r="AY17" s="88"/>
      <c r="AZ17" s="89"/>
      <c r="BA17" s="90"/>
      <c r="BB17" s="90"/>
      <c r="BC17" s="91"/>
      <c r="BD17" s="482"/>
      <c r="BE17" s="483"/>
      <c r="BF17" s="483"/>
      <c r="BG17" s="482"/>
      <c r="BH17" s="483"/>
      <c r="BI17" s="484"/>
    </row>
    <row r="18" spans="1:61" x14ac:dyDescent="0.8">
      <c r="B18" s="70"/>
      <c r="C18" s="94"/>
      <c r="D18" s="73"/>
      <c r="F18" s="1219" t="str">
        <f>H19</f>
        <v>Florida Intl</v>
      </c>
      <c r="G18" s="1251"/>
      <c r="H18" s="1251"/>
      <c r="I18" s="1252"/>
      <c r="L18" s="78"/>
      <c r="M18" s="79"/>
      <c r="W18" s="74"/>
      <c r="AD18" s="77"/>
      <c r="AE18" s="74"/>
      <c r="AF18" s="77"/>
      <c r="AG18" s="74"/>
      <c r="AH18" s="77"/>
      <c r="AI18" s="74"/>
      <c r="AJ18" s="77"/>
      <c r="AK18" s="74"/>
      <c r="AR18" s="85"/>
      <c r="AS18" s="86"/>
      <c r="AT18" s="86"/>
      <c r="AU18" s="85"/>
      <c r="AV18" s="86"/>
      <c r="AW18" s="87"/>
      <c r="AX18" s="86"/>
      <c r="AY18" s="88"/>
      <c r="AZ18" s="89"/>
      <c r="BA18" s="90"/>
      <c r="BB18" s="90"/>
      <c r="BC18" s="91"/>
      <c r="BD18" s="85"/>
      <c r="BE18" s="86"/>
      <c r="BF18" s="86"/>
      <c r="BG18" s="85"/>
      <c r="BH18" s="86"/>
      <c r="BI18" s="87"/>
    </row>
    <row r="19" spans="1:61" x14ac:dyDescent="0.8">
      <c r="A19" s="70">
        <f>IF(+All!$H16="Florida Intl",+All!A16,IF(+All!$F16="Florida Intl",+All!A16,0))</f>
        <v>1</v>
      </c>
      <c r="B19" s="480" t="str">
        <f>IF(+All!$H16="Florida Intl",+All!B16,IF(+All!$F16="Florida Intl",+All!B16,0))</f>
        <v>Thurs</v>
      </c>
      <c r="C19" s="72">
        <f>IF(+All!$H16="Florida Intl",+All!C16,IF(+All!$F16="Florida Intl",+All!C16,0))</f>
        <v>44441</v>
      </c>
      <c r="D19" s="73">
        <f>IF(+All!$H16="Florida Intl",+All!D16,IF(+All!$F16="Florida Intl",+All!D16,0))</f>
        <v>0.79166666666666663</v>
      </c>
      <c r="E19" s="707" t="str">
        <f>IF(+All!$H16="Florida Intl",+All!E16,IF(+All!$F16="Florida Intl",+All!E16,0))</f>
        <v>espn3</v>
      </c>
      <c r="F19" s="75" t="str">
        <f>IF(+All!$H16="Florida Intl",+All!F16,IF(+All!$F16="Florida Intl",+All!F16,0))</f>
        <v>1AA Long Island</v>
      </c>
      <c r="G19" s="76" t="str">
        <f>IF(+All!$H16="Florida Intl",+All!G16,IF(+All!$F16="Florida Intl",+All!G16,0))</f>
        <v>1AA</v>
      </c>
      <c r="H19" s="75" t="str">
        <f>IF(+All!$H16="Florida Intl",+All!H16,IF(+All!$F16="Florida Intl",+All!H16,0))</f>
        <v>Florida Intl</v>
      </c>
      <c r="I19" s="76" t="str">
        <f>IF(+All!$H16="Florida Intl",+All!I16,IF(+All!$F16="Florida Intl",+All!I16,0))</f>
        <v>CUSA</v>
      </c>
      <c r="J19" s="706">
        <f>IF(+All!$H16="Florida Intl",+All!J16,IF(+All!$F16="Florida Intl",+All!J16,0))</f>
        <v>0</v>
      </c>
      <c r="K19" s="707">
        <f>IF(+All!$H16="Florida Intl",+All!K16,IF(+All!$F16="Florida Intl",+All!K16,0))</f>
        <v>0</v>
      </c>
      <c r="L19" s="78">
        <f>IF(+All!$H16="Florida Intl",+All!L16,IF(+All!$F16="Florida Intl",+All!L16,0))</f>
        <v>0</v>
      </c>
      <c r="M19" s="79">
        <f>IF(+All!$H16="Florida Intl",+All!M16,IF(+All!$F16="Florida Intl",+All!M16,0))</f>
        <v>0</v>
      </c>
      <c r="N19" s="706" t="str">
        <f>IF(+All!$H16="Florida Intl",+All!N16,IF(+All!$F16="Florida Intl",+All!N16,0))</f>
        <v>Florida Intl</v>
      </c>
      <c r="O19" s="708">
        <f>IF(+All!$H16="Florida Intl",+All!O16,IF(+All!$F16="Florida Intl",+All!O16,0))</f>
        <v>48</v>
      </c>
      <c r="P19" s="708" t="str">
        <f>IF(+All!$H16="Florida Intl",+All!P16,IF(+All!$F16="Florida Intl",+All!P16,0))</f>
        <v>1AA Long Island</v>
      </c>
      <c r="Q19" s="707">
        <f>IF(+All!$H16="Florida Intl",+All!Q16,IF(+All!$F16="Florida Intl",+All!Q16,0))</f>
        <v>10</v>
      </c>
      <c r="R19" s="706">
        <f>IF(+All!$H16="Florida Intl",+All!R16,IF(+All!$F16="Florida Intl",+All!R16,0))</f>
        <v>0</v>
      </c>
      <c r="S19" s="708">
        <f>IF(+All!$H16="Florida Intl",+All!S16,IF(+All!$F16="Florida Intl",+All!S16,0))</f>
        <v>0</v>
      </c>
      <c r="T19" s="706">
        <f>IF(+All!$H16="Florida Intl",+All!T16,IF(+All!$F16="Florida Intl",+All!T16,0))</f>
        <v>0</v>
      </c>
      <c r="U19" s="707">
        <f>IF(+All!$H16="Florida Intl",+All!U16,IF(+All!$F16="Florida Intl",+All!U16,0))</f>
        <v>0</v>
      </c>
      <c r="V19" s="706"/>
      <c r="W19" s="707"/>
      <c r="X19" s="706"/>
      <c r="Y19" s="707"/>
      <c r="Z19" s="706"/>
      <c r="AA19" s="707"/>
      <c r="AB19" s="706"/>
      <c r="AC19" s="707"/>
      <c r="AD19" s="706"/>
      <c r="AE19" s="707"/>
      <c r="AF19" s="706"/>
      <c r="AG19" s="707"/>
      <c r="AH19" s="706"/>
      <c r="AI19" s="707"/>
      <c r="AJ19" s="706"/>
      <c r="AK19" s="707"/>
      <c r="AQ19" s="480"/>
      <c r="AR19" s="482"/>
      <c r="AS19" s="483"/>
      <c r="AT19" s="483"/>
      <c r="AU19" s="482"/>
      <c r="AV19" s="483"/>
      <c r="AW19" s="484"/>
      <c r="AX19" s="483"/>
      <c r="AY19" s="88"/>
      <c r="AZ19" s="89"/>
      <c r="BA19" s="90"/>
      <c r="BB19" s="90"/>
      <c r="BC19" s="91"/>
      <c r="BD19" s="482"/>
      <c r="BE19" s="483"/>
      <c r="BF19" s="483"/>
      <c r="BG19" s="482"/>
      <c r="BH19" s="483"/>
      <c r="BI19" s="484"/>
    </row>
    <row r="20" spans="1:61" x14ac:dyDescent="0.8">
      <c r="A20" s="70">
        <f>IF(+All!$H133="Florida Intl",+All!A133,IF(+All!$F133="Florida Intl",+All!A133,0))</f>
        <v>2</v>
      </c>
      <c r="B20" s="480" t="str">
        <f>IF(+All!$H133="Florida Intl",+All!B133,IF(+All!$F133="Florida Intl",+All!B133,0))</f>
        <v>Sat</v>
      </c>
      <c r="C20" s="72">
        <f>IF(+All!$H133="Florida Intl",+All!C133,IF(+All!$F133="Florida Intl",+All!C133,0))</f>
        <v>44450</v>
      </c>
      <c r="D20" s="73">
        <f>IF(+All!$H133="Florida Intl",+All!D133,IF(+All!$F133="Florida Intl",+All!D133,0))</f>
        <v>0.79166666666666663</v>
      </c>
      <c r="E20" s="707">
        <f>IF(+All!$H133="Florida Intl",+All!E133,IF(+All!$F133="Florida Intl",+All!E133,0))</f>
        <v>0</v>
      </c>
      <c r="F20" s="75" t="str">
        <f>IF(+All!$H133="Florida Intl",+All!F133,IF(+All!$F133="Florida Intl",+All!F133,0))</f>
        <v>Texas State</v>
      </c>
      <c r="G20" s="76" t="str">
        <f>IF(+All!$H133="Florida Intl",+All!G133,IF(+All!$F133="Florida Intl",+All!G133,0))</f>
        <v>SB</v>
      </c>
      <c r="H20" s="75" t="str">
        <f>IF(+All!$H133="Florida Intl",+All!H133,IF(+All!$F133="Florida Intl",+All!H133,0))</f>
        <v>Florida Intl</v>
      </c>
      <c r="I20" s="76" t="str">
        <f>IF(+All!$H133="Florida Intl",+All!I133,IF(+All!$F133="Florida Intl",+All!I133,0))</f>
        <v>CUSA</v>
      </c>
      <c r="J20" s="706" t="str">
        <f>IF(+All!$H133="Florida Intl",+All!J133,IF(+All!$F133="Florida Intl",+All!J133,0))</f>
        <v>Florida Intl</v>
      </c>
      <c r="K20" s="707" t="str">
        <f>IF(+All!$H133="Florida Intl",+All!K133,IF(+All!$F133="Florida Intl",+All!K133,0))</f>
        <v>Texas State</v>
      </c>
      <c r="L20" s="78">
        <f>IF(+All!$H133="Florida Intl",+All!L133,IF(+All!$F133="Florida Intl",+All!L133,0))</f>
        <v>2.5</v>
      </c>
      <c r="M20" s="79">
        <f>IF(+All!$H133="Florida Intl",+All!M133,IF(+All!$F133="Florida Intl",+All!M133,0))</f>
        <v>55.5</v>
      </c>
      <c r="N20" s="706" t="str">
        <f>IF(+All!$H133="Florida Intl",+All!N133,IF(+All!$F133="Florida Intl",+All!N133,0))</f>
        <v>Texas State</v>
      </c>
      <c r="O20" s="708">
        <f>IF(+All!$H133="Florida Intl",+All!O133,IF(+All!$F133="Florida Intl",+All!O133,0))</f>
        <v>23</v>
      </c>
      <c r="P20" s="708" t="str">
        <f>IF(+All!$H133="Florida Intl",+All!P133,IF(+All!$F133="Florida Intl",+All!P133,0))</f>
        <v>Florida Intl</v>
      </c>
      <c r="Q20" s="707">
        <f>IF(+All!$H133="Florida Intl",+All!Q133,IF(+All!$F133="Florida Intl",+All!Q133,0))</f>
        <v>17</v>
      </c>
      <c r="R20" s="706" t="str">
        <f>IF(+All!$H133="Florida Intl",+All!R133,IF(+All!$F133="Florida Intl",+All!R133,0))</f>
        <v>Texas State</v>
      </c>
      <c r="S20" s="708" t="str">
        <f>IF(+All!$H133="Florida Intl",+All!S133,IF(+All!$F133="Florida Intl",+All!S133,0))</f>
        <v>Florida Intl</v>
      </c>
      <c r="T20" s="706" t="str">
        <f>IF(+All!$H133="Florida Intl",+All!T133,IF(+All!$F133="Florida Intl",+All!T133,0))</f>
        <v>Florida Intl</v>
      </c>
      <c r="U20" s="707" t="str">
        <f>IF(+All!$H133="Florida Intl",+All!U133,IF(+All!$F133="Florida Intl",+All!U133,0))</f>
        <v>L</v>
      </c>
      <c r="V20" s="706"/>
      <c r="W20" s="707"/>
      <c r="X20" s="706"/>
      <c r="Y20" s="707"/>
      <c r="Z20" s="706"/>
      <c r="AA20" s="707"/>
      <c r="AB20" s="706"/>
      <c r="AC20" s="707"/>
      <c r="AD20" s="706"/>
      <c r="AE20" s="707"/>
      <c r="AF20" s="706"/>
      <c r="AG20" s="707"/>
      <c r="AH20" s="706"/>
      <c r="AI20" s="707"/>
      <c r="AJ20" s="706"/>
      <c r="AK20" s="707"/>
      <c r="AQ20" s="480"/>
      <c r="AR20" s="482"/>
      <c r="AS20" s="483"/>
      <c r="AT20" s="483"/>
      <c r="AU20" s="482"/>
      <c r="AV20" s="483"/>
      <c r="AW20" s="484"/>
      <c r="AX20" s="483"/>
      <c r="AY20" s="88"/>
      <c r="AZ20" s="89"/>
      <c r="BA20" s="90"/>
      <c r="BB20" s="90"/>
      <c r="BC20" s="91"/>
      <c r="BD20" s="482"/>
      <c r="BE20" s="483"/>
      <c r="BF20" s="483"/>
      <c r="BG20" s="482"/>
      <c r="BH20" s="483"/>
      <c r="BI20" s="484"/>
    </row>
    <row r="21" spans="1:61" x14ac:dyDescent="0.8">
      <c r="A21" s="70">
        <f>IF(+All!$H203="Florida Intl",+All!A203,IF(+All!$F203="Florida Intl",+All!A203,0))</f>
        <v>3</v>
      </c>
      <c r="B21" s="480" t="str">
        <f>IF(+All!$H203="Florida Intl",+All!B203,IF(+All!$F203="Florida Intl",+All!B203,0))</f>
        <v>Sat</v>
      </c>
      <c r="C21" s="72">
        <f>IF(+All!$H203="Florida Intl",+All!C203,IF(+All!$F203="Florida Intl",+All!C203,0))</f>
        <v>44457</v>
      </c>
      <c r="D21" s="73">
        <f>IF(+All!$H203="Florida Intl",+All!D203,IF(+All!$F203="Florida Intl",+All!D203,0))</f>
        <v>0.79166666666666663</v>
      </c>
      <c r="E21" s="707">
        <f>IF(+All!$H203="Florida Intl",+All!E203,IF(+All!$F203="Florida Intl",+All!E203,0))</f>
        <v>0</v>
      </c>
      <c r="F21" s="75" t="str">
        <f>IF(+All!$H203="Florida Intl",+All!F203,IF(+All!$F203="Florida Intl",+All!F203,0))</f>
        <v>Florida Intl</v>
      </c>
      <c r="G21" s="76" t="str">
        <f>IF(+All!$H203="Florida Intl",+All!G203,IF(+All!$F203="Florida Intl",+All!G203,0))</f>
        <v>CUSA</v>
      </c>
      <c r="H21" s="75" t="str">
        <f>IF(+All!$H203="Florida Intl",+All!H203,IF(+All!$F203="Florida Intl",+All!H203,0))</f>
        <v>Texas Tech</v>
      </c>
      <c r="I21" s="76" t="str">
        <f>IF(+All!$H203="Florida Intl",+All!I203,IF(+All!$F203="Florida Intl",+All!I203,0))</f>
        <v>B12</v>
      </c>
      <c r="J21" s="706" t="str">
        <f>IF(+All!$H203="Florida Intl",+All!J203,IF(+All!$F203="Florida Intl",+All!J203,0))</f>
        <v>Texas Tech</v>
      </c>
      <c r="K21" s="707" t="str">
        <f>IF(+All!$H203="Florida Intl",+All!K203,IF(+All!$F203="Florida Intl",+All!K203,0))</f>
        <v>Florida Intl</v>
      </c>
      <c r="L21" s="78">
        <f>IF(+All!$H203="Florida Intl",+All!L203,IF(+All!$F203="Florida Intl",+All!L203,0))</f>
        <v>20</v>
      </c>
      <c r="M21" s="79">
        <f>IF(+All!$H203="Florida Intl",+All!M203,IF(+All!$F203="Florida Intl",+All!M203,0))</f>
        <v>54</v>
      </c>
      <c r="N21" s="706" t="str">
        <f>IF(+All!$H203="Florida Intl",+All!N203,IF(+All!$F203="Florida Intl",+All!N203,0))</f>
        <v>Texas Tech</v>
      </c>
      <c r="O21" s="708">
        <f>IF(+All!$H203="Florida Intl",+All!O203,IF(+All!$F203="Florida Intl",+All!O203,0))</f>
        <v>54</v>
      </c>
      <c r="P21" s="708" t="str">
        <f>IF(+All!$H203="Florida Intl",+All!P203,IF(+All!$F203="Florida Intl",+All!P203,0))</f>
        <v>Florida Intl</v>
      </c>
      <c r="Q21" s="707">
        <f>IF(+All!$H203="Florida Intl",+All!Q203,IF(+All!$F203="Florida Intl",+All!Q203,0))</f>
        <v>21</v>
      </c>
      <c r="R21" s="706" t="str">
        <f>IF(+All!$H203="Florida Intl",+All!R203,IF(+All!$F203="Florida Intl",+All!R203,0))</f>
        <v>Texas Tech</v>
      </c>
      <c r="S21" s="708" t="str">
        <f>IF(+All!$H203="Florida Intl",+All!S203,IF(+All!$F203="Florida Intl",+All!S203,0))</f>
        <v>Florida Intl</v>
      </c>
      <c r="T21" s="706" t="str">
        <f>IF(+All!$H203="Florida Intl",+All!T203,IF(+All!$F203="Florida Intl",+All!T203,0))</f>
        <v>Florida Intl</v>
      </c>
      <c r="U21" s="707" t="str">
        <f>IF(+All!$H203="Florida Intl",+All!U203,IF(+All!$F203="Florida Intl",+All!U203,0))</f>
        <v>L</v>
      </c>
      <c r="V21" s="706"/>
      <c r="W21" s="707"/>
      <c r="X21" s="706"/>
      <c r="Y21" s="707"/>
      <c r="Z21" s="706"/>
      <c r="AA21" s="707"/>
      <c r="AB21" s="706"/>
      <c r="AC21" s="707"/>
      <c r="AD21" s="706"/>
      <c r="AE21" s="707"/>
      <c r="AF21" s="706"/>
      <c r="AG21" s="707"/>
      <c r="AH21" s="706"/>
      <c r="AI21" s="707"/>
      <c r="AJ21" s="706"/>
      <c r="AK21" s="707"/>
      <c r="AQ21" s="480"/>
      <c r="AR21" s="482"/>
      <c r="AS21" s="483"/>
      <c r="AT21" s="483"/>
      <c r="AU21" s="482"/>
      <c r="AV21" s="483"/>
      <c r="AW21" s="484"/>
      <c r="AX21" s="483"/>
      <c r="AY21" s="88"/>
      <c r="AZ21" s="89"/>
      <c r="BA21" s="90"/>
      <c r="BB21" s="90"/>
      <c r="BC21" s="91"/>
      <c r="BD21" s="482"/>
      <c r="BE21" s="483"/>
      <c r="BF21" s="483"/>
      <c r="BG21" s="482"/>
      <c r="BH21" s="483"/>
      <c r="BI21" s="484"/>
    </row>
    <row r="22" spans="1:61" x14ac:dyDescent="0.8">
      <c r="A22" s="70">
        <f>IF(+All!$H299="Florida Intl",+All!A299,IF(+All!$F299="Florida Intl",+All!A299,0))</f>
        <v>4</v>
      </c>
      <c r="B22" s="480" t="str">
        <f>IF(+All!$H299="Florida Intl",+All!B299,IF(+All!$F299="Florida Intl",+All!B299,0))</f>
        <v>Sat</v>
      </c>
      <c r="C22" s="72">
        <f>IF(+All!$H299="Florida Intl",+All!C299,IF(+All!$F299="Florida Intl",+All!C299,0))</f>
        <v>44464</v>
      </c>
      <c r="D22" s="73">
        <f>IF(+All!$H299="Florida Intl",+All!D299,IF(+All!$F299="Florida Intl",+All!D299,0))</f>
        <v>0.5</v>
      </c>
      <c r="E22" s="707">
        <f>IF(+All!$H299="Florida Intl",+All!E299,IF(+All!$F299="Florida Intl",+All!E299,0))</f>
        <v>0</v>
      </c>
      <c r="F22" s="75" t="str">
        <f>IF(+All!$H299="Florida Intl",+All!F299,IF(+All!$F299="Florida Intl",+All!F299,0))</f>
        <v>Florida Intl</v>
      </c>
      <c r="G22" s="76" t="str">
        <f>IF(+All!$H299="Florida Intl",+All!G299,IF(+All!$F299="Florida Intl",+All!G299,0))</f>
        <v>CUSA</v>
      </c>
      <c r="H22" s="75" t="str">
        <f>IF(+All!$H299="Florida Intl",+All!H299,IF(+All!$F299="Florida Intl",+All!H299,0))</f>
        <v>Central Michigan</v>
      </c>
      <c r="I22" s="76" t="str">
        <f>IF(+All!$H299="Florida Intl",+All!I299,IF(+All!$F299="Florida Intl",+All!I299,0))</f>
        <v>MAC</v>
      </c>
      <c r="J22" s="706" t="str">
        <f>IF(+All!$H299="Florida Intl",+All!J299,IF(+All!$F299="Florida Intl",+All!J299,0))</f>
        <v>Central Michigan</v>
      </c>
      <c r="K22" s="707" t="str">
        <f>IF(+All!$H299="Florida Intl",+All!K299,IF(+All!$F299="Florida Intl",+All!K299,0))</f>
        <v>Florida Intl</v>
      </c>
      <c r="L22" s="78">
        <f>IF(+All!$H299="Florida Intl",+All!L299,IF(+All!$F299="Florida Intl",+All!L299,0))</f>
        <v>10</v>
      </c>
      <c r="M22" s="79">
        <f>IF(+All!$H299="Florida Intl",+All!M299,IF(+All!$F299="Florida Intl",+All!M299,0))</f>
        <v>55.5</v>
      </c>
      <c r="N22" s="706" t="str">
        <f>IF(+All!$H299="Florida Intl",+All!N299,IF(+All!$F299="Florida Intl",+All!N299,0))</f>
        <v>Central Michigan</v>
      </c>
      <c r="O22" s="708">
        <f>IF(+All!$H299="Florida Intl",+All!O299,IF(+All!$F299="Florida Intl",+All!O299,0))</f>
        <v>31</v>
      </c>
      <c r="P22" s="708" t="str">
        <f>IF(+All!$H299="Florida Intl",+All!P299,IF(+All!$F299="Florida Intl",+All!P299,0))</f>
        <v>Florida Intl</v>
      </c>
      <c r="Q22" s="707">
        <f>IF(+All!$H299="Florida Intl",+All!Q299,IF(+All!$F299="Florida Intl",+All!Q299,0))</f>
        <v>27</v>
      </c>
      <c r="R22" s="706" t="str">
        <f>IF(+All!$H299="Florida Intl",+All!R299,IF(+All!$F299="Florida Intl",+All!R299,0))</f>
        <v>Florida Intl</v>
      </c>
      <c r="S22" s="708" t="str">
        <f>IF(+All!$H299="Florida Intl",+All!S299,IF(+All!$F299="Florida Intl",+All!S299,0))</f>
        <v>Central Michigan</v>
      </c>
      <c r="T22" s="706" t="str">
        <f>IF(+All!$H299="Florida Intl",+All!T299,IF(+All!$F299="Florida Intl",+All!T299,0))</f>
        <v>Florida Intl</v>
      </c>
      <c r="U22" s="707" t="str">
        <f>IF(+All!$H299="Florida Intl",+All!U299,IF(+All!$F299="Florida Intl",+All!U299,0))</f>
        <v>W</v>
      </c>
      <c r="V22" s="706"/>
      <c r="W22" s="707"/>
      <c r="X22" s="706"/>
      <c r="Y22" s="707"/>
      <c r="Z22" s="706"/>
      <c r="AA22" s="707"/>
      <c r="AB22" s="706"/>
      <c r="AC22" s="707"/>
      <c r="AD22" s="706"/>
      <c r="AE22" s="707"/>
      <c r="AF22" s="706"/>
      <c r="AG22" s="707"/>
      <c r="AH22" s="706"/>
      <c r="AI22" s="707"/>
      <c r="AJ22" s="706"/>
      <c r="AK22" s="707"/>
      <c r="AQ22" s="480"/>
      <c r="AR22" s="482"/>
      <c r="AS22" s="483"/>
      <c r="AT22" s="483"/>
      <c r="AU22" s="482"/>
      <c r="AV22" s="483"/>
      <c r="AW22" s="484"/>
      <c r="AX22" s="483"/>
      <c r="AY22" s="88"/>
      <c r="AZ22" s="89"/>
      <c r="BA22" s="90"/>
      <c r="BB22" s="90"/>
      <c r="BC22" s="91"/>
      <c r="BD22" s="482"/>
      <c r="BE22" s="483"/>
      <c r="BF22" s="483"/>
      <c r="BG22" s="482"/>
      <c r="BH22" s="483"/>
      <c r="BI22" s="484"/>
    </row>
    <row r="23" spans="1:61" x14ac:dyDescent="0.8">
      <c r="A23" s="70">
        <f>IF(+All!$H354="Florida Intl",+All!A354,IF(+All!$F354="Florida Intl",+All!A354,0))</f>
        <v>5</v>
      </c>
      <c r="B23" s="480" t="str">
        <f>IF(+All!$H354="Florida Intl",+All!B354,IF(+All!$F354="Florida Intl",+All!B354,0))</f>
        <v>Sat</v>
      </c>
      <c r="C23" s="72">
        <f>IF(+All!$H354="Florida Intl",+All!C354,IF(+All!$F354="Florida Intl",+All!C354,0))</f>
        <v>44471</v>
      </c>
      <c r="D23" s="73">
        <f>IF(+All!$H354="Florida Intl",+All!D354,IF(+All!$F354="Florida Intl",+All!D354,0))</f>
        <v>0.64583333333333337</v>
      </c>
      <c r="E23" s="707">
        <f>IF(+All!$H354="Florida Intl",+All!E354,IF(+All!$F354="Florida Intl",+All!E354,0))</f>
        <v>0</v>
      </c>
      <c r="F23" s="75" t="str">
        <f>IF(+All!$H354="Florida Intl",+All!F354,IF(+All!$F354="Florida Intl",+All!F354,0))</f>
        <v>Florida Intl</v>
      </c>
      <c r="G23" s="76" t="str">
        <f>IF(+All!$H354="Florida Intl",+All!G354,IF(+All!$F354="Florida Intl",+All!G354,0))</f>
        <v>CUSA</v>
      </c>
      <c r="H23" s="75" t="str">
        <f>IF(+All!$H354="Florida Intl",+All!H354,IF(+All!$F354="Florida Intl",+All!H354,0))</f>
        <v>Florida Atlantic</v>
      </c>
      <c r="I23" s="76" t="str">
        <f>IF(+All!$H354="Florida Intl",+All!I354,IF(+All!$F354="Florida Intl",+All!I354,0))</f>
        <v>CUSA</v>
      </c>
      <c r="J23" s="706" t="str">
        <f>IF(+All!$H354="Florida Intl",+All!J354,IF(+All!$F354="Florida Intl",+All!J354,0))</f>
        <v>Florida Atlantic</v>
      </c>
      <c r="K23" s="707" t="str">
        <f>IF(+All!$H354="Florida Intl",+All!K354,IF(+All!$F354="Florida Intl",+All!K354,0))</f>
        <v>Florida Intl</v>
      </c>
      <c r="L23" s="78">
        <f>IF(+All!$H354="Florida Intl",+All!L354,IF(+All!$F354="Florida Intl",+All!L354,0))</f>
        <v>10.5</v>
      </c>
      <c r="M23" s="79">
        <f>IF(+All!$H354="Florida Intl",+All!M354,IF(+All!$F354="Florida Intl",+All!M354,0))</f>
        <v>51.5</v>
      </c>
      <c r="N23" s="706" t="str">
        <f>IF(+All!$H354="Florida Intl",+All!N354,IF(+All!$F354="Florida Intl",+All!N354,0))</f>
        <v>Florida Atlantic</v>
      </c>
      <c r="O23" s="708">
        <f>IF(+All!$H354="Florida Intl",+All!O354,IF(+All!$F354="Florida Intl",+All!O354,0))</f>
        <v>58</v>
      </c>
      <c r="P23" s="708" t="str">
        <f>IF(+All!$H354="Florida Intl",+All!P354,IF(+All!$F354="Florida Intl",+All!P354,0))</f>
        <v>Florida Intl</v>
      </c>
      <c r="Q23" s="707">
        <f>IF(+All!$H354="Florida Intl",+All!Q354,IF(+All!$F354="Florida Intl",+All!Q354,0))</f>
        <v>21</v>
      </c>
      <c r="R23" s="706" t="str">
        <f>IF(+All!$H354="Florida Intl",+All!R354,IF(+All!$F354="Florida Intl",+All!R354,0))</f>
        <v>Florida Atlantic</v>
      </c>
      <c r="S23" s="708" t="str">
        <f>IF(+All!$H354="Florida Intl",+All!S354,IF(+All!$F354="Florida Intl",+All!S354,0))</f>
        <v>Florida Intl</v>
      </c>
      <c r="T23" s="706" t="str">
        <f>IF(+All!$H354="Florida Intl",+All!T354,IF(+All!$F354="Florida Intl",+All!T354,0))</f>
        <v>Florida Intl</v>
      </c>
      <c r="U23" s="707" t="str">
        <f>IF(+All!$H354="Florida Intl",+All!U354,IF(+All!$F354="Florida Intl",+All!U354,0))</f>
        <v>L</v>
      </c>
      <c r="V23" s="706"/>
      <c r="W23" s="707"/>
      <c r="X23" s="706"/>
      <c r="Y23" s="707"/>
      <c r="Z23" s="706"/>
      <c r="AA23" s="707"/>
      <c r="AB23" s="706"/>
      <c r="AC23" s="707"/>
      <c r="AD23" s="706"/>
      <c r="AE23" s="707"/>
      <c r="AF23" s="706"/>
      <c r="AG23" s="707"/>
      <c r="AH23" s="706"/>
      <c r="AI23" s="707"/>
      <c r="AJ23" s="706"/>
      <c r="AK23" s="707"/>
      <c r="AQ23" s="480"/>
      <c r="AR23" s="482"/>
      <c r="AS23" s="483"/>
      <c r="AT23" s="483"/>
      <c r="AU23" s="482"/>
      <c r="AV23" s="483"/>
      <c r="AW23" s="484"/>
      <c r="AX23" s="483"/>
      <c r="AY23" s="88"/>
      <c r="AZ23" s="89"/>
      <c r="BA23" s="90"/>
      <c r="BB23" s="90"/>
      <c r="BC23" s="91"/>
      <c r="BD23" s="482"/>
      <c r="BE23" s="483"/>
      <c r="BF23" s="483"/>
      <c r="BG23" s="482"/>
      <c r="BH23" s="483"/>
      <c r="BI23" s="484"/>
    </row>
    <row r="24" spans="1:61" x14ac:dyDescent="0.8">
      <c r="A24" s="70">
        <f>IF(+All!$H400="Florida Intl",+All!A400,IF(+All!$F400="Florida Intl",+All!A400,0))</f>
        <v>6</v>
      </c>
      <c r="B24" s="480" t="str">
        <f>IF(+All!$H400="Florida Intl",+All!B400,IF(+All!$F400="Florida Intl",+All!B400,0))</f>
        <v>Fri</v>
      </c>
      <c r="C24" s="72">
        <f>IF(+All!$H400="Florida Intl",+All!C400,IF(+All!$F400="Florida Intl",+All!C400,0))</f>
        <v>44477</v>
      </c>
      <c r="D24" s="73">
        <f>IF(+All!$H400="Florida Intl",+All!D400,IF(+All!$F400="Florida Intl",+All!D400,0))</f>
        <v>0.79166666666666663</v>
      </c>
      <c r="E24" s="707" t="str">
        <f>IF(+All!$H400="Florida Intl",+All!E400,IF(+All!$F400="Florida Intl",+All!E400,0))</f>
        <v>CBSSN</v>
      </c>
      <c r="F24" s="75" t="str">
        <f>IF(+All!$H400="Florida Intl",+All!F400,IF(+All!$F400="Florida Intl",+All!F400,0))</f>
        <v>UNC Charlotte</v>
      </c>
      <c r="G24" s="76" t="str">
        <f>IF(+All!$H400="Florida Intl",+All!G400,IF(+All!$F400="Florida Intl",+All!G400,0))</f>
        <v>CUSA</v>
      </c>
      <c r="H24" s="75" t="str">
        <f>IF(+All!$H400="Florida Intl",+All!H400,IF(+All!$F400="Florida Intl",+All!H400,0))</f>
        <v>Florida Intl</v>
      </c>
      <c r="I24" s="76" t="str">
        <f>IF(+All!$H400="Florida Intl",+All!I400,IF(+All!$F400="Florida Intl",+All!I400,0))</f>
        <v>CUSA</v>
      </c>
      <c r="J24" s="706" t="str">
        <f>IF(+All!$H400="Florida Intl",+All!J400,IF(+All!$F400="Florida Intl",+All!J400,0))</f>
        <v>UNC Charlotte</v>
      </c>
      <c r="K24" s="707" t="str">
        <f>IF(+All!$H400="Florida Intl",+All!K400,IF(+All!$F400="Florida Intl",+All!K400,0))</f>
        <v>Florida Intl</v>
      </c>
      <c r="L24" s="78">
        <f>IF(+All!$H400="Florida Intl",+All!L400,IF(+All!$F400="Florida Intl",+All!L400,0))</f>
        <v>3.5</v>
      </c>
      <c r="M24" s="79">
        <f>IF(+All!$H400="Florida Intl",+All!M400,IF(+All!$F400="Florida Intl",+All!M400,0))</f>
        <v>60</v>
      </c>
      <c r="N24" s="706" t="str">
        <f>IF(+All!$H400="Florida Intl",+All!N400,IF(+All!$F400="Florida Intl",+All!N400,0))</f>
        <v>UNC Charlotte</v>
      </c>
      <c r="O24" s="708">
        <f>IF(+All!$H400="Florida Intl",+All!O400,IF(+All!$F400="Florida Intl",+All!O400,0))</f>
        <v>45</v>
      </c>
      <c r="P24" s="708" t="str">
        <f>IF(+All!$H400="Florida Intl",+All!P400,IF(+All!$F400="Florida Intl",+All!P400,0))</f>
        <v>Florida Intl</v>
      </c>
      <c r="Q24" s="707">
        <f>IF(+All!$H400="Florida Intl",+All!Q400,IF(+All!$F400="Florida Intl",+All!Q400,0))</f>
        <v>33</v>
      </c>
      <c r="R24" s="706" t="str">
        <f>IF(+All!$H400="Florida Intl",+All!R400,IF(+All!$F400="Florida Intl",+All!R400,0))</f>
        <v>UNC Charlotte</v>
      </c>
      <c r="S24" s="708" t="str">
        <f>IF(+All!$H400="Florida Intl",+All!S400,IF(+All!$F400="Florida Intl",+All!S400,0))</f>
        <v>Florida Intl</v>
      </c>
      <c r="T24" s="706" t="str">
        <f>IF(+All!$H400="Florida Intl",+All!T400,IF(+All!$F400="Florida Intl",+All!T400,0))</f>
        <v>UNC Charlotte</v>
      </c>
      <c r="U24" s="707" t="str">
        <f>IF(+All!$H400="Florida Intl",+All!U400,IF(+All!$F400="Florida Intl",+All!U400,0))</f>
        <v>W</v>
      </c>
      <c r="V24" s="706"/>
      <c r="W24" s="707"/>
      <c r="X24" s="706"/>
      <c r="Y24" s="707"/>
      <c r="Z24" s="706"/>
      <c r="AA24" s="707"/>
      <c r="AB24" s="706"/>
      <c r="AC24" s="707"/>
      <c r="AD24" s="706"/>
      <c r="AE24" s="707"/>
      <c r="AF24" s="706"/>
      <c r="AG24" s="707"/>
      <c r="AH24" s="706"/>
      <c r="AI24" s="707"/>
      <c r="AJ24" s="706"/>
      <c r="AK24" s="707"/>
      <c r="AQ24" s="480"/>
      <c r="AR24" s="482"/>
      <c r="AS24" s="483"/>
      <c r="AT24" s="483"/>
      <c r="AU24" s="482"/>
      <c r="AV24" s="483"/>
      <c r="AW24" s="484"/>
      <c r="AX24" s="483"/>
      <c r="AY24" s="88"/>
      <c r="AZ24" s="89"/>
      <c r="BA24" s="90"/>
      <c r="BB24" s="90"/>
      <c r="BC24" s="91"/>
      <c r="BD24" s="482"/>
      <c r="BE24" s="483"/>
      <c r="BF24" s="483"/>
      <c r="BG24" s="482"/>
      <c r="BH24" s="483"/>
      <c r="BI24" s="484"/>
    </row>
    <row r="25" spans="1:61" x14ac:dyDescent="0.8">
      <c r="A25" s="70">
        <f>IF(+All!$H532="Florida Intl",+All!A532,IF(+All!$F532="Florida Intl",+All!A532,0))</f>
        <v>7</v>
      </c>
      <c r="B25" s="480" t="str">
        <f>IF(+All!$H532="Florida Intl",+All!B532,IF(+All!$F532="Florida Intl",+All!B532,0))</f>
        <v>Sat</v>
      </c>
      <c r="C25" s="72">
        <f>IF(+All!$H532="Florida Intl",+All!C532,IF(+All!$F532="Florida Intl",+All!C532,0))</f>
        <v>44485</v>
      </c>
      <c r="D25" s="73">
        <f>IF(+All!$H532="Florida Intl",+All!D532,IF(+All!$F532="Florida Intl",+All!D532,0))</f>
        <v>0</v>
      </c>
      <c r="E25" s="707">
        <f>IF(+All!$H532="Florida Intl",+All!E532,IF(+All!$F532="Florida Intl",+All!E532,0))</f>
        <v>0</v>
      </c>
      <c r="F25" s="75" t="str">
        <f>IF(+All!$H532="Florida Intl",+All!F532,IF(+All!$F532="Florida Intl",+All!F532,0))</f>
        <v>Florida Intl</v>
      </c>
      <c r="G25" s="76" t="str">
        <f>IF(+All!$H532="Florida Intl",+All!G532,IF(+All!$F532="Florida Intl",+All!G532,0))</f>
        <v>CUSA</v>
      </c>
      <c r="H25" s="75" t="str">
        <f>IF(+All!$H532="Florida Intl",+All!H532,IF(+All!$F532="Florida Intl",+All!H532,0))</f>
        <v>Open</v>
      </c>
      <c r="I25" s="76" t="str">
        <f>IF(+All!$H532="Florida Intl",+All!I532,IF(+All!$F532="Florida Intl",+All!I532,0))</f>
        <v>ZZZ</v>
      </c>
      <c r="J25" s="706">
        <f>IF(+All!$H532="Florida Intl",+All!J532,IF(+All!$F532="Florida Intl",+All!J532,0))</f>
        <v>0</v>
      </c>
      <c r="K25" s="707">
        <f>IF(+All!$H532="Florida Intl",+All!K532,IF(+All!$F532="Florida Intl",+All!K532,0))</f>
        <v>0</v>
      </c>
      <c r="L25" s="78">
        <f>IF(+All!$H532="Florida Intl",+All!L532,IF(+All!$F532="Florida Intl",+All!L532,0))</f>
        <v>0</v>
      </c>
      <c r="M25" s="79">
        <f>IF(+All!$H532="Florida Intl",+All!M532,IF(+All!$F532="Florida Intl",+All!M532,0))</f>
        <v>0</v>
      </c>
      <c r="N25" s="706">
        <f>IF(+All!$H532="Florida Intl",+All!N532,IF(+All!$F532="Florida Intl",+All!N532,0))</f>
        <v>0</v>
      </c>
      <c r="O25" s="708">
        <f>IF(+All!$H532="Florida Intl",+All!O532,IF(+All!$F532="Florida Intl",+All!O532,0))</f>
        <v>0</v>
      </c>
      <c r="P25" s="708">
        <f>IF(+All!$H532="Florida Intl",+All!P532,IF(+All!$F532="Florida Intl",+All!P532,0))</f>
        <v>0</v>
      </c>
      <c r="Q25" s="707">
        <f>IF(+All!$H532="Florida Intl",+All!Q532,IF(+All!$F532="Florida Intl",+All!Q532,0))</f>
        <v>0</v>
      </c>
      <c r="R25" s="706">
        <f>IF(+All!$H532="Florida Intl",+All!R532,IF(+All!$F532="Florida Intl",+All!R532,0))</f>
        <v>0</v>
      </c>
      <c r="S25" s="708">
        <f>IF(+All!$H532="Florida Intl",+All!S532,IF(+All!$F532="Florida Intl",+All!S532,0))</f>
        <v>0</v>
      </c>
      <c r="T25" s="706">
        <f>IF(+All!$H532="Florida Intl",+All!T532,IF(+All!$F532="Florida Intl",+All!T532,0))</f>
        <v>0</v>
      </c>
      <c r="U25" s="707">
        <f>IF(+All!$H532="Florida Intl",+All!U532,IF(+All!$F532="Florida Intl",+All!U532,0))</f>
        <v>0</v>
      </c>
      <c r="V25" s="706"/>
      <c r="W25" s="707"/>
      <c r="X25" s="706"/>
      <c r="Y25" s="707"/>
      <c r="Z25" s="706"/>
      <c r="AA25" s="707"/>
      <c r="AB25" s="706"/>
      <c r="AC25" s="707"/>
      <c r="AD25" s="706"/>
      <c r="AE25" s="707"/>
      <c r="AF25" s="706"/>
      <c r="AG25" s="707"/>
      <c r="AH25" s="706"/>
      <c r="AI25" s="707"/>
      <c r="AJ25" s="706"/>
      <c r="AK25" s="707"/>
      <c r="AQ25" s="480"/>
      <c r="AR25" s="482"/>
      <c r="AS25" s="483"/>
      <c r="AT25" s="483"/>
      <c r="AU25" s="482"/>
      <c r="AV25" s="483"/>
      <c r="AW25" s="484"/>
      <c r="AX25" s="483"/>
      <c r="AY25" s="88"/>
      <c r="AZ25" s="89"/>
      <c r="BA25" s="90"/>
      <c r="BB25" s="90"/>
      <c r="BC25" s="91"/>
      <c r="BD25" s="482"/>
      <c r="BE25" s="483"/>
      <c r="BF25" s="483"/>
      <c r="BG25" s="482"/>
      <c r="BH25" s="483"/>
      <c r="BI25" s="484"/>
    </row>
    <row r="26" spans="1:61" x14ac:dyDescent="0.8">
      <c r="A26" s="70">
        <f>IF(+All!$H582="Florida Intl",+All!A582,IF(+All!$F582="Florida Intl",+All!A582,0))</f>
        <v>8</v>
      </c>
      <c r="B26" s="480" t="str">
        <f>IF(+All!$H582="Florida Intl",+All!B582,IF(+All!$F582="Florida Intl",+All!B582,0))</f>
        <v>Sat</v>
      </c>
      <c r="C26" s="72">
        <f>IF(+All!$H582="Florida Intl",+All!C582,IF(+All!$F582="Florida Intl",+All!C582,0))</f>
        <v>44492</v>
      </c>
      <c r="D26" s="73">
        <f>IF(+All!$H582="Florida Intl",+All!D582,IF(+All!$F582="Florida Intl",+All!D582,0))</f>
        <v>0.79166666666666663</v>
      </c>
      <c r="E26" s="707">
        <f>IF(+All!$H582="Florida Intl",+All!E582,IF(+All!$F582="Florida Intl",+All!E582,0))</f>
        <v>0</v>
      </c>
      <c r="F26" s="75" t="str">
        <f>IF(+All!$H582="Florida Intl",+All!F582,IF(+All!$F582="Florida Intl",+All!F582,0))</f>
        <v>Western Kentucky</v>
      </c>
      <c r="G26" s="76" t="str">
        <f>IF(+All!$H582="Florida Intl",+All!G582,IF(+All!$F582="Florida Intl",+All!G582,0))</f>
        <v>CUSA</v>
      </c>
      <c r="H26" s="75" t="str">
        <f>IF(+All!$H582="Florida Intl",+All!H582,IF(+All!$F582="Florida Intl",+All!H582,0))</f>
        <v>Florida Intl</v>
      </c>
      <c r="I26" s="76" t="str">
        <f>IF(+All!$H582="Florida Intl",+All!I582,IF(+All!$F582="Florida Intl",+All!I582,0))</f>
        <v>CUSA</v>
      </c>
      <c r="J26" s="706" t="str">
        <f>IF(+All!$H582="Florida Intl",+All!J582,IF(+All!$F582="Florida Intl",+All!J582,0))</f>
        <v>Western Kentucky</v>
      </c>
      <c r="K26" s="707" t="str">
        <f>IF(+All!$H582="Florida Intl",+All!K582,IF(+All!$F582="Florida Intl",+All!K582,0))</f>
        <v>Florida Intl</v>
      </c>
      <c r="L26" s="78">
        <f>IF(+All!$H582="Florida Intl",+All!L582,IF(+All!$F582="Florida Intl",+All!L582,0))</f>
        <v>15.5</v>
      </c>
      <c r="M26" s="79">
        <f>IF(+All!$H582="Florida Intl",+All!M582,IF(+All!$F582="Florida Intl",+All!M582,0))</f>
        <v>77</v>
      </c>
      <c r="N26" s="706" t="str">
        <f>IF(+All!$H582="Florida Intl",+All!N582,IF(+All!$F582="Florida Intl",+All!N582,0))</f>
        <v>Western Kentucky</v>
      </c>
      <c r="O26" s="708">
        <f>IF(+All!$H582="Florida Intl",+All!O582,IF(+All!$F582="Florida Intl",+All!O582,0))</f>
        <v>34</v>
      </c>
      <c r="P26" s="708" t="str">
        <f>IF(+All!$H582="Florida Intl",+All!P582,IF(+All!$F582="Florida Intl",+All!P582,0))</f>
        <v>Florida Intl</v>
      </c>
      <c r="Q26" s="707">
        <f>IF(+All!$H582="Florida Intl",+All!Q582,IF(+All!$F582="Florida Intl",+All!Q582,0))</f>
        <v>19</v>
      </c>
      <c r="R26" s="706" t="str">
        <f>IF(+All!$H582="Florida Intl",+All!R582,IF(+All!$F582="Florida Intl",+All!R582,0))</f>
        <v>Florida Intl</v>
      </c>
      <c r="S26" s="708" t="str">
        <f>IF(+All!$H582="Florida Intl",+All!S582,IF(+All!$F582="Florida Intl",+All!S582,0))</f>
        <v>Western Kentucky</v>
      </c>
      <c r="T26" s="706" t="str">
        <f>IF(+All!$H582="Florida Intl",+All!T582,IF(+All!$F582="Florida Intl",+All!T582,0))</f>
        <v>Western Kentucky</v>
      </c>
      <c r="U26" s="707" t="str">
        <f>IF(+All!$H582="Florida Intl",+All!U582,IF(+All!$F582="Florida Intl",+All!U582,0))</f>
        <v>L</v>
      </c>
      <c r="V26" s="706"/>
      <c r="W26" s="707"/>
      <c r="X26" s="706"/>
      <c r="Y26" s="707"/>
      <c r="Z26" s="706"/>
      <c r="AA26" s="707"/>
      <c r="AB26" s="706"/>
      <c r="AC26" s="707"/>
      <c r="AD26" s="706"/>
      <c r="AE26" s="707"/>
      <c r="AF26" s="706"/>
      <c r="AG26" s="707"/>
      <c r="AH26" s="706"/>
      <c r="AI26" s="707"/>
      <c r="AJ26" s="706"/>
      <c r="AK26" s="707"/>
      <c r="AQ26" s="480"/>
      <c r="AR26" s="482"/>
      <c r="AS26" s="483"/>
      <c r="AT26" s="483"/>
      <c r="AU26" s="482"/>
      <c r="AV26" s="483"/>
      <c r="AW26" s="484"/>
      <c r="AX26" s="483"/>
      <c r="AY26" s="88"/>
      <c r="AZ26" s="89"/>
      <c r="BA26" s="90"/>
      <c r="BB26" s="90"/>
      <c r="BC26" s="91"/>
      <c r="BD26" s="482"/>
      <c r="BE26" s="483"/>
      <c r="BF26" s="483"/>
      <c r="BG26" s="482"/>
      <c r="BH26" s="483"/>
      <c r="BI26" s="484"/>
    </row>
    <row r="27" spans="1:61" x14ac:dyDescent="0.8">
      <c r="A27" s="70">
        <f>IF(+All!$H658="Florida Intl",+All!A658,IF(+All!$F658="Florida Intl",+All!A658,0))</f>
        <v>9</v>
      </c>
      <c r="B27" s="480" t="str">
        <f>IF(+All!$H658="Florida Intl",+All!B658,IF(+All!$F658="Florida Intl",+All!B658,0))</f>
        <v>Sat</v>
      </c>
      <c r="C27" s="72">
        <f>IF(+All!$H658="Florida Intl",+All!C658,IF(+All!$F658="Florida Intl",+All!C658,0))</f>
        <v>44499</v>
      </c>
      <c r="D27" s="73">
        <f>IF(+All!$H658="Florida Intl",+All!D658,IF(+All!$F658="Florida Intl",+All!D658,0))</f>
        <v>0.64583333333333337</v>
      </c>
      <c r="E27" s="707">
        <f>IF(+All!$H658="Florida Intl",+All!E658,IF(+All!$F658="Florida Intl",+All!E658,0))</f>
        <v>0</v>
      </c>
      <c r="F27" s="75" t="str">
        <f>IF(+All!$H658="Florida Intl",+All!F658,IF(+All!$F658="Florida Intl",+All!F658,0))</f>
        <v>Florida Intl</v>
      </c>
      <c r="G27" s="76" t="str">
        <f>IF(+All!$H658="Florida Intl",+All!G658,IF(+All!$F658="Florida Intl",+All!G658,0))</f>
        <v>CUSA</v>
      </c>
      <c r="H27" s="75" t="str">
        <f>IF(+All!$H658="Florida Intl",+All!H658,IF(+All!$F658="Florida Intl",+All!H658,0))</f>
        <v>Marshall</v>
      </c>
      <c r="I27" s="76" t="str">
        <f>IF(+All!$H658="Florida Intl",+All!I658,IF(+All!$F658="Florida Intl",+All!I658,0))</f>
        <v>CUSA</v>
      </c>
      <c r="J27" s="706" t="str">
        <f>IF(+All!$H658="Florida Intl",+All!J658,IF(+All!$F658="Florida Intl",+All!J658,0))</f>
        <v>Marshall</v>
      </c>
      <c r="K27" s="707" t="str">
        <f>IF(+All!$H658="Florida Intl",+All!K658,IF(+All!$F658="Florida Intl",+All!K658,0))</f>
        <v>Florida Intl</v>
      </c>
      <c r="L27" s="78">
        <f>IF(+All!$H658="Florida Intl",+All!L658,IF(+All!$F658="Florida Intl",+All!L658,0))</f>
        <v>21.5</v>
      </c>
      <c r="M27" s="79">
        <f>IF(+All!$H658="Florida Intl",+All!M658,IF(+All!$F658="Florida Intl",+All!M658,0))</f>
        <v>65</v>
      </c>
      <c r="N27" s="706" t="str">
        <f>IF(+All!$H658="Florida Intl",+All!N658,IF(+All!$F658="Florida Intl",+All!N658,0))</f>
        <v>Marshall</v>
      </c>
      <c r="O27" s="708">
        <f>IF(+All!$H658="Florida Intl",+All!O658,IF(+All!$F658="Florida Intl",+All!O658,0))</f>
        <v>38</v>
      </c>
      <c r="P27" s="708" t="str">
        <f>IF(+All!$H658="Florida Intl",+All!P658,IF(+All!$F658="Florida Intl",+All!P658,0))</f>
        <v>Florida Intl</v>
      </c>
      <c r="Q27" s="707">
        <f>IF(+All!$H658="Florida Intl",+All!Q658,IF(+All!$F658="Florida Intl",+All!Q658,0))</f>
        <v>0</v>
      </c>
      <c r="R27" s="706" t="str">
        <f>IF(+All!$H658="Florida Intl",+All!R658,IF(+All!$F658="Florida Intl",+All!R658,0))</f>
        <v>Marshall</v>
      </c>
      <c r="S27" s="708" t="str">
        <f>IF(+All!$H658="Florida Intl",+All!S658,IF(+All!$F658="Florida Intl",+All!S658,0))</f>
        <v>Florida Intl</v>
      </c>
      <c r="T27" s="706" t="str">
        <f>IF(+All!$H658="Florida Intl",+All!T658,IF(+All!$F658="Florida Intl",+All!T658,0))</f>
        <v>Florida Intl</v>
      </c>
      <c r="U27" s="707" t="str">
        <f>IF(+All!$H658="Florida Intl",+All!U658,IF(+All!$F658="Florida Intl",+All!U658,0))</f>
        <v>L</v>
      </c>
      <c r="V27" s="706"/>
      <c r="W27" s="707"/>
      <c r="X27" s="706"/>
      <c r="Y27" s="707"/>
      <c r="Z27" s="706"/>
      <c r="AA27" s="707"/>
      <c r="AB27" s="706"/>
      <c r="AC27" s="707"/>
      <c r="AD27" s="706"/>
      <c r="AE27" s="707"/>
      <c r="AF27" s="706"/>
      <c r="AG27" s="707"/>
      <c r="AH27" s="706"/>
      <c r="AI27" s="707"/>
      <c r="AJ27" s="706"/>
      <c r="AK27" s="707"/>
      <c r="AQ27" s="480"/>
      <c r="AR27" s="482"/>
      <c r="AS27" s="483"/>
      <c r="AT27" s="483"/>
      <c r="AU27" s="482"/>
      <c r="AV27" s="483"/>
      <c r="AW27" s="484"/>
      <c r="AX27" s="483"/>
      <c r="AY27" s="88"/>
      <c r="AZ27" s="89"/>
      <c r="BA27" s="90"/>
      <c r="BB27" s="90"/>
      <c r="BC27" s="91"/>
      <c r="BD27" s="482"/>
      <c r="BE27" s="483"/>
      <c r="BF27" s="483"/>
      <c r="BG27" s="482"/>
      <c r="BH27" s="483"/>
      <c r="BI27" s="484"/>
    </row>
    <row r="28" spans="1:61" x14ac:dyDescent="0.8">
      <c r="A28" s="70">
        <f>IF(+All!$H738="Florida Intl",+All!A738,IF(+All!$F738="Florida Intl",+All!A738,0))</f>
        <v>10</v>
      </c>
      <c r="B28" s="480" t="str">
        <f>IF(+All!$H738="Florida Intl",+All!B738,IF(+All!$F738="Florida Intl",+All!B738,0))</f>
        <v>Sat</v>
      </c>
      <c r="C28" s="72">
        <f>IF(+All!$H738="Florida Intl",+All!C738,IF(+All!$F738="Florida Intl",+All!C738,0))</f>
        <v>44506</v>
      </c>
      <c r="D28" s="73">
        <f>IF(+All!$H738="Florida Intl",+All!D738,IF(+All!$F738="Florida Intl",+All!D738,0))</f>
        <v>0.79166666666666663</v>
      </c>
      <c r="E28" s="707" t="str">
        <f>IF(+All!$H738="Florida Intl",+All!E738,IF(+All!$F738="Florida Intl",+All!E738,0))</f>
        <v>espn3</v>
      </c>
      <c r="F28" s="75" t="str">
        <f>IF(+All!$H738="Florida Intl",+All!F738,IF(+All!$F738="Florida Intl",+All!F738,0))</f>
        <v>Old Dominion</v>
      </c>
      <c r="G28" s="76" t="str">
        <f>IF(+All!$H738="Florida Intl",+All!G738,IF(+All!$F738="Florida Intl",+All!G738,0))</f>
        <v>CUSA</v>
      </c>
      <c r="H28" s="75" t="str">
        <f>IF(+All!$H738="Florida Intl",+All!H738,IF(+All!$F738="Florida Intl",+All!H738,0))</f>
        <v>Florida Intl</v>
      </c>
      <c r="I28" s="76" t="str">
        <f>IF(+All!$H738="Florida Intl",+All!I738,IF(+All!$F738="Florida Intl",+All!I738,0))</f>
        <v>CUSA</v>
      </c>
      <c r="J28" s="706" t="str">
        <f>IF(+All!$H738="Florida Intl",+All!J738,IF(+All!$F738="Florida Intl",+All!J738,0))</f>
        <v>Old Dominion</v>
      </c>
      <c r="K28" s="707" t="str">
        <f>IF(+All!$H738="Florida Intl",+All!K738,IF(+All!$F738="Florida Intl",+All!K738,0))</f>
        <v>Florida Intl</v>
      </c>
      <c r="L28" s="78">
        <f>IF(+All!$H738="Florida Intl",+All!L738,IF(+All!$F738="Florida Intl",+All!L738,0))</f>
        <v>3</v>
      </c>
      <c r="M28" s="79">
        <f>IF(+All!$H738="Florida Intl",+All!M738,IF(+All!$F738="Florida Intl",+All!M738,0))</f>
        <v>51</v>
      </c>
      <c r="N28" s="706" t="str">
        <f>IF(+All!$H738="Florida Intl",+All!N738,IF(+All!$F738="Florida Intl",+All!N738,0))</f>
        <v>Old Dominion</v>
      </c>
      <c r="O28" s="708">
        <f>IF(+All!$H738="Florida Intl",+All!O738,IF(+All!$F738="Florida Intl",+All!O738,0))</f>
        <v>47</v>
      </c>
      <c r="P28" s="708" t="str">
        <f>IF(+All!$H738="Florida Intl",+All!P738,IF(+All!$F738="Florida Intl",+All!P738,0))</f>
        <v>Florida Intl</v>
      </c>
      <c r="Q28" s="707">
        <f>IF(+All!$H738="Florida Intl",+All!Q738,IF(+All!$F738="Florida Intl",+All!Q738,0))</f>
        <v>24</v>
      </c>
      <c r="R28" s="706" t="str">
        <f>IF(+All!$H738="Florida Intl",+All!R738,IF(+All!$F738="Florida Intl",+All!R738,0))</f>
        <v>Old Dominion</v>
      </c>
      <c r="S28" s="708" t="str">
        <f>IF(+All!$H738="Florida Intl",+All!S738,IF(+All!$F738="Florida Intl",+All!S738,0))</f>
        <v>Florida Intl</v>
      </c>
      <c r="T28" s="706" t="str">
        <f>IF(+All!$H738="Florida Intl",+All!T738,IF(+All!$F738="Florida Intl",+All!T738,0))</f>
        <v>Old Dominion</v>
      </c>
      <c r="U28" s="707" t="str">
        <f>IF(+All!$H738="Florida Intl",+All!U738,IF(+All!$F738="Florida Intl",+All!U738,0))</f>
        <v>W</v>
      </c>
      <c r="V28" s="706"/>
      <c r="W28" s="707"/>
      <c r="X28" s="706"/>
      <c r="Y28" s="707"/>
      <c r="Z28" s="706"/>
      <c r="AA28" s="707"/>
      <c r="AB28" s="706"/>
      <c r="AC28" s="707"/>
      <c r="AD28" s="706"/>
      <c r="AE28" s="707"/>
      <c r="AF28" s="706"/>
      <c r="AG28" s="707"/>
      <c r="AH28" s="706"/>
      <c r="AI28" s="707"/>
      <c r="AJ28" s="706"/>
      <c r="AK28" s="707"/>
      <c r="AQ28" s="480"/>
      <c r="AR28" s="482"/>
      <c r="AS28" s="483"/>
      <c r="AT28" s="483"/>
      <c r="AU28" s="482"/>
      <c r="AV28" s="483"/>
      <c r="AW28" s="484"/>
      <c r="AX28" s="483"/>
      <c r="AY28" s="88"/>
      <c r="AZ28" s="89"/>
      <c r="BA28" s="90"/>
      <c r="BB28" s="90"/>
      <c r="BC28" s="91"/>
      <c r="BD28" s="482"/>
      <c r="BE28" s="483"/>
      <c r="BF28" s="483"/>
      <c r="BG28" s="482"/>
      <c r="BH28" s="483"/>
      <c r="BI28" s="484"/>
    </row>
    <row r="29" spans="1:61" x14ac:dyDescent="0.8">
      <c r="A29" s="70">
        <f>IF(+All!$H813="Florida Intl",+All!A813,IF(+All!$F813="Florida Intl",+All!A813,0))</f>
        <v>11</v>
      </c>
      <c r="B29" s="480" t="str">
        <f>IF(+All!$H813="Florida Intl",+All!B813,IF(+All!$F813="Florida Intl",+All!B813,0))</f>
        <v>Sat</v>
      </c>
      <c r="C29" s="72">
        <f>IF(+All!$H813="Florida Intl",+All!C813,IF(+All!$F813="Florida Intl",+All!C813,0))</f>
        <v>44513</v>
      </c>
      <c r="D29" s="73">
        <f>IF(+All!$H813="Florida Intl",+All!D813,IF(+All!$F813="Florida Intl",+All!D813,0))</f>
        <v>0.64583333333333337</v>
      </c>
      <c r="E29" s="707" t="str">
        <f>IF(+All!$H813="Florida Intl",+All!E813,IF(+All!$F813="Florida Intl",+All!E813,0))</f>
        <v>espn3</v>
      </c>
      <c r="F29" s="75" t="str">
        <f>IF(+All!$H813="Florida Intl",+All!F813,IF(+All!$F813="Florida Intl",+All!F813,0))</f>
        <v>Florida Intl</v>
      </c>
      <c r="G29" s="76" t="str">
        <f>IF(+All!$H813="Florida Intl",+All!G813,IF(+All!$F813="Florida Intl",+All!G813,0))</f>
        <v>CUSA</v>
      </c>
      <c r="H29" s="75" t="str">
        <f>IF(+All!$H813="Florida Intl",+All!H813,IF(+All!$F813="Florida Intl",+All!H813,0))</f>
        <v>Middle Tenn St</v>
      </c>
      <c r="I29" s="76" t="str">
        <f>IF(+All!$H813="Florida Intl",+All!I813,IF(+All!$F813="Florida Intl",+All!I813,0))</f>
        <v>CUSA</v>
      </c>
      <c r="J29" s="706" t="str">
        <f>IF(+All!$H813="Florida Intl",+All!J813,IF(+All!$F813="Florida Intl",+All!J813,0))</f>
        <v>Middle Tenn St</v>
      </c>
      <c r="K29" s="707" t="str">
        <f>IF(+All!$H813="Florida Intl",+All!K813,IF(+All!$F813="Florida Intl",+All!K813,0))</f>
        <v>Florida Intl</v>
      </c>
      <c r="L29" s="78">
        <f>IF(+All!$H813="Florida Intl",+All!L813,IF(+All!$F813="Florida Intl",+All!L813,0))</f>
        <v>10</v>
      </c>
      <c r="M29" s="79">
        <f>IF(+All!$H813="Florida Intl",+All!M813,IF(+All!$F813="Florida Intl",+All!M813,0))</f>
        <v>56</v>
      </c>
      <c r="N29" s="706" t="str">
        <f>IF(+All!$H813="Florida Intl",+All!N813,IF(+All!$F813="Florida Intl",+All!N813,0))</f>
        <v>Middle Tenn St</v>
      </c>
      <c r="O29" s="708">
        <f>IF(+All!$H813="Florida Intl",+All!O813,IF(+All!$F813="Florida Intl",+All!O813,0))</f>
        <v>50</v>
      </c>
      <c r="P29" s="708" t="str">
        <f>IF(+All!$H813="Florida Intl",+All!P813,IF(+All!$F813="Florida Intl",+All!P813,0))</f>
        <v>Florida Intl</v>
      </c>
      <c r="Q29" s="707">
        <f>IF(+All!$H813="Florida Intl",+All!Q813,IF(+All!$F813="Florida Intl",+All!Q813,0))</f>
        <v>10</v>
      </c>
      <c r="R29" s="706" t="str">
        <f>IF(+All!$H813="Florida Intl",+All!R813,IF(+All!$F813="Florida Intl",+All!R813,0))</f>
        <v>Middle Tenn St</v>
      </c>
      <c r="S29" s="708" t="str">
        <f>IF(+All!$H813="Florida Intl",+All!S813,IF(+All!$F813="Florida Intl",+All!S813,0))</f>
        <v>Florida Intl</v>
      </c>
      <c r="T29" s="706" t="str">
        <f>IF(+All!$H813="Florida Intl",+All!T813,IF(+All!$F813="Florida Intl",+All!T813,0))</f>
        <v>Florida Intl</v>
      </c>
      <c r="U29" s="707" t="str">
        <f>IF(+All!$H813="Florida Intl",+All!U813,IF(+All!$F813="Florida Intl",+All!U813,0))</f>
        <v>L</v>
      </c>
      <c r="V29" s="706"/>
      <c r="W29" s="707"/>
      <c r="X29" s="706"/>
      <c r="Y29" s="707"/>
      <c r="Z29" s="706"/>
      <c r="AA29" s="707"/>
      <c r="AB29" s="706"/>
      <c r="AC29" s="707"/>
      <c r="AD29" s="706"/>
      <c r="AE29" s="707"/>
      <c r="AF29" s="706"/>
      <c r="AG29" s="707"/>
      <c r="AH29" s="706"/>
      <c r="AI29" s="707"/>
      <c r="AJ29" s="706"/>
      <c r="AK29" s="707"/>
      <c r="AQ29" s="480"/>
      <c r="AR29" s="482"/>
      <c r="AS29" s="483"/>
      <c r="AT29" s="483"/>
      <c r="AU29" s="482"/>
      <c r="AV29" s="483"/>
      <c r="AW29" s="484"/>
      <c r="AX29" s="483"/>
      <c r="AY29" s="88"/>
      <c r="AZ29" s="89"/>
      <c r="BA29" s="90"/>
      <c r="BB29" s="90"/>
      <c r="BC29" s="91"/>
      <c r="BD29" s="482"/>
      <c r="BE29" s="483"/>
      <c r="BF29" s="483"/>
      <c r="BG29" s="482"/>
      <c r="BH29" s="483"/>
      <c r="BI29" s="484"/>
    </row>
    <row r="30" spans="1:61" x14ac:dyDescent="0.8">
      <c r="A30" s="70">
        <f>IF(+All!$H881="Florida Intl",+All!A881,IF(+All!$F881="Florida Intl",+All!A881,0))</f>
        <v>12</v>
      </c>
      <c r="B30" s="480" t="str">
        <f>IF(+All!$H881="Florida Intl",+All!B881,IF(+All!$F881="Florida Intl",+All!B881,0))</f>
        <v>Sat</v>
      </c>
      <c r="C30" s="72">
        <f>IF(+All!$H881="Florida Intl",+All!C881,IF(+All!$F881="Florida Intl",+All!C881,0))</f>
        <v>44520</v>
      </c>
      <c r="D30" s="73">
        <f>IF(+All!$H881="Florida Intl",+All!D881,IF(+All!$F881="Florida Intl",+All!D881,0))</f>
        <v>0.79166666666666663</v>
      </c>
      <c r="E30" s="707" t="str">
        <f>IF(+All!$H881="Florida Intl",+All!E881,IF(+All!$F881="Florida Intl",+All!E881,0))</f>
        <v>espn3</v>
      </c>
      <c r="F30" s="75" t="str">
        <f>IF(+All!$H881="Florida Intl",+All!F881,IF(+All!$F881="Florida Intl",+All!F881,0))</f>
        <v>North Texas</v>
      </c>
      <c r="G30" s="76" t="str">
        <f>IF(+All!$H881="Florida Intl",+All!G881,IF(+All!$F881="Florida Intl",+All!G881,0))</f>
        <v>CUSA</v>
      </c>
      <c r="H30" s="75" t="str">
        <f>IF(+All!$H881="Florida Intl",+All!H881,IF(+All!$F881="Florida Intl",+All!H881,0))</f>
        <v>Florida Intl</v>
      </c>
      <c r="I30" s="76" t="str">
        <f>IF(+All!$H881="Florida Intl",+All!I881,IF(+All!$F881="Florida Intl",+All!I881,0))</f>
        <v>CUSA</v>
      </c>
      <c r="J30" s="706" t="str">
        <f>IF(+All!$H881="Florida Intl",+All!J881,IF(+All!$F881="Florida Intl",+All!J881,0))</f>
        <v>North Texas</v>
      </c>
      <c r="K30" s="707" t="str">
        <f>IF(+All!$H881="Florida Intl",+All!K881,IF(+All!$F881="Florida Intl",+All!K881,0))</f>
        <v>Florida Intl</v>
      </c>
      <c r="L30" s="78">
        <f>IF(+All!$H881="Florida Intl",+All!L881,IF(+All!$F881="Florida Intl",+All!L881,0))</f>
        <v>9.5</v>
      </c>
      <c r="M30" s="79">
        <f>IF(+All!$H881="Florida Intl",+All!M881,IF(+All!$F881="Florida Intl",+All!M881,0))</f>
        <v>57.5</v>
      </c>
      <c r="N30" s="706" t="str">
        <f>IF(+All!$H881="Florida Intl",+All!N881,IF(+All!$F881="Florida Intl",+All!N881,0))</f>
        <v>North Texas</v>
      </c>
      <c r="O30" s="708">
        <f>IF(+All!$H881="Florida Intl",+All!O881,IF(+All!$F881="Florida Intl",+All!O881,0))</f>
        <v>49</v>
      </c>
      <c r="P30" s="708" t="str">
        <f>IF(+All!$H881="Florida Intl",+All!P881,IF(+All!$F881="Florida Intl",+All!P881,0))</f>
        <v>Florida Intl</v>
      </c>
      <c r="Q30" s="707">
        <f>IF(+All!$H881="Florida Intl",+All!Q881,IF(+All!$F881="Florida Intl",+All!Q881,0))</f>
        <v>7</v>
      </c>
      <c r="R30" s="706" t="str">
        <f>IF(+All!$H881="Florida Intl",+All!R881,IF(+All!$F881="Florida Intl",+All!R881,0))</f>
        <v>North Texas</v>
      </c>
      <c r="S30" s="708" t="str">
        <f>IF(+All!$H881="Florida Intl",+All!S881,IF(+All!$F881="Florida Intl",+All!S881,0))</f>
        <v>Florida Intl</v>
      </c>
      <c r="T30" s="706" t="str">
        <f>IF(+All!$H881="Florida Intl",+All!T881,IF(+All!$F881="Florida Intl",+All!T881,0))</f>
        <v>Florida Intl</v>
      </c>
      <c r="U30" s="707" t="str">
        <f>IF(+All!$H881="Florida Intl",+All!U881,IF(+All!$F881="Florida Intl",+All!U881,0))</f>
        <v>L</v>
      </c>
      <c r="V30" s="706"/>
      <c r="W30" s="707"/>
      <c r="X30" s="706"/>
      <c r="Y30" s="707"/>
      <c r="Z30" s="706"/>
      <c r="AA30" s="707"/>
      <c r="AB30" s="706"/>
      <c r="AC30" s="707"/>
      <c r="AD30" s="706"/>
      <c r="AE30" s="707"/>
      <c r="AF30" s="706"/>
      <c r="AG30" s="707"/>
      <c r="AH30" s="706"/>
      <c r="AI30" s="707"/>
      <c r="AJ30" s="706"/>
      <c r="AK30" s="707"/>
      <c r="AQ30" s="480"/>
      <c r="AR30" s="482"/>
      <c r="AS30" s="483"/>
      <c r="AT30" s="483"/>
      <c r="AU30" s="482"/>
      <c r="AV30" s="483"/>
      <c r="AW30" s="484"/>
      <c r="AX30" s="483"/>
      <c r="AY30" s="88"/>
      <c r="AZ30" s="89"/>
      <c r="BA30" s="90"/>
      <c r="BB30" s="90"/>
      <c r="BC30" s="91"/>
      <c r="BD30" s="482"/>
      <c r="BE30" s="483"/>
      <c r="BF30" s="483"/>
      <c r="BG30" s="482"/>
      <c r="BH30" s="483"/>
      <c r="BI30" s="484"/>
    </row>
    <row r="31" spans="1:61" x14ac:dyDescent="0.8">
      <c r="A31" s="70">
        <f>IF(+All!$H944="Florida Intl",+All!A944,IF(+All!$F944="Florida Intl",+All!A944,0))</f>
        <v>0</v>
      </c>
      <c r="B31" s="480">
        <f>IF(+All!$H944="Florida Intl",+All!B944,IF(+All!$F944="Florida Intl",+All!B944,0))</f>
        <v>0</v>
      </c>
      <c r="C31" s="72">
        <f>IF(+All!$H944="Florida Intl",+All!C944,IF(+All!$F944="Florida Intl",+All!C944,0))</f>
        <v>0</v>
      </c>
      <c r="D31" s="73">
        <f>IF(+All!$H944="Florida Intl",+All!D944,IF(+All!$F944="Florida Intl",+All!D944,0))</f>
        <v>0</v>
      </c>
      <c r="E31" s="707">
        <f>IF(+All!$H944="Florida Intl",+All!E944,IF(+All!$F944="Florida Intl",+All!E944,0))</f>
        <v>0</v>
      </c>
      <c r="F31" s="75">
        <f>IF(+All!$H944="Florida Intl",+All!F944,IF(+All!$F944="Florida Intl",+All!F944,0))</f>
        <v>0</v>
      </c>
      <c r="G31" s="76">
        <f>IF(+All!$H944="Florida Intl",+All!G944,IF(+All!$F944="Florida Intl",+All!G944,0))</f>
        <v>0</v>
      </c>
      <c r="H31" s="75">
        <f>IF(+All!$H944="Florida Intl",+All!H944,IF(+All!$F944="Florida Intl",+All!H944,0))</f>
        <v>0</v>
      </c>
      <c r="I31" s="76">
        <f>IF(+All!$H944="Florida Intl",+All!I944,IF(+All!$F944="Florida Intl",+All!I944,0))</f>
        <v>0</v>
      </c>
      <c r="J31" s="706">
        <f>IF(+All!$H944="Florida Intl",+All!J944,IF(+All!$F944="Florida Intl",+All!J944,0))</f>
        <v>0</v>
      </c>
      <c r="K31" s="707">
        <f>IF(+All!$H944="Florida Intl",+All!K944,IF(+All!$F944="Florida Intl",+All!K944,0))</f>
        <v>0</v>
      </c>
      <c r="L31" s="78">
        <f>IF(+All!$H944="Florida Intl",+All!L944,IF(+All!$F944="Florida Intl",+All!L944,0))</f>
        <v>0</v>
      </c>
      <c r="M31" s="79">
        <f>IF(+All!$H944="Florida Intl",+All!M944,IF(+All!$F944="Florida Intl",+All!M944,0))</f>
        <v>0</v>
      </c>
      <c r="N31" s="706">
        <f>IF(+All!$H944="Florida Intl",+All!N944,IF(+All!$F944="Florida Intl",+All!N944,0))</f>
        <v>0</v>
      </c>
      <c r="O31" s="708">
        <f>IF(+All!$H944="Florida Intl",+All!O944,IF(+All!$F944="Florida Intl",+All!O944,0))</f>
        <v>0</v>
      </c>
      <c r="P31" s="708">
        <f>IF(+All!$H944="Florida Intl",+All!P944,IF(+All!$F944="Florida Intl",+All!P944,0))</f>
        <v>0</v>
      </c>
      <c r="Q31" s="707">
        <f>IF(+All!$H944="Florida Intl",+All!Q944,IF(+All!$F944="Florida Intl",+All!Q944,0))</f>
        <v>0</v>
      </c>
      <c r="R31" s="706">
        <f>IF(+All!$H944="Florida Intl",+All!R944,IF(+All!$F944="Florida Intl",+All!R944,0))</f>
        <v>0</v>
      </c>
      <c r="S31" s="708">
        <f>IF(+All!$H944="Florida Intl",+All!S944,IF(+All!$F944="Florida Intl",+All!S944,0))</f>
        <v>0</v>
      </c>
      <c r="T31" s="706">
        <f>IF(+All!$H944="Florida Intl",+All!T944,IF(+All!$F944="Florida Intl",+All!T944,0))</f>
        <v>0</v>
      </c>
      <c r="U31" s="707">
        <f>IF(+All!$H944="Florida Intl",+All!U944,IF(+All!$F944="Florida Intl",+All!U944,0))</f>
        <v>0</v>
      </c>
      <c r="V31" s="706"/>
      <c r="W31" s="707"/>
      <c r="X31" s="706"/>
      <c r="Y31" s="707"/>
      <c r="Z31" s="706"/>
      <c r="AA31" s="707"/>
      <c r="AB31" s="706"/>
      <c r="AC31" s="707"/>
      <c r="AD31" s="706"/>
      <c r="AE31" s="707"/>
      <c r="AF31" s="706"/>
      <c r="AG31" s="707"/>
      <c r="AH31" s="706"/>
      <c r="AI31" s="707"/>
      <c r="AJ31" s="706"/>
      <c r="AK31" s="707"/>
      <c r="AQ31" s="480"/>
      <c r="AR31" s="482"/>
      <c r="AS31" s="483"/>
      <c r="AT31" s="483"/>
      <c r="AU31" s="482"/>
      <c r="AV31" s="483"/>
      <c r="AW31" s="484"/>
      <c r="AX31" s="483"/>
      <c r="AY31" s="88"/>
      <c r="AZ31" s="89"/>
      <c r="BA31" s="90"/>
      <c r="BB31" s="90"/>
      <c r="BC31" s="91"/>
      <c r="BD31" s="482"/>
      <c r="BE31" s="483"/>
      <c r="BF31" s="483"/>
      <c r="BG31" s="482"/>
      <c r="BH31" s="483"/>
      <c r="BI31" s="484"/>
    </row>
    <row r="32" spans="1:61" x14ac:dyDescent="0.8">
      <c r="B32" s="70"/>
      <c r="C32" s="94"/>
      <c r="D32" s="73"/>
      <c r="F32" s="1219" t="str">
        <f>F33</f>
        <v>Louisiana Tech</v>
      </c>
      <c r="G32" s="1251"/>
      <c r="H32" s="1251"/>
      <c r="I32" s="1252"/>
      <c r="L32" s="78"/>
      <c r="M32" s="79"/>
      <c r="W32" s="74"/>
      <c r="AD32" s="77"/>
      <c r="AE32" s="74"/>
      <c r="AF32" s="77"/>
      <c r="AG32" s="74"/>
      <c r="AH32" s="77"/>
      <c r="AI32" s="74"/>
      <c r="AJ32" s="77"/>
      <c r="AK32" s="74"/>
      <c r="AR32" s="85"/>
      <c r="AS32" s="86"/>
      <c r="AT32" s="86"/>
      <c r="AU32" s="85"/>
      <c r="AV32" s="86"/>
      <c r="AW32" s="87"/>
      <c r="AX32" s="86"/>
      <c r="AY32" s="88"/>
      <c r="AZ32" s="89"/>
      <c r="BA32" s="90"/>
      <c r="BB32" s="90"/>
      <c r="BC32" s="91"/>
      <c r="BD32" s="85"/>
      <c r="BE32" s="86"/>
      <c r="BF32" s="86"/>
      <c r="BG32" s="85"/>
      <c r="BH32" s="86"/>
      <c r="BI32" s="87"/>
    </row>
    <row r="33" spans="1:63" x14ac:dyDescent="0.8">
      <c r="A33" s="70">
        <f>IF(+All!$F87="Louisiana Tech",+All!A87,IF(+All!$H87="Louisiana Tech",+All!A87,0))</f>
        <v>1</v>
      </c>
      <c r="B33" s="480" t="str">
        <f>IF(+All!$F87="Louisiana Tech",+All!B87,IF(+All!$H87="Louisiana Tech",+All!B87,0))</f>
        <v>Sat</v>
      </c>
      <c r="C33" s="72">
        <f>IF(+All!$F87="Louisiana Tech",+All!C87,IF(+All!$H87="Louisiana Tech",+All!C87,0))</f>
        <v>44443</v>
      </c>
      <c r="D33" s="73">
        <f>IF(+All!$F87="Louisiana Tech",+All!D87,IF(+All!$H87="Louisiana Tech",+All!D87,0))</f>
        <v>0.66666666666666663</v>
      </c>
      <c r="E33" s="707" t="str">
        <f>IF(+All!$F87="Louisiana Tech",+All!E87,IF(+All!$H87="Louisiana Tech",+All!E87,0))</f>
        <v>ESPNU</v>
      </c>
      <c r="F33" s="75" t="str">
        <f>IF(+All!$F87="Louisiana Tech",+All!F87,IF(+All!$H87="Louisiana Tech",+All!F87,0))</f>
        <v>Louisiana Tech</v>
      </c>
      <c r="G33" s="76" t="str">
        <f>IF(+All!$F87="Louisiana Tech",+All!G87,IF(+All!$H87="Louisiana Tech",+All!G87,0))</f>
        <v>CUSA</v>
      </c>
      <c r="H33" s="75" t="str">
        <f>IF(+All!$F87="Louisiana Tech",+All!H87,IF(+All!$H87="Louisiana Tech",+All!H87,0))</f>
        <v>Mississippi State</v>
      </c>
      <c r="I33" s="76" t="str">
        <f>IF(+All!$F87="Louisiana Tech",+All!I87,IF(+All!$H87="Louisiana Tech",+All!I87,0))</f>
        <v>SEC</v>
      </c>
      <c r="J33" s="706" t="str">
        <f>IF(+All!$F87="Louisiana Tech",+All!J87,IF(+All!$H87="Louisiana Tech",+All!J87,0))</f>
        <v>Mississippi State</v>
      </c>
      <c r="K33" s="707" t="str">
        <f>IF(+All!$F87="Louisiana Tech",+All!K87,IF(+All!$H87="Louisiana Tech",+All!K87,0))</f>
        <v>Louisiana Tech</v>
      </c>
      <c r="L33" s="78">
        <f>IF(+All!$F87="Louisiana Tech",+All!L87,IF(+All!$H87="Louisiana Tech",+All!L87,0))</f>
        <v>22.5</v>
      </c>
      <c r="M33" s="79">
        <f>IF(+All!$F87="Louisiana Tech",+All!M87,IF(+All!$H87="Louisiana Tech",+All!M87,0))</f>
        <v>54</v>
      </c>
      <c r="N33" s="706" t="str">
        <f>IF(+All!$F87="Louisiana Tech",+All!N87,IF(+All!$H87="Louisiana Tech",+All!N87,0))</f>
        <v>Mississippi State</v>
      </c>
      <c r="O33" s="708">
        <f>IF(+All!$F87="Louisiana Tech",+All!O87,IF(+All!$H87="Louisiana Tech",+All!O87,0))</f>
        <v>35</v>
      </c>
      <c r="P33" s="708" t="str">
        <f>IF(+All!$F87="Louisiana Tech",+All!P87,IF(+All!$H87="Louisiana Tech",+All!P87,0))</f>
        <v>Louisiana Tech</v>
      </c>
      <c r="Q33" s="707">
        <f>IF(+All!$F87="Louisiana Tech",+All!Q87,IF(+All!$H87="Louisiana Tech",+All!Q87,0))</f>
        <v>34</v>
      </c>
      <c r="R33" s="706" t="str">
        <f>IF(+All!$F87="Louisiana Tech",+All!R87,IF(+All!$H87="Louisiana Tech",+All!R87,0))</f>
        <v>Louisiana Tech</v>
      </c>
      <c r="S33" s="708" t="str">
        <f>IF(+All!$F87="Louisiana Tech",+All!S87,IF(+All!$H87="Louisiana Tech",+All!S87,0))</f>
        <v>Mississippi State</v>
      </c>
      <c r="T33" s="706" t="str">
        <f>IF(+All!$F87="Louisiana Tech",+All!T87,IF(+All!$H87="Louisiana Tech",+All!T87,0))</f>
        <v>Louisiana Tech</v>
      </c>
      <c r="U33" s="707" t="str">
        <f>IF(+All!$F87="Louisiana Tech",+All!U87,IF(+All!$H87="Louisiana Tech",+All!U87,0))</f>
        <v>W</v>
      </c>
      <c r="V33" s="706"/>
      <c r="W33" s="707"/>
      <c r="X33" s="706"/>
      <c r="Y33" s="707"/>
      <c r="Z33" s="706"/>
      <c r="AA33" s="707"/>
      <c r="AB33" s="706"/>
      <c r="AC33" s="707"/>
      <c r="AD33" s="706"/>
      <c r="AE33" s="707"/>
      <c r="AF33" s="706"/>
      <c r="AG33" s="707"/>
      <c r="AH33" s="706"/>
      <c r="AI33" s="707"/>
      <c r="AJ33" s="706"/>
      <c r="AK33" s="707"/>
      <c r="AQ33" s="480"/>
      <c r="AR33" s="482"/>
      <c r="AS33" s="483"/>
      <c r="AT33" s="483"/>
      <c r="AU33" s="482"/>
      <c r="AV33" s="483"/>
      <c r="AW33" s="484"/>
      <c r="AX33" s="483"/>
      <c r="AY33" s="88"/>
      <c r="AZ33" s="89"/>
      <c r="BA33" s="90"/>
      <c r="BB33" s="90"/>
      <c r="BC33" s="91"/>
      <c r="BD33" s="482"/>
      <c r="BE33" s="483"/>
      <c r="BF33" s="483"/>
      <c r="BG33" s="482"/>
      <c r="BH33" s="483"/>
      <c r="BI33" s="484"/>
    </row>
    <row r="34" spans="1:63" x14ac:dyDescent="0.8">
      <c r="A34" s="70">
        <f>IF(+All!$F134="Louisiana Tech",+All!A134,IF(+All!$H134="Louisiana Tech",+All!A134,0))</f>
        <v>2</v>
      </c>
      <c r="B34" s="480" t="str">
        <f>IF(+All!$F134="Louisiana Tech",+All!B134,IF(+All!$H134="Louisiana Tech",+All!B134,0))</f>
        <v>Sat</v>
      </c>
      <c r="C34" s="72">
        <f>IF(+All!$F134="Louisiana Tech",+All!C134,IF(+All!$H134="Louisiana Tech",+All!C134,0))</f>
        <v>44450</v>
      </c>
      <c r="D34" s="73">
        <f>IF(+All!$F134="Louisiana Tech",+All!D134,IF(+All!$H134="Louisiana Tech",+All!D134,0))</f>
        <v>0.79166666666666663</v>
      </c>
      <c r="E34" s="707" t="str">
        <f>IF(+All!$F134="Louisiana Tech",+All!E134,IF(+All!$H134="Louisiana Tech",+All!E134,0))</f>
        <v>espn3</v>
      </c>
      <c r="F34" s="75" t="str">
        <f>IF(+All!$F134="Louisiana Tech",+All!F134,IF(+All!$H134="Louisiana Tech",+All!F134,0))</f>
        <v>1AA Southeastern Louisiana</v>
      </c>
      <c r="G34" s="76" t="str">
        <f>IF(+All!$F134="Louisiana Tech",+All!G134,IF(+All!$H134="Louisiana Tech",+All!G134,0))</f>
        <v>1AA</v>
      </c>
      <c r="H34" s="75" t="str">
        <f>IF(+All!$F134="Louisiana Tech",+All!H134,IF(+All!$H134="Louisiana Tech",+All!H134,0))</f>
        <v>Louisiana Tech</v>
      </c>
      <c r="I34" s="76" t="str">
        <f>IF(+All!$F134="Louisiana Tech",+All!I134,IF(+All!$H134="Louisiana Tech",+All!I134,0))</f>
        <v>CUSA</v>
      </c>
      <c r="J34" s="706">
        <f>IF(+All!$F134="Louisiana Tech",+All!J134,IF(+All!$H134="Louisiana Tech",+All!J134,0))</f>
        <v>0</v>
      </c>
      <c r="K34" s="707">
        <f>IF(+All!$F134="Louisiana Tech",+All!K134,IF(+All!$H134="Louisiana Tech",+All!K134,0))</f>
        <v>0</v>
      </c>
      <c r="L34" s="78">
        <f>IF(+All!$F134="Louisiana Tech",+All!L134,IF(+All!$H134="Louisiana Tech",+All!L134,0))</f>
        <v>0</v>
      </c>
      <c r="M34" s="79">
        <f>IF(+All!$F134="Louisiana Tech",+All!M134,IF(+All!$H134="Louisiana Tech",+All!M134,0))</f>
        <v>0</v>
      </c>
      <c r="N34" s="706" t="str">
        <f>IF(+All!$F134="Louisiana Tech",+All!N134,IF(+All!$H134="Louisiana Tech",+All!N134,0))</f>
        <v>Louisiana Tech</v>
      </c>
      <c r="O34" s="708">
        <f>IF(+All!$F134="Louisiana Tech",+All!O134,IF(+All!$H134="Louisiana Tech",+All!O134,0))</f>
        <v>45</v>
      </c>
      <c r="P34" s="708" t="str">
        <f>IF(+All!$F134="Louisiana Tech",+All!P134,IF(+All!$H134="Louisiana Tech",+All!P134,0))</f>
        <v>1AA Southeastern Louisiana</v>
      </c>
      <c r="Q34" s="707">
        <f>IF(+All!$F134="Louisiana Tech",+All!Q134,IF(+All!$H134="Louisiana Tech",+All!Q134,0))</f>
        <v>42</v>
      </c>
      <c r="R34" s="706">
        <f>IF(+All!$F134="Louisiana Tech",+All!R134,IF(+All!$H134="Louisiana Tech",+All!R134,0))</f>
        <v>0</v>
      </c>
      <c r="S34" s="708">
        <f>IF(+All!$F134="Louisiana Tech",+All!S134,IF(+All!$H134="Louisiana Tech",+All!S134,0))</f>
        <v>0</v>
      </c>
      <c r="T34" s="706">
        <f>IF(+All!$F134="Louisiana Tech",+All!T134,IF(+All!$H134="Louisiana Tech",+All!T134,0))</f>
        <v>0</v>
      </c>
      <c r="U34" s="707">
        <f>IF(+All!$F134="Louisiana Tech",+All!U134,IF(+All!$H134="Louisiana Tech",+All!U134,0))</f>
        <v>0</v>
      </c>
      <c r="V34" s="706"/>
      <c r="W34" s="707"/>
      <c r="X34" s="706"/>
      <c r="Y34" s="707"/>
      <c r="Z34" s="706"/>
      <c r="AA34" s="707"/>
      <c r="AB34" s="706"/>
      <c r="AC34" s="707"/>
      <c r="AD34" s="706"/>
      <c r="AE34" s="707"/>
      <c r="AF34" s="706"/>
      <c r="AG34" s="707"/>
      <c r="AH34" s="706"/>
      <c r="AI34" s="707"/>
      <c r="AJ34" s="706"/>
      <c r="AK34" s="707"/>
      <c r="AQ34" s="480"/>
      <c r="AR34" s="482"/>
      <c r="AS34" s="483"/>
      <c r="AT34" s="483"/>
      <c r="AU34" s="482"/>
      <c r="AV34" s="483"/>
      <c r="AW34" s="484"/>
      <c r="AX34" s="483"/>
      <c r="AY34" s="88"/>
      <c r="AZ34" s="89"/>
      <c r="BA34" s="90"/>
      <c r="BB34" s="90"/>
      <c r="BC34" s="91"/>
      <c r="BD34" s="482"/>
      <c r="BE34" s="483"/>
      <c r="BF34" s="483"/>
      <c r="BG34" s="482"/>
      <c r="BH34" s="483"/>
      <c r="BI34" s="484"/>
    </row>
    <row r="35" spans="1:63" x14ac:dyDescent="0.8">
      <c r="A35" s="70">
        <f>IF(+All!$F206="Louisiana Tech",+All!A206,IF(+All!$H206="Louisiana Tech",+All!A206,0))</f>
        <v>3</v>
      </c>
      <c r="B35" s="480" t="str">
        <f>IF(+All!$F206="Louisiana Tech",+All!B206,IF(+All!$H206="Louisiana Tech",+All!B206,0))</f>
        <v>Sat</v>
      </c>
      <c r="C35" s="72">
        <f>IF(+All!$F206="Louisiana Tech",+All!C206,IF(+All!$H206="Louisiana Tech",+All!C206,0))</f>
        <v>44457</v>
      </c>
      <c r="D35" s="73">
        <f>IF(+All!$F206="Louisiana Tech",+All!D206,IF(+All!$H206="Louisiana Tech",+All!D206,0))</f>
        <v>0.64583333333333337</v>
      </c>
      <c r="E35" s="707" t="str">
        <f>IF(+All!$F206="Louisiana Tech",+All!E206,IF(+All!$H206="Louisiana Tech",+All!E206,0))</f>
        <v>CBSSN</v>
      </c>
      <c r="F35" s="75" t="str">
        <f>IF(+All!$F206="Louisiana Tech",+All!F206,IF(+All!$H206="Louisiana Tech",+All!F206,0))</f>
        <v>SMU</v>
      </c>
      <c r="G35" s="76" t="str">
        <f>IF(+All!$F206="Louisiana Tech",+All!G206,IF(+All!$H206="Louisiana Tech",+All!G206,0))</f>
        <v>AAC</v>
      </c>
      <c r="H35" s="75" t="str">
        <f>IF(+All!$F206="Louisiana Tech",+All!H206,IF(+All!$H206="Louisiana Tech",+All!H206,0))</f>
        <v>Louisiana Tech</v>
      </c>
      <c r="I35" s="76" t="str">
        <f>IF(+All!$F206="Louisiana Tech",+All!I206,IF(+All!$H206="Louisiana Tech",+All!I206,0))</f>
        <v>CUSA</v>
      </c>
      <c r="J35" s="706" t="str">
        <f>IF(+All!$F206="Louisiana Tech",+All!J206,IF(+All!$H206="Louisiana Tech",+All!J206,0))</f>
        <v>SMU</v>
      </c>
      <c r="K35" s="707" t="str">
        <f>IF(+All!$F206="Louisiana Tech",+All!K206,IF(+All!$H206="Louisiana Tech",+All!K206,0))</f>
        <v>Louisiana Tech</v>
      </c>
      <c r="L35" s="78">
        <f>IF(+All!$F206="Louisiana Tech",+All!L206,IF(+All!$H206="Louisiana Tech",+All!L206,0))</f>
        <v>13</v>
      </c>
      <c r="M35" s="79">
        <f>IF(+All!$F206="Louisiana Tech",+All!M206,IF(+All!$H206="Louisiana Tech",+All!M206,0))</f>
        <v>65.5</v>
      </c>
      <c r="N35" s="706" t="str">
        <f>IF(+All!$F206="Louisiana Tech",+All!N206,IF(+All!$H206="Louisiana Tech",+All!N206,0))</f>
        <v>SMU</v>
      </c>
      <c r="O35" s="708">
        <f>IF(+All!$F206="Louisiana Tech",+All!O206,IF(+All!$H206="Louisiana Tech",+All!O206,0))</f>
        <v>39</v>
      </c>
      <c r="P35" s="708" t="str">
        <f>IF(+All!$F206="Louisiana Tech",+All!P206,IF(+All!$H206="Louisiana Tech",+All!P206,0))</f>
        <v>Louisiana Tech</v>
      </c>
      <c r="Q35" s="707">
        <f>IF(+All!$F206="Louisiana Tech",+All!Q206,IF(+All!$H206="Louisiana Tech",+All!Q206,0))</f>
        <v>37</v>
      </c>
      <c r="R35" s="706" t="str">
        <f>IF(+All!$F206="Louisiana Tech",+All!R206,IF(+All!$H206="Louisiana Tech",+All!R206,0))</f>
        <v>Louisiana Tech</v>
      </c>
      <c r="S35" s="708" t="str">
        <f>IF(+All!$F206="Louisiana Tech",+All!S206,IF(+All!$H206="Louisiana Tech",+All!S206,0))</f>
        <v>SMU</v>
      </c>
      <c r="T35" s="706" t="str">
        <f>IF(+All!$F206="Louisiana Tech",+All!T206,IF(+All!$H206="Louisiana Tech",+All!T206,0))</f>
        <v>Louisiana Tech</v>
      </c>
      <c r="U35" s="707" t="str">
        <f>IF(+All!$F206="Louisiana Tech",+All!U206,IF(+All!$H206="Louisiana Tech",+All!U206,0))</f>
        <v>W</v>
      </c>
      <c r="V35" s="706"/>
      <c r="W35" s="707"/>
      <c r="X35" s="706"/>
      <c r="Y35" s="707"/>
      <c r="Z35" s="706"/>
      <c r="AA35" s="707"/>
      <c r="AB35" s="706"/>
      <c r="AC35" s="707"/>
      <c r="AD35" s="706"/>
      <c r="AE35" s="707"/>
      <c r="AF35" s="706"/>
      <c r="AG35" s="707"/>
      <c r="AH35" s="706"/>
      <c r="AI35" s="707"/>
      <c r="AJ35" s="706"/>
      <c r="AK35" s="707"/>
      <c r="AQ35" s="480"/>
      <c r="AR35" s="482"/>
      <c r="AS35" s="483"/>
      <c r="AT35" s="483"/>
      <c r="AU35" s="482"/>
      <c r="AV35" s="483"/>
      <c r="AW35" s="484"/>
      <c r="AX35" s="483"/>
      <c r="AY35" s="88"/>
      <c r="AZ35" s="89"/>
      <c r="BA35" s="90"/>
      <c r="BB35" s="90"/>
      <c r="BC35" s="91"/>
      <c r="BD35" s="482"/>
      <c r="BE35" s="483"/>
      <c r="BF35" s="483"/>
      <c r="BG35" s="482"/>
      <c r="BH35" s="483"/>
      <c r="BI35" s="484"/>
    </row>
    <row r="36" spans="1:63" x14ac:dyDescent="0.8">
      <c r="A36" s="70">
        <f>IF(+All!$F289="Louisiana Tech",+All!A289,IF(+All!$H289="Louisiana Tech",+All!A289,0))</f>
        <v>4</v>
      </c>
      <c r="B36" s="480" t="str">
        <f>IF(+All!$F289="Louisiana Tech",+All!B289,IF(+All!$H289="Louisiana Tech",+All!B289,0))</f>
        <v>Sat</v>
      </c>
      <c r="C36" s="72">
        <f>IF(+All!$F289="Louisiana Tech",+All!C289,IF(+All!$H289="Louisiana Tech",+All!C289,0))</f>
        <v>44464</v>
      </c>
      <c r="D36" s="73">
        <f>IF(+All!$F289="Louisiana Tech",+All!D289,IF(+All!$H289="Louisiana Tech",+All!D289,0))</f>
        <v>0.79166666666666663</v>
      </c>
      <c r="E36" s="707">
        <f>IF(+All!$F289="Louisiana Tech",+All!E289,IF(+All!$H289="Louisiana Tech",+All!E289,0))</f>
        <v>0</v>
      </c>
      <c r="F36" s="75" t="str">
        <f>IF(+All!$F289="Louisiana Tech",+All!F289,IF(+All!$H289="Louisiana Tech",+All!F289,0))</f>
        <v>North Texas</v>
      </c>
      <c r="G36" s="76" t="str">
        <f>IF(+All!$F289="Louisiana Tech",+All!G289,IF(+All!$H289="Louisiana Tech",+All!G289,0))</f>
        <v>CUSA</v>
      </c>
      <c r="H36" s="75" t="str">
        <f>IF(+All!$F289="Louisiana Tech",+All!H289,IF(+All!$H289="Louisiana Tech",+All!H289,0))</f>
        <v>Louisiana Tech</v>
      </c>
      <c r="I36" s="76" t="str">
        <f>IF(+All!$F289="Louisiana Tech",+All!I289,IF(+All!$H289="Louisiana Tech",+All!I289,0))</f>
        <v>CUSA</v>
      </c>
      <c r="J36" s="706" t="str">
        <f>IF(+All!$F289="Louisiana Tech",+All!J289,IF(+All!$H289="Louisiana Tech",+All!J289,0))</f>
        <v>Louisiana Tech</v>
      </c>
      <c r="K36" s="707" t="str">
        <f>IF(+All!$F289="Louisiana Tech",+All!K289,IF(+All!$H289="Louisiana Tech",+All!K289,0))</f>
        <v>North Texas</v>
      </c>
      <c r="L36" s="78">
        <f>IF(+All!$F289="Louisiana Tech",+All!L289,IF(+All!$H289="Louisiana Tech",+All!L289,0))</f>
        <v>11.5</v>
      </c>
      <c r="M36" s="79">
        <f>IF(+All!$F289="Louisiana Tech",+All!M289,IF(+All!$H289="Louisiana Tech",+All!M289,0))</f>
        <v>64.5</v>
      </c>
      <c r="N36" s="706" t="str">
        <f>IF(+All!$F289="Louisiana Tech",+All!N289,IF(+All!$H289="Louisiana Tech",+All!N289,0))</f>
        <v>Louisiana Tech</v>
      </c>
      <c r="O36" s="708">
        <f>IF(+All!$F289="Louisiana Tech",+All!O289,IF(+All!$H289="Louisiana Tech",+All!O289,0))</f>
        <v>24</v>
      </c>
      <c r="P36" s="708" t="str">
        <f>IF(+All!$F289="Louisiana Tech",+All!P289,IF(+All!$H289="Louisiana Tech",+All!P289,0))</f>
        <v>North Texas</v>
      </c>
      <c r="Q36" s="707">
        <f>IF(+All!$F289="Louisiana Tech",+All!Q289,IF(+All!$H289="Louisiana Tech",+All!Q289,0))</f>
        <v>17</v>
      </c>
      <c r="R36" s="706" t="str">
        <f>IF(+All!$F289="Louisiana Tech",+All!R289,IF(+All!$H289="Louisiana Tech",+All!R289,0))</f>
        <v>North Texas</v>
      </c>
      <c r="S36" s="708" t="str">
        <f>IF(+All!$F289="Louisiana Tech",+All!S289,IF(+All!$H289="Louisiana Tech",+All!S289,0))</f>
        <v>Louisiana Tech</v>
      </c>
      <c r="T36" s="706" t="str">
        <f>IF(+All!$F289="Louisiana Tech",+All!T289,IF(+All!$H289="Louisiana Tech",+All!T289,0))</f>
        <v>North Texas</v>
      </c>
      <c r="U36" s="707" t="str">
        <f>IF(+All!$F289="Louisiana Tech",+All!U289,IF(+All!$H289="Louisiana Tech",+All!U289,0))</f>
        <v>W</v>
      </c>
      <c r="V36" s="706"/>
      <c r="W36" s="707"/>
      <c r="X36" s="706"/>
      <c r="Y36" s="707"/>
      <c r="Z36" s="706"/>
      <c r="AA36" s="707"/>
      <c r="AB36" s="706"/>
      <c r="AC36" s="707"/>
      <c r="AD36" s="706"/>
      <c r="AE36" s="707"/>
      <c r="AF36" s="706"/>
      <c r="AG36" s="707"/>
      <c r="AH36" s="706"/>
      <c r="AI36" s="707"/>
      <c r="AJ36" s="706"/>
      <c r="AK36" s="707"/>
      <c r="AQ36" s="480"/>
      <c r="AR36" s="482"/>
      <c r="AS36" s="483"/>
      <c r="AT36" s="483"/>
      <c r="AU36" s="482"/>
      <c r="AV36" s="483"/>
      <c r="AW36" s="484"/>
      <c r="AX36" s="483"/>
      <c r="AY36" s="88"/>
      <c r="AZ36" s="89"/>
      <c r="BA36" s="90"/>
      <c r="BB36" s="90"/>
      <c r="BC36" s="91"/>
      <c r="BD36" s="482"/>
      <c r="BE36" s="483"/>
      <c r="BF36" s="483"/>
      <c r="BG36" s="482"/>
      <c r="BH36" s="483"/>
      <c r="BI36" s="484"/>
    </row>
    <row r="37" spans="1:63" x14ac:dyDescent="0.8">
      <c r="A37" s="70">
        <f>IF(+All!$F340="Louisiana Tech",+All!A340,IF(+All!$H340="Louisiana Tech",+All!A340,0))</f>
        <v>5</v>
      </c>
      <c r="B37" s="480" t="str">
        <f>IF(+All!$F340="Louisiana Tech",+All!B340,IF(+All!$H340="Louisiana Tech",+All!B340,0))</f>
        <v>Sat</v>
      </c>
      <c r="C37" s="72">
        <f>IF(+All!$F340="Louisiana Tech",+All!C340,IF(+All!$H340="Louisiana Tech",+All!C340,0))</f>
        <v>44471</v>
      </c>
      <c r="D37" s="73">
        <f>IF(+All!$F340="Louisiana Tech",+All!D340,IF(+All!$H340="Louisiana Tech",+All!D340,0))</f>
        <v>0.75</v>
      </c>
      <c r="E37" s="707">
        <f>IF(+All!$F340="Louisiana Tech",+All!E340,IF(+All!$H340="Louisiana Tech",+All!E340,0))</f>
        <v>0</v>
      </c>
      <c r="F37" s="75" t="str">
        <f>IF(+All!$F340="Louisiana Tech",+All!F340,IF(+All!$H340="Louisiana Tech",+All!F340,0))</f>
        <v>Louisiana Tech</v>
      </c>
      <c r="G37" s="76" t="str">
        <f>IF(+All!$F340="Louisiana Tech",+All!G340,IF(+All!$H340="Louisiana Tech",+All!G340,0))</f>
        <v>CUSA</v>
      </c>
      <c r="H37" s="75" t="str">
        <f>IF(+All!$F340="Louisiana Tech",+All!H340,IF(+All!$H340="Louisiana Tech",+All!H340,0))</f>
        <v>North Carolina St</v>
      </c>
      <c r="I37" s="76" t="str">
        <f>IF(+All!$F340="Louisiana Tech",+All!I340,IF(+All!$H340="Louisiana Tech",+All!I340,0))</f>
        <v>ACC</v>
      </c>
      <c r="J37" s="706" t="str">
        <f>IF(+All!$F340="Louisiana Tech",+All!J340,IF(+All!$H340="Louisiana Tech",+All!J340,0))</f>
        <v>North Carolina St</v>
      </c>
      <c r="K37" s="707" t="str">
        <f>IF(+All!$F340="Louisiana Tech",+All!K340,IF(+All!$H340="Louisiana Tech",+All!K340,0))</f>
        <v>Louisiana Tech</v>
      </c>
      <c r="L37" s="78">
        <f>IF(+All!$F340="Louisiana Tech",+All!L340,IF(+All!$H340="Louisiana Tech",+All!L340,0))</f>
        <v>20.5</v>
      </c>
      <c r="M37" s="79">
        <f>IF(+All!$F340="Louisiana Tech",+All!M340,IF(+All!$H340="Louisiana Tech",+All!M340,0))</f>
        <v>55</v>
      </c>
      <c r="N37" s="706" t="str">
        <f>IF(+All!$F340="Louisiana Tech",+All!N340,IF(+All!$H340="Louisiana Tech",+All!N340,0))</f>
        <v>North Carolina St</v>
      </c>
      <c r="O37" s="708">
        <f>IF(+All!$F340="Louisiana Tech",+All!O340,IF(+All!$H340="Louisiana Tech",+All!O340,0))</f>
        <v>34</v>
      </c>
      <c r="P37" s="708" t="str">
        <f>IF(+All!$F340="Louisiana Tech",+All!P340,IF(+All!$H340="Louisiana Tech",+All!P340,0))</f>
        <v>Louisiana Tech</v>
      </c>
      <c r="Q37" s="707">
        <f>IF(+All!$F340="Louisiana Tech",+All!Q340,IF(+All!$H340="Louisiana Tech",+All!Q340,0))</f>
        <v>27</v>
      </c>
      <c r="R37" s="706" t="str">
        <f>IF(+All!$F340="Louisiana Tech",+All!R340,IF(+All!$H340="Louisiana Tech",+All!R340,0))</f>
        <v>Louisiana Tech</v>
      </c>
      <c r="S37" s="708" t="str">
        <f>IF(+All!$F340="Louisiana Tech",+All!S340,IF(+All!$H340="Louisiana Tech",+All!S340,0))</f>
        <v>North Carolina St</v>
      </c>
      <c r="T37" s="706" t="str">
        <f>IF(+All!$F340="Louisiana Tech",+All!T340,IF(+All!$H340="Louisiana Tech",+All!T340,0))</f>
        <v>Louisiana Tech</v>
      </c>
      <c r="U37" s="707" t="str">
        <f>IF(+All!$F340="Louisiana Tech",+All!U340,IF(+All!$H340="Louisiana Tech",+All!U340,0))</f>
        <v>W</v>
      </c>
      <c r="V37" s="706"/>
      <c r="W37" s="707"/>
      <c r="X37" s="706"/>
      <c r="Y37" s="707"/>
      <c r="Z37" s="706"/>
      <c r="AA37" s="707"/>
      <c r="AB37" s="706"/>
      <c r="AC37" s="707"/>
      <c r="AD37" s="706"/>
      <c r="AE37" s="707"/>
      <c r="AF37" s="706"/>
      <c r="AG37" s="707"/>
      <c r="AH37" s="706"/>
      <c r="AI37" s="707"/>
      <c r="AJ37" s="706"/>
      <c r="AK37" s="707"/>
      <c r="AQ37" s="480"/>
      <c r="AR37" s="482"/>
      <c r="AS37" s="483"/>
      <c r="AT37" s="483"/>
      <c r="AU37" s="482"/>
      <c r="AV37" s="483"/>
      <c r="AW37" s="484"/>
      <c r="AX37" s="483"/>
      <c r="AY37" s="88"/>
      <c r="AZ37" s="89"/>
      <c r="BA37" s="90"/>
      <c r="BB37" s="90"/>
      <c r="BC37" s="91"/>
      <c r="BD37" s="482"/>
      <c r="BE37" s="483"/>
      <c r="BF37" s="483"/>
      <c r="BG37" s="482"/>
      <c r="BH37" s="483"/>
      <c r="BI37" s="484"/>
    </row>
    <row r="38" spans="1:63" x14ac:dyDescent="0.8">
      <c r="A38" s="70">
        <f>IF(+All!$F460="Louisiana Tech",+All!A460,IF(+All!$H460="Louisiana Tech",+All!A460,0))</f>
        <v>6</v>
      </c>
      <c r="B38" s="480" t="str">
        <f>IF(+All!$F460="Louisiana Tech",+All!B460,IF(+All!$H460="Louisiana Tech",+All!B460,0))</f>
        <v>Sat</v>
      </c>
      <c r="C38" s="72">
        <f>IF(+All!$F460="Louisiana Tech",+All!C460,IF(+All!$H460="Louisiana Tech",+All!C460,0))</f>
        <v>44478</v>
      </c>
      <c r="D38" s="73">
        <f>IF(+All!$F460="Louisiana Tech",+All!D460,IF(+All!$H460="Louisiana Tech",+All!D460,0))</f>
        <v>0</v>
      </c>
      <c r="E38" s="707">
        <f>IF(+All!$F460="Louisiana Tech",+All!E460,IF(+All!$H460="Louisiana Tech",+All!E460,0))</f>
        <v>0</v>
      </c>
      <c r="F38" s="75" t="str">
        <f>IF(+All!$F460="Louisiana Tech",+All!F460,IF(+All!$H460="Louisiana Tech",+All!F460,0))</f>
        <v>Louisiana Tech</v>
      </c>
      <c r="G38" s="76" t="str">
        <f>IF(+All!$F460="Louisiana Tech",+All!G460,IF(+All!$H460="Louisiana Tech",+All!G460,0))</f>
        <v>CUSA</v>
      </c>
      <c r="H38" s="75" t="str">
        <f>IF(+All!$F460="Louisiana Tech",+All!H460,IF(+All!$H460="Louisiana Tech",+All!H460,0))</f>
        <v>Open</v>
      </c>
      <c r="I38" s="76" t="str">
        <f>IF(+All!$F460="Louisiana Tech",+All!I460,IF(+All!$H460="Louisiana Tech",+All!I460,0))</f>
        <v>ZZZ</v>
      </c>
      <c r="J38" s="706">
        <f>IF(+All!$F460="Louisiana Tech",+All!J460,IF(+All!$H460="Louisiana Tech",+All!J460,0))</f>
        <v>0</v>
      </c>
      <c r="K38" s="707" t="str">
        <f>IF(+All!$F460="Louisiana Tech",+All!K460,IF(+All!$H460="Louisiana Tech",+All!K460,0))</f>
        <v>Louisiana Tech</v>
      </c>
      <c r="L38" s="78">
        <f>IF(+All!$F460="Louisiana Tech",+All!L460,IF(+All!$H460="Louisiana Tech",+All!L460,0))</f>
        <v>0</v>
      </c>
      <c r="M38" s="79">
        <f>IF(+All!$F460="Louisiana Tech",+All!M460,IF(+All!$H460="Louisiana Tech",+All!M460,0))</f>
        <v>0</v>
      </c>
      <c r="N38" s="706">
        <f>IF(+All!$F460="Louisiana Tech",+All!N460,IF(+All!$H460="Louisiana Tech",+All!N460,0))</f>
        <v>0</v>
      </c>
      <c r="O38" s="708">
        <f>IF(+All!$F460="Louisiana Tech",+All!O460,IF(+All!$H460="Louisiana Tech",+All!O460,0))</f>
        <v>0</v>
      </c>
      <c r="P38" s="708">
        <f>IF(+All!$F460="Louisiana Tech",+All!P460,IF(+All!$H460="Louisiana Tech",+All!P460,0))</f>
        <v>0</v>
      </c>
      <c r="Q38" s="707">
        <f>IF(+All!$F460="Louisiana Tech",+All!Q460,IF(+All!$H460="Louisiana Tech",+All!Q460,0))</f>
        <v>0</v>
      </c>
      <c r="R38" s="706">
        <f>IF(+All!$F460="Louisiana Tech",+All!R460,IF(+All!$H460="Louisiana Tech",+All!R460,0))</f>
        <v>0</v>
      </c>
      <c r="S38" s="708">
        <f>IF(+All!$F460="Louisiana Tech",+All!S460,IF(+All!$H460="Louisiana Tech",+All!S460,0))</f>
        <v>0</v>
      </c>
      <c r="T38" s="706">
        <f>IF(+All!$F460="Louisiana Tech",+All!T460,IF(+All!$H460="Louisiana Tech",+All!T460,0))</f>
        <v>0</v>
      </c>
      <c r="U38" s="707">
        <f>IF(+All!$F460="Louisiana Tech",+All!U460,IF(+All!$H460="Louisiana Tech",+All!U460,0))</f>
        <v>0</v>
      </c>
      <c r="V38" s="706"/>
      <c r="W38" s="707"/>
      <c r="X38" s="706"/>
      <c r="Y38" s="707"/>
      <c r="Z38" s="706"/>
      <c r="AA38" s="707"/>
      <c r="AB38" s="706"/>
      <c r="AC38" s="707"/>
      <c r="AD38" s="706"/>
      <c r="AE38" s="707"/>
      <c r="AF38" s="706"/>
      <c r="AG38" s="707"/>
      <c r="AH38" s="706"/>
      <c r="AI38" s="707"/>
      <c r="AJ38" s="706"/>
      <c r="AK38" s="707"/>
      <c r="AQ38" s="480"/>
      <c r="AR38" s="482"/>
      <c r="AS38" s="483"/>
      <c r="AT38" s="483"/>
      <c r="AU38" s="482"/>
      <c r="AV38" s="483"/>
      <c r="AW38" s="484"/>
      <c r="AX38" s="483"/>
      <c r="AY38" s="88"/>
      <c r="AZ38" s="89"/>
      <c r="BA38" s="90"/>
      <c r="BB38" s="90"/>
      <c r="BC38" s="91"/>
      <c r="BD38" s="482"/>
      <c r="BE38" s="483"/>
      <c r="BF38" s="483"/>
      <c r="BG38" s="482"/>
      <c r="BH38" s="483"/>
      <c r="BI38" s="484"/>
    </row>
    <row r="39" spans="1:63" x14ac:dyDescent="0.8">
      <c r="A39" s="70">
        <f>IF(+All!$F502="Louisiana Tech",+All!A502,IF(+All!$H502="Louisiana Tech",+All!A502,0))</f>
        <v>7</v>
      </c>
      <c r="B39" s="480" t="str">
        <f>IF(+All!$F502="Louisiana Tech",+All!B502,IF(+All!$H502="Louisiana Tech",+All!B502,0))</f>
        <v>Sat</v>
      </c>
      <c r="C39" s="72">
        <f>IF(+All!$F502="Louisiana Tech",+All!C502,IF(+All!$H502="Louisiana Tech",+All!C502,0))</f>
        <v>44485</v>
      </c>
      <c r="D39" s="73">
        <f>IF(+All!$F502="Louisiana Tech",+All!D502,IF(+All!$H502="Louisiana Tech",+All!D502,0))</f>
        <v>0.875</v>
      </c>
      <c r="E39" s="707">
        <f>IF(+All!$F502="Louisiana Tech",+All!E502,IF(+All!$H502="Louisiana Tech",+All!E502,0))</f>
        <v>0</v>
      </c>
      <c r="F39" s="75" t="str">
        <f>IF(+All!$F502="Louisiana Tech",+All!F502,IF(+All!$H502="Louisiana Tech",+All!F502,0))</f>
        <v>Louisiana Tech</v>
      </c>
      <c r="G39" s="76" t="str">
        <f>IF(+All!$F502="Louisiana Tech",+All!G502,IF(+All!$H502="Louisiana Tech",+All!G502,0))</f>
        <v>CUSA</v>
      </c>
      <c r="H39" s="75" t="str">
        <f>IF(+All!$F502="Louisiana Tech",+All!H502,IF(+All!$H502="Louisiana Tech",+All!H502,0))</f>
        <v>UTEP</v>
      </c>
      <c r="I39" s="76" t="str">
        <f>IF(+All!$F502="Louisiana Tech",+All!I502,IF(+All!$H502="Louisiana Tech",+All!I502,0))</f>
        <v>CUSA</v>
      </c>
      <c r="J39" s="706" t="str">
        <f>IF(+All!$F502="Louisiana Tech",+All!J502,IF(+All!$H502="Louisiana Tech",+All!J502,0))</f>
        <v>Louisiana Tech</v>
      </c>
      <c r="K39" s="707" t="str">
        <f>IF(+All!$F502="Louisiana Tech",+All!K502,IF(+All!$H502="Louisiana Tech",+All!K502,0))</f>
        <v>UTEP</v>
      </c>
      <c r="L39" s="78">
        <f>IF(+All!$F502="Louisiana Tech",+All!L502,IF(+All!$H502="Louisiana Tech",+All!L502,0))</f>
        <v>6.5</v>
      </c>
      <c r="M39" s="79">
        <f>IF(+All!$F502="Louisiana Tech",+All!M502,IF(+All!$H502="Louisiana Tech",+All!M502,0))</f>
        <v>56</v>
      </c>
      <c r="N39" s="706" t="str">
        <f>IF(+All!$F502="Louisiana Tech",+All!N502,IF(+All!$H502="Louisiana Tech",+All!N502,0))</f>
        <v>UTEP</v>
      </c>
      <c r="O39" s="708">
        <f>IF(+All!$F502="Louisiana Tech",+All!O502,IF(+All!$H502="Louisiana Tech",+All!O502,0))</f>
        <v>19</v>
      </c>
      <c r="P39" s="708" t="str">
        <f>IF(+All!$F502="Louisiana Tech",+All!P502,IF(+All!$H502="Louisiana Tech",+All!P502,0))</f>
        <v>Louisiana Tech</v>
      </c>
      <c r="Q39" s="707">
        <f>IF(+All!$F502="Louisiana Tech",+All!Q502,IF(+All!$H502="Louisiana Tech",+All!Q502,0))</f>
        <v>3</v>
      </c>
      <c r="R39" s="706" t="str">
        <f>IF(+All!$F502="Louisiana Tech",+All!R502,IF(+All!$H502="Louisiana Tech",+All!R502,0))</f>
        <v>UTEP</v>
      </c>
      <c r="S39" s="708" t="str">
        <f>IF(+All!$F502="Louisiana Tech",+All!S502,IF(+All!$H502="Louisiana Tech",+All!S502,0))</f>
        <v>Louisiana Tech</v>
      </c>
      <c r="T39" s="706" t="str">
        <f>IF(+All!$F502="Louisiana Tech",+All!T502,IF(+All!$H502="Louisiana Tech",+All!T502,0))</f>
        <v>UTEP</v>
      </c>
      <c r="U39" s="707" t="str">
        <f>IF(+All!$F502="Louisiana Tech",+All!U502,IF(+All!$H502="Louisiana Tech",+All!U502,0))</f>
        <v>W</v>
      </c>
      <c r="V39" s="706"/>
      <c r="W39" s="707"/>
      <c r="X39" s="706"/>
      <c r="Y39" s="707"/>
      <c r="Z39" s="706"/>
      <c r="AA39" s="707"/>
      <c r="AB39" s="706"/>
      <c r="AC39" s="707"/>
      <c r="AD39" s="706"/>
      <c r="AE39" s="707"/>
      <c r="AF39" s="706"/>
      <c r="AG39" s="707"/>
      <c r="AH39" s="706"/>
      <c r="AI39" s="707"/>
      <c r="AJ39" s="706"/>
      <c r="AK39" s="707"/>
      <c r="AQ39" s="480"/>
      <c r="AR39" s="482"/>
      <c r="AS39" s="483"/>
      <c r="AT39" s="483"/>
      <c r="AU39" s="482"/>
      <c r="AV39" s="483"/>
      <c r="AW39" s="484"/>
      <c r="AX39" s="483"/>
      <c r="AY39" s="88"/>
      <c r="AZ39" s="89"/>
      <c r="BA39" s="90"/>
      <c r="BB39" s="90"/>
      <c r="BC39" s="91"/>
      <c r="BD39" s="482"/>
      <c r="BE39" s="483"/>
      <c r="BF39" s="483"/>
      <c r="BG39" s="482"/>
      <c r="BH39" s="483"/>
      <c r="BI39" s="484"/>
    </row>
    <row r="40" spans="1:63" x14ac:dyDescent="0.8">
      <c r="A40" s="70">
        <f>IF(+All!$F583="Louisiana Tech",+All!A583,IF(+All!$H583="Louisiana Tech",+All!A583,0))</f>
        <v>8</v>
      </c>
      <c r="B40" s="480" t="str">
        <f>IF(+All!$F583="Louisiana Tech",+All!B583,IF(+All!$H583="Louisiana Tech",+All!B583,0))</f>
        <v>Sat</v>
      </c>
      <c r="C40" s="72">
        <f>IF(+All!$F583="Louisiana Tech",+All!C583,IF(+All!$H583="Louisiana Tech",+All!C583,0))</f>
        <v>44492</v>
      </c>
      <c r="D40" s="73">
        <f>IF(+All!$F583="Louisiana Tech",+All!D583,IF(+All!$H583="Louisiana Tech",+All!D583,0))</f>
        <v>0.79166666666666663</v>
      </c>
      <c r="E40" s="707">
        <f>IF(+All!$F583="Louisiana Tech",+All!E583,IF(+All!$H583="Louisiana Tech",+All!E583,0))</f>
        <v>0</v>
      </c>
      <c r="F40" s="75" t="str">
        <f>IF(+All!$F583="Louisiana Tech",+All!F583,IF(+All!$H583="Louisiana Tech",+All!F583,0))</f>
        <v>UT San Antonio</v>
      </c>
      <c r="G40" s="76" t="str">
        <f>IF(+All!$F583="Louisiana Tech",+All!G583,IF(+All!$H583="Louisiana Tech",+All!G583,0))</f>
        <v>CUSA</v>
      </c>
      <c r="H40" s="75" t="str">
        <f>IF(+All!$F583="Louisiana Tech",+All!H583,IF(+All!$H583="Louisiana Tech",+All!H583,0))</f>
        <v>Louisiana Tech</v>
      </c>
      <c r="I40" s="76" t="str">
        <f>IF(+All!$F583="Louisiana Tech",+All!I583,IF(+All!$H583="Louisiana Tech",+All!I583,0))</f>
        <v>CUSA</v>
      </c>
      <c r="J40" s="706" t="str">
        <f>IF(+All!$F583="Louisiana Tech",+All!J583,IF(+All!$H583="Louisiana Tech",+All!J583,0))</f>
        <v>UT San Antonio</v>
      </c>
      <c r="K40" s="707" t="str">
        <f>IF(+All!$F583="Louisiana Tech",+All!K583,IF(+All!$H583="Louisiana Tech",+All!K583,0))</f>
        <v>Louisiana Tech</v>
      </c>
      <c r="L40" s="78">
        <f>IF(+All!$F583="Louisiana Tech",+All!L583,IF(+All!$H583="Louisiana Tech",+All!L583,0))</f>
        <v>6.5</v>
      </c>
      <c r="M40" s="79">
        <f>IF(+All!$F583="Louisiana Tech",+All!M583,IF(+All!$H583="Louisiana Tech",+All!M583,0))</f>
        <v>59.5</v>
      </c>
      <c r="N40" s="706" t="str">
        <f>IF(+All!$F583="Louisiana Tech",+All!N583,IF(+All!$H583="Louisiana Tech",+All!N583,0))</f>
        <v>UT San Antonio</v>
      </c>
      <c r="O40" s="708">
        <f>IF(+All!$F583="Louisiana Tech",+All!O583,IF(+All!$H583="Louisiana Tech",+All!O583,0))</f>
        <v>45</v>
      </c>
      <c r="P40" s="708" t="str">
        <f>IF(+All!$F583="Louisiana Tech",+All!P583,IF(+All!$H583="Louisiana Tech",+All!P583,0))</f>
        <v>Louisiana Tech</v>
      </c>
      <c r="Q40" s="707">
        <f>IF(+All!$F583="Louisiana Tech",+All!Q583,IF(+All!$H583="Louisiana Tech",+All!Q583,0))</f>
        <v>16</v>
      </c>
      <c r="R40" s="706" t="str">
        <f>IF(+All!$F583="Louisiana Tech",+All!R583,IF(+All!$H583="Louisiana Tech",+All!R583,0))</f>
        <v>UT San Antonio</v>
      </c>
      <c r="S40" s="708" t="str">
        <f>IF(+All!$F583="Louisiana Tech",+All!S583,IF(+All!$H583="Louisiana Tech",+All!S583,0))</f>
        <v>Louisiana Tech</v>
      </c>
      <c r="T40" s="706" t="str">
        <f>IF(+All!$F583="Louisiana Tech",+All!T583,IF(+All!$H583="Louisiana Tech",+All!T583,0))</f>
        <v>UT San Antonio</v>
      </c>
      <c r="U40" s="707" t="str">
        <f>IF(+All!$F583="Louisiana Tech",+All!U583,IF(+All!$H583="Louisiana Tech",+All!U583,0))</f>
        <v>W</v>
      </c>
      <c r="V40" s="706"/>
      <c r="W40" s="707"/>
      <c r="X40" s="706"/>
      <c r="Y40" s="707"/>
      <c r="Z40" s="706"/>
      <c r="AA40" s="707"/>
      <c r="AB40" s="706"/>
      <c r="AC40" s="707"/>
      <c r="AD40" s="706"/>
      <c r="AE40" s="707"/>
      <c r="AF40" s="706"/>
      <c r="AG40" s="707"/>
      <c r="AH40" s="706"/>
      <c r="AI40" s="707"/>
      <c r="AJ40" s="706"/>
      <c r="AK40" s="707"/>
      <c r="AQ40" s="480"/>
      <c r="AR40" s="482"/>
      <c r="AS40" s="483"/>
      <c r="AT40" s="483"/>
      <c r="AU40" s="482"/>
      <c r="AV40" s="483"/>
      <c r="AW40" s="484"/>
      <c r="AX40" s="483"/>
      <c r="AY40" s="88"/>
      <c r="AZ40" s="89"/>
      <c r="BA40" s="90"/>
      <c r="BB40" s="90"/>
      <c r="BC40" s="91"/>
      <c r="BD40" s="482"/>
      <c r="BE40" s="483"/>
      <c r="BF40" s="483"/>
      <c r="BG40" s="482"/>
      <c r="BH40" s="483"/>
      <c r="BI40" s="484"/>
    </row>
    <row r="41" spans="1:63" x14ac:dyDescent="0.8">
      <c r="A41" s="70">
        <f>IF(+All!$F660="Louisiana Tech",+All!A660,IF(+All!$H660="Louisiana Tech",+All!A660,0))</f>
        <v>9</v>
      </c>
      <c r="B41" s="480" t="str">
        <f>IF(+All!$F660="Louisiana Tech",+All!B660,IF(+All!$H660="Louisiana Tech",+All!B660,0))</f>
        <v>Sat</v>
      </c>
      <c r="C41" s="72">
        <f>IF(+All!$F660="Louisiana Tech",+All!C660,IF(+All!$H660="Louisiana Tech",+All!C660,0))</f>
        <v>44499</v>
      </c>
      <c r="D41" s="73">
        <f>IF(+All!$F660="Louisiana Tech",+All!D660,IF(+All!$H660="Louisiana Tech",+All!D660,0))</f>
        <v>0.64583333333333337</v>
      </c>
      <c r="E41" s="707" t="str">
        <f>IF(+All!$F660="Louisiana Tech",+All!E660,IF(+All!$H660="Louisiana Tech",+All!E660,0))</f>
        <v>CBSSN</v>
      </c>
      <c r="F41" s="75" t="str">
        <f>IF(+All!$F660="Louisiana Tech",+All!F660,IF(+All!$H660="Louisiana Tech",+All!F660,0))</f>
        <v>Louisiana Tech</v>
      </c>
      <c r="G41" s="76" t="str">
        <f>IF(+All!$F660="Louisiana Tech",+All!G660,IF(+All!$H660="Louisiana Tech",+All!G660,0))</f>
        <v>CUSA</v>
      </c>
      <c r="H41" s="75" t="str">
        <f>IF(+All!$F660="Louisiana Tech",+All!H660,IF(+All!$H660="Louisiana Tech",+All!H660,0))</f>
        <v>Old Dominion</v>
      </c>
      <c r="I41" s="76" t="str">
        <f>IF(+All!$F660="Louisiana Tech",+All!I660,IF(+All!$H660="Louisiana Tech",+All!I660,0))</f>
        <v>CUSA</v>
      </c>
      <c r="J41" s="706" t="str">
        <f>IF(+All!$F660="Louisiana Tech",+All!J660,IF(+All!$H660="Louisiana Tech",+All!J660,0))</f>
        <v>Louisiana Tech</v>
      </c>
      <c r="K41" s="707" t="str">
        <f>IF(+All!$F660="Louisiana Tech",+All!K660,IF(+All!$H660="Louisiana Tech",+All!K660,0))</f>
        <v>Old Dominion</v>
      </c>
      <c r="L41" s="78">
        <f>IF(+All!$F660="Louisiana Tech",+All!L660,IF(+All!$H660="Louisiana Tech",+All!L660,0))</f>
        <v>4.5</v>
      </c>
      <c r="M41" s="79">
        <f>IF(+All!$F660="Louisiana Tech",+All!M660,IF(+All!$H660="Louisiana Tech",+All!M660,0))</f>
        <v>52.5</v>
      </c>
      <c r="N41" s="706" t="str">
        <f>IF(+All!$F660="Louisiana Tech",+All!N660,IF(+All!$H660="Louisiana Tech",+All!N660,0))</f>
        <v>Old Dominion</v>
      </c>
      <c r="O41" s="708">
        <f>IF(+All!$F660="Louisiana Tech",+All!O660,IF(+All!$H660="Louisiana Tech",+All!O660,0))</f>
        <v>23</v>
      </c>
      <c r="P41" s="708" t="str">
        <f>IF(+All!$F660="Louisiana Tech",+All!P660,IF(+All!$H660="Louisiana Tech",+All!P660,0))</f>
        <v>Louisiana Tech</v>
      </c>
      <c r="Q41" s="707">
        <f>IF(+All!$F660="Louisiana Tech",+All!Q660,IF(+All!$H660="Louisiana Tech",+All!Q660,0))</f>
        <v>20</v>
      </c>
      <c r="R41" s="706" t="str">
        <f>IF(+All!$F660="Louisiana Tech",+All!R660,IF(+All!$H660="Louisiana Tech",+All!R660,0))</f>
        <v>Old Dominion</v>
      </c>
      <c r="S41" s="708" t="str">
        <f>IF(+All!$F660="Louisiana Tech",+All!S660,IF(+All!$H660="Louisiana Tech",+All!S660,0))</f>
        <v>Louisiana Tech</v>
      </c>
      <c r="T41" s="706" t="str">
        <f>IF(+All!$F660="Louisiana Tech",+All!T660,IF(+All!$H660="Louisiana Tech",+All!T660,0))</f>
        <v>Louisiana Tech</v>
      </c>
      <c r="U41" s="707" t="str">
        <f>IF(+All!$F660="Louisiana Tech",+All!U660,IF(+All!$H660="Louisiana Tech",+All!U660,0))</f>
        <v>L</v>
      </c>
      <c r="V41" s="706"/>
      <c r="W41" s="707"/>
      <c r="X41" s="706"/>
      <c r="Y41" s="707"/>
      <c r="Z41" s="706"/>
      <c r="AA41" s="707"/>
      <c r="AB41" s="706"/>
      <c r="AC41" s="707"/>
      <c r="AD41" s="706"/>
      <c r="AE41" s="707"/>
      <c r="AF41" s="706"/>
      <c r="AG41" s="707"/>
      <c r="AH41" s="706"/>
      <c r="AI41" s="707"/>
      <c r="AJ41" s="706"/>
      <c r="AK41" s="707"/>
      <c r="AQ41" s="480"/>
      <c r="AR41" s="482"/>
      <c r="AS41" s="483"/>
      <c r="AT41" s="483"/>
      <c r="AU41" s="482"/>
      <c r="AV41" s="483"/>
      <c r="AW41" s="484"/>
      <c r="AX41" s="483"/>
      <c r="AY41" s="88"/>
      <c r="AZ41" s="89"/>
      <c r="BA41" s="90"/>
      <c r="BB41" s="90"/>
      <c r="BC41" s="91"/>
      <c r="BD41" s="482"/>
      <c r="BE41" s="483"/>
      <c r="BF41" s="483"/>
      <c r="BG41" s="482"/>
      <c r="BH41" s="483"/>
      <c r="BI41" s="484"/>
    </row>
    <row r="42" spans="1:63" x14ac:dyDescent="0.8">
      <c r="A42" s="70">
        <f>IF(+All!$F740="Louisiana Tech",+All!A740,IF(+All!$H740="Louisiana Tech",+All!A740,0))</f>
        <v>10</v>
      </c>
      <c r="B42" s="480" t="str">
        <f>IF(+All!$F740="Louisiana Tech",+All!B740,IF(+All!$H740="Louisiana Tech",+All!B740,0))</f>
        <v>Sat</v>
      </c>
      <c r="C42" s="72">
        <f>IF(+All!$F740="Louisiana Tech",+All!C740,IF(+All!$H740="Louisiana Tech",+All!C740,0))</f>
        <v>44506</v>
      </c>
      <c r="D42" s="73">
        <f>IF(+All!$F740="Louisiana Tech",+All!D740,IF(+All!$H740="Louisiana Tech",+All!D740,0))</f>
        <v>0.5</v>
      </c>
      <c r="E42" s="707" t="str">
        <f>IF(+All!$F740="Louisiana Tech",+All!E740,IF(+All!$H740="Louisiana Tech",+All!E740,0))</f>
        <v>CBSSN</v>
      </c>
      <c r="F42" s="75" t="str">
        <f>IF(+All!$F740="Louisiana Tech",+All!F740,IF(+All!$H740="Louisiana Tech",+All!F740,0))</f>
        <v>Louisiana Tech</v>
      </c>
      <c r="G42" s="76" t="str">
        <f>IF(+All!$F740="Louisiana Tech",+All!G740,IF(+All!$H740="Louisiana Tech",+All!G740,0))</f>
        <v>CUSA</v>
      </c>
      <c r="H42" s="75" t="str">
        <f>IF(+All!$F740="Louisiana Tech",+All!H740,IF(+All!$H740="Louisiana Tech",+All!H740,0))</f>
        <v>UAB</v>
      </c>
      <c r="I42" s="76" t="str">
        <f>IF(+All!$F740="Louisiana Tech",+All!I740,IF(+All!$H740="Louisiana Tech",+All!I740,0))</f>
        <v>CUSA</v>
      </c>
      <c r="J42" s="706" t="str">
        <f>IF(+All!$F740="Louisiana Tech",+All!J740,IF(+All!$H740="Louisiana Tech",+All!J740,0))</f>
        <v>UAB</v>
      </c>
      <c r="K42" s="707" t="str">
        <f>IF(+All!$F740="Louisiana Tech",+All!K740,IF(+All!$H740="Louisiana Tech",+All!K740,0))</f>
        <v>Louisiana Tech</v>
      </c>
      <c r="L42" s="78">
        <f>IF(+All!$F740="Louisiana Tech",+All!L740,IF(+All!$H740="Louisiana Tech",+All!L740,0))</f>
        <v>13.5</v>
      </c>
      <c r="M42" s="79">
        <f>IF(+All!$F740="Louisiana Tech",+All!M740,IF(+All!$H740="Louisiana Tech",+All!M740,0))</f>
        <v>49.5</v>
      </c>
      <c r="N42" s="706" t="str">
        <f>IF(+All!$F740="Louisiana Tech",+All!N740,IF(+All!$H740="Louisiana Tech",+All!N740,0))</f>
        <v>UAB</v>
      </c>
      <c r="O42" s="708">
        <f>IF(+All!$F740="Louisiana Tech",+All!O740,IF(+All!$H740="Louisiana Tech",+All!O740,0))</f>
        <v>52</v>
      </c>
      <c r="P42" s="708" t="str">
        <f>IF(+All!$F740="Louisiana Tech",+All!P740,IF(+All!$H740="Louisiana Tech",+All!P740,0))</f>
        <v>Louisiana Tech</v>
      </c>
      <c r="Q42" s="707">
        <f>IF(+All!$F740="Louisiana Tech",+All!Q740,IF(+All!$H740="Louisiana Tech",+All!Q740,0))</f>
        <v>38</v>
      </c>
      <c r="R42" s="706" t="str">
        <f>IF(+All!$F740="Louisiana Tech",+All!R740,IF(+All!$H740="Louisiana Tech",+All!R740,0))</f>
        <v>UAB</v>
      </c>
      <c r="S42" s="708" t="str">
        <f>IF(+All!$F740="Louisiana Tech",+All!S740,IF(+All!$H740="Louisiana Tech",+All!S740,0))</f>
        <v>Louisiana Tech</v>
      </c>
      <c r="T42" s="706" t="str">
        <f>IF(+All!$F740="Louisiana Tech",+All!T740,IF(+All!$H740="Louisiana Tech",+All!T740,0))</f>
        <v>UAB</v>
      </c>
      <c r="U42" s="707" t="str">
        <f>IF(+All!$F740="Louisiana Tech",+All!U740,IF(+All!$H740="Louisiana Tech",+All!U740,0))</f>
        <v>W</v>
      </c>
      <c r="V42" s="706"/>
      <c r="W42" s="707"/>
      <c r="X42" s="706"/>
      <c r="Y42" s="707"/>
      <c r="Z42" s="706"/>
      <c r="AA42" s="707"/>
      <c r="AB42" s="706"/>
      <c r="AC42" s="707"/>
      <c r="AD42" s="706"/>
      <c r="AE42" s="707"/>
      <c r="AF42" s="706"/>
      <c r="AG42" s="707"/>
      <c r="AH42" s="706"/>
      <c r="AI42" s="707"/>
      <c r="AJ42" s="706"/>
      <c r="AK42" s="707"/>
      <c r="AQ42" s="480"/>
      <c r="AR42" s="482"/>
      <c r="AS42" s="483"/>
      <c r="AT42" s="483"/>
      <c r="AU42" s="482"/>
      <c r="AV42" s="483"/>
      <c r="AW42" s="484"/>
      <c r="AX42" s="483"/>
      <c r="AY42" s="88"/>
      <c r="AZ42" s="89"/>
      <c r="BA42" s="90"/>
      <c r="BB42" s="90"/>
      <c r="BC42" s="91"/>
      <c r="BD42" s="482"/>
      <c r="BE42" s="483"/>
      <c r="BF42" s="483"/>
      <c r="BG42" s="482"/>
      <c r="BH42" s="483"/>
      <c r="BI42" s="484"/>
    </row>
    <row r="43" spans="1:63" x14ac:dyDescent="0.8">
      <c r="A43" s="70">
        <f>IF(+All!$F811="Louisiana Tech",+All!A811,IF(+All!$H811="Louisiana Tech",+All!A811,0))</f>
        <v>11</v>
      </c>
      <c r="B43" s="480" t="str">
        <f>IF(+All!$F811="Louisiana Tech",+All!B811,IF(+All!$H811="Louisiana Tech",+All!B811,0))</f>
        <v>Sat</v>
      </c>
      <c r="C43" s="72">
        <f>IF(+All!$F811="Louisiana Tech",+All!C811,IF(+All!$H811="Louisiana Tech",+All!C811,0))</f>
        <v>44513</v>
      </c>
      <c r="D43" s="73">
        <f>IF(+All!$F811="Louisiana Tech",+All!D811,IF(+All!$H811="Louisiana Tech",+All!D811,0))</f>
        <v>0.64583333333333337</v>
      </c>
      <c r="E43" s="707">
        <f>IF(+All!$F811="Louisiana Tech",+All!E811,IF(+All!$H811="Louisiana Tech",+All!E811,0))</f>
        <v>0</v>
      </c>
      <c r="F43" s="75" t="str">
        <f>IF(+All!$F811="Louisiana Tech",+All!F811,IF(+All!$H811="Louisiana Tech",+All!F811,0))</f>
        <v>UNC Charlotte</v>
      </c>
      <c r="G43" s="76" t="str">
        <f>IF(+All!$F811="Louisiana Tech",+All!G811,IF(+All!$H811="Louisiana Tech",+All!G811,0))</f>
        <v>CUSA</v>
      </c>
      <c r="H43" s="75" t="str">
        <f>IF(+All!$F811="Louisiana Tech",+All!H811,IF(+All!$H811="Louisiana Tech",+All!H811,0))</f>
        <v>Louisiana Tech</v>
      </c>
      <c r="I43" s="76" t="str">
        <f>IF(+All!$F811="Louisiana Tech",+All!I811,IF(+All!$H811="Louisiana Tech",+All!I811,0))</f>
        <v>CUSA</v>
      </c>
      <c r="J43" s="706" t="str">
        <f>IF(+All!$F811="Louisiana Tech",+All!J811,IF(+All!$H811="Louisiana Tech",+All!J811,0))</f>
        <v>Louisiana Tech</v>
      </c>
      <c r="K43" s="707" t="str">
        <f>IF(+All!$F811="Louisiana Tech",+All!K811,IF(+All!$H811="Louisiana Tech",+All!K811,0))</f>
        <v>UNC Charlotte</v>
      </c>
      <c r="L43" s="78">
        <f>IF(+All!$F811="Louisiana Tech",+All!L811,IF(+All!$H811="Louisiana Tech",+All!L811,0))</f>
        <v>6.5</v>
      </c>
      <c r="M43" s="79">
        <f>IF(+All!$F811="Louisiana Tech",+All!M811,IF(+All!$H811="Louisiana Tech",+All!M811,0))</f>
        <v>57</v>
      </c>
      <c r="N43" s="706" t="str">
        <f>IF(+All!$F811="Louisiana Tech",+All!N811,IF(+All!$H811="Louisiana Tech",+All!N811,0))</f>
        <v>Louisiana Tech</v>
      </c>
      <c r="O43" s="708">
        <f>IF(+All!$F811="Louisiana Tech",+All!O811,IF(+All!$H811="Louisiana Tech",+All!O811,0))</f>
        <v>42</v>
      </c>
      <c r="P43" s="708" t="str">
        <f>IF(+All!$F811="Louisiana Tech",+All!P811,IF(+All!$H811="Louisiana Tech",+All!P811,0))</f>
        <v>UNC Charlotte</v>
      </c>
      <c r="Q43" s="707">
        <f>IF(+All!$F811="Louisiana Tech",+All!Q811,IF(+All!$H811="Louisiana Tech",+All!Q811,0))</f>
        <v>32</v>
      </c>
      <c r="R43" s="706" t="str">
        <f>IF(+All!$F811="Louisiana Tech",+All!R811,IF(+All!$H811="Louisiana Tech",+All!R811,0))</f>
        <v>Louisiana Tech</v>
      </c>
      <c r="S43" s="708" t="str">
        <f>IF(+All!$F811="Louisiana Tech",+All!S811,IF(+All!$H811="Louisiana Tech",+All!S811,0))</f>
        <v>UNC Charlotte</v>
      </c>
      <c r="T43" s="706" t="str">
        <f>IF(+All!$F811="Louisiana Tech",+All!T811,IF(+All!$H811="Louisiana Tech",+All!T811,0))</f>
        <v>UNC Charlotte</v>
      </c>
      <c r="U43" s="707" t="str">
        <f>IF(+All!$F811="Louisiana Tech",+All!U811,IF(+All!$H811="Louisiana Tech",+All!U811,0))</f>
        <v>L</v>
      </c>
      <c r="V43" s="706"/>
      <c r="W43" s="707"/>
      <c r="X43" s="706"/>
      <c r="Y43" s="707"/>
      <c r="Z43" s="706"/>
      <c r="AA43" s="707"/>
      <c r="AB43" s="706"/>
      <c r="AC43" s="707"/>
      <c r="AD43" s="706"/>
      <c r="AE43" s="707"/>
      <c r="AF43" s="706"/>
      <c r="AG43" s="707"/>
      <c r="AH43" s="706"/>
      <c r="AI43" s="707"/>
      <c r="AJ43" s="706"/>
      <c r="AK43" s="707"/>
      <c r="AQ43" s="480"/>
      <c r="AR43" s="482"/>
      <c r="AS43" s="483"/>
      <c r="AT43" s="483"/>
      <c r="AU43" s="482"/>
      <c r="AV43" s="483"/>
      <c r="AW43" s="484"/>
      <c r="AX43" s="483"/>
      <c r="AY43" s="88"/>
      <c r="AZ43" s="89"/>
      <c r="BA43" s="90"/>
      <c r="BB43" s="90"/>
      <c r="BC43" s="91"/>
      <c r="BD43" s="482"/>
      <c r="BE43" s="483"/>
      <c r="BF43" s="483"/>
      <c r="BG43" s="482"/>
      <c r="BH43" s="483"/>
      <c r="BI43" s="484"/>
    </row>
    <row r="44" spans="1:63" x14ac:dyDescent="0.8">
      <c r="A44" s="70">
        <f>IF(+All!$F854="Louisiana Tech",+All!A854,IF(+All!$H854="Louisiana Tech",+All!A854,0))</f>
        <v>12</v>
      </c>
      <c r="B44" s="480" t="str">
        <f>IF(+All!$F854="Louisiana Tech",+All!B854,IF(+All!$H854="Louisiana Tech",+All!B854,0))</f>
        <v>Fri</v>
      </c>
      <c r="C44" s="72">
        <f>IF(+All!$F854="Louisiana Tech",+All!C854,IF(+All!$H854="Louisiana Tech",+All!C854,0))</f>
        <v>44519</v>
      </c>
      <c r="D44" s="73">
        <f>IF(+All!$F854="Louisiana Tech",+All!D854,IF(+All!$H854="Louisiana Tech",+All!D854,0))</f>
        <v>0.83333333333333337</v>
      </c>
      <c r="E44" s="707" t="str">
        <f>IF(+All!$F854="Louisiana Tech",+All!E854,IF(+All!$H854="Louisiana Tech",+All!E854,0))</f>
        <v>CBSSN</v>
      </c>
      <c r="F44" s="75" t="str">
        <f>IF(+All!$F854="Louisiana Tech",+All!F854,IF(+All!$H854="Louisiana Tech",+All!F854,0))</f>
        <v>Southern Miss</v>
      </c>
      <c r="G44" s="76" t="str">
        <f>IF(+All!$F854="Louisiana Tech",+All!G854,IF(+All!$H854="Louisiana Tech",+All!G854,0))</f>
        <v>CUSA</v>
      </c>
      <c r="H44" s="75" t="str">
        <f>IF(+All!$F854="Louisiana Tech",+All!H854,IF(+All!$H854="Louisiana Tech",+All!H854,0))</f>
        <v>Louisiana Tech</v>
      </c>
      <c r="I44" s="76" t="str">
        <f>IF(+All!$F854="Louisiana Tech",+All!I854,IF(+All!$H854="Louisiana Tech",+All!I854,0))</f>
        <v>CUSA</v>
      </c>
      <c r="J44" s="706" t="str">
        <f>IF(+All!$F854="Louisiana Tech",+All!J854,IF(+All!$H854="Louisiana Tech",+All!J854,0))</f>
        <v>Louisiana Tech</v>
      </c>
      <c r="K44" s="707" t="str">
        <f>IF(+All!$F854="Louisiana Tech",+All!K854,IF(+All!$H854="Louisiana Tech",+All!K854,0))</f>
        <v>Southern Miss</v>
      </c>
      <c r="L44" s="78">
        <f>IF(+All!$F854="Louisiana Tech",+All!L854,IF(+All!$H854="Louisiana Tech",+All!L854,0))</f>
        <v>15.5</v>
      </c>
      <c r="M44" s="79">
        <f>IF(+All!$F854="Louisiana Tech",+All!M854,IF(+All!$H854="Louisiana Tech",+All!M854,0))</f>
        <v>50</v>
      </c>
      <c r="N44" s="706" t="str">
        <f>IF(+All!$F854="Louisiana Tech",+All!N854,IF(+All!$H854="Louisiana Tech",+All!N854,0))</f>
        <v>Southern Miss</v>
      </c>
      <c r="O44" s="708">
        <f>IF(+All!$F854="Louisiana Tech",+All!O854,IF(+All!$H854="Louisiana Tech",+All!O854,0))</f>
        <v>35</v>
      </c>
      <c r="P44" s="708" t="str">
        <f>IF(+All!$F854="Louisiana Tech",+All!P854,IF(+All!$H854="Louisiana Tech",+All!P854,0))</f>
        <v>Louisiana Tech</v>
      </c>
      <c r="Q44" s="707">
        <f>IF(+All!$F854="Louisiana Tech",+All!Q854,IF(+All!$H854="Louisiana Tech",+All!Q854,0))</f>
        <v>19</v>
      </c>
      <c r="R44" s="706" t="str">
        <f>IF(+All!$F854="Louisiana Tech",+All!R854,IF(+All!$H854="Louisiana Tech",+All!R854,0))</f>
        <v>Southern Miss</v>
      </c>
      <c r="S44" s="708" t="str">
        <f>IF(+All!$F854="Louisiana Tech",+All!S854,IF(+All!$H854="Louisiana Tech",+All!S854,0))</f>
        <v>Louisiana Tech</v>
      </c>
      <c r="T44" s="706" t="str">
        <f>IF(+All!$F854="Louisiana Tech",+All!T854,IF(+All!$H854="Louisiana Tech",+All!T854,0))</f>
        <v>Louisiana Tech</v>
      </c>
      <c r="U44" s="707" t="str">
        <f>IF(+All!$F854="Louisiana Tech",+All!U854,IF(+All!$H854="Louisiana Tech",+All!U854,0))</f>
        <v>L</v>
      </c>
      <c r="V44" s="706"/>
      <c r="W44" s="707"/>
      <c r="X44" s="706"/>
      <c r="Y44" s="707"/>
      <c r="Z44" s="706"/>
      <c r="AA44" s="707"/>
      <c r="AB44" s="706"/>
      <c r="AC44" s="707"/>
      <c r="AD44" s="706"/>
      <c r="AE44" s="707"/>
      <c r="AF44" s="706"/>
      <c r="AG44" s="707"/>
      <c r="AH44" s="706"/>
      <c r="AI44" s="707"/>
      <c r="AJ44" s="706"/>
      <c r="AK44" s="707"/>
      <c r="AQ44" s="480"/>
      <c r="AR44" s="482"/>
      <c r="AS44" s="483"/>
      <c r="AT44" s="483"/>
      <c r="AU44" s="482"/>
      <c r="AV44" s="483"/>
      <c r="AW44" s="484"/>
      <c r="AX44" s="483"/>
      <c r="AY44" s="88"/>
      <c r="AZ44" s="89"/>
      <c r="BA44" s="90"/>
      <c r="BB44" s="90"/>
      <c r="BC44" s="91"/>
      <c r="BD44" s="482"/>
      <c r="BE44" s="483"/>
      <c r="BF44" s="483"/>
      <c r="BG44" s="482"/>
      <c r="BH44" s="483"/>
      <c r="BI44" s="484"/>
    </row>
    <row r="45" spans="1:63" x14ac:dyDescent="0.8">
      <c r="A45" s="70">
        <f>IF(+All!$F943="Louisiana Tech",+All!A943,IF(+All!$H943="Louisiana Tech",+All!A943,0))</f>
        <v>0</v>
      </c>
      <c r="B45" s="480">
        <f>IF(+All!$F943="Louisiana Tech",+All!B943,IF(+All!$H943="Louisiana Tech",+All!B943,0))</f>
        <v>0</v>
      </c>
      <c r="C45" s="72">
        <f>IF(+All!$F943="Louisiana Tech",+All!C943,IF(+All!$H943="Louisiana Tech",+All!C943,0))</f>
        <v>0</v>
      </c>
      <c r="D45" s="73">
        <f>IF(+All!$F943="Louisiana Tech",+All!D943,IF(+All!$H943="Louisiana Tech",+All!D943,0))</f>
        <v>0</v>
      </c>
      <c r="E45" s="707">
        <f>IF(+All!$F943="Louisiana Tech",+All!E943,IF(+All!$H943="Louisiana Tech",+All!E943,0))</f>
        <v>0</v>
      </c>
      <c r="F45" s="75">
        <f>IF(+All!$F943="Louisiana Tech",+All!F943,IF(+All!$H943="Louisiana Tech",+All!F943,0))</f>
        <v>0</v>
      </c>
      <c r="G45" s="76">
        <f>IF(+All!$F943="Louisiana Tech",+All!G943,IF(+All!$H943="Louisiana Tech",+All!G943,0))</f>
        <v>0</v>
      </c>
      <c r="H45" s="75">
        <f>IF(+All!$F943="Louisiana Tech",+All!H943,IF(+All!$H943="Louisiana Tech",+All!H943,0))</f>
        <v>0</v>
      </c>
      <c r="I45" s="76">
        <f>IF(+All!$F943="Louisiana Tech",+All!I943,IF(+All!$H943="Louisiana Tech",+All!I943,0))</f>
        <v>0</v>
      </c>
      <c r="J45" s="706">
        <f>IF(+All!$F943="Louisiana Tech",+All!J943,IF(+All!$H943="Louisiana Tech",+All!J943,0))</f>
        <v>0</v>
      </c>
      <c r="K45" s="707">
        <f>IF(+All!$F943="Louisiana Tech",+All!K943,IF(+All!$H943="Louisiana Tech",+All!K943,0))</f>
        <v>0</v>
      </c>
      <c r="L45" s="78">
        <f>IF(+All!$F943="Louisiana Tech",+All!L943,IF(+All!$H943="Louisiana Tech",+All!L943,0))</f>
        <v>0</v>
      </c>
      <c r="M45" s="79">
        <f>IF(+All!$F943="Louisiana Tech",+All!M943,IF(+All!$H943="Louisiana Tech",+All!M943,0))</f>
        <v>0</v>
      </c>
      <c r="N45" s="706">
        <f>IF(+All!$F943="Louisiana Tech",+All!N943,IF(+All!$H943="Louisiana Tech",+All!N943,0))</f>
        <v>0</v>
      </c>
      <c r="O45" s="708">
        <f>IF(+All!$F943="Louisiana Tech",+All!O943,IF(+All!$H943="Louisiana Tech",+All!O943,0))</f>
        <v>0</v>
      </c>
      <c r="P45" s="708">
        <f>IF(+All!$F943="Louisiana Tech",+All!P943,IF(+All!$H943="Louisiana Tech",+All!P943,0))</f>
        <v>0</v>
      </c>
      <c r="Q45" s="707">
        <f>IF(+All!$F943="Louisiana Tech",+All!Q943,IF(+All!$H943="Louisiana Tech",+All!Q943,0))</f>
        <v>0</v>
      </c>
      <c r="R45" s="706">
        <f>IF(+All!$F943="Louisiana Tech",+All!R943,IF(+All!$H943="Louisiana Tech",+All!R943,0))</f>
        <v>0</v>
      </c>
      <c r="S45" s="708">
        <f>IF(+All!$F943="Louisiana Tech",+All!S943,IF(+All!$H943="Louisiana Tech",+All!S943,0))</f>
        <v>0</v>
      </c>
      <c r="T45" s="706">
        <f>IF(+All!$F943="Louisiana Tech",+All!T943,IF(+All!$H943="Louisiana Tech",+All!T943,0))</f>
        <v>0</v>
      </c>
      <c r="U45" s="707">
        <f>IF(+All!$F943="Louisiana Tech",+All!U943,IF(+All!$H943="Louisiana Tech",+All!U943,0))</f>
        <v>0</v>
      </c>
      <c r="V45" s="706"/>
      <c r="W45" s="707"/>
      <c r="X45" s="706"/>
      <c r="Y45" s="707"/>
      <c r="Z45" s="706"/>
      <c r="AA45" s="707"/>
      <c r="AB45" s="706"/>
      <c r="AC45" s="707"/>
      <c r="AD45" s="706"/>
      <c r="AE45" s="707"/>
      <c r="AF45" s="706"/>
      <c r="AG45" s="707"/>
      <c r="AH45" s="706"/>
      <c r="AI45" s="707"/>
      <c r="AJ45" s="706"/>
      <c r="AK45" s="707"/>
      <c r="AQ45" s="480"/>
      <c r="AR45" s="482"/>
      <c r="AS45" s="483"/>
      <c r="AT45" s="483"/>
      <c r="AU45" s="482"/>
      <c r="AV45" s="483"/>
      <c r="AW45" s="484"/>
      <c r="AX45" s="483"/>
      <c r="AY45" s="88"/>
      <c r="AZ45" s="89"/>
      <c r="BA45" s="90"/>
      <c r="BB45" s="90"/>
      <c r="BC45" s="91"/>
      <c r="BD45" s="482"/>
      <c r="BE45" s="483"/>
      <c r="BF45" s="483"/>
      <c r="BG45" s="482"/>
      <c r="BH45" s="483"/>
      <c r="BI45" s="484"/>
    </row>
    <row r="46" spans="1:63" x14ac:dyDescent="0.8">
      <c r="B46" s="70"/>
      <c r="C46" s="94"/>
      <c r="D46" s="73"/>
      <c r="F46" s="1219" t="str">
        <f>F47</f>
        <v>Marshall</v>
      </c>
      <c r="G46" s="1251"/>
      <c r="H46" s="1251"/>
      <c r="I46" s="1252"/>
      <c r="L46" s="78"/>
      <c r="M46" s="79"/>
      <c r="W46" s="74"/>
      <c r="AD46" s="77"/>
      <c r="AE46" s="74"/>
      <c r="AF46" s="77"/>
      <c r="AG46" s="74"/>
      <c r="AH46" s="77"/>
      <c r="AI46" s="74"/>
      <c r="AJ46" s="77"/>
      <c r="AK46" s="74"/>
      <c r="AQ46" s="480"/>
      <c r="AR46" s="482"/>
      <c r="AS46" s="483"/>
      <c r="AT46" s="483"/>
      <c r="AU46" s="482"/>
      <c r="AV46" s="483"/>
      <c r="AW46" s="484"/>
      <c r="AX46" s="483"/>
      <c r="AY46" s="88"/>
      <c r="AZ46" s="89"/>
      <c r="BA46" s="90"/>
      <c r="BB46" s="90"/>
      <c r="BC46" s="91"/>
      <c r="BD46" s="482"/>
      <c r="BE46" s="483"/>
      <c r="BF46" s="483"/>
      <c r="BG46" s="482"/>
      <c r="BH46" s="483"/>
      <c r="BI46" s="484"/>
    </row>
    <row r="47" spans="1:63" x14ac:dyDescent="0.8">
      <c r="A47" s="70">
        <f>IF(+All!$F37="Marshall",+All!A37,IF(+All!$H37="Marshall",+All!A37,0))</f>
        <v>1</v>
      </c>
      <c r="B47" s="480" t="str">
        <f>IF(+All!$F37="Marshall",+All!B37,IF(+All!$H37="Marshall",+All!B37,0))</f>
        <v>Sat</v>
      </c>
      <c r="C47" s="72">
        <f>IF(+All!$F37="Marshall",+All!C37,IF(+All!$H37="Marshall",+All!C37,0))</f>
        <v>44443</v>
      </c>
      <c r="D47" s="73">
        <f>IF(+All!$F37="Marshall",+All!D37,IF(+All!$H37="Marshall",+All!D37,0))</f>
        <v>0.64583333333333337</v>
      </c>
      <c r="E47" s="707" t="str">
        <f>IF(+All!$F37="Marshall",+All!E37,IF(+All!$H37="Marshall",+All!E37,0))</f>
        <v>CBSSN</v>
      </c>
      <c r="F47" s="75" t="str">
        <f>IF(+All!$F37="Marshall",+All!F37,IF(+All!$H37="Marshall",+All!F37,0))</f>
        <v>Marshall</v>
      </c>
      <c r="G47" s="76" t="str">
        <f>IF(+All!$F37="Marshall",+All!G37,IF(+All!$H37="Marshall",+All!G37,0))</f>
        <v>CUSA</v>
      </c>
      <c r="H47" s="75" t="str">
        <f>IF(+All!$F37="Marshall",+All!H37,IF(+All!$H37="Marshall",+All!H37,0))</f>
        <v>Navy</v>
      </c>
      <c r="I47" s="76" t="str">
        <f>IF(+All!$F37="Marshall",+All!I37,IF(+All!$H37="Marshall",+All!I37,0))</f>
        <v>AAC</v>
      </c>
      <c r="J47" s="706" t="str">
        <f>IF(+All!$F37="Marshall",+All!J37,IF(+All!$H37="Marshall",+All!J37,0))</f>
        <v>Marshall</v>
      </c>
      <c r="K47" s="707" t="str">
        <f>IF(+All!$F37="Marshall",+All!K37,IF(+All!$H37="Marshall",+All!K37,0))</f>
        <v>Navy</v>
      </c>
      <c r="L47" s="78">
        <f>IF(+All!$F37="Marshall",+All!L37,IF(+All!$H37="Marshall",+All!L37,0))</f>
        <v>2.5</v>
      </c>
      <c r="M47" s="79">
        <f>IF(+All!$F37="Marshall",+All!M37,IF(+All!$H37="Marshall",+All!M37,0))</f>
        <v>47.5</v>
      </c>
      <c r="N47" s="706" t="str">
        <f>IF(+All!$F37="Marshall",+All!N37,IF(+All!$H37="Marshall",+All!N37,0))</f>
        <v>Marshall</v>
      </c>
      <c r="O47" s="708">
        <f>IF(+All!$F37="Marshall",+All!O37,IF(+All!$H37="Marshall",+All!O37,0))</f>
        <v>49</v>
      </c>
      <c r="P47" s="708" t="str">
        <f>IF(+All!$F37="Marshall",+All!P37,IF(+All!$H37="Marshall",+All!P37,0))</f>
        <v>Navy</v>
      </c>
      <c r="Q47" s="707">
        <f>IF(+All!$F37="Marshall",+All!Q37,IF(+All!$H37="Marshall",+All!Q37,0))</f>
        <v>7</v>
      </c>
      <c r="R47" s="706" t="str">
        <f>IF(+All!$F37="Marshall",+All!R37,IF(+All!$H37="Marshall",+All!R37,0))</f>
        <v>Marshall</v>
      </c>
      <c r="S47" s="708" t="str">
        <f>IF(+All!$F37="Marshall",+All!S37,IF(+All!$H37="Marshall",+All!S37,0))</f>
        <v>Navy</v>
      </c>
      <c r="T47" s="706" t="str">
        <f>IF(+All!$F37="Marshall",+All!T37,IF(+All!$H37="Marshall",+All!T37,0))</f>
        <v>Marshall</v>
      </c>
      <c r="U47" s="707" t="str">
        <f>IF(+All!$F37="Marshall",+All!U37,IF(+All!$H37="Marshall",+All!U37,0))</f>
        <v>W</v>
      </c>
      <c r="V47" s="706"/>
      <c r="W47" s="707"/>
      <c r="X47" s="706"/>
      <c r="Y47" s="707"/>
      <c r="Z47" s="706"/>
      <c r="AA47" s="707"/>
      <c r="AB47" s="706"/>
      <c r="AC47" s="707"/>
      <c r="AD47" s="706"/>
      <c r="AE47" s="707"/>
      <c r="AF47" s="706"/>
      <c r="AG47" s="707"/>
      <c r="AH47" s="706"/>
      <c r="AI47" s="707"/>
      <c r="AJ47" s="706"/>
      <c r="AK47" s="707"/>
      <c r="AQ47" s="480"/>
      <c r="AR47" s="482"/>
      <c r="AS47" s="483"/>
      <c r="AT47" s="483"/>
      <c r="AU47" s="482"/>
      <c r="AV47" s="483"/>
      <c r="AW47" s="484"/>
      <c r="AX47" s="483"/>
      <c r="AY47" s="88"/>
      <c r="AZ47" s="89"/>
      <c r="BA47" s="90"/>
      <c r="BB47" s="90"/>
      <c r="BC47" s="91"/>
      <c r="BD47" s="482"/>
      <c r="BE47" s="483"/>
      <c r="BF47" s="483"/>
      <c r="BG47" s="482"/>
      <c r="BH47" s="483"/>
      <c r="BI47" s="484"/>
    </row>
    <row r="48" spans="1:63" x14ac:dyDescent="0.8">
      <c r="A48" s="70">
        <f>IF(+All!$F135="Marshall",+All!A135,IF(+All!$H135="Marshall",+All!A135,0))</f>
        <v>2</v>
      </c>
      <c r="B48" s="480" t="str">
        <f>IF(+All!$F135="Marshall",+All!B135,IF(+All!$H135="Marshall",+All!B135,0))</f>
        <v>Sat</v>
      </c>
      <c r="C48" s="72">
        <f>IF(+All!$F135="Marshall",+All!C135,IF(+All!$H135="Marshall",+All!C135,0))</f>
        <v>44450</v>
      </c>
      <c r="D48" s="73">
        <f>IF(+All!$F135="Marshall",+All!D135,IF(+All!$H135="Marshall",+All!D135,0))</f>
        <v>0.77083333333333337</v>
      </c>
      <c r="E48" s="707">
        <f>IF(+All!$F135="Marshall",+All!E135,IF(+All!$H135="Marshall",+All!E135,0))</f>
        <v>0</v>
      </c>
      <c r="F48" s="75" t="str">
        <f>IF(+All!$F135="Marshall",+All!F135,IF(+All!$H135="Marshall",+All!F135,0))</f>
        <v>1AA North Carolina Central</v>
      </c>
      <c r="G48" s="76" t="str">
        <f>IF(+All!$F135="Marshall",+All!G135,IF(+All!$H135="Marshall",+All!G135,0))</f>
        <v>1AA</v>
      </c>
      <c r="H48" s="75" t="str">
        <f>IF(+All!$F135="Marshall",+All!H135,IF(+All!$H135="Marshall",+All!H135,0))</f>
        <v>Marshall</v>
      </c>
      <c r="I48" s="76" t="str">
        <f>IF(+All!$F135="Marshall",+All!I135,IF(+All!$H135="Marshall",+All!I135,0))</f>
        <v>CUSA</v>
      </c>
      <c r="J48" s="706">
        <f>IF(+All!$F135="Marshall",+All!J135,IF(+All!$H135="Marshall",+All!J135,0))</f>
        <v>0</v>
      </c>
      <c r="K48" s="707">
        <f>IF(+All!$F135="Marshall",+All!K135,IF(+All!$H135="Marshall",+All!K135,0))</f>
        <v>0</v>
      </c>
      <c r="L48" s="78">
        <f>IF(+All!$F135="Marshall",+All!L135,IF(+All!$H135="Marshall",+All!L135,0))</f>
        <v>0</v>
      </c>
      <c r="M48" s="79">
        <f>IF(+All!$F135="Marshall",+All!M135,IF(+All!$H135="Marshall",+All!M135,0))</f>
        <v>0</v>
      </c>
      <c r="N48" s="706" t="str">
        <f>IF(+All!$F135="Marshall",+All!N135,IF(+All!$H135="Marshall",+All!N135,0))</f>
        <v>Marshall</v>
      </c>
      <c r="O48" s="708">
        <f>IF(+All!$F135="Marshall",+All!O135,IF(+All!$H135="Marshall",+All!O135,0))</f>
        <v>44</v>
      </c>
      <c r="P48" s="708" t="str">
        <f>IF(+All!$F135="Marshall",+All!P135,IF(+All!$H135="Marshall",+All!P135,0))</f>
        <v>1AA North Carolina Central</v>
      </c>
      <c r="Q48" s="707">
        <f>IF(+All!$F135="Marshall",+All!Q135,IF(+All!$H135="Marshall",+All!Q135,0))</f>
        <v>10</v>
      </c>
      <c r="R48" s="706">
        <f>IF(+All!$F135="Marshall",+All!R135,IF(+All!$H135="Marshall",+All!R135,0))</f>
        <v>0</v>
      </c>
      <c r="S48" s="708">
        <f>IF(+All!$F135="Marshall",+All!S135,IF(+All!$H135="Marshall",+All!S135,0))</f>
        <v>0</v>
      </c>
      <c r="T48" s="706">
        <f>IF(+All!$F135="Marshall",+All!T135,IF(+All!$H135="Marshall",+All!T135,0))</f>
        <v>0</v>
      </c>
      <c r="U48" s="707">
        <f>IF(+All!$F135="Marshall",+All!U135,IF(+All!$H135="Marshall",+All!U135,0))</f>
        <v>0</v>
      </c>
      <c r="V48" s="706" t="e">
        <f>IF(+All!#REF!="Marshall",+All!#REF!,IF(+All!#REF!="Marshall",+All!#REF!,0))</f>
        <v>#REF!</v>
      </c>
      <c r="W48" s="707" t="e">
        <f>IF(+All!#REF!="Marshall",+All!#REF!,IF(+All!#REF!="Marshall",+All!#REF!,0))</f>
        <v>#REF!</v>
      </c>
      <c r="X48" s="706" t="e">
        <f>IF(+All!#REF!="Marshall",+All!#REF!,IF(+All!#REF!="Marshall",+All!#REF!,0))</f>
        <v>#REF!</v>
      </c>
      <c r="Y48" s="707" t="e">
        <f>IF(+All!#REF!="Marshall",+All!#REF!,IF(+All!#REF!="Marshall",+All!#REF!,0))</f>
        <v>#REF!</v>
      </c>
      <c r="Z48" s="706" t="e">
        <f>IF(+All!#REF!="Marshall",+All!#REF!,IF(+All!#REF!="Marshall",+All!#REF!,0))</f>
        <v>#REF!</v>
      </c>
      <c r="AA48" s="707" t="e">
        <f>IF(+All!#REF!="Marshall",+All!#REF!,IF(+All!#REF!="Marshall",+All!#REF!,0))</f>
        <v>#REF!</v>
      </c>
      <c r="AB48" s="706" t="e">
        <f>IF(+All!#REF!="Marshall",+All!#REF!,IF(+All!#REF!="Marshall",+All!#REF!,0))</f>
        <v>#REF!</v>
      </c>
      <c r="AC48" s="707" t="e">
        <f>IF(+All!#REF!="Marshall",+All!#REF!,IF(+All!#REF!="Marshall",+All!#REF!,0))</f>
        <v>#REF!</v>
      </c>
      <c r="AD48" s="706" t="e">
        <f>IF(+All!#REF!="Marshall",+All!#REF!,IF(+All!#REF!="Marshall",+All!#REF!,0))</f>
        <v>#REF!</v>
      </c>
      <c r="AE48" s="707" t="e">
        <f>IF(+All!#REF!="Marshall",+All!#REF!,IF(+All!#REF!="Marshall",+All!#REF!,0))</f>
        <v>#REF!</v>
      </c>
      <c r="AF48" s="706" t="e">
        <f>IF(+All!#REF!="Marshall",+All!#REF!,IF(+All!#REF!="Marshall",+All!#REF!,0))</f>
        <v>#REF!</v>
      </c>
      <c r="AG48" s="707" t="e">
        <f>IF(+All!#REF!="Marshall",+All!#REF!,IF(+All!#REF!="Marshall",+All!#REF!,0))</f>
        <v>#REF!</v>
      </c>
      <c r="AH48" s="706" t="e">
        <f>IF(+All!#REF!="Marshall",+All!#REF!,IF(+All!#REF!="Marshall",+All!#REF!,0))</f>
        <v>#REF!</v>
      </c>
      <c r="AI48" s="707" t="e">
        <f>IF(+All!#REF!="Marshall",+All!#REF!,IF(+All!#REF!="Marshall",+All!#REF!,0))</f>
        <v>#REF!</v>
      </c>
      <c r="AJ48" s="706" t="e">
        <f>IF(+All!#REF!="Marshall",+All!#REF!,IF(+All!#REF!="Marshall",+All!#REF!,0))</f>
        <v>#REF!</v>
      </c>
      <c r="AK48" s="707" t="e">
        <f>IF(+All!#REF!="Marshall",+All!#REF!,IF(+All!#REF!="Marshall",+All!#REF!,0))</f>
        <v>#REF!</v>
      </c>
      <c r="AL48" s="81" t="e">
        <f>IF(+All!#REF!="Marshall",+All!#REF!,IF(+All!#REF!="Marshall",+All!#REF!,0))</f>
        <v>#REF!</v>
      </c>
      <c r="AM48" s="82" t="e">
        <f>IF(+All!#REF!="Marshall",+All!#REF!,IF(+All!#REF!="Marshall",+All!#REF!,0))</f>
        <v>#REF!</v>
      </c>
      <c r="AN48" s="81" t="e">
        <f>IF(+All!#REF!="Marshall",+All!#REF!,IF(+All!#REF!="Marshall",+All!#REF!,0))</f>
        <v>#REF!</v>
      </c>
      <c r="AO48" s="83" t="e">
        <f>IF(+All!#REF!="Marshall",+All!#REF!,IF(+All!#REF!="Marshall",+All!#REF!,0))</f>
        <v>#REF!</v>
      </c>
      <c r="AP48" s="84" t="e">
        <f>IF(+All!#REF!="Marshall",+All!#REF!,IF(+All!#REF!="Marshall",+All!#REF!,0))</f>
        <v>#REF!</v>
      </c>
      <c r="AQ48" s="480" t="e">
        <f>IF(+All!#REF!="Marshall",+All!#REF!,IF(+All!#REF!="Marshall",+All!#REF!,0))</f>
        <v>#REF!</v>
      </c>
      <c r="AR48" s="482" t="e">
        <f>IF(+All!#REF!="Marshall",+All!#REF!,IF(+All!#REF!="Marshall",+All!#REF!,0))</f>
        <v>#REF!</v>
      </c>
      <c r="AS48" s="483" t="e">
        <f>IF(+All!#REF!="Marshall",+All!#REF!,IF(+All!#REF!="Marshall",+All!#REF!,0))</f>
        <v>#REF!</v>
      </c>
      <c r="AT48" s="483" t="e">
        <f>IF(+All!#REF!="Marshall",+All!#REF!,IF(+All!#REF!="Marshall",+All!#REF!,0))</f>
        <v>#REF!</v>
      </c>
      <c r="AU48" s="482" t="e">
        <f>IF(+All!#REF!="Marshall",+All!#REF!,IF(+All!#REF!="Marshall",+All!#REF!,0))</f>
        <v>#REF!</v>
      </c>
      <c r="AV48" s="483" t="e">
        <f>IF(+All!#REF!="Marshall",+All!#REF!,IF(+All!#REF!="Marshall",+All!#REF!,0))</f>
        <v>#REF!</v>
      </c>
      <c r="AW48" s="484" t="e">
        <f>IF(+All!#REF!="Marshall",+All!#REF!,IF(+All!#REF!="Marshall",+All!#REF!,0))</f>
        <v>#REF!</v>
      </c>
      <c r="AX48" s="483" t="e">
        <f>IF(+All!#REF!="Marshall",+All!#REF!,IF(+All!#REF!="Marshall",+All!#REF!,0))</f>
        <v>#REF!</v>
      </c>
      <c r="AY48" s="88" t="e">
        <f>IF(+All!#REF!="Marshall",+All!#REF!,IF(+All!#REF!="Marshall",+All!#REF!,0))</f>
        <v>#REF!</v>
      </c>
      <c r="AZ48" s="89" t="e">
        <f>IF(+All!#REF!="Marshall",+All!#REF!,IF(+All!#REF!="Marshall",+All!#REF!,0))</f>
        <v>#REF!</v>
      </c>
      <c r="BA48" s="90" t="e">
        <f>IF(+All!#REF!="Marshall",+All!#REF!,IF(+All!#REF!="Marshall",+All!#REF!,0))</f>
        <v>#REF!</v>
      </c>
      <c r="BB48" s="90" t="e">
        <f>IF(+All!#REF!="Marshall",+All!#REF!,IF(+All!#REF!="Marshall",+All!#REF!,0))</f>
        <v>#REF!</v>
      </c>
      <c r="BC48" s="91" t="e">
        <f>IF(+All!#REF!="Marshall",+All!#REF!,IF(+All!#REF!="Marshall",+All!#REF!,0))</f>
        <v>#REF!</v>
      </c>
      <c r="BD48" s="482" t="e">
        <f>IF(+All!#REF!="Marshall",+All!#REF!,IF(+All!#REF!="Marshall",+All!#REF!,0))</f>
        <v>#REF!</v>
      </c>
      <c r="BE48" s="483" t="e">
        <f>IF(+All!#REF!="Marshall",+All!#REF!,IF(+All!#REF!="Marshall",+All!#REF!,0))</f>
        <v>#REF!</v>
      </c>
      <c r="BF48" s="483" t="e">
        <f>IF(+All!#REF!="Marshall",+All!#REF!,IF(+All!#REF!="Marshall",+All!#REF!,0))</f>
        <v>#REF!</v>
      </c>
      <c r="BG48" s="482" t="e">
        <f>IF(+All!#REF!="Marshall",+All!#REF!,IF(+All!#REF!="Marshall",+All!#REF!,0))</f>
        <v>#REF!</v>
      </c>
      <c r="BH48" s="483" t="e">
        <f>IF(+All!#REF!="Marshall",+All!#REF!,IF(+All!#REF!="Marshall",+All!#REF!,0))</f>
        <v>#REF!</v>
      </c>
      <c r="BI48" s="484" t="e">
        <f>IF(+All!#REF!="Marshall",+All!#REF!,IF(+All!#REF!="Marshall",+All!#REF!,0))</f>
        <v>#REF!</v>
      </c>
      <c r="BJ48" s="92" t="e">
        <f>IF(+All!#REF!="Marshall",+All!#REF!,IF(+All!#REF!="Marshall",+All!#REF!,0))</f>
        <v>#REF!</v>
      </c>
      <c r="BK48" s="93" t="e">
        <f>IF(+All!#REF!="Marshall",+All!#REF!,IF(+All!#REF!="Marshall",+All!#REF!,0))</f>
        <v>#REF!</v>
      </c>
    </row>
    <row r="49" spans="1:63" x14ac:dyDescent="0.8">
      <c r="A49" s="70">
        <f>IF(+All!$F207="Marshall",+All!A207,IF(+All!$H207="Marshall",+All!A207,0))</f>
        <v>3</v>
      </c>
      <c r="B49" s="480" t="str">
        <f>IF(+All!$F207="Marshall",+All!B207,IF(+All!$H207="Marshall",+All!B207,0))</f>
        <v>Sat</v>
      </c>
      <c r="C49" s="72">
        <f>IF(+All!$F207="Marshall",+All!C207,IF(+All!$H207="Marshall",+All!C207,0))</f>
        <v>44457</v>
      </c>
      <c r="D49" s="73">
        <f>IF(+All!$F207="Marshall",+All!D207,IF(+All!$H207="Marshall",+All!D207,0))</f>
        <v>0.75</v>
      </c>
      <c r="E49" s="707">
        <f>IF(+All!$F207="Marshall",+All!E207,IF(+All!$H207="Marshall",+All!E207,0))</f>
        <v>0</v>
      </c>
      <c r="F49" s="75" t="str">
        <f>IF(+All!$F207="Marshall",+All!F207,IF(+All!$H207="Marshall",+All!F207,0))</f>
        <v>East Carolina</v>
      </c>
      <c r="G49" s="76" t="str">
        <f>IF(+All!$F207="Marshall",+All!G207,IF(+All!$H207="Marshall",+All!G207,0))</f>
        <v>AAC</v>
      </c>
      <c r="H49" s="75" t="str">
        <f>IF(+All!$F207="Marshall",+All!H207,IF(+All!$H207="Marshall",+All!H207,0))</f>
        <v>Marshall</v>
      </c>
      <c r="I49" s="76" t="str">
        <f>IF(+All!$F207="Marshall",+All!I207,IF(+All!$H207="Marshall",+All!I207,0))</f>
        <v>CUSA</v>
      </c>
      <c r="J49" s="706" t="str">
        <f>IF(+All!$F207="Marshall",+All!J207,IF(+All!$H207="Marshall",+All!J207,0))</f>
        <v>Marshall</v>
      </c>
      <c r="K49" s="707" t="str">
        <f>IF(+All!$F207="Marshall",+All!K207,IF(+All!$H207="Marshall",+All!K207,0))</f>
        <v>East Carolina</v>
      </c>
      <c r="L49" s="78">
        <f>IF(+All!$F207="Marshall",+All!L207,IF(+All!$H207="Marshall",+All!L207,0))</f>
        <v>10</v>
      </c>
      <c r="M49" s="79">
        <f>IF(+All!$F207="Marshall",+All!M207,IF(+All!$H207="Marshall",+All!M207,0))</f>
        <v>58</v>
      </c>
      <c r="N49" s="706" t="str">
        <f>IF(+All!$F207="Marshall",+All!N207,IF(+All!$H207="Marshall",+All!N207,0))</f>
        <v>East Carolina</v>
      </c>
      <c r="O49" s="708">
        <f>IF(+All!$F207="Marshall",+All!O207,IF(+All!$H207="Marshall",+All!O207,0))</f>
        <v>42</v>
      </c>
      <c r="P49" s="708" t="str">
        <f>IF(+All!$F207="Marshall",+All!P207,IF(+All!$H207="Marshall",+All!P207,0))</f>
        <v>Marshall</v>
      </c>
      <c r="Q49" s="707">
        <f>IF(+All!$F207="Marshall",+All!Q207,IF(+All!$H207="Marshall",+All!Q207,0))</f>
        <v>38</v>
      </c>
      <c r="R49" s="706" t="str">
        <f>IF(+All!$F207="Marshall",+All!R207,IF(+All!$H207="Marshall",+All!R207,0))</f>
        <v>East Carolina</v>
      </c>
      <c r="S49" s="708" t="str">
        <f>IF(+All!$F207="Marshall",+All!S207,IF(+All!$H207="Marshall",+All!S207,0))</f>
        <v>Marshall</v>
      </c>
      <c r="T49" s="706" t="str">
        <f>IF(+All!$F207="Marshall",+All!T207,IF(+All!$H207="Marshall",+All!T207,0))</f>
        <v>Marshall</v>
      </c>
      <c r="U49" s="707" t="str">
        <f>IF(+All!$F207="Marshall",+All!U207,IF(+All!$H207="Marshall",+All!U207,0))</f>
        <v>L</v>
      </c>
      <c r="V49" s="706" t="e">
        <f>IF(+All!#REF!="Marshall",+All!#REF!,IF(+All!#REF!="Marshall",+All!#REF!,0))</f>
        <v>#REF!</v>
      </c>
      <c r="W49" s="707" t="e">
        <f>IF(+All!#REF!="Marshall",+All!#REF!,IF(+All!#REF!="Marshall",+All!#REF!,0))</f>
        <v>#REF!</v>
      </c>
      <c r="X49" s="706" t="e">
        <f>IF(+All!#REF!="Marshall",+All!#REF!,IF(+All!#REF!="Marshall",+All!#REF!,0))</f>
        <v>#REF!</v>
      </c>
      <c r="Y49" s="707" t="e">
        <f>IF(+All!#REF!="Marshall",+All!#REF!,IF(+All!#REF!="Marshall",+All!#REF!,0))</f>
        <v>#REF!</v>
      </c>
      <c r="Z49" s="706" t="e">
        <f>IF(+All!#REF!="Marshall",+All!#REF!,IF(+All!#REF!="Marshall",+All!#REF!,0))</f>
        <v>#REF!</v>
      </c>
      <c r="AA49" s="707" t="e">
        <f>IF(+All!#REF!="Marshall",+All!#REF!,IF(+All!#REF!="Marshall",+All!#REF!,0))</f>
        <v>#REF!</v>
      </c>
      <c r="AB49" s="706" t="e">
        <f>IF(+All!#REF!="Marshall",+All!#REF!,IF(+All!#REF!="Marshall",+All!#REF!,0))</f>
        <v>#REF!</v>
      </c>
      <c r="AC49" s="707" t="e">
        <f>IF(+All!#REF!="Marshall",+All!#REF!,IF(+All!#REF!="Marshall",+All!#REF!,0))</f>
        <v>#REF!</v>
      </c>
      <c r="AD49" s="706" t="e">
        <f>IF(+All!#REF!="Marshall",+All!#REF!,IF(+All!#REF!="Marshall",+All!#REF!,0))</f>
        <v>#REF!</v>
      </c>
      <c r="AE49" s="707" t="e">
        <f>IF(+All!#REF!="Marshall",+All!#REF!,IF(+All!#REF!="Marshall",+All!#REF!,0))</f>
        <v>#REF!</v>
      </c>
      <c r="AF49" s="706" t="e">
        <f>IF(+All!#REF!="Marshall",+All!#REF!,IF(+All!#REF!="Marshall",+All!#REF!,0))</f>
        <v>#REF!</v>
      </c>
      <c r="AG49" s="707" t="e">
        <f>IF(+All!#REF!="Marshall",+All!#REF!,IF(+All!#REF!="Marshall",+All!#REF!,0))</f>
        <v>#REF!</v>
      </c>
      <c r="AH49" s="706" t="e">
        <f>IF(+All!#REF!="Marshall",+All!#REF!,IF(+All!#REF!="Marshall",+All!#REF!,0))</f>
        <v>#REF!</v>
      </c>
      <c r="AI49" s="707" t="e">
        <f>IF(+All!#REF!="Marshall",+All!#REF!,IF(+All!#REF!="Marshall",+All!#REF!,0))</f>
        <v>#REF!</v>
      </c>
      <c r="AJ49" s="706" t="e">
        <f>IF(+All!#REF!="Marshall",+All!#REF!,IF(+All!#REF!="Marshall",+All!#REF!,0))</f>
        <v>#REF!</v>
      </c>
      <c r="AK49" s="707" t="e">
        <f>IF(+All!#REF!="Marshall",+All!#REF!,IF(+All!#REF!="Marshall",+All!#REF!,0))</f>
        <v>#REF!</v>
      </c>
      <c r="AL49" s="81" t="e">
        <f>IF(+All!#REF!="Marshall",+All!#REF!,IF(+All!#REF!="Marshall",+All!#REF!,0))</f>
        <v>#REF!</v>
      </c>
      <c r="AM49" s="82" t="e">
        <f>IF(+All!#REF!="Marshall",+All!#REF!,IF(+All!#REF!="Marshall",+All!#REF!,0))</f>
        <v>#REF!</v>
      </c>
      <c r="AN49" s="81" t="e">
        <f>IF(+All!#REF!="Marshall",+All!#REF!,IF(+All!#REF!="Marshall",+All!#REF!,0))</f>
        <v>#REF!</v>
      </c>
      <c r="AO49" s="83" t="e">
        <f>IF(+All!#REF!="Marshall",+All!#REF!,IF(+All!#REF!="Marshall",+All!#REF!,0))</f>
        <v>#REF!</v>
      </c>
      <c r="AP49" s="84" t="e">
        <f>IF(+All!#REF!="Marshall",+All!#REF!,IF(+All!#REF!="Marshall",+All!#REF!,0))</f>
        <v>#REF!</v>
      </c>
      <c r="AQ49" s="480" t="e">
        <f>IF(+All!#REF!="Marshall",+All!#REF!,IF(+All!#REF!="Marshall",+All!#REF!,0))</f>
        <v>#REF!</v>
      </c>
      <c r="AR49" s="482" t="e">
        <f>IF(+All!#REF!="Marshall",+All!#REF!,IF(+All!#REF!="Marshall",+All!#REF!,0))</f>
        <v>#REF!</v>
      </c>
      <c r="AS49" s="483" t="e">
        <f>IF(+All!#REF!="Marshall",+All!#REF!,IF(+All!#REF!="Marshall",+All!#REF!,0))</f>
        <v>#REF!</v>
      </c>
      <c r="AT49" s="483" t="e">
        <f>IF(+All!#REF!="Marshall",+All!#REF!,IF(+All!#REF!="Marshall",+All!#REF!,0))</f>
        <v>#REF!</v>
      </c>
      <c r="AU49" s="482" t="e">
        <f>IF(+All!#REF!="Marshall",+All!#REF!,IF(+All!#REF!="Marshall",+All!#REF!,0))</f>
        <v>#REF!</v>
      </c>
      <c r="AV49" s="483" t="e">
        <f>IF(+All!#REF!="Marshall",+All!#REF!,IF(+All!#REF!="Marshall",+All!#REF!,0))</f>
        <v>#REF!</v>
      </c>
      <c r="AW49" s="484" t="e">
        <f>IF(+All!#REF!="Marshall",+All!#REF!,IF(+All!#REF!="Marshall",+All!#REF!,0))</f>
        <v>#REF!</v>
      </c>
      <c r="AX49" s="483" t="e">
        <f>IF(+All!#REF!="Marshall",+All!#REF!,IF(+All!#REF!="Marshall",+All!#REF!,0))</f>
        <v>#REF!</v>
      </c>
      <c r="AY49" s="88" t="e">
        <f>IF(+All!#REF!="Marshall",+All!#REF!,IF(+All!#REF!="Marshall",+All!#REF!,0))</f>
        <v>#REF!</v>
      </c>
      <c r="AZ49" s="89" t="e">
        <f>IF(+All!#REF!="Marshall",+All!#REF!,IF(+All!#REF!="Marshall",+All!#REF!,0))</f>
        <v>#REF!</v>
      </c>
      <c r="BA49" s="90" t="e">
        <f>IF(+All!#REF!="Marshall",+All!#REF!,IF(+All!#REF!="Marshall",+All!#REF!,0))</f>
        <v>#REF!</v>
      </c>
      <c r="BB49" s="90" t="e">
        <f>IF(+All!#REF!="Marshall",+All!#REF!,IF(+All!#REF!="Marshall",+All!#REF!,0))</f>
        <v>#REF!</v>
      </c>
      <c r="BC49" s="91" t="e">
        <f>IF(+All!#REF!="Marshall",+All!#REF!,IF(+All!#REF!="Marshall",+All!#REF!,0))</f>
        <v>#REF!</v>
      </c>
      <c r="BD49" s="482" t="e">
        <f>IF(+All!#REF!="Marshall",+All!#REF!,IF(+All!#REF!="Marshall",+All!#REF!,0))</f>
        <v>#REF!</v>
      </c>
      <c r="BE49" s="483" t="e">
        <f>IF(+All!#REF!="Marshall",+All!#REF!,IF(+All!#REF!="Marshall",+All!#REF!,0))</f>
        <v>#REF!</v>
      </c>
      <c r="BF49" s="483" t="e">
        <f>IF(+All!#REF!="Marshall",+All!#REF!,IF(+All!#REF!="Marshall",+All!#REF!,0))</f>
        <v>#REF!</v>
      </c>
      <c r="BG49" s="482" t="e">
        <f>IF(+All!#REF!="Marshall",+All!#REF!,IF(+All!#REF!="Marshall",+All!#REF!,0))</f>
        <v>#REF!</v>
      </c>
      <c r="BH49" s="483" t="e">
        <f>IF(+All!#REF!="Marshall",+All!#REF!,IF(+All!#REF!="Marshall",+All!#REF!,0))</f>
        <v>#REF!</v>
      </c>
      <c r="BI49" s="484" t="e">
        <f>IF(+All!#REF!="Marshall",+All!#REF!,IF(+All!#REF!="Marshall",+All!#REF!,0))</f>
        <v>#REF!</v>
      </c>
      <c r="BJ49" s="92" t="e">
        <f>IF(+All!#REF!="Marshall",+All!#REF!,IF(+All!#REF!="Marshall",+All!#REF!,0))</f>
        <v>#REF!</v>
      </c>
      <c r="BK49" s="93" t="e">
        <f>IF(+All!#REF!="Marshall",+All!#REF!,IF(+All!#REF!="Marshall",+All!#REF!,0))</f>
        <v>#REF!</v>
      </c>
    </row>
    <row r="50" spans="1:63" x14ac:dyDescent="0.8">
      <c r="A50" s="70">
        <f>IF(+All!$F256="Marshall",+All!A256,IF(+All!$H256="Marshall",+All!A256,0))</f>
        <v>4</v>
      </c>
      <c r="B50" s="480" t="str">
        <f>IF(+All!$F256="Marshall",+All!B256,IF(+All!$H256="Marshall",+All!B256,0))</f>
        <v>Thurs</v>
      </c>
      <c r="C50" s="72">
        <f>IF(+All!$F256="Marshall",+All!C256,IF(+All!$H256="Marshall",+All!C256,0))</f>
        <v>44462</v>
      </c>
      <c r="D50" s="73">
        <f>IF(+All!$F256="Marshall",+All!D256,IF(+All!$H256="Marshall",+All!D256,0))</f>
        <v>0.8125</v>
      </c>
      <c r="E50" s="707" t="str">
        <f>IF(+All!$F256="Marshall",+All!E256,IF(+All!$H256="Marshall",+All!E256,0))</f>
        <v>ESPN</v>
      </c>
      <c r="F50" s="75" t="str">
        <f>IF(+All!$F256="Marshall",+All!F256,IF(+All!$H256="Marshall",+All!F256,0))</f>
        <v>Marshall</v>
      </c>
      <c r="G50" s="76" t="str">
        <f>IF(+All!$F256="Marshall",+All!G256,IF(+All!$H256="Marshall",+All!G256,0))</f>
        <v>CUSA</v>
      </c>
      <c r="H50" s="75" t="str">
        <f>IF(+All!$F256="Marshall",+All!H256,IF(+All!$H256="Marshall",+All!H256,0))</f>
        <v>Appalachian State</v>
      </c>
      <c r="I50" s="76" t="str">
        <f>IF(+All!$F256="Marshall",+All!I256,IF(+All!$H256="Marshall",+All!I256,0))</f>
        <v>SB</v>
      </c>
      <c r="J50" s="706" t="str">
        <f>IF(+All!$F256="Marshall",+All!J256,IF(+All!$H256="Marshall",+All!J256,0))</f>
        <v>Appalachian State</v>
      </c>
      <c r="K50" s="707" t="str">
        <f>IF(+All!$F256="Marshall",+All!K256,IF(+All!$H256="Marshall",+All!K256,0))</f>
        <v>Marshall</v>
      </c>
      <c r="L50" s="78">
        <f>IF(+All!$F256="Marshall",+All!L256,IF(+All!$H256="Marshall",+All!L256,0))</f>
        <v>7</v>
      </c>
      <c r="M50" s="79">
        <f>IF(+All!$F256="Marshall",+All!M256,IF(+All!$H256="Marshall",+All!M256,0))</f>
        <v>59.5</v>
      </c>
      <c r="N50" s="706" t="str">
        <f>IF(+All!$F256="Marshall",+All!N256,IF(+All!$H256="Marshall",+All!N256,0))</f>
        <v>Appalachian State</v>
      </c>
      <c r="O50" s="708">
        <f>IF(+All!$F256="Marshall",+All!O256,IF(+All!$H256="Marshall",+All!O256,0))</f>
        <v>31</v>
      </c>
      <c r="P50" s="708" t="str">
        <f>IF(+All!$F256="Marshall",+All!P256,IF(+All!$H256="Marshall",+All!P256,0))</f>
        <v>Marshall</v>
      </c>
      <c r="Q50" s="707">
        <f>IF(+All!$F256="Marshall",+All!Q256,IF(+All!$H256="Marshall",+All!Q256,0))</f>
        <v>30</v>
      </c>
      <c r="R50" s="706" t="str">
        <f>IF(+All!$F256="Marshall",+All!R256,IF(+All!$H256="Marshall",+All!R256,0))</f>
        <v>Marshall</v>
      </c>
      <c r="S50" s="708" t="str">
        <f>IF(+All!$F256="Marshall",+All!S256,IF(+All!$H256="Marshall",+All!S256,0))</f>
        <v>Appalachian State</v>
      </c>
      <c r="T50" s="706" t="str">
        <f>IF(+All!$F256="Marshall",+All!T256,IF(+All!$H256="Marshall",+All!T256,0))</f>
        <v>Marshall</v>
      </c>
      <c r="U50" s="707" t="str">
        <f>IF(+All!$F256="Marshall",+All!U256,IF(+All!$H256="Marshall",+All!U256,0))</f>
        <v>W</v>
      </c>
      <c r="V50" s="706" t="e">
        <f>IF(+All!#REF!="Marshall",+All!#REF!,IF(+All!#REF!="Marshall",+All!#REF!,0))</f>
        <v>#REF!</v>
      </c>
      <c r="W50" s="707" t="e">
        <f>IF(+All!#REF!="Marshall",+All!#REF!,IF(+All!#REF!="Marshall",+All!#REF!,0))</f>
        <v>#REF!</v>
      </c>
      <c r="X50" s="706" t="e">
        <f>IF(+All!#REF!="Marshall",+All!#REF!,IF(+All!#REF!="Marshall",+All!#REF!,0))</f>
        <v>#REF!</v>
      </c>
      <c r="Y50" s="707" t="e">
        <f>IF(+All!#REF!="Marshall",+All!#REF!,IF(+All!#REF!="Marshall",+All!#REF!,0))</f>
        <v>#REF!</v>
      </c>
      <c r="Z50" s="706" t="e">
        <f>IF(+All!#REF!="Marshall",+All!#REF!,IF(+All!#REF!="Marshall",+All!#REF!,0))</f>
        <v>#REF!</v>
      </c>
      <c r="AA50" s="707" t="e">
        <f>IF(+All!#REF!="Marshall",+All!#REF!,IF(+All!#REF!="Marshall",+All!#REF!,0))</f>
        <v>#REF!</v>
      </c>
      <c r="AB50" s="706" t="e">
        <f>IF(+All!#REF!="Marshall",+All!#REF!,IF(+All!#REF!="Marshall",+All!#REF!,0))</f>
        <v>#REF!</v>
      </c>
      <c r="AC50" s="707" t="e">
        <f>IF(+All!#REF!="Marshall",+All!#REF!,IF(+All!#REF!="Marshall",+All!#REF!,0))</f>
        <v>#REF!</v>
      </c>
      <c r="AD50" s="706" t="e">
        <f>IF(+All!#REF!="Marshall",+All!#REF!,IF(+All!#REF!="Marshall",+All!#REF!,0))</f>
        <v>#REF!</v>
      </c>
      <c r="AE50" s="707" t="e">
        <f>IF(+All!#REF!="Marshall",+All!#REF!,IF(+All!#REF!="Marshall",+All!#REF!,0))</f>
        <v>#REF!</v>
      </c>
      <c r="AF50" s="706" t="e">
        <f>IF(+All!#REF!="Marshall",+All!#REF!,IF(+All!#REF!="Marshall",+All!#REF!,0))</f>
        <v>#REF!</v>
      </c>
      <c r="AG50" s="707" t="e">
        <f>IF(+All!#REF!="Marshall",+All!#REF!,IF(+All!#REF!="Marshall",+All!#REF!,0))</f>
        <v>#REF!</v>
      </c>
      <c r="AH50" s="706" t="e">
        <f>IF(+All!#REF!="Marshall",+All!#REF!,IF(+All!#REF!="Marshall",+All!#REF!,0))</f>
        <v>#REF!</v>
      </c>
      <c r="AI50" s="707" t="e">
        <f>IF(+All!#REF!="Marshall",+All!#REF!,IF(+All!#REF!="Marshall",+All!#REF!,0))</f>
        <v>#REF!</v>
      </c>
      <c r="AJ50" s="706" t="e">
        <f>IF(+All!#REF!="Marshall",+All!#REF!,IF(+All!#REF!="Marshall",+All!#REF!,0))</f>
        <v>#REF!</v>
      </c>
      <c r="AK50" s="707" t="e">
        <f>IF(+All!#REF!="Marshall",+All!#REF!,IF(+All!#REF!="Marshall",+All!#REF!,0))</f>
        <v>#REF!</v>
      </c>
      <c r="AL50" s="81" t="e">
        <f>IF(+All!#REF!="Marshall",+All!#REF!,IF(+All!#REF!="Marshall",+All!#REF!,0))</f>
        <v>#REF!</v>
      </c>
      <c r="AM50" s="82" t="e">
        <f>IF(+All!#REF!="Marshall",+All!#REF!,IF(+All!#REF!="Marshall",+All!#REF!,0))</f>
        <v>#REF!</v>
      </c>
      <c r="AN50" s="81" t="e">
        <f>IF(+All!#REF!="Marshall",+All!#REF!,IF(+All!#REF!="Marshall",+All!#REF!,0))</f>
        <v>#REF!</v>
      </c>
      <c r="AO50" s="83" t="e">
        <f>IF(+All!#REF!="Marshall",+All!#REF!,IF(+All!#REF!="Marshall",+All!#REF!,0))</f>
        <v>#REF!</v>
      </c>
      <c r="AP50" s="84" t="e">
        <f>IF(+All!#REF!="Marshall",+All!#REF!,IF(+All!#REF!="Marshall",+All!#REF!,0))</f>
        <v>#REF!</v>
      </c>
      <c r="AQ50" s="480" t="e">
        <f>IF(+All!#REF!="Marshall",+All!#REF!,IF(+All!#REF!="Marshall",+All!#REF!,0))</f>
        <v>#REF!</v>
      </c>
      <c r="AR50" s="482" t="e">
        <f>IF(+All!#REF!="Marshall",+All!#REF!,IF(+All!#REF!="Marshall",+All!#REF!,0))</f>
        <v>#REF!</v>
      </c>
      <c r="AS50" s="483" t="e">
        <f>IF(+All!#REF!="Marshall",+All!#REF!,IF(+All!#REF!="Marshall",+All!#REF!,0))</f>
        <v>#REF!</v>
      </c>
      <c r="AT50" s="483" t="e">
        <f>IF(+All!#REF!="Marshall",+All!#REF!,IF(+All!#REF!="Marshall",+All!#REF!,0))</f>
        <v>#REF!</v>
      </c>
      <c r="AU50" s="482" t="e">
        <f>IF(+All!#REF!="Marshall",+All!#REF!,IF(+All!#REF!="Marshall",+All!#REF!,0))</f>
        <v>#REF!</v>
      </c>
      <c r="AV50" s="483" t="e">
        <f>IF(+All!#REF!="Marshall",+All!#REF!,IF(+All!#REF!="Marshall",+All!#REF!,0))</f>
        <v>#REF!</v>
      </c>
      <c r="AW50" s="484" t="e">
        <f>IF(+All!#REF!="Marshall",+All!#REF!,IF(+All!#REF!="Marshall",+All!#REF!,0))</f>
        <v>#REF!</v>
      </c>
      <c r="AX50" s="483" t="e">
        <f>IF(+All!#REF!="Marshall",+All!#REF!,IF(+All!#REF!="Marshall",+All!#REF!,0))</f>
        <v>#REF!</v>
      </c>
      <c r="AY50" s="88" t="e">
        <f>IF(+All!#REF!="Marshall",+All!#REF!,IF(+All!#REF!="Marshall",+All!#REF!,0))</f>
        <v>#REF!</v>
      </c>
      <c r="AZ50" s="89" t="e">
        <f>IF(+All!#REF!="Marshall",+All!#REF!,IF(+All!#REF!="Marshall",+All!#REF!,0))</f>
        <v>#REF!</v>
      </c>
      <c r="BA50" s="90" t="e">
        <f>IF(+All!#REF!="Marshall",+All!#REF!,IF(+All!#REF!="Marshall",+All!#REF!,0))</f>
        <v>#REF!</v>
      </c>
      <c r="BB50" s="90" t="e">
        <f>IF(+All!#REF!="Marshall",+All!#REF!,IF(+All!#REF!="Marshall",+All!#REF!,0))</f>
        <v>#REF!</v>
      </c>
      <c r="BC50" s="91" t="e">
        <f>IF(+All!#REF!="Marshall",+All!#REF!,IF(+All!#REF!="Marshall",+All!#REF!,0))</f>
        <v>#REF!</v>
      </c>
      <c r="BD50" s="482" t="e">
        <f>IF(+All!#REF!="Marshall",+All!#REF!,IF(+All!#REF!="Marshall",+All!#REF!,0))</f>
        <v>#REF!</v>
      </c>
      <c r="BE50" s="483" t="e">
        <f>IF(+All!#REF!="Marshall",+All!#REF!,IF(+All!#REF!="Marshall",+All!#REF!,0))</f>
        <v>#REF!</v>
      </c>
      <c r="BF50" s="483" t="e">
        <f>IF(+All!#REF!="Marshall",+All!#REF!,IF(+All!#REF!="Marshall",+All!#REF!,0))</f>
        <v>#REF!</v>
      </c>
      <c r="BG50" s="482" t="e">
        <f>IF(+All!#REF!="Marshall",+All!#REF!,IF(+All!#REF!="Marshall",+All!#REF!,0))</f>
        <v>#REF!</v>
      </c>
      <c r="BH50" s="483" t="e">
        <f>IF(+All!#REF!="Marshall",+All!#REF!,IF(+All!#REF!="Marshall",+All!#REF!,0))</f>
        <v>#REF!</v>
      </c>
      <c r="BI50" s="484" t="e">
        <f>IF(+All!#REF!="Marshall",+All!#REF!,IF(+All!#REF!="Marshall",+All!#REF!,0))</f>
        <v>#REF!</v>
      </c>
      <c r="BJ50" s="92" t="e">
        <f>IF(+All!#REF!="Marshall",+All!#REF!,IF(+All!#REF!="Marshall",+All!#REF!,0))</f>
        <v>#REF!</v>
      </c>
      <c r="BK50" s="93" t="e">
        <f>IF(+All!#REF!="Marshall",+All!#REF!,IF(+All!#REF!="Marshall",+All!#REF!,0))</f>
        <v>#REF!</v>
      </c>
    </row>
    <row r="51" spans="1:63" x14ac:dyDescent="0.8">
      <c r="A51" s="70">
        <f>IF(+All!$F355="Marshall",+All!A355,IF(+All!$H355="Marshall",+All!A355,0))</f>
        <v>5</v>
      </c>
      <c r="B51" s="480" t="str">
        <f>IF(+All!$F355="Marshall",+All!B355,IF(+All!$H355="Marshall",+All!B355,0))</f>
        <v>Sat</v>
      </c>
      <c r="C51" s="72">
        <f>IF(+All!$F355="Marshall",+All!C355,IF(+All!$H355="Marshall",+All!C355,0))</f>
        <v>44471</v>
      </c>
      <c r="D51" s="73">
        <f>IF(+All!$F355="Marshall",+All!D355,IF(+All!$H355="Marshall",+All!D355,0))</f>
        <v>0.79166666666666663</v>
      </c>
      <c r="E51" s="707">
        <f>IF(+All!$F355="Marshall",+All!E355,IF(+All!$H355="Marshall",+All!E355,0))</f>
        <v>0</v>
      </c>
      <c r="F51" s="75" t="str">
        <f>IF(+All!$F355="Marshall",+All!F355,IF(+All!$H355="Marshall",+All!F355,0))</f>
        <v>Marshall</v>
      </c>
      <c r="G51" s="76" t="str">
        <f>IF(+All!$F355="Marshall",+All!G355,IF(+All!$H355="Marshall",+All!G355,0))</f>
        <v>CUSA</v>
      </c>
      <c r="H51" s="75" t="str">
        <f>IF(+All!$F355="Marshall",+All!H355,IF(+All!$H355="Marshall",+All!H355,0))</f>
        <v>Middle Tenn St</v>
      </c>
      <c r="I51" s="76" t="str">
        <f>IF(+All!$F355="Marshall",+All!I355,IF(+All!$H355="Marshall",+All!I355,0))</f>
        <v>CUSA</v>
      </c>
      <c r="J51" s="706" t="str">
        <f>IF(+All!$F355="Marshall",+All!J355,IF(+All!$H355="Marshall",+All!J355,0))</f>
        <v>Marshall</v>
      </c>
      <c r="K51" s="707" t="str">
        <f>IF(+All!$F355="Marshall",+All!K355,IF(+All!$H355="Marshall",+All!K355,0))</f>
        <v>Middle Tenn St</v>
      </c>
      <c r="L51" s="78">
        <f>IF(+All!$F355="Marshall",+All!L355,IF(+All!$H355="Marshall",+All!L355,0))</f>
        <v>10</v>
      </c>
      <c r="M51" s="79">
        <f>IF(+All!$F355="Marshall",+All!M355,IF(+All!$H355="Marshall",+All!M355,0))</f>
        <v>66</v>
      </c>
      <c r="N51" s="706" t="str">
        <f>IF(+All!$F355="Marshall",+All!N355,IF(+All!$H355="Marshall",+All!N355,0))</f>
        <v>Middle Tenn St</v>
      </c>
      <c r="O51" s="708">
        <f>IF(+All!$F355="Marshall",+All!O355,IF(+All!$H355="Marshall",+All!O355,0))</f>
        <v>34</v>
      </c>
      <c r="P51" s="708" t="str">
        <f>IF(+All!$F355="Marshall",+All!P355,IF(+All!$H355="Marshall",+All!P355,0))</f>
        <v>Marshall</v>
      </c>
      <c r="Q51" s="707">
        <f>IF(+All!$F355="Marshall",+All!Q355,IF(+All!$H355="Marshall",+All!Q355,0))</f>
        <v>28</v>
      </c>
      <c r="R51" s="706" t="str">
        <f>IF(+All!$F355="Marshall",+All!R355,IF(+All!$H355="Marshall",+All!R355,0))</f>
        <v>Middle Tenn St</v>
      </c>
      <c r="S51" s="708" t="str">
        <f>IF(+All!$F355="Marshall",+All!S355,IF(+All!$H355="Marshall",+All!S355,0))</f>
        <v>Marshall</v>
      </c>
      <c r="T51" s="706" t="str">
        <f>IF(+All!$F355="Marshall",+All!T355,IF(+All!$H355="Marshall",+All!T355,0))</f>
        <v>Marshall</v>
      </c>
      <c r="U51" s="707" t="str">
        <f>IF(+All!$F355="Marshall",+All!U355,IF(+All!$H355="Marshall",+All!U355,0))</f>
        <v>L</v>
      </c>
      <c r="V51" s="706" t="e">
        <f>IF(+All!#REF!="Marshall",+All!#REF!,IF(+All!#REF!="Marshall",+All!#REF!,0))</f>
        <v>#REF!</v>
      </c>
      <c r="W51" s="707" t="e">
        <f>IF(+All!#REF!="Marshall",+All!#REF!,IF(+All!#REF!="Marshall",+All!#REF!,0))</f>
        <v>#REF!</v>
      </c>
      <c r="X51" s="706" t="e">
        <f>IF(+All!#REF!="Marshall",+All!#REF!,IF(+All!#REF!="Marshall",+All!#REF!,0))</f>
        <v>#REF!</v>
      </c>
      <c r="Y51" s="707" t="e">
        <f>IF(+All!#REF!="Marshall",+All!#REF!,IF(+All!#REF!="Marshall",+All!#REF!,0))</f>
        <v>#REF!</v>
      </c>
      <c r="Z51" s="706" t="e">
        <f>IF(+All!#REF!="Marshall",+All!#REF!,IF(+All!#REF!="Marshall",+All!#REF!,0))</f>
        <v>#REF!</v>
      </c>
      <c r="AA51" s="707" t="e">
        <f>IF(+All!#REF!="Marshall",+All!#REF!,IF(+All!#REF!="Marshall",+All!#REF!,0))</f>
        <v>#REF!</v>
      </c>
      <c r="AB51" s="706" t="e">
        <f>IF(+All!#REF!="Marshall",+All!#REF!,IF(+All!#REF!="Marshall",+All!#REF!,0))</f>
        <v>#REF!</v>
      </c>
      <c r="AC51" s="707" t="e">
        <f>IF(+All!#REF!="Marshall",+All!#REF!,IF(+All!#REF!="Marshall",+All!#REF!,0))</f>
        <v>#REF!</v>
      </c>
      <c r="AD51" s="706" t="e">
        <f>IF(+All!#REF!="Marshall",+All!#REF!,IF(+All!#REF!="Marshall",+All!#REF!,0))</f>
        <v>#REF!</v>
      </c>
      <c r="AE51" s="707" t="e">
        <f>IF(+All!#REF!="Marshall",+All!#REF!,IF(+All!#REF!="Marshall",+All!#REF!,0))</f>
        <v>#REF!</v>
      </c>
      <c r="AF51" s="706" t="e">
        <f>IF(+All!#REF!="Marshall",+All!#REF!,IF(+All!#REF!="Marshall",+All!#REF!,0))</f>
        <v>#REF!</v>
      </c>
      <c r="AG51" s="707" t="e">
        <f>IF(+All!#REF!="Marshall",+All!#REF!,IF(+All!#REF!="Marshall",+All!#REF!,0))</f>
        <v>#REF!</v>
      </c>
      <c r="AH51" s="706" t="e">
        <f>IF(+All!#REF!="Marshall",+All!#REF!,IF(+All!#REF!="Marshall",+All!#REF!,0))</f>
        <v>#REF!</v>
      </c>
      <c r="AI51" s="707" t="e">
        <f>IF(+All!#REF!="Marshall",+All!#REF!,IF(+All!#REF!="Marshall",+All!#REF!,0))</f>
        <v>#REF!</v>
      </c>
      <c r="AJ51" s="706" t="e">
        <f>IF(+All!#REF!="Marshall",+All!#REF!,IF(+All!#REF!="Marshall",+All!#REF!,0))</f>
        <v>#REF!</v>
      </c>
      <c r="AK51" s="707" t="e">
        <f>IF(+All!#REF!="Marshall",+All!#REF!,IF(+All!#REF!="Marshall",+All!#REF!,0))</f>
        <v>#REF!</v>
      </c>
      <c r="AL51" s="81" t="e">
        <f>IF(+All!#REF!="Marshall",+All!#REF!,IF(+All!#REF!="Marshall",+All!#REF!,0))</f>
        <v>#REF!</v>
      </c>
      <c r="AM51" s="82" t="e">
        <f>IF(+All!#REF!="Marshall",+All!#REF!,IF(+All!#REF!="Marshall",+All!#REF!,0))</f>
        <v>#REF!</v>
      </c>
      <c r="AN51" s="81" t="e">
        <f>IF(+All!#REF!="Marshall",+All!#REF!,IF(+All!#REF!="Marshall",+All!#REF!,0))</f>
        <v>#REF!</v>
      </c>
      <c r="AO51" s="83" t="e">
        <f>IF(+All!#REF!="Marshall",+All!#REF!,IF(+All!#REF!="Marshall",+All!#REF!,0))</f>
        <v>#REF!</v>
      </c>
      <c r="AP51" s="84" t="e">
        <f>IF(+All!#REF!="Marshall",+All!#REF!,IF(+All!#REF!="Marshall",+All!#REF!,0))</f>
        <v>#REF!</v>
      </c>
      <c r="AQ51" s="480" t="e">
        <f>IF(+All!#REF!="Marshall",+All!#REF!,IF(+All!#REF!="Marshall",+All!#REF!,0))</f>
        <v>#REF!</v>
      </c>
      <c r="AR51" s="482" t="e">
        <f>IF(+All!#REF!="Marshall",+All!#REF!,IF(+All!#REF!="Marshall",+All!#REF!,0))</f>
        <v>#REF!</v>
      </c>
      <c r="AS51" s="483" t="e">
        <f>IF(+All!#REF!="Marshall",+All!#REF!,IF(+All!#REF!="Marshall",+All!#REF!,0))</f>
        <v>#REF!</v>
      </c>
      <c r="AT51" s="483" t="e">
        <f>IF(+All!#REF!="Marshall",+All!#REF!,IF(+All!#REF!="Marshall",+All!#REF!,0))</f>
        <v>#REF!</v>
      </c>
      <c r="AU51" s="482" t="e">
        <f>IF(+All!#REF!="Marshall",+All!#REF!,IF(+All!#REF!="Marshall",+All!#REF!,0))</f>
        <v>#REF!</v>
      </c>
      <c r="AV51" s="483" t="e">
        <f>IF(+All!#REF!="Marshall",+All!#REF!,IF(+All!#REF!="Marshall",+All!#REF!,0))</f>
        <v>#REF!</v>
      </c>
      <c r="AW51" s="484" t="e">
        <f>IF(+All!#REF!="Marshall",+All!#REF!,IF(+All!#REF!="Marshall",+All!#REF!,0))</f>
        <v>#REF!</v>
      </c>
      <c r="AX51" s="483" t="e">
        <f>IF(+All!#REF!="Marshall",+All!#REF!,IF(+All!#REF!="Marshall",+All!#REF!,0))</f>
        <v>#REF!</v>
      </c>
      <c r="AY51" s="88" t="e">
        <f>IF(+All!#REF!="Marshall",+All!#REF!,IF(+All!#REF!="Marshall",+All!#REF!,0))</f>
        <v>#REF!</v>
      </c>
      <c r="AZ51" s="89" t="e">
        <f>IF(+All!#REF!="Marshall",+All!#REF!,IF(+All!#REF!="Marshall",+All!#REF!,0))</f>
        <v>#REF!</v>
      </c>
      <c r="BA51" s="90" t="e">
        <f>IF(+All!#REF!="Marshall",+All!#REF!,IF(+All!#REF!="Marshall",+All!#REF!,0))</f>
        <v>#REF!</v>
      </c>
      <c r="BB51" s="90" t="e">
        <f>IF(+All!#REF!="Marshall",+All!#REF!,IF(+All!#REF!="Marshall",+All!#REF!,0))</f>
        <v>#REF!</v>
      </c>
      <c r="BC51" s="91" t="e">
        <f>IF(+All!#REF!="Marshall",+All!#REF!,IF(+All!#REF!="Marshall",+All!#REF!,0))</f>
        <v>#REF!</v>
      </c>
      <c r="BD51" s="482" t="e">
        <f>IF(+All!#REF!="Marshall",+All!#REF!,IF(+All!#REF!="Marshall",+All!#REF!,0))</f>
        <v>#REF!</v>
      </c>
      <c r="BE51" s="483" t="e">
        <f>IF(+All!#REF!="Marshall",+All!#REF!,IF(+All!#REF!="Marshall",+All!#REF!,0))</f>
        <v>#REF!</v>
      </c>
      <c r="BF51" s="483" t="e">
        <f>IF(+All!#REF!="Marshall",+All!#REF!,IF(+All!#REF!="Marshall",+All!#REF!,0))</f>
        <v>#REF!</v>
      </c>
      <c r="BG51" s="482" t="e">
        <f>IF(+All!#REF!="Marshall",+All!#REF!,IF(+All!#REF!="Marshall",+All!#REF!,0))</f>
        <v>#REF!</v>
      </c>
      <c r="BH51" s="483" t="e">
        <f>IF(+All!#REF!="Marshall",+All!#REF!,IF(+All!#REF!="Marshall",+All!#REF!,0))</f>
        <v>#REF!</v>
      </c>
      <c r="BI51" s="484" t="e">
        <f>IF(+All!#REF!="Marshall",+All!#REF!,IF(+All!#REF!="Marshall",+All!#REF!,0))</f>
        <v>#REF!</v>
      </c>
      <c r="BJ51" s="92" t="e">
        <f>IF(+All!#REF!="Marshall",+All!#REF!,IF(+All!#REF!="Marshall",+All!#REF!,0))</f>
        <v>#REF!</v>
      </c>
      <c r="BK51" s="93" t="e">
        <f>IF(+All!#REF!="Marshall",+All!#REF!,IF(+All!#REF!="Marshall",+All!#REF!,0))</f>
        <v>#REF!</v>
      </c>
    </row>
    <row r="52" spans="1:63" x14ac:dyDescent="0.8">
      <c r="A52" s="70">
        <f>IF(+All!$F418="Marshall",+All!A418,IF(+All!$H418="Marshall",+All!A418,0))</f>
        <v>6</v>
      </c>
      <c r="B52" s="480" t="str">
        <f>IF(+All!$F418="Marshall",+All!B418,IF(+All!$H418="Marshall",+All!B418,0))</f>
        <v>Sat</v>
      </c>
      <c r="C52" s="72">
        <f>IF(+All!$F418="Marshall",+All!C418,IF(+All!$H418="Marshall",+All!C418,0))</f>
        <v>44478</v>
      </c>
      <c r="D52" s="73">
        <f>IF(+All!$F418="Marshall",+All!D418,IF(+All!$H418="Marshall",+All!D418,0))</f>
        <v>0.58333333333333337</v>
      </c>
      <c r="E52" s="707" t="str">
        <f>IF(+All!$F418="Marshall",+All!E418,IF(+All!$H418="Marshall",+All!E418,0))</f>
        <v>CBSSN</v>
      </c>
      <c r="F52" s="75" t="str">
        <f>IF(+All!$F418="Marshall",+All!F418,IF(+All!$H418="Marshall",+All!F418,0))</f>
        <v>Old Dominion</v>
      </c>
      <c r="G52" s="76" t="str">
        <f>IF(+All!$F418="Marshall",+All!G418,IF(+All!$H418="Marshall",+All!G418,0))</f>
        <v>CUSA</v>
      </c>
      <c r="H52" s="75" t="str">
        <f>IF(+All!$F418="Marshall",+All!H418,IF(+All!$H418="Marshall",+All!H418,0))</f>
        <v>Marshall</v>
      </c>
      <c r="I52" s="76" t="str">
        <f>IF(+All!$F418="Marshall",+All!I418,IF(+All!$H418="Marshall",+All!I418,0))</f>
        <v>CUSA</v>
      </c>
      <c r="J52" s="706" t="str">
        <f>IF(+All!$F418="Marshall",+All!J418,IF(+All!$H418="Marshall",+All!J418,0))</f>
        <v>Marshall</v>
      </c>
      <c r="K52" s="707" t="str">
        <f>IF(+All!$F418="Marshall",+All!K418,IF(+All!$H418="Marshall",+All!K418,0))</f>
        <v>Old Dominion</v>
      </c>
      <c r="L52" s="78">
        <f>IF(+All!$F418="Marshall",+All!L418,IF(+All!$H418="Marshall",+All!L418,0))</f>
        <v>20.5</v>
      </c>
      <c r="M52" s="79">
        <f>IF(+All!$F418="Marshall",+All!M418,IF(+All!$H418="Marshall",+All!M418,0))</f>
        <v>65.5</v>
      </c>
      <c r="N52" s="706" t="str">
        <f>IF(+All!$F418="Marshall",+All!N418,IF(+All!$H418="Marshall",+All!N418,0))</f>
        <v>Marshall</v>
      </c>
      <c r="O52" s="708">
        <f>IF(+All!$F418="Marshall",+All!O418,IF(+All!$H418="Marshall",+All!O418,0))</f>
        <v>20</v>
      </c>
      <c r="P52" s="708" t="str">
        <f>IF(+All!$F418="Marshall",+All!P418,IF(+All!$H418="Marshall",+All!P418,0))</f>
        <v>Old Dominion</v>
      </c>
      <c r="Q52" s="707">
        <f>IF(+All!$F418="Marshall",+All!Q418,IF(+All!$H418="Marshall",+All!Q418,0))</f>
        <v>13</v>
      </c>
      <c r="R52" s="706" t="str">
        <f>IF(+All!$F418="Marshall",+All!R418,IF(+All!$H418="Marshall",+All!R418,0))</f>
        <v>Old Dominion</v>
      </c>
      <c r="S52" s="708" t="str">
        <f>IF(+All!$F418="Marshall",+All!S418,IF(+All!$H418="Marshall",+All!S418,0))</f>
        <v>Marshall</v>
      </c>
      <c r="T52" s="706" t="str">
        <f>IF(+All!$F418="Marshall",+All!T418,IF(+All!$H418="Marshall",+All!T418,0))</f>
        <v>Marshall</v>
      </c>
      <c r="U52" s="707" t="str">
        <f>IF(+All!$F418="Marshall",+All!U418,IF(+All!$H418="Marshall",+All!U418,0))</f>
        <v>L</v>
      </c>
      <c r="V52" s="706">
        <f>IF(+All!$F268="Marshall",+All!#REF!,IF(+All!$H268="Marshall",+All!#REF!,0))</f>
        <v>0</v>
      </c>
      <c r="W52" s="707">
        <f>IF(+All!$F268="Marshall",+All!#REF!,IF(+All!$H268="Marshall",+All!#REF!,0))</f>
        <v>0</v>
      </c>
      <c r="X52" s="706">
        <f>IF(+All!$F268="Marshall",+All!#REF!,IF(+All!$H268="Marshall",+All!#REF!,0))</f>
        <v>0</v>
      </c>
      <c r="Y52" s="707">
        <f>IF(+All!$F268="Marshall",+All!#REF!,IF(+All!$H268="Marshall",+All!#REF!,0))</f>
        <v>0</v>
      </c>
      <c r="Z52" s="706">
        <f>IF(+All!$F268="Marshall",+All!#REF!,IF(+All!$H268="Marshall",+All!#REF!,0))</f>
        <v>0</v>
      </c>
      <c r="AA52" s="707">
        <f>IF(+All!$F268="Marshall",+All!#REF!,IF(+All!$H268="Marshall",+All!#REF!,0))</f>
        <v>0</v>
      </c>
      <c r="AB52" s="706">
        <f>IF(+All!$F268="Marshall",+All!#REF!,IF(+All!$H268="Marshall",+All!#REF!,0))</f>
        <v>0</v>
      </c>
      <c r="AC52" s="707">
        <f>IF(+All!$F268="Marshall",+All!#REF!,IF(+All!$H268="Marshall",+All!#REF!,0))</f>
        <v>0</v>
      </c>
      <c r="AD52" s="706">
        <f>IF(+All!$F268="Marshall",+All!#REF!,IF(+All!$H268="Marshall",+All!#REF!,0))</f>
        <v>0</v>
      </c>
      <c r="AE52" s="707">
        <f>IF(+All!$F268="Marshall",+All!#REF!,IF(+All!$H268="Marshall",+All!#REF!,0))</f>
        <v>0</v>
      </c>
      <c r="AF52" s="706">
        <f>IF(+All!$F268="Marshall",+All!#REF!,IF(+All!$H268="Marshall",+All!#REF!,0))</f>
        <v>0</v>
      </c>
      <c r="AG52" s="707">
        <f>IF(+All!$F268="Marshall",+All!#REF!,IF(+All!$H268="Marshall",+All!#REF!,0))</f>
        <v>0</v>
      </c>
      <c r="AH52" s="706">
        <f>IF(+All!$F268="Marshall",+All!#REF!,IF(+All!$H268="Marshall",+All!#REF!,0))</f>
        <v>0</v>
      </c>
      <c r="AI52" s="707">
        <f>IF(+All!$F268="Marshall",+All!#REF!,IF(+All!$H268="Marshall",+All!#REF!,0))</f>
        <v>0</v>
      </c>
      <c r="AJ52" s="706">
        <f>IF(+All!$F268="Marshall",+All!#REF!,IF(+All!$H268="Marshall",+All!#REF!,0))</f>
        <v>0</v>
      </c>
      <c r="AK52" s="707">
        <f>IF(+All!$F268="Marshall",+All!#REF!,IF(+All!$H268="Marshall",+All!#REF!,0))</f>
        <v>0</v>
      </c>
      <c r="AL52" s="81">
        <f>IF(+All!$F268="Marshall",+All!V268,IF(+All!$H268="Marshall",+All!V268,0))</f>
        <v>0</v>
      </c>
      <c r="AM52" s="82">
        <f>IF(+All!$F268="Marshall",+All!W268,IF(+All!$H268="Marshall",+All!W268,0))</f>
        <v>0</v>
      </c>
      <c r="AN52" s="81">
        <f>IF(+All!$F268="Marshall",+All!X268,IF(+All!$H268="Marshall",+All!X268,0))</f>
        <v>0</v>
      </c>
      <c r="AO52" s="83">
        <f>IF(+All!$F268="Marshall",+All!Y268,IF(+All!$H268="Marshall",+All!Y268,0))</f>
        <v>0</v>
      </c>
      <c r="AP52" s="84">
        <f>IF(+All!$F268="Marshall",+All!Z268,IF(+All!$H268="Marshall",+All!Z268,0))</f>
        <v>0</v>
      </c>
      <c r="AQ52" s="480">
        <f>IF(+All!$F268="Marshall",+All!#REF!,IF(+All!$H268="Marshall",+All!#REF!,0))</f>
        <v>0</v>
      </c>
      <c r="AR52" s="482">
        <f>IF(+All!$F268="Marshall",+All!#REF!,IF(+All!$H268="Marshall",+All!#REF!,0))</f>
        <v>0</v>
      </c>
      <c r="AS52" s="483">
        <f>IF(+All!$F268="Marshall",+All!#REF!,IF(+All!$H268="Marshall",+All!#REF!,0))</f>
        <v>0</v>
      </c>
      <c r="AT52" s="483">
        <f>IF(+All!$F268="Marshall",+All!#REF!,IF(+All!$H268="Marshall",+All!#REF!,0))</f>
        <v>0</v>
      </c>
      <c r="AU52" s="482">
        <f>IF(+All!$F268="Marshall",+All!#REF!,IF(+All!$H268="Marshall",+All!#REF!,0))</f>
        <v>0</v>
      </c>
      <c r="AV52" s="483">
        <f>IF(+All!$F268="Marshall",+All!#REF!,IF(+All!$H268="Marshall",+All!#REF!,0))</f>
        <v>0</v>
      </c>
      <c r="AW52" s="484">
        <f>IF(+All!$F268="Marshall",+All!#REF!,IF(+All!$H268="Marshall",+All!#REF!,0))</f>
        <v>0</v>
      </c>
      <c r="AX52" s="483">
        <f>IF(+All!$F268="Marshall",+All!#REF!,IF(+All!$H268="Marshall",+All!#REF!,0))</f>
        <v>0</v>
      </c>
      <c r="AY52" s="88">
        <f>IF(+All!$F268="Marshall",+All!#REF!,IF(+All!$H268="Marshall",+All!#REF!,0))</f>
        <v>0</v>
      </c>
      <c r="AZ52" s="89">
        <f>IF(+All!$F268="Marshall",+All!#REF!,IF(+All!$H268="Marshall",+All!#REF!,0))</f>
        <v>0</v>
      </c>
      <c r="BA52" s="90">
        <f>IF(+All!$F268="Marshall",+All!#REF!,IF(+All!$H268="Marshall",+All!#REF!,0))</f>
        <v>0</v>
      </c>
      <c r="BB52" s="90">
        <f>IF(+All!$F268="Marshall",+All!#REF!,IF(+All!$H268="Marshall",+All!#REF!,0))</f>
        <v>0</v>
      </c>
      <c r="BC52" s="91">
        <f>IF(+All!$F268="Marshall",+All!#REF!,IF(+All!$H268="Marshall",+All!#REF!,0))</f>
        <v>0</v>
      </c>
      <c r="BD52" s="482">
        <f>IF(+All!$F268="Marshall",+All!#REF!,IF(+All!$H268="Marshall",+All!#REF!,0))</f>
        <v>0</v>
      </c>
      <c r="BE52" s="483">
        <f>IF(+All!$F268="Marshall",+All!#REF!,IF(+All!$H268="Marshall",+All!#REF!,0))</f>
        <v>0</v>
      </c>
      <c r="BF52" s="483">
        <f>IF(+All!$F268="Marshall",+All!#REF!,IF(+All!$H268="Marshall",+All!#REF!,0))</f>
        <v>0</v>
      </c>
      <c r="BG52" s="482">
        <f>IF(+All!$F268="Marshall",+All!#REF!,IF(+All!$H268="Marshall",+All!#REF!,0))</f>
        <v>0</v>
      </c>
      <c r="BH52" s="483">
        <f>IF(+All!$F268="Marshall",+All!#REF!,IF(+All!$H268="Marshall",+All!#REF!,0))</f>
        <v>0</v>
      </c>
      <c r="BI52" s="484">
        <f>IF(+All!$F268="Marshall",+All!#REF!,IF(+All!$H268="Marshall",+All!#REF!,0))</f>
        <v>0</v>
      </c>
      <c r="BJ52" s="92">
        <f>IF(+All!$F268="Marshall",+All!#REF!,IF(+All!$H268="Marshall",+All!#REF!,0))</f>
        <v>0</v>
      </c>
      <c r="BK52" s="93">
        <f>IF(+All!$F268="Marshall",+All!#REF!,IF(+All!$H268="Marshall",+All!#REF!,0))</f>
        <v>0</v>
      </c>
    </row>
    <row r="53" spans="1:63" x14ac:dyDescent="0.8">
      <c r="A53" s="70">
        <f>IF(+All!$F480="Marshall",+All!A480,IF(+All!$H480="Marshall",+All!A480,0))</f>
        <v>7</v>
      </c>
      <c r="B53" s="480" t="str">
        <f>IF(+All!$F480="Marshall",+All!B480,IF(+All!$H480="Marshall",+All!B480,0))</f>
        <v>Fri</v>
      </c>
      <c r="C53" s="72">
        <f>IF(+All!$F480="Marshall",+All!C480,IF(+All!$H480="Marshall",+All!C480,0))</f>
        <v>44484</v>
      </c>
      <c r="D53" s="73">
        <f>IF(+All!$F480="Marshall",+All!D480,IF(+All!$H480="Marshall",+All!D480,0))</f>
        <v>0.79166666666666663</v>
      </c>
      <c r="E53" s="707" t="str">
        <f>IF(+All!$F480="Marshall",+All!E480,IF(+All!$H480="Marshall",+All!E480,0))</f>
        <v>CBSSN</v>
      </c>
      <c r="F53" s="75" t="str">
        <f>IF(+All!$F480="Marshall",+All!F480,IF(+All!$H480="Marshall",+All!F480,0))</f>
        <v>Marshall</v>
      </c>
      <c r="G53" s="76" t="str">
        <f>IF(+All!$F480="Marshall",+All!G480,IF(+All!$H480="Marshall",+All!G480,0))</f>
        <v>CUSA</v>
      </c>
      <c r="H53" s="75" t="str">
        <f>IF(+All!$F480="Marshall",+All!H480,IF(+All!$H480="Marshall",+All!H480,0))</f>
        <v>North Texas</v>
      </c>
      <c r="I53" s="76" t="str">
        <f>IF(+All!$F480="Marshall",+All!I480,IF(+All!$H480="Marshall",+All!I480,0))</f>
        <v>CUSA</v>
      </c>
      <c r="J53" s="706" t="str">
        <f>IF(+All!$F480="Marshall",+All!J480,IF(+All!$H480="Marshall",+All!J480,0))</f>
        <v>Marshall</v>
      </c>
      <c r="K53" s="707" t="str">
        <f>IF(+All!$F480="Marshall",+All!K480,IF(+All!$H480="Marshall",+All!K480,0))</f>
        <v>North Texas</v>
      </c>
      <c r="L53" s="78">
        <f>IF(+All!$F480="Marshall",+All!L480,IF(+All!$H480="Marshall",+All!L480,0))</f>
        <v>11</v>
      </c>
      <c r="M53" s="79">
        <f>IF(+All!$F480="Marshall",+All!M480,IF(+All!$H480="Marshall",+All!M480,0))</f>
        <v>66.5</v>
      </c>
      <c r="N53" s="706" t="str">
        <f>IF(+All!$F480="Marshall",+All!N480,IF(+All!$H480="Marshall",+All!N480,0))</f>
        <v>Marshall</v>
      </c>
      <c r="O53" s="708">
        <f>IF(+All!$F480="Marshall",+All!O480,IF(+All!$H480="Marshall",+All!O480,0))</f>
        <v>49</v>
      </c>
      <c r="P53" s="708" t="str">
        <f>IF(+All!$F480="Marshall",+All!P480,IF(+All!$H480="Marshall",+All!P480,0))</f>
        <v>North Texas</v>
      </c>
      <c r="Q53" s="707">
        <f>IF(+All!$F480="Marshall",+All!Q480,IF(+All!$H480="Marshall",+All!Q480,0))</f>
        <v>21</v>
      </c>
      <c r="R53" s="706" t="str">
        <f>IF(+All!$F480="Marshall",+All!R480,IF(+All!$H480="Marshall",+All!R480,0))</f>
        <v>Marshall</v>
      </c>
      <c r="S53" s="708" t="str">
        <f>IF(+All!$F480="Marshall",+All!S480,IF(+All!$H480="Marshall",+All!S480,0))</f>
        <v>North Texas</v>
      </c>
      <c r="T53" s="706" t="str">
        <f>IF(+All!$F480="Marshall",+All!T480,IF(+All!$H480="Marshall",+All!T480,0))</f>
        <v>Marshall</v>
      </c>
      <c r="U53" s="707" t="str">
        <f>IF(+All!$F480="Marshall",+All!U480,IF(+All!$H480="Marshall",+All!U480,0))</f>
        <v>W</v>
      </c>
      <c r="V53" s="706"/>
      <c r="W53" s="707"/>
      <c r="X53" s="706"/>
      <c r="Y53" s="707"/>
      <c r="Z53" s="706"/>
      <c r="AA53" s="707"/>
      <c r="AB53" s="706"/>
      <c r="AC53" s="707"/>
      <c r="AD53" s="706"/>
      <c r="AE53" s="707"/>
      <c r="AF53" s="706"/>
      <c r="AG53" s="707"/>
      <c r="AH53" s="706"/>
      <c r="AI53" s="707"/>
      <c r="AJ53" s="706"/>
      <c r="AK53" s="707"/>
      <c r="AQ53" s="480"/>
      <c r="AR53" s="482"/>
      <c r="AS53" s="483"/>
      <c r="AT53" s="483"/>
      <c r="AU53" s="482"/>
      <c r="AV53" s="483"/>
      <c r="AW53" s="484"/>
      <c r="AX53" s="483"/>
      <c r="AY53" s="88"/>
      <c r="AZ53" s="89"/>
      <c r="BA53" s="90"/>
      <c r="BB53" s="90"/>
      <c r="BC53" s="91"/>
      <c r="BD53" s="482"/>
      <c r="BE53" s="483"/>
      <c r="BF53" s="483"/>
      <c r="BG53" s="482"/>
      <c r="BH53" s="483"/>
      <c r="BI53" s="484"/>
    </row>
    <row r="54" spans="1:63" x14ac:dyDescent="0.8">
      <c r="A54" s="70">
        <f>IF(+All!$F619="Marshall",+All!A619,IF(+All!$H619="Marshall",+All!A619,0))</f>
        <v>8</v>
      </c>
      <c r="B54" s="480" t="str">
        <f>IF(+All!$F619="Marshall",+All!B619,IF(+All!$H619="Marshall",+All!B619,0))</f>
        <v>Sat</v>
      </c>
      <c r="C54" s="72">
        <f>IF(+All!$F619="Marshall",+All!C619,IF(+All!$H619="Marshall",+All!C619,0))</f>
        <v>44492</v>
      </c>
      <c r="D54" s="73">
        <f>IF(+All!$F619="Marshall",+All!D619,IF(+All!$H619="Marshall",+All!D619,0))</f>
        <v>0</v>
      </c>
      <c r="E54" s="707">
        <f>IF(+All!$F619="Marshall",+All!E619,IF(+All!$H619="Marshall",+All!E619,0))</f>
        <v>0</v>
      </c>
      <c r="F54" s="75" t="str">
        <f>IF(+All!$F619="Marshall",+All!F619,IF(+All!$H619="Marshall",+All!F619,0))</f>
        <v>Marshall</v>
      </c>
      <c r="G54" s="76" t="str">
        <f>IF(+All!$F619="Marshall",+All!G619,IF(+All!$H619="Marshall",+All!G619,0))</f>
        <v>CUSA</v>
      </c>
      <c r="H54" s="75" t="str">
        <f>IF(+All!$F619="Marshall",+All!H619,IF(+All!$H619="Marshall",+All!H619,0))</f>
        <v>Open</v>
      </c>
      <c r="I54" s="76" t="str">
        <f>IF(+All!$F619="Marshall",+All!I619,IF(+All!$H619="Marshall",+All!I619,0))</f>
        <v>ZZZ</v>
      </c>
      <c r="J54" s="706">
        <f>IF(+All!$F619="Marshall",+All!J619,IF(+All!$H619="Marshall",+All!J619,0))</f>
        <v>0</v>
      </c>
      <c r="K54" s="707" t="str">
        <f>IF(+All!$F619="Marshall",+All!K619,IF(+All!$H619="Marshall",+All!K619,0))</f>
        <v>Marshall</v>
      </c>
      <c r="L54" s="78">
        <f>IF(+All!$F619="Marshall",+All!L619,IF(+All!$H619="Marshall",+All!L619,0))</f>
        <v>0</v>
      </c>
      <c r="M54" s="79">
        <f>IF(+All!$F619="Marshall",+All!M619,IF(+All!$H619="Marshall",+All!M619,0))</f>
        <v>0</v>
      </c>
      <c r="N54" s="706">
        <f>IF(+All!$F619="Marshall",+All!N619,IF(+All!$H619="Marshall",+All!N619,0))</f>
        <v>0</v>
      </c>
      <c r="O54" s="708">
        <f>IF(+All!$F619="Marshall",+All!O619,IF(+All!$H619="Marshall",+All!O619,0))</f>
        <v>0</v>
      </c>
      <c r="P54" s="708">
        <f>IF(+All!$F619="Marshall",+All!P619,IF(+All!$H619="Marshall",+All!P619,0))</f>
        <v>0</v>
      </c>
      <c r="Q54" s="707">
        <f>IF(+All!$F619="Marshall",+All!Q619,IF(+All!$H619="Marshall",+All!Q619,0))</f>
        <v>0</v>
      </c>
      <c r="R54" s="706">
        <f>IF(+All!$F619="Marshall",+All!R619,IF(+All!$H619="Marshall",+All!R619,0))</f>
        <v>0</v>
      </c>
      <c r="S54" s="708">
        <f>IF(+All!$F619="Marshall",+All!S619,IF(+All!$H619="Marshall",+All!S619,0))</f>
        <v>0</v>
      </c>
      <c r="T54" s="706">
        <f>IF(+All!$F619="Marshall",+All!T619,IF(+All!$H619="Marshall",+All!T619,0))</f>
        <v>0</v>
      </c>
      <c r="U54" s="707">
        <f>IF(+All!$F619="Marshall",+All!U619,IF(+All!$H619="Marshall",+All!U619,0))</f>
        <v>0</v>
      </c>
      <c r="V54" s="706"/>
      <c r="W54" s="707"/>
      <c r="X54" s="706"/>
      <c r="Y54" s="707"/>
      <c r="Z54" s="706"/>
      <c r="AA54" s="707"/>
      <c r="AB54" s="706"/>
      <c r="AC54" s="707"/>
      <c r="AD54" s="706"/>
      <c r="AE54" s="707"/>
      <c r="AF54" s="706"/>
      <c r="AG54" s="707"/>
      <c r="AH54" s="706"/>
      <c r="AI54" s="707"/>
      <c r="AJ54" s="706"/>
      <c r="AK54" s="707"/>
      <c r="AQ54" s="480"/>
      <c r="AR54" s="482"/>
      <c r="AS54" s="483"/>
      <c r="AT54" s="483"/>
      <c r="AU54" s="482"/>
      <c r="AV54" s="483"/>
      <c r="AW54" s="484"/>
      <c r="AX54" s="483"/>
      <c r="AY54" s="88"/>
      <c r="AZ54" s="89"/>
      <c r="BA54" s="90"/>
      <c r="BB54" s="90"/>
      <c r="BC54" s="91"/>
      <c r="BD54" s="482"/>
      <c r="BE54" s="483"/>
      <c r="BF54" s="483"/>
      <c r="BG54" s="482"/>
      <c r="BH54" s="483"/>
      <c r="BI54" s="484"/>
    </row>
    <row r="55" spans="1:63" x14ac:dyDescent="0.8">
      <c r="A55" s="70">
        <f>IF(+All!$F658="Marshall",+All!A658,IF(+All!$H658="Marshall",+All!A658,0))</f>
        <v>9</v>
      </c>
      <c r="B55" s="480" t="str">
        <f>IF(+All!$F658="Marshall",+All!B658,IF(+All!$H658="Marshall",+All!B658,0))</f>
        <v>Sat</v>
      </c>
      <c r="C55" s="72">
        <f>IF(+All!$F658="Marshall",+All!C658,IF(+All!$H658="Marshall",+All!C658,0))</f>
        <v>44499</v>
      </c>
      <c r="D55" s="73">
        <f>IF(+All!$F658="Marshall",+All!D658,IF(+All!$H658="Marshall",+All!D658,0))</f>
        <v>0.64583333333333337</v>
      </c>
      <c r="E55" s="707">
        <f>IF(+All!$F658="Marshall",+All!E658,IF(+All!$H658="Marshall",+All!E658,0))</f>
        <v>0</v>
      </c>
      <c r="F55" s="75" t="str">
        <f>IF(+All!$F658="Marshall",+All!F658,IF(+All!$H658="Marshall",+All!F658,0))</f>
        <v>Florida Intl</v>
      </c>
      <c r="G55" s="76" t="str">
        <f>IF(+All!$F658="Marshall",+All!G658,IF(+All!$H658="Marshall",+All!G658,0))</f>
        <v>CUSA</v>
      </c>
      <c r="H55" s="75" t="str">
        <f>IF(+All!$F658="Marshall",+All!H658,IF(+All!$H658="Marshall",+All!H658,0))</f>
        <v>Marshall</v>
      </c>
      <c r="I55" s="76" t="str">
        <f>IF(+All!$F658="Marshall",+All!I658,IF(+All!$H658="Marshall",+All!I658,0))</f>
        <v>CUSA</v>
      </c>
      <c r="J55" s="706" t="str">
        <f>IF(+All!$F658="Marshall",+All!J658,IF(+All!$H658="Marshall",+All!J658,0))</f>
        <v>Marshall</v>
      </c>
      <c r="K55" s="707" t="str">
        <f>IF(+All!$F658="Marshall",+All!K658,IF(+All!$H658="Marshall",+All!K658,0))</f>
        <v>Florida Intl</v>
      </c>
      <c r="L55" s="78">
        <f>IF(+All!$F658="Marshall",+All!L658,IF(+All!$H658="Marshall",+All!L658,0))</f>
        <v>21.5</v>
      </c>
      <c r="M55" s="79">
        <f>IF(+All!$F658="Marshall",+All!M658,IF(+All!$H658="Marshall",+All!M658,0))</f>
        <v>65</v>
      </c>
      <c r="N55" s="706" t="str">
        <f>IF(+All!$F658="Marshall",+All!N658,IF(+All!$H658="Marshall",+All!N658,0))</f>
        <v>Marshall</v>
      </c>
      <c r="O55" s="708">
        <f>IF(+All!$F658="Marshall",+All!O658,IF(+All!$H658="Marshall",+All!O658,0))</f>
        <v>38</v>
      </c>
      <c r="P55" s="708" t="str">
        <f>IF(+All!$F658="Marshall",+All!P658,IF(+All!$H658="Marshall",+All!P658,0))</f>
        <v>Florida Intl</v>
      </c>
      <c r="Q55" s="707">
        <f>IF(+All!$F658="Marshall",+All!Q658,IF(+All!$H658="Marshall",+All!Q658,0))</f>
        <v>0</v>
      </c>
      <c r="R55" s="706" t="str">
        <f>IF(+All!$F658="Marshall",+All!R658,IF(+All!$H658="Marshall",+All!R658,0))</f>
        <v>Marshall</v>
      </c>
      <c r="S55" s="708" t="str">
        <f>IF(+All!$F658="Marshall",+All!S658,IF(+All!$H658="Marshall",+All!S658,0))</f>
        <v>Florida Intl</v>
      </c>
      <c r="T55" s="706" t="str">
        <f>IF(+All!$F658="Marshall",+All!T658,IF(+All!$H658="Marshall",+All!T658,0))</f>
        <v>Florida Intl</v>
      </c>
      <c r="U55" s="707" t="str">
        <f>IF(+All!$F658="Marshall",+All!U658,IF(+All!$H658="Marshall",+All!U658,0))</f>
        <v>L</v>
      </c>
      <c r="V55" s="706"/>
      <c r="W55" s="707"/>
      <c r="X55" s="706"/>
      <c r="Y55" s="707"/>
      <c r="Z55" s="706"/>
      <c r="AA55" s="707"/>
      <c r="AB55" s="706"/>
      <c r="AC55" s="707"/>
      <c r="AD55" s="706"/>
      <c r="AE55" s="707"/>
      <c r="AF55" s="706"/>
      <c r="AG55" s="707"/>
      <c r="AH55" s="706"/>
      <c r="AI55" s="707"/>
      <c r="AJ55" s="706"/>
      <c r="AK55" s="707"/>
      <c r="AQ55" s="480"/>
      <c r="AR55" s="482"/>
      <c r="AS55" s="483"/>
      <c r="AT55" s="483"/>
      <c r="AU55" s="482"/>
      <c r="AV55" s="483"/>
      <c r="AW55" s="484"/>
      <c r="AX55" s="483"/>
      <c r="AY55" s="88"/>
      <c r="AZ55" s="89"/>
      <c r="BA55" s="90"/>
      <c r="BB55" s="90"/>
      <c r="BC55" s="91"/>
      <c r="BD55" s="482"/>
      <c r="BE55" s="483"/>
      <c r="BF55" s="483"/>
      <c r="BG55" s="482"/>
      <c r="BH55" s="483"/>
      <c r="BI55" s="484"/>
    </row>
    <row r="56" spans="1:63" x14ac:dyDescent="0.8">
      <c r="A56" s="70">
        <f>IF(+All!$F737="Marshall",+All!A737,IF(+All!$H737="Marshall",+All!A737,0))</f>
        <v>10</v>
      </c>
      <c r="B56" s="480" t="str">
        <f>IF(+All!$F737="Marshall",+All!B737,IF(+All!$H737="Marshall",+All!B737,0))</f>
        <v>Sat</v>
      </c>
      <c r="C56" s="72">
        <f>IF(+All!$F737="Marshall",+All!C737,IF(+All!$H737="Marshall",+All!C737,0))</f>
        <v>44506</v>
      </c>
      <c r="D56" s="73">
        <f>IF(+All!$F737="Marshall",+All!D737,IF(+All!$H737="Marshall",+All!D737,0))</f>
        <v>0.75</v>
      </c>
      <c r="E56" s="707">
        <f>IF(+All!$F737="Marshall",+All!E737,IF(+All!$H737="Marshall",+All!E737,0))</f>
        <v>0</v>
      </c>
      <c r="F56" s="75" t="str">
        <f>IF(+All!$F737="Marshall",+All!F737,IF(+All!$H737="Marshall",+All!F737,0))</f>
        <v>Marshall</v>
      </c>
      <c r="G56" s="76" t="str">
        <f>IF(+All!$F737="Marshall",+All!G737,IF(+All!$H737="Marshall",+All!G737,0))</f>
        <v>CUSA</v>
      </c>
      <c r="H56" s="75" t="str">
        <f>IF(+All!$F737="Marshall",+All!H737,IF(+All!$H737="Marshall",+All!H737,0))</f>
        <v>Florida Atlantic</v>
      </c>
      <c r="I56" s="76" t="str">
        <f>IF(+All!$F737="Marshall",+All!I737,IF(+All!$H737="Marshall",+All!I737,0))</f>
        <v>CUSA</v>
      </c>
      <c r="J56" s="706" t="str">
        <f>IF(+All!$F737="Marshall",+All!J737,IF(+All!$H737="Marshall",+All!J737,0))</f>
        <v>Marshall</v>
      </c>
      <c r="K56" s="707" t="str">
        <f>IF(+All!$F737="Marshall",+All!K737,IF(+All!$H737="Marshall",+All!K737,0))</f>
        <v>Florida Atlantic</v>
      </c>
      <c r="L56" s="78">
        <f>IF(+All!$F737="Marshall",+All!L737,IF(+All!$H737="Marshall",+All!L737,0))</f>
        <v>1.5</v>
      </c>
      <c r="M56" s="79">
        <f>IF(+All!$F737="Marshall",+All!M737,IF(+All!$H737="Marshall",+All!M737,0))</f>
        <v>58.5</v>
      </c>
      <c r="N56" s="706" t="str">
        <f>IF(+All!$F737="Marshall",+All!N737,IF(+All!$H737="Marshall",+All!N737,0))</f>
        <v>Marshall</v>
      </c>
      <c r="O56" s="708">
        <f>IF(+All!$F737="Marshall",+All!O737,IF(+All!$H737="Marshall",+All!O737,0))</f>
        <v>28</v>
      </c>
      <c r="P56" s="708" t="str">
        <f>IF(+All!$F737="Marshall",+All!P737,IF(+All!$H737="Marshall",+All!P737,0))</f>
        <v>Florida Atlantic</v>
      </c>
      <c r="Q56" s="707">
        <f>IF(+All!$F737="Marshall",+All!Q737,IF(+All!$H737="Marshall",+All!Q737,0))</f>
        <v>13</v>
      </c>
      <c r="R56" s="706" t="str">
        <f>IF(+All!$F737="Marshall",+All!R737,IF(+All!$H737="Marshall",+All!R737,0))</f>
        <v>Marshall</v>
      </c>
      <c r="S56" s="708" t="str">
        <f>IF(+All!$F737="Marshall",+All!S737,IF(+All!$H737="Marshall",+All!S737,0))</f>
        <v>Florida Atlantic</v>
      </c>
      <c r="T56" s="706" t="str">
        <f>IF(+All!$F737="Marshall",+All!T737,IF(+All!$H737="Marshall",+All!T737,0))</f>
        <v>Marshall</v>
      </c>
      <c r="U56" s="707" t="str">
        <f>IF(+All!$F737="Marshall",+All!U737,IF(+All!$H737="Marshall",+All!U737,0))</f>
        <v>W</v>
      </c>
      <c r="V56" s="706"/>
      <c r="W56" s="707"/>
      <c r="X56" s="706"/>
      <c r="Y56" s="707"/>
      <c r="Z56" s="706"/>
      <c r="AA56" s="707"/>
      <c r="AB56" s="706"/>
      <c r="AC56" s="707"/>
      <c r="AD56" s="706"/>
      <c r="AE56" s="707"/>
      <c r="AF56" s="706"/>
      <c r="AG56" s="707"/>
      <c r="AH56" s="706"/>
      <c r="AI56" s="707"/>
      <c r="AJ56" s="706"/>
      <c r="AK56" s="707"/>
      <c r="AQ56" s="480"/>
      <c r="AR56" s="482"/>
      <c r="AS56" s="483"/>
      <c r="AT56" s="483"/>
      <c r="AU56" s="482"/>
      <c r="AV56" s="483"/>
      <c r="AW56" s="484"/>
      <c r="AX56" s="483"/>
      <c r="AY56" s="88"/>
      <c r="AZ56" s="89"/>
      <c r="BA56" s="90"/>
      <c r="BB56" s="90"/>
      <c r="BC56" s="91"/>
      <c r="BD56" s="482"/>
      <c r="BE56" s="483"/>
      <c r="BF56" s="483"/>
      <c r="BG56" s="482"/>
      <c r="BH56" s="483"/>
      <c r="BI56" s="484"/>
    </row>
    <row r="57" spans="1:63" x14ac:dyDescent="0.8">
      <c r="A57" s="70">
        <f>IF(+All!$F812="Marshall",+All!A812,IF(+All!$H812="Marshall",+All!A812,0))</f>
        <v>11</v>
      </c>
      <c r="B57" s="480" t="str">
        <f>IF(+All!$F812="Marshall",+All!B812,IF(+All!$H812="Marshall",+All!B812,0))</f>
        <v>Sat</v>
      </c>
      <c r="C57" s="72">
        <f>IF(+All!$F812="Marshall",+All!C812,IF(+All!$H812="Marshall",+All!C812,0))</f>
        <v>44513</v>
      </c>
      <c r="D57" s="73">
        <f>IF(+All!$F812="Marshall",+All!D812,IF(+All!$H812="Marshall",+All!D812,0))</f>
        <v>0.64583333333333337</v>
      </c>
      <c r="E57" s="707" t="str">
        <f>IF(+All!$F812="Marshall",+All!E812,IF(+All!$H812="Marshall",+All!E812,0))</f>
        <v>CBSSN</v>
      </c>
      <c r="F57" s="75" t="str">
        <f>IF(+All!$F812="Marshall",+All!F812,IF(+All!$H812="Marshall",+All!F812,0))</f>
        <v>UAB</v>
      </c>
      <c r="G57" s="76" t="str">
        <f>IF(+All!$F812="Marshall",+All!G812,IF(+All!$H812="Marshall",+All!G812,0))</f>
        <v>CUSA</v>
      </c>
      <c r="H57" s="75" t="str">
        <f>IF(+All!$F812="Marshall",+All!H812,IF(+All!$H812="Marshall",+All!H812,0))</f>
        <v>Marshall</v>
      </c>
      <c r="I57" s="76" t="str">
        <f>IF(+All!$F812="Marshall",+All!I812,IF(+All!$H812="Marshall",+All!I812,0))</f>
        <v>CUSA</v>
      </c>
      <c r="J57" s="706" t="str">
        <f>IF(+All!$F812="Marshall",+All!J812,IF(+All!$H812="Marshall",+All!J812,0))</f>
        <v>Marshall</v>
      </c>
      <c r="K57" s="707" t="str">
        <f>IF(+All!$F812="Marshall",+All!K812,IF(+All!$H812="Marshall",+All!K812,0))</f>
        <v>UAB</v>
      </c>
      <c r="L57" s="78">
        <f>IF(+All!$F812="Marshall",+All!L812,IF(+All!$H812="Marshall",+All!L812,0))</f>
        <v>4.5</v>
      </c>
      <c r="M57" s="79">
        <f>IF(+All!$F812="Marshall",+All!M812,IF(+All!$H812="Marshall",+All!M812,0))</f>
        <v>54.5</v>
      </c>
      <c r="N57" s="706" t="str">
        <f>IF(+All!$F812="Marshall",+All!N812,IF(+All!$H812="Marshall",+All!N812,0))</f>
        <v>UAB</v>
      </c>
      <c r="O57" s="708">
        <f>IF(+All!$F812="Marshall",+All!O812,IF(+All!$H812="Marshall",+All!O812,0))</f>
        <v>21</v>
      </c>
      <c r="P57" s="708" t="str">
        <f>IF(+All!$F812="Marshall",+All!P812,IF(+All!$H812="Marshall",+All!P812,0))</f>
        <v>Marshall</v>
      </c>
      <c r="Q57" s="707">
        <f>IF(+All!$F812="Marshall",+All!Q812,IF(+All!$H812="Marshall",+All!Q812,0))</f>
        <v>14</v>
      </c>
      <c r="R57" s="706" t="str">
        <f>IF(+All!$F812="Marshall",+All!R812,IF(+All!$H812="Marshall",+All!R812,0))</f>
        <v>UAB</v>
      </c>
      <c r="S57" s="708" t="str">
        <f>IF(+All!$F812="Marshall",+All!S812,IF(+All!$H812="Marshall",+All!S812,0))</f>
        <v>Marshall</v>
      </c>
      <c r="T57" s="706" t="str">
        <f>IF(+All!$F812="Marshall",+All!T812,IF(+All!$H812="Marshall",+All!T812,0))</f>
        <v>Marshall</v>
      </c>
      <c r="U57" s="707" t="str">
        <f>IF(+All!$F812="Marshall",+All!U812,IF(+All!$H812="Marshall",+All!U812,0))</f>
        <v>L</v>
      </c>
      <c r="V57" s="706"/>
      <c r="W57" s="707"/>
      <c r="X57" s="706"/>
      <c r="Y57" s="707"/>
      <c r="Z57" s="706"/>
      <c r="AA57" s="707"/>
      <c r="AB57" s="706"/>
      <c r="AC57" s="707"/>
      <c r="AD57" s="706"/>
      <c r="AE57" s="707"/>
      <c r="AF57" s="706"/>
      <c r="AG57" s="707"/>
      <c r="AH57" s="706"/>
      <c r="AI57" s="707"/>
      <c r="AJ57" s="706"/>
      <c r="AK57" s="707"/>
      <c r="AQ57" s="480"/>
      <c r="AR57" s="482"/>
      <c r="AS57" s="483"/>
      <c r="AT57" s="483"/>
      <c r="AU57" s="482"/>
      <c r="AV57" s="483"/>
      <c r="AW57" s="484"/>
      <c r="AX57" s="483"/>
      <c r="AY57" s="88"/>
      <c r="AZ57" s="89"/>
      <c r="BA57" s="90"/>
      <c r="BB57" s="90"/>
      <c r="BC57" s="91"/>
      <c r="BD57" s="482"/>
      <c r="BE57" s="483"/>
      <c r="BF57" s="483"/>
      <c r="BG57" s="482"/>
      <c r="BH57" s="483"/>
      <c r="BI57" s="484"/>
    </row>
    <row r="58" spans="1:63" x14ac:dyDescent="0.8">
      <c r="A58" s="70">
        <f>IF(+All!$F883="Marshall",+All!A883,IF(+All!$H883="Marshall",+All!A883,0))</f>
        <v>12</v>
      </c>
      <c r="B58" s="480" t="str">
        <f>IF(+All!$F883="Marshall",+All!B883,IF(+All!$H883="Marshall",+All!B883,0))</f>
        <v>Sat</v>
      </c>
      <c r="C58" s="72">
        <f>IF(+All!$F883="Marshall",+All!C883,IF(+All!$H883="Marshall",+All!C883,0))</f>
        <v>44520</v>
      </c>
      <c r="D58" s="73">
        <f>IF(+All!$F883="Marshall",+All!D883,IF(+All!$H883="Marshall",+All!D883,0))</f>
        <v>0.64583333333333337</v>
      </c>
      <c r="E58" s="707">
        <f>IF(+All!$F883="Marshall",+All!E883,IF(+All!$H883="Marshall",+All!E883,0))</f>
        <v>0</v>
      </c>
      <c r="F58" s="75" t="str">
        <f>IF(+All!$F883="Marshall",+All!F883,IF(+All!$H883="Marshall",+All!F883,0))</f>
        <v>Marshall</v>
      </c>
      <c r="G58" s="76" t="str">
        <f>IF(+All!$F883="Marshall",+All!G883,IF(+All!$H883="Marshall",+All!G883,0))</f>
        <v>CUSA</v>
      </c>
      <c r="H58" s="75" t="str">
        <f>IF(+All!$F883="Marshall",+All!H883,IF(+All!$H883="Marshall",+All!H883,0))</f>
        <v>UNC Charlotte</v>
      </c>
      <c r="I58" s="76" t="str">
        <f>IF(+All!$F883="Marshall",+All!I883,IF(+All!$H883="Marshall",+All!I883,0))</f>
        <v>CUSA</v>
      </c>
      <c r="J58" s="706" t="str">
        <f>IF(+All!$F883="Marshall",+All!J883,IF(+All!$H883="Marshall",+All!J883,0))</f>
        <v>Marshall</v>
      </c>
      <c r="K58" s="707" t="str">
        <f>IF(+All!$F883="Marshall",+All!K883,IF(+All!$H883="Marshall",+All!K883,0))</f>
        <v>UNC Charlotte</v>
      </c>
      <c r="L58" s="78">
        <f>IF(+All!$F883="Marshall",+All!L883,IF(+All!$H883="Marshall",+All!L883,0))</f>
        <v>14.5</v>
      </c>
      <c r="M58" s="79">
        <f>IF(+All!$F883="Marshall",+All!M883,IF(+All!$H883="Marshall",+All!M883,0))</f>
        <v>62</v>
      </c>
      <c r="N58" s="706" t="str">
        <f>IF(+All!$F883="Marshall",+All!N883,IF(+All!$H883="Marshall",+All!N883,0))</f>
        <v>Marshall</v>
      </c>
      <c r="O58" s="708">
        <f>IF(+All!$F883="Marshall",+All!O883,IF(+All!$H883="Marshall",+All!O883,0))</f>
        <v>49</v>
      </c>
      <c r="P58" s="708" t="str">
        <f>IF(+All!$F883="Marshall",+All!P883,IF(+All!$H883="Marshall",+All!P883,0))</f>
        <v>UNC Charlotte</v>
      </c>
      <c r="Q58" s="707">
        <f>IF(+All!$F883="Marshall",+All!Q883,IF(+All!$H883="Marshall",+All!Q883,0))</f>
        <v>28</v>
      </c>
      <c r="R58" s="706" t="str">
        <f>IF(+All!$F883="Marshall",+All!R883,IF(+All!$H883="Marshall",+All!R883,0))</f>
        <v>Marshall</v>
      </c>
      <c r="S58" s="708" t="str">
        <f>IF(+All!$F883="Marshall",+All!S883,IF(+All!$H883="Marshall",+All!S883,0))</f>
        <v>UNC Charlotte</v>
      </c>
      <c r="T58" s="706" t="str">
        <f>IF(+All!$F883="Marshall",+All!T883,IF(+All!$H883="Marshall",+All!T883,0))</f>
        <v>Marshall</v>
      </c>
      <c r="U58" s="707" t="str">
        <f>IF(+All!$F883="Marshall",+All!U883,IF(+All!$H883="Marshall",+All!U883,0))</f>
        <v>W</v>
      </c>
      <c r="V58" s="706"/>
      <c r="W58" s="707"/>
      <c r="X58" s="706"/>
      <c r="Y58" s="707"/>
      <c r="Z58" s="706"/>
      <c r="AA58" s="707"/>
      <c r="AB58" s="706"/>
      <c r="AC58" s="707"/>
      <c r="AD58" s="706"/>
      <c r="AE58" s="707"/>
      <c r="AF58" s="706"/>
      <c r="AG58" s="707"/>
      <c r="AH58" s="706"/>
      <c r="AI58" s="707"/>
      <c r="AJ58" s="706"/>
      <c r="AK58" s="707"/>
      <c r="AQ58" s="480"/>
      <c r="AR58" s="482"/>
      <c r="AS58" s="483"/>
      <c r="AT58" s="483"/>
      <c r="AU58" s="482"/>
      <c r="AV58" s="483"/>
      <c r="AW58" s="484"/>
      <c r="AX58" s="483"/>
      <c r="AY58" s="88"/>
      <c r="AZ58" s="89"/>
      <c r="BA58" s="90"/>
      <c r="BB58" s="90"/>
      <c r="BC58" s="91"/>
      <c r="BD58" s="482"/>
      <c r="BE58" s="483"/>
      <c r="BF58" s="483"/>
      <c r="BG58" s="482"/>
      <c r="BH58" s="483"/>
      <c r="BI58" s="484"/>
    </row>
    <row r="59" spans="1:63" x14ac:dyDescent="0.8">
      <c r="A59" s="70">
        <f>IF(+All!$F940="Marshall",+All!A940,IF(+All!$H940="Marshall",+All!A940,0))</f>
        <v>0</v>
      </c>
      <c r="B59" s="480">
        <f>IF(+All!$F940="Marshall",+All!B940,IF(+All!$H940="Marshall",+All!B940,0))</f>
        <v>0</v>
      </c>
      <c r="C59" s="72">
        <f>IF(+All!$F940="Marshall",+All!C940,IF(+All!$H940="Marshall",+All!C940,0))</f>
        <v>0</v>
      </c>
      <c r="D59" s="73">
        <f>IF(+All!$F940="Marshall",+All!D940,IF(+All!$H940="Marshall",+All!D940,0))</f>
        <v>0</v>
      </c>
      <c r="E59" s="707">
        <f>IF(+All!$F940="Marshall",+All!E940,IF(+All!$H940="Marshall",+All!E940,0))</f>
        <v>0</v>
      </c>
      <c r="F59" s="75">
        <f>IF(+All!$F940="Marshall",+All!F940,IF(+All!$H940="Marshall",+All!F940,0))</f>
        <v>0</v>
      </c>
      <c r="G59" s="76">
        <f>IF(+All!$F940="Marshall",+All!G940,IF(+All!$H940="Marshall",+All!G940,0))</f>
        <v>0</v>
      </c>
      <c r="H59" s="75">
        <f>IF(+All!$F940="Marshall",+All!H940,IF(+All!$H940="Marshall",+All!H940,0))</f>
        <v>0</v>
      </c>
      <c r="I59" s="76">
        <f>IF(+All!$F940="Marshall",+All!I940,IF(+All!$H940="Marshall",+All!I940,0))</f>
        <v>0</v>
      </c>
      <c r="J59" s="706">
        <f>IF(+All!$F940="Marshall",+All!J940,IF(+All!$H940="Marshall",+All!J940,0))</f>
        <v>0</v>
      </c>
      <c r="K59" s="707">
        <f>IF(+All!$F940="Marshall",+All!K940,IF(+All!$H940="Marshall",+All!K940,0))</f>
        <v>0</v>
      </c>
      <c r="L59" s="78">
        <f>IF(+All!$F940="Marshall",+All!L940,IF(+All!$H940="Marshall",+All!L940,0))</f>
        <v>0</v>
      </c>
      <c r="M59" s="79">
        <f>IF(+All!$F940="Marshall",+All!M940,IF(+All!$H940="Marshall",+All!M940,0))</f>
        <v>0</v>
      </c>
      <c r="N59" s="706">
        <f>IF(+All!$F940="Marshall",+All!N940,IF(+All!$H940="Marshall",+All!N940,0))</f>
        <v>0</v>
      </c>
      <c r="O59" s="708">
        <f>IF(+All!$F940="Marshall",+All!O940,IF(+All!$H940="Marshall",+All!O940,0))</f>
        <v>0</v>
      </c>
      <c r="P59" s="708">
        <f>IF(+All!$F940="Marshall",+All!P940,IF(+All!$H940="Marshall",+All!P940,0))</f>
        <v>0</v>
      </c>
      <c r="Q59" s="707">
        <f>IF(+All!$F940="Marshall",+All!Q940,IF(+All!$H940="Marshall",+All!Q940,0))</f>
        <v>0</v>
      </c>
      <c r="R59" s="706">
        <f>IF(+All!$F940="Marshall",+All!R940,IF(+All!$H940="Marshall",+All!R940,0))</f>
        <v>0</v>
      </c>
      <c r="S59" s="708">
        <f>IF(+All!$F940="Marshall",+All!S940,IF(+All!$H940="Marshall",+All!S940,0))</f>
        <v>0</v>
      </c>
      <c r="T59" s="706">
        <f>IF(+All!$F940="Marshall",+All!T940,IF(+All!$H940="Marshall",+All!T940,0))</f>
        <v>0</v>
      </c>
      <c r="U59" s="707">
        <f>IF(+All!$F940="Marshall",+All!U940,IF(+All!$H940="Marshall",+All!U940,0))</f>
        <v>0</v>
      </c>
      <c r="V59" s="706"/>
      <c r="W59" s="707"/>
      <c r="X59" s="706"/>
      <c r="Y59" s="707"/>
      <c r="Z59" s="706"/>
      <c r="AA59" s="707"/>
      <c r="AB59" s="706"/>
      <c r="AC59" s="707"/>
      <c r="AD59" s="706"/>
      <c r="AE59" s="707"/>
      <c r="AF59" s="706"/>
      <c r="AG59" s="707"/>
      <c r="AH59" s="706"/>
      <c r="AI59" s="707"/>
      <c r="AJ59" s="706"/>
      <c r="AK59" s="707"/>
      <c r="AQ59" s="480"/>
      <c r="AR59" s="482"/>
      <c r="AS59" s="483"/>
      <c r="AT59" s="483"/>
      <c r="AU59" s="482"/>
      <c r="AV59" s="483"/>
      <c r="AW59" s="484"/>
      <c r="AX59" s="483"/>
      <c r="AY59" s="88"/>
      <c r="AZ59" s="89"/>
      <c r="BA59" s="90"/>
      <c r="BB59" s="90"/>
      <c r="BC59" s="91"/>
      <c r="BD59" s="482"/>
      <c r="BE59" s="483"/>
      <c r="BF59" s="483"/>
      <c r="BG59" s="482"/>
      <c r="BH59" s="483"/>
      <c r="BI59" s="484"/>
    </row>
    <row r="60" spans="1:63" x14ac:dyDescent="0.8">
      <c r="B60" s="70"/>
      <c r="C60" s="94"/>
      <c r="D60" s="73"/>
      <c r="E60" s="707"/>
      <c r="F60" s="1219" t="str">
        <f>H61</f>
        <v>Middle Tenn St</v>
      </c>
      <c r="G60" s="1251"/>
      <c r="H60" s="1251"/>
      <c r="I60" s="1252"/>
      <c r="J60" s="706"/>
      <c r="K60" s="707"/>
      <c r="L60" s="78"/>
      <c r="M60" s="79"/>
      <c r="N60" s="706"/>
      <c r="O60" s="708"/>
      <c r="P60" s="708"/>
      <c r="Q60" s="707"/>
      <c r="R60" s="706"/>
      <c r="S60" s="708"/>
      <c r="T60" s="706"/>
      <c r="U60" s="707"/>
      <c r="V60" s="706"/>
      <c r="W60" s="707"/>
      <c r="X60" s="706"/>
      <c r="Y60" s="707"/>
      <c r="Z60" s="706"/>
      <c r="AA60" s="707"/>
      <c r="AB60" s="706"/>
      <c r="AC60" s="707"/>
      <c r="AD60" s="706"/>
      <c r="AE60" s="707"/>
      <c r="AF60" s="706"/>
      <c r="AG60" s="707"/>
      <c r="AH60" s="706"/>
      <c r="AI60" s="707"/>
      <c r="AJ60" s="706"/>
      <c r="AK60" s="707"/>
      <c r="AQ60" s="480"/>
      <c r="AR60" s="482"/>
      <c r="AS60" s="483"/>
      <c r="AT60" s="483"/>
      <c r="AU60" s="482"/>
      <c r="AV60" s="483"/>
      <c r="AW60" s="484"/>
      <c r="AX60" s="483"/>
      <c r="AY60" s="88"/>
      <c r="AZ60" s="89"/>
      <c r="BA60" s="90"/>
      <c r="BB60" s="90"/>
      <c r="BC60" s="91"/>
      <c r="BD60" s="482"/>
      <c r="BE60" s="483"/>
      <c r="BF60" s="483"/>
      <c r="BG60" s="482"/>
      <c r="BH60" s="483"/>
      <c r="BI60" s="484"/>
    </row>
    <row r="61" spans="1:63" x14ac:dyDescent="0.8">
      <c r="A61" s="70">
        <f>IF(+All!$F59="Middle Tenn St",+All!A59,IF(+All!$H59="Middle Tenn St",+All!A59,0))</f>
        <v>1</v>
      </c>
      <c r="B61" s="70" t="str">
        <f>IF(+All!$F59="Middle Tenn St",+All!B59,IF(+All!$H59="Middle Tenn St",+All!B59,0))</f>
        <v>Sat</v>
      </c>
      <c r="C61" s="94">
        <f>IF(+All!$F59="Middle Tenn St",+All!C59,IF(+All!$H59="Middle Tenn St",+All!C59,0))</f>
        <v>44443</v>
      </c>
      <c r="D61" s="73">
        <f>IF(+All!$F59="Middle Tenn St",+All!D59,IF(+All!$H59="Middle Tenn St",+All!D59,0))</f>
        <v>0.79166666666666663</v>
      </c>
      <c r="E61" s="707" t="str">
        <f>IF(+All!$F59="Middle Tenn St",+All!E59,IF(+All!$H59="Middle Tenn St",+All!E59,0))</f>
        <v>espn3</v>
      </c>
      <c r="F61" s="75" t="str">
        <f>IF(+All!$F59="Middle Tenn St",+All!F59,IF(+All!$H59="Middle Tenn St",+All!F59,0))</f>
        <v>1AA Monmouth</v>
      </c>
      <c r="G61" s="95" t="str">
        <f>IF(+All!$F59="Middle Tenn St",+All!G59,IF(+All!$H59="Middle Tenn St",+All!G59,0))</f>
        <v>1AA</v>
      </c>
      <c r="H61" s="95" t="str">
        <f>IF(+All!$F59="Middle Tenn St",+All!H59,IF(+All!$H59="Middle Tenn St",+All!H59,0))</f>
        <v>Middle Tenn St</v>
      </c>
      <c r="I61" s="76" t="str">
        <f>IF(+All!$F59="Middle Tenn St",+All!I59,IF(+All!$H59="Middle Tenn St",+All!I59,0))</f>
        <v>CUSA</v>
      </c>
      <c r="J61" s="706">
        <f>IF(+All!$F59="Middle Tenn St",+All!J59,IF(+All!$H59="Middle Tenn St",+All!J59,0))</f>
        <v>0</v>
      </c>
      <c r="K61" s="707">
        <f>IF(+All!$F59="Middle Tenn St",+All!K59,IF(+All!$H59="Middle Tenn St",+All!K59,0))</f>
        <v>0</v>
      </c>
      <c r="L61" s="78">
        <f>IF(+All!$F59="Middle Tenn St",+All!L59,IF(+All!$H59="Middle Tenn St",+All!L59,0))</f>
        <v>0</v>
      </c>
      <c r="M61" s="79">
        <f>IF(+All!$F59="Middle Tenn St",+All!M59,IF(+All!$H59="Middle Tenn St",+All!M59,0))</f>
        <v>0</v>
      </c>
      <c r="N61" s="706" t="str">
        <f>IF(+All!$F59="Middle Tenn St",+All!N59,IF(+All!$H59="Middle Tenn St",+All!N59,0))</f>
        <v>Middle Tenn St</v>
      </c>
      <c r="O61" s="708">
        <f>IF(+All!$F59="Middle Tenn St",+All!O59,IF(+All!$H59="Middle Tenn St",+All!O59,0))</f>
        <v>50</v>
      </c>
      <c r="P61" s="708" t="str">
        <f>IF(+All!$F59="Middle Tenn St",+All!P59,IF(+All!$H59="Middle Tenn St",+All!P59,0))</f>
        <v>1AA Monmouth</v>
      </c>
      <c r="Q61" s="707">
        <f>IF(+All!$F59="Middle Tenn St",+All!Q59,IF(+All!$H59="Middle Tenn St",+All!Q59,0))</f>
        <v>15</v>
      </c>
      <c r="R61" s="706">
        <f>IF(+All!$F59="Middle Tenn St",+All!R59,IF(+All!$H59="Middle Tenn St",+All!R59,0))</f>
        <v>0</v>
      </c>
      <c r="S61" s="708">
        <f>IF(+All!$F59="Middle Tenn St",+All!S59,IF(+All!$H59="Middle Tenn St",+All!S59,0))</f>
        <v>0</v>
      </c>
      <c r="T61" s="706">
        <f>IF(+All!$F59="Middle Tenn St",+All!T59,IF(+All!$H59="Middle Tenn St",+All!T59,0))</f>
        <v>0</v>
      </c>
      <c r="U61" s="707">
        <f>IF(+All!$F59="Middle Tenn St",+All!U59,IF(+All!$H59="Middle Tenn St",+All!U59,0))</f>
        <v>0</v>
      </c>
      <c r="V61" s="706"/>
      <c r="W61" s="707"/>
      <c r="X61" s="706"/>
      <c r="Y61" s="707"/>
      <c r="Z61" s="706"/>
      <c r="AA61" s="707"/>
      <c r="AB61" s="706"/>
      <c r="AC61" s="707"/>
      <c r="AD61" s="706"/>
      <c r="AE61" s="707"/>
      <c r="AF61" s="706"/>
      <c r="AG61" s="707"/>
      <c r="AH61" s="706"/>
      <c r="AI61" s="707"/>
      <c r="AJ61" s="706"/>
      <c r="AK61" s="707"/>
      <c r="AQ61" s="480"/>
      <c r="AR61" s="482"/>
      <c r="AS61" s="483"/>
      <c r="AT61" s="483"/>
      <c r="AU61" s="482"/>
      <c r="AV61" s="483"/>
      <c r="AW61" s="484"/>
      <c r="AX61" s="483"/>
      <c r="AY61" s="88"/>
      <c r="AZ61" s="89"/>
      <c r="BA61" s="90"/>
      <c r="BB61" s="90"/>
      <c r="BC61" s="91"/>
      <c r="BD61" s="482"/>
      <c r="BE61" s="483"/>
      <c r="BF61" s="483"/>
      <c r="BG61" s="482"/>
      <c r="BH61" s="483"/>
      <c r="BI61" s="484"/>
    </row>
    <row r="62" spans="1:63" x14ac:dyDescent="0.8">
      <c r="A62" s="70">
        <f>IF(+All!$F112="Middle Tenn St",+All!A112,IF(+All!$H112="Middle Tenn St",+All!A112,0))</f>
        <v>2</v>
      </c>
      <c r="B62" s="70" t="str">
        <f>IF(+All!$F112="Middle Tenn St",+All!B112,IF(+All!$H112="Middle Tenn St",+All!B112,0))</f>
        <v>Sat</v>
      </c>
      <c r="C62" s="94">
        <f>IF(+All!$F112="Middle Tenn St",+All!C112,IF(+All!$H112="Middle Tenn St",+All!C112,0))</f>
        <v>44450</v>
      </c>
      <c r="D62" s="73">
        <f>IF(+All!$F112="Middle Tenn St",+All!D112,IF(+All!$H112="Middle Tenn St",+All!D112,0))</f>
        <v>0.58333333333333337</v>
      </c>
      <c r="E62" s="707" t="str">
        <f>IF(+All!$F112="Middle Tenn St",+All!E112,IF(+All!$H112="Middle Tenn St",+All!E112,0))</f>
        <v>ACC</v>
      </c>
      <c r="F62" s="75" t="str">
        <f>IF(+All!$F112="Middle Tenn St",+All!F112,IF(+All!$H112="Middle Tenn St",+All!F112,0))</f>
        <v>Middle Tenn St</v>
      </c>
      <c r="G62" s="95" t="str">
        <f>IF(+All!$F112="Middle Tenn St",+All!G112,IF(+All!$H112="Middle Tenn St",+All!G112,0))</f>
        <v>CUSA</v>
      </c>
      <c r="H62" s="95" t="str">
        <f>IF(+All!$F112="Middle Tenn St",+All!H112,IF(+All!$H112="Middle Tenn St",+All!H112,0))</f>
        <v>Virginia Tech</v>
      </c>
      <c r="I62" s="76" t="str">
        <f>IF(+All!$F112="Middle Tenn St",+All!I112,IF(+All!$H112="Middle Tenn St",+All!I112,0))</f>
        <v>ACC</v>
      </c>
      <c r="J62" s="706" t="str">
        <f>IF(+All!$F112="Middle Tenn St",+All!J112,IF(+All!$H112="Middle Tenn St",+All!J112,0))</f>
        <v>Virginia Tech</v>
      </c>
      <c r="K62" s="707" t="str">
        <f>IF(+All!$F112="Middle Tenn St",+All!K112,IF(+All!$H112="Middle Tenn St",+All!K112,0))</f>
        <v>Middle Tenn St</v>
      </c>
      <c r="L62" s="78">
        <f>IF(+All!$F112="Middle Tenn St",+All!L112,IF(+All!$H112="Middle Tenn St",+All!L112,0))</f>
        <v>20</v>
      </c>
      <c r="M62" s="79">
        <f>IF(+All!$F112="Middle Tenn St",+All!M112,IF(+All!$H112="Middle Tenn St",+All!M112,0))</f>
        <v>54</v>
      </c>
      <c r="N62" s="706" t="str">
        <f>IF(+All!$F112="Middle Tenn St",+All!N112,IF(+All!$H112="Middle Tenn St",+All!N112,0))</f>
        <v>Virginia Tech</v>
      </c>
      <c r="O62" s="708">
        <f>IF(+All!$F112="Middle Tenn St",+All!O112,IF(+All!$H112="Middle Tenn St",+All!O112,0))</f>
        <v>35</v>
      </c>
      <c r="P62" s="708" t="str">
        <f>IF(+All!$F112="Middle Tenn St",+All!P112,IF(+All!$H112="Middle Tenn St",+All!P112,0))</f>
        <v>Middle Tenn St</v>
      </c>
      <c r="Q62" s="707">
        <f>IF(+All!$F112="Middle Tenn St",+All!Q112,IF(+All!$H112="Middle Tenn St",+All!Q112,0))</f>
        <v>14</v>
      </c>
      <c r="R62" s="706" t="str">
        <f>IF(+All!$F112="Middle Tenn St",+All!R112,IF(+All!$H112="Middle Tenn St",+All!R112,0))</f>
        <v>Virginia Tech</v>
      </c>
      <c r="S62" s="708" t="str">
        <f>IF(+All!$F112="Middle Tenn St",+All!S112,IF(+All!$H112="Middle Tenn St",+All!S112,0))</f>
        <v>Middle Tenn St</v>
      </c>
      <c r="T62" s="706" t="str">
        <f>IF(+All!$F112="Middle Tenn St",+All!T112,IF(+All!$H112="Middle Tenn St",+All!T112,0))</f>
        <v>Virginia Tech</v>
      </c>
      <c r="U62" s="707" t="str">
        <f>IF(+All!$F112="Middle Tenn St",+All!U112,IF(+All!$H112="Middle Tenn St",+All!U112,0))</f>
        <v>W</v>
      </c>
      <c r="V62" s="706"/>
      <c r="W62" s="707"/>
      <c r="X62" s="706"/>
      <c r="Y62" s="707"/>
      <c r="Z62" s="706"/>
      <c r="AA62" s="707"/>
      <c r="AB62" s="706"/>
      <c r="AC62" s="707"/>
      <c r="AD62" s="706"/>
      <c r="AE62" s="707"/>
      <c r="AF62" s="706"/>
      <c r="AG62" s="707"/>
      <c r="AH62" s="706"/>
      <c r="AI62" s="707"/>
      <c r="AJ62" s="706"/>
      <c r="AK62" s="707"/>
      <c r="AQ62" s="480"/>
      <c r="AR62" s="482"/>
      <c r="AS62" s="483"/>
      <c r="AT62" s="483"/>
      <c r="AU62" s="482"/>
      <c r="AV62" s="483"/>
      <c r="AW62" s="484"/>
      <c r="AX62" s="483"/>
      <c r="AY62" s="88"/>
      <c r="AZ62" s="89"/>
      <c r="BA62" s="90"/>
      <c r="BB62" s="90"/>
      <c r="BC62" s="91"/>
      <c r="BD62" s="482"/>
      <c r="BE62" s="483"/>
      <c r="BF62" s="483"/>
      <c r="BG62" s="482"/>
      <c r="BH62" s="483"/>
      <c r="BI62" s="484"/>
    </row>
    <row r="63" spans="1:63" x14ac:dyDescent="0.8">
      <c r="A63" s="70">
        <f>IF(+All!$F210="Middle Tenn St",+All!A210,IF(+All!$H210="Middle Tenn St",+All!A210,0))</f>
        <v>3</v>
      </c>
      <c r="B63" s="70" t="str">
        <f>IF(+All!$F210="Middle Tenn St",+All!B210,IF(+All!$H210="Middle Tenn St",+All!B210,0))</f>
        <v>Sat</v>
      </c>
      <c r="C63" s="94">
        <f>IF(+All!$F210="Middle Tenn St",+All!C210,IF(+All!$H210="Middle Tenn St",+All!C210,0))</f>
        <v>44457</v>
      </c>
      <c r="D63" s="73">
        <f>IF(+All!$F210="Middle Tenn St",+All!D210,IF(+All!$H210="Middle Tenn St",+All!D210,0))</f>
        <v>0.75</v>
      </c>
      <c r="E63" s="707">
        <f>IF(+All!$F210="Middle Tenn St",+All!E210,IF(+All!$H210="Middle Tenn St",+All!E210,0))</f>
        <v>0</v>
      </c>
      <c r="F63" s="75" t="str">
        <f>IF(+All!$F210="Middle Tenn St",+All!F210,IF(+All!$H210="Middle Tenn St",+All!F210,0))</f>
        <v>Middle Tenn St</v>
      </c>
      <c r="G63" s="95" t="str">
        <f>IF(+All!$F210="Middle Tenn St",+All!G210,IF(+All!$H210="Middle Tenn St",+All!G210,0))</f>
        <v>CUSA</v>
      </c>
      <c r="H63" s="95" t="str">
        <f>IF(+All!$F210="Middle Tenn St",+All!H210,IF(+All!$H210="Middle Tenn St",+All!H210,0))</f>
        <v>UT San Antonio</v>
      </c>
      <c r="I63" s="76" t="str">
        <f>IF(+All!$F210="Middle Tenn St",+All!I210,IF(+All!$H210="Middle Tenn St",+All!I210,0))</f>
        <v>CUSA</v>
      </c>
      <c r="J63" s="706" t="str">
        <f>IF(+All!$F210="Middle Tenn St",+All!J210,IF(+All!$H210="Middle Tenn St",+All!J210,0))</f>
        <v>UT San Antonio</v>
      </c>
      <c r="K63" s="707" t="str">
        <f>IF(+All!$F210="Middle Tenn St",+All!K210,IF(+All!$H210="Middle Tenn St",+All!K210,0))</f>
        <v>Middle Tenn St</v>
      </c>
      <c r="L63" s="78">
        <f>IF(+All!$F210="Middle Tenn St",+All!L210,IF(+All!$H210="Middle Tenn St",+All!L210,0))</f>
        <v>12.5</v>
      </c>
      <c r="M63" s="79">
        <f>IF(+All!$F210="Middle Tenn St",+All!M210,IF(+All!$H210="Middle Tenn St",+All!M210,0))</f>
        <v>59.5</v>
      </c>
      <c r="N63" s="706" t="str">
        <f>IF(+All!$F210="Middle Tenn St",+All!N210,IF(+All!$H210="Middle Tenn St",+All!N210,0))</f>
        <v>UT San Antonio</v>
      </c>
      <c r="O63" s="708">
        <f>IF(+All!$F210="Middle Tenn St",+All!O210,IF(+All!$H210="Middle Tenn St",+All!O210,0))</f>
        <v>27</v>
      </c>
      <c r="P63" s="708" t="str">
        <f>IF(+All!$F210="Middle Tenn St",+All!P210,IF(+All!$H210="Middle Tenn St",+All!P210,0))</f>
        <v>Middle Tenn St</v>
      </c>
      <c r="Q63" s="707">
        <f>IF(+All!$F210="Middle Tenn St",+All!Q210,IF(+All!$H210="Middle Tenn St",+All!Q210,0))</f>
        <v>13</v>
      </c>
      <c r="R63" s="706" t="str">
        <f>IF(+All!$F210="Middle Tenn St",+All!R210,IF(+All!$H210="Middle Tenn St",+All!R210,0))</f>
        <v>UT San Antonio</v>
      </c>
      <c r="S63" s="708" t="str">
        <f>IF(+All!$F210="Middle Tenn St",+All!S210,IF(+All!$H210="Middle Tenn St",+All!S210,0))</f>
        <v>Middle Tenn St</v>
      </c>
      <c r="T63" s="706" t="str">
        <f>IF(+All!$F210="Middle Tenn St",+All!T210,IF(+All!$H210="Middle Tenn St",+All!T210,0))</f>
        <v>UT San Antonio</v>
      </c>
      <c r="U63" s="707" t="str">
        <f>IF(+All!$F210="Middle Tenn St",+All!U210,IF(+All!$H210="Middle Tenn St",+All!U210,0))</f>
        <v>W</v>
      </c>
      <c r="V63" s="706"/>
      <c r="W63" s="707"/>
      <c r="X63" s="706"/>
      <c r="Y63" s="707"/>
      <c r="Z63" s="706"/>
      <c r="AA63" s="707"/>
      <c r="AB63" s="706"/>
      <c r="AC63" s="707"/>
      <c r="AD63" s="706"/>
      <c r="AE63" s="707"/>
      <c r="AF63" s="706"/>
      <c r="AG63" s="707"/>
      <c r="AH63" s="706"/>
      <c r="AI63" s="707"/>
      <c r="AJ63" s="706"/>
      <c r="AK63" s="707"/>
      <c r="AQ63" s="480"/>
      <c r="AR63" s="482"/>
      <c r="AS63" s="483"/>
      <c r="AT63" s="483"/>
      <c r="AU63" s="482"/>
      <c r="AV63" s="483"/>
      <c r="AW63" s="484"/>
      <c r="AX63" s="483"/>
      <c r="AY63" s="88"/>
      <c r="AZ63" s="89"/>
      <c r="BA63" s="90"/>
      <c r="BB63" s="90"/>
      <c r="BC63" s="91"/>
      <c r="BD63" s="482"/>
      <c r="BE63" s="483"/>
      <c r="BF63" s="483"/>
      <c r="BG63" s="482"/>
      <c r="BH63" s="483"/>
      <c r="BI63" s="484"/>
    </row>
    <row r="64" spans="1:63" x14ac:dyDescent="0.8">
      <c r="A64" s="70">
        <f>IF(+All!$F257="Middle Tenn St",+All!A257,IF(+All!$H257="Middle Tenn St",+All!A257,0))</f>
        <v>4</v>
      </c>
      <c r="B64" s="70" t="str">
        <f>IF(+All!$F257="Middle Tenn St",+All!B257,IF(+All!$H257="Middle Tenn St",+All!B257,0))</f>
        <v>Fri</v>
      </c>
      <c r="C64" s="94">
        <f>IF(+All!$F257="Middle Tenn St",+All!C257,IF(+All!$H257="Middle Tenn St",+All!C257,0))</f>
        <v>44463</v>
      </c>
      <c r="D64" s="73">
        <f>IF(+All!$F257="Middle Tenn St",+All!D257,IF(+All!$H257="Middle Tenn St",+All!D257,0))</f>
        <v>0.77083333333333337</v>
      </c>
      <c r="E64" s="707" t="str">
        <f>IF(+All!$F257="Middle Tenn St",+All!E257,IF(+All!$H257="Middle Tenn St",+All!E257,0))</f>
        <v>CBSSN</v>
      </c>
      <c r="F64" s="75" t="str">
        <f>IF(+All!$F257="Middle Tenn St",+All!F257,IF(+All!$H257="Middle Tenn St",+All!F257,0))</f>
        <v>Middle Tenn St</v>
      </c>
      <c r="G64" s="95" t="str">
        <f>IF(+All!$F257="Middle Tenn St",+All!G257,IF(+All!$H257="Middle Tenn St",+All!G257,0))</f>
        <v>CUSA</v>
      </c>
      <c r="H64" s="95" t="str">
        <f>IF(+All!$F257="Middle Tenn St",+All!H257,IF(+All!$H257="Middle Tenn St",+All!H257,0))</f>
        <v>UNC Charlotte</v>
      </c>
      <c r="I64" s="76" t="str">
        <f>IF(+All!$F257="Middle Tenn St",+All!I257,IF(+All!$H257="Middle Tenn St",+All!I257,0))</f>
        <v>CUSA</v>
      </c>
      <c r="J64" s="706" t="str">
        <f>IF(+All!$F257="Middle Tenn St",+All!J257,IF(+All!$H257="Middle Tenn St",+All!J257,0))</f>
        <v>UNC Charlotte</v>
      </c>
      <c r="K64" s="707" t="str">
        <f>IF(+All!$F257="Middle Tenn St",+All!K257,IF(+All!$H257="Middle Tenn St",+All!K257,0))</f>
        <v>Middle Tenn St</v>
      </c>
      <c r="L64" s="78">
        <f>IF(+All!$F257="Middle Tenn St",+All!L257,IF(+All!$H257="Middle Tenn St",+All!L257,0))</f>
        <v>3</v>
      </c>
      <c r="M64" s="79">
        <f>IF(+All!$F257="Middle Tenn St",+All!M257,IF(+All!$H257="Middle Tenn St",+All!M257,0))</f>
        <v>56</v>
      </c>
      <c r="N64" s="706" t="str">
        <f>IF(+All!$F257="Middle Tenn St",+All!N257,IF(+All!$H257="Middle Tenn St",+All!N257,0))</f>
        <v>UNC Charlotte</v>
      </c>
      <c r="O64" s="708">
        <f>IF(+All!$F257="Middle Tenn St",+All!O257,IF(+All!$H257="Middle Tenn St",+All!O257,0))</f>
        <v>42</v>
      </c>
      <c r="P64" s="708" t="str">
        <f>IF(+All!$F257="Middle Tenn St",+All!P257,IF(+All!$H257="Middle Tenn St",+All!P257,0))</f>
        <v>Middle Tenn St</v>
      </c>
      <c r="Q64" s="707">
        <f>IF(+All!$F257="Middle Tenn St",+All!Q257,IF(+All!$H257="Middle Tenn St",+All!Q257,0))</f>
        <v>39</v>
      </c>
      <c r="R64" s="706" t="str">
        <f>IF(+All!$F257="Middle Tenn St",+All!R257,IF(+All!$H257="Middle Tenn St",+All!R257,0))</f>
        <v>UNC Charlotte</v>
      </c>
      <c r="S64" s="708" t="str">
        <f>IF(+All!$F257="Middle Tenn St",+All!S257,IF(+All!$H257="Middle Tenn St",+All!S257,0))</f>
        <v>Middle Tenn St</v>
      </c>
      <c r="T64" s="706" t="str">
        <f>IF(+All!$F257="Middle Tenn St",+All!T257,IF(+All!$H257="Middle Tenn St",+All!T257,0))</f>
        <v>UNC Charlotte</v>
      </c>
      <c r="U64" s="707" t="str">
        <f>IF(+All!$F257="Middle Tenn St",+All!U257,IF(+All!$H257="Middle Tenn St",+All!U257,0))</f>
        <v>T</v>
      </c>
      <c r="V64" s="706"/>
      <c r="W64" s="707"/>
      <c r="X64" s="706"/>
      <c r="Y64" s="707"/>
      <c r="Z64" s="706"/>
      <c r="AA64" s="707"/>
      <c r="AB64" s="706"/>
      <c r="AC64" s="707"/>
      <c r="AD64" s="706"/>
      <c r="AE64" s="707"/>
      <c r="AF64" s="706"/>
      <c r="AG64" s="707"/>
      <c r="AH64" s="706"/>
      <c r="AI64" s="707"/>
      <c r="AJ64" s="706"/>
      <c r="AK64" s="707"/>
      <c r="AQ64" s="480"/>
      <c r="AR64" s="482"/>
      <c r="AS64" s="483"/>
      <c r="AT64" s="483"/>
      <c r="AU64" s="482"/>
      <c r="AV64" s="483"/>
      <c r="AW64" s="484"/>
      <c r="AX64" s="483"/>
      <c r="AY64" s="88"/>
      <c r="AZ64" s="89"/>
      <c r="BA64" s="90"/>
      <c r="BB64" s="90"/>
      <c r="BC64" s="91"/>
      <c r="BD64" s="482"/>
      <c r="BE64" s="483"/>
      <c r="BF64" s="483"/>
      <c r="BG64" s="482"/>
      <c r="BH64" s="483"/>
      <c r="BI64" s="484"/>
    </row>
    <row r="65" spans="1:63" x14ac:dyDescent="0.8">
      <c r="A65" s="70">
        <f>IF(+All!$F355="Middle Tenn St",+All!A355,IF(+All!$H355="Middle Tenn St",+All!A355,0))</f>
        <v>5</v>
      </c>
      <c r="B65" s="70" t="str">
        <f>IF(+All!$F355="Middle Tenn St",+All!B355,IF(+All!$H355="Middle Tenn St",+All!B355,0))</f>
        <v>Sat</v>
      </c>
      <c r="C65" s="94">
        <f>IF(+All!$F355="Middle Tenn St",+All!C355,IF(+All!$H355="Middle Tenn St",+All!C355,0))</f>
        <v>44471</v>
      </c>
      <c r="D65" s="73">
        <f>IF(+All!$F355="Middle Tenn St",+All!D355,IF(+All!$H355="Middle Tenn St",+All!D355,0))</f>
        <v>0.79166666666666663</v>
      </c>
      <c r="E65" s="707">
        <f>IF(+All!$F355="Middle Tenn St",+All!E355,IF(+All!$H355="Middle Tenn St",+All!E355,0))</f>
        <v>0</v>
      </c>
      <c r="F65" s="75" t="str">
        <f>IF(+All!$F355="Middle Tenn St",+All!F355,IF(+All!$H355="Middle Tenn St",+All!F355,0))</f>
        <v>Marshall</v>
      </c>
      <c r="G65" s="95" t="str">
        <f>IF(+All!$F355="Middle Tenn St",+All!G355,IF(+All!$H355="Middle Tenn St",+All!G355,0))</f>
        <v>CUSA</v>
      </c>
      <c r="H65" s="95" t="str">
        <f>IF(+All!$F355="Middle Tenn St",+All!H355,IF(+All!$H355="Middle Tenn St",+All!H355,0))</f>
        <v>Middle Tenn St</v>
      </c>
      <c r="I65" s="76" t="str">
        <f>IF(+All!$F355="Middle Tenn St",+All!I355,IF(+All!$H355="Middle Tenn St",+All!I355,0))</f>
        <v>CUSA</v>
      </c>
      <c r="J65" s="706" t="str">
        <f>IF(+All!$F355="Middle Tenn St",+All!J355,IF(+All!$H355="Middle Tenn St",+All!J355,0))</f>
        <v>Marshall</v>
      </c>
      <c r="K65" s="707" t="str">
        <f>IF(+All!$F355="Middle Tenn St",+All!K355,IF(+All!$H355="Middle Tenn St",+All!K355,0))</f>
        <v>Middle Tenn St</v>
      </c>
      <c r="L65" s="78">
        <f>IF(+All!$F355="Middle Tenn St",+All!L355,IF(+All!$H355="Middle Tenn St",+All!L355,0))</f>
        <v>10</v>
      </c>
      <c r="M65" s="79">
        <f>IF(+All!$F355="Middle Tenn St",+All!M355,IF(+All!$H355="Middle Tenn St",+All!M355,0))</f>
        <v>66</v>
      </c>
      <c r="N65" s="706" t="str">
        <f>IF(+All!$F355="Middle Tenn St",+All!N355,IF(+All!$H355="Middle Tenn St",+All!N355,0))</f>
        <v>Middle Tenn St</v>
      </c>
      <c r="O65" s="708">
        <f>IF(+All!$F355="Middle Tenn St",+All!O355,IF(+All!$H355="Middle Tenn St",+All!O355,0))</f>
        <v>34</v>
      </c>
      <c r="P65" s="708" t="str">
        <f>IF(+All!$F355="Middle Tenn St",+All!P355,IF(+All!$H355="Middle Tenn St",+All!P355,0))</f>
        <v>Marshall</v>
      </c>
      <c r="Q65" s="707">
        <f>IF(+All!$F355="Middle Tenn St",+All!Q355,IF(+All!$H355="Middle Tenn St",+All!Q355,0))</f>
        <v>28</v>
      </c>
      <c r="R65" s="706" t="str">
        <f>IF(+All!$F355="Middle Tenn St",+All!R355,IF(+All!$H355="Middle Tenn St",+All!R355,0))</f>
        <v>Middle Tenn St</v>
      </c>
      <c r="S65" s="708" t="str">
        <f>IF(+All!$F355="Middle Tenn St",+All!S355,IF(+All!$H355="Middle Tenn St",+All!S355,0))</f>
        <v>Marshall</v>
      </c>
      <c r="T65" s="706" t="str">
        <f>IF(+All!$F355="Middle Tenn St",+All!T355,IF(+All!$H355="Middle Tenn St",+All!T355,0))</f>
        <v>Marshall</v>
      </c>
      <c r="U65" s="707" t="str">
        <f>IF(+All!$F355="Middle Tenn St",+All!U355,IF(+All!$H355="Middle Tenn St",+All!U355,0))</f>
        <v>L</v>
      </c>
      <c r="V65" s="706"/>
      <c r="W65" s="707"/>
      <c r="X65" s="706"/>
      <c r="Y65" s="707"/>
      <c r="Z65" s="706"/>
      <c r="AA65" s="707"/>
      <c r="AB65" s="706"/>
      <c r="AC65" s="707"/>
      <c r="AD65" s="706"/>
      <c r="AE65" s="707"/>
      <c r="AF65" s="706"/>
      <c r="AG65" s="707"/>
      <c r="AH65" s="706"/>
      <c r="AI65" s="707"/>
      <c r="AJ65" s="706"/>
      <c r="AK65" s="707"/>
      <c r="AQ65" s="480"/>
      <c r="AR65" s="482"/>
      <c r="AS65" s="483"/>
      <c r="AT65" s="483"/>
      <c r="AU65" s="482"/>
      <c r="AV65" s="483"/>
      <c r="AW65" s="484"/>
      <c r="AX65" s="483"/>
      <c r="AY65" s="88"/>
      <c r="AZ65" s="89"/>
      <c r="BA65" s="90"/>
      <c r="BB65" s="90"/>
      <c r="BC65" s="91"/>
      <c r="BD65" s="482"/>
      <c r="BE65" s="483"/>
      <c r="BF65" s="483"/>
      <c r="BG65" s="482"/>
      <c r="BH65" s="483"/>
      <c r="BI65" s="484"/>
    </row>
    <row r="66" spans="1:63" x14ac:dyDescent="0.8">
      <c r="A66" s="70">
        <f>IF(+All!$F423="Middle Tenn St",+All!A423,IF(+All!$H423="Middle Tenn St",+All!A423,0))</f>
        <v>6</v>
      </c>
      <c r="B66" s="70" t="str">
        <f>IF(+All!$F423="Middle Tenn St",+All!B423,IF(+All!$H423="Middle Tenn St",+All!B423,0))</f>
        <v>Sat</v>
      </c>
      <c r="C66" s="94">
        <f>IF(+All!$F423="Middle Tenn St",+All!C423,IF(+All!$H423="Middle Tenn St",+All!C423,0))</f>
        <v>44478</v>
      </c>
      <c r="D66" s="73">
        <f>IF(+All!$F423="Middle Tenn St",+All!D423,IF(+All!$H423="Middle Tenn St",+All!D423,0))</f>
        <v>0.64583333333333337</v>
      </c>
      <c r="E66" s="707" t="str">
        <f>IF(+All!$F423="Middle Tenn St",+All!E423,IF(+All!$H423="Middle Tenn St",+All!E423,0))</f>
        <v>espn3</v>
      </c>
      <c r="F66" s="75" t="str">
        <f>IF(+All!$F423="Middle Tenn St",+All!F423,IF(+All!$H423="Middle Tenn St",+All!F423,0))</f>
        <v>Middle Tenn St</v>
      </c>
      <c r="G66" s="95" t="str">
        <f>IF(+All!$F423="Middle Tenn St",+All!G423,IF(+All!$H423="Middle Tenn St",+All!G423,0))</f>
        <v>CUSA</v>
      </c>
      <c r="H66" s="95" t="str">
        <f>IF(+All!$F423="Middle Tenn St",+All!H423,IF(+All!$H423="Middle Tenn St",+All!H423,0))</f>
        <v>Liberty</v>
      </c>
      <c r="I66" s="76" t="str">
        <f>IF(+All!$F423="Middle Tenn St",+All!I423,IF(+All!$H423="Middle Tenn St",+All!I423,0))</f>
        <v>Ind</v>
      </c>
      <c r="J66" s="706" t="str">
        <f>IF(+All!$F423="Middle Tenn St",+All!J423,IF(+All!$H423="Middle Tenn St",+All!J423,0))</f>
        <v>Liberty</v>
      </c>
      <c r="K66" s="707" t="str">
        <f>IF(+All!$F423="Middle Tenn St",+All!K423,IF(+All!$H423="Middle Tenn St",+All!K423,0))</f>
        <v>Middle Tenn St</v>
      </c>
      <c r="L66" s="78">
        <f>IF(+All!$F423="Middle Tenn St",+All!L423,IF(+All!$H423="Middle Tenn St",+All!L423,0))</f>
        <v>19.5</v>
      </c>
      <c r="M66" s="79">
        <f>IF(+All!$F423="Middle Tenn St",+All!M423,IF(+All!$H423="Middle Tenn St",+All!M423,0))</f>
        <v>58</v>
      </c>
      <c r="N66" s="706" t="str">
        <f>IF(+All!$F423="Middle Tenn St",+All!N423,IF(+All!$H423="Middle Tenn St",+All!N423,0))</f>
        <v>Liberty</v>
      </c>
      <c r="O66" s="708">
        <f>IF(+All!$F423="Middle Tenn St",+All!O423,IF(+All!$H423="Middle Tenn St",+All!O423,0))</f>
        <v>41</v>
      </c>
      <c r="P66" s="708" t="str">
        <f>IF(+All!$F423="Middle Tenn St",+All!P423,IF(+All!$H423="Middle Tenn St",+All!P423,0))</f>
        <v>Middle Tenn St</v>
      </c>
      <c r="Q66" s="707">
        <f>IF(+All!$F423="Middle Tenn St",+All!Q423,IF(+All!$H423="Middle Tenn St",+All!Q423,0))</f>
        <v>13</v>
      </c>
      <c r="R66" s="706" t="str">
        <f>IF(+All!$F423="Middle Tenn St",+All!R423,IF(+All!$H423="Middle Tenn St",+All!R423,0))</f>
        <v>Liberty</v>
      </c>
      <c r="S66" s="708" t="str">
        <f>IF(+All!$F423="Middle Tenn St",+All!S423,IF(+All!$H423="Middle Tenn St",+All!S423,0))</f>
        <v>Middle Tenn St</v>
      </c>
      <c r="T66" s="706" t="str">
        <f>IF(+All!$F423="Middle Tenn St",+All!T423,IF(+All!$H423="Middle Tenn St",+All!T423,0))</f>
        <v>Middle Tenn St</v>
      </c>
      <c r="U66" s="707" t="str">
        <f>IF(+All!$F423="Middle Tenn St",+All!U423,IF(+All!$H423="Middle Tenn St",+All!U423,0))</f>
        <v>L</v>
      </c>
      <c r="V66" s="706"/>
      <c r="W66" s="707"/>
      <c r="X66" s="706"/>
      <c r="Y66" s="707"/>
      <c r="Z66" s="706"/>
      <c r="AA66" s="707"/>
      <c r="AB66" s="706"/>
      <c r="AC66" s="707"/>
      <c r="AD66" s="706"/>
      <c r="AE66" s="707"/>
      <c r="AF66" s="706"/>
      <c r="AG66" s="707"/>
      <c r="AH66" s="706"/>
      <c r="AI66" s="707"/>
      <c r="AJ66" s="706"/>
      <c r="AK66" s="707"/>
      <c r="AQ66" s="480"/>
      <c r="AR66" s="482"/>
      <c r="AS66" s="483"/>
      <c r="AT66" s="483"/>
      <c r="AU66" s="482"/>
      <c r="AV66" s="483"/>
      <c r="AW66" s="484"/>
      <c r="AX66" s="483"/>
      <c r="AY66" s="88"/>
      <c r="AZ66" s="89"/>
      <c r="BA66" s="90"/>
      <c r="BB66" s="90"/>
      <c r="BC66" s="91"/>
      <c r="BD66" s="482"/>
      <c r="BE66" s="483"/>
      <c r="BF66" s="483"/>
      <c r="BG66" s="482"/>
      <c r="BH66" s="483"/>
      <c r="BI66" s="484"/>
    </row>
    <row r="67" spans="1:63" x14ac:dyDescent="0.8">
      <c r="A67" s="70">
        <f>IF(+All!$F543="Middle Tenn St",+All!A543,IF(+All!$H543="Middle Tenn St",+All!A543,0))</f>
        <v>7</v>
      </c>
      <c r="B67" s="70" t="str">
        <f>IF(+All!$F543="Middle Tenn St",+All!B543,IF(+All!$H543="Middle Tenn St",+All!B543,0))</f>
        <v>Sat</v>
      </c>
      <c r="C67" s="94">
        <f>IF(+All!$F543="Middle Tenn St",+All!C543,IF(+All!$H543="Middle Tenn St",+All!C543,0))</f>
        <v>44485</v>
      </c>
      <c r="D67" s="73">
        <f>IF(+All!$F543="Middle Tenn St",+All!D543,IF(+All!$H543="Middle Tenn St",+All!D543,0))</f>
        <v>0</v>
      </c>
      <c r="E67" s="707">
        <f>IF(+All!$F543="Middle Tenn St",+All!E543,IF(+All!$H543="Middle Tenn St",+All!E543,0))</f>
        <v>0</v>
      </c>
      <c r="F67" s="75" t="str">
        <f>IF(+All!$F543="Middle Tenn St",+All!F543,IF(+All!$H543="Middle Tenn St",+All!F543,0))</f>
        <v>Middle Tenn St</v>
      </c>
      <c r="G67" s="95" t="str">
        <f>IF(+All!$F543="Middle Tenn St",+All!G543,IF(+All!$H543="Middle Tenn St",+All!G543,0))</f>
        <v>CUSA</v>
      </c>
      <c r="H67" s="95" t="str">
        <f>IF(+All!$F543="Middle Tenn St",+All!H543,IF(+All!$H543="Middle Tenn St",+All!H543,0))</f>
        <v>Open</v>
      </c>
      <c r="I67" s="76" t="str">
        <f>IF(+All!$F543="Middle Tenn St",+All!I543,IF(+All!$H543="Middle Tenn St",+All!I543,0))</f>
        <v>ZZZ</v>
      </c>
      <c r="J67" s="706">
        <f>IF(+All!$F543="Middle Tenn St",+All!J543,IF(+All!$H543="Middle Tenn St",+All!J543,0))</f>
        <v>0</v>
      </c>
      <c r="K67" s="707">
        <f>IF(+All!$F543="Middle Tenn St",+All!K543,IF(+All!$H543="Middle Tenn St",+All!K543,0))</f>
        <v>0</v>
      </c>
      <c r="L67" s="78">
        <f>IF(+All!$F543="Middle Tenn St",+All!L543,IF(+All!$H543="Middle Tenn St",+All!L543,0))</f>
        <v>0</v>
      </c>
      <c r="M67" s="79">
        <f>IF(+All!$F543="Middle Tenn St",+All!M543,IF(+All!$H543="Middle Tenn St",+All!M543,0))</f>
        <v>0</v>
      </c>
      <c r="N67" s="706">
        <f>IF(+All!$F543="Middle Tenn St",+All!N543,IF(+All!$H543="Middle Tenn St",+All!N543,0))</f>
        <v>0</v>
      </c>
      <c r="O67" s="708">
        <f>IF(+All!$F543="Middle Tenn St",+All!O543,IF(+All!$H543="Middle Tenn St",+All!O543,0))</f>
        <v>0</v>
      </c>
      <c r="P67" s="708">
        <f>IF(+All!$F543="Middle Tenn St",+All!P543,IF(+All!$H543="Middle Tenn St",+All!P543,0))</f>
        <v>0</v>
      </c>
      <c r="Q67" s="707">
        <f>IF(+All!$F543="Middle Tenn St",+All!Q543,IF(+All!$H543="Middle Tenn St",+All!Q543,0))</f>
        <v>0</v>
      </c>
      <c r="R67" s="706">
        <f>IF(+All!$F543="Middle Tenn St",+All!R543,IF(+All!$H543="Middle Tenn St",+All!R543,0))</f>
        <v>0</v>
      </c>
      <c r="S67" s="708">
        <f>IF(+All!$F543="Middle Tenn St",+All!S543,IF(+All!$H543="Middle Tenn St",+All!S543,0))</f>
        <v>0</v>
      </c>
      <c r="T67" s="706">
        <f>IF(+All!$F543="Middle Tenn St",+All!T543,IF(+All!$H543="Middle Tenn St",+All!T543,0))</f>
        <v>0</v>
      </c>
      <c r="U67" s="707">
        <f>IF(+All!$F543="Middle Tenn St",+All!U543,IF(+All!$H543="Middle Tenn St",+All!U543,0))</f>
        <v>0</v>
      </c>
      <c r="V67" s="706"/>
      <c r="W67" s="707"/>
      <c r="X67" s="706"/>
      <c r="Y67" s="707"/>
      <c r="Z67" s="706"/>
      <c r="AA67" s="707"/>
      <c r="AB67" s="706"/>
      <c r="AC67" s="707"/>
      <c r="AD67" s="706"/>
      <c r="AE67" s="707"/>
      <c r="AF67" s="706"/>
      <c r="AG67" s="707"/>
      <c r="AH67" s="706"/>
      <c r="AI67" s="707"/>
      <c r="AJ67" s="706"/>
      <c r="AK67" s="707"/>
      <c r="AQ67" s="480"/>
      <c r="AR67" s="482"/>
      <c r="AS67" s="483"/>
      <c r="AT67" s="483"/>
      <c r="AU67" s="482"/>
      <c r="AV67" s="483"/>
      <c r="AW67" s="484"/>
      <c r="AX67" s="483"/>
      <c r="AY67" s="88"/>
      <c r="AZ67" s="89"/>
      <c r="BA67" s="90"/>
      <c r="BB67" s="90"/>
      <c r="BC67" s="91"/>
      <c r="BD67" s="482"/>
      <c r="BE67" s="483"/>
      <c r="BF67" s="483"/>
      <c r="BG67" s="482"/>
      <c r="BH67" s="483"/>
      <c r="BI67" s="484"/>
    </row>
    <row r="68" spans="1:63" x14ac:dyDescent="0.8">
      <c r="A68" s="70">
        <f>IF(+All!$F561="Middle Tenn St",+All!A561,IF(+All!$H561="Middle Tenn St",+All!A561,0))</f>
        <v>8</v>
      </c>
      <c r="B68" s="70" t="str">
        <f>IF(+All!$F561="Middle Tenn St",+All!B561,IF(+All!$H561="Middle Tenn St",+All!B561,0))</f>
        <v>Fri</v>
      </c>
      <c r="C68" s="94">
        <f>IF(+All!$F561="Middle Tenn St",+All!C561,IF(+All!$H561="Middle Tenn St",+All!C561,0))</f>
        <v>44491</v>
      </c>
      <c r="D68" s="73">
        <f>IF(+All!$F561="Middle Tenn St",+All!D561,IF(+All!$H561="Middle Tenn St",+All!D561,0))</f>
        <v>0.75</v>
      </c>
      <c r="E68" s="707" t="str">
        <f>IF(+All!$F561="Middle Tenn St",+All!E561,IF(+All!$H561="Middle Tenn St",+All!E561,0))</f>
        <v>CBSSN</v>
      </c>
      <c r="F68" s="75" t="str">
        <f>IF(+All!$F561="Middle Tenn St",+All!F561,IF(+All!$H561="Middle Tenn St",+All!F561,0))</f>
        <v>Middle Tenn St</v>
      </c>
      <c r="G68" s="95" t="str">
        <f>IF(+All!$F561="Middle Tenn St",+All!G561,IF(+All!$H561="Middle Tenn St",+All!G561,0))</f>
        <v>CUSA</v>
      </c>
      <c r="H68" s="95" t="str">
        <f>IF(+All!$F561="Middle Tenn St",+All!H561,IF(+All!$H561="Middle Tenn St",+All!H561,0))</f>
        <v>Connecticut</v>
      </c>
      <c r="I68" s="76" t="str">
        <f>IF(+All!$F561="Middle Tenn St",+All!I561,IF(+All!$H561="Middle Tenn St",+All!I561,0))</f>
        <v>Ind</v>
      </c>
      <c r="J68" s="706" t="str">
        <f>IF(+All!$F561="Middle Tenn St",+All!J561,IF(+All!$H561="Middle Tenn St",+All!J561,0))</f>
        <v>Middle Tenn St</v>
      </c>
      <c r="K68" s="707" t="str">
        <f>IF(+All!$F561="Middle Tenn St",+All!K561,IF(+All!$H561="Middle Tenn St",+All!K561,0))</f>
        <v>Connecticut</v>
      </c>
      <c r="L68" s="78">
        <f>IF(+All!$F561="Middle Tenn St",+All!L561,IF(+All!$H561="Middle Tenn St",+All!L561,0))</f>
        <v>15.5</v>
      </c>
      <c r="M68" s="79">
        <f>IF(+All!$F561="Middle Tenn St",+All!M561,IF(+All!$H561="Middle Tenn St",+All!M561,0))</f>
        <v>56</v>
      </c>
      <c r="N68" s="706" t="str">
        <f>IF(+All!$F561="Middle Tenn St",+All!N561,IF(+All!$H561="Middle Tenn St",+All!N561,0))</f>
        <v>Middle Tenn St</v>
      </c>
      <c r="O68" s="708">
        <f>IF(+All!$F561="Middle Tenn St",+All!O561,IF(+All!$H561="Middle Tenn St",+All!O561,0))</f>
        <v>44</v>
      </c>
      <c r="P68" s="708" t="str">
        <f>IF(+All!$F561="Middle Tenn St",+All!P561,IF(+All!$H561="Middle Tenn St",+All!P561,0))</f>
        <v>Connecticut</v>
      </c>
      <c r="Q68" s="707">
        <f>IF(+All!$F561="Middle Tenn St",+All!Q561,IF(+All!$H561="Middle Tenn St",+All!Q561,0))</f>
        <v>13</v>
      </c>
      <c r="R68" s="706" t="str">
        <f>IF(+All!$F561="Middle Tenn St",+All!R561,IF(+All!$H561="Middle Tenn St",+All!R561,0))</f>
        <v>Middle Tenn St</v>
      </c>
      <c r="S68" s="708" t="str">
        <f>IF(+All!$F561="Middle Tenn St",+All!S561,IF(+All!$H561="Middle Tenn St",+All!S561,0))</f>
        <v>Connecticut</v>
      </c>
      <c r="T68" s="706" t="str">
        <f>IF(+All!$F561="Middle Tenn St",+All!T561,IF(+All!$H561="Middle Tenn St",+All!T561,0))</f>
        <v>Connecticut</v>
      </c>
      <c r="U68" s="707" t="str">
        <f>IF(+All!$F561="Middle Tenn St",+All!U561,IF(+All!$H561="Middle Tenn St",+All!U561,0))</f>
        <v>L</v>
      </c>
      <c r="V68" s="706"/>
      <c r="W68" s="707"/>
      <c r="X68" s="706"/>
      <c r="Y68" s="707"/>
      <c r="Z68" s="706"/>
      <c r="AA68" s="707"/>
      <c r="AB68" s="706"/>
      <c r="AC68" s="707"/>
      <c r="AD68" s="706"/>
      <c r="AE68" s="707"/>
      <c r="AF68" s="706"/>
      <c r="AG68" s="707"/>
      <c r="AH68" s="706"/>
      <c r="AI68" s="707"/>
      <c r="AJ68" s="706"/>
      <c r="AK68" s="707"/>
      <c r="AQ68" s="480"/>
      <c r="AR68" s="482"/>
      <c r="AS68" s="483"/>
      <c r="AT68" s="483"/>
      <c r="AU68" s="482"/>
      <c r="AV68" s="483"/>
      <c r="AW68" s="484"/>
      <c r="AX68" s="483"/>
      <c r="AY68" s="88"/>
      <c r="AZ68" s="89"/>
      <c r="BA68" s="90"/>
      <c r="BB68" s="90"/>
      <c r="BC68" s="91"/>
      <c r="BD68" s="482"/>
      <c r="BE68" s="483"/>
      <c r="BF68" s="483"/>
      <c r="BG68" s="482"/>
      <c r="BH68" s="483"/>
      <c r="BI68" s="484"/>
    </row>
    <row r="69" spans="1:63" x14ac:dyDescent="0.8">
      <c r="A69" s="70">
        <f>IF(+All!$F659="Middle Tenn St",+All!A659,IF(+All!$H659="Middle Tenn St",+All!A659,0))</f>
        <v>9</v>
      </c>
      <c r="B69" s="70" t="str">
        <f>IF(+All!$F659="Middle Tenn St",+All!B659,IF(+All!$H659="Middle Tenn St",+All!B659,0))</f>
        <v>Sat</v>
      </c>
      <c r="C69" s="94">
        <f>IF(+All!$F659="Middle Tenn St",+All!C659,IF(+All!$H659="Middle Tenn St",+All!C659,0))</f>
        <v>44499</v>
      </c>
      <c r="D69" s="73">
        <f>IF(+All!$F659="Middle Tenn St",+All!D659,IF(+All!$H659="Middle Tenn St",+All!D659,0))</f>
        <v>0.64583333333333337</v>
      </c>
      <c r="E69" s="707">
        <f>IF(+All!$F659="Middle Tenn St",+All!E659,IF(+All!$H659="Middle Tenn St",+All!E659,0))</f>
        <v>0</v>
      </c>
      <c r="F69" s="75" t="str">
        <f>IF(+All!$F659="Middle Tenn St",+All!F659,IF(+All!$H659="Middle Tenn St",+All!F659,0))</f>
        <v>Southern Miss</v>
      </c>
      <c r="G69" s="95" t="str">
        <f>IF(+All!$F659="Middle Tenn St",+All!G659,IF(+All!$H659="Middle Tenn St",+All!G659,0))</f>
        <v>CUSA</v>
      </c>
      <c r="H69" s="95" t="str">
        <f>IF(+All!$F659="Middle Tenn St",+All!H659,IF(+All!$H659="Middle Tenn St",+All!H659,0))</f>
        <v>Middle Tenn St</v>
      </c>
      <c r="I69" s="76" t="str">
        <f>IF(+All!$F659="Middle Tenn St",+All!I659,IF(+All!$H659="Middle Tenn St",+All!I659,0))</f>
        <v>CUSA</v>
      </c>
      <c r="J69" s="706" t="str">
        <f>IF(+All!$F659="Middle Tenn St",+All!J659,IF(+All!$H659="Middle Tenn St",+All!J659,0))</f>
        <v>Middle Tenn St</v>
      </c>
      <c r="K69" s="707" t="str">
        <f>IF(+All!$F659="Middle Tenn St",+All!K659,IF(+All!$H659="Middle Tenn St",+All!K659,0))</f>
        <v>Southern Miss</v>
      </c>
      <c r="L69" s="78">
        <f>IF(+All!$F659="Middle Tenn St",+All!L659,IF(+All!$H659="Middle Tenn St",+All!L659,0))</f>
        <v>13.5</v>
      </c>
      <c r="M69" s="79">
        <f>IF(+All!$F659="Middle Tenn St",+All!M659,IF(+All!$H659="Middle Tenn St",+All!M659,0))</f>
        <v>48</v>
      </c>
      <c r="N69" s="706" t="str">
        <f>IF(+All!$F659="Middle Tenn St",+All!N659,IF(+All!$H659="Middle Tenn St",+All!N659,0))</f>
        <v>Middle Tenn St</v>
      </c>
      <c r="O69" s="708">
        <f>IF(+All!$F659="Middle Tenn St",+All!O659,IF(+All!$H659="Middle Tenn St",+All!O659,0))</f>
        <v>35</v>
      </c>
      <c r="P69" s="708" t="str">
        <f>IF(+All!$F659="Middle Tenn St",+All!P659,IF(+All!$H659="Middle Tenn St",+All!P659,0))</f>
        <v>Southern Miss</v>
      </c>
      <c r="Q69" s="707">
        <f>IF(+All!$F659="Middle Tenn St",+All!Q659,IF(+All!$H659="Middle Tenn St",+All!Q659,0))</f>
        <v>10</v>
      </c>
      <c r="R69" s="706" t="str">
        <f>IF(+All!$F659="Middle Tenn St",+All!R659,IF(+All!$H659="Middle Tenn St",+All!R659,0))</f>
        <v>Middle Tenn St</v>
      </c>
      <c r="S69" s="708" t="str">
        <f>IF(+All!$F659="Middle Tenn St",+All!S659,IF(+All!$H659="Middle Tenn St",+All!S659,0))</f>
        <v>Southern Miss</v>
      </c>
      <c r="T69" s="706" t="str">
        <f>IF(+All!$F659="Middle Tenn St",+All!T659,IF(+All!$H659="Middle Tenn St",+All!T659,0))</f>
        <v>Middle Tenn St</v>
      </c>
      <c r="U69" s="707" t="str">
        <f>IF(+All!$F659="Middle Tenn St",+All!U659,IF(+All!$H659="Middle Tenn St",+All!U659,0))</f>
        <v>W</v>
      </c>
      <c r="V69" s="706"/>
      <c r="W69" s="707"/>
      <c r="X69" s="706"/>
      <c r="Y69" s="707"/>
      <c r="Z69" s="706"/>
      <c r="AA69" s="707"/>
      <c r="AB69" s="706"/>
      <c r="AC69" s="707"/>
      <c r="AD69" s="706"/>
      <c r="AE69" s="707"/>
      <c r="AF69" s="706"/>
      <c r="AG69" s="707"/>
      <c r="AH69" s="706"/>
      <c r="AI69" s="707"/>
      <c r="AJ69" s="706"/>
      <c r="AK69" s="707"/>
      <c r="AQ69" s="480"/>
      <c r="AR69" s="482"/>
      <c r="AS69" s="483"/>
      <c r="AT69" s="483"/>
      <c r="AU69" s="482"/>
      <c r="AV69" s="483"/>
      <c r="AW69" s="484"/>
      <c r="AX69" s="483"/>
      <c r="AY69" s="88"/>
      <c r="AZ69" s="89"/>
      <c r="BA69" s="90"/>
      <c r="BB69" s="90"/>
      <c r="BC69" s="91"/>
      <c r="BD69" s="482"/>
      <c r="BE69" s="483"/>
      <c r="BF69" s="483"/>
      <c r="BG69" s="482"/>
      <c r="BH69" s="483"/>
      <c r="BI69" s="484"/>
    </row>
    <row r="70" spans="1:63" x14ac:dyDescent="0.8">
      <c r="A70" s="70">
        <f>IF(+All!$F743="Middle Tenn St",+All!A743,IF(+All!$H743="Middle Tenn St",+All!A743,0))</f>
        <v>10</v>
      </c>
      <c r="B70" s="70" t="str">
        <f>IF(+All!$F743="Middle Tenn St",+All!B743,IF(+All!$H743="Middle Tenn St",+All!B743,0))</f>
        <v>Sat</v>
      </c>
      <c r="C70" s="94">
        <f>IF(+All!$F743="Middle Tenn St",+All!C743,IF(+All!$H743="Middle Tenn St",+All!C743,0))</f>
        <v>44506</v>
      </c>
      <c r="D70" s="73">
        <f>IF(+All!$F743="Middle Tenn St",+All!D743,IF(+All!$H743="Middle Tenn St",+All!D743,0))</f>
        <v>0.64583333333333337</v>
      </c>
      <c r="E70" s="707">
        <f>IF(+All!$F743="Middle Tenn St",+All!E743,IF(+All!$H743="Middle Tenn St",+All!E743,0))</f>
        <v>0</v>
      </c>
      <c r="F70" s="75" t="str">
        <f>IF(+All!$F743="Middle Tenn St",+All!F743,IF(+All!$H743="Middle Tenn St",+All!F743,0))</f>
        <v>Middle Tenn St</v>
      </c>
      <c r="G70" s="95" t="str">
        <f>IF(+All!$F743="Middle Tenn St",+All!G743,IF(+All!$H743="Middle Tenn St",+All!G743,0))</f>
        <v>CUSA</v>
      </c>
      <c r="H70" s="95" t="str">
        <f>IF(+All!$F743="Middle Tenn St",+All!H743,IF(+All!$H743="Middle Tenn St",+All!H743,0))</f>
        <v>Western Kentucky</v>
      </c>
      <c r="I70" s="76" t="str">
        <f>IF(+All!$F743="Middle Tenn St",+All!I743,IF(+All!$H743="Middle Tenn St",+All!I743,0))</f>
        <v>CUSA</v>
      </c>
      <c r="J70" s="706" t="str">
        <f>IF(+All!$F743="Middle Tenn St",+All!J743,IF(+All!$H743="Middle Tenn St",+All!J743,0))</f>
        <v>Western Kentucky</v>
      </c>
      <c r="K70" s="707" t="str">
        <f>IF(+All!$F743="Middle Tenn St",+All!K743,IF(+All!$H743="Middle Tenn St",+All!K743,0))</f>
        <v>Middle Tenn St</v>
      </c>
      <c r="L70" s="78">
        <f>IF(+All!$F743="Middle Tenn St",+All!L743,IF(+All!$H743="Middle Tenn St",+All!L743,0))</f>
        <v>15</v>
      </c>
      <c r="M70" s="79">
        <f>IF(+All!$F743="Middle Tenn St",+All!M743,IF(+All!$H743="Middle Tenn St",+All!M743,0))</f>
        <v>68.5</v>
      </c>
      <c r="N70" s="706" t="str">
        <f>IF(+All!$F743="Middle Tenn St",+All!N743,IF(+All!$H743="Middle Tenn St",+All!N743,0))</f>
        <v>Western Kentucky</v>
      </c>
      <c r="O70" s="708">
        <f>IF(+All!$F743="Middle Tenn St",+All!O743,IF(+All!$H743="Middle Tenn St",+All!O743,0))</f>
        <v>48</v>
      </c>
      <c r="P70" s="708" t="str">
        <f>IF(+All!$F743="Middle Tenn St",+All!P743,IF(+All!$H743="Middle Tenn St",+All!P743,0))</f>
        <v>Middle Tenn St</v>
      </c>
      <c r="Q70" s="707">
        <f>IF(+All!$F743="Middle Tenn St",+All!Q743,IF(+All!$H743="Middle Tenn St",+All!Q743,0))</f>
        <v>21</v>
      </c>
      <c r="R70" s="706" t="str">
        <f>IF(+All!$F743="Middle Tenn St",+All!R743,IF(+All!$H743="Middle Tenn St",+All!R743,0))</f>
        <v>Western Kentucky</v>
      </c>
      <c r="S70" s="708" t="str">
        <f>IF(+All!$F743="Middle Tenn St",+All!S743,IF(+All!$H743="Middle Tenn St",+All!S743,0))</f>
        <v>Middle Tenn St</v>
      </c>
      <c r="T70" s="706" t="str">
        <f>IF(+All!$F743="Middle Tenn St",+All!T743,IF(+All!$H743="Middle Tenn St",+All!T743,0))</f>
        <v>Western Kentucky</v>
      </c>
      <c r="U70" s="707" t="str">
        <f>IF(+All!$F743="Middle Tenn St",+All!U743,IF(+All!$H743="Middle Tenn St",+All!U743,0))</f>
        <v>W</v>
      </c>
      <c r="V70" s="706"/>
      <c r="W70" s="707"/>
      <c r="X70" s="706"/>
      <c r="Y70" s="707"/>
      <c r="Z70" s="706"/>
      <c r="AA70" s="707"/>
      <c r="AB70" s="706"/>
      <c r="AC70" s="707"/>
      <c r="AD70" s="706"/>
      <c r="AE70" s="707"/>
      <c r="AF70" s="706"/>
      <c r="AG70" s="707"/>
      <c r="AH70" s="706"/>
      <c r="AI70" s="707"/>
      <c r="AJ70" s="706"/>
      <c r="AK70" s="707"/>
      <c r="AQ70" s="480"/>
      <c r="AR70" s="482"/>
      <c r="AS70" s="483"/>
      <c r="AT70" s="483"/>
      <c r="AU70" s="482"/>
      <c r="AV70" s="483"/>
      <c r="AW70" s="484"/>
      <c r="AX70" s="483"/>
      <c r="AY70" s="88"/>
      <c r="AZ70" s="89"/>
      <c r="BA70" s="90"/>
      <c r="BB70" s="90"/>
      <c r="BC70" s="91"/>
      <c r="BD70" s="482"/>
      <c r="BE70" s="483"/>
      <c r="BF70" s="483"/>
      <c r="BG70" s="482"/>
      <c r="BH70" s="483"/>
      <c r="BI70" s="484"/>
    </row>
    <row r="71" spans="1:63" x14ac:dyDescent="0.8">
      <c r="A71" s="70">
        <f>IF(+All!$F813="Middle Tenn St",+All!A813,IF(+All!$H813="Middle Tenn St",+All!A813,0))</f>
        <v>11</v>
      </c>
      <c r="B71" s="70" t="str">
        <f>IF(+All!$F813="Middle Tenn St",+All!B813,IF(+All!$H813="Middle Tenn St",+All!B813,0))</f>
        <v>Sat</v>
      </c>
      <c r="C71" s="94">
        <f>IF(+All!$F813="Middle Tenn St",+All!C813,IF(+All!$H813="Middle Tenn St",+All!C813,0))</f>
        <v>44513</v>
      </c>
      <c r="D71" s="73">
        <f>IF(+All!$F813="Middle Tenn St",+All!D813,IF(+All!$H813="Middle Tenn St",+All!D813,0))</f>
        <v>0.64583333333333337</v>
      </c>
      <c r="E71" s="707" t="str">
        <f>IF(+All!$F813="Middle Tenn St",+All!E813,IF(+All!$H813="Middle Tenn St",+All!E813,0))</f>
        <v>espn3</v>
      </c>
      <c r="F71" s="75" t="str">
        <f>IF(+All!$F813="Middle Tenn St",+All!F813,IF(+All!$H813="Middle Tenn St",+All!F813,0))</f>
        <v>Florida Intl</v>
      </c>
      <c r="G71" s="95" t="str">
        <f>IF(+All!$F813="Middle Tenn St",+All!G813,IF(+All!$H813="Middle Tenn St",+All!G813,0))</f>
        <v>CUSA</v>
      </c>
      <c r="H71" s="95" t="str">
        <f>IF(+All!$F813="Middle Tenn St",+All!H813,IF(+All!$H813="Middle Tenn St",+All!H813,0))</f>
        <v>Middle Tenn St</v>
      </c>
      <c r="I71" s="76" t="str">
        <f>IF(+All!$F813="Middle Tenn St",+All!I813,IF(+All!$H813="Middle Tenn St",+All!I813,0))</f>
        <v>CUSA</v>
      </c>
      <c r="J71" s="706" t="str">
        <f>IF(+All!$F813="Middle Tenn St",+All!J813,IF(+All!$H813="Middle Tenn St",+All!J813,0))</f>
        <v>Middle Tenn St</v>
      </c>
      <c r="K71" s="707" t="str">
        <f>IF(+All!$F813="Middle Tenn St",+All!K813,IF(+All!$H813="Middle Tenn St",+All!K813,0))</f>
        <v>Florida Intl</v>
      </c>
      <c r="L71" s="78">
        <f>IF(+All!$F813="Middle Tenn St",+All!L813,IF(+All!$H813="Middle Tenn St",+All!L813,0))</f>
        <v>10</v>
      </c>
      <c r="M71" s="79">
        <f>IF(+All!$F813="Middle Tenn St",+All!M813,IF(+All!$H813="Middle Tenn St",+All!M813,0))</f>
        <v>56</v>
      </c>
      <c r="N71" s="706" t="str">
        <f>IF(+All!$F813="Middle Tenn St",+All!N813,IF(+All!$H813="Middle Tenn St",+All!N813,0))</f>
        <v>Middle Tenn St</v>
      </c>
      <c r="O71" s="708">
        <f>IF(+All!$F813="Middle Tenn St",+All!O813,IF(+All!$H813="Middle Tenn St",+All!O813,0))</f>
        <v>50</v>
      </c>
      <c r="P71" s="708" t="str">
        <f>IF(+All!$F813="Middle Tenn St",+All!P813,IF(+All!$H813="Middle Tenn St",+All!P813,0))</f>
        <v>Florida Intl</v>
      </c>
      <c r="Q71" s="707">
        <f>IF(+All!$F813="Middle Tenn St",+All!Q813,IF(+All!$H813="Middle Tenn St",+All!Q813,0))</f>
        <v>10</v>
      </c>
      <c r="R71" s="706" t="str">
        <f>IF(+All!$F813="Middle Tenn St",+All!R813,IF(+All!$H813="Middle Tenn St",+All!R813,0))</f>
        <v>Middle Tenn St</v>
      </c>
      <c r="S71" s="708" t="str">
        <f>IF(+All!$F813="Middle Tenn St",+All!S813,IF(+All!$H813="Middle Tenn St",+All!S813,0))</f>
        <v>Florida Intl</v>
      </c>
      <c r="T71" s="706" t="str">
        <f>IF(+All!$F813="Middle Tenn St",+All!T813,IF(+All!$H813="Middle Tenn St",+All!T813,0))</f>
        <v>Florida Intl</v>
      </c>
      <c r="U71" s="707" t="str">
        <f>IF(+All!$F813="Middle Tenn St",+All!U813,IF(+All!$H813="Middle Tenn St",+All!U813,0))</f>
        <v>L</v>
      </c>
      <c r="V71" s="706"/>
      <c r="W71" s="707"/>
      <c r="X71" s="706"/>
      <c r="Y71" s="707"/>
      <c r="Z71" s="706"/>
      <c r="AA71" s="707"/>
      <c r="AB71" s="706"/>
      <c r="AC71" s="707"/>
      <c r="AD71" s="706"/>
      <c r="AE71" s="707"/>
      <c r="AF71" s="706"/>
      <c r="AG71" s="707"/>
      <c r="AH71" s="706"/>
      <c r="AI71" s="707"/>
      <c r="AJ71" s="706"/>
      <c r="AK71" s="707"/>
      <c r="AQ71" s="480"/>
      <c r="AR71" s="482"/>
      <c r="AS71" s="483"/>
      <c r="AT71" s="483"/>
      <c r="AU71" s="482"/>
      <c r="AV71" s="483"/>
      <c r="AW71" s="484"/>
      <c r="AX71" s="483"/>
      <c r="AY71" s="88"/>
      <c r="AZ71" s="89"/>
      <c r="BA71" s="90"/>
      <c r="BB71" s="90"/>
      <c r="BC71" s="91"/>
      <c r="BD71" s="482"/>
      <c r="BE71" s="483"/>
      <c r="BF71" s="483"/>
      <c r="BG71" s="482"/>
      <c r="BH71" s="483"/>
      <c r="BI71" s="484"/>
    </row>
    <row r="72" spans="1:63" x14ac:dyDescent="0.8">
      <c r="A72" s="70">
        <f>IF(+All!$F882="Middle Tenn St",+All!A882,IF(+All!$H882="Middle Tenn St",+All!A882,0))</f>
        <v>12</v>
      </c>
      <c r="B72" s="70" t="str">
        <f>IF(+All!$F882="Middle Tenn St",+All!B882,IF(+All!$H882="Middle Tenn St",+All!B882,0))</f>
        <v>Sat</v>
      </c>
      <c r="C72" s="94">
        <f>IF(+All!$F882="Middle Tenn St",+All!C882,IF(+All!$H882="Middle Tenn St",+All!C882,0))</f>
        <v>44520</v>
      </c>
      <c r="D72" s="73">
        <f>IF(+All!$F882="Middle Tenn St",+All!D882,IF(+All!$H882="Middle Tenn St",+All!D882,0))</f>
        <v>0.64583333333333337</v>
      </c>
      <c r="E72" s="707">
        <f>IF(+All!$F882="Middle Tenn St",+All!E882,IF(+All!$H882="Middle Tenn St",+All!E882,0))</f>
        <v>0</v>
      </c>
      <c r="F72" s="75" t="str">
        <f>IF(+All!$F882="Middle Tenn St",+All!F882,IF(+All!$H882="Middle Tenn St",+All!F882,0))</f>
        <v>Old Dominion</v>
      </c>
      <c r="G72" s="95" t="str">
        <f>IF(+All!$F882="Middle Tenn St",+All!G882,IF(+All!$H882="Middle Tenn St",+All!G882,0))</f>
        <v>CUSA</v>
      </c>
      <c r="H72" s="95" t="str">
        <f>IF(+All!$F882="Middle Tenn St",+All!H882,IF(+All!$H882="Middle Tenn St",+All!H882,0))</f>
        <v>Middle Tenn St</v>
      </c>
      <c r="I72" s="76" t="str">
        <f>IF(+All!$F882="Middle Tenn St",+All!I882,IF(+All!$H882="Middle Tenn St",+All!I882,0))</f>
        <v>CUSA</v>
      </c>
      <c r="J72" s="706" t="str">
        <f>IF(+All!$F882="Middle Tenn St",+All!J882,IF(+All!$H882="Middle Tenn St",+All!J882,0))</f>
        <v>Middle Tenn St</v>
      </c>
      <c r="K72" s="707" t="str">
        <f>IF(+All!$F882="Middle Tenn St",+All!K882,IF(+All!$H882="Middle Tenn St",+All!K882,0))</f>
        <v>Old Dominion</v>
      </c>
      <c r="L72" s="78">
        <f>IF(+All!$F882="Middle Tenn St",+All!L882,IF(+All!$H882="Middle Tenn St",+All!L882,0))</f>
        <v>4.5</v>
      </c>
      <c r="M72" s="79">
        <f>IF(+All!$F882="Middle Tenn St",+All!M882,IF(+All!$H882="Middle Tenn St",+All!M882,0))</f>
        <v>50.5</v>
      </c>
      <c r="N72" s="706" t="str">
        <f>IF(+All!$F882="Middle Tenn St",+All!N882,IF(+All!$H882="Middle Tenn St",+All!N882,0))</f>
        <v>Old Dominion</v>
      </c>
      <c r="O72" s="708">
        <f>IF(+All!$F882="Middle Tenn St",+All!O882,IF(+All!$H882="Middle Tenn St",+All!O882,0))</f>
        <v>24</v>
      </c>
      <c r="P72" s="708" t="str">
        <f>IF(+All!$F882="Middle Tenn St",+All!P882,IF(+All!$H882="Middle Tenn St",+All!P882,0))</f>
        <v>Middle Tenn St</v>
      </c>
      <c r="Q72" s="707">
        <f>IF(+All!$F882="Middle Tenn St",+All!Q882,IF(+All!$H882="Middle Tenn St",+All!Q882,0))</f>
        <v>17</v>
      </c>
      <c r="R72" s="706" t="str">
        <f>IF(+All!$F882="Middle Tenn St",+All!R882,IF(+All!$H882="Middle Tenn St",+All!R882,0))</f>
        <v>Old Dominion</v>
      </c>
      <c r="S72" s="708" t="str">
        <f>IF(+All!$F882="Middle Tenn St",+All!S882,IF(+All!$H882="Middle Tenn St",+All!S882,0))</f>
        <v>Middle Tenn St</v>
      </c>
      <c r="T72" s="706" t="str">
        <f>IF(+All!$F882="Middle Tenn St",+All!T882,IF(+All!$H882="Middle Tenn St",+All!T882,0))</f>
        <v>Old Dominion</v>
      </c>
      <c r="U72" s="707" t="str">
        <f>IF(+All!$F882="Middle Tenn St",+All!U882,IF(+All!$H882="Middle Tenn St",+All!U882,0))</f>
        <v>W</v>
      </c>
      <c r="V72" s="706"/>
      <c r="W72" s="707"/>
      <c r="X72" s="706"/>
      <c r="Y72" s="707"/>
      <c r="Z72" s="706"/>
      <c r="AA72" s="707"/>
      <c r="AB72" s="706"/>
      <c r="AC72" s="707"/>
      <c r="AD72" s="706"/>
      <c r="AE72" s="707"/>
      <c r="AF72" s="706"/>
      <c r="AG72" s="707"/>
      <c r="AH72" s="706"/>
      <c r="AI72" s="707"/>
      <c r="AJ72" s="706"/>
      <c r="AK72" s="707"/>
      <c r="AQ72" s="480"/>
      <c r="AR72" s="482"/>
      <c r="AS72" s="483"/>
      <c r="AT72" s="483"/>
      <c r="AU72" s="482"/>
      <c r="AV72" s="483"/>
      <c r="AW72" s="484"/>
      <c r="AX72" s="483"/>
      <c r="AY72" s="88"/>
      <c r="AZ72" s="89"/>
      <c r="BA72" s="90"/>
      <c r="BB72" s="90"/>
      <c r="BC72" s="91"/>
      <c r="BD72" s="482"/>
      <c r="BE72" s="483"/>
      <c r="BF72" s="483"/>
      <c r="BG72" s="482"/>
      <c r="BH72" s="483"/>
      <c r="BI72" s="484"/>
    </row>
    <row r="73" spans="1:63" x14ac:dyDescent="0.8">
      <c r="A73" s="70">
        <f>IF(+All!$F939="Middle Tenn St",+All!A939,IF(+All!$H939="Middle Tenn St",+All!A939,0))</f>
        <v>0</v>
      </c>
      <c r="B73" s="70">
        <f>IF(+All!$F939="Middle Tenn St",+All!B939,IF(+All!$H939="Middle Tenn St",+All!B939,0))</f>
        <v>0</v>
      </c>
      <c r="C73" s="94">
        <f>IF(+All!$F939="Middle Tenn St",+All!C939,IF(+All!$H939="Middle Tenn St",+All!C939,0))</f>
        <v>0</v>
      </c>
      <c r="D73" s="73">
        <f>IF(+All!$F939="Middle Tenn St",+All!D939,IF(+All!$H939="Middle Tenn St",+All!D939,0))</f>
        <v>0</v>
      </c>
      <c r="E73" s="707">
        <f>IF(+All!$F939="Middle Tenn St",+All!E939,IF(+All!$H939="Middle Tenn St",+All!E939,0))</f>
        <v>0</v>
      </c>
      <c r="F73" s="75">
        <f>IF(+All!$F939="Middle Tenn St",+All!F939,IF(+All!$H939="Middle Tenn St",+All!F939,0))</f>
        <v>0</v>
      </c>
      <c r="G73" s="95">
        <f>IF(+All!$F939="Middle Tenn St",+All!G939,IF(+All!$H939="Middle Tenn St",+All!G939,0))</f>
        <v>0</v>
      </c>
      <c r="H73" s="95">
        <f>IF(+All!$F939="Middle Tenn St",+All!H939,IF(+All!$H939="Middle Tenn St",+All!H939,0))</f>
        <v>0</v>
      </c>
      <c r="I73" s="76">
        <f>IF(+All!$F939="Middle Tenn St",+All!I939,IF(+All!$H939="Middle Tenn St",+All!I939,0))</f>
        <v>0</v>
      </c>
      <c r="J73" s="706">
        <f>IF(+All!$F939="Middle Tenn St",+All!J939,IF(+All!$H939="Middle Tenn St",+All!J939,0))</f>
        <v>0</v>
      </c>
      <c r="K73" s="707">
        <f>IF(+All!$F939="Middle Tenn St",+All!K939,IF(+All!$H939="Middle Tenn St",+All!K939,0))</f>
        <v>0</v>
      </c>
      <c r="L73" s="78">
        <f>IF(+All!$F939="Middle Tenn St",+All!L939,IF(+All!$H939="Middle Tenn St",+All!L939,0))</f>
        <v>0</v>
      </c>
      <c r="M73" s="79">
        <f>IF(+All!$F939="Middle Tenn St",+All!M939,IF(+All!$H939="Middle Tenn St",+All!M939,0))</f>
        <v>0</v>
      </c>
      <c r="N73" s="706">
        <f>IF(+All!$F939="Middle Tenn St",+All!N939,IF(+All!$H939="Middle Tenn St",+All!N939,0))</f>
        <v>0</v>
      </c>
      <c r="O73" s="708">
        <f>IF(+All!$F939="Middle Tenn St",+All!O939,IF(+All!$H939="Middle Tenn St",+All!O939,0))</f>
        <v>0</v>
      </c>
      <c r="P73" s="708">
        <f>IF(+All!$F939="Middle Tenn St",+All!P939,IF(+All!$H939="Middle Tenn St",+All!P939,0))</f>
        <v>0</v>
      </c>
      <c r="Q73" s="707">
        <f>IF(+All!$F939="Middle Tenn St",+All!Q939,IF(+All!$H939="Middle Tenn St",+All!Q939,0))</f>
        <v>0</v>
      </c>
      <c r="R73" s="706">
        <f>IF(+All!$F939="Middle Tenn St",+All!R939,IF(+All!$H939="Middle Tenn St",+All!R939,0))</f>
        <v>0</v>
      </c>
      <c r="S73" s="708">
        <f>IF(+All!$F939="Middle Tenn St",+All!S939,IF(+All!$H939="Middle Tenn St",+All!S939,0))</f>
        <v>0</v>
      </c>
      <c r="T73" s="706">
        <f>IF(+All!$F939="Middle Tenn St",+All!T939,IF(+All!$H939="Middle Tenn St",+All!T939,0))</f>
        <v>0</v>
      </c>
      <c r="U73" s="707">
        <f>IF(+All!$F939="Middle Tenn St",+All!U939,IF(+All!$H939="Middle Tenn St",+All!U939,0))</f>
        <v>0</v>
      </c>
      <c r="V73" s="706"/>
      <c r="W73" s="707"/>
      <c r="X73" s="706"/>
      <c r="Y73" s="707"/>
      <c r="Z73" s="706"/>
      <c r="AA73" s="707"/>
      <c r="AB73" s="706"/>
      <c r="AC73" s="707"/>
      <c r="AD73" s="706"/>
      <c r="AE73" s="707"/>
      <c r="AF73" s="706"/>
      <c r="AG73" s="707"/>
      <c r="AH73" s="706"/>
      <c r="AI73" s="707"/>
      <c r="AJ73" s="706"/>
      <c r="AK73" s="707"/>
      <c r="AQ73" s="480"/>
      <c r="AR73" s="482"/>
      <c r="AS73" s="483"/>
      <c r="AT73" s="483"/>
      <c r="AU73" s="482"/>
      <c r="AV73" s="483"/>
      <c r="AW73" s="484"/>
      <c r="AX73" s="483"/>
      <c r="AY73" s="88"/>
      <c r="AZ73" s="89"/>
      <c r="BA73" s="90"/>
      <c r="BB73" s="90"/>
      <c r="BC73" s="91"/>
      <c r="BD73" s="482"/>
      <c r="BE73" s="483"/>
      <c r="BF73" s="483"/>
      <c r="BG73" s="482"/>
      <c r="BH73" s="483"/>
      <c r="BI73" s="484"/>
    </row>
    <row r="74" spans="1:63" x14ac:dyDescent="0.8">
      <c r="B74" s="70"/>
      <c r="C74" s="94"/>
      <c r="D74" s="73"/>
      <c r="F74" s="1219" t="str">
        <f>H75</f>
        <v>North Texas</v>
      </c>
      <c r="G74" s="1251"/>
      <c r="H74" s="1251"/>
      <c r="I74" s="1252"/>
      <c r="L74" s="78"/>
      <c r="M74" s="79"/>
      <c r="W74" s="74"/>
      <c r="AD74" s="77"/>
      <c r="AE74" s="74"/>
      <c r="AF74" s="77"/>
      <c r="AG74" s="74"/>
      <c r="AH74" s="77"/>
      <c r="AI74" s="74"/>
      <c r="AJ74" s="77"/>
      <c r="AK74" s="74"/>
      <c r="AQ74" s="480"/>
      <c r="AR74" s="482"/>
      <c r="AS74" s="483"/>
      <c r="AT74" s="483"/>
      <c r="AU74" s="482"/>
      <c r="AV74" s="483"/>
      <c r="AW74" s="484"/>
      <c r="AX74" s="483"/>
      <c r="AY74" s="88"/>
      <c r="AZ74" s="89"/>
      <c r="BA74" s="90"/>
      <c r="BB74" s="90"/>
      <c r="BC74" s="91"/>
      <c r="BD74" s="482"/>
      <c r="BE74" s="483"/>
      <c r="BF74" s="483"/>
      <c r="BG74" s="482"/>
      <c r="BH74" s="483"/>
      <c r="BI74" s="484"/>
    </row>
    <row r="75" spans="1:63" x14ac:dyDescent="0.8">
      <c r="A75" s="70">
        <f>IF(+All!$F60="North Texas",+All!A60,IF(+All!$H60="North Texas",+All!A60,0))</f>
        <v>1</v>
      </c>
      <c r="B75" s="480" t="str">
        <f>IF(+All!$F60="North Texas",+All!B60,IF(+All!$H60="North Texas",+All!B60,0))</f>
        <v>Sat</v>
      </c>
      <c r="C75" s="72">
        <f>IF(+All!$F60="North Texas",+All!C60,IF(+All!$H60="North Texas",+All!C60,0))</f>
        <v>44443</v>
      </c>
      <c r="D75" s="73">
        <f>IF(+All!$F60="North Texas",+All!D60,IF(+All!$H60="North Texas",+All!D60,0))</f>
        <v>0.8125</v>
      </c>
      <c r="E75" s="707" t="str">
        <f>IF(+All!$F60="North Texas",+All!E60,IF(+All!$H60="North Texas",+All!E60,0))</f>
        <v>espn3</v>
      </c>
      <c r="F75" s="75" t="str">
        <f>IF(+All!$F60="North Texas",+All!F60,IF(+All!$H60="North Texas",+All!F60,0))</f>
        <v>1AA Northwestern State</v>
      </c>
      <c r="G75" s="76" t="str">
        <f>IF(+All!$F60="North Texas",+All!G60,IF(+All!$H60="North Texas",+All!G60,0))</f>
        <v>1AA</v>
      </c>
      <c r="H75" s="75" t="str">
        <f>IF(+All!$F60="North Texas",+All!H60,IF(+All!$H60="North Texas",+All!H60,0))</f>
        <v>North Texas</v>
      </c>
      <c r="I75" s="76" t="str">
        <f>IF(+All!$F60="North Texas",+All!I60,IF(+All!$H60="North Texas",+All!I60,0))</f>
        <v>CUSA</v>
      </c>
      <c r="J75" s="706">
        <f>IF(+All!$F60="North Texas",+All!J60,IF(+All!$H60="North Texas",+All!J60,0))</f>
        <v>0</v>
      </c>
      <c r="K75" s="707">
        <f>IF(+All!$F60="North Texas",+All!K60,IF(+All!$H60="North Texas",+All!K60,0))</f>
        <v>0</v>
      </c>
      <c r="L75" s="78">
        <f>IF(+All!$F60="North Texas",+All!L60,IF(+All!$H60="North Texas",+All!L60,0))</f>
        <v>0</v>
      </c>
      <c r="M75" s="79">
        <f>IF(+All!$F60="North Texas",+All!M60,IF(+All!$H60="North Texas",+All!M60,0))</f>
        <v>0</v>
      </c>
      <c r="N75" s="706" t="str">
        <f>IF(+All!$F60="North Texas",+All!N60,IF(+All!$H60="North Texas",+All!N60,0))</f>
        <v>North Texas</v>
      </c>
      <c r="O75" s="708">
        <f>IF(+All!$F60="North Texas",+All!O60,IF(+All!$H60="North Texas",+All!O60,0))</f>
        <v>44</v>
      </c>
      <c r="P75" s="708" t="str">
        <f>IF(+All!$F60="North Texas",+All!P60,IF(+All!$H60="North Texas",+All!P60,0))</f>
        <v>1AA Northwestern State</v>
      </c>
      <c r="Q75" s="707">
        <f>IF(+All!$F60="North Texas",+All!Q60,IF(+All!$H60="North Texas",+All!Q60,0))</f>
        <v>14</v>
      </c>
      <c r="R75" s="706">
        <f>IF(+All!$F60="North Texas",+All!R60,IF(+All!$H60="North Texas",+All!R60,0))</f>
        <v>0</v>
      </c>
      <c r="S75" s="708">
        <f>IF(+All!$F60="North Texas",+All!S60,IF(+All!$H60="North Texas",+All!S60,0))</f>
        <v>0</v>
      </c>
      <c r="T75" s="706">
        <f>IF(+All!$F60="North Texas",+All!T60,IF(+All!$H60="North Texas",+All!T60,0))</f>
        <v>0</v>
      </c>
      <c r="U75" s="707">
        <f>IF(+All!$F60="North Texas",+All!U60,IF(+All!$H60="North Texas",+All!U60,0))</f>
        <v>0</v>
      </c>
      <c r="V75" s="706"/>
      <c r="W75" s="707"/>
      <c r="X75" s="706"/>
      <c r="Y75" s="707"/>
      <c r="Z75" s="706"/>
      <c r="AA75" s="707"/>
      <c r="AB75" s="706"/>
      <c r="AC75" s="707"/>
      <c r="AD75" s="706"/>
      <c r="AE75" s="707"/>
      <c r="AF75" s="706"/>
      <c r="AG75" s="707"/>
      <c r="AH75" s="706"/>
      <c r="AI75" s="707"/>
      <c r="AJ75" s="706"/>
      <c r="AK75" s="707"/>
      <c r="AQ75" s="480"/>
      <c r="AR75" s="482"/>
      <c r="AS75" s="483"/>
      <c r="AT75" s="483"/>
      <c r="AU75" s="482"/>
      <c r="AV75" s="483"/>
      <c r="AW75" s="484"/>
      <c r="AX75" s="483"/>
      <c r="AY75" s="88"/>
      <c r="AZ75" s="89"/>
      <c r="BA75" s="90"/>
      <c r="BB75" s="90"/>
      <c r="BC75" s="91"/>
      <c r="BD75" s="482"/>
      <c r="BE75" s="483"/>
      <c r="BF75" s="483"/>
      <c r="BG75" s="482"/>
      <c r="BH75" s="483"/>
      <c r="BI75" s="484"/>
    </row>
    <row r="76" spans="1:63" x14ac:dyDescent="0.8">
      <c r="A76" s="70">
        <f>IF(+All!$F101="North Texas",+All!A101,IF(+All!$H101="North Texas",+All!A101,0))</f>
        <v>2</v>
      </c>
      <c r="B76" s="480" t="str">
        <f>IF(+All!$F101="North Texas",+All!B101,IF(+All!$H101="North Texas",+All!B101,0))</f>
        <v>Sat</v>
      </c>
      <c r="C76" s="72">
        <f>IF(+All!$F101="North Texas",+All!C101,IF(+All!$H101="North Texas",+All!C101,0))</f>
        <v>44450</v>
      </c>
      <c r="D76" s="73">
        <f>IF(+All!$F101="North Texas",+All!D101,IF(+All!$H101="North Texas",+All!D101,0))</f>
        <v>0.79166666666666663</v>
      </c>
      <c r="E76" s="707">
        <f>IF(+All!$F101="North Texas",+All!E101,IF(+All!$H101="North Texas",+All!E101,0))</f>
        <v>0</v>
      </c>
      <c r="F76" s="75" t="str">
        <f>IF(+All!$F101="North Texas",+All!F101,IF(+All!$H101="North Texas",+All!F101,0))</f>
        <v>North Texas</v>
      </c>
      <c r="G76" s="76" t="str">
        <f>IF(+All!$F101="North Texas",+All!G101,IF(+All!$H101="North Texas",+All!G101,0))</f>
        <v>CUSA</v>
      </c>
      <c r="H76" s="75" t="str">
        <f>IF(+All!$F101="North Texas",+All!H101,IF(+All!$H101="North Texas",+All!H101,0))</f>
        <v>SMU</v>
      </c>
      <c r="I76" s="76" t="str">
        <f>IF(+All!$F101="North Texas",+All!I101,IF(+All!$H101="North Texas",+All!I101,0))</f>
        <v>AAC</v>
      </c>
      <c r="J76" s="706" t="str">
        <f>IF(+All!$F101="North Texas",+All!J101,IF(+All!$H101="North Texas",+All!J101,0))</f>
        <v>SMU</v>
      </c>
      <c r="K76" s="707" t="str">
        <f>IF(+All!$F101="North Texas",+All!K101,IF(+All!$H101="North Texas",+All!K101,0))</f>
        <v>North Texas</v>
      </c>
      <c r="L76" s="78">
        <f>IF(+All!$F101="North Texas",+All!L101,IF(+All!$H101="North Texas",+All!L101,0))</f>
        <v>22.5</v>
      </c>
      <c r="M76" s="79">
        <f>IF(+All!$F101="North Texas",+All!M101,IF(+All!$H101="North Texas",+All!M101,0))</f>
        <v>72</v>
      </c>
      <c r="N76" s="706" t="str">
        <f>IF(+All!$F101="North Texas",+All!N101,IF(+All!$H101="North Texas",+All!N101,0))</f>
        <v>SMU</v>
      </c>
      <c r="O76" s="708">
        <f>IF(+All!$F101="North Texas",+All!O101,IF(+All!$H101="North Texas",+All!O101,0))</f>
        <v>35</v>
      </c>
      <c r="P76" s="708" t="str">
        <f>IF(+All!$F101="North Texas",+All!P101,IF(+All!$H101="North Texas",+All!P101,0))</f>
        <v>North Texas</v>
      </c>
      <c r="Q76" s="707">
        <f>IF(+All!$F101="North Texas",+All!Q101,IF(+All!$H101="North Texas",+All!Q101,0))</f>
        <v>12</v>
      </c>
      <c r="R76" s="706" t="str">
        <f>IF(+All!$F101="North Texas",+All!R101,IF(+All!$H101="North Texas",+All!R101,0))</f>
        <v>SMU</v>
      </c>
      <c r="S76" s="708" t="str">
        <f>IF(+All!$F101="North Texas",+All!S101,IF(+All!$H101="North Texas",+All!S101,0))</f>
        <v>North Texas</v>
      </c>
      <c r="T76" s="706" t="str">
        <f>IF(+All!$F101="North Texas",+All!T101,IF(+All!$H101="North Texas",+All!T101,0))</f>
        <v>North Texas</v>
      </c>
      <c r="U76" s="707" t="str">
        <f>IF(+All!$F101="North Texas",+All!U101,IF(+All!$H101="North Texas",+All!U101,0))</f>
        <v>L</v>
      </c>
      <c r="V76" s="706"/>
      <c r="W76" s="707"/>
      <c r="X76" s="706"/>
      <c r="Y76" s="707"/>
      <c r="Z76" s="706"/>
      <c r="AA76" s="707"/>
      <c r="AB76" s="706"/>
      <c r="AC76" s="707"/>
      <c r="AD76" s="706"/>
      <c r="AE76" s="707"/>
      <c r="AF76" s="706"/>
      <c r="AG76" s="707"/>
      <c r="AH76" s="706"/>
      <c r="AI76" s="707"/>
      <c r="AJ76" s="706"/>
      <c r="AK76" s="707"/>
      <c r="AQ76" s="480"/>
      <c r="AR76" s="482"/>
      <c r="AS76" s="483"/>
      <c r="AT76" s="483"/>
      <c r="AU76" s="482"/>
      <c r="AV76" s="483"/>
      <c r="AW76" s="484"/>
      <c r="AX76" s="483"/>
      <c r="AY76" s="88"/>
      <c r="AZ76" s="89"/>
      <c r="BA76" s="90"/>
      <c r="BB76" s="90"/>
      <c r="BC76" s="91"/>
      <c r="BD76" s="482"/>
      <c r="BE76" s="483"/>
      <c r="BF76" s="483"/>
      <c r="BG76" s="482"/>
      <c r="BH76" s="483"/>
      <c r="BI76" s="484"/>
    </row>
    <row r="77" spans="1:63" x14ac:dyDescent="0.8">
      <c r="A77" s="70">
        <f>IF(+All!$F208="North Texas",+All!A208,IF(+All!$H208="North Texas",+All!A208,0))</f>
        <v>3</v>
      </c>
      <c r="B77" s="480" t="str">
        <f>IF(+All!$F208="North Texas",+All!B208,IF(+All!$H208="North Texas",+All!B208,0))</f>
        <v>Sat</v>
      </c>
      <c r="C77" s="72">
        <f>IF(+All!$F208="North Texas",+All!C208,IF(+All!$H208="North Texas",+All!C208,0))</f>
        <v>44457</v>
      </c>
      <c r="D77" s="73">
        <f>IF(+All!$F208="North Texas",+All!D208,IF(+All!$H208="North Texas",+All!D208,0))</f>
        <v>0.8125</v>
      </c>
      <c r="E77" s="707">
        <f>IF(+All!$F208="North Texas",+All!E208,IF(+All!$H208="North Texas",+All!E208,0))</f>
        <v>0</v>
      </c>
      <c r="F77" s="75" t="str">
        <f>IF(+All!$F208="North Texas",+All!F208,IF(+All!$H208="North Texas",+All!F208,0))</f>
        <v>UAB</v>
      </c>
      <c r="G77" s="76" t="str">
        <f>IF(+All!$F208="North Texas",+All!G208,IF(+All!$H208="North Texas",+All!G208,0))</f>
        <v>CUSA</v>
      </c>
      <c r="H77" s="75" t="str">
        <f>IF(+All!$F208="North Texas",+All!H208,IF(+All!$H208="North Texas",+All!H208,0))</f>
        <v>North Texas</v>
      </c>
      <c r="I77" s="76" t="str">
        <f>IF(+All!$F208="North Texas",+All!I208,IF(+All!$H208="North Texas",+All!I208,0))</f>
        <v>CUSA</v>
      </c>
      <c r="J77" s="706" t="str">
        <f>IF(+All!$F208="North Texas",+All!J208,IF(+All!$H208="North Texas",+All!J208,0))</f>
        <v>UAB</v>
      </c>
      <c r="K77" s="707" t="str">
        <f>IF(+All!$F208="North Texas",+All!K208,IF(+All!$H208="North Texas",+All!K208,0))</f>
        <v>North Texas</v>
      </c>
      <c r="L77" s="78">
        <f>IF(+All!$F208="North Texas",+All!L208,IF(+All!$H208="North Texas",+All!L208,0))</f>
        <v>11.5</v>
      </c>
      <c r="M77" s="79">
        <f>IF(+All!$F208="North Texas",+All!M208,IF(+All!$H208="North Texas",+All!M208,0))</f>
        <v>57.5</v>
      </c>
      <c r="N77" s="706" t="str">
        <f>IF(+All!$F208="North Texas",+All!N208,IF(+All!$H208="North Texas",+All!N208,0))</f>
        <v>UAB</v>
      </c>
      <c r="O77" s="708">
        <f>IF(+All!$F208="North Texas",+All!O208,IF(+All!$H208="North Texas",+All!O208,0))</f>
        <v>40</v>
      </c>
      <c r="P77" s="708" t="str">
        <f>IF(+All!$F208="North Texas",+All!P208,IF(+All!$H208="North Texas",+All!P208,0))</f>
        <v>North Texas</v>
      </c>
      <c r="Q77" s="707">
        <f>IF(+All!$F208="North Texas",+All!Q208,IF(+All!$H208="North Texas",+All!Q208,0))</f>
        <v>6</v>
      </c>
      <c r="R77" s="706" t="str">
        <f>IF(+All!$F208="North Texas",+All!R208,IF(+All!$H208="North Texas",+All!R208,0))</f>
        <v>UAB</v>
      </c>
      <c r="S77" s="708" t="str">
        <f>IF(+All!$F208="North Texas",+All!S208,IF(+All!$H208="North Texas",+All!S208,0))</f>
        <v>North Texas</v>
      </c>
      <c r="T77" s="706" t="str">
        <f>IF(+All!$F208="North Texas",+All!T208,IF(+All!$H208="North Texas",+All!T208,0))</f>
        <v>UAB</v>
      </c>
      <c r="U77" s="707" t="str">
        <f>IF(+All!$F208="North Texas",+All!U208,IF(+All!$H208="North Texas",+All!U208,0))</f>
        <v>W</v>
      </c>
      <c r="V77" s="706">
        <f>IF(+All!$F74="North Texas",+All!#REF!,IF(+All!$H74="North Texas",+All!#REF!,0))</f>
        <v>0</v>
      </c>
      <c r="W77" s="707">
        <f>IF(+All!$F74="North Texas",+All!#REF!,IF(+All!$H74="North Texas",+All!#REF!,0))</f>
        <v>0</v>
      </c>
      <c r="X77" s="706">
        <f>IF(+All!$F74="North Texas",+All!#REF!,IF(+All!$H74="North Texas",+All!#REF!,0))</f>
        <v>0</v>
      </c>
      <c r="Y77" s="707">
        <f>IF(+All!$F74="North Texas",+All!#REF!,IF(+All!$H74="North Texas",+All!#REF!,0))</f>
        <v>0</v>
      </c>
      <c r="Z77" s="706">
        <f>IF(+All!$F74="North Texas",+All!#REF!,IF(+All!$H74="North Texas",+All!#REF!,0))</f>
        <v>0</v>
      </c>
      <c r="AA77" s="707">
        <f>IF(+All!$F74="North Texas",+All!#REF!,IF(+All!$H74="North Texas",+All!#REF!,0))</f>
        <v>0</v>
      </c>
      <c r="AB77" s="706">
        <f>IF(+All!$F74="North Texas",+All!#REF!,IF(+All!$H74="North Texas",+All!#REF!,0))</f>
        <v>0</v>
      </c>
      <c r="AC77" s="707">
        <f>IF(+All!$F74="North Texas",+All!#REF!,IF(+All!$H74="North Texas",+All!#REF!,0))</f>
        <v>0</v>
      </c>
      <c r="AD77" s="706">
        <f>IF(+All!$F74="North Texas",+All!#REF!,IF(+All!$H74="North Texas",+All!#REF!,0))</f>
        <v>0</v>
      </c>
      <c r="AE77" s="707">
        <f>IF(+All!$F74="North Texas",+All!#REF!,IF(+All!$H74="North Texas",+All!#REF!,0))</f>
        <v>0</v>
      </c>
      <c r="AF77" s="706">
        <f>IF(+All!$F74="North Texas",+All!#REF!,IF(+All!$H74="North Texas",+All!#REF!,0))</f>
        <v>0</v>
      </c>
      <c r="AG77" s="707">
        <f>IF(+All!$F74="North Texas",+All!#REF!,IF(+All!$H74="North Texas",+All!#REF!,0))</f>
        <v>0</v>
      </c>
      <c r="AH77" s="706">
        <f>IF(+All!$F74="North Texas",+All!#REF!,IF(+All!$H74="North Texas",+All!#REF!,0))</f>
        <v>0</v>
      </c>
      <c r="AI77" s="707">
        <f>IF(+All!$F74="North Texas",+All!#REF!,IF(+All!$H74="North Texas",+All!#REF!,0))</f>
        <v>0</v>
      </c>
      <c r="AJ77" s="706">
        <f>IF(+All!$F74="North Texas",+All!#REF!,IF(+All!$H74="North Texas",+All!#REF!,0))</f>
        <v>0</v>
      </c>
      <c r="AK77" s="707">
        <f>IF(+All!$F74="North Texas",+All!#REF!,IF(+All!$H74="North Texas",+All!#REF!,0))</f>
        <v>0</v>
      </c>
      <c r="AL77" s="81">
        <f>IF(+All!$F74="North Texas",+All!V74,IF(+All!$H74="North Texas",+All!V74,0))</f>
        <v>0</v>
      </c>
      <c r="AM77" s="82">
        <f>IF(+All!$F74="North Texas",+All!W74,IF(+All!$H74="North Texas",+All!W74,0))</f>
        <v>0</v>
      </c>
      <c r="AN77" s="81">
        <f>IF(+All!$F74="North Texas",+All!X74,IF(+All!$H74="North Texas",+All!X74,0))</f>
        <v>0</v>
      </c>
      <c r="AO77" s="83">
        <f>IF(+All!$F74="North Texas",+All!Y74,IF(+All!$H74="North Texas",+All!Y74,0))</f>
        <v>0</v>
      </c>
      <c r="AP77" s="84">
        <f>IF(+All!$F74="North Texas",+All!Z74,IF(+All!$H74="North Texas",+All!Z74,0))</f>
        <v>0</v>
      </c>
      <c r="AQ77" s="480">
        <f>IF(+All!$F74="North Texas",+All!#REF!,IF(+All!$H74="North Texas",+All!#REF!,0))</f>
        <v>0</v>
      </c>
      <c r="AR77" s="482">
        <f>IF(+All!$F74="North Texas",+All!#REF!,IF(+All!$H74="North Texas",+All!#REF!,0))</f>
        <v>0</v>
      </c>
      <c r="AS77" s="483">
        <f>IF(+All!$F74="North Texas",+All!#REF!,IF(+All!$H74="North Texas",+All!#REF!,0))</f>
        <v>0</v>
      </c>
      <c r="AT77" s="483">
        <f>IF(+All!$F74="North Texas",+All!#REF!,IF(+All!$H74="North Texas",+All!#REF!,0))</f>
        <v>0</v>
      </c>
      <c r="AU77" s="482">
        <f>IF(+All!$F74="North Texas",+All!#REF!,IF(+All!$H74="North Texas",+All!#REF!,0))</f>
        <v>0</v>
      </c>
      <c r="AV77" s="483">
        <f>IF(+All!$F74="North Texas",+All!#REF!,IF(+All!$H74="North Texas",+All!#REF!,0))</f>
        <v>0</v>
      </c>
      <c r="AW77" s="484">
        <f>IF(+All!$F74="North Texas",+All!#REF!,IF(+All!$H74="North Texas",+All!#REF!,0))</f>
        <v>0</v>
      </c>
      <c r="AX77" s="483">
        <f>IF(+All!$F74="North Texas",+All!#REF!,IF(+All!$H74="North Texas",+All!#REF!,0))</f>
        <v>0</v>
      </c>
      <c r="AY77" s="88">
        <f>IF(+All!$F74="North Texas",+All!#REF!,IF(+All!$H74="North Texas",+All!#REF!,0))</f>
        <v>0</v>
      </c>
      <c r="AZ77" s="89">
        <f>IF(+All!$F74="North Texas",+All!#REF!,IF(+All!$H74="North Texas",+All!#REF!,0))</f>
        <v>0</v>
      </c>
      <c r="BA77" s="90">
        <f>IF(+All!$F74="North Texas",+All!#REF!,IF(+All!$H74="North Texas",+All!#REF!,0))</f>
        <v>0</v>
      </c>
      <c r="BB77" s="90">
        <f>IF(+All!$F74="North Texas",+All!#REF!,IF(+All!$H74="North Texas",+All!#REF!,0))</f>
        <v>0</v>
      </c>
      <c r="BC77" s="91">
        <f>IF(+All!$F74="North Texas",+All!#REF!,IF(+All!$H74="North Texas",+All!#REF!,0))</f>
        <v>0</v>
      </c>
      <c r="BD77" s="482">
        <f>IF(+All!$F74="North Texas",+All!#REF!,IF(+All!$H74="North Texas",+All!#REF!,0))</f>
        <v>0</v>
      </c>
      <c r="BE77" s="483">
        <f>IF(+All!$F74="North Texas",+All!#REF!,IF(+All!$H74="North Texas",+All!#REF!,0))</f>
        <v>0</v>
      </c>
      <c r="BF77" s="483">
        <f>IF(+All!$F74="North Texas",+All!#REF!,IF(+All!$H74="North Texas",+All!#REF!,0))</f>
        <v>0</v>
      </c>
      <c r="BG77" s="482">
        <f>IF(+All!$F74="North Texas",+All!#REF!,IF(+All!$H74="North Texas",+All!#REF!,0))</f>
        <v>0</v>
      </c>
      <c r="BH77" s="483">
        <f>IF(+All!$F74="North Texas",+All!#REF!,IF(+All!$H74="North Texas",+All!#REF!,0))</f>
        <v>0</v>
      </c>
      <c r="BI77" s="484">
        <f>IF(+All!$F74="North Texas",+All!#REF!,IF(+All!$H74="North Texas",+All!#REF!,0))</f>
        <v>0</v>
      </c>
      <c r="BJ77" s="92">
        <f>IF(+All!$F74="North Texas",+All!#REF!,IF(+All!$H74="North Texas",+All!#REF!,0))</f>
        <v>0</v>
      </c>
      <c r="BK77" s="93">
        <f>IF(+All!$F74="North Texas",+All!#REF!,IF(+All!$H74="North Texas",+All!#REF!,0))</f>
        <v>0</v>
      </c>
    </row>
    <row r="78" spans="1:63" x14ac:dyDescent="0.8">
      <c r="A78" s="70">
        <f>IF(+All!$F289="North Texas",+All!A289,IF(+All!$H289="North Texas",+All!A289,0))</f>
        <v>4</v>
      </c>
      <c r="B78" s="480" t="str">
        <f>IF(+All!$F289="North Texas",+All!B289,IF(+All!$H289="North Texas",+All!B289,0))</f>
        <v>Sat</v>
      </c>
      <c r="C78" s="72">
        <f>IF(+All!$F289="North Texas",+All!C289,IF(+All!$H289="North Texas",+All!C289,0))</f>
        <v>44464</v>
      </c>
      <c r="D78" s="73">
        <f>IF(+All!$F289="North Texas",+All!D289,IF(+All!$H289="North Texas",+All!D289,0))</f>
        <v>0.79166666666666663</v>
      </c>
      <c r="E78" s="707">
        <f>IF(+All!$F289="North Texas",+All!E289,IF(+All!$H289="North Texas",+All!E289,0))</f>
        <v>0</v>
      </c>
      <c r="F78" s="75" t="str">
        <f>IF(+All!$F289="North Texas",+All!F289,IF(+All!$H289="North Texas",+All!F289,0))</f>
        <v>North Texas</v>
      </c>
      <c r="G78" s="76" t="str">
        <f>IF(+All!$F289="North Texas",+All!G289,IF(+All!$H289="North Texas",+All!G289,0))</f>
        <v>CUSA</v>
      </c>
      <c r="H78" s="75" t="str">
        <f>IF(+All!$F289="North Texas",+All!H289,IF(+All!$H289="North Texas",+All!H289,0))</f>
        <v>Louisiana Tech</v>
      </c>
      <c r="I78" s="76" t="str">
        <f>IF(+All!$F289="North Texas",+All!I289,IF(+All!$H289="North Texas",+All!I289,0))</f>
        <v>CUSA</v>
      </c>
      <c r="J78" s="706" t="str">
        <f>IF(+All!$F289="North Texas",+All!J289,IF(+All!$H289="North Texas",+All!J289,0))</f>
        <v>Louisiana Tech</v>
      </c>
      <c r="K78" s="707" t="str">
        <f>IF(+All!$F289="North Texas",+All!K289,IF(+All!$H289="North Texas",+All!K289,0))</f>
        <v>North Texas</v>
      </c>
      <c r="L78" s="78">
        <f>IF(+All!$F289="North Texas",+All!L289,IF(+All!$H289="North Texas",+All!L289,0))</f>
        <v>11.5</v>
      </c>
      <c r="M78" s="79">
        <f>IF(+All!$F289="North Texas",+All!M289,IF(+All!$H289="North Texas",+All!M289,0))</f>
        <v>64.5</v>
      </c>
      <c r="N78" s="706" t="str">
        <f>IF(+All!$F289="North Texas",+All!N289,IF(+All!$H289="North Texas",+All!N289,0))</f>
        <v>Louisiana Tech</v>
      </c>
      <c r="O78" s="708">
        <f>IF(+All!$F289="North Texas",+All!O289,IF(+All!$H289="North Texas",+All!O289,0))</f>
        <v>24</v>
      </c>
      <c r="P78" s="708" t="str">
        <f>IF(+All!$F289="North Texas",+All!P289,IF(+All!$H289="North Texas",+All!P289,0))</f>
        <v>North Texas</v>
      </c>
      <c r="Q78" s="707">
        <f>IF(+All!$F289="North Texas",+All!Q289,IF(+All!$H289="North Texas",+All!Q289,0))</f>
        <v>17</v>
      </c>
      <c r="R78" s="706" t="str">
        <f>IF(+All!$F289="North Texas",+All!R289,IF(+All!$H289="North Texas",+All!R289,0))</f>
        <v>North Texas</v>
      </c>
      <c r="S78" s="708" t="str">
        <f>IF(+All!$F289="North Texas",+All!S289,IF(+All!$H289="North Texas",+All!S289,0))</f>
        <v>Louisiana Tech</v>
      </c>
      <c r="T78" s="706" t="str">
        <f>IF(+All!$F289="North Texas",+All!T289,IF(+All!$H289="North Texas",+All!T289,0))</f>
        <v>North Texas</v>
      </c>
      <c r="U78" s="707" t="str">
        <f>IF(+All!$F289="North Texas",+All!U289,IF(+All!$H289="North Texas",+All!U289,0))</f>
        <v>W</v>
      </c>
      <c r="V78" s="706">
        <f>IF(+All!$F139="North Texas",+All!#REF!,IF(+All!$H139="North Texas",+All!#REF!,0))</f>
        <v>0</v>
      </c>
      <c r="W78" s="707">
        <f>IF(+All!$F139="North Texas",+All!#REF!,IF(+All!$H139="North Texas",+All!#REF!,0))</f>
        <v>0</v>
      </c>
      <c r="X78" s="706">
        <f>IF(+All!$F139="North Texas",+All!#REF!,IF(+All!$H139="North Texas",+All!#REF!,0))</f>
        <v>0</v>
      </c>
      <c r="Y78" s="707">
        <f>IF(+All!$F139="North Texas",+All!#REF!,IF(+All!$H139="North Texas",+All!#REF!,0))</f>
        <v>0</v>
      </c>
      <c r="Z78" s="706">
        <f>IF(+All!$F139="North Texas",+All!#REF!,IF(+All!$H139="North Texas",+All!#REF!,0))</f>
        <v>0</v>
      </c>
      <c r="AA78" s="707">
        <f>IF(+All!$F139="North Texas",+All!#REF!,IF(+All!$H139="North Texas",+All!#REF!,0))</f>
        <v>0</v>
      </c>
      <c r="AB78" s="706">
        <f>IF(+All!$F139="North Texas",+All!#REF!,IF(+All!$H139="North Texas",+All!#REF!,0))</f>
        <v>0</v>
      </c>
      <c r="AC78" s="707">
        <f>IF(+All!$F139="North Texas",+All!#REF!,IF(+All!$H139="North Texas",+All!#REF!,0))</f>
        <v>0</v>
      </c>
      <c r="AD78" s="706">
        <f>IF(+All!$F139="North Texas",+All!#REF!,IF(+All!$H139="North Texas",+All!#REF!,0))</f>
        <v>0</v>
      </c>
      <c r="AE78" s="707">
        <f>IF(+All!$F139="North Texas",+All!#REF!,IF(+All!$H139="North Texas",+All!#REF!,0))</f>
        <v>0</v>
      </c>
      <c r="AF78" s="706">
        <f>IF(+All!$F139="North Texas",+All!#REF!,IF(+All!$H139="North Texas",+All!#REF!,0))</f>
        <v>0</v>
      </c>
      <c r="AG78" s="707">
        <f>IF(+All!$F139="North Texas",+All!#REF!,IF(+All!$H139="North Texas",+All!#REF!,0))</f>
        <v>0</v>
      </c>
      <c r="AH78" s="706">
        <f>IF(+All!$F139="North Texas",+All!#REF!,IF(+All!$H139="North Texas",+All!#REF!,0))</f>
        <v>0</v>
      </c>
      <c r="AI78" s="707">
        <f>IF(+All!$F139="North Texas",+All!#REF!,IF(+All!$H139="North Texas",+All!#REF!,0))</f>
        <v>0</v>
      </c>
      <c r="AJ78" s="706">
        <f>IF(+All!$F139="North Texas",+All!#REF!,IF(+All!$H139="North Texas",+All!#REF!,0))</f>
        <v>0</v>
      </c>
      <c r="AK78" s="707">
        <f>IF(+All!$F139="North Texas",+All!#REF!,IF(+All!$H139="North Texas",+All!#REF!,0))</f>
        <v>0</v>
      </c>
      <c r="AL78" s="81">
        <f>IF(+All!$F139="North Texas",+All!V139,IF(+All!$H139="North Texas",+All!V139,0))</f>
        <v>0</v>
      </c>
      <c r="AM78" s="82">
        <f>IF(+All!$F139="North Texas",+All!W139,IF(+All!$H139="North Texas",+All!W139,0))</f>
        <v>0</v>
      </c>
      <c r="AN78" s="81">
        <f>IF(+All!$F139="North Texas",+All!X139,IF(+All!$H139="North Texas",+All!X139,0))</f>
        <v>0</v>
      </c>
      <c r="AO78" s="83">
        <f>IF(+All!$F139="North Texas",+All!Y139,IF(+All!$H139="North Texas",+All!Y139,0))</f>
        <v>0</v>
      </c>
      <c r="AP78" s="84">
        <f>IF(+All!$F139="North Texas",+All!Z139,IF(+All!$H139="North Texas",+All!Z139,0))</f>
        <v>0</v>
      </c>
      <c r="AQ78" s="480">
        <f>IF(+All!$F139="North Texas",+All!#REF!,IF(+All!$H139="North Texas",+All!#REF!,0))</f>
        <v>0</v>
      </c>
      <c r="AR78" s="482">
        <f>IF(+All!$F139="North Texas",+All!#REF!,IF(+All!$H139="North Texas",+All!#REF!,0))</f>
        <v>0</v>
      </c>
      <c r="AS78" s="483">
        <f>IF(+All!$F139="North Texas",+All!#REF!,IF(+All!$H139="North Texas",+All!#REF!,0))</f>
        <v>0</v>
      </c>
      <c r="AT78" s="483">
        <f>IF(+All!$F139="North Texas",+All!#REF!,IF(+All!$H139="North Texas",+All!#REF!,0))</f>
        <v>0</v>
      </c>
      <c r="AU78" s="482">
        <f>IF(+All!$F139="North Texas",+All!#REF!,IF(+All!$H139="North Texas",+All!#REF!,0))</f>
        <v>0</v>
      </c>
      <c r="AV78" s="483">
        <f>IF(+All!$F139="North Texas",+All!#REF!,IF(+All!$H139="North Texas",+All!#REF!,0))</f>
        <v>0</v>
      </c>
      <c r="AW78" s="484">
        <f>IF(+All!$F139="North Texas",+All!#REF!,IF(+All!$H139="North Texas",+All!#REF!,0))</f>
        <v>0</v>
      </c>
      <c r="AX78" s="483">
        <f>IF(+All!$F139="North Texas",+All!#REF!,IF(+All!$H139="North Texas",+All!#REF!,0))</f>
        <v>0</v>
      </c>
      <c r="AY78" s="88">
        <f>IF(+All!$F139="North Texas",+All!#REF!,IF(+All!$H139="North Texas",+All!#REF!,0))</f>
        <v>0</v>
      </c>
      <c r="AZ78" s="89">
        <f>IF(+All!$F139="North Texas",+All!#REF!,IF(+All!$H139="North Texas",+All!#REF!,0))</f>
        <v>0</v>
      </c>
      <c r="BA78" s="90">
        <f>IF(+All!$F139="North Texas",+All!#REF!,IF(+All!$H139="North Texas",+All!#REF!,0))</f>
        <v>0</v>
      </c>
      <c r="BB78" s="90">
        <f>IF(+All!$F139="North Texas",+All!#REF!,IF(+All!$H139="North Texas",+All!#REF!,0))</f>
        <v>0</v>
      </c>
      <c r="BC78" s="91">
        <f>IF(+All!$F139="North Texas",+All!#REF!,IF(+All!$H139="North Texas",+All!#REF!,0))</f>
        <v>0</v>
      </c>
      <c r="BD78" s="482">
        <f>IF(+All!$F139="North Texas",+All!#REF!,IF(+All!$H139="North Texas",+All!#REF!,0))</f>
        <v>0</v>
      </c>
      <c r="BE78" s="483">
        <f>IF(+All!$F139="North Texas",+All!#REF!,IF(+All!$H139="North Texas",+All!#REF!,0))</f>
        <v>0</v>
      </c>
      <c r="BF78" s="483">
        <f>IF(+All!$F139="North Texas",+All!#REF!,IF(+All!$H139="North Texas",+All!#REF!,0))</f>
        <v>0</v>
      </c>
      <c r="BG78" s="482">
        <f>IF(+All!$F139="North Texas",+All!#REF!,IF(+All!$H139="North Texas",+All!#REF!,0))</f>
        <v>0</v>
      </c>
      <c r="BH78" s="483">
        <f>IF(+All!$F139="North Texas",+All!#REF!,IF(+All!$H139="North Texas",+All!#REF!,0))</f>
        <v>0</v>
      </c>
      <c r="BI78" s="484">
        <f>IF(+All!$F139="North Texas",+All!#REF!,IF(+All!$H139="North Texas",+All!#REF!,0))</f>
        <v>0</v>
      </c>
      <c r="BJ78" s="92">
        <f>IF(+All!$F139="North Texas",+All!#REF!,IF(+All!$H139="North Texas",+All!#REF!,0))</f>
        <v>0</v>
      </c>
      <c r="BK78" s="93">
        <f>IF(+All!$F139="North Texas",+All!#REF!,IF(+All!$H139="North Texas",+All!#REF!,0))</f>
        <v>0</v>
      </c>
    </row>
    <row r="79" spans="1:63" x14ac:dyDescent="0.8">
      <c r="A79" s="70">
        <f>IF(+All!$F391="North Texas",+All!A391,IF(+All!$H391="North Texas",+All!A391,0))</f>
        <v>5</v>
      </c>
      <c r="B79" s="480" t="str">
        <f>IF(+All!$F391="North Texas",+All!B391,IF(+All!$H391="North Texas",+All!B391,0))</f>
        <v>Sat</v>
      </c>
      <c r="C79" s="72">
        <f>IF(+All!$F391="North Texas",+All!C391,IF(+All!$H391="North Texas",+All!C391,0))</f>
        <v>44471</v>
      </c>
      <c r="D79" s="73">
        <f>IF(+All!$F391="North Texas",+All!D391,IF(+All!$H391="North Texas",+All!D391,0))</f>
        <v>0</v>
      </c>
      <c r="E79" s="707">
        <f>IF(+All!$F391="North Texas",+All!E391,IF(+All!$H391="North Texas",+All!E391,0))</f>
        <v>0</v>
      </c>
      <c r="F79" s="75" t="str">
        <f>IF(+All!$F391="North Texas",+All!F391,IF(+All!$H391="North Texas",+All!F391,0))</f>
        <v>North Texas</v>
      </c>
      <c r="G79" s="76" t="str">
        <f>IF(+All!$F391="North Texas",+All!G391,IF(+All!$H391="North Texas",+All!G391,0))</f>
        <v>CUSA</v>
      </c>
      <c r="H79" s="75" t="str">
        <f>IF(+All!$F391="North Texas",+All!H391,IF(+All!$H391="North Texas",+All!H391,0))</f>
        <v>Open</v>
      </c>
      <c r="I79" s="76" t="str">
        <f>IF(+All!$F391="North Texas",+All!I391,IF(+All!$H391="North Texas",+All!I391,0))</f>
        <v>ZZZ</v>
      </c>
      <c r="J79" s="706">
        <f>IF(+All!$F391="North Texas",+All!J391,IF(+All!$H391="North Texas",+All!J391,0))</f>
        <v>0</v>
      </c>
      <c r="K79" s="707" t="str">
        <f>IF(+All!$F391="North Texas",+All!K391,IF(+All!$H391="North Texas",+All!K391,0))</f>
        <v>North Texas</v>
      </c>
      <c r="L79" s="78">
        <f>IF(+All!$F391="North Texas",+All!L391,IF(+All!$H391="North Texas",+All!L391,0))</f>
        <v>0</v>
      </c>
      <c r="M79" s="79">
        <f>IF(+All!$F391="North Texas",+All!M391,IF(+All!$H391="North Texas",+All!M391,0))</f>
        <v>0</v>
      </c>
      <c r="N79" s="706">
        <f>IF(+All!$F391="North Texas",+All!N391,IF(+All!$H391="North Texas",+All!N391,0))</f>
        <v>0</v>
      </c>
      <c r="O79" s="708">
        <f>IF(+All!$F391="North Texas",+All!O391,IF(+All!$H391="North Texas",+All!O391,0))</f>
        <v>0</v>
      </c>
      <c r="P79" s="708">
        <f>IF(+All!$F391="North Texas",+All!P391,IF(+All!$H391="North Texas",+All!P391,0))</f>
        <v>0</v>
      </c>
      <c r="Q79" s="707">
        <f>IF(+All!$F391="North Texas",+All!Q391,IF(+All!$H391="North Texas",+All!Q391,0))</f>
        <v>0</v>
      </c>
      <c r="R79" s="706">
        <f>IF(+All!$F391="North Texas",+All!R391,IF(+All!$H391="North Texas",+All!R391,0))</f>
        <v>0</v>
      </c>
      <c r="S79" s="708">
        <f>IF(+All!$F391="North Texas",+All!S391,IF(+All!$H391="North Texas",+All!S391,0))</f>
        <v>0</v>
      </c>
      <c r="T79" s="706">
        <f>IF(+All!$F391="North Texas",+All!T391,IF(+All!$H391="North Texas",+All!T391,0))</f>
        <v>0</v>
      </c>
      <c r="U79" s="707">
        <f>IF(+All!$F391="North Texas",+All!U391,IF(+All!$H391="North Texas",+All!U391,0))</f>
        <v>0</v>
      </c>
      <c r="V79" s="706">
        <f>IF(+All!$F227="North Texas",+All!#REF!,IF(+All!$H227="North Texas",+All!#REF!,0))</f>
        <v>0</v>
      </c>
      <c r="W79" s="707">
        <f>IF(+All!$F227="North Texas",+All!#REF!,IF(+All!$H227="North Texas",+All!#REF!,0))</f>
        <v>0</v>
      </c>
      <c r="X79" s="706">
        <f>IF(+All!$F227="North Texas",+All!#REF!,IF(+All!$H227="North Texas",+All!#REF!,0))</f>
        <v>0</v>
      </c>
      <c r="Y79" s="707">
        <f>IF(+All!$F227="North Texas",+All!#REF!,IF(+All!$H227="North Texas",+All!#REF!,0))</f>
        <v>0</v>
      </c>
      <c r="Z79" s="706">
        <f>IF(+All!$F227="North Texas",+All!#REF!,IF(+All!$H227="North Texas",+All!#REF!,0))</f>
        <v>0</v>
      </c>
      <c r="AA79" s="707">
        <f>IF(+All!$F227="North Texas",+All!#REF!,IF(+All!$H227="North Texas",+All!#REF!,0))</f>
        <v>0</v>
      </c>
      <c r="AB79" s="706">
        <f>IF(+All!$F227="North Texas",+All!#REF!,IF(+All!$H227="North Texas",+All!#REF!,0))</f>
        <v>0</v>
      </c>
      <c r="AC79" s="707">
        <f>IF(+All!$F227="North Texas",+All!#REF!,IF(+All!$H227="North Texas",+All!#REF!,0))</f>
        <v>0</v>
      </c>
      <c r="AD79" s="706">
        <f>IF(+All!$F227="North Texas",+All!#REF!,IF(+All!$H227="North Texas",+All!#REF!,0))</f>
        <v>0</v>
      </c>
      <c r="AE79" s="707">
        <f>IF(+All!$F227="North Texas",+All!#REF!,IF(+All!$H227="North Texas",+All!#REF!,0))</f>
        <v>0</v>
      </c>
      <c r="AF79" s="706">
        <f>IF(+All!$F227="North Texas",+All!#REF!,IF(+All!$H227="North Texas",+All!#REF!,0))</f>
        <v>0</v>
      </c>
      <c r="AG79" s="707">
        <f>IF(+All!$F227="North Texas",+All!#REF!,IF(+All!$H227="North Texas",+All!#REF!,0))</f>
        <v>0</v>
      </c>
      <c r="AH79" s="706">
        <f>IF(+All!$F227="North Texas",+All!#REF!,IF(+All!$H227="North Texas",+All!#REF!,0))</f>
        <v>0</v>
      </c>
      <c r="AI79" s="707">
        <f>IF(+All!$F227="North Texas",+All!#REF!,IF(+All!$H227="North Texas",+All!#REF!,0))</f>
        <v>0</v>
      </c>
      <c r="AJ79" s="706">
        <f>IF(+All!$F227="North Texas",+All!#REF!,IF(+All!$H227="North Texas",+All!#REF!,0))</f>
        <v>0</v>
      </c>
      <c r="AK79" s="707">
        <f>IF(+All!$F227="North Texas",+All!#REF!,IF(+All!$H227="North Texas",+All!#REF!,0))</f>
        <v>0</v>
      </c>
      <c r="AL79" s="81">
        <f>IF(+All!$F227="North Texas",+All!V227,IF(+All!$H227="North Texas",+All!V227,0))</f>
        <v>0</v>
      </c>
      <c r="AM79" s="82">
        <f>IF(+All!$F227="North Texas",+All!W227,IF(+All!$H227="North Texas",+All!W227,0))</f>
        <v>0</v>
      </c>
      <c r="AN79" s="81">
        <f>IF(+All!$F227="North Texas",+All!X227,IF(+All!$H227="North Texas",+All!X227,0))</f>
        <v>0</v>
      </c>
      <c r="AO79" s="83">
        <f>IF(+All!$F227="North Texas",+All!Y227,IF(+All!$H227="North Texas",+All!Y227,0))</f>
        <v>0</v>
      </c>
      <c r="AP79" s="84">
        <f>IF(+All!$F227="North Texas",+All!Z227,IF(+All!$H227="North Texas",+All!Z227,0))</f>
        <v>0</v>
      </c>
      <c r="AQ79" s="480">
        <f>IF(+All!$F227="North Texas",+All!#REF!,IF(+All!$H227="North Texas",+All!#REF!,0))</f>
        <v>0</v>
      </c>
      <c r="AR79" s="482">
        <f>IF(+All!$F227="North Texas",+All!#REF!,IF(+All!$H227="North Texas",+All!#REF!,0))</f>
        <v>0</v>
      </c>
      <c r="AS79" s="483">
        <f>IF(+All!$F227="North Texas",+All!#REF!,IF(+All!$H227="North Texas",+All!#REF!,0))</f>
        <v>0</v>
      </c>
      <c r="AT79" s="483">
        <f>IF(+All!$F227="North Texas",+All!#REF!,IF(+All!$H227="North Texas",+All!#REF!,0))</f>
        <v>0</v>
      </c>
      <c r="AU79" s="482">
        <f>IF(+All!$F227="North Texas",+All!#REF!,IF(+All!$H227="North Texas",+All!#REF!,0))</f>
        <v>0</v>
      </c>
      <c r="AV79" s="483">
        <f>IF(+All!$F227="North Texas",+All!#REF!,IF(+All!$H227="North Texas",+All!#REF!,0))</f>
        <v>0</v>
      </c>
      <c r="AW79" s="484">
        <f>IF(+All!$F227="North Texas",+All!#REF!,IF(+All!$H227="North Texas",+All!#REF!,0))</f>
        <v>0</v>
      </c>
      <c r="AX79" s="483">
        <f>IF(+All!$F227="North Texas",+All!#REF!,IF(+All!$H227="North Texas",+All!#REF!,0))</f>
        <v>0</v>
      </c>
      <c r="AY79" s="88">
        <f>IF(+All!$F227="North Texas",+All!#REF!,IF(+All!$H227="North Texas",+All!#REF!,0))</f>
        <v>0</v>
      </c>
      <c r="AZ79" s="89">
        <f>IF(+All!$F227="North Texas",+All!#REF!,IF(+All!$H227="North Texas",+All!#REF!,0))</f>
        <v>0</v>
      </c>
      <c r="BA79" s="90">
        <f>IF(+All!$F227="North Texas",+All!#REF!,IF(+All!$H227="North Texas",+All!#REF!,0))</f>
        <v>0</v>
      </c>
      <c r="BB79" s="90">
        <f>IF(+All!$F227="North Texas",+All!#REF!,IF(+All!$H227="North Texas",+All!#REF!,0))</f>
        <v>0</v>
      </c>
      <c r="BC79" s="91">
        <f>IF(+All!$F227="North Texas",+All!#REF!,IF(+All!$H227="North Texas",+All!#REF!,0))</f>
        <v>0</v>
      </c>
      <c r="BD79" s="482">
        <f>IF(+All!$F227="North Texas",+All!#REF!,IF(+All!$H227="North Texas",+All!#REF!,0))</f>
        <v>0</v>
      </c>
      <c r="BE79" s="483">
        <f>IF(+All!$F227="North Texas",+All!#REF!,IF(+All!$H227="North Texas",+All!#REF!,0))</f>
        <v>0</v>
      </c>
      <c r="BF79" s="483">
        <f>IF(+All!$F227="North Texas",+All!#REF!,IF(+All!$H227="North Texas",+All!#REF!,0))</f>
        <v>0</v>
      </c>
      <c r="BG79" s="482">
        <f>IF(+All!$F227="North Texas",+All!#REF!,IF(+All!$H227="North Texas",+All!#REF!,0))</f>
        <v>0</v>
      </c>
      <c r="BH79" s="483">
        <f>IF(+All!$F227="North Texas",+All!#REF!,IF(+All!$H227="North Texas",+All!#REF!,0))</f>
        <v>0</v>
      </c>
      <c r="BI79" s="484">
        <f>IF(+All!$F227="North Texas",+All!#REF!,IF(+All!$H227="North Texas",+All!#REF!,0))</f>
        <v>0</v>
      </c>
      <c r="BJ79" s="92">
        <f>IF(+All!$F227="North Texas",+All!#REF!,IF(+All!$H227="North Texas",+All!#REF!,0))</f>
        <v>0</v>
      </c>
      <c r="BK79" s="93">
        <f>IF(+All!$F227="North Texas",+All!#REF!,IF(+All!$H227="North Texas",+All!#REF!,0))</f>
        <v>0</v>
      </c>
    </row>
    <row r="80" spans="1:63" x14ac:dyDescent="0.8">
      <c r="A80" s="70">
        <f>IF(+All!$F445="North Texas",+All!A445,IF(+All!$H445="North Texas",+All!A445,0))</f>
        <v>6</v>
      </c>
      <c r="B80" s="480" t="str">
        <f>IF(+All!$F445="North Texas",+All!B445,IF(+All!$H445="North Texas",+All!B445,0))</f>
        <v>Sat</v>
      </c>
      <c r="C80" s="72">
        <f>IF(+All!$F445="North Texas",+All!C445,IF(+All!$H445="North Texas",+All!C445,0))</f>
        <v>44478</v>
      </c>
      <c r="D80" s="73">
        <f>IF(+All!$F445="North Texas",+All!D445,IF(+All!$H445="North Texas",+All!D445,0))</f>
        <v>0.66666666666666663</v>
      </c>
      <c r="E80" s="707" t="str">
        <f>IF(+All!$F445="North Texas",+All!E445,IF(+All!$H445="North Texas",+All!E445,0))</f>
        <v>SEC</v>
      </c>
      <c r="F80" s="75" t="str">
        <f>IF(+All!$F445="North Texas",+All!F445,IF(+All!$H445="North Texas",+All!F445,0))</f>
        <v>North Texas</v>
      </c>
      <c r="G80" s="76" t="str">
        <f>IF(+All!$F445="North Texas",+All!G445,IF(+All!$H445="North Texas",+All!G445,0))</f>
        <v>CUSA</v>
      </c>
      <c r="H80" s="75" t="str">
        <f>IF(+All!$F445="North Texas",+All!H445,IF(+All!$H445="North Texas",+All!H445,0))</f>
        <v>Missouri</v>
      </c>
      <c r="I80" s="76" t="str">
        <f>IF(+All!$F445="North Texas",+All!I445,IF(+All!$H445="North Texas",+All!I445,0))</f>
        <v>SEC</v>
      </c>
      <c r="J80" s="706" t="str">
        <f>IF(+All!$F445="North Texas",+All!J445,IF(+All!$H445="North Texas",+All!J445,0))</f>
        <v>Missouri</v>
      </c>
      <c r="K80" s="707" t="str">
        <f>IF(+All!$F445="North Texas",+All!K445,IF(+All!$H445="North Texas",+All!K445,0))</f>
        <v>North Texas</v>
      </c>
      <c r="L80" s="78">
        <f>IF(+All!$F445="North Texas",+All!L445,IF(+All!$H445="North Texas",+All!L445,0))</f>
        <v>19</v>
      </c>
      <c r="M80" s="79">
        <f>IF(+All!$F445="North Texas",+All!M445,IF(+All!$H445="North Texas",+All!M445,0))</f>
        <v>69.5</v>
      </c>
      <c r="N80" s="706" t="str">
        <f>IF(+All!$F445="North Texas",+All!N445,IF(+All!$H445="North Texas",+All!N445,0))</f>
        <v>Missouri</v>
      </c>
      <c r="O80" s="708">
        <f>IF(+All!$F445="North Texas",+All!O445,IF(+All!$H445="North Texas",+All!O445,0))</f>
        <v>48</v>
      </c>
      <c r="P80" s="708" t="str">
        <f>IF(+All!$F445="North Texas",+All!P445,IF(+All!$H445="North Texas",+All!P445,0))</f>
        <v>North Texas</v>
      </c>
      <c r="Q80" s="707">
        <f>IF(+All!$F445="North Texas",+All!Q445,IF(+All!$H445="North Texas",+All!Q445,0))</f>
        <v>35</v>
      </c>
      <c r="R80" s="706" t="str">
        <f>IF(+All!$F445="North Texas",+All!R445,IF(+All!$H445="North Texas",+All!R445,0))</f>
        <v>North Texas</v>
      </c>
      <c r="S80" s="708" t="str">
        <f>IF(+All!$F445="North Texas",+All!S445,IF(+All!$H445="North Texas",+All!S445,0))</f>
        <v>Missouri</v>
      </c>
      <c r="T80" s="706" t="str">
        <f>IF(+All!$F445="North Texas",+All!T445,IF(+All!$H445="North Texas",+All!T445,0))</f>
        <v>Missouri</v>
      </c>
      <c r="U80" s="707" t="str">
        <f>IF(+All!$F445="North Texas",+All!U445,IF(+All!$H445="North Texas",+All!U445,0))</f>
        <v>L</v>
      </c>
      <c r="V80" s="706">
        <f>IF(+All!$F299="North Texas",+All!#REF!,IF(+All!$H299="North Texas",+All!#REF!,0))</f>
        <v>0</v>
      </c>
      <c r="W80" s="707">
        <f>IF(+All!$F299="North Texas",+All!#REF!,IF(+All!$H299="North Texas",+All!#REF!,0))</f>
        <v>0</v>
      </c>
      <c r="X80" s="706">
        <f>IF(+All!$F299="North Texas",+All!#REF!,IF(+All!$H299="North Texas",+All!#REF!,0))</f>
        <v>0</v>
      </c>
      <c r="Y80" s="707">
        <f>IF(+All!$F299="North Texas",+All!#REF!,IF(+All!$H299="North Texas",+All!#REF!,0))</f>
        <v>0</v>
      </c>
      <c r="Z80" s="706">
        <f>IF(+All!$F299="North Texas",+All!#REF!,IF(+All!$H299="North Texas",+All!#REF!,0))</f>
        <v>0</v>
      </c>
      <c r="AA80" s="707">
        <f>IF(+All!$F299="North Texas",+All!#REF!,IF(+All!$H299="North Texas",+All!#REF!,0))</f>
        <v>0</v>
      </c>
      <c r="AB80" s="706">
        <f>IF(+All!$F299="North Texas",+All!#REF!,IF(+All!$H299="North Texas",+All!#REF!,0))</f>
        <v>0</v>
      </c>
      <c r="AC80" s="707">
        <f>IF(+All!$F299="North Texas",+All!#REF!,IF(+All!$H299="North Texas",+All!#REF!,0))</f>
        <v>0</v>
      </c>
      <c r="AD80" s="706">
        <f>IF(+All!$F299="North Texas",+All!#REF!,IF(+All!$H299="North Texas",+All!#REF!,0))</f>
        <v>0</v>
      </c>
      <c r="AE80" s="707">
        <f>IF(+All!$F299="North Texas",+All!#REF!,IF(+All!$H299="North Texas",+All!#REF!,0))</f>
        <v>0</v>
      </c>
      <c r="AF80" s="706">
        <f>IF(+All!$F299="North Texas",+All!#REF!,IF(+All!$H299="North Texas",+All!#REF!,0))</f>
        <v>0</v>
      </c>
      <c r="AG80" s="707">
        <f>IF(+All!$F299="North Texas",+All!#REF!,IF(+All!$H299="North Texas",+All!#REF!,0))</f>
        <v>0</v>
      </c>
      <c r="AH80" s="706">
        <f>IF(+All!$F299="North Texas",+All!#REF!,IF(+All!$H299="North Texas",+All!#REF!,0))</f>
        <v>0</v>
      </c>
      <c r="AI80" s="707">
        <f>IF(+All!$F299="North Texas",+All!#REF!,IF(+All!$H299="North Texas",+All!#REF!,0))</f>
        <v>0</v>
      </c>
      <c r="AJ80" s="706">
        <f>IF(+All!$F299="North Texas",+All!#REF!,IF(+All!$H299="North Texas",+All!#REF!,0))</f>
        <v>0</v>
      </c>
      <c r="AK80" s="707">
        <f>IF(+All!$F299="North Texas",+All!#REF!,IF(+All!$H299="North Texas",+All!#REF!,0))</f>
        <v>0</v>
      </c>
      <c r="AL80" s="81">
        <f>IF(+All!$F299="North Texas",+All!V299,IF(+All!$H299="North Texas",+All!V299,0))</f>
        <v>0</v>
      </c>
      <c r="AM80" s="82">
        <f>IF(+All!$F299="North Texas",+All!W299,IF(+All!$H299="North Texas",+All!W299,0))</f>
        <v>0</v>
      </c>
      <c r="AN80" s="81">
        <f>IF(+All!$F299="North Texas",+All!X299,IF(+All!$H299="North Texas",+All!X299,0))</f>
        <v>0</v>
      </c>
      <c r="AO80" s="83">
        <f>IF(+All!$F299="North Texas",+All!Y299,IF(+All!$H299="North Texas",+All!Y299,0))</f>
        <v>0</v>
      </c>
      <c r="AP80" s="84">
        <f>IF(+All!$F299="North Texas",+All!Z299,IF(+All!$H299="North Texas",+All!Z299,0))</f>
        <v>0</v>
      </c>
      <c r="AQ80" s="480">
        <f>IF(+All!$F299="North Texas",+All!#REF!,IF(+All!$H299="North Texas",+All!#REF!,0))</f>
        <v>0</v>
      </c>
      <c r="AR80" s="482">
        <f>IF(+All!$F299="North Texas",+All!#REF!,IF(+All!$H299="North Texas",+All!#REF!,0))</f>
        <v>0</v>
      </c>
      <c r="AS80" s="483">
        <f>IF(+All!$F299="North Texas",+All!#REF!,IF(+All!$H299="North Texas",+All!#REF!,0))</f>
        <v>0</v>
      </c>
      <c r="AT80" s="483">
        <f>IF(+All!$F299="North Texas",+All!#REF!,IF(+All!$H299="North Texas",+All!#REF!,0))</f>
        <v>0</v>
      </c>
      <c r="AU80" s="482">
        <f>IF(+All!$F299="North Texas",+All!#REF!,IF(+All!$H299="North Texas",+All!#REF!,0))</f>
        <v>0</v>
      </c>
      <c r="AV80" s="483">
        <f>IF(+All!$F299="North Texas",+All!#REF!,IF(+All!$H299="North Texas",+All!#REF!,0))</f>
        <v>0</v>
      </c>
      <c r="AW80" s="484">
        <f>IF(+All!$F299="North Texas",+All!#REF!,IF(+All!$H299="North Texas",+All!#REF!,0))</f>
        <v>0</v>
      </c>
      <c r="AX80" s="483">
        <f>IF(+All!$F299="North Texas",+All!#REF!,IF(+All!$H299="North Texas",+All!#REF!,0))</f>
        <v>0</v>
      </c>
      <c r="AY80" s="88">
        <f>IF(+All!$F299="North Texas",+All!#REF!,IF(+All!$H299="North Texas",+All!#REF!,0))</f>
        <v>0</v>
      </c>
      <c r="AZ80" s="89">
        <f>IF(+All!$F299="North Texas",+All!#REF!,IF(+All!$H299="North Texas",+All!#REF!,0))</f>
        <v>0</v>
      </c>
      <c r="BA80" s="90">
        <f>IF(+All!$F299="North Texas",+All!#REF!,IF(+All!$H299="North Texas",+All!#REF!,0))</f>
        <v>0</v>
      </c>
      <c r="BB80" s="90">
        <f>IF(+All!$F299="North Texas",+All!#REF!,IF(+All!$H299="North Texas",+All!#REF!,0))</f>
        <v>0</v>
      </c>
      <c r="BC80" s="91">
        <f>IF(+All!$F299="North Texas",+All!#REF!,IF(+All!$H299="North Texas",+All!#REF!,0))</f>
        <v>0</v>
      </c>
      <c r="BD80" s="482">
        <f>IF(+All!$F299="North Texas",+All!#REF!,IF(+All!$H299="North Texas",+All!#REF!,0))</f>
        <v>0</v>
      </c>
      <c r="BE80" s="483">
        <f>IF(+All!$F299="North Texas",+All!#REF!,IF(+All!$H299="North Texas",+All!#REF!,0))</f>
        <v>0</v>
      </c>
      <c r="BF80" s="483">
        <f>IF(+All!$F299="North Texas",+All!#REF!,IF(+All!$H299="North Texas",+All!#REF!,0))</f>
        <v>0</v>
      </c>
      <c r="BG80" s="482">
        <f>IF(+All!$F299="North Texas",+All!#REF!,IF(+All!$H299="North Texas",+All!#REF!,0))</f>
        <v>0</v>
      </c>
      <c r="BH80" s="483">
        <f>IF(+All!$F299="North Texas",+All!#REF!,IF(+All!$H299="North Texas",+All!#REF!,0))</f>
        <v>0</v>
      </c>
      <c r="BI80" s="484">
        <f>IF(+All!$F299="North Texas",+All!#REF!,IF(+All!$H299="North Texas",+All!#REF!,0))</f>
        <v>0</v>
      </c>
      <c r="BJ80" s="92">
        <f>IF(+All!$F299="North Texas",+All!#REF!,IF(+All!$H299="North Texas",+All!#REF!,0))</f>
        <v>0</v>
      </c>
      <c r="BK80" s="93">
        <f>IF(+All!$F299="North Texas",+All!#REF!,IF(+All!$H299="North Texas",+All!#REF!,0))</f>
        <v>0</v>
      </c>
    </row>
    <row r="81" spans="1:63" x14ac:dyDescent="0.8">
      <c r="A81" s="70">
        <f>IF(+All!$F480="North Texas",+All!A480,IF(+All!$H480="North Texas",+All!A480,0))</f>
        <v>7</v>
      </c>
      <c r="B81" s="480" t="str">
        <f>IF(+All!$F480="North Texas",+All!B480,IF(+All!$H480="North Texas",+All!B480,0))</f>
        <v>Fri</v>
      </c>
      <c r="C81" s="72">
        <f>IF(+All!$F480="North Texas",+All!C480,IF(+All!$H480="North Texas",+All!C480,0))</f>
        <v>44484</v>
      </c>
      <c r="D81" s="73">
        <f>IF(+All!$F480="North Texas",+All!D480,IF(+All!$H480="North Texas",+All!D480,0))</f>
        <v>0.79166666666666663</v>
      </c>
      <c r="E81" s="707" t="str">
        <f>IF(+All!$F480="North Texas",+All!E480,IF(+All!$H480="North Texas",+All!E480,0))</f>
        <v>CBSSN</v>
      </c>
      <c r="F81" s="75" t="str">
        <f>IF(+All!$F480="North Texas",+All!F480,IF(+All!$H480="North Texas",+All!F480,0))</f>
        <v>Marshall</v>
      </c>
      <c r="G81" s="76" t="str">
        <f>IF(+All!$F480="North Texas",+All!G480,IF(+All!$H480="North Texas",+All!G480,0))</f>
        <v>CUSA</v>
      </c>
      <c r="H81" s="75" t="str">
        <f>IF(+All!$F480="North Texas",+All!H480,IF(+All!$H480="North Texas",+All!H480,0))</f>
        <v>North Texas</v>
      </c>
      <c r="I81" s="76" t="str">
        <f>IF(+All!$F480="North Texas",+All!I480,IF(+All!$H480="North Texas",+All!I480,0))</f>
        <v>CUSA</v>
      </c>
      <c r="J81" s="706" t="str">
        <f>IF(+All!$F480="North Texas",+All!J480,IF(+All!$H480="North Texas",+All!J480,0))</f>
        <v>Marshall</v>
      </c>
      <c r="K81" s="707" t="str">
        <f>IF(+All!$F480="North Texas",+All!K480,IF(+All!$H480="North Texas",+All!K480,0))</f>
        <v>North Texas</v>
      </c>
      <c r="L81" s="78">
        <f>IF(+All!$F480="North Texas",+All!L480,IF(+All!$H480="North Texas",+All!L480,0))</f>
        <v>11</v>
      </c>
      <c r="M81" s="79">
        <f>IF(+All!$F480="North Texas",+All!M480,IF(+All!$H480="North Texas",+All!M480,0))</f>
        <v>66.5</v>
      </c>
      <c r="N81" s="706" t="str">
        <f>IF(+All!$F480="North Texas",+All!N480,IF(+All!$H480="North Texas",+All!N480,0))</f>
        <v>Marshall</v>
      </c>
      <c r="O81" s="708">
        <f>IF(+All!$F480="North Texas",+All!O480,IF(+All!$H480="North Texas",+All!O480,0))</f>
        <v>49</v>
      </c>
      <c r="P81" s="708" t="str">
        <f>IF(+All!$F480="North Texas",+All!P480,IF(+All!$H480="North Texas",+All!P480,0))</f>
        <v>North Texas</v>
      </c>
      <c r="Q81" s="707">
        <f>IF(+All!$F480="North Texas",+All!Q480,IF(+All!$H480="North Texas",+All!Q480,0))</f>
        <v>21</v>
      </c>
      <c r="R81" s="706" t="str">
        <f>IF(+All!$F480="North Texas",+All!R480,IF(+All!$H480="North Texas",+All!R480,0))</f>
        <v>Marshall</v>
      </c>
      <c r="S81" s="708" t="str">
        <f>IF(+All!$F480="North Texas",+All!S480,IF(+All!$H480="North Texas",+All!S480,0))</f>
        <v>North Texas</v>
      </c>
      <c r="T81" s="706" t="str">
        <f>IF(+All!$F480="North Texas",+All!T480,IF(+All!$H480="North Texas",+All!T480,0))</f>
        <v>Marshall</v>
      </c>
      <c r="U81" s="707" t="str">
        <f>IF(+All!$F480="North Texas",+All!U480,IF(+All!$H480="North Texas",+All!U480,0))</f>
        <v>W</v>
      </c>
      <c r="V81" s="706" t="e">
        <f>IF(+All!#REF!="North Texas",+All!#REF!,IF(+All!#REF!="North Texas",+All!#REF!,0))</f>
        <v>#REF!</v>
      </c>
      <c r="W81" s="707" t="e">
        <f>IF(+All!#REF!="North Texas",+All!#REF!,IF(+All!#REF!="North Texas",+All!#REF!,0))</f>
        <v>#REF!</v>
      </c>
      <c r="X81" s="706" t="e">
        <f>IF(+All!#REF!="North Texas",+All!#REF!,IF(+All!#REF!="North Texas",+All!#REF!,0))</f>
        <v>#REF!</v>
      </c>
      <c r="Y81" s="707" t="e">
        <f>IF(+All!#REF!="North Texas",+All!#REF!,IF(+All!#REF!="North Texas",+All!#REF!,0))</f>
        <v>#REF!</v>
      </c>
      <c r="Z81" s="706" t="e">
        <f>IF(+All!#REF!="North Texas",+All!#REF!,IF(+All!#REF!="North Texas",+All!#REF!,0))</f>
        <v>#REF!</v>
      </c>
      <c r="AA81" s="707" t="e">
        <f>IF(+All!#REF!="North Texas",+All!#REF!,IF(+All!#REF!="North Texas",+All!#REF!,0))</f>
        <v>#REF!</v>
      </c>
      <c r="AB81" s="706" t="e">
        <f>IF(+All!#REF!="North Texas",+All!#REF!,IF(+All!#REF!="North Texas",+All!#REF!,0))</f>
        <v>#REF!</v>
      </c>
      <c r="AC81" s="707" t="e">
        <f>IF(+All!#REF!="North Texas",+All!#REF!,IF(+All!#REF!="North Texas",+All!#REF!,0))</f>
        <v>#REF!</v>
      </c>
      <c r="AD81" s="706" t="e">
        <f>IF(+All!#REF!="North Texas",+All!#REF!,IF(+All!#REF!="North Texas",+All!#REF!,0))</f>
        <v>#REF!</v>
      </c>
      <c r="AE81" s="707" t="e">
        <f>IF(+All!#REF!="North Texas",+All!#REF!,IF(+All!#REF!="North Texas",+All!#REF!,0))</f>
        <v>#REF!</v>
      </c>
      <c r="AF81" s="706" t="e">
        <f>IF(+All!#REF!="North Texas",+All!#REF!,IF(+All!#REF!="North Texas",+All!#REF!,0))</f>
        <v>#REF!</v>
      </c>
      <c r="AG81" s="707" t="e">
        <f>IF(+All!#REF!="North Texas",+All!#REF!,IF(+All!#REF!="North Texas",+All!#REF!,0))</f>
        <v>#REF!</v>
      </c>
      <c r="AH81" s="706" t="e">
        <f>IF(+All!#REF!="North Texas",+All!#REF!,IF(+All!#REF!="North Texas",+All!#REF!,0))</f>
        <v>#REF!</v>
      </c>
      <c r="AI81" s="707" t="e">
        <f>IF(+All!#REF!="North Texas",+All!#REF!,IF(+All!#REF!="North Texas",+All!#REF!,0))</f>
        <v>#REF!</v>
      </c>
      <c r="AJ81" s="706" t="e">
        <f>IF(+All!#REF!="North Texas",+All!#REF!,IF(+All!#REF!="North Texas",+All!#REF!,0))</f>
        <v>#REF!</v>
      </c>
      <c r="AK81" s="707" t="e">
        <f>IF(+All!#REF!="North Texas",+All!#REF!,IF(+All!#REF!="North Texas",+All!#REF!,0))</f>
        <v>#REF!</v>
      </c>
      <c r="AL81" s="81" t="e">
        <f>IF(+All!#REF!="North Texas",+All!#REF!,IF(+All!#REF!="North Texas",+All!#REF!,0))</f>
        <v>#REF!</v>
      </c>
      <c r="AM81" s="82" t="e">
        <f>IF(+All!#REF!="North Texas",+All!#REF!,IF(+All!#REF!="North Texas",+All!#REF!,0))</f>
        <v>#REF!</v>
      </c>
      <c r="AN81" s="81" t="e">
        <f>IF(+All!#REF!="North Texas",+All!#REF!,IF(+All!#REF!="North Texas",+All!#REF!,0))</f>
        <v>#REF!</v>
      </c>
      <c r="AO81" s="83" t="e">
        <f>IF(+All!#REF!="North Texas",+All!#REF!,IF(+All!#REF!="North Texas",+All!#REF!,0))</f>
        <v>#REF!</v>
      </c>
      <c r="AP81" s="84" t="e">
        <f>IF(+All!#REF!="North Texas",+All!#REF!,IF(+All!#REF!="North Texas",+All!#REF!,0))</f>
        <v>#REF!</v>
      </c>
      <c r="AQ81" s="480" t="e">
        <f>IF(+All!#REF!="North Texas",+All!#REF!,IF(+All!#REF!="North Texas",+All!#REF!,0))</f>
        <v>#REF!</v>
      </c>
      <c r="AR81" s="482" t="e">
        <f>IF(+All!#REF!="North Texas",+All!#REF!,IF(+All!#REF!="North Texas",+All!#REF!,0))</f>
        <v>#REF!</v>
      </c>
      <c r="AS81" s="483" t="e">
        <f>IF(+All!#REF!="North Texas",+All!#REF!,IF(+All!#REF!="North Texas",+All!#REF!,0))</f>
        <v>#REF!</v>
      </c>
      <c r="AT81" s="483" t="e">
        <f>IF(+All!#REF!="North Texas",+All!#REF!,IF(+All!#REF!="North Texas",+All!#REF!,0))</f>
        <v>#REF!</v>
      </c>
      <c r="AU81" s="482" t="e">
        <f>IF(+All!#REF!="North Texas",+All!#REF!,IF(+All!#REF!="North Texas",+All!#REF!,0))</f>
        <v>#REF!</v>
      </c>
      <c r="AV81" s="483" t="e">
        <f>IF(+All!#REF!="North Texas",+All!#REF!,IF(+All!#REF!="North Texas",+All!#REF!,0))</f>
        <v>#REF!</v>
      </c>
      <c r="AW81" s="484" t="e">
        <f>IF(+All!#REF!="North Texas",+All!#REF!,IF(+All!#REF!="North Texas",+All!#REF!,0))</f>
        <v>#REF!</v>
      </c>
      <c r="AX81" s="483" t="e">
        <f>IF(+All!#REF!="North Texas",+All!#REF!,IF(+All!#REF!="North Texas",+All!#REF!,0))</f>
        <v>#REF!</v>
      </c>
      <c r="AY81" s="88" t="e">
        <f>IF(+All!#REF!="North Texas",+All!#REF!,IF(+All!#REF!="North Texas",+All!#REF!,0))</f>
        <v>#REF!</v>
      </c>
      <c r="AZ81" s="89" t="e">
        <f>IF(+All!#REF!="North Texas",+All!#REF!,IF(+All!#REF!="North Texas",+All!#REF!,0))</f>
        <v>#REF!</v>
      </c>
      <c r="BA81" s="90" t="e">
        <f>IF(+All!#REF!="North Texas",+All!#REF!,IF(+All!#REF!="North Texas",+All!#REF!,0))</f>
        <v>#REF!</v>
      </c>
      <c r="BB81" s="90" t="e">
        <f>IF(+All!#REF!="North Texas",+All!#REF!,IF(+All!#REF!="North Texas",+All!#REF!,0))</f>
        <v>#REF!</v>
      </c>
      <c r="BC81" s="91" t="e">
        <f>IF(+All!#REF!="North Texas",+All!#REF!,IF(+All!#REF!="North Texas",+All!#REF!,0))</f>
        <v>#REF!</v>
      </c>
      <c r="BD81" s="482" t="e">
        <f>IF(+All!#REF!="North Texas",+All!#REF!,IF(+All!#REF!="North Texas",+All!#REF!,0))</f>
        <v>#REF!</v>
      </c>
      <c r="BE81" s="483" t="e">
        <f>IF(+All!#REF!="North Texas",+All!#REF!,IF(+All!#REF!="North Texas",+All!#REF!,0))</f>
        <v>#REF!</v>
      </c>
      <c r="BF81" s="483" t="e">
        <f>IF(+All!#REF!="North Texas",+All!#REF!,IF(+All!#REF!="North Texas",+All!#REF!,0))</f>
        <v>#REF!</v>
      </c>
      <c r="BG81" s="482" t="e">
        <f>IF(+All!#REF!="North Texas",+All!#REF!,IF(+All!#REF!="North Texas",+All!#REF!,0))</f>
        <v>#REF!</v>
      </c>
      <c r="BH81" s="483" t="e">
        <f>IF(+All!#REF!="North Texas",+All!#REF!,IF(+All!#REF!="North Texas",+All!#REF!,0))</f>
        <v>#REF!</v>
      </c>
      <c r="BI81" s="484" t="e">
        <f>IF(+All!#REF!="North Texas",+All!#REF!,IF(+All!#REF!="North Texas",+All!#REF!,0))</f>
        <v>#REF!</v>
      </c>
      <c r="BJ81" s="92" t="e">
        <f>IF(+All!#REF!="North Texas",+All!#REF!,IF(+All!#REF!="North Texas",+All!#REF!,0))</f>
        <v>#REF!</v>
      </c>
      <c r="BK81" s="93" t="e">
        <f>IF(+All!#REF!="North Texas",+All!#REF!,IF(+All!#REF!="North Texas",+All!#REF!,0))</f>
        <v>#REF!</v>
      </c>
    </row>
    <row r="82" spans="1:63" x14ac:dyDescent="0.8">
      <c r="A82" s="70">
        <f>IF(+All!$F584="North Texas",+All!A584,IF(+All!$H584="North Texas",+All!A584,0))</f>
        <v>8</v>
      </c>
      <c r="B82" s="480" t="str">
        <f>IF(+All!$F584="North Texas",+All!B584,IF(+All!$H584="North Texas",+All!B584,0))</f>
        <v>Sat</v>
      </c>
      <c r="C82" s="72">
        <f>IF(+All!$F584="North Texas",+All!C584,IF(+All!$H584="North Texas",+All!C584,0))</f>
        <v>44492</v>
      </c>
      <c r="D82" s="73">
        <f>IF(+All!$F584="North Texas",+All!D584,IF(+All!$H584="North Texas",+All!D584,0))</f>
        <v>0.66666666666666663</v>
      </c>
      <c r="E82" s="707">
        <f>IF(+All!$F584="North Texas",+All!E584,IF(+All!$H584="North Texas",+All!E584,0))</f>
        <v>0</v>
      </c>
      <c r="F82" s="75" t="str">
        <f>IF(+All!$F584="North Texas",+All!F584,IF(+All!$H584="North Texas",+All!F584,0))</f>
        <v>Liberty</v>
      </c>
      <c r="G82" s="76" t="str">
        <f>IF(+All!$F584="North Texas",+All!G584,IF(+All!$H584="North Texas",+All!G584,0))</f>
        <v>Ind</v>
      </c>
      <c r="H82" s="75" t="str">
        <f>IF(+All!$F584="North Texas",+All!H584,IF(+All!$H584="North Texas",+All!H584,0))</f>
        <v>North Texas</v>
      </c>
      <c r="I82" s="76" t="str">
        <f>IF(+All!$F584="North Texas",+All!I584,IF(+All!$H584="North Texas",+All!I584,0))</f>
        <v>CUSA</v>
      </c>
      <c r="J82" s="706" t="str">
        <f>IF(+All!$F584="North Texas",+All!J584,IF(+All!$H584="North Texas",+All!J584,0))</f>
        <v>Liberty</v>
      </c>
      <c r="K82" s="707" t="str">
        <f>IF(+All!$F584="North Texas",+All!K584,IF(+All!$H584="North Texas",+All!K584,0))</f>
        <v>North Texas</v>
      </c>
      <c r="L82" s="78">
        <f>IF(+All!$F584="North Texas",+All!L584,IF(+All!$H584="North Texas",+All!L584,0))</f>
        <v>21.5</v>
      </c>
      <c r="M82" s="79">
        <f>IF(+All!$F584="North Texas",+All!M584,IF(+All!$H584="North Texas",+All!M584,0))</f>
        <v>60.5</v>
      </c>
      <c r="N82" s="706" t="str">
        <f>IF(+All!$F584="North Texas",+All!N584,IF(+All!$H584="North Texas",+All!N584,0))</f>
        <v>Liberty</v>
      </c>
      <c r="O82" s="708">
        <f>IF(+All!$F584="North Texas",+All!O584,IF(+All!$H584="North Texas",+All!O584,0))</f>
        <v>35</v>
      </c>
      <c r="P82" s="708" t="str">
        <f>IF(+All!$F584="North Texas",+All!P584,IF(+All!$H584="North Texas",+All!P584,0))</f>
        <v>North Texas</v>
      </c>
      <c r="Q82" s="707">
        <f>IF(+All!$F584="North Texas",+All!Q584,IF(+All!$H584="North Texas",+All!Q584,0))</f>
        <v>26</v>
      </c>
      <c r="R82" s="706" t="str">
        <f>IF(+All!$F584="North Texas",+All!R584,IF(+All!$H584="North Texas",+All!R584,0))</f>
        <v>North Texas</v>
      </c>
      <c r="S82" s="708" t="str">
        <f>IF(+All!$F584="North Texas",+All!S584,IF(+All!$H584="North Texas",+All!S584,0))</f>
        <v>Liberty</v>
      </c>
      <c r="T82" s="706" t="str">
        <f>IF(+All!$F584="North Texas",+All!T584,IF(+All!$H584="North Texas",+All!T584,0))</f>
        <v>Liberty</v>
      </c>
      <c r="U82" s="707" t="str">
        <f>IF(+All!$F584="North Texas",+All!U584,IF(+All!$H584="North Texas",+All!U584,0))</f>
        <v>L</v>
      </c>
      <c r="V82" s="706" t="e">
        <f>IF(+All!#REF!="North Texas",+All!#REF!,IF(+All!#REF!="North Texas",+All!#REF!,0))</f>
        <v>#REF!</v>
      </c>
      <c r="W82" s="707" t="e">
        <f>IF(+All!#REF!="North Texas",+All!#REF!,IF(+All!#REF!="North Texas",+All!#REF!,0))</f>
        <v>#REF!</v>
      </c>
      <c r="X82" s="706" t="e">
        <f>IF(+All!#REF!="North Texas",+All!#REF!,IF(+All!#REF!="North Texas",+All!#REF!,0))</f>
        <v>#REF!</v>
      </c>
      <c r="Y82" s="707" t="e">
        <f>IF(+All!#REF!="North Texas",+All!#REF!,IF(+All!#REF!="North Texas",+All!#REF!,0))</f>
        <v>#REF!</v>
      </c>
      <c r="Z82" s="706" t="e">
        <f>IF(+All!#REF!="North Texas",+All!#REF!,IF(+All!#REF!="North Texas",+All!#REF!,0))</f>
        <v>#REF!</v>
      </c>
      <c r="AA82" s="707" t="e">
        <f>IF(+All!#REF!="North Texas",+All!#REF!,IF(+All!#REF!="North Texas",+All!#REF!,0))</f>
        <v>#REF!</v>
      </c>
      <c r="AB82" s="706" t="e">
        <f>IF(+All!#REF!="North Texas",+All!#REF!,IF(+All!#REF!="North Texas",+All!#REF!,0))</f>
        <v>#REF!</v>
      </c>
      <c r="AC82" s="707" t="e">
        <f>IF(+All!#REF!="North Texas",+All!#REF!,IF(+All!#REF!="North Texas",+All!#REF!,0))</f>
        <v>#REF!</v>
      </c>
      <c r="AD82" s="706" t="e">
        <f>IF(+All!#REF!="North Texas",+All!#REF!,IF(+All!#REF!="North Texas",+All!#REF!,0))</f>
        <v>#REF!</v>
      </c>
      <c r="AE82" s="707" t="e">
        <f>IF(+All!#REF!="North Texas",+All!#REF!,IF(+All!#REF!="North Texas",+All!#REF!,0))</f>
        <v>#REF!</v>
      </c>
      <c r="AF82" s="706" t="e">
        <f>IF(+All!#REF!="North Texas",+All!#REF!,IF(+All!#REF!="North Texas",+All!#REF!,0))</f>
        <v>#REF!</v>
      </c>
      <c r="AG82" s="707" t="e">
        <f>IF(+All!#REF!="North Texas",+All!#REF!,IF(+All!#REF!="North Texas",+All!#REF!,0))</f>
        <v>#REF!</v>
      </c>
      <c r="AH82" s="706" t="e">
        <f>IF(+All!#REF!="North Texas",+All!#REF!,IF(+All!#REF!="North Texas",+All!#REF!,0))</f>
        <v>#REF!</v>
      </c>
      <c r="AI82" s="707" t="e">
        <f>IF(+All!#REF!="North Texas",+All!#REF!,IF(+All!#REF!="North Texas",+All!#REF!,0))</f>
        <v>#REF!</v>
      </c>
      <c r="AJ82" s="706" t="e">
        <f>IF(+All!#REF!="North Texas",+All!#REF!,IF(+All!#REF!="North Texas",+All!#REF!,0))</f>
        <v>#REF!</v>
      </c>
      <c r="AK82" s="707" t="e">
        <f>IF(+All!#REF!="North Texas",+All!#REF!,IF(+All!#REF!="North Texas",+All!#REF!,0))</f>
        <v>#REF!</v>
      </c>
      <c r="AL82" s="81" t="e">
        <f>IF(+All!#REF!="North Texas",+All!#REF!,IF(+All!#REF!="North Texas",+All!#REF!,0))</f>
        <v>#REF!</v>
      </c>
      <c r="AM82" s="82" t="e">
        <f>IF(+All!#REF!="North Texas",+All!#REF!,IF(+All!#REF!="North Texas",+All!#REF!,0))</f>
        <v>#REF!</v>
      </c>
      <c r="AN82" s="81" t="e">
        <f>IF(+All!#REF!="North Texas",+All!#REF!,IF(+All!#REF!="North Texas",+All!#REF!,0))</f>
        <v>#REF!</v>
      </c>
      <c r="AO82" s="83" t="e">
        <f>IF(+All!#REF!="North Texas",+All!#REF!,IF(+All!#REF!="North Texas",+All!#REF!,0))</f>
        <v>#REF!</v>
      </c>
      <c r="AP82" s="84" t="e">
        <f>IF(+All!#REF!="North Texas",+All!#REF!,IF(+All!#REF!="North Texas",+All!#REF!,0))</f>
        <v>#REF!</v>
      </c>
      <c r="AQ82" s="480" t="e">
        <f>IF(+All!#REF!="North Texas",+All!#REF!,IF(+All!#REF!="North Texas",+All!#REF!,0))</f>
        <v>#REF!</v>
      </c>
      <c r="AR82" s="482" t="e">
        <f>IF(+All!#REF!="North Texas",+All!#REF!,IF(+All!#REF!="North Texas",+All!#REF!,0))</f>
        <v>#REF!</v>
      </c>
      <c r="AS82" s="483" t="e">
        <f>IF(+All!#REF!="North Texas",+All!#REF!,IF(+All!#REF!="North Texas",+All!#REF!,0))</f>
        <v>#REF!</v>
      </c>
      <c r="AT82" s="483" t="e">
        <f>IF(+All!#REF!="North Texas",+All!#REF!,IF(+All!#REF!="North Texas",+All!#REF!,0))</f>
        <v>#REF!</v>
      </c>
      <c r="AU82" s="482" t="e">
        <f>IF(+All!#REF!="North Texas",+All!#REF!,IF(+All!#REF!="North Texas",+All!#REF!,0))</f>
        <v>#REF!</v>
      </c>
      <c r="AV82" s="483" t="e">
        <f>IF(+All!#REF!="North Texas",+All!#REF!,IF(+All!#REF!="North Texas",+All!#REF!,0))</f>
        <v>#REF!</v>
      </c>
      <c r="AW82" s="484" t="e">
        <f>IF(+All!#REF!="North Texas",+All!#REF!,IF(+All!#REF!="North Texas",+All!#REF!,0))</f>
        <v>#REF!</v>
      </c>
      <c r="AX82" s="483" t="e">
        <f>IF(+All!#REF!="North Texas",+All!#REF!,IF(+All!#REF!="North Texas",+All!#REF!,0))</f>
        <v>#REF!</v>
      </c>
      <c r="AY82" s="88" t="e">
        <f>IF(+All!#REF!="North Texas",+All!#REF!,IF(+All!#REF!="North Texas",+All!#REF!,0))</f>
        <v>#REF!</v>
      </c>
      <c r="AZ82" s="89" t="e">
        <f>IF(+All!#REF!="North Texas",+All!#REF!,IF(+All!#REF!="North Texas",+All!#REF!,0))</f>
        <v>#REF!</v>
      </c>
      <c r="BA82" s="90" t="e">
        <f>IF(+All!#REF!="North Texas",+All!#REF!,IF(+All!#REF!="North Texas",+All!#REF!,0))</f>
        <v>#REF!</v>
      </c>
      <c r="BB82" s="90" t="e">
        <f>IF(+All!#REF!="North Texas",+All!#REF!,IF(+All!#REF!="North Texas",+All!#REF!,0))</f>
        <v>#REF!</v>
      </c>
      <c r="BC82" s="91" t="e">
        <f>IF(+All!#REF!="North Texas",+All!#REF!,IF(+All!#REF!="North Texas",+All!#REF!,0))</f>
        <v>#REF!</v>
      </c>
      <c r="BD82" s="482" t="e">
        <f>IF(+All!#REF!="North Texas",+All!#REF!,IF(+All!#REF!="North Texas",+All!#REF!,0))</f>
        <v>#REF!</v>
      </c>
      <c r="BE82" s="483" t="e">
        <f>IF(+All!#REF!="North Texas",+All!#REF!,IF(+All!#REF!="North Texas",+All!#REF!,0))</f>
        <v>#REF!</v>
      </c>
      <c r="BF82" s="483" t="e">
        <f>IF(+All!#REF!="North Texas",+All!#REF!,IF(+All!#REF!="North Texas",+All!#REF!,0))</f>
        <v>#REF!</v>
      </c>
      <c r="BG82" s="482" t="e">
        <f>IF(+All!#REF!="North Texas",+All!#REF!,IF(+All!#REF!="North Texas",+All!#REF!,0))</f>
        <v>#REF!</v>
      </c>
      <c r="BH82" s="483" t="e">
        <f>IF(+All!#REF!="North Texas",+All!#REF!,IF(+All!#REF!="North Texas",+All!#REF!,0))</f>
        <v>#REF!</v>
      </c>
      <c r="BI82" s="484" t="e">
        <f>IF(+All!#REF!="North Texas",+All!#REF!,IF(+All!#REF!="North Texas",+All!#REF!,0))</f>
        <v>#REF!</v>
      </c>
      <c r="BJ82" s="92" t="e">
        <f>IF(+All!#REF!="North Texas",+All!#REF!,IF(+All!#REF!="North Texas",+All!#REF!,0))</f>
        <v>#REF!</v>
      </c>
      <c r="BK82" s="93" t="e">
        <f>IF(+All!#REF!="North Texas",+All!#REF!,IF(+All!#REF!="North Texas",+All!#REF!,0))</f>
        <v>#REF!</v>
      </c>
    </row>
    <row r="83" spans="1:63" x14ac:dyDescent="0.8">
      <c r="A83" s="70">
        <f>IF(+All!$F661="North Texas",+All!A661,IF(+All!$H661="North Texas",+All!A661,0))</f>
        <v>9</v>
      </c>
      <c r="B83" s="480" t="str">
        <f>IF(+All!$F661="North Texas",+All!B661,IF(+All!$H661="North Texas",+All!B661,0))</f>
        <v>Sat</v>
      </c>
      <c r="C83" s="72">
        <f>IF(+All!$F661="North Texas",+All!C661,IF(+All!$H661="North Texas",+All!C661,0))</f>
        <v>44499</v>
      </c>
      <c r="D83" s="73">
        <f>IF(+All!$F661="North Texas",+All!D661,IF(+All!$H661="North Texas",+All!D661,0))</f>
        <v>0.58333333333333337</v>
      </c>
      <c r="E83" s="707" t="str">
        <f>IF(+All!$F661="North Texas",+All!E661,IF(+All!$H661="North Texas",+All!E661,0))</f>
        <v>espn3</v>
      </c>
      <c r="F83" s="75" t="str">
        <f>IF(+All!$F661="North Texas",+All!F661,IF(+All!$H661="North Texas",+All!F661,0))</f>
        <v>North Texas</v>
      </c>
      <c r="G83" s="76" t="str">
        <f>IF(+All!$F661="North Texas",+All!G661,IF(+All!$H661="North Texas",+All!G661,0))</f>
        <v>CUSA</v>
      </c>
      <c r="H83" s="75" t="str">
        <f>IF(+All!$F661="North Texas",+All!H661,IF(+All!$H661="North Texas",+All!H661,0))</f>
        <v>Rice</v>
      </c>
      <c r="I83" s="76" t="str">
        <f>IF(+All!$F661="North Texas",+All!I661,IF(+All!$H661="North Texas",+All!I661,0))</f>
        <v>CUSA</v>
      </c>
      <c r="J83" s="706" t="str">
        <f>IF(+All!$F661="North Texas",+All!J661,IF(+All!$H661="North Texas",+All!J661,0))</f>
        <v>Rice</v>
      </c>
      <c r="K83" s="707" t="str">
        <f>IF(+All!$F661="North Texas",+All!K661,IF(+All!$H661="North Texas",+All!K661,0))</f>
        <v>North Texas</v>
      </c>
      <c r="L83" s="78">
        <f>IF(+All!$F661="North Texas",+All!L661,IF(+All!$H661="North Texas",+All!L661,0))</f>
        <v>2.5</v>
      </c>
      <c r="M83" s="79">
        <f>IF(+All!$F661="North Texas",+All!M661,IF(+All!$H661="North Texas",+All!M661,0))</f>
        <v>56.5</v>
      </c>
      <c r="N83" s="706" t="str">
        <f>IF(+All!$F661="North Texas",+All!N661,IF(+All!$H661="North Texas",+All!N661,0))</f>
        <v>North Texas</v>
      </c>
      <c r="O83" s="708">
        <f>IF(+All!$F661="North Texas",+All!O661,IF(+All!$H661="North Texas",+All!O661,0))</f>
        <v>30</v>
      </c>
      <c r="P83" s="708" t="str">
        <f>IF(+All!$F661="North Texas",+All!P661,IF(+All!$H661="North Texas",+All!P661,0))</f>
        <v>Rice</v>
      </c>
      <c r="Q83" s="707">
        <f>IF(+All!$F661="North Texas",+All!Q661,IF(+All!$H661="North Texas",+All!Q661,0))</f>
        <v>24</v>
      </c>
      <c r="R83" s="706" t="str">
        <f>IF(+All!$F661="North Texas",+All!R661,IF(+All!$H661="North Texas",+All!R661,0))</f>
        <v>North Texas</v>
      </c>
      <c r="S83" s="708" t="str">
        <f>IF(+All!$F661="North Texas",+All!S661,IF(+All!$H661="North Texas",+All!S661,0))</f>
        <v>Rice</v>
      </c>
      <c r="T83" s="706" t="str">
        <f>IF(+All!$F661="North Texas",+All!T661,IF(+All!$H661="North Texas",+All!T661,0))</f>
        <v>Rice</v>
      </c>
      <c r="U83" s="707" t="str">
        <f>IF(+All!$F661="North Texas",+All!U661,IF(+All!$H661="North Texas",+All!U661,0))</f>
        <v>L</v>
      </c>
      <c r="V83" s="706">
        <f>IF(+All!$F394="North Texas",+All!#REF!,IF(+All!$H394="North Texas",+All!#REF!,0))</f>
        <v>0</v>
      </c>
      <c r="W83" s="707">
        <f>IF(+All!$F394="North Texas",+All!#REF!,IF(+All!$H394="North Texas",+All!#REF!,0))</f>
        <v>0</v>
      </c>
      <c r="X83" s="706">
        <f>IF(+All!$F394="North Texas",+All!#REF!,IF(+All!$H394="North Texas",+All!#REF!,0))</f>
        <v>0</v>
      </c>
      <c r="Y83" s="707">
        <f>IF(+All!$F394="North Texas",+All!#REF!,IF(+All!$H394="North Texas",+All!#REF!,0))</f>
        <v>0</v>
      </c>
      <c r="Z83" s="706">
        <f>IF(+All!$F394="North Texas",+All!#REF!,IF(+All!$H394="North Texas",+All!#REF!,0))</f>
        <v>0</v>
      </c>
      <c r="AA83" s="707">
        <f>IF(+All!$F394="North Texas",+All!#REF!,IF(+All!$H394="North Texas",+All!#REF!,0))</f>
        <v>0</v>
      </c>
      <c r="AB83" s="706">
        <f>IF(+All!$F394="North Texas",+All!#REF!,IF(+All!$H394="North Texas",+All!#REF!,0))</f>
        <v>0</v>
      </c>
      <c r="AC83" s="707">
        <f>IF(+All!$F394="North Texas",+All!#REF!,IF(+All!$H394="North Texas",+All!#REF!,0))</f>
        <v>0</v>
      </c>
      <c r="AD83" s="706">
        <f>IF(+All!$F394="North Texas",+All!#REF!,IF(+All!$H394="North Texas",+All!#REF!,0))</f>
        <v>0</v>
      </c>
      <c r="AE83" s="707">
        <f>IF(+All!$F394="North Texas",+All!#REF!,IF(+All!$H394="North Texas",+All!#REF!,0))</f>
        <v>0</v>
      </c>
      <c r="AF83" s="706">
        <f>IF(+All!$F394="North Texas",+All!#REF!,IF(+All!$H394="North Texas",+All!#REF!,0))</f>
        <v>0</v>
      </c>
      <c r="AG83" s="707">
        <f>IF(+All!$F394="North Texas",+All!#REF!,IF(+All!$H394="North Texas",+All!#REF!,0))</f>
        <v>0</v>
      </c>
      <c r="AH83" s="706">
        <f>IF(+All!$F394="North Texas",+All!#REF!,IF(+All!$H394="North Texas",+All!#REF!,0))</f>
        <v>0</v>
      </c>
      <c r="AI83" s="707">
        <f>IF(+All!$F394="North Texas",+All!#REF!,IF(+All!$H394="North Texas",+All!#REF!,0))</f>
        <v>0</v>
      </c>
      <c r="AJ83" s="706">
        <f>IF(+All!$F394="North Texas",+All!#REF!,IF(+All!$H394="North Texas",+All!#REF!,0))</f>
        <v>0</v>
      </c>
      <c r="AK83" s="707">
        <f>IF(+All!$F394="North Texas",+All!#REF!,IF(+All!$H394="North Texas",+All!#REF!,0))</f>
        <v>0</v>
      </c>
      <c r="AL83" s="81">
        <f>IF(+All!$F394="North Texas",+All!V394,IF(+All!$H394="North Texas",+All!V394,0))</f>
        <v>0</v>
      </c>
      <c r="AM83" s="82">
        <f>IF(+All!$F394="North Texas",+All!W394,IF(+All!$H394="North Texas",+All!W394,0))</f>
        <v>0</v>
      </c>
      <c r="AN83" s="81">
        <f>IF(+All!$F394="North Texas",+All!X394,IF(+All!$H394="North Texas",+All!X394,0))</f>
        <v>0</v>
      </c>
      <c r="AO83" s="83">
        <f>IF(+All!$F394="North Texas",+All!Y394,IF(+All!$H394="North Texas",+All!Y394,0))</f>
        <v>0</v>
      </c>
      <c r="AP83" s="84">
        <f>IF(+All!$F394="North Texas",+All!Z394,IF(+All!$H394="North Texas",+All!Z394,0))</f>
        <v>0</v>
      </c>
      <c r="AQ83" s="480">
        <f>IF(+All!$F394="North Texas",+All!#REF!,IF(+All!$H394="North Texas",+All!#REF!,0))</f>
        <v>0</v>
      </c>
      <c r="AR83" s="482">
        <f>IF(+All!$F394="North Texas",+All!#REF!,IF(+All!$H394="North Texas",+All!#REF!,0))</f>
        <v>0</v>
      </c>
      <c r="AS83" s="483">
        <f>IF(+All!$F394="North Texas",+All!#REF!,IF(+All!$H394="North Texas",+All!#REF!,0))</f>
        <v>0</v>
      </c>
      <c r="AT83" s="483">
        <f>IF(+All!$F394="North Texas",+All!#REF!,IF(+All!$H394="North Texas",+All!#REF!,0))</f>
        <v>0</v>
      </c>
      <c r="AU83" s="482">
        <f>IF(+All!$F394="North Texas",+All!#REF!,IF(+All!$H394="North Texas",+All!#REF!,0))</f>
        <v>0</v>
      </c>
      <c r="AV83" s="483">
        <f>IF(+All!$F394="North Texas",+All!#REF!,IF(+All!$H394="North Texas",+All!#REF!,0))</f>
        <v>0</v>
      </c>
      <c r="AW83" s="484">
        <f>IF(+All!$F394="North Texas",+All!#REF!,IF(+All!$H394="North Texas",+All!#REF!,0))</f>
        <v>0</v>
      </c>
      <c r="AX83" s="483">
        <f>IF(+All!$F394="North Texas",+All!#REF!,IF(+All!$H394="North Texas",+All!#REF!,0))</f>
        <v>0</v>
      </c>
      <c r="AY83" s="88">
        <f>IF(+All!$F394="North Texas",+All!#REF!,IF(+All!$H394="North Texas",+All!#REF!,0))</f>
        <v>0</v>
      </c>
      <c r="AZ83" s="89">
        <f>IF(+All!$F394="North Texas",+All!#REF!,IF(+All!$H394="North Texas",+All!#REF!,0))</f>
        <v>0</v>
      </c>
      <c r="BA83" s="90">
        <f>IF(+All!$F394="North Texas",+All!#REF!,IF(+All!$H394="North Texas",+All!#REF!,0))</f>
        <v>0</v>
      </c>
      <c r="BB83" s="90">
        <f>IF(+All!$F394="North Texas",+All!#REF!,IF(+All!$H394="North Texas",+All!#REF!,0))</f>
        <v>0</v>
      </c>
      <c r="BC83" s="91">
        <f>IF(+All!$F394="North Texas",+All!#REF!,IF(+All!$H394="North Texas",+All!#REF!,0))</f>
        <v>0</v>
      </c>
      <c r="BD83" s="482">
        <f>IF(+All!$F394="North Texas",+All!#REF!,IF(+All!$H394="North Texas",+All!#REF!,0))</f>
        <v>0</v>
      </c>
      <c r="BE83" s="483">
        <f>IF(+All!$F394="North Texas",+All!#REF!,IF(+All!$H394="North Texas",+All!#REF!,0))</f>
        <v>0</v>
      </c>
      <c r="BF83" s="483">
        <f>IF(+All!$F394="North Texas",+All!#REF!,IF(+All!$H394="North Texas",+All!#REF!,0))</f>
        <v>0</v>
      </c>
      <c r="BG83" s="482">
        <f>IF(+All!$F394="North Texas",+All!#REF!,IF(+All!$H394="North Texas",+All!#REF!,0))</f>
        <v>0</v>
      </c>
      <c r="BH83" s="483">
        <f>IF(+All!$F394="North Texas",+All!#REF!,IF(+All!$H394="North Texas",+All!#REF!,0))</f>
        <v>0</v>
      </c>
      <c r="BI83" s="484">
        <f>IF(+All!$F394="North Texas",+All!#REF!,IF(+All!$H394="North Texas",+All!#REF!,0))</f>
        <v>0</v>
      </c>
      <c r="BJ83" s="92">
        <f>IF(+All!$F394="North Texas",+All!#REF!,IF(+All!$H394="North Texas",+All!#REF!,0))</f>
        <v>0</v>
      </c>
      <c r="BK83" s="93">
        <f>IF(+All!$F394="North Texas",+All!#REF!,IF(+All!$H394="North Texas",+All!#REF!,0))</f>
        <v>0</v>
      </c>
    </row>
    <row r="84" spans="1:63" x14ac:dyDescent="0.8">
      <c r="A84" s="70">
        <f>IF(+All!$F739="North Texas",+All!A739,IF(+All!$H739="North Texas",+All!A739,0))</f>
        <v>10</v>
      </c>
      <c r="B84" s="480" t="str">
        <f>IF(+All!$F739="North Texas",+All!B739,IF(+All!$H739="North Texas",+All!B739,0))</f>
        <v>Sat</v>
      </c>
      <c r="C84" s="72">
        <f>IF(+All!$F739="North Texas",+All!C739,IF(+All!$H739="North Texas",+All!C739,0))</f>
        <v>44506</v>
      </c>
      <c r="D84" s="73">
        <f>IF(+All!$F739="North Texas",+All!D739,IF(+All!$H739="North Texas",+All!D739,0))</f>
        <v>0.625</v>
      </c>
      <c r="E84" s="707">
        <f>IF(+All!$F739="North Texas",+All!E739,IF(+All!$H739="North Texas",+All!E739,0))</f>
        <v>0</v>
      </c>
      <c r="F84" s="75" t="str">
        <f>IF(+All!$F739="North Texas",+All!F739,IF(+All!$H739="North Texas",+All!F739,0))</f>
        <v>North Texas</v>
      </c>
      <c r="G84" s="76" t="str">
        <f>IF(+All!$F739="North Texas",+All!G739,IF(+All!$H739="North Texas",+All!G739,0))</f>
        <v>CUSA</v>
      </c>
      <c r="H84" s="75" t="str">
        <f>IF(+All!$F739="North Texas",+All!H739,IF(+All!$H739="North Texas",+All!H739,0))</f>
        <v>Southern Miss</v>
      </c>
      <c r="I84" s="76" t="str">
        <f>IF(+All!$F739="North Texas",+All!I739,IF(+All!$H739="North Texas",+All!I739,0))</f>
        <v>CUSA</v>
      </c>
      <c r="J84" s="706" t="str">
        <f>IF(+All!$F739="North Texas",+All!J739,IF(+All!$H739="North Texas",+All!J739,0))</f>
        <v>North Texas</v>
      </c>
      <c r="K84" s="707" t="str">
        <f>IF(+All!$F739="North Texas",+All!K739,IF(+All!$H739="North Texas",+All!K739,0))</f>
        <v>Southern Miss</v>
      </c>
      <c r="L84" s="78">
        <f>IF(+All!$F739="North Texas",+All!L739,IF(+All!$H739="North Texas",+All!L739,0))</f>
        <v>4.5</v>
      </c>
      <c r="M84" s="79">
        <f>IF(+All!$F739="North Texas",+All!M739,IF(+All!$H739="North Texas",+All!M739,0))</f>
        <v>48</v>
      </c>
      <c r="N84" s="706" t="str">
        <f>IF(+All!$F739="North Texas",+All!N739,IF(+All!$H739="North Texas",+All!N739,0))</f>
        <v>North Texas</v>
      </c>
      <c r="O84" s="708">
        <f>IF(+All!$F739="North Texas",+All!O739,IF(+All!$H739="North Texas",+All!O739,0))</f>
        <v>38</v>
      </c>
      <c r="P84" s="708" t="str">
        <f>IF(+All!$F739="North Texas",+All!P739,IF(+All!$H739="North Texas",+All!P739,0))</f>
        <v>Southern Miss</v>
      </c>
      <c r="Q84" s="707">
        <f>IF(+All!$F739="North Texas",+All!Q739,IF(+All!$H739="North Texas",+All!Q739,0))</f>
        <v>14</v>
      </c>
      <c r="R84" s="706" t="str">
        <f>IF(+All!$F739="North Texas",+All!R739,IF(+All!$H739="North Texas",+All!R739,0))</f>
        <v>North Texas</v>
      </c>
      <c r="S84" s="708" t="str">
        <f>IF(+All!$F739="North Texas",+All!S739,IF(+All!$H739="North Texas",+All!S739,0))</f>
        <v>Southern Miss</v>
      </c>
      <c r="T84" s="706" t="str">
        <f>IF(+All!$F739="North Texas",+All!T739,IF(+All!$H739="North Texas",+All!T739,0))</f>
        <v>North Texas</v>
      </c>
      <c r="U84" s="707" t="str">
        <f>IF(+All!$F739="North Texas",+All!U739,IF(+All!$H739="North Texas",+All!U739,0))</f>
        <v>W</v>
      </c>
      <c r="V84" s="706">
        <f>IF(+All!$F434="North Texas",+All!#REF!,IF(+All!$H434="North Texas",+All!#REF!,0))</f>
        <v>0</v>
      </c>
      <c r="W84" s="707">
        <f>IF(+All!$F434="North Texas",+All!#REF!,IF(+All!$H434="North Texas",+All!#REF!,0))</f>
        <v>0</v>
      </c>
      <c r="X84" s="706">
        <f>IF(+All!$F434="North Texas",+All!#REF!,IF(+All!$H434="North Texas",+All!#REF!,0))</f>
        <v>0</v>
      </c>
      <c r="Y84" s="707">
        <f>IF(+All!$F434="North Texas",+All!#REF!,IF(+All!$H434="North Texas",+All!#REF!,0))</f>
        <v>0</v>
      </c>
      <c r="Z84" s="706">
        <f>IF(+All!$F434="North Texas",+All!#REF!,IF(+All!$H434="North Texas",+All!#REF!,0))</f>
        <v>0</v>
      </c>
      <c r="AA84" s="707">
        <f>IF(+All!$F434="North Texas",+All!#REF!,IF(+All!$H434="North Texas",+All!#REF!,0))</f>
        <v>0</v>
      </c>
      <c r="AB84" s="706">
        <f>IF(+All!$F434="North Texas",+All!#REF!,IF(+All!$H434="North Texas",+All!#REF!,0))</f>
        <v>0</v>
      </c>
      <c r="AC84" s="707">
        <f>IF(+All!$F434="North Texas",+All!#REF!,IF(+All!$H434="North Texas",+All!#REF!,0))</f>
        <v>0</v>
      </c>
      <c r="AD84" s="706">
        <f>IF(+All!$F434="North Texas",+All!#REF!,IF(+All!$H434="North Texas",+All!#REF!,0))</f>
        <v>0</v>
      </c>
      <c r="AE84" s="707">
        <f>IF(+All!$F434="North Texas",+All!#REF!,IF(+All!$H434="North Texas",+All!#REF!,0))</f>
        <v>0</v>
      </c>
      <c r="AF84" s="706">
        <f>IF(+All!$F434="North Texas",+All!#REF!,IF(+All!$H434="North Texas",+All!#REF!,0))</f>
        <v>0</v>
      </c>
      <c r="AG84" s="707">
        <f>IF(+All!$F434="North Texas",+All!#REF!,IF(+All!$H434="North Texas",+All!#REF!,0))</f>
        <v>0</v>
      </c>
      <c r="AH84" s="706">
        <f>IF(+All!$F434="North Texas",+All!#REF!,IF(+All!$H434="North Texas",+All!#REF!,0))</f>
        <v>0</v>
      </c>
      <c r="AI84" s="707">
        <f>IF(+All!$F434="North Texas",+All!#REF!,IF(+All!$H434="North Texas",+All!#REF!,0))</f>
        <v>0</v>
      </c>
      <c r="AJ84" s="706">
        <f>IF(+All!$F434="North Texas",+All!#REF!,IF(+All!$H434="North Texas",+All!#REF!,0))</f>
        <v>0</v>
      </c>
      <c r="AK84" s="707">
        <f>IF(+All!$F434="North Texas",+All!#REF!,IF(+All!$H434="North Texas",+All!#REF!,0))</f>
        <v>0</v>
      </c>
      <c r="AL84" s="81">
        <f>IF(+All!$F434="North Texas",+All!V434,IF(+All!$H434="North Texas",+All!V434,0))</f>
        <v>0</v>
      </c>
      <c r="AM84" s="82">
        <f>IF(+All!$F434="North Texas",+All!W434,IF(+All!$H434="North Texas",+All!W434,0))</f>
        <v>0</v>
      </c>
      <c r="AN84" s="81">
        <f>IF(+All!$F434="North Texas",+All!X434,IF(+All!$H434="North Texas",+All!X434,0))</f>
        <v>0</v>
      </c>
      <c r="AO84" s="83">
        <f>IF(+All!$F434="North Texas",+All!Y434,IF(+All!$H434="North Texas",+All!Y434,0))</f>
        <v>0</v>
      </c>
      <c r="AP84" s="84">
        <f>IF(+All!$F434="North Texas",+All!Z434,IF(+All!$H434="North Texas",+All!Z434,0))</f>
        <v>0</v>
      </c>
      <c r="AQ84" s="480">
        <f>IF(+All!$F434="North Texas",+All!#REF!,IF(+All!$H434="North Texas",+All!#REF!,0))</f>
        <v>0</v>
      </c>
      <c r="AR84" s="482">
        <f>IF(+All!$F434="North Texas",+All!#REF!,IF(+All!$H434="North Texas",+All!#REF!,0))</f>
        <v>0</v>
      </c>
      <c r="AS84" s="483">
        <f>IF(+All!$F434="North Texas",+All!#REF!,IF(+All!$H434="North Texas",+All!#REF!,0))</f>
        <v>0</v>
      </c>
      <c r="AT84" s="483">
        <f>IF(+All!$F434="North Texas",+All!#REF!,IF(+All!$H434="North Texas",+All!#REF!,0))</f>
        <v>0</v>
      </c>
      <c r="AU84" s="482">
        <f>IF(+All!$F434="North Texas",+All!#REF!,IF(+All!$H434="North Texas",+All!#REF!,0))</f>
        <v>0</v>
      </c>
      <c r="AV84" s="483">
        <f>IF(+All!$F434="North Texas",+All!#REF!,IF(+All!$H434="North Texas",+All!#REF!,0))</f>
        <v>0</v>
      </c>
      <c r="AW84" s="484">
        <f>IF(+All!$F434="North Texas",+All!#REF!,IF(+All!$H434="North Texas",+All!#REF!,0))</f>
        <v>0</v>
      </c>
      <c r="AX84" s="483">
        <f>IF(+All!$F434="North Texas",+All!#REF!,IF(+All!$H434="North Texas",+All!#REF!,0))</f>
        <v>0</v>
      </c>
      <c r="AY84" s="88">
        <f>IF(+All!$F434="North Texas",+All!#REF!,IF(+All!$H434="North Texas",+All!#REF!,0))</f>
        <v>0</v>
      </c>
      <c r="AZ84" s="89">
        <f>IF(+All!$F434="North Texas",+All!#REF!,IF(+All!$H434="North Texas",+All!#REF!,0))</f>
        <v>0</v>
      </c>
      <c r="BA84" s="90">
        <f>IF(+All!$F434="North Texas",+All!#REF!,IF(+All!$H434="North Texas",+All!#REF!,0))</f>
        <v>0</v>
      </c>
      <c r="BB84" s="90">
        <f>IF(+All!$F434="North Texas",+All!#REF!,IF(+All!$H434="North Texas",+All!#REF!,0))</f>
        <v>0</v>
      </c>
      <c r="BC84" s="91">
        <f>IF(+All!$F434="North Texas",+All!#REF!,IF(+All!$H434="North Texas",+All!#REF!,0))</f>
        <v>0</v>
      </c>
      <c r="BD84" s="482">
        <f>IF(+All!$F434="North Texas",+All!#REF!,IF(+All!$H434="North Texas",+All!#REF!,0))</f>
        <v>0</v>
      </c>
      <c r="BE84" s="483">
        <f>IF(+All!$F434="North Texas",+All!#REF!,IF(+All!$H434="North Texas",+All!#REF!,0))</f>
        <v>0</v>
      </c>
      <c r="BF84" s="483">
        <f>IF(+All!$F434="North Texas",+All!#REF!,IF(+All!$H434="North Texas",+All!#REF!,0))</f>
        <v>0</v>
      </c>
      <c r="BG84" s="482">
        <f>IF(+All!$F434="North Texas",+All!#REF!,IF(+All!$H434="North Texas",+All!#REF!,0))</f>
        <v>0</v>
      </c>
      <c r="BH84" s="483">
        <f>IF(+All!$F434="North Texas",+All!#REF!,IF(+All!$H434="North Texas",+All!#REF!,0))</f>
        <v>0</v>
      </c>
      <c r="BI84" s="484">
        <f>IF(+All!$F434="North Texas",+All!#REF!,IF(+All!$H434="North Texas",+All!#REF!,0))</f>
        <v>0</v>
      </c>
      <c r="BJ84" s="92">
        <f>IF(+All!$F434="North Texas",+All!#REF!,IF(+All!$H434="North Texas",+All!#REF!,0))</f>
        <v>0</v>
      </c>
      <c r="BK84" s="93">
        <f>IF(+All!$F434="North Texas",+All!#REF!,IF(+All!$H434="North Texas",+All!#REF!,0))</f>
        <v>0</v>
      </c>
    </row>
    <row r="85" spans="1:63" x14ac:dyDescent="0.8">
      <c r="A85" s="70">
        <f>IF(+All!$F814="North Texas",+All!A814,IF(+All!$H814="North Texas",+All!A814,0))</f>
        <v>11</v>
      </c>
      <c r="B85" s="480" t="str">
        <f>IF(+All!$F814="North Texas",+All!B814,IF(+All!$H814="North Texas",+All!B814,0))</f>
        <v>Sat</v>
      </c>
      <c r="C85" s="72">
        <f>IF(+All!$F814="North Texas",+All!C814,IF(+All!$H814="North Texas",+All!C814,0))</f>
        <v>44513</v>
      </c>
      <c r="D85" s="73">
        <f>IF(+All!$F814="North Texas",+All!D814,IF(+All!$H814="North Texas",+All!D814,0))</f>
        <v>0.66666666666666663</v>
      </c>
      <c r="E85" s="707">
        <f>IF(+All!$F814="North Texas",+All!E814,IF(+All!$H814="North Texas",+All!E814,0))</f>
        <v>0</v>
      </c>
      <c r="F85" s="75" t="str">
        <f>IF(+All!$F814="North Texas",+All!F814,IF(+All!$H814="North Texas",+All!F814,0))</f>
        <v>UTEP</v>
      </c>
      <c r="G85" s="76" t="str">
        <f>IF(+All!$F814="North Texas",+All!G814,IF(+All!$H814="North Texas",+All!G814,0))</f>
        <v>CUSA</v>
      </c>
      <c r="H85" s="75" t="str">
        <f>IF(+All!$F814="North Texas",+All!H814,IF(+All!$H814="North Texas",+All!H814,0))</f>
        <v>North Texas</v>
      </c>
      <c r="I85" s="76" t="str">
        <f>IF(+All!$F814="North Texas",+All!I814,IF(+All!$H814="North Texas",+All!I814,0))</f>
        <v>CUSA</v>
      </c>
      <c r="J85" s="706" t="str">
        <f>IF(+All!$F814="North Texas",+All!J814,IF(+All!$H814="North Texas",+All!J814,0))</f>
        <v>UTEP</v>
      </c>
      <c r="K85" s="707" t="str">
        <f>IF(+All!$F814="North Texas",+All!K814,IF(+All!$H814="North Texas",+All!K814,0))</f>
        <v>North Texas</v>
      </c>
      <c r="L85" s="78">
        <f>IF(+All!$F814="North Texas",+All!L814,IF(+All!$H814="North Texas",+All!L814,0))</f>
        <v>1</v>
      </c>
      <c r="M85" s="79">
        <f>IF(+All!$F814="North Texas",+All!M814,IF(+All!$H814="North Texas",+All!M814,0))</f>
        <v>55</v>
      </c>
      <c r="N85" s="706" t="str">
        <f>IF(+All!$F814="North Texas",+All!N814,IF(+All!$H814="North Texas",+All!N814,0))</f>
        <v>North Texas</v>
      </c>
      <c r="O85" s="708">
        <f>IF(+All!$F814="North Texas",+All!O814,IF(+All!$H814="North Texas",+All!O814,0))</f>
        <v>20</v>
      </c>
      <c r="P85" s="708" t="str">
        <f>IF(+All!$F814="North Texas",+All!P814,IF(+All!$H814="North Texas",+All!P814,0))</f>
        <v>UTEP</v>
      </c>
      <c r="Q85" s="707">
        <f>IF(+All!$F814="North Texas",+All!Q814,IF(+All!$H814="North Texas",+All!Q814,0))</f>
        <v>17</v>
      </c>
      <c r="R85" s="706" t="str">
        <f>IF(+All!$F814="North Texas",+All!R814,IF(+All!$H814="North Texas",+All!R814,0))</f>
        <v>North Texas</v>
      </c>
      <c r="S85" s="708" t="str">
        <f>IF(+All!$F814="North Texas",+All!S814,IF(+All!$H814="North Texas",+All!S814,0))</f>
        <v>UTEP</v>
      </c>
      <c r="T85" s="706" t="str">
        <f>IF(+All!$F814="North Texas",+All!T814,IF(+All!$H814="North Texas",+All!T814,0))</f>
        <v>UTEP</v>
      </c>
      <c r="U85" s="707" t="str">
        <f>IF(+All!$F814="North Texas",+All!U814,IF(+All!$H814="North Texas",+All!U814,0))</f>
        <v>L</v>
      </c>
      <c r="V85" s="706">
        <f>IF(+All!$F494="North Texas",+All!#REF!,IF(+All!$H494="North Texas",+All!#REF!,0))</f>
        <v>0</v>
      </c>
      <c r="W85" s="707">
        <f>IF(+All!$F494="North Texas",+All!#REF!,IF(+All!$H494="North Texas",+All!#REF!,0))</f>
        <v>0</v>
      </c>
      <c r="X85" s="706">
        <f>IF(+All!$F494="North Texas",+All!#REF!,IF(+All!$H494="North Texas",+All!#REF!,0))</f>
        <v>0</v>
      </c>
      <c r="Y85" s="707">
        <f>IF(+All!$F494="North Texas",+All!#REF!,IF(+All!$H494="North Texas",+All!#REF!,0))</f>
        <v>0</v>
      </c>
      <c r="Z85" s="706">
        <f>IF(+All!$F494="North Texas",+All!#REF!,IF(+All!$H494="North Texas",+All!#REF!,0))</f>
        <v>0</v>
      </c>
      <c r="AA85" s="707">
        <f>IF(+All!$F494="North Texas",+All!#REF!,IF(+All!$H494="North Texas",+All!#REF!,0))</f>
        <v>0</v>
      </c>
      <c r="AB85" s="706">
        <f>IF(+All!$F494="North Texas",+All!#REF!,IF(+All!$H494="North Texas",+All!#REF!,0))</f>
        <v>0</v>
      </c>
      <c r="AC85" s="707">
        <f>IF(+All!$F494="North Texas",+All!#REF!,IF(+All!$H494="North Texas",+All!#REF!,0))</f>
        <v>0</v>
      </c>
      <c r="AD85" s="706">
        <f>IF(+All!$F494="North Texas",+All!#REF!,IF(+All!$H494="North Texas",+All!#REF!,0))</f>
        <v>0</v>
      </c>
      <c r="AE85" s="707">
        <f>IF(+All!$F494="North Texas",+All!#REF!,IF(+All!$H494="North Texas",+All!#REF!,0))</f>
        <v>0</v>
      </c>
      <c r="AF85" s="706">
        <f>IF(+All!$F494="North Texas",+All!#REF!,IF(+All!$H494="North Texas",+All!#REF!,0))</f>
        <v>0</v>
      </c>
      <c r="AG85" s="707">
        <f>IF(+All!$F494="North Texas",+All!#REF!,IF(+All!$H494="North Texas",+All!#REF!,0))</f>
        <v>0</v>
      </c>
      <c r="AH85" s="706">
        <f>IF(+All!$F494="North Texas",+All!#REF!,IF(+All!$H494="North Texas",+All!#REF!,0))</f>
        <v>0</v>
      </c>
      <c r="AI85" s="707">
        <f>IF(+All!$F494="North Texas",+All!#REF!,IF(+All!$H494="North Texas",+All!#REF!,0))</f>
        <v>0</v>
      </c>
      <c r="AJ85" s="706">
        <f>IF(+All!$F494="North Texas",+All!#REF!,IF(+All!$H494="North Texas",+All!#REF!,0))</f>
        <v>0</v>
      </c>
      <c r="AK85" s="707">
        <f>IF(+All!$F494="North Texas",+All!#REF!,IF(+All!$H494="North Texas",+All!#REF!,0))</f>
        <v>0</v>
      </c>
      <c r="AL85" s="81">
        <f>IF(+All!$F494="North Texas",+All!V494,IF(+All!$H494="North Texas",+All!V494,0))</f>
        <v>0</v>
      </c>
      <c r="AM85" s="82">
        <f>IF(+All!$F494="North Texas",+All!W494,IF(+All!$H494="North Texas",+All!W494,0))</f>
        <v>0</v>
      </c>
      <c r="AN85" s="81">
        <f>IF(+All!$F494="North Texas",+All!X494,IF(+All!$H494="North Texas",+All!X494,0))</f>
        <v>0</v>
      </c>
      <c r="AO85" s="83">
        <f>IF(+All!$F494="North Texas",+All!Y494,IF(+All!$H494="North Texas",+All!Y494,0))</f>
        <v>0</v>
      </c>
      <c r="AP85" s="84">
        <f>IF(+All!$F494="North Texas",+All!Z494,IF(+All!$H494="North Texas",+All!Z494,0))</f>
        <v>0</v>
      </c>
      <c r="AQ85" s="480">
        <f>IF(+All!$F494="North Texas",+All!#REF!,IF(+All!$H494="North Texas",+All!#REF!,0))</f>
        <v>0</v>
      </c>
      <c r="AR85" s="482">
        <f>IF(+All!$F494="North Texas",+All!#REF!,IF(+All!$H494="North Texas",+All!#REF!,0))</f>
        <v>0</v>
      </c>
      <c r="AS85" s="483">
        <f>IF(+All!$F494="North Texas",+All!#REF!,IF(+All!$H494="North Texas",+All!#REF!,0))</f>
        <v>0</v>
      </c>
      <c r="AT85" s="483">
        <f>IF(+All!$F494="North Texas",+All!#REF!,IF(+All!$H494="North Texas",+All!#REF!,0))</f>
        <v>0</v>
      </c>
      <c r="AU85" s="482">
        <f>IF(+All!$F494="North Texas",+All!#REF!,IF(+All!$H494="North Texas",+All!#REF!,0))</f>
        <v>0</v>
      </c>
      <c r="AV85" s="483">
        <f>IF(+All!$F494="North Texas",+All!#REF!,IF(+All!$H494="North Texas",+All!#REF!,0))</f>
        <v>0</v>
      </c>
      <c r="AW85" s="484">
        <f>IF(+All!$F494="North Texas",+All!#REF!,IF(+All!$H494="North Texas",+All!#REF!,0))</f>
        <v>0</v>
      </c>
      <c r="AX85" s="483">
        <f>IF(+All!$F494="North Texas",+All!#REF!,IF(+All!$H494="North Texas",+All!#REF!,0))</f>
        <v>0</v>
      </c>
      <c r="AY85" s="88">
        <f>IF(+All!$F494="North Texas",+All!#REF!,IF(+All!$H494="North Texas",+All!#REF!,0))</f>
        <v>0</v>
      </c>
      <c r="AZ85" s="89">
        <f>IF(+All!$F494="North Texas",+All!#REF!,IF(+All!$H494="North Texas",+All!#REF!,0))</f>
        <v>0</v>
      </c>
      <c r="BA85" s="90">
        <f>IF(+All!$F494="North Texas",+All!#REF!,IF(+All!$H494="North Texas",+All!#REF!,0))</f>
        <v>0</v>
      </c>
      <c r="BB85" s="90">
        <f>IF(+All!$F494="North Texas",+All!#REF!,IF(+All!$H494="North Texas",+All!#REF!,0))</f>
        <v>0</v>
      </c>
      <c r="BC85" s="91">
        <f>IF(+All!$F494="North Texas",+All!#REF!,IF(+All!$H494="North Texas",+All!#REF!,0))</f>
        <v>0</v>
      </c>
      <c r="BD85" s="482">
        <f>IF(+All!$F494="North Texas",+All!#REF!,IF(+All!$H494="North Texas",+All!#REF!,0))</f>
        <v>0</v>
      </c>
      <c r="BE85" s="483">
        <f>IF(+All!$F494="North Texas",+All!#REF!,IF(+All!$H494="North Texas",+All!#REF!,0))</f>
        <v>0</v>
      </c>
      <c r="BF85" s="483">
        <f>IF(+All!$F494="North Texas",+All!#REF!,IF(+All!$H494="North Texas",+All!#REF!,0))</f>
        <v>0</v>
      </c>
      <c r="BG85" s="482">
        <f>IF(+All!$F494="North Texas",+All!#REF!,IF(+All!$H494="North Texas",+All!#REF!,0))</f>
        <v>0</v>
      </c>
      <c r="BH85" s="483">
        <f>IF(+All!$F494="North Texas",+All!#REF!,IF(+All!$H494="North Texas",+All!#REF!,0))</f>
        <v>0</v>
      </c>
      <c r="BI85" s="484">
        <f>IF(+All!$F494="North Texas",+All!#REF!,IF(+All!$H494="North Texas",+All!#REF!,0))</f>
        <v>0</v>
      </c>
      <c r="BJ85" s="92">
        <f>IF(+All!$F494="North Texas",+All!#REF!,IF(+All!$H494="North Texas",+All!#REF!,0))</f>
        <v>0</v>
      </c>
      <c r="BK85" s="93">
        <f>IF(+All!$F494="North Texas",+All!#REF!,IF(+All!$H494="North Texas",+All!#REF!,0))</f>
        <v>0</v>
      </c>
    </row>
    <row r="86" spans="1:63" x14ac:dyDescent="0.8">
      <c r="A86" s="70">
        <f>IF(+All!$F881="North Texas",+All!A881,IF(+All!$H881="North Texas",+All!A881,0))</f>
        <v>12</v>
      </c>
      <c r="B86" s="480" t="str">
        <f>IF(+All!$F881="North Texas",+All!B881,IF(+All!$H881="North Texas",+All!B881,0))</f>
        <v>Sat</v>
      </c>
      <c r="C86" s="72">
        <f>IF(+All!$F881="North Texas",+All!C881,IF(+All!$H881="North Texas",+All!C881,0))</f>
        <v>44520</v>
      </c>
      <c r="D86" s="73">
        <f>IF(+All!$F881="North Texas",+All!D881,IF(+All!$H881="North Texas",+All!D881,0))</f>
        <v>0.79166666666666663</v>
      </c>
      <c r="E86" s="707" t="str">
        <f>IF(+All!$F881="North Texas",+All!E881,IF(+All!$H881="North Texas",+All!E881,0))</f>
        <v>espn3</v>
      </c>
      <c r="F86" s="75" t="str">
        <f>IF(+All!$F881="North Texas",+All!F881,IF(+All!$H881="North Texas",+All!F881,0))</f>
        <v>North Texas</v>
      </c>
      <c r="G86" s="76" t="str">
        <f>IF(+All!$F881="North Texas",+All!G881,IF(+All!$H881="North Texas",+All!G881,0))</f>
        <v>CUSA</v>
      </c>
      <c r="H86" s="75" t="str">
        <f>IF(+All!$F881="North Texas",+All!H881,IF(+All!$H881="North Texas",+All!H881,0))</f>
        <v>Florida Intl</v>
      </c>
      <c r="I86" s="76" t="str">
        <f>IF(+All!$F881="North Texas",+All!I881,IF(+All!$H881="North Texas",+All!I881,0))</f>
        <v>CUSA</v>
      </c>
      <c r="J86" s="706" t="str">
        <f>IF(+All!$F881="North Texas",+All!J881,IF(+All!$H881="North Texas",+All!J881,0))</f>
        <v>North Texas</v>
      </c>
      <c r="K86" s="707" t="str">
        <f>IF(+All!$F881="North Texas",+All!K881,IF(+All!$H881="North Texas",+All!K881,0))</f>
        <v>Florida Intl</v>
      </c>
      <c r="L86" s="78">
        <f>IF(+All!$F881="North Texas",+All!L881,IF(+All!$H881="North Texas",+All!L881,0))</f>
        <v>9.5</v>
      </c>
      <c r="M86" s="79">
        <f>IF(+All!$F881="North Texas",+All!M881,IF(+All!$H881="North Texas",+All!M881,0))</f>
        <v>57.5</v>
      </c>
      <c r="N86" s="706" t="str">
        <f>IF(+All!$F881="North Texas",+All!N881,IF(+All!$H881="North Texas",+All!N881,0))</f>
        <v>North Texas</v>
      </c>
      <c r="O86" s="708">
        <f>IF(+All!$F881="North Texas",+All!O881,IF(+All!$H881="North Texas",+All!O881,0))</f>
        <v>49</v>
      </c>
      <c r="P86" s="708" t="str">
        <f>IF(+All!$F881="North Texas",+All!P881,IF(+All!$H881="North Texas",+All!P881,0))</f>
        <v>Florida Intl</v>
      </c>
      <c r="Q86" s="707">
        <f>IF(+All!$F881="North Texas",+All!Q881,IF(+All!$H881="North Texas",+All!Q881,0))</f>
        <v>7</v>
      </c>
      <c r="R86" s="706" t="str">
        <f>IF(+All!$F881="North Texas",+All!R881,IF(+All!$H881="North Texas",+All!R881,0))</f>
        <v>North Texas</v>
      </c>
      <c r="S86" s="708" t="str">
        <f>IF(+All!$F881="North Texas",+All!S881,IF(+All!$H881="North Texas",+All!S881,0))</f>
        <v>Florida Intl</v>
      </c>
      <c r="T86" s="706" t="str">
        <f>IF(+All!$F881="North Texas",+All!T881,IF(+All!$H881="North Texas",+All!T881,0))</f>
        <v>Florida Intl</v>
      </c>
      <c r="U86" s="707" t="str">
        <f>IF(+All!$F881="North Texas",+All!U881,IF(+All!$H881="North Texas",+All!U881,0))</f>
        <v>L</v>
      </c>
      <c r="V86" s="706">
        <f>IF(+All!$F537="North Texas",+All!#REF!,IF(+All!$H537="North Texas",+All!#REF!,0))</f>
        <v>0</v>
      </c>
      <c r="W86" s="707">
        <f>IF(+All!$F537="North Texas",+All!#REF!,IF(+All!$H537="North Texas",+All!#REF!,0))</f>
        <v>0</v>
      </c>
      <c r="X86" s="706">
        <f>IF(+All!$F537="North Texas",+All!#REF!,IF(+All!$H537="North Texas",+All!#REF!,0))</f>
        <v>0</v>
      </c>
      <c r="Y86" s="707">
        <f>IF(+All!$F537="North Texas",+All!#REF!,IF(+All!$H537="North Texas",+All!#REF!,0))</f>
        <v>0</v>
      </c>
      <c r="Z86" s="706">
        <f>IF(+All!$F537="North Texas",+All!#REF!,IF(+All!$H537="North Texas",+All!#REF!,0))</f>
        <v>0</v>
      </c>
      <c r="AA86" s="707">
        <f>IF(+All!$F537="North Texas",+All!#REF!,IF(+All!$H537="North Texas",+All!#REF!,0))</f>
        <v>0</v>
      </c>
      <c r="AB86" s="706">
        <f>IF(+All!$F537="North Texas",+All!#REF!,IF(+All!$H537="North Texas",+All!#REF!,0))</f>
        <v>0</v>
      </c>
      <c r="AC86" s="707">
        <f>IF(+All!$F537="North Texas",+All!#REF!,IF(+All!$H537="North Texas",+All!#REF!,0))</f>
        <v>0</v>
      </c>
      <c r="AD86" s="706">
        <f>IF(+All!$F537="North Texas",+All!#REF!,IF(+All!$H537="North Texas",+All!#REF!,0))</f>
        <v>0</v>
      </c>
      <c r="AE86" s="707">
        <f>IF(+All!$F537="North Texas",+All!#REF!,IF(+All!$H537="North Texas",+All!#REF!,0))</f>
        <v>0</v>
      </c>
      <c r="AF86" s="706">
        <f>IF(+All!$F537="North Texas",+All!#REF!,IF(+All!$H537="North Texas",+All!#REF!,0))</f>
        <v>0</v>
      </c>
      <c r="AG86" s="707">
        <f>IF(+All!$F537="North Texas",+All!#REF!,IF(+All!$H537="North Texas",+All!#REF!,0))</f>
        <v>0</v>
      </c>
      <c r="AH86" s="706">
        <f>IF(+All!$F537="North Texas",+All!#REF!,IF(+All!$H537="North Texas",+All!#REF!,0))</f>
        <v>0</v>
      </c>
      <c r="AI86" s="707">
        <f>IF(+All!$F537="North Texas",+All!#REF!,IF(+All!$H537="North Texas",+All!#REF!,0))</f>
        <v>0</v>
      </c>
      <c r="AJ86" s="706">
        <f>IF(+All!$F537="North Texas",+All!#REF!,IF(+All!$H537="North Texas",+All!#REF!,0))</f>
        <v>0</v>
      </c>
      <c r="AK86" s="707">
        <f>IF(+All!$F537="North Texas",+All!#REF!,IF(+All!$H537="North Texas",+All!#REF!,0))</f>
        <v>0</v>
      </c>
      <c r="AL86" s="81">
        <f>IF(+All!$F537="North Texas",+All!V537,IF(+All!$H537="North Texas",+All!V537,0))</f>
        <v>0</v>
      </c>
      <c r="AM86" s="82">
        <f>IF(+All!$F537="North Texas",+All!W537,IF(+All!$H537="North Texas",+All!W537,0))</f>
        <v>0</v>
      </c>
      <c r="AN86" s="81">
        <f>IF(+All!$F537="North Texas",+All!X537,IF(+All!$H537="North Texas",+All!X537,0))</f>
        <v>0</v>
      </c>
      <c r="AO86" s="83">
        <f>IF(+All!$F537="North Texas",+All!Y537,IF(+All!$H537="North Texas",+All!Y537,0))</f>
        <v>0</v>
      </c>
      <c r="AP86" s="84">
        <f>IF(+All!$F537="North Texas",+All!Z537,IF(+All!$H537="North Texas",+All!Z537,0))</f>
        <v>0</v>
      </c>
      <c r="AQ86" s="480">
        <f>IF(+All!$F537="North Texas",+All!#REF!,IF(+All!$H537="North Texas",+All!#REF!,0))</f>
        <v>0</v>
      </c>
      <c r="AR86" s="482">
        <f>IF(+All!$F537="North Texas",+All!#REF!,IF(+All!$H537="North Texas",+All!#REF!,0))</f>
        <v>0</v>
      </c>
      <c r="AS86" s="483">
        <f>IF(+All!$F537="North Texas",+All!#REF!,IF(+All!$H537="North Texas",+All!#REF!,0))</f>
        <v>0</v>
      </c>
      <c r="AT86" s="483">
        <f>IF(+All!$F537="North Texas",+All!#REF!,IF(+All!$H537="North Texas",+All!#REF!,0))</f>
        <v>0</v>
      </c>
      <c r="AU86" s="482">
        <f>IF(+All!$F537="North Texas",+All!#REF!,IF(+All!$H537="North Texas",+All!#REF!,0))</f>
        <v>0</v>
      </c>
      <c r="AV86" s="483">
        <f>IF(+All!$F537="North Texas",+All!#REF!,IF(+All!$H537="North Texas",+All!#REF!,0))</f>
        <v>0</v>
      </c>
      <c r="AW86" s="484">
        <f>IF(+All!$F537="North Texas",+All!#REF!,IF(+All!$H537="North Texas",+All!#REF!,0))</f>
        <v>0</v>
      </c>
      <c r="AX86" s="483">
        <f>IF(+All!$F537="North Texas",+All!#REF!,IF(+All!$H537="North Texas",+All!#REF!,0))</f>
        <v>0</v>
      </c>
      <c r="AY86" s="88">
        <f>IF(+All!$F537="North Texas",+All!#REF!,IF(+All!$H537="North Texas",+All!#REF!,0))</f>
        <v>0</v>
      </c>
      <c r="AZ86" s="89">
        <f>IF(+All!$F537="North Texas",+All!#REF!,IF(+All!$H537="North Texas",+All!#REF!,0))</f>
        <v>0</v>
      </c>
      <c r="BA86" s="90">
        <f>IF(+All!$F537="North Texas",+All!#REF!,IF(+All!$H537="North Texas",+All!#REF!,0))</f>
        <v>0</v>
      </c>
      <c r="BB86" s="90">
        <f>IF(+All!$F537="North Texas",+All!#REF!,IF(+All!$H537="North Texas",+All!#REF!,0))</f>
        <v>0</v>
      </c>
      <c r="BC86" s="91">
        <f>IF(+All!$F537="North Texas",+All!#REF!,IF(+All!$H537="North Texas",+All!#REF!,0))</f>
        <v>0</v>
      </c>
      <c r="BD86" s="482">
        <f>IF(+All!$F537="North Texas",+All!#REF!,IF(+All!$H537="North Texas",+All!#REF!,0))</f>
        <v>0</v>
      </c>
      <c r="BE86" s="483">
        <f>IF(+All!$F537="North Texas",+All!#REF!,IF(+All!$H537="North Texas",+All!#REF!,0))</f>
        <v>0</v>
      </c>
      <c r="BF86" s="483">
        <f>IF(+All!$F537="North Texas",+All!#REF!,IF(+All!$H537="North Texas",+All!#REF!,0))</f>
        <v>0</v>
      </c>
      <c r="BG86" s="482">
        <f>IF(+All!$F537="North Texas",+All!#REF!,IF(+All!$H537="North Texas",+All!#REF!,0))</f>
        <v>0</v>
      </c>
      <c r="BH86" s="483">
        <f>IF(+All!$F537="North Texas",+All!#REF!,IF(+All!$H537="North Texas",+All!#REF!,0))</f>
        <v>0</v>
      </c>
      <c r="BI86" s="484">
        <f>IF(+All!$F537="North Texas",+All!#REF!,IF(+All!$H537="North Texas",+All!#REF!,0))</f>
        <v>0</v>
      </c>
      <c r="BJ86" s="92">
        <f>IF(+All!$F537="North Texas",+All!#REF!,IF(+All!$H537="North Texas",+All!#REF!,0))</f>
        <v>0</v>
      </c>
      <c r="BK86" s="93">
        <f>IF(+All!$F537="North Texas",+All!#REF!,IF(+All!$H537="North Texas",+All!#REF!,0))</f>
        <v>0</v>
      </c>
    </row>
    <row r="87" spans="1:63" x14ac:dyDescent="0.8">
      <c r="A87" s="70">
        <f>IF(+All!$F941="North Texas",+All!A941,IF(+All!$H941="North Texas",+All!A941,0))</f>
        <v>0</v>
      </c>
      <c r="B87" s="480">
        <f>IF(+All!$F941="North Texas",+All!B941,IF(+All!$H941="North Texas",+All!B941,0))</f>
        <v>0</v>
      </c>
      <c r="C87" s="72">
        <f>IF(+All!$F941="North Texas",+All!C941,IF(+All!$H941="North Texas",+All!C941,0))</f>
        <v>0</v>
      </c>
      <c r="D87" s="73">
        <f>IF(+All!$F941="North Texas",+All!D941,IF(+All!$H941="North Texas",+All!D941,0))</f>
        <v>0</v>
      </c>
      <c r="E87" s="707">
        <f>IF(+All!$F941="North Texas",+All!E941,IF(+All!$H941="North Texas",+All!E941,0))</f>
        <v>0</v>
      </c>
      <c r="F87" s="75">
        <f>IF(+All!$F941="North Texas",+All!F941,IF(+All!$H941="North Texas",+All!F941,0))</f>
        <v>0</v>
      </c>
      <c r="G87" s="76">
        <f>IF(+All!$F941="North Texas",+All!G941,IF(+All!$H941="North Texas",+All!G941,0))</f>
        <v>0</v>
      </c>
      <c r="H87" s="75">
        <f>IF(+All!$F941="North Texas",+All!H941,IF(+All!$H941="North Texas",+All!H941,0))</f>
        <v>0</v>
      </c>
      <c r="I87" s="76">
        <f>IF(+All!$F941="North Texas",+All!I941,IF(+All!$H941="North Texas",+All!I941,0))</f>
        <v>0</v>
      </c>
      <c r="J87" s="706">
        <f>IF(+All!$F941="North Texas",+All!J941,IF(+All!$H941="North Texas",+All!J941,0))</f>
        <v>0</v>
      </c>
      <c r="K87" s="707">
        <f>IF(+All!$F941="North Texas",+All!K941,IF(+All!$H941="North Texas",+All!K941,0))</f>
        <v>0</v>
      </c>
      <c r="L87" s="78">
        <f>IF(+All!$F941="North Texas",+All!L941,IF(+All!$H941="North Texas",+All!L941,0))</f>
        <v>0</v>
      </c>
      <c r="M87" s="79">
        <f>IF(+All!$F941="North Texas",+All!M941,IF(+All!$H941="North Texas",+All!M941,0))</f>
        <v>0</v>
      </c>
      <c r="N87" s="706">
        <f>IF(+All!$F941="North Texas",+All!N941,IF(+All!$H941="North Texas",+All!N941,0))</f>
        <v>0</v>
      </c>
      <c r="O87" s="708">
        <f>IF(+All!$F941="North Texas",+All!O941,IF(+All!$H941="North Texas",+All!O941,0))</f>
        <v>0</v>
      </c>
      <c r="P87" s="708">
        <f>IF(+All!$F941="North Texas",+All!P941,IF(+All!$H941="North Texas",+All!P941,0))</f>
        <v>0</v>
      </c>
      <c r="Q87" s="707">
        <f>IF(+All!$F941="North Texas",+All!Q941,IF(+All!$H941="North Texas",+All!Q941,0))</f>
        <v>0</v>
      </c>
      <c r="R87" s="706">
        <f>IF(+All!$F941="North Texas",+All!R941,IF(+All!$H941="North Texas",+All!R941,0))</f>
        <v>0</v>
      </c>
      <c r="S87" s="708">
        <f>IF(+All!$F941="North Texas",+All!S941,IF(+All!$H941="North Texas",+All!S941,0))</f>
        <v>0</v>
      </c>
      <c r="T87" s="706">
        <f>IF(+All!$F941="North Texas",+All!T941,IF(+All!$H941="North Texas",+All!T941,0))</f>
        <v>0</v>
      </c>
      <c r="U87" s="707">
        <f>IF(+All!$F941="North Texas",+All!U941,IF(+All!$H941="North Texas",+All!U941,0))</f>
        <v>0</v>
      </c>
      <c r="V87" s="706">
        <f>IF(+All!$F573="North Texas",+All!#REF!,IF(+All!$H573="North Texas",+All!#REF!,0))</f>
        <v>0</v>
      </c>
      <c r="W87" s="707">
        <f>IF(+All!$F573="North Texas",+All!#REF!,IF(+All!$H573="North Texas",+All!#REF!,0))</f>
        <v>0</v>
      </c>
      <c r="X87" s="706">
        <f>IF(+All!$F573="North Texas",+All!#REF!,IF(+All!$H573="North Texas",+All!#REF!,0))</f>
        <v>0</v>
      </c>
      <c r="Y87" s="707">
        <f>IF(+All!$F573="North Texas",+All!#REF!,IF(+All!$H573="North Texas",+All!#REF!,0))</f>
        <v>0</v>
      </c>
      <c r="Z87" s="706">
        <f>IF(+All!$F573="North Texas",+All!#REF!,IF(+All!$H573="North Texas",+All!#REF!,0))</f>
        <v>0</v>
      </c>
      <c r="AA87" s="707">
        <f>IF(+All!$F573="North Texas",+All!#REF!,IF(+All!$H573="North Texas",+All!#REF!,0))</f>
        <v>0</v>
      </c>
      <c r="AB87" s="706">
        <f>IF(+All!$F573="North Texas",+All!#REF!,IF(+All!$H573="North Texas",+All!#REF!,0))</f>
        <v>0</v>
      </c>
      <c r="AC87" s="707">
        <f>IF(+All!$F573="North Texas",+All!#REF!,IF(+All!$H573="North Texas",+All!#REF!,0))</f>
        <v>0</v>
      </c>
      <c r="AD87" s="706">
        <f>IF(+All!$F573="North Texas",+All!#REF!,IF(+All!$H573="North Texas",+All!#REF!,0))</f>
        <v>0</v>
      </c>
      <c r="AE87" s="707">
        <f>IF(+All!$F573="North Texas",+All!#REF!,IF(+All!$H573="North Texas",+All!#REF!,0))</f>
        <v>0</v>
      </c>
      <c r="AF87" s="706">
        <f>IF(+All!$F573="North Texas",+All!#REF!,IF(+All!$H573="North Texas",+All!#REF!,0))</f>
        <v>0</v>
      </c>
      <c r="AG87" s="707">
        <f>IF(+All!$F573="North Texas",+All!#REF!,IF(+All!$H573="North Texas",+All!#REF!,0))</f>
        <v>0</v>
      </c>
      <c r="AH87" s="706">
        <f>IF(+All!$F573="North Texas",+All!#REF!,IF(+All!$H573="North Texas",+All!#REF!,0))</f>
        <v>0</v>
      </c>
      <c r="AI87" s="707">
        <f>IF(+All!$F573="North Texas",+All!#REF!,IF(+All!$H573="North Texas",+All!#REF!,0))</f>
        <v>0</v>
      </c>
      <c r="AJ87" s="706">
        <f>IF(+All!$F573="North Texas",+All!#REF!,IF(+All!$H573="North Texas",+All!#REF!,0))</f>
        <v>0</v>
      </c>
      <c r="AK87" s="707">
        <f>IF(+All!$F573="North Texas",+All!#REF!,IF(+All!$H573="North Texas",+All!#REF!,0))</f>
        <v>0</v>
      </c>
      <c r="AL87" s="81">
        <f>IF(+All!$F573="North Texas",+All!V573,IF(+All!$H573="North Texas",+All!V573,0))</f>
        <v>0</v>
      </c>
      <c r="AM87" s="82">
        <f>IF(+All!$F573="North Texas",+All!W573,IF(+All!$H573="North Texas",+All!W573,0))</f>
        <v>0</v>
      </c>
      <c r="AN87" s="81">
        <f>IF(+All!$F573="North Texas",+All!X573,IF(+All!$H573="North Texas",+All!X573,0))</f>
        <v>0</v>
      </c>
      <c r="AO87" s="83">
        <f>IF(+All!$F573="North Texas",+All!Y573,IF(+All!$H573="North Texas",+All!Y573,0))</f>
        <v>0</v>
      </c>
      <c r="AP87" s="84">
        <f>IF(+All!$F573="North Texas",+All!Z573,IF(+All!$H573="North Texas",+All!Z573,0))</f>
        <v>0</v>
      </c>
      <c r="AQ87" s="480">
        <f>IF(+All!$F573="North Texas",+All!#REF!,IF(+All!$H573="North Texas",+All!#REF!,0))</f>
        <v>0</v>
      </c>
      <c r="AR87" s="482">
        <f>IF(+All!$F573="North Texas",+All!#REF!,IF(+All!$H573="North Texas",+All!#REF!,0))</f>
        <v>0</v>
      </c>
      <c r="AS87" s="483">
        <f>IF(+All!$F573="North Texas",+All!#REF!,IF(+All!$H573="North Texas",+All!#REF!,0))</f>
        <v>0</v>
      </c>
      <c r="AT87" s="483">
        <f>IF(+All!$F573="North Texas",+All!#REF!,IF(+All!$H573="North Texas",+All!#REF!,0))</f>
        <v>0</v>
      </c>
      <c r="AU87" s="482">
        <f>IF(+All!$F573="North Texas",+All!#REF!,IF(+All!$H573="North Texas",+All!#REF!,0))</f>
        <v>0</v>
      </c>
      <c r="AV87" s="483">
        <f>IF(+All!$F573="North Texas",+All!#REF!,IF(+All!$H573="North Texas",+All!#REF!,0))</f>
        <v>0</v>
      </c>
      <c r="AW87" s="484">
        <f>IF(+All!$F573="North Texas",+All!#REF!,IF(+All!$H573="North Texas",+All!#REF!,0))</f>
        <v>0</v>
      </c>
      <c r="AX87" s="483">
        <f>IF(+All!$F573="North Texas",+All!#REF!,IF(+All!$H573="North Texas",+All!#REF!,0))</f>
        <v>0</v>
      </c>
      <c r="AY87" s="88">
        <f>IF(+All!$F573="North Texas",+All!#REF!,IF(+All!$H573="North Texas",+All!#REF!,0))</f>
        <v>0</v>
      </c>
      <c r="AZ87" s="89">
        <f>IF(+All!$F573="North Texas",+All!#REF!,IF(+All!$H573="North Texas",+All!#REF!,0))</f>
        <v>0</v>
      </c>
      <c r="BA87" s="90">
        <f>IF(+All!$F573="North Texas",+All!#REF!,IF(+All!$H573="North Texas",+All!#REF!,0))</f>
        <v>0</v>
      </c>
      <c r="BB87" s="90">
        <f>IF(+All!$F573="North Texas",+All!#REF!,IF(+All!$H573="North Texas",+All!#REF!,0))</f>
        <v>0</v>
      </c>
      <c r="BC87" s="91">
        <f>IF(+All!$F573="North Texas",+All!#REF!,IF(+All!$H573="North Texas",+All!#REF!,0))</f>
        <v>0</v>
      </c>
      <c r="BD87" s="482">
        <f>IF(+All!$F573="North Texas",+All!#REF!,IF(+All!$H573="North Texas",+All!#REF!,0))</f>
        <v>0</v>
      </c>
      <c r="BE87" s="483">
        <f>IF(+All!$F573="North Texas",+All!#REF!,IF(+All!$H573="North Texas",+All!#REF!,0))</f>
        <v>0</v>
      </c>
      <c r="BF87" s="483">
        <f>IF(+All!$F573="North Texas",+All!#REF!,IF(+All!$H573="North Texas",+All!#REF!,0))</f>
        <v>0</v>
      </c>
      <c r="BG87" s="482">
        <f>IF(+All!$F573="North Texas",+All!#REF!,IF(+All!$H573="North Texas",+All!#REF!,0))</f>
        <v>0</v>
      </c>
      <c r="BH87" s="483">
        <f>IF(+All!$F573="North Texas",+All!#REF!,IF(+All!$H573="North Texas",+All!#REF!,0))</f>
        <v>0</v>
      </c>
      <c r="BI87" s="484">
        <f>IF(+All!$F573="North Texas",+All!#REF!,IF(+All!$H573="North Texas",+All!#REF!,0))</f>
        <v>0</v>
      </c>
      <c r="BJ87" s="92">
        <f>IF(+All!$F573="North Texas",+All!#REF!,IF(+All!$H573="North Texas",+All!#REF!,0))</f>
        <v>0</v>
      </c>
      <c r="BK87" s="93">
        <f>IF(+All!$F573="North Texas",+All!#REF!,IF(+All!$H573="North Texas",+All!#REF!,0))</f>
        <v>0</v>
      </c>
    </row>
    <row r="88" spans="1:63" x14ac:dyDescent="0.8">
      <c r="B88" s="70"/>
      <c r="C88" s="94"/>
      <c r="D88" s="73"/>
      <c r="F88" s="1219" t="str">
        <f>F89</f>
        <v>Old Dominion</v>
      </c>
      <c r="G88" s="1251"/>
      <c r="H88" s="1251"/>
      <c r="I88" s="1252"/>
      <c r="L88" s="78"/>
      <c r="M88" s="79"/>
      <c r="W88" s="74"/>
      <c r="AD88" s="77"/>
      <c r="AE88" s="74"/>
      <c r="AF88" s="77"/>
      <c r="AG88" s="74"/>
      <c r="AH88" s="77"/>
      <c r="AI88" s="74"/>
      <c r="AJ88" s="77"/>
      <c r="AK88" s="74"/>
      <c r="AQ88" s="480"/>
      <c r="AR88" s="482"/>
      <c r="AS88" s="483"/>
      <c r="AT88" s="483"/>
      <c r="AU88" s="482"/>
      <c r="AV88" s="483"/>
      <c r="AW88" s="484"/>
      <c r="AX88" s="483"/>
      <c r="AY88" s="88"/>
      <c r="AZ88" s="89"/>
      <c r="BA88" s="90"/>
      <c r="BB88" s="90"/>
      <c r="BC88" s="91"/>
      <c r="BD88" s="482"/>
      <c r="BE88" s="483"/>
      <c r="BF88" s="483"/>
      <c r="BG88" s="482"/>
      <c r="BH88" s="483"/>
      <c r="BI88" s="484"/>
    </row>
    <row r="89" spans="1:63" x14ac:dyDescent="0.8">
      <c r="A89" s="70">
        <f>IF(+All!$F27="Old Dominion",+All!A27,IF(+All!$H27="Old Dominion",+All!A27,0))</f>
        <v>1</v>
      </c>
      <c r="B89" s="480" t="str">
        <f>IF(+All!$F27="Old Dominion",+All!B27,IF(+All!$H27="Old Dominion",+All!B27,0))</f>
        <v>Fri</v>
      </c>
      <c r="C89" s="104">
        <f>IF(+All!$F27="Old Dominion",+All!C27,IF(+All!$H27="Old Dominion",+All!C27,0))</f>
        <v>44442</v>
      </c>
      <c r="D89" s="105">
        <f>IF(+All!$F27="Old Dominion",+All!D27,IF(+All!$H27="Old Dominion",+All!D27,0))</f>
        <v>0.79166666666666663</v>
      </c>
      <c r="E89" s="707" t="str">
        <f>IF(+All!$F27="Old Dominion",+All!E27,IF(+All!$H27="Old Dominion",+All!E27,0))</f>
        <v>ACC</v>
      </c>
      <c r="F89" s="706" t="str">
        <f>IF(+All!$F27="Old Dominion",+All!F27,IF(+All!$H27="Old Dominion",+All!F27,0))</f>
        <v>Old Dominion</v>
      </c>
      <c r="G89" s="707" t="str">
        <f>IF(+All!$F27="Old Dominion",+All!G27,IF(+All!$H27="Old Dominion",+All!G27,0))</f>
        <v>CUSA</v>
      </c>
      <c r="H89" s="706" t="str">
        <f>IF(+All!$F27="Old Dominion",+All!H27,IF(+All!$H27="Old Dominion",+All!H27,0))</f>
        <v>Wake Forest</v>
      </c>
      <c r="I89" s="707" t="str">
        <f>IF(+All!$F27="Old Dominion",+All!I27,IF(+All!$H27="Old Dominion",+All!I27,0))</f>
        <v>ACC</v>
      </c>
      <c r="J89" s="706" t="str">
        <f>IF(+All!$F27="Old Dominion",+All!J27,IF(+All!$H27="Old Dominion",+All!J27,0))</f>
        <v>Wake Forest</v>
      </c>
      <c r="K89" s="707" t="str">
        <f>IF(+All!$F27="Old Dominion",+All!K27,IF(+All!$H27="Old Dominion",+All!K27,0))</f>
        <v>Old Dominion</v>
      </c>
      <c r="L89" s="92">
        <f>IF(+All!$F27="Old Dominion",+All!L27,IF(+All!$H27="Old Dominion",+All!L27,0))</f>
        <v>31</v>
      </c>
      <c r="M89" s="93">
        <f>IF(+All!$F27="Old Dominion",+All!M27,IF(+All!$H27="Old Dominion",+All!M27,0))</f>
        <v>63</v>
      </c>
      <c r="N89" s="706" t="str">
        <f>IF(+All!$F27="Old Dominion",+All!N27,IF(+All!$H27="Old Dominion",+All!N27,0))</f>
        <v>Wake Forest</v>
      </c>
      <c r="O89" s="708">
        <f>IF(+All!$F27="Old Dominion",+All!O27,IF(+All!$H27="Old Dominion",+All!O27,0))</f>
        <v>42</v>
      </c>
      <c r="P89" s="708" t="str">
        <f>IF(+All!$F27="Old Dominion",+All!P27,IF(+All!$H27="Old Dominion",+All!P27,0))</f>
        <v>Old Dominion</v>
      </c>
      <c r="Q89" s="707">
        <f>IF(+All!$F27="Old Dominion",+All!Q27,IF(+All!$H27="Old Dominion",+All!Q27,0))</f>
        <v>10</v>
      </c>
      <c r="R89" s="706" t="str">
        <f>IF(+All!$F27="Old Dominion",+All!R27,IF(+All!$H27="Old Dominion",+All!R27,0))</f>
        <v>Wake Forest</v>
      </c>
      <c r="S89" s="708" t="str">
        <f>IF(+All!$F27="Old Dominion",+All!S27,IF(+All!$H27="Old Dominion",+All!S27,0))</f>
        <v>Old Dominion</v>
      </c>
      <c r="T89" s="706" t="str">
        <f>IF(+All!$F27="Old Dominion",+All!T27,IF(+All!$H27="Old Dominion",+All!T27,0))</f>
        <v>Old Dominion</v>
      </c>
      <c r="U89" s="707" t="str">
        <f>IF(+All!$F27="Old Dominion",+All!U27,IF(+All!$H27="Old Dominion",+All!U27,0))</f>
        <v>L</v>
      </c>
      <c r="V89" s="706"/>
      <c r="X89" s="706"/>
      <c r="Y89" s="707"/>
      <c r="Z89" s="706"/>
      <c r="AA89" s="707"/>
      <c r="AB89" s="706"/>
      <c r="AC89" s="707"/>
      <c r="AQ89" s="480"/>
      <c r="BC89" s="480"/>
    </row>
    <row r="90" spans="1:63" x14ac:dyDescent="0.8">
      <c r="A90" s="70">
        <f>IF(+All!$F136="Old Dominion",+All!A136,IF(+All!$H136="Old Dominion",+All!A136,0))</f>
        <v>2</v>
      </c>
      <c r="B90" s="480" t="str">
        <f>IF(+All!$F136="Old Dominion",+All!B136,IF(+All!$H136="Old Dominion",+All!B136,0))</f>
        <v>Sat</v>
      </c>
      <c r="C90" s="104">
        <f>IF(+All!$F136="Old Dominion",+All!C136,IF(+All!$H136="Old Dominion",+All!C136,0))</f>
        <v>44450</v>
      </c>
      <c r="D90" s="105">
        <f>IF(+All!$F136="Old Dominion",+All!D136,IF(+All!$H136="Old Dominion",+All!D136,0))</f>
        <v>0.79166666666666663</v>
      </c>
      <c r="E90" s="707" t="str">
        <f>IF(+All!$F136="Old Dominion",+All!E136,IF(+All!$H136="Old Dominion",+All!E136,0))</f>
        <v>espn3</v>
      </c>
      <c r="F90" s="706" t="str">
        <f>IF(+All!$F136="Old Dominion",+All!F136,IF(+All!$H136="Old Dominion",+All!F136,0))</f>
        <v>1AA Hampton</v>
      </c>
      <c r="G90" s="707" t="str">
        <f>IF(+All!$F136="Old Dominion",+All!G136,IF(+All!$H136="Old Dominion",+All!G136,0))</f>
        <v>1AA</v>
      </c>
      <c r="H90" s="706" t="str">
        <f>IF(+All!$F136="Old Dominion",+All!H136,IF(+All!$H136="Old Dominion",+All!H136,0))</f>
        <v>Old Dominion</v>
      </c>
      <c r="I90" s="707" t="str">
        <f>IF(+All!$F136="Old Dominion",+All!I136,IF(+All!$H136="Old Dominion",+All!I136,0))</f>
        <v>CUSA</v>
      </c>
      <c r="J90" s="706">
        <f>IF(+All!$F136="Old Dominion",+All!J136,IF(+All!$H136="Old Dominion",+All!J136,0))</f>
        <v>0</v>
      </c>
      <c r="K90" s="707">
        <f>IF(+All!$F136="Old Dominion",+All!K136,IF(+All!$H136="Old Dominion",+All!K136,0))</f>
        <v>0</v>
      </c>
      <c r="L90" s="92">
        <f>IF(+All!$F136="Old Dominion",+All!L136,IF(+All!$H136="Old Dominion",+All!L136,0))</f>
        <v>0</v>
      </c>
      <c r="M90" s="93">
        <f>IF(+All!$F136="Old Dominion",+All!M136,IF(+All!$H136="Old Dominion",+All!M136,0))</f>
        <v>0</v>
      </c>
      <c r="N90" s="706" t="str">
        <f>IF(+All!$F136="Old Dominion",+All!N136,IF(+All!$H136="Old Dominion",+All!N136,0))</f>
        <v>Old Dominion</v>
      </c>
      <c r="O90" s="708">
        <f>IF(+All!$F136="Old Dominion",+All!O136,IF(+All!$H136="Old Dominion",+All!O136,0))</f>
        <v>47</v>
      </c>
      <c r="P90" s="708" t="str">
        <f>IF(+All!$F136="Old Dominion",+All!P136,IF(+All!$H136="Old Dominion",+All!P136,0))</f>
        <v>1AA Hampton</v>
      </c>
      <c r="Q90" s="707">
        <f>IF(+All!$F136="Old Dominion",+All!Q136,IF(+All!$H136="Old Dominion",+All!Q136,0))</f>
        <v>17</v>
      </c>
      <c r="R90" s="706">
        <f>IF(+All!$F136="Old Dominion",+All!R136,IF(+All!$H136="Old Dominion",+All!R136,0))</f>
        <v>0</v>
      </c>
      <c r="S90" s="708">
        <f>IF(+All!$F136="Old Dominion",+All!S136,IF(+All!$H136="Old Dominion",+All!S136,0))</f>
        <v>0</v>
      </c>
      <c r="T90" s="706">
        <f>IF(+All!$F136="Old Dominion",+All!T136,IF(+All!$H136="Old Dominion",+All!T136,0))</f>
        <v>0</v>
      </c>
      <c r="U90" s="707">
        <f>IF(+All!$F136="Old Dominion",+All!U136,IF(+All!$H136="Old Dominion",+All!U136,0))</f>
        <v>0</v>
      </c>
      <c r="V90" s="706">
        <f>IF(+All!$F77="Old Dominion",+All!#REF!,IF(+All!$H77="Old Dominion",+All!#REF!,0))</f>
        <v>0</v>
      </c>
      <c r="W90" s="76">
        <f>IF(+All!$F77="Old Dominion",+All!#REF!,IF(+All!$H77="Old Dominion",+All!#REF!,0))</f>
        <v>0</v>
      </c>
      <c r="X90" s="706">
        <f>IF(+All!$F77="Old Dominion",+All!#REF!,IF(+All!$H77="Old Dominion",+All!#REF!,0))</f>
        <v>0</v>
      </c>
      <c r="Y90" s="707">
        <f>IF(+All!$F77="Old Dominion",+All!#REF!,IF(+All!$H77="Old Dominion",+All!#REF!,0))</f>
        <v>0</v>
      </c>
      <c r="Z90" s="706">
        <f>IF(+All!$F77="Old Dominion",+All!#REF!,IF(+All!$H77="Old Dominion",+All!#REF!,0))</f>
        <v>0</v>
      </c>
      <c r="AA90" s="707">
        <f>IF(+All!$F77="Old Dominion",+All!#REF!,IF(+All!$H77="Old Dominion",+All!#REF!,0))</f>
        <v>0</v>
      </c>
      <c r="AB90" s="706">
        <f>IF(+All!$F77="Old Dominion",+All!#REF!,IF(+All!$H77="Old Dominion",+All!#REF!,0))</f>
        <v>0</v>
      </c>
      <c r="AC90" s="707">
        <f>IF(+All!$F77="Old Dominion",+All!#REF!,IF(+All!$H77="Old Dominion",+All!#REF!,0))</f>
        <v>0</v>
      </c>
      <c r="AD90" s="75">
        <f>IF(+All!$F77="Old Dominion",+All!#REF!,IF(+All!$H77="Old Dominion",+All!#REF!,0))</f>
        <v>0</v>
      </c>
      <c r="AE90" s="76">
        <f>IF(+All!$F77="Old Dominion",+All!#REF!,IF(+All!$H77="Old Dominion",+All!#REF!,0))</f>
        <v>0</v>
      </c>
      <c r="AF90" s="75">
        <f>IF(+All!$F77="Old Dominion",+All!#REF!,IF(+All!$H77="Old Dominion",+All!#REF!,0))</f>
        <v>0</v>
      </c>
      <c r="AG90" s="76">
        <f>IF(+All!$F77="Old Dominion",+All!#REF!,IF(+All!$H77="Old Dominion",+All!#REF!,0))</f>
        <v>0</v>
      </c>
      <c r="AH90" s="75">
        <f>IF(+All!$F77="Old Dominion",+All!#REF!,IF(+All!$H77="Old Dominion",+All!#REF!,0))</f>
        <v>0</v>
      </c>
      <c r="AI90" s="76">
        <f>IF(+All!$F77="Old Dominion",+All!#REF!,IF(+All!$H77="Old Dominion",+All!#REF!,0))</f>
        <v>0</v>
      </c>
      <c r="AJ90" s="75">
        <f>IF(+All!$F77="Old Dominion",+All!#REF!,IF(+All!$H77="Old Dominion",+All!#REF!,0))</f>
        <v>0</v>
      </c>
      <c r="AK90" s="76">
        <f>IF(+All!$F77="Old Dominion",+All!#REF!,IF(+All!$H77="Old Dominion",+All!#REF!,0))</f>
        <v>0</v>
      </c>
      <c r="AL90" s="81">
        <f>IF(+All!$F77="Old Dominion",+All!V77,IF(+All!$H77="Old Dominion",+All!V77,0))</f>
        <v>0</v>
      </c>
      <c r="AM90" s="82">
        <f>IF(+All!$F77="Old Dominion",+All!W77,IF(+All!$H77="Old Dominion",+All!W77,0))</f>
        <v>0</v>
      </c>
      <c r="AN90" s="81">
        <f>IF(+All!$F77="Old Dominion",+All!X77,IF(+All!$H77="Old Dominion",+All!X77,0))</f>
        <v>0</v>
      </c>
      <c r="AO90" s="83">
        <f>IF(+All!$F77="Old Dominion",+All!Y77,IF(+All!$H77="Old Dominion",+All!Y77,0))</f>
        <v>0</v>
      </c>
      <c r="AP90" s="84">
        <f>IF(+All!$F77="Old Dominion",+All!Z77,IF(+All!$H77="Old Dominion",+All!Z77,0))</f>
        <v>0</v>
      </c>
      <c r="AQ90" s="480">
        <f>IF(+All!$F77="Old Dominion",+All!#REF!,IF(+All!$H77="Old Dominion",+All!#REF!,0))</f>
        <v>0</v>
      </c>
      <c r="AR90" s="81">
        <f>IF(+All!$F77="Old Dominion",+All!#REF!,IF(+All!$H77="Old Dominion",+All!#REF!,0))</f>
        <v>0</v>
      </c>
      <c r="AS90" s="96">
        <f>IF(+All!$F77="Old Dominion",+All!#REF!,IF(+All!$H77="Old Dominion",+All!#REF!,0))</f>
        <v>0</v>
      </c>
      <c r="AT90" s="96">
        <f>IF(+All!$F77="Old Dominion",+All!#REF!,IF(+All!$H77="Old Dominion",+All!#REF!,0))</f>
        <v>0</v>
      </c>
      <c r="AU90" s="81">
        <f>IF(+All!$F77="Old Dominion",+All!#REF!,IF(+All!$H77="Old Dominion",+All!#REF!,0))</f>
        <v>0</v>
      </c>
      <c r="AV90" s="96">
        <f>IF(+All!$F77="Old Dominion",+All!#REF!,IF(+All!$H77="Old Dominion",+All!#REF!,0))</f>
        <v>0</v>
      </c>
      <c r="AW90" s="70">
        <f>IF(+All!$F77="Old Dominion",+All!#REF!,IF(+All!$H77="Old Dominion",+All!#REF!,0))</f>
        <v>0</v>
      </c>
      <c r="AX90" s="96">
        <f>IF(+All!$F77="Old Dominion",+All!#REF!,IF(+All!$H77="Old Dominion",+All!#REF!,0))</f>
        <v>0</v>
      </c>
      <c r="AY90" s="103">
        <f>IF(+All!$F77="Old Dominion",+All!#REF!,IF(+All!$H77="Old Dominion",+All!#REF!,0))</f>
        <v>0</v>
      </c>
      <c r="AZ90" s="82">
        <f>IF(+All!$F77="Old Dominion",+All!#REF!,IF(+All!$H77="Old Dominion",+All!#REF!,0))</f>
        <v>0</v>
      </c>
      <c r="BA90" s="83">
        <f>IF(+All!$F77="Old Dominion",+All!#REF!,IF(+All!$H77="Old Dominion",+All!#REF!,0))</f>
        <v>0</v>
      </c>
      <c r="BB90" s="83">
        <f>IF(+All!$F77="Old Dominion",+All!#REF!,IF(+All!$H77="Old Dominion",+All!#REF!,0))</f>
        <v>0</v>
      </c>
      <c r="BC90" s="480">
        <f>IF(+All!$F77="Old Dominion",+All!#REF!,IF(+All!$H77="Old Dominion",+All!#REF!,0))</f>
        <v>0</v>
      </c>
      <c r="BD90" s="81">
        <f>IF(+All!$F77="Old Dominion",+All!#REF!,IF(+All!$H77="Old Dominion",+All!#REF!,0))</f>
        <v>0</v>
      </c>
      <c r="BE90" s="96">
        <f>IF(+All!$F77="Old Dominion",+All!#REF!,IF(+All!$H77="Old Dominion",+All!#REF!,0))</f>
        <v>0</v>
      </c>
      <c r="BF90" s="96">
        <f>IF(+All!$F77="Old Dominion",+All!#REF!,IF(+All!$H77="Old Dominion",+All!#REF!,0))</f>
        <v>0</v>
      </c>
      <c r="BG90" s="81">
        <f>IF(+All!$F77="Old Dominion",+All!#REF!,IF(+All!$H77="Old Dominion",+All!#REF!,0))</f>
        <v>0</v>
      </c>
      <c r="BH90" s="96">
        <f>IF(+All!$F77="Old Dominion",+All!#REF!,IF(+All!$H77="Old Dominion",+All!#REF!,0))</f>
        <v>0</v>
      </c>
      <c r="BI90" s="70">
        <f>IF(+All!$F77="Old Dominion",+All!#REF!,IF(+All!$H77="Old Dominion",+All!#REF!,0))</f>
        <v>0</v>
      </c>
      <c r="BJ90" s="92">
        <f>IF(+All!$F77="Old Dominion",+All!#REF!,IF(+All!$H77="Old Dominion",+All!#REF!,0))</f>
        <v>0</v>
      </c>
      <c r="BK90" s="93">
        <f>IF(+All!$F77="Old Dominion",+All!#REF!,IF(+All!$H77="Old Dominion",+All!#REF!,0))</f>
        <v>0</v>
      </c>
    </row>
    <row r="91" spans="1:63" x14ac:dyDescent="0.8">
      <c r="A91" s="70">
        <f>IF(+All!$F213="Old Dominion",+All!A213,IF(+All!$H213="Old Dominion",+All!A213,0))</f>
        <v>3</v>
      </c>
      <c r="B91" s="480" t="str">
        <f>IF(+All!$F213="Old Dominion",+All!B213,IF(+All!$H213="Old Dominion",+All!B213,0))</f>
        <v>Sat</v>
      </c>
      <c r="C91" s="104">
        <f>IF(+All!$F213="Old Dominion",+All!C213,IF(+All!$H213="Old Dominion",+All!C213,0))</f>
        <v>44457</v>
      </c>
      <c r="D91" s="105">
        <f>IF(+All!$F213="Old Dominion",+All!D213,IF(+All!$H213="Old Dominion",+All!D213,0))</f>
        <v>0.75</v>
      </c>
      <c r="E91" s="707" t="str">
        <f>IF(+All!$F213="Old Dominion",+All!E213,IF(+All!$H213="Old Dominion",+All!E213,0))</f>
        <v>espn3</v>
      </c>
      <c r="F91" s="706" t="str">
        <f>IF(+All!$F213="Old Dominion",+All!F213,IF(+All!$H213="Old Dominion",+All!F213,0))</f>
        <v>Old Dominion</v>
      </c>
      <c r="G91" s="707" t="str">
        <f>IF(+All!$F213="Old Dominion",+All!G213,IF(+All!$H213="Old Dominion",+All!G213,0))</f>
        <v>CUSA</v>
      </c>
      <c r="H91" s="706" t="str">
        <f>IF(+All!$F213="Old Dominion",+All!H213,IF(+All!$H213="Old Dominion",+All!H213,0))</f>
        <v>Liberty</v>
      </c>
      <c r="I91" s="707" t="str">
        <f>IF(+All!$F213="Old Dominion",+All!I213,IF(+All!$H213="Old Dominion",+All!I213,0))</f>
        <v>Ind</v>
      </c>
      <c r="J91" s="706" t="str">
        <f>IF(+All!$F213="Old Dominion",+All!J213,IF(+All!$H213="Old Dominion",+All!J213,0))</f>
        <v>Liberty</v>
      </c>
      <c r="K91" s="707" t="str">
        <f>IF(+All!$F213="Old Dominion",+All!K213,IF(+All!$H213="Old Dominion",+All!K213,0))</f>
        <v>Old Dominion</v>
      </c>
      <c r="L91" s="92">
        <f>IF(+All!$F213="Old Dominion",+All!L213,IF(+All!$H213="Old Dominion",+All!L213,0))</f>
        <v>27</v>
      </c>
      <c r="M91" s="93">
        <f>IF(+All!$F213="Old Dominion",+All!M213,IF(+All!$H213="Old Dominion",+All!M213,0))</f>
        <v>53</v>
      </c>
      <c r="N91" s="706" t="str">
        <f>IF(+All!$F213="Old Dominion",+All!N213,IF(+All!$H213="Old Dominion",+All!N213,0))</f>
        <v>Liberty</v>
      </c>
      <c r="O91" s="708">
        <f>IF(+All!$F213="Old Dominion",+All!O213,IF(+All!$H213="Old Dominion",+All!O213,0))</f>
        <v>45</v>
      </c>
      <c r="P91" s="708" t="str">
        <f>IF(+All!$F213="Old Dominion",+All!P213,IF(+All!$H213="Old Dominion",+All!P213,0))</f>
        <v>Old Dominion</v>
      </c>
      <c r="Q91" s="707">
        <f>IF(+All!$F213="Old Dominion",+All!Q213,IF(+All!$H213="Old Dominion",+All!Q213,0))</f>
        <v>17</v>
      </c>
      <c r="R91" s="706" t="str">
        <f>IF(+All!$F213="Old Dominion",+All!R213,IF(+All!$H213="Old Dominion",+All!R213,0))</f>
        <v>Liberty</v>
      </c>
      <c r="S91" s="708" t="str">
        <f>IF(+All!$F213="Old Dominion",+All!S213,IF(+All!$H213="Old Dominion",+All!S213,0))</f>
        <v>Old Dominion</v>
      </c>
      <c r="T91" s="706" t="str">
        <f>IF(+All!$F213="Old Dominion",+All!T213,IF(+All!$H213="Old Dominion",+All!T213,0))</f>
        <v>Liberty</v>
      </c>
      <c r="U91" s="707" t="str">
        <f>IF(+All!$F213="Old Dominion",+All!U213,IF(+All!$H213="Old Dominion",+All!U213,0))</f>
        <v>W</v>
      </c>
      <c r="V91" s="706">
        <f>IF(+All!$F159="Old Dominion",+All!#REF!,IF(+All!$H159="Old Dominion",+All!#REF!,0))</f>
        <v>0</v>
      </c>
      <c r="W91" s="76">
        <f>IF(+All!$F159="Old Dominion",+All!#REF!,IF(+All!$H159="Old Dominion",+All!#REF!,0))</f>
        <v>0</v>
      </c>
      <c r="X91" s="706">
        <f>IF(+All!$F159="Old Dominion",+All!#REF!,IF(+All!$H159="Old Dominion",+All!#REF!,0))</f>
        <v>0</v>
      </c>
      <c r="Y91" s="707">
        <f>IF(+All!$F159="Old Dominion",+All!#REF!,IF(+All!$H159="Old Dominion",+All!#REF!,0))</f>
        <v>0</v>
      </c>
      <c r="Z91" s="706">
        <f>IF(+All!$F159="Old Dominion",+All!#REF!,IF(+All!$H159="Old Dominion",+All!#REF!,0))</f>
        <v>0</v>
      </c>
      <c r="AA91" s="707">
        <f>IF(+All!$F159="Old Dominion",+All!#REF!,IF(+All!$H159="Old Dominion",+All!#REF!,0))</f>
        <v>0</v>
      </c>
      <c r="AB91" s="706">
        <f>IF(+All!$F159="Old Dominion",+All!#REF!,IF(+All!$H159="Old Dominion",+All!#REF!,0))</f>
        <v>0</v>
      </c>
      <c r="AC91" s="707">
        <f>IF(+All!$F159="Old Dominion",+All!#REF!,IF(+All!$H159="Old Dominion",+All!#REF!,0))</f>
        <v>0</v>
      </c>
      <c r="AD91" s="75">
        <f>IF(+All!$F159="Old Dominion",+All!#REF!,IF(+All!$H159="Old Dominion",+All!#REF!,0))</f>
        <v>0</v>
      </c>
      <c r="AE91" s="76">
        <f>IF(+All!$F159="Old Dominion",+All!#REF!,IF(+All!$H159="Old Dominion",+All!#REF!,0))</f>
        <v>0</v>
      </c>
      <c r="AF91" s="75">
        <f>IF(+All!$F159="Old Dominion",+All!#REF!,IF(+All!$H159="Old Dominion",+All!#REF!,0))</f>
        <v>0</v>
      </c>
      <c r="AG91" s="76">
        <f>IF(+All!$F159="Old Dominion",+All!#REF!,IF(+All!$H159="Old Dominion",+All!#REF!,0))</f>
        <v>0</v>
      </c>
      <c r="AH91" s="75">
        <f>IF(+All!$F159="Old Dominion",+All!#REF!,IF(+All!$H159="Old Dominion",+All!#REF!,0))</f>
        <v>0</v>
      </c>
      <c r="AI91" s="76">
        <f>IF(+All!$F159="Old Dominion",+All!#REF!,IF(+All!$H159="Old Dominion",+All!#REF!,0))</f>
        <v>0</v>
      </c>
      <c r="AJ91" s="75">
        <f>IF(+All!$F159="Old Dominion",+All!#REF!,IF(+All!$H159="Old Dominion",+All!#REF!,0))</f>
        <v>0</v>
      </c>
      <c r="AK91" s="76">
        <f>IF(+All!$F159="Old Dominion",+All!#REF!,IF(+All!$H159="Old Dominion",+All!#REF!,0))</f>
        <v>0</v>
      </c>
      <c r="AL91" s="81">
        <f>IF(+All!$F159="Old Dominion",+All!V159,IF(+All!$H159="Old Dominion",+All!V159,0))</f>
        <v>0</v>
      </c>
      <c r="AM91" s="82">
        <f>IF(+All!$F159="Old Dominion",+All!W159,IF(+All!$H159="Old Dominion",+All!W159,0))</f>
        <v>0</v>
      </c>
      <c r="AN91" s="81">
        <f>IF(+All!$F159="Old Dominion",+All!X159,IF(+All!$H159="Old Dominion",+All!X159,0))</f>
        <v>0</v>
      </c>
      <c r="AO91" s="83">
        <f>IF(+All!$F159="Old Dominion",+All!Y159,IF(+All!$H159="Old Dominion",+All!Y159,0))</f>
        <v>0</v>
      </c>
      <c r="AP91" s="84">
        <f>IF(+All!$F159="Old Dominion",+All!Z159,IF(+All!$H159="Old Dominion",+All!Z159,0))</f>
        <v>0</v>
      </c>
      <c r="AQ91" s="480">
        <f>IF(+All!$F159="Old Dominion",+All!#REF!,IF(+All!$H159="Old Dominion",+All!#REF!,0))</f>
        <v>0</v>
      </c>
      <c r="AR91" s="81">
        <f>IF(+All!$F159="Old Dominion",+All!#REF!,IF(+All!$H159="Old Dominion",+All!#REF!,0))</f>
        <v>0</v>
      </c>
      <c r="AS91" s="96">
        <f>IF(+All!$F159="Old Dominion",+All!#REF!,IF(+All!$H159="Old Dominion",+All!#REF!,0))</f>
        <v>0</v>
      </c>
      <c r="AT91" s="96">
        <f>IF(+All!$F159="Old Dominion",+All!#REF!,IF(+All!$H159="Old Dominion",+All!#REF!,0))</f>
        <v>0</v>
      </c>
      <c r="AU91" s="81">
        <f>IF(+All!$F159="Old Dominion",+All!#REF!,IF(+All!$H159="Old Dominion",+All!#REF!,0))</f>
        <v>0</v>
      </c>
      <c r="AV91" s="96">
        <f>IF(+All!$F159="Old Dominion",+All!#REF!,IF(+All!$H159="Old Dominion",+All!#REF!,0))</f>
        <v>0</v>
      </c>
      <c r="AW91" s="70">
        <f>IF(+All!$F159="Old Dominion",+All!#REF!,IF(+All!$H159="Old Dominion",+All!#REF!,0))</f>
        <v>0</v>
      </c>
      <c r="AX91" s="96">
        <f>IF(+All!$F159="Old Dominion",+All!#REF!,IF(+All!$H159="Old Dominion",+All!#REF!,0))</f>
        <v>0</v>
      </c>
      <c r="AY91" s="103">
        <f>IF(+All!$F159="Old Dominion",+All!#REF!,IF(+All!$H159="Old Dominion",+All!#REF!,0))</f>
        <v>0</v>
      </c>
      <c r="AZ91" s="82">
        <f>IF(+All!$F159="Old Dominion",+All!#REF!,IF(+All!$H159="Old Dominion",+All!#REF!,0))</f>
        <v>0</v>
      </c>
      <c r="BA91" s="83">
        <f>IF(+All!$F159="Old Dominion",+All!#REF!,IF(+All!$H159="Old Dominion",+All!#REF!,0))</f>
        <v>0</v>
      </c>
      <c r="BB91" s="83">
        <f>IF(+All!$F159="Old Dominion",+All!#REF!,IF(+All!$H159="Old Dominion",+All!#REF!,0))</f>
        <v>0</v>
      </c>
      <c r="BC91" s="480">
        <f>IF(+All!$F159="Old Dominion",+All!#REF!,IF(+All!$H159="Old Dominion",+All!#REF!,0))</f>
        <v>0</v>
      </c>
      <c r="BD91" s="81">
        <f>IF(+All!$F159="Old Dominion",+All!#REF!,IF(+All!$H159="Old Dominion",+All!#REF!,0))</f>
        <v>0</v>
      </c>
      <c r="BE91" s="96">
        <f>IF(+All!$F159="Old Dominion",+All!#REF!,IF(+All!$H159="Old Dominion",+All!#REF!,0))</f>
        <v>0</v>
      </c>
      <c r="BF91" s="96">
        <f>IF(+All!$F159="Old Dominion",+All!#REF!,IF(+All!$H159="Old Dominion",+All!#REF!,0))</f>
        <v>0</v>
      </c>
      <c r="BG91" s="81">
        <f>IF(+All!$F159="Old Dominion",+All!#REF!,IF(+All!$H159="Old Dominion",+All!#REF!,0))</f>
        <v>0</v>
      </c>
      <c r="BH91" s="96">
        <f>IF(+All!$F159="Old Dominion",+All!#REF!,IF(+All!$H159="Old Dominion",+All!#REF!,0))</f>
        <v>0</v>
      </c>
      <c r="BI91" s="70">
        <f>IF(+All!$F159="Old Dominion",+All!#REF!,IF(+All!$H159="Old Dominion",+All!#REF!,0))</f>
        <v>0</v>
      </c>
      <c r="BJ91" s="92">
        <f>IF(+All!$F159="Old Dominion",+All!#REF!,IF(+All!$H159="Old Dominion",+All!#REF!,0))</f>
        <v>0</v>
      </c>
      <c r="BK91" s="93">
        <f>IF(+All!$F159="Old Dominion",+All!#REF!,IF(+All!$H159="Old Dominion",+All!#REF!,0))</f>
        <v>0</v>
      </c>
    </row>
    <row r="92" spans="1:63" x14ac:dyDescent="0.8">
      <c r="A92" s="70">
        <f>IF(+All!$F290="Old Dominion",+All!A290,IF(+All!$H290="Old Dominion",+All!A290,0))</f>
        <v>4</v>
      </c>
      <c r="B92" s="480" t="str">
        <f>IF(+All!$F290="Old Dominion",+All!B290,IF(+All!$H290="Old Dominion",+All!B290,0))</f>
        <v>Sat</v>
      </c>
      <c r="C92" s="104">
        <f>IF(+All!$F290="Old Dominion",+All!C290,IF(+All!$H290="Old Dominion",+All!C290,0))</f>
        <v>44464</v>
      </c>
      <c r="D92" s="105">
        <f>IF(+All!$F290="Old Dominion",+All!D290,IF(+All!$H290="Old Dominion",+All!D290,0))</f>
        <v>0.75</v>
      </c>
      <c r="E92" s="707">
        <f>IF(+All!$F290="Old Dominion",+All!E290,IF(+All!$H290="Old Dominion",+All!E290,0))</f>
        <v>0</v>
      </c>
      <c r="F92" s="706" t="str">
        <f>IF(+All!$F290="Old Dominion",+All!F290,IF(+All!$H290="Old Dominion",+All!F290,0))</f>
        <v>Buffalo</v>
      </c>
      <c r="G92" s="707" t="str">
        <f>IF(+All!$F290="Old Dominion",+All!G290,IF(+All!$H290="Old Dominion",+All!G290,0))</f>
        <v>MAC</v>
      </c>
      <c r="H92" s="706" t="str">
        <f>IF(+All!$F290="Old Dominion",+All!H290,IF(+All!$H290="Old Dominion",+All!H290,0))</f>
        <v>Old Dominion</v>
      </c>
      <c r="I92" s="707" t="str">
        <f>IF(+All!$F290="Old Dominion",+All!I290,IF(+All!$H290="Old Dominion",+All!I290,0))</f>
        <v>CUSA</v>
      </c>
      <c r="J92" s="706" t="str">
        <f>IF(+All!$F290="Old Dominion",+All!J290,IF(+All!$H290="Old Dominion",+All!J290,0))</f>
        <v>Buffalo</v>
      </c>
      <c r="K92" s="707" t="str">
        <f>IF(+All!$F290="Old Dominion",+All!K290,IF(+All!$H290="Old Dominion",+All!K290,0))</f>
        <v>Old Dominion</v>
      </c>
      <c r="L92" s="92">
        <f>IF(+All!$F290="Old Dominion",+All!L290,IF(+All!$H290="Old Dominion",+All!L290,0))</f>
        <v>13.5</v>
      </c>
      <c r="M92" s="93">
        <f>IF(+All!$F290="Old Dominion",+All!M290,IF(+All!$H290="Old Dominion",+All!M290,0))</f>
        <v>52</v>
      </c>
      <c r="N92" s="706" t="str">
        <f>IF(+All!$F290="Old Dominion",+All!N290,IF(+All!$H290="Old Dominion",+All!N290,0))</f>
        <v>Buffalo</v>
      </c>
      <c r="O92" s="708">
        <f>IF(+All!$F290="Old Dominion",+All!O290,IF(+All!$H290="Old Dominion",+All!O290,0))</f>
        <v>35</v>
      </c>
      <c r="P92" s="708" t="str">
        <f>IF(+All!$F290="Old Dominion",+All!P290,IF(+All!$H290="Old Dominion",+All!P290,0))</f>
        <v>Old Dominion</v>
      </c>
      <c r="Q92" s="707">
        <f>IF(+All!$F290="Old Dominion",+All!Q290,IF(+All!$H290="Old Dominion",+All!Q290,0))</f>
        <v>34</v>
      </c>
      <c r="R92" s="706" t="str">
        <f>IF(+All!$F290="Old Dominion",+All!R290,IF(+All!$H290="Old Dominion",+All!R290,0))</f>
        <v>Old Dominion</v>
      </c>
      <c r="S92" s="708" t="str">
        <f>IF(+All!$F290="Old Dominion",+All!S290,IF(+All!$H290="Old Dominion",+All!S290,0))</f>
        <v>Buffalo</v>
      </c>
      <c r="T92" s="706" t="str">
        <f>IF(+All!$F290="Old Dominion",+All!T290,IF(+All!$H290="Old Dominion",+All!T290,0))</f>
        <v>Buffalo</v>
      </c>
      <c r="U92" s="707" t="str">
        <f>IF(+All!$F290="Old Dominion",+All!U290,IF(+All!$H290="Old Dominion",+All!U290,0))</f>
        <v>L</v>
      </c>
      <c r="V92" s="706" t="e">
        <f>IF(+All!#REF!="Old Dominion",+All!#REF!,IF(+All!#REF!="Old Dominion",+All!#REF!,0))</f>
        <v>#REF!</v>
      </c>
      <c r="W92" s="76" t="e">
        <f>IF(+All!#REF!="Old Dominion",+All!#REF!,IF(+All!#REF!="Old Dominion",+All!#REF!,0))</f>
        <v>#REF!</v>
      </c>
      <c r="X92" s="706" t="e">
        <f>IF(+All!#REF!="Old Dominion",+All!#REF!,IF(+All!#REF!="Old Dominion",+All!#REF!,0))</f>
        <v>#REF!</v>
      </c>
      <c r="Y92" s="707" t="e">
        <f>IF(+All!#REF!="Old Dominion",+All!#REF!,IF(+All!#REF!="Old Dominion",+All!#REF!,0))</f>
        <v>#REF!</v>
      </c>
      <c r="Z92" s="706" t="e">
        <f>IF(+All!#REF!="Old Dominion",+All!#REF!,IF(+All!#REF!="Old Dominion",+All!#REF!,0))</f>
        <v>#REF!</v>
      </c>
      <c r="AA92" s="707" t="e">
        <f>IF(+All!#REF!="Old Dominion",+All!#REF!,IF(+All!#REF!="Old Dominion",+All!#REF!,0))</f>
        <v>#REF!</v>
      </c>
      <c r="AB92" s="706" t="e">
        <f>IF(+All!#REF!="Old Dominion",+All!#REF!,IF(+All!#REF!="Old Dominion",+All!#REF!,0))</f>
        <v>#REF!</v>
      </c>
      <c r="AC92" s="707" t="e">
        <f>IF(+All!#REF!="Old Dominion",+All!#REF!,IF(+All!#REF!="Old Dominion",+All!#REF!,0))</f>
        <v>#REF!</v>
      </c>
      <c r="AD92" s="75" t="e">
        <f>IF(+All!#REF!="Old Dominion",+All!#REF!,IF(+All!#REF!="Old Dominion",+All!#REF!,0))</f>
        <v>#REF!</v>
      </c>
      <c r="AE92" s="76" t="e">
        <f>IF(+All!#REF!="Old Dominion",+All!#REF!,IF(+All!#REF!="Old Dominion",+All!#REF!,0))</f>
        <v>#REF!</v>
      </c>
      <c r="AF92" s="75" t="e">
        <f>IF(+All!#REF!="Old Dominion",+All!#REF!,IF(+All!#REF!="Old Dominion",+All!#REF!,0))</f>
        <v>#REF!</v>
      </c>
      <c r="AG92" s="76" t="e">
        <f>IF(+All!#REF!="Old Dominion",+All!#REF!,IF(+All!#REF!="Old Dominion",+All!#REF!,0))</f>
        <v>#REF!</v>
      </c>
      <c r="AH92" s="75" t="e">
        <f>IF(+All!#REF!="Old Dominion",+All!#REF!,IF(+All!#REF!="Old Dominion",+All!#REF!,0))</f>
        <v>#REF!</v>
      </c>
      <c r="AI92" s="76" t="e">
        <f>IF(+All!#REF!="Old Dominion",+All!#REF!,IF(+All!#REF!="Old Dominion",+All!#REF!,0))</f>
        <v>#REF!</v>
      </c>
      <c r="AJ92" s="75" t="e">
        <f>IF(+All!#REF!="Old Dominion",+All!#REF!,IF(+All!#REF!="Old Dominion",+All!#REF!,0))</f>
        <v>#REF!</v>
      </c>
      <c r="AK92" s="76" t="e">
        <f>IF(+All!#REF!="Old Dominion",+All!#REF!,IF(+All!#REF!="Old Dominion",+All!#REF!,0))</f>
        <v>#REF!</v>
      </c>
      <c r="AL92" s="81" t="e">
        <f>IF(+All!#REF!="Old Dominion",+All!#REF!,IF(+All!#REF!="Old Dominion",+All!#REF!,0))</f>
        <v>#REF!</v>
      </c>
      <c r="AM92" s="82" t="e">
        <f>IF(+All!#REF!="Old Dominion",+All!#REF!,IF(+All!#REF!="Old Dominion",+All!#REF!,0))</f>
        <v>#REF!</v>
      </c>
      <c r="AN92" s="81" t="e">
        <f>IF(+All!#REF!="Old Dominion",+All!#REF!,IF(+All!#REF!="Old Dominion",+All!#REF!,0))</f>
        <v>#REF!</v>
      </c>
      <c r="AO92" s="83" t="e">
        <f>IF(+All!#REF!="Old Dominion",+All!#REF!,IF(+All!#REF!="Old Dominion",+All!#REF!,0))</f>
        <v>#REF!</v>
      </c>
      <c r="AP92" s="84" t="e">
        <f>IF(+All!#REF!="Old Dominion",+All!#REF!,IF(+All!#REF!="Old Dominion",+All!#REF!,0))</f>
        <v>#REF!</v>
      </c>
      <c r="AQ92" s="480" t="e">
        <f>IF(+All!#REF!="Old Dominion",+All!#REF!,IF(+All!#REF!="Old Dominion",+All!#REF!,0))</f>
        <v>#REF!</v>
      </c>
      <c r="AR92" s="81" t="e">
        <f>IF(+All!#REF!="Old Dominion",+All!#REF!,IF(+All!#REF!="Old Dominion",+All!#REF!,0))</f>
        <v>#REF!</v>
      </c>
      <c r="AS92" s="96" t="e">
        <f>IF(+All!#REF!="Old Dominion",+All!#REF!,IF(+All!#REF!="Old Dominion",+All!#REF!,0))</f>
        <v>#REF!</v>
      </c>
      <c r="AT92" s="96" t="e">
        <f>IF(+All!#REF!="Old Dominion",+All!#REF!,IF(+All!#REF!="Old Dominion",+All!#REF!,0))</f>
        <v>#REF!</v>
      </c>
      <c r="AU92" s="81" t="e">
        <f>IF(+All!#REF!="Old Dominion",+All!#REF!,IF(+All!#REF!="Old Dominion",+All!#REF!,0))</f>
        <v>#REF!</v>
      </c>
      <c r="AV92" s="96" t="e">
        <f>IF(+All!#REF!="Old Dominion",+All!#REF!,IF(+All!#REF!="Old Dominion",+All!#REF!,0))</f>
        <v>#REF!</v>
      </c>
      <c r="AW92" s="70" t="e">
        <f>IF(+All!#REF!="Old Dominion",+All!#REF!,IF(+All!#REF!="Old Dominion",+All!#REF!,0))</f>
        <v>#REF!</v>
      </c>
      <c r="AX92" s="96" t="e">
        <f>IF(+All!#REF!="Old Dominion",+All!#REF!,IF(+All!#REF!="Old Dominion",+All!#REF!,0))</f>
        <v>#REF!</v>
      </c>
      <c r="AY92" s="103" t="e">
        <f>IF(+All!#REF!="Old Dominion",+All!#REF!,IF(+All!#REF!="Old Dominion",+All!#REF!,0))</f>
        <v>#REF!</v>
      </c>
      <c r="AZ92" s="82" t="e">
        <f>IF(+All!#REF!="Old Dominion",+All!#REF!,IF(+All!#REF!="Old Dominion",+All!#REF!,0))</f>
        <v>#REF!</v>
      </c>
      <c r="BA92" s="83" t="e">
        <f>IF(+All!#REF!="Old Dominion",+All!#REF!,IF(+All!#REF!="Old Dominion",+All!#REF!,0))</f>
        <v>#REF!</v>
      </c>
      <c r="BB92" s="83" t="e">
        <f>IF(+All!#REF!="Old Dominion",+All!#REF!,IF(+All!#REF!="Old Dominion",+All!#REF!,0))</f>
        <v>#REF!</v>
      </c>
      <c r="BC92" s="480" t="e">
        <f>IF(+All!#REF!="Old Dominion",+All!#REF!,IF(+All!#REF!="Old Dominion",+All!#REF!,0))</f>
        <v>#REF!</v>
      </c>
      <c r="BD92" s="81" t="e">
        <f>IF(+All!#REF!="Old Dominion",+All!#REF!,IF(+All!#REF!="Old Dominion",+All!#REF!,0))</f>
        <v>#REF!</v>
      </c>
      <c r="BE92" s="96" t="e">
        <f>IF(+All!#REF!="Old Dominion",+All!#REF!,IF(+All!#REF!="Old Dominion",+All!#REF!,0))</f>
        <v>#REF!</v>
      </c>
      <c r="BF92" s="96" t="e">
        <f>IF(+All!#REF!="Old Dominion",+All!#REF!,IF(+All!#REF!="Old Dominion",+All!#REF!,0))</f>
        <v>#REF!</v>
      </c>
      <c r="BG92" s="81" t="e">
        <f>IF(+All!#REF!="Old Dominion",+All!#REF!,IF(+All!#REF!="Old Dominion",+All!#REF!,0))</f>
        <v>#REF!</v>
      </c>
      <c r="BH92" s="96" t="e">
        <f>IF(+All!#REF!="Old Dominion",+All!#REF!,IF(+All!#REF!="Old Dominion",+All!#REF!,0))</f>
        <v>#REF!</v>
      </c>
      <c r="BI92" s="70" t="e">
        <f>IF(+All!#REF!="Old Dominion",+All!#REF!,IF(+All!#REF!="Old Dominion",+All!#REF!,0))</f>
        <v>#REF!</v>
      </c>
      <c r="BJ92" s="92" t="e">
        <f>IF(+All!#REF!="Old Dominion",+All!#REF!,IF(+All!#REF!="Old Dominion",+All!#REF!,0))</f>
        <v>#REF!</v>
      </c>
      <c r="BK92" s="93" t="e">
        <f>IF(+All!#REF!="Old Dominion",+All!#REF!,IF(+All!#REF!="Old Dominion",+All!#REF!,0))</f>
        <v>#REF!</v>
      </c>
    </row>
    <row r="93" spans="1:63" x14ac:dyDescent="0.8">
      <c r="A93" s="70">
        <f>IF(+All!$F359="Old Dominion",+All!A359,IF(+All!$H359="Old Dominion",+All!A359,0))</f>
        <v>5</v>
      </c>
      <c r="B93" s="480" t="str">
        <f>IF(+All!$F359="Old Dominion",+All!B359,IF(+All!$H359="Old Dominion",+All!B359,0))</f>
        <v>Sat</v>
      </c>
      <c r="C93" s="104">
        <f>IF(+All!$F359="Old Dominion",+All!C359,IF(+All!$H359="Old Dominion",+All!C359,0))</f>
        <v>44471</v>
      </c>
      <c r="D93" s="105">
        <f>IF(+All!$F359="Old Dominion",+All!D359,IF(+All!$H359="Old Dominion",+All!D359,0))</f>
        <v>0.875</v>
      </c>
      <c r="E93" s="707">
        <f>IF(+All!$F359="Old Dominion",+All!E359,IF(+All!$H359="Old Dominion",+All!E359,0))</f>
        <v>0</v>
      </c>
      <c r="F93" s="706" t="str">
        <f>IF(+All!$F359="Old Dominion",+All!F359,IF(+All!$H359="Old Dominion",+All!F359,0))</f>
        <v>Old Dominion</v>
      </c>
      <c r="G93" s="707" t="str">
        <f>IF(+All!$F359="Old Dominion",+All!G359,IF(+All!$H359="Old Dominion",+All!G359,0))</f>
        <v>CUSA</v>
      </c>
      <c r="H93" s="706" t="str">
        <f>IF(+All!$F359="Old Dominion",+All!H359,IF(+All!$H359="Old Dominion",+All!H359,0))</f>
        <v>UTEP</v>
      </c>
      <c r="I93" s="707" t="str">
        <f>IF(+All!$F359="Old Dominion",+All!I359,IF(+All!$H359="Old Dominion",+All!I359,0))</f>
        <v>CUSA</v>
      </c>
      <c r="J93" s="706" t="str">
        <f>IF(+All!$F359="Old Dominion",+All!J359,IF(+All!$H359="Old Dominion",+All!J359,0))</f>
        <v>UTEP</v>
      </c>
      <c r="K93" s="707" t="str">
        <f>IF(+All!$F359="Old Dominion",+All!K359,IF(+All!$H359="Old Dominion",+All!K359,0))</f>
        <v>Old Dominion</v>
      </c>
      <c r="L93" s="92">
        <f>IF(+All!$F359="Old Dominion",+All!L359,IF(+All!$H359="Old Dominion",+All!L359,0))</f>
        <v>5.5</v>
      </c>
      <c r="M93" s="93">
        <f>IF(+All!$F359="Old Dominion",+All!M359,IF(+All!$H359="Old Dominion",+All!M359,0))</f>
        <v>48.5</v>
      </c>
      <c r="N93" s="706" t="str">
        <f>IF(+All!$F359="Old Dominion",+All!N359,IF(+All!$H359="Old Dominion",+All!N359,0))</f>
        <v>UTEP</v>
      </c>
      <c r="O93" s="708">
        <f>IF(+All!$F359="Old Dominion",+All!O359,IF(+All!$H359="Old Dominion",+All!O359,0))</f>
        <v>28</v>
      </c>
      <c r="P93" s="708" t="str">
        <f>IF(+All!$F359="Old Dominion",+All!P359,IF(+All!$H359="Old Dominion",+All!P359,0))</f>
        <v>Old Dominion</v>
      </c>
      <c r="Q93" s="707">
        <f>IF(+All!$F359="Old Dominion",+All!Q359,IF(+All!$H359="Old Dominion",+All!Q359,0))</f>
        <v>21</v>
      </c>
      <c r="R93" s="706" t="str">
        <f>IF(+All!$F359="Old Dominion",+All!R359,IF(+All!$H359="Old Dominion",+All!R359,0))</f>
        <v>UTEP</v>
      </c>
      <c r="S93" s="708" t="str">
        <f>IF(+All!$F359="Old Dominion",+All!S359,IF(+All!$H359="Old Dominion",+All!S359,0))</f>
        <v>Old Dominion</v>
      </c>
      <c r="T93" s="706" t="str">
        <f>IF(+All!$F359="Old Dominion",+All!T359,IF(+All!$H359="Old Dominion",+All!T359,0))</f>
        <v>Old Dominion</v>
      </c>
      <c r="U93" s="707" t="str">
        <f>IF(+All!$F359="Old Dominion",+All!U359,IF(+All!$H359="Old Dominion",+All!U359,0))</f>
        <v>L</v>
      </c>
      <c r="V93" s="706">
        <f>IF(+All!$F228="Old Dominion",+All!#REF!,IF(+All!$H228="Old Dominion",+All!#REF!,0))</f>
        <v>0</v>
      </c>
      <c r="W93" s="76">
        <f>IF(+All!$F228="Old Dominion",+All!#REF!,IF(+All!$H228="Old Dominion",+All!#REF!,0))</f>
        <v>0</v>
      </c>
      <c r="X93" s="706">
        <f>IF(+All!$F228="Old Dominion",+All!#REF!,IF(+All!$H228="Old Dominion",+All!#REF!,0))</f>
        <v>0</v>
      </c>
      <c r="Y93" s="707">
        <f>IF(+All!$F228="Old Dominion",+All!#REF!,IF(+All!$H228="Old Dominion",+All!#REF!,0))</f>
        <v>0</v>
      </c>
      <c r="Z93" s="706">
        <f>IF(+All!$F228="Old Dominion",+All!#REF!,IF(+All!$H228="Old Dominion",+All!#REF!,0))</f>
        <v>0</v>
      </c>
      <c r="AA93" s="707">
        <f>IF(+All!$F228="Old Dominion",+All!#REF!,IF(+All!$H228="Old Dominion",+All!#REF!,0))</f>
        <v>0</v>
      </c>
      <c r="AB93" s="706">
        <f>IF(+All!$F228="Old Dominion",+All!#REF!,IF(+All!$H228="Old Dominion",+All!#REF!,0))</f>
        <v>0</v>
      </c>
      <c r="AC93" s="707">
        <f>IF(+All!$F228="Old Dominion",+All!#REF!,IF(+All!$H228="Old Dominion",+All!#REF!,0))</f>
        <v>0</v>
      </c>
      <c r="AD93" s="75">
        <f>IF(+All!$F228="Old Dominion",+All!#REF!,IF(+All!$H228="Old Dominion",+All!#REF!,0))</f>
        <v>0</v>
      </c>
      <c r="AE93" s="76">
        <f>IF(+All!$F228="Old Dominion",+All!#REF!,IF(+All!$H228="Old Dominion",+All!#REF!,0))</f>
        <v>0</v>
      </c>
      <c r="AF93" s="75">
        <f>IF(+All!$F228="Old Dominion",+All!#REF!,IF(+All!$H228="Old Dominion",+All!#REF!,0))</f>
        <v>0</v>
      </c>
      <c r="AG93" s="76">
        <f>IF(+All!$F228="Old Dominion",+All!#REF!,IF(+All!$H228="Old Dominion",+All!#REF!,0))</f>
        <v>0</v>
      </c>
      <c r="AH93" s="75">
        <f>IF(+All!$F228="Old Dominion",+All!#REF!,IF(+All!$H228="Old Dominion",+All!#REF!,0))</f>
        <v>0</v>
      </c>
      <c r="AI93" s="76">
        <f>IF(+All!$F228="Old Dominion",+All!#REF!,IF(+All!$H228="Old Dominion",+All!#REF!,0))</f>
        <v>0</v>
      </c>
      <c r="AJ93" s="75">
        <f>IF(+All!$F228="Old Dominion",+All!#REF!,IF(+All!$H228="Old Dominion",+All!#REF!,0))</f>
        <v>0</v>
      </c>
      <c r="AK93" s="76">
        <f>IF(+All!$F228="Old Dominion",+All!#REF!,IF(+All!$H228="Old Dominion",+All!#REF!,0))</f>
        <v>0</v>
      </c>
      <c r="AL93" s="81">
        <f>IF(+All!$F228="Old Dominion",+All!V228,IF(+All!$H228="Old Dominion",+All!V228,0))</f>
        <v>0</v>
      </c>
      <c r="AM93" s="82">
        <f>IF(+All!$F228="Old Dominion",+All!W228,IF(+All!$H228="Old Dominion",+All!W228,0))</f>
        <v>0</v>
      </c>
      <c r="AN93" s="81">
        <f>IF(+All!$F228="Old Dominion",+All!X228,IF(+All!$H228="Old Dominion",+All!X228,0))</f>
        <v>0</v>
      </c>
      <c r="AO93" s="83">
        <f>IF(+All!$F228="Old Dominion",+All!Y228,IF(+All!$H228="Old Dominion",+All!Y228,0))</f>
        <v>0</v>
      </c>
      <c r="AP93" s="84">
        <f>IF(+All!$F228="Old Dominion",+All!Z228,IF(+All!$H228="Old Dominion",+All!Z228,0))</f>
        <v>0</v>
      </c>
      <c r="AQ93" s="480">
        <f>IF(+All!$F228="Old Dominion",+All!#REF!,IF(+All!$H228="Old Dominion",+All!#REF!,0))</f>
        <v>0</v>
      </c>
      <c r="AR93" s="81">
        <f>IF(+All!$F228="Old Dominion",+All!#REF!,IF(+All!$H228="Old Dominion",+All!#REF!,0))</f>
        <v>0</v>
      </c>
      <c r="AS93" s="96">
        <f>IF(+All!$F228="Old Dominion",+All!#REF!,IF(+All!$H228="Old Dominion",+All!#REF!,0))</f>
        <v>0</v>
      </c>
      <c r="AT93" s="96">
        <f>IF(+All!$F228="Old Dominion",+All!#REF!,IF(+All!$H228="Old Dominion",+All!#REF!,0))</f>
        <v>0</v>
      </c>
      <c r="AU93" s="81">
        <f>IF(+All!$F228="Old Dominion",+All!#REF!,IF(+All!$H228="Old Dominion",+All!#REF!,0))</f>
        <v>0</v>
      </c>
      <c r="AV93" s="96">
        <f>IF(+All!$F228="Old Dominion",+All!#REF!,IF(+All!$H228="Old Dominion",+All!#REF!,0))</f>
        <v>0</v>
      </c>
      <c r="AW93" s="70">
        <f>IF(+All!$F228="Old Dominion",+All!#REF!,IF(+All!$H228="Old Dominion",+All!#REF!,0))</f>
        <v>0</v>
      </c>
      <c r="AX93" s="96">
        <f>IF(+All!$F228="Old Dominion",+All!#REF!,IF(+All!$H228="Old Dominion",+All!#REF!,0))</f>
        <v>0</v>
      </c>
      <c r="AY93" s="103">
        <f>IF(+All!$F228="Old Dominion",+All!#REF!,IF(+All!$H228="Old Dominion",+All!#REF!,0))</f>
        <v>0</v>
      </c>
      <c r="AZ93" s="82">
        <f>IF(+All!$F228="Old Dominion",+All!#REF!,IF(+All!$H228="Old Dominion",+All!#REF!,0))</f>
        <v>0</v>
      </c>
      <c r="BA93" s="83">
        <f>IF(+All!$F228="Old Dominion",+All!#REF!,IF(+All!$H228="Old Dominion",+All!#REF!,0))</f>
        <v>0</v>
      </c>
      <c r="BB93" s="83">
        <f>IF(+All!$F228="Old Dominion",+All!#REF!,IF(+All!$H228="Old Dominion",+All!#REF!,0))</f>
        <v>0</v>
      </c>
      <c r="BC93" s="480">
        <f>IF(+All!$F228="Old Dominion",+All!#REF!,IF(+All!$H228="Old Dominion",+All!#REF!,0))</f>
        <v>0</v>
      </c>
      <c r="BD93" s="81">
        <f>IF(+All!$F228="Old Dominion",+All!#REF!,IF(+All!$H228="Old Dominion",+All!#REF!,0))</f>
        <v>0</v>
      </c>
      <c r="BE93" s="96">
        <f>IF(+All!$F228="Old Dominion",+All!#REF!,IF(+All!$H228="Old Dominion",+All!#REF!,0))</f>
        <v>0</v>
      </c>
      <c r="BF93" s="96">
        <f>IF(+All!$F228="Old Dominion",+All!#REF!,IF(+All!$H228="Old Dominion",+All!#REF!,0))</f>
        <v>0</v>
      </c>
      <c r="BG93" s="81">
        <f>IF(+All!$F228="Old Dominion",+All!#REF!,IF(+All!$H228="Old Dominion",+All!#REF!,0))</f>
        <v>0</v>
      </c>
      <c r="BH93" s="96">
        <f>IF(+All!$F228="Old Dominion",+All!#REF!,IF(+All!$H228="Old Dominion",+All!#REF!,0))</f>
        <v>0</v>
      </c>
      <c r="BI93" s="70">
        <f>IF(+All!$F228="Old Dominion",+All!#REF!,IF(+All!$H228="Old Dominion",+All!#REF!,0))</f>
        <v>0</v>
      </c>
      <c r="BJ93" s="92">
        <f>IF(+All!$F228="Old Dominion",+All!#REF!,IF(+All!$H228="Old Dominion",+All!#REF!,0))</f>
        <v>0</v>
      </c>
      <c r="BK93" s="93">
        <f>IF(+All!$F228="Old Dominion",+All!#REF!,IF(+All!$H228="Old Dominion",+All!#REF!,0))</f>
        <v>0</v>
      </c>
    </row>
    <row r="94" spans="1:63" x14ac:dyDescent="0.8">
      <c r="A94" s="70">
        <f>IF(+All!$F418="Old Dominion",+All!A418,IF(+All!$H418="Old Dominion",+All!A418,0))</f>
        <v>6</v>
      </c>
      <c r="B94" s="480" t="str">
        <f>IF(+All!$F418="Old Dominion",+All!B418,IF(+All!$H418="Old Dominion",+All!B418,0))</f>
        <v>Sat</v>
      </c>
      <c r="C94" s="104">
        <f>IF(+All!$F418="Old Dominion",+All!C418,IF(+All!$H418="Old Dominion",+All!C418,0))</f>
        <v>44478</v>
      </c>
      <c r="D94" s="105">
        <f>IF(+All!$F418="Old Dominion",+All!D418,IF(+All!$H418="Old Dominion",+All!D418,0))</f>
        <v>0.58333333333333337</v>
      </c>
      <c r="E94" s="707" t="str">
        <f>IF(+All!$F418="Old Dominion",+All!E418,IF(+All!$H418="Old Dominion",+All!E418,0))</f>
        <v>CBSSN</v>
      </c>
      <c r="F94" s="706" t="str">
        <f>IF(+All!$F418="Old Dominion",+All!F418,IF(+All!$H418="Old Dominion",+All!F418,0))</f>
        <v>Old Dominion</v>
      </c>
      <c r="G94" s="707" t="str">
        <f>IF(+All!$F418="Old Dominion",+All!G418,IF(+All!$H418="Old Dominion",+All!G418,0))</f>
        <v>CUSA</v>
      </c>
      <c r="H94" s="706" t="str">
        <f>IF(+All!$F418="Old Dominion",+All!H418,IF(+All!$H418="Old Dominion",+All!H418,0))</f>
        <v>Marshall</v>
      </c>
      <c r="I94" s="707" t="str">
        <f>IF(+All!$F418="Old Dominion",+All!I418,IF(+All!$H418="Old Dominion",+All!I418,0))</f>
        <v>CUSA</v>
      </c>
      <c r="J94" s="706" t="str">
        <f>IF(+All!$F418="Old Dominion",+All!J418,IF(+All!$H418="Old Dominion",+All!J418,0))</f>
        <v>Marshall</v>
      </c>
      <c r="K94" s="707" t="str">
        <f>IF(+All!$F418="Old Dominion",+All!K418,IF(+All!$H418="Old Dominion",+All!K418,0))</f>
        <v>Old Dominion</v>
      </c>
      <c r="L94" s="92">
        <f>IF(+All!$F418="Old Dominion",+All!L418,IF(+All!$H418="Old Dominion",+All!L418,0))</f>
        <v>20.5</v>
      </c>
      <c r="M94" s="93">
        <f>IF(+All!$F418="Old Dominion",+All!M418,IF(+All!$H418="Old Dominion",+All!M418,0))</f>
        <v>65.5</v>
      </c>
      <c r="N94" s="706" t="str">
        <f>IF(+All!$F418="Old Dominion",+All!N418,IF(+All!$H418="Old Dominion",+All!N418,0))</f>
        <v>Marshall</v>
      </c>
      <c r="O94" s="708">
        <f>IF(+All!$F418="Old Dominion",+All!O418,IF(+All!$H418="Old Dominion",+All!O418,0))</f>
        <v>20</v>
      </c>
      <c r="P94" s="708" t="str">
        <f>IF(+All!$F418="Old Dominion",+All!P418,IF(+All!$H418="Old Dominion",+All!P418,0))</f>
        <v>Old Dominion</v>
      </c>
      <c r="Q94" s="707">
        <f>IF(+All!$F418="Old Dominion",+All!Q418,IF(+All!$H418="Old Dominion",+All!Q418,0))</f>
        <v>13</v>
      </c>
      <c r="R94" s="706" t="str">
        <f>IF(+All!$F418="Old Dominion",+All!R418,IF(+All!$H418="Old Dominion",+All!R418,0))</f>
        <v>Old Dominion</v>
      </c>
      <c r="S94" s="708" t="str">
        <f>IF(+All!$F418="Old Dominion",+All!S418,IF(+All!$H418="Old Dominion",+All!S418,0))</f>
        <v>Marshall</v>
      </c>
      <c r="T94" s="706" t="str">
        <f>IF(+All!$F418="Old Dominion",+All!T418,IF(+All!$H418="Old Dominion",+All!T418,0))</f>
        <v>Marshall</v>
      </c>
      <c r="U94" s="707" t="str">
        <f>IF(+All!$F418="Old Dominion",+All!U418,IF(+All!$H418="Old Dominion",+All!U418,0))</f>
        <v>L</v>
      </c>
      <c r="V94" s="706">
        <f>IF(+All!$F269="Old Dominion",+All!#REF!,IF(+All!$H269="Old Dominion",+All!#REF!,0))</f>
        <v>0</v>
      </c>
      <c r="W94" s="76">
        <f>IF(+All!$F269="Old Dominion",+All!#REF!,IF(+All!$H269="Old Dominion",+All!#REF!,0))</f>
        <v>0</v>
      </c>
      <c r="X94" s="706">
        <f>IF(+All!$F269="Old Dominion",+All!#REF!,IF(+All!$H269="Old Dominion",+All!#REF!,0))</f>
        <v>0</v>
      </c>
      <c r="Y94" s="707">
        <f>IF(+All!$F269="Old Dominion",+All!#REF!,IF(+All!$H269="Old Dominion",+All!#REF!,0))</f>
        <v>0</v>
      </c>
      <c r="Z94" s="706">
        <f>IF(+All!$F269="Old Dominion",+All!#REF!,IF(+All!$H269="Old Dominion",+All!#REF!,0))</f>
        <v>0</v>
      </c>
      <c r="AA94" s="707">
        <f>IF(+All!$F269="Old Dominion",+All!#REF!,IF(+All!$H269="Old Dominion",+All!#REF!,0))</f>
        <v>0</v>
      </c>
      <c r="AB94" s="706">
        <f>IF(+All!$F269="Old Dominion",+All!#REF!,IF(+All!$H269="Old Dominion",+All!#REF!,0))</f>
        <v>0</v>
      </c>
      <c r="AC94" s="707">
        <f>IF(+All!$F269="Old Dominion",+All!#REF!,IF(+All!$H269="Old Dominion",+All!#REF!,0))</f>
        <v>0</v>
      </c>
      <c r="AD94" s="75">
        <f>IF(+All!$F269="Old Dominion",+All!#REF!,IF(+All!$H269="Old Dominion",+All!#REF!,0))</f>
        <v>0</v>
      </c>
      <c r="AE94" s="76">
        <f>IF(+All!$F269="Old Dominion",+All!#REF!,IF(+All!$H269="Old Dominion",+All!#REF!,0))</f>
        <v>0</v>
      </c>
      <c r="AF94" s="75">
        <f>IF(+All!$F269="Old Dominion",+All!#REF!,IF(+All!$H269="Old Dominion",+All!#REF!,0))</f>
        <v>0</v>
      </c>
      <c r="AG94" s="76">
        <f>IF(+All!$F269="Old Dominion",+All!#REF!,IF(+All!$H269="Old Dominion",+All!#REF!,0))</f>
        <v>0</v>
      </c>
      <c r="AH94" s="75">
        <f>IF(+All!$F269="Old Dominion",+All!#REF!,IF(+All!$H269="Old Dominion",+All!#REF!,0))</f>
        <v>0</v>
      </c>
      <c r="AI94" s="76">
        <f>IF(+All!$F269="Old Dominion",+All!#REF!,IF(+All!$H269="Old Dominion",+All!#REF!,0))</f>
        <v>0</v>
      </c>
      <c r="AJ94" s="75">
        <f>IF(+All!$F269="Old Dominion",+All!#REF!,IF(+All!$H269="Old Dominion",+All!#REF!,0))</f>
        <v>0</v>
      </c>
      <c r="AK94" s="76">
        <f>IF(+All!$F269="Old Dominion",+All!#REF!,IF(+All!$H269="Old Dominion",+All!#REF!,0))</f>
        <v>0</v>
      </c>
      <c r="AL94" s="81">
        <f>IF(+All!$F269="Old Dominion",+All!V269,IF(+All!$H269="Old Dominion",+All!V269,0))</f>
        <v>0</v>
      </c>
      <c r="AM94" s="82">
        <f>IF(+All!$F269="Old Dominion",+All!W269,IF(+All!$H269="Old Dominion",+All!W269,0))</f>
        <v>0</v>
      </c>
      <c r="AN94" s="81">
        <f>IF(+All!$F269="Old Dominion",+All!X269,IF(+All!$H269="Old Dominion",+All!X269,0))</f>
        <v>0</v>
      </c>
      <c r="AO94" s="83">
        <f>IF(+All!$F269="Old Dominion",+All!Y269,IF(+All!$H269="Old Dominion",+All!Y269,0))</f>
        <v>0</v>
      </c>
      <c r="AP94" s="84">
        <f>IF(+All!$F269="Old Dominion",+All!Z269,IF(+All!$H269="Old Dominion",+All!Z269,0))</f>
        <v>0</v>
      </c>
      <c r="AQ94" s="480">
        <f>IF(+All!$F269="Old Dominion",+All!#REF!,IF(+All!$H269="Old Dominion",+All!#REF!,0))</f>
        <v>0</v>
      </c>
      <c r="AR94" s="81">
        <f>IF(+All!$F269="Old Dominion",+All!#REF!,IF(+All!$H269="Old Dominion",+All!#REF!,0))</f>
        <v>0</v>
      </c>
      <c r="AS94" s="96">
        <f>IF(+All!$F269="Old Dominion",+All!#REF!,IF(+All!$H269="Old Dominion",+All!#REF!,0))</f>
        <v>0</v>
      </c>
      <c r="AT94" s="96">
        <f>IF(+All!$F269="Old Dominion",+All!#REF!,IF(+All!$H269="Old Dominion",+All!#REF!,0))</f>
        <v>0</v>
      </c>
      <c r="AU94" s="81">
        <f>IF(+All!$F269="Old Dominion",+All!#REF!,IF(+All!$H269="Old Dominion",+All!#REF!,0))</f>
        <v>0</v>
      </c>
      <c r="AV94" s="96">
        <f>IF(+All!$F269="Old Dominion",+All!#REF!,IF(+All!$H269="Old Dominion",+All!#REF!,0))</f>
        <v>0</v>
      </c>
      <c r="AW94" s="70">
        <f>IF(+All!$F269="Old Dominion",+All!#REF!,IF(+All!$H269="Old Dominion",+All!#REF!,0))</f>
        <v>0</v>
      </c>
      <c r="AX94" s="96">
        <f>IF(+All!$F269="Old Dominion",+All!#REF!,IF(+All!$H269="Old Dominion",+All!#REF!,0))</f>
        <v>0</v>
      </c>
      <c r="AY94" s="103">
        <f>IF(+All!$F269="Old Dominion",+All!#REF!,IF(+All!$H269="Old Dominion",+All!#REF!,0))</f>
        <v>0</v>
      </c>
      <c r="AZ94" s="82">
        <f>IF(+All!$F269="Old Dominion",+All!#REF!,IF(+All!$H269="Old Dominion",+All!#REF!,0))</f>
        <v>0</v>
      </c>
      <c r="BA94" s="83">
        <f>IF(+All!$F269="Old Dominion",+All!#REF!,IF(+All!$H269="Old Dominion",+All!#REF!,0))</f>
        <v>0</v>
      </c>
      <c r="BB94" s="83">
        <f>IF(+All!$F269="Old Dominion",+All!#REF!,IF(+All!$H269="Old Dominion",+All!#REF!,0))</f>
        <v>0</v>
      </c>
      <c r="BC94" s="480">
        <f>IF(+All!$F269="Old Dominion",+All!#REF!,IF(+All!$H269="Old Dominion",+All!#REF!,0))</f>
        <v>0</v>
      </c>
      <c r="BD94" s="81">
        <f>IF(+All!$F269="Old Dominion",+All!#REF!,IF(+All!$H269="Old Dominion",+All!#REF!,0))</f>
        <v>0</v>
      </c>
      <c r="BE94" s="96">
        <f>IF(+All!$F269="Old Dominion",+All!#REF!,IF(+All!$H269="Old Dominion",+All!#REF!,0))</f>
        <v>0</v>
      </c>
      <c r="BF94" s="96">
        <f>IF(+All!$F269="Old Dominion",+All!#REF!,IF(+All!$H269="Old Dominion",+All!#REF!,0))</f>
        <v>0</v>
      </c>
      <c r="BG94" s="81">
        <f>IF(+All!$F269="Old Dominion",+All!#REF!,IF(+All!$H269="Old Dominion",+All!#REF!,0))</f>
        <v>0</v>
      </c>
      <c r="BH94" s="96">
        <f>IF(+All!$F269="Old Dominion",+All!#REF!,IF(+All!$H269="Old Dominion",+All!#REF!,0))</f>
        <v>0</v>
      </c>
      <c r="BI94" s="70">
        <f>IF(+All!$F269="Old Dominion",+All!#REF!,IF(+All!$H269="Old Dominion",+All!#REF!,0))</f>
        <v>0</v>
      </c>
      <c r="BJ94" s="92">
        <f>IF(+All!$F269="Old Dominion",+All!#REF!,IF(+All!$H269="Old Dominion",+All!#REF!,0))</f>
        <v>0</v>
      </c>
      <c r="BK94" s="93">
        <f>IF(+All!$F269="Old Dominion",+All!#REF!,IF(+All!$H269="Old Dominion",+All!#REF!,0))</f>
        <v>0</v>
      </c>
    </row>
    <row r="95" spans="1:63" x14ac:dyDescent="0.8">
      <c r="A95" s="70">
        <f>IF(+All!$F499="Old Dominion",+All!A499,IF(+All!$H499="Old Dominion",+All!A499,0))</f>
        <v>7</v>
      </c>
      <c r="B95" s="480" t="str">
        <f>IF(+All!$F499="Old Dominion",+All!B499,IF(+All!$H499="Old Dominion",+All!B499,0))</f>
        <v>Sat</v>
      </c>
      <c r="C95" s="104">
        <f>IF(+All!$F499="Old Dominion",+All!C499,IF(+All!$H499="Old Dominion",+All!C499,0))</f>
        <v>44485</v>
      </c>
      <c r="D95" s="105">
        <f>IF(+All!$F499="Old Dominion",+All!D499,IF(+All!$H499="Old Dominion",+All!D499,0))</f>
        <v>0.64583333333333337</v>
      </c>
      <c r="E95" s="707" t="str">
        <f>IF(+All!$F499="Old Dominion",+All!E499,IF(+All!$H499="Old Dominion",+All!E499,0))</f>
        <v>espn3</v>
      </c>
      <c r="F95" s="706" t="str">
        <f>IF(+All!$F499="Old Dominion",+All!F499,IF(+All!$H499="Old Dominion",+All!F499,0))</f>
        <v>Western Kentucky</v>
      </c>
      <c r="G95" s="707" t="str">
        <f>IF(+All!$F499="Old Dominion",+All!G499,IF(+All!$H499="Old Dominion",+All!G499,0))</f>
        <v>CUSA</v>
      </c>
      <c r="H95" s="706" t="str">
        <f>IF(+All!$F499="Old Dominion",+All!H499,IF(+All!$H499="Old Dominion",+All!H499,0))</f>
        <v>Old Dominion</v>
      </c>
      <c r="I95" s="707" t="str">
        <f>IF(+All!$F499="Old Dominion",+All!I499,IF(+All!$H499="Old Dominion",+All!I499,0))</f>
        <v>CUSA</v>
      </c>
      <c r="J95" s="706" t="str">
        <f>IF(+All!$F499="Old Dominion",+All!J499,IF(+All!$H499="Old Dominion",+All!J499,0))</f>
        <v>Western Kentucky</v>
      </c>
      <c r="K95" s="707" t="str">
        <f>IF(+All!$F499="Old Dominion",+All!K499,IF(+All!$H499="Old Dominion",+All!K499,0))</f>
        <v>Old Dominion</v>
      </c>
      <c r="L95" s="92">
        <f>IF(+All!$F499="Old Dominion",+All!L499,IF(+All!$H499="Old Dominion",+All!L499,0))</f>
        <v>12.5</v>
      </c>
      <c r="M95" s="93">
        <f>IF(+All!$F499="Old Dominion",+All!M499,IF(+All!$H499="Old Dominion",+All!M499,0))</f>
        <v>67</v>
      </c>
      <c r="N95" s="706" t="str">
        <f>IF(+All!$F499="Old Dominion",+All!N499,IF(+All!$H499="Old Dominion",+All!N499,0))</f>
        <v>Western Kentucky</v>
      </c>
      <c r="O95" s="708">
        <f>IF(+All!$F499="Old Dominion",+All!O499,IF(+All!$H499="Old Dominion",+All!O499,0))</f>
        <v>43</v>
      </c>
      <c r="P95" s="708" t="str">
        <f>IF(+All!$F499="Old Dominion",+All!P499,IF(+All!$H499="Old Dominion",+All!P499,0))</f>
        <v>Old Dominion</v>
      </c>
      <c r="Q95" s="707">
        <f>IF(+All!$F499="Old Dominion",+All!Q499,IF(+All!$H499="Old Dominion",+All!Q499,0))</f>
        <v>20</v>
      </c>
      <c r="R95" s="706" t="str">
        <f>IF(+All!$F499="Old Dominion",+All!R499,IF(+All!$H499="Old Dominion",+All!R499,0))</f>
        <v>Western Kentucky</v>
      </c>
      <c r="S95" s="708" t="str">
        <f>IF(+All!$F499="Old Dominion",+All!S499,IF(+All!$H499="Old Dominion",+All!S499,0))</f>
        <v>Old Dominion</v>
      </c>
      <c r="T95" s="706" t="str">
        <f>IF(+All!$F499="Old Dominion",+All!T499,IF(+All!$H499="Old Dominion",+All!T499,0))</f>
        <v>Western Kentucky</v>
      </c>
      <c r="U95" s="707" t="str">
        <f>IF(+All!$F499="Old Dominion",+All!U499,IF(+All!$H499="Old Dominion",+All!U499,0))</f>
        <v>W</v>
      </c>
      <c r="V95" s="706" t="e">
        <f>IF(+All!#REF!="Old Dominion",+All!#REF!,IF(+All!#REF!="Old Dominion",+All!#REF!,0))</f>
        <v>#REF!</v>
      </c>
      <c r="W95" s="76" t="e">
        <f>IF(+All!#REF!="Old Dominion",+All!#REF!,IF(+All!#REF!="Old Dominion",+All!#REF!,0))</f>
        <v>#REF!</v>
      </c>
      <c r="X95" s="706" t="e">
        <f>IF(+All!#REF!="Old Dominion",+All!#REF!,IF(+All!#REF!="Old Dominion",+All!#REF!,0))</f>
        <v>#REF!</v>
      </c>
      <c r="Y95" s="707" t="e">
        <f>IF(+All!#REF!="Old Dominion",+All!#REF!,IF(+All!#REF!="Old Dominion",+All!#REF!,0))</f>
        <v>#REF!</v>
      </c>
      <c r="Z95" s="706" t="e">
        <f>IF(+All!#REF!="Old Dominion",+All!#REF!,IF(+All!#REF!="Old Dominion",+All!#REF!,0))</f>
        <v>#REF!</v>
      </c>
      <c r="AA95" s="707" t="e">
        <f>IF(+All!#REF!="Old Dominion",+All!#REF!,IF(+All!#REF!="Old Dominion",+All!#REF!,0))</f>
        <v>#REF!</v>
      </c>
      <c r="AB95" s="706" t="e">
        <f>IF(+All!#REF!="Old Dominion",+All!#REF!,IF(+All!#REF!="Old Dominion",+All!#REF!,0))</f>
        <v>#REF!</v>
      </c>
      <c r="AC95" s="707" t="e">
        <f>IF(+All!#REF!="Old Dominion",+All!#REF!,IF(+All!#REF!="Old Dominion",+All!#REF!,0))</f>
        <v>#REF!</v>
      </c>
      <c r="AD95" s="75" t="e">
        <f>IF(+All!#REF!="Old Dominion",+All!#REF!,IF(+All!#REF!="Old Dominion",+All!#REF!,0))</f>
        <v>#REF!</v>
      </c>
      <c r="AE95" s="76" t="e">
        <f>IF(+All!#REF!="Old Dominion",+All!#REF!,IF(+All!#REF!="Old Dominion",+All!#REF!,0))</f>
        <v>#REF!</v>
      </c>
      <c r="AF95" s="75" t="e">
        <f>IF(+All!#REF!="Old Dominion",+All!#REF!,IF(+All!#REF!="Old Dominion",+All!#REF!,0))</f>
        <v>#REF!</v>
      </c>
      <c r="AG95" s="76" t="e">
        <f>IF(+All!#REF!="Old Dominion",+All!#REF!,IF(+All!#REF!="Old Dominion",+All!#REF!,0))</f>
        <v>#REF!</v>
      </c>
      <c r="AH95" s="75" t="e">
        <f>IF(+All!#REF!="Old Dominion",+All!#REF!,IF(+All!#REF!="Old Dominion",+All!#REF!,0))</f>
        <v>#REF!</v>
      </c>
      <c r="AI95" s="76" t="e">
        <f>IF(+All!#REF!="Old Dominion",+All!#REF!,IF(+All!#REF!="Old Dominion",+All!#REF!,0))</f>
        <v>#REF!</v>
      </c>
      <c r="AJ95" s="75" t="e">
        <f>IF(+All!#REF!="Old Dominion",+All!#REF!,IF(+All!#REF!="Old Dominion",+All!#REF!,0))</f>
        <v>#REF!</v>
      </c>
      <c r="AK95" s="76" t="e">
        <f>IF(+All!#REF!="Old Dominion",+All!#REF!,IF(+All!#REF!="Old Dominion",+All!#REF!,0))</f>
        <v>#REF!</v>
      </c>
      <c r="AL95" s="81" t="e">
        <f>IF(+All!#REF!="Old Dominion",+All!#REF!,IF(+All!#REF!="Old Dominion",+All!#REF!,0))</f>
        <v>#REF!</v>
      </c>
      <c r="AM95" s="82" t="e">
        <f>IF(+All!#REF!="Old Dominion",+All!#REF!,IF(+All!#REF!="Old Dominion",+All!#REF!,0))</f>
        <v>#REF!</v>
      </c>
      <c r="AN95" s="81" t="e">
        <f>IF(+All!#REF!="Old Dominion",+All!#REF!,IF(+All!#REF!="Old Dominion",+All!#REF!,0))</f>
        <v>#REF!</v>
      </c>
      <c r="AO95" s="83" t="e">
        <f>IF(+All!#REF!="Old Dominion",+All!#REF!,IF(+All!#REF!="Old Dominion",+All!#REF!,0))</f>
        <v>#REF!</v>
      </c>
      <c r="AP95" s="84" t="e">
        <f>IF(+All!#REF!="Old Dominion",+All!#REF!,IF(+All!#REF!="Old Dominion",+All!#REF!,0))</f>
        <v>#REF!</v>
      </c>
      <c r="AQ95" s="480" t="e">
        <f>IF(+All!#REF!="Old Dominion",+All!#REF!,IF(+All!#REF!="Old Dominion",+All!#REF!,0))</f>
        <v>#REF!</v>
      </c>
      <c r="AR95" s="81" t="e">
        <f>IF(+All!#REF!="Old Dominion",+All!#REF!,IF(+All!#REF!="Old Dominion",+All!#REF!,0))</f>
        <v>#REF!</v>
      </c>
      <c r="AS95" s="96" t="e">
        <f>IF(+All!#REF!="Old Dominion",+All!#REF!,IF(+All!#REF!="Old Dominion",+All!#REF!,0))</f>
        <v>#REF!</v>
      </c>
      <c r="AT95" s="96" t="e">
        <f>IF(+All!#REF!="Old Dominion",+All!#REF!,IF(+All!#REF!="Old Dominion",+All!#REF!,0))</f>
        <v>#REF!</v>
      </c>
      <c r="AU95" s="81" t="e">
        <f>IF(+All!#REF!="Old Dominion",+All!#REF!,IF(+All!#REF!="Old Dominion",+All!#REF!,0))</f>
        <v>#REF!</v>
      </c>
      <c r="AV95" s="96" t="e">
        <f>IF(+All!#REF!="Old Dominion",+All!#REF!,IF(+All!#REF!="Old Dominion",+All!#REF!,0))</f>
        <v>#REF!</v>
      </c>
      <c r="AW95" s="70" t="e">
        <f>IF(+All!#REF!="Old Dominion",+All!#REF!,IF(+All!#REF!="Old Dominion",+All!#REF!,0))</f>
        <v>#REF!</v>
      </c>
      <c r="AX95" s="96" t="e">
        <f>IF(+All!#REF!="Old Dominion",+All!#REF!,IF(+All!#REF!="Old Dominion",+All!#REF!,0))</f>
        <v>#REF!</v>
      </c>
      <c r="AY95" s="103" t="e">
        <f>IF(+All!#REF!="Old Dominion",+All!#REF!,IF(+All!#REF!="Old Dominion",+All!#REF!,0))</f>
        <v>#REF!</v>
      </c>
      <c r="AZ95" s="82" t="e">
        <f>IF(+All!#REF!="Old Dominion",+All!#REF!,IF(+All!#REF!="Old Dominion",+All!#REF!,0))</f>
        <v>#REF!</v>
      </c>
      <c r="BA95" s="83" t="e">
        <f>IF(+All!#REF!="Old Dominion",+All!#REF!,IF(+All!#REF!="Old Dominion",+All!#REF!,0))</f>
        <v>#REF!</v>
      </c>
      <c r="BB95" s="83" t="e">
        <f>IF(+All!#REF!="Old Dominion",+All!#REF!,IF(+All!#REF!="Old Dominion",+All!#REF!,0))</f>
        <v>#REF!</v>
      </c>
      <c r="BC95" s="480" t="e">
        <f>IF(+All!#REF!="Old Dominion",+All!#REF!,IF(+All!#REF!="Old Dominion",+All!#REF!,0))</f>
        <v>#REF!</v>
      </c>
      <c r="BD95" s="81" t="e">
        <f>IF(+All!#REF!="Old Dominion",+All!#REF!,IF(+All!#REF!="Old Dominion",+All!#REF!,0))</f>
        <v>#REF!</v>
      </c>
      <c r="BE95" s="96" t="e">
        <f>IF(+All!#REF!="Old Dominion",+All!#REF!,IF(+All!#REF!="Old Dominion",+All!#REF!,0))</f>
        <v>#REF!</v>
      </c>
      <c r="BF95" s="96" t="e">
        <f>IF(+All!#REF!="Old Dominion",+All!#REF!,IF(+All!#REF!="Old Dominion",+All!#REF!,0))</f>
        <v>#REF!</v>
      </c>
      <c r="BG95" s="81" t="e">
        <f>IF(+All!#REF!="Old Dominion",+All!#REF!,IF(+All!#REF!="Old Dominion",+All!#REF!,0))</f>
        <v>#REF!</v>
      </c>
      <c r="BH95" s="96" t="e">
        <f>IF(+All!#REF!="Old Dominion",+All!#REF!,IF(+All!#REF!="Old Dominion",+All!#REF!,0))</f>
        <v>#REF!</v>
      </c>
      <c r="BI95" s="70" t="e">
        <f>IF(+All!#REF!="Old Dominion",+All!#REF!,IF(+All!#REF!="Old Dominion",+All!#REF!,0))</f>
        <v>#REF!</v>
      </c>
      <c r="BJ95" s="92" t="e">
        <f>IF(+All!#REF!="Old Dominion",+All!#REF!,IF(+All!#REF!="Old Dominion",+All!#REF!,0))</f>
        <v>#REF!</v>
      </c>
      <c r="BK95" s="93" t="e">
        <f>IF(+All!#REF!="Old Dominion",+All!#REF!,IF(+All!#REF!="Old Dominion",+All!#REF!,0))</f>
        <v>#REF!</v>
      </c>
    </row>
    <row r="96" spans="1:63" x14ac:dyDescent="0.8">
      <c r="A96" s="70">
        <f>IF(+All!$F624="Old Dominion",+All!A624,IF(+All!$H624="Old Dominion",+All!A624,0))</f>
        <v>8</v>
      </c>
      <c r="B96" s="480" t="str">
        <f>IF(+All!$F624="Old Dominion",+All!B624,IF(+All!$H624="Old Dominion",+All!B624,0))</f>
        <v>Sat</v>
      </c>
      <c r="C96" s="104">
        <f>IF(+All!$F624="Old Dominion",+All!C624,IF(+All!$H624="Old Dominion",+All!C624,0))</f>
        <v>44492</v>
      </c>
      <c r="D96" s="105">
        <f>IF(+All!$F624="Old Dominion",+All!D624,IF(+All!$H624="Old Dominion",+All!D624,0))</f>
        <v>0</v>
      </c>
      <c r="E96" s="707">
        <f>IF(+All!$F624="Old Dominion",+All!E624,IF(+All!$H624="Old Dominion",+All!E624,0))</f>
        <v>0</v>
      </c>
      <c r="F96" s="706" t="str">
        <f>IF(+All!$F624="Old Dominion",+All!F624,IF(+All!$H624="Old Dominion",+All!F624,0))</f>
        <v>Old Dominion</v>
      </c>
      <c r="G96" s="707" t="str">
        <f>IF(+All!$F624="Old Dominion",+All!G624,IF(+All!$H624="Old Dominion",+All!G624,0))</f>
        <v>CUSA</v>
      </c>
      <c r="H96" s="706" t="str">
        <f>IF(+All!$F624="Old Dominion",+All!H624,IF(+All!$H624="Old Dominion",+All!H624,0))</f>
        <v>Open</v>
      </c>
      <c r="I96" s="707" t="str">
        <f>IF(+All!$F624="Old Dominion",+All!I624,IF(+All!$H624="Old Dominion",+All!I624,0))</f>
        <v>ZZZ</v>
      </c>
      <c r="J96" s="706">
        <f>IF(+All!$F624="Old Dominion",+All!J624,IF(+All!$H624="Old Dominion",+All!J624,0))</f>
        <v>0</v>
      </c>
      <c r="K96" s="707" t="str">
        <f>IF(+All!$F624="Old Dominion",+All!K624,IF(+All!$H624="Old Dominion",+All!K624,0))</f>
        <v>Old Dominion</v>
      </c>
      <c r="L96" s="92">
        <f>IF(+All!$F624="Old Dominion",+All!L624,IF(+All!$H624="Old Dominion",+All!L624,0))</f>
        <v>0</v>
      </c>
      <c r="M96" s="93">
        <f>IF(+All!$F624="Old Dominion",+All!M624,IF(+All!$H624="Old Dominion",+All!M624,0))</f>
        <v>0</v>
      </c>
      <c r="N96" s="706">
        <f>IF(+All!$F624="Old Dominion",+All!N624,IF(+All!$H624="Old Dominion",+All!N624,0))</f>
        <v>0</v>
      </c>
      <c r="O96" s="708">
        <f>IF(+All!$F624="Old Dominion",+All!O624,IF(+All!$H624="Old Dominion",+All!O624,0))</f>
        <v>0</v>
      </c>
      <c r="P96" s="708">
        <f>IF(+All!$F624="Old Dominion",+All!P624,IF(+All!$H624="Old Dominion",+All!P624,0))</f>
        <v>0</v>
      </c>
      <c r="Q96" s="707">
        <f>IF(+All!$F624="Old Dominion",+All!Q624,IF(+All!$H624="Old Dominion",+All!Q624,0))</f>
        <v>0</v>
      </c>
      <c r="R96" s="706">
        <f>IF(+All!$F624="Old Dominion",+All!R624,IF(+All!$H624="Old Dominion",+All!R624,0))</f>
        <v>0</v>
      </c>
      <c r="S96" s="708">
        <f>IF(+All!$F624="Old Dominion",+All!S624,IF(+All!$H624="Old Dominion",+All!S624,0))</f>
        <v>0</v>
      </c>
      <c r="T96" s="706">
        <f>IF(+All!$F624="Old Dominion",+All!T624,IF(+All!$H624="Old Dominion",+All!T624,0))</f>
        <v>0</v>
      </c>
      <c r="U96" s="707">
        <f>IF(+All!$F624="Old Dominion",+All!U624,IF(+All!$H624="Old Dominion",+All!U624,0))</f>
        <v>0</v>
      </c>
      <c r="V96" s="706" t="e">
        <f>IF(+All!#REF!="Old Dominion",+All!#REF!,IF(+All!#REF!="Old Dominion",+All!#REF!,0))</f>
        <v>#REF!</v>
      </c>
      <c r="W96" s="76" t="e">
        <f>IF(+All!#REF!="Old Dominion",+All!#REF!,IF(+All!#REF!="Old Dominion",+All!#REF!,0))</f>
        <v>#REF!</v>
      </c>
      <c r="X96" s="706" t="e">
        <f>IF(+All!#REF!="Old Dominion",+All!#REF!,IF(+All!#REF!="Old Dominion",+All!#REF!,0))</f>
        <v>#REF!</v>
      </c>
      <c r="Y96" s="707" t="e">
        <f>IF(+All!#REF!="Old Dominion",+All!#REF!,IF(+All!#REF!="Old Dominion",+All!#REF!,0))</f>
        <v>#REF!</v>
      </c>
      <c r="Z96" s="706" t="e">
        <f>IF(+All!#REF!="Old Dominion",+All!#REF!,IF(+All!#REF!="Old Dominion",+All!#REF!,0))</f>
        <v>#REF!</v>
      </c>
      <c r="AA96" s="707" t="e">
        <f>IF(+All!#REF!="Old Dominion",+All!#REF!,IF(+All!#REF!="Old Dominion",+All!#REF!,0))</f>
        <v>#REF!</v>
      </c>
      <c r="AB96" s="706" t="e">
        <f>IF(+All!#REF!="Old Dominion",+All!#REF!,IF(+All!#REF!="Old Dominion",+All!#REF!,0))</f>
        <v>#REF!</v>
      </c>
      <c r="AC96" s="707" t="e">
        <f>IF(+All!#REF!="Old Dominion",+All!#REF!,IF(+All!#REF!="Old Dominion",+All!#REF!,0))</f>
        <v>#REF!</v>
      </c>
      <c r="AD96" s="75" t="e">
        <f>IF(+All!#REF!="Old Dominion",+All!#REF!,IF(+All!#REF!="Old Dominion",+All!#REF!,0))</f>
        <v>#REF!</v>
      </c>
      <c r="AE96" s="76" t="e">
        <f>IF(+All!#REF!="Old Dominion",+All!#REF!,IF(+All!#REF!="Old Dominion",+All!#REF!,0))</f>
        <v>#REF!</v>
      </c>
      <c r="AF96" s="75" t="e">
        <f>IF(+All!#REF!="Old Dominion",+All!#REF!,IF(+All!#REF!="Old Dominion",+All!#REF!,0))</f>
        <v>#REF!</v>
      </c>
      <c r="AG96" s="76" t="e">
        <f>IF(+All!#REF!="Old Dominion",+All!#REF!,IF(+All!#REF!="Old Dominion",+All!#REF!,0))</f>
        <v>#REF!</v>
      </c>
      <c r="AH96" s="75" t="e">
        <f>IF(+All!#REF!="Old Dominion",+All!#REF!,IF(+All!#REF!="Old Dominion",+All!#REF!,0))</f>
        <v>#REF!</v>
      </c>
      <c r="AI96" s="76" t="e">
        <f>IF(+All!#REF!="Old Dominion",+All!#REF!,IF(+All!#REF!="Old Dominion",+All!#REF!,0))</f>
        <v>#REF!</v>
      </c>
      <c r="AJ96" s="75" t="e">
        <f>IF(+All!#REF!="Old Dominion",+All!#REF!,IF(+All!#REF!="Old Dominion",+All!#REF!,0))</f>
        <v>#REF!</v>
      </c>
      <c r="AK96" s="76" t="e">
        <f>IF(+All!#REF!="Old Dominion",+All!#REF!,IF(+All!#REF!="Old Dominion",+All!#REF!,0))</f>
        <v>#REF!</v>
      </c>
      <c r="AL96" s="81" t="e">
        <f>IF(+All!#REF!="Old Dominion",+All!#REF!,IF(+All!#REF!="Old Dominion",+All!#REF!,0))</f>
        <v>#REF!</v>
      </c>
      <c r="AM96" s="82" t="e">
        <f>IF(+All!#REF!="Old Dominion",+All!#REF!,IF(+All!#REF!="Old Dominion",+All!#REF!,0))</f>
        <v>#REF!</v>
      </c>
      <c r="AN96" s="81" t="e">
        <f>IF(+All!#REF!="Old Dominion",+All!#REF!,IF(+All!#REF!="Old Dominion",+All!#REF!,0))</f>
        <v>#REF!</v>
      </c>
      <c r="AO96" s="83" t="e">
        <f>IF(+All!#REF!="Old Dominion",+All!#REF!,IF(+All!#REF!="Old Dominion",+All!#REF!,0))</f>
        <v>#REF!</v>
      </c>
      <c r="AP96" s="84" t="e">
        <f>IF(+All!#REF!="Old Dominion",+All!#REF!,IF(+All!#REF!="Old Dominion",+All!#REF!,0))</f>
        <v>#REF!</v>
      </c>
      <c r="AQ96" s="480" t="e">
        <f>IF(+All!#REF!="Old Dominion",+All!#REF!,IF(+All!#REF!="Old Dominion",+All!#REF!,0))</f>
        <v>#REF!</v>
      </c>
      <c r="AR96" s="81" t="e">
        <f>IF(+All!#REF!="Old Dominion",+All!#REF!,IF(+All!#REF!="Old Dominion",+All!#REF!,0))</f>
        <v>#REF!</v>
      </c>
      <c r="AS96" s="96" t="e">
        <f>IF(+All!#REF!="Old Dominion",+All!#REF!,IF(+All!#REF!="Old Dominion",+All!#REF!,0))</f>
        <v>#REF!</v>
      </c>
      <c r="AT96" s="96" t="e">
        <f>IF(+All!#REF!="Old Dominion",+All!#REF!,IF(+All!#REF!="Old Dominion",+All!#REF!,0))</f>
        <v>#REF!</v>
      </c>
      <c r="AU96" s="81" t="e">
        <f>IF(+All!#REF!="Old Dominion",+All!#REF!,IF(+All!#REF!="Old Dominion",+All!#REF!,0))</f>
        <v>#REF!</v>
      </c>
      <c r="AV96" s="96" t="e">
        <f>IF(+All!#REF!="Old Dominion",+All!#REF!,IF(+All!#REF!="Old Dominion",+All!#REF!,0))</f>
        <v>#REF!</v>
      </c>
      <c r="AW96" s="70" t="e">
        <f>IF(+All!#REF!="Old Dominion",+All!#REF!,IF(+All!#REF!="Old Dominion",+All!#REF!,0))</f>
        <v>#REF!</v>
      </c>
      <c r="AX96" s="96" t="e">
        <f>IF(+All!#REF!="Old Dominion",+All!#REF!,IF(+All!#REF!="Old Dominion",+All!#REF!,0))</f>
        <v>#REF!</v>
      </c>
      <c r="AY96" s="103" t="e">
        <f>IF(+All!#REF!="Old Dominion",+All!#REF!,IF(+All!#REF!="Old Dominion",+All!#REF!,0))</f>
        <v>#REF!</v>
      </c>
      <c r="AZ96" s="82" t="e">
        <f>IF(+All!#REF!="Old Dominion",+All!#REF!,IF(+All!#REF!="Old Dominion",+All!#REF!,0))</f>
        <v>#REF!</v>
      </c>
      <c r="BA96" s="83" t="e">
        <f>IF(+All!#REF!="Old Dominion",+All!#REF!,IF(+All!#REF!="Old Dominion",+All!#REF!,0))</f>
        <v>#REF!</v>
      </c>
      <c r="BB96" s="83" t="e">
        <f>IF(+All!#REF!="Old Dominion",+All!#REF!,IF(+All!#REF!="Old Dominion",+All!#REF!,0))</f>
        <v>#REF!</v>
      </c>
      <c r="BC96" s="480" t="e">
        <f>IF(+All!#REF!="Old Dominion",+All!#REF!,IF(+All!#REF!="Old Dominion",+All!#REF!,0))</f>
        <v>#REF!</v>
      </c>
      <c r="BD96" s="81" t="e">
        <f>IF(+All!#REF!="Old Dominion",+All!#REF!,IF(+All!#REF!="Old Dominion",+All!#REF!,0))</f>
        <v>#REF!</v>
      </c>
      <c r="BE96" s="96" t="e">
        <f>IF(+All!#REF!="Old Dominion",+All!#REF!,IF(+All!#REF!="Old Dominion",+All!#REF!,0))</f>
        <v>#REF!</v>
      </c>
      <c r="BF96" s="96" t="e">
        <f>IF(+All!#REF!="Old Dominion",+All!#REF!,IF(+All!#REF!="Old Dominion",+All!#REF!,0))</f>
        <v>#REF!</v>
      </c>
      <c r="BG96" s="81" t="e">
        <f>IF(+All!#REF!="Old Dominion",+All!#REF!,IF(+All!#REF!="Old Dominion",+All!#REF!,0))</f>
        <v>#REF!</v>
      </c>
      <c r="BH96" s="96" t="e">
        <f>IF(+All!#REF!="Old Dominion",+All!#REF!,IF(+All!#REF!="Old Dominion",+All!#REF!,0))</f>
        <v>#REF!</v>
      </c>
      <c r="BI96" s="70" t="e">
        <f>IF(+All!#REF!="Old Dominion",+All!#REF!,IF(+All!#REF!="Old Dominion",+All!#REF!,0))</f>
        <v>#REF!</v>
      </c>
      <c r="BJ96" s="92" t="e">
        <f>IF(+All!#REF!="Old Dominion",+All!#REF!,IF(+All!#REF!="Old Dominion",+All!#REF!,0))</f>
        <v>#REF!</v>
      </c>
      <c r="BK96" s="93" t="e">
        <f>IF(+All!#REF!="Old Dominion",+All!#REF!,IF(+All!#REF!="Old Dominion",+All!#REF!,0))</f>
        <v>#REF!</v>
      </c>
    </row>
    <row r="97" spans="1:63" x14ac:dyDescent="0.8">
      <c r="A97" s="70">
        <f>IF(+All!$F660="Old Dominion",+All!A660,IF(+All!$H660="Old Dominion",+All!A660,0))</f>
        <v>9</v>
      </c>
      <c r="B97" s="480" t="str">
        <f>IF(+All!$F660="Old Dominion",+All!B660,IF(+All!$H660="Old Dominion",+All!B660,0))</f>
        <v>Sat</v>
      </c>
      <c r="C97" s="104">
        <f>IF(+All!$F660="Old Dominion",+All!C660,IF(+All!$H660="Old Dominion",+All!C660,0))</f>
        <v>44499</v>
      </c>
      <c r="D97" s="105">
        <f>IF(+All!$F660="Old Dominion",+All!D660,IF(+All!$H660="Old Dominion",+All!D660,0))</f>
        <v>0.64583333333333337</v>
      </c>
      <c r="E97" s="707" t="str">
        <f>IF(+All!$F660="Old Dominion",+All!E660,IF(+All!$H660="Old Dominion",+All!E660,0))</f>
        <v>CBSSN</v>
      </c>
      <c r="F97" s="706" t="str">
        <f>IF(+All!$F660="Old Dominion",+All!F660,IF(+All!$H660="Old Dominion",+All!F660,0))</f>
        <v>Louisiana Tech</v>
      </c>
      <c r="G97" s="707" t="str">
        <f>IF(+All!$F660="Old Dominion",+All!G660,IF(+All!$H660="Old Dominion",+All!G660,0))</f>
        <v>CUSA</v>
      </c>
      <c r="H97" s="706" t="str">
        <f>IF(+All!$F660="Old Dominion",+All!H660,IF(+All!$H660="Old Dominion",+All!H660,0))</f>
        <v>Old Dominion</v>
      </c>
      <c r="I97" s="707" t="str">
        <f>IF(+All!$F660="Old Dominion",+All!I660,IF(+All!$H660="Old Dominion",+All!I660,0))</f>
        <v>CUSA</v>
      </c>
      <c r="J97" s="706" t="str">
        <f>IF(+All!$F660="Old Dominion",+All!J660,IF(+All!$H660="Old Dominion",+All!J660,0))</f>
        <v>Louisiana Tech</v>
      </c>
      <c r="K97" s="707" t="str">
        <f>IF(+All!$F660="Old Dominion",+All!K660,IF(+All!$H660="Old Dominion",+All!K660,0))</f>
        <v>Old Dominion</v>
      </c>
      <c r="L97" s="92">
        <f>IF(+All!$F660="Old Dominion",+All!L660,IF(+All!$H660="Old Dominion",+All!L660,0))</f>
        <v>4.5</v>
      </c>
      <c r="M97" s="93">
        <f>IF(+All!$F660="Old Dominion",+All!M660,IF(+All!$H660="Old Dominion",+All!M660,0))</f>
        <v>52.5</v>
      </c>
      <c r="N97" s="706" t="str">
        <f>IF(+All!$F660="Old Dominion",+All!N660,IF(+All!$H660="Old Dominion",+All!N660,0))</f>
        <v>Old Dominion</v>
      </c>
      <c r="O97" s="708">
        <f>IF(+All!$F660="Old Dominion",+All!O660,IF(+All!$H660="Old Dominion",+All!O660,0))</f>
        <v>23</v>
      </c>
      <c r="P97" s="708" t="str">
        <f>IF(+All!$F660="Old Dominion",+All!P660,IF(+All!$H660="Old Dominion",+All!P660,0))</f>
        <v>Louisiana Tech</v>
      </c>
      <c r="Q97" s="707">
        <f>IF(+All!$F660="Old Dominion",+All!Q660,IF(+All!$H660="Old Dominion",+All!Q660,0))</f>
        <v>20</v>
      </c>
      <c r="R97" s="706" t="str">
        <f>IF(+All!$F660="Old Dominion",+All!R660,IF(+All!$H660="Old Dominion",+All!R660,0))</f>
        <v>Old Dominion</v>
      </c>
      <c r="S97" s="708" t="str">
        <f>IF(+All!$F660="Old Dominion",+All!S660,IF(+All!$H660="Old Dominion",+All!S660,0))</f>
        <v>Louisiana Tech</v>
      </c>
      <c r="T97" s="706" t="str">
        <f>IF(+All!$F660="Old Dominion",+All!T660,IF(+All!$H660="Old Dominion",+All!T660,0))</f>
        <v>Louisiana Tech</v>
      </c>
      <c r="U97" s="707" t="str">
        <f>IF(+All!$F660="Old Dominion",+All!U660,IF(+All!$H660="Old Dominion",+All!U660,0))</f>
        <v>L</v>
      </c>
      <c r="V97" s="706">
        <f>IF(+All!$F392="Old Dominion",+All!#REF!,IF(+All!$H392="Old Dominion",+All!#REF!,0))</f>
        <v>0</v>
      </c>
      <c r="W97" s="76">
        <f>IF(+All!$F392="Old Dominion",+All!#REF!,IF(+All!$H392="Old Dominion",+All!#REF!,0))</f>
        <v>0</v>
      </c>
      <c r="X97" s="706">
        <f>IF(+All!$F392="Old Dominion",+All!#REF!,IF(+All!$H392="Old Dominion",+All!#REF!,0))</f>
        <v>0</v>
      </c>
      <c r="Y97" s="707">
        <f>IF(+All!$F392="Old Dominion",+All!#REF!,IF(+All!$H392="Old Dominion",+All!#REF!,0))</f>
        <v>0</v>
      </c>
      <c r="Z97" s="706">
        <f>IF(+All!$F392="Old Dominion",+All!#REF!,IF(+All!$H392="Old Dominion",+All!#REF!,0))</f>
        <v>0</v>
      </c>
      <c r="AA97" s="707">
        <f>IF(+All!$F392="Old Dominion",+All!#REF!,IF(+All!$H392="Old Dominion",+All!#REF!,0))</f>
        <v>0</v>
      </c>
      <c r="AB97" s="706">
        <f>IF(+All!$F392="Old Dominion",+All!#REF!,IF(+All!$H392="Old Dominion",+All!#REF!,0))</f>
        <v>0</v>
      </c>
      <c r="AC97" s="707">
        <f>IF(+All!$F392="Old Dominion",+All!#REF!,IF(+All!$H392="Old Dominion",+All!#REF!,0))</f>
        <v>0</v>
      </c>
      <c r="AD97" s="75">
        <f>IF(+All!$F392="Old Dominion",+All!#REF!,IF(+All!$H392="Old Dominion",+All!#REF!,0))</f>
        <v>0</v>
      </c>
      <c r="AE97" s="76">
        <f>IF(+All!$F392="Old Dominion",+All!#REF!,IF(+All!$H392="Old Dominion",+All!#REF!,0))</f>
        <v>0</v>
      </c>
      <c r="AF97" s="75">
        <f>IF(+All!$F392="Old Dominion",+All!#REF!,IF(+All!$H392="Old Dominion",+All!#REF!,0))</f>
        <v>0</v>
      </c>
      <c r="AG97" s="76">
        <f>IF(+All!$F392="Old Dominion",+All!#REF!,IF(+All!$H392="Old Dominion",+All!#REF!,0))</f>
        <v>0</v>
      </c>
      <c r="AH97" s="75">
        <f>IF(+All!$F392="Old Dominion",+All!#REF!,IF(+All!$H392="Old Dominion",+All!#REF!,0))</f>
        <v>0</v>
      </c>
      <c r="AI97" s="76">
        <f>IF(+All!$F392="Old Dominion",+All!#REF!,IF(+All!$H392="Old Dominion",+All!#REF!,0))</f>
        <v>0</v>
      </c>
      <c r="AJ97" s="75">
        <f>IF(+All!$F392="Old Dominion",+All!#REF!,IF(+All!$H392="Old Dominion",+All!#REF!,0))</f>
        <v>0</v>
      </c>
      <c r="AK97" s="76">
        <f>IF(+All!$F392="Old Dominion",+All!#REF!,IF(+All!$H392="Old Dominion",+All!#REF!,0))</f>
        <v>0</v>
      </c>
      <c r="AL97" s="81">
        <f>IF(+All!$F392="Old Dominion",+All!V392,IF(+All!$H392="Old Dominion",+All!V392,0))</f>
        <v>0</v>
      </c>
      <c r="AM97" s="82">
        <f>IF(+All!$F392="Old Dominion",+All!W392,IF(+All!$H392="Old Dominion",+All!W392,0))</f>
        <v>0</v>
      </c>
      <c r="AN97" s="81">
        <f>IF(+All!$F392="Old Dominion",+All!X392,IF(+All!$H392="Old Dominion",+All!X392,0))</f>
        <v>0</v>
      </c>
      <c r="AO97" s="83">
        <f>IF(+All!$F392="Old Dominion",+All!Y392,IF(+All!$H392="Old Dominion",+All!Y392,0))</f>
        <v>0</v>
      </c>
      <c r="AP97" s="84">
        <f>IF(+All!$F392="Old Dominion",+All!Z392,IF(+All!$H392="Old Dominion",+All!Z392,0))</f>
        <v>0</v>
      </c>
      <c r="AQ97" s="480">
        <f>IF(+All!$F392="Old Dominion",+All!#REF!,IF(+All!$H392="Old Dominion",+All!#REF!,0))</f>
        <v>0</v>
      </c>
      <c r="AR97" s="81">
        <f>IF(+All!$F392="Old Dominion",+All!#REF!,IF(+All!$H392="Old Dominion",+All!#REF!,0))</f>
        <v>0</v>
      </c>
      <c r="AS97" s="96">
        <f>IF(+All!$F392="Old Dominion",+All!#REF!,IF(+All!$H392="Old Dominion",+All!#REF!,0))</f>
        <v>0</v>
      </c>
      <c r="AT97" s="96">
        <f>IF(+All!$F392="Old Dominion",+All!#REF!,IF(+All!$H392="Old Dominion",+All!#REF!,0))</f>
        <v>0</v>
      </c>
      <c r="AU97" s="81">
        <f>IF(+All!$F392="Old Dominion",+All!#REF!,IF(+All!$H392="Old Dominion",+All!#REF!,0))</f>
        <v>0</v>
      </c>
      <c r="AV97" s="96">
        <f>IF(+All!$F392="Old Dominion",+All!#REF!,IF(+All!$H392="Old Dominion",+All!#REF!,0))</f>
        <v>0</v>
      </c>
      <c r="AW97" s="70">
        <f>IF(+All!$F392="Old Dominion",+All!#REF!,IF(+All!$H392="Old Dominion",+All!#REF!,0))</f>
        <v>0</v>
      </c>
      <c r="AX97" s="96">
        <f>IF(+All!$F392="Old Dominion",+All!#REF!,IF(+All!$H392="Old Dominion",+All!#REF!,0))</f>
        <v>0</v>
      </c>
      <c r="AY97" s="103">
        <f>IF(+All!$F392="Old Dominion",+All!#REF!,IF(+All!$H392="Old Dominion",+All!#REF!,0))</f>
        <v>0</v>
      </c>
      <c r="AZ97" s="82">
        <f>IF(+All!$F392="Old Dominion",+All!#REF!,IF(+All!$H392="Old Dominion",+All!#REF!,0))</f>
        <v>0</v>
      </c>
      <c r="BA97" s="83">
        <f>IF(+All!$F392="Old Dominion",+All!#REF!,IF(+All!$H392="Old Dominion",+All!#REF!,0))</f>
        <v>0</v>
      </c>
      <c r="BB97" s="83">
        <f>IF(+All!$F392="Old Dominion",+All!#REF!,IF(+All!$H392="Old Dominion",+All!#REF!,0))</f>
        <v>0</v>
      </c>
      <c r="BC97" s="480">
        <f>IF(+All!$F392="Old Dominion",+All!#REF!,IF(+All!$H392="Old Dominion",+All!#REF!,0))</f>
        <v>0</v>
      </c>
      <c r="BD97" s="81">
        <f>IF(+All!$F392="Old Dominion",+All!#REF!,IF(+All!$H392="Old Dominion",+All!#REF!,0))</f>
        <v>0</v>
      </c>
      <c r="BE97" s="96">
        <f>IF(+All!$F392="Old Dominion",+All!#REF!,IF(+All!$H392="Old Dominion",+All!#REF!,0))</f>
        <v>0</v>
      </c>
      <c r="BF97" s="96">
        <f>IF(+All!$F392="Old Dominion",+All!#REF!,IF(+All!$H392="Old Dominion",+All!#REF!,0))</f>
        <v>0</v>
      </c>
      <c r="BG97" s="81">
        <f>IF(+All!$F392="Old Dominion",+All!#REF!,IF(+All!$H392="Old Dominion",+All!#REF!,0))</f>
        <v>0</v>
      </c>
      <c r="BH97" s="96">
        <f>IF(+All!$F392="Old Dominion",+All!#REF!,IF(+All!$H392="Old Dominion",+All!#REF!,0))</f>
        <v>0</v>
      </c>
      <c r="BI97" s="70">
        <f>IF(+All!$F392="Old Dominion",+All!#REF!,IF(+All!$H392="Old Dominion",+All!#REF!,0))</f>
        <v>0</v>
      </c>
      <c r="BJ97" s="92">
        <f>IF(+All!$F392="Old Dominion",+All!#REF!,IF(+All!$H392="Old Dominion",+All!#REF!,0))</f>
        <v>0</v>
      </c>
      <c r="BK97" s="93">
        <f>IF(+All!$F392="Old Dominion",+All!#REF!,IF(+All!$H392="Old Dominion",+All!#REF!,0))</f>
        <v>0</v>
      </c>
    </row>
    <row r="98" spans="1:63" x14ac:dyDescent="0.8">
      <c r="A98" s="70">
        <f>IF(+All!$F738="Old Dominion",+All!A738,IF(+All!$H738="Old Dominion",+All!A738,0))</f>
        <v>10</v>
      </c>
      <c r="B98" s="480" t="str">
        <f>IF(+All!$F738="Old Dominion",+All!B738,IF(+All!$H738="Old Dominion",+All!B738,0))</f>
        <v>Sat</v>
      </c>
      <c r="C98" s="104">
        <f>IF(+All!$F738="Old Dominion",+All!C738,IF(+All!$H738="Old Dominion",+All!C738,0))</f>
        <v>44506</v>
      </c>
      <c r="D98" s="105">
        <f>IF(+All!$F738="Old Dominion",+All!D738,IF(+All!$H738="Old Dominion",+All!D738,0))</f>
        <v>0.79166666666666663</v>
      </c>
      <c r="E98" s="707" t="str">
        <f>IF(+All!$F738="Old Dominion",+All!E738,IF(+All!$H738="Old Dominion",+All!E738,0))</f>
        <v>espn3</v>
      </c>
      <c r="F98" s="706" t="str">
        <f>IF(+All!$F738="Old Dominion",+All!F738,IF(+All!$H738="Old Dominion",+All!F738,0))</f>
        <v>Old Dominion</v>
      </c>
      <c r="G98" s="707" t="str">
        <f>IF(+All!$F738="Old Dominion",+All!G738,IF(+All!$H738="Old Dominion",+All!G738,0))</f>
        <v>CUSA</v>
      </c>
      <c r="H98" s="706" t="str">
        <f>IF(+All!$F738="Old Dominion",+All!H738,IF(+All!$H738="Old Dominion",+All!H738,0))</f>
        <v>Florida Intl</v>
      </c>
      <c r="I98" s="707" t="str">
        <f>IF(+All!$F738="Old Dominion",+All!I738,IF(+All!$H738="Old Dominion",+All!I738,0))</f>
        <v>CUSA</v>
      </c>
      <c r="J98" s="706" t="str">
        <f>IF(+All!$F738="Old Dominion",+All!J738,IF(+All!$H738="Old Dominion",+All!J738,0))</f>
        <v>Old Dominion</v>
      </c>
      <c r="K98" s="707" t="str">
        <f>IF(+All!$F738="Old Dominion",+All!K738,IF(+All!$H738="Old Dominion",+All!K738,0))</f>
        <v>Florida Intl</v>
      </c>
      <c r="L98" s="92">
        <f>IF(+All!$F738="Old Dominion",+All!L738,IF(+All!$H738="Old Dominion",+All!L738,0))</f>
        <v>3</v>
      </c>
      <c r="M98" s="93">
        <f>IF(+All!$F738="Old Dominion",+All!M738,IF(+All!$H738="Old Dominion",+All!M738,0))</f>
        <v>51</v>
      </c>
      <c r="N98" s="706" t="str">
        <f>IF(+All!$F738="Old Dominion",+All!N738,IF(+All!$H738="Old Dominion",+All!N738,0))</f>
        <v>Old Dominion</v>
      </c>
      <c r="O98" s="708">
        <f>IF(+All!$F738="Old Dominion",+All!O738,IF(+All!$H738="Old Dominion",+All!O738,0))</f>
        <v>47</v>
      </c>
      <c r="P98" s="708" t="str">
        <f>IF(+All!$F738="Old Dominion",+All!P738,IF(+All!$H738="Old Dominion",+All!P738,0))</f>
        <v>Florida Intl</v>
      </c>
      <c r="Q98" s="707">
        <f>IF(+All!$F738="Old Dominion",+All!Q738,IF(+All!$H738="Old Dominion",+All!Q738,0))</f>
        <v>24</v>
      </c>
      <c r="R98" s="706" t="str">
        <f>IF(+All!$F738="Old Dominion",+All!R738,IF(+All!$H738="Old Dominion",+All!R738,0))</f>
        <v>Old Dominion</v>
      </c>
      <c r="S98" s="708" t="str">
        <f>IF(+All!$F738="Old Dominion",+All!S738,IF(+All!$H738="Old Dominion",+All!S738,0))</f>
        <v>Florida Intl</v>
      </c>
      <c r="T98" s="706" t="str">
        <f>IF(+All!$F738="Old Dominion",+All!T738,IF(+All!$H738="Old Dominion",+All!T738,0))</f>
        <v>Old Dominion</v>
      </c>
      <c r="U98" s="707" t="str">
        <f>IF(+All!$F738="Old Dominion",+All!U738,IF(+All!$H738="Old Dominion",+All!U738,0))</f>
        <v>W</v>
      </c>
      <c r="V98" s="706" t="e">
        <f>IF(+All!#REF!="Old Dominion",+All!#REF!,IF(+All!#REF!="Old Dominion",+All!#REF!,0))</f>
        <v>#REF!</v>
      </c>
      <c r="W98" s="76" t="e">
        <f>IF(+All!#REF!="Old Dominion",+All!#REF!,IF(+All!#REF!="Old Dominion",+All!#REF!,0))</f>
        <v>#REF!</v>
      </c>
      <c r="X98" s="706" t="e">
        <f>IF(+All!#REF!="Old Dominion",+All!#REF!,IF(+All!#REF!="Old Dominion",+All!#REF!,0))</f>
        <v>#REF!</v>
      </c>
      <c r="Y98" s="707" t="e">
        <f>IF(+All!#REF!="Old Dominion",+All!#REF!,IF(+All!#REF!="Old Dominion",+All!#REF!,0))</f>
        <v>#REF!</v>
      </c>
      <c r="Z98" s="706" t="e">
        <f>IF(+All!#REF!="Old Dominion",+All!#REF!,IF(+All!#REF!="Old Dominion",+All!#REF!,0))</f>
        <v>#REF!</v>
      </c>
      <c r="AA98" s="707" t="e">
        <f>IF(+All!#REF!="Old Dominion",+All!#REF!,IF(+All!#REF!="Old Dominion",+All!#REF!,0))</f>
        <v>#REF!</v>
      </c>
      <c r="AB98" s="706" t="e">
        <f>IF(+All!#REF!="Old Dominion",+All!#REF!,IF(+All!#REF!="Old Dominion",+All!#REF!,0))</f>
        <v>#REF!</v>
      </c>
      <c r="AC98" s="707" t="e">
        <f>IF(+All!#REF!="Old Dominion",+All!#REF!,IF(+All!#REF!="Old Dominion",+All!#REF!,0))</f>
        <v>#REF!</v>
      </c>
      <c r="AD98" s="75" t="e">
        <f>IF(+All!#REF!="Old Dominion",+All!#REF!,IF(+All!#REF!="Old Dominion",+All!#REF!,0))</f>
        <v>#REF!</v>
      </c>
      <c r="AE98" s="76" t="e">
        <f>IF(+All!#REF!="Old Dominion",+All!#REF!,IF(+All!#REF!="Old Dominion",+All!#REF!,0))</f>
        <v>#REF!</v>
      </c>
      <c r="AF98" s="75" t="e">
        <f>IF(+All!#REF!="Old Dominion",+All!#REF!,IF(+All!#REF!="Old Dominion",+All!#REF!,0))</f>
        <v>#REF!</v>
      </c>
      <c r="AG98" s="76" t="e">
        <f>IF(+All!#REF!="Old Dominion",+All!#REF!,IF(+All!#REF!="Old Dominion",+All!#REF!,0))</f>
        <v>#REF!</v>
      </c>
      <c r="AH98" s="75" t="e">
        <f>IF(+All!#REF!="Old Dominion",+All!#REF!,IF(+All!#REF!="Old Dominion",+All!#REF!,0))</f>
        <v>#REF!</v>
      </c>
      <c r="AI98" s="76" t="e">
        <f>IF(+All!#REF!="Old Dominion",+All!#REF!,IF(+All!#REF!="Old Dominion",+All!#REF!,0))</f>
        <v>#REF!</v>
      </c>
      <c r="AJ98" s="75" t="e">
        <f>IF(+All!#REF!="Old Dominion",+All!#REF!,IF(+All!#REF!="Old Dominion",+All!#REF!,0))</f>
        <v>#REF!</v>
      </c>
      <c r="AK98" s="76" t="e">
        <f>IF(+All!#REF!="Old Dominion",+All!#REF!,IF(+All!#REF!="Old Dominion",+All!#REF!,0))</f>
        <v>#REF!</v>
      </c>
      <c r="AL98" s="81" t="e">
        <f>IF(+All!#REF!="Old Dominion",+All!#REF!,IF(+All!#REF!="Old Dominion",+All!#REF!,0))</f>
        <v>#REF!</v>
      </c>
      <c r="AM98" s="82" t="e">
        <f>IF(+All!#REF!="Old Dominion",+All!#REF!,IF(+All!#REF!="Old Dominion",+All!#REF!,0))</f>
        <v>#REF!</v>
      </c>
      <c r="AN98" s="81" t="e">
        <f>IF(+All!#REF!="Old Dominion",+All!#REF!,IF(+All!#REF!="Old Dominion",+All!#REF!,0))</f>
        <v>#REF!</v>
      </c>
      <c r="AO98" s="83" t="e">
        <f>IF(+All!#REF!="Old Dominion",+All!#REF!,IF(+All!#REF!="Old Dominion",+All!#REF!,0))</f>
        <v>#REF!</v>
      </c>
      <c r="AP98" s="84" t="e">
        <f>IF(+All!#REF!="Old Dominion",+All!#REF!,IF(+All!#REF!="Old Dominion",+All!#REF!,0))</f>
        <v>#REF!</v>
      </c>
      <c r="AQ98" s="480" t="e">
        <f>IF(+All!#REF!="Old Dominion",+All!#REF!,IF(+All!#REF!="Old Dominion",+All!#REF!,0))</f>
        <v>#REF!</v>
      </c>
      <c r="AR98" s="81" t="e">
        <f>IF(+All!#REF!="Old Dominion",+All!#REF!,IF(+All!#REF!="Old Dominion",+All!#REF!,0))</f>
        <v>#REF!</v>
      </c>
      <c r="AS98" s="96" t="e">
        <f>IF(+All!#REF!="Old Dominion",+All!#REF!,IF(+All!#REF!="Old Dominion",+All!#REF!,0))</f>
        <v>#REF!</v>
      </c>
      <c r="AT98" s="96" t="e">
        <f>IF(+All!#REF!="Old Dominion",+All!#REF!,IF(+All!#REF!="Old Dominion",+All!#REF!,0))</f>
        <v>#REF!</v>
      </c>
      <c r="AU98" s="81" t="e">
        <f>IF(+All!#REF!="Old Dominion",+All!#REF!,IF(+All!#REF!="Old Dominion",+All!#REF!,0))</f>
        <v>#REF!</v>
      </c>
      <c r="AV98" s="96" t="e">
        <f>IF(+All!#REF!="Old Dominion",+All!#REF!,IF(+All!#REF!="Old Dominion",+All!#REF!,0))</f>
        <v>#REF!</v>
      </c>
      <c r="AW98" s="70" t="e">
        <f>IF(+All!#REF!="Old Dominion",+All!#REF!,IF(+All!#REF!="Old Dominion",+All!#REF!,0))</f>
        <v>#REF!</v>
      </c>
      <c r="AX98" s="96" t="e">
        <f>IF(+All!#REF!="Old Dominion",+All!#REF!,IF(+All!#REF!="Old Dominion",+All!#REF!,0))</f>
        <v>#REF!</v>
      </c>
      <c r="AY98" s="103" t="e">
        <f>IF(+All!#REF!="Old Dominion",+All!#REF!,IF(+All!#REF!="Old Dominion",+All!#REF!,0))</f>
        <v>#REF!</v>
      </c>
      <c r="AZ98" s="82" t="e">
        <f>IF(+All!#REF!="Old Dominion",+All!#REF!,IF(+All!#REF!="Old Dominion",+All!#REF!,0))</f>
        <v>#REF!</v>
      </c>
      <c r="BA98" s="83" t="e">
        <f>IF(+All!#REF!="Old Dominion",+All!#REF!,IF(+All!#REF!="Old Dominion",+All!#REF!,0))</f>
        <v>#REF!</v>
      </c>
      <c r="BB98" s="83" t="e">
        <f>IF(+All!#REF!="Old Dominion",+All!#REF!,IF(+All!#REF!="Old Dominion",+All!#REF!,0))</f>
        <v>#REF!</v>
      </c>
      <c r="BC98" s="480" t="e">
        <f>IF(+All!#REF!="Old Dominion",+All!#REF!,IF(+All!#REF!="Old Dominion",+All!#REF!,0))</f>
        <v>#REF!</v>
      </c>
      <c r="BD98" s="81" t="e">
        <f>IF(+All!#REF!="Old Dominion",+All!#REF!,IF(+All!#REF!="Old Dominion",+All!#REF!,0))</f>
        <v>#REF!</v>
      </c>
      <c r="BE98" s="96" t="e">
        <f>IF(+All!#REF!="Old Dominion",+All!#REF!,IF(+All!#REF!="Old Dominion",+All!#REF!,0))</f>
        <v>#REF!</v>
      </c>
      <c r="BF98" s="96" t="e">
        <f>IF(+All!#REF!="Old Dominion",+All!#REF!,IF(+All!#REF!="Old Dominion",+All!#REF!,0))</f>
        <v>#REF!</v>
      </c>
      <c r="BG98" s="81" t="e">
        <f>IF(+All!#REF!="Old Dominion",+All!#REF!,IF(+All!#REF!="Old Dominion",+All!#REF!,0))</f>
        <v>#REF!</v>
      </c>
      <c r="BH98" s="96" t="e">
        <f>IF(+All!#REF!="Old Dominion",+All!#REF!,IF(+All!#REF!="Old Dominion",+All!#REF!,0))</f>
        <v>#REF!</v>
      </c>
      <c r="BI98" s="70" t="e">
        <f>IF(+All!#REF!="Old Dominion",+All!#REF!,IF(+All!#REF!="Old Dominion",+All!#REF!,0))</f>
        <v>#REF!</v>
      </c>
      <c r="BJ98" s="92" t="e">
        <f>IF(+All!#REF!="Old Dominion",+All!#REF!,IF(+All!#REF!="Old Dominion",+All!#REF!,0))</f>
        <v>#REF!</v>
      </c>
      <c r="BK98" s="93" t="e">
        <f>IF(+All!#REF!="Old Dominion",+All!#REF!,IF(+All!#REF!="Old Dominion",+All!#REF!,0))</f>
        <v>#REF!</v>
      </c>
    </row>
    <row r="99" spans="1:63" x14ac:dyDescent="0.8">
      <c r="A99" s="70">
        <f>IF(+All!$F815="Old Dominion",+All!A815,IF(+All!$H815="Old Dominion",+All!A815,0))</f>
        <v>11</v>
      </c>
      <c r="B99" s="480" t="str">
        <f>IF(+All!$F815="Old Dominion",+All!B815,IF(+All!$H815="Old Dominion",+All!B815,0))</f>
        <v>Sat</v>
      </c>
      <c r="C99" s="104">
        <f>IF(+All!$F815="Old Dominion",+All!C815,IF(+All!$H815="Old Dominion",+All!C815,0))</f>
        <v>44513</v>
      </c>
      <c r="D99" s="105">
        <f>IF(+All!$F815="Old Dominion",+All!D815,IF(+All!$H815="Old Dominion",+All!D815,0))</f>
        <v>0.64583333333333337</v>
      </c>
      <c r="E99" s="707">
        <f>IF(+All!$F815="Old Dominion",+All!E815,IF(+All!$H815="Old Dominion",+All!E815,0))</f>
        <v>0</v>
      </c>
      <c r="F99" s="706" t="str">
        <f>IF(+All!$F815="Old Dominion",+All!F815,IF(+All!$H815="Old Dominion",+All!F815,0))</f>
        <v>Florida Atlantic</v>
      </c>
      <c r="G99" s="707" t="str">
        <f>IF(+All!$F815="Old Dominion",+All!G815,IF(+All!$H815="Old Dominion",+All!G815,0))</f>
        <v>CUSA</v>
      </c>
      <c r="H99" s="706" t="str">
        <f>IF(+All!$F815="Old Dominion",+All!H815,IF(+All!$H815="Old Dominion",+All!H815,0))</f>
        <v>Old Dominion</v>
      </c>
      <c r="I99" s="707" t="str">
        <f>IF(+All!$F815="Old Dominion",+All!I815,IF(+All!$H815="Old Dominion",+All!I815,0))</f>
        <v>CUSA</v>
      </c>
      <c r="J99" s="706" t="str">
        <f>IF(+All!$F815="Old Dominion",+All!J815,IF(+All!$H815="Old Dominion",+All!J815,0))</f>
        <v>Florida Atlantic</v>
      </c>
      <c r="K99" s="707" t="str">
        <f>IF(+All!$F815="Old Dominion",+All!K815,IF(+All!$H815="Old Dominion",+All!K815,0))</f>
        <v>Old Dominion</v>
      </c>
      <c r="L99" s="92">
        <f>IF(+All!$F815="Old Dominion",+All!L815,IF(+All!$H815="Old Dominion",+All!L815,0))</f>
        <v>6.5</v>
      </c>
      <c r="M99" s="93">
        <f>IF(+All!$F815="Old Dominion",+All!M815,IF(+All!$H815="Old Dominion",+All!M815,0))</f>
        <v>49.5</v>
      </c>
      <c r="N99" s="706" t="str">
        <f>IF(+All!$F815="Old Dominion",+All!N815,IF(+All!$H815="Old Dominion",+All!N815,0))</f>
        <v>Old Dominion</v>
      </c>
      <c r="O99" s="708">
        <f>IF(+All!$F815="Old Dominion",+All!O815,IF(+All!$H815="Old Dominion",+All!O815,0))</f>
        <v>30</v>
      </c>
      <c r="P99" s="708" t="str">
        <f>IF(+All!$F815="Old Dominion",+All!P815,IF(+All!$H815="Old Dominion",+All!P815,0))</f>
        <v>Florida Atlantic</v>
      </c>
      <c r="Q99" s="707">
        <f>IF(+All!$F815="Old Dominion",+All!Q815,IF(+All!$H815="Old Dominion",+All!Q815,0))</f>
        <v>16</v>
      </c>
      <c r="R99" s="706" t="str">
        <f>IF(+All!$F815="Old Dominion",+All!R815,IF(+All!$H815="Old Dominion",+All!R815,0))</f>
        <v>Old Dominion</v>
      </c>
      <c r="S99" s="708" t="str">
        <f>IF(+All!$F815="Old Dominion",+All!S815,IF(+All!$H815="Old Dominion",+All!S815,0))</f>
        <v>Florida Atlantic</v>
      </c>
      <c r="T99" s="706" t="str">
        <f>IF(+All!$F815="Old Dominion",+All!T815,IF(+All!$H815="Old Dominion",+All!T815,0))</f>
        <v>Florida Atlantic</v>
      </c>
      <c r="U99" s="707" t="str">
        <f>IF(+All!$F815="Old Dominion",+All!U815,IF(+All!$H815="Old Dominion",+All!U815,0))</f>
        <v>L</v>
      </c>
      <c r="V99" s="706">
        <f>IF(+All!$F495="Old Dominion",+All!#REF!,IF(+All!$H495="Old Dominion",+All!#REF!,0))</f>
        <v>0</v>
      </c>
      <c r="W99" s="76">
        <f>IF(+All!$F495="Old Dominion",+All!#REF!,IF(+All!$H495="Old Dominion",+All!#REF!,0))</f>
        <v>0</v>
      </c>
      <c r="X99" s="706">
        <f>IF(+All!$F495="Old Dominion",+All!#REF!,IF(+All!$H495="Old Dominion",+All!#REF!,0))</f>
        <v>0</v>
      </c>
      <c r="Y99" s="707">
        <f>IF(+All!$F495="Old Dominion",+All!#REF!,IF(+All!$H495="Old Dominion",+All!#REF!,0))</f>
        <v>0</v>
      </c>
      <c r="Z99" s="706">
        <f>IF(+All!$F495="Old Dominion",+All!#REF!,IF(+All!$H495="Old Dominion",+All!#REF!,0))</f>
        <v>0</v>
      </c>
      <c r="AA99" s="707">
        <f>IF(+All!$F495="Old Dominion",+All!#REF!,IF(+All!$H495="Old Dominion",+All!#REF!,0))</f>
        <v>0</v>
      </c>
      <c r="AB99" s="706">
        <f>IF(+All!$F495="Old Dominion",+All!#REF!,IF(+All!$H495="Old Dominion",+All!#REF!,0))</f>
        <v>0</v>
      </c>
      <c r="AC99" s="707">
        <f>IF(+All!$F495="Old Dominion",+All!#REF!,IF(+All!$H495="Old Dominion",+All!#REF!,0))</f>
        <v>0</v>
      </c>
      <c r="AD99" s="75">
        <f>IF(+All!$F495="Old Dominion",+All!#REF!,IF(+All!$H495="Old Dominion",+All!#REF!,0))</f>
        <v>0</v>
      </c>
      <c r="AE99" s="76">
        <f>IF(+All!$F495="Old Dominion",+All!#REF!,IF(+All!$H495="Old Dominion",+All!#REF!,0))</f>
        <v>0</v>
      </c>
      <c r="AF99" s="75">
        <f>IF(+All!$F495="Old Dominion",+All!#REF!,IF(+All!$H495="Old Dominion",+All!#REF!,0))</f>
        <v>0</v>
      </c>
      <c r="AG99" s="76">
        <f>IF(+All!$F495="Old Dominion",+All!#REF!,IF(+All!$H495="Old Dominion",+All!#REF!,0))</f>
        <v>0</v>
      </c>
      <c r="AH99" s="75">
        <f>IF(+All!$F495="Old Dominion",+All!#REF!,IF(+All!$H495="Old Dominion",+All!#REF!,0))</f>
        <v>0</v>
      </c>
      <c r="AI99" s="76">
        <f>IF(+All!$F495="Old Dominion",+All!#REF!,IF(+All!$H495="Old Dominion",+All!#REF!,0))</f>
        <v>0</v>
      </c>
      <c r="AJ99" s="75">
        <f>IF(+All!$F495="Old Dominion",+All!#REF!,IF(+All!$H495="Old Dominion",+All!#REF!,0))</f>
        <v>0</v>
      </c>
      <c r="AK99" s="76">
        <f>IF(+All!$F495="Old Dominion",+All!#REF!,IF(+All!$H495="Old Dominion",+All!#REF!,0))</f>
        <v>0</v>
      </c>
      <c r="AL99" s="81">
        <f>IF(+All!$F495="Old Dominion",+All!V495,IF(+All!$H495="Old Dominion",+All!V495,0))</f>
        <v>0</v>
      </c>
      <c r="AM99" s="82">
        <f>IF(+All!$F495="Old Dominion",+All!W495,IF(+All!$H495="Old Dominion",+All!W495,0))</f>
        <v>0</v>
      </c>
      <c r="AN99" s="81">
        <f>IF(+All!$F495="Old Dominion",+All!X495,IF(+All!$H495="Old Dominion",+All!X495,0))</f>
        <v>0</v>
      </c>
      <c r="AO99" s="83">
        <f>IF(+All!$F495="Old Dominion",+All!Y495,IF(+All!$H495="Old Dominion",+All!Y495,0))</f>
        <v>0</v>
      </c>
      <c r="AP99" s="84">
        <f>IF(+All!$F495="Old Dominion",+All!Z495,IF(+All!$H495="Old Dominion",+All!Z495,0))</f>
        <v>0</v>
      </c>
      <c r="AQ99" s="480">
        <f>IF(+All!$F495="Old Dominion",+All!#REF!,IF(+All!$H495="Old Dominion",+All!#REF!,0))</f>
        <v>0</v>
      </c>
      <c r="AR99" s="81">
        <f>IF(+All!$F495="Old Dominion",+All!#REF!,IF(+All!$H495="Old Dominion",+All!#REF!,0))</f>
        <v>0</v>
      </c>
      <c r="AS99" s="96">
        <f>IF(+All!$F495="Old Dominion",+All!#REF!,IF(+All!$H495="Old Dominion",+All!#REF!,0))</f>
        <v>0</v>
      </c>
      <c r="AT99" s="96">
        <f>IF(+All!$F495="Old Dominion",+All!#REF!,IF(+All!$H495="Old Dominion",+All!#REF!,0))</f>
        <v>0</v>
      </c>
      <c r="AU99" s="81">
        <f>IF(+All!$F495="Old Dominion",+All!#REF!,IF(+All!$H495="Old Dominion",+All!#REF!,0))</f>
        <v>0</v>
      </c>
      <c r="AV99" s="96">
        <f>IF(+All!$F495="Old Dominion",+All!#REF!,IF(+All!$H495="Old Dominion",+All!#REF!,0))</f>
        <v>0</v>
      </c>
      <c r="AW99" s="70">
        <f>IF(+All!$F495="Old Dominion",+All!#REF!,IF(+All!$H495="Old Dominion",+All!#REF!,0))</f>
        <v>0</v>
      </c>
      <c r="AX99" s="96">
        <f>IF(+All!$F495="Old Dominion",+All!#REF!,IF(+All!$H495="Old Dominion",+All!#REF!,0))</f>
        <v>0</v>
      </c>
      <c r="AY99" s="103">
        <f>IF(+All!$F495="Old Dominion",+All!#REF!,IF(+All!$H495="Old Dominion",+All!#REF!,0))</f>
        <v>0</v>
      </c>
      <c r="AZ99" s="82">
        <f>IF(+All!$F495="Old Dominion",+All!#REF!,IF(+All!$H495="Old Dominion",+All!#REF!,0))</f>
        <v>0</v>
      </c>
      <c r="BA99" s="83">
        <f>IF(+All!$F495="Old Dominion",+All!#REF!,IF(+All!$H495="Old Dominion",+All!#REF!,0))</f>
        <v>0</v>
      </c>
      <c r="BB99" s="83">
        <f>IF(+All!$F495="Old Dominion",+All!#REF!,IF(+All!$H495="Old Dominion",+All!#REF!,0))</f>
        <v>0</v>
      </c>
      <c r="BC99" s="480">
        <f>IF(+All!$F495="Old Dominion",+All!#REF!,IF(+All!$H495="Old Dominion",+All!#REF!,0))</f>
        <v>0</v>
      </c>
      <c r="BD99" s="81">
        <f>IF(+All!$F495="Old Dominion",+All!#REF!,IF(+All!$H495="Old Dominion",+All!#REF!,0))</f>
        <v>0</v>
      </c>
      <c r="BE99" s="96">
        <f>IF(+All!$F495="Old Dominion",+All!#REF!,IF(+All!$H495="Old Dominion",+All!#REF!,0))</f>
        <v>0</v>
      </c>
      <c r="BF99" s="96">
        <f>IF(+All!$F495="Old Dominion",+All!#REF!,IF(+All!$H495="Old Dominion",+All!#REF!,0))</f>
        <v>0</v>
      </c>
      <c r="BG99" s="81">
        <f>IF(+All!$F495="Old Dominion",+All!#REF!,IF(+All!$H495="Old Dominion",+All!#REF!,0))</f>
        <v>0</v>
      </c>
      <c r="BH99" s="96">
        <f>IF(+All!$F495="Old Dominion",+All!#REF!,IF(+All!$H495="Old Dominion",+All!#REF!,0))</f>
        <v>0</v>
      </c>
      <c r="BI99" s="70">
        <f>IF(+All!$F495="Old Dominion",+All!#REF!,IF(+All!$H495="Old Dominion",+All!#REF!,0))</f>
        <v>0</v>
      </c>
      <c r="BJ99" s="92">
        <f>IF(+All!$F495="Old Dominion",+All!#REF!,IF(+All!$H495="Old Dominion",+All!#REF!,0))</f>
        <v>0</v>
      </c>
      <c r="BK99" s="93">
        <f>IF(+All!$F495="Old Dominion",+All!#REF!,IF(+All!$H495="Old Dominion",+All!#REF!,0))</f>
        <v>0</v>
      </c>
    </row>
    <row r="100" spans="1:63" x14ac:dyDescent="0.8">
      <c r="A100" s="70">
        <f>IF(+All!$F882="Old Dominion",+All!A882,IF(+All!$H882="Old Dominion",+All!A882,0))</f>
        <v>12</v>
      </c>
      <c r="B100" s="480" t="str">
        <f>IF(+All!$F882="Old Dominion",+All!B882,IF(+All!$H882="Old Dominion",+All!B882,0))</f>
        <v>Sat</v>
      </c>
      <c r="C100" s="104">
        <f>IF(+All!$F882="Old Dominion",+All!C882,IF(+All!$H882="Old Dominion",+All!C882,0))</f>
        <v>44520</v>
      </c>
      <c r="D100" s="105">
        <f>IF(+All!$F882="Old Dominion",+All!D882,IF(+All!$H882="Old Dominion",+All!D882,0))</f>
        <v>0.64583333333333337</v>
      </c>
      <c r="E100" s="707">
        <f>IF(+All!$F882="Old Dominion",+All!E882,IF(+All!$H882="Old Dominion",+All!E882,0))</f>
        <v>0</v>
      </c>
      <c r="F100" s="706" t="str">
        <f>IF(+All!$F882="Old Dominion",+All!F882,IF(+All!$H882="Old Dominion",+All!F882,0))</f>
        <v>Old Dominion</v>
      </c>
      <c r="G100" s="707" t="str">
        <f>IF(+All!$F882="Old Dominion",+All!G882,IF(+All!$H882="Old Dominion",+All!G882,0))</f>
        <v>CUSA</v>
      </c>
      <c r="H100" s="706" t="str">
        <f>IF(+All!$F882="Old Dominion",+All!H882,IF(+All!$H882="Old Dominion",+All!H882,0))</f>
        <v>Middle Tenn St</v>
      </c>
      <c r="I100" s="707" t="str">
        <f>IF(+All!$F882="Old Dominion",+All!I882,IF(+All!$H882="Old Dominion",+All!I882,0))</f>
        <v>CUSA</v>
      </c>
      <c r="J100" s="706" t="str">
        <f>IF(+All!$F882="Old Dominion",+All!J882,IF(+All!$H882="Old Dominion",+All!J882,0))</f>
        <v>Middle Tenn St</v>
      </c>
      <c r="K100" s="707" t="str">
        <f>IF(+All!$F882="Old Dominion",+All!K882,IF(+All!$H882="Old Dominion",+All!K882,0))</f>
        <v>Old Dominion</v>
      </c>
      <c r="L100" s="92">
        <f>IF(+All!$F882="Old Dominion",+All!L882,IF(+All!$H882="Old Dominion",+All!L882,0))</f>
        <v>4.5</v>
      </c>
      <c r="M100" s="93">
        <f>IF(+All!$F882="Old Dominion",+All!M882,IF(+All!$H882="Old Dominion",+All!M882,0))</f>
        <v>50.5</v>
      </c>
      <c r="N100" s="706" t="str">
        <f>IF(+All!$F882="Old Dominion",+All!N882,IF(+All!$H882="Old Dominion",+All!N882,0))</f>
        <v>Old Dominion</v>
      </c>
      <c r="O100" s="708">
        <f>IF(+All!$F882="Old Dominion",+All!O882,IF(+All!$H882="Old Dominion",+All!O882,0))</f>
        <v>24</v>
      </c>
      <c r="P100" s="708" t="str">
        <f>IF(+All!$F882="Old Dominion",+All!P882,IF(+All!$H882="Old Dominion",+All!P882,0))</f>
        <v>Middle Tenn St</v>
      </c>
      <c r="Q100" s="707">
        <f>IF(+All!$F882="Old Dominion",+All!Q882,IF(+All!$H882="Old Dominion",+All!Q882,0))</f>
        <v>17</v>
      </c>
      <c r="R100" s="706" t="str">
        <f>IF(+All!$F882="Old Dominion",+All!R882,IF(+All!$H882="Old Dominion",+All!R882,0))</f>
        <v>Old Dominion</v>
      </c>
      <c r="S100" s="708" t="str">
        <f>IF(+All!$F882="Old Dominion",+All!S882,IF(+All!$H882="Old Dominion",+All!S882,0))</f>
        <v>Middle Tenn St</v>
      </c>
      <c r="T100" s="706" t="str">
        <f>IF(+All!$F882="Old Dominion",+All!T882,IF(+All!$H882="Old Dominion",+All!T882,0))</f>
        <v>Old Dominion</v>
      </c>
      <c r="U100" s="707" t="str">
        <f>IF(+All!$F882="Old Dominion",+All!U882,IF(+All!$H882="Old Dominion",+All!U882,0))</f>
        <v>W</v>
      </c>
      <c r="V100" s="706">
        <f>IF(+All!$F538="Old Dominion",+All!#REF!,IF(+All!$H538="Old Dominion",+All!#REF!,0))</f>
        <v>0</v>
      </c>
      <c r="W100" s="76">
        <f>IF(+All!$F538="Old Dominion",+All!#REF!,IF(+All!$H538="Old Dominion",+All!#REF!,0))</f>
        <v>0</v>
      </c>
      <c r="X100" s="706">
        <f>IF(+All!$F538="Old Dominion",+All!#REF!,IF(+All!$H538="Old Dominion",+All!#REF!,0))</f>
        <v>0</v>
      </c>
      <c r="Y100" s="707">
        <f>IF(+All!$F538="Old Dominion",+All!#REF!,IF(+All!$H538="Old Dominion",+All!#REF!,0))</f>
        <v>0</v>
      </c>
      <c r="Z100" s="706">
        <f>IF(+All!$F538="Old Dominion",+All!#REF!,IF(+All!$H538="Old Dominion",+All!#REF!,0))</f>
        <v>0</v>
      </c>
      <c r="AA100" s="707">
        <f>IF(+All!$F538="Old Dominion",+All!#REF!,IF(+All!$H538="Old Dominion",+All!#REF!,0))</f>
        <v>0</v>
      </c>
      <c r="AB100" s="706">
        <f>IF(+All!$F538="Old Dominion",+All!#REF!,IF(+All!$H538="Old Dominion",+All!#REF!,0))</f>
        <v>0</v>
      </c>
      <c r="AC100" s="707">
        <f>IF(+All!$F538="Old Dominion",+All!#REF!,IF(+All!$H538="Old Dominion",+All!#REF!,0))</f>
        <v>0</v>
      </c>
      <c r="AD100" s="75">
        <f>IF(+All!$F538="Old Dominion",+All!#REF!,IF(+All!$H538="Old Dominion",+All!#REF!,0))</f>
        <v>0</v>
      </c>
      <c r="AE100" s="76">
        <f>IF(+All!$F538="Old Dominion",+All!#REF!,IF(+All!$H538="Old Dominion",+All!#REF!,0))</f>
        <v>0</v>
      </c>
      <c r="AF100" s="75">
        <f>IF(+All!$F538="Old Dominion",+All!#REF!,IF(+All!$H538="Old Dominion",+All!#REF!,0))</f>
        <v>0</v>
      </c>
      <c r="AG100" s="76">
        <f>IF(+All!$F538="Old Dominion",+All!#REF!,IF(+All!$H538="Old Dominion",+All!#REF!,0))</f>
        <v>0</v>
      </c>
      <c r="AH100" s="75">
        <f>IF(+All!$F538="Old Dominion",+All!#REF!,IF(+All!$H538="Old Dominion",+All!#REF!,0))</f>
        <v>0</v>
      </c>
      <c r="AI100" s="76">
        <f>IF(+All!$F538="Old Dominion",+All!#REF!,IF(+All!$H538="Old Dominion",+All!#REF!,0))</f>
        <v>0</v>
      </c>
      <c r="AJ100" s="75">
        <f>IF(+All!$F538="Old Dominion",+All!#REF!,IF(+All!$H538="Old Dominion",+All!#REF!,0))</f>
        <v>0</v>
      </c>
      <c r="AK100" s="76">
        <f>IF(+All!$F538="Old Dominion",+All!#REF!,IF(+All!$H538="Old Dominion",+All!#REF!,0))</f>
        <v>0</v>
      </c>
      <c r="AL100" s="81">
        <f>IF(+All!$F538="Old Dominion",+All!V538,IF(+All!$H538="Old Dominion",+All!V538,0))</f>
        <v>0</v>
      </c>
      <c r="AM100" s="82">
        <f>IF(+All!$F538="Old Dominion",+All!W538,IF(+All!$H538="Old Dominion",+All!W538,0))</f>
        <v>0</v>
      </c>
      <c r="AN100" s="81">
        <f>IF(+All!$F538="Old Dominion",+All!X538,IF(+All!$H538="Old Dominion",+All!X538,0))</f>
        <v>0</v>
      </c>
      <c r="AO100" s="83">
        <f>IF(+All!$F538="Old Dominion",+All!Y538,IF(+All!$H538="Old Dominion",+All!Y538,0))</f>
        <v>0</v>
      </c>
      <c r="AP100" s="84">
        <f>IF(+All!$F538="Old Dominion",+All!Z538,IF(+All!$H538="Old Dominion",+All!Z538,0))</f>
        <v>0</v>
      </c>
      <c r="AQ100" s="480">
        <f>IF(+All!$F538="Old Dominion",+All!#REF!,IF(+All!$H538="Old Dominion",+All!#REF!,0))</f>
        <v>0</v>
      </c>
      <c r="AR100" s="81">
        <f>IF(+All!$F538="Old Dominion",+All!#REF!,IF(+All!$H538="Old Dominion",+All!#REF!,0))</f>
        <v>0</v>
      </c>
      <c r="AS100" s="96">
        <f>IF(+All!$F538="Old Dominion",+All!#REF!,IF(+All!$H538="Old Dominion",+All!#REF!,0))</f>
        <v>0</v>
      </c>
      <c r="AT100" s="96">
        <f>IF(+All!$F538="Old Dominion",+All!#REF!,IF(+All!$H538="Old Dominion",+All!#REF!,0))</f>
        <v>0</v>
      </c>
      <c r="AU100" s="81">
        <f>IF(+All!$F538="Old Dominion",+All!#REF!,IF(+All!$H538="Old Dominion",+All!#REF!,0))</f>
        <v>0</v>
      </c>
      <c r="AV100" s="96">
        <f>IF(+All!$F538="Old Dominion",+All!#REF!,IF(+All!$H538="Old Dominion",+All!#REF!,0))</f>
        <v>0</v>
      </c>
      <c r="AW100" s="70">
        <f>IF(+All!$F538="Old Dominion",+All!#REF!,IF(+All!$H538="Old Dominion",+All!#REF!,0))</f>
        <v>0</v>
      </c>
      <c r="AX100" s="96">
        <f>IF(+All!$F538="Old Dominion",+All!#REF!,IF(+All!$H538="Old Dominion",+All!#REF!,0))</f>
        <v>0</v>
      </c>
      <c r="AY100" s="103">
        <f>IF(+All!$F538="Old Dominion",+All!#REF!,IF(+All!$H538="Old Dominion",+All!#REF!,0))</f>
        <v>0</v>
      </c>
      <c r="AZ100" s="82">
        <f>IF(+All!$F538="Old Dominion",+All!#REF!,IF(+All!$H538="Old Dominion",+All!#REF!,0))</f>
        <v>0</v>
      </c>
      <c r="BA100" s="83">
        <f>IF(+All!$F538="Old Dominion",+All!#REF!,IF(+All!$H538="Old Dominion",+All!#REF!,0))</f>
        <v>0</v>
      </c>
      <c r="BB100" s="83">
        <f>IF(+All!$F538="Old Dominion",+All!#REF!,IF(+All!$H538="Old Dominion",+All!#REF!,0))</f>
        <v>0</v>
      </c>
      <c r="BC100" s="480">
        <f>IF(+All!$F538="Old Dominion",+All!#REF!,IF(+All!$H538="Old Dominion",+All!#REF!,0))</f>
        <v>0</v>
      </c>
      <c r="BD100" s="81">
        <f>IF(+All!$F538="Old Dominion",+All!#REF!,IF(+All!$H538="Old Dominion",+All!#REF!,0))</f>
        <v>0</v>
      </c>
      <c r="BE100" s="96">
        <f>IF(+All!$F538="Old Dominion",+All!#REF!,IF(+All!$H538="Old Dominion",+All!#REF!,0))</f>
        <v>0</v>
      </c>
      <c r="BF100" s="96">
        <f>IF(+All!$F538="Old Dominion",+All!#REF!,IF(+All!$H538="Old Dominion",+All!#REF!,0))</f>
        <v>0</v>
      </c>
      <c r="BG100" s="81">
        <f>IF(+All!$F538="Old Dominion",+All!#REF!,IF(+All!$H538="Old Dominion",+All!#REF!,0))</f>
        <v>0</v>
      </c>
      <c r="BH100" s="96">
        <f>IF(+All!$F538="Old Dominion",+All!#REF!,IF(+All!$H538="Old Dominion",+All!#REF!,0))</f>
        <v>0</v>
      </c>
      <c r="BI100" s="70">
        <f>IF(+All!$F538="Old Dominion",+All!#REF!,IF(+All!$H538="Old Dominion",+All!#REF!,0))</f>
        <v>0</v>
      </c>
      <c r="BJ100" s="92">
        <f>IF(+All!$F538="Old Dominion",+All!#REF!,IF(+All!$H538="Old Dominion",+All!#REF!,0))</f>
        <v>0</v>
      </c>
      <c r="BK100" s="93">
        <f>IF(+All!$F538="Old Dominion",+All!#REF!,IF(+All!$H538="Old Dominion",+All!#REF!,0))</f>
        <v>0</v>
      </c>
    </row>
    <row r="101" spans="1:63" x14ac:dyDescent="0.8">
      <c r="A101" s="70">
        <f>IF(+All!$F942="Old Dominion",+All!A942,IF(+All!$H942="Old Dominion",+All!A942,0))</f>
        <v>0</v>
      </c>
      <c r="B101" s="480">
        <f>IF(+All!$F942="Old Dominion",+All!B942,IF(+All!$H942="Old Dominion",+All!B942,0))</f>
        <v>0</v>
      </c>
      <c r="C101" s="104">
        <f>IF(+All!$F942="Old Dominion",+All!C942,IF(+All!$H942="Old Dominion",+All!C942,0))</f>
        <v>0</v>
      </c>
      <c r="D101" s="105">
        <f>IF(+All!$F942="Old Dominion",+All!D942,IF(+All!$H942="Old Dominion",+All!D942,0))</f>
        <v>0</v>
      </c>
      <c r="E101" s="707">
        <f>IF(+All!$F942="Old Dominion",+All!E942,IF(+All!$H942="Old Dominion",+All!E942,0))</f>
        <v>0</v>
      </c>
      <c r="F101" s="706">
        <f>IF(+All!$F942="Old Dominion",+All!F942,IF(+All!$H942="Old Dominion",+All!F942,0))</f>
        <v>0</v>
      </c>
      <c r="G101" s="707">
        <f>IF(+All!$F942="Old Dominion",+All!G942,IF(+All!$H942="Old Dominion",+All!G942,0))</f>
        <v>0</v>
      </c>
      <c r="H101" s="706">
        <f>IF(+All!$F942="Old Dominion",+All!H942,IF(+All!$H942="Old Dominion",+All!H942,0))</f>
        <v>0</v>
      </c>
      <c r="I101" s="707">
        <f>IF(+All!$F942="Old Dominion",+All!I942,IF(+All!$H942="Old Dominion",+All!I942,0))</f>
        <v>0</v>
      </c>
      <c r="J101" s="706">
        <f>IF(+All!$F942="Old Dominion",+All!J942,IF(+All!$H942="Old Dominion",+All!J942,0))</f>
        <v>0</v>
      </c>
      <c r="K101" s="707">
        <f>IF(+All!$F942="Old Dominion",+All!K942,IF(+All!$H942="Old Dominion",+All!K942,0))</f>
        <v>0</v>
      </c>
      <c r="L101" s="92">
        <f>IF(+All!$F942="Old Dominion",+All!L942,IF(+All!$H942="Old Dominion",+All!L942,0))</f>
        <v>0</v>
      </c>
      <c r="M101" s="93">
        <f>IF(+All!$F942="Old Dominion",+All!M942,IF(+All!$H942="Old Dominion",+All!M942,0))</f>
        <v>0</v>
      </c>
      <c r="N101" s="706">
        <f>IF(+All!$F942="Old Dominion",+All!N942,IF(+All!$H942="Old Dominion",+All!N942,0))</f>
        <v>0</v>
      </c>
      <c r="O101" s="708">
        <f>IF(+All!$F942="Old Dominion",+All!O942,IF(+All!$H942="Old Dominion",+All!O942,0))</f>
        <v>0</v>
      </c>
      <c r="P101" s="708">
        <f>IF(+All!$F942="Old Dominion",+All!P942,IF(+All!$H942="Old Dominion",+All!P942,0))</f>
        <v>0</v>
      </c>
      <c r="Q101" s="707">
        <f>IF(+All!$F942="Old Dominion",+All!Q942,IF(+All!$H942="Old Dominion",+All!Q942,0))</f>
        <v>0</v>
      </c>
      <c r="R101" s="706">
        <f>IF(+All!$F942="Old Dominion",+All!R942,IF(+All!$H942="Old Dominion",+All!R942,0))</f>
        <v>0</v>
      </c>
      <c r="S101" s="708">
        <f>IF(+All!$F942="Old Dominion",+All!S942,IF(+All!$H942="Old Dominion",+All!S942,0))</f>
        <v>0</v>
      </c>
      <c r="T101" s="706">
        <f>IF(+All!$F942="Old Dominion",+All!T942,IF(+All!$H942="Old Dominion",+All!T942,0))</f>
        <v>0</v>
      </c>
      <c r="U101" s="707">
        <f>IF(+All!$F942="Old Dominion",+All!U942,IF(+All!$H942="Old Dominion",+All!U942,0))</f>
        <v>0</v>
      </c>
      <c r="V101" s="706" t="e">
        <f>IF(+All!#REF!="Old Dominion",+All!#REF!,IF(+All!#REF!="Old Dominion",+All!#REF!,0))</f>
        <v>#REF!</v>
      </c>
      <c r="W101" s="76" t="e">
        <f>IF(+All!#REF!="Old Dominion",+All!#REF!,IF(+All!#REF!="Old Dominion",+All!#REF!,0))</f>
        <v>#REF!</v>
      </c>
      <c r="X101" s="706" t="e">
        <f>IF(+All!#REF!="Old Dominion",+All!#REF!,IF(+All!#REF!="Old Dominion",+All!#REF!,0))</f>
        <v>#REF!</v>
      </c>
      <c r="Y101" s="707" t="e">
        <f>IF(+All!#REF!="Old Dominion",+All!#REF!,IF(+All!#REF!="Old Dominion",+All!#REF!,0))</f>
        <v>#REF!</v>
      </c>
      <c r="Z101" s="706" t="e">
        <f>IF(+All!#REF!="Old Dominion",+All!#REF!,IF(+All!#REF!="Old Dominion",+All!#REF!,0))</f>
        <v>#REF!</v>
      </c>
      <c r="AA101" s="707" t="e">
        <f>IF(+All!#REF!="Old Dominion",+All!#REF!,IF(+All!#REF!="Old Dominion",+All!#REF!,0))</f>
        <v>#REF!</v>
      </c>
      <c r="AB101" s="706" t="e">
        <f>IF(+All!#REF!="Old Dominion",+All!#REF!,IF(+All!#REF!="Old Dominion",+All!#REF!,0))</f>
        <v>#REF!</v>
      </c>
      <c r="AC101" s="707" t="e">
        <f>IF(+All!#REF!="Old Dominion",+All!#REF!,IF(+All!#REF!="Old Dominion",+All!#REF!,0))</f>
        <v>#REF!</v>
      </c>
      <c r="AD101" s="75" t="e">
        <f>IF(+All!#REF!="Old Dominion",+All!#REF!,IF(+All!#REF!="Old Dominion",+All!#REF!,0))</f>
        <v>#REF!</v>
      </c>
      <c r="AE101" s="76" t="e">
        <f>IF(+All!#REF!="Old Dominion",+All!#REF!,IF(+All!#REF!="Old Dominion",+All!#REF!,0))</f>
        <v>#REF!</v>
      </c>
      <c r="AF101" s="75" t="e">
        <f>IF(+All!#REF!="Old Dominion",+All!#REF!,IF(+All!#REF!="Old Dominion",+All!#REF!,0))</f>
        <v>#REF!</v>
      </c>
      <c r="AG101" s="76" t="e">
        <f>IF(+All!#REF!="Old Dominion",+All!#REF!,IF(+All!#REF!="Old Dominion",+All!#REF!,0))</f>
        <v>#REF!</v>
      </c>
      <c r="AH101" s="75" t="e">
        <f>IF(+All!#REF!="Old Dominion",+All!#REF!,IF(+All!#REF!="Old Dominion",+All!#REF!,0))</f>
        <v>#REF!</v>
      </c>
      <c r="AI101" s="76" t="e">
        <f>IF(+All!#REF!="Old Dominion",+All!#REF!,IF(+All!#REF!="Old Dominion",+All!#REF!,0))</f>
        <v>#REF!</v>
      </c>
      <c r="AJ101" s="75" t="e">
        <f>IF(+All!#REF!="Old Dominion",+All!#REF!,IF(+All!#REF!="Old Dominion",+All!#REF!,0))</f>
        <v>#REF!</v>
      </c>
      <c r="AK101" s="76" t="e">
        <f>IF(+All!#REF!="Old Dominion",+All!#REF!,IF(+All!#REF!="Old Dominion",+All!#REF!,0))</f>
        <v>#REF!</v>
      </c>
      <c r="AL101" s="81" t="e">
        <f>IF(+All!#REF!="Old Dominion",+All!#REF!,IF(+All!#REF!="Old Dominion",+All!#REF!,0))</f>
        <v>#REF!</v>
      </c>
      <c r="AM101" s="82" t="e">
        <f>IF(+All!#REF!="Old Dominion",+All!#REF!,IF(+All!#REF!="Old Dominion",+All!#REF!,0))</f>
        <v>#REF!</v>
      </c>
      <c r="AN101" s="81" t="e">
        <f>IF(+All!#REF!="Old Dominion",+All!#REF!,IF(+All!#REF!="Old Dominion",+All!#REF!,0))</f>
        <v>#REF!</v>
      </c>
      <c r="AO101" s="83" t="e">
        <f>IF(+All!#REF!="Old Dominion",+All!#REF!,IF(+All!#REF!="Old Dominion",+All!#REF!,0))</f>
        <v>#REF!</v>
      </c>
      <c r="AP101" s="84" t="e">
        <f>IF(+All!#REF!="Old Dominion",+All!#REF!,IF(+All!#REF!="Old Dominion",+All!#REF!,0))</f>
        <v>#REF!</v>
      </c>
      <c r="AQ101" s="480" t="e">
        <f>IF(+All!#REF!="Old Dominion",+All!#REF!,IF(+All!#REF!="Old Dominion",+All!#REF!,0))</f>
        <v>#REF!</v>
      </c>
      <c r="AR101" s="81" t="e">
        <f>IF(+All!#REF!="Old Dominion",+All!#REF!,IF(+All!#REF!="Old Dominion",+All!#REF!,0))</f>
        <v>#REF!</v>
      </c>
      <c r="AS101" s="96" t="e">
        <f>IF(+All!#REF!="Old Dominion",+All!#REF!,IF(+All!#REF!="Old Dominion",+All!#REF!,0))</f>
        <v>#REF!</v>
      </c>
      <c r="AT101" s="96" t="e">
        <f>IF(+All!#REF!="Old Dominion",+All!#REF!,IF(+All!#REF!="Old Dominion",+All!#REF!,0))</f>
        <v>#REF!</v>
      </c>
      <c r="AU101" s="81" t="e">
        <f>IF(+All!#REF!="Old Dominion",+All!#REF!,IF(+All!#REF!="Old Dominion",+All!#REF!,0))</f>
        <v>#REF!</v>
      </c>
      <c r="AV101" s="96" t="e">
        <f>IF(+All!#REF!="Old Dominion",+All!#REF!,IF(+All!#REF!="Old Dominion",+All!#REF!,0))</f>
        <v>#REF!</v>
      </c>
      <c r="AW101" s="70" t="e">
        <f>IF(+All!#REF!="Old Dominion",+All!#REF!,IF(+All!#REF!="Old Dominion",+All!#REF!,0))</f>
        <v>#REF!</v>
      </c>
      <c r="AX101" s="96" t="e">
        <f>IF(+All!#REF!="Old Dominion",+All!#REF!,IF(+All!#REF!="Old Dominion",+All!#REF!,0))</f>
        <v>#REF!</v>
      </c>
      <c r="AY101" s="103" t="e">
        <f>IF(+All!#REF!="Old Dominion",+All!#REF!,IF(+All!#REF!="Old Dominion",+All!#REF!,0))</f>
        <v>#REF!</v>
      </c>
      <c r="AZ101" s="82" t="e">
        <f>IF(+All!#REF!="Old Dominion",+All!#REF!,IF(+All!#REF!="Old Dominion",+All!#REF!,0))</f>
        <v>#REF!</v>
      </c>
      <c r="BA101" s="83" t="e">
        <f>IF(+All!#REF!="Old Dominion",+All!#REF!,IF(+All!#REF!="Old Dominion",+All!#REF!,0))</f>
        <v>#REF!</v>
      </c>
      <c r="BB101" s="83" t="e">
        <f>IF(+All!#REF!="Old Dominion",+All!#REF!,IF(+All!#REF!="Old Dominion",+All!#REF!,0))</f>
        <v>#REF!</v>
      </c>
      <c r="BC101" s="480" t="e">
        <f>IF(+All!#REF!="Old Dominion",+All!#REF!,IF(+All!#REF!="Old Dominion",+All!#REF!,0))</f>
        <v>#REF!</v>
      </c>
      <c r="BD101" s="81" t="e">
        <f>IF(+All!#REF!="Old Dominion",+All!#REF!,IF(+All!#REF!="Old Dominion",+All!#REF!,0))</f>
        <v>#REF!</v>
      </c>
      <c r="BE101" s="96" t="e">
        <f>IF(+All!#REF!="Old Dominion",+All!#REF!,IF(+All!#REF!="Old Dominion",+All!#REF!,0))</f>
        <v>#REF!</v>
      </c>
      <c r="BF101" s="96" t="e">
        <f>IF(+All!#REF!="Old Dominion",+All!#REF!,IF(+All!#REF!="Old Dominion",+All!#REF!,0))</f>
        <v>#REF!</v>
      </c>
      <c r="BG101" s="81" t="e">
        <f>IF(+All!#REF!="Old Dominion",+All!#REF!,IF(+All!#REF!="Old Dominion",+All!#REF!,0))</f>
        <v>#REF!</v>
      </c>
      <c r="BH101" s="96" t="e">
        <f>IF(+All!#REF!="Old Dominion",+All!#REF!,IF(+All!#REF!="Old Dominion",+All!#REF!,0))</f>
        <v>#REF!</v>
      </c>
      <c r="BI101" s="70" t="e">
        <f>IF(+All!#REF!="Old Dominion",+All!#REF!,IF(+All!#REF!="Old Dominion",+All!#REF!,0))</f>
        <v>#REF!</v>
      </c>
      <c r="BJ101" s="92" t="e">
        <f>IF(+All!#REF!="Old Dominion",+All!#REF!,IF(+All!#REF!="Old Dominion",+All!#REF!,0))</f>
        <v>#REF!</v>
      </c>
      <c r="BK101" s="93" t="e">
        <f>IF(+All!#REF!="Old Dominion",+All!#REF!,IF(+All!#REF!="Old Dominion",+All!#REF!,0))</f>
        <v>#REF!</v>
      </c>
    </row>
    <row r="102" spans="1:63" x14ac:dyDescent="0.8">
      <c r="B102" s="70"/>
      <c r="C102" s="94"/>
      <c r="D102" s="73"/>
      <c r="F102" s="1219" t="str">
        <f>F103</f>
        <v>Rice</v>
      </c>
      <c r="G102" s="1251"/>
      <c r="H102" s="1251"/>
      <c r="I102" s="1252"/>
      <c r="L102" s="78"/>
      <c r="M102" s="79"/>
      <c r="W102" s="74"/>
      <c r="AD102" s="77"/>
      <c r="AE102" s="74"/>
      <c r="AF102" s="77"/>
      <c r="AG102" s="74"/>
      <c r="AH102" s="77"/>
      <c r="AI102" s="74"/>
      <c r="AJ102" s="77"/>
      <c r="AK102" s="74"/>
      <c r="AQ102" s="480"/>
      <c r="AR102" s="482"/>
      <c r="AS102" s="483"/>
      <c r="AT102" s="483"/>
      <c r="AU102" s="482"/>
      <c r="AV102" s="483"/>
      <c r="AW102" s="484"/>
      <c r="AX102" s="483"/>
      <c r="AY102" s="88"/>
      <c r="AZ102" s="89"/>
      <c r="BA102" s="90"/>
      <c r="BB102" s="90"/>
      <c r="BC102" s="91"/>
      <c r="BD102" s="482"/>
      <c r="BE102" s="483"/>
      <c r="BF102" s="483"/>
      <c r="BG102" s="482"/>
      <c r="BH102" s="483"/>
      <c r="BI102" s="484"/>
    </row>
    <row r="103" spans="1:63" x14ac:dyDescent="0.8">
      <c r="A103" s="70">
        <f>IF(+All!$F83="Rice",+All!A83,IF(+All!$H83="Rice",+All!A83,0))</f>
        <v>1</v>
      </c>
      <c r="B103" s="480" t="str">
        <f>IF(+All!$F83="Rice",+All!B83,IF(+All!$H83="Rice",+All!B83,0))</f>
        <v>Sat</v>
      </c>
      <c r="C103" s="72">
        <f>IF(+All!$F83="Rice",+All!C83,IF(+All!$H83="Rice",+All!C83,0))</f>
        <v>44443</v>
      </c>
      <c r="D103" s="73">
        <f>IF(+All!$F83="Rice",+All!D83,IF(+All!$H83="Rice",+All!D83,0))</f>
        <v>0.58333333333333337</v>
      </c>
      <c r="E103" s="707" t="str">
        <f>IF(+All!$F83="Rice",+All!E83,IF(+All!$H83="Rice",+All!E83,0))</f>
        <v>SEC</v>
      </c>
      <c r="F103" s="75" t="str">
        <f>IF(+All!$F83="Rice",+All!F83,IF(+All!$H83="Rice",+All!F83,0))</f>
        <v>Rice</v>
      </c>
      <c r="G103" s="76" t="str">
        <f>IF(+All!$F83="Rice",+All!G83,IF(+All!$H83="Rice",+All!G83,0))</f>
        <v>CUSA</v>
      </c>
      <c r="H103" s="75" t="str">
        <f>IF(+All!$F83="Rice",+All!H83,IF(+All!$H83="Rice",+All!H83,0))</f>
        <v>Arkansas</v>
      </c>
      <c r="I103" s="76" t="str">
        <f>IF(+All!$F83="Rice",+All!I83,IF(+All!$H83="Rice",+All!I83,0))</f>
        <v>SEC</v>
      </c>
      <c r="J103" s="706" t="str">
        <f>IF(+All!$F83="Rice",+All!J83,IF(+All!$H83="Rice",+All!J83,0))</f>
        <v>Arkansas</v>
      </c>
      <c r="K103" s="707" t="str">
        <f>IF(+All!$F83="Rice",+All!K83,IF(+All!$H83="Rice",+All!K83,0))</f>
        <v>Rice</v>
      </c>
      <c r="L103" s="78">
        <f>IF(+All!$F83="Rice",+All!L83,IF(+All!$H83="Rice",+All!L83,0))</f>
        <v>19.5</v>
      </c>
      <c r="M103" s="79">
        <f>IF(+All!$F83="Rice",+All!M83,IF(+All!$H83="Rice",+All!M83,0))</f>
        <v>50</v>
      </c>
      <c r="N103" s="706" t="str">
        <f>IF(+All!$F83="Rice",+All!N83,IF(+All!$H83="Rice",+All!N83,0))</f>
        <v>Arkansas</v>
      </c>
      <c r="O103" s="708">
        <f>IF(+All!$F83="Rice",+All!O83,IF(+All!$H83="Rice",+All!O83,0))</f>
        <v>38</v>
      </c>
      <c r="P103" s="708" t="str">
        <f>IF(+All!$F83="Rice",+All!P83,IF(+All!$H83="Rice",+All!P83,0))</f>
        <v>Rice</v>
      </c>
      <c r="Q103" s="707">
        <f>IF(+All!$F83="Rice",+All!Q83,IF(+All!$H83="Rice",+All!Q83,0))</f>
        <v>17</v>
      </c>
      <c r="R103" s="706" t="str">
        <f>IF(+All!$F83="Rice",+All!R83,IF(+All!$H83="Rice",+All!R83,0))</f>
        <v>Arkansas</v>
      </c>
      <c r="S103" s="708" t="str">
        <f>IF(+All!$F83="Rice",+All!S83,IF(+All!$H83="Rice",+All!S83,0))</f>
        <v>Rice</v>
      </c>
      <c r="T103" s="706" t="str">
        <f>IF(+All!$F83="Rice",+All!T83,IF(+All!$H83="Rice",+All!T83,0))</f>
        <v>Arkansas</v>
      </c>
      <c r="U103" s="707" t="str">
        <f>IF(+All!$F83="Rice",+All!U83,IF(+All!$H83="Rice",+All!U83,0))</f>
        <v>W</v>
      </c>
      <c r="V103" s="706"/>
      <c r="W103" s="707"/>
      <c r="X103" s="706"/>
      <c r="Y103" s="707"/>
      <c r="Z103" s="706"/>
      <c r="AA103" s="707"/>
      <c r="AB103" s="706"/>
      <c r="AC103" s="707"/>
      <c r="AD103" s="706"/>
      <c r="AE103" s="707"/>
      <c r="AF103" s="706"/>
      <c r="AG103" s="707"/>
      <c r="AH103" s="706"/>
      <c r="AI103" s="707"/>
      <c r="AJ103" s="706"/>
      <c r="AK103" s="707"/>
      <c r="AQ103" s="480"/>
      <c r="AR103" s="482"/>
      <c r="AS103" s="483"/>
      <c r="AT103" s="483"/>
      <c r="AU103" s="482"/>
      <c r="AV103" s="483"/>
      <c r="AW103" s="484"/>
      <c r="AX103" s="483"/>
      <c r="AY103" s="88"/>
      <c r="AZ103" s="89"/>
      <c r="BA103" s="90"/>
      <c r="BB103" s="90"/>
      <c r="BC103" s="91"/>
      <c r="BD103" s="482"/>
      <c r="BE103" s="483"/>
      <c r="BF103" s="483"/>
      <c r="BG103" s="482"/>
      <c r="BH103" s="483"/>
      <c r="BI103" s="484"/>
    </row>
    <row r="104" spans="1:63" x14ac:dyDescent="0.8">
      <c r="A104" s="70">
        <f>IF(+All!$F137="Rice",+All!A137,IF(+All!$H137="Rice",+All!A137,0))</f>
        <v>2</v>
      </c>
      <c r="B104" s="480" t="str">
        <f>IF(+All!$F137="Rice",+All!B137,IF(+All!$H137="Rice",+All!B137,0))</f>
        <v>Sat</v>
      </c>
      <c r="C104" s="72">
        <f>IF(+All!$F137="Rice",+All!C137,IF(+All!$H137="Rice",+All!C137,0))</f>
        <v>44450</v>
      </c>
      <c r="D104" s="73">
        <f>IF(+All!$F137="Rice",+All!D137,IF(+All!$H137="Rice",+All!D137,0))</f>
        <v>0.77083333333333337</v>
      </c>
      <c r="E104" s="707" t="str">
        <f>IF(+All!$F137="Rice",+All!E137,IF(+All!$H137="Rice",+All!E137,0))</f>
        <v>espn3</v>
      </c>
      <c r="F104" s="75" t="str">
        <f>IF(+All!$F137="Rice",+All!F137,IF(+All!$H137="Rice",+All!F137,0))</f>
        <v>Houston</v>
      </c>
      <c r="G104" s="76" t="str">
        <f>IF(+All!$F137="Rice",+All!G137,IF(+All!$H137="Rice",+All!G137,0))</f>
        <v>AAC</v>
      </c>
      <c r="H104" s="75" t="str">
        <f>IF(+All!$F137="Rice",+All!H137,IF(+All!$H137="Rice",+All!H137,0))</f>
        <v>Rice</v>
      </c>
      <c r="I104" s="76" t="str">
        <f>IF(+All!$F137="Rice",+All!I137,IF(+All!$H137="Rice",+All!I137,0))</f>
        <v>CUSA</v>
      </c>
      <c r="J104" s="706" t="str">
        <f>IF(+All!$F137="Rice",+All!J137,IF(+All!$H137="Rice",+All!J137,0))</f>
        <v>Houston</v>
      </c>
      <c r="K104" s="707" t="str">
        <f>IF(+All!$F137="Rice",+All!K137,IF(+All!$H137="Rice",+All!K137,0))</f>
        <v>Rice</v>
      </c>
      <c r="L104" s="78">
        <f>IF(+All!$F137="Rice",+All!L137,IF(+All!$H137="Rice",+All!L137,0))</f>
        <v>8</v>
      </c>
      <c r="M104" s="79">
        <f>IF(+All!$F137="Rice",+All!M137,IF(+All!$H137="Rice",+All!M137,0))</f>
        <v>53</v>
      </c>
      <c r="N104" s="706" t="str">
        <f>IF(+All!$F137="Rice",+All!N137,IF(+All!$H137="Rice",+All!N137,0))</f>
        <v>Houston</v>
      </c>
      <c r="O104" s="708">
        <f>IF(+All!$F137="Rice",+All!O137,IF(+All!$H137="Rice",+All!O137,0))</f>
        <v>44</v>
      </c>
      <c r="P104" s="708" t="str">
        <f>IF(+All!$F137="Rice",+All!P137,IF(+All!$H137="Rice",+All!P137,0))</f>
        <v>Rice</v>
      </c>
      <c r="Q104" s="707">
        <f>IF(+All!$F137="Rice",+All!Q137,IF(+All!$H137="Rice",+All!Q137,0))</f>
        <v>7</v>
      </c>
      <c r="R104" s="706" t="str">
        <f>IF(+All!$F137="Rice",+All!R137,IF(+All!$H137="Rice",+All!R137,0))</f>
        <v>Houston</v>
      </c>
      <c r="S104" s="708" t="str">
        <f>IF(+All!$F137="Rice",+All!S137,IF(+All!$H137="Rice",+All!S137,0))</f>
        <v>Rice</v>
      </c>
      <c r="T104" s="706" t="str">
        <f>IF(+All!$F137="Rice",+All!T137,IF(+All!$H137="Rice",+All!T137,0))</f>
        <v>Houston</v>
      </c>
      <c r="U104" s="707" t="str">
        <f>IF(+All!$F137="Rice",+All!U137,IF(+All!$H137="Rice",+All!U137,0))</f>
        <v>W</v>
      </c>
      <c r="V104" s="706">
        <f>IF(+All!$F128="Rice",+All!#REF!,IF(+All!$H128="Rice",+All!#REF!,0))</f>
        <v>0</v>
      </c>
      <c r="W104" s="707">
        <f>IF(+All!$F128="Rice",+All!#REF!,IF(+All!$H128="Rice",+All!#REF!,0))</f>
        <v>0</v>
      </c>
      <c r="X104" s="706">
        <f>IF(+All!$F128="Rice",+All!#REF!,IF(+All!$H128="Rice",+All!#REF!,0))</f>
        <v>0</v>
      </c>
      <c r="Y104" s="707">
        <f>IF(+All!$F128="Rice",+All!#REF!,IF(+All!$H128="Rice",+All!#REF!,0))</f>
        <v>0</v>
      </c>
      <c r="Z104" s="706">
        <f>IF(+All!$F128="Rice",+All!#REF!,IF(+All!$H128="Rice",+All!#REF!,0))</f>
        <v>0</v>
      </c>
      <c r="AA104" s="707">
        <f>IF(+All!$F128="Rice",+All!#REF!,IF(+All!$H128="Rice",+All!#REF!,0))</f>
        <v>0</v>
      </c>
      <c r="AB104" s="706">
        <f>IF(+All!$F128="Rice",+All!#REF!,IF(+All!$H128="Rice",+All!#REF!,0))</f>
        <v>0</v>
      </c>
      <c r="AC104" s="707">
        <f>IF(+All!$F128="Rice",+All!#REF!,IF(+All!$H128="Rice",+All!#REF!,0))</f>
        <v>0</v>
      </c>
      <c r="AD104" s="706">
        <f>IF(+All!$F128="Rice",+All!#REF!,IF(+All!$H128="Rice",+All!#REF!,0))</f>
        <v>0</v>
      </c>
      <c r="AE104" s="707">
        <f>IF(+All!$F128="Rice",+All!#REF!,IF(+All!$H128="Rice",+All!#REF!,0))</f>
        <v>0</v>
      </c>
      <c r="AF104" s="706">
        <f>IF(+All!$F128="Rice",+All!#REF!,IF(+All!$H128="Rice",+All!#REF!,0))</f>
        <v>0</v>
      </c>
      <c r="AG104" s="707">
        <f>IF(+All!$F128="Rice",+All!#REF!,IF(+All!$H128="Rice",+All!#REF!,0))</f>
        <v>0</v>
      </c>
      <c r="AH104" s="706">
        <f>IF(+All!$F128="Rice",+All!#REF!,IF(+All!$H128="Rice",+All!#REF!,0))</f>
        <v>0</v>
      </c>
      <c r="AI104" s="707">
        <f>IF(+All!$F128="Rice",+All!#REF!,IF(+All!$H128="Rice",+All!#REF!,0))</f>
        <v>0</v>
      </c>
      <c r="AJ104" s="706">
        <f>IF(+All!$F128="Rice",+All!#REF!,IF(+All!$H128="Rice",+All!#REF!,0))</f>
        <v>0</v>
      </c>
      <c r="AK104" s="707">
        <f>IF(+All!$F128="Rice",+All!#REF!,IF(+All!$H128="Rice",+All!#REF!,0))</f>
        <v>0</v>
      </c>
      <c r="AL104" s="81">
        <f>IF(+All!$F128="Rice",+All!V128,IF(+All!$H128="Rice",+All!V128,0))</f>
        <v>0</v>
      </c>
      <c r="AM104" s="82">
        <f>IF(+All!$F128="Rice",+All!W128,IF(+All!$H128="Rice",+All!W128,0))</f>
        <v>0</v>
      </c>
      <c r="AN104" s="81">
        <f>IF(+All!$F128="Rice",+All!X128,IF(+All!$H128="Rice",+All!X128,0))</f>
        <v>0</v>
      </c>
      <c r="AO104" s="83">
        <f>IF(+All!$F128="Rice",+All!Y128,IF(+All!$H128="Rice",+All!Y128,0))</f>
        <v>0</v>
      </c>
      <c r="AP104" s="84">
        <f>IF(+All!$F128="Rice",+All!Z128,IF(+All!$H128="Rice",+All!Z128,0))</f>
        <v>0</v>
      </c>
      <c r="AQ104" s="480">
        <f>IF(+All!$F128="Rice",+All!#REF!,IF(+All!$H128="Rice",+All!#REF!,0))</f>
        <v>0</v>
      </c>
      <c r="AR104" s="482">
        <f>IF(+All!$F128="Rice",+All!#REF!,IF(+All!$H128="Rice",+All!#REF!,0))</f>
        <v>0</v>
      </c>
      <c r="AS104" s="483">
        <f>IF(+All!$F128="Rice",+All!#REF!,IF(+All!$H128="Rice",+All!#REF!,0))</f>
        <v>0</v>
      </c>
      <c r="AT104" s="483">
        <f>IF(+All!$F128="Rice",+All!#REF!,IF(+All!$H128="Rice",+All!#REF!,0))</f>
        <v>0</v>
      </c>
      <c r="AU104" s="482">
        <f>IF(+All!$F128="Rice",+All!#REF!,IF(+All!$H128="Rice",+All!#REF!,0))</f>
        <v>0</v>
      </c>
      <c r="AV104" s="483">
        <f>IF(+All!$F128="Rice",+All!#REF!,IF(+All!$H128="Rice",+All!#REF!,0))</f>
        <v>0</v>
      </c>
      <c r="AW104" s="484">
        <f>IF(+All!$F128="Rice",+All!#REF!,IF(+All!$H128="Rice",+All!#REF!,0))</f>
        <v>0</v>
      </c>
      <c r="AX104" s="483">
        <f>IF(+All!$F128="Rice",+All!#REF!,IF(+All!$H128="Rice",+All!#REF!,0))</f>
        <v>0</v>
      </c>
      <c r="AY104" s="88">
        <f>IF(+All!$F128="Rice",+All!#REF!,IF(+All!$H128="Rice",+All!#REF!,0))</f>
        <v>0</v>
      </c>
      <c r="AZ104" s="89">
        <f>IF(+All!$F128="Rice",+All!#REF!,IF(+All!$H128="Rice",+All!#REF!,0))</f>
        <v>0</v>
      </c>
      <c r="BA104" s="90">
        <f>IF(+All!$F128="Rice",+All!#REF!,IF(+All!$H128="Rice",+All!#REF!,0))</f>
        <v>0</v>
      </c>
      <c r="BB104" s="90">
        <f>IF(+All!$F128="Rice",+All!#REF!,IF(+All!$H128="Rice",+All!#REF!,0))</f>
        <v>0</v>
      </c>
      <c r="BC104" s="91">
        <f>IF(+All!$F128="Rice",+All!#REF!,IF(+All!$H128="Rice",+All!#REF!,0))</f>
        <v>0</v>
      </c>
      <c r="BD104" s="482">
        <f>IF(+All!$F128="Rice",+All!#REF!,IF(+All!$H128="Rice",+All!#REF!,0))</f>
        <v>0</v>
      </c>
      <c r="BE104" s="483">
        <f>IF(+All!$F128="Rice",+All!#REF!,IF(+All!$H128="Rice",+All!#REF!,0))</f>
        <v>0</v>
      </c>
      <c r="BF104" s="483">
        <f>IF(+All!$F128="Rice",+All!#REF!,IF(+All!$H128="Rice",+All!#REF!,0))</f>
        <v>0</v>
      </c>
      <c r="BG104" s="482">
        <f>IF(+All!$F128="Rice",+All!#REF!,IF(+All!$H128="Rice",+All!#REF!,0))</f>
        <v>0</v>
      </c>
      <c r="BH104" s="483">
        <f>IF(+All!$F128="Rice",+All!#REF!,IF(+All!$H128="Rice",+All!#REF!,0))</f>
        <v>0</v>
      </c>
      <c r="BI104" s="484">
        <f>IF(+All!$F128="Rice",+All!#REF!,IF(+All!$H128="Rice",+All!#REF!,0))</f>
        <v>0</v>
      </c>
      <c r="BJ104" s="92">
        <f>IF(+All!$F128="Rice",+All!#REF!,IF(+All!$H128="Rice",+All!#REF!,0))</f>
        <v>0</v>
      </c>
      <c r="BK104" s="93">
        <f>IF(+All!$F128="Rice",+All!#REF!,IF(+All!$H128="Rice",+All!#REF!,0))</f>
        <v>0</v>
      </c>
    </row>
    <row r="105" spans="1:63" x14ac:dyDescent="0.8">
      <c r="A105" s="70">
        <f>IF(+All!$F202="Rice",+All!A202,IF(+All!$H202="Rice",+All!A202,0))</f>
        <v>3</v>
      </c>
      <c r="B105" s="480" t="str">
        <f>IF(+All!$F202="Rice",+All!B202,IF(+All!$H202="Rice",+All!B202,0))</f>
        <v>Sat</v>
      </c>
      <c r="C105" s="72">
        <f>IF(+All!$F202="Rice",+All!C202,IF(+All!$H202="Rice",+All!C202,0))</f>
        <v>44457</v>
      </c>
      <c r="D105" s="73">
        <f>IF(+All!$F202="Rice",+All!D202,IF(+All!$H202="Rice",+All!D202,0))</f>
        <v>0.83333333333333337</v>
      </c>
      <c r="E105" s="707">
        <f>IF(+All!$F202="Rice",+All!E202,IF(+All!$H202="Rice",+All!E202,0))</f>
        <v>0</v>
      </c>
      <c r="F105" s="75" t="str">
        <f>IF(+All!$F202="Rice",+All!F202,IF(+All!$H202="Rice",+All!F202,0))</f>
        <v>Rice</v>
      </c>
      <c r="G105" s="76" t="str">
        <f>IF(+All!$F202="Rice",+All!G202,IF(+All!$H202="Rice",+All!G202,0))</f>
        <v>CUSA</v>
      </c>
      <c r="H105" s="75" t="str">
        <f>IF(+All!$F202="Rice",+All!H202,IF(+All!$H202="Rice",+All!H202,0))</f>
        <v>Texas</v>
      </c>
      <c r="I105" s="76" t="str">
        <f>IF(+All!$F202="Rice",+All!I202,IF(+All!$H202="Rice",+All!I202,0))</f>
        <v>B12</v>
      </c>
      <c r="J105" s="706" t="str">
        <f>IF(+All!$F202="Rice",+All!J202,IF(+All!$H202="Rice",+All!J202,0))</f>
        <v>Texas</v>
      </c>
      <c r="K105" s="707" t="str">
        <f>IF(+All!$F202="Rice",+All!K202,IF(+All!$H202="Rice",+All!K202,0))</f>
        <v>Rice</v>
      </c>
      <c r="L105" s="78">
        <f>IF(+All!$F202="Rice",+All!L202,IF(+All!$H202="Rice",+All!L202,0))</f>
        <v>26</v>
      </c>
      <c r="M105" s="79">
        <f>IF(+All!$F202="Rice",+All!M202,IF(+All!$H202="Rice",+All!M202,0))</f>
        <v>52.5</v>
      </c>
      <c r="N105" s="706" t="str">
        <f>IF(+All!$F202="Rice",+All!N202,IF(+All!$H202="Rice",+All!N202,0))</f>
        <v>Texas</v>
      </c>
      <c r="O105" s="708">
        <f>IF(+All!$F202="Rice",+All!O202,IF(+All!$H202="Rice",+All!O202,0))</f>
        <v>58</v>
      </c>
      <c r="P105" s="708" t="str">
        <f>IF(+All!$F202="Rice",+All!P202,IF(+All!$H202="Rice",+All!P202,0))</f>
        <v>Rice</v>
      </c>
      <c r="Q105" s="707">
        <f>IF(+All!$F202="Rice",+All!Q202,IF(+All!$H202="Rice",+All!Q202,0))</f>
        <v>0</v>
      </c>
      <c r="R105" s="706" t="str">
        <f>IF(+All!$F202="Rice",+All!R202,IF(+All!$H202="Rice",+All!R202,0))</f>
        <v>Texas</v>
      </c>
      <c r="S105" s="708" t="str">
        <f>IF(+All!$F202="Rice",+All!S202,IF(+All!$H202="Rice",+All!S202,0))</f>
        <v>Rice</v>
      </c>
      <c r="T105" s="706" t="str">
        <f>IF(+All!$F202="Rice",+All!T202,IF(+All!$H202="Rice",+All!T202,0))</f>
        <v>Texas</v>
      </c>
      <c r="U105" s="707" t="str">
        <f>IF(+All!$F202="Rice",+All!U202,IF(+All!$H202="Rice",+All!U202,0))</f>
        <v>W</v>
      </c>
      <c r="V105" s="706">
        <f>IF(+All!$F188="Rice",+All!#REF!,IF(+All!$H188="Rice",+All!#REF!,0))</f>
        <v>0</v>
      </c>
      <c r="W105" s="707">
        <f>IF(+All!$F188="Rice",+All!#REF!,IF(+All!$H188="Rice",+All!#REF!,0))</f>
        <v>0</v>
      </c>
      <c r="X105" s="706">
        <f>IF(+All!$F188="Rice",+All!#REF!,IF(+All!$H188="Rice",+All!#REF!,0))</f>
        <v>0</v>
      </c>
      <c r="Y105" s="707">
        <f>IF(+All!$F188="Rice",+All!#REF!,IF(+All!$H188="Rice",+All!#REF!,0))</f>
        <v>0</v>
      </c>
      <c r="Z105" s="706">
        <f>IF(+All!$F188="Rice",+All!#REF!,IF(+All!$H188="Rice",+All!#REF!,0))</f>
        <v>0</v>
      </c>
      <c r="AA105" s="707">
        <f>IF(+All!$F188="Rice",+All!#REF!,IF(+All!$H188="Rice",+All!#REF!,0))</f>
        <v>0</v>
      </c>
      <c r="AB105" s="706">
        <f>IF(+All!$F188="Rice",+All!#REF!,IF(+All!$H188="Rice",+All!#REF!,0))</f>
        <v>0</v>
      </c>
      <c r="AC105" s="707">
        <f>IF(+All!$F188="Rice",+All!#REF!,IF(+All!$H188="Rice",+All!#REF!,0))</f>
        <v>0</v>
      </c>
      <c r="AD105" s="706">
        <f>IF(+All!$F188="Rice",+All!#REF!,IF(+All!$H188="Rice",+All!#REF!,0))</f>
        <v>0</v>
      </c>
      <c r="AE105" s="707">
        <f>IF(+All!$F188="Rice",+All!#REF!,IF(+All!$H188="Rice",+All!#REF!,0))</f>
        <v>0</v>
      </c>
      <c r="AF105" s="706">
        <f>IF(+All!$F188="Rice",+All!#REF!,IF(+All!$H188="Rice",+All!#REF!,0))</f>
        <v>0</v>
      </c>
      <c r="AG105" s="707">
        <f>IF(+All!$F188="Rice",+All!#REF!,IF(+All!$H188="Rice",+All!#REF!,0))</f>
        <v>0</v>
      </c>
      <c r="AH105" s="706">
        <f>IF(+All!$F188="Rice",+All!#REF!,IF(+All!$H188="Rice",+All!#REF!,0))</f>
        <v>0</v>
      </c>
      <c r="AI105" s="707">
        <f>IF(+All!$F188="Rice",+All!#REF!,IF(+All!$H188="Rice",+All!#REF!,0))</f>
        <v>0</v>
      </c>
      <c r="AJ105" s="706">
        <f>IF(+All!$F188="Rice",+All!#REF!,IF(+All!$H188="Rice",+All!#REF!,0))</f>
        <v>0</v>
      </c>
      <c r="AK105" s="707">
        <f>IF(+All!$F188="Rice",+All!#REF!,IF(+All!$H188="Rice",+All!#REF!,0))</f>
        <v>0</v>
      </c>
      <c r="AL105" s="81">
        <f>IF(+All!$F188="Rice",+All!V188,IF(+All!$H188="Rice",+All!V188,0))</f>
        <v>0</v>
      </c>
      <c r="AM105" s="82">
        <f>IF(+All!$F188="Rice",+All!W188,IF(+All!$H188="Rice",+All!W188,0))</f>
        <v>0</v>
      </c>
      <c r="AN105" s="81">
        <f>IF(+All!$F188="Rice",+All!X188,IF(+All!$H188="Rice",+All!X188,0))</f>
        <v>0</v>
      </c>
      <c r="AO105" s="83">
        <f>IF(+All!$F188="Rice",+All!Y188,IF(+All!$H188="Rice",+All!Y188,0))</f>
        <v>0</v>
      </c>
      <c r="AP105" s="84">
        <f>IF(+All!$F188="Rice",+All!Z188,IF(+All!$H188="Rice",+All!Z188,0))</f>
        <v>0</v>
      </c>
      <c r="AQ105" s="480">
        <f>IF(+All!$F188="Rice",+All!#REF!,IF(+All!$H188="Rice",+All!#REF!,0))</f>
        <v>0</v>
      </c>
      <c r="AR105" s="482">
        <f>IF(+All!$F188="Rice",+All!#REF!,IF(+All!$H188="Rice",+All!#REF!,0))</f>
        <v>0</v>
      </c>
      <c r="AS105" s="483">
        <f>IF(+All!$F188="Rice",+All!#REF!,IF(+All!$H188="Rice",+All!#REF!,0))</f>
        <v>0</v>
      </c>
      <c r="AT105" s="483">
        <f>IF(+All!$F188="Rice",+All!#REF!,IF(+All!$H188="Rice",+All!#REF!,0))</f>
        <v>0</v>
      </c>
      <c r="AU105" s="482">
        <f>IF(+All!$F188="Rice",+All!#REF!,IF(+All!$H188="Rice",+All!#REF!,0))</f>
        <v>0</v>
      </c>
      <c r="AV105" s="483">
        <f>IF(+All!$F188="Rice",+All!#REF!,IF(+All!$H188="Rice",+All!#REF!,0))</f>
        <v>0</v>
      </c>
      <c r="AW105" s="484">
        <f>IF(+All!$F188="Rice",+All!#REF!,IF(+All!$H188="Rice",+All!#REF!,0))</f>
        <v>0</v>
      </c>
      <c r="AX105" s="483">
        <f>IF(+All!$F188="Rice",+All!#REF!,IF(+All!$H188="Rice",+All!#REF!,0))</f>
        <v>0</v>
      </c>
      <c r="AY105" s="88">
        <f>IF(+All!$F188="Rice",+All!#REF!,IF(+All!$H188="Rice",+All!#REF!,0))</f>
        <v>0</v>
      </c>
      <c r="AZ105" s="89">
        <f>IF(+All!$F188="Rice",+All!#REF!,IF(+All!$H188="Rice",+All!#REF!,0))</f>
        <v>0</v>
      </c>
      <c r="BA105" s="90">
        <f>IF(+All!$F188="Rice",+All!#REF!,IF(+All!$H188="Rice",+All!#REF!,0))</f>
        <v>0</v>
      </c>
      <c r="BB105" s="90">
        <f>IF(+All!$F188="Rice",+All!#REF!,IF(+All!$H188="Rice",+All!#REF!,0))</f>
        <v>0</v>
      </c>
      <c r="BC105" s="91">
        <f>IF(+All!$F188="Rice",+All!#REF!,IF(+All!$H188="Rice",+All!#REF!,0))</f>
        <v>0</v>
      </c>
      <c r="BD105" s="482">
        <f>IF(+All!$F188="Rice",+All!#REF!,IF(+All!$H188="Rice",+All!#REF!,0))</f>
        <v>0</v>
      </c>
      <c r="BE105" s="483">
        <f>IF(+All!$F188="Rice",+All!#REF!,IF(+All!$H188="Rice",+All!#REF!,0))</f>
        <v>0</v>
      </c>
      <c r="BF105" s="483">
        <f>IF(+All!$F188="Rice",+All!#REF!,IF(+All!$H188="Rice",+All!#REF!,0))</f>
        <v>0</v>
      </c>
      <c r="BG105" s="482">
        <f>IF(+All!$F188="Rice",+All!#REF!,IF(+All!$H188="Rice",+All!#REF!,0))</f>
        <v>0</v>
      </c>
      <c r="BH105" s="483">
        <f>IF(+All!$F188="Rice",+All!#REF!,IF(+All!$H188="Rice",+All!#REF!,0))</f>
        <v>0</v>
      </c>
      <c r="BI105" s="484">
        <f>IF(+All!$F188="Rice",+All!#REF!,IF(+All!$H188="Rice",+All!#REF!,0))</f>
        <v>0</v>
      </c>
      <c r="BJ105" s="92">
        <f>IF(+All!$F188="Rice",+All!#REF!,IF(+All!$H188="Rice",+All!#REF!,0))</f>
        <v>0</v>
      </c>
      <c r="BK105" s="93">
        <f>IF(+All!$F188="Rice",+All!#REF!,IF(+All!$H188="Rice",+All!#REF!,0))</f>
        <v>0</v>
      </c>
    </row>
    <row r="106" spans="1:63" x14ac:dyDescent="0.8">
      <c r="A106" s="70">
        <f>IF(+All!$F291="Rice",+All!A291,IF(+All!$H291="Rice",+All!A291,0))</f>
        <v>4</v>
      </c>
      <c r="B106" s="480" t="str">
        <f>IF(+All!$F291="Rice",+All!B291,IF(+All!$H291="Rice",+All!B291,0))</f>
        <v>Sat</v>
      </c>
      <c r="C106" s="72">
        <f>IF(+All!$F291="Rice",+All!C291,IF(+All!$H291="Rice",+All!C291,0))</f>
        <v>44464</v>
      </c>
      <c r="D106" s="73">
        <f>IF(+All!$F291="Rice",+All!D291,IF(+All!$H291="Rice",+All!D291,0))</f>
        <v>0.77083333333333337</v>
      </c>
      <c r="E106" s="707">
        <f>IF(+All!$F291="Rice",+All!E291,IF(+All!$H291="Rice",+All!E291,0))</f>
        <v>0</v>
      </c>
      <c r="F106" s="75" t="str">
        <f>IF(+All!$F291="Rice",+All!F291,IF(+All!$H291="Rice",+All!F291,0))</f>
        <v>1AA Texas Southern</v>
      </c>
      <c r="G106" s="76" t="str">
        <f>IF(+All!$F291="Rice",+All!G291,IF(+All!$H291="Rice",+All!G291,0))</f>
        <v>1AA</v>
      </c>
      <c r="H106" s="75" t="str">
        <f>IF(+All!$F291="Rice",+All!H291,IF(+All!$H291="Rice",+All!H291,0))</f>
        <v>Rice</v>
      </c>
      <c r="I106" s="76" t="str">
        <f>IF(+All!$F291="Rice",+All!I291,IF(+All!$H291="Rice",+All!I291,0))</f>
        <v>CUSA</v>
      </c>
      <c r="J106" s="706">
        <f>IF(+All!$F291="Rice",+All!J291,IF(+All!$H291="Rice",+All!J291,0))</f>
        <v>0</v>
      </c>
      <c r="K106" s="707">
        <f>IF(+All!$F291="Rice",+All!K291,IF(+All!$H291="Rice",+All!K291,0))</f>
        <v>0</v>
      </c>
      <c r="L106" s="78">
        <f>IF(+All!$F291="Rice",+All!L291,IF(+All!$H291="Rice",+All!L291,0))</f>
        <v>0</v>
      </c>
      <c r="M106" s="79">
        <f>IF(+All!$F291="Rice",+All!M291,IF(+All!$H291="Rice",+All!M291,0))</f>
        <v>0</v>
      </c>
      <c r="N106" s="706" t="str">
        <f>IF(+All!$F291="Rice",+All!N291,IF(+All!$H291="Rice",+All!N291,0))</f>
        <v>Rice</v>
      </c>
      <c r="O106" s="708">
        <f>IF(+All!$F291="Rice",+All!O291,IF(+All!$H291="Rice",+All!O291,0))</f>
        <v>48</v>
      </c>
      <c r="P106" s="708" t="str">
        <f>IF(+All!$F291="Rice",+All!P291,IF(+All!$H291="Rice",+All!P291,0))</f>
        <v>1AA Texas Southern</v>
      </c>
      <c r="Q106" s="707">
        <f>IF(+All!$F291="Rice",+All!Q291,IF(+All!$H291="Rice",+All!Q291,0))</f>
        <v>34</v>
      </c>
      <c r="R106" s="706">
        <f>IF(+All!$F291="Rice",+All!R291,IF(+All!$H291="Rice",+All!R291,0))</f>
        <v>0</v>
      </c>
      <c r="S106" s="708">
        <f>IF(+All!$F291="Rice",+All!S291,IF(+All!$H291="Rice",+All!S291,0))</f>
        <v>0</v>
      </c>
      <c r="T106" s="706">
        <f>IF(+All!$F291="Rice",+All!T291,IF(+All!$H291="Rice",+All!T291,0))</f>
        <v>0</v>
      </c>
      <c r="U106" s="707">
        <f>IF(+All!$F291="Rice",+All!U291,IF(+All!$H291="Rice",+All!U291,0))</f>
        <v>0</v>
      </c>
      <c r="V106" s="706">
        <f>IF(+All!$F229="Rice",+All!#REF!,IF(+All!$H229="Rice",+All!#REF!,0))</f>
        <v>0</v>
      </c>
      <c r="W106" s="707">
        <f>IF(+All!$F229="Rice",+All!#REF!,IF(+All!$H229="Rice",+All!#REF!,0))</f>
        <v>0</v>
      </c>
      <c r="X106" s="706">
        <f>IF(+All!$F229="Rice",+All!#REF!,IF(+All!$H229="Rice",+All!#REF!,0))</f>
        <v>0</v>
      </c>
      <c r="Y106" s="707">
        <f>IF(+All!$F229="Rice",+All!#REF!,IF(+All!$H229="Rice",+All!#REF!,0))</f>
        <v>0</v>
      </c>
      <c r="Z106" s="706">
        <f>IF(+All!$F229="Rice",+All!#REF!,IF(+All!$H229="Rice",+All!#REF!,0))</f>
        <v>0</v>
      </c>
      <c r="AA106" s="707">
        <f>IF(+All!$F229="Rice",+All!#REF!,IF(+All!$H229="Rice",+All!#REF!,0))</f>
        <v>0</v>
      </c>
      <c r="AB106" s="706">
        <f>IF(+All!$F229="Rice",+All!#REF!,IF(+All!$H229="Rice",+All!#REF!,0))</f>
        <v>0</v>
      </c>
      <c r="AC106" s="707">
        <f>IF(+All!$F229="Rice",+All!#REF!,IF(+All!$H229="Rice",+All!#REF!,0))</f>
        <v>0</v>
      </c>
      <c r="AD106" s="706">
        <f>IF(+All!$F229="Rice",+All!#REF!,IF(+All!$H229="Rice",+All!#REF!,0))</f>
        <v>0</v>
      </c>
      <c r="AE106" s="707">
        <f>IF(+All!$F229="Rice",+All!#REF!,IF(+All!$H229="Rice",+All!#REF!,0))</f>
        <v>0</v>
      </c>
      <c r="AF106" s="706">
        <f>IF(+All!$F229="Rice",+All!#REF!,IF(+All!$H229="Rice",+All!#REF!,0))</f>
        <v>0</v>
      </c>
      <c r="AG106" s="707">
        <f>IF(+All!$F229="Rice",+All!#REF!,IF(+All!$H229="Rice",+All!#REF!,0))</f>
        <v>0</v>
      </c>
      <c r="AH106" s="706">
        <f>IF(+All!$F229="Rice",+All!#REF!,IF(+All!$H229="Rice",+All!#REF!,0))</f>
        <v>0</v>
      </c>
      <c r="AI106" s="707">
        <f>IF(+All!$F229="Rice",+All!#REF!,IF(+All!$H229="Rice",+All!#REF!,0))</f>
        <v>0</v>
      </c>
      <c r="AJ106" s="706">
        <f>IF(+All!$F229="Rice",+All!#REF!,IF(+All!$H229="Rice",+All!#REF!,0))</f>
        <v>0</v>
      </c>
      <c r="AK106" s="707">
        <f>IF(+All!$F229="Rice",+All!#REF!,IF(+All!$H229="Rice",+All!#REF!,0))</f>
        <v>0</v>
      </c>
      <c r="AL106" s="81">
        <f>IF(+All!$F229="Rice",+All!V229,IF(+All!$H229="Rice",+All!V229,0))</f>
        <v>0</v>
      </c>
      <c r="AM106" s="82">
        <f>IF(+All!$F229="Rice",+All!W229,IF(+All!$H229="Rice",+All!W229,0))</f>
        <v>0</v>
      </c>
      <c r="AN106" s="81">
        <f>IF(+All!$F229="Rice",+All!X229,IF(+All!$H229="Rice",+All!X229,0))</f>
        <v>0</v>
      </c>
      <c r="AO106" s="83">
        <f>IF(+All!$F229="Rice",+All!Y229,IF(+All!$H229="Rice",+All!Y229,0))</f>
        <v>0</v>
      </c>
      <c r="AP106" s="84">
        <f>IF(+All!$F229="Rice",+All!Z229,IF(+All!$H229="Rice",+All!Z229,0))</f>
        <v>0</v>
      </c>
      <c r="AQ106" s="480">
        <f>IF(+All!$F229="Rice",+All!#REF!,IF(+All!$H229="Rice",+All!#REF!,0))</f>
        <v>0</v>
      </c>
      <c r="AR106" s="482">
        <f>IF(+All!$F229="Rice",+All!#REF!,IF(+All!$H229="Rice",+All!#REF!,0))</f>
        <v>0</v>
      </c>
      <c r="AS106" s="483">
        <f>IF(+All!$F229="Rice",+All!#REF!,IF(+All!$H229="Rice",+All!#REF!,0))</f>
        <v>0</v>
      </c>
      <c r="AT106" s="483">
        <f>IF(+All!$F229="Rice",+All!#REF!,IF(+All!$H229="Rice",+All!#REF!,0))</f>
        <v>0</v>
      </c>
      <c r="AU106" s="482">
        <f>IF(+All!$F229="Rice",+All!#REF!,IF(+All!$H229="Rice",+All!#REF!,0))</f>
        <v>0</v>
      </c>
      <c r="AV106" s="483">
        <f>IF(+All!$F229="Rice",+All!#REF!,IF(+All!$H229="Rice",+All!#REF!,0))</f>
        <v>0</v>
      </c>
      <c r="AW106" s="484">
        <f>IF(+All!$F229="Rice",+All!#REF!,IF(+All!$H229="Rice",+All!#REF!,0))</f>
        <v>0</v>
      </c>
      <c r="AX106" s="483">
        <f>IF(+All!$F229="Rice",+All!#REF!,IF(+All!$H229="Rice",+All!#REF!,0))</f>
        <v>0</v>
      </c>
      <c r="AY106" s="88">
        <f>IF(+All!$F229="Rice",+All!#REF!,IF(+All!$H229="Rice",+All!#REF!,0))</f>
        <v>0</v>
      </c>
      <c r="AZ106" s="89">
        <f>IF(+All!$F229="Rice",+All!#REF!,IF(+All!$H229="Rice",+All!#REF!,0))</f>
        <v>0</v>
      </c>
      <c r="BA106" s="90">
        <f>IF(+All!$F229="Rice",+All!#REF!,IF(+All!$H229="Rice",+All!#REF!,0))</f>
        <v>0</v>
      </c>
      <c r="BB106" s="90">
        <f>IF(+All!$F229="Rice",+All!#REF!,IF(+All!$H229="Rice",+All!#REF!,0))</f>
        <v>0</v>
      </c>
      <c r="BC106" s="91">
        <f>IF(+All!$F229="Rice",+All!#REF!,IF(+All!$H229="Rice",+All!#REF!,0))</f>
        <v>0</v>
      </c>
      <c r="BD106" s="482">
        <f>IF(+All!$F229="Rice",+All!#REF!,IF(+All!$H229="Rice",+All!#REF!,0))</f>
        <v>0</v>
      </c>
      <c r="BE106" s="483">
        <f>IF(+All!$F229="Rice",+All!#REF!,IF(+All!$H229="Rice",+All!#REF!,0))</f>
        <v>0</v>
      </c>
      <c r="BF106" s="483">
        <f>IF(+All!$F229="Rice",+All!#REF!,IF(+All!$H229="Rice",+All!#REF!,0))</f>
        <v>0</v>
      </c>
      <c r="BG106" s="482">
        <f>IF(+All!$F229="Rice",+All!#REF!,IF(+All!$H229="Rice",+All!#REF!,0))</f>
        <v>0</v>
      </c>
      <c r="BH106" s="483">
        <f>IF(+All!$F229="Rice",+All!#REF!,IF(+All!$H229="Rice",+All!#REF!,0))</f>
        <v>0</v>
      </c>
      <c r="BI106" s="484">
        <f>IF(+All!$F229="Rice",+All!#REF!,IF(+All!$H229="Rice",+All!#REF!,0))</f>
        <v>0</v>
      </c>
      <c r="BJ106" s="92">
        <f>IF(+All!$F229="Rice",+All!#REF!,IF(+All!$H229="Rice",+All!#REF!,0))</f>
        <v>0</v>
      </c>
      <c r="BK106" s="93">
        <f>IF(+All!$F229="Rice",+All!#REF!,IF(+All!$H229="Rice",+All!#REF!,0))</f>
        <v>0</v>
      </c>
    </row>
    <row r="107" spans="1:63" x14ac:dyDescent="0.8">
      <c r="A107" s="70">
        <f>IF(+All!$F356="Rice",+All!A356,IF(+All!$H356="Rice",+All!A356,0))</f>
        <v>5</v>
      </c>
      <c r="B107" s="480" t="str">
        <f>IF(+All!$F356="Rice",+All!B356,IF(+All!$H356="Rice",+All!B356,0))</f>
        <v>Sat</v>
      </c>
      <c r="C107" s="72">
        <f>IF(+All!$F356="Rice",+All!C356,IF(+All!$H356="Rice",+All!C356,0))</f>
        <v>44471</v>
      </c>
      <c r="D107" s="73">
        <f>IF(+All!$F356="Rice",+All!D356,IF(+All!$H356="Rice",+All!D356,0))</f>
        <v>0.77083333333333337</v>
      </c>
      <c r="E107" s="707" t="str">
        <f>IF(+All!$F356="Rice",+All!E356,IF(+All!$H356="Rice",+All!E356,0))</f>
        <v>espn3</v>
      </c>
      <c r="F107" s="75" t="str">
        <f>IF(+All!$F356="Rice",+All!F356,IF(+All!$H356="Rice",+All!F356,0))</f>
        <v>Southern Miss</v>
      </c>
      <c r="G107" s="76" t="str">
        <f>IF(+All!$F356="Rice",+All!G356,IF(+All!$H356="Rice",+All!G356,0))</f>
        <v>CUSA</v>
      </c>
      <c r="H107" s="75" t="str">
        <f>IF(+All!$F356="Rice",+All!H356,IF(+All!$H356="Rice",+All!H356,0))</f>
        <v>Rice</v>
      </c>
      <c r="I107" s="76" t="str">
        <f>IF(+All!$F356="Rice",+All!I356,IF(+All!$H356="Rice",+All!I356,0))</f>
        <v>CUSA</v>
      </c>
      <c r="J107" s="706" t="str">
        <f>IF(+All!$F356="Rice",+All!J356,IF(+All!$H356="Rice",+All!J356,0))</f>
        <v>Rice</v>
      </c>
      <c r="K107" s="707" t="str">
        <f>IF(+All!$F356="Rice",+All!K356,IF(+All!$H356="Rice",+All!K356,0))</f>
        <v>Southern Miss</v>
      </c>
      <c r="L107" s="78">
        <f>IF(+All!$F356="Rice",+All!L356,IF(+All!$H356="Rice",+All!L356,0))</f>
        <v>2.5</v>
      </c>
      <c r="M107" s="79">
        <f>IF(+All!$F356="Rice",+All!M356,IF(+All!$H356="Rice",+All!M356,0))</f>
        <v>45</v>
      </c>
      <c r="N107" s="706" t="str">
        <f>IF(+All!$F356="Rice",+All!N356,IF(+All!$H356="Rice",+All!N356,0))</f>
        <v>Rice</v>
      </c>
      <c r="O107" s="708">
        <f>IF(+All!$F356="Rice",+All!O356,IF(+All!$H356="Rice",+All!O356,0))</f>
        <v>24</v>
      </c>
      <c r="P107" s="708" t="str">
        <f>IF(+All!$F356="Rice",+All!P356,IF(+All!$H356="Rice",+All!P356,0))</f>
        <v>Southern Miss</v>
      </c>
      <c r="Q107" s="707">
        <f>IF(+All!$F356="Rice",+All!Q356,IF(+All!$H356="Rice",+All!Q356,0))</f>
        <v>19</v>
      </c>
      <c r="R107" s="706" t="str">
        <f>IF(+All!$F356="Rice",+All!R356,IF(+All!$H356="Rice",+All!R356,0))</f>
        <v>Rice</v>
      </c>
      <c r="S107" s="708" t="str">
        <f>IF(+All!$F356="Rice",+All!S356,IF(+All!$H356="Rice",+All!S356,0))</f>
        <v>Southern Miss</v>
      </c>
      <c r="T107" s="706" t="str">
        <f>IF(+All!$F356="Rice",+All!T356,IF(+All!$H356="Rice",+All!T356,0))</f>
        <v>Southern Miss</v>
      </c>
      <c r="U107" s="707" t="str">
        <f>IF(+All!$F356="Rice",+All!U356,IF(+All!$H356="Rice",+All!U356,0))</f>
        <v>L</v>
      </c>
      <c r="V107" s="706">
        <f>IF(+All!$F270="Rice",+All!#REF!,IF(+All!$H270="Rice",+All!#REF!,0))</f>
        <v>0</v>
      </c>
      <c r="W107" s="707">
        <f>IF(+All!$F270="Rice",+All!#REF!,IF(+All!$H270="Rice",+All!#REF!,0))</f>
        <v>0</v>
      </c>
      <c r="X107" s="706">
        <f>IF(+All!$F270="Rice",+All!#REF!,IF(+All!$H270="Rice",+All!#REF!,0))</f>
        <v>0</v>
      </c>
      <c r="Y107" s="707">
        <f>IF(+All!$F270="Rice",+All!#REF!,IF(+All!$H270="Rice",+All!#REF!,0))</f>
        <v>0</v>
      </c>
      <c r="Z107" s="706">
        <f>IF(+All!$F270="Rice",+All!#REF!,IF(+All!$H270="Rice",+All!#REF!,0))</f>
        <v>0</v>
      </c>
      <c r="AA107" s="707">
        <f>IF(+All!$F270="Rice",+All!#REF!,IF(+All!$H270="Rice",+All!#REF!,0))</f>
        <v>0</v>
      </c>
      <c r="AB107" s="706">
        <f>IF(+All!$F270="Rice",+All!#REF!,IF(+All!$H270="Rice",+All!#REF!,0))</f>
        <v>0</v>
      </c>
      <c r="AC107" s="707">
        <f>IF(+All!$F270="Rice",+All!#REF!,IF(+All!$H270="Rice",+All!#REF!,0))</f>
        <v>0</v>
      </c>
      <c r="AD107" s="706">
        <f>IF(+All!$F270="Rice",+All!#REF!,IF(+All!$H270="Rice",+All!#REF!,0))</f>
        <v>0</v>
      </c>
      <c r="AE107" s="707">
        <f>IF(+All!$F270="Rice",+All!#REF!,IF(+All!$H270="Rice",+All!#REF!,0))</f>
        <v>0</v>
      </c>
      <c r="AF107" s="706">
        <f>IF(+All!$F270="Rice",+All!#REF!,IF(+All!$H270="Rice",+All!#REF!,0))</f>
        <v>0</v>
      </c>
      <c r="AG107" s="707">
        <f>IF(+All!$F270="Rice",+All!#REF!,IF(+All!$H270="Rice",+All!#REF!,0))</f>
        <v>0</v>
      </c>
      <c r="AH107" s="706">
        <f>IF(+All!$F270="Rice",+All!#REF!,IF(+All!$H270="Rice",+All!#REF!,0))</f>
        <v>0</v>
      </c>
      <c r="AI107" s="707">
        <f>IF(+All!$F270="Rice",+All!#REF!,IF(+All!$H270="Rice",+All!#REF!,0))</f>
        <v>0</v>
      </c>
      <c r="AJ107" s="706">
        <f>IF(+All!$F270="Rice",+All!#REF!,IF(+All!$H270="Rice",+All!#REF!,0))</f>
        <v>0</v>
      </c>
      <c r="AK107" s="707">
        <f>IF(+All!$F270="Rice",+All!#REF!,IF(+All!$H270="Rice",+All!#REF!,0))</f>
        <v>0</v>
      </c>
      <c r="AL107" s="81">
        <f>IF(+All!$F270="Rice",+All!V270,IF(+All!$H270="Rice",+All!V270,0))</f>
        <v>0</v>
      </c>
      <c r="AM107" s="82">
        <f>IF(+All!$F270="Rice",+All!W270,IF(+All!$H270="Rice",+All!W270,0))</f>
        <v>0</v>
      </c>
      <c r="AN107" s="81">
        <f>IF(+All!$F270="Rice",+All!X270,IF(+All!$H270="Rice",+All!X270,0))</f>
        <v>0</v>
      </c>
      <c r="AO107" s="83">
        <f>IF(+All!$F270="Rice",+All!Y270,IF(+All!$H270="Rice",+All!Y270,0))</f>
        <v>0</v>
      </c>
      <c r="AP107" s="84">
        <f>IF(+All!$F270="Rice",+All!Z270,IF(+All!$H270="Rice",+All!Z270,0))</f>
        <v>0</v>
      </c>
      <c r="AQ107" s="480">
        <f>IF(+All!$F270="Rice",+All!#REF!,IF(+All!$H270="Rice",+All!#REF!,0))</f>
        <v>0</v>
      </c>
      <c r="AR107" s="482">
        <f>IF(+All!$F270="Rice",+All!#REF!,IF(+All!$H270="Rice",+All!#REF!,0))</f>
        <v>0</v>
      </c>
      <c r="AS107" s="483">
        <f>IF(+All!$F270="Rice",+All!#REF!,IF(+All!$H270="Rice",+All!#REF!,0))</f>
        <v>0</v>
      </c>
      <c r="AT107" s="483">
        <f>IF(+All!$F270="Rice",+All!#REF!,IF(+All!$H270="Rice",+All!#REF!,0))</f>
        <v>0</v>
      </c>
      <c r="AU107" s="482">
        <f>IF(+All!$F270="Rice",+All!#REF!,IF(+All!$H270="Rice",+All!#REF!,0))</f>
        <v>0</v>
      </c>
      <c r="AV107" s="483">
        <f>IF(+All!$F270="Rice",+All!#REF!,IF(+All!$H270="Rice",+All!#REF!,0))</f>
        <v>0</v>
      </c>
      <c r="AW107" s="484">
        <f>IF(+All!$F270="Rice",+All!#REF!,IF(+All!$H270="Rice",+All!#REF!,0))</f>
        <v>0</v>
      </c>
      <c r="AX107" s="483">
        <f>IF(+All!$F270="Rice",+All!#REF!,IF(+All!$H270="Rice",+All!#REF!,0))</f>
        <v>0</v>
      </c>
      <c r="AY107" s="88">
        <f>IF(+All!$F270="Rice",+All!#REF!,IF(+All!$H270="Rice",+All!#REF!,0))</f>
        <v>0</v>
      </c>
      <c r="AZ107" s="89">
        <f>IF(+All!$F270="Rice",+All!#REF!,IF(+All!$H270="Rice",+All!#REF!,0))</f>
        <v>0</v>
      </c>
      <c r="BA107" s="90">
        <f>IF(+All!$F270="Rice",+All!#REF!,IF(+All!$H270="Rice",+All!#REF!,0))</f>
        <v>0</v>
      </c>
      <c r="BB107" s="90">
        <f>IF(+All!$F270="Rice",+All!#REF!,IF(+All!$H270="Rice",+All!#REF!,0))</f>
        <v>0</v>
      </c>
      <c r="BC107" s="91">
        <f>IF(+All!$F270="Rice",+All!#REF!,IF(+All!$H270="Rice",+All!#REF!,0))</f>
        <v>0</v>
      </c>
      <c r="BD107" s="482">
        <f>IF(+All!$F270="Rice",+All!#REF!,IF(+All!$H270="Rice",+All!#REF!,0))</f>
        <v>0</v>
      </c>
      <c r="BE107" s="483">
        <f>IF(+All!$F270="Rice",+All!#REF!,IF(+All!$H270="Rice",+All!#REF!,0))</f>
        <v>0</v>
      </c>
      <c r="BF107" s="483">
        <f>IF(+All!$F270="Rice",+All!#REF!,IF(+All!$H270="Rice",+All!#REF!,0))</f>
        <v>0</v>
      </c>
      <c r="BG107" s="482">
        <f>IF(+All!$F270="Rice",+All!#REF!,IF(+All!$H270="Rice",+All!#REF!,0))</f>
        <v>0</v>
      </c>
      <c r="BH107" s="483">
        <f>IF(+All!$F270="Rice",+All!#REF!,IF(+All!$H270="Rice",+All!#REF!,0))</f>
        <v>0</v>
      </c>
      <c r="BI107" s="484">
        <f>IF(+All!$F270="Rice",+All!#REF!,IF(+All!$H270="Rice",+All!#REF!,0))</f>
        <v>0</v>
      </c>
      <c r="BJ107" s="92">
        <f>IF(+All!$F270="Rice",+All!#REF!,IF(+All!$H270="Rice",+All!#REF!,0))</f>
        <v>0</v>
      </c>
      <c r="BK107" s="93">
        <f>IF(+All!$F270="Rice",+All!#REF!,IF(+All!$H270="Rice",+All!#REF!,0))</f>
        <v>0</v>
      </c>
    </row>
    <row r="108" spans="1:63" x14ac:dyDescent="0.8">
      <c r="A108" s="70">
        <f>IF(+All!$F470="Rice",+All!A470,IF(+All!$H470="Rice",+All!A470,0))</f>
        <v>6</v>
      </c>
      <c r="B108" s="480" t="str">
        <f>IF(+All!$F470="Rice",+All!B470,IF(+All!$H470="Rice",+All!B470,0))</f>
        <v>Sat</v>
      </c>
      <c r="C108" s="72">
        <f>IF(+All!$F470="Rice",+All!C470,IF(+All!$H470="Rice",+All!C470,0))</f>
        <v>44478</v>
      </c>
      <c r="D108" s="73">
        <f>IF(+All!$F470="Rice",+All!D470,IF(+All!$H470="Rice",+All!D470,0))</f>
        <v>0</v>
      </c>
      <c r="E108" s="707">
        <f>IF(+All!$F470="Rice",+All!E470,IF(+All!$H470="Rice",+All!E470,0))</f>
        <v>0</v>
      </c>
      <c r="F108" s="75" t="str">
        <f>IF(+All!$F470="Rice",+All!F470,IF(+All!$H470="Rice",+All!F470,0))</f>
        <v>Rice</v>
      </c>
      <c r="G108" s="76" t="str">
        <f>IF(+All!$F470="Rice",+All!G470,IF(+All!$H470="Rice",+All!G470,0))</f>
        <v>CUSA</v>
      </c>
      <c r="H108" s="75" t="str">
        <f>IF(+All!$F470="Rice",+All!H470,IF(+All!$H470="Rice",+All!H470,0))</f>
        <v>Open</v>
      </c>
      <c r="I108" s="76" t="str">
        <f>IF(+All!$F470="Rice",+All!I470,IF(+All!$H470="Rice",+All!I470,0))</f>
        <v>ZZZ</v>
      </c>
      <c r="J108" s="706">
        <f>IF(+All!$F470="Rice",+All!J470,IF(+All!$H470="Rice",+All!J470,0))</f>
        <v>0</v>
      </c>
      <c r="K108" s="707" t="str">
        <f>IF(+All!$F470="Rice",+All!K470,IF(+All!$H470="Rice",+All!K470,0))</f>
        <v>Rice</v>
      </c>
      <c r="L108" s="78">
        <f>IF(+All!$F470="Rice",+All!L470,IF(+All!$H470="Rice",+All!L470,0))</f>
        <v>0</v>
      </c>
      <c r="M108" s="79">
        <f>IF(+All!$F470="Rice",+All!M470,IF(+All!$H470="Rice",+All!M470,0))</f>
        <v>0</v>
      </c>
      <c r="N108" s="706">
        <f>IF(+All!$F470="Rice",+All!N470,IF(+All!$H470="Rice",+All!N470,0))</f>
        <v>0</v>
      </c>
      <c r="O108" s="708">
        <f>IF(+All!$F470="Rice",+All!O470,IF(+All!$H470="Rice",+All!O470,0))</f>
        <v>0</v>
      </c>
      <c r="P108" s="708">
        <f>IF(+All!$F470="Rice",+All!P470,IF(+All!$H470="Rice",+All!P470,0))</f>
        <v>0</v>
      </c>
      <c r="Q108" s="707">
        <f>IF(+All!$F470="Rice",+All!Q470,IF(+All!$H470="Rice",+All!Q470,0))</f>
        <v>0</v>
      </c>
      <c r="R108" s="706">
        <f>IF(+All!$F470="Rice",+All!R470,IF(+All!$H470="Rice",+All!R470,0))</f>
        <v>0</v>
      </c>
      <c r="S108" s="708">
        <f>IF(+All!$F470="Rice",+All!S470,IF(+All!$H470="Rice",+All!S470,0))</f>
        <v>0</v>
      </c>
      <c r="T108" s="706">
        <f>IF(+All!$F470="Rice",+All!T470,IF(+All!$H470="Rice",+All!T470,0))</f>
        <v>0</v>
      </c>
      <c r="U108" s="707">
        <f>IF(+All!$F470="Rice",+All!U470,IF(+All!$H470="Rice",+All!U470,0))</f>
        <v>0</v>
      </c>
      <c r="V108" s="706">
        <f>IF(+All!$F345="Rice",+All!#REF!,IF(+All!$H345="Rice",+All!#REF!,0))</f>
        <v>0</v>
      </c>
      <c r="W108" s="707">
        <f>IF(+All!$F345="Rice",+All!#REF!,IF(+All!$H345="Rice",+All!#REF!,0))</f>
        <v>0</v>
      </c>
      <c r="X108" s="706">
        <f>IF(+All!$F345="Rice",+All!#REF!,IF(+All!$H345="Rice",+All!#REF!,0))</f>
        <v>0</v>
      </c>
      <c r="Y108" s="707">
        <f>IF(+All!$F345="Rice",+All!#REF!,IF(+All!$H345="Rice",+All!#REF!,0))</f>
        <v>0</v>
      </c>
      <c r="Z108" s="706">
        <f>IF(+All!$F345="Rice",+All!#REF!,IF(+All!$H345="Rice",+All!#REF!,0))</f>
        <v>0</v>
      </c>
      <c r="AA108" s="707">
        <f>IF(+All!$F345="Rice",+All!#REF!,IF(+All!$H345="Rice",+All!#REF!,0))</f>
        <v>0</v>
      </c>
      <c r="AB108" s="706">
        <f>IF(+All!$F345="Rice",+All!#REF!,IF(+All!$H345="Rice",+All!#REF!,0))</f>
        <v>0</v>
      </c>
      <c r="AC108" s="707">
        <f>IF(+All!$F345="Rice",+All!#REF!,IF(+All!$H345="Rice",+All!#REF!,0))</f>
        <v>0</v>
      </c>
      <c r="AD108" s="706">
        <f>IF(+All!$F345="Rice",+All!#REF!,IF(+All!$H345="Rice",+All!#REF!,0))</f>
        <v>0</v>
      </c>
      <c r="AE108" s="707">
        <f>IF(+All!$F345="Rice",+All!#REF!,IF(+All!$H345="Rice",+All!#REF!,0))</f>
        <v>0</v>
      </c>
      <c r="AF108" s="706">
        <f>IF(+All!$F345="Rice",+All!#REF!,IF(+All!$H345="Rice",+All!#REF!,0))</f>
        <v>0</v>
      </c>
      <c r="AG108" s="707">
        <f>IF(+All!$F345="Rice",+All!#REF!,IF(+All!$H345="Rice",+All!#REF!,0))</f>
        <v>0</v>
      </c>
      <c r="AH108" s="706">
        <f>IF(+All!$F345="Rice",+All!#REF!,IF(+All!$H345="Rice",+All!#REF!,0))</f>
        <v>0</v>
      </c>
      <c r="AI108" s="707">
        <f>IF(+All!$F345="Rice",+All!#REF!,IF(+All!$H345="Rice",+All!#REF!,0))</f>
        <v>0</v>
      </c>
      <c r="AJ108" s="706">
        <f>IF(+All!$F345="Rice",+All!#REF!,IF(+All!$H345="Rice",+All!#REF!,0))</f>
        <v>0</v>
      </c>
      <c r="AK108" s="707">
        <f>IF(+All!$F345="Rice",+All!#REF!,IF(+All!$H345="Rice",+All!#REF!,0))</f>
        <v>0</v>
      </c>
      <c r="AL108" s="81">
        <f>IF(+All!$F345="Rice",+All!V345,IF(+All!$H345="Rice",+All!V345,0))</f>
        <v>0</v>
      </c>
      <c r="AM108" s="82">
        <f>IF(+All!$F345="Rice",+All!W345,IF(+All!$H345="Rice",+All!W345,0))</f>
        <v>0</v>
      </c>
      <c r="AN108" s="81">
        <f>IF(+All!$F345="Rice",+All!X345,IF(+All!$H345="Rice",+All!X345,0))</f>
        <v>0</v>
      </c>
      <c r="AO108" s="83">
        <f>IF(+All!$F345="Rice",+All!Y345,IF(+All!$H345="Rice",+All!Y345,0))</f>
        <v>0</v>
      </c>
      <c r="AP108" s="84">
        <f>IF(+All!$F345="Rice",+All!Z345,IF(+All!$H345="Rice",+All!Z345,0))</f>
        <v>0</v>
      </c>
      <c r="AQ108" s="480">
        <f>IF(+All!$F345="Rice",+All!#REF!,IF(+All!$H345="Rice",+All!#REF!,0))</f>
        <v>0</v>
      </c>
      <c r="AR108" s="482">
        <f>IF(+All!$F345="Rice",+All!#REF!,IF(+All!$H345="Rice",+All!#REF!,0))</f>
        <v>0</v>
      </c>
      <c r="AS108" s="483">
        <f>IF(+All!$F345="Rice",+All!#REF!,IF(+All!$H345="Rice",+All!#REF!,0))</f>
        <v>0</v>
      </c>
      <c r="AT108" s="483">
        <f>IF(+All!$F345="Rice",+All!#REF!,IF(+All!$H345="Rice",+All!#REF!,0))</f>
        <v>0</v>
      </c>
      <c r="AU108" s="482">
        <f>IF(+All!$F345="Rice",+All!#REF!,IF(+All!$H345="Rice",+All!#REF!,0))</f>
        <v>0</v>
      </c>
      <c r="AV108" s="483">
        <f>IF(+All!$F345="Rice",+All!#REF!,IF(+All!$H345="Rice",+All!#REF!,0))</f>
        <v>0</v>
      </c>
      <c r="AW108" s="484">
        <f>IF(+All!$F345="Rice",+All!#REF!,IF(+All!$H345="Rice",+All!#REF!,0))</f>
        <v>0</v>
      </c>
      <c r="AX108" s="483">
        <f>IF(+All!$F345="Rice",+All!#REF!,IF(+All!$H345="Rice",+All!#REF!,0))</f>
        <v>0</v>
      </c>
      <c r="AY108" s="88">
        <f>IF(+All!$F345="Rice",+All!#REF!,IF(+All!$H345="Rice",+All!#REF!,0))</f>
        <v>0</v>
      </c>
      <c r="AZ108" s="89">
        <f>IF(+All!$F345="Rice",+All!#REF!,IF(+All!$H345="Rice",+All!#REF!,0))</f>
        <v>0</v>
      </c>
      <c r="BA108" s="90">
        <f>IF(+All!$F345="Rice",+All!#REF!,IF(+All!$H345="Rice",+All!#REF!,0))</f>
        <v>0</v>
      </c>
      <c r="BB108" s="90">
        <f>IF(+All!$F345="Rice",+All!#REF!,IF(+All!$H345="Rice",+All!#REF!,0))</f>
        <v>0</v>
      </c>
      <c r="BC108" s="91">
        <f>IF(+All!$F345="Rice",+All!#REF!,IF(+All!$H345="Rice",+All!#REF!,0))</f>
        <v>0</v>
      </c>
      <c r="BD108" s="482">
        <f>IF(+All!$F345="Rice",+All!#REF!,IF(+All!$H345="Rice",+All!#REF!,0))</f>
        <v>0</v>
      </c>
      <c r="BE108" s="483">
        <f>IF(+All!$F345="Rice",+All!#REF!,IF(+All!$H345="Rice",+All!#REF!,0))</f>
        <v>0</v>
      </c>
      <c r="BF108" s="483">
        <f>IF(+All!$F345="Rice",+All!#REF!,IF(+All!$H345="Rice",+All!#REF!,0))</f>
        <v>0</v>
      </c>
      <c r="BG108" s="482">
        <f>IF(+All!$F345="Rice",+All!#REF!,IF(+All!$H345="Rice",+All!#REF!,0))</f>
        <v>0</v>
      </c>
      <c r="BH108" s="483">
        <f>IF(+All!$F345="Rice",+All!#REF!,IF(+All!$H345="Rice",+All!#REF!,0))</f>
        <v>0</v>
      </c>
      <c r="BI108" s="484">
        <f>IF(+All!$F345="Rice",+All!#REF!,IF(+All!$H345="Rice",+All!#REF!,0))</f>
        <v>0</v>
      </c>
      <c r="BJ108" s="92">
        <f>IF(+All!$F345="Rice",+All!#REF!,IF(+All!$H345="Rice",+All!#REF!,0))</f>
        <v>0</v>
      </c>
      <c r="BK108" s="93">
        <f>IF(+All!$F345="Rice",+All!#REF!,IF(+All!$H345="Rice",+All!#REF!,0))</f>
        <v>0</v>
      </c>
    </row>
    <row r="109" spans="1:63" x14ac:dyDescent="0.8">
      <c r="A109" s="70">
        <f>IF(+All!$F501="Rice",+All!A501,IF(+All!$H501="Rice",+All!A501,0))</f>
        <v>7</v>
      </c>
      <c r="B109" s="480" t="str">
        <f>IF(+All!$F501="Rice",+All!B501,IF(+All!$H501="Rice",+All!B501,0))</f>
        <v>Sat</v>
      </c>
      <c r="C109" s="72">
        <f>IF(+All!$F501="Rice",+All!C501,IF(+All!$H501="Rice",+All!C501,0))</f>
        <v>44485</v>
      </c>
      <c r="D109" s="73">
        <f>IF(+All!$F501="Rice",+All!D501,IF(+All!$H501="Rice",+All!D501,0))</f>
        <v>0.75</v>
      </c>
      <c r="E109" s="707">
        <f>IF(+All!$F501="Rice",+All!E501,IF(+All!$H501="Rice",+All!E501,0))</f>
        <v>0</v>
      </c>
      <c r="F109" s="75" t="str">
        <f>IF(+All!$F501="Rice",+All!F501,IF(+All!$H501="Rice",+All!F501,0))</f>
        <v>Rice</v>
      </c>
      <c r="G109" s="76" t="str">
        <f>IF(+All!$F501="Rice",+All!G501,IF(+All!$H501="Rice",+All!G501,0))</f>
        <v>CUSA</v>
      </c>
      <c r="H109" s="75" t="str">
        <f>IF(+All!$F501="Rice",+All!H501,IF(+All!$H501="Rice",+All!H501,0))</f>
        <v>UT San Antonio</v>
      </c>
      <c r="I109" s="76" t="str">
        <f>IF(+All!$F501="Rice",+All!I501,IF(+All!$H501="Rice",+All!I501,0))</f>
        <v>CUSA</v>
      </c>
      <c r="J109" s="706" t="str">
        <f>IF(+All!$F501="Rice",+All!J501,IF(+All!$H501="Rice",+All!J501,0))</f>
        <v>UT San Antonio</v>
      </c>
      <c r="K109" s="707" t="str">
        <f>IF(+All!$F501="Rice",+All!K501,IF(+All!$H501="Rice",+All!K501,0))</f>
        <v>Rice</v>
      </c>
      <c r="L109" s="78">
        <f>IF(+All!$F501="Rice",+All!L501,IF(+All!$H501="Rice",+All!L501,0))</f>
        <v>18.5</v>
      </c>
      <c r="M109" s="79">
        <f>IF(+All!$F501="Rice",+All!M501,IF(+All!$H501="Rice",+All!M501,0))</f>
        <v>54</v>
      </c>
      <c r="N109" s="706" t="str">
        <f>IF(+All!$F501="Rice",+All!N501,IF(+All!$H501="Rice",+All!N501,0))</f>
        <v>UT San Antonio</v>
      </c>
      <c r="O109" s="708">
        <f>IF(+All!$F501="Rice",+All!O501,IF(+All!$H501="Rice",+All!O501,0))</f>
        <v>45</v>
      </c>
      <c r="P109" s="708" t="str">
        <f>IF(+All!$F501="Rice",+All!P501,IF(+All!$H501="Rice",+All!P501,0))</f>
        <v>Rice</v>
      </c>
      <c r="Q109" s="707">
        <f>IF(+All!$F501="Rice",+All!Q501,IF(+All!$H501="Rice",+All!Q501,0))</f>
        <v>0</v>
      </c>
      <c r="R109" s="706" t="str">
        <f>IF(+All!$F501="Rice",+All!R501,IF(+All!$H501="Rice",+All!R501,0))</f>
        <v>UT San Antonio</v>
      </c>
      <c r="S109" s="708" t="str">
        <f>IF(+All!$F501="Rice",+All!S501,IF(+All!$H501="Rice",+All!S501,0))</f>
        <v>Rice</v>
      </c>
      <c r="T109" s="706" t="str">
        <f>IF(+All!$F501="Rice",+All!T501,IF(+All!$H501="Rice",+All!T501,0))</f>
        <v>Rice</v>
      </c>
      <c r="U109" s="707" t="str">
        <f>IF(+All!$F501="Rice",+All!U501,IF(+All!$H501="Rice",+All!U501,0))</f>
        <v>L</v>
      </c>
      <c r="V109" s="706" t="e">
        <f>IF(+All!#REF!="Rice",+All!#REF!,IF(+All!#REF!="Rice",+All!#REF!,0))</f>
        <v>#REF!</v>
      </c>
      <c r="W109" s="707" t="e">
        <f>IF(+All!#REF!="Rice",+All!#REF!,IF(+All!#REF!="Rice",+All!#REF!,0))</f>
        <v>#REF!</v>
      </c>
      <c r="X109" s="706" t="e">
        <f>IF(+All!#REF!="Rice",+All!#REF!,IF(+All!#REF!="Rice",+All!#REF!,0))</f>
        <v>#REF!</v>
      </c>
      <c r="Y109" s="707" t="e">
        <f>IF(+All!#REF!="Rice",+All!#REF!,IF(+All!#REF!="Rice",+All!#REF!,0))</f>
        <v>#REF!</v>
      </c>
      <c r="Z109" s="706" t="e">
        <f>IF(+All!#REF!="Rice",+All!#REF!,IF(+All!#REF!="Rice",+All!#REF!,0))</f>
        <v>#REF!</v>
      </c>
      <c r="AA109" s="707" t="e">
        <f>IF(+All!#REF!="Rice",+All!#REF!,IF(+All!#REF!="Rice",+All!#REF!,0))</f>
        <v>#REF!</v>
      </c>
      <c r="AB109" s="706" t="e">
        <f>IF(+All!#REF!="Rice",+All!#REF!,IF(+All!#REF!="Rice",+All!#REF!,0))</f>
        <v>#REF!</v>
      </c>
      <c r="AC109" s="707" t="e">
        <f>IF(+All!#REF!="Rice",+All!#REF!,IF(+All!#REF!="Rice",+All!#REF!,0))</f>
        <v>#REF!</v>
      </c>
      <c r="AD109" s="706" t="e">
        <f>IF(+All!#REF!="Rice",+All!#REF!,IF(+All!#REF!="Rice",+All!#REF!,0))</f>
        <v>#REF!</v>
      </c>
      <c r="AE109" s="707" t="e">
        <f>IF(+All!#REF!="Rice",+All!#REF!,IF(+All!#REF!="Rice",+All!#REF!,0))</f>
        <v>#REF!</v>
      </c>
      <c r="AF109" s="706" t="e">
        <f>IF(+All!#REF!="Rice",+All!#REF!,IF(+All!#REF!="Rice",+All!#REF!,0))</f>
        <v>#REF!</v>
      </c>
      <c r="AG109" s="707" t="e">
        <f>IF(+All!#REF!="Rice",+All!#REF!,IF(+All!#REF!="Rice",+All!#REF!,0))</f>
        <v>#REF!</v>
      </c>
      <c r="AH109" s="706" t="e">
        <f>IF(+All!#REF!="Rice",+All!#REF!,IF(+All!#REF!="Rice",+All!#REF!,0))</f>
        <v>#REF!</v>
      </c>
      <c r="AI109" s="707" t="e">
        <f>IF(+All!#REF!="Rice",+All!#REF!,IF(+All!#REF!="Rice",+All!#REF!,0))</f>
        <v>#REF!</v>
      </c>
      <c r="AJ109" s="706" t="e">
        <f>IF(+All!#REF!="Rice",+All!#REF!,IF(+All!#REF!="Rice",+All!#REF!,0))</f>
        <v>#REF!</v>
      </c>
      <c r="AK109" s="707" t="e">
        <f>IF(+All!#REF!="Rice",+All!#REF!,IF(+All!#REF!="Rice",+All!#REF!,0))</f>
        <v>#REF!</v>
      </c>
      <c r="AL109" s="81" t="e">
        <f>IF(+All!#REF!="Rice",+All!#REF!,IF(+All!#REF!="Rice",+All!#REF!,0))</f>
        <v>#REF!</v>
      </c>
      <c r="AM109" s="82" t="e">
        <f>IF(+All!#REF!="Rice",+All!#REF!,IF(+All!#REF!="Rice",+All!#REF!,0))</f>
        <v>#REF!</v>
      </c>
      <c r="AN109" s="81" t="e">
        <f>IF(+All!#REF!="Rice",+All!#REF!,IF(+All!#REF!="Rice",+All!#REF!,0))</f>
        <v>#REF!</v>
      </c>
      <c r="AO109" s="83" t="e">
        <f>IF(+All!#REF!="Rice",+All!#REF!,IF(+All!#REF!="Rice",+All!#REF!,0))</f>
        <v>#REF!</v>
      </c>
      <c r="AP109" s="84" t="e">
        <f>IF(+All!#REF!="Rice",+All!#REF!,IF(+All!#REF!="Rice",+All!#REF!,0))</f>
        <v>#REF!</v>
      </c>
      <c r="AQ109" s="480" t="e">
        <f>IF(+All!#REF!="Rice",+All!#REF!,IF(+All!#REF!="Rice",+All!#REF!,0))</f>
        <v>#REF!</v>
      </c>
      <c r="AR109" s="482" t="e">
        <f>IF(+All!#REF!="Rice",+All!#REF!,IF(+All!#REF!="Rice",+All!#REF!,0))</f>
        <v>#REF!</v>
      </c>
      <c r="AS109" s="483" t="e">
        <f>IF(+All!#REF!="Rice",+All!#REF!,IF(+All!#REF!="Rice",+All!#REF!,0))</f>
        <v>#REF!</v>
      </c>
      <c r="AT109" s="483" t="e">
        <f>IF(+All!#REF!="Rice",+All!#REF!,IF(+All!#REF!="Rice",+All!#REF!,0))</f>
        <v>#REF!</v>
      </c>
      <c r="AU109" s="482" t="e">
        <f>IF(+All!#REF!="Rice",+All!#REF!,IF(+All!#REF!="Rice",+All!#REF!,0))</f>
        <v>#REF!</v>
      </c>
      <c r="AV109" s="483" t="e">
        <f>IF(+All!#REF!="Rice",+All!#REF!,IF(+All!#REF!="Rice",+All!#REF!,0))</f>
        <v>#REF!</v>
      </c>
      <c r="AW109" s="484" t="e">
        <f>IF(+All!#REF!="Rice",+All!#REF!,IF(+All!#REF!="Rice",+All!#REF!,0))</f>
        <v>#REF!</v>
      </c>
      <c r="AX109" s="483" t="e">
        <f>IF(+All!#REF!="Rice",+All!#REF!,IF(+All!#REF!="Rice",+All!#REF!,0))</f>
        <v>#REF!</v>
      </c>
      <c r="AY109" s="88" t="e">
        <f>IF(+All!#REF!="Rice",+All!#REF!,IF(+All!#REF!="Rice",+All!#REF!,0))</f>
        <v>#REF!</v>
      </c>
      <c r="AZ109" s="89" t="e">
        <f>IF(+All!#REF!="Rice",+All!#REF!,IF(+All!#REF!="Rice",+All!#REF!,0))</f>
        <v>#REF!</v>
      </c>
      <c r="BA109" s="90" t="e">
        <f>IF(+All!#REF!="Rice",+All!#REF!,IF(+All!#REF!="Rice",+All!#REF!,0))</f>
        <v>#REF!</v>
      </c>
      <c r="BB109" s="90" t="e">
        <f>IF(+All!#REF!="Rice",+All!#REF!,IF(+All!#REF!="Rice",+All!#REF!,0))</f>
        <v>#REF!</v>
      </c>
      <c r="BC109" s="91" t="e">
        <f>IF(+All!#REF!="Rice",+All!#REF!,IF(+All!#REF!="Rice",+All!#REF!,0))</f>
        <v>#REF!</v>
      </c>
      <c r="BD109" s="482" t="e">
        <f>IF(+All!#REF!="Rice",+All!#REF!,IF(+All!#REF!="Rice",+All!#REF!,0))</f>
        <v>#REF!</v>
      </c>
      <c r="BE109" s="483" t="e">
        <f>IF(+All!#REF!="Rice",+All!#REF!,IF(+All!#REF!="Rice",+All!#REF!,0))</f>
        <v>#REF!</v>
      </c>
      <c r="BF109" s="483" t="e">
        <f>IF(+All!#REF!="Rice",+All!#REF!,IF(+All!#REF!="Rice",+All!#REF!,0))</f>
        <v>#REF!</v>
      </c>
      <c r="BG109" s="482" t="e">
        <f>IF(+All!#REF!="Rice",+All!#REF!,IF(+All!#REF!="Rice",+All!#REF!,0))</f>
        <v>#REF!</v>
      </c>
      <c r="BH109" s="483" t="e">
        <f>IF(+All!#REF!="Rice",+All!#REF!,IF(+All!#REF!="Rice",+All!#REF!,0))</f>
        <v>#REF!</v>
      </c>
      <c r="BI109" s="484" t="e">
        <f>IF(+All!#REF!="Rice",+All!#REF!,IF(+All!#REF!="Rice",+All!#REF!,0))</f>
        <v>#REF!</v>
      </c>
      <c r="BJ109" s="92" t="e">
        <f>IF(+All!#REF!="Rice",+All!#REF!,IF(+All!#REF!="Rice",+All!#REF!,0))</f>
        <v>#REF!</v>
      </c>
      <c r="BK109" s="93" t="e">
        <f>IF(+All!#REF!="Rice",+All!#REF!,IF(+All!#REF!="Rice",+All!#REF!,0))</f>
        <v>#REF!</v>
      </c>
    </row>
    <row r="110" spans="1:63" x14ac:dyDescent="0.8">
      <c r="A110" s="70">
        <f>IF(+All!$F585="Rice",+All!A585,IF(+All!$H585="Rice",+All!A585,0))</f>
        <v>8</v>
      </c>
      <c r="B110" s="480" t="str">
        <f>IF(+All!$F585="Rice",+All!B585,IF(+All!$H585="Rice",+All!B585,0))</f>
        <v>Sat</v>
      </c>
      <c r="C110" s="72">
        <f>IF(+All!$F585="Rice",+All!C585,IF(+All!$H585="Rice",+All!C585,0))</f>
        <v>44492</v>
      </c>
      <c r="D110" s="73">
        <f>IF(+All!$F585="Rice",+All!D585,IF(+All!$H585="Rice",+All!D585,0))</f>
        <v>0.64583333333333337</v>
      </c>
      <c r="E110" s="707">
        <f>IF(+All!$F585="Rice",+All!E585,IF(+All!$H585="Rice",+All!E585,0))</f>
        <v>0</v>
      </c>
      <c r="F110" s="75" t="str">
        <f>IF(+All!$F585="Rice",+All!F585,IF(+All!$H585="Rice",+All!F585,0))</f>
        <v>Rice</v>
      </c>
      <c r="G110" s="76" t="str">
        <f>IF(+All!$F585="Rice",+All!G585,IF(+All!$H585="Rice",+All!G585,0))</f>
        <v>CUSA</v>
      </c>
      <c r="H110" s="75" t="str">
        <f>IF(+All!$F585="Rice",+All!H585,IF(+All!$H585="Rice",+All!H585,0))</f>
        <v>UAB</v>
      </c>
      <c r="I110" s="76" t="str">
        <f>IF(+All!$F585="Rice",+All!I585,IF(+All!$H585="Rice",+All!I585,0))</f>
        <v>CUSA</v>
      </c>
      <c r="J110" s="706" t="str">
        <f>IF(+All!$F585="Rice",+All!J585,IF(+All!$H585="Rice",+All!J585,0))</f>
        <v>UAB</v>
      </c>
      <c r="K110" s="707" t="str">
        <f>IF(+All!$F585="Rice",+All!K585,IF(+All!$H585="Rice",+All!K585,0))</f>
        <v>Rice</v>
      </c>
      <c r="L110" s="78">
        <f>IF(+All!$F585="Rice",+All!L585,IF(+All!$H585="Rice",+All!L585,0))</f>
        <v>23</v>
      </c>
      <c r="M110" s="79">
        <f>IF(+All!$F585="Rice",+All!M585,IF(+All!$H585="Rice",+All!M585,0))</f>
        <v>45</v>
      </c>
      <c r="N110" s="706" t="str">
        <f>IF(+All!$F585="Rice",+All!N585,IF(+All!$H585="Rice",+All!N585,0))</f>
        <v>Rice</v>
      </c>
      <c r="O110" s="708">
        <f>IF(+All!$F585="Rice",+All!O585,IF(+All!$H585="Rice",+All!O585,0))</f>
        <v>30</v>
      </c>
      <c r="P110" s="708" t="str">
        <f>IF(+All!$F585="Rice",+All!P585,IF(+All!$H585="Rice",+All!P585,0))</f>
        <v>UAB</v>
      </c>
      <c r="Q110" s="707">
        <f>IF(+All!$F585="Rice",+All!Q585,IF(+All!$H585="Rice",+All!Q585,0))</f>
        <v>24</v>
      </c>
      <c r="R110" s="706" t="str">
        <f>IF(+All!$F585="Rice",+All!R585,IF(+All!$H585="Rice",+All!R585,0))</f>
        <v>Rice</v>
      </c>
      <c r="S110" s="708" t="str">
        <f>IF(+All!$F585="Rice",+All!S585,IF(+All!$H585="Rice",+All!S585,0))</f>
        <v>UAB</v>
      </c>
      <c r="T110" s="706" t="str">
        <f>IF(+All!$F585="Rice",+All!T585,IF(+All!$H585="Rice",+All!T585,0))</f>
        <v>UAB</v>
      </c>
      <c r="U110" s="707" t="str">
        <f>IF(+All!$F585="Rice",+All!U585,IF(+All!$H585="Rice",+All!U585,0))</f>
        <v>L</v>
      </c>
      <c r="V110" s="706">
        <f>IF(+All!$F393="Rice",+All!#REF!,IF(+All!$H393="Rice",+All!#REF!,0))</f>
        <v>0</v>
      </c>
      <c r="W110" s="707">
        <f>IF(+All!$F393="Rice",+All!#REF!,IF(+All!$H393="Rice",+All!#REF!,0))</f>
        <v>0</v>
      </c>
      <c r="X110" s="706">
        <f>IF(+All!$F393="Rice",+All!#REF!,IF(+All!$H393="Rice",+All!#REF!,0))</f>
        <v>0</v>
      </c>
      <c r="Y110" s="707">
        <f>IF(+All!$F393="Rice",+All!#REF!,IF(+All!$H393="Rice",+All!#REF!,0))</f>
        <v>0</v>
      </c>
      <c r="Z110" s="706">
        <f>IF(+All!$F393="Rice",+All!#REF!,IF(+All!$H393="Rice",+All!#REF!,0))</f>
        <v>0</v>
      </c>
      <c r="AA110" s="707">
        <f>IF(+All!$F393="Rice",+All!#REF!,IF(+All!$H393="Rice",+All!#REF!,0))</f>
        <v>0</v>
      </c>
      <c r="AB110" s="706">
        <f>IF(+All!$F393="Rice",+All!#REF!,IF(+All!$H393="Rice",+All!#REF!,0))</f>
        <v>0</v>
      </c>
      <c r="AC110" s="707">
        <f>IF(+All!$F393="Rice",+All!#REF!,IF(+All!$H393="Rice",+All!#REF!,0))</f>
        <v>0</v>
      </c>
      <c r="AD110" s="706">
        <f>IF(+All!$F393="Rice",+All!#REF!,IF(+All!$H393="Rice",+All!#REF!,0))</f>
        <v>0</v>
      </c>
      <c r="AE110" s="707">
        <f>IF(+All!$F393="Rice",+All!#REF!,IF(+All!$H393="Rice",+All!#REF!,0))</f>
        <v>0</v>
      </c>
      <c r="AF110" s="706">
        <f>IF(+All!$F393="Rice",+All!#REF!,IF(+All!$H393="Rice",+All!#REF!,0))</f>
        <v>0</v>
      </c>
      <c r="AG110" s="707">
        <f>IF(+All!$F393="Rice",+All!#REF!,IF(+All!$H393="Rice",+All!#REF!,0))</f>
        <v>0</v>
      </c>
      <c r="AH110" s="706">
        <f>IF(+All!$F393="Rice",+All!#REF!,IF(+All!$H393="Rice",+All!#REF!,0))</f>
        <v>0</v>
      </c>
      <c r="AI110" s="707">
        <f>IF(+All!$F393="Rice",+All!#REF!,IF(+All!$H393="Rice",+All!#REF!,0))</f>
        <v>0</v>
      </c>
      <c r="AJ110" s="706">
        <f>IF(+All!$F393="Rice",+All!#REF!,IF(+All!$H393="Rice",+All!#REF!,0))</f>
        <v>0</v>
      </c>
      <c r="AK110" s="707">
        <f>IF(+All!$F393="Rice",+All!#REF!,IF(+All!$H393="Rice",+All!#REF!,0))</f>
        <v>0</v>
      </c>
      <c r="AL110" s="81">
        <f>IF(+All!$F393="Rice",+All!V393,IF(+All!$H393="Rice",+All!V393,0))</f>
        <v>0</v>
      </c>
      <c r="AM110" s="82">
        <f>IF(+All!$F393="Rice",+All!W393,IF(+All!$H393="Rice",+All!W393,0))</f>
        <v>0</v>
      </c>
      <c r="AN110" s="81">
        <f>IF(+All!$F393="Rice",+All!X393,IF(+All!$H393="Rice",+All!X393,0))</f>
        <v>0</v>
      </c>
      <c r="AO110" s="83">
        <f>IF(+All!$F393="Rice",+All!Y393,IF(+All!$H393="Rice",+All!Y393,0))</f>
        <v>0</v>
      </c>
      <c r="AP110" s="84">
        <f>IF(+All!$F393="Rice",+All!Z393,IF(+All!$H393="Rice",+All!Z393,0))</f>
        <v>0</v>
      </c>
      <c r="AQ110" s="480">
        <f>IF(+All!$F393="Rice",+All!#REF!,IF(+All!$H393="Rice",+All!#REF!,0))</f>
        <v>0</v>
      </c>
      <c r="AR110" s="482">
        <f>IF(+All!$F393="Rice",+All!#REF!,IF(+All!$H393="Rice",+All!#REF!,0))</f>
        <v>0</v>
      </c>
      <c r="AS110" s="483">
        <f>IF(+All!$F393="Rice",+All!#REF!,IF(+All!$H393="Rice",+All!#REF!,0))</f>
        <v>0</v>
      </c>
      <c r="AT110" s="483">
        <f>IF(+All!$F393="Rice",+All!#REF!,IF(+All!$H393="Rice",+All!#REF!,0))</f>
        <v>0</v>
      </c>
      <c r="AU110" s="482">
        <f>IF(+All!$F393="Rice",+All!#REF!,IF(+All!$H393="Rice",+All!#REF!,0))</f>
        <v>0</v>
      </c>
      <c r="AV110" s="483">
        <f>IF(+All!$F393="Rice",+All!#REF!,IF(+All!$H393="Rice",+All!#REF!,0))</f>
        <v>0</v>
      </c>
      <c r="AW110" s="484">
        <f>IF(+All!$F393="Rice",+All!#REF!,IF(+All!$H393="Rice",+All!#REF!,0))</f>
        <v>0</v>
      </c>
      <c r="AX110" s="483">
        <f>IF(+All!$F393="Rice",+All!#REF!,IF(+All!$H393="Rice",+All!#REF!,0))</f>
        <v>0</v>
      </c>
      <c r="AY110" s="88">
        <f>IF(+All!$F393="Rice",+All!#REF!,IF(+All!$H393="Rice",+All!#REF!,0))</f>
        <v>0</v>
      </c>
      <c r="AZ110" s="89">
        <f>IF(+All!$F393="Rice",+All!#REF!,IF(+All!$H393="Rice",+All!#REF!,0))</f>
        <v>0</v>
      </c>
      <c r="BA110" s="90">
        <f>IF(+All!$F393="Rice",+All!#REF!,IF(+All!$H393="Rice",+All!#REF!,0))</f>
        <v>0</v>
      </c>
      <c r="BB110" s="90">
        <f>IF(+All!$F393="Rice",+All!#REF!,IF(+All!$H393="Rice",+All!#REF!,0))</f>
        <v>0</v>
      </c>
      <c r="BC110" s="91">
        <f>IF(+All!$F393="Rice",+All!#REF!,IF(+All!$H393="Rice",+All!#REF!,0))</f>
        <v>0</v>
      </c>
      <c r="BD110" s="482">
        <f>IF(+All!$F393="Rice",+All!#REF!,IF(+All!$H393="Rice",+All!#REF!,0))</f>
        <v>0</v>
      </c>
      <c r="BE110" s="483">
        <f>IF(+All!$F393="Rice",+All!#REF!,IF(+All!$H393="Rice",+All!#REF!,0))</f>
        <v>0</v>
      </c>
      <c r="BF110" s="483">
        <f>IF(+All!$F393="Rice",+All!#REF!,IF(+All!$H393="Rice",+All!#REF!,0))</f>
        <v>0</v>
      </c>
      <c r="BG110" s="482">
        <f>IF(+All!$F393="Rice",+All!#REF!,IF(+All!$H393="Rice",+All!#REF!,0))</f>
        <v>0</v>
      </c>
      <c r="BH110" s="483">
        <f>IF(+All!$F393="Rice",+All!#REF!,IF(+All!$H393="Rice",+All!#REF!,0))</f>
        <v>0</v>
      </c>
      <c r="BI110" s="484">
        <f>IF(+All!$F393="Rice",+All!#REF!,IF(+All!$H393="Rice",+All!#REF!,0))</f>
        <v>0</v>
      </c>
      <c r="BJ110" s="92">
        <f>IF(+All!$F393="Rice",+All!#REF!,IF(+All!$H393="Rice",+All!#REF!,0))</f>
        <v>0</v>
      </c>
      <c r="BK110" s="93">
        <f>IF(+All!$F393="Rice",+All!#REF!,IF(+All!$H393="Rice",+All!#REF!,0))</f>
        <v>0</v>
      </c>
    </row>
    <row r="111" spans="1:63" x14ac:dyDescent="0.8">
      <c r="A111" s="70">
        <f>IF(+All!$F661="Rice",+All!A661,IF(+All!$H661="Rice",+All!A661,0))</f>
        <v>9</v>
      </c>
      <c r="B111" s="480" t="str">
        <f>IF(+All!$F661="Rice",+All!B661,IF(+All!$H661="Rice",+All!B661,0))</f>
        <v>Sat</v>
      </c>
      <c r="C111" s="72">
        <f>IF(+All!$F661="Rice",+All!C661,IF(+All!$H661="Rice",+All!C661,0))</f>
        <v>44499</v>
      </c>
      <c r="D111" s="73">
        <f>IF(+All!$F661="Rice",+All!D661,IF(+All!$H661="Rice",+All!D661,0))</f>
        <v>0.58333333333333337</v>
      </c>
      <c r="E111" s="707" t="str">
        <f>IF(+All!$F661="Rice",+All!E661,IF(+All!$H661="Rice",+All!E661,0))</f>
        <v>espn3</v>
      </c>
      <c r="F111" s="75" t="str">
        <f>IF(+All!$F661="Rice",+All!F661,IF(+All!$H661="Rice",+All!F661,0))</f>
        <v>North Texas</v>
      </c>
      <c r="G111" s="76" t="str">
        <f>IF(+All!$F661="Rice",+All!G661,IF(+All!$H661="Rice",+All!G661,0))</f>
        <v>CUSA</v>
      </c>
      <c r="H111" s="75" t="str">
        <f>IF(+All!$F661="Rice",+All!H661,IF(+All!$H661="Rice",+All!H661,0))</f>
        <v>Rice</v>
      </c>
      <c r="I111" s="76" t="str">
        <f>IF(+All!$F661="Rice",+All!I661,IF(+All!$H661="Rice",+All!I661,0))</f>
        <v>CUSA</v>
      </c>
      <c r="J111" s="706" t="str">
        <f>IF(+All!$F661="Rice",+All!J661,IF(+All!$H661="Rice",+All!J661,0))</f>
        <v>Rice</v>
      </c>
      <c r="K111" s="707" t="str">
        <f>IF(+All!$F661="Rice",+All!K661,IF(+All!$H661="Rice",+All!K661,0))</f>
        <v>North Texas</v>
      </c>
      <c r="L111" s="78">
        <f>IF(+All!$F661="Rice",+All!L661,IF(+All!$H661="Rice",+All!L661,0))</f>
        <v>2.5</v>
      </c>
      <c r="M111" s="79">
        <f>IF(+All!$F661="Rice",+All!M661,IF(+All!$H661="Rice",+All!M661,0))</f>
        <v>56.5</v>
      </c>
      <c r="N111" s="706" t="str">
        <f>IF(+All!$F661="Rice",+All!N661,IF(+All!$H661="Rice",+All!N661,0))</f>
        <v>North Texas</v>
      </c>
      <c r="O111" s="708">
        <f>IF(+All!$F661="Rice",+All!O661,IF(+All!$H661="Rice",+All!O661,0))</f>
        <v>30</v>
      </c>
      <c r="P111" s="708" t="str">
        <f>IF(+All!$F661="Rice",+All!P661,IF(+All!$H661="Rice",+All!P661,0))</f>
        <v>Rice</v>
      </c>
      <c r="Q111" s="707">
        <f>IF(+All!$F661="Rice",+All!Q661,IF(+All!$H661="Rice",+All!Q661,0))</f>
        <v>24</v>
      </c>
      <c r="R111" s="706" t="str">
        <f>IF(+All!$F661="Rice",+All!R661,IF(+All!$H661="Rice",+All!R661,0))</f>
        <v>North Texas</v>
      </c>
      <c r="S111" s="708" t="str">
        <f>IF(+All!$F661="Rice",+All!S661,IF(+All!$H661="Rice",+All!S661,0))</f>
        <v>Rice</v>
      </c>
      <c r="T111" s="706" t="str">
        <f>IF(+All!$F661="Rice",+All!T661,IF(+All!$H661="Rice",+All!T661,0))</f>
        <v>Rice</v>
      </c>
      <c r="U111" s="707" t="str">
        <f>IF(+All!$F661="Rice",+All!U661,IF(+All!$H661="Rice",+All!U661,0))</f>
        <v>L</v>
      </c>
      <c r="V111" s="706">
        <f>IF(+All!$F435="Rice",+All!#REF!,IF(+All!$H435="Rice",+All!#REF!,0))</f>
        <v>0</v>
      </c>
      <c r="W111" s="707">
        <f>IF(+All!$F435="Rice",+All!#REF!,IF(+All!$H435="Rice",+All!#REF!,0))</f>
        <v>0</v>
      </c>
      <c r="X111" s="706">
        <f>IF(+All!$F435="Rice",+All!#REF!,IF(+All!$H435="Rice",+All!#REF!,0))</f>
        <v>0</v>
      </c>
      <c r="Y111" s="707">
        <f>IF(+All!$F435="Rice",+All!#REF!,IF(+All!$H435="Rice",+All!#REF!,0))</f>
        <v>0</v>
      </c>
      <c r="Z111" s="706">
        <f>IF(+All!$F435="Rice",+All!#REF!,IF(+All!$H435="Rice",+All!#REF!,0))</f>
        <v>0</v>
      </c>
      <c r="AA111" s="707">
        <f>IF(+All!$F435="Rice",+All!#REF!,IF(+All!$H435="Rice",+All!#REF!,0))</f>
        <v>0</v>
      </c>
      <c r="AB111" s="706">
        <f>IF(+All!$F435="Rice",+All!#REF!,IF(+All!$H435="Rice",+All!#REF!,0))</f>
        <v>0</v>
      </c>
      <c r="AC111" s="707">
        <f>IF(+All!$F435="Rice",+All!#REF!,IF(+All!$H435="Rice",+All!#REF!,0))</f>
        <v>0</v>
      </c>
      <c r="AD111" s="706">
        <f>IF(+All!$F435="Rice",+All!#REF!,IF(+All!$H435="Rice",+All!#REF!,0))</f>
        <v>0</v>
      </c>
      <c r="AE111" s="707">
        <f>IF(+All!$F435="Rice",+All!#REF!,IF(+All!$H435="Rice",+All!#REF!,0))</f>
        <v>0</v>
      </c>
      <c r="AF111" s="706">
        <f>IF(+All!$F435="Rice",+All!#REF!,IF(+All!$H435="Rice",+All!#REF!,0))</f>
        <v>0</v>
      </c>
      <c r="AG111" s="707">
        <f>IF(+All!$F435="Rice",+All!#REF!,IF(+All!$H435="Rice",+All!#REF!,0))</f>
        <v>0</v>
      </c>
      <c r="AH111" s="706">
        <f>IF(+All!$F435="Rice",+All!#REF!,IF(+All!$H435="Rice",+All!#REF!,0))</f>
        <v>0</v>
      </c>
      <c r="AI111" s="707">
        <f>IF(+All!$F435="Rice",+All!#REF!,IF(+All!$H435="Rice",+All!#REF!,0))</f>
        <v>0</v>
      </c>
      <c r="AJ111" s="706">
        <f>IF(+All!$F435="Rice",+All!#REF!,IF(+All!$H435="Rice",+All!#REF!,0))</f>
        <v>0</v>
      </c>
      <c r="AK111" s="707">
        <f>IF(+All!$F435="Rice",+All!#REF!,IF(+All!$H435="Rice",+All!#REF!,0))</f>
        <v>0</v>
      </c>
      <c r="AL111" s="81">
        <f>IF(+All!$F435="Rice",+All!V435,IF(+All!$H435="Rice",+All!V435,0))</f>
        <v>0</v>
      </c>
      <c r="AM111" s="82">
        <f>IF(+All!$F435="Rice",+All!W435,IF(+All!$H435="Rice",+All!W435,0))</f>
        <v>0</v>
      </c>
      <c r="AN111" s="81">
        <f>IF(+All!$F435="Rice",+All!X435,IF(+All!$H435="Rice",+All!X435,0))</f>
        <v>0</v>
      </c>
      <c r="AO111" s="83">
        <f>IF(+All!$F435="Rice",+All!Y435,IF(+All!$H435="Rice",+All!Y435,0))</f>
        <v>0</v>
      </c>
      <c r="AP111" s="84">
        <f>IF(+All!$F435="Rice",+All!Z435,IF(+All!$H435="Rice",+All!Z435,0))</f>
        <v>0</v>
      </c>
      <c r="AQ111" s="480">
        <f>IF(+All!$F435="Rice",+All!#REF!,IF(+All!$H435="Rice",+All!#REF!,0))</f>
        <v>0</v>
      </c>
      <c r="AR111" s="482">
        <f>IF(+All!$F435="Rice",+All!#REF!,IF(+All!$H435="Rice",+All!#REF!,0))</f>
        <v>0</v>
      </c>
      <c r="AS111" s="483">
        <f>IF(+All!$F435="Rice",+All!#REF!,IF(+All!$H435="Rice",+All!#REF!,0))</f>
        <v>0</v>
      </c>
      <c r="AT111" s="483">
        <f>IF(+All!$F435="Rice",+All!#REF!,IF(+All!$H435="Rice",+All!#REF!,0))</f>
        <v>0</v>
      </c>
      <c r="AU111" s="482">
        <f>IF(+All!$F435="Rice",+All!#REF!,IF(+All!$H435="Rice",+All!#REF!,0))</f>
        <v>0</v>
      </c>
      <c r="AV111" s="483">
        <f>IF(+All!$F435="Rice",+All!#REF!,IF(+All!$H435="Rice",+All!#REF!,0))</f>
        <v>0</v>
      </c>
      <c r="AW111" s="484">
        <f>IF(+All!$F435="Rice",+All!#REF!,IF(+All!$H435="Rice",+All!#REF!,0))</f>
        <v>0</v>
      </c>
      <c r="AX111" s="483">
        <f>IF(+All!$F435="Rice",+All!#REF!,IF(+All!$H435="Rice",+All!#REF!,0))</f>
        <v>0</v>
      </c>
      <c r="AY111" s="88">
        <f>IF(+All!$F435="Rice",+All!#REF!,IF(+All!$H435="Rice",+All!#REF!,0))</f>
        <v>0</v>
      </c>
      <c r="AZ111" s="89">
        <f>IF(+All!$F435="Rice",+All!#REF!,IF(+All!$H435="Rice",+All!#REF!,0))</f>
        <v>0</v>
      </c>
      <c r="BA111" s="90">
        <f>IF(+All!$F435="Rice",+All!#REF!,IF(+All!$H435="Rice",+All!#REF!,0))</f>
        <v>0</v>
      </c>
      <c r="BB111" s="90">
        <f>IF(+All!$F435="Rice",+All!#REF!,IF(+All!$H435="Rice",+All!#REF!,0))</f>
        <v>0</v>
      </c>
      <c r="BC111" s="91">
        <f>IF(+All!$F435="Rice",+All!#REF!,IF(+All!$H435="Rice",+All!#REF!,0))</f>
        <v>0</v>
      </c>
      <c r="BD111" s="482">
        <f>IF(+All!$F435="Rice",+All!#REF!,IF(+All!$H435="Rice",+All!#REF!,0))</f>
        <v>0</v>
      </c>
      <c r="BE111" s="483">
        <f>IF(+All!$F435="Rice",+All!#REF!,IF(+All!$H435="Rice",+All!#REF!,0))</f>
        <v>0</v>
      </c>
      <c r="BF111" s="483">
        <f>IF(+All!$F435="Rice",+All!#REF!,IF(+All!$H435="Rice",+All!#REF!,0))</f>
        <v>0</v>
      </c>
      <c r="BG111" s="482">
        <f>IF(+All!$F435="Rice",+All!#REF!,IF(+All!$H435="Rice",+All!#REF!,0))</f>
        <v>0</v>
      </c>
      <c r="BH111" s="483">
        <f>IF(+All!$F435="Rice",+All!#REF!,IF(+All!$H435="Rice",+All!#REF!,0))</f>
        <v>0</v>
      </c>
      <c r="BI111" s="484">
        <f>IF(+All!$F435="Rice",+All!#REF!,IF(+All!$H435="Rice",+All!#REF!,0))</f>
        <v>0</v>
      </c>
      <c r="BJ111" s="92">
        <f>IF(+All!$F435="Rice",+All!#REF!,IF(+All!$H435="Rice",+All!#REF!,0))</f>
        <v>0</v>
      </c>
      <c r="BK111" s="93">
        <f>IF(+All!$F435="Rice",+All!#REF!,IF(+All!$H435="Rice",+All!#REF!,0))</f>
        <v>0</v>
      </c>
    </row>
    <row r="112" spans="1:63" x14ac:dyDescent="0.8">
      <c r="A112" s="70">
        <f>IF(+All!$F741="Rice",+All!A741,IF(+All!$H741="Rice",+All!A741,0))</f>
        <v>10</v>
      </c>
      <c r="B112" s="480" t="str">
        <f>IF(+All!$F741="Rice",+All!B741,IF(+All!$H741="Rice",+All!B741,0))</f>
        <v>Sat</v>
      </c>
      <c r="C112" s="72">
        <f>IF(+All!$F741="Rice",+All!C741,IF(+All!$H741="Rice",+All!C741,0))</f>
        <v>44506</v>
      </c>
      <c r="D112" s="73">
        <f>IF(+All!$F741="Rice",+All!D741,IF(+All!$H741="Rice",+All!D741,0))</f>
        <v>0.64583333333333337</v>
      </c>
      <c r="E112" s="707">
        <f>IF(+All!$F741="Rice",+All!E741,IF(+All!$H741="Rice",+All!E741,0))</f>
        <v>0</v>
      </c>
      <c r="F112" s="75" t="str">
        <f>IF(+All!$F741="Rice",+All!F741,IF(+All!$H741="Rice",+All!F741,0))</f>
        <v>Rice</v>
      </c>
      <c r="G112" s="76" t="str">
        <f>IF(+All!$F741="Rice",+All!G741,IF(+All!$H741="Rice",+All!G741,0))</f>
        <v>CUSA</v>
      </c>
      <c r="H112" s="75" t="str">
        <f>IF(+All!$F741="Rice",+All!H741,IF(+All!$H741="Rice",+All!H741,0))</f>
        <v>UNC Charlotte</v>
      </c>
      <c r="I112" s="76" t="str">
        <f>IF(+All!$F741="Rice",+All!I741,IF(+All!$H741="Rice",+All!I741,0))</f>
        <v>CUSA</v>
      </c>
      <c r="J112" s="706" t="str">
        <f>IF(+All!$F741="Rice",+All!J741,IF(+All!$H741="Rice",+All!J741,0))</f>
        <v>UNC Charlotte</v>
      </c>
      <c r="K112" s="707" t="str">
        <f>IF(+All!$F741="Rice",+All!K741,IF(+All!$H741="Rice",+All!K741,0))</f>
        <v>Rice</v>
      </c>
      <c r="L112" s="78">
        <f>IF(+All!$F741="Rice",+All!L741,IF(+All!$H741="Rice",+All!L741,0))</f>
        <v>6</v>
      </c>
      <c r="M112" s="79">
        <f>IF(+All!$F741="Rice",+All!M741,IF(+All!$H741="Rice",+All!M741,0))</f>
        <v>53.5</v>
      </c>
      <c r="N112" s="706" t="str">
        <f>IF(+All!$F741="Rice",+All!N741,IF(+All!$H741="Rice",+All!N741,0))</f>
        <v>UNC Charlotte</v>
      </c>
      <c r="O112" s="708">
        <f>IF(+All!$F741="Rice",+All!O741,IF(+All!$H741="Rice",+All!O741,0))</f>
        <v>31</v>
      </c>
      <c r="P112" s="708" t="str">
        <f>IF(+All!$F741="Rice",+All!P741,IF(+All!$H741="Rice",+All!P741,0))</f>
        <v>Rice</v>
      </c>
      <c r="Q112" s="707">
        <f>IF(+All!$F741="Rice",+All!Q741,IF(+All!$H741="Rice",+All!Q741,0))</f>
        <v>24</v>
      </c>
      <c r="R112" s="706" t="str">
        <f>IF(+All!$F741="Rice",+All!R741,IF(+All!$H741="Rice",+All!R741,0))</f>
        <v>UNC Charlotte</v>
      </c>
      <c r="S112" s="708" t="str">
        <f>IF(+All!$F741="Rice",+All!S741,IF(+All!$H741="Rice",+All!S741,0))</f>
        <v>Rice</v>
      </c>
      <c r="T112" s="706" t="str">
        <f>IF(+All!$F741="Rice",+All!T741,IF(+All!$H741="Rice",+All!T741,0))</f>
        <v>UNC Charlotte</v>
      </c>
      <c r="U112" s="707" t="str">
        <f>IF(+All!$F741="Rice",+All!U741,IF(+All!$H741="Rice",+All!U741,0))</f>
        <v>W</v>
      </c>
      <c r="V112" s="706" t="e">
        <f>IF(+All!#REF!="Rice",+All!#REF!,IF(+All!#REF!="Rice",+All!#REF!,0))</f>
        <v>#REF!</v>
      </c>
      <c r="W112" s="707" t="e">
        <f>IF(+All!#REF!="Rice",+All!#REF!,IF(+All!#REF!="Rice",+All!#REF!,0))</f>
        <v>#REF!</v>
      </c>
      <c r="X112" s="706" t="e">
        <f>IF(+All!#REF!="Rice",+All!#REF!,IF(+All!#REF!="Rice",+All!#REF!,0))</f>
        <v>#REF!</v>
      </c>
      <c r="Y112" s="707" t="e">
        <f>IF(+All!#REF!="Rice",+All!#REF!,IF(+All!#REF!="Rice",+All!#REF!,0))</f>
        <v>#REF!</v>
      </c>
      <c r="Z112" s="706" t="e">
        <f>IF(+All!#REF!="Rice",+All!#REF!,IF(+All!#REF!="Rice",+All!#REF!,0))</f>
        <v>#REF!</v>
      </c>
      <c r="AA112" s="707" t="e">
        <f>IF(+All!#REF!="Rice",+All!#REF!,IF(+All!#REF!="Rice",+All!#REF!,0))</f>
        <v>#REF!</v>
      </c>
      <c r="AB112" s="706" t="e">
        <f>IF(+All!#REF!="Rice",+All!#REF!,IF(+All!#REF!="Rice",+All!#REF!,0))</f>
        <v>#REF!</v>
      </c>
      <c r="AC112" s="707" t="e">
        <f>IF(+All!#REF!="Rice",+All!#REF!,IF(+All!#REF!="Rice",+All!#REF!,0))</f>
        <v>#REF!</v>
      </c>
      <c r="AD112" s="706" t="e">
        <f>IF(+All!#REF!="Rice",+All!#REF!,IF(+All!#REF!="Rice",+All!#REF!,0))</f>
        <v>#REF!</v>
      </c>
      <c r="AE112" s="707" t="e">
        <f>IF(+All!#REF!="Rice",+All!#REF!,IF(+All!#REF!="Rice",+All!#REF!,0))</f>
        <v>#REF!</v>
      </c>
      <c r="AF112" s="706" t="e">
        <f>IF(+All!#REF!="Rice",+All!#REF!,IF(+All!#REF!="Rice",+All!#REF!,0))</f>
        <v>#REF!</v>
      </c>
      <c r="AG112" s="707" t="e">
        <f>IF(+All!#REF!="Rice",+All!#REF!,IF(+All!#REF!="Rice",+All!#REF!,0))</f>
        <v>#REF!</v>
      </c>
      <c r="AH112" s="706" t="e">
        <f>IF(+All!#REF!="Rice",+All!#REF!,IF(+All!#REF!="Rice",+All!#REF!,0))</f>
        <v>#REF!</v>
      </c>
      <c r="AI112" s="707" t="e">
        <f>IF(+All!#REF!="Rice",+All!#REF!,IF(+All!#REF!="Rice",+All!#REF!,0))</f>
        <v>#REF!</v>
      </c>
      <c r="AJ112" s="706" t="e">
        <f>IF(+All!#REF!="Rice",+All!#REF!,IF(+All!#REF!="Rice",+All!#REF!,0))</f>
        <v>#REF!</v>
      </c>
      <c r="AK112" s="707" t="e">
        <f>IF(+All!#REF!="Rice",+All!#REF!,IF(+All!#REF!="Rice",+All!#REF!,0))</f>
        <v>#REF!</v>
      </c>
      <c r="AL112" s="81" t="e">
        <f>IF(+All!#REF!="Rice",+All!#REF!,IF(+All!#REF!="Rice",+All!#REF!,0))</f>
        <v>#REF!</v>
      </c>
      <c r="AM112" s="82" t="e">
        <f>IF(+All!#REF!="Rice",+All!#REF!,IF(+All!#REF!="Rice",+All!#REF!,0))</f>
        <v>#REF!</v>
      </c>
      <c r="AN112" s="81" t="e">
        <f>IF(+All!#REF!="Rice",+All!#REF!,IF(+All!#REF!="Rice",+All!#REF!,0))</f>
        <v>#REF!</v>
      </c>
      <c r="AO112" s="83" t="e">
        <f>IF(+All!#REF!="Rice",+All!#REF!,IF(+All!#REF!="Rice",+All!#REF!,0))</f>
        <v>#REF!</v>
      </c>
      <c r="AP112" s="84" t="e">
        <f>IF(+All!#REF!="Rice",+All!#REF!,IF(+All!#REF!="Rice",+All!#REF!,0))</f>
        <v>#REF!</v>
      </c>
      <c r="AQ112" s="480" t="e">
        <f>IF(+All!#REF!="Rice",+All!#REF!,IF(+All!#REF!="Rice",+All!#REF!,0))</f>
        <v>#REF!</v>
      </c>
      <c r="AR112" s="482" t="e">
        <f>IF(+All!#REF!="Rice",+All!#REF!,IF(+All!#REF!="Rice",+All!#REF!,0))</f>
        <v>#REF!</v>
      </c>
      <c r="AS112" s="483" t="e">
        <f>IF(+All!#REF!="Rice",+All!#REF!,IF(+All!#REF!="Rice",+All!#REF!,0))</f>
        <v>#REF!</v>
      </c>
      <c r="AT112" s="483" t="e">
        <f>IF(+All!#REF!="Rice",+All!#REF!,IF(+All!#REF!="Rice",+All!#REF!,0))</f>
        <v>#REF!</v>
      </c>
      <c r="AU112" s="482" t="e">
        <f>IF(+All!#REF!="Rice",+All!#REF!,IF(+All!#REF!="Rice",+All!#REF!,0))</f>
        <v>#REF!</v>
      </c>
      <c r="AV112" s="483" t="e">
        <f>IF(+All!#REF!="Rice",+All!#REF!,IF(+All!#REF!="Rice",+All!#REF!,0))</f>
        <v>#REF!</v>
      </c>
      <c r="AW112" s="484" t="e">
        <f>IF(+All!#REF!="Rice",+All!#REF!,IF(+All!#REF!="Rice",+All!#REF!,0))</f>
        <v>#REF!</v>
      </c>
      <c r="AX112" s="483" t="e">
        <f>IF(+All!#REF!="Rice",+All!#REF!,IF(+All!#REF!="Rice",+All!#REF!,0))</f>
        <v>#REF!</v>
      </c>
      <c r="AY112" s="88" t="e">
        <f>IF(+All!#REF!="Rice",+All!#REF!,IF(+All!#REF!="Rice",+All!#REF!,0))</f>
        <v>#REF!</v>
      </c>
      <c r="AZ112" s="89" t="e">
        <f>IF(+All!#REF!="Rice",+All!#REF!,IF(+All!#REF!="Rice",+All!#REF!,0))</f>
        <v>#REF!</v>
      </c>
      <c r="BA112" s="90" t="e">
        <f>IF(+All!#REF!="Rice",+All!#REF!,IF(+All!#REF!="Rice",+All!#REF!,0))</f>
        <v>#REF!</v>
      </c>
      <c r="BB112" s="90" t="e">
        <f>IF(+All!#REF!="Rice",+All!#REF!,IF(+All!#REF!="Rice",+All!#REF!,0))</f>
        <v>#REF!</v>
      </c>
      <c r="BC112" s="91" t="e">
        <f>IF(+All!#REF!="Rice",+All!#REF!,IF(+All!#REF!="Rice",+All!#REF!,0))</f>
        <v>#REF!</v>
      </c>
      <c r="BD112" s="482" t="e">
        <f>IF(+All!#REF!="Rice",+All!#REF!,IF(+All!#REF!="Rice",+All!#REF!,0))</f>
        <v>#REF!</v>
      </c>
      <c r="BE112" s="483" t="e">
        <f>IF(+All!#REF!="Rice",+All!#REF!,IF(+All!#REF!="Rice",+All!#REF!,0))</f>
        <v>#REF!</v>
      </c>
      <c r="BF112" s="483" t="e">
        <f>IF(+All!#REF!="Rice",+All!#REF!,IF(+All!#REF!="Rice",+All!#REF!,0))</f>
        <v>#REF!</v>
      </c>
      <c r="BG112" s="482" t="e">
        <f>IF(+All!#REF!="Rice",+All!#REF!,IF(+All!#REF!="Rice",+All!#REF!,0))</f>
        <v>#REF!</v>
      </c>
      <c r="BH112" s="483" t="e">
        <f>IF(+All!#REF!="Rice",+All!#REF!,IF(+All!#REF!="Rice",+All!#REF!,0))</f>
        <v>#REF!</v>
      </c>
      <c r="BI112" s="484" t="e">
        <f>IF(+All!#REF!="Rice",+All!#REF!,IF(+All!#REF!="Rice",+All!#REF!,0))</f>
        <v>#REF!</v>
      </c>
      <c r="BJ112" s="92" t="e">
        <f>IF(+All!#REF!="Rice",+All!#REF!,IF(+All!#REF!="Rice",+All!#REF!,0))</f>
        <v>#REF!</v>
      </c>
      <c r="BK112" s="93" t="e">
        <f>IF(+All!#REF!="Rice",+All!#REF!,IF(+All!#REF!="Rice",+All!#REF!,0))</f>
        <v>#REF!</v>
      </c>
    </row>
    <row r="113" spans="1:63" x14ac:dyDescent="0.8">
      <c r="A113" s="70">
        <f>IF(+All!$F816="Rice",+All!A816,IF(+All!$H816="Rice",+All!A816,0))</f>
        <v>11</v>
      </c>
      <c r="B113" s="480" t="str">
        <f>IF(+All!$F816="Rice",+All!B816,IF(+All!$H816="Rice",+All!B816,0))</f>
        <v>Sat</v>
      </c>
      <c r="C113" s="72">
        <f>IF(+All!$F816="Rice",+All!C816,IF(+All!$H816="Rice",+All!C816,0))</f>
        <v>44513</v>
      </c>
      <c r="D113" s="73">
        <f>IF(+All!$F816="Rice",+All!D816,IF(+All!$H816="Rice",+All!D816,0))</f>
        <v>0.58333333333333337</v>
      </c>
      <c r="E113" s="707">
        <f>IF(+All!$F816="Rice",+All!E816,IF(+All!$H816="Rice",+All!E816,0))</f>
        <v>0</v>
      </c>
      <c r="F113" s="75" t="str">
        <f>IF(+All!$F816="Rice",+All!F816,IF(+All!$H816="Rice",+All!F816,0))</f>
        <v>Western Kentucky</v>
      </c>
      <c r="G113" s="76" t="str">
        <f>IF(+All!$F816="Rice",+All!G816,IF(+All!$H816="Rice",+All!G816,0))</f>
        <v>CUSA</v>
      </c>
      <c r="H113" s="75" t="str">
        <f>IF(+All!$F816="Rice",+All!H816,IF(+All!$H816="Rice",+All!H816,0))</f>
        <v>Rice</v>
      </c>
      <c r="I113" s="76" t="str">
        <f>IF(+All!$F816="Rice",+All!I816,IF(+All!$H816="Rice",+All!I816,0))</f>
        <v>CUSA</v>
      </c>
      <c r="J113" s="706" t="str">
        <f>IF(+All!$F816="Rice",+All!J816,IF(+All!$H816="Rice",+All!J816,0))</f>
        <v>Western Kentucky</v>
      </c>
      <c r="K113" s="707" t="str">
        <f>IF(+All!$F816="Rice",+All!K816,IF(+All!$H816="Rice",+All!K816,0))</f>
        <v>Rice</v>
      </c>
      <c r="L113" s="78">
        <f>IF(+All!$F816="Rice",+All!L816,IF(+All!$H816="Rice",+All!L816,0))</f>
        <v>18.5</v>
      </c>
      <c r="M113" s="79">
        <f>IF(+All!$F816="Rice",+All!M816,IF(+All!$H816="Rice",+All!M816,0))</f>
        <v>62.5</v>
      </c>
      <c r="N113" s="706" t="str">
        <f>IF(+All!$F816="Rice",+All!N816,IF(+All!$H816="Rice",+All!N816,0))</f>
        <v>Western Kentucky</v>
      </c>
      <c r="O113" s="708">
        <f>IF(+All!$F816="Rice",+All!O816,IF(+All!$H816="Rice",+All!O816,0))</f>
        <v>42</v>
      </c>
      <c r="P113" s="708" t="str">
        <f>IF(+All!$F816="Rice",+All!P816,IF(+All!$H816="Rice",+All!P816,0))</f>
        <v>Rice</v>
      </c>
      <c r="Q113" s="707">
        <f>IF(+All!$F816="Rice",+All!Q816,IF(+All!$H816="Rice",+All!Q816,0))</f>
        <v>21</v>
      </c>
      <c r="R113" s="706" t="str">
        <f>IF(+All!$F816="Rice",+All!R816,IF(+All!$H816="Rice",+All!R816,0))</f>
        <v>Western Kentucky</v>
      </c>
      <c r="S113" s="708" t="str">
        <f>IF(+All!$F816="Rice",+All!S816,IF(+All!$H816="Rice",+All!S816,0))</f>
        <v>Rice</v>
      </c>
      <c r="T113" s="706" t="str">
        <f>IF(+All!$F816="Rice",+All!T816,IF(+All!$H816="Rice",+All!T816,0))</f>
        <v>Western Kentucky</v>
      </c>
      <c r="U113" s="707" t="str">
        <f>IF(+All!$F816="Rice",+All!U816,IF(+All!$H816="Rice",+All!U816,0))</f>
        <v>W</v>
      </c>
      <c r="V113" s="706">
        <f>IF(+All!$F522="Rice",+All!#REF!,IF(+All!$H522="Rice",+All!#REF!,0))</f>
        <v>0</v>
      </c>
      <c r="W113" s="707">
        <f>IF(+All!$F522="Rice",+All!#REF!,IF(+All!$H522="Rice",+All!#REF!,0))</f>
        <v>0</v>
      </c>
      <c r="X113" s="706">
        <f>IF(+All!$F522="Rice",+All!#REF!,IF(+All!$H522="Rice",+All!#REF!,0))</f>
        <v>0</v>
      </c>
      <c r="Y113" s="707">
        <f>IF(+All!$F522="Rice",+All!#REF!,IF(+All!$H522="Rice",+All!#REF!,0))</f>
        <v>0</v>
      </c>
      <c r="Z113" s="706">
        <f>IF(+All!$F522="Rice",+All!#REF!,IF(+All!$H522="Rice",+All!#REF!,0))</f>
        <v>0</v>
      </c>
      <c r="AA113" s="707">
        <f>IF(+All!$F522="Rice",+All!#REF!,IF(+All!$H522="Rice",+All!#REF!,0))</f>
        <v>0</v>
      </c>
      <c r="AB113" s="706">
        <f>IF(+All!$F522="Rice",+All!#REF!,IF(+All!$H522="Rice",+All!#REF!,0))</f>
        <v>0</v>
      </c>
      <c r="AC113" s="707">
        <f>IF(+All!$F522="Rice",+All!#REF!,IF(+All!$H522="Rice",+All!#REF!,0))</f>
        <v>0</v>
      </c>
      <c r="AD113" s="706">
        <f>IF(+All!$F522="Rice",+All!#REF!,IF(+All!$H522="Rice",+All!#REF!,0))</f>
        <v>0</v>
      </c>
      <c r="AE113" s="707">
        <f>IF(+All!$F522="Rice",+All!#REF!,IF(+All!$H522="Rice",+All!#REF!,0))</f>
        <v>0</v>
      </c>
      <c r="AF113" s="706">
        <f>IF(+All!$F522="Rice",+All!#REF!,IF(+All!$H522="Rice",+All!#REF!,0))</f>
        <v>0</v>
      </c>
      <c r="AG113" s="707">
        <f>IF(+All!$F522="Rice",+All!#REF!,IF(+All!$H522="Rice",+All!#REF!,0))</f>
        <v>0</v>
      </c>
      <c r="AH113" s="706">
        <f>IF(+All!$F522="Rice",+All!#REF!,IF(+All!$H522="Rice",+All!#REF!,0))</f>
        <v>0</v>
      </c>
      <c r="AI113" s="707">
        <f>IF(+All!$F522="Rice",+All!#REF!,IF(+All!$H522="Rice",+All!#REF!,0))</f>
        <v>0</v>
      </c>
      <c r="AJ113" s="706">
        <f>IF(+All!$F522="Rice",+All!#REF!,IF(+All!$H522="Rice",+All!#REF!,0))</f>
        <v>0</v>
      </c>
      <c r="AK113" s="707">
        <f>IF(+All!$F522="Rice",+All!#REF!,IF(+All!$H522="Rice",+All!#REF!,0))</f>
        <v>0</v>
      </c>
      <c r="AL113" s="81">
        <f>IF(+All!$F522="Rice",+All!V522,IF(+All!$H522="Rice",+All!V522,0))</f>
        <v>0</v>
      </c>
      <c r="AM113" s="82">
        <f>IF(+All!$F522="Rice",+All!W522,IF(+All!$H522="Rice",+All!W522,0))</f>
        <v>0</v>
      </c>
      <c r="AN113" s="81">
        <f>IF(+All!$F522="Rice",+All!X522,IF(+All!$H522="Rice",+All!X522,0))</f>
        <v>0</v>
      </c>
      <c r="AO113" s="83">
        <f>IF(+All!$F522="Rice",+All!Y522,IF(+All!$H522="Rice",+All!Y522,0))</f>
        <v>0</v>
      </c>
      <c r="AP113" s="84">
        <f>IF(+All!$F522="Rice",+All!Z522,IF(+All!$H522="Rice",+All!Z522,0))</f>
        <v>0</v>
      </c>
      <c r="AQ113" s="480">
        <f>IF(+All!$F522="Rice",+All!#REF!,IF(+All!$H522="Rice",+All!#REF!,0))</f>
        <v>0</v>
      </c>
      <c r="AR113" s="482">
        <f>IF(+All!$F522="Rice",+All!#REF!,IF(+All!$H522="Rice",+All!#REF!,0))</f>
        <v>0</v>
      </c>
      <c r="AS113" s="483">
        <f>IF(+All!$F522="Rice",+All!#REF!,IF(+All!$H522="Rice",+All!#REF!,0))</f>
        <v>0</v>
      </c>
      <c r="AT113" s="483">
        <f>IF(+All!$F522="Rice",+All!#REF!,IF(+All!$H522="Rice",+All!#REF!,0))</f>
        <v>0</v>
      </c>
      <c r="AU113" s="482">
        <f>IF(+All!$F522="Rice",+All!#REF!,IF(+All!$H522="Rice",+All!#REF!,0))</f>
        <v>0</v>
      </c>
      <c r="AV113" s="483">
        <f>IF(+All!$F522="Rice",+All!#REF!,IF(+All!$H522="Rice",+All!#REF!,0))</f>
        <v>0</v>
      </c>
      <c r="AW113" s="484">
        <f>IF(+All!$F522="Rice",+All!#REF!,IF(+All!$H522="Rice",+All!#REF!,0))</f>
        <v>0</v>
      </c>
      <c r="AX113" s="483">
        <f>IF(+All!$F522="Rice",+All!#REF!,IF(+All!$H522="Rice",+All!#REF!,0))</f>
        <v>0</v>
      </c>
      <c r="AY113" s="88">
        <f>IF(+All!$F522="Rice",+All!#REF!,IF(+All!$H522="Rice",+All!#REF!,0))</f>
        <v>0</v>
      </c>
      <c r="AZ113" s="89">
        <f>IF(+All!$F522="Rice",+All!#REF!,IF(+All!$H522="Rice",+All!#REF!,0))</f>
        <v>0</v>
      </c>
      <c r="BA113" s="90">
        <f>IF(+All!$F522="Rice",+All!#REF!,IF(+All!$H522="Rice",+All!#REF!,0))</f>
        <v>0</v>
      </c>
      <c r="BB113" s="90">
        <f>IF(+All!$F522="Rice",+All!#REF!,IF(+All!$H522="Rice",+All!#REF!,0))</f>
        <v>0</v>
      </c>
      <c r="BC113" s="91">
        <f>IF(+All!$F522="Rice",+All!#REF!,IF(+All!$H522="Rice",+All!#REF!,0))</f>
        <v>0</v>
      </c>
      <c r="BD113" s="482">
        <f>IF(+All!$F522="Rice",+All!#REF!,IF(+All!$H522="Rice",+All!#REF!,0))</f>
        <v>0</v>
      </c>
      <c r="BE113" s="483">
        <f>IF(+All!$F522="Rice",+All!#REF!,IF(+All!$H522="Rice",+All!#REF!,0))</f>
        <v>0</v>
      </c>
      <c r="BF113" s="483">
        <f>IF(+All!$F522="Rice",+All!#REF!,IF(+All!$H522="Rice",+All!#REF!,0))</f>
        <v>0</v>
      </c>
      <c r="BG113" s="482">
        <f>IF(+All!$F522="Rice",+All!#REF!,IF(+All!$H522="Rice",+All!#REF!,0))</f>
        <v>0</v>
      </c>
      <c r="BH113" s="483">
        <f>IF(+All!$F522="Rice",+All!#REF!,IF(+All!$H522="Rice",+All!#REF!,0))</f>
        <v>0</v>
      </c>
      <c r="BI113" s="484">
        <f>IF(+All!$F522="Rice",+All!#REF!,IF(+All!$H522="Rice",+All!#REF!,0))</f>
        <v>0</v>
      </c>
      <c r="BJ113" s="92">
        <f>IF(+All!$F522="Rice",+All!#REF!,IF(+All!$H522="Rice",+All!#REF!,0))</f>
        <v>0</v>
      </c>
      <c r="BK113" s="93">
        <f>IF(+All!$F522="Rice",+All!#REF!,IF(+All!$H522="Rice",+All!#REF!,0))</f>
        <v>0</v>
      </c>
    </row>
    <row r="114" spans="1:63" x14ac:dyDescent="0.8">
      <c r="A114" s="70">
        <f>IF(+All!$F885="Rice",+All!A885,IF(+All!$H885="Rice",+All!A885,0))</f>
        <v>12</v>
      </c>
      <c r="B114" s="480" t="str">
        <f>IF(+All!$F885="Rice",+All!B885,IF(+All!$H885="Rice",+All!B885,0))</f>
        <v>Sat</v>
      </c>
      <c r="C114" s="72">
        <f>IF(+All!$F885="Rice",+All!C885,IF(+All!$H885="Rice",+All!C885,0))</f>
        <v>44520</v>
      </c>
      <c r="D114" s="73">
        <f>IF(+All!$F885="Rice",+All!D885,IF(+All!$H885="Rice",+All!D885,0))</f>
        <v>0.66666666666666663</v>
      </c>
      <c r="E114" s="707">
        <f>IF(+All!$F885="Rice",+All!E885,IF(+All!$H885="Rice",+All!E885,0))</f>
        <v>0</v>
      </c>
      <c r="F114" s="75" t="str">
        <f>IF(+All!$F885="Rice",+All!F885,IF(+All!$H885="Rice",+All!F885,0))</f>
        <v>Rice</v>
      </c>
      <c r="G114" s="76" t="str">
        <f>IF(+All!$F885="Rice",+All!G885,IF(+All!$H885="Rice",+All!G885,0))</f>
        <v>CUSA</v>
      </c>
      <c r="H114" s="75" t="str">
        <f>IF(+All!$F885="Rice",+All!H885,IF(+All!$H885="Rice",+All!H885,0))</f>
        <v>UTEP</v>
      </c>
      <c r="I114" s="76" t="str">
        <f>IF(+All!$F885="Rice",+All!I885,IF(+All!$H885="Rice",+All!I885,0))</f>
        <v>CUSA</v>
      </c>
      <c r="J114" s="706" t="str">
        <f>IF(+All!$F885="Rice",+All!J885,IF(+All!$H885="Rice",+All!J885,0))</f>
        <v>UTEP</v>
      </c>
      <c r="K114" s="707" t="str">
        <f>IF(+All!$F885="Rice",+All!K885,IF(+All!$H885="Rice",+All!K885,0))</f>
        <v>Rice</v>
      </c>
      <c r="L114" s="78">
        <f>IF(+All!$F885="Rice",+All!L885,IF(+All!$H885="Rice",+All!L885,0))</f>
        <v>10</v>
      </c>
      <c r="M114" s="79">
        <f>IF(+All!$F885="Rice",+All!M885,IF(+All!$H885="Rice",+All!M885,0))</f>
        <v>47</v>
      </c>
      <c r="N114" s="706" t="str">
        <f>IF(+All!$F885="Rice",+All!N885,IF(+All!$H885="Rice",+All!N885,0))</f>
        <v>UTEP</v>
      </c>
      <c r="O114" s="708">
        <f>IF(+All!$F885="Rice",+All!O885,IF(+All!$H885="Rice",+All!O885,0))</f>
        <v>38</v>
      </c>
      <c r="P114" s="708" t="str">
        <f>IF(+All!$F885="Rice",+All!P885,IF(+All!$H885="Rice",+All!P885,0))</f>
        <v>Rice</v>
      </c>
      <c r="Q114" s="707">
        <f>IF(+All!$F885="Rice",+All!Q885,IF(+All!$H885="Rice",+All!Q885,0))</f>
        <v>28</v>
      </c>
      <c r="R114" s="706" t="str">
        <f>IF(+All!$F885="Rice",+All!R885,IF(+All!$H885="Rice",+All!R885,0))</f>
        <v>UTEP</v>
      </c>
      <c r="S114" s="708" t="str">
        <f>IF(+All!$F885="Rice",+All!S885,IF(+All!$H885="Rice",+All!S885,0))</f>
        <v>Rice</v>
      </c>
      <c r="T114" s="706" t="str">
        <f>IF(+All!$F885="Rice",+All!T885,IF(+All!$H885="Rice",+All!T885,0))</f>
        <v>UTEP</v>
      </c>
      <c r="U114" s="707" t="str">
        <f>IF(+All!$F885="Rice",+All!U885,IF(+All!$H885="Rice",+All!U885,0))</f>
        <v>T</v>
      </c>
      <c r="V114" s="706">
        <f>IF(+All!$F573="Rice",+All!#REF!,IF(+All!$H573="Rice",+All!#REF!,0))</f>
        <v>0</v>
      </c>
      <c r="W114" s="707">
        <f>IF(+All!$F573="Rice",+All!#REF!,IF(+All!$H573="Rice",+All!#REF!,0))</f>
        <v>0</v>
      </c>
      <c r="X114" s="706">
        <f>IF(+All!$F573="Rice",+All!#REF!,IF(+All!$H573="Rice",+All!#REF!,0))</f>
        <v>0</v>
      </c>
      <c r="Y114" s="707">
        <f>IF(+All!$F573="Rice",+All!#REF!,IF(+All!$H573="Rice",+All!#REF!,0))</f>
        <v>0</v>
      </c>
      <c r="Z114" s="706">
        <f>IF(+All!$F573="Rice",+All!#REF!,IF(+All!$H573="Rice",+All!#REF!,0))</f>
        <v>0</v>
      </c>
      <c r="AA114" s="707">
        <f>IF(+All!$F573="Rice",+All!#REF!,IF(+All!$H573="Rice",+All!#REF!,0))</f>
        <v>0</v>
      </c>
      <c r="AB114" s="706">
        <f>IF(+All!$F573="Rice",+All!#REF!,IF(+All!$H573="Rice",+All!#REF!,0))</f>
        <v>0</v>
      </c>
      <c r="AC114" s="707">
        <f>IF(+All!$F573="Rice",+All!#REF!,IF(+All!$H573="Rice",+All!#REF!,0))</f>
        <v>0</v>
      </c>
      <c r="AD114" s="706">
        <f>IF(+All!$F573="Rice",+All!#REF!,IF(+All!$H573="Rice",+All!#REF!,0))</f>
        <v>0</v>
      </c>
      <c r="AE114" s="707">
        <f>IF(+All!$F573="Rice",+All!#REF!,IF(+All!$H573="Rice",+All!#REF!,0))</f>
        <v>0</v>
      </c>
      <c r="AF114" s="706">
        <f>IF(+All!$F573="Rice",+All!#REF!,IF(+All!$H573="Rice",+All!#REF!,0))</f>
        <v>0</v>
      </c>
      <c r="AG114" s="707">
        <f>IF(+All!$F573="Rice",+All!#REF!,IF(+All!$H573="Rice",+All!#REF!,0))</f>
        <v>0</v>
      </c>
      <c r="AH114" s="706">
        <f>IF(+All!$F573="Rice",+All!#REF!,IF(+All!$H573="Rice",+All!#REF!,0))</f>
        <v>0</v>
      </c>
      <c r="AI114" s="707">
        <f>IF(+All!$F573="Rice",+All!#REF!,IF(+All!$H573="Rice",+All!#REF!,0))</f>
        <v>0</v>
      </c>
      <c r="AJ114" s="706">
        <f>IF(+All!$F573="Rice",+All!#REF!,IF(+All!$H573="Rice",+All!#REF!,0))</f>
        <v>0</v>
      </c>
      <c r="AK114" s="707">
        <f>IF(+All!$F573="Rice",+All!#REF!,IF(+All!$H573="Rice",+All!#REF!,0))</f>
        <v>0</v>
      </c>
      <c r="AL114" s="81">
        <f>IF(+All!$F573="Rice",+All!V573,IF(+All!$H573="Rice",+All!V573,0))</f>
        <v>0</v>
      </c>
      <c r="AM114" s="82">
        <f>IF(+All!$F573="Rice",+All!W573,IF(+All!$H573="Rice",+All!W573,0))</f>
        <v>0</v>
      </c>
      <c r="AN114" s="81">
        <f>IF(+All!$F573="Rice",+All!X573,IF(+All!$H573="Rice",+All!X573,0))</f>
        <v>0</v>
      </c>
      <c r="AO114" s="83">
        <f>IF(+All!$F573="Rice",+All!Y573,IF(+All!$H573="Rice",+All!Y573,0))</f>
        <v>0</v>
      </c>
      <c r="AP114" s="84">
        <f>IF(+All!$F573="Rice",+All!Z573,IF(+All!$H573="Rice",+All!Z573,0))</f>
        <v>0</v>
      </c>
      <c r="AQ114" s="480">
        <f>IF(+All!$F573="Rice",+All!#REF!,IF(+All!$H573="Rice",+All!#REF!,0))</f>
        <v>0</v>
      </c>
      <c r="AR114" s="482">
        <f>IF(+All!$F573="Rice",+All!#REF!,IF(+All!$H573="Rice",+All!#REF!,0))</f>
        <v>0</v>
      </c>
      <c r="AS114" s="483">
        <f>IF(+All!$F573="Rice",+All!#REF!,IF(+All!$H573="Rice",+All!#REF!,0))</f>
        <v>0</v>
      </c>
      <c r="AT114" s="483">
        <f>IF(+All!$F573="Rice",+All!#REF!,IF(+All!$H573="Rice",+All!#REF!,0))</f>
        <v>0</v>
      </c>
      <c r="AU114" s="482">
        <f>IF(+All!$F573="Rice",+All!#REF!,IF(+All!$H573="Rice",+All!#REF!,0))</f>
        <v>0</v>
      </c>
      <c r="AV114" s="483">
        <f>IF(+All!$F573="Rice",+All!#REF!,IF(+All!$H573="Rice",+All!#REF!,0))</f>
        <v>0</v>
      </c>
      <c r="AW114" s="484">
        <f>IF(+All!$F573="Rice",+All!#REF!,IF(+All!$H573="Rice",+All!#REF!,0))</f>
        <v>0</v>
      </c>
      <c r="AX114" s="483">
        <f>IF(+All!$F573="Rice",+All!#REF!,IF(+All!$H573="Rice",+All!#REF!,0))</f>
        <v>0</v>
      </c>
      <c r="AY114" s="88">
        <f>IF(+All!$F573="Rice",+All!#REF!,IF(+All!$H573="Rice",+All!#REF!,0))</f>
        <v>0</v>
      </c>
      <c r="AZ114" s="89">
        <f>IF(+All!$F573="Rice",+All!#REF!,IF(+All!$H573="Rice",+All!#REF!,0))</f>
        <v>0</v>
      </c>
      <c r="BA114" s="90">
        <f>IF(+All!$F573="Rice",+All!#REF!,IF(+All!$H573="Rice",+All!#REF!,0))</f>
        <v>0</v>
      </c>
      <c r="BB114" s="90">
        <f>IF(+All!$F573="Rice",+All!#REF!,IF(+All!$H573="Rice",+All!#REF!,0))</f>
        <v>0</v>
      </c>
      <c r="BC114" s="91">
        <f>IF(+All!$F573="Rice",+All!#REF!,IF(+All!$H573="Rice",+All!#REF!,0))</f>
        <v>0</v>
      </c>
      <c r="BD114" s="482">
        <f>IF(+All!$F573="Rice",+All!#REF!,IF(+All!$H573="Rice",+All!#REF!,0))</f>
        <v>0</v>
      </c>
      <c r="BE114" s="483">
        <f>IF(+All!$F573="Rice",+All!#REF!,IF(+All!$H573="Rice",+All!#REF!,0))</f>
        <v>0</v>
      </c>
      <c r="BF114" s="483">
        <f>IF(+All!$F573="Rice",+All!#REF!,IF(+All!$H573="Rice",+All!#REF!,0))</f>
        <v>0</v>
      </c>
      <c r="BG114" s="482">
        <f>IF(+All!$F573="Rice",+All!#REF!,IF(+All!$H573="Rice",+All!#REF!,0))</f>
        <v>0</v>
      </c>
      <c r="BH114" s="483">
        <f>IF(+All!$F573="Rice",+All!#REF!,IF(+All!$H573="Rice",+All!#REF!,0))</f>
        <v>0</v>
      </c>
      <c r="BI114" s="484">
        <f>IF(+All!$F573="Rice",+All!#REF!,IF(+All!$H573="Rice",+All!#REF!,0))</f>
        <v>0</v>
      </c>
      <c r="BJ114" s="92">
        <f>IF(+All!$F573="Rice",+All!#REF!,IF(+All!$H573="Rice",+All!#REF!,0))</f>
        <v>0</v>
      </c>
      <c r="BK114" s="93">
        <f>IF(+All!$F573="Rice",+All!#REF!,IF(+All!$H573="Rice",+All!#REF!,0))</f>
        <v>0</v>
      </c>
    </row>
    <row r="115" spans="1:63" x14ac:dyDescent="0.8">
      <c r="A115" s="70">
        <f>IF(+All!$F943="Rice",+All!A943,IF(+All!$H943="Rice",+All!A943,0))</f>
        <v>0</v>
      </c>
      <c r="B115" s="480">
        <f>IF(+All!$F943="Rice",+All!B943,IF(+All!$H943="Rice",+All!B943,0))</f>
        <v>0</v>
      </c>
      <c r="C115" s="72">
        <f>IF(+All!$F943="Rice",+All!C943,IF(+All!$H943="Rice",+All!C943,0))</f>
        <v>0</v>
      </c>
      <c r="D115" s="73">
        <f>IF(+All!$F943="Rice",+All!D943,IF(+All!$H943="Rice",+All!D943,0))</f>
        <v>0</v>
      </c>
      <c r="E115" s="707">
        <f>IF(+All!$F943="Rice",+All!E943,IF(+All!$H943="Rice",+All!E943,0))</f>
        <v>0</v>
      </c>
      <c r="F115" s="75">
        <f>IF(+All!$F943="Rice",+All!F943,IF(+All!$H943="Rice",+All!F943,0))</f>
        <v>0</v>
      </c>
      <c r="G115" s="76">
        <f>IF(+All!$F943="Rice",+All!G943,IF(+All!$H943="Rice",+All!G943,0))</f>
        <v>0</v>
      </c>
      <c r="H115" s="75">
        <f>IF(+All!$F943="Rice",+All!H943,IF(+All!$H943="Rice",+All!H943,0))</f>
        <v>0</v>
      </c>
      <c r="I115" s="76">
        <f>IF(+All!$F943="Rice",+All!I943,IF(+All!$H943="Rice",+All!I943,0))</f>
        <v>0</v>
      </c>
      <c r="J115" s="706">
        <f>IF(+All!$F943="Rice",+All!J943,IF(+All!$H943="Rice",+All!J943,0))</f>
        <v>0</v>
      </c>
      <c r="K115" s="707">
        <f>IF(+All!$F943="Rice",+All!K943,IF(+All!$H943="Rice",+All!K943,0))</f>
        <v>0</v>
      </c>
      <c r="L115" s="78">
        <f>IF(+All!$F943="Rice",+All!L943,IF(+All!$H943="Rice",+All!L943,0))</f>
        <v>0</v>
      </c>
      <c r="M115" s="79">
        <f>IF(+All!$F943="Rice",+All!M943,IF(+All!$H943="Rice",+All!M943,0))</f>
        <v>0</v>
      </c>
      <c r="N115" s="706">
        <f>IF(+All!$F943="Rice",+All!N943,IF(+All!$H943="Rice",+All!N943,0))</f>
        <v>0</v>
      </c>
      <c r="O115" s="708">
        <f>IF(+All!$F943="Rice",+All!O943,IF(+All!$H943="Rice",+All!O943,0))</f>
        <v>0</v>
      </c>
      <c r="P115" s="708">
        <f>IF(+All!$F943="Rice",+All!P943,IF(+All!$H943="Rice",+All!P943,0))</f>
        <v>0</v>
      </c>
      <c r="Q115" s="707">
        <f>IF(+All!$F943="Rice",+All!Q943,IF(+All!$H943="Rice",+All!Q943,0))</f>
        <v>0</v>
      </c>
      <c r="R115" s="706">
        <f>IF(+All!$F943="Rice",+All!R943,IF(+All!$H943="Rice",+All!R943,0))</f>
        <v>0</v>
      </c>
      <c r="S115" s="708">
        <f>IF(+All!$F943="Rice",+All!S943,IF(+All!$H943="Rice",+All!S943,0))</f>
        <v>0</v>
      </c>
      <c r="T115" s="706">
        <f>IF(+All!$F943="Rice",+All!T943,IF(+All!$H943="Rice",+All!T943,0))</f>
        <v>0</v>
      </c>
      <c r="U115" s="707">
        <f>IF(+All!$F943="Rice",+All!U943,IF(+All!$H943="Rice",+All!U943,0))</f>
        <v>0</v>
      </c>
      <c r="V115" s="706" t="e">
        <f>IF(+All!#REF!="Rice",+All!#REF!,IF(+All!#REF!="Rice",+All!#REF!,0))</f>
        <v>#REF!</v>
      </c>
      <c r="W115" s="707" t="e">
        <f>IF(+All!#REF!="Rice",+All!#REF!,IF(+All!#REF!="Rice",+All!#REF!,0))</f>
        <v>#REF!</v>
      </c>
      <c r="X115" s="706" t="e">
        <f>IF(+All!#REF!="Rice",+All!#REF!,IF(+All!#REF!="Rice",+All!#REF!,0))</f>
        <v>#REF!</v>
      </c>
      <c r="Y115" s="707" t="e">
        <f>IF(+All!#REF!="Rice",+All!#REF!,IF(+All!#REF!="Rice",+All!#REF!,0))</f>
        <v>#REF!</v>
      </c>
      <c r="Z115" s="706" t="e">
        <f>IF(+All!#REF!="Rice",+All!#REF!,IF(+All!#REF!="Rice",+All!#REF!,0))</f>
        <v>#REF!</v>
      </c>
      <c r="AA115" s="707" t="e">
        <f>IF(+All!#REF!="Rice",+All!#REF!,IF(+All!#REF!="Rice",+All!#REF!,0))</f>
        <v>#REF!</v>
      </c>
      <c r="AB115" s="706" t="e">
        <f>IF(+All!#REF!="Rice",+All!#REF!,IF(+All!#REF!="Rice",+All!#REF!,0))</f>
        <v>#REF!</v>
      </c>
      <c r="AC115" s="707" t="e">
        <f>IF(+All!#REF!="Rice",+All!#REF!,IF(+All!#REF!="Rice",+All!#REF!,0))</f>
        <v>#REF!</v>
      </c>
      <c r="AD115" s="706" t="e">
        <f>IF(+All!#REF!="Rice",+All!#REF!,IF(+All!#REF!="Rice",+All!#REF!,0))</f>
        <v>#REF!</v>
      </c>
      <c r="AE115" s="707" t="e">
        <f>IF(+All!#REF!="Rice",+All!#REF!,IF(+All!#REF!="Rice",+All!#REF!,0))</f>
        <v>#REF!</v>
      </c>
      <c r="AF115" s="706" t="e">
        <f>IF(+All!#REF!="Rice",+All!#REF!,IF(+All!#REF!="Rice",+All!#REF!,0))</f>
        <v>#REF!</v>
      </c>
      <c r="AG115" s="707" t="e">
        <f>IF(+All!#REF!="Rice",+All!#REF!,IF(+All!#REF!="Rice",+All!#REF!,0))</f>
        <v>#REF!</v>
      </c>
      <c r="AH115" s="706" t="e">
        <f>IF(+All!#REF!="Rice",+All!#REF!,IF(+All!#REF!="Rice",+All!#REF!,0))</f>
        <v>#REF!</v>
      </c>
      <c r="AI115" s="707" t="e">
        <f>IF(+All!#REF!="Rice",+All!#REF!,IF(+All!#REF!="Rice",+All!#REF!,0))</f>
        <v>#REF!</v>
      </c>
      <c r="AJ115" s="706" t="e">
        <f>IF(+All!#REF!="Rice",+All!#REF!,IF(+All!#REF!="Rice",+All!#REF!,0))</f>
        <v>#REF!</v>
      </c>
      <c r="AK115" s="707" t="e">
        <f>IF(+All!#REF!="Rice",+All!#REF!,IF(+All!#REF!="Rice",+All!#REF!,0))</f>
        <v>#REF!</v>
      </c>
      <c r="AL115" s="81" t="e">
        <f>IF(+All!#REF!="Rice",+All!#REF!,IF(+All!#REF!="Rice",+All!#REF!,0))</f>
        <v>#REF!</v>
      </c>
      <c r="AM115" s="82" t="e">
        <f>IF(+All!#REF!="Rice",+All!#REF!,IF(+All!#REF!="Rice",+All!#REF!,0))</f>
        <v>#REF!</v>
      </c>
      <c r="AN115" s="81" t="e">
        <f>IF(+All!#REF!="Rice",+All!#REF!,IF(+All!#REF!="Rice",+All!#REF!,0))</f>
        <v>#REF!</v>
      </c>
      <c r="AO115" s="83" t="e">
        <f>IF(+All!#REF!="Rice",+All!#REF!,IF(+All!#REF!="Rice",+All!#REF!,0))</f>
        <v>#REF!</v>
      </c>
      <c r="AP115" s="84" t="e">
        <f>IF(+All!#REF!="Rice",+All!#REF!,IF(+All!#REF!="Rice",+All!#REF!,0))</f>
        <v>#REF!</v>
      </c>
      <c r="AQ115" s="480" t="e">
        <f>IF(+All!#REF!="Rice",+All!#REF!,IF(+All!#REF!="Rice",+All!#REF!,0))</f>
        <v>#REF!</v>
      </c>
      <c r="AR115" s="482" t="e">
        <f>IF(+All!#REF!="Rice",+All!#REF!,IF(+All!#REF!="Rice",+All!#REF!,0))</f>
        <v>#REF!</v>
      </c>
      <c r="AS115" s="483" t="e">
        <f>IF(+All!#REF!="Rice",+All!#REF!,IF(+All!#REF!="Rice",+All!#REF!,0))</f>
        <v>#REF!</v>
      </c>
      <c r="AT115" s="483" t="e">
        <f>IF(+All!#REF!="Rice",+All!#REF!,IF(+All!#REF!="Rice",+All!#REF!,0))</f>
        <v>#REF!</v>
      </c>
      <c r="AU115" s="482" t="e">
        <f>IF(+All!#REF!="Rice",+All!#REF!,IF(+All!#REF!="Rice",+All!#REF!,0))</f>
        <v>#REF!</v>
      </c>
      <c r="AV115" s="483" t="e">
        <f>IF(+All!#REF!="Rice",+All!#REF!,IF(+All!#REF!="Rice",+All!#REF!,0))</f>
        <v>#REF!</v>
      </c>
      <c r="AW115" s="484" t="e">
        <f>IF(+All!#REF!="Rice",+All!#REF!,IF(+All!#REF!="Rice",+All!#REF!,0))</f>
        <v>#REF!</v>
      </c>
      <c r="AX115" s="483" t="e">
        <f>IF(+All!#REF!="Rice",+All!#REF!,IF(+All!#REF!="Rice",+All!#REF!,0))</f>
        <v>#REF!</v>
      </c>
      <c r="AY115" s="88" t="e">
        <f>IF(+All!#REF!="Rice",+All!#REF!,IF(+All!#REF!="Rice",+All!#REF!,0))</f>
        <v>#REF!</v>
      </c>
      <c r="AZ115" s="89" t="e">
        <f>IF(+All!#REF!="Rice",+All!#REF!,IF(+All!#REF!="Rice",+All!#REF!,0))</f>
        <v>#REF!</v>
      </c>
      <c r="BA115" s="90" t="e">
        <f>IF(+All!#REF!="Rice",+All!#REF!,IF(+All!#REF!="Rice",+All!#REF!,0))</f>
        <v>#REF!</v>
      </c>
      <c r="BB115" s="90" t="e">
        <f>IF(+All!#REF!="Rice",+All!#REF!,IF(+All!#REF!="Rice",+All!#REF!,0))</f>
        <v>#REF!</v>
      </c>
      <c r="BC115" s="91" t="e">
        <f>IF(+All!#REF!="Rice",+All!#REF!,IF(+All!#REF!="Rice",+All!#REF!,0))</f>
        <v>#REF!</v>
      </c>
      <c r="BD115" s="482" t="e">
        <f>IF(+All!#REF!="Rice",+All!#REF!,IF(+All!#REF!="Rice",+All!#REF!,0))</f>
        <v>#REF!</v>
      </c>
      <c r="BE115" s="483" t="e">
        <f>IF(+All!#REF!="Rice",+All!#REF!,IF(+All!#REF!="Rice",+All!#REF!,0))</f>
        <v>#REF!</v>
      </c>
      <c r="BF115" s="483" t="e">
        <f>IF(+All!#REF!="Rice",+All!#REF!,IF(+All!#REF!="Rice",+All!#REF!,0))</f>
        <v>#REF!</v>
      </c>
      <c r="BG115" s="482" t="e">
        <f>IF(+All!#REF!="Rice",+All!#REF!,IF(+All!#REF!="Rice",+All!#REF!,0))</f>
        <v>#REF!</v>
      </c>
      <c r="BH115" s="483" t="e">
        <f>IF(+All!#REF!="Rice",+All!#REF!,IF(+All!#REF!="Rice",+All!#REF!,0))</f>
        <v>#REF!</v>
      </c>
      <c r="BI115" s="484" t="e">
        <f>IF(+All!#REF!="Rice",+All!#REF!,IF(+All!#REF!="Rice",+All!#REF!,0))</f>
        <v>#REF!</v>
      </c>
      <c r="BJ115" s="92" t="e">
        <f>IF(+All!#REF!="Rice",+All!#REF!,IF(+All!#REF!="Rice",+All!#REF!,0))</f>
        <v>#REF!</v>
      </c>
      <c r="BK115" s="93" t="e">
        <f>IF(+All!#REF!="Rice",+All!#REF!,IF(+All!#REF!="Rice",+All!#REF!,0))</f>
        <v>#REF!</v>
      </c>
    </row>
    <row r="116" spans="1:63" x14ac:dyDescent="0.8">
      <c r="B116" s="70"/>
      <c r="C116" s="94"/>
      <c r="D116" s="73"/>
      <c r="F116" s="1219" t="str">
        <f>F117</f>
        <v>Southern Miss</v>
      </c>
      <c r="G116" s="1251"/>
      <c r="H116" s="1251"/>
      <c r="I116" s="1252"/>
      <c r="L116" s="78"/>
      <c r="M116" s="79"/>
      <c r="W116" s="74"/>
      <c r="AD116" s="77"/>
      <c r="AE116" s="74"/>
      <c r="AF116" s="77"/>
      <c r="AG116" s="74"/>
      <c r="AH116" s="77"/>
      <c r="AI116" s="74"/>
      <c r="AJ116" s="77"/>
      <c r="AK116" s="74"/>
      <c r="AQ116" s="480"/>
      <c r="AR116" s="482"/>
      <c r="AS116" s="483"/>
      <c r="AT116" s="483"/>
      <c r="AU116" s="482"/>
      <c r="AV116" s="483"/>
      <c r="AW116" s="484"/>
      <c r="AX116" s="483"/>
      <c r="AY116" s="88"/>
      <c r="AZ116" s="89"/>
      <c r="BA116" s="90"/>
      <c r="BB116" s="90"/>
      <c r="BC116" s="91"/>
      <c r="BD116" s="482"/>
      <c r="BE116" s="483"/>
      <c r="BF116" s="483"/>
      <c r="BG116" s="482"/>
      <c r="BH116" s="483"/>
      <c r="BI116" s="484"/>
    </row>
    <row r="117" spans="1:63" x14ac:dyDescent="0.8">
      <c r="A117" s="70">
        <f>IF(+All!$F80="Southern Miss",+All!A80,IF(+All!$H80="Southern Miss",+All!A80,0))</f>
        <v>1</v>
      </c>
      <c r="B117" s="480" t="str">
        <f>IF(+All!$F80="Southern Miss",+All!B80,IF(+All!$H80="Southern Miss",+All!B80,0))</f>
        <v>Sat</v>
      </c>
      <c r="C117" s="72">
        <f>IF(+All!$F80="Southern Miss",+All!C80,IF(+All!$H80="Southern Miss",+All!C80,0))</f>
        <v>44443</v>
      </c>
      <c r="D117" s="73">
        <f>IF(+All!$F80="Southern Miss",+All!D80,IF(+All!$H80="Southern Miss",+All!D80,0))</f>
        <v>0.83333333333333337</v>
      </c>
      <c r="E117" s="707">
        <f>IF(+All!$F80="Southern Miss",+All!E80,IF(+All!$H80="Southern Miss",+All!E80,0))</f>
        <v>0</v>
      </c>
      <c r="F117" s="75" t="str">
        <f>IF(+All!$F80="Southern Miss",+All!F80,IF(+All!$H80="Southern Miss",+All!F80,0))</f>
        <v>Southern Miss</v>
      </c>
      <c r="G117" s="76" t="str">
        <f>IF(+All!$F80="Southern Miss",+All!G80,IF(+All!$H80="Southern Miss",+All!G80,0))</f>
        <v>CUSA</v>
      </c>
      <c r="H117" s="75" t="str">
        <f>IF(+All!$F80="Southern Miss",+All!H80,IF(+All!$H80="Southern Miss",+All!H80,0))</f>
        <v>South Alabama</v>
      </c>
      <c r="I117" s="76" t="str">
        <f>IF(+All!$F80="Southern Miss",+All!I80,IF(+All!$H80="Southern Miss",+All!I80,0))</f>
        <v>SB</v>
      </c>
      <c r="J117" s="706" t="str">
        <f>IF(+All!$F80="Southern Miss",+All!J80,IF(+All!$H80="Southern Miss",+All!J80,0))</f>
        <v>South Alabama</v>
      </c>
      <c r="K117" s="707" t="str">
        <f>IF(+All!$F80="Southern Miss",+All!K80,IF(+All!$H80="Southern Miss",+All!K80,0))</f>
        <v>Southern Miss</v>
      </c>
      <c r="L117" s="78">
        <f>IF(+All!$F80="Southern Miss",+All!L80,IF(+All!$H80="Southern Miss",+All!L80,0))</f>
        <v>1</v>
      </c>
      <c r="M117" s="79">
        <f>IF(+All!$F80="Southern Miss",+All!M80,IF(+All!$H80="Southern Miss",+All!M80,0))</f>
        <v>57</v>
      </c>
      <c r="N117" s="706" t="str">
        <f>IF(+All!$F80="Southern Miss",+All!N80,IF(+All!$H80="Southern Miss",+All!N80,0))</f>
        <v>South Alabama</v>
      </c>
      <c r="O117" s="708">
        <f>IF(+All!$F80="Southern Miss",+All!O80,IF(+All!$H80="Southern Miss",+All!O80,0))</f>
        <v>31</v>
      </c>
      <c r="P117" s="708" t="str">
        <f>IF(+All!$F80="Southern Miss",+All!P80,IF(+All!$H80="Southern Miss",+All!P80,0))</f>
        <v>Southern Miss</v>
      </c>
      <c r="Q117" s="707">
        <f>IF(+All!$F80="Southern Miss",+All!Q80,IF(+All!$H80="Southern Miss",+All!Q80,0))</f>
        <v>7</v>
      </c>
      <c r="R117" s="706" t="str">
        <f>IF(+All!$F80="Southern Miss",+All!R80,IF(+All!$H80="Southern Miss",+All!R80,0))</f>
        <v>South Alabama</v>
      </c>
      <c r="S117" s="708" t="str">
        <f>IF(+All!$F80="Southern Miss",+All!S80,IF(+All!$H80="Southern Miss",+All!S80,0))</f>
        <v>Southern Miss</v>
      </c>
      <c r="T117" s="706" t="str">
        <f>IF(+All!$F80="Southern Miss",+All!T80,IF(+All!$H80="Southern Miss",+All!T80,0))</f>
        <v>Southern Miss</v>
      </c>
      <c r="U117" s="707" t="str">
        <f>IF(+All!$F80="Southern Miss",+All!U80,IF(+All!$H80="Southern Miss",+All!U80,0))</f>
        <v>L</v>
      </c>
      <c r="V117" s="706"/>
      <c r="W117" s="707"/>
      <c r="X117" s="706"/>
      <c r="Y117" s="707"/>
      <c r="Z117" s="706"/>
      <c r="AA117" s="707"/>
      <c r="AB117" s="706"/>
      <c r="AC117" s="707"/>
      <c r="AD117" s="706"/>
      <c r="AE117" s="707"/>
      <c r="AF117" s="706"/>
      <c r="AG117" s="707"/>
      <c r="AH117" s="706"/>
      <c r="AI117" s="707"/>
      <c r="AJ117" s="706"/>
      <c r="AK117" s="707"/>
      <c r="AQ117" s="480"/>
      <c r="AR117" s="482"/>
      <c r="AS117" s="483"/>
      <c r="AT117" s="483"/>
      <c r="AU117" s="482"/>
      <c r="AV117" s="483"/>
      <c r="AW117" s="484"/>
      <c r="AX117" s="483"/>
      <c r="AY117" s="88"/>
      <c r="AZ117" s="89"/>
      <c r="BA117" s="90"/>
      <c r="BB117" s="90"/>
      <c r="BC117" s="91"/>
      <c r="BD117" s="482"/>
      <c r="BE117" s="483"/>
      <c r="BF117" s="483"/>
      <c r="BG117" s="482"/>
      <c r="BH117" s="483"/>
      <c r="BI117" s="484"/>
    </row>
    <row r="118" spans="1:63" x14ac:dyDescent="0.8">
      <c r="A118" s="70">
        <f>IF(+All!$F138="Southern Miss",+All!A138,IF(+All!$H138="Southern Miss",+All!A138,0))</f>
        <v>2</v>
      </c>
      <c r="B118" s="480" t="str">
        <f>IF(+All!$F138="Southern Miss",+All!B138,IF(+All!$H138="Southern Miss",+All!B138,0))</f>
        <v>Sat</v>
      </c>
      <c r="C118" s="72">
        <f>IF(+All!$F138="Southern Miss",+All!C138,IF(+All!$H138="Southern Miss",+All!C138,0))</f>
        <v>44450</v>
      </c>
      <c r="D118" s="73">
        <f>IF(+All!$F138="Southern Miss",+All!D138,IF(+All!$H138="Southern Miss",+All!D138,0))</f>
        <v>0.79166666666666663</v>
      </c>
      <c r="E118" s="707" t="str">
        <f>IF(+All!$F138="Southern Miss",+All!E138,IF(+All!$H138="Southern Miss",+All!E138,0))</f>
        <v>espn3</v>
      </c>
      <c r="F118" s="75" t="str">
        <f>IF(+All!$F138="Southern Miss",+All!F138,IF(+All!$H138="Southern Miss",+All!F138,0))</f>
        <v>1AA Grambling</v>
      </c>
      <c r="G118" s="76" t="str">
        <f>IF(+All!$F138="Southern Miss",+All!G138,IF(+All!$H138="Southern Miss",+All!G138,0))</f>
        <v>1AA</v>
      </c>
      <c r="H118" s="75" t="str">
        <f>IF(+All!$F138="Southern Miss",+All!H138,IF(+All!$H138="Southern Miss",+All!H138,0))</f>
        <v>Southern Miss</v>
      </c>
      <c r="I118" s="76" t="str">
        <f>IF(+All!$F138="Southern Miss",+All!I138,IF(+All!$H138="Southern Miss",+All!I138,0))</f>
        <v>CUSA</v>
      </c>
      <c r="J118" s="706">
        <f>IF(+All!$F138="Southern Miss",+All!J138,IF(+All!$H138="Southern Miss",+All!J138,0))</f>
        <v>0</v>
      </c>
      <c r="K118" s="707">
        <f>IF(+All!$F138="Southern Miss",+All!K138,IF(+All!$H138="Southern Miss",+All!K138,0))</f>
        <v>0</v>
      </c>
      <c r="L118" s="78">
        <f>IF(+All!$F138="Southern Miss",+All!L138,IF(+All!$H138="Southern Miss",+All!L138,0))</f>
        <v>0</v>
      </c>
      <c r="M118" s="79">
        <f>IF(+All!$F138="Southern Miss",+All!M138,IF(+All!$H138="Southern Miss",+All!M138,0))</f>
        <v>0</v>
      </c>
      <c r="N118" s="706" t="str">
        <f>IF(+All!$F138="Southern Miss",+All!N138,IF(+All!$H138="Southern Miss",+All!N138,0))</f>
        <v>Southern Miss</v>
      </c>
      <c r="O118" s="708">
        <f>IF(+All!$F138="Southern Miss",+All!O138,IF(+All!$H138="Southern Miss",+All!O138,0))</f>
        <v>37</v>
      </c>
      <c r="P118" s="708" t="str">
        <f>IF(+All!$F138="Southern Miss",+All!P138,IF(+All!$H138="Southern Miss",+All!P138,0))</f>
        <v>1AA Grambling</v>
      </c>
      <c r="Q118" s="707">
        <f>IF(+All!$F138="Southern Miss",+All!Q138,IF(+All!$H138="Southern Miss",+All!Q138,0))</f>
        <v>0</v>
      </c>
      <c r="R118" s="706">
        <f>IF(+All!$F138="Southern Miss",+All!R138,IF(+All!$H138="Southern Miss",+All!R138,0))</f>
        <v>0</v>
      </c>
      <c r="S118" s="708">
        <f>IF(+All!$F138="Southern Miss",+All!S138,IF(+All!$H138="Southern Miss",+All!S138,0))</f>
        <v>0</v>
      </c>
      <c r="T118" s="706">
        <f>IF(+All!$F138="Southern Miss",+All!T138,IF(+All!$H138="Southern Miss",+All!T138,0))</f>
        <v>0</v>
      </c>
      <c r="U118" s="707">
        <f>IF(+All!$F138="Southern Miss",+All!U138,IF(+All!$H138="Southern Miss",+All!U138,0))</f>
        <v>0</v>
      </c>
      <c r="V118" s="706" t="e">
        <f>IF(+All!#REF!="Southern Miss",+All!#REF!,IF(+All!#REF!="Southern Miss",+All!#REF!,0))</f>
        <v>#REF!</v>
      </c>
      <c r="W118" s="707" t="e">
        <f>IF(+All!#REF!="Southern Miss",+All!#REF!,IF(+All!#REF!="Southern Miss",+All!#REF!,0))</f>
        <v>#REF!</v>
      </c>
      <c r="X118" s="706" t="e">
        <f>IF(+All!#REF!="Southern Miss",+All!#REF!,IF(+All!#REF!="Southern Miss",+All!#REF!,0))</f>
        <v>#REF!</v>
      </c>
      <c r="Y118" s="707" t="e">
        <f>IF(+All!#REF!="Southern Miss",+All!#REF!,IF(+All!#REF!="Southern Miss",+All!#REF!,0))</f>
        <v>#REF!</v>
      </c>
      <c r="Z118" s="706" t="e">
        <f>IF(+All!#REF!="Southern Miss",+All!#REF!,IF(+All!#REF!="Southern Miss",+All!#REF!,0))</f>
        <v>#REF!</v>
      </c>
      <c r="AA118" s="707" t="e">
        <f>IF(+All!#REF!="Southern Miss",+All!#REF!,IF(+All!#REF!="Southern Miss",+All!#REF!,0))</f>
        <v>#REF!</v>
      </c>
      <c r="AB118" s="706" t="e">
        <f>IF(+All!#REF!="Southern Miss",+All!#REF!,IF(+All!#REF!="Southern Miss",+All!#REF!,0))</f>
        <v>#REF!</v>
      </c>
      <c r="AC118" s="707" t="e">
        <f>IF(+All!#REF!="Southern Miss",+All!#REF!,IF(+All!#REF!="Southern Miss",+All!#REF!,0))</f>
        <v>#REF!</v>
      </c>
      <c r="AD118" s="706" t="e">
        <f>IF(+All!#REF!="Southern Miss",+All!#REF!,IF(+All!#REF!="Southern Miss",+All!#REF!,0))</f>
        <v>#REF!</v>
      </c>
      <c r="AE118" s="707" t="e">
        <f>IF(+All!#REF!="Southern Miss",+All!#REF!,IF(+All!#REF!="Southern Miss",+All!#REF!,0))</f>
        <v>#REF!</v>
      </c>
      <c r="AF118" s="706" t="e">
        <f>IF(+All!#REF!="Southern Miss",+All!#REF!,IF(+All!#REF!="Southern Miss",+All!#REF!,0))</f>
        <v>#REF!</v>
      </c>
      <c r="AG118" s="707" t="e">
        <f>IF(+All!#REF!="Southern Miss",+All!#REF!,IF(+All!#REF!="Southern Miss",+All!#REF!,0))</f>
        <v>#REF!</v>
      </c>
      <c r="AH118" s="706" t="e">
        <f>IF(+All!#REF!="Southern Miss",+All!#REF!,IF(+All!#REF!="Southern Miss",+All!#REF!,0))</f>
        <v>#REF!</v>
      </c>
      <c r="AI118" s="707" t="e">
        <f>IF(+All!#REF!="Southern Miss",+All!#REF!,IF(+All!#REF!="Southern Miss",+All!#REF!,0))</f>
        <v>#REF!</v>
      </c>
      <c r="AJ118" s="706" t="e">
        <f>IF(+All!#REF!="Southern Miss",+All!#REF!,IF(+All!#REF!="Southern Miss",+All!#REF!,0))</f>
        <v>#REF!</v>
      </c>
      <c r="AK118" s="707" t="e">
        <f>IF(+All!#REF!="Southern Miss",+All!#REF!,IF(+All!#REF!="Southern Miss",+All!#REF!,0))</f>
        <v>#REF!</v>
      </c>
      <c r="AL118" s="81" t="e">
        <f>IF(+All!#REF!="Southern Miss",+All!#REF!,IF(+All!#REF!="Southern Miss",+All!#REF!,0))</f>
        <v>#REF!</v>
      </c>
      <c r="AM118" s="82" t="e">
        <f>IF(+All!#REF!="Southern Miss",+All!#REF!,IF(+All!#REF!="Southern Miss",+All!#REF!,0))</f>
        <v>#REF!</v>
      </c>
      <c r="AN118" s="81" t="e">
        <f>IF(+All!#REF!="Southern Miss",+All!#REF!,IF(+All!#REF!="Southern Miss",+All!#REF!,0))</f>
        <v>#REF!</v>
      </c>
      <c r="AO118" s="83" t="e">
        <f>IF(+All!#REF!="Southern Miss",+All!#REF!,IF(+All!#REF!="Southern Miss",+All!#REF!,0))</f>
        <v>#REF!</v>
      </c>
      <c r="AP118" s="84" t="e">
        <f>IF(+All!#REF!="Southern Miss",+All!#REF!,IF(+All!#REF!="Southern Miss",+All!#REF!,0))</f>
        <v>#REF!</v>
      </c>
      <c r="AQ118" s="480" t="e">
        <f>IF(+All!#REF!="Southern Miss",+All!#REF!,IF(+All!#REF!="Southern Miss",+All!#REF!,0))</f>
        <v>#REF!</v>
      </c>
      <c r="AR118" s="482" t="e">
        <f>IF(+All!#REF!="Southern Miss",+All!#REF!,IF(+All!#REF!="Southern Miss",+All!#REF!,0))</f>
        <v>#REF!</v>
      </c>
      <c r="AS118" s="483" t="e">
        <f>IF(+All!#REF!="Southern Miss",+All!#REF!,IF(+All!#REF!="Southern Miss",+All!#REF!,0))</f>
        <v>#REF!</v>
      </c>
      <c r="AT118" s="483" t="e">
        <f>IF(+All!#REF!="Southern Miss",+All!#REF!,IF(+All!#REF!="Southern Miss",+All!#REF!,0))</f>
        <v>#REF!</v>
      </c>
      <c r="AU118" s="482" t="e">
        <f>IF(+All!#REF!="Southern Miss",+All!#REF!,IF(+All!#REF!="Southern Miss",+All!#REF!,0))</f>
        <v>#REF!</v>
      </c>
      <c r="AV118" s="483" t="e">
        <f>IF(+All!#REF!="Southern Miss",+All!#REF!,IF(+All!#REF!="Southern Miss",+All!#REF!,0))</f>
        <v>#REF!</v>
      </c>
      <c r="AW118" s="484" t="e">
        <f>IF(+All!#REF!="Southern Miss",+All!#REF!,IF(+All!#REF!="Southern Miss",+All!#REF!,0))</f>
        <v>#REF!</v>
      </c>
      <c r="AX118" s="483" t="e">
        <f>IF(+All!#REF!="Southern Miss",+All!#REF!,IF(+All!#REF!="Southern Miss",+All!#REF!,0))</f>
        <v>#REF!</v>
      </c>
      <c r="AY118" s="88" t="e">
        <f>IF(+All!#REF!="Southern Miss",+All!#REF!,IF(+All!#REF!="Southern Miss",+All!#REF!,0))</f>
        <v>#REF!</v>
      </c>
      <c r="AZ118" s="89" t="e">
        <f>IF(+All!#REF!="Southern Miss",+All!#REF!,IF(+All!#REF!="Southern Miss",+All!#REF!,0))</f>
        <v>#REF!</v>
      </c>
      <c r="BA118" s="90" t="e">
        <f>IF(+All!#REF!="Southern Miss",+All!#REF!,IF(+All!#REF!="Southern Miss",+All!#REF!,0))</f>
        <v>#REF!</v>
      </c>
      <c r="BB118" s="90" t="e">
        <f>IF(+All!#REF!="Southern Miss",+All!#REF!,IF(+All!#REF!="Southern Miss",+All!#REF!,0))</f>
        <v>#REF!</v>
      </c>
      <c r="BC118" s="91" t="e">
        <f>IF(+All!#REF!="Southern Miss",+All!#REF!,IF(+All!#REF!="Southern Miss",+All!#REF!,0))</f>
        <v>#REF!</v>
      </c>
      <c r="BD118" s="482" t="e">
        <f>IF(+All!#REF!="Southern Miss",+All!#REF!,IF(+All!#REF!="Southern Miss",+All!#REF!,0))</f>
        <v>#REF!</v>
      </c>
      <c r="BE118" s="483" t="e">
        <f>IF(+All!#REF!="Southern Miss",+All!#REF!,IF(+All!#REF!="Southern Miss",+All!#REF!,0))</f>
        <v>#REF!</v>
      </c>
      <c r="BF118" s="483" t="e">
        <f>IF(+All!#REF!="Southern Miss",+All!#REF!,IF(+All!#REF!="Southern Miss",+All!#REF!,0))</f>
        <v>#REF!</v>
      </c>
      <c r="BG118" s="482" t="e">
        <f>IF(+All!#REF!="Southern Miss",+All!#REF!,IF(+All!#REF!="Southern Miss",+All!#REF!,0))</f>
        <v>#REF!</v>
      </c>
      <c r="BH118" s="483" t="e">
        <f>IF(+All!#REF!="Southern Miss",+All!#REF!,IF(+All!#REF!="Southern Miss",+All!#REF!,0))</f>
        <v>#REF!</v>
      </c>
      <c r="BI118" s="484" t="e">
        <f>IF(+All!#REF!="Southern Miss",+All!#REF!,IF(+All!#REF!="Southern Miss",+All!#REF!,0))</f>
        <v>#REF!</v>
      </c>
      <c r="BJ118" s="92" t="e">
        <f>IF(+All!#REF!="Southern Miss",+All!#REF!,IF(+All!#REF!="Southern Miss",+All!#REF!,0))</f>
        <v>#REF!</v>
      </c>
      <c r="BK118" s="93" t="e">
        <f>IF(+All!#REF!="Southern Miss",+All!#REF!,IF(+All!#REF!="Southern Miss",+All!#REF!,0))</f>
        <v>#REF!</v>
      </c>
    </row>
    <row r="119" spans="1:63" x14ac:dyDescent="0.8">
      <c r="A119" s="70">
        <f>IF(+All!$F209="Southern Miss",+All!A209,IF(+All!$H209="Southern Miss",+All!A209,0))</f>
        <v>3</v>
      </c>
      <c r="B119" s="480" t="str">
        <f>IF(+All!$F209="Southern Miss",+All!B209,IF(+All!$H209="Southern Miss",+All!B209,0))</f>
        <v>Sat</v>
      </c>
      <c r="C119" s="72">
        <f>IF(+All!$F209="Southern Miss",+All!C209,IF(+All!$H209="Southern Miss",+All!C209,0))</f>
        <v>44457</v>
      </c>
      <c r="D119" s="73">
        <f>IF(+All!$F209="Southern Miss",+All!D209,IF(+All!$H209="Southern Miss",+All!D209,0))</f>
        <v>0.79166666666666663</v>
      </c>
      <c r="E119" s="707">
        <f>IF(+All!$F209="Southern Miss",+All!E209,IF(+All!$H209="Southern Miss",+All!E209,0))</f>
        <v>0</v>
      </c>
      <c r="F119" s="75" t="str">
        <f>IF(+All!$F209="Southern Miss",+All!F209,IF(+All!$H209="Southern Miss",+All!F209,0))</f>
        <v>Troy</v>
      </c>
      <c r="G119" s="76" t="str">
        <f>IF(+All!$F209="Southern Miss",+All!G209,IF(+All!$H209="Southern Miss",+All!G209,0))</f>
        <v>SB</v>
      </c>
      <c r="H119" s="75" t="str">
        <f>IF(+All!$F209="Southern Miss",+All!H209,IF(+All!$H209="Southern Miss",+All!H209,0))</f>
        <v>Southern Miss</v>
      </c>
      <c r="I119" s="76" t="str">
        <f>IF(+All!$F209="Southern Miss",+All!I209,IF(+All!$H209="Southern Miss",+All!I209,0))</f>
        <v>CUSA</v>
      </c>
      <c r="J119" s="706" t="str">
        <f>IF(+All!$F209="Southern Miss",+All!J209,IF(+All!$H209="Southern Miss",+All!J209,0))</f>
        <v>Troy</v>
      </c>
      <c r="K119" s="707" t="str">
        <f>IF(+All!$F209="Southern Miss",+All!K209,IF(+All!$H209="Southern Miss",+All!K209,0))</f>
        <v>Southern Miss</v>
      </c>
      <c r="L119" s="78">
        <f>IF(+All!$F209="Southern Miss",+All!L209,IF(+All!$H209="Southern Miss",+All!L209,0))</f>
        <v>10</v>
      </c>
      <c r="M119" s="79">
        <f>IF(+All!$F209="Southern Miss",+All!M209,IF(+All!$H209="Southern Miss",+All!M209,0))</f>
        <v>50.5</v>
      </c>
      <c r="N119" s="706" t="str">
        <f>IF(+All!$F209="Southern Miss",+All!N209,IF(+All!$H209="Southern Miss",+All!N209,0))</f>
        <v>Troy</v>
      </c>
      <c r="O119" s="708">
        <f>IF(+All!$F209="Southern Miss",+All!O209,IF(+All!$H209="Southern Miss",+All!O209,0))</f>
        <v>21</v>
      </c>
      <c r="P119" s="708" t="str">
        <f>IF(+All!$F209="Southern Miss",+All!P209,IF(+All!$H209="Southern Miss",+All!P209,0))</f>
        <v>Southern Miss</v>
      </c>
      <c r="Q119" s="707">
        <f>IF(+All!$F209="Southern Miss",+All!Q209,IF(+All!$H209="Southern Miss",+All!Q209,0))</f>
        <v>9</v>
      </c>
      <c r="R119" s="706" t="str">
        <f>IF(+All!$F209="Southern Miss",+All!R209,IF(+All!$H209="Southern Miss",+All!R209,0))</f>
        <v>Troy</v>
      </c>
      <c r="S119" s="708" t="str">
        <f>IF(+All!$F209="Southern Miss",+All!S209,IF(+All!$H209="Southern Miss",+All!S209,0))</f>
        <v>Southern Miss</v>
      </c>
      <c r="T119" s="706" t="str">
        <f>IF(+All!$F209="Southern Miss",+All!T209,IF(+All!$H209="Southern Miss",+All!T209,0))</f>
        <v>Troy</v>
      </c>
      <c r="U119" s="707" t="str">
        <f>IF(+All!$F209="Southern Miss",+All!U209,IF(+All!$H209="Southern Miss",+All!U209,0))</f>
        <v>W</v>
      </c>
      <c r="V119" s="706">
        <f>IF(+All!$F146="Southern Miss",+All!#REF!,IF(+All!$H146="Southern Miss",+All!#REF!,0))</f>
        <v>0</v>
      </c>
      <c r="W119" s="707">
        <f>IF(+All!$F146="Southern Miss",+All!#REF!,IF(+All!$H146="Southern Miss",+All!#REF!,0))</f>
        <v>0</v>
      </c>
      <c r="X119" s="706">
        <f>IF(+All!$F146="Southern Miss",+All!#REF!,IF(+All!$H146="Southern Miss",+All!#REF!,0))</f>
        <v>0</v>
      </c>
      <c r="Y119" s="707">
        <f>IF(+All!$F146="Southern Miss",+All!#REF!,IF(+All!$H146="Southern Miss",+All!#REF!,0))</f>
        <v>0</v>
      </c>
      <c r="Z119" s="706">
        <f>IF(+All!$F146="Southern Miss",+All!#REF!,IF(+All!$H146="Southern Miss",+All!#REF!,0))</f>
        <v>0</v>
      </c>
      <c r="AA119" s="707">
        <f>IF(+All!$F146="Southern Miss",+All!#REF!,IF(+All!$H146="Southern Miss",+All!#REF!,0))</f>
        <v>0</v>
      </c>
      <c r="AB119" s="706">
        <f>IF(+All!$F146="Southern Miss",+All!#REF!,IF(+All!$H146="Southern Miss",+All!#REF!,0))</f>
        <v>0</v>
      </c>
      <c r="AC119" s="707">
        <f>IF(+All!$F146="Southern Miss",+All!#REF!,IF(+All!$H146="Southern Miss",+All!#REF!,0))</f>
        <v>0</v>
      </c>
      <c r="AD119" s="706">
        <f>IF(+All!$F146="Southern Miss",+All!#REF!,IF(+All!$H146="Southern Miss",+All!#REF!,0))</f>
        <v>0</v>
      </c>
      <c r="AE119" s="707">
        <f>IF(+All!$F146="Southern Miss",+All!#REF!,IF(+All!$H146="Southern Miss",+All!#REF!,0))</f>
        <v>0</v>
      </c>
      <c r="AF119" s="706">
        <f>IF(+All!$F146="Southern Miss",+All!#REF!,IF(+All!$H146="Southern Miss",+All!#REF!,0))</f>
        <v>0</v>
      </c>
      <c r="AG119" s="707">
        <f>IF(+All!$F146="Southern Miss",+All!#REF!,IF(+All!$H146="Southern Miss",+All!#REF!,0))</f>
        <v>0</v>
      </c>
      <c r="AH119" s="706">
        <f>IF(+All!$F146="Southern Miss",+All!#REF!,IF(+All!$H146="Southern Miss",+All!#REF!,0))</f>
        <v>0</v>
      </c>
      <c r="AI119" s="707">
        <f>IF(+All!$F146="Southern Miss",+All!#REF!,IF(+All!$H146="Southern Miss",+All!#REF!,0))</f>
        <v>0</v>
      </c>
      <c r="AJ119" s="706">
        <f>IF(+All!$F146="Southern Miss",+All!#REF!,IF(+All!$H146="Southern Miss",+All!#REF!,0))</f>
        <v>0</v>
      </c>
      <c r="AK119" s="707">
        <f>IF(+All!$F146="Southern Miss",+All!#REF!,IF(+All!$H146="Southern Miss",+All!#REF!,0))</f>
        <v>0</v>
      </c>
      <c r="AL119" s="81">
        <f>IF(+All!$F146="Southern Miss",+All!V146,IF(+All!$H146="Southern Miss",+All!V146,0))</f>
        <v>0</v>
      </c>
      <c r="AM119" s="82">
        <f>IF(+All!$F146="Southern Miss",+All!W146,IF(+All!$H146="Southern Miss",+All!W146,0))</f>
        <v>0</v>
      </c>
      <c r="AN119" s="81">
        <f>IF(+All!$F146="Southern Miss",+All!X146,IF(+All!$H146="Southern Miss",+All!X146,0))</f>
        <v>0</v>
      </c>
      <c r="AO119" s="83">
        <f>IF(+All!$F146="Southern Miss",+All!Y146,IF(+All!$H146="Southern Miss",+All!Y146,0))</f>
        <v>0</v>
      </c>
      <c r="AP119" s="84">
        <f>IF(+All!$F146="Southern Miss",+All!Z146,IF(+All!$H146="Southern Miss",+All!Z146,0))</f>
        <v>0</v>
      </c>
      <c r="AQ119" s="480">
        <f>IF(+All!$F146="Southern Miss",+All!#REF!,IF(+All!$H146="Southern Miss",+All!#REF!,0))</f>
        <v>0</v>
      </c>
      <c r="AR119" s="482">
        <f>IF(+All!$F146="Southern Miss",+All!#REF!,IF(+All!$H146="Southern Miss",+All!#REF!,0))</f>
        <v>0</v>
      </c>
      <c r="AS119" s="483">
        <f>IF(+All!$F146="Southern Miss",+All!#REF!,IF(+All!$H146="Southern Miss",+All!#REF!,0))</f>
        <v>0</v>
      </c>
      <c r="AT119" s="483">
        <f>IF(+All!$F146="Southern Miss",+All!#REF!,IF(+All!$H146="Southern Miss",+All!#REF!,0))</f>
        <v>0</v>
      </c>
      <c r="AU119" s="482">
        <f>IF(+All!$F146="Southern Miss",+All!#REF!,IF(+All!$H146="Southern Miss",+All!#REF!,0))</f>
        <v>0</v>
      </c>
      <c r="AV119" s="483">
        <f>IF(+All!$F146="Southern Miss",+All!#REF!,IF(+All!$H146="Southern Miss",+All!#REF!,0))</f>
        <v>0</v>
      </c>
      <c r="AW119" s="484">
        <f>IF(+All!$F146="Southern Miss",+All!#REF!,IF(+All!$H146="Southern Miss",+All!#REF!,0))</f>
        <v>0</v>
      </c>
      <c r="AX119" s="483">
        <f>IF(+All!$F146="Southern Miss",+All!#REF!,IF(+All!$H146="Southern Miss",+All!#REF!,0))</f>
        <v>0</v>
      </c>
      <c r="AY119" s="88">
        <f>IF(+All!$F146="Southern Miss",+All!#REF!,IF(+All!$H146="Southern Miss",+All!#REF!,0))</f>
        <v>0</v>
      </c>
      <c r="AZ119" s="89">
        <f>IF(+All!$F146="Southern Miss",+All!#REF!,IF(+All!$H146="Southern Miss",+All!#REF!,0))</f>
        <v>0</v>
      </c>
      <c r="BA119" s="90">
        <f>IF(+All!$F146="Southern Miss",+All!#REF!,IF(+All!$H146="Southern Miss",+All!#REF!,0))</f>
        <v>0</v>
      </c>
      <c r="BB119" s="90">
        <f>IF(+All!$F146="Southern Miss",+All!#REF!,IF(+All!$H146="Southern Miss",+All!#REF!,0))</f>
        <v>0</v>
      </c>
      <c r="BC119" s="91">
        <f>IF(+All!$F146="Southern Miss",+All!#REF!,IF(+All!$H146="Southern Miss",+All!#REF!,0))</f>
        <v>0</v>
      </c>
      <c r="BD119" s="482">
        <f>IF(+All!$F146="Southern Miss",+All!#REF!,IF(+All!$H146="Southern Miss",+All!#REF!,0))</f>
        <v>0</v>
      </c>
      <c r="BE119" s="483">
        <f>IF(+All!$F146="Southern Miss",+All!#REF!,IF(+All!$H146="Southern Miss",+All!#REF!,0))</f>
        <v>0</v>
      </c>
      <c r="BF119" s="483">
        <f>IF(+All!$F146="Southern Miss",+All!#REF!,IF(+All!$H146="Southern Miss",+All!#REF!,0))</f>
        <v>0</v>
      </c>
      <c r="BG119" s="482">
        <f>IF(+All!$F146="Southern Miss",+All!#REF!,IF(+All!$H146="Southern Miss",+All!#REF!,0))</f>
        <v>0</v>
      </c>
      <c r="BH119" s="483">
        <f>IF(+All!$F146="Southern Miss",+All!#REF!,IF(+All!$H146="Southern Miss",+All!#REF!,0))</f>
        <v>0</v>
      </c>
      <c r="BI119" s="484">
        <f>IF(+All!$F146="Southern Miss",+All!#REF!,IF(+All!$H146="Southern Miss",+All!#REF!,0))</f>
        <v>0</v>
      </c>
      <c r="BJ119" s="92">
        <f>IF(+All!$F146="Southern Miss",+All!#REF!,IF(+All!$H146="Southern Miss",+All!#REF!,0))</f>
        <v>0</v>
      </c>
      <c r="BK119" s="93">
        <f>IF(+All!$F146="Southern Miss",+All!#REF!,IF(+All!$H146="Southern Miss",+All!#REF!,0))</f>
        <v>0</v>
      </c>
    </row>
    <row r="120" spans="1:63" x14ac:dyDescent="0.8">
      <c r="A120" s="70">
        <f>IF(+All!$F316="Southern Miss",+All!A316,IF(+All!$H316="Southern Miss",+All!A316,0))</f>
        <v>4</v>
      </c>
      <c r="B120" s="480" t="str">
        <f>IF(+All!$F316="Southern Miss",+All!B316,IF(+All!$H316="Southern Miss",+All!B316,0))</f>
        <v>Sat</v>
      </c>
      <c r="C120" s="72">
        <f>IF(+All!$F316="Southern Miss",+All!C316,IF(+All!$H316="Southern Miss",+All!C316,0))</f>
        <v>44464</v>
      </c>
      <c r="D120" s="73">
        <f>IF(+All!$F316="Southern Miss",+All!D316,IF(+All!$H316="Southern Miss",+All!D316,0))</f>
        <v>0.8125</v>
      </c>
      <c r="E120" s="707" t="str">
        <f>IF(+All!$F316="Southern Miss",+All!E316,IF(+All!$H316="Southern Miss",+All!E316,0))</f>
        <v>SEC</v>
      </c>
      <c r="F120" s="75" t="str">
        <f>IF(+All!$F316="Southern Miss",+All!F316,IF(+All!$H316="Southern Miss",+All!F316,0))</f>
        <v>Southern Miss</v>
      </c>
      <c r="G120" s="76" t="str">
        <f>IF(+All!$F316="Southern Miss",+All!G316,IF(+All!$H316="Southern Miss",+All!G316,0))</f>
        <v>CUSA</v>
      </c>
      <c r="H120" s="75" t="str">
        <f>IF(+All!$F316="Southern Miss",+All!H316,IF(+All!$H316="Southern Miss",+All!H316,0))</f>
        <v>Alabama</v>
      </c>
      <c r="I120" s="76" t="str">
        <f>IF(+All!$F316="Southern Miss",+All!I316,IF(+All!$H316="Southern Miss",+All!I316,0))</f>
        <v>SEC</v>
      </c>
      <c r="J120" s="706" t="str">
        <f>IF(+All!$F316="Southern Miss",+All!J316,IF(+All!$H316="Southern Miss",+All!J316,0))</f>
        <v>Alabama</v>
      </c>
      <c r="K120" s="707" t="str">
        <f>IF(+All!$F316="Southern Miss",+All!K316,IF(+All!$H316="Southern Miss",+All!K316,0))</f>
        <v>Southern Miss</v>
      </c>
      <c r="L120" s="78">
        <f>IF(+All!$F316="Southern Miss",+All!L316,IF(+All!$H316="Southern Miss",+All!L316,0))</f>
        <v>45</v>
      </c>
      <c r="M120" s="79">
        <f>IF(+All!$F316="Southern Miss",+All!M316,IF(+All!$H316="Southern Miss",+All!M316,0))</f>
        <v>58</v>
      </c>
      <c r="N120" s="706" t="str">
        <f>IF(+All!$F316="Southern Miss",+All!N316,IF(+All!$H316="Southern Miss",+All!N316,0))</f>
        <v>Alabama</v>
      </c>
      <c r="O120" s="708">
        <f>IF(+All!$F316="Southern Miss",+All!O316,IF(+All!$H316="Southern Miss",+All!O316,0))</f>
        <v>63</v>
      </c>
      <c r="P120" s="708" t="str">
        <f>IF(+All!$F316="Southern Miss",+All!P316,IF(+All!$H316="Southern Miss",+All!P316,0))</f>
        <v>Southern Miss</v>
      </c>
      <c r="Q120" s="707">
        <f>IF(+All!$F316="Southern Miss",+All!Q316,IF(+All!$H316="Southern Miss",+All!Q316,0))</f>
        <v>14</v>
      </c>
      <c r="R120" s="706" t="str">
        <f>IF(+All!$F316="Southern Miss",+All!R316,IF(+All!$H316="Southern Miss",+All!R316,0))</f>
        <v>Alabama</v>
      </c>
      <c r="S120" s="708" t="str">
        <f>IF(+All!$F316="Southern Miss",+All!S316,IF(+All!$H316="Southern Miss",+All!S316,0))</f>
        <v>Southern Miss</v>
      </c>
      <c r="T120" s="706" t="str">
        <f>IF(+All!$F316="Southern Miss",+All!T316,IF(+All!$H316="Southern Miss",+All!T316,0))</f>
        <v>Alabama</v>
      </c>
      <c r="U120" s="707" t="str">
        <f>IF(+All!$F316="Southern Miss",+All!U316,IF(+All!$H316="Southern Miss",+All!U316,0))</f>
        <v>W</v>
      </c>
      <c r="V120" s="706" t="e">
        <f>IF(+All!#REF!="Southern Miss",+All!#REF!,IF(+All!#REF!="Southern Miss",+All!#REF!,0))</f>
        <v>#REF!</v>
      </c>
      <c r="W120" s="707" t="e">
        <f>IF(+All!#REF!="Southern Miss",+All!#REF!,IF(+All!#REF!="Southern Miss",+All!#REF!,0))</f>
        <v>#REF!</v>
      </c>
      <c r="X120" s="706" t="e">
        <f>IF(+All!#REF!="Southern Miss",+All!#REF!,IF(+All!#REF!="Southern Miss",+All!#REF!,0))</f>
        <v>#REF!</v>
      </c>
      <c r="Y120" s="707" t="e">
        <f>IF(+All!#REF!="Southern Miss",+All!#REF!,IF(+All!#REF!="Southern Miss",+All!#REF!,0))</f>
        <v>#REF!</v>
      </c>
      <c r="Z120" s="706" t="e">
        <f>IF(+All!#REF!="Southern Miss",+All!#REF!,IF(+All!#REF!="Southern Miss",+All!#REF!,0))</f>
        <v>#REF!</v>
      </c>
      <c r="AA120" s="707" t="e">
        <f>IF(+All!#REF!="Southern Miss",+All!#REF!,IF(+All!#REF!="Southern Miss",+All!#REF!,0))</f>
        <v>#REF!</v>
      </c>
      <c r="AB120" s="706" t="e">
        <f>IF(+All!#REF!="Southern Miss",+All!#REF!,IF(+All!#REF!="Southern Miss",+All!#REF!,0))</f>
        <v>#REF!</v>
      </c>
      <c r="AC120" s="707" t="e">
        <f>IF(+All!#REF!="Southern Miss",+All!#REF!,IF(+All!#REF!="Southern Miss",+All!#REF!,0))</f>
        <v>#REF!</v>
      </c>
      <c r="AD120" s="706" t="e">
        <f>IF(+All!#REF!="Southern Miss",+All!#REF!,IF(+All!#REF!="Southern Miss",+All!#REF!,0))</f>
        <v>#REF!</v>
      </c>
      <c r="AE120" s="707" t="e">
        <f>IF(+All!#REF!="Southern Miss",+All!#REF!,IF(+All!#REF!="Southern Miss",+All!#REF!,0))</f>
        <v>#REF!</v>
      </c>
      <c r="AF120" s="706" t="e">
        <f>IF(+All!#REF!="Southern Miss",+All!#REF!,IF(+All!#REF!="Southern Miss",+All!#REF!,0))</f>
        <v>#REF!</v>
      </c>
      <c r="AG120" s="707" t="e">
        <f>IF(+All!#REF!="Southern Miss",+All!#REF!,IF(+All!#REF!="Southern Miss",+All!#REF!,0))</f>
        <v>#REF!</v>
      </c>
      <c r="AH120" s="706" t="e">
        <f>IF(+All!#REF!="Southern Miss",+All!#REF!,IF(+All!#REF!="Southern Miss",+All!#REF!,0))</f>
        <v>#REF!</v>
      </c>
      <c r="AI120" s="707" t="e">
        <f>IF(+All!#REF!="Southern Miss",+All!#REF!,IF(+All!#REF!="Southern Miss",+All!#REF!,0))</f>
        <v>#REF!</v>
      </c>
      <c r="AJ120" s="706" t="e">
        <f>IF(+All!#REF!="Southern Miss",+All!#REF!,IF(+All!#REF!="Southern Miss",+All!#REF!,0))</f>
        <v>#REF!</v>
      </c>
      <c r="AK120" s="707" t="e">
        <f>IF(+All!#REF!="Southern Miss",+All!#REF!,IF(+All!#REF!="Southern Miss",+All!#REF!,0))</f>
        <v>#REF!</v>
      </c>
      <c r="AL120" s="81" t="e">
        <f>IF(+All!#REF!="Southern Miss",+All!#REF!,IF(+All!#REF!="Southern Miss",+All!#REF!,0))</f>
        <v>#REF!</v>
      </c>
      <c r="AM120" s="82" t="e">
        <f>IF(+All!#REF!="Southern Miss",+All!#REF!,IF(+All!#REF!="Southern Miss",+All!#REF!,0))</f>
        <v>#REF!</v>
      </c>
      <c r="AN120" s="81" t="e">
        <f>IF(+All!#REF!="Southern Miss",+All!#REF!,IF(+All!#REF!="Southern Miss",+All!#REF!,0))</f>
        <v>#REF!</v>
      </c>
      <c r="AO120" s="83" t="e">
        <f>IF(+All!#REF!="Southern Miss",+All!#REF!,IF(+All!#REF!="Southern Miss",+All!#REF!,0))</f>
        <v>#REF!</v>
      </c>
      <c r="AP120" s="84" t="e">
        <f>IF(+All!#REF!="Southern Miss",+All!#REF!,IF(+All!#REF!="Southern Miss",+All!#REF!,0))</f>
        <v>#REF!</v>
      </c>
      <c r="AQ120" s="480" t="e">
        <f>IF(+All!#REF!="Southern Miss",+All!#REF!,IF(+All!#REF!="Southern Miss",+All!#REF!,0))</f>
        <v>#REF!</v>
      </c>
      <c r="AR120" s="482" t="e">
        <f>IF(+All!#REF!="Southern Miss",+All!#REF!,IF(+All!#REF!="Southern Miss",+All!#REF!,0))</f>
        <v>#REF!</v>
      </c>
      <c r="AS120" s="483" t="e">
        <f>IF(+All!#REF!="Southern Miss",+All!#REF!,IF(+All!#REF!="Southern Miss",+All!#REF!,0))</f>
        <v>#REF!</v>
      </c>
      <c r="AT120" s="483" t="e">
        <f>IF(+All!#REF!="Southern Miss",+All!#REF!,IF(+All!#REF!="Southern Miss",+All!#REF!,0))</f>
        <v>#REF!</v>
      </c>
      <c r="AU120" s="482" t="e">
        <f>IF(+All!#REF!="Southern Miss",+All!#REF!,IF(+All!#REF!="Southern Miss",+All!#REF!,0))</f>
        <v>#REF!</v>
      </c>
      <c r="AV120" s="483" t="e">
        <f>IF(+All!#REF!="Southern Miss",+All!#REF!,IF(+All!#REF!="Southern Miss",+All!#REF!,0))</f>
        <v>#REF!</v>
      </c>
      <c r="AW120" s="484" t="e">
        <f>IF(+All!#REF!="Southern Miss",+All!#REF!,IF(+All!#REF!="Southern Miss",+All!#REF!,0))</f>
        <v>#REF!</v>
      </c>
      <c r="AX120" s="483" t="e">
        <f>IF(+All!#REF!="Southern Miss",+All!#REF!,IF(+All!#REF!="Southern Miss",+All!#REF!,0))</f>
        <v>#REF!</v>
      </c>
      <c r="AY120" s="88" t="e">
        <f>IF(+All!#REF!="Southern Miss",+All!#REF!,IF(+All!#REF!="Southern Miss",+All!#REF!,0))</f>
        <v>#REF!</v>
      </c>
      <c r="AZ120" s="89" t="e">
        <f>IF(+All!#REF!="Southern Miss",+All!#REF!,IF(+All!#REF!="Southern Miss",+All!#REF!,0))</f>
        <v>#REF!</v>
      </c>
      <c r="BA120" s="90" t="e">
        <f>IF(+All!#REF!="Southern Miss",+All!#REF!,IF(+All!#REF!="Southern Miss",+All!#REF!,0))</f>
        <v>#REF!</v>
      </c>
      <c r="BB120" s="90" t="e">
        <f>IF(+All!#REF!="Southern Miss",+All!#REF!,IF(+All!#REF!="Southern Miss",+All!#REF!,0))</f>
        <v>#REF!</v>
      </c>
      <c r="BC120" s="91" t="e">
        <f>IF(+All!#REF!="Southern Miss",+All!#REF!,IF(+All!#REF!="Southern Miss",+All!#REF!,0))</f>
        <v>#REF!</v>
      </c>
      <c r="BD120" s="482" t="e">
        <f>IF(+All!#REF!="Southern Miss",+All!#REF!,IF(+All!#REF!="Southern Miss",+All!#REF!,0))</f>
        <v>#REF!</v>
      </c>
      <c r="BE120" s="483" t="e">
        <f>IF(+All!#REF!="Southern Miss",+All!#REF!,IF(+All!#REF!="Southern Miss",+All!#REF!,0))</f>
        <v>#REF!</v>
      </c>
      <c r="BF120" s="483" t="e">
        <f>IF(+All!#REF!="Southern Miss",+All!#REF!,IF(+All!#REF!="Southern Miss",+All!#REF!,0))</f>
        <v>#REF!</v>
      </c>
      <c r="BG120" s="482" t="e">
        <f>IF(+All!#REF!="Southern Miss",+All!#REF!,IF(+All!#REF!="Southern Miss",+All!#REF!,0))</f>
        <v>#REF!</v>
      </c>
      <c r="BH120" s="483" t="e">
        <f>IF(+All!#REF!="Southern Miss",+All!#REF!,IF(+All!#REF!="Southern Miss",+All!#REF!,0))</f>
        <v>#REF!</v>
      </c>
      <c r="BI120" s="484" t="e">
        <f>IF(+All!#REF!="Southern Miss",+All!#REF!,IF(+All!#REF!="Southern Miss",+All!#REF!,0))</f>
        <v>#REF!</v>
      </c>
      <c r="BJ120" s="92" t="e">
        <f>IF(+All!#REF!="Southern Miss",+All!#REF!,IF(+All!#REF!="Southern Miss",+All!#REF!,0))</f>
        <v>#REF!</v>
      </c>
      <c r="BK120" s="93" t="e">
        <f>IF(+All!#REF!="Southern Miss",+All!#REF!,IF(+All!#REF!="Southern Miss",+All!#REF!,0))</f>
        <v>#REF!</v>
      </c>
    </row>
    <row r="121" spans="1:63" x14ac:dyDescent="0.8">
      <c r="A121" s="70">
        <f>IF(+All!$F356="Southern Miss",+All!A356,IF(+All!$H356="Southern Miss",+All!A356,0))</f>
        <v>5</v>
      </c>
      <c r="B121" s="480" t="str">
        <f>IF(+All!$F356="Southern Miss",+All!B356,IF(+All!$H356="Southern Miss",+All!B356,0))</f>
        <v>Sat</v>
      </c>
      <c r="C121" s="72">
        <f>IF(+All!$F356="Southern Miss",+All!C356,IF(+All!$H356="Southern Miss",+All!C356,0))</f>
        <v>44471</v>
      </c>
      <c r="D121" s="73">
        <f>IF(+All!$F356="Southern Miss",+All!D356,IF(+All!$H356="Southern Miss",+All!D356,0))</f>
        <v>0.77083333333333337</v>
      </c>
      <c r="E121" s="707" t="str">
        <f>IF(+All!$F356="Southern Miss",+All!E356,IF(+All!$H356="Southern Miss",+All!E356,0))</f>
        <v>espn3</v>
      </c>
      <c r="F121" s="75" t="str">
        <f>IF(+All!$F356="Southern Miss",+All!F356,IF(+All!$H356="Southern Miss",+All!F356,0))</f>
        <v>Southern Miss</v>
      </c>
      <c r="G121" s="76" t="str">
        <f>IF(+All!$F356="Southern Miss",+All!G356,IF(+All!$H356="Southern Miss",+All!G356,0))</f>
        <v>CUSA</v>
      </c>
      <c r="H121" s="75" t="str">
        <f>IF(+All!$F356="Southern Miss",+All!H356,IF(+All!$H356="Southern Miss",+All!H356,0))</f>
        <v>Rice</v>
      </c>
      <c r="I121" s="76" t="str">
        <f>IF(+All!$F356="Southern Miss",+All!I356,IF(+All!$H356="Southern Miss",+All!I356,0))</f>
        <v>CUSA</v>
      </c>
      <c r="J121" s="706" t="str">
        <f>IF(+All!$F356="Southern Miss",+All!J356,IF(+All!$H356="Southern Miss",+All!J356,0))</f>
        <v>Rice</v>
      </c>
      <c r="K121" s="707" t="str">
        <f>IF(+All!$F356="Southern Miss",+All!K356,IF(+All!$H356="Southern Miss",+All!K356,0))</f>
        <v>Southern Miss</v>
      </c>
      <c r="L121" s="78">
        <f>IF(+All!$F356="Southern Miss",+All!L356,IF(+All!$H356="Southern Miss",+All!L356,0))</f>
        <v>2.5</v>
      </c>
      <c r="M121" s="79">
        <f>IF(+All!$F356="Southern Miss",+All!M356,IF(+All!$H356="Southern Miss",+All!M356,0))</f>
        <v>45</v>
      </c>
      <c r="N121" s="706" t="str">
        <f>IF(+All!$F356="Southern Miss",+All!N356,IF(+All!$H356="Southern Miss",+All!N356,0))</f>
        <v>Rice</v>
      </c>
      <c r="O121" s="708">
        <f>IF(+All!$F356="Southern Miss",+All!O356,IF(+All!$H356="Southern Miss",+All!O356,0))</f>
        <v>24</v>
      </c>
      <c r="P121" s="708" t="str">
        <f>IF(+All!$F356="Southern Miss",+All!P356,IF(+All!$H356="Southern Miss",+All!P356,0))</f>
        <v>Southern Miss</v>
      </c>
      <c r="Q121" s="707">
        <f>IF(+All!$F356="Southern Miss",+All!Q356,IF(+All!$H356="Southern Miss",+All!Q356,0))</f>
        <v>19</v>
      </c>
      <c r="R121" s="706" t="str">
        <f>IF(+All!$F356="Southern Miss",+All!R356,IF(+All!$H356="Southern Miss",+All!R356,0))</f>
        <v>Rice</v>
      </c>
      <c r="S121" s="708" t="str">
        <f>IF(+All!$F356="Southern Miss",+All!S356,IF(+All!$H356="Southern Miss",+All!S356,0))</f>
        <v>Southern Miss</v>
      </c>
      <c r="T121" s="706" t="str">
        <f>IF(+All!$F356="Southern Miss",+All!T356,IF(+All!$H356="Southern Miss",+All!T356,0))</f>
        <v>Southern Miss</v>
      </c>
      <c r="U121" s="707" t="str">
        <f>IF(+All!$F356="Southern Miss",+All!U356,IF(+All!$H356="Southern Miss",+All!U356,0))</f>
        <v>L</v>
      </c>
      <c r="V121" s="706">
        <f>IF(+All!$F230="Southern Miss",+All!#REF!,IF(+All!$H230="Southern Miss",+All!#REF!,0))</f>
        <v>0</v>
      </c>
      <c r="W121" s="707">
        <f>IF(+All!$F230="Southern Miss",+All!#REF!,IF(+All!$H230="Southern Miss",+All!#REF!,0))</f>
        <v>0</v>
      </c>
      <c r="X121" s="706">
        <f>IF(+All!$F230="Southern Miss",+All!#REF!,IF(+All!$H230="Southern Miss",+All!#REF!,0))</f>
        <v>0</v>
      </c>
      <c r="Y121" s="707">
        <f>IF(+All!$F230="Southern Miss",+All!#REF!,IF(+All!$H230="Southern Miss",+All!#REF!,0))</f>
        <v>0</v>
      </c>
      <c r="Z121" s="706">
        <f>IF(+All!$F230="Southern Miss",+All!#REF!,IF(+All!$H230="Southern Miss",+All!#REF!,0))</f>
        <v>0</v>
      </c>
      <c r="AA121" s="707">
        <f>IF(+All!$F230="Southern Miss",+All!#REF!,IF(+All!$H230="Southern Miss",+All!#REF!,0))</f>
        <v>0</v>
      </c>
      <c r="AB121" s="706">
        <f>IF(+All!$F230="Southern Miss",+All!#REF!,IF(+All!$H230="Southern Miss",+All!#REF!,0))</f>
        <v>0</v>
      </c>
      <c r="AC121" s="707">
        <f>IF(+All!$F230="Southern Miss",+All!#REF!,IF(+All!$H230="Southern Miss",+All!#REF!,0))</f>
        <v>0</v>
      </c>
      <c r="AD121" s="706">
        <f>IF(+All!$F230="Southern Miss",+All!#REF!,IF(+All!$H230="Southern Miss",+All!#REF!,0))</f>
        <v>0</v>
      </c>
      <c r="AE121" s="707">
        <f>IF(+All!$F230="Southern Miss",+All!#REF!,IF(+All!$H230="Southern Miss",+All!#REF!,0))</f>
        <v>0</v>
      </c>
      <c r="AF121" s="706">
        <f>IF(+All!$F230="Southern Miss",+All!#REF!,IF(+All!$H230="Southern Miss",+All!#REF!,0))</f>
        <v>0</v>
      </c>
      <c r="AG121" s="707">
        <f>IF(+All!$F230="Southern Miss",+All!#REF!,IF(+All!$H230="Southern Miss",+All!#REF!,0))</f>
        <v>0</v>
      </c>
      <c r="AH121" s="706">
        <f>IF(+All!$F230="Southern Miss",+All!#REF!,IF(+All!$H230="Southern Miss",+All!#REF!,0))</f>
        <v>0</v>
      </c>
      <c r="AI121" s="707">
        <f>IF(+All!$F230="Southern Miss",+All!#REF!,IF(+All!$H230="Southern Miss",+All!#REF!,0))</f>
        <v>0</v>
      </c>
      <c r="AJ121" s="706">
        <f>IF(+All!$F230="Southern Miss",+All!#REF!,IF(+All!$H230="Southern Miss",+All!#REF!,0))</f>
        <v>0</v>
      </c>
      <c r="AK121" s="707">
        <f>IF(+All!$F230="Southern Miss",+All!#REF!,IF(+All!$H230="Southern Miss",+All!#REF!,0))</f>
        <v>0</v>
      </c>
      <c r="AL121" s="81">
        <f>IF(+All!$F230="Southern Miss",+All!V230,IF(+All!$H230="Southern Miss",+All!V230,0))</f>
        <v>0</v>
      </c>
      <c r="AM121" s="82">
        <f>IF(+All!$F230="Southern Miss",+All!W230,IF(+All!$H230="Southern Miss",+All!W230,0))</f>
        <v>0</v>
      </c>
      <c r="AN121" s="81">
        <f>IF(+All!$F230="Southern Miss",+All!X230,IF(+All!$H230="Southern Miss",+All!X230,0))</f>
        <v>0</v>
      </c>
      <c r="AO121" s="83">
        <f>IF(+All!$F230="Southern Miss",+All!Y230,IF(+All!$H230="Southern Miss",+All!Y230,0))</f>
        <v>0</v>
      </c>
      <c r="AP121" s="84">
        <f>IF(+All!$F230="Southern Miss",+All!Z230,IF(+All!$H230="Southern Miss",+All!Z230,0))</f>
        <v>0</v>
      </c>
      <c r="AQ121" s="480">
        <f>IF(+All!$F230="Southern Miss",+All!#REF!,IF(+All!$H230="Southern Miss",+All!#REF!,0))</f>
        <v>0</v>
      </c>
      <c r="AR121" s="482">
        <f>IF(+All!$F230="Southern Miss",+All!#REF!,IF(+All!$H230="Southern Miss",+All!#REF!,0))</f>
        <v>0</v>
      </c>
      <c r="AS121" s="483">
        <f>IF(+All!$F230="Southern Miss",+All!#REF!,IF(+All!$H230="Southern Miss",+All!#REF!,0))</f>
        <v>0</v>
      </c>
      <c r="AT121" s="483">
        <f>IF(+All!$F230="Southern Miss",+All!#REF!,IF(+All!$H230="Southern Miss",+All!#REF!,0))</f>
        <v>0</v>
      </c>
      <c r="AU121" s="482">
        <f>IF(+All!$F230="Southern Miss",+All!#REF!,IF(+All!$H230="Southern Miss",+All!#REF!,0))</f>
        <v>0</v>
      </c>
      <c r="AV121" s="483">
        <f>IF(+All!$F230="Southern Miss",+All!#REF!,IF(+All!$H230="Southern Miss",+All!#REF!,0))</f>
        <v>0</v>
      </c>
      <c r="AW121" s="484">
        <f>IF(+All!$F230="Southern Miss",+All!#REF!,IF(+All!$H230="Southern Miss",+All!#REF!,0))</f>
        <v>0</v>
      </c>
      <c r="AX121" s="483">
        <f>IF(+All!$F230="Southern Miss",+All!#REF!,IF(+All!$H230="Southern Miss",+All!#REF!,0))</f>
        <v>0</v>
      </c>
      <c r="AY121" s="88">
        <f>IF(+All!$F230="Southern Miss",+All!#REF!,IF(+All!$H230="Southern Miss",+All!#REF!,0))</f>
        <v>0</v>
      </c>
      <c r="AZ121" s="89">
        <f>IF(+All!$F230="Southern Miss",+All!#REF!,IF(+All!$H230="Southern Miss",+All!#REF!,0))</f>
        <v>0</v>
      </c>
      <c r="BA121" s="90">
        <f>IF(+All!$F230="Southern Miss",+All!#REF!,IF(+All!$H230="Southern Miss",+All!#REF!,0))</f>
        <v>0</v>
      </c>
      <c r="BB121" s="90">
        <f>IF(+All!$F230="Southern Miss",+All!#REF!,IF(+All!$H230="Southern Miss",+All!#REF!,0))</f>
        <v>0</v>
      </c>
      <c r="BC121" s="91">
        <f>IF(+All!$F230="Southern Miss",+All!#REF!,IF(+All!$H230="Southern Miss",+All!#REF!,0))</f>
        <v>0</v>
      </c>
      <c r="BD121" s="482">
        <f>IF(+All!$F230="Southern Miss",+All!#REF!,IF(+All!$H230="Southern Miss",+All!#REF!,0))</f>
        <v>0</v>
      </c>
      <c r="BE121" s="483">
        <f>IF(+All!$F230="Southern Miss",+All!#REF!,IF(+All!$H230="Southern Miss",+All!#REF!,0))</f>
        <v>0</v>
      </c>
      <c r="BF121" s="483">
        <f>IF(+All!$F230="Southern Miss",+All!#REF!,IF(+All!$H230="Southern Miss",+All!#REF!,0))</f>
        <v>0</v>
      </c>
      <c r="BG121" s="482">
        <f>IF(+All!$F230="Southern Miss",+All!#REF!,IF(+All!$H230="Southern Miss",+All!#REF!,0))</f>
        <v>0</v>
      </c>
      <c r="BH121" s="483">
        <f>IF(+All!$F230="Southern Miss",+All!#REF!,IF(+All!$H230="Southern Miss",+All!#REF!,0))</f>
        <v>0</v>
      </c>
      <c r="BI121" s="484">
        <f>IF(+All!$F230="Southern Miss",+All!#REF!,IF(+All!$H230="Southern Miss",+All!#REF!,0))</f>
        <v>0</v>
      </c>
      <c r="BJ121" s="92">
        <f>IF(+All!$F230="Southern Miss",+All!#REF!,IF(+All!$H230="Southern Miss",+All!#REF!,0))</f>
        <v>0</v>
      </c>
      <c r="BK121" s="93">
        <f>IF(+All!$F230="Southern Miss",+All!#REF!,IF(+All!$H230="Southern Miss",+All!#REF!,0))</f>
        <v>0</v>
      </c>
    </row>
    <row r="122" spans="1:63" x14ac:dyDescent="0.8">
      <c r="A122" s="70">
        <f>IF(+All!$F419="Southern Miss",+All!A419,IF(+All!$H419="Southern Miss",+All!A419,0))</f>
        <v>6</v>
      </c>
      <c r="B122" s="480" t="str">
        <f>IF(+All!$F419="Southern Miss",+All!B419,IF(+All!$H419="Southern Miss",+All!B419,0))</f>
        <v>Sat</v>
      </c>
      <c r="C122" s="72">
        <f>IF(+All!$F419="Southern Miss",+All!C419,IF(+All!$H419="Southern Miss",+All!C419,0))</f>
        <v>44478</v>
      </c>
      <c r="D122" s="73">
        <f>IF(+All!$F419="Southern Miss",+All!D419,IF(+All!$H419="Southern Miss",+All!D419,0))</f>
        <v>0.79166666666666663</v>
      </c>
      <c r="E122" s="707" t="str">
        <f>IF(+All!$F419="Southern Miss",+All!E419,IF(+All!$H419="Southern Miss",+All!E419,0))</f>
        <v>espn3</v>
      </c>
      <c r="F122" s="75" t="str">
        <f>IF(+All!$F419="Southern Miss",+All!F419,IF(+All!$H419="Southern Miss",+All!F419,0))</f>
        <v>UTEP</v>
      </c>
      <c r="G122" s="76" t="str">
        <f>IF(+All!$F419="Southern Miss",+All!G419,IF(+All!$H419="Southern Miss",+All!G419,0))</f>
        <v>CUSA</v>
      </c>
      <c r="H122" s="75" t="str">
        <f>IF(+All!$F419="Southern Miss",+All!H419,IF(+All!$H419="Southern Miss",+All!H419,0))</f>
        <v>Southern Miss</v>
      </c>
      <c r="I122" s="76" t="str">
        <f>IF(+All!$F419="Southern Miss",+All!I419,IF(+All!$H419="Southern Miss",+All!I419,0))</f>
        <v>CUSA</v>
      </c>
      <c r="J122" s="706" t="str">
        <f>IF(+All!$F419="Southern Miss",+All!J419,IF(+All!$H419="Southern Miss",+All!J419,0))</f>
        <v>UTEP</v>
      </c>
      <c r="K122" s="707" t="str">
        <f>IF(+All!$F419="Southern Miss",+All!K419,IF(+All!$H419="Southern Miss",+All!K419,0))</f>
        <v>Southern Miss</v>
      </c>
      <c r="L122" s="78">
        <f>IF(+All!$F419="Southern Miss",+All!L419,IF(+All!$H419="Southern Miss",+All!L419,0))</f>
        <v>2.5</v>
      </c>
      <c r="M122" s="79">
        <f>IF(+All!$F419="Southern Miss",+All!M419,IF(+All!$H419="Southern Miss",+All!M419,0))</f>
        <v>44.5</v>
      </c>
      <c r="N122" s="706" t="str">
        <f>IF(+All!$F419="Southern Miss",+All!N419,IF(+All!$H419="Southern Miss",+All!N419,0))</f>
        <v>UTEP</v>
      </c>
      <c r="O122" s="708">
        <f>IF(+All!$F419="Southern Miss",+All!O419,IF(+All!$H419="Southern Miss",+All!O419,0))</f>
        <v>26</v>
      </c>
      <c r="P122" s="708" t="str">
        <f>IF(+All!$F419="Southern Miss",+All!P419,IF(+All!$H419="Southern Miss",+All!P419,0))</f>
        <v>Southern Miss</v>
      </c>
      <c r="Q122" s="707">
        <f>IF(+All!$F419="Southern Miss",+All!Q419,IF(+All!$H419="Southern Miss",+All!Q419,0))</f>
        <v>13</v>
      </c>
      <c r="R122" s="706" t="str">
        <f>IF(+All!$F419="Southern Miss",+All!R419,IF(+All!$H419="Southern Miss",+All!R419,0))</f>
        <v>UTEP</v>
      </c>
      <c r="S122" s="708" t="str">
        <f>IF(+All!$F419="Southern Miss",+All!S419,IF(+All!$H419="Southern Miss",+All!S419,0))</f>
        <v>Southern Miss</v>
      </c>
      <c r="T122" s="706" t="str">
        <f>IF(+All!$F419="Southern Miss",+All!T419,IF(+All!$H419="Southern Miss",+All!T419,0))</f>
        <v>Southern Miss</v>
      </c>
      <c r="U122" s="707" t="str">
        <f>IF(+All!$F419="Southern Miss",+All!U419,IF(+All!$H419="Southern Miss",+All!U419,0))</f>
        <v>L</v>
      </c>
      <c r="V122" s="706">
        <f>IF(+All!$F301="Southern Miss",+All!#REF!,IF(+All!$H301="Southern Miss",+All!#REF!,0))</f>
        <v>0</v>
      </c>
      <c r="W122" s="707">
        <f>IF(+All!$F301="Southern Miss",+All!#REF!,IF(+All!$H301="Southern Miss",+All!#REF!,0))</f>
        <v>0</v>
      </c>
      <c r="X122" s="706">
        <f>IF(+All!$F301="Southern Miss",+All!#REF!,IF(+All!$H301="Southern Miss",+All!#REF!,0))</f>
        <v>0</v>
      </c>
      <c r="Y122" s="707">
        <f>IF(+All!$F301="Southern Miss",+All!#REF!,IF(+All!$H301="Southern Miss",+All!#REF!,0))</f>
        <v>0</v>
      </c>
      <c r="Z122" s="706">
        <f>IF(+All!$F301="Southern Miss",+All!#REF!,IF(+All!$H301="Southern Miss",+All!#REF!,0))</f>
        <v>0</v>
      </c>
      <c r="AA122" s="707">
        <f>IF(+All!$F301="Southern Miss",+All!#REF!,IF(+All!$H301="Southern Miss",+All!#REF!,0))</f>
        <v>0</v>
      </c>
      <c r="AB122" s="706">
        <f>IF(+All!$F301="Southern Miss",+All!#REF!,IF(+All!$H301="Southern Miss",+All!#REF!,0))</f>
        <v>0</v>
      </c>
      <c r="AC122" s="707">
        <f>IF(+All!$F301="Southern Miss",+All!#REF!,IF(+All!$H301="Southern Miss",+All!#REF!,0))</f>
        <v>0</v>
      </c>
      <c r="AD122" s="706">
        <f>IF(+All!$F301="Southern Miss",+All!#REF!,IF(+All!$H301="Southern Miss",+All!#REF!,0))</f>
        <v>0</v>
      </c>
      <c r="AE122" s="707">
        <f>IF(+All!$F301="Southern Miss",+All!#REF!,IF(+All!$H301="Southern Miss",+All!#REF!,0))</f>
        <v>0</v>
      </c>
      <c r="AF122" s="706">
        <f>IF(+All!$F301="Southern Miss",+All!#REF!,IF(+All!$H301="Southern Miss",+All!#REF!,0))</f>
        <v>0</v>
      </c>
      <c r="AG122" s="707">
        <f>IF(+All!$F301="Southern Miss",+All!#REF!,IF(+All!$H301="Southern Miss",+All!#REF!,0))</f>
        <v>0</v>
      </c>
      <c r="AH122" s="706">
        <f>IF(+All!$F301="Southern Miss",+All!#REF!,IF(+All!$H301="Southern Miss",+All!#REF!,0))</f>
        <v>0</v>
      </c>
      <c r="AI122" s="707">
        <f>IF(+All!$F301="Southern Miss",+All!#REF!,IF(+All!$H301="Southern Miss",+All!#REF!,0))</f>
        <v>0</v>
      </c>
      <c r="AJ122" s="706">
        <f>IF(+All!$F301="Southern Miss",+All!#REF!,IF(+All!$H301="Southern Miss",+All!#REF!,0))</f>
        <v>0</v>
      </c>
      <c r="AK122" s="707">
        <f>IF(+All!$F301="Southern Miss",+All!#REF!,IF(+All!$H301="Southern Miss",+All!#REF!,0))</f>
        <v>0</v>
      </c>
      <c r="AL122" s="81">
        <f>IF(+All!$F301="Southern Miss",+All!V301,IF(+All!$H301="Southern Miss",+All!V301,0))</f>
        <v>0</v>
      </c>
      <c r="AM122" s="82">
        <f>IF(+All!$F301="Southern Miss",+All!W301,IF(+All!$H301="Southern Miss",+All!W301,0))</f>
        <v>0</v>
      </c>
      <c r="AN122" s="81">
        <f>IF(+All!$F301="Southern Miss",+All!X301,IF(+All!$H301="Southern Miss",+All!X301,0))</f>
        <v>0</v>
      </c>
      <c r="AO122" s="83">
        <f>IF(+All!$F301="Southern Miss",+All!Y301,IF(+All!$H301="Southern Miss",+All!Y301,0))</f>
        <v>0</v>
      </c>
      <c r="AP122" s="84">
        <f>IF(+All!$F301="Southern Miss",+All!Z301,IF(+All!$H301="Southern Miss",+All!Z301,0))</f>
        <v>0</v>
      </c>
      <c r="AQ122" s="480">
        <f>IF(+All!$F301="Southern Miss",+All!#REF!,IF(+All!$H301="Southern Miss",+All!#REF!,0))</f>
        <v>0</v>
      </c>
      <c r="AR122" s="482">
        <f>IF(+All!$F301="Southern Miss",+All!#REF!,IF(+All!$H301="Southern Miss",+All!#REF!,0))</f>
        <v>0</v>
      </c>
      <c r="AS122" s="483">
        <f>IF(+All!$F301="Southern Miss",+All!#REF!,IF(+All!$H301="Southern Miss",+All!#REF!,0))</f>
        <v>0</v>
      </c>
      <c r="AT122" s="483">
        <f>IF(+All!$F301="Southern Miss",+All!#REF!,IF(+All!$H301="Southern Miss",+All!#REF!,0))</f>
        <v>0</v>
      </c>
      <c r="AU122" s="482">
        <f>IF(+All!$F301="Southern Miss",+All!#REF!,IF(+All!$H301="Southern Miss",+All!#REF!,0))</f>
        <v>0</v>
      </c>
      <c r="AV122" s="483">
        <f>IF(+All!$F301="Southern Miss",+All!#REF!,IF(+All!$H301="Southern Miss",+All!#REF!,0))</f>
        <v>0</v>
      </c>
      <c r="AW122" s="484">
        <f>IF(+All!$F301="Southern Miss",+All!#REF!,IF(+All!$H301="Southern Miss",+All!#REF!,0))</f>
        <v>0</v>
      </c>
      <c r="AX122" s="483">
        <f>IF(+All!$F301="Southern Miss",+All!#REF!,IF(+All!$H301="Southern Miss",+All!#REF!,0))</f>
        <v>0</v>
      </c>
      <c r="AY122" s="88">
        <f>IF(+All!$F301="Southern Miss",+All!#REF!,IF(+All!$H301="Southern Miss",+All!#REF!,0))</f>
        <v>0</v>
      </c>
      <c r="AZ122" s="89">
        <f>IF(+All!$F301="Southern Miss",+All!#REF!,IF(+All!$H301="Southern Miss",+All!#REF!,0))</f>
        <v>0</v>
      </c>
      <c r="BA122" s="90">
        <f>IF(+All!$F301="Southern Miss",+All!#REF!,IF(+All!$H301="Southern Miss",+All!#REF!,0))</f>
        <v>0</v>
      </c>
      <c r="BB122" s="90">
        <f>IF(+All!$F301="Southern Miss",+All!#REF!,IF(+All!$H301="Southern Miss",+All!#REF!,0))</f>
        <v>0</v>
      </c>
      <c r="BC122" s="91">
        <f>IF(+All!$F301="Southern Miss",+All!#REF!,IF(+All!$H301="Southern Miss",+All!#REF!,0))</f>
        <v>0</v>
      </c>
      <c r="BD122" s="482">
        <f>IF(+All!$F301="Southern Miss",+All!#REF!,IF(+All!$H301="Southern Miss",+All!#REF!,0))</f>
        <v>0</v>
      </c>
      <c r="BE122" s="483">
        <f>IF(+All!$F301="Southern Miss",+All!#REF!,IF(+All!$H301="Southern Miss",+All!#REF!,0))</f>
        <v>0</v>
      </c>
      <c r="BF122" s="483">
        <f>IF(+All!$F301="Southern Miss",+All!#REF!,IF(+All!$H301="Southern Miss",+All!#REF!,0))</f>
        <v>0</v>
      </c>
      <c r="BG122" s="482">
        <f>IF(+All!$F301="Southern Miss",+All!#REF!,IF(+All!$H301="Southern Miss",+All!#REF!,0))</f>
        <v>0</v>
      </c>
      <c r="BH122" s="483">
        <f>IF(+All!$F301="Southern Miss",+All!#REF!,IF(+All!$H301="Southern Miss",+All!#REF!,0))</f>
        <v>0</v>
      </c>
      <c r="BI122" s="484">
        <f>IF(+All!$F301="Southern Miss",+All!#REF!,IF(+All!$H301="Southern Miss",+All!#REF!,0))</f>
        <v>0</v>
      </c>
      <c r="BJ122" s="92">
        <f>IF(+All!$F301="Southern Miss",+All!#REF!,IF(+All!$H301="Southern Miss",+All!#REF!,0))</f>
        <v>0</v>
      </c>
      <c r="BK122" s="93">
        <f>IF(+All!$F301="Southern Miss",+All!#REF!,IF(+All!$H301="Southern Miss",+All!#REF!,0))</f>
        <v>0</v>
      </c>
    </row>
    <row r="123" spans="1:63" x14ac:dyDescent="0.8">
      <c r="A123" s="70">
        <f>IF(+All!$F500="Southern Miss",+All!A500,IF(+All!$H500="Southern Miss",+All!A500,0))</f>
        <v>7</v>
      </c>
      <c r="B123" s="480" t="str">
        <f>IF(+All!$F500="Southern Miss",+All!B500,IF(+All!$H500="Southern Miss",+All!B500,0))</f>
        <v>Sat</v>
      </c>
      <c r="C123" s="72">
        <f>IF(+All!$F500="Southern Miss",+All!C500,IF(+All!$H500="Southern Miss",+All!C500,0))</f>
        <v>44485</v>
      </c>
      <c r="D123" s="73">
        <f>IF(+All!$F500="Southern Miss",+All!D500,IF(+All!$H500="Southern Miss",+All!D500,0))</f>
        <v>0.64583333333333337</v>
      </c>
      <c r="E123" s="707">
        <f>IF(+All!$F500="Southern Miss",+All!E500,IF(+All!$H500="Southern Miss",+All!E500,0))</f>
        <v>0</v>
      </c>
      <c r="F123" s="75" t="str">
        <f>IF(+All!$F500="Southern Miss",+All!F500,IF(+All!$H500="Southern Miss",+All!F500,0))</f>
        <v>UAB</v>
      </c>
      <c r="G123" s="76" t="str">
        <f>IF(+All!$F500="Southern Miss",+All!G500,IF(+All!$H500="Southern Miss",+All!G500,0))</f>
        <v>CUSA</v>
      </c>
      <c r="H123" s="75" t="str">
        <f>IF(+All!$F500="Southern Miss",+All!H500,IF(+All!$H500="Southern Miss",+All!H500,0))</f>
        <v>Southern Miss</v>
      </c>
      <c r="I123" s="76" t="str">
        <f>IF(+All!$F500="Southern Miss",+All!I500,IF(+All!$H500="Southern Miss",+All!I500,0))</f>
        <v>CUSA</v>
      </c>
      <c r="J123" s="706" t="str">
        <f>IF(+All!$F500="Southern Miss",+All!J500,IF(+All!$H500="Southern Miss",+All!J500,0))</f>
        <v>UAB</v>
      </c>
      <c r="K123" s="707" t="str">
        <f>IF(+All!$F500="Southern Miss",+All!K500,IF(+All!$H500="Southern Miss",+All!K500,0))</f>
        <v>Southern Miss</v>
      </c>
      <c r="L123" s="78">
        <f>IF(+All!$F500="Southern Miss",+All!L500,IF(+All!$H500="Southern Miss",+All!L500,0))</f>
        <v>16</v>
      </c>
      <c r="M123" s="79">
        <f>IF(+All!$F500="Southern Miss",+All!M500,IF(+All!$H500="Southern Miss",+All!M500,0))</f>
        <v>43.5</v>
      </c>
      <c r="N123" s="706" t="str">
        <f>IF(+All!$F500="Southern Miss",+All!N500,IF(+All!$H500="Southern Miss",+All!N500,0))</f>
        <v>UAB</v>
      </c>
      <c r="O123" s="708">
        <f>IF(+All!$F500="Southern Miss",+All!O500,IF(+All!$H500="Southern Miss",+All!O500,0))</f>
        <v>34</v>
      </c>
      <c r="P123" s="708" t="str">
        <f>IF(+All!$F500="Southern Miss",+All!P500,IF(+All!$H500="Southern Miss",+All!P500,0))</f>
        <v>Southern Miss</v>
      </c>
      <c r="Q123" s="707">
        <f>IF(+All!$F500="Southern Miss",+All!Q500,IF(+All!$H500="Southern Miss",+All!Q500,0))</f>
        <v>0</v>
      </c>
      <c r="R123" s="706" t="str">
        <f>IF(+All!$F500="Southern Miss",+All!R500,IF(+All!$H500="Southern Miss",+All!R500,0))</f>
        <v>UAB</v>
      </c>
      <c r="S123" s="708" t="str">
        <f>IF(+All!$F500="Southern Miss",+All!S500,IF(+All!$H500="Southern Miss",+All!S500,0))</f>
        <v>Southern Miss</v>
      </c>
      <c r="T123" s="706" t="str">
        <f>IF(+All!$F500="Southern Miss",+All!T500,IF(+All!$H500="Southern Miss",+All!T500,0))</f>
        <v>UAB</v>
      </c>
      <c r="U123" s="707" t="str">
        <f>IF(+All!$F500="Southern Miss",+All!U500,IF(+All!$H500="Southern Miss",+All!U500,0))</f>
        <v>W</v>
      </c>
      <c r="V123" s="706" t="e">
        <f>IF(+All!#REF!="Southern Miss",+All!#REF!,IF(+All!#REF!="Southern Miss",+All!#REF!,0))</f>
        <v>#REF!</v>
      </c>
      <c r="W123" s="707" t="e">
        <f>IF(+All!#REF!="Southern Miss",+All!#REF!,IF(+All!#REF!="Southern Miss",+All!#REF!,0))</f>
        <v>#REF!</v>
      </c>
      <c r="X123" s="706" t="e">
        <f>IF(+All!#REF!="Southern Miss",+All!#REF!,IF(+All!#REF!="Southern Miss",+All!#REF!,0))</f>
        <v>#REF!</v>
      </c>
      <c r="Y123" s="707" t="e">
        <f>IF(+All!#REF!="Southern Miss",+All!#REF!,IF(+All!#REF!="Southern Miss",+All!#REF!,0))</f>
        <v>#REF!</v>
      </c>
      <c r="Z123" s="706" t="e">
        <f>IF(+All!#REF!="Southern Miss",+All!#REF!,IF(+All!#REF!="Southern Miss",+All!#REF!,0))</f>
        <v>#REF!</v>
      </c>
      <c r="AA123" s="707" t="e">
        <f>IF(+All!#REF!="Southern Miss",+All!#REF!,IF(+All!#REF!="Southern Miss",+All!#REF!,0))</f>
        <v>#REF!</v>
      </c>
      <c r="AB123" s="706" t="e">
        <f>IF(+All!#REF!="Southern Miss",+All!#REF!,IF(+All!#REF!="Southern Miss",+All!#REF!,0))</f>
        <v>#REF!</v>
      </c>
      <c r="AC123" s="707" t="e">
        <f>IF(+All!#REF!="Southern Miss",+All!#REF!,IF(+All!#REF!="Southern Miss",+All!#REF!,0))</f>
        <v>#REF!</v>
      </c>
      <c r="AD123" s="706" t="e">
        <f>IF(+All!#REF!="Southern Miss",+All!#REF!,IF(+All!#REF!="Southern Miss",+All!#REF!,0))</f>
        <v>#REF!</v>
      </c>
      <c r="AE123" s="707" t="e">
        <f>IF(+All!#REF!="Southern Miss",+All!#REF!,IF(+All!#REF!="Southern Miss",+All!#REF!,0))</f>
        <v>#REF!</v>
      </c>
      <c r="AF123" s="706" t="e">
        <f>IF(+All!#REF!="Southern Miss",+All!#REF!,IF(+All!#REF!="Southern Miss",+All!#REF!,0))</f>
        <v>#REF!</v>
      </c>
      <c r="AG123" s="707" t="e">
        <f>IF(+All!#REF!="Southern Miss",+All!#REF!,IF(+All!#REF!="Southern Miss",+All!#REF!,0))</f>
        <v>#REF!</v>
      </c>
      <c r="AH123" s="706" t="e">
        <f>IF(+All!#REF!="Southern Miss",+All!#REF!,IF(+All!#REF!="Southern Miss",+All!#REF!,0))</f>
        <v>#REF!</v>
      </c>
      <c r="AI123" s="707" t="e">
        <f>IF(+All!#REF!="Southern Miss",+All!#REF!,IF(+All!#REF!="Southern Miss",+All!#REF!,0))</f>
        <v>#REF!</v>
      </c>
      <c r="AJ123" s="706" t="e">
        <f>IF(+All!#REF!="Southern Miss",+All!#REF!,IF(+All!#REF!="Southern Miss",+All!#REF!,0))</f>
        <v>#REF!</v>
      </c>
      <c r="AK123" s="707" t="e">
        <f>IF(+All!#REF!="Southern Miss",+All!#REF!,IF(+All!#REF!="Southern Miss",+All!#REF!,0))</f>
        <v>#REF!</v>
      </c>
      <c r="AL123" s="81" t="e">
        <f>IF(+All!#REF!="Southern Miss",+All!#REF!,IF(+All!#REF!="Southern Miss",+All!#REF!,0))</f>
        <v>#REF!</v>
      </c>
      <c r="AM123" s="82" t="e">
        <f>IF(+All!#REF!="Southern Miss",+All!#REF!,IF(+All!#REF!="Southern Miss",+All!#REF!,0))</f>
        <v>#REF!</v>
      </c>
      <c r="AN123" s="81" t="e">
        <f>IF(+All!#REF!="Southern Miss",+All!#REF!,IF(+All!#REF!="Southern Miss",+All!#REF!,0))</f>
        <v>#REF!</v>
      </c>
      <c r="AO123" s="83" t="e">
        <f>IF(+All!#REF!="Southern Miss",+All!#REF!,IF(+All!#REF!="Southern Miss",+All!#REF!,0))</f>
        <v>#REF!</v>
      </c>
      <c r="AP123" s="84" t="e">
        <f>IF(+All!#REF!="Southern Miss",+All!#REF!,IF(+All!#REF!="Southern Miss",+All!#REF!,0))</f>
        <v>#REF!</v>
      </c>
      <c r="AQ123" s="480" t="e">
        <f>IF(+All!#REF!="Southern Miss",+All!#REF!,IF(+All!#REF!="Southern Miss",+All!#REF!,0))</f>
        <v>#REF!</v>
      </c>
      <c r="AR123" s="482" t="e">
        <f>IF(+All!#REF!="Southern Miss",+All!#REF!,IF(+All!#REF!="Southern Miss",+All!#REF!,0))</f>
        <v>#REF!</v>
      </c>
      <c r="AS123" s="483" t="e">
        <f>IF(+All!#REF!="Southern Miss",+All!#REF!,IF(+All!#REF!="Southern Miss",+All!#REF!,0))</f>
        <v>#REF!</v>
      </c>
      <c r="AT123" s="483" t="e">
        <f>IF(+All!#REF!="Southern Miss",+All!#REF!,IF(+All!#REF!="Southern Miss",+All!#REF!,0))</f>
        <v>#REF!</v>
      </c>
      <c r="AU123" s="482" t="e">
        <f>IF(+All!#REF!="Southern Miss",+All!#REF!,IF(+All!#REF!="Southern Miss",+All!#REF!,0))</f>
        <v>#REF!</v>
      </c>
      <c r="AV123" s="483" t="e">
        <f>IF(+All!#REF!="Southern Miss",+All!#REF!,IF(+All!#REF!="Southern Miss",+All!#REF!,0))</f>
        <v>#REF!</v>
      </c>
      <c r="AW123" s="484" t="e">
        <f>IF(+All!#REF!="Southern Miss",+All!#REF!,IF(+All!#REF!="Southern Miss",+All!#REF!,0))</f>
        <v>#REF!</v>
      </c>
      <c r="AX123" s="483" t="e">
        <f>IF(+All!#REF!="Southern Miss",+All!#REF!,IF(+All!#REF!="Southern Miss",+All!#REF!,0))</f>
        <v>#REF!</v>
      </c>
      <c r="AY123" s="88" t="e">
        <f>IF(+All!#REF!="Southern Miss",+All!#REF!,IF(+All!#REF!="Southern Miss",+All!#REF!,0))</f>
        <v>#REF!</v>
      </c>
      <c r="AZ123" s="89" t="e">
        <f>IF(+All!#REF!="Southern Miss",+All!#REF!,IF(+All!#REF!="Southern Miss",+All!#REF!,0))</f>
        <v>#REF!</v>
      </c>
      <c r="BA123" s="90" t="e">
        <f>IF(+All!#REF!="Southern Miss",+All!#REF!,IF(+All!#REF!="Southern Miss",+All!#REF!,0))</f>
        <v>#REF!</v>
      </c>
      <c r="BB123" s="90" t="e">
        <f>IF(+All!#REF!="Southern Miss",+All!#REF!,IF(+All!#REF!="Southern Miss",+All!#REF!,0))</f>
        <v>#REF!</v>
      </c>
      <c r="BC123" s="91" t="e">
        <f>IF(+All!#REF!="Southern Miss",+All!#REF!,IF(+All!#REF!="Southern Miss",+All!#REF!,0))</f>
        <v>#REF!</v>
      </c>
      <c r="BD123" s="482" t="e">
        <f>IF(+All!#REF!="Southern Miss",+All!#REF!,IF(+All!#REF!="Southern Miss",+All!#REF!,0))</f>
        <v>#REF!</v>
      </c>
      <c r="BE123" s="483" t="e">
        <f>IF(+All!#REF!="Southern Miss",+All!#REF!,IF(+All!#REF!="Southern Miss",+All!#REF!,0))</f>
        <v>#REF!</v>
      </c>
      <c r="BF123" s="483" t="e">
        <f>IF(+All!#REF!="Southern Miss",+All!#REF!,IF(+All!#REF!="Southern Miss",+All!#REF!,0))</f>
        <v>#REF!</v>
      </c>
      <c r="BG123" s="482" t="e">
        <f>IF(+All!#REF!="Southern Miss",+All!#REF!,IF(+All!#REF!="Southern Miss",+All!#REF!,0))</f>
        <v>#REF!</v>
      </c>
      <c r="BH123" s="483" t="e">
        <f>IF(+All!#REF!="Southern Miss",+All!#REF!,IF(+All!#REF!="Southern Miss",+All!#REF!,0))</f>
        <v>#REF!</v>
      </c>
      <c r="BI123" s="484" t="e">
        <f>IF(+All!#REF!="Southern Miss",+All!#REF!,IF(+All!#REF!="Southern Miss",+All!#REF!,0))</f>
        <v>#REF!</v>
      </c>
      <c r="BJ123" s="92" t="e">
        <f>IF(+All!#REF!="Southern Miss",+All!#REF!,IF(+All!#REF!="Southern Miss",+All!#REF!,0))</f>
        <v>#REF!</v>
      </c>
      <c r="BK123" s="93" t="e">
        <f>IF(+All!#REF!="Southern Miss",+All!#REF!,IF(+All!#REF!="Southern Miss",+All!#REF!,0))</f>
        <v>#REF!</v>
      </c>
    </row>
    <row r="124" spans="1:63" x14ac:dyDescent="0.8">
      <c r="A124" s="70">
        <f>IF(+All!$F626="Southern Miss",+All!A626,IF(+All!$H626="Southern Miss",+All!A626,0))</f>
        <v>8</v>
      </c>
      <c r="B124" s="480" t="str">
        <f>IF(+All!$F626="Southern Miss",+All!B626,IF(+All!$H626="Southern Miss",+All!B626,0))</f>
        <v>Sat</v>
      </c>
      <c r="C124" s="72">
        <f>IF(+All!$F626="Southern Miss",+All!C626,IF(+All!$H626="Southern Miss",+All!C626,0))</f>
        <v>44492</v>
      </c>
      <c r="D124" s="73">
        <f>IF(+All!$F626="Southern Miss",+All!D626,IF(+All!$H626="Southern Miss",+All!D626,0))</f>
        <v>0</v>
      </c>
      <c r="E124" s="707">
        <f>IF(+All!$F626="Southern Miss",+All!E626,IF(+All!$H626="Southern Miss",+All!E626,0))</f>
        <v>0</v>
      </c>
      <c r="F124" s="75" t="str">
        <f>IF(+All!$F626="Southern Miss",+All!F626,IF(+All!$H626="Southern Miss",+All!F626,0))</f>
        <v>Southern Miss</v>
      </c>
      <c r="G124" s="76" t="str">
        <f>IF(+All!$F626="Southern Miss",+All!G626,IF(+All!$H626="Southern Miss",+All!G626,0))</f>
        <v>CUSA</v>
      </c>
      <c r="H124" s="75" t="str">
        <f>IF(+All!$F626="Southern Miss",+All!H626,IF(+All!$H626="Southern Miss",+All!H626,0))</f>
        <v>Open</v>
      </c>
      <c r="I124" s="76" t="str">
        <f>IF(+All!$F626="Southern Miss",+All!I626,IF(+All!$H626="Southern Miss",+All!I626,0))</f>
        <v>ZZZ</v>
      </c>
      <c r="J124" s="706">
        <f>IF(+All!$F626="Southern Miss",+All!J626,IF(+All!$H626="Southern Miss",+All!J626,0))</f>
        <v>0</v>
      </c>
      <c r="K124" s="707" t="str">
        <f>IF(+All!$F626="Southern Miss",+All!K626,IF(+All!$H626="Southern Miss",+All!K626,0))</f>
        <v>Southern Miss</v>
      </c>
      <c r="L124" s="78">
        <f>IF(+All!$F626="Southern Miss",+All!L626,IF(+All!$H626="Southern Miss",+All!L626,0))</f>
        <v>0</v>
      </c>
      <c r="M124" s="79">
        <f>IF(+All!$F626="Southern Miss",+All!M626,IF(+All!$H626="Southern Miss",+All!M626,0))</f>
        <v>0</v>
      </c>
      <c r="N124" s="706">
        <f>IF(+All!$F626="Southern Miss",+All!N626,IF(+All!$H626="Southern Miss",+All!N626,0))</f>
        <v>0</v>
      </c>
      <c r="O124" s="708">
        <f>IF(+All!$F626="Southern Miss",+All!O626,IF(+All!$H626="Southern Miss",+All!O626,0))</f>
        <v>0</v>
      </c>
      <c r="P124" s="708">
        <f>IF(+All!$F626="Southern Miss",+All!P626,IF(+All!$H626="Southern Miss",+All!P626,0))</f>
        <v>0</v>
      </c>
      <c r="Q124" s="707">
        <f>IF(+All!$F626="Southern Miss",+All!Q626,IF(+All!$H626="Southern Miss",+All!Q626,0))</f>
        <v>0</v>
      </c>
      <c r="R124" s="706">
        <f>IF(+All!$F626="Southern Miss",+All!R626,IF(+All!$H626="Southern Miss",+All!R626,0))</f>
        <v>0</v>
      </c>
      <c r="S124" s="708">
        <f>IF(+All!$F626="Southern Miss",+All!S626,IF(+All!$H626="Southern Miss",+All!S626,0))</f>
        <v>0</v>
      </c>
      <c r="T124" s="706">
        <f>IF(+All!$F626="Southern Miss",+All!T626,IF(+All!$H626="Southern Miss",+All!T626,0))</f>
        <v>0</v>
      </c>
      <c r="U124" s="707">
        <f>IF(+All!$F626="Southern Miss",+All!U626,IF(+All!$H626="Southern Miss",+All!U626,0))</f>
        <v>0</v>
      </c>
      <c r="V124" s="706" t="e">
        <f>IF(+All!#REF!="Southern Miss",+All!#REF!,IF(+All!#REF!="Southern Miss",+All!#REF!,0))</f>
        <v>#REF!</v>
      </c>
      <c r="W124" s="707" t="e">
        <f>IF(+All!#REF!="Southern Miss",+All!#REF!,IF(+All!#REF!="Southern Miss",+All!#REF!,0))</f>
        <v>#REF!</v>
      </c>
      <c r="X124" s="706" t="e">
        <f>IF(+All!#REF!="Southern Miss",+All!#REF!,IF(+All!#REF!="Southern Miss",+All!#REF!,0))</f>
        <v>#REF!</v>
      </c>
      <c r="Y124" s="707" t="e">
        <f>IF(+All!#REF!="Southern Miss",+All!#REF!,IF(+All!#REF!="Southern Miss",+All!#REF!,0))</f>
        <v>#REF!</v>
      </c>
      <c r="Z124" s="706" t="e">
        <f>IF(+All!#REF!="Southern Miss",+All!#REF!,IF(+All!#REF!="Southern Miss",+All!#REF!,0))</f>
        <v>#REF!</v>
      </c>
      <c r="AA124" s="707" t="e">
        <f>IF(+All!#REF!="Southern Miss",+All!#REF!,IF(+All!#REF!="Southern Miss",+All!#REF!,0))</f>
        <v>#REF!</v>
      </c>
      <c r="AB124" s="706" t="e">
        <f>IF(+All!#REF!="Southern Miss",+All!#REF!,IF(+All!#REF!="Southern Miss",+All!#REF!,0))</f>
        <v>#REF!</v>
      </c>
      <c r="AC124" s="707" t="e">
        <f>IF(+All!#REF!="Southern Miss",+All!#REF!,IF(+All!#REF!="Southern Miss",+All!#REF!,0))</f>
        <v>#REF!</v>
      </c>
      <c r="AD124" s="706" t="e">
        <f>IF(+All!#REF!="Southern Miss",+All!#REF!,IF(+All!#REF!="Southern Miss",+All!#REF!,0))</f>
        <v>#REF!</v>
      </c>
      <c r="AE124" s="707" t="e">
        <f>IF(+All!#REF!="Southern Miss",+All!#REF!,IF(+All!#REF!="Southern Miss",+All!#REF!,0))</f>
        <v>#REF!</v>
      </c>
      <c r="AF124" s="706" t="e">
        <f>IF(+All!#REF!="Southern Miss",+All!#REF!,IF(+All!#REF!="Southern Miss",+All!#REF!,0))</f>
        <v>#REF!</v>
      </c>
      <c r="AG124" s="707" t="e">
        <f>IF(+All!#REF!="Southern Miss",+All!#REF!,IF(+All!#REF!="Southern Miss",+All!#REF!,0))</f>
        <v>#REF!</v>
      </c>
      <c r="AH124" s="706" t="e">
        <f>IF(+All!#REF!="Southern Miss",+All!#REF!,IF(+All!#REF!="Southern Miss",+All!#REF!,0))</f>
        <v>#REF!</v>
      </c>
      <c r="AI124" s="707" t="e">
        <f>IF(+All!#REF!="Southern Miss",+All!#REF!,IF(+All!#REF!="Southern Miss",+All!#REF!,0))</f>
        <v>#REF!</v>
      </c>
      <c r="AJ124" s="706" t="e">
        <f>IF(+All!#REF!="Southern Miss",+All!#REF!,IF(+All!#REF!="Southern Miss",+All!#REF!,0))</f>
        <v>#REF!</v>
      </c>
      <c r="AK124" s="707" t="e">
        <f>IF(+All!#REF!="Southern Miss",+All!#REF!,IF(+All!#REF!="Southern Miss",+All!#REF!,0))</f>
        <v>#REF!</v>
      </c>
      <c r="AL124" s="81" t="e">
        <f>IF(+All!#REF!="Southern Miss",+All!#REF!,IF(+All!#REF!="Southern Miss",+All!#REF!,0))</f>
        <v>#REF!</v>
      </c>
      <c r="AM124" s="82" t="e">
        <f>IF(+All!#REF!="Southern Miss",+All!#REF!,IF(+All!#REF!="Southern Miss",+All!#REF!,0))</f>
        <v>#REF!</v>
      </c>
      <c r="AN124" s="81" t="e">
        <f>IF(+All!#REF!="Southern Miss",+All!#REF!,IF(+All!#REF!="Southern Miss",+All!#REF!,0))</f>
        <v>#REF!</v>
      </c>
      <c r="AO124" s="83" t="e">
        <f>IF(+All!#REF!="Southern Miss",+All!#REF!,IF(+All!#REF!="Southern Miss",+All!#REF!,0))</f>
        <v>#REF!</v>
      </c>
      <c r="AP124" s="84" t="e">
        <f>IF(+All!#REF!="Southern Miss",+All!#REF!,IF(+All!#REF!="Southern Miss",+All!#REF!,0))</f>
        <v>#REF!</v>
      </c>
      <c r="AQ124" s="480" t="e">
        <f>IF(+All!#REF!="Southern Miss",+All!#REF!,IF(+All!#REF!="Southern Miss",+All!#REF!,0))</f>
        <v>#REF!</v>
      </c>
      <c r="AR124" s="482" t="e">
        <f>IF(+All!#REF!="Southern Miss",+All!#REF!,IF(+All!#REF!="Southern Miss",+All!#REF!,0))</f>
        <v>#REF!</v>
      </c>
      <c r="AS124" s="483" t="e">
        <f>IF(+All!#REF!="Southern Miss",+All!#REF!,IF(+All!#REF!="Southern Miss",+All!#REF!,0))</f>
        <v>#REF!</v>
      </c>
      <c r="AT124" s="483" t="e">
        <f>IF(+All!#REF!="Southern Miss",+All!#REF!,IF(+All!#REF!="Southern Miss",+All!#REF!,0))</f>
        <v>#REF!</v>
      </c>
      <c r="AU124" s="482" t="e">
        <f>IF(+All!#REF!="Southern Miss",+All!#REF!,IF(+All!#REF!="Southern Miss",+All!#REF!,0))</f>
        <v>#REF!</v>
      </c>
      <c r="AV124" s="483" t="e">
        <f>IF(+All!#REF!="Southern Miss",+All!#REF!,IF(+All!#REF!="Southern Miss",+All!#REF!,0))</f>
        <v>#REF!</v>
      </c>
      <c r="AW124" s="484" t="e">
        <f>IF(+All!#REF!="Southern Miss",+All!#REF!,IF(+All!#REF!="Southern Miss",+All!#REF!,0))</f>
        <v>#REF!</v>
      </c>
      <c r="AX124" s="483" t="e">
        <f>IF(+All!#REF!="Southern Miss",+All!#REF!,IF(+All!#REF!="Southern Miss",+All!#REF!,0))</f>
        <v>#REF!</v>
      </c>
      <c r="AY124" s="88" t="e">
        <f>IF(+All!#REF!="Southern Miss",+All!#REF!,IF(+All!#REF!="Southern Miss",+All!#REF!,0))</f>
        <v>#REF!</v>
      </c>
      <c r="AZ124" s="89" t="e">
        <f>IF(+All!#REF!="Southern Miss",+All!#REF!,IF(+All!#REF!="Southern Miss",+All!#REF!,0))</f>
        <v>#REF!</v>
      </c>
      <c r="BA124" s="90" t="e">
        <f>IF(+All!#REF!="Southern Miss",+All!#REF!,IF(+All!#REF!="Southern Miss",+All!#REF!,0))</f>
        <v>#REF!</v>
      </c>
      <c r="BB124" s="90" t="e">
        <f>IF(+All!#REF!="Southern Miss",+All!#REF!,IF(+All!#REF!="Southern Miss",+All!#REF!,0))</f>
        <v>#REF!</v>
      </c>
      <c r="BC124" s="91" t="e">
        <f>IF(+All!#REF!="Southern Miss",+All!#REF!,IF(+All!#REF!="Southern Miss",+All!#REF!,0))</f>
        <v>#REF!</v>
      </c>
      <c r="BD124" s="482" t="e">
        <f>IF(+All!#REF!="Southern Miss",+All!#REF!,IF(+All!#REF!="Southern Miss",+All!#REF!,0))</f>
        <v>#REF!</v>
      </c>
      <c r="BE124" s="483" t="e">
        <f>IF(+All!#REF!="Southern Miss",+All!#REF!,IF(+All!#REF!="Southern Miss",+All!#REF!,0))</f>
        <v>#REF!</v>
      </c>
      <c r="BF124" s="483" t="e">
        <f>IF(+All!#REF!="Southern Miss",+All!#REF!,IF(+All!#REF!="Southern Miss",+All!#REF!,0))</f>
        <v>#REF!</v>
      </c>
      <c r="BG124" s="482" t="e">
        <f>IF(+All!#REF!="Southern Miss",+All!#REF!,IF(+All!#REF!="Southern Miss",+All!#REF!,0))</f>
        <v>#REF!</v>
      </c>
      <c r="BH124" s="483" t="e">
        <f>IF(+All!#REF!="Southern Miss",+All!#REF!,IF(+All!#REF!="Southern Miss",+All!#REF!,0))</f>
        <v>#REF!</v>
      </c>
      <c r="BI124" s="484" t="e">
        <f>IF(+All!#REF!="Southern Miss",+All!#REF!,IF(+All!#REF!="Southern Miss",+All!#REF!,0))</f>
        <v>#REF!</v>
      </c>
      <c r="BJ124" s="92" t="e">
        <f>IF(+All!#REF!="Southern Miss",+All!#REF!,IF(+All!#REF!="Southern Miss",+All!#REF!,0))</f>
        <v>#REF!</v>
      </c>
      <c r="BK124" s="93" t="e">
        <f>IF(+All!#REF!="Southern Miss",+All!#REF!,IF(+All!#REF!="Southern Miss",+All!#REF!,0))</f>
        <v>#REF!</v>
      </c>
    </row>
    <row r="125" spans="1:63" x14ac:dyDescent="0.8">
      <c r="A125" s="70">
        <f>IF(+All!$F659="Southern Miss",+All!A659,IF(+All!$H659="Southern Miss",+All!A659,0))</f>
        <v>9</v>
      </c>
      <c r="B125" s="480" t="str">
        <f>IF(+All!$F659="Southern Miss",+All!B659,IF(+All!$H659="Southern Miss",+All!B659,0))</f>
        <v>Sat</v>
      </c>
      <c r="C125" s="72">
        <f>IF(+All!$F659="Southern Miss",+All!C659,IF(+All!$H659="Southern Miss",+All!C659,0))</f>
        <v>44499</v>
      </c>
      <c r="D125" s="73">
        <f>IF(+All!$F659="Southern Miss",+All!D659,IF(+All!$H659="Southern Miss",+All!D659,0))</f>
        <v>0.64583333333333337</v>
      </c>
      <c r="E125" s="707">
        <f>IF(+All!$F659="Southern Miss",+All!E659,IF(+All!$H659="Southern Miss",+All!E659,0))</f>
        <v>0</v>
      </c>
      <c r="F125" s="75" t="str">
        <f>IF(+All!$F659="Southern Miss",+All!F659,IF(+All!$H659="Southern Miss",+All!F659,0))</f>
        <v>Southern Miss</v>
      </c>
      <c r="G125" s="76" t="str">
        <f>IF(+All!$F659="Southern Miss",+All!G659,IF(+All!$H659="Southern Miss",+All!G659,0))</f>
        <v>CUSA</v>
      </c>
      <c r="H125" s="75" t="str">
        <f>IF(+All!$F659="Southern Miss",+All!H659,IF(+All!$H659="Southern Miss",+All!H659,0))</f>
        <v>Middle Tenn St</v>
      </c>
      <c r="I125" s="76" t="str">
        <f>IF(+All!$F659="Southern Miss",+All!I659,IF(+All!$H659="Southern Miss",+All!I659,0))</f>
        <v>CUSA</v>
      </c>
      <c r="J125" s="706" t="str">
        <f>IF(+All!$F659="Southern Miss",+All!J659,IF(+All!$H659="Southern Miss",+All!J659,0))</f>
        <v>Middle Tenn St</v>
      </c>
      <c r="K125" s="707" t="str">
        <f>IF(+All!$F659="Southern Miss",+All!K659,IF(+All!$H659="Southern Miss",+All!K659,0))</f>
        <v>Southern Miss</v>
      </c>
      <c r="L125" s="78">
        <f>IF(+All!$F659="Southern Miss",+All!L659,IF(+All!$H659="Southern Miss",+All!L659,0))</f>
        <v>13.5</v>
      </c>
      <c r="M125" s="79">
        <f>IF(+All!$F659="Southern Miss",+All!M659,IF(+All!$H659="Southern Miss",+All!M659,0))</f>
        <v>48</v>
      </c>
      <c r="N125" s="706" t="str">
        <f>IF(+All!$F659="Southern Miss",+All!N659,IF(+All!$H659="Southern Miss",+All!N659,0))</f>
        <v>Middle Tenn St</v>
      </c>
      <c r="O125" s="708">
        <f>IF(+All!$F659="Southern Miss",+All!O659,IF(+All!$H659="Southern Miss",+All!O659,0))</f>
        <v>35</v>
      </c>
      <c r="P125" s="708" t="str">
        <f>IF(+All!$F659="Southern Miss",+All!P659,IF(+All!$H659="Southern Miss",+All!P659,0))</f>
        <v>Southern Miss</v>
      </c>
      <c r="Q125" s="707">
        <f>IF(+All!$F659="Southern Miss",+All!Q659,IF(+All!$H659="Southern Miss",+All!Q659,0))</f>
        <v>10</v>
      </c>
      <c r="R125" s="706" t="str">
        <f>IF(+All!$F659="Southern Miss",+All!R659,IF(+All!$H659="Southern Miss",+All!R659,0))</f>
        <v>Middle Tenn St</v>
      </c>
      <c r="S125" s="708" t="str">
        <f>IF(+All!$F659="Southern Miss",+All!S659,IF(+All!$H659="Southern Miss",+All!S659,0))</f>
        <v>Southern Miss</v>
      </c>
      <c r="T125" s="706" t="str">
        <f>IF(+All!$F659="Southern Miss",+All!T659,IF(+All!$H659="Southern Miss",+All!T659,0))</f>
        <v>Middle Tenn St</v>
      </c>
      <c r="U125" s="707" t="str">
        <f>IF(+All!$F659="Southern Miss",+All!U659,IF(+All!$H659="Southern Miss",+All!U659,0))</f>
        <v>W</v>
      </c>
      <c r="V125" s="706">
        <f>IF(+All!$F393="Southern Miss",+All!#REF!,IF(+All!$H393="Southern Miss",+All!#REF!,0))</f>
        <v>0</v>
      </c>
      <c r="W125" s="707">
        <f>IF(+All!$F393="Southern Miss",+All!#REF!,IF(+All!$H393="Southern Miss",+All!#REF!,0))</f>
        <v>0</v>
      </c>
      <c r="X125" s="706">
        <f>IF(+All!$F393="Southern Miss",+All!#REF!,IF(+All!$H393="Southern Miss",+All!#REF!,0))</f>
        <v>0</v>
      </c>
      <c r="Y125" s="707">
        <f>IF(+All!$F393="Southern Miss",+All!#REF!,IF(+All!$H393="Southern Miss",+All!#REF!,0))</f>
        <v>0</v>
      </c>
      <c r="Z125" s="706">
        <f>IF(+All!$F393="Southern Miss",+All!#REF!,IF(+All!$H393="Southern Miss",+All!#REF!,0))</f>
        <v>0</v>
      </c>
      <c r="AA125" s="707">
        <f>IF(+All!$F393="Southern Miss",+All!#REF!,IF(+All!$H393="Southern Miss",+All!#REF!,0))</f>
        <v>0</v>
      </c>
      <c r="AB125" s="706">
        <f>IF(+All!$F393="Southern Miss",+All!#REF!,IF(+All!$H393="Southern Miss",+All!#REF!,0))</f>
        <v>0</v>
      </c>
      <c r="AC125" s="707">
        <f>IF(+All!$F393="Southern Miss",+All!#REF!,IF(+All!$H393="Southern Miss",+All!#REF!,0))</f>
        <v>0</v>
      </c>
      <c r="AD125" s="706">
        <f>IF(+All!$F393="Southern Miss",+All!#REF!,IF(+All!$H393="Southern Miss",+All!#REF!,0))</f>
        <v>0</v>
      </c>
      <c r="AE125" s="707">
        <f>IF(+All!$F393="Southern Miss",+All!#REF!,IF(+All!$H393="Southern Miss",+All!#REF!,0))</f>
        <v>0</v>
      </c>
      <c r="AF125" s="706">
        <f>IF(+All!$F393="Southern Miss",+All!#REF!,IF(+All!$H393="Southern Miss",+All!#REF!,0))</f>
        <v>0</v>
      </c>
      <c r="AG125" s="707">
        <f>IF(+All!$F393="Southern Miss",+All!#REF!,IF(+All!$H393="Southern Miss",+All!#REF!,0))</f>
        <v>0</v>
      </c>
      <c r="AH125" s="706">
        <f>IF(+All!$F393="Southern Miss",+All!#REF!,IF(+All!$H393="Southern Miss",+All!#REF!,0))</f>
        <v>0</v>
      </c>
      <c r="AI125" s="707">
        <f>IF(+All!$F393="Southern Miss",+All!#REF!,IF(+All!$H393="Southern Miss",+All!#REF!,0))</f>
        <v>0</v>
      </c>
      <c r="AJ125" s="706">
        <f>IF(+All!$F393="Southern Miss",+All!#REF!,IF(+All!$H393="Southern Miss",+All!#REF!,0))</f>
        <v>0</v>
      </c>
      <c r="AK125" s="707">
        <f>IF(+All!$F393="Southern Miss",+All!#REF!,IF(+All!$H393="Southern Miss",+All!#REF!,0))</f>
        <v>0</v>
      </c>
      <c r="AL125" s="81">
        <f>IF(+All!$F393="Southern Miss",+All!V393,IF(+All!$H393="Southern Miss",+All!V393,0))</f>
        <v>0</v>
      </c>
      <c r="AM125" s="82">
        <f>IF(+All!$F393="Southern Miss",+All!W393,IF(+All!$H393="Southern Miss",+All!W393,0))</f>
        <v>0</v>
      </c>
      <c r="AN125" s="81">
        <f>IF(+All!$F393="Southern Miss",+All!X393,IF(+All!$H393="Southern Miss",+All!X393,0))</f>
        <v>0</v>
      </c>
      <c r="AO125" s="83">
        <f>IF(+All!$F393="Southern Miss",+All!Y393,IF(+All!$H393="Southern Miss",+All!Y393,0))</f>
        <v>0</v>
      </c>
      <c r="AP125" s="84">
        <f>IF(+All!$F393="Southern Miss",+All!Z393,IF(+All!$H393="Southern Miss",+All!Z393,0))</f>
        <v>0</v>
      </c>
      <c r="AQ125" s="480">
        <f>IF(+All!$F393="Southern Miss",+All!#REF!,IF(+All!$H393="Southern Miss",+All!#REF!,0))</f>
        <v>0</v>
      </c>
      <c r="AR125" s="482">
        <f>IF(+All!$F393="Southern Miss",+All!#REF!,IF(+All!$H393="Southern Miss",+All!#REF!,0))</f>
        <v>0</v>
      </c>
      <c r="AS125" s="483">
        <f>IF(+All!$F393="Southern Miss",+All!#REF!,IF(+All!$H393="Southern Miss",+All!#REF!,0))</f>
        <v>0</v>
      </c>
      <c r="AT125" s="483">
        <f>IF(+All!$F393="Southern Miss",+All!#REF!,IF(+All!$H393="Southern Miss",+All!#REF!,0))</f>
        <v>0</v>
      </c>
      <c r="AU125" s="482">
        <f>IF(+All!$F393="Southern Miss",+All!#REF!,IF(+All!$H393="Southern Miss",+All!#REF!,0))</f>
        <v>0</v>
      </c>
      <c r="AV125" s="483">
        <f>IF(+All!$F393="Southern Miss",+All!#REF!,IF(+All!$H393="Southern Miss",+All!#REF!,0))</f>
        <v>0</v>
      </c>
      <c r="AW125" s="484">
        <f>IF(+All!$F393="Southern Miss",+All!#REF!,IF(+All!$H393="Southern Miss",+All!#REF!,0))</f>
        <v>0</v>
      </c>
      <c r="AX125" s="483">
        <f>IF(+All!$F393="Southern Miss",+All!#REF!,IF(+All!$H393="Southern Miss",+All!#REF!,0))</f>
        <v>0</v>
      </c>
      <c r="AY125" s="88">
        <f>IF(+All!$F393="Southern Miss",+All!#REF!,IF(+All!$H393="Southern Miss",+All!#REF!,0))</f>
        <v>0</v>
      </c>
      <c r="AZ125" s="89">
        <f>IF(+All!$F393="Southern Miss",+All!#REF!,IF(+All!$H393="Southern Miss",+All!#REF!,0))</f>
        <v>0</v>
      </c>
      <c r="BA125" s="90">
        <f>IF(+All!$F393="Southern Miss",+All!#REF!,IF(+All!$H393="Southern Miss",+All!#REF!,0))</f>
        <v>0</v>
      </c>
      <c r="BB125" s="90">
        <f>IF(+All!$F393="Southern Miss",+All!#REF!,IF(+All!$H393="Southern Miss",+All!#REF!,0))</f>
        <v>0</v>
      </c>
      <c r="BC125" s="91">
        <f>IF(+All!$F393="Southern Miss",+All!#REF!,IF(+All!$H393="Southern Miss",+All!#REF!,0))</f>
        <v>0</v>
      </c>
      <c r="BD125" s="482">
        <f>IF(+All!$F393="Southern Miss",+All!#REF!,IF(+All!$H393="Southern Miss",+All!#REF!,0))</f>
        <v>0</v>
      </c>
      <c r="BE125" s="483">
        <f>IF(+All!$F393="Southern Miss",+All!#REF!,IF(+All!$H393="Southern Miss",+All!#REF!,0))</f>
        <v>0</v>
      </c>
      <c r="BF125" s="483">
        <f>IF(+All!$F393="Southern Miss",+All!#REF!,IF(+All!$H393="Southern Miss",+All!#REF!,0))</f>
        <v>0</v>
      </c>
      <c r="BG125" s="482">
        <f>IF(+All!$F393="Southern Miss",+All!#REF!,IF(+All!$H393="Southern Miss",+All!#REF!,0))</f>
        <v>0</v>
      </c>
      <c r="BH125" s="483">
        <f>IF(+All!$F393="Southern Miss",+All!#REF!,IF(+All!$H393="Southern Miss",+All!#REF!,0))</f>
        <v>0</v>
      </c>
      <c r="BI125" s="484">
        <f>IF(+All!$F393="Southern Miss",+All!#REF!,IF(+All!$H393="Southern Miss",+All!#REF!,0))</f>
        <v>0</v>
      </c>
      <c r="BJ125" s="92">
        <f>IF(+All!$F393="Southern Miss",+All!#REF!,IF(+All!$H393="Southern Miss",+All!#REF!,0))</f>
        <v>0</v>
      </c>
      <c r="BK125" s="93">
        <f>IF(+All!$F393="Southern Miss",+All!#REF!,IF(+All!$H393="Southern Miss",+All!#REF!,0))</f>
        <v>0</v>
      </c>
    </row>
    <row r="126" spans="1:63" x14ac:dyDescent="0.8">
      <c r="A126" s="70">
        <f>IF(+All!$F739="Southern Miss",+All!A739,IF(+All!$H739="Southern Miss",+All!A739,0))</f>
        <v>10</v>
      </c>
      <c r="B126" s="480" t="str">
        <f>IF(+All!$F739="Southern Miss",+All!B739,IF(+All!$H739="Southern Miss",+All!B739,0))</f>
        <v>Sat</v>
      </c>
      <c r="C126" s="72">
        <f>IF(+All!$F739="Southern Miss",+All!C739,IF(+All!$H739="Southern Miss",+All!C739,0))</f>
        <v>44506</v>
      </c>
      <c r="D126" s="73">
        <f>IF(+All!$F739="Southern Miss",+All!D739,IF(+All!$H739="Southern Miss",+All!D739,0))</f>
        <v>0.625</v>
      </c>
      <c r="E126" s="707">
        <f>IF(+All!$F739="Southern Miss",+All!E739,IF(+All!$H739="Southern Miss",+All!E739,0))</f>
        <v>0</v>
      </c>
      <c r="F126" s="75" t="str">
        <f>IF(+All!$F739="Southern Miss",+All!F739,IF(+All!$H739="Southern Miss",+All!F739,0))</f>
        <v>North Texas</v>
      </c>
      <c r="G126" s="76" t="str">
        <f>IF(+All!$F739="Southern Miss",+All!G739,IF(+All!$H739="Southern Miss",+All!G739,0))</f>
        <v>CUSA</v>
      </c>
      <c r="H126" s="75" t="str">
        <f>IF(+All!$F739="Southern Miss",+All!H739,IF(+All!$H739="Southern Miss",+All!H739,0))</f>
        <v>Southern Miss</v>
      </c>
      <c r="I126" s="76" t="str">
        <f>IF(+All!$F739="Southern Miss",+All!I739,IF(+All!$H739="Southern Miss",+All!I739,0))</f>
        <v>CUSA</v>
      </c>
      <c r="J126" s="706" t="str">
        <f>IF(+All!$F739="Southern Miss",+All!J739,IF(+All!$H739="Southern Miss",+All!J739,0))</f>
        <v>North Texas</v>
      </c>
      <c r="K126" s="707" t="str">
        <f>IF(+All!$F739="Southern Miss",+All!K739,IF(+All!$H739="Southern Miss",+All!K739,0))</f>
        <v>Southern Miss</v>
      </c>
      <c r="L126" s="78">
        <f>IF(+All!$F739="Southern Miss",+All!L739,IF(+All!$H739="Southern Miss",+All!L739,0))</f>
        <v>4.5</v>
      </c>
      <c r="M126" s="79">
        <f>IF(+All!$F739="Southern Miss",+All!M739,IF(+All!$H739="Southern Miss",+All!M739,0))</f>
        <v>48</v>
      </c>
      <c r="N126" s="706" t="str">
        <f>IF(+All!$F739="Southern Miss",+All!N739,IF(+All!$H739="Southern Miss",+All!N739,0))</f>
        <v>North Texas</v>
      </c>
      <c r="O126" s="708">
        <f>IF(+All!$F739="Southern Miss",+All!O739,IF(+All!$H739="Southern Miss",+All!O739,0))</f>
        <v>38</v>
      </c>
      <c r="P126" s="708" t="str">
        <f>IF(+All!$F739="Southern Miss",+All!P739,IF(+All!$H739="Southern Miss",+All!P739,0))</f>
        <v>Southern Miss</v>
      </c>
      <c r="Q126" s="707">
        <f>IF(+All!$F739="Southern Miss",+All!Q739,IF(+All!$H739="Southern Miss",+All!Q739,0))</f>
        <v>14</v>
      </c>
      <c r="R126" s="706" t="str">
        <f>IF(+All!$F739="Southern Miss",+All!R739,IF(+All!$H739="Southern Miss",+All!R739,0))</f>
        <v>North Texas</v>
      </c>
      <c r="S126" s="708" t="str">
        <f>IF(+All!$F739="Southern Miss",+All!S739,IF(+All!$H739="Southern Miss",+All!S739,0))</f>
        <v>Southern Miss</v>
      </c>
      <c r="T126" s="706" t="str">
        <f>IF(+All!$F739="Southern Miss",+All!T739,IF(+All!$H739="Southern Miss",+All!T739,0))</f>
        <v>North Texas</v>
      </c>
      <c r="U126" s="707" t="str">
        <f>IF(+All!$F739="Southern Miss",+All!U739,IF(+All!$H739="Southern Miss",+All!U739,0))</f>
        <v>W</v>
      </c>
      <c r="V126" s="706" t="e">
        <f>IF(+All!#REF!="Southern Miss",+All!#REF!,IF(+All!#REF!="Southern Miss",+All!#REF!,0))</f>
        <v>#REF!</v>
      </c>
      <c r="W126" s="707" t="e">
        <f>IF(+All!#REF!="Southern Miss",+All!#REF!,IF(+All!#REF!="Southern Miss",+All!#REF!,0))</f>
        <v>#REF!</v>
      </c>
      <c r="X126" s="706" t="e">
        <f>IF(+All!#REF!="Southern Miss",+All!#REF!,IF(+All!#REF!="Southern Miss",+All!#REF!,0))</f>
        <v>#REF!</v>
      </c>
      <c r="Y126" s="707" t="e">
        <f>IF(+All!#REF!="Southern Miss",+All!#REF!,IF(+All!#REF!="Southern Miss",+All!#REF!,0))</f>
        <v>#REF!</v>
      </c>
      <c r="Z126" s="706" t="e">
        <f>IF(+All!#REF!="Southern Miss",+All!#REF!,IF(+All!#REF!="Southern Miss",+All!#REF!,0))</f>
        <v>#REF!</v>
      </c>
      <c r="AA126" s="707" t="e">
        <f>IF(+All!#REF!="Southern Miss",+All!#REF!,IF(+All!#REF!="Southern Miss",+All!#REF!,0))</f>
        <v>#REF!</v>
      </c>
      <c r="AB126" s="706" t="e">
        <f>IF(+All!#REF!="Southern Miss",+All!#REF!,IF(+All!#REF!="Southern Miss",+All!#REF!,0))</f>
        <v>#REF!</v>
      </c>
      <c r="AC126" s="707" t="e">
        <f>IF(+All!#REF!="Southern Miss",+All!#REF!,IF(+All!#REF!="Southern Miss",+All!#REF!,0))</f>
        <v>#REF!</v>
      </c>
      <c r="AD126" s="706" t="e">
        <f>IF(+All!#REF!="Southern Miss",+All!#REF!,IF(+All!#REF!="Southern Miss",+All!#REF!,0))</f>
        <v>#REF!</v>
      </c>
      <c r="AE126" s="707" t="e">
        <f>IF(+All!#REF!="Southern Miss",+All!#REF!,IF(+All!#REF!="Southern Miss",+All!#REF!,0))</f>
        <v>#REF!</v>
      </c>
      <c r="AF126" s="706" t="e">
        <f>IF(+All!#REF!="Southern Miss",+All!#REF!,IF(+All!#REF!="Southern Miss",+All!#REF!,0))</f>
        <v>#REF!</v>
      </c>
      <c r="AG126" s="707" t="e">
        <f>IF(+All!#REF!="Southern Miss",+All!#REF!,IF(+All!#REF!="Southern Miss",+All!#REF!,0))</f>
        <v>#REF!</v>
      </c>
      <c r="AH126" s="706" t="e">
        <f>IF(+All!#REF!="Southern Miss",+All!#REF!,IF(+All!#REF!="Southern Miss",+All!#REF!,0))</f>
        <v>#REF!</v>
      </c>
      <c r="AI126" s="707" t="e">
        <f>IF(+All!#REF!="Southern Miss",+All!#REF!,IF(+All!#REF!="Southern Miss",+All!#REF!,0))</f>
        <v>#REF!</v>
      </c>
      <c r="AJ126" s="706" t="e">
        <f>IF(+All!#REF!="Southern Miss",+All!#REF!,IF(+All!#REF!="Southern Miss",+All!#REF!,0))</f>
        <v>#REF!</v>
      </c>
      <c r="AK126" s="707" t="e">
        <f>IF(+All!#REF!="Southern Miss",+All!#REF!,IF(+All!#REF!="Southern Miss",+All!#REF!,0))</f>
        <v>#REF!</v>
      </c>
      <c r="AL126" s="81" t="e">
        <f>IF(+All!#REF!="Southern Miss",+All!#REF!,IF(+All!#REF!="Southern Miss",+All!#REF!,0))</f>
        <v>#REF!</v>
      </c>
      <c r="AM126" s="82" t="e">
        <f>IF(+All!#REF!="Southern Miss",+All!#REF!,IF(+All!#REF!="Southern Miss",+All!#REF!,0))</f>
        <v>#REF!</v>
      </c>
      <c r="AN126" s="81" t="e">
        <f>IF(+All!#REF!="Southern Miss",+All!#REF!,IF(+All!#REF!="Southern Miss",+All!#REF!,0))</f>
        <v>#REF!</v>
      </c>
      <c r="AO126" s="83" t="e">
        <f>IF(+All!#REF!="Southern Miss",+All!#REF!,IF(+All!#REF!="Southern Miss",+All!#REF!,0))</f>
        <v>#REF!</v>
      </c>
      <c r="AP126" s="84" t="e">
        <f>IF(+All!#REF!="Southern Miss",+All!#REF!,IF(+All!#REF!="Southern Miss",+All!#REF!,0))</f>
        <v>#REF!</v>
      </c>
      <c r="AQ126" s="480" t="e">
        <f>IF(+All!#REF!="Southern Miss",+All!#REF!,IF(+All!#REF!="Southern Miss",+All!#REF!,0))</f>
        <v>#REF!</v>
      </c>
      <c r="AR126" s="482" t="e">
        <f>IF(+All!#REF!="Southern Miss",+All!#REF!,IF(+All!#REF!="Southern Miss",+All!#REF!,0))</f>
        <v>#REF!</v>
      </c>
      <c r="AS126" s="483" t="e">
        <f>IF(+All!#REF!="Southern Miss",+All!#REF!,IF(+All!#REF!="Southern Miss",+All!#REF!,0))</f>
        <v>#REF!</v>
      </c>
      <c r="AT126" s="483" t="e">
        <f>IF(+All!#REF!="Southern Miss",+All!#REF!,IF(+All!#REF!="Southern Miss",+All!#REF!,0))</f>
        <v>#REF!</v>
      </c>
      <c r="AU126" s="482" t="e">
        <f>IF(+All!#REF!="Southern Miss",+All!#REF!,IF(+All!#REF!="Southern Miss",+All!#REF!,0))</f>
        <v>#REF!</v>
      </c>
      <c r="AV126" s="483" t="e">
        <f>IF(+All!#REF!="Southern Miss",+All!#REF!,IF(+All!#REF!="Southern Miss",+All!#REF!,0))</f>
        <v>#REF!</v>
      </c>
      <c r="AW126" s="484" t="e">
        <f>IF(+All!#REF!="Southern Miss",+All!#REF!,IF(+All!#REF!="Southern Miss",+All!#REF!,0))</f>
        <v>#REF!</v>
      </c>
      <c r="AX126" s="483" t="e">
        <f>IF(+All!#REF!="Southern Miss",+All!#REF!,IF(+All!#REF!="Southern Miss",+All!#REF!,0))</f>
        <v>#REF!</v>
      </c>
      <c r="AY126" s="88" t="e">
        <f>IF(+All!#REF!="Southern Miss",+All!#REF!,IF(+All!#REF!="Southern Miss",+All!#REF!,0))</f>
        <v>#REF!</v>
      </c>
      <c r="AZ126" s="89" t="e">
        <f>IF(+All!#REF!="Southern Miss",+All!#REF!,IF(+All!#REF!="Southern Miss",+All!#REF!,0))</f>
        <v>#REF!</v>
      </c>
      <c r="BA126" s="90" t="e">
        <f>IF(+All!#REF!="Southern Miss",+All!#REF!,IF(+All!#REF!="Southern Miss",+All!#REF!,0))</f>
        <v>#REF!</v>
      </c>
      <c r="BB126" s="90" t="e">
        <f>IF(+All!#REF!="Southern Miss",+All!#REF!,IF(+All!#REF!="Southern Miss",+All!#REF!,0))</f>
        <v>#REF!</v>
      </c>
      <c r="BC126" s="91" t="e">
        <f>IF(+All!#REF!="Southern Miss",+All!#REF!,IF(+All!#REF!="Southern Miss",+All!#REF!,0))</f>
        <v>#REF!</v>
      </c>
      <c r="BD126" s="482" t="e">
        <f>IF(+All!#REF!="Southern Miss",+All!#REF!,IF(+All!#REF!="Southern Miss",+All!#REF!,0))</f>
        <v>#REF!</v>
      </c>
      <c r="BE126" s="483" t="e">
        <f>IF(+All!#REF!="Southern Miss",+All!#REF!,IF(+All!#REF!="Southern Miss",+All!#REF!,0))</f>
        <v>#REF!</v>
      </c>
      <c r="BF126" s="483" t="e">
        <f>IF(+All!#REF!="Southern Miss",+All!#REF!,IF(+All!#REF!="Southern Miss",+All!#REF!,0))</f>
        <v>#REF!</v>
      </c>
      <c r="BG126" s="482" t="e">
        <f>IF(+All!#REF!="Southern Miss",+All!#REF!,IF(+All!#REF!="Southern Miss",+All!#REF!,0))</f>
        <v>#REF!</v>
      </c>
      <c r="BH126" s="483" t="e">
        <f>IF(+All!#REF!="Southern Miss",+All!#REF!,IF(+All!#REF!="Southern Miss",+All!#REF!,0))</f>
        <v>#REF!</v>
      </c>
      <c r="BI126" s="484" t="e">
        <f>IF(+All!#REF!="Southern Miss",+All!#REF!,IF(+All!#REF!="Southern Miss",+All!#REF!,0))</f>
        <v>#REF!</v>
      </c>
      <c r="BJ126" s="92" t="e">
        <f>IF(+All!#REF!="Southern Miss",+All!#REF!,IF(+All!#REF!="Southern Miss",+All!#REF!,0))</f>
        <v>#REF!</v>
      </c>
      <c r="BK126" s="93" t="e">
        <f>IF(+All!#REF!="Southern Miss",+All!#REF!,IF(+All!#REF!="Southern Miss",+All!#REF!,0))</f>
        <v>#REF!</v>
      </c>
    </row>
    <row r="127" spans="1:63" x14ac:dyDescent="0.8">
      <c r="A127" s="70">
        <f>IF(+All!$F817="Southern Miss",+All!A817,IF(+All!$H817="Southern Miss",+All!A817,0))</f>
        <v>11</v>
      </c>
      <c r="B127" s="480" t="str">
        <f>IF(+All!$F817="Southern Miss",+All!B817,IF(+All!$H817="Southern Miss",+All!B817,0))</f>
        <v>Sat</v>
      </c>
      <c r="C127" s="72">
        <f>IF(+All!$F817="Southern Miss",+All!C817,IF(+All!$H817="Southern Miss",+All!C817,0))</f>
        <v>44513</v>
      </c>
      <c r="D127" s="73">
        <f>IF(+All!$F817="Southern Miss",+All!D817,IF(+All!$H817="Southern Miss",+All!D817,0))</f>
        <v>0.64583333333333337</v>
      </c>
      <c r="E127" s="707">
        <f>IF(+All!$F817="Southern Miss",+All!E817,IF(+All!$H817="Southern Miss",+All!E817,0))</f>
        <v>0</v>
      </c>
      <c r="F127" s="75" t="str">
        <f>IF(+All!$F817="Southern Miss",+All!F817,IF(+All!$H817="Southern Miss",+All!F817,0))</f>
        <v>Southern Miss</v>
      </c>
      <c r="G127" s="76" t="str">
        <f>IF(+All!$F817="Southern Miss",+All!G817,IF(+All!$H817="Southern Miss",+All!G817,0))</f>
        <v>CUSA</v>
      </c>
      <c r="H127" s="75" t="str">
        <f>IF(+All!$F817="Southern Miss",+All!H817,IF(+All!$H817="Southern Miss",+All!H817,0))</f>
        <v>UT San Antonio</v>
      </c>
      <c r="I127" s="76" t="str">
        <f>IF(+All!$F817="Southern Miss",+All!I817,IF(+All!$H817="Southern Miss",+All!I817,0))</f>
        <v>CUSA</v>
      </c>
      <c r="J127" s="706" t="str">
        <f>IF(+All!$F817="Southern Miss",+All!J817,IF(+All!$H817="Southern Miss",+All!J817,0))</f>
        <v>UT San Antonio</v>
      </c>
      <c r="K127" s="707" t="str">
        <f>IF(+All!$F817="Southern Miss",+All!K817,IF(+All!$H817="Southern Miss",+All!K817,0))</f>
        <v>Southern Miss</v>
      </c>
      <c r="L127" s="78">
        <f>IF(+All!$F817="Southern Miss",+All!L817,IF(+All!$H817="Southern Miss",+All!L817,0))</f>
        <v>33</v>
      </c>
      <c r="M127" s="79">
        <f>IF(+All!$F817="Southern Miss",+All!M817,IF(+All!$H817="Southern Miss",+All!M817,0))</f>
        <v>54.45</v>
      </c>
      <c r="N127" s="706" t="str">
        <f>IF(+All!$F817="Southern Miss",+All!N817,IF(+All!$H817="Southern Miss",+All!N817,0))</f>
        <v>UT San Antonio</v>
      </c>
      <c r="O127" s="708">
        <f>IF(+All!$F817="Southern Miss",+All!O817,IF(+All!$H817="Southern Miss",+All!O817,0))</f>
        <v>27</v>
      </c>
      <c r="P127" s="708" t="str">
        <f>IF(+All!$F817="Southern Miss",+All!P817,IF(+All!$H817="Southern Miss",+All!P817,0))</f>
        <v>Southern Miss</v>
      </c>
      <c r="Q127" s="707">
        <f>IF(+All!$F817="Southern Miss",+All!Q817,IF(+All!$H817="Southern Miss",+All!Q817,0))</f>
        <v>17</v>
      </c>
      <c r="R127" s="706" t="str">
        <f>IF(+All!$F817="Southern Miss",+All!R817,IF(+All!$H817="Southern Miss",+All!R817,0))</f>
        <v>Southern Miss</v>
      </c>
      <c r="S127" s="708" t="str">
        <f>IF(+All!$F817="Southern Miss",+All!S817,IF(+All!$H817="Southern Miss",+All!S817,0))</f>
        <v>UT San Antonio</v>
      </c>
      <c r="T127" s="706" t="str">
        <f>IF(+All!$F817="Southern Miss",+All!T817,IF(+All!$H817="Southern Miss",+All!T817,0))</f>
        <v>UT San Antonio</v>
      </c>
      <c r="U127" s="707" t="str">
        <f>IF(+All!$F817="Southern Miss",+All!U817,IF(+All!$H817="Southern Miss",+All!U817,0))</f>
        <v>L</v>
      </c>
      <c r="V127" s="706" t="e">
        <f>IF(+All!#REF!="Southern Miss",+All!#REF!,IF(+All!#REF!="Southern Miss",+All!#REF!,0))</f>
        <v>#REF!</v>
      </c>
      <c r="W127" s="707" t="e">
        <f>IF(+All!#REF!="Southern Miss",+All!#REF!,IF(+All!#REF!="Southern Miss",+All!#REF!,0))</f>
        <v>#REF!</v>
      </c>
      <c r="X127" s="706" t="e">
        <f>IF(+All!#REF!="Southern Miss",+All!#REF!,IF(+All!#REF!="Southern Miss",+All!#REF!,0))</f>
        <v>#REF!</v>
      </c>
      <c r="Y127" s="707" t="e">
        <f>IF(+All!#REF!="Southern Miss",+All!#REF!,IF(+All!#REF!="Southern Miss",+All!#REF!,0))</f>
        <v>#REF!</v>
      </c>
      <c r="Z127" s="706" t="e">
        <f>IF(+All!#REF!="Southern Miss",+All!#REF!,IF(+All!#REF!="Southern Miss",+All!#REF!,0))</f>
        <v>#REF!</v>
      </c>
      <c r="AA127" s="707" t="e">
        <f>IF(+All!#REF!="Southern Miss",+All!#REF!,IF(+All!#REF!="Southern Miss",+All!#REF!,0))</f>
        <v>#REF!</v>
      </c>
      <c r="AB127" s="706" t="e">
        <f>IF(+All!#REF!="Southern Miss",+All!#REF!,IF(+All!#REF!="Southern Miss",+All!#REF!,0))</f>
        <v>#REF!</v>
      </c>
      <c r="AC127" s="707" t="e">
        <f>IF(+All!#REF!="Southern Miss",+All!#REF!,IF(+All!#REF!="Southern Miss",+All!#REF!,0))</f>
        <v>#REF!</v>
      </c>
      <c r="AD127" s="706" t="e">
        <f>IF(+All!#REF!="Southern Miss",+All!#REF!,IF(+All!#REF!="Southern Miss",+All!#REF!,0))</f>
        <v>#REF!</v>
      </c>
      <c r="AE127" s="707" t="e">
        <f>IF(+All!#REF!="Southern Miss",+All!#REF!,IF(+All!#REF!="Southern Miss",+All!#REF!,0))</f>
        <v>#REF!</v>
      </c>
      <c r="AF127" s="706" t="e">
        <f>IF(+All!#REF!="Southern Miss",+All!#REF!,IF(+All!#REF!="Southern Miss",+All!#REF!,0))</f>
        <v>#REF!</v>
      </c>
      <c r="AG127" s="707" t="e">
        <f>IF(+All!#REF!="Southern Miss",+All!#REF!,IF(+All!#REF!="Southern Miss",+All!#REF!,0))</f>
        <v>#REF!</v>
      </c>
      <c r="AH127" s="706" t="e">
        <f>IF(+All!#REF!="Southern Miss",+All!#REF!,IF(+All!#REF!="Southern Miss",+All!#REF!,0))</f>
        <v>#REF!</v>
      </c>
      <c r="AI127" s="707" t="e">
        <f>IF(+All!#REF!="Southern Miss",+All!#REF!,IF(+All!#REF!="Southern Miss",+All!#REF!,0))</f>
        <v>#REF!</v>
      </c>
      <c r="AJ127" s="706" t="e">
        <f>IF(+All!#REF!="Southern Miss",+All!#REF!,IF(+All!#REF!="Southern Miss",+All!#REF!,0))</f>
        <v>#REF!</v>
      </c>
      <c r="AK127" s="707" t="e">
        <f>IF(+All!#REF!="Southern Miss",+All!#REF!,IF(+All!#REF!="Southern Miss",+All!#REF!,0))</f>
        <v>#REF!</v>
      </c>
      <c r="AL127" s="81" t="e">
        <f>IF(+All!#REF!="Southern Miss",+All!#REF!,IF(+All!#REF!="Southern Miss",+All!#REF!,0))</f>
        <v>#REF!</v>
      </c>
      <c r="AM127" s="82" t="e">
        <f>IF(+All!#REF!="Southern Miss",+All!#REF!,IF(+All!#REF!="Southern Miss",+All!#REF!,0))</f>
        <v>#REF!</v>
      </c>
      <c r="AN127" s="81" t="e">
        <f>IF(+All!#REF!="Southern Miss",+All!#REF!,IF(+All!#REF!="Southern Miss",+All!#REF!,0))</f>
        <v>#REF!</v>
      </c>
      <c r="AO127" s="83" t="e">
        <f>IF(+All!#REF!="Southern Miss",+All!#REF!,IF(+All!#REF!="Southern Miss",+All!#REF!,0))</f>
        <v>#REF!</v>
      </c>
      <c r="AP127" s="84" t="e">
        <f>IF(+All!#REF!="Southern Miss",+All!#REF!,IF(+All!#REF!="Southern Miss",+All!#REF!,0))</f>
        <v>#REF!</v>
      </c>
      <c r="AQ127" s="480" t="e">
        <f>IF(+All!#REF!="Southern Miss",+All!#REF!,IF(+All!#REF!="Southern Miss",+All!#REF!,0))</f>
        <v>#REF!</v>
      </c>
      <c r="AR127" s="482" t="e">
        <f>IF(+All!#REF!="Southern Miss",+All!#REF!,IF(+All!#REF!="Southern Miss",+All!#REF!,0))</f>
        <v>#REF!</v>
      </c>
      <c r="AS127" s="483" t="e">
        <f>IF(+All!#REF!="Southern Miss",+All!#REF!,IF(+All!#REF!="Southern Miss",+All!#REF!,0))</f>
        <v>#REF!</v>
      </c>
      <c r="AT127" s="483" t="e">
        <f>IF(+All!#REF!="Southern Miss",+All!#REF!,IF(+All!#REF!="Southern Miss",+All!#REF!,0))</f>
        <v>#REF!</v>
      </c>
      <c r="AU127" s="482" t="e">
        <f>IF(+All!#REF!="Southern Miss",+All!#REF!,IF(+All!#REF!="Southern Miss",+All!#REF!,0))</f>
        <v>#REF!</v>
      </c>
      <c r="AV127" s="483" t="e">
        <f>IF(+All!#REF!="Southern Miss",+All!#REF!,IF(+All!#REF!="Southern Miss",+All!#REF!,0))</f>
        <v>#REF!</v>
      </c>
      <c r="AW127" s="484" t="e">
        <f>IF(+All!#REF!="Southern Miss",+All!#REF!,IF(+All!#REF!="Southern Miss",+All!#REF!,0))</f>
        <v>#REF!</v>
      </c>
      <c r="AX127" s="483" t="e">
        <f>IF(+All!#REF!="Southern Miss",+All!#REF!,IF(+All!#REF!="Southern Miss",+All!#REF!,0))</f>
        <v>#REF!</v>
      </c>
      <c r="AY127" s="88" t="e">
        <f>IF(+All!#REF!="Southern Miss",+All!#REF!,IF(+All!#REF!="Southern Miss",+All!#REF!,0))</f>
        <v>#REF!</v>
      </c>
      <c r="AZ127" s="89" t="e">
        <f>IF(+All!#REF!="Southern Miss",+All!#REF!,IF(+All!#REF!="Southern Miss",+All!#REF!,0))</f>
        <v>#REF!</v>
      </c>
      <c r="BA127" s="90" t="e">
        <f>IF(+All!#REF!="Southern Miss",+All!#REF!,IF(+All!#REF!="Southern Miss",+All!#REF!,0))</f>
        <v>#REF!</v>
      </c>
      <c r="BB127" s="90" t="e">
        <f>IF(+All!#REF!="Southern Miss",+All!#REF!,IF(+All!#REF!="Southern Miss",+All!#REF!,0))</f>
        <v>#REF!</v>
      </c>
      <c r="BC127" s="91" t="e">
        <f>IF(+All!#REF!="Southern Miss",+All!#REF!,IF(+All!#REF!="Southern Miss",+All!#REF!,0))</f>
        <v>#REF!</v>
      </c>
      <c r="BD127" s="482" t="e">
        <f>IF(+All!#REF!="Southern Miss",+All!#REF!,IF(+All!#REF!="Southern Miss",+All!#REF!,0))</f>
        <v>#REF!</v>
      </c>
      <c r="BE127" s="483" t="e">
        <f>IF(+All!#REF!="Southern Miss",+All!#REF!,IF(+All!#REF!="Southern Miss",+All!#REF!,0))</f>
        <v>#REF!</v>
      </c>
      <c r="BF127" s="483" t="e">
        <f>IF(+All!#REF!="Southern Miss",+All!#REF!,IF(+All!#REF!="Southern Miss",+All!#REF!,0))</f>
        <v>#REF!</v>
      </c>
      <c r="BG127" s="482" t="e">
        <f>IF(+All!#REF!="Southern Miss",+All!#REF!,IF(+All!#REF!="Southern Miss",+All!#REF!,0))</f>
        <v>#REF!</v>
      </c>
      <c r="BH127" s="483" t="e">
        <f>IF(+All!#REF!="Southern Miss",+All!#REF!,IF(+All!#REF!="Southern Miss",+All!#REF!,0))</f>
        <v>#REF!</v>
      </c>
      <c r="BI127" s="484" t="e">
        <f>IF(+All!#REF!="Southern Miss",+All!#REF!,IF(+All!#REF!="Southern Miss",+All!#REF!,0))</f>
        <v>#REF!</v>
      </c>
      <c r="BJ127" s="92" t="e">
        <f>IF(+All!#REF!="Southern Miss",+All!#REF!,IF(+All!#REF!="Southern Miss",+All!#REF!,0))</f>
        <v>#REF!</v>
      </c>
      <c r="BK127" s="93" t="e">
        <f>IF(+All!#REF!="Southern Miss",+All!#REF!,IF(+All!#REF!="Southern Miss",+All!#REF!,0))</f>
        <v>#REF!</v>
      </c>
    </row>
    <row r="128" spans="1:63" x14ac:dyDescent="0.8">
      <c r="A128" s="70">
        <f>IF(+All!$F854="Southern Miss",+All!A854,IF(+All!$H854="Southern Miss",+All!A854,0))</f>
        <v>12</v>
      </c>
      <c r="B128" s="480" t="str">
        <f>IF(+All!$F854="Southern Miss",+All!B854,IF(+All!$H854="Southern Miss",+All!B854,0))</f>
        <v>Fri</v>
      </c>
      <c r="C128" s="72">
        <f>IF(+All!$F854="Southern Miss",+All!C854,IF(+All!$H854="Southern Miss",+All!C854,0))</f>
        <v>44519</v>
      </c>
      <c r="D128" s="73">
        <f>IF(+All!$F854="Southern Miss",+All!D854,IF(+All!$H854="Southern Miss",+All!D854,0))</f>
        <v>0.83333333333333337</v>
      </c>
      <c r="E128" s="707" t="str">
        <f>IF(+All!$F854="Southern Miss",+All!E854,IF(+All!$H854="Southern Miss",+All!E854,0))</f>
        <v>CBSSN</v>
      </c>
      <c r="F128" s="75" t="str">
        <f>IF(+All!$F854="Southern Miss",+All!F854,IF(+All!$H854="Southern Miss",+All!F854,0))</f>
        <v>Southern Miss</v>
      </c>
      <c r="G128" s="76" t="str">
        <f>IF(+All!$F854="Southern Miss",+All!G854,IF(+All!$H854="Southern Miss",+All!G854,0))</f>
        <v>CUSA</v>
      </c>
      <c r="H128" s="75" t="str">
        <f>IF(+All!$F854="Southern Miss",+All!H854,IF(+All!$H854="Southern Miss",+All!H854,0))</f>
        <v>Louisiana Tech</v>
      </c>
      <c r="I128" s="76" t="str">
        <f>IF(+All!$F854="Southern Miss",+All!I854,IF(+All!$H854="Southern Miss",+All!I854,0))</f>
        <v>CUSA</v>
      </c>
      <c r="J128" s="706" t="str">
        <f>IF(+All!$F854="Southern Miss",+All!J854,IF(+All!$H854="Southern Miss",+All!J854,0))</f>
        <v>Louisiana Tech</v>
      </c>
      <c r="K128" s="707" t="str">
        <f>IF(+All!$F854="Southern Miss",+All!K854,IF(+All!$H854="Southern Miss",+All!K854,0))</f>
        <v>Southern Miss</v>
      </c>
      <c r="L128" s="78">
        <f>IF(+All!$F854="Southern Miss",+All!L854,IF(+All!$H854="Southern Miss",+All!L854,0))</f>
        <v>15.5</v>
      </c>
      <c r="M128" s="79">
        <f>IF(+All!$F854="Southern Miss",+All!M854,IF(+All!$H854="Southern Miss",+All!M854,0))</f>
        <v>50</v>
      </c>
      <c r="N128" s="706" t="str">
        <f>IF(+All!$F854="Southern Miss",+All!N854,IF(+All!$H854="Southern Miss",+All!N854,0))</f>
        <v>Southern Miss</v>
      </c>
      <c r="O128" s="708">
        <f>IF(+All!$F854="Southern Miss",+All!O854,IF(+All!$H854="Southern Miss",+All!O854,0))</f>
        <v>35</v>
      </c>
      <c r="P128" s="708" t="str">
        <f>IF(+All!$F854="Southern Miss",+All!P854,IF(+All!$H854="Southern Miss",+All!P854,0))</f>
        <v>Louisiana Tech</v>
      </c>
      <c r="Q128" s="707">
        <f>IF(+All!$F854="Southern Miss",+All!Q854,IF(+All!$H854="Southern Miss",+All!Q854,0))</f>
        <v>19</v>
      </c>
      <c r="R128" s="706" t="str">
        <f>IF(+All!$F854="Southern Miss",+All!R854,IF(+All!$H854="Southern Miss",+All!R854,0))</f>
        <v>Southern Miss</v>
      </c>
      <c r="S128" s="708" t="str">
        <f>IF(+All!$F854="Southern Miss",+All!S854,IF(+All!$H854="Southern Miss",+All!S854,0))</f>
        <v>Louisiana Tech</v>
      </c>
      <c r="T128" s="706" t="str">
        <f>IF(+All!$F854="Southern Miss",+All!T854,IF(+All!$H854="Southern Miss",+All!T854,0))</f>
        <v>Louisiana Tech</v>
      </c>
      <c r="U128" s="707" t="str">
        <f>IF(+All!$F854="Southern Miss",+All!U854,IF(+All!$H854="Southern Miss",+All!U854,0))</f>
        <v>L</v>
      </c>
      <c r="V128" s="706" t="e">
        <f>IF(+All!#REF!="Southern Miss",+All!#REF!,IF(+All!#REF!="Southern Miss",+All!#REF!,0))</f>
        <v>#REF!</v>
      </c>
      <c r="W128" s="707" t="e">
        <f>IF(+All!#REF!="Southern Miss",+All!#REF!,IF(+All!#REF!="Southern Miss",+All!#REF!,0))</f>
        <v>#REF!</v>
      </c>
      <c r="X128" s="706" t="e">
        <f>IF(+All!#REF!="Southern Miss",+All!#REF!,IF(+All!#REF!="Southern Miss",+All!#REF!,0))</f>
        <v>#REF!</v>
      </c>
      <c r="Y128" s="707" t="e">
        <f>IF(+All!#REF!="Southern Miss",+All!#REF!,IF(+All!#REF!="Southern Miss",+All!#REF!,0))</f>
        <v>#REF!</v>
      </c>
      <c r="Z128" s="706" t="e">
        <f>IF(+All!#REF!="Southern Miss",+All!#REF!,IF(+All!#REF!="Southern Miss",+All!#REF!,0))</f>
        <v>#REF!</v>
      </c>
      <c r="AA128" s="707" t="e">
        <f>IF(+All!#REF!="Southern Miss",+All!#REF!,IF(+All!#REF!="Southern Miss",+All!#REF!,0))</f>
        <v>#REF!</v>
      </c>
      <c r="AB128" s="706" t="e">
        <f>IF(+All!#REF!="Southern Miss",+All!#REF!,IF(+All!#REF!="Southern Miss",+All!#REF!,0))</f>
        <v>#REF!</v>
      </c>
      <c r="AC128" s="707" t="e">
        <f>IF(+All!#REF!="Southern Miss",+All!#REF!,IF(+All!#REF!="Southern Miss",+All!#REF!,0))</f>
        <v>#REF!</v>
      </c>
      <c r="AD128" s="706" t="e">
        <f>IF(+All!#REF!="Southern Miss",+All!#REF!,IF(+All!#REF!="Southern Miss",+All!#REF!,0))</f>
        <v>#REF!</v>
      </c>
      <c r="AE128" s="707" t="e">
        <f>IF(+All!#REF!="Southern Miss",+All!#REF!,IF(+All!#REF!="Southern Miss",+All!#REF!,0))</f>
        <v>#REF!</v>
      </c>
      <c r="AF128" s="706" t="e">
        <f>IF(+All!#REF!="Southern Miss",+All!#REF!,IF(+All!#REF!="Southern Miss",+All!#REF!,0))</f>
        <v>#REF!</v>
      </c>
      <c r="AG128" s="707" t="e">
        <f>IF(+All!#REF!="Southern Miss",+All!#REF!,IF(+All!#REF!="Southern Miss",+All!#REF!,0))</f>
        <v>#REF!</v>
      </c>
      <c r="AH128" s="706" t="e">
        <f>IF(+All!#REF!="Southern Miss",+All!#REF!,IF(+All!#REF!="Southern Miss",+All!#REF!,0))</f>
        <v>#REF!</v>
      </c>
      <c r="AI128" s="707" t="e">
        <f>IF(+All!#REF!="Southern Miss",+All!#REF!,IF(+All!#REF!="Southern Miss",+All!#REF!,0))</f>
        <v>#REF!</v>
      </c>
      <c r="AJ128" s="706" t="e">
        <f>IF(+All!#REF!="Southern Miss",+All!#REF!,IF(+All!#REF!="Southern Miss",+All!#REF!,0))</f>
        <v>#REF!</v>
      </c>
      <c r="AK128" s="707" t="e">
        <f>IF(+All!#REF!="Southern Miss",+All!#REF!,IF(+All!#REF!="Southern Miss",+All!#REF!,0))</f>
        <v>#REF!</v>
      </c>
      <c r="AL128" s="81" t="e">
        <f>IF(+All!#REF!="Southern Miss",+All!#REF!,IF(+All!#REF!="Southern Miss",+All!#REF!,0))</f>
        <v>#REF!</v>
      </c>
      <c r="AM128" s="82" t="e">
        <f>IF(+All!#REF!="Southern Miss",+All!#REF!,IF(+All!#REF!="Southern Miss",+All!#REF!,0))</f>
        <v>#REF!</v>
      </c>
      <c r="AN128" s="81" t="e">
        <f>IF(+All!#REF!="Southern Miss",+All!#REF!,IF(+All!#REF!="Southern Miss",+All!#REF!,0))</f>
        <v>#REF!</v>
      </c>
      <c r="AO128" s="83" t="e">
        <f>IF(+All!#REF!="Southern Miss",+All!#REF!,IF(+All!#REF!="Southern Miss",+All!#REF!,0))</f>
        <v>#REF!</v>
      </c>
      <c r="AP128" s="84" t="e">
        <f>IF(+All!#REF!="Southern Miss",+All!#REF!,IF(+All!#REF!="Southern Miss",+All!#REF!,0))</f>
        <v>#REF!</v>
      </c>
      <c r="AQ128" s="480" t="e">
        <f>IF(+All!#REF!="Southern Miss",+All!#REF!,IF(+All!#REF!="Southern Miss",+All!#REF!,0))</f>
        <v>#REF!</v>
      </c>
      <c r="AR128" s="482" t="e">
        <f>IF(+All!#REF!="Southern Miss",+All!#REF!,IF(+All!#REF!="Southern Miss",+All!#REF!,0))</f>
        <v>#REF!</v>
      </c>
      <c r="AS128" s="483" t="e">
        <f>IF(+All!#REF!="Southern Miss",+All!#REF!,IF(+All!#REF!="Southern Miss",+All!#REF!,0))</f>
        <v>#REF!</v>
      </c>
      <c r="AT128" s="483" t="e">
        <f>IF(+All!#REF!="Southern Miss",+All!#REF!,IF(+All!#REF!="Southern Miss",+All!#REF!,0))</f>
        <v>#REF!</v>
      </c>
      <c r="AU128" s="482" t="e">
        <f>IF(+All!#REF!="Southern Miss",+All!#REF!,IF(+All!#REF!="Southern Miss",+All!#REF!,0))</f>
        <v>#REF!</v>
      </c>
      <c r="AV128" s="483" t="e">
        <f>IF(+All!#REF!="Southern Miss",+All!#REF!,IF(+All!#REF!="Southern Miss",+All!#REF!,0))</f>
        <v>#REF!</v>
      </c>
      <c r="AW128" s="484" t="e">
        <f>IF(+All!#REF!="Southern Miss",+All!#REF!,IF(+All!#REF!="Southern Miss",+All!#REF!,0))</f>
        <v>#REF!</v>
      </c>
      <c r="AX128" s="483" t="e">
        <f>IF(+All!#REF!="Southern Miss",+All!#REF!,IF(+All!#REF!="Southern Miss",+All!#REF!,0))</f>
        <v>#REF!</v>
      </c>
      <c r="AY128" s="88" t="e">
        <f>IF(+All!#REF!="Southern Miss",+All!#REF!,IF(+All!#REF!="Southern Miss",+All!#REF!,0))</f>
        <v>#REF!</v>
      </c>
      <c r="AZ128" s="89" t="e">
        <f>IF(+All!#REF!="Southern Miss",+All!#REF!,IF(+All!#REF!="Southern Miss",+All!#REF!,0))</f>
        <v>#REF!</v>
      </c>
      <c r="BA128" s="90" t="e">
        <f>IF(+All!#REF!="Southern Miss",+All!#REF!,IF(+All!#REF!="Southern Miss",+All!#REF!,0))</f>
        <v>#REF!</v>
      </c>
      <c r="BB128" s="90" t="e">
        <f>IF(+All!#REF!="Southern Miss",+All!#REF!,IF(+All!#REF!="Southern Miss",+All!#REF!,0))</f>
        <v>#REF!</v>
      </c>
      <c r="BC128" s="91" t="e">
        <f>IF(+All!#REF!="Southern Miss",+All!#REF!,IF(+All!#REF!="Southern Miss",+All!#REF!,0))</f>
        <v>#REF!</v>
      </c>
      <c r="BD128" s="482" t="e">
        <f>IF(+All!#REF!="Southern Miss",+All!#REF!,IF(+All!#REF!="Southern Miss",+All!#REF!,0))</f>
        <v>#REF!</v>
      </c>
      <c r="BE128" s="483" t="e">
        <f>IF(+All!#REF!="Southern Miss",+All!#REF!,IF(+All!#REF!="Southern Miss",+All!#REF!,0))</f>
        <v>#REF!</v>
      </c>
      <c r="BF128" s="483" t="e">
        <f>IF(+All!#REF!="Southern Miss",+All!#REF!,IF(+All!#REF!="Southern Miss",+All!#REF!,0))</f>
        <v>#REF!</v>
      </c>
      <c r="BG128" s="482" t="e">
        <f>IF(+All!#REF!="Southern Miss",+All!#REF!,IF(+All!#REF!="Southern Miss",+All!#REF!,0))</f>
        <v>#REF!</v>
      </c>
      <c r="BH128" s="483" t="e">
        <f>IF(+All!#REF!="Southern Miss",+All!#REF!,IF(+All!#REF!="Southern Miss",+All!#REF!,0))</f>
        <v>#REF!</v>
      </c>
      <c r="BI128" s="484" t="e">
        <f>IF(+All!#REF!="Southern Miss",+All!#REF!,IF(+All!#REF!="Southern Miss",+All!#REF!,0))</f>
        <v>#REF!</v>
      </c>
      <c r="BJ128" s="92" t="e">
        <f>IF(+All!#REF!="Southern Miss",+All!#REF!,IF(+All!#REF!="Southern Miss",+All!#REF!,0))</f>
        <v>#REF!</v>
      </c>
      <c r="BK128" s="93" t="e">
        <f>IF(+All!#REF!="Southern Miss",+All!#REF!,IF(+All!#REF!="Southern Miss",+All!#REF!,0))</f>
        <v>#REF!</v>
      </c>
    </row>
    <row r="129" spans="1:63" x14ac:dyDescent="0.8">
      <c r="A129" s="70">
        <f>IF(+All!$F944="Southern Miss",+All!A944,IF(+All!$H944="Southern Miss",+All!A944,0))</f>
        <v>0</v>
      </c>
      <c r="B129" s="480">
        <f>IF(+All!$F944="Southern Miss",+All!B944,IF(+All!$H944="Southern Miss",+All!B944,0))</f>
        <v>0</v>
      </c>
      <c r="C129" s="72">
        <f>IF(+All!$F944="Southern Miss",+All!C944,IF(+All!$H944="Southern Miss",+All!C944,0))</f>
        <v>0</v>
      </c>
      <c r="D129" s="73">
        <f>IF(+All!$F944="Southern Miss",+All!D944,IF(+All!$H944="Southern Miss",+All!D944,0))</f>
        <v>0</v>
      </c>
      <c r="E129" s="707">
        <f>IF(+All!$F944="Southern Miss",+All!E944,IF(+All!$H944="Southern Miss",+All!E944,0))</f>
        <v>0</v>
      </c>
      <c r="F129" s="75">
        <f>IF(+All!$F944="Southern Miss",+All!F944,IF(+All!$H944="Southern Miss",+All!F944,0))</f>
        <v>0</v>
      </c>
      <c r="G129" s="76">
        <f>IF(+All!$F944="Southern Miss",+All!G944,IF(+All!$H944="Southern Miss",+All!G944,0))</f>
        <v>0</v>
      </c>
      <c r="H129" s="75">
        <f>IF(+All!$F944="Southern Miss",+All!H944,IF(+All!$H944="Southern Miss",+All!H944,0))</f>
        <v>0</v>
      </c>
      <c r="I129" s="76">
        <f>IF(+All!$F944="Southern Miss",+All!I944,IF(+All!$H944="Southern Miss",+All!I944,0))</f>
        <v>0</v>
      </c>
      <c r="J129" s="706">
        <f>IF(+All!$F944="Southern Miss",+All!J944,IF(+All!$H944="Southern Miss",+All!J944,0))</f>
        <v>0</v>
      </c>
      <c r="K129" s="707">
        <f>IF(+All!$F944="Southern Miss",+All!K944,IF(+All!$H944="Southern Miss",+All!K944,0))</f>
        <v>0</v>
      </c>
      <c r="L129" s="78">
        <f>IF(+All!$F944="Southern Miss",+All!L944,IF(+All!$H944="Southern Miss",+All!L944,0))</f>
        <v>0</v>
      </c>
      <c r="M129" s="79">
        <f>IF(+All!$F944="Southern Miss",+All!M944,IF(+All!$H944="Southern Miss",+All!M944,0))</f>
        <v>0</v>
      </c>
      <c r="N129" s="706">
        <f>IF(+All!$F944="Southern Miss",+All!N944,IF(+All!$H944="Southern Miss",+All!N944,0))</f>
        <v>0</v>
      </c>
      <c r="O129" s="708">
        <f>IF(+All!$F944="Southern Miss",+All!O944,IF(+All!$H944="Southern Miss",+All!O944,0))</f>
        <v>0</v>
      </c>
      <c r="P129" s="708">
        <f>IF(+All!$F944="Southern Miss",+All!P944,IF(+All!$H944="Southern Miss",+All!P944,0))</f>
        <v>0</v>
      </c>
      <c r="Q129" s="707">
        <f>IF(+All!$F944="Southern Miss",+All!Q944,IF(+All!$H944="Southern Miss",+All!Q944,0))</f>
        <v>0</v>
      </c>
      <c r="R129" s="706">
        <f>IF(+All!$F944="Southern Miss",+All!R944,IF(+All!$H944="Southern Miss",+All!R944,0))</f>
        <v>0</v>
      </c>
      <c r="S129" s="708">
        <f>IF(+All!$F944="Southern Miss",+All!S944,IF(+All!$H944="Southern Miss",+All!S944,0))</f>
        <v>0</v>
      </c>
      <c r="T129" s="706">
        <f>IF(+All!$F944="Southern Miss",+All!T944,IF(+All!$H944="Southern Miss",+All!T944,0))</f>
        <v>0</v>
      </c>
      <c r="U129" s="707">
        <f>IF(+All!$F944="Southern Miss",+All!U944,IF(+All!$H944="Southern Miss",+All!U944,0))</f>
        <v>0</v>
      </c>
      <c r="V129" s="706" t="e">
        <f>IF(+All!#REF!="Southern Miss",+All!#REF!,IF(+All!#REF!="Southern Miss",+All!#REF!,0))</f>
        <v>#REF!</v>
      </c>
      <c r="W129" s="707" t="e">
        <f>IF(+All!#REF!="Southern Miss",+All!#REF!,IF(+All!#REF!="Southern Miss",+All!#REF!,0))</f>
        <v>#REF!</v>
      </c>
      <c r="X129" s="706" t="e">
        <f>IF(+All!#REF!="Southern Miss",+All!#REF!,IF(+All!#REF!="Southern Miss",+All!#REF!,0))</f>
        <v>#REF!</v>
      </c>
      <c r="Y129" s="707" t="e">
        <f>IF(+All!#REF!="Southern Miss",+All!#REF!,IF(+All!#REF!="Southern Miss",+All!#REF!,0))</f>
        <v>#REF!</v>
      </c>
      <c r="Z129" s="706" t="e">
        <f>IF(+All!#REF!="Southern Miss",+All!#REF!,IF(+All!#REF!="Southern Miss",+All!#REF!,0))</f>
        <v>#REF!</v>
      </c>
      <c r="AA129" s="707" t="e">
        <f>IF(+All!#REF!="Southern Miss",+All!#REF!,IF(+All!#REF!="Southern Miss",+All!#REF!,0))</f>
        <v>#REF!</v>
      </c>
      <c r="AB129" s="706" t="e">
        <f>IF(+All!#REF!="Southern Miss",+All!#REF!,IF(+All!#REF!="Southern Miss",+All!#REF!,0))</f>
        <v>#REF!</v>
      </c>
      <c r="AC129" s="707" t="e">
        <f>IF(+All!#REF!="Southern Miss",+All!#REF!,IF(+All!#REF!="Southern Miss",+All!#REF!,0))</f>
        <v>#REF!</v>
      </c>
      <c r="AD129" s="706" t="e">
        <f>IF(+All!#REF!="Southern Miss",+All!#REF!,IF(+All!#REF!="Southern Miss",+All!#REF!,0))</f>
        <v>#REF!</v>
      </c>
      <c r="AE129" s="707" t="e">
        <f>IF(+All!#REF!="Southern Miss",+All!#REF!,IF(+All!#REF!="Southern Miss",+All!#REF!,0))</f>
        <v>#REF!</v>
      </c>
      <c r="AF129" s="706" t="e">
        <f>IF(+All!#REF!="Southern Miss",+All!#REF!,IF(+All!#REF!="Southern Miss",+All!#REF!,0))</f>
        <v>#REF!</v>
      </c>
      <c r="AG129" s="707" t="e">
        <f>IF(+All!#REF!="Southern Miss",+All!#REF!,IF(+All!#REF!="Southern Miss",+All!#REF!,0))</f>
        <v>#REF!</v>
      </c>
      <c r="AH129" s="706" t="e">
        <f>IF(+All!#REF!="Southern Miss",+All!#REF!,IF(+All!#REF!="Southern Miss",+All!#REF!,0))</f>
        <v>#REF!</v>
      </c>
      <c r="AI129" s="707" t="e">
        <f>IF(+All!#REF!="Southern Miss",+All!#REF!,IF(+All!#REF!="Southern Miss",+All!#REF!,0))</f>
        <v>#REF!</v>
      </c>
      <c r="AJ129" s="706" t="e">
        <f>IF(+All!#REF!="Southern Miss",+All!#REF!,IF(+All!#REF!="Southern Miss",+All!#REF!,0))</f>
        <v>#REF!</v>
      </c>
      <c r="AK129" s="707" t="e">
        <f>IF(+All!#REF!="Southern Miss",+All!#REF!,IF(+All!#REF!="Southern Miss",+All!#REF!,0))</f>
        <v>#REF!</v>
      </c>
      <c r="AL129" s="81" t="e">
        <f>IF(+All!#REF!="Southern Miss",+All!#REF!,IF(+All!#REF!="Southern Miss",+All!#REF!,0))</f>
        <v>#REF!</v>
      </c>
      <c r="AM129" s="82" t="e">
        <f>IF(+All!#REF!="Southern Miss",+All!#REF!,IF(+All!#REF!="Southern Miss",+All!#REF!,0))</f>
        <v>#REF!</v>
      </c>
      <c r="AN129" s="81" t="e">
        <f>IF(+All!#REF!="Southern Miss",+All!#REF!,IF(+All!#REF!="Southern Miss",+All!#REF!,0))</f>
        <v>#REF!</v>
      </c>
      <c r="AO129" s="83" t="e">
        <f>IF(+All!#REF!="Southern Miss",+All!#REF!,IF(+All!#REF!="Southern Miss",+All!#REF!,0))</f>
        <v>#REF!</v>
      </c>
      <c r="AP129" s="84" t="e">
        <f>IF(+All!#REF!="Southern Miss",+All!#REF!,IF(+All!#REF!="Southern Miss",+All!#REF!,0))</f>
        <v>#REF!</v>
      </c>
      <c r="AQ129" s="480" t="e">
        <f>IF(+All!#REF!="Southern Miss",+All!#REF!,IF(+All!#REF!="Southern Miss",+All!#REF!,0))</f>
        <v>#REF!</v>
      </c>
      <c r="AR129" s="482" t="e">
        <f>IF(+All!#REF!="Southern Miss",+All!#REF!,IF(+All!#REF!="Southern Miss",+All!#REF!,0))</f>
        <v>#REF!</v>
      </c>
      <c r="AS129" s="483" t="e">
        <f>IF(+All!#REF!="Southern Miss",+All!#REF!,IF(+All!#REF!="Southern Miss",+All!#REF!,0))</f>
        <v>#REF!</v>
      </c>
      <c r="AT129" s="483" t="e">
        <f>IF(+All!#REF!="Southern Miss",+All!#REF!,IF(+All!#REF!="Southern Miss",+All!#REF!,0))</f>
        <v>#REF!</v>
      </c>
      <c r="AU129" s="482" t="e">
        <f>IF(+All!#REF!="Southern Miss",+All!#REF!,IF(+All!#REF!="Southern Miss",+All!#REF!,0))</f>
        <v>#REF!</v>
      </c>
      <c r="AV129" s="483" t="e">
        <f>IF(+All!#REF!="Southern Miss",+All!#REF!,IF(+All!#REF!="Southern Miss",+All!#REF!,0))</f>
        <v>#REF!</v>
      </c>
      <c r="AW129" s="484" t="e">
        <f>IF(+All!#REF!="Southern Miss",+All!#REF!,IF(+All!#REF!="Southern Miss",+All!#REF!,0))</f>
        <v>#REF!</v>
      </c>
      <c r="AX129" s="483" t="e">
        <f>IF(+All!#REF!="Southern Miss",+All!#REF!,IF(+All!#REF!="Southern Miss",+All!#REF!,0))</f>
        <v>#REF!</v>
      </c>
      <c r="AY129" s="88" t="e">
        <f>IF(+All!#REF!="Southern Miss",+All!#REF!,IF(+All!#REF!="Southern Miss",+All!#REF!,0))</f>
        <v>#REF!</v>
      </c>
      <c r="AZ129" s="89" t="e">
        <f>IF(+All!#REF!="Southern Miss",+All!#REF!,IF(+All!#REF!="Southern Miss",+All!#REF!,0))</f>
        <v>#REF!</v>
      </c>
      <c r="BA129" s="90" t="e">
        <f>IF(+All!#REF!="Southern Miss",+All!#REF!,IF(+All!#REF!="Southern Miss",+All!#REF!,0))</f>
        <v>#REF!</v>
      </c>
      <c r="BB129" s="90" t="e">
        <f>IF(+All!#REF!="Southern Miss",+All!#REF!,IF(+All!#REF!="Southern Miss",+All!#REF!,0))</f>
        <v>#REF!</v>
      </c>
      <c r="BC129" s="91" t="e">
        <f>IF(+All!#REF!="Southern Miss",+All!#REF!,IF(+All!#REF!="Southern Miss",+All!#REF!,0))</f>
        <v>#REF!</v>
      </c>
      <c r="BD129" s="482" t="e">
        <f>IF(+All!#REF!="Southern Miss",+All!#REF!,IF(+All!#REF!="Southern Miss",+All!#REF!,0))</f>
        <v>#REF!</v>
      </c>
      <c r="BE129" s="483" t="e">
        <f>IF(+All!#REF!="Southern Miss",+All!#REF!,IF(+All!#REF!="Southern Miss",+All!#REF!,0))</f>
        <v>#REF!</v>
      </c>
      <c r="BF129" s="483" t="e">
        <f>IF(+All!#REF!="Southern Miss",+All!#REF!,IF(+All!#REF!="Southern Miss",+All!#REF!,0))</f>
        <v>#REF!</v>
      </c>
      <c r="BG129" s="482" t="e">
        <f>IF(+All!#REF!="Southern Miss",+All!#REF!,IF(+All!#REF!="Southern Miss",+All!#REF!,0))</f>
        <v>#REF!</v>
      </c>
      <c r="BH129" s="483" t="e">
        <f>IF(+All!#REF!="Southern Miss",+All!#REF!,IF(+All!#REF!="Southern Miss",+All!#REF!,0))</f>
        <v>#REF!</v>
      </c>
      <c r="BI129" s="484" t="e">
        <f>IF(+All!#REF!="Southern Miss",+All!#REF!,IF(+All!#REF!="Southern Miss",+All!#REF!,0))</f>
        <v>#REF!</v>
      </c>
      <c r="BJ129" s="92" t="e">
        <f>IF(+All!#REF!="Southern Miss",+All!#REF!,IF(+All!#REF!="Southern Miss",+All!#REF!,0))</f>
        <v>#REF!</v>
      </c>
      <c r="BK129" s="93" t="e">
        <f>IF(+All!#REF!="Southern Miss",+All!#REF!,IF(+All!#REF!="Southern Miss",+All!#REF!,0))</f>
        <v>#REF!</v>
      </c>
    </row>
    <row r="130" spans="1:63" x14ac:dyDescent="0.8">
      <c r="B130" s="70"/>
      <c r="C130" s="94"/>
      <c r="D130" s="73"/>
      <c r="F130" s="1219" t="str">
        <f>H131</f>
        <v>UAB</v>
      </c>
      <c r="G130" s="1251"/>
      <c r="H130" s="1251"/>
      <c r="I130" s="1252"/>
      <c r="L130" s="78"/>
      <c r="M130" s="79"/>
      <c r="W130" s="74"/>
      <c r="AD130" s="77"/>
      <c r="AE130" s="74"/>
      <c r="AF130" s="77"/>
      <c r="AG130" s="74"/>
      <c r="AH130" s="77"/>
      <c r="AI130" s="74"/>
      <c r="AJ130" s="77"/>
      <c r="AK130" s="74"/>
      <c r="AQ130" s="480"/>
      <c r="AR130" s="482"/>
      <c r="AS130" s="483"/>
      <c r="AT130" s="483"/>
      <c r="AU130" s="482"/>
      <c r="AV130" s="483"/>
      <c r="AW130" s="484"/>
      <c r="AX130" s="483"/>
      <c r="AY130" s="88"/>
      <c r="AZ130" s="89"/>
      <c r="BA130" s="90"/>
      <c r="BB130" s="90"/>
      <c r="BC130" s="91"/>
      <c r="BD130" s="482"/>
      <c r="BE130" s="483"/>
      <c r="BF130" s="483"/>
      <c r="BG130" s="482"/>
      <c r="BH130" s="483"/>
      <c r="BI130" s="484"/>
    </row>
    <row r="131" spans="1:63" x14ac:dyDescent="0.8">
      <c r="A131" s="70">
        <f>IF(+All!$F9="UAB",+All!A9,IF(+All!$H9="UAB",+All!A9,0))</f>
        <v>1</v>
      </c>
      <c r="B131" s="480" t="str">
        <f>IF(+All!$F9="UAB",+All!B9,IF(+All!$H9="UAB",+All!B9,0))</f>
        <v>Weds</v>
      </c>
      <c r="C131" s="72">
        <f>IF(+All!$F9="UAB",+All!C9,IF(+All!$H9="UAB",+All!C9,0))</f>
        <v>44442</v>
      </c>
      <c r="D131" s="73">
        <f>IF(+All!$F9="UAB",+All!D9,IF(+All!$H9="UAB",+All!D9,0))</f>
        <v>0.8125</v>
      </c>
      <c r="E131" s="707" t="str">
        <f>IF(+All!$F9="UAB",+All!E9,IF(+All!$H9="UAB",+All!E9,0))</f>
        <v>ESPN</v>
      </c>
      <c r="F131" s="75" t="str">
        <f>IF(+All!$F9="UAB",+All!F9,IF(+All!$H9="UAB",+All!F9,0))</f>
        <v>1AA Jacksonville State</v>
      </c>
      <c r="G131" s="76" t="str">
        <f>IF(+All!$F9="UAB",+All!G9,IF(+All!$H9="UAB",+All!G9,0))</f>
        <v>1AA</v>
      </c>
      <c r="H131" s="75" t="str">
        <f>IF(+All!$F9="UAB",+All!H9,IF(+All!$H9="UAB",+All!H9,0))</f>
        <v>UAB</v>
      </c>
      <c r="I131" s="76" t="str">
        <f>IF(+All!$F9="UAB",+All!I9,IF(+All!$H9="UAB",+All!I9,0))</f>
        <v>CUSA</v>
      </c>
      <c r="J131" s="706">
        <f>IF(+All!$F9="UAB",+All!J9,IF(+All!$H9="UAB",+All!J9,0))</f>
        <v>0</v>
      </c>
      <c r="K131" s="707">
        <f>IF(+All!$F9="UAB",+All!K9,IF(+All!$H9="UAB",+All!K9,0))</f>
        <v>0</v>
      </c>
      <c r="L131" s="78">
        <f>IF(+All!$F9="UAB",+All!L9,IF(+All!$H9="UAB",+All!L9,0))</f>
        <v>0</v>
      </c>
      <c r="M131" s="79">
        <f>IF(+All!$F9="UAB",+All!M9,IF(+All!$H9="UAB",+All!M9,0))</f>
        <v>0</v>
      </c>
      <c r="N131" s="706" t="str">
        <f>IF(+All!$F9="UAB",+All!N9,IF(+All!$H9="UAB",+All!N9,0))</f>
        <v>UAB</v>
      </c>
      <c r="O131" s="708">
        <f>IF(+All!$F9="UAB",+All!O9,IF(+All!$H9="UAB",+All!O9,0))</f>
        <v>31</v>
      </c>
      <c r="P131" s="708" t="str">
        <f>IF(+All!$F9="UAB",+All!P9,IF(+All!$H9="UAB",+All!P9,0))</f>
        <v>1AA Jacksonville State</v>
      </c>
      <c r="Q131" s="707">
        <f>IF(+All!$F9="UAB",+All!Q9,IF(+All!$H9="UAB",+All!Q9,0))</f>
        <v>0</v>
      </c>
      <c r="R131" s="706">
        <f>IF(+All!$F9="UAB",+All!R9,IF(+All!$H9="UAB",+All!R9,0))</f>
        <v>0</v>
      </c>
      <c r="S131" s="708">
        <f>IF(+All!$F9="UAB",+All!S9,IF(+All!$H9="UAB",+All!S9,0))</f>
        <v>0</v>
      </c>
      <c r="T131" s="706">
        <f>IF(+All!$F9="UAB",+All!T9,IF(+All!$H9="UAB",+All!T9,0))</f>
        <v>0</v>
      </c>
      <c r="U131" s="707">
        <f>IF(+All!$F9="UAB",+All!U9,IF(+All!$H9="UAB",+All!U9,0))</f>
        <v>0</v>
      </c>
      <c r="V131" s="706"/>
      <c r="W131" s="707"/>
      <c r="X131" s="706"/>
      <c r="Y131" s="707"/>
      <c r="Z131" s="706"/>
      <c r="AA131" s="707"/>
      <c r="AB131" s="706"/>
      <c r="AC131" s="707"/>
      <c r="AD131" s="706"/>
      <c r="AE131" s="707"/>
      <c r="AF131" s="706"/>
      <c r="AG131" s="707"/>
      <c r="AH131" s="706"/>
      <c r="AI131" s="707"/>
      <c r="AJ131" s="706"/>
      <c r="AK131" s="707"/>
      <c r="AQ131" s="480"/>
      <c r="AR131" s="482"/>
      <c r="AS131" s="483"/>
      <c r="AT131" s="483"/>
      <c r="AU131" s="482"/>
      <c r="AV131" s="483"/>
      <c r="AW131" s="484"/>
      <c r="AX131" s="483"/>
      <c r="AY131" s="88"/>
      <c r="AZ131" s="89"/>
      <c r="BA131" s="90"/>
      <c r="BB131" s="90"/>
      <c r="BC131" s="91"/>
      <c r="BD131" s="482"/>
      <c r="BE131" s="483"/>
      <c r="BF131" s="483"/>
      <c r="BG131" s="482"/>
      <c r="BH131" s="483"/>
      <c r="BI131" s="484"/>
    </row>
    <row r="132" spans="1:63" x14ac:dyDescent="0.8">
      <c r="A132" s="70">
        <f>IF(+All!$F169="UAB",+All!A169,IF(+All!$H169="UAB",+All!A169,0))</f>
        <v>2</v>
      </c>
      <c r="B132" s="480" t="str">
        <f>IF(+All!$F169="UAB",+All!B169,IF(+All!$H169="UAB",+All!B169,0))</f>
        <v>Sat</v>
      </c>
      <c r="C132" s="72">
        <f>IF(+All!$F169="UAB",+All!C169,IF(+All!$H169="UAB",+All!C169,0))</f>
        <v>44450</v>
      </c>
      <c r="D132" s="73">
        <f>IF(+All!$F169="UAB",+All!D169,IF(+All!$H169="UAB",+All!D169,0))</f>
        <v>0.64583333333333337</v>
      </c>
      <c r="E132" s="707" t="str">
        <f>IF(+All!$F169="UAB",+All!E169,IF(+All!$H169="UAB",+All!E169,0))</f>
        <v>ESPN2</v>
      </c>
      <c r="F132" s="75" t="str">
        <f>IF(+All!$F169="UAB",+All!F169,IF(+All!$H169="UAB",+All!F169,0))</f>
        <v>UAB</v>
      </c>
      <c r="G132" s="76" t="str">
        <f>IF(+All!$F169="UAB",+All!G169,IF(+All!$H169="UAB",+All!G169,0))</f>
        <v>CUSA</v>
      </c>
      <c r="H132" s="75" t="str">
        <f>IF(+All!$F169="UAB",+All!H169,IF(+All!$H169="UAB",+All!H169,0))</f>
        <v>Georgia</v>
      </c>
      <c r="I132" s="76" t="str">
        <f>IF(+All!$F169="UAB",+All!I169,IF(+All!$H169="UAB",+All!I169,0))</f>
        <v>SEC</v>
      </c>
      <c r="J132" s="706" t="str">
        <f>IF(+All!$F169="UAB",+All!J169,IF(+All!$H169="UAB",+All!J169,0))</f>
        <v>Georgia</v>
      </c>
      <c r="K132" s="707" t="str">
        <f>IF(+All!$F169="UAB",+All!K169,IF(+All!$H169="UAB",+All!K169,0))</f>
        <v>UAB</v>
      </c>
      <c r="L132" s="78">
        <f>IF(+All!$F169="UAB",+All!L169,IF(+All!$H169="UAB",+All!L169,0))</f>
        <v>24.5</v>
      </c>
      <c r="M132" s="79">
        <f>IF(+All!$F169="UAB",+All!M169,IF(+All!$H169="UAB",+All!M169,0))</f>
        <v>45.5</v>
      </c>
      <c r="N132" s="706" t="str">
        <f>IF(+All!$F169="UAB",+All!N169,IF(+All!$H169="UAB",+All!N169,0))</f>
        <v>Georgia</v>
      </c>
      <c r="O132" s="708">
        <f>IF(+All!$F169="UAB",+All!O169,IF(+All!$H169="UAB",+All!O169,0))</f>
        <v>56</v>
      </c>
      <c r="P132" s="708" t="str">
        <f>IF(+All!$F169="UAB",+All!P169,IF(+All!$H169="UAB",+All!P169,0))</f>
        <v>UAB</v>
      </c>
      <c r="Q132" s="707">
        <f>IF(+All!$F169="UAB",+All!Q169,IF(+All!$H169="UAB",+All!Q169,0))</f>
        <v>7</v>
      </c>
      <c r="R132" s="706" t="str">
        <f>IF(+All!$F169="UAB",+All!R169,IF(+All!$H169="UAB",+All!R169,0))</f>
        <v>Georgia</v>
      </c>
      <c r="S132" s="708" t="str">
        <f>IF(+All!$F169="UAB",+All!S169,IF(+All!$H169="UAB",+All!S169,0))</f>
        <v>UAB</v>
      </c>
      <c r="T132" s="706" t="str">
        <f>IF(+All!$F169="UAB",+All!T169,IF(+All!$H169="UAB",+All!T169,0))</f>
        <v>UAB</v>
      </c>
      <c r="U132" s="707" t="str">
        <f>IF(+All!$F169="UAB",+All!U169,IF(+All!$H169="UAB",+All!U169,0))</f>
        <v>L</v>
      </c>
      <c r="V132" s="706">
        <f>IF(+All!$F162="UAB",+All!#REF!,IF(+All!$H162="UAB",+All!#REF!,0))</f>
        <v>0</v>
      </c>
      <c r="W132" s="707">
        <f>IF(+All!$F162="UAB",+All!#REF!,IF(+All!$H162="UAB",+All!#REF!,0))</f>
        <v>0</v>
      </c>
      <c r="X132" s="706">
        <f>IF(+All!$F162="UAB",+All!#REF!,IF(+All!$H162="UAB",+All!#REF!,0))</f>
        <v>0</v>
      </c>
      <c r="Y132" s="707">
        <f>IF(+All!$F162="UAB",+All!#REF!,IF(+All!$H162="UAB",+All!#REF!,0))</f>
        <v>0</v>
      </c>
      <c r="Z132" s="706">
        <f>IF(+All!$F162="UAB",+All!#REF!,IF(+All!$H162="UAB",+All!#REF!,0))</f>
        <v>0</v>
      </c>
      <c r="AA132" s="707">
        <f>IF(+All!$F162="UAB",+All!#REF!,IF(+All!$H162="UAB",+All!#REF!,0))</f>
        <v>0</v>
      </c>
      <c r="AB132" s="706">
        <f>IF(+All!$F162="UAB",+All!#REF!,IF(+All!$H162="UAB",+All!#REF!,0))</f>
        <v>0</v>
      </c>
      <c r="AC132" s="707">
        <f>IF(+All!$F162="UAB",+All!#REF!,IF(+All!$H162="UAB",+All!#REF!,0))</f>
        <v>0</v>
      </c>
      <c r="AD132" s="706">
        <f>IF(+All!$F162="UAB",+All!#REF!,IF(+All!$H162="UAB",+All!#REF!,0))</f>
        <v>0</v>
      </c>
      <c r="AE132" s="707">
        <f>IF(+All!$F162="UAB",+All!#REF!,IF(+All!$H162="UAB",+All!#REF!,0))</f>
        <v>0</v>
      </c>
      <c r="AF132" s="706">
        <f>IF(+All!$F162="UAB",+All!#REF!,IF(+All!$H162="UAB",+All!#REF!,0))</f>
        <v>0</v>
      </c>
      <c r="AG132" s="707">
        <f>IF(+All!$F162="UAB",+All!#REF!,IF(+All!$H162="UAB",+All!#REF!,0))</f>
        <v>0</v>
      </c>
      <c r="AH132" s="706">
        <f>IF(+All!$F162="UAB",+All!#REF!,IF(+All!$H162="UAB",+All!#REF!,0))</f>
        <v>0</v>
      </c>
      <c r="AI132" s="707">
        <f>IF(+All!$F162="UAB",+All!#REF!,IF(+All!$H162="UAB",+All!#REF!,0))</f>
        <v>0</v>
      </c>
      <c r="AJ132" s="706">
        <f>IF(+All!$F162="UAB",+All!#REF!,IF(+All!$H162="UAB",+All!#REF!,0))</f>
        <v>0</v>
      </c>
      <c r="AK132" s="707">
        <f>IF(+All!$F162="UAB",+All!#REF!,IF(+All!$H162="UAB",+All!#REF!,0))</f>
        <v>0</v>
      </c>
      <c r="AL132" s="81">
        <f>IF(+All!$F162="UAB",+All!V162,IF(+All!$H162="UAB",+All!V162,0))</f>
        <v>0</v>
      </c>
      <c r="AM132" s="82">
        <f>IF(+All!$F162="UAB",+All!W162,IF(+All!$H162="UAB",+All!W162,0))</f>
        <v>0</v>
      </c>
      <c r="AN132" s="81">
        <f>IF(+All!$F162="UAB",+All!X162,IF(+All!$H162="UAB",+All!X162,0))</f>
        <v>0</v>
      </c>
      <c r="AO132" s="83">
        <f>IF(+All!$F162="UAB",+All!Y162,IF(+All!$H162="UAB",+All!Y162,0))</f>
        <v>0</v>
      </c>
      <c r="AP132" s="84">
        <f>IF(+All!$F162="UAB",+All!Z162,IF(+All!$H162="UAB",+All!Z162,0))</f>
        <v>0</v>
      </c>
      <c r="AQ132" s="480">
        <f>IF(+All!$F162="UAB",+All!#REF!,IF(+All!$H162="UAB",+All!#REF!,0))</f>
        <v>0</v>
      </c>
      <c r="AR132" s="482">
        <f>IF(+All!$F162="UAB",+All!#REF!,IF(+All!$H162="UAB",+All!#REF!,0))</f>
        <v>0</v>
      </c>
      <c r="AS132" s="483">
        <f>IF(+All!$F162="UAB",+All!#REF!,IF(+All!$H162="UAB",+All!#REF!,0))</f>
        <v>0</v>
      </c>
      <c r="AT132" s="483">
        <f>IF(+All!$F162="UAB",+All!#REF!,IF(+All!$H162="UAB",+All!#REF!,0))</f>
        <v>0</v>
      </c>
      <c r="AU132" s="482">
        <f>IF(+All!$F162="UAB",+All!#REF!,IF(+All!$H162="UAB",+All!#REF!,0))</f>
        <v>0</v>
      </c>
      <c r="AV132" s="483">
        <f>IF(+All!$F162="UAB",+All!#REF!,IF(+All!$H162="UAB",+All!#REF!,0))</f>
        <v>0</v>
      </c>
      <c r="AW132" s="484">
        <f>IF(+All!$F162="UAB",+All!#REF!,IF(+All!$H162="UAB",+All!#REF!,0))</f>
        <v>0</v>
      </c>
      <c r="AX132" s="483">
        <f>IF(+All!$F162="UAB",+All!#REF!,IF(+All!$H162="UAB",+All!#REF!,0))</f>
        <v>0</v>
      </c>
      <c r="AY132" s="88">
        <f>IF(+All!$F162="UAB",+All!#REF!,IF(+All!$H162="UAB",+All!#REF!,0))</f>
        <v>0</v>
      </c>
      <c r="AZ132" s="89">
        <f>IF(+All!$F162="UAB",+All!#REF!,IF(+All!$H162="UAB",+All!#REF!,0))</f>
        <v>0</v>
      </c>
      <c r="BA132" s="90">
        <f>IF(+All!$F162="UAB",+All!#REF!,IF(+All!$H162="UAB",+All!#REF!,0))</f>
        <v>0</v>
      </c>
      <c r="BB132" s="90">
        <f>IF(+All!$F162="UAB",+All!#REF!,IF(+All!$H162="UAB",+All!#REF!,0))</f>
        <v>0</v>
      </c>
      <c r="BC132" s="91">
        <f>IF(+All!$F162="UAB",+All!#REF!,IF(+All!$H162="UAB",+All!#REF!,0))</f>
        <v>0</v>
      </c>
      <c r="BD132" s="482">
        <f>IF(+All!$F162="UAB",+All!#REF!,IF(+All!$H162="UAB",+All!#REF!,0))</f>
        <v>0</v>
      </c>
      <c r="BE132" s="483">
        <f>IF(+All!$F162="UAB",+All!#REF!,IF(+All!$H162="UAB",+All!#REF!,0))</f>
        <v>0</v>
      </c>
      <c r="BF132" s="483">
        <f>IF(+All!$F162="UAB",+All!#REF!,IF(+All!$H162="UAB",+All!#REF!,0))</f>
        <v>0</v>
      </c>
      <c r="BG132" s="482">
        <f>IF(+All!$F162="UAB",+All!#REF!,IF(+All!$H162="UAB",+All!#REF!,0))</f>
        <v>0</v>
      </c>
      <c r="BH132" s="483">
        <f>IF(+All!$F162="UAB",+All!#REF!,IF(+All!$H162="UAB",+All!#REF!,0))</f>
        <v>0</v>
      </c>
      <c r="BI132" s="484">
        <f>IF(+All!$F162="UAB",+All!#REF!,IF(+All!$H162="UAB",+All!#REF!,0))</f>
        <v>0</v>
      </c>
      <c r="BJ132" s="92">
        <f>IF(+All!$F162="UAB",+All!#REF!,IF(+All!$H162="UAB",+All!#REF!,0))</f>
        <v>0</v>
      </c>
      <c r="BK132" s="93">
        <f>IF(+All!$F162="UAB",+All!#REF!,IF(+All!$H162="UAB",+All!#REF!,0))</f>
        <v>0</v>
      </c>
    </row>
    <row r="133" spans="1:63" x14ac:dyDescent="0.8">
      <c r="A133" s="70">
        <f>IF(+All!$F208="UAB",+All!A208,IF(+All!$H208="UAB",+All!A208,0))</f>
        <v>3</v>
      </c>
      <c r="B133" s="480" t="str">
        <f>IF(+All!$F208="UAB",+All!B208,IF(+All!$H208="UAB",+All!B208,0))</f>
        <v>Sat</v>
      </c>
      <c r="C133" s="72">
        <f>IF(+All!$F208="UAB",+All!C208,IF(+All!$H208="UAB",+All!C208,0))</f>
        <v>44457</v>
      </c>
      <c r="D133" s="73">
        <f>IF(+All!$F208="UAB",+All!D208,IF(+All!$H208="UAB",+All!D208,0))</f>
        <v>0.8125</v>
      </c>
      <c r="E133" s="707">
        <f>IF(+All!$F208="UAB",+All!E208,IF(+All!$H208="UAB",+All!E208,0))</f>
        <v>0</v>
      </c>
      <c r="F133" s="75" t="str">
        <f>IF(+All!$F208="UAB",+All!F208,IF(+All!$H208="UAB",+All!F208,0))</f>
        <v>UAB</v>
      </c>
      <c r="G133" s="76" t="str">
        <f>IF(+All!$F208="UAB",+All!G208,IF(+All!$H208="UAB",+All!G208,0))</f>
        <v>CUSA</v>
      </c>
      <c r="H133" s="75" t="str">
        <f>IF(+All!$F208="UAB",+All!H208,IF(+All!$H208="UAB",+All!H208,0))</f>
        <v>North Texas</v>
      </c>
      <c r="I133" s="76" t="str">
        <f>IF(+All!$F208="UAB",+All!I208,IF(+All!$H208="UAB",+All!I208,0))</f>
        <v>CUSA</v>
      </c>
      <c r="J133" s="706" t="str">
        <f>IF(+All!$F208="UAB",+All!J208,IF(+All!$H208="UAB",+All!J208,0))</f>
        <v>UAB</v>
      </c>
      <c r="K133" s="707" t="str">
        <f>IF(+All!$F208="UAB",+All!K208,IF(+All!$H208="UAB",+All!K208,0))</f>
        <v>North Texas</v>
      </c>
      <c r="L133" s="78">
        <f>IF(+All!$F208="UAB",+All!L208,IF(+All!$H208="UAB",+All!L208,0))</f>
        <v>11.5</v>
      </c>
      <c r="M133" s="79">
        <f>IF(+All!$F208="UAB",+All!M208,IF(+All!$H208="UAB",+All!M208,0))</f>
        <v>57.5</v>
      </c>
      <c r="N133" s="706" t="str">
        <f>IF(+All!$F208="UAB",+All!N208,IF(+All!$H208="UAB",+All!N208,0))</f>
        <v>UAB</v>
      </c>
      <c r="O133" s="708">
        <f>IF(+All!$F208="UAB",+All!O208,IF(+All!$H208="UAB",+All!O208,0))</f>
        <v>40</v>
      </c>
      <c r="P133" s="708" t="str">
        <f>IF(+All!$F208="UAB",+All!P208,IF(+All!$H208="UAB",+All!P208,0))</f>
        <v>North Texas</v>
      </c>
      <c r="Q133" s="707">
        <f>IF(+All!$F208="UAB",+All!Q208,IF(+All!$H208="UAB",+All!Q208,0))</f>
        <v>6</v>
      </c>
      <c r="R133" s="706" t="str">
        <f>IF(+All!$F208="UAB",+All!R208,IF(+All!$H208="UAB",+All!R208,0))</f>
        <v>UAB</v>
      </c>
      <c r="S133" s="708" t="str">
        <f>IF(+All!$F208="UAB",+All!S208,IF(+All!$H208="UAB",+All!S208,0))</f>
        <v>North Texas</v>
      </c>
      <c r="T133" s="706" t="str">
        <f>IF(+All!$F208="UAB",+All!T208,IF(+All!$H208="UAB",+All!T208,0))</f>
        <v>UAB</v>
      </c>
      <c r="U133" s="707" t="str">
        <f>IF(+All!$F208="UAB",+All!U208,IF(+All!$H208="UAB",+All!U208,0))</f>
        <v>W</v>
      </c>
      <c r="V133" s="706" t="e">
        <f>IF(+All!#REF!="UAB",+All!#REF!,IF(+All!#REF!="UAB",+All!#REF!,0))</f>
        <v>#REF!</v>
      </c>
      <c r="W133" s="707" t="e">
        <f>IF(+All!#REF!="UAB",+All!#REF!,IF(+All!#REF!="UAB",+All!#REF!,0))</f>
        <v>#REF!</v>
      </c>
      <c r="X133" s="706" t="e">
        <f>IF(+All!#REF!="UAB",+All!#REF!,IF(+All!#REF!="UAB",+All!#REF!,0))</f>
        <v>#REF!</v>
      </c>
      <c r="Y133" s="707" t="e">
        <f>IF(+All!#REF!="UAB",+All!#REF!,IF(+All!#REF!="UAB",+All!#REF!,0))</f>
        <v>#REF!</v>
      </c>
      <c r="Z133" s="706" t="e">
        <f>IF(+All!#REF!="UAB",+All!#REF!,IF(+All!#REF!="UAB",+All!#REF!,0))</f>
        <v>#REF!</v>
      </c>
      <c r="AA133" s="707" t="e">
        <f>IF(+All!#REF!="UAB",+All!#REF!,IF(+All!#REF!="UAB",+All!#REF!,0))</f>
        <v>#REF!</v>
      </c>
      <c r="AB133" s="706" t="e">
        <f>IF(+All!#REF!="UAB",+All!#REF!,IF(+All!#REF!="UAB",+All!#REF!,0))</f>
        <v>#REF!</v>
      </c>
      <c r="AC133" s="707" t="e">
        <f>IF(+All!#REF!="UAB",+All!#REF!,IF(+All!#REF!="UAB",+All!#REF!,0))</f>
        <v>#REF!</v>
      </c>
      <c r="AD133" s="706" t="e">
        <f>IF(+All!#REF!="UAB",+All!#REF!,IF(+All!#REF!="UAB",+All!#REF!,0))</f>
        <v>#REF!</v>
      </c>
      <c r="AE133" s="707" t="e">
        <f>IF(+All!#REF!="UAB",+All!#REF!,IF(+All!#REF!="UAB",+All!#REF!,0))</f>
        <v>#REF!</v>
      </c>
      <c r="AF133" s="706" t="e">
        <f>IF(+All!#REF!="UAB",+All!#REF!,IF(+All!#REF!="UAB",+All!#REF!,0))</f>
        <v>#REF!</v>
      </c>
      <c r="AG133" s="707" t="e">
        <f>IF(+All!#REF!="UAB",+All!#REF!,IF(+All!#REF!="UAB",+All!#REF!,0))</f>
        <v>#REF!</v>
      </c>
      <c r="AH133" s="706" t="e">
        <f>IF(+All!#REF!="UAB",+All!#REF!,IF(+All!#REF!="UAB",+All!#REF!,0))</f>
        <v>#REF!</v>
      </c>
      <c r="AI133" s="707" t="e">
        <f>IF(+All!#REF!="UAB",+All!#REF!,IF(+All!#REF!="UAB",+All!#REF!,0))</f>
        <v>#REF!</v>
      </c>
      <c r="AJ133" s="706" t="e">
        <f>IF(+All!#REF!="UAB",+All!#REF!,IF(+All!#REF!="UAB",+All!#REF!,0))</f>
        <v>#REF!</v>
      </c>
      <c r="AK133" s="707" t="e">
        <f>IF(+All!#REF!="UAB",+All!#REF!,IF(+All!#REF!="UAB",+All!#REF!,0))</f>
        <v>#REF!</v>
      </c>
      <c r="AL133" s="81" t="e">
        <f>IF(+All!#REF!="UAB",+All!#REF!,IF(+All!#REF!="UAB",+All!#REF!,0))</f>
        <v>#REF!</v>
      </c>
      <c r="AM133" s="82" t="e">
        <f>IF(+All!#REF!="UAB",+All!#REF!,IF(+All!#REF!="UAB",+All!#REF!,0))</f>
        <v>#REF!</v>
      </c>
      <c r="AN133" s="81" t="e">
        <f>IF(+All!#REF!="UAB",+All!#REF!,IF(+All!#REF!="UAB",+All!#REF!,0))</f>
        <v>#REF!</v>
      </c>
      <c r="AO133" s="83" t="e">
        <f>IF(+All!#REF!="UAB",+All!#REF!,IF(+All!#REF!="UAB",+All!#REF!,0))</f>
        <v>#REF!</v>
      </c>
      <c r="AP133" s="84" t="e">
        <f>IF(+All!#REF!="UAB",+All!#REF!,IF(+All!#REF!="UAB",+All!#REF!,0))</f>
        <v>#REF!</v>
      </c>
      <c r="AQ133" s="480" t="e">
        <f>IF(+All!#REF!="UAB",+All!#REF!,IF(+All!#REF!="UAB",+All!#REF!,0))</f>
        <v>#REF!</v>
      </c>
      <c r="AR133" s="482" t="e">
        <f>IF(+All!#REF!="UAB",+All!#REF!,IF(+All!#REF!="UAB",+All!#REF!,0))</f>
        <v>#REF!</v>
      </c>
      <c r="AS133" s="483" t="e">
        <f>IF(+All!#REF!="UAB",+All!#REF!,IF(+All!#REF!="UAB",+All!#REF!,0))</f>
        <v>#REF!</v>
      </c>
      <c r="AT133" s="483" t="e">
        <f>IF(+All!#REF!="UAB",+All!#REF!,IF(+All!#REF!="UAB",+All!#REF!,0))</f>
        <v>#REF!</v>
      </c>
      <c r="AU133" s="482" t="e">
        <f>IF(+All!#REF!="UAB",+All!#REF!,IF(+All!#REF!="UAB",+All!#REF!,0))</f>
        <v>#REF!</v>
      </c>
      <c r="AV133" s="483" t="e">
        <f>IF(+All!#REF!="UAB",+All!#REF!,IF(+All!#REF!="UAB",+All!#REF!,0))</f>
        <v>#REF!</v>
      </c>
      <c r="AW133" s="484" t="e">
        <f>IF(+All!#REF!="UAB",+All!#REF!,IF(+All!#REF!="UAB",+All!#REF!,0))</f>
        <v>#REF!</v>
      </c>
      <c r="AX133" s="483" t="e">
        <f>IF(+All!#REF!="UAB",+All!#REF!,IF(+All!#REF!="UAB",+All!#REF!,0))</f>
        <v>#REF!</v>
      </c>
      <c r="AY133" s="88" t="e">
        <f>IF(+All!#REF!="UAB",+All!#REF!,IF(+All!#REF!="UAB",+All!#REF!,0))</f>
        <v>#REF!</v>
      </c>
      <c r="AZ133" s="89" t="e">
        <f>IF(+All!#REF!="UAB",+All!#REF!,IF(+All!#REF!="UAB",+All!#REF!,0))</f>
        <v>#REF!</v>
      </c>
      <c r="BA133" s="90" t="e">
        <f>IF(+All!#REF!="UAB",+All!#REF!,IF(+All!#REF!="UAB",+All!#REF!,0))</f>
        <v>#REF!</v>
      </c>
      <c r="BB133" s="90" t="e">
        <f>IF(+All!#REF!="UAB",+All!#REF!,IF(+All!#REF!="UAB",+All!#REF!,0))</f>
        <v>#REF!</v>
      </c>
      <c r="BC133" s="91" t="e">
        <f>IF(+All!#REF!="UAB",+All!#REF!,IF(+All!#REF!="UAB",+All!#REF!,0))</f>
        <v>#REF!</v>
      </c>
      <c r="BD133" s="482" t="e">
        <f>IF(+All!#REF!="UAB",+All!#REF!,IF(+All!#REF!="UAB",+All!#REF!,0))</f>
        <v>#REF!</v>
      </c>
      <c r="BE133" s="483" t="e">
        <f>IF(+All!#REF!="UAB",+All!#REF!,IF(+All!#REF!="UAB",+All!#REF!,0))</f>
        <v>#REF!</v>
      </c>
      <c r="BF133" s="483" t="e">
        <f>IF(+All!#REF!="UAB",+All!#REF!,IF(+All!#REF!="UAB",+All!#REF!,0))</f>
        <v>#REF!</v>
      </c>
      <c r="BG133" s="482" t="e">
        <f>IF(+All!#REF!="UAB",+All!#REF!,IF(+All!#REF!="UAB",+All!#REF!,0))</f>
        <v>#REF!</v>
      </c>
      <c r="BH133" s="483" t="e">
        <f>IF(+All!#REF!="UAB",+All!#REF!,IF(+All!#REF!="UAB",+All!#REF!,0))</f>
        <v>#REF!</v>
      </c>
      <c r="BI133" s="484" t="e">
        <f>IF(+All!#REF!="UAB",+All!#REF!,IF(+All!#REF!="UAB",+All!#REF!,0))</f>
        <v>#REF!</v>
      </c>
      <c r="BJ133" s="92" t="e">
        <f>IF(+All!#REF!="UAB",+All!#REF!,IF(+All!#REF!="UAB",+All!#REF!,0))</f>
        <v>#REF!</v>
      </c>
      <c r="BK133" s="93" t="e">
        <f>IF(+All!#REF!="UAB",+All!#REF!,IF(+All!#REF!="UAB",+All!#REF!,0))</f>
        <v>#REF!</v>
      </c>
    </row>
    <row r="134" spans="1:63" x14ac:dyDescent="0.8">
      <c r="A134" s="70">
        <f>IF(+All!$F265="UAB",+All!A265,IF(+All!$H265="UAB",+All!A265,0))</f>
        <v>4</v>
      </c>
      <c r="B134" s="480" t="str">
        <f>IF(+All!$F265="UAB",+All!B265,IF(+All!$H265="UAB",+All!B265,0))</f>
        <v>Sat</v>
      </c>
      <c r="C134" s="72">
        <f>IF(+All!$F265="UAB",+All!C265,IF(+All!$H265="UAB",+All!C265,0))</f>
        <v>44464</v>
      </c>
      <c r="D134" s="73">
        <f>IF(+All!$F265="UAB",+All!D265,IF(+All!$H265="UAB",+All!D265,0))</f>
        <v>0.83333333333333337</v>
      </c>
      <c r="E134" s="707">
        <f>IF(+All!$F265="UAB",+All!E265,IF(+All!$H265="UAB",+All!E265,0))</f>
        <v>0</v>
      </c>
      <c r="F134" s="75" t="str">
        <f>IF(+All!$F265="UAB",+All!F265,IF(+All!$H265="UAB",+All!F265,0))</f>
        <v>UAB</v>
      </c>
      <c r="G134" s="76" t="str">
        <f>IF(+All!$F265="UAB",+All!G265,IF(+All!$H265="UAB",+All!G265,0))</f>
        <v>CUSA</v>
      </c>
      <c r="H134" s="75" t="str">
        <f>IF(+All!$F265="UAB",+All!H265,IF(+All!$H265="UAB",+All!H265,0))</f>
        <v>Tulane</v>
      </c>
      <c r="I134" s="76" t="str">
        <f>IF(+All!$F265="UAB",+All!I265,IF(+All!$H265="UAB",+All!I265,0))</f>
        <v>AAC</v>
      </c>
      <c r="J134" s="706" t="str">
        <f>IF(+All!$F265="UAB",+All!J265,IF(+All!$H265="UAB",+All!J265,0))</f>
        <v>Tulane</v>
      </c>
      <c r="K134" s="707" t="str">
        <f>IF(+All!$F265="UAB",+All!K265,IF(+All!$H265="UAB",+All!K265,0))</f>
        <v>UAB</v>
      </c>
      <c r="L134" s="78">
        <f>IF(+All!$F265="UAB",+All!L265,IF(+All!$H265="UAB",+All!L265,0))</f>
        <v>4</v>
      </c>
      <c r="M134" s="79">
        <f>IF(+All!$F265="UAB",+All!M265,IF(+All!$H265="UAB",+All!M265,0))</f>
        <v>55.5</v>
      </c>
      <c r="N134" s="706" t="str">
        <f>IF(+All!$F265="UAB",+All!N265,IF(+All!$H265="UAB",+All!N265,0))</f>
        <v>UAB</v>
      </c>
      <c r="O134" s="708">
        <f>IF(+All!$F265="UAB",+All!O265,IF(+All!$H265="UAB",+All!O265,0))</f>
        <v>28</v>
      </c>
      <c r="P134" s="708" t="str">
        <f>IF(+All!$F265="UAB",+All!P265,IF(+All!$H265="UAB",+All!P265,0))</f>
        <v>Tulane</v>
      </c>
      <c r="Q134" s="707">
        <f>IF(+All!$F265="UAB",+All!Q265,IF(+All!$H265="UAB",+All!Q265,0))</f>
        <v>21</v>
      </c>
      <c r="R134" s="706" t="str">
        <f>IF(+All!$F265="UAB",+All!R265,IF(+All!$H265="UAB",+All!R265,0))</f>
        <v>UAB</v>
      </c>
      <c r="S134" s="708" t="str">
        <f>IF(+All!$F265="UAB",+All!S265,IF(+All!$H265="UAB",+All!S265,0))</f>
        <v>Tulane</v>
      </c>
      <c r="T134" s="706" t="str">
        <f>IF(+All!$F265="UAB",+All!T265,IF(+All!$H265="UAB",+All!T265,0))</f>
        <v>Tulane</v>
      </c>
      <c r="U134" s="707" t="str">
        <f>IF(+All!$F265="UAB",+All!U265,IF(+All!$H265="UAB",+All!U265,0))</f>
        <v>L</v>
      </c>
      <c r="V134" s="706" t="e">
        <f>IF(+All!#REF!="UAB",+All!#REF!,IF(+All!#REF!="UAB",+All!#REF!,0))</f>
        <v>#REF!</v>
      </c>
      <c r="W134" s="707" t="e">
        <f>IF(+All!#REF!="UAB",+All!#REF!,IF(+All!#REF!="UAB",+All!#REF!,0))</f>
        <v>#REF!</v>
      </c>
      <c r="X134" s="706" t="e">
        <f>IF(+All!#REF!="UAB",+All!#REF!,IF(+All!#REF!="UAB",+All!#REF!,0))</f>
        <v>#REF!</v>
      </c>
      <c r="Y134" s="707" t="e">
        <f>IF(+All!#REF!="UAB",+All!#REF!,IF(+All!#REF!="UAB",+All!#REF!,0))</f>
        <v>#REF!</v>
      </c>
      <c r="Z134" s="706" t="e">
        <f>IF(+All!#REF!="UAB",+All!#REF!,IF(+All!#REF!="UAB",+All!#REF!,0))</f>
        <v>#REF!</v>
      </c>
      <c r="AA134" s="707" t="e">
        <f>IF(+All!#REF!="UAB",+All!#REF!,IF(+All!#REF!="UAB",+All!#REF!,0))</f>
        <v>#REF!</v>
      </c>
      <c r="AB134" s="706" t="e">
        <f>IF(+All!#REF!="UAB",+All!#REF!,IF(+All!#REF!="UAB",+All!#REF!,0))</f>
        <v>#REF!</v>
      </c>
      <c r="AC134" s="707" t="e">
        <f>IF(+All!#REF!="UAB",+All!#REF!,IF(+All!#REF!="UAB",+All!#REF!,0))</f>
        <v>#REF!</v>
      </c>
      <c r="AD134" s="706" t="e">
        <f>IF(+All!#REF!="UAB",+All!#REF!,IF(+All!#REF!="UAB",+All!#REF!,0))</f>
        <v>#REF!</v>
      </c>
      <c r="AE134" s="707" t="e">
        <f>IF(+All!#REF!="UAB",+All!#REF!,IF(+All!#REF!="UAB",+All!#REF!,0))</f>
        <v>#REF!</v>
      </c>
      <c r="AF134" s="706" t="e">
        <f>IF(+All!#REF!="UAB",+All!#REF!,IF(+All!#REF!="UAB",+All!#REF!,0))</f>
        <v>#REF!</v>
      </c>
      <c r="AG134" s="707" t="e">
        <f>IF(+All!#REF!="UAB",+All!#REF!,IF(+All!#REF!="UAB",+All!#REF!,0))</f>
        <v>#REF!</v>
      </c>
      <c r="AH134" s="706" t="e">
        <f>IF(+All!#REF!="UAB",+All!#REF!,IF(+All!#REF!="UAB",+All!#REF!,0))</f>
        <v>#REF!</v>
      </c>
      <c r="AI134" s="707" t="e">
        <f>IF(+All!#REF!="UAB",+All!#REF!,IF(+All!#REF!="UAB",+All!#REF!,0))</f>
        <v>#REF!</v>
      </c>
      <c r="AJ134" s="706" t="e">
        <f>IF(+All!#REF!="UAB",+All!#REF!,IF(+All!#REF!="UAB",+All!#REF!,0))</f>
        <v>#REF!</v>
      </c>
      <c r="AK134" s="707" t="e">
        <f>IF(+All!#REF!="UAB",+All!#REF!,IF(+All!#REF!="UAB",+All!#REF!,0))</f>
        <v>#REF!</v>
      </c>
      <c r="AL134" s="81" t="e">
        <f>IF(+All!#REF!="UAB",+All!#REF!,IF(+All!#REF!="UAB",+All!#REF!,0))</f>
        <v>#REF!</v>
      </c>
      <c r="AM134" s="82" t="e">
        <f>IF(+All!#REF!="UAB",+All!#REF!,IF(+All!#REF!="UAB",+All!#REF!,0))</f>
        <v>#REF!</v>
      </c>
      <c r="AN134" s="81" t="e">
        <f>IF(+All!#REF!="UAB",+All!#REF!,IF(+All!#REF!="UAB",+All!#REF!,0))</f>
        <v>#REF!</v>
      </c>
      <c r="AO134" s="83" t="e">
        <f>IF(+All!#REF!="UAB",+All!#REF!,IF(+All!#REF!="UAB",+All!#REF!,0))</f>
        <v>#REF!</v>
      </c>
      <c r="AP134" s="84" t="e">
        <f>IF(+All!#REF!="UAB",+All!#REF!,IF(+All!#REF!="UAB",+All!#REF!,0))</f>
        <v>#REF!</v>
      </c>
      <c r="AQ134" s="480" t="e">
        <f>IF(+All!#REF!="UAB",+All!#REF!,IF(+All!#REF!="UAB",+All!#REF!,0))</f>
        <v>#REF!</v>
      </c>
      <c r="AR134" s="482" t="e">
        <f>IF(+All!#REF!="UAB",+All!#REF!,IF(+All!#REF!="UAB",+All!#REF!,0))</f>
        <v>#REF!</v>
      </c>
      <c r="AS134" s="483" t="e">
        <f>IF(+All!#REF!="UAB",+All!#REF!,IF(+All!#REF!="UAB",+All!#REF!,0))</f>
        <v>#REF!</v>
      </c>
      <c r="AT134" s="483" t="e">
        <f>IF(+All!#REF!="UAB",+All!#REF!,IF(+All!#REF!="UAB",+All!#REF!,0))</f>
        <v>#REF!</v>
      </c>
      <c r="AU134" s="482" t="e">
        <f>IF(+All!#REF!="UAB",+All!#REF!,IF(+All!#REF!="UAB",+All!#REF!,0))</f>
        <v>#REF!</v>
      </c>
      <c r="AV134" s="483" t="e">
        <f>IF(+All!#REF!="UAB",+All!#REF!,IF(+All!#REF!="UAB",+All!#REF!,0))</f>
        <v>#REF!</v>
      </c>
      <c r="AW134" s="484" t="e">
        <f>IF(+All!#REF!="UAB",+All!#REF!,IF(+All!#REF!="UAB",+All!#REF!,0))</f>
        <v>#REF!</v>
      </c>
      <c r="AX134" s="483" t="e">
        <f>IF(+All!#REF!="UAB",+All!#REF!,IF(+All!#REF!="UAB",+All!#REF!,0))</f>
        <v>#REF!</v>
      </c>
      <c r="AY134" s="88" t="e">
        <f>IF(+All!#REF!="UAB",+All!#REF!,IF(+All!#REF!="UAB",+All!#REF!,0))</f>
        <v>#REF!</v>
      </c>
      <c r="AZ134" s="89" t="e">
        <f>IF(+All!#REF!="UAB",+All!#REF!,IF(+All!#REF!="UAB",+All!#REF!,0))</f>
        <v>#REF!</v>
      </c>
      <c r="BA134" s="90" t="e">
        <f>IF(+All!#REF!="UAB",+All!#REF!,IF(+All!#REF!="UAB",+All!#REF!,0))</f>
        <v>#REF!</v>
      </c>
      <c r="BB134" s="90" t="e">
        <f>IF(+All!#REF!="UAB",+All!#REF!,IF(+All!#REF!="UAB",+All!#REF!,0))</f>
        <v>#REF!</v>
      </c>
      <c r="BC134" s="91" t="e">
        <f>IF(+All!#REF!="UAB",+All!#REF!,IF(+All!#REF!="UAB",+All!#REF!,0))</f>
        <v>#REF!</v>
      </c>
      <c r="BD134" s="482" t="e">
        <f>IF(+All!#REF!="UAB",+All!#REF!,IF(+All!#REF!="UAB",+All!#REF!,0))</f>
        <v>#REF!</v>
      </c>
      <c r="BE134" s="483" t="e">
        <f>IF(+All!#REF!="UAB",+All!#REF!,IF(+All!#REF!="UAB",+All!#REF!,0))</f>
        <v>#REF!</v>
      </c>
      <c r="BF134" s="483" t="e">
        <f>IF(+All!#REF!="UAB",+All!#REF!,IF(+All!#REF!="UAB",+All!#REF!,0))</f>
        <v>#REF!</v>
      </c>
      <c r="BG134" s="482" t="e">
        <f>IF(+All!#REF!="UAB",+All!#REF!,IF(+All!#REF!="UAB",+All!#REF!,0))</f>
        <v>#REF!</v>
      </c>
      <c r="BH134" s="483" t="e">
        <f>IF(+All!#REF!="UAB",+All!#REF!,IF(+All!#REF!="UAB",+All!#REF!,0))</f>
        <v>#REF!</v>
      </c>
      <c r="BI134" s="484" t="e">
        <f>IF(+All!#REF!="UAB",+All!#REF!,IF(+All!#REF!="UAB",+All!#REF!,0))</f>
        <v>#REF!</v>
      </c>
      <c r="BJ134" s="92" t="e">
        <f>IF(+All!#REF!="UAB",+All!#REF!,IF(+All!#REF!="UAB",+All!#REF!,0))</f>
        <v>#REF!</v>
      </c>
      <c r="BK134" s="93" t="e">
        <f>IF(+All!#REF!="UAB",+All!#REF!,IF(+All!#REF!="UAB",+All!#REF!,0))</f>
        <v>#REF!</v>
      </c>
    </row>
    <row r="135" spans="1:63" x14ac:dyDescent="0.8">
      <c r="A135" s="70">
        <f>IF(+All!$F357="UAB",+All!A357,IF(+All!$H357="UAB",+All!A357,0))</f>
        <v>5</v>
      </c>
      <c r="B135" s="480" t="str">
        <f>IF(+All!$F357="UAB",+All!B357,IF(+All!$H357="UAB",+All!B357,0))</f>
        <v>Sat</v>
      </c>
      <c r="C135" s="72">
        <f>IF(+All!$F357="UAB",+All!C357,IF(+All!$H357="UAB",+All!C357,0))</f>
        <v>44471</v>
      </c>
      <c r="D135" s="73">
        <f>IF(+All!$F357="UAB",+All!D357,IF(+All!$H357="UAB",+All!D357,0))</f>
        <v>0.79166666666666663</v>
      </c>
      <c r="E135" s="707" t="str">
        <f>IF(+All!$F357="UAB",+All!E357,IF(+All!$H357="UAB",+All!E357,0))</f>
        <v>CBSSN</v>
      </c>
      <c r="F135" s="75" t="str">
        <f>IF(+All!$F357="UAB",+All!F357,IF(+All!$H357="UAB",+All!F357,0))</f>
        <v>Liberty</v>
      </c>
      <c r="G135" s="76" t="str">
        <f>IF(+All!$F357="UAB",+All!G357,IF(+All!$H357="UAB",+All!G357,0))</f>
        <v>Ind</v>
      </c>
      <c r="H135" s="75" t="str">
        <f>IF(+All!$F357="UAB",+All!H357,IF(+All!$H357="UAB",+All!H357,0))</f>
        <v>UAB</v>
      </c>
      <c r="I135" s="76" t="str">
        <f>IF(+All!$F357="UAB",+All!I357,IF(+All!$H357="UAB",+All!I357,0))</f>
        <v>CUSA</v>
      </c>
      <c r="J135" s="706" t="str">
        <f>IF(+All!$F357="UAB",+All!J357,IF(+All!$H357="UAB",+All!J357,0))</f>
        <v>UAB</v>
      </c>
      <c r="K135" s="707" t="str">
        <f>IF(+All!$F357="UAB",+All!K357,IF(+All!$H357="UAB",+All!K357,0))</f>
        <v>Liberty</v>
      </c>
      <c r="L135" s="78">
        <f>IF(+All!$F357="UAB",+All!L357,IF(+All!$H357="UAB",+All!L357,0))</f>
        <v>1.5</v>
      </c>
      <c r="M135" s="79">
        <f>IF(+All!$F357="UAB",+All!M357,IF(+All!$H357="UAB",+All!M357,0))</f>
        <v>49.5</v>
      </c>
      <c r="N135" s="706" t="str">
        <f>IF(+All!$F357="UAB",+All!N357,IF(+All!$H357="UAB",+All!N357,0))</f>
        <v>Liberty</v>
      </c>
      <c r="O135" s="708">
        <f>IF(+All!$F357="UAB",+All!O357,IF(+All!$H357="UAB",+All!O357,0))</f>
        <v>36</v>
      </c>
      <c r="P135" s="708" t="str">
        <f>IF(+All!$F357="UAB",+All!P357,IF(+All!$H357="UAB",+All!P357,0))</f>
        <v>UAB</v>
      </c>
      <c r="Q135" s="707">
        <f>IF(+All!$F357="UAB",+All!Q357,IF(+All!$H357="UAB",+All!Q357,0))</f>
        <v>12</v>
      </c>
      <c r="R135" s="706" t="str">
        <f>IF(+All!$F357="UAB",+All!R357,IF(+All!$H357="UAB",+All!R357,0))</f>
        <v>Liberty</v>
      </c>
      <c r="S135" s="708" t="str">
        <f>IF(+All!$F357="UAB",+All!S357,IF(+All!$H357="UAB",+All!S357,0))</f>
        <v>UAB</v>
      </c>
      <c r="T135" s="706" t="str">
        <f>IF(+All!$F357="UAB",+All!T357,IF(+All!$H357="UAB",+All!T357,0))</f>
        <v>Liberty</v>
      </c>
      <c r="U135" s="707" t="str">
        <f>IF(+All!$F357="UAB",+All!U357,IF(+All!$H357="UAB",+All!U357,0))</f>
        <v>W</v>
      </c>
      <c r="V135" s="706">
        <f>IF(+All!$F270="UAB",+All!#REF!,IF(+All!$H270="UAB",+All!#REF!,0))</f>
        <v>0</v>
      </c>
      <c r="W135" s="707">
        <f>IF(+All!$F270="UAB",+All!#REF!,IF(+All!$H270="UAB",+All!#REF!,0))</f>
        <v>0</v>
      </c>
      <c r="X135" s="706">
        <f>IF(+All!$F270="UAB",+All!#REF!,IF(+All!$H270="UAB",+All!#REF!,0))</f>
        <v>0</v>
      </c>
      <c r="Y135" s="707">
        <f>IF(+All!$F270="UAB",+All!#REF!,IF(+All!$H270="UAB",+All!#REF!,0))</f>
        <v>0</v>
      </c>
      <c r="Z135" s="706">
        <f>IF(+All!$F270="UAB",+All!#REF!,IF(+All!$H270="UAB",+All!#REF!,0))</f>
        <v>0</v>
      </c>
      <c r="AA135" s="707">
        <f>IF(+All!$F270="UAB",+All!#REF!,IF(+All!$H270="UAB",+All!#REF!,0))</f>
        <v>0</v>
      </c>
      <c r="AB135" s="706">
        <f>IF(+All!$F270="UAB",+All!#REF!,IF(+All!$H270="UAB",+All!#REF!,0))</f>
        <v>0</v>
      </c>
      <c r="AC135" s="707">
        <f>IF(+All!$F270="UAB",+All!#REF!,IF(+All!$H270="UAB",+All!#REF!,0))</f>
        <v>0</v>
      </c>
      <c r="AD135" s="706">
        <f>IF(+All!$F270="UAB",+All!#REF!,IF(+All!$H270="UAB",+All!#REF!,0))</f>
        <v>0</v>
      </c>
      <c r="AE135" s="707">
        <f>IF(+All!$F270="UAB",+All!#REF!,IF(+All!$H270="UAB",+All!#REF!,0))</f>
        <v>0</v>
      </c>
      <c r="AF135" s="706">
        <f>IF(+All!$F270="UAB",+All!#REF!,IF(+All!$H270="UAB",+All!#REF!,0))</f>
        <v>0</v>
      </c>
      <c r="AG135" s="707">
        <f>IF(+All!$F270="UAB",+All!#REF!,IF(+All!$H270="UAB",+All!#REF!,0))</f>
        <v>0</v>
      </c>
      <c r="AH135" s="706">
        <f>IF(+All!$F270="UAB",+All!#REF!,IF(+All!$H270="UAB",+All!#REF!,0))</f>
        <v>0</v>
      </c>
      <c r="AI135" s="707">
        <f>IF(+All!$F270="UAB",+All!#REF!,IF(+All!$H270="UAB",+All!#REF!,0))</f>
        <v>0</v>
      </c>
      <c r="AJ135" s="706">
        <f>IF(+All!$F270="UAB",+All!#REF!,IF(+All!$H270="UAB",+All!#REF!,0))</f>
        <v>0</v>
      </c>
      <c r="AK135" s="707">
        <f>IF(+All!$F270="UAB",+All!#REF!,IF(+All!$H270="UAB",+All!#REF!,0))</f>
        <v>0</v>
      </c>
      <c r="AL135" s="81">
        <f>IF(+All!$F270="UAB",+All!V270,IF(+All!$H270="UAB",+All!V270,0))</f>
        <v>0</v>
      </c>
      <c r="AM135" s="82">
        <f>IF(+All!$F270="UAB",+All!W270,IF(+All!$H270="UAB",+All!W270,0))</f>
        <v>0</v>
      </c>
      <c r="AN135" s="81">
        <f>IF(+All!$F270="UAB",+All!X270,IF(+All!$H270="UAB",+All!X270,0))</f>
        <v>0</v>
      </c>
      <c r="AO135" s="83">
        <f>IF(+All!$F270="UAB",+All!Y270,IF(+All!$H270="UAB",+All!Y270,0))</f>
        <v>0</v>
      </c>
      <c r="AP135" s="84">
        <f>IF(+All!$F270="UAB",+All!Z270,IF(+All!$H270="UAB",+All!Z270,0))</f>
        <v>0</v>
      </c>
      <c r="AQ135" s="480">
        <f>IF(+All!$F270="UAB",+All!#REF!,IF(+All!$H270="UAB",+All!#REF!,0))</f>
        <v>0</v>
      </c>
      <c r="AR135" s="482">
        <f>IF(+All!$F270="UAB",+All!#REF!,IF(+All!$H270="UAB",+All!#REF!,0))</f>
        <v>0</v>
      </c>
      <c r="AS135" s="483">
        <f>IF(+All!$F270="UAB",+All!#REF!,IF(+All!$H270="UAB",+All!#REF!,0))</f>
        <v>0</v>
      </c>
      <c r="AT135" s="483">
        <f>IF(+All!$F270="UAB",+All!#REF!,IF(+All!$H270="UAB",+All!#REF!,0))</f>
        <v>0</v>
      </c>
      <c r="AU135" s="482">
        <f>IF(+All!$F270="UAB",+All!#REF!,IF(+All!$H270="UAB",+All!#REF!,0))</f>
        <v>0</v>
      </c>
      <c r="AV135" s="483">
        <f>IF(+All!$F270="UAB",+All!#REF!,IF(+All!$H270="UAB",+All!#REF!,0))</f>
        <v>0</v>
      </c>
      <c r="AW135" s="484">
        <f>IF(+All!$F270="UAB",+All!#REF!,IF(+All!$H270="UAB",+All!#REF!,0))</f>
        <v>0</v>
      </c>
      <c r="AX135" s="483">
        <f>IF(+All!$F270="UAB",+All!#REF!,IF(+All!$H270="UAB",+All!#REF!,0))</f>
        <v>0</v>
      </c>
      <c r="AY135" s="88">
        <f>IF(+All!$F270="UAB",+All!#REF!,IF(+All!$H270="UAB",+All!#REF!,0))</f>
        <v>0</v>
      </c>
      <c r="AZ135" s="89">
        <f>IF(+All!$F270="UAB",+All!#REF!,IF(+All!$H270="UAB",+All!#REF!,0))</f>
        <v>0</v>
      </c>
      <c r="BA135" s="90">
        <f>IF(+All!$F270="UAB",+All!#REF!,IF(+All!$H270="UAB",+All!#REF!,0))</f>
        <v>0</v>
      </c>
      <c r="BB135" s="90">
        <f>IF(+All!$F270="UAB",+All!#REF!,IF(+All!$H270="UAB",+All!#REF!,0))</f>
        <v>0</v>
      </c>
      <c r="BC135" s="91">
        <f>IF(+All!$F270="UAB",+All!#REF!,IF(+All!$H270="UAB",+All!#REF!,0))</f>
        <v>0</v>
      </c>
      <c r="BD135" s="482">
        <f>IF(+All!$F270="UAB",+All!#REF!,IF(+All!$H270="UAB",+All!#REF!,0))</f>
        <v>0</v>
      </c>
      <c r="BE135" s="483">
        <f>IF(+All!$F270="UAB",+All!#REF!,IF(+All!$H270="UAB",+All!#REF!,0))</f>
        <v>0</v>
      </c>
      <c r="BF135" s="483">
        <f>IF(+All!$F270="UAB",+All!#REF!,IF(+All!$H270="UAB",+All!#REF!,0))</f>
        <v>0</v>
      </c>
      <c r="BG135" s="482">
        <f>IF(+All!$F270="UAB",+All!#REF!,IF(+All!$H270="UAB",+All!#REF!,0))</f>
        <v>0</v>
      </c>
      <c r="BH135" s="483">
        <f>IF(+All!$F270="UAB",+All!#REF!,IF(+All!$H270="UAB",+All!#REF!,0))</f>
        <v>0</v>
      </c>
      <c r="BI135" s="484">
        <f>IF(+All!$F270="UAB",+All!#REF!,IF(+All!$H270="UAB",+All!#REF!,0))</f>
        <v>0</v>
      </c>
      <c r="BJ135" s="92">
        <f>IF(+All!$F270="UAB",+All!#REF!,IF(+All!$H270="UAB",+All!#REF!,0))</f>
        <v>0</v>
      </c>
      <c r="BK135" s="93">
        <f>IF(+All!$F270="UAB",+All!#REF!,IF(+All!$H270="UAB",+All!#REF!,0))</f>
        <v>0</v>
      </c>
    </row>
    <row r="136" spans="1:63" x14ac:dyDescent="0.8">
      <c r="A136" s="70">
        <f>IF(+All!$F420="UAB",+All!A420,IF(+All!$H420="UAB",+All!A420,0))</f>
        <v>6</v>
      </c>
      <c r="B136" s="480" t="str">
        <f>IF(+All!$F420="UAB",+All!B420,IF(+All!$H420="UAB",+All!B420,0))</f>
        <v>Sat</v>
      </c>
      <c r="C136" s="72">
        <f>IF(+All!$F420="UAB",+All!C420,IF(+All!$H420="UAB",+All!C420,0))</f>
        <v>44478</v>
      </c>
      <c r="D136" s="73">
        <f>IF(+All!$F420="UAB",+All!D420,IF(+All!$H420="UAB",+All!D420,0))</f>
        <v>0.64583333333333337</v>
      </c>
      <c r="E136" s="707">
        <f>IF(+All!$F420="UAB",+All!E420,IF(+All!$H420="UAB",+All!E420,0))</f>
        <v>0</v>
      </c>
      <c r="F136" s="75" t="str">
        <f>IF(+All!$F420="UAB",+All!F420,IF(+All!$H420="UAB",+All!F420,0))</f>
        <v>Florida Atlantic</v>
      </c>
      <c r="G136" s="76" t="str">
        <f>IF(+All!$F420="UAB",+All!G420,IF(+All!$H420="UAB",+All!G420,0))</f>
        <v>CUSA</v>
      </c>
      <c r="H136" s="75" t="str">
        <f>IF(+All!$F420="UAB",+All!H420,IF(+All!$H420="UAB",+All!H420,0))</f>
        <v>UAB</v>
      </c>
      <c r="I136" s="76" t="str">
        <f>IF(+All!$F420="UAB",+All!I420,IF(+All!$H420="UAB",+All!I420,0))</f>
        <v>CUSA</v>
      </c>
      <c r="J136" s="706" t="str">
        <f>IF(+All!$F420="UAB",+All!J420,IF(+All!$H420="UAB",+All!J420,0))</f>
        <v>UAB</v>
      </c>
      <c r="K136" s="707" t="str">
        <f>IF(+All!$F420="UAB",+All!K420,IF(+All!$H420="UAB",+All!K420,0))</f>
        <v>Florida Atlantic</v>
      </c>
      <c r="L136" s="78">
        <f>IF(+All!$F420="UAB",+All!L420,IF(+All!$H420="UAB",+All!L420,0))</f>
        <v>4.5</v>
      </c>
      <c r="M136" s="79">
        <f>IF(+All!$F420="UAB",+All!M420,IF(+All!$H420="UAB",+All!M420,0))</f>
        <v>48.5</v>
      </c>
      <c r="N136" s="706" t="str">
        <f>IF(+All!$F420="UAB",+All!N420,IF(+All!$H420="UAB",+All!N420,0))</f>
        <v>UAB</v>
      </c>
      <c r="O136" s="708">
        <f>IF(+All!$F420="UAB",+All!O420,IF(+All!$H420="UAB",+All!O420,0))</f>
        <v>31</v>
      </c>
      <c r="P136" s="708" t="str">
        <f>IF(+All!$F420="UAB",+All!P420,IF(+All!$H420="UAB",+All!P420,0))</f>
        <v>Florida Atlantic</v>
      </c>
      <c r="Q136" s="707">
        <f>IF(+All!$F420="UAB",+All!Q420,IF(+All!$H420="UAB",+All!Q420,0))</f>
        <v>14</v>
      </c>
      <c r="R136" s="706" t="str">
        <f>IF(+All!$F420="UAB",+All!R420,IF(+All!$H420="UAB",+All!R420,0))</f>
        <v>UAB</v>
      </c>
      <c r="S136" s="708" t="str">
        <f>IF(+All!$F420="UAB",+All!S420,IF(+All!$H420="UAB",+All!S420,0))</f>
        <v>Florida Atlantic</v>
      </c>
      <c r="T136" s="706" t="str">
        <f>IF(+All!$F420="UAB",+All!T420,IF(+All!$H420="UAB",+All!T420,0))</f>
        <v>UAB</v>
      </c>
      <c r="U136" s="707" t="str">
        <f>IF(+All!$F420="UAB",+All!U420,IF(+All!$H420="UAB",+All!U420,0))</f>
        <v>W</v>
      </c>
      <c r="V136" s="706">
        <f>IF(+All!$F323="UAB",+All!#REF!,IF(+All!$H323="UAB",+All!#REF!,0))</f>
        <v>0</v>
      </c>
      <c r="W136" s="707">
        <f>IF(+All!$F323="UAB",+All!#REF!,IF(+All!$H323="UAB",+All!#REF!,0))</f>
        <v>0</v>
      </c>
      <c r="X136" s="706">
        <f>IF(+All!$F323="UAB",+All!#REF!,IF(+All!$H323="UAB",+All!#REF!,0))</f>
        <v>0</v>
      </c>
      <c r="Y136" s="707">
        <f>IF(+All!$F323="UAB",+All!#REF!,IF(+All!$H323="UAB",+All!#REF!,0))</f>
        <v>0</v>
      </c>
      <c r="Z136" s="706">
        <f>IF(+All!$F323="UAB",+All!#REF!,IF(+All!$H323="UAB",+All!#REF!,0))</f>
        <v>0</v>
      </c>
      <c r="AA136" s="707">
        <f>IF(+All!$F323="UAB",+All!#REF!,IF(+All!$H323="UAB",+All!#REF!,0))</f>
        <v>0</v>
      </c>
      <c r="AB136" s="706">
        <f>IF(+All!$F323="UAB",+All!#REF!,IF(+All!$H323="UAB",+All!#REF!,0))</f>
        <v>0</v>
      </c>
      <c r="AC136" s="707">
        <f>IF(+All!$F323="UAB",+All!#REF!,IF(+All!$H323="UAB",+All!#REF!,0))</f>
        <v>0</v>
      </c>
      <c r="AD136" s="706">
        <f>IF(+All!$F323="UAB",+All!#REF!,IF(+All!$H323="UAB",+All!#REF!,0))</f>
        <v>0</v>
      </c>
      <c r="AE136" s="707">
        <f>IF(+All!$F323="UAB",+All!#REF!,IF(+All!$H323="UAB",+All!#REF!,0))</f>
        <v>0</v>
      </c>
      <c r="AF136" s="706">
        <f>IF(+All!$F323="UAB",+All!#REF!,IF(+All!$H323="UAB",+All!#REF!,0))</f>
        <v>0</v>
      </c>
      <c r="AG136" s="707">
        <f>IF(+All!$F323="UAB",+All!#REF!,IF(+All!$H323="UAB",+All!#REF!,0))</f>
        <v>0</v>
      </c>
      <c r="AH136" s="706">
        <f>IF(+All!$F323="UAB",+All!#REF!,IF(+All!$H323="UAB",+All!#REF!,0))</f>
        <v>0</v>
      </c>
      <c r="AI136" s="707">
        <f>IF(+All!$F323="UAB",+All!#REF!,IF(+All!$H323="UAB",+All!#REF!,0))</f>
        <v>0</v>
      </c>
      <c r="AJ136" s="706">
        <f>IF(+All!$F323="UAB",+All!#REF!,IF(+All!$H323="UAB",+All!#REF!,0))</f>
        <v>0</v>
      </c>
      <c r="AK136" s="707">
        <f>IF(+All!$F323="UAB",+All!#REF!,IF(+All!$H323="UAB",+All!#REF!,0))</f>
        <v>0</v>
      </c>
      <c r="AL136" s="81">
        <f>IF(+All!$F323="UAB",+All!V323,IF(+All!$H323="UAB",+All!V323,0))</f>
        <v>0</v>
      </c>
      <c r="AM136" s="82">
        <f>IF(+All!$F323="UAB",+All!W323,IF(+All!$H323="UAB",+All!W323,0))</f>
        <v>0</v>
      </c>
      <c r="AN136" s="81">
        <f>IF(+All!$F323="UAB",+All!X323,IF(+All!$H323="UAB",+All!X323,0))</f>
        <v>0</v>
      </c>
      <c r="AO136" s="83">
        <f>IF(+All!$F323="UAB",+All!Y323,IF(+All!$H323="UAB",+All!Y323,0))</f>
        <v>0</v>
      </c>
      <c r="AP136" s="84">
        <f>IF(+All!$F323="UAB",+All!Z323,IF(+All!$H323="UAB",+All!Z323,0))</f>
        <v>0</v>
      </c>
      <c r="AQ136" s="480">
        <f>IF(+All!$F323="UAB",+All!#REF!,IF(+All!$H323="UAB",+All!#REF!,0))</f>
        <v>0</v>
      </c>
      <c r="AR136" s="482">
        <f>IF(+All!$F323="UAB",+All!#REF!,IF(+All!$H323="UAB",+All!#REF!,0))</f>
        <v>0</v>
      </c>
      <c r="AS136" s="483">
        <f>IF(+All!$F323="UAB",+All!#REF!,IF(+All!$H323="UAB",+All!#REF!,0))</f>
        <v>0</v>
      </c>
      <c r="AT136" s="483">
        <f>IF(+All!$F323="UAB",+All!#REF!,IF(+All!$H323="UAB",+All!#REF!,0))</f>
        <v>0</v>
      </c>
      <c r="AU136" s="482">
        <f>IF(+All!$F323="UAB",+All!#REF!,IF(+All!$H323="UAB",+All!#REF!,0))</f>
        <v>0</v>
      </c>
      <c r="AV136" s="483">
        <f>IF(+All!$F323="UAB",+All!#REF!,IF(+All!$H323="UAB",+All!#REF!,0))</f>
        <v>0</v>
      </c>
      <c r="AW136" s="484">
        <f>IF(+All!$F323="UAB",+All!#REF!,IF(+All!$H323="UAB",+All!#REF!,0))</f>
        <v>0</v>
      </c>
      <c r="AX136" s="483">
        <f>IF(+All!$F323="UAB",+All!#REF!,IF(+All!$H323="UAB",+All!#REF!,0))</f>
        <v>0</v>
      </c>
      <c r="AY136" s="88">
        <f>IF(+All!$F323="UAB",+All!#REF!,IF(+All!$H323="UAB",+All!#REF!,0))</f>
        <v>0</v>
      </c>
      <c r="AZ136" s="89">
        <f>IF(+All!$F323="UAB",+All!#REF!,IF(+All!$H323="UAB",+All!#REF!,0))</f>
        <v>0</v>
      </c>
      <c r="BA136" s="90">
        <f>IF(+All!$F323="UAB",+All!#REF!,IF(+All!$H323="UAB",+All!#REF!,0))</f>
        <v>0</v>
      </c>
      <c r="BB136" s="90">
        <f>IF(+All!$F323="UAB",+All!#REF!,IF(+All!$H323="UAB",+All!#REF!,0))</f>
        <v>0</v>
      </c>
      <c r="BC136" s="91">
        <f>IF(+All!$F323="UAB",+All!#REF!,IF(+All!$H323="UAB",+All!#REF!,0))</f>
        <v>0</v>
      </c>
      <c r="BD136" s="482">
        <f>IF(+All!$F323="UAB",+All!#REF!,IF(+All!$H323="UAB",+All!#REF!,0))</f>
        <v>0</v>
      </c>
      <c r="BE136" s="483">
        <f>IF(+All!$F323="UAB",+All!#REF!,IF(+All!$H323="UAB",+All!#REF!,0))</f>
        <v>0</v>
      </c>
      <c r="BF136" s="483">
        <f>IF(+All!$F323="UAB",+All!#REF!,IF(+All!$H323="UAB",+All!#REF!,0))</f>
        <v>0</v>
      </c>
      <c r="BG136" s="482">
        <f>IF(+All!$F323="UAB",+All!#REF!,IF(+All!$H323="UAB",+All!#REF!,0))</f>
        <v>0</v>
      </c>
      <c r="BH136" s="483">
        <f>IF(+All!$F323="UAB",+All!#REF!,IF(+All!$H323="UAB",+All!#REF!,0))</f>
        <v>0</v>
      </c>
      <c r="BI136" s="484">
        <f>IF(+All!$F323="UAB",+All!#REF!,IF(+All!$H323="UAB",+All!#REF!,0))</f>
        <v>0</v>
      </c>
      <c r="BJ136" s="92">
        <f>IF(+All!$F323="UAB",+All!#REF!,IF(+All!$H323="UAB",+All!#REF!,0))</f>
        <v>0</v>
      </c>
      <c r="BK136" s="93">
        <f>IF(+All!$F323="UAB",+All!#REF!,IF(+All!$H323="UAB",+All!#REF!,0))</f>
        <v>0</v>
      </c>
    </row>
    <row r="137" spans="1:63" x14ac:dyDescent="0.8">
      <c r="A137" s="70">
        <f>IF(+All!$F500="UAB",+All!A500,IF(+All!$H500="UAB",+All!A500,0))</f>
        <v>7</v>
      </c>
      <c r="B137" s="480" t="str">
        <f>IF(+All!$F500="UAB",+All!B500,IF(+All!$H500="UAB",+All!B500,0))</f>
        <v>Sat</v>
      </c>
      <c r="C137" s="72">
        <f>IF(+All!$F500="UAB",+All!C500,IF(+All!$H500="UAB",+All!C500,0))</f>
        <v>44485</v>
      </c>
      <c r="D137" s="73">
        <f>IF(+All!$F500="UAB",+All!D500,IF(+All!$H500="UAB",+All!D500,0))</f>
        <v>0.64583333333333337</v>
      </c>
      <c r="E137" s="707">
        <f>IF(+All!$F500="UAB",+All!E500,IF(+All!$H500="UAB",+All!E500,0))</f>
        <v>0</v>
      </c>
      <c r="F137" s="75" t="str">
        <f>IF(+All!$F500="UAB",+All!F500,IF(+All!$H500="UAB",+All!F500,0))</f>
        <v>UAB</v>
      </c>
      <c r="G137" s="76" t="str">
        <f>IF(+All!$F500="UAB",+All!G500,IF(+All!$H500="UAB",+All!G500,0))</f>
        <v>CUSA</v>
      </c>
      <c r="H137" s="75" t="str">
        <f>IF(+All!$F500="UAB",+All!H500,IF(+All!$H500="UAB",+All!H500,0))</f>
        <v>Southern Miss</v>
      </c>
      <c r="I137" s="76" t="str">
        <f>IF(+All!$F500="UAB",+All!I500,IF(+All!$H500="UAB",+All!I500,0))</f>
        <v>CUSA</v>
      </c>
      <c r="J137" s="706" t="str">
        <f>IF(+All!$F500="UAB",+All!J500,IF(+All!$H500="UAB",+All!J500,0))</f>
        <v>UAB</v>
      </c>
      <c r="K137" s="707" t="str">
        <f>IF(+All!$F500="UAB",+All!K500,IF(+All!$H500="UAB",+All!K500,0))</f>
        <v>Southern Miss</v>
      </c>
      <c r="L137" s="78">
        <f>IF(+All!$F500="UAB",+All!L500,IF(+All!$H500="UAB",+All!L500,0))</f>
        <v>16</v>
      </c>
      <c r="M137" s="79">
        <f>IF(+All!$F500="UAB",+All!M500,IF(+All!$H500="UAB",+All!M500,0))</f>
        <v>43.5</v>
      </c>
      <c r="N137" s="706" t="str">
        <f>IF(+All!$F500="UAB",+All!N500,IF(+All!$H500="UAB",+All!N500,0))</f>
        <v>UAB</v>
      </c>
      <c r="O137" s="708">
        <f>IF(+All!$F500="UAB",+All!O500,IF(+All!$H500="UAB",+All!O500,0))</f>
        <v>34</v>
      </c>
      <c r="P137" s="708" t="str">
        <f>IF(+All!$F500="UAB",+All!P500,IF(+All!$H500="UAB",+All!P500,0))</f>
        <v>Southern Miss</v>
      </c>
      <c r="Q137" s="707">
        <f>IF(+All!$F500="UAB",+All!Q500,IF(+All!$H500="UAB",+All!Q500,0))</f>
        <v>0</v>
      </c>
      <c r="R137" s="706" t="str">
        <f>IF(+All!$F500="UAB",+All!R500,IF(+All!$H500="UAB",+All!R500,0))</f>
        <v>UAB</v>
      </c>
      <c r="S137" s="708" t="str">
        <f>IF(+All!$F500="UAB",+All!S500,IF(+All!$H500="UAB",+All!S500,0))</f>
        <v>Southern Miss</v>
      </c>
      <c r="T137" s="706" t="str">
        <f>IF(+All!$F500="UAB",+All!T500,IF(+All!$H500="UAB",+All!T500,0))</f>
        <v>UAB</v>
      </c>
      <c r="U137" s="707" t="str">
        <f>IF(+All!$F500="UAB",+All!U500,IF(+All!$H500="UAB",+All!U500,0))</f>
        <v>W</v>
      </c>
      <c r="V137" s="706" t="e">
        <f>IF(+All!#REF!="UAB",+All!#REF!,IF(+All!#REF!="UAB",+All!#REF!,0))</f>
        <v>#REF!</v>
      </c>
      <c r="W137" s="707" t="e">
        <f>IF(+All!#REF!="UAB",+All!#REF!,IF(+All!#REF!="UAB",+All!#REF!,0))</f>
        <v>#REF!</v>
      </c>
      <c r="X137" s="706" t="e">
        <f>IF(+All!#REF!="UAB",+All!#REF!,IF(+All!#REF!="UAB",+All!#REF!,0))</f>
        <v>#REF!</v>
      </c>
      <c r="Y137" s="707" t="e">
        <f>IF(+All!#REF!="UAB",+All!#REF!,IF(+All!#REF!="UAB",+All!#REF!,0))</f>
        <v>#REF!</v>
      </c>
      <c r="Z137" s="706" t="e">
        <f>IF(+All!#REF!="UAB",+All!#REF!,IF(+All!#REF!="UAB",+All!#REF!,0))</f>
        <v>#REF!</v>
      </c>
      <c r="AA137" s="707" t="e">
        <f>IF(+All!#REF!="UAB",+All!#REF!,IF(+All!#REF!="UAB",+All!#REF!,0))</f>
        <v>#REF!</v>
      </c>
      <c r="AB137" s="706" t="e">
        <f>IF(+All!#REF!="UAB",+All!#REF!,IF(+All!#REF!="UAB",+All!#REF!,0))</f>
        <v>#REF!</v>
      </c>
      <c r="AC137" s="707" t="e">
        <f>IF(+All!#REF!="UAB",+All!#REF!,IF(+All!#REF!="UAB",+All!#REF!,0))</f>
        <v>#REF!</v>
      </c>
      <c r="AD137" s="706" t="e">
        <f>IF(+All!#REF!="UAB",+All!#REF!,IF(+All!#REF!="UAB",+All!#REF!,0))</f>
        <v>#REF!</v>
      </c>
      <c r="AE137" s="707" t="e">
        <f>IF(+All!#REF!="UAB",+All!#REF!,IF(+All!#REF!="UAB",+All!#REF!,0))</f>
        <v>#REF!</v>
      </c>
      <c r="AF137" s="706" t="e">
        <f>IF(+All!#REF!="UAB",+All!#REF!,IF(+All!#REF!="UAB",+All!#REF!,0))</f>
        <v>#REF!</v>
      </c>
      <c r="AG137" s="707" t="e">
        <f>IF(+All!#REF!="UAB",+All!#REF!,IF(+All!#REF!="UAB",+All!#REF!,0))</f>
        <v>#REF!</v>
      </c>
      <c r="AH137" s="706" t="e">
        <f>IF(+All!#REF!="UAB",+All!#REF!,IF(+All!#REF!="UAB",+All!#REF!,0))</f>
        <v>#REF!</v>
      </c>
      <c r="AI137" s="707" t="e">
        <f>IF(+All!#REF!="UAB",+All!#REF!,IF(+All!#REF!="UAB",+All!#REF!,0))</f>
        <v>#REF!</v>
      </c>
      <c r="AJ137" s="706" t="e">
        <f>IF(+All!#REF!="UAB",+All!#REF!,IF(+All!#REF!="UAB",+All!#REF!,0))</f>
        <v>#REF!</v>
      </c>
      <c r="AK137" s="707" t="e">
        <f>IF(+All!#REF!="UAB",+All!#REF!,IF(+All!#REF!="UAB",+All!#REF!,0))</f>
        <v>#REF!</v>
      </c>
      <c r="AL137" s="81" t="e">
        <f>IF(+All!#REF!="UAB",+All!#REF!,IF(+All!#REF!="UAB",+All!#REF!,0))</f>
        <v>#REF!</v>
      </c>
      <c r="AM137" s="82" t="e">
        <f>IF(+All!#REF!="UAB",+All!#REF!,IF(+All!#REF!="UAB",+All!#REF!,0))</f>
        <v>#REF!</v>
      </c>
      <c r="AN137" s="81" t="e">
        <f>IF(+All!#REF!="UAB",+All!#REF!,IF(+All!#REF!="UAB",+All!#REF!,0))</f>
        <v>#REF!</v>
      </c>
      <c r="AO137" s="83" t="e">
        <f>IF(+All!#REF!="UAB",+All!#REF!,IF(+All!#REF!="UAB",+All!#REF!,0))</f>
        <v>#REF!</v>
      </c>
      <c r="AP137" s="84" t="e">
        <f>IF(+All!#REF!="UAB",+All!#REF!,IF(+All!#REF!="UAB",+All!#REF!,0))</f>
        <v>#REF!</v>
      </c>
      <c r="AQ137" s="480" t="e">
        <f>IF(+All!#REF!="UAB",+All!#REF!,IF(+All!#REF!="UAB",+All!#REF!,0))</f>
        <v>#REF!</v>
      </c>
      <c r="AR137" s="482" t="e">
        <f>IF(+All!#REF!="UAB",+All!#REF!,IF(+All!#REF!="UAB",+All!#REF!,0))</f>
        <v>#REF!</v>
      </c>
      <c r="AS137" s="483" t="e">
        <f>IF(+All!#REF!="UAB",+All!#REF!,IF(+All!#REF!="UAB",+All!#REF!,0))</f>
        <v>#REF!</v>
      </c>
      <c r="AT137" s="483" t="e">
        <f>IF(+All!#REF!="UAB",+All!#REF!,IF(+All!#REF!="UAB",+All!#REF!,0))</f>
        <v>#REF!</v>
      </c>
      <c r="AU137" s="482" t="e">
        <f>IF(+All!#REF!="UAB",+All!#REF!,IF(+All!#REF!="UAB",+All!#REF!,0))</f>
        <v>#REF!</v>
      </c>
      <c r="AV137" s="483" t="e">
        <f>IF(+All!#REF!="UAB",+All!#REF!,IF(+All!#REF!="UAB",+All!#REF!,0))</f>
        <v>#REF!</v>
      </c>
      <c r="AW137" s="484" t="e">
        <f>IF(+All!#REF!="UAB",+All!#REF!,IF(+All!#REF!="UAB",+All!#REF!,0))</f>
        <v>#REF!</v>
      </c>
      <c r="AX137" s="483" t="e">
        <f>IF(+All!#REF!="UAB",+All!#REF!,IF(+All!#REF!="UAB",+All!#REF!,0))</f>
        <v>#REF!</v>
      </c>
      <c r="AY137" s="88" t="e">
        <f>IF(+All!#REF!="UAB",+All!#REF!,IF(+All!#REF!="UAB",+All!#REF!,0))</f>
        <v>#REF!</v>
      </c>
      <c r="AZ137" s="89" t="e">
        <f>IF(+All!#REF!="UAB",+All!#REF!,IF(+All!#REF!="UAB",+All!#REF!,0))</f>
        <v>#REF!</v>
      </c>
      <c r="BA137" s="90" t="e">
        <f>IF(+All!#REF!="UAB",+All!#REF!,IF(+All!#REF!="UAB",+All!#REF!,0))</f>
        <v>#REF!</v>
      </c>
      <c r="BB137" s="90" t="e">
        <f>IF(+All!#REF!="UAB",+All!#REF!,IF(+All!#REF!="UAB",+All!#REF!,0))</f>
        <v>#REF!</v>
      </c>
      <c r="BC137" s="91" t="e">
        <f>IF(+All!#REF!="UAB",+All!#REF!,IF(+All!#REF!="UAB",+All!#REF!,0))</f>
        <v>#REF!</v>
      </c>
      <c r="BD137" s="482" t="e">
        <f>IF(+All!#REF!="UAB",+All!#REF!,IF(+All!#REF!="UAB",+All!#REF!,0))</f>
        <v>#REF!</v>
      </c>
      <c r="BE137" s="483" t="e">
        <f>IF(+All!#REF!="UAB",+All!#REF!,IF(+All!#REF!="UAB",+All!#REF!,0))</f>
        <v>#REF!</v>
      </c>
      <c r="BF137" s="483" t="e">
        <f>IF(+All!#REF!="UAB",+All!#REF!,IF(+All!#REF!="UAB",+All!#REF!,0))</f>
        <v>#REF!</v>
      </c>
      <c r="BG137" s="482" t="e">
        <f>IF(+All!#REF!="UAB",+All!#REF!,IF(+All!#REF!="UAB",+All!#REF!,0))</f>
        <v>#REF!</v>
      </c>
      <c r="BH137" s="483" t="e">
        <f>IF(+All!#REF!="UAB",+All!#REF!,IF(+All!#REF!="UAB",+All!#REF!,0))</f>
        <v>#REF!</v>
      </c>
      <c r="BI137" s="484" t="e">
        <f>IF(+All!#REF!="UAB",+All!#REF!,IF(+All!#REF!="UAB",+All!#REF!,0))</f>
        <v>#REF!</v>
      </c>
      <c r="BJ137" s="92" t="e">
        <f>IF(+All!#REF!="UAB",+All!#REF!,IF(+All!#REF!="UAB",+All!#REF!,0))</f>
        <v>#REF!</v>
      </c>
      <c r="BK137" s="93" t="e">
        <f>IF(+All!#REF!="UAB",+All!#REF!,IF(+All!#REF!="UAB",+All!#REF!,0))</f>
        <v>#REF!</v>
      </c>
    </row>
    <row r="138" spans="1:63" x14ac:dyDescent="0.8">
      <c r="A138" s="70">
        <f>IF(+All!$F585="UAB",+All!A585,IF(+All!$H585="UAB",+All!A585,0))</f>
        <v>8</v>
      </c>
      <c r="B138" s="480" t="str">
        <f>IF(+All!$F585="UAB",+All!B585,IF(+All!$H585="UAB",+All!B585,0))</f>
        <v>Sat</v>
      </c>
      <c r="C138" s="72">
        <f>IF(+All!$F585="UAB",+All!C585,IF(+All!$H585="UAB",+All!C585,0))</f>
        <v>44492</v>
      </c>
      <c r="D138" s="73">
        <f>IF(+All!$F585="UAB",+All!D585,IF(+All!$H585="UAB",+All!D585,0))</f>
        <v>0.64583333333333337</v>
      </c>
      <c r="E138" s="707">
        <f>IF(+All!$F585="UAB",+All!E585,IF(+All!$H585="UAB",+All!E585,0))</f>
        <v>0</v>
      </c>
      <c r="F138" s="75" t="str">
        <f>IF(+All!$F585="UAB",+All!F585,IF(+All!$H585="UAB",+All!F585,0))</f>
        <v>Rice</v>
      </c>
      <c r="G138" s="76" t="str">
        <f>IF(+All!$F585="UAB",+All!G585,IF(+All!$H585="UAB",+All!G585,0))</f>
        <v>CUSA</v>
      </c>
      <c r="H138" s="75" t="str">
        <f>IF(+All!$F585="UAB",+All!H585,IF(+All!$H585="UAB",+All!H585,0))</f>
        <v>UAB</v>
      </c>
      <c r="I138" s="76" t="str">
        <f>IF(+All!$F585="UAB",+All!I585,IF(+All!$H585="UAB",+All!I585,0))</f>
        <v>CUSA</v>
      </c>
      <c r="J138" s="706" t="str">
        <f>IF(+All!$F585="UAB",+All!J585,IF(+All!$H585="UAB",+All!J585,0))</f>
        <v>UAB</v>
      </c>
      <c r="K138" s="707" t="str">
        <f>IF(+All!$F585="UAB",+All!K585,IF(+All!$H585="UAB",+All!K585,0))</f>
        <v>Rice</v>
      </c>
      <c r="L138" s="78">
        <f>IF(+All!$F585="UAB",+All!L585,IF(+All!$H585="UAB",+All!L585,0))</f>
        <v>23</v>
      </c>
      <c r="M138" s="79">
        <f>IF(+All!$F585="UAB",+All!M585,IF(+All!$H585="UAB",+All!M585,0))</f>
        <v>45</v>
      </c>
      <c r="N138" s="706" t="str">
        <f>IF(+All!$F585="UAB",+All!N585,IF(+All!$H585="UAB",+All!N585,0))</f>
        <v>Rice</v>
      </c>
      <c r="O138" s="708">
        <f>IF(+All!$F585="UAB",+All!O585,IF(+All!$H585="UAB",+All!O585,0))</f>
        <v>30</v>
      </c>
      <c r="P138" s="708" t="str">
        <f>IF(+All!$F585="UAB",+All!P585,IF(+All!$H585="UAB",+All!P585,0))</f>
        <v>UAB</v>
      </c>
      <c r="Q138" s="707">
        <f>IF(+All!$F585="UAB",+All!Q585,IF(+All!$H585="UAB",+All!Q585,0))</f>
        <v>24</v>
      </c>
      <c r="R138" s="706" t="str">
        <f>IF(+All!$F585="UAB",+All!R585,IF(+All!$H585="UAB",+All!R585,0))</f>
        <v>Rice</v>
      </c>
      <c r="S138" s="708" t="str">
        <f>IF(+All!$F585="UAB",+All!S585,IF(+All!$H585="UAB",+All!S585,0))</f>
        <v>UAB</v>
      </c>
      <c r="T138" s="706" t="str">
        <f>IF(+All!$F585="UAB",+All!T585,IF(+All!$H585="UAB",+All!T585,0))</f>
        <v>UAB</v>
      </c>
      <c r="U138" s="707" t="str">
        <f>IF(+All!$F585="UAB",+All!U585,IF(+All!$H585="UAB",+All!U585,0))</f>
        <v>L</v>
      </c>
      <c r="V138" s="706" t="e">
        <f>IF(+All!#REF!="UAB",+All!#REF!,IF(+All!#REF!="UAB",+All!#REF!,0))</f>
        <v>#REF!</v>
      </c>
      <c r="W138" s="707" t="e">
        <f>IF(+All!#REF!="UAB",+All!#REF!,IF(+All!#REF!="UAB",+All!#REF!,0))</f>
        <v>#REF!</v>
      </c>
      <c r="X138" s="706" t="e">
        <f>IF(+All!#REF!="UAB",+All!#REF!,IF(+All!#REF!="UAB",+All!#REF!,0))</f>
        <v>#REF!</v>
      </c>
      <c r="Y138" s="707" t="e">
        <f>IF(+All!#REF!="UAB",+All!#REF!,IF(+All!#REF!="UAB",+All!#REF!,0))</f>
        <v>#REF!</v>
      </c>
      <c r="Z138" s="706" t="e">
        <f>IF(+All!#REF!="UAB",+All!#REF!,IF(+All!#REF!="UAB",+All!#REF!,0))</f>
        <v>#REF!</v>
      </c>
      <c r="AA138" s="707" t="e">
        <f>IF(+All!#REF!="UAB",+All!#REF!,IF(+All!#REF!="UAB",+All!#REF!,0))</f>
        <v>#REF!</v>
      </c>
      <c r="AB138" s="706" t="e">
        <f>IF(+All!#REF!="UAB",+All!#REF!,IF(+All!#REF!="UAB",+All!#REF!,0))</f>
        <v>#REF!</v>
      </c>
      <c r="AC138" s="707" t="e">
        <f>IF(+All!#REF!="UAB",+All!#REF!,IF(+All!#REF!="UAB",+All!#REF!,0))</f>
        <v>#REF!</v>
      </c>
      <c r="AD138" s="706" t="e">
        <f>IF(+All!#REF!="UAB",+All!#REF!,IF(+All!#REF!="UAB",+All!#REF!,0))</f>
        <v>#REF!</v>
      </c>
      <c r="AE138" s="707" t="e">
        <f>IF(+All!#REF!="UAB",+All!#REF!,IF(+All!#REF!="UAB",+All!#REF!,0))</f>
        <v>#REF!</v>
      </c>
      <c r="AF138" s="706" t="e">
        <f>IF(+All!#REF!="UAB",+All!#REF!,IF(+All!#REF!="UAB",+All!#REF!,0))</f>
        <v>#REF!</v>
      </c>
      <c r="AG138" s="707" t="e">
        <f>IF(+All!#REF!="UAB",+All!#REF!,IF(+All!#REF!="UAB",+All!#REF!,0))</f>
        <v>#REF!</v>
      </c>
      <c r="AH138" s="706" t="e">
        <f>IF(+All!#REF!="UAB",+All!#REF!,IF(+All!#REF!="UAB",+All!#REF!,0))</f>
        <v>#REF!</v>
      </c>
      <c r="AI138" s="707" t="e">
        <f>IF(+All!#REF!="UAB",+All!#REF!,IF(+All!#REF!="UAB",+All!#REF!,0))</f>
        <v>#REF!</v>
      </c>
      <c r="AJ138" s="706" t="e">
        <f>IF(+All!#REF!="UAB",+All!#REF!,IF(+All!#REF!="UAB",+All!#REF!,0))</f>
        <v>#REF!</v>
      </c>
      <c r="AK138" s="707" t="e">
        <f>IF(+All!#REF!="UAB",+All!#REF!,IF(+All!#REF!="UAB",+All!#REF!,0))</f>
        <v>#REF!</v>
      </c>
      <c r="AL138" s="81" t="e">
        <f>IF(+All!#REF!="UAB",+All!#REF!,IF(+All!#REF!="UAB",+All!#REF!,0))</f>
        <v>#REF!</v>
      </c>
      <c r="AM138" s="82" t="e">
        <f>IF(+All!#REF!="UAB",+All!#REF!,IF(+All!#REF!="UAB",+All!#REF!,0))</f>
        <v>#REF!</v>
      </c>
      <c r="AN138" s="81" t="e">
        <f>IF(+All!#REF!="UAB",+All!#REF!,IF(+All!#REF!="UAB",+All!#REF!,0))</f>
        <v>#REF!</v>
      </c>
      <c r="AO138" s="83" t="e">
        <f>IF(+All!#REF!="UAB",+All!#REF!,IF(+All!#REF!="UAB",+All!#REF!,0))</f>
        <v>#REF!</v>
      </c>
      <c r="AP138" s="84" t="e">
        <f>IF(+All!#REF!="UAB",+All!#REF!,IF(+All!#REF!="UAB",+All!#REF!,0))</f>
        <v>#REF!</v>
      </c>
      <c r="AQ138" s="480" t="e">
        <f>IF(+All!#REF!="UAB",+All!#REF!,IF(+All!#REF!="UAB",+All!#REF!,0))</f>
        <v>#REF!</v>
      </c>
      <c r="AR138" s="482" t="e">
        <f>IF(+All!#REF!="UAB",+All!#REF!,IF(+All!#REF!="UAB",+All!#REF!,0))</f>
        <v>#REF!</v>
      </c>
      <c r="AS138" s="483" t="e">
        <f>IF(+All!#REF!="UAB",+All!#REF!,IF(+All!#REF!="UAB",+All!#REF!,0))</f>
        <v>#REF!</v>
      </c>
      <c r="AT138" s="483" t="e">
        <f>IF(+All!#REF!="UAB",+All!#REF!,IF(+All!#REF!="UAB",+All!#REF!,0))</f>
        <v>#REF!</v>
      </c>
      <c r="AU138" s="482" t="e">
        <f>IF(+All!#REF!="UAB",+All!#REF!,IF(+All!#REF!="UAB",+All!#REF!,0))</f>
        <v>#REF!</v>
      </c>
      <c r="AV138" s="483" t="e">
        <f>IF(+All!#REF!="UAB",+All!#REF!,IF(+All!#REF!="UAB",+All!#REF!,0))</f>
        <v>#REF!</v>
      </c>
      <c r="AW138" s="484" t="e">
        <f>IF(+All!#REF!="UAB",+All!#REF!,IF(+All!#REF!="UAB",+All!#REF!,0))</f>
        <v>#REF!</v>
      </c>
      <c r="AX138" s="483" t="e">
        <f>IF(+All!#REF!="UAB",+All!#REF!,IF(+All!#REF!="UAB",+All!#REF!,0))</f>
        <v>#REF!</v>
      </c>
      <c r="AY138" s="88" t="e">
        <f>IF(+All!#REF!="UAB",+All!#REF!,IF(+All!#REF!="UAB",+All!#REF!,0))</f>
        <v>#REF!</v>
      </c>
      <c r="AZ138" s="89" t="e">
        <f>IF(+All!#REF!="UAB",+All!#REF!,IF(+All!#REF!="UAB",+All!#REF!,0))</f>
        <v>#REF!</v>
      </c>
      <c r="BA138" s="90" t="e">
        <f>IF(+All!#REF!="UAB",+All!#REF!,IF(+All!#REF!="UAB",+All!#REF!,0))</f>
        <v>#REF!</v>
      </c>
      <c r="BB138" s="90" t="e">
        <f>IF(+All!#REF!="UAB",+All!#REF!,IF(+All!#REF!="UAB",+All!#REF!,0))</f>
        <v>#REF!</v>
      </c>
      <c r="BC138" s="91" t="e">
        <f>IF(+All!#REF!="UAB",+All!#REF!,IF(+All!#REF!="UAB",+All!#REF!,0))</f>
        <v>#REF!</v>
      </c>
      <c r="BD138" s="482" t="e">
        <f>IF(+All!#REF!="UAB",+All!#REF!,IF(+All!#REF!="UAB",+All!#REF!,0))</f>
        <v>#REF!</v>
      </c>
      <c r="BE138" s="483" t="e">
        <f>IF(+All!#REF!="UAB",+All!#REF!,IF(+All!#REF!="UAB",+All!#REF!,0))</f>
        <v>#REF!</v>
      </c>
      <c r="BF138" s="483" t="e">
        <f>IF(+All!#REF!="UAB",+All!#REF!,IF(+All!#REF!="UAB",+All!#REF!,0))</f>
        <v>#REF!</v>
      </c>
      <c r="BG138" s="482" t="e">
        <f>IF(+All!#REF!="UAB",+All!#REF!,IF(+All!#REF!="UAB",+All!#REF!,0))</f>
        <v>#REF!</v>
      </c>
      <c r="BH138" s="483" t="e">
        <f>IF(+All!#REF!="UAB",+All!#REF!,IF(+All!#REF!="UAB",+All!#REF!,0))</f>
        <v>#REF!</v>
      </c>
      <c r="BI138" s="484" t="e">
        <f>IF(+All!#REF!="UAB",+All!#REF!,IF(+All!#REF!="UAB",+All!#REF!,0))</f>
        <v>#REF!</v>
      </c>
      <c r="BJ138" s="92" t="e">
        <f>IF(+All!#REF!="UAB",+All!#REF!,IF(+All!#REF!="UAB",+All!#REF!,0))</f>
        <v>#REF!</v>
      </c>
      <c r="BK138" s="93" t="e">
        <f>IF(+All!#REF!="UAB",+All!#REF!,IF(+All!#REF!="UAB",+All!#REF!,0))</f>
        <v>#REF!</v>
      </c>
    </row>
    <row r="139" spans="1:63" x14ac:dyDescent="0.8">
      <c r="A139" s="70">
        <f>IF(+All!$F706="UAB",+All!A706,IF(+All!$H706="UAB",+All!A706,0))</f>
        <v>9</v>
      </c>
      <c r="B139" s="480" t="str">
        <f>IF(+All!$F706="UAB",+All!B706,IF(+All!$H706="UAB",+All!B706,0))</f>
        <v>Sat</v>
      </c>
      <c r="C139" s="72">
        <f>IF(+All!$F706="UAB",+All!C706,IF(+All!$H706="UAB",+All!C706,0))</f>
        <v>44499</v>
      </c>
      <c r="D139" s="73">
        <f>IF(+All!$F706="UAB",+All!D706,IF(+All!$H706="UAB",+All!D706,0))</f>
        <v>0</v>
      </c>
      <c r="E139" s="707">
        <f>IF(+All!$F706="UAB",+All!E706,IF(+All!$H706="UAB",+All!E706,0))</f>
        <v>0</v>
      </c>
      <c r="F139" s="75" t="str">
        <f>IF(+All!$F706="UAB",+All!F706,IF(+All!$H706="UAB",+All!F706,0))</f>
        <v>UAB</v>
      </c>
      <c r="G139" s="76" t="str">
        <f>IF(+All!$F706="UAB",+All!G706,IF(+All!$H706="UAB",+All!G706,0))</f>
        <v>CUSA</v>
      </c>
      <c r="H139" s="75" t="str">
        <f>IF(+All!$F706="UAB",+All!H706,IF(+All!$H706="UAB",+All!H706,0))</f>
        <v>Open</v>
      </c>
      <c r="I139" s="76" t="str">
        <f>IF(+All!$F706="UAB",+All!I706,IF(+All!$H706="UAB",+All!I706,0))</f>
        <v>ZZZ</v>
      </c>
      <c r="J139" s="706">
        <f>IF(+All!$F706="UAB",+All!J706,IF(+All!$H706="UAB",+All!J706,0))</f>
        <v>0</v>
      </c>
      <c r="K139" s="707" t="str">
        <f>IF(+All!$F706="UAB",+All!K706,IF(+All!$H706="UAB",+All!K706,0))</f>
        <v>UAB</v>
      </c>
      <c r="L139" s="78">
        <f>IF(+All!$F706="UAB",+All!L706,IF(+All!$H706="UAB",+All!L706,0))</f>
        <v>0</v>
      </c>
      <c r="M139" s="79">
        <f>IF(+All!$F706="UAB",+All!M706,IF(+All!$H706="UAB",+All!M706,0))</f>
        <v>0</v>
      </c>
      <c r="N139" s="706">
        <f>IF(+All!$F706="UAB",+All!N706,IF(+All!$H706="UAB",+All!N706,0))</f>
        <v>0</v>
      </c>
      <c r="O139" s="708">
        <f>IF(+All!$F706="UAB",+All!O706,IF(+All!$H706="UAB",+All!O706,0))</f>
        <v>0</v>
      </c>
      <c r="P139" s="708">
        <f>IF(+All!$F706="UAB",+All!P706,IF(+All!$H706="UAB",+All!P706,0))</f>
        <v>0</v>
      </c>
      <c r="Q139" s="707">
        <f>IF(+All!$F706="UAB",+All!Q706,IF(+All!$H706="UAB",+All!Q706,0))</f>
        <v>0</v>
      </c>
      <c r="R139" s="706">
        <f>IF(+All!$F706="UAB",+All!R706,IF(+All!$H706="UAB",+All!R706,0))</f>
        <v>0</v>
      </c>
      <c r="S139" s="708">
        <f>IF(+All!$F706="UAB",+All!S706,IF(+All!$H706="UAB",+All!S706,0))</f>
        <v>0</v>
      </c>
      <c r="T139" s="706">
        <f>IF(+All!$F706="UAB",+All!T706,IF(+All!$H706="UAB",+All!T706,0))</f>
        <v>0</v>
      </c>
      <c r="U139" s="707">
        <f>IF(+All!$F706="UAB",+All!U706,IF(+All!$H706="UAB",+All!U706,0))</f>
        <v>0</v>
      </c>
      <c r="V139" s="706">
        <f>IF(+All!$F451="UAB",+All!#REF!,IF(+All!$H451="UAB",+All!#REF!,0))</f>
        <v>0</v>
      </c>
      <c r="W139" s="707">
        <f>IF(+All!$F451="UAB",+All!#REF!,IF(+All!$H451="UAB",+All!#REF!,0))</f>
        <v>0</v>
      </c>
      <c r="X139" s="706">
        <f>IF(+All!$F451="UAB",+All!#REF!,IF(+All!$H451="UAB",+All!#REF!,0))</f>
        <v>0</v>
      </c>
      <c r="Y139" s="707">
        <f>IF(+All!$F451="UAB",+All!#REF!,IF(+All!$H451="UAB",+All!#REF!,0))</f>
        <v>0</v>
      </c>
      <c r="Z139" s="706">
        <f>IF(+All!$F451="UAB",+All!#REF!,IF(+All!$H451="UAB",+All!#REF!,0))</f>
        <v>0</v>
      </c>
      <c r="AA139" s="707">
        <f>IF(+All!$F451="UAB",+All!#REF!,IF(+All!$H451="UAB",+All!#REF!,0))</f>
        <v>0</v>
      </c>
      <c r="AB139" s="706">
        <f>IF(+All!$F451="UAB",+All!#REF!,IF(+All!$H451="UAB",+All!#REF!,0))</f>
        <v>0</v>
      </c>
      <c r="AC139" s="707">
        <f>IF(+All!$F451="UAB",+All!#REF!,IF(+All!$H451="UAB",+All!#REF!,0))</f>
        <v>0</v>
      </c>
      <c r="AD139" s="706">
        <f>IF(+All!$F451="UAB",+All!#REF!,IF(+All!$H451="UAB",+All!#REF!,0))</f>
        <v>0</v>
      </c>
      <c r="AE139" s="707">
        <f>IF(+All!$F451="UAB",+All!#REF!,IF(+All!$H451="UAB",+All!#REF!,0))</f>
        <v>0</v>
      </c>
      <c r="AF139" s="706">
        <f>IF(+All!$F451="UAB",+All!#REF!,IF(+All!$H451="UAB",+All!#REF!,0))</f>
        <v>0</v>
      </c>
      <c r="AG139" s="707">
        <f>IF(+All!$F451="UAB",+All!#REF!,IF(+All!$H451="UAB",+All!#REF!,0))</f>
        <v>0</v>
      </c>
      <c r="AH139" s="706">
        <f>IF(+All!$F451="UAB",+All!#REF!,IF(+All!$H451="UAB",+All!#REF!,0))</f>
        <v>0</v>
      </c>
      <c r="AI139" s="707">
        <f>IF(+All!$F451="UAB",+All!#REF!,IF(+All!$H451="UAB",+All!#REF!,0))</f>
        <v>0</v>
      </c>
      <c r="AJ139" s="706">
        <f>IF(+All!$F451="UAB",+All!#REF!,IF(+All!$H451="UAB",+All!#REF!,0))</f>
        <v>0</v>
      </c>
      <c r="AK139" s="707">
        <f>IF(+All!$F451="UAB",+All!#REF!,IF(+All!$H451="UAB",+All!#REF!,0))</f>
        <v>0</v>
      </c>
      <c r="AL139" s="81">
        <f>IF(+All!$F451="UAB",+All!V451,IF(+All!$H451="UAB",+All!V451,0))</f>
        <v>0</v>
      </c>
      <c r="AM139" s="82">
        <f>IF(+All!$F451="UAB",+All!W451,IF(+All!$H451="UAB",+All!W451,0))</f>
        <v>0</v>
      </c>
      <c r="AN139" s="81">
        <f>IF(+All!$F451="UAB",+All!X451,IF(+All!$H451="UAB",+All!X451,0))</f>
        <v>0</v>
      </c>
      <c r="AO139" s="83">
        <f>IF(+All!$F451="UAB",+All!Y451,IF(+All!$H451="UAB",+All!Y451,0))</f>
        <v>0</v>
      </c>
      <c r="AP139" s="84">
        <f>IF(+All!$F451="UAB",+All!Z451,IF(+All!$H451="UAB",+All!Z451,0))</f>
        <v>0</v>
      </c>
      <c r="AQ139" s="480">
        <f>IF(+All!$F451="UAB",+All!#REF!,IF(+All!$H451="UAB",+All!#REF!,0))</f>
        <v>0</v>
      </c>
      <c r="AR139" s="482">
        <f>IF(+All!$F451="UAB",+All!#REF!,IF(+All!$H451="UAB",+All!#REF!,0))</f>
        <v>0</v>
      </c>
      <c r="AS139" s="483">
        <f>IF(+All!$F451="UAB",+All!#REF!,IF(+All!$H451="UAB",+All!#REF!,0))</f>
        <v>0</v>
      </c>
      <c r="AT139" s="483">
        <f>IF(+All!$F451="UAB",+All!#REF!,IF(+All!$H451="UAB",+All!#REF!,0))</f>
        <v>0</v>
      </c>
      <c r="AU139" s="482">
        <f>IF(+All!$F451="UAB",+All!#REF!,IF(+All!$H451="UAB",+All!#REF!,0))</f>
        <v>0</v>
      </c>
      <c r="AV139" s="483">
        <f>IF(+All!$F451="UAB",+All!#REF!,IF(+All!$H451="UAB",+All!#REF!,0))</f>
        <v>0</v>
      </c>
      <c r="AW139" s="484">
        <f>IF(+All!$F451="UAB",+All!#REF!,IF(+All!$H451="UAB",+All!#REF!,0))</f>
        <v>0</v>
      </c>
      <c r="AX139" s="483">
        <f>IF(+All!$F451="UAB",+All!#REF!,IF(+All!$H451="UAB",+All!#REF!,0))</f>
        <v>0</v>
      </c>
      <c r="AY139" s="88">
        <f>IF(+All!$F451="UAB",+All!#REF!,IF(+All!$H451="UAB",+All!#REF!,0))</f>
        <v>0</v>
      </c>
      <c r="AZ139" s="89">
        <f>IF(+All!$F451="UAB",+All!#REF!,IF(+All!$H451="UAB",+All!#REF!,0))</f>
        <v>0</v>
      </c>
      <c r="BA139" s="90">
        <f>IF(+All!$F451="UAB",+All!#REF!,IF(+All!$H451="UAB",+All!#REF!,0))</f>
        <v>0</v>
      </c>
      <c r="BB139" s="90">
        <f>IF(+All!$F451="UAB",+All!#REF!,IF(+All!$H451="UAB",+All!#REF!,0))</f>
        <v>0</v>
      </c>
      <c r="BC139" s="91">
        <f>IF(+All!$F451="UAB",+All!#REF!,IF(+All!$H451="UAB",+All!#REF!,0))</f>
        <v>0</v>
      </c>
      <c r="BD139" s="482">
        <f>IF(+All!$F451="UAB",+All!#REF!,IF(+All!$H451="UAB",+All!#REF!,0))</f>
        <v>0</v>
      </c>
      <c r="BE139" s="483">
        <f>IF(+All!$F451="UAB",+All!#REF!,IF(+All!$H451="UAB",+All!#REF!,0))</f>
        <v>0</v>
      </c>
      <c r="BF139" s="483">
        <f>IF(+All!$F451="UAB",+All!#REF!,IF(+All!$H451="UAB",+All!#REF!,0))</f>
        <v>0</v>
      </c>
      <c r="BG139" s="482">
        <f>IF(+All!$F451="UAB",+All!#REF!,IF(+All!$H451="UAB",+All!#REF!,0))</f>
        <v>0</v>
      </c>
      <c r="BH139" s="483">
        <f>IF(+All!$F451="UAB",+All!#REF!,IF(+All!$H451="UAB",+All!#REF!,0))</f>
        <v>0</v>
      </c>
      <c r="BI139" s="484">
        <f>IF(+All!$F451="UAB",+All!#REF!,IF(+All!$H451="UAB",+All!#REF!,0))</f>
        <v>0</v>
      </c>
      <c r="BJ139" s="92">
        <f>IF(+All!$F451="UAB",+All!#REF!,IF(+All!$H451="UAB",+All!#REF!,0))</f>
        <v>0</v>
      </c>
      <c r="BK139" s="93">
        <f>IF(+All!$F451="UAB",+All!#REF!,IF(+All!$H451="UAB",+All!#REF!,0))</f>
        <v>0</v>
      </c>
    </row>
    <row r="140" spans="1:63" x14ac:dyDescent="0.8">
      <c r="A140" s="70">
        <f>IF(+All!$F740="UAB",+All!A740,IF(+All!$H740="UAB",+All!A740,0))</f>
        <v>10</v>
      </c>
      <c r="B140" s="480" t="str">
        <f>IF(+All!$F740="UAB",+All!B740,IF(+All!$H740="UAB",+All!B740,0))</f>
        <v>Sat</v>
      </c>
      <c r="C140" s="72">
        <f>IF(+All!$F740="UAB",+All!C740,IF(+All!$H740="UAB",+All!C740,0))</f>
        <v>44506</v>
      </c>
      <c r="D140" s="73">
        <f>IF(+All!$F740="UAB",+All!D740,IF(+All!$H740="UAB",+All!D740,0))</f>
        <v>0.5</v>
      </c>
      <c r="E140" s="707" t="str">
        <f>IF(+All!$F740="UAB",+All!E740,IF(+All!$H740="UAB",+All!E740,0))</f>
        <v>CBSSN</v>
      </c>
      <c r="F140" s="75" t="str">
        <f>IF(+All!$F740="UAB",+All!F740,IF(+All!$H740="UAB",+All!F740,0))</f>
        <v>Louisiana Tech</v>
      </c>
      <c r="G140" s="76" t="str">
        <f>IF(+All!$F740="UAB",+All!G740,IF(+All!$H740="UAB",+All!G740,0))</f>
        <v>CUSA</v>
      </c>
      <c r="H140" s="75" t="str">
        <f>IF(+All!$F740="UAB",+All!H740,IF(+All!$H740="UAB",+All!H740,0))</f>
        <v>UAB</v>
      </c>
      <c r="I140" s="76" t="str">
        <f>IF(+All!$F740="UAB",+All!I740,IF(+All!$H740="UAB",+All!I740,0))</f>
        <v>CUSA</v>
      </c>
      <c r="J140" s="706" t="str">
        <f>IF(+All!$F740="UAB",+All!J740,IF(+All!$H740="UAB",+All!J740,0))</f>
        <v>UAB</v>
      </c>
      <c r="K140" s="707" t="str">
        <f>IF(+All!$F740="UAB",+All!K740,IF(+All!$H740="UAB",+All!K740,0))</f>
        <v>Louisiana Tech</v>
      </c>
      <c r="L140" s="78">
        <f>IF(+All!$F740="UAB",+All!L740,IF(+All!$H740="UAB",+All!L740,0))</f>
        <v>13.5</v>
      </c>
      <c r="M140" s="79">
        <f>IF(+All!$F740="UAB",+All!M740,IF(+All!$H740="UAB",+All!M740,0))</f>
        <v>49.5</v>
      </c>
      <c r="N140" s="706" t="str">
        <f>IF(+All!$F740="UAB",+All!N740,IF(+All!$H740="UAB",+All!N740,0))</f>
        <v>UAB</v>
      </c>
      <c r="O140" s="708">
        <f>IF(+All!$F740="UAB",+All!O740,IF(+All!$H740="UAB",+All!O740,0))</f>
        <v>52</v>
      </c>
      <c r="P140" s="708" t="str">
        <f>IF(+All!$F740="UAB",+All!P740,IF(+All!$H740="UAB",+All!P740,0))</f>
        <v>Louisiana Tech</v>
      </c>
      <c r="Q140" s="707">
        <f>IF(+All!$F740="UAB",+All!Q740,IF(+All!$H740="UAB",+All!Q740,0))</f>
        <v>38</v>
      </c>
      <c r="R140" s="706" t="str">
        <f>IF(+All!$F740="UAB",+All!R740,IF(+All!$H740="UAB",+All!R740,0))</f>
        <v>UAB</v>
      </c>
      <c r="S140" s="708" t="str">
        <f>IF(+All!$F740="UAB",+All!S740,IF(+All!$H740="UAB",+All!S740,0))</f>
        <v>Louisiana Tech</v>
      </c>
      <c r="T140" s="706" t="str">
        <f>IF(+All!$F740="UAB",+All!T740,IF(+All!$H740="UAB",+All!T740,0))</f>
        <v>UAB</v>
      </c>
      <c r="U140" s="707" t="str">
        <f>IF(+All!$F740="UAB",+All!U740,IF(+All!$H740="UAB",+All!U740,0))</f>
        <v>W</v>
      </c>
      <c r="V140" s="706" t="e">
        <f>IF(+All!#REF!="UAB",+All!#REF!,IF(+All!#REF!="UAB",+All!#REF!,0))</f>
        <v>#REF!</v>
      </c>
      <c r="W140" s="707" t="e">
        <f>IF(+All!#REF!="UAB",+All!#REF!,IF(+All!#REF!="UAB",+All!#REF!,0))</f>
        <v>#REF!</v>
      </c>
      <c r="X140" s="706" t="e">
        <f>IF(+All!#REF!="UAB",+All!#REF!,IF(+All!#REF!="UAB",+All!#REF!,0))</f>
        <v>#REF!</v>
      </c>
      <c r="Y140" s="707" t="e">
        <f>IF(+All!#REF!="UAB",+All!#REF!,IF(+All!#REF!="UAB",+All!#REF!,0))</f>
        <v>#REF!</v>
      </c>
      <c r="Z140" s="706" t="e">
        <f>IF(+All!#REF!="UAB",+All!#REF!,IF(+All!#REF!="UAB",+All!#REF!,0))</f>
        <v>#REF!</v>
      </c>
      <c r="AA140" s="707" t="e">
        <f>IF(+All!#REF!="UAB",+All!#REF!,IF(+All!#REF!="UAB",+All!#REF!,0))</f>
        <v>#REF!</v>
      </c>
      <c r="AB140" s="706" t="e">
        <f>IF(+All!#REF!="UAB",+All!#REF!,IF(+All!#REF!="UAB",+All!#REF!,0))</f>
        <v>#REF!</v>
      </c>
      <c r="AC140" s="707" t="e">
        <f>IF(+All!#REF!="UAB",+All!#REF!,IF(+All!#REF!="UAB",+All!#REF!,0))</f>
        <v>#REF!</v>
      </c>
      <c r="AD140" s="706" t="e">
        <f>IF(+All!#REF!="UAB",+All!#REF!,IF(+All!#REF!="UAB",+All!#REF!,0))</f>
        <v>#REF!</v>
      </c>
      <c r="AE140" s="707" t="e">
        <f>IF(+All!#REF!="UAB",+All!#REF!,IF(+All!#REF!="UAB",+All!#REF!,0))</f>
        <v>#REF!</v>
      </c>
      <c r="AF140" s="706" t="e">
        <f>IF(+All!#REF!="UAB",+All!#REF!,IF(+All!#REF!="UAB",+All!#REF!,0))</f>
        <v>#REF!</v>
      </c>
      <c r="AG140" s="707" t="e">
        <f>IF(+All!#REF!="UAB",+All!#REF!,IF(+All!#REF!="UAB",+All!#REF!,0))</f>
        <v>#REF!</v>
      </c>
      <c r="AH140" s="706" t="e">
        <f>IF(+All!#REF!="UAB",+All!#REF!,IF(+All!#REF!="UAB",+All!#REF!,0))</f>
        <v>#REF!</v>
      </c>
      <c r="AI140" s="707" t="e">
        <f>IF(+All!#REF!="UAB",+All!#REF!,IF(+All!#REF!="UAB",+All!#REF!,0))</f>
        <v>#REF!</v>
      </c>
      <c r="AJ140" s="706" t="e">
        <f>IF(+All!#REF!="UAB",+All!#REF!,IF(+All!#REF!="UAB",+All!#REF!,0))</f>
        <v>#REF!</v>
      </c>
      <c r="AK140" s="707" t="e">
        <f>IF(+All!#REF!="UAB",+All!#REF!,IF(+All!#REF!="UAB",+All!#REF!,0))</f>
        <v>#REF!</v>
      </c>
      <c r="AL140" s="81" t="e">
        <f>IF(+All!#REF!="UAB",+All!#REF!,IF(+All!#REF!="UAB",+All!#REF!,0))</f>
        <v>#REF!</v>
      </c>
      <c r="AM140" s="82" t="e">
        <f>IF(+All!#REF!="UAB",+All!#REF!,IF(+All!#REF!="UAB",+All!#REF!,0))</f>
        <v>#REF!</v>
      </c>
      <c r="AN140" s="81" t="e">
        <f>IF(+All!#REF!="UAB",+All!#REF!,IF(+All!#REF!="UAB",+All!#REF!,0))</f>
        <v>#REF!</v>
      </c>
      <c r="AO140" s="83" t="e">
        <f>IF(+All!#REF!="UAB",+All!#REF!,IF(+All!#REF!="UAB",+All!#REF!,0))</f>
        <v>#REF!</v>
      </c>
      <c r="AP140" s="84" t="e">
        <f>IF(+All!#REF!="UAB",+All!#REF!,IF(+All!#REF!="UAB",+All!#REF!,0))</f>
        <v>#REF!</v>
      </c>
      <c r="AQ140" s="480" t="e">
        <f>IF(+All!#REF!="UAB",+All!#REF!,IF(+All!#REF!="UAB",+All!#REF!,0))</f>
        <v>#REF!</v>
      </c>
      <c r="AR140" s="482" t="e">
        <f>IF(+All!#REF!="UAB",+All!#REF!,IF(+All!#REF!="UAB",+All!#REF!,0))</f>
        <v>#REF!</v>
      </c>
      <c r="AS140" s="483" t="e">
        <f>IF(+All!#REF!="UAB",+All!#REF!,IF(+All!#REF!="UAB",+All!#REF!,0))</f>
        <v>#REF!</v>
      </c>
      <c r="AT140" s="483" t="e">
        <f>IF(+All!#REF!="UAB",+All!#REF!,IF(+All!#REF!="UAB",+All!#REF!,0))</f>
        <v>#REF!</v>
      </c>
      <c r="AU140" s="482" t="e">
        <f>IF(+All!#REF!="UAB",+All!#REF!,IF(+All!#REF!="UAB",+All!#REF!,0))</f>
        <v>#REF!</v>
      </c>
      <c r="AV140" s="483" t="e">
        <f>IF(+All!#REF!="UAB",+All!#REF!,IF(+All!#REF!="UAB",+All!#REF!,0))</f>
        <v>#REF!</v>
      </c>
      <c r="AW140" s="484" t="e">
        <f>IF(+All!#REF!="UAB",+All!#REF!,IF(+All!#REF!="UAB",+All!#REF!,0))</f>
        <v>#REF!</v>
      </c>
      <c r="AX140" s="483" t="e">
        <f>IF(+All!#REF!="UAB",+All!#REF!,IF(+All!#REF!="UAB",+All!#REF!,0))</f>
        <v>#REF!</v>
      </c>
      <c r="AY140" s="88" t="e">
        <f>IF(+All!#REF!="UAB",+All!#REF!,IF(+All!#REF!="UAB",+All!#REF!,0))</f>
        <v>#REF!</v>
      </c>
      <c r="AZ140" s="89" t="e">
        <f>IF(+All!#REF!="UAB",+All!#REF!,IF(+All!#REF!="UAB",+All!#REF!,0))</f>
        <v>#REF!</v>
      </c>
      <c r="BA140" s="90" t="e">
        <f>IF(+All!#REF!="UAB",+All!#REF!,IF(+All!#REF!="UAB",+All!#REF!,0))</f>
        <v>#REF!</v>
      </c>
      <c r="BB140" s="90" t="e">
        <f>IF(+All!#REF!="UAB",+All!#REF!,IF(+All!#REF!="UAB",+All!#REF!,0))</f>
        <v>#REF!</v>
      </c>
      <c r="BC140" s="91" t="e">
        <f>IF(+All!#REF!="UAB",+All!#REF!,IF(+All!#REF!="UAB",+All!#REF!,0))</f>
        <v>#REF!</v>
      </c>
      <c r="BD140" s="482" t="e">
        <f>IF(+All!#REF!="UAB",+All!#REF!,IF(+All!#REF!="UAB",+All!#REF!,0))</f>
        <v>#REF!</v>
      </c>
      <c r="BE140" s="483" t="e">
        <f>IF(+All!#REF!="UAB",+All!#REF!,IF(+All!#REF!="UAB",+All!#REF!,0))</f>
        <v>#REF!</v>
      </c>
      <c r="BF140" s="483" t="e">
        <f>IF(+All!#REF!="UAB",+All!#REF!,IF(+All!#REF!="UAB",+All!#REF!,0))</f>
        <v>#REF!</v>
      </c>
      <c r="BG140" s="482" t="e">
        <f>IF(+All!#REF!="UAB",+All!#REF!,IF(+All!#REF!="UAB",+All!#REF!,0))</f>
        <v>#REF!</v>
      </c>
      <c r="BH140" s="483" t="e">
        <f>IF(+All!#REF!="UAB",+All!#REF!,IF(+All!#REF!="UAB",+All!#REF!,0))</f>
        <v>#REF!</v>
      </c>
      <c r="BI140" s="484" t="e">
        <f>IF(+All!#REF!="UAB",+All!#REF!,IF(+All!#REF!="UAB",+All!#REF!,0))</f>
        <v>#REF!</v>
      </c>
      <c r="BJ140" s="92" t="e">
        <f>IF(+All!#REF!="UAB",+All!#REF!,IF(+All!#REF!="UAB",+All!#REF!,0))</f>
        <v>#REF!</v>
      </c>
      <c r="BK140" s="93" t="e">
        <f>IF(+All!#REF!="UAB",+All!#REF!,IF(+All!#REF!="UAB",+All!#REF!,0))</f>
        <v>#REF!</v>
      </c>
    </row>
    <row r="141" spans="1:63" x14ac:dyDescent="0.8">
      <c r="A141" s="70">
        <f>IF(+All!$F812="UAB",+All!A812,IF(+All!$H812="UAB",+All!A812,0))</f>
        <v>11</v>
      </c>
      <c r="B141" s="480" t="str">
        <f>IF(+All!$F812="UAB",+All!B812,IF(+All!$H812="UAB",+All!B812,0))</f>
        <v>Sat</v>
      </c>
      <c r="C141" s="72">
        <f>IF(+All!$F812="UAB",+All!C812,IF(+All!$H812="UAB",+All!C812,0))</f>
        <v>44513</v>
      </c>
      <c r="D141" s="73">
        <f>IF(+All!$F812="UAB",+All!D812,IF(+All!$H812="UAB",+All!D812,0))</f>
        <v>0.64583333333333337</v>
      </c>
      <c r="E141" s="707" t="str">
        <f>IF(+All!$F812="UAB",+All!E812,IF(+All!$H812="UAB",+All!E812,0))</f>
        <v>CBSSN</v>
      </c>
      <c r="F141" s="75" t="str">
        <f>IF(+All!$F812="UAB",+All!F812,IF(+All!$H812="UAB",+All!F812,0))</f>
        <v>UAB</v>
      </c>
      <c r="G141" s="76" t="str">
        <f>IF(+All!$F812="UAB",+All!G812,IF(+All!$H812="UAB",+All!G812,0))</f>
        <v>CUSA</v>
      </c>
      <c r="H141" s="75" t="str">
        <f>IF(+All!$F812="UAB",+All!H812,IF(+All!$H812="UAB",+All!H812,0))</f>
        <v>Marshall</v>
      </c>
      <c r="I141" s="76" t="str">
        <f>IF(+All!$F812="UAB",+All!I812,IF(+All!$H812="UAB",+All!I812,0))</f>
        <v>CUSA</v>
      </c>
      <c r="J141" s="706" t="str">
        <f>IF(+All!$F812="UAB",+All!J812,IF(+All!$H812="UAB",+All!J812,0))</f>
        <v>Marshall</v>
      </c>
      <c r="K141" s="707" t="str">
        <f>IF(+All!$F812="UAB",+All!K812,IF(+All!$H812="UAB",+All!K812,0))</f>
        <v>UAB</v>
      </c>
      <c r="L141" s="78">
        <f>IF(+All!$F812="UAB",+All!L812,IF(+All!$H812="UAB",+All!L812,0))</f>
        <v>4.5</v>
      </c>
      <c r="M141" s="79">
        <f>IF(+All!$F812="UAB",+All!M812,IF(+All!$H812="UAB",+All!M812,0))</f>
        <v>54.5</v>
      </c>
      <c r="N141" s="706" t="str">
        <f>IF(+All!$F812="UAB",+All!N812,IF(+All!$H812="UAB",+All!N812,0))</f>
        <v>UAB</v>
      </c>
      <c r="O141" s="708">
        <f>IF(+All!$F812="UAB",+All!O812,IF(+All!$H812="UAB",+All!O812,0))</f>
        <v>21</v>
      </c>
      <c r="P141" s="708" t="str">
        <f>IF(+All!$F812="UAB",+All!P812,IF(+All!$H812="UAB",+All!P812,0))</f>
        <v>Marshall</v>
      </c>
      <c r="Q141" s="707">
        <f>IF(+All!$F812="UAB",+All!Q812,IF(+All!$H812="UAB",+All!Q812,0))</f>
        <v>14</v>
      </c>
      <c r="R141" s="706" t="str">
        <f>IF(+All!$F812="UAB",+All!R812,IF(+All!$H812="UAB",+All!R812,0))</f>
        <v>UAB</v>
      </c>
      <c r="S141" s="708" t="str">
        <f>IF(+All!$F812="UAB",+All!S812,IF(+All!$H812="UAB",+All!S812,0))</f>
        <v>Marshall</v>
      </c>
      <c r="T141" s="706" t="str">
        <f>IF(+All!$F812="UAB",+All!T812,IF(+All!$H812="UAB",+All!T812,0))</f>
        <v>Marshall</v>
      </c>
      <c r="U141" s="707" t="str">
        <f>IF(+All!$F812="UAB",+All!U812,IF(+All!$H812="UAB",+All!U812,0))</f>
        <v>L</v>
      </c>
      <c r="V141" s="706" t="e">
        <f>IF(+All!#REF!="UAB",+All!#REF!,IF(+All!#REF!="UAB",+All!#REF!,0))</f>
        <v>#REF!</v>
      </c>
      <c r="W141" s="707" t="e">
        <f>IF(+All!#REF!="UAB",+All!#REF!,IF(+All!#REF!="UAB",+All!#REF!,0))</f>
        <v>#REF!</v>
      </c>
      <c r="X141" s="706" t="e">
        <f>IF(+All!#REF!="UAB",+All!#REF!,IF(+All!#REF!="UAB",+All!#REF!,0))</f>
        <v>#REF!</v>
      </c>
      <c r="Y141" s="707" t="e">
        <f>IF(+All!#REF!="UAB",+All!#REF!,IF(+All!#REF!="UAB",+All!#REF!,0))</f>
        <v>#REF!</v>
      </c>
      <c r="Z141" s="706" t="e">
        <f>IF(+All!#REF!="UAB",+All!#REF!,IF(+All!#REF!="UAB",+All!#REF!,0))</f>
        <v>#REF!</v>
      </c>
      <c r="AA141" s="707" t="e">
        <f>IF(+All!#REF!="UAB",+All!#REF!,IF(+All!#REF!="UAB",+All!#REF!,0))</f>
        <v>#REF!</v>
      </c>
      <c r="AB141" s="706" t="e">
        <f>IF(+All!#REF!="UAB",+All!#REF!,IF(+All!#REF!="UAB",+All!#REF!,0))</f>
        <v>#REF!</v>
      </c>
      <c r="AC141" s="707" t="e">
        <f>IF(+All!#REF!="UAB",+All!#REF!,IF(+All!#REF!="UAB",+All!#REF!,0))</f>
        <v>#REF!</v>
      </c>
      <c r="AD141" s="706" t="e">
        <f>IF(+All!#REF!="UAB",+All!#REF!,IF(+All!#REF!="UAB",+All!#REF!,0))</f>
        <v>#REF!</v>
      </c>
      <c r="AE141" s="707" t="e">
        <f>IF(+All!#REF!="UAB",+All!#REF!,IF(+All!#REF!="UAB",+All!#REF!,0))</f>
        <v>#REF!</v>
      </c>
      <c r="AF141" s="706" t="e">
        <f>IF(+All!#REF!="UAB",+All!#REF!,IF(+All!#REF!="UAB",+All!#REF!,0))</f>
        <v>#REF!</v>
      </c>
      <c r="AG141" s="707" t="e">
        <f>IF(+All!#REF!="UAB",+All!#REF!,IF(+All!#REF!="UAB",+All!#REF!,0))</f>
        <v>#REF!</v>
      </c>
      <c r="AH141" s="706" t="e">
        <f>IF(+All!#REF!="UAB",+All!#REF!,IF(+All!#REF!="UAB",+All!#REF!,0))</f>
        <v>#REF!</v>
      </c>
      <c r="AI141" s="707" t="e">
        <f>IF(+All!#REF!="UAB",+All!#REF!,IF(+All!#REF!="UAB",+All!#REF!,0))</f>
        <v>#REF!</v>
      </c>
      <c r="AJ141" s="706" t="e">
        <f>IF(+All!#REF!="UAB",+All!#REF!,IF(+All!#REF!="UAB",+All!#REF!,0))</f>
        <v>#REF!</v>
      </c>
      <c r="AK141" s="707" t="e">
        <f>IF(+All!#REF!="UAB",+All!#REF!,IF(+All!#REF!="UAB",+All!#REF!,0))</f>
        <v>#REF!</v>
      </c>
      <c r="AL141" s="81" t="e">
        <f>IF(+All!#REF!="UAB",+All!#REF!,IF(+All!#REF!="UAB",+All!#REF!,0))</f>
        <v>#REF!</v>
      </c>
      <c r="AM141" s="82" t="e">
        <f>IF(+All!#REF!="UAB",+All!#REF!,IF(+All!#REF!="UAB",+All!#REF!,0))</f>
        <v>#REF!</v>
      </c>
      <c r="AN141" s="81" t="e">
        <f>IF(+All!#REF!="UAB",+All!#REF!,IF(+All!#REF!="UAB",+All!#REF!,0))</f>
        <v>#REF!</v>
      </c>
      <c r="AO141" s="83" t="e">
        <f>IF(+All!#REF!="UAB",+All!#REF!,IF(+All!#REF!="UAB",+All!#REF!,0))</f>
        <v>#REF!</v>
      </c>
      <c r="AP141" s="84" t="e">
        <f>IF(+All!#REF!="UAB",+All!#REF!,IF(+All!#REF!="UAB",+All!#REF!,0))</f>
        <v>#REF!</v>
      </c>
      <c r="AQ141" s="480" t="e">
        <f>IF(+All!#REF!="UAB",+All!#REF!,IF(+All!#REF!="UAB",+All!#REF!,0))</f>
        <v>#REF!</v>
      </c>
      <c r="AR141" s="482" t="e">
        <f>IF(+All!#REF!="UAB",+All!#REF!,IF(+All!#REF!="UAB",+All!#REF!,0))</f>
        <v>#REF!</v>
      </c>
      <c r="AS141" s="483" t="e">
        <f>IF(+All!#REF!="UAB",+All!#REF!,IF(+All!#REF!="UAB",+All!#REF!,0))</f>
        <v>#REF!</v>
      </c>
      <c r="AT141" s="483" t="e">
        <f>IF(+All!#REF!="UAB",+All!#REF!,IF(+All!#REF!="UAB",+All!#REF!,0))</f>
        <v>#REF!</v>
      </c>
      <c r="AU141" s="482" t="e">
        <f>IF(+All!#REF!="UAB",+All!#REF!,IF(+All!#REF!="UAB",+All!#REF!,0))</f>
        <v>#REF!</v>
      </c>
      <c r="AV141" s="483" t="e">
        <f>IF(+All!#REF!="UAB",+All!#REF!,IF(+All!#REF!="UAB",+All!#REF!,0))</f>
        <v>#REF!</v>
      </c>
      <c r="AW141" s="484" t="e">
        <f>IF(+All!#REF!="UAB",+All!#REF!,IF(+All!#REF!="UAB",+All!#REF!,0))</f>
        <v>#REF!</v>
      </c>
      <c r="AX141" s="483" t="e">
        <f>IF(+All!#REF!="UAB",+All!#REF!,IF(+All!#REF!="UAB",+All!#REF!,0))</f>
        <v>#REF!</v>
      </c>
      <c r="AY141" s="88" t="e">
        <f>IF(+All!#REF!="UAB",+All!#REF!,IF(+All!#REF!="UAB",+All!#REF!,0))</f>
        <v>#REF!</v>
      </c>
      <c r="AZ141" s="89" t="e">
        <f>IF(+All!#REF!="UAB",+All!#REF!,IF(+All!#REF!="UAB",+All!#REF!,0))</f>
        <v>#REF!</v>
      </c>
      <c r="BA141" s="90" t="e">
        <f>IF(+All!#REF!="UAB",+All!#REF!,IF(+All!#REF!="UAB",+All!#REF!,0))</f>
        <v>#REF!</v>
      </c>
      <c r="BB141" s="90" t="e">
        <f>IF(+All!#REF!="UAB",+All!#REF!,IF(+All!#REF!="UAB",+All!#REF!,0))</f>
        <v>#REF!</v>
      </c>
      <c r="BC141" s="91" t="e">
        <f>IF(+All!#REF!="UAB",+All!#REF!,IF(+All!#REF!="UAB",+All!#REF!,0))</f>
        <v>#REF!</v>
      </c>
      <c r="BD141" s="482" t="e">
        <f>IF(+All!#REF!="UAB",+All!#REF!,IF(+All!#REF!="UAB",+All!#REF!,0))</f>
        <v>#REF!</v>
      </c>
      <c r="BE141" s="483" t="e">
        <f>IF(+All!#REF!="UAB",+All!#REF!,IF(+All!#REF!="UAB",+All!#REF!,0))</f>
        <v>#REF!</v>
      </c>
      <c r="BF141" s="483" t="e">
        <f>IF(+All!#REF!="UAB",+All!#REF!,IF(+All!#REF!="UAB",+All!#REF!,0))</f>
        <v>#REF!</v>
      </c>
      <c r="BG141" s="482" t="e">
        <f>IF(+All!#REF!="UAB",+All!#REF!,IF(+All!#REF!="UAB",+All!#REF!,0))</f>
        <v>#REF!</v>
      </c>
      <c r="BH141" s="483" t="e">
        <f>IF(+All!#REF!="UAB",+All!#REF!,IF(+All!#REF!="UAB",+All!#REF!,0))</f>
        <v>#REF!</v>
      </c>
      <c r="BI141" s="484" t="e">
        <f>IF(+All!#REF!="UAB",+All!#REF!,IF(+All!#REF!="UAB",+All!#REF!,0))</f>
        <v>#REF!</v>
      </c>
      <c r="BJ141" s="92" t="e">
        <f>IF(+All!#REF!="UAB",+All!#REF!,IF(+All!#REF!="UAB",+All!#REF!,0))</f>
        <v>#REF!</v>
      </c>
      <c r="BK141" s="93" t="e">
        <f>IF(+All!#REF!="UAB",+All!#REF!,IF(+All!#REF!="UAB",+All!#REF!,0))</f>
        <v>#REF!</v>
      </c>
    </row>
    <row r="142" spans="1:63" x14ac:dyDescent="0.8">
      <c r="A142" s="70">
        <f>IF(+All!$F884="UAB",+All!A884,IF(+All!$H884="UAB",+All!A884,0))</f>
        <v>12</v>
      </c>
      <c r="B142" s="480" t="str">
        <f>IF(+All!$F884="UAB",+All!B884,IF(+All!$H884="UAB",+All!B884,0))</f>
        <v>Sat</v>
      </c>
      <c r="C142" s="72">
        <f>IF(+All!$F884="UAB",+All!C884,IF(+All!$H884="UAB",+All!C884,0))</f>
        <v>44520</v>
      </c>
      <c r="D142" s="73">
        <f>IF(+All!$F884="UAB",+All!D884,IF(+All!$H884="UAB",+All!D884,0))</f>
        <v>0.64583333333333337</v>
      </c>
      <c r="E142" s="707">
        <f>IF(+All!$F884="UAB",+All!E884,IF(+All!$H884="UAB",+All!E884,0))</f>
        <v>0</v>
      </c>
      <c r="F142" s="75" t="str">
        <f>IF(+All!$F884="UAB",+All!F884,IF(+All!$H884="UAB",+All!F884,0))</f>
        <v>UAB</v>
      </c>
      <c r="G142" s="76" t="str">
        <f>IF(+All!$F884="UAB",+All!G884,IF(+All!$H884="UAB",+All!G884,0))</f>
        <v>CUSA</v>
      </c>
      <c r="H142" s="75" t="str">
        <f>IF(+All!$F884="UAB",+All!H884,IF(+All!$H884="UAB",+All!H884,0))</f>
        <v>UT San Antonio</v>
      </c>
      <c r="I142" s="76" t="str">
        <f>IF(+All!$F884="UAB",+All!I884,IF(+All!$H884="UAB",+All!I884,0))</f>
        <v>CUSA</v>
      </c>
      <c r="J142" s="706" t="str">
        <f>IF(+All!$F884="UAB",+All!J884,IF(+All!$H884="UAB",+All!J884,0))</f>
        <v>UT San Antonio</v>
      </c>
      <c r="K142" s="707" t="str">
        <f>IF(+All!$F884="UAB",+All!K884,IF(+All!$H884="UAB",+All!K884,0))</f>
        <v>UAB</v>
      </c>
      <c r="L142" s="78">
        <f>IF(+All!$F884="UAB",+All!L884,IF(+All!$H884="UAB",+All!L884,0))</f>
        <v>4.5</v>
      </c>
      <c r="M142" s="79">
        <f>IF(+All!$F884="UAB",+All!M884,IF(+All!$H884="UAB",+All!M884,0))</f>
        <v>53.5</v>
      </c>
      <c r="N142" s="706" t="str">
        <f>IF(+All!$F884="UAB",+All!N884,IF(+All!$H884="UAB",+All!N884,0))</f>
        <v>UT San Antonio</v>
      </c>
      <c r="O142" s="708">
        <f>IF(+All!$F884="UAB",+All!O884,IF(+All!$H884="UAB",+All!O884,0))</f>
        <v>34</v>
      </c>
      <c r="P142" s="708" t="str">
        <f>IF(+All!$F884="UAB",+All!P884,IF(+All!$H884="UAB",+All!P884,0))</f>
        <v>UAB</v>
      </c>
      <c r="Q142" s="707">
        <f>IF(+All!$F884="UAB",+All!Q884,IF(+All!$H884="UAB",+All!Q884,0))</f>
        <v>31</v>
      </c>
      <c r="R142" s="706" t="str">
        <f>IF(+All!$F884="UAB",+All!R884,IF(+All!$H884="UAB",+All!R884,0))</f>
        <v>UAB</v>
      </c>
      <c r="S142" s="708" t="str">
        <f>IF(+All!$F884="UAB",+All!S884,IF(+All!$H884="UAB",+All!S884,0))</f>
        <v>UT San Antonio</v>
      </c>
      <c r="T142" s="706" t="str">
        <f>IF(+All!$F884="UAB",+All!T884,IF(+All!$H884="UAB",+All!T884,0))</f>
        <v>UT San Antonio</v>
      </c>
      <c r="U142" s="707" t="str">
        <f>IF(+All!$F884="UAB",+All!U884,IF(+All!$H884="UAB",+All!U884,0))</f>
        <v>L</v>
      </c>
      <c r="V142" s="706">
        <f>IF(+All!$F574="UAB",+All!#REF!,IF(+All!$H574="UAB",+All!#REF!,0))</f>
        <v>0</v>
      </c>
      <c r="W142" s="707">
        <f>IF(+All!$F574="UAB",+All!#REF!,IF(+All!$H574="UAB",+All!#REF!,0))</f>
        <v>0</v>
      </c>
      <c r="X142" s="706">
        <f>IF(+All!$F574="UAB",+All!#REF!,IF(+All!$H574="UAB",+All!#REF!,0))</f>
        <v>0</v>
      </c>
      <c r="Y142" s="707">
        <f>IF(+All!$F574="UAB",+All!#REF!,IF(+All!$H574="UAB",+All!#REF!,0))</f>
        <v>0</v>
      </c>
      <c r="Z142" s="706">
        <f>IF(+All!$F574="UAB",+All!#REF!,IF(+All!$H574="UAB",+All!#REF!,0))</f>
        <v>0</v>
      </c>
      <c r="AA142" s="707">
        <f>IF(+All!$F574="UAB",+All!#REF!,IF(+All!$H574="UAB",+All!#REF!,0))</f>
        <v>0</v>
      </c>
      <c r="AB142" s="706">
        <f>IF(+All!$F574="UAB",+All!#REF!,IF(+All!$H574="UAB",+All!#REF!,0))</f>
        <v>0</v>
      </c>
      <c r="AC142" s="707">
        <f>IF(+All!$F574="UAB",+All!#REF!,IF(+All!$H574="UAB",+All!#REF!,0))</f>
        <v>0</v>
      </c>
      <c r="AD142" s="706">
        <f>IF(+All!$F574="UAB",+All!#REF!,IF(+All!$H574="UAB",+All!#REF!,0))</f>
        <v>0</v>
      </c>
      <c r="AE142" s="707">
        <f>IF(+All!$F574="UAB",+All!#REF!,IF(+All!$H574="UAB",+All!#REF!,0))</f>
        <v>0</v>
      </c>
      <c r="AF142" s="706">
        <f>IF(+All!$F574="UAB",+All!#REF!,IF(+All!$H574="UAB",+All!#REF!,0))</f>
        <v>0</v>
      </c>
      <c r="AG142" s="707">
        <f>IF(+All!$F574="UAB",+All!#REF!,IF(+All!$H574="UAB",+All!#REF!,0))</f>
        <v>0</v>
      </c>
      <c r="AH142" s="706">
        <f>IF(+All!$F574="UAB",+All!#REF!,IF(+All!$H574="UAB",+All!#REF!,0))</f>
        <v>0</v>
      </c>
      <c r="AI142" s="707">
        <f>IF(+All!$F574="UAB",+All!#REF!,IF(+All!$H574="UAB",+All!#REF!,0))</f>
        <v>0</v>
      </c>
      <c r="AJ142" s="706">
        <f>IF(+All!$F574="UAB",+All!#REF!,IF(+All!$H574="UAB",+All!#REF!,0))</f>
        <v>0</v>
      </c>
      <c r="AK142" s="707">
        <f>IF(+All!$F574="UAB",+All!#REF!,IF(+All!$H574="UAB",+All!#REF!,0))</f>
        <v>0</v>
      </c>
      <c r="AL142" s="81">
        <f>IF(+All!$F574="UAB",+All!V574,IF(+All!$H574="UAB",+All!V574,0))</f>
        <v>0</v>
      </c>
      <c r="AM142" s="82">
        <f>IF(+All!$F574="UAB",+All!W574,IF(+All!$H574="UAB",+All!W574,0))</f>
        <v>0</v>
      </c>
      <c r="AN142" s="81">
        <f>IF(+All!$F574="UAB",+All!X574,IF(+All!$H574="UAB",+All!X574,0))</f>
        <v>0</v>
      </c>
      <c r="AO142" s="83">
        <f>IF(+All!$F574="UAB",+All!Y574,IF(+All!$H574="UAB",+All!Y574,0))</f>
        <v>0</v>
      </c>
      <c r="AP142" s="84">
        <f>IF(+All!$F574="UAB",+All!Z574,IF(+All!$H574="UAB",+All!Z574,0))</f>
        <v>0</v>
      </c>
      <c r="AQ142" s="480">
        <f>IF(+All!$F574="UAB",+All!#REF!,IF(+All!$H574="UAB",+All!#REF!,0))</f>
        <v>0</v>
      </c>
      <c r="AR142" s="482">
        <f>IF(+All!$F574="UAB",+All!#REF!,IF(+All!$H574="UAB",+All!#REF!,0))</f>
        <v>0</v>
      </c>
      <c r="AS142" s="483">
        <f>IF(+All!$F574="UAB",+All!#REF!,IF(+All!$H574="UAB",+All!#REF!,0))</f>
        <v>0</v>
      </c>
      <c r="AT142" s="483">
        <f>IF(+All!$F574="UAB",+All!#REF!,IF(+All!$H574="UAB",+All!#REF!,0))</f>
        <v>0</v>
      </c>
      <c r="AU142" s="482">
        <f>IF(+All!$F574="UAB",+All!#REF!,IF(+All!$H574="UAB",+All!#REF!,0))</f>
        <v>0</v>
      </c>
      <c r="AV142" s="483">
        <f>IF(+All!$F574="UAB",+All!#REF!,IF(+All!$H574="UAB",+All!#REF!,0))</f>
        <v>0</v>
      </c>
      <c r="AW142" s="484">
        <f>IF(+All!$F574="UAB",+All!#REF!,IF(+All!$H574="UAB",+All!#REF!,0))</f>
        <v>0</v>
      </c>
      <c r="AX142" s="483">
        <f>IF(+All!$F574="UAB",+All!#REF!,IF(+All!$H574="UAB",+All!#REF!,0))</f>
        <v>0</v>
      </c>
      <c r="AY142" s="88">
        <f>IF(+All!$F574="UAB",+All!#REF!,IF(+All!$H574="UAB",+All!#REF!,0))</f>
        <v>0</v>
      </c>
      <c r="AZ142" s="89">
        <f>IF(+All!$F574="UAB",+All!#REF!,IF(+All!$H574="UAB",+All!#REF!,0))</f>
        <v>0</v>
      </c>
      <c r="BA142" s="90">
        <f>IF(+All!$F574="UAB",+All!#REF!,IF(+All!$H574="UAB",+All!#REF!,0))</f>
        <v>0</v>
      </c>
      <c r="BB142" s="90">
        <f>IF(+All!$F574="UAB",+All!#REF!,IF(+All!$H574="UAB",+All!#REF!,0))</f>
        <v>0</v>
      </c>
      <c r="BC142" s="91">
        <f>IF(+All!$F574="UAB",+All!#REF!,IF(+All!$H574="UAB",+All!#REF!,0))</f>
        <v>0</v>
      </c>
      <c r="BD142" s="482">
        <f>IF(+All!$F574="UAB",+All!#REF!,IF(+All!$H574="UAB",+All!#REF!,0))</f>
        <v>0</v>
      </c>
      <c r="BE142" s="483">
        <f>IF(+All!$F574="UAB",+All!#REF!,IF(+All!$H574="UAB",+All!#REF!,0))</f>
        <v>0</v>
      </c>
      <c r="BF142" s="483">
        <f>IF(+All!$F574="UAB",+All!#REF!,IF(+All!$H574="UAB",+All!#REF!,0))</f>
        <v>0</v>
      </c>
      <c r="BG142" s="482">
        <f>IF(+All!$F574="UAB",+All!#REF!,IF(+All!$H574="UAB",+All!#REF!,0))</f>
        <v>0</v>
      </c>
      <c r="BH142" s="483">
        <f>IF(+All!$F574="UAB",+All!#REF!,IF(+All!$H574="UAB",+All!#REF!,0))</f>
        <v>0</v>
      </c>
      <c r="BI142" s="484">
        <f>IF(+All!$F574="UAB",+All!#REF!,IF(+All!$H574="UAB",+All!#REF!,0))</f>
        <v>0</v>
      </c>
      <c r="BJ142" s="92">
        <f>IF(+All!$F574="UAB",+All!#REF!,IF(+All!$H574="UAB",+All!#REF!,0))</f>
        <v>0</v>
      </c>
      <c r="BK142" s="93">
        <f>IF(+All!$F574="UAB",+All!#REF!,IF(+All!$H574="UAB",+All!#REF!,0))</f>
        <v>0</v>
      </c>
    </row>
    <row r="143" spans="1:63" x14ac:dyDescent="0.8">
      <c r="A143" s="70">
        <f>IF(+All!$F945="UAB",+All!A945,IF(+All!$H945="UAB",+All!A945,0))</f>
        <v>0</v>
      </c>
      <c r="B143" s="480">
        <f>IF(+All!$F945="UAB",+All!B945,IF(+All!$H945="UAB",+All!B945,0))</f>
        <v>0</v>
      </c>
      <c r="C143" s="72">
        <f>IF(+All!$F945="UAB",+All!C945,IF(+All!$H945="UAB",+All!C945,0))</f>
        <v>0</v>
      </c>
      <c r="D143" s="73">
        <f>IF(+All!$F945="UAB",+All!D945,IF(+All!$H945="UAB",+All!D945,0))</f>
        <v>0</v>
      </c>
      <c r="E143" s="707">
        <f>IF(+All!$F945="UAB",+All!E945,IF(+All!$H945="UAB",+All!E945,0))</f>
        <v>0</v>
      </c>
      <c r="F143" s="75">
        <f>IF(+All!$F945="UAB",+All!F945,IF(+All!$H945="UAB",+All!F945,0))</f>
        <v>0</v>
      </c>
      <c r="G143" s="76">
        <f>IF(+All!$F945="UAB",+All!G945,IF(+All!$H945="UAB",+All!G945,0))</f>
        <v>0</v>
      </c>
      <c r="H143" s="75">
        <f>IF(+All!$F945="UAB",+All!H945,IF(+All!$H945="UAB",+All!H945,0))</f>
        <v>0</v>
      </c>
      <c r="I143" s="76">
        <f>IF(+All!$F945="UAB",+All!I945,IF(+All!$H945="UAB",+All!I945,0))</f>
        <v>0</v>
      </c>
      <c r="J143" s="706">
        <f>IF(+All!$F945="UAB",+All!J945,IF(+All!$H945="UAB",+All!J945,0))</f>
        <v>0</v>
      </c>
      <c r="K143" s="707">
        <f>IF(+All!$F945="UAB",+All!K945,IF(+All!$H945="UAB",+All!K945,0))</f>
        <v>0</v>
      </c>
      <c r="L143" s="78">
        <f>IF(+All!$F945="UAB",+All!L945,IF(+All!$H945="UAB",+All!L945,0))</f>
        <v>0</v>
      </c>
      <c r="M143" s="79">
        <f>IF(+All!$F945="UAB",+All!M945,IF(+All!$H945="UAB",+All!M945,0))</f>
        <v>0</v>
      </c>
      <c r="N143" s="706">
        <f>IF(+All!$F945="UAB",+All!N945,IF(+All!$H945="UAB",+All!N945,0))</f>
        <v>0</v>
      </c>
      <c r="O143" s="708">
        <f>IF(+All!$F945="UAB",+All!O945,IF(+All!$H945="UAB",+All!O945,0))</f>
        <v>0</v>
      </c>
      <c r="P143" s="708">
        <f>IF(+All!$F945="UAB",+All!P945,IF(+All!$H945="UAB",+All!P945,0))</f>
        <v>0</v>
      </c>
      <c r="Q143" s="707">
        <f>IF(+All!$F945="UAB",+All!Q945,IF(+All!$H945="UAB",+All!Q945,0))</f>
        <v>0</v>
      </c>
      <c r="R143" s="706">
        <f>IF(+All!$F945="UAB",+All!R945,IF(+All!$H945="UAB",+All!R945,0))</f>
        <v>0</v>
      </c>
      <c r="S143" s="708">
        <f>IF(+All!$F945="UAB",+All!S945,IF(+All!$H945="UAB",+All!S945,0))</f>
        <v>0</v>
      </c>
      <c r="T143" s="706">
        <f>IF(+All!$F945="UAB",+All!T945,IF(+All!$H945="UAB",+All!T945,0))</f>
        <v>0</v>
      </c>
      <c r="U143" s="707">
        <f>IF(+All!$F945="UAB",+All!U945,IF(+All!$H945="UAB",+All!U945,0))</f>
        <v>0</v>
      </c>
      <c r="W143" s="74"/>
      <c r="AD143" s="77"/>
      <c r="AE143" s="74"/>
      <c r="AF143" s="77"/>
      <c r="AG143" s="74"/>
      <c r="AH143" s="77"/>
      <c r="AI143" s="74"/>
      <c r="AJ143" s="77"/>
      <c r="AK143" s="74"/>
      <c r="AQ143" s="480"/>
      <c r="AR143" s="482"/>
      <c r="AS143" s="483"/>
      <c r="AT143" s="483"/>
      <c r="AU143" s="482"/>
      <c r="AV143" s="483"/>
      <c r="AW143" s="484"/>
      <c r="AX143" s="483"/>
      <c r="AY143" s="88"/>
      <c r="AZ143" s="89"/>
      <c r="BA143" s="90"/>
      <c r="BB143" s="90"/>
      <c r="BC143" s="91"/>
      <c r="BD143" s="482"/>
      <c r="BE143" s="483"/>
      <c r="BF143" s="483"/>
      <c r="BG143" s="482"/>
      <c r="BH143" s="483"/>
      <c r="BI143" s="484"/>
    </row>
    <row r="144" spans="1:63" x14ac:dyDescent="0.8">
      <c r="B144" s="70"/>
      <c r="C144" s="94"/>
      <c r="D144" s="73"/>
      <c r="E144" s="707"/>
      <c r="F144" s="1219" t="str">
        <f>H145</f>
        <v>UNC Charlotte</v>
      </c>
      <c r="G144" s="1251"/>
      <c r="H144" s="1251"/>
      <c r="I144" s="1252"/>
      <c r="J144" s="706"/>
      <c r="K144" s="707"/>
      <c r="L144" s="78"/>
      <c r="M144" s="79"/>
      <c r="N144" s="706"/>
      <c r="O144" s="708"/>
      <c r="P144" s="708"/>
      <c r="Q144" s="707"/>
      <c r="R144" s="706"/>
      <c r="S144" s="708"/>
      <c r="T144" s="706"/>
      <c r="U144" s="707"/>
      <c r="V144" s="706"/>
      <c r="W144" s="707"/>
      <c r="X144" s="706"/>
      <c r="Y144" s="707"/>
      <c r="Z144" s="706"/>
      <c r="AA144" s="707"/>
      <c r="AB144" s="706"/>
      <c r="AC144" s="707"/>
      <c r="AD144" s="706"/>
      <c r="AE144" s="707"/>
      <c r="AF144" s="706"/>
      <c r="AG144" s="707"/>
      <c r="AH144" s="706"/>
      <c r="AI144" s="707"/>
      <c r="AJ144" s="706"/>
      <c r="AK144" s="707"/>
      <c r="AQ144" s="480"/>
      <c r="AR144" s="482"/>
      <c r="AS144" s="483"/>
      <c r="AT144" s="483"/>
      <c r="AU144" s="482"/>
      <c r="AV144" s="483"/>
      <c r="AW144" s="484"/>
      <c r="AX144" s="483"/>
      <c r="AY144" s="88"/>
      <c r="AZ144" s="89"/>
      <c r="BA144" s="90"/>
      <c r="BB144" s="90"/>
      <c r="BC144" s="91"/>
      <c r="BD144" s="482"/>
      <c r="BE144" s="483"/>
      <c r="BF144" s="483"/>
      <c r="BG144" s="482"/>
      <c r="BH144" s="483"/>
      <c r="BI144" s="484"/>
    </row>
    <row r="145" spans="1:61" x14ac:dyDescent="0.8">
      <c r="A145" s="70">
        <f>IF(+All!$F28="UNC Charlotte",+All!A28,IF(+All!$H28="UNC Charlotte",+All!A28,0))</f>
        <v>1</v>
      </c>
      <c r="B145" s="70" t="str">
        <f>IF(+All!$F28="UNC Charlotte",+All!B28,IF(+All!$H28="UNC Charlotte",+All!B28,0))</f>
        <v>Fri</v>
      </c>
      <c r="C145" s="94">
        <f>IF(+All!$F28="UNC Charlotte",+All!C28,IF(+All!$H28="UNC Charlotte",+All!C28,0))</f>
        <v>44442</v>
      </c>
      <c r="D145" s="73">
        <f>IF(+All!$F28="UNC Charlotte",+All!D28,IF(+All!$H28="UNC Charlotte",+All!D28,0))</f>
        <v>0.79166666666666663</v>
      </c>
      <c r="E145" s="707" t="str">
        <f>IF(+All!$F28="UNC Charlotte",+All!E28,IF(+All!$H28="UNC Charlotte",+All!E28,0))</f>
        <v>CBSSN</v>
      </c>
      <c r="F145" s="75" t="str">
        <f>IF(+All!$F28="UNC Charlotte",+All!F28,IF(+All!$H28="UNC Charlotte",+All!F28,0))</f>
        <v>Duke</v>
      </c>
      <c r="G145" s="95" t="str">
        <f>IF(+All!$F28="UNC Charlotte",+All!G28,IF(+All!$H28="UNC Charlotte",+All!G28,0))</f>
        <v>ACC</v>
      </c>
      <c r="H145" s="95" t="str">
        <f>IF(+All!$F28="UNC Charlotte",+All!H28,IF(+All!$H28="UNC Charlotte",+All!H28,0))</f>
        <v>UNC Charlotte</v>
      </c>
      <c r="I145" s="76" t="str">
        <f>IF(+All!$F28="UNC Charlotte",+All!I28,IF(+All!$H28="UNC Charlotte",+All!I28,0))</f>
        <v>CUSA</v>
      </c>
      <c r="J145" s="706" t="str">
        <f>IF(+All!$F28="UNC Charlotte",+All!J28,IF(+All!$H28="UNC Charlotte",+All!J28,0))</f>
        <v>Duke</v>
      </c>
      <c r="K145" s="707" t="str">
        <f>IF(+All!$F28="UNC Charlotte",+All!K28,IF(+All!$H28="UNC Charlotte",+All!K28,0))</f>
        <v>UNC Charlotte</v>
      </c>
      <c r="L145" s="78">
        <f>IF(+All!$F28="UNC Charlotte",+All!L28,IF(+All!$H28="UNC Charlotte",+All!L28,0))</f>
        <v>6.5</v>
      </c>
      <c r="M145" s="79">
        <f>IF(+All!$F28="UNC Charlotte",+All!M28,IF(+All!$H28="UNC Charlotte",+All!M28,0))</f>
        <v>60.5</v>
      </c>
      <c r="N145" s="706" t="str">
        <f>IF(+All!$F28="UNC Charlotte",+All!N28,IF(+All!$H28="UNC Charlotte",+All!N28,0))</f>
        <v>UNC Charlotte</v>
      </c>
      <c r="O145" s="708">
        <f>IF(+All!$F28="UNC Charlotte",+All!O28,IF(+All!$H28="UNC Charlotte",+All!O28,0))</f>
        <v>31</v>
      </c>
      <c r="P145" s="708" t="str">
        <f>IF(+All!$F28="UNC Charlotte",+All!P28,IF(+All!$H28="UNC Charlotte",+All!P28,0))</f>
        <v>Duke</v>
      </c>
      <c r="Q145" s="707">
        <f>IF(+All!$F28="UNC Charlotte",+All!Q28,IF(+All!$H28="UNC Charlotte",+All!Q28,0))</f>
        <v>28</v>
      </c>
      <c r="R145" s="706" t="str">
        <f>IF(+All!$F28="UNC Charlotte",+All!R28,IF(+All!$H28="UNC Charlotte",+All!R28,0))</f>
        <v>UNC Charlotte</v>
      </c>
      <c r="S145" s="708" t="str">
        <f>IF(+All!$F28="UNC Charlotte",+All!S28,IF(+All!$H28="UNC Charlotte",+All!S28,0))</f>
        <v>Duke</v>
      </c>
      <c r="T145" s="706" t="str">
        <f>IF(+All!$F28="UNC Charlotte",+All!T28,IF(+All!$H28="UNC Charlotte",+All!T28,0))</f>
        <v>Duke</v>
      </c>
      <c r="U145" s="707" t="str">
        <f>IF(+All!$F28="UNC Charlotte",+All!U28,IF(+All!$H28="UNC Charlotte",+All!U28,0))</f>
        <v>L</v>
      </c>
      <c r="V145" s="706"/>
      <c r="W145" s="707"/>
      <c r="X145" s="706"/>
      <c r="Y145" s="707"/>
      <c r="Z145" s="706"/>
      <c r="AA145" s="707"/>
      <c r="AB145" s="706"/>
      <c r="AC145" s="707"/>
      <c r="AD145" s="706"/>
      <c r="AE145" s="707"/>
      <c r="AF145" s="706"/>
      <c r="AG145" s="707"/>
      <c r="AH145" s="706"/>
      <c r="AI145" s="707"/>
      <c r="AJ145" s="706"/>
      <c r="AK145" s="707"/>
      <c r="AQ145" s="480"/>
      <c r="AR145" s="482"/>
      <c r="AS145" s="483"/>
      <c r="AT145" s="483"/>
      <c r="AU145" s="482"/>
      <c r="AV145" s="483"/>
      <c r="AW145" s="484"/>
      <c r="AX145" s="483"/>
      <c r="AY145" s="88"/>
      <c r="AZ145" s="89"/>
      <c r="BA145" s="90"/>
      <c r="BB145" s="90"/>
      <c r="BC145" s="91"/>
      <c r="BD145" s="482"/>
      <c r="BE145" s="483"/>
      <c r="BF145" s="483"/>
      <c r="BG145" s="482"/>
      <c r="BH145" s="483"/>
      <c r="BI145" s="484"/>
    </row>
    <row r="146" spans="1:61" x14ac:dyDescent="0.8">
      <c r="A146" s="70">
        <f>IF(+All!$F139="UNC Charlotte",+All!A139,IF(+All!$H139="UNC Charlotte",+All!A139,0))</f>
        <v>2</v>
      </c>
      <c r="B146" s="70" t="str">
        <f>IF(+All!$F139="UNC Charlotte",+All!B139,IF(+All!$H139="UNC Charlotte",+All!B139,0))</f>
        <v>Sat</v>
      </c>
      <c r="C146" s="94">
        <f>IF(+All!$F139="UNC Charlotte",+All!C139,IF(+All!$H139="UNC Charlotte",+All!C139,0))</f>
        <v>44450</v>
      </c>
      <c r="D146" s="73">
        <f>IF(+All!$F139="UNC Charlotte",+All!D139,IF(+All!$H139="UNC Charlotte",+All!D139,0))</f>
        <v>0.75</v>
      </c>
      <c r="E146" s="707" t="str">
        <f>IF(+All!$F139="UNC Charlotte",+All!E139,IF(+All!$H139="UNC Charlotte",+All!E139,0))</f>
        <v>espn3</v>
      </c>
      <c r="F146" s="75" t="str">
        <f>IF(+All!$F139="UNC Charlotte",+All!F139,IF(+All!$H139="UNC Charlotte",+All!F139,0))</f>
        <v>1AA Gardner Webb</v>
      </c>
      <c r="G146" s="95" t="str">
        <f>IF(+All!$F139="UNC Charlotte",+All!G139,IF(+All!$H139="UNC Charlotte",+All!G139,0))</f>
        <v>1AA</v>
      </c>
      <c r="H146" s="95" t="str">
        <f>IF(+All!$F139="UNC Charlotte",+All!H139,IF(+All!$H139="UNC Charlotte",+All!H139,0))</f>
        <v>UNC Charlotte</v>
      </c>
      <c r="I146" s="76" t="str">
        <f>IF(+All!$F139="UNC Charlotte",+All!I139,IF(+All!$H139="UNC Charlotte",+All!I139,0))</f>
        <v>CUSA</v>
      </c>
      <c r="J146" s="706">
        <f>IF(+All!$F139="UNC Charlotte",+All!J139,IF(+All!$H139="UNC Charlotte",+All!J139,0))</f>
        <v>0</v>
      </c>
      <c r="K146" s="707">
        <f>IF(+All!$F139="UNC Charlotte",+All!K139,IF(+All!$H139="UNC Charlotte",+All!K139,0))</f>
        <v>0</v>
      </c>
      <c r="L146" s="78">
        <f>IF(+All!$F139="UNC Charlotte",+All!L139,IF(+All!$H139="UNC Charlotte",+All!L139,0))</f>
        <v>0</v>
      </c>
      <c r="M146" s="79">
        <f>IF(+All!$F139="UNC Charlotte",+All!M139,IF(+All!$H139="UNC Charlotte",+All!M139,0))</f>
        <v>0</v>
      </c>
      <c r="N146" s="706" t="str">
        <f>IF(+All!$F139="UNC Charlotte",+All!N139,IF(+All!$H139="UNC Charlotte",+All!N139,0))</f>
        <v>UNC Charlotte</v>
      </c>
      <c r="O146" s="708">
        <f>IF(+All!$F139="UNC Charlotte",+All!O139,IF(+All!$H139="UNC Charlotte",+All!O139,0))</f>
        <v>38</v>
      </c>
      <c r="P146" s="708" t="str">
        <f>IF(+All!$F139="UNC Charlotte",+All!P139,IF(+All!$H139="UNC Charlotte",+All!P139,0))</f>
        <v>1AA Gardner Webb</v>
      </c>
      <c r="Q146" s="707">
        <f>IF(+All!$F139="UNC Charlotte",+All!Q139,IF(+All!$H139="UNC Charlotte",+All!Q139,0))</f>
        <v>10</v>
      </c>
      <c r="R146" s="706">
        <f>IF(+All!$F139="UNC Charlotte",+All!R139,IF(+All!$H139="UNC Charlotte",+All!R139,0))</f>
        <v>0</v>
      </c>
      <c r="S146" s="708">
        <f>IF(+All!$F139="UNC Charlotte",+All!S139,IF(+All!$H139="UNC Charlotte",+All!S139,0))</f>
        <v>0</v>
      </c>
      <c r="T146" s="706">
        <f>IF(+All!$F139="UNC Charlotte",+All!T139,IF(+All!$H139="UNC Charlotte",+All!T139,0))</f>
        <v>0</v>
      </c>
      <c r="U146" s="707">
        <f>IF(+All!$F139="UNC Charlotte",+All!U139,IF(+All!$H139="UNC Charlotte",+All!U139,0))</f>
        <v>0</v>
      </c>
      <c r="V146" s="706"/>
      <c r="W146" s="707"/>
      <c r="X146" s="706"/>
      <c r="Y146" s="707"/>
      <c r="Z146" s="706"/>
      <c r="AA146" s="707"/>
      <c r="AB146" s="706"/>
      <c r="AC146" s="707"/>
      <c r="AD146" s="706"/>
      <c r="AE146" s="707"/>
      <c r="AF146" s="706"/>
      <c r="AG146" s="707"/>
      <c r="AH146" s="706"/>
      <c r="AI146" s="707"/>
      <c r="AJ146" s="706"/>
      <c r="AK146" s="707"/>
      <c r="AQ146" s="480"/>
      <c r="AR146" s="482"/>
      <c r="AS146" s="483"/>
      <c r="AT146" s="483"/>
      <c r="AU146" s="482"/>
      <c r="AV146" s="483"/>
      <c r="AW146" s="484"/>
      <c r="AX146" s="483"/>
      <c r="AY146" s="88"/>
      <c r="AZ146" s="89"/>
      <c r="BA146" s="90"/>
      <c r="BB146" s="90"/>
      <c r="BC146" s="91"/>
      <c r="BD146" s="482"/>
      <c r="BE146" s="483"/>
      <c r="BF146" s="483"/>
      <c r="BG146" s="482"/>
      <c r="BH146" s="483"/>
      <c r="BI146" s="484"/>
    </row>
    <row r="147" spans="1:61" x14ac:dyDescent="0.8">
      <c r="A147" s="70">
        <f>IF(+All!$F236="UNC Charlotte",+All!A236,IF(+All!$H236="UNC Charlotte",+All!A236,0))</f>
        <v>3</v>
      </c>
      <c r="B147" s="70" t="str">
        <f>IF(+All!$F236="UNC Charlotte",+All!B236,IF(+All!$H236="UNC Charlotte",+All!B236,0))</f>
        <v>Sat</v>
      </c>
      <c r="C147" s="94">
        <f>IF(+All!$F236="UNC Charlotte",+All!C236,IF(+All!$H236="UNC Charlotte",+All!C236,0))</f>
        <v>44457</v>
      </c>
      <c r="D147" s="73">
        <f>IF(+All!$F236="UNC Charlotte",+All!D236,IF(+All!$H236="UNC Charlotte",+All!D236,0))</f>
        <v>0.79166666666666663</v>
      </c>
      <c r="E147" s="707">
        <f>IF(+All!$F236="UNC Charlotte",+All!E236,IF(+All!$H236="UNC Charlotte",+All!E236,0))</f>
        <v>0</v>
      </c>
      <c r="F147" s="75" t="str">
        <f>IF(+All!$F236="UNC Charlotte",+All!F236,IF(+All!$H236="UNC Charlotte",+All!F236,0))</f>
        <v>UNC Charlotte</v>
      </c>
      <c r="G147" s="95" t="str">
        <f>IF(+All!$F236="UNC Charlotte",+All!G236,IF(+All!$H236="UNC Charlotte",+All!G236,0))</f>
        <v>CUSA</v>
      </c>
      <c r="H147" s="95" t="str">
        <f>IF(+All!$F236="UNC Charlotte",+All!H236,IF(+All!$H236="UNC Charlotte",+All!H236,0))</f>
        <v>Georgia State</v>
      </c>
      <c r="I147" s="76" t="str">
        <f>IF(+All!$F236="UNC Charlotte",+All!I236,IF(+All!$H236="UNC Charlotte",+All!I236,0))</f>
        <v>SB</v>
      </c>
      <c r="J147" s="706" t="str">
        <f>IF(+All!$F236="UNC Charlotte",+All!J236,IF(+All!$H236="UNC Charlotte",+All!J236,0))</f>
        <v>Georgia State</v>
      </c>
      <c r="K147" s="707" t="str">
        <f>IF(+All!$F236="UNC Charlotte",+All!K236,IF(+All!$H236="UNC Charlotte",+All!K236,0))</f>
        <v>UNC Charlotte</v>
      </c>
      <c r="L147" s="78">
        <f>IF(+All!$F236="UNC Charlotte",+All!L236,IF(+All!$H236="UNC Charlotte",+All!L236,0))</f>
        <v>4</v>
      </c>
      <c r="M147" s="79">
        <f>IF(+All!$F236="UNC Charlotte",+All!M236,IF(+All!$H236="UNC Charlotte",+All!M236,0))</f>
        <v>63</v>
      </c>
      <c r="N147" s="706" t="str">
        <f>IF(+All!$F236="UNC Charlotte",+All!N236,IF(+All!$H236="UNC Charlotte",+All!N236,0))</f>
        <v>Georgia State</v>
      </c>
      <c r="O147" s="708">
        <f>IF(+All!$F236="UNC Charlotte",+All!O236,IF(+All!$H236="UNC Charlotte",+All!O236,0))</f>
        <v>20</v>
      </c>
      <c r="P147" s="708" t="str">
        <f>IF(+All!$F236="UNC Charlotte",+All!P236,IF(+All!$H236="UNC Charlotte",+All!P236,0))</f>
        <v>UNC Charlotte</v>
      </c>
      <c r="Q147" s="707">
        <f>IF(+All!$F236="UNC Charlotte",+All!Q236,IF(+All!$H236="UNC Charlotte",+All!Q236,0))</f>
        <v>9</v>
      </c>
      <c r="R147" s="706" t="str">
        <f>IF(+All!$F236="UNC Charlotte",+All!R236,IF(+All!$H236="UNC Charlotte",+All!R236,0))</f>
        <v>Georgia State</v>
      </c>
      <c r="S147" s="708" t="str">
        <f>IF(+All!$F236="UNC Charlotte",+All!S236,IF(+All!$H236="UNC Charlotte",+All!S236,0))</f>
        <v>UNC Charlotte</v>
      </c>
      <c r="T147" s="706" t="str">
        <f>IF(+All!$F236="UNC Charlotte",+All!T236,IF(+All!$H236="UNC Charlotte",+All!T236,0))</f>
        <v>Georgia State</v>
      </c>
      <c r="U147" s="707" t="str">
        <f>IF(+All!$F236="UNC Charlotte",+All!U236,IF(+All!$H236="UNC Charlotte",+All!U236,0))</f>
        <v>W</v>
      </c>
      <c r="V147" s="706"/>
      <c r="W147" s="707"/>
      <c r="X147" s="706"/>
      <c r="Y147" s="707"/>
      <c r="Z147" s="706"/>
      <c r="AA147" s="707"/>
      <c r="AB147" s="706"/>
      <c r="AC147" s="707"/>
      <c r="AD147" s="706"/>
      <c r="AE147" s="707"/>
      <c r="AF147" s="706"/>
      <c r="AG147" s="707"/>
      <c r="AH147" s="706"/>
      <c r="AI147" s="707"/>
      <c r="AJ147" s="706"/>
      <c r="AK147" s="707"/>
      <c r="AQ147" s="480"/>
      <c r="AR147" s="482"/>
      <c r="AS147" s="483"/>
      <c r="AT147" s="483"/>
      <c r="AU147" s="482"/>
      <c r="AV147" s="483"/>
      <c r="AW147" s="484"/>
      <c r="AX147" s="483"/>
      <c r="AY147" s="88"/>
      <c r="AZ147" s="89"/>
      <c r="BA147" s="90"/>
      <c r="BB147" s="90"/>
      <c r="BC147" s="91"/>
      <c r="BD147" s="482"/>
      <c r="BE147" s="483"/>
      <c r="BF147" s="483"/>
      <c r="BG147" s="482"/>
      <c r="BH147" s="483"/>
      <c r="BI147" s="484"/>
    </row>
    <row r="148" spans="1:61" x14ac:dyDescent="0.8">
      <c r="A148" s="70">
        <f>IF(+All!$F257="UNC Charlotte",+All!A257,IF(+All!$H257="UNC Charlotte",+All!A257,0))</f>
        <v>4</v>
      </c>
      <c r="B148" s="70" t="str">
        <f>IF(+All!$F257="UNC Charlotte",+All!B257,IF(+All!$H257="UNC Charlotte",+All!B257,0))</f>
        <v>Fri</v>
      </c>
      <c r="C148" s="94">
        <f>IF(+All!$F257="UNC Charlotte",+All!C257,IF(+All!$H257="UNC Charlotte",+All!C257,0))</f>
        <v>44463</v>
      </c>
      <c r="D148" s="73">
        <f>IF(+All!$F257="UNC Charlotte",+All!D257,IF(+All!$H257="UNC Charlotte",+All!D257,0))</f>
        <v>0.77083333333333337</v>
      </c>
      <c r="E148" s="707" t="str">
        <f>IF(+All!$F257="UNC Charlotte",+All!E257,IF(+All!$H257="UNC Charlotte",+All!E257,0))</f>
        <v>CBSSN</v>
      </c>
      <c r="F148" s="75" t="str">
        <f>IF(+All!$F257="UNC Charlotte",+All!F257,IF(+All!$H257="UNC Charlotte",+All!F257,0))</f>
        <v>Middle Tenn St</v>
      </c>
      <c r="G148" s="95" t="str">
        <f>IF(+All!$F257="UNC Charlotte",+All!G257,IF(+All!$H257="UNC Charlotte",+All!G257,0))</f>
        <v>CUSA</v>
      </c>
      <c r="H148" s="95" t="str">
        <f>IF(+All!$F257="UNC Charlotte",+All!H257,IF(+All!$H257="UNC Charlotte",+All!H257,0))</f>
        <v>UNC Charlotte</v>
      </c>
      <c r="I148" s="76" t="str">
        <f>IF(+All!$F257="UNC Charlotte",+All!I257,IF(+All!$H257="UNC Charlotte",+All!I257,0))</f>
        <v>CUSA</v>
      </c>
      <c r="J148" s="706" t="str">
        <f>IF(+All!$F257="UNC Charlotte",+All!J257,IF(+All!$H257="UNC Charlotte",+All!J257,0))</f>
        <v>UNC Charlotte</v>
      </c>
      <c r="K148" s="707" t="str">
        <f>IF(+All!$F257="UNC Charlotte",+All!K257,IF(+All!$H257="UNC Charlotte",+All!K257,0))</f>
        <v>Middle Tenn St</v>
      </c>
      <c r="L148" s="78">
        <f>IF(+All!$F257="UNC Charlotte",+All!L257,IF(+All!$H257="UNC Charlotte",+All!L257,0))</f>
        <v>3</v>
      </c>
      <c r="M148" s="79">
        <f>IF(+All!$F257="UNC Charlotte",+All!M257,IF(+All!$H257="UNC Charlotte",+All!M257,0))</f>
        <v>56</v>
      </c>
      <c r="N148" s="706" t="str">
        <f>IF(+All!$F257="UNC Charlotte",+All!N257,IF(+All!$H257="UNC Charlotte",+All!N257,0))</f>
        <v>UNC Charlotte</v>
      </c>
      <c r="O148" s="708">
        <f>IF(+All!$F257="UNC Charlotte",+All!O257,IF(+All!$H257="UNC Charlotte",+All!O257,0))</f>
        <v>42</v>
      </c>
      <c r="P148" s="708" t="str">
        <f>IF(+All!$F257="UNC Charlotte",+All!P257,IF(+All!$H257="UNC Charlotte",+All!P257,0))</f>
        <v>Middle Tenn St</v>
      </c>
      <c r="Q148" s="707">
        <f>IF(+All!$F257="UNC Charlotte",+All!Q257,IF(+All!$H257="UNC Charlotte",+All!Q257,0))</f>
        <v>39</v>
      </c>
      <c r="R148" s="706" t="str">
        <f>IF(+All!$F257="UNC Charlotte",+All!R257,IF(+All!$H257="UNC Charlotte",+All!R257,0))</f>
        <v>UNC Charlotte</v>
      </c>
      <c r="S148" s="708" t="str">
        <f>IF(+All!$F257="UNC Charlotte",+All!S257,IF(+All!$H257="UNC Charlotte",+All!S257,0))</f>
        <v>Middle Tenn St</v>
      </c>
      <c r="T148" s="706" t="str">
        <f>IF(+All!$F257="UNC Charlotte",+All!T257,IF(+All!$H257="UNC Charlotte",+All!T257,0))</f>
        <v>UNC Charlotte</v>
      </c>
      <c r="U148" s="707" t="str">
        <f>IF(+All!$F257="UNC Charlotte",+All!U257,IF(+All!$H257="UNC Charlotte",+All!U257,0))</f>
        <v>T</v>
      </c>
      <c r="V148" s="706"/>
      <c r="W148" s="707"/>
      <c r="X148" s="706"/>
      <c r="Y148" s="707"/>
      <c r="Z148" s="706"/>
      <c r="AA148" s="707"/>
      <c r="AB148" s="706"/>
      <c r="AC148" s="707"/>
      <c r="AD148" s="706"/>
      <c r="AE148" s="707"/>
      <c r="AF148" s="706"/>
      <c r="AG148" s="707"/>
      <c r="AH148" s="706"/>
      <c r="AI148" s="707"/>
      <c r="AJ148" s="706"/>
      <c r="AK148" s="707"/>
      <c r="AQ148" s="480"/>
      <c r="AR148" s="482"/>
      <c r="AS148" s="483"/>
      <c r="AT148" s="483"/>
      <c r="AU148" s="482"/>
      <c r="AV148" s="483"/>
      <c r="AW148" s="484"/>
      <c r="AX148" s="483"/>
      <c r="AY148" s="88"/>
      <c r="AZ148" s="89"/>
      <c r="BA148" s="90"/>
      <c r="BB148" s="90"/>
      <c r="BC148" s="91"/>
      <c r="BD148" s="482"/>
      <c r="BE148" s="483"/>
      <c r="BF148" s="483"/>
      <c r="BG148" s="482"/>
      <c r="BH148" s="483"/>
      <c r="BI148" s="484"/>
    </row>
    <row r="149" spans="1:61" x14ac:dyDescent="0.8">
      <c r="A149" s="70">
        <f>IF(+All!$F342="UNC Charlotte",+All!A342,IF(+All!$H342="UNC Charlotte",+All!A342,0))</f>
        <v>5</v>
      </c>
      <c r="B149" s="70" t="str">
        <f>IF(+All!$F342="UNC Charlotte",+All!B342,IF(+All!$H342="UNC Charlotte",+All!B342,0))</f>
        <v>Sat</v>
      </c>
      <c r="C149" s="94">
        <f>IF(+All!$F342="UNC Charlotte",+All!C342,IF(+All!$H342="UNC Charlotte",+All!C342,0))</f>
        <v>44471</v>
      </c>
      <c r="D149" s="73">
        <f>IF(+All!$F342="UNC Charlotte",+All!D342,IF(+All!$H342="UNC Charlotte",+All!D342,0))</f>
        <v>0.5</v>
      </c>
      <c r="E149" s="707" t="str">
        <f>IF(+All!$F342="UNC Charlotte",+All!E342,IF(+All!$H342="UNC Charlotte",+All!E342,0))</f>
        <v>BTN</v>
      </c>
      <c r="F149" s="75" t="str">
        <f>IF(+All!$F342="UNC Charlotte",+All!F342,IF(+All!$H342="UNC Charlotte",+All!F342,0))</f>
        <v>UNC Charlotte</v>
      </c>
      <c r="G149" s="95" t="str">
        <f>IF(+All!$F342="UNC Charlotte",+All!G342,IF(+All!$H342="UNC Charlotte",+All!G342,0))</f>
        <v>CUSA</v>
      </c>
      <c r="H149" s="95" t="str">
        <f>IF(+All!$F342="UNC Charlotte",+All!H342,IF(+All!$H342="UNC Charlotte",+All!H342,0))</f>
        <v>Illinois</v>
      </c>
      <c r="I149" s="76" t="str">
        <f>IF(+All!$F342="UNC Charlotte",+All!I342,IF(+All!$H342="UNC Charlotte",+All!I342,0))</f>
        <v>B10</v>
      </c>
      <c r="J149" s="706" t="str">
        <f>IF(+All!$F342="UNC Charlotte",+All!J342,IF(+All!$H342="UNC Charlotte",+All!J342,0))</f>
        <v>Illinois</v>
      </c>
      <c r="K149" s="707" t="str">
        <f>IF(+All!$F342="UNC Charlotte",+All!K342,IF(+All!$H342="UNC Charlotte",+All!K342,0))</f>
        <v>UNC Charlotte</v>
      </c>
      <c r="L149" s="78">
        <f>IF(+All!$F342="UNC Charlotte",+All!L342,IF(+All!$H342="UNC Charlotte",+All!L342,0))</f>
        <v>11</v>
      </c>
      <c r="M149" s="79">
        <f>IF(+All!$F342="UNC Charlotte",+All!M342,IF(+All!$H342="UNC Charlotte",+All!M342,0))</f>
        <v>55</v>
      </c>
      <c r="N149" s="706" t="str">
        <f>IF(+All!$F342="UNC Charlotte",+All!N342,IF(+All!$H342="UNC Charlotte",+All!N342,0))</f>
        <v>Illinois</v>
      </c>
      <c r="O149" s="708">
        <f>IF(+All!$F342="UNC Charlotte",+All!O342,IF(+All!$H342="UNC Charlotte",+All!O342,0))</f>
        <v>24</v>
      </c>
      <c r="P149" s="708" t="str">
        <f>IF(+All!$F342="UNC Charlotte",+All!P342,IF(+All!$H342="UNC Charlotte",+All!P342,0))</f>
        <v>UNC Charlotte</v>
      </c>
      <c r="Q149" s="707">
        <f>IF(+All!$F342="UNC Charlotte",+All!Q342,IF(+All!$H342="UNC Charlotte",+All!Q342,0))</f>
        <v>14</v>
      </c>
      <c r="R149" s="706" t="str">
        <f>IF(+All!$F342="UNC Charlotte",+All!R342,IF(+All!$H342="UNC Charlotte",+All!R342,0))</f>
        <v>UNC Charlotte</v>
      </c>
      <c r="S149" s="708" t="str">
        <f>IF(+All!$F342="UNC Charlotte",+All!S342,IF(+All!$H342="UNC Charlotte",+All!S342,0))</f>
        <v>Illinois</v>
      </c>
      <c r="T149" s="706" t="str">
        <f>IF(+All!$F342="UNC Charlotte",+All!T342,IF(+All!$H342="UNC Charlotte",+All!T342,0))</f>
        <v>UNC Charlotte</v>
      </c>
      <c r="U149" s="707" t="str">
        <f>IF(+All!$F342="UNC Charlotte",+All!U342,IF(+All!$H342="UNC Charlotte",+All!U342,0))</f>
        <v>W</v>
      </c>
      <c r="V149" s="706"/>
      <c r="W149" s="707"/>
      <c r="X149" s="706"/>
      <c r="Y149" s="707"/>
      <c r="Z149" s="706"/>
      <c r="AA149" s="707"/>
      <c r="AB149" s="706"/>
      <c r="AC149" s="707"/>
      <c r="AD149" s="706"/>
      <c r="AE149" s="707"/>
      <c r="AF149" s="706"/>
      <c r="AG149" s="707"/>
      <c r="AH149" s="706"/>
      <c r="AI149" s="707"/>
      <c r="AJ149" s="706"/>
      <c r="AK149" s="707"/>
      <c r="AQ149" s="480"/>
      <c r="AR149" s="482"/>
      <c r="AS149" s="483"/>
      <c r="AT149" s="483"/>
      <c r="AU149" s="482"/>
      <c r="AV149" s="483"/>
      <c r="AW149" s="484"/>
      <c r="AX149" s="483"/>
      <c r="AY149" s="88"/>
      <c r="AZ149" s="89"/>
      <c r="BA149" s="90"/>
      <c r="BB149" s="90"/>
      <c r="BC149" s="91"/>
      <c r="BD149" s="482"/>
      <c r="BE149" s="483"/>
      <c r="BF149" s="483"/>
      <c r="BG149" s="482"/>
      <c r="BH149" s="483"/>
      <c r="BI149" s="484"/>
    </row>
    <row r="150" spans="1:61" x14ac:dyDescent="0.8">
      <c r="A150" s="70">
        <f>IF(+All!$F400="UNC Charlotte",+All!A400,IF(+All!$H400="UNC Charlotte",+All!A400,0))</f>
        <v>6</v>
      </c>
      <c r="B150" s="70" t="str">
        <f>IF(+All!$F400="UNC Charlotte",+All!B400,IF(+All!$H400="UNC Charlotte",+All!B400,0))</f>
        <v>Fri</v>
      </c>
      <c r="C150" s="94">
        <f>IF(+All!$F400="UNC Charlotte",+All!C400,IF(+All!$H400="UNC Charlotte",+All!C400,0))</f>
        <v>44477</v>
      </c>
      <c r="D150" s="73">
        <f>IF(+All!$F400="UNC Charlotte",+All!D400,IF(+All!$H400="UNC Charlotte",+All!D400,0))</f>
        <v>0.79166666666666663</v>
      </c>
      <c r="E150" s="707" t="str">
        <f>IF(+All!$F400="UNC Charlotte",+All!E400,IF(+All!$H400="UNC Charlotte",+All!E400,0))</f>
        <v>CBSSN</v>
      </c>
      <c r="F150" s="75" t="str">
        <f>IF(+All!$F400="UNC Charlotte",+All!F400,IF(+All!$H400="UNC Charlotte",+All!F400,0))</f>
        <v>UNC Charlotte</v>
      </c>
      <c r="G150" s="95" t="str">
        <f>IF(+All!$F400="UNC Charlotte",+All!G400,IF(+All!$H400="UNC Charlotte",+All!G400,0))</f>
        <v>CUSA</v>
      </c>
      <c r="H150" s="95" t="str">
        <f>IF(+All!$F400="UNC Charlotte",+All!H400,IF(+All!$H400="UNC Charlotte",+All!H400,0))</f>
        <v>Florida Intl</v>
      </c>
      <c r="I150" s="76" t="str">
        <f>IF(+All!$F400="UNC Charlotte",+All!I400,IF(+All!$H400="UNC Charlotte",+All!I400,0))</f>
        <v>CUSA</v>
      </c>
      <c r="J150" s="706" t="str">
        <f>IF(+All!$F400="UNC Charlotte",+All!J400,IF(+All!$H400="UNC Charlotte",+All!J400,0))</f>
        <v>UNC Charlotte</v>
      </c>
      <c r="K150" s="707" t="str">
        <f>IF(+All!$F400="UNC Charlotte",+All!K400,IF(+All!$H400="UNC Charlotte",+All!K400,0))</f>
        <v>Florida Intl</v>
      </c>
      <c r="L150" s="78">
        <f>IF(+All!$F400="UNC Charlotte",+All!L400,IF(+All!$H400="UNC Charlotte",+All!L400,0))</f>
        <v>3.5</v>
      </c>
      <c r="M150" s="79">
        <f>IF(+All!$F400="UNC Charlotte",+All!M400,IF(+All!$H400="UNC Charlotte",+All!M400,0))</f>
        <v>60</v>
      </c>
      <c r="N150" s="706" t="str">
        <f>IF(+All!$F400="UNC Charlotte",+All!N400,IF(+All!$H400="UNC Charlotte",+All!N400,0))</f>
        <v>UNC Charlotte</v>
      </c>
      <c r="O150" s="708">
        <f>IF(+All!$F400="UNC Charlotte",+All!O400,IF(+All!$H400="UNC Charlotte",+All!O400,0))</f>
        <v>45</v>
      </c>
      <c r="P150" s="708" t="str">
        <f>IF(+All!$F400="UNC Charlotte",+All!P400,IF(+All!$H400="UNC Charlotte",+All!P400,0))</f>
        <v>Florida Intl</v>
      </c>
      <c r="Q150" s="707">
        <f>IF(+All!$F400="UNC Charlotte",+All!Q400,IF(+All!$H400="UNC Charlotte",+All!Q400,0))</f>
        <v>33</v>
      </c>
      <c r="R150" s="706" t="str">
        <f>IF(+All!$F400="UNC Charlotte",+All!R400,IF(+All!$H400="UNC Charlotte",+All!R400,0))</f>
        <v>UNC Charlotte</v>
      </c>
      <c r="S150" s="708" t="str">
        <f>IF(+All!$F400="UNC Charlotte",+All!S400,IF(+All!$H400="UNC Charlotte",+All!S400,0))</f>
        <v>Florida Intl</v>
      </c>
      <c r="T150" s="706" t="str">
        <f>IF(+All!$F400="UNC Charlotte",+All!T400,IF(+All!$H400="UNC Charlotte",+All!T400,0))</f>
        <v>UNC Charlotte</v>
      </c>
      <c r="U150" s="707" t="str">
        <f>IF(+All!$F400="UNC Charlotte",+All!U400,IF(+All!$H400="UNC Charlotte",+All!U400,0))</f>
        <v>W</v>
      </c>
      <c r="V150" s="706"/>
      <c r="W150" s="707"/>
      <c r="X150" s="706"/>
      <c r="Y150" s="707"/>
      <c r="Z150" s="706"/>
      <c r="AA150" s="707"/>
      <c r="AB150" s="706"/>
      <c r="AC150" s="707"/>
      <c r="AD150" s="706"/>
      <c r="AE150" s="707"/>
      <c r="AF150" s="706"/>
      <c r="AG150" s="707"/>
      <c r="AH150" s="706"/>
      <c r="AI150" s="707"/>
      <c r="AJ150" s="706"/>
      <c r="AK150" s="707"/>
      <c r="AQ150" s="480"/>
      <c r="AR150" s="482"/>
      <c r="AS150" s="483"/>
      <c r="AT150" s="483"/>
      <c r="AU150" s="482"/>
      <c r="AV150" s="483"/>
      <c r="AW150" s="484"/>
      <c r="AX150" s="483"/>
      <c r="AY150" s="88"/>
      <c r="AZ150" s="89"/>
      <c r="BA150" s="90"/>
      <c r="BB150" s="90"/>
      <c r="BC150" s="91"/>
      <c r="BD150" s="482"/>
      <c r="BE150" s="483"/>
      <c r="BF150" s="483"/>
      <c r="BG150" s="482"/>
      <c r="BH150" s="483"/>
      <c r="BI150" s="484"/>
    </row>
    <row r="151" spans="1:61" x14ac:dyDescent="0.8">
      <c r="A151" s="70">
        <f>IF(+All!$F552="UNC Charlotte",+All!A552,IF(+All!$H552="UNC Charlotte",+All!A552,0))</f>
        <v>7</v>
      </c>
      <c r="B151" s="70" t="str">
        <f>IF(+All!$F552="UNC Charlotte",+All!B552,IF(+All!$H552="UNC Charlotte",+All!B552,0))</f>
        <v>Sat</v>
      </c>
      <c r="C151" s="94">
        <f>IF(+All!$F552="UNC Charlotte",+All!C552,IF(+All!$H552="UNC Charlotte",+All!C552,0))</f>
        <v>44485</v>
      </c>
      <c r="D151" s="73">
        <f>IF(+All!$F552="UNC Charlotte",+All!D552,IF(+All!$H552="UNC Charlotte",+All!D552,0))</f>
        <v>0</v>
      </c>
      <c r="E151" s="707">
        <f>IF(+All!$F552="UNC Charlotte",+All!E552,IF(+All!$H552="UNC Charlotte",+All!E552,0))</f>
        <v>0</v>
      </c>
      <c r="F151" s="75" t="str">
        <f>IF(+All!$F552="UNC Charlotte",+All!F552,IF(+All!$H552="UNC Charlotte",+All!F552,0))</f>
        <v>UNC Charlotte</v>
      </c>
      <c r="G151" s="95" t="str">
        <f>IF(+All!$F552="UNC Charlotte",+All!G552,IF(+All!$H552="UNC Charlotte",+All!G552,0))</f>
        <v>CUSA</v>
      </c>
      <c r="H151" s="95" t="str">
        <f>IF(+All!$F552="UNC Charlotte",+All!H552,IF(+All!$H552="UNC Charlotte",+All!H552,0))</f>
        <v>Open</v>
      </c>
      <c r="I151" s="76" t="str">
        <f>IF(+All!$F552="UNC Charlotte",+All!I552,IF(+All!$H552="UNC Charlotte",+All!I552,0))</f>
        <v>ZZZ</v>
      </c>
      <c r="J151" s="706">
        <f>IF(+All!$F552="UNC Charlotte",+All!J552,IF(+All!$H552="UNC Charlotte",+All!J552,0))</f>
        <v>0</v>
      </c>
      <c r="K151" s="707">
        <f>IF(+All!$F552="UNC Charlotte",+All!K552,IF(+All!$H552="UNC Charlotte",+All!K552,0))</f>
        <v>0</v>
      </c>
      <c r="L151" s="78">
        <f>IF(+All!$F552="UNC Charlotte",+All!L552,IF(+All!$H552="UNC Charlotte",+All!L552,0))</f>
        <v>0</v>
      </c>
      <c r="M151" s="79">
        <f>IF(+All!$F552="UNC Charlotte",+All!M552,IF(+All!$H552="UNC Charlotte",+All!M552,0))</f>
        <v>0</v>
      </c>
      <c r="N151" s="706">
        <f>IF(+All!$F552="UNC Charlotte",+All!N552,IF(+All!$H552="UNC Charlotte",+All!N552,0))</f>
        <v>0</v>
      </c>
      <c r="O151" s="708">
        <f>IF(+All!$F552="UNC Charlotte",+All!O552,IF(+All!$H552="UNC Charlotte",+All!O552,0))</f>
        <v>0</v>
      </c>
      <c r="P151" s="708">
        <f>IF(+All!$F552="UNC Charlotte",+All!P552,IF(+All!$H552="UNC Charlotte",+All!P552,0))</f>
        <v>0</v>
      </c>
      <c r="Q151" s="707">
        <f>IF(+All!$F552="UNC Charlotte",+All!Q552,IF(+All!$H552="UNC Charlotte",+All!Q552,0))</f>
        <v>0</v>
      </c>
      <c r="R151" s="706">
        <f>IF(+All!$F552="UNC Charlotte",+All!R552,IF(+All!$H552="UNC Charlotte",+All!R552,0))</f>
        <v>0</v>
      </c>
      <c r="S151" s="708">
        <f>IF(+All!$F552="UNC Charlotte",+All!S552,IF(+All!$H552="UNC Charlotte",+All!S552,0))</f>
        <v>0</v>
      </c>
      <c r="T151" s="706">
        <f>IF(+All!$F552="UNC Charlotte",+All!T552,IF(+All!$H552="UNC Charlotte",+All!T552,0))</f>
        <v>0</v>
      </c>
      <c r="U151" s="707">
        <f>IF(+All!$F552="UNC Charlotte",+All!U552,IF(+All!$H552="UNC Charlotte",+All!U552,0))</f>
        <v>0</v>
      </c>
      <c r="V151" s="706"/>
      <c r="W151" s="707"/>
      <c r="X151" s="706"/>
      <c r="Y151" s="707"/>
      <c r="Z151" s="706"/>
      <c r="AA151" s="707"/>
      <c r="AB151" s="706"/>
      <c r="AC151" s="707"/>
      <c r="AD151" s="706"/>
      <c r="AE151" s="707"/>
      <c r="AF151" s="706"/>
      <c r="AG151" s="707"/>
      <c r="AH151" s="706"/>
      <c r="AI151" s="707"/>
      <c r="AJ151" s="706"/>
      <c r="AK151" s="707"/>
      <c r="AQ151" s="480"/>
      <c r="AR151" s="482"/>
      <c r="AS151" s="483"/>
      <c r="AT151" s="483"/>
      <c r="AU151" s="482"/>
      <c r="AV151" s="483"/>
      <c r="AW151" s="484"/>
      <c r="AX151" s="483"/>
      <c r="AY151" s="88"/>
      <c r="AZ151" s="89"/>
      <c r="BA151" s="90"/>
      <c r="BB151" s="90"/>
      <c r="BC151" s="91"/>
      <c r="BD151" s="482"/>
      <c r="BE151" s="483"/>
      <c r="BF151" s="483"/>
      <c r="BG151" s="482"/>
      <c r="BH151" s="483"/>
      <c r="BI151" s="484"/>
    </row>
    <row r="152" spans="1:61" x14ac:dyDescent="0.8">
      <c r="A152" s="70">
        <f>IF(+All!$F557="UNC Charlotte",+All!A557,IF(+All!$H557="UNC Charlotte",+All!A557,0))</f>
        <v>8</v>
      </c>
      <c r="B152" s="70" t="str">
        <f>IF(+All!$F557="UNC Charlotte",+All!B557,IF(+All!$H557="UNC Charlotte",+All!B557,0))</f>
        <v>Thurs</v>
      </c>
      <c r="C152" s="94">
        <f>IF(+All!$F557="UNC Charlotte",+All!C557,IF(+All!$H557="UNC Charlotte",+All!C557,0))</f>
        <v>44490</v>
      </c>
      <c r="D152" s="73">
        <f>IF(+All!$F557="UNC Charlotte",+All!D557,IF(+All!$H557="UNC Charlotte",+All!D557,0))</f>
        <v>0.8125</v>
      </c>
      <c r="E152" s="707" t="str">
        <f>IF(+All!$F557="UNC Charlotte",+All!E557,IF(+All!$H557="UNC Charlotte",+All!E557,0))</f>
        <v>CBSSN</v>
      </c>
      <c r="F152" s="75" t="str">
        <f>IF(+All!$F557="UNC Charlotte",+All!F557,IF(+All!$H557="UNC Charlotte",+All!F557,0))</f>
        <v>Florida Atlantic</v>
      </c>
      <c r="G152" s="95" t="str">
        <f>IF(+All!$F557="UNC Charlotte",+All!G557,IF(+All!$H557="UNC Charlotte",+All!G557,0))</f>
        <v>CUSA</v>
      </c>
      <c r="H152" s="95" t="str">
        <f>IF(+All!$F557="UNC Charlotte",+All!H557,IF(+All!$H557="UNC Charlotte",+All!H557,0))</f>
        <v>UNC Charlotte</v>
      </c>
      <c r="I152" s="76" t="str">
        <f>IF(+All!$F557="UNC Charlotte",+All!I557,IF(+All!$H557="UNC Charlotte",+All!I557,0))</f>
        <v>CUSA</v>
      </c>
      <c r="J152" s="706" t="str">
        <f>IF(+All!$F557="UNC Charlotte",+All!J557,IF(+All!$H557="UNC Charlotte",+All!J557,0))</f>
        <v>Florida Atlantic</v>
      </c>
      <c r="K152" s="707" t="str">
        <f>IF(+All!$F557="UNC Charlotte",+All!K557,IF(+All!$H557="UNC Charlotte",+All!K557,0))</f>
        <v>UNC Charlotte</v>
      </c>
      <c r="L152" s="78">
        <f>IF(+All!$F557="UNC Charlotte",+All!L557,IF(+All!$H557="UNC Charlotte",+All!L557,0))</f>
        <v>7</v>
      </c>
      <c r="M152" s="79">
        <f>IF(+All!$F557="UNC Charlotte",+All!M557,IF(+All!$H557="UNC Charlotte",+All!M557,0))</f>
        <v>57</v>
      </c>
      <c r="N152" s="706" t="str">
        <f>IF(+All!$F557="UNC Charlotte",+All!N557,IF(+All!$H557="UNC Charlotte",+All!N557,0))</f>
        <v>Florida Atlantic</v>
      </c>
      <c r="O152" s="708">
        <f>IF(+All!$F557="UNC Charlotte",+All!O557,IF(+All!$H557="UNC Charlotte",+All!O557,0))</f>
        <v>38</v>
      </c>
      <c r="P152" s="708" t="str">
        <f>IF(+All!$F557="UNC Charlotte",+All!P557,IF(+All!$H557="UNC Charlotte",+All!P557,0))</f>
        <v>UNC Charlotte</v>
      </c>
      <c r="Q152" s="707">
        <f>IF(+All!$F557="UNC Charlotte",+All!Q557,IF(+All!$H557="UNC Charlotte",+All!Q557,0))</f>
        <v>9</v>
      </c>
      <c r="R152" s="706" t="str">
        <f>IF(+All!$F557="UNC Charlotte",+All!R557,IF(+All!$H557="UNC Charlotte",+All!R557,0))</f>
        <v>Florida Atlantic</v>
      </c>
      <c r="S152" s="708" t="str">
        <f>IF(+All!$F557="UNC Charlotte",+All!S557,IF(+All!$H557="UNC Charlotte",+All!S557,0))</f>
        <v>UNC Charlotte</v>
      </c>
      <c r="T152" s="706" t="str">
        <f>IF(+All!$F557="UNC Charlotte",+All!T557,IF(+All!$H557="UNC Charlotte",+All!T557,0))</f>
        <v>UNC Charlotte</v>
      </c>
      <c r="U152" s="707" t="str">
        <f>IF(+All!$F557="UNC Charlotte",+All!U557,IF(+All!$H557="UNC Charlotte",+All!U557,0))</f>
        <v>L</v>
      </c>
      <c r="V152" s="706"/>
      <c r="W152" s="707"/>
      <c r="X152" s="706"/>
      <c r="Y152" s="707"/>
      <c r="Z152" s="706"/>
      <c r="AA152" s="707"/>
      <c r="AB152" s="706"/>
      <c r="AC152" s="707"/>
      <c r="AD152" s="706"/>
      <c r="AE152" s="707"/>
      <c r="AF152" s="706"/>
      <c r="AG152" s="707"/>
      <c r="AH152" s="706"/>
      <c r="AI152" s="707"/>
      <c r="AJ152" s="706"/>
      <c r="AK152" s="707"/>
      <c r="AQ152" s="480"/>
      <c r="AR152" s="482"/>
      <c r="AS152" s="483"/>
      <c r="AT152" s="483"/>
      <c r="AU152" s="482"/>
      <c r="AV152" s="483"/>
      <c r="AW152" s="484"/>
      <c r="AX152" s="483"/>
      <c r="AY152" s="88"/>
      <c r="AZ152" s="89"/>
      <c r="BA152" s="90"/>
      <c r="BB152" s="90"/>
      <c r="BC152" s="91"/>
      <c r="BD152" s="482"/>
      <c r="BE152" s="483"/>
      <c r="BF152" s="483"/>
      <c r="BG152" s="482"/>
      <c r="BH152" s="483"/>
      <c r="BI152" s="484"/>
    </row>
    <row r="153" spans="1:61" x14ac:dyDescent="0.8">
      <c r="A153" s="70">
        <f>IF(+All!$F662="UNC Charlotte",+All!A662,IF(+All!$H662="UNC Charlotte",+All!A662,0))</f>
        <v>9</v>
      </c>
      <c r="B153" s="70" t="str">
        <f>IF(+All!$F662="UNC Charlotte",+All!B662,IF(+All!$H662="UNC Charlotte",+All!B662,0))</f>
        <v>Sat</v>
      </c>
      <c r="C153" s="94">
        <f>IF(+All!$F662="UNC Charlotte",+All!C662,IF(+All!$H662="UNC Charlotte",+All!C662,0))</f>
        <v>44499</v>
      </c>
      <c r="D153" s="73">
        <f>IF(+All!$F662="UNC Charlotte",+All!D662,IF(+All!$H662="UNC Charlotte",+All!D662,0))</f>
        <v>0.66666666666666663</v>
      </c>
      <c r="E153" s="707">
        <f>IF(+All!$F662="UNC Charlotte",+All!E662,IF(+All!$H662="UNC Charlotte",+All!E662,0))</f>
        <v>0</v>
      </c>
      <c r="F153" s="75" t="str">
        <f>IF(+All!$F662="UNC Charlotte",+All!F662,IF(+All!$H662="UNC Charlotte",+All!F662,0))</f>
        <v>UNC Charlotte</v>
      </c>
      <c r="G153" s="95" t="str">
        <f>IF(+All!$F662="UNC Charlotte",+All!G662,IF(+All!$H662="UNC Charlotte",+All!G662,0))</f>
        <v>CUSA</v>
      </c>
      <c r="H153" s="95" t="str">
        <f>IF(+All!$F662="UNC Charlotte",+All!H662,IF(+All!$H662="UNC Charlotte",+All!H662,0))</f>
        <v>Western Kentucky</v>
      </c>
      <c r="I153" s="76" t="str">
        <f>IF(+All!$F662="UNC Charlotte",+All!I662,IF(+All!$H662="UNC Charlotte",+All!I662,0))</f>
        <v>CUSA</v>
      </c>
      <c r="J153" s="706" t="str">
        <f>IF(+All!$F662="UNC Charlotte",+All!J662,IF(+All!$H662="UNC Charlotte",+All!J662,0))</f>
        <v>Western Kentucky</v>
      </c>
      <c r="K153" s="707" t="str">
        <f>IF(+All!$F662="UNC Charlotte",+All!K662,IF(+All!$H662="UNC Charlotte",+All!K662,0))</f>
        <v>UNC Charlotte</v>
      </c>
      <c r="L153" s="78">
        <f>IF(+All!$F662="UNC Charlotte",+All!L662,IF(+All!$H662="UNC Charlotte",+All!L662,0))</f>
        <v>18</v>
      </c>
      <c r="M153" s="79">
        <f>IF(+All!$F662="UNC Charlotte",+All!M662,IF(+All!$H662="UNC Charlotte",+All!M662,0))</f>
        <v>72.5</v>
      </c>
      <c r="N153" s="706" t="str">
        <f>IF(+All!$F662="UNC Charlotte",+All!N662,IF(+All!$H662="UNC Charlotte",+All!N662,0))</f>
        <v>Western Kentucky</v>
      </c>
      <c r="O153" s="708">
        <f>IF(+All!$F662="UNC Charlotte",+All!O662,IF(+All!$H662="UNC Charlotte",+All!O662,0))</f>
        <v>45</v>
      </c>
      <c r="P153" s="708" t="str">
        <f>IF(+All!$F662="UNC Charlotte",+All!P662,IF(+All!$H662="UNC Charlotte",+All!P662,0))</f>
        <v>UNC Charlotte</v>
      </c>
      <c r="Q153" s="707">
        <f>IF(+All!$F662="UNC Charlotte",+All!Q662,IF(+All!$H662="UNC Charlotte",+All!Q662,0))</f>
        <v>13</v>
      </c>
      <c r="R153" s="706" t="str">
        <f>IF(+All!$F662="UNC Charlotte",+All!R662,IF(+All!$H662="UNC Charlotte",+All!R662,0))</f>
        <v>Western Kentucky</v>
      </c>
      <c r="S153" s="708" t="str">
        <f>IF(+All!$F662="UNC Charlotte",+All!S662,IF(+All!$H662="UNC Charlotte",+All!S662,0))</f>
        <v>UNC Charlotte</v>
      </c>
      <c r="T153" s="706" t="str">
        <f>IF(+All!$F662="UNC Charlotte",+All!T662,IF(+All!$H662="UNC Charlotte",+All!T662,0))</f>
        <v>UNC Charlotte</v>
      </c>
      <c r="U153" s="707" t="str">
        <f>IF(+All!$F662="UNC Charlotte",+All!U662,IF(+All!$H662="UNC Charlotte",+All!U662,0))</f>
        <v>L</v>
      </c>
      <c r="V153" s="706"/>
      <c r="W153" s="707"/>
      <c r="X153" s="706"/>
      <c r="Y153" s="707"/>
      <c r="Z153" s="706"/>
      <c r="AA153" s="707"/>
      <c r="AB153" s="706"/>
      <c r="AC153" s="707"/>
      <c r="AD153" s="706"/>
      <c r="AE153" s="707"/>
      <c r="AF153" s="706"/>
      <c r="AG153" s="707"/>
      <c r="AH153" s="706"/>
      <c r="AI153" s="707"/>
      <c r="AJ153" s="706"/>
      <c r="AK153" s="707"/>
      <c r="AQ153" s="480"/>
      <c r="AR153" s="482"/>
      <c r="AS153" s="483"/>
      <c r="AT153" s="483"/>
      <c r="AU153" s="482"/>
      <c r="AV153" s="483"/>
      <c r="AW153" s="484"/>
      <c r="AX153" s="483"/>
      <c r="AY153" s="88"/>
      <c r="AZ153" s="89"/>
      <c r="BA153" s="90"/>
      <c r="BB153" s="90"/>
      <c r="BC153" s="91"/>
      <c r="BD153" s="482"/>
      <c r="BE153" s="483"/>
      <c r="BF153" s="483"/>
      <c r="BG153" s="482"/>
      <c r="BH153" s="483"/>
      <c r="BI153" s="484"/>
    </row>
    <row r="154" spans="1:61" x14ac:dyDescent="0.8">
      <c r="A154" s="70">
        <f>IF(+All!$F741="UNC Charlotte",+All!A741,IF(+All!$H741="UNC Charlotte",+All!A741,0))</f>
        <v>10</v>
      </c>
      <c r="B154" s="70" t="str">
        <f>IF(+All!$F741="UNC Charlotte",+All!B741,IF(+All!$H741="UNC Charlotte",+All!B741,0))</f>
        <v>Sat</v>
      </c>
      <c r="C154" s="94">
        <f>IF(+All!$F741="UNC Charlotte",+All!C741,IF(+All!$H741="UNC Charlotte",+All!C741,0))</f>
        <v>44506</v>
      </c>
      <c r="D154" s="73">
        <f>IF(+All!$F741="UNC Charlotte",+All!D741,IF(+All!$H741="UNC Charlotte",+All!D741,0))</f>
        <v>0.64583333333333337</v>
      </c>
      <c r="E154" s="707">
        <f>IF(+All!$F741="UNC Charlotte",+All!E741,IF(+All!$H741="UNC Charlotte",+All!E741,0))</f>
        <v>0</v>
      </c>
      <c r="F154" s="75" t="str">
        <f>IF(+All!$F741="UNC Charlotte",+All!F741,IF(+All!$H741="UNC Charlotte",+All!F741,0))</f>
        <v>Rice</v>
      </c>
      <c r="G154" s="95" t="str">
        <f>IF(+All!$F741="UNC Charlotte",+All!G741,IF(+All!$H741="UNC Charlotte",+All!G741,0))</f>
        <v>CUSA</v>
      </c>
      <c r="H154" s="95" t="str">
        <f>IF(+All!$F741="UNC Charlotte",+All!H741,IF(+All!$H741="UNC Charlotte",+All!H741,0))</f>
        <v>UNC Charlotte</v>
      </c>
      <c r="I154" s="76" t="str">
        <f>IF(+All!$F741="UNC Charlotte",+All!I741,IF(+All!$H741="UNC Charlotte",+All!I741,0))</f>
        <v>CUSA</v>
      </c>
      <c r="J154" s="706" t="str">
        <f>IF(+All!$F741="UNC Charlotte",+All!J741,IF(+All!$H741="UNC Charlotte",+All!J741,0))</f>
        <v>UNC Charlotte</v>
      </c>
      <c r="K154" s="707" t="str">
        <f>IF(+All!$F741="UNC Charlotte",+All!K741,IF(+All!$H741="UNC Charlotte",+All!K741,0))</f>
        <v>Rice</v>
      </c>
      <c r="L154" s="78">
        <f>IF(+All!$F741="UNC Charlotte",+All!L741,IF(+All!$H741="UNC Charlotte",+All!L741,0))</f>
        <v>6</v>
      </c>
      <c r="M154" s="79">
        <f>IF(+All!$F741="UNC Charlotte",+All!M741,IF(+All!$H741="UNC Charlotte",+All!M741,0))</f>
        <v>53.5</v>
      </c>
      <c r="N154" s="706" t="str">
        <f>IF(+All!$F741="UNC Charlotte",+All!N741,IF(+All!$H741="UNC Charlotte",+All!N741,0))</f>
        <v>UNC Charlotte</v>
      </c>
      <c r="O154" s="708">
        <f>IF(+All!$F741="UNC Charlotte",+All!O741,IF(+All!$H741="UNC Charlotte",+All!O741,0))</f>
        <v>31</v>
      </c>
      <c r="P154" s="708" t="str">
        <f>IF(+All!$F741="UNC Charlotte",+All!P741,IF(+All!$H741="UNC Charlotte",+All!P741,0))</f>
        <v>Rice</v>
      </c>
      <c r="Q154" s="707">
        <f>IF(+All!$F741="UNC Charlotte",+All!Q741,IF(+All!$H741="UNC Charlotte",+All!Q741,0))</f>
        <v>24</v>
      </c>
      <c r="R154" s="706" t="str">
        <f>IF(+All!$F741="UNC Charlotte",+All!R741,IF(+All!$H741="UNC Charlotte",+All!R741,0))</f>
        <v>UNC Charlotte</v>
      </c>
      <c r="S154" s="708" t="str">
        <f>IF(+All!$F741="UNC Charlotte",+All!S741,IF(+All!$H741="UNC Charlotte",+All!S741,0))</f>
        <v>Rice</v>
      </c>
      <c r="T154" s="706" t="str">
        <f>IF(+All!$F741="UNC Charlotte",+All!T741,IF(+All!$H741="UNC Charlotte",+All!T741,0))</f>
        <v>UNC Charlotte</v>
      </c>
      <c r="U154" s="707" t="str">
        <f>IF(+All!$F741="UNC Charlotte",+All!U741,IF(+All!$H741="UNC Charlotte",+All!U741,0))</f>
        <v>W</v>
      </c>
      <c r="V154" s="706"/>
      <c r="W154" s="707"/>
      <c r="X154" s="706"/>
      <c r="Y154" s="707"/>
      <c r="Z154" s="706"/>
      <c r="AA154" s="707"/>
      <c r="AB154" s="706"/>
      <c r="AC154" s="707"/>
      <c r="AD154" s="706"/>
      <c r="AE154" s="707"/>
      <c r="AF154" s="706"/>
      <c r="AG154" s="707"/>
      <c r="AH154" s="706"/>
      <c r="AI154" s="707"/>
      <c r="AJ154" s="706"/>
      <c r="AK154" s="707"/>
      <c r="AQ154" s="480"/>
      <c r="AR154" s="482"/>
      <c r="AS154" s="483"/>
      <c r="AT154" s="483"/>
      <c r="AU154" s="482"/>
      <c r="AV154" s="483"/>
      <c r="AW154" s="484"/>
      <c r="AX154" s="483"/>
      <c r="AY154" s="88"/>
      <c r="AZ154" s="89"/>
      <c r="BA154" s="90"/>
      <c r="BB154" s="90"/>
      <c r="BC154" s="91"/>
      <c r="BD154" s="482"/>
      <c r="BE154" s="483"/>
      <c r="BF154" s="483"/>
      <c r="BG154" s="482"/>
      <c r="BH154" s="483"/>
      <c r="BI154" s="484"/>
    </row>
    <row r="155" spans="1:61" x14ac:dyDescent="0.8">
      <c r="A155" s="70">
        <f>IF(+All!$F811="UNC Charlotte",+All!A811,IF(+All!$H811="UNC Charlotte",+All!A811,0))</f>
        <v>11</v>
      </c>
      <c r="B155" s="70" t="str">
        <f>IF(+All!$F811="UNC Charlotte",+All!B811,IF(+All!$H811="UNC Charlotte",+All!B811,0))</f>
        <v>Sat</v>
      </c>
      <c r="C155" s="94">
        <f>IF(+All!$F811="UNC Charlotte",+All!C811,IF(+All!$H811="UNC Charlotte",+All!C811,0))</f>
        <v>44513</v>
      </c>
      <c r="D155" s="73">
        <f>IF(+All!$F811="UNC Charlotte",+All!D811,IF(+All!$H811="UNC Charlotte",+All!D811,0))</f>
        <v>0.64583333333333337</v>
      </c>
      <c r="E155" s="707">
        <f>IF(+All!$F811="UNC Charlotte",+All!E811,IF(+All!$H811="UNC Charlotte",+All!E811,0))</f>
        <v>0</v>
      </c>
      <c r="F155" s="75" t="str">
        <f>IF(+All!$F811="UNC Charlotte",+All!F811,IF(+All!$H811="UNC Charlotte",+All!F811,0))</f>
        <v>UNC Charlotte</v>
      </c>
      <c r="G155" s="95" t="str">
        <f>IF(+All!$F811="UNC Charlotte",+All!G811,IF(+All!$H811="UNC Charlotte",+All!G811,0))</f>
        <v>CUSA</v>
      </c>
      <c r="H155" s="95" t="str">
        <f>IF(+All!$F811="UNC Charlotte",+All!H811,IF(+All!$H811="UNC Charlotte",+All!H811,0))</f>
        <v>Louisiana Tech</v>
      </c>
      <c r="I155" s="76" t="str">
        <f>IF(+All!$F811="UNC Charlotte",+All!I811,IF(+All!$H811="UNC Charlotte",+All!I811,0))</f>
        <v>CUSA</v>
      </c>
      <c r="J155" s="706" t="str">
        <f>IF(+All!$F811="UNC Charlotte",+All!J811,IF(+All!$H811="UNC Charlotte",+All!J811,0))</f>
        <v>Louisiana Tech</v>
      </c>
      <c r="K155" s="707" t="str">
        <f>IF(+All!$F811="UNC Charlotte",+All!K811,IF(+All!$H811="UNC Charlotte",+All!K811,0))</f>
        <v>UNC Charlotte</v>
      </c>
      <c r="L155" s="78">
        <f>IF(+All!$F811="UNC Charlotte",+All!L811,IF(+All!$H811="UNC Charlotte",+All!L811,0))</f>
        <v>6.5</v>
      </c>
      <c r="M155" s="79">
        <f>IF(+All!$F811="UNC Charlotte",+All!M811,IF(+All!$H811="UNC Charlotte",+All!M811,0))</f>
        <v>57</v>
      </c>
      <c r="N155" s="706" t="str">
        <f>IF(+All!$F811="UNC Charlotte",+All!N811,IF(+All!$H811="UNC Charlotte",+All!N811,0))</f>
        <v>Louisiana Tech</v>
      </c>
      <c r="O155" s="708">
        <f>IF(+All!$F811="UNC Charlotte",+All!O811,IF(+All!$H811="UNC Charlotte",+All!O811,0))</f>
        <v>42</v>
      </c>
      <c r="P155" s="708" t="str">
        <f>IF(+All!$F811="UNC Charlotte",+All!P811,IF(+All!$H811="UNC Charlotte",+All!P811,0))</f>
        <v>UNC Charlotte</v>
      </c>
      <c r="Q155" s="707">
        <f>IF(+All!$F811="UNC Charlotte",+All!Q811,IF(+All!$H811="UNC Charlotte",+All!Q811,0))</f>
        <v>32</v>
      </c>
      <c r="R155" s="706" t="str">
        <f>IF(+All!$F811="UNC Charlotte",+All!R811,IF(+All!$H811="UNC Charlotte",+All!R811,0))</f>
        <v>Louisiana Tech</v>
      </c>
      <c r="S155" s="708" t="str">
        <f>IF(+All!$F811="UNC Charlotte",+All!S811,IF(+All!$H811="UNC Charlotte",+All!S811,0))</f>
        <v>UNC Charlotte</v>
      </c>
      <c r="T155" s="706" t="str">
        <f>IF(+All!$F811="UNC Charlotte",+All!T811,IF(+All!$H811="UNC Charlotte",+All!T811,0))</f>
        <v>UNC Charlotte</v>
      </c>
      <c r="U155" s="707" t="str">
        <f>IF(+All!$F811="UNC Charlotte",+All!U811,IF(+All!$H811="UNC Charlotte",+All!U811,0))</f>
        <v>L</v>
      </c>
      <c r="V155" s="706"/>
      <c r="W155" s="707"/>
      <c r="X155" s="706"/>
      <c r="Y155" s="707"/>
      <c r="Z155" s="706"/>
      <c r="AA155" s="707"/>
      <c r="AB155" s="706"/>
      <c r="AC155" s="707"/>
      <c r="AD155" s="706"/>
      <c r="AE155" s="707"/>
      <c r="AF155" s="706"/>
      <c r="AG155" s="707"/>
      <c r="AH155" s="706"/>
      <c r="AI155" s="707"/>
      <c r="AJ155" s="706"/>
      <c r="AK155" s="707"/>
      <c r="AQ155" s="480"/>
      <c r="AR155" s="482"/>
      <c r="AS155" s="483"/>
      <c r="AT155" s="483"/>
      <c r="AU155" s="482"/>
      <c r="AV155" s="483"/>
      <c r="AW155" s="484"/>
      <c r="AX155" s="483"/>
      <c r="AY155" s="88"/>
      <c r="AZ155" s="89"/>
      <c r="BA155" s="90"/>
      <c r="BB155" s="90"/>
      <c r="BC155" s="91"/>
      <c r="BD155" s="482"/>
      <c r="BE155" s="483"/>
      <c r="BF155" s="483"/>
      <c r="BG155" s="482"/>
      <c r="BH155" s="483"/>
      <c r="BI155" s="484"/>
    </row>
    <row r="156" spans="1:61" x14ac:dyDescent="0.8">
      <c r="A156" s="70">
        <f>IF(+All!$F883="UNC Charlotte",+All!A883,IF(+All!$H883="UNC Charlotte",+All!A883,0))</f>
        <v>12</v>
      </c>
      <c r="B156" s="70" t="str">
        <f>IF(+All!$F883="UNC Charlotte",+All!B883,IF(+All!$H883="UNC Charlotte",+All!B883,0))</f>
        <v>Sat</v>
      </c>
      <c r="C156" s="94">
        <f>IF(+All!$F883="UNC Charlotte",+All!C883,IF(+All!$H883="UNC Charlotte",+All!C883,0))</f>
        <v>44520</v>
      </c>
      <c r="D156" s="73">
        <f>IF(+All!$F883="UNC Charlotte",+All!D883,IF(+All!$H883="UNC Charlotte",+All!D883,0))</f>
        <v>0.64583333333333337</v>
      </c>
      <c r="E156" s="707">
        <f>IF(+All!$F883="UNC Charlotte",+All!E883,IF(+All!$H883="UNC Charlotte",+All!E883,0))</f>
        <v>0</v>
      </c>
      <c r="F156" s="75" t="str">
        <f>IF(+All!$F883="UNC Charlotte",+All!F883,IF(+All!$H883="UNC Charlotte",+All!F883,0))</f>
        <v>Marshall</v>
      </c>
      <c r="G156" s="95" t="str">
        <f>IF(+All!$F883="UNC Charlotte",+All!G883,IF(+All!$H883="UNC Charlotte",+All!G883,0))</f>
        <v>CUSA</v>
      </c>
      <c r="H156" s="95" t="str">
        <f>IF(+All!$F883="UNC Charlotte",+All!H883,IF(+All!$H883="UNC Charlotte",+All!H883,0))</f>
        <v>UNC Charlotte</v>
      </c>
      <c r="I156" s="76" t="str">
        <f>IF(+All!$F883="UNC Charlotte",+All!I883,IF(+All!$H883="UNC Charlotte",+All!I883,0))</f>
        <v>CUSA</v>
      </c>
      <c r="J156" s="706" t="str">
        <f>IF(+All!$F883="UNC Charlotte",+All!J883,IF(+All!$H883="UNC Charlotte",+All!J883,0))</f>
        <v>Marshall</v>
      </c>
      <c r="K156" s="707" t="str">
        <f>IF(+All!$F883="UNC Charlotte",+All!K883,IF(+All!$H883="UNC Charlotte",+All!K883,0))</f>
        <v>UNC Charlotte</v>
      </c>
      <c r="L156" s="78">
        <f>IF(+All!$F883="UNC Charlotte",+All!L883,IF(+All!$H883="UNC Charlotte",+All!L883,0))</f>
        <v>14.5</v>
      </c>
      <c r="M156" s="79">
        <f>IF(+All!$F883="UNC Charlotte",+All!M883,IF(+All!$H883="UNC Charlotte",+All!M883,0))</f>
        <v>62</v>
      </c>
      <c r="N156" s="706" t="str">
        <f>IF(+All!$F883="UNC Charlotte",+All!N883,IF(+All!$H883="UNC Charlotte",+All!N883,0))</f>
        <v>Marshall</v>
      </c>
      <c r="O156" s="708">
        <f>IF(+All!$F883="UNC Charlotte",+All!O883,IF(+All!$H883="UNC Charlotte",+All!O883,0))</f>
        <v>49</v>
      </c>
      <c r="P156" s="708" t="str">
        <f>IF(+All!$F883="UNC Charlotte",+All!P883,IF(+All!$H883="UNC Charlotte",+All!P883,0))</f>
        <v>UNC Charlotte</v>
      </c>
      <c r="Q156" s="707">
        <f>IF(+All!$F883="UNC Charlotte",+All!Q883,IF(+All!$H883="UNC Charlotte",+All!Q883,0))</f>
        <v>28</v>
      </c>
      <c r="R156" s="706" t="str">
        <f>IF(+All!$F883="UNC Charlotte",+All!R883,IF(+All!$H883="UNC Charlotte",+All!R883,0))</f>
        <v>Marshall</v>
      </c>
      <c r="S156" s="708" t="str">
        <f>IF(+All!$F883="UNC Charlotte",+All!S883,IF(+All!$H883="UNC Charlotte",+All!S883,0))</f>
        <v>UNC Charlotte</v>
      </c>
      <c r="T156" s="706" t="str">
        <f>IF(+All!$F883="UNC Charlotte",+All!T883,IF(+All!$H883="UNC Charlotte",+All!T883,0))</f>
        <v>Marshall</v>
      </c>
      <c r="U156" s="707" t="str">
        <f>IF(+All!$F883="UNC Charlotte",+All!U883,IF(+All!$H883="UNC Charlotte",+All!U883,0))</f>
        <v>W</v>
      </c>
      <c r="V156" s="706"/>
      <c r="W156" s="707"/>
      <c r="X156" s="706"/>
      <c r="Y156" s="707"/>
      <c r="Z156" s="706"/>
      <c r="AA156" s="707"/>
      <c r="AB156" s="706"/>
      <c r="AC156" s="707"/>
      <c r="AD156" s="706"/>
      <c r="AE156" s="707"/>
      <c r="AF156" s="706"/>
      <c r="AG156" s="707"/>
      <c r="AH156" s="706"/>
      <c r="AI156" s="707"/>
      <c r="AJ156" s="706"/>
      <c r="AK156" s="707"/>
      <c r="AQ156" s="480"/>
      <c r="AR156" s="482"/>
      <c r="AS156" s="483"/>
      <c r="AT156" s="483"/>
      <c r="AU156" s="482"/>
      <c r="AV156" s="483"/>
      <c r="AW156" s="484"/>
      <c r="AX156" s="483"/>
      <c r="AY156" s="88"/>
      <c r="AZ156" s="89"/>
      <c r="BA156" s="90"/>
      <c r="BB156" s="90"/>
      <c r="BC156" s="91"/>
      <c r="BD156" s="482"/>
      <c r="BE156" s="483"/>
      <c r="BF156" s="483"/>
      <c r="BG156" s="482"/>
      <c r="BH156" s="483"/>
      <c r="BI156" s="484"/>
    </row>
    <row r="157" spans="1:61" x14ac:dyDescent="0.8">
      <c r="A157" s="70">
        <f>IF(+All!$F942="UNC Charlotte",+All!A942,IF(+All!$H942="UNC Charlotte",+All!A942,0))</f>
        <v>0</v>
      </c>
      <c r="B157" s="70">
        <f>IF(+All!$F942="UNC Charlotte",+All!B942,IF(+All!$H942="UNC Charlotte",+All!B942,0))</f>
        <v>0</v>
      </c>
      <c r="C157" s="94">
        <f>IF(+All!$F942="UNC Charlotte",+All!C942,IF(+All!$H942="UNC Charlotte",+All!C942,0))</f>
        <v>0</v>
      </c>
      <c r="D157" s="73">
        <f>IF(+All!$F942="UNC Charlotte",+All!D942,IF(+All!$H942="UNC Charlotte",+All!D942,0))</f>
        <v>0</v>
      </c>
      <c r="E157" s="707">
        <f>IF(+All!$F942="UNC Charlotte",+All!E942,IF(+All!$H942="UNC Charlotte",+All!E942,0))</f>
        <v>0</v>
      </c>
      <c r="F157" s="75">
        <f>IF(+All!$F942="UNC Charlotte",+All!F942,IF(+All!$H942="UNC Charlotte",+All!F942,0))</f>
        <v>0</v>
      </c>
      <c r="G157" s="95">
        <f>IF(+All!$F942="UNC Charlotte",+All!G942,IF(+All!$H942="UNC Charlotte",+All!G942,0))</f>
        <v>0</v>
      </c>
      <c r="H157" s="95">
        <f>IF(+All!$F942="UNC Charlotte",+All!H942,IF(+All!$H942="UNC Charlotte",+All!H942,0))</f>
        <v>0</v>
      </c>
      <c r="I157" s="76">
        <f>IF(+All!$F942="UNC Charlotte",+All!I942,IF(+All!$H942="UNC Charlotte",+All!I942,0))</f>
        <v>0</v>
      </c>
      <c r="J157" s="706">
        <f>IF(+All!$F942="UNC Charlotte",+All!J942,IF(+All!$H942="UNC Charlotte",+All!J942,0))</f>
        <v>0</v>
      </c>
      <c r="K157" s="707">
        <f>IF(+All!$F942="UNC Charlotte",+All!K942,IF(+All!$H942="UNC Charlotte",+All!K942,0))</f>
        <v>0</v>
      </c>
      <c r="L157" s="78">
        <f>IF(+All!$F942="UNC Charlotte",+All!L942,IF(+All!$H942="UNC Charlotte",+All!L942,0))</f>
        <v>0</v>
      </c>
      <c r="M157" s="79">
        <f>IF(+All!$F942="UNC Charlotte",+All!M942,IF(+All!$H942="UNC Charlotte",+All!M942,0))</f>
        <v>0</v>
      </c>
      <c r="N157" s="706">
        <f>IF(+All!$F942="UNC Charlotte",+All!N942,IF(+All!$H942="UNC Charlotte",+All!N942,0))</f>
        <v>0</v>
      </c>
      <c r="O157" s="708">
        <f>IF(+All!$F942="UNC Charlotte",+All!O942,IF(+All!$H942="UNC Charlotte",+All!O942,0))</f>
        <v>0</v>
      </c>
      <c r="P157" s="708">
        <f>IF(+All!$F942="UNC Charlotte",+All!P942,IF(+All!$H942="UNC Charlotte",+All!P942,0))</f>
        <v>0</v>
      </c>
      <c r="Q157" s="707">
        <f>IF(+All!$F942="UNC Charlotte",+All!Q942,IF(+All!$H942="UNC Charlotte",+All!Q942,0))</f>
        <v>0</v>
      </c>
      <c r="R157" s="706">
        <f>IF(+All!$F942="UNC Charlotte",+All!R942,IF(+All!$H942="UNC Charlotte",+All!R942,0))</f>
        <v>0</v>
      </c>
      <c r="S157" s="708">
        <f>IF(+All!$F942="UNC Charlotte",+All!S942,IF(+All!$H942="UNC Charlotte",+All!S942,0))</f>
        <v>0</v>
      </c>
      <c r="T157" s="706">
        <f>IF(+All!$F942="UNC Charlotte",+All!T942,IF(+All!$H942="UNC Charlotte",+All!T942,0))</f>
        <v>0</v>
      </c>
      <c r="U157" s="707">
        <f>IF(+All!$F942="UNC Charlotte",+All!U942,IF(+All!$H942="UNC Charlotte",+All!U942,0))</f>
        <v>0</v>
      </c>
      <c r="W157" s="74"/>
      <c r="AD157" s="77"/>
      <c r="AE157" s="74"/>
      <c r="AF157" s="77"/>
      <c r="AG157" s="74"/>
      <c r="AH157" s="77"/>
      <c r="AI157" s="74"/>
      <c r="AJ157" s="77"/>
      <c r="AK157" s="74"/>
      <c r="AQ157" s="480"/>
      <c r="AR157" s="482"/>
      <c r="AS157" s="483"/>
      <c r="AT157" s="483"/>
      <c r="AU157" s="482"/>
      <c r="AV157" s="483"/>
      <c r="AW157" s="484"/>
      <c r="AX157" s="483"/>
      <c r="AY157" s="88"/>
      <c r="AZ157" s="89"/>
      <c r="BA157" s="90"/>
      <c r="BB157" s="90"/>
      <c r="BC157" s="91"/>
      <c r="BD157" s="482"/>
      <c r="BE157" s="483"/>
      <c r="BF157" s="483"/>
      <c r="BG157" s="482"/>
      <c r="BH157" s="483"/>
      <c r="BI157" s="484"/>
    </row>
    <row r="158" spans="1:61" x14ac:dyDescent="0.8">
      <c r="B158" s="70"/>
      <c r="C158" s="94"/>
      <c r="D158" s="73"/>
      <c r="E158" s="707"/>
      <c r="F158" s="1219" t="str">
        <f>H160</f>
        <v>UTEP</v>
      </c>
      <c r="G158" s="1251"/>
      <c r="H158" s="1251"/>
      <c r="I158" s="1252"/>
      <c r="J158" s="706"/>
      <c r="K158" s="707"/>
      <c r="L158" s="78"/>
      <c r="M158" s="79"/>
      <c r="N158" s="706"/>
      <c r="O158" s="708"/>
      <c r="P158" s="708"/>
      <c r="Q158" s="707"/>
      <c r="R158" s="706"/>
      <c r="S158" s="708"/>
      <c r="T158" s="706"/>
      <c r="U158" s="707"/>
      <c r="V158" s="706"/>
      <c r="W158" s="707"/>
      <c r="X158" s="706"/>
      <c r="Y158" s="707"/>
      <c r="Z158" s="706"/>
      <c r="AA158" s="707"/>
      <c r="AB158" s="706"/>
      <c r="AC158" s="707"/>
      <c r="AD158" s="706"/>
      <c r="AE158" s="707"/>
      <c r="AF158" s="706"/>
      <c r="AG158" s="707"/>
      <c r="AH158" s="706"/>
      <c r="AI158" s="707"/>
      <c r="AJ158" s="706"/>
      <c r="AK158" s="707"/>
      <c r="AQ158" s="480"/>
      <c r="AR158" s="482"/>
      <c r="AS158" s="483"/>
      <c r="AT158" s="483"/>
      <c r="AU158" s="482"/>
      <c r="AV158" s="483"/>
      <c r="AW158" s="484"/>
      <c r="AX158" s="483"/>
      <c r="AY158" s="88"/>
      <c r="AZ158" s="89"/>
      <c r="BA158" s="90"/>
      <c r="BB158" s="90"/>
      <c r="BC158" s="91"/>
      <c r="BD158" s="482"/>
      <c r="BE158" s="483"/>
      <c r="BF158" s="483"/>
      <c r="BG158" s="482"/>
      <c r="BH158" s="483"/>
      <c r="BI158" s="484"/>
    </row>
    <row r="159" spans="1:61" x14ac:dyDescent="0.8">
      <c r="A159" s="70">
        <f>IF(+All!$F6="UTEP",+All!A6,IF(+All!$H6="UTEP",+All!A6,0))</f>
        <v>0</v>
      </c>
      <c r="B159" s="480" t="str">
        <f>IF(+All!$F6="UTEP",+All!B6,IF(+All!$H6="UTEP",+All!B6,0))</f>
        <v>Sat</v>
      </c>
      <c r="C159" s="104">
        <f>IF(+All!$F6="UTEP",+All!C6,IF(+All!$H6="UTEP",+All!C6,0))</f>
        <v>44436</v>
      </c>
      <c r="D159" s="105">
        <f>IF(+All!$F6="UTEP",+All!D6,IF(+All!$H6="UTEP",+All!D6,0))</f>
        <v>0.89583333333333337</v>
      </c>
      <c r="E159" s="707">
        <f>IF(+All!$F6="UTEP",+All!E6,IF(+All!$H6="UTEP",+All!E6,0))</f>
        <v>0</v>
      </c>
      <c r="F159" s="706" t="str">
        <f>IF(+All!$F6="UTEP",+All!F6,IF(+All!$H6="UTEP",+All!F6,0))</f>
        <v>UTEP</v>
      </c>
      <c r="G159" s="707" t="str">
        <f>IF(+All!$F6="UTEP",+All!G6,IF(+All!$H6="UTEP",+All!G6,0))</f>
        <v>CUSA</v>
      </c>
      <c r="H159" s="706" t="str">
        <f>IF(+All!$F6="UTEP",+All!H6,IF(+All!$H6="UTEP",+All!H6,0))</f>
        <v>New Mexico State</v>
      </c>
      <c r="I159" s="707" t="str">
        <f>IF(+All!$F6="UTEP",+All!I6,IF(+All!$H6="UTEP",+All!I6,0))</f>
        <v>Ind</v>
      </c>
      <c r="J159" s="706" t="str">
        <f>IF(+All!$F6="UTEP",+All!J6,IF(+All!$H6="UTEP",+All!J6,0))</f>
        <v>UTEP</v>
      </c>
      <c r="K159" s="707" t="str">
        <f>IF(+All!$F6="UTEP",+All!K6,IF(+All!$H6="UTEP",+All!K6,0))</f>
        <v>New Mexico State</v>
      </c>
      <c r="L159" s="92">
        <f>IF(+All!$F6="UTEP",+All!L6,IF(+All!$H6="UTEP",+All!L6,0))</f>
        <v>10</v>
      </c>
      <c r="M159" s="93">
        <f>IF(+All!$F6="UTEP",+All!M6,IF(+All!$H6="UTEP",+All!M6,0))</f>
        <v>59</v>
      </c>
      <c r="N159" s="706" t="str">
        <f>IF(+All!$F6="UTEP",+All!N6,IF(+All!$H6="UTEP",+All!N6,0))</f>
        <v>UTEP</v>
      </c>
      <c r="O159" s="708">
        <f>IF(+All!$F6="UTEP",+All!O6,IF(+All!$H6="UTEP",+All!O6,0))</f>
        <v>30</v>
      </c>
      <c r="P159" s="708" t="str">
        <f>IF(+All!$F6="UTEP",+All!P6,IF(+All!$H6="UTEP",+All!P6,0))</f>
        <v>New Mexico State</v>
      </c>
      <c r="Q159" s="707">
        <f>IF(+All!$F6="UTEP",+All!Q6,IF(+All!$H6="UTEP",+All!Q6,0))</f>
        <v>3</v>
      </c>
      <c r="R159" s="706" t="str">
        <f>IF(+All!$F6="UTEP",+All!R6,IF(+All!$H6="UTEP",+All!R6,0))</f>
        <v>UTEP</v>
      </c>
      <c r="S159" s="708" t="str">
        <f>IF(+All!$F6="UTEP",+All!S6,IF(+All!$H6="UTEP",+All!S6,0))</f>
        <v>New Mexico State</v>
      </c>
      <c r="T159" s="706" t="str">
        <f>IF(+All!$F6="UTEP",+All!T6,IF(+All!$H6="UTEP",+All!T6,0))</f>
        <v>UTEP</v>
      </c>
      <c r="U159" s="707" t="str">
        <f>IF(+All!$F6="UTEP",+All!U6,IF(+All!$H6="UTEP",+All!U6,0))</f>
        <v>W</v>
      </c>
      <c r="V159" s="706"/>
      <c r="W159" s="707"/>
      <c r="X159" s="706"/>
      <c r="Y159" s="707"/>
      <c r="Z159" s="706"/>
      <c r="AA159" s="707"/>
      <c r="AB159" s="706"/>
      <c r="AC159" s="707"/>
      <c r="AD159" s="706"/>
      <c r="AE159" s="707"/>
      <c r="AF159" s="706"/>
      <c r="AG159" s="707"/>
      <c r="AH159" s="706"/>
      <c r="AI159" s="707"/>
      <c r="AJ159" s="706"/>
      <c r="AK159" s="707"/>
      <c r="AQ159" s="480"/>
      <c r="AR159" s="482"/>
      <c r="AS159" s="483"/>
      <c r="AT159" s="483"/>
      <c r="AU159" s="482"/>
      <c r="AV159" s="483"/>
      <c r="AW159" s="484"/>
      <c r="AX159" s="483"/>
      <c r="AY159" s="88"/>
      <c r="AZ159" s="89"/>
      <c r="BA159" s="90"/>
      <c r="BB159" s="90"/>
      <c r="BC159" s="91"/>
      <c r="BD159" s="482"/>
      <c r="BE159" s="483"/>
      <c r="BF159" s="483"/>
      <c r="BG159" s="482"/>
      <c r="BH159" s="483"/>
      <c r="BI159" s="484"/>
    </row>
    <row r="160" spans="1:61" x14ac:dyDescent="0.8">
      <c r="A160" s="70">
        <f>IF(+All!$F61="UTEP",+All!A61,IF(+All!$H61="UTEP",+All!A61,0))</f>
        <v>1</v>
      </c>
      <c r="B160" s="480" t="str">
        <f>IF(+All!$F61="UTEP",+All!B61,IF(+All!$H61="UTEP",+All!B61,0))</f>
        <v>Sat</v>
      </c>
      <c r="C160" s="104">
        <f>IF(+All!$F61="UTEP",+All!C61,IF(+All!$H61="UTEP",+All!C61,0))</f>
        <v>44443</v>
      </c>
      <c r="D160" s="105">
        <f>IF(+All!$F61="UTEP",+All!D61,IF(+All!$H61="UTEP",+All!D61,0))</f>
        <v>0.875</v>
      </c>
      <c r="E160" s="707" t="str">
        <f>IF(+All!$F61="UTEP",+All!E61,IF(+All!$H61="UTEP",+All!E61,0))</f>
        <v>espn3</v>
      </c>
      <c r="F160" s="706" t="str">
        <f>IF(+All!$F61="UTEP",+All!F61,IF(+All!$H61="UTEP",+All!F61,0))</f>
        <v>1AA Bethune Cookman</v>
      </c>
      <c r="G160" s="707" t="str">
        <f>IF(+All!$F61="UTEP",+All!G61,IF(+All!$H61="UTEP",+All!G61,0))</f>
        <v>1AA</v>
      </c>
      <c r="H160" s="706" t="str">
        <f>IF(+All!$F61="UTEP",+All!H61,IF(+All!$H61="UTEP",+All!H61,0))</f>
        <v>UTEP</v>
      </c>
      <c r="I160" s="707" t="str">
        <f>IF(+All!$F61="UTEP",+All!I61,IF(+All!$H61="UTEP",+All!I61,0))</f>
        <v>CUSA</v>
      </c>
      <c r="J160" s="706">
        <f>IF(+All!$F61="UTEP",+All!J61,IF(+All!$H61="UTEP",+All!J61,0))</f>
        <v>0</v>
      </c>
      <c r="K160" s="707">
        <f>IF(+All!$F61="UTEP",+All!K61,IF(+All!$H61="UTEP",+All!K61,0))</f>
        <v>0</v>
      </c>
      <c r="L160" s="92">
        <f>IF(+All!$F61="UTEP",+All!L61,IF(+All!$H61="UTEP",+All!L61,0))</f>
        <v>0</v>
      </c>
      <c r="M160" s="93">
        <f>IF(+All!$F61="UTEP",+All!M61,IF(+All!$H61="UTEP",+All!M61,0))</f>
        <v>0</v>
      </c>
      <c r="N160" s="706" t="str">
        <f>IF(+All!$F61="UTEP",+All!N61,IF(+All!$H61="UTEP",+All!N61,0))</f>
        <v>UTEP</v>
      </c>
      <c r="O160" s="708">
        <f>IF(+All!$F61="UTEP",+All!O61,IF(+All!$H61="UTEP",+All!O61,0))</f>
        <v>38</v>
      </c>
      <c r="P160" s="708" t="str">
        <f>IF(+All!$F61="UTEP",+All!P61,IF(+All!$H61="UTEP",+All!P61,0))</f>
        <v>1AA Bethune Cookman</v>
      </c>
      <c r="Q160" s="707">
        <f>IF(+All!$F61="UTEP",+All!Q61,IF(+All!$H61="UTEP",+All!Q61,0))</f>
        <v>28</v>
      </c>
      <c r="R160" s="706">
        <f>IF(+All!$F61="UTEP",+All!R61,IF(+All!$H61="UTEP",+All!R61,0))</f>
        <v>0</v>
      </c>
      <c r="S160" s="708">
        <f>IF(+All!$F61="UTEP",+All!S61,IF(+All!$H61="UTEP",+All!S61,0))</f>
        <v>0</v>
      </c>
      <c r="T160" s="706">
        <f>IF(+All!$F61="UTEP",+All!T61,IF(+All!$H61="UTEP",+All!T61,0))</f>
        <v>0</v>
      </c>
      <c r="U160" s="707">
        <f>IF(+All!$F61="UTEP",+All!U61,IF(+All!$H61="UTEP",+All!U61,0))</f>
        <v>0</v>
      </c>
      <c r="V160" s="706"/>
      <c r="X160" s="706"/>
      <c r="Y160" s="707"/>
      <c r="Z160" s="706"/>
      <c r="AA160" s="707"/>
      <c r="AB160" s="706"/>
      <c r="AC160" s="707"/>
      <c r="AQ160" s="480"/>
      <c r="BC160" s="480"/>
    </row>
    <row r="161" spans="1:63" x14ac:dyDescent="0.8">
      <c r="A161" s="70">
        <f>IF(+All!$F93="UTEP",+All!A93,IF(+All!$H93="UTEP",+All!A93,0))</f>
        <v>2</v>
      </c>
      <c r="B161" s="480" t="str">
        <f>IF(+All!$F93="UTEP",+All!B93,IF(+All!$H93="UTEP",+All!B93,0))</f>
        <v>Fri</v>
      </c>
      <c r="C161" s="104">
        <f>IF(+All!$F93="UTEP",+All!C93,IF(+All!$H93="UTEP",+All!C93,0))</f>
        <v>44449</v>
      </c>
      <c r="D161" s="105">
        <f>IF(+All!$F93="UTEP",+All!D93,IF(+All!$H93="UTEP",+All!D93,0))</f>
        <v>0.89583333333333337</v>
      </c>
      <c r="E161" s="707" t="str">
        <f>IF(+All!$F93="UTEP",+All!E93,IF(+All!$H93="UTEP",+All!E93,0))</f>
        <v>FS1</v>
      </c>
      <c r="F161" s="706" t="str">
        <f>IF(+All!$F93="UTEP",+All!F93,IF(+All!$H93="UTEP",+All!F93,0))</f>
        <v>UTEP</v>
      </c>
      <c r="G161" s="707" t="str">
        <f>IF(+All!$F93="UTEP",+All!G93,IF(+All!$H93="UTEP",+All!G93,0))</f>
        <v>CUSA</v>
      </c>
      <c r="H161" s="706" t="str">
        <f>IF(+All!$F93="UTEP",+All!H93,IF(+All!$H93="UTEP",+All!H93,0))</f>
        <v>Boise State</v>
      </c>
      <c r="I161" s="707" t="str">
        <f>IF(+All!$F93="UTEP",+All!I93,IF(+All!$H93="UTEP",+All!I93,0))</f>
        <v>MWC</v>
      </c>
      <c r="J161" s="706" t="str">
        <f>IF(+All!$F93="UTEP",+All!J93,IF(+All!$H93="UTEP",+All!J93,0))</f>
        <v>Boise State</v>
      </c>
      <c r="K161" s="707" t="str">
        <f>IF(+All!$F93="UTEP",+All!K93,IF(+All!$H93="UTEP",+All!K93,0))</f>
        <v>UTEP</v>
      </c>
      <c r="L161" s="92">
        <f>IF(+All!$F93="UTEP",+All!L93,IF(+All!$H93="UTEP",+All!L93,0))</f>
        <v>26</v>
      </c>
      <c r="M161" s="93">
        <f>IF(+All!$F93="UTEP",+All!M93,IF(+All!$H93="UTEP",+All!M93,0))</f>
        <v>56.5</v>
      </c>
      <c r="N161" s="706" t="str">
        <f>IF(+All!$F93="UTEP",+All!N93,IF(+All!$H93="UTEP",+All!N93,0))</f>
        <v>Boise State</v>
      </c>
      <c r="O161" s="708">
        <f>IF(+All!$F93="UTEP",+All!O93,IF(+All!$H93="UTEP",+All!O93,0))</f>
        <v>54</v>
      </c>
      <c r="P161" s="708" t="str">
        <f>IF(+All!$F93="UTEP",+All!P93,IF(+All!$H93="UTEP",+All!P93,0))</f>
        <v>UTEP</v>
      </c>
      <c r="Q161" s="707">
        <f>IF(+All!$F93="UTEP",+All!Q93,IF(+All!$H93="UTEP",+All!Q93,0))</f>
        <v>13</v>
      </c>
      <c r="R161" s="706" t="str">
        <f>IF(+All!$F93="UTEP",+All!R93,IF(+All!$H93="UTEP",+All!R93,0))</f>
        <v>Boise State</v>
      </c>
      <c r="S161" s="708" t="str">
        <f>IF(+All!$F93="UTEP",+All!S93,IF(+All!$H93="UTEP",+All!S93,0))</f>
        <v>UTEP</v>
      </c>
      <c r="T161" s="706" t="str">
        <f>IF(+All!$F93="UTEP",+All!T93,IF(+All!$H93="UTEP",+All!T93,0))</f>
        <v>UTEP</v>
      </c>
      <c r="U161" s="707" t="str">
        <f>IF(+All!$F93="UTEP",+All!U93,IF(+All!$H93="UTEP",+All!U93,0))</f>
        <v>L</v>
      </c>
      <c r="V161" s="706">
        <f>IF(+All!$F88="UTEP",+All!#REF!,IF(+All!$H88="UTEP",+All!#REF!,0))</f>
        <v>0</v>
      </c>
      <c r="W161" s="76">
        <f>IF(+All!$F88="UTEP",+All!#REF!,IF(+All!$H88="UTEP",+All!#REF!,0))</f>
        <v>0</v>
      </c>
      <c r="X161" s="706">
        <f>IF(+All!$F88="UTEP",+All!#REF!,IF(+All!$H88="UTEP",+All!#REF!,0))</f>
        <v>0</v>
      </c>
      <c r="Y161" s="707">
        <f>IF(+All!$F88="UTEP",+All!#REF!,IF(+All!$H88="UTEP",+All!#REF!,0))</f>
        <v>0</v>
      </c>
      <c r="Z161" s="706">
        <f>IF(+All!$F88="UTEP",+All!#REF!,IF(+All!$H88="UTEP",+All!#REF!,0))</f>
        <v>0</v>
      </c>
      <c r="AA161" s="707">
        <f>IF(+All!$F88="UTEP",+All!#REF!,IF(+All!$H88="UTEP",+All!#REF!,0))</f>
        <v>0</v>
      </c>
      <c r="AB161" s="706">
        <f>IF(+All!$F88="UTEP",+All!#REF!,IF(+All!$H88="UTEP",+All!#REF!,0))</f>
        <v>0</v>
      </c>
      <c r="AC161" s="707">
        <f>IF(+All!$F88="UTEP",+All!#REF!,IF(+All!$H88="UTEP",+All!#REF!,0))</f>
        <v>0</v>
      </c>
      <c r="AD161" s="75">
        <f>IF(+All!$F88="UTEP",+All!#REF!,IF(+All!$H88="UTEP",+All!#REF!,0))</f>
        <v>0</v>
      </c>
      <c r="AE161" s="76">
        <f>IF(+All!$F88="UTEP",+All!#REF!,IF(+All!$H88="UTEP",+All!#REF!,0))</f>
        <v>0</v>
      </c>
      <c r="AF161" s="75">
        <f>IF(+All!$F88="UTEP",+All!#REF!,IF(+All!$H88="UTEP",+All!#REF!,0))</f>
        <v>0</v>
      </c>
      <c r="AG161" s="76">
        <f>IF(+All!$F88="UTEP",+All!#REF!,IF(+All!$H88="UTEP",+All!#REF!,0))</f>
        <v>0</v>
      </c>
      <c r="AH161" s="75">
        <f>IF(+All!$F88="UTEP",+All!#REF!,IF(+All!$H88="UTEP",+All!#REF!,0))</f>
        <v>0</v>
      </c>
      <c r="AI161" s="76">
        <f>IF(+All!$F88="UTEP",+All!#REF!,IF(+All!$H88="UTEP",+All!#REF!,0))</f>
        <v>0</v>
      </c>
      <c r="AJ161" s="75">
        <f>IF(+All!$F88="UTEP",+All!#REF!,IF(+All!$H88="UTEP",+All!#REF!,0))</f>
        <v>0</v>
      </c>
      <c r="AK161" s="76">
        <f>IF(+All!$F88="UTEP",+All!#REF!,IF(+All!$H88="UTEP",+All!#REF!,0))</f>
        <v>0</v>
      </c>
      <c r="AL161" s="81">
        <f>IF(+All!$F88="UTEP",+All!V88,IF(+All!$H88="UTEP",+All!V88,0))</f>
        <v>0</v>
      </c>
      <c r="AM161" s="82">
        <f>IF(+All!$F88="UTEP",+All!W88,IF(+All!$H88="UTEP",+All!W88,0))</f>
        <v>0</v>
      </c>
      <c r="AN161" s="81">
        <f>IF(+All!$F88="UTEP",+All!X88,IF(+All!$H88="UTEP",+All!X88,0))</f>
        <v>0</v>
      </c>
      <c r="AO161" s="83">
        <f>IF(+All!$F88="UTEP",+All!Y88,IF(+All!$H88="UTEP",+All!Y88,0))</f>
        <v>0</v>
      </c>
      <c r="AP161" s="84">
        <f>IF(+All!$F88="UTEP",+All!Z88,IF(+All!$H88="UTEP",+All!Z88,0))</f>
        <v>0</v>
      </c>
      <c r="AQ161" s="480">
        <f>IF(+All!$F88="UTEP",+All!#REF!,IF(+All!$H88="UTEP",+All!#REF!,0))</f>
        <v>0</v>
      </c>
      <c r="AR161" s="81">
        <f>IF(+All!$F88="UTEP",+All!#REF!,IF(+All!$H88="UTEP",+All!#REF!,0))</f>
        <v>0</v>
      </c>
      <c r="AS161" s="96">
        <f>IF(+All!$F88="UTEP",+All!#REF!,IF(+All!$H88="UTEP",+All!#REF!,0))</f>
        <v>0</v>
      </c>
      <c r="AT161" s="96">
        <f>IF(+All!$F88="UTEP",+All!#REF!,IF(+All!$H88="UTEP",+All!#REF!,0))</f>
        <v>0</v>
      </c>
      <c r="AU161" s="81">
        <f>IF(+All!$F88="UTEP",+All!#REF!,IF(+All!$H88="UTEP",+All!#REF!,0))</f>
        <v>0</v>
      </c>
      <c r="AV161" s="96">
        <f>IF(+All!$F88="UTEP",+All!#REF!,IF(+All!$H88="UTEP",+All!#REF!,0))</f>
        <v>0</v>
      </c>
      <c r="AW161" s="70">
        <f>IF(+All!$F88="UTEP",+All!#REF!,IF(+All!$H88="UTEP",+All!#REF!,0))</f>
        <v>0</v>
      </c>
      <c r="AX161" s="96">
        <f>IF(+All!$F88="UTEP",+All!#REF!,IF(+All!$H88="UTEP",+All!#REF!,0))</f>
        <v>0</v>
      </c>
      <c r="AY161" s="103">
        <f>IF(+All!$F88="UTEP",+All!#REF!,IF(+All!$H88="UTEP",+All!#REF!,0))</f>
        <v>0</v>
      </c>
      <c r="AZ161" s="82">
        <f>IF(+All!$F88="UTEP",+All!#REF!,IF(+All!$H88="UTEP",+All!#REF!,0))</f>
        <v>0</v>
      </c>
      <c r="BA161" s="83">
        <f>IF(+All!$F88="UTEP",+All!#REF!,IF(+All!$H88="UTEP",+All!#REF!,0))</f>
        <v>0</v>
      </c>
      <c r="BB161" s="83">
        <f>IF(+All!$F88="UTEP",+All!#REF!,IF(+All!$H88="UTEP",+All!#REF!,0))</f>
        <v>0</v>
      </c>
      <c r="BC161" s="480">
        <f>IF(+All!$F88="UTEP",+All!#REF!,IF(+All!$H88="UTEP",+All!#REF!,0))</f>
        <v>0</v>
      </c>
      <c r="BD161" s="81">
        <f>IF(+All!$F88="UTEP",+All!#REF!,IF(+All!$H88="UTEP",+All!#REF!,0))</f>
        <v>0</v>
      </c>
      <c r="BE161" s="96">
        <f>IF(+All!$F88="UTEP",+All!#REF!,IF(+All!$H88="UTEP",+All!#REF!,0))</f>
        <v>0</v>
      </c>
      <c r="BF161" s="96">
        <f>IF(+All!$F88="UTEP",+All!#REF!,IF(+All!$H88="UTEP",+All!#REF!,0))</f>
        <v>0</v>
      </c>
      <c r="BG161" s="81">
        <f>IF(+All!$F88="UTEP",+All!#REF!,IF(+All!$H88="UTEP",+All!#REF!,0))</f>
        <v>0</v>
      </c>
      <c r="BH161" s="96">
        <f>IF(+All!$F88="UTEP",+All!#REF!,IF(+All!$H88="UTEP",+All!#REF!,0))</f>
        <v>0</v>
      </c>
      <c r="BI161" s="70">
        <f>IF(+All!$F88="UTEP",+All!#REF!,IF(+All!$H88="UTEP",+All!#REF!,0))</f>
        <v>0</v>
      </c>
      <c r="BJ161" s="92">
        <f>IF(+All!$F88="UTEP",+All!#REF!,IF(+All!$H88="UTEP",+All!#REF!,0))</f>
        <v>0</v>
      </c>
      <c r="BK161" s="93">
        <f>IF(+All!$F88="UTEP",+All!#REF!,IF(+All!$H88="UTEP",+All!#REF!,0))</f>
        <v>0</v>
      </c>
    </row>
    <row r="162" spans="1:63" x14ac:dyDescent="0.8">
      <c r="A162" s="70">
        <f>IF(+All!$F253="UTEP",+All!A253,IF(+All!$H253="UTEP",+All!A253,0))</f>
        <v>3</v>
      </c>
      <c r="B162" s="480" t="str">
        <f>IF(+All!$F253="UTEP",+All!B253,IF(+All!$H253="UTEP",+All!B253,0))</f>
        <v>Sat</v>
      </c>
      <c r="C162" s="104">
        <f>IF(+All!$F253="UTEP",+All!C253,IF(+All!$H253="UTEP",+All!C253,0))</f>
        <v>44457</v>
      </c>
      <c r="D162" s="105">
        <f>IF(+All!$F253="UTEP",+All!D253,IF(+All!$H253="UTEP",+All!D253,0))</f>
        <v>0</v>
      </c>
      <c r="E162" s="707">
        <f>IF(+All!$F253="UTEP",+All!E253,IF(+All!$H253="UTEP",+All!E253,0))</f>
        <v>0</v>
      </c>
      <c r="F162" s="706" t="str">
        <f>IF(+All!$F253="UTEP",+All!F253,IF(+All!$H253="UTEP",+All!F253,0))</f>
        <v>UTEP</v>
      </c>
      <c r="G162" s="707" t="str">
        <f>IF(+All!$F253="UTEP",+All!G253,IF(+All!$H253="UTEP",+All!G253,0))</f>
        <v>CUSA</v>
      </c>
      <c r="H162" s="706" t="str">
        <f>IF(+All!$F253="UTEP",+All!H253,IF(+All!$H253="UTEP",+All!H253,0))</f>
        <v>Open</v>
      </c>
      <c r="I162" s="707" t="str">
        <f>IF(+All!$F253="UTEP",+All!I253,IF(+All!$H253="UTEP",+All!I253,0))</f>
        <v>ZZZ</v>
      </c>
      <c r="J162" s="706">
        <f>IF(+All!$F253="UTEP",+All!J253,IF(+All!$H253="UTEP",+All!J253,0))</f>
        <v>0</v>
      </c>
      <c r="K162" s="707" t="str">
        <f>IF(+All!$F253="UTEP",+All!K253,IF(+All!$H253="UTEP",+All!K253,0))</f>
        <v>UTEP</v>
      </c>
      <c r="L162" s="92">
        <f>IF(+All!$F253="UTEP",+All!L253,IF(+All!$H253="UTEP",+All!L253,0))</f>
        <v>0</v>
      </c>
      <c r="M162" s="93">
        <f>IF(+All!$F253="UTEP",+All!M253,IF(+All!$H253="UTEP",+All!M253,0))</f>
        <v>0</v>
      </c>
      <c r="N162" s="706">
        <f>IF(+All!$F253="UTEP",+All!N253,IF(+All!$H253="UTEP",+All!N253,0))</f>
        <v>0</v>
      </c>
      <c r="O162" s="708">
        <f>IF(+All!$F253="UTEP",+All!O253,IF(+All!$H253="UTEP",+All!O253,0))</f>
        <v>0</v>
      </c>
      <c r="P162" s="708">
        <f>IF(+All!$F253="UTEP",+All!P253,IF(+All!$H253="UTEP",+All!P253,0))</f>
        <v>0</v>
      </c>
      <c r="Q162" s="707">
        <f>IF(+All!$F253="UTEP",+All!Q253,IF(+All!$H253="UTEP",+All!Q253,0))</f>
        <v>0</v>
      </c>
      <c r="R162" s="706">
        <f>IF(+All!$F253="UTEP",+All!R253,IF(+All!$H253="UTEP",+All!R253,0))</f>
        <v>0</v>
      </c>
      <c r="S162" s="708">
        <f>IF(+All!$F253="UTEP",+All!S253,IF(+All!$H253="UTEP",+All!S253,0))</f>
        <v>0</v>
      </c>
      <c r="T162" s="706">
        <f>IF(+All!$F253="UTEP",+All!T253,IF(+All!$H253="UTEP",+All!T253,0))</f>
        <v>0</v>
      </c>
      <c r="U162" s="707">
        <f>IF(+All!$F253="UTEP",+All!U253,IF(+All!$H253="UTEP",+All!U253,0))</f>
        <v>0</v>
      </c>
      <c r="V162" s="706">
        <f>IF(+All!$F94="UTEP",+All!#REF!,IF(+All!$H94="UTEP",+All!#REF!,0))</f>
        <v>0</v>
      </c>
      <c r="W162" s="76">
        <f>IF(+All!$F94="UTEP",+All!#REF!,IF(+All!$H94="UTEP",+All!#REF!,0))</f>
        <v>0</v>
      </c>
      <c r="X162" s="706">
        <f>IF(+All!$F94="UTEP",+All!#REF!,IF(+All!$H94="UTEP",+All!#REF!,0))</f>
        <v>0</v>
      </c>
      <c r="Y162" s="707">
        <f>IF(+All!$F94="UTEP",+All!#REF!,IF(+All!$H94="UTEP",+All!#REF!,0))</f>
        <v>0</v>
      </c>
      <c r="Z162" s="706">
        <f>IF(+All!$F94="UTEP",+All!#REF!,IF(+All!$H94="UTEP",+All!#REF!,0))</f>
        <v>0</v>
      </c>
      <c r="AA162" s="707">
        <f>IF(+All!$F94="UTEP",+All!#REF!,IF(+All!$H94="UTEP",+All!#REF!,0))</f>
        <v>0</v>
      </c>
      <c r="AB162" s="706">
        <f>IF(+All!$F94="UTEP",+All!#REF!,IF(+All!$H94="UTEP",+All!#REF!,0))</f>
        <v>0</v>
      </c>
      <c r="AC162" s="707">
        <f>IF(+All!$F94="UTEP",+All!#REF!,IF(+All!$H94="UTEP",+All!#REF!,0))</f>
        <v>0</v>
      </c>
      <c r="AD162" s="75">
        <f>IF(+All!$F94="UTEP",+All!#REF!,IF(+All!$H94="UTEP",+All!#REF!,0))</f>
        <v>0</v>
      </c>
      <c r="AE162" s="76">
        <f>IF(+All!$F94="UTEP",+All!#REF!,IF(+All!$H94="UTEP",+All!#REF!,0))</f>
        <v>0</v>
      </c>
      <c r="AF162" s="75">
        <f>IF(+All!$F94="UTEP",+All!#REF!,IF(+All!$H94="UTEP",+All!#REF!,0))</f>
        <v>0</v>
      </c>
      <c r="AG162" s="76">
        <f>IF(+All!$F94="UTEP",+All!#REF!,IF(+All!$H94="UTEP",+All!#REF!,0))</f>
        <v>0</v>
      </c>
      <c r="AH162" s="75">
        <f>IF(+All!$F94="UTEP",+All!#REF!,IF(+All!$H94="UTEP",+All!#REF!,0))</f>
        <v>0</v>
      </c>
      <c r="AI162" s="76">
        <f>IF(+All!$F94="UTEP",+All!#REF!,IF(+All!$H94="UTEP",+All!#REF!,0))</f>
        <v>0</v>
      </c>
      <c r="AJ162" s="75">
        <f>IF(+All!$F94="UTEP",+All!#REF!,IF(+All!$H94="UTEP",+All!#REF!,0))</f>
        <v>0</v>
      </c>
      <c r="AK162" s="76">
        <f>IF(+All!$F94="UTEP",+All!#REF!,IF(+All!$H94="UTEP",+All!#REF!,0))</f>
        <v>0</v>
      </c>
      <c r="AL162" s="81">
        <f>IF(+All!$F94="UTEP",+All!V94,IF(+All!$H94="UTEP",+All!V94,0))</f>
        <v>0</v>
      </c>
      <c r="AM162" s="82">
        <f>IF(+All!$F94="UTEP",+All!W94,IF(+All!$H94="UTEP",+All!W94,0))</f>
        <v>0</v>
      </c>
      <c r="AN162" s="81">
        <f>IF(+All!$F94="UTEP",+All!X94,IF(+All!$H94="UTEP",+All!X94,0))</f>
        <v>0</v>
      </c>
      <c r="AO162" s="83">
        <f>IF(+All!$F94="UTEP",+All!Y94,IF(+All!$H94="UTEP",+All!Y94,0))</f>
        <v>0</v>
      </c>
      <c r="AP162" s="84">
        <f>IF(+All!$F94="UTEP",+All!Z94,IF(+All!$H94="UTEP",+All!Z94,0))</f>
        <v>0</v>
      </c>
      <c r="AQ162" s="480">
        <f>IF(+All!$F94="UTEP",+All!#REF!,IF(+All!$H94="UTEP",+All!#REF!,0))</f>
        <v>0</v>
      </c>
      <c r="AR162" s="81">
        <f>IF(+All!$F94="UTEP",+All!#REF!,IF(+All!$H94="UTEP",+All!#REF!,0))</f>
        <v>0</v>
      </c>
      <c r="AS162" s="96">
        <f>IF(+All!$F94="UTEP",+All!#REF!,IF(+All!$H94="UTEP",+All!#REF!,0))</f>
        <v>0</v>
      </c>
      <c r="AT162" s="96">
        <f>IF(+All!$F94="UTEP",+All!#REF!,IF(+All!$H94="UTEP",+All!#REF!,0))</f>
        <v>0</v>
      </c>
      <c r="AU162" s="81">
        <f>IF(+All!$F94="UTEP",+All!#REF!,IF(+All!$H94="UTEP",+All!#REF!,0))</f>
        <v>0</v>
      </c>
      <c r="AV162" s="96">
        <f>IF(+All!$F94="UTEP",+All!#REF!,IF(+All!$H94="UTEP",+All!#REF!,0))</f>
        <v>0</v>
      </c>
      <c r="AW162" s="70">
        <f>IF(+All!$F94="UTEP",+All!#REF!,IF(+All!$H94="UTEP",+All!#REF!,0))</f>
        <v>0</v>
      </c>
      <c r="AX162" s="96">
        <f>IF(+All!$F94="UTEP",+All!#REF!,IF(+All!$H94="UTEP",+All!#REF!,0))</f>
        <v>0</v>
      </c>
      <c r="AY162" s="103">
        <f>IF(+All!$F94="UTEP",+All!#REF!,IF(+All!$H94="UTEP",+All!#REF!,0))</f>
        <v>0</v>
      </c>
      <c r="AZ162" s="82">
        <f>IF(+All!$F94="UTEP",+All!#REF!,IF(+All!$H94="UTEP",+All!#REF!,0))</f>
        <v>0</v>
      </c>
      <c r="BA162" s="83">
        <f>IF(+All!$F94="UTEP",+All!#REF!,IF(+All!$H94="UTEP",+All!#REF!,0))</f>
        <v>0</v>
      </c>
      <c r="BB162" s="83">
        <f>IF(+All!$F94="UTEP",+All!#REF!,IF(+All!$H94="UTEP",+All!#REF!,0))</f>
        <v>0</v>
      </c>
      <c r="BC162" s="480">
        <f>IF(+All!$F94="UTEP",+All!#REF!,IF(+All!$H94="UTEP",+All!#REF!,0))</f>
        <v>0</v>
      </c>
      <c r="BD162" s="81">
        <f>IF(+All!$F94="UTEP",+All!#REF!,IF(+All!$H94="UTEP",+All!#REF!,0))</f>
        <v>0</v>
      </c>
      <c r="BE162" s="96">
        <f>IF(+All!$F94="UTEP",+All!#REF!,IF(+All!$H94="UTEP",+All!#REF!,0))</f>
        <v>0</v>
      </c>
      <c r="BF162" s="96">
        <f>IF(+All!$F94="UTEP",+All!#REF!,IF(+All!$H94="UTEP",+All!#REF!,0))</f>
        <v>0</v>
      </c>
      <c r="BG162" s="81">
        <f>IF(+All!$F94="UTEP",+All!#REF!,IF(+All!$H94="UTEP",+All!#REF!,0))</f>
        <v>0</v>
      </c>
      <c r="BH162" s="96">
        <f>IF(+All!$F94="UTEP",+All!#REF!,IF(+All!$H94="UTEP",+All!#REF!,0))</f>
        <v>0</v>
      </c>
      <c r="BI162" s="70">
        <f>IF(+All!$F94="UTEP",+All!#REF!,IF(+All!$H94="UTEP",+All!#REF!,0))</f>
        <v>0</v>
      </c>
      <c r="BJ162" s="92">
        <f>IF(+All!$F94="UTEP",+All!#REF!,IF(+All!$H94="UTEP",+All!#REF!,0))</f>
        <v>0</v>
      </c>
      <c r="BK162" s="93">
        <f>IF(+All!$F94="UTEP",+All!#REF!,IF(+All!$H94="UTEP",+All!#REF!,0))</f>
        <v>0</v>
      </c>
    </row>
    <row r="163" spans="1:63" x14ac:dyDescent="0.8">
      <c r="A163" s="70">
        <f>IF(+All!$F292="UTEP",+All!A292,IF(+All!$H292="UTEP",+All!A292,0))</f>
        <v>4</v>
      </c>
      <c r="B163" s="480" t="str">
        <f>IF(+All!$F292="UTEP",+All!B292,IF(+All!$H292="UTEP",+All!B292,0))</f>
        <v>Sat</v>
      </c>
      <c r="C163" s="104">
        <f>IF(+All!$F292="UTEP",+All!C292,IF(+All!$H292="UTEP",+All!C292,0))</f>
        <v>44464</v>
      </c>
      <c r="D163" s="105">
        <f>IF(+All!$F292="UTEP",+All!D292,IF(+All!$H292="UTEP",+All!D292,0))</f>
        <v>0.875</v>
      </c>
      <c r="E163" s="707">
        <f>IF(+All!$F292="UTEP",+All!E292,IF(+All!$H292="UTEP",+All!E292,0))</f>
        <v>0</v>
      </c>
      <c r="F163" s="706" t="str">
        <f>IF(+All!$F292="UTEP",+All!F292,IF(+All!$H292="UTEP",+All!F292,0))</f>
        <v>New Mexico</v>
      </c>
      <c r="G163" s="707" t="str">
        <f>IF(+All!$F292="UTEP",+All!G292,IF(+All!$H292="UTEP",+All!G292,0))</f>
        <v>MWC</v>
      </c>
      <c r="H163" s="706" t="str">
        <f>IF(+All!$F292="UTEP",+All!H292,IF(+All!$H292="UTEP",+All!H292,0))</f>
        <v>UTEP</v>
      </c>
      <c r="I163" s="707" t="str">
        <f>IF(+All!$F292="UTEP",+All!I292,IF(+All!$H292="UTEP",+All!I292,0))</f>
        <v>CUSA</v>
      </c>
      <c r="J163" s="706" t="str">
        <f>IF(+All!$F292="UTEP",+All!J292,IF(+All!$H292="UTEP",+All!J292,0))</f>
        <v>UTEP</v>
      </c>
      <c r="K163" s="707" t="str">
        <f>IF(+All!$F292="UTEP",+All!K292,IF(+All!$H292="UTEP",+All!K292,0))</f>
        <v>New Mexico</v>
      </c>
      <c r="L163" s="92">
        <f>IF(+All!$F292="UTEP",+All!L292,IF(+All!$H292="UTEP",+All!L292,0))</f>
        <v>1.5</v>
      </c>
      <c r="M163" s="93">
        <f>IF(+All!$F292="UTEP",+All!M292,IF(+All!$H292="UTEP",+All!M292,0))</f>
        <v>54</v>
      </c>
      <c r="N163" s="706" t="str">
        <f>IF(+All!$F292="UTEP",+All!N292,IF(+All!$H292="UTEP",+All!N292,0))</f>
        <v>UTEP</v>
      </c>
      <c r="O163" s="708">
        <f>IF(+All!$F292="UTEP",+All!O292,IF(+All!$H292="UTEP",+All!O292,0))</f>
        <v>20</v>
      </c>
      <c r="P163" s="708" t="str">
        <f>IF(+All!$F292="UTEP",+All!P292,IF(+All!$H292="UTEP",+All!P292,0))</f>
        <v>New Mexico</v>
      </c>
      <c r="Q163" s="707">
        <f>IF(+All!$F292="UTEP",+All!Q292,IF(+All!$H292="UTEP",+All!Q292,0))</f>
        <v>13</v>
      </c>
      <c r="R163" s="706" t="str">
        <f>IF(+All!$F292="UTEP",+All!R292,IF(+All!$H292="UTEP",+All!R292,0))</f>
        <v>UTEP</v>
      </c>
      <c r="S163" s="708" t="str">
        <f>IF(+All!$F292="UTEP",+All!S292,IF(+All!$H292="UTEP",+All!S292,0))</f>
        <v>New Mexico</v>
      </c>
      <c r="T163" s="706" t="str">
        <f>IF(+All!$F292="UTEP",+All!T292,IF(+All!$H292="UTEP",+All!T292,0))</f>
        <v>UTEP</v>
      </c>
      <c r="U163" s="707" t="str">
        <f>IF(+All!$F292="UTEP",+All!U292,IF(+All!$H292="UTEP",+All!U292,0))</f>
        <v>W</v>
      </c>
      <c r="V163" s="706" t="e">
        <f>IF(+All!#REF!="UTEP",+All!#REF!,IF(+All!#REF!="UTEP",+All!#REF!,0))</f>
        <v>#REF!</v>
      </c>
      <c r="W163" s="76" t="e">
        <f>IF(+All!#REF!="UTEP",+All!#REF!,IF(+All!#REF!="UTEP",+All!#REF!,0))</f>
        <v>#REF!</v>
      </c>
      <c r="X163" s="706" t="e">
        <f>IF(+All!#REF!="UTEP",+All!#REF!,IF(+All!#REF!="UTEP",+All!#REF!,0))</f>
        <v>#REF!</v>
      </c>
      <c r="Y163" s="707" t="e">
        <f>IF(+All!#REF!="UTEP",+All!#REF!,IF(+All!#REF!="UTEP",+All!#REF!,0))</f>
        <v>#REF!</v>
      </c>
      <c r="Z163" s="706" t="e">
        <f>IF(+All!#REF!="UTEP",+All!#REF!,IF(+All!#REF!="UTEP",+All!#REF!,0))</f>
        <v>#REF!</v>
      </c>
      <c r="AA163" s="707" t="e">
        <f>IF(+All!#REF!="UTEP",+All!#REF!,IF(+All!#REF!="UTEP",+All!#REF!,0))</f>
        <v>#REF!</v>
      </c>
      <c r="AB163" s="706" t="e">
        <f>IF(+All!#REF!="UTEP",+All!#REF!,IF(+All!#REF!="UTEP",+All!#REF!,0))</f>
        <v>#REF!</v>
      </c>
      <c r="AC163" s="707" t="e">
        <f>IF(+All!#REF!="UTEP",+All!#REF!,IF(+All!#REF!="UTEP",+All!#REF!,0))</f>
        <v>#REF!</v>
      </c>
      <c r="AD163" s="75" t="e">
        <f>IF(+All!#REF!="UTEP",+All!#REF!,IF(+All!#REF!="UTEP",+All!#REF!,0))</f>
        <v>#REF!</v>
      </c>
      <c r="AE163" s="76" t="e">
        <f>IF(+All!#REF!="UTEP",+All!#REF!,IF(+All!#REF!="UTEP",+All!#REF!,0))</f>
        <v>#REF!</v>
      </c>
      <c r="AF163" s="75" t="e">
        <f>IF(+All!#REF!="UTEP",+All!#REF!,IF(+All!#REF!="UTEP",+All!#REF!,0))</f>
        <v>#REF!</v>
      </c>
      <c r="AG163" s="76" t="e">
        <f>IF(+All!#REF!="UTEP",+All!#REF!,IF(+All!#REF!="UTEP",+All!#REF!,0))</f>
        <v>#REF!</v>
      </c>
      <c r="AH163" s="75" t="e">
        <f>IF(+All!#REF!="UTEP",+All!#REF!,IF(+All!#REF!="UTEP",+All!#REF!,0))</f>
        <v>#REF!</v>
      </c>
      <c r="AI163" s="76" t="e">
        <f>IF(+All!#REF!="UTEP",+All!#REF!,IF(+All!#REF!="UTEP",+All!#REF!,0))</f>
        <v>#REF!</v>
      </c>
      <c r="AJ163" s="75" t="e">
        <f>IF(+All!#REF!="UTEP",+All!#REF!,IF(+All!#REF!="UTEP",+All!#REF!,0))</f>
        <v>#REF!</v>
      </c>
      <c r="AK163" s="76" t="e">
        <f>IF(+All!#REF!="UTEP",+All!#REF!,IF(+All!#REF!="UTEP",+All!#REF!,0))</f>
        <v>#REF!</v>
      </c>
      <c r="AL163" s="81" t="e">
        <f>IF(+All!#REF!="UTEP",+All!#REF!,IF(+All!#REF!="UTEP",+All!#REF!,0))</f>
        <v>#REF!</v>
      </c>
      <c r="AM163" s="82" t="e">
        <f>IF(+All!#REF!="UTEP",+All!#REF!,IF(+All!#REF!="UTEP",+All!#REF!,0))</f>
        <v>#REF!</v>
      </c>
      <c r="AN163" s="81" t="e">
        <f>IF(+All!#REF!="UTEP",+All!#REF!,IF(+All!#REF!="UTEP",+All!#REF!,0))</f>
        <v>#REF!</v>
      </c>
      <c r="AO163" s="83" t="e">
        <f>IF(+All!#REF!="UTEP",+All!#REF!,IF(+All!#REF!="UTEP",+All!#REF!,0))</f>
        <v>#REF!</v>
      </c>
      <c r="AP163" s="84" t="e">
        <f>IF(+All!#REF!="UTEP",+All!#REF!,IF(+All!#REF!="UTEP",+All!#REF!,0))</f>
        <v>#REF!</v>
      </c>
      <c r="AQ163" s="480" t="e">
        <f>IF(+All!#REF!="UTEP",+All!#REF!,IF(+All!#REF!="UTEP",+All!#REF!,0))</f>
        <v>#REF!</v>
      </c>
      <c r="AR163" s="81" t="e">
        <f>IF(+All!#REF!="UTEP",+All!#REF!,IF(+All!#REF!="UTEP",+All!#REF!,0))</f>
        <v>#REF!</v>
      </c>
      <c r="AS163" s="96" t="e">
        <f>IF(+All!#REF!="UTEP",+All!#REF!,IF(+All!#REF!="UTEP",+All!#REF!,0))</f>
        <v>#REF!</v>
      </c>
      <c r="AT163" s="96" t="e">
        <f>IF(+All!#REF!="UTEP",+All!#REF!,IF(+All!#REF!="UTEP",+All!#REF!,0))</f>
        <v>#REF!</v>
      </c>
      <c r="AU163" s="81" t="e">
        <f>IF(+All!#REF!="UTEP",+All!#REF!,IF(+All!#REF!="UTEP",+All!#REF!,0))</f>
        <v>#REF!</v>
      </c>
      <c r="AV163" s="96" t="e">
        <f>IF(+All!#REF!="UTEP",+All!#REF!,IF(+All!#REF!="UTEP",+All!#REF!,0))</f>
        <v>#REF!</v>
      </c>
      <c r="AW163" s="70" t="e">
        <f>IF(+All!#REF!="UTEP",+All!#REF!,IF(+All!#REF!="UTEP",+All!#REF!,0))</f>
        <v>#REF!</v>
      </c>
      <c r="AX163" s="96" t="e">
        <f>IF(+All!#REF!="UTEP",+All!#REF!,IF(+All!#REF!="UTEP",+All!#REF!,0))</f>
        <v>#REF!</v>
      </c>
      <c r="AY163" s="103" t="e">
        <f>IF(+All!#REF!="UTEP",+All!#REF!,IF(+All!#REF!="UTEP",+All!#REF!,0))</f>
        <v>#REF!</v>
      </c>
      <c r="AZ163" s="82" t="e">
        <f>IF(+All!#REF!="UTEP",+All!#REF!,IF(+All!#REF!="UTEP",+All!#REF!,0))</f>
        <v>#REF!</v>
      </c>
      <c r="BA163" s="83" t="e">
        <f>IF(+All!#REF!="UTEP",+All!#REF!,IF(+All!#REF!="UTEP",+All!#REF!,0))</f>
        <v>#REF!</v>
      </c>
      <c r="BB163" s="83" t="e">
        <f>IF(+All!#REF!="UTEP",+All!#REF!,IF(+All!#REF!="UTEP",+All!#REF!,0))</f>
        <v>#REF!</v>
      </c>
      <c r="BC163" s="480" t="e">
        <f>IF(+All!#REF!="UTEP",+All!#REF!,IF(+All!#REF!="UTEP",+All!#REF!,0))</f>
        <v>#REF!</v>
      </c>
      <c r="BD163" s="81" t="e">
        <f>IF(+All!#REF!="UTEP",+All!#REF!,IF(+All!#REF!="UTEP",+All!#REF!,0))</f>
        <v>#REF!</v>
      </c>
      <c r="BE163" s="96" t="e">
        <f>IF(+All!#REF!="UTEP",+All!#REF!,IF(+All!#REF!="UTEP",+All!#REF!,0))</f>
        <v>#REF!</v>
      </c>
      <c r="BF163" s="96" t="e">
        <f>IF(+All!#REF!="UTEP",+All!#REF!,IF(+All!#REF!="UTEP",+All!#REF!,0))</f>
        <v>#REF!</v>
      </c>
      <c r="BG163" s="81" t="e">
        <f>IF(+All!#REF!="UTEP",+All!#REF!,IF(+All!#REF!="UTEP",+All!#REF!,0))</f>
        <v>#REF!</v>
      </c>
      <c r="BH163" s="96" t="e">
        <f>IF(+All!#REF!="UTEP",+All!#REF!,IF(+All!#REF!="UTEP",+All!#REF!,0))</f>
        <v>#REF!</v>
      </c>
      <c r="BI163" s="70" t="e">
        <f>IF(+All!#REF!="UTEP",+All!#REF!,IF(+All!#REF!="UTEP",+All!#REF!,0))</f>
        <v>#REF!</v>
      </c>
      <c r="BJ163" s="92" t="e">
        <f>IF(+All!#REF!="UTEP",+All!#REF!,IF(+All!#REF!="UTEP",+All!#REF!,0))</f>
        <v>#REF!</v>
      </c>
      <c r="BK163" s="93" t="e">
        <f>IF(+All!#REF!="UTEP",+All!#REF!,IF(+All!#REF!="UTEP",+All!#REF!,0))</f>
        <v>#REF!</v>
      </c>
    </row>
    <row r="164" spans="1:63" x14ac:dyDescent="0.8">
      <c r="A164" s="70">
        <f>IF(+All!$F359="UTEP",+All!A359,IF(+All!$H359="UTEP",+All!A359,0))</f>
        <v>5</v>
      </c>
      <c r="B164" s="480" t="str">
        <f>IF(+All!$F359="UTEP",+All!B359,IF(+All!$H359="UTEP",+All!B359,0))</f>
        <v>Sat</v>
      </c>
      <c r="C164" s="104">
        <f>IF(+All!$F359="UTEP",+All!C359,IF(+All!$H359="UTEP",+All!C359,0))</f>
        <v>44471</v>
      </c>
      <c r="D164" s="105">
        <f>IF(+All!$F359="UTEP",+All!D359,IF(+All!$H359="UTEP",+All!D359,0))</f>
        <v>0.875</v>
      </c>
      <c r="E164" s="707">
        <f>IF(+All!$F359="UTEP",+All!E359,IF(+All!$H359="UTEP",+All!E359,0))</f>
        <v>0</v>
      </c>
      <c r="F164" s="706" t="str">
        <f>IF(+All!$F359="UTEP",+All!F359,IF(+All!$H359="UTEP",+All!F359,0))</f>
        <v>Old Dominion</v>
      </c>
      <c r="G164" s="707" t="str">
        <f>IF(+All!$F359="UTEP",+All!G359,IF(+All!$H359="UTEP",+All!G359,0))</f>
        <v>CUSA</v>
      </c>
      <c r="H164" s="706" t="str">
        <f>IF(+All!$F359="UTEP",+All!H359,IF(+All!$H359="UTEP",+All!H359,0))</f>
        <v>UTEP</v>
      </c>
      <c r="I164" s="707" t="str">
        <f>IF(+All!$F359="UTEP",+All!I359,IF(+All!$H359="UTEP",+All!I359,0))</f>
        <v>CUSA</v>
      </c>
      <c r="J164" s="706" t="str">
        <f>IF(+All!$F359="UTEP",+All!J359,IF(+All!$H359="UTEP",+All!J359,0))</f>
        <v>UTEP</v>
      </c>
      <c r="K164" s="707" t="str">
        <f>IF(+All!$F359="UTEP",+All!K359,IF(+All!$H359="UTEP",+All!K359,0))</f>
        <v>Old Dominion</v>
      </c>
      <c r="L164" s="92">
        <f>IF(+All!$F359="UTEP",+All!L359,IF(+All!$H359="UTEP",+All!L359,0))</f>
        <v>5.5</v>
      </c>
      <c r="M164" s="93">
        <f>IF(+All!$F359="UTEP",+All!M359,IF(+All!$H359="UTEP",+All!M359,0))</f>
        <v>48.5</v>
      </c>
      <c r="N164" s="706" t="str">
        <f>IF(+All!$F359="UTEP",+All!N359,IF(+All!$H359="UTEP",+All!N359,0))</f>
        <v>UTEP</v>
      </c>
      <c r="O164" s="708">
        <f>IF(+All!$F359="UTEP",+All!O359,IF(+All!$H359="UTEP",+All!O359,0))</f>
        <v>28</v>
      </c>
      <c r="P164" s="708" t="str">
        <f>IF(+All!$F359="UTEP",+All!P359,IF(+All!$H359="UTEP",+All!P359,0))</f>
        <v>Old Dominion</v>
      </c>
      <c r="Q164" s="707">
        <f>IF(+All!$F359="UTEP",+All!Q359,IF(+All!$H359="UTEP",+All!Q359,0))</f>
        <v>21</v>
      </c>
      <c r="R164" s="706" t="str">
        <f>IF(+All!$F359="UTEP",+All!R359,IF(+All!$H359="UTEP",+All!R359,0))</f>
        <v>UTEP</v>
      </c>
      <c r="S164" s="708" t="str">
        <f>IF(+All!$F359="UTEP",+All!S359,IF(+All!$H359="UTEP",+All!S359,0))</f>
        <v>Old Dominion</v>
      </c>
      <c r="T164" s="706" t="str">
        <f>IF(+All!$F359="UTEP",+All!T359,IF(+All!$H359="UTEP",+All!T359,0))</f>
        <v>Old Dominion</v>
      </c>
      <c r="U164" s="707" t="str">
        <f>IF(+All!$F359="UTEP",+All!U359,IF(+All!$H359="UTEP",+All!U359,0))</f>
        <v>L</v>
      </c>
      <c r="V164" s="706">
        <f>IF(+All!$F230="UTEP",+All!#REF!,IF(+All!$H230="UTEP",+All!#REF!,0))</f>
        <v>0</v>
      </c>
      <c r="W164" s="76">
        <f>IF(+All!$F230="UTEP",+All!#REF!,IF(+All!$H230="UTEP",+All!#REF!,0))</f>
        <v>0</v>
      </c>
      <c r="X164" s="706">
        <f>IF(+All!$F230="UTEP",+All!#REF!,IF(+All!$H230="UTEP",+All!#REF!,0))</f>
        <v>0</v>
      </c>
      <c r="Y164" s="707">
        <f>IF(+All!$F230="UTEP",+All!#REF!,IF(+All!$H230="UTEP",+All!#REF!,0))</f>
        <v>0</v>
      </c>
      <c r="Z164" s="706">
        <f>IF(+All!$F230="UTEP",+All!#REF!,IF(+All!$H230="UTEP",+All!#REF!,0))</f>
        <v>0</v>
      </c>
      <c r="AA164" s="707">
        <f>IF(+All!$F230="UTEP",+All!#REF!,IF(+All!$H230="UTEP",+All!#REF!,0))</f>
        <v>0</v>
      </c>
      <c r="AB164" s="706">
        <f>IF(+All!$F230="UTEP",+All!#REF!,IF(+All!$H230="UTEP",+All!#REF!,0))</f>
        <v>0</v>
      </c>
      <c r="AC164" s="707">
        <f>IF(+All!$F230="UTEP",+All!#REF!,IF(+All!$H230="UTEP",+All!#REF!,0))</f>
        <v>0</v>
      </c>
      <c r="AD164" s="75">
        <f>IF(+All!$F230="UTEP",+All!#REF!,IF(+All!$H230="UTEP",+All!#REF!,0))</f>
        <v>0</v>
      </c>
      <c r="AE164" s="76">
        <f>IF(+All!$F230="UTEP",+All!#REF!,IF(+All!$H230="UTEP",+All!#REF!,0))</f>
        <v>0</v>
      </c>
      <c r="AF164" s="75">
        <f>IF(+All!$F230="UTEP",+All!#REF!,IF(+All!$H230="UTEP",+All!#REF!,0))</f>
        <v>0</v>
      </c>
      <c r="AG164" s="76">
        <f>IF(+All!$F230="UTEP",+All!#REF!,IF(+All!$H230="UTEP",+All!#REF!,0))</f>
        <v>0</v>
      </c>
      <c r="AH164" s="75">
        <f>IF(+All!$F230="UTEP",+All!#REF!,IF(+All!$H230="UTEP",+All!#REF!,0))</f>
        <v>0</v>
      </c>
      <c r="AI164" s="76">
        <f>IF(+All!$F230="UTEP",+All!#REF!,IF(+All!$H230="UTEP",+All!#REF!,0))</f>
        <v>0</v>
      </c>
      <c r="AJ164" s="75">
        <f>IF(+All!$F230="UTEP",+All!#REF!,IF(+All!$H230="UTEP",+All!#REF!,0))</f>
        <v>0</v>
      </c>
      <c r="AK164" s="76">
        <f>IF(+All!$F230="UTEP",+All!#REF!,IF(+All!$H230="UTEP",+All!#REF!,0))</f>
        <v>0</v>
      </c>
      <c r="AL164" s="81">
        <f>IF(+All!$F230="UTEP",+All!V230,IF(+All!$H230="UTEP",+All!V230,0))</f>
        <v>0</v>
      </c>
      <c r="AM164" s="82">
        <f>IF(+All!$F230="UTEP",+All!W230,IF(+All!$H230="UTEP",+All!W230,0))</f>
        <v>0</v>
      </c>
      <c r="AN164" s="81">
        <f>IF(+All!$F230="UTEP",+All!X230,IF(+All!$H230="UTEP",+All!X230,0))</f>
        <v>0</v>
      </c>
      <c r="AO164" s="83">
        <f>IF(+All!$F230="UTEP",+All!Y230,IF(+All!$H230="UTEP",+All!Y230,0))</f>
        <v>0</v>
      </c>
      <c r="AP164" s="84">
        <f>IF(+All!$F230="UTEP",+All!Z230,IF(+All!$H230="UTEP",+All!Z230,0))</f>
        <v>0</v>
      </c>
      <c r="AQ164" s="480">
        <f>IF(+All!$F230="UTEP",+All!#REF!,IF(+All!$H230="UTEP",+All!#REF!,0))</f>
        <v>0</v>
      </c>
      <c r="AR164" s="81">
        <f>IF(+All!$F230="UTEP",+All!#REF!,IF(+All!$H230="UTEP",+All!#REF!,0))</f>
        <v>0</v>
      </c>
      <c r="AS164" s="96">
        <f>IF(+All!$F230="UTEP",+All!#REF!,IF(+All!$H230="UTEP",+All!#REF!,0))</f>
        <v>0</v>
      </c>
      <c r="AT164" s="96">
        <f>IF(+All!$F230="UTEP",+All!#REF!,IF(+All!$H230="UTEP",+All!#REF!,0))</f>
        <v>0</v>
      </c>
      <c r="AU164" s="81">
        <f>IF(+All!$F230="UTEP",+All!#REF!,IF(+All!$H230="UTEP",+All!#REF!,0))</f>
        <v>0</v>
      </c>
      <c r="AV164" s="96">
        <f>IF(+All!$F230="UTEP",+All!#REF!,IF(+All!$H230="UTEP",+All!#REF!,0))</f>
        <v>0</v>
      </c>
      <c r="AW164" s="70">
        <f>IF(+All!$F230="UTEP",+All!#REF!,IF(+All!$H230="UTEP",+All!#REF!,0))</f>
        <v>0</v>
      </c>
      <c r="AX164" s="96">
        <f>IF(+All!$F230="UTEP",+All!#REF!,IF(+All!$H230="UTEP",+All!#REF!,0))</f>
        <v>0</v>
      </c>
      <c r="AY164" s="103">
        <f>IF(+All!$F230="UTEP",+All!#REF!,IF(+All!$H230="UTEP",+All!#REF!,0))</f>
        <v>0</v>
      </c>
      <c r="AZ164" s="82">
        <f>IF(+All!$F230="UTEP",+All!#REF!,IF(+All!$H230="UTEP",+All!#REF!,0))</f>
        <v>0</v>
      </c>
      <c r="BA164" s="83">
        <f>IF(+All!$F230="UTEP",+All!#REF!,IF(+All!$H230="UTEP",+All!#REF!,0))</f>
        <v>0</v>
      </c>
      <c r="BB164" s="83">
        <f>IF(+All!$F230="UTEP",+All!#REF!,IF(+All!$H230="UTEP",+All!#REF!,0))</f>
        <v>0</v>
      </c>
      <c r="BC164" s="480">
        <f>IF(+All!$F230="UTEP",+All!#REF!,IF(+All!$H230="UTEP",+All!#REF!,0))</f>
        <v>0</v>
      </c>
      <c r="BD164" s="81">
        <f>IF(+All!$F230="UTEP",+All!#REF!,IF(+All!$H230="UTEP",+All!#REF!,0))</f>
        <v>0</v>
      </c>
      <c r="BE164" s="96">
        <f>IF(+All!$F230="UTEP",+All!#REF!,IF(+All!$H230="UTEP",+All!#REF!,0))</f>
        <v>0</v>
      </c>
      <c r="BF164" s="96">
        <f>IF(+All!$F230="UTEP",+All!#REF!,IF(+All!$H230="UTEP",+All!#REF!,0))</f>
        <v>0</v>
      </c>
      <c r="BG164" s="81">
        <f>IF(+All!$F230="UTEP",+All!#REF!,IF(+All!$H230="UTEP",+All!#REF!,0))</f>
        <v>0</v>
      </c>
      <c r="BH164" s="96">
        <f>IF(+All!$F230="UTEP",+All!#REF!,IF(+All!$H230="UTEP",+All!#REF!,0))</f>
        <v>0</v>
      </c>
      <c r="BI164" s="70">
        <f>IF(+All!$F230="UTEP",+All!#REF!,IF(+All!$H230="UTEP",+All!#REF!,0))</f>
        <v>0</v>
      </c>
      <c r="BJ164" s="92">
        <f>IF(+All!$F230="UTEP",+All!#REF!,IF(+All!$H230="UTEP",+All!#REF!,0))</f>
        <v>0</v>
      </c>
      <c r="BK164" s="93">
        <f>IF(+All!$F230="UTEP",+All!#REF!,IF(+All!$H230="UTEP",+All!#REF!,0))</f>
        <v>0</v>
      </c>
    </row>
    <row r="165" spans="1:63" x14ac:dyDescent="0.8">
      <c r="A165" s="70">
        <f>IF(+All!$F419="UTEP",+All!A419,IF(+All!$H419="UTEP",+All!A419,0))</f>
        <v>6</v>
      </c>
      <c r="B165" s="480" t="str">
        <f>IF(+All!$F419="UTEP",+All!B419,IF(+All!$H419="UTEP",+All!B419,0))</f>
        <v>Sat</v>
      </c>
      <c r="C165" s="104">
        <f>IF(+All!$F419="UTEP",+All!C419,IF(+All!$H419="UTEP",+All!C419,0))</f>
        <v>44478</v>
      </c>
      <c r="D165" s="105">
        <f>IF(+All!$F419="UTEP",+All!D419,IF(+All!$H419="UTEP",+All!D419,0))</f>
        <v>0.79166666666666663</v>
      </c>
      <c r="E165" s="707" t="str">
        <f>IF(+All!$F419="UTEP",+All!E419,IF(+All!$H419="UTEP",+All!E419,0))</f>
        <v>espn3</v>
      </c>
      <c r="F165" s="706" t="str">
        <f>IF(+All!$F419="UTEP",+All!F419,IF(+All!$H419="UTEP",+All!F419,0))</f>
        <v>UTEP</v>
      </c>
      <c r="G165" s="707" t="str">
        <f>IF(+All!$F419="UTEP",+All!G419,IF(+All!$H419="UTEP",+All!G419,0))</f>
        <v>CUSA</v>
      </c>
      <c r="H165" s="706" t="str">
        <f>IF(+All!$F419="UTEP",+All!H419,IF(+All!$H419="UTEP",+All!H419,0))</f>
        <v>Southern Miss</v>
      </c>
      <c r="I165" s="707" t="str">
        <f>IF(+All!$F419="UTEP",+All!I419,IF(+All!$H419="UTEP",+All!I419,0))</f>
        <v>CUSA</v>
      </c>
      <c r="J165" s="706" t="str">
        <f>IF(+All!$F419="UTEP",+All!J419,IF(+All!$H419="UTEP",+All!J419,0))</f>
        <v>UTEP</v>
      </c>
      <c r="K165" s="707" t="str">
        <f>IF(+All!$F419="UTEP",+All!K419,IF(+All!$H419="UTEP",+All!K419,0))</f>
        <v>Southern Miss</v>
      </c>
      <c r="L165" s="92">
        <f>IF(+All!$F419="UTEP",+All!L419,IF(+All!$H419="UTEP",+All!L419,0))</f>
        <v>2.5</v>
      </c>
      <c r="M165" s="93">
        <f>IF(+All!$F419="UTEP",+All!M419,IF(+All!$H419="UTEP",+All!M419,0))</f>
        <v>44.5</v>
      </c>
      <c r="N165" s="706" t="str">
        <f>IF(+All!$F419="UTEP",+All!N419,IF(+All!$H419="UTEP",+All!N419,0))</f>
        <v>UTEP</v>
      </c>
      <c r="O165" s="708">
        <f>IF(+All!$F419="UTEP",+All!O419,IF(+All!$H419="UTEP",+All!O419,0))</f>
        <v>26</v>
      </c>
      <c r="P165" s="708" t="str">
        <f>IF(+All!$F419="UTEP",+All!P419,IF(+All!$H419="UTEP",+All!P419,0))</f>
        <v>Southern Miss</v>
      </c>
      <c r="Q165" s="707">
        <f>IF(+All!$F419="UTEP",+All!Q419,IF(+All!$H419="UTEP",+All!Q419,0))</f>
        <v>13</v>
      </c>
      <c r="R165" s="706" t="str">
        <f>IF(+All!$F419="UTEP",+All!R419,IF(+All!$H419="UTEP",+All!R419,0))</f>
        <v>UTEP</v>
      </c>
      <c r="S165" s="708" t="str">
        <f>IF(+All!$F419="UTEP",+All!S419,IF(+All!$H419="UTEP",+All!S419,0))</f>
        <v>Southern Miss</v>
      </c>
      <c r="T165" s="706" t="str">
        <f>IF(+All!$F419="UTEP",+All!T419,IF(+All!$H419="UTEP",+All!T419,0))</f>
        <v>Southern Miss</v>
      </c>
      <c r="U165" s="707" t="str">
        <f>IF(+All!$F419="UTEP",+All!U419,IF(+All!$H419="UTEP",+All!U419,0))</f>
        <v>L</v>
      </c>
      <c r="V165" s="706">
        <f>IF(+All!$F271="UTEP",+All!#REF!,IF(+All!$H271="UTEP",+All!#REF!,0))</f>
        <v>0</v>
      </c>
      <c r="W165" s="76">
        <f>IF(+All!$F271="UTEP",+All!#REF!,IF(+All!$H271="UTEP",+All!#REF!,0))</f>
        <v>0</v>
      </c>
      <c r="X165" s="706">
        <f>IF(+All!$F271="UTEP",+All!#REF!,IF(+All!$H271="UTEP",+All!#REF!,0))</f>
        <v>0</v>
      </c>
      <c r="Y165" s="707">
        <f>IF(+All!$F271="UTEP",+All!#REF!,IF(+All!$H271="UTEP",+All!#REF!,0))</f>
        <v>0</v>
      </c>
      <c r="Z165" s="706">
        <f>IF(+All!$F271="UTEP",+All!#REF!,IF(+All!$H271="UTEP",+All!#REF!,0))</f>
        <v>0</v>
      </c>
      <c r="AA165" s="707">
        <f>IF(+All!$F271="UTEP",+All!#REF!,IF(+All!$H271="UTEP",+All!#REF!,0))</f>
        <v>0</v>
      </c>
      <c r="AB165" s="706">
        <f>IF(+All!$F271="UTEP",+All!#REF!,IF(+All!$H271="UTEP",+All!#REF!,0))</f>
        <v>0</v>
      </c>
      <c r="AC165" s="707">
        <f>IF(+All!$F271="UTEP",+All!#REF!,IF(+All!$H271="UTEP",+All!#REF!,0))</f>
        <v>0</v>
      </c>
      <c r="AD165" s="75">
        <f>IF(+All!$F271="UTEP",+All!#REF!,IF(+All!$H271="UTEP",+All!#REF!,0))</f>
        <v>0</v>
      </c>
      <c r="AE165" s="76">
        <f>IF(+All!$F271="UTEP",+All!#REF!,IF(+All!$H271="UTEP",+All!#REF!,0))</f>
        <v>0</v>
      </c>
      <c r="AF165" s="75">
        <f>IF(+All!$F271="UTEP",+All!#REF!,IF(+All!$H271="UTEP",+All!#REF!,0))</f>
        <v>0</v>
      </c>
      <c r="AG165" s="76">
        <f>IF(+All!$F271="UTEP",+All!#REF!,IF(+All!$H271="UTEP",+All!#REF!,0))</f>
        <v>0</v>
      </c>
      <c r="AH165" s="75">
        <f>IF(+All!$F271="UTEP",+All!#REF!,IF(+All!$H271="UTEP",+All!#REF!,0))</f>
        <v>0</v>
      </c>
      <c r="AI165" s="76">
        <f>IF(+All!$F271="UTEP",+All!#REF!,IF(+All!$H271="UTEP",+All!#REF!,0))</f>
        <v>0</v>
      </c>
      <c r="AJ165" s="75">
        <f>IF(+All!$F271="UTEP",+All!#REF!,IF(+All!$H271="UTEP",+All!#REF!,0))</f>
        <v>0</v>
      </c>
      <c r="AK165" s="76">
        <f>IF(+All!$F271="UTEP",+All!#REF!,IF(+All!$H271="UTEP",+All!#REF!,0))</f>
        <v>0</v>
      </c>
      <c r="AL165" s="81">
        <f>IF(+All!$F271="UTEP",+All!V271,IF(+All!$H271="UTEP",+All!V271,0))</f>
        <v>0</v>
      </c>
      <c r="AM165" s="82">
        <f>IF(+All!$F271="UTEP",+All!W271,IF(+All!$H271="UTEP",+All!W271,0))</f>
        <v>0</v>
      </c>
      <c r="AN165" s="81">
        <f>IF(+All!$F271="UTEP",+All!X271,IF(+All!$H271="UTEP",+All!X271,0))</f>
        <v>0</v>
      </c>
      <c r="AO165" s="83">
        <f>IF(+All!$F271="UTEP",+All!Y271,IF(+All!$H271="UTEP",+All!Y271,0))</f>
        <v>0</v>
      </c>
      <c r="AP165" s="84">
        <f>IF(+All!$F271="UTEP",+All!Z271,IF(+All!$H271="UTEP",+All!Z271,0))</f>
        <v>0</v>
      </c>
      <c r="AQ165" s="480">
        <f>IF(+All!$F271="UTEP",+All!#REF!,IF(+All!$H271="UTEP",+All!#REF!,0))</f>
        <v>0</v>
      </c>
      <c r="AR165" s="81">
        <f>IF(+All!$F271="UTEP",+All!#REF!,IF(+All!$H271="UTEP",+All!#REF!,0))</f>
        <v>0</v>
      </c>
      <c r="AS165" s="96">
        <f>IF(+All!$F271="UTEP",+All!#REF!,IF(+All!$H271="UTEP",+All!#REF!,0))</f>
        <v>0</v>
      </c>
      <c r="AT165" s="96">
        <f>IF(+All!$F271="UTEP",+All!#REF!,IF(+All!$H271="UTEP",+All!#REF!,0))</f>
        <v>0</v>
      </c>
      <c r="AU165" s="81">
        <f>IF(+All!$F271="UTEP",+All!#REF!,IF(+All!$H271="UTEP",+All!#REF!,0))</f>
        <v>0</v>
      </c>
      <c r="AV165" s="96">
        <f>IF(+All!$F271="UTEP",+All!#REF!,IF(+All!$H271="UTEP",+All!#REF!,0))</f>
        <v>0</v>
      </c>
      <c r="AW165" s="70">
        <f>IF(+All!$F271="UTEP",+All!#REF!,IF(+All!$H271="UTEP",+All!#REF!,0))</f>
        <v>0</v>
      </c>
      <c r="AX165" s="96">
        <f>IF(+All!$F271="UTEP",+All!#REF!,IF(+All!$H271="UTEP",+All!#REF!,0))</f>
        <v>0</v>
      </c>
      <c r="AY165" s="103">
        <f>IF(+All!$F271="UTEP",+All!#REF!,IF(+All!$H271="UTEP",+All!#REF!,0))</f>
        <v>0</v>
      </c>
      <c r="AZ165" s="82">
        <f>IF(+All!$F271="UTEP",+All!#REF!,IF(+All!$H271="UTEP",+All!#REF!,0))</f>
        <v>0</v>
      </c>
      <c r="BA165" s="83">
        <f>IF(+All!$F271="UTEP",+All!#REF!,IF(+All!$H271="UTEP",+All!#REF!,0))</f>
        <v>0</v>
      </c>
      <c r="BB165" s="83">
        <f>IF(+All!$F271="UTEP",+All!#REF!,IF(+All!$H271="UTEP",+All!#REF!,0))</f>
        <v>0</v>
      </c>
      <c r="BC165" s="480">
        <f>IF(+All!$F271="UTEP",+All!#REF!,IF(+All!$H271="UTEP",+All!#REF!,0))</f>
        <v>0</v>
      </c>
      <c r="BD165" s="81">
        <f>IF(+All!$F271="UTEP",+All!#REF!,IF(+All!$H271="UTEP",+All!#REF!,0))</f>
        <v>0</v>
      </c>
      <c r="BE165" s="96">
        <f>IF(+All!$F271="UTEP",+All!#REF!,IF(+All!$H271="UTEP",+All!#REF!,0))</f>
        <v>0</v>
      </c>
      <c r="BF165" s="96">
        <f>IF(+All!$F271="UTEP",+All!#REF!,IF(+All!$H271="UTEP",+All!#REF!,0))</f>
        <v>0</v>
      </c>
      <c r="BG165" s="81">
        <f>IF(+All!$F271="UTEP",+All!#REF!,IF(+All!$H271="UTEP",+All!#REF!,0))</f>
        <v>0</v>
      </c>
      <c r="BH165" s="96">
        <f>IF(+All!$F271="UTEP",+All!#REF!,IF(+All!$H271="UTEP",+All!#REF!,0))</f>
        <v>0</v>
      </c>
      <c r="BI165" s="70">
        <f>IF(+All!$F271="UTEP",+All!#REF!,IF(+All!$H271="UTEP",+All!#REF!,0))</f>
        <v>0</v>
      </c>
      <c r="BJ165" s="92">
        <f>IF(+All!$F271="UTEP",+All!#REF!,IF(+All!$H271="UTEP",+All!#REF!,0))</f>
        <v>0</v>
      </c>
      <c r="BK165" s="93">
        <f>IF(+All!$F271="UTEP",+All!#REF!,IF(+All!$H271="UTEP",+All!#REF!,0))</f>
        <v>0</v>
      </c>
    </row>
    <row r="166" spans="1:63" x14ac:dyDescent="0.8">
      <c r="A166" s="70">
        <f>IF(+All!$F502="UTEP",+All!A502,IF(+All!$H502="UTEP",+All!A502,0))</f>
        <v>7</v>
      </c>
      <c r="B166" s="480" t="str">
        <f>IF(+All!$F502="UTEP",+All!B502,IF(+All!$H502="UTEP",+All!B502,0))</f>
        <v>Sat</v>
      </c>
      <c r="C166" s="104">
        <f>IF(+All!$F502="UTEP",+All!C502,IF(+All!$H502="UTEP",+All!C502,0))</f>
        <v>44485</v>
      </c>
      <c r="D166" s="105">
        <f>IF(+All!$F502="UTEP",+All!D502,IF(+All!$H502="UTEP",+All!D502,0))</f>
        <v>0.875</v>
      </c>
      <c r="E166" s="707">
        <f>IF(+All!$F502="UTEP",+All!E502,IF(+All!$H502="UTEP",+All!E502,0))</f>
        <v>0</v>
      </c>
      <c r="F166" s="706" t="str">
        <f>IF(+All!$F502="UTEP",+All!F502,IF(+All!$H502="UTEP",+All!F502,0))</f>
        <v>Louisiana Tech</v>
      </c>
      <c r="G166" s="707" t="str">
        <f>IF(+All!$F502="UTEP",+All!G502,IF(+All!$H502="UTEP",+All!G502,0))</f>
        <v>CUSA</v>
      </c>
      <c r="H166" s="706" t="str">
        <f>IF(+All!$F502="UTEP",+All!H502,IF(+All!$H502="UTEP",+All!H502,0))</f>
        <v>UTEP</v>
      </c>
      <c r="I166" s="707" t="str">
        <f>IF(+All!$F502="UTEP",+All!I502,IF(+All!$H502="UTEP",+All!I502,0))</f>
        <v>CUSA</v>
      </c>
      <c r="J166" s="706" t="str">
        <f>IF(+All!$F502="UTEP",+All!J502,IF(+All!$H502="UTEP",+All!J502,0))</f>
        <v>Louisiana Tech</v>
      </c>
      <c r="K166" s="707" t="str">
        <f>IF(+All!$F502="UTEP",+All!K502,IF(+All!$H502="UTEP",+All!K502,0))</f>
        <v>UTEP</v>
      </c>
      <c r="L166" s="92">
        <f>IF(+All!$F502="UTEP",+All!L502,IF(+All!$H502="UTEP",+All!L502,0))</f>
        <v>6.5</v>
      </c>
      <c r="M166" s="93">
        <f>IF(+All!$F502="UTEP",+All!M502,IF(+All!$H502="UTEP",+All!M502,0))</f>
        <v>56</v>
      </c>
      <c r="N166" s="706" t="str">
        <f>IF(+All!$F502="UTEP",+All!N502,IF(+All!$H502="UTEP",+All!N502,0))</f>
        <v>UTEP</v>
      </c>
      <c r="O166" s="708">
        <f>IF(+All!$F502="UTEP",+All!O502,IF(+All!$H502="UTEP",+All!O502,0))</f>
        <v>19</v>
      </c>
      <c r="P166" s="708" t="str">
        <f>IF(+All!$F502="UTEP",+All!P502,IF(+All!$H502="UTEP",+All!P502,0))</f>
        <v>Louisiana Tech</v>
      </c>
      <c r="Q166" s="707">
        <f>IF(+All!$F502="UTEP",+All!Q502,IF(+All!$H502="UTEP",+All!Q502,0))</f>
        <v>3</v>
      </c>
      <c r="R166" s="706" t="str">
        <f>IF(+All!$F502="UTEP",+All!R502,IF(+All!$H502="UTEP",+All!R502,0))</f>
        <v>UTEP</v>
      </c>
      <c r="S166" s="708" t="str">
        <f>IF(+All!$F502="UTEP",+All!S502,IF(+All!$H502="UTEP",+All!S502,0))</f>
        <v>Louisiana Tech</v>
      </c>
      <c r="T166" s="706" t="str">
        <f>IF(+All!$F502="UTEP",+All!T502,IF(+All!$H502="UTEP",+All!T502,0))</f>
        <v>UTEP</v>
      </c>
      <c r="U166" s="707" t="str">
        <f>IF(+All!$F502="UTEP",+All!U502,IF(+All!$H502="UTEP",+All!U502,0))</f>
        <v>W</v>
      </c>
      <c r="V166" s="706" t="e">
        <f>IF(+All!#REF!="UTEP",+All!#REF!,IF(+All!#REF!="UTEP",+All!#REF!,0))</f>
        <v>#REF!</v>
      </c>
      <c r="W166" s="76" t="e">
        <f>IF(+All!#REF!="UTEP",+All!#REF!,IF(+All!#REF!="UTEP",+All!#REF!,0))</f>
        <v>#REF!</v>
      </c>
      <c r="X166" s="706" t="e">
        <f>IF(+All!#REF!="UTEP",+All!#REF!,IF(+All!#REF!="UTEP",+All!#REF!,0))</f>
        <v>#REF!</v>
      </c>
      <c r="Y166" s="707" t="e">
        <f>IF(+All!#REF!="UTEP",+All!#REF!,IF(+All!#REF!="UTEP",+All!#REF!,0))</f>
        <v>#REF!</v>
      </c>
      <c r="Z166" s="706" t="e">
        <f>IF(+All!#REF!="UTEP",+All!#REF!,IF(+All!#REF!="UTEP",+All!#REF!,0))</f>
        <v>#REF!</v>
      </c>
      <c r="AA166" s="707" t="e">
        <f>IF(+All!#REF!="UTEP",+All!#REF!,IF(+All!#REF!="UTEP",+All!#REF!,0))</f>
        <v>#REF!</v>
      </c>
      <c r="AB166" s="706" t="e">
        <f>IF(+All!#REF!="UTEP",+All!#REF!,IF(+All!#REF!="UTEP",+All!#REF!,0))</f>
        <v>#REF!</v>
      </c>
      <c r="AC166" s="707" t="e">
        <f>IF(+All!#REF!="UTEP",+All!#REF!,IF(+All!#REF!="UTEP",+All!#REF!,0))</f>
        <v>#REF!</v>
      </c>
      <c r="AD166" s="75" t="e">
        <f>IF(+All!#REF!="UTEP",+All!#REF!,IF(+All!#REF!="UTEP",+All!#REF!,0))</f>
        <v>#REF!</v>
      </c>
      <c r="AE166" s="76" t="e">
        <f>IF(+All!#REF!="UTEP",+All!#REF!,IF(+All!#REF!="UTEP",+All!#REF!,0))</f>
        <v>#REF!</v>
      </c>
      <c r="AF166" s="75" t="e">
        <f>IF(+All!#REF!="UTEP",+All!#REF!,IF(+All!#REF!="UTEP",+All!#REF!,0))</f>
        <v>#REF!</v>
      </c>
      <c r="AG166" s="76" t="e">
        <f>IF(+All!#REF!="UTEP",+All!#REF!,IF(+All!#REF!="UTEP",+All!#REF!,0))</f>
        <v>#REF!</v>
      </c>
      <c r="AH166" s="75" t="e">
        <f>IF(+All!#REF!="UTEP",+All!#REF!,IF(+All!#REF!="UTEP",+All!#REF!,0))</f>
        <v>#REF!</v>
      </c>
      <c r="AI166" s="76" t="e">
        <f>IF(+All!#REF!="UTEP",+All!#REF!,IF(+All!#REF!="UTEP",+All!#REF!,0))</f>
        <v>#REF!</v>
      </c>
      <c r="AJ166" s="75" t="e">
        <f>IF(+All!#REF!="UTEP",+All!#REF!,IF(+All!#REF!="UTEP",+All!#REF!,0))</f>
        <v>#REF!</v>
      </c>
      <c r="AK166" s="76" t="e">
        <f>IF(+All!#REF!="UTEP",+All!#REF!,IF(+All!#REF!="UTEP",+All!#REF!,0))</f>
        <v>#REF!</v>
      </c>
      <c r="AL166" s="81" t="e">
        <f>IF(+All!#REF!="UTEP",+All!#REF!,IF(+All!#REF!="UTEP",+All!#REF!,0))</f>
        <v>#REF!</v>
      </c>
      <c r="AM166" s="82" t="e">
        <f>IF(+All!#REF!="UTEP",+All!#REF!,IF(+All!#REF!="UTEP",+All!#REF!,0))</f>
        <v>#REF!</v>
      </c>
      <c r="AN166" s="81" t="e">
        <f>IF(+All!#REF!="UTEP",+All!#REF!,IF(+All!#REF!="UTEP",+All!#REF!,0))</f>
        <v>#REF!</v>
      </c>
      <c r="AO166" s="83" t="e">
        <f>IF(+All!#REF!="UTEP",+All!#REF!,IF(+All!#REF!="UTEP",+All!#REF!,0))</f>
        <v>#REF!</v>
      </c>
      <c r="AP166" s="84" t="e">
        <f>IF(+All!#REF!="UTEP",+All!#REF!,IF(+All!#REF!="UTEP",+All!#REF!,0))</f>
        <v>#REF!</v>
      </c>
      <c r="AQ166" s="480" t="e">
        <f>IF(+All!#REF!="UTEP",+All!#REF!,IF(+All!#REF!="UTEP",+All!#REF!,0))</f>
        <v>#REF!</v>
      </c>
      <c r="AR166" s="81" t="e">
        <f>IF(+All!#REF!="UTEP",+All!#REF!,IF(+All!#REF!="UTEP",+All!#REF!,0))</f>
        <v>#REF!</v>
      </c>
      <c r="AS166" s="96" t="e">
        <f>IF(+All!#REF!="UTEP",+All!#REF!,IF(+All!#REF!="UTEP",+All!#REF!,0))</f>
        <v>#REF!</v>
      </c>
      <c r="AT166" s="96" t="e">
        <f>IF(+All!#REF!="UTEP",+All!#REF!,IF(+All!#REF!="UTEP",+All!#REF!,0))</f>
        <v>#REF!</v>
      </c>
      <c r="AU166" s="81" t="e">
        <f>IF(+All!#REF!="UTEP",+All!#REF!,IF(+All!#REF!="UTEP",+All!#REF!,0))</f>
        <v>#REF!</v>
      </c>
      <c r="AV166" s="96" t="e">
        <f>IF(+All!#REF!="UTEP",+All!#REF!,IF(+All!#REF!="UTEP",+All!#REF!,0))</f>
        <v>#REF!</v>
      </c>
      <c r="AW166" s="70" t="e">
        <f>IF(+All!#REF!="UTEP",+All!#REF!,IF(+All!#REF!="UTEP",+All!#REF!,0))</f>
        <v>#REF!</v>
      </c>
      <c r="AX166" s="96" t="e">
        <f>IF(+All!#REF!="UTEP",+All!#REF!,IF(+All!#REF!="UTEP",+All!#REF!,0))</f>
        <v>#REF!</v>
      </c>
      <c r="AY166" s="103" t="e">
        <f>IF(+All!#REF!="UTEP",+All!#REF!,IF(+All!#REF!="UTEP",+All!#REF!,0))</f>
        <v>#REF!</v>
      </c>
      <c r="AZ166" s="82" t="e">
        <f>IF(+All!#REF!="UTEP",+All!#REF!,IF(+All!#REF!="UTEP",+All!#REF!,0))</f>
        <v>#REF!</v>
      </c>
      <c r="BA166" s="83" t="e">
        <f>IF(+All!#REF!="UTEP",+All!#REF!,IF(+All!#REF!="UTEP",+All!#REF!,0))</f>
        <v>#REF!</v>
      </c>
      <c r="BB166" s="83" t="e">
        <f>IF(+All!#REF!="UTEP",+All!#REF!,IF(+All!#REF!="UTEP",+All!#REF!,0))</f>
        <v>#REF!</v>
      </c>
      <c r="BC166" s="480" t="e">
        <f>IF(+All!#REF!="UTEP",+All!#REF!,IF(+All!#REF!="UTEP",+All!#REF!,0))</f>
        <v>#REF!</v>
      </c>
      <c r="BD166" s="81" t="e">
        <f>IF(+All!#REF!="UTEP",+All!#REF!,IF(+All!#REF!="UTEP",+All!#REF!,0))</f>
        <v>#REF!</v>
      </c>
      <c r="BE166" s="96" t="e">
        <f>IF(+All!#REF!="UTEP",+All!#REF!,IF(+All!#REF!="UTEP",+All!#REF!,0))</f>
        <v>#REF!</v>
      </c>
      <c r="BF166" s="96" t="e">
        <f>IF(+All!#REF!="UTEP",+All!#REF!,IF(+All!#REF!="UTEP",+All!#REF!,0))</f>
        <v>#REF!</v>
      </c>
      <c r="BG166" s="81" t="e">
        <f>IF(+All!#REF!="UTEP",+All!#REF!,IF(+All!#REF!="UTEP",+All!#REF!,0))</f>
        <v>#REF!</v>
      </c>
      <c r="BH166" s="96" t="e">
        <f>IF(+All!#REF!="UTEP",+All!#REF!,IF(+All!#REF!="UTEP",+All!#REF!,0))</f>
        <v>#REF!</v>
      </c>
      <c r="BI166" s="70" t="e">
        <f>IF(+All!#REF!="UTEP",+All!#REF!,IF(+All!#REF!="UTEP",+All!#REF!,0))</f>
        <v>#REF!</v>
      </c>
      <c r="BJ166" s="92" t="e">
        <f>IF(+All!#REF!="UTEP",+All!#REF!,IF(+All!#REF!="UTEP",+All!#REF!,0))</f>
        <v>#REF!</v>
      </c>
      <c r="BK166" s="93" t="e">
        <f>IF(+All!#REF!="UTEP",+All!#REF!,IF(+All!#REF!="UTEP",+All!#REF!,0))</f>
        <v>#REF!</v>
      </c>
    </row>
    <row r="167" spans="1:63" ht="12.75" customHeight="1" x14ac:dyDescent="0.8">
      <c r="A167" s="70">
        <f>IF(+All!$F631="UTEP",+All!A631,IF(+All!$H631="UTEP",+All!A631,0))</f>
        <v>8</v>
      </c>
      <c r="B167" s="480" t="str">
        <f>IF(+All!$F631="UTEP",+All!B631,IF(+All!$H631="UTEP",+All!B631,0))</f>
        <v>Sat</v>
      </c>
      <c r="C167" s="104">
        <f>IF(+All!$F631="UTEP",+All!C631,IF(+All!$H631="UTEP",+All!C631,0))</f>
        <v>44492</v>
      </c>
      <c r="D167" s="105">
        <f>IF(+All!$F631="UTEP",+All!D631,IF(+All!$H631="UTEP",+All!D631,0))</f>
        <v>0</v>
      </c>
      <c r="E167" s="707">
        <f>IF(+All!$F631="UTEP",+All!E631,IF(+All!$H631="UTEP",+All!E631,0))</f>
        <v>0</v>
      </c>
      <c r="F167" s="706" t="str">
        <f>IF(+All!$F631="UTEP",+All!F631,IF(+All!$H631="UTEP",+All!F631,0))</f>
        <v>UTEP</v>
      </c>
      <c r="G167" s="707" t="str">
        <f>IF(+All!$F631="UTEP",+All!G631,IF(+All!$H631="UTEP",+All!G631,0))</f>
        <v>CUSA</v>
      </c>
      <c r="H167" s="706" t="str">
        <f>IF(+All!$F631="UTEP",+All!H631,IF(+All!$H631="UTEP",+All!H631,0))</f>
        <v>Open</v>
      </c>
      <c r="I167" s="707" t="str">
        <f>IF(+All!$F631="UTEP",+All!I631,IF(+All!$H631="UTEP",+All!I631,0))</f>
        <v>ZZZ</v>
      </c>
      <c r="J167" s="706">
        <f>IF(+All!$F631="UTEP",+All!J631,IF(+All!$H631="UTEP",+All!J631,0))</f>
        <v>0</v>
      </c>
      <c r="K167" s="707" t="str">
        <f>IF(+All!$F631="UTEP",+All!K631,IF(+All!$H631="UTEP",+All!K631,0))</f>
        <v>UTEP</v>
      </c>
      <c r="L167" s="92">
        <f>IF(+All!$F631="UTEP",+All!L631,IF(+All!$H631="UTEP",+All!L631,0))</f>
        <v>0</v>
      </c>
      <c r="M167" s="93">
        <f>IF(+All!$F631="UTEP",+All!M631,IF(+All!$H631="UTEP",+All!M631,0))</f>
        <v>0</v>
      </c>
      <c r="N167" s="706">
        <f>IF(+All!$F631="UTEP",+All!N631,IF(+All!$H631="UTEP",+All!N631,0))</f>
        <v>0</v>
      </c>
      <c r="O167" s="708">
        <f>IF(+All!$F631="UTEP",+All!O631,IF(+All!$H631="UTEP",+All!O631,0))</f>
        <v>0</v>
      </c>
      <c r="P167" s="708">
        <f>IF(+All!$F631="UTEP",+All!P631,IF(+All!$H631="UTEP",+All!P631,0))</f>
        <v>0</v>
      </c>
      <c r="Q167" s="707">
        <f>IF(+All!$F631="UTEP",+All!Q631,IF(+All!$H631="UTEP",+All!Q631,0))</f>
        <v>0</v>
      </c>
      <c r="R167" s="706">
        <f>IF(+All!$F631="UTEP",+All!R631,IF(+All!$H631="UTEP",+All!R631,0))</f>
        <v>0</v>
      </c>
      <c r="S167" s="708">
        <f>IF(+All!$F631="UTEP",+All!S631,IF(+All!$H631="UTEP",+All!S631,0))</f>
        <v>0</v>
      </c>
      <c r="T167" s="706">
        <f>IF(+All!$F631="UTEP",+All!T631,IF(+All!$H631="UTEP",+All!T631,0))</f>
        <v>0</v>
      </c>
      <c r="U167" s="707">
        <f>IF(+All!$F631="UTEP",+All!U631,IF(+All!$H631="UTEP",+All!U631,0))</f>
        <v>0</v>
      </c>
      <c r="V167" s="706" t="e">
        <f>IF(+All!#REF!="UTEP",+All!#REF!,IF(+All!#REF!="UTEP",+All!#REF!,0))</f>
        <v>#REF!</v>
      </c>
      <c r="W167" s="76" t="e">
        <f>IF(+All!#REF!="UTEP",+All!#REF!,IF(+All!#REF!="UTEP",+All!#REF!,0))</f>
        <v>#REF!</v>
      </c>
      <c r="X167" s="706" t="e">
        <f>IF(+All!#REF!="UTEP",+All!#REF!,IF(+All!#REF!="UTEP",+All!#REF!,0))</f>
        <v>#REF!</v>
      </c>
      <c r="Y167" s="707" t="e">
        <f>IF(+All!#REF!="UTEP",+All!#REF!,IF(+All!#REF!="UTEP",+All!#REF!,0))</f>
        <v>#REF!</v>
      </c>
      <c r="Z167" s="706" t="e">
        <f>IF(+All!#REF!="UTEP",+All!#REF!,IF(+All!#REF!="UTEP",+All!#REF!,0))</f>
        <v>#REF!</v>
      </c>
      <c r="AA167" s="707" t="e">
        <f>IF(+All!#REF!="UTEP",+All!#REF!,IF(+All!#REF!="UTEP",+All!#REF!,0))</f>
        <v>#REF!</v>
      </c>
      <c r="AB167" s="706" t="e">
        <f>IF(+All!#REF!="UTEP",+All!#REF!,IF(+All!#REF!="UTEP",+All!#REF!,0))</f>
        <v>#REF!</v>
      </c>
      <c r="AC167" s="707" t="e">
        <f>IF(+All!#REF!="UTEP",+All!#REF!,IF(+All!#REF!="UTEP",+All!#REF!,0))</f>
        <v>#REF!</v>
      </c>
      <c r="AD167" s="75" t="e">
        <f>IF(+All!#REF!="UTEP",+All!#REF!,IF(+All!#REF!="UTEP",+All!#REF!,0))</f>
        <v>#REF!</v>
      </c>
      <c r="AE167" s="76" t="e">
        <f>IF(+All!#REF!="UTEP",+All!#REF!,IF(+All!#REF!="UTEP",+All!#REF!,0))</f>
        <v>#REF!</v>
      </c>
      <c r="AF167" s="75" t="e">
        <f>IF(+All!#REF!="UTEP",+All!#REF!,IF(+All!#REF!="UTEP",+All!#REF!,0))</f>
        <v>#REF!</v>
      </c>
      <c r="AG167" s="76" t="e">
        <f>IF(+All!#REF!="UTEP",+All!#REF!,IF(+All!#REF!="UTEP",+All!#REF!,0))</f>
        <v>#REF!</v>
      </c>
      <c r="AH167" s="75" t="e">
        <f>IF(+All!#REF!="UTEP",+All!#REF!,IF(+All!#REF!="UTEP",+All!#REF!,0))</f>
        <v>#REF!</v>
      </c>
      <c r="AI167" s="76" t="e">
        <f>IF(+All!#REF!="UTEP",+All!#REF!,IF(+All!#REF!="UTEP",+All!#REF!,0))</f>
        <v>#REF!</v>
      </c>
      <c r="AJ167" s="75" t="e">
        <f>IF(+All!#REF!="UTEP",+All!#REF!,IF(+All!#REF!="UTEP",+All!#REF!,0))</f>
        <v>#REF!</v>
      </c>
      <c r="AK167" s="76" t="e">
        <f>IF(+All!#REF!="UTEP",+All!#REF!,IF(+All!#REF!="UTEP",+All!#REF!,0))</f>
        <v>#REF!</v>
      </c>
      <c r="AL167" s="81" t="e">
        <f>IF(+All!#REF!="UTEP",+All!#REF!,IF(+All!#REF!="UTEP",+All!#REF!,0))</f>
        <v>#REF!</v>
      </c>
      <c r="AM167" s="82" t="e">
        <f>IF(+All!#REF!="UTEP",+All!#REF!,IF(+All!#REF!="UTEP",+All!#REF!,0))</f>
        <v>#REF!</v>
      </c>
      <c r="AN167" s="81" t="e">
        <f>IF(+All!#REF!="UTEP",+All!#REF!,IF(+All!#REF!="UTEP",+All!#REF!,0))</f>
        <v>#REF!</v>
      </c>
      <c r="AO167" s="83" t="e">
        <f>IF(+All!#REF!="UTEP",+All!#REF!,IF(+All!#REF!="UTEP",+All!#REF!,0))</f>
        <v>#REF!</v>
      </c>
      <c r="AP167" s="84" t="e">
        <f>IF(+All!#REF!="UTEP",+All!#REF!,IF(+All!#REF!="UTEP",+All!#REF!,0))</f>
        <v>#REF!</v>
      </c>
      <c r="AQ167" s="480" t="e">
        <f>IF(+All!#REF!="UTEP",+All!#REF!,IF(+All!#REF!="UTEP",+All!#REF!,0))</f>
        <v>#REF!</v>
      </c>
      <c r="AR167" s="81" t="e">
        <f>IF(+All!#REF!="UTEP",+All!#REF!,IF(+All!#REF!="UTEP",+All!#REF!,0))</f>
        <v>#REF!</v>
      </c>
      <c r="AS167" s="96" t="e">
        <f>IF(+All!#REF!="UTEP",+All!#REF!,IF(+All!#REF!="UTEP",+All!#REF!,0))</f>
        <v>#REF!</v>
      </c>
      <c r="AT167" s="96" t="e">
        <f>IF(+All!#REF!="UTEP",+All!#REF!,IF(+All!#REF!="UTEP",+All!#REF!,0))</f>
        <v>#REF!</v>
      </c>
      <c r="AU167" s="81" t="e">
        <f>IF(+All!#REF!="UTEP",+All!#REF!,IF(+All!#REF!="UTEP",+All!#REF!,0))</f>
        <v>#REF!</v>
      </c>
      <c r="AV167" s="96" t="e">
        <f>IF(+All!#REF!="UTEP",+All!#REF!,IF(+All!#REF!="UTEP",+All!#REF!,0))</f>
        <v>#REF!</v>
      </c>
      <c r="AW167" s="70" t="e">
        <f>IF(+All!#REF!="UTEP",+All!#REF!,IF(+All!#REF!="UTEP",+All!#REF!,0))</f>
        <v>#REF!</v>
      </c>
      <c r="AX167" s="96" t="e">
        <f>IF(+All!#REF!="UTEP",+All!#REF!,IF(+All!#REF!="UTEP",+All!#REF!,0))</f>
        <v>#REF!</v>
      </c>
      <c r="AY167" s="103" t="e">
        <f>IF(+All!#REF!="UTEP",+All!#REF!,IF(+All!#REF!="UTEP",+All!#REF!,0))</f>
        <v>#REF!</v>
      </c>
      <c r="AZ167" s="82" t="e">
        <f>IF(+All!#REF!="UTEP",+All!#REF!,IF(+All!#REF!="UTEP",+All!#REF!,0))</f>
        <v>#REF!</v>
      </c>
      <c r="BA167" s="83" t="e">
        <f>IF(+All!#REF!="UTEP",+All!#REF!,IF(+All!#REF!="UTEP",+All!#REF!,0))</f>
        <v>#REF!</v>
      </c>
      <c r="BB167" s="83" t="e">
        <f>IF(+All!#REF!="UTEP",+All!#REF!,IF(+All!#REF!="UTEP",+All!#REF!,0))</f>
        <v>#REF!</v>
      </c>
      <c r="BC167" s="480" t="e">
        <f>IF(+All!#REF!="UTEP",+All!#REF!,IF(+All!#REF!="UTEP",+All!#REF!,0))</f>
        <v>#REF!</v>
      </c>
      <c r="BD167" s="81" t="e">
        <f>IF(+All!#REF!="UTEP",+All!#REF!,IF(+All!#REF!="UTEP",+All!#REF!,0))</f>
        <v>#REF!</v>
      </c>
      <c r="BE167" s="96" t="e">
        <f>IF(+All!#REF!="UTEP",+All!#REF!,IF(+All!#REF!="UTEP",+All!#REF!,0))</f>
        <v>#REF!</v>
      </c>
      <c r="BF167" s="96" t="e">
        <f>IF(+All!#REF!="UTEP",+All!#REF!,IF(+All!#REF!="UTEP",+All!#REF!,0))</f>
        <v>#REF!</v>
      </c>
      <c r="BG167" s="81" t="e">
        <f>IF(+All!#REF!="UTEP",+All!#REF!,IF(+All!#REF!="UTEP",+All!#REF!,0))</f>
        <v>#REF!</v>
      </c>
      <c r="BH167" s="96" t="e">
        <f>IF(+All!#REF!="UTEP",+All!#REF!,IF(+All!#REF!="UTEP",+All!#REF!,0))</f>
        <v>#REF!</v>
      </c>
      <c r="BI167" s="70" t="e">
        <f>IF(+All!#REF!="UTEP",+All!#REF!,IF(+All!#REF!="UTEP",+All!#REF!,0))</f>
        <v>#REF!</v>
      </c>
      <c r="BJ167" s="92" t="e">
        <f>IF(+All!#REF!="UTEP",+All!#REF!,IF(+All!#REF!="UTEP",+All!#REF!,0))</f>
        <v>#REF!</v>
      </c>
      <c r="BK167" s="93" t="e">
        <f>IF(+All!#REF!="UTEP",+All!#REF!,IF(+All!#REF!="UTEP",+All!#REF!,0))</f>
        <v>#REF!</v>
      </c>
    </row>
    <row r="168" spans="1:63" x14ac:dyDescent="0.8">
      <c r="A168" s="70">
        <f>IF(+All!$F657="UTEP",+All!A657,IF(+All!$H657="UTEP",+All!A657,0))</f>
        <v>9</v>
      </c>
      <c r="B168" s="480" t="str">
        <f>IF(+All!$F657="UTEP",+All!B657,IF(+All!$H657="UTEP",+All!B657,0))</f>
        <v>Sat</v>
      </c>
      <c r="C168" s="104">
        <f>IF(+All!$F657="UTEP",+All!C657,IF(+All!$H657="UTEP",+All!C657,0))</f>
        <v>44499</v>
      </c>
      <c r="D168" s="105">
        <f>IF(+All!$F657="UTEP",+All!D657,IF(+All!$H657="UTEP",+All!D657,0))</f>
        <v>0.75</v>
      </c>
      <c r="E168" s="707">
        <f>IF(+All!$F657="UTEP",+All!E657,IF(+All!$H657="UTEP",+All!E657,0))</f>
        <v>0</v>
      </c>
      <c r="F168" s="706" t="str">
        <f>IF(+All!$F657="UTEP",+All!F657,IF(+All!$H657="UTEP",+All!F657,0))</f>
        <v>UTEP</v>
      </c>
      <c r="G168" s="707" t="str">
        <f>IF(+All!$F657="UTEP",+All!G657,IF(+All!$H657="UTEP",+All!G657,0))</f>
        <v>CUSA</v>
      </c>
      <c r="H168" s="706" t="str">
        <f>IF(+All!$F657="UTEP",+All!H657,IF(+All!$H657="UTEP",+All!H657,0))</f>
        <v>Florida Atlantic</v>
      </c>
      <c r="I168" s="707" t="str">
        <f>IF(+All!$F657="UTEP",+All!I657,IF(+All!$H657="UTEP",+All!I657,0))</f>
        <v>CUSA</v>
      </c>
      <c r="J168" s="706" t="str">
        <f>IF(+All!$F657="UTEP",+All!J657,IF(+All!$H657="UTEP",+All!J657,0))</f>
        <v>Florida Atlantic</v>
      </c>
      <c r="K168" s="707" t="str">
        <f>IF(+All!$F657="UTEP",+All!K657,IF(+All!$H657="UTEP",+All!K657,0))</f>
        <v>UTEP</v>
      </c>
      <c r="L168" s="92">
        <f>IF(+All!$F657="UTEP",+All!L657,IF(+All!$H657="UTEP",+All!L657,0))</f>
        <v>11</v>
      </c>
      <c r="M168" s="93">
        <f>IF(+All!$F657="UTEP",+All!M657,IF(+All!$H657="UTEP",+All!M657,0))</f>
        <v>47.5</v>
      </c>
      <c r="N168" s="706" t="str">
        <f>IF(+All!$F657="UTEP",+All!N657,IF(+All!$H657="UTEP",+All!N657,0))</f>
        <v>Florida Atlantic</v>
      </c>
      <c r="O168" s="708">
        <f>IF(+All!$F657="UTEP",+All!O657,IF(+All!$H657="UTEP",+All!O657,0))</f>
        <v>28</v>
      </c>
      <c r="P168" s="708" t="str">
        <f>IF(+All!$F657="UTEP",+All!P657,IF(+All!$H657="UTEP",+All!P657,0))</f>
        <v>UTEP</v>
      </c>
      <c r="Q168" s="707">
        <f>IF(+All!$F657="UTEP",+All!Q657,IF(+All!$H657="UTEP",+All!Q657,0))</f>
        <v>25</v>
      </c>
      <c r="R168" s="706" t="str">
        <f>IF(+All!$F657="UTEP",+All!R657,IF(+All!$H657="UTEP",+All!R657,0))</f>
        <v>UTEP</v>
      </c>
      <c r="S168" s="708" t="str">
        <f>IF(+All!$F657="UTEP",+All!S657,IF(+All!$H657="UTEP",+All!S657,0))</f>
        <v>Florida Atlantic</v>
      </c>
      <c r="T168" s="706" t="str">
        <f>IF(+All!$F657="UTEP",+All!T657,IF(+All!$H657="UTEP",+All!T657,0))</f>
        <v>UTEP</v>
      </c>
      <c r="U168" s="707" t="str">
        <f>IF(+All!$F657="UTEP",+All!U657,IF(+All!$H657="UTEP",+All!U657,0))</f>
        <v>W</v>
      </c>
      <c r="V168" s="706" t="e">
        <f>IF(+All!#REF!="UTEP",+All!#REF!,IF(+All!#REF!="UTEP",+All!#REF!,0))</f>
        <v>#REF!</v>
      </c>
      <c r="W168" s="76" t="e">
        <f>IF(+All!#REF!="UTEP",+All!#REF!,IF(+All!#REF!="UTEP",+All!#REF!,0))</f>
        <v>#REF!</v>
      </c>
      <c r="X168" s="706" t="e">
        <f>IF(+All!#REF!="UTEP",+All!#REF!,IF(+All!#REF!="UTEP",+All!#REF!,0))</f>
        <v>#REF!</v>
      </c>
      <c r="Y168" s="707" t="e">
        <f>IF(+All!#REF!="UTEP",+All!#REF!,IF(+All!#REF!="UTEP",+All!#REF!,0))</f>
        <v>#REF!</v>
      </c>
      <c r="Z168" s="706" t="e">
        <f>IF(+All!#REF!="UTEP",+All!#REF!,IF(+All!#REF!="UTEP",+All!#REF!,0))</f>
        <v>#REF!</v>
      </c>
      <c r="AA168" s="707" t="e">
        <f>IF(+All!#REF!="UTEP",+All!#REF!,IF(+All!#REF!="UTEP",+All!#REF!,0))</f>
        <v>#REF!</v>
      </c>
      <c r="AB168" s="706" t="e">
        <f>IF(+All!#REF!="UTEP",+All!#REF!,IF(+All!#REF!="UTEP",+All!#REF!,0))</f>
        <v>#REF!</v>
      </c>
      <c r="AC168" s="707" t="e">
        <f>IF(+All!#REF!="UTEP",+All!#REF!,IF(+All!#REF!="UTEP",+All!#REF!,0))</f>
        <v>#REF!</v>
      </c>
      <c r="AD168" s="75" t="e">
        <f>IF(+All!#REF!="UTEP",+All!#REF!,IF(+All!#REF!="UTEP",+All!#REF!,0))</f>
        <v>#REF!</v>
      </c>
      <c r="AE168" s="76" t="e">
        <f>IF(+All!#REF!="UTEP",+All!#REF!,IF(+All!#REF!="UTEP",+All!#REF!,0))</f>
        <v>#REF!</v>
      </c>
      <c r="AF168" s="75" t="e">
        <f>IF(+All!#REF!="UTEP",+All!#REF!,IF(+All!#REF!="UTEP",+All!#REF!,0))</f>
        <v>#REF!</v>
      </c>
      <c r="AG168" s="76" t="e">
        <f>IF(+All!#REF!="UTEP",+All!#REF!,IF(+All!#REF!="UTEP",+All!#REF!,0))</f>
        <v>#REF!</v>
      </c>
      <c r="AH168" s="75" t="e">
        <f>IF(+All!#REF!="UTEP",+All!#REF!,IF(+All!#REF!="UTEP",+All!#REF!,0))</f>
        <v>#REF!</v>
      </c>
      <c r="AI168" s="76" t="e">
        <f>IF(+All!#REF!="UTEP",+All!#REF!,IF(+All!#REF!="UTEP",+All!#REF!,0))</f>
        <v>#REF!</v>
      </c>
      <c r="AJ168" s="75" t="e">
        <f>IF(+All!#REF!="UTEP",+All!#REF!,IF(+All!#REF!="UTEP",+All!#REF!,0))</f>
        <v>#REF!</v>
      </c>
      <c r="AK168" s="76" t="e">
        <f>IF(+All!#REF!="UTEP",+All!#REF!,IF(+All!#REF!="UTEP",+All!#REF!,0))</f>
        <v>#REF!</v>
      </c>
      <c r="AL168" s="81" t="e">
        <f>IF(+All!#REF!="UTEP",+All!#REF!,IF(+All!#REF!="UTEP",+All!#REF!,0))</f>
        <v>#REF!</v>
      </c>
      <c r="AM168" s="82" t="e">
        <f>IF(+All!#REF!="UTEP",+All!#REF!,IF(+All!#REF!="UTEP",+All!#REF!,0))</f>
        <v>#REF!</v>
      </c>
      <c r="AN168" s="81" t="e">
        <f>IF(+All!#REF!="UTEP",+All!#REF!,IF(+All!#REF!="UTEP",+All!#REF!,0))</f>
        <v>#REF!</v>
      </c>
      <c r="AO168" s="83" t="e">
        <f>IF(+All!#REF!="UTEP",+All!#REF!,IF(+All!#REF!="UTEP",+All!#REF!,0))</f>
        <v>#REF!</v>
      </c>
      <c r="AP168" s="84" t="e">
        <f>IF(+All!#REF!="UTEP",+All!#REF!,IF(+All!#REF!="UTEP",+All!#REF!,0))</f>
        <v>#REF!</v>
      </c>
      <c r="AQ168" s="480" t="e">
        <f>IF(+All!#REF!="UTEP",+All!#REF!,IF(+All!#REF!="UTEP",+All!#REF!,0))</f>
        <v>#REF!</v>
      </c>
      <c r="AR168" s="81" t="e">
        <f>IF(+All!#REF!="UTEP",+All!#REF!,IF(+All!#REF!="UTEP",+All!#REF!,0))</f>
        <v>#REF!</v>
      </c>
      <c r="AS168" s="96" t="e">
        <f>IF(+All!#REF!="UTEP",+All!#REF!,IF(+All!#REF!="UTEP",+All!#REF!,0))</f>
        <v>#REF!</v>
      </c>
      <c r="AT168" s="96" t="e">
        <f>IF(+All!#REF!="UTEP",+All!#REF!,IF(+All!#REF!="UTEP",+All!#REF!,0))</f>
        <v>#REF!</v>
      </c>
      <c r="AU168" s="81" t="e">
        <f>IF(+All!#REF!="UTEP",+All!#REF!,IF(+All!#REF!="UTEP",+All!#REF!,0))</f>
        <v>#REF!</v>
      </c>
      <c r="AV168" s="96" t="e">
        <f>IF(+All!#REF!="UTEP",+All!#REF!,IF(+All!#REF!="UTEP",+All!#REF!,0))</f>
        <v>#REF!</v>
      </c>
      <c r="AW168" s="70" t="e">
        <f>IF(+All!#REF!="UTEP",+All!#REF!,IF(+All!#REF!="UTEP",+All!#REF!,0))</f>
        <v>#REF!</v>
      </c>
      <c r="AX168" s="96" t="e">
        <f>IF(+All!#REF!="UTEP",+All!#REF!,IF(+All!#REF!="UTEP",+All!#REF!,0))</f>
        <v>#REF!</v>
      </c>
      <c r="AY168" s="103" t="e">
        <f>IF(+All!#REF!="UTEP",+All!#REF!,IF(+All!#REF!="UTEP",+All!#REF!,0))</f>
        <v>#REF!</v>
      </c>
      <c r="AZ168" s="82" t="e">
        <f>IF(+All!#REF!="UTEP",+All!#REF!,IF(+All!#REF!="UTEP",+All!#REF!,0))</f>
        <v>#REF!</v>
      </c>
      <c r="BA168" s="83" t="e">
        <f>IF(+All!#REF!="UTEP",+All!#REF!,IF(+All!#REF!="UTEP",+All!#REF!,0))</f>
        <v>#REF!</v>
      </c>
      <c r="BB168" s="83" t="e">
        <f>IF(+All!#REF!="UTEP",+All!#REF!,IF(+All!#REF!="UTEP",+All!#REF!,0))</f>
        <v>#REF!</v>
      </c>
      <c r="BC168" s="480" t="e">
        <f>IF(+All!#REF!="UTEP",+All!#REF!,IF(+All!#REF!="UTEP",+All!#REF!,0))</f>
        <v>#REF!</v>
      </c>
      <c r="BD168" s="81" t="e">
        <f>IF(+All!#REF!="UTEP",+All!#REF!,IF(+All!#REF!="UTEP",+All!#REF!,0))</f>
        <v>#REF!</v>
      </c>
      <c r="BE168" s="96" t="e">
        <f>IF(+All!#REF!="UTEP",+All!#REF!,IF(+All!#REF!="UTEP",+All!#REF!,0))</f>
        <v>#REF!</v>
      </c>
      <c r="BF168" s="96" t="e">
        <f>IF(+All!#REF!="UTEP",+All!#REF!,IF(+All!#REF!="UTEP",+All!#REF!,0))</f>
        <v>#REF!</v>
      </c>
      <c r="BG168" s="81" t="e">
        <f>IF(+All!#REF!="UTEP",+All!#REF!,IF(+All!#REF!="UTEP",+All!#REF!,0))</f>
        <v>#REF!</v>
      </c>
      <c r="BH168" s="96" t="e">
        <f>IF(+All!#REF!="UTEP",+All!#REF!,IF(+All!#REF!="UTEP",+All!#REF!,0))</f>
        <v>#REF!</v>
      </c>
      <c r="BI168" s="70" t="e">
        <f>IF(+All!#REF!="UTEP",+All!#REF!,IF(+All!#REF!="UTEP",+All!#REF!,0))</f>
        <v>#REF!</v>
      </c>
      <c r="BJ168" s="92" t="e">
        <f>IF(+All!#REF!="UTEP",+All!#REF!,IF(+All!#REF!="UTEP",+All!#REF!,0))</f>
        <v>#REF!</v>
      </c>
      <c r="BK168" s="93" t="e">
        <f>IF(+All!#REF!="UTEP",+All!#REF!,IF(+All!#REF!="UTEP",+All!#REF!,0))</f>
        <v>#REF!</v>
      </c>
    </row>
    <row r="169" spans="1:63" x14ac:dyDescent="0.8">
      <c r="A169" s="70">
        <f>IF(+All!$F742="UTEP",+All!A742,IF(+All!$H742="UTEP",+All!A742,0))</f>
        <v>10</v>
      </c>
      <c r="B169" s="480" t="str">
        <f>IF(+All!$F742="UTEP",+All!B742,IF(+All!$H742="UTEP",+All!B742,0))</f>
        <v>Sat</v>
      </c>
      <c r="C169" s="104">
        <f>IF(+All!$F742="UTEP",+All!C742,IF(+All!$H742="UTEP",+All!C742,0))</f>
        <v>44506</v>
      </c>
      <c r="D169" s="105">
        <f>IF(+All!$F742="UTEP",+All!D742,IF(+All!$H742="UTEP",+All!D742,0))</f>
        <v>0.92708333333333337</v>
      </c>
      <c r="E169" s="707" t="str">
        <f>IF(+All!$F742="UTEP",+All!E742,IF(+All!$H742="UTEP",+All!E742,0))</f>
        <v>ESPN2</v>
      </c>
      <c r="F169" s="706" t="str">
        <f>IF(+All!$F742="UTEP",+All!F742,IF(+All!$H742="UTEP",+All!F742,0))</f>
        <v>UT San Antonio</v>
      </c>
      <c r="G169" s="707" t="str">
        <f>IF(+All!$F742="UTEP",+All!G742,IF(+All!$H742="UTEP",+All!G742,0))</f>
        <v>CUSA</v>
      </c>
      <c r="H169" s="706" t="str">
        <f>IF(+All!$F742="UTEP",+All!H742,IF(+All!$H742="UTEP",+All!H742,0))</f>
        <v>UTEP</v>
      </c>
      <c r="I169" s="707" t="str">
        <f>IF(+All!$F742="UTEP",+All!I742,IF(+All!$H742="UTEP",+All!I742,0))</f>
        <v>CUSA</v>
      </c>
      <c r="J169" s="706" t="str">
        <f>IF(+All!$F742="UTEP",+All!J742,IF(+All!$H742="UTEP",+All!J742,0))</f>
        <v>UT San Antonio</v>
      </c>
      <c r="K169" s="707" t="str">
        <f>IF(+All!$F742="UTEP",+All!K742,IF(+All!$H742="UTEP",+All!K742,0))</f>
        <v>UTEP</v>
      </c>
      <c r="L169" s="92">
        <f>IF(+All!$F742="UTEP",+All!L742,IF(+All!$H742="UTEP",+All!L742,0))</f>
        <v>11</v>
      </c>
      <c r="M169" s="93">
        <f>IF(+All!$F742="UTEP",+All!M742,IF(+All!$H742="UTEP",+All!M742,0))</f>
        <v>53</v>
      </c>
      <c r="N169" s="706" t="str">
        <f>IF(+All!$F742="UTEP",+All!N742,IF(+All!$H742="UTEP",+All!N742,0))</f>
        <v>UT San Antonio</v>
      </c>
      <c r="O169" s="708">
        <f>IF(+All!$F742="UTEP",+All!O742,IF(+All!$H742="UTEP",+All!O742,0))</f>
        <v>44</v>
      </c>
      <c r="P169" s="708" t="str">
        <f>IF(+All!$F742="UTEP",+All!P742,IF(+All!$H742="UTEP",+All!P742,0))</f>
        <v>UTEP</v>
      </c>
      <c r="Q169" s="707">
        <f>IF(+All!$F742="UTEP",+All!Q742,IF(+All!$H742="UTEP",+All!Q742,0))</f>
        <v>23</v>
      </c>
      <c r="R169" s="706" t="str">
        <f>IF(+All!$F742="UTEP",+All!R742,IF(+All!$H742="UTEP",+All!R742,0))</f>
        <v>UT San Antonio</v>
      </c>
      <c r="S169" s="708" t="str">
        <f>IF(+All!$F742="UTEP",+All!S742,IF(+All!$H742="UTEP",+All!S742,0))</f>
        <v>UTEP</v>
      </c>
      <c r="T169" s="706" t="str">
        <f>IF(+All!$F742="UTEP",+All!T742,IF(+All!$H742="UTEP",+All!T742,0))</f>
        <v>UT San Antonio</v>
      </c>
      <c r="U169" s="707" t="str">
        <f>IF(+All!$F742="UTEP",+All!U742,IF(+All!$H742="UTEP",+All!U742,0))</f>
        <v>W</v>
      </c>
      <c r="V169" s="706">
        <f>IF(+All!$F434="UTEP",+All!#REF!,IF(+All!$H434="UTEP",+All!#REF!,0))</f>
        <v>0</v>
      </c>
      <c r="W169" s="76">
        <f>IF(+All!$F434="UTEP",+All!#REF!,IF(+All!$H434="UTEP",+All!#REF!,0))</f>
        <v>0</v>
      </c>
      <c r="X169" s="706">
        <f>IF(+All!$F434="UTEP",+All!#REF!,IF(+All!$H434="UTEP",+All!#REF!,0))</f>
        <v>0</v>
      </c>
      <c r="Y169" s="707">
        <f>IF(+All!$F434="UTEP",+All!#REF!,IF(+All!$H434="UTEP",+All!#REF!,0))</f>
        <v>0</v>
      </c>
      <c r="Z169" s="706">
        <f>IF(+All!$F434="UTEP",+All!#REF!,IF(+All!$H434="UTEP",+All!#REF!,0))</f>
        <v>0</v>
      </c>
      <c r="AA169" s="707">
        <f>IF(+All!$F434="UTEP",+All!#REF!,IF(+All!$H434="UTEP",+All!#REF!,0))</f>
        <v>0</v>
      </c>
      <c r="AB169" s="706">
        <f>IF(+All!$F434="UTEP",+All!#REF!,IF(+All!$H434="UTEP",+All!#REF!,0))</f>
        <v>0</v>
      </c>
      <c r="AC169" s="707">
        <f>IF(+All!$F434="UTEP",+All!#REF!,IF(+All!$H434="UTEP",+All!#REF!,0))</f>
        <v>0</v>
      </c>
      <c r="AD169" s="75">
        <f>IF(+All!$F434="UTEP",+All!#REF!,IF(+All!$H434="UTEP",+All!#REF!,0))</f>
        <v>0</v>
      </c>
      <c r="AE169" s="76">
        <f>IF(+All!$F434="UTEP",+All!#REF!,IF(+All!$H434="UTEP",+All!#REF!,0))</f>
        <v>0</v>
      </c>
      <c r="AF169" s="75">
        <f>IF(+All!$F434="UTEP",+All!#REF!,IF(+All!$H434="UTEP",+All!#REF!,0))</f>
        <v>0</v>
      </c>
      <c r="AG169" s="76">
        <f>IF(+All!$F434="UTEP",+All!#REF!,IF(+All!$H434="UTEP",+All!#REF!,0))</f>
        <v>0</v>
      </c>
      <c r="AH169" s="75">
        <f>IF(+All!$F434="UTEP",+All!#REF!,IF(+All!$H434="UTEP",+All!#REF!,0))</f>
        <v>0</v>
      </c>
      <c r="AI169" s="76">
        <f>IF(+All!$F434="UTEP",+All!#REF!,IF(+All!$H434="UTEP",+All!#REF!,0))</f>
        <v>0</v>
      </c>
      <c r="AJ169" s="75">
        <f>IF(+All!$F434="UTEP",+All!#REF!,IF(+All!$H434="UTEP",+All!#REF!,0))</f>
        <v>0</v>
      </c>
      <c r="AK169" s="76">
        <f>IF(+All!$F434="UTEP",+All!#REF!,IF(+All!$H434="UTEP",+All!#REF!,0))</f>
        <v>0</v>
      </c>
      <c r="AL169" s="81">
        <f>IF(+All!$F434="UTEP",+All!V434,IF(+All!$H434="UTEP",+All!V434,0))</f>
        <v>0</v>
      </c>
      <c r="AM169" s="82">
        <f>IF(+All!$F434="UTEP",+All!W434,IF(+All!$H434="UTEP",+All!W434,0))</f>
        <v>0</v>
      </c>
      <c r="AN169" s="81">
        <f>IF(+All!$F434="UTEP",+All!X434,IF(+All!$H434="UTEP",+All!X434,0))</f>
        <v>0</v>
      </c>
      <c r="AO169" s="83">
        <f>IF(+All!$F434="UTEP",+All!Y434,IF(+All!$H434="UTEP",+All!Y434,0))</f>
        <v>0</v>
      </c>
      <c r="AP169" s="84">
        <f>IF(+All!$F434="UTEP",+All!Z434,IF(+All!$H434="UTEP",+All!Z434,0))</f>
        <v>0</v>
      </c>
      <c r="AQ169" s="480">
        <f>IF(+All!$F434="UTEP",+All!#REF!,IF(+All!$H434="UTEP",+All!#REF!,0))</f>
        <v>0</v>
      </c>
      <c r="AR169" s="81">
        <f>IF(+All!$F434="UTEP",+All!#REF!,IF(+All!$H434="UTEP",+All!#REF!,0))</f>
        <v>0</v>
      </c>
      <c r="AS169" s="96">
        <f>IF(+All!$F434="UTEP",+All!#REF!,IF(+All!$H434="UTEP",+All!#REF!,0))</f>
        <v>0</v>
      </c>
      <c r="AT169" s="96">
        <f>IF(+All!$F434="UTEP",+All!#REF!,IF(+All!$H434="UTEP",+All!#REF!,0))</f>
        <v>0</v>
      </c>
      <c r="AU169" s="81">
        <f>IF(+All!$F434="UTEP",+All!#REF!,IF(+All!$H434="UTEP",+All!#REF!,0))</f>
        <v>0</v>
      </c>
      <c r="AV169" s="96">
        <f>IF(+All!$F434="UTEP",+All!#REF!,IF(+All!$H434="UTEP",+All!#REF!,0))</f>
        <v>0</v>
      </c>
      <c r="AW169" s="70">
        <f>IF(+All!$F434="UTEP",+All!#REF!,IF(+All!$H434="UTEP",+All!#REF!,0))</f>
        <v>0</v>
      </c>
      <c r="AX169" s="96">
        <f>IF(+All!$F434="UTEP",+All!#REF!,IF(+All!$H434="UTEP",+All!#REF!,0))</f>
        <v>0</v>
      </c>
      <c r="AY169" s="103">
        <f>IF(+All!$F434="UTEP",+All!#REF!,IF(+All!$H434="UTEP",+All!#REF!,0))</f>
        <v>0</v>
      </c>
      <c r="AZ169" s="82">
        <f>IF(+All!$F434="UTEP",+All!#REF!,IF(+All!$H434="UTEP",+All!#REF!,0))</f>
        <v>0</v>
      </c>
      <c r="BA169" s="83">
        <f>IF(+All!$F434="UTEP",+All!#REF!,IF(+All!$H434="UTEP",+All!#REF!,0))</f>
        <v>0</v>
      </c>
      <c r="BB169" s="83">
        <f>IF(+All!$F434="UTEP",+All!#REF!,IF(+All!$H434="UTEP",+All!#REF!,0))</f>
        <v>0</v>
      </c>
      <c r="BC169" s="480">
        <f>IF(+All!$F434="UTEP",+All!#REF!,IF(+All!$H434="UTEP",+All!#REF!,0))</f>
        <v>0</v>
      </c>
      <c r="BD169" s="81">
        <f>IF(+All!$F434="UTEP",+All!#REF!,IF(+All!$H434="UTEP",+All!#REF!,0))</f>
        <v>0</v>
      </c>
      <c r="BE169" s="96">
        <f>IF(+All!$F434="UTEP",+All!#REF!,IF(+All!$H434="UTEP",+All!#REF!,0))</f>
        <v>0</v>
      </c>
      <c r="BF169" s="96">
        <f>IF(+All!$F434="UTEP",+All!#REF!,IF(+All!$H434="UTEP",+All!#REF!,0))</f>
        <v>0</v>
      </c>
      <c r="BG169" s="81">
        <f>IF(+All!$F434="UTEP",+All!#REF!,IF(+All!$H434="UTEP",+All!#REF!,0))</f>
        <v>0</v>
      </c>
      <c r="BH169" s="96">
        <f>IF(+All!$F434="UTEP",+All!#REF!,IF(+All!$H434="UTEP",+All!#REF!,0))</f>
        <v>0</v>
      </c>
      <c r="BI169" s="70">
        <f>IF(+All!$F434="UTEP",+All!#REF!,IF(+All!$H434="UTEP",+All!#REF!,0))</f>
        <v>0</v>
      </c>
      <c r="BJ169" s="92">
        <f>IF(+All!$F434="UTEP",+All!#REF!,IF(+All!$H434="UTEP",+All!#REF!,0))</f>
        <v>0</v>
      </c>
      <c r="BK169" s="93">
        <f>IF(+All!$F434="UTEP",+All!#REF!,IF(+All!$H434="UTEP",+All!#REF!,0))</f>
        <v>0</v>
      </c>
    </row>
    <row r="170" spans="1:63" x14ac:dyDescent="0.8">
      <c r="A170" s="70">
        <f>IF(+All!$F814="UTEP",+All!A814,IF(+All!$H814="UTEP",+All!A814,0))</f>
        <v>11</v>
      </c>
      <c r="B170" s="480" t="str">
        <f>IF(+All!$F814="UTEP",+All!B814,IF(+All!$H814="UTEP",+All!B814,0))</f>
        <v>Sat</v>
      </c>
      <c r="C170" s="104">
        <f>IF(+All!$F814="UTEP",+All!C814,IF(+All!$H814="UTEP",+All!C814,0))</f>
        <v>44513</v>
      </c>
      <c r="D170" s="105">
        <f>IF(+All!$F814="UTEP",+All!D814,IF(+All!$H814="UTEP",+All!D814,0))</f>
        <v>0.66666666666666663</v>
      </c>
      <c r="E170" s="707">
        <f>IF(+All!$F814="UTEP",+All!E814,IF(+All!$H814="UTEP",+All!E814,0))</f>
        <v>0</v>
      </c>
      <c r="F170" s="706" t="str">
        <f>IF(+All!$F814="UTEP",+All!F814,IF(+All!$H814="UTEP",+All!F814,0))</f>
        <v>UTEP</v>
      </c>
      <c r="G170" s="707" t="str">
        <f>IF(+All!$F814="UTEP",+All!G814,IF(+All!$H814="UTEP",+All!G814,0))</f>
        <v>CUSA</v>
      </c>
      <c r="H170" s="706" t="str">
        <f>IF(+All!$F814="UTEP",+All!H814,IF(+All!$H814="UTEP",+All!H814,0))</f>
        <v>North Texas</v>
      </c>
      <c r="I170" s="707" t="str">
        <f>IF(+All!$F814="UTEP",+All!I814,IF(+All!$H814="UTEP",+All!I814,0))</f>
        <v>CUSA</v>
      </c>
      <c r="J170" s="706" t="str">
        <f>IF(+All!$F814="UTEP",+All!J814,IF(+All!$H814="UTEP",+All!J814,0))</f>
        <v>UTEP</v>
      </c>
      <c r="K170" s="707" t="str">
        <f>IF(+All!$F814="UTEP",+All!K814,IF(+All!$H814="UTEP",+All!K814,0))</f>
        <v>North Texas</v>
      </c>
      <c r="L170" s="92">
        <f>IF(+All!$F814="UTEP",+All!L814,IF(+All!$H814="UTEP",+All!L814,0))</f>
        <v>1</v>
      </c>
      <c r="M170" s="93">
        <f>IF(+All!$F814="UTEP",+All!M814,IF(+All!$H814="UTEP",+All!M814,0))</f>
        <v>55</v>
      </c>
      <c r="N170" s="706" t="str">
        <f>IF(+All!$F814="UTEP",+All!N814,IF(+All!$H814="UTEP",+All!N814,0))</f>
        <v>North Texas</v>
      </c>
      <c r="O170" s="708">
        <f>IF(+All!$F814="UTEP",+All!O814,IF(+All!$H814="UTEP",+All!O814,0))</f>
        <v>20</v>
      </c>
      <c r="P170" s="708" t="str">
        <f>IF(+All!$F814="UTEP",+All!P814,IF(+All!$H814="UTEP",+All!P814,0))</f>
        <v>UTEP</v>
      </c>
      <c r="Q170" s="707">
        <f>IF(+All!$F814="UTEP",+All!Q814,IF(+All!$H814="UTEP",+All!Q814,0))</f>
        <v>17</v>
      </c>
      <c r="R170" s="706" t="str">
        <f>IF(+All!$F814="UTEP",+All!R814,IF(+All!$H814="UTEP",+All!R814,0))</f>
        <v>North Texas</v>
      </c>
      <c r="S170" s="708" t="str">
        <f>IF(+All!$F814="UTEP",+All!S814,IF(+All!$H814="UTEP",+All!S814,0))</f>
        <v>UTEP</v>
      </c>
      <c r="T170" s="706" t="str">
        <f>IF(+All!$F814="UTEP",+All!T814,IF(+All!$H814="UTEP",+All!T814,0))</f>
        <v>UTEP</v>
      </c>
      <c r="U170" s="707" t="str">
        <f>IF(+All!$F814="UTEP",+All!U814,IF(+All!$H814="UTEP",+All!U814,0))</f>
        <v>L</v>
      </c>
      <c r="V170" s="706" t="e">
        <f>IF(+All!#REF!="UTEP",+All!#REF!,IF(+All!#REF!="UTEP",+All!#REF!,0))</f>
        <v>#REF!</v>
      </c>
      <c r="W170" s="76" t="e">
        <f>IF(+All!#REF!="UTEP",+All!#REF!,IF(+All!#REF!="UTEP",+All!#REF!,0))</f>
        <v>#REF!</v>
      </c>
      <c r="X170" s="706" t="e">
        <f>IF(+All!#REF!="UTEP",+All!#REF!,IF(+All!#REF!="UTEP",+All!#REF!,0))</f>
        <v>#REF!</v>
      </c>
      <c r="Y170" s="707" t="e">
        <f>IF(+All!#REF!="UTEP",+All!#REF!,IF(+All!#REF!="UTEP",+All!#REF!,0))</f>
        <v>#REF!</v>
      </c>
      <c r="Z170" s="706" t="e">
        <f>IF(+All!#REF!="UTEP",+All!#REF!,IF(+All!#REF!="UTEP",+All!#REF!,0))</f>
        <v>#REF!</v>
      </c>
      <c r="AA170" s="707" t="e">
        <f>IF(+All!#REF!="UTEP",+All!#REF!,IF(+All!#REF!="UTEP",+All!#REF!,0))</f>
        <v>#REF!</v>
      </c>
      <c r="AB170" s="706" t="e">
        <f>IF(+All!#REF!="UTEP",+All!#REF!,IF(+All!#REF!="UTEP",+All!#REF!,0))</f>
        <v>#REF!</v>
      </c>
      <c r="AC170" s="707" t="e">
        <f>IF(+All!#REF!="UTEP",+All!#REF!,IF(+All!#REF!="UTEP",+All!#REF!,0))</f>
        <v>#REF!</v>
      </c>
      <c r="AD170" s="75" t="e">
        <f>IF(+All!#REF!="UTEP",+All!#REF!,IF(+All!#REF!="UTEP",+All!#REF!,0))</f>
        <v>#REF!</v>
      </c>
      <c r="AE170" s="76" t="e">
        <f>IF(+All!#REF!="UTEP",+All!#REF!,IF(+All!#REF!="UTEP",+All!#REF!,0))</f>
        <v>#REF!</v>
      </c>
      <c r="AF170" s="75" t="e">
        <f>IF(+All!#REF!="UTEP",+All!#REF!,IF(+All!#REF!="UTEP",+All!#REF!,0))</f>
        <v>#REF!</v>
      </c>
      <c r="AG170" s="76" t="e">
        <f>IF(+All!#REF!="UTEP",+All!#REF!,IF(+All!#REF!="UTEP",+All!#REF!,0))</f>
        <v>#REF!</v>
      </c>
      <c r="AH170" s="75" t="e">
        <f>IF(+All!#REF!="UTEP",+All!#REF!,IF(+All!#REF!="UTEP",+All!#REF!,0))</f>
        <v>#REF!</v>
      </c>
      <c r="AI170" s="76" t="e">
        <f>IF(+All!#REF!="UTEP",+All!#REF!,IF(+All!#REF!="UTEP",+All!#REF!,0))</f>
        <v>#REF!</v>
      </c>
      <c r="AJ170" s="75" t="e">
        <f>IF(+All!#REF!="UTEP",+All!#REF!,IF(+All!#REF!="UTEP",+All!#REF!,0))</f>
        <v>#REF!</v>
      </c>
      <c r="AK170" s="76" t="e">
        <f>IF(+All!#REF!="UTEP",+All!#REF!,IF(+All!#REF!="UTEP",+All!#REF!,0))</f>
        <v>#REF!</v>
      </c>
      <c r="AL170" s="81" t="e">
        <f>IF(+All!#REF!="UTEP",+All!#REF!,IF(+All!#REF!="UTEP",+All!#REF!,0))</f>
        <v>#REF!</v>
      </c>
      <c r="AM170" s="82" t="e">
        <f>IF(+All!#REF!="UTEP",+All!#REF!,IF(+All!#REF!="UTEP",+All!#REF!,0))</f>
        <v>#REF!</v>
      </c>
      <c r="AN170" s="81" t="e">
        <f>IF(+All!#REF!="UTEP",+All!#REF!,IF(+All!#REF!="UTEP",+All!#REF!,0))</f>
        <v>#REF!</v>
      </c>
      <c r="AO170" s="83" t="e">
        <f>IF(+All!#REF!="UTEP",+All!#REF!,IF(+All!#REF!="UTEP",+All!#REF!,0))</f>
        <v>#REF!</v>
      </c>
      <c r="AP170" s="84" t="e">
        <f>IF(+All!#REF!="UTEP",+All!#REF!,IF(+All!#REF!="UTEP",+All!#REF!,0))</f>
        <v>#REF!</v>
      </c>
      <c r="AQ170" s="480" t="e">
        <f>IF(+All!#REF!="UTEP",+All!#REF!,IF(+All!#REF!="UTEP",+All!#REF!,0))</f>
        <v>#REF!</v>
      </c>
      <c r="AR170" s="81" t="e">
        <f>IF(+All!#REF!="UTEP",+All!#REF!,IF(+All!#REF!="UTEP",+All!#REF!,0))</f>
        <v>#REF!</v>
      </c>
      <c r="AS170" s="96" t="e">
        <f>IF(+All!#REF!="UTEP",+All!#REF!,IF(+All!#REF!="UTEP",+All!#REF!,0))</f>
        <v>#REF!</v>
      </c>
      <c r="AT170" s="96" t="e">
        <f>IF(+All!#REF!="UTEP",+All!#REF!,IF(+All!#REF!="UTEP",+All!#REF!,0))</f>
        <v>#REF!</v>
      </c>
      <c r="AU170" s="81" t="e">
        <f>IF(+All!#REF!="UTEP",+All!#REF!,IF(+All!#REF!="UTEP",+All!#REF!,0))</f>
        <v>#REF!</v>
      </c>
      <c r="AV170" s="96" t="e">
        <f>IF(+All!#REF!="UTEP",+All!#REF!,IF(+All!#REF!="UTEP",+All!#REF!,0))</f>
        <v>#REF!</v>
      </c>
      <c r="AW170" s="70" t="e">
        <f>IF(+All!#REF!="UTEP",+All!#REF!,IF(+All!#REF!="UTEP",+All!#REF!,0))</f>
        <v>#REF!</v>
      </c>
      <c r="AX170" s="96" t="e">
        <f>IF(+All!#REF!="UTEP",+All!#REF!,IF(+All!#REF!="UTEP",+All!#REF!,0))</f>
        <v>#REF!</v>
      </c>
      <c r="AY170" s="103" t="e">
        <f>IF(+All!#REF!="UTEP",+All!#REF!,IF(+All!#REF!="UTEP",+All!#REF!,0))</f>
        <v>#REF!</v>
      </c>
      <c r="AZ170" s="82" t="e">
        <f>IF(+All!#REF!="UTEP",+All!#REF!,IF(+All!#REF!="UTEP",+All!#REF!,0))</f>
        <v>#REF!</v>
      </c>
      <c r="BA170" s="83" t="e">
        <f>IF(+All!#REF!="UTEP",+All!#REF!,IF(+All!#REF!="UTEP",+All!#REF!,0))</f>
        <v>#REF!</v>
      </c>
      <c r="BB170" s="83" t="e">
        <f>IF(+All!#REF!="UTEP",+All!#REF!,IF(+All!#REF!="UTEP",+All!#REF!,0))</f>
        <v>#REF!</v>
      </c>
      <c r="BC170" s="480" t="e">
        <f>IF(+All!#REF!="UTEP",+All!#REF!,IF(+All!#REF!="UTEP",+All!#REF!,0))</f>
        <v>#REF!</v>
      </c>
      <c r="BD170" s="81" t="e">
        <f>IF(+All!#REF!="UTEP",+All!#REF!,IF(+All!#REF!="UTEP",+All!#REF!,0))</f>
        <v>#REF!</v>
      </c>
      <c r="BE170" s="96" t="e">
        <f>IF(+All!#REF!="UTEP",+All!#REF!,IF(+All!#REF!="UTEP",+All!#REF!,0))</f>
        <v>#REF!</v>
      </c>
      <c r="BF170" s="96" t="e">
        <f>IF(+All!#REF!="UTEP",+All!#REF!,IF(+All!#REF!="UTEP",+All!#REF!,0))</f>
        <v>#REF!</v>
      </c>
      <c r="BG170" s="81" t="e">
        <f>IF(+All!#REF!="UTEP",+All!#REF!,IF(+All!#REF!="UTEP",+All!#REF!,0))</f>
        <v>#REF!</v>
      </c>
      <c r="BH170" s="96" t="e">
        <f>IF(+All!#REF!="UTEP",+All!#REF!,IF(+All!#REF!="UTEP",+All!#REF!,0))</f>
        <v>#REF!</v>
      </c>
      <c r="BI170" s="70" t="e">
        <f>IF(+All!#REF!="UTEP",+All!#REF!,IF(+All!#REF!="UTEP",+All!#REF!,0))</f>
        <v>#REF!</v>
      </c>
      <c r="BJ170" s="92" t="e">
        <f>IF(+All!#REF!="UTEP",+All!#REF!,IF(+All!#REF!="UTEP",+All!#REF!,0))</f>
        <v>#REF!</v>
      </c>
      <c r="BK170" s="93" t="e">
        <f>IF(+All!#REF!="UTEP",+All!#REF!,IF(+All!#REF!="UTEP",+All!#REF!,0))</f>
        <v>#REF!</v>
      </c>
    </row>
    <row r="171" spans="1:63" x14ac:dyDescent="0.8">
      <c r="A171" s="70">
        <f>IF(+All!$F885="UTEP",+All!A885,IF(+All!$H885="UTEP",+All!A885,0))</f>
        <v>12</v>
      </c>
      <c r="B171" s="480" t="str">
        <f>IF(+All!$F885="UTEP",+All!B885,IF(+All!$H885="UTEP",+All!B885,0))</f>
        <v>Sat</v>
      </c>
      <c r="C171" s="104">
        <f>IF(+All!$F885="UTEP",+All!C885,IF(+All!$H885="UTEP",+All!C885,0))</f>
        <v>44520</v>
      </c>
      <c r="D171" s="105">
        <f>IF(+All!$F885="UTEP",+All!D885,IF(+All!$H885="UTEP",+All!D885,0))</f>
        <v>0.66666666666666663</v>
      </c>
      <c r="E171" s="707">
        <f>IF(+All!$F885="UTEP",+All!E885,IF(+All!$H885="UTEP",+All!E885,0))</f>
        <v>0</v>
      </c>
      <c r="F171" s="706" t="str">
        <f>IF(+All!$F885="UTEP",+All!F885,IF(+All!$H885="UTEP",+All!F885,0))</f>
        <v>Rice</v>
      </c>
      <c r="G171" s="707" t="str">
        <f>IF(+All!$F885="UTEP",+All!G885,IF(+All!$H885="UTEP",+All!G885,0))</f>
        <v>CUSA</v>
      </c>
      <c r="H171" s="706" t="str">
        <f>IF(+All!$F885="UTEP",+All!H885,IF(+All!$H885="UTEP",+All!H885,0))</f>
        <v>UTEP</v>
      </c>
      <c r="I171" s="707" t="str">
        <f>IF(+All!$F885="UTEP",+All!I885,IF(+All!$H885="UTEP",+All!I885,0))</f>
        <v>CUSA</v>
      </c>
      <c r="J171" s="706" t="str">
        <f>IF(+All!$F885="UTEP",+All!J885,IF(+All!$H885="UTEP",+All!J885,0))</f>
        <v>UTEP</v>
      </c>
      <c r="K171" s="707" t="str">
        <f>IF(+All!$F885="UTEP",+All!K885,IF(+All!$H885="UTEP",+All!K885,0))</f>
        <v>Rice</v>
      </c>
      <c r="L171" s="92">
        <f>IF(+All!$F885="UTEP",+All!L885,IF(+All!$H885="UTEP",+All!L885,0))</f>
        <v>10</v>
      </c>
      <c r="M171" s="93">
        <f>IF(+All!$F885="UTEP",+All!M885,IF(+All!$H885="UTEP",+All!M885,0))</f>
        <v>47</v>
      </c>
      <c r="N171" s="706" t="str">
        <f>IF(+All!$F885="UTEP",+All!N885,IF(+All!$H885="UTEP",+All!N885,0))</f>
        <v>UTEP</v>
      </c>
      <c r="O171" s="708">
        <f>IF(+All!$F885="UTEP",+All!O885,IF(+All!$H885="UTEP",+All!O885,0))</f>
        <v>38</v>
      </c>
      <c r="P171" s="708" t="str">
        <f>IF(+All!$F885="UTEP",+All!P885,IF(+All!$H885="UTEP",+All!P885,0))</f>
        <v>Rice</v>
      </c>
      <c r="Q171" s="707">
        <f>IF(+All!$F885="UTEP",+All!Q885,IF(+All!$H885="UTEP",+All!Q885,0))</f>
        <v>28</v>
      </c>
      <c r="R171" s="706" t="str">
        <f>IF(+All!$F885="UTEP",+All!R885,IF(+All!$H885="UTEP",+All!R885,0))</f>
        <v>UTEP</v>
      </c>
      <c r="S171" s="708" t="str">
        <f>IF(+All!$F885="UTEP",+All!S885,IF(+All!$H885="UTEP",+All!S885,0))</f>
        <v>Rice</v>
      </c>
      <c r="T171" s="706" t="str">
        <f>IF(+All!$F885="UTEP",+All!T885,IF(+All!$H885="UTEP",+All!T885,0))</f>
        <v>UTEP</v>
      </c>
      <c r="U171" s="707" t="str">
        <f>IF(+All!$F885="UTEP",+All!U885,IF(+All!$H885="UTEP",+All!U885,0))</f>
        <v>T</v>
      </c>
      <c r="V171" s="706" t="e">
        <f>IF(+All!#REF!="UTEP",+All!#REF!,IF(+All!#REF!="UTEP",+All!#REF!,0))</f>
        <v>#REF!</v>
      </c>
      <c r="W171" s="76" t="e">
        <f>IF(+All!#REF!="UTEP",+All!#REF!,IF(+All!#REF!="UTEP",+All!#REF!,0))</f>
        <v>#REF!</v>
      </c>
      <c r="X171" s="706" t="e">
        <f>IF(+All!#REF!="UTEP",+All!#REF!,IF(+All!#REF!="UTEP",+All!#REF!,0))</f>
        <v>#REF!</v>
      </c>
      <c r="Y171" s="707" t="e">
        <f>IF(+All!#REF!="UTEP",+All!#REF!,IF(+All!#REF!="UTEP",+All!#REF!,0))</f>
        <v>#REF!</v>
      </c>
      <c r="Z171" s="706" t="e">
        <f>IF(+All!#REF!="UTEP",+All!#REF!,IF(+All!#REF!="UTEP",+All!#REF!,0))</f>
        <v>#REF!</v>
      </c>
      <c r="AA171" s="707" t="e">
        <f>IF(+All!#REF!="UTEP",+All!#REF!,IF(+All!#REF!="UTEP",+All!#REF!,0))</f>
        <v>#REF!</v>
      </c>
      <c r="AB171" s="706" t="e">
        <f>IF(+All!#REF!="UTEP",+All!#REF!,IF(+All!#REF!="UTEP",+All!#REF!,0))</f>
        <v>#REF!</v>
      </c>
      <c r="AC171" s="707" t="e">
        <f>IF(+All!#REF!="UTEP",+All!#REF!,IF(+All!#REF!="UTEP",+All!#REF!,0))</f>
        <v>#REF!</v>
      </c>
      <c r="AD171" s="75" t="e">
        <f>IF(+All!#REF!="UTEP",+All!#REF!,IF(+All!#REF!="UTEP",+All!#REF!,0))</f>
        <v>#REF!</v>
      </c>
      <c r="AE171" s="76" t="e">
        <f>IF(+All!#REF!="UTEP",+All!#REF!,IF(+All!#REF!="UTEP",+All!#REF!,0))</f>
        <v>#REF!</v>
      </c>
      <c r="AF171" s="75" t="e">
        <f>IF(+All!#REF!="UTEP",+All!#REF!,IF(+All!#REF!="UTEP",+All!#REF!,0))</f>
        <v>#REF!</v>
      </c>
      <c r="AG171" s="76" t="e">
        <f>IF(+All!#REF!="UTEP",+All!#REF!,IF(+All!#REF!="UTEP",+All!#REF!,0))</f>
        <v>#REF!</v>
      </c>
      <c r="AH171" s="75" t="e">
        <f>IF(+All!#REF!="UTEP",+All!#REF!,IF(+All!#REF!="UTEP",+All!#REF!,0))</f>
        <v>#REF!</v>
      </c>
      <c r="AI171" s="76" t="e">
        <f>IF(+All!#REF!="UTEP",+All!#REF!,IF(+All!#REF!="UTEP",+All!#REF!,0))</f>
        <v>#REF!</v>
      </c>
      <c r="AJ171" s="75" t="e">
        <f>IF(+All!#REF!="UTEP",+All!#REF!,IF(+All!#REF!="UTEP",+All!#REF!,0))</f>
        <v>#REF!</v>
      </c>
      <c r="AK171" s="76" t="e">
        <f>IF(+All!#REF!="UTEP",+All!#REF!,IF(+All!#REF!="UTEP",+All!#REF!,0))</f>
        <v>#REF!</v>
      </c>
      <c r="AL171" s="81" t="e">
        <f>IF(+All!#REF!="UTEP",+All!#REF!,IF(+All!#REF!="UTEP",+All!#REF!,0))</f>
        <v>#REF!</v>
      </c>
      <c r="AM171" s="82" t="e">
        <f>IF(+All!#REF!="UTEP",+All!#REF!,IF(+All!#REF!="UTEP",+All!#REF!,0))</f>
        <v>#REF!</v>
      </c>
      <c r="AN171" s="81" t="e">
        <f>IF(+All!#REF!="UTEP",+All!#REF!,IF(+All!#REF!="UTEP",+All!#REF!,0))</f>
        <v>#REF!</v>
      </c>
      <c r="AO171" s="83" t="e">
        <f>IF(+All!#REF!="UTEP",+All!#REF!,IF(+All!#REF!="UTEP",+All!#REF!,0))</f>
        <v>#REF!</v>
      </c>
      <c r="AP171" s="84" t="e">
        <f>IF(+All!#REF!="UTEP",+All!#REF!,IF(+All!#REF!="UTEP",+All!#REF!,0))</f>
        <v>#REF!</v>
      </c>
      <c r="AQ171" s="480" t="e">
        <f>IF(+All!#REF!="UTEP",+All!#REF!,IF(+All!#REF!="UTEP",+All!#REF!,0))</f>
        <v>#REF!</v>
      </c>
      <c r="AR171" s="81" t="e">
        <f>IF(+All!#REF!="UTEP",+All!#REF!,IF(+All!#REF!="UTEP",+All!#REF!,0))</f>
        <v>#REF!</v>
      </c>
      <c r="AS171" s="96" t="e">
        <f>IF(+All!#REF!="UTEP",+All!#REF!,IF(+All!#REF!="UTEP",+All!#REF!,0))</f>
        <v>#REF!</v>
      </c>
      <c r="AT171" s="96" t="e">
        <f>IF(+All!#REF!="UTEP",+All!#REF!,IF(+All!#REF!="UTEP",+All!#REF!,0))</f>
        <v>#REF!</v>
      </c>
      <c r="AU171" s="81" t="e">
        <f>IF(+All!#REF!="UTEP",+All!#REF!,IF(+All!#REF!="UTEP",+All!#REF!,0))</f>
        <v>#REF!</v>
      </c>
      <c r="AV171" s="96" t="e">
        <f>IF(+All!#REF!="UTEP",+All!#REF!,IF(+All!#REF!="UTEP",+All!#REF!,0))</f>
        <v>#REF!</v>
      </c>
      <c r="AW171" s="70" t="e">
        <f>IF(+All!#REF!="UTEP",+All!#REF!,IF(+All!#REF!="UTEP",+All!#REF!,0))</f>
        <v>#REF!</v>
      </c>
      <c r="AX171" s="96" t="e">
        <f>IF(+All!#REF!="UTEP",+All!#REF!,IF(+All!#REF!="UTEP",+All!#REF!,0))</f>
        <v>#REF!</v>
      </c>
      <c r="AY171" s="103" t="e">
        <f>IF(+All!#REF!="UTEP",+All!#REF!,IF(+All!#REF!="UTEP",+All!#REF!,0))</f>
        <v>#REF!</v>
      </c>
      <c r="AZ171" s="82" t="e">
        <f>IF(+All!#REF!="UTEP",+All!#REF!,IF(+All!#REF!="UTEP",+All!#REF!,0))</f>
        <v>#REF!</v>
      </c>
      <c r="BA171" s="83" t="e">
        <f>IF(+All!#REF!="UTEP",+All!#REF!,IF(+All!#REF!="UTEP",+All!#REF!,0))</f>
        <v>#REF!</v>
      </c>
      <c r="BB171" s="83" t="e">
        <f>IF(+All!#REF!="UTEP",+All!#REF!,IF(+All!#REF!="UTEP",+All!#REF!,0))</f>
        <v>#REF!</v>
      </c>
      <c r="BC171" s="480" t="e">
        <f>IF(+All!#REF!="UTEP",+All!#REF!,IF(+All!#REF!="UTEP",+All!#REF!,0))</f>
        <v>#REF!</v>
      </c>
      <c r="BD171" s="81" t="e">
        <f>IF(+All!#REF!="UTEP",+All!#REF!,IF(+All!#REF!="UTEP",+All!#REF!,0))</f>
        <v>#REF!</v>
      </c>
      <c r="BE171" s="96" t="e">
        <f>IF(+All!#REF!="UTEP",+All!#REF!,IF(+All!#REF!="UTEP",+All!#REF!,0))</f>
        <v>#REF!</v>
      </c>
      <c r="BF171" s="96" t="e">
        <f>IF(+All!#REF!="UTEP",+All!#REF!,IF(+All!#REF!="UTEP",+All!#REF!,0))</f>
        <v>#REF!</v>
      </c>
      <c r="BG171" s="81" t="e">
        <f>IF(+All!#REF!="UTEP",+All!#REF!,IF(+All!#REF!="UTEP",+All!#REF!,0))</f>
        <v>#REF!</v>
      </c>
      <c r="BH171" s="96" t="e">
        <f>IF(+All!#REF!="UTEP",+All!#REF!,IF(+All!#REF!="UTEP",+All!#REF!,0))</f>
        <v>#REF!</v>
      </c>
      <c r="BI171" s="70" t="e">
        <f>IF(+All!#REF!="UTEP",+All!#REF!,IF(+All!#REF!="UTEP",+All!#REF!,0))</f>
        <v>#REF!</v>
      </c>
      <c r="BJ171" s="92" t="e">
        <f>IF(+All!#REF!="UTEP",+All!#REF!,IF(+All!#REF!="UTEP",+All!#REF!,0))</f>
        <v>#REF!</v>
      </c>
      <c r="BK171" s="93" t="e">
        <f>IF(+All!#REF!="UTEP",+All!#REF!,IF(+All!#REF!="UTEP",+All!#REF!,0))</f>
        <v>#REF!</v>
      </c>
    </row>
    <row r="172" spans="1:63" x14ac:dyDescent="0.8">
      <c r="A172" s="70">
        <f>IF(+All!$F945="UTEP",+All!A945,IF(+All!$H945="UTEP",+All!A945,0))</f>
        <v>0</v>
      </c>
      <c r="B172" s="480">
        <f>IF(+All!$F945="UTEP",+All!B945,IF(+All!$H945="UTEP",+All!B945,0))</f>
        <v>0</v>
      </c>
      <c r="C172" s="104">
        <f>IF(+All!$F945="UTEP",+All!C945,IF(+All!$H945="UTEP",+All!C945,0))</f>
        <v>0</v>
      </c>
      <c r="D172" s="105">
        <f>IF(+All!$F945="UTEP",+All!D945,IF(+All!$H945="UTEP",+All!D945,0))</f>
        <v>0</v>
      </c>
      <c r="E172" s="707">
        <f>IF(+All!$F945="UTEP",+All!E945,IF(+All!$H945="UTEP",+All!E945,0))</f>
        <v>0</v>
      </c>
      <c r="F172" s="706">
        <f>IF(+All!$F945="UTEP",+All!F945,IF(+All!$H945="UTEP",+All!F945,0))</f>
        <v>0</v>
      </c>
      <c r="G172" s="707">
        <f>IF(+All!$F945="UTEP",+All!G945,IF(+All!$H945="UTEP",+All!G945,0))</f>
        <v>0</v>
      </c>
      <c r="H172" s="706">
        <f>IF(+All!$F945="UTEP",+All!H945,IF(+All!$H945="UTEP",+All!H945,0))</f>
        <v>0</v>
      </c>
      <c r="I172" s="707">
        <f>IF(+All!$F945="UTEP",+All!I945,IF(+All!$H945="UTEP",+All!I945,0))</f>
        <v>0</v>
      </c>
      <c r="J172" s="706">
        <f>IF(+All!$F945="UTEP",+All!J945,IF(+All!$H945="UTEP",+All!J945,0))</f>
        <v>0</v>
      </c>
      <c r="K172" s="707">
        <f>IF(+All!$F945="UTEP",+All!K945,IF(+All!$H945="UTEP",+All!K945,0))</f>
        <v>0</v>
      </c>
      <c r="L172" s="92">
        <f>IF(+All!$F945="UTEP",+All!L945,IF(+All!$H945="UTEP",+All!L945,0))</f>
        <v>0</v>
      </c>
      <c r="M172" s="93">
        <f>IF(+All!$F945="UTEP",+All!M945,IF(+All!$H945="UTEP",+All!M945,0))</f>
        <v>0</v>
      </c>
      <c r="N172" s="706">
        <f>IF(+All!$F945="UTEP",+All!N945,IF(+All!$H945="UTEP",+All!N945,0))</f>
        <v>0</v>
      </c>
      <c r="O172" s="708">
        <f>IF(+All!$F945="UTEP",+All!O945,IF(+All!$H945="UTEP",+All!O945,0))</f>
        <v>0</v>
      </c>
      <c r="P172" s="708">
        <f>IF(+All!$F945="UTEP",+All!P945,IF(+All!$H945="UTEP",+All!P945,0))</f>
        <v>0</v>
      </c>
      <c r="Q172" s="707">
        <f>IF(+All!$F945="UTEP",+All!Q945,IF(+All!$H945="UTEP",+All!Q945,0))</f>
        <v>0</v>
      </c>
      <c r="R172" s="706">
        <f>IF(+All!$F945="UTEP",+All!R945,IF(+All!$H945="UTEP",+All!R945,0))</f>
        <v>0</v>
      </c>
      <c r="S172" s="708">
        <f>IF(+All!$F945="UTEP",+All!S945,IF(+All!$H945="UTEP",+All!S945,0))</f>
        <v>0</v>
      </c>
      <c r="T172" s="706">
        <f>IF(+All!$F945="UTEP",+All!T945,IF(+All!$H945="UTEP",+All!T945,0))</f>
        <v>0</v>
      </c>
      <c r="U172" s="707">
        <f>IF(+All!$F945="UTEP",+All!U945,IF(+All!$H945="UTEP",+All!U945,0))</f>
        <v>0</v>
      </c>
      <c r="V172" s="706" t="e">
        <f>IF(+All!#REF!="UTEP",+All!#REF!,IF(+All!#REF!="UTEP",+All!#REF!,0))</f>
        <v>#REF!</v>
      </c>
      <c r="W172" s="76" t="e">
        <f>IF(+All!#REF!="UTEP",+All!#REF!,IF(+All!#REF!="UTEP",+All!#REF!,0))</f>
        <v>#REF!</v>
      </c>
      <c r="X172" s="706" t="e">
        <f>IF(+All!#REF!="UTEP",+All!#REF!,IF(+All!#REF!="UTEP",+All!#REF!,0))</f>
        <v>#REF!</v>
      </c>
      <c r="Y172" s="707" t="e">
        <f>IF(+All!#REF!="UTEP",+All!#REF!,IF(+All!#REF!="UTEP",+All!#REF!,0))</f>
        <v>#REF!</v>
      </c>
      <c r="Z172" s="706" t="e">
        <f>IF(+All!#REF!="UTEP",+All!#REF!,IF(+All!#REF!="UTEP",+All!#REF!,0))</f>
        <v>#REF!</v>
      </c>
      <c r="AA172" s="707" t="e">
        <f>IF(+All!#REF!="UTEP",+All!#REF!,IF(+All!#REF!="UTEP",+All!#REF!,0))</f>
        <v>#REF!</v>
      </c>
      <c r="AB172" s="706" t="e">
        <f>IF(+All!#REF!="UTEP",+All!#REF!,IF(+All!#REF!="UTEP",+All!#REF!,0))</f>
        <v>#REF!</v>
      </c>
      <c r="AC172" s="707" t="e">
        <f>IF(+All!#REF!="UTEP",+All!#REF!,IF(+All!#REF!="UTEP",+All!#REF!,0))</f>
        <v>#REF!</v>
      </c>
      <c r="AD172" s="75" t="e">
        <f>IF(+All!#REF!="UTEP",+All!#REF!,IF(+All!#REF!="UTEP",+All!#REF!,0))</f>
        <v>#REF!</v>
      </c>
      <c r="AE172" s="76" t="e">
        <f>IF(+All!#REF!="UTEP",+All!#REF!,IF(+All!#REF!="UTEP",+All!#REF!,0))</f>
        <v>#REF!</v>
      </c>
      <c r="AF172" s="75" t="e">
        <f>IF(+All!#REF!="UTEP",+All!#REF!,IF(+All!#REF!="UTEP",+All!#REF!,0))</f>
        <v>#REF!</v>
      </c>
      <c r="AG172" s="76" t="e">
        <f>IF(+All!#REF!="UTEP",+All!#REF!,IF(+All!#REF!="UTEP",+All!#REF!,0))</f>
        <v>#REF!</v>
      </c>
      <c r="AH172" s="75" t="e">
        <f>IF(+All!#REF!="UTEP",+All!#REF!,IF(+All!#REF!="UTEP",+All!#REF!,0))</f>
        <v>#REF!</v>
      </c>
      <c r="AI172" s="76" t="e">
        <f>IF(+All!#REF!="UTEP",+All!#REF!,IF(+All!#REF!="UTEP",+All!#REF!,0))</f>
        <v>#REF!</v>
      </c>
      <c r="AJ172" s="75" t="e">
        <f>IF(+All!#REF!="UTEP",+All!#REF!,IF(+All!#REF!="UTEP",+All!#REF!,0))</f>
        <v>#REF!</v>
      </c>
      <c r="AK172" s="76" t="e">
        <f>IF(+All!#REF!="UTEP",+All!#REF!,IF(+All!#REF!="UTEP",+All!#REF!,0))</f>
        <v>#REF!</v>
      </c>
      <c r="AL172" s="81" t="e">
        <f>IF(+All!#REF!="UTEP",+All!#REF!,IF(+All!#REF!="UTEP",+All!#REF!,0))</f>
        <v>#REF!</v>
      </c>
      <c r="AM172" s="82" t="e">
        <f>IF(+All!#REF!="UTEP",+All!#REF!,IF(+All!#REF!="UTEP",+All!#REF!,0))</f>
        <v>#REF!</v>
      </c>
      <c r="AN172" s="81" t="e">
        <f>IF(+All!#REF!="UTEP",+All!#REF!,IF(+All!#REF!="UTEP",+All!#REF!,0))</f>
        <v>#REF!</v>
      </c>
      <c r="AO172" s="83" t="e">
        <f>IF(+All!#REF!="UTEP",+All!#REF!,IF(+All!#REF!="UTEP",+All!#REF!,0))</f>
        <v>#REF!</v>
      </c>
      <c r="AP172" s="84" t="e">
        <f>IF(+All!#REF!="UTEP",+All!#REF!,IF(+All!#REF!="UTEP",+All!#REF!,0))</f>
        <v>#REF!</v>
      </c>
      <c r="AQ172" s="480" t="e">
        <f>IF(+All!#REF!="UTEP",+All!#REF!,IF(+All!#REF!="UTEP",+All!#REF!,0))</f>
        <v>#REF!</v>
      </c>
      <c r="AR172" s="81" t="e">
        <f>IF(+All!#REF!="UTEP",+All!#REF!,IF(+All!#REF!="UTEP",+All!#REF!,0))</f>
        <v>#REF!</v>
      </c>
      <c r="AS172" s="96" t="e">
        <f>IF(+All!#REF!="UTEP",+All!#REF!,IF(+All!#REF!="UTEP",+All!#REF!,0))</f>
        <v>#REF!</v>
      </c>
      <c r="AT172" s="96" t="e">
        <f>IF(+All!#REF!="UTEP",+All!#REF!,IF(+All!#REF!="UTEP",+All!#REF!,0))</f>
        <v>#REF!</v>
      </c>
      <c r="AU172" s="81" t="e">
        <f>IF(+All!#REF!="UTEP",+All!#REF!,IF(+All!#REF!="UTEP",+All!#REF!,0))</f>
        <v>#REF!</v>
      </c>
      <c r="AV172" s="96" t="e">
        <f>IF(+All!#REF!="UTEP",+All!#REF!,IF(+All!#REF!="UTEP",+All!#REF!,0))</f>
        <v>#REF!</v>
      </c>
      <c r="AW172" s="70" t="e">
        <f>IF(+All!#REF!="UTEP",+All!#REF!,IF(+All!#REF!="UTEP",+All!#REF!,0))</f>
        <v>#REF!</v>
      </c>
      <c r="AX172" s="96" t="e">
        <f>IF(+All!#REF!="UTEP",+All!#REF!,IF(+All!#REF!="UTEP",+All!#REF!,0))</f>
        <v>#REF!</v>
      </c>
      <c r="AY172" s="103" t="e">
        <f>IF(+All!#REF!="UTEP",+All!#REF!,IF(+All!#REF!="UTEP",+All!#REF!,0))</f>
        <v>#REF!</v>
      </c>
      <c r="AZ172" s="82" t="e">
        <f>IF(+All!#REF!="UTEP",+All!#REF!,IF(+All!#REF!="UTEP",+All!#REF!,0))</f>
        <v>#REF!</v>
      </c>
      <c r="BA172" s="83" t="e">
        <f>IF(+All!#REF!="UTEP",+All!#REF!,IF(+All!#REF!="UTEP",+All!#REF!,0))</f>
        <v>#REF!</v>
      </c>
      <c r="BB172" s="83" t="e">
        <f>IF(+All!#REF!="UTEP",+All!#REF!,IF(+All!#REF!="UTEP",+All!#REF!,0))</f>
        <v>#REF!</v>
      </c>
      <c r="BC172" s="480" t="e">
        <f>IF(+All!#REF!="UTEP",+All!#REF!,IF(+All!#REF!="UTEP",+All!#REF!,0))</f>
        <v>#REF!</v>
      </c>
      <c r="BD172" s="81" t="e">
        <f>IF(+All!#REF!="UTEP",+All!#REF!,IF(+All!#REF!="UTEP",+All!#REF!,0))</f>
        <v>#REF!</v>
      </c>
      <c r="BE172" s="96" t="e">
        <f>IF(+All!#REF!="UTEP",+All!#REF!,IF(+All!#REF!="UTEP",+All!#REF!,0))</f>
        <v>#REF!</v>
      </c>
      <c r="BF172" s="96" t="e">
        <f>IF(+All!#REF!="UTEP",+All!#REF!,IF(+All!#REF!="UTEP",+All!#REF!,0))</f>
        <v>#REF!</v>
      </c>
      <c r="BG172" s="81" t="e">
        <f>IF(+All!#REF!="UTEP",+All!#REF!,IF(+All!#REF!="UTEP",+All!#REF!,0))</f>
        <v>#REF!</v>
      </c>
      <c r="BH172" s="96" t="e">
        <f>IF(+All!#REF!="UTEP",+All!#REF!,IF(+All!#REF!="UTEP",+All!#REF!,0))</f>
        <v>#REF!</v>
      </c>
      <c r="BI172" s="70" t="e">
        <f>IF(+All!#REF!="UTEP",+All!#REF!,IF(+All!#REF!="UTEP",+All!#REF!,0))</f>
        <v>#REF!</v>
      </c>
      <c r="BJ172" s="92" t="e">
        <f>IF(+All!#REF!="UTEP",+All!#REF!,IF(+All!#REF!="UTEP",+All!#REF!,0))</f>
        <v>#REF!</v>
      </c>
      <c r="BK172" s="93" t="e">
        <f>IF(+All!#REF!="UTEP",+All!#REF!,IF(+All!#REF!="UTEP",+All!#REF!,0))</f>
        <v>#REF!</v>
      </c>
    </row>
    <row r="173" spans="1:63" x14ac:dyDescent="0.8">
      <c r="B173" s="70"/>
      <c r="C173" s="94"/>
      <c r="D173" s="73"/>
      <c r="F173" s="1219" t="str">
        <f>F174</f>
        <v>UT San Antonio</v>
      </c>
      <c r="G173" s="1251"/>
      <c r="H173" s="1251"/>
      <c r="I173" s="1252"/>
      <c r="L173" s="78"/>
      <c r="M173" s="79"/>
      <c r="W173" s="74"/>
      <c r="AD173" s="77"/>
      <c r="AE173" s="74"/>
      <c r="AF173" s="77"/>
      <c r="AG173" s="74"/>
      <c r="AH173" s="77"/>
      <c r="AI173" s="74"/>
      <c r="AJ173" s="77"/>
      <c r="AK173" s="74"/>
      <c r="AQ173" s="480"/>
      <c r="AR173" s="482"/>
      <c r="AS173" s="483"/>
      <c r="AT173" s="483"/>
      <c r="AU173" s="482"/>
      <c r="AV173" s="483"/>
      <c r="AW173" s="484"/>
      <c r="AX173" s="483"/>
      <c r="AY173" s="88"/>
      <c r="AZ173" s="89"/>
      <c r="BA173" s="90"/>
      <c r="BB173" s="90"/>
      <c r="BC173" s="91"/>
      <c r="BD173" s="482"/>
      <c r="BE173" s="483"/>
      <c r="BF173" s="483"/>
      <c r="BG173" s="482"/>
      <c r="BH173" s="483"/>
      <c r="BI173" s="484"/>
    </row>
    <row r="174" spans="1:63" x14ac:dyDescent="0.8">
      <c r="A174" s="70">
        <f>IF(+All!$F47="UT San Antonio",+All!A47,IF(+All!$H47="UT San Antonio",+All!A47,0))</f>
        <v>1</v>
      </c>
      <c r="B174" s="480" t="str">
        <f>IF(+All!$F47="UT San Antonio",+All!B47,IF(+All!$H47="UT San Antonio",+All!B47,0))</f>
        <v>Sat</v>
      </c>
      <c r="C174" s="72">
        <f>IF(+All!$F47="UT San Antonio",+All!C47,IF(+All!$H47="UT San Antonio",+All!C47,0))</f>
        <v>44443</v>
      </c>
      <c r="D174" s="73">
        <f>IF(+All!$F47="UT San Antonio",+All!D47,IF(+All!$H47="UT San Antonio",+All!D47,0))</f>
        <v>0.8125</v>
      </c>
      <c r="E174" s="707" t="str">
        <f>IF(+All!$F47="UT San Antonio",+All!E47,IF(+All!$H47="UT San Antonio",+All!E47,0))</f>
        <v>BTN</v>
      </c>
      <c r="F174" s="75" t="str">
        <f>IF(+All!$F47="UT San Antonio",+All!F47,IF(+All!$H47="UT San Antonio",+All!F47,0))</f>
        <v>UT San Antonio</v>
      </c>
      <c r="G174" s="76" t="str">
        <f>IF(+All!$F47="UT San Antonio",+All!G47,IF(+All!$H47="UT San Antonio",+All!G47,0))</f>
        <v>CUSA</v>
      </c>
      <c r="H174" s="75" t="str">
        <f>IF(+All!$F47="UT San Antonio",+All!H47,IF(+All!$H47="UT San Antonio",+All!H47,0))</f>
        <v>Illinois</v>
      </c>
      <c r="I174" s="76" t="str">
        <f>IF(+All!$F47="UT San Antonio",+All!I47,IF(+All!$H47="UT San Antonio",+All!I47,0))</f>
        <v>B10</v>
      </c>
      <c r="J174" s="706" t="str">
        <f>IF(+All!$F47="UT San Antonio",+All!J47,IF(+All!$H47="UT San Antonio",+All!J47,0))</f>
        <v>Illinois</v>
      </c>
      <c r="K174" s="707" t="str">
        <f>IF(+All!$F47="UT San Antonio",+All!K47,IF(+All!$H47="UT San Antonio",+All!K47,0))</f>
        <v>UT San Antonio</v>
      </c>
      <c r="L174" s="78">
        <f>IF(+All!$F47="UT San Antonio",+All!L47,IF(+All!$H47="UT San Antonio",+All!L47,0))</f>
        <v>6</v>
      </c>
      <c r="M174" s="79">
        <f>IF(+All!$F47="UT San Antonio",+All!M47,IF(+All!$H47="UT San Antonio",+All!M47,0))</f>
        <v>49</v>
      </c>
      <c r="N174" s="706" t="str">
        <f>IF(+All!$F47="UT San Antonio",+All!N47,IF(+All!$H47="UT San Antonio",+All!N47,0))</f>
        <v>UT San Antonio</v>
      </c>
      <c r="O174" s="708">
        <f>IF(+All!$F47="UT San Antonio",+All!O47,IF(+All!$H47="UT San Antonio",+All!O47,0))</f>
        <v>37</v>
      </c>
      <c r="P174" s="708" t="str">
        <f>IF(+All!$F47="UT San Antonio",+All!P47,IF(+All!$H47="UT San Antonio",+All!P47,0))</f>
        <v>Illinois</v>
      </c>
      <c r="Q174" s="707">
        <f>IF(+All!$F47="UT San Antonio",+All!Q47,IF(+All!$H47="UT San Antonio",+All!Q47,0))</f>
        <v>30</v>
      </c>
      <c r="R174" s="706" t="str">
        <f>IF(+All!$F47="UT San Antonio",+All!R47,IF(+All!$H47="UT San Antonio",+All!R47,0))</f>
        <v>UT San Antonio</v>
      </c>
      <c r="S174" s="708" t="str">
        <f>IF(+All!$F47="UT San Antonio",+All!S47,IF(+All!$H47="UT San Antonio",+All!S47,0))</f>
        <v>Illinois</v>
      </c>
      <c r="T174" s="706" t="str">
        <f>IF(+All!$F47="UT San Antonio",+All!T47,IF(+All!$H47="UT San Antonio",+All!T47,0))</f>
        <v>Illinois</v>
      </c>
      <c r="U174" s="707" t="str">
        <f>IF(+All!$F47="UT San Antonio",+All!U47,IF(+All!$H47="UT San Antonio",+All!U47,0))</f>
        <v>L</v>
      </c>
      <c r="V174" s="706"/>
      <c r="W174" s="707"/>
      <c r="X174" s="706"/>
      <c r="Y174" s="707"/>
      <c r="Z174" s="706"/>
      <c r="AA174" s="707"/>
      <c r="AB174" s="706"/>
      <c r="AC174" s="707"/>
      <c r="AD174" s="706"/>
      <c r="AE174" s="707"/>
      <c r="AF174" s="706"/>
      <c r="AG174" s="707"/>
      <c r="AH174" s="706"/>
      <c r="AI174" s="707"/>
      <c r="AJ174" s="706"/>
      <c r="AK174" s="707"/>
      <c r="AQ174" s="480"/>
      <c r="AR174" s="482"/>
      <c r="AS174" s="483"/>
      <c r="AT174" s="483"/>
      <c r="AU174" s="482"/>
      <c r="AV174" s="483"/>
      <c r="AW174" s="484"/>
      <c r="AX174" s="483"/>
      <c r="AY174" s="88"/>
      <c r="AZ174" s="89"/>
      <c r="BA174" s="90"/>
      <c r="BB174" s="90"/>
      <c r="BC174" s="91"/>
      <c r="BD174" s="482"/>
      <c r="BE174" s="483"/>
      <c r="BF174" s="483"/>
      <c r="BG174" s="482"/>
      <c r="BH174" s="483"/>
      <c r="BI174" s="484"/>
    </row>
    <row r="175" spans="1:63" x14ac:dyDescent="0.8">
      <c r="A175" s="70">
        <f>IF(+All!$F140="UT San Antonio",+All!A140,IF(+All!$H140="UT San Antonio",+All!A140,0))</f>
        <v>2</v>
      </c>
      <c r="B175" s="480" t="str">
        <f>IF(+All!$F140="UT San Antonio",+All!B140,IF(+All!$H140="UT San Antonio",+All!B140,0))</f>
        <v>Sat</v>
      </c>
      <c r="C175" s="72">
        <f>IF(+All!$F140="UT San Antonio",+All!C140,IF(+All!$H140="UT San Antonio",+All!C140,0))</f>
        <v>44450</v>
      </c>
      <c r="D175" s="73">
        <f>IF(+All!$F140="UT San Antonio",+All!D140,IF(+All!$H140="UT San Antonio",+All!D140,0))</f>
        <v>0.75</v>
      </c>
      <c r="E175" s="707" t="str">
        <f>IF(+All!$F140="UT San Antonio",+All!E140,IF(+All!$H140="UT San Antonio",+All!E140,0))</f>
        <v>espn3</v>
      </c>
      <c r="F175" s="75" t="str">
        <f>IF(+All!$F140="UT San Antonio",+All!F140,IF(+All!$H140="UT San Antonio",+All!F140,0))</f>
        <v>1AA Lamar</v>
      </c>
      <c r="G175" s="76" t="str">
        <f>IF(+All!$F140="UT San Antonio",+All!G140,IF(+All!$H140="UT San Antonio",+All!G140,0))</f>
        <v>1AA</v>
      </c>
      <c r="H175" s="75" t="str">
        <f>IF(+All!$F140="UT San Antonio",+All!H140,IF(+All!$H140="UT San Antonio",+All!H140,0))</f>
        <v>UT San Antonio</v>
      </c>
      <c r="I175" s="76" t="str">
        <f>IF(+All!$F140="UT San Antonio",+All!I140,IF(+All!$H140="UT San Antonio",+All!I140,0))</f>
        <v>CUSA</v>
      </c>
      <c r="J175" s="706">
        <f>IF(+All!$F140="UT San Antonio",+All!J140,IF(+All!$H140="UT San Antonio",+All!J140,0))</f>
        <v>0</v>
      </c>
      <c r="K175" s="707">
        <f>IF(+All!$F140="UT San Antonio",+All!K140,IF(+All!$H140="UT San Antonio",+All!K140,0))</f>
        <v>0</v>
      </c>
      <c r="L175" s="78">
        <f>IF(+All!$F140="UT San Antonio",+All!L140,IF(+All!$H140="UT San Antonio",+All!L140,0))</f>
        <v>0</v>
      </c>
      <c r="M175" s="79">
        <f>IF(+All!$F140="UT San Antonio",+All!M140,IF(+All!$H140="UT San Antonio",+All!M140,0))</f>
        <v>0</v>
      </c>
      <c r="N175" s="706" t="str">
        <f>IF(+All!$F140="UT San Antonio",+All!N140,IF(+All!$H140="UT San Antonio",+All!N140,0))</f>
        <v>UT San Antonio</v>
      </c>
      <c r="O175" s="708">
        <f>IF(+All!$F140="UT San Antonio",+All!O140,IF(+All!$H140="UT San Antonio",+All!O140,0))</f>
        <v>54</v>
      </c>
      <c r="P175" s="708" t="str">
        <f>IF(+All!$F140="UT San Antonio",+All!P140,IF(+All!$H140="UT San Antonio",+All!P140,0))</f>
        <v>1AA Lamar</v>
      </c>
      <c r="Q175" s="707">
        <f>IF(+All!$F140="UT San Antonio",+All!Q140,IF(+All!$H140="UT San Antonio",+All!Q140,0))</f>
        <v>0</v>
      </c>
      <c r="R175" s="706">
        <f>IF(+All!$F140="UT San Antonio",+All!R140,IF(+All!$H140="UT San Antonio",+All!R140,0))</f>
        <v>0</v>
      </c>
      <c r="S175" s="708">
        <f>IF(+All!$F140="UT San Antonio",+All!S140,IF(+All!$H140="UT San Antonio",+All!S140,0))</f>
        <v>0</v>
      </c>
      <c r="T175" s="706">
        <f>IF(+All!$F140="UT San Antonio",+All!T140,IF(+All!$H140="UT San Antonio",+All!T140,0))</f>
        <v>0</v>
      </c>
      <c r="U175" s="707">
        <f>IF(+All!$F140="UT San Antonio",+All!U140,IF(+All!$H140="UT San Antonio",+All!U140,0))</f>
        <v>0</v>
      </c>
      <c r="V175" s="706">
        <f>IF(+All!$F85="UT San Antonio",+All!#REF!,IF(+All!$H85="UT San Antonio",+All!#REF!,0))</f>
        <v>0</v>
      </c>
      <c r="W175" s="707">
        <f>IF(+All!$F85="UT San Antonio",+All!#REF!,IF(+All!$H85="UT San Antonio",+All!#REF!,0))</f>
        <v>0</v>
      </c>
      <c r="X175" s="706">
        <f>IF(+All!$F85="UT San Antonio",+All!#REF!,IF(+All!$H85="UT San Antonio",+All!#REF!,0))</f>
        <v>0</v>
      </c>
      <c r="Y175" s="707">
        <f>IF(+All!$F85="UT San Antonio",+All!#REF!,IF(+All!$H85="UT San Antonio",+All!#REF!,0))</f>
        <v>0</v>
      </c>
      <c r="Z175" s="706">
        <f>IF(+All!$F85="UT San Antonio",+All!#REF!,IF(+All!$H85="UT San Antonio",+All!#REF!,0))</f>
        <v>0</v>
      </c>
      <c r="AA175" s="707">
        <f>IF(+All!$F85="UT San Antonio",+All!#REF!,IF(+All!$H85="UT San Antonio",+All!#REF!,0))</f>
        <v>0</v>
      </c>
      <c r="AB175" s="706">
        <f>IF(+All!$F85="UT San Antonio",+All!#REF!,IF(+All!$H85="UT San Antonio",+All!#REF!,0))</f>
        <v>0</v>
      </c>
      <c r="AC175" s="707">
        <f>IF(+All!$F85="UT San Antonio",+All!#REF!,IF(+All!$H85="UT San Antonio",+All!#REF!,0))</f>
        <v>0</v>
      </c>
      <c r="AD175" s="706">
        <f>IF(+All!$F85="UT San Antonio",+All!#REF!,IF(+All!$H85="UT San Antonio",+All!#REF!,0))</f>
        <v>0</v>
      </c>
      <c r="AE175" s="707">
        <f>IF(+All!$F85="UT San Antonio",+All!#REF!,IF(+All!$H85="UT San Antonio",+All!#REF!,0))</f>
        <v>0</v>
      </c>
      <c r="AF175" s="706">
        <f>IF(+All!$F85="UT San Antonio",+All!#REF!,IF(+All!$H85="UT San Antonio",+All!#REF!,0))</f>
        <v>0</v>
      </c>
      <c r="AG175" s="707">
        <f>IF(+All!$F85="UT San Antonio",+All!#REF!,IF(+All!$H85="UT San Antonio",+All!#REF!,0))</f>
        <v>0</v>
      </c>
      <c r="AH175" s="706">
        <f>IF(+All!$F85="UT San Antonio",+All!#REF!,IF(+All!$H85="UT San Antonio",+All!#REF!,0))</f>
        <v>0</v>
      </c>
      <c r="AI175" s="707">
        <f>IF(+All!$F85="UT San Antonio",+All!#REF!,IF(+All!$H85="UT San Antonio",+All!#REF!,0))</f>
        <v>0</v>
      </c>
      <c r="AJ175" s="706">
        <f>IF(+All!$F85="UT San Antonio",+All!#REF!,IF(+All!$H85="UT San Antonio",+All!#REF!,0))</f>
        <v>0</v>
      </c>
      <c r="AK175" s="707">
        <f>IF(+All!$F85="UT San Antonio",+All!#REF!,IF(+All!$H85="UT San Antonio",+All!#REF!,0))</f>
        <v>0</v>
      </c>
      <c r="AL175" s="81">
        <f>IF(+All!$F85="UT San Antonio",+All!V85,IF(+All!$H85="UT San Antonio",+All!V85,0))</f>
        <v>0</v>
      </c>
      <c r="AM175" s="82">
        <f>IF(+All!$F85="UT San Antonio",+All!W85,IF(+All!$H85="UT San Antonio",+All!W85,0))</f>
        <v>0</v>
      </c>
      <c r="AN175" s="81">
        <f>IF(+All!$F85="UT San Antonio",+All!X85,IF(+All!$H85="UT San Antonio",+All!X85,0))</f>
        <v>0</v>
      </c>
      <c r="AO175" s="83">
        <f>IF(+All!$F85="UT San Antonio",+All!Y85,IF(+All!$H85="UT San Antonio",+All!Y85,0))</f>
        <v>0</v>
      </c>
      <c r="AP175" s="84">
        <f>IF(+All!$F85="UT San Antonio",+All!Z85,IF(+All!$H85="UT San Antonio",+All!Z85,0))</f>
        <v>0</v>
      </c>
      <c r="AQ175" s="480">
        <f>IF(+All!$F85="UT San Antonio",+All!#REF!,IF(+All!$H85="UT San Antonio",+All!#REF!,0))</f>
        <v>0</v>
      </c>
      <c r="AR175" s="482">
        <f>IF(+All!$F85="UT San Antonio",+All!#REF!,IF(+All!$H85="UT San Antonio",+All!#REF!,0))</f>
        <v>0</v>
      </c>
      <c r="AS175" s="483">
        <f>IF(+All!$F85="UT San Antonio",+All!#REF!,IF(+All!$H85="UT San Antonio",+All!#REF!,0))</f>
        <v>0</v>
      </c>
      <c r="AT175" s="483">
        <f>IF(+All!$F85="UT San Antonio",+All!#REF!,IF(+All!$H85="UT San Antonio",+All!#REF!,0))</f>
        <v>0</v>
      </c>
      <c r="AU175" s="482">
        <f>IF(+All!$F85="UT San Antonio",+All!#REF!,IF(+All!$H85="UT San Antonio",+All!#REF!,0))</f>
        <v>0</v>
      </c>
      <c r="AV175" s="483">
        <f>IF(+All!$F85="UT San Antonio",+All!#REF!,IF(+All!$H85="UT San Antonio",+All!#REF!,0))</f>
        <v>0</v>
      </c>
      <c r="AW175" s="484">
        <f>IF(+All!$F85="UT San Antonio",+All!#REF!,IF(+All!$H85="UT San Antonio",+All!#REF!,0))</f>
        <v>0</v>
      </c>
      <c r="AX175" s="483">
        <f>IF(+All!$F85="UT San Antonio",+All!#REF!,IF(+All!$H85="UT San Antonio",+All!#REF!,0))</f>
        <v>0</v>
      </c>
      <c r="AY175" s="88">
        <f>IF(+All!$F85="UT San Antonio",+All!#REF!,IF(+All!$H85="UT San Antonio",+All!#REF!,0))</f>
        <v>0</v>
      </c>
      <c r="AZ175" s="89">
        <f>IF(+All!$F85="UT San Antonio",+All!#REF!,IF(+All!$H85="UT San Antonio",+All!#REF!,0))</f>
        <v>0</v>
      </c>
      <c r="BA175" s="90">
        <f>IF(+All!$F85="UT San Antonio",+All!#REF!,IF(+All!$H85="UT San Antonio",+All!#REF!,0))</f>
        <v>0</v>
      </c>
      <c r="BB175" s="90">
        <f>IF(+All!$F85="UT San Antonio",+All!#REF!,IF(+All!$H85="UT San Antonio",+All!#REF!,0))</f>
        <v>0</v>
      </c>
      <c r="BC175" s="91">
        <f>IF(+All!$F85="UT San Antonio",+All!#REF!,IF(+All!$H85="UT San Antonio",+All!#REF!,0))</f>
        <v>0</v>
      </c>
      <c r="BD175" s="482">
        <f>IF(+All!$F85="UT San Antonio",+All!#REF!,IF(+All!$H85="UT San Antonio",+All!#REF!,0))</f>
        <v>0</v>
      </c>
      <c r="BE175" s="483">
        <f>IF(+All!$F85="UT San Antonio",+All!#REF!,IF(+All!$H85="UT San Antonio",+All!#REF!,0))</f>
        <v>0</v>
      </c>
      <c r="BF175" s="483">
        <f>IF(+All!$F85="UT San Antonio",+All!#REF!,IF(+All!$H85="UT San Antonio",+All!#REF!,0))</f>
        <v>0</v>
      </c>
      <c r="BG175" s="482">
        <f>IF(+All!$F85="UT San Antonio",+All!#REF!,IF(+All!$H85="UT San Antonio",+All!#REF!,0))</f>
        <v>0</v>
      </c>
      <c r="BH175" s="483">
        <f>IF(+All!$F85="UT San Antonio",+All!#REF!,IF(+All!$H85="UT San Antonio",+All!#REF!,0))</f>
        <v>0</v>
      </c>
      <c r="BI175" s="484">
        <f>IF(+All!$F85="UT San Antonio",+All!#REF!,IF(+All!$H85="UT San Antonio",+All!#REF!,0))</f>
        <v>0</v>
      </c>
      <c r="BJ175" s="92">
        <f>IF(+All!$F85="UT San Antonio",+All!#REF!,IF(+All!$H85="UT San Antonio",+All!#REF!,0))</f>
        <v>0</v>
      </c>
      <c r="BK175" s="93">
        <f>IF(+All!$F85="UT San Antonio",+All!#REF!,IF(+All!$H85="UT San Antonio",+All!#REF!,0))</f>
        <v>0</v>
      </c>
    </row>
    <row r="176" spans="1:63" x14ac:dyDescent="0.8">
      <c r="A176" s="70">
        <f>IF(+All!$F210="UT San Antonio",+All!A210,IF(+All!$H210="UT San Antonio",+All!A210,0))</f>
        <v>3</v>
      </c>
      <c r="B176" s="480" t="str">
        <f>IF(+All!$F210="UT San Antonio",+All!B210,IF(+All!$H210="UT San Antonio",+All!B210,0))</f>
        <v>Sat</v>
      </c>
      <c r="C176" s="72">
        <f>IF(+All!$F210="UT San Antonio",+All!C210,IF(+All!$H210="UT San Antonio",+All!C210,0))</f>
        <v>44457</v>
      </c>
      <c r="D176" s="73">
        <f>IF(+All!$F210="UT San Antonio",+All!D210,IF(+All!$H210="UT San Antonio",+All!D210,0))</f>
        <v>0.75</v>
      </c>
      <c r="E176" s="707">
        <f>IF(+All!$F210="UT San Antonio",+All!E210,IF(+All!$H210="UT San Antonio",+All!E210,0))</f>
        <v>0</v>
      </c>
      <c r="F176" s="75" t="str">
        <f>IF(+All!$F210="UT San Antonio",+All!F210,IF(+All!$H210="UT San Antonio",+All!F210,0))</f>
        <v>Middle Tenn St</v>
      </c>
      <c r="G176" s="76" t="str">
        <f>IF(+All!$F210="UT San Antonio",+All!G210,IF(+All!$H210="UT San Antonio",+All!G210,0))</f>
        <v>CUSA</v>
      </c>
      <c r="H176" s="75" t="str">
        <f>IF(+All!$F210="UT San Antonio",+All!H210,IF(+All!$H210="UT San Antonio",+All!H210,0))</f>
        <v>UT San Antonio</v>
      </c>
      <c r="I176" s="76" t="str">
        <f>IF(+All!$F210="UT San Antonio",+All!I210,IF(+All!$H210="UT San Antonio",+All!I210,0))</f>
        <v>CUSA</v>
      </c>
      <c r="J176" s="706" t="str">
        <f>IF(+All!$F210="UT San Antonio",+All!J210,IF(+All!$H210="UT San Antonio",+All!J210,0))</f>
        <v>UT San Antonio</v>
      </c>
      <c r="K176" s="707" t="str">
        <f>IF(+All!$F210="UT San Antonio",+All!K210,IF(+All!$H210="UT San Antonio",+All!K210,0))</f>
        <v>Middle Tenn St</v>
      </c>
      <c r="L176" s="78">
        <f>IF(+All!$F210="UT San Antonio",+All!L210,IF(+All!$H210="UT San Antonio",+All!L210,0))</f>
        <v>12.5</v>
      </c>
      <c r="M176" s="79">
        <f>IF(+All!$F210="UT San Antonio",+All!M210,IF(+All!$H210="UT San Antonio",+All!M210,0))</f>
        <v>59.5</v>
      </c>
      <c r="N176" s="706" t="str">
        <f>IF(+All!$F210="UT San Antonio",+All!N210,IF(+All!$H210="UT San Antonio",+All!N210,0))</f>
        <v>UT San Antonio</v>
      </c>
      <c r="O176" s="708">
        <f>IF(+All!$F210="UT San Antonio",+All!O210,IF(+All!$H210="UT San Antonio",+All!O210,0))</f>
        <v>27</v>
      </c>
      <c r="P176" s="708" t="str">
        <f>IF(+All!$F210="UT San Antonio",+All!P210,IF(+All!$H210="UT San Antonio",+All!P210,0))</f>
        <v>Middle Tenn St</v>
      </c>
      <c r="Q176" s="707">
        <f>IF(+All!$F210="UT San Antonio",+All!Q210,IF(+All!$H210="UT San Antonio",+All!Q210,0))</f>
        <v>13</v>
      </c>
      <c r="R176" s="706" t="str">
        <f>IF(+All!$F210="UT San Antonio",+All!R210,IF(+All!$H210="UT San Antonio",+All!R210,0))</f>
        <v>UT San Antonio</v>
      </c>
      <c r="S176" s="708" t="str">
        <f>IF(+All!$F210="UT San Antonio",+All!S210,IF(+All!$H210="UT San Antonio",+All!S210,0))</f>
        <v>Middle Tenn St</v>
      </c>
      <c r="T176" s="706" t="str">
        <f>IF(+All!$F210="UT San Antonio",+All!T210,IF(+All!$H210="UT San Antonio",+All!T210,0))</f>
        <v>UT San Antonio</v>
      </c>
      <c r="U176" s="707" t="str">
        <f>IF(+All!$F210="UT San Antonio",+All!U210,IF(+All!$H210="UT San Antonio",+All!U210,0))</f>
        <v>W</v>
      </c>
      <c r="V176" s="706" t="e">
        <f>IF(+All!#REF!="UT San Antonio",+All!#REF!,IF(+All!#REF!="UT San Antonio",+All!#REF!,0))</f>
        <v>#REF!</v>
      </c>
      <c r="W176" s="707" t="e">
        <f>IF(+All!#REF!="UT San Antonio",+All!#REF!,IF(+All!#REF!="UT San Antonio",+All!#REF!,0))</f>
        <v>#REF!</v>
      </c>
      <c r="X176" s="706" t="e">
        <f>IF(+All!#REF!="UT San Antonio",+All!#REF!,IF(+All!#REF!="UT San Antonio",+All!#REF!,0))</f>
        <v>#REF!</v>
      </c>
      <c r="Y176" s="707" t="e">
        <f>IF(+All!#REF!="UT San Antonio",+All!#REF!,IF(+All!#REF!="UT San Antonio",+All!#REF!,0))</f>
        <v>#REF!</v>
      </c>
      <c r="Z176" s="706" t="e">
        <f>IF(+All!#REF!="UT San Antonio",+All!#REF!,IF(+All!#REF!="UT San Antonio",+All!#REF!,0))</f>
        <v>#REF!</v>
      </c>
      <c r="AA176" s="707" t="e">
        <f>IF(+All!#REF!="UT San Antonio",+All!#REF!,IF(+All!#REF!="UT San Antonio",+All!#REF!,0))</f>
        <v>#REF!</v>
      </c>
      <c r="AB176" s="706" t="e">
        <f>IF(+All!#REF!="UT San Antonio",+All!#REF!,IF(+All!#REF!="UT San Antonio",+All!#REF!,0))</f>
        <v>#REF!</v>
      </c>
      <c r="AC176" s="707" t="e">
        <f>IF(+All!#REF!="UT San Antonio",+All!#REF!,IF(+All!#REF!="UT San Antonio",+All!#REF!,0))</f>
        <v>#REF!</v>
      </c>
      <c r="AD176" s="706" t="e">
        <f>IF(+All!#REF!="UT San Antonio",+All!#REF!,IF(+All!#REF!="UT San Antonio",+All!#REF!,0))</f>
        <v>#REF!</v>
      </c>
      <c r="AE176" s="707" t="e">
        <f>IF(+All!#REF!="UT San Antonio",+All!#REF!,IF(+All!#REF!="UT San Antonio",+All!#REF!,0))</f>
        <v>#REF!</v>
      </c>
      <c r="AF176" s="706" t="e">
        <f>IF(+All!#REF!="UT San Antonio",+All!#REF!,IF(+All!#REF!="UT San Antonio",+All!#REF!,0))</f>
        <v>#REF!</v>
      </c>
      <c r="AG176" s="707" t="e">
        <f>IF(+All!#REF!="UT San Antonio",+All!#REF!,IF(+All!#REF!="UT San Antonio",+All!#REF!,0))</f>
        <v>#REF!</v>
      </c>
      <c r="AH176" s="706" t="e">
        <f>IF(+All!#REF!="UT San Antonio",+All!#REF!,IF(+All!#REF!="UT San Antonio",+All!#REF!,0))</f>
        <v>#REF!</v>
      </c>
      <c r="AI176" s="707" t="e">
        <f>IF(+All!#REF!="UT San Antonio",+All!#REF!,IF(+All!#REF!="UT San Antonio",+All!#REF!,0))</f>
        <v>#REF!</v>
      </c>
      <c r="AJ176" s="706" t="e">
        <f>IF(+All!#REF!="UT San Antonio",+All!#REF!,IF(+All!#REF!="UT San Antonio",+All!#REF!,0))</f>
        <v>#REF!</v>
      </c>
      <c r="AK176" s="707" t="e">
        <f>IF(+All!#REF!="UT San Antonio",+All!#REF!,IF(+All!#REF!="UT San Antonio",+All!#REF!,0))</f>
        <v>#REF!</v>
      </c>
      <c r="AL176" s="81" t="e">
        <f>IF(+All!#REF!="UT San Antonio",+All!#REF!,IF(+All!#REF!="UT San Antonio",+All!#REF!,0))</f>
        <v>#REF!</v>
      </c>
      <c r="AM176" s="82" t="e">
        <f>IF(+All!#REF!="UT San Antonio",+All!#REF!,IF(+All!#REF!="UT San Antonio",+All!#REF!,0))</f>
        <v>#REF!</v>
      </c>
      <c r="AN176" s="81" t="e">
        <f>IF(+All!#REF!="UT San Antonio",+All!#REF!,IF(+All!#REF!="UT San Antonio",+All!#REF!,0))</f>
        <v>#REF!</v>
      </c>
      <c r="AO176" s="83" t="e">
        <f>IF(+All!#REF!="UT San Antonio",+All!#REF!,IF(+All!#REF!="UT San Antonio",+All!#REF!,0))</f>
        <v>#REF!</v>
      </c>
      <c r="AP176" s="84" t="e">
        <f>IF(+All!#REF!="UT San Antonio",+All!#REF!,IF(+All!#REF!="UT San Antonio",+All!#REF!,0))</f>
        <v>#REF!</v>
      </c>
      <c r="AQ176" s="480" t="e">
        <f>IF(+All!#REF!="UT San Antonio",+All!#REF!,IF(+All!#REF!="UT San Antonio",+All!#REF!,0))</f>
        <v>#REF!</v>
      </c>
      <c r="AR176" s="482" t="e">
        <f>IF(+All!#REF!="UT San Antonio",+All!#REF!,IF(+All!#REF!="UT San Antonio",+All!#REF!,0))</f>
        <v>#REF!</v>
      </c>
      <c r="AS176" s="483" t="e">
        <f>IF(+All!#REF!="UT San Antonio",+All!#REF!,IF(+All!#REF!="UT San Antonio",+All!#REF!,0))</f>
        <v>#REF!</v>
      </c>
      <c r="AT176" s="483" t="e">
        <f>IF(+All!#REF!="UT San Antonio",+All!#REF!,IF(+All!#REF!="UT San Antonio",+All!#REF!,0))</f>
        <v>#REF!</v>
      </c>
      <c r="AU176" s="482" t="e">
        <f>IF(+All!#REF!="UT San Antonio",+All!#REF!,IF(+All!#REF!="UT San Antonio",+All!#REF!,0))</f>
        <v>#REF!</v>
      </c>
      <c r="AV176" s="483" t="e">
        <f>IF(+All!#REF!="UT San Antonio",+All!#REF!,IF(+All!#REF!="UT San Antonio",+All!#REF!,0))</f>
        <v>#REF!</v>
      </c>
      <c r="AW176" s="484" t="e">
        <f>IF(+All!#REF!="UT San Antonio",+All!#REF!,IF(+All!#REF!="UT San Antonio",+All!#REF!,0))</f>
        <v>#REF!</v>
      </c>
      <c r="AX176" s="483" t="e">
        <f>IF(+All!#REF!="UT San Antonio",+All!#REF!,IF(+All!#REF!="UT San Antonio",+All!#REF!,0))</f>
        <v>#REF!</v>
      </c>
      <c r="AY176" s="88" t="e">
        <f>IF(+All!#REF!="UT San Antonio",+All!#REF!,IF(+All!#REF!="UT San Antonio",+All!#REF!,0))</f>
        <v>#REF!</v>
      </c>
      <c r="AZ176" s="89" t="e">
        <f>IF(+All!#REF!="UT San Antonio",+All!#REF!,IF(+All!#REF!="UT San Antonio",+All!#REF!,0))</f>
        <v>#REF!</v>
      </c>
      <c r="BA176" s="90" t="e">
        <f>IF(+All!#REF!="UT San Antonio",+All!#REF!,IF(+All!#REF!="UT San Antonio",+All!#REF!,0))</f>
        <v>#REF!</v>
      </c>
      <c r="BB176" s="90" t="e">
        <f>IF(+All!#REF!="UT San Antonio",+All!#REF!,IF(+All!#REF!="UT San Antonio",+All!#REF!,0))</f>
        <v>#REF!</v>
      </c>
      <c r="BC176" s="91" t="e">
        <f>IF(+All!#REF!="UT San Antonio",+All!#REF!,IF(+All!#REF!="UT San Antonio",+All!#REF!,0))</f>
        <v>#REF!</v>
      </c>
      <c r="BD176" s="482" t="e">
        <f>IF(+All!#REF!="UT San Antonio",+All!#REF!,IF(+All!#REF!="UT San Antonio",+All!#REF!,0))</f>
        <v>#REF!</v>
      </c>
      <c r="BE176" s="483" t="e">
        <f>IF(+All!#REF!="UT San Antonio",+All!#REF!,IF(+All!#REF!="UT San Antonio",+All!#REF!,0))</f>
        <v>#REF!</v>
      </c>
      <c r="BF176" s="483" t="e">
        <f>IF(+All!#REF!="UT San Antonio",+All!#REF!,IF(+All!#REF!="UT San Antonio",+All!#REF!,0))</f>
        <v>#REF!</v>
      </c>
      <c r="BG176" s="482" t="e">
        <f>IF(+All!#REF!="UT San Antonio",+All!#REF!,IF(+All!#REF!="UT San Antonio",+All!#REF!,0))</f>
        <v>#REF!</v>
      </c>
      <c r="BH176" s="483" t="e">
        <f>IF(+All!#REF!="UT San Antonio",+All!#REF!,IF(+All!#REF!="UT San Antonio",+All!#REF!,0))</f>
        <v>#REF!</v>
      </c>
      <c r="BI176" s="484" t="e">
        <f>IF(+All!#REF!="UT San Antonio",+All!#REF!,IF(+All!#REF!="UT San Antonio",+All!#REF!,0))</f>
        <v>#REF!</v>
      </c>
      <c r="BJ176" s="92" t="e">
        <f>IF(+All!#REF!="UT San Antonio",+All!#REF!,IF(+All!#REF!="UT San Antonio",+All!#REF!,0))</f>
        <v>#REF!</v>
      </c>
      <c r="BK176" s="93" t="e">
        <f>IF(+All!#REF!="UT San Antonio",+All!#REF!,IF(+All!#REF!="UT San Antonio",+All!#REF!,0))</f>
        <v>#REF!</v>
      </c>
    </row>
    <row r="177" spans="1:63" x14ac:dyDescent="0.8">
      <c r="A177" s="70">
        <f>IF(+All!$F263="UT San Antonio",+All!A263,IF(+All!$H263="UT San Antonio",+All!A263,0))</f>
        <v>4</v>
      </c>
      <c r="B177" s="480" t="str">
        <f>IF(+All!$F263="UT San Antonio",+All!B263,IF(+All!$H263="UT San Antonio",+All!B263,0))</f>
        <v>Sat</v>
      </c>
      <c r="C177" s="72">
        <f>IF(+All!$F263="UT San Antonio",+All!C263,IF(+All!$H263="UT San Antonio",+All!C263,0))</f>
        <v>44464</v>
      </c>
      <c r="D177" s="73">
        <f>IF(+All!$F263="UT San Antonio",+All!D263,IF(+All!$H263="UT San Antonio",+All!D263,0))</f>
        <v>0.64583333333333337</v>
      </c>
      <c r="E177" s="707" t="str">
        <f>IF(+All!$F263="UT San Antonio",+All!E263,IF(+All!$H263="UT San Antonio",+All!E263,0))</f>
        <v>ESPNIU</v>
      </c>
      <c r="F177" s="75" t="str">
        <f>IF(+All!$F263="UT San Antonio",+All!F263,IF(+All!$H263="UT San Antonio",+All!F263,0))</f>
        <v>UT San Antonio</v>
      </c>
      <c r="G177" s="76" t="str">
        <f>IF(+All!$F263="UT San Antonio",+All!G263,IF(+All!$H263="UT San Antonio",+All!G263,0))</f>
        <v>CUSA</v>
      </c>
      <c r="H177" s="75" t="str">
        <f>IF(+All!$F263="UT San Antonio",+All!H263,IF(+All!$H263="UT San Antonio",+All!H263,0))</f>
        <v>Memphis</v>
      </c>
      <c r="I177" s="76" t="str">
        <f>IF(+All!$F263="UT San Antonio",+All!I263,IF(+All!$H263="UT San Antonio",+All!I263,0))</f>
        <v>AAC</v>
      </c>
      <c r="J177" s="706" t="str">
        <f>IF(+All!$F263="UT San Antonio",+All!J263,IF(+All!$H263="UT San Antonio",+All!J263,0))</f>
        <v>Memphis</v>
      </c>
      <c r="K177" s="707" t="str">
        <f>IF(+All!$F263="UT San Antonio",+All!K263,IF(+All!$H263="UT San Antonio",+All!K263,0))</f>
        <v>UT San Antonio</v>
      </c>
      <c r="L177" s="78">
        <f>IF(+All!$F263="UT San Antonio",+All!L263,IF(+All!$H263="UT San Antonio",+All!L263,0))</f>
        <v>3</v>
      </c>
      <c r="M177" s="79">
        <f>IF(+All!$F263="UT San Antonio",+All!M263,IF(+All!$H263="UT San Antonio",+All!M263,0))</f>
        <v>68</v>
      </c>
      <c r="N177" s="706" t="str">
        <f>IF(+All!$F263="UT San Antonio",+All!N263,IF(+All!$H263="UT San Antonio",+All!N263,0))</f>
        <v>UT San Antonio</v>
      </c>
      <c r="O177" s="708">
        <f>IF(+All!$F263="UT San Antonio",+All!O263,IF(+All!$H263="UT San Antonio",+All!O263,0))</f>
        <v>31</v>
      </c>
      <c r="P177" s="708" t="str">
        <f>IF(+All!$F263="UT San Antonio",+All!P263,IF(+All!$H263="UT San Antonio",+All!P263,0))</f>
        <v>Memphis</v>
      </c>
      <c r="Q177" s="707">
        <f>IF(+All!$F263="UT San Antonio",+All!Q263,IF(+All!$H263="UT San Antonio",+All!Q263,0))</f>
        <v>28</v>
      </c>
      <c r="R177" s="706" t="str">
        <f>IF(+All!$F263="UT San Antonio",+All!R263,IF(+All!$H263="UT San Antonio",+All!R263,0))</f>
        <v>UT San Antonio</v>
      </c>
      <c r="S177" s="708" t="str">
        <f>IF(+All!$F263="UT San Antonio",+All!S263,IF(+All!$H263="UT San Antonio",+All!S263,0))</f>
        <v>Memphis</v>
      </c>
      <c r="T177" s="706" t="str">
        <f>IF(+All!$F263="UT San Antonio",+All!T263,IF(+All!$H263="UT San Antonio",+All!T263,0))</f>
        <v>Memphis</v>
      </c>
      <c r="U177" s="707" t="str">
        <f>IF(+All!$F263="UT San Antonio",+All!U263,IF(+All!$H263="UT San Antonio",+All!U263,0))</f>
        <v>L</v>
      </c>
      <c r="V177" s="706">
        <f>IF(+All!$F187="UT San Antonio",+All!#REF!,IF(+All!$H187="UT San Antonio",+All!#REF!,0))</f>
        <v>0</v>
      </c>
      <c r="W177" s="707">
        <f>IF(+All!$F187="UT San Antonio",+All!#REF!,IF(+All!$H187="UT San Antonio",+All!#REF!,0))</f>
        <v>0</v>
      </c>
      <c r="X177" s="706">
        <f>IF(+All!$F187="UT San Antonio",+All!#REF!,IF(+All!$H187="UT San Antonio",+All!#REF!,0))</f>
        <v>0</v>
      </c>
      <c r="Y177" s="707">
        <f>IF(+All!$F187="UT San Antonio",+All!#REF!,IF(+All!$H187="UT San Antonio",+All!#REF!,0))</f>
        <v>0</v>
      </c>
      <c r="Z177" s="706">
        <f>IF(+All!$F187="UT San Antonio",+All!#REF!,IF(+All!$H187="UT San Antonio",+All!#REF!,0))</f>
        <v>0</v>
      </c>
      <c r="AA177" s="707">
        <f>IF(+All!$F187="UT San Antonio",+All!#REF!,IF(+All!$H187="UT San Antonio",+All!#REF!,0))</f>
        <v>0</v>
      </c>
      <c r="AB177" s="706">
        <f>IF(+All!$F187="UT San Antonio",+All!#REF!,IF(+All!$H187="UT San Antonio",+All!#REF!,0))</f>
        <v>0</v>
      </c>
      <c r="AC177" s="707">
        <f>IF(+All!$F187="UT San Antonio",+All!#REF!,IF(+All!$H187="UT San Antonio",+All!#REF!,0))</f>
        <v>0</v>
      </c>
      <c r="AD177" s="706">
        <f>IF(+All!$F187="UT San Antonio",+All!#REF!,IF(+All!$H187="UT San Antonio",+All!#REF!,0))</f>
        <v>0</v>
      </c>
      <c r="AE177" s="707">
        <f>IF(+All!$F187="UT San Antonio",+All!#REF!,IF(+All!$H187="UT San Antonio",+All!#REF!,0))</f>
        <v>0</v>
      </c>
      <c r="AF177" s="706">
        <f>IF(+All!$F187="UT San Antonio",+All!#REF!,IF(+All!$H187="UT San Antonio",+All!#REF!,0))</f>
        <v>0</v>
      </c>
      <c r="AG177" s="707">
        <f>IF(+All!$F187="UT San Antonio",+All!#REF!,IF(+All!$H187="UT San Antonio",+All!#REF!,0))</f>
        <v>0</v>
      </c>
      <c r="AH177" s="706">
        <f>IF(+All!$F187="UT San Antonio",+All!#REF!,IF(+All!$H187="UT San Antonio",+All!#REF!,0))</f>
        <v>0</v>
      </c>
      <c r="AI177" s="707">
        <f>IF(+All!$F187="UT San Antonio",+All!#REF!,IF(+All!$H187="UT San Antonio",+All!#REF!,0))</f>
        <v>0</v>
      </c>
      <c r="AJ177" s="706">
        <f>IF(+All!$F187="UT San Antonio",+All!#REF!,IF(+All!$H187="UT San Antonio",+All!#REF!,0))</f>
        <v>0</v>
      </c>
      <c r="AK177" s="707">
        <f>IF(+All!$F187="UT San Antonio",+All!#REF!,IF(+All!$H187="UT San Antonio",+All!#REF!,0))</f>
        <v>0</v>
      </c>
      <c r="AL177" s="81">
        <f>IF(+All!$F187="UT San Antonio",+All!V187,IF(+All!$H187="UT San Antonio",+All!V187,0))</f>
        <v>0</v>
      </c>
      <c r="AM177" s="82">
        <f>IF(+All!$F187="UT San Antonio",+All!W187,IF(+All!$H187="UT San Antonio",+All!W187,0))</f>
        <v>0</v>
      </c>
      <c r="AN177" s="81">
        <f>IF(+All!$F187="UT San Antonio",+All!X187,IF(+All!$H187="UT San Antonio",+All!X187,0))</f>
        <v>0</v>
      </c>
      <c r="AO177" s="83">
        <f>IF(+All!$F187="UT San Antonio",+All!Y187,IF(+All!$H187="UT San Antonio",+All!Y187,0))</f>
        <v>0</v>
      </c>
      <c r="AP177" s="84">
        <f>IF(+All!$F187="UT San Antonio",+All!Z187,IF(+All!$H187="UT San Antonio",+All!Z187,0))</f>
        <v>0</v>
      </c>
      <c r="AQ177" s="480">
        <f>IF(+All!$F187="UT San Antonio",+All!#REF!,IF(+All!$H187="UT San Antonio",+All!#REF!,0))</f>
        <v>0</v>
      </c>
      <c r="AR177" s="482">
        <f>IF(+All!$F187="UT San Antonio",+All!#REF!,IF(+All!$H187="UT San Antonio",+All!#REF!,0))</f>
        <v>0</v>
      </c>
      <c r="AS177" s="483">
        <f>IF(+All!$F187="UT San Antonio",+All!#REF!,IF(+All!$H187="UT San Antonio",+All!#REF!,0))</f>
        <v>0</v>
      </c>
      <c r="AT177" s="483">
        <f>IF(+All!$F187="UT San Antonio",+All!#REF!,IF(+All!$H187="UT San Antonio",+All!#REF!,0))</f>
        <v>0</v>
      </c>
      <c r="AU177" s="482">
        <f>IF(+All!$F187="UT San Antonio",+All!#REF!,IF(+All!$H187="UT San Antonio",+All!#REF!,0))</f>
        <v>0</v>
      </c>
      <c r="AV177" s="483">
        <f>IF(+All!$F187="UT San Antonio",+All!#REF!,IF(+All!$H187="UT San Antonio",+All!#REF!,0))</f>
        <v>0</v>
      </c>
      <c r="AW177" s="484">
        <f>IF(+All!$F187="UT San Antonio",+All!#REF!,IF(+All!$H187="UT San Antonio",+All!#REF!,0))</f>
        <v>0</v>
      </c>
      <c r="AX177" s="483">
        <f>IF(+All!$F187="UT San Antonio",+All!#REF!,IF(+All!$H187="UT San Antonio",+All!#REF!,0))</f>
        <v>0</v>
      </c>
      <c r="AY177" s="88">
        <f>IF(+All!$F187="UT San Antonio",+All!#REF!,IF(+All!$H187="UT San Antonio",+All!#REF!,0))</f>
        <v>0</v>
      </c>
      <c r="AZ177" s="89">
        <f>IF(+All!$F187="UT San Antonio",+All!#REF!,IF(+All!$H187="UT San Antonio",+All!#REF!,0))</f>
        <v>0</v>
      </c>
      <c r="BA177" s="90">
        <f>IF(+All!$F187="UT San Antonio",+All!#REF!,IF(+All!$H187="UT San Antonio",+All!#REF!,0))</f>
        <v>0</v>
      </c>
      <c r="BB177" s="90">
        <f>IF(+All!$F187="UT San Antonio",+All!#REF!,IF(+All!$H187="UT San Antonio",+All!#REF!,0))</f>
        <v>0</v>
      </c>
      <c r="BC177" s="91">
        <f>IF(+All!$F187="UT San Antonio",+All!#REF!,IF(+All!$H187="UT San Antonio",+All!#REF!,0))</f>
        <v>0</v>
      </c>
      <c r="BD177" s="482">
        <f>IF(+All!$F187="UT San Antonio",+All!#REF!,IF(+All!$H187="UT San Antonio",+All!#REF!,0))</f>
        <v>0</v>
      </c>
      <c r="BE177" s="483">
        <f>IF(+All!$F187="UT San Antonio",+All!#REF!,IF(+All!$H187="UT San Antonio",+All!#REF!,0))</f>
        <v>0</v>
      </c>
      <c r="BF177" s="483">
        <f>IF(+All!$F187="UT San Antonio",+All!#REF!,IF(+All!$H187="UT San Antonio",+All!#REF!,0))</f>
        <v>0</v>
      </c>
      <c r="BG177" s="482">
        <f>IF(+All!$F187="UT San Antonio",+All!#REF!,IF(+All!$H187="UT San Antonio",+All!#REF!,0))</f>
        <v>0</v>
      </c>
      <c r="BH177" s="483">
        <f>IF(+All!$F187="UT San Antonio",+All!#REF!,IF(+All!$H187="UT San Antonio",+All!#REF!,0))</f>
        <v>0</v>
      </c>
      <c r="BI177" s="484">
        <f>IF(+All!$F187="UT San Antonio",+All!#REF!,IF(+All!$H187="UT San Antonio",+All!#REF!,0))</f>
        <v>0</v>
      </c>
      <c r="BJ177" s="92">
        <f>IF(+All!$F187="UT San Antonio",+All!#REF!,IF(+All!$H187="UT San Antonio",+All!#REF!,0))</f>
        <v>0</v>
      </c>
      <c r="BK177" s="93">
        <f>IF(+All!$F187="UT San Antonio",+All!#REF!,IF(+All!$H187="UT San Antonio",+All!#REF!,0))</f>
        <v>0</v>
      </c>
    </row>
    <row r="178" spans="1:63" x14ac:dyDescent="0.8">
      <c r="A178" s="70">
        <f>IF(+All!$F358="UT San Antonio",+All!A358,IF(+All!$H358="UT San Antonio",+All!A358,0))</f>
        <v>5</v>
      </c>
      <c r="B178" s="480" t="str">
        <f>IF(+All!$F358="UT San Antonio",+All!B358,IF(+All!$H358="UT San Antonio",+All!B358,0))</f>
        <v>Sat</v>
      </c>
      <c r="C178" s="72">
        <f>IF(+All!$F358="UT San Antonio",+All!C358,IF(+All!$H358="UT San Antonio",+All!C358,0))</f>
        <v>44471</v>
      </c>
      <c r="D178" s="73">
        <f>IF(+All!$F358="UT San Antonio",+All!D358,IF(+All!$H358="UT San Antonio",+All!D358,0))</f>
        <v>0.75</v>
      </c>
      <c r="E178" s="707">
        <f>IF(+All!$F358="UT San Antonio",+All!E358,IF(+All!$H358="UT San Antonio",+All!E358,0))</f>
        <v>0</v>
      </c>
      <c r="F178" s="75" t="str">
        <f>IF(+All!$F358="UT San Antonio",+All!F358,IF(+All!$H358="UT San Antonio",+All!F358,0))</f>
        <v>UNLV</v>
      </c>
      <c r="G178" s="76" t="str">
        <f>IF(+All!$F358="UT San Antonio",+All!G358,IF(+All!$H358="UT San Antonio",+All!G358,0))</f>
        <v>MWC</v>
      </c>
      <c r="H178" s="75" t="str">
        <f>IF(+All!$F358="UT San Antonio",+All!H358,IF(+All!$H358="UT San Antonio",+All!H358,0))</f>
        <v>UT San Antonio</v>
      </c>
      <c r="I178" s="76" t="str">
        <f>IF(+All!$F358="UT San Antonio",+All!I358,IF(+All!$H358="UT San Antonio",+All!I358,0))</f>
        <v>CUSA</v>
      </c>
      <c r="J178" s="706" t="str">
        <f>IF(+All!$F358="UT San Antonio",+All!J358,IF(+All!$H358="UT San Antonio",+All!J358,0))</f>
        <v>UT San Antonio</v>
      </c>
      <c r="K178" s="707" t="str">
        <f>IF(+All!$F358="UT San Antonio",+All!K358,IF(+All!$H358="UT San Antonio",+All!K358,0))</f>
        <v>UNLV</v>
      </c>
      <c r="L178" s="78">
        <f>IF(+All!$F358="UT San Antonio",+All!L358,IF(+All!$H358="UT San Antonio",+All!L358,0))</f>
        <v>21</v>
      </c>
      <c r="M178" s="79">
        <f>IF(+All!$F358="UT San Antonio",+All!M358,IF(+All!$H358="UT San Antonio",+All!M358,0))</f>
        <v>56.5</v>
      </c>
      <c r="N178" s="706" t="str">
        <f>IF(+All!$F358="UT San Antonio",+All!N358,IF(+All!$H358="UT San Antonio",+All!N358,0))</f>
        <v>UT San Antonio</v>
      </c>
      <c r="O178" s="708">
        <f>IF(+All!$F358="UT San Antonio",+All!O358,IF(+All!$H358="UT San Antonio",+All!O358,0))</f>
        <v>24</v>
      </c>
      <c r="P178" s="708" t="str">
        <f>IF(+All!$F358="UT San Antonio",+All!P358,IF(+All!$H358="UT San Antonio",+All!P358,0))</f>
        <v>UNLV</v>
      </c>
      <c r="Q178" s="707">
        <f>IF(+All!$F358="UT San Antonio",+All!Q358,IF(+All!$H358="UT San Antonio",+All!Q358,0))</f>
        <v>17</v>
      </c>
      <c r="R178" s="706" t="str">
        <f>IF(+All!$F358="UT San Antonio",+All!R358,IF(+All!$H358="UT San Antonio",+All!R358,0))</f>
        <v>UNLV</v>
      </c>
      <c r="S178" s="708" t="str">
        <f>IF(+All!$F358="UT San Antonio",+All!S358,IF(+All!$H358="UT San Antonio",+All!S358,0))</f>
        <v>UT San Antonio</v>
      </c>
      <c r="T178" s="706" t="str">
        <f>IF(+All!$F358="UT San Antonio",+All!T358,IF(+All!$H358="UT San Antonio",+All!T358,0))</f>
        <v>UNLV</v>
      </c>
      <c r="U178" s="707" t="str">
        <f>IF(+All!$F358="UT San Antonio",+All!U358,IF(+All!$H358="UT San Antonio",+All!U358,0))</f>
        <v>W</v>
      </c>
      <c r="V178" s="706" t="e">
        <f>IF(+All!#REF!="UT San Antonio",+All!#REF!,IF(+All!#REF!="UT San Antonio",+All!#REF!,0))</f>
        <v>#REF!</v>
      </c>
      <c r="W178" s="707" t="e">
        <f>IF(+All!#REF!="UT San Antonio",+All!#REF!,IF(+All!#REF!="UT San Antonio",+All!#REF!,0))</f>
        <v>#REF!</v>
      </c>
      <c r="X178" s="706" t="e">
        <f>IF(+All!#REF!="UT San Antonio",+All!#REF!,IF(+All!#REF!="UT San Antonio",+All!#REF!,0))</f>
        <v>#REF!</v>
      </c>
      <c r="Y178" s="707" t="e">
        <f>IF(+All!#REF!="UT San Antonio",+All!#REF!,IF(+All!#REF!="UT San Antonio",+All!#REF!,0))</f>
        <v>#REF!</v>
      </c>
      <c r="Z178" s="706" t="e">
        <f>IF(+All!#REF!="UT San Antonio",+All!#REF!,IF(+All!#REF!="UT San Antonio",+All!#REF!,0))</f>
        <v>#REF!</v>
      </c>
      <c r="AA178" s="707" t="e">
        <f>IF(+All!#REF!="UT San Antonio",+All!#REF!,IF(+All!#REF!="UT San Antonio",+All!#REF!,0))</f>
        <v>#REF!</v>
      </c>
      <c r="AB178" s="706" t="e">
        <f>IF(+All!#REF!="UT San Antonio",+All!#REF!,IF(+All!#REF!="UT San Antonio",+All!#REF!,0))</f>
        <v>#REF!</v>
      </c>
      <c r="AC178" s="707" t="e">
        <f>IF(+All!#REF!="UT San Antonio",+All!#REF!,IF(+All!#REF!="UT San Antonio",+All!#REF!,0))</f>
        <v>#REF!</v>
      </c>
      <c r="AD178" s="706" t="e">
        <f>IF(+All!#REF!="UT San Antonio",+All!#REF!,IF(+All!#REF!="UT San Antonio",+All!#REF!,0))</f>
        <v>#REF!</v>
      </c>
      <c r="AE178" s="707" t="e">
        <f>IF(+All!#REF!="UT San Antonio",+All!#REF!,IF(+All!#REF!="UT San Antonio",+All!#REF!,0))</f>
        <v>#REF!</v>
      </c>
      <c r="AF178" s="706" t="e">
        <f>IF(+All!#REF!="UT San Antonio",+All!#REF!,IF(+All!#REF!="UT San Antonio",+All!#REF!,0))</f>
        <v>#REF!</v>
      </c>
      <c r="AG178" s="707" t="e">
        <f>IF(+All!#REF!="UT San Antonio",+All!#REF!,IF(+All!#REF!="UT San Antonio",+All!#REF!,0))</f>
        <v>#REF!</v>
      </c>
      <c r="AH178" s="706" t="e">
        <f>IF(+All!#REF!="UT San Antonio",+All!#REF!,IF(+All!#REF!="UT San Antonio",+All!#REF!,0))</f>
        <v>#REF!</v>
      </c>
      <c r="AI178" s="707" t="e">
        <f>IF(+All!#REF!="UT San Antonio",+All!#REF!,IF(+All!#REF!="UT San Antonio",+All!#REF!,0))</f>
        <v>#REF!</v>
      </c>
      <c r="AJ178" s="706" t="e">
        <f>IF(+All!#REF!="UT San Antonio",+All!#REF!,IF(+All!#REF!="UT San Antonio",+All!#REF!,0))</f>
        <v>#REF!</v>
      </c>
      <c r="AK178" s="707" t="e">
        <f>IF(+All!#REF!="UT San Antonio",+All!#REF!,IF(+All!#REF!="UT San Antonio",+All!#REF!,0))</f>
        <v>#REF!</v>
      </c>
      <c r="AL178" s="81" t="e">
        <f>IF(+All!#REF!="UT San Antonio",+All!#REF!,IF(+All!#REF!="UT San Antonio",+All!#REF!,0))</f>
        <v>#REF!</v>
      </c>
      <c r="AM178" s="82" t="e">
        <f>IF(+All!#REF!="UT San Antonio",+All!#REF!,IF(+All!#REF!="UT San Antonio",+All!#REF!,0))</f>
        <v>#REF!</v>
      </c>
      <c r="AN178" s="81" t="e">
        <f>IF(+All!#REF!="UT San Antonio",+All!#REF!,IF(+All!#REF!="UT San Antonio",+All!#REF!,0))</f>
        <v>#REF!</v>
      </c>
      <c r="AO178" s="83" t="e">
        <f>IF(+All!#REF!="UT San Antonio",+All!#REF!,IF(+All!#REF!="UT San Antonio",+All!#REF!,0))</f>
        <v>#REF!</v>
      </c>
      <c r="AP178" s="84" t="e">
        <f>IF(+All!#REF!="UT San Antonio",+All!#REF!,IF(+All!#REF!="UT San Antonio",+All!#REF!,0))</f>
        <v>#REF!</v>
      </c>
      <c r="AQ178" s="480" t="e">
        <f>IF(+All!#REF!="UT San Antonio",+All!#REF!,IF(+All!#REF!="UT San Antonio",+All!#REF!,0))</f>
        <v>#REF!</v>
      </c>
      <c r="AR178" s="482" t="e">
        <f>IF(+All!#REF!="UT San Antonio",+All!#REF!,IF(+All!#REF!="UT San Antonio",+All!#REF!,0))</f>
        <v>#REF!</v>
      </c>
      <c r="AS178" s="483" t="e">
        <f>IF(+All!#REF!="UT San Antonio",+All!#REF!,IF(+All!#REF!="UT San Antonio",+All!#REF!,0))</f>
        <v>#REF!</v>
      </c>
      <c r="AT178" s="483" t="e">
        <f>IF(+All!#REF!="UT San Antonio",+All!#REF!,IF(+All!#REF!="UT San Antonio",+All!#REF!,0))</f>
        <v>#REF!</v>
      </c>
      <c r="AU178" s="482" t="e">
        <f>IF(+All!#REF!="UT San Antonio",+All!#REF!,IF(+All!#REF!="UT San Antonio",+All!#REF!,0))</f>
        <v>#REF!</v>
      </c>
      <c r="AV178" s="483" t="e">
        <f>IF(+All!#REF!="UT San Antonio",+All!#REF!,IF(+All!#REF!="UT San Antonio",+All!#REF!,0))</f>
        <v>#REF!</v>
      </c>
      <c r="AW178" s="484" t="e">
        <f>IF(+All!#REF!="UT San Antonio",+All!#REF!,IF(+All!#REF!="UT San Antonio",+All!#REF!,0))</f>
        <v>#REF!</v>
      </c>
      <c r="AX178" s="483" t="e">
        <f>IF(+All!#REF!="UT San Antonio",+All!#REF!,IF(+All!#REF!="UT San Antonio",+All!#REF!,0))</f>
        <v>#REF!</v>
      </c>
      <c r="AY178" s="88" t="e">
        <f>IF(+All!#REF!="UT San Antonio",+All!#REF!,IF(+All!#REF!="UT San Antonio",+All!#REF!,0))</f>
        <v>#REF!</v>
      </c>
      <c r="AZ178" s="89" t="e">
        <f>IF(+All!#REF!="UT San Antonio",+All!#REF!,IF(+All!#REF!="UT San Antonio",+All!#REF!,0))</f>
        <v>#REF!</v>
      </c>
      <c r="BA178" s="90" t="e">
        <f>IF(+All!#REF!="UT San Antonio",+All!#REF!,IF(+All!#REF!="UT San Antonio",+All!#REF!,0))</f>
        <v>#REF!</v>
      </c>
      <c r="BB178" s="90" t="e">
        <f>IF(+All!#REF!="UT San Antonio",+All!#REF!,IF(+All!#REF!="UT San Antonio",+All!#REF!,0))</f>
        <v>#REF!</v>
      </c>
      <c r="BC178" s="91" t="e">
        <f>IF(+All!#REF!="UT San Antonio",+All!#REF!,IF(+All!#REF!="UT San Antonio",+All!#REF!,0))</f>
        <v>#REF!</v>
      </c>
      <c r="BD178" s="482" t="e">
        <f>IF(+All!#REF!="UT San Antonio",+All!#REF!,IF(+All!#REF!="UT San Antonio",+All!#REF!,0))</f>
        <v>#REF!</v>
      </c>
      <c r="BE178" s="483" t="e">
        <f>IF(+All!#REF!="UT San Antonio",+All!#REF!,IF(+All!#REF!="UT San Antonio",+All!#REF!,0))</f>
        <v>#REF!</v>
      </c>
      <c r="BF178" s="483" t="e">
        <f>IF(+All!#REF!="UT San Antonio",+All!#REF!,IF(+All!#REF!="UT San Antonio",+All!#REF!,0))</f>
        <v>#REF!</v>
      </c>
      <c r="BG178" s="482" t="e">
        <f>IF(+All!#REF!="UT San Antonio",+All!#REF!,IF(+All!#REF!="UT San Antonio",+All!#REF!,0))</f>
        <v>#REF!</v>
      </c>
      <c r="BH178" s="483" t="e">
        <f>IF(+All!#REF!="UT San Antonio",+All!#REF!,IF(+All!#REF!="UT San Antonio",+All!#REF!,0))</f>
        <v>#REF!</v>
      </c>
      <c r="BI178" s="484" t="e">
        <f>IF(+All!#REF!="UT San Antonio",+All!#REF!,IF(+All!#REF!="UT San Antonio",+All!#REF!,0))</f>
        <v>#REF!</v>
      </c>
      <c r="BJ178" s="92" t="e">
        <f>IF(+All!#REF!="UT San Antonio",+All!#REF!,IF(+All!#REF!="UT San Antonio",+All!#REF!,0))</f>
        <v>#REF!</v>
      </c>
      <c r="BK178" s="93" t="e">
        <f>IF(+All!#REF!="UT San Antonio",+All!#REF!,IF(+All!#REF!="UT San Antonio",+All!#REF!,0))</f>
        <v>#REF!</v>
      </c>
    </row>
    <row r="179" spans="1:63" x14ac:dyDescent="0.8">
      <c r="A179" s="70">
        <f>IF(+All!$F421="UT San Antonio",+All!A421,IF(+All!$H421="UT San Antonio",+All!A421,0))</f>
        <v>6</v>
      </c>
      <c r="B179" s="480" t="str">
        <f>IF(+All!$F421="UT San Antonio",+All!B421,IF(+All!$H421="UT San Antonio",+All!B421,0))</f>
        <v>Sat</v>
      </c>
      <c r="C179" s="72">
        <f>IF(+All!$F421="UT San Antonio",+All!C421,IF(+All!$H421="UT San Antonio",+All!C421,0))</f>
        <v>44478</v>
      </c>
      <c r="D179" s="73">
        <f>IF(+All!$F421="UT San Antonio",+All!D421,IF(+All!$H421="UT San Antonio",+All!D421,0))</f>
        <v>0.79166666666666663</v>
      </c>
      <c r="E179" s="707">
        <f>IF(+All!$F421="UT San Antonio",+All!E421,IF(+All!$H421="UT San Antonio",+All!E421,0))</f>
        <v>0</v>
      </c>
      <c r="F179" s="75" t="str">
        <f>IF(+All!$F421="UT San Antonio",+All!F421,IF(+All!$H421="UT San Antonio",+All!F421,0))</f>
        <v>UT San Antonio</v>
      </c>
      <c r="G179" s="76" t="str">
        <f>IF(+All!$F421="UT San Antonio",+All!G421,IF(+All!$H421="UT San Antonio",+All!G421,0))</f>
        <v>CUSA</v>
      </c>
      <c r="H179" s="75" t="str">
        <f>IF(+All!$F421="UT San Antonio",+All!H421,IF(+All!$H421="UT San Antonio",+All!H421,0))</f>
        <v>Western Kentucky</v>
      </c>
      <c r="I179" s="76" t="str">
        <f>IF(+All!$F421="UT San Antonio",+All!I421,IF(+All!$H421="UT San Antonio",+All!I421,0))</f>
        <v>CUSA</v>
      </c>
      <c r="J179" s="706" t="str">
        <f>IF(+All!$F421="UT San Antonio",+All!J421,IF(+All!$H421="UT San Antonio",+All!J421,0))</f>
        <v>Western Kentucky</v>
      </c>
      <c r="K179" s="707" t="str">
        <f>IF(+All!$F421="UT San Antonio",+All!K421,IF(+All!$H421="UT San Antonio",+All!K421,0))</f>
        <v>UT San Antonio</v>
      </c>
      <c r="L179" s="78">
        <f>IF(+All!$F421="UT San Antonio",+All!L421,IF(+All!$H421="UT San Antonio",+All!L421,0))</f>
        <v>3.5</v>
      </c>
      <c r="M179" s="79">
        <f>IF(+All!$F421="UT San Antonio",+All!M421,IF(+All!$H421="UT San Antonio",+All!M421,0))</f>
        <v>70</v>
      </c>
      <c r="N179" s="706" t="str">
        <f>IF(+All!$F421="UT San Antonio",+All!N421,IF(+All!$H421="UT San Antonio",+All!N421,0))</f>
        <v>UT San Antonio</v>
      </c>
      <c r="O179" s="708">
        <f>IF(+All!$F421="UT San Antonio",+All!O421,IF(+All!$H421="UT San Antonio",+All!O421,0))</f>
        <v>52</v>
      </c>
      <c r="P179" s="708" t="str">
        <f>IF(+All!$F421="UT San Antonio",+All!P421,IF(+All!$H421="UT San Antonio",+All!P421,0))</f>
        <v>Western Kentucky</v>
      </c>
      <c r="Q179" s="707">
        <f>IF(+All!$F421="UT San Antonio",+All!Q421,IF(+All!$H421="UT San Antonio",+All!Q421,0))</f>
        <v>46</v>
      </c>
      <c r="R179" s="706" t="str">
        <f>IF(+All!$F421="UT San Antonio",+All!R421,IF(+All!$H421="UT San Antonio",+All!R421,0))</f>
        <v>UT San Antonio</v>
      </c>
      <c r="S179" s="708" t="str">
        <f>IF(+All!$F421="UT San Antonio",+All!S421,IF(+All!$H421="UT San Antonio",+All!S421,0))</f>
        <v>Western Kentucky</v>
      </c>
      <c r="T179" s="706" t="str">
        <f>IF(+All!$F421="UT San Antonio",+All!T421,IF(+All!$H421="UT San Antonio",+All!T421,0))</f>
        <v>Western Kentucky</v>
      </c>
      <c r="U179" s="707" t="str">
        <f>IF(+All!$F421="UT San Antonio",+All!U421,IF(+All!$H421="UT San Antonio",+All!U421,0))</f>
        <v>L</v>
      </c>
      <c r="V179" s="706">
        <f>IF(+All!$F323="UT San Antonio",+All!#REF!,IF(+All!$H323="UT San Antonio",+All!#REF!,0))</f>
        <v>0</v>
      </c>
      <c r="W179" s="707">
        <f>IF(+All!$F323="UT San Antonio",+All!#REF!,IF(+All!$H323="UT San Antonio",+All!#REF!,0))</f>
        <v>0</v>
      </c>
      <c r="X179" s="706">
        <f>IF(+All!$F323="UT San Antonio",+All!#REF!,IF(+All!$H323="UT San Antonio",+All!#REF!,0))</f>
        <v>0</v>
      </c>
      <c r="Y179" s="707">
        <f>IF(+All!$F323="UT San Antonio",+All!#REF!,IF(+All!$H323="UT San Antonio",+All!#REF!,0))</f>
        <v>0</v>
      </c>
      <c r="Z179" s="706">
        <f>IF(+All!$F323="UT San Antonio",+All!#REF!,IF(+All!$H323="UT San Antonio",+All!#REF!,0))</f>
        <v>0</v>
      </c>
      <c r="AA179" s="707">
        <f>IF(+All!$F323="UT San Antonio",+All!#REF!,IF(+All!$H323="UT San Antonio",+All!#REF!,0))</f>
        <v>0</v>
      </c>
      <c r="AB179" s="706">
        <f>IF(+All!$F323="UT San Antonio",+All!#REF!,IF(+All!$H323="UT San Antonio",+All!#REF!,0))</f>
        <v>0</v>
      </c>
      <c r="AC179" s="707">
        <f>IF(+All!$F323="UT San Antonio",+All!#REF!,IF(+All!$H323="UT San Antonio",+All!#REF!,0))</f>
        <v>0</v>
      </c>
      <c r="AD179" s="706">
        <f>IF(+All!$F323="UT San Antonio",+All!#REF!,IF(+All!$H323="UT San Antonio",+All!#REF!,0))</f>
        <v>0</v>
      </c>
      <c r="AE179" s="707">
        <f>IF(+All!$F323="UT San Antonio",+All!#REF!,IF(+All!$H323="UT San Antonio",+All!#REF!,0))</f>
        <v>0</v>
      </c>
      <c r="AF179" s="706">
        <f>IF(+All!$F323="UT San Antonio",+All!#REF!,IF(+All!$H323="UT San Antonio",+All!#REF!,0))</f>
        <v>0</v>
      </c>
      <c r="AG179" s="707">
        <f>IF(+All!$F323="UT San Antonio",+All!#REF!,IF(+All!$H323="UT San Antonio",+All!#REF!,0))</f>
        <v>0</v>
      </c>
      <c r="AH179" s="706">
        <f>IF(+All!$F323="UT San Antonio",+All!#REF!,IF(+All!$H323="UT San Antonio",+All!#REF!,0))</f>
        <v>0</v>
      </c>
      <c r="AI179" s="707">
        <f>IF(+All!$F323="UT San Antonio",+All!#REF!,IF(+All!$H323="UT San Antonio",+All!#REF!,0))</f>
        <v>0</v>
      </c>
      <c r="AJ179" s="706">
        <f>IF(+All!$F323="UT San Antonio",+All!#REF!,IF(+All!$H323="UT San Antonio",+All!#REF!,0))</f>
        <v>0</v>
      </c>
      <c r="AK179" s="707">
        <f>IF(+All!$F323="UT San Antonio",+All!#REF!,IF(+All!$H323="UT San Antonio",+All!#REF!,0))</f>
        <v>0</v>
      </c>
      <c r="AL179" s="81">
        <f>IF(+All!$F323="UT San Antonio",+All!V323,IF(+All!$H323="UT San Antonio",+All!V323,0))</f>
        <v>0</v>
      </c>
      <c r="AM179" s="82">
        <f>IF(+All!$F323="UT San Antonio",+All!W323,IF(+All!$H323="UT San Antonio",+All!W323,0))</f>
        <v>0</v>
      </c>
      <c r="AN179" s="81">
        <f>IF(+All!$F323="UT San Antonio",+All!X323,IF(+All!$H323="UT San Antonio",+All!X323,0))</f>
        <v>0</v>
      </c>
      <c r="AO179" s="83">
        <f>IF(+All!$F323="UT San Antonio",+All!Y323,IF(+All!$H323="UT San Antonio",+All!Y323,0))</f>
        <v>0</v>
      </c>
      <c r="AP179" s="84">
        <f>IF(+All!$F323="UT San Antonio",+All!Z323,IF(+All!$H323="UT San Antonio",+All!Z323,0))</f>
        <v>0</v>
      </c>
      <c r="AQ179" s="480">
        <f>IF(+All!$F323="UT San Antonio",+All!#REF!,IF(+All!$H323="UT San Antonio",+All!#REF!,0))</f>
        <v>0</v>
      </c>
      <c r="AR179" s="482">
        <f>IF(+All!$F323="UT San Antonio",+All!#REF!,IF(+All!$H323="UT San Antonio",+All!#REF!,0))</f>
        <v>0</v>
      </c>
      <c r="AS179" s="483">
        <f>IF(+All!$F323="UT San Antonio",+All!#REF!,IF(+All!$H323="UT San Antonio",+All!#REF!,0))</f>
        <v>0</v>
      </c>
      <c r="AT179" s="483">
        <f>IF(+All!$F323="UT San Antonio",+All!#REF!,IF(+All!$H323="UT San Antonio",+All!#REF!,0))</f>
        <v>0</v>
      </c>
      <c r="AU179" s="482">
        <f>IF(+All!$F323="UT San Antonio",+All!#REF!,IF(+All!$H323="UT San Antonio",+All!#REF!,0))</f>
        <v>0</v>
      </c>
      <c r="AV179" s="483">
        <f>IF(+All!$F323="UT San Antonio",+All!#REF!,IF(+All!$H323="UT San Antonio",+All!#REF!,0))</f>
        <v>0</v>
      </c>
      <c r="AW179" s="484">
        <f>IF(+All!$F323="UT San Antonio",+All!#REF!,IF(+All!$H323="UT San Antonio",+All!#REF!,0))</f>
        <v>0</v>
      </c>
      <c r="AX179" s="483">
        <f>IF(+All!$F323="UT San Antonio",+All!#REF!,IF(+All!$H323="UT San Antonio",+All!#REF!,0))</f>
        <v>0</v>
      </c>
      <c r="AY179" s="88">
        <f>IF(+All!$F323="UT San Antonio",+All!#REF!,IF(+All!$H323="UT San Antonio",+All!#REF!,0))</f>
        <v>0</v>
      </c>
      <c r="AZ179" s="89">
        <f>IF(+All!$F323="UT San Antonio",+All!#REF!,IF(+All!$H323="UT San Antonio",+All!#REF!,0))</f>
        <v>0</v>
      </c>
      <c r="BA179" s="90">
        <f>IF(+All!$F323="UT San Antonio",+All!#REF!,IF(+All!$H323="UT San Antonio",+All!#REF!,0))</f>
        <v>0</v>
      </c>
      <c r="BB179" s="90">
        <f>IF(+All!$F323="UT San Antonio",+All!#REF!,IF(+All!$H323="UT San Antonio",+All!#REF!,0))</f>
        <v>0</v>
      </c>
      <c r="BC179" s="91">
        <f>IF(+All!$F323="UT San Antonio",+All!#REF!,IF(+All!$H323="UT San Antonio",+All!#REF!,0))</f>
        <v>0</v>
      </c>
      <c r="BD179" s="482">
        <f>IF(+All!$F323="UT San Antonio",+All!#REF!,IF(+All!$H323="UT San Antonio",+All!#REF!,0))</f>
        <v>0</v>
      </c>
      <c r="BE179" s="483">
        <f>IF(+All!$F323="UT San Antonio",+All!#REF!,IF(+All!$H323="UT San Antonio",+All!#REF!,0))</f>
        <v>0</v>
      </c>
      <c r="BF179" s="483">
        <f>IF(+All!$F323="UT San Antonio",+All!#REF!,IF(+All!$H323="UT San Antonio",+All!#REF!,0))</f>
        <v>0</v>
      </c>
      <c r="BG179" s="482">
        <f>IF(+All!$F323="UT San Antonio",+All!#REF!,IF(+All!$H323="UT San Antonio",+All!#REF!,0))</f>
        <v>0</v>
      </c>
      <c r="BH179" s="483">
        <f>IF(+All!$F323="UT San Antonio",+All!#REF!,IF(+All!$H323="UT San Antonio",+All!#REF!,0))</f>
        <v>0</v>
      </c>
      <c r="BI179" s="484">
        <f>IF(+All!$F323="UT San Antonio",+All!#REF!,IF(+All!$H323="UT San Antonio",+All!#REF!,0))</f>
        <v>0</v>
      </c>
      <c r="BJ179" s="92">
        <f>IF(+All!$F323="UT San Antonio",+All!#REF!,IF(+All!$H323="UT San Antonio",+All!#REF!,0))</f>
        <v>0</v>
      </c>
      <c r="BK179" s="93">
        <f>IF(+All!$F323="UT San Antonio",+All!#REF!,IF(+All!$H323="UT San Antonio",+All!#REF!,0))</f>
        <v>0</v>
      </c>
    </row>
    <row r="180" spans="1:63" x14ac:dyDescent="0.8">
      <c r="A180" s="70">
        <f>IF(+All!$F501="UT San Antonio",+All!A501,IF(+All!$H501="UT San Antonio",+All!A501,0))</f>
        <v>7</v>
      </c>
      <c r="B180" s="480" t="str">
        <f>IF(+All!$F501="UT San Antonio",+All!B501,IF(+All!$H501="UT San Antonio",+All!B501,0))</f>
        <v>Sat</v>
      </c>
      <c r="C180" s="72">
        <f>IF(+All!$F501="UT San Antonio",+All!C501,IF(+All!$H501="UT San Antonio",+All!C501,0))</f>
        <v>44485</v>
      </c>
      <c r="D180" s="73">
        <f>IF(+All!$F501="UT San Antonio",+All!D501,IF(+All!$H501="UT San Antonio",+All!D501,0))</f>
        <v>0.75</v>
      </c>
      <c r="E180" s="707">
        <f>IF(+All!$F501="UT San Antonio",+All!E501,IF(+All!$H501="UT San Antonio",+All!E501,0))</f>
        <v>0</v>
      </c>
      <c r="F180" s="75" t="str">
        <f>IF(+All!$F501="UT San Antonio",+All!F501,IF(+All!$H501="UT San Antonio",+All!F501,0))</f>
        <v>Rice</v>
      </c>
      <c r="G180" s="76" t="str">
        <f>IF(+All!$F501="UT San Antonio",+All!G501,IF(+All!$H501="UT San Antonio",+All!G501,0))</f>
        <v>CUSA</v>
      </c>
      <c r="H180" s="75" t="str">
        <f>IF(+All!$F501="UT San Antonio",+All!H501,IF(+All!$H501="UT San Antonio",+All!H501,0))</f>
        <v>UT San Antonio</v>
      </c>
      <c r="I180" s="76" t="str">
        <f>IF(+All!$F501="UT San Antonio",+All!I501,IF(+All!$H501="UT San Antonio",+All!I501,0))</f>
        <v>CUSA</v>
      </c>
      <c r="J180" s="706" t="str">
        <f>IF(+All!$F501="UT San Antonio",+All!J501,IF(+All!$H501="UT San Antonio",+All!J501,0))</f>
        <v>UT San Antonio</v>
      </c>
      <c r="K180" s="707" t="str">
        <f>IF(+All!$F501="UT San Antonio",+All!K501,IF(+All!$H501="UT San Antonio",+All!K501,0))</f>
        <v>Rice</v>
      </c>
      <c r="L180" s="78">
        <f>IF(+All!$F501="UT San Antonio",+All!L501,IF(+All!$H501="UT San Antonio",+All!L501,0))</f>
        <v>18.5</v>
      </c>
      <c r="M180" s="79">
        <f>IF(+All!$F501="UT San Antonio",+All!M501,IF(+All!$H501="UT San Antonio",+All!M501,0))</f>
        <v>54</v>
      </c>
      <c r="N180" s="706" t="str">
        <f>IF(+All!$F501="UT San Antonio",+All!N501,IF(+All!$H501="UT San Antonio",+All!N501,0))</f>
        <v>UT San Antonio</v>
      </c>
      <c r="O180" s="708">
        <f>IF(+All!$F501="UT San Antonio",+All!O501,IF(+All!$H501="UT San Antonio",+All!O501,0))</f>
        <v>45</v>
      </c>
      <c r="P180" s="708" t="str">
        <f>IF(+All!$F501="UT San Antonio",+All!P501,IF(+All!$H501="UT San Antonio",+All!P501,0))</f>
        <v>Rice</v>
      </c>
      <c r="Q180" s="707">
        <f>IF(+All!$F501="UT San Antonio",+All!Q501,IF(+All!$H501="UT San Antonio",+All!Q501,0))</f>
        <v>0</v>
      </c>
      <c r="R180" s="706" t="str">
        <f>IF(+All!$F501="UT San Antonio",+All!R501,IF(+All!$H501="UT San Antonio",+All!R501,0))</f>
        <v>UT San Antonio</v>
      </c>
      <c r="S180" s="708" t="str">
        <f>IF(+All!$F501="UT San Antonio",+All!S501,IF(+All!$H501="UT San Antonio",+All!S501,0))</f>
        <v>Rice</v>
      </c>
      <c r="T180" s="706" t="str">
        <f>IF(+All!$F501="UT San Antonio",+All!T501,IF(+All!$H501="UT San Antonio",+All!T501,0))</f>
        <v>Rice</v>
      </c>
      <c r="U180" s="707" t="str">
        <f>IF(+All!$F501="UT San Antonio",+All!U501,IF(+All!$H501="UT San Antonio",+All!U501,0))</f>
        <v>L</v>
      </c>
      <c r="V180" s="706">
        <f>IF(+All!$F271="UT San Antonio",+All!#REF!,IF(+All!$H271="UT San Antonio",+All!#REF!,0))</f>
        <v>0</v>
      </c>
      <c r="W180" s="707">
        <f>IF(+All!$F271="UT San Antonio",+All!#REF!,IF(+All!$H271="UT San Antonio",+All!#REF!,0))</f>
        <v>0</v>
      </c>
      <c r="X180" s="706">
        <f>IF(+All!$F271="UT San Antonio",+All!#REF!,IF(+All!$H271="UT San Antonio",+All!#REF!,0))</f>
        <v>0</v>
      </c>
      <c r="Y180" s="707">
        <f>IF(+All!$F271="UT San Antonio",+All!#REF!,IF(+All!$H271="UT San Antonio",+All!#REF!,0))</f>
        <v>0</v>
      </c>
      <c r="Z180" s="706">
        <f>IF(+All!$F271="UT San Antonio",+All!#REF!,IF(+All!$H271="UT San Antonio",+All!#REF!,0))</f>
        <v>0</v>
      </c>
      <c r="AA180" s="707">
        <f>IF(+All!$F271="UT San Antonio",+All!#REF!,IF(+All!$H271="UT San Antonio",+All!#REF!,0))</f>
        <v>0</v>
      </c>
      <c r="AB180" s="706">
        <f>IF(+All!$F271="UT San Antonio",+All!#REF!,IF(+All!$H271="UT San Antonio",+All!#REF!,0))</f>
        <v>0</v>
      </c>
      <c r="AC180" s="707">
        <f>IF(+All!$F271="UT San Antonio",+All!#REF!,IF(+All!$H271="UT San Antonio",+All!#REF!,0))</f>
        <v>0</v>
      </c>
      <c r="AD180" s="706">
        <f>IF(+All!$F271="UT San Antonio",+All!#REF!,IF(+All!$H271="UT San Antonio",+All!#REF!,0))</f>
        <v>0</v>
      </c>
      <c r="AE180" s="707">
        <f>IF(+All!$F271="UT San Antonio",+All!#REF!,IF(+All!$H271="UT San Antonio",+All!#REF!,0))</f>
        <v>0</v>
      </c>
      <c r="AF180" s="706">
        <f>IF(+All!$F271="UT San Antonio",+All!#REF!,IF(+All!$H271="UT San Antonio",+All!#REF!,0))</f>
        <v>0</v>
      </c>
      <c r="AG180" s="707">
        <f>IF(+All!$F271="UT San Antonio",+All!#REF!,IF(+All!$H271="UT San Antonio",+All!#REF!,0))</f>
        <v>0</v>
      </c>
      <c r="AH180" s="706">
        <f>IF(+All!$F271="UT San Antonio",+All!#REF!,IF(+All!$H271="UT San Antonio",+All!#REF!,0))</f>
        <v>0</v>
      </c>
      <c r="AI180" s="707">
        <f>IF(+All!$F271="UT San Antonio",+All!#REF!,IF(+All!$H271="UT San Antonio",+All!#REF!,0))</f>
        <v>0</v>
      </c>
      <c r="AJ180" s="706">
        <f>IF(+All!$F271="UT San Antonio",+All!#REF!,IF(+All!$H271="UT San Antonio",+All!#REF!,0))</f>
        <v>0</v>
      </c>
      <c r="AK180" s="707">
        <f>IF(+All!$F271="UT San Antonio",+All!#REF!,IF(+All!$H271="UT San Antonio",+All!#REF!,0))</f>
        <v>0</v>
      </c>
      <c r="AL180" s="81">
        <f>IF(+All!$F271="UT San Antonio",+All!V271,IF(+All!$H271="UT San Antonio",+All!V271,0))</f>
        <v>0</v>
      </c>
      <c r="AM180" s="82">
        <f>IF(+All!$F271="UT San Antonio",+All!W271,IF(+All!$H271="UT San Antonio",+All!W271,0))</f>
        <v>0</v>
      </c>
      <c r="AN180" s="81">
        <f>IF(+All!$F271="UT San Antonio",+All!X271,IF(+All!$H271="UT San Antonio",+All!X271,0))</f>
        <v>0</v>
      </c>
      <c r="AO180" s="83">
        <f>IF(+All!$F271="UT San Antonio",+All!Y271,IF(+All!$H271="UT San Antonio",+All!Y271,0))</f>
        <v>0</v>
      </c>
      <c r="AP180" s="84">
        <f>IF(+All!$F271="UT San Antonio",+All!Z271,IF(+All!$H271="UT San Antonio",+All!Z271,0))</f>
        <v>0</v>
      </c>
      <c r="AQ180" s="480">
        <f>IF(+All!$F271="UT San Antonio",+All!#REF!,IF(+All!$H271="UT San Antonio",+All!#REF!,0))</f>
        <v>0</v>
      </c>
      <c r="AR180" s="482">
        <f>IF(+All!$F271="UT San Antonio",+All!#REF!,IF(+All!$H271="UT San Antonio",+All!#REF!,0))</f>
        <v>0</v>
      </c>
      <c r="AS180" s="483">
        <f>IF(+All!$F271="UT San Antonio",+All!#REF!,IF(+All!$H271="UT San Antonio",+All!#REF!,0))</f>
        <v>0</v>
      </c>
      <c r="AT180" s="483">
        <f>IF(+All!$F271="UT San Antonio",+All!#REF!,IF(+All!$H271="UT San Antonio",+All!#REF!,0))</f>
        <v>0</v>
      </c>
      <c r="AU180" s="482">
        <f>IF(+All!$F271="UT San Antonio",+All!#REF!,IF(+All!$H271="UT San Antonio",+All!#REF!,0))</f>
        <v>0</v>
      </c>
      <c r="AV180" s="483">
        <f>IF(+All!$F271="UT San Antonio",+All!#REF!,IF(+All!$H271="UT San Antonio",+All!#REF!,0))</f>
        <v>0</v>
      </c>
      <c r="AW180" s="484">
        <f>IF(+All!$F271="UT San Antonio",+All!#REF!,IF(+All!$H271="UT San Antonio",+All!#REF!,0))</f>
        <v>0</v>
      </c>
      <c r="AX180" s="483">
        <f>IF(+All!$F271="UT San Antonio",+All!#REF!,IF(+All!$H271="UT San Antonio",+All!#REF!,0))</f>
        <v>0</v>
      </c>
      <c r="AY180" s="88">
        <f>IF(+All!$F271="UT San Antonio",+All!#REF!,IF(+All!$H271="UT San Antonio",+All!#REF!,0))</f>
        <v>0</v>
      </c>
      <c r="AZ180" s="89">
        <f>IF(+All!$F271="UT San Antonio",+All!#REF!,IF(+All!$H271="UT San Antonio",+All!#REF!,0))</f>
        <v>0</v>
      </c>
      <c r="BA180" s="90">
        <f>IF(+All!$F271="UT San Antonio",+All!#REF!,IF(+All!$H271="UT San Antonio",+All!#REF!,0))</f>
        <v>0</v>
      </c>
      <c r="BB180" s="90">
        <f>IF(+All!$F271="UT San Antonio",+All!#REF!,IF(+All!$H271="UT San Antonio",+All!#REF!,0))</f>
        <v>0</v>
      </c>
      <c r="BC180" s="91">
        <f>IF(+All!$F271="UT San Antonio",+All!#REF!,IF(+All!$H271="UT San Antonio",+All!#REF!,0))</f>
        <v>0</v>
      </c>
      <c r="BD180" s="482">
        <f>IF(+All!$F271="UT San Antonio",+All!#REF!,IF(+All!$H271="UT San Antonio",+All!#REF!,0))</f>
        <v>0</v>
      </c>
      <c r="BE180" s="483">
        <f>IF(+All!$F271="UT San Antonio",+All!#REF!,IF(+All!$H271="UT San Antonio",+All!#REF!,0))</f>
        <v>0</v>
      </c>
      <c r="BF180" s="483">
        <f>IF(+All!$F271="UT San Antonio",+All!#REF!,IF(+All!$H271="UT San Antonio",+All!#REF!,0))</f>
        <v>0</v>
      </c>
      <c r="BG180" s="482">
        <f>IF(+All!$F271="UT San Antonio",+All!#REF!,IF(+All!$H271="UT San Antonio",+All!#REF!,0))</f>
        <v>0</v>
      </c>
      <c r="BH180" s="483">
        <f>IF(+All!$F271="UT San Antonio",+All!#REF!,IF(+All!$H271="UT San Antonio",+All!#REF!,0))</f>
        <v>0</v>
      </c>
      <c r="BI180" s="484">
        <f>IF(+All!$F271="UT San Antonio",+All!#REF!,IF(+All!$H271="UT San Antonio",+All!#REF!,0))</f>
        <v>0</v>
      </c>
      <c r="BJ180" s="92">
        <f>IF(+All!$F271="UT San Antonio",+All!#REF!,IF(+All!$H271="UT San Antonio",+All!#REF!,0))</f>
        <v>0</v>
      </c>
      <c r="BK180" s="93">
        <f>IF(+All!$F271="UT San Antonio",+All!#REF!,IF(+All!$H271="UT San Antonio",+All!#REF!,0))</f>
        <v>0</v>
      </c>
    </row>
    <row r="181" spans="1:63" x14ac:dyDescent="0.8">
      <c r="A181" s="70">
        <f>IF(+All!$F583="UT San Antonio",+All!A583,IF(+All!$H583="UT San Antonio",+All!A583,0))</f>
        <v>8</v>
      </c>
      <c r="B181" s="480" t="str">
        <f>IF(+All!$F583="UT San Antonio",+All!B583,IF(+All!$H583="UT San Antonio",+All!B583,0))</f>
        <v>Sat</v>
      </c>
      <c r="C181" s="72">
        <f>IF(+All!$F583="UT San Antonio",+All!C583,IF(+All!$H583="UT San Antonio",+All!C583,0))</f>
        <v>44492</v>
      </c>
      <c r="D181" s="73">
        <f>IF(+All!$F583="UT San Antonio",+All!D583,IF(+All!$H583="UT San Antonio",+All!D583,0))</f>
        <v>0.79166666666666663</v>
      </c>
      <c r="E181" s="707">
        <f>IF(+All!$F583="UT San Antonio",+All!E583,IF(+All!$H583="UT San Antonio",+All!E583,0))</f>
        <v>0</v>
      </c>
      <c r="F181" s="75" t="str">
        <f>IF(+All!$F583="UT San Antonio",+All!F583,IF(+All!$H583="UT San Antonio",+All!F583,0))</f>
        <v>UT San Antonio</v>
      </c>
      <c r="G181" s="76" t="str">
        <f>IF(+All!$F583="UT San Antonio",+All!G583,IF(+All!$H583="UT San Antonio",+All!G583,0))</f>
        <v>CUSA</v>
      </c>
      <c r="H181" s="75" t="str">
        <f>IF(+All!$F583="UT San Antonio",+All!H583,IF(+All!$H583="UT San Antonio",+All!H583,0))</f>
        <v>Louisiana Tech</v>
      </c>
      <c r="I181" s="76" t="str">
        <f>IF(+All!$F583="UT San Antonio",+All!I583,IF(+All!$H583="UT San Antonio",+All!I583,0))</f>
        <v>CUSA</v>
      </c>
      <c r="J181" s="706" t="str">
        <f>IF(+All!$F583="UT San Antonio",+All!J583,IF(+All!$H583="UT San Antonio",+All!J583,0))</f>
        <v>UT San Antonio</v>
      </c>
      <c r="K181" s="707" t="str">
        <f>IF(+All!$F583="UT San Antonio",+All!K583,IF(+All!$H583="UT San Antonio",+All!K583,0))</f>
        <v>Louisiana Tech</v>
      </c>
      <c r="L181" s="78">
        <f>IF(+All!$F583="UT San Antonio",+All!L583,IF(+All!$H583="UT San Antonio",+All!L583,0))</f>
        <v>6.5</v>
      </c>
      <c r="M181" s="79">
        <f>IF(+All!$F583="UT San Antonio",+All!M583,IF(+All!$H583="UT San Antonio",+All!M583,0))</f>
        <v>59.5</v>
      </c>
      <c r="N181" s="706" t="str">
        <f>IF(+All!$F583="UT San Antonio",+All!N583,IF(+All!$H583="UT San Antonio",+All!N583,0))</f>
        <v>UT San Antonio</v>
      </c>
      <c r="O181" s="708">
        <f>IF(+All!$F583="UT San Antonio",+All!O583,IF(+All!$H583="UT San Antonio",+All!O583,0))</f>
        <v>45</v>
      </c>
      <c r="P181" s="708" t="str">
        <f>IF(+All!$F583="UT San Antonio",+All!P583,IF(+All!$H583="UT San Antonio",+All!P583,0))</f>
        <v>Louisiana Tech</v>
      </c>
      <c r="Q181" s="707">
        <f>IF(+All!$F583="UT San Antonio",+All!Q583,IF(+All!$H583="UT San Antonio",+All!Q583,0))</f>
        <v>16</v>
      </c>
      <c r="R181" s="706" t="str">
        <f>IF(+All!$F583="UT San Antonio",+All!R583,IF(+All!$H583="UT San Antonio",+All!R583,0))</f>
        <v>UT San Antonio</v>
      </c>
      <c r="S181" s="708" t="str">
        <f>IF(+All!$F583="UT San Antonio",+All!S583,IF(+All!$H583="UT San Antonio",+All!S583,0))</f>
        <v>Louisiana Tech</v>
      </c>
      <c r="T181" s="706" t="str">
        <f>IF(+All!$F583="UT San Antonio",+All!T583,IF(+All!$H583="UT San Antonio",+All!T583,0))</f>
        <v>UT San Antonio</v>
      </c>
      <c r="U181" s="707" t="str">
        <f>IF(+All!$F583="UT San Antonio",+All!U583,IF(+All!$H583="UT San Antonio",+All!U583,0))</f>
        <v>W</v>
      </c>
      <c r="V181" s="706" t="e">
        <f>IF(+All!#REF!="UT San Antonio",+All!#REF!,IF(+All!#REF!="UT San Antonio",+All!#REF!,0))</f>
        <v>#REF!</v>
      </c>
      <c r="W181" s="707" t="e">
        <f>IF(+All!#REF!="UT San Antonio",+All!#REF!,IF(+All!#REF!="UT San Antonio",+All!#REF!,0))</f>
        <v>#REF!</v>
      </c>
      <c r="X181" s="706" t="e">
        <f>IF(+All!#REF!="UT San Antonio",+All!#REF!,IF(+All!#REF!="UT San Antonio",+All!#REF!,0))</f>
        <v>#REF!</v>
      </c>
      <c r="Y181" s="707" t="e">
        <f>IF(+All!#REF!="UT San Antonio",+All!#REF!,IF(+All!#REF!="UT San Antonio",+All!#REF!,0))</f>
        <v>#REF!</v>
      </c>
      <c r="Z181" s="706" t="e">
        <f>IF(+All!#REF!="UT San Antonio",+All!#REF!,IF(+All!#REF!="UT San Antonio",+All!#REF!,0))</f>
        <v>#REF!</v>
      </c>
      <c r="AA181" s="707" t="e">
        <f>IF(+All!#REF!="UT San Antonio",+All!#REF!,IF(+All!#REF!="UT San Antonio",+All!#REF!,0))</f>
        <v>#REF!</v>
      </c>
      <c r="AB181" s="706" t="e">
        <f>IF(+All!#REF!="UT San Antonio",+All!#REF!,IF(+All!#REF!="UT San Antonio",+All!#REF!,0))</f>
        <v>#REF!</v>
      </c>
      <c r="AC181" s="707" t="e">
        <f>IF(+All!#REF!="UT San Antonio",+All!#REF!,IF(+All!#REF!="UT San Antonio",+All!#REF!,0))</f>
        <v>#REF!</v>
      </c>
      <c r="AD181" s="706" t="e">
        <f>IF(+All!#REF!="UT San Antonio",+All!#REF!,IF(+All!#REF!="UT San Antonio",+All!#REF!,0))</f>
        <v>#REF!</v>
      </c>
      <c r="AE181" s="707" t="e">
        <f>IF(+All!#REF!="UT San Antonio",+All!#REF!,IF(+All!#REF!="UT San Antonio",+All!#REF!,0))</f>
        <v>#REF!</v>
      </c>
      <c r="AF181" s="706" t="e">
        <f>IF(+All!#REF!="UT San Antonio",+All!#REF!,IF(+All!#REF!="UT San Antonio",+All!#REF!,0))</f>
        <v>#REF!</v>
      </c>
      <c r="AG181" s="707" t="e">
        <f>IF(+All!#REF!="UT San Antonio",+All!#REF!,IF(+All!#REF!="UT San Antonio",+All!#REF!,0))</f>
        <v>#REF!</v>
      </c>
      <c r="AH181" s="706" t="e">
        <f>IF(+All!#REF!="UT San Antonio",+All!#REF!,IF(+All!#REF!="UT San Antonio",+All!#REF!,0))</f>
        <v>#REF!</v>
      </c>
      <c r="AI181" s="707" t="e">
        <f>IF(+All!#REF!="UT San Antonio",+All!#REF!,IF(+All!#REF!="UT San Antonio",+All!#REF!,0))</f>
        <v>#REF!</v>
      </c>
      <c r="AJ181" s="706" t="e">
        <f>IF(+All!#REF!="UT San Antonio",+All!#REF!,IF(+All!#REF!="UT San Antonio",+All!#REF!,0))</f>
        <v>#REF!</v>
      </c>
      <c r="AK181" s="707" t="e">
        <f>IF(+All!#REF!="UT San Antonio",+All!#REF!,IF(+All!#REF!="UT San Antonio",+All!#REF!,0))</f>
        <v>#REF!</v>
      </c>
      <c r="AL181" s="81" t="e">
        <f>IF(+All!#REF!="UT San Antonio",+All!#REF!,IF(+All!#REF!="UT San Antonio",+All!#REF!,0))</f>
        <v>#REF!</v>
      </c>
      <c r="AM181" s="82" t="e">
        <f>IF(+All!#REF!="UT San Antonio",+All!#REF!,IF(+All!#REF!="UT San Antonio",+All!#REF!,0))</f>
        <v>#REF!</v>
      </c>
      <c r="AN181" s="81" t="e">
        <f>IF(+All!#REF!="UT San Antonio",+All!#REF!,IF(+All!#REF!="UT San Antonio",+All!#REF!,0))</f>
        <v>#REF!</v>
      </c>
      <c r="AO181" s="83" t="e">
        <f>IF(+All!#REF!="UT San Antonio",+All!#REF!,IF(+All!#REF!="UT San Antonio",+All!#REF!,0))</f>
        <v>#REF!</v>
      </c>
      <c r="AP181" s="84" t="e">
        <f>IF(+All!#REF!="UT San Antonio",+All!#REF!,IF(+All!#REF!="UT San Antonio",+All!#REF!,0))</f>
        <v>#REF!</v>
      </c>
      <c r="AQ181" s="480" t="e">
        <f>IF(+All!#REF!="UT San Antonio",+All!#REF!,IF(+All!#REF!="UT San Antonio",+All!#REF!,0))</f>
        <v>#REF!</v>
      </c>
      <c r="AR181" s="482" t="e">
        <f>IF(+All!#REF!="UT San Antonio",+All!#REF!,IF(+All!#REF!="UT San Antonio",+All!#REF!,0))</f>
        <v>#REF!</v>
      </c>
      <c r="AS181" s="483" t="e">
        <f>IF(+All!#REF!="UT San Antonio",+All!#REF!,IF(+All!#REF!="UT San Antonio",+All!#REF!,0))</f>
        <v>#REF!</v>
      </c>
      <c r="AT181" s="483" t="e">
        <f>IF(+All!#REF!="UT San Antonio",+All!#REF!,IF(+All!#REF!="UT San Antonio",+All!#REF!,0))</f>
        <v>#REF!</v>
      </c>
      <c r="AU181" s="482" t="e">
        <f>IF(+All!#REF!="UT San Antonio",+All!#REF!,IF(+All!#REF!="UT San Antonio",+All!#REF!,0))</f>
        <v>#REF!</v>
      </c>
      <c r="AV181" s="483" t="e">
        <f>IF(+All!#REF!="UT San Antonio",+All!#REF!,IF(+All!#REF!="UT San Antonio",+All!#REF!,0))</f>
        <v>#REF!</v>
      </c>
      <c r="AW181" s="484" t="e">
        <f>IF(+All!#REF!="UT San Antonio",+All!#REF!,IF(+All!#REF!="UT San Antonio",+All!#REF!,0))</f>
        <v>#REF!</v>
      </c>
      <c r="AX181" s="483" t="e">
        <f>IF(+All!#REF!="UT San Antonio",+All!#REF!,IF(+All!#REF!="UT San Antonio",+All!#REF!,0))</f>
        <v>#REF!</v>
      </c>
      <c r="AY181" s="88" t="e">
        <f>IF(+All!#REF!="UT San Antonio",+All!#REF!,IF(+All!#REF!="UT San Antonio",+All!#REF!,0))</f>
        <v>#REF!</v>
      </c>
      <c r="AZ181" s="89" t="e">
        <f>IF(+All!#REF!="UT San Antonio",+All!#REF!,IF(+All!#REF!="UT San Antonio",+All!#REF!,0))</f>
        <v>#REF!</v>
      </c>
      <c r="BA181" s="90" t="e">
        <f>IF(+All!#REF!="UT San Antonio",+All!#REF!,IF(+All!#REF!="UT San Antonio",+All!#REF!,0))</f>
        <v>#REF!</v>
      </c>
      <c r="BB181" s="90" t="e">
        <f>IF(+All!#REF!="UT San Antonio",+All!#REF!,IF(+All!#REF!="UT San Antonio",+All!#REF!,0))</f>
        <v>#REF!</v>
      </c>
      <c r="BC181" s="91" t="e">
        <f>IF(+All!#REF!="UT San Antonio",+All!#REF!,IF(+All!#REF!="UT San Antonio",+All!#REF!,0))</f>
        <v>#REF!</v>
      </c>
      <c r="BD181" s="482" t="e">
        <f>IF(+All!#REF!="UT San Antonio",+All!#REF!,IF(+All!#REF!="UT San Antonio",+All!#REF!,0))</f>
        <v>#REF!</v>
      </c>
      <c r="BE181" s="483" t="e">
        <f>IF(+All!#REF!="UT San Antonio",+All!#REF!,IF(+All!#REF!="UT San Antonio",+All!#REF!,0))</f>
        <v>#REF!</v>
      </c>
      <c r="BF181" s="483" t="e">
        <f>IF(+All!#REF!="UT San Antonio",+All!#REF!,IF(+All!#REF!="UT San Antonio",+All!#REF!,0))</f>
        <v>#REF!</v>
      </c>
      <c r="BG181" s="482" t="e">
        <f>IF(+All!#REF!="UT San Antonio",+All!#REF!,IF(+All!#REF!="UT San Antonio",+All!#REF!,0))</f>
        <v>#REF!</v>
      </c>
      <c r="BH181" s="483" t="e">
        <f>IF(+All!#REF!="UT San Antonio",+All!#REF!,IF(+All!#REF!="UT San Antonio",+All!#REF!,0))</f>
        <v>#REF!</v>
      </c>
      <c r="BI181" s="484" t="e">
        <f>IF(+All!#REF!="UT San Antonio",+All!#REF!,IF(+All!#REF!="UT San Antonio",+All!#REF!,0))</f>
        <v>#REF!</v>
      </c>
      <c r="BJ181" s="92" t="e">
        <f>IF(+All!#REF!="UT San Antonio",+All!#REF!,IF(+All!#REF!="UT San Antonio",+All!#REF!,0))</f>
        <v>#REF!</v>
      </c>
      <c r="BK181" s="93" t="e">
        <f>IF(+All!#REF!="UT San Antonio",+All!#REF!,IF(+All!#REF!="UT San Antonio",+All!#REF!,0))</f>
        <v>#REF!</v>
      </c>
    </row>
    <row r="182" spans="1:63" x14ac:dyDescent="0.8">
      <c r="A182" s="70">
        <f>IF(+All!$F707="UT San Antonio",+All!A707,IF(+All!$H707="UT San Antonio",+All!A707,0))</f>
        <v>9</v>
      </c>
      <c r="B182" s="480" t="str">
        <f>IF(+All!$F707="UT San Antonio",+All!B707,IF(+All!$H707="UT San Antonio",+All!B707,0))</f>
        <v>Sat</v>
      </c>
      <c r="C182" s="72">
        <f>IF(+All!$F707="UT San Antonio",+All!C707,IF(+All!$H707="UT San Antonio",+All!C707,0))</f>
        <v>44499</v>
      </c>
      <c r="D182" s="73">
        <f>IF(+All!$F707="UT San Antonio",+All!D707,IF(+All!$H707="UT San Antonio",+All!D707,0))</f>
        <v>0</v>
      </c>
      <c r="E182" s="707">
        <f>IF(+All!$F707="UT San Antonio",+All!E707,IF(+All!$H707="UT San Antonio",+All!E707,0))</f>
        <v>0</v>
      </c>
      <c r="F182" s="75" t="str">
        <f>IF(+All!$F707="UT San Antonio",+All!F707,IF(+All!$H707="UT San Antonio",+All!F707,0))</f>
        <v>UT San Antonio</v>
      </c>
      <c r="G182" s="76" t="str">
        <f>IF(+All!$F707="UT San Antonio",+All!G707,IF(+All!$H707="UT San Antonio",+All!G707,0))</f>
        <v>CUSA</v>
      </c>
      <c r="H182" s="75" t="str">
        <f>IF(+All!$F707="UT San Antonio",+All!H707,IF(+All!$H707="UT San Antonio",+All!H707,0))</f>
        <v>Open</v>
      </c>
      <c r="I182" s="76" t="str">
        <f>IF(+All!$F707="UT San Antonio",+All!I707,IF(+All!$H707="UT San Antonio",+All!I707,0))</f>
        <v>ZZZ</v>
      </c>
      <c r="J182" s="706">
        <f>IF(+All!$F707="UT San Antonio",+All!J707,IF(+All!$H707="UT San Antonio",+All!J707,0))</f>
        <v>0</v>
      </c>
      <c r="K182" s="707" t="str">
        <f>IF(+All!$F707="UT San Antonio",+All!K707,IF(+All!$H707="UT San Antonio",+All!K707,0))</f>
        <v>UT San Antonio</v>
      </c>
      <c r="L182" s="78">
        <f>IF(+All!$F707="UT San Antonio",+All!L707,IF(+All!$H707="UT San Antonio",+All!L707,0))</f>
        <v>0</v>
      </c>
      <c r="M182" s="79">
        <f>IF(+All!$F707="UT San Antonio",+All!M707,IF(+All!$H707="UT San Antonio",+All!M707,0))</f>
        <v>0</v>
      </c>
      <c r="N182" s="706">
        <f>IF(+All!$F707="UT San Antonio",+All!N707,IF(+All!$H707="UT San Antonio",+All!N707,0))</f>
        <v>0</v>
      </c>
      <c r="O182" s="708">
        <f>IF(+All!$F707="UT San Antonio",+All!O707,IF(+All!$H707="UT San Antonio",+All!O707,0))</f>
        <v>0</v>
      </c>
      <c r="P182" s="708">
        <f>IF(+All!$F707="UT San Antonio",+All!P707,IF(+All!$H707="UT San Antonio",+All!P707,0))</f>
        <v>0</v>
      </c>
      <c r="Q182" s="707">
        <f>IF(+All!$F707="UT San Antonio",+All!Q707,IF(+All!$H707="UT San Antonio",+All!Q707,0))</f>
        <v>0</v>
      </c>
      <c r="R182" s="706">
        <f>IF(+All!$F707="UT San Antonio",+All!R707,IF(+All!$H707="UT San Antonio",+All!R707,0))</f>
        <v>0</v>
      </c>
      <c r="S182" s="708">
        <f>IF(+All!$F707="UT San Antonio",+All!S707,IF(+All!$H707="UT San Antonio",+All!S707,0))</f>
        <v>0</v>
      </c>
      <c r="T182" s="706">
        <f>IF(+All!$F707="UT San Antonio",+All!T707,IF(+All!$H707="UT San Antonio",+All!T707,0))</f>
        <v>0</v>
      </c>
      <c r="U182" s="707">
        <f>IF(+All!$F707="UT San Antonio",+All!U707,IF(+All!$H707="UT San Antonio",+All!U707,0))</f>
        <v>0</v>
      </c>
      <c r="V182" s="706" t="e">
        <f>IF(+All!#REF!="UT San Antonio",+All!#REF!,IF(+All!#REF!="UT San Antonio",+All!#REF!,0))</f>
        <v>#REF!</v>
      </c>
      <c r="W182" s="707" t="e">
        <f>IF(+All!#REF!="UT San Antonio",+All!#REF!,IF(+All!#REF!="UT San Antonio",+All!#REF!,0))</f>
        <v>#REF!</v>
      </c>
      <c r="X182" s="706" t="e">
        <f>IF(+All!#REF!="UT San Antonio",+All!#REF!,IF(+All!#REF!="UT San Antonio",+All!#REF!,0))</f>
        <v>#REF!</v>
      </c>
      <c r="Y182" s="707" t="e">
        <f>IF(+All!#REF!="UT San Antonio",+All!#REF!,IF(+All!#REF!="UT San Antonio",+All!#REF!,0))</f>
        <v>#REF!</v>
      </c>
      <c r="Z182" s="706" t="e">
        <f>IF(+All!#REF!="UT San Antonio",+All!#REF!,IF(+All!#REF!="UT San Antonio",+All!#REF!,0))</f>
        <v>#REF!</v>
      </c>
      <c r="AA182" s="707" t="e">
        <f>IF(+All!#REF!="UT San Antonio",+All!#REF!,IF(+All!#REF!="UT San Antonio",+All!#REF!,0))</f>
        <v>#REF!</v>
      </c>
      <c r="AB182" s="706" t="e">
        <f>IF(+All!#REF!="UT San Antonio",+All!#REF!,IF(+All!#REF!="UT San Antonio",+All!#REF!,0))</f>
        <v>#REF!</v>
      </c>
      <c r="AC182" s="707" t="e">
        <f>IF(+All!#REF!="UT San Antonio",+All!#REF!,IF(+All!#REF!="UT San Antonio",+All!#REF!,0))</f>
        <v>#REF!</v>
      </c>
      <c r="AD182" s="706" t="e">
        <f>IF(+All!#REF!="UT San Antonio",+All!#REF!,IF(+All!#REF!="UT San Antonio",+All!#REF!,0))</f>
        <v>#REF!</v>
      </c>
      <c r="AE182" s="707" t="e">
        <f>IF(+All!#REF!="UT San Antonio",+All!#REF!,IF(+All!#REF!="UT San Antonio",+All!#REF!,0))</f>
        <v>#REF!</v>
      </c>
      <c r="AF182" s="706" t="e">
        <f>IF(+All!#REF!="UT San Antonio",+All!#REF!,IF(+All!#REF!="UT San Antonio",+All!#REF!,0))</f>
        <v>#REF!</v>
      </c>
      <c r="AG182" s="707" t="e">
        <f>IF(+All!#REF!="UT San Antonio",+All!#REF!,IF(+All!#REF!="UT San Antonio",+All!#REF!,0))</f>
        <v>#REF!</v>
      </c>
      <c r="AH182" s="706" t="e">
        <f>IF(+All!#REF!="UT San Antonio",+All!#REF!,IF(+All!#REF!="UT San Antonio",+All!#REF!,0))</f>
        <v>#REF!</v>
      </c>
      <c r="AI182" s="707" t="e">
        <f>IF(+All!#REF!="UT San Antonio",+All!#REF!,IF(+All!#REF!="UT San Antonio",+All!#REF!,0))</f>
        <v>#REF!</v>
      </c>
      <c r="AJ182" s="706" t="e">
        <f>IF(+All!#REF!="UT San Antonio",+All!#REF!,IF(+All!#REF!="UT San Antonio",+All!#REF!,0))</f>
        <v>#REF!</v>
      </c>
      <c r="AK182" s="707" t="e">
        <f>IF(+All!#REF!="UT San Antonio",+All!#REF!,IF(+All!#REF!="UT San Antonio",+All!#REF!,0))</f>
        <v>#REF!</v>
      </c>
      <c r="AL182" s="81" t="e">
        <f>IF(+All!#REF!="UT San Antonio",+All!#REF!,IF(+All!#REF!="UT San Antonio",+All!#REF!,0))</f>
        <v>#REF!</v>
      </c>
      <c r="AM182" s="82" t="e">
        <f>IF(+All!#REF!="UT San Antonio",+All!#REF!,IF(+All!#REF!="UT San Antonio",+All!#REF!,0))</f>
        <v>#REF!</v>
      </c>
      <c r="AN182" s="81" t="e">
        <f>IF(+All!#REF!="UT San Antonio",+All!#REF!,IF(+All!#REF!="UT San Antonio",+All!#REF!,0))</f>
        <v>#REF!</v>
      </c>
      <c r="AO182" s="83" t="e">
        <f>IF(+All!#REF!="UT San Antonio",+All!#REF!,IF(+All!#REF!="UT San Antonio",+All!#REF!,0))</f>
        <v>#REF!</v>
      </c>
      <c r="AP182" s="84" t="e">
        <f>IF(+All!#REF!="UT San Antonio",+All!#REF!,IF(+All!#REF!="UT San Antonio",+All!#REF!,0))</f>
        <v>#REF!</v>
      </c>
      <c r="AQ182" s="480" t="e">
        <f>IF(+All!#REF!="UT San Antonio",+All!#REF!,IF(+All!#REF!="UT San Antonio",+All!#REF!,0))</f>
        <v>#REF!</v>
      </c>
      <c r="AR182" s="482" t="e">
        <f>IF(+All!#REF!="UT San Antonio",+All!#REF!,IF(+All!#REF!="UT San Antonio",+All!#REF!,0))</f>
        <v>#REF!</v>
      </c>
      <c r="AS182" s="483" t="e">
        <f>IF(+All!#REF!="UT San Antonio",+All!#REF!,IF(+All!#REF!="UT San Antonio",+All!#REF!,0))</f>
        <v>#REF!</v>
      </c>
      <c r="AT182" s="483" t="e">
        <f>IF(+All!#REF!="UT San Antonio",+All!#REF!,IF(+All!#REF!="UT San Antonio",+All!#REF!,0))</f>
        <v>#REF!</v>
      </c>
      <c r="AU182" s="482" t="e">
        <f>IF(+All!#REF!="UT San Antonio",+All!#REF!,IF(+All!#REF!="UT San Antonio",+All!#REF!,0))</f>
        <v>#REF!</v>
      </c>
      <c r="AV182" s="483" t="e">
        <f>IF(+All!#REF!="UT San Antonio",+All!#REF!,IF(+All!#REF!="UT San Antonio",+All!#REF!,0))</f>
        <v>#REF!</v>
      </c>
      <c r="AW182" s="484" t="e">
        <f>IF(+All!#REF!="UT San Antonio",+All!#REF!,IF(+All!#REF!="UT San Antonio",+All!#REF!,0))</f>
        <v>#REF!</v>
      </c>
      <c r="AX182" s="483" t="e">
        <f>IF(+All!#REF!="UT San Antonio",+All!#REF!,IF(+All!#REF!="UT San Antonio",+All!#REF!,0))</f>
        <v>#REF!</v>
      </c>
      <c r="AY182" s="88" t="e">
        <f>IF(+All!#REF!="UT San Antonio",+All!#REF!,IF(+All!#REF!="UT San Antonio",+All!#REF!,0))</f>
        <v>#REF!</v>
      </c>
      <c r="AZ182" s="89" t="e">
        <f>IF(+All!#REF!="UT San Antonio",+All!#REF!,IF(+All!#REF!="UT San Antonio",+All!#REF!,0))</f>
        <v>#REF!</v>
      </c>
      <c r="BA182" s="90" t="e">
        <f>IF(+All!#REF!="UT San Antonio",+All!#REF!,IF(+All!#REF!="UT San Antonio",+All!#REF!,0))</f>
        <v>#REF!</v>
      </c>
      <c r="BB182" s="90" t="e">
        <f>IF(+All!#REF!="UT San Antonio",+All!#REF!,IF(+All!#REF!="UT San Antonio",+All!#REF!,0))</f>
        <v>#REF!</v>
      </c>
      <c r="BC182" s="91" t="e">
        <f>IF(+All!#REF!="UT San Antonio",+All!#REF!,IF(+All!#REF!="UT San Antonio",+All!#REF!,0))</f>
        <v>#REF!</v>
      </c>
      <c r="BD182" s="482" t="e">
        <f>IF(+All!#REF!="UT San Antonio",+All!#REF!,IF(+All!#REF!="UT San Antonio",+All!#REF!,0))</f>
        <v>#REF!</v>
      </c>
      <c r="BE182" s="483" t="e">
        <f>IF(+All!#REF!="UT San Antonio",+All!#REF!,IF(+All!#REF!="UT San Antonio",+All!#REF!,0))</f>
        <v>#REF!</v>
      </c>
      <c r="BF182" s="483" t="e">
        <f>IF(+All!#REF!="UT San Antonio",+All!#REF!,IF(+All!#REF!="UT San Antonio",+All!#REF!,0))</f>
        <v>#REF!</v>
      </c>
      <c r="BG182" s="482" t="e">
        <f>IF(+All!#REF!="UT San Antonio",+All!#REF!,IF(+All!#REF!="UT San Antonio",+All!#REF!,0))</f>
        <v>#REF!</v>
      </c>
      <c r="BH182" s="483" t="e">
        <f>IF(+All!#REF!="UT San Antonio",+All!#REF!,IF(+All!#REF!="UT San Antonio",+All!#REF!,0))</f>
        <v>#REF!</v>
      </c>
      <c r="BI182" s="484" t="e">
        <f>IF(+All!#REF!="UT San Antonio",+All!#REF!,IF(+All!#REF!="UT San Antonio",+All!#REF!,0))</f>
        <v>#REF!</v>
      </c>
      <c r="BJ182" s="92" t="e">
        <f>IF(+All!#REF!="UT San Antonio",+All!#REF!,IF(+All!#REF!="UT San Antonio",+All!#REF!,0))</f>
        <v>#REF!</v>
      </c>
      <c r="BK182" s="93" t="e">
        <f>IF(+All!#REF!="UT San Antonio",+All!#REF!,IF(+All!#REF!="UT San Antonio",+All!#REF!,0))</f>
        <v>#REF!</v>
      </c>
    </row>
    <row r="183" spans="1:63" x14ac:dyDescent="0.8">
      <c r="A183" s="70">
        <f>IF(+All!$F742="UT San Antonio",+All!A742,IF(+All!$H742="UT San Antonio",+All!A742,0))</f>
        <v>10</v>
      </c>
      <c r="B183" s="480" t="str">
        <f>IF(+All!$F742="UT San Antonio",+All!B742,IF(+All!$H742="UT San Antonio",+All!B742,0))</f>
        <v>Sat</v>
      </c>
      <c r="C183" s="72">
        <f>IF(+All!$F742="UT San Antonio",+All!C742,IF(+All!$H742="UT San Antonio",+All!C742,0))</f>
        <v>44506</v>
      </c>
      <c r="D183" s="73">
        <f>IF(+All!$F742="UT San Antonio",+All!D742,IF(+All!$H742="UT San Antonio",+All!D742,0))</f>
        <v>0.92708333333333337</v>
      </c>
      <c r="E183" s="707" t="str">
        <f>IF(+All!$F742="UT San Antonio",+All!E742,IF(+All!$H742="UT San Antonio",+All!E742,0))</f>
        <v>ESPN2</v>
      </c>
      <c r="F183" s="75" t="str">
        <f>IF(+All!$F742="UT San Antonio",+All!F742,IF(+All!$H742="UT San Antonio",+All!F742,0))</f>
        <v>UT San Antonio</v>
      </c>
      <c r="G183" s="76" t="str">
        <f>IF(+All!$F742="UT San Antonio",+All!G742,IF(+All!$H742="UT San Antonio",+All!G742,0))</f>
        <v>CUSA</v>
      </c>
      <c r="H183" s="75" t="str">
        <f>IF(+All!$F742="UT San Antonio",+All!H742,IF(+All!$H742="UT San Antonio",+All!H742,0))</f>
        <v>UTEP</v>
      </c>
      <c r="I183" s="76" t="str">
        <f>IF(+All!$F742="UT San Antonio",+All!I742,IF(+All!$H742="UT San Antonio",+All!I742,0))</f>
        <v>CUSA</v>
      </c>
      <c r="J183" s="706" t="str">
        <f>IF(+All!$F742="UT San Antonio",+All!J742,IF(+All!$H742="UT San Antonio",+All!J742,0))</f>
        <v>UT San Antonio</v>
      </c>
      <c r="K183" s="707" t="str">
        <f>IF(+All!$F742="UT San Antonio",+All!K742,IF(+All!$H742="UT San Antonio",+All!K742,0))</f>
        <v>UTEP</v>
      </c>
      <c r="L183" s="78">
        <f>IF(+All!$F742="UT San Antonio",+All!L742,IF(+All!$H742="UT San Antonio",+All!L742,0))</f>
        <v>11</v>
      </c>
      <c r="M183" s="79">
        <f>IF(+All!$F742="UT San Antonio",+All!M742,IF(+All!$H742="UT San Antonio",+All!M742,0))</f>
        <v>53</v>
      </c>
      <c r="N183" s="706" t="str">
        <f>IF(+All!$F742="UT San Antonio",+All!N742,IF(+All!$H742="UT San Antonio",+All!N742,0))</f>
        <v>UT San Antonio</v>
      </c>
      <c r="O183" s="708">
        <f>IF(+All!$F742="UT San Antonio",+All!O742,IF(+All!$H742="UT San Antonio",+All!O742,0))</f>
        <v>44</v>
      </c>
      <c r="P183" s="708" t="str">
        <f>IF(+All!$F742="UT San Antonio",+All!P742,IF(+All!$H742="UT San Antonio",+All!P742,0))</f>
        <v>UTEP</v>
      </c>
      <c r="Q183" s="707">
        <f>IF(+All!$F742="UT San Antonio",+All!Q742,IF(+All!$H742="UT San Antonio",+All!Q742,0))</f>
        <v>23</v>
      </c>
      <c r="R183" s="706" t="str">
        <f>IF(+All!$F742="UT San Antonio",+All!R742,IF(+All!$H742="UT San Antonio",+All!R742,0))</f>
        <v>UT San Antonio</v>
      </c>
      <c r="S183" s="708" t="str">
        <f>IF(+All!$F742="UT San Antonio",+All!S742,IF(+All!$H742="UT San Antonio",+All!S742,0))</f>
        <v>UTEP</v>
      </c>
      <c r="T183" s="706" t="str">
        <f>IF(+All!$F742="UT San Antonio",+All!T742,IF(+All!$H742="UT San Antonio",+All!T742,0))</f>
        <v>UT San Antonio</v>
      </c>
      <c r="U183" s="707" t="str">
        <f>IF(+All!$F742="UT San Antonio",+All!U742,IF(+All!$H742="UT San Antonio",+All!U742,0))</f>
        <v>W</v>
      </c>
      <c r="V183" s="706">
        <f>IF(+All!$F452="UT San Antonio",+All!#REF!,IF(+All!$H452="UT San Antonio",+All!#REF!,0))</f>
        <v>0</v>
      </c>
      <c r="W183" s="707">
        <f>IF(+All!$F452="UT San Antonio",+All!#REF!,IF(+All!$H452="UT San Antonio",+All!#REF!,0))</f>
        <v>0</v>
      </c>
      <c r="X183" s="706">
        <f>IF(+All!$F452="UT San Antonio",+All!#REF!,IF(+All!$H452="UT San Antonio",+All!#REF!,0))</f>
        <v>0</v>
      </c>
      <c r="Y183" s="707">
        <f>IF(+All!$F452="UT San Antonio",+All!#REF!,IF(+All!$H452="UT San Antonio",+All!#REF!,0))</f>
        <v>0</v>
      </c>
      <c r="Z183" s="706">
        <f>IF(+All!$F452="UT San Antonio",+All!#REF!,IF(+All!$H452="UT San Antonio",+All!#REF!,0))</f>
        <v>0</v>
      </c>
      <c r="AA183" s="707">
        <f>IF(+All!$F452="UT San Antonio",+All!#REF!,IF(+All!$H452="UT San Antonio",+All!#REF!,0))</f>
        <v>0</v>
      </c>
      <c r="AB183" s="706">
        <f>IF(+All!$F452="UT San Antonio",+All!#REF!,IF(+All!$H452="UT San Antonio",+All!#REF!,0))</f>
        <v>0</v>
      </c>
      <c r="AC183" s="707">
        <f>IF(+All!$F452="UT San Antonio",+All!#REF!,IF(+All!$H452="UT San Antonio",+All!#REF!,0))</f>
        <v>0</v>
      </c>
      <c r="AD183" s="706">
        <f>IF(+All!$F452="UT San Antonio",+All!#REF!,IF(+All!$H452="UT San Antonio",+All!#REF!,0))</f>
        <v>0</v>
      </c>
      <c r="AE183" s="707">
        <f>IF(+All!$F452="UT San Antonio",+All!#REF!,IF(+All!$H452="UT San Antonio",+All!#REF!,0))</f>
        <v>0</v>
      </c>
      <c r="AF183" s="706">
        <f>IF(+All!$F452="UT San Antonio",+All!#REF!,IF(+All!$H452="UT San Antonio",+All!#REF!,0))</f>
        <v>0</v>
      </c>
      <c r="AG183" s="707">
        <f>IF(+All!$F452="UT San Antonio",+All!#REF!,IF(+All!$H452="UT San Antonio",+All!#REF!,0))</f>
        <v>0</v>
      </c>
      <c r="AH183" s="706">
        <f>IF(+All!$F452="UT San Antonio",+All!#REF!,IF(+All!$H452="UT San Antonio",+All!#REF!,0))</f>
        <v>0</v>
      </c>
      <c r="AI183" s="707">
        <f>IF(+All!$F452="UT San Antonio",+All!#REF!,IF(+All!$H452="UT San Antonio",+All!#REF!,0))</f>
        <v>0</v>
      </c>
      <c r="AJ183" s="706">
        <f>IF(+All!$F452="UT San Antonio",+All!#REF!,IF(+All!$H452="UT San Antonio",+All!#REF!,0))</f>
        <v>0</v>
      </c>
      <c r="AK183" s="707">
        <f>IF(+All!$F452="UT San Antonio",+All!#REF!,IF(+All!$H452="UT San Antonio",+All!#REF!,0))</f>
        <v>0</v>
      </c>
      <c r="AL183" s="81">
        <f>IF(+All!$F452="UT San Antonio",+All!V452,IF(+All!$H452="UT San Antonio",+All!V452,0))</f>
        <v>0</v>
      </c>
      <c r="AM183" s="82">
        <f>IF(+All!$F452="UT San Antonio",+All!W452,IF(+All!$H452="UT San Antonio",+All!W452,0))</f>
        <v>0</v>
      </c>
      <c r="AN183" s="81">
        <f>IF(+All!$F452="UT San Antonio",+All!X452,IF(+All!$H452="UT San Antonio",+All!X452,0))</f>
        <v>0</v>
      </c>
      <c r="AO183" s="83">
        <f>IF(+All!$F452="UT San Antonio",+All!Y452,IF(+All!$H452="UT San Antonio",+All!Y452,0))</f>
        <v>0</v>
      </c>
      <c r="AP183" s="84">
        <f>IF(+All!$F452="UT San Antonio",+All!Z452,IF(+All!$H452="UT San Antonio",+All!Z452,0))</f>
        <v>0</v>
      </c>
      <c r="AQ183" s="480">
        <f>IF(+All!$F452="UT San Antonio",+All!#REF!,IF(+All!$H452="UT San Antonio",+All!#REF!,0))</f>
        <v>0</v>
      </c>
      <c r="AR183" s="482">
        <f>IF(+All!$F452="UT San Antonio",+All!#REF!,IF(+All!$H452="UT San Antonio",+All!#REF!,0))</f>
        <v>0</v>
      </c>
      <c r="AS183" s="483">
        <f>IF(+All!$F452="UT San Antonio",+All!#REF!,IF(+All!$H452="UT San Antonio",+All!#REF!,0))</f>
        <v>0</v>
      </c>
      <c r="AT183" s="483">
        <f>IF(+All!$F452="UT San Antonio",+All!#REF!,IF(+All!$H452="UT San Antonio",+All!#REF!,0))</f>
        <v>0</v>
      </c>
      <c r="AU183" s="482">
        <f>IF(+All!$F452="UT San Antonio",+All!#REF!,IF(+All!$H452="UT San Antonio",+All!#REF!,0))</f>
        <v>0</v>
      </c>
      <c r="AV183" s="483">
        <f>IF(+All!$F452="UT San Antonio",+All!#REF!,IF(+All!$H452="UT San Antonio",+All!#REF!,0))</f>
        <v>0</v>
      </c>
      <c r="AW183" s="484">
        <f>IF(+All!$F452="UT San Antonio",+All!#REF!,IF(+All!$H452="UT San Antonio",+All!#REF!,0))</f>
        <v>0</v>
      </c>
      <c r="AX183" s="483">
        <f>IF(+All!$F452="UT San Antonio",+All!#REF!,IF(+All!$H452="UT San Antonio",+All!#REF!,0))</f>
        <v>0</v>
      </c>
      <c r="AY183" s="88">
        <f>IF(+All!$F452="UT San Antonio",+All!#REF!,IF(+All!$H452="UT San Antonio",+All!#REF!,0))</f>
        <v>0</v>
      </c>
      <c r="AZ183" s="89">
        <f>IF(+All!$F452="UT San Antonio",+All!#REF!,IF(+All!$H452="UT San Antonio",+All!#REF!,0))</f>
        <v>0</v>
      </c>
      <c r="BA183" s="90">
        <f>IF(+All!$F452="UT San Antonio",+All!#REF!,IF(+All!$H452="UT San Antonio",+All!#REF!,0))</f>
        <v>0</v>
      </c>
      <c r="BB183" s="90">
        <f>IF(+All!$F452="UT San Antonio",+All!#REF!,IF(+All!$H452="UT San Antonio",+All!#REF!,0))</f>
        <v>0</v>
      </c>
      <c r="BC183" s="91">
        <f>IF(+All!$F452="UT San Antonio",+All!#REF!,IF(+All!$H452="UT San Antonio",+All!#REF!,0))</f>
        <v>0</v>
      </c>
      <c r="BD183" s="482">
        <f>IF(+All!$F452="UT San Antonio",+All!#REF!,IF(+All!$H452="UT San Antonio",+All!#REF!,0))</f>
        <v>0</v>
      </c>
      <c r="BE183" s="483">
        <f>IF(+All!$F452="UT San Antonio",+All!#REF!,IF(+All!$H452="UT San Antonio",+All!#REF!,0))</f>
        <v>0</v>
      </c>
      <c r="BF183" s="483">
        <f>IF(+All!$F452="UT San Antonio",+All!#REF!,IF(+All!$H452="UT San Antonio",+All!#REF!,0))</f>
        <v>0</v>
      </c>
      <c r="BG183" s="482">
        <f>IF(+All!$F452="UT San Antonio",+All!#REF!,IF(+All!$H452="UT San Antonio",+All!#REF!,0))</f>
        <v>0</v>
      </c>
      <c r="BH183" s="483">
        <f>IF(+All!$F452="UT San Antonio",+All!#REF!,IF(+All!$H452="UT San Antonio",+All!#REF!,0))</f>
        <v>0</v>
      </c>
      <c r="BI183" s="484">
        <f>IF(+All!$F452="UT San Antonio",+All!#REF!,IF(+All!$H452="UT San Antonio",+All!#REF!,0))</f>
        <v>0</v>
      </c>
      <c r="BJ183" s="92">
        <f>IF(+All!$F452="UT San Antonio",+All!#REF!,IF(+All!$H452="UT San Antonio",+All!#REF!,0))</f>
        <v>0</v>
      </c>
      <c r="BK183" s="93">
        <f>IF(+All!$F452="UT San Antonio",+All!#REF!,IF(+All!$H452="UT San Antonio",+All!#REF!,0))</f>
        <v>0</v>
      </c>
    </row>
    <row r="184" spans="1:63" x14ac:dyDescent="0.8">
      <c r="A184" s="70">
        <f>IF(+All!$F817="UT San Antonio",+All!A817,IF(+All!$H817="UT San Antonio",+All!A817,0))</f>
        <v>11</v>
      </c>
      <c r="B184" s="480" t="str">
        <f>IF(+All!$F817="UT San Antonio",+All!B817,IF(+All!$H817="UT San Antonio",+All!B817,0))</f>
        <v>Sat</v>
      </c>
      <c r="C184" s="72">
        <f>IF(+All!$F817="UT San Antonio",+All!C817,IF(+All!$H817="UT San Antonio",+All!C817,0))</f>
        <v>44513</v>
      </c>
      <c r="D184" s="73">
        <f>IF(+All!$F817="UT San Antonio",+All!D817,IF(+All!$H817="UT San Antonio",+All!D817,0))</f>
        <v>0.64583333333333337</v>
      </c>
      <c r="E184" s="707">
        <f>IF(+All!$F817="UT San Antonio",+All!E817,IF(+All!$H817="UT San Antonio",+All!E817,0))</f>
        <v>0</v>
      </c>
      <c r="F184" s="75" t="str">
        <f>IF(+All!$F817="UT San Antonio",+All!F817,IF(+All!$H817="UT San Antonio",+All!F817,0))</f>
        <v>Southern Miss</v>
      </c>
      <c r="G184" s="76" t="str">
        <f>IF(+All!$F817="UT San Antonio",+All!G817,IF(+All!$H817="UT San Antonio",+All!G817,0))</f>
        <v>CUSA</v>
      </c>
      <c r="H184" s="75" t="str">
        <f>IF(+All!$F817="UT San Antonio",+All!H817,IF(+All!$H817="UT San Antonio",+All!H817,0))</f>
        <v>UT San Antonio</v>
      </c>
      <c r="I184" s="76" t="str">
        <f>IF(+All!$F817="UT San Antonio",+All!I817,IF(+All!$H817="UT San Antonio",+All!I817,0))</f>
        <v>CUSA</v>
      </c>
      <c r="J184" s="706" t="str">
        <f>IF(+All!$F817="UT San Antonio",+All!J817,IF(+All!$H817="UT San Antonio",+All!J817,0))</f>
        <v>UT San Antonio</v>
      </c>
      <c r="K184" s="707" t="str">
        <f>IF(+All!$F817="UT San Antonio",+All!K817,IF(+All!$H817="UT San Antonio",+All!K817,0))</f>
        <v>Southern Miss</v>
      </c>
      <c r="L184" s="78">
        <f>IF(+All!$F817="UT San Antonio",+All!L817,IF(+All!$H817="UT San Antonio",+All!L817,0))</f>
        <v>33</v>
      </c>
      <c r="M184" s="79">
        <f>IF(+All!$F817="UT San Antonio",+All!M817,IF(+All!$H817="UT San Antonio",+All!M817,0))</f>
        <v>54.45</v>
      </c>
      <c r="N184" s="706" t="str">
        <f>IF(+All!$F817="UT San Antonio",+All!N817,IF(+All!$H817="UT San Antonio",+All!N817,0))</f>
        <v>UT San Antonio</v>
      </c>
      <c r="O184" s="708">
        <f>IF(+All!$F817="UT San Antonio",+All!O817,IF(+All!$H817="UT San Antonio",+All!O817,0))</f>
        <v>27</v>
      </c>
      <c r="P184" s="708" t="str">
        <f>IF(+All!$F817="UT San Antonio",+All!P817,IF(+All!$H817="UT San Antonio",+All!P817,0))</f>
        <v>Southern Miss</v>
      </c>
      <c r="Q184" s="707">
        <f>IF(+All!$F817="UT San Antonio",+All!Q817,IF(+All!$H817="UT San Antonio",+All!Q817,0))</f>
        <v>17</v>
      </c>
      <c r="R184" s="706" t="str">
        <f>IF(+All!$F817="UT San Antonio",+All!R817,IF(+All!$H817="UT San Antonio",+All!R817,0))</f>
        <v>Southern Miss</v>
      </c>
      <c r="S184" s="708" t="str">
        <f>IF(+All!$F817="UT San Antonio",+All!S817,IF(+All!$H817="UT San Antonio",+All!S817,0))</f>
        <v>UT San Antonio</v>
      </c>
      <c r="T184" s="706" t="str">
        <f>IF(+All!$F817="UT San Antonio",+All!T817,IF(+All!$H817="UT San Antonio",+All!T817,0))</f>
        <v>UT San Antonio</v>
      </c>
      <c r="U184" s="707" t="str">
        <f>IF(+All!$F817="UT San Antonio",+All!U817,IF(+All!$H817="UT San Antonio",+All!U817,0))</f>
        <v>L</v>
      </c>
      <c r="V184" s="706">
        <f>IF(+All!$F495="UT San Antonio",+All!#REF!,IF(+All!$H495="UT San Antonio",+All!#REF!,0))</f>
        <v>0</v>
      </c>
      <c r="W184" s="707">
        <f>IF(+All!$F495="UT San Antonio",+All!#REF!,IF(+All!$H495="UT San Antonio",+All!#REF!,0))</f>
        <v>0</v>
      </c>
      <c r="X184" s="706">
        <f>IF(+All!$F495="UT San Antonio",+All!#REF!,IF(+All!$H495="UT San Antonio",+All!#REF!,0))</f>
        <v>0</v>
      </c>
      <c r="Y184" s="707">
        <f>IF(+All!$F495="UT San Antonio",+All!#REF!,IF(+All!$H495="UT San Antonio",+All!#REF!,0))</f>
        <v>0</v>
      </c>
      <c r="Z184" s="706">
        <f>IF(+All!$F495="UT San Antonio",+All!#REF!,IF(+All!$H495="UT San Antonio",+All!#REF!,0))</f>
        <v>0</v>
      </c>
      <c r="AA184" s="707">
        <f>IF(+All!$F495="UT San Antonio",+All!#REF!,IF(+All!$H495="UT San Antonio",+All!#REF!,0))</f>
        <v>0</v>
      </c>
      <c r="AB184" s="706">
        <f>IF(+All!$F495="UT San Antonio",+All!#REF!,IF(+All!$H495="UT San Antonio",+All!#REF!,0))</f>
        <v>0</v>
      </c>
      <c r="AC184" s="707">
        <f>IF(+All!$F495="UT San Antonio",+All!#REF!,IF(+All!$H495="UT San Antonio",+All!#REF!,0))</f>
        <v>0</v>
      </c>
      <c r="AD184" s="706">
        <f>IF(+All!$F495="UT San Antonio",+All!#REF!,IF(+All!$H495="UT San Antonio",+All!#REF!,0))</f>
        <v>0</v>
      </c>
      <c r="AE184" s="707">
        <f>IF(+All!$F495="UT San Antonio",+All!#REF!,IF(+All!$H495="UT San Antonio",+All!#REF!,0))</f>
        <v>0</v>
      </c>
      <c r="AF184" s="706">
        <f>IF(+All!$F495="UT San Antonio",+All!#REF!,IF(+All!$H495="UT San Antonio",+All!#REF!,0))</f>
        <v>0</v>
      </c>
      <c r="AG184" s="707">
        <f>IF(+All!$F495="UT San Antonio",+All!#REF!,IF(+All!$H495="UT San Antonio",+All!#REF!,0))</f>
        <v>0</v>
      </c>
      <c r="AH184" s="706">
        <f>IF(+All!$F495="UT San Antonio",+All!#REF!,IF(+All!$H495="UT San Antonio",+All!#REF!,0))</f>
        <v>0</v>
      </c>
      <c r="AI184" s="707">
        <f>IF(+All!$F495="UT San Antonio",+All!#REF!,IF(+All!$H495="UT San Antonio",+All!#REF!,0))</f>
        <v>0</v>
      </c>
      <c r="AJ184" s="706">
        <f>IF(+All!$F495="UT San Antonio",+All!#REF!,IF(+All!$H495="UT San Antonio",+All!#REF!,0))</f>
        <v>0</v>
      </c>
      <c r="AK184" s="707">
        <f>IF(+All!$F495="UT San Antonio",+All!#REF!,IF(+All!$H495="UT San Antonio",+All!#REF!,0))</f>
        <v>0</v>
      </c>
      <c r="AL184" s="81">
        <f>IF(+All!$F495="UT San Antonio",+All!V495,IF(+All!$H495="UT San Antonio",+All!V495,0))</f>
        <v>0</v>
      </c>
      <c r="AM184" s="82">
        <f>IF(+All!$F495="UT San Antonio",+All!W495,IF(+All!$H495="UT San Antonio",+All!W495,0))</f>
        <v>0</v>
      </c>
      <c r="AN184" s="81">
        <f>IF(+All!$F495="UT San Antonio",+All!X495,IF(+All!$H495="UT San Antonio",+All!X495,0))</f>
        <v>0</v>
      </c>
      <c r="AO184" s="83">
        <f>IF(+All!$F495="UT San Antonio",+All!Y495,IF(+All!$H495="UT San Antonio",+All!Y495,0))</f>
        <v>0</v>
      </c>
      <c r="AP184" s="84">
        <f>IF(+All!$F495="UT San Antonio",+All!Z495,IF(+All!$H495="UT San Antonio",+All!Z495,0))</f>
        <v>0</v>
      </c>
      <c r="AQ184" s="480">
        <f>IF(+All!$F495="UT San Antonio",+All!#REF!,IF(+All!$H495="UT San Antonio",+All!#REF!,0))</f>
        <v>0</v>
      </c>
      <c r="AR184" s="482">
        <f>IF(+All!$F495="UT San Antonio",+All!#REF!,IF(+All!$H495="UT San Antonio",+All!#REF!,0))</f>
        <v>0</v>
      </c>
      <c r="AS184" s="483">
        <f>IF(+All!$F495="UT San Antonio",+All!#REF!,IF(+All!$H495="UT San Antonio",+All!#REF!,0))</f>
        <v>0</v>
      </c>
      <c r="AT184" s="483">
        <f>IF(+All!$F495="UT San Antonio",+All!#REF!,IF(+All!$H495="UT San Antonio",+All!#REF!,0))</f>
        <v>0</v>
      </c>
      <c r="AU184" s="482">
        <f>IF(+All!$F495="UT San Antonio",+All!#REF!,IF(+All!$H495="UT San Antonio",+All!#REF!,0))</f>
        <v>0</v>
      </c>
      <c r="AV184" s="483">
        <f>IF(+All!$F495="UT San Antonio",+All!#REF!,IF(+All!$H495="UT San Antonio",+All!#REF!,0))</f>
        <v>0</v>
      </c>
      <c r="AW184" s="484">
        <f>IF(+All!$F495="UT San Antonio",+All!#REF!,IF(+All!$H495="UT San Antonio",+All!#REF!,0))</f>
        <v>0</v>
      </c>
      <c r="AX184" s="483">
        <f>IF(+All!$F495="UT San Antonio",+All!#REF!,IF(+All!$H495="UT San Antonio",+All!#REF!,0))</f>
        <v>0</v>
      </c>
      <c r="AY184" s="88">
        <f>IF(+All!$F495="UT San Antonio",+All!#REF!,IF(+All!$H495="UT San Antonio",+All!#REF!,0))</f>
        <v>0</v>
      </c>
      <c r="AZ184" s="89">
        <f>IF(+All!$F495="UT San Antonio",+All!#REF!,IF(+All!$H495="UT San Antonio",+All!#REF!,0))</f>
        <v>0</v>
      </c>
      <c r="BA184" s="90">
        <f>IF(+All!$F495="UT San Antonio",+All!#REF!,IF(+All!$H495="UT San Antonio",+All!#REF!,0))</f>
        <v>0</v>
      </c>
      <c r="BB184" s="90">
        <f>IF(+All!$F495="UT San Antonio",+All!#REF!,IF(+All!$H495="UT San Antonio",+All!#REF!,0))</f>
        <v>0</v>
      </c>
      <c r="BC184" s="91">
        <f>IF(+All!$F495="UT San Antonio",+All!#REF!,IF(+All!$H495="UT San Antonio",+All!#REF!,0))</f>
        <v>0</v>
      </c>
      <c r="BD184" s="482">
        <f>IF(+All!$F495="UT San Antonio",+All!#REF!,IF(+All!$H495="UT San Antonio",+All!#REF!,0))</f>
        <v>0</v>
      </c>
      <c r="BE184" s="483">
        <f>IF(+All!$F495="UT San Antonio",+All!#REF!,IF(+All!$H495="UT San Antonio",+All!#REF!,0))</f>
        <v>0</v>
      </c>
      <c r="BF184" s="483">
        <f>IF(+All!$F495="UT San Antonio",+All!#REF!,IF(+All!$H495="UT San Antonio",+All!#REF!,0))</f>
        <v>0</v>
      </c>
      <c r="BG184" s="482">
        <f>IF(+All!$F495="UT San Antonio",+All!#REF!,IF(+All!$H495="UT San Antonio",+All!#REF!,0))</f>
        <v>0</v>
      </c>
      <c r="BH184" s="483">
        <f>IF(+All!$F495="UT San Antonio",+All!#REF!,IF(+All!$H495="UT San Antonio",+All!#REF!,0))</f>
        <v>0</v>
      </c>
      <c r="BI184" s="484">
        <f>IF(+All!$F495="UT San Antonio",+All!#REF!,IF(+All!$H495="UT San Antonio",+All!#REF!,0))</f>
        <v>0</v>
      </c>
      <c r="BJ184" s="92">
        <f>IF(+All!$F495="UT San Antonio",+All!#REF!,IF(+All!$H495="UT San Antonio",+All!#REF!,0))</f>
        <v>0</v>
      </c>
      <c r="BK184" s="93">
        <f>IF(+All!$F495="UT San Antonio",+All!#REF!,IF(+All!$H495="UT San Antonio",+All!#REF!,0))</f>
        <v>0</v>
      </c>
    </row>
    <row r="185" spans="1:63" x14ac:dyDescent="0.8">
      <c r="A185" s="70">
        <f>IF(+All!$F884="UT San Antonio",+All!A884,IF(+All!$H884="UT San Antonio",+All!A884,0))</f>
        <v>12</v>
      </c>
      <c r="B185" s="480" t="str">
        <f>IF(+All!$F884="UT San Antonio",+All!B884,IF(+All!$H884="UT San Antonio",+All!B884,0))</f>
        <v>Sat</v>
      </c>
      <c r="C185" s="72">
        <f>IF(+All!$F884="UT San Antonio",+All!C884,IF(+All!$H884="UT San Antonio",+All!C884,0))</f>
        <v>44520</v>
      </c>
      <c r="D185" s="73">
        <f>IF(+All!$F884="UT San Antonio",+All!D884,IF(+All!$H884="UT San Antonio",+All!D884,0))</f>
        <v>0.64583333333333337</v>
      </c>
      <c r="E185" s="707">
        <f>IF(+All!$F884="UT San Antonio",+All!E884,IF(+All!$H884="UT San Antonio",+All!E884,0))</f>
        <v>0</v>
      </c>
      <c r="F185" s="75" t="str">
        <f>IF(+All!$F884="UT San Antonio",+All!F884,IF(+All!$H884="UT San Antonio",+All!F884,0))</f>
        <v>UAB</v>
      </c>
      <c r="G185" s="76" t="str">
        <f>IF(+All!$F884="UT San Antonio",+All!G884,IF(+All!$H884="UT San Antonio",+All!G884,0))</f>
        <v>CUSA</v>
      </c>
      <c r="H185" s="75" t="str">
        <f>IF(+All!$F884="UT San Antonio",+All!H884,IF(+All!$H884="UT San Antonio",+All!H884,0))</f>
        <v>UT San Antonio</v>
      </c>
      <c r="I185" s="76" t="str">
        <f>IF(+All!$F884="UT San Antonio",+All!I884,IF(+All!$H884="UT San Antonio",+All!I884,0))</f>
        <v>CUSA</v>
      </c>
      <c r="J185" s="706" t="str">
        <f>IF(+All!$F884="UT San Antonio",+All!J884,IF(+All!$H884="UT San Antonio",+All!J884,0))</f>
        <v>UT San Antonio</v>
      </c>
      <c r="K185" s="707" t="str">
        <f>IF(+All!$F884="UT San Antonio",+All!K884,IF(+All!$H884="UT San Antonio",+All!K884,0))</f>
        <v>UAB</v>
      </c>
      <c r="L185" s="78">
        <f>IF(+All!$F884="UT San Antonio",+All!L884,IF(+All!$H884="UT San Antonio",+All!L884,0))</f>
        <v>4.5</v>
      </c>
      <c r="M185" s="79">
        <f>IF(+All!$F884="UT San Antonio",+All!M884,IF(+All!$H884="UT San Antonio",+All!M884,0))</f>
        <v>53.5</v>
      </c>
      <c r="N185" s="706" t="str">
        <f>IF(+All!$F884="UT San Antonio",+All!N884,IF(+All!$H884="UT San Antonio",+All!N884,0))</f>
        <v>UT San Antonio</v>
      </c>
      <c r="O185" s="708">
        <f>IF(+All!$F884="UT San Antonio",+All!O884,IF(+All!$H884="UT San Antonio",+All!O884,0))</f>
        <v>34</v>
      </c>
      <c r="P185" s="708" t="str">
        <f>IF(+All!$F884="UT San Antonio",+All!P884,IF(+All!$H884="UT San Antonio",+All!P884,0))</f>
        <v>UAB</v>
      </c>
      <c r="Q185" s="707">
        <f>IF(+All!$F884="UT San Antonio",+All!Q884,IF(+All!$H884="UT San Antonio",+All!Q884,0))</f>
        <v>31</v>
      </c>
      <c r="R185" s="706" t="str">
        <f>IF(+All!$F884="UT San Antonio",+All!R884,IF(+All!$H884="UT San Antonio",+All!R884,0))</f>
        <v>UAB</v>
      </c>
      <c r="S185" s="708" t="str">
        <f>IF(+All!$F884="UT San Antonio",+All!S884,IF(+All!$H884="UT San Antonio",+All!S884,0))</f>
        <v>UT San Antonio</v>
      </c>
      <c r="T185" s="706" t="str">
        <f>IF(+All!$F884="UT San Antonio",+All!T884,IF(+All!$H884="UT San Antonio",+All!T884,0))</f>
        <v>UT San Antonio</v>
      </c>
      <c r="U185" s="707" t="str">
        <f>IF(+All!$F884="UT San Antonio",+All!U884,IF(+All!$H884="UT San Antonio",+All!U884,0))</f>
        <v>L</v>
      </c>
      <c r="V185" s="706" t="e">
        <f>IF(+All!#REF!="UT San Antonio",+All!#REF!,IF(+All!#REF!="UT San Antonio",+All!#REF!,0))</f>
        <v>#REF!</v>
      </c>
      <c r="W185" s="707" t="e">
        <f>IF(+All!#REF!="UT San Antonio",+All!#REF!,IF(+All!#REF!="UT San Antonio",+All!#REF!,0))</f>
        <v>#REF!</v>
      </c>
      <c r="X185" s="706" t="e">
        <f>IF(+All!#REF!="UT San Antonio",+All!#REF!,IF(+All!#REF!="UT San Antonio",+All!#REF!,0))</f>
        <v>#REF!</v>
      </c>
      <c r="Y185" s="707" t="e">
        <f>IF(+All!#REF!="UT San Antonio",+All!#REF!,IF(+All!#REF!="UT San Antonio",+All!#REF!,0))</f>
        <v>#REF!</v>
      </c>
      <c r="Z185" s="706" t="e">
        <f>IF(+All!#REF!="UT San Antonio",+All!#REF!,IF(+All!#REF!="UT San Antonio",+All!#REF!,0))</f>
        <v>#REF!</v>
      </c>
      <c r="AA185" s="707" t="e">
        <f>IF(+All!#REF!="UT San Antonio",+All!#REF!,IF(+All!#REF!="UT San Antonio",+All!#REF!,0))</f>
        <v>#REF!</v>
      </c>
      <c r="AB185" s="706" t="e">
        <f>IF(+All!#REF!="UT San Antonio",+All!#REF!,IF(+All!#REF!="UT San Antonio",+All!#REF!,0))</f>
        <v>#REF!</v>
      </c>
      <c r="AC185" s="707" t="e">
        <f>IF(+All!#REF!="UT San Antonio",+All!#REF!,IF(+All!#REF!="UT San Antonio",+All!#REF!,0))</f>
        <v>#REF!</v>
      </c>
      <c r="AD185" s="706" t="e">
        <f>IF(+All!#REF!="UT San Antonio",+All!#REF!,IF(+All!#REF!="UT San Antonio",+All!#REF!,0))</f>
        <v>#REF!</v>
      </c>
      <c r="AE185" s="707" t="e">
        <f>IF(+All!#REF!="UT San Antonio",+All!#REF!,IF(+All!#REF!="UT San Antonio",+All!#REF!,0))</f>
        <v>#REF!</v>
      </c>
      <c r="AF185" s="706" t="e">
        <f>IF(+All!#REF!="UT San Antonio",+All!#REF!,IF(+All!#REF!="UT San Antonio",+All!#REF!,0))</f>
        <v>#REF!</v>
      </c>
      <c r="AG185" s="707" t="e">
        <f>IF(+All!#REF!="UT San Antonio",+All!#REF!,IF(+All!#REF!="UT San Antonio",+All!#REF!,0))</f>
        <v>#REF!</v>
      </c>
      <c r="AH185" s="706" t="e">
        <f>IF(+All!#REF!="UT San Antonio",+All!#REF!,IF(+All!#REF!="UT San Antonio",+All!#REF!,0))</f>
        <v>#REF!</v>
      </c>
      <c r="AI185" s="707" t="e">
        <f>IF(+All!#REF!="UT San Antonio",+All!#REF!,IF(+All!#REF!="UT San Antonio",+All!#REF!,0))</f>
        <v>#REF!</v>
      </c>
      <c r="AJ185" s="706" t="e">
        <f>IF(+All!#REF!="UT San Antonio",+All!#REF!,IF(+All!#REF!="UT San Antonio",+All!#REF!,0))</f>
        <v>#REF!</v>
      </c>
      <c r="AK185" s="707" t="e">
        <f>IF(+All!#REF!="UT San Antonio",+All!#REF!,IF(+All!#REF!="UT San Antonio",+All!#REF!,0))</f>
        <v>#REF!</v>
      </c>
      <c r="AL185" s="81" t="e">
        <f>IF(+All!#REF!="UT San Antonio",+All!#REF!,IF(+All!#REF!="UT San Antonio",+All!#REF!,0))</f>
        <v>#REF!</v>
      </c>
      <c r="AM185" s="82" t="e">
        <f>IF(+All!#REF!="UT San Antonio",+All!#REF!,IF(+All!#REF!="UT San Antonio",+All!#REF!,0))</f>
        <v>#REF!</v>
      </c>
      <c r="AN185" s="81" t="e">
        <f>IF(+All!#REF!="UT San Antonio",+All!#REF!,IF(+All!#REF!="UT San Antonio",+All!#REF!,0))</f>
        <v>#REF!</v>
      </c>
      <c r="AO185" s="83" t="e">
        <f>IF(+All!#REF!="UT San Antonio",+All!#REF!,IF(+All!#REF!="UT San Antonio",+All!#REF!,0))</f>
        <v>#REF!</v>
      </c>
      <c r="AP185" s="84" t="e">
        <f>IF(+All!#REF!="UT San Antonio",+All!#REF!,IF(+All!#REF!="UT San Antonio",+All!#REF!,0))</f>
        <v>#REF!</v>
      </c>
      <c r="AQ185" s="480" t="e">
        <f>IF(+All!#REF!="UT San Antonio",+All!#REF!,IF(+All!#REF!="UT San Antonio",+All!#REF!,0))</f>
        <v>#REF!</v>
      </c>
      <c r="AR185" s="482" t="e">
        <f>IF(+All!#REF!="UT San Antonio",+All!#REF!,IF(+All!#REF!="UT San Antonio",+All!#REF!,0))</f>
        <v>#REF!</v>
      </c>
      <c r="AS185" s="483" t="e">
        <f>IF(+All!#REF!="UT San Antonio",+All!#REF!,IF(+All!#REF!="UT San Antonio",+All!#REF!,0))</f>
        <v>#REF!</v>
      </c>
      <c r="AT185" s="483" t="e">
        <f>IF(+All!#REF!="UT San Antonio",+All!#REF!,IF(+All!#REF!="UT San Antonio",+All!#REF!,0))</f>
        <v>#REF!</v>
      </c>
      <c r="AU185" s="482" t="e">
        <f>IF(+All!#REF!="UT San Antonio",+All!#REF!,IF(+All!#REF!="UT San Antonio",+All!#REF!,0))</f>
        <v>#REF!</v>
      </c>
      <c r="AV185" s="483" t="e">
        <f>IF(+All!#REF!="UT San Antonio",+All!#REF!,IF(+All!#REF!="UT San Antonio",+All!#REF!,0))</f>
        <v>#REF!</v>
      </c>
      <c r="AW185" s="484" t="e">
        <f>IF(+All!#REF!="UT San Antonio",+All!#REF!,IF(+All!#REF!="UT San Antonio",+All!#REF!,0))</f>
        <v>#REF!</v>
      </c>
      <c r="AX185" s="483" t="e">
        <f>IF(+All!#REF!="UT San Antonio",+All!#REF!,IF(+All!#REF!="UT San Antonio",+All!#REF!,0))</f>
        <v>#REF!</v>
      </c>
      <c r="AY185" s="88" t="e">
        <f>IF(+All!#REF!="UT San Antonio",+All!#REF!,IF(+All!#REF!="UT San Antonio",+All!#REF!,0))</f>
        <v>#REF!</v>
      </c>
      <c r="AZ185" s="89" t="e">
        <f>IF(+All!#REF!="UT San Antonio",+All!#REF!,IF(+All!#REF!="UT San Antonio",+All!#REF!,0))</f>
        <v>#REF!</v>
      </c>
      <c r="BA185" s="90" t="e">
        <f>IF(+All!#REF!="UT San Antonio",+All!#REF!,IF(+All!#REF!="UT San Antonio",+All!#REF!,0))</f>
        <v>#REF!</v>
      </c>
      <c r="BB185" s="90" t="e">
        <f>IF(+All!#REF!="UT San Antonio",+All!#REF!,IF(+All!#REF!="UT San Antonio",+All!#REF!,0))</f>
        <v>#REF!</v>
      </c>
      <c r="BC185" s="91" t="e">
        <f>IF(+All!#REF!="UT San Antonio",+All!#REF!,IF(+All!#REF!="UT San Antonio",+All!#REF!,0))</f>
        <v>#REF!</v>
      </c>
      <c r="BD185" s="482" t="e">
        <f>IF(+All!#REF!="UT San Antonio",+All!#REF!,IF(+All!#REF!="UT San Antonio",+All!#REF!,0))</f>
        <v>#REF!</v>
      </c>
      <c r="BE185" s="483" t="e">
        <f>IF(+All!#REF!="UT San Antonio",+All!#REF!,IF(+All!#REF!="UT San Antonio",+All!#REF!,0))</f>
        <v>#REF!</v>
      </c>
      <c r="BF185" s="483" t="e">
        <f>IF(+All!#REF!="UT San Antonio",+All!#REF!,IF(+All!#REF!="UT San Antonio",+All!#REF!,0))</f>
        <v>#REF!</v>
      </c>
      <c r="BG185" s="482" t="e">
        <f>IF(+All!#REF!="UT San Antonio",+All!#REF!,IF(+All!#REF!="UT San Antonio",+All!#REF!,0))</f>
        <v>#REF!</v>
      </c>
      <c r="BH185" s="483" t="e">
        <f>IF(+All!#REF!="UT San Antonio",+All!#REF!,IF(+All!#REF!="UT San Antonio",+All!#REF!,0))</f>
        <v>#REF!</v>
      </c>
      <c r="BI185" s="484" t="e">
        <f>IF(+All!#REF!="UT San Antonio",+All!#REF!,IF(+All!#REF!="UT San Antonio",+All!#REF!,0))</f>
        <v>#REF!</v>
      </c>
      <c r="BJ185" s="92" t="e">
        <f>IF(+All!#REF!="UT San Antonio",+All!#REF!,IF(+All!#REF!="UT San Antonio",+All!#REF!,0))</f>
        <v>#REF!</v>
      </c>
      <c r="BK185" s="93" t="e">
        <f>IF(+All!#REF!="UT San Antonio",+All!#REF!,IF(+All!#REF!="UT San Antonio",+All!#REF!,0))</f>
        <v>#REF!</v>
      </c>
    </row>
    <row r="186" spans="1:63" x14ac:dyDescent="0.8">
      <c r="A186" s="70">
        <f>IF(+All!$F941="UT San Antonio",+All!A941,IF(+All!$H941="UT San Antonio",+All!A941,0))</f>
        <v>0</v>
      </c>
      <c r="B186" s="480">
        <f>IF(+All!$F941="UT San Antonio",+All!B941,IF(+All!$H941="UT San Antonio",+All!B941,0))</f>
        <v>0</v>
      </c>
      <c r="C186" s="72">
        <f>IF(+All!$F941="UT San Antonio",+All!C941,IF(+All!$H941="UT San Antonio",+All!C941,0))</f>
        <v>0</v>
      </c>
      <c r="D186" s="73">
        <f>IF(+All!$F941="UT San Antonio",+All!D941,IF(+All!$H941="UT San Antonio",+All!D941,0))</f>
        <v>0</v>
      </c>
      <c r="E186" s="707">
        <f>IF(+All!$F941="UT San Antonio",+All!E941,IF(+All!$H941="UT San Antonio",+All!E941,0))</f>
        <v>0</v>
      </c>
      <c r="F186" s="75">
        <f>IF(+All!$F941="UT San Antonio",+All!F941,IF(+All!$H941="UT San Antonio",+All!F941,0))</f>
        <v>0</v>
      </c>
      <c r="G186" s="76">
        <f>IF(+All!$F941="UT San Antonio",+All!G941,IF(+All!$H941="UT San Antonio",+All!G941,0))</f>
        <v>0</v>
      </c>
      <c r="H186" s="75">
        <f>IF(+All!$F941="UT San Antonio",+All!H941,IF(+All!$H941="UT San Antonio",+All!H941,0))</f>
        <v>0</v>
      </c>
      <c r="I186" s="76">
        <f>IF(+All!$F941="UT San Antonio",+All!I941,IF(+All!$H941="UT San Antonio",+All!I941,0))</f>
        <v>0</v>
      </c>
      <c r="J186" s="706">
        <f>IF(+All!$F941="UT San Antonio",+All!J941,IF(+All!$H941="UT San Antonio",+All!J941,0))</f>
        <v>0</v>
      </c>
      <c r="K186" s="707">
        <f>IF(+All!$F941="UT San Antonio",+All!K941,IF(+All!$H941="UT San Antonio",+All!K941,0))</f>
        <v>0</v>
      </c>
      <c r="L186" s="78">
        <f>IF(+All!$F941="UT San Antonio",+All!L941,IF(+All!$H941="UT San Antonio",+All!L941,0))</f>
        <v>0</v>
      </c>
      <c r="M186" s="79">
        <f>IF(+All!$F941="UT San Antonio",+All!M941,IF(+All!$H941="UT San Antonio",+All!M941,0))</f>
        <v>0</v>
      </c>
      <c r="N186" s="706">
        <f>IF(+All!$F941="UT San Antonio",+All!N941,IF(+All!$H941="UT San Antonio",+All!N941,0))</f>
        <v>0</v>
      </c>
      <c r="O186" s="708">
        <f>IF(+All!$F941="UT San Antonio",+All!O941,IF(+All!$H941="UT San Antonio",+All!O941,0))</f>
        <v>0</v>
      </c>
      <c r="P186" s="708">
        <f>IF(+All!$F941="UT San Antonio",+All!P941,IF(+All!$H941="UT San Antonio",+All!P941,0))</f>
        <v>0</v>
      </c>
      <c r="Q186" s="707">
        <f>IF(+All!$F941="UT San Antonio",+All!Q941,IF(+All!$H941="UT San Antonio",+All!Q941,0))</f>
        <v>0</v>
      </c>
      <c r="R186" s="706">
        <f>IF(+All!$F941="UT San Antonio",+All!R941,IF(+All!$H941="UT San Antonio",+All!R941,0))</f>
        <v>0</v>
      </c>
      <c r="S186" s="708">
        <f>IF(+All!$F941="UT San Antonio",+All!S941,IF(+All!$H941="UT San Antonio",+All!S941,0))</f>
        <v>0</v>
      </c>
      <c r="T186" s="706">
        <f>IF(+All!$F941="UT San Antonio",+All!T941,IF(+All!$H941="UT San Antonio",+All!T941,0))</f>
        <v>0</v>
      </c>
      <c r="U186" s="707">
        <f>IF(+All!$F941="UT San Antonio",+All!U941,IF(+All!$H941="UT San Antonio",+All!U941,0))</f>
        <v>0</v>
      </c>
      <c r="V186" s="706">
        <f>IF(+All!$F576="UT San Antonio",+All!#REF!,IF(+All!$H576="UT San Antonio",+All!#REF!,0))</f>
        <v>0</v>
      </c>
      <c r="W186" s="707">
        <f>IF(+All!$F576="UT San Antonio",+All!#REF!,IF(+All!$H576="UT San Antonio",+All!#REF!,0))</f>
        <v>0</v>
      </c>
      <c r="X186" s="706">
        <f>IF(+All!$F576="UT San Antonio",+All!#REF!,IF(+All!$H576="UT San Antonio",+All!#REF!,0))</f>
        <v>0</v>
      </c>
      <c r="Y186" s="707">
        <f>IF(+All!$F576="UT San Antonio",+All!#REF!,IF(+All!$H576="UT San Antonio",+All!#REF!,0))</f>
        <v>0</v>
      </c>
      <c r="Z186" s="706">
        <f>IF(+All!$F576="UT San Antonio",+All!#REF!,IF(+All!$H576="UT San Antonio",+All!#REF!,0))</f>
        <v>0</v>
      </c>
      <c r="AA186" s="707">
        <f>IF(+All!$F576="UT San Antonio",+All!#REF!,IF(+All!$H576="UT San Antonio",+All!#REF!,0))</f>
        <v>0</v>
      </c>
      <c r="AB186" s="706">
        <f>IF(+All!$F576="UT San Antonio",+All!#REF!,IF(+All!$H576="UT San Antonio",+All!#REF!,0))</f>
        <v>0</v>
      </c>
      <c r="AC186" s="707">
        <f>IF(+All!$F576="UT San Antonio",+All!#REF!,IF(+All!$H576="UT San Antonio",+All!#REF!,0))</f>
        <v>0</v>
      </c>
      <c r="AD186" s="706">
        <f>IF(+All!$F576="UT San Antonio",+All!#REF!,IF(+All!$H576="UT San Antonio",+All!#REF!,0))</f>
        <v>0</v>
      </c>
      <c r="AE186" s="707">
        <f>IF(+All!$F576="UT San Antonio",+All!#REF!,IF(+All!$H576="UT San Antonio",+All!#REF!,0))</f>
        <v>0</v>
      </c>
      <c r="AF186" s="706">
        <f>IF(+All!$F576="UT San Antonio",+All!#REF!,IF(+All!$H576="UT San Antonio",+All!#REF!,0))</f>
        <v>0</v>
      </c>
      <c r="AG186" s="707">
        <f>IF(+All!$F576="UT San Antonio",+All!#REF!,IF(+All!$H576="UT San Antonio",+All!#REF!,0))</f>
        <v>0</v>
      </c>
      <c r="AH186" s="706">
        <f>IF(+All!$F576="UT San Antonio",+All!#REF!,IF(+All!$H576="UT San Antonio",+All!#REF!,0))</f>
        <v>0</v>
      </c>
      <c r="AI186" s="707">
        <f>IF(+All!$F576="UT San Antonio",+All!#REF!,IF(+All!$H576="UT San Antonio",+All!#REF!,0))</f>
        <v>0</v>
      </c>
      <c r="AJ186" s="706">
        <f>IF(+All!$F576="UT San Antonio",+All!#REF!,IF(+All!$H576="UT San Antonio",+All!#REF!,0))</f>
        <v>0</v>
      </c>
      <c r="AK186" s="707">
        <f>IF(+All!$F576="UT San Antonio",+All!#REF!,IF(+All!$H576="UT San Antonio",+All!#REF!,0))</f>
        <v>0</v>
      </c>
      <c r="AL186" s="81">
        <f>IF(+All!$F576="UT San Antonio",+All!V576,IF(+All!$H576="UT San Antonio",+All!V576,0))</f>
        <v>0</v>
      </c>
      <c r="AM186" s="82">
        <f>IF(+All!$F576="UT San Antonio",+All!W576,IF(+All!$H576="UT San Antonio",+All!W576,0))</f>
        <v>0</v>
      </c>
      <c r="AN186" s="81">
        <f>IF(+All!$F576="UT San Antonio",+All!X576,IF(+All!$H576="UT San Antonio",+All!X576,0))</f>
        <v>0</v>
      </c>
      <c r="AO186" s="83">
        <f>IF(+All!$F576="UT San Antonio",+All!Y576,IF(+All!$H576="UT San Antonio",+All!Y576,0))</f>
        <v>0</v>
      </c>
      <c r="AP186" s="84">
        <f>IF(+All!$F576="UT San Antonio",+All!Z576,IF(+All!$H576="UT San Antonio",+All!Z576,0))</f>
        <v>0</v>
      </c>
      <c r="AQ186" s="480">
        <f>IF(+All!$F576="UT San Antonio",+All!#REF!,IF(+All!$H576="UT San Antonio",+All!#REF!,0))</f>
        <v>0</v>
      </c>
      <c r="AR186" s="482">
        <f>IF(+All!$F576="UT San Antonio",+All!#REF!,IF(+All!$H576="UT San Antonio",+All!#REF!,0))</f>
        <v>0</v>
      </c>
      <c r="AS186" s="483">
        <f>IF(+All!$F576="UT San Antonio",+All!#REF!,IF(+All!$H576="UT San Antonio",+All!#REF!,0))</f>
        <v>0</v>
      </c>
      <c r="AT186" s="483">
        <f>IF(+All!$F576="UT San Antonio",+All!#REF!,IF(+All!$H576="UT San Antonio",+All!#REF!,0))</f>
        <v>0</v>
      </c>
      <c r="AU186" s="482">
        <f>IF(+All!$F576="UT San Antonio",+All!#REF!,IF(+All!$H576="UT San Antonio",+All!#REF!,0))</f>
        <v>0</v>
      </c>
      <c r="AV186" s="483">
        <f>IF(+All!$F576="UT San Antonio",+All!#REF!,IF(+All!$H576="UT San Antonio",+All!#REF!,0))</f>
        <v>0</v>
      </c>
      <c r="AW186" s="484">
        <f>IF(+All!$F576="UT San Antonio",+All!#REF!,IF(+All!$H576="UT San Antonio",+All!#REF!,0))</f>
        <v>0</v>
      </c>
      <c r="AX186" s="483">
        <f>IF(+All!$F576="UT San Antonio",+All!#REF!,IF(+All!$H576="UT San Antonio",+All!#REF!,0))</f>
        <v>0</v>
      </c>
      <c r="AY186" s="88">
        <f>IF(+All!$F576="UT San Antonio",+All!#REF!,IF(+All!$H576="UT San Antonio",+All!#REF!,0))</f>
        <v>0</v>
      </c>
      <c r="AZ186" s="89">
        <f>IF(+All!$F576="UT San Antonio",+All!#REF!,IF(+All!$H576="UT San Antonio",+All!#REF!,0))</f>
        <v>0</v>
      </c>
      <c r="BA186" s="90">
        <f>IF(+All!$F576="UT San Antonio",+All!#REF!,IF(+All!$H576="UT San Antonio",+All!#REF!,0))</f>
        <v>0</v>
      </c>
      <c r="BB186" s="90">
        <f>IF(+All!$F576="UT San Antonio",+All!#REF!,IF(+All!$H576="UT San Antonio",+All!#REF!,0))</f>
        <v>0</v>
      </c>
      <c r="BC186" s="91">
        <f>IF(+All!$F576="UT San Antonio",+All!#REF!,IF(+All!$H576="UT San Antonio",+All!#REF!,0))</f>
        <v>0</v>
      </c>
      <c r="BD186" s="482">
        <f>IF(+All!$F576="UT San Antonio",+All!#REF!,IF(+All!$H576="UT San Antonio",+All!#REF!,0))</f>
        <v>0</v>
      </c>
      <c r="BE186" s="483">
        <f>IF(+All!$F576="UT San Antonio",+All!#REF!,IF(+All!$H576="UT San Antonio",+All!#REF!,0))</f>
        <v>0</v>
      </c>
      <c r="BF186" s="483">
        <f>IF(+All!$F576="UT San Antonio",+All!#REF!,IF(+All!$H576="UT San Antonio",+All!#REF!,0))</f>
        <v>0</v>
      </c>
      <c r="BG186" s="482">
        <f>IF(+All!$F576="UT San Antonio",+All!#REF!,IF(+All!$H576="UT San Antonio",+All!#REF!,0))</f>
        <v>0</v>
      </c>
      <c r="BH186" s="483">
        <f>IF(+All!$F576="UT San Antonio",+All!#REF!,IF(+All!$H576="UT San Antonio",+All!#REF!,0))</f>
        <v>0</v>
      </c>
      <c r="BI186" s="484">
        <f>IF(+All!$F576="UT San Antonio",+All!#REF!,IF(+All!$H576="UT San Antonio",+All!#REF!,0))</f>
        <v>0</v>
      </c>
      <c r="BJ186" s="92">
        <f>IF(+All!$F576="UT San Antonio",+All!#REF!,IF(+All!$H576="UT San Antonio",+All!#REF!,0))</f>
        <v>0</v>
      </c>
      <c r="BK186" s="93">
        <f>IF(+All!$F576="UT San Antonio",+All!#REF!,IF(+All!$H576="UT San Antonio",+All!#REF!,0))</f>
        <v>0</v>
      </c>
    </row>
    <row r="187" spans="1:63" x14ac:dyDescent="0.8">
      <c r="B187" s="70"/>
      <c r="C187" s="94"/>
      <c r="D187" s="73"/>
      <c r="F187" s="1219" t="str">
        <f>H188</f>
        <v>Western Kentucky</v>
      </c>
      <c r="G187" s="1251"/>
      <c r="H187" s="1251"/>
      <c r="I187" s="1252"/>
      <c r="L187" s="78"/>
      <c r="M187" s="79"/>
      <c r="W187" s="74"/>
      <c r="AD187" s="77"/>
      <c r="AE187" s="74"/>
      <c r="AF187" s="77"/>
      <c r="AG187" s="74"/>
      <c r="AH187" s="77"/>
      <c r="AI187" s="74"/>
      <c r="AJ187" s="77"/>
      <c r="AK187" s="74"/>
      <c r="AQ187" s="480"/>
      <c r="AR187" s="482"/>
      <c r="AS187" s="483"/>
      <c r="AT187" s="483"/>
      <c r="AU187" s="482"/>
      <c r="AV187" s="483"/>
      <c r="AW187" s="484"/>
      <c r="AX187" s="483"/>
      <c r="AY187" s="88"/>
      <c r="AZ187" s="89"/>
      <c r="BA187" s="90"/>
      <c r="BB187" s="90"/>
      <c r="BC187" s="91"/>
      <c r="BD187" s="482"/>
      <c r="BE187" s="483"/>
      <c r="BF187" s="483"/>
      <c r="BG187" s="482"/>
      <c r="BH187" s="483"/>
      <c r="BI187" s="484"/>
    </row>
    <row r="188" spans="1:63" x14ac:dyDescent="0.8">
      <c r="A188" s="70">
        <f>IF(+All!$F17="Western Kentucky",+All!A17,IF(+All!$H17="Western Kentucky",+All!A17,0))</f>
        <v>1</v>
      </c>
      <c r="B188" s="480" t="str">
        <f>IF(+All!$F17="Western Kentucky",+All!B17,IF(+All!$H17="Western Kentucky",+All!B17,0))</f>
        <v>Thurs</v>
      </c>
      <c r="C188" s="104">
        <f>IF(+All!$F17="Western Kentucky",+All!C17,IF(+All!$H17="Western Kentucky",+All!C17,0))</f>
        <v>44441</v>
      </c>
      <c r="D188" s="105">
        <f>IF(+All!$F17="Western Kentucky",+All!D17,IF(+All!$H17="Western Kentucky",+All!D17,0))</f>
        <v>0.83333333333333337</v>
      </c>
      <c r="E188" s="707">
        <f>IF(+All!$F17="Western Kentucky",+All!E17,IF(+All!$H17="Western Kentucky",+All!E17,0))</f>
        <v>0</v>
      </c>
      <c r="F188" s="706" t="str">
        <f>IF(+All!$F17="Western Kentucky",+All!F17,IF(+All!$H17="Western Kentucky",+All!F17,0))</f>
        <v>1AA Tennessee Martin</v>
      </c>
      <c r="G188" s="707" t="str">
        <f>IF(+All!$F17="Western Kentucky",+All!G17,IF(+All!$H17="Western Kentucky",+All!G17,0))</f>
        <v>1AA</v>
      </c>
      <c r="H188" s="706" t="str">
        <f>IF(+All!$F17="Western Kentucky",+All!H17,IF(+All!$H17="Western Kentucky",+All!H17,0))</f>
        <v>Western Kentucky</v>
      </c>
      <c r="I188" s="707" t="str">
        <f>IF(+All!$F17="Western Kentucky",+All!I17,IF(+All!$H17="Western Kentucky",+All!I17,0))</f>
        <v>CUSA</v>
      </c>
      <c r="J188" s="706">
        <f>IF(+All!$F17="Western Kentucky",+All!J17,IF(+All!$H17="Western Kentucky",+All!J17,0))</f>
        <v>0</v>
      </c>
      <c r="K188" s="707">
        <f>IF(+All!$F17="Western Kentucky",+All!K17,IF(+All!$H17="Western Kentucky",+All!K17,0))</f>
        <v>0</v>
      </c>
      <c r="L188" s="92">
        <f>IF(+All!$F17="Western Kentucky",+All!L17,IF(+All!$H17="Western Kentucky",+All!L17,0))</f>
        <v>0</v>
      </c>
      <c r="M188" s="93">
        <f>IF(+All!$F17="Western Kentucky",+All!M17,IF(+All!$H17="Western Kentucky",+All!M17,0))</f>
        <v>0</v>
      </c>
      <c r="N188" s="706" t="str">
        <f>IF(+All!$F17="Western Kentucky",+All!N17,IF(+All!$H17="Western Kentucky",+All!N17,0))</f>
        <v>Western Kentucky</v>
      </c>
      <c r="O188" s="708">
        <f>IF(+All!$F17="Western Kentucky",+All!O17,IF(+All!$H17="Western Kentucky",+All!O17,0))</f>
        <v>59</v>
      </c>
      <c r="P188" s="708" t="str">
        <f>IF(+All!$F17="Western Kentucky",+All!P17,IF(+All!$H17="Western Kentucky",+All!P17,0))</f>
        <v>1AA Tennessee Martin</v>
      </c>
      <c r="Q188" s="707">
        <f>IF(+All!$F17="Western Kentucky",+All!Q17,IF(+All!$H17="Western Kentucky",+All!Q17,0))</f>
        <v>21</v>
      </c>
      <c r="R188" s="706">
        <f>IF(+All!$F17="Western Kentucky",+All!R17,IF(+All!$H17="Western Kentucky",+All!R17,0))</f>
        <v>0</v>
      </c>
      <c r="S188" s="708">
        <f>IF(+All!$F17="Western Kentucky",+All!S17,IF(+All!$H17="Western Kentucky",+All!S17,0))</f>
        <v>0</v>
      </c>
      <c r="T188" s="706">
        <f>IF(+All!$F17="Western Kentucky",+All!T17,IF(+All!$H17="Western Kentucky",+All!T17,0))</f>
        <v>0</v>
      </c>
      <c r="U188" s="707">
        <f>IF(+All!$F17="Western Kentucky",+All!U17,IF(+All!$H17="Western Kentucky",+All!U17,0))</f>
        <v>0</v>
      </c>
      <c r="V188" s="706"/>
      <c r="X188" s="706"/>
      <c r="Y188" s="707"/>
      <c r="Z188" s="706"/>
      <c r="AA188" s="707"/>
      <c r="AB188" s="706"/>
      <c r="AC188" s="707"/>
      <c r="AQ188" s="480"/>
      <c r="BC188" s="480"/>
    </row>
    <row r="189" spans="1:63" x14ac:dyDescent="0.8">
      <c r="A189" s="70">
        <f>IF(+All!$F141="Western Kentucky",+All!A141,IF(+All!$H141="Western Kentucky",+All!A141,0))</f>
        <v>2</v>
      </c>
      <c r="B189" s="480" t="str">
        <f>IF(+All!$F141="Western Kentucky",+All!B141,IF(+All!$H141="Western Kentucky",+All!B141,0))</f>
        <v>Sat</v>
      </c>
      <c r="C189" s="104">
        <f>IF(+All!$F141="Western Kentucky",+All!C141,IF(+All!$H141="Western Kentucky",+All!C141,0))</f>
        <v>44450</v>
      </c>
      <c r="D189" s="105">
        <f>IF(+All!$F141="Western Kentucky",+All!D141,IF(+All!$H141="Western Kentucky",+All!D141,0))</f>
        <v>0.47916666666666669</v>
      </c>
      <c r="E189" s="707" t="str">
        <f>IF(+All!$F141="Western Kentucky",+All!E141,IF(+All!$H141="Western Kentucky",+All!E141,0))</f>
        <v>CBSSN</v>
      </c>
      <c r="F189" s="706" t="str">
        <f>IF(+All!$F141="Western Kentucky",+All!F141,IF(+All!$H141="Western Kentucky",+All!F141,0))</f>
        <v>Western Kentucky</v>
      </c>
      <c r="G189" s="707" t="str">
        <f>IF(+All!$F141="Western Kentucky",+All!G141,IF(+All!$H141="Western Kentucky",+All!G141,0))</f>
        <v>CUSA</v>
      </c>
      <c r="H189" s="706" t="str">
        <f>IF(+All!$F141="Western Kentucky",+All!H141,IF(+All!$H141="Western Kentucky",+All!H141,0))</f>
        <v>Army</v>
      </c>
      <c r="I189" s="707" t="str">
        <f>IF(+All!$F141="Western Kentucky",+All!I141,IF(+All!$H141="Western Kentucky",+All!I141,0))</f>
        <v>Ind</v>
      </c>
      <c r="J189" s="706" t="str">
        <f>IF(+All!$F141="Western Kentucky",+All!J141,IF(+All!$H141="Western Kentucky",+All!J141,0))</f>
        <v>Army</v>
      </c>
      <c r="K189" s="707" t="str">
        <f>IF(+All!$F141="Western Kentucky",+All!K141,IF(+All!$H141="Western Kentucky",+All!K141,0))</f>
        <v>Western Kentucky</v>
      </c>
      <c r="L189" s="92">
        <f>IF(+All!$F141="Western Kentucky",+All!L141,IF(+All!$H141="Western Kentucky",+All!L141,0))</f>
        <v>6</v>
      </c>
      <c r="M189" s="93">
        <f>IF(+All!$F141="Western Kentucky",+All!M141,IF(+All!$H141="Western Kentucky",+All!M141,0))</f>
        <v>51.5</v>
      </c>
      <c r="N189" s="706" t="str">
        <f>IF(+All!$F141="Western Kentucky",+All!N141,IF(+All!$H141="Western Kentucky",+All!N141,0))</f>
        <v>Army</v>
      </c>
      <c r="O189" s="708">
        <f>IF(+All!$F141="Western Kentucky",+All!O141,IF(+All!$H141="Western Kentucky",+All!O141,0))</f>
        <v>38</v>
      </c>
      <c r="P189" s="708" t="str">
        <f>IF(+All!$F141="Western Kentucky",+All!P141,IF(+All!$H141="Western Kentucky",+All!P141,0))</f>
        <v>Western Kentucky</v>
      </c>
      <c r="Q189" s="707">
        <f>IF(+All!$F141="Western Kentucky",+All!Q141,IF(+All!$H141="Western Kentucky",+All!Q141,0))</f>
        <v>35</v>
      </c>
      <c r="R189" s="706" t="str">
        <f>IF(+All!$F141="Western Kentucky",+All!R141,IF(+All!$H141="Western Kentucky",+All!R141,0))</f>
        <v>Western Kentucky</v>
      </c>
      <c r="S189" s="708" t="str">
        <f>IF(+All!$F141="Western Kentucky",+All!S141,IF(+All!$H141="Western Kentucky",+All!S141,0))</f>
        <v>Army</v>
      </c>
      <c r="T189" s="706" t="str">
        <f>IF(+All!$F141="Western Kentucky",+All!T141,IF(+All!$H141="Western Kentucky",+All!T141,0))</f>
        <v>Army</v>
      </c>
      <c r="U189" s="707" t="str">
        <f>IF(+All!$F141="Western Kentucky",+All!U141,IF(+All!$H141="Western Kentucky",+All!U141,0))</f>
        <v>L</v>
      </c>
      <c r="V189" s="706" t="e">
        <f>IF(+All!#REF!="Western Kentucky",+All!#REF!,IF(+All!#REF!="Western Kentucky",+All!#REF!,0))</f>
        <v>#REF!</v>
      </c>
      <c r="W189" s="76" t="e">
        <f>IF(+All!#REF!="Western Kentucky",+All!#REF!,IF(+All!#REF!="Western Kentucky",+All!#REF!,0))</f>
        <v>#REF!</v>
      </c>
      <c r="X189" s="706" t="e">
        <f>IF(+All!#REF!="Western Kentucky",+All!#REF!,IF(+All!#REF!="Western Kentucky",+All!#REF!,0))</f>
        <v>#REF!</v>
      </c>
      <c r="Y189" s="707" t="e">
        <f>IF(+All!#REF!="Western Kentucky",+All!#REF!,IF(+All!#REF!="Western Kentucky",+All!#REF!,0))</f>
        <v>#REF!</v>
      </c>
      <c r="Z189" s="706" t="e">
        <f>IF(+All!#REF!="Western Kentucky",+All!#REF!,IF(+All!#REF!="Western Kentucky",+All!#REF!,0))</f>
        <v>#REF!</v>
      </c>
      <c r="AA189" s="707" t="e">
        <f>IF(+All!#REF!="Western Kentucky",+All!#REF!,IF(+All!#REF!="Western Kentucky",+All!#REF!,0))</f>
        <v>#REF!</v>
      </c>
      <c r="AB189" s="706" t="e">
        <f>IF(+All!#REF!="Western Kentucky",+All!#REF!,IF(+All!#REF!="Western Kentucky",+All!#REF!,0))</f>
        <v>#REF!</v>
      </c>
      <c r="AC189" s="707" t="e">
        <f>IF(+All!#REF!="Western Kentucky",+All!#REF!,IF(+All!#REF!="Western Kentucky",+All!#REF!,0))</f>
        <v>#REF!</v>
      </c>
      <c r="AD189" s="75" t="e">
        <f>IF(+All!#REF!="Western Kentucky",+All!#REF!,IF(+All!#REF!="Western Kentucky",+All!#REF!,0))</f>
        <v>#REF!</v>
      </c>
      <c r="AE189" s="76" t="e">
        <f>IF(+All!#REF!="Western Kentucky",+All!#REF!,IF(+All!#REF!="Western Kentucky",+All!#REF!,0))</f>
        <v>#REF!</v>
      </c>
      <c r="AF189" s="75" t="e">
        <f>IF(+All!#REF!="Western Kentucky",+All!#REF!,IF(+All!#REF!="Western Kentucky",+All!#REF!,0))</f>
        <v>#REF!</v>
      </c>
      <c r="AG189" s="76" t="e">
        <f>IF(+All!#REF!="Western Kentucky",+All!#REF!,IF(+All!#REF!="Western Kentucky",+All!#REF!,0))</f>
        <v>#REF!</v>
      </c>
      <c r="AH189" s="75" t="e">
        <f>IF(+All!#REF!="Western Kentucky",+All!#REF!,IF(+All!#REF!="Western Kentucky",+All!#REF!,0))</f>
        <v>#REF!</v>
      </c>
      <c r="AI189" s="76" t="e">
        <f>IF(+All!#REF!="Western Kentucky",+All!#REF!,IF(+All!#REF!="Western Kentucky",+All!#REF!,0))</f>
        <v>#REF!</v>
      </c>
      <c r="AJ189" s="75" t="e">
        <f>IF(+All!#REF!="Western Kentucky",+All!#REF!,IF(+All!#REF!="Western Kentucky",+All!#REF!,0))</f>
        <v>#REF!</v>
      </c>
      <c r="AK189" s="76" t="e">
        <f>IF(+All!#REF!="Western Kentucky",+All!#REF!,IF(+All!#REF!="Western Kentucky",+All!#REF!,0))</f>
        <v>#REF!</v>
      </c>
      <c r="AL189" s="81" t="e">
        <f>IF(+All!#REF!="Western Kentucky",+All!#REF!,IF(+All!#REF!="Western Kentucky",+All!#REF!,0))</f>
        <v>#REF!</v>
      </c>
      <c r="AM189" s="82" t="e">
        <f>IF(+All!#REF!="Western Kentucky",+All!#REF!,IF(+All!#REF!="Western Kentucky",+All!#REF!,0))</f>
        <v>#REF!</v>
      </c>
      <c r="AN189" s="81" t="e">
        <f>IF(+All!#REF!="Western Kentucky",+All!#REF!,IF(+All!#REF!="Western Kentucky",+All!#REF!,0))</f>
        <v>#REF!</v>
      </c>
      <c r="AO189" s="83" t="e">
        <f>IF(+All!#REF!="Western Kentucky",+All!#REF!,IF(+All!#REF!="Western Kentucky",+All!#REF!,0))</f>
        <v>#REF!</v>
      </c>
      <c r="AP189" s="84" t="e">
        <f>IF(+All!#REF!="Western Kentucky",+All!#REF!,IF(+All!#REF!="Western Kentucky",+All!#REF!,0))</f>
        <v>#REF!</v>
      </c>
      <c r="AQ189" s="480" t="e">
        <f>IF(+All!#REF!="Western Kentucky",+All!#REF!,IF(+All!#REF!="Western Kentucky",+All!#REF!,0))</f>
        <v>#REF!</v>
      </c>
      <c r="AR189" s="81" t="e">
        <f>IF(+All!#REF!="Western Kentucky",+All!#REF!,IF(+All!#REF!="Western Kentucky",+All!#REF!,0))</f>
        <v>#REF!</v>
      </c>
      <c r="AS189" s="96" t="e">
        <f>IF(+All!#REF!="Western Kentucky",+All!#REF!,IF(+All!#REF!="Western Kentucky",+All!#REF!,0))</f>
        <v>#REF!</v>
      </c>
      <c r="AT189" s="96" t="e">
        <f>IF(+All!#REF!="Western Kentucky",+All!#REF!,IF(+All!#REF!="Western Kentucky",+All!#REF!,0))</f>
        <v>#REF!</v>
      </c>
      <c r="AU189" s="81" t="e">
        <f>IF(+All!#REF!="Western Kentucky",+All!#REF!,IF(+All!#REF!="Western Kentucky",+All!#REF!,0))</f>
        <v>#REF!</v>
      </c>
      <c r="AV189" s="96" t="e">
        <f>IF(+All!#REF!="Western Kentucky",+All!#REF!,IF(+All!#REF!="Western Kentucky",+All!#REF!,0))</f>
        <v>#REF!</v>
      </c>
      <c r="AW189" s="70" t="e">
        <f>IF(+All!#REF!="Western Kentucky",+All!#REF!,IF(+All!#REF!="Western Kentucky",+All!#REF!,0))</f>
        <v>#REF!</v>
      </c>
      <c r="AX189" s="96" t="e">
        <f>IF(+All!#REF!="Western Kentucky",+All!#REF!,IF(+All!#REF!="Western Kentucky",+All!#REF!,0))</f>
        <v>#REF!</v>
      </c>
      <c r="AY189" s="103" t="e">
        <f>IF(+All!#REF!="Western Kentucky",+All!#REF!,IF(+All!#REF!="Western Kentucky",+All!#REF!,0))</f>
        <v>#REF!</v>
      </c>
      <c r="AZ189" s="82" t="e">
        <f>IF(+All!#REF!="Western Kentucky",+All!#REF!,IF(+All!#REF!="Western Kentucky",+All!#REF!,0))</f>
        <v>#REF!</v>
      </c>
      <c r="BA189" s="83" t="e">
        <f>IF(+All!#REF!="Western Kentucky",+All!#REF!,IF(+All!#REF!="Western Kentucky",+All!#REF!,0))</f>
        <v>#REF!</v>
      </c>
      <c r="BB189" s="83" t="e">
        <f>IF(+All!#REF!="Western Kentucky",+All!#REF!,IF(+All!#REF!="Western Kentucky",+All!#REF!,0))</f>
        <v>#REF!</v>
      </c>
      <c r="BC189" s="480" t="e">
        <f>IF(+All!#REF!="Western Kentucky",+All!#REF!,IF(+All!#REF!="Western Kentucky",+All!#REF!,0))</f>
        <v>#REF!</v>
      </c>
      <c r="BD189" s="81" t="e">
        <f>IF(+All!#REF!="Western Kentucky",+All!#REF!,IF(+All!#REF!="Western Kentucky",+All!#REF!,0))</f>
        <v>#REF!</v>
      </c>
      <c r="BE189" s="96" t="e">
        <f>IF(+All!#REF!="Western Kentucky",+All!#REF!,IF(+All!#REF!="Western Kentucky",+All!#REF!,0))</f>
        <v>#REF!</v>
      </c>
      <c r="BF189" s="96" t="e">
        <f>IF(+All!#REF!="Western Kentucky",+All!#REF!,IF(+All!#REF!="Western Kentucky",+All!#REF!,0))</f>
        <v>#REF!</v>
      </c>
      <c r="BG189" s="81" t="e">
        <f>IF(+All!#REF!="Western Kentucky",+All!#REF!,IF(+All!#REF!="Western Kentucky",+All!#REF!,0))</f>
        <v>#REF!</v>
      </c>
      <c r="BH189" s="96" t="e">
        <f>IF(+All!#REF!="Western Kentucky",+All!#REF!,IF(+All!#REF!="Western Kentucky",+All!#REF!,0))</f>
        <v>#REF!</v>
      </c>
      <c r="BI189" s="70" t="e">
        <f>IF(+All!#REF!="Western Kentucky",+All!#REF!,IF(+All!#REF!="Western Kentucky",+All!#REF!,0))</f>
        <v>#REF!</v>
      </c>
      <c r="BJ189" s="92" t="e">
        <f>IF(+All!#REF!="Western Kentucky",+All!#REF!,IF(+All!#REF!="Western Kentucky",+All!#REF!,0))</f>
        <v>#REF!</v>
      </c>
      <c r="BK189" s="93" t="e">
        <f>IF(+All!#REF!="Western Kentucky",+All!#REF!,IF(+All!#REF!="Western Kentucky",+All!#REF!,0))</f>
        <v>#REF!</v>
      </c>
    </row>
    <row r="190" spans="1:63" x14ac:dyDescent="0.8">
      <c r="A190" s="70">
        <f>IF(+All!$F254="Western Kentucky",+All!A254,IF(+All!$H254="Western Kentucky",+All!A254,0))</f>
        <v>3</v>
      </c>
      <c r="B190" s="480" t="str">
        <f>IF(+All!$F254="Western Kentucky",+All!B254,IF(+All!$H254="Western Kentucky",+All!B254,0))</f>
        <v>Sat</v>
      </c>
      <c r="C190" s="104">
        <f>IF(+All!$F254="Western Kentucky",+All!C254,IF(+All!$H254="Western Kentucky",+All!C254,0))</f>
        <v>44457</v>
      </c>
      <c r="D190" s="105">
        <f>IF(+All!$F254="Western Kentucky",+All!D254,IF(+All!$H254="Western Kentucky",+All!D254,0))</f>
        <v>0</v>
      </c>
      <c r="E190" s="707">
        <f>IF(+All!$F254="Western Kentucky",+All!E254,IF(+All!$H254="Western Kentucky",+All!E254,0))</f>
        <v>0</v>
      </c>
      <c r="F190" s="706" t="str">
        <f>IF(+All!$F254="Western Kentucky",+All!F254,IF(+All!$H254="Western Kentucky",+All!F254,0))</f>
        <v>Western Kentucky</v>
      </c>
      <c r="G190" s="707" t="str">
        <f>IF(+All!$F254="Western Kentucky",+All!G254,IF(+All!$H254="Western Kentucky",+All!G254,0))</f>
        <v>CUSA</v>
      </c>
      <c r="H190" s="706" t="str">
        <f>IF(+All!$F254="Western Kentucky",+All!H254,IF(+All!$H254="Western Kentucky",+All!H254,0))</f>
        <v>Open</v>
      </c>
      <c r="I190" s="707" t="str">
        <f>IF(+All!$F254="Western Kentucky",+All!I254,IF(+All!$H254="Western Kentucky",+All!I254,0))</f>
        <v>ZZZ</v>
      </c>
      <c r="J190" s="706">
        <f>IF(+All!$F254="Western Kentucky",+All!J254,IF(+All!$H254="Western Kentucky",+All!J254,0))</f>
        <v>0</v>
      </c>
      <c r="K190" s="707" t="str">
        <f>IF(+All!$F254="Western Kentucky",+All!K254,IF(+All!$H254="Western Kentucky",+All!K254,0))</f>
        <v>Western Kentucky</v>
      </c>
      <c r="L190" s="92">
        <f>IF(+All!$F254="Western Kentucky",+All!L254,IF(+All!$H254="Western Kentucky",+All!L254,0))</f>
        <v>0</v>
      </c>
      <c r="M190" s="93">
        <f>IF(+All!$F254="Western Kentucky",+All!M254,IF(+All!$H254="Western Kentucky",+All!M254,0))</f>
        <v>0</v>
      </c>
      <c r="N190" s="706">
        <f>IF(+All!$F254="Western Kentucky",+All!N254,IF(+All!$H254="Western Kentucky",+All!N254,0))</f>
        <v>0</v>
      </c>
      <c r="O190" s="708">
        <f>IF(+All!$F254="Western Kentucky",+All!O254,IF(+All!$H254="Western Kentucky",+All!O254,0))</f>
        <v>0</v>
      </c>
      <c r="P190" s="708">
        <f>IF(+All!$F254="Western Kentucky",+All!P254,IF(+All!$H254="Western Kentucky",+All!P254,0))</f>
        <v>0</v>
      </c>
      <c r="Q190" s="707">
        <f>IF(+All!$F254="Western Kentucky",+All!Q254,IF(+All!$H254="Western Kentucky",+All!Q254,0))</f>
        <v>0</v>
      </c>
      <c r="R190" s="706">
        <f>IF(+All!$F254="Western Kentucky",+All!R254,IF(+All!$H254="Western Kentucky",+All!R254,0))</f>
        <v>0</v>
      </c>
      <c r="S190" s="708">
        <f>IF(+All!$F254="Western Kentucky",+All!S254,IF(+All!$H254="Western Kentucky",+All!S254,0))</f>
        <v>0</v>
      </c>
      <c r="T190" s="706">
        <f>IF(+All!$F254="Western Kentucky",+All!T254,IF(+All!$H254="Western Kentucky",+All!T254,0))</f>
        <v>0</v>
      </c>
      <c r="U190" s="707">
        <f>IF(+All!$F254="Western Kentucky",+All!U254,IF(+All!$H254="Western Kentucky",+All!U254,0))</f>
        <v>0</v>
      </c>
      <c r="V190" s="706">
        <f>IF(+All!$F222="Western Kentucky",+All!#REF!,IF(+All!$H222="Western Kentucky",+All!#REF!,0))</f>
        <v>0</v>
      </c>
      <c r="W190" s="76">
        <f>IF(+All!$F222="Western Kentucky",+All!#REF!,IF(+All!$H222="Western Kentucky",+All!#REF!,0))</f>
        <v>0</v>
      </c>
      <c r="X190" s="706">
        <f>IF(+All!$F222="Western Kentucky",+All!#REF!,IF(+All!$H222="Western Kentucky",+All!#REF!,0))</f>
        <v>0</v>
      </c>
      <c r="Y190" s="707">
        <f>IF(+All!$F222="Western Kentucky",+All!#REF!,IF(+All!$H222="Western Kentucky",+All!#REF!,0))</f>
        <v>0</v>
      </c>
      <c r="Z190" s="706">
        <f>IF(+All!$F222="Western Kentucky",+All!#REF!,IF(+All!$H222="Western Kentucky",+All!#REF!,0))</f>
        <v>0</v>
      </c>
      <c r="AA190" s="707">
        <f>IF(+All!$F222="Western Kentucky",+All!#REF!,IF(+All!$H222="Western Kentucky",+All!#REF!,0))</f>
        <v>0</v>
      </c>
      <c r="AB190" s="706">
        <f>IF(+All!$F222="Western Kentucky",+All!#REF!,IF(+All!$H222="Western Kentucky",+All!#REF!,0))</f>
        <v>0</v>
      </c>
      <c r="AC190" s="707">
        <f>IF(+All!$F222="Western Kentucky",+All!#REF!,IF(+All!$H222="Western Kentucky",+All!#REF!,0))</f>
        <v>0</v>
      </c>
      <c r="AD190" s="75">
        <f>IF(+All!$F222="Western Kentucky",+All!#REF!,IF(+All!$H222="Western Kentucky",+All!#REF!,0))</f>
        <v>0</v>
      </c>
      <c r="AE190" s="76">
        <f>IF(+All!$F222="Western Kentucky",+All!#REF!,IF(+All!$H222="Western Kentucky",+All!#REF!,0))</f>
        <v>0</v>
      </c>
      <c r="AF190" s="75">
        <f>IF(+All!$F222="Western Kentucky",+All!#REF!,IF(+All!$H222="Western Kentucky",+All!#REF!,0))</f>
        <v>0</v>
      </c>
      <c r="AG190" s="76">
        <f>IF(+All!$F222="Western Kentucky",+All!#REF!,IF(+All!$H222="Western Kentucky",+All!#REF!,0))</f>
        <v>0</v>
      </c>
      <c r="AH190" s="75">
        <f>IF(+All!$F222="Western Kentucky",+All!#REF!,IF(+All!$H222="Western Kentucky",+All!#REF!,0))</f>
        <v>0</v>
      </c>
      <c r="AI190" s="76">
        <f>IF(+All!$F222="Western Kentucky",+All!#REF!,IF(+All!$H222="Western Kentucky",+All!#REF!,0))</f>
        <v>0</v>
      </c>
      <c r="AJ190" s="75">
        <f>IF(+All!$F222="Western Kentucky",+All!#REF!,IF(+All!$H222="Western Kentucky",+All!#REF!,0))</f>
        <v>0</v>
      </c>
      <c r="AK190" s="76">
        <f>IF(+All!$F222="Western Kentucky",+All!#REF!,IF(+All!$H222="Western Kentucky",+All!#REF!,0))</f>
        <v>0</v>
      </c>
      <c r="AL190" s="81">
        <f>IF(+All!$F222="Western Kentucky",+All!V222,IF(+All!$H222="Western Kentucky",+All!V222,0))</f>
        <v>0</v>
      </c>
      <c r="AM190" s="82">
        <f>IF(+All!$F222="Western Kentucky",+All!W222,IF(+All!$H222="Western Kentucky",+All!W222,0))</f>
        <v>0</v>
      </c>
      <c r="AN190" s="81">
        <f>IF(+All!$F222="Western Kentucky",+All!X222,IF(+All!$H222="Western Kentucky",+All!X222,0))</f>
        <v>0</v>
      </c>
      <c r="AO190" s="83">
        <f>IF(+All!$F222="Western Kentucky",+All!Y222,IF(+All!$H222="Western Kentucky",+All!Y222,0))</f>
        <v>0</v>
      </c>
      <c r="AP190" s="84">
        <f>IF(+All!$F222="Western Kentucky",+All!Z222,IF(+All!$H222="Western Kentucky",+All!Z222,0))</f>
        <v>0</v>
      </c>
      <c r="AQ190" s="480">
        <f>IF(+All!$F222="Western Kentucky",+All!#REF!,IF(+All!$H222="Western Kentucky",+All!#REF!,0))</f>
        <v>0</v>
      </c>
      <c r="AR190" s="81">
        <f>IF(+All!$F222="Western Kentucky",+All!#REF!,IF(+All!$H222="Western Kentucky",+All!#REF!,0))</f>
        <v>0</v>
      </c>
      <c r="AS190" s="96">
        <f>IF(+All!$F222="Western Kentucky",+All!#REF!,IF(+All!$H222="Western Kentucky",+All!#REF!,0))</f>
        <v>0</v>
      </c>
      <c r="AT190" s="96">
        <f>IF(+All!$F222="Western Kentucky",+All!#REF!,IF(+All!$H222="Western Kentucky",+All!#REF!,0))</f>
        <v>0</v>
      </c>
      <c r="AU190" s="81">
        <f>IF(+All!$F222="Western Kentucky",+All!#REF!,IF(+All!$H222="Western Kentucky",+All!#REF!,0))</f>
        <v>0</v>
      </c>
      <c r="AV190" s="96">
        <f>IF(+All!$F222="Western Kentucky",+All!#REF!,IF(+All!$H222="Western Kentucky",+All!#REF!,0))</f>
        <v>0</v>
      </c>
      <c r="AW190" s="70">
        <f>IF(+All!$F222="Western Kentucky",+All!#REF!,IF(+All!$H222="Western Kentucky",+All!#REF!,0))</f>
        <v>0</v>
      </c>
      <c r="AX190" s="96">
        <f>IF(+All!$F222="Western Kentucky",+All!#REF!,IF(+All!$H222="Western Kentucky",+All!#REF!,0))</f>
        <v>0</v>
      </c>
      <c r="AY190" s="103">
        <f>IF(+All!$F222="Western Kentucky",+All!#REF!,IF(+All!$H222="Western Kentucky",+All!#REF!,0))</f>
        <v>0</v>
      </c>
      <c r="AZ190" s="82">
        <f>IF(+All!$F222="Western Kentucky",+All!#REF!,IF(+All!$H222="Western Kentucky",+All!#REF!,0))</f>
        <v>0</v>
      </c>
      <c r="BA190" s="83">
        <f>IF(+All!$F222="Western Kentucky",+All!#REF!,IF(+All!$H222="Western Kentucky",+All!#REF!,0))</f>
        <v>0</v>
      </c>
      <c r="BB190" s="83">
        <f>IF(+All!$F222="Western Kentucky",+All!#REF!,IF(+All!$H222="Western Kentucky",+All!#REF!,0))</f>
        <v>0</v>
      </c>
      <c r="BC190" s="480">
        <f>IF(+All!$F222="Western Kentucky",+All!#REF!,IF(+All!$H222="Western Kentucky",+All!#REF!,0))</f>
        <v>0</v>
      </c>
      <c r="BD190" s="81">
        <f>IF(+All!$F222="Western Kentucky",+All!#REF!,IF(+All!$H222="Western Kentucky",+All!#REF!,0))</f>
        <v>0</v>
      </c>
      <c r="BE190" s="96">
        <f>IF(+All!$F222="Western Kentucky",+All!#REF!,IF(+All!$H222="Western Kentucky",+All!#REF!,0))</f>
        <v>0</v>
      </c>
      <c r="BF190" s="96">
        <f>IF(+All!$F222="Western Kentucky",+All!#REF!,IF(+All!$H222="Western Kentucky",+All!#REF!,0))</f>
        <v>0</v>
      </c>
      <c r="BG190" s="81">
        <f>IF(+All!$F222="Western Kentucky",+All!#REF!,IF(+All!$H222="Western Kentucky",+All!#REF!,0))</f>
        <v>0</v>
      </c>
      <c r="BH190" s="96">
        <f>IF(+All!$F222="Western Kentucky",+All!#REF!,IF(+All!$H222="Western Kentucky",+All!#REF!,0))</f>
        <v>0</v>
      </c>
      <c r="BI190" s="70">
        <f>IF(+All!$F222="Western Kentucky",+All!#REF!,IF(+All!$H222="Western Kentucky",+All!#REF!,0))</f>
        <v>0</v>
      </c>
      <c r="BJ190" s="92">
        <f>IF(+All!$F222="Western Kentucky",+All!#REF!,IF(+All!$H222="Western Kentucky",+All!#REF!,0))</f>
        <v>0</v>
      </c>
      <c r="BK190" s="93">
        <f>IF(+All!$F222="Western Kentucky",+All!#REF!,IF(+All!$H222="Western Kentucky",+All!#REF!,0))</f>
        <v>0</v>
      </c>
    </row>
    <row r="191" spans="1:63" x14ac:dyDescent="0.8">
      <c r="A191" s="70">
        <f>IF(+All!$F293="Western Kentucky",+All!A293,IF(+All!$H293="Western Kentucky",+All!A293,0))</f>
        <v>4</v>
      </c>
      <c r="B191" s="480" t="str">
        <f>IF(+All!$F293="Western Kentucky",+All!B293,IF(+All!$H293="Western Kentucky",+All!B293,0))</f>
        <v>Sat</v>
      </c>
      <c r="C191" s="104">
        <f>IF(+All!$F293="Western Kentucky",+All!C293,IF(+All!$H293="Western Kentucky",+All!C293,0))</f>
        <v>44464</v>
      </c>
      <c r="D191" s="105">
        <f>IF(+All!$F293="Western Kentucky",+All!D293,IF(+All!$H293="Western Kentucky",+All!D293,0))</f>
        <v>0.83333333333333337</v>
      </c>
      <c r="E191" s="707" t="str">
        <f>IF(+All!$F293="Western Kentucky",+All!E293,IF(+All!$H293="Western Kentucky",+All!E293,0))</f>
        <v>CBSSN</v>
      </c>
      <c r="F191" s="706" t="str">
        <f>IF(+All!$F293="Western Kentucky",+All!F293,IF(+All!$H293="Western Kentucky",+All!F293,0))</f>
        <v>Indiana</v>
      </c>
      <c r="G191" s="707" t="str">
        <f>IF(+All!$F293="Western Kentucky",+All!G293,IF(+All!$H293="Western Kentucky",+All!G293,0))</f>
        <v>B10</v>
      </c>
      <c r="H191" s="706" t="str">
        <f>IF(+All!$F293="Western Kentucky",+All!H293,IF(+All!$H293="Western Kentucky",+All!H293,0))</f>
        <v>Western Kentucky</v>
      </c>
      <c r="I191" s="707" t="str">
        <f>IF(+All!$F293="Western Kentucky",+All!I293,IF(+All!$H293="Western Kentucky",+All!I293,0))</f>
        <v>CUSA</v>
      </c>
      <c r="J191" s="706" t="str">
        <f>IF(+All!$F293="Western Kentucky",+All!J293,IF(+All!$H293="Western Kentucky",+All!J293,0))</f>
        <v>Indiana</v>
      </c>
      <c r="K191" s="707" t="str">
        <f>IF(+All!$F293="Western Kentucky",+All!K293,IF(+All!$H293="Western Kentucky",+All!K293,0))</f>
        <v>Western Kentucky</v>
      </c>
      <c r="L191" s="92">
        <f>IF(+All!$F293="Western Kentucky",+All!L293,IF(+All!$H293="Western Kentucky",+All!L293,0))</f>
        <v>9</v>
      </c>
      <c r="M191" s="93">
        <f>IF(+All!$F293="Western Kentucky",+All!M293,IF(+All!$H293="Western Kentucky",+All!M293,0))</f>
        <v>64</v>
      </c>
      <c r="N191" s="706" t="str">
        <f>IF(+All!$F293="Western Kentucky",+All!N293,IF(+All!$H293="Western Kentucky",+All!N293,0))</f>
        <v>Indiana</v>
      </c>
      <c r="O191" s="708">
        <f>IF(+All!$F293="Western Kentucky",+All!O293,IF(+All!$H293="Western Kentucky",+All!O293,0))</f>
        <v>33</v>
      </c>
      <c r="P191" s="708" t="str">
        <f>IF(+All!$F293="Western Kentucky",+All!P293,IF(+All!$H293="Western Kentucky",+All!P293,0))</f>
        <v>Western Kentucky</v>
      </c>
      <c r="Q191" s="707">
        <f>IF(+All!$F293="Western Kentucky",+All!Q293,IF(+All!$H293="Western Kentucky",+All!Q293,0))</f>
        <v>31</v>
      </c>
      <c r="R191" s="706" t="str">
        <f>IF(+All!$F293="Western Kentucky",+All!R293,IF(+All!$H293="Western Kentucky",+All!R293,0))</f>
        <v>Western Kentucky</v>
      </c>
      <c r="S191" s="708" t="str">
        <f>IF(+All!$F293="Western Kentucky",+All!S293,IF(+All!$H293="Western Kentucky",+All!S293,0))</f>
        <v>Indiana</v>
      </c>
      <c r="T191" s="706" t="str">
        <f>IF(+All!$F293="Western Kentucky",+All!T293,IF(+All!$H293="Western Kentucky",+All!T293,0))</f>
        <v>Western Kentucky</v>
      </c>
      <c r="U191" s="707" t="str">
        <f>IF(+All!$F293="Western Kentucky",+All!U293,IF(+All!$H293="Western Kentucky",+All!U293,0))</f>
        <v>W</v>
      </c>
      <c r="V191" s="706" t="e">
        <f>IF(+All!#REF!="Western Kentucky",+All!#REF!,IF(+All!#REF!="Western Kentucky",+All!#REF!,0))</f>
        <v>#REF!</v>
      </c>
      <c r="W191" s="76" t="e">
        <f>IF(+All!#REF!="Western Kentucky",+All!#REF!,IF(+All!#REF!="Western Kentucky",+All!#REF!,0))</f>
        <v>#REF!</v>
      </c>
      <c r="X191" s="706" t="e">
        <f>IF(+All!#REF!="Western Kentucky",+All!#REF!,IF(+All!#REF!="Western Kentucky",+All!#REF!,0))</f>
        <v>#REF!</v>
      </c>
      <c r="Y191" s="707" t="e">
        <f>IF(+All!#REF!="Western Kentucky",+All!#REF!,IF(+All!#REF!="Western Kentucky",+All!#REF!,0))</f>
        <v>#REF!</v>
      </c>
      <c r="Z191" s="706" t="e">
        <f>IF(+All!#REF!="Western Kentucky",+All!#REF!,IF(+All!#REF!="Western Kentucky",+All!#REF!,0))</f>
        <v>#REF!</v>
      </c>
      <c r="AA191" s="707" t="e">
        <f>IF(+All!#REF!="Western Kentucky",+All!#REF!,IF(+All!#REF!="Western Kentucky",+All!#REF!,0))</f>
        <v>#REF!</v>
      </c>
      <c r="AB191" s="706" t="e">
        <f>IF(+All!#REF!="Western Kentucky",+All!#REF!,IF(+All!#REF!="Western Kentucky",+All!#REF!,0))</f>
        <v>#REF!</v>
      </c>
      <c r="AC191" s="707" t="e">
        <f>IF(+All!#REF!="Western Kentucky",+All!#REF!,IF(+All!#REF!="Western Kentucky",+All!#REF!,0))</f>
        <v>#REF!</v>
      </c>
      <c r="AD191" s="75" t="e">
        <f>IF(+All!#REF!="Western Kentucky",+All!#REF!,IF(+All!#REF!="Western Kentucky",+All!#REF!,0))</f>
        <v>#REF!</v>
      </c>
      <c r="AE191" s="76" t="e">
        <f>IF(+All!#REF!="Western Kentucky",+All!#REF!,IF(+All!#REF!="Western Kentucky",+All!#REF!,0))</f>
        <v>#REF!</v>
      </c>
      <c r="AF191" s="75" t="e">
        <f>IF(+All!#REF!="Western Kentucky",+All!#REF!,IF(+All!#REF!="Western Kentucky",+All!#REF!,0))</f>
        <v>#REF!</v>
      </c>
      <c r="AG191" s="76" t="e">
        <f>IF(+All!#REF!="Western Kentucky",+All!#REF!,IF(+All!#REF!="Western Kentucky",+All!#REF!,0))</f>
        <v>#REF!</v>
      </c>
      <c r="AH191" s="75" t="e">
        <f>IF(+All!#REF!="Western Kentucky",+All!#REF!,IF(+All!#REF!="Western Kentucky",+All!#REF!,0))</f>
        <v>#REF!</v>
      </c>
      <c r="AI191" s="76" t="e">
        <f>IF(+All!#REF!="Western Kentucky",+All!#REF!,IF(+All!#REF!="Western Kentucky",+All!#REF!,0))</f>
        <v>#REF!</v>
      </c>
      <c r="AJ191" s="75" t="e">
        <f>IF(+All!#REF!="Western Kentucky",+All!#REF!,IF(+All!#REF!="Western Kentucky",+All!#REF!,0))</f>
        <v>#REF!</v>
      </c>
      <c r="AK191" s="76" t="e">
        <f>IF(+All!#REF!="Western Kentucky",+All!#REF!,IF(+All!#REF!="Western Kentucky",+All!#REF!,0))</f>
        <v>#REF!</v>
      </c>
      <c r="AL191" s="81" t="e">
        <f>IF(+All!#REF!="Western Kentucky",+All!#REF!,IF(+All!#REF!="Western Kentucky",+All!#REF!,0))</f>
        <v>#REF!</v>
      </c>
      <c r="AM191" s="82" t="e">
        <f>IF(+All!#REF!="Western Kentucky",+All!#REF!,IF(+All!#REF!="Western Kentucky",+All!#REF!,0))</f>
        <v>#REF!</v>
      </c>
      <c r="AN191" s="81" t="e">
        <f>IF(+All!#REF!="Western Kentucky",+All!#REF!,IF(+All!#REF!="Western Kentucky",+All!#REF!,0))</f>
        <v>#REF!</v>
      </c>
      <c r="AO191" s="83" t="e">
        <f>IF(+All!#REF!="Western Kentucky",+All!#REF!,IF(+All!#REF!="Western Kentucky",+All!#REF!,0))</f>
        <v>#REF!</v>
      </c>
      <c r="AP191" s="84" t="e">
        <f>IF(+All!#REF!="Western Kentucky",+All!#REF!,IF(+All!#REF!="Western Kentucky",+All!#REF!,0))</f>
        <v>#REF!</v>
      </c>
      <c r="AQ191" s="480" t="e">
        <f>IF(+All!#REF!="Western Kentucky",+All!#REF!,IF(+All!#REF!="Western Kentucky",+All!#REF!,0))</f>
        <v>#REF!</v>
      </c>
      <c r="AR191" s="81" t="e">
        <f>IF(+All!#REF!="Western Kentucky",+All!#REF!,IF(+All!#REF!="Western Kentucky",+All!#REF!,0))</f>
        <v>#REF!</v>
      </c>
      <c r="AS191" s="96" t="e">
        <f>IF(+All!#REF!="Western Kentucky",+All!#REF!,IF(+All!#REF!="Western Kentucky",+All!#REF!,0))</f>
        <v>#REF!</v>
      </c>
      <c r="AT191" s="96" t="e">
        <f>IF(+All!#REF!="Western Kentucky",+All!#REF!,IF(+All!#REF!="Western Kentucky",+All!#REF!,0))</f>
        <v>#REF!</v>
      </c>
      <c r="AU191" s="81" t="e">
        <f>IF(+All!#REF!="Western Kentucky",+All!#REF!,IF(+All!#REF!="Western Kentucky",+All!#REF!,0))</f>
        <v>#REF!</v>
      </c>
      <c r="AV191" s="96" t="e">
        <f>IF(+All!#REF!="Western Kentucky",+All!#REF!,IF(+All!#REF!="Western Kentucky",+All!#REF!,0))</f>
        <v>#REF!</v>
      </c>
      <c r="AW191" s="70" t="e">
        <f>IF(+All!#REF!="Western Kentucky",+All!#REF!,IF(+All!#REF!="Western Kentucky",+All!#REF!,0))</f>
        <v>#REF!</v>
      </c>
      <c r="AX191" s="96" t="e">
        <f>IF(+All!#REF!="Western Kentucky",+All!#REF!,IF(+All!#REF!="Western Kentucky",+All!#REF!,0))</f>
        <v>#REF!</v>
      </c>
      <c r="AY191" s="103" t="e">
        <f>IF(+All!#REF!="Western Kentucky",+All!#REF!,IF(+All!#REF!="Western Kentucky",+All!#REF!,0))</f>
        <v>#REF!</v>
      </c>
      <c r="AZ191" s="82" t="e">
        <f>IF(+All!#REF!="Western Kentucky",+All!#REF!,IF(+All!#REF!="Western Kentucky",+All!#REF!,0))</f>
        <v>#REF!</v>
      </c>
      <c r="BA191" s="83" t="e">
        <f>IF(+All!#REF!="Western Kentucky",+All!#REF!,IF(+All!#REF!="Western Kentucky",+All!#REF!,0))</f>
        <v>#REF!</v>
      </c>
      <c r="BB191" s="83" t="e">
        <f>IF(+All!#REF!="Western Kentucky",+All!#REF!,IF(+All!#REF!="Western Kentucky",+All!#REF!,0))</f>
        <v>#REF!</v>
      </c>
      <c r="BC191" s="480" t="e">
        <f>IF(+All!#REF!="Western Kentucky",+All!#REF!,IF(+All!#REF!="Western Kentucky",+All!#REF!,0))</f>
        <v>#REF!</v>
      </c>
      <c r="BD191" s="81" t="e">
        <f>IF(+All!#REF!="Western Kentucky",+All!#REF!,IF(+All!#REF!="Western Kentucky",+All!#REF!,0))</f>
        <v>#REF!</v>
      </c>
      <c r="BE191" s="96" t="e">
        <f>IF(+All!#REF!="Western Kentucky",+All!#REF!,IF(+All!#REF!="Western Kentucky",+All!#REF!,0))</f>
        <v>#REF!</v>
      </c>
      <c r="BF191" s="96" t="e">
        <f>IF(+All!#REF!="Western Kentucky",+All!#REF!,IF(+All!#REF!="Western Kentucky",+All!#REF!,0))</f>
        <v>#REF!</v>
      </c>
      <c r="BG191" s="81" t="e">
        <f>IF(+All!#REF!="Western Kentucky",+All!#REF!,IF(+All!#REF!="Western Kentucky",+All!#REF!,0))</f>
        <v>#REF!</v>
      </c>
      <c r="BH191" s="96" t="e">
        <f>IF(+All!#REF!="Western Kentucky",+All!#REF!,IF(+All!#REF!="Western Kentucky",+All!#REF!,0))</f>
        <v>#REF!</v>
      </c>
      <c r="BI191" s="70" t="e">
        <f>IF(+All!#REF!="Western Kentucky",+All!#REF!,IF(+All!#REF!="Western Kentucky",+All!#REF!,0))</f>
        <v>#REF!</v>
      </c>
      <c r="BJ191" s="92" t="e">
        <f>IF(+All!#REF!="Western Kentucky",+All!#REF!,IF(+All!#REF!="Western Kentucky",+All!#REF!,0))</f>
        <v>#REF!</v>
      </c>
      <c r="BK191" s="93" t="e">
        <f>IF(+All!#REF!="Western Kentucky",+All!#REF!,IF(+All!#REF!="Western Kentucky",+All!#REF!,0))</f>
        <v>#REF!</v>
      </c>
    </row>
    <row r="192" spans="1:63" x14ac:dyDescent="0.8">
      <c r="A192" s="70">
        <f>IF(+All!$F343="Western Kentucky",+All!A343,IF(+All!$H343="Western Kentucky",+All!A343,0))</f>
        <v>5</v>
      </c>
      <c r="B192" s="480" t="str">
        <f>IF(+All!$F343="Western Kentucky",+All!B343,IF(+All!$H343="Western Kentucky",+All!B343,0))</f>
        <v>Sat</v>
      </c>
      <c r="C192" s="104">
        <f>IF(+All!$F343="Western Kentucky",+All!C343,IF(+All!$H343="Western Kentucky",+All!C343,0))</f>
        <v>44471</v>
      </c>
      <c r="D192" s="105">
        <f>IF(+All!$F343="Western Kentucky",+All!D343,IF(+All!$H343="Western Kentucky",+All!D343,0))</f>
        <v>0.8125</v>
      </c>
      <c r="E192" s="707" t="str">
        <f>IF(+All!$F343="Western Kentucky",+All!E343,IF(+All!$H343="Western Kentucky",+All!E343,0))</f>
        <v>FS1</v>
      </c>
      <c r="F192" s="706" t="str">
        <f>IF(+All!$F343="Western Kentucky",+All!F343,IF(+All!$H343="Western Kentucky",+All!F343,0))</f>
        <v>Western Kentucky</v>
      </c>
      <c r="G192" s="707" t="str">
        <f>IF(+All!$F343="Western Kentucky",+All!G343,IF(+All!$H343="Western Kentucky",+All!G343,0))</f>
        <v>CUSA</v>
      </c>
      <c r="H192" s="706" t="str">
        <f>IF(+All!$F343="Western Kentucky",+All!H343,IF(+All!$H343="Western Kentucky",+All!H343,0))</f>
        <v>Michigan State</v>
      </c>
      <c r="I192" s="707" t="str">
        <f>IF(+All!$F343="Western Kentucky",+All!I343,IF(+All!$H343="Western Kentucky",+All!I343,0))</f>
        <v>B10</v>
      </c>
      <c r="J192" s="706" t="str">
        <f>IF(+All!$F343="Western Kentucky",+All!J343,IF(+All!$H343="Western Kentucky",+All!J343,0))</f>
        <v>Michigan State</v>
      </c>
      <c r="K192" s="707" t="str">
        <f>IF(+All!$F343="Western Kentucky",+All!K343,IF(+All!$H343="Western Kentucky",+All!K343,0))</f>
        <v>Western Kentucky</v>
      </c>
      <c r="L192" s="92">
        <f>IF(+All!$F343="Western Kentucky",+All!L343,IF(+All!$H343="Western Kentucky",+All!L343,0))</f>
        <v>11</v>
      </c>
      <c r="M192" s="93">
        <f>IF(+All!$F343="Western Kentucky",+All!M343,IF(+All!$H343="Western Kentucky",+All!M343,0))</f>
        <v>64</v>
      </c>
      <c r="N192" s="706" t="str">
        <f>IF(+All!$F343="Western Kentucky",+All!N343,IF(+All!$H343="Western Kentucky",+All!N343,0))</f>
        <v>Michigan State</v>
      </c>
      <c r="O192" s="708">
        <f>IF(+All!$F343="Western Kentucky",+All!O343,IF(+All!$H343="Western Kentucky",+All!O343,0))</f>
        <v>48</v>
      </c>
      <c r="P192" s="708" t="str">
        <f>IF(+All!$F343="Western Kentucky",+All!P343,IF(+All!$H343="Western Kentucky",+All!P343,0))</f>
        <v>Western Kentucky</v>
      </c>
      <c r="Q192" s="707">
        <f>IF(+All!$F343="Western Kentucky",+All!Q343,IF(+All!$H343="Western Kentucky",+All!Q343,0))</f>
        <v>31</v>
      </c>
      <c r="R192" s="706" t="str">
        <f>IF(+All!$F343="Western Kentucky",+All!R343,IF(+All!$H343="Western Kentucky",+All!R343,0))</f>
        <v>Michigan State</v>
      </c>
      <c r="S192" s="708" t="str">
        <f>IF(+All!$F343="Western Kentucky",+All!S343,IF(+All!$H343="Western Kentucky",+All!S343,0))</f>
        <v>Western Kentucky</v>
      </c>
      <c r="T192" s="706" t="str">
        <f>IF(+All!$F343="Western Kentucky",+All!T343,IF(+All!$H343="Western Kentucky",+All!T343,0))</f>
        <v>Michigan State</v>
      </c>
      <c r="U192" s="707" t="str">
        <f>IF(+All!$F343="Western Kentucky",+All!U343,IF(+All!$H343="Western Kentucky",+All!U343,0))</f>
        <v>W</v>
      </c>
      <c r="V192" s="706">
        <f>IF(+All!$F269="Western Kentucky",+All!#REF!,IF(+All!$H269="Western Kentucky",+All!#REF!,0))</f>
        <v>0</v>
      </c>
      <c r="W192" s="76">
        <f>IF(+All!$F269="Western Kentucky",+All!#REF!,IF(+All!$H269="Western Kentucky",+All!#REF!,0))</f>
        <v>0</v>
      </c>
      <c r="X192" s="706">
        <f>IF(+All!$F269="Western Kentucky",+All!#REF!,IF(+All!$H269="Western Kentucky",+All!#REF!,0))</f>
        <v>0</v>
      </c>
      <c r="Y192" s="707">
        <f>IF(+All!$F269="Western Kentucky",+All!#REF!,IF(+All!$H269="Western Kentucky",+All!#REF!,0))</f>
        <v>0</v>
      </c>
      <c r="Z192" s="706">
        <f>IF(+All!$F269="Western Kentucky",+All!#REF!,IF(+All!$H269="Western Kentucky",+All!#REF!,0))</f>
        <v>0</v>
      </c>
      <c r="AA192" s="707">
        <f>IF(+All!$F269="Western Kentucky",+All!#REF!,IF(+All!$H269="Western Kentucky",+All!#REF!,0))</f>
        <v>0</v>
      </c>
      <c r="AB192" s="706">
        <f>IF(+All!$F269="Western Kentucky",+All!#REF!,IF(+All!$H269="Western Kentucky",+All!#REF!,0))</f>
        <v>0</v>
      </c>
      <c r="AC192" s="707">
        <f>IF(+All!$F269="Western Kentucky",+All!#REF!,IF(+All!$H269="Western Kentucky",+All!#REF!,0))</f>
        <v>0</v>
      </c>
      <c r="AD192" s="75">
        <f>IF(+All!$F269="Western Kentucky",+All!#REF!,IF(+All!$H269="Western Kentucky",+All!#REF!,0))</f>
        <v>0</v>
      </c>
      <c r="AE192" s="76">
        <f>IF(+All!$F269="Western Kentucky",+All!#REF!,IF(+All!$H269="Western Kentucky",+All!#REF!,0))</f>
        <v>0</v>
      </c>
      <c r="AF192" s="75">
        <f>IF(+All!$F269="Western Kentucky",+All!#REF!,IF(+All!$H269="Western Kentucky",+All!#REF!,0))</f>
        <v>0</v>
      </c>
      <c r="AG192" s="76">
        <f>IF(+All!$F269="Western Kentucky",+All!#REF!,IF(+All!$H269="Western Kentucky",+All!#REF!,0))</f>
        <v>0</v>
      </c>
      <c r="AH192" s="75">
        <f>IF(+All!$F269="Western Kentucky",+All!#REF!,IF(+All!$H269="Western Kentucky",+All!#REF!,0))</f>
        <v>0</v>
      </c>
      <c r="AI192" s="76">
        <f>IF(+All!$F269="Western Kentucky",+All!#REF!,IF(+All!$H269="Western Kentucky",+All!#REF!,0))</f>
        <v>0</v>
      </c>
      <c r="AJ192" s="75">
        <f>IF(+All!$F269="Western Kentucky",+All!#REF!,IF(+All!$H269="Western Kentucky",+All!#REF!,0))</f>
        <v>0</v>
      </c>
      <c r="AK192" s="76">
        <f>IF(+All!$F269="Western Kentucky",+All!#REF!,IF(+All!$H269="Western Kentucky",+All!#REF!,0))</f>
        <v>0</v>
      </c>
      <c r="AL192" s="81">
        <f>IF(+All!$F269="Western Kentucky",+All!V269,IF(+All!$H269="Western Kentucky",+All!V269,0))</f>
        <v>0</v>
      </c>
      <c r="AM192" s="82">
        <f>IF(+All!$F269="Western Kentucky",+All!W269,IF(+All!$H269="Western Kentucky",+All!W269,0))</f>
        <v>0</v>
      </c>
      <c r="AN192" s="81">
        <f>IF(+All!$F269="Western Kentucky",+All!X269,IF(+All!$H269="Western Kentucky",+All!X269,0))</f>
        <v>0</v>
      </c>
      <c r="AO192" s="83">
        <f>IF(+All!$F269="Western Kentucky",+All!Y269,IF(+All!$H269="Western Kentucky",+All!Y269,0))</f>
        <v>0</v>
      </c>
      <c r="AP192" s="84">
        <f>IF(+All!$F269="Western Kentucky",+All!Z269,IF(+All!$H269="Western Kentucky",+All!Z269,0))</f>
        <v>0</v>
      </c>
      <c r="AQ192" s="480">
        <f>IF(+All!$F269="Western Kentucky",+All!#REF!,IF(+All!$H269="Western Kentucky",+All!#REF!,0))</f>
        <v>0</v>
      </c>
      <c r="AR192" s="81">
        <f>IF(+All!$F269="Western Kentucky",+All!#REF!,IF(+All!$H269="Western Kentucky",+All!#REF!,0))</f>
        <v>0</v>
      </c>
      <c r="AS192" s="96">
        <f>IF(+All!$F269="Western Kentucky",+All!#REF!,IF(+All!$H269="Western Kentucky",+All!#REF!,0))</f>
        <v>0</v>
      </c>
      <c r="AT192" s="96">
        <f>IF(+All!$F269="Western Kentucky",+All!#REF!,IF(+All!$H269="Western Kentucky",+All!#REF!,0))</f>
        <v>0</v>
      </c>
      <c r="AU192" s="81">
        <f>IF(+All!$F269="Western Kentucky",+All!#REF!,IF(+All!$H269="Western Kentucky",+All!#REF!,0))</f>
        <v>0</v>
      </c>
      <c r="AV192" s="96">
        <f>IF(+All!$F269="Western Kentucky",+All!#REF!,IF(+All!$H269="Western Kentucky",+All!#REF!,0))</f>
        <v>0</v>
      </c>
      <c r="AW192" s="70">
        <f>IF(+All!$F269="Western Kentucky",+All!#REF!,IF(+All!$H269="Western Kentucky",+All!#REF!,0))</f>
        <v>0</v>
      </c>
      <c r="AX192" s="96">
        <f>IF(+All!$F269="Western Kentucky",+All!#REF!,IF(+All!$H269="Western Kentucky",+All!#REF!,0))</f>
        <v>0</v>
      </c>
      <c r="AY192" s="103">
        <f>IF(+All!$F269="Western Kentucky",+All!#REF!,IF(+All!$H269="Western Kentucky",+All!#REF!,0))</f>
        <v>0</v>
      </c>
      <c r="AZ192" s="82">
        <f>IF(+All!$F269="Western Kentucky",+All!#REF!,IF(+All!$H269="Western Kentucky",+All!#REF!,0))</f>
        <v>0</v>
      </c>
      <c r="BA192" s="83">
        <f>IF(+All!$F269="Western Kentucky",+All!#REF!,IF(+All!$H269="Western Kentucky",+All!#REF!,0))</f>
        <v>0</v>
      </c>
      <c r="BB192" s="83">
        <f>IF(+All!$F269="Western Kentucky",+All!#REF!,IF(+All!$H269="Western Kentucky",+All!#REF!,0))</f>
        <v>0</v>
      </c>
      <c r="BC192" s="480">
        <f>IF(+All!$F269="Western Kentucky",+All!#REF!,IF(+All!$H269="Western Kentucky",+All!#REF!,0))</f>
        <v>0</v>
      </c>
      <c r="BD192" s="81">
        <f>IF(+All!$F269="Western Kentucky",+All!#REF!,IF(+All!$H269="Western Kentucky",+All!#REF!,0))</f>
        <v>0</v>
      </c>
      <c r="BE192" s="96">
        <f>IF(+All!$F269="Western Kentucky",+All!#REF!,IF(+All!$H269="Western Kentucky",+All!#REF!,0))</f>
        <v>0</v>
      </c>
      <c r="BF192" s="96">
        <f>IF(+All!$F269="Western Kentucky",+All!#REF!,IF(+All!$H269="Western Kentucky",+All!#REF!,0))</f>
        <v>0</v>
      </c>
      <c r="BG192" s="81">
        <f>IF(+All!$F269="Western Kentucky",+All!#REF!,IF(+All!$H269="Western Kentucky",+All!#REF!,0))</f>
        <v>0</v>
      </c>
      <c r="BH192" s="96">
        <f>IF(+All!$F269="Western Kentucky",+All!#REF!,IF(+All!$H269="Western Kentucky",+All!#REF!,0))</f>
        <v>0</v>
      </c>
      <c r="BI192" s="70">
        <f>IF(+All!$F269="Western Kentucky",+All!#REF!,IF(+All!$H269="Western Kentucky",+All!#REF!,0))</f>
        <v>0</v>
      </c>
      <c r="BJ192" s="92">
        <f>IF(+All!$F269="Western Kentucky",+All!#REF!,IF(+All!$H269="Western Kentucky",+All!#REF!,0))</f>
        <v>0</v>
      </c>
      <c r="BK192" s="93">
        <f>IF(+All!$F269="Western Kentucky",+All!#REF!,IF(+All!$H269="Western Kentucky",+All!#REF!,0))</f>
        <v>0</v>
      </c>
    </row>
    <row r="193" spans="1:63" x14ac:dyDescent="0.8">
      <c r="A193" s="70">
        <f>IF(+All!$F421="Western Kentucky",+All!A421,IF(+All!$H421="Western Kentucky",+All!A421,0))</f>
        <v>6</v>
      </c>
      <c r="B193" s="480" t="str">
        <f>IF(+All!$F421="Western Kentucky",+All!B421,IF(+All!$H421="Western Kentucky",+All!B421,0))</f>
        <v>Sat</v>
      </c>
      <c r="C193" s="104">
        <f>IF(+All!$F421="Western Kentucky",+All!C421,IF(+All!$H421="Western Kentucky",+All!C421,0))</f>
        <v>44478</v>
      </c>
      <c r="D193" s="105">
        <f>IF(+All!$F421="Western Kentucky",+All!D421,IF(+All!$H421="Western Kentucky",+All!D421,0))</f>
        <v>0.79166666666666663</v>
      </c>
      <c r="E193" s="707">
        <f>IF(+All!$F421="Western Kentucky",+All!E421,IF(+All!$H421="Western Kentucky",+All!E421,0))</f>
        <v>0</v>
      </c>
      <c r="F193" s="706" t="str">
        <f>IF(+All!$F421="Western Kentucky",+All!F421,IF(+All!$H421="Western Kentucky",+All!F421,0))</f>
        <v>UT San Antonio</v>
      </c>
      <c r="G193" s="707" t="str">
        <f>IF(+All!$F421="Western Kentucky",+All!G421,IF(+All!$H421="Western Kentucky",+All!G421,0))</f>
        <v>CUSA</v>
      </c>
      <c r="H193" s="706" t="str">
        <f>IF(+All!$F421="Western Kentucky",+All!H421,IF(+All!$H421="Western Kentucky",+All!H421,0))</f>
        <v>Western Kentucky</v>
      </c>
      <c r="I193" s="707" t="str">
        <f>IF(+All!$F421="Western Kentucky",+All!I421,IF(+All!$H421="Western Kentucky",+All!I421,0))</f>
        <v>CUSA</v>
      </c>
      <c r="J193" s="706" t="str">
        <f>IF(+All!$F421="Western Kentucky",+All!J421,IF(+All!$H421="Western Kentucky",+All!J421,0))</f>
        <v>Western Kentucky</v>
      </c>
      <c r="K193" s="707" t="str">
        <f>IF(+All!$F421="Western Kentucky",+All!K421,IF(+All!$H421="Western Kentucky",+All!K421,0))</f>
        <v>UT San Antonio</v>
      </c>
      <c r="L193" s="92">
        <f>IF(+All!$F421="Western Kentucky",+All!L421,IF(+All!$H421="Western Kentucky",+All!L421,0))</f>
        <v>3.5</v>
      </c>
      <c r="M193" s="93">
        <f>IF(+All!$F421="Western Kentucky",+All!M421,IF(+All!$H421="Western Kentucky",+All!M421,0))</f>
        <v>70</v>
      </c>
      <c r="N193" s="706" t="str">
        <f>IF(+All!$F421="Western Kentucky",+All!N421,IF(+All!$H421="Western Kentucky",+All!N421,0))</f>
        <v>UT San Antonio</v>
      </c>
      <c r="O193" s="708">
        <f>IF(+All!$F421="Western Kentucky",+All!O421,IF(+All!$H421="Western Kentucky",+All!O421,0))</f>
        <v>52</v>
      </c>
      <c r="P193" s="708" t="str">
        <f>IF(+All!$F421="Western Kentucky",+All!P421,IF(+All!$H421="Western Kentucky",+All!P421,0))</f>
        <v>Western Kentucky</v>
      </c>
      <c r="Q193" s="707">
        <f>IF(+All!$F421="Western Kentucky",+All!Q421,IF(+All!$H421="Western Kentucky",+All!Q421,0))</f>
        <v>46</v>
      </c>
      <c r="R193" s="706" t="str">
        <f>IF(+All!$F421="Western Kentucky",+All!R421,IF(+All!$H421="Western Kentucky",+All!R421,0))</f>
        <v>UT San Antonio</v>
      </c>
      <c r="S193" s="708" t="str">
        <f>IF(+All!$F421="Western Kentucky",+All!S421,IF(+All!$H421="Western Kentucky",+All!S421,0))</f>
        <v>Western Kentucky</v>
      </c>
      <c r="T193" s="706" t="str">
        <f>IF(+All!$F421="Western Kentucky",+All!T421,IF(+All!$H421="Western Kentucky",+All!T421,0))</f>
        <v>Western Kentucky</v>
      </c>
      <c r="U193" s="707" t="str">
        <f>IF(+All!$F421="Western Kentucky",+All!U421,IF(+All!$H421="Western Kentucky",+All!U421,0))</f>
        <v>L</v>
      </c>
      <c r="V193" s="706">
        <f>IF(+All!$F324="Western Kentucky",+All!#REF!,IF(+All!$H324="Western Kentucky",+All!#REF!,0))</f>
        <v>0</v>
      </c>
      <c r="W193" s="76">
        <f>IF(+All!$F324="Western Kentucky",+All!#REF!,IF(+All!$H324="Western Kentucky",+All!#REF!,0))</f>
        <v>0</v>
      </c>
      <c r="X193" s="706">
        <f>IF(+All!$F324="Western Kentucky",+All!#REF!,IF(+All!$H324="Western Kentucky",+All!#REF!,0))</f>
        <v>0</v>
      </c>
      <c r="Y193" s="707">
        <f>IF(+All!$F324="Western Kentucky",+All!#REF!,IF(+All!$H324="Western Kentucky",+All!#REF!,0))</f>
        <v>0</v>
      </c>
      <c r="Z193" s="706">
        <f>IF(+All!$F324="Western Kentucky",+All!#REF!,IF(+All!$H324="Western Kentucky",+All!#REF!,0))</f>
        <v>0</v>
      </c>
      <c r="AA193" s="707">
        <f>IF(+All!$F324="Western Kentucky",+All!#REF!,IF(+All!$H324="Western Kentucky",+All!#REF!,0))</f>
        <v>0</v>
      </c>
      <c r="AB193" s="706">
        <f>IF(+All!$F324="Western Kentucky",+All!#REF!,IF(+All!$H324="Western Kentucky",+All!#REF!,0))</f>
        <v>0</v>
      </c>
      <c r="AC193" s="707">
        <f>IF(+All!$F324="Western Kentucky",+All!#REF!,IF(+All!$H324="Western Kentucky",+All!#REF!,0))</f>
        <v>0</v>
      </c>
      <c r="AD193" s="75">
        <f>IF(+All!$F324="Western Kentucky",+All!#REF!,IF(+All!$H324="Western Kentucky",+All!#REF!,0))</f>
        <v>0</v>
      </c>
      <c r="AE193" s="76">
        <f>IF(+All!$F324="Western Kentucky",+All!#REF!,IF(+All!$H324="Western Kentucky",+All!#REF!,0))</f>
        <v>0</v>
      </c>
      <c r="AF193" s="75">
        <f>IF(+All!$F324="Western Kentucky",+All!#REF!,IF(+All!$H324="Western Kentucky",+All!#REF!,0))</f>
        <v>0</v>
      </c>
      <c r="AG193" s="76">
        <f>IF(+All!$F324="Western Kentucky",+All!#REF!,IF(+All!$H324="Western Kentucky",+All!#REF!,0))</f>
        <v>0</v>
      </c>
      <c r="AH193" s="75">
        <f>IF(+All!$F324="Western Kentucky",+All!#REF!,IF(+All!$H324="Western Kentucky",+All!#REF!,0))</f>
        <v>0</v>
      </c>
      <c r="AI193" s="76">
        <f>IF(+All!$F324="Western Kentucky",+All!#REF!,IF(+All!$H324="Western Kentucky",+All!#REF!,0))</f>
        <v>0</v>
      </c>
      <c r="AJ193" s="75">
        <f>IF(+All!$F324="Western Kentucky",+All!#REF!,IF(+All!$H324="Western Kentucky",+All!#REF!,0))</f>
        <v>0</v>
      </c>
      <c r="AK193" s="76">
        <f>IF(+All!$F324="Western Kentucky",+All!#REF!,IF(+All!$H324="Western Kentucky",+All!#REF!,0))</f>
        <v>0</v>
      </c>
      <c r="AL193" s="81">
        <f>IF(+All!$F324="Western Kentucky",+All!V324,IF(+All!$H324="Western Kentucky",+All!V324,0))</f>
        <v>0</v>
      </c>
      <c r="AM193" s="82">
        <f>IF(+All!$F324="Western Kentucky",+All!W324,IF(+All!$H324="Western Kentucky",+All!W324,0))</f>
        <v>0</v>
      </c>
      <c r="AN193" s="81">
        <f>IF(+All!$F324="Western Kentucky",+All!X324,IF(+All!$H324="Western Kentucky",+All!X324,0))</f>
        <v>0</v>
      </c>
      <c r="AO193" s="83">
        <f>IF(+All!$F324="Western Kentucky",+All!Y324,IF(+All!$H324="Western Kentucky",+All!Y324,0))</f>
        <v>0</v>
      </c>
      <c r="AP193" s="84">
        <f>IF(+All!$F324="Western Kentucky",+All!Z324,IF(+All!$H324="Western Kentucky",+All!Z324,0))</f>
        <v>0</v>
      </c>
      <c r="AQ193" s="480">
        <f>IF(+All!$F324="Western Kentucky",+All!#REF!,IF(+All!$H324="Western Kentucky",+All!#REF!,0))</f>
        <v>0</v>
      </c>
      <c r="AR193" s="81">
        <f>IF(+All!$F324="Western Kentucky",+All!#REF!,IF(+All!$H324="Western Kentucky",+All!#REF!,0))</f>
        <v>0</v>
      </c>
      <c r="AS193" s="96">
        <f>IF(+All!$F324="Western Kentucky",+All!#REF!,IF(+All!$H324="Western Kentucky",+All!#REF!,0))</f>
        <v>0</v>
      </c>
      <c r="AT193" s="96">
        <f>IF(+All!$F324="Western Kentucky",+All!#REF!,IF(+All!$H324="Western Kentucky",+All!#REF!,0))</f>
        <v>0</v>
      </c>
      <c r="AU193" s="81">
        <f>IF(+All!$F324="Western Kentucky",+All!#REF!,IF(+All!$H324="Western Kentucky",+All!#REF!,0))</f>
        <v>0</v>
      </c>
      <c r="AV193" s="96">
        <f>IF(+All!$F324="Western Kentucky",+All!#REF!,IF(+All!$H324="Western Kentucky",+All!#REF!,0))</f>
        <v>0</v>
      </c>
      <c r="AW193" s="70">
        <f>IF(+All!$F324="Western Kentucky",+All!#REF!,IF(+All!$H324="Western Kentucky",+All!#REF!,0))</f>
        <v>0</v>
      </c>
      <c r="AX193" s="96">
        <f>IF(+All!$F324="Western Kentucky",+All!#REF!,IF(+All!$H324="Western Kentucky",+All!#REF!,0))</f>
        <v>0</v>
      </c>
      <c r="AY193" s="103">
        <f>IF(+All!$F324="Western Kentucky",+All!#REF!,IF(+All!$H324="Western Kentucky",+All!#REF!,0))</f>
        <v>0</v>
      </c>
      <c r="AZ193" s="82">
        <f>IF(+All!$F324="Western Kentucky",+All!#REF!,IF(+All!$H324="Western Kentucky",+All!#REF!,0))</f>
        <v>0</v>
      </c>
      <c r="BA193" s="83">
        <f>IF(+All!$F324="Western Kentucky",+All!#REF!,IF(+All!$H324="Western Kentucky",+All!#REF!,0))</f>
        <v>0</v>
      </c>
      <c r="BB193" s="83">
        <f>IF(+All!$F324="Western Kentucky",+All!#REF!,IF(+All!$H324="Western Kentucky",+All!#REF!,0))</f>
        <v>0</v>
      </c>
      <c r="BC193" s="480">
        <f>IF(+All!$F324="Western Kentucky",+All!#REF!,IF(+All!$H324="Western Kentucky",+All!#REF!,0))</f>
        <v>0</v>
      </c>
      <c r="BD193" s="81">
        <f>IF(+All!$F324="Western Kentucky",+All!#REF!,IF(+All!$H324="Western Kentucky",+All!#REF!,0))</f>
        <v>0</v>
      </c>
      <c r="BE193" s="96">
        <f>IF(+All!$F324="Western Kentucky",+All!#REF!,IF(+All!$H324="Western Kentucky",+All!#REF!,0))</f>
        <v>0</v>
      </c>
      <c r="BF193" s="96">
        <f>IF(+All!$F324="Western Kentucky",+All!#REF!,IF(+All!$H324="Western Kentucky",+All!#REF!,0))</f>
        <v>0</v>
      </c>
      <c r="BG193" s="81">
        <f>IF(+All!$F324="Western Kentucky",+All!#REF!,IF(+All!$H324="Western Kentucky",+All!#REF!,0))</f>
        <v>0</v>
      </c>
      <c r="BH193" s="96">
        <f>IF(+All!$F324="Western Kentucky",+All!#REF!,IF(+All!$H324="Western Kentucky",+All!#REF!,0))</f>
        <v>0</v>
      </c>
      <c r="BI193" s="70">
        <f>IF(+All!$F324="Western Kentucky",+All!#REF!,IF(+All!$H324="Western Kentucky",+All!#REF!,0))</f>
        <v>0</v>
      </c>
      <c r="BJ193" s="92">
        <f>IF(+All!$F324="Western Kentucky",+All!#REF!,IF(+All!$H324="Western Kentucky",+All!#REF!,0))</f>
        <v>0</v>
      </c>
      <c r="BK193" s="93">
        <f>IF(+All!$F324="Western Kentucky",+All!#REF!,IF(+All!$H324="Western Kentucky",+All!#REF!,0))</f>
        <v>0</v>
      </c>
    </row>
    <row r="194" spans="1:63" x14ac:dyDescent="0.8">
      <c r="A194" s="70">
        <f>IF(+All!$F499="Western Kentucky",+All!A499,IF(+All!$H499="Western Kentucky",+All!A499,0))</f>
        <v>7</v>
      </c>
      <c r="B194" s="480" t="str">
        <f>IF(+All!$F499="Western Kentucky",+All!B499,IF(+All!$H499="Western Kentucky",+All!B499,0))</f>
        <v>Sat</v>
      </c>
      <c r="C194" s="104">
        <f>IF(+All!$F499="Western Kentucky",+All!C499,IF(+All!$H499="Western Kentucky",+All!C499,0))</f>
        <v>44485</v>
      </c>
      <c r="D194" s="105">
        <f>IF(+All!$F499="Western Kentucky",+All!D499,IF(+All!$H499="Western Kentucky",+All!D499,0))</f>
        <v>0.64583333333333337</v>
      </c>
      <c r="E194" s="707" t="str">
        <f>IF(+All!$F499="Western Kentucky",+All!E499,IF(+All!$H499="Western Kentucky",+All!E499,0))</f>
        <v>espn3</v>
      </c>
      <c r="F194" s="706" t="str">
        <f>IF(+All!$F499="Western Kentucky",+All!F499,IF(+All!$H499="Western Kentucky",+All!F499,0))</f>
        <v>Western Kentucky</v>
      </c>
      <c r="G194" s="707" t="str">
        <f>IF(+All!$F499="Western Kentucky",+All!G499,IF(+All!$H499="Western Kentucky",+All!G499,0))</f>
        <v>CUSA</v>
      </c>
      <c r="H194" s="706" t="str">
        <f>IF(+All!$F499="Western Kentucky",+All!H499,IF(+All!$H499="Western Kentucky",+All!H499,0))</f>
        <v>Old Dominion</v>
      </c>
      <c r="I194" s="707" t="str">
        <f>IF(+All!$F499="Western Kentucky",+All!I499,IF(+All!$H499="Western Kentucky",+All!I499,0))</f>
        <v>CUSA</v>
      </c>
      <c r="J194" s="706" t="str">
        <f>IF(+All!$F499="Western Kentucky",+All!J499,IF(+All!$H499="Western Kentucky",+All!J499,0))</f>
        <v>Western Kentucky</v>
      </c>
      <c r="K194" s="707" t="str">
        <f>IF(+All!$F499="Western Kentucky",+All!K499,IF(+All!$H499="Western Kentucky",+All!K499,0))</f>
        <v>Old Dominion</v>
      </c>
      <c r="L194" s="92">
        <f>IF(+All!$F499="Western Kentucky",+All!L499,IF(+All!$H499="Western Kentucky",+All!L499,0))</f>
        <v>12.5</v>
      </c>
      <c r="M194" s="93">
        <f>IF(+All!$F499="Western Kentucky",+All!M499,IF(+All!$H499="Western Kentucky",+All!M499,0))</f>
        <v>67</v>
      </c>
      <c r="N194" s="706" t="str">
        <f>IF(+All!$F499="Western Kentucky",+All!N499,IF(+All!$H499="Western Kentucky",+All!N499,0))</f>
        <v>Western Kentucky</v>
      </c>
      <c r="O194" s="708">
        <f>IF(+All!$F499="Western Kentucky",+All!O499,IF(+All!$H499="Western Kentucky",+All!O499,0))</f>
        <v>43</v>
      </c>
      <c r="P194" s="708" t="str">
        <f>IF(+All!$F499="Western Kentucky",+All!P499,IF(+All!$H499="Western Kentucky",+All!P499,0))</f>
        <v>Old Dominion</v>
      </c>
      <c r="Q194" s="707">
        <f>IF(+All!$F499="Western Kentucky",+All!Q499,IF(+All!$H499="Western Kentucky",+All!Q499,0))</f>
        <v>20</v>
      </c>
      <c r="R194" s="706" t="str">
        <f>IF(+All!$F499="Western Kentucky",+All!R499,IF(+All!$H499="Western Kentucky",+All!R499,0))</f>
        <v>Western Kentucky</v>
      </c>
      <c r="S194" s="708" t="str">
        <f>IF(+All!$F499="Western Kentucky",+All!S499,IF(+All!$H499="Western Kentucky",+All!S499,0))</f>
        <v>Old Dominion</v>
      </c>
      <c r="T194" s="706" t="str">
        <f>IF(+All!$F499="Western Kentucky",+All!T499,IF(+All!$H499="Western Kentucky",+All!T499,0))</f>
        <v>Western Kentucky</v>
      </c>
      <c r="U194" s="707" t="str">
        <f>IF(+All!$F499="Western Kentucky",+All!U499,IF(+All!$H499="Western Kentucky",+All!U499,0))</f>
        <v>W</v>
      </c>
      <c r="V194" s="706">
        <f>IF(+All!$F373="Western Kentucky",+All!#REF!,IF(+All!$H373="Western Kentucky",+All!#REF!,0))</f>
        <v>0</v>
      </c>
      <c r="W194" s="76">
        <f>IF(+All!$F373="Western Kentucky",+All!#REF!,IF(+All!$H373="Western Kentucky",+All!#REF!,0))</f>
        <v>0</v>
      </c>
      <c r="X194" s="706">
        <f>IF(+All!$F373="Western Kentucky",+All!#REF!,IF(+All!$H373="Western Kentucky",+All!#REF!,0))</f>
        <v>0</v>
      </c>
      <c r="Y194" s="707">
        <f>IF(+All!$F373="Western Kentucky",+All!#REF!,IF(+All!$H373="Western Kentucky",+All!#REF!,0))</f>
        <v>0</v>
      </c>
      <c r="Z194" s="706">
        <f>IF(+All!$F373="Western Kentucky",+All!#REF!,IF(+All!$H373="Western Kentucky",+All!#REF!,0))</f>
        <v>0</v>
      </c>
      <c r="AA194" s="707">
        <f>IF(+All!$F373="Western Kentucky",+All!#REF!,IF(+All!$H373="Western Kentucky",+All!#REF!,0))</f>
        <v>0</v>
      </c>
      <c r="AB194" s="706">
        <f>IF(+All!$F373="Western Kentucky",+All!#REF!,IF(+All!$H373="Western Kentucky",+All!#REF!,0))</f>
        <v>0</v>
      </c>
      <c r="AC194" s="707">
        <f>IF(+All!$F373="Western Kentucky",+All!#REF!,IF(+All!$H373="Western Kentucky",+All!#REF!,0))</f>
        <v>0</v>
      </c>
      <c r="AD194" s="75">
        <f>IF(+All!$F373="Western Kentucky",+All!#REF!,IF(+All!$H373="Western Kentucky",+All!#REF!,0))</f>
        <v>0</v>
      </c>
      <c r="AE194" s="76">
        <f>IF(+All!$F373="Western Kentucky",+All!#REF!,IF(+All!$H373="Western Kentucky",+All!#REF!,0))</f>
        <v>0</v>
      </c>
      <c r="AF194" s="75">
        <f>IF(+All!$F373="Western Kentucky",+All!#REF!,IF(+All!$H373="Western Kentucky",+All!#REF!,0))</f>
        <v>0</v>
      </c>
      <c r="AG194" s="76">
        <f>IF(+All!$F373="Western Kentucky",+All!#REF!,IF(+All!$H373="Western Kentucky",+All!#REF!,0))</f>
        <v>0</v>
      </c>
      <c r="AH194" s="75">
        <f>IF(+All!$F373="Western Kentucky",+All!#REF!,IF(+All!$H373="Western Kentucky",+All!#REF!,0))</f>
        <v>0</v>
      </c>
      <c r="AI194" s="76">
        <f>IF(+All!$F373="Western Kentucky",+All!#REF!,IF(+All!$H373="Western Kentucky",+All!#REF!,0))</f>
        <v>0</v>
      </c>
      <c r="AJ194" s="75">
        <f>IF(+All!$F373="Western Kentucky",+All!#REF!,IF(+All!$H373="Western Kentucky",+All!#REF!,0))</f>
        <v>0</v>
      </c>
      <c r="AK194" s="76">
        <f>IF(+All!$F373="Western Kentucky",+All!#REF!,IF(+All!$H373="Western Kentucky",+All!#REF!,0))</f>
        <v>0</v>
      </c>
      <c r="AL194" s="81">
        <f>IF(+All!$F373="Western Kentucky",+All!V373,IF(+All!$H373="Western Kentucky",+All!V373,0))</f>
        <v>0</v>
      </c>
      <c r="AM194" s="82">
        <f>IF(+All!$F373="Western Kentucky",+All!W373,IF(+All!$H373="Western Kentucky",+All!W373,0))</f>
        <v>0</v>
      </c>
      <c r="AN194" s="81">
        <f>IF(+All!$F373="Western Kentucky",+All!X373,IF(+All!$H373="Western Kentucky",+All!X373,0))</f>
        <v>0</v>
      </c>
      <c r="AO194" s="83">
        <f>IF(+All!$F373="Western Kentucky",+All!Y373,IF(+All!$H373="Western Kentucky",+All!Y373,0))</f>
        <v>0</v>
      </c>
      <c r="AP194" s="84">
        <f>IF(+All!$F373="Western Kentucky",+All!Z373,IF(+All!$H373="Western Kentucky",+All!Z373,0))</f>
        <v>0</v>
      </c>
      <c r="AQ194" s="480">
        <f>IF(+All!$F373="Western Kentucky",+All!#REF!,IF(+All!$H373="Western Kentucky",+All!#REF!,0))</f>
        <v>0</v>
      </c>
      <c r="AR194" s="81">
        <f>IF(+All!$F373="Western Kentucky",+All!#REF!,IF(+All!$H373="Western Kentucky",+All!#REF!,0))</f>
        <v>0</v>
      </c>
      <c r="AS194" s="96">
        <f>IF(+All!$F373="Western Kentucky",+All!#REF!,IF(+All!$H373="Western Kentucky",+All!#REF!,0))</f>
        <v>0</v>
      </c>
      <c r="AT194" s="96">
        <f>IF(+All!$F373="Western Kentucky",+All!#REF!,IF(+All!$H373="Western Kentucky",+All!#REF!,0))</f>
        <v>0</v>
      </c>
      <c r="AU194" s="81">
        <f>IF(+All!$F373="Western Kentucky",+All!#REF!,IF(+All!$H373="Western Kentucky",+All!#REF!,0))</f>
        <v>0</v>
      </c>
      <c r="AV194" s="96">
        <f>IF(+All!$F373="Western Kentucky",+All!#REF!,IF(+All!$H373="Western Kentucky",+All!#REF!,0))</f>
        <v>0</v>
      </c>
      <c r="AW194" s="70">
        <f>IF(+All!$F373="Western Kentucky",+All!#REF!,IF(+All!$H373="Western Kentucky",+All!#REF!,0))</f>
        <v>0</v>
      </c>
      <c r="AX194" s="96">
        <f>IF(+All!$F373="Western Kentucky",+All!#REF!,IF(+All!$H373="Western Kentucky",+All!#REF!,0))</f>
        <v>0</v>
      </c>
      <c r="AY194" s="103">
        <f>IF(+All!$F373="Western Kentucky",+All!#REF!,IF(+All!$H373="Western Kentucky",+All!#REF!,0))</f>
        <v>0</v>
      </c>
      <c r="AZ194" s="82">
        <f>IF(+All!$F373="Western Kentucky",+All!#REF!,IF(+All!$H373="Western Kentucky",+All!#REF!,0))</f>
        <v>0</v>
      </c>
      <c r="BA194" s="83">
        <f>IF(+All!$F373="Western Kentucky",+All!#REF!,IF(+All!$H373="Western Kentucky",+All!#REF!,0))</f>
        <v>0</v>
      </c>
      <c r="BB194" s="83">
        <f>IF(+All!$F373="Western Kentucky",+All!#REF!,IF(+All!$H373="Western Kentucky",+All!#REF!,0))</f>
        <v>0</v>
      </c>
      <c r="BC194" s="480">
        <f>IF(+All!$F373="Western Kentucky",+All!#REF!,IF(+All!$H373="Western Kentucky",+All!#REF!,0))</f>
        <v>0</v>
      </c>
      <c r="BD194" s="81">
        <f>IF(+All!$F373="Western Kentucky",+All!#REF!,IF(+All!$H373="Western Kentucky",+All!#REF!,0))</f>
        <v>0</v>
      </c>
      <c r="BE194" s="96">
        <f>IF(+All!$F373="Western Kentucky",+All!#REF!,IF(+All!$H373="Western Kentucky",+All!#REF!,0))</f>
        <v>0</v>
      </c>
      <c r="BF194" s="96">
        <f>IF(+All!$F373="Western Kentucky",+All!#REF!,IF(+All!$H373="Western Kentucky",+All!#REF!,0))</f>
        <v>0</v>
      </c>
      <c r="BG194" s="81">
        <f>IF(+All!$F373="Western Kentucky",+All!#REF!,IF(+All!$H373="Western Kentucky",+All!#REF!,0))</f>
        <v>0</v>
      </c>
      <c r="BH194" s="96">
        <f>IF(+All!$F373="Western Kentucky",+All!#REF!,IF(+All!$H373="Western Kentucky",+All!#REF!,0))</f>
        <v>0</v>
      </c>
      <c r="BI194" s="70">
        <f>IF(+All!$F373="Western Kentucky",+All!#REF!,IF(+All!$H373="Western Kentucky",+All!#REF!,0))</f>
        <v>0</v>
      </c>
      <c r="BJ194" s="92">
        <f>IF(+All!$F373="Western Kentucky",+All!#REF!,IF(+All!$H373="Western Kentucky",+All!#REF!,0))</f>
        <v>0</v>
      </c>
      <c r="BK194" s="93">
        <f>IF(+All!$F373="Western Kentucky",+All!#REF!,IF(+All!$H373="Western Kentucky",+All!#REF!,0))</f>
        <v>0</v>
      </c>
    </row>
    <row r="195" spans="1:63" x14ac:dyDescent="0.8">
      <c r="A195" s="70">
        <f>IF(+All!$F582="Western Kentucky",+All!A582,IF(+All!$H582="Western Kentucky",+All!A582,0))</f>
        <v>8</v>
      </c>
      <c r="B195" s="480" t="str">
        <f>IF(+All!$F582="Western Kentucky",+All!B582,IF(+All!$H582="Western Kentucky",+All!B582,0))</f>
        <v>Sat</v>
      </c>
      <c r="C195" s="104">
        <f>IF(+All!$F582="Western Kentucky",+All!C582,IF(+All!$H582="Western Kentucky",+All!C582,0))</f>
        <v>44492</v>
      </c>
      <c r="D195" s="105">
        <f>IF(+All!$F582="Western Kentucky",+All!D582,IF(+All!$H582="Western Kentucky",+All!D582,0))</f>
        <v>0.79166666666666663</v>
      </c>
      <c r="E195" s="707">
        <f>IF(+All!$F582="Western Kentucky",+All!E582,IF(+All!$H582="Western Kentucky",+All!E582,0))</f>
        <v>0</v>
      </c>
      <c r="F195" s="706" t="str">
        <f>IF(+All!$F582="Western Kentucky",+All!F582,IF(+All!$H582="Western Kentucky",+All!F582,0))</f>
        <v>Western Kentucky</v>
      </c>
      <c r="G195" s="707" t="str">
        <f>IF(+All!$F582="Western Kentucky",+All!G582,IF(+All!$H582="Western Kentucky",+All!G582,0))</f>
        <v>CUSA</v>
      </c>
      <c r="H195" s="706" t="str">
        <f>IF(+All!$F582="Western Kentucky",+All!H582,IF(+All!$H582="Western Kentucky",+All!H582,0))</f>
        <v>Florida Intl</v>
      </c>
      <c r="I195" s="707" t="str">
        <f>IF(+All!$F582="Western Kentucky",+All!I582,IF(+All!$H582="Western Kentucky",+All!I582,0))</f>
        <v>CUSA</v>
      </c>
      <c r="J195" s="706" t="str">
        <f>IF(+All!$F582="Western Kentucky",+All!J582,IF(+All!$H582="Western Kentucky",+All!J582,0))</f>
        <v>Western Kentucky</v>
      </c>
      <c r="K195" s="707" t="str">
        <f>IF(+All!$F582="Western Kentucky",+All!K582,IF(+All!$H582="Western Kentucky",+All!K582,0))</f>
        <v>Florida Intl</v>
      </c>
      <c r="L195" s="92">
        <f>IF(+All!$F582="Western Kentucky",+All!L582,IF(+All!$H582="Western Kentucky",+All!L582,0))</f>
        <v>15.5</v>
      </c>
      <c r="M195" s="93">
        <f>IF(+All!$F582="Western Kentucky",+All!M582,IF(+All!$H582="Western Kentucky",+All!M582,0))</f>
        <v>77</v>
      </c>
      <c r="N195" s="706" t="str">
        <f>IF(+All!$F582="Western Kentucky",+All!N582,IF(+All!$H582="Western Kentucky",+All!N582,0))</f>
        <v>Western Kentucky</v>
      </c>
      <c r="O195" s="708">
        <f>IF(+All!$F582="Western Kentucky",+All!O582,IF(+All!$H582="Western Kentucky",+All!O582,0))</f>
        <v>34</v>
      </c>
      <c r="P195" s="708" t="str">
        <f>IF(+All!$F582="Western Kentucky",+All!P582,IF(+All!$H582="Western Kentucky",+All!P582,0))</f>
        <v>Florida Intl</v>
      </c>
      <c r="Q195" s="707">
        <f>IF(+All!$F582="Western Kentucky",+All!Q582,IF(+All!$H582="Western Kentucky",+All!Q582,0))</f>
        <v>19</v>
      </c>
      <c r="R195" s="706" t="str">
        <f>IF(+All!$F582="Western Kentucky",+All!R582,IF(+All!$H582="Western Kentucky",+All!R582,0))</f>
        <v>Florida Intl</v>
      </c>
      <c r="S195" s="708" t="str">
        <f>IF(+All!$F582="Western Kentucky",+All!S582,IF(+All!$H582="Western Kentucky",+All!S582,0))</f>
        <v>Western Kentucky</v>
      </c>
      <c r="T195" s="706" t="str">
        <f>IF(+All!$F582="Western Kentucky",+All!T582,IF(+All!$H582="Western Kentucky",+All!T582,0))</f>
        <v>Western Kentucky</v>
      </c>
      <c r="U195" s="707" t="str">
        <f>IF(+All!$F582="Western Kentucky",+All!U582,IF(+All!$H582="Western Kentucky",+All!U582,0))</f>
        <v>L</v>
      </c>
      <c r="V195" s="706" t="e">
        <f>IF(+All!#REF!="Western Kentucky",+All!#REF!,IF(+All!#REF!="Western Kentucky",+All!#REF!,0))</f>
        <v>#REF!</v>
      </c>
      <c r="W195" s="76" t="e">
        <f>IF(+All!#REF!="Western Kentucky",+All!#REF!,IF(+All!#REF!="Western Kentucky",+All!#REF!,0))</f>
        <v>#REF!</v>
      </c>
      <c r="X195" s="706" t="e">
        <f>IF(+All!#REF!="Western Kentucky",+All!#REF!,IF(+All!#REF!="Western Kentucky",+All!#REF!,0))</f>
        <v>#REF!</v>
      </c>
      <c r="Y195" s="707" t="e">
        <f>IF(+All!#REF!="Western Kentucky",+All!#REF!,IF(+All!#REF!="Western Kentucky",+All!#REF!,0))</f>
        <v>#REF!</v>
      </c>
      <c r="Z195" s="706" t="e">
        <f>IF(+All!#REF!="Western Kentucky",+All!#REF!,IF(+All!#REF!="Western Kentucky",+All!#REF!,0))</f>
        <v>#REF!</v>
      </c>
      <c r="AA195" s="707" t="e">
        <f>IF(+All!#REF!="Western Kentucky",+All!#REF!,IF(+All!#REF!="Western Kentucky",+All!#REF!,0))</f>
        <v>#REF!</v>
      </c>
      <c r="AB195" s="706" t="e">
        <f>IF(+All!#REF!="Western Kentucky",+All!#REF!,IF(+All!#REF!="Western Kentucky",+All!#REF!,0))</f>
        <v>#REF!</v>
      </c>
      <c r="AC195" s="707" t="e">
        <f>IF(+All!#REF!="Western Kentucky",+All!#REF!,IF(+All!#REF!="Western Kentucky",+All!#REF!,0))</f>
        <v>#REF!</v>
      </c>
      <c r="AD195" s="75" t="e">
        <f>IF(+All!#REF!="Western Kentucky",+All!#REF!,IF(+All!#REF!="Western Kentucky",+All!#REF!,0))</f>
        <v>#REF!</v>
      </c>
      <c r="AE195" s="76" t="e">
        <f>IF(+All!#REF!="Western Kentucky",+All!#REF!,IF(+All!#REF!="Western Kentucky",+All!#REF!,0))</f>
        <v>#REF!</v>
      </c>
      <c r="AF195" s="75" t="e">
        <f>IF(+All!#REF!="Western Kentucky",+All!#REF!,IF(+All!#REF!="Western Kentucky",+All!#REF!,0))</f>
        <v>#REF!</v>
      </c>
      <c r="AG195" s="76" t="e">
        <f>IF(+All!#REF!="Western Kentucky",+All!#REF!,IF(+All!#REF!="Western Kentucky",+All!#REF!,0))</f>
        <v>#REF!</v>
      </c>
      <c r="AH195" s="75" t="e">
        <f>IF(+All!#REF!="Western Kentucky",+All!#REF!,IF(+All!#REF!="Western Kentucky",+All!#REF!,0))</f>
        <v>#REF!</v>
      </c>
      <c r="AI195" s="76" t="e">
        <f>IF(+All!#REF!="Western Kentucky",+All!#REF!,IF(+All!#REF!="Western Kentucky",+All!#REF!,0))</f>
        <v>#REF!</v>
      </c>
      <c r="AJ195" s="75" t="e">
        <f>IF(+All!#REF!="Western Kentucky",+All!#REF!,IF(+All!#REF!="Western Kentucky",+All!#REF!,0))</f>
        <v>#REF!</v>
      </c>
      <c r="AK195" s="76" t="e">
        <f>IF(+All!#REF!="Western Kentucky",+All!#REF!,IF(+All!#REF!="Western Kentucky",+All!#REF!,0))</f>
        <v>#REF!</v>
      </c>
      <c r="AL195" s="81" t="e">
        <f>IF(+All!#REF!="Western Kentucky",+All!#REF!,IF(+All!#REF!="Western Kentucky",+All!#REF!,0))</f>
        <v>#REF!</v>
      </c>
      <c r="AM195" s="82" t="e">
        <f>IF(+All!#REF!="Western Kentucky",+All!#REF!,IF(+All!#REF!="Western Kentucky",+All!#REF!,0))</f>
        <v>#REF!</v>
      </c>
      <c r="AN195" s="81" t="e">
        <f>IF(+All!#REF!="Western Kentucky",+All!#REF!,IF(+All!#REF!="Western Kentucky",+All!#REF!,0))</f>
        <v>#REF!</v>
      </c>
      <c r="AO195" s="83" t="e">
        <f>IF(+All!#REF!="Western Kentucky",+All!#REF!,IF(+All!#REF!="Western Kentucky",+All!#REF!,0))</f>
        <v>#REF!</v>
      </c>
      <c r="AP195" s="84" t="e">
        <f>IF(+All!#REF!="Western Kentucky",+All!#REF!,IF(+All!#REF!="Western Kentucky",+All!#REF!,0))</f>
        <v>#REF!</v>
      </c>
      <c r="AQ195" s="480" t="e">
        <f>IF(+All!#REF!="Western Kentucky",+All!#REF!,IF(+All!#REF!="Western Kentucky",+All!#REF!,0))</f>
        <v>#REF!</v>
      </c>
      <c r="AR195" s="81" t="e">
        <f>IF(+All!#REF!="Western Kentucky",+All!#REF!,IF(+All!#REF!="Western Kentucky",+All!#REF!,0))</f>
        <v>#REF!</v>
      </c>
      <c r="AS195" s="96" t="e">
        <f>IF(+All!#REF!="Western Kentucky",+All!#REF!,IF(+All!#REF!="Western Kentucky",+All!#REF!,0))</f>
        <v>#REF!</v>
      </c>
      <c r="AT195" s="96" t="e">
        <f>IF(+All!#REF!="Western Kentucky",+All!#REF!,IF(+All!#REF!="Western Kentucky",+All!#REF!,0))</f>
        <v>#REF!</v>
      </c>
      <c r="AU195" s="81" t="e">
        <f>IF(+All!#REF!="Western Kentucky",+All!#REF!,IF(+All!#REF!="Western Kentucky",+All!#REF!,0))</f>
        <v>#REF!</v>
      </c>
      <c r="AV195" s="96" t="e">
        <f>IF(+All!#REF!="Western Kentucky",+All!#REF!,IF(+All!#REF!="Western Kentucky",+All!#REF!,0))</f>
        <v>#REF!</v>
      </c>
      <c r="AW195" s="70" t="e">
        <f>IF(+All!#REF!="Western Kentucky",+All!#REF!,IF(+All!#REF!="Western Kentucky",+All!#REF!,0))</f>
        <v>#REF!</v>
      </c>
      <c r="AX195" s="96" t="e">
        <f>IF(+All!#REF!="Western Kentucky",+All!#REF!,IF(+All!#REF!="Western Kentucky",+All!#REF!,0))</f>
        <v>#REF!</v>
      </c>
      <c r="AY195" s="103" t="e">
        <f>IF(+All!#REF!="Western Kentucky",+All!#REF!,IF(+All!#REF!="Western Kentucky",+All!#REF!,0))</f>
        <v>#REF!</v>
      </c>
      <c r="AZ195" s="82" t="e">
        <f>IF(+All!#REF!="Western Kentucky",+All!#REF!,IF(+All!#REF!="Western Kentucky",+All!#REF!,0))</f>
        <v>#REF!</v>
      </c>
      <c r="BA195" s="83" t="e">
        <f>IF(+All!#REF!="Western Kentucky",+All!#REF!,IF(+All!#REF!="Western Kentucky",+All!#REF!,0))</f>
        <v>#REF!</v>
      </c>
      <c r="BB195" s="83" t="e">
        <f>IF(+All!#REF!="Western Kentucky",+All!#REF!,IF(+All!#REF!="Western Kentucky",+All!#REF!,0))</f>
        <v>#REF!</v>
      </c>
      <c r="BC195" s="480" t="e">
        <f>IF(+All!#REF!="Western Kentucky",+All!#REF!,IF(+All!#REF!="Western Kentucky",+All!#REF!,0))</f>
        <v>#REF!</v>
      </c>
      <c r="BD195" s="81" t="e">
        <f>IF(+All!#REF!="Western Kentucky",+All!#REF!,IF(+All!#REF!="Western Kentucky",+All!#REF!,0))</f>
        <v>#REF!</v>
      </c>
      <c r="BE195" s="96" t="e">
        <f>IF(+All!#REF!="Western Kentucky",+All!#REF!,IF(+All!#REF!="Western Kentucky",+All!#REF!,0))</f>
        <v>#REF!</v>
      </c>
      <c r="BF195" s="96" t="e">
        <f>IF(+All!#REF!="Western Kentucky",+All!#REF!,IF(+All!#REF!="Western Kentucky",+All!#REF!,0))</f>
        <v>#REF!</v>
      </c>
      <c r="BG195" s="81" t="e">
        <f>IF(+All!#REF!="Western Kentucky",+All!#REF!,IF(+All!#REF!="Western Kentucky",+All!#REF!,0))</f>
        <v>#REF!</v>
      </c>
      <c r="BH195" s="96" t="e">
        <f>IF(+All!#REF!="Western Kentucky",+All!#REF!,IF(+All!#REF!="Western Kentucky",+All!#REF!,0))</f>
        <v>#REF!</v>
      </c>
      <c r="BI195" s="70" t="e">
        <f>IF(+All!#REF!="Western Kentucky",+All!#REF!,IF(+All!#REF!="Western Kentucky",+All!#REF!,0))</f>
        <v>#REF!</v>
      </c>
      <c r="BJ195" s="92" t="e">
        <f>IF(+All!#REF!="Western Kentucky",+All!#REF!,IF(+All!#REF!="Western Kentucky",+All!#REF!,0))</f>
        <v>#REF!</v>
      </c>
      <c r="BK195" s="93" t="e">
        <f>IF(+All!#REF!="Western Kentucky",+All!#REF!,IF(+All!#REF!="Western Kentucky",+All!#REF!,0))</f>
        <v>#REF!</v>
      </c>
    </row>
    <row r="196" spans="1:63" x14ac:dyDescent="0.8">
      <c r="A196" s="70">
        <f>IF(+All!$F662="Western Kentucky",+All!A662,IF(+All!$H662="Western Kentucky",+All!A662,0))</f>
        <v>9</v>
      </c>
      <c r="B196" s="480" t="str">
        <f>IF(+All!$F662="Western Kentucky",+All!B662,IF(+All!$H662="Western Kentucky",+All!B662,0))</f>
        <v>Sat</v>
      </c>
      <c r="C196" s="104">
        <f>IF(+All!$F662="Western Kentucky",+All!C662,IF(+All!$H662="Western Kentucky",+All!C662,0))</f>
        <v>44499</v>
      </c>
      <c r="D196" s="105">
        <f>IF(+All!$F662="Western Kentucky",+All!D662,IF(+All!$H662="Western Kentucky",+All!D662,0))</f>
        <v>0.66666666666666663</v>
      </c>
      <c r="E196" s="707">
        <f>IF(+All!$F662="Western Kentucky",+All!E662,IF(+All!$H662="Western Kentucky",+All!E662,0))</f>
        <v>0</v>
      </c>
      <c r="F196" s="706" t="str">
        <f>IF(+All!$F662="Western Kentucky",+All!F662,IF(+All!$H662="Western Kentucky",+All!F662,0))</f>
        <v>UNC Charlotte</v>
      </c>
      <c r="G196" s="707" t="str">
        <f>IF(+All!$F662="Western Kentucky",+All!G662,IF(+All!$H662="Western Kentucky",+All!G662,0))</f>
        <v>CUSA</v>
      </c>
      <c r="H196" s="706" t="str">
        <f>IF(+All!$F662="Western Kentucky",+All!H662,IF(+All!$H662="Western Kentucky",+All!H662,0))</f>
        <v>Western Kentucky</v>
      </c>
      <c r="I196" s="707" t="str">
        <f>IF(+All!$F662="Western Kentucky",+All!I662,IF(+All!$H662="Western Kentucky",+All!I662,0))</f>
        <v>CUSA</v>
      </c>
      <c r="J196" s="706" t="str">
        <f>IF(+All!$F662="Western Kentucky",+All!J662,IF(+All!$H662="Western Kentucky",+All!J662,0))</f>
        <v>Western Kentucky</v>
      </c>
      <c r="K196" s="707" t="str">
        <f>IF(+All!$F662="Western Kentucky",+All!K662,IF(+All!$H662="Western Kentucky",+All!K662,0))</f>
        <v>UNC Charlotte</v>
      </c>
      <c r="L196" s="92">
        <f>IF(+All!$F662="Western Kentucky",+All!L662,IF(+All!$H662="Western Kentucky",+All!L662,0))</f>
        <v>18</v>
      </c>
      <c r="M196" s="93">
        <f>IF(+All!$F662="Western Kentucky",+All!M662,IF(+All!$H662="Western Kentucky",+All!M662,0))</f>
        <v>72.5</v>
      </c>
      <c r="N196" s="706" t="str">
        <f>IF(+All!$F662="Western Kentucky",+All!N662,IF(+All!$H662="Western Kentucky",+All!N662,0))</f>
        <v>Western Kentucky</v>
      </c>
      <c r="O196" s="708">
        <f>IF(+All!$F662="Western Kentucky",+All!O662,IF(+All!$H662="Western Kentucky",+All!O662,0))</f>
        <v>45</v>
      </c>
      <c r="P196" s="708" t="str">
        <f>IF(+All!$F662="Western Kentucky",+All!P662,IF(+All!$H662="Western Kentucky",+All!P662,0))</f>
        <v>UNC Charlotte</v>
      </c>
      <c r="Q196" s="707">
        <f>IF(+All!$F662="Western Kentucky",+All!Q662,IF(+All!$H662="Western Kentucky",+All!Q662,0))</f>
        <v>13</v>
      </c>
      <c r="R196" s="706" t="str">
        <f>IF(+All!$F662="Western Kentucky",+All!R662,IF(+All!$H662="Western Kentucky",+All!R662,0))</f>
        <v>Western Kentucky</v>
      </c>
      <c r="S196" s="708" t="str">
        <f>IF(+All!$F662="Western Kentucky",+All!S662,IF(+All!$H662="Western Kentucky",+All!S662,0))</f>
        <v>UNC Charlotte</v>
      </c>
      <c r="T196" s="706" t="str">
        <f>IF(+All!$F662="Western Kentucky",+All!T662,IF(+All!$H662="Western Kentucky",+All!T662,0))</f>
        <v>UNC Charlotte</v>
      </c>
      <c r="U196" s="707" t="str">
        <f>IF(+All!$F662="Western Kentucky",+All!U662,IF(+All!$H662="Western Kentucky",+All!U662,0))</f>
        <v>L</v>
      </c>
      <c r="V196" s="706">
        <f>IF(+All!$F436="Western Kentucky",+All!#REF!,IF(+All!$H436="Western Kentucky",+All!#REF!,0))</f>
        <v>0</v>
      </c>
      <c r="W196" s="76">
        <f>IF(+All!$F436="Western Kentucky",+All!#REF!,IF(+All!$H436="Western Kentucky",+All!#REF!,0))</f>
        <v>0</v>
      </c>
      <c r="X196" s="706">
        <f>IF(+All!$F436="Western Kentucky",+All!#REF!,IF(+All!$H436="Western Kentucky",+All!#REF!,0))</f>
        <v>0</v>
      </c>
      <c r="Y196" s="707">
        <f>IF(+All!$F436="Western Kentucky",+All!#REF!,IF(+All!$H436="Western Kentucky",+All!#REF!,0))</f>
        <v>0</v>
      </c>
      <c r="Z196" s="706">
        <f>IF(+All!$F436="Western Kentucky",+All!#REF!,IF(+All!$H436="Western Kentucky",+All!#REF!,0))</f>
        <v>0</v>
      </c>
      <c r="AA196" s="707">
        <f>IF(+All!$F436="Western Kentucky",+All!#REF!,IF(+All!$H436="Western Kentucky",+All!#REF!,0))</f>
        <v>0</v>
      </c>
      <c r="AB196" s="706">
        <f>IF(+All!$F436="Western Kentucky",+All!#REF!,IF(+All!$H436="Western Kentucky",+All!#REF!,0))</f>
        <v>0</v>
      </c>
      <c r="AC196" s="707">
        <f>IF(+All!$F436="Western Kentucky",+All!#REF!,IF(+All!$H436="Western Kentucky",+All!#REF!,0))</f>
        <v>0</v>
      </c>
      <c r="AD196" s="75">
        <f>IF(+All!$F436="Western Kentucky",+All!#REF!,IF(+All!$H436="Western Kentucky",+All!#REF!,0))</f>
        <v>0</v>
      </c>
      <c r="AE196" s="76">
        <f>IF(+All!$F436="Western Kentucky",+All!#REF!,IF(+All!$H436="Western Kentucky",+All!#REF!,0))</f>
        <v>0</v>
      </c>
      <c r="AF196" s="75">
        <f>IF(+All!$F436="Western Kentucky",+All!#REF!,IF(+All!$H436="Western Kentucky",+All!#REF!,0))</f>
        <v>0</v>
      </c>
      <c r="AG196" s="76">
        <f>IF(+All!$F436="Western Kentucky",+All!#REF!,IF(+All!$H436="Western Kentucky",+All!#REF!,0))</f>
        <v>0</v>
      </c>
      <c r="AH196" s="75">
        <f>IF(+All!$F436="Western Kentucky",+All!#REF!,IF(+All!$H436="Western Kentucky",+All!#REF!,0))</f>
        <v>0</v>
      </c>
      <c r="AI196" s="76">
        <f>IF(+All!$F436="Western Kentucky",+All!#REF!,IF(+All!$H436="Western Kentucky",+All!#REF!,0))</f>
        <v>0</v>
      </c>
      <c r="AJ196" s="75">
        <f>IF(+All!$F436="Western Kentucky",+All!#REF!,IF(+All!$H436="Western Kentucky",+All!#REF!,0))</f>
        <v>0</v>
      </c>
      <c r="AK196" s="76">
        <f>IF(+All!$F436="Western Kentucky",+All!#REF!,IF(+All!$H436="Western Kentucky",+All!#REF!,0))</f>
        <v>0</v>
      </c>
      <c r="AL196" s="81">
        <f>IF(+All!$F436="Western Kentucky",+All!V436,IF(+All!$H436="Western Kentucky",+All!V436,0))</f>
        <v>0</v>
      </c>
      <c r="AM196" s="82">
        <f>IF(+All!$F436="Western Kentucky",+All!W436,IF(+All!$H436="Western Kentucky",+All!W436,0))</f>
        <v>0</v>
      </c>
      <c r="AN196" s="81">
        <f>IF(+All!$F436="Western Kentucky",+All!X436,IF(+All!$H436="Western Kentucky",+All!X436,0))</f>
        <v>0</v>
      </c>
      <c r="AO196" s="83">
        <f>IF(+All!$F436="Western Kentucky",+All!Y436,IF(+All!$H436="Western Kentucky",+All!Y436,0))</f>
        <v>0</v>
      </c>
      <c r="AP196" s="84">
        <f>IF(+All!$F436="Western Kentucky",+All!Z436,IF(+All!$H436="Western Kentucky",+All!Z436,0))</f>
        <v>0</v>
      </c>
      <c r="AQ196" s="480">
        <f>IF(+All!$F436="Western Kentucky",+All!#REF!,IF(+All!$H436="Western Kentucky",+All!#REF!,0))</f>
        <v>0</v>
      </c>
      <c r="AR196" s="81">
        <f>IF(+All!$F436="Western Kentucky",+All!#REF!,IF(+All!$H436="Western Kentucky",+All!#REF!,0))</f>
        <v>0</v>
      </c>
      <c r="AS196" s="96">
        <f>IF(+All!$F436="Western Kentucky",+All!#REF!,IF(+All!$H436="Western Kentucky",+All!#REF!,0))</f>
        <v>0</v>
      </c>
      <c r="AT196" s="96">
        <f>IF(+All!$F436="Western Kentucky",+All!#REF!,IF(+All!$H436="Western Kentucky",+All!#REF!,0))</f>
        <v>0</v>
      </c>
      <c r="AU196" s="81">
        <f>IF(+All!$F436="Western Kentucky",+All!#REF!,IF(+All!$H436="Western Kentucky",+All!#REF!,0))</f>
        <v>0</v>
      </c>
      <c r="AV196" s="96">
        <f>IF(+All!$F436="Western Kentucky",+All!#REF!,IF(+All!$H436="Western Kentucky",+All!#REF!,0))</f>
        <v>0</v>
      </c>
      <c r="AW196" s="70">
        <f>IF(+All!$F436="Western Kentucky",+All!#REF!,IF(+All!$H436="Western Kentucky",+All!#REF!,0))</f>
        <v>0</v>
      </c>
      <c r="AX196" s="96">
        <f>IF(+All!$F436="Western Kentucky",+All!#REF!,IF(+All!$H436="Western Kentucky",+All!#REF!,0))</f>
        <v>0</v>
      </c>
      <c r="AY196" s="103">
        <f>IF(+All!$F436="Western Kentucky",+All!#REF!,IF(+All!$H436="Western Kentucky",+All!#REF!,0))</f>
        <v>0</v>
      </c>
      <c r="AZ196" s="82">
        <f>IF(+All!$F436="Western Kentucky",+All!#REF!,IF(+All!$H436="Western Kentucky",+All!#REF!,0))</f>
        <v>0</v>
      </c>
      <c r="BA196" s="83">
        <f>IF(+All!$F436="Western Kentucky",+All!#REF!,IF(+All!$H436="Western Kentucky",+All!#REF!,0))</f>
        <v>0</v>
      </c>
      <c r="BB196" s="83">
        <f>IF(+All!$F436="Western Kentucky",+All!#REF!,IF(+All!$H436="Western Kentucky",+All!#REF!,0))</f>
        <v>0</v>
      </c>
      <c r="BC196" s="480">
        <f>IF(+All!$F436="Western Kentucky",+All!#REF!,IF(+All!$H436="Western Kentucky",+All!#REF!,0))</f>
        <v>0</v>
      </c>
      <c r="BD196" s="81">
        <f>IF(+All!$F436="Western Kentucky",+All!#REF!,IF(+All!$H436="Western Kentucky",+All!#REF!,0))</f>
        <v>0</v>
      </c>
      <c r="BE196" s="96">
        <f>IF(+All!$F436="Western Kentucky",+All!#REF!,IF(+All!$H436="Western Kentucky",+All!#REF!,0))</f>
        <v>0</v>
      </c>
      <c r="BF196" s="96">
        <f>IF(+All!$F436="Western Kentucky",+All!#REF!,IF(+All!$H436="Western Kentucky",+All!#REF!,0))</f>
        <v>0</v>
      </c>
      <c r="BG196" s="81">
        <f>IF(+All!$F436="Western Kentucky",+All!#REF!,IF(+All!$H436="Western Kentucky",+All!#REF!,0))</f>
        <v>0</v>
      </c>
      <c r="BH196" s="96">
        <f>IF(+All!$F436="Western Kentucky",+All!#REF!,IF(+All!$H436="Western Kentucky",+All!#REF!,0))</f>
        <v>0</v>
      </c>
      <c r="BI196" s="70">
        <f>IF(+All!$F436="Western Kentucky",+All!#REF!,IF(+All!$H436="Western Kentucky",+All!#REF!,0))</f>
        <v>0</v>
      </c>
      <c r="BJ196" s="92">
        <f>IF(+All!$F436="Western Kentucky",+All!#REF!,IF(+All!$H436="Western Kentucky",+All!#REF!,0))</f>
        <v>0</v>
      </c>
      <c r="BK196" s="93">
        <f>IF(+All!$F436="Western Kentucky",+All!#REF!,IF(+All!$H436="Western Kentucky",+All!#REF!,0))</f>
        <v>0</v>
      </c>
    </row>
    <row r="197" spans="1:63" x14ac:dyDescent="0.8">
      <c r="A197" s="70">
        <f>IF(+All!$F743="Western Kentucky",+All!A743,IF(+All!$H743="Western Kentucky",+All!A743,0))</f>
        <v>10</v>
      </c>
      <c r="B197" s="480" t="str">
        <f>IF(+All!$F743="Western Kentucky",+All!B743,IF(+All!$H743="Western Kentucky",+All!B743,0))</f>
        <v>Sat</v>
      </c>
      <c r="C197" s="104">
        <f>IF(+All!$F743="Western Kentucky",+All!C743,IF(+All!$H743="Western Kentucky",+All!C743,0))</f>
        <v>44506</v>
      </c>
      <c r="D197" s="105">
        <f>IF(+All!$F743="Western Kentucky",+All!D743,IF(+All!$H743="Western Kentucky",+All!D743,0))</f>
        <v>0.64583333333333337</v>
      </c>
      <c r="E197" s="707">
        <f>IF(+All!$F743="Western Kentucky",+All!E743,IF(+All!$H743="Western Kentucky",+All!E743,0))</f>
        <v>0</v>
      </c>
      <c r="F197" s="706" t="str">
        <f>IF(+All!$F743="Western Kentucky",+All!F743,IF(+All!$H743="Western Kentucky",+All!F743,0))</f>
        <v>Middle Tenn St</v>
      </c>
      <c r="G197" s="707" t="str">
        <f>IF(+All!$F743="Western Kentucky",+All!G743,IF(+All!$H743="Western Kentucky",+All!G743,0))</f>
        <v>CUSA</v>
      </c>
      <c r="H197" s="706" t="str">
        <f>IF(+All!$F743="Western Kentucky",+All!H743,IF(+All!$H743="Western Kentucky",+All!H743,0))</f>
        <v>Western Kentucky</v>
      </c>
      <c r="I197" s="707" t="str">
        <f>IF(+All!$F743="Western Kentucky",+All!I743,IF(+All!$H743="Western Kentucky",+All!I743,0))</f>
        <v>CUSA</v>
      </c>
      <c r="J197" s="706" t="str">
        <f>IF(+All!$F743="Western Kentucky",+All!J743,IF(+All!$H743="Western Kentucky",+All!J743,0))</f>
        <v>Western Kentucky</v>
      </c>
      <c r="K197" s="707" t="str">
        <f>IF(+All!$F743="Western Kentucky",+All!K743,IF(+All!$H743="Western Kentucky",+All!K743,0))</f>
        <v>Middle Tenn St</v>
      </c>
      <c r="L197" s="92">
        <f>IF(+All!$F743="Western Kentucky",+All!L743,IF(+All!$H743="Western Kentucky",+All!L743,0))</f>
        <v>15</v>
      </c>
      <c r="M197" s="93">
        <f>IF(+All!$F743="Western Kentucky",+All!M743,IF(+All!$H743="Western Kentucky",+All!M743,0))</f>
        <v>68.5</v>
      </c>
      <c r="N197" s="706" t="str">
        <f>IF(+All!$F743="Western Kentucky",+All!N743,IF(+All!$H743="Western Kentucky",+All!N743,0))</f>
        <v>Western Kentucky</v>
      </c>
      <c r="O197" s="708">
        <f>IF(+All!$F743="Western Kentucky",+All!O743,IF(+All!$H743="Western Kentucky",+All!O743,0))</f>
        <v>48</v>
      </c>
      <c r="P197" s="708" t="str">
        <f>IF(+All!$F743="Western Kentucky",+All!P743,IF(+All!$H743="Western Kentucky",+All!P743,0))</f>
        <v>Middle Tenn St</v>
      </c>
      <c r="Q197" s="707">
        <f>IF(+All!$F743="Western Kentucky",+All!Q743,IF(+All!$H743="Western Kentucky",+All!Q743,0))</f>
        <v>21</v>
      </c>
      <c r="R197" s="706" t="str">
        <f>IF(+All!$F743="Western Kentucky",+All!R743,IF(+All!$H743="Western Kentucky",+All!R743,0))</f>
        <v>Western Kentucky</v>
      </c>
      <c r="S197" s="708" t="str">
        <f>IF(+All!$F743="Western Kentucky",+All!S743,IF(+All!$H743="Western Kentucky",+All!S743,0))</f>
        <v>Middle Tenn St</v>
      </c>
      <c r="T197" s="706" t="str">
        <f>IF(+All!$F743="Western Kentucky",+All!T743,IF(+All!$H743="Western Kentucky",+All!T743,0))</f>
        <v>Western Kentucky</v>
      </c>
      <c r="U197" s="707" t="str">
        <f>IF(+All!$F743="Western Kentucky",+All!U743,IF(+All!$H743="Western Kentucky",+All!U743,0))</f>
        <v>W</v>
      </c>
      <c r="V197" s="706" t="e">
        <f>IF(+All!#REF!="Western Kentucky",+All!#REF!,IF(+All!#REF!="Western Kentucky",+All!#REF!,0))</f>
        <v>#REF!</v>
      </c>
      <c r="W197" s="76" t="e">
        <f>IF(+All!#REF!="Western Kentucky",+All!#REF!,IF(+All!#REF!="Western Kentucky",+All!#REF!,0))</f>
        <v>#REF!</v>
      </c>
      <c r="X197" s="706" t="e">
        <f>IF(+All!#REF!="Western Kentucky",+All!#REF!,IF(+All!#REF!="Western Kentucky",+All!#REF!,0))</f>
        <v>#REF!</v>
      </c>
      <c r="Y197" s="707" t="e">
        <f>IF(+All!#REF!="Western Kentucky",+All!#REF!,IF(+All!#REF!="Western Kentucky",+All!#REF!,0))</f>
        <v>#REF!</v>
      </c>
      <c r="Z197" s="706" t="e">
        <f>IF(+All!#REF!="Western Kentucky",+All!#REF!,IF(+All!#REF!="Western Kentucky",+All!#REF!,0))</f>
        <v>#REF!</v>
      </c>
      <c r="AA197" s="707" t="e">
        <f>IF(+All!#REF!="Western Kentucky",+All!#REF!,IF(+All!#REF!="Western Kentucky",+All!#REF!,0))</f>
        <v>#REF!</v>
      </c>
      <c r="AB197" s="706" t="e">
        <f>IF(+All!#REF!="Western Kentucky",+All!#REF!,IF(+All!#REF!="Western Kentucky",+All!#REF!,0))</f>
        <v>#REF!</v>
      </c>
      <c r="AC197" s="707" t="e">
        <f>IF(+All!#REF!="Western Kentucky",+All!#REF!,IF(+All!#REF!="Western Kentucky",+All!#REF!,0))</f>
        <v>#REF!</v>
      </c>
      <c r="AD197" s="75" t="e">
        <f>IF(+All!#REF!="Western Kentucky",+All!#REF!,IF(+All!#REF!="Western Kentucky",+All!#REF!,0))</f>
        <v>#REF!</v>
      </c>
      <c r="AE197" s="76" t="e">
        <f>IF(+All!#REF!="Western Kentucky",+All!#REF!,IF(+All!#REF!="Western Kentucky",+All!#REF!,0))</f>
        <v>#REF!</v>
      </c>
      <c r="AF197" s="75" t="e">
        <f>IF(+All!#REF!="Western Kentucky",+All!#REF!,IF(+All!#REF!="Western Kentucky",+All!#REF!,0))</f>
        <v>#REF!</v>
      </c>
      <c r="AG197" s="76" t="e">
        <f>IF(+All!#REF!="Western Kentucky",+All!#REF!,IF(+All!#REF!="Western Kentucky",+All!#REF!,0))</f>
        <v>#REF!</v>
      </c>
      <c r="AH197" s="75" t="e">
        <f>IF(+All!#REF!="Western Kentucky",+All!#REF!,IF(+All!#REF!="Western Kentucky",+All!#REF!,0))</f>
        <v>#REF!</v>
      </c>
      <c r="AI197" s="76" t="e">
        <f>IF(+All!#REF!="Western Kentucky",+All!#REF!,IF(+All!#REF!="Western Kentucky",+All!#REF!,0))</f>
        <v>#REF!</v>
      </c>
      <c r="AJ197" s="75" t="e">
        <f>IF(+All!#REF!="Western Kentucky",+All!#REF!,IF(+All!#REF!="Western Kentucky",+All!#REF!,0))</f>
        <v>#REF!</v>
      </c>
      <c r="AK197" s="76" t="e">
        <f>IF(+All!#REF!="Western Kentucky",+All!#REF!,IF(+All!#REF!="Western Kentucky",+All!#REF!,0))</f>
        <v>#REF!</v>
      </c>
      <c r="AL197" s="81" t="e">
        <f>IF(+All!#REF!="Western Kentucky",+All!#REF!,IF(+All!#REF!="Western Kentucky",+All!#REF!,0))</f>
        <v>#REF!</v>
      </c>
      <c r="AM197" s="82" t="e">
        <f>IF(+All!#REF!="Western Kentucky",+All!#REF!,IF(+All!#REF!="Western Kentucky",+All!#REF!,0))</f>
        <v>#REF!</v>
      </c>
      <c r="AN197" s="81" t="e">
        <f>IF(+All!#REF!="Western Kentucky",+All!#REF!,IF(+All!#REF!="Western Kentucky",+All!#REF!,0))</f>
        <v>#REF!</v>
      </c>
      <c r="AO197" s="83" t="e">
        <f>IF(+All!#REF!="Western Kentucky",+All!#REF!,IF(+All!#REF!="Western Kentucky",+All!#REF!,0))</f>
        <v>#REF!</v>
      </c>
      <c r="AP197" s="84" t="e">
        <f>IF(+All!#REF!="Western Kentucky",+All!#REF!,IF(+All!#REF!="Western Kentucky",+All!#REF!,0))</f>
        <v>#REF!</v>
      </c>
      <c r="AQ197" s="480" t="e">
        <f>IF(+All!#REF!="Western Kentucky",+All!#REF!,IF(+All!#REF!="Western Kentucky",+All!#REF!,0))</f>
        <v>#REF!</v>
      </c>
      <c r="AR197" s="81" t="e">
        <f>IF(+All!#REF!="Western Kentucky",+All!#REF!,IF(+All!#REF!="Western Kentucky",+All!#REF!,0))</f>
        <v>#REF!</v>
      </c>
      <c r="AS197" s="96" t="e">
        <f>IF(+All!#REF!="Western Kentucky",+All!#REF!,IF(+All!#REF!="Western Kentucky",+All!#REF!,0))</f>
        <v>#REF!</v>
      </c>
      <c r="AT197" s="96" t="e">
        <f>IF(+All!#REF!="Western Kentucky",+All!#REF!,IF(+All!#REF!="Western Kentucky",+All!#REF!,0))</f>
        <v>#REF!</v>
      </c>
      <c r="AU197" s="81" t="e">
        <f>IF(+All!#REF!="Western Kentucky",+All!#REF!,IF(+All!#REF!="Western Kentucky",+All!#REF!,0))</f>
        <v>#REF!</v>
      </c>
      <c r="AV197" s="96" t="e">
        <f>IF(+All!#REF!="Western Kentucky",+All!#REF!,IF(+All!#REF!="Western Kentucky",+All!#REF!,0))</f>
        <v>#REF!</v>
      </c>
      <c r="AW197" s="70" t="e">
        <f>IF(+All!#REF!="Western Kentucky",+All!#REF!,IF(+All!#REF!="Western Kentucky",+All!#REF!,0))</f>
        <v>#REF!</v>
      </c>
      <c r="AX197" s="96" t="e">
        <f>IF(+All!#REF!="Western Kentucky",+All!#REF!,IF(+All!#REF!="Western Kentucky",+All!#REF!,0))</f>
        <v>#REF!</v>
      </c>
      <c r="AY197" s="103" t="e">
        <f>IF(+All!#REF!="Western Kentucky",+All!#REF!,IF(+All!#REF!="Western Kentucky",+All!#REF!,0))</f>
        <v>#REF!</v>
      </c>
      <c r="AZ197" s="82" t="e">
        <f>IF(+All!#REF!="Western Kentucky",+All!#REF!,IF(+All!#REF!="Western Kentucky",+All!#REF!,0))</f>
        <v>#REF!</v>
      </c>
      <c r="BA197" s="83" t="e">
        <f>IF(+All!#REF!="Western Kentucky",+All!#REF!,IF(+All!#REF!="Western Kentucky",+All!#REF!,0))</f>
        <v>#REF!</v>
      </c>
      <c r="BB197" s="83" t="e">
        <f>IF(+All!#REF!="Western Kentucky",+All!#REF!,IF(+All!#REF!="Western Kentucky",+All!#REF!,0))</f>
        <v>#REF!</v>
      </c>
      <c r="BC197" s="480" t="e">
        <f>IF(+All!#REF!="Western Kentucky",+All!#REF!,IF(+All!#REF!="Western Kentucky",+All!#REF!,0))</f>
        <v>#REF!</v>
      </c>
      <c r="BD197" s="81" t="e">
        <f>IF(+All!#REF!="Western Kentucky",+All!#REF!,IF(+All!#REF!="Western Kentucky",+All!#REF!,0))</f>
        <v>#REF!</v>
      </c>
      <c r="BE197" s="96" t="e">
        <f>IF(+All!#REF!="Western Kentucky",+All!#REF!,IF(+All!#REF!="Western Kentucky",+All!#REF!,0))</f>
        <v>#REF!</v>
      </c>
      <c r="BF197" s="96" t="e">
        <f>IF(+All!#REF!="Western Kentucky",+All!#REF!,IF(+All!#REF!="Western Kentucky",+All!#REF!,0))</f>
        <v>#REF!</v>
      </c>
      <c r="BG197" s="81" t="e">
        <f>IF(+All!#REF!="Western Kentucky",+All!#REF!,IF(+All!#REF!="Western Kentucky",+All!#REF!,0))</f>
        <v>#REF!</v>
      </c>
      <c r="BH197" s="96" t="e">
        <f>IF(+All!#REF!="Western Kentucky",+All!#REF!,IF(+All!#REF!="Western Kentucky",+All!#REF!,0))</f>
        <v>#REF!</v>
      </c>
      <c r="BI197" s="70" t="e">
        <f>IF(+All!#REF!="Western Kentucky",+All!#REF!,IF(+All!#REF!="Western Kentucky",+All!#REF!,0))</f>
        <v>#REF!</v>
      </c>
      <c r="BJ197" s="92" t="e">
        <f>IF(+All!#REF!="Western Kentucky",+All!#REF!,IF(+All!#REF!="Western Kentucky",+All!#REF!,0))</f>
        <v>#REF!</v>
      </c>
      <c r="BK197" s="93" t="e">
        <f>IF(+All!#REF!="Western Kentucky",+All!#REF!,IF(+All!#REF!="Western Kentucky",+All!#REF!,0))</f>
        <v>#REF!</v>
      </c>
    </row>
    <row r="198" spans="1:63" x14ac:dyDescent="0.8">
      <c r="A198" s="70">
        <f>IF(+All!$F816="Western Kentucky",+All!A816,IF(+All!$H816="Western Kentucky",+All!A816,0))</f>
        <v>11</v>
      </c>
      <c r="B198" s="480" t="str">
        <f>IF(+All!$F816="Western Kentucky",+All!B816,IF(+All!$H816="Western Kentucky",+All!B816,0))</f>
        <v>Sat</v>
      </c>
      <c r="C198" s="104">
        <f>IF(+All!$F816="Western Kentucky",+All!C816,IF(+All!$H816="Western Kentucky",+All!C816,0))</f>
        <v>44513</v>
      </c>
      <c r="D198" s="105">
        <f>IF(+All!$F816="Western Kentucky",+All!D816,IF(+All!$H816="Western Kentucky",+All!D816,0))</f>
        <v>0.58333333333333337</v>
      </c>
      <c r="E198" s="707">
        <f>IF(+All!$F816="Western Kentucky",+All!E816,IF(+All!$H816="Western Kentucky",+All!E816,0))</f>
        <v>0</v>
      </c>
      <c r="F198" s="706" t="str">
        <f>IF(+All!$F816="Western Kentucky",+All!F816,IF(+All!$H816="Western Kentucky",+All!F816,0))</f>
        <v>Western Kentucky</v>
      </c>
      <c r="G198" s="707" t="str">
        <f>IF(+All!$F816="Western Kentucky",+All!G816,IF(+All!$H816="Western Kentucky",+All!G816,0))</f>
        <v>CUSA</v>
      </c>
      <c r="H198" s="706" t="str">
        <f>IF(+All!$F816="Western Kentucky",+All!H816,IF(+All!$H816="Western Kentucky",+All!H816,0))</f>
        <v>Rice</v>
      </c>
      <c r="I198" s="707" t="str">
        <f>IF(+All!$F816="Western Kentucky",+All!I816,IF(+All!$H816="Western Kentucky",+All!I816,0))</f>
        <v>CUSA</v>
      </c>
      <c r="J198" s="706" t="str">
        <f>IF(+All!$F816="Western Kentucky",+All!J816,IF(+All!$H816="Western Kentucky",+All!J816,0))</f>
        <v>Western Kentucky</v>
      </c>
      <c r="K198" s="707" t="str">
        <f>IF(+All!$F816="Western Kentucky",+All!K816,IF(+All!$H816="Western Kentucky",+All!K816,0))</f>
        <v>Rice</v>
      </c>
      <c r="L198" s="92">
        <f>IF(+All!$F816="Western Kentucky",+All!L816,IF(+All!$H816="Western Kentucky",+All!L816,0))</f>
        <v>18.5</v>
      </c>
      <c r="M198" s="93">
        <f>IF(+All!$F816="Western Kentucky",+All!M816,IF(+All!$H816="Western Kentucky",+All!M816,0))</f>
        <v>62.5</v>
      </c>
      <c r="N198" s="706" t="str">
        <f>IF(+All!$F816="Western Kentucky",+All!N816,IF(+All!$H816="Western Kentucky",+All!N816,0))</f>
        <v>Western Kentucky</v>
      </c>
      <c r="O198" s="708">
        <f>IF(+All!$F816="Western Kentucky",+All!O816,IF(+All!$H816="Western Kentucky",+All!O816,0))</f>
        <v>42</v>
      </c>
      <c r="P198" s="708" t="str">
        <f>IF(+All!$F816="Western Kentucky",+All!P816,IF(+All!$H816="Western Kentucky",+All!P816,0))</f>
        <v>Rice</v>
      </c>
      <c r="Q198" s="707">
        <f>IF(+All!$F816="Western Kentucky",+All!Q816,IF(+All!$H816="Western Kentucky",+All!Q816,0))</f>
        <v>21</v>
      </c>
      <c r="R198" s="706" t="str">
        <f>IF(+All!$F816="Western Kentucky",+All!R816,IF(+All!$H816="Western Kentucky",+All!R816,0))</f>
        <v>Western Kentucky</v>
      </c>
      <c r="S198" s="708" t="str">
        <f>IF(+All!$F816="Western Kentucky",+All!S816,IF(+All!$H816="Western Kentucky",+All!S816,0))</f>
        <v>Rice</v>
      </c>
      <c r="T198" s="706" t="str">
        <f>IF(+All!$F816="Western Kentucky",+All!T816,IF(+All!$H816="Western Kentucky",+All!T816,0))</f>
        <v>Western Kentucky</v>
      </c>
      <c r="U198" s="707" t="str">
        <f>IF(+All!$F816="Western Kentucky",+All!U816,IF(+All!$H816="Western Kentucky",+All!U816,0))</f>
        <v>W</v>
      </c>
      <c r="V198" s="706">
        <f>IF(+All!$F572="Western Kentucky",+All!#REF!,IF(+All!$H572="Western Kentucky",+All!#REF!,0))</f>
        <v>0</v>
      </c>
      <c r="W198" s="76">
        <f>IF(+All!$F572="Western Kentucky",+All!#REF!,IF(+All!$H572="Western Kentucky",+All!#REF!,0))</f>
        <v>0</v>
      </c>
      <c r="X198" s="706">
        <f>IF(+All!$F572="Western Kentucky",+All!#REF!,IF(+All!$H572="Western Kentucky",+All!#REF!,0))</f>
        <v>0</v>
      </c>
      <c r="Y198" s="707">
        <f>IF(+All!$F572="Western Kentucky",+All!#REF!,IF(+All!$H572="Western Kentucky",+All!#REF!,0))</f>
        <v>0</v>
      </c>
      <c r="Z198" s="706">
        <f>IF(+All!$F572="Western Kentucky",+All!#REF!,IF(+All!$H572="Western Kentucky",+All!#REF!,0))</f>
        <v>0</v>
      </c>
      <c r="AA198" s="707">
        <f>IF(+All!$F572="Western Kentucky",+All!#REF!,IF(+All!$H572="Western Kentucky",+All!#REF!,0))</f>
        <v>0</v>
      </c>
      <c r="AB198" s="706">
        <f>IF(+All!$F572="Western Kentucky",+All!#REF!,IF(+All!$H572="Western Kentucky",+All!#REF!,0))</f>
        <v>0</v>
      </c>
      <c r="AC198" s="707">
        <f>IF(+All!$F572="Western Kentucky",+All!#REF!,IF(+All!$H572="Western Kentucky",+All!#REF!,0))</f>
        <v>0</v>
      </c>
      <c r="AD198" s="75">
        <f>IF(+All!$F572="Western Kentucky",+All!#REF!,IF(+All!$H572="Western Kentucky",+All!#REF!,0))</f>
        <v>0</v>
      </c>
      <c r="AE198" s="76">
        <f>IF(+All!$F572="Western Kentucky",+All!#REF!,IF(+All!$H572="Western Kentucky",+All!#REF!,0))</f>
        <v>0</v>
      </c>
      <c r="AF198" s="75">
        <f>IF(+All!$F572="Western Kentucky",+All!#REF!,IF(+All!$H572="Western Kentucky",+All!#REF!,0))</f>
        <v>0</v>
      </c>
      <c r="AG198" s="76">
        <f>IF(+All!$F572="Western Kentucky",+All!#REF!,IF(+All!$H572="Western Kentucky",+All!#REF!,0))</f>
        <v>0</v>
      </c>
      <c r="AH198" s="75">
        <f>IF(+All!$F572="Western Kentucky",+All!#REF!,IF(+All!$H572="Western Kentucky",+All!#REF!,0))</f>
        <v>0</v>
      </c>
      <c r="AI198" s="76">
        <f>IF(+All!$F572="Western Kentucky",+All!#REF!,IF(+All!$H572="Western Kentucky",+All!#REF!,0))</f>
        <v>0</v>
      </c>
      <c r="AJ198" s="75">
        <f>IF(+All!$F572="Western Kentucky",+All!#REF!,IF(+All!$H572="Western Kentucky",+All!#REF!,0))</f>
        <v>0</v>
      </c>
      <c r="AK198" s="76">
        <f>IF(+All!$F572="Western Kentucky",+All!#REF!,IF(+All!$H572="Western Kentucky",+All!#REF!,0))</f>
        <v>0</v>
      </c>
      <c r="AL198" s="81">
        <f>IF(+All!$F572="Western Kentucky",+All!V572,IF(+All!$H572="Western Kentucky",+All!V572,0))</f>
        <v>0</v>
      </c>
      <c r="AM198" s="82">
        <f>IF(+All!$F572="Western Kentucky",+All!W572,IF(+All!$H572="Western Kentucky",+All!W572,0))</f>
        <v>0</v>
      </c>
      <c r="AN198" s="81">
        <f>IF(+All!$F572="Western Kentucky",+All!X572,IF(+All!$H572="Western Kentucky",+All!X572,0))</f>
        <v>0</v>
      </c>
      <c r="AO198" s="83">
        <f>IF(+All!$F572="Western Kentucky",+All!Y572,IF(+All!$H572="Western Kentucky",+All!Y572,0))</f>
        <v>0</v>
      </c>
      <c r="AP198" s="84">
        <f>IF(+All!$F572="Western Kentucky",+All!Z572,IF(+All!$H572="Western Kentucky",+All!Z572,0))</f>
        <v>0</v>
      </c>
      <c r="AQ198" s="480">
        <f>IF(+All!$F572="Western Kentucky",+All!#REF!,IF(+All!$H572="Western Kentucky",+All!#REF!,0))</f>
        <v>0</v>
      </c>
      <c r="AR198" s="81">
        <f>IF(+All!$F572="Western Kentucky",+All!#REF!,IF(+All!$H572="Western Kentucky",+All!#REF!,0))</f>
        <v>0</v>
      </c>
      <c r="AS198" s="96">
        <f>IF(+All!$F572="Western Kentucky",+All!#REF!,IF(+All!$H572="Western Kentucky",+All!#REF!,0))</f>
        <v>0</v>
      </c>
      <c r="AT198" s="96">
        <f>IF(+All!$F572="Western Kentucky",+All!#REF!,IF(+All!$H572="Western Kentucky",+All!#REF!,0))</f>
        <v>0</v>
      </c>
      <c r="AU198" s="81">
        <f>IF(+All!$F572="Western Kentucky",+All!#REF!,IF(+All!$H572="Western Kentucky",+All!#REF!,0))</f>
        <v>0</v>
      </c>
      <c r="AV198" s="96">
        <f>IF(+All!$F572="Western Kentucky",+All!#REF!,IF(+All!$H572="Western Kentucky",+All!#REF!,0))</f>
        <v>0</v>
      </c>
      <c r="AW198" s="70">
        <f>IF(+All!$F572="Western Kentucky",+All!#REF!,IF(+All!$H572="Western Kentucky",+All!#REF!,0))</f>
        <v>0</v>
      </c>
      <c r="AX198" s="96">
        <f>IF(+All!$F572="Western Kentucky",+All!#REF!,IF(+All!$H572="Western Kentucky",+All!#REF!,0))</f>
        <v>0</v>
      </c>
      <c r="AY198" s="103">
        <f>IF(+All!$F572="Western Kentucky",+All!#REF!,IF(+All!$H572="Western Kentucky",+All!#REF!,0))</f>
        <v>0</v>
      </c>
      <c r="AZ198" s="82">
        <f>IF(+All!$F572="Western Kentucky",+All!#REF!,IF(+All!$H572="Western Kentucky",+All!#REF!,0))</f>
        <v>0</v>
      </c>
      <c r="BA198" s="83">
        <f>IF(+All!$F572="Western Kentucky",+All!#REF!,IF(+All!$H572="Western Kentucky",+All!#REF!,0))</f>
        <v>0</v>
      </c>
      <c r="BB198" s="83">
        <f>IF(+All!$F572="Western Kentucky",+All!#REF!,IF(+All!$H572="Western Kentucky",+All!#REF!,0))</f>
        <v>0</v>
      </c>
      <c r="BC198" s="480">
        <f>IF(+All!$F572="Western Kentucky",+All!#REF!,IF(+All!$H572="Western Kentucky",+All!#REF!,0))</f>
        <v>0</v>
      </c>
      <c r="BD198" s="81">
        <f>IF(+All!$F572="Western Kentucky",+All!#REF!,IF(+All!$H572="Western Kentucky",+All!#REF!,0))</f>
        <v>0</v>
      </c>
      <c r="BE198" s="96">
        <f>IF(+All!$F572="Western Kentucky",+All!#REF!,IF(+All!$H572="Western Kentucky",+All!#REF!,0))</f>
        <v>0</v>
      </c>
      <c r="BF198" s="96">
        <f>IF(+All!$F572="Western Kentucky",+All!#REF!,IF(+All!$H572="Western Kentucky",+All!#REF!,0))</f>
        <v>0</v>
      </c>
      <c r="BG198" s="81">
        <f>IF(+All!$F572="Western Kentucky",+All!#REF!,IF(+All!$H572="Western Kentucky",+All!#REF!,0))</f>
        <v>0</v>
      </c>
      <c r="BH198" s="96">
        <f>IF(+All!$F572="Western Kentucky",+All!#REF!,IF(+All!$H572="Western Kentucky",+All!#REF!,0))</f>
        <v>0</v>
      </c>
      <c r="BI198" s="70">
        <f>IF(+All!$F572="Western Kentucky",+All!#REF!,IF(+All!$H572="Western Kentucky",+All!#REF!,0))</f>
        <v>0</v>
      </c>
      <c r="BJ198" s="92">
        <f>IF(+All!$F572="Western Kentucky",+All!#REF!,IF(+All!$H572="Western Kentucky",+All!#REF!,0))</f>
        <v>0</v>
      </c>
      <c r="BK198" s="93">
        <f>IF(+All!$F572="Western Kentucky",+All!#REF!,IF(+All!$H572="Western Kentucky",+All!#REF!,0))</f>
        <v>0</v>
      </c>
    </row>
    <row r="199" spans="1:63" x14ac:dyDescent="0.8">
      <c r="A199" s="70">
        <f>IF(+All!$F886="Western Kentucky",+All!A886,IF(+All!$H886="Western Kentucky",+All!A886,0))</f>
        <v>12</v>
      </c>
      <c r="B199" s="480" t="str">
        <f>IF(+All!$F886="Western Kentucky",+All!B886,IF(+All!$H886="Western Kentucky",+All!B886,0))</f>
        <v>Sat</v>
      </c>
      <c r="C199" s="104">
        <f>IF(+All!$F886="Western Kentucky",+All!C886,IF(+All!$H886="Western Kentucky",+All!C886,0))</f>
        <v>44520</v>
      </c>
      <c r="D199" s="105">
        <f>IF(+All!$F886="Western Kentucky",+All!D886,IF(+All!$H886="Western Kentucky",+All!D886,0))</f>
        <v>0.5</v>
      </c>
      <c r="E199" s="707">
        <f>IF(+All!$F886="Western Kentucky",+All!E886,IF(+All!$H886="Western Kentucky",+All!E886,0))</f>
        <v>0</v>
      </c>
      <c r="F199" s="706" t="str">
        <f>IF(+All!$F886="Western Kentucky",+All!F886,IF(+All!$H886="Western Kentucky",+All!F886,0))</f>
        <v>Florida Atlantic</v>
      </c>
      <c r="G199" s="707" t="str">
        <f>IF(+All!$F886="Western Kentucky",+All!G886,IF(+All!$H886="Western Kentucky",+All!G886,0))</f>
        <v>CUSA</v>
      </c>
      <c r="H199" s="706" t="str">
        <f>IF(+All!$F886="Western Kentucky",+All!H886,IF(+All!$H886="Western Kentucky",+All!H886,0))</f>
        <v>Western Kentucky</v>
      </c>
      <c r="I199" s="707" t="str">
        <f>IF(+All!$F886="Western Kentucky",+All!I886,IF(+All!$H886="Western Kentucky",+All!I886,0))</f>
        <v>CUSA</v>
      </c>
      <c r="J199" s="706" t="str">
        <f>IF(+All!$F886="Western Kentucky",+All!J886,IF(+All!$H886="Western Kentucky",+All!J886,0))</f>
        <v>Western Kentucky</v>
      </c>
      <c r="K199" s="707" t="str">
        <f>IF(+All!$F886="Western Kentucky",+All!K886,IF(+All!$H886="Western Kentucky",+All!K886,0))</f>
        <v>Florida Atlantic</v>
      </c>
      <c r="L199" s="92">
        <f>IF(+All!$F886="Western Kentucky",+All!L886,IF(+All!$H886="Western Kentucky",+All!L886,0))</f>
        <v>10.5</v>
      </c>
      <c r="M199" s="93">
        <f>IF(+All!$F886="Western Kentucky",+All!M886,IF(+All!$H886="Western Kentucky",+All!M886,0))</f>
        <v>65</v>
      </c>
      <c r="N199" s="706" t="str">
        <f>IF(+All!$F886="Western Kentucky",+All!N886,IF(+All!$H886="Western Kentucky",+All!N886,0))</f>
        <v>Western Kentucky</v>
      </c>
      <c r="O199" s="708">
        <f>IF(+All!$F886="Western Kentucky",+All!O886,IF(+All!$H886="Western Kentucky",+All!O886,0))</f>
        <v>52</v>
      </c>
      <c r="P199" s="708" t="str">
        <f>IF(+All!$F886="Western Kentucky",+All!P886,IF(+All!$H886="Western Kentucky",+All!P886,0))</f>
        <v>Florida Atlantic</v>
      </c>
      <c r="Q199" s="707">
        <f>IF(+All!$F886="Western Kentucky",+All!Q886,IF(+All!$H886="Western Kentucky",+All!Q886,0))</f>
        <v>17</v>
      </c>
      <c r="R199" s="706" t="str">
        <f>IF(+All!$F886="Western Kentucky",+All!R886,IF(+All!$H886="Western Kentucky",+All!R886,0))</f>
        <v>Western Kentucky</v>
      </c>
      <c r="S199" s="708" t="str">
        <f>IF(+All!$F886="Western Kentucky",+All!S886,IF(+All!$H886="Western Kentucky",+All!S886,0))</f>
        <v>Florida Atlantic</v>
      </c>
      <c r="T199" s="706" t="str">
        <f>IF(+All!$F886="Western Kentucky",+All!T886,IF(+All!$H886="Western Kentucky",+All!T886,0))</f>
        <v>Western Kentucky</v>
      </c>
      <c r="U199" s="707" t="str">
        <f>IF(+All!$F886="Western Kentucky",+All!U886,IF(+All!$H886="Western Kentucky",+All!U886,0))</f>
        <v>W</v>
      </c>
      <c r="V199" s="706" t="e">
        <f>IF(+All!#REF!="Western Kentucky",+All!#REF!,IF(+All!#REF!="Western Kentucky",+All!#REF!,0))</f>
        <v>#REF!</v>
      </c>
      <c r="W199" s="76" t="e">
        <f>IF(+All!#REF!="Western Kentucky",+All!#REF!,IF(+All!#REF!="Western Kentucky",+All!#REF!,0))</f>
        <v>#REF!</v>
      </c>
      <c r="X199" s="706" t="e">
        <f>IF(+All!#REF!="Western Kentucky",+All!#REF!,IF(+All!#REF!="Western Kentucky",+All!#REF!,0))</f>
        <v>#REF!</v>
      </c>
      <c r="Y199" s="707" t="e">
        <f>IF(+All!#REF!="Western Kentucky",+All!#REF!,IF(+All!#REF!="Western Kentucky",+All!#REF!,0))</f>
        <v>#REF!</v>
      </c>
      <c r="Z199" s="706" t="e">
        <f>IF(+All!#REF!="Western Kentucky",+All!#REF!,IF(+All!#REF!="Western Kentucky",+All!#REF!,0))</f>
        <v>#REF!</v>
      </c>
      <c r="AA199" s="707" t="e">
        <f>IF(+All!#REF!="Western Kentucky",+All!#REF!,IF(+All!#REF!="Western Kentucky",+All!#REF!,0))</f>
        <v>#REF!</v>
      </c>
      <c r="AB199" s="706" t="e">
        <f>IF(+All!#REF!="Western Kentucky",+All!#REF!,IF(+All!#REF!="Western Kentucky",+All!#REF!,0))</f>
        <v>#REF!</v>
      </c>
      <c r="AC199" s="707" t="e">
        <f>IF(+All!#REF!="Western Kentucky",+All!#REF!,IF(+All!#REF!="Western Kentucky",+All!#REF!,0))</f>
        <v>#REF!</v>
      </c>
      <c r="AD199" s="75" t="e">
        <f>IF(+All!#REF!="Western Kentucky",+All!#REF!,IF(+All!#REF!="Western Kentucky",+All!#REF!,0))</f>
        <v>#REF!</v>
      </c>
      <c r="AE199" s="76" t="e">
        <f>IF(+All!#REF!="Western Kentucky",+All!#REF!,IF(+All!#REF!="Western Kentucky",+All!#REF!,0))</f>
        <v>#REF!</v>
      </c>
      <c r="AF199" s="75" t="e">
        <f>IF(+All!#REF!="Western Kentucky",+All!#REF!,IF(+All!#REF!="Western Kentucky",+All!#REF!,0))</f>
        <v>#REF!</v>
      </c>
      <c r="AG199" s="76" t="e">
        <f>IF(+All!#REF!="Western Kentucky",+All!#REF!,IF(+All!#REF!="Western Kentucky",+All!#REF!,0))</f>
        <v>#REF!</v>
      </c>
      <c r="AH199" s="75" t="e">
        <f>IF(+All!#REF!="Western Kentucky",+All!#REF!,IF(+All!#REF!="Western Kentucky",+All!#REF!,0))</f>
        <v>#REF!</v>
      </c>
      <c r="AI199" s="76" t="e">
        <f>IF(+All!#REF!="Western Kentucky",+All!#REF!,IF(+All!#REF!="Western Kentucky",+All!#REF!,0))</f>
        <v>#REF!</v>
      </c>
      <c r="AJ199" s="75" t="e">
        <f>IF(+All!#REF!="Western Kentucky",+All!#REF!,IF(+All!#REF!="Western Kentucky",+All!#REF!,0))</f>
        <v>#REF!</v>
      </c>
      <c r="AK199" s="76" t="e">
        <f>IF(+All!#REF!="Western Kentucky",+All!#REF!,IF(+All!#REF!="Western Kentucky",+All!#REF!,0))</f>
        <v>#REF!</v>
      </c>
      <c r="AL199" s="81" t="e">
        <f>IF(+All!#REF!="Western Kentucky",+All!#REF!,IF(+All!#REF!="Western Kentucky",+All!#REF!,0))</f>
        <v>#REF!</v>
      </c>
      <c r="AM199" s="82" t="e">
        <f>IF(+All!#REF!="Western Kentucky",+All!#REF!,IF(+All!#REF!="Western Kentucky",+All!#REF!,0))</f>
        <v>#REF!</v>
      </c>
      <c r="AN199" s="81" t="e">
        <f>IF(+All!#REF!="Western Kentucky",+All!#REF!,IF(+All!#REF!="Western Kentucky",+All!#REF!,0))</f>
        <v>#REF!</v>
      </c>
      <c r="AO199" s="83" t="e">
        <f>IF(+All!#REF!="Western Kentucky",+All!#REF!,IF(+All!#REF!="Western Kentucky",+All!#REF!,0))</f>
        <v>#REF!</v>
      </c>
      <c r="AP199" s="84" t="e">
        <f>IF(+All!#REF!="Western Kentucky",+All!#REF!,IF(+All!#REF!="Western Kentucky",+All!#REF!,0))</f>
        <v>#REF!</v>
      </c>
      <c r="AQ199" s="480" t="e">
        <f>IF(+All!#REF!="Western Kentucky",+All!#REF!,IF(+All!#REF!="Western Kentucky",+All!#REF!,0))</f>
        <v>#REF!</v>
      </c>
      <c r="AR199" s="81" t="e">
        <f>IF(+All!#REF!="Western Kentucky",+All!#REF!,IF(+All!#REF!="Western Kentucky",+All!#REF!,0))</f>
        <v>#REF!</v>
      </c>
      <c r="AS199" s="96" t="e">
        <f>IF(+All!#REF!="Western Kentucky",+All!#REF!,IF(+All!#REF!="Western Kentucky",+All!#REF!,0))</f>
        <v>#REF!</v>
      </c>
      <c r="AT199" s="96" t="e">
        <f>IF(+All!#REF!="Western Kentucky",+All!#REF!,IF(+All!#REF!="Western Kentucky",+All!#REF!,0))</f>
        <v>#REF!</v>
      </c>
      <c r="AU199" s="81" t="e">
        <f>IF(+All!#REF!="Western Kentucky",+All!#REF!,IF(+All!#REF!="Western Kentucky",+All!#REF!,0))</f>
        <v>#REF!</v>
      </c>
      <c r="AV199" s="96" t="e">
        <f>IF(+All!#REF!="Western Kentucky",+All!#REF!,IF(+All!#REF!="Western Kentucky",+All!#REF!,0))</f>
        <v>#REF!</v>
      </c>
      <c r="AW199" s="70" t="e">
        <f>IF(+All!#REF!="Western Kentucky",+All!#REF!,IF(+All!#REF!="Western Kentucky",+All!#REF!,0))</f>
        <v>#REF!</v>
      </c>
      <c r="AX199" s="96" t="e">
        <f>IF(+All!#REF!="Western Kentucky",+All!#REF!,IF(+All!#REF!="Western Kentucky",+All!#REF!,0))</f>
        <v>#REF!</v>
      </c>
      <c r="AY199" s="103" t="e">
        <f>IF(+All!#REF!="Western Kentucky",+All!#REF!,IF(+All!#REF!="Western Kentucky",+All!#REF!,0))</f>
        <v>#REF!</v>
      </c>
      <c r="AZ199" s="82" t="e">
        <f>IF(+All!#REF!="Western Kentucky",+All!#REF!,IF(+All!#REF!="Western Kentucky",+All!#REF!,0))</f>
        <v>#REF!</v>
      </c>
      <c r="BA199" s="83" t="e">
        <f>IF(+All!#REF!="Western Kentucky",+All!#REF!,IF(+All!#REF!="Western Kentucky",+All!#REF!,0))</f>
        <v>#REF!</v>
      </c>
      <c r="BB199" s="83" t="e">
        <f>IF(+All!#REF!="Western Kentucky",+All!#REF!,IF(+All!#REF!="Western Kentucky",+All!#REF!,0))</f>
        <v>#REF!</v>
      </c>
      <c r="BC199" s="480" t="e">
        <f>IF(+All!#REF!="Western Kentucky",+All!#REF!,IF(+All!#REF!="Western Kentucky",+All!#REF!,0))</f>
        <v>#REF!</v>
      </c>
      <c r="BD199" s="81" t="e">
        <f>IF(+All!#REF!="Western Kentucky",+All!#REF!,IF(+All!#REF!="Western Kentucky",+All!#REF!,0))</f>
        <v>#REF!</v>
      </c>
      <c r="BE199" s="96" t="e">
        <f>IF(+All!#REF!="Western Kentucky",+All!#REF!,IF(+All!#REF!="Western Kentucky",+All!#REF!,0))</f>
        <v>#REF!</v>
      </c>
      <c r="BF199" s="96" t="e">
        <f>IF(+All!#REF!="Western Kentucky",+All!#REF!,IF(+All!#REF!="Western Kentucky",+All!#REF!,0))</f>
        <v>#REF!</v>
      </c>
      <c r="BG199" s="81" t="e">
        <f>IF(+All!#REF!="Western Kentucky",+All!#REF!,IF(+All!#REF!="Western Kentucky",+All!#REF!,0))</f>
        <v>#REF!</v>
      </c>
      <c r="BH199" s="96" t="e">
        <f>IF(+All!#REF!="Western Kentucky",+All!#REF!,IF(+All!#REF!="Western Kentucky",+All!#REF!,0))</f>
        <v>#REF!</v>
      </c>
      <c r="BI199" s="70" t="e">
        <f>IF(+All!#REF!="Western Kentucky",+All!#REF!,IF(+All!#REF!="Western Kentucky",+All!#REF!,0))</f>
        <v>#REF!</v>
      </c>
      <c r="BJ199" s="92" t="e">
        <f>IF(+All!#REF!="Western Kentucky",+All!#REF!,IF(+All!#REF!="Western Kentucky",+All!#REF!,0))</f>
        <v>#REF!</v>
      </c>
      <c r="BK199" s="93" t="e">
        <f>IF(+All!#REF!="Western Kentucky",+All!#REF!,IF(+All!#REF!="Western Kentucky",+All!#REF!,0))</f>
        <v>#REF!</v>
      </c>
    </row>
    <row r="200" spans="1:63" x14ac:dyDescent="0.8">
      <c r="A200" s="70">
        <f>IF(+All!$F940="Western Kentucky",+All!A940,IF(+All!$H940="Western Kentucky",+All!A940,0))</f>
        <v>0</v>
      </c>
      <c r="B200" s="480">
        <f>IF(+All!$F940="Western Kentucky",+All!B940,IF(+All!$H940="Western Kentucky",+All!B940,0))</f>
        <v>0</v>
      </c>
      <c r="C200" s="104">
        <f>IF(+All!$F940="Western Kentucky",+All!C940,IF(+All!$H940="Western Kentucky",+All!C940,0))</f>
        <v>0</v>
      </c>
      <c r="D200" s="105">
        <f>IF(+All!$F940="Western Kentucky",+All!D940,IF(+All!$H940="Western Kentucky",+All!D940,0))</f>
        <v>0</v>
      </c>
      <c r="E200" s="707">
        <f>IF(+All!$F940="Western Kentucky",+All!E940,IF(+All!$H940="Western Kentucky",+All!E940,0))</f>
        <v>0</v>
      </c>
      <c r="F200" s="706">
        <f>IF(+All!$F940="Western Kentucky",+All!F940,IF(+All!$H940="Western Kentucky",+All!F940,0))</f>
        <v>0</v>
      </c>
      <c r="G200" s="707">
        <f>IF(+All!$F940="Western Kentucky",+All!G940,IF(+All!$H940="Western Kentucky",+All!G940,0))</f>
        <v>0</v>
      </c>
      <c r="H200" s="706">
        <f>IF(+All!$F940="Western Kentucky",+All!H940,IF(+All!$H940="Western Kentucky",+All!H940,0))</f>
        <v>0</v>
      </c>
      <c r="I200" s="707">
        <f>IF(+All!$F940="Western Kentucky",+All!I940,IF(+All!$H940="Western Kentucky",+All!I940,0))</f>
        <v>0</v>
      </c>
      <c r="J200" s="706">
        <f>IF(+All!$F940="Western Kentucky",+All!J940,IF(+All!$H940="Western Kentucky",+All!J940,0))</f>
        <v>0</v>
      </c>
      <c r="K200" s="707">
        <f>IF(+All!$F940="Western Kentucky",+All!K940,IF(+All!$H940="Western Kentucky",+All!K940,0))</f>
        <v>0</v>
      </c>
      <c r="L200" s="92">
        <f>IF(+All!$F940="Western Kentucky",+All!L940,IF(+All!$H940="Western Kentucky",+All!L940,0))</f>
        <v>0</v>
      </c>
      <c r="M200" s="93">
        <f>IF(+All!$F940="Western Kentucky",+All!M940,IF(+All!$H940="Western Kentucky",+All!M940,0))</f>
        <v>0</v>
      </c>
      <c r="N200" s="706">
        <f>IF(+All!$F940="Western Kentucky",+All!N940,IF(+All!$H940="Western Kentucky",+All!N940,0))</f>
        <v>0</v>
      </c>
      <c r="O200" s="708">
        <f>IF(+All!$F940="Western Kentucky",+All!O940,IF(+All!$H940="Western Kentucky",+All!O940,0))</f>
        <v>0</v>
      </c>
      <c r="P200" s="708">
        <f>IF(+All!$F940="Western Kentucky",+All!P940,IF(+All!$H940="Western Kentucky",+All!P940,0))</f>
        <v>0</v>
      </c>
      <c r="Q200" s="707">
        <f>IF(+All!$F940="Western Kentucky",+All!Q940,IF(+All!$H940="Western Kentucky",+All!Q940,0))</f>
        <v>0</v>
      </c>
      <c r="R200" s="706">
        <f>IF(+All!$F940="Western Kentucky",+All!R940,IF(+All!$H940="Western Kentucky",+All!R940,0))</f>
        <v>0</v>
      </c>
      <c r="S200" s="708">
        <f>IF(+All!$F940="Western Kentucky",+All!S940,IF(+All!$H940="Western Kentucky",+All!S940,0))</f>
        <v>0</v>
      </c>
      <c r="T200" s="706">
        <f>IF(+All!$F940="Western Kentucky",+All!T940,IF(+All!$H940="Western Kentucky",+All!T940,0))</f>
        <v>0</v>
      </c>
      <c r="U200" s="707">
        <f>IF(+All!$F940="Western Kentucky",+All!U940,IF(+All!$H940="Western Kentucky",+All!U940,0))</f>
        <v>0</v>
      </c>
    </row>
    <row r="202" spans="1:63" x14ac:dyDescent="0.8">
      <c r="A202" s="70">
        <f>SUM(A5:A200)</f>
        <v>1092</v>
      </c>
    </row>
  </sheetData>
  <autoFilter ref="A3:CC199" xr:uid="{3E0F3B98-9EA5-4D9E-B25D-D2365609F332}">
    <filterColumn colId="37" showButton="0"/>
    <filterColumn colId="38" showButton="0"/>
    <filterColumn colId="39" showButton="0"/>
  </autoFilter>
  <sortState xmlns:xlrd2="http://schemas.microsoft.com/office/spreadsheetml/2017/richdata2" ref="A50:U202">
    <sortCondition ref="A50:A1093"/>
  </sortState>
  <mergeCells count="30">
    <mergeCell ref="F144:I144"/>
    <mergeCell ref="F158:I158"/>
    <mergeCell ref="F187:I187"/>
    <mergeCell ref="F116:I116"/>
    <mergeCell ref="F74:I74"/>
    <mergeCell ref="F88:I88"/>
    <mergeCell ref="F130:I130"/>
    <mergeCell ref="F173:I173"/>
    <mergeCell ref="F102:I102"/>
    <mergeCell ref="F2:I2"/>
    <mergeCell ref="F4:I4"/>
    <mergeCell ref="F18:I18"/>
    <mergeCell ref="F32:I32"/>
    <mergeCell ref="F46:I46"/>
    <mergeCell ref="F60:I60"/>
    <mergeCell ref="BJ2:BK2"/>
    <mergeCell ref="AL3:AO3"/>
    <mergeCell ref="N1:Q1"/>
    <mergeCell ref="Z1:AA2"/>
    <mergeCell ref="AP1:AP3"/>
    <mergeCell ref="AQ1:AW1"/>
    <mergeCell ref="BC1:BI1"/>
    <mergeCell ref="N2:Q2"/>
    <mergeCell ref="R2:S2"/>
    <mergeCell ref="X2:Y2"/>
    <mergeCell ref="AR2:AT2"/>
    <mergeCell ref="AU2:AW2"/>
    <mergeCell ref="AY2:BA2"/>
    <mergeCell ref="BD2:BF2"/>
    <mergeCell ref="BG2:BI2"/>
  </mergeCells>
  <pageMargins left="0.1" right="0.1" top="0.25" bottom="0.25" header="0" footer="0"/>
  <pageSetup scale="43" fitToHeight="0" orientation="landscape" r:id="rId1"/>
  <headerFooter alignWithMargins="0">
    <oddFooter>&amp;C&amp;36CUSA</oddFooter>
  </headerFooter>
  <rowBreaks count="3" manualBreakCount="3">
    <brk id="45" max="20" man="1"/>
    <brk id="87" max="20" man="1"/>
    <brk id="129" max="20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pageSetUpPr fitToPage="1"/>
  </sheetPr>
  <dimension ref="A1:BU208"/>
  <sheetViews>
    <sheetView view="pageBreakPreview" zoomScale="60" zoomScaleNormal="75" workbookViewId="0">
      <selection activeCell="N13" sqref="N13"/>
    </sheetView>
  </sheetViews>
  <sheetFormatPr defaultColWidth="8.86328125" defaultRowHeight="16" x14ac:dyDescent="0.8"/>
  <cols>
    <col min="1" max="1" width="5.6796875" style="70" customWidth="1"/>
    <col min="2" max="2" width="5.6796875" style="71" customWidth="1"/>
    <col min="3" max="3" width="13" style="104" customWidth="1"/>
    <col min="4" max="4" width="11.6796875" style="105" customWidth="1"/>
    <col min="5" max="5" width="9.1328125" style="74" customWidth="1"/>
    <col min="6" max="6" width="24.453125" style="77" customWidth="1"/>
    <col min="7" max="7" width="8.6796875" style="74" customWidth="1"/>
    <col min="8" max="8" width="24.453125" style="77" customWidth="1"/>
    <col min="9" max="9" width="8.6796875" style="74" customWidth="1"/>
    <col min="10" max="10" width="24.453125" style="77" customWidth="1"/>
    <col min="11" max="11" width="24.453125" style="74" customWidth="1"/>
    <col min="12" max="12" width="8" style="92" customWidth="1"/>
    <col min="13" max="13" width="8" style="93" customWidth="1"/>
    <col min="14" max="14" width="24.453125" style="77" customWidth="1"/>
    <col min="15" max="15" width="5.6796875" style="80" customWidth="1"/>
    <col min="16" max="16" width="24.453125" style="80" customWidth="1"/>
    <col min="17" max="17" width="5.6796875" style="83" customWidth="1"/>
    <col min="18" max="18" width="24.453125" style="77" customWidth="1"/>
    <col min="19" max="19" width="24.453125" style="80" customWidth="1"/>
    <col min="20" max="20" width="27.6796875" style="77" customWidth="1"/>
    <col min="21" max="21" width="6.54296875" style="74" customWidth="1"/>
    <col min="22" max="22" width="27.6796875" style="77" customWidth="1"/>
    <col min="23" max="23" width="6.54296875" style="76" customWidth="1"/>
    <col min="24" max="24" width="9.54296875" style="77" customWidth="1"/>
    <col min="25" max="25" width="9.54296875" style="74" customWidth="1"/>
    <col min="26" max="26" width="8" style="77" customWidth="1"/>
    <col min="27" max="27" width="8" style="74" customWidth="1"/>
    <col min="28" max="28" width="12.453125" style="77" customWidth="1"/>
    <col min="29" max="29" width="12.453125" style="74" customWidth="1"/>
    <col min="30" max="30" width="27.6796875" style="75" customWidth="1"/>
    <col min="31" max="31" width="6.6796875" style="76" customWidth="1"/>
    <col min="32" max="32" width="27.6796875" style="75" customWidth="1"/>
    <col min="33" max="33" width="6.6796875" style="76" customWidth="1"/>
    <col min="34" max="34" width="27.6796875" style="75" customWidth="1"/>
    <col min="35" max="35" width="6.6796875" style="76" customWidth="1"/>
    <col min="36" max="36" width="27.6796875" style="75" customWidth="1"/>
    <col min="37" max="37" width="6.6796875" style="76" customWidth="1"/>
    <col min="38" max="38" width="27.6796875" style="81" customWidth="1"/>
    <col min="39" max="39" width="5.6796875" style="82" customWidth="1"/>
    <col min="40" max="40" width="27.6796875" style="81" customWidth="1"/>
    <col min="41" max="41" width="5.6796875" style="83" customWidth="1"/>
    <col min="42" max="42" width="3" style="84" customWidth="1"/>
    <col min="43" max="43" width="28.31640625" style="71" customWidth="1"/>
    <col min="44" max="44" width="5.31640625" style="81" customWidth="1"/>
    <col min="45" max="46" width="5.31640625" style="96" customWidth="1"/>
    <col min="47" max="47" width="5.31640625" style="81" customWidth="1"/>
    <col min="48" max="48" width="5.31640625" style="96" customWidth="1"/>
    <col min="49" max="49" width="5.31640625" style="70" customWidth="1"/>
    <col min="50" max="50" width="2.6796875" style="96" customWidth="1"/>
    <col min="51" max="51" width="5.31640625" style="103" customWidth="1"/>
    <col min="52" max="52" width="5.31640625" style="82" customWidth="1"/>
    <col min="53" max="53" width="5.31640625" style="83" customWidth="1"/>
    <col min="54" max="54" width="2.6796875" style="83" customWidth="1"/>
    <col min="55" max="55" width="25" style="71" customWidth="1"/>
    <col min="56" max="56" width="5.31640625" style="81" customWidth="1"/>
    <col min="57" max="58" width="5.31640625" style="96" customWidth="1"/>
    <col min="59" max="59" width="5.31640625" style="81" customWidth="1"/>
    <col min="60" max="60" width="5.31640625" style="96" customWidth="1"/>
    <col min="61" max="61" width="5.31640625" style="70" customWidth="1"/>
    <col min="62" max="62" width="9.31640625" style="92" customWidth="1"/>
    <col min="63" max="63" width="9.453125" style="93" customWidth="1"/>
    <col min="64" max="16384" width="8.86328125" style="16"/>
  </cols>
  <sheetData>
    <row r="1" spans="1:73" s="17" customFormat="1" ht="24.95" customHeight="1" x14ac:dyDescent="0.8">
      <c r="A1" s="1"/>
      <c r="B1" s="1"/>
      <c r="C1" s="2"/>
      <c r="D1" s="3"/>
      <c r="E1" s="4"/>
      <c r="F1" s="4"/>
      <c r="G1" s="4"/>
      <c r="H1" s="5"/>
      <c r="I1" s="4"/>
      <c r="J1" s="4"/>
      <c r="K1" s="4"/>
      <c r="L1" s="6"/>
      <c r="M1" s="7"/>
      <c r="N1" s="1236"/>
      <c r="O1" s="1237"/>
      <c r="P1" s="1237"/>
      <c r="Q1" s="1238"/>
      <c r="R1" s="8"/>
      <c r="S1" s="4"/>
      <c r="T1" s="4"/>
      <c r="U1" s="4"/>
      <c r="V1" s="4"/>
      <c r="W1" s="4"/>
      <c r="X1" s="4"/>
      <c r="Y1" s="4"/>
      <c r="Z1" s="1239" t="s">
        <v>0</v>
      </c>
      <c r="AA1" s="1240"/>
      <c r="AB1" s="9"/>
      <c r="AC1" s="9"/>
      <c r="AD1" s="4"/>
      <c r="AE1" s="4"/>
      <c r="AF1" s="4"/>
      <c r="AG1" s="4"/>
      <c r="AH1" s="4"/>
      <c r="AI1" s="4"/>
      <c r="AJ1" s="4"/>
      <c r="AK1" s="4"/>
      <c r="AL1" s="10"/>
      <c r="AM1" s="10"/>
      <c r="AN1" s="10"/>
      <c r="AO1" s="11"/>
      <c r="AP1" s="1243" t="s">
        <v>1</v>
      </c>
      <c r="AQ1" s="1222" t="s">
        <v>2</v>
      </c>
      <c r="AR1" s="1222"/>
      <c r="AS1" s="1222"/>
      <c r="AT1" s="1222"/>
      <c r="AU1" s="1222"/>
      <c r="AV1" s="1222"/>
      <c r="AW1" s="1222"/>
      <c r="AX1" s="12"/>
      <c r="AY1" s="13"/>
      <c r="AZ1" s="13"/>
      <c r="BA1" s="13"/>
      <c r="BB1" s="14"/>
      <c r="BC1" s="1222" t="s">
        <v>2</v>
      </c>
      <c r="BD1" s="1222"/>
      <c r="BE1" s="1222"/>
      <c r="BF1" s="1222"/>
      <c r="BG1" s="1222"/>
      <c r="BH1" s="1222"/>
      <c r="BI1" s="1222"/>
      <c r="BJ1" s="15"/>
      <c r="BK1" s="15"/>
      <c r="BL1" s="16"/>
      <c r="BM1" s="16"/>
      <c r="BN1" s="16"/>
      <c r="BO1" s="16"/>
      <c r="BP1" s="16"/>
      <c r="BQ1" s="16"/>
      <c r="BR1" s="16"/>
      <c r="BS1" s="16"/>
      <c r="BT1" s="16"/>
      <c r="BU1" s="16"/>
    </row>
    <row r="2" spans="1:73" s="31" customFormat="1" ht="24.95" customHeight="1" x14ac:dyDescent="0.8">
      <c r="A2" s="18"/>
      <c r="B2" s="18"/>
      <c r="C2" s="19"/>
      <c r="D2" s="20"/>
      <c r="E2" s="21"/>
      <c r="F2" s="1223" t="s">
        <v>3</v>
      </c>
      <c r="G2" s="1224"/>
      <c r="H2" s="1224"/>
      <c r="I2" s="1225"/>
      <c r="J2" s="22"/>
      <c r="K2" s="21"/>
      <c r="L2" s="23"/>
      <c r="M2" s="24"/>
      <c r="N2" s="1223" t="s">
        <v>4</v>
      </c>
      <c r="O2" s="1224"/>
      <c r="P2" s="1224"/>
      <c r="Q2" s="1225"/>
      <c r="R2" s="1223" t="s">
        <v>5</v>
      </c>
      <c r="S2" s="1225"/>
      <c r="T2" s="22"/>
      <c r="U2" s="21"/>
      <c r="V2" s="22"/>
      <c r="W2" s="21"/>
      <c r="X2" s="1226" t="s">
        <v>6</v>
      </c>
      <c r="Y2" s="1227"/>
      <c r="Z2" s="1241"/>
      <c r="AA2" s="1242"/>
      <c r="AB2" s="25"/>
      <c r="AC2" s="26"/>
      <c r="AD2" s="22" t="s">
        <v>321</v>
      </c>
      <c r="AE2" s="21"/>
      <c r="AF2" s="22"/>
      <c r="AG2" s="21"/>
      <c r="AH2" s="22"/>
      <c r="AI2" s="21"/>
      <c r="AJ2" s="22" t="s">
        <v>7</v>
      </c>
      <c r="AK2" s="21"/>
      <c r="AL2" s="27"/>
      <c r="AM2" s="28"/>
      <c r="AN2" s="28"/>
      <c r="AO2" s="29"/>
      <c r="AP2" s="1244"/>
      <c r="AQ2" s="30"/>
      <c r="AR2" s="1228" t="s">
        <v>8</v>
      </c>
      <c r="AS2" s="1229"/>
      <c r="AT2" s="1230"/>
      <c r="AU2" s="1228" t="s">
        <v>9</v>
      </c>
      <c r="AV2" s="1234"/>
      <c r="AW2" s="1235"/>
      <c r="AX2" s="12"/>
      <c r="AY2" s="1231" t="s">
        <v>10</v>
      </c>
      <c r="AZ2" s="1232"/>
      <c r="BA2" s="1233"/>
      <c r="BB2" s="14"/>
      <c r="BC2" s="30"/>
      <c r="BD2" s="1228" t="s">
        <v>11</v>
      </c>
      <c r="BE2" s="1229"/>
      <c r="BF2" s="1230"/>
      <c r="BG2" s="1228" t="s">
        <v>9</v>
      </c>
      <c r="BH2" s="1234"/>
      <c r="BI2" s="1235"/>
      <c r="BJ2" s="1246" t="s">
        <v>12</v>
      </c>
      <c r="BK2" s="1247"/>
      <c r="BL2" s="16"/>
      <c r="BM2" s="16"/>
      <c r="BN2" s="16"/>
      <c r="BO2" s="16"/>
      <c r="BP2" s="16"/>
      <c r="BQ2" s="16"/>
      <c r="BR2" s="16"/>
      <c r="BS2" s="16"/>
      <c r="BT2" s="16"/>
      <c r="BU2" s="16"/>
    </row>
    <row r="3" spans="1:73" s="31" customFormat="1" ht="24.95" customHeight="1" x14ac:dyDescent="0.8">
      <c r="A3" s="32" t="s">
        <v>13</v>
      </c>
      <c r="B3" s="33" t="s">
        <v>14</v>
      </c>
      <c r="C3" s="34" t="s">
        <v>15</v>
      </c>
      <c r="D3" s="35" t="s">
        <v>16</v>
      </c>
      <c r="E3" s="36" t="s">
        <v>17</v>
      </c>
      <c r="F3" s="37" t="s">
        <v>8</v>
      </c>
      <c r="G3" s="36" t="s">
        <v>18</v>
      </c>
      <c r="H3" s="37" t="s">
        <v>11</v>
      </c>
      <c r="I3" s="36" t="s">
        <v>18</v>
      </c>
      <c r="J3" s="37" t="s">
        <v>19</v>
      </c>
      <c r="K3" s="36" t="s">
        <v>20</v>
      </c>
      <c r="L3" s="38" t="s">
        <v>21</v>
      </c>
      <c r="M3" s="39" t="s">
        <v>22</v>
      </c>
      <c r="N3" s="37" t="s">
        <v>23</v>
      </c>
      <c r="O3" s="40"/>
      <c r="P3" s="40" t="s">
        <v>24</v>
      </c>
      <c r="Q3" s="170"/>
      <c r="R3" s="37" t="s">
        <v>23</v>
      </c>
      <c r="S3" s="40" t="s">
        <v>24</v>
      </c>
      <c r="T3" s="37" t="s">
        <v>25</v>
      </c>
      <c r="U3" s="36" t="s">
        <v>26</v>
      </c>
      <c r="V3" s="37" t="s">
        <v>27</v>
      </c>
      <c r="W3" s="36" t="s">
        <v>26</v>
      </c>
      <c r="X3" s="42" t="s">
        <v>28</v>
      </c>
      <c r="Y3" s="41" t="s">
        <v>27</v>
      </c>
      <c r="Z3" s="42" t="s">
        <v>29</v>
      </c>
      <c r="AA3" s="41" t="s">
        <v>26</v>
      </c>
      <c r="AB3" s="42" t="s">
        <v>30</v>
      </c>
      <c r="AC3" s="41" t="s">
        <v>31</v>
      </c>
      <c r="AD3" s="37" t="s">
        <v>322</v>
      </c>
      <c r="AE3" s="36" t="s">
        <v>26</v>
      </c>
      <c r="AF3" s="37" t="s">
        <v>323</v>
      </c>
      <c r="AG3" s="36" t="s">
        <v>26</v>
      </c>
      <c r="AH3" s="37" t="s">
        <v>32</v>
      </c>
      <c r="AI3" s="36" t="s">
        <v>26</v>
      </c>
      <c r="AJ3" s="43" t="s">
        <v>33</v>
      </c>
      <c r="AK3" s="36"/>
      <c r="AL3" s="1258" t="s">
        <v>34</v>
      </c>
      <c r="AM3" s="1259"/>
      <c r="AN3" s="1259"/>
      <c r="AO3" s="1260"/>
      <c r="AP3" s="1245"/>
      <c r="AQ3" s="44" t="s">
        <v>35</v>
      </c>
      <c r="AR3" s="45" t="s">
        <v>36</v>
      </c>
      <c r="AS3" s="46" t="s">
        <v>37</v>
      </c>
      <c r="AT3" s="47" t="s">
        <v>38</v>
      </c>
      <c r="AU3" s="45" t="s">
        <v>36</v>
      </c>
      <c r="AV3" s="46" t="s">
        <v>37</v>
      </c>
      <c r="AW3" s="47" t="s">
        <v>38</v>
      </c>
      <c r="AX3" s="48"/>
      <c r="AY3" s="45" t="s">
        <v>36</v>
      </c>
      <c r="AZ3" s="46" t="s">
        <v>37</v>
      </c>
      <c r="BA3" s="47" t="s">
        <v>38</v>
      </c>
      <c r="BB3" s="49"/>
      <c r="BC3" s="44" t="s">
        <v>11</v>
      </c>
      <c r="BD3" s="45" t="s">
        <v>36</v>
      </c>
      <c r="BE3" s="46" t="s">
        <v>37</v>
      </c>
      <c r="BF3" s="47" t="s">
        <v>38</v>
      </c>
      <c r="BG3" s="45" t="s">
        <v>36</v>
      </c>
      <c r="BH3" s="46" t="s">
        <v>37</v>
      </c>
      <c r="BI3" s="47" t="s">
        <v>38</v>
      </c>
      <c r="BJ3" s="50" t="s">
        <v>8</v>
      </c>
      <c r="BK3" s="51" t="s">
        <v>11</v>
      </c>
      <c r="BL3" s="16"/>
      <c r="BM3" s="16"/>
      <c r="BN3" s="16"/>
      <c r="BO3" s="16"/>
      <c r="BP3" s="16"/>
      <c r="BQ3" s="16"/>
      <c r="BR3" s="16"/>
      <c r="BS3" s="16"/>
      <c r="BT3" s="16"/>
      <c r="BU3" s="16"/>
    </row>
    <row r="4" spans="1:73" x14ac:dyDescent="0.8">
      <c r="A4" s="52"/>
      <c r="B4" s="53"/>
      <c r="C4" s="54"/>
      <c r="D4" s="55"/>
      <c r="E4" s="56"/>
      <c r="F4" s="1219" t="str">
        <f>H5</f>
        <v>Army</v>
      </c>
      <c r="G4" s="1253"/>
      <c r="H4" s="1253"/>
      <c r="I4" s="1254"/>
      <c r="J4" s="57"/>
      <c r="K4" s="56"/>
      <c r="L4" s="58"/>
      <c r="M4" s="59"/>
      <c r="N4" s="57"/>
      <c r="O4" s="9"/>
      <c r="P4" s="9"/>
      <c r="Q4" s="406"/>
      <c r="R4" s="57"/>
      <c r="S4" s="9"/>
      <c r="T4" s="57"/>
      <c r="U4" s="56"/>
      <c r="V4" s="57"/>
      <c r="W4" s="60"/>
      <c r="X4" s="57"/>
      <c r="Y4" s="56"/>
      <c r="Z4" s="57"/>
      <c r="AA4" s="56"/>
      <c r="AB4" s="57"/>
      <c r="AC4" s="56"/>
      <c r="AD4" s="8"/>
      <c r="AE4" s="60"/>
      <c r="AF4" s="8"/>
      <c r="AG4" s="60"/>
      <c r="AH4" s="8"/>
      <c r="AI4" s="60"/>
      <c r="AJ4" s="8"/>
      <c r="AK4" s="60"/>
      <c r="AL4" s="61"/>
      <c r="AM4" s="62"/>
      <c r="AN4" s="62"/>
      <c r="AO4" s="63"/>
      <c r="AP4" s="64"/>
      <c r="AQ4" s="65"/>
      <c r="AR4" s="66"/>
      <c r="AS4" s="67"/>
      <c r="AT4" s="67"/>
      <c r="AU4" s="66"/>
      <c r="AV4" s="67"/>
      <c r="AW4" s="49"/>
      <c r="AX4" s="48"/>
      <c r="AY4" s="66"/>
      <c r="AZ4" s="67"/>
      <c r="BA4" s="49"/>
      <c r="BB4" s="49"/>
      <c r="BC4" s="65"/>
      <c r="BD4" s="66"/>
      <c r="BE4" s="67"/>
      <c r="BF4" s="67"/>
      <c r="BG4" s="66"/>
      <c r="BH4" s="67"/>
      <c r="BI4" s="49"/>
      <c r="BJ4" s="68"/>
      <c r="BK4" s="69"/>
    </row>
    <row r="5" spans="1:73" x14ac:dyDescent="0.8">
      <c r="A5" s="70">
        <f>IF(+All!$F141="Army",+All!A141,IF(+All!$H141="Army",+All!A141,0))</f>
        <v>2</v>
      </c>
      <c r="B5" s="480" t="str">
        <f>IF(+All!$F141="Army",+All!B141,IF(+All!$H141="Army",+All!B141,0))</f>
        <v>Sat</v>
      </c>
      <c r="C5" s="72">
        <f>IF(+All!$F141="Army",+All!C141,IF(+All!$H141="Army",+All!C141,0))</f>
        <v>44450</v>
      </c>
      <c r="D5" s="73">
        <f>IF(+All!$F141="Army",+All!D141,IF(+All!$H141="Army",+All!D141,0))</f>
        <v>0.47916666666666669</v>
      </c>
      <c r="E5" s="707" t="str">
        <f>IF(+All!$F141="Army",+All!E141,IF(+All!$H141="Army",+All!E141,0))</f>
        <v>CBSSN</v>
      </c>
      <c r="F5" s="75" t="str">
        <f>IF(+All!$F141="Army",+All!F141,IF(+All!$H141="Army",+All!F141,0))</f>
        <v>Western Kentucky</v>
      </c>
      <c r="G5" s="76" t="str">
        <f>IF(+All!$F141="Army",+All!G141,IF(+All!$H141="Army",+All!G141,0))</f>
        <v>CUSA</v>
      </c>
      <c r="H5" s="75" t="str">
        <f>IF(+All!$F141="Army",+All!H141,IF(+All!$H141="Army",+All!H141,0))</f>
        <v>Army</v>
      </c>
      <c r="I5" s="76" t="str">
        <f>IF(+All!$F141="Army",+All!I141,IF(+All!$H141="Army",+All!I141,0))</f>
        <v>Ind</v>
      </c>
      <c r="J5" s="706" t="str">
        <f>IF(+All!$F141="Army",+All!J141,IF(+All!$H141="Army",+All!J141,0))</f>
        <v>Army</v>
      </c>
      <c r="K5" s="707" t="str">
        <f>IF(+All!$F141="Army",+All!K141,IF(+All!$H141="Army",+All!K141,0))</f>
        <v>Western Kentucky</v>
      </c>
      <c r="L5" s="78">
        <f>IF(+All!$F141="Army",+All!L141,IF(+All!$H141="Army",+All!L141,0))</f>
        <v>6</v>
      </c>
      <c r="M5" s="79">
        <f>IF(+All!$F141="Army",+All!M141,IF(+All!$H141="Army",+All!M141,0))</f>
        <v>51.5</v>
      </c>
      <c r="N5" s="706" t="str">
        <f>IF(+All!$F141="Army",+All!N141,IF(+All!$H141="Army",+All!N141,0))</f>
        <v>Army</v>
      </c>
      <c r="O5" s="708">
        <f>IF(+All!$F141="Army",+All!O141,IF(+All!$H141="Army",+All!O141,0))</f>
        <v>38</v>
      </c>
      <c r="P5" s="708" t="str">
        <f>IF(+All!$F141="Army",+All!P141,IF(+All!$H141="Army",+All!P141,0))</f>
        <v>Western Kentucky</v>
      </c>
      <c r="Q5" s="707">
        <f>IF(+All!$F141="Army",+All!Q141,IF(+All!$H141="Army",+All!Q141,0))</f>
        <v>35</v>
      </c>
      <c r="R5" s="706" t="str">
        <f>IF(+All!$F141="Army",+All!R141,IF(+All!$H141="Army",+All!R141,0))</f>
        <v>Western Kentucky</v>
      </c>
      <c r="S5" s="708" t="str">
        <f>IF(+All!$F141="Army",+All!S141,IF(+All!$H141="Army",+All!S141,0))</f>
        <v>Army</v>
      </c>
      <c r="T5" s="706" t="str">
        <f>IF(+All!$F141="Army",+All!T141,IF(+All!$H141="Army",+All!T141,0))</f>
        <v>Army</v>
      </c>
      <c r="U5" s="707" t="str">
        <f>IF(+All!$F141="Army",+All!U141,IF(+All!$H141="Army",+All!U141,0))</f>
        <v>L</v>
      </c>
      <c r="V5" s="706"/>
      <c r="W5" s="707"/>
      <c r="X5" s="706"/>
      <c r="Y5" s="707"/>
      <c r="Z5" s="706"/>
      <c r="AA5" s="707"/>
      <c r="AB5" s="706"/>
      <c r="AC5" s="707"/>
      <c r="AD5" s="706"/>
      <c r="AE5" s="707"/>
      <c r="AF5" s="706"/>
      <c r="AG5" s="707"/>
      <c r="AH5" s="706"/>
      <c r="AI5" s="707"/>
      <c r="AJ5" s="706"/>
      <c r="AK5" s="707"/>
      <c r="AQ5" s="480"/>
      <c r="AR5" s="482"/>
      <c r="AS5" s="483"/>
      <c r="AT5" s="483"/>
      <c r="AU5" s="482"/>
      <c r="AV5" s="483"/>
      <c r="AW5" s="484"/>
      <c r="AX5" s="483"/>
      <c r="AY5" s="88"/>
      <c r="AZ5" s="89"/>
      <c r="BA5" s="90"/>
      <c r="BB5" s="90"/>
      <c r="BC5" s="91"/>
      <c r="BD5" s="482"/>
      <c r="BE5" s="483"/>
      <c r="BF5" s="483"/>
      <c r="BG5" s="482"/>
      <c r="BH5" s="483"/>
      <c r="BI5" s="484"/>
    </row>
    <row r="6" spans="1:73" x14ac:dyDescent="0.8">
      <c r="A6" s="70">
        <f>IF(+All!$F211="Army",+All!A211,IF(+All!$H211="Army",+All!A211,0))</f>
        <v>3</v>
      </c>
      <c r="B6" s="480" t="str">
        <f>IF(+All!$F211="Army",+All!B211,IF(+All!$H211="Army",+All!B211,0))</f>
        <v>Sat</v>
      </c>
      <c r="C6" s="72">
        <f>IF(+All!$F211="Army",+All!C211,IF(+All!$H211="Army",+All!C211,0))</f>
        <v>44457</v>
      </c>
      <c r="D6" s="73">
        <f>IF(+All!$F211="Army",+All!D211,IF(+All!$H211="Army",+All!D211,0))</f>
        <v>0.5</v>
      </c>
      <c r="E6" s="707" t="str">
        <f>IF(+All!$F211="Army",+All!E211,IF(+All!$H211="Army",+All!E211,0))</f>
        <v>CBSSN</v>
      </c>
      <c r="F6" s="75" t="str">
        <f>IF(+All!$F211="Army",+All!F211,IF(+All!$H211="Army",+All!F211,0))</f>
        <v>Connecticut</v>
      </c>
      <c r="G6" s="76" t="str">
        <f>IF(+All!$F211="Army",+All!G211,IF(+All!$H211="Army",+All!G211,0))</f>
        <v>Ind</v>
      </c>
      <c r="H6" s="75" t="str">
        <f>IF(+All!$F211="Army",+All!H211,IF(+All!$H211="Army",+All!H211,0))</f>
        <v>Army</v>
      </c>
      <c r="I6" s="76" t="str">
        <f>IF(+All!$F211="Army",+All!I211,IF(+All!$H211="Army",+All!I211,0))</f>
        <v>Ind</v>
      </c>
      <c r="J6" s="706" t="str">
        <f>IF(+All!$F211="Army",+All!J211,IF(+All!$H211="Army",+All!J211,0))</f>
        <v>Army</v>
      </c>
      <c r="K6" s="707" t="str">
        <f>IF(+All!$F211="Army",+All!K211,IF(+All!$H211="Army",+All!K211,0))</f>
        <v>Connecticut</v>
      </c>
      <c r="L6" s="78">
        <f>IF(+All!$F211="Army",+All!L211,IF(+All!$H211="Army",+All!L211,0))</f>
        <v>34</v>
      </c>
      <c r="M6" s="79">
        <f>IF(+All!$F211="Army",+All!M211,IF(+All!$H211="Army",+All!M211,0))</f>
        <v>48</v>
      </c>
      <c r="N6" s="706" t="str">
        <f>IF(+All!$F211="Army",+All!N211,IF(+All!$H211="Army",+All!N211,0))</f>
        <v>Army</v>
      </c>
      <c r="O6" s="708">
        <f>IF(+All!$F211="Army",+All!O211,IF(+All!$H211="Army",+All!O211,0))</f>
        <v>52</v>
      </c>
      <c r="P6" s="708" t="str">
        <f>IF(+All!$F211="Army",+All!P211,IF(+All!$H211="Army",+All!P211,0))</f>
        <v>Connecticut</v>
      </c>
      <c r="Q6" s="707">
        <f>IF(+All!$F211="Army",+All!Q211,IF(+All!$H211="Army",+All!Q211,0))</f>
        <v>21</v>
      </c>
      <c r="R6" s="706" t="str">
        <f>IF(+All!$F211="Army",+All!R211,IF(+All!$H211="Army",+All!R211,0))</f>
        <v>Connecticut</v>
      </c>
      <c r="S6" s="708" t="str">
        <f>IF(+All!$F211="Army",+All!S211,IF(+All!$H211="Army",+All!S211,0))</f>
        <v>Army</v>
      </c>
      <c r="T6" s="706" t="str">
        <f>IF(+All!$F211="Army",+All!T211,IF(+All!$H211="Army",+All!T211,0))</f>
        <v>Army</v>
      </c>
      <c r="U6" s="707" t="str">
        <f>IF(+All!$F211="Army",+All!U211,IF(+All!$H211="Army",+All!U211,0))</f>
        <v>L</v>
      </c>
      <c r="V6" s="706"/>
      <c r="W6" s="707"/>
      <c r="X6" s="706"/>
      <c r="Y6" s="707"/>
      <c r="Z6" s="706"/>
      <c r="AA6" s="707"/>
      <c r="AB6" s="706"/>
      <c r="AC6" s="707"/>
      <c r="AD6" s="706"/>
      <c r="AE6" s="707"/>
      <c r="AF6" s="706"/>
      <c r="AG6" s="707"/>
      <c r="AH6" s="706"/>
      <c r="AI6" s="707"/>
      <c r="AJ6" s="706"/>
      <c r="AK6" s="707"/>
      <c r="AQ6" s="480"/>
      <c r="AR6" s="482"/>
      <c r="AS6" s="483"/>
      <c r="AT6" s="483"/>
      <c r="AU6" s="482"/>
      <c r="AV6" s="483"/>
      <c r="AW6" s="484"/>
      <c r="AX6" s="483"/>
      <c r="AY6" s="88"/>
      <c r="AZ6" s="89"/>
      <c r="BA6" s="90"/>
      <c r="BB6" s="90"/>
      <c r="BC6" s="91"/>
      <c r="BD6" s="482"/>
      <c r="BE6" s="483"/>
      <c r="BF6" s="483"/>
      <c r="BG6" s="482"/>
      <c r="BH6" s="483"/>
      <c r="BI6" s="484"/>
    </row>
    <row r="7" spans="1:73" x14ac:dyDescent="0.8">
      <c r="A7" s="70" t="s">
        <v>657</v>
      </c>
      <c r="B7" s="480" t="str">
        <f>IF(+All!$F294="Army",+All!B294,IF(+All!$H294="Army",+All!B294,0))</f>
        <v>Sat</v>
      </c>
      <c r="C7" s="72">
        <f>IF(+All!$F294="Army",+All!C294,IF(+All!$H294="Army",+All!C294,0))</f>
        <v>44464</v>
      </c>
      <c r="D7" s="73">
        <f>IF(+All!$F294="Army",+All!D294,IF(+All!$H294="Army",+All!D294,0))</f>
        <v>0.5</v>
      </c>
      <c r="E7" s="707" t="str">
        <f>IF(+All!$F294="Army",+All!E294,IF(+All!$H294="Army",+All!E294,0))</f>
        <v>CBSSN</v>
      </c>
      <c r="F7" s="75" t="str">
        <f>IF(+All!$F294="Army",+All!F294,IF(+All!$H294="Army",+All!F294,0))</f>
        <v>Miami (OH)</v>
      </c>
      <c r="G7" s="76" t="str">
        <f>IF(+All!$F294="Army",+All!G294,IF(+All!$H294="Army",+All!G294,0))</f>
        <v>MAC</v>
      </c>
      <c r="H7" s="75" t="str">
        <f>IF(+All!$F294="Army",+All!H294,IF(+All!$H294="Army",+All!H294,0))</f>
        <v>Army</v>
      </c>
      <c r="I7" s="76" t="str">
        <f>IF(+All!$F294="Army",+All!I294,IF(+All!$H294="Army",+All!I294,0))</f>
        <v>Ind</v>
      </c>
      <c r="J7" s="706" t="str">
        <f>IF(+All!$F294="Army",+All!J294,IF(+All!$H294="Army",+All!J294,0))</f>
        <v>Army</v>
      </c>
      <c r="K7" s="707" t="str">
        <f>IF(+All!$F294="Army",+All!K294,IF(+All!$H294="Army",+All!K294,0))</f>
        <v>Miami (OH)</v>
      </c>
      <c r="L7" s="78">
        <f>IF(+All!$F294="Army",+All!L294,IF(+All!$H294="Army",+All!L294,0))</f>
        <v>8.5</v>
      </c>
      <c r="M7" s="79">
        <f>IF(+All!$F294="Army",+All!M294,IF(+All!$H294="Army",+All!M294,0))</f>
        <v>48.5</v>
      </c>
      <c r="N7" s="706" t="str">
        <f>IF(+All!$F294="Army",+All!N294,IF(+All!$H294="Army",+All!N294,0))</f>
        <v>Army</v>
      </c>
      <c r="O7" s="708">
        <f>IF(+All!$F294="Army",+All!O294,IF(+All!$H294="Army",+All!O294,0))</f>
        <v>23</v>
      </c>
      <c r="P7" s="708" t="str">
        <f>IF(+All!$F294="Army",+All!P294,IF(+All!$H294="Army",+All!P294,0))</f>
        <v>Miami (OH)</v>
      </c>
      <c r="Q7" s="707">
        <f>IF(+All!$F294="Army",+All!Q294,IF(+All!$H294="Army",+All!Q294,0))</f>
        <v>10</v>
      </c>
      <c r="R7" s="706" t="str">
        <f>IF(+All!$F294="Army",+All!R294,IF(+All!$H294="Army",+All!R294,0))</f>
        <v>Army</v>
      </c>
      <c r="S7" s="708" t="str">
        <f>IF(+All!$F294="Army",+All!S294,IF(+All!$H294="Army",+All!S294,0))</f>
        <v>Miami (OH)</v>
      </c>
      <c r="T7" s="706" t="str">
        <f>IF(+All!$F294="Army",+All!T294,IF(+All!$H294="Army",+All!T294,0))</f>
        <v>Army</v>
      </c>
      <c r="U7" s="707" t="str">
        <f>IF(+All!$F294="Army",+All!U294,IF(+All!$H294="Army",+All!U294,0))</f>
        <v>W</v>
      </c>
      <c r="V7" s="706"/>
      <c r="W7" s="707"/>
      <c r="X7" s="706"/>
      <c r="Y7" s="707"/>
      <c r="Z7" s="706"/>
      <c r="AA7" s="707"/>
      <c r="AB7" s="706"/>
      <c r="AC7" s="707"/>
      <c r="AD7" s="706"/>
      <c r="AE7" s="707"/>
      <c r="AF7" s="706"/>
      <c r="AG7" s="707"/>
      <c r="AH7" s="706"/>
      <c r="AI7" s="707"/>
      <c r="AJ7" s="706"/>
      <c r="AK7" s="707"/>
      <c r="AQ7" s="480"/>
      <c r="AR7" s="482"/>
      <c r="AS7" s="483"/>
      <c r="AT7" s="483"/>
      <c r="AU7" s="482"/>
      <c r="AV7" s="483"/>
      <c r="AW7" s="484"/>
      <c r="AX7" s="483"/>
      <c r="AY7" s="88"/>
      <c r="AZ7" s="89"/>
      <c r="BA7" s="90"/>
      <c r="BB7" s="90"/>
      <c r="BC7" s="91"/>
      <c r="BD7" s="482"/>
      <c r="BE7" s="483"/>
      <c r="BF7" s="483"/>
      <c r="BG7" s="482"/>
      <c r="BH7" s="483"/>
      <c r="BI7" s="484"/>
    </row>
    <row r="8" spans="1:73" x14ac:dyDescent="0.8">
      <c r="A8" s="70">
        <f>IF(+All!$F363="Army",+All!A363,IF(+All!$H363="Army",+All!A363,0))</f>
        <v>5</v>
      </c>
      <c r="B8" s="480" t="str">
        <f>IF(+All!$F363="Army",+All!B363,IF(+All!$H363="Army",+All!B363,0))</f>
        <v>Sat</v>
      </c>
      <c r="C8" s="72">
        <f>IF(+All!$F363="Army",+All!C363,IF(+All!$H363="Army",+All!C363,0))</f>
        <v>44471</v>
      </c>
      <c r="D8" s="73">
        <f>IF(+All!$F363="Army",+All!D363,IF(+All!$H363="Army",+All!D363,0))</f>
        <v>0.70833333333333337</v>
      </c>
      <c r="E8" s="707">
        <f>IF(+All!$F363="Army",+All!E363,IF(+All!$H363="Army",+All!E363,0))</f>
        <v>0</v>
      </c>
      <c r="F8" s="75" t="str">
        <f>IF(+All!$F363="Army",+All!F363,IF(+All!$H363="Army",+All!F363,0))</f>
        <v>Army</v>
      </c>
      <c r="G8" s="76" t="str">
        <f>IF(+All!$F363="Army",+All!G363,IF(+All!$H363="Army",+All!G363,0))</f>
        <v>Ind</v>
      </c>
      <c r="H8" s="75" t="str">
        <f>IF(+All!$F363="Army",+All!H363,IF(+All!$H363="Army",+All!H363,0))</f>
        <v>Ball State</v>
      </c>
      <c r="I8" s="76" t="str">
        <f>IF(+All!$F363="Army",+All!I363,IF(+All!$H363="Army",+All!I363,0))</f>
        <v>MAC</v>
      </c>
      <c r="J8" s="706" t="str">
        <f>IF(+All!$F363="Army",+All!J363,IF(+All!$H363="Army",+All!J363,0))</f>
        <v>Army</v>
      </c>
      <c r="K8" s="707" t="str">
        <f>IF(+All!$F363="Army",+All!K363,IF(+All!$H363="Army",+All!K363,0))</f>
        <v>Ball State</v>
      </c>
      <c r="L8" s="78">
        <f>IF(+All!$F363="Army",+All!L363,IF(+All!$H363="Army",+All!L363,0))</f>
        <v>7.5</v>
      </c>
      <c r="M8" s="79">
        <f>IF(+All!$F363="Army",+All!M363,IF(+All!$H363="Army",+All!M363,0))</f>
        <v>46.5</v>
      </c>
      <c r="N8" s="706" t="str">
        <f>IF(+All!$F363="Army",+All!N363,IF(+All!$H363="Army",+All!N363,0))</f>
        <v>Ball State</v>
      </c>
      <c r="O8" s="708">
        <f>IF(+All!$F363="Army",+All!O363,IF(+All!$H363="Army",+All!O363,0))</f>
        <v>28</v>
      </c>
      <c r="P8" s="708" t="str">
        <f>IF(+All!$F363="Army",+All!P363,IF(+All!$H363="Army",+All!P363,0))</f>
        <v>Army</v>
      </c>
      <c r="Q8" s="707">
        <f>IF(+All!$F363="Army",+All!Q363,IF(+All!$H363="Army",+All!Q363,0))</f>
        <v>16</v>
      </c>
      <c r="R8" s="706" t="str">
        <f>IF(+All!$F363="Army",+All!R363,IF(+All!$H363="Army",+All!R363,0))</f>
        <v>Ball State</v>
      </c>
      <c r="S8" s="708" t="str">
        <f>IF(+All!$F363="Army",+All!S363,IF(+All!$H363="Army",+All!S363,0))</f>
        <v>Army</v>
      </c>
      <c r="T8" s="706" t="str">
        <f>IF(+All!$F363="Army",+All!T363,IF(+All!$H363="Army",+All!T363,0))</f>
        <v>Army</v>
      </c>
      <c r="U8" s="707" t="str">
        <f>IF(+All!$F363="Army",+All!U363,IF(+All!$H363="Army",+All!U363,0))</f>
        <v>L</v>
      </c>
      <c r="V8" s="706"/>
      <c r="W8" s="707"/>
      <c r="X8" s="706"/>
      <c r="Y8" s="707"/>
      <c r="Z8" s="706"/>
      <c r="AA8" s="707"/>
      <c r="AB8" s="706"/>
      <c r="AC8" s="707"/>
      <c r="AD8" s="706"/>
      <c r="AE8" s="707"/>
      <c r="AF8" s="706"/>
      <c r="AG8" s="707"/>
      <c r="AH8" s="706"/>
      <c r="AI8" s="707"/>
      <c r="AJ8" s="706"/>
      <c r="AK8" s="707"/>
      <c r="AQ8" s="480"/>
      <c r="AR8" s="482"/>
      <c r="AS8" s="483"/>
      <c r="AT8" s="483"/>
      <c r="AU8" s="482"/>
      <c r="AV8" s="483"/>
      <c r="AW8" s="484"/>
      <c r="AX8" s="483"/>
      <c r="AY8" s="88"/>
      <c r="AZ8" s="89"/>
      <c r="BA8" s="90"/>
      <c r="BB8" s="90"/>
      <c r="BC8" s="91"/>
      <c r="BD8" s="482"/>
      <c r="BE8" s="483"/>
      <c r="BF8" s="483"/>
      <c r="BG8" s="482"/>
      <c r="BH8" s="483"/>
      <c r="BI8" s="484"/>
    </row>
    <row r="9" spans="1:73" x14ac:dyDescent="0.8">
      <c r="A9" s="70">
        <f>IF(+All!$F449="Army",+All!A449,IF(+All!$H449="Army",+All!A449,0))</f>
        <v>6</v>
      </c>
      <c r="B9" s="480" t="str">
        <f>IF(+All!$F449="Army",+All!B449,IF(+All!$H449="Army",+All!B449,0))</f>
        <v>Sat</v>
      </c>
      <c r="C9" s="72">
        <f>IF(+All!$F449="Army",+All!C449,IF(+All!$H449="Army",+All!C449,0))</f>
        <v>44478</v>
      </c>
      <c r="D9" s="73">
        <f>IF(+All!$F449="Army",+All!D449,IF(+All!$H449="Army",+All!D449,0))</f>
        <v>0</v>
      </c>
      <c r="E9" s="707">
        <f>IF(+All!$F449="Army",+All!E449,IF(+All!$H449="Army",+All!E449,0))</f>
        <v>0</v>
      </c>
      <c r="F9" s="75" t="str">
        <f>IF(+All!$F449="Army",+All!F449,IF(+All!$H449="Army",+All!F449,0))</f>
        <v>Army</v>
      </c>
      <c r="G9" s="76" t="str">
        <f>IF(+All!$F449="Army",+All!G449,IF(+All!$H449="Army",+All!G449,0))</f>
        <v>Ind</v>
      </c>
      <c r="H9" s="75" t="str">
        <f>IF(+All!$F449="Army",+All!H449,IF(+All!$H449="Army",+All!H449,0))</f>
        <v>Open</v>
      </c>
      <c r="I9" s="76" t="str">
        <f>IF(+All!$F449="Army",+All!I449,IF(+All!$H449="Army",+All!I449,0))</f>
        <v>ZZZ</v>
      </c>
      <c r="J9" s="706">
        <f>IF(+All!$F449="Army",+All!J449,IF(+All!$H449="Army",+All!J449,0))</f>
        <v>0</v>
      </c>
      <c r="K9" s="707" t="str">
        <f>IF(+All!$F449="Army",+All!K449,IF(+All!$H449="Army",+All!K449,0))</f>
        <v>Army</v>
      </c>
      <c r="L9" s="78">
        <f>IF(+All!$F449="Army",+All!L449,IF(+All!$H449="Army",+All!L449,0))</f>
        <v>0</v>
      </c>
      <c r="M9" s="79">
        <f>IF(+All!$F449="Army",+All!M449,IF(+All!$H449="Army",+All!M449,0))</f>
        <v>0</v>
      </c>
      <c r="N9" s="706">
        <f>IF(+All!$F449="Army",+All!N449,IF(+All!$H449="Army",+All!N449,0))</f>
        <v>0</v>
      </c>
      <c r="O9" s="708">
        <f>IF(+All!$F449="Army",+All!O449,IF(+All!$H449="Army",+All!O449,0))</f>
        <v>0</v>
      </c>
      <c r="P9" s="708">
        <f>IF(+All!$F449="Army",+All!P449,IF(+All!$H449="Army",+All!P449,0))</f>
        <v>0</v>
      </c>
      <c r="Q9" s="707">
        <f>IF(+All!$F449="Army",+All!Q449,IF(+All!$H449="Army",+All!Q449,0))</f>
        <v>0</v>
      </c>
      <c r="R9" s="706">
        <f>IF(+All!$F449="Army",+All!R449,IF(+All!$H449="Army",+All!R449,0))</f>
        <v>0</v>
      </c>
      <c r="S9" s="708">
        <f>IF(+All!$F449="Army",+All!S449,IF(+All!$H449="Army",+All!S449,0))</f>
        <v>0</v>
      </c>
      <c r="T9" s="706">
        <f>IF(+All!$F449="Army",+All!T449,IF(+All!$H449="Army",+All!T449,0))</f>
        <v>0</v>
      </c>
      <c r="U9" s="707">
        <f>IF(+All!$F449="Army",+All!U449,IF(+All!$H449="Army",+All!U449,0))</f>
        <v>0</v>
      </c>
      <c r="V9" s="706"/>
      <c r="W9" s="707"/>
      <c r="X9" s="706"/>
      <c r="Y9" s="707"/>
      <c r="Z9" s="706"/>
      <c r="AA9" s="707"/>
      <c r="AB9" s="706"/>
      <c r="AC9" s="707"/>
      <c r="AD9" s="706"/>
      <c r="AE9" s="707"/>
      <c r="AF9" s="706"/>
      <c r="AG9" s="707"/>
      <c r="AH9" s="706"/>
      <c r="AI9" s="707"/>
      <c r="AJ9" s="706"/>
      <c r="AK9" s="707"/>
      <c r="AQ9" s="480"/>
      <c r="AR9" s="482"/>
      <c r="AS9" s="483"/>
      <c r="AT9" s="483"/>
      <c r="AU9" s="482"/>
      <c r="AV9" s="483"/>
      <c r="AW9" s="484"/>
      <c r="AX9" s="483"/>
      <c r="AY9" s="88"/>
      <c r="AZ9" s="89"/>
      <c r="BA9" s="90"/>
      <c r="BB9" s="90"/>
      <c r="BC9" s="91"/>
      <c r="BD9" s="482"/>
      <c r="BE9" s="483"/>
      <c r="BF9" s="483"/>
      <c r="BG9" s="482"/>
      <c r="BH9" s="483"/>
      <c r="BI9" s="484"/>
    </row>
    <row r="10" spans="1:73" x14ac:dyDescent="0.8">
      <c r="A10" s="70">
        <f>IF(+All!$F493="Army",+All!A493,IF(+All!$H493="Army",+All!A493,0))</f>
        <v>7</v>
      </c>
      <c r="B10" s="480" t="str">
        <f>IF(+All!$F493="Army",+All!B493,IF(+All!$H493="Army",+All!B493,0))</f>
        <v>Sat</v>
      </c>
      <c r="C10" s="72">
        <f>IF(+All!$F493="Army",+All!C493,IF(+All!$H493="Army",+All!C493,0))</f>
        <v>44485</v>
      </c>
      <c r="D10" s="73">
        <f>IF(+All!$F493="Army",+All!D493,IF(+All!$H493="Army",+All!D493,0))</f>
        <v>0.83333333333333337</v>
      </c>
      <c r="E10" s="707" t="str">
        <f>IF(+All!$F493="Army",+All!E493,IF(+All!$H493="Army",+All!E493,0))</f>
        <v>BTN</v>
      </c>
      <c r="F10" s="75" t="str">
        <f>IF(+All!$F493="Army",+All!F493,IF(+All!$H493="Army",+All!F493,0))</f>
        <v>Army</v>
      </c>
      <c r="G10" s="76" t="str">
        <f>IF(+All!$F493="Army",+All!G493,IF(+All!$H493="Army",+All!G493,0))</f>
        <v>Ind</v>
      </c>
      <c r="H10" s="75" t="str">
        <f>IF(+All!$F493="Army",+All!H493,IF(+All!$H493="Army",+All!H493,0))</f>
        <v>Wisconsin</v>
      </c>
      <c r="I10" s="76" t="str">
        <f>IF(+All!$F493="Army",+All!I493,IF(+All!$H493="Army",+All!I493,0))</f>
        <v>B10</v>
      </c>
      <c r="J10" s="706" t="str">
        <f>IF(+All!$F493="Army",+All!J493,IF(+All!$H493="Army",+All!J493,0))</f>
        <v>Wisconsin</v>
      </c>
      <c r="K10" s="707" t="str">
        <f>IF(+All!$F493="Army",+All!K493,IF(+All!$H493="Army",+All!K493,0))</f>
        <v>Army</v>
      </c>
      <c r="L10" s="78">
        <f>IF(+All!$F493="Army",+All!L493,IF(+All!$H493="Army",+All!L493,0))</f>
        <v>13.5</v>
      </c>
      <c r="M10" s="79">
        <f>IF(+All!$F493="Army",+All!M493,IF(+All!$H493="Army",+All!M493,0))</f>
        <v>39</v>
      </c>
      <c r="N10" s="706" t="str">
        <f>IF(+All!$F493="Army",+All!N493,IF(+All!$H493="Army",+All!N493,0))</f>
        <v>Wisconsin</v>
      </c>
      <c r="O10" s="708">
        <f>IF(+All!$F493="Army",+All!O493,IF(+All!$H493="Army",+All!O493,0))</f>
        <v>20</v>
      </c>
      <c r="P10" s="708" t="str">
        <f>IF(+All!$F493="Army",+All!P493,IF(+All!$H493="Army",+All!P493,0))</f>
        <v>Army</v>
      </c>
      <c r="Q10" s="707">
        <f>IF(+All!$F493="Army",+All!Q493,IF(+All!$H493="Army",+All!Q493,0))</f>
        <v>14</v>
      </c>
      <c r="R10" s="706" t="str">
        <f>IF(+All!$F493="Army",+All!R493,IF(+All!$H493="Army",+All!R493,0))</f>
        <v>Army</v>
      </c>
      <c r="S10" s="708" t="str">
        <f>IF(+All!$F493="Army",+All!S493,IF(+All!$H493="Army",+All!S493,0))</f>
        <v>Wisconsin</v>
      </c>
      <c r="T10" s="706" t="str">
        <f>IF(+All!$F493="Army",+All!T493,IF(+All!$H493="Army",+All!T493,0))</f>
        <v>Wisconsin</v>
      </c>
      <c r="U10" s="707" t="str">
        <f>IF(+All!$F493="Army",+All!U493,IF(+All!$H493="Army",+All!U493,0))</f>
        <v>L</v>
      </c>
      <c r="V10" s="706"/>
      <c r="W10" s="707"/>
      <c r="X10" s="706"/>
      <c r="Y10" s="707"/>
      <c r="Z10" s="706"/>
      <c r="AA10" s="707"/>
      <c r="AB10" s="706"/>
      <c r="AC10" s="707"/>
      <c r="AD10" s="706"/>
      <c r="AE10" s="707"/>
      <c r="AF10" s="706"/>
      <c r="AG10" s="707"/>
      <c r="AH10" s="706"/>
      <c r="AI10" s="707"/>
      <c r="AJ10" s="706"/>
      <c r="AK10" s="707"/>
      <c r="AQ10" s="480"/>
      <c r="AR10" s="482"/>
      <c r="AS10" s="483"/>
      <c r="AT10" s="483"/>
      <c r="AU10" s="482"/>
      <c r="AV10" s="483"/>
      <c r="AW10" s="484"/>
      <c r="AX10" s="483"/>
      <c r="AY10" s="88"/>
      <c r="AZ10" s="89"/>
      <c r="BA10" s="90"/>
      <c r="BB10" s="90"/>
      <c r="BC10" s="91"/>
      <c r="BD10" s="482"/>
      <c r="BE10" s="483"/>
      <c r="BF10" s="483"/>
      <c r="BG10" s="482"/>
      <c r="BH10" s="483"/>
      <c r="BI10" s="484"/>
    </row>
    <row r="11" spans="1:73" x14ac:dyDescent="0.8">
      <c r="A11" s="70">
        <f>IF(+All!$F586="Army",+All!A586,IF(+All!$H586="Army",+All!A586,0))</f>
        <v>8</v>
      </c>
      <c r="B11" s="480" t="str">
        <f>IF(+All!$F586="Army",+All!B586,IF(+All!$H586="Army",+All!B586,0))</f>
        <v>Sat</v>
      </c>
      <c r="C11" s="72">
        <f>IF(+All!$F586="Army",+All!C586,IF(+All!$H586="Army",+All!C586,0))</f>
        <v>44492</v>
      </c>
      <c r="D11" s="73">
        <f>IF(+All!$F586="Army",+All!D586,IF(+All!$H586="Army",+All!D586,0))</f>
        <v>0.5</v>
      </c>
      <c r="E11" s="707" t="str">
        <f>IF(+All!$F586="Army",+All!E586,IF(+All!$H586="Army",+All!E586,0))</f>
        <v>CBSSN</v>
      </c>
      <c r="F11" s="75" t="str">
        <f>IF(+All!$F586="Army",+All!F586,IF(+All!$H586="Army",+All!F586,0))</f>
        <v>Wake Forest</v>
      </c>
      <c r="G11" s="76" t="str">
        <f>IF(+All!$F586="Army",+All!G586,IF(+All!$H586="Army",+All!G586,0))</f>
        <v>ACC</v>
      </c>
      <c r="H11" s="75" t="str">
        <f>IF(+All!$F586="Army",+All!H586,IF(+All!$H586="Army",+All!H586,0))</f>
        <v>Army</v>
      </c>
      <c r="I11" s="76" t="str">
        <f>IF(+All!$F586="Army",+All!I586,IF(+All!$H586="Army",+All!I586,0))</f>
        <v>Ind</v>
      </c>
      <c r="J11" s="706" t="str">
        <f>IF(+All!$F586="Army",+All!J586,IF(+All!$H586="Army",+All!J586,0))</f>
        <v>Wake Forest</v>
      </c>
      <c r="K11" s="707" t="str">
        <f>IF(+All!$F586="Army",+All!K586,IF(+All!$H586="Army",+All!K586,0))</f>
        <v>Army</v>
      </c>
      <c r="L11" s="78">
        <f>IF(+All!$F586="Army",+All!L586,IF(+All!$H586="Army",+All!L586,0))</f>
        <v>3</v>
      </c>
      <c r="M11" s="79">
        <f>IF(+All!$F586="Army",+All!M586,IF(+All!$H586="Army",+All!M586,0))</f>
        <v>52.5</v>
      </c>
      <c r="N11" s="706" t="str">
        <f>IF(+All!$F586="Army",+All!N586,IF(+All!$H586="Army",+All!N586,0))</f>
        <v>Wake Forest</v>
      </c>
      <c r="O11" s="708">
        <f>IF(+All!$F586="Army",+All!O586,IF(+All!$H586="Army",+All!O586,0))</f>
        <v>70</v>
      </c>
      <c r="P11" s="708" t="str">
        <f>IF(+All!$F586="Army",+All!P586,IF(+All!$H586="Army",+All!P586,0))</f>
        <v>Army</v>
      </c>
      <c r="Q11" s="707">
        <f>IF(+All!$F586="Army",+All!Q586,IF(+All!$H586="Army",+All!Q586,0))</f>
        <v>56</v>
      </c>
      <c r="R11" s="706" t="str">
        <f>IF(+All!$F586="Army",+All!R586,IF(+All!$H586="Army",+All!R586,0))</f>
        <v>Wake Forest</v>
      </c>
      <c r="S11" s="708" t="str">
        <f>IF(+All!$F586="Army",+All!S586,IF(+All!$H586="Army",+All!S586,0))</f>
        <v>Army</v>
      </c>
      <c r="T11" s="706" t="str">
        <f>IF(+All!$F586="Army",+All!T586,IF(+All!$H586="Army",+All!T586,0))</f>
        <v>Wake Forest</v>
      </c>
      <c r="U11" s="707" t="str">
        <f>IF(+All!$F586="Army",+All!U586,IF(+All!$H586="Army",+All!U586,0))</f>
        <v>W</v>
      </c>
      <c r="V11" s="706"/>
      <c r="W11" s="707"/>
      <c r="X11" s="706"/>
      <c r="Y11" s="707"/>
      <c r="Z11" s="706"/>
      <c r="AA11" s="707"/>
      <c r="AB11" s="706"/>
      <c r="AC11" s="707"/>
      <c r="AD11" s="706"/>
      <c r="AE11" s="707"/>
      <c r="AF11" s="706"/>
      <c r="AG11" s="707"/>
      <c r="AH11" s="706"/>
      <c r="AI11" s="707"/>
      <c r="AJ11" s="706"/>
      <c r="AK11" s="707"/>
      <c r="AQ11" s="480"/>
      <c r="AR11" s="482"/>
      <c r="AS11" s="483"/>
      <c r="AT11" s="483"/>
      <c r="AU11" s="482"/>
      <c r="AV11" s="483"/>
      <c r="AW11" s="484"/>
      <c r="AX11" s="483"/>
      <c r="AY11" s="88"/>
      <c r="AZ11" s="89"/>
      <c r="BA11" s="90"/>
      <c r="BB11" s="90"/>
      <c r="BC11" s="91"/>
      <c r="BD11" s="482"/>
      <c r="BE11" s="483"/>
      <c r="BF11" s="483"/>
      <c r="BG11" s="482"/>
      <c r="BH11" s="483"/>
      <c r="BI11" s="484"/>
    </row>
    <row r="12" spans="1:73" x14ac:dyDescent="0.8">
      <c r="A12" s="70">
        <f>IF(+All!$F689="Army",+All!A689,IF(+All!$H689="Army",+All!A689,0))</f>
        <v>9</v>
      </c>
      <c r="B12" s="480" t="str">
        <f>IF(+All!$F689="Army",+All!B689,IF(+All!$H689="Army",+All!B689,0))</f>
        <v>Sat</v>
      </c>
      <c r="C12" s="72">
        <f>IF(+All!$F689="Army",+All!C689,IF(+All!$H689="Army",+All!C689,0))</f>
        <v>44499</v>
      </c>
      <c r="D12" s="73">
        <f>IF(+All!$F689="Army",+All!D689,IF(+All!$H689="Army",+All!D689,0))</f>
        <v>0</v>
      </c>
      <c r="E12" s="707">
        <f>IF(+All!$F689="Army",+All!E689,IF(+All!$H689="Army",+All!E689,0))</f>
        <v>0</v>
      </c>
      <c r="F12" s="75" t="str">
        <f>IF(+All!$F689="Army",+All!F689,IF(+All!$H689="Army",+All!F689,0))</f>
        <v>Army</v>
      </c>
      <c r="G12" s="76" t="str">
        <f>IF(+All!$F689="Army",+All!G689,IF(+All!$H689="Army",+All!G689,0))</f>
        <v>Ind</v>
      </c>
      <c r="H12" s="75" t="str">
        <f>IF(+All!$F689="Army",+All!H689,IF(+All!$H689="Army",+All!H689,0))</f>
        <v>Open</v>
      </c>
      <c r="I12" s="76" t="str">
        <f>IF(+All!$F689="Army",+All!I689,IF(+All!$H689="Army",+All!I689,0))</f>
        <v>ZZZ</v>
      </c>
      <c r="J12" s="706">
        <f>IF(+All!$F689="Army",+All!J689,IF(+All!$H689="Army",+All!J689,0))</f>
        <v>0</v>
      </c>
      <c r="K12" s="707" t="str">
        <f>IF(+All!$F689="Army",+All!K689,IF(+All!$H689="Army",+All!K689,0))</f>
        <v>Army</v>
      </c>
      <c r="L12" s="78">
        <f>IF(+All!$F689="Army",+All!L689,IF(+All!$H689="Army",+All!L689,0))</f>
        <v>0</v>
      </c>
      <c r="M12" s="79">
        <f>IF(+All!$F689="Army",+All!M689,IF(+All!$H689="Army",+All!M689,0))</f>
        <v>0</v>
      </c>
      <c r="N12" s="706">
        <f>IF(+All!$F689="Army",+All!N689,IF(+All!$H689="Army",+All!N689,0))</f>
        <v>0</v>
      </c>
      <c r="O12" s="708">
        <f>IF(+All!$F689="Army",+All!O689,IF(+All!$H689="Army",+All!O689,0))</f>
        <v>0</v>
      </c>
      <c r="P12" s="708">
        <f>IF(+All!$F689="Army",+All!P689,IF(+All!$H689="Army",+All!P689,0))</f>
        <v>0</v>
      </c>
      <c r="Q12" s="707">
        <f>IF(+All!$F689="Army",+All!Q689,IF(+All!$H689="Army",+All!Q689,0))</f>
        <v>0</v>
      </c>
      <c r="R12" s="706">
        <f>IF(+All!$F689="Army",+All!R689,IF(+All!$H689="Army",+All!R689,0))</f>
        <v>0</v>
      </c>
      <c r="S12" s="708">
        <f>IF(+All!$F689="Army",+All!S689,IF(+All!$H689="Army",+All!S689,0))</f>
        <v>0</v>
      </c>
      <c r="T12" s="706">
        <f>IF(+All!$F689="Army",+All!T689,IF(+All!$H689="Army",+All!T689,0))</f>
        <v>0</v>
      </c>
      <c r="U12" s="707">
        <f>IF(+All!$F689="Army",+All!U689,IF(+All!$H689="Army",+All!U689,0))</f>
        <v>0</v>
      </c>
      <c r="V12" s="706"/>
      <c r="W12" s="707"/>
      <c r="X12" s="706"/>
      <c r="Y12" s="707"/>
      <c r="Z12" s="706"/>
      <c r="AA12" s="707"/>
      <c r="AB12" s="706"/>
      <c r="AC12" s="707"/>
      <c r="AD12" s="706"/>
      <c r="AE12" s="707"/>
      <c r="AF12" s="706"/>
      <c r="AG12" s="707"/>
      <c r="AH12" s="706"/>
      <c r="AI12" s="707"/>
      <c r="AJ12" s="706"/>
      <c r="AK12" s="707"/>
      <c r="AQ12" s="480"/>
      <c r="AR12" s="482"/>
      <c r="AS12" s="483"/>
      <c r="AT12" s="483"/>
      <c r="AU12" s="482"/>
      <c r="AV12" s="483"/>
      <c r="AW12" s="484"/>
      <c r="AX12" s="483"/>
      <c r="AY12" s="88"/>
      <c r="AZ12" s="89"/>
      <c r="BA12" s="90"/>
      <c r="BB12" s="90"/>
      <c r="BC12" s="91"/>
      <c r="BD12" s="482"/>
      <c r="BE12" s="483"/>
      <c r="BF12" s="483"/>
      <c r="BG12" s="482"/>
      <c r="BH12" s="483"/>
      <c r="BI12" s="484"/>
    </row>
    <row r="13" spans="1:73" x14ac:dyDescent="0.8">
      <c r="A13" s="70">
        <f>IF(+All!$F744="Army",+All!A744,IF(+All!$H744="Army",+All!A744,0))</f>
        <v>10</v>
      </c>
      <c r="B13" s="480" t="str">
        <f>IF(+All!$F744="Army",+All!B744,IF(+All!$H744="Army",+All!B744,0))</f>
        <v>Sat</v>
      </c>
      <c r="C13" s="72">
        <f>IF(+All!$F744="Army",+All!C744,IF(+All!$H744="Army",+All!C744,0))</f>
        <v>44506</v>
      </c>
      <c r="D13" s="73">
        <f>IF(+All!$F744="Army",+All!D744,IF(+All!$H744="Army",+All!D744,0))</f>
        <v>0.47916666666666669</v>
      </c>
      <c r="E13" s="707" t="str">
        <f>IF(+All!$F744="Army",+All!E744,IF(+All!$H744="Army",+All!E744,0))</f>
        <v>CBS</v>
      </c>
      <c r="F13" s="75" t="str">
        <f>IF(+All!$F744="Army",+All!F744,IF(+All!$H744="Army",+All!F744,0))</f>
        <v>Air Force</v>
      </c>
      <c r="G13" s="76" t="str">
        <f>IF(+All!$F744="Army",+All!G744,IF(+All!$H744="Army",+All!G744,0))</f>
        <v>MWC</v>
      </c>
      <c r="H13" s="75" t="str">
        <f>IF(+All!$F744="Army",+All!H744,IF(+All!$H744="Army",+All!H744,0))</f>
        <v>Army</v>
      </c>
      <c r="I13" s="76" t="str">
        <f>IF(+All!$F744="Army",+All!I744,IF(+All!$H744="Army",+All!I744,0))</f>
        <v>Ind</v>
      </c>
      <c r="J13" s="706" t="str">
        <f>IF(+All!$F744="Army",+All!J744,IF(+All!$H744="Army",+All!J744,0))</f>
        <v>Air Force</v>
      </c>
      <c r="K13" s="707" t="str">
        <f>IF(+All!$F744="Army",+All!K744,IF(+All!$H744="Army",+All!K744,0))</f>
        <v>Army</v>
      </c>
      <c r="L13" s="78">
        <f>IF(+All!$F744="Army",+All!L744,IF(+All!$H744="Army",+All!L744,0))</f>
        <v>2.5</v>
      </c>
      <c r="M13" s="79">
        <f>IF(+All!$F744="Army",+All!M744,IF(+All!$H744="Army",+All!M744,0))</f>
        <v>37</v>
      </c>
      <c r="N13" s="706" t="s">
        <v>657</v>
      </c>
      <c r="O13" s="708">
        <f>IF(+All!$F744="Army",+All!O744,IF(+All!$H744="Army",+All!O744,0))</f>
        <v>21</v>
      </c>
      <c r="P13" s="708" t="str">
        <f>IF(+All!$F744="Army",+All!P744,IF(+All!$H744="Army",+All!P744,0))</f>
        <v>Air Force</v>
      </c>
      <c r="Q13" s="707">
        <f>IF(+All!$F744="Army",+All!Q744,IF(+All!$H744="Army",+All!Q744,0))</f>
        <v>14</v>
      </c>
      <c r="R13" s="706" t="str">
        <f>IF(+All!$F744="Army",+All!R744,IF(+All!$H744="Army",+All!R744,0))</f>
        <v>Army</v>
      </c>
      <c r="S13" s="708" t="str">
        <f>IF(+All!$F744="Army",+All!S744,IF(+All!$H744="Army",+All!S744,0))</f>
        <v>Air Force</v>
      </c>
      <c r="T13" s="706" t="str">
        <f>IF(+All!$F744="Army",+All!T744,IF(+All!$H744="Army",+All!T744,0))</f>
        <v>Air Force</v>
      </c>
      <c r="U13" s="707" t="str">
        <f>IF(+All!$F744="Army",+All!U744,IF(+All!$H744="Army",+All!U744,0))</f>
        <v>L</v>
      </c>
      <c r="V13" s="706"/>
      <c r="W13" s="707"/>
      <c r="X13" s="706"/>
      <c r="Y13" s="707"/>
      <c r="Z13" s="706"/>
      <c r="AA13" s="707"/>
      <c r="AB13" s="706"/>
      <c r="AC13" s="707"/>
      <c r="AD13" s="706"/>
      <c r="AE13" s="707"/>
      <c r="AF13" s="706"/>
      <c r="AG13" s="707"/>
      <c r="AH13" s="706"/>
      <c r="AI13" s="707"/>
      <c r="AJ13" s="706"/>
      <c r="AK13" s="707"/>
      <c r="AQ13" s="480"/>
      <c r="AR13" s="482"/>
      <c r="AS13" s="483"/>
      <c r="AT13" s="483"/>
      <c r="AU13" s="482"/>
      <c r="AV13" s="483"/>
      <c r="AW13" s="484"/>
      <c r="AX13" s="483"/>
      <c r="AY13" s="88"/>
      <c r="AZ13" s="89"/>
      <c r="BA13" s="90"/>
      <c r="BB13" s="90"/>
      <c r="BC13" s="91"/>
      <c r="BD13" s="482"/>
      <c r="BE13" s="483"/>
      <c r="BF13" s="483"/>
      <c r="BG13" s="482"/>
      <c r="BH13" s="483"/>
      <c r="BI13" s="484"/>
    </row>
    <row r="14" spans="1:73" x14ac:dyDescent="0.8">
      <c r="A14" s="70">
        <f>IF(+All!$F818="Army",+All!A818,IF(+All!$H818="Army",+All!A818,0))</f>
        <v>11</v>
      </c>
      <c r="B14" s="480" t="str">
        <f>IF(+All!$F818="Army",+All!B818,IF(+All!$H818="Army",+All!B818,0))</f>
        <v>Sat</v>
      </c>
      <c r="C14" s="72">
        <f>IF(+All!$F818="Army",+All!C818,IF(+All!$H818="Army",+All!C818,0))</f>
        <v>44513</v>
      </c>
      <c r="D14" s="73">
        <f>IF(+All!$F818="Army",+All!D818,IF(+All!$H818="Army",+All!D818,0))</f>
        <v>0.5</v>
      </c>
      <c r="E14" s="707" t="str">
        <f>IF(+All!$F818="Army",+All!E818,IF(+All!$H818="Army",+All!E818,0))</f>
        <v>CBSSN</v>
      </c>
      <c r="F14" s="75" t="str">
        <f>IF(+All!$F818="Army",+All!F818,IF(+All!$H818="Army",+All!F818,0))</f>
        <v>1AA Bucknell</v>
      </c>
      <c r="G14" s="76" t="str">
        <f>IF(+All!$F818="Army",+All!G818,IF(+All!$H818="Army",+All!G818,0))</f>
        <v>1AA</v>
      </c>
      <c r="H14" s="75" t="str">
        <f>IF(+All!$F818="Army",+All!H818,IF(+All!$H818="Army",+All!H818,0))</f>
        <v>Army</v>
      </c>
      <c r="I14" s="76" t="str">
        <f>IF(+All!$F818="Army",+All!I818,IF(+All!$H818="Army",+All!I818,0))</f>
        <v>Ind</v>
      </c>
      <c r="J14" s="706">
        <f>IF(+All!$F818="Army",+All!J818,IF(+All!$H818="Army",+All!J818,0))</f>
        <v>0</v>
      </c>
      <c r="K14" s="707" t="str">
        <f>IF(+All!$F818="Army",+All!K818,IF(+All!$H818="Army",+All!K818,0))</f>
        <v>1AA Bucknell</v>
      </c>
      <c r="L14" s="78">
        <f>IF(+All!$F818="Army",+All!L818,IF(+All!$H818="Army",+All!L818,0))</f>
        <v>0</v>
      </c>
      <c r="M14" s="79">
        <f>IF(+All!$F818="Army",+All!M818,IF(+All!$H818="Army",+All!M818,0))</f>
        <v>0</v>
      </c>
      <c r="N14" s="706" t="str">
        <f>IF(+All!$F818="Army",+All!N818,IF(+All!$H818="Army",+All!N818,0))</f>
        <v>Army</v>
      </c>
      <c r="O14" s="708">
        <f>IF(+All!$F818="Army",+All!O818,IF(+All!$H818="Army",+All!O818,0))</f>
        <v>63</v>
      </c>
      <c r="P14" s="708" t="str">
        <f>IF(+All!$F818="Army",+All!P818,IF(+All!$H818="Army",+All!P818,0))</f>
        <v>1AA Bucknell</v>
      </c>
      <c r="Q14" s="707">
        <f>IF(+All!$F818="Army",+All!Q818,IF(+All!$H818="Army",+All!Q818,0))</f>
        <v>10</v>
      </c>
      <c r="R14" s="706">
        <f>IF(+All!$F818="Army",+All!R818,IF(+All!$H818="Army",+All!R818,0))</f>
        <v>0</v>
      </c>
      <c r="S14" s="708">
        <f>IF(+All!$F818="Army",+All!S818,IF(+All!$H818="Army",+All!S818,0))</f>
        <v>0</v>
      </c>
      <c r="T14" s="706">
        <f>IF(+All!$F818="Army",+All!T818,IF(+All!$H818="Army",+All!T818,0))</f>
        <v>0</v>
      </c>
      <c r="U14" s="707">
        <f>IF(+All!$F818="Army",+All!U818,IF(+All!$H818="Army",+All!U818,0))</f>
        <v>0</v>
      </c>
      <c r="V14" s="706"/>
      <c r="W14" s="707"/>
      <c r="X14" s="706"/>
      <c r="Y14" s="707"/>
      <c r="Z14" s="706"/>
      <c r="AA14" s="707"/>
      <c r="AB14" s="706"/>
      <c r="AC14" s="707"/>
      <c r="AD14" s="706"/>
      <c r="AE14" s="707"/>
      <c r="AF14" s="706"/>
      <c r="AG14" s="707"/>
      <c r="AH14" s="706"/>
      <c r="AI14" s="707"/>
      <c r="AJ14" s="706"/>
      <c r="AK14" s="707"/>
      <c r="AQ14" s="480"/>
      <c r="AR14" s="482"/>
      <c r="AS14" s="483"/>
      <c r="AT14" s="483"/>
      <c r="AU14" s="482"/>
      <c r="AV14" s="483"/>
      <c r="AW14" s="484"/>
      <c r="AX14" s="483"/>
      <c r="AY14" s="88"/>
      <c r="AZ14" s="89"/>
      <c r="BA14" s="90"/>
      <c r="BB14" s="90"/>
      <c r="BC14" s="91"/>
      <c r="BD14" s="482"/>
      <c r="BE14" s="483"/>
      <c r="BF14" s="483"/>
      <c r="BG14" s="482"/>
      <c r="BH14" s="483"/>
      <c r="BI14" s="484"/>
    </row>
    <row r="15" spans="1:73" x14ac:dyDescent="0.8">
      <c r="A15" s="70">
        <f>IF(+All!$F887="Army",+All!A887,IF(+All!$H887="Army",+All!A887,0))</f>
        <v>12</v>
      </c>
      <c r="B15" s="480" t="str">
        <f>IF(+All!$F887="Army",+All!B887,IF(+All!$H887="Army",+All!B887,0))</f>
        <v>Sat</v>
      </c>
      <c r="C15" s="72">
        <f>IF(+All!$F887="Army",+All!C887,IF(+All!$H887="Army",+All!C887,0))</f>
        <v>44520</v>
      </c>
      <c r="D15" s="73">
        <f>IF(+All!$F887="Army",+All!D887,IF(+All!$H887="Army",+All!D887,0))</f>
        <v>0.5</v>
      </c>
      <c r="E15" s="707" t="str">
        <f>IF(+All!$F887="Army",+All!E887,IF(+All!$H887="Army",+All!E887,0))</f>
        <v>CBSSN</v>
      </c>
      <c r="F15" s="75" t="str">
        <f>IF(+All!$F887="Army",+All!F887,IF(+All!$H887="Army",+All!F887,0))</f>
        <v>Massachusetts</v>
      </c>
      <c r="G15" s="76" t="str">
        <f>IF(+All!$F887="Army",+All!G887,IF(+All!$H887="Army",+All!G887,0))</f>
        <v>Ind</v>
      </c>
      <c r="H15" s="75" t="str">
        <f>IF(+All!$F887="Army",+All!H887,IF(+All!$H887="Army",+All!H887,0))</f>
        <v>Army</v>
      </c>
      <c r="I15" s="76" t="str">
        <f>IF(+All!$F887="Army",+All!I887,IF(+All!$H887="Army",+All!I887,0))</f>
        <v>Ind</v>
      </c>
      <c r="J15" s="706" t="str">
        <f>IF(+All!$F887="Army",+All!J887,IF(+All!$H887="Army",+All!J887,0))</f>
        <v>Army</v>
      </c>
      <c r="K15" s="707" t="str">
        <f>IF(+All!$F887="Army",+All!K887,IF(+All!$H887="Army",+All!K887,0))</f>
        <v>Massachusetts</v>
      </c>
      <c r="L15" s="78">
        <f>IF(+All!$F887="Army",+All!L887,IF(+All!$H887="Army",+All!L887,0))</f>
        <v>37.5</v>
      </c>
      <c r="M15" s="79">
        <f>IF(+All!$F887="Army",+All!M887,IF(+All!$H887="Army",+All!M887,0))</f>
        <v>56.5</v>
      </c>
      <c r="N15" s="706" t="str">
        <f>IF(+All!$F887="Army",+All!N887,IF(+All!$H887="Army",+All!N887,0))</f>
        <v>Army</v>
      </c>
      <c r="O15" s="708">
        <f>IF(+All!$F887="Army",+All!O887,IF(+All!$H887="Army",+All!O887,0))</f>
        <v>33</v>
      </c>
      <c r="P15" s="708" t="str">
        <f>IF(+All!$F887="Army",+All!P887,IF(+All!$H887="Army",+All!P887,0))</f>
        <v>Massachusetts</v>
      </c>
      <c r="Q15" s="707">
        <f>IF(+All!$F887="Army",+All!Q887,IF(+All!$H887="Army",+All!Q887,0))</f>
        <v>17</v>
      </c>
      <c r="R15" s="706" t="str">
        <f>IF(+All!$F887="Army",+All!R887,IF(+All!$H887="Army",+All!R887,0))</f>
        <v>Massachusetts</v>
      </c>
      <c r="S15" s="708" t="str">
        <f>IF(+All!$F887="Army",+All!S887,IF(+All!$H887="Army",+All!S887,0))</f>
        <v>Army</v>
      </c>
      <c r="T15" s="706" t="str">
        <f>IF(+All!$F887="Army",+All!T887,IF(+All!$H887="Army",+All!T887,0))</f>
        <v>Army</v>
      </c>
      <c r="U15" s="707" t="str">
        <f>IF(+All!$F887="Army",+All!U887,IF(+All!$H887="Army",+All!U887,0))</f>
        <v>L</v>
      </c>
      <c r="V15" s="706"/>
      <c r="W15" s="707"/>
      <c r="X15" s="706"/>
      <c r="Y15" s="707"/>
      <c r="Z15" s="706"/>
      <c r="AA15" s="707"/>
      <c r="AB15" s="706"/>
      <c r="AC15" s="707"/>
      <c r="AD15" s="706"/>
      <c r="AE15" s="707"/>
      <c r="AF15" s="706"/>
      <c r="AG15" s="707"/>
      <c r="AH15" s="706"/>
      <c r="AI15" s="707"/>
      <c r="AJ15" s="706"/>
      <c r="AK15" s="707"/>
      <c r="AQ15" s="480"/>
      <c r="AR15" s="482"/>
      <c r="AS15" s="483"/>
      <c r="AT15" s="483"/>
      <c r="AU15" s="482"/>
      <c r="AV15" s="483"/>
      <c r="AW15" s="484"/>
      <c r="AX15" s="483"/>
      <c r="AY15" s="88"/>
      <c r="AZ15" s="89"/>
      <c r="BA15" s="90"/>
      <c r="BB15" s="90"/>
      <c r="BC15" s="91"/>
      <c r="BD15" s="482"/>
      <c r="BE15" s="483"/>
      <c r="BF15" s="483"/>
      <c r="BG15" s="482"/>
      <c r="BH15" s="483"/>
      <c r="BI15" s="484"/>
    </row>
    <row r="16" spans="1:73" x14ac:dyDescent="0.8">
      <c r="A16" s="70">
        <f>IF(+All!$F947="Army",+All!A947,IF(+All!$H947="Army",+All!A947,0))</f>
        <v>0</v>
      </c>
      <c r="B16" s="480">
        <f>IF(+All!$F947="Army",+All!B947,IF(+All!$H947="Army",+All!B947,0))</f>
        <v>0</v>
      </c>
      <c r="C16" s="72">
        <f>IF(+All!$F947="Army",+All!C947,IF(+All!$H947="Army",+All!C947,0))</f>
        <v>0</v>
      </c>
      <c r="D16" s="73">
        <f>IF(+All!$F947="Army",+All!D947,IF(+All!$H947="Army",+All!D947,0))</f>
        <v>0</v>
      </c>
      <c r="E16" s="707">
        <f>IF(+All!$F947="Army",+All!E947,IF(+All!$H947="Army",+All!E947,0))</f>
        <v>0</v>
      </c>
      <c r="F16" s="75">
        <f>IF(+All!$F947="Army",+All!F947,IF(+All!$H947="Army",+All!F947,0))</f>
        <v>0</v>
      </c>
      <c r="G16" s="76">
        <f>IF(+All!$F947="Army",+All!G947,IF(+All!$H947="Army",+All!G947,0))</f>
        <v>0</v>
      </c>
      <c r="H16" s="75">
        <f>IF(+All!$F947="Army",+All!H947,IF(+All!$H947="Army",+All!H947,0))</f>
        <v>0</v>
      </c>
      <c r="I16" s="76">
        <f>IF(+All!$F947="Army",+All!I947,IF(+All!$H947="Army",+All!I947,0))</f>
        <v>0</v>
      </c>
      <c r="J16" s="706">
        <f>IF(+All!$F947="Army",+All!J947,IF(+All!$H947="Army",+All!J947,0))</f>
        <v>0</v>
      </c>
      <c r="K16" s="707">
        <f>IF(+All!$F947="Army",+All!K947,IF(+All!$H947="Army",+All!K947,0))</f>
        <v>0</v>
      </c>
      <c r="L16" s="78">
        <f>IF(+All!$F947="Army",+All!L947,IF(+All!$H947="Army",+All!L947,0))</f>
        <v>0</v>
      </c>
      <c r="M16" s="79">
        <f>IF(+All!$F947="Army",+All!M947,IF(+All!$H947="Army",+All!M947,0))</f>
        <v>0</v>
      </c>
      <c r="N16" s="706">
        <f>IF(+All!$F947="Army",+All!N947,IF(+All!$H947="Army",+All!N947,0))</f>
        <v>0</v>
      </c>
      <c r="O16" s="708">
        <f>IF(+All!$F947="Army",+All!O947,IF(+All!$H947="Army",+All!O947,0))</f>
        <v>0</v>
      </c>
      <c r="P16" s="708">
        <f>IF(+All!$F947="Army",+All!P947,IF(+All!$H947="Army",+All!P947,0))</f>
        <v>0</v>
      </c>
      <c r="Q16" s="707">
        <f>IF(+All!$F947="Army",+All!Q947,IF(+All!$H947="Army",+All!Q947,0))</f>
        <v>0</v>
      </c>
      <c r="R16" s="706">
        <f>IF(+All!$F947="Army",+All!R947,IF(+All!$H947="Army",+All!R947,0))</f>
        <v>0</v>
      </c>
      <c r="S16" s="708">
        <f>IF(+All!$F947="Army",+All!S947,IF(+All!$H947="Army",+All!S947,0))</f>
        <v>0</v>
      </c>
      <c r="T16" s="706">
        <f>IF(+All!$F947="Army",+All!T947,IF(+All!$H947="Army",+All!T947,0))</f>
        <v>0</v>
      </c>
      <c r="U16" s="707">
        <f>IF(+All!$F947="Army",+All!U947,IF(+All!$H947="Army",+All!U947,0))</f>
        <v>0</v>
      </c>
      <c r="V16" s="706"/>
      <c r="W16" s="707"/>
      <c r="X16" s="706"/>
      <c r="Y16" s="707"/>
      <c r="Z16" s="706"/>
      <c r="AA16" s="707"/>
      <c r="AB16" s="706"/>
      <c r="AC16" s="707"/>
      <c r="AD16" s="706"/>
      <c r="AE16" s="707"/>
      <c r="AF16" s="706"/>
      <c r="AG16" s="707"/>
      <c r="AH16" s="706"/>
      <c r="AI16" s="707"/>
      <c r="AJ16" s="706"/>
      <c r="AK16" s="707"/>
      <c r="AQ16" s="480"/>
      <c r="AR16" s="482"/>
      <c r="AS16" s="483"/>
      <c r="AT16" s="483"/>
      <c r="AU16" s="482"/>
      <c r="AV16" s="483"/>
      <c r="AW16" s="484"/>
      <c r="AX16" s="483"/>
      <c r="AY16" s="88"/>
      <c r="AZ16" s="89"/>
      <c r="BA16" s="90"/>
      <c r="BB16" s="90"/>
      <c r="BC16" s="91"/>
      <c r="BD16" s="482"/>
      <c r="BE16" s="483"/>
      <c r="BF16" s="483"/>
      <c r="BG16" s="482"/>
      <c r="BH16" s="483"/>
      <c r="BI16" s="484"/>
    </row>
    <row r="17" spans="1:63" x14ac:dyDescent="0.8">
      <c r="A17" s="70">
        <f>IF(+All!$F991="Army",+All!A991,IF(+All!$H991="Army",+All!A991,0))</f>
        <v>15</v>
      </c>
      <c r="B17" s="480" t="str">
        <f>IF(+All!$F991="Army",+All!B991,IF(+All!$H991="Army",+All!B991,0))</f>
        <v>Sat</v>
      </c>
      <c r="C17" s="72">
        <f>IF(+All!$F991="Army",+All!C991,IF(+All!$H991="Army",+All!C991,0))</f>
        <v>44541</v>
      </c>
      <c r="D17" s="73">
        <f>IF(+All!$F991="Army",+All!D991,IF(+All!$H991="Army",+All!D991,0))</f>
        <v>0.625</v>
      </c>
      <c r="E17" s="707" t="str">
        <f>IF(+All!$F991="Army",+All!E991,IF(+All!$H991="Army",+All!E991,0))</f>
        <v>CBS</v>
      </c>
      <c r="F17" s="75" t="str">
        <f>IF(+All!$F991="Army",+All!F991,IF(+All!$H991="Army",+All!F991,0))</f>
        <v>Navy</v>
      </c>
      <c r="G17" s="76" t="str">
        <f>IF(+All!$F991="Army",+All!G991,IF(+All!$H991="Army",+All!G991,0))</f>
        <v>AAC</v>
      </c>
      <c r="H17" s="75" t="str">
        <f>IF(+All!$F991="Army",+All!H991,IF(+All!$H991="Army",+All!H991,0))</f>
        <v>Army</v>
      </c>
      <c r="I17" s="76" t="str">
        <f>IF(+All!$F991="Army",+All!I991,IF(+All!$H991="Army",+All!I991,0))</f>
        <v>Ind</v>
      </c>
      <c r="J17" s="706" t="str">
        <f>IF(+All!$F991="Army",+All!J991,IF(+All!$H991="Army",+All!J991,0))</f>
        <v>Army</v>
      </c>
      <c r="K17" s="707" t="str">
        <f>IF(+All!$F991="Army",+All!K991,IF(+All!$H991="Army",+All!K991,0))</f>
        <v>Navy</v>
      </c>
      <c r="L17" s="78">
        <f>IF(+All!$F991="Army",+All!L991,IF(+All!$H991="Army",+All!L991,0))</f>
        <v>7</v>
      </c>
      <c r="M17" s="79">
        <f>IF(+All!$F991="Army",+All!M991,IF(+All!$H991="Army",+All!M991,0))</f>
        <v>35.5</v>
      </c>
      <c r="N17" s="706" t="str">
        <f>IF(+All!$F991="Army",+All!N991,IF(+All!$H991="Army",+All!N991,0))</f>
        <v>Navy</v>
      </c>
      <c r="O17" s="708">
        <f>IF(+All!$F991="Army",+All!O991,IF(+All!$H991="Army",+All!O991,0))</f>
        <v>17</v>
      </c>
      <c r="P17" s="708" t="str">
        <f>IF(+All!$F991="Army",+All!P991,IF(+All!$H991="Army",+All!P991,0))</f>
        <v>Army</v>
      </c>
      <c r="Q17" s="707">
        <f>IF(+All!$F991="Army",+All!Q991,IF(+All!$H991="Army",+All!Q991,0))</f>
        <v>13</v>
      </c>
      <c r="R17" s="706" t="str">
        <f>IF(+All!$F991="Army",+All!R991,IF(+All!$H991="Army",+All!R991,0))</f>
        <v>Navy</v>
      </c>
      <c r="S17" s="708" t="str">
        <f>IF(+All!$F991="Army",+All!S991,IF(+All!$H991="Army",+All!S991,0))</f>
        <v>Army</v>
      </c>
      <c r="T17" s="706" t="str">
        <f>IF(+All!$F991="Army",+All!T991,IF(+All!$H991="Army",+All!T991,0))</f>
        <v>Navy</v>
      </c>
      <c r="U17" s="707" t="str">
        <f>IF(+All!$F991="Army",+All!U991,IF(+All!$H991="Army",+All!U991,0))</f>
        <v>W</v>
      </c>
      <c r="V17" s="706"/>
      <c r="W17" s="707"/>
      <c r="X17" s="706"/>
      <c r="Y17" s="707"/>
      <c r="Z17" s="706"/>
      <c r="AA17" s="707"/>
      <c r="AB17" s="706"/>
      <c r="AC17" s="707"/>
      <c r="AD17" s="706"/>
      <c r="AE17" s="707"/>
      <c r="AF17" s="706"/>
      <c r="AG17" s="707"/>
      <c r="AH17" s="706"/>
      <c r="AI17" s="707"/>
      <c r="AJ17" s="706"/>
      <c r="AK17" s="707"/>
      <c r="AQ17" s="480"/>
      <c r="AR17" s="482"/>
      <c r="AS17" s="483"/>
      <c r="AT17" s="483"/>
      <c r="AU17" s="482"/>
      <c r="AV17" s="483"/>
      <c r="AW17" s="484"/>
      <c r="AX17" s="483"/>
      <c r="AY17" s="88"/>
      <c r="AZ17" s="89"/>
      <c r="BA17" s="90"/>
      <c r="BB17" s="90"/>
      <c r="BC17" s="91"/>
      <c r="BD17" s="482"/>
      <c r="BE17" s="483"/>
      <c r="BF17" s="483"/>
      <c r="BG17" s="482"/>
      <c r="BH17" s="483"/>
      <c r="BI17" s="484"/>
    </row>
    <row r="18" spans="1:63" x14ac:dyDescent="0.8">
      <c r="A18" s="70">
        <f>IF(+All!$F947="Army",+All!A947,IF(+All!$H947="Army",+All!A947,0))</f>
        <v>0</v>
      </c>
      <c r="B18" s="480">
        <f>IF(+All!$F947="Army",+All!B947,IF(+All!$H947="Army",+All!B947,0))</f>
        <v>0</v>
      </c>
      <c r="C18" s="72">
        <f>IF(+All!$F947="Army",+All!C947,IF(+All!$H947="Army",+All!C947,0))</f>
        <v>0</v>
      </c>
      <c r="D18" s="73">
        <f>IF(+All!$F947="Army",+All!D947,IF(+All!$H947="Army",+All!D947,0))</f>
        <v>0</v>
      </c>
      <c r="E18" s="707">
        <f>IF(+All!$F947="Army",+All!E947,IF(+All!$H947="Army",+All!E947,0))</f>
        <v>0</v>
      </c>
      <c r="F18" s="75">
        <f>IF(+All!$F947="Army",+All!F947,IF(+All!$H947="Army",+All!F947,0))</f>
        <v>0</v>
      </c>
      <c r="G18" s="76">
        <f>IF(+All!$F947="Army",+All!G947,IF(+All!$H947="Army",+All!G947,0))</f>
        <v>0</v>
      </c>
      <c r="H18" s="75">
        <f>IF(+All!$F947="Army",+All!H947,IF(+All!$H947="Army",+All!H947,0))</f>
        <v>0</v>
      </c>
      <c r="I18" s="76">
        <f>IF(+All!$F947="Army",+All!I947,IF(+All!$H947="Army",+All!I947,0))</f>
        <v>0</v>
      </c>
      <c r="J18" s="706">
        <f>IF(+All!$F947="Army",+All!J947,IF(+All!$H947="Army",+All!J947,0))</f>
        <v>0</v>
      </c>
      <c r="K18" s="707">
        <f>IF(+All!$F947="Army",+All!K947,IF(+All!$H947="Army",+All!K947,0))</f>
        <v>0</v>
      </c>
      <c r="L18" s="78">
        <f>IF(+All!$F947="Army",+All!L947,IF(+All!$H947="Army",+All!L947,0))</f>
        <v>0</v>
      </c>
      <c r="M18" s="79">
        <f>IF(+All!$F947="Army",+All!M947,IF(+All!$H947="Army",+All!M947,0))</f>
        <v>0</v>
      </c>
      <c r="N18" s="706">
        <f>IF(+All!$F947="Army",+All!N947,IF(+All!$H947="Army",+All!N947,0))</f>
        <v>0</v>
      </c>
      <c r="O18" s="708">
        <f>IF(+All!$F947="Army",+All!O947,IF(+All!$H947="Army",+All!O947,0))</f>
        <v>0</v>
      </c>
      <c r="P18" s="708">
        <f>IF(+All!$F947="Army",+All!P947,IF(+All!$H947="Army",+All!P947,0))</f>
        <v>0</v>
      </c>
      <c r="Q18" s="707">
        <f>IF(+All!$F947="Army",+All!Q947,IF(+All!$H947="Army",+All!Q947,0))</f>
        <v>0</v>
      </c>
      <c r="R18" s="706">
        <f>IF(+All!$F947="Army",+All!R947,IF(+All!$H947="Army",+All!R947,0))</f>
        <v>0</v>
      </c>
      <c r="S18" s="708">
        <f>IF(+All!$F947="Army",+All!S947,IF(+All!$H947="Army",+All!S947,0))</f>
        <v>0</v>
      </c>
      <c r="T18" s="706">
        <f>IF(+All!$F947="Army",+All!T947,IF(+All!$H947="Army",+All!T947,0))</f>
        <v>0</v>
      </c>
      <c r="U18" s="707">
        <f>IF(+All!$F947="Army",+All!U947,IF(+All!$H947="Army",+All!U947,0))</f>
        <v>0</v>
      </c>
      <c r="V18" s="706"/>
      <c r="W18" s="707"/>
      <c r="X18" s="706"/>
      <c r="Y18" s="707"/>
      <c r="Z18" s="706"/>
      <c r="AA18" s="707"/>
      <c r="AB18" s="706"/>
      <c r="AC18" s="707"/>
      <c r="AD18" s="706"/>
      <c r="AE18" s="707"/>
      <c r="AF18" s="706"/>
      <c r="AG18" s="707"/>
      <c r="AH18" s="706"/>
      <c r="AI18" s="707"/>
      <c r="AJ18" s="706"/>
      <c r="AK18" s="707"/>
      <c r="AQ18" s="480"/>
      <c r="AR18" s="482"/>
      <c r="AS18" s="483"/>
      <c r="AT18" s="483"/>
      <c r="AU18" s="482"/>
      <c r="AV18" s="483"/>
      <c r="AW18" s="484"/>
      <c r="AX18" s="483"/>
      <c r="AY18" s="88"/>
      <c r="AZ18" s="89"/>
      <c r="BA18" s="90"/>
      <c r="BB18" s="90"/>
      <c r="BC18" s="91"/>
      <c r="BD18" s="482"/>
      <c r="BE18" s="483"/>
      <c r="BF18" s="483"/>
      <c r="BG18" s="482"/>
      <c r="BH18" s="483"/>
      <c r="BI18" s="484"/>
    </row>
    <row r="19" spans="1:63" x14ac:dyDescent="0.8">
      <c r="A19" s="70">
        <f>IF(+All!$F991="Army",+All!A991,IF(+All!$H991="Army",+All!A991,0))</f>
        <v>15</v>
      </c>
      <c r="B19" s="480" t="str">
        <f>IF(+All!$F991="Army",+All!B991,IF(+All!$H991="Army",+All!B991,0))</f>
        <v>Sat</v>
      </c>
      <c r="C19" s="72">
        <f>IF(+All!$F991="Army",+All!C991,IF(+All!$H991="Army",+All!C991,0))</f>
        <v>44541</v>
      </c>
      <c r="D19" s="73">
        <f>IF(+All!$F991="Army",+All!D991,IF(+All!$H991="Army",+All!D991,0))</f>
        <v>0.625</v>
      </c>
      <c r="E19" s="707" t="str">
        <f>IF(+All!$F991="Army",+All!E991,IF(+All!$H991="Army",+All!E991,0))</f>
        <v>CBS</v>
      </c>
      <c r="F19" s="75" t="str">
        <f>IF(+All!$F991="Army",+All!F991,IF(+All!$H991="Army",+All!F991,0))</f>
        <v>Navy</v>
      </c>
      <c r="G19" s="76" t="str">
        <f>IF(+All!$F991="Army",+All!G991,IF(+All!$H991="Army",+All!G991,0))</f>
        <v>AAC</v>
      </c>
      <c r="H19" s="75" t="str">
        <f>IF(+All!$F991="Army",+All!H991,IF(+All!$H991="Army",+All!H991,0))</f>
        <v>Army</v>
      </c>
      <c r="I19" s="76" t="str">
        <f>IF(+All!$F991="Army",+All!I991,IF(+All!$H991="Army",+All!I991,0))</f>
        <v>Ind</v>
      </c>
      <c r="J19" s="706" t="str">
        <f>IF(+All!$F991="Army",+All!J991,IF(+All!$H991="Army",+All!J991,0))</f>
        <v>Army</v>
      </c>
      <c r="K19" s="707" t="str">
        <f>IF(+All!$F991="Army",+All!K991,IF(+All!$H991="Army",+All!K991,0))</f>
        <v>Navy</v>
      </c>
      <c r="L19" s="78">
        <f>IF(+All!$F991="Army",+All!L991,IF(+All!$H991="Army",+All!L991,0))</f>
        <v>7</v>
      </c>
      <c r="M19" s="79">
        <f>IF(+All!$F991="Army",+All!M991,IF(+All!$H991="Army",+All!M991,0))</f>
        <v>35.5</v>
      </c>
      <c r="N19" s="706" t="str">
        <f>IF(+All!$F991="Army",+All!N991,IF(+All!$H991="Army",+All!N991,0))</f>
        <v>Navy</v>
      </c>
      <c r="O19" s="708">
        <f>IF(+All!$F991="Army",+All!O991,IF(+All!$H991="Army",+All!O991,0))</f>
        <v>17</v>
      </c>
      <c r="P19" s="708" t="str">
        <f>IF(+All!$F991="Army",+All!P991,IF(+All!$H991="Army",+All!P991,0))</f>
        <v>Army</v>
      </c>
      <c r="Q19" s="707">
        <f>IF(+All!$F991="Army",+All!Q991,IF(+All!$H991="Army",+All!Q991,0))</f>
        <v>13</v>
      </c>
      <c r="R19" s="706" t="str">
        <f>IF(+All!$F991="Army",+All!R991,IF(+All!$H991="Army",+All!R991,0))</f>
        <v>Navy</v>
      </c>
      <c r="S19" s="708" t="str">
        <f>IF(+All!$F991="Army",+All!S991,IF(+All!$H991="Army",+All!S991,0))</f>
        <v>Army</v>
      </c>
      <c r="T19" s="706" t="str">
        <f>IF(+All!$F991="Army",+All!T991,IF(+All!$H991="Army",+All!T991,0))</f>
        <v>Navy</v>
      </c>
      <c r="U19" s="707" t="str">
        <f>IF(+All!$F991="Army",+All!U991,IF(+All!$H991="Army",+All!U991,0))</f>
        <v>W</v>
      </c>
      <c r="V19" s="706"/>
      <c r="W19" s="707"/>
      <c r="X19" s="706"/>
      <c r="Y19" s="707"/>
      <c r="Z19" s="706"/>
      <c r="AA19" s="707"/>
      <c r="AB19" s="706"/>
      <c r="AC19" s="707"/>
      <c r="AD19" s="706"/>
      <c r="AE19" s="707"/>
      <c r="AF19" s="706"/>
      <c r="AG19" s="707"/>
      <c r="AH19" s="706"/>
      <c r="AI19" s="707"/>
      <c r="AJ19" s="706"/>
      <c r="AK19" s="707"/>
      <c r="AQ19" s="480"/>
      <c r="AR19" s="482"/>
      <c r="AS19" s="483"/>
      <c r="AT19" s="483"/>
      <c r="AU19" s="482"/>
      <c r="AV19" s="483"/>
      <c r="AW19" s="484"/>
      <c r="AX19" s="483"/>
      <c r="AY19" s="88"/>
      <c r="AZ19" s="89"/>
      <c r="BA19" s="90"/>
      <c r="BB19" s="90"/>
      <c r="BC19" s="91"/>
      <c r="BD19" s="482"/>
      <c r="BE19" s="483"/>
      <c r="BF19" s="483"/>
      <c r="BG19" s="482"/>
      <c r="BH19" s="483"/>
      <c r="BI19" s="484"/>
    </row>
    <row r="20" spans="1:63" x14ac:dyDescent="0.8">
      <c r="A20" s="52"/>
      <c r="B20" s="53"/>
      <c r="C20" s="54"/>
      <c r="D20" s="55"/>
      <c r="E20" s="56"/>
      <c r="F20" s="1219" t="str">
        <f>H21</f>
        <v>BYU</v>
      </c>
      <c r="G20" s="1253"/>
      <c r="H20" s="1253"/>
      <c r="I20" s="1254"/>
      <c r="J20" s="57"/>
      <c r="K20" s="56"/>
      <c r="L20" s="58"/>
      <c r="M20" s="59"/>
      <c r="N20" s="57"/>
      <c r="O20" s="9"/>
      <c r="P20" s="9"/>
      <c r="Q20" s="406"/>
      <c r="R20" s="57"/>
      <c r="S20" s="9"/>
      <c r="T20" s="57"/>
      <c r="U20" s="56"/>
      <c r="V20" s="57"/>
      <c r="W20" s="60"/>
      <c r="X20" s="57"/>
      <c r="Y20" s="56"/>
      <c r="Z20" s="57"/>
      <c r="AA20" s="56"/>
      <c r="AB20" s="57"/>
      <c r="AC20" s="56"/>
      <c r="AD20" s="8"/>
      <c r="AE20" s="60"/>
      <c r="AF20" s="8"/>
      <c r="AG20" s="60"/>
      <c r="AH20" s="8"/>
      <c r="AI20" s="60"/>
      <c r="AJ20" s="8"/>
      <c r="AK20" s="60"/>
      <c r="AP20" s="64"/>
      <c r="AQ20" s="65"/>
      <c r="AR20" s="66"/>
      <c r="AS20" s="67"/>
      <c r="AT20" s="67"/>
      <c r="AU20" s="66"/>
      <c r="AV20" s="67"/>
      <c r="AW20" s="49"/>
      <c r="AX20" s="48"/>
      <c r="AY20" s="66"/>
      <c r="AZ20" s="67"/>
      <c r="BA20" s="49"/>
      <c r="BB20" s="49"/>
      <c r="BC20" s="65"/>
      <c r="BD20" s="66"/>
      <c r="BE20" s="67"/>
      <c r="BF20" s="67"/>
      <c r="BG20" s="66"/>
      <c r="BH20" s="67"/>
      <c r="BI20" s="49"/>
      <c r="BJ20" s="68"/>
      <c r="BK20" s="69"/>
    </row>
    <row r="21" spans="1:63" x14ac:dyDescent="0.8">
      <c r="A21" s="70">
        <f>IF(+All!$H62="BYU",+All!A62,IF(+All!$F62="BYU",+All!A62,0))</f>
        <v>1</v>
      </c>
      <c r="B21" s="480" t="str">
        <f>IF(+All!$H62="BYU",+All!B62,IF(+All!$F62="BYU",+All!B62,0))</f>
        <v>Sat</v>
      </c>
      <c r="C21" s="72">
        <f>IF(+All!$H62="BYU",+All!C62,IF(+All!$F62="BYU",+All!C62,0))</f>
        <v>44443</v>
      </c>
      <c r="D21" s="73">
        <f>IF(+All!$H62="BYU",+All!D62,IF(+All!$F62="BYU",+All!D62,0))</f>
        <v>0.9375</v>
      </c>
      <c r="E21" s="707" t="str">
        <f>IF(+All!$H62="BYU",+All!E62,IF(+All!$F62="BYU",+All!E62,0))</f>
        <v>ESPN</v>
      </c>
      <c r="F21" s="75" t="str">
        <f>IF(+All!$H62="BYU",+All!F62,IF(+All!$F62="BYU",+All!F62,0))</f>
        <v>Arizona</v>
      </c>
      <c r="G21" s="76" t="str">
        <f>IF(+All!$H62="BYU",+All!G62,IF(+All!$F62="BYU",+All!G62,0))</f>
        <v>P12</v>
      </c>
      <c r="H21" s="75" t="str">
        <f>IF(+All!$H62="BYU",+All!H62,IF(+All!$F62="BYU",+All!H62,0))</f>
        <v>BYU</v>
      </c>
      <c r="I21" s="76" t="str">
        <f>IF(+All!$H62="BYU",+All!I62,IF(+All!$F62="BYU",+All!I62,0))</f>
        <v>Ind</v>
      </c>
      <c r="J21" s="706" t="str">
        <f>IF(+All!$H62="BYU",+All!J62,IF(+All!$F62="BYU",+All!J62,0))</f>
        <v>BYU</v>
      </c>
      <c r="K21" s="707" t="str">
        <f>IF(+All!$H62="BYU",+All!K62,IF(+All!$F62="BYU",+All!K62,0))</f>
        <v>Arizona</v>
      </c>
      <c r="L21" s="78">
        <f>IF(+All!$H62="BYU",+All!L62,IF(+All!$F62="BYU",+All!L62,0))</f>
        <v>12.5</v>
      </c>
      <c r="M21" s="79">
        <f>IF(+All!$H62="BYU",+All!M62,IF(+All!$F62="BYU",+All!M62,0))</f>
        <v>54</v>
      </c>
      <c r="N21" s="706" t="str">
        <f>IF(+All!$H62="BYU",+All!N62,IF(+All!$F62="BYU",+All!N62,0))</f>
        <v>BYU</v>
      </c>
      <c r="O21" s="708">
        <f>IF(+All!$H62="BYU",+All!O62,IF(+All!$F62="BYU",+All!O62,0))</f>
        <v>24</v>
      </c>
      <c r="P21" s="708" t="str">
        <f>IF(+All!$H62="BYU",+All!P62,IF(+All!$F62="BYU",+All!P62,0))</f>
        <v>Arizona</v>
      </c>
      <c r="Q21" s="707">
        <f>IF(+All!$H62="BYU",+All!Q62,IF(+All!$F62="BYU",+All!Q62,0))</f>
        <v>16</v>
      </c>
      <c r="R21" s="706" t="str">
        <f>IF(+All!$H62="BYU",+All!R62,IF(+All!$F62="BYU",+All!R62,0))</f>
        <v>Arizona</v>
      </c>
      <c r="S21" s="708" t="str">
        <f>IF(+All!$H62="BYU",+All!S62,IF(+All!$F62="BYU",+All!S62,0))</f>
        <v>BYU</v>
      </c>
      <c r="T21" s="706" t="str">
        <f>IF(+All!$H62="BYU",+All!T62,IF(+All!$F62="BYU",+All!T62,0))</f>
        <v>BYU</v>
      </c>
      <c r="U21" s="707" t="str">
        <f>IF(+All!$H62="BYU",+All!U62,IF(+All!$F62="BYU",+All!U62,0))</f>
        <v>L</v>
      </c>
      <c r="V21" s="706"/>
      <c r="W21" s="707"/>
      <c r="X21" s="706"/>
      <c r="Y21" s="707"/>
      <c r="Z21" s="706"/>
      <c r="AA21" s="707"/>
      <c r="AB21" s="706"/>
      <c r="AC21" s="707"/>
      <c r="AD21" s="706"/>
      <c r="AE21" s="707"/>
      <c r="AF21" s="706"/>
      <c r="AG21" s="707"/>
      <c r="AH21" s="706"/>
      <c r="AI21" s="707"/>
      <c r="AJ21" s="706"/>
      <c r="AK21" s="707"/>
      <c r="AQ21" s="480"/>
      <c r="AR21" s="482"/>
      <c r="AS21" s="483"/>
      <c r="AT21" s="483"/>
      <c r="AU21" s="482"/>
      <c r="AV21" s="483"/>
      <c r="AW21" s="484"/>
      <c r="AX21" s="483"/>
      <c r="AY21" s="88"/>
      <c r="AZ21" s="89"/>
      <c r="BA21" s="90"/>
      <c r="BB21" s="90"/>
      <c r="BC21" s="91"/>
      <c r="BD21" s="482"/>
      <c r="BE21" s="483"/>
      <c r="BF21" s="483"/>
      <c r="BG21" s="482"/>
      <c r="BH21" s="483"/>
      <c r="BI21" s="484"/>
    </row>
    <row r="22" spans="1:63" x14ac:dyDescent="0.8">
      <c r="A22" s="70">
        <f>IF(+All!$H142="BYU",+All!A142,IF(+All!$F142="BYU",+All!A142,0))</f>
        <v>2</v>
      </c>
      <c r="B22" s="480" t="str">
        <f>IF(+All!$H142="BYU",+All!B142,IF(+All!$F142="BYU",+All!B142,0))</f>
        <v>Sat</v>
      </c>
      <c r="C22" s="72">
        <f>IF(+All!$H142="BYU",+All!C142,IF(+All!$F142="BYU",+All!C142,0))</f>
        <v>44450</v>
      </c>
      <c r="D22" s="73">
        <f>IF(+All!$H142="BYU",+All!D142,IF(+All!$F142="BYU",+All!D142,0))</f>
        <v>0.92708333333333337</v>
      </c>
      <c r="E22" s="707" t="str">
        <f>IF(+All!$H142="BYU",+All!E142,IF(+All!$F142="BYU",+All!E142,0))</f>
        <v>ESPN</v>
      </c>
      <c r="F22" s="75" t="str">
        <f>IF(+All!$H142="BYU",+All!F142,IF(+All!$F142="BYU",+All!F142,0))</f>
        <v>Utah</v>
      </c>
      <c r="G22" s="76" t="str">
        <f>IF(+All!$H142="BYU",+All!G142,IF(+All!$F142="BYU",+All!G142,0))</f>
        <v>P12</v>
      </c>
      <c r="H22" s="75" t="str">
        <f>IF(+All!$H142="BYU",+All!H142,IF(+All!$F142="BYU",+All!H142,0))</f>
        <v>BYU</v>
      </c>
      <c r="I22" s="76" t="str">
        <f>IF(+All!$H142="BYU",+All!I142,IF(+All!$F142="BYU",+All!I142,0))</f>
        <v>Ind</v>
      </c>
      <c r="J22" s="706" t="str">
        <f>IF(+All!$H142="BYU",+All!J142,IF(+All!$F142="BYU",+All!J142,0))</f>
        <v>Utah</v>
      </c>
      <c r="K22" s="707" t="str">
        <f>IF(+All!$H142="BYU",+All!K142,IF(+All!$F142="BYU",+All!K142,0))</f>
        <v>BYU</v>
      </c>
      <c r="L22" s="78">
        <f>IF(+All!$H142="BYU",+All!L142,IF(+All!$F142="BYU",+All!L142,0))</f>
        <v>7</v>
      </c>
      <c r="M22" s="79">
        <f>IF(+All!$H142="BYU",+All!M142,IF(+All!$F142="BYU",+All!M142,0))</f>
        <v>49</v>
      </c>
      <c r="N22" s="706" t="str">
        <f>IF(+All!$H142="BYU",+All!N142,IF(+All!$F142="BYU",+All!N142,0))</f>
        <v>BYU</v>
      </c>
      <c r="O22" s="708">
        <f>IF(+All!$H142="BYU",+All!O142,IF(+All!$F142="BYU",+All!O142,0))</f>
        <v>26</v>
      </c>
      <c r="P22" s="708" t="str">
        <f>IF(+All!$H142="BYU",+All!P142,IF(+All!$F142="BYU",+All!P142,0))</f>
        <v>Utah</v>
      </c>
      <c r="Q22" s="707">
        <f>IF(+All!$H142="BYU",+All!Q142,IF(+All!$F142="BYU",+All!Q142,0))</f>
        <v>17</v>
      </c>
      <c r="R22" s="706" t="str">
        <f>IF(+All!$H142="BYU",+All!R142,IF(+All!$F142="BYU",+All!R142,0))</f>
        <v>BYU</v>
      </c>
      <c r="S22" s="708" t="str">
        <f>IF(+All!$H142="BYU",+All!S142,IF(+All!$F142="BYU",+All!S142,0))</f>
        <v>Utah</v>
      </c>
      <c r="T22" s="706" t="str">
        <f>IF(+All!$H142="BYU",+All!T142,IF(+All!$F142="BYU",+All!T142,0))</f>
        <v>BYU</v>
      </c>
      <c r="U22" s="707" t="str">
        <f>IF(+All!$H142="BYU",+All!U142,IF(+All!$F142="BYU",+All!U142,0))</f>
        <v>W</v>
      </c>
      <c r="V22" s="706"/>
      <c r="W22" s="707"/>
      <c r="X22" s="706"/>
      <c r="Y22" s="707"/>
      <c r="Z22" s="706"/>
      <c r="AA22" s="707"/>
      <c r="AB22" s="706"/>
      <c r="AC22" s="707"/>
      <c r="AD22" s="706"/>
      <c r="AE22" s="707"/>
      <c r="AF22" s="706"/>
      <c r="AG22" s="707"/>
      <c r="AH22" s="706"/>
      <c r="AI22" s="707"/>
      <c r="AJ22" s="706"/>
      <c r="AK22" s="707"/>
      <c r="AQ22" s="480"/>
      <c r="AR22" s="482"/>
      <c r="AS22" s="483"/>
      <c r="AT22" s="483"/>
      <c r="AU22" s="482"/>
      <c r="AV22" s="483"/>
      <c r="AW22" s="484"/>
      <c r="AX22" s="483"/>
      <c r="AY22" s="88"/>
      <c r="AZ22" s="89"/>
      <c r="BA22" s="90"/>
      <c r="BB22" s="90"/>
      <c r="BC22" s="91"/>
      <c r="BD22" s="482"/>
      <c r="BE22" s="483"/>
      <c r="BF22" s="483"/>
      <c r="BG22" s="482"/>
      <c r="BH22" s="483"/>
      <c r="BI22" s="484"/>
    </row>
    <row r="23" spans="1:63" x14ac:dyDescent="0.8">
      <c r="A23" s="70">
        <f>IF(+All!$H212="BYU",+All!A212,IF(+All!$F212="BYU",+All!A212,0))</f>
        <v>3</v>
      </c>
      <c r="B23" s="480" t="str">
        <f>IF(+All!$H212="BYU",+All!B212,IF(+All!$F212="BYU",+All!B212,0))</f>
        <v>Sat</v>
      </c>
      <c r="C23" s="72">
        <f>IF(+All!$H212="BYU",+All!C212,IF(+All!$F212="BYU",+All!C212,0))</f>
        <v>44457</v>
      </c>
      <c r="D23" s="73">
        <f>IF(+All!$H212="BYU",+All!D212,IF(+All!$F212="BYU",+All!D212,0))</f>
        <v>0.92708333333333337</v>
      </c>
      <c r="E23" s="707" t="str">
        <f>IF(+All!$H212="BYU",+All!E212,IF(+All!$F212="BYU",+All!E212,0))</f>
        <v>ESPN</v>
      </c>
      <c r="F23" s="75" t="str">
        <f>IF(+All!$H212="BYU",+All!F212,IF(+All!$F212="BYU",+All!F212,0))</f>
        <v>Arizona State</v>
      </c>
      <c r="G23" s="76" t="str">
        <f>IF(+All!$H212="BYU",+All!G212,IF(+All!$F212="BYU",+All!G212,0))</f>
        <v>P12</v>
      </c>
      <c r="H23" s="75" t="str">
        <f>IF(+All!$H212="BYU",+All!H212,IF(+All!$F212="BYU",+All!H212,0))</f>
        <v>BYU</v>
      </c>
      <c r="I23" s="76" t="str">
        <f>IF(+All!$H212="BYU",+All!I212,IF(+All!$F212="BYU",+All!I212,0))</f>
        <v>Ind</v>
      </c>
      <c r="J23" s="706" t="str">
        <f>IF(+All!$H212="BYU",+All!J212,IF(+All!$F212="BYU",+All!J212,0))</f>
        <v>Arizona State</v>
      </c>
      <c r="K23" s="707" t="str">
        <f>IF(+All!$H212="BYU",+All!K212,IF(+All!$F212="BYU",+All!K212,0))</f>
        <v>BYU</v>
      </c>
      <c r="L23" s="78">
        <f>IF(+All!$H212="BYU",+All!L212,IF(+All!$F212="BYU",+All!L212,0))</f>
        <v>3.5</v>
      </c>
      <c r="M23" s="79">
        <f>IF(+All!$H212="BYU",+All!M212,IF(+All!$F212="BYU",+All!M212,0))</f>
        <v>51</v>
      </c>
      <c r="N23" s="706" t="str">
        <f>IF(+All!$H212="BYU",+All!N212,IF(+All!$F212="BYU",+All!N212,0))</f>
        <v>BYU</v>
      </c>
      <c r="O23" s="708">
        <f>IF(+All!$H212="BYU",+All!O212,IF(+All!$F212="BYU",+All!O212,0))</f>
        <v>27</v>
      </c>
      <c r="P23" s="708" t="str">
        <f>IF(+All!$H212="BYU",+All!P212,IF(+All!$F212="BYU",+All!P212,0))</f>
        <v>Arizona State</v>
      </c>
      <c r="Q23" s="707">
        <f>IF(+All!$H212="BYU",+All!Q212,IF(+All!$F212="BYU",+All!Q212,0))</f>
        <v>17</v>
      </c>
      <c r="R23" s="706" t="str">
        <f>IF(+All!$H212="BYU",+All!R212,IF(+All!$F212="BYU",+All!R212,0))</f>
        <v>BYU</v>
      </c>
      <c r="S23" s="708" t="str">
        <f>IF(+All!$H212="BYU",+All!S212,IF(+All!$F212="BYU",+All!S212,0))</f>
        <v>Arizona State</v>
      </c>
      <c r="T23" s="706" t="str">
        <f>IF(+All!$H212="BYU",+All!T212,IF(+All!$F212="BYU",+All!T212,0))</f>
        <v>BYU</v>
      </c>
      <c r="U23" s="707" t="str">
        <f>IF(+All!$H212="BYU",+All!U212,IF(+All!$F212="BYU",+All!U212,0))</f>
        <v>W</v>
      </c>
      <c r="V23" s="706"/>
      <c r="W23" s="707"/>
      <c r="X23" s="706"/>
      <c r="Y23" s="707"/>
      <c r="Z23" s="706"/>
      <c r="AA23" s="707"/>
      <c r="AB23" s="706"/>
      <c r="AC23" s="707"/>
      <c r="AD23" s="706"/>
      <c r="AE23" s="707"/>
      <c r="AF23" s="706"/>
      <c r="AG23" s="707"/>
      <c r="AH23" s="706"/>
      <c r="AI23" s="707"/>
      <c r="AJ23" s="706"/>
      <c r="AK23" s="707"/>
      <c r="AQ23" s="480"/>
      <c r="AR23" s="482"/>
      <c r="AS23" s="483"/>
      <c r="AT23" s="483"/>
      <c r="AU23" s="482"/>
      <c r="AV23" s="483"/>
      <c r="AW23" s="484"/>
      <c r="AX23" s="483"/>
      <c r="AY23" s="88"/>
      <c r="AZ23" s="89"/>
      <c r="BA23" s="90"/>
      <c r="BB23" s="90"/>
      <c r="BC23" s="91"/>
      <c r="BD23" s="482"/>
      <c r="BE23" s="483"/>
      <c r="BF23" s="483"/>
      <c r="BG23" s="482"/>
      <c r="BH23" s="483"/>
      <c r="BI23" s="484"/>
    </row>
    <row r="24" spans="1:63" x14ac:dyDescent="0.8">
      <c r="A24" s="70">
        <f>IF(+All!$H295="BYU",+All!A295,IF(+All!$F295="BYU",+All!A295,0))</f>
        <v>4</v>
      </c>
      <c r="B24" s="480" t="str">
        <f>IF(+All!$H295="BYU",+All!B295,IF(+All!$F295="BYU",+All!B295,0))</f>
        <v>Sat</v>
      </c>
      <c r="C24" s="72">
        <f>IF(+All!$H295="BYU",+All!C295,IF(+All!$F295="BYU",+All!C295,0))</f>
        <v>44464</v>
      </c>
      <c r="D24" s="73">
        <f>IF(+All!$H295="BYU",+All!D295,IF(+All!$F295="BYU",+All!D295,0))</f>
        <v>0.92708333333333337</v>
      </c>
      <c r="E24" s="707" t="str">
        <f>IF(+All!$H295="BYU",+All!E295,IF(+All!$F295="BYU",+All!E295,0))</f>
        <v>ESPN2</v>
      </c>
      <c r="F24" s="75" t="str">
        <f>IF(+All!$H295="BYU",+All!F295,IF(+All!$F295="BYU",+All!F295,0))</f>
        <v>South Florida</v>
      </c>
      <c r="G24" s="76" t="str">
        <f>IF(+All!$H295="BYU",+All!G295,IF(+All!$F295="BYU",+All!G295,0))</f>
        <v>AAC</v>
      </c>
      <c r="H24" s="75" t="str">
        <f>IF(+All!$H295="BYU",+All!H295,IF(+All!$F295="BYU",+All!H295,0))</f>
        <v>BYU</v>
      </c>
      <c r="I24" s="76" t="str">
        <f>IF(+All!$H295="BYU",+All!I295,IF(+All!$F295="BYU",+All!I295,0))</f>
        <v>Ind</v>
      </c>
      <c r="J24" s="706" t="str">
        <f>IF(+All!$H295="BYU",+All!J295,IF(+All!$F295="BYU",+All!J295,0))</f>
        <v>BYU</v>
      </c>
      <c r="K24" s="707" t="str">
        <f>IF(+All!$H295="BYU",+All!K295,IF(+All!$F295="BYU",+All!K295,0))</f>
        <v>South Florida</v>
      </c>
      <c r="L24" s="78">
        <f>IF(+All!$H295="BYU",+All!L295,IF(+All!$F295="BYU",+All!L295,0))</f>
        <v>23</v>
      </c>
      <c r="M24" s="79">
        <f>IF(+All!$H295="BYU",+All!M295,IF(+All!$F295="BYU",+All!M295,0))</f>
        <v>53.5</v>
      </c>
      <c r="N24" s="706" t="str">
        <f>IF(+All!$H295="BYU",+All!N295,IF(+All!$F295="BYU",+All!N295,0))</f>
        <v>BYU</v>
      </c>
      <c r="O24" s="708">
        <f>IF(+All!$H295="BYU",+All!O295,IF(+All!$F295="BYU",+All!O295,0))</f>
        <v>35</v>
      </c>
      <c r="P24" s="708" t="str">
        <f>IF(+All!$H295="BYU",+All!P295,IF(+All!$F295="BYU",+All!P295,0))</f>
        <v>South Florida</v>
      </c>
      <c r="Q24" s="707">
        <f>IF(+All!$H295="BYU",+All!Q295,IF(+All!$F295="BYU",+All!Q295,0))</f>
        <v>27</v>
      </c>
      <c r="R24" s="706" t="str">
        <f>IF(+All!$H295="BYU",+All!R295,IF(+All!$F295="BYU",+All!R295,0))</f>
        <v>South Florida</v>
      </c>
      <c r="S24" s="708" t="str">
        <f>IF(+All!$H295="BYU",+All!S295,IF(+All!$F295="BYU",+All!S295,0))</f>
        <v>BYU</v>
      </c>
      <c r="T24" s="706" t="str">
        <f>IF(+All!$H295="BYU",+All!T295,IF(+All!$F295="BYU",+All!T295,0))</f>
        <v>BYU</v>
      </c>
      <c r="U24" s="707" t="str">
        <f>IF(+All!$H295="BYU",+All!U295,IF(+All!$F295="BYU",+All!U295,0))</f>
        <v>L</v>
      </c>
      <c r="V24" s="706"/>
      <c r="W24" s="707"/>
      <c r="X24" s="706"/>
      <c r="Y24" s="707"/>
      <c r="Z24" s="706"/>
      <c r="AA24" s="707"/>
      <c r="AB24" s="706"/>
      <c r="AC24" s="707"/>
      <c r="AD24" s="706"/>
      <c r="AE24" s="707"/>
      <c r="AF24" s="706"/>
      <c r="AG24" s="707"/>
      <c r="AH24" s="706"/>
      <c r="AI24" s="707"/>
      <c r="AJ24" s="706"/>
      <c r="AK24" s="707"/>
      <c r="AQ24" s="480"/>
      <c r="AR24" s="482"/>
      <c r="AS24" s="483"/>
      <c r="AT24" s="483"/>
      <c r="AU24" s="482"/>
      <c r="AV24" s="483"/>
      <c r="AW24" s="484"/>
      <c r="AX24" s="483"/>
      <c r="AY24" s="88"/>
      <c r="AZ24" s="89"/>
      <c r="BA24" s="90"/>
      <c r="BB24" s="90"/>
      <c r="BC24" s="91"/>
      <c r="BD24" s="482"/>
      <c r="BE24" s="483"/>
      <c r="BF24" s="483"/>
      <c r="BG24" s="482"/>
      <c r="BH24" s="483"/>
      <c r="BI24" s="484"/>
    </row>
    <row r="25" spans="1:63" x14ac:dyDescent="0.8">
      <c r="A25" s="70">
        <f>IF(+All!$H331="BYU",+All!A331,IF(+All!$F331="BYU",+All!A331,0))</f>
        <v>5</v>
      </c>
      <c r="B25" s="480" t="str">
        <f>IF(+All!$H331="BYU",+All!B331,IF(+All!$F331="BYU",+All!B331,0))</f>
        <v>Fri</v>
      </c>
      <c r="C25" s="72">
        <f>IF(+All!$H331="BYU",+All!C331,IF(+All!$F331="BYU",+All!C331,0))</f>
        <v>44470</v>
      </c>
      <c r="D25" s="73">
        <f>IF(+All!$H331="BYU",+All!D331,IF(+All!$F331="BYU",+All!D331,0))</f>
        <v>0.875</v>
      </c>
      <c r="E25" s="707" t="str">
        <f>IF(+All!$H331="BYU",+All!E331,IF(+All!$F331="BYU",+All!E331,0))</f>
        <v>CBSSN</v>
      </c>
      <c r="F25" s="75" t="str">
        <f>IF(+All!$H331="BYU",+All!F331,IF(+All!$F331="BYU",+All!F331,0))</f>
        <v>BYU</v>
      </c>
      <c r="G25" s="76" t="str">
        <f>IF(+All!$H331="BYU",+All!G331,IF(+All!$F331="BYU",+All!G331,0))</f>
        <v>Ind</v>
      </c>
      <c r="H25" s="75" t="str">
        <f>IF(+All!$H331="BYU",+All!H331,IF(+All!$F331="BYU",+All!H331,0))</f>
        <v>Utah State</v>
      </c>
      <c r="I25" s="76" t="str">
        <f>IF(+All!$H331="BYU",+All!I331,IF(+All!$F331="BYU",+All!I331,0))</f>
        <v>MWC</v>
      </c>
      <c r="J25" s="706" t="str">
        <f>IF(+All!$H331="BYU",+All!J331,IF(+All!$F331="BYU",+All!J331,0))</f>
        <v>BYU</v>
      </c>
      <c r="K25" s="707" t="str">
        <f>IF(+All!$H331="BYU",+All!K331,IF(+All!$F331="BYU",+All!K331,0))</f>
        <v>Utah State</v>
      </c>
      <c r="L25" s="78">
        <f>IF(+All!$H331="BYU",+All!L331,IF(+All!$F331="BYU",+All!L331,0))</f>
        <v>9</v>
      </c>
      <c r="M25" s="79">
        <f>IF(+All!$H331="BYU",+All!M331,IF(+All!$F331="BYU",+All!M331,0))</f>
        <v>62</v>
      </c>
      <c r="N25" s="706" t="str">
        <f>IF(+All!$H331="BYU",+All!N331,IF(+All!$F331="BYU",+All!N331,0))</f>
        <v>BYU</v>
      </c>
      <c r="O25" s="708">
        <f>IF(+All!$H331="BYU",+All!O331,IF(+All!$F331="BYU",+All!O331,0))</f>
        <v>34</v>
      </c>
      <c r="P25" s="708" t="str">
        <f>IF(+All!$H331="BYU",+All!P331,IF(+All!$F331="BYU",+All!P331,0))</f>
        <v>Utah State</v>
      </c>
      <c r="Q25" s="707">
        <f>IF(+All!$H331="BYU",+All!Q331,IF(+All!$F331="BYU",+All!Q331,0))</f>
        <v>20</v>
      </c>
      <c r="R25" s="706" t="str">
        <f>IF(+All!$H331="BYU",+All!R331,IF(+All!$F331="BYU",+All!R331,0))</f>
        <v>BYU</v>
      </c>
      <c r="S25" s="708" t="str">
        <f>IF(+All!$H331="BYU",+All!S331,IF(+All!$F331="BYU",+All!S331,0))</f>
        <v>Utah State</v>
      </c>
      <c r="T25" s="706" t="str">
        <f>IF(+All!$H331="BYU",+All!T331,IF(+All!$F331="BYU",+All!T331,0))</f>
        <v>BYU</v>
      </c>
      <c r="U25" s="707" t="str">
        <f>IF(+All!$H331="BYU",+All!U331,IF(+All!$F331="BYU",+All!U331,0))</f>
        <v>W</v>
      </c>
      <c r="V25" s="706"/>
      <c r="W25" s="707"/>
      <c r="X25" s="706"/>
      <c r="Y25" s="707"/>
      <c r="Z25" s="706"/>
      <c r="AA25" s="707"/>
      <c r="AB25" s="706"/>
      <c r="AC25" s="707"/>
      <c r="AD25" s="706"/>
      <c r="AE25" s="707"/>
      <c r="AF25" s="706"/>
      <c r="AG25" s="707"/>
      <c r="AH25" s="706"/>
      <c r="AI25" s="707"/>
      <c r="AJ25" s="706"/>
      <c r="AK25" s="707"/>
      <c r="AQ25" s="480"/>
      <c r="AR25" s="482"/>
      <c r="AS25" s="483"/>
      <c r="AT25" s="483"/>
      <c r="AU25" s="482"/>
      <c r="AV25" s="483"/>
      <c r="AW25" s="484"/>
      <c r="AX25" s="483"/>
      <c r="AY25" s="88"/>
      <c r="AZ25" s="89"/>
      <c r="BA25" s="90"/>
      <c r="BB25" s="90"/>
      <c r="BC25" s="91"/>
      <c r="BD25" s="482"/>
      <c r="BE25" s="483"/>
      <c r="BF25" s="483"/>
      <c r="BG25" s="482"/>
      <c r="BH25" s="483"/>
      <c r="BI25" s="484"/>
    </row>
    <row r="26" spans="1:63" x14ac:dyDescent="0.8">
      <c r="A26" s="70">
        <f>IF(+All!$H422="BYU",+All!A422,IF(+All!$F422="BYU",+All!A422,0))</f>
        <v>6</v>
      </c>
      <c r="B26" s="480" t="str">
        <f>IF(+All!$H422="BYU",+All!B422,IF(+All!$F422="BYU",+All!B422,0))</f>
        <v>Sat</v>
      </c>
      <c r="C26" s="72">
        <f>IF(+All!$H422="BYU",+All!C422,IF(+All!$F422="BYU",+All!C422,0))</f>
        <v>44478</v>
      </c>
      <c r="D26" s="73">
        <f>IF(+All!$H422="BYU",+All!D422,IF(+All!$F422="BYU",+All!D422,0))</f>
        <v>0.64583333333333337</v>
      </c>
      <c r="E26" s="707" t="str">
        <f>IF(+All!$H422="BYU",+All!E422,IF(+All!$F422="BYU",+All!E422,0))</f>
        <v>ABC</v>
      </c>
      <c r="F26" s="75" t="str">
        <f>IF(+All!$H422="BYU",+All!F422,IF(+All!$F422="BYU",+All!F422,0))</f>
        <v>Boise State</v>
      </c>
      <c r="G26" s="76" t="str">
        <f>IF(+All!$H422="BYU",+All!G422,IF(+All!$F422="BYU",+All!G422,0))</f>
        <v>MWC</v>
      </c>
      <c r="H26" s="75" t="str">
        <f>IF(+All!$H422="BYU",+All!H422,IF(+All!$F422="BYU",+All!H422,0))</f>
        <v>BYU</v>
      </c>
      <c r="I26" s="76" t="str">
        <f>IF(+All!$H422="BYU",+All!I422,IF(+All!$F422="BYU",+All!I422,0))</f>
        <v>Ind</v>
      </c>
      <c r="J26" s="706" t="str">
        <f>IF(+All!$H422="BYU",+All!J422,IF(+All!$F422="BYU",+All!J422,0))</f>
        <v>BYU</v>
      </c>
      <c r="K26" s="707" t="str">
        <f>IF(+All!$H422="BYU",+All!K422,IF(+All!$F422="BYU",+All!K422,0))</f>
        <v>Boise State</v>
      </c>
      <c r="L26" s="78">
        <f>IF(+All!$H422="BYU",+All!L422,IF(+All!$F422="BYU",+All!L422,0))</f>
        <v>6</v>
      </c>
      <c r="M26" s="79">
        <f>IF(+All!$H422="BYU",+All!M422,IF(+All!$F422="BYU",+All!M422,0))</f>
        <v>57.5</v>
      </c>
      <c r="N26" s="706" t="str">
        <f>IF(+All!$H422="BYU",+All!N422,IF(+All!$F422="BYU",+All!N422,0))</f>
        <v>Boise State</v>
      </c>
      <c r="O26" s="708">
        <f>IF(+All!$H422="BYU",+All!O422,IF(+All!$F422="BYU",+All!O422,0))</f>
        <v>26</v>
      </c>
      <c r="P26" s="708" t="str">
        <f>IF(+All!$H422="BYU",+All!P422,IF(+All!$F422="BYU",+All!P422,0))</f>
        <v>BYU</v>
      </c>
      <c r="Q26" s="707">
        <f>IF(+All!$H422="BYU",+All!Q422,IF(+All!$F422="BYU",+All!Q422,0))</f>
        <v>17</v>
      </c>
      <c r="R26" s="706" t="str">
        <f>IF(+All!$H422="BYU",+All!R422,IF(+All!$F422="BYU",+All!R422,0))</f>
        <v>Boise State</v>
      </c>
      <c r="S26" s="708" t="str">
        <f>IF(+All!$H422="BYU",+All!S422,IF(+All!$F422="BYU",+All!S422,0))</f>
        <v>BYU</v>
      </c>
      <c r="T26" s="706" t="str">
        <f>IF(+All!$H422="BYU",+All!T422,IF(+All!$F422="BYU",+All!T422,0))</f>
        <v>BYU</v>
      </c>
      <c r="U26" s="707" t="str">
        <f>IF(+All!$H422="BYU",+All!U422,IF(+All!$F422="BYU",+All!U422,0))</f>
        <v>L</v>
      </c>
      <c r="V26" s="706"/>
      <c r="W26" s="707"/>
      <c r="X26" s="706"/>
      <c r="Y26" s="707"/>
      <c r="Z26" s="706"/>
      <c r="AA26" s="707"/>
      <c r="AB26" s="706"/>
      <c r="AC26" s="707"/>
      <c r="AD26" s="706"/>
      <c r="AE26" s="707"/>
      <c r="AF26" s="706"/>
      <c r="AG26" s="707"/>
      <c r="AH26" s="706"/>
      <c r="AI26" s="707"/>
      <c r="AJ26" s="706"/>
      <c r="AK26" s="707"/>
      <c r="AQ26" s="480"/>
      <c r="AR26" s="482"/>
      <c r="AS26" s="483"/>
      <c r="AT26" s="483"/>
      <c r="AU26" s="482"/>
      <c r="AV26" s="483"/>
      <c r="AW26" s="484"/>
      <c r="AX26" s="483"/>
      <c r="AY26" s="88"/>
      <c r="AZ26" s="89"/>
      <c r="BA26" s="90"/>
      <c r="BB26" s="90"/>
      <c r="BC26" s="91"/>
      <c r="BD26" s="482"/>
      <c r="BE26" s="483"/>
      <c r="BF26" s="483"/>
      <c r="BG26" s="482"/>
      <c r="BH26" s="483"/>
      <c r="BI26" s="484"/>
    </row>
    <row r="27" spans="1:63" x14ac:dyDescent="0.8">
      <c r="A27" s="70">
        <f>IF(+All!$H494="BYU",+All!A494,IF(+All!$F494="BYU",+All!A494,0))</f>
        <v>7</v>
      </c>
      <c r="B27" s="480" t="str">
        <f>IF(+All!$H494="BYU",+All!B494,IF(+All!$F494="BYU",+All!B494,0))</f>
        <v>Sat</v>
      </c>
      <c r="C27" s="72">
        <f>IF(+All!$H494="BYU",+All!C494,IF(+All!$F494="BYU",+All!C494,0))</f>
        <v>44485</v>
      </c>
      <c r="D27" s="73">
        <f>IF(+All!$H494="BYU",+All!D494,IF(+All!$F494="BYU",+All!D494,0))</f>
        <v>0.64583333333333337</v>
      </c>
      <c r="E27" s="707" t="str">
        <f>IF(+All!$H494="BYU",+All!E494,IF(+All!$F494="BYU",+All!E494,0))</f>
        <v>ESPN</v>
      </c>
      <c r="F27" s="75" t="str">
        <f>IF(+All!$H494="BYU",+All!F494,IF(+All!$F494="BYU",+All!F494,0))</f>
        <v>BYU</v>
      </c>
      <c r="G27" s="76" t="str">
        <f>IF(+All!$H494="BYU",+All!G494,IF(+All!$F494="BYU",+All!G494,0))</f>
        <v>Ind</v>
      </c>
      <c r="H27" s="75" t="str">
        <f>IF(+All!$H494="BYU",+All!H494,IF(+All!$F494="BYU",+All!H494,0))</f>
        <v>Baylor</v>
      </c>
      <c r="I27" s="76" t="str">
        <f>IF(+All!$H494="BYU",+All!I494,IF(+All!$F494="BYU",+All!I494,0))</f>
        <v>B12</v>
      </c>
      <c r="J27" s="706" t="str">
        <f>IF(+All!$H494="BYU",+All!J494,IF(+All!$F494="BYU",+All!J494,0))</f>
        <v>Baylor</v>
      </c>
      <c r="K27" s="707" t="str">
        <f>IF(+All!$H494="BYU",+All!K494,IF(+All!$F494="BYU",+All!K494,0))</f>
        <v>BYU</v>
      </c>
      <c r="L27" s="78">
        <f>IF(+All!$H494="BYU",+All!L494,IF(+All!$F494="BYU",+All!L494,0))</f>
        <v>6.5</v>
      </c>
      <c r="M27" s="79">
        <f>IF(+All!$H494="BYU",+All!M494,IF(+All!$F494="BYU",+All!M494,0))</f>
        <v>50.5</v>
      </c>
      <c r="N27" s="706" t="str">
        <f>IF(+All!$H494="BYU",+All!N494,IF(+All!$F494="BYU",+All!N494,0))</f>
        <v>Baylor</v>
      </c>
      <c r="O27" s="708">
        <f>IF(+All!$H494="BYU",+All!O494,IF(+All!$F494="BYU",+All!O494,0))</f>
        <v>38</v>
      </c>
      <c r="P27" s="708" t="str">
        <f>IF(+All!$H494="BYU",+All!P494,IF(+All!$F494="BYU",+All!P494,0))</f>
        <v>BYU</v>
      </c>
      <c r="Q27" s="707">
        <f>IF(+All!$H494="BYU",+All!Q494,IF(+All!$F494="BYU",+All!Q494,0))</f>
        <v>24</v>
      </c>
      <c r="R27" s="706" t="str">
        <f>IF(+All!$H494="BYU",+All!R494,IF(+All!$F494="BYU",+All!R494,0))</f>
        <v>Baylor</v>
      </c>
      <c r="S27" s="708" t="str">
        <f>IF(+All!$H494="BYU",+All!S494,IF(+All!$F494="BYU",+All!S494,0))</f>
        <v>BYU</v>
      </c>
      <c r="T27" s="706" t="str">
        <f>IF(+All!$H494="BYU",+All!T494,IF(+All!$F494="BYU",+All!T494,0))</f>
        <v>BYU</v>
      </c>
      <c r="U27" s="707" t="str">
        <f>IF(+All!$H494="BYU",+All!U494,IF(+All!$F494="BYU",+All!U494,0))</f>
        <v>L</v>
      </c>
      <c r="V27" s="706"/>
      <c r="W27" s="707"/>
      <c r="X27" s="706"/>
      <c r="Y27" s="707"/>
      <c r="Z27" s="706"/>
      <c r="AA27" s="707"/>
      <c r="AB27" s="706"/>
      <c r="AC27" s="707"/>
      <c r="AD27" s="706"/>
      <c r="AE27" s="707"/>
      <c r="AF27" s="706"/>
      <c r="AG27" s="707"/>
      <c r="AH27" s="706"/>
      <c r="AI27" s="707"/>
      <c r="AJ27" s="706"/>
      <c r="AK27" s="707"/>
      <c r="AQ27" s="480"/>
      <c r="AR27" s="482"/>
      <c r="AS27" s="483"/>
      <c r="AT27" s="483"/>
      <c r="AU27" s="482"/>
      <c r="AV27" s="483"/>
      <c r="AW27" s="484"/>
      <c r="AX27" s="483"/>
      <c r="AY27" s="88"/>
      <c r="AZ27" s="89"/>
      <c r="BA27" s="90"/>
      <c r="BB27" s="90"/>
      <c r="BC27" s="91"/>
      <c r="BD27" s="482"/>
      <c r="BE27" s="483"/>
      <c r="BF27" s="483"/>
      <c r="BG27" s="482"/>
      <c r="BH27" s="483"/>
      <c r="BI27" s="484"/>
    </row>
    <row r="28" spans="1:63" x14ac:dyDescent="0.8">
      <c r="A28" s="70">
        <f>IF(+All!$H601="BYU",+All!A601,IF(+All!$F601="BYU",+All!A601,0))</f>
        <v>8</v>
      </c>
      <c r="B28" s="480" t="str">
        <f>IF(+All!$H601="BYU",+All!B601,IF(+All!$F601="BYU",+All!B601,0))</f>
        <v>Sat</v>
      </c>
      <c r="C28" s="72">
        <f>IF(+All!$H601="BYU",+All!C601,IF(+All!$F601="BYU",+All!C601,0))</f>
        <v>44492</v>
      </c>
      <c r="D28" s="73">
        <f>IF(+All!$H601="BYU",+All!D601,IF(+All!$F601="BYU",+All!D601,0))</f>
        <v>0.64583333333333337</v>
      </c>
      <c r="E28" s="707" t="str">
        <f>IF(+All!$H601="BYU",+All!E601,IF(+All!$F601="BYU",+All!E601,0))</f>
        <v>FS1</v>
      </c>
      <c r="F28" s="75" t="str">
        <f>IF(+All!$H601="BYU",+All!F601,IF(+All!$F601="BYU",+All!F601,0))</f>
        <v>BYU</v>
      </c>
      <c r="G28" s="76" t="str">
        <f>IF(+All!$H601="BYU",+All!G601,IF(+All!$F601="BYU",+All!G601,0))</f>
        <v>Ind</v>
      </c>
      <c r="H28" s="75" t="str">
        <f>IF(+All!$H601="BYU",+All!H601,IF(+All!$F601="BYU",+All!H601,0))</f>
        <v>Washington State</v>
      </c>
      <c r="I28" s="76" t="str">
        <f>IF(+All!$H601="BYU",+All!I601,IF(+All!$F601="BYU",+All!I601,0))</f>
        <v>P12</v>
      </c>
      <c r="J28" s="706" t="str">
        <f>IF(+All!$H601="BYU",+All!J601,IF(+All!$F601="BYU",+All!J601,0))</f>
        <v>BYU</v>
      </c>
      <c r="K28" s="707" t="str">
        <f>IF(+All!$H601="BYU",+All!K601,IF(+All!$F601="BYU",+All!K601,0))</f>
        <v>Washington State</v>
      </c>
      <c r="L28" s="78">
        <f>IF(+All!$H601="BYU",+All!L601,IF(+All!$F601="BYU",+All!L601,0))</f>
        <v>4</v>
      </c>
      <c r="M28" s="79">
        <f>IF(+All!$H601="BYU",+All!M601,IF(+All!$F601="BYU",+All!M601,0))</f>
        <v>55.5</v>
      </c>
      <c r="N28" s="706" t="str">
        <f>IF(+All!$H601="BYU",+All!N601,IF(+All!$F601="BYU",+All!N601,0))</f>
        <v>BYU</v>
      </c>
      <c r="O28" s="708">
        <f>IF(+All!$H601="BYU",+All!O601,IF(+All!$F601="BYU",+All!O601,0))</f>
        <v>21</v>
      </c>
      <c r="P28" s="708" t="str">
        <f>IF(+All!$H601="BYU",+All!P601,IF(+All!$F601="BYU",+All!P601,0))</f>
        <v>Washington State</v>
      </c>
      <c r="Q28" s="707">
        <f>IF(+All!$H601="BYU",+All!Q601,IF(+All!$F601="BYU",+All!Q601,0))</f>
        <v>19</v>
      </c>
      <c r="R28" s="706" t="str">
        <f>IF(+All!$H601="BYU",+All!R601,IF(+All!$F601="BYU",+All!R601,0))</f>
        <v>Washington State</v>
      </c>
      <c r="S28" s="708" t="str">
        <f>IF(+All!$H601="BYU",+All!S601,IF(+All!$F601="BYU",+All!S601,0))</f>
        <v>BYU</v>
      </c>
      <c r="T28" s="706" t="str">
        <f>IF(+All!$H601="BYU",+All!T601,IF(+All!$F601="BYU",+All!T601,0))</f>
        <v>BYU</v>
      </c>
      <c r="U28" s="707" t="str">
        <f>IF(+All!$H601="BYU",+All!U601,IF(+All!$F601="BYU",+All!U601,0))</f>
        <v>L</v>
      </c>
      <c r="V28" s="706"/>
      <c r="W28" s="707"/>
      <c r="X28" s="706"/>
      <c r="Y28" s="707"/>
      <c r="Z28" s="706"/>
      <c r="AA28" s="707"/>
      <c r="AB28" s="706"/>
      <c r="AC28" s="707"/>
      <c r="AD28" s="706"/>
      <c r="AE28" s="707"/>
      <c r="AF28" s="706"/>
      <c r="AG28" s="707"/>
      <c r="AH28" s="706"/>
      <c r="AI28" s="707"/>
      <c r="AJ28" s="706"/>
      <c r="AK28" s="707"/>
      <c r="AQ28" s="480"/>
      <c r="AR28" s="482"/>
      <c r="AS28" s="483"/>
      <c r="AT28" s="483"/>
      <c r="AU28" s="482"/>
      <c r="AV28" s="483"/>
      <c r="AW28" s="484"/>
      <c r="AX28" s="483"/>
      <c r="AY28" s="88"/>
      <c r="AZ28" s="89"/>
      <c r="BA28" s="90"/>
      <c r="BB28" s="90"/>
      <c r="BC28" s="91"/>
      <c r="BD28" s="482"/>
      <c r="BE28" s="483"/>
      <c r="BF28" s="483"/>
      <c r="BG28" s="482"/>
      <c r="BH28" s="483"/>
      <c r="BI28" s="484"/>
    </row>
    <row r="29" spans="1:63" x14ac:dyDescent="0.8">
      <c r="A29" s="70">
        <f>IF(+All!$H663="BYU",+All!A663,IF(+All!$F663="BYU",+All!A663,0))</f>
        <v>9</v>
      </c>
      <c r="B29" s="480" t="str">
        <f>IF(+All!$H663="BYU",+All!B663,IF(+All!$F663="BYU",+All!B663,0))</f>
        <v>Sat</v>
      </c>
      <c r="C29" s="72">
        <f>IF(+All!$H663="BYU",+All!C663,IF(+All!$F663="BYU",+All!C663,0))</f>
        <v>44499</v>
      </c>
      <c r="D29" s="73">
        <f>IF(+All!$H663="BYU",+All!D663,IF(+All!$F663="BYU",+All!D663,0))</f>
        <v>0.92708333333333337</v>
      </c>
      <c r="E29" s="707" t="str">
        <f>IF(+All!$H663="BYU",+All!E663,IF(+All!$F663="BYU",+All!E663,0))</f>
        <v>ESPN2</v>
      </c>
      <c r="F29" s="75" t="str">
        <f>IF(+All!$H663="BYU",+All!F663,IF(+All!$F663="BYU",+All!F663,0))</f>
        <v>Virginia</v>
      </c>
      <c r="G29" s="76" t="str">
        <f>IF(+All!$H663="BYU",+All!G663,IF(+All!$F663="BYU",+All!G663,0))</f>
        <v>ACC</v>
      </c>
      <c r="H29" s="75" t="str">
        <f>IF(+All!$H663="BYU",+All!H663,IF(+All!$F663="BYU",+All!H663,0))</f>
        <v>BYU</v>
      </c>
      <c r="I29" s="76" t="str">
        <f>IF(+All!$H663="BYU",+All!I663,IF(+All!$F663="BYU",+All!I663,0))</f>
        <v>Ind</v>
      </c>
      <c r="J29" s="706" t="str">
        <f>IF(+All!$H663="BYU",+All!J663,IF(+All!$F663="BYU",+All!J663,0))</f>
        <v>BYU</v>
      </c>
      <c r="K29" s="707" t="str">
        <f>IF(+All!$H663="BYU",+All!K663,IF(+All!$F663="BYU",+All!K663,0))</f>
        <v>Virginia</v>
      </c>
      <c r="L29" s="78">
        <f>IF(+All!$H663="BYU",+All!L663,IF(+All!$F663="BYU",+All!L663,0))</f>
        <v>2.5</v>
      </c>
      <c r="M29" s="79">
        <f>IF(+All!$H663="BYU",+All!M663,IF(+All!$F663="BYU",+All!M663,0))</f>
        <v>63.5</v>
      </c>
      <c r="N29" s="706" t="str">
        <f>IF(+All!$H663="BYU",+All!N663,IF(+All!$F663="BYU",+All!N663,0))</f>
        <v>BYU</v>
      </c>
      <c r="O29" s="708">
        <f>IF(+All!$H663="BYU",+All!O663,IF(+All!$F663="BYU",+All!O663,0))</f>
        <v>66</v>
      </c>
      <c r="P29" s="708" t="str">
        <f>IF(+All!$H663="BYU",+All!P663,IF(+All!$F663="BYU",+All!P663,0))</f>
        <v>Virginia</v>
      </c>
      <c r="Q29" s="707">
        <f>IF(+All!$H663="BYU",+All!Q663,IF(+All!$F663="BYU",+All!Q663,0))</f>
        <v>49</v>
      </c>
      <c r="R29" s="706" t="str">
        <f>IF(+All!$H663="BYU",+All!R663,IF(+All!$F663="BYU",+All!R663,0))</f>
        <v>BYU</v>
      </c>
      <c r="S29" s="708" t="str">
        <f>IF(+All!$H663="BYU",+All!S663,IF(+All!$F663="BYU",+All!S663,0))</f>
        <v>Virginia</v>
      </c>
      <c r="T29" s="706" t="str">
        <f>IF(+All!$H663="BYU",+All!T663,IF(+All!$F663="BYU",+All!T663,0))</f>
        <v>BYU</v>
      </c>
      <c r="U29" s="707" t="str">
        <f>IF(+All!$H663="BYU",+All!U663,IF(+All!$F663="BYU",+All!U663,0))</f>
        <v>W</v>
      </c>
      <c r="V29" s="706"/>
      <c r="W29" s="707"/>
      <c r="X29" s="706"/>
      <c r="Y29" s="707"/>
      <c r="Z29" s="706"/>
      <c r="AA29" s="707"/>
      <c r="AB29" s="706"/>
      <c r="AC29" s="707"/>
      <c r="AD29" s="706"/>
      <c r="AE29" s="707"/>
      <c r="AF29" s="706"/>
      <c r="AG29" s="707"/>
      <c r="AH29" s="706"/>
      <c r="AI29" s="707"/>
      <c r="AJ29" s="706"/>
      <c r="AK29" s="707"/>
      <c r="AQ29" s="480"/>
      <c r="AR29" s="482"/>
      <c r="AS29" s="483"/>
      <c r="AT29" s="483"/>
      <c r="AU29" s="482"/>
      <c r="AV29" s="483"/>
      <c r="AW29" s="484"/>
      <c r="AX29" s="483"/>
      <c r="AY29" s="88"/>
      <c r="AZ29" s="89"/>
      <c r="BA29" s="90"/>
      <c r="BB29" s="90"/>
      <c r="BC29" s="91"/>
      <c r="BD29" s="482"/>
      <c r="BE29" s="483"/>
      <c r="BF29" s="483"/>
      <c r="BG29" s="482"/>
      <c r="BH29" s="483"/>
      <c r="BI29" s="484"/>
    </row>
    <row r="30" spans="1:63" x14ac:dyDescent="0.8">
      <c r="A30" s="70">
        <f>IF(+All!$H771="BYU",+All!A771,IF(+All!$F771="BYU",+All!A771,0))</f>
        <v>10</v>
      </c>
      <c r="B30" s="480" t="str">
        <f>IF(+All!$H771="BYU",+All!B771,IF(+All!$F771="BYU",+All!B771,0))</f>
        <v>Sat</v>
      </c>
      <c r="C30" s="72">
        <f>IF(+All!$H771="BYU",+All!C771,IF(+All!$F771="BYU",+All!C771,0))</f>
        <v>44506</v>
      </c>
      <c r="D30" s="73">
        <f>IF(+All!$H771="BYU",+All!D771,IF(+All!$F771="BYU",+All!D771,0))</f>
        <v>0</v>
      </c>
      <c r="E30" s="707">
        <f>IF(+All!$H771="BYU",+All!E771,IF(+All!$F771="BYU",+All!E771,0))</f>
        <v>0</v>
      </c>
      <c r="F30" s="75" t="str">
        <f>IF(+All!$H771="BYU",+All!F771,IF(+All!$F771="BYU",+All!F771,0))</f>
        <v>BYU</v>
      </c>
      <c r="G30" s="76" t="str">
        <f>IF(+All!$H771="BYU",+All!G771,IF(+All!$F771="BYU",+All!G771,0))</f>
        <v>Ind</v>
      </c>
      <c r="H30" s="75" t="str">
        <f>IF(+All!$H771="BYU",+All!H771,IF(+All!$F771="BYU",+All!H771,0))</f>
        <v>Open</v>
      </c>
      <c r="I30" s="76" t="str">
        <f>IF(+All!$H771="BYU",+All!I771,IF(+All!$F771="BYU",+All!I771,0))</f>
        <v>ZZZ</v>
      </c>
      <c r="J30" s="706">
        <f>IF(+All!$H771="BYU",+All!J771,IF(+All!$F771="BYU",+All!J771,0))</f>
        <v>0</v>
      </c>
      <c r="K30" s="707" t="str">
        <f>IF(+All!$H771="BYU",+All!K771,IF(+All!$F771="BYU",+All!K771,0))</f>
        <v>BYU</v>
      </c>
      <c r="L30" s="78">
        <f>IF(+All!$H771="BYU",+All!L771,IF(+All!$F771="BYU",+All!L771,0))</f>
        <v>0</v>
      </c>
      <c r="M30" s="79">
        <f>IF(+All!$H771="BYU",+All!M771,IF(+All!$F771="BYU",+All!M771,0))</f>
        <v>0</v>
      </c>
      <c r="N30" s="706">
        <f>IF(+All!$H771="BYU",+All!N771,IF(+All!$F771="BYU",+All!N771,0))</f>
        <v>0</v>
      </c>
      <c r="O30" s="708">
        <f>IF(+All!$H771="BYU",+All!O771,IF(+All!$F771="BYU",+All!O771,0))</f>
        <v>0</v>
      </c>
      <c r="P30" s="708">
        <f>IF(+All!$H771="BYU",+All!P771,IF(+All!$F771="BYU",+All!P771,0))</f>
        <v>0</v>
      </c>
      <c r="Q30" s="707">
        <f>IF(+All!$H771="BYU",+All!Q771,IF(+All!$F771="BYU",+All!Q771,0))</f>
        <v>0</v>
      </c>
      <c r="R30" s="706">
        <f>IF(+All!$H771="BYU",+All!R771,IF(+All!$F771="BYU",+All!R771,0))</f>
        <v>0</v>
      </c>
      <c r="S30" s="708">
        <f>IF(+All!$H771="BYU",+All!S771,IF(+All!$F771="BYU",+All!S771,0))</f>
        <v>0</v>
      </c>
      <c r="T30" s="706">
        <f>IF(+All!$H771="BYU",+All!T771,IF(+All!$F771="BYU",+All!T771,0))</f>
        <v>0</v>
      </c>
      <c r="U30" s="707">
        <f>IF(+All!$H771="BYU",+All!U771,IF(+All!$F771="BYU",+All!U771,0))</f>
        <v>0</v>
      </c>
      <c r="V30" s="706"/>
      <c r="W30" s="707"/>
      <c r="X30" s="706"/>
      <c r="Y30" s="707"/>
      <c r="Z30" s="706"/>
      <c r="AA30" s="707"/>
      <c r="AB30" s="706"/>
      <c r="AC30" s="707"/>
      <c r="AD30" s="706"/>
      <c r="AE30" s="707"/>
      <c r="AF30" s="706"/>
      <c r="AG30" s="707"/>
      <c r="AH30" s="706"/>
      <c r="AI30" s="707"/>
      <c r="AJ30" s="706"/>
      <c r="AK30" s="707"/>
      <c r="AQ30" s="480"/>
      <c r="AR30" s="482"/>
      <c r="AS30" s="483"/>
      <c r="AT30" s="483"/>
      <c r="AU30" s="482"/>
      <c r="AV30" s="483"/>
      <c r="AW30" s="484"/>
      <c r="AX30" s="483"/>
      <c r="AY30" s="88"/>
      <c r="AZ30" s="89"/>
      <c r="BA30" s="90"/>
      <c r="BB30" s="90"/>
      <c r="BC30" s="91"/>
      <c r="BD30" s="482"/>
      <c r="BE30" s="483"/>
      <c r="BF30" s="483"/>
      <c r="BG30" s="482"/>
      <c r="BH30" s="483"/>
      <c r="BI30" s="484"/>
    </row>
    <row r="31" spans="1:63" x14ac:dyDescent="0.8">
      <c r="A31" s="70" t="e">
        <f>IF(+All!#REF!="BYU",+All!#REF!,IF(+All!#REF!="BYU",+All!#REF!,0))</f>
        <v>#REF!</v>
      </c>
      <c r="B31" s="480" t="e">
        <f>IF(+All!#REF!="BYU",+All!#REF!,IF(+All!#REF!="BYU",+All!#REF!,0))</f>
        <v>#REF!</v>
      </c>
      <c r="C31" s="72" t="e">
        <f>IF(+All!#REF!="BYU",+All!#REF!,IF(+All!#REF!="BYU",+All!#REF!,0))</f>
        <v>#REF!</v>
      </c>
      <c r="D31" s="73" t="e">
        <f>IF(+All!#REF!="BYU",+All!#REF!,IF(+All!#REF!="BYU",+All!#REF!,0))</f>
        <v>#REF!</v>
      </c>
      <c r="E31" s="707" t="e">
        <f>IF(+All!#REF!="BYU",+All!#REF!,IF(+All!#REF!="BYU",+All!#REF!,0))</f>
        <v>#REF!</v>
      </c>
      <c r="F31" s="75" t="e">
        <f>IF(+All!#REF!="BYU",+All!#REF!,IF(+All!#REF!="BYU",+All!#REF!,0))</f>
        <v>#REF!</v>
      </c>
      <c r="G31" s="76" t="e">
        <f>IF(+All!#REF!="BYU",+All!#REF!,IF(+All!#REF!="BYU",+All!#REF!,0))</f>
        <v>#REF!</v>
      </c>
      <c r="H31" s="75" t="e">
        <f>IF(+All!#REF!="BYU",+All!#REF!,IF(+All!#REF!="BYU",+All!#REF!,0))</f>
        <v>#REF!</v>
      </c>
      <c r="I31" s="76" t="e">
        <f>IF(+All!#REF!="BYU",+All!#REF!,IF(+All!#REF!="BYU",+All!#REF!,0))</f>
        <v>#REF!</v>
      </c>
      <c r="J31" s="706" t="e">
        <f>IF(+All!#REF!="BYU",+All!#REF!,IF(+All!#REF!="BYU",+All!#REF!,0))</f>
        <v>#REF!</v>
      </c>
      <c r="K31" s="707" t="e">
        <f>IF(+All!#REF!="BYU",+All!#REF!,IF(+All!#REF!="BYU",+All!#REF!,0))</f>
        <v>#REF!</v>
      </c>
      <c r="L31" s="78" t="e">
        <f>IF(+All!#REF!="BYU",+All!#REF!,IF(+All!#REF!="BYU",+All!#REF!,0))</f>
        <v>#REF!</v>
      </c>
      <c r="M31" s="79" t="e">
        <f>IF(+All!#REF!="BYU",+All!#REF!,IF(+All!#REF!="BYU",+All!#REF!,0))</f>
        <v>#REF!</v>
      </c>
      <c r="N31" s="706" t="e">
        <f>IF(+All!#REF!="BYU",+All!#REF!,IF(+All!#REF!="BYU",+All!#REF!,0))</f>
        <v>#REF!</v>
      </c>
      <c r="O31" s="708" t="e">
        <f>IF(+All!#REF!="BYU",+All!#REF!,IF(+All!#REF!="BYU",+All!#REF!,0))</f>
        <v>#REF!</v>
      </c>
      <c r="P31" s="708" t="e">
        <f>IF(+All!#REF!="BYU",+All!#REF!,IF(+All!#REF!="BYU",+All!#REF!,0))</f>
        <v>#REF!</v>
      </c>
      <c r="Q31" s="707" t="e">
        <f>IF(+All!#REF!="BYU",+All!#REF!,IF(+All!#REF!="BYU",+All!#REF!,0))</f>
        <v>#REF!</v>
      </c>
      <c r="R31" s="706" t="e">
        <f>IF(+All!#REF!="BYU",+All!#REF!,IF(+All!#REF!="BYU",+All!#REF!,0))</f>
        <v>#REF!</v>
      </c>
      <c r="S31" s="708" t="e">
        <f>IF(+All!#REF!="BYU",+All!#REF!,IF(+All!#REF!="BYU",+All!#REF!,0))</f>
        <v>#REF!</v>
      </c>
      <c r="T31" s="706" t="e">
        <f>IF(+All!#REF!="BYU",+All!#REF!,IF(+All!#REF!="BYU",+All!#REF!,0))</f>
        <v>#REF!</v>
      </c>
      <c r="U31" s="707" t="e">
        <f>IF(+All!#REF!="BYU",+All!#REF!,IF(+All!#REF!="BYU",+All!#REF!,0))</f>
        <v>#REF!</v>
      </c>
      <c r="V31" s="706"/>
      <c r="W31" s="707"/>
      <c r="X31" s="706"/>
      <c r="Y31" s="707"/>
      <c r="Z31" s="706"/>
      <c r="AA31" s="707"/>
      <c r="AB31" s="706"/>
      <c r="AC31" s="707"/>
      <c r="AD31" s="706"/>
      <c r="AE31" s="707"/>
      <c r="AF31" s="706"/>
      <c r="AG31" s="707"/>
      <c r="AH31" s="706"/>
      <c r="AI31" s="707"/>
      <c r="AJ31" s="706"/>
      <c r="AK31" s="707"/>
      <c r="AQ31" s="480"/>
      <c r="AR31" s="482"/>
      <c r="AS31" s="483"/>
      <c r="AT31" s="483"/>
      <c r="AU31" s="482"/>
      <c r="AV31" s="483"/>
      <c r="AW31" s="484"/>
      <c r="AX31" s="483"/>
      <c r="AY31" s="88"/>
      <c r="AZ31" s="89"/>
      <c r="BA31" s="90"/>
      <c r="BB31" s="90"/>
      <c r="BC31" s="91"/>
      <c r="BD31" s="482"/>
      <c r="BE31" s="483"/>
      <c r="BF31" s="483"/>
      <c r="BG31" s="482"/>
      <c r="BH31" s="483"/>
      <c r="BI31" s="484"/>
    </row>
    <row r="32" spans="1:63" x14ac:dyDescent="0.8">
      <c r="A32" s="70">
        <f>IF(+All!$H900="BYU",+All!A900,IF(+All!$F900="BYU",+All!A900,0))</f>
        <v>12</v>
      </c>
      <c r="B32" s="480" t="str">
        <f>IF(+All!$H900="BYU",+All!B900,IF(+All!$F900="BYU",+All!B900,0))</f>
        <v>Sat</v>
      </c>
      <c r="C32" s="72">
        <f>IF(+All!$H900="BYU",+All!C900,IF(+All!$F900="BYU",+All!C900,0))</f>
        <v>44520</v>
      </c>
      <c r="D32" s="73">
        <f>IF(+All!$H900="BYU",+All!D900,IF(+All!$F900="BYU",+All!D900,0))</f>
        <v>0.66666666666666663</v>
      </c>
      <c r="E32" s="707">
        <f>IF(+All!$H900="BYU",+All!E900,IF(+All!$F900="BYU",+All!E900,0))</f>
        <v>0</v>
      </c>
      <c r="F32" s="75" t="str">
        <f>IF(+All!$H900="BYU",+All!F900,IF(+All!$F900="BYU",+All!F900,0))</f>
        <v>BYU</v>
      </c>
      <c r="G32" s="76" t="str">
        <f>IF(+All!$H900="BYU",+All!G900,IF(+All!$F900="BYU",+All!G900,0))</f>
        <v>Ind</v>
      </c>
      <c r="H32" s="75" t="str">
        <f>IF(+All!$H900="BYU",+All!H900,IF(+All!$F900="BYU",+All!H900,0))</f>
        <v>Georgia Southern</v>
      </c>
      <c r="I32" s="76" t="str">
        <f>IF(+All!$H900="BYU",+All!I900,IF(+All!$F900="BYU",+All!I900,0))</f>
        <v>SB</v>
      </c>
      <c r="J32" s="706" t="str">
        <f>IF(+All!$H900="BYU",+All!J900,IF(+All!$F900="BYU",+All!J900,0))</f>
        <v>BYU</v>
      </c>
      <c r="K32" s="707" t="str">
        <f>IF(+All!$H900="BYU",+All!K900,IF(+All!$F900="BYU",+All!K900,0))</f>
        <v>Georgia Southern</v>
      </c>
      <c r="L32" s="78">
        <f>IF(+All!$H900="BYU",+All!L900,IF(+All!$F900="BYU",+All!L900,0))</f>
        <v>20.5</v>
      </c>
      <c r="M32" s="79">
        <f>IF(+All!$H900="BYU",+All!M900,IF(+All!$F900="BYU",+All!M900,0))</f>
        <v>57</v>
      </c>
      <c r="N32" s="706" t="str">
        <f>IF(+All!$H900="BYU",+All!N900,IF(+All!$F900="BYU",+All!N900,0))</f>
        <v>BYU</v>
      </c>
      <c r="O32" s="708">
        <f>IF(+All!$H900="BYU",+All!O900,IF(+All!$F900="BYU",+All!O900,0))</f>
        <v>34</v>
      </c>
      <c r="P32" s="708" t="str">
        <f>IF(+All!$H900="BYU",+All!P900,IF(+All!$F900="BYU",+All!P900,0))</f>
        <v>Georgia Southern</v>
      </c>
      <c r="Q32" s="707">
        <f>IF(+All!$H900="BYU",+All!Q900,IF(+All!$F900="BYU",+All!Q900,0))</f>
        <v>17</v>
      </c>
      <c r="R32" s="706" t="str">
        <f>IF(+All!$H900="BYU",+All!R900,IF(+All!$F900="BYU",+All!R900,0))</f>
        <v>Georgia Southern</v>
      </c>
      <c r="S32" s="708" t="str">
        <f>IF(+All!$H900="BYU",+All!S900,IF(+All!$F900="BYU",+All!S900,0))</f>
        <v>BYU</v>
      </c>
      <c r="T32" s="706" t="str">
        <f>IF(+All!$H900="BYU",+All!T900,IF(+All!$F900="BYU",+All!T900,0))</f>
        <v>Georgia Southern</v>
      </c>
      <c r="U32" s="707" t="str">
        <f>IF(+All!$H900="BYU",+All!U900,IF(+All!$F900="BYU",+All!U900,0))</f>
        <v>W</v>
      </c>
      <c r="V32" s="706"/>
      <c r="W32" s="707"/>
      <c r="X32" s="706"/>
      <c r="Y32" s="707"/>
      <c r="Z32" s="706"/>
      <c r="AA32" s="707"/>
      <c r="AB32" s="706"/>
      <c r="AC32" s="707"/>
      <c r="AD32" s="706"/>
      <c r="AE32" s="707"/>
      <c r="AF32" s="706"/>
      <c r="AG32" s="707"/>
      <c r="AH32" s="706"/>
      <c r="AI32" s="707"/>
      <c r="AJ32" s="706"/>
      <c r="AK32" s="707"/>
      <c r="AQ32" s="480"/>
      <c r="AR32" s="482"/>
      <c r="AS32" s="483"/>
      <c r="AT32" s="483"/>
      <c r="AU32" s="482"/>
      <c r="AV32" s="483"/>
      <c r="AW32" s="484"/>
      <c r="AX32" s="483"/>
      <c r="AY32" s="88"/>
      <c r="AZ32" s="89"/>
      <c r="BA32" s="90"/>
      <c r="BB32" s="90"/>
      <c r="BC32" s="91"/>
      <c r="BD32" s="482"/>
      <c r="BE32" s="483"/>
      <c r="BF32" s="483"/>
      <c r="BG32" s="482"/>
      <c r="BH32" s="483"/>
      <c r="BI32" s="484"/>
    </row>
    <row r="33" spans="1:63" x14ac:dyDescent="0.8">
      <c r="A33" s="70">
        <f>IF(+All!$H963="BYU",+All!A963,IF(+All!$F963="BYU",+All!A963,0))</f>
        <v>0</v>
      </c>
      <c r="B33" s="480">
        <f>IF(+All!$H963="BYU",+All!B963,IF(+All!$F963="BYU",+All!B963,0))</f>
        <v>0</v>
      </c>
      <c r="C33" s="72">
        <f>IF(+All!$H963="BYU",+All!C963,IF(+All!$F963="BYU",+All!C963,0))</f>
        <v>0</v>
      </c>
      <c r="D33" s="73">
        <f>IF(+All!$H963="BYU",+All!D963,IF(+All!$F963="BYU",+All!D963,0))</f>
        <v>0</v>
      </c>
      <c r="E33" s="707">
        <f>IF(+All!$H963="BYU",+All!E963,IF(+All!$F963="BYU",+All!E963,0))</f>
        <v>0</v>
      </c>
      <c r="F33" s="75">
        <f>IF(+All!$H963="BYU",+All!F963,IF(+All!$F963="BYU",+All!F963,0))</f>
        <v>0</v>
      </c>
      <c r="G33" s="76">
        <f>IF(+All!$H963="BYU",+All!G963,IF(+All!$F963="BYU",+All!G963,0))</f>
        <v>0</v>
      </c>
      <c r="H33" s="75">
        <f>IF(+All!$H963="BYU",+All!H963,IF(+All!$F963="BYU",+All!H963,0))</f>
        <v>0</v>
      </c>
      <c r="I33" s="76">
        <f>IF(+All!$H963="BYU",+All!I963,IF(+All!$F963="BYU",+All!I963,0))</f>
        <v>0</v>
      </c>
      <c r="J33" s="706">
        <f>IF(+All!$H963="BYU",+All!J963,IF(+All!$F963="BYU",+All!J963,0))</f>
        <v>0</v>
      </c>
      <c r="K33" s="707">
        <f>IF(+All!$H963="BYU",+All!K963,IF(+All!$F963="BYU",+All!K963,0))</f>
        <v>0</v>
      </c>
      <c r="L33" s="78">
        <f>IF(+All!$H963="BYU",+All!L963,IF(+All!$F963="BYU",+All!L963,0))</f>
        <v>0</v>
      </c>
      <c r="M33" s="79">
        <f>IF(+All!$H963="BYU",+All!M963,IF(+All!$F963="BYU",+All!M963,0))</f>
        <v>0</v>
      </c>
      <c r="N33" s="706">
        <f>IF(+All!$H963="BYU",+All!N963,IF(+All!$F963="BYU",+All!N963,0))</f>
        <v>0</v>
      </c>
      <c r="O33" s="708">
        <f>IF(+All!$H963="BYU",+All!O963,IF(+All!$F963="BYU",+All!O963,0))</f>
        <v>0</v>
      </c>
      <c r="P33" s="708">
        <f>IF(+All!$H963="BYU",+All!P963,IF(+All!$F963="BYU",+All!P963,0))</f>
        <v>0</v>
      </c>
      <c r="Q33" s="707">
        <f>IF(+All!$H963="BYU",+All!Q963,IF(+All!$F963="BYU",+All!Q963,0))</f>
        <v>0</v>
      </c>
      <c r="R33" s="706">
        <f>IF(+All!$H963="BYU",+All!R963,IF(+All!$F963="BYU",+All!R963,0))</f>
        <v>0</v>
      </c>
      <c r="S33" s="708">
        <f>IF(+All!$H963="BYU",+All!S963,IF(+All!$F963="BYU",+All!S963,0))</f>
        <v>0</v>
      </c>
      <c r="T33" s="706">
        <f>IF(+All!$H963="BYU",+All!T963,IF(+All!$F963="BYU",+All!T963,0))</f>
        <v>0</v>
      </c>
      <c r="U33" s="707">
        <f>IF(+All!$H963="BYU",+All!U963,IF(+All!$F963="BYU",+All!U963,0))</f>
        <v>0</v>
      </c>
      <c r="V33" s="706"/>
      <c r="W33" s="707"/>
      <c r="X33" s="706"/>
      <c r="Y33" s="707"/>
      <c r="Z33" s="706"/>
      <c r="AA33" s="707"/>
      <c r="AB33" s="706"/>
      <c r="AC33" s="707"/>
      <c r="AD33" s="706"/>
      <c r="AE33" s="707"/>
      <c r="AF33" s="706"/>
      <c r="AG33" s="707"/>
      <c r="AH33" s="706"/>
      <c r="AI33" s="707"/>
      <c r="AJ33" s="706"/>
      <c r="AK33" s="707"/>
      <c r="AQ33" s="480"/>
      <c r="AR33" s="482"/>
      <c r="AS33" s="483"/>
      <c r="AT33" s="483"/>
      <c r="AU33" s="482"/>
      <c r="AV33" s="483"/>
      <c r="AW33" s="484"/>
      <c r="AX33" s="483"/>
      <c r="AY33" s="88"/>
      <c r="AZ33" s="89"/>
      <c r="BA33" s="90"/>
      <c r="BB33" s="90"/>
      <c r="BC33" s="91"/>
      <c r="BD33" s="482"/>
      <c r="BE33" s="483"/>
      <c r="BF33" s="483"/>
      <c r="BG33" s="482"/>
      <c r="BH33" s="483"/>
      <c r="BI33" s="484"/>
    </row>
    <row r="34" spans="1:63" ht="16.75" customHeight="1" x14ac:dyDescent="0.8">
      <c r="A34" s="52"/>
      <c r="B34" s="53"/>
      <c r="C34" s="54"/>
      <c r="D34" s="55"/>
      <c r="E34" s="709"/>
      <c r="F34" s="1219" t="str">
        <f>H36</f>
        <v>Connecticut</v>
      </c>
      <c r="G34" s="1253"/>
      <c r="H34" s="1253"/>
      <c r="I34" s="1254"/>
      <c r="J34" s="705"/>
      <c r="K34" s="709"/>
      <c r="L34" s="58"/>
      <c r="M34" s="59"/>
      <c r="N34" s="705"/>
      <c r="O34" s="9"/>
      <c r="P34" s="9"/>
      <c r="Q34" s="406"/>
      <c r="R34" s="705"/>
      <c r="S34" s="9"/>
      <c r="T34" s="705"/>
      <c r="U34" s="709"/>
      <c r="V34" s="705"/>
      <c r="W34" s="800"/>
      <c r="X34" s="705"/>
      <c r="Y34" s="709"/>
      <c r="Z34" s="705"/>
      <c r="AA34" s="709"/>
      <c r="AB34" s="705"/>
      <c r="AC34" s="709"/>
      <c r="AD34" s="799"/>
      <c r="AE34" s="800"/>
      <c r="AF34" s="799"/>
      <c r="AG34" s="800"/>
      <c r="AH34" s="799"/>
      <c r="AI34" s="800"/>
      <c r="AJ34" s="799"/>
      <c r="AK34" s="800"/>
      <c r="AL34" s="96"/>
      <c r="AM34" s="70"/>
      <c r="AN34" s="96"/>
      <c r="AO34" s="70"/>
      <c r="AP34" s="64"/>
      <c r="AQ34" s="65"/>
      <c r="AR34" s="66"/>
      <c r="AS34" s="67"/>
      <c r="AT34" s="67"/>
      <c r="AU34" s="66"/>
      <c r="AV34" s="67"/>
      <c r="AW34" s="49"/>
      <c r="AX34" s="48"/>
      <c r="AY34" s="66"/>
      <c r="AZ34" s="67"/>
      <c r="BA34" s="49"/>
      <c r="BB34" s="49"/>
      <c r="BC34" s="65"/>
      <c r="BD34" s="66"/>
      <c r="BE34" s="67"/>
      <c r="BF34" s="67"/>
      <c r="BG34" s="66"/>
      <c r="BH34" s="67"/>
      <c r="BI34" s="49"/>
      <c r="BJ34" s="68"/>
      <c r="BK34" s="69"/>
    </row>
    <row r="35" spans="1:63" ht="16.75" customHeight="1" x14ac:dyDescent="0.8">
      <c r="A35" s="70">
        <f>IF(+All!$F5="Connecticut",+All!A5,IF(+All!$H5="Connecticut",+All!A5,0))</f>
        <v>0</v>
      </c>
      <c r="B35" s="480" t="str">
        <f>IF(+All!$F5="Connecticut",+All!B5,IF(+All!$H5="Connecticut",+All!B5,0))</f>
        <v>Sat</v>
      </c>
      <c r="C35" s="72">
        <f>IF(+All!$F5="Connecticut",+All!C5,IF(+All!$H5="Connecticut",+All!C5,0))</f>
        <v>44436</v>
      </c>
      <c r="D35" s="73">
        <f>IF(+All!$F5="Connecticut",+All!D5,IF(+All!$H5="Connecticut",+All!D5,0))</f>
        <v>0.58333333333333337</v>
      </c>
      <c r="E35" s="707" t="str">
        <f>IF(+All!$F5="Connecticut",+All!E5,IF(+All!$H5="Connecticut",+All!E5,0))</f>
        <v>CBSSN</v>
      </c>
      <c r="F35" s="75" t="str">
        <f>IF(+All!$F5="Connecticut",+All!F5,IF(+All!$H5="Connecticut",+All!F5,0))</f>
        <v>Connecticut</v>
      </c>
      <c r="G35" s="76" t="str">
        <f>IF(+All!$F5="Connecticut",+All!G5,IF(+All!$H5="Connecticut",+All!G5,0))</f>
        <v>Ind</v>
      </c>
      <c r="H35" s="75" t="str">
        <f>IF(+All!$F5="Connecticut",+All!H5,IF(+All!$H5="Connecticut",+All!H5,0))</f>
        <v>Fresno State</v>
      </c>
      <c r="I35" s="76" t="str">
        <f>IF(+All!$F5="Connecticut",+All!I5,IF(+All!$H5="Connecticut",+All!I5,0))</f>
        <v>MWC</v>
      </c>
      <c r="J35" s="706" t="str">
        <f>IF(+All!$F5="Connecticut",+All!J5,IF(+All!$H5="Connecticut",+All!J5,0))</f>
        <v>Fresno State</v>
      </c>
      <c r="K35" s="707" t="str">
        <f>IF(+All!$F5="Connecticut",+All!K5,IF(+All!$H5="Connecticut",+All!K5,0))</f>
        <v>Connecticut</v>
      </c>
      <c r="L35" s="78">
        <f>IF(+All!$F5="Connecticut",+All!L5,IF(+All!$H5="Connecticut",+All!L5,0))</f>
        <v>27.5</v>
      </c>
      <c r="M35" s="79">
        <f>IF(+All!$F5="Connecticut",+All!M5,IF(+All!$H5="Connecticut",+All!M5,0))</f>
        <v>63</v>
      </c>
      <c r="N35" s="706" t="str">
        <f>IF(+All!$F5="Connecticut",+All!N5,IF(+All!$H5="Connecticut",+All!N5,0))</f>
        <v>Fresno State</v>
      </c>
      <c r="O35" s="708">
        <f>IF(+All!$F5="Connecticut",+All!O5,IF(+All!$H5="Connecticut",+All!O5,0))</f>
        <v>45</v>
      </c>
      <c r="P35" s="708" t="str">
        <f>IF(+All!$F5="Connecticut",+All!P5,IF(+All!$H5="Connecticut",+All!P5,0))</f>
        <v>Connecticut</v>
      </c>
      <c r="Q35" s="707">
        <f>IF(+All!$F5="Connecticut",+All!Q5,IF(+All!$H5="Connecticut",+All!Q5,0))</f>
        <v>0</v>
      </c>
      <c r="R35" s="706" t="str">
        <f>IF(+All!$F5="Connecticut",+All!R5,IF(+All!$H5="Connecticut",+All!R5,0))</f>
        <v>Fresno State</v>
      </c>
      <c r="S35" s="708" t="str">
        <f>IF(+All!$F5="Connecticut",+All!S5,IF(+All!$H5="Connecticut",+All!S5,0))</f>
        <v>Connecticut</v>
      </c>
      <c r="T35" s="706" t="str">
        <f>IF(+All!$F5="Connecticut",+All!T5,IF(+All!$H5="Connecticut",+All!T5,0))</f>
        <v>Fresno State</v>
      </c>
      <c r="U35" s="707" t="str">
        <f>IF(+All!$F5="Connecticut",+All!U5,IF(+All!$H5="Connecticut",+All!U5,0))</f>
        <v>W</v>
      </c>
      <c r="V35" s="705"/>
      <c r="W35" s="826"/>
      <c r="X35" s="705"/>
      <c r="Y35" s="709"/>
      <c r="Z35" s="705"/>
      <c r="AA35" s="709"/>
      <c r="AB35" s="705"/>
      <c r="AC35" s="709"/>
      <c r="AD35" s="825"/>
      <c r="AE35" s="826"/>
      <c r="AF35" s="825"/>
      <c r="AG35" s="826"/>
      <c r="AH35" s="825"/>
      <c r="AI35" s="826"/>
      <c r="AJ35" s="825"/>
      <c r="AK35" s="826"/>
      <c r="AL35" s="96"/>
      <c r="AM35" s="96"/>
      <c r="AN35" s="96"/>
      <c r="AO35" s="70"/>
      <c r="AP35" s="64"/>
      <c r="AQ35" s="65"/>
      <c r="AR35" s="66"/>
      <c r="AS35" s="67"/>
      <c r="AT35" s="67"/>
      <c r="AU35" s="66"/>
      <c r="AV35" s="67"/>
      <c r="AW35" s="49"/>
      <c r="AX35" s="48"/>
      <c r="AY35" s="66"/>
      <c r="AZ35" s="67"/>
      <c r="BA35" s="49"/>
      <c r="BB35" s="49"/>
      <c r="BC35" s="65"/>
      <c r="BD35" s="66"/>
      <c r="BE35" s="67"/>
      <c r="BF35" s="67"/>
      <c r="BG35" s="66"/>
      <c r="BH35" s="67"/>
      <c r="BI35" s="49"/>
      <c r="BJ35" s="68"/>
      <c r="BK35" s="69"/>
    </row>
    <row r="36" spans="1:63" ht="16.75" customHeight="1" x14ac:dyDescent="0.8">
      <c r="A36" s="70">
        <f>IF(+All!$F63="Connecticut",+All!A63,IF(+All!$H63="Connecticut",+All!A63,0))</f>
        <v>1</v>
      </c>
      <c r="B36" s="480" t="str">
        <f>IF(+All!$F63="Connecticut",+All!B63,IF(+All!$H63="Connecticut",+All!B63,0))</f>
        <v>Sat</v>
      </c>
      <c r="C36" s="72">
        <f>IF(+All!$F63="Connecticut",+All!C63,IF(+All!$H63="Connecticut",+All!C63,0))</f>
        <v>44443</v>
      </c>
      <c r="D36" s="73">
        <f>IF(+All!$F63="Connecticut",+All!D63,IF(+All!$H63="Connecticut",+All!D63,0))</f>
        <v>0.5</v>
      </c>
      <c r="E36" s="707" t="str">
        <f>IF(+All!$F63="Connecticut",+All!E63,IF(+All!$H63="Connecticut",+All!E63,0))</f>
        <v>CBSSN</v>
      </c>
      <c r="F36" s="75" t="str">
        <f>IF(+All!$F63="Connecticut",+All!F63,IF(+All!$H63="Connecticut",+All!F63,0))</f>
        <v>1AA Holy Cross</v>
      </c>
      <c r="G36" s="76" t="str">
        <f>IF(+All!$F63="Connecticut",+All!G63,IF(+All!$H63="Connecticut",+All!G63,0))</f>
        <v>1AA</v>
      </c>
      <c r="H36" s="75" t="str">
        <f>IF(+All!$F63="Connecticut",+All!H63,IF(+All!$H63="Connecticut",+All!H63,0))</f>
        <v>Connecticut</v>
      </c>
      <c r="I36" s="76" t="str">
        <f>IF(+All!$F63="Connecticut",+All!I63,IF(+All!$H63="Connecticut",+All!I63,0))</f>
        <v>Ind</v>
      </c>
      <c r="J36" s="706">
        <f>IF(+All!$F63="Connecticut",+All!J63,IF(+All!$H63="Connecticut",+All!J63,0))</f>
        <v>0</v>
      </c>
      <c r="K36" s="707">
        <f>IF(+All!$F63="Connecticut",+All!K63,IF(+All!$H63="Connecticut",+All!K63,0))</f>
        <v>0</v>
      </c>
      <c r="L36" s="78">
        <f>IF(+All!$F63="Connecticut",+All!L63,IF(+All!$H63="Connecticut",+All!L63,0))</f>
        <v>0</v>
      </c>
      <c r="M36" s="79">
        <f>IF(+All!$F63="Connecticut",+All!M63,IF(+All!$H63="Connecticut",+All!M63,0))</f>
        <v>0</v>
      </c>
      <c r="N36" s="706" t="str">
        <f>IF(+All!$F63="Connecticut",+All!N63,IF(+All!$H63="Connecticut",+All!N63,0))</f>
        <v>1AA Holy Cross</v>
      </c>
      <c r="O36" s="708">
        <f>IF(+All!$F63="Connecticut",+All!O63,IF(+All!$H63="Connecticut",+All!O63,0))</f>
        <v>38</v>
      </c>
      <c r="P36" s="708" t="str">
        <f>IF(+All!$F63="Connecticut",+All!P63,IF(+All!$H63="Connecticut",+All!P63,0))</f>
        <v>Connecticut</v>
      </c>
      <c r="Q36" s="707">
        <f>IF(+All!$F63="Connecticut",+All!Q63,IF(+All!$H63="Connecticut",+All!Q63,0))</f>
        <v>28</v>
      </c>
      <c r="R36" s="706">
        <f>IF(+All!$F63="Connecticut",+All!R63,IF(+All!$H63="Connecticut",+All!R63,0))</f>
        <v>0</v>
      </c>
      <c r="S36" s="708">
        <f>IF(+All!$F63="Connecticut",+All!S63,IF(+All!$H63="Connecticut",+All!S63,0))</f>
        <v>0</v>
      </c>
      <c r="T36" s="706">
        <f>IF(+All!$F63="Connecticut",+All!T63,IF(+All!$H63="Connecticut",+All!T63,0))</f>
        <v>0</v>
      </c>
      <c r="U36" s="707">
        <f>IF(+All!$F63="Connecticut",+All!U63,IF(+All!$H63="Connecticut",+All!U63,0))</f>
        <v>0</v>
      </c>
      <c r="V36" s="706"/>
      <c r="W36" s="707"/>
      <c r="X36" s="706"/>
      <c r="Y36" s="707"/>
      <c r="Z36" s="706"/>
      <c r="AA36" s="707"/>
      <c r="AB36" s="706"/>
      <c r="AC36" s="707"/>
      <c r="AD36" s="706"/>
      <c r="AE36" s="707"/>
      <c r="AF36" s="706"/>
      <c r="AG36" s="707"/>
      <c r="AH36" s="706"/>
      <c r="AI36" s="707"/>
      <c r="AJ36" s="706"/>
      <c r="AK36" s="707"/>
      <c r="AL36" s="96"/>
      <c r="AN36" s="96"/>
      <c r="AQ36" s="480"/>
      <c r="AR36" s="482"/>
      <c r="AS36" s="483"/>
      <c r="AT36" s="483"/>
      <c r="AU36" s="482"/>
      <c r="AV36" s="483"/>
      <c r="AW36" s="484"/>
      <c r="AX36" s="483"/>
      <c r="AY36" s="88"/>
      <c r="AZ36" s="89"/>
      <c r="BA36" s="90"/>
      <c r="BB36" s="90"/>
      <c r="BC36" s="91"/>
      <c r="BD36" s="482"/>
      <c r="BE36" s="483"/>
      <c r="BF36" s="483"/>
      <c r="BG36" s="482"/>
      <c r="BH36" s="483"/>
      <c r="BI36" s="484"/>
    </row>
    <row r="37" spans="1:63" x14ac:dyDescent="0.8">
      <c r="A37" s="70">
        <f>IF(+All!$F143="Connecticut",+All!A143,IF(+All!$H143="Connecticut",+All!A143,0))</f>
        <v>2</v>
      </c>
      <c r="B37" s="480" t="str">
        <f>IF(+All!$F143="Connecticut",+All!B143,IF(+All!$H143="Connecticut",+All!B143,0))</f>
        <v>Sat</v>
      </c>
      <c r="C37" s="72">
        <f>IF(+All!$F143="Connecticut",+All!C143,IF(+All!$H143="Connecticut",+All!C143,0))</f>
        <v>44450</v>
      </c>
      <c r="D37" s="73">
        <f>IF(+All!$F143="Connecticut",+All!D143,IF(+All!$H143="Connecticut",+All!D143,0))</f>
        <v>0.625</v>
      </c>
      <c r="E37" s="707" t="str">
        <f>IF(+All!$F143="Connecticut",+All!E143,IF(+All!$H143="Connecticut",+All!E143,0))</f>
        <v>CBSSN</v>
      </c>
      <c r="F37" s="75" t="str">
        <f>IF(+All!$F143="Connecticut",+All!F143,IF(+All!$H143="Connecticut",+All!F143,0))</f>
        <v>Purdue</v>
      </c>
      <c r="G37" s="76" t="str">
        <f>IF(+All!$F143="Connecticut",+All!G143,IF(+All!$H143="Connecticut",+All!G143,0))</f>
        <v>B10</v>
      </c>
      <c r="H37" s="75" t="str">
        <f>IF(+All!$F143="Connecticut",+All!H143,IF(+All!$H143="Connecticut",+All!H143,0))</f>
        <v>Connecticut</v>
      </c>
      <c r="I37" s="76" t="str">
        <f>IF(+All!$F143="Connecticut",+All!I143,IF(+All!$H143="Connecticut",+All!I143,0))</f>
        <v>Ind</v>
      </c>
      <c r="J37" s="706" t="str">
        <f>IF(+All!$F143="Connecticut",+All!J143,IF(+All!$H143="Connecticut",+All!J143,0))</f>
        <v>Purdue</v>
      </c>
      <c r="K37" s="707" t="str">
        <f>IF(+All!$F143="Connecticut",+All!K143,IF(+All!$H143="Connecticut",+All!K143,0))</f>
        <v>Connecticut</v>
      </c>
      <c r="L37" s="78">
        <f>IF(+All!$F143="Connecticut",+All!L143,IF(+All!$H143="Connecticut",+All!L143,0))</f>
        <v>34</v>
      </c>
      <c r="M37" s="79">
        <f>IF(+All!$F143="Connecticut",+All!M143,IF(+All!$H143="Connecticut",+All!M143,0))</f>
        <v>58.5</v>
      </c>
      <c r="N37" s="706" t="str">
        <f>IF(+All!$F143="Connecticut",+All!N143,IF(+All!$H143="Connecticut",+All!N143,0))</f>
        <v>Purdue</v>
      </c>
      <c r="O37" s="708">
        <f>IF(+All!$F143="Connecticut",+All!O143,IF(+All!$H143="Connecticut",+All!O143,0))</f>
        <v>49</v>
      </c>
      <c r="P37" s="708" t="str">
        <f>IF(+All!$F143="Connecticut",+All!P143,IF(+All!$H143="Connecticut",+All!P143,0))</f>
        <v>Connecticut</v>
      </c>
      <c r="Q37" s="707">
        <f>IF(+All!$F143="Connecticut",+All!Q143,IF(+All!$H143="Connecticut",+All!Q143,0))</f>
        <v>0</v>
      </c>
      <c r="R37" s="706" t="str">
        <f>IF(+All!$F143="Connecticut",+All!R143,IF(+All!$H143="Connecticut",+All!R143,0))</f>
        <v>Purdue</v>
      </c>
      <c r="S37" s="708" t="str">
        <f>IF(+All!$F143="Connecticut",+All!S143,IF(+All!$H143="Connecticut",+All!S143,0))</f>
        <v>Connecticut</v>
      </c>
      <c r="T37" s="706" t="str">
        <f>IF(+All!$F143="Connecticut",+All!T143,IF(+All!$H143="Connecticut",+All!T143,0))</f>
        <v>Purdue</v>
      </c>
      <c r="U37" s="707" t="str">
        <f>IF(+All!$F143="Connecticut",+All!U143,IF(+All!$H143="Connecticut",+All!U143,0))</f>
        <v>W</v>
      </c>
      <c r="V37" s="706"/>
      <c r="W37" s="707"/>
      <c r="X37" s="706"/>
      <c r="Y37" s="707"/>
      <c r="Z37" s="706"/>
      <c r="AA37" s="707"/>
      <c r="AB37" s="706"/>
      <c r="AC37" s="707"/>
      <c r="AD37" s="706"/>
      <c r="AE37" s="707"/>
      <c r="AF37" s="706"/>
      <c r="AG37" s="707"/>
      <c r="AH37" s="706"/>
      <c r="AI37" s="707"/>
      <c r="AJ37" s="706"/>
      <c r="AK37" s="707"/>
      <c r="AQ37" s="480"/>
      <c r="AR37" s="482"/>
      <c r="AS37" s="483"/>
      <c r="AT37" s="483"/>
      <c r="AU37" s="482"/>
      <c r="AV37" s="483"/>
      <c r="AW37" s="484"/>
      <c r="AX37" s="483"/>
      <c r="AY37" s="88"/>
      <c r="AZ37" s="89"/>
      <c r="BA37" s="90"/>
      <c r="BB37" s="90"/>
      <c r="BC37" s="91"/>
      <c r="BD37" s="482"/>
      <c r="BE37" s="483"/>
      <c r="BF37" s="483"/>
      <c r="BG37" s="482"/>
      <c r="BH37" s="483"/>
      <c r="BI37" s="484"/>
    </row>
    <row r="38" spans="1:63" x14ac:dyDescent="0.8">
      <c r="A38" s="70">
        <f>IF(+All!$F211="Connecticut",+All!A211,IF(+All!$H211="Connecticut",+All!A211,0))</f>
        <v>3</v>
      </c>
      <c r="B38" s="480" t="str">
        <f>IF(+All!$F211="Connecticut",+All!B211,IF(+All!$H211="Connecticut",+All!B211,0))</f>
        <v>Sat</v>
      </c>
      <c r="C38" s="72">
        <f>IF(+All!$F211="Connecticut",+All!C211,IF(+All!$H211="Connecticut",+All!C211,0))</f>
        <v>44457</v>
      </c>
      <c r="D38" s="73">
        <f>IF(+All!$F211="Connecticut",+All!D211,IF(+All!$H211="Connecticut",+All!D211,0))</f>
        <v>0.5</v>
      </c>
      <c r="E38" s="707" t="str">
        <f>IF(+All!$F211="Connecticut",+All!E211,IF(+All!$H211="Connecticut",+All!E211,0))</f>
        <v>CBSSN</v>
      </c>
      <c r="F38" s="75" t="str">
        <f>IF(+All!$F211="Connecticut",+All!F211,IF(+All!$H211="Connecticut",+All!F211,0))</f>
        <v>Connecticut</v>
      </c>
      <c r="G38" s="76" t="str">
        <f>IF(+All!$F211="Connecticut",+All!G211,IF(+All!$H211="Connecticut",+All!G211,0))</f>
        <v>Ind</v>
      </c>
      <c r="H38" s="75" t="str">
        <f>IF(+All!$F211="Connecticut",+All!H211,IF(+All!$H211="Connecticut",+All!H211,0))</f>
        <v>Army</v>
      </c>
      <c r="I38" s="76" t="str">
        <f>IF(+All!$F211="Connecticut",+All!I211,IF(+All!$H211="Connecticut",+All!I211,0))</f>
        <v>Ind</v>
      </c>
      <c r="J38" s="706" t="str">
        <f>IF(+All!$F211="Connecticut",+All!J211,IF(+All!$H211="Connecticut",+All!J211,0))</f>
        <v>Army</v>
      </c>
      <c r="K38" s="707" t="str">
        <f>IF(+All!$F211="Connecticut",+All!K211,IF(+All!$H211="Connecticut",+All!K211,0))</f>
        <v>Connecticut</v>
      </c>
      <c r="L38" s="78">
        <f>IF(+All!$F211="Connecticut",+All!L211,IF(+All!$H211="Connecticut",+All!L211,0))</f>
        <v>34</v>
      </c>
      <c r="M38" s="79">
        <f>IF(+All!$F211="Connecticut",+All!M211,IF(+All!$H211="Connecticut",+All!M211,0))</f>
        <v>48</v>
      </c>
      <c r="N38" s="706" t="str">
        <f>IF(+All!$F211="Connecticut",+All!N211,IF(+All!$H211="Connecticut",+All!N211,0))</f>
        <v>Army</v>
      </c>
      <c r="O38" s="708">
        <f>IF(+All!$F211="Connecticut",+All!O211,IF(+All!$H211="Connecticut",+All!O211,0))</f>
        <v>52</v>
      </c>
      <c r="P38" s="708" t="str">
        <f>IF(+All!$F211="Connecticut",+All!P211,IF(+All!$H211="Connecticut",+All!P211,0))</f>
        <v>Connecticut</v>
      </c>
      <c r="Q38" s="707">
        <f>IF(+All!$F211="Connecticut",+All!Q211,IF(+All!$H211="Connecticut",+All!Q211,0))</f>
        <v>21</v>
      </c>
      <c r="R38" s="706" t="str">
        <f>IF(+All!$F211="Connecticut",+All!R211,IF(+All!$H211="Connecticut",+All!R211,0))</f>
        <v>Connecticut</v>
      </c>
      <c r="S38" s="708" t="str">
        <f>IF(+All!$F211="Connecticut",+All!S211,IF(+All!$H211="Connecticut",+All!S211,0))</f>
        <v>Army</v>
      </c>
      <c r="T38" s="706" t="str">
        <f>IF(+All!$F211="Connecticut",+All!T211,IF(+All!$H211="Connecticut",+All!T211,0))</f>
        <v>Army</v>
      </c>
      <c r="U38" s="707" t="str">
        <f>IF(+All!$F211="Connecticut",+All!U211,IF(+All!$H211="Connecticut",+All!U211,0))</f>
        <v>L</v>
      </c>
      <c r="V38" s="706"/>
      <c r="W38" s="707"/>
      <c r="X38" s="706"/>
      <c r="Y38" s="707"/>
      <c r="Z38" s="706"/>
      <c r="AA38" s="707"/>
      <c r="AB38" s="706"/>
      <c r="AC38" s="707"/>
      <c r="AD38" s="706"/>
      <c r="AE38" s="707"/>
      <c r="AF38" s="706"/>
      <c r="AG38" s="707"/>
      <c r="AH38" s="706"/>
      <c r="AI38" s="707"/>
      <c r="AJ38" s="706"/>
      <c r="AK38" s="707"/>
      <c r="AQ38" s="480"/>
      <c r="AR38" s="482"/>
      <c r="AS38" s="483"/>
      <c r="AT38" s="483"/>
      <c r="AU38" s="482"/>
      <c r="AV38" s="483"/>
      <c r="AW38" s="484"/>
      <c r="AX38" s="483"/>
      <c r="AY38" s="88"/>
      <c r="AZ38" s="89"/>
      <c r="BA38" s="90"/>
      <c r="BB38" s="90"/>
      <c r="BC38" s="91"/>
      <c r="BD38" s="482"/>
      <c r="BE38" s="483"/>
      <c r="BF38" s="483"/>
      <c r="BG38" s="482"/>
      <c r="BH38" s="483"/>
      <c r="BI38" s="484"/>
    </row>
    <row r="39" spans="1:63" x14ac:dyDescent="0.8">
      <c r="A39" s="70">
        <f>IF(+All!$F296="Connecticut",+All!A296,IF(+All!$H296="Connecticut",+All!A296,0))</f>
        <v>4</v>
      </c>
      <c r="B39" s="480" t="str">
        <f>IF(+All!$F296="Connecticut",+All!B296,IF(+All!$H296="Connecticut",+All!B296,0))</f>
        <v>Sat</v>
      </c>
      <c r="C39" s="72">
        <f>IF(+All!$F296="Connecticut",+All!C296,IF(+All!$H296="Connecticut",+All!C296,0))</f>
        <v>44464</v>
      </c>
      <c r="D39" s="73">
        <f>IF(+All!$F296="Connecticut",+All!D296,IF(+All!$H296="Connecticut",+All!D296,0))</f>
        <v>0.64583333333333337</v>
      </c>
      <c r="E39" s="707" t="str">
        <f>IF(+All!$F296="Connecticut",+All!E296,IF(+All!$H296="Connecticut",+All!E296,0))</f>
        <v>CBSSN</v>
      </c>
      <c r="F39" s="75" t="str">
        <f>IF(+All!$F296="Connecticut",+All!F296,IF(+All!$H296="Connecticut",+All!F296,0))</f>
        <v>Wyoming</v>
      </c>
      <c r="G39" s="76" t="str">
        <f>IF(+All!$F296="Connecticut",+All!G296,IF(+All!$H296="Connecticut",+All!G296,0))</f>
        <v>MWC</v>
      </c>
      <c r="H39" s="75" t="str">
        <f>IF(+All!$F296="Connecticut",+All!H296,IF(+All!$H296="Connecticut",+All!H296,0))</f>
        <v>Connecticut</v>
      </c>
      <c r="I39" s="76" t="str">
        <f>IF(+All!$F296="Connecticut",+All!I296,IF(+All!$H296="Connecticut",+All!I296,0))</f>
        <v>Ind</v>
      </c>
      <c r="J39" s="706" t="str">
        <f>IF(+All!$F296="Connecticut",+All!J296,IF(+All!$H296="Connecticut",+All!J296,0))</f>
        <v>Wyoming</v>
      </c>
      <c r="K39" s="707" t="str">
        <f>IF(+All!$F296="Connecticut",+All!K296,IF(+All!$H296="Connecticut",+All!K296,0))</f>
        <v>Connecticut</v>
      </c>
      <c r="L39" s="78">
        <f>IF(+All!$F296="Connecticut",+All!L296,IF(+All!$H296="Connecticut",+All!L296,0))</f>
        <v>29.5</v>
      </c>
      <c r="M39" s="79">
        <f>IF(+All!$F296="Connecticut",+All!M296,IF(+All!$H296="Connecticut",+All!M296,0))</f>
        <v>54.5</v>
      </c>
      <c r="N39" s="706" t="str">
        <f>IF(+All!$F296="Connecticut",+All!N296,IF(+All!$H296="Connecticut",+All!N296,0))</f>
        <v>Wyoming</v>
      </c>
      <c r="O39" s="708">
        <f>IF(+All!$F296="Connecticut",+All!O296,IF(+All!$H296="Connecticut",+All!O296,0))</f>
        <v>24</v>
      </c>
      <c r="P39" s="708" t="str">
        <f>IF(+All!$F296="Connecticut",+All!P296,IF(+All!$H296="Connecticut",+All!P296,0))</f>
        <v>Connecticut</v>
      </c>
      <c r="Q39" s="707">
        <f>IF(+All!$F296="Connecticut",+All!Q296,IF(+All!$H296="Connecticut",+All!Q296,0))</f>
        <v>22</v>
      </c>
      <c r="R39" s="706" t="str">
        <f>IF(+All!$F296="Connecticut",+All!R296,IF(+All!$H296="Connecticut",+All!R296,0))</f>
        <v>Connecticut</v>
      </c>
      <c r="S39" s="708" t="str">
        <f>IF(+All!$F296="Connecticut",+All!S296,IF(+All!$H296="Connecticut",+All!S296,0))</f>
        <v>Wyoming</v>
      </c>
      <c r="T39" s="706" t="str">
        <f>IF(+All!$F296="Connecticut",+All!T296,IF(+All!$H296="Connecticut",+All!T296,0))</f>
        <v>Wyoming</v>
      </c>
      <c r="U39" s="707" t="str">
        <f>IF(+All!$F296="Connecticut",+All!U296,IF(+All!$H296="Connecticut",+All!U296,0))</f>
        <v>L</v>
      </c>
      <c r="V39" s="706"/>
      <c r="W39" s="707"/>
      <c r="X39" s="706"/>
      <c r="Y39" s="707"/>
      <c r="Z39" s="706"/>
      <c r="AA39" s="707"/>
      <c r="AB39" s="706"/>
      <c r="AC39" s="707"/>
      <c r="AD39" s="706"/>
      <c r="AE39" s="707"/>
      <c r="AF39" s="706"/>
      <c r="AG39" s="707"/>
      <c r="AH39" s="706"/>
      <c r="AI39" s="707"/>
      <c r="AJ39" s="706"/>
      <c r="AK39" s="707"/>
      <c r="AQ39" s="480"/>
      <c r="AR39" s="482"/>
      <c r="AS39" s="483"/>
      <c r="AT39" s="483"/>
      <c r="AU39" s="482"/>
      <c r="AV39" s="483"/>
      <c r="AW39" s="484"/>
      <c r="AX39" s="483"/>
      <c r="AY39" s="88"/>
      <c r="AZ39" s="89"/>
      <c r="BA39" s="90"/>
      <c r="BB39" s="90"/>
      <c r="BC39" s="91"/>
      <c r="BD39" s="482"/>
      <c r="BE39" s="483"/>
      <c r="BF39" s="483"/>
      <c r="BG39" s="482"/>
      <c r="BH39" s="483"/>
      <c r="BI39" s="484"/>
    </row>
    <row r="40" spans="1:63" x14ac:dyDescent="0.8">
      <c r="A40" s="70">
        <f>IF(+All!$F388="Connecticut",+All!A388,IF(+All!$H388="Connecticut",+All!A388,0))</f>
        <v>5</v>
      </c>
      <c r="B40" s="480" t="str">
        <f>IF(+All!$F388="Connecticut",+All!B388,IF(+All!$H388="Connecticut",+All!B388,0))</f>
        <v>Sat</v>
      </c>
      <c r="C40" s="72">
        <f>IF(+All!$F388="Connecticut",+All!C388,IF(+All!$H388="Connecticut",+All!C388,0))</f>
        <v>44471</v>
      </c>
      <c r="D40" s="73">
        <f>IF(+All!$F388="Connecticut",+All!D388,IF(+All!$H388="Connecticut",+All!D388,0))</f>
        <v>0.8125</v>
      </c>
      <c r="E40" s="707" t="str">
        <f>IF(+All!$F388="Connecticut",+All!E388,IF(+All!$H388="Connecticut",+All!E388,0))</f>
        <v>ESPNU</v>
      </c>
      <c r="F40" s="75" t="str">
        <f>IF(+All!$F388="Connecticut",+All!F388,IF(+All!$H388="Connecticut",+All!F388,0))</f>
        <v>Connecticut</v>
      </c>
      <c r="G40" s="76" t="str">
        <f>IF(+All!$F388="Connecticut",+All!G388,IF(+All!$H388="Connecticut",+All!G388,0))</f>
        <v>Ind</v>
      </c>
      <c r="H40" s="75" t="str">
        <f>IF(+All!$F388="Connecticut",+All!H388,IF(+All!$H388="Connecticut",+All!H388,0))</f>
        <v>Vanderbilt</v>
      </c>
      <c r="I40" s="76" t="str">
        <f>IF(+All!$F388="Connecticut",+All!I388,IF(+All!$H388="Connecticut",+All!I388,0))</f>
        <v>SEC</v>
      </c>
      <c r="J40" s="706" t="str">
        <f>IF(+All!$F388="Connecticut",+All!J388,IF(+All!$H388="Connecticut",+All!J388,0))</f>
        <v>Vanderbilt</v>
      </c>
      <c r="K40" s="707" t="str">
        <f>IF(+All!$F388="Connecticut",+All!K388,IF(+All!$H388="Connecticut",+All!K388,0))</f>
        <v>Connecticut</v>
      </c>
      <c r="L40" s="78">
        <f>IF(+All!$F388="Connecticut",+All!L388,IF(+All!$H388="Connecticut",+All!L388,0))</f>
        <v>14.5</v>
      </c>
      <c r="M40" s="79">
        <f>IF(+All!$F388="Connecticut",+All!M388,IF(+All!$H388="Connecticut",+All!M388,0))</f>
        <v>51.5</v>
      </c>
      <c r="N40" s="706" t="str">
        <f>IF(+All!$F388="Connecticut",+All!N388,IF(+All!$H388="Connecticut",+All!N388,0))</f>
        <v>Vanderbilt</v>
      </c>
      <c r="O40" s="708">
        <f>IF(+All!$F388="Connecticut",+All!O388,IF(+All!$H388="Connecticut",+All!O388,0))</f>
        <v>30</v>
      </c>
      <c r="P40" s="708" t="str">
        <f>IF(+All!$F388="Connecticut",+All!P388,IF(+All!$H388="Connecticut",+All!P388,0))</f>
        <v>Connecticut</v>
      </c>
      <c r="Q40" s="707">
        <f>IF(+All!$F388="Connecticut",+All!Q388,IF(+All!$H388="Connecticut",+All!Q388,0))</f>
        <v>28</v>
      </c>
      <c r="R40" s="706" t="str">
        <f>IF(+All!$F388="Connecticut",+All!R388,IF(+All!$H388="Connecticut",+All!R388,0))</f>
        <v>Connecticut</v>
      </c>
      <c r="S40" s="708" t="str">
        <f>IF(+All!$F388="Connecticut",+All!S388,IF(+All!$H388="Connecticut",+All!S388,0))</f>
        <v>Vanderbilt</v>
      </c>
      <c r="T40" s="706" t="str">
        <f>IF(+All!$F388="Connecticut",+All!T388,IF(+All!$H388="Connecticut",+All!T388,0))</f>
        <v>Connecticut</v>
      </c>
      <c r="U40" s="707" t="str">
        <f>IF(+All!$F388="Connecticut",+All!U388,IF(+All!$H388="Connecticut",+All!U388,0))</f>
        <v>W</v>
      </c>
      <c r="V40" s="706"/>
      <c r="W40" s="707"/>
      <c r="X40" s="706"/>
      <c r="Y40" s="707"/>
      <c r="Z40" s="706"/>
      <c r="AA40" s="707"/>
      <c r="AB40" s="706"/>
      <c r="AC40" s="707"/>
      <c r="AD40" s="706"/>
      <c r="AE40" s="707"/>
      <c r="AF40" s="706"/>
      <c r="AG40" s="707"/>
      <c r="AH40" s="706"/>
      <c r="AI40" s="707"/>
      <c r="AJ40" s="706"/>
      <c r="AK40" s="707"/>
      <c r="AQ40" s="480"/>
      <c r="AR40" s="482"/>
      <c r="AS40" s="483"/>
      <c r="AT40" s="483"/>
      <c r="AU40" s="482"/>
      <c r="AV40" s="483"/>
      <c r="AW40" s="484"/>
      <c r="AX40" s="483"/>
      <c r="AY40" s="88"/>
      <c r="AZ40" s="89"/>
      <c r="BA40" s="90"/>
      <c r="BB40" s="90"/>
      <c r="BC40" s="91"/>
      <c r="BD40" s="482"/>
      <c r="BE40" s="483"/>
      <c r="BF40" s="483"/>
      <c r="BG40" s="482"/>
      <c r="BH40" s="483"/>
      <c r="BI40" s="484"/>
    </row>
    <row r="41" spans="1:63" x14ac:dyDescent="0.8">
      <c r="A41" s="70">
        <f>IF(+All!$F424="Connecticut",+All!A424,IF(+All!$H424="Connecticut",+All!A424,0))</f>
        <v>6</v>
      </c>
      <c r="B41" s="480" t="str">
        <f>IF(+All!$F424="Connecticut",+All!B424,IF(+All!$H424="Connecticut",+All!B424,0))</f>
        <v>Sat</v>
      </c>
      <c r="C41" s="72">
        <f>IF(+All!$F424="Connecticut",+All!C424,IF(+All!$H424="Connecticut",+All!C424,0))</f>
        <v>44478</v>
      </c>
      <c r="D41" s="73">
        <f>IF(+All!$F424="Connecticut",+All!D424,IF(+All!$H424="Connecticut",+All!D424,0))</f>
        <v>0.64583333333333337</v>
      </c>
      <c r="E41" s="707">
        <f>IF(+All!$F424="Connecticut",+All!E424,IF(+All!$H424="Connecticut",+All!E424,0))</f>
        <v>0</v>
      </c>
      <c r="F41" s="75" t="str">
        <f>IF(+All!$F424="Connecticut",+All!F424,IF(+All!$H424="Connecticut",+All!F424,0))</f>
        <v>Connecticut</v>
      </c>
      <c r="G41" s="76" t="str">
        <f>IF(+All!$F424="Connecticut",+All!G424,IF(+All!$H424="Connecticut",+All!G424,0))</f>
        <v>Ind</v>
      </c>
      <c r="H41" s="75" t="str">
        <f>IF(+All!$F424="Connecticut",+All!H424,IF(+All!$H424="Connecticut",+All!H424,0))</f>
        <v>Massachusetts</v>
      </c>
      <c r="I41" s="76" t="str">
        <f>IF(+All!$F424="Connecticut",+All!I424,IF(+All!$H424="Connecticut",+All!I424,0))</f>
        <v>Ind</v>
      </c>
      <c r="J41" s="706" t="str">
        <f>IF(+All!$F424="Connecticut",+All!J424,IF(+All!$H424="Connecticut",+All!J424,0))</f>
        <v>Connecticut</v>
      </c>
      <c r="K41" s="707" t="str">
        <f>IF(+All!$F424="Connecticut",+All!K424,IF(+All!$H424="Connecticut",+All!K424,0))</f>
        <v>Massachusetts</v>
      </c>
      <c r="L41" s="78">
        <f>IF(+All!$F424="Connecticut",+All!L424,IF(+All!$H424="Connecticut",+All!L424,0))</f>
        <v>3.5</v>
      </c>
      <c r="M41" s="79">
        <f>IF(+All!$F424="Connecticut",+All!M424,IF(+All!$H424="Connecticut",+All!M424,0))</f>
        <v>57</v>
      </c>
      <c r="N41" s="706" t="str">
        <f>IF(+All!$F424="Connecticut",+All!N424,IF(+All!$H424="Connecticut",+All!N424,0))</f>
        <v>Massachusetts</v>
      </c>
      <c r="O41" s="708">
        <f>IF(+All!$F424="Connecticut",+All!O424,IF(+All!$H424="Connecticut",+All!O424,0))</f>
        <v>27</v>
      </c>
      <c r="P41" s="708" t="str">
        <f>IF(+All!$F424="Connecticut",+All!P424,IF(+All!$H424="Connecticut",+All!P424,0))</f>
        <v>Connecticut</v>
      </c>
      <c r="Q41" s="707">
        <f>IF(+All!$F424="Connecticut",+All!Q424,IF(+All!$H424="Connecticut",+All!Q424,0))</f>
        <v>13</v>
      </c>
      <c r="R41" s="706" t="str">
        <f>IF(+All!$F424="Connecticut",+All!R424,IF(+All!$H424="Connecticut",+All!R424,0))</f>
        <v>Massachusetts</v>
      </c>
      <c r="S41" s="708" t="str">
        <f>IF(+All!$F424="Connecticut",+All!S424,IF(+All!$H424="Connecticut",+All!S424,0))</f>
        <v>Connecticut</v>
      </c>
      <c r="T41" s="706" t="str">
        <f>IF(+All!$F424="Connecticut",+All!T424,IF(+All!$H424="Connecticut",+All!T424,0))</f>
        <v>Connecticut</v>
      </c>
      <c r="U41" s="707" t="str">
        <f>IF(+All!$F424="Connecticut",+All!U424,IF(+All!$H424="Connecticut",+All!U424,0))</f>
        <v>L</v>
      </c>
      <c r="V41" s="706"/>
      <c r="W41" s="707"/>
      <c r="X41" s="706"/>
      <c r="Y41" s="707"/>
      <c r="Z41" s="706"/>
      <c r="AA41" s="707"/>
      <c r="AB41" s="706"/>
      <c r="AC41" s="707"/>
      <c r="AD41" s="706"/>
      <c r="AE41" s="707"/>
      <c r="AF41" s="706"/>
      <c r="AG41" s="707"/>
      <c r="AH41" s="706"/>
      <c r="AI41" s="707"/>
      <c r="AJ41" s="706"/>
      <c r="AK41" s="707"/>
      <c r="AQ41" s="480"/>
      <c r="AR41" s="482"/>
      <c r="AS41" s="483"/>
      <c r="AT41" s="483"/>
      <c r="AU41" s="482"/>
      <c r="AV41" s="483"/>
      <c r="AW41" s="484"/>
      <c r="AX41" s="483"/>
      <c r="AY41" s="88"/>
      <c r="AZ41" s="89"/>
      <c r="BA41" s="90"/>
      <c r="BB41" s="90"/>
      <c r="BC41" s="91"/>
      <c r="BD41" s="482"/>
      <c r="BE41" s="483"/>
      <c r="BF41" s="483"/>
      <c r="BG41" s="482"/>
      <c r="BH41" s="483"/>
      <c r="BI41" s="484"/>
    </row>
    <row r="42" spans="1:63" x14ac:dyDescent="0.8">
      <c r="A42" s="70">
        <f>IF(+All!$F503="Connecticut",+All!A503,IF(+All!$H503="Connecticut",+All!A503,0))</f>
        <v>7</v>
      </c>
      <c r="B42" s="480" t="str">
        <f>IF(+All!$F503="Connecticut",+All!B503,IF(+All!$H503="Connecticut",+All!B503,0))</f>
        <v>Sat</v>
      </c>
      <c r="C42" s="72">
        <f>IF(+All!$F503="Connecticut",+All!C503,IF(+All!$H503="Connecticut",+All!C503,0))</f>
        <v>44485</v>
      </c>
      <c r="D42" s="73">
        <f>IF(+All!$F503="Connecticut",+All!D503,IF(+All!$H503="Connecticut",+All!D503,0))</f>
        <v>0.5</v>
      </c>
      <c r="E42" s="707">
        <f>IF(+All!$F503="Connecticut",+All!E503,IF(+All!$H503="Connecticut",+All!E503,0))</f>
        <v>0</v>
      </c>
      <c r="F42" s="75" t="str">
        <f>IF(+All!$F503="Connecticut",+All!F503,IF(+All!$H503="Connecticut",+All!F503,0))</f>
        <v>1AA Yale</v>
      </c>
      <c r="G42" s="76" t="str">
        <f>IF(+All!$F503="Connecticut",+All!G503,IF(+All!$H503="Connecticut",+All!G503,0))</f>
        <v>1AA</v>
      </c>
      <c r="H42" s="75" t="str">
        <f>IF(+All!$F503="Connecticut",+All!H503,IF(+All!$H503="Connecticut",+All!H503,0))</f>
        <v>Connecticut</v>
      </c>
      <c r="I42" s="76" t="str">
        <f>IF(+All!$F503="Connecticut",+All!I503,IF(+All!$H503="Connecticut",+All!I503,0))</f>
        <v>Ind</v>
      </c>
      <c r="J42" s="706">
        <f>IF(+All!$F503="Connecticut",+All!J503,IF(+All!$H503="Connecticut",+All!J503,0))</f>
        <v>0</v>
      </c>
      <c r="K42" s="707">
        <f>IF(+All!$F503="Connecticut",+All!K503,IF(+All!$H503="Connecticut",+All!K503,0))</f>
        <v>0</v>
      </c>
      <c r="L42" s="78">
        <f>IF(+All!$F503="Connecticut",+All!L503,IF(+All!$H503="Connecticut",+All!L503,0))</f>
        <v>0</v>
      </c>
      <c r="M42" s="79">
        <f>IF(+All!$F503="Connecticut",+All!M503,IF(+All!$H503="Connecticut",+All!M503,0))</f>
        <v>0</v>
      </c>
      <c r="N42" s="706" t="str">
        <f>IF(+All!$F503="Connecticut",+All!N503,IF(+All!$H503="Connecticut",+All!N503,0))</f>
        <v>Connecticut</v>
      </c>
      <c r="O42" s="708">
        <f>IF(+All!$F503="Connecticut",+All!O503,IF(+All!$H503="Connecticut",+All!O503,0))</f>
        <v>21</v>
      </c>
      <c r="P42" s="708" t="str">
        <f>IF(+All!$F503="Connecticut",+All!P503,IF(+All!$H503="Connecticut",+All!P503,0))</f>
        <v>1AA Yale</v>
      </c>
      <c r="Q42" s="707">
        <f>IF(+All!$F503="Connecticut",+All!Q503,IF(+All!$H503="Connecticut",+All!Q503,0))</f>
        <v>15</v>
      </c>
      <c r="R42" s="706">
        <f>IF(+All!$F503="Connecticut",+All!R503,IF(+All!$H503="Connecticut",+All!R503,0))</f>
        <v>0</v>
      </c>
      <c r="S42" s="708">
        <f>IF(+All!$F503="Connecticut",+All!S503,IF(+All!$H503="Connecticut",+All!S503,0))</f>
        <v>0</v>
      </c>
      <c r="T42" s="706">
        <f>IF(+All!$F503="Connecticut",+All!T503,IF(+All!$H503="Connecticut",+All!T503,0))</f>
        <v>0</v>
      </c>
      <c r="U42" s="707">
        <f>IF(+All!$F503="Connecticut",+All!U503,IF(+All!$H503="Connecticut",+All!U503,0))</f>
        <v>0</v>
      </c>
      <c r="V42" s="706"/>
      <c r="W42" s="707"/>
      <c r="X42" s="706"/>
      <c r="Y42" s="707"/>
      <c r="Z42" s="706"/>
      <c r="AA42" s="707"/>
      <c r="AB42" s="706"/>
      <c r="AC42" s="707"/>
      <c r="AD42" s="706"/>
      <c r="AE42" s="707"/>
      <c r="AF42" s="706"/>
      <c r="AG42" s="707"/>
      <c r="AH42" s="706"/>
      <c r="AI42" s="707"/>
      <c r="AJ42" s="706"/>
      <c r="AK42" s="707"/>
      <c r="AQ42" s="480"/>
      <c r="AR42" s="482"/>
      <c r="AS42" s="483"/>
      <c r="AT42" s="483"/>
      <c r="AU42" s="482"/>
      <c r="AV42" s="483"/>
      <c r="AW42" s="484"/>
      <c r="AX42" s="483"/>
      <c r="AY42" s="88"/>
      <c r="AZ42" s="89"/>
      <c r="BA42" s="90"/>
      <c r="BB42" s="90"/>
      <c r="BC42" s="91"/>
      <c r="BD42" s="482"/>
      <c r="BE42" s="483"/>
      <c r="BF42" s="483"/>
      <c r="BG42" s="482"/>
      <c r="BH42" s="483"/>
      <c r="BI42" s="484"/>
    </row>
    <row r="43" spans="1:63" x14ac:dyDescent="0.8">
      <c r="A43" s="70">
        <f>IF(+All!$F561="Connecticut",+All!A561,IF(+All!$H561="Connecticut",+All!A561,0))</f>
        <v>8</v>
      </c>
      <c r="B43" s="480" t="str">
        <f>IF(+All!$F561="Connecticut",+All!B561,IF(+All!$H561="Connecticut",+All!B561,0))</f>
        <v>Fri</v>
      </c>
      <c r="C43" s="72">
        <f>IF(+All!$F561="Connecticut",+All!C561,IF(+All!$H561="Connecticut",+All!C561,0))</f>
        <v>44491</v>
      </c>
      <c r="D43" s="73">
        <f>IF(+All!$F561="Connecticut",+All!D561,IF(+All!$H561="Connecticut",+All!D561,0))</f>
        <v>0.75</v>
      </c>
      <c r="E43" s="707" t="str">
        <f>IF(+All!$F561="Connecticut",+All!E561,IF(+All!$H561="Connecticut",+All!E561,0))</f>
        <v>CBSSN</v>
      </c>
      <c r="F43" s="75" t="str">
        <f>IF(+All!$F561="Connecticut",+All!F561,IF(+All!$H561="Connecticut",+All!F561,0))</f>
        <v>Middle Tenn St</v>
      </c>
      <c r="G43" s="76" t="str">
        <f>IF(+All!$F561="Connecticut",+All!G561,IF(+All!$H561="Connecticut",+All!G561,0))</f>
        <v>CUSA</v>
      </c>
      <c r="H43" s="75" t="str">
        <f>IF(+All!$F561="Connecticut",+All!H561,IF(+All!$H561="Connecticut",+All!H561,0))</f>
        <v>Connecticut</v>
      </c>
      <c r="I43" s="76" t="str">
        <f>IF(+All!$F561="Connecticut",+All!I561,IF(+All!$H561="Connecticut",+All!I561,0))</f>
        <v>Ind</v>
      </c>
      <c r="J43" s="706" t="str">
        <f>IF(+All!$F561="Connecticut",+All!J561,IF(+All!$H561="Connecticut",+All!J561,0))</f>
        <v>Middle Tenn St</v>
      </c>
      <c r="K43" s="707" t="str">
        <f>IF(+All!$F561="Connecticut",+All!K561,IF(+All!$H561="Connecticut",+All!K561,0))</f>
        <v>Connecticut</v>
      </c>
      <c r="L43" s="78">
        <f>IF(+All!$F561="Connecticut",+All!L561,IF(+All!$H561="Connecticut",+All!L561,0))</f>
        <v>15.5</v>
      </c>
      <c r="M43" s="79">
        <f>IF(+All!$F561="Connecticut",+All!M561,IF(+All!$H561="Connecticut",+All!M561,0))</f>
        <v>56</v>
      </c>
      <c r="N43" s="706" t="str">
        <f>IF(+All!$F561="Connecticut",+All!N561,IF(+All!$H561="Connecticut",+All!N561,0))</f>
        <v>Middle Tenn St</v>
      </c>
      <c r="O43" s="708">
        <f>IF(+All!$F561="Connecticut",+All!O561,IF(+All!$H561="Connecticut",+All!O561,0))</f>
        <v>44</v>
      </c>
      <c r="P43" s="708" t="str">
        <f>IF(+All!$F561="Connecticut",+All!P561,IF(+All!$H561="Connecticut",+All!P561,0))</f>
        <v>Connecticut</v>
      </c>
      <c r="Q43" s="707">
        <f>IF(+All!$F561="Connecticut",+All!Q561,IF(+All!$H561="Connecticut",+All!Q561,0))</f>
        <v>13</v>
      </c>
      <c r="R43" s="706" t="str">
        <f>IF(+All!$F561="Connecticut",+All!R561,IF(+All!$H561="Connecticut",+All!R561,0))</f>
        <v>Middle Tenn St</v>
      </c>
      <c r="S43" s="708" t="str">
        <f>IF(+All!$F561="Connecticut",+All!S561,IF(+All!$H561="Connecticut",+All!S561,0))</f>
        <v>Connecticut</v>
      </c>
      <c r="T43" s="706" t="str">
        <f>IF(+All!$F561="Connecticut",+All!T561,IF(+All!$H561="Connecticut",+All!T561,0))</f>
        <v>Connecticut</v>
      </c>
      <c r="U43" s="707" t="str">
        <f>IF(+All!$F561="Connecticut",+All!U561,IF(+All!$H561="Connecticut",+All!U561,0))</f>
        <v>L</v>
      </c>
      <c r="V43" s="706"/>
      <c r="W43" s="707"/>
      <c r="X43" s="706"/>
      <c r="Y43" s="707"/>
      <c r="Z43" s="706"/>
      <c r="AA43" s="707"/>
      <c r="AB43" s="706"/>
      <c r="AC43" s="707"/>
      <c r="AD43" s="706"/>
      <c r="AE43" s="707"/>
      <c r="AF43" s="706"/>
      <c r="AG43" s="707"/>
      <c r="AH43" s="706"/>
      <c r="AI43" s="707"/>
      <c r="AJ43" s="706"/>
      <c r="AK43" s="707"/>
      <c r="AQ43" s="480"/>
      <c r="AR43" s="482"/>
      <c r="AS43" s="483"/>
      <c r="AT43" s="483"/>
      <c r="AU43" s="482"/>
      <c r="AV43" s="483"/>
      <c r="AW43" s="484"/>
      <c r="AX43" s="483"/>
      <c r="AY43" s="88"/>
      <c r="AZ43" s="89"/>
      <c r="BA43" s="90"/>
      <c r="BB43" s="90"/>
      <c r="BC43" s="91"/>
      <c r="BD43" s="482"/>
      <c r="BE43" s="483"/>
      <c r="BF43" s="483"/>
      <c r="BG43" s="482"/>
      <c r="BH43" s="483"/>
      <c r="BI43" s="484"/>
    </row>
    <row r="44" spans="1:63" x14ac:dyDescent="0.8">
      <c r="A44" s="70">
        <f>IF(+All!$F692="Connecticut",+All!A692,IF(+All!$H692="Connecticut",+All!A692,0))</f>
        <v>9</v>
      </c>
      <c r="B44" s="480" t="str">
        <f>IF(+All!$F692="Connecticut",+All!B692,IF(+All!$H692="Connecticut",+All!B692,0))</f>
        <v>Sat</v>
      </c>
      <c r="C44" s="72">
        <f>IF(+All!$F692="Connecticut",+All!C692,IF(+All!$H692="Connecticut",+All!C692,0))</f>
        <v>44499</v>
      </c>
      <c r="D44" s="73">
        <f>IF(+All!$F692="Connecticut",+All!D692,IF(+All!$H692="Connecticut",+All!D692,0))</f>
        <v>0</v>
      </c>
      <c r="E44" s="707">
        <f>IF(+All!$F692="Connecticut",+All!E692,IF(+All!$H692="Connecticut",+All!E692,0))</f>
        <v>0</v>
      </c>
      <c r="F44" s="75" t="str">
        <f>IF(+All!$F692="Connecticut",+All!F692,IF(+All!$H692="Connecticut",+All!F692,0))</f>
        <v>Connecticut</v>
      </c>
      <c r="G44" s="76" t="str">
        <f>IF(+All!$F692="Connecticut",+All!G692,IF(+All!$H692="Connecticut",+All!G692,0))</f>
        <v>Ind</v>
      </c>
      <c r="H44" s="75" t="str">
        <f>IF(+All!$F692="Connecticut",+All!H692,IF(+All!$H692="Connecticut",+All!H692,0))</f>
        <v>Open</v>
      </c>
      <c r="I44" s="76" t="str">
        <f>IF(+All!$F692="Connecticut",+All!I692,IF(+All!$H692="Connecticut",+All!I692,0))</f>
        <v>ZZZ</v>
      </c>
      <c r="J44" s="706">
        <f>IF(+All!$F692="Connecticut",+All!J692,IF(+All!$H692="Connecticut",+All!J692,0))</f>
        <v>0</v>
      </c>
      <c r="K44" s="707" t="str">
        <f>IF(+All!$F692="Connecticut",+All!K692,IF(+All!$H692="Connecticut",+All!K692,0))</f>
        <v>Connecticut</v>
      </c>
      <c r="L44" s="78">
        <f>IF(+All!$F692="Connecticut",+All!L692,IF(+All!$H692="Connecticut",+All!L692,0))</f>
        <v>0</v>
      </c>
      <c r="M44" s="79">
        <f>IF(+All!$F692="Connecticut",+All!M692,IF(+All!$H692="Connecticut",+All!M692,0))</f>
        <v>0</v>
      </c>
      <c r="N44" s="706">
        <f>IF(+All!$F692="Connecticut",+All!N692,IF(+All!$H692="Connecticut",+All!N692,0))</f>
        <v>0</v>
      </c>
      <c r="O44" s="708">
        <f>IF(+All!$F692="Connecticut",+All!O692,IF(+All!$H692="Connecticut",+All!O692,0))</f>
        <v>0</v>
      </c>
      <c r="P44" s="708">
        <f>IF(+All!$F692="Connecticut",+All!P692,IF(+All!$H692="Connecticut",+All!P692,0))</f>
        <v>0</v>
      </c>
      <c r="Q44" s="707">
        <f>IF(+All!$F692="Connecticut",+All!Q692,IF(+All!$H692="Connecticut",+All!Q692,0))</f>
        <v>0</v>
      </c>
      <c r="R44" s="706">
        <f>IF(+All!$F692="Connecticut",+All!R692,IF(+All!$H692="Connecticut",+All!R692,0))</f>
        <v>0</v>
      </c>
      <c r="S44" s="708">
        <f>IF(+All!$F692="Connecticut",+All!S692,IF(+All!$H692="Connecticut",+All!S692,0))</f>
        <v>0</v>
      </c>
      <c r="T44" s="706">
        <f>IF(+All!$F692="Connecticut",+All!T692,IF(+All!$H692="Connecticut",+All!T692,0))</f>
        <v>0</v>
      </c>
      <c r="U44" s="707">
        <f>IF(+All!$F692="Connecticut",+All!U692,IF(+All!$H692="Connecticut",+All!U692,0))</f>
        <v>0</v>
      </c>
      <c r="V44" s="706"/>
      <c r="W44" s="707"/>
      <c r="X44" s="706"/>
      <c r="Y44" s="707"/>
      <c r="Z44" s="706"/>
      <c r="AA44" s="707"/>
      <c r="AB44" s="706"/>
      <c r="AC44" s="707"/>
      <c r="AD44" s="706"/>
      <c r="AE44" s="707"/>
      <c r="AF44" s="706"/>
      <c r="AG44" s="707"/>
      <c r="AH44" s="706"/>
      <c r="AI44" s="707"/>
      <c r="AJ44" s="706"/>
      <c r="AK44" s="707"/>
      <c r="AQ44" s="480"/>
      <c r="AR44" s="482"/>
      <c r="AS44" s="483"/>
      <c r="AT44" s="483"/>
      <c r="AU44" s="482"/>
      <c r="AV44" s="483"/>
      <c r="AW44" s="484"/>
      <c r="AX44" s="483"/>
      <c r="AY44" s="88"/>
      <c r="AZ44" s="89"/>
      <c r="BA44" s="90"/>
      <c r="BB44" s="90"/>
      <c r="BC44" s="91"/>
      <c r="BD44" s="482"/>
      <c r="BE44" s="483"/>
      <c r="BF44" s="483"/>
      <c r="BG44" s="482"/>
      <c r="BH44" s="483"/>
      <c r="BI44" s="484"/>
    </row>
    <row r="45" spans="1:63" x14ac:dyDescent="0.8">
      <c r="A45" s="70">
        <f>IF(+All!$F772="Connecticut",+All!A772,IF(+All!$H772="Connecticut",+All!A772,0))</f>
        <v>10</v>
      </c>
      <c r="B45" s="480" t="str">
        <f>IF(+All!$F772="Connecticut",+All!B772,IF(+All!$H772="Connecticut",+All!B772,0))</f>
        <v>Sat</v>
      </c>
      <c r="C45" s="72">
        <f>IF(+All!$F772="Connecticut",+All!C772,IF(+All!$H772="Connecticut",+All!C772,0))</f>
        <v>44506</v>
      </c>
      <c r="D45" s="73">
        <f>IF(+All!$F772="Connecticut",+All!D772,IF(+All!$H772="Connecticut",+All!D772,0))</f>
        <v>0</v>
      </c>
      <c r="E45" s="707">
        <f>IF(+All!$F772="Connecticut",+All!E772,IF(+All!$H772="Connecticut",+All!E772,0))</f>
        <v>0</v>
      </c>
      <c r="F45" s="75" t="str">
        <f>IF(+All!$F772="Connecticut",+All!F772,IF(+All!$H772="Connecticut",+All!F772,0))</f>
        <v>Connecticut</v>
      </c>
      <c r="G45" s="76" t="str">
        <f>IF(+All!$F772="Connecticut",+All!G772,IF(+All!$H772="Connecticut",+All!G772,0))</f>
        <v>Ind</v>
      </c>
      <c r="H45" s="75" t="str">
        <f>IF(+All!$F772="Connecticut",+All!H772,IF(+All!$H772="Connecticut",+All!H772,0))</f>
        <v>Open</v>
      </c>
      <c r="I45" s="76" t="str">
        <f>IF(+All!$F772="Connecticut",+All!I772,IF(+All!$H772="Connecticut",+All!I772,0))</f>
        <v>ZZZ</v>
      </c>
      <c r="J45" s="706">
        <f>IF(+All!$F772="Connecticut",+All!J772,IF(+All!$H772="Connecticut",+All!J772,0))</f>
        <v>0</v>
      </c>
      <c r="K45" s="707" t="str">
        <f>IF(+All!$F772="Connecticut",+All!K772,IF(+All!$H772="Connecticut",+All!K772,0))</f>
        <v>Connecticut</v>
      </c>
      <c r="L45" s="78">
        <f>IF(+All!$F772="Connecticut",+All!L772,IF(+All!$H772="Connecticut",+All!L772,0))</f>
        <v>0</v>
      </c>
      <c r="M45" s="79">
        <f>IF(+All!$F772="Connecticut",+All!M772,IF(+All!$H772="Connecticut",+All!M772,0))</f>
        <v>0</v>
      </c>
      <c r="N45" s="706">
        <f>IF(+All!$F772="Connecticut",+All!N772,IF(+All!$H772="Connecticut",+All!N772,0))</f>
        <v>0</v>
      </c>
      <c r="O45" s="708">
        <f>IF(+All!$F772="Connecticut",+All!O772,IF(+All!$H772="Connecticut",+All!O772,0))</f>
        <v>0</v>
      </c>
      <c r="P45" s="708">
        <f>IF(+All!$F772="Connecticut",+All!P772,IF(+All!$H772="Connecticut",+All!P772,0))</f>
        <v>0</v>
      </c>
      <c r="Q45" s="707">
        <f>IF(+All!$F772="Connecticut",+All!Q772,IF(+All!$H772="Connecticut",+All!Q772,0))</f>
        <v>0</v>
      </c>
      <c r="R45" s="706">
        <f>IF(+All!$F772="Connecticut",+All!R772,IF(+All!$H772="Connecticut",+All!R772,0))</f>
        <v>0</v>
      </c>
      <c r="S45" s="708">
        <f>IF(+All!$F772="Connecticut",+All!S772,IF(+All!$H772="Connecticut",+All!S772,0))</f>
        <v>0</v>
      </c>
      <c r="T45" s="706">
        <f>IF(+All!$F772="Connecticut",+All!T772,IF(+All!$H772="Connecticut",+All!T772,0))</f>
        <v>0</v>
      </c>
      <c r="U45" s="707">
        <f>IF(+All!$F772="Connecticut",+All!U772,IF(+All!$H772="Connecticut",+All!U772,0))</f>
        <v>0</v>
      </c>
      <c r="V45" s="706"/>
      <c r="W45" s="707"/>
      <c r="X45" s="706"/>
      <c r="Y45" s="707"/>
      <c r="Z45" s="706"/>
      <c r="AA45" s="707"/>
      <c r="AB45" s="706"/>
      <c r="AC45" s="707"/>
      <c r="AD45" s="706"/>
      <c r="AE45" s="707"/>
      <c r="AF45" s="706"/>
      <c r="AG45" s="707"/>
      <c r="AH45" s="706"/>
      <c r="AI45" s="707"/>
      <c r="AJ45" s="706"/>
      <c r="AK45" s="707"/>
      <c r="AQ45" s="480"/>
      <c r="AR45" s="482"/>
      <c r="AS45" s="483"/>
      <c r="AT45" s="483"/>
      <c r="AU45" s="482"/>
      <c r="AV45" s="483"/>
      <c r="AW45" s="484"/>
      <c r="AX45" s="483"/>
      <c r="AY45" s="88"/>
      <c r="AZ45" s="89"/>
      <c r="BA45" s="90"/>
      <c r="BB45" s="90"/>
      <c r="BC45" s="91"/>
      <c r="BD45" s="482"/>
      <c r="BE45" s="483"/>
      <c r="BF45" s="483"/>
      <c r="BG45" s="482"/>
      <c r="BH45" s="483"/>
      <c r="BI45" s="484"/>
    </row>
    <row r="46" spans="1:63" x14ac:dyDescent="0.8">
      <c r="A46" s="70">
        <f>IF(+All!$F793="Connecticut",+All!A793,IF(+All!$H793="Connecticut",+All!A793,0))</f>
        <v>11</v>
      </c>
      <c r="B46" s="480" t="str">
        <f>IF(+All!$F793="Connecticut",+All!B793,IF(+All!$H793="Connecticut",+All!B793,0))</f>
        <v>Sat</v>
      </c>
      <c r="C46" s="72">
        <f>IF(+All!$F793="Connecticut",+All!C793,IF(+All!$H793="Connecticut",+All!C793,0))</f>
        <v>44513</v>
      </c>
      <c r="D46" s="73">
        <f>IF(+All!$F793="Connecticut",+All!D793,IF(+All!$H793="Connecticut",+All!D793,0))</f>
        <v>0.5</v>
      </c>
      <c r="E46" s="707" t="str">
        <f>IF(+All!$F793="Connecticut",+All!E793,IF(+All!$H793="Connecticut",+All!E793,0))</f>
        <v>ACC</v>
      </c>
      <c r="F46" s="75" t="str">
        <f>IF(+All!$F793="Connecticut",+All!F793,IF(+All!$H793="Connecticut",+All!F793,0))</f>
        <v>Connecticut</v>
      </c>
      <c r="G46" s="76" t="str">
        <f>IF(+All!$F793="Connecticut",+All!G793,IF(+All!$H793="Connecticut",+All!G793,0))</f>
        <v>Ind</v>
      </c>
      <c r="H46" s="75" t="str">
        <f>IF(+All!$F793="Connecticut",+All!H793,IF(+All!$H793="Connecticut",+All!H793,0))</f>
        <v>Clemson</v>
      </c>
      <c r="I46" s="76" t="str">
        <f>IF(+All!$F793="Connecticut",+All!I793,IF(+All!$H793="Connecticut",+All!I793,0))</f>
        <v>ACC</v>
      </c>
      <c r="J46" s="706" t="str">
        <f>IF(+All!$F793="Connecticut",+All!J793,IF(+All!$H793="Connecticut",+All!J793,0))</f>
        <v>Clemson</v>
      </c>
      <c r="K46" s="707" t="str">
        <f>IF(+All!$F793="Connecticut",+All!K793,IF(+All!$H793="Connecticut",+All!K793,0))</f>
        <v>Connecticut</v>
      </c>
      <c r="L46" s="78">
        <f>IF(+All!$F793="Connecticut",+All!L793,IF(+All!$H793="Connecticut",+All!L793,0))</f>
        <v>40</v>
      </c>
      <c r="M46" s="79">
        <f>IF(+All!$F793="Connecticut",+All!M793,IF(+All!$H793="Connecticut",+All!M793,0))</f>
        <v>49</v>
      </c>
      <c r="N46" s="706" t="str">
        <f>IF(+All!$F793="Connecticut",+All!N793,IF(+All!$H793="Connecticut",+All!N793,0))</f>
        <v>Clemson</v>
      </c>
      <c r="O46" s="708">
        <f>IF(+All!$F793="Connecticut",+All!O793,IF(+All!$H793="Connecticut",+All!O793,0))</f>
        <v>44</v>
      </c>
      <c r="P46" s="708" t="str">
        <f>IF(+All!$F793="Connecticut",+All!P793,IF(+All!$H793="Connecticut",+All!P793,0))</f>
        <v>Connecticut</v>
      </c>
      <c r="Q46" s="707">
        <f>IF(+All!$F793="Connecticut",+All!Q793,IF(+All!$H793="Connecticut",+All!Q793,0))</f>
        <v>7</v>
      </c>
      <c r="R46" s="706" t="str">
        <f>IF(+All!$F793="Connecticut",+All!R793,IF(+All!$H793="Connecticut",+All!R793,0))</f>
        <v>Connecticut</v>
      </c>
      <c r="S46" s="708" t="str">
        <f>IF(+All!$F793="Connecticut",+All!S793,IF(+All!$H793="Connecticut",+All!S793,0))</f>
        <v>Clemson</v>
      </c>
      <c r="T46" s="706" t="str">
        <f>IF(+All!$F793="Connecticut",+All!T793,IF(+All!$H793="Connecticut",+All!T793,0))</f>
        <v>Connecticut</v>
      </c>
      <c r="U46" s="707" t="str">
        <f>IF(+All!$F793="Connecticut",+All!U793,IF(+All!$H793="Connecticut",+All!U793,0))</f>
        <v>W</v>
      </c>
      <c r="V46" s="706"/>
      <c r="W46" s="707"/>
      <c r="X46" s="706"/>
      <c r="Y46" s="707"/>
      <c r="Z46" s="706"/>
      <c r="AA46" s="707"/>
      <c r="AB46" s="706"/>
      <c r="AC46" s="707"/>
      <c r="AD46" s="706"/>
      <c r="AE46" s="707"/>
      <c r="AF46" s="706"/>
      <c r="AG46" s="707"/>
      <c r="AH46" s="706"/>
      <c r="AI46" s="707"/>
      <c r="AJ46" s="706"/>
      <c r="AK46" s="707"/>
      <c r="AQ46" s="480"/>
      <c r="AR46" s="482"/>
      <c r="AS46" s="483"/>
      <c r="AT46" s="483"/>
      <c r="AU46" s="482"/>
      <c r="AV46" s="483"/>
      <c r="AW46" s="484"/>
      <c r="AX46" s="483"/>
      <c r="AY46" s="88"/>
      <c r="AZ46" s="89"/>
      <c r="BA46" s="90"/>
      <c r="BB46" s="90"/>
      <c r="BC46" s="91"/>
      <c r="BD46" s="482"/>
      <c r="BE46" s="483"/>
      <c r="BF46" s="483"/>
      <c r="BG46" s="482"/>
      <c r="BH46" s="483"/>
      <c r="BI46" s="484"/>
    </row>
    <row r="47" spans="1:63" x14ac:dyDescent="0.8">
      <c r="A47" s="70">
        <f>IF(+All!$F858="Connecticut",+All!A858,IF(+All!$H858="Connecticut",+All!A858,0))</f>
        <v>12</v>
      </c>
      <c r="B47" s="480" t="str">
        <f>IF(+All!$F858="Connecticut",+All!B858,IF(+All!$H858="Connecticut",+All!B858,0))</f>
        <v>Sat</v>
      </c>
      <c r="C47" s="72">
        <f>IF(+All!$F858="Connecticut",+All!C858,IF(+All!$H858="Connecticut",+All!C858,0))</f>
        <v>44520</v>
      </c>
      <c r="D47" s="73">
        <f>IF(+All!$F858="Connecticut",+All!D858,IF(+All!$H858="Connecticut",+All!D858,0))</f>
        <v>0.66666666666666663</v>
      </c>
      <c r="E47" s="707">
        <f>IF(+All!$F858="Connecticut",+All!E858,IF(+All!$H858="Connecticut",+All!E858,0))</f>
        <v>0</v>
      </c>
      <c r="F47" s="75" t="str">
        <f>IF(+All!$F858="Connecticut",+All!F858,IF(+All!$H858="Connecticut",+All!F858,0))</f>
        <v>Connecticut</v>
      </c>
      <c r="G47" s="76" t="str">
        <f>IF(+All!$F858="Connecticut",+All!G858,IF(+All!$H858="Connecticut",+All!G858,0))</f>
        <v>Ind</v>
      </c>
      <c r="H47" s="75" t="str">
        <f>IF(+All!$F858="Connecticut",+All!H858,IF(+All!$H858="Connecticut",+All!H858,0))</f>
        <v>Central Florida</v>
      </c>
      <c r="I47" s="76" t="str">
        <f>IF(+All!$F858="Connecticut",+All!I858,IF(+All!$H858="Connecticut",+All!I858,0))</f>
        <v>AAC</v>
      </c>
      <c r="J47" s="706" t="str">
        <f>IF(+All!$F858="Connecticut",+All!J858,IF(+All!$H858="Connecticut",+All!J858,0))</f>
        <v>Central Florida</v>
      </c>
      <c r="K47" s="707" t="str">
        <f>IF(+All!$F858="Connecticut",+All!K858,IF(+All!$H858="Connecticut",+All!K858,0))</f>
        <v>Connecticut</v>
      </c>
      <c r="L47" s="78">
        <f>IF(+All!$F858="Connecticut",+All!L858,IF(+All!$H858="Connecticut",+All!L858,0))</f>
        <v>30</v>
      </c>
      <c r="M47" s="79">
        <f>IF(+All!$F858="Connecticut",+All!M858,IF(+All!$H858="Connecticut",+All!M858,0))</f>
        <v>55.5</v>
      </c>
      <c r="N47" s="706" t="str">
        <f>IF(+All!$F858="Connecticut",+All!N858,IF(+All!$H858="Connecticut",+All!N858,0))</f>
        <v>Central Florida</v>
      </c>
      <c r="O47" s="708">
        <f>IF(+All!$F858="Connecticut",+All!O858,IF(+All!$H858="Connecticut",+All!O858,0))</f>
        <v>49</v>
      </c>
      <c r="P47" s="708" t="str">
        <f>IF(+All!$F858="Connecticut",+All!P858,IF(+All!$H858="Connecticut",+All!P858,0))</f>
        <v>Connecticut</v>
      </c>
      <c r="Q47" s="707">
        <f>IF(+All!$F858="Connecticut",+All!Q858,IF(+All!$H858="Connecticut",+All!Q858,0))</f>
        <v>17</v>
      </c>
      <c r="R47" s="706" t="str">
        <f>IF(+All!$F858="Connecticut",+All!R858,IF(+All!$H858="Connecticut",+All!R858,0))</f>
        <v>Central Florida</v>
      </c>
      <c r="S47" s="708" t="str">
        <f>IF(+All!$F858="Connecticut",+All!S858,IF(+All!$H858="Connecticut",+All!S858,0))</f>
        <v>Connecticut</v>
      </c>
      <c r="T47" s="706" t="str">
        <f>IF(+All!$F858="Connecticut",+All!T858,IF(+All!$H858="Connecticut",+All!T858,0))</f>
        <v>Central Florida</v>
      </c>
      <c r="U47" s="707" t="str">
        <f>IF(+All!$F858="Connecticut",+All!U858,IF(+All!$H858="Connecticut",+All!U858,0))</f>
        <v>W</v>
      </c>
      <c r="V47" s="706"/>
      <c r="W47" s="707"/>
      <c r="X47" s="706"/>
      <c r="Y47" s="707"/>
      <c r="Z47" s="706"/>
      <c r="AA47" s="707"/>
      <c r="AB47" s="706"/>
      <c r="AC47" s="707"/>
      <c r="AD47" s="706"/>
      <c r="AE47" s="707"/>
      <c r="AF47" s="706"/>
      <c r="AG47" s="707"/>
      <c r="AH47" s="706"/>
      <c r="AI47" s="707"/>
      <c r="AJ47" s="706"/>
      <c r="AK47" s="707"/>
      <c r="AQ47" s="480"/>
      <c r="AR47" s="482"/>
      <c r="AS47" s="483"/>
      <c r="AT47" s="483"/>
      <c r="AU47" s="482"/>
      <c r="AV47" s="483"/>
      <c r="AW47" s="484"/>
      <c r="AX47" s="483"/>
      <c r="AY47" s="88"/>
      <c r="AZ47" s="89"/>
      <c r="BA47" s="90"/>
      <c r="BB47" s="90"/>
      <c r="BC47" s="91"/>
      <c r="BD47" s="482"/>
      <c r="BE47" s="483"/>
      <c r="BF47" s="483"/>
      <c r="BG47" s="482"/>
      <c r="BH47" s="483"/>
      <c r="BI47" s="484"/>
    </row>
    <row r="48" spans="1:63" x14ac:dyDescent="0.8">
      <c r="A48" s="70">
        <f>IF(+All!$F946="Connecticut",+All!A946,IF(+All!$H946="Connecticut",+All!A946,0))</f>
        <v>0</v>
      </c>
      <c r="B48" s="480">
        <f>IF(+All!$F946="Connecticut",+All!B946,IF(+All!$H946="Connecticut",+All!B946,0))</f>
        <v>0</v>
      </c>
      <c r="C48" s="72">
        <f>IF(+All!$F946="Connecticut",+All!C946,IF(+All!$H946="Connecticut",+All!C946,0))</f>
        <v>0</v>
      </c>
      <c r="D48" s="73">
        <f>IF(+All!$F946="Connecticut",+All!D946,IF(+All!$H946="Connecticut",+All!D946,0))</f>
        <v>0</v>
      </c>
      <c r="E48" s="707">
        <f>IF(+All!$F946="Connecticut",+All!E946,IF(+All!$H946="Connecticut",+All!E946,0))</f>
        <v>0</v>
      </c>
      <c r="F48" s="75">
        <f>IF(+All!$F946="Connecticut",+All!F946,IF(+All!$H946="Connecticut",+All!F946,0))</f>
        <v>0</v>
      </c>
      <c r="G48" s="76">
        <f>IF(+All!$F946="Connecticut",+All!G946,IF(+All!$H946="Connecticut",+All!G946,0))</f>
        <v>0</v>
      </c>
      <c r="H48" s="75">
        <f>IF(+All!$F946="Connecticut",+All!H946,IF(+All!$H946="Connecticut",+All!H946,0))</f>
        <v>0</v>
      </c>
      <c r="I48" s="76">
        <f>IF(+All!$F946="Connecticut",+All!I946,IF(+All!$H946="Connecticut",+All!I946,0))</f>
        <v>0</v>
      </c>
      <c r="J48" s="706">
        <f>IF(+All!$F946="Connecticut",+All!J946,IF(+All!$H946="Connecticut",+All!J946,0))</f>
        <v>0</v>
      </c>
      <c r="K48" s="707">
        <f>IF(+All!$F946="Connecticut",+All!K946,IF(+All!$H946="Connecticut",+All!K946,0))</f>
        <v>0</v>
      </c>
      <c r="L48" s="78">
        <f>IF(+All!$F946="Connecticut",+All!L946,IF(+All!$H946="Connecticut",+All!L946,0))</f>
        <v>0</v>
      </c>
      <c r="M48" s="79">
        <f>IF(+All!$F946="Connecticut",+All!M946,IF(+All!$H946="Connecticut",+All!M946,0))</f>
        <v>0</v>
      </c>
      <c r="N48" s="706">
        <f>IF(+All!$F946="Connecticut",+All!N946,IF(+All!$H946="Connecticut",+All!N946,0))</f>
        <v>0</v>
      </c>
      <c r="O48" s="708">
        <f>IF(+All!$F946="Connecticut",+All!O946,IF(+All!$H946="Connecticut",+All!O946,0))</f>
        <v>0</v>
      </c>
      <c r="P48" s="708">
        <f>IF(+All!$F946="Connecticut",+All!P946,IF(+All!$H946="Connecticut",+All!P946,0))</f>
        <v>0</v>
      </c>
      <c r="Q48" s="707">
        <f>IF(+All!$F946="Connecticut",+All!Q946,IF(+All!$H946="Connecticut",+All!Q946,0))</f>
        <v>0</v>
      </c>
      <c r="R48" s="706">
        <f>IF(+All!$F946="Connecticut",+All!R946,IF(+All!$H946="Connecticut",+All!R946,0))</f>
        <v>0</v>
      </c>
      <c r="S48" s="708">
        <f>IF(+All!$F946="Connecticut",+All!S946,IF(+All!$H946="Connecticut",+All!S946,0))</f>
        <v>0</v>
      </c>
      <c r="T48" s="706">
        <f>IF(+All!$F946="Connecticut",+All!T946,IF(+All!$H946="Connecticut",+All!T946,0))</f>
        <v>0</v>
      </c>
      <c r="U48" s="707">
        <f>IF(+All!$F946="Connecticut",+All!U946,IF(+All!$H946="Connecticut",+All!U946,0))</f>
        <v>0</v>
      </c>
      <c r="V48" s="706"/>
      <c r="W48" s="707"/>
      <c r="X48" s="706"/>
      <c r="Y48" s="707"/>
      <c r="Z48" s="706"/>
      <c r="AA48" s="707"/>
      <c r="AB48" s="706"/>
      <c r="AC48" s="707"/>
      <c r="AD48" s="706"/>
      <c r="AE48" s="707"/>
      <c r="AF48" s="706"/>
      <c r="AG48" s="707"/>
      <c r="AH48" s="706"/>
      <c r="AI48" s="707"/>
      <c r="AJ48" s="706"/>
      <c r="AK48" s="707"/>
      <c r="AQ48" s="480"/>
      <c r="AR48" s="482"/>
      <c r="AS48" s="483"/>
      <c r="AT48" s="483"/>
      <c r="AU48" s="482"/>
      <c r="AV48" s="483"/>
      <c r="AW48" s="484"/>
      <c r="AX48" s="483"/>
      <c r="AY48" s="88"/>
      <c r="AZ48" s="89"/>
      <c r="BA48" s="90"/>
      <c r="BB48" s="90"/>
      <c r="BC48" s="91"/>
      <c r="BD48" s="482"/>
      <c r="BE48" s="483"/>
      <c r="BF48" s="483"/>
      <c r="BG48" s="482"/>
      <c r="BH48" s="483"/>
      <c r="BI48" s="484"/>
    </row>
    <row r="49" spans="1:63" ht="16.75" customHeight="1" x14ac:dyDescent="0.8">
      <c r="A49" s="52"/>
      <c r="B49" s="53"/>
      <c r="C49" s="54"/>
      <c r="D49" s="55"/>
      <c r="E49" s="709"/>
      <c r="F49" s="1219" t="str">
        <f>H50</f>
        <v>Liberty</v>
      </c>
      <c r="G49" s="1253"/>
      <c r="H49" s="1253"/>
      <c r="I49" s="1254"/>
      <c r="J49" s="705"/>
      <c r="K49" s="709"/>
      <c r="L49" s="58"/>
      <c r="M49" s="59"/>
      <c r="N49" s="705"/>
      <c r="O49" s="9"/>
      <c r="P49" s="9"/>
      <c r="Q49" s="406"/>
      <c r="R49" s="705"/>
      <c r="S49" s="9"/>
      <c r="T49" s="705"/>
      <c r="U49" s="709"/>
      <c r="V49" s="705"/>
      <c r="W49" s="822"/>
      <c r="X49" s="705"/>
      <c r="Y49" s="709"/>
      <c r="Z49" s="705"/>
      <c r="AA49" s="709"/>
      <c r="AB49" s="705"/>
      <c r="AC49" s="709"/>
      <c r="AD49" s="821"/>
      <c r="AE49" s="822"/>
      <c r="AF49" s="821"/>
      <c r="AG49" s="822"/>
      <c r="AH49" s="821"/>
      <c r="AI49" s="822"/>
      <c r="AJ49" s="821"/>
      <c r="AK49" s="822"/>
      <c r="AL49" s="96"/>
      <c r="AM49" s="70"/>
      <c r="AN49" s="96"/>
      <c r="AO49" s="70"/>
      <c r="AP49" s="64"/>
      <c r="AQ49" s="65"/>
      <c r="AR49" s="66"/>
      <c r="AS49" s="67"/>
      <c r="AT49" s="67"/>
      <c r="AU49" s="66"/>
      <c r="AV49" s="67"/>
      <c r="AW49" s="49"/>
      <c r="AX49" s="48"/>
      <c r="AY49" s="66"/>
      <c r="AZ49" s="67"/>
      <c r="BA49" s="49"/>
      <c r="BB49" s="49"/>
      <c r="BC49" s="65"/>
      <c r="BD49" s="66"/>
      <c r="BE49" s="67"/>
      <c r="BF49" s="67"/>
      <c r="BG49" s="66"/>
      <c r="BH49" s="67"/>
      <c r="BI49" s="49"/>
      <c r="BJ49" s="68"/>
      <c r="BK49" s="69"/>
    </row>
    <row r="50" spans="1:63" ht="16.75" customHeight="1" x14ac:dyDescent="0.8">
      <c r="A50" s="70">
        <f>IF(+All!$F64="Liberty",+All!A64,IF(+All!$H64="Liberty",+All!A64,0))</f>
        <v>1</v>
      </c>
      <c r="B50" s="480" t="str">
        <f>IF(+All!$F64="Liberty",+All!B64,IF(+All!$H64="Liberty",+All!B64,0))</f>
        <v>Sat</v>
      </c>
      <c r="C50" s="72">
        <f>IF(+All!$F64="Liberty",+All!C64,IF(+All!$H64="Liberty",+All!C64,0))</f>
        <v>44443</v>
      </c>
      <c r="D50" s="73">
        <f>IF(+All!$F64="Liberty",+All!D64,IF(+All!$H64="Liberty",+All!D64,0))</f>
        <v>0.75</v>
      </c>
      <c r="E50" s="707" t="str">
        <f>IF(+All!$F64="Liberty",+All!E64,IF(+All!$H64="Liberty",+All!E64,0))</f>
        <v>espn3</v>
      </c>
      <c r="F50" s="75" t="str">
        <f>IF(+All!$F64="Liberty",+All!F64,IF(+All!$H64="Liberty",+All!F64,0))</f>
        <v>1AA Campbell</v>
      </c>
      <c r="G50" s="76" t="str">
        <f>IF(+All!$F64="Liberty",+All!G64,IF(+All!$H64="Liberty",+All!G64,0))</f>
        <v>1AA</v>
      </c>
      <c r="H50" s="75" t="str">
        <f>IF(+All!$F64="Liberty",+All!H64,IF(+All!$H64="Liberty",+All!H64,0))</f>
        <v>Liberty</v>
      </c>
      <c r="I50" s="76" t="str">
        <f>IF(+All!$F64="Liberty",+All!I64,IF(+All!$H64="Liberty",+All!I64,0))</f>
        <v>Ind</v>
      </c>
      <c r="J50" s="706">
        <f>IF(+All!$F64="Liberty",+All!J64,IF(+All!$H64="Liberty",+All!J64,0))</f>
        <v>0</v>
      </c>
      <c r="K50" s="707">
        <f>IF(+All!$F64="Liberty",+All!K64,IF(+All!$H64="Liberty",+All!K64,0))</f>
        <v>0</v>
      </c>
      <c r="L50" s="78">
        <f>IF(+All!$F64="Liberty",+All!L64,IF(+All!$H64="Liberty",+All!L64,0))</f>
        <v>0</v>
      </c>
      <c r="M50" s="79">
        <f>IF(+All!$F64="Liberty",+All!M64,IF(+All!$H64="Liberty",+All!M64,0))</f>
        <v>0</v>
      </c>
      <c r="N50" s="706" t="str">
        <f>IF(+All!$F64="Liberty",+All!N64,IF(+All!$H64="Liberty",+All!N64,0))</f>
        <v>Liberty</v>
      </c>
      <c r="O50" s="708">
        <f>IF(+All!$F64="Liberty",+All!O64,IF(+All!$H64="Liberty",+All!O64,0))</f>
        <v>48</v>
      </c>
      <c r="P50" s="708" t="str">
        <f>IF(+All!$F64="Liberty",+All!P64,IF(+All!$H64="Liberty",+All!P64,0))</f>
        <v>1AA Campbell</v>
      </c>
      <c r="Q50" s="707">
        <f>IF(+All!$F64="Liberty",+All!Q64,IF(+All!$H64="Liberty",+All!Q64,0))</f>
        <v>7</v>
      </c>
      <c r="R50" s="706">
        <f>IF(+All!$F64="Liberty",+All!R64,IF(+All!$H64="Liberty",+All!R64,0))</f>
        <v>0</v>
      </c>
      <c r="S50" s="708">
        <f>IF(+All!$F64="Liberty",+All!S64,IF(+All!$H64="Liberty",+All!S64,0))</f>
        <v>0</v>
      </c>
      <c r="T50" s="706">
        <f>IF(+All!$F64="Liberty",+All!T64,IF(+All!$H64="Liberty",+All!T64,0))</f>
        <v>0</v>
      </c>
      <c r="U50" s="707">
        <f>IF(+All!$F64="Liberty",+All!U64,IF(+All!$H64="Liberty",+All!U64,0))</f>
        <v>0</v>
      </c>
      <c r="V50" s="706"/>
      <c r="W50" s="707"/>
      <c r="X50" s="706"/>
      <c r="Y50" s="707"/>
      <c r="Z50" s="706"/>
      <c r="AA50" s="707"/>
      <c r="AB50" s="706"/>
      <c r="AC50" s="707"/>
      <c r="AD50" s="706"/>
      <c r="AE50" s="707"/>
      <c r="AF50" s="706"/>
      <c r="AG50" s="707"/>
      <c r="AH50" s="706"/>
      <c r="AI50" s="707"/>
      <c r="AJ50" s="706"/>
      <c r="AK50" s="707"/>
      <c r="AL50" s="96"/>
      <c r="AN50" s="96"/>
      <c r="AQ50" s="480"/>
      <c r="AR50" s="482"/>
      <c r="AS50" s="483"/>
      <c r="AT50" s="483"/>
      <c r="AU50" s="482"/>
      <c r="AV50" s="483"/>
      <c r="AW50" s="484"/>
      <c r="AX50" s="483"/>
      <c r="AY50" s="88"/>
      <c r="AZ50" s="89"/>
      <c r="BA50" s="90"/>
      <c r="BB50" s="90"/>
      <c r="BC50" s="91"/>
      <c r="BD50" s="482"/>
      <c r="BE50" s="483"/>
      <c r="BF50" s="483"/>
      <c r="BG50" s="482"/>
      <c r="BH50" s="483"/>
      <c r="BI50" s="484"/>
    </row>
    <row r="51" spans="1:63" x14ac:dyDescent="0.8">
      <c r="A51" s="70">
        <f>IF(+All!$F164="Liberty",+All!A164,IF(+All!$H164="Liberty",+All!A164,0))</f>
        <v>2</v>
      </c>
      <c r="B51" s="480" t="str">
        <f>IF(+All!$F164="Liberty",+All!B164,IF(+All!$H164="Liberty",+All!B164,0))</f>
        <v>Sat</v>
      </c>
      <c r="C51" s="72">
        <f>IF(+All!$F164="Liberty",+All!C164,IF(+All!$H164="Liberty",+All!C164,0))</f>
        <v>44450</v>
      </c>
      <c r="D51" s="73">
        <f>IF(+All!$F164="Liberty",+All!D164,IF(+All!$H164="Liberty",+All!D164,0))</f>
        <v>0.79166666666666663</v>
      </c>
      <c r="E51" s="707">
        <f>IF(+All!$F164="Liberty",+All!E164,IF(+All!$H164="Liberty",+All!E164,0))</f>
        <v>0</v>
      </c>
      <c r="F51" s="75" t="str">
        <f>IF(+All!$F164="Liberty",+All!F164,IF(+All!$H164="Liberty",+All!F164,0))</f>
        <v>Liberty</v>
      </c>
      <c r="G51" s="76" t="str">
        <f>IF(+All!$F164="Liberty",+All!G164,IF(+All!$H164="Liberty",+All!G164,0))</f>
        <v>Ind</v>
      </c>
      <c r="H51" s="75" t="str">
        <f>IF(+All!$F164="Liberty",+All!H164,IF(+All!$H164="Liberty",+All!H164,0))</f>
        <v>Troy</v>
      </c>
      <c r="I51" s="76" t="str">
        <f>IF(+All!$F164="Liberty",+All!I164,IF(+All!$H164="Liberty",+All!I164,0))</f>
        <v>SB</v>
      </c>
      <c r="J51" s="706" t="str">
        <f>IF(+All!$F164="Liberty",+All!J164,IF(+All!$H164="Liberty",+All!J164,0))</f>
        <v>Liberty</v>
      </c>
      <c r="K51" s="707" t="str">
        <f>IF(+All!$F164="Liberty",+All!K164,IF(+All!$H164="Liberty",+All!K164,0))</f>
        <v>Troy</v>
      </c>
      <c r="L51" s="78">
        <f>IF(+All!$F164="Liberty",+All!L164,IF(+All!$H164="Liberty",+All!L164,0))</f>
        <v>5</v>
      </c>
      <c r="M51" s="79">
        <f>IF(+All!$F164="Liberty",+All!M164,IF(+All!$H164="Liberty",+All!M164,0))</f>
        <v>61</v>
      </c>
      <c r="N51" s="706" t="str">
        <f>IF(+All!$F164="Liberty",+All!N164,IF(+All!$H164="Liberty",+All!N164,0))</f>
        <v>Liberty</v>
      </c>
      <c r="O51" s="708">
        <f>IF(+All!$F164="Liberty",+All!O164,IF(+All!$H164="Liberty",+All!O164,0))</f>
        <v>21</v>
      </c>
      <c r="P51" s="708" t="str">
        <f>IF(+All!$F164="Liberty",+All!P164,IF(+All!$H164="Liberty",+All!P164,0))</f>
        <v>Troy</v>
      </c>
      <c r="Q51" s="707">
        <f>IF(+All!$F164="Liberty",+All!Q164,IF(+All!$H164="Liberty",+All!Q164,0))</f>
        <v>13</v>
      </c>
      <c r="R51" s="706" t="str">
        <f>IF(+All!$F164="Liberty",+All!R164,IF(+All!$H164="Liberty",+All!R164,0))</f>
        <v>Liberty</v>
      </c>
      <c r="S51" s="708" t="str">
        <f>IF(+All!$F164="Liberty",+All!S164,IF(+All!$H164="Liberty",+All!S164,0))</f>
        <v>Troy</v>
      </c>
      <c r="T51" s="706" t="str">
        <f>IF(+All!$F164="Liberty",+All!T164,IF(+All!$H164="Liberty",+All!T164,0))</f>
        <v>Liberty</v>
      </c>
      <c r="U51" s="707" t="str">
        <f>IF(+All!$F164="Liberty",+All!U164,IF(+All!$H164="Liberty",+All!U164,0))</f>
        <v>W</v>
      </c>
      <c r="V51" s="706"/>
      <c r="W51" s="707"/>
      <c r="X51" s="706"/>
      <c r="Y51" s="707"/>
      <c r="Z51" s="706"/>
      <c r="AA51" s="707"/>
      <c r="AB51" s="706"/>
      <c r="AC51" s="707"/>
      <c r="AD51" s="706"/>
      <c r="AE51" s="707"/>
      <c r="AF51" s="706"/>
      <c r="AG51" s="707"/>
      <c r="AH51" s="706"/>
      <c r="AI51" s="707"/>
      <c r="AJ51" s="706"/>
      <c r="AK51" s="707"/>
      <c r="AQ51" s="480"/>
      <c r="AR51" s="482"/>
      <c r="AS51" s="483"/>
      <c r="AT51" s="483"/>
      <c r="AU51" s="482"/>
      <c r="AV51" s="483"/>
      <c r="AW51" s="484"/>
      <c r="AX51" s="483"/>
      <c r="AY51" s="88"/>
      <c r="AZ51" s="89"/>
      <c r="BA51" s="90"/>
      <c r="BB51" s="90"/>
      <c r="BC51" s="91"/>
      <c r="BD51" s="482"/>
      <c r="BE51" s="483"/>
      <c r="BF51" s="483"/>
      <c r="BG51" s="482"/>
      <c r="BH51" s="483"/>
      <c r="BI51" s="484"/>
    </row>
    <row r="52" spans="1:63" x14ac:dyDescent="0.8">
      <c r="A52" s="70">
        <f>IF(+All!$F213="Liberty",+All!A213,IF(+All!$H213="Liberty",+All!A213,0))</f>
        <v>3</v>
      </c>
      <c r="B52" s="480" t="str">
        <f>IF(+All!$F213="Liberty",+All!B213,IF(+All!$H213="Liberty",+All!B213,0))</f>
        <v>Sat</v>
      </c>
      <c r="C52" s="72">
        <f>IF(+All!$F213="Liberty",+All!C213,IF(+All!$H213="Liberty",+All!C213,0))</f>
        <v>44457</v>
      </c>
      <c r="D52" s="73">
        <f>IF(+All!$F213="Liberty",+All!D213,IF(+All!$H213="Liberty",+All!D213,0))</f>
        <v>0.75</v>
      </c>
      <c r="E52" s="707" t="str">
        <f>IF(+All!$F213="Liberty",+All!E213,IF(+All!$H213="Liberty",+All!E213,0))</f>
        <v>espn3</v>
      </c>
      <c r="F52" s="75" t="str">
        <f>IF(+All!$F213="Liberty",+All!F213,IF(+All!$H213="Liberty",+All!F213,0))</f>
        <v>Old Dominion</v>
      </c>
      <c r="G52" s="76" t="str">
        <f>IF(+All!$F213="Liberty",+All!G213,IF(+All!$H213="Liberty",+All!G213,0))</f>
        <v>CUSA</v>
      </c>
      <c r="H52" s="75" t="str">
        <f>IF(+All!$F213="Liberty",+All!H213,IF(+All!$H213="Liberty",+All!H213,0))</f>
        <v>Liberty</v>
      </c>
      <c r="I52" s="76" t="str">
        <f>IF(+All!$F213="Liberty",+All!I213,IF(+All!$H213="Liberty",+All!I213,0))</f>
        <v>Ind</v>
      </c>
      <c r="J52" s="706" t="str">
        <f>IF(+All!$F213="Liberty",+All!J213,IF(+All!$H213="Liberty",+All!J213,0))</f>
        <v>Liberty</v>
      </c>
      <c r="K52" s="707" t="str">
        <f>IF(+All!$F213="Liberty",+All!K213,IF(+All!$H213="Liberty",+All!K213,0))</f>
        <v>Old Dominion</v>
      </c>
      <c r="L52" s="78">
        <f>IF(+All!$F213="Liberty",+All!L213,IF(+All!$H213="Liberty",+All!L213,0))</f>
        <v>27</v>
      </c>
      <c r="M52" s="79">
        <f>IF(+All!$F213="Liberty",+All!M213,IF(+All!$H213="Liberty",+All!M213,0))</f>
        <v>53</v>
      </c>
      <c r="N52" s="706" t="str">
        <f>IF(+All!$F213="Liberty",+All!N213,IF(+All!$H213="Liberty",+All!N213,0))</f>
        <v>Liberty</v>
      </c>
      <c r="O52" s="708">
        <f>IF(+All!$F213="Liberty",+All!O213,IF(+All!$H213="Liberty",+All!O213,0))</f>
        <v>45</v>
      </c>
      <c r="P52" s="708" t="str">
        <f>IF(+All!$F213="Liberty",+All!P213,IF(+All!$H213="Liberty",+All!P213,0))</f>
        <v>Old Dominion</v>
      </c>
      <c r="Q52" s="707">
        <f>IF(+All!$F213="Liberty",+All!Q213,IF(+All!$H213="Liberty",+All!Q213,0))</f>
        <v>17</v>
      </c>
      <c r="R52" s="706" t="str">
        <f>IF(+All!$F213="Liberty",+All!R213,IF(+All!$H213="Liberty",+All!R213,0))</f>
        <v>Liberty</v>
      </c>
      <c r="S52" s="708" t="str">
        <f>IF(+All!$F213="Liberty",+All!S213,IF(+All!$H213="Liberty",+All!S213,0))</f>
        <v>Old Dominion</v>
      </c>
      <c r="T52" s="706" t="str">
        <f>IF(+All!$F213="Liberty",+All!T213,IF(+All!$H213="Liberty",+All!T213,0))</f>
        <v>Liberty</v>
      </c>
      <c r="U52" s="707" t="str">
        <f>IF(+All!$F213="Liberty",+All!U213,IF(+All!$H213="Liberty",+All!U213,0))</f>
        <v>W</v>
      </c>
      <c r="V52" s="706"/>
      <c r="W52" s="707"/>
      <c r="X52" s="706"/>
      <c r="Y52" s="707"/>
      <c r="Z52" s="706"/>
      <c r="AA52" s="707"/>
      <c r="AB52" s="706"/>
      <c r="AC52" s="707"/>
      <c r="AD52" s="706"/>
      <c r="AE52" s="707"/>
      <c r="AF52" s="706"/>
      <c r="AG52" s="707"/>
      <c r="AH52" s="706"/>
      <c r="AI52" s="707"/>
      <c r="AJ52" s="706"/>
      <c r="AK52" s="707"/>
      <c r="AQ52" s="480"/>
      <c r="AR52" s="482"/>
      <c r="AS52" s="483"/>
      <c r="AT52" s="483"/>
      <c r="AU52" s="482"/>
      <c r="AV52" s="483"/>
      <c r="AW52" s="484"/>
      <c r="AX52" s="483"/>
      <c r="AY52" s="88"/>
      <c r="AZ52" s="89"/>
      <c r="BA52" s="90"/>
      <c r="BB52" s="90"/>
      <c r="BC52" s="91"/>
      <c r="BD52" s="482"/>
      <c r="BE52" s="483"/>
      <c r="BF52" s="483"/>
      <c r="BG52" s="482"/>
      <c r="BH52" s="483"/>
      <c r="BI52" s="484"/>
    </row>
    <row r="53" spans="1:63" x14ac:dyDescent="0.8">
      <c r="A53" s="70">
        <f>IF(+All!$F259="Liberty",+All!A259,IF(+All!$H259="Liberty",+All!A259,0))</f>
        <v>4</v>
      </c>
      <c r="B53" s="480" t="str">
        <f>IF(+All!$F259="Liberty",+All!B259,IF(+All!$H259="Liberty",+All!B259,0))</f>
        <v>Fri</v>
      </c>
      <c r="C53" s="72">
        <f>IF(+All!$F259="Liberty",+All!C259,IF(+All!$H259="Liberty",+All!C259,0))</f>
        <v>44463</v>
      </c>
      <c r="D53" s="73">
        <f>IF(+All!$F259="Liberty",+All!D259,IF(+All!$H259="Liberty",+All!D259,0))</f>
        <v>0.83333333333333337</v>
      </c>
      <c r="E53" s="707" t="str">
        <f>IF(+All!$F259="Liberty",+All!E259,IF(+All!$H259="Liberty",+All!E259,0))</f>
        <v>ACC</v>
      </c>
      <c r="F53" s="75" t="str">
        <f>IF(+All!$F259="Liberty",+All!F259,IF(+All!$H259="Liberty",+All!F259,0))</f>
        <v>Liberty</v>
      </c>
      <c r="G53" s="76" t="str">
        <f>IF(+All!$F259="Liberty",+All!G259,IF(+All!$H259="Liberty",+All!G259,0))</f>
        <v>Ind</v>
      </c>
      <c r="H53" s="75" t="str">
        <f>IF(+All!$F259="Liberty",+All!H259,IF(+All!$H259="Liberty",+All!H259,0))</f>
        <v>Syracuse</v>
      </c>
      <c r="I53" s="76" t="str">
        <f>IF(+All!$F259="Liberty",+All!I259,IF(+All!$H259="Liberty",+All!I259,0))</f>
        <v>ACC</v>
      </c>
      <c r="J53" s="706" t="str">
        <f>IF(+All!$F259="Liberty",+All!J259,IF(+All!$H259="Liberty",+All!J259,0))</f>
        <v>Liberty</v>
      </c>
      <c r="K53" s="707" t="str">
        <f>IF(+All!$F259="Liberty",+All!K259,IF(+All!$H259="Liberty",+All!K259,0))</f>
        <v>Syracuse</v>
      </c>
      <c r="L53" s="78">
        <f>IF(+All!$F259="Liberty",+All!L259,IF(+All!$H259="Liberty",+All!L259,0))</f>
        <v>5.5</v>
      </c>
      <c r="M53" s="79">
        <f>IF(+All!$F259="Liberty",+All!M259,IF(+All!$H259="Liberty",+All!M259,0))</f>
        <v>52.5</v>
      </c>
      <c r="N53" s="706" t="str">
        <f>IF(+All!$F259="Liberty",+All!N259,IF(+All!$H259="Liberty",+All!N259,0))</f>
        <v>Syracuse</v>
      </c>
      <c r="O53" s="708">
        <f>IF(+All!$F259="Liberty",+All!O259,IF(+All!$H259="Liberty",+All!O259,0))</f>
        <v>24</v>
      </c>
      <c r="P53" s="708" t="str">
        <f>IF(+All!$F259="Liberty",+All!P259,IF(+All!$H259="Liberty",+All!P259,0))</f>
        <v>Liberty</v>
      </c>
      <c r="Q53" s="707">
        <f>IF(+All!$F259="Liberty",+All!Q259,IF(+All!$H259="Liberty",+All!Q259,0))</f>
        <v>21</v>
      </c>
      <c r="R53" s="706" t="str">
        <f>IF(+All!$F259="Liberty",+All!R259,IF(+All!$H259="Liberty",+All!R259,0))</f>
        <v>Syracuse</v>
      </c>
      <c r="S53" s="708" t="str">
        <f>IF(+All!$F259="Liberty",+All!S259,IF(+All!$H259="Liberty",+All!S259,0))</f>
        <v>Liberty</v>
      </c>
      <c r="T53" s="706" t="str">
        <f>IF(+All!$F259="Liberty",+All!T259,IF(+All!$H259="Liberty",+All!T259,0))</f>
        <v>Liberty</v>
      </c>
      <c r="U53" s="707" t="str">
        <f>IF(+All!$F259="Liberty",+All!U259,IF(+All!$H259="Liberty",+All!U259,0))</f>
        <v>L</v>
      </c>
      <c r="V53" s="706"/>
      <c r="W53" s="707"/>
      <c r="X53" s="706"/>
      <c r="Y53" s="707"/>
      <c r="Z53" s="706"/>
      <c r="AA53" s="707"/>
      <c r="AB53" s="706"/>
      <c r="AC53" s="707"/>
      <c r="AD53" s="706"/>
      <c r="AE53" s="707"/>
      <c r="AF53" s="706"/>
      <c r="AG53" s="707"/>
      <c r="AH53" s="706"/>
      <c r="AI53" s="707"/>
      <c r="AJ53" s="706"/>
      <c r="AK53" s="707"/>
      <c r="AQ53" s="480"/>
      <c r="AR53" s="482"/>
      <c r="AS53" s="483"/>
      <c r="AT53" s="483"/>
      <c r="AU53" s="482"/>
      <c r="AV53" s="483"/>
      <c r="AW53" s="484"/>
      <c r="AX53" s="483"/>
      <c r="AY53" s="88"/>
      <c r="AZ53" s="89"/>
      <c r="BA53" s="90"/>
      <c r="BB53" s="90"/>
      <c r="BC53" s="91"/>
      <c r="BD53" s="482"/>
      <c r="BE53" s="483"/>
      <c r="BF53" s="483"/>
      <c r="BG53" s="482"/>
      <c r="BH53" s="483"/>
      <c r="BI53" s="484"/>
    </row>
    <row r="54" spans="1:63" x14ac:dyDescent="0.8">
      <c r="A54" s="70">
        <f>IF(+All!$F357="Liberty",+All!A357,IF(+All!$H357="Liberty",+All!A357,0))</f>
        <v>5</v>
      </c>
      <c r="B54" s="480" t="str">
        <f>IF(+All!$F357="Liberty",+All!B357,IF(+All!$H357="Liberty",+All!B357,0))</f>
        <v>Sat</v>
      </c>
      <c r="C54" s="72">
        <f>IF(+All!$F357="Liberty",+All!C357,IF(+All!$H357="Liberty",+All!C357,0))</f>
        <v>44471</v>
      </c>
      <c r="D54" s="73">
        <f>IF(+All!$F357="Liberty",+All!D357,IF(+All!$H357="Liberty",+All!D357,0))</f>
        <v>0.79166666666666663</v>
      </c>
      <c r="E54" s="707" t="str">
        <f>IF(+All!$F357="Liberty",+All!E357,IF(+All!$H357="Liberty",+All!E357,0))</f>
        <v>CBSSN</v>
      </c>
      <c r="F54" s="75" t="str">
        <f>IF(+All!$F357="Liberty",+All!F357,IF(+All!$H357="Liberty",+All!F357,0))</f>
        <v>Liberty</v>
      </c>
      <c r="G54" s="76" t="str">
        <f>IF(+All!$F357="Liberty",+All!G357,IF(+All!$H357="Liberty",+All!G357,0))</f>
        <v>Ind</v>
      </c>
      <c r="H54" s="75" t="str">
        <f>IF(+All!$F357="Liberty",+All!H357,IF(+All!$H357="Liberty",+All!H357,0))</f>
        <v>UAB</v>
      </c>
      <c r="I54" s="76" t="str">
        <f>IF(+All!$F357="Liberty",+All!I357,IF(+All!$H357="Liberty",+All!I357,0))</f>
        <v>CUSA</v>
      </c>
      <c r="J54" s="706" t="str">
        <f>IF(+All!$F357="Liberty",+All!J357,IF(+All!$H357="Liberty",+All!J357,0))</f>
        <v>UAB</v>
      </c>
      <c r="K54" s="707" t="str">
        <f>IF(+All!$F357="Liberty",+All!K357,IF(+All!$H357="Liberty",+All!K357,0))</f>
        <v>Liberty</v>
      </c>
      <c r="L54" s="78">
        <f>IF(+All!$F357="Liberty",+All!L357,IF(+All!$H357="Liberty",+All!L357,0))</f>
        <v>1.5</v>
      </c>
      <c r="M54" s="79">
        <f>IF(+All!$F357="Liberty",+All!M357,IF(+All!$H357="Liberty",+All!M357,0))</f>
        <v>49.5</v>
      </c>
      <c r="N54" s="706" t="str">
        <f>IF(+All!$F357="Liberty",+All!N357,IF(+All!$H357="Liberty",+All!N357,0))</f>
        <v>Liberty</v>
      </c>
      <c r="O54" s="708">
        <f>IF(+All!$F357="Liberty",+All!O357,IF(+All!$H357="Liberty",+All!O357,0))</f>
        <v>36</v>
      </c>
      <c r="P54" s="708" t="str">
        <f>IF(+All!$F357="Liberty",+All!P357,IF(+All!$H357="Liberty",+All!P357,0))</f>
        <v>UAB</v>
      </c>
      <c r="Q54" s="707">
        <f>IF(+All!$F357="Liberty",+All!Q357,IF(+All!$H357="Liberty",+All!Q357,0))</f>
        <v>12</v>
      </c>
      <c r="R54" s="706" t="str">
        <f>IF(+All!$F357="Liberty",+All!R357,IF(+All!$H357="Liberty",+All!R357,0))</f>
        <v>Liberty</v>
      </c>
      <c r="S54" s="708" t="str">
        <f>IF(+All!$F357="Liberty",+All!S357,IF(+All!$H357="Liberty",+All!S357,0))</f>
        <v>UAB</v>
      </c>
      <c r="T54" s="706" t="str">
        <f>IF(+All!$F357="Liberty",+All!T357,IF(+All!$H357="Liberty",+All!T357,0))</f>
        <v>Liberty</v>
      </c>
      <c r="U54" s="707" t="str">
        <f>IF(+All!$F357="Liberty",+All!U357,IF(+All!$H357="Liberty",+All!U357,0))</f>
        <v>W</v>
      </c>
      <c r="V54" s="706"/>
      <c r="W54" s="707"/>
      <c r="X54" s="706"/>
      <c r="Y54" s="707"/>
      <c r="Z54" s="706"/>
      <c r="AA54" s="707"/>
      <c r="AB54" s="706"/>
      <c r="AC54" s="707"/>
      <c r="AD54" s="706"/>
      <c r="AE54" s="707"/>
      <c r="AF54" s="706"/>
      <c r="AG54" s="707"/>
      <c r="AH54" s="706"/>
      <c r="AI54" s="707"/>
      <c r="AJ54" s="706"/>
      <c r="AK54" s="707"/>
      <c r="AQ54" s="480"/>
      <c r="AR54" s="482"/>
      <c r="AS54" s="483"/>
      <c r="AT54" s="483"/>
      <c r="AU54" s="482"/>
      <c r="AV54" s="483"/>
      <c r="AW54" s="484"/>
      <c r="AX54" s="483"/>
      <c r="AY54" s="88"/>
      <c r="AZ54" s="89"/>
      <c r="BA54" s="90"/>
      <c r="BB54" s="90"/>
      <c r="BC54" s="91"/>
      <c r="BD54" s="482"/>
      <c r="BE54" s="483"/>
      <c r="BF54" s="483"/>
      <c r="BG54" s="482"/>
      <c r="BH54" s="483"/>
      <c r="BI54" s="484"/>
    </row>
    <row r="55" spans="1:63" x14ac:dyDescent="0.8">
      <c r="A55" s="70">
        <f>IF(+All!$F423="Liberty",+All!A423,IF(+All!$H423="Liberty",+All!A423,0))</f>
        <v>6</v>
      </c>
      <c r="B55" s="480" t="str">
        <f>IF(+All!$F423="Liberty",+All!B423,IF(+All!$H423="Liberty",+All!B423,0))</f>
        <v>Sat</v>
      </c>
      <c r="C55" s="72">
        <f>IF(+All!$F423="Liberty",+All!C423,IF(+All!$H423="Liberty",+All!C423,0))</f>
        <v>44478</v>
      </c>
      <c r="D55" s="73">
        <f>IF(+All!$F423="Liberty",+All!D423,IF(+All!$H423="Liberty",+All!D423,0))</f>
        <v>0.64583333333333337</v>
      </c>
      <c r="E55" s="707" t="str">
        <f>IF(+All!$F423="Liberty",+All!E423,IF(+All!$H423="Liberty",+All!E423,0))</f>
        <v>espn3</v>
      </c>
      <c r="F55" s="75" t="str">
        <f>IF(+All!$F423="Liberty",+All!F423,IF(+All!$H423="Liberty",+All!F423,0))</f>
        <v>Middle Tenn St</v>
      </c>
      <c r="G55" s="76" t="str">
        <f>IF(+All!$F423="Liberty",+All!G423,IF(+All!$H423="Liberty",+All!G423,0))</f>
        <v>CUSA</v>
      </c>
      <c r="H55" s="75" t="str">
        <f>IF(+All!$F423="Liberty",+All!H423,IF(+All!$H423="Liberty",+All!H423,0))</f>
        <v>Liberty</v>
      </c>
      <c r="I55" s="76" t="str">
        <f>IF(+All!$F423="Liberty",+All!I423,IF(+All!$H423="Liberty",+All!I423,0))</f>
        <v>Ind</v>
      </c>
      <c r="J55" s="706" t="str">
        <f>IF(+All!$F423="Liberty",+All!J423,IF(+All!$H423="Liberty",+All!J423,0))</f>
        <v>Liberty</v>
      </c>
      <c r="K55" s="707" t="str">
        <f>IF(+All!$F423="Liberty",+All!K423,IF(+All!$H423="Liberty",+All!K423,0))</f>
        <v>Middle Tenn St</v>
      </c>
      <c r="L55" s="78">
        <f>IF(+All!$F423="Liberty",+All!L423,IF(+All!$H423="Liberty",+All!L423,0))</f>
        <v>19.5</v>
      </c>
      <c r="M55" s="79">
        <f>IF(+All!$F423="Liberty",+All!M423,IF(+All!$H423="Liberty",+All!M423,0))</f>
        <v>58</v>
      </c>
      <c r="N55" s="706" t="str">
        <f>IF(+All!$F423="Liberty",+All!N423,IF(+All!$H423="Liberty",+All!N423,0))</f>
        <v>Liberty</v>
      </c>
      <c r="O55" s="708">
        <f>IF(+All!$F423="Liberty",+All!O423,IF(+All!$H423="Liberty",+All!O423,0))</f>
        <v>41</v>
      </c>
      <c r="P55" s="708" t="str">
        <f>IF(+All!$F423="Liberty",+All!P423,IF(+All!$H423="Liberty",+All!P423,0))</f>
        <v>Middle Tenn St</v>
      </c>
      <c r="Q55" s="707">
        <f>IF(+All!$F423="Liberty",+All!Q423,IF(+All!$H423="Liberty",+All!Q423,0))</f>
        <v>13</v>
      </c>
      <c r="R55" s="706" t="str">
        <f>IF(+All!$F423="Liberty",+All!R423,IF(+All!$H423="Liberty",+All!R423,0))</f>
        <v>Liberty</v>
      </c>
      <c r="S55" s="708" t="str">
        <f>IF(+All!$F423="Liberty",+All!S423,IF(+All!$H423="Liberty",+All!S423,0))</f>
        <v>Middle Tenn St</v>
      </c>
      <c r="T55" s="706" t="str">
        <f>IF(+All!$F423="Liberty",+All!T423,IF(+All!$H423="Liberty",+All!T423,0))</f>
        <v>Middle Tenn St</v>
      </c>
      <c r="U55" s="707" t="str">
        <f>IF(+All!$F423="Liberty",+All!U423,IF(+All!$H423="Liberty",+All!U423,0))</f>
        <v>L</v>
      </c>
      <c r="V55" s="706"/>
      <c r="W55" s="707"/>
      <c r="X55" s="706"/>
      <c r="Y55" s="707"/>
      <c r="Z55" s="706"/>
      <c r="AA55" s="707"/>
      <c r="AB55" s="706"/>
      <c r="AC55" s="707"/>
      <c r="AD55" s="706"/>
      <c r="AE55" s="707"/>
      <c r="AF55" s="706"/>
      <c r="AG55" s="707"/>
      <c r="AH55" s="706"/>
      <c r="AI55" s="707"/>
      <c r="AJ55" s="706"/>
      <c r="AK55" s="707"/>
      <c r="AQ55" s="480"/>
      <c r="AR55" s="482"/>
      <c r="AS55" s="483"/>
      <c r="AT55" s="483"/>
      <c r="AU55" s="482"/>
      <c r="AV55" s="483"/>
      <c r="AW55" s="484"/>
      <c r="AX55" s="483"/>
      <c r="AY55" s="88"/>
      <c r="AZ55" s="89"/>
      <c r="BA55" s="90"/>
      <c r="BB55" s="90"/>
      <c r="BC55" s="91"/>
      <c r="BD55" s="482"/>
      <c r="BE55" s="483"/>
      <c r="BF55" s="483"/>
      <c r="BG55" s="482"/>
      <c r="BH55" s="483"/>
      <c r="BI55" s="484"/>
    </row>
    <row r="56" spans="1:63" x14ac:dyDescent="0.8">
      <c r="A56" s="70">
        <f>IF(+All!$F520="Liberty",+All!A520,IF(+All!$H520="Liberty",+All!A520,0))</f>
        <v>7</v>
      </c>
      <c r="B56" s="480" t="str">
        <f>IF(+All!$F520="Liberty",+All!B520,IF(+All!$H520="Liberty",+All!B520,0))</f>
        <v>Sat</v>
      </c>
      <c r="C56" s="72">
        <f>IF(+All!$F520="Liberty",+All!C520,IF(+All!$H520="Liberty",+All!C520,0))</f>
        <v>44485</v>
      </c>
      <c r="D56" s="73">
        <f>IF(+All!$F520="Liberty",+All!D520,IF(+All!$H520="Liberty",+All!D520,0))</f>
        <v>0.79166666666666663</v>
      </c>
      <c r="E56" s="707">
        <f>IF(+All!$F520="Liberty",+All!E520,IF(+All!$H520="Liberty",+All!E520,0))</f>
        <v>0</v>
      </c>
      <c r="F56" s="75" t="str">
        <f>IF(+All!$F520="Liberty",+All!F520,IF(+All!$H520="Liberty",+All!F520,0))</f>
        <v>Liberty</v>
      </c>
      <c r="G56" s="76" t="str">
        <f>IF(+All!$F520="Liberty",+All!G520,IF(+All!$H520="Liberty",+All!G520,0))</f>
        <v>Ind</v>
      </c>
      <c r="H56" s="75" t="str">
        <f>IF(+All!$F520="Liberty",+All!H520,IF(+All!$H520="Liberty",+All!H520,0))</f>
        <v>UL Monroe</v>
      </c>
      <c r="I56" s="76" t="str">
        <f>IF(+All!$F520="Liberty",+All!I520,IF(+All!$H520="Liberty",+All!I520,0))</f>
        <v>SB</v>
      </c>
      <c r="J56" s="706" t="str">
        <f>IF(+All!$F520="Liberty",+All!J520,IF(+All!$H520="Liberty",+All!J520,0))</f>
        <v>Liberty</v>
      </c>
      <c r="K56" s="707" t="str">
        <f>IF(+All!$F520="Liberty",+All!K520,IF(+All!$H520="Liberty",+All!K520,0))</f>
        <v>UL Monroe</v>
      </c>
      <c r="L56" s="78">
        <f>IF(+All!$F520="Liberty",+All!L520,IF(+All!$H520="Liberty",+All!L520,0))</f>
        <v>33</v>
      </c>
      <c r="M56" s="79">
        <f>IF(+All!$F520="Liberty",+All!M520,IF(+All!$H520="Liberty",+All!M520,0))</f>
        <v>56.5</v>
      </c>
      <c r="N56" s="706" t="str">
        <f>IF(+All!$F520="Liberty",+All!N520,IF(+All!$H520="Liberty",+All!N520,0))</f>
        <v>UL Monroe</v>
      </c>
      <c r="O56" s="708">
        <f>IF(+All!$F520="Liberty",+All!O520,IF(+All!$H520="Liberty",+All!O520,0))</f>
        <v>31</v>
      </c>
      <c r="P56" s="708" t="str">
        <f>IF(+All!$F520="Liberty",+All!P520,IF(+All!$H520="Liberty",+All!P520,0))</f>
        <v>Liberty</v>
      </c>
      <c r="Q56" s="707">
        <f>IF(+All!$F520="Liberty",+All!Q520,IF(+All!$H520="Liberty",+All!Q520,0))</f>
        <v>28</v>
      </c>
      <c r="R56" s="706" t="str">
        <f>IF(+All!$F520="Liberty",+All!R520,IF(+All!$H520="Liberty",+All!R520,0))</f>
        <v>UL Monroe</v>
      </c>
      <c r="S56" s="708" t="str">
        <f>IF(+All!$F520="Liberty",+All!S520,IF(+All!$H520="Liberty",+All!S520,0))</f>
        <v>Liberty</v>
      </c>
      <c r="T56" s="706" t="str">
        <f>IF(+All!$F520="Liberty",+All!T520,IF(+All!$H520="Liberty",+All!T520,0))</f>
        <v>Liberty</v>
      </c>
      <c r="U56" s="707" t="str">
        <f>IF(+All!$F520="Liberty",+All!U520,IF(+All!$H520="Liberty",+All!U520,0))</f>
        <v>L</v>
      </c>
      <c r="V56" s="706"/>
      <c r="W56" s="707"/>
      <c r="X56" s="706"/>
      <c r="Y56" s="707"/>
      <c r="Z56" s="706"/>
      <c r="AA56" s="707"/>
      <c r="AB56" s="706"/>
      <c r="AC56" s="707"/>
      <c r="AD56" s="706"/>
      <c r="AE56" s="707"/>
      <c r="AF56" s="706"/>
      <c r="AG56" s="707"/>
      <c r="AH56" s="706"/>
      <c r="AI56" s="707"/>
      <c r="AJ56" s="706"/>
      <c r="AK56" s="707"/>
      <c r="AQ56" s="480"/>
      <c r="AR56" s="482"/>
      <c r="AS56" s="483"/>
      <c r="AT56" s="483"/>
      <c r="AU56" s="482"/>
      <c r="AV56" s="483"/>
      <c r="AW56" s="484"/>
      <c r="AX56" s="483"/>
      <c r="AY56" s="88"/>
      <c r="AZ56" s="89"/>
      <c r="BA56" s="90"/>
      <c r="BB56" s="90"/>
      <c r="BC56" s="91"/>
      <c r="BD56" s="482"/>
      <c r="BE56" s="483"/>
      <c r="BF56" s="483"/>
      <c r="BG56" s="482"/>
      <c r="BH56" s="483"/>
      <c r="BI56" s="484"/>
    </row>
    <row r="57" spans="1:63" x14ac:dyDescent="0.8">
      <c r="A57" s="70">
        <f>IF(+All!$F584="Liberty",+All!A584,IF(+All!$H584="Liberty",+All!A584,0))</f>
        <v>8</v>
      </c>
      <c r="B57" s="480" t="str">
        <f>IF(+All!$F584="Liberty",+All!B584,IF(+All!$H584="Liberty",+All!B584,0))</f>
        <v>Sat</v>
      </c>
      <c r="C57" s="72">
        <f>IF(+All!$F584="Liberty",+All!C584,IF(+All!$H584="Liberty",+All!C584,0))</f>
        <v>44492</v>
      </c>
      <c r="D57" s="73">
        <f>IF(+All!$F584="Liberty",+All!D584,IF(+All!$H584="Liberty",+All!D584,0))</f>
        <v>0.66666666666666663</v>
      </c>
      <c r="E57" s="707">
        <f>IF(+All!$F584="Liberty",+All!E584,IF(+All!$H584="Liberty",+All!E584,0))</f>
        <v>0</v>
      </c>
      <c r="F57" s="75" t="str">
        <f>IF(+All!$F584="Liberty",+All!F584,IF(+All!$H584="Liberty",+All!F584,0))</f>
        <v>Liberty</v>
      </c>
      <c r="G57" s="76" t="str">
        <f>IF(+All!$F584="Liberty",+All!G584,IF(+All!$H584="Liberty",+All!G584,0))</f>
        <v>Ind</v>
      </c>
      <c r="H57" s="75" t="str">
        <f>IF(+All!$F584="Liberty",+All!H584,IF(+All!$H584="Liberty",+All!H584,0))</f>
        <v>North Texas</v>
      </c>
      <c r="I57" s="76" t="str">
        <f>IF(+All!$F584="Liberty",+All!I584,IF(+All!$H584="Liberty",+All!I584,0))</f>
        <v>CUSA</v>
      </c>
      <c r="J57" s="706" t="str">
        <f>IF(+All!$F584="Liberty",+All!J584,IF(+All!$H584="Liberty",+All!J584,0))</f>
        <v>Liberty</v>
      </c>
      <c r="K57" s="707" t="str">
        <f>IF(+All!$F584="Liberty",+All!K584,IF(+All!$H584="Liberty",+All!K584,0))</f>
        <v>North Texas</v>
      </c>
      <c r="L57" s="78">
        <f>IF(+All!$F584="Liberty",+All!L584,IF(+All!$H584="Liberty",+All!L584,0))</f>
        <v>21.5</v>
      </c>
      <c r="M57" s="79">
        <f>IF(+All!$F584="Liberty",+All!M584,IF(+All!$H584="Liberty",+All!M584,0))</f>
        <v>60.5</v>
      </c>
      <c r="N57" s="706" t="str">
        <f>IF(+All!$F584="Liberty",+All!N584,IF(+All!$H584="Liberty",+All!N584,0))</f>
        <v>Liberty</v>
      </c>
      <c r="O57" s="708">
        <f>IF(+All!$F584="Liberty",+All!O584,IF(+All!$H584="Liberty",+All!O584,0))</f>
        <v>35</v>
      </c>
      <c r="P57" s="708" t="str">
        <f>IF(+All!$F584="Liberty",+All!P584,IF(+All!$H584="Liberty",+All!P584,0))</f>
        <v>North Texas</v>
      </c>
      <c r="Q57" s="707">
        <f>IF(+All!$F584="Liberty",+All!Q584,IF(+All!$H584="Liberty",+All!Q584,0))</f>
        <v>26</v>
      </c>
      <c r="R57" s="706" t="str">
        <f>IF(+All!$F584="Liberty",+All!R584,IF(+All!$H584="Liberty",+All!R584,0))</f>
        <v>North Texas</v>
      </c>
      <c r="S57" s="708" t="str">
        <f>IF(+All!$F584="Liberty",+All!S584,IF(+All!$H584="Liberty",+All!S584,0))</f>
        <v>Liberty</v>
      </c>
      <c r="T57" s="706" t="str">
        <f>IF(+All!$F584="Liberty",+All!T584,IF(+All!$H584="Liberty",+All!T584,0))</f>
        <v>Liberty</v>
      </c>
      <c r="U57" s="707" t="str">
        <f>IF(+All!$F584="Liberty",+All!U584,IF(+All!$H584="Liberty",+All!U584,0))</f>
        <v>L</v>
      </c>
      <c r="V57" s="706"/>
      <c r="W57" s="707"/>
      <c r="X57" s="706"/>
      <c r="Y57" s="707"/>
      <c r="Z57" s="706"/>
      <c r="AA57" s="707"/>
      <c r="AB57" s="706"/>
      <c r="AC57" s="707"/>
      <c r="AD57" s="706"/>
      <c r="AE57" s="707"/>
      <c r="AF57" s="706"/>
      <c r="AG57" s="707"/>
      <c r="AH57" s="706"/>
      <c r="AI57" s="707"/>
      <c r="AJ57" s="706"/>
      <c r="AK57" s="707"/>
      <c r="AQ57" s="480"/>
      <c r="AR57" s="482"/>
      <c r="AS57" s="483"/>
      <c r="AT57" s="483"/>
      <c r="AU57" s="482"/>
      <c r="AV57" s="483"/>
      <c r="AW57" s="484"/>
      <c r="AX57" s="483"/>
      <c r="AY57" s="88"/>
      <c r="AZ57" s="89"/>
      <c r="BA57" s="90"/>
      <c r="BB57" s="90"/>
      <c r="BC57" s="91"/>
      <c r="BD57" s="482"/>
      <c r="BE57" s="483"/>
      <c r="BF57" s="483"/>
      <c r="BG57" s="482"/>
      <c r="BH57" s="483"/>
      <c r="BI57" s="484"/>
    </row>
    <row r="58" spans="1:63" x14ac:dyDescent="0.8">
      <c r="A58" s="70">
        <f>IF(+All!$F664="Liberty",+All!A664,IF(+All!$H664="Liberty",+All!A664,0))</f>
        <v>9</v>
      </c>
      <c r="B58" s="480" t="str">
        <f>IF(+All!$F664="Liberty",+All!B664,IF(+All!$H664="Liberty",+All!B664,0))</f>
        <v>Sat</v>
      </c>
      <c r="C58" s="72">
        <f>IF(+All!$F664="Liberty",+All!C664,IF(+All!$H664="Liberty",+All!C664,0))</f>
        <v>44499</v>
      </c>
      <c r="D58" s="73">
        <f>IF(+All!$F664="Liberty",+All!D664,IF(+All!$H664="Liberty",+All!D664,0))</f>
        <v>0.5</v>
      </c>
      <c r="E58" s="707" t="str">
        <f>IF(+All!$F664="Liberty",+All!E664,IF(+All!$H664="Liberty",+All!E664,0))</f>
        <v>espn3</v>
      </c>
      <c r="F58" s="75" t="str">
        <f>IF(+All!$F664="Liberty",+All!F664,IF(+All!$H664="Liberty",+All!F664,0))</f>
        <v>Massachusetts</v>
      </c>
      <c r="G58" s="76" t="str">
        <f>IF(+All!$F664="Liberty",+All!G664,IF(+All!$H664="Liberty",+All!G664,0))</f>
        <v>Ind</v>
      </c>
      <c r="H58" s="75" t="str">
        <f>IF(+All!$F664="Liberty",+All!H664,IF(+All!$H664="Liberty",+All!H664,0))</f>
        <v>Liberty</v>
      </c>
      <c r="I58" s="76" t="str">
        <f>IF(+All!$F664="Liberty",+All!I664,IF(+All!$H664="Liberty",+All!I664,0))</f>
        <v>Ind</v>
      </c>
      <c r="J58" s="706" t="str">
        <f>IF(+All!$F664="Liberty",+All!J664,IF(+All!$H664="Liberty",+All!J664,0))</f>
        <v>Liberty</v>
      </c>
      <c r="K58" s="707" t="str">
        <f>IF(+All!$F664="Liberty",+All!K664,IF(+All!$H664="Liberty",+All!K664,0))</f>
        <v>Massachusetts</v>
      </c>
      <c r="L58" s="78">
        <f>IF(+All!$F664="Liberty",+All!L664,IF(+All!$H664="Liberty",+All!L664,0))</f>
        <v>36</v>
      </c>
      <c r="M58" s="79">
        <f>IF(+All!$F664="Liberty",+All!M664,IF(+All!$H664="Liberty",+All!M664,0))</f>
        <v>57.5</v>
      </c>
      <c r="N58" s="706" t="str">
        <f>IF(+All!$F664="Liberty",+All!N664,IF(+All!$H664="Liberty",+All!N664,0))</f>
        <v>Liberty</v>
      </c>
      <c r="O58" s="708">
        <f>IF(+All!$F664="Liberty",+All!O664,IF(+All!$H664="Liberty",+All!O664,0))</f>
        <v>62</v>
      </c>
      <c r="P58" s="708" t="str">
        <f>IF(+All!$F664="Liberty",+All!P664,IF(+All!$H664="Liberty",+All!P664,0))</f>
        <v>Massachusetts</v>
      </c>
      <c r="Q58" s="707">
        <f>IF(+All!$F664="Liberty",+All!Q664,IF(+All!$H664="Liberty",+All!Q664,0))</f>
        <v>17</v>
      </c>
      <c r="R58" s="706" t="str">
        <f>IF(+All!$F664="Liberty",+All!R664,IF(+All!$H664="Liberty",+All!R664,0))</f>
        <v>Liberty</v>
      </c>
      <c r="S58" s="708" t="str">
        <f>IF(+All!$F664="Liberty",+All!S664,IF(+All!$H664="Liberty",+All!S664,0))</f>
        <v>Massachusetts</v>
      </c>
      <c r="T58" s="706" t="str">
        <f>IF(+All!$F664="Liberty",+All!T664,IF(+All!$H664="Liberty",+All!T664,0))</f>
        <v>Massachusetts</v>
      </c>
      <c r="U58" s="707" t="str">
        <f>IF(+All!$F664="Liberty",+All!U664,IF(+All!$H664="Liberty",+All!U664,0))</f>
        <v>L</v>
      </c>
      <c r="V58" s="706"/>
      <c r="W58" s="707"/>
      <c r="X58" s="706"/>
      <c r="Y58" s="707"/>
      <c r="Z58" s="706"/>
      <c r="AA58" s="707"/>
      <c r="AB58" s="706"/>
      <c r="AC58" s="707"/>
      <c r="AD58" s="706"/>
      <c r="AE58" s="707"/>
      <c r="AF58" s="706"/>
      <c r="AG58" s="707"/>
      <c r="AH58" s="706"/>
      <c r="AI58" s="707"/>
      <c r="AJ58" s="706"/>
      <c r="AK58" s="707"/>
      <c r="AQ58" s="480"/>
      <c r="AR58" s="482"/>
      <c r="AS58" s="483"/>
      <c r="AT58" s="483"/>
      <c r="AU58" s="482"/>
      <c r="AV58" s="483"/>
      <c r="AW58" s="484"/>
      <c r="AX58" s="483"/>
      <c r="AY58" s="88"/>
      <c r="AZ58" s="89"/>
      <c r="BA58" s="90"/>
      <c r="BB58" s="90"/>
      <c r="BC58" s="91"/>
      <c r="BD58" s="482"/>
      <c r="BE58" s="483"/>
      <c r="BF58" s="483"/>
      <c r="BG58" s="482"/>
      <c r="BH58" s="483"/>
      <c r="BI58" s="484"/>
    </row>
    <row r="59" spans="1:63" x14ac:dyDescent="0.8">
      <c r="A59" s="70">
        <f>IF(+All!$F766="Liberty",+All!A766,IF(+All!$H766="Liberty",+All!A766,0))</f>
        <v>10</v>
      </c>
      <c r="B59" s="480" t="str">
        <f>IF(+All!$F766="Liberty",+All!B766,IF(+All!$H766="Liberty",+All!B766,0))</f>
        <v>Sat</v>
      </c>
      <c r="C59" s="72">
        <f>IF(+All!$F766="Liberty",+All!C766,IF(+All!$H766="Liberty",+All!C766,0))</f>
        <v>44506</v>
      </c>
      <c r="D59" s="73">
        <f>IF(+All!$F766="Liberty",+All!D766,IF(+All!$H766="Liberty",+All!D766,0))</f>
        <v>0.5</v>
      </c>
      <c r="E59" s="707" t="str">
        <f>IF(+All!$F766="Liberty",+All!E766,IF(+All!$H766="Liberty",+All!E766,0))</f>
        <v>SEC</v>
      </c>
      <c r="F59" s="75" t="str">
        <f>IF(+All!$F766="Liberty",+All!F766,IF(+All!$H766="Liberty",+All!F766,0))</f>
        <v>Liberty</v>
      </c>
      <c r="G59" s="76" t="str">
        <f>IF(+All!$F766="Liberty",+All!G766,IF(+All!$H766="Liberty",+All!G766,0))</f>
        <v>Ind</v>
      </c>
      <c r="H59" s="75" t="str">
        <f>IF(+All!$F766="Liberty",+All!H766,IF(+All!$H766="Liberty",+All!H766,0))</f>
        <v>Mississippi</v>
      </c>
      <c r="I59" s="76" t="str">
        <f>IF(+All!$F766="Liberty",+All!I766,IF(+All!$H766="Liberty",+All!I766,0))</f>
        <v>SEC</v>
      </c>
      <c r="J59" s="706" t="str">
        <f>IF(+All!$F766="Liberty",+All!J766,IF(+All!$H766="Liberty",+All!J766,0))</f>
        <v>Mississippi</v>
      </c>
      <c r="K59" s="707" t="str">
        <f>IF(+All!$F766="Liberty",+All!K766,IF(+All!$H766="Liberty",+All!K766,0))</f>
        <v>Liberty</v>
      </c>
      <c r="L59" s="78">
        <f>IF(+All!$F766="Liberty",+All!L766,IF(+All!$H766="Liberty",+All!L766,0))</f>
        <v>10</v>
      </c>
      <c r="M59" s="79">
        <f>IF(+All!$F766="Liberty",+All!M766,IF(+All!$H766="Liberty",+All!M766,0))</f>
        <v>67.5</v>
      </c>
      <c r="N59" s="706" t="str">
        <f>IF(+All!$F766="Liberty",+All!N766,IF(+All!$H766="Liberty",+All!N766,0))</f>
        <v>Mississippi</v>
      </c>
      <c r="O59" s="708">
        <f>IF(+All!$F766="Liberty",+All!O766,IF(+All!$H766="Liberty",+All!O766,0))</f>
        <v>27</v>
      </c>
      <c r="P59" s="708" t="str">
        <f>IF(+All!$F766="Liberty",+All!P766,IF(+All!$H766="Liberty",+All!P766,0))</f>
        <v>Liberty</v>
      </c>
      <c r="Q59" s="707">
        <f>IF(+All!$F766="Liberty",+All!Q766,IF(+All!$H766="Liberty",+All!Q766,0))</f>
        <v>14</v>
      </c>
      <c r="R59" s="706" t="str">
        <f>IF(+All!$F766="Liberty",+All!R766,IF(+All!$H766="Liberty",+All!R766,0))</f>
        <v>Mississippi</v>
      </c>
      <c r="S59" s="708" t="str">
        <f>IF(+All!$F766="Liberty",+All!S766,IF(+All!$H766="Liberty",+All!S766,0))</f>
        <v>Liberty</v>
      </c>
      <c r="T59" s="706" t="str">
        <f>IF(+All!$F766="Liberty",+All!T766,IF(+All!$H766="Liberty",+All!T766,0))</f>
        <v>Mississippi</v>
      </c>
      <c r="U59" s="707" t="str">
        <f>IF(+All!$F766="Liberty",+All!U766,IF(+All!$H766="Liberty",+All!U766,0))</f>
        <v>W</v>
      </c>
      <c r="V59" s="706"/>
      <c r="W59" s="707"/>
      <c r="X59" s="706"/>
      <c r="Y59" s="707"/>
      <c r="Z59" s="706"/>
      <c r="AA59" s="707"/>
      <c r="AB59" s="706"/>
      <c r="AC59" s="707"/>
      <c r="AD59" s="706"/>
      <c r="AE59" s="707"/>
      <c r="AF59" s="706"/>
      <c r="AG59" s="707"/>
      <c r="AH59" s="706"/>
      <c r="AI59" s="707"/>
      <c r="AJ59" s="706"/>
      <c r="AK59" s="707"/>
      <c r="AQ59" s="480"/>
      <c r="AR59" s="482"/>
      <c r="AS59" s="483"/>
      <c r="AT59" s="483"/>
      <c r="AU59" s="482"/>
      <c r="AV59" s="483"/>
      <c r="AW59" s="484"/>
      <c r="AX59" s="483"/>
      <c r="AY59" s="88"/>
      <c r="AZ59" s="89"/>
      <c r="BA59" s="90"/>
      <c r="BB59" s="90"/>
      <c r="BC59" s="91"/>
      <c r="BD59" s="482"/>
      <c r="BE59" s="483"/>
      <c r="BF59" s="483"/>
      <c r="BG59" s="482"/>
      <c r="BH59" s="483"/>
      <c r="BI59" s="484"/>
    </row>
    <row r="60" spans="1:63" x14ac:dyDescent="0.8">
      <c r="A60" s="70">
        <f>IF(+All!$F845="Liberty",+All!A845,IF(+All!$H845="Liberty",+All!A845,0))</f>
        <v>11</v>
      </c>
      <c r="B60" s="480" t="str">
        <f>IF(+All!$F845="Liberty",+All!B845,IF(+All!$H845="Liberty",+All!B845,0))</f>
        <v>Sat</v>
      </c>
      <c r="C60" s="72">
        <f>IF(+All!$F845="Liberty",+All!C845,IF(+All!$H845="Liberty",+All!C845,0))</f>
        <v>44513</v>
      </c>
      <c r="D60" s="73">
        <f>IF(+All!$F845="Liberty",+All!D845,IF(+All!$H845="Liberty",+All!D845,0))</f>
        <v>0</v>
      </c>
      <c r="E60" s="707">
        <f>IF(+All!$F845="Liberty",+All!E845,IF(+All!$H845="Liberty",+All!E845,0))</f>
        <v>0</v>
      </c>
      <c r="F60" s="75" t="str">
        <f>IF(+All!$F845="Liberty",+All!F845,IF(+All!$H845="Liberty",+All!F845,0))</f>
        <v>Liberty</v>
      </c>
      <c r="G60" s="76" t="str">
        <f>IF(+All!$F845="Liberty",+All!G845,IF(+All!$H845="Liberty",+All!G845,0))</f>
        <v>Ind</v>
      </c>
      <c r="H60" s="75" t="str">
        <f>IF(+All!$F845="Liberty",+All!H845,IF(+All!$H845="Liberty",+All!H845,0))</f>
        <v>Open</v>
      </c>
      <c r="I60" s="76" t="str">
        <f>IF(+All!$F845="Liberty",+All!I845,IF(+All!$H845="Liberty",+All!I845,0))</f>
        <v>ZZZ</v>
      </c>
      <c r="J60" s="706">
        <f>IF(+All!$F845="Liberty",+All!J845,IF(+All!$H845="Liberty",+All!J845,0))</f>
        <v>0</v>
      </c>
      <c r="K60" s="707" t="str">
        <f>IF(+All!$F845="Liberty",+All!K845,IF(+All!$H845="Liberty",+All!K845,0))</f>
        <v>Liberty</v>
      </c>
      <c r="L60" s="78">
        <f>IF(+All!$F845="Liberty",+All!L845,IF(+All!$H845="Liberty",+All!L845,0))</f>
        <v>0</v>
      </c>
      <c r="M60" s="79">
        <f>IF(+All!$F845="Liberty",+All!M845,IF(+All!$H845="Liberty",+All!M845,0))</f>
        <v>0</v>
      </c>
      <c r="N60" s="706">
        <f>IF(+All!$F845="Liberty",+All!N845,IF(+All!$H845="Liberty",+All!N845,0))</f>
        <v>0</v>
      </c>
      <c r="O60" s="708">
        <f>IF(+All!$F845="Liberty",+All!O845,IF(+All!$H845="Liberty",+All!O845,0))</f>
        <v>0</v>
      </c>
      <c r="P60" s="708">
        <f>IF(+All!$F845="Liberty",+All!P845,IF(+All!$H845="Liberty",+All!P845,0))</f>
        <v>0</v>
      </c>
      <c r="Q60" s="707">
        <f>IF(+All!$F845="Liberty",+All!Q845,IF(+All!$H845="Liberty",+All!Q845,0))</f>
        <v>0</v>
      </c>
      <c r="R60" s="706">
        <f>IF(+All!$F845="Liberty",+All!R845,IF(+All!$H845="Liberty",+All!R845,0))</f>
        <v>0</v>
      </c>
      <c r="S60" s="708">
        <f>IF(+All!$F845="Liberty",+All!S845,IF(+All!$H845="Liberty",+All!S845,0))</f>
        <v>0</v>
      </c>
      <c r="T60" s="706">
        <f>IF(+All!$F845="Liberty",+All!T845,IF(+All!$H845="Liberty",+All!T845,0))</f>
        <v>0</v>
      </c>
      <c r="U60" s="707">
        <f>IF(+All!$F845="Liberty",+All!U845,IF(+All!$H845="Liberty",+All!U845,0))</f>
        <v>0</v>
      </c>
      <c r="V60" s="706"/>
      <c r="W60" s="707"/>
      <c r="X60" s="706"/>
      <c r="Y60" s="707"/>
      <c r="Z60" s="706"/>
      <c r="AA60" s="707"/>
      <c r="AB60" s="706"/>
      <c r="AC60" s="707"/>
      <c r="AD60" s="706"/>
      <c r="AE60" s="707"/>
      <c r="AF60" s="706"/>
      <c r="AG60" s="707"/>
      <c r="AH60" s="706"/>
      <c r="AI60" s="707"/>
      <c r="AJ60" s="706"/>
      <c r="AK60" s="707"/>
      <c r="AQ60" s="480"/>
      <c r="AR60" s="482"/>
      <c r="AS60" s="483"/>
      <c r="AT60" s="483"/>
      <c r="AU60" s="482"/>
      <c r="AV60" s="483"/>
      <c r="AW60" s="484"/>
      <c r="AX60" s="483"/>
      <c r="AY60" s="88"/>
      <c r="AZ60" s="89"/>
      <c r="BA60" s="90"/>
      <c r="BB60" s="90"/>
      <c r="BC60" s="91"/>
      <c r="BD60" s="482"/>
      <c r="BE60" s="483"/>
      <c r="BF60" s="483"/>
      <c r="BG60" s="482"/>
      <c r="BH60" s="483"/>
      <c r="BI60" s="484"/>
    </row>
    <row r="61" spans="1:63" x14ac:dyDescent="0.8">
      <c r="A61" s="70">
        <f>IF(+All!$F888="Liberty",+All!A888,IF(+All!$H888="Liberty",+All!A888,0))</f>
        <v>12</v>
      </c>
      <c r="B61" s="480" t="str">
        <f>IF(+All!$F888="Liberty",+All!B888,IF(+All!$H888="Liberty",+All!B888,0))</f>
        <v>Sat</v>
      </c>
      <c r="C61" s="72">
        <f>IF(+All!$F888="Liberty",+All!C888,IF(+All!$H888="Liberty",+All!C888,0))</f>
        <v>44520</v>
      </c>
      <c r="D61" s="73">
        <f>IF(+All!$F888="Liberty",+All!D888,IF(+All!$H888="Liberty",+All!D888,0))</f>
        <v>0.66666666666666663</v>
      </c>
      <c r="E61" s="707" t="str">
        <f>IF(+All!$F888="Liberty",+All!E888,IF(+All!$H888="Liberty",+All!E888,0))</f>
        <v>ESPNU</v>
      </c>
      <c r="F61" s="75" t="str">
        <f>IF(+All!$F888="Liberty",+All!F888,IF(+All!$H888="Liberty",+All!F888,0))</f>
        <v>UL Lafayette</v>
      </c>
      <c r="G61" s="76" t="str">
        <f>IF(+All!$F888="Liberty",+All!G888,IF(+All!$H888="Liberty",+All!G888,0))</f>
        <v>SB</v>
      </c>
      <c r="H61" s="75" t="str">
        <f>IF(+All!$F888="Liberty",+All!H888,IF(+All!$H888="Liberty",+All!H888,0))</f>
        <v>Liberty</v>
      </c>
      <c r="I61" s="76" t="str">
        <f>IF(+All!$F888="Liberty",+All!I888,IF(+All!$H888="Liberty",+All!I888,0))</f>
        <v>Ind</v>
      </c>
      <c r="J61" s="706" t="str">
        <f>IF(+All!$F888="Liberty",+All!J888,IF(+All!$H888="Liberty",+All!J888,0))</f>
        <v>Liberty</v>
      </c>
      <c r="K61" s="707" t="str">
        <f>IF(+All!$F888="Liberty",+All!K888,IF(+All!$H888="Liberty",+All!K888,0))</f>
        <v>UL Lafayette</v>
      </c>
      <c r="L61" s="78">
        <f>IF(+All!$F888="Liberty",+All!L888,IF(+All!$H888="Liberty",+All!L888,0))</f>
        <v>4.5</v>
      </c>
      <c r="M61" s="79">
        <f>IF(+All!$F888="Liberty",+All!M888,IF(+All!$H888="Liberty",+All!M888,0))</f>
        <v>53</v>
      </c>
      <c r="N61" s="706" t="str">
        <f>IF(+All!$F888="Liberty",+All!N888,IF(+All!$H888="Liberty",+All!N888,0))</f>
        <v>UL Lafayette</v>
      </c>
      <c r="O61" s="708">
        <f>IF(+All!$F888="Liberty",+All!O888,IF(+All!$H888="Liberty",+All!O888,0))</f>
        <v>42</v>
      </c>
      <c r="P61" s="708" t="str">
        <f>IF(+All!$F888="Liberty",+All!P888,IF(+All!$H888="Liberty",+All!P888,0))</f>
        <v>Liberty</v>
      </c>
      <c r="Q61" s="707">
        <f>IF(+All!$F888="Liberty",+All!Q888,IF(+All!$H888="Liberty",+All!Q888,0))</f>
        <v>14</v>
      </c>
      <c r="R61" s="706" t="str">
        <f>IF(+All!$F888="Liberty",+All!R888,IF(+All!$H888="Liberty",+All!R888,0))</f>
        <v>UL Lafayette</v>
      </c>
      <c r="S61" s="708" t="str">
        <f>IF(+All!$F888="Liberty",+All!S888,IF(+All!$H888="Liberty",+All!S888,0))</f>
        <v>Liberty</v>
      </c>
      <c r="T61" s="706" t="str">
        <f>IF(+All!$F888="Liberty",+All!T888,IF(+All!$H888="Liberty",+All!T888,0))</f>
        <v>UL Lafayette</v>
      </c>
      <c r="U61" s="707" t="str">
        <f>IF(+All!$F888="Liberty",+All!U888,IF(+All!$H888="Liberty",+All!U888,0))</f>
        <v>W</v>
      </c>
      <c r="V61" s="706"/>
      <c r="W61" s="707"/>
      <c r="X61" s="706"/>
      <c r="Y61" s="707"/>
      <c r="Z61" s="706"/>
      <c r="AA61" s="707"/>
      <c r="AB61" s="706"/>
      <c r="AC61" s="707"/>
      <c r="AD61" s="706"/>
      <c r="AE61" s="707"/>
      <c r="AF61" s="706"/>
      <c r="AG61" s="707"/>
      <c r="AH61" s="706"/>
      <c r="AI61" s="707"/>
      <c r="AJ61" s="706"/>
      <c r="AK61" s="707"/>
      <c r="AQ61" s="480"/>
      <c r="AR61" s="482"/>
      <c r="AS61" s="483"/>
      <c r="AT61" s="483"/>
      <c r="AU61" s="482"/>
      <c r="AV61" s="483"/>
      <c r="AW61" s="484"/>
      <c r="AX61" s="483"/>
      <c r="AY61" s="88"/>
      <c r="AZ61" s="89"/>
      <c r="BA61" s="90"/>
      <c r="BB61" s="90"/>
      <c r="BC61" s="91"/>
      <c r="BD61" s="482"/>
      <c r="BE61" s="483"/>
      <c r="BF61" s="483"/>
      <c r="BG61" s="482"/>
      <c r="BH61" s="483"/>
      <c r="BI61" s="484"/>
    </row>
    <row r="62" spans="1:63" x14ac:dyDescent="0.8">
      <c r="A62" s="70">
        <f>IF(+All!$F947="Liberty",+All!A947,IF(+All!$H947="Liberty",+All!A947,0))</f>
        <v>0</v>
      </c>
      <c r="B62" s="480">
        <f>IF(+All!$F947="Liberty",+All!B947,IF(+All!$H947="Liberty",+All!B947,0))</f>
        <v>0</v>
      </c>
      <c r="C62" s="72">
        <f>IF(+All!$F947="Liberty",+All!C947,IF(+All!$H947="Liberty",+All!C947,0))</f>
        <v>0</v>
      </c>
      <c r="D62" s="73">
        <f>IF(+All!$F947="Liberty",+All!D947,IF(+All!$H947="Liberty",+All!D947,0))</f>
        <v>0</v>
      </c>
      <c r="E62" s="707">
        <f>IF(+All!$F947="Liberty",+All!E947,IF(+All!$H947="Liberty",+All!E947,0))</f>
        <v>0</v>
      </c>
      <c r="F62" s="75">
        <f>IF(+All!$F947="Liberty",+All!F947,IF(+All!$H947="Liberty",+All!F947,0))</f>
        <v>0</v>
      </c>
      <c r="G62" s="76">
        <f>IF(+All!$F947="Liberty",+All!G947,IF(+All!$H947="Liberty",+All!G947,0))</f>
        <v>0</v>
      </c>
      <c r="H62" s="75">
        <f>IF(+All!$F947="Liberty",+All!H947,IF(+All!$H947="Liberty",+All!H947,0))</f>
        <v>0</v>
      </c>
      <c r="I62" s="76">
        <f>IF(+All!$F947="Liberty",+All!I947,IF(+All!$H947="Liberty",+All!I947,0))</f>
        <v>0</v>
      </c>
      <c r="J62" s="706">
        <f>IF(+All!$F947="Liberty",+All!J947,IF(+All!$H947="Liberty",+All!J947,0))</f>
        <v>0</v>
      </c>
      <c r="K62" s="707">
        <f>IF(+All!$F947="Liberty",+All!K947,IF(+All!$H947="Liberty",+All!K947,0))</f>
        <v>0</v>
      </c>
      <c r="L62" s="78">
        <f>IF(+All!$F947="Liberty",+All!L947,IF(+All!$H947="Liberty",+All!L947,0))</f>
        <v>0</v>
      </c>
      <c r="M62" s="79">
        <f>IF(+All!$F947="Liberty",+All!M947,IF(+All!$H947="Liberty",+All!M947,0))</f>
        <v>0</v>
      </c>
      <c r="N62" s="706">
        <f>IF(+All!$F947="Liberty",+All!N947,IF(+All!$H947="Liberty",+All!N947,0))</f>
        <v>0</v>
      </c>
      <c r="O62" s="708">
        <f>IF(+All!$F947="Liberty",+All!O947,IF(+All!$H947="Liberty",+All!O947,0))</f>
        <v>0</v>
      </c>
      <c r="P62" s="708">
        <f>IF(+All!$F947="Liberty",+All!P947,IF(+All!$H947="Liberty",+All!P947,0))</f>
        <v>0</v>
      </c>
      <c r="Q62" s="707">
        <f>IF(+All!$F947="Liberty",+All!Q947,IF(+All!$H947="Liberty",+All!Q947,0))</f>
        <v>0</v>
      </c>
      <c r="R62" s="706">
        <f>IF(+All!$F947="Liberty",+All!R947,IF(+All!$H947="Liberty",+All!R947,0))</f>
        <v>0</v>
      </c>
      <c r="S62" s="708">
        <f>IF(+All!$F947="Liberty",+All!S947,IF(+All!$H947="Liberty",+All!S947,0))</f>
        <v>0</v>
      </c>
      <c r="T62" s="706">
        <f>IF(+All!$F947="Liberty",+All!T947,IF(+All!$H947="Liberty",+All!T947,0))</f>
        <v>0</v>
      </c>
      <c r="U62" s="707">
        <f>IF(+All!$F947="Liberty",+All!U947,IF(+All!$H947="Liberty",+All!U947,0))</f>
        <v>0</v>
      </c>
      <c r="V62" s="706"/>
      <c r="W62" s="707"/>
      <c r="X62" s="706"/>
      <c r="Y62" s="707"/>
      <c r="Z62" s="706"/>
      <c r="AA62" s="707"/>
      <c r="AB62" s="706"/>
      <c r="AC62" s="707"/>
      <c r="AD62" s="706"/>
      <c r="AE62" s="707"/>
      <c r="AF62" s="706"/>
      <c r="AG62" s="707"/>
      <c r="AH62" s="706"/>
      <c r="AI62" s="707"/>
      <c r="AJ62" s="706"/>
      <c r="AK62" s="707"/>
      <c r="AQ62" s="480"/>
      <c r="AR62" s="482"/>
      <c r="AS62" s="483"/>
      <c r="AT62" s="483"/>
      <c r="AU62" s="482"/>
      <c r="AV62" s="483"/>
      <c r="AW62" s="484"/>
      <c r="AX62" s="483"/>
      <c r="AY62" s="88"/>
      <c r="AZ62" s="89"/>
      <c r="BA62" s="90"/>
      <c r="BB62" s="90"/>
      <c r="BC62" s="91"/>
      <c r="BD62" s="482"/>
      <c r="BE62" s="483"/>
      <c r="BF62" s="483"/>
      <c r="BG62" s="482"/>
      <c r="BH62" s="483"/>
      <c r="BI62" s="484"/>
    </row>
    <row r="63" spans="1:63" x14ac:dyDescent="0.8">
      <c r="A63" s="52"/>
      <c r="B63" s="53"/>
      <c r="C63" s="54"/>
      <c r="D63" s="55"/>
      <c r="E63" s="56"/>
      <c r="F63" s="1219" t="str">
        <f>F64</f>
        <v>Massachusetts</v>
      </c>
      <c r="G63" s="1253"/>
      <c r="H63" s="1253"/>
      <c r="I63" s="1254"/>
      <c r="J63" s="57"/>
      <c r="K63" s="56"/>
      <c r="L63" s="58"/>
      <c r="M63" s="59"/>
      <c r="N63" s="57"/>
      <c r="O63" s="9"/>
      <c r="P63" s="9"/>
      <c r="Q63" s="406"/>
      <c r="R63" s="57"/>
      <c r="S63" s="9"/>
      <c r="T63" s="57"/>
      <c r="U63" s="56"/>
      <c r="V63" s="57"/>
      <c r="W63" s="60"/>
      <c r="X63" s="57"/>
      <c r="Y63" s="56"/>
      <c r="Z63" s="57"/>
      <c r="AA63" s="56"/>
      <c r="AB63" s="57"/>
      <c r="AC63" s="56"/>
      <c r="AD63" s="8"/>
      <c r="AE63" s="60"/>
      <c r="AF63" s="8"/>
      <c r="AG63" s="60"/>
      <c r="AH63" s="8"/>
      <c r="AI63" s="60"/>
      <c r="AJ63" s="8"/>
      <c r="AK63" s="60"/>
      <c r="AL63" s="96"/>
      <c r="AM63" s="70"/>
      <c r="AN63" s="96"/>
      <c r="AO63" s="70"/>
      <c r="AP63" s="64"/>
      <c r="AQ63" s="65"/>
      <c r="AR63" s="66"/>
      <c r="AS63" s="67"/>
      <c r="AT63" s="67"/>
      <c r="AU63" s="66"/>
      <c r="AV63" s="67"/>
      <c r="AW63" s="49"/>
      <c r="AX63" s="48"/>
      <c r="AY63" s="66"/>
      <c r="AZ63" s="67"/>
      <c r="BA63" s="49"/>
      <c r="BB63" s="49"/>
      <c r="BC63" s="65"/>
      <c r="BD63" s="66"/>
      <c r="BE63" s="67"/>
      <c r="BF63" s="67"/>
      <c r="BG63" s="66"/>
      <c r="BH63" s="67"/>
      <c r="BI63" s="49"/>
      <c r="BJ63" s="68"/>
      <c r="BK63" s="69"/>
    </row>
    <row r="64" spans="1:63" x14ac:dyDescent="0.8">
      <c r="A64" s="75">
        <f>IF(+All!$F45="Massachusetts",+All!A45,IF(+All!$H45="Massachusetts",+All!A45,0))</f>
        <v>1</v>
      </c>
      <c r="B64" s="480" t="str">
        <f>IF(+All!$F45="Massachusetts",+All!B45,IF(+All!$H45="Massachusetts",+All!B45,0))</f>
        <v>Sat</v>
      </c>
      <c r="C64" s="72">
        <f>IF(+All!$F45="Massachusetts",+All!C45,IF(+All!$H45="Massachusetts",+All!C45,0))</f>
        <v>44443</v>
      </c>
      <c r="D64" s="73">
        <f>IF(+All!$F45="Massachusetts",+All!D45,IF(+All!$H45="Massachusetts",+All!D45,0))</f>
        <v>0.66666666666666663</v>
      </c>
      <c r="E64" s="707" t="str">
        <f>IF(+All!$F45="Massachusetts",+All!E45,IF(+All!$H45="Massachusetts",+All!E45,0))</f>
        <v>ACC</v>
      </c>
      <c r="F64" s="75" t="str">
        <f>IF(+All!$F45="Massachusetts",+All!F45,IF(+All!$H45="Massachusetts",+All!F45,0))</f>
        <v>Massachusetts</v>
      </c>
      <c r="G64" s="76" t="str">
        <f>IF(+All!$F45="Massachusetts",+All!G45,IF(+All!$H45="Massachusetts",+All!G45,0))</f>
        <v>Ind</v>
      </c>
      <c r="H64" s="75" t="str">
        <f>IF(+All!$F45="Massachusetts",+All!H45,IF(+All!$H45="Massachusetts",+All!H45,0))</f>
        <v>Pittsburgh</v>
      </c>
      <c r="I64" s="76" t="str">
        <f>IF(+All!$F45="Massachusetts",+All!I45,IF(+All!$H45="Massachusetts",+All!I45,0))</f>
        <v>ACC</v>
      </c>
      <c r="J64" s="706" t="str">
        <f>IF(+All!$F45="Massachusetts",+All!J45,IF(+All!$H45="Massachusetts",+All!J45,0))</f>
        <v>Pittsburgh</v>
      </c>
      <c r="K64" s="707" t="str">
        <f>IF(+All!$F45="Massachusetts",+All!K45,IF(+All!$H45="Massachusetts",+All!K45,0))</f>
        <v>Massachusetts</v>
      </c>
      <c r="L64" s="78">
        <f>IF(+All!$F45="Massachusetts",+All!L45,IF(+All!$H45="Massachusetts",+All!L45,0))</f>
        <v>38</v>
      </c>
      <c r="M64" s="79">
        <f>IF(+All!$F45="Massachusetts",+All!M45,IF(+All!$H45="Massachusetts",+All!M45,0))</f>
        <v>56.5</v>
      </c>
      <c r="N64" s="706" t="str">
        <f>IF(+All!$F45="Massachusetts",+All!N45,IF(+All!$H45="Massachusetts",+All!N45,0))</f>
        <v>Pittsburgh</v>
      </c>
      <c r="O64" s="708">
        <f>IF(+All!$F45="Massachusetts",+All!O45,IF(+All!$H45="Massachusetts",+All!O45,0))</f>
        <v>51</v>
      </c>
      <c r="P64" s="708" t="str">
        <f>IF(+All!$F45="Massachusetts",+All!P45,IF(+All!$H45="Massachusetts",+All!P45,0))</f>
        <v>Massachusetts</v>
      </c>
      <c r="Q64" s="707">
        <f>IF(+All!$F45="Massachusetts",+All!Q45,IF(+All!$H45="Massachusetts",+All!Q45,0))</f>
        <v>7</v>
      </c>
      <c r="R64" s="706" t="str">
        <f>IF(+All!$F45="Massachusetts",+All!R45,IF(+All!$H45="Massachusetts",+All!R45,0))</f>
        <v>Pittsburgh</v>
      </c>
      <c r="S64" s="708" t="str">
        <f>IF(+All!$F45="Massachusetts",+All!S45,IF(+All!$H45="Massachusetts",+All!S45,0))</f>
        <v>Massachusetts</v>
      </c>
      <c r="T64" s="706" t="str">
        <f>IF(+All!$F45="Massachusetts",+All!T45,IF(+All!$H45="Massachusetts",+All!T45,0))</f>
        <v>Pittsburgh</v>
      </c>
      <c r="U64" s="707" t="str">
        <f>IF(+All!$F45="Massachusetts",+All!U45,IF(+All!$H45="Massachusetts",+All!U45,0))</f>
        <v>W</v>
      </c>
      <c r="V64" s="706"/>
      <c r="W64" s="707"/>
      <c r="X64" s="706"/>
      <c r="Y64" s="707"/>
      <c r="Z64" s="706"/>
      <c r="AA64" s="707"/>
      <c r="AB64" s="706"/>
      <c r="AC64" s="707"/>
      <c r="AD64" s="706"/>
      <c r="AE64" s="707"/>
      <c r="AF64" s="706"/>
      <c r="AG64" s="707"/>
      <c r="AH64" s="706"/>
      <c r="AI64" s="707"/>
      <c r="AJ64" s="706"/>
      <c r="AK64" s="707"/>
      <c r="AQ64" s="480"/>
      <c r="AR64" s="482"/>
      <c r="AS64" s="483"/>
      <c r="AT64" s="483"/>
      <c r="AU64" s="482"/>
      <c r="AV64" s="483"/>
      <c r="AW64" s="484"/>
      <c r="AX64" s="483"/>
      <c r="AY64" s="88"/>
      <c r="AZ64" s="89"/>
      <c r="BA64" s="90"/>
      <c r="BB64" s="90"/>
      <c r="BC64" s="91"/>
      <c r="BD64" s="482"/>
      <c r="BE64" s="483"/>
      <c r="BF64" s="483"/>
      <c r="BG64" s="482"/>
      <c r="BH64" s="483"/>
      <c r="BI64" s="484"/>
    </row>
    <row r="65" spans="1:63" x14ac:dyDescent="0.8">
      <c r="A65" s="75">
        <f>IF(+All!$F144="Massachusetts",+All!A144,IF(+All!$H144="Massachusetts",+All!A144,0))</f>
        <v>2</v>
      </c>
      <c r="B65" s="480" t="str">
        <f>IF(+All!$F144="Massachusetts",+All!B144,IF(+All!$H144="Massachusetts",+All!B144,0))</f>
        <v>Sat</v>
      </c>
      <c r="C65" s="72">
        <f>IF(+All!$F144="Massachusetts",+All!C144,IF(+All!$H144="Massachusetts",+All!C144,0))</f>
        <v>44450</v>
      </c>
      <c r="D65" s="73">
        <f>IF(+All!$F144="Massachusetts",+All!D144,IF(+All!$H144="Massachusetts",+All!D144,0))</f>
        <v>0.64583333333333337</v>
      </c>
      <c r="E65" s="707">
        <f>IF(+All!$F144="Massachusetts",+All!E144,IF(+All!$H144="Massachusetts",+All!E144,0))</f>
        <v>0</v>
      </c>
      <c r="F65" s="75" t="str">
        <f>IF(+All!$F144="Massachusetts",+All!F144,IF(+All!$H144="Massachusetts",+All!F144,0))</f>
        <v>Boston College</v>
      </c>
      <c r="G65" s="76" t="str">
        <f>IF(+All!$F144="Massachusetts",+All!G144,IF(+All!$H144="Massachusetts",+All!G144,0))</f>
        <v>ACC</v>
      </c>
      <c r="H65" s="75" t="str">
        <f>IF(+All!$F144="Massachusetts",+All!H144,IF(+All!$H144="Massachusetts",+All!H144,0))</f>
        <v>Massachusetts</v>
      </c>
      <c r="I65" s="76" t="str">
        <f>IF(+All!$F144="Massachusetts",+All!I144,IF(+All!$H144="Massachusetts",+All!I144,0))</f>
        <v>Ind</v>
      </c>
      <c r="J65" s="706" t="str">
        <f>IF(+All!$F144="Massachusetts",+All!J144,IF(+All!$H144="Massachusetts",+All!J144,0))</f>
        <v>Boston College</v>
      </c>
      <c r="K65" s="707" t="str">
        <f>IF(+All!$F144="Massachusetts",+All!K144,IF(+All!$H144="Massachusetts",+All!K144,0))</f>
        <v>Massachusetts</v>
      </c>
      <c r="L65" s="78">
        <f>IF(+All!$F144="Massachusetts",+All!L144,IF(+All!$H144="Massachusetts",+All!L144,0))</f>
        <v>36</v>
      </c>
      <c r="M65" s="79">
        <f>IF(+All!$F144="Massachusetts",+All!M144,IF(+All!$H144="Massachusetts",+All!M144,0))</f>
        <v>58.5</v>
      </c>
      <c r="N65" s="706" t="str">
        <f>IF(+All!$F144="Massachusetts",+All!N144,IF(+All!$H144="Massachusetts",+All!N144,0))</f>
        <v>Boston College</v>
      </c>
      <c r="O65" s="708">
        <f>IF(+All!$F144="Massachusetts",+All!O144,IF(+All!$H144="Massachusetts",+All!O144,0))</f>
        <v>45</v>
      </c>
      <c r="P65" s="708" t="str">
        <f>IF(+All!$F144="Massachusetts",+All!P144,IF(+All!$H144="Massachusetts",+All!P144,0))</f>
        <v>Massachusetts</v>
      </c>
      <c r="Q65" s="707">
        <f>IF(+All!$F144="Massachusetts",+All!Q144,IF(+All!$H144="Massachusetts",+All!Q144,0))</f>
        <v>28</v>
      </c>
      <c r="R65" s="706" t="str">
        <f>IF(+All!$F144="Massachusetts",+All!R144,IF(+All!$H144="Massachusetts",+All!R144,0))</f>
        <v>Massachusetts</v>
      </c>
      <c r="S65" s="708" t="str">
        <f>IF(+All!$F144="Massachusetts",+All!S144,IF(+All!$H144="Massachusetts",+All!S144,0))</f>
        <v>Boston College</v>
      </c>
      <c r="T65" s="706" t="str">
        <f>IF(+All!$F144="Massachusetts",+All!T144,IF(+All!$H144="Massachusetts",+All!T144,0))</f>
        <v>Massachusetts</v>
      </c>
      <c r="U65" s="707" t="str">
        <f>IF(+All!$F144="Massachusetts",+All!U144,IF(+All!$H144="Massachusetts",+All!U144,0))</f>
        <v>W</v>
      </c>
      <c r="V65" s="706"/>
      <c r="W65" s="707"/>
      <c r="X65" s="706"/>
      <c r="Y65" s="707"/>
      <c r="Z65" s="706"/>
      <c r="AA65" s="707"/>
      <c r="AB65" s="706"/>
      <c r="AC65" s="707"/>
      <c r="AD65" s="706"/>
      <c r="AE65" s="707"/>
      <c r="AF65" s="706"/>
      <c r="AG65" s="707"/>
      <c r="AH65" s="706"/>
      <c r="AI65" s="707"/>
      <c r="AJ65" s="706"/>
      <c r="AK65" s="707"/>
      <c r="AQ65" s="480"/>
      <c r="AR65" s="482"/>
      <c r="AS65" s="483"/>
      <c r="AT65" s="483"/>
      <c r="AU65" s="482"/>
      <c r="AV65" s="483"/>
      <c r="AW65" s="484"/>
      <c r="AX65" s="483"/>
      <c r="AY65" s="88"/>
      <c r="AZ65" s="89"/>
      <c r="BA65" s="90"/>
      <c r="BB65" s="90"/>
      <c r="BC65" s="91"/>
      <c r="BD65" s="482"/>
      <c r="BE65" s="483"/>
      <c r="BF65" s="483"/>
      <c r="BG65" s="482"/>
      <c r="BH65" s="483"/>
      <c r="BI65" s="484"/>
    </row>
    <row r="66" spans="1:63" x14ac:dyDescent="0.8">
      <c r="A66" s="75">
        <f>IF(+All!$F214="Massachusetts",+All!A214,IF(+All!$H214="Massachusetts",+All!A214,0))</f>
        <v>3</v>
      </c>
      <c r="B66" s="480" t="str">
        <f>IF(+All!$F214="Massachusetts",+All!B214,IF(+All!$H214="Massachusetts",+All!B214,0))</f>
        <v>Sat</v>
      </c>
      <c r="C66" s="72">
        <f>IF(+All!$F214="Massachusetts",+All!C214,IF(+All!$H214="Massachusetts",+All!C214,0))</f>
        <v>44457</v>
      </c>
      <c r="D66" s="73">
        <f>IF(+All!$F214="Massachusetts",+All!D214,IF(+All!$H214="Massachusetts",+All!D214,0))</f>
        <v>0.64583333333333337</v>
      </c>
      <c r="E66" s="707">
        <f>IF(+All!$F214="Massachusetts",+All!E214,IF(+All!$H214="Massachusetts",+All!E214,0))</f>
        <v>0</v>
      </c>
      <c r="F66" s="75" t="str">
        <f>IF(+All!$F214="Massachusetts",+All!F214,IF(+All!$H214="Massachusetts",+All!F214,0))</f>
        <v>Eastern Michigan</v>
      </c>
      <c r="G66" s="76" t="str">
        <f>IF(+All!$F214="Massachusetts",+All!G214,IF(+All!$H214="Massachusetts",+All!G214,0))</f>
        <v>MAC</v>
      </c>
      <c r="H66" s="75" t="str">
        <f>IF(+All!$F214="Massachusetts",+All!H214,IF(+All!$H214="Massachusetts",+All!H214,0))</f>
        <v>Massachusetts</v>
      </c>
      <c r="I66" s="76" t="str">
        <f>IF(+All!$F214="Massachusetts",+All!I214,IF(+All!$H214="Massachusetts",+All!I214,0))</f>
        <v>Ind</v>
      </c>
      <c r="J66" s="706" t="str">
        <f>IF(+All!$F214="Massachusetts",+All!J214,IF(+All!$H214="Massachusetts",+All!J214,0))</f>
        <v>Eastern Michigan</v>
      </c>
      <c r="K66" s="707" t="str">
        <f>IF(+All!$F214="Massachusetts",+All!K214,IF(+All!$H214="Massachusetts",+All!K214,0))</f>
        <v>Massachusetts</v>
      </c>
      <c r="L66" s="78">
        <f>IF(+All!$F214="Massachusetts",+All!L214,IF(+All!$H214="Massachusetts",+All!L214,0))</f>
        <v>22</v>
      </c>
      <c r="M66" s="79">
        <f>IF(+All!$F214="Massachusetts",+All!M214,IF(+All!$H214="Massachusetts",+All!M214,0))</f>
        <v>55.5</v>
      </c>
      <c r="N66" s="706" t="str">
        <f>IF(+All!$F214="Massachusetts",+All!N214,IF(+All!$H214="Massachusetts",+All!N214,0))</f>
        <v>Eastern Michigan</v>
      </c>
      <c r="O66" s="708">
        <f>IF(+All!$F214="Massachusetts",+All!O214,IF(+All!$H214="Massachusetts",+All!O214,0))</f>
        <v>42</v>
      </c>
      <c r="P66" s="708" t="str">
        <f>IF(+All!$F214="Massachusetts",+All!P214,IF(+All!$H214="Massachusetts",+All!P214,0))</f>
        <v>Massachusetts</v>
      </c>
      <c r="Q66" s="707">
        <f>IF(+All!$F214="Massachusetts",+All!Q214,IF(+All!$H214="Massachusetts",+All!Q214,0))</f>
        <v>28</v>
      </c>
      <c r="R66" s="706" t="str">
        <f>IF(+All!$F214="Massachusetts",+All!R214,IF(+All!$H214="Massachusetts",+All!R214,0))</f>
        <v>Massachusetts</v>
      </c>
      <c r="S66" s="708" t="str">
        <f>IF(+All!$F214="Massachusetts",+All!S214,IF(+All!$H214="Massachusetts",+All!S214,0))</f>
        <v>Eastern Michigan</v>
      </c>
      <c r="T66" s="706" t="str">
        <f>IF(+All!$F214="Massachusetts",+All!T214,IF(+All!$H214="Massachusetts",+All!T214,0))</f>
        <v>Eastern Michigan</v>
      </c>
      <c r="U66" s="707" t="str">
        <f>IF(+All!$F214="Massachusetts",+All!U214,IF(+All!$H214="Massachusetts",+All!U214,0))</f>
        <v>L</v>
      </c>
      <c r="V66" s="706" t="e">
        <f>IF(+All!#REF!="Massachusetts",+All!#REF!,IF(+All!#REF!="Massachusetts",+All!#REF!,0))</f>
        <v>#REF!</v>
      </c>
      <c r="W66" s="707" t="e">
        <f>IF(+All!#REF!="Massachusetts",+All!#REF!,IF(+All!#REF!="Massachusetts",+All!#REF!,0))</f>
        <v>#REF!</v>
      </c>
      <c r="X66" s="706" t="e">
        <f>IF(+All!#REF!="Massachusetts",+All!#REF!,IF(+All!#REF!="Massachusetts",+All!#REF!,0))</f>
        <v>#REF!</v>
      </c>
      <c r="Y66" s="707" t="e">
        <f>IF(+All!#REF!="Massachusetts",+All!#REF!,IF(+All!#REF!="Massachusetts",+All!#REF!,0))</f>
        <v>#REF!</v>
      </c>
      <c r="Z66" s="706" t="e">
        <f>IF(+All!#REF!="Massachusetts",+All!#REF!,IF(+All!#REF!="Massachusetts",+All!#REF!,0))</f>
        <v>#REF!</v>
      </c>
      <c r="AA66" s="707" t="e">
        <f>IF(+All!#REF!="Massachusetts",+All!#REF!,IF(+All!#REF!="Massachusetts",+All!#REF!,0))</f>
        <v>#REF!</v>
      </c>
      <c r="AB66" s="706" t="e">
        <f>IF(+All!#REF!="Massachusetts",+All!#REF!,IF(+All!#REF!="Massachusetts",+All!#REF!,0))</f>
        <v>#REF!</v>
      </c>
      <c r="AC66" s="707" t="e">
        <f>IF(+All!#REF!="Massachusetts",+All!#REF!,IF(+All!#REF!="Massachusetts",+All!#REF!,0))</f>
        <v>#REF!</v>
      </c>
      <c r="AD66" s="706" t="e">
        <f>IF(+All!#REF!="Massachusetts",+All!#REF!,IF(+All!#REF!="Massachusetts",+All!#REF!,0))</f>
        <v>#REF!</v>
      </c>
      <c r="AE66" s="707" t="e">
        <f>IF(+All!#REF!="Massachusetts",+All!#REF!,IF(+All!#REF!="Massachusetts",+All!#REF!,0))</f>
        <v>#REF!</v>
      </c>
      <c r="AF66" s="706" t="e">
        <f>IF(+All!#REF!="Massachusetts",+All!#REF!,IF(+All!#REF!="Massachusetts",+All!#REF!,0))</f>
        <v>#REF!</v>
      </c>
      <c r="AG66" s="707" t="e">
        <f>IF(+All!#REF!="Massachusetts",+All!#REF!,IF(+All!#REF!="Massachusetts",+All!#REF!,0))</f>
        <v>#REF!</v>
      </c>
      <c r="AH66" s="706" t="e">
        <f>IF(+All!#REF!="Massachusetts",+All!#REF!,IF(+All!#REF!="Massachusetts",+All!#REF!,0))</f>
        <v>#REF!</v>
      </c>
      <c r="AI66" s="707" t="e">
        <f>IF(+All!#REF!="Massachusetts",+All!#REF!,IF(+All!#REF!="Massachusetts",+All!#REF!,0))</f>
        <v>#REF!</v>
      </c>
      <c r="AJ66" s="706" t="e">
        <f>IF(+All!#REF!="Massachusetts",+All!#REF!,IF(+All!#REF!="Massachusetts",+All!#REF!,0))</f>
        <v>#REF!</v>
      </c>
      <c r="AK66" s="707" t="e">
        <f>IF(+All!#REF!="Massachusetts",+All!#REF!,IF(+All!#REF!="Massachusetts",+All!#REF!,0))</f>
        <v>#REF!</v>
      </c>
      <c r="AL66" s="81" t="e">
        <f>IF(+All!#REF!="Massachusetts",+All!#REF!,IF(+All!#REF!="Massachusetts",+All!#REF!,0))</f>
        <v>#REF!</v>
      </c>
      <c r="AM66" s="82" t="e">
        <f>IF(+All!#REF!="Massachusetts",+All!#REF!,IF(+All!#REF!="Massachusetts",+All!#REF!,0))</f>
        <v>#REF!</v>
      </c>
      <c r="AN66" s="81" t="e">
        <f>IF(+All!#REF!="Massachusetts",+All!#REF!,IF(+All!#REF!="Massachusetts",+All!#REF!,0))</f>
        <v>#REF!</v>
      </c>
      <c r="AO66" s="83" t="e">
        <f>IF(+All!#REF!="Massachusetts",+All!#REF!,IF(+All!#REF!="Massachusetts",+All!#REF!,0))</f>
        <v>#REF!</v>
      </c>
      <c r="AP66" s="84" t="e">
        <f>IF(+All!#REF!="Massachusetts",+All!#REF!,IF(+All!#REF!="Massachusetts",+All!#REF!,0))</f>
        <v>#REF!</v>
      </c>
      <c r="AQ66" s="480" t="e">
        <f>IF(+All!#REF!="Massachusetts",+All!#REF!,IF(+All!#REF!="Massachusetts",+All!#REF!,0))</f>
        <v>#REF!</v>
      </c>
      <c r="AR66" s="482" t="e">
        <f>IF(+All!#REF!="Massachusetts",+All!#REF!,IF(+All!#REF!="Massachusetts",+All!#REF!,0))</f>
        <v>#REF!</v>
      </c>
      <c r="AS66" s="483" t="e">
        <f>IF(+All!#REF!="Massachusetts",+All!#REF!,IF(+All!#REF!="Massachusetts",+All!#REF!,0))</f>
        <v>#REF!</v>
      </c>
      <c r="AT66" s="483" t="e">
        <f>IF(+All!#REF!="Massachusetts",+All!#REF!,IF(+All!#REF!="Massachusetts",+All!#REF!,0))</f>
        <v>#REF!</v>
      </c>
      <c r="AU66" s="482" t="e">
        <f>IF(+All!#REF!="Massachusetts",+All!#REF!,IF(+All!#REF!="Massachusetts",+All!#REF!,0))</f>
        <v>#REF!</v>
      </c>
      <c r="AV66" s="483" t="e">
        <f>IF(+All!#REF!="Massachusetts",+All!#REF!,IF(+All!#REF!="Massachusetts",+All!#REF!,0))</f>
        <v>#REF!</v>
      </c>
      <c r="AW66" s="484" t="e">
        <f>IF(+All!#REF!="Massachusetts",+All!#REF!,IF(+All!#REF!="Massachusetts",+All!#REF!,0))</f>
        <v>#REF!</v>
      </c>
      <c r="AX66" s="483" t="e">
        <f>IF(+All!#REF!="Massachusetts",+All!#REF!,IF(+All!#REF!="Massachusetts",+All!#REF!,0))</f>
        <v>#REF!</v>
      </c>
      <c r="AY66" s="88" t="e">
        <f>IF(+All!#REF!="Massachusetts",+All!#REF!,IF(+All!#REF!="Massachusetts",+All!#REF!,0))</f>
        <v>#REF!</v>
      </c>
      <c r="AZ66" s="89" t="e">
        <f>IF(+All!#REF!="Massachusetts",+All!#REF!,IF(+All!#REF!="Massachusetts",+All!#REF!,0))</f>
        <v>#REF!</v>
      </c>
      <c r="BA66" s="90" t="e">
        <f>IF(+All!#REF!="Massachusetts",+All!#REF!,IF(+All!#REF!="Massachusetts",+All!#REF!,0))</f>
        <v>#REF!</v>
      </c>
      <c r="BB66" s="90" t="e">
        <f>IF(+All!#REF!="Massachusetts",+All!#REF!,IF(+All!#REF!="Massachusetts",+All!#REF!,0))</f>
        <v>#REF!</v>
      </c>
      <c r="BC66" s="91" t="e">
        <f>IF(+All!#REF!="Massachusetts",+All!#REF!,IF(+All!#REF!="Massachusetts",+All!#REF!,0))</f>
        <v>#REF!</v>
      </c>
      <c r="BD66" s="482" t="e">
        <f>IF(+All!#REF!="Massachusetts",+All!#REF!,IF(+All!#REF!="Massachusetts",+All!#REF!,0))</f>
        <v>#REF!</v>
      </c>
      <c r="BE66" s="483" t="e">
        <f>IF(+All!#REF!="Massachusetts",+All!#REF!,IF(+All!#REF!="Massachusetts",+All!#REF!,0))</f>
        <v>#REF!</v>
      </c>
      <c r="BF66" s="483" t="e">
        <f>IF(+All!#REF!="Massachusetts",+All!#REF!,IF(+All!#REF!="Massachusetts",+All!#REF!,0))</f>
        <v>#REF!</v>
      </c>
      <c r="BG66" s="482" t="e">
        <f>IF(+All!#REF!="Massachusetts",+All!#REF!,IF(+All!#REF!="Massachusetts",+All!#REF!,0))</f>
        <v>#REF!</v>
      </c>
      <c r="BH66" s="483" t="e">
        <f>IF(+All!#REF!="Massachusetts",+All!#REF!,IF(+All!#REF!="Massachusetts",+All!#REF!,0))</f>
        <v>#REF!</v>
      </c>
      <c r="BI66" s="484" t="e">
        <f>IF(+All!#REF!="Massachusetts",+All!#REF!,IF(+All!#REF!="Massachusetts",+All!#REF!,0))</f>
        <v>#REF!</v>
      </c>
      <c r="BJ66" s="92" t="e">
        <f>IF(+All!#REF!="Massachusetts",+All!#REF!,IF(+All!#REF!="Massachusetts",+All!#REF!,0))</f>
        <v>#REF!</v>
      </c>
      <c r="BK66" s="93" t="e">
        <f>IF(+All!#REF!="Massachusetts",+All!#REF!,IF(+All!#REF!="Massachusetts",+All!#REF!,0))</f>
        <v>#REF!</v>
      </c>
    </row>
    <row r="67" spans="1:63" x14ac:dyDescent="0.8">
      <c r="A67" s="75">
        <f>IF(+All!$F313="Massachusetts",+All!A313,IF(+All!$H313="Massachusetts",+All!A313,0))</f>
        <v>4</v>
      </c>
      <c r="B67" s="480" t="str">
        <f>IF(+All!$F313="Massachusetts",+All!B313,IF(+All!$H313="Massachusetts",+All!B313,0))</f>
        <v>Sat</v>
      </c>
      <c r="C67" s="72">
        <f>IF(+All!$F313="Massachusetts",+All!C313,IF(+All!$H313="Massachusetts",+All!C313,0))</f>
        <v>44464</v>
      </c>
      <c r="D67" s="73">
        <f>IF(+All!$F313="Massachusetts",+All!D313,IF(+All!$H313="Massachusetts",+All!D313,0))</f>
        <v>0.54166666666666663</v>
      </c>
      <c r="E67" s="707">
        <f>IF(+All!$F313="Massachusetts",+All!E313,IF(+All!$H313="Massachusetts",+All!E313,0))</f>
        <v>0</v>
      </c>
      <c r="F67" s="75" t="str">
        <f>IF(+All!$F313="Massachusetts",+All!F313,IF(+All!$H313="Massachusetts",+All!F313,0))</f>
        <v>Massachusetts</v>
      </c>
      <c r="G67" s="76" t="str">
        <f>IF(+All!$F313="Massachusetts",+All!G313,IF(+All!$H313="Massachusetts",+All!G313,0))</f>
        <v>Ind</v>
      </c>
      <c r="H67" s="75" t="str">
        <f>IF(+All!$F313="Massachusetts",+All!H313,IF(+All!$H313="Massachusetts",+All!H313,0))</f>
        <v>Coastal Carolina</v>
      </c>
      <c r="I67" s="76" t="str">
        <f>IF(+All!$F313="Massachusetts",+All!I313,IF(+All!$H313="Massachusetts",+All!I313,0))</f>
        <v>SB</v>
      </c>
      <c r="J67" s="706" t="str">
        <f>IF(+All!$F313="Massachusetts",+All!J313,IF(+All!$H313="Massachusetts",+All!J313,0))</f>
        <v>Coastal Carolina</v>
      </c>
      <c r="K67" s="707" t="str">
        <f>IF(+All!$F313="Massachusetts",+All!K313,IF(+All!$H313="Massachusetts",+All!K313,0))</f>
        <v>Massachusetts</v>
      </c>
      <c r="L67" s="78">
        <f>IF(+All!$F313="Massachusetts",+All!L313,IF(+All!$H313="Massachusetts",+All!L313,0))</f>
        <v>36</v>
      </c>
      <c r="M67" s="79">
        <f>IF(+All!$F313="Massachusetts",+All!M313,IF(+All!$H313="Massachusetts",+All!M313,0))</f>
        <v>66.5</v>
      </c>
      <c r="N67" s="706" t="str">
        <f>IF(+All!$F313="Massachusetts",+All!N313,IF(+All!$H313="Massachusetts",+All!N313,0))</f>
        <v>Coastal Carolina</v>
      </c>
      <c r="O67" s="708">
        <f>IF(+All!$F313="Massachusetts",+All!O313,IF(+All!$H313="Massachusetts",+All!O313,0))</f>
        <v>53</v>
      </c>
      <c r="P67" s="708" t="str">
        <f>IF(+All!$F313="Massachusetts",+All!P313,IF(+All!$H313="Massachusetts",+All!P313,0))</f>
        <v>Massachusetts</v>
      </c>
      <c r="Q67" s="707">
        <f>IF(+All!$F313="Massachusetts",+All!Q313,IF(+All!$H313="Massachusetts",+All!Q313,0))</f>
        <v>3</v>
      </c>
      <c r="R67" s="706" t="str">
        <f>IF(+All!$F313="Massachusetts",+All!R313,IF(+All!$H313="Massachusetts",+All!R313,0))</f>
        <v>Coastal Carolina</v>
      </c>
      <c r="S67" s="708" t="str">
        <f>IF(+All!$F313="Massachusetts",+All!S313,IF(+All!$H313="Massachusetts",+All!S313,0))</f>
        <v>Massachusetts</v>
      </c>
      <c r="T67" s="706" t="str">
        <f>IF(+All!$F313="Massachusetts",+All!T313,IF(+All!$H313="Massachusetts",+All!T313,0))</f>
        <v>Coastal Carolina</v>
      </c>
      <c r="U67" s="707" t="str">
        <f>IF(+All!$F313="Massachusetts",+All!U313,IF(+All!$H313="Massachusetts",+All!U313,0))</f>
        <v>W</v>
      </c>
      <c r="V67" s="706">
        <f>IF(+All!$F191="Massachusetts",+All!#REF!,IF(+All!$H191="Massachusetts",+All!#REF!,0))</f>
        <v>0</v>
      </c>
      <c r="W67" s="707">
        <f>IF(+All!$F191="Massachusetts",+All!#REF!,IF(+All!$H191="Massachusetts",+All!#REF!,0))</f>
        <v>0</v>
      </c>
      <c r="X67" s="706">
        <f>IF(+All!$F191="Massachusetts",+All!#REF!,IF(+All!$H191="Massachusetts",+All!#REF!,0))</f>
        <v>0</v>
      </c>
      <c r="Y67" s="707">
        <f>IF(+All!$F191="Massachusetts",+All!#REF!,IF(+All!$H191="Massachusetts",+All!#REF!,0))</f>
        <v>0</v>
      </c>
      <c r="Z67" s="706">
        <f>IF(+All!$F191="Massachusetts",+All!#REF!,IF(+All!$H191="Massachusetts",+All!#REF!,0))</f>
        <v>0</v>
      </c>
      <c r="AA67" s="707">
        <f>IF(+All!$F191="Massachusetts",+All!#REF!,IF(+All!$H191="Massachusetts",+All!#REF!,0))</f>
        <v>0</v>
      </c>
      <c r="AB67" s="706">
        <f>IF(+All!$F191="Massachusetts",+All!#REF!,IF(+All!$H191="Massachusetts",+All!#REF!,0))</f>
        <v>0</v>
      </c>
      <c r="AC67" s="707">
        <f>IF(+All!$F191="Massachusetts",+All!#REF!,IF(+All!$H191="Massachusetts",+All!#REF!,0))</f>
        <v>0</v>
      </c>
      <c r="AD67" s="706">
        <f>IF(+All!$F191="Massachusetts",+All!#REF!,IF(+All!$H191="Massachusetts",+All!#REF!,0))</f>
        <v>0</v>
      </c>
      <c r="AE67" s="707">
        <f>IF(+All!$F191="Massachusetts",+All!#REF!,IF(+All!$H191="Massachusetts",+All!#REF!,0))</f>
        <v>0</v>
      </c>
      <c r="AF67" s="706">
        <f>IF(+All!$F191="Massachusetts",+All!#REF!,IF(+All!$H191="Massachusetts",+All!#REF!,0))</f>
        <v>0</v>
      </c>
      <c r="AG67" s="707">
        <f>IF(+All!$F191="Massachusetts",+All!#REF!,IF(+All!$H191="Massachusetts",+All!#REF!,0))</f>
        <v>0</v>
      </c>
      <c r="AH67" s="706">
        <f>IF(+All!$F191="Massachusetts",+All!#REF!,IF(+All!$H191="Massachusetts",+All!#REF!,0))</f>
        <v>0</v>
      </c>
      <c r="AI67" s="707">
        <f>IF(+All!$F191="Massachusetts",+All!#REF!,IF(+All!$H191="Massachusetts",+All!#REF!,0))</f>
        <v>0</v>
      </c>
      <c r="AJ67" s="706">
        <f>IF(+All!$F191="Massachusetts",+All!#REF!,IF(+All!$H191="Massachusetts",+All!#REF!,0))</f>
        <v>0</v>
      </c>
      <c r="AK67" s="707">
        <f>IF(+All!$F191="Massachusetts",+All!#REF!,IF(+All!$H191="Massachusetts",+All!#REF!,0))</f>
        <v>0</v>
      </c>
      <c r="AL67" s="81">
        <f>IF(+All!$F191="Massachusetts",+All!V191,IF(+All!$H191="Massachusetts",+All!V191,0))</f>
        <v>0</v>
      </c>
      <c r="AM67" s="82">
        <f>IF(+All!$F191="Massachusetts",+All!W191,IF(+All!$H191="Massachusetts",+All!W191,0))</f>
        <v>0</v>
      </c>
      <c r="AN67" s="81">
        <f>IF(+All!$F191="Massachusetts",+All!X191,IF(+All!$H191="Massachusetts",+All!X191,0))</f>
        <v>0</v>
      </c>
      <c r="AO67" s="83">
        <f>IF(+All!$F191="Massachusetts",+All!Y191,IF(+All!$H191="Massachusetts",+All!Y191,0))</f>
        <v>0</v>
      </c>
      <c r="AP67" s="84">
        <f>IF(+All!$F191="Massachusetts",+All!Z191,IF(+All!$H191="Massachusetts",+All!Z191,0))</f>
        <v>0</v>
      </c>
      <c r="AQ67" s="480">
        <f>IF(+All!$F191="Massachusetts",+All!#REF!,IF(+All!$H191="Massachusetts",+All!#REF!,0))</f>
        <v>0</v>
      </c>
      <c r="AR67" s="482">
        <f>IF(+All!$F191="Massachusetts",+All!#REF!,IF(+All!$H191="Massachusetts",+All!#REF!,0))</f>
        <v>0</v>
      </c>
      <c r="AS67" s="483">
        <f>IF(+All!$F191="Massachusetts",+All!#REF!,IF(+All!$H191="Massachusetts",+All!#REF!,0))</f>
        <v>0</v>
      </c>
      <c r="AT67" s="483">
        <f>IF(+All!$F191="Massachusetts",+All!#REF!,IF(+All!$H191="Massachusetts",+All!#REF!,0))</f>
        <v>0</v>
      </c>
      <c r="AU67" s="482">
        <f>IF(+All!$F191="Massachusetts",+All!#REF!,IF(+All!$H191="Massachusetts",+All!#REF!,0))</f>
        <v>0</v>
      </c>
      <c r="AV67" s="483">
        <f>IF(+All!$F191="Massachusetts",+All!#REF!,IF(+All!$H191="Massachusetts",+All!#REF!,0))</f>
        <v>0</v>
      </c>
      <c r="AW67" s="484">
        <f>IF(+All!$F191="Massachusetts",+All!#REF!,IF(+All!$H191="Massachusetts",+All!#REF!,0))</f>
        <v>0</v>
      </c>
      <c r="AX67" s="483">
        <f>IF(+All!$F191="Massachusetts",+All!#REF!,IF(+All!$H191="Massachusetts",+All!#REF!,0))</f>
        <v>0</v>
      </c>
      <c r="AY67" s="88">
        <f>IF(+All!$F191="Massachusetts",+All!#REF!,IF(+All!$H191="Massachusetts",+All!#REF!,0))</f>
        <v>0</v>
      </c>
      <c r="AZ67" s="89">
        <f>IF(+All!$F191="Massachusetts",+All!#REF!,IF(+All!$H191="Massachusetts",+All!#REF!,0))</f>
        <v>0</v>
      </c>
      <c r="BA67" s="90">
        <f>IF(+All!$F191="Massachusetts",+All!#REF!,IF(+All!$H191="Massachusetts",+All!#REF!,0))</f>
        <v>0</v>
      </c>
      <c r="BB67" s="90">
        <f>IF(+All!$F191="Massachusetts",+All!#REF!,IF(+All!$H191="Massachusetts",+All!#REF!,0))</f>
        <v>0</v>
      </c>
      <c r="BC67" s="91">
        <f>IF(+All!$F191="Massachusetts",+All!#REF!,IF(+All!$H191="Massachusetts",+All!#REF!,0))</f>
        <v>0</v>
      </c>
      <c r="BD67" s="482">
        <f>IF(+All!$F191="Massachusetts",+All!#REF!,IF(+All!$H191="Massachusetts",+All!#REF!,0))</f>
        <v>0</v>
      </c>
      <c r="BE67" s="483">
        <f>IF(+All!$F191="Massachusetts",+All!#REF!,IF(+All!$H191="Massachusetts",+All!#REF!,0))</f>
        <v>0</v>
      </c>
      <c r="BF67" s="483">
        <f>IF(+All!$F191="Massachusetts",+All!#REF!,IF(+All!$H191="Massachusetts",+All!#REF!,0))</f>
        <v>0</v>
      </c>
      <c r="BG67" s="482">
        <f>IF(+All!$F191="Massachusetts",+All!#REF!,IF(+All!$H191="Massachusetts",+All!#REF!,0))</f>
        <v>0</v>
      </c>
      <c r="BH67" s="483">
        <f>IF(+All!$F191="Massachusetts",+All!#REF!,IF(+All!$H191="Massachusetts",+All!#REF!,0))</f>
        <v>0</v>
      </c>
      <c r="BI67" s="484">
        <f>IF(+All!$F191="Massachusetts",+All!#REF!,IF(+All!$H191="Massachusetts",+All!#REF!,0))</f>
        <v>0</v>
      </c>
      <c r="BJ67" s="92">
        <f>IF(+All!$F191="Massachusetts",+All!#REF!,IF(+All!$H191="Massachusetts",+All!#REF!,0))</f>
        <v>0</v>
      </c>
      <c r="BK67" s="93">
        <f>IF(+All!$F191="Massachusetts",+All!#REF!,IF(+All!$H191="Massachusetts",+All!#REF!,0))</f>
        <v>0</v>
      </c>
    </row>
    <row r="68" spans="1:63" x14ac:dyDescent="0.8">
      <c r="A68" s="75">
        <f>IF(+All!$F360="Massachusetts",+All!A360,IF(+All!$H360="Massachusetts",+All!A360,0))</f>
        <v>5</v>
      </c>
      <c r="B68" s="480" t="str">
        <f>IF(+All!$F360="Massachusetts",+All!B360,IF(+All!$H360="Massachusetts",+All!B360,0))</f>
        <v>Sat</v>
      </c>
      <c r="C68" s="72">
        <f>IF(+All!$F360="Massachusetts",+All!C360,IF(+All!$H360="Massachusetts",+All!C360,0))</f>
        <v>44471</v>
      </c>
      <c r="D68" s="73">
        <f>IF(+All!$F360="Massachusetts",+All!D360,IF(+All!$H360="Massachusetts",+All!D360,0))</f>
        <v>0.5</v>
      </c>
      <c r="E68" s="707">
        <f>IF(+All!$F360="Massachusetts",+All!E360,IF(+All!$H360="Massachusetts",+All!E360,0))</f>
        <v>0</v>
      </c>
      <c r="F68" s="75" t="str">
        <f>IF(+All!$F360="Massachusetts",+All!F360,IF(+All!$H360="Massachusetts",+All!F360,0))</f>
        <v>Toledo</v>
      </c>
      <c r="G68" s="76" t="str">
        <f>IF(+All!$F360="Massachusetts",+All!G360,IF(+All!$H360="Massachusetts",+All!G360,0))</f>
        <v>MAC</v>
      </c>
      <c r="H68" s="75" t="str">
        <f>IF(+All!$F360="Massachusetts",+All!H360,IF(+All!$H360="Massachusetts",+All!H360,0))</f>
        <v>Massachusetts</v>
      </c>
      <c r="I68" s="76" t="str">
        <f>IF(+All!$F360="Massachusetts",+All!I360,IF(+All!$H360="Massachusetts",+All!I360,0))</f>
        <v>Ind</v>
      </c>
      <c r="J68" s="706" t="str">
        <f>IF(+All!$F360="Massachusetts",+All!J360,IF(+All!$H360="Massachusetts",+All!J360,0))</f>
        <v>Toledo</v>
      </c>
      <c r="K68" s="707" t="str">
        <f>IF(+All!$F360="Massachusetts",+All!K360,IF(+All!$H360="Massachusetts",+All!K360,0))</f>
        <v>Massachusetts</v>
      </c>
      <c r="L68" s="78">
        <f>IF(+All!$F360="Massachusetts",+All!L360,IF(+All!$H360="Massachusetts",+All!L360,0))</f>
        <v>27</v>
      </c>
      <c r="M68" s="79">
        <f>IF(+All!$F360="Massachusetts",+All!M360,IF(+All!$H360="Massachusetts",+All!M360,0))</f>
        <v>57.5</v>
      </c>
      <c r="N68" s="706" t="str">
        <f>IF(+All!$F360="Massachusetts",+All!N360,IF(+All!$H360="Massachusetts",+All!N360,0))</f>
        <v>Toledo</v>
      </c>
      <c r="O68" s="708">
        <f>IF(+All!$F360="Massachusetts",+All!O360,IF(+All!$H360="Massachusetts",+All!O360,0))</f>
        <v>45</v>
      </c>
      <c r="P68" s="708" t="str">
        <f>IF(+All!$F360="Massachusetts",+All!P360,IF(+All!$H360="Massachusetts",+All!P360,0))</f>
        <v>Massachusetts</v>
      </c>
      <c r="Q68" s="707">
        <f>IF(+All!$F360="Massachusetts",+All!Q360,IF(+All!$H360="Massachusetts",+All!Q360,0))</f>
        <v>7</v>
      </c>
      <c r="R68" s="706" t="str">
        <f>IF(+All!$F360="Massachusetts",+All!R360,IF(+All!$H360="Massachusetts",+All!R360,0))</f>
        <v>Toledo</v>
      </c>
      <c r="S68" s="708" t="str">
        <f>IF(+All!$F360="Massachusetts",+All!S360,IF(+All!$H360="Massachusetts",+All!S360,0))</f>
        <v>Massachusetts</v>
      </c>
      <c r="T68" s="706" t="str">
        <f>IF(+All!$F360="Massachusetts",+All!T360,IF(+All!$H360="Massachusetts",+All!T360,0))</f>
        <v>Massachusetts</v>
      </c>
      <c r="U68" s="707" t="str">
        <f>IF(+All!$F360="Massachusetts",+All!U360,IF(+All!$H360="Massachusetts",+All!U360,0))</f>
        <v>L</v>
      </c>
      <c r="V68" s="706" t="e">
        <f>IF(+All!#REF!="Massachusetts",+All!#REF!,IF(+All!#REF!="Massachusetts",+All!#REF!,0))</f>
        <v>#REF!</v>
      </c>
      <c r="W68" s="707" t="e">
        <f>IF(+All!#REF!="Massachusetts",+All!#REF!,IF(+All!#REF!="Massachusetts",+All!#REF!,0))</f>
        <v>#REF!</v>
      </c>
      <c r="X68" s="706" t="e">
        <f>IF(+All!#REF!="Massachusetts",+All!#REF!,IF(+All!#REF!="Massachusetts",+All!#REF!,0))</f>
        <v>#REF!</v>
      </c>
      <c r="Y68" s="707" t="e">
        <f>IF(+All!#REF!="Massachusetts",+All!#REF!,IF(+All!#REF!="Massachusetts",+All!#REF!,0))</f>
        <v>#REF!</v>
      </c>
      <c r="Z68" s="706" t="e">
        <f>IF(+All!#REF!="Massachusetts",+All!#REF!,IF(+All!#REF!="Massachusetts",+All!#REF!,0))</f>
        <v>#REF!</v>
      </c>
      <c r="AA68" s="707" t="e">
        <f>IF(+All!#REF!="Massachusetts",+All!#REF!,IF(+All!#REF!="Massachusetts",+All!#REF!,0))</f>
        <v>#REF!</v>
      </c>
      <c r="AB68" s="706" t="e">
        <f>IF(+All!#REF!="Massachusetts",+All!#REF!,IF(+All!#REF!="Massachusetts",+All!#REF!,0))</f>
        <v>#REF!</v>
      </c>
      <c r="AC68" s="707" t="e">
        <f>IF(+All!#REF!="Massachusetts",+All!#REF!,IF(+All!#REF!="Massachusetts",+All!#REF!,0))</f>
        <v>#REF!</v>
      </c>
      <c r="AD68" s="706" t="e">
        <f>IF(+All!#REF!="Massachusetts",+All!#REF!,IF(+All!#REF!="Massachusetts",+All!#REF!,0))</f>
        <v>#REF!</v>
      </c>
      <c r="AE68" s="707" t="e">
        <f>IF(+All!#REF!="Massachusetts",+All!#REF!,IF(+All!#REF!="Massachusetts",+All!#REF!,0))</f>
        <v>#REF!</v>
      </c>
      <c r="AF68" s="706" t="e">
        <f>IF(+All!#REF!="Massachusetts",+All!#REF!,IF(+All!#REF!="Massachusetts",+All!#REF!,0))</f>
        <v>#REF!</v>
      </c>
      <c r="AG68" s="707" t="e">
        <f>IF(+All!#REF!="Massachusetts",+All!#REF!,IF(+All!#REF!="Massachusetts",+All!#REF!,0))</f>
        <v>#REF!</v>
      </c>
      <c r="AH68" s="706" t="e">
        <f>IF(+All!#REF!="Massachusetts",+All!#REF!,IF(+All!#REF!="Massachusetts",+All!#REF!,0))</f>
        <v>#REF!</v>
      </c>
      <c r="AI68" s="707" t="e">
        <f>IF(+All!#REF!="Massachusetts",+All!#REF!,IF(+All!#REF!="Massachusetts",+All!#REF!,0))</f>
        <v>#REF!</v>
      </c>
      <c r="AJ68" s="706" t="e">
        <f>IF(+All!#REF!="Massachusetts",+All!#REF!,IF(+All!#REF!="Massachusetts",+All!#REF!,0))</f>
        <v>#REF!</v>
      </c>
      <c r="AK68" s="707" t="e">
        <f>IF(+All!#REF!="Massachusetts",+All!#REF!,IF(+All!#REF!="Massachusetts",+All!#REF!,0))</f>
        <v>#REF!</v>
      </c>
      <c r="AL68" s="81" t="e">
        <f>IF(+All!#REF!="Massachusetts",+All!#REF!,IF(+All!#REF!="Massachusetts",+All!#REF!,0))</f>
        <v>#REF!</v>
      </c>
      <c r="AM68" s="82" t="e">
        <f>IF(+All!#REF!="Massachusetts",+All!#REF!,IF(+All!#REF!="Massachusetts",+All!#REF!,0))</f>
        <v>#REF!</v>
      </c>
      <c r="AN68" s="81" t="e">
        <f>IF(+All!#REF!="Massachusetts",+All!#REF!,IF(+All!#REF!="Massachusetts",+All!#REF!,0))</f>
        <v>#REF!</v>
      </c>
      <c r="AO68" s="83" t="e">
        <f>IF(+All!#REF!="Massachusetts",+All!#REF!,IF(+All!#REF!="Massachusetts",+All!#REF!,0))</f>
        <v>#REF!</v>
      </c>
      <c r="AP68" s="84" t="e">
        <f>IF(+All!#REF!="Massachusetts",+All!#REF!,IF(+All!#REF!="Massachusetts",+All!#REF!,0))</f>
        <v>#REF!</v>
      </c>
      <c r="AQ68" s="480" t="e">
        <f>IF(+All!#REF!="Massachusetts",+All!#REF!,IF(+All!#REF!="Massachusetts",+All!#REF!,0))</f>
        <v>#REF!</v>
      </c>
      <c r="AR68" s="482" t="e">
        <f>IF(+All!#REF!="Massachusetts",+All!#REF!,IF(+All!#REF!="Massachusetts",+All!#REF!,0))</f>
        <v>#REF!</v>
      </c>
      <c r="AS68" s="483" t="e">
        <f>IF(+All!#REF!="Massachusetts",+All!#REF!,IF(+All!#REF!="Massachusetts",+All!#REF!,0))</f>
        <v>#REF!</v>
      </c>
      <c r="AT68" s="483" t="e">
        <f>IF(+All!#REF!="Massachusetts",+All!#REF!,IF(+All!#REF!="Massachusetts",+All!#REF!,0))</f>
        <v>#REF!</v>
      </c>
      <c r="AU68" s="482" t="e">
        <f>IF(+All!#REF!="Massachusetts",+All!#REF!,IF(+All!#REF!="Massachusetts",+All!#REF!,0))</f>
        <v>#REF!</v>
      </c>
      <c r="AV68" s="483" t="e">
        <f>IF(+All!#REF!="Massachusetts",+All!#REF!,IF(+All!#REF!="Massachusetts",+All!#REF!,0))</f>
        <v>#REF!</v>
      </c>
      <c r="AW68" s="484" t="e">
        <f>IF(+All!#REF!="Massachusetts",+All!#REF!,IF(+All!#REF!="Massachusetts",+All!#REF!,0))</f>
        <v>#REF!</v>
      </c>
      <c r="AX68" s="483" t="e">
        <f>IF(+All!#REF!="Massachusetts",+All!#REF!,IF(+All!#REF!="Massachusetts",+All!#REF!,0))</f>
        <v>#REF!</v>
      </c>
      <c r="AY68" s="88" t="e">
        <f>IF(+All!#REF!="Massachusetts",+All!#REF!,IF(+All!#REF!="Massachusetts",+All!#REF!,0))</f>
        <v>#REF!</v>
      </c>
      <c r="AZ68" s="89" t="e">
        <f>IF(+All!#REF!="Massachusetts",+All!#REF!,IF(+All!#REF!="Massachusetts",+All!#REF!,0))</f>
        <v>#REF!</v>
      </c>
      <c r="BA68" s="90" t="e">
        <f>IF(+All!#REF!="Massachusetts",+All!#REF!,IF(+All!#REF!="Massachusetts",+All!#REF!,0))</f>
        <v>#REF!</v>
      </c>
      <c r="BB68" s="90" t="e">
        <f>IF(+All!#REF!="Massachusetts",+All!#REF!,IF(+All!#REF!="Massachusetts",+All!#REF!,0))</f>
        <v>#REF!</v>
      </c>
      <c r="BC68" s="91" t="e">
        <f>IF(+All!#REF!="Massachusetts",+All!#REF!,IF(+All!#REF!="Massachusetts",+All!#REF!,0))</f>
        <v>#REF!</v>
      </c>
      <c r="BD68" s="482" t="e">
        <f>IF(+All!#REF!="Massachusetts",+All!#REF!,IF(+All!#REF!="Massachusetts",+All!#REF!,0))</f>
        <v>#REF!</v>
      </c>
      <c r="BE68" s="483" t="e">
        <f>IF(+All!#REF!="Massachusetts",+All!#REF!,IF(+All!#REF!="Massachusetts",+All!#REF!,0))</f>
        <v>#REF!</v>
      </c>
      <c r="BF68" s="483" t="e">
        <f>IF(+All!#REF!="Massachusetts",+All!#REF!,IF(+All!#REF!="Massachusetts",+All!#REF!,0))</f>
        <v>#REF!</v>
      </c>
      <c r="BG68" s="482" t="e">
        <f>IF(+All!#REF!="Massachusetts",+All!#REF!,IF(+All!#REF!="Massachusetts",+All!#REF!,0))</f>
        <v>#REF!</v>
      </c>
      <c r="BH68" s="483" t="e">
        <f>IF(+All!#REF!="Massachusetts",+All!#REF!,IF(+All!#REF!="Massachusetts",+All!#REF!,0))</f>
        <v>#REF!</v>
      </c>
      <c r="BI68" s="484" t="e">
        <f>IF(+All!#REF!="Massachusetts",+All!#REF!,IF(+All!#REF!="Massachusetts",+All!#REF!,0))</f>
        <v>#REF!</v>
      </c>
      <c r="BJ68" s="92" t="e">
        <f>IF(+All!#REF!="Massachusetts",+All!#REF!,IF(+All!#REF!="Massachusetts",+All!#REF!,0))</f>
        <v>#REF!</v>
      </c>
      <c r="BK68" s="93" t="e">
        <f>IF(+All!#REF!="Massachusetts",+All!#REF!,IF(+All!#REF!="Massachusetts",+All!#REF!,0))</f>
        <v>#REF!</v>
      </c>
    </row>
    <row r="69" spans="1:63" x14ac:dyDescent="0.8">
      <c r="A69" s="75">
        <f>IF(+All!$F424="Massachusetts",+All!A424,IF(+All!$H424="Massachusetts",+All!A424,0))</f>
        <v>6</v>
      </c>
      <c r="B69" s="480" t="str">
        <f>IF(+All!$F424="Massachusetts",+All!B424,IF(+All!$H424="Massachusetts",+All!B424,0))</f>
        <v>Sat</v>
      </c>
      <c r="C69" s="72">
        <f>IF(+All!$F424="Massachusetts",+All!C424,IF(+All!$H424="Massachusetts",+All!C424,0))</f>
        <v>44478</v>
      </c>
      <c r="D69" s="73">
        <f>IF(+All!$F424="Massachusetts",+All!D424,IF(+All!$H424="Massachusetts",+All!D424,0))</f>
        <v>0.64583333333333337</v>
      </c>
      <c r="E69" s="707">
        <f>IF(+All!$F424="Massachusetts",+All!E424,IF(+All!$H424="Massachusetts",+All!E424,0))</f>
        <v>0</v>
      </c>
      <c r="F69" s="75" t="str">
        <f>IF(+All!$F424="Massachusetts",+All!F424,IF(+All!$H424="Massachusetts",+All!F424,0))</f>
        <v>Connecticut</v>
      </c>
      <c r="G69" s="76" t="str">
        <f>IF(+All!$F424="Massachusetts",+All!G424,IF(+All!$H424="Massachusetts",+All!G424,0))</f>
        <v>Ind</v>
      </c>
      <c r="H69" s="75" t="str">
        <f>IF(+All!$F424="Massachusetts",+All!H424,IF(+All!$H424="Massachusetts",+All!H424,0))</f>
        <v>Massachusetts</v>
      </c>
      <c r="I69" s="76" t="str">
        <f>IF(+All!$F424="Massachusetts",+All!I424,IF(+All!$H424="Massachusetts",+All!I424,0))</f>
        <v>Ind</v>
      </c>
      <c r="J69" s="706" t="str">
        <f>IF(+All!$F424="Massachusetts",+All!J424,IF(+All!$H424="Massachusetts",+All!J424,0))</f>
        <v>Connecticut</v>
      </c>
      <c r="K69" s="707" t="str">
        <f>IF(+All!$F424="Massachusetts",+All!K424,IF(+All!$H424="Massachusetts",+All!K424,0))</f>
        <v>Massachusetts</v>
      </c>
      <c r="L69" s="78">
        <f>IF(+All!$F424="Massachusetts",+All!L424,IF(+All!$H424="Massachusetts",+All!L424,0))</f>
        <v>3.5</v>
      </c>
      <c r="M69" s="79">
        <f>IF(+All!$F424="Massachusetts",+All!M424,IF(+All!$H424="Massachusetts",+All!M424,0))</f>
        <v>57</v>
      </c>
      <c r="N69" s="706" t="str">
        <f>IF(+All!$F424="Massachusetts",+All!N424,IF(+All!$H424="Massachusetts",+All!N424,0))</f>
        <v>Massachusetts</v>
      </c>
      <c r="O69" s="708">
        <f>IF(+All!$F424="Massachusetts",+All!O424,IF(+All!$H424="Massachusetts",+All!O424,0))</f>
        <v>27</v>
      </c>
      <c r="P69" s="708" t="str">
        <f>IF(+All!$F424="Massachusetts",+All!P424,IF(+All!$H424="Massachusetts",+All!P424,0))</f>
        <v>Connecticut</v>
      </c>
      <c r="Q69" s="707">
        <f>IF(+All!$F424="Massachusetts",+All!Q424,IF(+All!$H424="Massachusetts",+All!Q424,0))</f>
        <v>13</v>
      </c>
      <c r="R69" s="706" t="str">
        <f>IF(+All!$F424="Massachusetts",+All!R424,IF(+All!$H424="Massachusetts",+All!R424,0))</f>
        <v>Massachusetts</v>
      </c>
      <c r="S69" s="708" t="str">
        <f>IF(+All!$F424="Massachusetts",+All!S424,IF(+All!$H424="Massachusetts",+All!S424,0))</f>
        <v>Connecticut</v>
      </c>
      <c r="T69" s="706" t="str">
        <f>IF(+All!$F424="Massachusetts",+All!T424,IF(+All!$H424="Massachusetts",+All!T424,0))</f>
        <v>Connecticut</v>
      </c>
      <c r="U69" s="707" t="str">
        <f>IF(+All!$F424="Massachusetts",+All!U424,IF(+All!$H424="Massachusetts",+All!U424,0))</f>
        <v>L</v>
      </c>
      <c r="V69" s="706">
        <f>IF(+All!$F266="Massachusetts",+All!#REF!,IF(+All!$H266="Massachusetts",+All!#REF!,0))</f>
        <v>0</v>
      </c>
      <c r="W69" s="707">
        <f>IF(+All!$F266="Massachusetts",+All!#REF!,IF(+All!$H266="Massachusetts",+All!#REF!,0))</f>
        <v>0</v>
      </c>
      <c r="X69" s="706">
        <f>IF(+All!$F266="Massachusetts",+All!#REF!,IF(+All!$H266="Massachusetts",+All!#REF!,0))</f>
        <v>0</v>
      </c>
      <c r="Y69" s="707">
        <f>IF(+All!$F266="Massachusetts",+All!#REF!,IF(+All!$H266="Massachusetts",+All!#REF!,0))</f>
        <v>0</v>
      </c>
      <c r="Z69" s="706">
        <f>IF(+All!$F266="Massachusetts",+All!#REF!,IF(+All!$H266="Massachusetts",+All!#REF!,0))</f>
        <v>0</v>
      </c>
      <c r="AA69" s="707">
        <f>IF(+All!$F266="Massachusetts",+All!#REF!,IF(+All!$H266="Massachusetts",+All!#REF!,0))</f>
        <v>0</v>
      </c>
      <c r="AB69" s="706">
        <f>IF(+All!$F266="Massachusetts",+All!#REF!,IF(+All!$H266="Massachusetts",+All!#REF!,0))</f>
        <v>0</v>
      </c>
      <c r="AC69" s="707">
        <f>IF(+All!$F266="Massachusetts",+All!#REF!,IF(+All!$H266="Massachusetts",+All!#REF!,0))</f>
        <v>0</v>
      </c>
      <c r="AD69" s="706">
        <f>IF(+All!$F266="Massachusetts",+All!#REF!,IF(+All!$H266="Massachusetts",+All!#REF!,0))</f>
        <v>0</v>
      </c>
      <c r="AE69" s="707">
        <f>IF(+All!$F266="Massachusetts",+All!#REF!,IF(+All!$H266="Massachusetts",+All!#REF!,0))</f>
        <v>0</v>
      </c>
      <c r="AF69" s="706">
        <f>IF(+All!$F266="Massachusetts",+All!#REF!,IF(+All!$H266="Massachusetts",+All!#REF!,0))</f>
        <v>0</v>
      </c>
      <c r="AG69" s="707">
        <f>IF(+All!$F266="Massachusetts",+All!#REF!,IF(+All!$H266="Massachusetts",+All!#REF!,0))</f>
        <v>0</v>
      </c>
      <c r="AH69" s="706">
        <f>IF(+All!$F266="Massachusetts",+All!#REF!,IF(+All!$H266="Massachusetts",+All!#REF!,0))</f>
        <v>0</v>
      </c>
      <c r="AI69" s="707">
        <f>IF(+All!$F266="Massachusetts",+All!#REF!,IF(+All!$H266="Massachusetts",+All!#REF!,0))</f>
        <v>0</v>
      </c>
      <c r="AJ69" s="706">
        <f>IF(+All!$F266="Massachusetts",+All!#REF!,IF(+All!$H266="Massachusetts",+All!#REF!,0))</f>
        <v>0</v>
      </c>
      <c r="AK69" s="707">
        <f>IF(+All!$F266="Massachusetts",+All!#REF!,IF(+All!$H266="Massachusetts",+All!#REF!,0))</f>
        <v>0</v>
      </c>
      <c r="AL69" s="81">
        <f>IF(+All!$F266="Massachusetts",+All!V266,IF(+All!$H266="Massachusetts",+All!V266,0))</f>
        <v>0</v>
      </c>
      <c r="AM69" s="82">
        <f>IF(+All!$F266="Massachusetts",+All!W266,IF(+All!$H266="Massachusetts",+All!W266,0))</f>
        <v>0</v>
      </c>
      <c r="AN69" s="81">
        <f>IF(+All!$F266="Massachusetts",+All!X266,IF(+All!$H266="Massachusetts",+All!X266,0))</f>
        <v>0</v>
      </c>
      <c r="AO69" s="83">
        <f>IF(+All!$F266="Massachusetts",+All!Y266,IF(+All!$H266="Massachusetts",+All!Y266,0))</f>
        <v>0</v>
      </c>
      <c r="AP69" s="84">
        <f>IF(+All!$F266="Massachusetts",+All!Z266,IF(+All!$H266="Massachusetts",+All!Z266,0))</f>
        <v>0</v>
      </c>
      <c r="AQ69" s="480">
        <f>IF(+All!$F266="Massachusetts",+All!#REF!,IF(+All!$H266="Massachusetts",+All!#REF!,0))</f>
        <v>0</v>
      </c>
      <c r="AR69" s="482">
        <f>IF(+All!$F266="Massachusetts",+All!#REF!,IF(+All!$H266="Massachusetts",+All!#REF!,0))</f>
        <v>0</v>
      </c>
      <c r="AS69" s="483">
        <f>IF(+All!$F266="Massachusetts",+All!#REF!,IF(+All!$H266="Massachusetts",+All!#REF!,0))</f>
        <v>0</v>
      </c>
      <c r="AT69" s="483">
        <f>IF(+All!$F266="Massachusetts",+All!#REF!,IF(+All!$H266="Massachusetts",+All!#REF!,0))</f>
        <v>0</v>
      </c>
      <c r="AU69" s="482">
        <f>IF(+All!$F266="Massachusetts",+All!#REF!,IF(+All!$H266="Massachusetts",+All!#REF!,0))</f>
        <v>0</v>
      </c>
      <c r="AV69" s="483">
        <f>IF(+All!$F266="Massachusetts",+All!#REF!,IF(+All!$H266="Massachusetts",+All!#REF!,0))</f>
        <v>0</v>
      </c>
      <c r="AW69" s="484">
        <f>IF(+All!$F266="Massachusetts",+All!#REF!,IF(+All!$H266="Massachusetts",+All!#REF!,0))</f>
        <v>0</v>
      </c>
      <c r="AX69" s="483">
        <f>IF(+All!$F266="Massachusetts",+All!#REF!,IF(+All!$H266="Massachusetts",+All!#REF!,0))</f>
        <v>0</v>
      </c>
      <c r="AY69" s="88">
        <f>IF(+All!$F266="Massachusetts",+All!#REF!,IF(+All!$H266="Massachusetts",+All!#REF!,0))</f>
        <v>0</v>
      </c>
      <c r="AZ69" s="89">
        <f>IF(+All!$F266="Massachusetts",+All!#REF!,IF(+All!$H266="Massachusetts",+All!#REF!,0))</f>
        <v>0</v>
      </c>
      <c r="BA69" s="90">
        <f>IF(+All!$F266="Massachusetts",+All!#REF!,IF(+All!$H266="Massachusetts",+All!#REF!,0))</f>
        <v>0</v>
      </c>
      <c r="BB69" s="90">
        <f>IF(+All!$F266="Massachusetts",+All!#REF!,IF(+All!$H266="Massachusetts",+All!#REF!,0))</f>
        <v>0</v>
      </c>
      <c r="BC69" s="91">
        <f>IF(+All!$F266="Massachusetts",+All!#REF!,IF(+All!$H266="Massachusetts",+All!#REF!,0))</f>
        <v>0</v>
      </c>
      <c r="BD69" s="482">
        <f>IF(+All!$F266="Massachusetts",+All!#REF!,IF(+All!$H266="Massachusetts",+All!#REF!,0))</f>
        <v>0</v>
      </c>
      <c r="BE69" s="483">
        <f>IF(+All!$F266="Massachusetts",+All!#REF!,IF(+All!$H266="Massachusetts",+All!#REF!,0))</f>
        <v>0</v>
      </c>
      <c r="BF69" s="483">
        <f>IF(+All!$F266="Massachusetts",+All!#REF!,IF(+All!$H266="Massachusetts",+All!#REF!,0))</f>
        <v>0</v>
      </c>
      <c r="BG69" s="482">
        <f>IF(+All!$F266="Massachusetts",+All!#REF!,IF(+All!$H266="Massachusetts",+All!#REF!,0))</f>
        <v>0</v>
      </c>
      <c r="BH69" s="483">
        <f>IF(+All!$F266="Massachusetts",+All!#REF!,IF(+All!$H266="Massachusetts",+All!#REF!,0))</f>
        <v>0</v>
      </c>
      <c r="BI69" s="484">
        <f>IF(+All!$F266="Massachusetts",+All!#REF!,IF(+All!$H266="Massachusetts",+All!#REF!,0))</f>
        <v>0</v>
      </c>
      <c r="BJ69" s="92">
        <f>IF(+All!$F266="Massachusetts",+All!#REF!,IF(+All!$H266="Massachusetts",+All!#REF!,0))</f>
        <v>0</v>
      </c>
      <c r="BK69" s="93">
        <f>IF(+All!$F266="Massachusetts",+All!#REF!,IF(+All!$H266="Massachusetts",+All!#REF!,0))</f>
        <v>0</v>
      </c>
    </row>
    <row r="70" spans="1:63" x14ac:dyDescent="0.8">
      <c r="A70" s="75">
        <f>IF(+All!$F540="Massachusetts",+All!A540,IF(+All!$H540="Massachusetts",+All!A540,0))</f>
        <v>7</v>
      </c>
      <c r="B70" s="480" t="str">
        <f>IF(+All!$F540="Massachusetts",+All!B540,IF(+All!$H540="Massachusetts",+All!B540,0))</f>
        <v>Sat</v>
      </c>
      <c r="C70" s="72">
        <f>IF(+All!$F540="Massachusetts",+All!C540,IF(+All!$H540="Massachusetts",+All!C540,0))</f>
        <v>44485</v>
      </c>
      <c r="D70" s="73">
        <f>IF(+All!$F540="Massachusetts",+All!D540,IF(+All!$H540="Massachusetts",+All!D540,0))</f>
        <v>0</v>
      </c>
      <c r="E70" s="707">
        <f>IF(+All!$F540="Massachusetts",+All!E540,IF(+All!$H540="Massachusetts",+All!E540,0))</f>
        <v>0</v>
      </c>
      <c r="F70" s="75" t="str">
        <f>IF(+All!$F540="Massachusetts",+All!F540,IF(+All!$H540="Massachusetts",+All!F540,0))</f>
        <v>Massachusetts</v>
      </c>
      <c r="G70" s="76" t="str">
        <f>IF(+All!$F540="Massachusetts",+All!G540,IF(+All!$H540="Massachusetts",+All!G540,0))</f>
        <v>Ind</v>
      </c>
      <c r="H70" s="75" t="str">
        <f>IF(+All!$F540="Massachusetts",+All!H540,IF(+All!$H540="Massachusetts",+All!H540,0))</f>
        <v>Open</v>
      </c>
      <c r="I70" s="76" t="str">
        <f>IF(+All!$F540="Massachusetts",+All!I540,IF(+All!$H540="Massachusetts",+All!I540,0))</f>
        <v>ZZZ</v>
      </c>
      <c r="J70" s="706">
        <f>IF(+All!$F540="Massachusetts",+All!J540,IF(+All!$H540="Massachusetts",+All!J540,0))</f>
        <v>0</v>
      </c>
      <c r="K70" s="707">
        <f>IF(+All!$F540="Massachusetts",+All!K540,IF(+All!$H540="Massachusetts",+All!K540,0))</f>
        <v>0</v>
      </c>
      <c r="L70" s="78">
        <f>IF(+All!$F540="Massachusetts",+All!L540,IF(+All!$H540="Massachusetts",+All!L540,0))</f>
        <v>0</v>
      </c>
      <c r="M70" s="79">
        <f>IF(+All!$F540="Massachusetts",+All!M540,IF(+All!$H540="Massachusetts",+All!M540,0))</f>
        <v>0</v>
      </c>
      <c r="N70" s="706">
        <f>IF(+All!$F540="Massachusetts",+All!N540,IF(+All!$H540="Massachusetts",+All!N540,0))</f>
        <v>0</v>
      </c>
      <c r="O70" s="708">
        <f>IF(+All!$F540="Massachusetts",+All!O540,IF(+All!$H540="Massachusetts",+All!O540,0))</f>
        <v>0</v>
      </c>
      <c r="P70" s="708">
        <f>IF(+All!$F540="Massachusetts",+All!P540,IF(+All!$H540="Massachusetts",+All!P540,0))</f>
        <v>0</v>
      </c>
      <c r="Q70" s="707">
        <f>IF(+All!$F540="Massachusetts",+All!Q540,IF(+All!$H540="Massachusetts",+All!Q540,0))</f>
        <v>0</v>
      </c>
      <c r="R70" s="706">
        <f>IF(+All!$F540="Massachusetts",+All!R540,IF(+All!$H540="Massachusetts",+All!R540,0))</f>
        <v>0</v>
      </c>
      <c r="S70" s="708">
        <f>IF(+All!$F540="Massachusetts",+All!S540,IF(+All!$H540="Massachusetts",+All!S540,0))</f>
        <v>0</v>
      </c>
      <c r="T70" s="706">
        <f>IF(+All!$F540="Massachusetts",+All!T540,IF(+All!$H540="Massachusetts",+All!T540,0))</f>
        <v>0</v>
      </c>
      <c r="U70" s="707">
        <f>IF(+All!$F540="Massachusetts",+All!U540,IF(+All!$H540="Massachusetts",+All!U540,0))</f>
        <v>0</v>
      </c>
      <c r="V70" s="706">
        <f>IF(+All!$F323="Massachusetts",+All!#REF!,IF(+All!$H323="Massachusetts",+All!#REF!,0))</f>
        <v>0</v>
      </c>
      <c r="W70" s="707">
        <f>IF(+All!$F323="Massachusetts",+All!#REF!,IF(+All!$H323="Massachusetts",+All!#REF!,0))</f>
        <v>0</v>
      </c>
      <c r="X70" s="706">
        <f>IF(+All!$F323="Massachusetts",+All!#REF!,IF(+All!$H323="Massachusetts",+All!#REF!,0))</f>
        <v>0</v>
      </c>
      <c r="Y70" s="707">
        <f>IF(+All!$F323="Massachusetts",+All!#REF!,IF(+All!$H323="Massachusetts",+All!#REF!,0))</f>
        <v>0</v>
      </c>
      <c r="Z70" s="706">
        <f>IF(+All!$F323="Massachusetts",+All!#REF!,IF(+All!$H323="Massachusetts",+All!#REF!,0))</f>
        <v>0</v>
      </c>
      <c r="AA70" s="707">
        <f>IF(+All!$F323="Massachusetts",+All!#REF!,IF(+All!$H323="Massachusetts",+All!#REF!,0))</f>
        <v>0</v>
      </c>
      <c r="AB70" s="706">
        <f>IF(+All!$F323="Massachusetts",+All!#REF!,IF(+All!$H323="Massachusetts",+All!#REF!,0))</f>
        <v>0</v>
      </c>
      <c r="AC70" s="707">
        <f>IF(+All!$F323="Massachusetts",+All!#REF!,IF(+All!$H323="Massachusetts",+All!#REF!,0))</f>
        <v>0</v>
      </c>
      <c r="AD70" s="706">
        <f>IF(+All!$F323="Massachusetts",+All!#REF!,IF(+All!$H323="Massachusetts",+All!#REF!,0))</f>
        <v>0</v>
      </c>
      <c r="AE70" s="707">
        <f>IF(+All!$F323="Massachusetts",+All!#REF!,IF(+All!$H323="Massachusetts",+All!#REF!,0))</f>
        <v>0</v>
      </c>
      <c r="AF70" s="706">
        <f>IF(+All!$F323="Massachusetts",+All!#REF!,IF(+All!$H323="Massachusetts",+All!#REF!,0))</f>
        <v>0</v>
      </c>
      <c r="AG70" s="707">
        <f>IF(+All!$F323="Massachusetts",+All!#REF!,IF(+All!$H323="Massachusetts",+All!#REF!,0))</f>
        <v>0</v>
      </c>
      <c r="AH70" s="706">
        <f>IF(+All!$F323="Massachusetts",+All!#REF!,IF(+All!$H323="Massachusetts",+All!#REF!,0))</f>
        <v>0</v>
      </c>
      <c r="AI70" s="707">
        <f>IF(+All!$F323="Massachusetts",+All!#REF!,IF(+All!$H323="Massachusetts",+All!#REF!,0))</f>
        <v>0</v>
      </c>
      <c r="AJ70" s="706">
        <f>IF(+All!$F323="Massachusetts",+All!#REF!,IF(+All!$H323="Massachusetts",+All!#REF!,0))</f>
        <v>0</v>
      </c>
      <c r="AK70" s="707">
        <f>IF(+All!$F323="Massachusetts",+All!#REF!,IF(+All!$H323="Massachusetts",+All!#REF!,0))</f>
        <v>0</v>
      </c>
      <c r="AL70" s="81">
        <f>IF(+All!$F323="Massachusetts",+All!V323,IF(+All!$H323="Massachusetts",+All!V323,0))</f>
        <v>0</v>
      </c>
      <c r="AM70" s="82">
        <f>IF(+All!$F323="Massachusetts",+All!W323,IF(+All!$H323="Massachusetts",+All!W323,0))</f>
        <v>0</v>
      </c>
      <c r="AN70" s="81">
        <f>IF(+All!$F323="Massachusetts",+All!X323,IF(+All!$H323="Massachusetts",+All!X323,0))</f>
        <v>0</v>
      </c>
      <c r="AO70" s="83">
        <f>IF(+All!$F323="Massachusetts",+All!Y323,IF(+All!$H323="Massachusetts",+All!Y323,0))</f>
        <v>0</v>
      </c>
      <c r="AP70" s="84">
        <f>IF(+All!$F323="Massachusetts",+All!Z323,IF(+All!$H323="Massachusetts",+All!Z323,0))</f>
        <v>0</v>
      </c>
      <c r="AQ70" s="480">
        <f>IF(+All!$F323="Massachusetts",+All!#REF!,IF(+All!$H323="Massachusetts",+All!#REF!,0))</f>
        <v>0</v>
      </c>
      <c r="AR70" s="482">
        <f>IF(+All!$F323="Massachusetts",+All!#REF!,IF(+All!$H323="Massachusetts",+All!#REF!,0))</f>
        <v>0</v>
      </c>
      <c r="AS70" s="483">
        <f>IF(+All!$F323="Massachusetts",+All!#REF!,IF(+All!$H323="Massachusetts",+All!#REF!,0))</f>
        <v>0</v>
      </c>
      <c r="AT70" s="483">
        <f>IF(+All!$F323="Massachusetts",+All!#REF!,IF(+All!$H323="Massachusetts",+All!#REF!,0))</f>
        <v>0</v>
      </c>
      <c r="AU70" s="482">
        <f>IF(+All!$F323="Massachusetts",+All!#REF!,IF(+All!$H323="Massachusetts",+All!#REF!,0))</f>
        <v>0</v>
      </c>
      <c r="AV70" s="483">
        <f>IF(+All!$F323="Massachusetts",+All!#REF!,IF(+All!$H323="Massachusetts",+All!#REF!,0))</f>
        <v>0</v>
      </c>
      <c r="AW70" s="484">
        <f>IF(+All!$F323="Massachusetts",+All!#REF!,IF(+All!$H323="Massachusetts",+All!#REF!,0))</f>
        <v>0</v>
      </c>
      <c r="AX70" s="483">
        <f>IF(+All!$F323="Massachusetts",+All!#REF!,IF(+All!$H323="Massachusetts",+All!#REF!,0))</f>
        <v>0</v>
      </c>
      <c r="AY70" s="88">
        <f>IF(+All!$F323="Massachusetts",+All!#REF!,IF(+All!$H323="Massachusetts",+All!#REF!,0))</f>
        <v>0</v>
      </c>
      <c r="AZ70" s="89">
        <f>IF(+All!$F323="Massachusetts",+All!#REF!,IF(+All!$H323="Massachusetts",+All!#REF!,0))</f>
        <v>0</v>
      </c>
      <c r="BA70" s="90">
        <f>IF(+All!$F323="Massachusetts",+All!#REF!,IF(+All!$H323="Massachusetts",+All!#REF!,0))</f>
        <v>0</v>
      </c>
      <c r="BB70" s="90">
        <f>IF(+All!$F323="Massachusetts",+All!#REF!,IF(+All!$H323="Massachusetts",+All!#REF!,0))</f>
        <v>0</v>
      </c>
      <c r="BC70" s="91">
        <f>IF(+All!$F323="Massachusetts",+All!#REF!,IF(+All!$H323="Massachusetts",+All!#REF!,0))</f>
        <v>0</v>
      </c>
      <c r="BD70" s="482">
        <f>IF(+All!$F323="Massachusetts",+All!#REF!,IF(+All!$H323="Massachusetts",+All!#REF!,0))</f>
        <v>0</v>
      </c>
      <c r="BE70" s="483">
        <f>IF(+All!$F323="Massachusetts",+All!#REF!,IF(+All!$H323="Massachusetts",+All!#REF!,0))</f>
        <v>0</v>
      </c>
      <c r="BF70" s="483">
        <f>IF(+All!$F323="Massachusetts",+All!#REF!,IF(+All!$H323="Massachusetts",+All!#REF!,0))</f>
        <v>0</v>
      </c>
      <c r="BG70" s="482">
        <f>IF(+All!$F323="Massachusetts",+All!#REF!,IF(+All!$H323="Massachusetts",+All!#REF!,0))</f>
        <v>0</v>
      </c>
      <c r="BH70" s="483">
        <f>IF(+All!$F323="Massachusetts",+All!#REF!,IF(+All!$H323="Massachusetts",+All!#REF!,0))</f>
        <v>0</v>
      </c>
      <c r="BI70" s="484">
        <f>IF(+All!$F323="Massachusetts",+All!#REF!,IF(+All!$H323="Massachusetts",+All!#REF!,0))</f>
        <v>0</v>
      </c>
      <c r="BJ70" s="92">
        <f>IF(+All!$F323="Massachusetts",+All!#REF!,IF(+All!$H323="Massachusetts",+All!#REF!,0))</f>
        <v>0</v>
      </c>
      <c r="BK70" s="93">
        <f>IF(+All!$F323="Massachusetts",+All!#REF!,IF(+All!$H323="Massachusetts",+All!#REF!,0))</f>
        <v>0</v>
      </c>
    </row>
    <row r="71" spans="1:63" x14ac:dyDescent="0.8">
      <c r="A71" s="75">
        <f>IF(+All!$F567="Massachusetts",+All!A567,IF(+All!$H567="Massachusetts",+All!A567,0))</f>
        <v>8</v>
      </c>
      <c r="B71" s="480" t="str">
        <f>IF(+All!$F567="Massachusetts",+All!B567,IF(+All!$H567="Massachusetts",+All!B567,0))</f>
        <v>Sat</v>
      </c>
      <c r="C71" s="72">
        <f>IF(+All!$F567="Massachusetts",+All!C567,IF(+All!$H567="Massachusetts",+All!C567,0))</f>
        <v>44492</v>
      </c>
      <c r="D71" s="73">
        <f>IF(+All!$F567="Massachusetts",+All!D567,IF(+All!$H567="Massachusetts",+All!D567,0))</f>
        <v>0.5</v>
      </c>
      <c r="E71" s="707" t="str">
        <f>IF(+All!$F567="Massachusetts",+All!E567,IF(+All!$H567="Massachusetts",+All!E567,0))</f>
        <v>ACC</v>
      </c>
      <c r="F71" s="75" t="str">
        <f>IF(+All!$F567="Massachusetts",+All!F567,IF(+All!$H567="Massachusetts",+All!F567,0))</f>
        <v>Massachusetts</v>
      </c>
      <c r="G71" s="76" t="str">
        <f>IF(+All!$F567="Massachusetts",+All!G567,IF(+All!$H567="Massachusetts",+All!G567,0))</f>
        <v>Ind</v>
      </c>
      <c r="H71" s="75" t="str">
        <f>IF(+All!$F567="Massachusetts",+All!H567,IF(+All!$H567="Massachusetts",+All!H567,0))</f>
        <v>Florida State</v>
      </c>
      <c r="I71" s="76" t="str">
        <f>IF(+All!$F567="Massachusetts",+All!I567,IF(+All!$H567="Massachusetts",+All!I567,0))</f>
        <v>ACC</v>
      </c>
      <c r="J71" s="706" t="str">
        <f>IF(+All!$F567="Massachusetts",+All!J567,IF(+All!$H567="Massachusetts",+All!J567,0))</f>
        <v>Florida State</v>
      </c>
      <c r="K71" s="707" t="str">
        <f>IF(+All!$F567="Massachusetts",+All!K567,IF(+All!$H567="Massachusetts",+All!K567,0))</f>
        <v>Massachusetts</v>
      </c>
      <c r="L71" s="78">
        <f>IF(+All!$F567="Massachusetts",+All!L567,IF(+All!$H567="Massachusetts",+All!L567,0))</f>
        <v>35</v>
      </c>
      <c r="M71" s="79">
        <f>IF(+All!$F567="Massachusetts",+All!M567,IF(+All!$H567="Massachusetts",+All!M567,0))</f>
        <v>59.5</v>
      </c>
      <c r="N71" s="706" t="str">
        <f>IF(+All!$F567="Massachusetts",+All!N567,IF(+All!$H567="Massachusetts",+All!N567,0))</f>
        <v>Florida State</v>
      </c>
      <c r="O71" s="708">
        <f>IF(+All!$F567="Massachusetts",+All!O567,IF(+All!$H567="Massachusetts",+All!O567,0))</f>
        <v>59</v>
      </c>
      <c r="P71" s="708" t="str">
        <f>IF(+All!$F567="Massachusetts",+All!P567,IF(+All!$H567="Massachusetts",+All!P567,0))</f>
        <v>Massachusetts</v>
      </c>
      <c r="Q71" s="707">
        <f>IF(+All!$F567="Massachusetts",+All!Q567,IF(+All!$H567="Massachusetts",+All!Q567,0))</f>
        <v>3</v>
      </c>
      <c r="R71" s="706" t="str">
        <f>IF(+All!$F567="Massachusetts",+All!R567,IF(+All!$H567="Massachusetts",+All!R567,0))</f>
        <v>Florida State</v>
      </c>
      <c r="S71" s="708" t="str">
        <f>IF(+All!$F567="Massachusetts",+All!S567,IF(+All!$H567="Massachusetts",+All!S567,0))</f>
        <v>Massachusetts</v>
      </c>
      <c r="T71" s="706" t="str">
        <f>IF(+All!$F567="Massachusetts",+All!T567,IF(+All!$H567="Massachusetts",+All!T567,0))</f>
        <v>Massachusetts</v>
      </c>
      <c r="U71" s="707" t="str">
        <f>IF(+All!$F567="Massachusetts",+All!U567,IF(+All!$H567="Massachusetts",+All!U567,0))</f>
        <v>L</v>
      </c>
      <c r="V71" s="706" t="e">
        <f>IF(+All!#REF!="Massachusetts",+All!#REF!,IF(+All!#REF!="Massachusetts",+All!#REF!,0))</f>
        <v>#REF!</v>
      </c>
      <c r="W71" s="707" t="e">
        <f>IF(+All!#REF!="Massachusetts",+All!#REF!,IF(+All!#REF!="Massachusetts",+All!#REF!,0))</f>
        <v>#REF!</v>
      </c>
      <c r="X71" s="706" t="e">
        <f>IF(+All!#REF!="Massachusetts",+All!#REF!,IF(+All!#REF!="Massachusetts",+All!#REF!,0))</f>
        <v>#REF!</v>
      </c>
      <c r="Y71" s="707" t="e">
        <f>IF(+All!#REF!="Massachusetts",+All!#REF!,IF(+All!#REF!="Massachusetts",+All!#REF!,0))</f>
        <v>#REF!</v>
      </c>
      <c r="Z71" s="706" t="e">
        <f>IF(+All!#REF!="Massachusetts",+All!#REF!,IF(+All!#REF!="Massachusetts",+All!#REF!,0))</f>
        <v>#REF!</v>
      </c>
      <c r="AA71" s="707" t="e">
        <f>IF(+All!#REF!="Massachusetts",+All!#REF!,IF(+All!#REF!="Massachusetts",+All!#REF!,0))</f>
        <v>#REF!</v>
      </c>
      <c r="AB71" s="706" t="e">
        <f>IF(+All!#REF!="Massachusetts",+All!#REF!,IF(+All!#REF!="Massachusetts",+All!#REF!,0))</f>
        <v>#REF!</v>
      </c>
      <c r="AC71" s="707" t="e">
        <f>IF(+All!#REF!="Massachusetts",+All!#REF!,IF(+All!#REF!="Massachusetts",+All!#REF!,0))</f>
        <v>#REF!</v>
      </c>
      <c r="AD71" s="706" t="e">
        <f>IF(+All!#REF!="Massachusetts",+All!#REF!,IF(+All!#REF!="Massachusetts",+All!#REF!,0))</f>
        <v>#REF!</v>
      </c>
      <c r="AE71" s="707" t="e">
        <f>IF(+All!#REF!="Massachusetts",+All!#REF!,IF(+All!#REF!="Massachusetts",+All!#REF!,0))</f>
        <v>#REF!</v>
      </c>
      <c r="AF71" s="706" t="e">
        <f>IF(+All!#REF!="Massachusetts",+All!#REF!,IF(+All!#REF!="Massachusetts",+All!#REF!,0))</f>
        <v>#REF!</v>
      </c>
      <c r="AG71" s="707" t="e">
        <f>IF(+All!#REF!="Massachusetts",+All!#REF!,IF(+All!#REF!="Massachusetts",+All!#REF!,0))</f>
        <v>#REF!</v>
      </c>
      <c r="AH71" s="706" t="e">
        <f>IF(+All!#REF!="Massachusetts",+All!#REF!,IF(+All!#REF!="Massachusetts",+All!#REF!,0))</f>
        <v>#REF!</v>
      </c>
      <c r="AI71" s="707" t="e">
        <f>IF(+All!#REF!="Massachusetts",+All!#REF!,IF(+All!#REF!="Massachusetts",+All!#REF!,0))</f>
        <v>#REF!</v>
      </c>
      <c r="AJ71" s="706" t="e">
        <f>IF(+All!#REF!="Massachusetts",+All!#REF!,IF(+All!#REF!="Massachusetts",+All!#REF!,0))</f>
        <v>#REF!</v>
      </c>
      <c r="AK71" s="707" t="e">
        <f>IF(+All!#REF!="Massachusetts",+All!#REF!,IF(+All!#REF!="Massachusetts",+All!#REF!,0))</f>
        <v>#REF!</v>
      </c>
      <c r="AL71" s="81" t="e">
        <f>IF(+All!#REF!="Massachusetts",+All!#REF!,IF(+All!#REF!="Massachusetts",+All!#REF!,0))</f>
        <v>#REF!</v>
      </c>
      <c r="AM71" s="82" t="e">
        <f>IF(+All!#REF!="Massachusetts",+All!#REF!,IF(+All!#REF!="Massachusetts",+All!#REF!,0))</f>
        <v>#REF!</v>
      </c>
      <c r="AN71" s="81" t="e">
        <f>IF(+All!#REF!="Massachusetts",+All!#REF!,IF(+All!#REF!="Massachusetts",+All!#REF!,0))</f>
        <v>#REF!</v>
      </c>
      <c r="AO71" s="83" t="e">
        <f>IF(+All!#REF!="Massachusetts",+All!#REF!,IF(+All!#REF!="Massachusetts",+All!#REF!,0))</f>
        <v>#REF!</v>
      </c>
      <c r="AP71" s="84" t="e">
        <f>IF(+All!#REF!="Massachusetts",+All!#REF!,IF(+All!#REF!="Massachusetts",+All!#REF!,0))</f>
        <v>#REF!</v>
      </c>
      <c r="AQ71" s="480" t="e">
        <f>IF(+All!#REF!="Massachusetts",+All!#REF!,IF(+All!#REF!="Massachusetts",+All!#REF!,0))</f>
        <v>#REF!</v>
      </c>
      <c r="AR71" s="482" t="e">
        <f>IF(+All!#REF!="Massachusetts",+All!#REF!,IF(+All!#REF!="Massachusetts",+All!#REF!,0))</f>
        <v>#REF!</v>
      </c>
      <c r="AS71" s="483" t="e">
        <f>IF(+All!#REF!="Massachusetts",+All!#REF!,IF(+All!#REF!="Massachusetts",+All!#REF!,0))</f>
        <v>#REF!</v>
      </c>
      <c r="AT71" s="483" t="e">
        <f>IF(+All!#REF!="Massachusetts",+All!#REF!,IF(+All!#REF!="Massachusetts",+All!#REF!,0))</f>
        <v>#REF!</v>
      </c>
      <c r="AU71" s="482" t="e">
        <f>IF(+All!#REF!="Massachusetts",+All!#REF!,IF(+All!#REF!="Massachusetts",+All!#REF!,0))</f>
        <v>#REF!</v>
      </c>
      <c r="AV71" s="483" t="e">
        <f>IF(+All!#REF!="Massachusetts",+All!#REF!,IF(+All!#REF!="Massachusetts",+All!#REF!,0))</f>
        <v>#REF!</v>
      </c>
      <c r="AW71" s="484" t="e">
        <f>IF(+All!#REF!="Massachusetts",+All!#REF!,IF(+All!#REF!="Massachusetts",+All!#REF!,0))</f>
        <v>#REF!</v>
      </c>
      <c r="AX71" s="483" t="e">
        <f>IF(+All!#REF!="Massachusetts",+All!#REF!,IF(+All!#REF!="Massachusetts",+All!#REF!,0))</f>
        <v>#REF!</v>
      </c>
      <c r="AY71" s="88" t="e">
        <f>IF(+All!#REF!="Massachusetts",+All!#REF!,IF(+All!#REF!="Massachusetts",+All!#REF!,0))</f>
        <v>#REF!</v>
      </c>
      <c r="AZ71" s="89" t="e">
        <f>IF(+All!#REF!="Massachusetts",+All!#REF!,IF(+All!#REF!="Massachusetts",+All!#REF!,0))</f>
        <v>#REF!</v>
      </c>
      <c r="BA71" s="90" t="e">
        <f>IF(+All!#REF!="Massachusetts",+All!#REF!,IF(+All!#REF!="Massachusetts",+All!#REF!,0))</f>
        <v>#REF!</v>
      </c>
      <c r="BB71" s="90" t="e">
        <f>IF(+All!#REF!="Massachusetts",+All!#REF!,IF(+All!#REF!="Massachusetts",+All!#REF!,0))</f>
        <v>#REF!</v>
      </c>
      <c r="BC71" s="91" t="e">
        <f>IF(+All!#REF!="Massachusetts",+All!#REF!,IF(+All!#REF!="Massachusetts",+All!#REF!,0))</f>
        <v>#REF!</v>
      </c>
      <c r="BD71" s="482" t="e">
        <f>IF(+All!#REF!="Massachusetts",+All!#REF!,IF(+All!#REF!="Massachusetts",+All!#REF!,0))</f>
        <v>#REF!</v>
      </c>
      <c r="BE71" s="483" t="e">
        <f>IF(+All!#REF!="Massachusetts",+All!#REF!,IF(+All!#REF!="Massachusetts",+All!#REF!,0))</f>
        <v>#REF!</v>
      </c>
      <c r="BF71" s="483" t="e">
        <f>IF(+All!#REF!="Massachusetts",+All!#REF!,IF(+All!#REF!="Massachusetts",+All!#REF!,0))</f>
        <v>#REF!</v>
      </c>
      <c r="BG71" s="482" t="e">
        <f>IF(+All!#REF!="Massachusetts",+All!#REF!,IF(+All!#REF!="Massachusetts",+All!#REF!,0))</f>
        <v>#REF!</v>
      </c>
      <c r="BH71" s="483" t="e">
        <f>IF(+All!#REF!="Massachusetts",+All!#REF!,IF(+All!#REF!="Massachusetts",+All!#REF!,0))</f>
        <v>#REF!</v>
      </c>
      <c r="BI71" s="484" t="e">
        <f>IF(+All!#REF!="Massachusetts",+All!#REF!,IF(+All!#REF!="Massachusetts",+All!#REF!,0))</f>
        <v>#REF!</v>
      </c>
      <c r="BJ71" s="92" t="e">
        <f>IF(+All!#REF!="Massachusetts",+All!#REF!,IF(+All!#REF!="Massachusetts",+All!#REF!,0))</f>
        <v>#REF!</v>
      </c>
      <c r="BK71" s="93" t="e">
        <f>IF(+All!#REF!="Massachusetts",+All!#REF!,IF(+All!#REF!="Massachusetts",+All!#REF!,0))</f>
        <v>#REF!</v>
      </c>
    </row>
    <row r="72" spans="1:63" x14ac:dyDescent="0.8">
      <c r="A72" s="75">
        <f>IF(+All!$F664="Massachusetts",+All!A664,IF(+All!$H664="Massachusetts",+All!A664,0))</f>
        <v>9</v>
      </c>
      <c r="B72" s="480" t="str">
        <f>IF(+All!$F664="Massachusetts",+All!B664,IF(+All!$H664="Massachusetts",+All!B664,0))</f>
        <v>Sat</v>
      </c>
      <c r="C72" s="72">
        <f>IF(+All!$F664="Massachusetts",+All!C664,IF(+All!$H664="Massachusetts",+All!C664,0))</f>
        <v>44499</v>
      </c>
      <c r="D72" s="73">
        <f>IF(+All!$F664="Massachusetts",+All!D664,IF(+All!$H664="Massachusetts",+All!D664,0))</f>
        <v>0.5</v>
      </c>
      <c r="E72" s="707" t="str">
        <f>IF(+All!$F664="Massachusetts",+All!E664,IF(+All!$H664="Massachusetts",+All!E664,0))</f>
        <v>espn3</v>
      </c>
      <c r="F72" s="75" t="str">
        <f>IF(+All!$F664="Massachusetts",+All!F664,IF(+All!$H664="Massachusetts",+All!F664,0))</f>
        <v>Massachusetts</v>
      </c>
      <c r="G72" s="76" t="str">
        <f>IF(+All!$F664="Massachusetts",+All!G664,IF(+All!$H664="Massachusetts",+All!G664,0))</f>
        <v>Ind</v>
      </c>
      <c r="H72" s="75" t="str">
        <f>IF(+All!$F664="Massachusetts",+All!H664,IF(+All!$H664="Massachusetts",+All!H664,0))</f>
        <v>Liberty</v>
      </c>
      <c r="I72" s="76" t="str">
        <f>IF(+All!$F664="Massachusetts",+All!I664,IF(+All!$H664="Massachusetts",+All!I664,0))</f>
        <v>Ind</v>
      </c>
      <c r="J72" s="706" t="str">
        <f>IF(+All!$F664="Massachusetts",+All!J664,IF(+All!$H664="Massachusetts",+All!J664,0))</f>
        <v>Liberty</v>
      </c>
      <c r="K72" s="707" t="str">
        <f>IF(+All!$F664="Massachusetts",+All!K664,IF(+All!$H664="Massachusetts",+All!K664,0))</f>
        <v>Massachusetts</v>
      </c>
      <c r="L72" s="78">
        <f>IF(+All!$F664="Massachusetts",+All!L664,IF(+All!$H664="Massachusetts",+All!L664,0))</f>
        <v>36</v>
      </c>
      <c r="M72" s="79">
        <f>IF(+All!$F664="Massachusetts",+All!M664,IF(+All!$H664="Massachusetts",+All!M664,0))</f>
        <v>57.5</v>
      </c>
      <c r="N72" s="706" t="str">
        <f>IF(+All!$F664="Massachusetts",+All!N664,IF(+All!$H664="Massachusetts",+All!N664,0))</f>
        <v>Liberty</v>
      </c>
      <c r="O72" s="708">
        <f>IF(+All!$F664="Massachusetts",+All!O664,IF(+All!$H664="Massachusetts",+All!O664,0))</f>
        <v>62</v>
      </c>
      <c r="P72" s="708" t="str">
        <f>IF(+All!$F664="Massachusetts",+All!P664,IF(+All!$H664="Massachusetts",+All!P664,0))</f>
        <v>Massachusetts</v>
      </c>
      <c r="Q72" s="707">
        <f>IF(+All!$F664="Massachusetts",+All!Q664,IF(+All!$H664="Massachusetts",+All!Q664,0))</f>
        <v>17</v>
      </c>
      <c r="R72" s="706" t="str">
        <f>IF(+All!$F664="Massachusetts",+All!R664,IF(+All!$H664="Massachusetts",+All!R664,0))</f>
        <v>Liberty</v>
      </c>
      <c r="S72" s="708" t="str">
        <f>IF(+All!$F664="Massachusetts",+All!S664,IF(+All!$H664="Massachusetts",+All!S664,0))</f>
        <v>Massachusetts</v>
      </c>
      <c r="T72" s="706" t="str">
        <f>IF(+All!$F664="Massachusetts",+All!T664,IF(+All!$H664="Massachusetts",+All!T664,0))</f>
        <v>Massachusetts</v>
      </c>
      <c r="U72" s="707" t="str">
        <f>IF(+All!$F664="Massachusetts",+All!U664,IF(+All!$H664="Massachusetts",+All!U664,0))</f>
        <v>L</v>
      </c>
      <c r="V72" s="706" t="e">
        <f>IF(+All!#REF!="Massachusetts",+All!#REF!,IF(+All!#REF!="Massachusetts",+All!#REF!,0))</f>
        <v>#REF!</v>
      </c>
      <c r="W72" s="707" t="e">
        <f>IF(+All!#REF!="Massachusetts",+All!#REF!,IF(+All!#REF!="Massachusetts",+All!#REF!,0))</f>
        <v>#REF!</v>
      </c>
      <c r="X72" s="706" t="e">
        <f>IF(+All!#REF!="Massachusetts",+All!#REF!,IF(+All!#REF!="Massachusetts",+All!#REF!,0))</f>
        <v>#REF!</v>
      </c>
      <c r="Y72" s="707" t="e">
        <f>IF(+All!#REF!="Massachusetts",+All!#REF!,IF(+All!#REF!="Massachusetts",+All!#REF!,0))</f>
        <v>#REF!</v>
      </c>
      <c r="Z72" s="706" t="e">
        <f>IF(+All!#REF!="Massachusetts",+All!#REF!,IF(+All!#REF!="Massachusetts",+All!#REF!,0))</f>
        <v>#REF!</v>
      </c>
      <c r="AA72" s="707" t="e">
        <f>IF(+All!#REF!="Massachusetts",+All!#REF!,IF(+All!#REF!="Massachusetts",+All!#REF!,0))</f>
        <v>#REF!</v>
      </c>
      <c r="AB72" s="706" t="e">
        <f>IF(+All!#REF!="Massachusetts",+All!#REF!,IF(+All!#REF!="Massachusetts",+All!#REF!,0))</f>
        <v>#REF!</v>
      </c>
      <c r="AC72" s="707" t="e">
        <f>IF(+All!#REF!="Massachusetts",+All!#REF!,IF(+All!#REF!="Massachusetts",+All!#REF!,0))</f>
        <v>#REF!</v>
      </c>
      <c r="AD72" s="706" t="e">
        <f>IF(+All!#REF!="Massachusetts",+All!#REF!,IF(+All!#REF!="Massachusetts",+All!#REF!,0))</f>
        <v>#REF!</v>
      </c>
      <c r="AE72" s="707" t="e">
        <f>IF(+All!#REF!="Massachusetts",+All!#REF!,IF(+All!#REF!="Massachusetts",+All!#REF!,0))</f>
        <v>#REF!</v>
      </c>
      <c r="AF72" s="706" t="e">
        <f>IF(+All!#REF!="Massachusetts",+All!#REF!,IF(+All!#REF!="Massachusetts",+All!#REF!,0))</f>
        <v>#REF!</v>
      </c>
      <c r="AG72" s="707" t="e">
        <f>IF(+All!#REF!="Massachusetts",+All!#REF!,IF(+All!#REF!="Massachusetts",+All!#REF!,0))</f>
        <v>#REF!</v>
      </c>
      <c r="AH72" s="706" t="e">
        <f>IF(+All!#REF!="Massachusetts",+All!#REF!,IF(+All!#REF!="Massachusetts",+All!#REF!,0))</f>
        <v>#REF!</v>
      </c>
      <c r="AI72" s="707" t="e">
        <f>IF(+All!#REF!="Massachusetts",+All!#REF!,IF(+All!#REF!="Massachusetts",+All!#REF!,0))</f>
        <v>#REF!</v>
      </c>
      <c r="AJ72" s="706" t="e">
        <f>IF(+All!#REF!="Massachusetts",+All!#REF!,IF(+All!#REF!="Massachusetts",+All!#REF!,0))</f>
        <v>#REF!</v>
      </c>
      <c r="AK72" s="707" t="e">
        <f>IF(+All!#REF!="Massachusetts",+All!#REF!,IF(+All!#REF!="Massachusetts",+All!#REF!,0))</f>
        <v>#REF!</v>
      </c>
      <c r="AL72" s="81" t="e">
        <f>IF(+All!#REF!="Massachusetts",+All!#REF!,IF(+All!#REF!="Massachusetts",+All!#REF!,0))</f>
        <v>#REF!</v>
      </c>
      <c r="AM72" s="82" t="e">
        <f>IF(+All!#REF!="Massachusetts",+All!#REF!,IF(+All!#REF!="Massachusetts",+All!#REF!,0))</f>
        <v>#REF!</v>
      </c>
      <c r="AN72" s="81" t="e">
        <f>IF(+All!#REF!="Massachusetts",+All!#REF!,IF(+All!#REF!="Massachusetts",+All!#REF!,0))</f>
        <v>#REF!</v>
      </c>
      <c r="AO72" s="83" t="e">
        <f>IF(+All!#REF!="Massachusetts",+All!#REF!,IF(+All!#REF!="Massachusetts",+All!#REF!,0))</f>
        <v>#REF!</v>
      </c>
      <c r="AP72" s="84" t="e">
        <f>IF(+All!#REF!="Massachusetts",+All!#REF!,IF(+All!#REF!="Massachusetts",+All!#REF!,0))</f>
        <v>#REF!</v>
      </c>
      <c r="AQ72" s="480" t="e">
        <f>IF(+All!#REF!="Massachusetts",+All!#REF!,IF(+All!#REF!="Massachusetts",+All!#REF!,0))</f>
        <v>#REF!</v>
      </c>
      <c r="AR72" s="482" t="e">
        <f>IF(+All!#REF!="Massachusetts",+All!#REF!,IF(+All!#REF!="Massachusetts",+All!#REF!,0))</f>
        <v>#REF!</v>
      </c>
      <c r="AS72" s="483" t="e">
        <f>IF(+All!#REF!="Massachusetts",+All!#REF!,IF(+All!#REF!="Massachusetts",+All!#REF!,0))</f>
        <v>#REF!</v>
      </c>
      <c r="AT72" s="483" t="e">
        <f>IF(+All!#REF!="Massachusetts",+All!#REF!,IF(+All!#REF!="Massachusetts",+All!#REF!,0))</f>
        <v>#REF!</v>
      </c>
      <c r="AU72" s="482" t="e">
        <f>IF(+All!#REF!="Massachusetts",+All!#REF!,IF(+All!#REF!="Massachusetts",+All!#REF!,0))</f>
        <v>#REF!</v>
      </c>
      <c r="AV72" s="483" t="e">
        <f>IF(+All!#REF!="Massachusetts",+All!#REF!,IF(+All!#REF!="Massachusetts",+All!#REF!,0))</f>
        <v>#REF!</v>
      </c>
      <c r="AW72" s="484" t="e">
        <f>IF(+All!#REF!="Massachusetts",+All!#REF!,IF(+All!#REF!="Massachusetts",+All!#REF!,0))</f>
        <v>#REF!</v>
      </c>
      <c r="AX72" s="483" t="e">
        <f>IF(+All!#REF!="Massachusetts",+All!#REF!,IF(+All!#REF!="Massachusetts",+All!#REF!,0))</f>
        <v>#REF!</v>
      </c>
      <c r="AY72" s="88" t="e">
        <f>IF(+All!#REF!="Massachusetts",+All!#REF!,IF(+All!#REF!="Massachusetts",+All!#REF!,0))</f>
        <v>#REF!</v>
      </c>
      <c r="AZ72" s="89" t="e">
        <f>IF(+All!#REF!="Massachusetts",+All!#REF!,IF(+All!#REF!="Massachusetts",+All!#REF!,0))</f>
        <v>#REF!</v>
      </c>
      <c r="BA72" s="90" t="e">
        <f>IF(+All!#REF!="Massachusetts",+All!#REF!,IF(+All!#REF!="Massachusetts",+All!#REF!,0))</f>
        <v>#REF!</v>
      </c>
      <c r="BB72" s="90" t="e">
        <f>IF(+All!#REF!="Massachusetts",+All!#REF!,IF(+All!#REF!="Massachusetts",+All!#REF!,0))</f>
        <v>#REF!</v>
      </c>
      <c r="BC72" s="91" t="e">
        <f>IF(+All!#REF!="Massachusetts",+All!#REF!,IF(+All!#REF!="Massachusetts",+All!#REF!,0))</f>
        <v>#REF!</v>
      </c>
      <c r="BD72" s="482" t="e">
        <f>IF(+All!#REF!="Massachusetts",+All!#REF!,IF(+All!#REF!="Massachusetts",+All!#REF!,0))</f>
        <v>#REF!</v>
      </c>
      <c r="BE72" s="483" t="e">
        <f>IF(+All!#REF!="Massachusetts",+All!#REF!,IF(+All!#REF!="Massachusetts",+All!#REF!,0))</f>
        <v>#REF!</v>
      </c>
      <c r="BF72" s="483" t="e">
        <f>IF(+All!#REF!="Massachusetts",+All!#REF!,IF(+All!#REF!="Massachusetts",+All!#REF!,0))</f>
        <v>#REF!</v>
      </c>
      <c r="BG72" s="482" t="e">
        <f>IF(+All!#REF!="Massachusetts",+All!#REF!,IF(+All!#REF!="Massachusetts",+All!#REF!,0))</f>
        <v>#REF!</v>
      </c>
      <c r="BH72" s="483" t="e">
        <f>IF(+All!#REF!="Massachusetts",+All!#REF!,IF(+All!#REF!="Massachusetts",+All!#REF!,0))</f>
        <v>#REF!</v>
      </c>
      <c r="BI72" s="484" t="e">
        <f>IF(+All!#REF!="Massachusetts",+All!#REF!,IF(+All!#REF!="Massachusetts",+All!#REF!,0))</f>
        <v>#REF!</v>
      </c>
      <c r="BJ72" s="92" t="e">
        <f>IF(+All!#REF!="Massachusetts",+All!#REF!,IF(+All!#REF!="Massachusetts",+All!#REF!,0))</f>
        <v>#REF!</v>
      </c>
      <c r="BK72" s="93" t="e">
        <f>IF(+All!#REF!="Massachusetts",+All!#REF!,IF(+All!#REF!="Massachusetts",+All!#REF!,0))</f>
        <v>#REF!</v>
      </c>
    </row>
    <row r="73" spans="1:63" x14ac:dyDescent="0.8">
      <c r="A73" s="75">
        <f>IF(+All!$F746="Massachusetts",+All!A746,IF(+All!$H746="Massachusetts",+All!A746,0))</f>
        <v>10</v>
      </c>
      <c r="B73" s="480" t="str">
        <f>IF(+All!$F746="Massachusetts",+All!B746,IF(+All!$H746="Massachusetts",+All!B746,0))</f>
        <v>Sat</v>
      </c>
      <c r="C73" s="72">
        <f>IF(+All!$F746="Massachusetts",+All!C746,IF(+All!$H746="Massachusetts",+All!C746,0))</f>
        <v>44506</v>
      </c>
      <c r="D73" s="73">
        <f>IF(+All!$F746="Massachusetts",+All!D746,IF(+All!$H746="Massachusetts",+All!D746,0))</f>
        <v>0.64583333333333337</v>
      </c>
      <c r="E73" s="707">
        <f>IF(+All!$F746="Massachusetts",+All!E746,IF(+All!$H746="Massachusetts",+All!E746,0))</f>
        <v>0</v>
      </c>
      <c r="F73" s="75" t="str">
        <f>IF(+All!$F746="Massachusetts",+All!F746,IF(+All!$H746="Massachusetts",+All!F746,0))</f>
        <v>1AA Rhode Island</v>
      </c>
      <c r="G73" s="76" t="str">
        <f>IF(+All!$F746="Massachusetts",+All!G746,IF(+All!$H746="Massachusetts",+All!G746,0))</f>
        <v>1AA</v>
      </c>
      <c r="H73" s="75" t="str">
        <f>IF(+All!$F746="Massachusetts",+All!H746,IF(+All!$H746="Massachusetts",+All!H746,0))</f>
        <v>Massachusetts</v>
      </c>
      <c r="I73" s="76" t="str">
        <f>IF(+All!$F746="Massachusetts",+All!I746,IF(+All!$H746="Massachusetts",+All!I746,0))</f>
        <v>Ind</v>
      </c>
      <c r="J73" s="706">
        <f>IF(+All!$F746="Massachusetts",+All!J746,IF(+All!$H746="Massachusetts",+All!J746,0))</f>
        <v>0</v>
      </c>
      <c r="K73" s="707">
        <f>IF(+All!$F746="Massachusetts",+All!K746,IF(+All!$H746="Massachusetts",+All!K746,0))</f>
        <v>0</v>
      </c>
      <c r="L73" s="78">
        <f>IF(+All!$F746="Massachusetts",+All!L746,IF(+All!$H746="Massachusetts",+All!L746,0))</f>
        <v>0</v>
      </c>
      <c r="M73" s="79">
        <f>IF(+All!$F746="Massachusetts",+All!M746,IF(+All!$H746="Massachusetts",+All!M746,0))</f>
        <v>0</v>
      </c>
      <c r="N73" s="706" t="str">
        <f>IF(+All!$F746="Massachusetts",+All!N746,IF(+All!$H746="Massachusetts",+All!N746,0))</f>
        <v>1AA Rhode Island</v>
      </c>
      <c r="O73" s="708">
        <f>IF(+All!$F746="Massachusetts",+All!O746,IF(+All!$H746="Massachusetts",+All!O746,0))</f>
        <v>35</v>
      </c>
      <c r="P73" s="708" t="str">
        <f>IF(+All!$F746="Massachusetts",+All!P746,IF(+All!$H746="Massachusetts",+All!P746,0))</f>
        <v>Massachusetts</v>
      </c>
      <c r="Q73" s="707">
        <f>IF(+All!$F746="Massachusetts",+All!Q746,IF(+All!$H746="Massachusetts",+All!Q746,0))</f>
        <v>22</v>
      </c>
      <c r="R73" s="706">
        <f>IF(+All!$F746="Massachusetts",+All!R746,IF(+All!$H746="Massachusetts",+All!R746,0))</f>
        <v>0</v>
      </c>
      <c r="S73" s="708">
        <f>IF(+All!$F746="Massachusetts",+All!S746,IF(+All!$H746="Massachusetts",+All!S746,0))</f>
        <v>0</v>
      </c>
      <c r="T73" s="706">
        <f>IF(+All!$F746="Massachusetts",+All!T746,IF(+All!$H746="Massachusetts",+All!T746,0))</f>
        <v>0</v>
      </c>
      <c r="U73" s="707">
        <f>IF(+All!$F746="Massachusetts",+All!U746,IF(+All!$H746="Massachusetts",+All!U746,0))</f>
        <v>0</v>
      </c>
      <c r="V73" s="706">
        <f>IF(+All!$F437="Massachusetts",+All!#REF!,IF(+All!$H437="Massachusetts",+All!#REF!,0))</f>
        <v>0</v>
      </c>
      <c r="W73" s="707">
        <f>IF(+All!$F437="Massachusetts",+All!#REF!,IF(+All!$H437="Massachusetts",+All!#REF!,0))</f>
        <v>0</v>
      </c>
      <c r="X73" s="706">
        <f>IF(+All!$F437="Massachusetts",+All!#REF!,IF(+All!$H437="Massachusetts",+All!#REF!,0))</f>
        <v>0</v>
      </c>
      <c r="Y73" s="707">
        <f>IF(+All!$F437="Massachusetts",+All!#REF!,IF(+All!$H437="Massachusetts",+All!#REF!,0))</f>
        <v>0</v>
      </c>
      <c r="Z73" s="706">
        <f>IF(+All!$F437="Massachusetts",+All!#REF!,IF(+All!$H437="Massachusetts",+All!#REF!,0))</f>
        <v>0</v>
      </c>
      <c r="AA73" s="707">
        <f>IF(+All!$F437="Massachusetts",+All!#REF!,IF(+All!$H437="Massachusetts",+All!#REF!,0))</f>
        <v>0</v>
      </c>
      <c r="AB73" s="706">
        <f>IF(+All!$F437="Massachusetts",+All!#REF!,IF(+All!$H437="Massachusetts",+All!#REF!,0))</f>
        <v>0</v>
      </c>
      <c r="AC73" s="707">
        <f>IF(+All!$F437="Massachusetts",+All!#REF!,IF(+All!$H437="Massachusetts",+All!#REF!,0))</f>
        <v>0</v>
      </c>
      <c r="AD73" s="706">
        <f>IF(+All!$F437="Massachusetts",+All!#REF!,IF(+All!$H437="Massachusetts",+All!#REF!,0))</f>
        <v>0</v>
      </c>
      <c r="AE73" s="707">
        <f>IF(+All!$F437="Massachusetts",+All!#REF!,IF(+All!$H437="Massachusetts",+All!#REF!,0))</f>
        <v>0</v>
      </c>
      <c r="AF73" s="706">
        <f>IF(+All!$F437="Massachusetts",+All!#REF!,IF(+All!$H437="Massachusetts",+All!#REF!,0))</f>
        <v>0</v>
      </c>
      <c r="AG73" s="707">
        <f>IF(+All!$F437="Massachusetts",+All!#REF!,IF(+All!$H437="Massachusetts",+All!#REF!,0))</f>
        <v>0</v>
      </c>
      <c r="AH73" s="706">
        <f>IF(+All!$F437="Massachusetts",+All!#REF!,IF(+All!$H437="Massachusetts",+All!#REF!,0))</f>
        <v>0</v>
      </c>
      <c r="AI73" s="707">
        <f>IF(+All!$F437="Massachusetts",+All!#REF!,IF(+All!$H437="Massachusetts",+All!#REF!,0))</f>
        <v>0</v>
      </c>
      <c r="AJ73" s="706">
        <f>IF(+All!$F437="Massachusetts",+All!#REF!,IF(+All!$H437="Massachusetts",+All!#REF!,0))</f>
        <v>0</v>
      </c>
      <c r="AK73" s="707">
        <f>IF(+All!$F437="Massachusetts",+All!#REF!,IF(+All!$H437="Massachusetts",+All!#REF!,0))</f>
        <v>0</v>
      </c>
      <c r="AL73" s="81">
        <f>IF(+All!$F437="Massachusetts",+All!V437,IF(+All!$H437="Massachusetts",+All!V437,0))</f>
        <v>0</v>
      </c>
      <c r="AM73" s="82">
        <f>IF(+All!$F437="Massachusetts",+All!W437,IF(+All!$H437="Massachusetts",+All!W437,0))</f>
        <v>0</v>
      </c>
      <c r="AN73" s="81">
        <f>IF(+All!$F437="Massachusetts",+All!X437,IF(+All!$H437="Massachusetts",+All!X437,0))</f>
        <v>0</v>
      </c>
      <c r="AO73" s="83">
        <f>IF(+All!$F437="Massachusetts",+All!Y437,IF(+All!$H437="Massachusetts",+All!Y437,0))</f>
        <v>0</v>
      </c>
      <c r="AP73" s="84">
        <f>IF(+All!$F437="Massachusetts",+All!Z437,IF(+All!$H437="Massachusetts",+All!Z437,0))</f>
        <v>0</v>
      </c>
      <c r="AQ73" s="480">
        <f>IF(+All!$F437="Massachusetts",+All!#REF!,IF(+All!$H437="Massachusetts",+All!#REF!,0))</f>
        <v>0</v>
      </c>
      <c r="AR73" s="482">
        <f>IF(+All!$F437="Massachusetts",+All!#REF!,IF(+All!$H437="Massachusetts",+All!#REF!,0))</f>
        <v>0</v>
      </c>
      <c r="AS73" s="483">
        <f>IF(+All!$F437="Massachusetts",+All!#REF!,IF(+All!$H437="Massachusetts",+All!#REF!,0))</f>
        <v>0</v>
      </c>
      <c r="AT73" s="483">
        <f>IF(+All!$F437="Massachusetts",+All!#REF!,IF(+All!$H437="Massachusetts",+All!#REF!,0))</f>
        <v>0</v>
      </c>
      <c r="AU73" s="482">
        <f>IF(+All!$F437="Massachusetts",+All!#REF!,IF(+All!$H437="Massachusetts",+All!#REF!,0))</f>
        <v>0</v>
      </c>
      <c r="AV73" s="483">
        <f>IF(+All!$F437="Massachusetts",+All!#REF!,IF(+All!$H437="Massachusetts",+All!#REF!,0))</f>
        <v>0</v>
      </c>
      <c r="AW73" s="484">
        <f>IF(+All!$F437="Massachusetts",+All!#REF!,IF(+All!$H437="Massachusetts",+All!#REF!,0))</f>
        <v>0</v>
      </c>
      <c r="AX73" s="483">
        <f>IF(+All!$F437="Massachusetts",+All!#REF!,IF(+All!$H437="Massachusetts",+All!#REF!,0))</f>
        <v>0</v>
      </c>
      <c r="AY73" s="88">
        <f>IF(+All!$F437="Massachusetts",+All!#REF!,IF(+All!$H437="Massachusetts",+All!#REF!,0))</f>
        <v>0</v>
      </c>
      <c r="AZ73" s="89">
        <f>IF(+All!$F437="Massachusetts",+All!#REF!,IF(+All!$H437="Massachusetts",+All!#REF!,0))</f>
        <v>0</v>
      </c>
      <c r="BA73" s="90">
        <f>IF(+All!$F437="Massachusetts",+All!#REF!,IF(+All!$H437="Massachusetts",+All!#REF!,0))</f>
        <v>0</v>
      </c>
      <c r="BB73" s="90">
        <f>IF(+All!$F437="Massachusetts",+All!#REF!,IF(+All!$H437="Massachusetts",+All!#REF!,0))</f>
        <v>0</v>
      </c>
      <c r="BC73" s="91">
        <f>IF(+All!$F437="Massachusetts",+All!#REF!,IF(+All!$H437="Massachusetts",+All!#REF!,0))</f>
        <v>0</v>
      </c>
      <c r="BD73" s="482">
        <f>IF(+All!$F437="Massachusetts",+All!#REF!,IF(+All!$H437="Massachusetts",+All!#REF!,0))</f>
        <v>0</v>
      </c>
      <c r="BE73" s="483">
        <f>IF(+All!$F437="Massachusetts",+All!#REF!,IF(+All!$H437="Massachusetts",+All!#REF!,0))</f>
        <v>0</v>
      </c>
      <c r="BF73" s="483">
        <f>IF(+All!$F437="Massachusetts",+All!#REF!,IF(+All!$H437="Massachusetts",+All!#REF!,0))</f>
        <v>0</v>
      </c>
      <c r="BG73" s="482">
        <f>IF(+All!$F437="Massachusetts",+All!#REF!,IF(+All!$H437="Massachusetts",+All!#REF!,0))</f>
        <v>0</v>
      </c>
      <c r="BH73" s="483">
        <f>IF(+All!$F437="Massachusetts",+All!#REF!,IF(+All!$H437="Massachusetts",+All!#REF!,0))</f>
        <v>0</v>
      </c>
      <c r="BI73" s="484">
        <f>IF(+All!$F437="Massachusetts",+All!#REF!,IF(+All!$H437="Massachusetts",+All!#REF!,0))</f>
        <v>0</v>
      </c>
      <c r="BJ73" s="92">
        <f>IF(+All!$F437="Massachusetts",+All!#REF!,IF(+All!$H437="Massachusetts",+All!#REF!,0))</f>
        <v>0</v>
      </c>
      <c r="BK73" s="93">
        <f>IF(+All!$F437="Massachusetts",+All!#REF!,IF(+All!$H437="Massachusetts",+All!#REF!,0))</f>
        <v>0</v>
      </c>
    </row>
    <row r="74" spans="1:63" x14ac:dyDescent="0.8">
      <c r="A74" s="75">
        <f>IF(+All!$F819="Massachusetts",+All!A819,IF(+All!$H819="Massachusetts",+All!A819,0))</f>
        <v>11</v>
      </c>
      <c r="B74" s="480" t="str">
        <f>IF(+All!$F819="Massachusetts",+All!B819,IF(+All!$H819="Massachusetts",+All!B819,0))</f>
        <v>Sat</v>
      </c>
      <c r="C74" s="72">
        <f>IF(+All!$F819="Massachusetts",+All!C819,IF(+All!$H819="Massachusetts",+All!C819,0))</f>
        <v>44513</v>
      </c>
      <c r="D74" s="73">
        <f>IF(+All!$F819="Massachusetts",+All!D819,IF(+All!$H819="Massachusetts",+All!D819,0))</f>
        <v>0.5</v>
      </c>
      <c r="E74" s="707">
        <f>IF(+All!$F819="Massachusetts",+All!E819,IF(+All!$H819="Massachusetts",+All!E819,0))</f>
        <v>0</v>
      </c>
      <c r="F74" s="75" t="str">
        <f>IF(+All!$F819="Massachusetts",+All!F819,IF(+All!$H819="Massachusetts",+All!F819,0))</f>
        <v>1AA Maine</v>
      </c>
      <c r="G74" s="76" t="str">
        <f>IF(+All!$F819="Massachusetts",+All!G819,IF(+All!$H819="Massachusetts",+All!G819,0))</f>
        <v>1AA</v>
      </c>
      <c r="H74" s="75" t="str">
        <f>IF(+All!$F819="Massachusetts",+All!H819,IF(+All!$H819="Massachusetts",+All!H819,0))</f>
        <v>Massachusetts</v>
      </c>
      <c r="I74" s="76" t="str">
        <f>IF(+All!$F819="Massachusetts",+All!I819,IF(+All!$H819="Massachusetts",+All!I819,0))</f>
        <v>Ind</v>
      </c>
      <c r="J74" s="706">
        <f>IF(+All!$F819="Massachusetts",+All!J819,IF(+All!$H819="Massachusetts",+All!J819,0))</f>
        <v>0</v>
      </c>
      <c r="K74" s="707" t="str">
        <f>IF(+All!$F819="Massachusetts",+All!K819,IF(+All!$H819="Massachusetts",+All!K819,0))</f>
        <v>1AA Maine</v>
      </c>
      <c r="L74" s="78">
        <f>IF(+All!$F819="Massachusetts",+All!L819,IF(+All!$H819="Massachusetts",+All!L819,0))</f>
        <v>0</v>
      </c>
      <c r="M74" s="79">
        <f>IF(+All!$F819="Massachusetts",+All!M819,IF(+All!$H819="Massachusetts",+All!M819,0))</f>
        <v>0</v>
      </c>
      <c r="N74" s="706" t="str">
        <f>IF(+All!$F819="Massachusetts",+All!N819,IF(+All!$H819="Massachusetts",+All!N819,0))</f>
        <v>1AA Maine</v>
      </c>
      <c r="O74" s="708">
        <f>IF(+All!$F819="Massachusetts",+All!O819,IF(+All!$H819="Massachusetts",+All!O819,0))</f>
        <v>35</v>
      </c>
      <c r="P74" s="708" t="str">
        <f>IF(+All!$F819="Massachusetts",+All!P819,IF(+All!$H819="Massachusetts",+All!P819,0))</f>
        <v>Massachusetts</v>
      </c>
      <c r="Q74" s="707">
        <f>IF(+All!$F819="Massachusetts",+All!Q819,IF(+All!$H819="Massachusetts",+All!Q819,0))</f>
        <v>10</v>
      </c>
      <c r="R74" s="706">
        <f>IF(+All!$F819="Massachusetts",+All!R819,IF(+All!$H819="Massachusetts",+All!R819,0))</f>
        <v>0</v>
      </c>
      <c r="S74" s="708">
        <f>IF(+All!$F819="Massachusetts",+All!S819,IF(+All!$H819="Massachusetts",+All!S819,0))</f>
        <v>0</v>
      </c>
      <c r="T74" s="706">
        <f>IF(+All!$F819="Massachusetts",+All!T819,IF(+All!$H819="Massachusetts",+All!T819,0))</f>
        <v>0</v>
      </c>
      <c r="U74" s="707">
        <f>IF(+All!$F819="Massachusetts",+All!U819,IF(+All!$H819="Massachusetts",+All!U819,0))</f>
        <v>0</v>
      </c>
      <c r="V74" s="706" t="e">
        <f>IF(+All!#REF!="Massachusetts",+All!#REF!,IF(+All!#REF!="Massachusetts",+All!#REF!,0))</f>
        <v>#REF!</v>
      </c>
      <c r="W74" s="707" t="e">
        <f>IF(+All!#REF!="Massachusetts",+All!#REF!,IF(+All!#REF!="Massachusetts",+All!#REF!,0))</f>
        <v>#REF!</v>
      </c>
      <c r="X74" s="706" t="e">
        <f>IF(+All!#REF!="Massachusetts",+All!#REF!,IF(+All!#REF!="Massachusetts",+All!#REF!,0))</f>
        <v>#REF!</v>
      </c>
      <c r="Y74" s="707" t="e">
        <f>IF(+All!#REF!="Massachusetts",+All!#REF!,IF(+All!#REF!="Massachusetts",+All!#REF!,0))</f>
        <v>#REF!</v>
      </c>
      <c r="Z74" s="706" t="e">
        <f>IF(+All!#REF!="Massachusetts",+All!#REF!,IF(+All!#REF!="Massachusetts",+All!#REF!,0))</f>
        <v>#REF!</v>
      </c>
      <c r="AA74" s="707" t="e">
        <f>IF(+All!#REF!="Massachusetts",+All!#REF!,IF(+All!#REF!="Massachusetts",+All!#REF!,0))</f>
        <v>#REF!</v>
      </c>
      <c r="AB74" s="706" t="e">
        <f>IF(+All!#REF!="Massachusetts",+All!#REF!,IF(+All!#REF!="Massachusetts",+All!#REF!,0))</f>
        <v>#REF!</v>
      </c>
      <c r="AC74" s="707" t="e">
        <f>IF(+All!#REF!="Massachusetts",+All!#REF!,IF(+All!#REF!="Massachusetts",+All!#REF!,0))</f>
        <v>#REF!</v>
      </c>
      <c r="AD74" s="706" t="e">
        <f>IF(+All!#REF!="Massachusetts",+All!#REF!,IF(+All!#REF!="Massachusetts",+All!#REF!,0))</f>
        <v>#REF!</v>
      </c>
      <c r="AE74" s="707" t="e">
        <f>IF(+All!#REF!="Massachusetts",+All!#REF!,IF(+All!#REF!="Massachusetts",+All!#REF!,0))</f>
        <v>#REF!</v>
      </c>
      <c r="AF74" s="706" t="e">
        <f>IF(+All!#REF!="Massachusetts",+All!#REF!,IF(+All!#REF!="Massachusetts",+All!#REF!,0))</f>
        <v>#REF!</v>
      </c>
      <c r="AG74" s="707" t="e">
        <f>IF(+All!#REF!="Massachusetts",+All!#REF!,IF(+All!#REF!="Massachusetts",+All!#REF!,0))</f>
        <v>#REF!</v>
      </c>
      <c r="AH74" s="706" t="e">
        <f>IF(+All!#REF!="Massachusetts",+All!#REF!,IF(+All!#REF!="Massachusetts",+All!#REF!,0))</f>
        <v>#REF!</v>
      </c>
      <c r="AI74" s="707" t="e">
        <f>IF(+All!#REF!="Massachusetts",+All!#REF!,IF(+All!#REF!="Massachusetts",+All!#REF!,0))</f>
        <v>#REF!</v>
      </c>
      <c r="AJ74" s="706" t="e">
        <f>IF(+All!#REF!="Massachusetts",+All!#REF!,IF(+All!#REF!="Massachusetts",+All!#REF!,0))</f>
        <v>#REF!</v>
      </c>
      <c r="AK74" s="707" t="e">
        <f>IF(+All!#REF!="Massachusetts",+All!#REF!,IF(+All!#REF!="Massachusetts",+All!#REF!,0))</f>
        <v>#REF!</v>
      </c>
      <c r="AL74" s="81" t="e">
        <f>IF(+All!#REF!="Massachusetts",+All!#REF!,IF(+All!#REF!="Massachusetts",+All!#REF!,0))</f>
        <v>#REF!</v>
      </c>
      <c r="AM74" s="82" t="e">
        <f>IF(+All!#REF!="Massachusetts",+All!#REF!,IF(+All!#REF!="Massachusetts",+All!#REF!,0))</f>
        <v>#REF!</v>
      </c>
      <c r="AN74" s="81" t="e">
        <f>IF(+All!#REF!="Massachusetts",+All!#REF!,IF(+All!#REF!="Massachusetts",+All!#REF!,0))</f>
        <v>#REF!</v>
      </c>
      <c r="AO74" s="83" t="e">
        <f>IF(+All!#REF!="Massachusetts",+All!#REF!,IF(+All!#REF!="Massachusetts",+All!#REF!,0))</f>
        <v>#REF!</v>
      </c>
      <c r="AP74" s="84" t="e">
        <f>IF(+All!#REF!="Massachusetts",+All!#REF!,IF(+All!#REF!="Massachusetts",+All!#REF!,0))</f>
        <v>#REF!</v>
      </c>
      <c r="AQ74" s="480" t="e">
        <f>IF(+All!#REF!="Massachusetts",+All!#REF!,IF(+All!#REF!="Massachusetts",+All!#REF!,0))</f>
        <v>#REF!</v>
      </c>
      <c r="AR74" s="482" t="e">
        <f>IF(+All!#REF!="Massachusetts",+All!#REF!,IF(+All!#REF!="Massachusetts",+All!#REF!,0))</f>
        <v>#REF!</v>
      </c>
      <c r="AS74" s="483" t="e">
        <f>IF(+All!#REF!="Massachusetts",+All!#REF!,IF(+All!#REF!="Massachusetts",+All!#REF!,0))</f>
        <v>#REF!</v>
      </c>
      <c r="AT74" s="483" t="e">
        <f>IF(+All!#REF!="Massachusetts",+All!#REF!,IF(+All!#REF!="Massachusetts",+All!#REF!,0))</f>
        <v>#REF!</v>
      </c>
      <c r="AU74" s="482" t="e">
        <f>IF(+All!#REF!="Massachusetts",+All!#REF!,IF(+All!#REF!="Massachusetts",+All!#REF!,0))</f>
        <v>#REF!</v>
      </c>
      <c r="AV74" s="483" t="e">
        <f>IF(+All!#REF!="Massachusetts",+All!#REF!,IF(+All!#REF!="Massachusetts",+All!#REF!,0))</f>
        <v>#REF!</v>
      </c>
      <c r="AW74" s="484" t="e">
        <f>IF(+All!#REF!="Massachusetts",+All!#REF!,IF(+All!#REF!="Massachusetts",+All!#REF!,0))</f>
        <v>#REF!</v>
      </c>
      <c r="AX74" s="483" t="e">
        <f>IF(+All!#REF!="Massachusetts",+All!#REF!,IF(+All!#REF!="Massachusetts",+All!#REF!,0))</f>
        <v>#REF!</v>
      </c>
      <c r="AY74" s="88" t="e">
        <f>IF(+All!#REF!="Massachusetts",+All!#REF!,IF(+All!#REF!="Massachusetts",+All!#REF!,0))</f>
        <v>#REF!</v>
      </c>
      <c r="AZ74" s="89" t="e">
        <f>IF(+All!#REF!="Massachusetts",+All!#REF!,IF(+All!#REF!="Massachusetts",+All!#REF!,0))</f>
        <v>#REF!</v>
      </c>
      <c r="BA74" s="90" t="e">
        <f>IF(+All!#REF!="Massachusetts",+All!#REF!,IF(+All!#REF!="Massachusetts",+All!#REF!,0))</f>
        <v>#REF!</v>
      </c>
      <c r="BB74" s="90" t="e">
        <f>IF(+All!#REF!="Massachusetts",+All!#REF!,IF(+All!#REF!="Massachusetts",+All!#REF!,0))</f>
        <v>#REF!</v>
      </c>
      <c r="BC74" s="91" t="e">
        <f>IF(+All!#REF!="Massachusetts",+All!#REF!,IF(+All!#REF!="Massachusetts",+All!#REF!,0))</f>
        <v>#REF!</v>
      </c>
      <c r="BD74" s="482" t="e">
        <f>IF(+All!#REF!="Massachusetts",+All!#REF!,IF(+All!#REF!="Massachusetts",+All!#REF!,0))</f>
        <v>#REF!</v>
      </c>
      <c r="BE74" s="483" t="e">
        <f>IF(+All!#REF!="Massachusetts",+All!#REF!,IF(+All!#REF!="Massachusetts",+All!#REF!,0))</f>
        <v>#REF!</v>
      </c>
      <c r="BF74" s="483" t="e">
        <f>IF(+All!#REF!="Massachusetts",+All!#REF!,IF(+All!#REF!="Massachusetts",+All!#REF!,0))</f>
        <v>#REF!</v>
      </c>
      <c r="BG74" s="482" t="e">
        <f>IF(+All!#REF!="Massachusetts",+All!#REF!,IF(+All!#REF!="Massachusetts",+All!#REF!,0))</f>
        <v>#REF!</v>
      </c>
      <c r="BH74" s="483" t="e">
        <f>IF(+All!#REF!="Massachusetts",+All!#REF!,IF(+All!#REF!="Massachusetts",+All!#REF!,0))</f>
        <v>#REF!</v>
      </c>
      <c r="BI74" s="484" t="e">
        <f>IF(+All!#REF!="Massachusetts",+All!#REF!,IF(+All!#REF!="Massachusetts",+All!#REF!,0))</f>
        <v>#REF!</v>
      </c>
      <c r="BJ74" s="92" t="e">
        <f>IF(+All!#REF!="Massachusetts",+All!#REF!,IF(+All!#REF!="Massachusetts",+All!#REF!,0))</f>
        <v>#REF!</v>
      </c>
      <c r="BK74" s="93" t="e">
        <f>IF(+All!#REF!="Massachusetts",+All!#REF!,IF(+All!#REF!="Massachusetts",+All!#REF!,0))</f>
        <v>#REF!</v>
      </c>
    </row>
    <row r="75" spans="1:63" x14ac:dyDescent="0.8">
      <c r="A75" s="75">
        <f>IF(+All!$F887="Massachusetts",+All!A887,IF(+All!$H887="Massachusetts",+All!A887,0))</f>
        <v>12</v>
      </c>
      <c r="B75" s="480" t="str">
        <f>IF(+All!$F887="Massachusetts",+All!B887,IF(+All!$H887="Massachusetts",+All!B887,0))</f>
        <v>Sat</v>
      </c>
      <c r="C75" s="72">
        <f>IF(+All!$F887="Massachusetts",+All!C887,IF(+All!$H887="Massachusetts",+All!C887,0))</f>
        <v>44520</v>
      </c>
      <c r="D75" s="73">
        <f>IF(+All!$F887="Massachusetts",+All!D887,IF(+All!$H887="Massachusetts",+All!D887,0))</f>
        <v>0.5</v>
      </c>
      <c r="E75" s="707" t="str">
        <f>IF(+All!$F887="Massachusetts",+All!E887,IF(+All!$H887="Massachusetts",+All!E887,0))</f>
        <v>CBSSN</v>
      </c>
      <c r="F75" s="75" t="str">
        <f>IF(+All!$F887="Massachusetts",+All!F887,IF(+All!$H887="Massachusetts",+All!F887,0))</f>
        <v>Massachusetts</v>
      </c>
      <c r="G75" s="76" t="str">
        <f>IF(+All!$F887="Massachusetts",+All!G887,IF(+All!$H887="Massachusetts",+All!G887,0))</f>
        <v>Ind</v>
      </c>
      <c r="H75" s="75" t="str">
        <f>IF(+All!$F887="Massachusetts",+All!H887,IF(+All!$H887="Massachusetts",+All!H887,0))</f>
        <v>Army</v>
      </c>
      <c r="I75" s="76" t="str">
        <f>IF(+All!$F887="Massachusetts",+All!I887,IF(+All!$H887="Massachusetts",+All!I887,0))</f>
        <v>Ind</v>
      </c>
      <c r="J75" s="706" t="str">
        <f>IF(+All!$F887="Massachusetts",+All!J887,IF(+All!$H887="Massachusetts",+All!J887,0))</f>
        <v>Army</v>
      </c>
      <c r="K75" s="707" t="str">
        <f>IF(+All!$F887="Massachusetts",+All!K887,IF(+All!$H887="Massachusetts",+All!K887,0))</f>
        <v>Massachusetts</v>
      </c>
      <c r="L75" s="78">
        <f>IF(+All!$F887="Massachusetts",+All!L887,IF(+All!$H887="Massachusetts",+All!L887,0))</f>
        <v>37.5</v>
      </c>
      <c r="M75" s="79">
        <f>IF(+All!$F887="Massachusetts",+All!M887,IF(+All!$H887="Massachusetts",+All!M887,0))</f>
        <v>56.5</v>
      </c>
      <c r="N75" s="706" t="str">
        <f>IF(+All!$F887="Massachusetts",+All!N887,IF(+All!$H887="Massachusetts",+All!N887,0))</f>
        <v>Army</v>
      </c>
      <c r="O75" s="708">
        <f>IF(+All!$F887="Massachusetts",+All!O887,IF(+All!$H887="Massachusetts",+All!O887,0))</f>
        <v>33</v>
      </c>
      <c r="P75" s="708" t="str">
        <f>IF(+All!$F887="Massachusetts",+All!P887,IF(+All!$H887="Massachusetts",+All!P887,0))</f>
        <v>Massachusetts</v>
      </c>
      <c r="Q75" s="707">
        <f>IF(+All!$F887="Massachusetts",+All!Q887,IF(+All!$H887="Massachusetts",+All!Q887,0))</f>
        <v>17</v>
      </c>
      <c r="R75" s="706" t="str">
        <f>IF(+All!$F887="Massachusetts",+All!R887,IF(+All!$H887="Massachusetts",+All!R887,0))</f>
        <v>Massachusetts</v>
      </c>
      <c r="S75" s="708" t="str">
        <f>IF(+All!$F887="Massachusetts",+All!S887,IF(+All!$H887="Massachusetts",+All!S887,0))</f>
        <v>Army</v>
      </c>
      <c r="T75" s="706" t="str">
        <f>IF(+All!$F887="Massachusetts",+All!T887,IF(+All!$H887="Massachusetts",+All!T887,0))</f>
        <v>Army</v>
      </c>
      <c r="U75" s="707" t="str">
        <f>IF(+All!$F887="Massachusetts",+All!U887,IF(+All!$H887="Massachusetts",+All!U887,0))</f>
        <v>L</v>
      </c>
      <c r="V75" s="706" t="e">
        <f>IF(+All!#REF!="Massachusetts",+All!#REF!,IF(+All!#REF!="Massachusetts",+All!#REF!,0))</f>
        <v>#REF!</v>
      </c>
      <c r="W75" s="707" t="e">
        <f>IF(+All!#REF!="Massachusetts",+All!#REF!,IF(+All!#REF!="Massachusetts",+All!#REF!,0))</f>
        <v>#REF!</v>
      </c>
      <c r="X75" s="706" t="e">
        <f>IF(+All!#REF!="Massachusetts",+All!#REF!,IF(+All!#REF!="Massachusetts",+All!#REF!,0))</f>
        <v>#REF!</v>
      </c>
      <c r="Y75" s="707" t="e">
        <f>IF(+All!#REF!="Massachusetts",+All!#REF!,IF(+All!#REF!="Massachusetts",+All!#REF!,0))</f>
        <v>#REF!</v>
      </c>
      <c r="Z75" s="706" t="e">
        <f>IF(+All!#REF!="Massachusetts",+All!#REF!,IF(+All!#REF!="Massachusetts",+All!#REF!,0))</f>
        <v>#REF!</v>
      </c>
      <c r="AA75" s="707" t="e">
        <f>IF(+All!#REF!="Massachusetts",+All!#REF!,IF(+All!#REF!="Massachusetts",+All!#REF!,0))</f>
        <v>#REF!</v>
      </c>
      <c r="AB75" s="706" t="e">
        <f>IF(+All!#REF!="Massachusetts",+All!#REF!,IF(+All!#REF!="Massachusetts",+All!#REF!,0))</f>
        <v>#REF!</v>
      </c>
      <c r="AC75" s="707" t="e">
        <f>IF(+All!#REF!="Massachusetts",+All!#REF!,IF(+All!#REF!="Massachusetts",+All!#REF!,0))</f>
        <v>#REF!</v>
      </c>
      <c r="AD75" s="706" t="e">
        <f>IF(+All!#REF!="Massachusetts",+All!#REF!,IF(+All!#REF!="Massachusetts",+All!#REF!,0))</f>
        <v>#REF!</v>
      </c>
      <c r="AE75" s="707" t="e">
        <f>IF(+All!#REF!="Massachusetts",+All!#REF!,IF(+All!#REF!="Massachusetts",+All!#REF!,0))</f>
        <v>#REF!</v>
      </c>
      <c r="AF75" s="706" t="e">
        <f>IF(+All!#REF!="Massachusetts",+All!#REF!,IF(+All!#REF!="Massachusetts",+All!#REF!,0))</f>
        <v>#REF!</v>
      </c>
      <c r="AG75" s="707" t="e">
        <f>IF(+All!#REF!="Massachusetts",+All!#REF!,IF(+All!#REF!="Massachusetts",+All!#REF!,0))</f>
        <v>#REF!</v>
      </c>
      <c r="AH75" s="706" t="e">
        <f>IF(+All!#REF!="Massachusetts",+All!#REF!,IF(+All!#REF!="Massachusetts",+All!#REF!,0))</f>
        <v>#REF!</v>
      </c>
      <c r="AI75" s="707" t="e">
        <f>IF(+All!#REF!="Massachusetts",+All!#REF!,IF(+All!#REF!="Massachusetts",+All!#REF!,0))</f>
        <v>#REF!</v>
      </c>
      <c r="AJ75" s="706" t="e">
        <f>IF(+All!#REF!="Massachusetts",+All!#REF!,IF(+All!#REF!="Massachusetts",+All!#REF!,0))</f>
        <v>#REF!</v>
      </c>
      <c r="AK75" s="707" t="e">
        <f>IF(+All!#REF!="Massachusetts",+All!#REF!,IF(+All!#REF!="Massachusetts",+All!#REF!,0))</f>
        <v>#REF!</v>
      </c>
      <c r="AL75" s="81" t="e">
        <f>IF(+All!#REF!="Massachusetts",+All!#REF!,IF(+All!#REF!="Massachusetts",+All!#REF!,0))</f>
        <v>#REF!</v>
      </c>
      <c r="AM75" s="82" t="e">
        <f>IF(+All!#REF!="Massachusetts",+All!#REF!,IF(+All!#REF!="Massachusetts",+All!#REF!,0))</f>
        <v>#REF!</v>
      </c>
      <c r="AN75" s="81" t="e">
        <f>IF(+All!#REF!="Massachusetts",+All!#REF!,IF(+All!#REF!="Massachusetts",+All!#REF!,0))</f>
        <v>#REF!</v>
      </c>
      <c r="AO75" s="83" t="e">
        <f>IF(+All!#REF!="Massachusetts",+All!#REF!,IF(+All!#REF!="Massachusetts",+All!#REF!,0))</f>
        <v>#REF!</v>
      </c>
      <c r="AP75" s="84" t="e">
        <f>IF(+All!#REF!="Massachusetts",+All!#REF!,IF(+All!#REF!="Massachusetts",+All!#REF!,0))</f>
        <v>#REF!</v>
      </c>
      <c r="AQ75" s="480" t="e">
        <f>IF(+All!#REF!="Massachusetts",+All!#REF!,IF(+All!#REF!="Massachusetts",+All!#REF!,0))</f>
        <v>#REF!</v>
      </c>
      <c r="AR75" s="482" t="e">
        <f>IF(+All!#REF!="Massachusetts",+All!#REF!,IF(+All!#REF!="Massachusetts",+All!#REF!,0))</f>
        <v>#REF!</v>
      </c>
      <c r="AS75" s="483" t="e">
        <f>IF(+All!#REF!="Massachusetts",+All!#REF!,IF(+All!#REF!="Massachusetts",+All!#REF!,0))</f>
        <v>#REF!</v>
      </c>
      <c r="AT75" s="483" t="e">
        <f>IF(+All!#REF!="Massachusetts",+All!#REF!,IF(+All!#REF!="Massachusetts",+All!#REF!,0))</f>
        <v>#REF!</v>
      </c>
      <c r="AU75" s="482" t="e">
        <f>IF(+All!#REF!="Massachusetts",+All!#REF!,IF(+All!#REF!="Massachusetts",+All!#REF!,0))</f>
        <v>#REF!</v>
      </c>
      <c r="AV75" s="483" t="e">
        <f>IF(+All!#REF!="Massachusetts",+All!#REF!,IF(+All!#REF!="Massachusetts",+All!#REF!,0))</f>
        <v>#REF!</v>
      </c>
      <c r="AW75" s="484" t="e">
        <f>IF(+All!#REF!="Massachusetts",+All!#REF!,IF(+All!#REF!="Massachusetts",+All!#REF!,0))</f>
        <v>#REF!</v>
      </c>
      <c r="AX75" s="483" t="e">
        <f>IF(+All!#REF!="Massachusetts",+All!#REF!,IF(+All!#REF!="Massachusetts",+All!#REF!,0))</f>
        <v>#REF!</v>
      </c>
      <c r="AY75" s="88" t="e">
        <f>IF(+All!#REF!="Massachusetts",+All!#REF!,IF(+All!#REF!="Massachusetts",+All!#REF!,0))</f>
        <v>#REF!</v>
      </c>
      <c r="AZ75" s="89" t="e">
        <f>IF(+All!#REF!="Massachusetts",+All!#REF!,IF(+All!#REF!="Massachusetts",+All!#REF!,0))</f>
        <v>#REF!</v>
      </c>
      <c r="BA75" s="90" t="e">
        <f>IF(+All!#REF!="Massachusetts",+All!#REF!,IF(+All!#REF!="Massachusetts",+All!#REF!,0))</f>
        <v>#REF!</v>
      </c>
      <c r="BB75" s="90" t="e">
        <f>IF(+All!#REF!="Massachusetts",+All!#REF!,IF(+All!#REF!="Massachusetts",+All!#REF!,0))</f>
        <v>#REF!</v>
      </c>
      <c r="BC75" s="91" t="e">
        <f>IF(+All!#REF!="Massachusetts",+All!#REF!,IF(+All!#REF!="Massachusetts",+All!#REF!,0))</f>
        <v>#REF!</v>
      </c>
      <c r="BD75" s="482" t="e">
        <f>IF(+All!#REF!="Massachusetts",+All!#REF!,IF(+All!#REF!="Massachusetts",+All!#REF!,0))</f>
        <v>#REF!</v>
      </c>
      <c r="BE75" s="483" t="e">
        <f>IF(+All!#REF!="Massachusetts",+All!#REF!,IF(+All!#REF!="Massachusetts",+All!#REF!,0))</f>
        <v>#REF!</v>
      </c>
      <c r="BF75" s="483" t="e">
        <f>IF(+All!#REF!="Massachusetts",+All!#REF!,IF(+All!#REF!="Massachusetts",+All!#REF!,0))</f>
        <v>#REF!</v>
      </c>
      <c r="BG75" s="482" t="e">
        <f>IF(+All!#REF!="Massachusetts",+All!#REF!,IF(+All!#REF!="Massachusetts",+All!#REF!,0))</f>
        <v>#REF!</v>
      </c>
      <c r="BH75" s="483" t="e">
        <f>IF(+All!#REF!="Massachusetts",+All!#REF!,IF(+All!#REF!="Massachusetts",+All!#REF!,0))</f>
        <v>#REF!</v>
      </c>
      <c r="BI75" s="484" t="e">
        <f>IF(+All!#REF!="Massachusetts",+All!#REF!,IF(+All!#REF!="Massachusetts",+All!#REF!,0))</f>
        <v>#REF!</v>
      </c>
      <c r="BJ75" s="92" t="e">
        <f>IF(+All!#REF!="Massachusetts",+All!#REF!,IF(+All!#REF!="Massachusetts",+All!#REF!,0))</f>
        <v>#REF!</v>
      </c>
      <c r="BK75" s="93" t="e">
        <f>IF(+All!#REF!="Massachusetts",+All!#REF!,IF(+All!#REF!="Massachusetts",+All!#REF!,0))</f>
        <v>#REF!</v>
      </c>
    </row>
    <row r="76" spans="1:63" x14ac:dyDescent="0.8">
      <c r="A76" s="75">
        <f>IF(+All!$F948="Massachusetts",+All!A948,IF(+All!$H948="Massachusetts",+All!A948,0))</f>
        <v>0</v>
      </c>
      <c r="B76" s="480">
        <f>IF(+All!$F948="Massachusetts",+All!B948,IF(+All!$H948="Massachusetts",+All!B948,0))</f>
        <v>0</v>
      </c>
      <c r="C76" s="72">
        <f>IF(+All!$F948="Massachusetts",+All!C948,IF(+All!$H948="Massachusetts",+All!C948,0))</f>
        <v>0</v>
      </c>
      <c r="D76" s="73">
        <f>IF(+All!$F948="Massachusetts",+All!D948,IF(+All!$H948="Massachusetts",+All!D948,0))</f>
        <v>0</v>
      </c>
      <c r="E76" s="707">
        <f>IF(+All!$F948="Massachusetts",+All!E948,IF(+All!$H948="Massachusetts",+All!E948,0))</f>
        <v>0</v>
      </c>
      <c r="F76" s="75">
        <f>IF(+All!$F948="Massachusetts",+All!F948,IF(+All!$H948="Massachusetts",+All!F948,0))</f>
        <v>0</v>
      </c>
      <c r="G76" s="76">
        <f>IF(+All!$F948="Massachusetts",+All!G948,IF(+All!$H948="Massachusetts",+All!G948,0))</f>
        <v>0</v>
      </c>
      <c r="H76" s="75">
        <f>IF(+All!$F948="Massachusetts",+All!H948,IF(+All!$H948="Massachusetts",+All!H948,0))</f>
        <v>0</v>
      </c>
      <c r="I76" s="76">
        <f>IF(+All!$F948="Massachusetts",+All!I948,IF(+All!$H948="Massachusetts",+All!I948,0))</f>
        <v>0</v>
      </c>
      <c r="J76" s="706">
        <f>IF(+All!$F948="Massachusetts",+All!J948,IF(+All!$H948="Massachusetts",+All!J948,0))</f>
        <v>0</v>
      </c>
      <c r="K76" s="707">
        <f>IF(+All!$F948="Massachusetts",+All!K948,IF(+All!$H948="Massachusetts",+All!K948,0))</f>
        <v>0</v>
      </c>
      <c r="L76" s="78">
        <f>IF(+All!$F948="Massachusetts",+All!L948,IF(+All!$H948="Massachusetts",+All!L948,0))</f>
        <v>0</v>
      </c>
      <c r="M76" s="79">
        <f>IF(+All!$F948="Massachusetts",+All!M948,IF(+All!$H948="Massachusetts",+All!M948,0))</f>
        <v>0</v>
      </c>
      <c r="N76" s="706">
        <f>IF(+All!$F948="Massachusetts",+All!N948,IF(+All!$H948="Massachusetts",+All!N948,0))</f>
        <v>0</v>
      </c>
      <c r="O76" s="708">
        <f>IF(+All!$F948="Massachusetts",+All!O948,IF(+All!$H948="Massachusetts",+All!O948,0))</f>
        <v>0</v>
      </c>
      <c r="P76" s="708">
        <f>IF(+All!$F948="Massachusetts",+All!P948,IF(+All!$H948="Massachusetts",+All!P948,0))</f>
        <v>0</v>
      </c>
      <c r="Q76" s="707">
        <f>IF(+All!$F948="Massachusetts",+All!Q948,IF(+All!$H948="Massachusetts",+All!Q948,0))</f>
        <v>0</v>
      </c>
      <c r="R76" s="706">
        <f>IF(+All!$F948="Massachusetts",+All!R948,IF(+All!$H948="Massachusetts",+All!R948,0))</f>
        <v>0</v>
      </c>
      <c r="S76" s="708">
        <f>IF(+All!$F948="Massachusetts",+All!S948,IF(+All!$H948="Massachusetts",+All!S948,0))</f>
        <v>0</v>
      </c>
      <c r="T76" s="706">
        <f>IF(+All!$F948="Massachusetts",+All!T948,IF(+All!$H948="Massachusetts",+All!T948,0))</f>
        <v>0</v>
      </c>
      <c r="U76" s="707">
        <f>IF(+All!$F948="Massachusetts",+All!U948,IF(+All!$H948="Massachusetts",+All!U948,0))</f>
        <v>0</v>
      </c>
      <c r="V76" s="706" t="e">
        <f>IF(+All!#REF!="Massachusetts",+All!#REF!,IF(+All!#REF!="Massachusetts",+All!#REF!,0))</f>
        <v>#REF!</v>
      </c>
      <c r="W76" s="707" t="e">
        <f>IF(+All!#REF!="Massachusetts",+All!#REF!,IF(+All!#REF!="Massachusetts",+All!#REF!,0))</f>
        <v>#REF!</v>
      </c>
      <c r="X76" s="706" t="e">
        <f>IF(+All!#REF!="Massachusetts",+All!#REF!,IF(+All!#REF!="Massachusetts",+All!#REF!,0))</f>
        <v>#REF!</v>
      </c>
      <c r="Y76" s="707" t="e">
        <f>IF(+All!#REF!="Massachusetts",+All!#REF!,IF(+All!#REF!="Massachusetts",+All!#REF!,0))</f>
        <v>#REF!</v>
      </c>
      <c r="Z76" s="706" t="e">
        <f>IF(+All!#REF!="Massachusetts",+All!#REF!,IF(+All!#REF!="Massachusetts",+All!#REF!,0))</f>
        <v>#REF!</v>
      </c>
      <c r="AA76" s="707" t="e">
        <f>IF(+All!#REF!="Massachusetts",+All!#REF!,IF(+All!#REF!="Massachusetts",+All!#REF!,0))</f>
        <v>#REF!</v>
      </c>
      <c r="AB76" s="706" t="e">
        <f>IF(+All!#REF!="Massachusetts",+All!#REF!,IF(+All!#REF!="Massachusetts",+All!#REF!,0))</f>
        <v>#REF!</v>
      </c>
      <c r="AC76" s="707" t="e">
        <f>IF(+All!#REF!="Massachusetts",+All!#REF!,IF(+All!#REF!="Massachusetts",+All!#REF!,0))</f>
        <v>#REF!</v>
      </c>
      <c r="AD76" s="706" t="e">
        <f>IF(+All!#REF!="Massachusetts",+All!#REF!,IF(+All!#REF!="Massachusetts",+All!#REF!,0))</f>
        <v>#REF!</v>
      </c>
      <c r="AE76" s="707" t="e">
        <f>IF(+All!#REF!="Massachusetts",+All!#REF!,IF(+All!#REF!="Massachusetts",+All!#REF!,0))</f>
        <v>#REF!</v>
      </c>
      <c r="AF76" s="706" t="e">
        <f>IF(+All!#REF!="Massachusetts",+All!#REF!,IF(+All!#REF!="Massachusetts",+All!#REF!,0))</f>
        <v>#REF!</v>
      </c>
      <c r="AG76" s="707" t="e">
        <f>IF(+All!#REF!="Massachusetts",+All!#REF!,IF(+All!#REF!="Massachusetts",+All!#REF!,0))</f>
        <v>#REF!</v>
      </c>
      <c r="AH76" s="706" t="e">
        <f>IF(+All!#REF!="Massachusetts",+All!#REF!,IF(+All!#REF!="Massachusetts",+All!#REF!,0))</f>
        <v>#REF!</v>
      </c>
      <c r="AI76" s="707" t="e">
        <f>IF(+All!#REF!="Massachusetts",+All!#REF!,IF(+All!#REF!="Massachusetts",+All!#REF!,0))</f>
        <v>#REF!</v>
      </c>
      <c r="AJ76" s="706" t="e">
        <f>IF(+All!#REF!="Massachusetts",+All!#REF!,IF(+All!#REF!="Massachusetts",+All!#REF!,0))</f>
        <v>#REF!</v>
      </c>
      <c r="AK76" s="707" t="e">
        <f>IF(+All!#REF!="Massachusetts",+All!#REF!,IF(+All!#REF!="Massachusetts",+All!#REF!,0))</f>
        <v>#REF!</v>
      </c>
      <c r="AL76" s="81" t="e">
        <f>IF(+All!#REF!="Massachusetts",+All!#REF!,IF(+All!#REF!="Massachusetts",+All!#REF!,0))</f>
        <v>#REF!</v>
      </c>
      <c r="AM76" s="82" t="e">
        <f>IF(+All!#REF!="Massachusetts",+All!#REF!,IF(+All!#REF!="Massachusetts",+All!#REF!,0))</f>
        <v>#REF!</v>
      </c>
      <c r="AN76" s="81" t="e">
        <f>IF(+All!#REF!="Massachusetts",+All!#REF!,IF(+All!#REF!="Massachusetts",+All!#REF!,0))</f>
        <v>#REF!</v>
      </c>
      <c r="AO76" s="83" t="e">
        <f>IF(+All!#REF!="Massachusetts",+All!#REF!,IF(+All!#REF!="Massachusetts",+All!#REF!,0))</f>
        <v>#REF!</v>
      </c>
      <c r="AP76" s="84" t="e">
        <f>IF(+All!#REF!="Massachusetts",+All!#REF!,IF(+All!#REF!="Massachusetts",+All!#REF!,0))</f>
        <v>#REF!</v>
      </c>
      <c r="AQ76" s="480" t="e">
        <f>IF(+All!#REF!="Massachusetts",+All!#REF!,IF(+All!#REF!="Massachusetts",+All!#REF!,0))</f>
        <v>#REF!</v>
      </c>
      <c r="AR76" s="482" t="e">
        <f>IF(+All!#REF!="Massachusetts",+All!#REF!,IF(+All!#REF!="Massachusetts",+All!#REF!,0))</f>
        <v>#REF!</v>
      </c>
      <c r="AS76" s="483" t="e">
        <f>IF(+All!#REF!="Massachusetts",+All!#REF!,IF(+All!#REF!="Massachusetts",+All!#REF!,0))</f>
        <v>#REF!</v>
      </c>
      <c r="AT76" s="483" t="e">
        <f>IF(+All!#REF!="Massachusetts",+All!#REF!,IF(+All!#REF!="Massachusetts",+All!#REF!,0))</f>
        <v>#REF!</v>
      </c>
      <c r="AU76" s="482" t="e">
        <f>IF(+All!#REF!="Massachusetts",+All!#REF!,IF(+All!#REF!="Massachusetts",+All!#REF!,0))</f>
        <v>#REF!</v>
      </c>
      <c r="AV76" s="483" t="e">
        <f>IF(+All!#REF!="Massachusetts",+All!#REF!,IF(+All!#REF!="Massachusetts",+All!#REF!,0))</f>
        <v>#REF!</v>
      </c>
      <c r="AW76" s="484" t="e">
        <f>IF(+All!#REF!="Massachusetts",+All!#REF!,IF(+All!#REF!="Massachusetts",+All!#REF!,0))</f>
        <v>#REF!</v>
      </c>
      <c r="AX76" s="483" t="e">
        <f>IF(+All!#REF!="Massachusetts",+All!#REF!,IF(+All!#REF!="Massachusetts",+All!#REF!,0))</f>
        <v>#REF!</v>
      </c>
      <c r="AY76" s="88" t="e">
        <f>IF(+All!#REF!="Massachusetts",+All!#REF!,IF(+All!#REF!="Massachusetts",+All!#REF!,0))</f>
        <v>#REF!</v>
      </c>
      <c r="AZ76" s="89" t="e">
        <f>IF(+All!#REF!="Massachusetts",+All!#REF!,IF(+All!#REF!="Massachusetts",+All!#REF!,0))</f>
        <v>#REF!</v>
      </c>
      <c r="BA76" s="90" t="e">
        <f>IF(+All!#REF!="Massachusetts",+All!#REF!,IF(+All!#REF!="Massachusetts",+All!#REF!,0))</f>
        <v>#REF!</v>
      </c>
      <c r="BB76" s="90" t="e">
        <f>IF(+All!#REF!="Massachusetts",+All!#REF!,IF(+All!#REF!="Massachusetts",+All!#REF!,0))</f>
        <v>#REF!</v>
      </c>
      <c r="BC76" s="91" t="e">
        <f>IF(+All!#REF!="Massachusetts",+All!#REF!,IF(+All!#REF!="Massachusetts",+All!#REF!,0))</f>
        <v>#REF!</v>
      </c>
      <c r="BD76" s="482" t="e">
        <f>IF(+All!#REF!="Massachusetts",+All!#REF!,IF(+All!#REF!="Massachusetts",+All!#REF!,0))</f>
        <v>#REF!</v>
      </c>
      <c r="BE76" s="483" t="e">
        <f>IF(+All!#REF!="Massachusetts",+All!#REF!,IF(+All!#REF!="Massachusetts",+All!#REF!,0))</f>
        <v>#REF!</v>
      </c>
      <c r="BF76" s="483" t="e">
        <f>IF(+All!#REF!="Massachusetts",+All!#REF!,IF(+All!#REF!="Massachusetts",+All!#REF!,0))</f>
        <v>#REF!</v>
      </c>
      <c r="BG76" s="482" t="e">
        <f>IF(+All!#REF!="Massachusetts",+All!#REF!,IF(+All!#REF!="Massachusetts",+All!#REF!,0))</f>
        <v>#REF!</v>
      </c>
      <c r="BH76" s="483" t="e">
        <f>IF(+All!#REF!="Massachusetts",+All!#REF!,IF(+All!#REF!="Massachusetts",+All!#REF!,0))</f>
        <v>#REF!</v>
      </c>
      <c r="BI76" s="484" t="e">
        <f>IF(+All!#REF!="Massachusetts",+All!#REF!,IF(+All!#REF!="Massachusetts",+All!#REF!,0))</f>
        <v>#REF!</v>
      </c>
      <c r="BJ76" s="92" t="e">
        <f>IF(+All!#REF!="Massachusetts",+All!#REF!,IF(+All!#REF!="Massachusetts",+All!#REF!,0))</f>
        <v>#REF!</v>
      </c>
      <c r="BK76" s="93" t="e">
        <f>IF(+All!#REF!="Massachusetts",+All!#REF!,IF(+All!#REF!="Massachusetts",+All!#REF!,0))</f>
        <v>#REF!</v>
      </c>
    </row>
    <row r="77" spans="1:63" s="107" customFormat="1" x14ac:dyDescent="0.8">
      <c r="A77" s="70"/>
      <c r="B77" s="70"/>
      <c r="C77" s="94"/>
      <c r="D77" s="73"/>
      <c r="E77" s="74"/>
      <c r="F77" s="1219" t="str">
        <f>F79</f>
        <v>New Mexico State</v>
      </c>
      <c r="G77" s="1253"/>
      <c r="H77" s="1253"/>
      <c r="I77" s="1254"/>
      <c r="J77" s="77"/>
      <c r="K77" s="74"/>
      <c r="L77" s="78"/>
      <c r="M77" s="79"/>
      <c r="N77" s="77"/>
      <c r="O77" s="80"/>
      <c r="P77" s="80"/>
      <c r="Q77" s="74"/>
      <c r="R77" s="77"/>
      <c r="S77" s="80"/>
      <c r="T77" s="77"/>
      <c r="U77" s="74"/>
      <c r="V77" s="77"/>
      <c r="W77" s="74"/>
      <c r="X77" s="77"/>
      <c r="Y77" s="74"/>
      <c r="Z77" s="77"/>
      <c r="AA77" s="74"/>
      <c r="AB77" s="77"/>
      <c r="AC77" s="74"/>
      <c r="AD77" s="77"/>
      <c r="AE77" s="74"/>
      <c r="AF77" s="77"/>
      <c r="AG77" s="74"/>
      <c r="AH77" s="77"/>
      <c r="AI77" s="74"/>
      <c r="AJ77" s="77"/>
      <c r="AK77" s="74"/>
      <c r="AL77" s="81"/>
      <c r="AM77" s="82"/>
      <c r="AN77" s="81"/>
      <c r="AO77" s="83"/>
      <c r="AP77" s="84"/>
      <c r="AQ77" s="71"/>
      <c r="AR77" s="85"/>
      <c r="AS77" s="86"/>
      <c r="AT77" s="86"/>
      <c r="AU77" s="85"/>
      <c r="AV77" s="86"/>
      <c r="AW77" s="87"/>
      <c r="AX77" s="86"/>
      <c r="AY77" s="88"/>
      <c r="AZ77" s="89"/>
      <c r="BA77" s="90"/>
      <c r="BB77" s="90"/>
      <c r="BC77" s="91"/>
      <c r="BD77" s="85"/>
      <c r="BE77" s="86"/>
      <c r="BF77" s="86"/>
      <c r="BG77" s="85"/>
      <c r="BH77" s="86"/>
      <c r="BI77" s="87"/>
      <c r="BJ77" s="92"/>
      <c r="BK77" s="93"/>
    </row>
    <row r="78" spans="1:63" s="107" customFormat="1" x14ac:dyDescent="0.8">
      <c r="A78" s="70">
        <f>IF(+All!$F6="New Mexico State",+All!A6,IF(+All!$H6="New Mexico State",+All!A6,0))</f>
        <v>0</v>
      </c>
      <c r="B78" s="480" t="str">
        <f>IF(+All!$F6="New Mexico State",+All!B6,IF(+All!$H6="New Mexico State",+All!B6,0))</f>
        <v>Sat</v>
      </c>
      <c r="C78" s="72">
        <f>IF(+All!$F6="New Mexico State",+All!C6,IF(+All!$H6="New Mexico State",+All!C6,0))</f>
        <v>44436</v>
      </c>
      <c r="D78" s="73">
        <f>IF(+All!$F6="New Mexico State",+All!D6,IF(+All!$H6="New Mexico State",+All!D6,0))</f>
        <v>0.89583333333333337</v>
      </c>
      <c r="E78" s="707">
        <f>IF(+All!$F6="New Mexico State",+All!E6,IF(+All!$H6="New Mexico State",+All!E6,0))</f>
        <v>0</v>
      </c>
      <c r="F78" s="75" t="str">
        <f>IF(+All!$F6="New Mexico State",+All!F6,IF(+All!$H6="New Mexico State",+All!F6,0))</f>
        <v>UTEP</v>
      </c>
      <c r="G78" s="76" t="str">
        <f>IF(+All!$F6="New Mexico State",+All!G6,IF(+All!$H6="New Mexico State",+All!G6,0))</f>
        <v>CUSA</v>
      </c>
      <c r="H78" s="75" t="str">
        <f>IF(+All!$F6="New Mexico State",+All!H6,IF(+All!$H6="New Mexico State",+All!H6,0))</f>
        <v>New Mexico State</v>
      </c>
      <c r="I78" s="76" t="str">
        <f>IF(+All!$F6="New Mexico State",+All!I6,IF(+All!$H6="New Mexico State",+All!I6,0))</f>
        <v>Ind</v>
      </c>
      <c r="J78" s="706" t="str">
        <f>IF(+All!$F6="New Mexico State",+All!J6,IF(+All!$H6="New Mexico State",+All!J6,0))</f>
        <v>UTEP</v>
      </c>
      <c r="K78" s="707" t="str">
        <f>IF(+All!$F6="New Mexico State",+All!K6,IF(+All!$H6="New Mexico State",+All!K6,0))</f>
        <v>New Mexico State</v>
      </c>
      <c r="L78" s="78">
        <f>IF(+All!$F6="New Mexico State",+All!L6,IF(+All!$H6="New Mexico State",+All!L6,0))</f>
        <v>10</v>
      </c>
      <c r="M78" s="79">
        <f>IF(+All!$F6="New Mexico State",+All!M6,IF(+All!$H6="New Mexico State",+All!M6,0))</f>
        <v>59</v>
      </c>
      <c r="N78" s="706" t="str">
        <f>IF(+All!$F6="New Mexico State",+All!N6,IF(+All!$H6="New Mexico State",+All!N6,0))</f>
        <v>UTEP</v>
      </c>
      <c r="O78" s="708">
        <f>IF(+All!$F6="New Mexico State",+All!O6,IF(+All!$H6="New Mexico State",+All!O6,0))</f>
        <v>30</v>
      </c>
      <c r="P78" s="708" t="str">
        <f>IF(+All!$F6="New Mexico State",+All!P6,IF(+All!$H6="New Mexico State",+All!P6,0))</f>
        <v>New Mexico State</v>
      </c>
      <c r="Q78" s="707">
        <f>IF(+All!$F6="New Mexico State",+All!Q6,IF(+All!$H6="New Mexico State",+All!Q6,0))</f>
        <v>3</v>
      </c>
      <c r="R78" s="706" t="str">
        <f>IF(+All!$F6="New Mexico State",+All!R6,IF(+All!$H6="New Mexico State",+All!R6,0))</f>
        <v>UTEP</v>
      </c>
      <c r="S78" s="708" t="str">
        <f>IF(+All!$F6="New Mexico State",+All!S6,IF(+All!$H6="New Mexico State",+All!S6,0))</f>
        <v>New Mexico State</v>
      </c>
      <c r="T78" s="706" t="str">
        <f>IF(+All!$F6="New Mexico State",+All!T6,IF(+All!$H6="New Mexico State",+All!T6,0))</f>
        <v>UTEP</v>
      </c>
      <c r="U78" s="707" t="str">
        <f>IF(+All!$F6="New Mexico State",+All!U6,IF(+All!$H6="New Mexico State",+All!U6,0))</f>
        <v>W</v>
      </c>
      <c r="V78" s="706"/>
      <c r="W78" s="707"/>
      <c r="X78" s="706"/>
      <c r="Y78" s="707"/>
      <c r="Z78" s="706"/>
      <c r="AA78" s="707"/>
      <c r="AB78" s="706"/>
      <c r="AC78" s="707"/>
      <c r="AD78" s="706"/>
      <c r="AE78" s="707"/>
      <c r="AF78" s="706"/>
      <c r="AG78" s="707"/>
      <c r="AH78" s="706"/>
      <c r="AI78" s="707"/>
      <c r="AJ78" s="706"/>
      <c r="AK78" s="707"/>
      <c r="AL78" s="81"/>
      <c r="AM78" s="82"/>
      <c r="AN78" s="81"/>
      <c r="AO78" s="83"/>
      <c r="AP78" s="84"/>
      <c r="AQ78" s="480"/>
      <c r="AR78" s="482"/>
      <c r="AS78" s="483"/>
      <c r="AT78" s="483"/>
      <c r="AU78" s="482"/>
      <c r="AV78" s="483"/>
      <c r="AW78" s="484"/>
      <c r="AX78" s="483"/>
      <c r="AY78" s="88"/>
      <c r="AZ78" s="89"/>
      <c r="BA78" s="90"/>
      <c r="BB78" s="90"/>
      <c r="BC78" s="91"/>
      <c r="BD78" s="482"/>
      <c r="BE78" s="483"/>
      <c r="BF78" s="483"/>
      <c r="BG78" s="482"/>
      <c r="BH78" s="483"/>
      <c r="BI78" s="484"/>
      <c r="BJ78" s="92"/>
      <c r="BK78" s="93"/>
    </row>
    <row r="79" spans="1:63" s="107" customFormat="1" x14ac:dyDescent="0.8">
      <c r="A79" s="70">
        <f>IF(+All!$F69="New Mexico State",+All!A69,IF(+All!$H69="New Mexico State",+All!A69,0))</f>
        <v>1</v>
      </c>
      <c r="B79" s="480" t="str">
        <f>IF(+All!$F69="New Mexico State",+All!B69,IF(+All!$H69="New Mexico State",+All!B69,0))</f>
        <v>Sat</v>
      </c>
      <c r="C79" s="72">
        <f>IF(+All!$F69="New Mexico State",+All!C69,IF(+All!$H69="New Mexico State",+All!C69,0))</f>
        <v>44443</v>
      </c>
      <c r="D79" s="73">
        <f>IF(+All!$F69="New Mexico State",+All!D69,IF(+All!$H69="New Mexico State",+All!D69,0))</f>
        <v>0.9375</v>
      </c>
      <c r="E79" s="707" t="str">
        <f>IF(+All!$F69="New Mexico State",+All!E69,IF(+All!$H69="New Mexico State",+All!E69,0))</f>
        <v>CBSSN</v>
      </c>
      <c r="F79" s="75" t="str">
        <f>IF(+All!$F69="New Mexico State",+All!F69,IF(+All!$H69="New Mexico State",+All!F69,0))</f>
        <v>New Mexico State</v>
      </c>
      <c r="G79" s="76" t="str">
        <f>IF(+All!$F69="New Mexico State",+All!G69,IF(+All!$H69="New Mexico State",+All!G69,0))</f>
        <v>Ind</v>
      </c>
      <c r="H79" s="75" t="str">
        <f>IF(+All!$F69="New Mexico State",+All!H69,IF(+All!$H69="New Mexico State",+All!H69,0))</f>
        <v>San Diego State</v>
      </c>
      <c r="I79" s="76" t="str">
        <f>IF(+All!$F69="New Mexico State",+All!I69,IF(+All!$H69="New Mexico State",+All!I69,0))</f>
        <v>MWC</v>
      </c>
      <c r="J79" s="706" t="str">
        <f>IF(+All!$F69="New Mexico State",+All!J69,IF(+All!$H69="New Mexico State",+All!J69,0))</f>
        <v>San Diego State</v>
      </c>
      <c r="K79" s="707" t="str">
        <f>IF(+All!$F69="New Mexico State",+All!K69,IF(+All!$H69="New Mexico State",+All!K69,0))</f>
        <v>New Mexico State</v>
      </c>
      <c r="L79" s="78">
        <f>IF(+All!$F69="New Mexico State",+All!L69,IF(+All!$H69="New Mexico State",+All!L69,0))</f>
        <v>31</v>
      </c>
      <c r="M79" s="79">
        <f>IF(+All!$F69="New Mexico State",+All!M69,IF(+All!$H69="New Mexico State",+All!M69,0))</f>
        <v>51</v>
      </c>
      <c r="N79" s="706" t="str">
        <f>IF(+All!$F69="New Mexico State",+All!N69,IF(+All!$H69="New Mexico State",+All!N69,0))</f>
        <v>San Diego State</v>
      </c>
      <c r="O79" s="708">
        <f>IF(+All!$F69="New Mexico State",+All!O69,IF(+All!$H69="New Mexico State",+All!O69,0))</f>
        <v>28</v>
      </c>
      <c r="P79" s="708" t="str">
        <f>IF(+All!$F69="New Mexico State",+All!P69,IF(+All!$H69="New Mexico State",+All!P69,0))</f>
        <v>New Mexico State</v>
      </c>
      <c r="Q79" s="707">
        <f>IF(+All!$F69="New Mexico State",+All!Q69,IF(+All!$H69="New Mexico State",+All!Q69,0))</f>
        <v>10</v>
      </c>
      <c r="R79" s="706" t="str">
        <f>IF(+All!$F69="New Mexico State",+All!R69,IF(+All!$H69="New Mexico State",+All!R69,0))</f>
        <v>New Mexico State</v>
      </c>
      <c r="S79" s="708" t="str">
        <f>IF(+All!$F69="New Mexico State",+All!S69,IF(+All!$H69="New Mexico State",+All!S69,0))</f>
        <v>San Diego State</v>
      </c>
      <c r="T79" s="706" t="str">
        <f>IF(+All!$F69="New Mexico State",+All!T69,IF(+All!$H69="New Mexico State",+All!T69,0))</f>
        <v>New Mexico State</v>
      </c>
      <c r="U79" s="707" t="str">
        <f>IF(+All!$F69="New Mexico State",+All!U69,IF(+All!$H69="New Mexico State",+All!U69,0))</f>
        <v>W</v>
      </c>
      <c r="V79" s="706"/>
      <c r="W79" s="707"/>
      <c r="X79" s="706"/>
      <c r="Y79" s="707"/>
      <c r="Z79" s="706"/>
      <c r="AA79" s="707"/>
      <c r="AB79" s="706"/>
      <c r="AC79" s="707"/>
      <c r="AD79" s="706"/>
      <c r="AE79" s="707"/>
      <c r="AF79" s="706"/>
      <c r="AG79" s="707"/>
      <c r="AH79" s="706"/>
      <c r="AI79" s="707"/>
      <c r="AJ79" s="706"/>
      <c r="AK79" s="707"/>
      <c r="AL79" s="81"/>
      <c r="AM79" s="82"/>
      <c r="AN79" s="81"/>
      <c r="AO79" s="83"/>
      <c r="AP79" s="84"/>
      <c r="AQ79" s="480"/>
      <c r="AR79" s="482"/>
      <c r="AS79" s="483"/>
      <c r="AT79" s="483"/>
      <c r="AU79" s="482"/>
      <c r="AV79" s="483"/>
      <c r="AW79" s="484"/>
      <c r="AX79" s="483"/>
      <c r="AY79" s="88"/>
      <c r="AZ79" s="89"/>
      <c r="BA79" s="90"/>
      <c r="BB79" s="90"/>
      <c r="BC79" s="91"/>
      <c r="BD79" s="482"/>
      <c r="BE79" s="483"/>
      <c r="BF79" s="483"/>
      <c r="BG79" s="482"/>
      <c r="BH79" s="483"/>
      <c r="BI79" s="484"/>
      <c r="BJ79" s="92"/>
      <c r="BK79" s="93"/>
    </row>
    <row r="80" spans="1:63" s="107" customFormat="1" x14ac:dyDescent="0.8">
      <c r="A80" s="70">
        <f>IF(+All!$F156="New Mexico State",+All!A156,IF(+All!$H156="New Mexico State",+All!A156,0))</f>
        <v>2</v>
      </c>
      <c r="B80" s="480" t="str">
        <f>IF(+All!$F156="New Mexico State",+All!B156,IF(+All!$H156="New Mexico State",+All!B156,0))</f>
        <v>Sat</v>
      </c>
      <c r="C80" s="72">
        <f>IF(+All!$F156="New Mexico State",+All!C156,IF(+All!$H156="New Mexico State",+All!C156,0))</f>
        <v>44450</v>
      </c>
      <c r="D80" s="73">
        <f>IF(+All!$F156="New Mexico State",+All!D156,IF(+All!$H156="New Mexico State",+All!D156,0))</f>
        <v>0.79166666666666663</v>
      </c>
      <c r="E80" s="707">
        <f>IF(+All!$F156="New Mexico State",+All!E156,IF(+All!$H156="New Mexico State",+All!E156,0))</f>
        <v>0</v>
      </c>
      <c r="F80" s="75" t="str">
        <f>IF(+All!$F156="New Mexico State",+All!F156,IF(+All!$H156="New Mexico State",+All!F156,0))</f>
        <v>New Mexico State</v>
      </c>
      <c r="G80" s="76" t="str">
        <f>IF(+All!$F156="New Mexico State",+All!G156,IF(+All!$H156="New Mexico State",+All!G156,0))</f>
        <v>Ind</v>
      </c>
      <c r="H80" s="75" t="str">
        <f>IF(+All!$F156="New Mexico State",+All!H156,IF(+All!$H156="New Mexico State",+All!H156,0))</f>
        <v>New Mexico</v>
      </c>
      <c r="I80" s="76" t="str">
        <f>IF(+All!$F156="New Mexico State",+All!I156,IF(+All!$H156="New Mexico State",+All!I156,0))</f>
        <v>MWC</v>
      </c>
      <c r="J80" s="706" t="str">
        <f>IF(+All!$F156="New Mexico State",+All!J156,IF(+All!$H156="New Mexico State",+All!J156,0))</f>
        <v>New Mexico</v>
      </c>
      <c r="K80" s="707" t="str">
        <f>IF(+All!$F156="New Mexico State",+All!K156,IF(+All!$H156="New Mexico State",+All!K156,0))</f>
        <v>New Mexico State</v>
      </c>
      <c r="L80" s="78">
        <f>IF(+All!$F156="New Mexico State",+All!L156,IF(+All!$H156="New Mexico State",+All!L156,0))</f>
        <v>18.5</v>
      </c>
      <c r="M80" s="79">
        <f>IF(+All!$F156="New Mexico State",+All!M156,IF(+All!$H156="New Mexico State",+All!M156,0))</f>
        <v>55.5</v>
      </c>
      <c r="N80" s="706" t="str">
        <f>IF(+All!$F156="New Mexico State",+All!N156,IF(+All!$H156="New Mexico State",+All!N156,0))</f>
        <v>New Mexico</v>
      </c>
      <c r="O80" s="708">
        <f>IF(+All!$F156="New Mexico State",+All!O156,IF(+All!$H156="New Mexico State",+All!O156,0))</f>
        <v>34</v>
      </c>
      <c r="P80" s="708" t="str">
        <f>IF(+All!$F156="New Mexico State",+All!P156,IF(+All!$H156="New Mexico State",+All!P156,0))</f>
        <v>New Mexico State</v>
      </c>
      <c r="Q80" s="707">
        <f>IF(+All!$F156="New Mexico State",+All!Q156,IF(+All!$H156="New Mexico State",+All!Q156,0))</f>
        <v>25</v>
      </c>
      <c r="R80" s="706" t="str">
        <f>IF(+All!$F156="New Mexico State",+All!R156,IF(+All!$H156="New Mexico State",+All!R156,0))</f>
        <v>New Mexico State</v>
      </c>
      <c r="S80" s="708" t="str">
        <f>IF(+All!$F156="New Mexico State",+All!S156,IF(+All!$H156="New Mexico State",+All!S156,0))</f>
        <v>New Mexico</v>
      </c>
      <c r="T80" s="706" t="str">
        <f>IF(+All!$F156="New Mexico State",+All!T156,IF(+All!$H156="New Mexico State",+All!T156,0))</f>
        <v>New Mexico State</v>
      </c>
      <c r="U80" s="707" t="str">
        <f>IF(+All!$F156="New Mexico State",+All!U156,IF(+All!$H156="New Mexico State",+All!U156,0))</f>
        <v>W</v>
      </c>
      <c r="V80" s="706"/>
      <c r="W80" s="707"/>
      <c r="X80" s="706"/>
      <c r="Y80" s="707"/>
      <c r="Z80" s="706"/>
      <c r="AA80" s="707"/>
      <c r="AB80" s="706"/>
      <c r="AC80" s="707"/>
      <c r="AD80" s="706"/>
      <c r="AE80" s="707"/>
      <c r="AF80" s="706"/>
      <c r="AG80" s="707"/>
      <c r="AH80" s="706"/>
      <c r="AI80" s="707"/>
      <c r="AJ80" s="706"/>
      <c r="AK80" s="707"/>
      <c r="AL80" s="81"/>
      <c r="AM80" s="82"/>
      <c r="AN80" s="81"/>
      <c r="AO80" s="83"/>
      <c r="AP80" s="84"/>
      <c r="AQ80" s="480"/>
      <c r="AR80" s="482"/>
      <c r="AS80" s="483"/>
      <c r="AT80" s="483"/>
      <c r="AU80" s="482"/>
      <c r="AV80" s="483"/>
      <c r="AW80" s="484"/>
      <c r="AX80" s="483"/>
      <c r="AY80" s="88"/>
      <c r="AZ80" s="89"/>
      <c r="BA80" s="90"/>
      <c r="BB80" s="90"/>
      <c r="BC80" s="91"/>
      <c r="BD80" s="482"/>
      <c r="BE80" s="483"/>
      <c r="BF80" s="483"/>
      <c r="BG80" s="482"/>
      <c r="BH80" s="483"/>
      <c r="BI80" s="484"/>
      <c r="BJ80" s="92"/>
      <c r="BK80" s="93"/>
    </row>
    <row r="81" spans="1:63" s="107" customFormat="1" x14ac:dyDescent="0.8">
      <c r="A81" s="70">
        <f>IF(+All!$F251="New Mexico State",+All!A251,IF(+All!$H251="New Mexico State",+All!A251,0))</f>
        <v>3</v>
      </c>
      <c r="B81" s="480" t="str">
        <f>IF(+All!$F251="New Mexico State",+All!B251,IF(+All!$H251="New Mexico State",+All!B251,0))</f>
        <v>Sat</v>
      </c>
      <c r="C81" s="72">
        <f>IF(+All!$F251="New Mexico State",+All!C251,IF(+All!$H251="New Mexico State",+All!C251,0))</f>
        <v>44457</v>
      </c>
      <c r="D81" s="73">
        <f>IF(+All!$F251="New Mexico State",+All!D251,IF(+All!$H251="New Mexico State",+All!D251,0))</f>
        <v>0</v>
      </c>
      <c r="E81" s="707">
        <f>IF(+All!$F251="New Mexico State",+All!E251,IF(+All!$H251="New Mexico State",+All!E251,0))</f>
        <v>0</v>
      </c>
      <c r="F81" s="75" t="str">
        <f>IF(+All!$F251="New Mexico State",+All!F251,IF(+All!$H251="New Mexico State",+All!F251,0))</f>
        <v>New Mexico State</v>
      </c>
      <c r="G81" s="76" t="str">
        <f>IF(+All!$F251="New Mexico State",+All!G251,IF(+All!$H251="New Mexico State",+All!G251,0))</f>
        <v>Ind</v>
      </c>
      <c r="H81" s="75" t="str">
        <f>IF(+All!$F251="New Mexico State",+All!H251,IF(+All!$H251="New Mexico State",+All!H251,0))</f>
        <v>Open</v>
      </c>
      <c r="I81" s="76" t="str">
        <f>IF(+All!$F251="New Mexico State",+All!I251,IF(+All!$H251="New Mexico State",+All!I251,0))</f>
        <v>ZZZ</v>
      </c>
      <c r="J81" s="706">
        <f>IF(+All!$F251="New Mexico State",+All!J251,IF(+All!$H251="New Mexico State",+All!J251,0))</f>
        <v>0</v>
      </c>
      <c r="K81" s="707" t="str">
        <f>IF(+All!$F251="New Mexico State",+All!K251,IF(+All!$H251="New Mexico State",+All!K251,0))</f>
        <v>New Mexico State</v>
      </c>
      <c r="L81" s="78">
        <f>IF(+All!$F251="New Mexico State",+All!L251,IF(+All!$H251="New Mexico State",+All!L251,0))</f>
        <v>0</v>
      </c>
      <c r="M81" s="79">
        <f>IF(+All!$F251="New Mexico State",+All!M251,IF(+All!$H251="New Mexico State",+All!M251,0))</f>
        <v>0</v>
      </c>
      <c r="N81" s="706">
        <f>IF(+All!$F251="New Mexico State",+All!N251,IF(+All!$H251="New Mexico State",+All!N251,0))</f>
        <v>0</v>
      </c>
      <c r="O81" s="708">
        <f>IF(+All!$F251="New Mexico State",+All!O251,IF(+All!$H251="New Mexico State",+All!O251,0))</f>
        <v>0</v>
      </c>
      <c r="P81" s="708">
        <f>IF(+All!$F251="New Mexico State",+All!P251,IF(+All!$H251="New Mexico State",+All!P251,0))</f>
        <v>0</v>
      </c>
      <c r="Q81" s="707">
        <f>IF(+All!$F251="New Mexico State",+All!Q251,IF(+All!$H251="New Mexico State",+All!Q251,0))</f>
        <v>0</v>
      </c>
      <c r="R81" s="706">
        <f>IF(+All!$F251="New Mexico State",+All!R251,IF(+All!$H251="New Mexico State",+All!R251,0))</f>
        <v>0</v>
      </c>
      <c r="S81" s="708">
        <f>IF(+All!$F251="New Mexico State",+All!S251,IF(+All!$H251="New Mexico State",+All!S251,0))</f>
        <v>0</v>
      </c>
      <c r="T81" s="706">
        <f>IF(+All!$F251="New Mexico State",+All!T251,IF(+All!$H251="New Mexico State",+All!T251,0))</f>
        <v>0</v>
      </c>
      <c r="U81" s="707">
        <f>IF(+All!$F251="New Mexico State",+All!U251,IF(+All!$H251="New Mexico State",+All!U251,0))</f>
        <v>0</v>
      </c>
      <c r="V81" s="706"/>
      <c r="W81" s="707"/>
      <c r="X81" s="706"/>
      <c r="Y81" s="707"/>
      <c r="Z81" s="706"/>
      <c r="AA81" s="707"/>
      <c r="AB81" s="706"/>
      <c r="AC81" s="707"/>
      <c r="AD81" s="706"/>
      <c r="AE81" s="707"/>
      <c r="AF81" s="706"/>
      <c r="AG81" s="707"/>
      <c r="AH81" s="706"/>
      <c r="AI81" s="707"/>
      <c r="AJ81" s="706"/>
      <c r="AK81" s="707"/>
      <c r="AL81" s="81"/>
      <c r="AM81" s="82"/>
      <c r="AN81" s="81"/>
      <c r="AO81" s="83"/>
      <c r="AP81" s="84"/>
      <c r="AQ81" s="480"/>
      <c r="AR81" s="482"/>
      <c r="AS81" s="483"/>
      <c r="AT81" s="483"/>
      <c r="AU81" s="482"/>
      <c r="AV81" s="483"/>
      <c r="AW81" s="484"/>
      <c r="AX81" s="483"/>
      <c r="AY81" s="88"/>
      <c r="AZ81" s="89"/>
      <c r="BA81" s="90"/>
      <c r="BB81" s="90"/>
      <c r="BC81" s="91"/>
      <c r="BD81" s="482"/>
      <c r="BE81" s="483"/>
      <c r="BF81" s="483"/>
      <c r="BG81" s="482"/>
      <c r="BH81" s="483"/>
      <c r="BI81" s="484"/>
      <c r="BJ81" s="92"/>
      <c r="BK81" s="93"/>
    </row>
    <row r="82" spans="1:63" s="107" customFormat="1" x14ac:dyDescent="0.8">
      <c r="A82" s="70">
        <f>IF(+All!$F297="New Mexico State",+All!A297,IF(+All!$H297="New Mexico State",+All!A297,0))</f>
        <v>4</v>
      </c>
      <c r="B82" s="480" t="str">
        <f>IF(+All!$F297="New Mexico State",+All!B297,IF(+All!$H297="New Mexico State",+All!B297,0))</f>
        <v>Sat</v>
      </c>
      <c r="C82" s="72">
        <f>IF(+All!$F297="New Mexico State",+All!C297,IF(+All!$H297="New Mexico State",+All!C297,0))</f>
        <v>44464</v>
      </c>
      <c r="D82" s="73">
        <f>IF(+All!$F297="New Mexico State",+All!D297,IF(+All!$H297="New Mexico State",+All!D297,0))</f>
        <v>0.83333333333333337</v>
      </c>
      <c r="E82" s="707">
        <f>IF(+All!$F297="New Mexico State",+All!E297,IF(+All!$H297="New Mexico State",+All!E297,0))</f>
        <v>0</v>
      </c>
      <c r="F82" s="75" t="str">
        <f>IF(+All!$F297="New Mexico State",+All!F297,IF(+All!$H297="New Mexico State",+All!F297,0))</f>
        <v>Hawaii</v>
      </c>
      <c r="G82" s="76" t="str">
        <f>IF(+All!$F297="New Mexico State",+All!G297,IF(+All!$H297="New Mexico State",+All!G297,0))</f>
        <v>MWC</v>
      </c>
      <c r="H82" s="75" t="str">
        <f>IF(+All!$F297="New Mexico State",+All!H297,IF(+All!$H297="New Mexico State",+All!H297,0))</f>
        <v>New Mexico State</v>
      </c>
      <c r="I82" s="76" t="str">
        <f>IF(+All!$F297="New Mexico State",+All!I297,IF(+All!$H297="New Mexico State",+All!I297,0))</f>
        <v>Ind</v>
      </c>
      <c r="J82" s="706" t="str">
        <f>IF(+All!$F297="New Mexico State",+All!J297,IF(+All!$H297="New Mexico State",+All!J297,0))</f>
        <v>Hawaii</v>
      </c>
      <c r="K82" s="707" t="str">
        <f>IF(+All!$F297="New Mexico State",+All!K297,IF(+All!$H297="New Mexico State",+All!K297,0))</f>
        <v>New Mexico State</v>
      </c>
      <c r="L82" s="78">
        <f>IF(+All!$F297="New Mexico State",+All!L297,IF(+All!$H297="New Mexico State",+All!L297,0))</f>
        <v>17</v>
      </c>
      <c r="M82" s="79">
        <f>IF(+All!$F297="New Mexico State",+All!M297,IF(+All!$H297="New Mexico State",+All!M297,0))</f>
        <v>61.5</v>
      </c>
      <c r="N82" s="706" t="str">
        <f>IF(+All!$F297="New Mexico State",+All!N297,IF(+All!$H297="New Mexico State",+All!N297,0))</f>
        <v>Hawaii</v>
      </c>
      <c r="O82" s="708">
        <f>IF(+All!$F297="New Mexico State",+All!O297,IF(+All!$H297="New Mexico State",+All!O297,0))</f>
        <v>41</v>
      </c>
      <c r="P82" s="708" t="str">
        <f>IF(+All!$F297="New Mexico State",+All!P297,IF(+All!$H297="New Mexico State",+All!P297,0))</f>
        <v>New Mexico State</v>
      </c>
      <c r="Q82" s="707">
        <f>IF(+All!$F297="New Mexico State",+All!Q297,IF(+All!$H297="New Mexico State",+All!Q297,0))</f>
        <v>21</v>
      </c>
      <c r="R82" s="706" t="str">
        <f>IF(+All!$F297="New Mexico State",+All!R297,IF(+All!$H297="New Mexico State",+All!R297,0))</f>
        <v>Hawaii</v>
      </c>
      <c r="S82" s="708" t="str">
        <f>IF(+All!$F297="New Mexico State",+All!S297,IF(+All!$H297="New Mexico State",+All!S297,0))</f>
        <v>New Mexico State</v>
      </c>
      <c r="T82" s="706" t="str">
        <f>IF(+All!$F297="New Mexico State",+All!T297,IF(+All!$H297="New Mexico State",+All!T297,0))</f>
        <v>Hawaii</v>
      </c>
      <c r="U82" s="707" t="str">
        <f>IF(+All!$F297="New Mexico State",+All!U297,IF(+All!$H297="New Mexico State",+All!U297,0))</f>
        <v>W</v>
      </c>
      <c r="V82" s="706"/>
      <c r="W82" s="707"/>
      <c r="X82" s="706"/>
      <c r="Y82" s="707"/>
      <c r="Z82" s="706"/>
      <c r="AA82" s="707"/>
      <c r="AB82" s="706"/>
      <c r="AC82" s="707"/>
      <c r="AD82" s="706"/>
      <c r="AE82" s="707"/>
      <c r="AF82" s="706"/>
      <c r="AG82" s="707"/>
      <c r="AH82" s="706"/>
      <c r="AI82" s="707"/>
      <c r="AJ82" s="706"/>
      <c r="AK82" s="707"/>
      <c r="AL82" s="81"/>
      <c r="AM82" s="82"/>
      <c r="AN82" s="81"/>
      <c r="AO82" s="83"/>
      <c r="AP82" s="84"/>
      <c r="AQ82" s="480"/>
      <c r="AR82" s="482"/>
      <c r="AS82" s="483"/>
      <c r="AT82" s="483"/>
      <c r="AU82" s="482"/>
      <c r="AV82" s="483"/>
      <c r="AW82" s="484"/>
      <c r="AX82" s="483"/>
      <c r="AY82" s="88"/>
      <c r="AZ82" s="89"/>
      <c r="BA82" s="90"/>
      <c r="BB82" s="90"/>
      <c r="BC82" s="91"/>
      <c r="BD82" s="482"/>
      <c r="BE82" s="483"/>
      <c r="BF82" s="483"/>
      <c r="BG82" s="482"/>
      <c r="BH82" s="483"/>
      <c r="BI82" s="484"/>
      <c r="BJ82" s="92"/>
      <c r="BK82" s="93"/>
    </row>
    <row r="83" spans="1:63" s="107" customFormat="1" x14ac:dyDescent="0.8">
      <c r="A83" s="70">
        <f>IF(+All!$F371="New Mexico State",+All!A371,IF(+All!$H371="New Mexico State",+All!A371,0))</f>
        <v>5</v>
      </c>
      <c r="B83" s="480" t="str">
        <f>IF(+All!$F371="New Mexico State",+All!B371,IF(+All!$H371="New Mexico State",+All!B371,0))</f>
        <v>Sat</v>
      </c>
      <c r="C83" s="72">
        <f>IF(+All!$F371="New Mexico State",+All!C371,IF(+All!$H371="New Mexico State",+All!C371,0))</f>
        <v>44471</v>
      </c>
      <c r="D83" s="73">
        <f>IF(+All!$F371="New Mexico State",+All!D371,IF(+All!$H371="New Mexico State",+All!D371,0))</f>
        <v>0.9375</v>
      </c>
      <c r="E83" s="707">
        <f>IF(+All!$F371="New Mexico State",+All!E371,IF(+All!$H371="New Mexico State",+All!E371,0))</f>
        <v>0</v>
      </c>
      <c r="F83" s="75" t="str">
        <f>IF(+All!$F371="New Mexico State",+All!F371,IF(+All!$H371="New Mexico State",+All!F371,0))</f>
        <v>New Mexico State</v>
      </c>
      <c r="G83" s="76" t="str">
        <f>IF(+All!$F371="New Mexico State",+All!G371,IF(+All!$H371="New Mexico State",+All!G371,0))</f>
        <v>Ind</v>
      </c>
      <c r="H83" s="75" t="str">
        <f>IF(+All!$F371="New Mexico State",+All!H371,IF(+All!$H371="New Mexico State",+All!H371,0))</f>
        <v>San Jose State</v>
      </c>
      <c r="I83" s="76" t="str">
        <f>IF(+All!$F371="New Mexico State",+All!I371,IF(+All!$H371="New Mexico State",+All!I371,0))</f>
        <v>MWC</v>
      </c>
      <c r="J83" s="706" t="str">
        <f>IF(+All!$F371="New Mexico State",+All!J371,IF(+All!$H371="New Mexico State",+All!J371,0))</f>
        <v>San Jose State</v>
      </c>
      <c r="K83" s="707" t="str">
        <f>IF(+All!$F371="New Mexico State",+All!K371,IF(+All!$H371="New Mexico State",+All!K371,0))</f>
        <v>New Mexico State</v>
      </c>
      <c r="L83" s="78">
        <f>IF(+All!$F371="New Mexico State",+All!L371,IF(+All!$H371="New Mexico State",+All!L371,0))</f>
        <v>27.5</v>
      </c>
      <c r="M83" s="79">
        <f>IF(+All!$F371="New Mexico State",+All!M371,IF(+All!$H371="New Mexico State",+All!M371,0))</f>
        <v>51.5</v>
      </c>
      <c r="N83" s="706" t="str">
        <f>IF(+All!$F371="New Mexico State",+All!N371,IF(+All!$H371="New Mexico State",+All!N371,0))</f>
        <v>San Jose State</v>
      </c>
      <c r="O83" s="708">
        <f>IF(+All!$F371="New Mexico State",+All!O371,IF(+All!$H371="New Mexico State",+All!O371,0))</f>
        <v>37</v>
      </c>
      <c r="P83" s="708" t="str">
        <f>IF(+All!$F371="New Mexico State",+All!P371,IF(+All!$H371="New Mexico State",+All!P371,0))</f>
        <v>New Mexico State</v>
      </c>
      <c r="Q83" s="707">
        <f>IF(+All!$F371="New Mexico State",+All!Q371,IF(+All!$H371="New Mexico State",+All!Q371,0))</f>
        <v>31</v>
      </c>
      <c r="R83" s="706" t="str">
        <f>IF(+All!$F371="New Mexico State",+All!R371,IF(+All!$H371="New Mexico State",+All!R371,0))</f>
        <v>New Mexico State</v>
      </c>
      <c r="S83" s="708" t="str">
        <f>IF(+All!$F371="New Mexico State",+All!S371,IF(+All!$H371="New Mexico State",+All!S371,0))</f>
        <v>San Jose State</v>
      </c>
      <c r="T83" s="706" t="str">
        <f>IF(+All!$F371="New Mexico State",+All!T371,IF(+All!$H371="New Mexico State",+All!T371,0))</f>
        <v>New Mexico State</v>
      </c>
      <c r="U83" s="707" t="str">
        <f>IF(+All!$F371="New Mexico State",+All!U371,IF(+All!$H371="New Mexico State",+All!U371,0))</f>
        <v>W</v>
      </c>
      <c r="V83" s="706"/>
      <c r="W83" s="707"/>
      <c r="X83" s="706"/>
      <c r="Y83" s="707"/>
      <c r="Z83" s="706"/>
      <c r="AA83" s="707"/>
      <c r="AB83" s="706"/>
      <c r="AC83" s="707"/>
      <c r="AD83" s="706"/>
      <c r="AE83" s="707"/>
      <c r="AF83" s="706"/>
      <c r="AG83" s="707"/>
      <c r="AH83" s="706"/>
      <c r="AI83" s="707"/>
      <c r="AJ83" s="706"/>
      <c r="AK83" s="707"/>
      <c r="AL83" s="81"/>
      <c r="AM83" s="82"/>
      <c r="AN83" s="81"/>
      <c r="AO83" s="83"/>
      <c r="AP83" s="84"/>
      <c r="AQ83" s="480"/>
      <c r="AR83" s="482"/>
      <c r="AS83" s="483"/>
      <c r="AT83" s="483"/>
      <c r="AU83" s="482"/>
      <c r="AV83" s="483"/>
      <c r="AW83" s="484"/>
      <c r="AX83" s="483"/>
      <c r="AY83" s="88"/>
      <c r="AZ83" s="89"/>
      <c r="BA83" s="90"/>
      <c r="BB83" s="90"/>
      <c r="BC83" s="91"/>
      <c r="BD83" s="482"/>
      <c r="BE83" s="483"/>
      <c r="BF83" s="483"/>
      <c r="BG83" s="482"/>
      <c r="BH83" s="483"/>
      <c r="BI83" s="484"/>
      <c r="BJ83" s="92"/>
      <c r="BK83" s="93"/>
    </row>
    <row r="84" spans="1:63" s="107" customFormat="1" x14ac:dyDescent="0.8">
      <c r="A84" s="70">
        <f>IF(+All!$F433="New Mexico State",+All!A433,IF(+All!$H433="New Mexico State",+All!A433,0))</f>
        <v>6</v>
      </c>
      <c r="B84" s="480" t="str">
        <f>IF(+All!$F433="New Mexico State",+All!B433,IF(+All!$H433="New Mexico State",+All!B433,0))</f>
        <v>Sat</v>
      </c>
      <c r="C84" s="72">
        <f>IF(+All!$F433="New Mexico State",+All!C433,IF(+All!$H433="New Mexico State",+All!C433,0))</f>
        <v>44478</v>
      </c>
      <c r="D84" s="73">
        <f>IF(+All!$F433="New Mexico State",+All!D433,IF(+All!$H433="New Mexico State",+All!D433,0))</f>
        <v>0.9375</v>
      </c>
      <c r="E84" s="707" t="str">
        <f>IF(+All!$F433="New Mexico State",+All!E433,IF(+All!$H433="New Mexico State",+All!E433,0))</f>
        <v>CBSSN</v>
      </c>
      <c r="F84" s="75" t="str">
        <f>IF(+All!$F433="New Mexico State",+All!F433,IF(+All!$H433="New Mexico State",+All!F433,0))</f>
        <v>New Mexico State</v>
      </c>
      <c r="G84" s="76" t="str">
        <f>IF(+All!$F433="New Mexico State",+All!G433,IF(+All!$H433="New Mexico State",+All!G433,0))</f>
        <v>Ind</v>
      </c>
      <c r="H84" s="75" t="str">
        <f>IF(+All!$F433="New Mexico State",+All!H433,IF(+All!$H433="New Mexico State",+All!H433,0))</f>
        <v>Nevada</v>
      </c>
      <c r="I84" s="76" t="str">
        <f>IF(+All!$F433="New Mexico State",+All!I433,IF(+All!$H433="New Mexico State",+All!I433,0))</f>
        <v>MWC</v>
      </c>
      <c r="J84" s="706" t="str">
        <f>IF(+All!$F433="New Mexico State",+All!J433,IF(+All!$H433="New Mexico State",+All!J433,0))</f>
        <v>Nevada</v>
      </c>
      <c r="K84" s="707" t="str">
        <f>IF(+All!$F433="New Mexico State",+All!K433,IF(+All!$H433="New Mexico State",+All!K433,0))</f>
        <v>New Mexico State</v>
      </c>
      <c r="L84" s="78">
        <f>IF(+All!$F433="New Mexico State",+All!L433,IF(+All!$H433="New Mexico State",+All!L433,0))</f>
        <v>30.5</v>
      </c>
      <c r="M84" s="79">
        <f>IF(+All!$F433="New Mexico State",+All!M433,IF(+All!$H433="New Mexico State",+All!M433,0))</f>
        <v>63</v>
      </c>
      <c r="N84" s="706" t="str">
        <f>IF(+All!$F433="New Mexico State",+All!N433,IF(+All!$H433="New Mexico State",+All!N433,0))</f>
        <v>Nevada</v>
      </c>
      <c r="O84" s="708">
        <f>IF(+All!$F433="New Mexico State",+All!O433,IF(+All!$H433="New Mexico State",+All!O433,0))</f>
        <v>55</v>
      </c>
      <c r="P84" s="708" t="str">
        <f>IF(+All!$F433="New Mexico State",+All!P433,IF(+All!$H433="New Mexico State",+All!P433,0))</f>
        <v>New Mexico State</v>
      </c>
      <c r="Q84" s="707">
        <f>IF(+All!$F433="New Mexico State",+All!Q433,IF(+All!$H433="New Mexico State",+All!Q433,0))</f>
        <v>28</v>
      </c>
      <c r="R84" s="706" t="str">
        <f>IF(+All!$F433="New Mexico State",+All!R433,IF(+All!$H433="New Mexico State",+All!R433,0))</f>
        <v>New Mexico State</v>
      </c>
      <c r="S84" s="708" t="str">
        <f>IF(+All!$F433="New Mexico State",+All!S433,IF(+All!$H433="New Mexico State",+All!S433,0))</f>
        <v>Nevada</v>
      </c>
      <c r="T84" s="706" t="str">
        <f>IF(+All!$F433="New Mexico State",+All!T433,IF(+All!$H433="New Mexico State",+All!T433,0))</f>
        <v>Nevada</v>
      </c>
      <c r="U84" s="707" t="str">
        <f>IF(+All!$F433="New Mexico State",+All!U433,IF(+All!$H433="New Mexico State",+All!U433,0))</f>
        <v>L</v>
      </c>
      <c r="V84" s="706"/>
      <c r="W84" s="707"/>
      <c r="X84" s="706"/>
      <c r="Y84" s="707"/>
      <c r="Z84" s="706"/>
      <c r="AA84" s="707"/>
      <c r="AB84" s="706"/>
      <c r="AC84" s="707"/>
      <c r="AD84" s="706"/>
      <c r="AE84" s="707"/>
      <c r="AF84" s="706"/>
      <c r="AG84" s="707"/>
      <c r="AH84" s="706"/>
      <c r="AI84" s="707"/>
      <c r="AJ84" s="706"/>
      <c r="AK84" s="707"/>
      <c r="AL84" s="81"/>
      <c r="AM84" s="82"/>
      <c r="AN84" s="81"/>
      <c r="AO84" s="83"/>
      <c r="AP84" s="84"/>
      <c r="AQ84" s="480"/>
      <c r="AR84" s="482"/>
      <c r="AS84" s="483"/>
      <c r="AT84" s="483"/>
      <c r="AU84" s="482"/>
      <c r="AV84" s="483"/>
      <c r="AW84" s="484"/>
      <c r="AX84" s="483"/>
      <c r="AY84" s="88"/>
      <c r="AZ84" s="89"/>
      <c r="BA84" s="90"/>
      <c r="BB84" s="90"/>
      <c r="BC84" s="91"/>
      <c r="BD84" s="482"/>
      <c r="BE84" s="483"/>
      <c r="BF84" s="483"/>
      <c r="BG84" s="482"/>
      <c r="BH84" s="483"/>
      <c r="BI84" s="484"/>
      <c r="BJ84" s="92"/>
      <c r="BK84" s="93"/>
    </row>
    <row r="85" spans="1:63" s="107" customFormat="1" x14ac:dyDescent="0.8">
      <c r="A85" s="70">
        <f>IF(+All!$F541="New Mexico State",+All!A541,IF(+All!$H541="New Mexico State",+All!A541,0))</f>
        <v>7</v>
      </c>
      <c r="B85" s="480" t="str">
        <f>IF(+All!$F541="New Mexico State",+All!B541,IF(+All!$H541="New Mexico State",+All!B541,0))</f>
        <v>Sat</v>
      </c>
      <c r="C85" s="72">
        <f>IF(+All!$F541="New Mexico State",+All!C541,IF(+All!$H541="New Mexico State",+All!C541,0))</f>
        <v>44485</v>
      </c>
      <c r="D85" s="73">
        <f>IF(+All!$F541="New Mexico State",+All!D541,IF(+All!$H541="New Mexico State",+All!D541,0))</f>
        <v>0</v>
      </c>
      <c r="E85" s="707">
        <f>IF(+All!$F541="New Mexico State",+All!E541,IF(+All!$H541="New Mexico State",+All!E541,0))</f>
        <v>0</v>
      </c>
      <c r="F85" s="75" t="str">
        <f>IF(+All!$F541="New Mexico State",+All!F541,IF(+All!$H541="New Mexico State",+All!F541,0))</f>
        <v>New Mexico State</v>
      </c>
      <c r="G85" s="76" t="str">
        <f>IF(+All!$F541="New Mexico State",+All!G541,IF(+All!$H541="New Mexico State",+All!G541,0))</f>
        <v>Ind</v>
      </c>
      <c r="H85" s="75" t="str">
        <f>IF(+All!$F541="New Mexico State",+All!H541,IF(+All!$H541="New Mexico State",+All!H541,0))</f>
        <v>Open</v>
      </c>
      <c r="I85" s="76" t="str">
        <f>IF(+All!$F541="New Mexico State",+All!I541,IF(+All!$H541="New Mexico State",+All!I541,0))</f>
        <v>ZZZ</v>
      </c>
      <c r="J85" s="706">
        <f>IF(+All!$F541="New Mexico State",+All!J541,IF(+All!$H541="New Mexico State",+All!J541,0))</f>
        <v>0</v>
      </c>
      <c r="K85" s="707">
        <f>IF(+All!$F541="New Mexico State",+All!K541,IF(+All!$H541="New Mexico State",+All!K541,0))</f>
        <v>0</v>
      </c>
      <c r="L85" s="78">
        <f>IF(+All!$F541="New Mexico State",+All!L541,IF(+All!$H541="New Mexico State",+All!L541,0))</f>
        <v>0</v>
      </c>
      <c r="M85" s="79">
        <f>IF(+All!$F541="New Mexico State",+All!M541,IF(+All!$H541="New Mexico State",+All!M541,0))</f>
        <v>0</v>
      </c>
      <c r="N85" s="706">
        <f>IF(+All!$F541="New Mexico State",+All!N541,IF(+All!$H541="New Mexico State",+All!N541,0))</f>
        <v>0</v>
      </c>
      <c r="O85" s="708">
        <f>IF(+All!$F541="New Mexico State",+All!O541,IF(+All!$H541="New Mexico State",+All!O541,0))</f>
        <v>0</v>
      </c>
      <c r="P85" s="708">
        <f>IF(+All!$F541="New Mexico State",+All!P541,IF(+All!$H541="New Mexico State",+All!P541,0))</f>
        <v>0</v>
      </c>
      <c r="Q85" s="707">
        <f>IF(+All!$F541="New Mexico State",+All!Q541,IF(+All!$H541="New Mexico State",+All!Q541,0))</f>
        <v>0</v>
      </c>
      <c r="R85" s="706">
        <f>IF(+All!$F541="New Mexico State",+All!R541,IF(+All!$H541="New Mexico State",+All!R541,0))</f>
        <v>0</v>
      </c>
      <c r="S85" s="708">
        <f>IF(+All!$F541="New Mexico State",+All!S541,IF(+All!$H541="New Mexico State",+All!S541,0))</f>
        <v>0</v>
      </c>
      <c r="T85" s="706">
        <f>IF(+All!$F541="New Mexico State",+All!T541,IF(+All!$H541="New Mexico State",+All!T541,0))</f>
        <v>0</v>
      </c>
      <c r="U85" s="707">
        <f>IF(+All!$F541="New Mexico State",+All!U541,IF(+All!$H541="New Mexico State",+All!U541,0))</f>
        <v>0</v>
      </c>
      <c r="V85" s="706"/>
      <c r="W85" s="707"/>
      <c r="X85" s="706"/>
      <c r="Y85" s="707"/>
      <c r="Z85" s="706"/>
      <c r="AA85" s="707"/>
      <c r="AB85" s="706"/>
      <c r="AC85" s="707"/>
      <c r="AD85" s="706"/>
      <c r="AE85" s="707"/>
      <c r="AF85" s="706"/>
      <c r="AG85" s="707"/>
      <c r="AH85" s="706"/>
      <c r="AI85" s="707"/>
      <c r="AJ85" s="706"/>
      <c r="AK85" s="707"/>
      <c r="AL85" s="81"/>
      <c r="AM85" s="82"/>
      <c r="AN85" s="81"/>
      <c r="AO85" s="83"/>
      <c r="AP85" s="84"/>
      <c r="AQ85" s="480"/>
      <c r="AR85" s="482"/>
      <c r="AS85" s="483"/>
      <c r="AT85" s="483"/>
      <c r="AU85" s="482"/>
      <c r="AV85" s="483"/>
      <c r="AW85" s="484"/>
      <c r="AX85" s="483"/>
      <c r="AY85" s="88"/>
      <c r="AZ85" s="89"/>
      <c r="BA85" s="90"/>
      <c r="BB85" s="90"/>
      <c r="BC85" s="91"/>
      <c r="BD85" s="482"/>
      <c r="BE85" s="483"/>
      <c r="BF85" s="483"/>
      <c r="BG85" s="482"/>
      <c r="BH85" s="483"/>
      <c r="BI85" s="484"/>
      <c r="BJ85" s="92"/>
      <c r="BK85" s="93"/>
    </row>
    <row r="86" spans="1:63" s="107" customFormat="1" x14ac:dyDescent="0.8">
      <c r="A86" s="70">
        <f>IF(+All!$F596="New Mexico State",+All!A596,IF(+All!$H596="New Mexico State",+All!A596,0))</f>
        <v>8</v>
      </c>
      <c r="B86" s="480" t="str">
        <f>IF(+All!$F596="New Mexico State",+All!B596,IF(+All!$H596="New Mexico State",+All!B596,0))</f>
        <v>Sat</v>
      </c>
      <c r="C86" s="72">
        <f>IF(+All!$F596="New Mexico State",+All!C596,IF(+All!$H596="New Mexico State",+All!C596,0))</f>
        <v>44492</v>
      </c>
      <c r="D86" s="73">
        <f>IF(+All!$F596="New Mexico State",+All!D596,IF(+All!$H596="New Mexico State",+All!D596,0))</f>
        <v>0.99958333333333327</v>
      </c>
      <c r="E86" s="707">
        <f>IF(+All!$F596="New Mexico State",+All!E596,IF(+All!$H596="New Mexico State",+All!E596,0))</f>
        <v>0</v>
      </c>
      <c r="F86" s="75" t="str">
        <f>IF(+All!$F596="New Mexico State",+All!F596,IF(+All!$H596="New Mexico State",+All!F596,0))</f>
        <v>New Mexico State</v>
      </c>
      <c r="G86" s="76" t="str">
        <f>IF(+All!$F596="New Mexico State",+All!G596,IF(+All!$H596="New Mexico State",+All!G596,0))</f>
        <v>Ind</v>
      </c>
      <c r="H86" s="75" t="str">
        <f>IF(+All!$F596="New Mexico State",+All!H596,IF(+All!$H596="New Mexico State",+All!H596,0))</f>
        <v>Hawaii</v>
      </c>
      <c r="I86" s="76" t="str">
        <f>IF(+All!$F596="New Mexico State",+All!I596,IF(+All!$H596="New Mexico State",+All!I596,0))</f>
        <v>MWC</v>
      </c>
      <c r="J86" s="706" t="str">
        <f>IF(+All!$F596="New Mexico State",+All!J596,IF(+All!$H596="New Mexico State",+All!J596,0))</f>
        <v>Hawaii</v>
      </c>
      <c r="K86" s="707" t="str">
        <f>IF(+All!$F596="New Mexico State",+All!K596,IF(+All!$H596="New Mexico State",+All!K596,0))</f>
        <v>New Mexico State</v>
      </c>
      <c r="L86" s="78">
        <f>IF(+All!$F596="New Mexico State",+All!L596,IF(+All!$H596="New Mexico State",+All!L596,0))</f>
        <v>18</v>
      </c>
      <c r="M86" s="79">
        <f>IF(+All!$F596="New Mexico State",+All!M596,IF(+All!$H596="New Mexico State",+All!M596,0))</f>
        <v>60</v>
      </c>
      <c r="N86" s="706" t="str">
        <f>IF(+All!$F596="New Mexico State",+All!N596,IF(+All!$H596="New Mexico State",+All!N596,0))</f>
        <v>Hawaii</v>
      </c>
      <c r="O86" s="708">
        <f>IF(+All!$F596="New Mexico State",+All!O596,IF(+All!$H596="New Mexico State",+All!O596,0))</f>
        <v>48</v>
      </c>
      <c r="P86" s="708" t="str">
        <f>IF(+All!$F596="New Mexico State",+All!P596,IF(+All!$H596="New Mexico State",+All!P596,0))</f>
        <v>New Mexico State</v>
      </c>
      <c r="Q86" s="707">
        <f>IF(+All!$F596="New Mexico State",+All!Q596,IF(+All!$H596="New Mexico State",+All!Q596,0))</f>
        <v>34</v>
      </c>
      <c r="R86" s="706" t="str">
        <f>IF(+All!$F596="New Mexico State",+All!R596,IF(+All!$H596="New Mexico State",+All!R596,0))</f>
        <v>New Mexico State</v>
      </c>
      <c r="S86" s="708" t="str">
        <f>IF(+All!$F596="New Mexico State",+All!S596,IF(+All!$H596="New Mexico State",+All!S596,0))</f>
        <v>Hawaii</v>
      </c>
      <c r="T86" s="706" t="str">
        <f>IF(+All!$F596="New Mexico State",+All!T596,IF(+All!$H596="New Mexico State",+All!T596,0))</f>
        <v>Hawaii</v>
      </c>
      <c r="U86" s="707" t="str">
        <f>IF(+All!$F596="New Mexico State",+All!U596,IF(+All!$H596="New Mexico State",+All!U596,0))</f>
        <v>L</v>
      </c>
      <c r="V86" s="706"/>
      <c r="W86" s="707"/>
      <c r="X86" s="706"/>
      <c r="Y86" s="707"/>
      <c r="Z86" s="706"/>
      <c r="AA86" s="707"/>
      <c r="AB86" s="706"/>
      <c r="AC86" s="707"/>
      <c r="AD86" s="706"/>
      <c r="AE86" s="707"/>
      <c r="AF86" s="706"/>
      <c r="AG86" s="707"/>
      <c r="AH86" s="706"/>
      <c r="AI86" s="707"/>
      <c r="AJ86" s="706"/>
      <c r="AK86" s="707"/>
      <c r="AL86" s="81"/>
      <c r="AM86" s="82"/>
      <c r="AN86" s="81"/>
      <c r="AO86" s="83"/>
      <c r="AP86" s="84"/>
      <c r="AQ86" s="480"/>
      <c r="AR86" s="482"/>
      <c r="AS86" s="483"/>
      <c r="AT86" s="483"/>
      <c r="AU86" s="482"/>
      <c r="AV86" s="483"/>
      <c r="AW86" s="484"/>
      <c r="AX86" s="483"/>
      <c r="AY86" s="88"/>
      <c r="AZ86" s="89"/>
      <c r="BA86" s="90"/>
      <c r="BB86" s="90"/>
      <c r="BC86" s="91"/>
      <c r="BD86" s="482"/>
      <c r="BE86" s="483"/>
      <c r="BF86" s="483"/>
      <c r="BG86" s="482"/>
      <c r="BH86" s="483"/>
      <c r="BI86" s="484"/>
      <c r="BJ86" s="92"/>
      <c r="BK86" s="93"/>
    </row>
    <row r="87" spans="1:63" s="107" customFormat="1" x14ac:dyDescent="0.8">
      <c r="A87" s="70">
        <f>IF(+All!$F699="New Mexico State",+All!A699,IF(+All!$H699="New Mexico State",+All!A699,0))</f>
        <v>9</v>
      </c>
      <c r="B87" s="480" t="str">
        <f>IF(+All!$F699="New Mexico State",+All!B699,IF(+All!$H699="New Mexico State",+All!B699,0))</f>
        <v>Sat</v>
      </c>
      <c r="C87" s="72">
        <f>IF(+All!$F699="New Mexico State",+All!C699,IF(+All!$H699="New Mexico State",+All!C699,0))</f>
        <v>44499</v>
      </c>
      <c r="D87" s="73">
        <f>IF(+All!$F699="New Mexico State",+All!D699,IF(+All!$H699="New Mexico State",+All!D699,0))</f>
        <v>0</v>
      </c>
      <c r="E87" s="707">
        <f>IF(+All!$F699="New Mexico State",+All!E699,IF(+All!$H699="New Mexico State",+All!E699,0))</f>
        <v>0</v>
      </c>
      <c r="F87" s="75" t="str">
        <f>IF(+All!$F699="New Mexico State",+All!F699,IF(+All!$H699="New Mexico State",+All!F699,0))</f>
        <v>New Mexico State</v>
      </c>
      <c r="G87" s="76" t="str">
        <f>IF(+All!$F699="New Mexico State",+All!G699,IF(+All!$H699="New Mexico State",+All!G699,0))</f>
        <v>Ind</v>
      </c>
      <c r="H87" s="75" t="str">
        <f>IF(+All!$F699="New Mexico State",+All!H699,IF(+All!$H699="New Mexico State",+All!H699,0))</f>
        <v>Open</v>
      </c>
      <c r="I87" s="76" t="str">
        <f>IF(+All!$F699="New Mexico State",+All!I699,IF(+All!$H699="New Mexico State",+All!I699,0))</f>
        <v>ZZZ</v>
      </c>
      <c r="J87" s="706">
        <f>IF(+All!$F699="New Mexico State",+All!J699,IF(+All!$H699="New Mexico State",+All!J699,0))</f>
        <v>0</v>
      </c>
      <c r="K87" s="707" t="str">
        <f>IF(+All!$F699="New Mexico State",+All!K699,IF(+All!$H699="New Mexico State",+All!K699,0))</f>
        <v>New Mexico State</v>
      </c>
      <c r="L87" s="78">
        <f>IF(+All!$F699="New Mexico State",+All!L699,IF(+All!$H699="New Mexico State",+All!L699,0))</f>
        <v>0</v>
      </c>
      <c r="M87" s="79">
        <f>IF(+All!$F699="New Mexico State",+All!M699,IF(+All!$H699="New Mexico State",+All!M699,0))</f>
        <v>0</v>
      </c>
      <c r="N87" s="706">
        <f>IF(+All!$F699="New Mexico State",+All!N699,IF(+All!$H699="New Mexico State",+All!N699,0))</f>
        <v>0</v>
      </c>
      <c r="O87" s="708">
        <f>IF(+All!$F699="New Mexico State",+All!O699,IF(+All!$H699="New Mexico State",+All!O699,0))</f>
        <v>0</v>
      </c>
      <c r="P87" s="708">
        <f>IF(+All!$F699="New Mexico State",+All!P699,IF(+All!$H699="New Mexico State",+All!P699,0))</f>
        <v>0</v>
      </c>
      <c r="Q87" s="707">
        <f>IF(+All!$F699="New Mexico State",+All!Q699,IF(+All!$H699="New Mexico State",+All!Q699,0))</f>
        <v>0</v>
      </c>
      <c r="R87" s="706">
        <f>IF(+All!$F699="New Mexico State",+All!R699,IF(+All!$H699="New Mexico State",+All!R699,0))</f>
        <v>0</v>
      </c>
      <c r="S87" s="708">
        <f>IF(+All!$F699="New Mexico State",+All!S699,IF(+All!$H699="New Mexico State",+All!S699,0))</f>
        <v>0</v>
      </c>
      <c r="T87" s="706">
        <f>IF(+All!$F699="New Mexico State",+All!T699,IF(+All!$H699="New Mexico State",+All!T699,0))</f>
        <v>0</v>
      </c>
      <c r="U87" s="707">
        <f>IF(+All!$F699="New Mexico State",+All!U699,IF(+All!$H699="New Mexico State",+All!U699,0))</f>
        <v>0</v>
      </c>
      <c r="V87" s="706"/>
      <c r="W87" s="707"/>
      <c r="X87" s="706"/>
      <c r="Y87" s="707"/>
      <c r="Z87" s="706"/>
      <c r="AA87" s="707"/>
      <c r="AB87" s="706"/>
      <c r="AC87" s="707"/>
      <c r="AD87" s="706"/>
      <c r="AE87" s="707"/>
      <c r="AF87" s="706"/>
      <c r="AG87" s="707"/>
      <c r="AH87" s="706"/>
      <c r="AI87" s="707"/>
      <c r="AJ87" s="706"/>
      <c r="AK87" s="707"/>
      <c r="AL87" s="81"/>
      <c r="AM87" s="82"/>
      <c r="AN87" s="81"/>
      <c r="AO87" s="83"/>
      <c r="AP87" s="84"/>
      <c r="AQ87" s="480"/>
      <c r="AR87" s="482"/>
      <c r="AS87" s="483"/>
      <c r="AT87" s="483"/>
      <c r="AU87" s="482"/>
      <c r="AV87" s="483"/>
      <c r="AW87" s="484"/>
      <c r="AX87" s="483"/>
      <c r="AY87" s="88"/>
      <c r="AZ87" s="89"/>
      <c r="BA87" s="90"/>
      <c r="BB87" s="90"/>
      <c r="BC87" s="91"/>
      <c r="BD87" s="482"/>
      <c r="BE87" s="483"/>
      <c r="BF87" s="483"/>
      <c r="BG87" s="482"/>
      <c r="BH87" s="483"/>
      <c r="BI87" s="484"/>
      <c r="BJ87" s="92"/>
      <c r="BK87" s="93"/>
    </row>
    <row r="88" spans="1:63" s="107" customFormat="1" x14ac:dyDescent="0.8">
      <c r="A88" s="70">
        <f>IF(+All!$F747="New Mexico State",+All!A747,IF(+All!$H747="New Mexico State",+All!A747,0))</f>
        <v>10</v>
      </c>
      <c r="B88" s="480" t="str">
        <f>IF(+All!$F747="New Mexico State",+All!B747,IF(+All!$H747="New Mexico State",+All!B747,0))</f>
        <v>Sat</v>
      </c>
      <c r="C88" s="72">
        <f>IF(+All!$F747="New Mexico State",+All!C747,IF(+All!$H747="New Mexico State",+All!C747,0))</f>
        <v>44506</v>
      </c>
      <c r="D88" s="73">
        <f>IF(+All!$F747="New Mexico State",+All!D747,IF(+All!$H747="New Mexico State",+All!D747,0))</f>
        <v>0.66666666666666663</v>
      </c>
      <c r="E88" s="707">
        <f>IF(+All!$F747="New Mexico State",+All!E747,IF(+All!$H747="New Mexico State",+All!E747,0))</f>
        <v>0</v>
      </c>
      <c r="F88" s="75" t="str">
        <f>IF(+All!$F747="New Mexico State",+All!F747,IF(+All!$H747="New Mexico State",+All!F747,0))</f>
        <v>Utah State</v>
      </c>
      <c r="G88" s="76" t="str">
        <f>IF(+All!$F747="New Mexico State",+All!G747,IF(+All!$H747="New Mexico State",+All!G747,0))</f>
        <v>MWC</v>
      </c>
      <c r="H88" s="75" t="str">
        <f>IF(+All!$F747="New Mexico State",+All!H747,IF(+All!$H747="New Mexico State",+All!H747,0))</f>
        <v>New Mexico State</v>
      </c>
      <c r="I88" s="76" t="str">
        <f>IF(+All!$F747="New Mexico State",+All!I747,IF(+All!$H747="New Mexico State",+All!I747,0))</f>
        <v>Ind</v>
      </c>
      <c r="J88" s="706" t="str">
        <f>IF(+All!$F747="New Mexico State",+All!J747,IF(+All!$H747="New Mexico State",+All!J747,0))</f>
        <v>Utah State</v>
      </c>
      <c r="K88" s="707" t="str">
        <f>IF(+All!$F747="New Mexico State",+All!K747,IF(+All!$H747="New Mexico State",+All!K747,0))</f>
        <v>New Mexico State</v>
      </c>
      <c r="L88" s="78">
        <f>IF(+All!$F747="New Mexico State",+All!L747,IF(+All!$H747="New Mexico State",+All!L747,0))</f>
        <v>18</v>
      </c>
      <c r="M88" s="79">
        <f>IF(+All!$F747="New Mexico State",+All!M747,IF(+All!$H747="New Mexico State",+All!M747,0))</f>
        <v>71</v>
      </c>
      <c r="N88" s="706" t="str">
        <f>IF(+All!$F747="New Mexico State",+All!N747,IF(+All!$H747="New Mexico State",+All!N747,0))</f>
        <v>Utah State</v>
      </c>
      <c r="O88" s="708">
        <f>IF(+All!$F747="New Mexico State",+All!O747,IF(+All!$H747="New Mexico State",+All!O747,0))</f>
        <v>35</v>
      </c>
      <c r="P88" s="708" t="str">
        <f>IF(+All!$F747="New Mexico State",+All!P747,IF(+All!$H747="New Mexico State",+All!P747,0))</f>
        <v>New Mexico State</v>
      </c>
      <c r="Q88" s="707">
        <f>IF(+All!$F747="New Mexico State",+All!Q747,IF(+All!$H747="New Mexico State",+All!Q747,0))</f>
        <v>13</v>
      </c>
      <c r="R88" s="706" t="str">
        <f>IF(+All!$F747="New Mexico State",+All!R747,IF(+All!$H747="New Mexico State",+All!R747,0))</f>
        <v>Utah State</v>
      </c>
      <c r="S88" s="708" t="str">
        <f>IF(+All!$F747="New Mexico State",+All!S747,IF(+All!$H747="New Mexico State",+All!S747,0))</f>
        <v>New Mexico State</v>
      </c>
      <c r="T88" s="706" t="str">
        <f>IF(+All!$F747="New Mexico State",+All!T747,IF(+All!$H747="New Mexico State",+All!T747,0))</f>
        <v>New Mexico State</v>
      </c>
      <c r="U88" s="707" t="str">
        <f>IF(+All!$F747="New Mexico State",+All!U747,IF(+All!$H747="New Mexico State",+All!U747,0))</f>
        <v>L</v>
      </c>
      <c r="V88" s="706"/>
      <c r="W88" s="707"/>
      <c r="X88" s="706"/>
      <c r="Y88" s="707"/>
      <c r="Z88" s="706"/>
      <c r="AA88" s="707"/>
      <c r="AB88" s="706"/>
      <c r="AC88" s="707"/>
      <c r="AD88" s="706"/>
      <c r="AE88" s="707"/>
      <c r="AF88" s="706"/>
      <c r="AG88" s="707"/>
      <c r="AH88" s="706"/>
      <c r="AI88" s="707"/>
      <c r="AJ88" s="706"/>
      <c r="AK88" s="707"/>
      <c r="AL88" s="81"/>
      <c r="AM88" s="82"/>
      <c r="AN88" s="81"/>
      <c r="AO88" s="83"/>
      <c r="AP88" s="84"/>
      <c r="AQ88" s="480"/>
      <c r="AR88" s="482"/>
      <c r="AS88" s="483"/>
      <c r="AT88" s="483"/>
      <c r="AU88" s="482"/>
      <c r="AV88" s="483"/>
      <c r="AW88" s="484"/>
      <c r="AX88" s="483"/>
      <c r="AY88" s="88"/>
      <c r="AZ88" s="89"/>
      <c r="BA88" s="90"/>
      <c r="BB88" s="90"/>
      <c r="BC88" s="91"/>
      <c r="BD88" s="482"/>
      <c r="BE88" s="483"/>
      <c r="BF88" s="483"/>
      <c r="BG88" s="482"/>
      <c r="BH88" s="483"/>
      <c r="BI88" s="484"/>
      <c r="BJ88" s="92"/>
      <c r="BK88" s="93"/>
    </row>
    <row r="89" spans="1:63" s="107" customFormat="1" x14ac:dyDescent="0.8">
      <c r="A89" s="70">
        <f>IF(+All!$F835="New Mexico State",+All!A835,IF(+All!$H835="New Mexico State",+All!A835,0))</f>
        <v>11</v>
      </c>
      <c r="B89" s="480" t="str">
        <f>IF(+All!$F835="New Mexico State",+All!B835,IF(+All!$H835="New Mexico State",+All!B835,0))</f>
        <v>Sat</v>
      </c>
      <c r="C89" s="72">
        <f>IF(+All!$F835="New Mexico State",+All!C835,IF(+All!$H835="New Mexico State",+All!C835,0))</f>
        <v>44513</v>
      </c>
      <c r="D89" s="73">
        <f>IF(+All!$F835="New Mexico State",+All!D835,IF(+All!$H835="New Mexico State",+All!D835,0))</f>
        <v>0.5</v>
      </c>
      <c r="E89" s="707" t="str">
        <f>IF(+All!$F835="New Mexico State",+All!E835,IF(+All!$H835="New Mexico State",+All!E835,0))</f>
        <v>SEC</v>
      </c>
      <c r="F89" s="75" t="str">
        <f>IF(+All!$F835="New Mexico State",+All!F835,IF(+All!$H835="New Mexico State",+All!F835,0))</f>
        <v>New Mexico State</v>
      </c>
      <c r="G89" s="76" t="str">
        <f>IF(+All!$F835="New Mexico State",+All!G835,IF(+All!$H835="New Mexico State",+All!G835,0))</f>
        <v>Ind</v>
      </c>
      <c r="H89" s="75" t="str">
        <f>IF(+All!$F835="New Mexico State",+All!H835,IF(+All!$H835="New Mexico State",+All!H835,0))</f>
        <v>Alabama</v>
      </c>
      <c r="I89" s="76" t="str">
        <f>IF(+All!$F835="New Mexico State",+All!I835,IF(+All!$H835="New Mexico State",+All!I835,0))</f>
        <v>SEC</v>
      </c>
      <c r="J89" s="706" t="str">
        <f>IF(+All!$F835="New Mexico State",+All!J835,IF(+All!$H835="New Mexico State",+All!J835,0))</f>
        <v>Alabama</v>
      </c>
      <c r="K89" s="707" t="str">
        <f>IF(+All!$F835="New Mexico State",+All!K835,IF(+All!$H835="New Mexico State",+All!K835,0))</f>
        <v>New Mexico State</v>
      </c>
      <c r="L89" s="78">
        <f>IF(+All!$F835="New Mexico State",+All!L835,IF(+All!$H835="New Mexico State",+All!L835,0))</f>
        <v>51.5</v>
      </c>
      <c r="M89" s="79">
        <f>IF(+All!$F835="New Mexico State",+All!M835,IF(+All!$H835="New Mexico State",+All!M835,0))</f>
        <v>67.5</v>
      </c>
      <c r="N89" s="706" t="str">
        <f>IF(+All!$F835="New Mexico State",+All!N835,IF(+All!$H835="New Mexico State",+All!N835,0))</f>
        <v>Alabama</v>
      </c>
      <c r="O89" s="708">
        <f>IF(+All!$F835="New Mexico State",+All!O835,IF(+All!$H835="New Mexico State",+All!O835,0))</f>
        <v>59</v>
      </c>
      <c r="P89" s="708" t="str">
        <f>IF(+All!$F835="New Mexico State",+All!P835,IF(+All!$H835="New Mexico State",+All!P835,0))</f>
        <v>New Mexico State</v>
      </c>
      <c r="Q89" s="707">
        <f>IF(+All!$F835="New Mexico State",+All!Q835,IF(+All!$H835="New Mexico State",+All!Q835,0))</f>
        <v>3</v>
      </c>
      <c r="R89" s="706" t="str">
        <f>IF(+All!$F835="New Mexico State",+All!R835,IF(+All!$H835="New Mexico State",+All!R835,0))</f>
        <v>Alabama</v>
      </c>
      <c r="S89" s="708" t="str">
        <f>IF(+All!$F835="New Mexico State",+All!S835,IF(+All!$H835="New Mexico State",+All!S835,0))</f>
        <v>New Mexico State</v>
      </c>
      <c r="T89" s="706" t="str">
        <f>IF(+All!$F835="New Mexico State",+All!T835,IF(+All!$H835="New Mexico State",+All!T835,0))</f>
        <v>New Mexico State</v>
      </c>
      <c r="U89" s="707" t="str">
        <f>IF(+All!$F835="New Mexico State",+All!U835,IF(+All!$H835="New Mexico State",+All!U835,0))</f>
        <v>L</v>
      </c>
      <c r="V89" s="706"/>
      <c r="W89" s="707"/>
      <c r="X89" s="706"/>
      <c r="Y89" s="707"/>
      <c r="Z89" s="706"/>
      <c r="AA89" s="707"/>
      <c r="AB89" s="706"/>
      <c r="AC89" s="707"/>
      <c r="AD89" s="706"/>
      <c r="AE89" s="707"/>
      <c r="AF89" s="706"/>
      <c r="AG89" s="707"/>
      <c r="AH89" s="706"/>
      <c r="AI89" s="707"/>
      <c r="AJ89" s="706"/>
      <c r="AK89" s="707"/>
      <c r="AL89" s="81"/>
      <c r="AM89" s="82"/>
      <c r="AN89" s="81"/>
      <c r="AO89" s="83"/>
      <c r="AP89" s="84"/>
      <c r="AQ89" s="480"/>
      <c r="AR89" s="482"/>
      <c r="AS89" s="483"/>
      <c r="AT89" s="483"/>
      <c r="AU89" s="482"/>
      <c r="AV89" s="483"/>
      <c r="AW89" s="484"/>
      <c r="AX89" s="483"/>
      <c r="AY89" s="88"/>
      <c r="AZ89" s="89"/>
      <c r="BA89" s="90"/>
      <c r="BB89" s="90"/>
      <c r="BC89" s="91"/>
      <c r="BD89" s="482"/>
      <c r="BE89" s="483"/>
      <c r="BF89" s="483"/>
      <c r="BG89" s="482"/>
      <c r="BH89" s="483"/>
      <c r="BI89" s="484"/>
      <c r="BJ89" s="92"/>
      <c r="BK89" s="93"/>
    </row>
    <row r="90" spans="1:63" s="107" customFormat="1" x14ac:dyDescent="0.8">
      <c r="A90" s="70">
        <f>IF(+All!$F905="New Mexico State",+All!A905,IF(+All!$H905="New Mexico State",+All!A905,0))</f>
        <v>12</v>
      </c>
      <c r="B90" s="480" t="str">
        <f>IF(+All!$F905="New Mexico State",+All!B905,IF(+All!$H905="New Mexico State",+All!B905,0))</f>
        <v>Sat</v>
      </c>
      <c r="C90" s="72">
        <f>IF(+All!$F905="New Mexico State",+All!C905,IF(+All!$H905="New Mexico State",+All!C905,0))</f>
        <v>44520</v>
      </c>
      <c r="D90" s="73">
        <f>IF(+All!$F905="New Mexico State",+All!D905,IF(+All!$H905="New Mexico State",+All!D905,0))</f>
        <v>0.5</v>
      </c>
      <c r="E90" s="707" t="str">
        <f>IF(+All!$F905="New Mexico State",+All!E905,IF(+All!$H905="New Mexico State",+All!E905,0))</f>
        <v>SEC</v>
      </c>
      <c r="F90" s="75" t="str">
        <f>IF(+All!$F905="New Mexico State",+All!F905,IF(+All!$H905="New Mexico State",+All!F905,0))</f>
        <v>New Mexico State</v>
      </c>
      <c r="G90" s="76" t="str">
        <f>IF(+All!$F905="New Mexico State",+All!G905,IF(+All!$H905="New Mexico State",+All!G905,0))</f>
        <v>Ind</v>
      </c>
      <c r="H90" s="75" t="str">
        <f>IF(+All!$F905="New Mexico State",+All!H905,IF(+All!$H905="New Mexico State",+All!H905,0))</f>
        <v>Kentucky</v>
      </c>
      <c r="I90" s="76" t="str">
        <f>IF(+All!$F905="New Mexico State",+All!I905,IF(+All!$H905="New Mexico State",+All!I905,0))</f>
        <v>SEC</v>
      </c>
      <c r="J90" s="706" t="str">
        <f>IF(+All!$F905="New Mexico State",+All!J905,IF(+All!$H905="New Mexico State",+All!J905,0))</f>
        <v>Kentucky</v>
      </c>
      <c r="K90" s="707" t="str">
        <f>IF(+All!$F905="New Mexico State",+All!K905,IF(+All!$H905="New Mexico State",+All!K905,0))</f>
        <v>New Mexico State</v>
      </c>
      <c r="L90" s="78">
        <f>IF(+All!$F905="New Mexico State",+All!L905,IF(+All!$H905="New Mexico State",+All!L905,0))</f>
        <v>36</v>
      </c>
      <c r="M90" s="79">
        <f>IF(+All!$F905="New Mexico State",+All!M905,IF(+All!$H905="New Mexico State",+All!M905,0))</f>
        <v>59.5</v>
      </c>
      <c r="N90" s="706" t="str">
        <f>IF(+All!$F905="New Mexico State",+All!N905,IF(+All!$H905="New Mexico State",+All!N905,0))</f>
        <v>Kentucky</v>
      </c>
      <c r="O90" s="708">
        <f>IF(+All!$F905="New Mexico State",+All!O905,IF(+All!$H905="New Mexico State",+All!O905,0))</f>
        <v>56</v>
      </c>
      <c r="P90" s="708" t="str">
        <f>IF(+All!$F905="New Mexico State",+All!P905,IF(+All!$H905="New Mexico State",+All!P905,0))</f>
        <v>New Mexico State</v>
      </c>
      <c r="Q90" s="707">
        <f>IF(+All!$F905="New Mexico State",+All!Q905,IF(+All!$H905="New Mexico State",+All!Q905,0))</f>
        <v>26</v>
      </c>
      <c r="R90" s="706" t="str">
        <f>IF(+All!$F905="New Mexico State",+All!R905,IF(+All!$H905="New Mexico State",+All!R905,0))</f>
        <v>New Mexico State</v>
      </c>
      <c r="S90" s="708" t="str">
        <f>IF(+All!$F905="New Mexico State",+All!S905,IF(+All!$H905="New Mexico State",+All!S905,0))</f>
        <v>Kentucky</v>
      </c>
      <c r="T90" s="706" t="str">
        <f>IF(+All!$F905="New Mexico State",+All!T905,IF(+All!$H905="New Mexico State",+All!T905,0))</f>
        <v>New Mexico State</v>
      </c>
      <c r="U90" s="707" t="str">
        <f>IF(+All!$F905="New Mexico State",+All!U905,IF(+All!$H905="New Mexico State",+All!U905,0))</f>
        <v>W</v>
      </c>
      <c r="V90" s="706"/>
      <c r="W90" s="707"/>
      <c r="X90" s="706"/>
      <c r="Y90" s="707"/>
      <c r="Z90" s="706"/>
      <c r="AA90" s="707"/>
      <c r="AB90" s="706"/>
      <c r="AC90" s="707"/>
      <c r="AD90" s="706"/>
      <c r="AE90" s="707"/>
      <c r="AF90" s="706"/>
      <c r="AG90" s="707"/>
      <c r="AH90" s="706"/>
      <c r="AI90" s="707"/>
      <c r="AJ90" s="706"/>
      <c r="AK90" s="707"/>
      <c r="AL90" s="81"/>
      <c r="AM90" s="82"/>
      <c r="AN90" s="81"/>
      <c r="AO90" s="83"/>
      <c r="AP90" s="84"/>
      <c r="AQ90" s="480"/>
      <c r="AR90" s="482"/>
      <c r="AS90" s="483"/>
      <c r="AT90" s="483"/>
      <c r="AU90" s="482"/>
      <c r="AV90" s="483"/>
      <c r="AW90" s="484"/>
      <c r="AX90" s="483"/>
      <c r="AY90" s="88"/>
      <c r="AZ90" s="89"/>
      <c r="BA90" s="90"/>
      <c r="BB90" s="90"/>
      <c r="BC90" s="91"/>
      <c r="BD90" s="482"/>
      <c r="BE90" s="483"/>
      <c r="BF90" s="483"/>
      <c r="BG90" s="482"/>
      <c r="BH90" s="483"/>
      <c r="BI90" s="484"/>
      <c r="BJ90" s="92"/>
      <c r="BK90" s="93"/>
    </row>
    <row r="91" spans="1:63" s="107" customFormat="1" x14ac:dyDescent="0.8">
      <c r="A91" s="70">
        <f>IF(+All!$F948="New Mexico State",+All!A948,IF(+All!$H948="New Mexico State",+All!A948,0))</f>
        <v>0</v>
      </c>
      <c r="B91" s="480">
        <f>IF(+All!$F948="New Mexico State",+All!B948,IF(+All!$H948="New Mexico State",+All!B948,0))</f>
        <v>0</v>
      </c>
      <c r="C91" s="72">
        <f>IF(+All!$F948="New Mexico State",+All!C948,IF(+All!$H948="New Mexico State",+All!C948,0))</f>
        <v>0</v>
      </c>
      <c r="D91" s="73">
        <f>IF(+All!$F948="New Mexico State",+All!D948,IF(+All!$H948="New Mexico State",+All!D948,0))</f>
        <v>0</v>
      </c>
      <c r="E91" s="707">
        <f>IF(+All!$F948="New Mexico State",+All!E948,IF(+All!$H948="New Mexico State",+All!E948,0))</f>
        <v>0</v>
      </c>
      <c r="F91" s="75">
        <f>IF(+All!$F948="New Mexico State",+All!F948,IF(+All!$H948="New Mexico State",+All!F948,0))</f>
        <v>0</v>
      </c>
      <c r="G91" s="76">
        <f>IF(+All!$F948="New Mexico State",+All!G948,IF(+All!$H948="New Mexico State",+All!G948,0))</f>
        <v>0</v>
      </c>
      <c r="H91" s="75">
        <f>IF(+All!$F948="New Mexico State",+All!H948,IF(+All!$H948="New Mexico State",+All!H948,0))</f>
        <v>0</v>
      </c>
      <c r="I91" s="76">
        <f>IF(+All!$F948="New Mexico State",+All!I948,IF(+All!$H948="New Mexico State",+All!I948,0))</f>
        <v>0</v>
      </c>
      <c r="J91" s="706">
        <f>IF(+All!$F948="New Mexico State",+All!J948,IF(+All!$H948="New Mexico State",+All!J948,0))</f>
        <v>0</v>
      </c>
      <c r="K91" s="707">
        <f>IF(+All!$F948="New Mexico State",+All!K948,IF(+All!$H948="New Mexico State",+All!K948,0))</f>
        <v>0</v>
      </c>
      <c r="L91" s="78">
        <f>IF(+All!$F948="New Mexico State",+All!L948,IF(+All!$H948="New Mexico State",+All!L948,0))</f>
        <v>0</v>
      </c>
      <c r="M91" s="79">
        <f>IF(+All!$F948="New Mexico State",+All!M948,IF(+All!$H948="New Mexico State",+All!M948,0))</f>
        <v>0</v>
      </c>
      <c r="N91" s="706">
        <f>IF(+All!$F948="New Mexico State",+All!N948,IF(+All!$H948="New Mexico State",+All!N948,0))</f>
        <v>0</v>
      </c>
      <c r="O91" s="708">
        <f>IF(+All!$F948="New Mexico State",+All!O948,IF(+All!$H948="New Mexico State",+All!O948,0))</f>
        <v>0</v>
      </c>
      <c r="P91" s="708">
        <f>IF(+All!$F948="New Mexico State",+All!P948,IF(+All!$H948="New Mexico State",+All!P948,0))</f>
        <v>0</v>
      </c>
      <c r="Q91" s="707">
        <f>IF(+All!$F948="New Mexico State",+All!Q948,IF(+All!$H948="New Mexico State",+All!Q948,0))</f>
        <v>0</v>
      </c>
      <c r="R91" s="706">
        <f>IF(+All!$F948="New Mexico State",+All!R948,IF(+All!$H948="New Mexico State",+All!R948,0))</f>
        <v>0</v>
      </c>
      <c r="S91" s="708">
        <f>IF(+All!$F948="New Mexico State",+All!S948,IF(+All!$H948="New Mexico State",+All!S948,0))</f>
        <v>0</v>
      </c>
      <c r="T91" s="706">
        <f>IF(+All!$F948="New Mexico State",+All!T948,IF(+All!$H948="New Mexico State",+All!T948,0))</f>
        <v>0</v>
      </c>
      <c r="U91" s="707">
        <f>IF(+All!$F948="New Mexico State",+All!U948,IF(+All!$H948="New Mexico State",+All!U948,0))</f>
        <v>0</v>
      </c>
      <c r="V91" s="706"/>
      <c r="W91" s="707"/>
      <c r="X91" s="706"/>
      <c r="Y91" s="707"/>
      <c r="Z91" s="706"/>
      <c r="AA91" s="707"/>
      <c r="AB91" s="706"/>
      <c r="AC91" s="707"/>
      <c r="AD91" s="706"/>
      <c r="AE91" s="707"/>
      <c r="AF91" s="706"/>
      <c r="AG91" s="707"/>
      <c r="AH91" s="706"/>
      <c r="AI91" s="707"/>
      <c r="AJ91" s="706"/>
      <c r="AK91" s="707"/>
      <c r="AL91" s="81"/>
      <c r="AM91" s="82"/>
      <c r="AN91" s="81"/>
      <c r="AO91" s="83"/>
      <c r="AP91" s="84"/>
      <c r="AQ91" s="480"/>
      <c r="AR91" s="482"/>
      <c r="AS91" s="483"/>
      <c r="AT91" s="483"/>
      <c r="AU91" s="482"/>
      <c r="AV91" s="483"/>
      <c r="AW91" s="484"/>
      <c r="AX91" s="483"/>
      <c r="AY91" s="88"/>
      <c r="AZ91" s="89"/>
      <c r="BA91" s="90"/>
      <c r="BB91" s="90"/>
      <c r="BC91" s="91"/>
      <c r="BD91" s="482"/>
      <c r="BE91" s="483"/>
      <c r="BF91" s="483"/>
      <c r="BG91" s="482"/>
      <c r="BH91" s="483"/>
      <c r="BI91" s="484"/>
      <c r="BJ91" s="92"/>
      <c r="BK91" s="93"/>
    </row>
    <row r="92" spans="1:63" x14ac:dyDescent="0.8">
      <c r="A92" s="52"/>
      <c r="B92" s="53"/>
      <c r="C92" s="54"/>
      <c r="D92" s="55"/>
      <c r="E92" s="56"/>
      <c r="F92" s="1219" t="str">
        <f>F93</f>
        <v>Notre Dame</v>
      </c>
      <c r="G92" s="1253"/>
      <c r="H92" s="1253"/>
      <c r="I92" s="1254"/>
      <c r="J92" s="57"/>
      <c r="K92" s="56"/>
      <c r="L92" s="58"/>
      <c r="M92" s="59"/>
      <c r="N92" s="57"/>
      <c r="O92" s="9"/>
      <c r="P92" s="9"/>
      <c r="Q92" s="406"/>
      <c r="R92" s="57"/>
      <c r="S92" s="9"/>
      <c r="T92" s="57"/>
      <c r="U92" s="56"/>
      <c r="V92" s="57"/>
      <c r="W92" s="60"/>
      <c r="X92" s="57"/>
      <c r="Y92" s="56"/>
      <c r="Z92" s="57"/>
      <c r="AA92" s="56"/>
      <c r="AB92" s="57"/>
      <c r="AC92" s="56"/>
      <c r="AD92" s="8"/>
      <c r="AE92" s="60"/>
      <c r="AF92" s="8"/>
      <c r="AG92" s="60"/>
      <c r="AH92" s="8"/>
      <c r="AI92" s="60"/>
      <c r="AJ92" s="8"/>
      <c r="AK92" s="60"/>
      <c r="AL92" s="96"/>
      <c r="AM92" s="70"/>
      <c r="AN92" s="96"/>
      <c r="AO92" s="70"/>
      <c r="AP92" s="64"/>
      <c r="AQ92" s="65"/>
      <c r="AR92" s="66"/>
      <c r="AS92" s="67"/>
      <c r="AT92" s="67"/>
      <c r="AU92" s="66"/>
      <c r="AV92" s="67"/>
      <c r="AW92" s="49"/>
      <c r="AX92" s="48"/>
      <c r="AY92" s="66"/>
      <c r="AZ92" s="67"/>
      <c r="BA92" s="49"/>
      <c r="BB92" s="49"/>
      <c r="BC92" s="65"/>
      <c r="BD92" s="66"/>
      <c r="BE92" s="67"/>
      <c r="BF92" s="67"/>
      <c r="BG92" s="66"/>
      <c r="BH92" s="67"/>
      <c r="BI92" s="49"/>
      <c r="BJ92" s="68"/>
      <c r="BK92" s="69"/>
    </row>
    <row r="93" spans="1:63" x14ac:dyDescent="0.8">
      <c r="A93" s="70">
        <f>IF(+All!$F92="Notre Dame",+All!A92,IF(+All!$H92="Notre Dame",+All!A92,0))</f>
        <v>1</v>
      </c>
      <c r="B93" s="480" t="str">
        <f>IF(+All!$F92="Notre Dame",+All!B92,IF(+All!$H92="Notre Dame",+All!B92,0))</f>
        <v>Sun</v>
      </c>
      <c r="C93" s="72">
        <f>IF(+All!$F92="Notre Dame",+All!C92,IF(+All!$H92="Notre Dame",+All!C92,0))</f>
        <v>44444</v>
      </c>
      <c r="D93" s="73">
        <f>IF(+All!$F92="Notre Dame",+All!D92,IF(+All!$H92="Notre Dame",+All!D92,0))</f>
        <v>0.8125</v>
      </c>
      <c r="E93" s="707" t="str">
        <f>IF(+All!$F92="Notre Dame",+All!E92,IF(+All!$H92="Notre Dame",+All!E92,0))</f>
        <v>ABC</v>
      </c>
      <c r="F93" s="75" t="str">
        <f>IF(+All!$F92="Notre Dame",+All!F92,IF(+All!$H92="Notre Dame",+All!F92,0))</f>
        <v>Notre Dame</v>
      </c>
      <c r="G93" s="76" t="str">
        <f>IF(+All!$F92="Notre Dame",+All!G92,IF(+All!$H92="Notre Dame",+All!G92,0))</f>
        <v>Ind</v>
      </c>
      <c r="H93" s="75" t="str">
        <f>IF(+All!$F92="Notre Dame",+All!H92,IF(+All!$H92="Notre Dame",+All!H92,0))</f>
        <v>Florida State</v>
      </c>
      <c r="I93" s="76" t="str">
        <f>IF(+All!$F92="Notre Dame",+All!I92,IF(+All!$H92="Notre Dame",+All!I92,0))</f>
        <v>ACC</v>
      </c>
      <c r="J93" s="706" t="str">
        <f>IF(+All!$F92="Notre Dame",+All!J92,IF(+All!$H92="Notre Dame",+All!J92,0))</f>
        <v>Notre Dame</v>
      </c>
      <c r="K93" s="707" t="str">
        <f>IF(+All!$F92="Notre Dame",+All!K92,IF(+All!$H92="Notre Dame",+All!K92,0))</f>
        <v>Florida State</v>
      </c>
      <c r="L93" s="78">
        <f>IF(+All!$F92="Notre Dame",+All!L92,IF(+All!$H92="Notre Dame",+All!L92,0))</f>
        <v>7.5</v>
      </c>
      <c r="M93" s="79">
        <f>IF(+All!$F92="Notre Dame",+All!M92,IF(+All!$H92="Notre Dame",+All!M92,0))</f>
        <v>56</v>
      </c>
      <c r="N93" s="706" t="str">
        <f>IF(+All!$F92="Notre Dame",+All!N92,IF(+All!$H92="Notre Dame",+All!N92,0))</f>
        <v>Notre Dame</v>
      </c>
      <c r="O93" s="708">
        <f>IF(+All!$F92="Notre Dame",+All!O92,IF(+All!$H92="Notre Dame",+All!O92,0))</f>
        <v>41</v>
      </c>
      <c r="P93" s="708" t="str">
        <f>IF(+All!$F92="Notre Dame",+All!P92,IF(+All!$H92="Notre Dame",+All!P92,0))</f>
        <v>Florida State</v>
      </c>
      <c r="Q93" s="707">
        <f>IF(+All!$F92="Notre Dame",+All!Q92,IF(+All!$H92="Notre Dame",+All!Q92,0))</f>
        <v>38</v>
      </c>
      <c r="R93" s="706" t="str">
        <f>IF(+All!$F92="Notre Dame",+All!R92,IF(+All!$H92="Notre Dame",+All!R92,0))</f>
        <v>Florida State</v>
      </c>
      <c r="S93" s="708" t="str">
        <f>IF(+All!$F92="Notre Dame",+All!S92,IF(+All!$H92="Notre Dame",+All!S92,0))</f>
        <v>Notre Dame</v>
      </c>
      <c r="T93" s="706" t="str">
        <f>IF(+All!$F92="Notre Dame",+All!T92,IF(+All!$H92="Notre Dame",+All!T92,0))</f>
        <v>Notre Dame</v>
      </c>
      <c r="U93" s="707" t="str">
        <f>IF(+All!$F92="Notre Dame",+All!U92,IF(+All!$H92="Notre Dame",+All!U92,0))</f>
        <v>L</v>
      </c>
      <c r="V93" s="706"/>
      <c r="W93" s="707"/>
      <c r="X93" s="706"/>
      <c r="Y93" s="707"/>
      <c r="Z93" s="706"/>
      <c r="AA93" s="707"/>
      <c r="AB93" s="706"/>
      <c r="AC93" s="707"/>
      <c r="AD93" s="706"/>
      <c r="AE93" s="707"/>
      <c r="AF93" s="706"/>
      <c r="AG93" s="707"/>
      <c r="AH93" s="706"/>
      <c r="AI93" s="707"/>
      <c r="AJ93" s="706"/>
      <c r="AK93" s="707"/>
      <c r="AQ93" s="480"/>
      <c r="AR93" s="482"/>
      <c r="AS93" s="483"/>
      <c r="AT93" s="483"/>
      <c r="AU93" s="482"/>
      <c r="AV93" s="483"/>
      <c r="AW93" s="484"/>
      <c r="AX93" s="483"/>
      <c r="AY93" s="88"/>
      <c r="AZ93" s="89"/>
      <c r="BA93" s="90"/>
      <c r="BB93" s="90"/>
      <c r="BC93" s="91"/>
      <c r="BD93" s="482"/>
      <c r="BE93" s="483"/>
      <c r="BF93" s="483"/>
      <c r="BG93" s="482"/>
      <c r="BH93" s="483"/>
      <c r="BI93" s="484"/>
    </row>
    <row r="94" spans="1:63" x14ac:dyDescent="0.8">
      <c r="A94" s="70">
        <f>IF(+All!$F145="Notre Dame",+All!A145,IF(+All!$H145="Notre Dame",+All!A145,0))</f>
        <v>2</v>
      </c>
      <c r="B94" s="480" t="str">
        <f>IF(+All!$F145="Notre Dame",+All!B145,IF(+All!$H145="Notre Dame",+All!B145,0))</f>
        <v>Sat</v>
      </c>
      <c r="C94" s="72">
        <f>IF(+All!$F145="Notre Dame",+All!C145,IF(+All!$H145="Notre Dame",+All!C145,0))</f>
        <v>44450</v>
      </c>
      <c r="D94" s="73">
        <f>IF(+All!$F145="Notre Dame",+All!D145,IF(+All!$H145="Notre Dame",+All!D145,0))</f>
        <v>0.60416666666666663</v>
      </c>
      <c r="E94" s="707" t="str">
        <f>IF(+All!$F145="Notre Dame",+All!E145,IF(+All!$H145="Notre Dame",+All!E145,0))</f>
        <v>NBC</v>
      </c>
      <c r="F94" s="75" t="str">
        <f>IF(+All!$F145="Notre Dame",+All!F145,IF(+All!$H145="Notre Dame",+All!F145,0))</f>
        <v>Toledo</v>
      </c>
      <c r="G94" s="76" t="str">
        <f>IF(+All!$F145="Notre Dame",+All!G145,IF(+All!$H145="Notre Dame",+All!G145,0))</f>
        <v>MAC</v>
      </c>
      <c r="H94" s="75" t="str">
        <f>IF(+All!$F145="Notre Dame",+All!H145,IF(+All!$H145="Notre Dame",+All!H145,0))</f>
        <v>Notre Dame</v>
      </c>
      <c r="I94" s="76" t="str">
        <f>IF(+All!$F145="Notre Dame",+All!I145,IF(+All!$H145="Notre Dame",+All!I145,0))</f>
        <v>Ind</v>
      </c>
      <c r="J94" s="706" t="str">
        <f>IF(+All!$F145="Notre Dame",+All!J145,IF(+All!$H145="Notre Dame",+All!J145,0))</f>
        <v>Notre Dame</v>
      </c>
      <c r="K94" s="707" t="str">
        <f>IF(+All!$F145="Notre Dame",+All!K145,IF(+All!$H145="Notre Dame",+All!K145,0))</f>
        <v>Toledo</v>
      </c>
      <c r="L94" s="78">
        <f>IF(+All!$F145="Notre Dame",+All!L145,IF(+All!$H145="Notre Dame",+All!L145,0))</f>
        <v>17</v>
      </c>
      <c r="M94" s="79">
        <f>IF(+All!$F145="Notre Dame",+All!M145,IF(+All!$H145="Notre Dame",+All!M145,0))</f>
        <v>56</v>
      </c>
      <c r="N94" s="706" t="str">
        <f>IF(+All!$F145="Notre Dame",+All!N145,IF(+All!$H145="Notre Dame",+All!N145,0))</f>
        <v>Notre Dame</v>
      </c>
      <c r="O94" s="708">
        <f>IF(+All!$F145="Notre Dame",+All!O145,IF(+All!$H145="Notre Dame",+All!O145,0))</f>
        <v>32</v>
      </c>
      <c r="P94" s="708" t="str">
        <f>IF(+All!$F145="Notre Dame",+All!P145,IF(+All!$H145="Notre Dame",+All!P145,0))</f>
        <v>Toledo</v>
      </c>
      <c r="Q94" s="707">
        <f>IF(+All!$F145="Notre Dame",+All!Q145,IF(+All!$H145="Notre Dame",+All!Q145,0))</f>
        <v>29</v>
      </c>
      <c r="R94" s="706" t="str">
        <f>IF(+All!$F145="Notre Dame",+All!R145,IF(+All!$H145="Notre Dame",+All!R145,0))</f>
        <v>Toledo</v>
      </c>
      <c r="S94" s="708" t="str">
        <f>IF(+All!$F145="Notre Dame",+All!S145,IF(+All!$H145="Notre Dame",+All!S145,0))</f>
        <v>Notre Dame</v>
      </c>
      <c r="T94" s="706" t="str">
        <f>IF(+All!$F145="Notre Dame",+All!T145,IF(+All!$H145="Notre Dame",+All!T145,0))</f>
        <v>Toledo</v>
      </c>
      <c r="U94" s="707" t="str">
        <f>IF(+All!$F145="Notre Dame",+All!U145,IF(+All!$H145="Notre Dame",+All!U145,0))</f>
        <v>W</v>
      </c>
      <c r="V94" s="706">
        <f>IF(+All!$F136="Notre Dame",+All!#REF!,IF(+All!$H136="Notre Dame",+All!#REF!,0))</f>
        <v>0</v>
      </c>
      <c r="W94" s="707">
        <f>IF(+All!$F136="Notre Dame",+All!#REF!,IF(+All!$H136="Notre Dame",+All!#REF!,0))</f>
        <v>0</v>
      </c>
      <c r="X94" s="706">
        <f>IF(+All!$F136="Notre Dame",+All!#REF!,IF(+All!$H136="Notre Dame",+All!#REF!,0))</f>
        <v>0</v>
      </c>
      <c r="Y94" s="707">
        <f>IF(+All!$F136="Notre Dame",+All!#REF!,IF(+All!$H136="Notre Dame",+All!#REF!,0))</f>
        <v>0</v>
      </c>
      <c r="Z94" s="706">
        <f>IF(+All!$F136="Notre Dame",+All!#REF!,IF(+All!$H136="Notre Dame",+All!#REF!,0))</f>
        <v>0</v>
      </c>
      <c r="AA94" s="707">
        <f>IF(+All!$F136="Notre Dame",+All!#REF!,IF(+All!$H136="Notre Dame",+All!#REF!,0))</f>
        <v>0</v>
      </c>
      <c r="AB94" s="706">
        <f>IF(+All!$F136="Notre Dame",+All!#REF!,IF(+All!$H136="Notre Dame",+All!#REF!,0))</f>
        <v>0</v>
      </c>
      <c r="AC94" s="707">
        <f>IF(+All!$F136="Notre Dame",+All!#REF!,IF(+All!$H136="Notre Dame",+All!#REF!,0))</f>
        <v>0</v>
      </c>
      <c r="AD94" s="706">
        <f>IF(+All!$F136="Notre Dame",+All!#REF!,IF(+All!$H136="Notre Dame",+All!#REF!,0))</f>
        <v>0</v>
      </c>
      <c r="AE94" s="707">
        <f>IF(+All!$F136="Notre Dame",+All!#REF!,IF(+All!$H136="Notre Dame",+All!#REF!,0))</f>
        <v>0</v>
      </c>
      <c r="AF94" s="706">
        <f>IF(+All!$F136="Notre Dame",+All!#REF!,IF(+All!$H136="Notre Dame",+All!#REF!,0))</f>
        <v>0</v>
      </c>
      <c r="AG94" s="707">
        <f>IF(+All!$F136="Notre Dame",+All!#REF!,IF(+All!$H136="Notre Dame",+All!#REF!,0))</f>
        <v>0</v>
      </c>
      <c r="AH94" s="706">
        <f>IF(+All!$F136="Notre Dame",+All!#REF!,IF(+All!$H136="Notre Dame",+All!#REF!,0))</f>
        <v>0</v>
      </c>
      <c r="AI94" s="707">
        <f>IF(+All!$F136="Notre Dame",+All!#REF!,IF(+All!$H136="Notre Dame",+All!#REF!,0))</f>
        <v>0</v>
      </c>
      <c r="AJ94" s="706">
        <f>IF(+All!$F136="Notre Dame",+All!#REF!,IF(+All!$H136="Notre Dame",+All!#REF!,0))</f>
        <v>0</v>
      </c>
      <c r="AK94" s="707">
        <f>IF(+All!$F136="Notre Dame",+All!#REF!,IF(+All!$H136="Notre Dame",+All!#REF!,0))</f>
        <v>0</v>
      </c>
      <c r="AL94" s="81">
        <f>IF(+All!$F136="Notre Dame",+All!V136,IF(+All!$H136="Notre Dame",+All!V136,0))</f>
        <v>0</v>
      </c>
      <c r="AM94" s="82">
        <f>IF(+All!$F136="Notre Dame",+All!W136,IF(+All!$H136="Notre Dame",+All!W136,0))</f>
        <v>0</v>
      </c>
      <c r="AN94" s="81">
        <f>IF(+All!$F136="Notre Dame",+All!X136,IF(+All!$H136="Notre Dame",+All!X136,0))</f>
        <v>0</v>
      </c>
      <c r="AO94" s="83">
        <f>IF(+All!$F136="Notre Dame",+All!Y136,IF(+All!$H136="Notre Dame",+All!Y136,0))</f>
        <v>0</v>
      </c>
      <c r="AP94" s="84">
        <f>IF(+All!$F136="Notre Dame",+All!Z136,IF(+All!$H136="Notre Dame",+All!Z136,0))</f>
        <v>0</v>
      </c>
      <c r="AQ94" s="480">
        <f>IF(+All!$F136="Notre Dame",+All!#REF!,IF(+All!$H136="Notre Dame",+All!#REF!,0))</f>
        <v>0</v>
      </c>
      <c r="AR94" s="482">
        <f>IF(+All!$F136="Notre Dame",+All!#REF!,IF(+All!$H136="Notre Dame",+All!#REF!,0))</f>
        <v>0</v>
      </c>
      <c r="AS94" s="483">
        <f>IF(+All!$F136="Notre Dame",+All!#REF!,IF(+All!$H136="Notre Dame",+All!#REF!,0))</f>
        <v>0</v>
      </c>
      <c r="AT94" s="483">
        <f>IF(+All!$F136="Notre Dame",+All!#REF!,IF(+All!$H136="Notre Dame",+All!#REF!,0))</f>
        <v>0</v>
      </c>
      <c r="AU94" s="482">
        <f>IF(+All!$F136="Notre Dame",+All!#REF!,IF(+All!$H136="Notre Dame",+All!#REF!,0))</f>
        <v>0</v>
      </c>
      <c r="AV94" s="483">
        <f>IF(+All!$F136="Notre Dame",+All!#REF!,IF(+All!$H136="Notre Dame",+All!#REF!,0))</f>
        <v>0</v>
      </c>
      <c r="AW94" s="484">
        <f>IF(+All!$F136="Notre Dame",+All!#REF!,IF(+All!$H136="Notre Dame",+All!#REF!,0))</f>
        <v>0</v>
      </c>
      <c r="AX94" s="483">
        <f>IF(+All!$F136="Notre Dame",+All!#REF!,IF(+All!$H136="Notre Dame",+All!#REF!,0))</f>
        <v>0</v>
      </c>
      <c r="AY94" s="88">
        <f>IF(+All!$F136="Notre Dame",+All!#REF!,IF(+All!$H136="Notre Dame",+All!#REF!,0))</f>
        <v>0</v>
      </c>
      <c r="AZ94" s="89">
        <f>IF(+All!$F136="Notre Dame",+All!#REF!,IF(+All!$H136="Notre Dame",+All!#REF!,0))</f>
        <v>0</v>
      </c>
      <c r="BA94" s="90">
        <f>IF(+All!$F136="Notre Dame",+All!#REF!,IF(+All!$H136="Notre Dame",+All!#REF!,0))</f>
        <v>0</v>
      </c>
      <c r="BB94" s="90">
        <f>IF(+All!$F136="Notre Dame",+All!#REF!,IF(+All!$H136="Notre Dame",+All!#REF!,0))</f>
        <v>0</v>
      </c>
      <c r="BC94" s="91">
        <f>IF(+All!$F136="Notre Dame",+All!#REF!,IF(+All!$H136="Notre Dame",+All!#REF!,0))</f>
        <v>0</v>
      </c>
      <c r="BD94" s="482">
        <f>IF(+All!$F136="Notre Dame",+All!#REF!,IF(+All!$H136="Notre Dame",+All!#REF!,0))</f>
        <v>0</v>
      </c>
      <c r="BE94" s="483">
        <f>IF(+All!$F136="Notre Dame",+All!#REF!,IF(+All!$H136="Notre Dame",+All!#REF!,0))</f>
        <v>0</v>
      </c>
      <c r="BF94" s="483">
        <f>IF(+All!$F136="Notre Dame",+All!#REF!,IF(+All!$H136="Notre Dame",+All!#REF!,0))</f>
        <v>0</v>
      </c>
      <c r="BG94" s="482">
        <f>IF(+All!$F136="Notre Dame",+All!#REF!,IF(+All!$H136="Notre Dame",+All!#REF!,0))</f>
        <v>0</v>
      </c>
      <c r="BH94" s="483">
        <f>IF(+All!$F136="Notre Dame",+All!#REF!,IF(+All!$H136="Notre Dame",+All!#REF!,0))</f>
        <v>0</v>
      </c>
      <c r="BI94" s="484">
        <f>IF(+All!$F136="Notre Dame",+All!#REF!,IF(+All!$H136="Notre Dame",+All!#REF!,0))</f>
        <v>0</v>
      </c>
      <c r="BJ94" s="92">
        <f>IF(+All!$F136="Notre Dame",+All!#REF!,IF(+All!$H136="Notre Dame",+All!#REF!,0))</f>
        <v>0</v>
      </c>
      <c r="BK94" s="93">
        <f>IF(+All!$F136="Notre Dame",+All!#REF!,IF(+All!$H136="Notre Dame",+All!#REF!,0))</f>
        <v>0</v>
      </c>
    </row>
    <row r="95" spans="1:63" x14ac:dyDescent="0.8">
      <c r="A95" s="70">
        <f>IF(+All!$F215="Notre Dame",+All!A215,IF(+All!$H215="Notre Dame",+All!A215,0))</f>
        <v>3</v>
      </c>
      <c r="B95" s="480" t="str">
        <f>IF(+All!$F215="Notre Dame",+All!B215,IF(+All!$H215="Notre Dame",+All!B215,0))</f>
        <v>Sat</v>
      </c>
      <c r="C95" s="72">
        <f>IF(+All!$F215="Notre Dame",+All!C215,IF(+All!$H215="Notre Dame",+All!C215,0))</f>
        <v>44457</v>
      </c>
      <c r="D95" s="73">
        <f>IF(+All!$F215="Notre Dame",+All!D215,IF(+All!$H215="Notre Dame",+All!D215,0))</f>
        <v>0.60416666666666663</v>
      </c>
      <c r="E95" s="707" t="str">
        <f>IF(+All!$F215="Notre Dame",+All!E215,IF(+All!$H215="Notre Dame",+All!E215,0))</f>
        <v>NBC</v>
      </c>
      <c r="F95" s="75" t="str">
        <f>IF(+All!$F215="Notre Dame",+All!F215,IF(+All!$H215="Notre Dame",+All!F215,0))</f>
        <v>Purdue</v>
      </c>
      <c r="G95" s="76" t="str">
        <f>IF(+All!$F215="Notre Dame",+All!G215,IF(+All!$H215="Notre Dame",+All!G215,0))</f>
        <v>B10</v>
      </c>
      <c r="H95" s="75" t="str">
        <f>IF(+All!$F215="Notre Dame",+All!H215,IF(+All!$H215="Notre Dame",+All!H215,0))</f>
        <v>Notre Dame</v>
      </c>
      <c r="I95" s="76" t="str">
        <f>IF(+All!$F215="Notre Dame",+All!I215,IF(+All!$H215="Notre Dame",+All!I215,0))</f>
        <v>Ind</v>
      </c>
      <c r="J95" s="706" t="str">
        <f>IF(+All!$F215="Notre Dame",+All!J215,IF(+All!$H215="Notre Dame",+All!J215,0))</f>
        <v>Notre Dame</v>
      </c>
      <c r="K95" s="707" t="str">
        <f>IF(+All!$F215="Notre Dame",+All!K215,IF(+All!$H215="Notre Dame",+All!K215,0))</f>
        <v>Purdue</v>
      </c>
      <c r="L95" s="78">
        <f>IF(+All!$F215="Notre Dame",+All!L215,IF(+All!$H215="Notre Dame",+All!L215,0))</f>
        <v>7</v>
      </c>
      <c r="M95" s="79">
        <f>IF(+All!$F215="Notre Dame",+All!M215,IF(+All!$H215="Notre Dame",+All!M215,0))</f>
        <v>58.5</v>
      </c>
      <c r="N95" s="706" t="str">
        <f>IF(+All!$F215="Notre Dame",+All!N215,IF(+All!$H215="Notre Dame",+All!N215,0))</f>
        <v>Notre Dame</v>
      </c>
      <c r="O95" s="708">
        <f>IF(+All!$F215="Notre Dame",+All!O215,IF(+All!$H215="Notre Dame",+All!O215,0))</f>
        <v>27</v>
      </c>
      <c r="P95" s="708" t="str">
        <f>IF(+All!$F215="Notre Dame",+All!P215,IF(+All!$H215="Notre Dame",+All!P215,0))</f>
        <v>Purdue</v>
      </c>
      <c r="Q95" s="707">
        <f>IF(+All!$F215="Notre Dame",+All!Q215,IF(+All!$H215="Notre Dame",+All!Q215,0))</f>
        <v>13</v>
      </c>
      <c r="R95" s="706" t="str">
        <f>IF(+All!$F215="Notre Dame",+All!R215,IF(+All!$H215="Notre Dame",+All!R215,0))</f>
        <v>Notre Dame</v>
      </c>
      <c r="S95" s="708" t="str">
        <f>IF(+All!$F215="Notre Dame",+All!S215,IF(+All!$H215="Notre Dame",+All!S215,0))</f>
        <v>Purdue</v>
      </c>
      <c r="T95" s="706" t="str">
        <f>IF(+All!$F215="Notre Dame",+All!T215,IF(+All!$H215="Notre Dame",+All!T215,0))</f>
        <v>Purdue</v>
      </c>
      <c r="U95" s="707" t="str">
        <f>IF(+All!$F215="Notre Dame",+All!U215,IF(+All!$H215="Notre Dame",+All!U215,0))</f>
        <v>L</v>
      </c>
      <c r="V95" s="706" t="e">
        <f>IF(+All!#REF!="Notre Dame",+All!#REF!,IF(+All!#REF!="Notre Dame",+All!#REF!,0))</f>
        <v>#REF!</v>
      </c>
      <c r="W95" s="707" t="e">
        <f>IF(+All!#REF!="Notre Dame",+All!#REF!,IF(+All!#REF!="Notre Dame",+All!#REF!,0))</f>
        <v>#REF!</v>
      </c>
      <c r="X95" s="706" t="e">
        <f>IF(+All!#REF!="Notre Dame",+All!#REF!,IF(+All!#REF!="Notre Dame",+All!#REF!,0))</f>
        <v>#REF!</v>
      </c>
      <c r="Y95" s="707" t="e">
        <f>IF(+All!#REF!="Notre Dame",+All!#REF!,IF(+All!#REF!="Notre Dame",+All!#REF!,0))</f>
        <v>#REF!</v>
      </c>
      <c r="Z95" s="706" t="e">
        <f>IF(+All!#REF!="Notre Dame",+All!#REF!,IF(+All!#REF!="Notre Dame",+All!#REF!,0))</f>
        <v>#REF!</v>
      </c>
      <c r="AA95" s="707" t="e">
        <f>IF(+All!#REF!="Notre Dame",+All!#REF!,IF(+All!#REF!="Notre Dame",+All!#REF!,0))</f>
        <v>#REF!</v>
      </c>
      <c r="AB95" s="706" t="e">
        <f>IF(+All!#REF!="Notre Dame",+All!#REF!,IF(+All!#REF!="Notre Dame",+All!#REF!,0))</f>
        <v>#REF!</v>
      </c>
      <c r="AC95" s="707" t="e">
        <f>IF(+All!#REF!="Notre Dame",+All!#REF!,IF(+All!#REF!="Notre Dame",+All!#REF!,0))</f>
        <v>#REF!</v>
      </c>
      <c r="AD95" s="706" t="e">
        <f>IF(+All!#REF!="Notre Dame",+All!#REF!,IF(+All!#REF!="Notre Dame",+All!#REF!,0))</f>
        <v>#REF!</v>
      </c>
      <c r="AE95" s="707" t="e">
        <f>IF(+All!#REF!="Notre Dame",+All!#REF!,IF(+All!#REF!="Notre Dame",+All!#REF!,0))</f>
        <v>#REF!</v>
      </c>
      <c r="AF95" s="706" t="e">
        <f>IF(+All!#REF!="Notre Dame",+All!#REF!,IF(+All!#REF!="Notre Dame",+All!#REF!,0))</f>
        <v>#REF!</v>
      </c>
      <c r="AG95" s="707" t="e">
        <f>IF(+All!#REF!="Notre Dame",+All!#REF!,IF(+All!#REF!="Notre Dame",+All!#REF!,0))</f>
        <v>#REF!</v>
      </c>
      <c r="AH95" s="706" t="e">
        <f>IF(+All!#REF!="Notre Dame",+All!#REF!,IF(+All!#REF!="Notre Dame",+All!#REF!,0))</f>
        <v>#REF!</v>
      </c>
      <c r="AI95" s="707" t="e">
        <f>IF(+All!#REF!="Notre Dame",+All!#REF!,IF(+All!#REF!="Notre Dame",+All!#REF!,0))</f>
        <v>#REF!</v>
      </c>
      <c r="AJ95" s="706" t="e">
        <f>IF(+All!#REF!="Notre Dame",+All!#REF!,IF(+All!#REF!="Notre Dame",+All!#REF!,0))</f>
        <v>#REF!</v>
      </c>
      <c r="AK95" s="707" t="e">
        <f>IF(+All!#REF!="Notre Dame",+All!#REF!,IF(+All!#REF!="Notre Dame",+All!#REF!,0))</f>
        <v>#REF!</v>
      </c>
      <c r="AL95" s="81" t="e">
        <f>IF(+All!#REF!="Notre Dame",+All!#REF!,IF(+All!#REF!="Notre Dame",+All!#REF!,0))</f>
        <v>#REF!</v>
      </c>
      <c r="AM95" s="82" t="e">
        <f>IF(+All!#REF!="Notre Dame",+All!#REF!,IF(+All!#REF!="Notre Dame",+All!#REF!,0))</f>
        <v>#REF!</v>
      </c>
      <c r="AN95" s="81" t="e">
        <f>IF(+All!#REF!="Notre Dame",+All!#REF!,IF(+All!#REF!="Notre Dame",+All!#REF!,0))</f>
        <v>#REF!</v>
      </c>
      <c r="AO95" s="83" t="e">
        <f>IF(+All!#REF!="Notre Dame",+All!#REF!,IF(+All!#REF!="Notre Dame",+All!#REF!,0))</f>
        <v>#REF!</v>
      </c>
      <c r="AP95" s="84" t="e">
        <f>IF(+All!#REF!="Notre Dame",+All!#REF!,IF(+All!#REF!="Notre Dame",+All!#REF!,0))</f>
        <v>#REF!</v>
      </c>
      <c r="AQ95" s="480" t="e">
        <f>IF(+All!#REF!="Notre Dame",+All!#REF!,IF(+All!#REF!="Notre Dame",+All!#REF!,0))</f>
        <v>#REF!</v>
      </c>
      <c r="AR95" s="482" t="e">
        <f>IF(+All!#REF!="Notre Dame",+All!#REF!,IF(+All!#REF!="Notre Dame",+All!#REF!,0))</f>
        <v>#REF!</v>
      </c>
      <c r="AS95" s="483" t="e">
        <f>IF(+All!#REF!="Notre Dame",+All!#REF!,IF(+All!#REF!="Notre Dame",+All!#REF!,0))</f>
        <v>#REF!</v>
      </c>
      <c r="AT95" s="483" t="e">
        <f>IF(+All!#REF!="Notre Dame",+All!#REF!,IF(+All!#REF!="Notre Dame",+All!#REF!,0))</f>
        <v>#REF!</v>
      </c>
      <c r="AU95" s="482" t="e">
        <f>IF(+All!#REF!="Notre Dame",+All!#REF!,IF(+All!#REF!="Notre Dame",+All!#REF!,0))</f>
        <v>#REF!</v>
      </c>
      <c r="AV95" s="483" t="e">
        <f>IF(+All!#REF!="Notre Dame",+All!#REF!,IF(+All!#REF!="Notre Dame",+All!#REF!,0))</f>
        <v>#REF!</v>
      </c>
      <c r="AW95" s="484" t="e">
        <f>IF(+All!#REF!="Notre Dame",+All!#REF!,IF(+All!#REF!="Notre Dame",+All!#REF!,0))</f>
        <v>#REF!</v>
      </c>
      <c r="AX95" s="483" t="e">
        <f>IF(+All!#REF!="Notre Dame",+All!#REF!,IF(+All!#REF!="Notre Dame",+All!#REF!,0))</f>
        <v>#REF!</v>
      </c>
      <c r="AY95" s="88" t="e">
        <f>IF(+All!#REF!="Notre Dame",+All!#REF!,IF(+All!#REF!="Notre Dame",+All!#REF!,0))</f>
        <v>#REF!</v>
      </c>
      <c r="AZ95" s="89" t="e">
        <f>IF(+All!#REF!="Notre Dame",+All!#REF!,IF(+All!#REF!="Notre Dame",+All!#REF!,0))</f>
        <v>#REF!</v>
      </c>
      <c r="BA95" s="90" t="e">
        <f>IF(+All!#REF!="Notre Dame",+All!#REF!,IF(+All!#REF!="Notre Dame",+All!#REF!,0))</f>
        <v>#REF!</v>
      </c>
      <c r="BB95" s="90" t="e">
        <f>IF(+All!#REF!="Notre Dame",+All!#REF!,IF(+All!#REF!="Notre Dame",+All!#REF!,0))</f>
        <v>#REF!</v>
      </c>
      <c r="BC95" s="91" t="e">
        <f>IF(+All!#REF!="Notre Dame",+All!#REF!,IF(+All!#REF!="Notre Dame",+All!#REF!,0))</f>
        <v>#REF!</v>
      </c>
      <c r="BD95" s="482" t="e">
        <f>IF(+All!#REF!="Notre Dame",+All!#REF!,IF(+All!#REF!="Notre Dame",+All!#REF!,0))</f>
        <v>#REF!</v>
      </c>
      <c r="BE95" s="483" t="e">
        <f>IF(+All!#REF!="Notre Dame",+All!#REF!,IF(+All!#REF!="Notre Dame",+All!#REF!,0))</f>
        <v>#REF!</v>
      </c>
      <c r="BF95" s="483" t="e">
        <f>IF(+All!#REF!="Notre Dame",+All!#REF!,IF(+All!#REF!="Notre Dame",+All!#REF!,0))</f>
        <v>#REF!</v>
      </c>
      <c r="BG95" s="482" t="e">
        <f>IF(+All!#REF!="Notre Dame",+All!#REF!,IF(+All!#REF!="Notre Dame",+All!#REF!,0))</f>
        <v>#REF!</v>
      </c>
      <c r="BH95" s="483" t="e">
        <f>IF(+All!#REF!="Notre Dame",+All!#REF!,IF(+All!#REF!="Notre Dame",+All!#REF!,0))</f>
        <v>#REF!</v>
      </c>
      <c r="BI95" s="484" t="e">
        <f>IF(+All!#REF!="Notre Dame",+All!#REF!,IF(+All!#REF!="Notre Dame",+All!#REF!,0))</f>
        <v>#REF!</v>
      </c>
      <c r="BJ95" s="92" t="e">
        <f>IF(+All!#REF!="Notre Dame",+All!#REF!,IF(+All!#REF!="Notre Dame",+All!#REF!,0))</f>
        <v>#REF!</v>
      </c>
      <c r="BK95" s="93" t="e">
        <f>IF(+All!#REF!="Notre Dame",+All!#REF!,IF(+All!#REF!="Notre Dame",+All!#REF!,0))</f>
        <v>#REF!</v>
      </c>
    </row>
    <row r="96" spans="1:63" x14ac:dyDescent="0.8">
      <c r="A96" s="70">
        <f>IF(+All!$F283="Notre Dame",+All!A283,IF(+All!$H283="Notre Dame",+All!A283,0))</f>
        <v>4</v>
      </c>
      <c r="B96" s="480" t="str">
        <f>IF(+All!$F283="Notre Dame",+All!B283,IF(+All!$H283="Notre Dame",+All!B283,0))</f>
        <v>Sat</v>
      </c>
      <c r="C96" s="72">
        <f>IF(+All!$F283="Notre Dame",+All!C283,IF(+All!$H283="Notre Dame",+All!C283,0))</f>
        <v>44464</v>
      </c>
      <c r="D96" s="73">
        <f>IF(+All!$F283="Notre Dame",+All!D283,IF(+All!$H283="Notre Dame",+All!D283,0))</f>
        <v>0.5</v>
      </c>
      <c r="E96" s="707" t="str">
        <f>IF(+All!$F283="Notre Dame",+All!E283,IF(+All!$H283="Notre Dame",+All!E283,0))</f>
        <v>Fox</v>
      </c>
      <c r="F96" s="75" t="str">
        <f>IF(+All!$F283="Notre Dame",+All!F283,IF(+All!$H283="Notre Dame",+All!F283,0))</f>
        <v>Notre Dame</v>
      </c>
      <c r="G96" s="76" t="str">
        <f>IF(+All!$F283="Notre Dame",+All!G283,IF(+All!$H283="Notre Dame",+All!G283,0))</f>
        <v>Ind</v>
      </c>
      <c r="H96" s="75" t="str">
        <f>IF(+All!$F283="Notre Dame",+All!H283,IF(+All!$H283="Notre Dame",+All!H283,0))</f>
        <v>Wisconsin</v>
      </c>
      <c r="I96" s="76" t="str">
        <f>IF(+All!$F283="Notre Dame",+All!I283,IF(+All!$H283="Notre Dame",+All!I283,0))</f>
        <v>B10</v>
      </c>
      <c r="J96" s="706" t="str">
        <f>IF(+All!$F283="Notre Dame",+All!J283,IF(+All!$H283="Notre Dame",+All!J283,0))</f>
        <v>Wisconsin</v>
      </c>
      <c r="K96" s="707" t="str">
        <f>IF(+All!$F283="Notre Dame",+All!K283,IF(+All!$H283="Notre Dame",+All!K283,0))</f>
        <v>Notre Dame</v>
      </c>
      <c r="L96" s="78">
        <f>IF(+All!$F283="Notre Dame",+All!L283,IF(+All!$H283="Notre Dame",+All!L283,0))</f>
        <v>6.5</v>
      </c>
      <c r="M96" s="79">
        <f>IF(+All!$F283="Notre Dame",+All!M283,IF(+All!$H283="Notre Dame",+All!M283,0))</f>
        <v>46.5</v>
      </c>
      <c r="N96" s="706" t="str">
        <f>IF(+All!$F283="Notre Dame",+All!N283,IF(+All!$H283="Notre Dame",+All!N283,0))</f>
        <v>Notre Dame</v>
      </c>
      <c r="O96" s="708">
        <f>IF(+All!$F283="Notre Dame",+All!O283,IF(+All!$H283="Notre Dame",+All!O283,0))</f>
        <v>41</v>
      </c>
      <c r="P96" s="708" t="str">
        <f>IF(+All!$F283="Notre Dame",+All!P283,IF(+All!$H283="Notre Dame",+All!P283,0))</f>
        <v>Wisconsin</v>
      </c>
      <c r="Q96" s="707">
        <f>IF(+All!$F283="Notre Dame",+All!Q283,IF(+All!$H283="Notre Dame",+All!Q283,0))</f>
        <v>13</v>
      </c>
      <c r="R96" s="706" t="str">
        <f>IF(+All!$F283="Notre Dame",+All!R283,IF(+All!$H283="Notre Dame",+All!R283,0))</f>
        <v>Notre Dame</v>
      </c>
      <c r="S96" s="708" t="str">
        <f>IF(+All!$F283="Notre Dame",+All!S283,IF(+All!$H283="Notre Dame",+All!S283,0))</f>
        <v>Wisconsin</v>
      </c>
      <c r="T96" s="706" t="str">
        <f>IF(+All!$F283="Notre Dame",+All!T283,IF(+All!$H283="Notre Dame",+All!T283,0))</f>
        <v>Wisconsin</v>
      </c>
      <c r="U96" s="707" t="str">
        <f>IF(+All!$F283="Notre Dame",+All!U283,IF(+All!$H283="Notre Dame",+All!U283,0))</f>
        <v>L</v>
      </c>
      <c r="V96" s="706" t="e">
        <f>IF(+All!#REF!="Notre Dame",+All!#REF!,IF(+All!#REF!="Notre Dame",+All!#REF!,0))</f>
        <v>#REF!</v>
      </c>
      <c r="W96" s="707" t="e">
        <f>IF(+All!#REF!="Notre Dame",+All!#REF!,IF(+All!#REF!="Notre Dame",+All!#REF!,0))</f>
        <v>#REF!</v>
      </c>
      <c r="X96" s="706" t="e">
        <f>IF(+All!#REF!="Notre Dame",+All!#REF!,IF(+All!#REF!="Notre Dame",+All!#REF!,0))</f>
        <v>#REF!</v>
      </c>
      <c r="Y96" s="707" t="e">
        <f>IF(+All!#REF!="Notre Dame",+All!#REF!,IF(+All!#REF!="Notre Dame",+All!#REF!,0))</f>
        <v>#REF!</v>
      </c>
      <c r="Z96" s="706" t="e">
        <f>IF(+All!#REF!="Notre Dame",+All!#REF!,IF(+All!#REF!="Notre Dame",+All!#REF!,0))</f>
        <v>#REF!</v>
      </c>
      <c r="AA96" s="707" t="e">
        <f>IF(+All!#REF!="Notre Dame",+All!#REF!,IF(+All!#REF!="Notre Dame",+All!#REF!,0))</f>
        <v>#REF!</v>
      </c>
      <c r="AB96" s="706" t="e">
        <f>IF(+All!#REF!="Notre Dame",+All!#REF!,IF(+All!#REF!="Notre Dame",+All!#REF!,0))</f>
        <v>#REF!</v>
      </c>
      <c r="AC96" s="707" t="e">
        <f>IF(+All!#REF!="Notre Dame",+All!#REF!,IF(+All!#REF!="Notre Dame",+All!#REF!,0))</f>
        <v>#REF!</v>
      </c>
      <c r="AD96" s="706" t="e">
        <f>IF(+All!#REF!="Notre Dame",+All!#REF!,IF(+All!#REF!="Notre Dame",+All!#REF!,0))</f>
        <v>#REF!</v>
      </c>
      <c r="AE96" s="707" t="e">
        <f>IF(+All!#REF!="Notre Dame",+All!#REF!,IF(+All!#REF!="Notre Dame",+All!#REF!,0))</f>
        <v>#REF!</v>
      </c>
      <c r="AF96" s="706" t="e">
        <f>IF(+All!#REF!="Notre Dame",+All!#REF!,IF(+All!#REF!="Notre Dame",+All!#REF!,0))</f>
        <v>#REF!</v>
      </c>
      <c r="AG96" s="707" t="e">
        <f>IF(+All!#REF!="Notre Dame",+All!#REF!,IF(+All!#REF!="Notre Dame",+All!#REF!,0))</f>
        <v>#REF!</v>
      </c>
      <c r="AH96" s="706" t="e">
        <f>IF(+All!#REF!="Notre Dame",+All!#REF!,IF(+All!#REF!="Notre Dame",+All!#REF!,0))</f>
        <v>#REF!</v>
      </c>
      <c r="AI96" s="707" t="e">
        <f>IF(+All!#REF!="Notre Dame",+All!#REF!,IF(+All!#REF!="Notre Dame",+All!#REF!,0))</f>
        <v>#REF!</v>
      </c>
      <c r="AJ96" s="706" t="e">
        <f>IF(+All!#REF!="Notre Dame",+All!#REF!,IF(+All!#REF!="Notre Dame",+All!#REF!,0))</f>
        <v>#REF!</v>
      </c>
      <c r="AK96" s="707" t="e">
        <f>IF(+All!#REF!="Notre Dame",+All!#REF!,IF(+All!#REF!="Notre Dame",+All!#REF!,0))</f>
        <v>#REF!</v>
      </c>
      <c r="AL96" s="81" t="e">
        <f>IF(+All!#REF!="Notre Dame",+All!#REF!,IF(+All!#REF!="Notre Dame",+All!#REF!,0))</f>
        <v>#REF!</v>
      </c>
      <c r="AM96" s="82" t="e">
        <f>IF(+All!#REF!="Notre Dame",+All!#REF!,IF(+All!#REF!="Notre Dame",+All!#REF!,0))</f>
        <v>#REF!</v>
      </c>
      <c r="AN96" s="81" t="e">
        <f>IF(+All!#REF!="Notre Dame",+All!#REF!,IF(+All!#REF!="Notre Dame",+All!#REF!,0))</f>
        <v>#REF!</v>
      </c>
      <c r="AO96" s="83" t="e">
        <f>IF(+All!#REF!="Notre Dame",+All!#REF!,IF(+All!#REF!="Notre Dame",+All!#REF!,0))</f>
        <v>#REF!</v>
      </c>
      <c r="AP96" s="84" t="e">
        <f>IF(+All!#REF!="Notre Dame",+All!#REF!,IF(+All!#REF!="Notre Dame",+All!#REF!,0))</f>
        <v>#REF!</v>
      </c>
      <c r="AQ96" s="480" t="e">
        <f>IF(+All!#REF!="Notre Dame",+All!#REF!,IF(+All!#REF!="Notre Dame",+All!#REF!,0))</f>
        <v>#REF!</v>
      </c>
      <c r="AR96" s="482" t="e">
        <f>IF(+All!#REF!="Notre Dame",+All!#REF!,IF(+All!#REF!="Notre Dame",+All!#REF!,0))</f>
        <v>#REF!</v>
      </c>
      <c r="AS96" s="483" t="e">
        <f>IF(+All!#REF!="Notre Dame",+All!#REF!,IF(+All!#REF!="Notre Dame",+All!#REF!,0))</f>
        <v>#REF!</v>
      </c>
      <c r="AT96" s="483" t="e">
        <f>IF(+All!#REF!="Notre Dame",+All!#REF!,IF(+All!#REF!="Notre Dame",+All!#REF!,0))</f>
        <v>#REF!</v>
      </c>
      <c r="AU96" s="482" t="e">
        <f>IF(+All!#REF!="Notre Dame",+All!#REF!,IF(+All!#REF!="Notre Dame",+All!#REF!,0))</f>
        <v>#REF!</v>
      </c>
      <c r="AV96" s="483" t="e">
        <f>IF(+All!#REF!="Notre Dame",+All!#REF!,IF(+All!#REF!="Notre Dame",+All!#REF!,0))</f>
        <v>#REF!</v>
      </c>
      <c r="AW96" s="484" t="e">
        <f>IF(+All!#REF!="Notre Dame",+All!#REF!,IF(+All!#REF!="Notre Dame",+All!#REF!,0))</f>
        <v>#REF!</v>
      </c>
      <c r="AX96" s="483" t="e">
        <f>IF(+All!#REF!="Notre Dame",+All!#REF!,IF(+All!#REF!="Notre Dame",+All!#REF!,0))</f>
        <v>#REF!</v>
      </c>
      <c r="AY96" s="88" t="e">
        <f>IF(+All!#REF!="Notre Dame",+All!#REF!,IF(+All!#REF!="Notre Dame",+All!#REF!,0))</f>
        <v>#REF!</v>
      </c>
      <c r="AZ96" s="89" t="e">
        <f>IF(+All!#REF!="Notre Dame",+All!#REF!,IF(+All!#REF!="Notre Dame",+All!#REF!,0))</f>
        <v>#REF!</v>
      </c>
      <c r="BA96" s="90" t="e">
        <f>IF(+All!#REF!="Notre Dame",+All!#REF!,IF(+All!#REF!="Notre Dame",+All!#REF!,0))</f>
        <v>#REF!</v>
      </c>
      <c r="BB96" s="90" t="e">
        <f>IF(+All!#REF!="Notre Dame",+All!#REF!,IF(+All!#REF!="Notre Dame",+All!#REF!,0))</f>
        <v>#REF!</v>
      </c>
      <c r="BC96" s="91" t="e">
        <f>IF(+All!#REF!="Notre Dame",+All!#REF!,IF(+All!#REF!="Notre Dame",+All!#REF!,0))</f>
        <v>#REF!</v>
      </c>
      <c r="BD96" s="482" t="e">
        <f>IF(+All!#REF!="Notre Dame",+All!#REF!,IF(+All!#REF!="Notre Dame",+All!#REF!,0))</f>
        <v>#REF!</v>
      </c>
      <c r="BE96" s="483" t="e">
        <f>IF(+All!#REF!="Notre Dame",+All!#REF!,IF(+All!#REF!="Notre Dame",+All!#REF!,0))</f>
        <v>#REF!</v>
      </c>
      <c r="BF96" s="483" t="e">
        <f>IF(+All!#REF!="Notre Dame",+All!#REF!,IF(+All!#REF!="Notre Dame",+All!#REF!,0))</f>
        <v>#REF!</v>
      </c>
      <c r="BG96" s="482" t="e">
        <f>IF(+All!#REF!="Notre Dame",+All!#REF!,IF(+All!#REF!="Notre Dame",+All!#REF!,0))</f>
        <v>#REF!</v>
      </c>
      <c r="BH96" s="483" t="e">
        <f>IF(+All!#REF!="Notre Dame",+All!#REF!,IF(+All!#REF!="Notre Dame",+All!#REF!,0))</f>
        <v>#REF!</v>
      </c>
      <c r="BI96" s="484" t="e">
        <f>IF(+All!#REF!="Notre Dame",+All!#REF!,IF(+All!#REF!="Notre Dame",+All!#REF!,0))</f>
        <v>#REF!</v>
      </c>
      <c r="BJ96" s="92" t="e">
        <f>IF(+All!#REF!="Notre Dame",+All!#REF!,IF(+All!#REF!="Notre Dame",+All!#REF!,0))</f>
        <v>#REF!</v>
      </c>
      <c r="BK96" s="93" t="e">
        <f>IF(+All!#REF!="Notre Dame",+All!#REF!,IF(+All!#REF!="Notre Dame",+All!#REF!,0))</f>
        <v>#REF!</v>
      </c>
    </row>
    <row r="97" spans="1:63" x14ac:dyDescent="0.8">
      <c r="A97" s="70">
        <f>IF(+All!$F361="Notre Dame",+All!A361,IF(+All!$H361="Notre Dame",+All!A361,0))</f>
        <v>5</v>
      </c>
      <c r="B97" s="480" t="str">
        <f>IF(+All!$F361="Notre Dame",+All!B361,IF(+All!$H361="Notre Dame",+All!B361,0))</f>
        <v>Sat</v>
      </c>
      <c r="C97" s="72">
        <f>IF(+All!$F361="Notre Dame",+All!C361,IF(+All!$H361="Notre Dame",+All!C361,0))</f>
        <v>44471</v>
      </c>
      <c r="D97" s="73">
        <f>IF(+All!$F361="Notre Dame",+All!D361,IF(+All!$H361="Notre Dame",+All!D361,0))</f>
        <v>0.60416666666666663</v>
      </c>
      <c r="E97" s="707" t="str">
        <f>IF(+All!$F361="Notre Dame",+All!E361,IF(+All!$H361="Notre Dame",+All!E361,0))</f>
        <v>NBC</v>
      </c>
      <c r="F97" s="75" t="str">
        <f>IF(+All!$F361="Notre Dame",+All!F361,IF(+All!$H361="Notre Dame",+All!F361,0))</f>
        <v>Cincinnati</v>
      </c>
      <c r="G97" s="76" t="str">
        <f>IF(+All!$F361="Notre Dame",+All!G361,IF(+All!$H361="Notre Dame",+All!G361,0))</f>
        <v>AAC</v>
      </c>
      <c r="H97" s="75" t="str">
        <f>IF(+All!$F361="Notre Dame",+All!H361,IF(+All!$H361="Notre Dame",+All!H361,0))</f>
        <v>Notre Dame</v>
      </c>
      <c r="I97" s="76" t="str">
        <f>IF(+All!$F361="Notre Dame",+All!I361,IF(+All!$H361="Notre Dame",+All!I361,0))</f>
        <v>Ind</v>
      </c>
      <c r="J97" s="706" t="str">
        <f>IF(+All!$F361="Notre Dame",+All!J361,IF(+All!$H361="Notre Dame",+All!J361,0))</f>
        <v>Cincinnati</v>
      </c>
      <c r="K97" s="707" t="str">
        <f>IF(+All!$F361="Notre Dame",+All!K361,IF(+All!$H361="Notre Dame",+All!K361,0))</f>
        <v>Notre Dame</v>
      </c>
      <c r="L97" s="78">
        <f>IF(+All!$F361="Notre Dame",+All!L361,IF(+All!$H361="Notre Dame",+All!L361,0))</f>
        <v>2.5</v>
      </c>
      <c r="M97" s="79">
        <f>IF(+All!$F361="Notre Dame",+All!M361,IF(+All!$H361="Notre Dame",+All!M361,0))</f>
        <v>50.5</v>
      </c>
      <c r="N97" s="706" t="str">
        <f>IF(+All!$F361="Notre Dame",+All!N361,IF(+All!$H361="Notre Dame",+All!N361,0))</f>
        <v>Cincinnati</v>
      </c>
      <c r="O97" s="708">
        <f>IF(+All!$F361="Notre Dame",+All!O361,IF(+All!$H361="Notre Dame",+All!O361,0))</f>
        <v>24</v>
      </c>
      <c r="P97" s="708" t="str">
        <f>IF(+All!$F361="Notre Dame",+All!P361,IF(+All!$H361="Notre Dame",+All!P361,0))</f>
        <v>Notre Dame</v>
      </c>
      <c r="Q97" s="707">
        <f>IF(+All!$F361="Notre Dame",+All!Q361,IF(+All!$H361="Notre Dame",+All!Q361,0))</f>
        <v>13</v>
      </c>
      <c r="R97" s="706" t="str">
        <f>IF(+All!$F361="Notre Dame",+All!R361,IF(+All!$H361="Notre Dame",+All!R361,0))</f>
        <v>Cincinnati</v>
      </c>
      <c r="S97" s="708" t="str">
        <f>IF(+All!$F361="Notre Dame",+All!S361,IF(+All!$H361="Notre Dame",+All!S361,0))</f>
        <v>Notre Dame</v>
      </c>
      <c r="T97" s="706" t="str">
        <f>IF(+All!$F361="Notre Dame",+All!T361,IF(+All!$H361="Notre Dame",+All!T361,0))</f>
        <v>Notre Dame</v>
      </c>
      <c r="U97" s="707" t="str">
        <f>IF(+All!$F361="Notre Dame",+All!U361,IF(+All!$H361="Notre Dame",+All!U361,0))</f>
        <v>L</v>
      </c>
      <c r="V97" s="706">
        <f>IF(+All!$F272="Notre Dame",+All!#REF!,IF(+All!$H272="Notre Dame",+All!#REF!,0))</f>
        <v>0</v>
      </c>
      <c r="W97" s="707">
        <f>IF(+All!$F272="Notre Dame",+All!#REF!,IF(+All!$H272="Notre Dame",+All!#REF!,0))</f>
        <v>0</v>
      </c>
      <c r="X97" s="706">
        <f>IF(+All!$F272="Notre Dame",+All!#REF!,IF(+All!$H272="Notre Dame",+All!#REF!,0))</f>
        <v>0</v>
      </c>
      <c r="Y97" s="707">
        <f>IF(+All!$F272="Notre Dame",+All!#REF!,IF(+All!$H272="Notre Dame",+All!#REF!,0))</f>
        <v>0</v>
      </c>
      <c r="Z97" s="706">
        <f>IF(+All!$F272="Notre Dame",+All!#REF!,IF(+All!$H272="Notre Dame",+All!#REF!,0))</f>
        <v>0</v>
      </c>
      <c r="AA97" s="707">
        <f>IF(+All!$F272="Notre Dame",+All!#REF!,IF(+All!$H272="Notre Dame",+All!#REF!,0))</f>
        <v>0</v>
      </c>
      <c r="AB97" s="706">
        <f>IF(+All!$F272="Notre Dame",+All!#REF!,IF(+All!$H272="Notre Dame",+All!#REF!,0))</f>
        <v>0</v>
      </c>
      <c r="AC97" s="707">
        <f>IF(+All!$F272="Notre Dame",+All!#REF!,IF(+All!$H272="Notre Dame",+All!#REF!,0))</f>
        <v>0</v>
      </c>
      <c r="AD97" s="706">
        <f>IF(+All!$F272="Notre Dame",+All!#REF!,IF(+All!$H272="Notre Dame",+All!#REF!,0))</f>
        <v>0</v>
      </c>
      <c r="AE97" s="707">
        <f>IF(+All!$F272="Notre Dame",+All!#REF!,IF(+All!$H272="Notre Dame",+All!#REF!,0))</f>
        <v>0</v>
      </c>
      <c r="AF97" s="706">
        <f>IF(+All!$F272="Notre Dame",+All!#REF!,IF(+All!$H272="Notre Dame",+All!#REF!,0))</f>
        <v>0</v>
      </c>
      <c r="AG97" s="707">
        <f>IF(+All!$F272="Notre Dame",+All!#REF!,IF(+All!$H272="Notre Dame",+All!#REF!,0))</f>
        <v>0</v>
      </c>
      <c r="AH97" s="706">
        <f>IF(+All!$F272="Notre Dame",+All!#REF!,IF(+All!$H272="Notre Dame",+All!#REF!,0))</f>
        <v>0</v>
      </c>
      <c r="AI97" s="707">
        <f>IF(+All!$F272="Notre Dame",+All!#REF!,IF(+All!$H272="Notre Dame",+All!#REF!,0))</f>
        <v>0</v>
      </c>
      <c r="AJ97" s="706">
        <f>IF(+All!$F272="Notre Dame",+All!#REF!,IF(+All!$H272="Notre Dame",+All!#REF!,0))</f>
        <v>0</v>
      </c>
      <c r="AK97" s="707">
        <f>IF(+All!$F272="Notre Dame",+All!#REF!,IF(+All!$H272="Notre Dame",+All!#REF!,0))</f>
        <v>0</v>
      </c>
      <c r="AL97" s="81">
        <f>IF(+All!$F272="Notre Dame",+All!V272,IF(+All!$H272="Notre Dame",+All!V272,0))</f>
        <v>0</v>
      </c>
      <c r="AM97" s="82">
        <f>IF(+All!$F272="Notre Dame",+All!W272,IF(+All!$H272="Notre Dame",+All!W272,0))</f>
        <v>0</v>
      </c>
      <c r="AN97" s="81">
        <f>IF(+All!$F272="Notre Dame",+All!X272,IF(+All!$H272="Notre Dame",+All!X272,0))</f>
        <v>0</v>
      </c>
      <c r="AO97" s="83">
        <f>IF(+All!$F272="Notre Dame",+All!Y272,IF(+All!$H272="Notre Dame",+All!Y272,0))</f>
        <v>0</v>
      </c>
      <c r="AP97" s="84">
        <f>IF(+All!$F272="Notre Dame",+All!Z272,IF(+All!$H272="Notre Dame",+All!Z272,0))</f>
        <v>0</v>
      </c>
      <c r="AQ97" s="480">
        <f>IF(+All!$F272="Notre Dame",+All!#REF!,IF(+All!$H272="Notre Dame",+All!#REF!,0))</f>
        <v>0</v>
      </c>
      <c r="AR97" s="482">
        <f>IF(+All!$F272="Notre Dame",+All!#REF!,IF(+All!$H272="Notre Dame",+All!#REF!,0))</f>
        <v>0</v>
      </c>
      <c r="AS97" s="483">
        <f>IF(+All!$F272="Notre Dame",+All!#REF!,IF(+All!$H272="Notre Dame",+All!#REF!,0))</f>
        <v>0</v>
      </c>
      <c r="AT97" s="483">
        <f>IF(+All!$F272="Notre Dame",+All!#REF!,IF(+All!$H272="Notre Dame",+All!#REF!,0))</f>
        <v>0</v>
      </c>
      <c r="AU97" s="482">
        <f>IF(+All!$F272="Notre Dame",+All!#REF!,IF(+All!$H272="Notre Dame",+All!#REF!,0))</f>
        <v>0</v>
      </c>
      <c r="AV97" s="483">
        <f>IF(+All!$F272="Notre Dame",+All!#REF!,IF(+All!$H272="Notre Dame",+All!#REF!,0))</f>
        <v>0</v>
      </c>
      <c r="AW97" s="484">
        <f>IF(+All!$F272="Notre Dame",+All!#REF!,IF(+All!$H272="Notre Dame",+All!#REF!,0))</f>
        <v>0</v>
      </c>
      <c r="AX97" s="483">
        <f>IF(+All!$F272="Notre Dame",+All!#REF!,IF(+All!$H272="Notre Dame",+All!#REF!,0))</f>
        <v>0</v>
      </c>
      <c r="AY97" s="88">
        <f>IF(+All!$F272="Notre Dame",+All!#REF!,IF(+All!$H272="Notre Dame",+All!#REF!,0))</f>
        <v>0</v>
      </c>
      <c r="AZ97" s="89">
        <f>IF(+All!$F272="Notre Dame",+All!#REF!,IF(+All!$H272="Notre Dame",+All!#REF!,0))</f>
        <v>0</v>
      </c>
      <c r="BA97" s="90">
        <f>IF(+All!$F272="Notre Dame",+All!#REF!,IF(+All!$H272="Notre Dame",+All!#REF!,0))</f>
        <v>0</v>
      </c>
      <c r="BB97" s="90">
        <f>IF(+All!$F272="Notre Dame",+All!#REF!,IF(+All!$H272="Notre Dame",+All!#REF!,0))</f>
        <v>0</v>
      </c>
      <c r="BC97" s="91">
        <f>IF(+All!$F272="Notre Dame",+All!#REF!,IF(+All!$H272="Notre Dame",+All!#REF!,0))</f>
        <v>0</v>
      </c>
      <c r="BD97" s="482">
        <f>IF(+All!$F272="Notre Dame",+All!#REF!,IF(+All!$H272="Notre Dame",+All!#REF!,0))</f>
        <v>0</v>
      </c>
      <c r="BE97" s="483">
        <f>IF(+All!$F272="Notre Dame",+All!#REF!,IF(+All!$H272="Notre Dame",+All!#REF!,0))</f>
        <v>0</v>
      </c>
      <c r="BF97" s="483">
        <f>IF(+All!$F272="Notre Dame",+All!#REF!,IF(+All!$H272="Notre Dame",+All!#REF!,0))</f>
        <v>0</v>
      </c>
      <c r="BG97" s="482">
        <f>IF(+All!$F272="Notre Dame",+All!#REF!,IF(+All!$H272="Notre Dame",+All!#REF!,0))</f>
        <v>0</v>
      </c>
      <c r="BH97" s="483">
        <f>IF(+All!$F272="Notre Dame",+All!#REF!,IF(+All!$H272="Notre Dame",+All!#REF!,0))</f>
        <v>0</v>
      </c>
      <c r="BI97" s="484">
        <f>IF(+All!$F272="Notre Dame",+All!#REF!,IF(+All!$H272="Notre Dame",+All!#REF!,0))</f>
        <v>0</v>
      </c>
      <c r="BJ97" s="92">
        <f>IF(+All!$F272="Notre Dame",+All!#REF!,IF(+All!$H272="Notre Dame",+All!#REF!,0))</f>
        <v>0</v>
      </c>
      <c r="BK97" s="93">
        <f>IF(+All!$F272="Notre Dame",+All!#REF!,IF(+All!$H272="Notre Dame",+All!#REF!,0))</f>
        <v>0</v>
      </c>
    </row>
    <row r="98" spans="1:63" x14ac:dyDescent="0.8">
      <c r="A98" s="70">
        <f>IF(+All!$F409="Notre Dame",+All!A409,IF(+All!$H409="Notre Dame",+All!A409,0))</f>
        <v>6</v>
      </c>
      <c r="B98" s="480" t="str">
        <f>IF(+All!$F409="Notre Dame",+All!B409,IF(+All!$H409="Notre Dame",+All!B409,0))</f>
        <v>Sat</v>
      </c>
      <c r="C98" s="72">
        <f>IF(+All!$F409="Notre Dame",+All!C409,IF(+All!$H409="Notre Dame",+All!C409,0))</f>
        <v>44478</v>
      </c>
      <c r="D98" s="73">
        <f>IF(+All!$F409="Notre Dame",+All!D409,IF(+All!$H409="Notre Dame",+All!D409,0))</f>
        <v>0.8125</v>
      </c>
      <c r="E98" s="707" t="str">
        <f>IF(+All!$F409="Notre Dame",+All!E409,IF(+All!$H409="Notre Dame",+All!E409,0))</f>
        <v>ACC</v>
      </c>
      <c r="F98" s="75" t="str">
        <f>IF(+All!$F409="Notre Dame",+All!F409,IF(+All!$H409="Notre Dame",+All!F409,0))</f>
        <v>Notre Dame</v>
      </c>
      <c r="G98" s="76" t="str">
        <f>IF(+All!$F409="Notre Dame",+All!G409,IF(+All!$H409="Notre Dame",+All!G409,0))</f>
        <v>Ind</v>
      </c>
      <c r="H98" s="75" t="str">
        <f>IF(+All!$F409="Notre Dame",+All!H409,IF(+All!$H409="Notre Dame",+All!H409,0))</f>
        <v>Virginia Tech</v>
      </c>
      <c r="I98" s="76" t="str">
        <f>IF(+All!$F409="Notre Dame",+All!I409,IF(+All!$H409="Notre Dame",+All!I409,0))</f>
        <v>ACC</v>
      </c>
      <c r="J98" s="706" t="str">
        <f>IF(+All!$F409="Notre Dame",+All!J409,IF(+All!$H409="Notre Dame",+All!J409,0))</f>
        <v>Notre Dame</v>
      </c>
      <c r="K98" s="707" t="str">
        <f>IF(+All!$F409="Notre Dame",+All!K409,IF(+All!$H409="Notre Dame",+All!K409,0))</f>
        <v>Virginia Tech</v>
      </c>
      <c r="L98" s="78">
        <f>IF(+All!$F409="Notre Dame",+All!L409,IF(+All!$H409="Notre Dame",+All!L409,0))</f>
        <v>1</v>
      </c>
      <c r="M98" s="79">
        <f>IF(+All!$F409="Notre Dame",+All!M409,IF(+All!$H409="Notre Dame",+All!M409,0))</f>
        <v>47</v>
      </c>
      <c r="N98" s="706" t="str">
        <f>IF(+All!$F409="Notre Dame",+All!N409,IF(+All!$H409="Notre Dame",+All!N409,0))</f>
        <v>Notre Dame</v>
      </c>
      <c r="O98" s="708">
        <f>IF(+All!$F409="Notre Dame",+All!O409,IF(+All!$H409="Notre Dame",+All!O409,0))</f>
        <v>32</v>
      </c>
      <c r="P98" s="708" t="str">
        <f>IF(+All!$F409="Notre Dame",+All!P409,IF(+All!$H409="Notre Dame",+All!P409,0))</f>
        <v>Virginia Tech</v>
      </c>
      <c r="Q98" s="707">
        <f>IF(+All!$F409="Notre Dame",+All!Q409,IF(+All!$H409="Notre Dame",+All!Q409,0))</f>
        <v>29</v>
      </c>
      <c r="R98" s="706" t="str">
        <f>IF(+All!$F409="Notre Dame",+All!R409,IF(+All!$H409="Notre Dame",+All!R409,0))</f>
        <v>Notre Dame</v>
      </c>
      <c r="S98" s="708" t="str">
        <f>IF(+All!$F409="Notre Dame",+All!S409,IF(+All!$H409="Notre Dame",+All!S409,0))</f>
        <v>Virginia Tech</v>
      </c>
      <c r="T98" s="706" t="str">
        <f>IF(+All!$F409="Notre Dame",+All!T409,IF(+All!$H409="Notre Dame",+All!T409,0))</f>
        <v>Virginia Tech</v>
      </c>
      <c r="U98" s="707" t="str">
        <f>IF(+All!$F409="Notre Dame",+All!U409,IF(+All!$H409="Notre Dame",+All!U409,0))</f>
        <v>L</v>
      </c>
      <c r="V98" s="706">
        <f>IF(+All!$F327="Notre Dame",+All!#REF!,IF(+All!$H327="Notre Dame",+All!#REF!,0))</f>
        <v>0</v>
      </c>
      <c r="W98" s="707">
        <f>IF(+All!$F327="Notre Dame",+All!#REF!,IF(+All!$H327="Notre Dame",+All!#REF!,0))</f>
        <v>0</v>
      </c>
      <c r="X98" s="706">
        <f>IF(+All!$F327="Notre Dame",+All!#REF!,IF(+All!$H327="Notre Dame",+All!#REF!,0))</f>
        <v>0</v>
      </c>
      <c r="Y98" s="707">
        <f>IF(+All!$F327="Notre Dame",+All!#REF!,IF(+All!$H327="Notre Dame",+All!#REF!,0))</f>
        <v>0</v>
      </c>
      <c r="Z98" s="706">
        <f>IF(+All!$F327="Notre Dame",+All!#REF!,IF(+All!$H327="Notre Dame",+All!#REF!,0))</f>
        <v>0</v>
      </c>
      <c r="AA98" s="707">
        <f>IF(+All!$F327="Notre Dame",+All!#REF!,IF(+All!$H327="Notre Dame",+All!#REF!,0))</f>
        <v>0</v>
      </c>
      <c r="AB98" s="706">
        <f>IF(+All!$F327="Notre Dame",+All!#REF!,IF(+All!$H327="Notre Dame",+All!#REF!,0))</f>
        <v>0</v>
      </c>
      <c r="AC98" s="707">
        <f>IF(+All!$F327="Notre Dame",+All!#REF!,IF(+All!$H327="Notre Dame",+All!#REF!,0))</f>
        <v>0</v>
      </c>
      <c r="AD98" s="706">
        <f>IF(+All!$F327="Notre Dame",+All!#REF!,IF(+All!$H327="Notre Dame",+All!#REF!,0))</f>
        <v>0</v>
      </c>
      <c r="AE98" s="707">
        <f>IF(+All!$F327="Notre Dame",+All!#REF!,IF(+All!$H327="Notre Dame",+All!#REF!,0))</f>
        <v>0</v>
      </c>
      <c r="AF98" s="706">
        <f>IF(+All!$F327="Notre Dame",+All!#REF!,IF(+All!$H327="Notre Dame",+All!#REF!,0))</f>
        <v>0</v>
      </c>
      <c r="AG98" s="707">
        <f>IF(+All!$F327="Notre Dame",+All!#REF!,IF(+All!$H327="Notre Dame",+All!#REF!,0))</f>
        <v>0</v>
      </c>
      <c r="AH98" s="706">
        <f>IF(+All!$F327="Notre Dame",+All!#REF!,IF(+All!$H327="Notre Dame",+All!#REF!,0))</f>
        <v>0</v>
      </c>
      <c r="AI98" s="707">
        <f>IF(+All!$F327="Notre Dame",+All!#REF!,IF(+All!$H327="Notre Dame",+All!#REF!,0))</f>
        <v>0</v>
      </c>
      <c r="AJ98" s="706">
        <f>IF(+All!$F327="Notre Dame",+All!#REF!,IF(+All!$H327="Notre Dame",+All!#REF!,0))</f>
        <v>0</v>
      </c>
      <c r="AK98" s="707">
        <f>IF(+All!$F327="Notre Dame",+All!#REF!,IF(+All!$H327="Notre Dame",+All!#REF!,0))</f>
        <v>0</v>
      </c>
      <c r="AL98" s="81">
        <f>IF(+All!$F327="Notre Dame",+All!V327,IF(+All!$H327="Notre Dame",+All!V327,0))</f>
        <v>0</v>
      </c>
      <c r="AM98" s="82">
        <f>IF(+All!$F327="Notre Dame",+All!W327,IF(+All!$H327="Notre Dame",+All!W327,0))</f>
        <v>0</v>
      </c>
      <c r="AN98" s="81">
        <f>IF(+All!$F327="Notre Dame",+All!X327,IF(+All!$H327="Notre Dame",+All!X327,0))</f>
        <v>0</v>
      </c>
      <c r="AO98" s="83">
        <f>IF(+All!$F327="Notre Dame",+All!Y327,IF(+All!$H327="Notre Dame",+All!Y327,0))</f>
        <v>0</v>
      </c>
      <c r="AP98" s="84">
        <f>IF(+All!$F327="Notre Dame",+All!Z327,IF(+All!$H327="Notre Dame",+All!Z327,0))</f>
        <v>0</v>
      </c>
      <c r="AQ98" s="480">
        <f>IF(+All!$F327="Notre Dame",+All!#REF!,IF(+All!$H327="Notre Dame",+All!#REF!,0))</f>
        <v>0</v>
      </c>
      <c r="AR98" s="482">
        <f>IF(+All!$F327="Notre Dame",+All!#REF!,IF(+All!$H327="Notre Dame",+All!#REF!,0))</f>
        <v>0</v>
      </c>
      <c r="AS98" s="483">
        <f>IF(+All!$F327="Notre Dame",+All!#REF!,IF(+All!$H327="Notre Dame",+All!#REF!,0))</f>
        <v>0</v>
      </c>
      <c r="AT98" s="483">
        <f>IF(+All!$F327="Notre Dame",+All!#REF!,IF(+All!$H327="Notre Dame",+All!#REF!,0))</f>
        <v>0</v>
      </c>
      <c r="AU98" s="482">
        <f>IF(+All!$F327="Notre Dame",+All!#REF!,IF(+All!$H327="Notre Dame",+All!#REF!,0))</f>
        <v>0</v>
      </c>
      <c r="AV98" s="483">
        <f>IF(+All!$F327="Notre Dame",+All!#REF!,IF(+All!$H327="Notre Dame",+All!#REF!,0))</f>
        <v>0</v>
      </c>
      <c r="AW98" s="484">
        <f>IF(+All!$F327="Notre Dame",+All!#REF!,IF(+All!$H327="Notre Dame",+All!#REF!,0))</f>
        <v>0</v>
      </c>
      <c r="AX98" s="483">
        <f>IF(+All!$F327="Notre Dame",+All!#REF!,IF(+All!$H327="Notre Dame",+All!#REF!,0))</f>
        <v>0</v>
      </c>
      <c r="AY98" s="88">
        <f>IF(+All!$F327="Notre Dame",+All!#REF!,IF(+All!$H327="Notre Dame",+All!#REF!,0))</f>
        <v>0</v>
      </c>
      <c r="AZ98" s="89">
        <f>IF(+All!$F327="Notre Dame",+All!#REF!,IF(+All!$H327="Notre Dame",+All!#REF!,0))</f>
        <v>0</v>
      </c>
      <c r="BA98" s="90">
        <f>IF(+All!$F327="Notre Dame",+All!#REF!,IF(+All!$H327="Notre Dame",+All!#REF!,0))</f>
        <v>0</v>
      </c>
      <c r="BB98" s="90">
        <f>IF(+All!$F327="Notre Dame",+All!#REF!,IF(+All!$H327="Notre Dame",+All!#REF!,0))</f>
        <v>0</v>
      </c>
      <c r="BC98" s="91">
        <f>IF(+All!$F327="Notre Dame",+All!#REF!,IF(+All!$H327="Notre Dame",+All!#REF!,0))</f>
        <v>0</v>
      </c>
      <c r="BD98" s="482">
        <f>IF(+All!$F327="Notre Dame",+All!#REF!,IF(+All!$H327="Notre Dame",+All!#REF!,0))</f>
        <v>0</v>
      </c>
      <c r="BE98" s="483">
        <f>IF(+All!$F327="Notre Dame",+All!#REF!,IF(+All!$H327="Notre Dame",+All!#REF!,0))</f>
        <v>0</v>
      </c>
      <c r="BF98" s="483">
        <f>IF(+All!$F327="Notre Dame",+All!#REF!,IF(+All!$H327="Notre Dame",+All!#REF!,0))</f>
        <v>0</v>
      </c>
      <c r="BG98" s="482">
        <f>IF(+All!$F327="Notre Dame",+All!#REF!,IF(+All!$H327="Notre Dame",+All!#REF!,0))</f>
        <v>0</v>
      </c>
      <c r="BH98" s="483">
        <f>IF(+All!$F327="Notre Dame",+All!#REF!,IF(+All!$H327="Notre Dame",+All!#REF!,0))</f>
        <v>0</v>
      </c>
      <c r="BI98" s="484">
        <f>IF(+All!$F327="Notre Dame",+All!#REF!,IF(+All!$H327="Notre Dame",+All!#REF!,0))</f>
        <v>0</v>
      </c>
      <c r="BJ98" s="92">
        <f>IF(+All!$F327="Notre Dame",+All!#REF!,IF(+All!$H327="Notre Dame",+All!#REF!,0))</f>
        <v>0</v>
      </c>
      <c r="BK98" s="93">
        <f>IF(+All!$F327="Notre Dame",+All!#REF!,IF(+All!$H327="Notre Dame",+All!#REF!,0))</f>
        <v>0</v>
      </c>
    </row>
    <row r="99" spans="1:63" x14ac:dyDescent="0.8">
      <c r="A99" s="70">
        <f>IF(+All!$F544="Notre Dame",+All!A544,IF(+All!$H544="Notre Dame",+All!A544,0))</f>
        <v>7</v>
      </c>
      <c r="B99" s="480" t="str">
        <f>IF(+All!$F544="Notre Dame",+All!B544,IF(+All!$H544="Notre Dame",+All!B544,0))</f>
        <v>Sat</v>
      </c>
      <c r="C99" s="72">
        <f>IF(+All!$F544="Notre Dame",+All!C544,IF(+All!$H544="Notre Dame",+All!C544,0))</f>
        <v>44485</v>
      </c>
      <c r="D99" s="73">
        <f>IF(+All!$F544="Notre Dame",+All!D544,IF(+All!$H544="Notre Dame",+All!D544,0))</f>
        <v>0</v>
      </c>
      <c r="E99" s="707">
        <f>IF(+All!$F544="Notre Dame",+All!E544,IF(+All!$H544="Notre Dame",+All!E544,0))</f>
        <v>0</v>
      </c>
      <c r="F99" s="75" t="str">
        <f>IF(+All!$F544="Notre Dame",+All!F544,IF(+All!$H544="Notre Dame",+All!F544,0))</f>
        <v>Notre Dame</v>
      </c>
      <c r="G99" s="76" t="str">
        <f>IF(+All!$F544="Notre Dame",+All!G544,IF(+All!$H544="Notre Dame",+All!G544,0))</f>
        <v>Ind</v>
      </c>
      <c r="H99" s="75" t="str">
        <f>IF(+All!$F544="Notre Dame",+All!H544,IF(+All!$H544="Notre Dame",+All!H544,0))</f>
        <v>Open</v>
      </c>
      <c r="I99" s="76" t="str">
        <f>IF(+All!$F544="Notre Dame",+All!I544,IF(+All!$H544="Notre Dame",+All!I544,0))</f>
        <v>ZZZ</v>
      </c>
      <c r="J99" s="706">
        <f>IF(+All!$F544="Notre Dame",+All!J544,IF(+All!$H544="Notre Dame",+All!J544,0))</f>
        <v>0</v>
      </c>
      <c r="K99" s="707">
        <f>IF(+All!$F544="Notre Dame",+All!K544,IF(+All!$H544="Notre Dame",+All!K544,0))</f>
        <v>0</v>
      </c>
      <c r="L99" s="78">
        <f>IF(+All!$F544="Notre Dame",+All!L544,IF(+All!$H544="Notre Dame",+All!L544,0))</f>
        <v>0</v>
      </c>
      <c r="M99" s="79">
        <f>IF(+All!$F544="Notre Dame",+All!M544,IF(+All!$H544="Notre Dame",+All!M544,0))</f>
        <v>0</v>
      </c>
      <c r="N99" s="706">
        <f>IF(+All!$F544="Notre Dame",+All!N544,IF(+All!$H544="Notre Dame",+All!N544,0))</f>
        <v>0</v>
      </c>
      <c r="O99" s="708">
        <f>IF(+All!$F544="Notre Dame",+All!O544,IF(+All!$H544="Notre Dame",+All!O544,0))</f>
        <v>0</v>
      </c>
      <c r="P99" s="708">
        <f>IF(+All!$F544="Notre Dame",+All!P544,IF(+All!$H544="Notre Dame",+All!P544,0))</f>
        <v>0</v>
      </c>
      <c r="Q99" s="707">
        <f>IF(+All!$F544="Notre Dame",+All!Q544,IF(+All!$H544="Notre Dame",+All!Q544,0))</f>
        <v>0</v>
      </c>
      <c r="R99" s="706">
        <f>IF(+All!$F544="Notre Dame",+All!R544,IF(+All!$H544="Notre Dame",+All!R544,0))</f>
        <v>0</v>
      </c>
      <c r="S99" s="708">
        <f>IF(+All!$F544="Notre Dame",+All!S544,IF(+All!$H544="Notre Dame",+All!S544,0))</f>
        <v>0</v>
      </c>
      <c r="T99" s="706">
        <f>IF(+All!$F544="Notre Dame",+All!T544,IF(+All!$H544="Notre Dame",+All!T544,0))</f>
        <v>0</v>
      </c>
      <c r="U99" s="707">
        <f>IF(+All!$F544="Notre Dame",+All!U544,IF(+All!$H544="Notre Dame",+All!U544,0))</f>
        <v>0</v>
      </c>
      <c r="V99" s="706">
        <f>IF(+All!$F373="Notre Dame",+All!#REF!,IF(+All!$H373="Notre Dame",+All!#REF!,0))</f>
        <v>0</v>
      </c>
      <c r="W99" s="707">
        <f>IF(+All!$F373="Notre Dame",+All!#REF!,IF(+All!$H373="Notre Dame",+All!#REF!,0))</f>
        <v>0</v>
      </c>
      <c r="X99" s="706">
        <f>IF(+All!$F373="Notre Dame",+All!#REF!,IF(+All!$H373="Notre Dame",+All!#REF!,0))</f>
        <v>0</v>
      </c>
      <c r="Y99" s="707">
        <f>IF(+All!$F373="Notre Dame",+All!#REF!,IF(+All!$H373="Notre Dame",+All!#REF!,0))</f>
        <v>0</v>
      </c>
      <c r="Z99" s="706">
        <f>IF(+All!$F373="Notre Dame",+All!#REF!,IF(+All!$H373="Notre Dame",+All!#REF!,0))</f>
        <v>0</v>
      </c>
      <c r="AA99" s="707">
        <f>IF(+All!$F373="Notre Dame",+All!#REF!,IF(+All!$H373="Notre Dame",+All!#REF!,0))</f>
        <v>0</v>
      </c>
      <c r="AB99" s="706">
        <f>IF(+All!$F373="Notre Dame",+All!#REF!,IF(+All!$H373="Notre Dame",+All!#REF!,0))</f>
        <v>0</v>
      </c>
      <c r="AC99" s="707">
        <f>IF(+All!$F373="Notre Dame",+All!#REF!,IF(+All!$H373="Notre Dame",+All!#REF!,0))</f>
        <v>0</v>
      </c>
      <c r="AD99" s="706">
        <f>IF(+All!$F373="Notre Dame",+All!#REF!,IF(+All!$H373="Notre Dame",+All!#REF!,0))</f>
        <v>0</v>
      </c>
      <c r="AE99" s="707">
        <f>IF(+All!$F373="Notre Dame",+All!#REF!,IF(+All!$H373="Notre Dame",+All!#REF!,0))</f>
        <v>0</v>
      </c>
      <c r="AF99" s="706">
        <f>IF(+All!$F373="Notre Dame",+All!#REF!,IF(+All!$H373="Notre Dame",+All!#REF!,0))</f>
        <v>0</v>
      </c>
      <c r="AG99" s="707">
        <f>IF(+All!$F373="Notre Dame",+All!#REF!,IF(+All!$H373="Notre Dame",+All!#REF!,0))</f>
        <v>0</v>
      </c>
      <c r="AH99" s="706">
        <f>IF(+All!$F373="Notre Dame",+All!#REF!,IF(+All!$H373="Notre Dame",+All!#REF!,0))</f>
        <v>0</v>
      </c>
      <c r="AI99" s="707">
        <f>IF(+All!$F373="Notre Dame",+All!#REF!,IF(+All!$H373="Notre Dame",+All!#REF!,0))</f>
        <v>0</v>
      </c>
      <c r="AJ99" s="706">
        <f>IF(+All!$F373="Notre Dame",+All!#REF!,IF(+All!$H373="Notre Dame",+All!#REF!,0))</f>
        <v>0</v>
      </c>
      <c r="AK99" s="707">
        <f>IF(+All!$F373="Notre Dame",+All!#REF!,IF(+All!$H373="Notre Dame",+All!#REF!,0))</f>
        <v>0</v>
      </c>
      <c r="AL99" s="81">
        <f>IF(+All!$F373="Notre Dame",+All!V373,IF(+All!$H373="Notre Dame",+All!V373,0))</f>
        <v>0</v>
      </c>
      <c r="AM99" s="82">
        <f>IF(+All!$F373="Notre Dame",+All!W373,IF(+All!$H373="Notre Dame",+All!W373,0))</f>
        <v>0</v>
      </c>
      <c r="AN99" s="81">
        <f>IF(+All!$F373="Notre Dame",+All!X373,IF(+All!$H373="Notre Dame",+All!X373,0))</f>
        <v>0</v>
      </c>
      <c r="AO99" s="83">
        <f>IF(+All!$F373="Notre Dame",+All!Y373,IF(+All!$H373="Notre Dame",+All!Y373,0))</f>
        <v>0</v>
      </c>
      <c r="AP99" s="84">
        <f>IF(+All!$F373="Notre Dame",+All!Z373,IF(+All!$H373="Notre Dame",+All!Z373,0))</f>
        <v>0</v>
      </c>
      <c r="AQ99" s="480">
        <f>IF(+All!$F373="Notre Dame",+All!#REF!,IF(+All!$H373="Notre Dame",+All!#REF!,0))</f>
        <v>0</v>
      </c>
      <c r="AR99" s="482">
        <f>IF(+All!$F373="Notre Dame",+All!#REF!,IF(+All!$H373="Notre Dame",+All!#REF!,0))</f>
        <v>0</v>
      </c>
      <c r="AS99" s="483">
        <f>IF(+All!$F373="Notre Dame",+All!#REF!,IF(+All!$H373="Notre Dame",+All!#REF!,0))</f>
        <v>0</v>
      </c>
      <c r="AT99" s="483">
        <f>IF(+All!$F373="Notre Dame",+All!#REF!,IF(+All!$H373="Notre Dame",+All!#REF!,0))</f>
        <v>0</v>
      </c>
      <c r="AU99" s="482">
        <f>IF(+All!$F373="Notre Dame",+All!#REF!,IF(+All!$H373="Notre Dame",+All!#REF!,0))</f>
        <v>0</v>
      </c>
      <c r="AV99" s="483">
        <f>IF(+All!$F373="Notre Dame",+All!#REF!,IF(+All!$H373="Notre Dame",+All!#REF!,0))</f>
        <v>0</v>
      </c>
      <c r="AW99" s="484">
        <f>IF(+All!$F373="Notre Dame",+All!#REF!,IF(+All!$H373="Notre Dame",+All!#REF!,0))</f>
        <v>0</v>
      </c>
      <c r="AX99" s="483">
        <f>IF(+All!$F373="Notre Dame",+All!#REF!,IF(+All!$H373="Notre Dame",+All!#REF!,0))</f>
        <v>0</v>
      </c>
      <c r="AY99" s="88">
        <f>IF(+All!$F373="Notre Dame",+All!#REF!,IF(+All!$H373="Notre Dame",+All!#REF!,0))</f>
        <v>0</v>
      </c>
      <c r="AZ99" s="89">
        <f>IF(+All!$F373="Notre Dame",+All!#REF!,IF(+All!$H373="Notre Dame",+All!#REF!,0))</f>
        <v>0</v>
      </c>
      <c r="BA99" s="90">
        <f>IF(+All!$F373="Notre Dame",+All!#REF!,IF(+All!$H373="Notre Dame",+All!#REF!,0))</f>
        <v>0</v>
      </c>
      <c r="BB99" s="90">
        <f>IF(+All!$F373="Notre Dame",+All!#REF!,IF(+All!$H373="Notre Dame",+All!#REF!,0))</f>
        <v>0</v>
      </c>
      <c r="BC99" s="91">
        <f>IF(+All!$F373="Notre Dame",+All!#REF!,IF(+All!$H373="Notre Dame",+All!#REF!,0))</f>
        <v>0</v>
      </c>
      <c r="BD99" s="482">
        <f>IF(+All!$F373="Notre Dame",+All!#REF!,IF(+All!$H373="Notre Dame",+All!#REF!,0))</f>
        <v>0</v>
      </c>
      <c r="BE99" s="483">
        <f>IF(+All!$F373="Notre Dame",+All!#REF!,IF(+All!$H373="Notre Dame",+All!#REF!,0))</f>
        <v>0</v>
      </c>
      <c r="BF99" s="483">
        <f>IF(+All!$F373="Notre Dame",+All!#REF!,IF(+All!$H373="Notre Dame",+All!#REF!,0))</f>
        <v>0</v>
      </c>
      <c r="BG99" s="482">
        <f>IF(+All!$F373="Notre Dame",+All!#REF!,IF(+All!$H373="Notre Dame",+All!#REF!,0))</f>
        <v>0</v>
      </c>
      <c r="BH99" s="483">
        <f>IF(+All!$F373="Notre Dame",+All!#REF!,IF(+All!$H373="Notre Dame",+All!#REF!,0))</f>
        <v>0</v>
      </c>
      <c r="BI99" s="484">
        <f>IF(+All!$F373="Notre Dame",+All!#REF!,IF(+All!$H373="Notre Dame",+All!#REF!,0))</f>
        <v>0</v>
      </c>
      <c r="BJ99" s="92">
        <f>IF(+All!$F373="Notre Dame",+All!#REF!,IF(+All!$H373="Notre Dame",+All!#REF!,0))</f>
        <v>0</v>
      </c>
      <c r="BK99" s="93">
        <f>IF(+All!$F373="Notre Dame",+All!#REF!,IF(+All!$H373="Notre Dame",+All!#REF!,0))</f>
        <v>0</v>
      </c>
    </row>
    <row r="100" spans="1:63" x14ac:dyDescent="0.8">
      <c r="A100" s="70">
        <f>IF(+All!$F587="Notre Dame",+All!A587,IF(+All!$H587="Notre Dame",+All!A587,0))</f>
        <v>8</v>
      </c>
      <c r="B100" s="480" t="str">
        <f>IF(+All!$F587="Notre Dame",+All!B587,IF(+All!$H587="Notre Dame",+All!B587,0))</f>
        <v>Sat</v>
      </c>
      <c r="C100" s="72">
        <f>IF(+All!$F587="Notre Dame",+All!C587,IF(+All!$H587="Notre Dame",+All!C587,0))</f>
        <v>44492</v>
      </c>
      <c r="D100" s="73">
        <f>IF(+All!$F587="Notre Dame",+All!D587,IF(+All!$H587="Notre Dame",+All!D587,0))</f>
        <v>0.8125</v>
      </c>
      <c r="E100" s="707" t="str">
        <f>IF(+All!$F587="Notre Dame",+All!E587,IF(+All!$H587="Notre Dame",+All!E587,0))</f>
        <v>NBC</v>
      </c>
      <c r="F100" s="75" t="str">
        <f>IF(+All!$F587="Notre Dame",+All!F587,IF(+All!$H587="Notre Dame",+All!F587,0))</f>
        <v>Southern Cal</v>
      </c>
      <c r="G100" s="76" t="str">
        <f>IF(+All!$F587="Notre Dame",+All!G587,IF(+All!$H587="Notre Dame",+All!G587,0))</f>
        <v>P12</v>
      </c>
      <c r="H100" s="75" t="str">
        <f>IF(+All!$F587="Notre Dame",+All!H587,IF(+All!$H587="Notre Dame",+All!H587,0))</f>
        <v>Notre Dame</v>
      </c>
      <c r="I100" s="76" t="str">
        <f>IF(+All!$F587="Notre Dame",+All!I587,IF(+All!$H587="Notre Dame",+All!I587,0))</f>
        <v>Ind</v>
      </c>
      <c r="J100" s="706" t="str">
        <f>IF(+All!$F587="Notre Dame",+All!J587,IF(+All!$H587="Notre Dame",+All!J587,0))</f>
        <v>Notre Dame</v>
      </c>
      <c r="K100" s="707" t="str">
        <f>IF(+All!$F587="Notre Dame",+All!K587,IF(+All!$H587="Notre Dame",+All!K587,0))</f>
        <v>Southern Cal</v>
      </c>
      <c r="L100" s="78">
        <f>IF(+All!$F587="Notre Dame",+All!L587,IF(+All!$H587="Notre Dame",+All!L587,0))</f>
        <v>7</v>
      </c>
      <c r="M100" s="79">
        <f>IF(+All!$F587="Notre Dame",+All!M587,IF(+All!$H587="Notre Dame",+All!M587,0))</f>
        <v>57.5</v>
      </c>
      <c r="N100" s="706" t="str">
        <f>IF(+All!$F587="Notre Dame",+All!N587,IF(+All!$H587="Notre Dame",+All!N587,0))</f>
        <v>Notre Dame</v>
      </c>
      <c r="O100" s="708">
        <f>IF(+All!$F587="Notre Dame",+All!O587,IF(+All!$H587="Notre Dame",+All!O587,0))</f>
        <v>31</v>
      </c>
      <c r="P100" s="708" t="str">
        <f>IF(+All!$F587="Notre Dame",+All!P587,IF(+All!$H587="Notre Dame",+All!P587,0))</f>
        <v>Southern Cal</v>
      </c>
      <c r="Q100" s="707">
        <f>IF(+All!$F587="Notre Dame",+All!Q587,IF(+All!$H587="Notre Dame",+All!Q587,0))</f>
        <v>16</v>
      </c>
      <c r="R100" s="706" t="str">
        <f>IF(+All!$F587="Notre Dame",+All!R587,IF(+All!$H587="Notre Dame",+All!R587,0))</f>
        <v>Notre Dame</v>
      </c>
      <c r="S100" s="708" t="str">
        <f>IF(+All!$F587="Notre Dame",+All!S587,IF(+All!$H587="Notre Dame",+All!S587,0))</f>
        <v>Southern Cal</v>
      </c>
      <c r="T100" s="706" t="str">
        <f>IF(+All!$F587="Notre Dame",+All!T587,IF(+All!$H587="Notre Dame",+All!T587,0))</f>
        <v>Notre Dame</v>
      </c>
      <c r="U100" s="707" t="str">
        <f>IF(+All!$F587="Notre Dame",+All!U587,IF(+All!$H587="Notre Dame",+All!U587,0))</f>
        <v>W</v>
      </c>
      <c r="V100" s="706">
        <f>IF(+All!$F385="Notre Dame",+All!#REF!,IF(+All!$H385="Notre Dame",+All!#REF!,0))</f>
        <v>0</v>
      </c>
      <c r="W100" s="707">
        <f>IF(+All!$F385="Notre Dame",+All!#REF!,IF(+All!$H385="Notre Dame",+All!#REF!,0))</f>
        <v>0</v>
      </c>
      <c r="X100" s="706">
        <f>IF(+All!$F385="Notre Dame",+All!#REF!,IF(+All!$H385="Notre Dame",+All!#REF!,0))</f>
        <v>0</v>
      </c>
      <c r="Y100" s="707">
        <f>IF(+All!$F385="Notre Dame",+All!#REF!,IF(+All!$H385="Notre Dame",+All!#REF!,0))</f>
        <v>0</v>
      </c>
      <c r="Z100" s="706">
        <f>IF(+All!$F385="Notre Dame",+All!#REF!,IF(+All!$H385="Notre Dame",+All!#REF!,0))</f>
        <v>0</v>
      </c>
      <c r="AA100" s="707">
        <f>IF(+All!$F385="Notre Dame",+All!#REF!,IF(+All!$H385="Notre Dame",+All!#REF!,0))</f>
        <v>0</v>
      </c>
      <c r="AB100" s="706">
        <f>IF(+All!$F385="Notre Dame",+All!#REF!,IF(+All!$H385="Notre Dame",+All!#REF!,0))</f>
        <v>0</v>
      </c>
      <c r="AC100" s="707">
        <f>IF(+All!$F385="Notre Dame",+All!#REF!,IF(+All!$H385="Notre Dame",+All!#REF!,0))</f>
        <v>0</v>
      </c>
      <c r="AD100" s="706">
        <f>IF(+All!$F385="Notre Dame",+All!#REF!,IF(+All!$H385="Notre Dame",+All!#REF!,0))</f>
        <v>0</v>
      </c>
      <c r="AE100" s="707">
        <f>IF(+All!$F385="Notre Dame",+All!#REF!,IF(+All!$H385="Notre Dame",+All!#REF!,0))</f>
        <v>0</v>
      </c>
      <c r="AF100" s="706">
        <f>IF(+All!$F385="Notre Dame",+All!#REF!,IF(+All!$H385="Notre Dame",+All!#REF!,0))</f>
        <v>0</v>
      </c>
      <c r="AG100" s="707">
        <f>IF(+All!$F385="Notre Dame",+All!#REF!,IF(+All!$H385="Notre Dame",+All!#REF!,0))</f>
        <v>0</v>
      </c>
      <c r="AH100" s="706">
        <f>IF(+All!$F385="Notre Dame",+All!#REF!,IF(+All!$H385="Notre Dame",+All!#REF!,0))</f>
        <v>0</v>
      </c>
      <c r="AI100" s="707">
        <f>IF(+All!$F385="Notre Dame",+All!#REF!,IF(+All!$H385="Notre Dame",+All!#REF!,0))</f>
        <v>0</v>
      </c>
      <c r="AJ100" s="706">
        <f>IF(+All!$F385="Notre Dame",+All!#REF!,IF(+All!$H385="Notre Dame",+All!#REF!,0))</f>
        <v>0</v>
      </c>
      <c r="AK100" s="707">
        <f>IF(+All!$F385="Notre Dame",+All!#REF!,IF(+All!$H385="Notre Dame",+All!#REF!,0))</f>
        <v>0</v>
      </c>
      <c r="AL100" s="81">
        <f>IF(+All!$F385="Notre Dame",+All!V385,IF(+All!$H385="Notre Dame",+All!V385,0))</f>
        <v>0</v>
      </c>
      <c r="AM100" s="82">
        <f>IF(+All!$F385="Notre Dame",+All!W385,IF(+All!$H385="Notre Dame",+All!W385,0))</f>
        <v>0</v>
      </c>
      <c r="AN100" s="81">
        <f>IF(+All!$F385="Notre Dame",+All!X385,IF(+All!$H385="Notre Dame",+All!X385,0))</f>
        <v>0</v>
      </c>
      <c r="AO100" s="83">
        <f>IF(+All!$F385="Notre Dame",+All!Y385,IF(+All!$H385="Notre Dame",+All!Y385,0))</f>
        <v>0</v>
      </c>
      <c r="AP100" s="84">
        <f>IF(+All!$F385="Notre Dame",+All!Z385,IF(+All!$H385="Notre Dame",+All!Z385,0))</f>
        <v>0</v>
      </c>
      <c r="AQ100" s="480">
        <f>IF(+All!$F385="Notre Dame",+All!#REF!,IF(+All!$H385="Notre Dame",+All!#REF!,0))</f>
        <v>0</v>
      </c>
      <c r="AR100" s="482">
        <f>IF(+All!$F385="Notre Dame",+All!#REF!,IF(+All!$H385="Notre Dame",+All!#REF!,0))</f>
        <v>0</v>
      </c>
      <c r="AS100" s="483">
        <f>IF(+All!$F385="Notre Dame",+All!#REF!,IF(+All!$H385="Notre Dame",+All!#REF!,0))</f>
        <v>0</v>
      </c>
      <c r="AT100" s="483">
        <f>IF(+All!$F385="Notre Dame",+All!#REF!,IF(+All!$H385="Notre Dame",+All!#REF!,0))</f>
        <v>0</v>
      </c>
      <c r="AU100" s="482">
        <f>IF(+All!$F385="Notre Dame",+All!#REF!,IF(+All!$H385="Notre Dame",+All!#REF!,0))</f>
        <v>0</v>
      </c>
      <c r="AV100" s="483">
        <f>IF(+All!$F385="Notre Dame",+All!#REF!,IF(+All!$H385="Notre Dame",+All!#REF!,0))</f>
        <v>0</v>
      </c>
      <c r="AW100" s="484">
        <f>IF(+All!$F385="Notre Dame",+All!#REF!,IF(+All!$H385="Notre Dame",+All!#REF!,0))</f>
        <v>0</v>
      </c>
      <c r="AX100" s="483">
        <f>IF(+All!$F385="Notre Dame",+All!#REF!,IF(+All!$H385="Notre Dame",+All!#REF!,0))</f>
        <v>0</v>
      </c>
      <c r="AY100" s="88">
        <f>IF(+All!$F385="Notre Dame",+All!#REF!,IF(+All!$H385="Notre Dame",+All!#REF!,0))</f>
        <v>0</v>
      </c>
      <c r="AZ100" s="89">
        <f>IF(+All!$F385="Notre Dame",+All!#REF!,IF(+All!$H385="Notre Dame",+All!#REF!,0))</f>
        <v>0</v>
      </c>
      <c r="BA100" s="90">
        <f>IF(+All!$F385="Notre Dame",+All!#REF!,IF(+All!$H385="Notre Dame",+All!#REF!,0))</f>
        <v>0</v>
      </c>
      <c r="BB100" s="90">
        <f>IF(+All!$F385="Notre Dame",+All!#REF!,IF(+All!$H385="Notre Dame",+All!#REF!,0))</f>
        <v>0</v>
      </c>
      <c r="BC100" s="91">
        <f>IF(+All!$F385="Notre Dame",+All!#REF!,IF(+All!$H385="Notre Dame",+All!#REF!,0))</f>
        <v>0</v>
      </c>
      <c r="BD100" s="482">
        <f>IF(+All!$F385="Notre Dame",+All!#REF!,IF(+All!$H385="Notre Dame",+All!#REF!,0))</f>
        <v>0</v>
      </c>
      <c r="BE100" s="483">
        <f>IF(+All!$F385="Notre Dame",+All!#REF!,IF(+All!$H385="Notre Dame",+All!#REF!,0))</f>
        <v>0</v>
      </c>
      <c r="BF100" s="483">
        <f>IF(+All!$F385="Notre Dame",+All!#REF!,IF(+All!$H385="Notre Dame",+All!#REF!,0))</f>
        <v>0</v>
      </c>
      <c r="BG100" s="482">
        <f>IF(+All!$F385="Notre Dame",+All!#REF!,IF(+All!$H385="Notre Dame",+All!#REF!,0))</f>
        <v>0</v>
      </c>
      <c r="BH100" s="483">
        <f>IF(+All!$F385="Notre Dame",+All!#REF!,IF(+All!$H385="Notre Dame",+All!#REF!,0))</f>
        <v>0</v>
      </c>
      <c r="BI100" s="484">
        <f>IF(+All!$F385="Notre Dame",+All!#REF!,IF(+All!$H385="Notre Dame",+All!#REF!,0))</f>
        <v>0</v>
      </c>
      <c r="BJ100" s="92">
        <f>IF(+All!$F385="Notre Dame",+All!#REF!,IF(+All!$H385="Notre Dame",+All!#REF!,0))</f>
        <v>0</v>
      </c>
      <c r="BK100" s="93">
        <f>IF(+All!$F385="Notre Dame",+All!#REF!,IF(+All!$H385="Notre Dame",+All!#REF!,0))</f>
        <v>0</v>
      </c>
    </row>
    <row r="101" spans="1:63" x14ac:dyDescent="0.8">
      <c r="A101" s="70">
        <f>IF(+All!$F665="Notre Dame",+All!A665,IF(+All!$H665="Notre Dame",+All!A665,0))</f>
        <v>9</v>
      </c>
      <c r="B101" s="480" t="str">
        <f>IF(+All!$F665="Notre Dame",+All!B665,IF(+All!$H665="Notre Dame",+All!B665,0))</f>
        <v>Sat</v>
      </c>
      <c r="C101" s="72">
        <f>IF(+All!$F665="Notre Dame",+All!C665,IF(+All!$H665="Notre Dame",+All!C665,0))</f>
        <v>44499</v>
      </c>
      <c r="D101" s="73">
        <f>IF(+All!$F665="Notre Dame",+All!D665,IF(+All!$H665="Notre Dame",+All!D665,0))</f>
        <v>0.8125</v>
      </c>
      <c r="E101" s="707" t="str">
        <f>IF(+All!$F665="Notre Dame",+All!E665,IF(+All!$H665="Notre Dame",+All!E665,0))</f>
        <v>nbc</v>
      </c>
      <c r="F101" s="75" t="str">
        <f>IF(+All!$F665="Notre Dame",+All!F665,IF(+All!$H665="Notre Dame",+All!F665,0))</f>
        <v>North Carolina</v>
      </c>
      <c r="G101" s="76" t="str">
        <f>IF(+All!$F665="Notre Dame",+All!G665,IF(+All!$H665="Notre Dame",+All!G665,0))</f>
        <v>ACC</v>
      </c>
      <c r="H101" s="75" t="str">
        <f>IF(+All!$F665="Notre Dame",+All!H665,IF(+All!$H665="Notre Dame",+All!H665,0))</f>
        <v>Notre Dame</v>
      </c>
      <c r="I101" s="76" t="str">
        <f>IF(+All!$F665="Notre Dame",+All!I665,IF(+All!$H665="Notre Dame",+All!I665,0))</f>
        <v>Ind</v>
      </c>
      <c r="J101" s="706" t="str">
        <f>IF(+All!$F665="Notre Dame",+All!J665,IF(+All!$H665="Notre Dame",+All!J665,0))</f>
        <v>Notre Dame</v>
      </c>
      <c r="K101" s="707" t="str">
        <f>IF(+All!$F665="Notre Dame",+All!K665,IF(+All!$H665="Notre Dame",+All!K665,0))</f>
        <v>North Carolina</v>
      </c>
      <c r="L101" s="78">
        <f>IF(+All!$F665="Notre Dame",+All!L665,IF(+All!$H665="Notre Dame",+All!L665,0))</f>
        <v>3.5</v>
      </c>
      <c r="M101" s="79">
        <f>IF(+All!$F665="Notre Dame",+All!M665,IF(+All!$H665="Notre Dame",+All!M665,0))</f>
        <v>62.5</v>
      </c>
      <c r="N101" s="706" t="str">
        <f>IF(+All!$F665="Notre Dame",+All!N665,IF(+All!$H665="Notre Dame",+All!N665,0))</f>
        <v>Notre Dame</v>
      </c>
      <c r="O101" s="708">
        <f>IF(+All!$F665="Notre Dame",+All!O665,IF(+All!$H665="Notre Dame",+All!O665,0))</f>
        <v>44</v>
      </c>
      <c r="P101" s="708" t="str">
        <f>IF(+All!$F665="Notre Dame",+All!P665,IF(+All!$H665="Notre Dame",+All!P665,0))</f>
        <v>North Carolina</v>
      </c>
      <c r="Q101" s="707">
        <f>IF(+All!$F665="Notre Dame",+All!Q665,IF(+All!$H665="Notre Dame",+All!Q665,0))</f>
        <v>34</v>
      </c>
      <c r="R101" s="706" t="str">
        <f>IF(+All!$F665="Notre Dame",+All!R665,IF(+All!$H665="Notre Dame",+All!R665,0))</f>
        <v>Notre Dame</v>
      </c>
      <c r="S101" s="708" t="str">
        <f>IF(+All!$F665="Notre Dame",+All!S665,IF(+All!$H665="Notre Dame",+All!S665,0))</f>
        <v>North Carolina</v>
      </c>
      <c r="T101" s="706" t="str">
        <f>IF(+All!$F665="Notre Dame",+All!T665,IF(+All!$H665="Notre Dame",+All!T665,0))</f>
        <v>Notre Dame</v>
      </c>
      <c r="U101" s="707" t="str">
        <f>IF(+All!$F665="Notre Dame",+All!U665,IF(+All!$H665="Notre Dame",+All!U665,0))</f>
        <v>W</v>
      </c>
      <c r="V101" s="706">
        <f>IF(+All!$F397="Notre Dame",+All!#REF!,IF(+All!$H397="Notre Dame",+All!#REF!,0))</f>
        <v>0</v>
      </c>
      <c r="W101" s="707">
        <f>IF(+All!$F397="Notre Dame",+All!#REF!,IF(+All!$H397="Notre Dame",+All!#REF!,0))</f>
        <v>0</v>
      </c>
      <c r="X101" s="706">
        <f>IF(+All!$F397="Notre Dame",+All!#REF!,IF(+All!$H397="Notre Dame",+All!#REF!,0))</f>
        <v>0</v>
      </c>
      <c r="Y101" s="707">
        <f>IF(+All!$F397="Notre Dame",+All!#REF!,IF(+All!$H397="Notre Dame",+All!#REF!,0))</f>
        <v>0</v>
      </c>
      <c r="Z101" s="706">
        <f>IF(+All!$F397="Notre Dame",+All!#REF!,IF(+All!$H397="Notre Dame",+All!#REF!,0))</f>
        <v>0</v>
      </c>
      <c r="AA101" s="707">
        <f>IF(+All!$F397="Notre Dame",+All!#REF!,IF(+All!$H397="Notre Dame",+All!#REF!,0))</f>
        <v>0</v>
      </c>
      <c r="AB101" s="706">
        <f>IF(+All!$F397="Notre Dame",+All!#REF!,IF(+All!$H397="Notre Dame",+All!#REF!,0))</f>
        <v>0</v>
      </c>
      <c r="AC101" s="707">
        <f>IF(+All!$F397="Notre Dame",+All!#REF!,IF(+All!$H397="Notre Dame",+All!#REF!,0))</f>
        <v>0</v>
      </c>
      <c r="AD101" s="706">
        <f>IF(+All!$F397="Notre Dame",+All!#REF!,IF(+All!$H397="Notre Dame",+All!#REF!,0))</f>
        <v>0</v>
      </c>
      <c r="AE101" s="707">
        <f>IF(+All!$F397="Notre Dame",+All!#REF!,IF(+All!$H397="Notre Dame",+All!#REF!,0))</f>
        <v>0</v>
      </c>
      <c r="AF101" s="706">
        <f>IF(+All!$F397="Notre Dame",+All!#REF!,IF(+All!$H397="Notre Dame",+All!#REF!,0))</f>
        <v>0</v>
      </c>
      <c r="AG101" s="707">
        <f>IF(+All!$F397="Notre Dame",+All!#REF!,IF(+All!$H397="Notre Dame",+All!#REF!,0))</f>
        <v>0</v>
      </c>
      <c r="AH101" s="706">
        <f>IF(+All!$F397="Notre Dame",+All!#REF!,IF(+All!$H397="Notre Dame",+All!#REF!,0))</f>
        <v>0</v>
      </c>
      <c r="AI101" s="707">
        <f>IF(+All!$F397="Notre Dame",+All!#REF!,IF(+All!$H397="Notre Dame",+All!#REF!,0))</f>
        <v>0</v>
      </c>
      <c r="AJ101" s="706">
        <f>IF(+All!$F397="Notre Dame",+All!#REF!,IF(+All!$H397="Notre Dame",+All!#REF!,0))</f>
        <v>0</v>
      </c>
      <c r="AK101" s="707">
        <f>IF(+All!$F397="Notre Dame",+All!#REF!,IF(+All!$H397="Notre Dame",+All!#REF!,0))</f>
        <v>0</v>
      </c>
      <c r="AL101" s="81">
        <f>IF(+All!$F397="Notre Dame",+All!V397,IF(+All!$H397="Notre Dame",+All!V397,0))</f>
        <v>0</v>
      </c>
      <c r="AM101" s="82">
        <f>IF(+All!$F397="Notre Dame",+All!W397,IF(+All!$H397="Notre Dame",+All!W397,0))</f>
        <v>0</v>
      </c>
      <c r="AN101" s="81">
        <f>IF(+All!$F397="Notre Dame",+All!X397,IF(+All!$H397="Notre Dame",+All!X397,0))</f>
        <v>0</v>
      </c>
      <c r="AO101" s="83">
        <f>IF(+All!$F397="Notre Dame",+All!Y397,IF(+All!$H397="Notre Dame",+All!Y397,0))</f>
        <v>0</v>
      </c>
      <c r="AP101" s="84">
        <f>IF(+All!$F397="Notre Dame",+All!Z397,IF(+All!$H397="Notre Dame",+All!Z397,0))</f>
        <v>0</v>
      </c>
      <c r="AQ101" s="480">
        <f>IF(+All!$F397="Notre Dame",+All!#REF!,IF(+All!$H397="Notre Dame",+All!#REF!,0))</f>
        <v>0</v>
      </c>
      <c r="AR101" s="482">
        <f>IF(+All!$F397="Notre Dame",+All!#REF!,IF(+All!$H397="Notre Dame",+All!#REF!,0))</f>
        <v>0</v>
      </c>
      <c r="AS101" s="483">
        <f>IF(+All!$F397="Notre Dame",+All!#REF!,IF(+All!$H397="Notre Dame",+All!#REF!,0))</f>
        <v>0</v>
      </c>
      <c r="AT101" s="483">
        <f>IF(+All!$F397="Notre Dame",+All!#REF!,IF(+All!$H397="Notre Dame",+All!#REF!,0))</f>
        <v>0</v>
      </c>
      <c r="AU101" s="482">
        <f>IF(+All!$F397="Notre Dame",+All!#REF!,IF(+All!$H397="Notre Dame",+All!#REF!,0))</f>
        <v>0</v>
      </c>
      <c r="AV101" s="483">
        <f>IF(+All!$F397="Notre Dame",+All!#REF!,IF(+All!$H397="Notre Dame",+All!#REF!,0))</f>
        <v>0</v>
      </c>
      <c r="AW101" s="484">
        <f>IF(+All!$F397="Notre Dame",+All!#REF!,IF(+All!$H397="Notre Dame",+All!#REF!,0))</f>
        <v>0</v>
      </c>
      <c r="AX101" s="483">
        <f>IF(+All!$F397="Notre Dame",+All!#REF!,IF(+All!$H397="Notre Dame",+All!#REF!,0))</f>
        <v>0</v>
      </c>
      <c r="AY101" s="88">
        <f>IF(+All!$F397="Notre Dame",+All!#REF!,IF(+All!$H397="Notre Dame",+All!#REF!,0))</f>
        <v>0</v>
      </c>
      <c r="AZ101" s="89">
        <f>IF(+All!$F397="Notre Dame",+All!#REF!,IF(+All!$H397="Notre Dame",+All!#REF!,0))</f>
        <v>0</v>
      </c>
      <c r="BA101" s="90">
        <f>IF(+All!$F397="Notre Dame",+All!#REF!,IF(+All!$H397="Notre Dame",+All!#REF!,0))</f>
        <v>0</v>
      </c>
      <c r="BB101" s="90">
        <f>IF(+All!$F397="Notre Dame",+All!#REF!,IF(+All!$H397="Notre Dame",+All!#REF!,0))</f>
        <v>0</v>
      </c>
      <c r="BC101" s="91">
        <f>IF(+All!$F397="Notre Dame",+All!#REF!,IF(+All!$H397="Notre Dame",+All!#REF!,0))</f>
        <v>0</v>
      </c>
      <c r="BD101" s="482">
        <f>IF(+All!$F397="Notre Dame",+All!#REF!,IF(+All!$H397="Notre Dame",+All!#REF!,0))</f>
        <v>0</v>
      </c>
      <c r="BE101" s="483">
        <f>IF(+All!$F397="Notre Dame",+All!#REF!,IF(+All!$H397="Notre Dame",+All!#REF!,0))</f>
        <v>0</v>
      </c>
      <c r="BF101" s="483">
        <f>IF(+All!$F397="Notre Dame",+All!#REF!,IF(+All!$H397="Notre Dame",+All!#REF!,0))</f>
        <v>0</v>
      </c>
      <c r="BG101" s="482">
        <f>IF(+All!$F397="Notre Dame",+All!#REF!,IF(+All!$H397="Notre Dame",+All!#REF!,0))</f>
        <v>0</v>
      </c>
      <c r="BH101" s="483">
        <f>IF(+All!$F397="Notre Dame",+All!#REF!,IF(+All!$H397="Notre Dame",+All!#REF!,0))</f>
        <v>0</v>
      </c>
      <c r="BI101" s="484">
        <f>IF(+All!$F397="Notre Dame",+All!#REF!,IF(+All!$H397="Notre Dame",+All!#REF!,0))</f>
        <v>0</v>
      </c>
      <c r="BJ101" s="92">
        <f>IF(+All!$F397="Notre Dame",+All!#REF!,IF(+All!$H397="Notre Dame",+All!#REF!,0))</f>
        <v>0</v>
      </c>
      <c r="BK101" s="93">
        <f>IF(+All!$F397="Notre Dame",+All!#REF!,IF(+All!$H397="Notre Dame",+All!#REF!,0))</f>
        <v>0</v>
      </c>
    </row>
    <row r="102" spans="1:63" x14ac:dyDescent="0.8">
      <c r="A102" s="70">
        <f>IF(+All!$F748="Notre Dame",+All!A748,IF(+All!$H748="Notre Dame",+All!A748,0))</f>
        <v>10</v>
      </c>
      <c r="B102" s="480" t="str">
        <f>IF(+All!$F748="Notre Dame",+All!B748,IF(+All!$H748="Notre Dame",+All!B748,0))</f>
        <v>Sat</v>
      </c>
      <c r="C102" s="72">
        <f>IF(+All!$F748="Notre Dame",+All!C748,IF(+All!$H748="Notre Dame",+All!C748,0))</f>
        <v>44506</v>
      </c>
      <c r="D102" s="73">
        <f>IF(+All!$F748="Notre Dame",+All!D748,IF(+All!$H748="Notre Dame",+All!D748,0))</f>
        <v>0.64583333333333337</v>
      </c>
      <c r="E102" s="707" t="str">
        <f>IF(+All!$F748="Notre Dame",+All!E748,IF(+All!$H748="Notre Dame",+All!E748,0))</f>
        <v>NBC</v>
      </c>
      <c r="F102" s="75" t="str">
        <f>IF(+All!$F748="Notre Dame",+All!F748,IF(+All!$H748="Notre Dame",+All!F748,0))</f>
        <v>Navy</v>
      </c>
      <c r="G102" s="76" t="str">
        <f>IF(+All!$F748="Notre Dame",+All!G748,IF(+All!$H748="Notre Dame",+All!G748,0))</f>
        <v>AAC</v>
      </c>
      <c r="H102" s="75" t="str">
        <f>IF(+All!$F748="Notre Dame",+All!H748,IF(+All!$H748="Notre Dame",+All!H748,0))</f>
        <v>Notre Dame</v>
      </c>
      <c r="I102" s="76" t="str">
        <f>IF(+All!$F748="Notre Dame",+All!I748,IF(+All!$H748="Notre Dame",+All!I748,0))</f>
        <v>Ind</v>
      </c>
      <c r="J102" s="706" t="str">
        <f>IF(+All!$F748="Notre Dame",+All!J748,IF(+All!$H748="Notre Dame",+All!J748,0))</f>
        <v>Notre Dame</v>
      </c>
      <c r="K102" s="707" t="str">
        <f>IF(+All!$F748="Notre Dame",+All!K748,IF(+All!$H748="Notre Dame",+All!K748,0))</f>
        <v>Navy</v>
      </c>
      <c r="L102" s="78">
        <f>IF(+All!$F748="Notre Dame",+All!L748,IF(+All!$H748="Notre Dame",+All!L748,0))</f>
        <v>21</v>
      </c>
      <c r="M102" s="79">
        <f>IF(+All!$F748="Notre Dame",+All!M748,IF(+All!$H748="Notre Dame",+All!M748,0))</f>
        <v>47</v>
      </c>
      <c r="N102" s="706" t="str">
        <f>IF(+All!$F748="Notre Dame",+All!N748,IF(+All!$H748="Notre Dame",+All!N748,0))</f>
        <v>Notre Dame</v>
      </c>
      <c r="O102" s="708">
        <f>IF(+All!$F748="Notre Dame",+All!O748,IF(+All!$H748="Notre Dame",+All!O748,0))</f>
        <v>34</v>
      </c>
      <c r="P102" s="708" t="str">
        <f>IF(+All!$F748="Notre Dame",+All!P748,IF(+All!$H748="Notre Dame",+All!P748,0))</f>
        <v>Navy</v>
      </c>
      <c r="Q102" s="707">
        <f>IF(+All!$F748="Notre Dame",+All!Q748,IF(+All!$H748="Notre Dame",+All!Q748,0))</f>
        <v>6</v>
      </c>
      <c r="R102" s="706" t="str">
        <f>IF(+All!$F748="Notre Dame",+All!R748,IF(+All!$H748="Notre Dame",+All!R748,0))</f>
        <v>Notre Dame</v>
      </c>
      <c r="S102" s="708" t="str">
        <f>IF(+All!$F748="Notre Dame",+All!S748,IF(+All!$H748="Notre Dame",+All!S748,0))</f>
        <v>Navy</v>
      </c>
      <c r="T102" s="706" t="str">
        <f>IF(+All!$F748="Notre Dame",+All!T748,IF(+All!$H748="Notre Dame",+All!T748,0))</f>
        <v>Navy</v>
      </c>
      <c r="U102" s="707" t="str">
        <f>IF(+All!$F748="Notre Dame",+All!U748,IF(+All!$H748="Notre Dame",+All!U748,0))</f>
        <v>L</v>
      </c>
      <c r="V102" s="706" t="e">
        <f>IF(+All!#REF!="Notre Dame",+All!#REF!,IF(+All!#REF!="Notre Dame",+All!#REF!,0))</f>
        <v>#REF!</v>
      </c>
      <c r="W102" s="707" t="e">
        <f>IF(+All!#REF!="Notre Dame",+All!#REF!,IF(+All!#REF!="Notre Dame",+All!#REF!,0))</f>
        <v>#REF!</v>
      </c>
      <c r="X102" s="706" t="e">
        <f>IF(+All!#REF!="Notre Dame",+All!#REF!,IF(+All!#REF!="Notre Dame",+All!#REF!,0))</f>
        <v>#REF!</v>
      </c>
      <c r="Y102" s="707" t="e">
        <f>IF(+All!#REF!="Notre Dame",+All!#REF!,IF(+All!#REF!="Notre Dame",+All!#REF!,0))</f>
        <v>#REF!</v>
      </c>
      <c r="Z102" s="706" t="e">
        <f>IF(+All!#REF!="Notre Dame",+All!#REF!,IF(+All!#REF!="Notre Dame",+All!#REF!,0))</f>
        <v>#REF!</v>
      </c>
      <c r="AA102" s="707" t="e">
        <f>IF(+All!#REF!="Notre Dame",+All!#REF!,IF(+All!#REF!="Notre Dame",+All!#REF!,0))</f>
        <v>#REF!</v>
      </c>
      <c r="AB102" s="706" t="e">
        <f>IF(+All!#REF!="Notre Dame",+All!#REF!,IF(+All!#REF!="Notre Dame",+All!#REF!,0))</f>
        <v>#REF!</v>
      </c>
      <c r="AC102" s="707" t="e">
        <f>IF(+All!#REF!="Notre Dame",+All!#REF!,IF(+All!#REF!="Notre Dame",+All!#REF!,0))</f>
        <v>#REF!</v>
      </c>
      <c r="AD102" s="706" t="e">
        <f>IF(+All!#REF!="Notre Dame",+All!#REF!,IF(+All!#REF!="Notre Dame",+All!#REF!,0))</f>
        <v>#REF!</v>
      </c>
      <c r="AE102" s="707" t="e">
        <f>IF(+All!#REF!="Notre Dame",+All!#REF!,IF(+All!#REF!="Notre Dame",+All!#REF!,0))</f>
        <v>#REF!</v>
      </c>
      <c r="AF102" s="706" t="e">
        <f>IF(+All!#REF!="Notre Dame",+All!#REF!,IF(+All!#REF!="Notre Dame",+All!#REF!,0))</f>
        <v>#REF!</v>
      </c>
      <c r="AG102" s="707" t="e">
        <f>IF(+All!#REF!="Notre Dame",+All!#REF!,IF(+All!#REF!="Notre Dame",+All!#REF!,0))</f>
        <v>#REF!</v>
      </c>
      <c r="AH102" s="706" t="e">
        <f>IF(+All!#REF!="Notre Dame",+All!#REF!,IF(+All!#REF!="Notre Dame",+All!#REF!,0))</f>
        <v>#REF!</v>
      </c>
      <c r="AI102" s="707" t="e">
        <f>IF(+All!#REF!="Notre Dame",+All!#REF!,IF(+All!#REF!="Notre Dame",+All!#REF!,0))</f>
        <v>#REF!</v>
      </c>
      <c r="AJ102" s="706" t="e">
        <f>IF(+All!#REF!="Notre Dame",+All!#REF!,IF(+All!#REF!="Notre Dame",+All!#REF!,0))</f>
        <v>#REF!</v>
      </c>
      <c r="AK102" s="707" t="e">
        <f>IF(+All!#REF!="Notre Dame",+All!#REF!,IF(+All!#REF!="Notre Dame",+All!#REF!,0))</f>
        <v>#REF!</v>
      </c>
      <c r="AL102" s="81" t="e">
        <f>IF(+All!#REF!="Notre Dame",+All!#REF!,IF(+All!#REF!="Notre Dame",+All!#REF!,0))</f>
        <v>#REF!</v>
      </c>
      <c r="AM102" s="82" t="e">
        <f>IF(+All!#REF!="Notre Dame",+All!#REF!,IF(+All!#REF!="Notre Dame",+All!#REF!,0))</f>
        <v>#REF!</v>
      </c>
      <c r="AN102" s="81" t="e">
        <f>IF(+All!#REF!="Notre Dame",+All!#REF!,IF(+All!#REF!="Notre Dame",+All!#REF!,0))</f>
        <v>#REF!</v>
      </c>
      <c r="AO102" s="83" t="e">
        <f>IF(+All!#REF!="Notre Dame",+All!#REF!,IF(+All!#REF!="Notre Dame",+All!#REF!,0))</f>
        <v>#REF!</v>
      </c>
      <c r="AP102" s="84" t="e">
        <f>IF(+All!#REF!="Notre Dame",+All!#REF!,IF(+All!#REF!="Notre Dame",+All!#REF!,0))</f>
        <v>#REF!</v>
      </c>
      <c r="AQ102" s="480" t="e">
        <f>IF(+All!#REF!="Notre Dame",+All!#REF!,IF(+All!#REF!="Notre Dame",+All!#REF!,0))</f>
        <v>#REF!</v>
      </c>
      <c r="AR102" s="482" t="e">
        <f>IF(+All!#REF!="Notre Dame",+All!#REF!,IF(+All!#REF!="Notre Dame",+All!#REF!,0))</f>
        <v>#REF!</v>
      </c>
      <c r="AS102" s="483" t="e">
        <f>IF(+All!#REF!="Notre Dame",+All!#REF!,IF(+All!#REF!="Notre Dame",+All!#REF!,0))</f>
        <v>#REF!</v>
      </c>
      <c r="AT102" s="483" t="e">
        <f>IF(+All!#REF!="Notre Dame",+All!#REF!,IF(+All!#REF!="Notre Dame",+All!#REF!,0))</f>
        <v>#REF!</v>
      </c>
      <c r="AU102" s="482" t="e">
        <f>IF(+All!#REF!="Notre Dame",+All!#REF!,IF(+All!#REF!="Notre Dame",+All!#REF!,0))</f>
        <v>#REF!</v>
      </c>
      <c r="AV102" s="483" t="e">
        <f>IF(+All!#REF!="Notre Dame",+All!#REF!,IF(+All!#REF!="Notre Dame",+All!#REF!,0))</f>
        <v>#REF!</v>
      </c>
      <c r="AW102" s="484" t="e">
        <f>IF(+All!#REF!="Notre Dame",+All!#REF!,IF(+All!#REF!="Notre Dame",+All!#REF!,0))</f>
        <v>#REF!</v>
      </c>
      <c r="AX102" s="483" t="e">
        <f>IF(+All!#REF!="Notre Dame",+All!#REF!,IF(+All!#REF!="Notre Dame",+All!#REF!,0))</f>
        <v>#REF!</v>
      </c>
      <c r="AY102" s="88" t="e">
        <f>IF(+All!#REF!="Notre Dame",+All!#REF!,IF(+All!#REF!="Notre Dame",+All!#REF!,0))</f>
        <v>#REF!</v>
      </c>
      <c r="AZ102" s="89" t="e">
        <f>IF(+All!#REF!="Notre Dame",+All!#REF!,IF(+All!#REF!="Notre Dame",+All!#REF!,0))</f>
        <v>#REF!</v>
      </c>
      <c r="BA102" s="90" t="e">
        <f>IF(+All!#REF!="Notre Dame",+All!#REF!,IF(+All!#REF!="Notre Dame",+All!#REF!,0))</f>
        <v>#REF!</v>
      </c>
      <c r="BB102" s="90" t="e">
        <f>IF(+All!#REF!="Notre Dame",+All!#REF!,IF(+All!#REF!="Notre Dame",+All!#REF!,0))</f>
        <v>#REF!</v>
      </c>
      <c r="BC102" s="91" t="e">
        <f>IF(+All!#REF!="Notre Dame",+All!#REF!,IF(+All!#REF!="Notre Dame",+All!#REF!,0))</f>
        <v>#REF!</v>
      </c>
      <c r="BD102" s="482" t="e">
        <f>IF(+All!#REF!="Notre Dame",+All!#REF!,IF(+All!#REF!="Notre Dame",+All!#REF!,0))</f>
        <v>#REF!</v>
      </c>
      <c r="BE102" s="483" t="e">
        <f>IF(+All!#REF!="Notre Dame",+All!#REF!,IF(+All!#REF!="Notre Dame",+All!#REF!,0))</f>
        <v>#REF!</v>
      </c>
      <c r="BF102" s="483" t="e">
        <f>IF(+All!#REF!="Notre Dame",+All!#REF!,IF(+All!#REF!="Notre Dame",+All!#REF!,0))</f>
        <v>#REF!</v>
      </c>
      <c r="BG102" s="482" t="e">
        <f>IF(+All!#REF!="Notre Dame",+All!#REF!,IF(+All!#REF!="Notre Dame",+All!#REF!,0))</f>
        <v>#REF!</v>
      </c>
      <c r="BH102" s="483" t="e">
        <f>IF(+All!#REF!="Notre Dame",+All!#REF!,IF(+All!#REF!="Notre Dame",+All!#REF!,0))</f>
        <v>#REF!</v>
      </c>
      <c r="BI102" s="484" t="e">
        <f>IF(+All!#REF!="Notre Dame",+All!#REF!,IF(+All!#REF!="Notre Dame",+All!#REF!,0))</f>
        <v>#REF!</v>
      </c>
      <c r="BJ102" s="92" t="e">
        <f>IF(+All!#REF!="Notre Dame",+All!#REF!,IF(+All!#REF!="Notre Dame",+All!#REF!,0))</f>
        <v>#REF!</v>
      </c>
      <c r="BK102" s="93" t="e">
        <f>IF(+All!#REF!="Notre Dame",+All!#REF!,IF(+All!#REF!="Notre Dame",+All!#REF!,0))</f>
        <v>#REF!</v>
      </c>
    </row>
    <row r="103" spans="1:63" x14ac:dyDescent="0.8">
      <c r="A103" s="70">
        <f>IF(+All!$F797="Notre Dame",+All!A797,IF(+All!$H797="Notre Dame",+All!A797,0))</f>
        <v>11</v>
      </c>
      <c r="B103" s="480" t="str">
        <f>IF(+All!$F797="Notre Dame",+All!B797,IF(+All!$H797="Notre Dame",+All!B797,0))</f>
        <v>Sat</v>
      </c>
      <c r="C103" s="72">
        <f>IF(+All!$F797="Notre Dame",+All!C797,IF(+All!$H797="Notre Dame",+All!C797,0))</f>
        <v>44513</v>
      </c>
      <c r="D103" s="73">
        <f>IF(+All!$F797="Notre Dame",+All!D797,IF(+All!$H797="Notre Dame",+All!D797,0))</f>
        <v>0.8125</v>
      </c>
      <c r="E103" s="707" t="str">
        <f>IF(+All!$F797="Notre Dame",+All!E797,IF(+All!$H797="Notre Dame",+All!E797,0))</f>
        <v>ABC</v>
      </c>
      <c r="F103" s="75" t="str">
        <f>IF(+All!$F797="Notre Dame",+All!F797,IF(+All!$H797="Notre Dame",+All!F797,0))</f>
        <v>Notre Dame</v>
      </c>
      <c r="G103" s="76" t="str">
        <f>IF(+All!$F797="Notre Dame",+All!G797,IF(+All!$H797="Notre Dame",+All!G797,0))</f>
        <v>Ind</v>
      </c>
      <c r="H103" s="75" t="str">
        <f>IF(+All!$F797="Notre Dame",+All!H797,IF(+All!$H797="Notre Dame",+All!H797,0))</f>
        <v>Virginia</v>
      </c>
      <c r="I103" s="76" t="str">
        <f>IF(+All!$F797="Notre Dame",+All!I797,IF(+All!$H797="Notre Dame",+All!I797,0))</f>
        <v>ACC</v>
      </c>
      <c r="J103" s="706" t="str">
        <f>IF(+All!$F797="Notre Dame",+All!J797,IF(+All!$H797="Notre Dame",+All!J797,0))</f>
        <v>Notre Dame</v>
      </c>
      <c r="K103" s="707" t="str">
        <f>IF(+All!$F797="Notre Dame",+All!K797,IF(+All!$H797="Notre Dame",+All!K797,0))</f>
        <v>Virginia</v>
      </c>
      <c r="L103" s="78">
        <f>IF(+All!$F797="Notre Dame",+All!L797,IF(+All!$H797="Notre Dame",+All!L797,0))</f>
        <v>5</v>
      </c>
      <c r="M103" s="79">
        <f>IF(+All!$F797="Notre Dame",+All!M797,IF(+All!$H797="Notre Dame",+All!M797,0))</f>
        <v>63.5</v>
      </c>
      <c r="N103" s="706" t="str">
        <f>IF(+All!$F797="Notre Dame",+All!N797,IF(+All!$H797="Notre Dame",+All!N797,0))</f>
        <v>Notre Dame</v>
      </c>
      <c r="O103" s="708">
        <f>IF(+All!$F797="Notre Dame",+All!O797,IF(+All!$H797="Notre Dame",+All!O797,0))</f>
        <v>28</v>
      </c>
      <c r="P103" s="708" t="str">
        <f>IF(+All!$F797="Notre Dame",+All!P797,IF(+All!$H797="Notre Dame",+All!P797,0))</f>
        <v>Virginia</v>
      </c>
      <c r="Q103" s="707">
        <f>IF(+All!$F797="Notre Dame",+All!Q797,IF(+All!$H797="Notre Dame",+All!Q797,0))</f>
        <v>3</v>
      </c>
      <c r="R103" s="706" t="str">
        <f>IF(+All!$F797="Notre Dame",+All!R797,IF(+All!$H797="Notre Dame",+All!R797,0))</f>
        <v>Notre Dame</v>
      </c>
      <c r="S103" s="708" t="str">
        <f>IF(+All!$F797="Notre Dame",+All!S797,IF(+All!$H797="Notre Dame",+All!S797,0))</f>
        <v>Virginia</v>
      </c>
      <c r="T103" s="706" t="str">
        <f>IF(+All!$F797="Notre Dame",+All!T797,IF(+All!$H797="Notre Dame",+All!T797,0))</f>
        <v>Notre Dame</v>
      </c>
      <c r="U103" s="707" t="str">
        <f>IF(+All!$F797="Notre Dame",+All!U797,IF(+All!$H797="Notre Dame",+All!U797,0))</f>
        <v>W</v>
      </c>
      <c r="V103" s="706">
        <f>IF(+All!$F486="Notre Dame",+All!#REF!,IF(+All!$H486="Notre Dame",+All!#REF!,0))</f>
        <v>0</v>
      </c>
      <c r="W103" s="707">
        <f>IF(+All!$F486="Notre Dame",+All!#REF!,IF(+All!$H486="Notre Dame",+All!#REF!,0))</f>
        <v>0</v>
      </c>
      <c r="X103" s="706">
        <f>IF(+All!$F486="Notre Dame",+All!#REF!,IF(+All!$H486="Notre Dame",+All!#REF!,0))</f>
        <v>0</v>
      </c>
      <c r="Y103" s="707">
        <f>IF(+All!$F486="Notre Dame",+All!#REF!,IF(+All!$H486="Notre Dame",+All!#REF!,0))</f>
        <v>0</v>
      </c>
      <c r="Z103" s="706">
        <f>IF(+All!$F486="Notre Dame",+All!#REF!,IF(+All!$H486="Notre Dame",+All!#REF!,0))</f>
        <v>0</v>
      </c>
      <c r="AA103" s="707">
        <f>IF(+All!$F486="Notre Dame",+All!#REF!,IF(+All!$H486="Notre Dame",+All!#REF!,0))</f>
        <v>0</v>
      </c>
      <c r="AB103" s="706">
        <f>IF(+All!$F486="Notre Dame",+All!#REF!,IF(+All!$H486="Notre Dame",+All!#REF!,0))</f>
        <v>0</v>
      </c>
      <c r="AC103" s="707">
        <f>IF(+All!$F486="Notre Dame",+All!#REF!,IF(+All!$H486="Notre Dame",+All!#REF!,0))</f>
        <v>0</v>
      </c>
      <c r="AD103" s="706">
        <f>IF(+All!$F486="Notre Dame",+All!#REF!,IF(+All!$H486="Notre Dame",+All!#REF!,0))</f>
        <v>0</v>
      </c>
      <c r="AE103" s="707">
        <f>IF(+All!$F486="Notre Dame",+All!#REF!,IF(+All!$H486="Notre Dame",+All!#REF!,0))</f>
        <v>0</v>
      </c>
      <c r="AF103" s="706">
        <f>IF(+All!$F486="Notre Dame",+All!#REF!,IF(+All!$H486="Notre Dame",+All!#REF!,0))</f>
        <v>0</v>
      </c>
      <c r="AG103" s="707">
        <f>IF(+All!$F486="Notre Dame",+All!#REF!,IF(+All!$H486="Notre Dame",+All!#REF!,0))</f>
        <v>0</v>
      </c>
      <c r="AH103" s="706">
        <f>IF(+All!$F486="Notre Dame",+All!#REF!,IF(+All!$H486="Notre Dame",+All!#REF!,0))</f>
        <v>0</v>
      </c>
      <c r="AI103" s="707">
        <f>IF(+All!$F486="Notre Dame",+All!#REF!,IF(+All!$H486="Notre Dame",+All!#REF!,0))</f>
        <v>0</v>
      </c>
      <c r="AJ103" s="706">
        <f>IF(+All!$F486="Notre Dame",+All!#REF!,IF(+All!$H486="Notre Dame",+All!#REF!,0))</f>
        <v>0</v>
      </c>
      <c r="AK103" s="707">
        <f>IF(+All!$F486="Notre Dame",+All!#REF!,IF(+All!$H486="Notre Dame",+All!#REF!,0))</f>
        <v>0</v>
      </c>
      <c r="AL103" s="81">
        <f>IF(+All!$F486="Notre Dame",+All!V486,IF(+All!$H486="Notre Dame",+All!V486,0))</f>
        <v>0</v>
      </c>
      <c r="AM103" s="82">
        <f>IF(+All!$F486="Notre Dame",+All!W486,IF(+All!$H486="Notre Dame",+All!W486,0))</f>
        <v>0</v>
      </c>
      <c r="AN103" s="81">
        <f>IF(+All!$F486="Notre Dame",+All!X486,IF(+All!$H486="Notre Dame",+All!X486,0))</f>
        <v>0</v>
      </c>
      <c r="AO103" s="83">
        <f>IF(+All!$F486="Notre Dame",+All!Y486,IF(+All!$H486="Notre Dame",+All!Y486,0))</f>
        <v>0</v>
      </c>
      <c r="AP103" s="84">
        <f>IF(+All!$F486="Notre Dame",+All!Z486,IF(+All!$H486="Notre Dame",+All!Z486,0))</f>
        <v>0</v>
      </c>
      <c r="AQ103" s="480">
        <f>IF(+All!$F486="Notre Dame",+All!#REF!,IF(+All!$H486="Notre Dame",+All!#REF!,0))</f>
        <v>0</v>
      </c>
      <c r="AR103" s="482">
        <f>IF(+All!$F486="Notre Dame",+All!#REF!,IF(+All!$H486="Notre Dame",+All!#REF!,0))</f>
        <v>0</v>
      </c>
      <c r="AS103" s="483">
        <f>IF(+All!$F486="Notre Dame",+All!#REF!,IF(+All!$H486="Notre Dame",+All!#REF!,0))</f>
        <v>0</v>
      </c>
      <c r="AT103" s="483">
        <f>IF(+All!$F486="Notre Dame",+All!#REF!,IF(+All!$H486="Notre Dame",+All!#REF!,0))</f>
        <v>0</v>
      </c>
      <c r="AU103" s="482">
        <f>IF(+All!$F486="Notre Dame",+All!#REF!,IF(+All!$H486="Notre Dame",+All!#REF!,0))</f>
        <v>0</v>
      </c>
      <c r="AV103" s="483">
        <f>IF(+All!$F486="Notre Dame",+All!#REF!,IF(+All!$H486="Notre Dame",+All!#REF!,0))</f>
        <v>0</v>
      </c>
      <c r="AW103" s="484">
        <f>IF(+All!$F486="Notre Dame",+All!#REF!,IF(+All!$H486="Notre Dame",+All!#REF!,0))</f>
        <v>0</v>
      </c>
      <c r="AX103" s="483">
        <f>IF(+All!$F486="Notre Dame",+All!#REF!,IF(+All!$H486="Notre Dame",+All!#REF!,0))</f>
        <v>0</v>
      </c>
      <c r="AY103" s="88">
        <f>IF(+All!$F486="Notre Dame",+All!#REF!,IF(+All!$H486="Notre Dame",+All!#REF!,0))</f>
        <v>0</v>
      </c>
      <c r="AZ103" s="89">
        <f>IF(+All!$F486="Notre Dame",+All!#REF!,IF(+All!$H486="Notre Dame",+All!#REF!,0))</f>
        <v>0</v>
      </c>
      <c r="BA103" s="90">
        <f>IF(+All!$F486="Notre Dame",+All!#REF!,IF(+All!$H486="Notre Dame",+All!#REF!,0))</f>
        <v>0</v>
      </c>
      <c r="BB103" s="90">
        <f>IF(+All!$F486="Notre Dame",+All!#REF!,IF(+All!$H486="Notre Dame",+All!#REF!,0))</f>
        <v>0</v>
      </c>
      <c r="BC103" s="91">
        <f>IF(+All!$F486="Notre Dame",+All!#REF!,IF(+All!$H486="Notre Dame",+All!#REF!,0))</f>
        <v>0</v>
      </c>
      <c r="BD103" s="482">
        <f>IF(+All!$F486="Notre Dame",+All!#REF!,IF(+All!$H486="Notre Dame",+All!#REF!,0))</f>
        <v>0</v>
      </c>
      <c r="BE103" s="483">
        <f>IF(+All!$F486="Notre Dame",+All!#REF!,IF(+All!$H486="Notre Dame",+All!#REF!,0))</f>
        <v>0</v>
      </c>
      <c r="BF103" s="483">
        <f>IF(+All!$F486="Notre Dame",+All!#REF!,IF(+All!$H486="Notre Dame",+All!#REF!,0))</f>
        <v>0</v>
      </c>
      <c r="BG103" s="482">
        <f>IF(+All!$F486="Notre Dame",+All!#REF!,IF(+All!$H486="Notre Dame",+All!#REF!,0))</f>
        <v>0</v>
      </c>
      <c r="BH103" s="483">
        <f>IF(+All!$F486="Notre Dame",+All!#REF!,IF(+All!$H486="Notre Dame",+All!#REF!,0))</f>
        <v>0</v>
      </c>
      <c r="BI103" s="484">
        <f>IF(+All!$F486="Notre Dame",+All!#REF!,IF(+All!$H486="Notre Dame",+All!#REF!,0))</f>
        <v>0</v>
      </c>
      <c r="BJ103" s="92">
        <f>IF(+All!$F486="Notre Dame",+All!#REF!,IF(+All!$H486="Notre Dame",+All!#REF!,0))</f>
        <v>0</v>
      </c>
      <c r="BK103" s="93">
        <f>IF(+All!$F486="Notre Dame",+All!#REF!,IF(+All!$H486="Notre Dame",+All!#REF!,0))</f>
        <v>0</v>
      </c>
    </row>
    <row r="104" spans="1:63" x14ac:dyDescent="0.8">
      <c r="A104" s="70">
        <f>IF(+All!$F889="Notre Dame",+All!A889,IF(+All!$H889="Notre Dame",+All!A889,0))</f>
        <v>12</v>
      </c>
      <c r="B104" s="480" t="str">
        <f>IF(+All!$F889="Notre Dame",+All!B889,IF(+All!$H889="Notre Dame",+All!B889,0))</f>
        <v>Sat</v>
      </c>
      <c r="C104" s="72">
        <f>IF(+All!$F889="Notre Dame",+All!C889,IF(+All!$H889="Notre Dame",+All!C889,0))</f>
        <v>44520</v>
      </c>
      <c r="D104" s="73">
        <f>IF(+All!$F889="Notre Dame",+All!D889,IF(+All!$H889="Notre Dame",+All!D889,0))</f>
        <v>0.60416666666666663</v>
      </c>
      <c r="E104" s="707" t="str">
        <f>IF(+All!$F889="Notre Dame",+All!E889,IF(+All!$H889="Notre Dame",+All!E889,0))</f>
        <v>NBC</v>
      </c>
      <c r="F104" s="75" t="str">
        <f>IF(+All!$F889="Notre Dame",+All!F889,IF(+All!$H889="Notre Dame",+All!F889,0))</f>
        <v>Georgia Tech</v>
      </c>
      <c r="G104" s="76" t="str">
        <f>IF(+All!$F889="Notre Dame",+All!G889,IF(+All!$H889="Notre Dame",+All!G889,0))</f>
        <v>ACC</v>
      </c>
      <c r="H104" s="75" t="str">
        <f>IF(+All!$F889="Notre Dame",+All!H889,IF(+All!$H889="Notre Dame",+All!H889,0))</f>
        <v>Notre Dame</v>
      </c>
      <c r="I104" s="76" t="str">
        <f>IF(+All!$F889="Notre Dame",+All!I889,IF(+All!$H889="Notre Dame",+All!I889,0))</f>
        <v>Ind</v>
      </c>
      <c r="J104" s="706" t="str">
        <f>IF(+All!$F889="Notre Dame",+All!J889,IF(+All!$H889="Notre Dame",+All!J889,0))</f>
        <v>Notre Dame</v>
      </c>
      <c r="K104" s="707" t="str">
        <f>IF(+All!$F889="Notre Dame",+All!K889,IF(+All!$H889="Notre Dame",+All!K889,0))</f>
        <v>Georgia Tech</v>
      </c>
      <c r="L104" s="78">
        <f>IF(+All!$F889="Notre Dame",+All!L889,IF(+All!$H889="Notre Dame",+All!L889,0))</f>
        <v>17.5</v>
      </c>
      <c r="M104" s="79">
        <f>IF(+All!$F889="Notre Dame",+All!M889,IF(+All!$H889="Notre Dame",+All!M889,0))</f>
        <v>59.5</v>
      </c>
      <c r="N104" s="706" t="str">
        <f>IF(+All!$F889="Notre Dame",+All!N889,IF(+All!$H889="Notre Dame",+All!N889,0))</f>
        <v>Notre Dame</v>
      </c>
      <c r="O104" s="708">
        <f>IF(+All!$F889="Notre Dame",+All!O889,IF(+All!$H889="Notre Dame",+All!O889,0))</f>
        <v>55</v>
      </c>
      <c r="P104" s="708" t="str">
        <f>IF(+All!$F889="Notre Dame",+All!P889,IF(+All!$H889="Notre Dame",+All!P889,0))</f>
        <v>Georgia Tech</v>
      </c>
      <c r="Q104" s="707">
        <f>IF(+All!$F889="Notre Dame",+All!Q889,IF(+All!$H889="Notre Dame",+All!Q889,0))</f>
        <v>0</v>
      </c>
      <c r="R104" s="706" t="str">
        <f>IF(+All!$F889="Notre Dame",+All!R889,IF(+All!$H889="Notre Dame",+All!R889,0))</f>
        <v>Notre Dame</v>
      </c>
      <c r="S104" s="708" t="str">
        <f>IF(+All!$F889="Notre Dame",+All!S889,IF(+All!$H889="Notre Dame",+All!S889,0))</f>
        <v>Georgia Tech</v>
      </c>
      <c r="T104" s="706" t="str">
        <f>IF(+All!$F889="Notre Dame",+All!T889,IF(+All!$H889="Notre Dame",+All!T889,0))</f>
        <v>Georgia Tech</v>
      </c>
      <c r="U104" s="707" t="str">
        <f>IF(+All!$F889="Notre Dame",+All!U889,IF(+All!$H889="Notre Dame",+All!U889,0))</f>
        <v>L</v>
      </c>
      <c r="V104" s="706" t="e">
        <f>IF(+All!#REF!="Notre Dame",+All!#REF!,IF(+All!#REF!="Notre Dame",+All!#REF!,0))</f>
        <v>#REF!</v>
      </c>
      <c r="W104" s="707" t="e">
        <f>IF(+All!#REF!="Notre Dame",+All!#REF!,IF(+All!#REF!="Notre Dame",+All!#REF!,0))</f>
        <v>#REF!</v>
      </c>
      <c r="X104" s="706" t="e">
        <f>IF(+All!#REF!="Notre Dame",+All!#REF!,IF(+All!#REF!="Notre Dame",+All!#REF!,0))</f>
        <v>#REF!</v>
      </c>
      <c r="Y104" s="707" t="e">
        <f>IF(+All!#REF!="Notre Dame",+All!#REF!,IF(+All!#REF!="Notre Dame",+All!#REF!,0))</f>
        <v>#REF!</v>
      </c>
      <c r="Z104" s="706" t="e">
        <f>IF(+All!#REF!="Notre Dame",+All!#REF!,IF(+All!#REF!="Notre Dame",+All!#REF!,0))</f>
        <v>#REF!</v>
      </c>
      <c r="AA104" s="707" t="e">
        <f>IF(+All!#REF!="Notre Dame",+All!#REF!,IF(+All!#REF!="Notre Dame",+All!#REF!,0))</f>
        <v>#REF!</v>
      </c>
      <c r="AB104" s="706" t="e">
        <f>IF(+All!#REF!="Notre Dame",+All!#REF!,IF(+All!#REF!="Notre Dame",+All!#REF!,0))</f>
        <v>#REF!</v>
      </c>
      <c r="AC104" s="707" t="e">
        <f>IF(+All!#REF!="Notre Dame",+All!#REF!,IF(+All!#REF!="Notre Dame",+All!#REF!,0))</f>
        <v>#REF!</v>
      </c>
      <c r="AD104" s="706" t="e">
        <f>IF(+All!#REF!="Notre Dame",+All!#REF!,IF(+All!#REF!="Notre Dame",+All!#REF!,0))</f>
        <v>#REF!</v>
      </c>
      <c r="AE104" s="707" t="e">
        <f>IF(+All!#REF!="Notre Dame",+All!#REF!,IF(+All!#REF!="Notre Dame",+All!#REF!,0))</f>
        <v>#REF!</v>
      </c>
      <c r="AF104" s="706" t="e">
        <f>IF(+All!#REF!="Notre Dame",+All!#REF!,IF(+All!#REF!="Notre Dame",+All!#REF!,0))</f>
        <v>#REF!</v>
      </c>
      <c r="AG104" s="707" t="e">
        <f>IF(+All!#REF!="Notre Dame",+All!#REF!,IF(+All!#REF!="Notre Dame",+All!#REF!,0))</f>
        <v>#REF!</v>
      </c>
      <c r="AH104" s="706" t="e">
        <f>IF(+All!#REF!="Notre Dame",+All!#REF!,IF(+All!#REF!="Notre Dame",+All!#REF!,0))</f>
        <v>#REF!</v>
      </c>
      <c r="AI104" s="707" t="e">
        <f>IF(+All!#REF!="Notre Dame",+All!#REF!,IF(+All!#REF!="Notre Dame",+All!#REF!,0))</f>
        <v>#REF!</v>
      </c>
      <c r="AJ104" s="706" t="e">
        <f>IF(+All!#REF!="Notre Dame",+All!#REF!,IF(+All!#REF!="Notre Dame",+All!#REF!,0))</f>
        <v>#REF!</v>
      </c>
      <c r="AK104" s="707" t="e">
        <f>IF(+All!#REF!="Notre Dame",+All!#REF!,IF(+All!#REF!="Notre Dame",+All!#REF!,0))</f>
        <v>#REF!</v>
      </c>
      <c r="AL104" s="81" t="e">
        <f>IF(+All!#REF!="Notre Dame",+All!#REF!,IF(+All!#REF!="Notre Dame",+All!#REF!,0))</f>
        <v>#REF!</v>
      </c>
      <c r="AM104" s="82" t="e">
        <f>IF(+All!#REF!="Notre Dame",+All!#REF!,IF(+All!#REF!="Notre Dame",+All!#REF!,0))</f>
        <v>#REF!</v>
      </c>
      <c r="AN104" s="81" t="e">
        <f>IF(+All!#REF!="Notre Dame",+All!#REF!,IF(+All!#REF!="Notre Dame",+All!#REF!,0))</f>
        <v>#REF!</v>
      </c>
      <c r="AO104" s="83" t="e">
        <f>IF(+All!#REF!="Notre Dame",+All!#REF!,IF(+All!#REF!="Notre Dame",+All!#REF!,0))</f>
        <v>#REF!</v>
      </c>
      <c r="AP104" s="84" t="e">
        <f>IF(+All!#REF!="Notre Dame",+All!#REF!,IF(+All!#REF!="Notre Dame",+All!#REF!,0))</f>
        <v>#REF!</v>
      </c>
      <c r="AQ104" s="480" t="e">
        <f>IF(+All!#REF!="Notre Dame",+All!#REF!,IF(+All!#REF!="Notre Dame",+All!#REF!,0))</f>
        <v>#REF!</v>
      </c>
      <c r="AR104" s="482" t="e">
        <f>IF(+All!#REF!="Notre Dame",+All!#REF!,IF(+All!#REF!="Notre Dame",+All!#REF!,0))</f>
        <v>#REF!</v>
      </c>
      <c r="AS104" s="483" t="e">
        <f>IF(+All!#REF!="Notre Dame",+All!#REF!,IF(+All!#REF!="Notre Dame",+All!#REF!,0))</f>
        <v>#REF!</v>
      </c>
      <c r="AT104" s="483" t="e">
        <f>IF(+All!#REF!="Notre Dame",+All!#REF!,IF(+All!#REF!="Notre Dame",+All!#REF!,0))</f>
        <v>#REF!</v>
      </c>
      <c r="AU104" s="482" t="e">
        <f>IF(+All!#REF!="Notre Dame",+All!#REF!,IF(+All!#REF!="Notre Dame",+All!#REF!,0))</f>
        <v>#REF!</v>
      </c>
      <c r="AV104" s="483" t="e">
        <f>IF(+All!#REF!="Notre Dame",+All!#REF!,IF(+All!#REF!="Notre Dame",+All!#REF!,0))</f>
        <v>#REF!</v>
      </c>
      <c r="AW104" s="484" t="e">
        <f>IF(+All!#REF!="Notre Dame",+All!#REF!,IF(+All!#REF!="Notre Dame",+All!#REF!,0))</f>
        <v>#REF!</v>
      </c>
      <c r="AX104" s="483" t="e">
        <f>IF(+All!#REF!="Notre Dame",+All!#REF!,IF(+All!#REF!="Notre Dame",+All!#REF!,0))</f>
        <v>#REF!</v>
      </c>
      <c r="AY104" s="88" t="e">
        <f>IF(+All!#REF!="Notre Dame",+All!#REF!,IF(+All!#REF!="Notre Dame",+All!#REF!,0))</f>
        <v>#REF!</v>
      </c>
      <c r="AZ104" s="89" t="e">
        <f>IF(+All!#REF!="Notre Dame",+All!#REF!,IF(+All!#REF!="Notre Dame",+All!#REF!,0))</f>
        <v>#REF!</v>
      </c>
      <c r="BA104" s="90" t="e">
        <f>IF(+All!#REF!="Notre Dame",+All!#REF!,IF(+All!#REF!="Notre Dame",+All!#REF!,0))</f>
        <v>#REF!</v>
      </c>
      <c r="BB104" s="90" t="e">
        <f>IF(+All!#REF!="Notre Dame",+All!#REF!,IF(+All!#REF!="Notre Dame",+All!#REF!,0))</f>
        <v>#REF!</v>
      </c>
      <c r="BC104" s="91" t="e">
        <f>IF(+All!#REF!="Notre Dame",+All!#REF!,IF(+All!#REF!="Notre Dame",+All!#REF!,0))</f>
        <v>#REF!</v>
      </c>
      <c r="BD104" s="482" t="e">
        <f>IF(+All!#REF!="Notre Dame",+All!#REF!,IF(+All!#REF!="Notre Dame",+All!#REF!,0))</f>
        <v>#REF!</v>
      </c>
      <c r="BE104" s="483" t="e">
        <f>IF(+All!#REF!="Notre Dame",+All!#REF!,IF(+All!#REF!="Notre Dame",+All!#REF!,0))</f>
        <v>#REF!</v>
      </c>
      <c r="BF104" s="483" t="e">
        <f>IF(+All!#REF!="Notre Dame",+All!#REF!,IF(+All!#REF!="Notre Dame",+All!#REF!,0))</f>
        <v>#REF!</v>
      </c>
      <c r="BG104" s="482" t="e">
        <f>IF(+All!#REF!="Notre Dame",+All!#REF!,IF(+All!#REF!="Notre Dame",+All!#REF!,0))</f>
        <v>#REF!</v>
      </c>
      <c r="BH104" s="483" t="e">
        <f>IF(+All!#REF!="Notre Dame",+All!#REF!,IF(+All!#REF!="Notre Dame",+All!#REF!,0))</f>
        <v>#REF!</v>
      </c>
      <c r="BI104" s="484" t="e">
        <f>IF(+All!#REF!="Notre Dame",+All!#REF!,IF(+All!#REF!="Notre Dame",+All!#REF!,0))</f>
        <v>#REF!</v>
      </c>
      <c r="BJ104" s="92" t="e">
        <f>IF(+All!#REF!="Notre Dame",+All!#REF!,IF(+All!#REF!="Notre Dame",+All!#REF!,0))</f>
        <v>#REF!</v>
      </c>
      <c r="BK104" s="93" t="e">
        <f>IF(+All!#REF!="Notre Dame",+All!#REF!,IF(+All!#REF!="Notre Dame",+All!#REF!,0))</f>
        <v>#REF!</v>
      </c>
    </row>
    <row r="105" spans="1:63" x14ac:dyDescent="0.8">
      <c r="A105" s="70">
        <f>IF(+All!$F964="Notre Dame",+All!A964,IF(+All!$H964="Notre Dame",+All!A964,0))</f>
        <v>0</v>
      </c>
      <c r="B105" s="480">
        <f>IF(+All!$F964="Notre Dame",+All!B964,IF(+All!$H964="Notre Dame",+All!B964,0))</f>
        <v>0</v>
      </c>
      <c r="C105" s="72">
        <f>IF(+All!$F964="Notre Dame",+All!C964,IF(+All!$H964="Notre Dame",+All!C964,0))</f>
        <v>0</v>
      </c>
      <c r="D105" s="73">
        <f>IF(+All!$F964="Notre Dame",+All!D964,IF(+All!$H964="Notre Dame",+All!D964,0))</f>
        <v>0</v>
      </c>
      <c r="E105" s="707">
        <f>IF(+All!$F964="Notre Dame",+All!E964,IF(+All!$H964="Notre Dame",+All!E964,0))</f>
        <v>0</v>
      </c>
      <c r="F105" s="75">
        <f>IF(+All!$F964="Notre Dame",+All!F964,IF(+All!$H964="Notre Dame",+All!F964,0))</f>
        <v>0</v>
      </c>
      <c r="G105" s="76">
        <f>IF(+All!$F964="Notre Dame",+All!G964,IF(+All!$H964="Notre Dame",+All!G964,0))</f>
        <v>0</v>
      </c>
      <c r="H105" s="75">
        <f>IF(+All!$F964="Notre Dame",+All!H964,IF(+All!$H964="Notre Dame",+All!H964,0))</f>
        <v>0</v>
      </c>
      <c r="I105" s="76">
        <f>IF(+All!$F964="Notre Dame",+All!I964,IF(+All!$H964="Notre Dame",+All!I964,0))</f>
        <v>0</v>
      </c>
      <c r="J105" s="706">
        <f>IF(+All!$F964="Notre Dame",+All!J964,IF(+All!$H964="Notre Dame",+All!J964,0))</f>
        <v>0</v>
      </c>
      <c r="K105" s="707">
        <f>IF(+All!$F964="Notre Dame",+All!K964,IF(+All!$H964="Notre Dame",+All!K964,0))</f>
        <v>0</v>
      </c>
      <c r="L105" s="78">
        <f>IF(+All!$F964="Notre Dame",+All!L964,IF(+All!$H964="Notre Dame",+All!L964,0))</f>
        <v>0</v>
      </c>
      <c r="M105" s="79">
        <f>IF(+All!$F964="Notre Dame",+All!M964,IF(+All!$H964="Notre Dame",+All!M964,0))</f>
        <v>0</v>
      </c>
      <c r="N105" s="706">
        <f>IF(+All!$F964="Notre Dame",+All!N964,IF(+All!$H964="Notre Dame",+All!N964,0))</f>
        <v>0</v>
      </c>
      <c r="O105" s="708">
        <f>IF(+All!$F964="Notre Dame",+All!O964,IF(+All!$H964="Notre Dame",+All!O964,0))</f>
        <v>0</v>
      </c>
      <c r="P105" s="708">
        <f>IF(+All!$F964="Notre Dame",+All!P964,IF(+All!$H964="Notre Dame",+All!P964,0))</f>
        <v>0</v>
      </c>
      <c r="Q105" s="707">
        <f>IF(+All!$F964="Notre Dame",+All!Q964,IF(+All!$H964="Notre Dame",+All!Q964,0))</f>
        <v>0</v>
      </c>
      <c r="R105" s="706">
        <f>IF(+All!$F964="Notre Dame",+All!R964,IF(+All!$H964="Notre Dame",+All!R964,0))</f>
        <v>0</v>
      </c>
      <c r="S105" s="708">
        <f>IF(+All!$F964="Notre Dame",+All!S964,IF(+All!$H964="Notre Dame",+All!S964,0))</f>
        <v>0</v>
      </c>
      <c r="T105" s="706">
        <f>IF(+All!$F964="Notre Dame",+All!T964,IF(+All!$H964="Notre Dame",+All!T964,0))</f>
        <v>0</v>
      </c>
      <c r="U105" s="707">
        <f>IF(+All!$F964="Notre Dame",+All!U964,IF(+All!$H964="Notre Dame",+All!U964,0))</f>
        <v>0</v>
      </c>
      <c r="V105" s="706">
        <f>IF(+All!$F577="Notre Dame",+All!#REF!,IF(+All!$H577="Notre Dame",+All!#REF!,0))</f>
        <v>0</v>
      </c>
      <c r="W105" s="707">
        <f>IF(+All!$F577="Notre Dame",+All!#REF!,IF(+All!$H577="Notre Dame",+All!#REF!,0))</f>
        <v>0</v>
      </c>
      <c r="X105" s="706">
        <f>IF(+All!$F577="Notre Dame",+All!#REF!,IF(+All!$H577="Notre Dame",+All!#REF!,0))</f>
        <v>0</v>
      </c>
      <c r="Y105" s="707">
        <f>IF(+All!$F577="Notre Dame",+All!#REF!,IF(+All!$H577="Notre Dame",+All!#REF!,0))</f>
        <v>0</v>
      </c>
      <c r="Z105" s="706">
        <f>IF(+All!$F577="Notre Dame",+All!#REF!,IF(+All!$H577="Notre Dame",+All!#REF!,0))</f>
        <v>0</v>
      </c>
      <c r="AA105" s="707">
        <f>IF(+All!$F577="Notre Dame",+All!#REF!,IF(+All!$H577="Notre Dame",+All!#REF!,0))</f>
        <v>0</v>
      </c>
      <c r="AB105" s="706">
        <f>IF(+All!$F577="Notre Dame",+All!#REF!,IF(+All!$H577="Notre Dame",+All!#REF!,0))</f>
        <v>0</v>
      </c>
      <c r="AC105" s="707">
        <f>IF(+All!$F577="Notre Dame",+All!#REF!,IF(+All!$H577="Notre Dame",+All!#REF!,0))</f>
        <v>0</v>
      </c>
      <c r="AD105" s="706">
        <f>IF(+All!$F577="Notre Dame",+All!#REF!,IF(+All!$H577="Notre Dame",+All!#REF!,0))</f>
        <v>0</v>
      </c>
      <c r="AE105" s="707">
        <f>IF(+All!$F577="Notre Dame",+All!#REF!,IF(+All!$H577="Notre Dame",+All!#REF!,0))</f>
        <v>0</v>
      </c>
      <c r="AF105" s="706">
        <f>IF(+All!$F577="Notre Dame",+All!#REF!,IF(+All!$H577="Notre Dame",+All!#REF!,0))</f>
        <v>0</v>
      </c>
      <c r="AG105" s="707">
        <f>IF(+All!$F577="Notre Dame",+All!#REF!,IF(+All!$H577="Notre Dame",+All!#REF!,0))</f>
        <v>0</v>
      </c>
      <c r="AH105" s="706">
        <f>IF(+All!$F577="Notre Dame",+All!#REF!,IF(+All!$H577="Notre Dame",+All!#REF!,0))</f>
        <v>0</v>
      </c>
      <c r="AI105" s="707">
        <f>IF(+All!$F577="Notre Dame",+All!#REF!,IF(+All!$H577="Notre Dame",+All!#REF!,0))</f>
        <v>0</v>
      </c>
      <c r="AJ105" s="706">
        <f>IF(+All!$F577="Notre Dame",+All!#REF!,IF(+All!$H577="Notre Dame",+All!#REF!,0))</f>
        <v>0</v>
      </c>
      <c r="AK105" s="707">
        <f>IF(+All!$F577="Notre Dame",+All!#REF!,IF(+All!$H577="Notre Dame",+All!#REF!,0))</f>
        <v>0</v>
      </c>
      <c r="AL105" s="81">
        <f>IF(+All!$F577="Notre Dame",+All!V577,IF(+All!$H577="Notre Dame",+All!V577,0))</f>
        <v>0</v>
      </c>
      <c r="AM105" s="82">
        <f>IF(+All!$F577="Notre Dame",+All!W577,IF(+All!$H577="Notre Dame",+All!W577,0))</f>
        <v>0</v>
      </c>
      <c r="AN105" s="81">
        <f>IF(+All!$F577="Notre Dame",+All!X577,IF(+All!$H577="Notre Dame",+All!X577,0))</f>
        <v>0</v>
      </c>
      <c r="AO105" s="83">
        <f>IF(+All!$F577="Notre Dame",+All!Y577,IF(+All!$H577="Notre Dame",+All!Y577,0))</f>
        <v>0</v>
      </c>
      <c r="AP105" s="84">
        <f>IF(+All!$F577="Notre Dame",+All!Z577,IF(+All!$H577="Notre Dame",+All!Z577,0))</f>
        <v>0</v>
      </c>
      <c r="AQ105" s="480">
        <f>IF(+All!$F577="Notre Dame",+All!#REF!,IF(+All!$H577="Notre Dame",+All!#REF!,0))</f>
        <v>0</v>
      </c>
      <c r="AR105" s="482">
        <f>IF(+All!$F577="Notre Dame",+All!#REF!,IF(+All!$H577="Notre Dame",+All!#REF!,0))</f>
        <v>0</v>
      </c>
      <c r="AS105" s="483">
        <f>IF(+All!$F577="Notre Dame",+All!#REF!,IF(+All!$H577="Notre Dame",+All!#REF!,0))</f>
        <v>0</v>
      </c>
      <c r="AT105" s="483">
        <f>IF(+All!$F577="Notre Dame",+All!#REF!,IF(+All!$H577="Notre Dame",+All!#REF!,0))</f>
        <v>0</v>
      </c>
      <c r="AU105" s="482">
        <f>IF(+All!$F577="Notre Dame",+All!#REF!,IF(+All!$H577="Notre Dame",+All!#REF!,0))</f>
        <v>0</v>
      </c>
      <c r="AV105" s="483">
        <f>IF(+All!$F577="Notre Dame",+All!#REF!,IF(+All!$H577="Notre Dame",+All!#REF!,0))</f>
        <v>0</v>
      </c>
      <c r="AW105" s="484">
        <f>IF(+All!$F577="Notre Dame",+All!#REF!,IF(+All!$H577="Notre Dame",+All!#REF!,0))</f>
        <v>0</v>
      </c>
      <c r="AX105" s="483">
        <f>IF(+All!$F577="Notre Dame",+All!#REF!,IF(+All!$H577="Notre Dame",+All!#REF!,0))</f>
        <v>0</v>
      </c>
      <c r="AY105" s="88">
        <f>IF(+All!$F577="Notre Dame",+All!#REF!,IF(+All!$H577="Notre Dame",+All!#REF!,0))</f>
        <v>0</v>
      </c>
      <c r="AZ105" s="89">
        <f>IF(+All!$F577="Notre Dame",+All!#REF!,IF(+All!$H577="Notre Dame",+All!#REF!,0))</f>
        <v>0</v>
      </c>
      <c r="BA105" s="90">
        <f>IF(+All!$F577="Notre Dame",+All!#REF!,IF(+All!$H577="Notre Dame",+All!#REF!,0))</f>
        <v>0</v>
      </c>
      <c r="BB105" s="90">
        <f>IF(+All!$F577="Notre Dame",+All!#REF!,IF(+All!$H577="Notre Dame",+All!#REF!,0))</f>
        <v>0</v>
      </c>
      <c r="BC105" s="91">
        <f>IF(+All!$F577="Notre Dame",+All!#REF!,IF(+All!$H577="Notre Dame",+All!#REF!,0))</f>
        <v>0</v>
      </c>
      <c r="BD105" s="482">
        <f>IF(+All!$F577="Notre Dame",+All!#REF!,IF(+All!$H577="Notre Dame",+All!#REF!,0))</f>
        <v>0</v>
      </c>
      <c r="BE105" s="483">
        <f>IF(+All!$F577="Notre Dame",+All!#REF!,IF(+All!$H577="Notre Dame",+All!#REF!,0))</f>
        <v>0</v>
      </c>
      <c r="BF105" s="483">
        <f>IF(+All!$F577="Notre Dame",+All!#REF!,IF(+All!$H577="Notre Dame",+All!#REF!,0))</f>
        <v>0</v>
      </c>
      <c r="BG105" s="482">
        <f>IF(+All!$F577="Notre Dame",+All!#REF!,IF(+All!$H577="Notre Dame",+All!#REF!,0))</f>
        <v>0</v>
      </c>
      <c r="BH105" s="483">
        <f>IF(+All!$F577="Notre Dame",+All!#REF!,IF(+All!$H577="Notre Dame",+All!#REF!,0))</f>
        <v>0</v>
      </c>
      <c r="BI105" s="484">
        <f>IF(+All!$F577="Notre Dame",+All!#REF!,IF(+All!$H577="Notre Dame",+All!#REF!,0))</f>
        <v>0</v>
      </c>
      <c r="BJ105" s="92">
        <f>IF(+All!$F577="Notre Dame",+All!#REF!,IF(+All!$H577="Notre Dame",+All!#REF!,0))</f>
        <v>0</v>
      </c>
      <c r="BK105" s="93">
        <f>IF(+All!$F577="Notre Dame",+All!#REF!,IF(+All!$H577="Notre Dame",+All!#REF!,0))</f>
        <v>0</v>
      </c>
    </row>
    <row r="106" spans="1:63" x14ac:dyDescent="0.8">
      <c r="B106" s="480"/>
      <c r="C106" s="72"/>
      <c r="D106" s="73"/>
      <c r="F106" s="75"/>
      <c r="G106" s="76"/>
      <c r="H106" s="75"/>
      <c r="I106" s="76"/>
      <c r="L106" s="78"/>
      <c r="M106" s="79"/>
      <c r="Q106" s="74"/>
      <c r="W106" s="74"/>
      <c r="AD106" s="77"/>
      <c r="AE106" s="74"/>
      <c r="AF106" s="77"/>
      <c r="AG106" s="74"/>
      <c r="AH106" s="77"/>
      <c r="AI106" s="74"/>
      <c r="AJ106" s="77"/>
      <c r="AK106" s="74"/>
      <c r="AQ106" s="480"/>
      <c r="AR106" s="482"/>
      <c r="AS106" s="483"/>
      <c r="AT106" s="483"/>
      <c r="AU106" s="482"/>
      <c r="AV106" s="483"/>
      <c r="AW106" s="484"/>
      <c r="AX106" s="483"/>
      <c r="AY106" s="88"/>
      <c r="AZ106" s="89"/>
      <c r="BA106" s="90"/>
      <c r="BB106" s="90"/>
      <c r="BC106" s="91"/>
      <c r="BD106" s="482"/>
      <c r="BE106" s="483"/>
      <c r="BF106" s="483"/>
      <c r="BG106" s="482"/>
      <c r="BH106" s="483"/>
      <c r="BI106" s="484"/>
    </row>
    <row r="130" spans="38:40" x14ac:dyDescent="0.8">
      <c r="AL130" s="100"/>
    </row>
    <row r="131" spans="38:40" x14ac:dyDescent="0.8">
      <c r="AL131" s="101"/>
      <c r="AN131" s="102"/>
    </row>
    <row r="146" spans="38:40" x14ac:dyDescent="0.8">
      <c r="AL146" s="103"/>
      <c r="AN146" s="103"/>
    </row>
    <row r="147" spans="38:40" x14ac:dyDescent="0.8">
      <c r="AL147" s="103"/>
      <c r="AN147" s="103"/>
    </row>
    <row r="161" spans="39:41" x14ac:dyDescent="0.8">
      <c r="AO161" s="70"/>
    </row>
    <row r="162" spans="39:41" x14ac:dyDescent="0.8">
      <c r="AM162" s="96"/>
      <c r="AO162" s="70"/>
    </row>
    <row r="178" spans="38:40" x14ac:dyDescent="0.8">
      <c r="AL178" s="103"/>
      <c r="AN178" s="103"/>
    </row>
    <row r="193" spans="38:40" x14ac:dyDescent="0.8">
      <c r="AL193" s="103"/>
      <c r="AN193" s="103"/>
    </row>
    <row r="208" spans="38:40" x14ac:dyDescent="0.8">
      <c r="AL208" s="103"/>
      <c r="AN208" s="103"/>
    </row>
  </sheetData>
  <sortState xmlns:xlrd2="http://schemas.microsoft.com/office/spreadsheetml/2017/richdata2" ref="A5:U208">
    <sortCondition ref="A5:A1025"/>
  </sortState>
  <mergeCells count="23">
    <mergeCell ref="F92:I92"/>
    <mergeCell ref="AU2:AW2"/>
    <mergeCell ref="F2:I2"/>
    <mergeCell ref="BJ2:BK2"/>
    <mergeCell ref="AL3:AO3"/>
    <mergeCell ref="F4:I4"/>
    <mergeCell ref="F20:I20"/>
    <mergeCell ref="F63:I63"/>
    <mergeCell ref="F77:I77"/>
    <mergeCell ref="F34:I34"/>
    <mergeCell ref="F49:I49"/>
    <mergeCell ref="N1:Q1"/>
    <mergeCell ref="Z1:AA2"/>
    <mergeCell ref="AP1:AP3"/>
    <mergeCell ref="AQ1:AW1"/>
    <mergeCell ref="BC1:BI1"/>
    <mergeCell ref="N2:Q2"/>
    <mergeCell ref="R2:S2"/>
    <mergeCell ref="X2:Y2"/>
    <mergeCell ref="AR2:AT2"/>
    <mergeCell ref="AY2:BA2"/>
    <mergeCell ref="BD2:BF2"/>
    <mergeCell ref="BG2:BI2"/>
  </mergeCells>
  <pageMargins left="0.5" right="0.5" top="1" bottom="0.75" header="0.25" footer="0.25"/>
  <pageSetup scale="39" fitToHeight="0" orientation="landscape" r:id="rId1"/>
  <headerFooter alignWithMargins="0">
    <oddFooter xml:space="preserve">&amp;C&amp;36Independents
</oddFooter>
  </headerFooter>
  <rowBreaks count="1" manualBreakCount="1">
    <brk id="62" max="20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pageSetUpPr fitToPage="1"/>
  </sheetPr>
  <dimension ref="A1:BW172"/>
  <sheetViews>
    <sheetView view="pageBreakPreview" topLeftCell="A85" zoomScale="75" zoomScaleNormal="75" zoomScaleSheetLayoutView="75" workbookViewId="0">
      <selection activeCell="N98" sqref="N98"/>
    </sheetView>
  </sheetViews>
  <sheetFormatPr defaultColWidth="8.86328125" defaultRowHeight="16" x14ac:dyDescent="0.8"/>
  <cols>
    <col min="1" max="1" width="5.6796875" style="70" customWidth="1"/>
    <col min="2" max="2" width="5.6796875" style="71" customWidth="1"/>
    <col min="3" max="3" width="13" style="104" customWidth="1"/>
    <col min="4" max="4" width="11.6796875" style="105" hidden="1" customWidth="1"/>
    <col min="5" max="5" width="9.1328125" style="74" hidden="1" customWidth="1"/>
    <col min="6" max="6" width="24.453125" style="77" customWidth="1"/>
    <col min="7" max="7" width="8.6796875" style="74" customWidth="1"/>
    <col min="8" max="8" width="24.453125" style="77" customWidth="1"/>
    <col min="9" max="9" width="8.6796875" style="74" customWidth="1"/>
    <col min="10" max="10" width="24.453125" style="77" customWidth="1"/>
    <col min="11" max="11" width="24.453125" style="74" customWidth="1"/>
    <col min="12" max="12" width="8" style="92" customWidth="1"/>
    <col min="13" max="13" width="8" style="93" customWidth="1"/>
    <col min="14" max="14" width="24.453125" style="77" customWidth="1"/>
    <col min="15" max="15" width="5.6796875" style="80" customWidth="1"/>
    <col min="16" max="16" width="24.453125" style="80" customWidth="1"/>
    <col min="17" max="17" width="5.6796875" style="74" customWidth="1"/>
    <col min="18" max="18" width="24.453125" style="77" customWidth="1"/>
    <col min="19" max="19" width="24.453125" style="80" customWidth="1"/>
    <col min="20" max="20" width="27.6796875" style="77" customWidth="1"/>
    <col min="21" max="21" width="6.54296875" style="74" customWidth="1"/>
    <col min="22" max="22" width="27.6796875" style="77" customWidth="1"/>
    <col min="23" max="23" width="6.54296875" style="76" customWidth="1"/>
    <col min="24" max="24" width="9.54296875" style="77" customWidth="1"/>
    <col min="25" max="25" width="9.54296875" style="74" customWidth="1"/>
    <col min="26" max="26" width="8" style="77" customWidth="1"/>
    <col min="27" max="27" width="8" style="74" customWidth="1"/>
    <col min="28" max="28" width="12.453125" style="77" customWidth="1"/>
    <col min="29" max="29" width="12.453125" style="74" customWidth="1"/>
    <col min="30" max="30" width="27.6796875" style="75" customWidth="1"/>
    <col min="31" max="31" width="6.6796875" style="76" customWidth="1"/>
    <col min="32" max="32" width="27.6796875" style="75" customWidth="1"/>
    <col min="33" max="33" width="6.6796875" style="76" customWidth="1"/>
    <col min="34" max="34" width="27.6796875" style="75" customWidth="1"/>
    <col min="35" max="35" width="6.6796875" style="76" customWidth="1"/>
    <col min="36" max="36" width="27.6796875" style="75" customWidth="1"/>
    <col min="37" max="37" width="6.6796875" style="76" customWidth="1"/>
    <col min="38" max="38" width="27.6796875" style="81" customWidth="1"/>
    <col min="39" max="39" width="5.6796875" style="82" customWidth="1"/>
    <col min="40" max="40" width="27.6796875" style="81" customWidth="1"/>
    <col min="41" max="41" width="5.6796875" style="83" customWidth="1"/>
    <col min="42" max="42" width="3" style="84" customWidth="1"/>
    <col min="43" max="43" width="28.31640625" style="71" customWidth="1"/>
    <col min="44" max="44" width="5.31640625" style="81" customWidth="1"/>
    <col min="45" max="46" width="5.31640625" style="96" customWidth="1"/>
    <col min="47" max="47" width="5.31640625" style="81" customWidth="1"/>
    <col min="48" max="48" width="5.31640625" style="96" customWidth="1"/>
    <col min="49" max="49" width="5.31640625" style="70" customWidth="1"/>
    <col min="50" max="50" width="2.6796875" style="96" customWidth="1"/>
    <col min="51" max="51" width="5.31640625" style="103" customWidth="1"/>
    <col min="52" max="52" width="5.31640625" style="82" customWidth="1"/>
    <col min="53" max="53" width="5.31640625" style="83" customWidth="1"/>
    <col min="54" max="54" width="2.6796875" style="83" customWidth="1"/>
    <col min="55" max="55" width="25" style="71" customWidth="1"/>
    <col min="56" max="56" width="5.31640625" style="81" customWidth="1"/>
    <col min="57" max="58" width="5.31640625" style="96" customWidth="1"/>
    <col min="59" max="59" width="5.31640625" style="81" customWidth="1"/>
    <col min="60" max="60" width="5.31640625" style="96" customWidth="1"/>
    <col min="61" max="61" width="5.31640625" style="70" customWidth="1"/>
    <col min="62" max="62" width="9.31640625" style="92" customWidth="1"/>
    <col min="63" max="63" width="9.453125" style="93" customWidth="1"/>
    <col min="64" max="16384" width="8.86328125" style="16"/>
  </cols>
  <sheetData>
    <row r="1" spans="1:75" s="17" customFormat="1" ht="24.95" customHeight="1" x14ac:dyDescent="0.8">
      <c r="A1" s="1"/>
      <c r="B1" s="1"/>
      <c r="C1" s="2"/>
      <c r="D1" s="3"/>
      <c r="E1" s="4"/>
      <c r="F1" s="4"/>
      <c r="G1" s="4"/>
      <c r="H1" s="5"/>
      <c r="I1" s="4"/>
      <c r="J1" s="4"/>
      <c r="K1" s="4"/>
      <c r="L1" s="6"/>
      <c r="M1" s="7"/>
      <c r="N1" s="1236"/>
      <c r="O1" s="1237"/>
      <c r="P1" s="1237"/>
      <c r="Q1" s="1238"/>
      <c r="R1" s="8"/>
      <c r="S1" s="4"/>
      <c r="T1" s="4"/>
      <c r="U1" s="4"/>
      <c r="V1" s="4"/>
      <c r="W1" s="4"/>
      <c r="X1" s="4"/>
      <c r="Y1" s="4"/>
      <c r="Z1" s="1239" t="s">
        <v>0</v>
      </c>
      <c r="AA1" s="1240"/>
      <c r="AB1" s="9"/>
      <c r="AC1" s="9"/>
      <c r="AD1" s="4"/>
      <c r="AE1" s="4"/>
      <c r="AF1" s="4"/>
      <c r="AG1" s="4"/>
      <c r="AH1" s="4"/>
      <c r="AI1" s="4"/>
      <c r="AJ1" s="4"/>
      <c r="AK1" s="4"/>
      <c r="AL1" s="10"/>
      <c r="AM1" s="10"/>
      <c r="AN1" s="10"/>
      <c r="AO1" s="11"/>
      <c r="AP1" s="1243" t="s">
        <v>1</v>
      </c>
      <c r="AQ1" s="1222" t="s">
        <v>2</v>
      </c>
      <c r="AR1" s="1222"/>
      <c r="AS1" s="1222"/>
      <c r="AT1" s="1222"/>
      <c r="AU1" s="1222"/>
      <c r="AV1" s="1222"/>
      <c r="AW1" s="1222"/>
      <c r="AX1" s="12"/>
      <c r="AY1" s="13"/>
      <c r="AZ1" s="13"/>
      <c r="BA1" s="13"/>
      <c r="BB1" s="14"/>
      <c r="BC1" s="1222" t="s">
        <v>2</v>
      </c>
      <c r="BD1" s="1222"/>
      <c r="BE1" s="1222"/>
      <c r="BF1" s="1222"/>
      <c r="BG1" s="1222"/>
      <c r="BH1" s="1222"/>
      <c r="BI1" s="1222"/>
      <c r="BJ1" s="15"/>
      <c r="BK1" s="15"/>
      <c r="BL1" s="16"/>
      <c r="BM1" s="16"/>
      <c r="BN1" s="16"/>
      <c r="BO1" s="16"/>
      <c r="BP1" s="16"/>
      <c r="BQ1" s="16"/>
      <c r="BR1" s="16"/>
      <c r="BS1" s="16"/>
      <c r="BT1" s="16"/>
      <c r="BU1" s="16"/>
      <c r="BV1" s="16"/>
      <c r="BW1" s="16"/>
    </row>
    <row r="2" spans="1:75" s="31" customFormat="1" ht="24.95" customHeight="1" x14ac:dyDescent="0.8">
      <c r="A2" s="18"/>
      <c r="B2" s="18"/>
      <c r="C2" s="19"/>
      <c r="D2" s="20"/>
      <c r="E2" s="21"/>
      <c r="F2" s="1223" t="s">
        <v>3</v>
      </c>
      <c r="G2" s="1224"/>
      <c r="H2" s="1224"/>
      <c r="I2" s="1225"/>
      <c r="J2" s="22"/>
      <c r="K2" s="21"/>
      <c r="L2" s="23"/>
      <c r="M2" s="24"/>
      <c r="N2" s="1223" t="s">
        <v>4</v>
      </c>
      <c r="O2" s="1224"/>
      <c r="P2" s="1224"/>
      <c r="Q2" s="1225"/>
      <c r="R2" s="1223" t="s">
        <v>5</v>
      </c>
      <c r="S2" s="1225"/>
      <c r="T2" s="22"/>
      <c r="U2" s="21"/>
      <c r="V2" s="22"/>
      <c r="W2" s="21"/>
      <c r="X2" s="1226" t="s">
        <v>6</v>
      </c>
      <c r="Y2" s="1227"/>
      <c r="Z2" s="1241"/>
      <c r="AA2" s="1242"/>
      <c r="AB2" s="25"/>
      <c r="AC2" s="26"/>
      <c r="AD2" s="22" t="s">
        <v>321</v>
      </c>
      <c r="AE2" s="21"/>
      <c r="AF2" s="22"/>
      <c r="AG2" s="21"/>
      <c r="AH2" s="22"/>
      <c r="AI2" s="21"/>
      <c r="AJ2" s="22" t="s">
        <v>7</v>
      </c>
      <c r="AK2" s="21"/>
      <c r="AL2" s="27"/>
      <c r="AM2" s="28"/>
      <c r="AN2" s="28"/>
      <c r="AO2" s="29"/>
      <c r="AP2" s="1244"/>
      <c r="AQ2" s="30"/>
      <c r="AR2" s="1228" t="s">
        <v>8</v>
      </c>
      <c r="AS2" s="1229"/>
      <c r="AT2" s="1230"/>
      <c r="AU2" s="1228" t="s">
        <v>9</v>
      </c>
      <c r="AV2" s="1234"/>
      <c r="AW2" s="1235"/>
      <c r="AX2" s="12"/>
      <c r="AY2" s="1231" t="s">
        <v>10</v>
      </c>
      <c r="AZ2" s="1232"/>
      <c r="BA2" s="1233"/>
      <c r="BB2" s="14"/>
      <c r="BC2" s="30"/>
      <c r="BD2" s="1228" t="s">
        <v>11</v>
      </c>
      <c r="BE2" s="1229"/>
      <c r="BF2" s="1230"/>
      <c r="BG2" s="1228" t="s">
        <v>9</v>
      </c>
      <c r="BH2" s="1234"/>
      <c r="BI2" s="1235"/>
      <c r="BJ2" s="1246" t="s">
        <v>12</v>
      </c>
      <c r="BK2" s="1247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</row>
    <row r="3" spans="1:75" s="31" customFormat="1" ht="24.95" customHeight="1" x14ac:dyDescent="0.8">
      <c r="A3" s="32" t="s">
        <v>13</v>
      </c>
      <c r="B3" s="33" t="s">
        <v>14</v>
      </c>
      <c r="C3" s="34" t="s">
        <v>15</v>
      </c>
      <c r="D3" s="35" t="s">
        <v>16</v>
      </c>
      <c r="E3" s="36" t="s">
        <v>17</v>
      </c>
      <c r="F3" s="37" t="s">
        <v>8</v>
      </c>
      <c r="G3" s="36" t="s">
        <v>18</v>
      </c>
      <c r="H3" s="37" t="s">
        <v>11</v>
      </c>
      <c r="I3" s="36" t="s">
        <v>18</v>
      </c>
      <c r="J3" s="37" t="s">
        <v>19</v>
      </c>
      <c r="K3" s="36" t="s">
        <v>20</v>
      </c>
      <c r="L3" s="38" t="s">
        <v>21</v>
      </c>
      <c r="M3" s="39" t="s">
        <v>22</v>
      </c>
      <c r="N3" s="37" t="s">
        <v>23</v>
      </c>
      <c r="O3" s="40"/>
      <c r="P3" s="40" t="s">
        <v>24</v>
      </c>
      <c r="Q3" s="41"/>
      <c r="R3" s="37" t="s">
        <v>23</v>
      </c>
      <c r="S3" s="40" t="s">
        <v>24</v>
      </c>
      <c r="T3" s="37" t="s">
        <v>25</v>
      </c>
      <c r="U3" s="36" t="s">
        <v>26</v>
      </c>
      <c r="V3" s="37" t="s">
        <v>27</v>
      </c>
      <c r="W3" s="36" t="s">
        <v>26</v>
      </c>
      <c r="X3" s="42" t="s">
        <v>28</v>
      </c>
      <c r="Y3" s="41" t="s">
        <v>27</v>
      </c>
      <c r="Z3" s="42" t="s">
        <v>29</v>
      </c>
      <c r="AA3" s="41" t="s">
        <v>26</v>
      </c>
      <c r="AB3" s="42" t="s">
        <v>30</v>
      </c>
      <c r="AC3" s="41" t="s">
        <v>31</v>
      </c>
      <c r="AD3" s="37" t="s">
        <v>322</v>
      </c>
      <c r="AE3" s="36" t="s">
        <v>26</v>
      </c>
      <c r="AF3" s="37" t="s">
        <v>323</v>
      </c>
      <c r="AG3" s="36" t="s">
        <v>26</v>
      </c>
      <c r="AH3" s="37" t="s">
        <v>32</v>
      </c>
      <c r="AI3" s="36" t="s">
        <v>26</v>
      </c>
      <c r="AJ3" s="43" t="s">
        <v>33</v>
      </c>
      <c r="AK3" s="36"/>
      <c r="AL3" s="1258" t="s">
        <v>34</v>
      </c>
      <c r="AM3" s="1259"/>
      <c r="AN3" s="1259"/>
      <c r="AO3" s="1260"/>
      <c r="AP3" s="1245"/>
      <c r="AQ3" s="44" t="s">
        <v>35</v>
      </c>
      <c r="AR3" s="45" t="s">
        <v>36</v>
      </c>
      <c r="AS3" s="46" t="s">
        <v>37</v>
      </c>
      <c r="AT3" s="47" t="s">
        <v>38</v>
      </c>
      <c r="AU3" s="45" t="s">
        <v>36</v>
      </c>
      <c r="AV3" s="46" t="s">
        <v>37</v>
      </c>
      <c r="AW3" s="47" t="s">
        <v>38</v>
      </c>
      <c r="AX3" s="48"/>
      <c r="AY3" s="45" t="s">
        <v>36</v>
      </c>
      <c r="AZ3" s="46" t="s">
        <v>37</v>
      </c>
      <c r="BA3" s="47" t="s">
        <v>38</v>
      </c>
      <c r="BB3" s="49"/>
      <c r="BC3" s="44" t="s">
        <v>11</v>
      </c>
      <c r="BD3" s="45" t="s">
        <v>36</v>
      </c>
      <c r="BE3" s="46" t="s">
        <v>37</v>
      </c>
      <c r="BF3" s="47" t="s">
        <v>38</v>
      </c>
      <c r="BG3" s="45" t="s">
        <v>36</v>
      </c>
      <c r="BH3" s="46" t="s">
        <v>37</v>
      </c>
      <c r="BI3" s="47" t="s">
        <v>38</v>
      </c>
      <c r="BJ3" s="50" t="s">
        <v>8</v>
      </c>
      <c r="BK3" s="51" t="s">
        <v>11</v>
      </c>
      <c r="BL3" s="16"/>
      <c r="BM3" s="16"/>
      <c r="BN3" s="16"/>
      <c r="BO3" s="16"/>
      <c r="BP3" s="16"/>
      <c r="BQ3" s="16"/>
      <c r="BR3" s="16"/>
      <c r="BS3" s="16"/>
      <c r="BT3" s="16"/>
      <c r="BU3" s="16"/>
      <c r="BV3" s="16"/>
      <c r="BW3" s="16"/>
    </row>
    <row r="4" spans="1:75" x14ac:dyDescent="0.8">
      <c r="A4" s="52"/>
      <c r="B4" s="53"/>
      <c r="C4" s="54"/>
      <c r="D4" s="55"/>
      <c r="E4" s="56"/>
      <c r="F4" s="1219" t="str">
        <f>F5</f>
        <v>Akron</v>
      </c>
      <c r="G4" s="1253"/>
      <c r="H4" s="1253"/>
      <c r="I4" s="1254"/>
      <c r="J4" s="57"/>
      <c r="K4" s="56"/>
      <c r="L4" s="58"/>
      <c r="M4" s="59"/>
      <c r="N4" s="57"/>
      <c r="O4" s="9"/>
      <c r="P4" s="9"/>
      <c r="Q4" s="56"/>
      <c r="R4" s="57"/>
      <c r="S4" s="9"/>
      <c r="T4" s="57"/>
      <c r="U4" s="56"/>
      <c r="V4" s="57"/>
      <c r="W4" s="60"/>
      <c r="X4" s="57"/>
      <c r="Y4" s="56"/>
      <c r="Z4" s="57"/>
      <c r="AA4" s="56"/>
      <c r="AB4" s="57"/>
      <c r="AC4" s="56"/>
      <c r="AD4" s="8"/>
      <c r="AE4" s="60"/>
      <c r="AF4" s="8"/>
      <c r="AG4" s="60"/>
      <c r="AH4" s="8"/>
      <c r="AI4" s="60"/>
      <c r="AJ4" s="8"/>
      <c r="AK4" s="60"/>
      <c r="AL4" s="61"/>
      <c r="AM4" s="62"/>
      <c r="AN4" s="62"/>
      <c r="AO4" s="63"/>
      <c r="AP4" s="64"/>
      <c r="AQ4" s="65"/>
      <c r="AR4" s="66"/>
      <c r="AS4" s="67"/>
      <c r="AT4" s="67"/>
      <c r="AU4" s="66"/>
      <c r="AV4" s="67"/>
      <c r="AW4" s="49"/>
      <c r="AX4" s="48"/>
      <c r="AY4" s="66"/>
      <c r="AZ4" s="67"/>
      <c r="BA4" s="49"/>
      <c r="BB4" s="49"/>
      <c r="BC4" s="65"/>
      <c r="BD4" s="66"/>
      <c r="BE4" s="67"/>
      <c r="BF4" s="67"/>
      <c r="BG4" s="66"/>
      <c r="BH4" s="67"/>
      <c r="BI4" s="49"/>
      <c r="BJ4" s="68"/>
      <c r="BK4" s="69"/>
    </row>
    <row r="5" spans="1:75" x14ac:dyDescent="0.8">
      <c r="A5" s="70">
        <f>IF(+All!$F84="Akron",+All!A84,IF(+All!$H84="Akron",+All!A84,0))</f>
        <v>1</v>
      </c>
      <c r="B5" s="480" t="str">
        <f>IF(+All!$F84="Akron",+All!B84,IF(+All!$H84="Akron",+All!B84,0))</f>
        <v>Sat</v>
      </c>
      <c r="C5" s="72">
        <f>IF(+All!$F84="Akron",+All!C84,IF(+All!$H84="Akron",+All!C84,0))</f>
        <v>44443</v>
      </c>
      <c r="D5" s="73">
        <f>IF(+All!$F84="Akron",+All!D84,IF(+All!$H84="Akron",+All!D84,0))</f>
        <v>0.79166666666666663</v>
      </c>
      <c r="E5" s="707" t="str">
        <f>IF(+All!$F84="Akron",+All!E84,IF(+All!$H84="Akron",+All!E84,0))</f>
        <v>SEC</v>
      </c>
      <c r="F5" s="75" t="str">
        <f>IF(+All!$F84="Akron",+All!F84,IF(+All!$H84="Akron",+All!F84,0))</f>
        <v>Akron</v>
      </c>
      <c r="G5" s="76" t="str">
        <f>IF(+All!$F84="Akron",+All!G84,IF(+All!$H84="Akron",+All!G84,0))</f>
        <v>MAC</v>
      </c>
      <c r="H5" s="75" t="str">
        <f>IF(+All!$F84="Akron",+All!H84,IF(+All!$H84="Akron",+All!H84,0))</f>
        <v>Auburn</v>
      </c>
      <c r="I5" s="76" t="str">
        <f>IF(+All!$F84="Akron",+All!I84,IF(+All!$H84="Akron",+All!I84,0))</f>
        <v>SEC</v>
      </c>
      <c r="J5" s="706" t="str">
        <f>IF(+All!$F84="Akron",+All!J84,IF(+All!$H84="Akron",+All!J84,0))</f>
        <v>Auburn</v>
      </c>
      <c r="K5" s="707" t="str">
        <f>IF(+All!$F84="Akron",+All!K84,IF(+All!$H84="Akron",+All!K84,0))</f>
        <v>Akron</v>
      </c>
      <c r="L5" s="78">
        <f>IF(+All!$F84="Akron",+All!L84,IF(+All!$H84="Akron",+All!L84,0))</f>
        <v>37</v>
      </c>
      <c r="M5" s="79">
        <f>IF(+All!$F84="Akron",+All!M84,IF(+All!$H84="Akron",+All!M84,0))</f>
        <v>55</v>
      </c>
      <c r="N5" s="706" t="str">
        <f>IF(+All!$F84="Akron",+All!N84,IF(+All!$H84="Akron",+All!N84,0))</f>
        <v>Auburn</v>
      </c>
      <c r="O5" s="708">
        <f>IF(+All!$F84="Akron",+All!O84,IF(+All!$H84="Akron",+All!O84,0))</f>
        <v>60</v>
      </c>
      <c r="P5" s="708" t="str">
        <f>IF(+All!$F84="Akron",+All!P84,IF(+All!$H84="Akron",+All!P84,0))</f>
        <v>Akron</v>
      </c>
      <c r="Q5" s="707">
        <f>IF(+All!$F84="Akron",+All!Q84,IF(+All!$H84="Akron",+All!Q84,0))</f>
        <v>10</v>
      </c>
      <c r="R5" s="706" t="str">
        <f>IF(+All!$F84="Akron",+All!R84,IF(+All!$H84="Akron",+All!R84,0))</f>
        <v>Auburn</v>
      </c>
      <c r="S5" s="708" t="str">
        <f>IF(+All!$F84="Akron",+All!S84,IF(+All!$H84="Akron",+All!S84,0))</f>
        <v>Akron</v>
      </c>
      <c r="T5" s="706" t="str">
        <f>IF(+All!$F84="Akron",+All!T84,IF(+All!$H84="Akron",+All!T84,0))</f>
        <v>Auburn</v>
      </c>
      <c r="U5" s="707" t="str">
        <f>IF(+All!$F84="Akron",+All!U84,IF(+All!$H84="Akron",+All!U84,0))</f>
        <v>W</v>
      </c>
      <c r="V5" s="706"/>
      <c r="W5" s="707"/>
      <c r="X5" s="706"/>
      <c r="Y5" s="707"/>
      <c r="Z5" s="706"/>
      <c r="AA5" s="707"/>
      <c r="AB5" s="706"/>
      <c r="AC5" s="707"/>
      <c r="AD5" s="706"/>
      <c r="AE5" s="707"/>
      <c r="AF5" s="706"/>
      <c r="AG5" s="707"/>
      <c r="AH5" s="706"/>
      <c r="AI5" s="707"/>
      <c r="AJ5" s="706"/>
      <c r="AK5" s="707"/>
      <c r="AQ5" s="480"/>
      <c r="AR5" s="482"/>
      <c r="AS5" s="483"/>
      <c r="AT5" s="483"/>
      <c r="AU5" s="482"/>
      <c r="AV5" s="483"/>
      <c r="AW5" s="484"/>
      <c r="AX5" s="483"/>
      <c r="AY5" s="88"/>
      <c r="AZ5" s="89"/>
      <c r="BA5" s="90"/>
      <c r="BB5" s="90"/>
      <c r="BC5" s="91"/>
      <c r="BD5" s="482"/>
      <c r="BE5" s="483"/>
      <c r="BF5" s="483"/>
      <c r="BG5" s="482"/>
      <c r="BH5" s="483"/>
      <c r="BI5" s="484"/>
    </row>
    <row r="6" spans="1:75" x14ac:dyDescent="0.8">
      <c r="A6" s="70">
        <f>IF(+All!$F146="Akron",+All!A146,IF(+All!$H146="Akron",+All!A146,0))</f>
        <v>2</v>
      </c>
      <c r="B6" s="480" t="str">
        <f>IF(+All!$F146="Akron",+All!B146,IF(+All!$H146="Akron",+All!B146,0))</f>
        <v>Sat</v>
      </c>
      <c r="C6" s="72">
        <f>IF(+All!$F146="Akron",+All!C146,IF(+All!$H146="Akron",+All!C146,0))</f>
        <v>44450</v>
      </c>
      <c r="D6" s="73">
        <f>IF(+All!$F146="Akron",+All!D146,IF(+All!$H146="Akron",+All!D146,0))</f>
        <v>0.64583333333333337</v>
      </c>
      <c r="E6" s="707">
        <f>IF(+All!$F146="Akron",+All!E146,IF(+All!$H146="Akron",+All!E146,0))</f>
        <v>0</v>
      </c>
      <c r="F6" s="75" t="str">
        <f>IF(+All!$F146="Akron",+All!F146,IF(+All!$H146="Akron",+All!F146,0))</f>
        <v>Temple</v>
      </c>
      <c r="G6" s="76" t="str">
        <f>IF(+All!$F146="Akron",+All!G146,IF(+All!$H146="Akron",+All!G146,0))</f>
        <v>AAC</v>
      </c>
      <c r="H6" s="75" t="str">
        <f>IF(+All!$F146="Akron",+All!H146,IF(+All!$H146="Akron",+All!H146,0))</f>
        <v>Akron</v>
      </c>
      <c r="I6" s="76" t="str">
        <f>IF(+All!$F146="Akron",+All!I146,IF(+All!$H146="Akron",+All!I146,0))</f>
        <v>MAC</v>
      </c>
      <c r="J6" s="706" t="str">
        <f>IF(+All!$F146="Akron",+All!J146,IF(+All!$H146="Akron",+All!J146,0))</f>
        <v>Temple</v>
      </c>
      <c r="K6" s="707" t="str">
        <f>IF(+All!$F146="Akron",+All!K146,IF(+All!$H146="Akron",+All!K146,0))</f>
        <v>Akron</v>
      </c>
      <c r="L6" s="78">
        <f>IF(+All!$F146="Akron",+All!L146,IF(+All!$H146="Akron",+All!L146,0))</f>
        <v>7</v>
      </c>
      <c r="M6" s="79">
        <f>IF(+All!$F146="Akron",+All!M146,IF(+All!$H146="Akron",+All!M146,0))</f>
        <v>52.5</v>
      </c>
      <c r="N6" s="706" t="str">
        <f>IF(+All!$F146="Akron",+All!N146,IF(+All!$H146="Akron",+All!N146,0))</f>
        <v>Temple</v>
      </c>
      <c r="O6" s="708">
        <f>IF(+All!$F146="Akron",+All!O146,IF(+All!$H146="Akron",+All!O146,0))</f>
        <v>45</v>
      </c>
      <c r="P6" s="708" t="str">
        <f>IF(+All!$F146="Akron",+All!P146,IF(+All!$H146="Akron",+All!P146,0))</f>
        <v>Akron</v>
      </c>
      <c r="Q6" s="707">
        <f>IF(+All!$F146="Akron",+All!Q146,IF(+All!$H146="Akron",+All!Q146,0))</f>
        <v>24</v>
      </c>
      <c r="R6" s="706" t="str">
        <f>IF(+All!$F146="Akron",+All!R146,IF(+All!$H146="Akron",+All!R146,0))</f>
        <v>Temple</v>
      </c>
      <c r="S6" s="708" t="str">
        <f>IF(+All!$F146="Akron",+All!S146,IF(+All!$H146="Akron",+All!S146,0))</f>
        <v>Akron</v>
      </c>
      <c r="T6" s="706" t="str">
        <f>IF(+All!$F146="Akron",+All!T146,IF(+All!$H146="Akron",+All!T146,0))</f>
        <v>Temple</v>
      </c>
      <c r="U6" s="707" t="str">
        <f>IF(+All!$F146="Akron",+All!U146,IF(+All!$H146="Akron",+All!U146,0))</f>
        <v>W</v>
      </c>
      <c r="V6" s="706"/>
      <c r="W6" s="707"/>
      <c r="X6" s="706"/>
      <c r="Y6" s="707"/>
      <c r="Z6" s="706"/>
      <c r="AA6" s="707"/>
      <c r="AB6" s="706"/>
      <c r="AC6" s="707"/>
      <c r="AD6" s="706"/>
      <c r="AE6" s="707"/>
      <c r="AF6" s="706"/>
      <c r="AG6" s="707"/>
      <c r="AH6" s="706"/>
      <c r="AI6" s="707"/>
      <c r="AJ6" s="706"/>
      <c r="AK6" s="707"/>
      <c r="AQ6" s="480"/>
      <c r="AR6" s="482"/>
      <c r="AS6" s="483"/>
      <c r="AT6" s="483"/>
      <c r="AU6" s="482"/>
      <c r="AV6" s="483"/>
      <c r="AW6" s="484"/>
      <c r="AX6" s="483"/>
      <c r="AY6" s="88"/>
      <c r="AZ6" s="89"/>
      <c r="BA6" s="90"/>
      <c r="BB6" s="90"/>
      <c r="BC6" s="91"/>
      <c r="BD6" s="482"/>
      <c r="BE6" s="483"/>
      <c r="BF6" s="483"/>
      <c r="BG6" s="482"/>
      <c r="BH6" s="483"/>
      <c r="BI6" s="484"/>
    </row>
    <row r="7" spans="1:75" x14ac:dyDescent="0.8">
      <c r="A7" s="70">
        <f>IF(+All!$F216="Akron",+All!A216,IF(+All!$H216="Akron",+All!A216,0))</f>
        <v>3</v>
      </c>
      <c r="B7" s="480" t="str">
        <f>IF(+All!$F216="Akron",+All!B216,IF(+All!$H216="Akron",+All!B216,0))</f>
        <v>Sat</v>
      </c>
      <c r="C7" s="72">
        <f>IF(+All!$F216="Akron",+All!C216,IF(+All!$H216="Akron",+All!C216,0))</f>
        <v>44457</v>
      </c>
      <c r="D7" s="73">
        <f>IF(+All!$F216="Akron",+All!D216,IF(+All!$H216="Akron",+All!D216,0))</f>
        <v>0.64583333333333337</v>
      </c>
      <c r="E7" s="707" t="str">
        <f>IF(+All!$F216="Akron",+All!E216,IF(+All!$H216="Akron",+All!E216,0))</f>
        <v>espn3</v>
      </c>
      <c r="F7" s="75" t="str">
        <f>IF(+All!$F216="Akron",+All!F216,IF(+All!$H216="Akron",+All!F216,0))</f>
        <v>1AA Bryant</v>
      </c>
      <c r="G7" s="76" t="str">
        <f>IF(+All!$F216="Akron",+All!G216,IF(+All!$H216="Akron",+All!G216,0))</f>
        <v>1AA</v>
      </c>
      <c r="H7" s="75" t="str">
        <f>IF(+All!$F216="Akron",+All!H216,IF(+All!$H216="Akron",+All!H216,0))</f>
        <v>Akron</v>
      </c>
      <c r="I7" s="76" t="str">
        <f>IF(+All!$F216="Akron",+All!I216,IF(+All!$H216="Akron",+All!I216,0))</f>
        <v>MAC</v>
      </c>
      <c r="J7" s="706">
        <f>IF(+All!$F216="Akron",+All!J216,IF(+All!$H216="Akron",+All!J216,0))</f>
        <v>0</v>
      </c>
      <c r="K7" s="707">
        <f>IF(+All!$F216="Akron",+All!K216,IF(+All!$H216="Akron",+All!K216,0))</f>
        <v>0</v>
      </c>
      <c r="L7" s="78">
        <f>IF(+All!$F216="Akron",+All!L216,IF(+All!$H216="Akron",+All!L216,0))</f>
        <v>0</v>
      </c>
      <c r="M7" s="79">
        <f>IF(+All!$F216="Akron",+All!M216,IF(+All!$H216="Akron",+All!M216,0))</f>
        <v>0</v>
      </c>
      <c r="N7" s="706" t="str">
        <f>IF(+All!$F216="Akron",+All!N216,IF(+All!$H216="Akron",+All!N216,0))</f>
        <v>Akron</v>
      </c>
      <c r="O7" s="708">
        <f>IF(+All!$F216="Akron",+All!O216,IF(+All!$H216="Akron",+All!O216,0))</f>
        <v>35</v>
      </c>
      <c r="P7" s="708" t="str">
        <f>IF(+All!$F216="Akron",+All!P216,IF(+All!$H216="Akron",+All!P216,0))</f>
        <v>1AA Bryant</v>
      </c>
      <c r="Q7" s="707">
        <f>IF(+All!$F216="Akron",+All!Q216,IF(+All!$H216="Akron",+All!Q216,0))</f>
        <v>14</v>
      </c>
      <c r="R7" s="706">
        <f>IF(+All!$F216="Akron",+All!R216,IF(+All!$H216="Akron",+All!R216,0))</f>
        <v>0</v>
      </c>
      <c r="S7" s="708">
        <f>IF(+All!$F216="Akron",+All!S216,IF(+All!$H216="Akron",+All!S216,0))</f>
        <v>0</v>
      </c>
      <c r="T7" s="706">
        <f>IF(+All!$F216="Akron",+All!T216,IF(+All!$H216="Akron",+All!T216,0))</f>
        <v>0</v>
      </c>
      <c r="U7" s="707">
        <f>IF(+All!$F216="Akron",+All!U216,IF(+All!$H216="Akron",+All!U216,0))</f>
        <v>0</v>
      </c>
      <c r="V7" s="706"/>
      <c r="W7" s="707"/>
      <c r="X7" s="706"/>
      <c r="Y7" s="707"/>
      <c r="Z7" s="706"/>
      <c r="AA7" s="707"/>
      <c r="AB7" s="706"/>
      <c r="AC7" s="707"/>
      <c r="AD7" s="706"/>
      <c r="AE7" s="707"/>
      <c r="AF7" s="706"/>
      <c r="AG7" s="707"/>
      <c r="AH7" s="706"/>
      <c r="AI7" s="707"/>
      <c r="AJ7" s="706"/>
      <c r="AK7" s="707"/>
      <c r="AQ7" s="480"/>
      <c r="AR7" s="482"/>
      <c r="AS7" s="483"/>
      <c r="AT7" s="483"/>
      <c r="AU7" s="482"/>
      <c r="AV7" s="483"/>
      <c r="AW7" s="484"/>
      <c r="AX7" s="483"/>
      <c r="AY7" s="88"/>
      <c r="AZ7" s="89"/>
      <c r="BA7" s="90"/>
      <c r="BB7" s="90"/>
      <c r="BC7" s="91"/>
      <c r="BD7" s="482"/>
      <c r="BE7" s="483"/>
      <c r="BF7" s="483"/>
      <c r="BG7" s="482"/>
      <c r="BH7" s="483"/>
      <c r="BI7" s="484"/>
    </row>
    <row r="8" spans="1:75" x14ac:dyDescent="0.8">
      <c r="A8" s="70">
        <f>IF(+All!$F280="Akron",+All!A280,IF(+All!$H280="Akron",+All!A280,0))</f>
        <v>4</v>
      </c>
      <c r="B8" s="480" t="str">
        <f>IF(+All!$F280="Akron",+All!B280,IF(+All!$H280="Akron",+All!B280,0))</f>
        <v>Sat</v>
      </c>
      <c r="C8" s="72">
        <f>IF(+All!$F280="Akron",+All!C280,IF(+All!$H280="Akron",+All!C280,0))</f>
        <v>44464</v>
      </c>
      <c r="D8" s="73">
        <f>IF(+All!$F280="Akron",+All!D280,IF(+All!$H280="Akron",+All!D280,0))</f>
        <v>0.8125</v>
      </c>
      <c r="E8" s="707">
        <f>IF(+All!$F280="Akron",+All!E280,IF(+All!$H280="Akron",+All!E280,0))</f>
        <v>0</v>
      </c>
      <c r="F8" s="75" t="str">
        <f>IF(+All!$F280="Akron",+All!F280,IF(+All!$H280="Akron",+All!F280,0))</f>
        <v>Akron</v>
      </c>
      <c r="G8" s="76" t="str">
        <f>IF(+All!$F280="Akron",+All!G280,IF(+All!$H280="Akron",+All!G280,0))</f>
        <v>MAC</v>
      </c>
      <c r="H8" s="75" t="str">
        <f>IF(+All!$F280="Akron",+All!H280,IF(+All!$H280="Akron",+All!H280,0))</f>
        <v>Ohio State</v>
      </c>
      <c r="I8" s="76" t="str">
        <f>IF(+All!$F280="Akron",+All!I280,IF(+All!$H280="Akron",+All!I280,0))</f>
        <v>B10</v>
      </c>
      <c r="J8" s="706" t="str">
        <f>IF(+All!$F280="Akron",+All!J280,IF(+All!$H280="Akron",+All!J280,0))</f>
        <v>Ohio State</v>
      </c>
      <c r="K8" s="707" t="str">
        <f>IF(+All!$F280="Akron",+All!K280,IF(+All!$H280="Akron",+All!K280,0))</f>
        <v>Akron</v>
      </c>
      <c r="L8" s="78">
        <f>IF(+All!$F280="Akron",+All!L280,IF(+All!$H280="Akron",+All!L280,0))</f>
        <v>49.5</v>
      </c>
      <c r="M8" s="79">
        <f>IF(+All!$F280="Akron",+All!M280,IF(+All!$H280="Akron",+All!M280,0))</f>
        <v>67.5</v>
      </c>
      <c r="N8" s="706" t="str">
        <f>IF(+All!$F280="Akron",+All!N280,IF(+All!$H280="Akron",+All!N280,0))</f>
        <v>Ohio State</v>
      </c>
      <c r="O8" s="708">
        <f>IF(+All!$F280="Akron",+All!O280,IF(+All!$H280="Akron",+All!O280,0))</f>
        <v>59</v>
      </c>
      <c r="P8" s="708" t="str">
        <f>IF(+All!$F280="Akron",+All!P280,IF(+All!$H280="Akron",+All!P280,0))</f>
        <v>Akron</v>
      </c>
      <c r="Q8" s="707">
        <f>IF(+All!$F280="Akron",+All!Q280,IF(+All!$H280="Akron",+All!Q280,0))</f>
        <v>7</v>
      </c>
      <c r="R8" s="706" t="str">
        <f>IF(+All!$F280="Akron",+All!R280,IF(+All!$H280="Akron",+All!R280,0))</f>
        <v>Ohio State</v>
      </c>
      <c r="S8" s="708" t="str">
        <f>IF(+All!$F280="Akron",+All!S280,IF(+All!$H280="Akron",+All!S280,0))</f>
        <v>Akron</v>
      </c>
      <c r="T8" s="706" t="str">
        <f>IF(+All!$F280="Akron",+All!T280,IF(+All!$H280="Akron",+All!T280,0))</f>
        <v>Akron</v>
      </c>
      <c r="U8" s="707" t="str">
        <f>IF(+All!$F280="Akron",+All!U280,IF(+All!$H280="Akron",+All!U280,0))</f>
        <v>L</v>
      </c>
      <c r="V8" s="706"/>
      <c r="W8" s="707"/>
      <c r="X8" s="706"/>
      <c r="Y8" s="707"/>
      <c r="Z8" s="706"/>
      <c r="AA8" s="707"/>
      <c r="AB8" s="706"/>
      <c r="AC8" s="707"/>
      <c r="AD8" s="706"/>
      <c r="AE8" s="707"/>
      <c r="AF8" s="706"/>
      <c r="AG8" s="707"/>
      <c r="AH8" s="706"/>
      <c r="AI8" s="707"/>
      <c r="AJ8" s="706"/>
      <c r="AK8" s="707"/>
      <c r="AQ8" s="480"/>
      <c r="AR8" s="482"/>
      <c r="AS8" s="483"/>
      <c r="AT8" s="483"/>
      <c r="AU8" s="482"/>
      <c r="AV8" s="483"/>
      <c r="AW8" s="484"/>
      <c r="AX8" s="483"/>
      <c r="AY8" s="88"/>
      <c r="AZ8" s="89"/>
      <c r="BA8" s="90"/>
      <c r="BB8" s="90"/>
      <c r="BC8" s="91"/>
      <c r="BD8" s="482"/>
      <c r="BE8" s="483"/>
      <c r="BF8" s="483"/>
      <c r="BG8" s="482"/>
      <c r="BH8" s="483"/>
      <c r="BI8" s="484"/>
    </row>
    <row r="9" spans="1:75" x14ac:dyDescent="0.8">
      <c r="A9" s="70">
        <f>IF(+All!$F362="Akron",+All!A362,IF(+All!$H362="Akron",+All!A362,0))</f>
        <v>5</v>
      </c>
      <c r="B9" s="480" t="str">
        <f>IF(+All!$F362="Akron",+All!B362,IF(+All!$H362="Akron",+All!B362,0))</f>
        <v>Sat</v>
      </c>
      <c r="C9" s="72">
        <f>IF(+All!$F362="Akron",+All!C362,IF(+All!$H362="Akron",+All!C362,0))</f>
        <v>44471</v>
      </c>
      <c r="D9" s="73">
        <f>IF(+All!$F362="Akron",+All!D362,IF(+All!$H362="Akron",+All!D362,0))</f>
        <v>0.64583333333333337</v>
      </c>
      <c r="E9" s="707" t="str">
        <f>IF(+All!$F362="Akron",+All!E362,IF(+All!$H362="Akron",+All!E362,0))</f>
        <v>espn3</v>
      </c>
      <c r="F9" s="75" t="str">
        <f>IF(+All!$F362="Akron",+All!F362,IF(+All!$H362="Akron",+All!F362,0))</f>
        <v>Ohio</v>
      </c>
      <c r="G9" s="76" t="str">
        <f>IF(+All!$F362="Akron",+All!G362,IF(+All!$H362="Akron",+All!G362,0))</f>
        <v>MAC</v>
      </c>
      <c r="H9" s="75" t="str">
        <f>IF(+All!$F362="Akron",+All!H362,IF(+All!$H362="Akron",+All!H362,0))</f>
        <v>Akron</v>
      </c>
      <c r="I9" s="76" t="str">
        <f>IF(+All!$F362="Akron",+All!I362,IF(+All!$H362="Akron",+All!I362,0))</f>
        <v>MAC</v>
      </c>
      <c r="J9" s="706" t="str">
        <f>IF(+All!$F362="Akron",+All!J362,IF(+All!$H362="Akron",+All!J362,0))</f>
        <v>Ohio</v>
      </c>
      <c r="K9" s="707" t="str">
        <f>IF(+All!$F362="Akron",+All!K362,IF(+All!$H362="Akron",+All!K362,0))</f>
        <v>Akron</v>
      </c>
      <c r="L9" s="78">
        <f>IF(+All!$F362="Akron",+All!L362,IF(+All!$H362="Akron",+All!L362,0))</f>
        <v>9.5</v>
      </c>
      <c r="M9" s="79">
        <f>IF(+All!$F362="Akron",+All!M362,IF(+All!$H362="Akron",+All!M362,0))</f>
        <v>55</v>
      </c>
      <c r="N9" s="706" t="str">
        <f>IF(+All!$F362="Akron",+All!N362,IF(+All!$H362="Akron",+All!N362,0))</f>
        <v>Ohio</v>
      </c>
      <c r="O9" s="708">
        <f>IF(+All!$F362="Akron",+All!O362,IF(+All!$H362="Akron",+All!O362,0))</f>
        <v>34</v>
      </c>
      <c r="P9" s="708" t="str">
        <f>IF(+All!$F362="Akron",+All!P362,IF(+All!$H362="Akron",+All!P362,0))</f>
        <v>Akron</v>
      </c>
      <c r="Q9" s="707">
        <f>IF(+All!$F362="Akron",+All!Q362,IF(+All!$H362="Akron",+All!Q362,0))</f>
        <v>17</v>
      </c>
      <c r="R9" s="706" t="str">
        <f>IF(+All!$F362="Akron",+All!R362,IF(+All!$H362="Akron",+All!R362,0))</f>
        <v>Ohio</v>
      </c>
      <c r="S9" s="708" t="str">
        <f>IF(+All!$F362="Akron",+All!S362,IF(+All!$H362="Akron",+All!S362,0))</f>
        <v>Akron</v>
      </c>
      <c r="T9" s="706" t="str">
        <f>IF(+All!$F362="Akron",+All!T362,IF(+All!$H362="Akron",+All!T362,0))</f>
        <v>Akron</v>
      </c>
      <c r="U9" s="707" t="str">
        <f>IF(+All!$F362="Akron",+All!U362,IF(+All!$H362="Akron",+All!U362,0))</f>
        <v>L</v>
      </c>
      <c r="V9" s="706"/>
      <c r="W9" s="707"/>
      <c r="X9" s="706"/>
      <c r="Y9" s="707"/>
      <c r="Z9" s="706"/>
      <c r="AA9" s="707"/>
      <c r="AB9" s="706"/>
      <c r="AC9" s="707"/>
      <c r="AD9" s="706"/>
      <c r="AE9" s="707"/>
      <c r="AF9" s="706"/>
      <c r="AG9" s="707"/>
      <c r="AH9" s="706"/>
      <c r="AI9" s="707"/>
      <c r="AJ9" s="706"/>
      <c r="AK9" s="707"/>
      <c r="AQ9" s="480"/>
      <c r="AR9" s="482"/>
      <c r="AS9" s="483"/>
      <c r="AT9" s="483"/>
      <c r="AU9" s="482"/>
      <c r="AV9" s="483"/>
      <c r="AW9" s="484"/>
      <c r="AX9" s="483"/>
      <c r="AY9" s="88"/>
      <c r="AZ9" s="89"/>
      <c r="BA9" s="90"/>
      <c r="BB9" s="90"/>
      <c r="BC9" s="91"/>
      <c r="BD9" s="482"/>
      <c r="BE9" s="483"/>
      <c r="BF9" s="483"/>
      <c r="BG9" s="482"/>
      <c r="BH9" s="483"/>
      <c r="BI9" s="484"/>
    </row>
    <row r="10" spans="1:75" x14ac:dyDescent="0.8">
      <c r="A10" s="70">
        <f>IF(+All!$F425="Akron",+All!A425,IF(+All!$H425="Akron",+All!A425,0))</f>
        <v>6</v>
      </c>
      <c r="B10" s="480" t="str">
        <f>IF(+All!$F425="Akron",+All!B425,IF(+All!$H425="Akron",+All!B425,0))</f>
        <v>Sat</v>
      </c>
      <c r="C10" s="72">
        <f>IF(+All!$F425="Akron",+All!C425,IF(+All!$H425="Akron",+All!C425,0))</f>
        <v>44478</v>
      </c>
      <c r="D10" s="73">
        <f>IF(+All!$F425="Akron",+All!D425,IF(+All!$H425="Akron",+All!D425,0))</f>
        <v>0.5</v>
      </c>
      <c r="E10" s="707">
        <f>IF(+All!$F425="Akron",+All!E425,IF(+All!$H425="Akron",+All!E425,0))</f>
        <v>0</v>
      </c>
      <c r="F10" s="75" t="str">
        <f>IF(+All!$F425="Akron",+All!F425,IF(+All!$H425="Akron",+All!F425,0))</f>
        <v>Akron</v>
      </c>
      <c r="G10" s="76" t="str">
        <f>IF(+All!$F425="Akron",+All!G425,IF(+All!$H425="Akron",+All!G425,0))</f>
        <v>MAC</v>
      </c>
      <c r="H10" s="75" t="str">
        <f>IF(+All!$F425="Akron",+All!H425,IF(+All!$H425="Akron",+All!H425,0))</f>
        <v>Bowling Green</v>
      </c>
      <c r="I10" s="76" t="str">
        <f>IF(+All!$F425="Akron",+All!I425,IF(+All!$H425="Akron",+All!I425,0))</f>
        <v>MAC</v>
      </c>
      <c r="J10" s="706" t="str">
        <f>IF(+All!$F425="Akron",+All!J425,IF(+All!$H425="Akron",+All!J425,0))</f>
        <v>Bowling Green</v>
      </c>
      <c r="K10" s="707" t="str">
        <f>IF(+All!$F425="Akron",+All!K425,IF(+All!$H425="Akron",+All!K425,0))</f>
        <v>Akron</v>
      </c>
      <c r="L10" s="78">
        <f>IF(+All!$F425="Akron",+All!L425,IF(+All!$H425="Akron",+All!L425,0))</f>
        <v>14.5</v>
      </c>
      <c r="M10" s="79">
        <f>IF(+All!$F425="Akron",+All!M425,IF(+All!$H425="Akron",+All!M425,0))</f>
        <v>63.5</v>
      </c>
      <c r="N10" s="706" t="str">
        <f>IF(+All!$F425="Akron",+All!N425,IF(+All!$H425="Akron",+All!N425,0))</f>
        <v>Akron</v>
      </c>
      <c r="O10" s="708">
        <f>IF(+All!$F425="Akron",+All!O425,IF(+All!$H425="Akron",+All!O425,0))</f>
        <v>35</v>
      </c>
      <c r="P10" s="708" t="str">
        <f>IF(+All!$F425="Akron",+All!P425,IF(+All!$H425="Akron",+All!P425,0))</f>
        <v>Bowling Green</v>
      </c>
      <c r="Q10" s="707">
        <f>IF(+All!$F425="Akron",+All!Q425,IF(+All!$H425="Akron",+All!Q425,0))</f>
        <v>20</v>
      </c>
      <c r="R10" s="706" t="str">
        <f>IF(+All!$F425="Akron",+All!R425,IF(+All!$H425="Akron",+All!R425,0))</f>
        <v>Akron</v>
      </c>
      <c r="S10" s="708" t="str">
        <f>IF(+All!$F425="Akron",+All!S425,IF(+All!$H425="Akron",+All!S425,0))</f>
        <v>Bowling Green</v>
      </c>
      <c r="T10" s="706" t="str">
        <f>IF(+All!$F425="Akron",+All!T425,IF(+All!$H425="Akron",+All!T425,0))</f>
        <v>Bowling Green</v>
      </c>
      <c r="U10" s="707" t="str">
        <f>IF(+All!$F425="Akron",+All!U425,IF(+All!$H425="Akron",+All!U425,0))</f>
        <v>L</v>
      </c>
      <c r="V10" s="706"/>
      <c r="W10" s="707"/>
      <c r="X10" s="706"/>
      <c r="Y10" s="707"/>
      <c r="Z10" s="706"/>
      <c r="AA10" s="707"/>
      <c r="AB10" s="706"/>
      <c r="AC10" s="707"/>
      <c r="AD10" s="706"/>
      <c r="AE10" s="707"/>
      <c r="AF10" s="706"/>
      <c r="AG10" s="707"/>
      <c r="AH10" s="706"/>
      <c r="AI10" s="707"/>
      <c r="AJ10" s="706"/>
      <c r="AK10" s="707"/>
      <c r="AQ10" s="480"/>
      <c r="AR10" s="482"/>
      <c r="AS10" s="483"/>
      <c r="AT10" s="483"/>
      <c r="AU10" s="482"/>
      <c r="AV10" s="483"/>
      <c r="AW10" s="484"/>
      <c r="AX10" s="483"/>
      <c r="AY10" s="88"/>
      <c r="AZ10" s="89"/>
      <c r="BA10" s="90"/>
      <c r="BB10" s="90"/>
      <c r="BC10" s="91"/>
      <c r="BD10" s="482"/>
      <c r="BE10" s="483"/>
      <c r="BF10" s="483"/>
      <c r="BG10" s="482"/>
      <c r="BH10" s="483"/>
      <c r="BI10" s="484"/>
    </row>
    <row r="11" spans="1:75" x14ac:dyDescent="0.8">
      <c r="A11" s="70">
        <f>IF(+All!$F507="Akron",+All!A507,IF(+All!$H507="Akron",+All!A507,0))</f>
        <v>7</v>
      </c>
      <c r="B11" s="480" t="str">
        <f>IF(+All!$F507="Akron",+All!B507,IF(+All!$H507="Akron",+All!B507,0))</f>
        <v>Sat</v>
      </c>
      <c r="C11" s="72">
        <f>IF(+All!$F507="Akron",+All!C507,IF(+All!$H507="Akron",+All!C507,0))</f>
        <v>44485</v>
      </c>
      <c r="D11" s="73">
        <f>IF(+All!$F507="Akron",+All!D507,IF(+All!$H507="Akron",+All!D507,0))</f>
        <v>0.60416666666666663</v>
      </c>
      <c r="E11" s="707">
        <f>IF(+All!$F507="Akron",+All!E507,IF(+All!$H507="Akron",+All!E507,0))</f>
        <v>0</v>
      </c>
      <c r="F11" s="75" t="str">
        <f>IF(+All!$F507="Akron",+All!F507,IF(+All!$H507="Akron",+All!F507,0))</f>
        <v>Akron</v>
      </c>
      <c r="G11" s="76" t="str">
        <f>IF(+All!$F507="Akron",+All!G507,IF(+All!$H507="Akron",+All!G507,0))</f>
        <v>MAC</v>
      </c>
      <c r="H11" s="75" t="str">
        <f>IF(+All!$F507="Akron",+All!H507,IF(+All!$H507="Akron",+All!H507,0))</f>
        <v>Miami (OH)</v>
      </c>
      <c r="I11" s="76" t="str">
        <f>IF(+All!$F507="Akron",+All!I507,IF(+All!$H507="Akron",+All!I507,0))</f>
        <v>MAC</v>
      </c>
      <c r="J11" s="706" t="str">
        <f>IF(+All!$F507="Akron",+All!J507,IF(+All!$H507="Akron",+All!J507,0))</f>
        <v>Miami (OH)</v>
      </c>
      <c r="K11" s="707" t="str">
        <f>IF(+All!$F507="Akron",+All!K507,IF(+All!$H507="Akron",+All!K507,0))</f>
        <v>Akron</v>
      </c>
      <c r="L11" s="78">
        <f>IF(+All!$F507="Akron",+All!L507,IF(+All!$H507="Akron",+All!L507,0))</f>
        <v>19.5</v>
      </c>
      <c r="M11" s="79">
        <f>IF(+All!$F507="Akron",+All!M507,IF(+All!$H507="Akron",+All!M507,0))</f>
        <v>50.5</v>
      </c>
      <c r="N11" s="706" t="str">
        <f>IF(+All!$F507="Akron",+All!N507,IF(+All!$H507="Akron",+All!N507,0))</f>
        <v>Miami (OH)</v>
      </c>
      <c r="O11" s="708">
        <f>IF(+All!$F507="Akron",+All!O507,IF(+All!$H507="Akron",+All!O507,0))</f>
        <v>34</v>
      </c>
      <c r="P11" s="708" t="str">
        <f>IF(+All!$F507="Akron",+All!P507,IF(+All!$H507="Akron",+All!P507,0))</f>
        <v>Akron</v>
      </c>
      <c r="Q11" s="707">
        <f>IF(+All!$F507="Akron",+All!Q507,IF(+All!$H507="Akron",+All!Q507,0))</f>
        <v>31</v>
      </c>
      <c r="R11" s="706" t="str">
        <f>IF(+All!$F507="Akron",+All!R507,IF(+All!$H507="Akron",+All!R507,0))</f>
        <v>Akron</v>
      </c>
      <c r="S11" s="708" t="str">
        <f>IF(+All!$F507="Akron",+All!S507,IF(+All!$H507="Akron",+All!S507,0))</f>
        <v>Miami (OH)</v>
      </c>
      <c r="T11" s="706" t="str">
        <f>IF(+All!$F507="Akron",+All!T507,IF(+All!$H507="Akron",+All!T507,0))</f>
        <v>Miami (OH)</v>
      </c>
      <c r="U11" s="707" t="str">
        <f>IF(+All!$F507="Akron",+All!U507,IF(+All!$H507="Akron",+All!U507,0))</f>
        <v>L</v>
      </c>
      <c r="V11" s="706"/>
      <c r="W11" s="707"/>
      <c r="X11" s="706"/>
      <c r="Y11" s="707"/>
      <c r="Z11" s="706"/>
      <c r="AA11" s="707"/>
      <c r="AB11" s="706"/>
      <c r="AC11" s="707"/>
      <c r="AD11" s="706"/>
      <c r="AE11" s="707"/>
      <c r="AF11" s="706"/>
      <c r="AG11" s="707"/>
      <c r="AH11" s="706"/>
      <c r="AI11" s="707"/>
      <c r="AJ11" s="706"/>
      <c r="AK11" s="707"/>
      <c r="AQ11" s="480"/>
      <c r="AR11" s="482"/>
      <c r="AS11" s="483"/>
      <c r="AT11" s="483"/>
      <c r="AU11" s="482"/>
      <c r="AV11" s="483"/>
      <c r="AW11" s="484"/>
      <c r="AX11" s="483"/>
      <c r="AY11" s="88"/>
      <c r="AZ11" s="89"/>
      <c r="BA11" s="90"/>
      <c r="BB11" s="90"/>
      <c r="BC11" s="91"/>
      <c r="BD11" s="482"/>
      <c r="BE11" s="483"/>
      <c r="BF11" s="483"/>
      <c r="BG11" s="482"/>
      <c r="BH11" s="483"/>
      <c r="BI11" s="484"/>
    </row>
    <row r="12" spans="1:75" x14ac:dyDescent="0.8">
      <c r="A12" s="70">
        <f>IF(+All!$F588="Akron",+All!A588,IF(+All!$H588="Akron",+All!A588,0))</f>
        <v>8</v>
      </c>
      <c r="B12" s="480" t="str">
        <f>IF(+All!$F588="Akron",+All!B588,IF(+All!$H588="Akron",+All!B588,0))</f>
        <v>Sat</v>
      </c>
      <c r="C12" s="72">
        <f>IF(+All!$F588="Akron",+All!C588,IF(+All!$H588="Akron",+All!C588,0))</f>
        <v>44492</v>
      </c>
      <c r="D12" s="73">
        <f>IF(+All!$F588="Akron",+All!D588,IF(+All!$H588="Akron",+All!D588,0))</f>
        <v>0.64583333333333337</v>
      </c>
      <c r="E12" s="707">
        <f>IF(+All!$F588="Akron",+All!E588,IF(+All!$H588="Akron",+All!E588,0))</f>
        <v>0</v>
      </c>
      <c r="F12" s="75" t="str">
        <f>IF(+All!$F588="Akron",+All!F588,IF(+All!$H588="Akron",+All!F588,0))</f>
        <v>Buffalo</v>
      </c>
      <c r="G12" s="76" t="str">
        <f>IF(+All!$F588="Akron",+All!G588,IF(+All!$H588="Akron",+All!G588,0))</f>
        <v>MAC</v>
      </c>
      <c r="H12" s="75" t="str">
        <f>IF(+All!$F588="Akron",+All!H588,IF(+All!$H588="Akron",+All!H588,0))</f>
        <v>Akron</v>
      </c>
      <c r="I12" s="76" t="str">
        <f>IF(+All!$F588="Akron",+All!I588,IF(+All!$H588="Akron",+All!I588,0))</f>
        <v>MAC</v>
      </c>
      <c r="J12" s="706" t="str">
        <f>IF(+All!$F588="Akron",+All!J588,IF(+All!$H588="Akron",+All!J588,0))</f>
        <v>Buffalo</v>
      </c>
      <c r="K12" s="707" t="str">
        <f>IF(+All!$F588="Akron",+All!K588,IF(+All!$H588="Akron",+All!K588,0))</f>
        <v>Akron</v>
      </c>
      <c r="L12" s="78">
        <f>IF(+All!$F588="Akron",+All!L588,IF(+All!$H588="Akron",+All!L588,0))</f>
        <v>11</v>
      </c>
      <c r="M12" s="79">
        <f>IF(+All!$F588="Akron",+All!M588,IF(+All!$H588="Akron",+All!M588,0))</f>
        <v>57</v>
      </c>
      <c r="N12" s="706" t="str">
        <f>IF(+All!$F588="Akron",+All!N588,IF(+All!$H588="Akron",+All!N588,0))</f>
        <v>Buffalo</v>
      </c>
      <c r="O12" s="708">
        <f>IF(+All!$F588="Akron",+All!O588,IF(+All!$H588="Akron",+All!O588,0))</f>
        <v>45</v>
      </c>
      <c r="P12" s="708" t="str">
        <f>IF(+All!$F588="Akron",+All!P588,IF(+All!$H588="Akron",+All!P588,0))</f>
        <v>Akron</v>
      </c>
      <c r="Q12" s="707">
        <f>IF(+All!$F588="Akron",+All!Q588,IF(+All!$H588="Akron",+All!Q588,0))</f>
        <v>10</v>
      </c>
      <c r="R12" s="706" t="str">
        <f>IF(+All!$F588="Akron",+All!R588,IF(+All!$H588="Akron",+All!R588,0))</f>
        <v>Buffalo</v>
      </c>
      <c r="S12" s="708" t="str">
        <f>IF(+All!$F588="Akron",+All!S588,IF(+All!$H588="Akron",+All!S588,0))</f>
        <v>Akron</v>
      </c>
      <c r="T12" s="706" t="str">
        <f>IF(+All!$F588="Akron",+All!T588,IF(+All!$H588="Akron",+All!T588,0))</f>
        <v>Buffalo</v>
      </c>
      <c r="U12" s="707" t="str">
        <f>IF(+All!$F588="Akron",+All!U588,IF(+All!$H588="Akron",+All!U588,0))</f>
        <v>W</v>
      </c>
      <c r="V12" s="706"/>
      <c r="W12" s="707"/>
      <c r="X12" s="706"/>
      <c r="Y12" s="707"/>
      <c r="Z12" s="706"/>
      <c r="AA12" s="707"/>
      <c r="AB12" s="706"/>
      <c r="AC12" s="707"/>
      <c r="AD12" s="706"/>
      <c r="AE12" s="707"/>
      <c r="AF12" s="706"/>
      <c r="AG12" s="707"/>
      <c r="AH12" s="706"/>
      <c r="AI12" s="707"/>
      <c r="AJ12" s="706"/>
      <c r="AK12" s="707"/>
      <c r="AQ12" s="480"/>
      <c r="AR12" s="482"/>
      <c r="AS12" s="483"/>
      <c r="AT12" s="483"/>
      <c r="AU12" s="482"/>
      <c r="AV12" s="483"/>
      <c r="AW12" s="484"/>
      <c r="AX12" s="483"/>
      <c r="AY12" s="88"/>
      <c r="AZ12" s="89"/>
      <c r="BA12" s="90"/>
      <c r="BB12" s="90"/>
      <c r="BC12" s="91"/>
      <c r="BD12" s="482"/>
      <c r="BE12" s="483"/>
      <c r="BF12" s="483"/>
      <c r="BG12" s="482"/>
      <c r="BH12" s="483"/>
      <c r="BI12" s="484"/>
    </row>
    <row r="13" spans="1:75" x14ac:dyDescent="0.8">
      <c r="A13" s="70">
        <f>IF(+All!$F686="Akron",+All!A686,IF(+All!$H686="Akron",+All!A686,0))</f>
        <v>9</v>
      </c>
      <c r="B13" s="480" t="str">
        <f>IF(+All!$F686="Akron",+All!B686,IF(+All!$H686="Akron",+All!B686,0))</f>
        <v>Sat</v>
      </c>
      <c r="C13" s="72">
        <f>IF(+All!$F686="Akron",+All!C686,IF(+All!$H686="Akron",+All!C686,0))</f>
        <v>44499</v>
      </c>
      <c r="D13" s="73">
        <f>IF(+All!$F686="Akron",+All!D686,IF(+All!$H686="Akron",+All!D686,0))</f>
        <v>0</v>
      </c>
      <c r="E13" s="707">
        <f>IF(+All!$F686="Akron",+All!E686,IF(+All!$H686="Akron",+All!E686,0))</f>
        <v>0</v>
      </c>
      <c r="F13" s="75" t="str">
        <f>IF(+All!$F686="Akron",+All!F686,IF(+All!$H686="Akron",+All!F686,0))</f>
        <v>Akron</v>
      </c>
      <c r="G13" s="76" t="str">
        <f>IF(+All!$F686="Akron",+All!G686,IF(+All!$H686="Akron",+All!G686,0))</f>
        <v>MAC</v>
      </c>
      <c r="H13" s="75" t="str">
        <f>IF(+All!$F686="Akron",+All!H686,IF(+All!$H686="Akron",+All!H686,0))</f>
        <v>Open</v>
      </c>
      <c r="I13" s="76" t="str">
        <f>IF(+All!$F686="Akron",+All!I686,IF(+All!$H686="Akron",+All!I686,0))</f>
        <v>ZZZ</v>
      </c>
      <c r="J13" s="706">
        <f>IF(+All!$F686="Akron",+All!J686,IF(+All!$H686="Akron",+All!J686,0))</f>
        <v>0</v>
      </c>
      <c r="K13" s="707" t="str">
        <f>IF(+All!$F686="Akron",+All!K686,IF(+All!$H686="Akron",+All!K686,0))</f>
        <v>Akron</v>
      </c>
      <c r="L13" s="78">
        <f>IF(+All!$F686="Akron",+All!L686,IF(+All!$H686="Akron",+All!L686,0))</f>
        <v>0</v>
      </c>
      <c r="M13" s="79">
        <f>IF(+All!$F686="Akron",+All!M686,IF(+All!$H686="Akron",+All!M686,0))</f>
        <v>0</v>
      </c>
      <c r="N13" s="706">
        <f>IF(+All!$F686="Akron",+All!N686,IF(+All!$H686="Akron",+All!N686,0))</f>
        <v>0</v>
      </c>
      <c r="O13" s="708">
        <f>IF(+All!$F686="Akron",+All!O686,IF(+All!$H686="Akron",+All!O686,0))</f>
        <v>0</v>
      </c>
      <c r="P13" s="708">
        <f>IF(+All!$F686="Akron",+All!P686,IF(+All!$H686="Akron",+All!P686,0))</f>
        <v>0</v>
      </c>
      <c r="Q13" s="707">
        <f>IF(+All!$F686="Akron",+All!Q686,IF(+All!$H686="Akron",+All!Q686,0))</f>
        <v>0</v>
      </c>
      <c r="R13" s="706">
        <f>IF(+All!$F686="Akron",+All!R686,IF(+All!$H686="Akron",+All!R686,0))</f>
        <v>0</v>
      </c>
      <c r="S13" s="708">
        <f>IF(+All!$F686="Akron",+All!S686,IF(+All!$H686="Akron",+All!S686,0))</f>
        <v>0</v>
      </c>
      <c r="T13" s="706">
        <f>IF(+All!$F686="Akron",+All!T686,IF(+All!$H686="Akron",+All!T686,0))</f>
        <v>0</v>
      </c>
      <c r="U13" s="707">
        <f>IF(+All!$F686="Akron",+All!U686,IF(+All!$H686="Akron",+All!U686,0))</f>
        <v>0</v>
      </c>
      <c r="V13" s="706"/>
      <c r="W13" s="707"/>
      <c r="X13" s="706"/>
      <c r="Y13" s="707"/>
      <c r="Z13" s="706"/>
      <c r="AA13" s="707"/>
      <c r="AB13" s="706"/>
      <c r="AC13" s="707"/>
      <c r="AD13" s="706"/>
      <c r="AE13" s="707"/>
      <c r="AF13" s="706"/>
      <c r="AG13" s="707"/>
      <c r="AH13" s="706"/>
      <c r="AI13" s="707"/>
      <c r="AJ13" s="706"/>
      <c r="AK13" s="707"/>
      <c r="AQ13" s="480"/>
      <c r="AR13" s="482"/>
      <c r="AS13" s="483"/>
      <c r="AT13" s="483"/>
      <c r="AU13" s="482"/>
      <c r="AV13" s="483"/>
      <c r="AW13" s="484"/>
      <c r="AX13" s="483"/>
      <c r="AY13" s="88"/>
      <c r="AZ13" s="89"/>
      <c r="BA13" s="90"/>
      <c r="BB13" s="90"/>
      <c r="BC13" s="91"/>
      <c r="BD13" s="482"/>
      <c r="BE13" s="483"/>
      <c r="BF13" s="483"/>
      <c r="BG13" s="482"/>
      <c r="BH13" s="483"/>
      <c r="BI13" s="484"/>
    </row>
    <row r="14" spans="1:75" x14ac:dyDescent="0.8">
      <c r="A14" s="70">
        <f>IF(+All!$F708="Akron",+All!A708,IF(+All!$H708="Akron",+All!A708,0))</f>
        <v>10</v>
      </c>
      <c r="B14" s="480" t="str">
        <f>IF(+All!$F708="Akron",+All!B708,IF(+All!$H708="Akron",+All!B708,0))</f>
        <v>Tues</v>
      </c>
      <c r="C14" s="72">
        <f>IF(+All!$F708="Akron",+All!C708,IF(+All!$H708="Akron",+All!C708,0))</f>
        <v>44502</v>
      </c>
      <c r="D14" s="73">
        <f>IF(+All!$F708="Akron",+All!D708,IF(+All!$H708="Akron",+All!D708,0))</f>
        <v>0.79166666666666663</v>
      </c>
      <c r="E14" s="707" t="str">
        <f>IF(+All!$F708="Akron",+All!E708,IF(+All!$H708="Akron",+All!E708,0))</f>
        <v>CBSSN</v>
      </c>
      <c r="F14" s="75" t="str">
        <f>IF(+All!$F708="Akron",+All!F708,IF(+All!$H708="Akron",+All!F708,0))</f>
        <v>Ball State</v>
      </c>
      <c r="G14" s="76" t="str">
        <f>IF(+All!$F708="Akron",+All!G708,IF(+All!$H708="Akron",+All!G708,0))</f>
        <v>MAC</v>
      </c>
      <c r="H14" s="75" t="str">
        <f>IF(+All!$F708="Akron",+All!H708,IF(+All!$H708="Akron",+All!H708,0))</f>
        <v>Akron</v>
      </c>
      <c r="I14" s="76" t="str">
        <f>IF(+All!$F708="Akron",+All!I708,IF(+All!$H708="Akron",+All!I708,0))</f>
        <v>MAC</v>
      </c>
      <c r="J14" s="706" t="str">
        <f>IF(+All!$F708="Akron",+All!J708,IF(+All!$H708="Akron",+All!J708,0))</f>
        <v>Ball State</v>
      </c>
      <c r="K14" s="707" t="str">
        <f>IF(+All!$F708="Akron",+All!K708,IF(+All!$H708="Akron",+All!K708,0))</f>
        <v>Akron</v>
      </c>
      <c r="L14" s="78">
        <f>IF(+All!$F708="Akron",+All!L708,IF(+All!$H708="Akron",+All!L708,0))</f>
        <v>20.5</v>
      </c>
      <c r="M14" s="79">
        <f>IF(+All!$F708="Akron",+All!M708,IF(+All!$H708="Akron",+All!M708,0))</f>
        <v>59</v>
      </c>
      <c r="N14" s="706" t="str">
        <f>IF(+All!$F708="Akron",+All!N708,IF(+All!$H708="Akron",+All!N708,0))</f>
        <v>Ball State</v>
      </c>
      <c r="O14" s="708">
        <f>IF(+All!$F708="Akron",+All!O708,IF(+All!$H708="Akron",+All!O708,0))</f>
        <v>31</v>
      </c>
      <c r="P14" s="708" t="str">
        <f>IF(+All!$F708="Akron",+All!P708,IF(+All!$H708="Akron",+All!P708,0))</f>
        <v>Akron</v>
      </c>
      <c r="Q14" s="707">
        <f>IF(+All!$F708="Akron",+All!Q708,IF(+All!$H708="Akron",+All!Q708,0))</f>
        <v>25</v>
      </c>
      <c r="R14" s="706" t="str">
        <f>IF(+All!$F708="Akron",+All!R708,IF(+All!$H708="Akron",+All!R708,0))</f>
        <v>Akron</v>
      </c>
      <c r="S14" s="708" t="str">
        <f>IF(+All!$F708="Akron",+All!S708,IF(+All!$H708="Akron",+All!S708,0))</f>
        <v>Ball State</v>
      </c>
      <c r="T14" s="706" t="str">
        <f>IF(+All!$F708="Akron",+All!T708,IF(+All!$H708="Akron",+All!T708,0))</f>
        <v>Ball State</v>
      </c>
      <c r="U14" s="707" t="str">
        <f>IF(+All!$F708="Akron",+All!U708,IF(+All!$H708="Akron",+All!U708,0))</f>
        <v>L</v>
      </c>
      <c r="V14" s="706"/>
      <c r="W14" s="707"/>
      <c r="X14" s="706"/>
      <c r="Y14" s="707"/>
      <c r="Z14" s="706"/>
      <c r="AA14" s="707"/>
      <c r="AB14" s="706"/>
      <c r="AC14" s="707"/>
      <c r="AD14" s="706"/>
      <c r="AE14" s="707"/>
      <c r="AF14" s="706"/>
      <c r="AG14" s="707"/>
      <c r="AH14" s="706"/>
      <c r="AI14" s="707"/>
      <c r="AJ14" s="706"/>
      <c r="AK14" s="707"/>
      <c r="AQ14" s="480"/>
      <c r="AR14" s="482"/>
      <c r="AS14" s="483"/>
      <c r="AT14" s="483"/>
      <c r="AU14" s="482"/>
      <c r="AV14" s="483"/>
      <c r="AW14" s="484"/>
      <c r="AX14" s="483"/>
      <c r="AY14" s="88"/>
      <c r="AZ14" s="89"/>
      <c r="BA14" s="90"/>
      <c r="BB14" s="90"/>
      <c r="BC14" s="91"/>
      <c r="BD14" s="482"/>
      <c r="BE14" s="483"/>
      <c r="BF14" s="483"/>
      <c r="BG14" s="482"/>
      <c r="BH14" s="483"/>
      <c r="BI14" s="484"/>
    </row>
    <row r="15" spans="1:75" x14ac:dyDescent="0.8">
      <c r="A15" s="70">
        <f>IF(+All!$F782="Akron",+All!A782,IF(+All!$H782="Akron",+All!A782,0))</f>
        <v>11</v>
      </c>
      <c r="B15" s="480" t="str">
        <f>IF(+All!$F782="Akron",+All!B782,IF(+All!$H782="Akron",+All!B782,0))</f>
        <v>Tues</v>
      </c>
      <c r="C15" s="72">
        <f>IF(+All!$F782="Akron",+All!C782,IF(+All!$H782="Akron",+All!C782,0))</f>
        <v>44509</v>
      </c>
      <c r="D15" s="73">
        <f>IF(+All!$F782="Akron",+All!D782,IF(+All!$H782="Akron",+All!D782,0))</f>
        <v>0.83333333333333337</v>
      </c>
      <c r="E15" s="707" t="str">
        <f>IF(+All!$F782="Akron",+All!E782,IF(+All!$H782="Akron",+All!E782,0))</f>
        <v>ESPN2</v>
      </c>
      <c r="F15" s="75" t="str">
        <f>IF(+All!$F782="Akron",+All!F782,IF(+All!$H782="Akron",+All!F782,0))</f>
        <v>Akron</v>
      </c>
      <c r="G15" s="76" t="str">
        <f>IF(+All!$F782="Akron",+All!G782,IF(+All!$H782="Akron",+All!G782,0))</f>
        <v>MAC</v>
      </c>
      <c r="H15" s="75" t="str">
        <f>IF(+All!$F782="Akron",+All!H782,IF(+All!$H782="Akron",+All!H782,0))</f>
        <v>Western Michigan</v>
      </c>
      <c r="I15" s="76" t="str">
        <f>IF(+All!$F782="Akron",+All!I782,IF(+All!$H782="Akron",+All!I782,0))</f>
        <v>MAC</v>
      </c>
      <c r="J15" s="706" t="str">
        <f>IF(+All!$F782="Akron",+All!J782,IF(+All!$H782="Akron",+All!J782,0))</f>
        <v>Western Michigan</v>
      </c>
      <c r="K15" s="707" t="str">
        <f>IF(+All!$F782="Akron",+All!K782,IF(+All!$H782="Akron",+All!K782,0))</f>
        <v>Akron</v>
      </c>
      <c r="L15" s="78">
        <f>IF(+All!$F782="Akron",+All!L782,IF(+All!$H782="Akron",+All!L782,0))</f>
        <v>26</v>
      </c>
      <c r="M15" s="79">
        <f>IF(+All!$F782="Akron",+All!M782,IF(+All!$H782="Akron",+All!M782,0))</f>
        <v>62</v>
      </c>
      <c r="N15" s="706" t="str">
        <f>IF(+All!$F782="Akron",+All!N782,IF(+All!$H782="Akron",+All!N782,0))</f>
        <v>Western Michigan</v>
      </c>
      <c r="O15" s="708">
        <f>IF(+All!$F782="Akron",+All!O782,IF(+All!$H782="Akron",+All!O782,0))</f>
        <v>45</v>
      </c>
      <c r="P15" s="708" t="str">
        <f>IF(+All!$F782="Akron",+All!P782,IF(+All!$H782="Akron",+All!P782,0))</f>
        <v>Akron</v>
      </c>
      <c r="Q15" s="707">
        <f>IF(+All!$F782="Akron",+All!Q782,IF(+All!$H782="Akron",+All!Q782,0))</f>
        <v>40</v>
      </c>
      <c r="R15" s="706" t="str">
        <f>IF(+All!$F782="Akron",+All!R782,IF(+All!$H782="Akron",+All!R782,0))</f>
        <v>Akron</v>
      </c>
      <c r="S15" s="708" t="str">
        <f>IF(+All!$F782="Akron",+All!S782,IF(+All!$H782="Akron",+All!S782,0))</f>
        <v>Western Michigan</v>
      </c>
      <c r="T15" s="706" t="str">
        <f>IF(+All!$F782="Akron",+All!T782,IF(+All!$H782="Akron",+All!T782,0))</f>
        <v>Western Michigan</v>
      </c>
      <c r="U15" s="707" t="str">
        <f>IF(+All!$F782="Akron",+All!U782,IF(+All!$H782="Akron",+All!U782,0))</f>
        <v>L</v>
      </c>
      <c r="V15" s="706"/>
      <c r="W15" s="707"/>
      <c r="X15" s="706"/>
      <c r="Y15" s="707"/>
      <c r="Z15" s="706"/>
      <c r="AA15" s="707"/>
      <c r="AB15" s="706"/>
      <c r="AC15" s="707"/>
      <c r="AD15" s="706"/>
      <c r="AE15" s="707"/>
      <c r="AF15" s="706"/>
      <c r="AG15" s="707"/>
      <c r="AH15" s="706"/>
      <c r="AI15" s="707"/>
      <c r="AJ15" s="706"/>
      <c r="AK15" s="707"/>
      <c r="AQ15" s="480"/>
      <c r="AR15" s="482"/>
      <c r="AS15" s="483"/>
      <c r="AT15" s="483"/>
      <c r="AU15" s="482"/>
      <c r="AV15" s="483"/>
      <c r="AW15" s="484"/>
      <c r="AX15" s="483"/>
      <c r="AY15" s="88"/>
      <c r="AZ15" s="89"/>
      <c r="BA15" s="90"/>
      <c r="BB15" s="90"/>
      <c r="BC15" s="91"/>
      <c r="BD15" s="482"/>
      <c r="BE15" s="483"/>
      <c r="BF15" s="483"/>
      <c r="BG15" s="482"/>
      <c r="BH15" s="483"/>
      <c r="BI15" s="484"/>
    </row>
    <row r="16" spans="1:75" x14ac:dyDescent="0.8">
      <c r="A16" s="70">
        <f>IF(+All!$F890="Akron",+All!A890,IF(+All!$H890="Akron",+All!A890,0))</f>
        <v>12</v>
      </c>
      <c r="B16" s="480" t="str">
        <f>IF(+All!$F890="Akron",+All!B890,IF(+All!$H890="Akron",+All!B890,0))</f>
        <v>Sat</v>
      </c>
      <c r="C16" s="72">
        <f>IF(+All!$F890="Akron",+All!C890,IF(+All!$H890="Akron",+All!C890,0))</f>
        <v>44520</v>
      </c>
      <c r="D16" s="73">
        <f>IF(+All!$F890="Akron",+All!D890,IF(+All!$H890="Akron",+All!D890,0))</f>
        <v>0.5</v>
      </c>
      <c r="E16" s="707">
        <f>IF(+All!$F890="Akron",+All!E890,IF(+All!$H890="Akron",+All!E890,0))</f>
        <v>0</v>
      </c>
      <c r="F16" s="75" t="str">
        <f>IF(+All!$F890="Akron",+All!F890,IF(+All!$H890="Akron",+All!F890,0))</f>
        <v>Kent State</v>
      </c>
      <c r="G16" s="76" t="str">
        <f>IF(+All!$F890="Akron",+All!G890,IF(+All!$H890="Akron",+All!G890,0))</f>
        <v>MAC</v>
      </c>
      <c r="H16" s="75" t="str">
        <f>IF(+All!$F890="Akron",+All!H890,IF(+All!$H890="Akron",+All!H890,0))</f>
        <v>Akron</v>
      </c>
      <c r="I16" s="76" t="str">
        <f>IF(+All!$F890="Akron",+All!I890,IF(+All!$H890="Akron",+All!I890,0))</f>
        <v>MAC</v>
      </c>
      <c r="J16" s="706" t="str">
        <f>IF(+All!$F890="Akron",+All!J890,IF(+All!$H890="Akron",+All!J890,0))</f>
        <v>Kent State</v>
      </c>
      <c r="K16" s="707" t="str">
        <f>IF(+All!$F890="Akron",+All!K890,IF(+All!$H890="Akron",+All!K890,0))</f>
        <v>Akron</v>
      </c>
      <c r="L16" s="78">
        <f>IF(+All!$F890="Akron",+All!L890,IF(+All!$H890="Akron",+All!L890,0))</f>
        <v>13.5</v>
      </c>
      <c r="M16" s="79">
        <f>IF(+All!$F890="Akron",+All!M890,IF(+All!$H890="Akron",+All!M890,0))</f>
        <v>75</v>
      </c>
      <c r="N16" s="706" t="str">
        <f>IF(+All!$F890="Akron",+All!N890,IF(+All!$H890="Akron",+All!N890,0))</f>
        <v>Kent State</v>
      </c>
      <c r="O16" s="708">
        <f>IF(+All!$F890="Akron",+All!O890,IF(+All!$H890="Akron",+All!O890,0))</f>
        <v>38</v>
      </c>
      <c r="P16" s="708" t="str">
        <f>IF(+All!$F890="Akron",+All!P890,IF(+All!$H890="Akron",+All!P890,0))</f>
        <v>Akron</v>
      </c>
      <c r="Q16" s="707">
        <f>IF(+All!$F890="Akron",+All!Q890,IF(+All!$H890="Akron",+All!Q890,0))</f>
        <v>0</v>
      </c>
      <c r="R16" s="706" t="str">
        <f>IF(+All!$F890="Akron",+All!R890,IF(+All!$H890="Akron",+All!R890,0))</f>
        <v>Kent State</v>
      </c>
      <c r="S16" s="708" t="str">
        <f>IF(+All!$F890="Akron",+All!S890,IF(+All!$H890="Akron",+All!S890,0))</f>
        <v>Akron</v>
      </c>
      <c r="T16" s="706" t="str">
        <f>IF(+All!$F890="Akron",+All!T890,IF(+All!$H890="Akron",+All!T890,0))</f>
        <v>Kent State</v>
      </c>
      <c r="U16" s="707" t="str">
        <f>IF(+All!$F890="Akron",+All!U890,IF(+All!$H890="Akron",+All!U890,0))</f>
        <v>W</v>
      </c>
      <c r="V16" s="706"/>
      <c r="W16" s="707"/>
      <c r="X16" s="706"/>
      <c r="Y16" s="707"/>
      <c r="Z16" s="706"/>
      <c r="AA16" s="707"/>
      <c r="AB16" s="706"/>
      <c r="AC16" s="707"/>
      <c r="AD16" s="706"/>
      <c r="AE16" s="707"/>
      <c r="AF16" s="706"/>
      <c r="AG16" s="707"/>
      <c r="AH16" s="706"/>
      <c r="AI16" s="707"/>
      <c r="AJ16" s="706"/>
      <c r="AK16" s="707"/>
      <c r="AQ16" s="480"/>
      <c r="AR16" s="482"/>
      <c r="AS16" s="483"/>
      <c r="AT16" s="483"/>
      <c r="AU16" s="482"/>
      <c r="AV16" s="483"/>
      <c r="AW16" s="484"/>
      <c r="AX16" s="483"/>
      <c r="AY16" s="88"/>
      <c r="AZ16" s="89"/>
      <c r="BA16" s="90"/>
      <c r="BB16" s="90"/>
      <c r="BC16" s="91"/>
      <c r="BD16" s="482"/>
      <c r="BE16" s="483"/>
      <c r="BF16" s="483"/>
      <c r="BG16" s="482"/>
      <c r="BH16" s="483"/>
      <c r="BI16" s="484"/>
    </row>
    <row r="17" spans="1:63" x14ac:dyDescent="0.8">
      <c r="A17" s="70">
        <f>IF(+All!$F954="Akron",+All!A954,IF(+All!$H954="Akron",+All!A954,0))</f>
        <v>0</v>
      </c>
      <c r="B17" s="480">
        <f>IF(+All!$F954="Akron",+All!B954,IF(+All!$H954="Akron",+All!B954,0))</f>
        <v>0</v>
      </c>
      <c r="C17" s="72">
        <f>IF(+All!$F954="Akron",+All!C954,IF(+All!$H954="Akron",+All!C954,0))</f>
        <v>0</v>
      </c>
      <c r="D17" s="73">
        <f>IF(+All!$F954="Akron",+All!D954,IF(+All!$H954="Akron",+All!D954,0))</f>
        <v>0</v>
      </c>
      <c r="E17" s="707">
        <f>IF(+All!$F954="Akron",+All!E954,IF(+All!$H954="Akron",+All!E954,0))</f>
        <v>0</v>
      </c>
      <c r="F17" s="75">
        <f>IF(+All!$F954="Akron",+All!F954,IF(+All!$H954="Akron",+All!F954,0))</f>
        <v>0</v>
      </c>
      <c r="G17" s="76">
        <f>IF(+All!$F954="Akron",+All!G954,IF(+All!$H954="Akron",+All!G954,0))</f>
        <v>0</v>
      </c>
      <c r="H17" s="75">
        <f>IF(+All!$F954="Akron",+All!H954,IF(+All!$H954="Akron",+All!H954,0))</f>
        <v>0</v>
      </c>
      <c r="I17" s="76">
        <f>IF(+All!$F954="Akron",+All!I954,IF(+All!$H954="Akron",+All!I954,0))</f>
        <v>0</v>
      </c>
      <c r="J17" s="706">
        <f>IF(+All!$F954="Akron",+All!J954,IF(+All!$H954="Akron",+All!J954,0))</f>
        <v>0</v>
      </c>
      <c r="K17" s="707">
        <f>IF(+All!$F954="Akron",+All!K954,IF(+All!$H954="Akron",+All!K954,0))</f>
        <v>0</v>
      </c>
      <c r="L17" s="78">
        <f>IF(+All!$F954="Akron",+All!L954,IF(+All!$H954="Akron",+All!L954,0))</f>
        <v>0</v>
      </c>
      <c r="M17" s="79">
        <f>IF(+All!$F954="Akron",+All!M954,IF(+All!$H954="Akron",+All!M954,0))</f>
        <v>0</v>
      </c>
      <c r="N17" s="706">
        <f>IF(+All!$F954="Akron",+All!N954,IF(+All!$H954="Akron",+All!N954,0))</f>
        <v>0</v>
      </c>
      <c r="O17" s="708">
        <f>IF(+All!$F954="Akron",+All!O954,IF(+All!$H954="Akron",+All!O954,0))</f>
        <v>0</v>
      </c>
      <c r="P17" s="708">
        <f>IF(+All!$F954="Akron",+All!P954,IF(+All!$H954="Akron",+All!P954,0))</f>
        <v>0</v>
      </c>
      <c r="Q17" s="707">
        <f>IF(+All!$F954="Akron",+All!Q954,IF(+All!$H954="Akron",+All!Q954,0))</f>
        <v>0</v>
      </c>
      <c r="R17" s="706">
        <f>IF(+All!$F954="Akron",+All!R954,IF(+All!$H954="Akron",+All!R954,0))</f>
        <v>0</v>
      </c>
      <c r="S17" s="708">
        <f>IF(+All!$F954="Akron",+All!S954,IF(+All!$H954="Akron",+All!S954,0))</f>
        <v>0</v>
      </c>
      <c r="T17" s="706">
        <f>IF(+All!$F954="Akron",+All!T954,IF(+All!$H954="Akron",+All!T954,0))</f>
        <v>0</v>
      </c>
      <c r="U17" s="707">
        <f>IF(+All!$F954="Akron",+All!U954,IF(+All!$H954="Akron",+All!U954,0))</f>
        <v>0</v>
      </c>
      <c r="V17" s="706"/>
      <c r="W17" s="707"/>
      <c r="X17" s="706"/>
      <c r="Y17" s="707"/>
      <c r="Z17" s="706"/>
      <c r="AA17" s="707"/>
      <c r="AB17" s="706"/>
      <c r="AC17" s="707"/>
      <c r="AD17" s="706"/>
      <c r="AE17" s="707"/>
      <c r="AF17" s="706"/>
      <c r="AG17" s="707"/>
      <c r="AH17" s="706"/>
      <c r="AI17" s="707"/>
      <c r="AJ17" s="706"/>
      <c r="AK17" s="707"/>
      <c r="AQ17" s="480"/>
      <c r="AR17" s="482"/>
      <c r="AS17" s="483"/>
      <c r="AT17" s="483"/>
      <c r="AU17" s="482"/>
      <c r="AV17" s="483"/>
      <c r="AW17" s="484"/>
      <c r="AX17" s="483"/>
      <c r="AY17" s="88"/>
      <c r="AZ17" s="89"/>
      <c r="BA17" s="90"/>
      <c r="BB17" s="90"/>
      <c r="BC17" s="91"/>
      <c r="BD17" s="482"/>
      <c r="BE17" s="483"/>
      <c r="BF17" s="483"/>
      <c r="BG17" s="482"/>
      <c r="BH17" s="483"/>
      <c r="BI17" s="484"/>
    </row>
    <row r="18" spans="1:63" x14ac:dyDescent="0.8">
      <c r="B18" s="70"/>
      <c r="C18" s="94"/>
      <c r="D18" s="73"/>
      <c r="F18" s="1219" t="str">
        <f>H19</f>
        <v>Ball State</v>
      </c>
      <c r="G18" s="1253"/>
      <c r="H18" s="1253"/>
      <c r="I18" s="1254"/>
      <c r="L18" s="78"/>
      <c r="M18" s="79"/>
      <c r="W18" s="74"/>
      <c r="AD18" s="77"/>
      <c r="AE18" s="74"/>
      <c r="AF18" s="77"/>
      <c r="AG18" s="74"/>
      <c r="AH18" s="77"/>
      <c r="AI18" s="74"/>
      <c r="AJ18" s="77"/>
      <c r="AK18" s="74"/>
      <c r="AR18" s="85"/>
      <c r="AS18" s="86"/>
      <c r="AT18" s="86"/>
      <c r="AU18" s="85"/>
      <c r="AV18" s="86"/>
      <c r="AW18" s="87"/>
      <c r="AX18" s="86"/>
      <c r="AY18" s="88"/>
      <c r="AZ18" s="89"/>
      <c r="BA18" s="90"/>
      <c r="BB18" s="90"/>
      <c r="BC18" s="91"/>
      <c r="BD18" s="85"/>
      <c r="BE18" s="86"/>
      <c r="BF18" s="86"/>
      <c r="BG18" s="85"/>
      <c r="BH18" s="86"/>
      <c r="BI18" s="87"/>
    </row>
    <row r="19" spans="1:63" x14ac:dyDescent="0.8">
      <c r="A19" s="70">
        <f>IF(+All!$F18="Ball State",+All!A18,IF(+All!$H18="Ball State",+All!A18,0))</f>
        <v>1</v>
      </c>
      <c r="B19" s="480" t="str">
        <f>IF(+All!$F18="Ball State",+All!B18,IF(+All!$H18="Ball State",+All!B18,0))</f>
        <v>Thurs</v>
      </c>
      <c r="C19" s="72">
        <f>IF(+All!$F18="Ball State",+All!C18,IF(+All!$H18="Ball State",+All!C18,0))</f>
        <v>44441</v>
      </c>
      <c r="D19" s="73">
        <f>IF(+All!$F18="Ball State",+All!D18,IF(+All!$H18="Ball State",+All!D18,0))</f>
        <v>0.79166666666666663</v>
      </c>
      <c r="E19" s="707">
        <f>IF(+All!$F18="Ball State",+All!E18,IF(+All!$H18="Ball State",+All!E18,0))</f>
        <v>0</v>
      </c>
      <c r="F19" s="75" t="str">
        <f>IF(+All!$F18="Ball State",+All!F18,IF(+All!$H18="Ball State",+All!F18,0))</f>
        <v>1AA Western Illinois</v>
      </c>
      <c r="G19" s="76" t="str">
        <f>IF(+All!$F18="Ball State",+All!G18,IF(+All!$H18="Ball State",+All!G18,0))</f>
        <v>1AA</v>
      </c>
      <c r="H19" s="75" t="str">
        <f>IF(+All!$F18="Ball State",+All!H18,IF(+All!$H18="Ball State",+All!H18,0))</f>
        <v>Ball State</v>
      </c>
      <c r="I19" s="76" t="str">
        <f>IF(+All!$F18="Ball State",+All!I18,IF(+All!$H18="Ball State",+All!I18,0))</f>
        <v>MAC</v>
      </c>
      <c r="J19" s="706">
        <f>IF(+All!$F18="Ball State",+All!J18,IF(+All!$H18="Ball State",+All!J18,0))</f>
        <v>0</v>
      </c>
      <c r="K19" s="707">
        <f>IF(+All!$F18="Ball State",+All!K18,IF(+All!$H18="Ball State",+All!K18,0))</f>
        <v>0</v>
      </c>
      <c r="L19" s="78">
        <f>IF(+All!$F18="Ball State",+All!L18,IF(+All!$H18="Ball State",+All!L18,0))</f>
        <v>0</v>
      </c>
      <c r="M19" s="79">
        <f>IF(+All!$F18="Ball State",+All!M18,IF(+All!$H18="Ball State",+All!M18,0))</f>
        <v>0</v>
      </c>
      <c r="N19" s="706" t="str">
        <f>IF(+All!$F18="Ball State",+All!N18,IF(+All!$H18="Ball State",+All!N18,0))</f>
        <v>Ball State</v>
      </c>
      <c r="O19" s="708">
        <f>IF(+All!$F18="Ball State",+All!O18,IF(+All!$H18="Ball State",+All!O18,0))</f>
        <v>31</v>
      </c>
      <c r="P19" s="708" t="str">
        <f>IF(+All!$F18="Ball State",+All!P18,IF(+All!$H18="Ball State",+All!P18,0))</f>
        <v>1AA Western Illinois</v>
      </c>
      <c r="Q19" s="707">
        <f>IF(+All!$F18="Ball State",+All!Q18,IF(+All!$H18="Ball State",+All!Q18,0))</f>
        <v>21</v>
      </c>
      <c r="R19" s="706">
        <f>IF(+All!$F18="Ball State",+All!R18,IF(+All!$H18="Ball State",+All!R18,0))</f>
        <v>0</v>
      </c>
      <c r="S19" s="708">
        <f>IF(+All!$F18="Ball State",+All!S18,IF(+All!$H18="Ball State",+All!S18,0))</f>
        <v>0</v>
      </c>
      <c r="T19" s="706">
        <f>IF(+All!$F18="Ball State",+All!T18,IF(+All!$H18="Ball State",+All!T18,0))</f>
        <v>0</v>
      </c>
      <c r="U19" s="707">
        <f>IF(+All!$F18="Ball State",+All!U18,IF(+All!$H18="Ball State",+All!U18,0))</f>
        <v>0</v>
      </c>
      <c r="V19" s="706"/>
      <c r="W19" s="707"/>
      <c r="X19" s="706"/>
      <c r="Y19" s="707"/>
      <c r="Z19" s="706"/>
      <c r="AA19" s="707"/>
      <c r="AB19" s="706"/>
      <c r="AC19" s="707"/>
      <c r="AD19" s="706"/>
      <c r="AE19" s="707"/>
      <c r="AF19" s="706"/>
      <c r="AG19" s="707"/>
      <c r="AH19" s="706"/>
      <c r="AI19" s="707"/>
      <c r="AJ19" s="706"/>
      <c r="AK19" s="707"/>
      <c r="AQ19" s="480"/>
      <c r="AR19" s="482"/>
      <c r="AS19" s="483"/>
      <c r="AT19" s="483"/>
      <c r="AU19" s="482"/>
      <c r="AV19" s="483"/>
      <c r="AW19" s="484"/>
      <c r="AX19" s="483"/>
      <c r="AY19" s="88"/>
      <c r="AZ19" s="89"/>
      <c r="BA19" s="90"/>
      <c r="BB19" s="90"/>
      <c r="BC19" s="91"/>
      <c r="BD19" s="482"/>
      <c r="BE19" s="483"/>
      <c r="BF19" s="483"/>
      <c r="BG19" s="482"/>
      <c r="BH19" s="483"/>
      <c r="BI19" s="484"/>
    </row>
    <row r="20" spans="1:63" x14ac:dyDescent="0.8">
      <c r="A20" s="70">
        <f>IF(+All!$F122="Ball State",+All!A122,IF(+All!$H122="Ball State",+All!A122,0))</f>
        <v>2</v>
      </c>
      <c r="B20" s="480" t="str">
        <f>IF(+All!$F122="Ball State",+All!B122,IF(+All!$H122="Ball State",+All!B122,0))</f>
        <v>Sat</v>
      </c>
      <c r="C20" s="72">
        <f>IF(+All!$F122="Ball State",+All!C122,IF(+All!$H122="Ball State",+All!C122,0))</f>
        <v>44450</v>
      </c>
      <c r="D20" s="73">
        <f>IF(+All!$F122="Ball State",+All!D122,IF(+All!$H122="Ball State",+All!D122,0))</f>
        <v>0.64583333333333337</v>
      </c>
      <c r="E20" s="707" t="str">
        <f>IF(+All!$F122="Ball State",+All!E122,IF(+All!$H122="Ball State",+All!E122,0))</f>
        <v>FS1</v>
      </c>
      <c r="F20" s="75" t="str">
        <f>IF(+All!$F122="Ball State",+All!F122,IF(+All!$H122="Ball State",+All!F122,0))</f>
        <v>Ball State</v>
      </c>
      <c r="G20" s="76" t="str">
        <f>IF(+All!$F122="Ball State",+All!G122,IF(+All!$H122="Ball State",+All!G122,0))</f>
        <v>MAC</v>
      </c>
      <c r="H20" s="75" t="str">
        <f>IF(+All!$F122="Ball State",+All!H122,IF(+All!$H122="Ball State",+All!H122,0))</f>
        <v>Penn State</v>
      </c>
      <c r="I20" s="76" t="str">
        <f>IF(+All!$F122="Ball State",+All!I122,IF(+All!$H122="Ball State",+All!I122,0))</f>
        <v>B10</v>
      </c>
      <c r="J20" s="706" t="str">
        <f>IF(+All!$F122="Ball State",+All!J122,IF(+All!$H122="Ball State",+All!J122,0))</f>
        <v>Penn State</v>
      </c>
      <c r="K20" s="707" t="str">
        <f>IF(+All!$F122="Ball State",+All!K122,IF(+All!$H122="Ball State",+All!K122,0))</f>
        <v>Ball State</v>
      </c>
      <c r="L20" s="78">
        <f>IF(+All!$F122="Ball State",+All!L122,IF(+All!$H122="Ball State",+All!L122,0))</f>
        <v>22.5</v>
      </c>
      <c r="M20" s="79">
        <f>IF(+All!$F122="Ball State",+All!M122,IF(+All!$H122="Ball State",+All!M122,0))</f>
        <v>57</v>
      </c>
      <c r="N20" s="706" t="str">
        <f>IF(+All!$F122="Ball State",+All!N122,IF(+All!$H122="Ball State",+All!N122,0))</f>
        <v>Penn State</v>
      </c>
      <c r="O20" s="708">
        <f>IF(+All!$F122="Ball State",+All!O122,IF(+All!$H122="Ball State",+All!O122,0))</f>
        <v>44</v>
      </c>
      <c r="P20" s="708" t="str">
        <f>IF(+All!$F122="Ball State",+All!P122,IF(+All!$H122="Ball State",+All!P122,0))</f>
        <v>Ball State</v>
      </c>
      <c r="Q20" s="707">
        <f>IF(+All!$F122="Ball State",+All!Q122,IF(+All!$H122="Ball State",+All!Q122,0))</f>
        <v>13</v>
      </c>
      <c r="R20" s="706" t="str">
        <f>IF(+All!$F122="Ball State",+All!R122,IF(+All!$H122="Ball State",+All!R122,0))</f>
        <v>Penn State</v>
      </c>
      <c r="S20" s="708" t="str">
        <f>IF(+All!$F122="Ball State",+All!S122,IF(+All!$H122="Ball State",+All!S122,0))</f>
        <v>Ball State</v>
      </c>
      <c r="T20" s="706" t="str">
        <f>IF(+All!$F122="Ball State",+All!T122,IF(+All!$H122="Ball State",+All!T122,0))</f>
        <v>Ball State</v>
      </c>
      <c r="U20" s="707" t="str">
        <f>IF(+All!$F122="Ball State",+All!U122,IF(+All!$H122="Ball State",+All!U122,0))</f>
        <v>L</v>
      </c>
      <c r="V20" s="706">
        <f>IF(+All!$F130="Ball State",+All!#REF!,IF(+All!$H130="Ball State",+All!#REF!,0))</f>
        <v>0</v>
      </c>
      <c r="W20" s="707">
        <f>IF(+All!$F130="Ball State",+All!#REF!,IF(+All!$H130="Ball State",+All!#REF!,0))</f>
        <v>0</v>
      </c>
      <c r="X20" s="706">
        <f>IF(+All!$F130="Ball State",+All!#REF!,IF(+All!$H130="Ball State",+All!#REF!,0))</f>
        <v>0</v>
      </c>
      <c r="Y20" s="707">
        <f>IF(+All!$F130="Ball State",+All!#REF!,IF(+All!$H130="Ball State",+All!#REF!,0))</f>
        <v>0</v>
      </c>
      <c r="Z20" s="706">
        <f>IF(+All!$F130="Ball State",+All!#REF!,IF(+All!$H130="Ball State",+All!#REF!,0))</f>
        <v>0</v>
      </c>
      <c r="AA20" s="707">
        <f>IF(+All!$F130="Ball State",+All!#REF!,IF(+All!$H130="Ball State",+All!#REF!,0))</f>
        <v>0</v>
      </c>
      <c r="AB20" s="706">
        <f>IF(+All!$F130="Ball State",+All!#REF!,IF(+All!$H130="Ball State",+All!#REF!,0))</f>
        <v>0</v>
      </c>
      <c r="AC20" s="707">
        <f>IF(+All!$F130="Ball State",+All!#REF!,IF(+All!$H130="Ball State",+All!#REF!,0))</f>
        <v>0</v>
      </c>
      <c r="AD20" s="706">
        <f>IF(+All!$F130="Ball State",+All!#REF!,IF(+All!$H130="Ball State",+All!#REF!,0))</f>
        <v>0</v>
      </c>
      <c r="AE20" s="707">
        <f>IF(+All!$F130="Ball State",+All!#REF!,IF(+All!$H130="Ball State",+All!#REF!,0))</f>
        <v>0</v>
      </c>
      <c r="AF20" s="706">
        <f>IF(+All!$F130="Ball State",+All!#REF!,IF(+All!$H130="Ball State",+All!#REF!,0))</f>
        <v>0</v>
      </c>
      <c r="AG20" s="707">
        <f>IF(+All!$F130="Ball State",+All!#REF!,IF(+All!$H130="Ball State",+All!#REF!,0))</f>
        <v>0</v>
      </c>
      <c r="AH20" s="706">
        <f>IF(+All!$F130="Ball State",+All!#REF!,IF(+All!$H130="Ball State",+All!#REF!,0))</f>
        <v>0</v>
      </c>
      <c r="AI20" s="707">
        <f>IF(+All!$F130="Ball State",+All!#REF!,IF(+All!$H130="Ball State",+All!#REF!,0))</f>
        <v>0</v>
      </c>
      <c r="AJ20" s="706">
        <f>IF(+All!$F130="Ball State",+All!#REF!,IF(+All!$H130="Ball State",+All!#REF!,0))</f>
        <v>0</v>
      </c>
      <c r="AK20" s="707">
        <f>IF(+All!$F130="Ball State",+All!#REF!,IF(+All!$H130="Ball State",+All!#REF!,0))</f>
        <v>0</v>
      </c>
      <c r="AL20" s="81">
        <f>IF(+All!$F130="Ball State",+All!V130,IF(+All!$H130="Ball State",+All!V130,0))</f>
        <v>0</v>
      </c>
      <c r="AM20" s="82">
        <f>IF(+All!$F130="Ball State",+All!W130,IF(+All!$H130="Ball State",+All!W130,0))</f>
        <v>0</v>
      </c>
      <c r="AN20" s="81">
        <f>IF(+All!$F130="Ball State",+All!X130,IF(+All!$H130="Ball State",+All!X130,0))</f>
        <v>0</v>
      </c>
      <c r="AO20" s="83">
        <f>IF(+All!$F130="Ball State",+All!Y130,IF(+All!$H130="Ball State",+All!Y130,0))</f>
        <v>0</v>
      </c>
      <c r="AP20" s="84">
        <f>IF(+All!$F130="Ball State",+All!Z130,IF(+All!$H130="Ball State",+All!Z130,0))</f>
        <v>0</v>
      </c>
      <c r="AQ20" s="480">
        <f>IF(+All!$F130="Ball State",+All!#REF!,IF(+All!$H130="Ball State",+All!#REF!,0))</f>
        <v>0</v>
      </c>
      <c r="AR20" s="482">
        <f>IF(+All!$F130="Ball State",+All!#REF!,IF(+All!$H130="Ball State",+All!#REF!,0))</f>
        <v>0</v>
      </c>
      <c r="AS20" s="483">
        <f>IF(+All!$F130="Ball State",+All!#REF!,IF(+All!$H130="Ball State",+All!#REF!,0))</f>
        <v>0</v>
      </c>
      <c r="AT20" s="483">
        <f>IF(+All!$F130="Ball State",+All!#REF!,IF(+All!$H130="Ball State",+All!#REF!,0))</f>
        <v>0</v>
      </c>
      <c r="AU20" s="482">
        <f>IF(+All!$F130="Ball State",+All!#REF!,IF(+All!$H130="Ball State",+All!#REF!,0))</f>
        <v>0</v>
      </c>
      <c r="AV20" s="483">
        <f>IF(+All!$F130="Ball State",+All!#REF!,IF(+All!$H130="Ball State",+All!#REF!,0))</f>
        <v>0</v>
      </c>
      <c r="AW20" s="484">
        <f>IF(+All!$F130="Ball State",+All!#REF!,IF(+All!$H130="Ball State",+All!#REF!,0))</f>
        <v>0</v>
      </c>
      <c r="AX20" s="483">
        <f>IF(+All!$F130="Ball State",+All!#REF!,IF(+All!$H130="Ball State",+All!#REF!,0))</f>
        <v>0</v>
      </c>
      <c r="AY20" s="88">
        <f>IF(+All!$F130="Ball State",+All!#REF!,IF(+All!$H130="Ball State",+All!#REF!,0))</f>
        <v>0</v>
      </c>
      <c r="AZ20" s="89">
        <f>IF(+All!$F130="Ball State",+All!#REF!,IF(+All!$H130="Ball State",+All!#REF!,0))</f>
        <v>0</v>
      </c>
      <c r="BA20" s="90">
        <f>IF(+All!$F130="Ball State",+All!#REF!,IF(+All!$H130="Ball State",+All!#REF!,0))</f>
        <v>0</v>
      </c>
      <c r="BB20" s="90">
        <f>IF(+All!$F130="Ball State",+All!#REF!,IF(+All!$H130="Ball State",+All!#REF!,0))</f>
        <v>0</v>
      </c>
      <c r="BC20" s="91">
        <f>IF(+All!$F130="Ball State",+All!#REF!,IF(+All!$H130="Ball State",+All!#REF!,0))</f>
        <v>0</v>
      </c>
      <c r="BD20" s="482">
        <f>IF(+All!$F130="Ball State",+All!#REF!,IF(+All!$H130="Ball State",+All!#REF!,0))</f>
        <v>0</v>
      </c>
      <c r="BE20" s="483">
        <f>IF(+All!$F130="Ball State",+All!#REF!,IF(+All!$H130="Ball State",+All!#REF!,0))</f>
        <v>0</v>
      </c>
      <c r="BF20" s="483">
        <f>IF(+All!$F130="Ball State",+All!#REF!,IF(+All!$H130="Ball State",+All!#REF!,0))</f>
        <v>0</v>
      </c>
      <c r="BG20" s="482">
        <f>IF(+All!$F130="Ball State",+All!#REF!,IF(+All!$H130="Ball State",+All!#REF!,0))</f>
        <v>0</v>
      </c>
      <c r="BH20" s="483">
        <f>IF(+All!$F130="Ball State",+All!#REF!,IF(+All!$H130="Ball State",+All!#REF!,0))</f>
        <v>0</v>
      </c>
      <c r="BI20" s="484">
        <f>IF(+All!$F130="Ball State",+All!#REF!,IF(+All!$H130="Ball State",+All!#REF!,0))</f>
        <v>0</v>
      </c>
      <c r="BJ20" s="92">
        <f>IF(+All!$F130="Ball State",+All!#REF!,IF(+All!$H130="Ball State",+All!#REF!,0))</f>
        <v>0</v>
      </c>
      <c r="BK20" s="93">
        <f>IF(+All!$F130="Ball State",+All!#REF!,IF(+All!$H130="Ball State",+All!#REF!,0))</f>
        <v>0</v>
      </c>
    </row>
    <row r="21" spans="1:63" x14ac:dyDescent="0.8">
      <c r="A21" s="70">
        <f>IF(+All!$F226="Ball State",+All!A226,IF(+All!$H226="Ball State",+All!A226,0))</f>
        <v>3</v>
      </c>
      <c r="B21" s="480" t="str">
        <f>IF(+All!$F226="Ball State",+All!B226,IF(+All!$H226="Ball State",+All!B226,0))</f>
        <v>Sat</v>
      </c>
      <c r="C21" s="72">
        <f>IF(+All!$F226="Ball State",+All!C226,IF(+All!$H226="Ball State",+All!C226,0))</f>
        <v>44457</v>
      </c>
      <c r="D21" s="73">
        <f>IF(+All!$F226="Ball State",+All!D226,IF(+All!$H226="Ball State",+All!D226,0))</f>
        <v>0.66666666666666663</v>
      </c>
      <c r="E21" s="707">
        <f>IF(+All!$F226="Ball State",+All!E226,IF(+All!$H226="Ball State",+All!E226,0))</f>
        <v>0</v>
      </c>
      <c r="F21" s="75" t="str">
        <f>IF(+All!$F226="Ball State",+All!F226,IF(+All!$H226="Ball State",+All!F226,0))</f>
        <v>Ball State</v>
      </c>
      <c r="G21" s="76" t="str">
        <f>IF(+All!$F226="Ball State",+All!G226,IF(+All!$H226="Ball State",+All!G226,0))</f>
        <v>MAC</v>
      </c>
      <c r="H21" s="75" t="str">
        <f>IF(+All!$F226="Ball State",+All!H226,IF(+All!$H226="Ball State",+All!H226,0))</f>
        <v>Wyoming</v>
      </c>
      <c r="I21" s="76" t="str">
        <f>IF(+All!$F226="Ball State",+All!I226,IF(+All!$H226="Ball State",+All!I226,0))</f>
        <v>MWC</v>
      </c>
      <c r="J21" s="706" t="str">
        <f>IF(+All!$F226="Ball State",+All!J226,IF(+All!$H226="Ball State",+All!J226,0))</f>
        <v>Wyoming</v>
      </c>
      <c r="K21" s="707" t="str">
        <f>IF(+All!$F226="Ball State",+All!K226,IF(+All!$H226="Ball State",+All!K226,0))</f>
        <v>Ball State</v>
      </c>
      <c r="L21" s="78">
        <f>IF(+All!$F226="Ball State",+All!L226,IF(+All!$H226="Ball State",+All!L226,0))</f>
        <v>7</v>
      </c>
      <c r="M21" s="79">
        <f>IF(+All!$F226="Ball State",+All!M226,IF(+All!$H226="Ball State",+All!M226,0))</f>
        <v>53</v>
      </c>
      <c r="N21" s="706" t="str">
        <f>IF(+All!$F226="Ball State",+All!N226,IF(+All!$H226="Ball State",+All!N226,0))</f>
        <v>Wyoming</v>
      </c>
      <c r="O21" s="708">
        <f>IF(+All!$F226="Ball State",+All!O226,IF(+All!$H226="Ball State",+All!O226,0))</f>
        <v>45</v>
      </c>
      <c r="P21" s="708" t="str">
        <f>IF(+All!$F226="Ball State",+All!P226,IF(+All!$H226="Ball State",+All!P226,0))</f>
        <v>Ball State</v>
      </c>
      <c r="Q21" s="707">
        <f>IF(+All!$F226="Ball State",+All!Q226,IF(+All!$H226="Ball State",+All!Q226,0))</f>
        <v>12</v>
      </c>
      <c r="R21" s="706" t="str">
        <f>IF(+All!$F226="Ball State",+All!R226,IF(+All!$H226="Ball State",+All!R226,0))</f>
        <v>Wyoming</v>
      </c>
      <c r="S21" s="708" t="str">
        <f>IF(+All!$F226="Ball State",+All!S226,IF(+All!$H226="Ball State",+All!S226,0))</f>
        <v>Ball State</v>
      </c>
      <c r="T21" s="706" t="str">
        <f>IF(+All!$F226="Ball State",+All!T226,IF(+All!$H226="Ball State",+All!T226,0))</f>
        <v>Ball State</v>
      </c>
      <c r="U21" s="707" t="str">
        <f>IF(+All!$F226="Ball State",+All!U226,IF(+All!$H226="Ball State",+All!U226,0))</f>
        <v>L</v>
      </c>
      <c r="V21" s="706">
        <f>IF(+All!$F173="Ball State",+All!#REF!,IF(+All!$H173="Ball State",+All!#REF!,0))</f>
        <v>0</v>
      </c>
      <c r="W21" s="707">
        <f>IF(+All!$F173="Ball State",+All!#REF!,IF(+All!$H173="Ball State",+All!#REF!,0))</f>
        <v>0</v>
      </c>
      <c r="X21" s="706">
        <f>IF(+All!$F173="Ball State",+All!#REF!,IF(+All!$H173="Ball State",+All!#REF!,0))</f>
        <v>0</v>
      </c>
      <c r="Y21" s="707">
        <f>IF(+All!$F173="Ball State",+All!#REF!,IF(+All!$H173="Ball State",+All!#REF!,0))</f>
        <v>0</v>
      </c>
      <c r="Z21" s="706">
        <f>IF(+All!$F173="Ball State",+All!#REF!,IF(+All!$H173="Ball State",+All!#REF!,0))</f>
        <v>0</v>
      </c>
      <c r="AA21" s="707">
        <f>IF(+All!$F173="Ball State",+All!#REF!,IF(+All!$H173="Ball State",+All!#REF!,0))</f>
        <v>0</v>
      </c>
      <c r="AB21" s="706">
        <f>IF(+All!$F173="Ball State",+All!#REF!,IF(+All!$H173="Ball State",+All!#REF!,0))</f>
        <v>0</v>
      </c>
      <c r="AC21" s="707">
        <f>IF(+All!$F173="Ball State",+All!#REF!,IF(+All!$H173="Ball State",+All!#REF!,0))</f>
        <v>0</v>
      </c>
      <c r="AD21" s="706">
        <f>IF(+All!$F173="Ball State",+All!#REF!,IF(+All!$H173="Ball State",+All!#REF!,0))</f>
        <v>0</v>
      </c>
      <c r="AE21" s="707">
        <f>IF(+All!$F173="Ball State",+All!#REF!,IF(+All!$H173="Ball State",+All!#REF!,0))</f>
        <v>0</v>
      </c>
      <c r="AF21" s="706">
        <f>IF(+All!$F173="Ball State",+All!#REF!,IF(+All!$H173="Ball State",+All!#REF!,0))</f>
        <v>0</v>
      </c>
      <c r="AG21" s="707">
        <f>IF(+All!$F173="Ball State",+All!#REF!,IF(+All!$H173="Ball State",+All!#REF!,0))</f>
        <v>0</v>
      </c>
      <c r="AH21" s="706">
        <f>IF(+All!$F173="Ball State",+All!#REF!,IF(+All!$H173="Ball State",+All!#REF!,0))</f>
        <v>0</v>
      </c>
      <c r="AI21" s="707">
        <f>IF(+All!$F173="Ball State",+All!#REF!,IF(+All!$H173="Ball State",+All!#REF!,0))</f>
        <v>0</v>
      </c>
      <c r="AJ21" s="706">
        <f>IF(+All!$F173="Ball State",+All!#REF!,IF(+All!$H173="Ball State",+All!#REF!,0))</f>
        <v>0</v>
      </c>
      <c r="AK21" s="707">
        <f>IF(+All!$F173="Ball State",+All!#REF!,IF(+All!$H173="Ball State",+All!#REF!,0))</f>
        <v>0</v>
      </c>
      <c r="AL21" s="81">
        <f>IF(+All!$F173="Ball State",+All!V173,IF(+All!$H173="Ball State",+All!V173,0))</f>
        <v>0</v>
      </c>
      <c r="AM21" s="82">
        <f>IF(+All!$F173="Ball State",+All!W173,IF(+All!$H173="Ball State",+All!W173,0))</f>
        <v>0</v>
      </c>
      <c r="AN21" s="81">
        <f>IF(+All!$F173="Ball State",+All!X173,IF(+All!$H173="Ball State",+All!X173,0))</f>
        <v>0</v>
      </c>
      <c r="AO21" s="83">
        <f>IF(+All!$F173="Ball State",+All!Y173,IF(+All!$H173="Ball State",+All!Y173,0))</f>
        <v>0</v>
      </c>
      <c r="AP21" s="84">
        <f>IF(+All!$F173="Ball State",+All!Z173,IF(+All!$H173="Ball State",+All!Z173,0))</f>
        <v>0</v>
      </c>
      <c r="AQ21" s="480">
        <f>IF(+All!$F173="Ball State",+All!#REF!,IF(+All!$H173="Ball State",+All!#REF!,0))</f>
        <v>0</v>
      </c>
      <c r="AR21" s="482">
        <f>IF(+All!$F173="Ball State",+All!#REF!,IF(+All!$H173="Ball State",+All!#REF!,0))</f>
        <v>0</v>
      </c>
      <c r="AS21" s="483">
        <f>IF(+All!$F173="Ball State",+All!#REF!,IF(+All!$H173="Ball State",+All!#REF!,0))</f>
        <v>0</v>
      </c>
      <c r="AT21" s="483">
        <f>IF(+All!$F173="Ball State",+All!#REF!,IF(+All!$H173="Ball State",+All!#REF!,0))</f>
        <v>0</v>
      </c>
      <c r="AU21" s="482">
        <f>IF(+All!$F173="Ball State",+All!#REF!,IF(+All!$H173="Ball State",+All!#REF!,0))</f>
        <v>0</v>
      </c>
      <c r="AV21" s="483">
        <f>IF(+All!$F173="Ball State",+All!#REF!,IF(+All!$H173="Ball State",+All!#REF!,0))</f>
        <v>0</v>
      </c>
      <c r="AW21" s="484">
        <f>IF(+All!$F173="Ball State",+All!#REF!,IF(+All!$H173="Ball State",+All!#REF!,0))</f>
        <v>0</v>
      </c>
      <c r="AX21" s="483">
        <f>IF(+All!$F173="Ball State",+All!#REF!,IF(+All!$H173="Ball State",+All!#REF!,0))</f>
        <v>0</v>
      </c>
      <c r="AY21" s="88">
        <f>IF(+All!$F173="Ball State",+All!#REF!,IF(+All!$H173="Ball State",+All!#REF!,0))</f>
        <v>0</v>
      </c>
      <c r="AZ21" s="89">
        <f>IF(+All!$F173="Ball State",+All!#REF!,IF(+All!$H173="Ball State",+All!#REF!,0))</f>
        <v>0</v>
      </c>
      <c r="BA21" s="90">
        <f>IF(+All!$F173="Ball State",+All!#REF!,IF(+All!$H173="Ball State",+All!#REF!,0))</f>
        <v>0</v>
      </c>
      <c r="BB21" s="90">
        <f>IF(+All!$F173="Ball State",+All!#REF!,IF(+All!$H173="Ball State",+All!#REF!,0))</f>
        <v>0</v>
      </c>
      <c r="BC21" s="91">
        <f>IF(+All!$F173="Ball State",+All!#REF!,IF(+All!$H173="Ball State",+All!#REF!,0))</f>
        <v>0</v>
      </c>
      <c r="BD21" s="482">
        <f>IF(+All!$F173="Ball State",+All!#REF!,IF(+All!$H173="Ball State",+All!#REF!,0))</f>
        <v>0</v>
      </c>
      <c r="BE21" s="483">
        <f>IF(+All!$F173="Ball State",+All!#REF!,IF(+All!$H173="Ball State",+All!#REF!,0))</f>
        <v>0</v>
      </c>
      <c r="BF21" s="483">
        <f>IF(+All!$F173="Ball State",+All!#REF!,IF(+All!$H173="Ball State",+All!#REF!,0))</f>
        <v>0</v>
      </c>
      <c r="BG21" s="482">
        <f>IF(+All!$F173="Ball State",+All!#REF!,IF(+All!$H173="Ball State",+All!#REF!,0))</f>
        <v>0</v>
      </c>
      <c r="BH21" s="483">
        <f>IF(+All!$F173="Ball State",+All!#REF!,IF(+All!$H173="Ball State",+All!#REF!,0))</f>
        <v>0</v>
      </c>
      <c r="BI21" s="484">
        <f>IF(+All!$F173="Ball State",+All!#REF!,IF(+All!$H173="Ball State",+All!#REF!,0))</f>
        <v>0</v>
      </c>
      <c r="BJ21" s="92">
        <f>IF(+All!$F173="Ball State",+All!#REF!,IF(+All!$H173="Ball State",+All!#REF!,0))</f>
        <v>0</v>
      </c>
      <c r="BK21" s="93">
        <f>IF(+All!$F173="Ball State",+All!#REF!,IF(+All!$H173="Ball State",+All!#REF!,0))</f>
        <v>0</v>
      </c>
    </row>
    <row r="22" spans="1:63" x14ac:dyDescent="0.8">
      <c r="A22" s="70">
        <f>IF(+All!$F298="Ball State",+All!A298,IF(+All!$H298="Ball State",+All!A298,0))</f>
        <v>4</v>
      </c>
      <c r="B22" s="480" t="str">
        <f>IF(+All!$F298="Ball State",+All!B298,IF(+All!$H298="Ball State",+All!B298,0))</f>
        <v>Sat</v>
      </c>
      <c r="C22" s="72">
        <f>IF(+All!$F298="Ball State",+All!C298,IF(+All!$H298="Ball State",+All!C298,0))</f>
        <v>44464</v>
      </c>
      <c r="D22" s="73">
        <f>IF(+All!$F298="Ball State",+All!D298,IF(+All!$H298="Ball State",+All!D298,0))</f>
        <v>0.58333333333333337</v>
      </c>
      <c r="E22" s="707">
        <f>IF(+All!$F298="Ball State",+All!E298,IF(+All!$H298="Ball State",+All!E298,0))</f>
        <v>0</v>
      </c>
      <c r="F22" s="75" t="str">
        <f>IF(+All!$F298="Ball State",+All!F298,IF(+All!$H298="Ball State",+All!F298,0))</f>
        <v>Toledo</v>
      </c>
      <c r="G22" s="76" t="str">
        <f>IF(+All!$F298="Ball State",+All!G298,IF(+All!$H298="Ball State",+All!G298,0))</f>
        <v>MAC</v>
      </c>
      <c r="H22" s="75" t="str">
        <f>IF(+All!$F298="Ball State",+All!H298,IF(+All!$H298="Ball State",+All!H298,0))</f>
        <v>Ball State</v>
      </c>
      <c r="I22" s="76" t="str">
        <f>IF(+All!$F298="Ball State",+All!I298,IF(+All!$H298="Ball State",+All!I298,0))</f>
        <v>MAC</v>
      </c>
      <c r="J22" s="706" t="str">
        <f>IF(+All!$F298="Ball State",+All!J298,IF(+All!$H298="Ball State",+All!J298,0))</f>
        <v>Toledo</v>
      </c>
      <c r="K22" s="707" t="str">
        <f>IF(+All!$F298="Ball State",+All!K298,IF(+All!$H298="Ball State",+All!K298,0))</f>
        <v>Ball State</v>
      </c>
      <c r="L22" s="78">
        <f>IF(+All!$F298="Ball State",+All!L298,IF(+All!$H298="Ball State",+All!L298,0))</f>
        <v>4.5</v>
      </c>
      <c r="M22" s="79">
        <f>IF(+All!$F298="Ball State",+All!M298,IF(+All!$H298="Ball State",+All!M298,0))</f>
        <v>56.5</v>
      </c>
      <c r="N22" s="706" t="str">
        <f>IF(+All!$F298="Ball State",+All!N298,IF(+All!$H298="Ball State",+All!N298,0))</f>
        <v>Toledo</v>
      </c>
      <c r="O22" s="708">
        <f>IF(+All!$F298="Ball State",+All!O298,IF(+All!$H298="Ball State",+All!O298,0))</f>
        <v>22</v>
      </c>
      <c r="P22" s="708" t="str">
        <f>IF(+All!$F298="Ball State",+All!P298,IF(+All!$H298="Ball State",+All!P298,0))</f>
        <v>Ball State</v>
      </c>
      <c r="Q22" s="707">
        <f>IF(+All!$F298="Ball State",+All!Q298,IF(+All!$H298="Ball State",+All!Q298,0))</f>
        <v>12</v>
      </c>
      <c r="R22" s="706" t="str">
        <f>IF(+All!$F298="Ball State",+All!R298,IF(+All!$H298="Ball State",+All!R298,0))</f>
        <v>Toledo</v>
      </c>
      <c r="S22" s="708" t="str">
        <f>IF(+All!$F298="Ball State",+All!S298,IF(+All!$H298="Ball State",+All!S298,0))</f>
        <v>Ball State</v>
      </c>
      <c r="T22" s="706" t="str">
        <f>IF(+All!$F298="Ball State",+All!T298,IF(+All!$H298="Ball State",+All!T298,0))</f>
        <v>Ball State</v>
      </c>
      <c r="U22" s="707" t="str">
        <f>IF(+All!$F298="Ball State",+All!U298,IF(+All!$H298="Ball State",+All!U298,0))</f>
        <v>L</v>
      </c>
      <c r="V22" s="706">
        <f>IF(+All!$F178="Ball State",+All!#REF!,IF(+All!$H178="Ball State",+All!#REF!,0))</f>
        <v>0</v>
      </c>
      <c r="W22" s="707">
        <f>IF(+All!$F178="Ball State",+All!#REF!,IF(+All!$H178="Ball State",+All!#REF!,0))</f>
        <v>0</v>
      </c>
      <c r="X22" s="706">
        <f>IF(+All!$F178="Ball State",+All!#REF!,IF(+All!$H178="Ball State",+All!#REF!,0))</f>
        <v>0</v>
      </c>
      <c r="Y22" s="707">
        <f>IF(+All!$F178="Ball State",+All!#REF!,IF(+All!$H178="Ball State",+All!#REF!,0))</f>
        <v>0</v>
      </c>
      <c r="Z22" s="706">
        <f>IF(+All!$F178="Ball State",+All!#REF!,IF(+All!$H178="Ball State",+All!#REF!,0))</f>
        <v>0</v>
      </c>
      <c r="AA22" s="707">
        <f>IF(+All!$F178="Ball State",+All!#REF!,IF(+All!$H178="Ball State",+All!#REF!,0))</f>
        <v>0</v>
      </c>
      <c r="AB22" s="706">
        <f>IF(+All!$F178="Ball State",+All!#REF!,IF(+All!$H178="Ball State",+All!#REF!,0))</f>
        <v>0</v>
      </c>
      <c r="AC22" s="707">
        <f>IF(+All!$F178="Ball State",+All!#REF!,IF(+All!$H178="Ball State",+All!#REF!,0))</f>
        <v>0</v>
      </c>
      <c r="AD22" s="706">
        <f>IF(+All!$F178="Ball State",+All!#REF!,IF(+All!$H178="Ball State",+All!#REF!,0))</f>
        <v>0</v>
      </c>
      <c r="AE22" s="707">
        <f>IF(+All!$F178="Ball State",+All!#REF!,IF(+All!$H178="Ball State",+All!#REF!,0))</f>
        <v>0</v>
      </c>
      <c r="AF22" s="706">
        <f>IF(+All!$F178="Ball State",+All!#REF!,IF(+All!$H178="Ball State",+All!#REF!,0))</f>
        <v>0</v>
      </c>
      <c r="AG22" s="707">
        <f>IF(+All!$F178="Ball State",+All!#REF!,IF(+All!$H178="Ball State",+All!#REF!,0))</f>
        <v>0</v>
      </c>
      <c r="AH22" s="706">
        <f>IF(+All!$F178="Ball State",+All!#REF!,IF(+All!$H178="Ball State",+All!#REF!,0))</f>
        <v>0</v>
      </c>
      <c r="AI22" s="707">
        <f>IF(+All!$F178="Ball State",+All!#REF!,IF(+All!$H178="Ball State",+All!#REF!,0))</f>
        <v>0</v>
      </c>
      <c r="AJ22" s="706">
        <f>IF(+All!$F178="Ball State",+All!#REF!,IF(+All!$H178="Ball State",+All!#REF!,0))</f>
        <v>0</v>
      </c>
      <c r="AK22" s="707">
        <f>IF(+All!$F178="Ball State",+All!#REF!,IF(+All!$H178="Ball State",+All!#REF!,0))</f>
        <v>0</v>
      </c>
      <c r="AL22" s="81">
        <f>IF(+All!$F178="Ball State",+All!V178,IF(+All!$H178="Ball State",+All!V178,0))</f>
        <v>0</v>
      </c>
      <c r="AM22" s="82">
        <f>IF(+All!$F178="Ball State",+All!W178,IF(+All!$H178="Ball State",+All!W178,0))</f>
        <v>0</v>
      </c>
      <c r="AN22" s="81">
        <f>IF(+All!$F178="Ball State",+All!X178,IF(+All!$H178="Ball State",+All!X178,0))</f>
        <v>0</v>
      </c>
      <c r="AO22" s="83">
        <f>IF(+All!$F178="Ball State",+All!Y178,IF(+All!$H178="Ball State",+All!Y178,0))</f>
        <v>0</v>
      </c>
      <c r="AP22" s="84">
        <f>IF(+All!$F178="Ball State",+All!Z178,IF(+All!$H178="Ball State",+All!Z178,0))</f>
        <v>0</v>
      </c>
      <c r="AQ22" s="480">
        <f>IF(+All!$F178="Ball State",+All!#REF!,IF(+All!$H178="Ball State",+All!#REF!,0))</f>
        <v>0</v>
      </c>
      <c r="AR22" s="482">
        <f>IF(+All!$F178="Ball State",+All!#REF!,IF(+All!$H178="Ball State",+All!#REF!,0))</f>
        <v>0</v>
      </c>
      <c r="AS22" s="483">
        <f>IF(+All!$F178="Ball State",+All!#REF!,IF(+All!$H178="Ball State",+All!#REF!,0))</f>
        <v>0</v>
      </c>
      <c r="AT22" s="483">
        <f>IF(+All!$F178="Ball State",+All!#REF!,IF(+All!$H178="Ball State",+All!#REF!,0))</f>
        <v>0</v>
      </c>
      <c r="AU22" s="482">
        <f>IF(+All!$F178="Ball State",+All!#REF!,IF(+All!$H178="Ball State",+All!#REF!,0))</f>
        <v>0</v>
      </c>
      <c r="AV22" s="483">
        <f>IF(+All!$F178="Ball State",+All!#REF!,IF(+All!$H178="Ball State",+All!#REF!,0))</f>
        <v>0</v>
      </c>
      <c r="AW22" s="484">
        <f>IF(+All!$F178="Ball State",+All!#REF!,IF(+All!$H178="Ball State",+All!#REF!,0))</f>
        <v>0</v>
      </c>
      <c r="AX22" s="483">
        <f>IF(+All!$F178="Ball State",+All!#REF!,IF(+All!$H178="Ball State",+All!#REF!,0))</f>
        <v>0</v>
      </c>
      <c r="AY22" s="88">
        <f>IF(+All!$F178="Ball State",+All!#REF!,IF(+All!$H178="Ball State",+All!#REF!,0))</f>
        <v>0</v>
      </c>
      <c r="AZ22" s="89">
        <f>IF(+All!$F178="Ball State",+All!#REF!,IF(+All!$H178="Ball State",+All!#REF!,0))</f>
        <v>0</v>
      </c>
      <c r="BA22" s="90">
        <f>IF(+All!$F178="Ball State",+All!#REF!,IF(+All!$H178="Ball State",+All!#REF!,0))</f>
        <v>0</v>
      </c>
      <c r="BB22" s="90">
        <f>IF(+All!$F178="Ball State",+All!#REF!,IF(+All!$H178="Ball State",+All!#REF!,0))</f>
        <v>0</v>
      </c>
      <c r="BC22" s="91">
        <f>IF(+All!$F178="Ball State",+All!#REF!,IF(+All!$H178="Ball State",+All!#REF!,0))</f>
        <v>0</v>
      </c>
      <c r="BD22" s="482">
        <f>IF(+All!$F178="Ball State",+All!#REF!,IF(+All!$H178="Ball State",+All!#REF!,0))</f>
        <v>0</v>
      </c>
      <c r="BE22" s="483">
        <f>IF(+All!$F178="Ball State",+All!#REF!,IF(+All!$H178="Ball State",+All!#REF!,0))</f>
        <v>0</v>
      </c>
      <c r="BF22" s="483">
        <f>IF(+All!$F178="Ball State",+All!#REF!,IF(+All!$H178="Ball State",+All!#REF!,0))</f>
        <v>0</v>
      </c>
      <c r="BG22" s="482">
        <f>IF(+All!$F178="Ball State",+All!#REF!,IF(+All!$H178="Ball State",+All!#REF!,0))</f>
        <v>0</v>
      </c>
      <c r="BH22" s="483">
        <f>IF(+All!$F178="Ball State",+All!#REF!,IF(+All!$H178="Ball State",+All!#REF!,0))</f>
        <v>0</v>
      </c>
      <c r="BI22" s="484">
        <f>IF(+All!$F178="Ball State",+All!#REF!,IF(+All!$H178="Ball State",+All!#REF!,0))</f>
        <v>0</v>
      </c>
      <c r="BJ22" s="92">
        <f>IF(+All!$F178="Ball State",+All!#REF!,IF(+All!$H178="Ball State",+All!#REF!,0))</f>
        <v>0</v>
      </c>
      <c r="BK22" s="93">
        <f>IF(+All!$F178="Ball State",+All!#REF!,IF(+All!$H178="Ball State",+All!#REF!,0))</f>
        <v>0</v>
      </c>
    </row>
    <row r="23" spans="1:63" x14ac:dyDescent="0.8">
      <c r="A23" s="70">
        <f>IF(+All!$F363="Ball State",+All!A363,IF(+All!$H363="Ball State",+All!A363,0))</f>
        <v>5</v>
      </c>
      <c r="B23" s="480" t="str">
        <f>IF(+All!$F363="Ball State",+All!B363,IF(+All!$H363="Ball State",+All!B363,0))</f>
        <v>Sat</v>
      </c>
      <c r="C23" s="72">
        <f>IF(+All!$F363="Ball State",+All!C363,IF(+All!$H363="Ball State",+All!C363,0))</f>
        <v>44471</v>
      </c>
      <c r="D23" s="73">
        <f>IF(+All!$F363="Ball State",+All!D363,IF(+All!$H363="Ball State",+All!D363,0))</f>
        <v>0.70833333333333337</v>
      </c>
      <c r="E23" s="707">
        <f>IF(+All!$F363="Ball State",+All!E363,IF(+All!$H363="Ball State",+All!E363,0))</f>
        <v>0</v>
      </c>
      <c r="F23" s="75" t="str">
        <f>IF(+All!$F363="Ball State",+All!F363,IF(+All!$H363="Ball State",+All!F363,0))</f>
        <v>Army</v>
      </c>
      <c r="G23" s="76" t="str">
        <f>IF(+All!$F363="Ball State",+All!G363,IF(+All!$H363="Ball State",+All!G363,0))</f>
        <v>Ind</v>
      </c>
      <c r="H23" s="75" t="str">
        <f>IF(+All!$F363="Ball State",+All!H363,IF(+All!$H363="Ball State",+All!H363,0))</f>
        <v>Ball State</v>
      </c>
      <c r="I23" s="76" t="str">
        <f>IF(+All!$F363="Ball State",+All!I363,IF(+All!$H363="Ball State",+All!I363,0))</f>
        <v>MAC</v>
      </c>
      <c r="J23" s="706" t="str">
        <f>IF(+All!$F363="Ball State",+All!J363,IF(+All!$H363="Ball State",+All!J363,0))</f>
        <v>Army</v>
      </c>
      <c r="K23" s="707" t="str">
        <f>IF(+All!$F363="Ball State",+All!K363,IF(+All!$H363="Ball State",+All!K363,0))</f>
        <v>Ball State</v>
      </c>
      <c r="L23" s="78">
        <f>IF(+All!$F363="Ball State",+All!L363,IF(+All!$H363="Ball State",+All!L363,0))</f>
        <v>7.5</v>
      </c>
      <c r="M23" s="79">
        <f>IF(+All!$F363="Ball State",+All!M363,IF(+All!$H363="Ball State",+All!M363,0))</f>
        <v>46.5</v>
      </c>
      <c r="N23" s="706" t="str">
        <f>IF(+All!$F363="Ball State",+All!N363,IF(+All!$H363="Ball State",+All!N363,0))</f>
        <v>Ball State</v>
      </c>
      <c r="O23" s="708">
        <f>IF(+All!$F363="Ball State",+All!O363,IF(+All!$H363="Ball State",+All!O363,0))</f>
        <v>28</v>
      </c>
      <c r="P23" s="708" t="str">
        <f>IF(+All!$F363="Ball State",+All!P363,IF(+All!$H363="Ball State",+All!P363,0))</f>
        <v>Army</v>
      </c>
      <c r="Q23" s="707">
        <f>IF(+All!$F363="Ball State",+All!Q363,IF(+All!$H363="Ball State",+All!Q363,0))</f>
        <v>16</v>
      </c>
      <c r="R23" s="706" t="str">
        <f>IF(+All!$F363="Ball State",+All!R363,IF(+All!$H363="Ball State",+All!R363,0))</f>
        <v>Ball State</v>
      </c>
      <c r="S23" s="708" t="str">
        <f>IF(+All!$F363="Ball State",+All!S363,IF(+All!$H363="Ball State",+All!S363,0))</f>
        <v>Army</v>
      </c>
      <c r="T23" s="706" t="str">
        <f>IF(+All!$F363="Ball State",+All!T363,IF(+All!$H363="Ball State",+All!T363,0))</f>
        <v>Army</v>
      </c>
      <c r="U23" s="707" t="str">
        <f>IF(+All!$F363="Ball State",+All!U363,IF(+All!$H363="Ball State",+All!U363,0))</f>
        <v>L</v>
      </c>
      <c r="V23" s="706" t="e">
        <f>IF(+All!#REF!="Ball State",+All!#REF!,IF(+All!#REF!="Ball State",+All!#REF!,0))</f>
        <v>#REF!</v>
      </c>
      <c r="W23" s="707" t="e">
        <f>IF(+All!#REF!="Ball State",+All!#REF!,IF(+All!#REF!="Ball State",+All!#REF!,0))</f>
        <v>#REF!</v>
      </c>
      <c r="X23" s="706" t="e">
        <f>IF(+All!#REF!="Ball State",+All!#REF!,IF(+All!#REF!="Ball State",+All!#REF!,0))</f>
        <v>#REF!</v>
      </c>
      <c r="Y23" s="707" t="e">
        <f>IF(+All!#REF!="Ball State",+All!#REF!,IF(+All!#REF!="Ball State",+All!#REF!,0))</f>
        <v>#REF!</v>
      </c>
      <c r="Z23" s="706" t="e">
        <f>IF(+All!#REF!="Ball State",+All!#REF!,IF(+All!#REF!="Ball State",+All!#REF!,0))</f>
        <v>#REF!</v>
      </c>
      <c r="AA23" s="707" t="e">
        <f>IF(+All!#REF!="Ball State",+All!#REF!,IF(+All!#REF!="Ball State",+All!#REF!,0))</f>
        <v>#REF!</v>
      </c>
      <c r="AB23" s="706" t="e">
        <f>IF(+All!#REF!="Ball State",+All!#REF!,IF(+All!#REF!="Ball State",+All!#REF!,0))</f>
        <v>#REF!</v>
      </c>
      <c r="AC23" s="707" t="e">
        <f>IF(+All!#REF!="Ball State",+All!#REF!,IF(+All!#REF!="Ball State",+All!#REF!,0))</f>
        <v>#REF!</v>
      </c>
      <c r="AD23" s="706" t="e">
        <f>IF(+All!#REF!="Ball State",+All!#REF!,IF(+All!#REF!="Ball State",+All!#REF!,0))</f>
        <v>#REF!</v>
      </c>
      <c r="AE23" s="707" t="e">
        <f>IF(+All!#REF!="Ball State",+All!#REF!,IF(+All!#REF!="Ball State",+All!#REF!,0))</f>
        <v>#REF!</v>
      </c>
      <c r="AF23" s="706" t="e">
        <f>IF(+All!#REF!="Ball State",+All!#REF!,IF(+All!#REF!="Ball State",+All!#REF!,0))</f>
        <v>#REF!</v>
      </c>
      <c r="AG23" s="707" t="e">
        <f>IF(+All!#REF!="Ball State",+All!#REF!,IF(+All!#REF!="Ball State",+All!#REF!,0))</f>
        <v>#REF!</v>
      </c>
      <c r="AH23" s="706" t="e">
        <f>IF(+All!#REF!="Ball State",+All!#REF!,IF(+All!#REF!="Ball State",+All!#REF!,0))</f>
        <v>#REF!</v>
      </c>
      <c r="AI23" s="707" t="e">
        <f>IF(+All!#REF!="Ball State",+All!#REF!,IF(+All!#REF!="Ball State",+All!#REF!,0))</f>
        <v>#REF!</v>
      </c>
      <c r="AJ23" s="706" t="e">
        <f>IF(+All!#REF!="Ball State",+All!#REF!,IF(+All!#REF!="Ball State",+All!#REF!,0))</f>
        <v>#REF!</v>
      </c>
      <c r="AK23" s="707" t="e">
        <f>IF(+All!#REF!="Ball State",+All!#REF!,IF(+All!#REF!="Ball State",+All!#REF!,0))</f>
        <v>#REF!</v>
      </c>
      <c r="AL23" s="81" t="e">
        <f>IF(+All!#REF!="Ball State",+All!#REF!,IF(+All!#REF!="Ball State",+All!#REF!,0))</f>
        <v>#REF!</v>
      </c>
      <c r="AM23" s="82" t="e">
        <f>IF(+All!#REF!="Ball State",+All!#REF!,IF(+All!#REF!="Ball State",+All!#REF!,0))</f>
        <v>#REF!</v>
      </c>
      <c r="AN23" s="81" t="e">
        <f>IF(+All!#REF!="Ball State",+All!#REF!,IF(+All!#REF!="Ball State",+All!#REF!,0))</f>
        <v>#REF!</v>
      </c>
      <c r="AO23" s="83" t="e">
        <f>IF(+All!#REF!="Ball State",+All!#REF!,IF(+All!#REF!="Ball State",+All!#REF!,0))</f>
        <v>#REF!</v>
      </c>
      <c r="AP23" s="84" t="e">
        <f>IF(+All!#REF!="Ball State",+All!#REF!,IF(+All!#REF!="Ball State",+All!#REF!,0))</f>
        <v>#REF!</v>
      </c>
      <c r="AQ23" s="480" t="e">
        <f>IF(+All!#REF!="Ball State",+All!#REF!,IF(+All!#REF!="Ball State",+All!#REF!,0))</f>
        <v>#REF!</v>
      </c>
      <c r="AR23" s="482" t="e">
        <f>IF(+All!#REF!="Ball State",+All!#REF!,IF(+All!#REF!="Ball State",+All!#REF!,0))</f>
        <v>#REF!</v>
      </c>
      <c r="AS23" s="483" t="e">
        <f>IF(+All!#REF!="Ball State",+All!#REF!,IF(+All!#REF!="Ball State",+All!#REF!,0))</f>
        <v>#REF!</v>
      </c>
      <c r="AT23" s="483" t="e">
        <f>IF(+All!#REF!="Ball State",+All!#REF!,IF(+All!#REF!="Ball State",+All!#REF!,0))</f>
        <v>#REF!</v>
      </c>
      <c r="AU23" s="482" t="e">
        <f>IF(+All!#REF!="Ball State",+All!#REF!,IF(+All!#REF!="Ball State",+All!#REF!,0))</f>
        <v>#REF!</v>
      </c>
      <c r="AV23" s="483" t="e">
        <f>IF(+All!#REF!="Ball State",+All!#REF!,IF(+All!#REF!="Ball State",+All!#REF!,0))</f>
        <v>#REF!</v>
      </c>
      <c r="AW23" s="484" t="e">
        <f>IF(+All!#REF!="Ball State",+All!#REF!,IF(+All!#REF!="Ball State",+All!#REF!,0))</f>
        <v>#REF!</v>
      </c>
      <c r="AX23" s="483" t="e">
        <f>IF(+All!#REF!="Ball State",+All!#REF!,IF(+All!#REF!="Ball State",+All!#REF!,0))</f>
        <v>#REF!</v>
      </c>
      <c r="AY23" s="88" t="e">
        <f>IF(+All!#REF!="Ball State",+All!#REF!,IF(+All!#REF!="Ball State",+All!#REF!,0))</f>
        <v>#REF!</v>
      </c>
      <c r="AZ23" s="89" t="e">
        <f>IF(+All!#REF!="Ball State",+All!#REF!,IF(+All!#REF!="Ball State",+All!#REF!,0))</f>
        <v>#REF!</v>
      </c>
      <c r="BA23" s="90" t="e">
        <f>IF(+All!#REF!="Ball State",+All!#REF!,IF(+All!#REF!="Ball State",+All!#REF!,0))</f>
        <v>#REF!</v>
      </c>
      <c r="BB23" s="90" t="e">
        <f>IF(+All!#REF!="Ball State",+All!#REF!,IF(+All!#REF!="Ball State",+All!#REF!,0))</f>
        <v>#REF!</v>
      </c>
      <c r="BC23" s="91" t="e">
        <f>IF(+All!#REF!="Ball State",+All!#REF!,IF(+All!#REF!="Ball State",+All!#REF!,0))</f>
        <v>#REF!</v>
      </c>
      <c r="BD23" s="482" t="e">
        <f>IF(+All!#REF!="Ball State",+All!#REF!,IF(+All!#REF!="Ball State",+All!#REF!,0))</f>
        <v>#REF!</v>
      </c>
      <c r="BE23" s="483" t="e">
        <f>IF(+All!#REF!="Ball State",+All!#REF!,IF(+All!#REF!="Ball State",+All!#REF!,0))</f>
        <v>#REF!</v>
      </c>
      <c r="BF23" s="483" t="e">
        <f>IF(+All!#REF!="Ball State",+All!#REF!,IF(+All!#REF!="Ball State",+All!#REF!,0))</f>
        <v>#REF!</v>
      </c>
      <c r="BG23" s="482" t="e">
        <f>IF(+All!#REF!="Ball State",+All!#REF!,IF(+All!#REF!="Ball State",+All!#REF!,0))</f>
        <v>#REF!</v>
      </c>
      <c r="BH23" s="483" t="e">
        <f>IF(+All!#REF!="Ball State",+All!#REF!,IF(+All!#REF!="Ball State",+All!#REF!,0))</f>
        <v>#REF!</v>
      </c>
      <c r="BI23" s="484" t="e">
        <f>IF(+All!#REF!="Ball State",+All!#REF!,IF(+All!#REF!="Ball State",+All!#REF!,0))</f>
        <v>#REF!</v>
      </c>
      <c r="BJ23" s="92" t="e">
        <f>IF(+All!#REF!="Ball State",+All!#REF!,IF(+All!#REF!="Ball State",+All!#REF!,0))</f>
        <v>#REF!</v>
      </c>
      <c r="BK23" s="93" t="e">
        <f>IF(+All!#REF!="Ball State",+All!#REF!,IF(+All!#REF!="Ball State",+All!#REF!,0))</f>
        <v>#REF!</v>
      </c>
    </row>
    <row r="24" spans="1:63" x14ac:dyDescent="0.8">
      <c r="A24" s="70">
        <f>IF(+All!$F430="Ball State",+All!A430,IF(+All!$H430="Ball State",+All!A430,0))</f>
        <v>6</v>
      </c>
      <c r="B24" s="480" t="str">
        <f>IF(+All!$F430="Ball State",+All!B430,IF(+All!$H430="Ball State",+All!B430,0))</f>
        <v>Sat</v>
      </c>
      <c r="C24" s="72">
        <f>IF(+All!$F430="Ball State",+All!C430,IF(+All!$H430="Ball State",+All!C430,0))</f>
        <v>44478</v>
      </c>
      <c r="D24" s="73">
        <f>IF(+All!$F430="Ball State",+All!D430,IF(+All!$H430="Ball State",+All!D430,0))</f>
        <v>0.64583333333333337</v>
      </c>
      <c r="E24" s="707" t="str">
        <f>IF(+All!$F430="Ball State",+All!E430,IF(+All!$H430="Ball State",+All!E430,0))</f>
        <v>ESPNU</v>
      </c>
      <c r="F24" s="75" t="str">
        <f>IF(+All!$F430="Ball State",+All!F430,IF(+All!$H430="Ball State",+All!F430,0))</f>
        <v>Ball State</v>
      </c>
      <c r="G24" s="76" t="str">
        <f>IF(+All!$F430="Ball State",+All!G430,IF(+All!$H430="Ball State",+All!G430,0))</f>
        <v>MAC</v>
      </c>
      <c r="H24" s="75" t="str">
        <f>IF(+All!$F430="Ball State",+All!H430,IF(+All!$H430="Ball State",+All!H430,0))</f>
        <v>Western Michigan</v>
      </c>
      <c r="I24" s="76" t="str">
        <f>IF(+All!$F430="Ball State",+All!I430,IF(+All!$H430="Ball State",+All!I430,0))</f>
        <v>MAC</v>
      </c>
      <c r="J24" s="706" t="str">
        <f>IF(+All!$F430="Ball State",+All!J430,IF(+All!$H430="Ball State",+All!J430,0))</f>
        <v>Western Michigan</v>
      </c>
      <c r="K24" s="707" t="str">
        <f>IF(+All!$F430="Ball State",+All!K430,IF(+All!$H430="Ball State",+All!K430,0))</f>
        <v>Ball State</v>
      </c>
      <c r="L24" s="78">
        <f>IF(+All!$F430="Ball State",+All!L430,IF(+All!$H430="Ball State",+All!L430,0))</f>
        <v>11</v>
      </c>
      <c r="M24" s="79">
        <f>IF(+All!$F430="Ball State",+All!M430,IF(+All!$H430="Ball State",+All!M430,0))</f>
        <v>58</v>
      </c>
      <c r="N24" s="706" t="str">
        <f>IF(+All!$F430="Ball State",+All!N430,IF(+All!$H430="Ball State",+All!N430,0))</f>
        <v>Ball State</v>
      </c>
      <c r="O24" s="708">
        <f>IF(+All!$F430="Ball State",+All!O430,IF(+All!$H430="Ball State",+All!O430,0))</f>
        <v>45</v>
      </c>
      <c r="P24" s="708" t="str">
        <f>IF(+All!$F430="Ball State",+All!P430,IF(+All!$H430="Ball State",+All!P430,0))</f>
        <v>Western Michigan</v>
      </c>
      <c r="Q24" s="707">
        <f>IF(+All!$F430="Ball State",+All!Q430,IF(+All!$H430="Ball State",+All!Q430,0))</f>
        <v>20</v>
      </c>
      <c r="R24" s="706" t="str">
        <f>IF(+All!$F430="Ball State",+All!R430,IF(+All!$H430="Ball State",+All!R430,0))</f>
        <v>Ball State</v>
      </c>
      <c r="S24" s="708" t="str">
        <f>IF(+All!$F430="Ball State",+All!S430,IF(+All!$H430="Ball State",+All!S430,0))</f>
        <v>Western Michigan</v>
      </c>
      <c r="T24" s="706" t="str">
        <f>IF(+All!$F430="Ball State",+All!T430,IF(+All!$H430="Ball State",+All!T430,0))</f>
        <v>Ball State</v>
      </c>
      <c r="U24" s="707" t="str">
        <f>IF(+All!$F430="Ball State",+All!U430,IF(+All!$H430="Ball State",+All!U430,0))</f>
        <v>W</v>
      </c>
      <c r="V24" s="706" t="e">
        <f>IF(+All!#REF!="Ball State",+All!#REF!,IF(+All!#REF!="Ball State",+All!#REF!,0))</f>
        <v>#REF!</v>
      </c>
      <c r="W24" s="707" t="e">
        <f>IF(+All!#REF!="Ball State",+All!#REF!,IF(+All!#REF!="Ball State",+All!#REF!,0))</f>
        <v>#REF!</v>
      </c>
      <c r="X24" s="706" t="e">
        <f>IF(+All!#REF!="Ball State",+All!#REF!,IF(+All!#REF!="Ball State",+All!#REF!,0))</f>
        <v>#REF!</v>
      </c>
      <c r="Y24" s="707" t="e">
        <f>IF(+All!#REF!="Ball State",+All!#REF!,IF(+All!#REF!="Ball State",+All!#REF!,0))</f>
        <v>#REF!</v>
      </c>
      <c r="Z24" s="706" t="e">
        <f>IF(+All!#REF!="Ball State",+All!#REF!,IF(+All!#REF!="Ball State",+All!#REF!,0))</f>
        <v>#REF!</v>
      </c>
      <c r="AA24" s="707" t="e">
        <f>IF(+All!#REF!="Ball State",+All!#REF!,IF(+All!#REF!="Ball State",+All!#REF!,0))</f>
        <v>#REF!</v>
      </c>
      <c r="AB24" s="706" t="e">
        <f>IF(+All!#REF!="Ball State",+All!#REF!,IF(+All!#REF!="Ball State",+All!#REF!,0))</f>
        <v>#REF!</v>
      </c>
      <c r="AC24" s="707" t="e">
        <f>IF(+All!#REF!="Ball State",+All!#REF!,IF(+All!#REF!="Ball State",+All!#REF!,0))</f>
        <v>#REF!</v>
      </c>
      <c r="AD24" s="706" t="e">
        <f>IF(+All!#REF!="Ball State",+All!#REF!,IF(+All!#REF!="Ball State",+All!#REF!,0))</f>
        <v>#REF!</v>
      </c>
      <c r="AE24" s="707" t="e">
        <f>IF(+All!#REF!="Ball State",+All!#REF!,IF(+All!#REF!="Ball State",+All!#REF!,0))</f>
        <v>#REF!</v>
      </c>
      <c r="AF24" s="706" t="e">
        <f>IF(+All!#REF!="Ball State",+All!#REF!,IF(+All!#REF!="Ball State",+All!#REF!,0))</f>
        <v>#REF!</v>
      </c>
      <c r="AG24" s="707" t="e">
        <f>IF(+All!#REF!="Ball State",+All!#REF!,IF(+All!#REF!="Ball State",+All!#REF!,0))</f>
        <v>#REF!</v>
      </c>
      <c r="AH24" s="706" t="e">
        <f>IF(+All!#REF!="Ball State",+All!#REF!,IF(+All!#REF!="Ball State",+All!#REF!,0))</f>
        <v>#REF!</v>
      </c>
      <c r="AI24" s="707" t="e">
        <f>IF(+All!#REF!="Ball State",+All!#REF!,IF(+All!#REF!="Ball State",+All!#REF!,0))</f>
        <v>#REF!</v>
      </c>
      <c r="AJ24" s="706" t="e">
        <f>IF(+All!#REF!="Ball State",+All!#REF!,IF(+All!#REF!="Ball State",+All!#REF!,0))</f>
        <v>#REF!</v>
      </c>
      <c r="AK24" s="707" t="e">
        <f>IF(+All!#REF!="Ball State",+All!#REF!,IF(+All!#REF!="Ball State",+All!#REF!,0))</f>
        <v>#REF!</v>
      </c>
      <c r="AL24" s="81" t="e">
        <f>IF(+All!#REF!="Ball State",+All!#REF!,IF(+All!#REF!="Ball State",+All!#REF!,0))</f>
        <v>#REF!</v>
      </c>
      <c r="AM24" s="82" t="e">
        <f>IF(+All!#REF!="Ball State",+All!#REF!,IF(+All!#REF!="Ball State",+All!#REF!,0))</f>
        <v>#REF!</v>
      </c>
      <c r="AN24" s="81" t="e">
        <f>IF(+All!#REF!="Ball State",+All!#REF!,IF(+All!#REF!="Ball State",+All!#REF!,0))</f>
        <v>#REF!</v>
      </c>
      <c r="AO24" s="83" t="e">
        <f>IF(+All!#REF!="Ball State",+All!#REF!,IF(+All!#REF!="Ball State",+All!#REF!,0))</f>
        <v>#REF!</v>
      </c>
      <c r="AP24" s="84" t="e">
        <f>IF(+All!#REF!="Ball State",+All!#REF!,IF(+All!#REF!="Ball State",+All!#REF!,0))</f>
        <v>#REF!</v>
      </c>
      <c r="AQ24" s="480" t="e">
        <f>IF(+All!#REF!="Ball State",+All!#REF!,IF(+All!#REF!="Ball State",+All!#REF!,0))</f>
        <v>#REF!</v>
      </c>
      <c r="AR24" s="482" t="e">
        <f>IF(+All!#REF!="Ball State",+All!#REF!,IF(+All!#REF!="Ball State",+All!#REF!,0))</f>
        <v>#REF!</v>
      </c>
      <c r="AS24" s="483" t="e">
        <f>IF(+All!#REF!="Ball State",+All!#REF!,IF(+All!#REF!="Ball State",+All!#REF!,0))</f>
        <v>#REF!</v>
      </c>
      <c r="AT24" s="483" t="e">
        <f>IF(+All!#REF!="Ball State",+All!#REF!,IF(+All!#REF!="Ball State",+All!#REF!,0))</f>
        <v>#REF!</v>
      </c>
      <c r="AU24" s="482" t="e">
        <f>IF(+All!#REF!="Ball State",+All!#REF!,IF(+All!#REF!="Ball State",+All!#REF!,0))</f>
        <v>#REF!</v>
      </c>
      <c r="AV24" s="483" t="e">
        <f>IF(+All!#REF!="Ball State",+All!#REF!,IF(+All!#REF!="Ball State",+All!#REF!,0))</f>
        <v>#REF!</v>
      </c>
      <c r="AW24" s="484" t="e">
        <f>IF(+All!#REF!="Ball State",+All!#REF!,IF(+All!#REF!="Ball State",+All!#REF!,0))</f>
        <v>#REF!</v>
      </c>
      <c r="AX24" s="483" t="e">
        <f>IF(+All!#REF!="Ball State",+All!#REF!,IF(+All!#REF!="Ball State",+All!#REF!,0))</f>
        <v>#REF!</v>
      </c>
      <c r="AY24" s="88" t="e">
        <f>IF(+All!#REF!="Ball State",+All!#REF!,IF(+All!#REF!="Ball State",+All!#REF!,0))</f>
        <v>#REF!</v>
      </c>
      <c r="AZ24" s="89" t="e">
        <f>IF(+All!#REF!="Ball State",+All!#REF!,IF(+All!#REF!="Ball State",+All!#REF!,0))</f>
        <v>#REF!</v>
      </c>
      <c r="BA24" s="90" t="e">
        <f>IF(+All!#REF!="Ball State",+All!#REF!,IF(+All!#REF!="Ball State",+All!#REF!,0))</f>
        <v>#REF!</v>
      </c>
      <c r="BB24" s="90" t="e">
        <f>IF(+All!#REF!="Ball State",+All!#REF!,IF(+All!#REF!="Ball State",+All!#REF!,0))</f>
        <v>#REF!</v>
      </c>
      <c r="BC24" s="91" t="e">
        <f>IF(+All!#REF!="Ball State",+All!#REF!,IF(+All!#REF!="Ball State",+All!#REF!,0))</f>
        <v>#REF!</v>
      </c>
      <c r="BD24" s="482" t="e">
        <f>IF(+All!#REF!="Ball State",+All!#REF!,IF(+All!#REF!="Ball State",+All!#REF!,0))</f>
        <v>#REF!</v>
      </c>
      <c r="BE24" s="483" t="e">
        <f>IF(+All!#REF!="Ball State",+All!#REF!,IF(+All!#REF!="Ball State",+All!#REF!,0))</f>
        <v>#REF!</v>
      </c>
      <c r="BF24" s="483" t="e">
        <f>IF(+All!#REF!="Ball State",+All!#REF!,IF(+All!#REF!="Ball State",+All!#REF!,0))</f>
        <v>#REF!</v>
      </c>
      <c r="BG24" s="482" t="e">
        <f>IF(+All!#REF!="Ball State",+All!#REF!,IF(+All!#REF!="Ball State",+All!#REF!,0))</f>
        <v>#REF!</v>
      </c>
      <c r="BH24" s="483" t="e">
        <f>IF(+All!#REF!="Ball State",+All!#REF!,IF(+All!#REF!="Ball State",+All!#REF!,0))</f>
        <v>#REF!</v>
      </c>
      <c r="BI24" s="484" t="e">
        <f>IF(+All!#REF!="Ball State",+All!#REF!,IF(+All!#REF!="Ball State",+All!#REF!,0))</f>
        <v>#REF!</v>
      </c>
      <c r="BJ24" s="92" t="e">
        <f>IF(+All!#REF!="Ball State",+All!#REF!,IF(+All!#REF!="Ball State",+All!#REF!,0))</f>
        <v>#REF!</v>
      </c>
      <c r="BK24" s="93" t="e">
        <f>IF(+All!#REF!="Ball State",+All!#REF!,IF(+All!#REF!="Ball State",+All!#REF!,0))</f>
        <v>#REF!</v>
      </c>
    </row>
    <row r="25" spans="1:63" x14ac:dyDescent="0.8">
      <c r="A25" s="70">
        <f>IF(+All!$F506="Ball State",+All!A506,IF(+All!$H506="Ball State",+All!A506,0))</f>
        <v>7</v>
      </c>
      <c r="B25" s="480" t="str">
        <f>IF(+All!$F506="Ball State",+All!B506,IF(+All!$H506="Ball State",+All!B506,0))</f>
        <v>Sat</v>
      </c>
      <c r="C25" s="72">
        <f>IF(+All!$F506="Ball State",+All!C506,IF(+All!$H506="Ball State",+All!C506,0))</f>
        <v>44485</v>
      </c>
      <c r="D25" s="73">
        <f>IF(+All!$F506="Ball State",+All!D506,IF(+All!$H506="Ball State",+All!D506,0))</f>
        <v>0.58333333333333337</v>
      </c>
      <c r="E25" s="707">
        <f>IF(+All!$F506="Ball State",+All!E506,IF(+All!$H506="Ball State",+All!E506,0))</f>
        <v>0</v>
      </c>
      <c r="F25" s="75" t="str">
        <f>IF(+All!$F506="Ball State",+All!F506,IF(+All!$H506="Ball State",+All!F506,0))</f>
        <v>Ball State</v>
      </c>
      <c r="G25" s="76" t="str">
        <f>IF(+All!$F506="Ball State",+All!G506,IF(+All!$H506="Ball State",+All!G506,0))</f>
        <v>MAC</v>
      </c>
      <c r="H25" s="75" t="str">
        <f>IF(+All!$F506="Ball State",+All!H506,IF(+All!$H506="Ball State",+All!H506,0))</f>
        <v>Eastern Michigan</v>
      </c>
      <c r="I25" s="76" t="str">
        <f>IF(+All!$F506="Ball State",+All!I506,IF(+All!$H506="Ball State",+All!I506,0))</f>
        <v>MAC</v>
      </c>
      <c r="J25" s="706" t="str">
        <f>IF(+All!$F506="Ball State",+All!J506,IF(+All!$H506="Ball State",+All!J506,0))</f>
        <v>Ball State</v>
      </c>
      <c r="K25" s="707" t="str">
        <f>IF(+All!$F506="Ball State",+All!K506,IF(+All!$H506="Ball State",+All!K506,0))</f>
        <v>Eastern Michigan</v>
      </c>
      <c r="L25" s="78">
        <f>IF(+All!$F506="Ball State",+All!L506,IF(+All!$H506="Ball State",+All!L506,0))</f>
        <v>1</v>
      </c>
      <c r="M25" s="79">
        <f>IF(+All!$F506="Ball State",+All!M506,IF(+All!$H506="Ball State",+All!M506,0))</f>
        <v>55.5</v>
      </c>
      <c r="N25" s="706" t="str">
        <f>IF(+All!$F506="Ball State",+All!N506,IF(+All!$H506="Ball State",+All!N506,0))</f>
        <v>Ball State</v>
      </c>
      <c r="O25" s="708">
        <f>IF(+All!$F506="Ball State",+All!O506,IF(+All!$H506="Ball State",+All!O506,0))</f>
        <v>38</v>
      </c>
      <c r="P25" s="708" t="str">
        <f>IF(+All!$F506="Ball State",+All!P506,IF(+All!$H506="Ball State",+All!P506,0))</f>
        <v>Eastern Michigan</v>
      </c>
      <c r="Q25" s="707">
        <f>IF(+All!$F506="Ball State",+All!Q506,IF(+All!$H506="Ball State",+All!Q506,0))</f>
        <v>31</v>
      </c>
      <c r="R25" s="706" t="str">
        <f>IF(+All!$F506="Ball State",+All!R506,IF(+All!$H506="Ball State",+All!R506,0))</f>
        <v>Ball State</v>
      </c>
      <c r="S25" s="708" t="str">
        <f>IF(+All!$F506="Ball State",+All!S506,IF(+All!$H506="Ball State",+All!S506,0))</f>
        <v>Eastern Michigan</v>
      </c>
      <c r="T25" s="706" t="str">
        <f>IF(+All!$F506="Ball State",+All!T506,IF(+All!$H506="Ball State",+All!T506,0))</f>
        <v>Eastern Michigan</v>
      </c>
      <c r="U25" s="707" t="str">
        <f>IF(+All!$F506="Ball State",+All!U506,IF(+All!$H506="Ball State",+All!U506,0))</f>
        <v>L</v>
      </c>
      <c r="V25" s="706" t="e">
        <f>IF(+All!#REF!="Ball State",+All!#REF!,IF(+All!#REF!="Ball State",+All!#REF!,0))</f>
        <v>#REF!</v>
      </c>
      <c r="W25" s="707" t="e">
        <f>IF(+All!#REF!="Ball State",+All!#REF!,IF(+All!#REF!="Ball State",+All!#REF!,0))</f>
        <v>#REF!</v>
      </c>
      <c r="X25" s="706" t="e">
        <f>IF(+All!#REF!="Ball State",+All!#REF!,IF(+All!#REF!="Ball State",+All!#REF!,0))</f>
        <v>#REF!</v>
      </c>
      <c r="Y25" s="707" t="e">
        <f>IF(+All!#REF!="Ball State",+All!#REF!,IF(+All!#REF!="Ball State",+All!#REF!,0))</f>
        <v>#REF!</v>
      </c>
      <c r="Z25" s="706" t="e">
        <f>IF(+All!#REF!="Ball State",+All!#REF!,IF(+All!#REF!="Ball State",+All!#REF!,0))</f>
        <v>#REF!</v>
      </c>
      <c r="AA25" s="707" t="e">
        <f>IF(+All!#REF!="Ball State",+All!#REF!,IF(+All!#REF!="Ball State",+All!#REF!,0))</f>
        <v>#REF!</v>
      </c>
      <c r="AB25" s="706" t="e">
        <f>IF(+All!#REF!="Ball State",+All!#REF!,IF(+All!#REF!="Ball State",+All!#REF!,0))</f>
        <v>#REF!</v>
      </c>
      <c r="AC25" s="707" t="e">
        <f>IF(+All!#REF!="Ball State",+All!#REF!,IF(+All!#REF!="Ball State",+All!#REF!,0))</f>
        <v>#REF!</v>
      </c>
      <c r="AD25" s="706" t="e">
        <f>IF(+All!#REF!="Ball State",+All!#REF!,IF(+All!#REF!="Ball State",+All!#REF!,0))</f>
        <v>#REF!</v>
      </c>
      <c r="AE25" s="707" t="e">
        <f>IF(+All!#REF!="Ball State",+All!#REF!,IF(+All!#REF!="Ball State",+All!#REF!,0))</f>
        <v>#REF!</v>
      </c>
      <c r="AF25" s="706" t="e">
        <f>IF(+All!#REF!="Ball State",+All!#REF!,IF(+All!#REF!="Ball State",+All!#REF!,0))</f>
        <v>#REF!</v>
      </c>
      <c r="AG25" s="707" t="e">
        <f>IF(+All!#REF!="Ball State",+All!#REF!,IF(+All!#REF!="Ball State",+All!#REF!,0))</f>
        <v>#REF!</v>
      </c>
      <c r="AH25" s="706" t="e">
        <f>IF(+All!#REF!="Ball State",+All!#REF!,IF(+All!#REF!="Ball State",+All!#REF!,0))</f>
        <v>#REF!</v>
      </c>
      <c r="AI25" s="707" t="e">
        <f>IF(+All!#REF!="Ball State",+All!#REF!,IF(+All!#REF!="Ball State",+All!#REF!,0))</f>
        <v>#REF!</v>
      </c>
      <c r="AJ25" s="706" t="e">
        <f>IF(+All!#REF!="Ball State",+All!#REF!,IF(+All!#REF!="Ball State",+All!#REF!,0))</f>
        <v>#REF!</v>
      </c>
      <c r="AK25" s="707" t="e">
        <f>IF(+All!#REF!="Ball State",+All!#REF!,IF(+All!#REF!="Ball State",+All!#REF!,0))</f>
        <v>#REF!</v>
      </c>
      <c r="AL25" s="81" t="e">
        <f>IF(+All!#REF!="Ball State",+All!#REF!,IF(+All!#REF!="Ball State",+All!#REF!,0))</f>
        <v>#REF!</v>
      </c>
      <c r="AM25" s="82" t="e">
        <f>IF(+All!#REF!="Ball State",+All!#REF!,IF(+All!#REF!="Ball State",+All!#REF!,0))</f>
        <v>#REF!</v>
      </c>
      <c r="AN25" s="81" t="e">
        <f>IF(+All!#REF!="Ball State",+All!#REF!,IF(+All!#REF!="Ball State",+All!#REF!,0))</f>
        <v>#REF!</v>
      </c>
      <c r="AO25" s="83" t="e">
        <f>IF(+All!#REF!="Ball State",+All!#REF!,IF(+All!#REF!="Ball State",+All!#REF!,0))</f>
        <v>#REF!</v>
      </c>
      <c r="AP25" s="84" t="e">
        <f>IF(+All!#REF!="Ball State",+All!#REF!,IF(+All!#REF!="Ball State",+All!#REF!,0))</f>
        <v>#REF!</v>
      </c>
      <c r="AQ25" s="480" t="e">
        <f>IF(+All!#REF!="Ball State",+All!#REF!,IF(+All!#REF!="Ball State",+All!#REF!,0))</f>
        <v>#REF!</v>
      </c>
      <c r="AR25" s="482" t="e">
        <f>IF(+All!#REF!="Ball State",+All!#REF!,IF(+All!#REF!="Ball State",+All!#REF!,0))</f>
        <v>#REF!</v>
      </c>
      <c r="AS25" s="483" t="e">
        <f>IF(+All!#REF!="Ball State",+All!#REF!,IF(+All!#REF!="Ball State",+All!#REF!,0))</f>
        <v>#REF!</v>
      </c>
      <c r="AT25" s="483" t="e">
        <f>IF(+All!#REF!="Ball State",+All!#REF!,IF(+All!#REF!="Ball State",+All!#REF!,0))</f>
        <v>#REF!</v>
      </c>
      <c r="AU25" s="482" t="e">
        <f>IF(+All!#REF!="Ball State",+All!#REF!,IF(+All!#REF!="Ball State",+All!#REF!,0))</f>
        <v>#REF!</v>
      </c>
      <c r="AV25" s="483" t="e">
        <f>IF(+All!#REF!="Ball State",+All!#REF!,IF(+All!#REF!="Ball State",+All!#REF!,0))</f>
        <v>#REF!</v>
      </c>
      <c r="AW25" s="484" t="e">
        <f>IF(+All!#REF!="Ball State",+All!#REF!,IF(+All!#REF!="Ball State",+All!#REF!,0))</f>
        <v>#REF!</v>
      </c>
      <c r="AX25" s="483" t="e">
        <f>IF(+All!#REF!="Ball State",+All!#REF!,IF(+All!#REF!="Ball State",+All!#REF!,0))</f>
        <v>#REF!</v>
      </c>
      <c r="AY25" s="88" t="e">
        <f>IF(+All!#REF!="Ball State",+All!#REF!,IF(+All!#REF!="Ball State",+All!#REF!,0))</f>
        <v>#REF!</v>
      </c>
      <c r="AZ25" s="89" t="e">
        <f>IF(+All!#REF!="Ball State",+All!#REF!,IF(+All!#REF!="Ball State",+All!#REF!,0))</f>
        <v>#REF!</v>
      </c>
      <c r="BA25" s="90" t="e">
        <f>IF(+All!#REF!="Ball State",+All!#REF!,IF(+All!#REF!="Ball State",+All!#REF!,0))</f>
        <v>#REF!</v>
      </c>
      <c r="BB25" s="90" t="e">
        <f>IF(+All!#REF!="Ball State",+All!#REF!,IF(+All!#REF!="Ball State",+All!#REF!,0))</f>
        <v>#REF!</v>
      </c>
      <c r="BC25" s="91" t="e">
        <f>IF(+All!#REF!="Ball State",+All!#REF!,IF(+All!#REF!="Ball State",+All!#REF!,0))</f>
        <v>#REF!</v>
      </c>
      <c r="BD25" s="482" t="e">
        <f>IF(+All!#REF!="Ball State",+All!#REF!,IF(+All!#REF!="Ball State",+All!#REF!,0))</f>
        <v>#REF!</v>
      </c>
      <c r="BE25" s="483" t="e">
        <f>IF(+All!#REF!="Ball State",+All!#REF!,IF(+All!#REF!="Ball State",+All!#REF!,0))</f>
        <v>#REF!</v>
      </c>
      <c r="BF25" s="483" t="e">
        <f>IF(+All!#REF!="Ball State",+All!#REF!,IF(+All!#REF!="Ball State",+All!#REF!,0))</f>
        <v>#REF!</v>
      </c>
      <c r="BG25" s="482" t="e">
        <f>IF(+All!#REF!="Ball State",+All!#REF!,IF(+All!#REF!="Ball State",+All!#REF!,0))</f>
        <v>#REF!</v>
      </c>
      <c r="BH25" s="483" t="e">
        <f>IF(+All!#REF!="Ball State",+All!#REF!,IF(+All!#REF!="Ball State",+All!#REF!,0))</f>
        <v>#REF!</v>
      </c>
      <c r="BI25" s="484" t="e">
        <f>IF(+All!#REF!="Ball State",+All!#REF!,IF(+All!#REF!="Ball State",+All!#REF!,0))</f>
        <v>#REF!</v>
      </c>
      <c r="BJ25" s="92" t="e">
        <f>IF(+All!#REF!="Ball State",+All!#REF!,IF(+All!#REF!="Ball State",+All!#REF!,0))</f>
        <v>#REF!</v>
      </c>
      <c r="BK25" s="93" t="e">
        <f>IF(+All!#REF!="Ball State",+All!#REF!,IF(+All!#REF!="Ball State",+All!#REF!,0))</f>
        <v>#REF!</v>
      </c>
    </row>
    <row r="26" spans="1:63" x14ac:dyDescent="0.8">
      <c r="A26" s="70">
        <f>IF(+All!$F589="Ball State",+All!A589,IF(+All!$H589="Ball State",+All!A589,0))</f>
        <v>8</v>
      </c>
      <c r="B26" s="480" t="str">
        <f>IF(+All!$F589="Ball State",+All!B589,IF(+All!$H589="Ball State",+All!B589,0))</f>
        <v>Sat</v>
      </c>
      <c r="C26" s="72">
        <f>IF(+All!$F589="Ball State",+All!C589,IF(+All!$H589="Ball State",+All!C589,0))</f>
        <v>44492</v>
      </c>
      <c r="D26" s="73">
        <f>IF(+All!$F589="Ball State",+All!D589,IF(+All!$H589="Ball State",+All!D589,0))</f>
        <v>0.64583333333333337</v>
      </c>
      <c r="E26" s="707">
        <f>IF(+All!$F589="Ball State",+All!E589,IF(+All!$H589="Ball State",+All!E589,0))</f>
        <v>0</v>
      </c>
      <c r="F26" s="75" t="str">
        <f>IF(+All!$F589="Ball State",+All!F589,IF(+All!$H589="Ball State",+All!F589,0))</f>
        <v>Miami (OH)</v>
      </c>
      <c r="G26" s="76" t="str">
        <f>IF(+All!$F589="Ball State",+All!G589,IF(+All!$H589="Ball State",+All!G589,0))</f>
        <v>MAC</v>
      </c>
      <c r="H26" s="75" t="str">
        <f>IF(+All!$F589="Ball State",+All!H589,IF(+All!$H589="Ball State",+All!H589,0))</f>
        <v>Ball State</v>
      </c>
      <c r="I26" s="76" t="str">
        <f>IF(+All!$F589="Ball State",+All!I589,IF(+All!$H589="Ball State",+All!I589,0))</f>
        <v>MAC</v>
      </c>
      <c r="J26" s="706" t="str">
        <f>IF(+All!$F589="Ball State",+All!J589,IF(+All!$H589="Ball State",+All!J589,0))</f>
        <v>Ball State</v>
      </c>
      <c r="K26" s="707" t="str">
        <f>IF(+All!$F589="Ball State",+All!K589,IF(+All!$H589="Ball State",+All!K589,0))</f>
        <v>Miami (OH)</v>
      </c>
      <c r="L26" s="78">
        <f>IF(+All!$F589="Ball State",+All!L589,IF(+All!$H589="Ball State",+All!L589,0))</f>
        <v>5.5</v>
      </c>
      <c r="M26" s="79">
        <f>IF(+All!$F589="Ball State",+All!M589,IF(+All!$H589="Ball State",+All!M589,0))</f>
        <v>51.5</v>
      </c>
      <c r="N26" s="706" t="str">
        <f>IF(+All!$F589="Ball State",+All!N589,IF(+All!$H589="Ball State",+All!N589,0))</f>
        <v>Miami (OH)</v>
      </c>
      <c r="O26" s="708">
        <f>IF(+All!$F589="Ball State",+All!O589,IF(+All!$H589="Ball State",+All!O589,0))</f>
        <v>24</v>
      </c>
      <c r="P26" s="708" t="str">
        <f>IF(+All!$F589="Ball State",+All!P589,IF(+All!$H589="Ball State",+All!P589,0))</f>
        <v>Ball State</v>
      </c>
      <c r="Q26" s="707">
        <f>IF(+All!$F589="Ball State",+All!Q589,IF(+All!$H589="Ball State",+All!Q589,0))</f>
        <v>17</v>
      </c>
      <c r="R26" s="706" t="str">
        <f>IF(+All!$F589="Ball State",+All!R589,IF(+All!$H589="Ball State",+All!R589,0))</f>
        <v>Miami (OH)</v>
      </c>
      <c r="S26" s="708" t="str">
        <f>IF(+All!$F589="Ball State",+All!S589,IF(+All!$H589="Ball State",+All!S589,0))</f>
        <v>Ball State</v>
      </c>
      <c r="T26" s="706" t="str">
        <f>IF(+All!$F589="Ball State",+All!T589,IF(+All!$H589="Ball State",+All!T589,0))</f>
        <v>Ball State</v>
      </c>
      <c r="U26" s="707" t="str">
        <f>IF(+All!$F589="Ball State",+All!U589,IF(+All!$H589="Ball State",+All!U589,0))</f>
        <v>L</v>
      </c>
      <c r="V26" s="706" t="e">
        <f>IF(+All!#REF!="Ball State",+All!#REF!,IF(+All!#REF!="Ball State",+All!#REF!,0))</f>
        <v>#REF!</v>
      </c>
      <c r="W26" s="707" t="e">
        <f>IF(+All!#REF!="Ball State",+All!#REF!,IF(+All!#REF!="Ball State",+All!#REF!,0))</f>
        <v>#REF!</v>
      </c>
      <c r="X26" s="706" t="e">
        <f>IF(+All!#REF!="Ball State",+All!#REF!,IF(+All!#REF!="Ball State",+All!#REF!,0))</f>
        <v>#REF!</v>
      </c>
      <c r="Y26" s="707" t="e">
        <f>IF(+All!#REF!="Ball State",+All!#REF!,IF(+All!#REF!="Ball State",+All!#REF!,0))</f>
        <v>#REF!</v>
      </c>
      <c r="Z26" s="706" t="e">
        <f>IF(+All!#REF!="Ball State",+All!#REF!,IF(+All!#REF!="Ball State",+All!#REF!,0))</f>
        <v>#REF!</v>
      </c>
      <c r="AA26" s="707" t="e">
        <f>IF(+All!#REF!="Ball State",+All!#REF!,IF(+All!#REF!="Ball State",+All!#REF!,0))</f>
        <v>#REF!</v>
      </c>
      <c r="AB26" s="706" t="e">
        <f>IF(+All!#REF!="Ball State",+All!#REF!,IF(+All!#REF!="Ball State",+All!#REF!,0))</f>
        <v>#REF!</v>
      </c>
      <c r="AC26" s="707" t="e">
        <f>IF(+All!#REF!="Ball State",+All!#REF!,IF(+All!#REF!="Ball State",+All!#REF!,0))</f>
        <v>#REF!</v>
      </c>
      <c r="AD26" s="706" t="e">
        <f>IF(+All!#REF!="Ball State",+All!#REF!,IF(+All!#REF!="Ball State",+All!#REF!,0))</f>
        <v>#REF!</v>
      </c>
      <c r="AE26" s="707" t="e">
        <f>IF(+All!#REF!="Ball State",+All!#REF!,IF(+All!#REF!="Ball State",+All!#REF!,0))</f>
        <v>#REF!</v>
      </c>
      <c r="AF26" s="706" t="e">
        <f>IF(+All!#REF!="Ball State",+All!#REF!,IF(+All!#REF!="Ball State",+All!#REF!,0))</f>
        <v>#REF!</v>
      </c>
      <c r="AG26" s="707" t="e">
        <f>IF(+All!#REF!="Ball State",+All!#REF!,IF(+All!#REF!="Ball State",+All!#REF!,0))</f>
        <v>#REF!</v>
      </c>
      <c r="AH26" s="706" t="e">
        <f>IF(+All!#REF!="Ball State",+All!#REF!,IF(+All!#REF!="Ball State",+All!#REF!,0))</f>
        <v>#REF!</v>
      </c>
      <c r="AI26" s="707" t="e">
        <f>IF(+All!#REF!="Ball State",+All!#REF!,IF(+All!#REF!="Ball State",+All!#REF!,0))</f>
        <v>#REF!</v>
      </c>
      <c r="AJ26" s="706" t="e">
        <f>IF(+All!#REF!="Ball State",+All!#REF!,IF(+All!#REF!="Ball State",+All!#REF!,0))</f>
        <v>#REF!</v>
      </c>
      <c r="AK26" s="707" t="e">
        <f>IF(+All!#REF!="Ball State",+All!#REF!,IF(+All!#REF!="Ball State",+All!#REF!,0))</f>
        <v>#REF!</v>
      </c>
      <c r="AL26" s="81" t="e">
        <f>IF(+All!#REF!="Ball State",+All!#REF!,IF(+All!#REF!="Ball State",+All!#REF!,0))</f>
        <v>#REF!</v>
      </c>
      <c r="AM26" s="82" t="e">
        <f>IF(+All!#REF!="Ball State",+All!#REF!,IF(+All!#REF!="Ball State",+All!#REF!,0))</f>
        <v>#REF!</v>
      </c>
      <c r="AN26" s="81" t="e">
        <f>IF(+All!#REF!="Ball State",+All!#REF!,IF(+All!#REF!="Ball State",+All!#REF!,0))</f>
        <v>#REF!</v>
      </c>
      <c r="AO26" s="83" t="e">
        <f>IF(+All!#REF!="Ball State",+All!#REF!,IF(+All!#REF!="Ball State",+All!#REF!,0))</f>
        <v>#REF!</v>
      </c>
      <c r="AP26" s="84" t="e">
        <f>IF(+All!#REF!="Ball State",+All!#REF!,IF(+All!#REF!="Ball State",+All!#REF!,0))</f>
        <v>#REF!</v>
      </c>
      <c r="AQ26" s="480" t="e">
        <f>IF(+All!#REF!="Ball State",+All!#REF!,IF(+All!#REF!="Ball State",+All!#REF!,0))</f>
        <v>#REF!</v>
      </c>
      <c r="AR26" s="482" t="e">
        <f>IF(+All!#REF!="Ball State",+All!#REF!,IF(+All!#REF!="Ball State",+All!#REF!,0))</f>
        <v>#REF!</v>
      </c>
      <c r="AS26" s="483" t="e">
        <f>IF(+All!#REF!="Ball State",+All!#REF!,IF(+All!#REF!="Ball State",+All!#REF!,0))</f>
        <v>#REF!</v>
      </c>
      <c r="AT26" s="483" t="e">
        <f>IF(+All!#REF!="Ball State",+All!#REF!,IF(+All!#REF!="Ball State",+All!#REF!,0))</f>
        <v>#REF!</v>
      </c>
      <c r="AU26" s="482" t="e">
        <f>IF(+All!#REF!="Ball State",+All!#REF!,IF(+All!#REF!="Ball State",+All!#REF!,0))</f>
        <v>#REF!</v>
      </c>
      <c r="AV26" s="483" t="e">
        <f>IF(+All!#REF!="Ball State",+All!#REF!,IF(+All!#REF!="Ball State",+All!#REF!,0))</f>
        <v>#REF!</v>
      </c>
      <c r="AW26" s="484" t="e">
        <f>IF(+All!#REF!="Ball State",+All!#REF!,IF(+All!#REF!="Ball State",+All!#REF!,0))</f>
        <v>#REF!</v>
      </c>
      <c r="AX26" s="483" t="e">
        <f>IF(+All!#REF!="Ball State",+All!#REF!,IF(+All!#REF!="Ball State",+All!#REF!,0))</f>
        <v>#REF!</v>
      </c>
      <c r="AY26" s="88" t="e">
        <f>IF(+All!#REF!="Ball State",+All!#REF!,IF(+All!#REF!="Ball State",+All!#REF!,0))</f>
        <v>#REF!</v>
      </c>
      <c r="AZ26" s="89" t="e">
        <f>IF(+All!#REF!="Ball State",+All!#REF!,IF(+All!#REF!="Ball State",+All!#REF!,0))</f>
        <v>#REF!</v>
      </c>
      <c r="BA26" s="90" t="e">
        <f>IF(+All!#REF!="Ball State",+All!#REF!,IF(+All!#REF!="Ball State",+All!#REF!,0))</f>
        <v>#REF!</v>
      </c>
      <c r="BB26" s="90" t="e">
        <f>IF(+All!#REF!="Ball State",+All!#REF!,IF(+All!#REF!="Ball State",+All!#REF!,0))</f>
        <v>#REF!</v>
      </c>
      <c r="BC26" s="91" t="e">
        <f>IF(+All!#REF!="Ball State",+All!#REF!,IF(+All!#REF!="Ball State",+All!#REF!,0))</f>
        <v>#REF!</v>
      </c>
      <c r="BD26" s="482" t="e">
        <f>IF(+All!#REF!="Ball State",+All!#REF!,IF(+All!#REF!="Ball State",+All!#REF!,0))</f>
        <v>#REF!</v>
      </c>
      <c r="BE26" s="483" t="e">
        <f>IF(+All!#REF!="Ball State",+All!#REF!,IF(+All!#REF!="Ball State",+All!#REF!,0))</f>
        <v>#REF!</v>
      </c>
      <c r="BF26" s="483" t="e">
        <f>IF(+All!#REF!="Ball State",+All!#REF!,IF(+All!#REF!="Ball State",+All!#REF!,0))</f>
        <v>#REF!</v>
      </c>
      <c r="BG26" s="482" t="e">
        <f>IF(+All!#REF!="Ball State",+All!#REF!,IF(+All!#REF!="Ball State",+All!#REF!,0))</f>
        <v>#REF!</v>
      </c>
      <c r="BH26" s="483" t="e">
        <f>IF(+All!#REF!="Ball State",+All!#REF!,IF(+All!#REF!="Ball State",+All!#REF!,0))</f>
        <v>#REF!</v>
      </c>
      <c r="BI26" s="484" t="e">
        <f>IF(+All!#REF!="Ball State",+All!#REF!,IF(+All!#REF!="Ball State",+All!#REF!,0))</f>
        <v>#REF!</v>
      </c>
      <c r="BJ26" s="92" t="e">
        <f>IF(+All!#REF!="Ball State",+All!#REF!,IF(+All!#REF!="Ball State",+All!#REF!,0))</f>
        <v>#REF!</v>
      </c>
      <c r="BK26" s="93" t="e">
        <f>IF(+All!#REF!="Ball State",+All!#REF!,IF(+All!#REF!="Ball State",+All!#REF!,0))</f>
        <v>#REF!</v>
      </c>
    </row>
    <row r="27" spans="1:63" x14ac:dyDescent="0.8">
      <c r="A27" s="70">
        <f>IF(+All!$F690="Ball State",+All!A690,IF(+All!$H690="Ball State",+All!A690,0))</f>
        <v>9</v>
      </c>
      <c r="B27" s="480" t="str">
        <f>IF(+All!$F690="Ball State",+All!B690,IF(+All!$H690="Ball State",+All!B690,0))</f>
        <v>Sat</v>
      </c>
      <c r="C27" s="72">
        <f>IF(+All!$F690="Ball State",+All!C690,IF(+All!$H690="Ball State",+All!C690,0))</f>
        <v>44499</v>
      </c>
      <c r="D27" s="73">
        <f>IF(+All!$F690="Ball State",+All!D690,IF(+All!$H690="Ball State",+All!D690,0))</f>
        <v>0</v>
      </c>
      <c r="E27" s="707">
        <f>IF(+All!$F690="Ball State",+All!E690,IF(+All!$H690="Ball State",+All!E690,0))</f>
        <v>0</v>
      </c>
      <c r="F27" s="75" t="str">
        <f>IF(+All!$F690="Ball State",+All!F690,IF(+All!$H690="Ball State",+All!F690,0))</f>
        <v>Ball State</v>
      </c>
      <c r="G27" s="76" t="str">
        <f>IF(+All!$F690="Ball State",+All!G690,IF(+All!$H690="Ball State",+All!G690,0))</f>
        <v>MAC</v>
      </c>
      <c r="H27" s="75" t="str">
        <f>IF(+All!$F690="Ball State",+All!H690,IF(+All!$H690="Ball State",+All!H690,0))</f>
        <v>Open</v>
      </c>
      <c r="I27" s="76" t="str">
        <f>IF(+All!$F690="Ball State",+All!I690,IF(+All!$H690="Ball State",+All!I690,0))</f>
        <v>ZZZ</v>
      </c>
      <c r="J27" s="706">
        <f>IF(+All!$F690="Ball State",+All!J690,IF(+All!$H690="Ball State",+All!J690,0))</f>
        <v>0</v>
      </c>
      <c r="K27" s="707" t="str">
        <f>IF(+All!$F690="Ball State",+All!K690,IF(+All!$H690="Ball State",+All!K690,0))</f>
        <v>Ball State</v>
      </c>
      <c r="L27" s="78">
        <f>IF(+All!$F690="Ball State",+All!L690,IF(+All!$H690="Ball State",+All!L690,0))</f>
        <v>0</v>
      </c>
      <c r="M27" s="79">
        <f>IF(+All!$F690="Ball State",+All!M690,IF(+All!$H690="Ball State",+All!M690,0))</f>
        <v>0</v>
      </c>
      <c r="N27" s="706">
        <f>IF(+All!$F690="Ball State",+All!N690,IF(+All!$H690="Ball State",+All!N690,0))</f>
        <v>0</v>
      </c>
      <c r="O27" s="708">
        <f>IF(+All!$F690="Ball State",+All!O690,IF(+All!$H690="Ball State",+All!O690,0))</f>
        <v>0</v>
      </c>
      <c r="P27" s="708">
        <f>IF(+All!$F690="Ball State",+All!P690,IF(+All!$H690="Ball State",+All!P690,0))</f>
        <v>0</v>
      </c>
      <c r="Q27" s="707">
        <f>IF(+All!$F690="Ball State",+All!Q690,IF(+All!$H690="Ball State",+All!Q690,0))</f>
        <v>0</v>
      </c>
      <c r="R27" s="706">
        <f>IF(+All!$F690="Ball State",+All!R690,IF(+All!$H690="Ball State",+All!R690,0))</f>
        <v>0</v>
      </c>
      <c r="S27" s="708">
        <f>IF(+All!$F690="Ball State",+All!S690,IF(+All!$H690="Ball State",+All!S690,0))</f>
        <v>0</v>
      </c>
      <c r="T27" s="706">
        <f>IF(+All!$F690="Ball State",+All!T690,IF(+All!$H690="Ball State",+All!T690,0))</f>
        <v>0</v>
      </c>
      <c r="U27" s="707">
        <f>IF(+All!$F690="Ball State",+All!U690,IF(+All!$H690="Ball State",+All!U690,0))</f>
        <v>0</v>
      </c>
      <c r="V27" s="706">
        <f>IF(+All!$F454="Ball State",+All!#REF!,IF(+All!$H454="Ball State",+All!#REF!,0))</f>
        <v>0</v>
      </c>
      <c r="W27" s="707">
        <f>IF(+All!$F454="Ball State",+All!#REF!,IF(+All!$H454="Ball State",+All!#REF!,0))</f>
        <v>0</v>
      </c>
      <c r="X27" s="706">
        <f>IF(+All!$F454="Ball State",+All!#REF!,IF(+All!$H454="Ball State",+All!#REF!,0))</f>
        <v>0</v>
      </c>
      <c r="Y27" s="707">
        <f>IF(+All!$F454="Ball State",+All!#REF!,IF(+All!$H454="Ball State",+All!#REF!,0))</f>
        <v>0</v>
      </c>
      <c r="Z27" s="706">
        <f>IF(+All!$F454="Ball State",+All!#REF!,IF(+All!$H454="Ball State",+All!#REF!,0))</f>
        <v>0</v>
      </c>
      <c r="AA27" s="707">
        <f>IF(+All!$F454="Ball State",+All!#REF!,IF(+All!$H454="Ball State",+All!#REF!,0))</f>
        <v>0</v>
      </c>
      <c r="AB27" s="706">
        <f>IF(+All!$F454="Ball State",+All!#REF!,IF(+All!$H454="Ball State",+All!#REF!,0))</f>
        <v>0</v>
      </c>
      <c r="AC27" s="707">
        <f>IF(+All!$F454="Ball State",+All!#REF!,IF(+All!$H454="Ball State",+All!#REF!,0))</f>
        <v>0</v>
      </c>
      <c r="AD27" s="706">
        <f>IF(+All!$F454="Ball State",+All!#REF!,IF(+All!$H454="Ball State",+All!#REF!,0))</f>
        <v>0</v>
      </c>
      <c r="AE27" s="707">
        <f>IF(+All!$F454="Ball State",+All!#REF!,IF(+All!$H454="Ball State",+All!#REF!,0))</f>
        <v>0</v>
      </c>
      <c r="AF27" s="706">
        <f>IF(+All!$F454="Ball State",+All!#REF!,IF(+All!$H454="Ball State",+All!#REF!,0))</f>
        <v>0</v>
      </c>
      <c r="AG27" s="707">
        <f>IF(+All!$F454="Ball State",+All!#REF!,IF(+All!$H454="Ball State",+All!#REF!,0))</f>
        <v>0</v>
      </c>
      <c r="AH27" s="706">
        <f>IF(+All!$F454="Ball State",+All!#REF!,IF(+All!$H454="Ball State",+All!#REF!,0))</f>
        <v>0</v>
      </c>
      <c r="AI27" s="707">
        <f>IF(+All!$F454="Ball State",+All!#REF!,IF(+All!$H454="Ball State",+All!#REF!,0))</f>
        <v>0</v>
      </c>
      <c r="AJ27" s="706">
        <f>IF(+All!$F454="Ball State",+All!#REF!,IF(+All!$H454="Ball State",+All!#REF!,0))</f>
        <v>0</v>
      </c>
      <c r="AK27" s="707">
        <f>IF(+All!$F454="Ball State",+All!#REF!,IF(+All!$H454="Ball State",+All!#REF!,0))</f>
        <v>0</v>
      </c>
      <c r="AL27" s="81">
        <f>IF(+All!$F454="Ball State",+All!V454,IF(+All!$H454="Ball State",+All!V454,0))</f>
        <v>0</v>
      </c>
      <c r="AM27" s="82">
        <f>IF(+All!$F454="Ball State",+All!W454,IF(+All!$H454="Ball State",+All!W454,0))</f>
        <v>0</v>
      </c>
      <c r="AN27" s="81">
        <f>IF(+All!$F454="Ball State",+All!X454,IF(+All!$H454="Ball State",+All!X454,0))</f>
        <v>0</v>
      </c>
      <c r="AO27" s="83">
        <f>IF(+All!$F454="Ball State",+All!Y454,IF(+All!$H454="Ball State",+All!Y454,0))</f>
        <v>0</v>
      </c>
      <c r="AP27" s="84">
        <f>IF(+All!$F454="Ball State",+All!Z454,IF(+All!$H454="Ball State",+All!Z454,0))</f>
        <v>0</v>
      </c>
      <c r="AQ27" s="480">
        <f>IF(+All!$F454="Ball State",+All!#REF!,IF(+All!$H454="Ball State",+All!#REF!,0))</f>
        <v>0</v>
      </c>
      <c r="AR27" s="482">
        <f>IF(+All!$F454="Ball State",+All!#REF!,IF(+All!$H454="Ball State",+All!#REF!,0))</f>
        <v>0</v>
      </c>
      <c r="AS27" s="483">
        <f>IF(+All!$F454="Ball State",+All!#REF!,IF(+All!$H454="Ball State",+All!#REF!,0))</f>
        <v>0</v>
      </c>
      <c r="AT27" s="483">
        <f>IF(+All!$F454="Ball State",+All!#REF!,IF(+All!$H454="Ball State",+All!#REF!,0))</f>
        <v>0</v>
      </c>
      <c r="AU27" s="482">
        <f>IF(+All!$F454="Ball State",+All!#REF!,IF(+All!$H454="Ball State",+All!#REF!,0))</f>
        <v>0</v>
      </c>
      <c r="AV27" s="483">
        <f>IF(+All!$F454="Ball State",+All!#REF!,IF(+All!$H454="Ball State",+All!#REF!,0))</f>
        <v>0</v>
      </c>
      <c r="AW27" s="484">
        <f>IF(+All!$F454="Ball State",+All!#REF!,IF(+All!$H454="Ball State",+All!#REF!,0))</f>
        <v>0</v>
      </c>
      <c r="AX27" s="483">
        <f>IF(+All!$F454="Ball State",+All!#REF!,IF(+All!$H454="Ball State",+All!#REF!,0))</f>
        <v>0</v>
      </c>
      <c r="AY27" s="88">
        <f>IF(+All!$F454="Ball State",+All!#REF!,IF(+All!$H454="Ball State",+All!#REF!,0))</f>
        <v>0</v>
      </c>
      <c r="AZ27" s="89">
        <f>IF(+All!$F454="Ball State",+All!#REF!,IF(+All!$H454="Ball State",+All!#REF!,0))</f>
        <v>0</v>
      </c>
      <c r="BA27" s="90">
        <f>IF(+All!$F454="Ball State",+All!#REF!,IF(+All!$H454="Ball State",+All!#REF!,0))</f>
        <v>0</v>
      </c>
      <c r="BB27" s="90">
        <f>IF(+All!$F454="Ball State",+All!#REF!,IF(+All!$H454="Ball State",+All!#REF!,0))</f>
        <v>0</v>
      </c>
      <c r="BC27" s="91">
        <f>IF(+All!$F454="Ball State",+All!#REF!,IF(+All!$H454="Ball State",+All!#REF!,0))</f>
        <v>0</v>
      </c>
      <c r="BD27" s="482">
        <f>IF(+All!$F454="Ball State",+All!#REF!,IF(+All!$H454="Ball State",+All!#REF!,0))</f>
        <v>0</v>
      </c>
      <c r="BE27" s="483">
        <f>IF(+All!$F454="Ball State",+All!#REF!,IF(+All!$H454="Ball State",+All!#REF!,0))</f>
        <v>0</v>
      </c>
      <c r="BF27" s="483">
        <f>IF(+All!$F454="Ball State",+All!#REF!,IF(+All!$H454="Ball State",+All!#REF!,0))</f>
        <v>0</v>
      </c>
      <c r="BG27" s="482">
        <f>IF(+All!$F454="Ball State",+All!#REF!,IF(+All!$H454="Ball State",+All!#REF!,0))</f>
        <v>0</v>
      </c>
      <c r="BH27" s="483">
        <f>IF(+All!$F454="Ball State",+All!#REF!,IF(+All!$H454="Ball State",+All!#REF!,0))</f>
        <v>0</v>
      </c>
      <c r="BI27" s="484">
        <f>IF(+All!$F454="Ball State",+All!#REF!,IF(+All!$H454="Ball State",+All!#REF!,0))</f>
        <v>0</v>
      </c>
      <c r="BJ27" s="92">
        <f>IF(+All!$F454="Ball State",+All!#REF!,IF(+All!$H454="Ball State",+All!#REF!,0))</f>
        <v>0</v>
      </c>
      <c r="BK27" s="93">
        <f>IF(+All!$F454="Ball State",+All!#REF!,IF(+All!$H454="Ball State",+All!#REF!,0))</f>
        <v>0</v>
      </c>
    </row>
    <row r="28" spans="1:63" x14ac:dyDescent="0.8">
      <c r="A28" s="70">
        <f>IF(+All!$F708="Ball State",+All!A708,IF(+All!$H708="Ball State",+All!A708,0))</f>
        <v>10</v>
      </c>
      <c r="B28" s="480" t="str">
        <f>IF(+All!$F708="Ball State",+All!B708,IF(+All!$H708="Ball State",+All!B708,0))</f>
        <v>Tues</v>
      </c>
      <c r="C28" s="72">
        <f>IF(+All!$F708="Ball State",+All!C708,IF(+All!$H708="Ball State",+All!C708,0))</f>
        <v>44502</v>
      </c>
      <c r="D28" s="73">
        <f>IF(+All!$F708="Ball State",+All!D708,IF(+All!$H708="Ball State",+All!D708,0))</f>
        <v>0.79166666666666663</v>
      </c>
      <c r="E28" s="707" t="str">
        <f>IF(+All!$F708="Ball State",+All!E708,IF(+All!$H708="Ball State",+All!E708,0))</f>
        <v>CBSSN</v>
      </c>
      <c r="F28" s="75" t="str">
        <f>IF(+All!$F708="Ball State",+All!F708,IF(+All!$H708="Ball State",+All!F708,0))</f>
        <v>Ball State</v>
      </c>
      <c r="G28" s="76" t="str">
        <f>IF(+All!$F708="Ball State",+All!G708,IF(+All!$H708="Ball State",+All!G708,0))</f>
        <v>MAC</v>
      </c>
      <c r="H28" s="75" t="str">
        <f>IF(+All!$F708="Ball State",+All!H708,IF(+All!$H708="Ball State",+All!H708,0))</f>
        <v>Akron</v>
      </c>
      <c r="I28" s="76" t="str">
        <f>IF(+All!$F708="Ball State",+All!I708,IF(+All!$H708="Ball State",+All!I708,0))</f>
        <v>MAC</v>
      </c>
      <c r="J28" s="706" t="str">
        <f>IF(+All!$F708="Ball State",+All!J708,IF(+All!$H708="Ball State",+All!J708,0))</f>
        <v>Ball State</v>
      </c>
      <c r="K28" s="707" t="str">
        <f>IF(+All!$F708="Ball State",+All!K708,IF(+All!$H708="Ball State",+All!K708,0))</f>
        <v>Akron</v>
      </c>
      <c r="L28" s="78">
        <f>IF(+All!$F708="Ball State",+All!L708,IF(+All!$H708="Ball State",+All!L708,0))</f>
        <v>20.5</v>
      </c>
      <c r="M28" s="79">
        <f>IF(+All!$F708="Ball State",+All!M708,IF(+All!$H708="Ball State",+All!M708,0))</f>
        <v>59</v>
      </c>
      <c r="N28" s="706" t="str">
        <f>IF(+All!$F708="Ball State",+All!N708,IF(+All!$H708="Ball State",+All!N708,0))</f>
        <v>Ball State</v>
      </c>
      <c r="O28" s="708">
        <f>IF(+All!$F708="Ball State",+All!O708,IF(+All!$H708="Ball State",+All!O708,0))</f>
        <v>31</v>
      </c>
      <c r="P28" s="708" t="str">
        <f>IF(+All!$F708="Ball State",+All!P708,IF(+All!$H708="Ball State",+All!P708,0))</f>
        <v>Akron</v>
      </c>
      <c r="Q28" s="707">
        <f>IF(+All!$F708="Ball State",+All!Q708,IF(+All!$H708="Ball State",+All!Q708,0))</f>
        <v>25</v>
      </c>
      <c r="R28" s="706" t="str">
        <f>IF(+All!$F708="Ball State",+All!R708,IF(+All!$H708="Ball State",+All!R708,0))</f>
        <v>Akron</v>
      </c>
      <c r="S28" s="708" t="str">
        <f>IF(+All!$F708="Ball State",+All!S708,IF(+All!$H708="Ball State",+All!S708,0))</f>
        <v>Ball State</v>
      </c>
      <c r="T28" s="706" t="str">
        <f>IF(+All!$F708="Ball State",+All!T708,IF(+All!$H708="Ball State",+All!T708,0))</f>
        <v>Ball State</v>
      </c>
      <c r="U28" s="707" t="str">
        <f>IF(+All!$F708="Ball State",+All!U708,IF(+All!$H708="Ball State",+All!U708,0))</f>
        <v>L</v>
      </c>
      <c r="V28" s="706" t="e">
        <f>IF(+All!#REF!="Ball State",+All!#REF!,IF(+All!#REF!="Ball State",+All!#REF!,0))</f>
        <v>#REF!</v>
      </c>
      <c r="W28" s="707" t="e">
        <f>IF(+All!#REF!="Ball State",+All!#REF!,IF(+All!#REF!="Ball State",+All!#REF!,0))</f>
        <v>#REF!</v>
      </c>
      <c r="X28" s="706" t="e">
        <f>IF(+All!#REF!="Ball State",+All!#REF!,IF(+All!#REF!="Ball State",+All!#REF!,0))</f>
        <v>#REF!</v>
      </c>
      <c r="Y28" s="707" t="e">
        <f>IF(+All!#REF!="Ball State",+All!#REF!,IF(+All!#REF!="Ball State",+All!#REF!,0))</f>
        <v>#REF!</v>
      </c>
      <c r="Z28" s="706" t="e">
        <f>IF(+All!#REF!="Ball State",+All!#REF!,IF(+All!#REF!="Ball State",+All!#REF!,0))</f>
        <v>#REF!</v>
      </c>
      <c r="AA28" s="707" t="e">
        <f>IF(+All!#REF!="Ball State",+All!#REF!,IF(+All!#REF!="Ball State",+All!#REF!,0))</f>
        <v>#REF!</v>
      </c>
      <c r="AB28" s="706" t="e">
        <f>IF(+All!#REF!="Ball State",+All!#REF!,IF(+All!#REF!="Ball State",+All!#REF!,0))</f>
        <v>#REF!</v>
      </c>
      <c r="AC28" s="707" t="e">
        <f>IF(+All!#REF!="Ball State",+All!#REF!,IF(+All!#REF!="Ball State",+All!#REF!,0))</f>
        <v>#REF!</v>
      </c>
      <c r="AD28" s="706" t="e">
        <f>IF(+All!#REF!="Ball State",+All!#REF!,IF(+All!#REF!="Ball State",+All!#REF!,0))</f>
        <v>#REF!</v>
      </c>
      <c r="AE28" s="707" t="e">
        <f>IF(+All!#REF!="Ball State",+All!#REF!,IF(+All!#REF!="Ball State",+All!#REF!,0))</f>
        <v>#REF!</v>
      </c>
      <c r="AF28" s="706" t="e">
        <f>IF(+All!#REF!="Ball State",+All!#REF!,IF(+All!#REF!="Ball State",+All!#REF!,0))</f>
        <v>#REF!</v>
      </c>
      <c r="AG28" s="707" t="e">
        <f>IF(+All!#REF!="Ball State",+All!#REF!,IF(+All!#REF!="Ball State",+All!#REF!,0))</f>
        <v>#REF!</v>
      </c>
      <c r="AH28" s="706" t="e">
        <f>IF(+All!#REF!="Ball State",+All!#REF!,IF(+All!#REF!="Ball State",+All!#REF!,0))</f>
        <v>#REF!</v>
      </c>
      <c r="AI28" s="707" t="e">
        <f>IF(+All!#REF!="Ball State",+All!#REF!,IF(+All!#REF!="Ball State",+All!#REF!,0))</f>
        <v>#REF!</v>
      </c>
      <c r="AJ28" s="706" t="e">
        <f>IF(+All!#REF!="Ball State",+All!#REF!,IF(+All!#REF!="Ball State",+All!#REF!,0))</f>
        <v>#REF!</v>
      </c>
      <c r="AK28" s="707" t="e">
        <f>IF(+All!#REF!="Ball State",+All!#REF!,IF(+All!#REF!="Ball State",+All!#REF!,0))</f>
        <v>#REF!</v>
      </c>
      <c r="AL28" s="81" t="e">
        <f>IF(+All!#REF!="Ball State",+All!#REF!,IF(+All!#REF!="Ball State",+All!#REF!,0))</f>
        <v>#REF!</v>
      </c>
      <c r="AM28" s="82" t="e">
        <f>IF(+All!#REF!="Ball State",+All!#REF!,IF(+All!#REF!="Ball State",+All!#REF!,0))</f>
        <v>#REF!</v>
      </c>
      <c r="AN28" s="81" t="e">
        <f>IF(+All!#REF!="Ball State",+All!#REF!,IF(+All!#REF!="Ball State",+All!#REF!,0))</f>
        <v>#REF!</v>
      </c>
      <c r="AO28" s="83" t="e">
        <f>IF(+All!#REF!="Ball State",+All!#REF!,IF(+All!#REF!="Ball State",+All!#REF!,0))</f>
        <v>#REF!</v>
      </c>
      <c r="AP28" s="84" t="e">
        <f>IF(+All!#REF!="Ball State",+All!#REF!,IF(+All!#REF!="Ball State",+All!#REF!,0))</f>
        <v>#REF!</v>
      </c>
      <c r="AQ28" s="480" t="e">
        <f>IF(+All!#REF!="Ball State",+All!#REF!,IF(+All!#REF!="Ball State",+All!#REF!,0))</f>
        <v>#REF!</v>
      </c>
      <c r="AR28" s="482" t="e">
        <f>IF(+All!#REF!="Ball State",+All!#REF!,IF(+All!#REF!="Ball State",+All!#REF!,0))</f>
        <v>#REF!</v>
      </c>
      <c r="AS28" s="483" t="e">
        <f>IF(+All!#REF!="Ball State",+All!#REF!,IF(+All!#REF!="Ball State",+All!#REF!,0))</f>
        <v>#REF!</v>
      </c>
      <c r="AT28" s="483" t="e">
        <f>IF(+All!#REF!="Ball State",+All!#REF!,IF(+All!#REF!="Ball State",+All!#REF!,0))</f>
        <v>#REF!</v>
      </c>
      <c r="AU28" s="482" t="e">
        <f>IF(+All!#REF!="Ball State",+All!#REF!,IF(+All!#REF!="Ball State",+All!#REF!,0))</f>
        <v>#REF!</v>
      </c>
      <c r="AV28" s="483" t="e">
        <f>IF(+All!#REF!="Ball State",+All!#REF!,IF(+All!#REF!="Ball State",+All!#REF!,0))</f>
        <v>#REF!</v>
      </c>
      <c r="AW28" s="484" t="e">
        <f>IF(+All!#REF!="Ball State",+All!#REF!,IF(+All!#REF!="Ball State",+All!#REF!,0))</f>
        <v>#REF!</v>
      </c>
      <c r="AX28" s="483" t="e">
        <f>IF(+All!#REF!="Ball State",+All!#REF!,IF(+All!#REF!="Ball State",+All!#REF!,0))</f>
        <v>#REF!</v>
      </c>
      <c r="AY28" s="88" t="e">
        <f>IF(+All!#REF!="Ball State",+All!#REF!,IF(+All!#REF!="Ball State",+All!#REF!,0))</f>
        <v>#REF!</v>
      </c>
      <c r="AZ28" s="89" t="e">
        <f>IF(+All!#REF!="Ball State",+All!#REF!,IF(+All!#REF!="Ball State",+All!#REF!,0))</f>
        <v>#REF!</v>
      </c>
      <c r="BA28" s="90" t="e">
        <f>IF(+All!#REF!="Ball State",+All!#REF!,IF(+All!#REF!="Ball State",+All!#REF!,0))</f>
        <v>#REF!</v>
      </c>
      <c r="BB28" s="90" t="e">
        <f>IF(+All!#REF!="Ball State",+All!#REF!,IF(+All!#REF!="Ball State",+All!#REF!,0))</f>
        <v>#REF!</v>
      </c>
      <c r="BC28" s="91" t="e">
        <f>IF(+All!#REF!="Ball State",+All!#REF!,IF(+All!#REF!="Ball State",+All!#REF!,0))</f>
        <v>#REF!</v>
      </c>
      <c r="BD28" s="482" t="e">
        <f>IF(+All!#REF!="Ball State",+All!#REF!,IF(+All!#REF!="Ball State",+All!#REF!,0))</f>
        <v>#REF!</v>
      </c>
      <c r="BE28" s="483" t="e">
        <f>IF(+All!#REF!="Ball State",+All!#REF!,IF(+All!#REF!="Ball State",+All!#REF!,0))</f>
        <v>#REF!</v>
      </c>
      <c r="BF28" s="483" t="e">
        <f>IF(+All!#REF!="Ball State",+All!#REF!,IF(+All!#REF!="Ball State",+All!#REF!,0))</f>
        <v>#REF!</v>
      </c>
      <c r="BG28" s="482" t="e">
        <f>IF(+All!#REF!="Ball State",+All!#REF!,IF(+All!#REF!="Ball State",+All!#REF!,0))</f>
        <v>#REF!</v>
      </c>
      <c r="BH28" s="483" t="e">
        <f>IF(+All!#REF!="Ball State",+All!#REF!,IF(+All!#REF!="Ball State",+All!#REF!,0))</f>
        <v>#REF!</v>
      </c>
      <c r="BI28" s="484" t="e">
        <f>IF(+All!#REF!="Ball State",+All!#REF!,IF(+All!#REF!="Ball State",+All!#REF!,0))</f>
        <v>#REF!</v>
      </c>
      <c r="BJ28" s="92" t="e">
        <f>IF(+All!#REF!="Ball State",+All!#REF!,IF(+All!#REF!="Ball State",+All!#REF!,0))</f>
        <v>#REF!</v>
      </c>
      <c r="BK28" s="93" t="e">
        <f>IF(+All!#REF!="Ball State",+All!#REF!,IF(+All!#REF!="Ball State",+All!#REF!,0))</f>
        <v>#REF!</v>
      </c>
    </row>
    <row r="29" spans="1:63" x14ac:dyDescent="0.8">
      <c r="A29" s="70">
        <f>IF(+All!$F783="Ball State",+All!A783,IF(+All!$H783="Ball State",+All!A783,0))</f>
        <v>11</v>
      </c>
      <c r="B29" s="480" t="str">
        <f>IF(+All!$F783="Ball State",+All!B783,IF(+All!$H783="Ball State",+All!B783,0))</f>
        <v>Weds</v>
      </c>
      <c r="C29" s="72">
        <f>IF(+All!$F783="Ball State",+All!C783,IF(+All!$H783="Ball State",+All!C783,0))</f>
        <v>44510</v>
      </c>
      <c r="D29" s="73">
        <f>IF(+All!$F783="Ball State",+All!D783,IF(+All!$H783="Ball State",+All!D783,0))</f>
        <v>0.79166666666666663</v>
      </c>
      <c r="E29" s="707" t="str">
        <f>IF(+All!$F783="Ball State",+All!E783,IF(+All!$H783="Ball State",+All!E783,0))</f>
        <v>ESPN2</v>
      </c>
      <c r="F29" s="75" t="str">
        <f>IF(+All!$F783="Ball State",+All!F783,IF(+All!$H783="Ball State",+All!F783,0))</f>
        <v>Ball State</v>
      </c>
      <c r="G29" s="76" t="str">
        <f>IF(+All!$F783="Ball State",+All!G783,IF(+All!$H783="Ball State",+All!G783,0))</f>
        <v>MAC</v>
      </c>
      <c r="H29" s="75" t="str">
        <f>IF(+All!$F783="Ball State",+All!H783,IF(+All!$H783="Ball State",+All!H783,0))</f>
        <v>Northern Illinois</v>
      </c>
      <c r="I29" s="76" t="str">
        <f>IF(+All!$F783="Ball State",+All!I783,IF(+All!$H783="Ball State",+All!I783,0))</f>
        <v>MAC</v>
      </c>
      <c r="J29" s="706" t="str">
        <f>IF(+All!$F783="Ball State",+All!J783,IF(+All!$H783="Ball State",+All!J783,0))</f>
        <v>Ball State</v>
      </c>
      <c r="K29" s="707" t="str">
        <f>IF(+All!$F783="Ball State",+All!K783,IF(+All!$H783="Ball State",+All!K783,0))</f>
        <v>Northern Illinois</v>
      </c>
      <c r="L29" s="78">
        <f>IF(+All!$F783="Ball State",+All!L783,IF(+All!$H783="Ball State",+All!L783,0))</f>
        <v>2.5</v>
      </c>
      <c r="M29" s="79">
        <f>IF(+All!$F783="Ball State",+All!M783,IF(+All!$H783="Ball State",+All!M783,0))</f>
        <v>62.5</v>
      </c>
      <c r="N29" s="706" t="str">
        <f>IF(+All!$F783="Ball State",+All!N783,IF(+All!$H783="Ball State",+All!N783,0))</f>
        <v>Northern Illinois</v>
      </c>
      <c r="O29" s="708">
        <f>IF(+All!$F783="Ball State",+All!O783,IF(+All!$H783="Ball State",+All!O783,0))</f>
        <v>30</v>
      </c>
      <c r="P29" s="708" t="str">
        <f>IF(+All!$F783="Ball State",+All!P783,IF(+All!$H783="Ball State",+All!P783,0))</f>
        <v>Ball State</v>
      </c>
      <c r="Q29" s="707">
        <f>IF(+All!$F783="Ball State",+All!Q783,IF(+All!$H783="Ball State",+All!Q783,0))</f>
        <v>29</v>
      </c>
      <c r="R29" s="706" t="str">
        <f>IF(+All!$F783="Ball State",+All!R783,IF(+All!$H783="Ball State",+All!R783,0))</f>
        <v>Northern Illinois</v>
      </c>
      <c r="S29" s="708" t="str">
        <f>IF(+All!$F783="Ball State",+All!S783,IF(+All!$H783="Ball State",+All!S783,0))</f>
        <v>Ball State</v>
      </c>
      <c r="T29" s="706" t="str">
        <f>IF(+All!$F783="Ball State",+All!T783,IF(+All!$H783="Ball State",+All!T783,0))</f>
        <v>Northern Illinois</v>
      </c>
      <c r="U29" s="707" t="str">
        <f>IF(+All!$F783="Ball State",+All!U783,IF(+All!$H783="Ball State",+All!U783,0))</f>
        <v>W</v>
      </c>
      <c r="V29" s="706">
        <f>IF(+All!$F525="Ball State",+All!#REF!,IF(+All!$H525="Ball State",+All!#REF!,0))</f>
        <v>0</v>
      </c>
      <c r="W29" s="707">
        <f>IF(+All!$F525="Ball State",+All!#REF!,IF(+All!$H525="Ball State",+All!#REF!,0))</f>
        <v>0</v>
      </c>
      <c r="X29" s="706">
        <f>IF(+All!$F525="Ball State",+All!#REF!,IF(+All!$H525="Ball State",+All!#REF!,0))</f>
        <v>0</v>
      </c>
      <c r="Y29" s="707">
        <f>IF(+All!$F525="Ball State",+All!#REF!,IF(+All!$H525="Ball State",+All!#REF!,0))</f>
        <v>0</v>
      </c>
      <c r="Z29" s="706">
        <f>IF(+All!$F525="Ball State",+All!#REF!,IF(+All!$H525="Ball State",+All!#REF!,0))</f>
        <v>0</v>
      </c>
      <c r="AA29" s="707">
        <f>IF(+All!$F525="Ball State",+All!#REF!,IF(+All!$H525="Ball State",+All!#REF!,0))</f>
        <v>0</v>
      </c>
      <c r="AB29" s="706">
        <f>IF(+All!$F525="Ball State",+All!#REF!,IF(+All!$H525="Ball State",+All!#REF!,0))</f>
        <v>0</v>
      </c>
      <c r="AC29" s="707">
        <f>IF(+All!$F525="Ball State",+All!#REF!,IF(+All!$H525="Ball State",+All!#REF!,0))</f>
        <v>0</v>
      </c>
      <c r="AD29" s="706">
        <f>IF(+All!$F525="Ball State",+All!#REF!,IF(+All!$H525="Ball State",+All!#REF!,0))</f>
        <v>0</v>
      </c>
      <c r="AE29" s="707">
        <f>IF(+All!$F525="Ball State",+All!#REF!,IF(+All!$H525="Ball State",+All!#REF!,0))</f>
        <v>0</v>
      </c>
      <c r="AF29" s="706">
        <f>IF(+All!$F525="Ball State",+All!#REF!,IF(+All!$H525="Ball State",+All!#REF!,0))</f>
        <v>0</v>
      </c>
      <c r="AG29" s="707">
        <f>IF(+All!$F525="Ball State",+All!#REF!,IF(+All!$H525="Ball State",+All!#REF!,0))</f>
        <v>0</v>
      </c>
      <c r="AH29" s="706">
        <f>IF(+All!$F525="Ball State",+All!#REF!,IF(+All!$H525="Ball State",+All!#REF!,0))</f>
        <v>0</v>
      </c>
      <c r="AI29" s="707">
        <f>IF(+All!$F525="Ball State",+All!#REF!,IF(+All!$H525="Ball State",+All!#REF!,0))</f>
        <v>0</v>
      </c>
      <c r="AJ29" s="706">
        <f>IF(+All!$F525="Ball State",+All!#REF!,IF(+All!$H525="Ball State",+All!#REF!,0))</f>
        <v>0</v>
      </c>
      <c r="AK29" s="707">
        <f>IF(+All!$F525="Ball State",+All!#REF!,IF(+All!$H525="Ball State",+All!#REF!,0))</f>
        <v>0</v>
      </c>
      <c r="AL29" s="81">
        <f>IF(+All!$F525="Ball State",+All!V525,IF(+All!$H525="Ball State",+All!V525,0))</f>
        <v>0</v>
      </c>
      <c r="AM29" s="82">
        <f>IF(+All!$F525="Ball State",+All!W525,IF(+All!$H525="Ball State",+All!W525,0))</f>
        <v>0</v>
      </c>
      <c r="AN29" s="81">
        <f>IF(+All!$F525="Ball State",+All!X525,IF(+All!$H525="Ball State",+All!X525,0))</f>
        <v>0</v>
      </c>
      <c r="AO29" s="83">
        <f>IF(+All!$F525="Ball State",+All!Y525,IF(+All!$H525="Ball State",+All!Y525,0))</f>
        <v>0</v>
      </c>
      <c r="AP29" s="84">
        <f>IF(+All!$F525="Ball State",+All!Z525,IF(+All!$H525="Ball State",+All!Z525,0))</f>
        <v>0</v>
      </c>
      <c r="AQ29" s="480">
        <f>IF(+All!$F525="Ball State",+All!#REF!,IF(+All!$H525="Ball State",+All!#REF!,0))</f>
        <v>0</v>
      </c>
      <c r="AR29" s="482">
        <f>IF(+All!$F525="Ball State",+All!#REF!,IF(+All!$H525="Ball State",+All!#REF!,0))</f>
        <v>0</v>
      </c>
      <c r="AS29" s="483">
        <f>IF(+All!$F525="Ball State",+All!#REF!,IF(+All!$H525="Ball State",+All!#REF!,0))</f>
        <v>0</v>
      </c>
      <c r="AT29" s="483">
        <f>IF(+All!$F525="Ball State",+All!#REF!,IF(+All!$H525="Ball State",+All!#REF!,0))</f>
        <v>0</v>
      </c>
      <c r="AU29" s="482">
        <f>IF(+All!$F525="Ball State",+All!#REF!,IF(+All!$H525="Ball State",+All!#REF!,0))</f>
        <v>0</v>
      </c>
      <c r="AV29" s="483">
        <f>IF(+All!$F525="Ball State",+All!#REF!,IF(+All!$H525="Ball State",+All!#REF!,0))</f>
        <v>0</v>
      </c>
      <c r="AW29" s="484">
        <f>IF(+All!$F525="Ball State",+All!#REF!,IF(+All!$H525="Ball State",+All!#REF!,0))</f>
        <v>0</v>
      </c>
      <c r="AX29" s="483">
        <f>IF(+All!$F525="Ball State",+All!#REF!,IF(+All!$H525="Ball State",+All!#REF!,0))</f>
        <v>0</v>
      </c>
      <c r="AY29" s="88">
        <f>IF(+All!$F525="Ball State",+All!#REF!,IF(+All!$H525="Ball State",+All!#REF!,0))</f>
        <v>0</v>
      </c>
      <c r="AZ29" s="89">
        <f>IF(+All!$F525="Ball State",+All!#REF!,IF(+All!$H525="Ball State",+All!#REF!,0))</f>
        <v>0</v>
      </c>
      <c r="BA29" s="90">
        <f>IF(+All!$F525="Ball State",+All!#REF!,IF(+All!$H525="Ball State",+All!#REF!,0))</f>
        <v>0</v>
      </c>
      <c r="BB29" s="90">
        <f>IF(+All!$F525="Ball State",+All!#REF!,IF(+All!$H525="Ball State",+All!#REF!,0))</f>
        <v>0</v>
      </c>
      <c r="BC29" s="91">
        <f>IF(+All!$F525="Ball State",+All!#REF!,IF(+All!$H525="Ball State",+All!#REF!,0))</f>
        <v>0</v>
      </c>
      <c r="BD29" s="482">
        <f>IF(+All!$F525="Ball State",+All!#REF!,IF(+All!$H525="Ball State",+All!#REF!,0))</f>
        <v>0</v>
      </c>
      <c r="BE29" s="483">
        <f>IF(+All!$F525="Ball State",+All!#REF!,IF(+All!$H525="Ball State",+All!#REF!,0))</f>
        <v>0</v>
      </c>
      <c r="BF29" s="483">
        <f>IF(+All!$F525="Ball State",+All!#REF!,IF(+All!$H525="Ball State",+All!#REF!,0))</f>
        <v>0</v>
      </c>
      <c r="BG29" s="482">
        <f>IF(+All!$F525="Ball State",+All!#REF!,IF(+All!$H525="Ball State",+All!#REF!,0))</f>
        <v>0</v>
      </c>
      <c r="BH29" s="483">
        <f>IF(+All!$F525="Ball State",+All!#REF!,IF(+All!$H525="Ball State",+All!#REF!,0))</f>
        <v>0</v>
      </c>
      <c r="BI29" s="484">
        <f>IF(+All!$F525="Ball State",+All!#REF!,IF(+All!$H525="Ball State",+All!#REF!,0))</f>
        <v>0</v>
      </c>
      <c r="BJ29" s="92">
        <f>IF(+All!$F525="Ball State",+All!#REF!,IF(+All!$H525="Ball State",+All!#REF!,0))</f>
        <v>0</v>
      </c>
      <c r="BK29" s="93">
        <f>IF(+All!$F525="Ball State",+All!#REF!,IF(+All!$H525="Ball State",+All!#REF!,0))</f>
        <v>0</v>
      </c>
    </row>
    <row r="30" spans="1:63" x14ac:dyDescent="0.8">
      <c r="A30" s="70">
        <f>IF(+All!$F850="Ball State",+All!A850,IF(+All!$H850="Ball State",+All!A850,0))</f>
        <v>12</v>
      </c>
      <c r="B30" s="480" t="str">
        <f>IF(+All!$F850="Ball State",+All!B850,IF(+All!$H850="Ball State",+All!B850,0))</f>
        <v>Weds</v>
      </c>
      <c r="C30" s="72">
        <f>IF(+All!$F850="Ball State",+All!C850,IF(+All!$H850="Ball State",+All!C850,0))</f>
        <v>44517</v>
      </c>
      <c r="D30" s="73">
        <f>IF(+All!$F850="Ball State",+All!D850,IF(+All!$H850="Ball State",+All!D850,0))</f>
        <v>0.79166666666666663</v>
      </c>
      <c r="E30" s="707" t="str">
        <f>IF(+All!$F850="Ball State",+All!E850,IF(+All!$H850="Ball State",+All!E850,0))</f>
        <v>ESPNU</v>
      </c>
      <c r="F30" s="75" t="str">
        <f>IF(+All!$F850="Ball State",+All!F850,IF(+All!$H850="Ball State",+All!F850,0))</f>
        <v>Central Michigan</v>
      </c>
      <c r="G30" s="76" t="str">
        <f>IF(+All!$F850="Ball State",+All!G850,IF(+All!$H850="Ball State",+All!G850,0))</f>
        <v>MAC</v>
      </c>
      <c r="H30" s="75" t="str">
        <f>IF(+All!$F850="Ball State",+All!H850,IF(+All!$H850="Ball State",+All!H850,0))</f>
        <v>Ball State</v>
      </c>
      <c r="I30" s="76" t="str">
        <f>IF(+All!$F850="Ball State",+All!I850,IF(+All!$H850="Ball State",+All!I850,0))</f>
        <v>MAC</v>
      </c>
      <c r="J30" s="706" t="str">
        <f>IF(+All!$F850="Ball State",+All!J850,IF(+All!$H850="Ball State",+All!J850,0))</f>
        <v>Central Michigan</v>
      </c>
      <c r="K30" s="707" t="str">
        <f>IF(+All!$F850="Ball State",+All!K850,IF(+All!$H850="Ball State",+All!K850,0))</f>
        <v>Ball State</v>
      </c>
      <c r="L30" s="78">
        <f>IF(+All!$F850="Ball State",+All!L850,IF(+All!$H850="Ball State",+All!L850,0))</f>
        <v>1</v>
      </c>
      <c r="M30" s="79">
        <f>IF(+All!$F850="Ball State",+All!M850,IF(+All!$H850="Ball State",+All!M850,0))</f>
        <v>59</v>
      </c>
      <c r="N30" s="706" t="str">
        <f>IF(+All!$F850="Ball State",+All!N850,IF(+All!$H850="Ball State",+All!N850,0))</f>
        <v>Central Michigan</v>
      </c>
      <c r="O30" s="708">
        <f>IF(+All!$F850="Ball State",+All!O850,IF(+All!$H850="Ball State",+All!O850,0))</f>
        <v>37</v>
      </c>
      <c r="P30" s="708" t="str">
        <f>IF(+All!$F850="Ball State",+All!P850,IF(+All!$H850="Ball State",+All!P850,0))</f>
        <v>Ball State</v>
      </c>
      <c r="Q30" s="707">
        <f>IF(+All!$F850="Ball State",+All!Q850,IF(+All!$H850="Ball State",+All!Q850,0))</f>
        <v>17</v>
      </c>
      <c r="R30" s="706" t="str">
        <f>IF(+All!$F850="Ball State",+All!R850,IF(+All!$H850="Ball State",+All!R850,0))</f>
        <v>Central Michigan</v>
      </c>
      <c r="S30" s="708" t="str">
        <f>IF(+All!$F850="Ball State",+All!S850,IF(+All!$H850="Ball State",+All!S850,0))</f>
        <v>Ball State</v>
      </c>
      <c r="T30" s="706" t="str">
        <f>IF(+All!$F850="Ball State",+All!T850,IF(+All!$H850="Ball State",+All!T850,0))</f>
        <v>Central Michigan</v>
      </c>
      <c r="U30" s="707" t="str">
        <f>IF(+All!$F850="Ball State",+All!U850,IF(+All!$H850="Ball State",+All!U850,0))</f>
        <v>W</v>
      </c>
      <c r="V30" s="706">
        <f>IF(+All!$F578="Ball State",+All!#REF!,IF(+All!$H578="Ball State",+All!#REF!,0))</f>
        <v>0</v>
      </c>
      <c r="W30" s="707">
        <f>IF(+All!$F578="Ball State",+All!#REF!,IF(+All!$H578="Ball State",+All!#REF!,0))</f>
        <v>0</v>
      </c>
      <c r="X30" s="706">
        <f>IF(+All!$F578="Ball State",+All!#REF!,IF(+All!$H578="Ball State",+All!#REF!,0))</f>
        <v>0</v>
      </c>
      <c r="Y30" s="707">
        <f>IF(+All!$F578="Ball State",+All!#REF!,IF(+All!$H578="Ball State",+All!#REF!,0))</f>
        <v>0</v>
      </c>
      <c r="Z30" s="706">
        <f>IF(+All!$F578="Ball State",+All!#REF!,IF(+All!$H578="Ball State",+All!#REF!,0))</f>
        <v>0</v>
      </c>
      <c r="AA30" s="707">
        <f>IF(+All!$F578="Ball State",+All!#REF!,IF(+All!$H578="Ball State",+All!#REF!,0))</f>
        <v>0</v>
      </c>
      <c r="AB30" s="706">
        <f>IF(+All!$F578="Ball State",+All!#REF!,IF(+All!$H578="Ball State",+All!#REF!,0))</f>
        <v>0</v>
      </c>
      <c r="AC30" s="707">
        <f>IF(+All!$F578="Ball State",+All!#REF!,IF(+All!$H578="Ball State",+All!#REF!,0))</f>
        <v>0</v>
      </c>
      <c r="AD30" s="706">
        <f>IF(+All!$F578="Ball State",+All!#REF!,IF(+All!$H578="Ball State",+All!#REF!,0))</f>
        <v>0</v>
      </c>
      <c r="AE30" s="707">
        <f>IF(+All!$F578="Ball State",+All!#REF!,IF(+All!$H578="Ball State",+All!#REF!,0))</f>
        <v>0</v>
      </c>
      <c r="AF30" s="706">
        <f>IF(+All!$F578="Ball State",+All!#REF!,IF(+All!$H578="Ball State",+All!#REF!,0))</f>
        <v>0</v>
      </c>
      <c r="AG30" s="707">
        <f>IF(+All!$F578="Ball State",+All!#REF!,IF(+All!$H578="Ball State",+All!#REF!,0))</f>
        <v>0</v>
      </c>
      <c r="AH30" s="706">
        <f>IF(+All!$F578="Ball State",+All!#REF!,IF(+All!$H578="Ball State",+All!#REF!,0))</f>
        <v>0</v>
      </c>
      <c r="AI30" s="707">
        <f>IF(+All!$F578="Ball State",+All!#REF!,IF(+All!$H578="Ball State",+All!#REF!,0))</f>
        <v>0</v>
      </c>
      <c r="AJ30" s="706">
        <f>IF(+All!$F578="Ball State",+All!#REF!,IF(+All!$H578="Ball State",+All!#REF!,0))</f>
        <v>0</v>
      </c>
      <c r="AK30" s="707">
        <f>IF(+All!$F578="Ball State",+All!#REF!,IF(+All!$H578="Ball State",+All!#REF!,0))</f>
        <v>0</v>
      </c>
      <c r="AL30" s="81">
        <f>IF(+All!$F578="Ball State",+All!V578,IF(+All!$H578="Ball State",+All!V578,0))</f>
        <v>0</v>
      </c>
      <c r="AM30" s="82">
        <f>IF(+All!$F578="Ball State",+All!W578,IF(+All!$H578="Ball State",+All!W578,0))</f>
        <v>0</v>
      </c>
      <c r="AN30" s="81">
        <f>IF(+All!$F578="Ball State",+All!X578,IF(+All!$H578="Ball State",+All!X578,0))</f>
        <v>0</v>
      </c>
      <c r="AO30" s="83">
        <f>IF(+All!$F578="Ball State",+All!Y578,IF(+All!$H578="Ball State",+All!Y578,0))</f>
        <v>0</v>
      </c>
      <c r="AP30" s="84">
        <f>IF(+All!$F578="Ball State",+All!Z578,IF(+All!$H578="Ball State",+All!Z578,0))</f>
        <v>0</v>
      </c>
      <c r="AQ30" s="480">
        <f>IF(+All!$F578="Ball State",+All!#REF!,IF(+All!$H578="Ball State",+All!#REF!,0))</f>
        <v>0</v>
      </c>
      <c r="AR30" s="482">
        <f>IF(+All!$F578="Ball State",+All!#REF!,IF(+All!$H578="Ball State",+All!#REF!,0))</f>
        <v>0</v>
      </c>
      <c r="AS30" s="483">
        <f>IF(+All!$F578="Ball State",+All!#REF!,IF(+All!$H578="Ball State",+All!#REF!,0))</f>
        <v>0</v>
      </c>
      <c r="AT30" s="483">
        <f>IF(+All!$F578="Ball State",+All!#REF!,IF(+All!$H578="Ball State",+All!#REF!,0))</f>
        <v>0</v>
      </c>
      <c r="AU30" s="482">
        <f>IF(+All!$F578="Ball State",+All!#REF!,IF(+All!$H578="Ball State",+All!#REF!,0))</f>
        <v>0</v>
      </c>
      <c r="AV30" s="483">
        <f>IF(+All!$F578="Ball State",+All!#REF!,IF(+All!$H578="Ball State",+All!#REF!,0))</f>
        <v>0</v>
      </c>
      <c r="AW30" s="484">
        <f>IF(+All!$F578="Ball State",+All!#REF!,IF(+All!$H578="Ball State",+All!#REF!,0))</f>
        <v>0</v>
      </c>
      <c r="AX30" s="483">
        <f>IF(+All!$F578="Ball State",+All!#REF!,IF(+All!$H578="Ball State",+All!#REF!,0))</f>
        <v>0</v>
      </c>
      <c r="AY30" s="88">
        <f>IF(+All!$F578="Ball State",+All!#REF!,IF(+All!$H578="Ball State",+All!#REF!,0))</f>
        <v>0</v>
      </c>
      <c r="AZ30" s="89">
        <f>IF(+All!$F578="Ball State",+All!#REF!,IF(+All!$H578="Ball State",+All!#REF!,0))</f>
        <v>0</v>
      </c>
      <c r="BA30" s="90">
        <f>IF(+All!$F578="Ball State",+All!#REF!,IF(+All!$H578="Ball State",+All!#REF!,0))</f>
        <v>0</v>
      </c>
      <c r="BB30" s="90">
        <f>IF(+All!$F578="Ball State",+All!#REF!,IF(+All!$H578="Ball State",+All!#REF!,0))</f>
        <v>0</v>
      </c>
      <c r="BC30" s="91">
        <f>IF(+All!$F578="Ball State",+All!#REF!,IF(+All!$H578="Ball State",+All!#REF!,0))</f>
        <v>0</v>
      </c>
      <c r="BD30" s="482">
        <f>IF(+All!$F578="Ball State",+All!#REF!,IF(+All!$H578="Ball State",+All!#REF!,0))</f>
        <v>0</v>
      </c>
      <c r="BE30" s="483">
        <f>IF(+All!$F578="Ball State",+All!#REF!,IF(+All!$H578="Ball State",+All!#REF!,0))</f>
        <v>0</v>
      </c>
      <c r="BF30" s="483">
        <f>IF(+All!$F578="Ball State",+All!#REF!,IF(+All!$H578="Ball State",+All!#REF!,0))</f>
        <v>0</v>
      </c>
      <c r="BG30" s="482">
        <f>IF(+All!$F578="Ball State",+All!#REF!,IF(+All!$H578="Ball State",+All!#REF!,0))</f>
        <v>0</v>
      </c>
      <c r="BH30" s="483">
        <f>IF(+All!$F578="Ball State",+All!#REF!,IF(+All!$H578="Ball State",+All!#REF!,0))</f>
        <v>0</v>
      </c>
      <c r="BI30" s="484">
        <f>IF(+All!$F578="Ball State",+All!#REF!,IF(+All!$H578="Ball State",+All!#REF!,0))</f>
        <v>0</v>
      </c>
      <c r="BJ30" s="92">
        <f>IF(+All!$F578="Ball State",+All!#REF!,IF(+All!$H578="Ball State",+All!#REF!,0))</f>
        <v>0</v>
      </c>
      <c r="BK30" s="93">
        <f>IF(+All!$F578="Ball State",+All!#REF!,IF(+All!$H578="Ball State",+All!#REF!,0))</f>
        <v>0</v>
      </c>
    </row>
    <row r="31" spans="1:63" x14ac:dyDescent="0.8">
      <c r="A31" s="70">
        <f>IF(+All!$F949="Ball State",+All!A949,IF(+All!$H949="Ball State",+All!A949,0))</f>
        <v>0</v>
      </c>
      <c r="B31" s="480">
        <f>IF(+All!$F949="Ball State",+All!B949,IF(+All!$H949="Ball State",+All!B949,0))</f>
        <v>0</v>
      </c>
      <c r="C31" s="72">
        <f>IF(+All!$F949="Ball State",+All!C949,IF(+All!$H949="Ball State",+All!C949,0))</f>
        <v>0</v>
      </c>
      <c r="D31" s="73">
        <f>IF(+All!$F949="Ball State",+All!D949,IF(+All!$H949="Ball State",+All!D949,0))</f>
        <v>0</v>
      </c>
      <c r="E31" s="707">
        <f>IF(+All!$F949="Ball State",+All!E949,IF(+All!$H949="Ball State",+All!E949,0))</f>
        <v>0</v>
      </c>
      <c r="F31" s="75">
        <f>IF(+All!$F949="Ball State",+All!F949,IF(+All!$H949="Ball State",+All!F949,0))</f>
        <v>0</v>
      </c>
      <c r="G31" s="76">
        <f>IF(+All!$F949="Ball State",+All!G949,IF(+All!$H949="Ball State",+All!G949,0))</f>
        <v>0</v>
      </c>
      <c r="H31" s="75">
        <f>IF(+All!$F949="Ball State",+All!H949,IF(+All!$H949="Ball State",+All!H949,0))</f>
        <v>0</v>
      </c>
      <c r="I31" s="76">
        <f>IF(+All!$F949="Ball State",+All!I949,IF(+All!$H949="Ball State",+All!I949,0))</f>
        <v>0</v>
      </c>
      <c r="J31" s="706">
        <f>IF(+All!$F949="Ball State",+All!J949,IF(+All!$H949="Ball State",+All!J949,0))</f>
        <v>0</v>
      </c>
      <c r="K31" s="707">
        <f>IF(+All!$F949="Ball State",+All!K949,IF(+All!$H949="Ball State",+All!K949,0))</f>
        <v>0</v>
      </c>
      <c r="L31" s="78">
        <f>IF(+All!$F949="Ball State",+All!L949,IF(+All!$H949="Ball State",+All!L949,0))</f>
        <v>0</v>
      </c>
      <c r="M31" s="79">
        <f>IF(+All!$F949="Ball State",+All!M949,IF(+All!$H949="Ball State",+All!M949,0))</f>
        <v>0</v>
      </c>
      <c r="N31" s="706">
        <f>IF(+All!$F949="Ball State",+All!N949,IF(+All!$H949="Ball State",+All!N949,0))</f>
        <v>0</v>
      </c>
      <c r="O31" s="708">
        <f>IF(+All!$F949="Ball State",+All!O949,IF(+All!$H949="Ball State",+All!O949,0))</f>
        <v>0</v>
      </c>
      <c r="P31" s="708">
        <f>IF(+All!$F949="Ball State",+All!P949,IF(+All!$H949="Ball State",+All!P949,0))</f>
        <v>0</v>
      </c>
      <c r="Q31" s="707">
        <f>IF(+All!$F949="Ball State",+All!Q949,IF(+All!$H949="Ball State",+All!Q949,0))</f>
        <v>0</v>
      </c>
      <c r="R31" s="706">
        <f>IF(+All!$F949="Ball State",+All!R949,IF(+All!$H949="Ball State",+All!R949,0))</f>
        <v>0</v>
      </c>
      <c r="S31" s="708">
        <f>IF(+All!$F949="Ball State",+All!S949,IF(+All!$H949="Ball State",+All!S949,0))</f>
        <v>0</v>
      </c>
      <c r="T31" s="706">
        <f>IF(+All!$F949="Ball State",+All!T949,IF(+All!$H949="Ball State",+All!T949,0))</f>
        <v>0</v>
      </c>
      <c r="U31" s="707">
        <f>IF(+All!$F949="Ball State",+All!U949,IF(+All!$H949="Ball State",+All!U949,0))</f>
        <v>0</v>
      </c>
      <c r="V31" s="706">
        <f>IF(+All!$F562="Ball State",+All!#REF!,IF(+All!$H562="Ball State",+All!#REF!,0))</f>
        <v>0</v>
      </c>
      <c r="W31" s="707">
        <f>IF(+All!$F562="Ball State",+All!#REF!,IF(+All!$H562="Ball State",+All!#REF!,0))</f>
        <v>0</v>
      </c>
      <c r="X31" s="706">
        <f>IF(+All!$F562="Ball State",+All!#REF!,IF(+All!$H562="Ball State",+All!#REF!,0))</f>
        <v>0</v>
      </c>
      <c r="Y31" s="707">
        <f>IF(+All!$F562="Ball State",+All!#REF!,IF(+All!$H562="Ball State",+All!#REF!,0))</f>
        <v>0</v>
      </c>
      <c r="Z31" s="706">
        <f>IF(+All!$F562="Ball State",+All!#REF!,IF(+All!$H562="Ball State",+All!#REF!,0))</f>
        <v>0</v>
      </c>
      <c r="AA31" s="707">
        <f>IF(+All!$F562="Ball State",+All!#REF!,IF(+All!$H562="Ball State",+All!#REF!,0))</f>
        <v>0</v>
      </c>
      <c r="AB31" s="706">
        <f>IF(+All!$F562="Ball State",+All!#REF!,IF(+All!$H562="Ball State",+All!#REF!,0))</f>
        <v>0</v>
      </c>
      <c r="AC31" s="707">
        <f>IF(+All!$F562="Ball State",+All!#REF!,IF(+All!$H562="Ball State",+All!#REF!,0))</f>
        <v>0</v>
      </c>
      <c r="AD31" s="706">
        <f>IF(+All!$F562="Ball State",+All!#REF!,IF(+All!$H562="Ball State",+All!#REF!,0))</f>
        <v>0</v>
      </c>
      <c r="AE31" s="707">
        <f>IF(+All!$F562="Ball State",+All!#REF!,IF(+All!$H562="Ball State",+All!#REF!,0))</f>
        <v>0</v>
      </c>
      <c r="AF31" s="706">
        <f>IF(+All!$F562="Ball State",+All!#REF!,IF(+All!$H562="Ball State",+All!#REF!,0))</f>
        <v>0</v>
      </c>
      <c r="AG31" s="707">
        <f>IF(+All!$F562="Ball State",+All!#REF!,IF(+All!$H562="Ball State",+All!#REF!,0))</f>
        <v>0</v>
      </c>
      <c r="AH31" s="706">
        <f>IF(+All!$F562="Ball State",+All!#REF!,IF(+All!$H562="Ball State",+All!#REF!,0))</f>
        <v>0</v>
      </c>
      <c r="AI31" s="707">
        <f>IF(+All!$F562="Ball State",+All!#REF!,IF(+All!$H562="Ball State",+All!#REF!,0))</f>
        <v>0</v>
      </c>
      <c r="AJ31" s="706">
        <f>IF(+All!$F562="Ball State",+All!#REF!,IF(+All!$H562="Ball State",+All!#REF!,0))</f>
        <v>0</v>
      </c>
      <c r="AK31" s="707">
        <f>IF(+All!$F562="Ball State",+All!#REF!,IF(+All!$H562="Ball State",+All!#REF!,0))</f>
        <v>0</v>
      </c>
      <c r="AL31" s="81">
        <f>IF(+All!$F562="Ball State",+All!V562,IF(+All!$H562="Ball State",+All!V562,0))</f>
        <v>0</v>
      </c>
      <c r="AM31" s="82">
        <f>IF(+All!$F562="Ball State",+All!W562,IF(+All!$H562="Ball State",+All!W562,0))</f>
        <v>0</v>
      </c>
      <c r="AN31" s="81">
        <f>IF(+All!$F562="Ball State",+All!X562,IF(+All!$H562="Ball State",+All!X562,0))</f>
        <v>0</v>
      </c>
      <c r="AO31" s="83">
        <f>IF(+All!$F562="Ball State",+All!Y562,IF(+All!$H562="Ball State",+All!Y562,0))</f>
        <v>0</v>
      </c>
      <c r="AP31" s="84">
        <f>IF(+All!$F562="Ball State",+All!Z562,IF(+All!$H562="Ball State",+All!Z562,0))</f>
        <v>0</v>
      </c>
      <c r="AQ31" s="480">
        <f>IF(+All!$F562="Ball State",+All!#REF!,IF(+All!$H562="Ball State",+All!#REF!,0))</f>
        <v>0</v>
      </c>
      <c r="AR31" s="482">
        <f>IF(+All!$F562="Ball State",+All!#REF!,IF(+All!$H562="Ball State",+All!#REF!,0))</f>
        <v>0</v>
      </c>
      <c r="AS31" s="483">
        <f>IF(+All!$F562="Ball State",+All!#REF!,IF(+All!$H562="Ball State",+All!#REF!,0))</f>
        <v>0</v>
      </c>
      <c r="AT31" s="483">
        <f>IF(+All!$F562="Ball State",+All!#REF!,IF(+All!$H562="Ball State",+All!#REF!,0))</f>
        <v>0</v>
      </c>
      <c r="AU31" s="482">
        <f>IF(+All!$F562="Ball State",+All!#REF!,IF(+All!$H562="Ball State",+All!#REF!,0))</f>
        <v>0</v>
      </c>
      <c r="AV31" s="483">
        <f>IF(+All!$F562="Ball State",+All!#REF!,IF(+All!$H562="Ball State",+All!#REF!,0))</f>
        <v>0</v>
      </c>
      <c r="AW31" s="484">
        <f>IF(+All!$F562="Ball State",+All!#REF!,IF(+All!$H562="Ball State",+All!#REF!,0))</f>
        <v>0</v>
      </c>
      <c r="AX31" s="483">
        <f>IF(+All!$F562="Ball State",+All!#REF!,IF(+All!$H562="Ball State",+All!#REF!,0))</f>
        <v>0</v>
      </c>
      <c r="AY31" s="88">
        <f>IF(+All!$F562="Ball State",+All!#REF!,IF(+All!$H562="Ball State",+All!#REF!,0))</f>
        <v>0</v>
      </c>
      <c r="AZ31" s="89">
        <f>IF(+All!$F562="Ball State",+All!#REF!,IF(+All!$H562="Ball State",+All!#REF!,0))</f>
        <v>0</v>
      </c>
      <c r="BA31" s="90">
        <f>IF(+All!$F562="Ball State",+All!#REF!,IF(+All!$H562="Ball State",+All!#REF!,0))</f>
        <v>0</v>
      </c>
      <c r="BB31" s="90">
        <f>IF(+All!$F562="Ball State",+All!#REF!,IF(+All!$H562="Ball State",+All!#REF!,0))</f>
        <v>0</v>
      </c>
      <c r="BC31" s="91">
        <f>IF(+All!$F562="Ball State",+All!#REF!,IF(+All!$H562="Ball State",+All!#REF!,0))</f>
        <v>0</v>
      </c>
      <c r="BD31" s="482">
        <f>IF(+All!$F562="Ball State",+All!#REF!,IF(+All!$H562="Ball State",+All!#REF!,0))</f>
        <v>0</v>
      </c>
      <c r="BE31" s="483">
        <f>IF(+All!$F562="Ball State",+All!#REF!,IF(+All!$H562="Ball State",+All!#REF!,0))</f>
        <v>0</v>
      </c>
      <c r="BF31" s="483">
        <f>IF(+All!$F562="Ball State",+All!#REF!,IF(+All!$H562="Ball State",+All!#REF!,0))</f>
        <v>0</v>
      </c>
      <c r="BG31" s="482">
        <f>IF(+All!$F562="Ball State",+All!#REF!,IF(+All!$H562="Ball State",+All!#REF!,0))</f>
        <v>0</v>
      </c>
      <c r="BH31" s="483">
        <f>IF(+All!$F562="Ball State",+All!#REF!,IF(+All!$H562="Ball State",+All!#REF!,0))</f>
        <v>0</v>
      </c>
      <c r="BI31" s="484">
        <f>IF(+All!$F562="Ball State",+All!#REF!,IF(+All!$H562="Ball State",+All!#REF!,0))</f>
        <v>0</v>
      </c>
      <c r="BJ31" s="92">
        <f>IF(+All!$F562="Ball State",+All!#REF!,IF(+All!$H562="Ball State",+All!#REF!,0))</f>
        <v>0</v>
      </c>
      <c r="BK31" s="93">
        <f>IF(+All!$F562="Ball State",+All!#REF!,IF(+All!$H562="Ball State",+All!#REF!,0))</f>
        <v>0</v>
      </c>
    </row>
    <row r="32" spans="1:63" x14ac:dyDescent="0.8">
      <c r="C32" s="72"/>
      <c r="D32" s="73"/>
      <c r="F32" s="1219" t="str">
        <f>F33</f>
        <v>Bowling Green</v>
      </c>
      <c r="G32" s="1251"/>
      <c r="H32" s="1251"/>
      <c r="I32" s="1252"/>
      <c r="L32" s="78"/>
      <c r="M32" s="79"/>
      <c r="W32" s="74"/>
      <c r="AD32" s="77"/>
      <c r="AE32" s="74"/>
      <c r="AF32" s="77"/>
      <c r="AG32" s="74"/>
      <c r="AH32" s="77"/>
      <c r="AI32" s="74"/>
      <c r="AJ32" s="77"/>
      <c r="AK32" s="74"/>
      <c r="AR32" s="85"/>
      <c r="AS32" s="86"/>
      <c r="AT32" s="86"/>
      <c r="AU32" s="85"/>
      <c r="AV32" s="86"/>
      <c r="AW32" s="87"/>
      <c r="AX32" s="86"/>
      <c r="AY32" s="88"/>
      <c r="AZ32" s="89"/>
      <c r="BA32" s="90"/>
      <c r="BB32" s="90"/>
      <c r="BC32" s="91"/>
      <c r="BD32" s="85"/>
      <c r="BE32" s="86"/>
      <c r="BF32" s="86"/>
      <c r="BG32" s="85"/>
      <c r="BH32" s="86"/>
      <c r="BI32" s="87"/>
    </row>
    <row r="33" spans="1:63" x14ac:dyDescent="0.8">
      <c r="A33" s="70">
        <f>IF(+All!$F25="Bowling Green",+All!A25,IF(+All!$H25="Bowling Green",+All!A25,0))</f>
        <v>1</v>
      </c>
      <c r="B33" s="480" t="str">
        <f>IF(+All!$F25="Bowling Green",+All!B25,IF(+All!$H25="Bowling Green",+All!B25,0))</f>
        <v>Thurs</v>
      </c>
      <c r="C33" s="72">
        <f>IF(+All!$F25="Bowling Green",+All!C25,IF(+All!$H25="Bowling Green",+All!C25,0))</f>
        <v>44441</v>
      </c>
      <c r="D33" s="73">
        <f>IF(+All!$F25="Bowling Green",+All!D25,IF(+All!$H25="Bowling Green",+All!D25,0))</f>
        <v>0.83333333333333337</v>
      </c>
      <c r="E33" s="707" t="str">
        <f>IF(+All!$F25="Bowling Green",+All!E25,IF(+All!$H25="Bowling Green",+All!E25,0))</f>
        <v>SEC</v>
      </c>
      <c r="F33" s="75" t="str">
        <f>IF(+All!$F25="Bowling Green",+All!F25,IF(+All!$H25="Bowling Green",+All!F25,0))</f>
        <v>Bowling Green</v>
      </c>
      <c r="G33" s="76" t="str">
        <f>IF(+All!$F25="Bowling Green",+All!G25,IF(+All!$H25="Bowling Green",+All!G25,0))</f>
        <v>MAC</v>
      </c>
      <c r="H33" s="75" t="str">
        <f>IF(+All!$F25="Bowling Green",+All!H25,IF(+All!$H25="Bowling Green",+All!H25,0))</f>
        <v>Tennessee</v>
      </c>
      <c r="I33" s="76" t="str">
        <f>IF(+All!$F25="Bowling Green",+All!I25,IF(+All!$H25="Bowling Green",+All!I25,0))</f>
        <v>SEC</v>
      </c>
      <c r="J33" s="706" t="str">
        <f>IF(+All!$F25="Bowling Green",+All!J25,IF(+All!$H25="Bowling Green",+All!J25,0))</f>
        <v>Tennessee</v>
      </c>
      <c r="K33" s="707" t="str">
        <f>IF(+All!$F25="Bowling Green",+All!K25,IF(+All!$H25="Bowling Green",+All!K25,0))</f>
        <v>Bowling Green</v>
      </c>
      <c r="L33" s="78">
        <f>IF(+All!$F25="Bowling Green",+All!L25,IF(+All!$H25="Bowling Green",+All!L25,0))</f>
        <v>35.5</v>
      </c>
      <c r="M33" s="79">
        <f>IF(+All!$F25="Bowling Green",+All!M25,IF(+All!$H25="Bowling Green",+All!M25,0))</f>
        <v>61</v>
      </c>
      <c r="N33" s="706" t="str">
        <f>IF(+All!$F25="Bowling Green",+All!N25,IF(+All!$H25="Bowling Green",+All!N25,0))</f>
        <v>Tennessee</v>
      </c>
      <c r="O33" s="708">
        <f>IF(+All!$F25="Bowling Green",+All!O25,IF(+All!$H25="Bowling Green",+All!O25,0))</f>
        <v>38</v>
      </c>
      <c r="P33" s="708" t="str">
        <f>IF(+All!$F25="Bowling Green",+All!P25,IF(+All!$H25="Bowling Green",+All!P25,0))</f>
        <v>Bowling Green</v>
      </c>
      <c r="Q33" s="707">
        <f>IF(+All!$F25="Bowling Green",+All!Q25,IF(+All!$H25="Bowling Green",+All!Q25,0))</f>
        <v>6</v>
      </c>
      <c r="R33" s="706" t="str">
        <f>IF(+All!$F25="Bowling Green",+All!R25,IF(+All!$H25="Bowling Green",+All!R25,0))</f>
        <v>Bowling Green</v>
      </c>
      <c r="S33" s="708" t="str">
        <f>IF(+All!$F25="Bowling Green",+All!S25,IF(+All!$H25="Bowling Green",+All!S25,0))</f>
        <v>Tennessee</v>
      </c>
      <c r="T33" s="706" t="str">
        <f>IF(+All!$F25="Bowling Green",+All!T25,IF(+All!$H25="Bowling Green",+All!T25,0))</f>
        <v>Bowling Green</v>
      </c>
      <c r="U33" s="707" t="str">
        <f>IF(+All!$F25="Bowling Green",+All!U25,IF(+All!$H25="Bowling Green",+All!U25,0))</f>
        <v>W</v>
      </c>
      <c r="V33" s="706"/>
      <c r="W33" s="707"/>
      <c r="X33" s="706"/>
      <c r="Y33" s="707"/>
      <c r="Z33" s="706"/>
      <c r="AA33" s="707"/>
      <c r="AB33" s="706"/>
      <c r="AC33" s="707"/>
      <c r="AD33" s="706"/>
      <c r="AE33" s="707"/>
      <c r="AF33" s="706"/>
      <c r="AG33" s="707"/>
      <c r="AH33" s="706"/>
      <c r="AI33" s="707"/>
      <c r="AJ33" s="706"/>
      <c r="AK33" s="707"/>
      <c r="AQ33" s="480"/>
      <c r="AR33" s="482"/>
      <c r="AS33" s="483"/>
      <c r="AT33" s="483"/>
      <c r="AU33" s="482"/>
      <c r="AV33" s="483"/>
      <c r="AW33" s="484"/>
      <c r="AX33" s="483"/>
      <c r="AY33" s="88"/>
      <c r="AZ33" s="89"/>
      <c r="BA33" s="90"/>
      <c r="BB33" s="90"/>
      <c r="BC33" s="91"/>
      <c r="BD33" s="482"/>
      <c r="BE33" s="483"/>
      <c r="BF33" s="483"/>
      <c r="BG33" s="482"/>
      <c r="BH33" s="483"/>
      <c r="BI33" s="484"/>
    </row>
    <row r="34" spans="1:63" x14ac:dyDescent="0.8">
      <c r="A34" s="70">
        <f>IF(+All!$F147="Bowling Green",+All!A147,IF(+All!$H147="Bowling Green",+All!A147,0))</f>
        <v>2</v>
      </c>
      <c r="B34" s="480" t="str">
        <f>IF(+All!$F147="Bowling Green",+All!B147,IF(+All!$H147="Bowling Green",+All!B147,0))</f>
        <v>Sat</v>
      </c>
      <c r="C34" s="72">
        <f>IF(+All!$F147="Bowling Green",+All!C147,IF(+All!$H147="Bowling Green",+All!C147,0))</f>
        <v>44450</v>
      </c>
      <c r="D34" s="73">
        <f>IF(+All!$F147="Bowling Green",+All!D147,IF(+All!$H147="Bowling Green",+All!D147,0))</f>
        <v>0.66666666666666663</v>
      </c>
      <c r="E34" s="707">
        <f>IF(+All!$F147="Bowling Green",+All!E147,IF(+All!$H147="Bowling Green",+All!E147,0))</f>
        <v>0</v>
      </c>
      <c r="F34" s="75" t="str">
        <f>IF(+All!$F147="Bowling Green",+All!F147,IF(+All!$H147="Bowling Green",+All!F147,0))</f>
        <v>South Alabama</v>
      </c>
      <c r="G34" s="76" t="str">
        <f>IF(+All!$F147="Bowling Green",+All!G147,IF(+All!$H147="Bowling Green",+All!G147,0))</f>
        <v>SB</v>
      </c>
      <c r="H34" s="75" t="str">
        <f>IF(+All!$F147="Bowling Green",+All!H147,IF(+All!$H147="Bowling Green",+All!H147,0))</f>
        <v>Bowling Green</v>
      </c>
      <c r="I34" s="76" t="str">
        <f>IF(+All!$F147="Bowling Green",+All!I147,IF(+All!$H147="Bowling Green",+All!I147,0))</f>
        <v>MAC</v>
      </c>
      <c r="J34" s="706" t="str">
        <f>IF(+All!$F147="Bowling Green",+All!J147,IF(+All!$H147="Bowling Green",+All!J147,0))</f>
        <v>South Alabama</v>
      </c>
      <c r="K34" s="707" t="str">
        <f>IF(+All!$F147="Bowling Green",+All!K147,IF(+All!$H147="Bowling Green",+All!K147,0))</f>
        <v>Bowling Green</v>
      </c>
      <c r="L34" s="78">
        <f>IF(+All!$F147="Bowling Green",+All!L147,IF(+All!$H147="Bowling Green",+All!L147,0))</f>
        <v>14</v>
      </c>
      <c r="M34" s="79">
        <f>IF(+All!$F147="Bowling Green",+All!M147,IF(+All!$H147="Bowling Green",+All!M147,0))</f>
        <v>49.5</v>
      </c>
      <c r="N34" s="706" t="str">
        <f>IF(+All!$F147="Bowling Green",+All!N147,IF(+All!$H147="Bowling Green",+All!N147,0))</f>
        <v>South Alabama</v>
      </c>
      <c r="O34" s="708">
        <f>IF(+All!$F147="Bowling Green",+All!O147,IF(+All!$H147="Bowling Green",+All!O147,0))</f>
        <v>22</v>
      </c>
      <c r="P34" s="708" t="str">
        <f>IF(+All!$F147="Bowling Green",+All!P147,IF(+All!$H147="Bowling Green",+All!P147,0))</f>
        <v>Bowling Green</v>
      </c>
      <c r="Q34" s="707">
        <f>IF(+All!$F147="Bowling Green",+All!Q147,IF(+All!$H147="Bowling Green",+All!Q147,0))</f>
        <v>19</v>
      </c>
      <c r="R34" s="706" t="str">
        <f>IF(+All!$F147="Bowling Green",+All!R147,IF(+All!$H147="Bowling Green",+All!R147,0))</f>
        <v>Bowling Green</v>
      </c>
      <c r="S34" s="708" t="str">
        <f>IF(+All!$F147="Bowling Green",+All!S147,IF(+All!$H147="Bowling Green",+All!S147,0))</f>
        <v>South Alabama</v>
      </c>
      <c r="T34" s="706" t="str">
        <f>IF(+All!$F147="Bowling Green",+All!T147,IF(+All!$H147="Bowling Green",+All!T147,0))</f>
        <v>South Alabama</v>
      </c>
      <c r="U34" s="707" t="str">
        <f>IF(+All!$F147="Bowling Green",+All!U147,IF(+All!$H147="Bowling Green",+All!U147,0))</f>
        <v>L</v>
      </c>
      <c r="V34" s="706">
        <f>IF(+All!$F131="Bowling Green",+All!#REF!,IF(+All!$H131="Bowling Green",+All!#REF!,0))</f>
        <v>0</v>
      </c>
      <c r="W34" s="707">
        <f>IF(+All!$F131="Bowling Green",+All!#REF!,IF(+All!$H131="Bowling Green",+All!#REF!,0))</f>
        <v>0</v>
      </c>
      <c r="X34" s="706">
        <f>IF(+All!$F131="Bowling Green",+All!#REF!,IF(+All!$H131="Bowling Green",+All!#REF!,0))</f>
        <v>0</v>
      </c>
      <c r="Y34" s="707">
        <f>IF(+All!$F131="Bowling Green",+All!#REF!,IF(+All!$H131="Bowling Green",+All!#REF!,0))</f>
        <v>0</v>
      </c>
      <c r="Z34" s="706">
        <f>IF(+All!$F131="Bowling Green",+All!#REF!,IF(+All!$H131="Bowling Green",+All!#REF!,0))</f>
        <v>0</v>
      </c>
      <c r="AA34" s="707">
        <f>IF(+All!$F131="Bowling Green",+All!#REF!,IF(+All!$H131="Bowling Green",+All!#REF!,0))</f>
        <v>0</v>
      </c>
      <c r="AB34" s="706">
        <f>IF(+All!$F131="Bowling Green",+All!#REF!,IF(+All!$H131="Bowling Green",+All!#REF!,0))</f>
        <v>0</v>
      </c>
      <c r="AC34" s="707">
        <f>IF(+All!$F131="Bowling Green",+All!#REF!,IF(+All!$H131="Bowling Green",+All!#REF!,0))</f>
        <v>0</v>
      </c>
      <c r="AD34" s="706">
        <f>IF(+All!$F131="Bowling Green",+All!#REF!,IF(+All!$H131="Bowling Green",+All!#REF!,0))</f>
        <v>0</v>
      </c>
      <c r="AE34" s="707">
        <f>IF(+All!$F131="Bowling Green",+All!#REF!,IF(+All!$H131="Bowling Green",+All!#REF!,0))</f>
        <v>0</v>
      </c>
      <c r="AF34" s="706">
        <f>IF(+All!$F131="Bowling Green",+All!#REF!,IF(+All!$H131="Bowling Green",+All!#REF!,0))</f>
        <v>0</v>
      </c>
      <c r="AG34" s="707">
        <f>IF(+All!$F131="Bowling Green",+All!#REF!,IF(+All!$H131="Bowling Green",+All!#REF!,0))</f>
        <v>0</v>
      </c>
      <c r="AH34" s="706">
        <f>IF(+All!$F131="Bowling Green",+All!#REF!,IF(+All!$H131="Bowling Green",+All!#REF!,0))</f>
        <v>0</v>
      </c>
      <c r="AI34" s="707">
        <f>IF(+All!$F131="Bowling Green",+All!#REF!,IF(+All!$H131="Bowling Green",+All!#REF!,0))</f>
        <v>0</v>
      </c>
      <c r="AJ34" s="706">
        <f>IF(+All!$F131="Bowling Green",+All!#REF!,IF(+All!$H131="Bowling Green",+All!#REF!,0))</f>
        <v>0</v>
      </c>
      <c r="AK34" s="707">
        <f>IF(+All!$F131="Bowling Green",+All!#REF!,IF(+All!$H131="Bowling Green",+All!#REF!,0))</f>
        <v>0</v>
      </c>
      <c r="AL34" s="81">
        <f>IF(+All!$F131="Bowling Green",+All!V131,IF(+All!$H131="Bowling Green",+All!V131,0))</f>
        <v>0</v>
      </c>
      <c r="AM34" s="82">
        <f>IF(+All!$F131="Bowling Green",+All!W131,IF(+All!$H131="Bowling Green",+All!W131,0))</f>
        <v>0</v>
      </c>
      <c r="AN34" s="81">
        <f>IF(+All!$F131="Bowling Green",+All!X131,IF(+All!$H131="Bowling Green",+All!X131,0))</f>
        <v>0</v>
      </c>
      <c r="AO34" s="83">
        <f>IF(+All!$F131="Bowling Green",+All!Y131,IF(+All!$H131="Bowling Green",+All!Y131,0))</f>
        <v>0</v>
      </c>
      <c r="AP34" s="84">
        <f>IF(+All!$F131="Bowling Green",+All!Z131,IF(+All!$H131="Bowling Green",+All!Z131,0))</f>
        <v>0</v>
      </c>
      <c r="AQ34" s="480">
        <f>IF(+All!$F131="Bowling Green",+All!#REF!,IF(+All!$H131="Bowling Green",+All!#REF!,0))</f>
        <v>0</v>
      </c>
      <c r="AR34" s="482">
        <f>IF(+All!$F131="Bowling Green",+All!#REF!,IF(+All!$H131="Bowling Green",+All!#REF!,0))</f>
        <v>0</v>
      </c>
      <c r="AS34" s="483">
        <f>IF(+All!$F131="Bowling Green",+All!#REF!,IF(+All!$H131="Bowling Green",+All!#REF!,0))</f>
        <v>0</v>
      </c>
      <c r="AT34" s="483">
        <f>IF(+All!$F131="Bowling Green",+All!#REF!,IF(+All!$H131="Bowling Green",+All!#REF!,0))</f>
        <v>0</v>
      </c>
      <c r="AU34" s="482">
        <f>IF(+All!$F131="Bowling Green",+All!#REF!,IF(+All!$H131="Bowling Green",+All!#REF!,0))</f>
        <v>0</v>
      </c>
      <c r="AV34" s="483">
        <f>IF(+All!$F131="Bowling Green",+All!#REF!,IF(+All!$H131="Bowling Green",+All!#REF!,0))</f>
        <v>0</v>
      </c>
      <c r="AW34" s="484">
        <f>IF(+All!$F131="Bowling Green",+All!#REF!,IF(+All!$H131="Bowling Green",+All!#REF!,0))</f>
        <v>0</v>
      </c>
      <c r="AX34" s="483">
        <f>IF(+All!$F131="Bowling Green",+All!#REF!,IF(+All!$H131="Bowling Green",+All!#REF!,0))</f>
        <v>0</v>
      </c>
      <c r="AY34" s="88">
        <f>IF(+All!$F131="Bowling Green",+All!#REF!,IF(+All!$H131="Bowling Green",+All!#REF!,0))</f>
        <v>0</v>
      </c>
      <c r="AZ34" s="89">
        <f>IF(+All!$F131="Bowling Green",+All!#REF!,IF(+All!$H131="Bowling Green",+All!#REF!,0))</f>
        <v>0</v>
      </c>
      <c r="BA34" s="90">
        <f>IF(+All!$F131="Bowling Green",+All!#REF!,IF(+All!$H131="Bowling Green",+All!#REF!,0))</f>
        <v>0</v>
      </c>
      <c r="BB34" s="90">
        <f>IF(+All!$F131="Bowling Green",+All!#REF!,IF(+All!$H131="Bowling Green",+All!#REF!,0))</f>
        <v>0</v>
      </c>
      <c r="BC34" s="91">
        <f>IF(+All!$F131="Bowling Green",+All!#REF!,IF(+All!$H131="Bowling Green",+All!#REF!,0))</f>
        <v>0</v>
      </c>
      <c r="BD34" s="482">
        <f>IF(+All!$F131="Bowling Green",+All!#REF!,IF(+All!$H131="Bowling Green",+All!#REF!,0))</f>
        <v>0</v>
      </c>
      <c r="BE34" s="483">
        <f>IF(+All!$F131="Bowling Green",+All!#REF!,IF(+All!$H131="Bowling Green",+All!#REF!,0))</f>
        <v>0</v>
      </c>
      <c r="BF34" s="483">
        <f>IF(+All!$F131="Bowling Green",+All!#REF!,IF(+All!$H131="Bowling Green",+All!#REF!,0))</f>
        <v>0</v>
      </c>
      <c r="BG34" s="482">
        <f>IF(+All!$F131="Bowling Green",+All!#REF!,IF(+All!$H131="Bowling Green",+All!#REF!,0))</f>
        <v>0</v>
      </c>
      <c r="BH34" s="483">
        <f>IF(+All!$F131="Bowling Green",+All!#REF!,IF(+All!$H131="Bowling Green",+All!#REF!,0))</f>
        <v>0</v>
      </c>
      <c r="BI34" s="484">
        <f>IF(+All!$F131="Bowling Green",+All!#REF!,IF(+All!$H131="Bowling Green",+All!#REF!,0))</f>
        <v>0</v>
      </c>
      <c r="BJ34" s="92">
        <f>IF(+All!$F131="Bowling Green",+All!#REF!,IF(+All!$H131="Bowling Green",+All!#REF!,0))</f>
        <v>0</v>
      </c>
      <c r="BK34" s="93">
        <f>IF(+All!$F131="Bowling Green",+All!#REF!,IF(+All!$H131="Bowling Green",+All!#REF!,0))</f>
        <v>0</v>
      </c>
    </row>
    <row r="35" spans="1:63" x14ac:dyDescent="0.8">
      <c r="A35" s="70">
        <f>IF(+All!$F217="Bowling Green",+All!A217,IF(+All!$H217="Bowling Green",+All!A217,0))</f>
        <v>3</v>
      </c>
      <c r="B35" s="480" t="str">
        <f>IF(+All!$F217="Bowling Green",+All!B217,IF(+All!$H217="Bowling Green",+All!B217,0))</f>
        <v>Sat</v>
      </c>
      <c r="C35" s="72">
        <f>IF(+All!$F217="Bowling Green",+All!C217,IF(+All!$H217="Bowling Green",+All!C217,0))</f>
        <v>44457</v>
      </c>
      <c r="D35" s="73">
        <f>IF(+All!$F217="Bowling Green",+All!D217,IF(+All!$H217="Bowling Green",+All!D217,0))</f>
        <v>0.70833333333333337</v>
      </c>
      <c r="E35" s="707" t="str">
        <f>IF(+All!$F217="Bowling Green",+All!E217,IF(+All!$H217="Bowling Green",+All!E217,0))</f>
        <v>espn3</v>
      </c>
      <c r="F35" s="75" t="str">
        <f>IF(+All!$F217="Bowling Green",+All!F217,IF(+All!$H217="Bowling Green",+All!F217,0))</f>
        <v>1AA Murray St</v>
      </c>
      <c r="G35" s="76" t="str">
        <f>IF(+All!$F217="Bowling Green",+All!G217,IF(+All!$H217="Bowling Green",+All!G217,0))</f>
        <v>1AA</v>
      </c>
      <c r="H35" s="75" t="str">
        <f>IF(+All!$F217="Bowling Green",+All!H217,IF(+All!$H217="Bowling Green",+All!H217,0))</f>
        <v>Bowling Green</v>
      </c>
      <c r="I35" s="76" t="str">
        <f>IF(+All!$F217="Bowling Green",+All!I217,IF(+All!$H217="Bowling Green",+All!I217,0))</f>
        <v>MAC</v>
      </c>
      <c r="J35" s="706">
        <f>IF(+All!$F217="Bowling Green",+All!J217,IF(+All!$H217="Bowling Green",+All!J217,0))</f>
        <v>0</v>
      </c>
      <c r="K35" s="707">
        <f>IF(+All!$F217="Bowling Green",+All!K217,IF(+All!$H217="Bowling Green",+All!K217,0))</f>
        <v>0</v>
      </c>
      <c r="L35" s="78">
        <f>IF(+All!$F217="Bowling Green",+All!L217,IF(+All!$H217="Bowling Green",+All!L217,0))</f>
        <v>0</v>
      </c>
      <c r="M35" s="79">
        <f>IF(+All!$F217="Bowling Green",+All!M217,IF(+All!$H217="Bowling Green",+All!M217,0))</f>
        <v>0</v>
      </c>
      <c r="N35" s="706" t="str">
        <f>IF(+All!$F217="Bowling Green",+All!N217,IF(+All!$H217="Bowling Green",+All!N217,0))</f>
        <v>Bowling Green</v>
      </c>
      <c r="O35" s="708">
        <f>IF(+All!$F217="Bowling Green",+All!O217,IF(+All!$H217="Bowling Green",+All!O217,0))</f>
        <v>27</v>
      </c>
      <c r="P35" s="708" t="str">
        <f>IF(+All!$F217="Bowling Green",+All!P217,IF(+All!$H217="Bowling Green",+All!P217,0))</f>
        <v>1AA Murray St</v>
      </c>
      <c r="Q35" s="707">
        <f>IF(+All!$F217="Bowling Green",+All!Q217,IF(+All!$H217="Bowling Green",+All!Q217,0))</f>
        <v>10</v>
      </c>
      <c r="R35" s="706">
        <f>IF(+All!$F217="Bowling Green",+All!R217,IF(+All!$H217="Bowling Green",+All!R217,0))</f>
        <v>0</v>
      </c>
      <c r="S35" s="708">
        <f>IF(+All!$F217="Bowling Green",+All!S217,IF(+All!$H217="Bowling Green",+All!S217,0))</f>
        <v>0</v>
      </c>
      <c r="T35" s="706">
        <f>IF(+All!$F217="Bowling Green",+All!T217,IF(+All!$H217="Bowling Green",+All!T217,0))</f>
        <v>0</v>
      </c>
      <c r="U35" s="707">
        <f>IF(+All!$F217="Bowling Green",+All!U217,IF(+All!$H217="Bowling Green",+All!U217,0))</f>
        <v>0</v>
      </c>
      <c r="V35" s="706">
        <f>IF(+All!$F194="Bowling Green",+All!#REF!,IF(+All!$H194="Bowling Green",+All!#REF!,0))</f>
        <v>0</v>
      </c>
      <c r="W35" s="707">
        <f>IF(+All!$F194="Bowling Green",+All!#REF!,IF(+All!$H194="Bowling Green",+All!#REF!,0))</f>
        <v>0</v>
      </c>
      <c r="X35" s="706">
        <f>IF(+All!$F194="Bowling Green",+All!#REF!,IF(+All!$H194="Bowling Green",+All!#REF!,0))</f>
        <v>0</v>
      </c>
      <c r="Y35" s="707">
        <f>IF(+All!$F194="Bowling Green",+All!#REF!,IF(+All!$H194="Bowling Green",+All!#REF!,0))</f>
        <v>0</v>
      </c>
      <c r="Z35" s="706">
        <f>IF(+All!$F194="Bowling Green",+All!#REF!,IF(+All!$H194="Bowling Green",+All!#REF!,0))</f>
        <v>0</v>
      </c>
      <c r="AA35" s="707">
        <f>IF(+All!$F194="Bowling Green",+All!#REF!,IF(+All!$H194="Bowling Green",+All!#REF!,0))</f>
        <v>0</v>
      </c>
      <c r="AB35" s="706">
        <f>IF(+All!$F194="Bowling Green",+All!#REF!,IF(+All!$H194="Bowling Green",+All!#REF!,0))</f>
        <v>0</v>
      </c>
      <c r="AC35" s="707">
        <f>IF(+All!$F194="Bowling Green",+All!#REF!,IF(+All!$H194="Bowling Green",+All!#REF!,0))</f>
        <v>0</v>
      </c>
      <c r="AD35" s="706">
        <f>IF(+All!$F194="Bowling Green",+All!#REF!,IF(+All!$H194="Bowling Green",+All!#REF!,0))</f>
        <v>0</v>
      </c>
      <c r="AE35" s="707">
        <f>IF(+All!$F194="Bowling Green",+All!#REF!,IF(+All!$H194="Bowling Green",+All!#REF!,0))</f>
        <v>0</v>
      </c>
      <c r="AF35" s="706">
        <f>IF(+All!$F194="Bowling Green",+All!#REF!,IF(+All!$H194="Bowling Green",+All!#REF!,0))</f>
        <v>0</v>
      </c>
      <c r="AG35" s="707">
        <f>IF(+All!$F194="Bowling Green",+All!#REF!,IF(+All!$H194="Bowling Green",+All!#REF!,0))</f>
        <v>0</v>
      </c>
      <c r="AH35" s="706">
        <f>IF(+All!$F194="Bowling Green",+All!#REF!,IF(+All!$H194="Bowling Green",+All!#REF!,0))</f>
        <v>0</v>
      </c>
      <c r="AI35" s="707">
        <f>IF(+All!$F194="Bowling Green",+All!#REF!,IF(+All!$H194="Bowling Green",+All!#REF!,0))</f>
        <v>0</v>
      </c>
      <c r="AJ35" s="706">
        <f>IF(+All!$F194="Bowling Green",+All!#REF!,IF(+All!$H194="Bowling Green",+All!#REF!,0))</f>
        <v>0</v>
      </c>
      <c r="AK35" s="707">
        <f>IF(+All!$F194="Bowling Green",+All!#REF!,IF(+All!$H194="Bowling Green",+All!#REF!,0))</f>
        <v>0</v>
      </c>
      <c r="AL35" s="81">
        <f>IF(+All!$F194="Bowling Green",+All!V194,IF(+All!$H194="Bowling Green",+All!V194,0))</f>
        <v>0</v>
      </c>
      <c r="AM35" s="82">
        <f>IF(+All!$F194="Bowling Green",+All!W194,IF(+All!$H194="Bowling Green",+All!W194,0))</f>
        <v>0</v>
      </c>
      <c r="AN35" s="81">
        <f>IF(+All!$F194="Bowling Green",+All!X194,IF(+All!$H194="Bowling Green",+All!X194,0))</f>
        <v>0</v>
      </c>
      <c r="AO35" s="83">
        <f>IF(+All!$F194="Bowling Green",+All!Y194,IF(+All!$H194="Bowling Green",+All!Y194,0))</f>
        <v>0</v>
      </c>
      <c r="AP35" s="84">
        <f>IF(+All!$F194="Bowling Green",+All!Z194,IF(+All!$H194="Bowling Green",+All!Z194,0))</f>
        <v>0</v>
      </c>
      <c r="AQ35" s="480">
        <f>IF(+All!$F194="Bowling Green",+All!#REF!,IF(+All!$H194="Bowling Green",+All!#REF!,0))</f>
        <v>0</v>
      </c>
      <c r="AR35" s="482">
        <f>IF(+All!$F194="Bowling Green",+All!#REF!,IF(+All!$H194="Bowling Green",+All!#REF!,0))</f>
        <v>0</v>
      </c>
      <c r="AS35" s="483">
        <f>IF(+All!$F194="Bowling Green",+All!#REF!,IF(+All!$H194="Bowling Green",+All!#REF!,0))</f>
        <v>0</v>
      </c>
      <c r="AT35" s="483">
        <f>IF(+All!$F194="Bowling Green",+All!#REF!,IF(+All!$H194="Bowling Green",+All!#REF!,0))</f>
        <v>0</v>
      </c>
      <c r="AU35" s="482">
        <f>IF(+All!$F194="Bowling Green",+All!#REF!,IF(+All!$H194="Bowling Green",+All!#REF!,0))</f>
        <v>0</v>
      </c>
      <c r="AV35" s="483">
        <f>IF(+All!$F194="Bowling Green",+All!#REF!,IF(+All!$H194="Bowling Green",+All!#REF!,0))</f>
        <v>0</v>
      </c>
      <c r="AW35" s="484">
        <f>IF(+All!$F194="Bowling Green",+All!#REF!,IF(+All!$H194="Bowling Green",+All!#REF!,0))</f>
        <v>0</v>
      </c>
      <c r="AX35" s="483">
        <f>IF(+All!$F194="Bowling Green",+All!#REF!,IF(+All!$H194="Bowling Green",+All!#REF!,0))</f>
        <v>0</v>
      </c>
      <c r="AY35" s="88">
        <f>IF(+All!$F194="Bowling Green",+All!#REF!,IF(+All!$H194="Bowling Green",+All!#REF!,0))</f>
        <v>0</v>
      </c>
      <c r="AZ35" s="89">
        <f>IF(+All!$F194="Bowling Green",+All!#REF!,IF(+All!$H194="Bowling Green",+All!#REF!,0))</f>
        <v>0</v>
      </c>
      <c r="BA35" s="90">
        <f>IF(+All!$F194="Bowling Green",+All!#REF!,IF(+All!$H194="Bowling Green",+All!#REF!,0))</f>
        <v>0</v>
      </c>
      <c r="BB35" s="90">
        <f>IF(+All!$F194="Bowling Green",+All!#REF!,IF(+All!$H194="Bowling Green",+All!#REF!,0))</f>
        <v>0</v>
      </c>
      <c r="BC35" s="91">
        <f>IF(+All!$F194="Bowling Green",+All!#REF!,IF(+All!$H194="Bowling Green",+All!#REF!,0))</f>
        <v>0</v>
      </c>
      <c r="BD35" s="482">
        <f>IF(+All!$F194="Bowling Green",+All!#REF!,IF(+All!$H194="Bowling Green",+All!#REF!,0))</f>
        <v>0</v>
      </c>
      <c r="BE35" s="483">
        <f>IF(+All!$F194="Bowling Green",+All!#REF!,IF(+All!$H194="Bowling Green",+All!#REF!,0))</f>
        <v>0</v>
      </c>
      <c r="BF35" s="483">
        <f>IF(+All!$F194="Bowling Green",+All!#REF!,IF(+All!$H194="Bowling Green",+All!#REF!,0))</f>
        <v>0</v>
      </c>
      <c r="BG35" s="482">
        <f>IF(+All!$F194="Bowling Green",+All!#REF!,IF(+All!$H194="Bowling Green",+All!#REF!,0))</f>
        <v>0</v>
      </c>
      <c r="BH35" s="483">
        <f>IF(+All!$F194="Bowling Green",+All!#REF!,IF(+All!$H194="Bowling Green",+All!#REF!,0))</f>
        <v>0</v>
      </c>
      <c r="BI35" s="484">
        <f>IF(+All!$F194="Bowling Green",+All!#REF!,IF(+All!$H194="Bowling Green",+All!#REF!,0))</f>
        <v>0</v>
      </c>
      <c r="BJ35" s="92">
        <f>IF(+All!$F194="Bowling Green",+All!#REF!,IF(+All!$H194="Bowling Green",+All!#REF!,0))</f>
        <v>0</v>
      </c>
      <c r="BK35" s="93">
        <f>IF(+All!$F194="Bowling Green",+All!#REF!,IF(+All!$H194="Bowling Green",+All!#REF!,0))</f>
        <v>0</v>
      </c>
    </row>
    <row r="36" spans="1:63" x14ac:dyDescent="0.8">
      <c r="A36" s="70">
        <f>IF(+All!$F278="Bowling Green",+All!A278,IF(+All!$H278="Bowling Green",+All!A278,0))</f>
        <v>4</v>
      </c>
      <c r="B36" s="480" t="str">
        <f>IF(+All!$F278="Bowling Green",+All!B278,IF(+All!$H278="Bowling Green",+All!B278,0))</f>
        <v>Sat</v>
      </c>
      <c r="C36" s="72">
        <f>IF(+All!$F278="Bowling Green",+All!C278,IF(+All!$H278="Bowling Green",+All!C278,0))</f>
        <v>44464</v>
      </c>
      <c r="D36" s="73">
        <f>IF(+All!$F278="Bowling Green",+All!D278,IF(+All!$H278="Bowling Green",+All!D278,0))</f>
        <v>0.5</v>
      </c>
      <c r="E36" s="707" t="str">
        <f>IF(+All!$F278="Bowling Green",+All!E278,IF(+All!$H278="Bowling Green",+All!E278,0))</f>
        <v>ESPNU</v>
      </c>
      <c r="F36" s="75" t="str">
        <f>IF(+All!$F278="Bowling Green",+All!F278,IF(+All!$H278="Bowling Green",+All!F278,0))</f>
        <v>Bowling Green</v>
      </c>
      <c r="G36" s="76" t="str">
        <f>IF(+All!$F278="Bowling Green",+All!G278,IF(+All!$H278="Bowling Green",+All!G278,0))</f>
        <v>MAC</v>
      </c>
      <c r="H36" s="75" t="str">
        <f>IF(+All!$F278="Bowling Green",+All!H278,IF(+All!$H278="Bowling Green",+All!H278,0))</f>
        <v>Minnesota</v>
      </c>
      <c r="I36" s="76" t="str">
        <f>IF(+All!$F278="Bowling Green",+All!I278,IF(+All!$H278="Bowling Green",+All!I278,0))</f>
        <v>B10</v>
      </c>
      <c r="J36" s="706" t="str">
        <f>IF(+All!$F278="Bowling Green",+All!J278,IF(+All!$H278="Bowling Green",+All!J278,0))</f>
        <v>Minnesota</v>
      </c>
      <c r="K36" s="707" t="str">
        <f>IF(+All!$F278="Bowling Green",+All!K278,IF(+All!$H278="Bowling Green",+All!K278,0))</f>
        <v>Bowling Green</v>
      </c>
      <c r="L36" s="78">
        <f>IF(+All!$F278="Bowling Green",+All!L278,IF(+All!$H278="Bowling Green",+All!L278,0))</f>
        <v>31</v>
      </c>
      <c r="M36" s="79">
        <f>IF(+All!$F278="Bowling Green",+All!M278,IF(+All!$H278="Bowling Green",+All!M278,0))</f>
        <v>51</v>
      </c>
      <c r="N36" s="706" t="str">
        <f>IF(+All!$F278="Bowling Green",+All!N278,IF(+All!$H278="Bowling Green",+All!N278,0))</f>
        <v>Bowling Green</v>
      </c>
      <c r="O36" s="708">
        <f>IF(+All!$F278="Bowling Green",+All!O278,IF(+All!$H278="Bowling Green",+All!O278,0))</f>
        <v>14</v>
      </c>
      <c r="P36" s="708" t="str">
        <f>IF(+All!$F278="Bowling Green",+All!P278,IF(+All!$H278="Bowling Green",+All!P278,0))</f>
        <v>Minnesota</v>
      </c>
      <c r="Q36" s="707">
        <f>IF(+All!$F278="Bowling Green",+All!Q278,IF(+All!$H278="Bowling Green",+All!Q278,0))</f>
        <v>10</v>
      </c>
      <c r="R36" s="706" t="str">
        <f>IF(+All!$F278="Bowling Green",+All!R278,IF(+All!$H278="Bowling Green",+All!R278,0))</f>
        <v>Bowling Green</v>
      </c>
      <c r="S36" s="708" t="str">
        <f>IF(+All!$F278="Bowling Green",+All!S278,IF(+All!$H278="Bowling Green",+All!S278,0))</f>
        <v>Minnesota</v>
      </c>
      <c r="T36" s="706" t="str">
        <f>IF(+All!$F278="Bowling Green",+All!T278,IF(+All!$H278="Bowling Green",+All!T278,0))</f>
        <v>Minnesota</v>
      </c>
      <c r="U36" s="707" t="str">
        <f>IF(+All!$F278="Bowling Green",+All!U278,IF(+All!$H278="Bowling Green",+All!U278,0))</f>
        <v>L</v>
      </c>
      <c r="V36" s="706" t="e">
        <f>IF(+All!#REF!="Bowling Green",+All!#REF!,IF(+All!#REF!="Bowling Green",+All!#REF!,0))</f>
        <v>#REF!</v>
      </c>
      <c r="W36" s="707" t="e">
        <f>IF(+All!#REF!="Bowling Green",+All!#REF!,IF(+All!#REF!="Bowling Green",+All!#REF!,0))</f>
        <v>#REF!</v>
      </c>
      <c r="X36" s="706" t="e">
        <f>IF(+All!#REF!="Bowling Green",+All!#REF!,IF(+All!#REF!="Bowling Green",+All!#REF!,0))</f>
        <v>#REF!</v>
      </c>
      <c r="Y36" s="707" t="e">
        <f>IF(+All!#REF!="Bowling Green",+All!#REF!,IF(+All!#REF!="Bowling Green",+All!#REF!,0))</f>
        <v>#REF!</v>
      </c>
      <c r="Z36" s="706" t="e">
        <f>IF(+All!#REF!="Bowling Green",+All!#REF!,IF(+All!#REF!="Bowling Green",+All!#REF!,0))</f>
        <v>#REF!</v>
      </c>
      <c r="AA36" s="707" t="e">
        <f>IF(+All!#REF!="Bowling Green",+All!#REF!,IF(+All!#REF!="Bowling Green",+All!#REF!,0))</f>
        <v>#REF!</v>
      </c>
      <c r="AB36" s="706" t="e">
        <f>IF(+All!#REF!="Bowling Green",+All!#REF!,IF(+All!#REF!="Bowling Green",+All!#REF!,0))</f>
        <v>#REF!</v>
      </c>
      <c r="AC36" s="707" t="e">
        <f>IF(+All!#REF!="Bowling Green",+All!#REF!,IF(+All!#REF!="Bowling Green",+All!#REF!,0))</f>
        <v>#REF!</v>
      </c>
      <c r="AD36" s="706" t="e">
        <f>IF(+All!#REF!="Bowling Green",+All!#REF!,IF(+All!#REF!="Bowling Green",+All!#REF!,0))</f>
        <v>#REF!</v>
      </c>
      <c r="AE36" s="707" t="e">
        <f>IF(+All!#REF!="Bowling Green",+All!#REF!,IF(+All!#REF!="Bowling Green",+All!#REF!,0))</f>
        <v>#REF!</v>
      </c>
      <c r="AF36" s="706" t="e">
        <f>IF(+All!#REF!="Bowling Green",+All!#REF!,IF(+All!#REF!="Bowling Green",+All!#REF!,0))</f>
        <v>#REF!</v>
      </c>
      <c r="AG36" s="707" t="e">
        <f>IF(+All!#REF!="Bowling Green",+All!#REF!,IF(+All!#REF!="Bowling Green",+All!#REF!,0))</f>
        <v>#REF!</v>
      </c>
      <c r="AH36" s="706" t="e">
        <f>IF(+All!#REF!="Bowling Green",+All!#REF!,IF(+All!#REF!="Bowling Green",+All!#REF!,0))</f>
        <v>#REF!</v>
      </c>
      <c r="AI36" s="707" t="e">
        <f>IF(+All!#REF!="Bowling Green",+All!#REF!,IF(+All!#REF!="Bowling Green",+All!#REF!,0))</f>
        <v>#REF!</v>
      </c>
      <c r="AJ36" s="706" t="e">
        <f>IF(+All!#REF!="Bowling Green",+All!#REF!,IF(+All!#REF!="Bowling Green",+All!#REF!,0))</f>
        <v>#REF!</v>
      </c>
      <c r="AK36" s="707" t="e">
        <f>IF(+All!#REF!="Bowling Green",+All!#REF!,IF(+All!#REF!="Bowling Green",+All!#REF!,0))</f>
        <v>#REF!</v>
      </c>
      <c r="AL36" s="81" t="e">
        <f>IF(+All!#REF!="Bowling Green",+All!#REF!,IF(+All!#REF!="Bowling Green",+All!#REF!,0))</f>
        <v>#REF!</v>
      </c>
      <c r="AM36" s="82" t="e">
        <f>IF(+All!#REF!="Bowling Green",+All!#REF!,IF(+All!#REF!="Bowling Green",+All!#REF!,0))</f>
        <v>#REF!</v>
      </c>
      <c r="AN36" s="81" t="e">
        <f>IF(+All!#REF!="Bowling Green",+All!#REF!,IF(+All!#REF!="Bowling Green",+All!#REF!,0))</f>
        <v>#REF!</v>
      </c>
      <c r="AO36" s="83" t="e">
        <f>IF(+All!#REF!="Bowling Green",+All!#REF!,IF(+All!#REF!="Bowling Green",+All!#REF!,0))</f>
        <v>#REF!</v>
      </c>
      <c r="AP36" s="84" t="e">
        <f>IF(+All!#REF!="Bowling Green",+All!#REF!,IF(+All!#REF!="Bowling Green",+All!#REF!,0))</f>
        <v>#REF!</v>
      </c>
      <c r="AQ36" s="480" t="e">
        <f>IF(+All!#REF!="Bowling Green",+All!#REF!,IF(+All!#REF!="Bowling Green",+All!#REF!,0))</f>
        <v>#REF!</v>
      </c>
      <c r="AR36" s="482" t="e">
        <f>IF(+All!#REF!="Bowling Green",+All!#REF!,IF(+All!#REF!="Bowling Green",+All!#REF!,0))</f>
        <v>#REF!</v>
      </c>
      <c r="AS36" s="483" t="e">
        <f>IF(+All!#REF!="Bowling Green",+All!#REF!,IF(+All!#REF!="Bowling Green",+All!#REF!,0))</f>
        <v>#REF!</v>
      </c>
      <c r="AT36" s="483" t="e">
        <f>IF(+All!#REF!="Bowling Green",+All!#REF!,IF(+All!#REF!="Bowling Green",+All!#REF!,0))</f>
        <v>#REF!</v>
      </c>
      <c r="AU36" s="482" t="e">
        <f>IF(+All!#REF!="Bowling Green",+All!#REF!,IF(+All!#REF!="Bowling Green",+All!#REF!,0))</f>
        <v>#REF!</v>
      </c>
      <c r="AV36" s="483" t="e">
        <f>IF(+All!#REF!="Bowling Green",+All!#REF!,IF(+All!#REF!="Bowling Green",+All!#REF!,0))</f>
        <v>#REF!</v>
      </c>
      <c r="AW36" s="484" t="e">
        <f>IF(+All!#REF!="Bowling Green",+All!#REF!,IF(+All!#REF!="Bowling Green",+All!#REF!,0))</f>
        <v>#REF!</v>
      </c>
      <c r="AX36" s="483" t="e">
        <f>IF(+All!#REF!="Bowling Green",+All!#REF!,IF(+All!#REF!="Bowling Green",+All!#REF!,0))</f>
        <v>#REF!</v>
      </c>
      <c r="AY36" s="88" t="e">
        <f>IF(+All!#REF!="Bowling Green",+All!#REF!,IF(+All!#REF!="Bowling Green",+All!#REF!,0))</f>
        <v>#REF!</v>
      </c>
      <c r="AZ36" s="89" t="e">
        <f>IF(+All!#REF!="Bowling Green",+All!#REF!,IF(+All!#REF!="Bowling Green",+All!#REF!,0))</f>
        <v>#REF!</v>
      </c>
      <c r="BA36" s="90" t="e">
        <f>IF(+All!#REF!="Bowling Green",+All!#REF!,IF(+All!#REF!="Bowling Green",+All!#REF!,0))</f>
        <v>#REF!</v>
      </c>
      <c r="BB36" s="90" t="e">
        <f>IF(+All!#REF!="Bowling Green",+All!#REF!,IF(+All!#REF!="Bowling Green",+All!#REF!,0))</f>
        <v>#REF!</v>
      </c>
      <c r="BC36" s="91" t="e">
        <f>IF(+All!#REF!="Bowling Green",+All!#REF!,IF(+All!#REF!="Bowling Green",+All!#REF!,0))</f>
        <v>#REF!</v>
      </c>
      <c r="BD36" s="482" t="e">
        <f>IF(+All!#REF!="Bowling Green",+All!#REF!,IF(+All!#REF!="Bowling Green",+All!#REF!,0))</f>
        <v>#REF!</v>
      </c>
      <c r="BE36" s="483" t="e">
        <f>IF(+All!#REF!="Bowling Green",+All!#REF!,IF(+All!#REF!="Bowling Green",+All!#REF!,0))</f>
        <v>#REF!</v>
      </c>
      <c r="BF36" s="483" t="e">
        <f>IF(+All!#REF!="Bowling Green",+All!#REF!,IF(+All!#REF!="Bowling Green",+All!#REF!,0))</f>
        <v>#REF!</v>
      </c>
      <c r="BG36" s="482" t="e">
        <f>IF(+All!#REF!="Bowling Green",+All!#REF!,IF(+All!#REF!="Bowling Green",+All!#REF!,0))</f>
        <v>#REF!</v>
      </c>
      <c r="BH36" s="483" t="e">
        <f>IF(+All!#REF!="Bowling Green",+All!#REF!,IF(+All!#REF!="Bowling Green",+All!#REF!,0))</f>
        <v>#REF!</v>
      </c>
      <c r="BI36" s="484" t="e">
        <f>IF(+All!#REF!="Bowling Green",+All!#REF!,IF(+All!#REF!="Bowling Green",+All!#REF!,0))</f>
        <v>#REF!</v>
      </c>
      <c r="BJ36" s="92" t="e">
        <f>IF(+All!#REF!="Bowling Green",+All!#REF!,IF(+All!#REF!="Bowling Green",+All!#REF!,0))</f>
        <v>#REF!</v>
      </c>
      <c r="BK36" s="93" t="e">
        <f>IF(+All!#REF!="Bowling Green",+All!#REF!,IF(+All!#REF!="Bowling Green",+All!#REF!,0))</f>
        <v>#REF!</v>
      </c>
    </row>
    <row r="37" spans="1:63" x14ac:dyDescent="0.8">
      <c r="A37" s="70">
        <f>IF(+All!$F365="Bowling Green",+All!A365,IF(+All!$H365="Bowling Green",+All!A365,0))</f>
        <v>5</v>
      </c>
      <c r="B37" s="480" t="str">
        <f>IF(+All!$F365="Bowling Green",+All!B365,IF(+All!$H365="Bowling Green",+All!B365,0))</f>
        <v>Sat</v>
      </c>
      <c r="C37" s="72">
        <f>IF(+All!$F365="Bowling Green",+All!C365,IF(+All!$H365="Bowling Green",+All!C365,0))</f>
        <v>44471</v>
      </c>
      <c r="D37" s="73">
        <f>IF(+All!$F365="Bowling Green",+All!D365,IF(+All!$H365="Bowling Green",+All!D365,0))</f>
        <v>0.64583333333333337</v>
      </c>
      <c r="E37" s="707">
        <f>IF(+All!$F365="Bowling Green",+All!E365,IF(+All!$H365="Bowling Green",+All!E365,0))</f>
        <v>0</v>
      </c>
      <c r="F37" s="75" t="str">
        <f>IF(+All!$F365="Bowling Green",+All!F365,IF(+All!$H365="Bowling Green",+All!F365,0))</f>
        <v>Bowling Green</v>
      </c>
      <c r="G37" s="76" t="str">
        <f>IF(+All!$F365="Bowling Green",+All!G365,IF(+All!$H365="Bowling Green",+All!G365,0))</f>
        <v>MAC</v>
      </c>
      <c r="H37" s="75" t="str">
        <f>IF(+All!$F365="Bowling Green",+All!H365,IF(+All!$H365="Bowling Green",+All!H365,0))</f>
        <v>Kent State</v>
      </c>
      <c r="I37" s="76" t="str">
        <f>IF(+All!$F365="Bowling Green",+All!I365,IF(+All!$H365="Bowling Green",+All!I365,0))</f>
        <v>MAC</v>
      </c>
      <c r="J37" s="706" t="str">
        <f>IF(+All!$F365="Bowling Green",+All!J365,IF(+All!$H365="Bowling Green",+All!J365,0))</f>
        <v>Kent State</v>
      </c>
      <c r="K37" s="707" t="str">
        <f>IF(+All!$F365="Bowling Green",+All!K365,IF(+All!$H365="Bowling Green",+All!K365,0))</f>
        <v>Bowling Green</v>
      </c>
      <c r="L37" s="78">
        <f>IF(+All!$F365="Bowling Green",+All!L365,IF(+All!$H365="Bowling Green",+All!L365,0))</f>
        <v>16.5</v>
      </c>
      <c r="M37" s="79">
        <f>IF(+All!$F365="Bowling Green",+All!M365,IF(+All!$H365="Bowling Green",+All!M365,0))</f>
        <v>56</v>
      </c>
      <c r="N37" s="706" t="str">
        <f>IF(+All!$F365="Bowling Green",+All!N365,IF(+All!$H365="Bowling Green",+All!N365,0))</f>
        <v>Kent State</v>
      </c>
      <c r="O37" s="708">
        <f>IF(+All!$F365="Bowling Green",+All!O365,IF(+All!$H365="Bowling Green",+All!O365,0))</f>
        <v>27</v>
      </c>
      <c r="P37" s="708" t="str">
        <f>IF(+All!$F365="Bowling Green",+All!P365,IF(+All!$H365="Bowling Green",+All!P365,0))</f>
        <v>Bowling Green</v>
      </c>
      <c r="Q37" s="707">
        <f>IF(+All!$F365="Bowling Green",+All!Q365,IF(+All!$H365="Bowling Green",+All!Q365,0))</f>
        <v>20</v>
      </c>
      <c r="R37" s="706" t="str">
        <f>IF(+All!$F365="Bowling Green",+All!R365,IF(+All!$H365="Bowling Green",+All!R365,0))</f>
        <v>Bowling Green</v>
      </c>
      <c r="S37" s="708" t="str">
        <f>IF(+All!$F365="Bowling Green",+All!S365,IF(+All!$H365="Bowling Green",+All!S365,0))</f>
        <v>Kent State</v>
      </c>
      <c r="T37" s="706" t="str">
        <f>IF(+All!$F365="Bowling Green",+All!T365,IF(+All!$H365="Bowling Green",+All!T365,0))</f>
        <v>Bowling Green</v>
      </c>
      <c r="U37" s="707" t="str">
        <f>IF(+All!$F365="Bowling Green",+All!U365,IF(+All!$H365="Bowling Green",+All!U365,0))</f>
        <v>W</v>
      </c>
      <c r="V37" s="706">
        <f>IF(+All!$F272="Bowling Green",+All!#REF!,IF(+All!$H272="Bowling Green",+All!#REF!,0))</f>
        <v>0</v>
      </c>
      <c r="W37" s="707">
        <f>IF(+All!$F272="Bowling Green",+All!#REF!,IF(+All!$H272="Bowling Green",+All!#REF!,0))</f>
        <v>0</v>
      </c>
      <c r="X37" s="706">
        <f>IF(+All!$F272="Bowling Green",+All!#REF!,IF(+All!$H272="Bowling Green",+All!#REF!,0))</f>
        <v>0</v>
      </c>
      <c r="Y37" s="707">
        <f>IF(+All!$F272="Bowling Green",+All!#REF!,IF(+All!$H272="Bowling Green",+All!#REF!,0))</f>
        <v>0</v>
      </c>
      <c r="Z37" s="706">
        <f>IF(+All!$F272="Bowling Green",+All!#REF!,IF(+All!$H272="Bowling Green",+All!#REF!,0))</f>
        <v>0</v>
      </c>
      <c r="AA37" s="707">
        <f>IF(+All!$F272="Bowling Green",+All!#REF!,IF(+All!$H272="Bowling Green",+All!#REF!,0))</f>
        <v>0</v>
      </c>
      <c r="AB37" s="706">
        <f>IF(+All!$F272="Bowling Green",+All!#REF!,IF(+All!$H272="Bowling Green",+All!#REF!,0))</f>
        <v>0</v>
      </c>
      <c r="AC37" s="707">
        <f>IF(+All!$F272="Bowling Green",+All!#REF!,IF(+All!$H272="Bowling Green",+All!#REF!,0))</f>
        <v>0</v>
      </c>
      <c r="AD37" s="706">
        <f>IF(+All!$F272="Bowling Green",+All!#REF!,IF(+All!$H272="Bowling Green",+All!#REF!,0))</f>
        <v>0</v>
      </c>
      <c r="AE37" s="707">
        <f>IF(+All!$F272="Bowling Green",+All!#REF!,IF(+All!$H272="Bowling Green",+All!#REF!,0))</f>
        <v>0</v>
      </c>
      <c r="AF37" s="706">
        <f>IF(+All!$F272="Bowling Green",+All!#REF!,IF(+All!$H272="Bowling Green",+All!#REF!,0))</f>
        <v>0</v>
      </c>
      <c r="AG37" s="707">
        <f>IF(+All!$F272="Bowling Green",+All!#REF!,IF(+All!$H272="Bowling Green",+All!#REF!,0))</f>
        <v>0</v>
      </c>
      <c r="AH37" s="706">
        <f>IF(+All!$F272="Bowling Green",+All!#REF!,IF(+All!$H272="Bowling Green",+All!#REF!,0))</f>
        <v>0</v>
      </c>
      <c r="AI37" s="707">
        <f>IF(+All!$F272="Bowling Green",+All!#REF!,IF(+All!$H272="Bowling Green",+All!#REF!,0))</f>
        <v>0</v>
      </c>
      <c r="AJ37" s="706">
        <f>IF(+All!$F272="Bowling Green",+All!#REF!,IF(+All!$H272="Bowling Green",+All!#REF!,0))</f>
        <v>0</v>
      </c>
      <c r="AK37" s="707">
        <f>IF(+All!$F272="Bowling Green",+All!#REF!,IF(+All!$H272="Bowling Green",+All!#REF!,0))</f>
        <v>0</v>
      </c>
      <c r="AL37" s="81">
        <f>IF(+All!$F272="Bowling Green",+All!V272,IF(+All!$H272="Bowling Green",+All!V272,0))</f>
        <v>0</v>
      </c>
      <c r="AM37" s="82">
        <f>IF(+All!$F272="Bowling Green",+All!W272,IF(+All!$H272="Bowling Green",+All!W272,0))</f>
        <v>0</v>
      </c>
      <c r="AN37" s="81">
        <f>IF(+All!$F272="Bowling Green",+All!X272,IF(+All!$H272="Bowling Green",+All!X272,0))</f>
        <v>0</v>
      </c>
      <c r="AO37" s="83">
        <f>IF(+All!$F272="Bowling Green",+All!Y272,IF(+All!$H272="Bowling Green",+All!Y272,0))</f>
        <v>0</v>
      </c>
      <c r="AP37" s="84">
        <f>IF(+All!$F272="Bowling Green",+All!Z272,IF(+All!$H272="Bowling Green",+All!Z272,0))</f>
        <v>0</v>
      </c>
      <c r="AQ37" s="480">
        <f>IF(+All!$F272="Bowling Green",+All!#REF!,IF(+All!$H272="Bowling Green",+All!#REF!,0))</f>
        <v>0</v>
      </c>
      <c r="AR37" s="482">
        <f>IF(+All!$F272="Bowling Green",+All!#REF!,IF(+All!$H272="Bowling Green",+All!#REF!,0))</f>
        <v>0</v>
      </c>
      <c r="AS37" s="483">
        <f>IF(+All!$F272="Bowling Green",+All!#REF!,IF(+All!$H272="Bowling Green",+All!#REF!,0))</f>
        <v>0</v>
      </c>
      <c r="AT37" s="483">
        <f>IF(+All!$F272="Bowling Green",+All!#REF!,IF(+All!$H272="Bowling Green",+All!#REF!,0))</f>
        <v>0</v>
      </c>
      <c r="AU37" s="482">
        <f>IF(+All!$F272="Bowling Green",+All!#REF!,IF(+All!$H272="Bowling Green",+All!#REF!,0))</f>
        <v>0</v>
      </c>
      <c r="AV37" s="483">
        <f>IF(+All!$F272="Bowling Green",+All!#REF!,IF(+All!$H272="Bowling Green",+All!#REF!,0))</f>
        <v>0</v>
      </c>
      <c r="AW37" s="484">
        <f>IF(+All!$F272="Bowling Green",+All!#REF!,IF(+All!$H272="Bowling Green",+All!#REF!,0))</f>
        <v>0</v>
      </c>
      <c r="AX37" s="483">
        <f>IF(+All!$F272="Bowling Green",+All!#REF!,IF(+All!$H272="Bowling Green",+All!#REF!,0))</f>
        <v>0</v>
      </c>
      <c r="AY37" s="88">
        <f>IF(+All!$F272="Bowling Green",+All!#REF!,IF(+All!$H272="Bowling Green",+All!#REF!,0))</f>
        <v>0</v>
      </c>
      <c r="AZ37" s="89">
        <f>IF(+All!$F272="Bowling Green",+All!#REF!,IF(+All!$H272="Bowling Green",+All!#REF!,0))</f>
        <v>0</v>
      </c>
      <c r="BA37" s="90">
        <f>IF(+All!$F272="Bowling Green",+All!#REF!,IF(+All!$H272="Bowling Green",+All!#REF!,0))</f>
        <v>0</v>
      </c>
      <c r="BB37" s="90">
        <f>IF(+All!$F272="Bowling Green",+All!#REF!,IF(+All!$H272="Bowling Green",+All!#REF!,0))</f>
        <v>0</v>
      </c>
      <c r="BC37" s="91">
        <f>IF(+All!$F272="Bowling Green",+All!#REF!,IF(+All!$H272="Bowling Green",+All!#REF!,0))</f>
        <v>0</v>
      </c>
      <c r="BD37" s="482">
        <f>IF(+All!$F272="Bowling Green",+All!#REF!,IF(+All!$H272="Bowling Green",+All!#REF!,0))</f>
        <v>0</v>
      </c>
      <c r="BE37" s="483">
        <f>IF(+All!$F272="Bowling Green",+All!#REF!,IF(+All!$H272="Bowling Green",+All!#REF!,0))</f>
        <v>0</v>
      </c>
      <c r="BF37" s="483">
        <f>IF(+All!$F272="Bowling Green",+All!#REF!,IF(+All!$H272="Bowling Green",+All!#REF!,0))</f>
        <v>0</v>
      </c>
      <c r="BG37" s="482">
        <f>IF(+All!$F272="Bowling Green",+All!#REF!,IF(+All!$H272="Bowling Green",+All!#REF!,0))</f>
        <v>0</v>
      </c>
      <c r="BH37" s="483">
        <f>IF(+All!$F272="Bowling Green",+All!#REF!,IF(+All!$H272="Bowling Green",+All!#REF!,0))</f>
        <v>0</v>
      </c>
      <c r="BI37" s="484">
        <f>IF(+All!$F272="Bowling Green",+All!#REF!,IF(+All!$H272="Bowling Green",+All!#REF!,0))</f>
        <v>0</v>
      </c>
      <c r="BJ37" s="92">
        <f>IF(+All!$F272="Bowling Green",+All!#REF!,IF(+All!$H272="Bowling Green",+All!#REF!,0))</f>
        <v>0</v>
      </c>
      <c r="BK37" s="93">
        <f>IF(+All!$F272="Bowling Green",+All!#REF!,IF(+All!$H272="Bowling Green",+All!#REF!,0))</f>
        <v>0</v>
      </c>
    </row>
    <row r="38" spans="1:63" x14ac:dyDescent="0.8">
      <c r="A38" s="70">
        <f>IF(+All!$F425="Bowling Green",+All!A425,IF(+All!$H425="Bowling Green",+All!A425,0))</f>
        <v>6</v>
      </c>
      <c r="B38" s="480" t="str">
        <f>IF(+All!$F425="Bowling Green",+All!B425,IF(+All!$H425="Bowling Green",+All!B425,0))</f>
        <v>Sat</v>
      </c>
      <c r="C38" s="72">
        <f>IF(+All!$F425="Bowling Green",+All!C425,IF(+All!$H425="Bowling Green",+All!C425,0))</f>
        <v>44478</v>
      </c>
      <c r="D38" s="73">
        <f>IF(+All!$F425="Bowling Green",+All!D425,IF(+All!$H425="Bowling Green",+All!D425,0))</f>
        <v>0.5</v>
      </c>
      <c r="E38" s="707">
        <f>IF(+All!$F425="Bowling Green",+All!E425,IF(+All!$H425="Bowling Green",+All!E425,0))</f>
        <v>0</v>
      </c>
      <c r="F38" s="75" t="str">
        <f>IF(+All!$F425="Bowling Green",+All!F425,IF(+All!$H425="Bowling Green",+All!F425,0))</f>
        <v>Akron</v>
      </c>
      <c r="G38" s="76" t="str">
        <f>IF(+All!$F425="Bowling Green",+All!G425,IF(+All!$H425="Bowling Green",+All!G425,0))</f>
        <v>MAC</v>
      </c>
      <c r="H38" s="75" t="str">
        <f>IF(+All!$F425="Bowling Green",+All!H425,IF(+All!$H425="Bowling Green",+All!H425,0))</f>
        <v>Bowling Green</v>
      </c>
      <c r="I38" s="76" t="str">
        <f>IF(+All!$F425="Bowling Green",+All!I425,IF(+All!$H425="Bowling Green",+All!I425,0))</f>
        <v>MAC</v>
      </c>
      <c r="J38" s="706" t="str">
        <f>IF(+All!$F425="Bowling Green",+All!J425,IF(+All!$H425="Bowling Green",+All!J425,0))</f>
        <v>Bowling Green</v>
      </c>
      <c r="K38" s="707" t="str">
        <f>IF(+All!$F425="Bowling Green",+All!K425,IF(+All!$H425="Bowling Green",+All!K425,0))</f>
        <v>Akron</v>
      </c>
      <c r="L38" s="78">
        <f>IF(+All!$F425="Bowling Green",+All!L425,IF(+All!$H425="Bowling Green",+All!L425,0))</f>
        <v>14.5</v>
      </c>
      <c r="M38" s="79">
        <f>IF(+All!$F425="Bowling Green",+All!M425,IF(+All!$H425="Bowling Green",+All!M425,0))</f>
        <v>63.5</v>
      </c>
      <c r="N38" s="706" t="str">
        <f>IF(+All!$F425="Bowling Green",+All!N425,IF(+All!$H425="Bowling Green",+All!N425,0))</f>
        <v>Akron</v>
      </c>
      <c r="O38" s="708">
        <f>IF(+All!$F425="Bowling Green",+All!O425,IF(+All!$H425="Bowling Green",+All!O425,0))</f>
        <v>35</v>
      </c>
      <c r="P38" s="708" t="str">
        <f>IF(+All!$F425="Bowling Green",+All!P425,IF(+All!$H425="Bowling Green",+All!P425,0))</f>
        <v>Bowling Green</v>
      </c>
      <c r="Q38" s="707">
        <f>IF(+All!$F425="Bowling Green",+All!Q425,IF(+All!$H425="Bowling Green",+All!Q425,0))</f>
        <v>20</v>
      </c>
      <c r="R38" s="706" t="str">
        <f>IF(+All!$F425="Bowling Green",+All!R425,IF(+All!$H425="Bowling Green",+All!R425,0))</f>
        <v>Akron</v>
      </c>
      <c r="S38" s="708" t="str">
        <f>IF(+All!$F425="Bowling Green",+All!S425,IF(+All!$H425="Bowling Green",+All!S425,0))</f>
        <v>Bowling Green</v>
      </c>
      <c r="T38" s="706" t="str">
        <f>IF(+All!$F425="Bowling Green",+All!T425,IF(+All!$H425="Bowling Green",+All!T425,0))</f>
        <v>Bowling Green</v>
      </c>
      <c r="U38" s="707" t="str">
        <f>IF(+All!$F425="Bowling Green",+All!U425,IF(+All!$H425="Bowling Green",+All!U425,0))</f>
        <v>L</v>
      </c>
      <c r="V38" s="706">
        <f>IF(+All!$F333="Bowling Green",+All!#REF!,IF(+All!$H333="Bowling Green",+All!#REF!,0))</f>
        <v>0</v>
      </c>
      <c r="W38" s="707">
        <f>IF(+All!$F333="Bowling Green",+All!#REF!,IF(+All!$H333="Bowling Green",+All!#REF!,0))</f>
        <v>0</v>
      </c>
      <c r="X38" s="706">
        <f>IF(+All!$F333="Bowling Green",+All!#REF!,IF(+All!$H333="Bowling Green",+All!#REF!,0))</f>
        <v>0</v>
      </c>
      <c r="Y38" s="707">
        <f>IF(+All!$F333="Bowling Green",+All!#REF!,IF(+All!$H333="Bowling Green",+All!#REF!,0))</f>
        <v>0</v>
      </c>
      <c r="Z38" s="706">
        <f>IF(+All!$F333="Bowling Green",+All!#REF!,IF(+All!$H333="Bowling Green",+All!#REF!,0))</f>
        <v>0</v>
      </c>
      <c r="AA38" s="707">
        <f>IF(+All!$F333="Bowling Green",+All!#REF!,IF(+All!$H333="Bowling Green",+All!#REF!,0))</f>
        <v>0</v>
      </c>
      <c r="AB38" s="706">
        <f>IF(+All!$F333="Bowling Green",+All!#REF!,IF(+All!$H333="Bowling Green",+All!#REF!,0))</f>
        <v>0</v>
      </c>
      <c r="AC38" s="707">
        <f>IF(+All!$F333="Bowling Green",+All!#REF!,IF(+All!$H333="Bowling Green",+All!#REF!,0))</f>
        <v>0</v>
      </c>
      <c r="AD38" s="706">
        <f>IF(+All!$F333="Bowling Green",+All!#REF!,IF(+All!$H333="Bowling Green",+All!#REF!,0))</f>
        <v>0</v>
      </c>
      <c r="AE38" s="707">
        <f>IF(+All!$F333="Bowling Green",+All!#REF!,IF(+All!$H333="Bowling Green",+All!#REF!,0))</f>
        <v>0</v>
      </c>
      <c r="AF38" s="706">
        <f>IF(+All!$F333="Bowling Green",+All!#REF!,IF(+All!$H333="Bowling Green",+All!#REF!,0))</f>
        <v>0</v>
      </c>
      <c r="AG38" s="707">
        <f>IF(+All!$F333="Bowling Green",+All!#REF!,IF(+All!$H333="Bowling Green",+All!#REF!,0))</f>
        <v>0</v>
      </c>
      <c r="AH38" s="706">
        <f>IF(+All!$F333="Bowling Green",+All!#REF!,IF(+All!$H333="Bowling Green",+All!#REF!,0))</f>
        <v>0</v>
      </c>
      <c r="AI38" s="707">
        <f>IF(+All!$F333="Bowling Green",+All!#REF!,IF(+All!$H333="Bowling Green",+All!#REF!,0))</f>
        <v>0</v>
      </c>
      <c r="AJ38" s="706">
        <f>IF(+All!$F333="Bowling Green",+All!#REF!,IF(+All!$H333="Bowling Green",+All!#REF!,0))</f>
        <v>0</v>
      </c>
      <c r="AK38" s="707">
        <f>IF(+All!$F333="Bowling Green",+All!#REF!,IF(+All!$H333="Bowling Green",+All!#REF!,0))</f>
        <v>0</v>
      </c>
      <c r="AL38" s="81">
        <f>IF(+All!$F333="Bowling Green",+All!V333,IF(+All!$H333="Bowling Green",+All!V333,0))</f>
        <v>0</v>
      </c>
      <c r="AM38" s="82">
        <f>IF(+All!$F333="Bowling Green",+All!W333,IF(+All!$H333="Bowling Green",+All!W333,0))</f>
        <v>0</v>
      </c>
      <c r="AN38" s="81">
        <f>IF(+All!$F333="Bowling Green",+All!X333,IF(+All!$H333="Bowling Green",+All!X333,0))</f>
        <v>0</v>
      </c>
      <c r="AO38" s="83">
        <f>IF(+All!$F333="Bowling Green",+All!Y333,IF(+All!$H333="Bowling Green",+All!Y333,0))</f>
        <v>0</v>
      </c>
      <c r="AP38" s="84">
        <f>IF(+All!$F333="Bowling Green",+All!Z333,IF(+All!$H333="Bowling Green",+All!Z333,0))</f>
        <v>0</v>
      </c>
      <c r="AQ38" s="480">
        <f>IF(+All!$F333="Bowling Green",+All!#REF!,IF(+All!$H333="Bowling Green",+All!#REF!,0))</f>
        <v>0</v>
      </c>
      <c r="AR38" s="482">
        <f>IF(+All!$F333="Bowling Green",+All!#REF!,IF(+All!$H333="Bowling Green",+All!#REF!,0))</f>
        <v>0</v>
      </c>
      <c r="AS38" s="483">
        <f>IF(+All!$F333="Bowling Green",+All!#REF!,IF(+All!$H333="Bowling Green",+All!#REF!,0))</f>
        <v>0</v>
      </c>
      <c r="AT38" s="483">
        <f>IF(+All!$F333="Bowling Green",+All!#REF!,IF(+All!$H333="Bowling Green",+All!#REF!,0))</f>
        <v>0</v>
      </c>
      <c r="AU38" s="482">
        <f>IF(+All!$F333="Bowling Green",+All!#REF!,IF(+All!$H333="Bowling Green",+All!#REF!,0))</f>
        <v>0</v>
      </c>
      <c r="AV38" s="483">
        <f>IF(+All!$F333="Bowling Green",+All!#REF!,IF(+All!$H333="Bowling Green",+All!#REF!,0))</f>
        <v>0</v>
      </c>
      <c r="AW38" s="484">
        <f>IF(+All!$F333="Bowling Green",+All!#REF!,IF(+All!$H333="Bowling Green",+All!#REF!,0))</f>
        <v>0</v>
      </c>
      <c r="AX38" s="483">
        <f>IF(+All!$F333="Bowling Green",+All!#REF!,IF(+All!$H333="Bowling Green",+All!#REF!,0))</f>
        <v>0</v>
      </c>
      <c r="AY38" s="88">
        <f>IF(+All!$F333="Bowling Green",+All!#REF!,IF(+All!$H333="Bowling Green",+All!#REF!,0))</f>
        <v>0</v>
      </c>
      <c r="AZ38" s="89">
        <f>IF(+All!$F333="Bowling Green",+All!#REF!,IF(+All!$H333="Bowling Green",+All!#REF!,0))</f>
        <v>0</v>
      </c>
      <c r="BA38" s="90">
        <f>IF(+All!$F333="Bowling Green",+All!#REF!,IF(+All!$H333="Bowling Green",+All!#REF!,0))</f>
        <v>0</v>
      </c>
      <c r="BB38" s="90">
        <f>IF(+All!$F333="Bowling Green",+All!#REF!,IF(+All!$H333="Bowling Green",+All!#REF!,0))</f>
        <v>0</v>
      </c>
      <c r="BC38" s="91">
        <f>IF(+All!$F333="Bowling Green",+All!#REF!,IF(+All!$H333="Bowling Green",+All!#REF!,0))</f>
        <v>0</v>
      </c>
      <c r="BD38" s="482">
        <f>IF(+All!$F333="Bowling Green",+All!#REF!,IF(+All!$H333="Bowling Green",+All!#REF!,0))</f>
        <v>0</v>
      </c>
      <c r="BE38" s="483">
        <f>IF(+All!$F333="Bowling Green",+All!#REF!,IF(+All!$H333="Bowling Green",+All!#REF!,0))</f>
        <v>0</v>
      </c>
      <c r="BF38" s="483">
        <f>IF(+All!$F333="Bowling Green",+All!#REF!,IF(+All!$H333="Bowling Green",+All!#REF!,0))</f>
        <v>0</v>
      </c>
      <c r="BG38" s="482">
        <f>IF(+All!$F333="Bowling Green",+All!#REF!,IF(+All!$H333="Bowling Green",+All!#REF!,0))</f>
        <v>0</v>
      </c>
      <c r="BH38" s="483">
        <f>IF(+All!$F333="Bowling Green",+All!#REF!,IF(+All!$H333="Bowling Green",+All!#REF!,0))</f>
        <v>0</v>
      </c>
      <c r="BI38" s="484">
        <f>IF(+All!$F333="Bowling Green",+All!#REF!,IF(+All!$H333="Bowling Green",+All!#REF!,0))</f>
        <v>0</v>
      </c>
      <c r="BJ38" s="92">
        <f>IF(+All!$F333="Bowling Green",+All!#REF!,IF(+All!$H333="Bowling Green",+All!#REF!,0))</f>
        <v>0</v>
      </c>
      <c r="BK38" s="93">
        <f>IF(+All!$F333="Bowling Green",+All!#REF!,IF(+All!$H333="Bowling Green",+All!#REF!,0))</f>
        <v>0</v>
      </c>
    </row>
    <row r="39" spans="1:63" x14ac:dyDescent="0.8">
      <c r="A39" s="70">
        <f>IF(+All!$F508="Bowling Green",+All!A508,IF(+All!$H508="Bowling Green",+All!A508,0))</f>
        <v>7</v>
      </c>
      <c r="B39" s="480" t="str">
        <f>IF(+All!$F508="Bowling Green",+All!B508,IF(+All!$H508="Bowling Green",+All!B508,0))</f>
        <v>Sat</v>
      </c>
      <c r="C39" s="72">
        <f>IF(+All!$F508="Bowling Green",+All!C508,IF(+All!$H508="Bowling Green",+All!C508,0))</f>
        <v>44485</v>
      </c>
      <c r="D39" s="73">
        <f>IF(+All!$F508="Bowling Green",+All!D508,IF(+All!$H508="Bowling Green",+All!D508,0))</f>
        <v>0.64583333333333337</v>
      </c>
      <c r="E39" s="707">
        <f>IF(+All!$F508="Bowling Green",+All!E508,IF(+All!$H508="Bowling Green",+All!E508,0))</f>
        <v>0</v>
      </c>
      <c r="F39" s="75" t="str">
        <f>IF(+All!$F508="Bowling Green",+All!F508,IF(+All!$H508="Bowling Green",+All!F508,0))</f>
        <v>Bowling Green</v>
      </c>
      <c r="G39" s="76" t="str">
        <f>IF(+All!$F508="Bowling Green",+All!G508,IF(+All!$H508="Bowling Green",+All!G508,0))</f>
        <v>MAC</v>
      </c>
      <c r="H39" s="75" t="str">
        <f>IF(+All!$F508="Bowling Green",+All!H508,IF(+All!$H508="Bowling Green",+All!H508,0))</f>
        <v>Northern Illinois</v>
      </c>
      <c r="I39" s="76" t="str">
        <f>IF(+All!$F508="Bowling Green",+All!I508,IF(+All!$H508="Bowling Green",+All!I508,0))</f>
        <v>MAC</v>
      </c>
      <c r="J39" s="706" t="str">
        <f>IF(+All!$F508="Bowling Green",+All!J508,IF(+All!$H508="Bowling Green",+All!J508,0))</f>
        <v>Northern Illinois</v>
      </c>
      <c r="K39" s="707" t="str">
        <f>IF(+All!$F508="Bowling Green",+All!K508,IF(+All!$H508="Bowling Green",+All!K508,0))</f>
        <v>Bowling Green</v>
      </c>
      <c r="L39" s="78">
        <f>IF(+All!$F508="Bowling Green",+All!L508,IF(+All!$H508="Bowling Green",+All!L508,0))</f>
        <v>9</v>
      </c>
      <c r="M39" s="79">
        <f>IF(+All!$F508="Bowling Green",+All!M508,IF(+All!$H508="Bowling Green",+All!M508,0))</f>
        <v>45</v>
      </c>
      <c r="N39" s="706" t="str">
        <f>IF(+All!$F508="Bowling Green",+All!N508,IF(+All!$H508="Bowling Green",+All!N508,0))</f>
        <v>Northern Illinois</v>
      </c>
      <c r="O39" s="708">
        <f>IF(+All!$F508="Bowling Green",+All!O508,IF(+All!$H508="Bowling Green",+All!O508,0))</f>
        <v>34</v>
      </c>
      <c r="P39" s="708" t="str">
        <f>IF(+All!$F508="Bowling Green",+All!P508,IF(+All!$H508="Bowling Green",+All!P508,0))</f>
        <v>Bowling Green</v>
      </c>
      <c r="Q39" s="707">
        <f>IF(+All!$F508="Bowling Green",+All!Q508,IF(+All!$H508="Bowling Green",+All!Q508,0))</f>
        <v>26</v>
      </c>
      <c r="R39" s="706" t="str">
        <f>IF(+All!$F508="Bowling Green",+All!R508,IF(+All!$H508="Bowling Green",+All!R508,0))</f>
        <v>Bowling Green</v>
      </c>
      <c r="S39" s="708" t="str">
        <f>IF(+All!$F508="Bowling Green",+All!S508,IF(+All!$H508="Bowling Green",+All!S508,0))</f>
        <v>Northern Illinois</v>
      </c>
      <c r="T39" s="706" t="str">
        <f>IF(+All!$F508="Bowling Green",+All!T508,IF(+All!$H508="Bowling Green",+All!T508,0))</f>
        <v>Northern Illinois</v>
      </c>
      <c r="U39" s="707" t="str">
        <f>IF(+All!$F508="Bowling Green",+All!U508,IF(+All!$H508="Bowling Green",+All!U508,0))</f>
        <v>L</v>
      </c>
      <c r="V39" s="706" t="e">
        <f>IF(+All!#REF!="Bowling Green",+All!#REF!,IF(+All!#REF!="Bowling Green",+All!#REF!,0))</f>
        <v>#REF!</v>
      </c>
      <c r="W39" s="707" t="e">
        <f>IF(+All!#REF!="Bowling Green",+All!#REF!,IF(+All!#REF!="Bowling Green",+All!#REF!,0))</f>
        <v>#REF!</v>
      </c>
      <c r="X39" s="706" t="e">
        <f>IF(+All!#REF!="Bowling Green",+All!#REF!,IF(+All!#REF!="Bowling Green",+All!#REF!,0))</f>
        <v>#REF!</v>
      </c>
      <c r="Y39" s="707" t="e">
        <f>IF(+All!#REF!="Bowling Green",+All!#REF!,IF(+All!#REF!="Bowling Green",+All!#REF!,0))</f>
        <v>#REF!</v>
      </c>
      <c r="Z39" s="706" t="e">
        <f>IF(+All!#REF!="Bowling Green",+All!#REF!,IF(+All!#REF!="Bowling Green",+All!#REF!,0))</f>
        <v>#REF!</v>
      </c>
      <c r="AA39" s="707" t="e">
        <f>IF(+All!#REF!="Bowling Green",+All!#REF!,IF(+All!#REF!="Bowling Green",+All!#REF!,0))</f>
        <v>#REF!</v>
      </c>
      <c r="AB39" s="706" t="e">
        <f>IF(+All!#REF!="Bowling Green",+All!#REF!,IF(+All!#REF!="Bowling Green",+All!#REF!,0))</f>
        <v>#REF!</v>
      </c>
      <c r="AC39" s="707" t="e">
        <f>IF(+All!#REF!="Bowling Green",+All!#REF!,IF(+All!#REF!="Bowling Green",+All!#REF!,0))</f>
        <v>#REF!</v>
      </c>
      <c r="AD39" s="706" t="e">
        <f>IF(+All!#REF!="Bowling Green",+All!#REF!,IF(+All!#REF!="Bowling Green",+All!#REF!,0))</f>
        <v>#REF!</v>
      </c>
      <c r="AE39" s="707" t="e">
        <f>IF(+All!#REF!="Bowling Green",+All!#REF!,IF(+All!#REF!="Bowling Green",+All!#REF!,0))</f>
        <v>#REF!</v>
      </c>
      <c r="AF39" s="706" t="e">
        <f>IF(+All!#REF!="Bowling Green",+All!#REF!,IF(+All!#REF!="Bowling Green",+All!#REF!,0))</f>
        <v>#REF!</v>
      </c>
      <c r="AG39" s="707" t="e">
        <f>IF(+All!#REF!="Bowling Green",+All!#REF!,IF(+All!#REF!="Bowling Green",+All!#REF!,0))</f>
        <v>#REF!</v>
      </c>
      <c r="AH39" s="706" t="e">
        <f>IF(+All!#REF!="Bowling Green",+All!#REF!,IF(+All!#REF!="Bowling Green",+All!#REF!,0))</f>
        <v>#REF!</v>
      </c>
      <c r="AI39" s="707" t="e">
        <f>IF(+All!#REF!="Bowling Green",+All!#REF!,IF(+All!#REF!="Bowling Green",+All!#REF!,0))</f>
        <v>#REF!</v>
      </c>
      <c r="AJ39" s="706" t="e">
        <f>IF(+All!#REF!="Bowling Green",+All!#REF!,IF(+All!#REF!="Bowling Green",+All!#REF!,0))</f>
        <v>#REF!</v>
      </c>
      <c r="AK39" s="707" t="e">
        <f>IF(+All!#REF!="Bowling Green",+All!#REF!,IF(+All!#REF!="Bowling Green",+All!#REF!,0))</f>
        <v>#REF!</v>
      </c>
      <c r="AL39" s="81" t="e">
        <f>IF(+All!#REF!="Bowling Green",+All!#REF!,IF(+All!#REF!="Bowling Green",+All!#REF!,0))</f>
        <v>#REF!</v>
      </c>
      <c r="AM39" s="82" t="e">
        <f>IF(+All!#REF!="Bowling Green",+All!#REF!,IF(+All!#REF!="Bowling Green",+All!#REF!,0))</f>
        <v>#REF!</v>
      </c>
      <c r="AN39" s="81" t="e">
        <f>IF(+All!#REF!="Bowling Green",+All!#REF!,IF(+All!#REF!="Bowling Green",+All!#REF!,0))</f>
        <v>#REF!</v>
      </c>
      <c r="AO39" s="83" t="e">
        <f>IF(+All!#REF!="Bowling Green",+All!#REF!,IF(+All!#REF!="Bowling Green",+All!#REF!,0))</f>
        <v>#REF!</v>
      </c>
      <c r="AP39" s="84" t="e">
        <f>IF(+All!#REF!="Bowling Green",+All!#REF!,IF(+All!#REF!="Bowling Green",+All!#REF!,0))</f>
        <v>#REF!</v>
      </c>
      <c r="AQ39" s="480" t="e">
        <f>IF(+All!#REF!="Bowling Green",+All!#REF!,IF(+All!#REF!="Bowling Green",+All!#REF!,0))</f>
        <v>#REF!</v>
      </c>
      <c r="AR39" s="482" t="e">
        <f>IF(+All!#REF!="Bowling Green",+All!#REF!,IF(+All!#REF!="Bowling Green",+All!#REF!,0))</f>
        <v>#REF!</v>
      </c>
      <c r="AS39" s="483" t="e">
        <f>IF(+All!#REF!="Bowling Green",+All!#REF!,IF(+All!#REF!="Bowling Green",+All!#REF!,0))</f>
        <v>#REF!</v>
      </c>
      <c r="AT39" s="483" t="e">
        <f>IF(+All!#REF!="Bowling Green",+All!#REF!,IF(+All!#REF!="Bowling Green",+All!#REF!,0))</f>
        <v>#REF!</v>
      </c>
      <c r="AU39" s="482" t="e">
        <f>IF(+All!#REF!="Bowling Green",+All!#REF!,IF(+All!#REF!="Bowling Green",+All!#REF!,0))</f>
        <v>#REF!</v>
      </c>
      <c r="AV39" s="483" t="e">
        <f>IF(+All!#REF!="Bowling Green",+All!#REF!,IF(+All!#REF!="Bowling Green",+All!#REF!,0))</f>
        <v>#REF!</v>
      </c>
      <c r="AW39" s="484" t="e">
        <f>IF(+All!#REF!="Bowling Green",+All!#REF!,IF(+All!#REF!="Bowling Green",+All!#REF!,0))</f>
        <v>#REF!</v>
      </c>
      <c r="AX39" s="483" t="e">
        <f>IF(+All!#REF!="Bowling Green",+All!#REF!,IF(+All!#REF!="Bowling Green",+All!#REF!,0))</f>
        <v>#REF!</v>
      </c>
      <c r="AY39" s="88" t="e">
        <f>IF(+All!#REF!="Bowling Green",+All!#REF!,IF(+All!#REF!="Bowling Green",+All!#REF!,0))</f>
        <v>#REF!</v>
      </c>
      <c r="AZ39" s="89" t="e">
        <f>IF(+All!#REF!="Bowling Green",+All!#REF!,IF(+All!#REF!="Bowling Green",+All!#REF!,0))</f>
        <v>#REF!</v>
      </c>
      <c r="BA39" s="90" t="e">
        <f>IF(+All!#REF!="Bowling Green",+All!#REF!,IF(+All!#REF!="Bowling Green",+All!#REF!,0))</f>
        <v>#REF!</v>
      </c>
      <c r="BB39" s="90" t="e">
        <f>IF(+All!#REF!="Bowling Green",+All!#REF!,IF(+All!#REF!="Bowling Green",+All!#REF!,0))</f>
        <v>#REF!</v>
      </c>
      <c r="BC39" s="91" t="e">
        <f>IF(+All!#REF!="Bowling Green",+All!#REF!,IF(+All!#REF!="Bowling Green",+All!#REF!,0))</f>
        <v>#REF!</v>
      </c>
      <c r="BD39" s="482" t="e">
        <f>IF(+All!#REF!="Bowling Green",+All!#REF!,IF(+All!#REF!="Bowling Green",+All!#REF!,0))</f>
        <v>#REF!</v>
      </c>
      <c r="BE39" s="483" t="e">
        <f>IF(+All!#REF!="Bowling Green",+All!#REF!,IF(+All!#REF!="Bowling Green",+All!#REF!,0))</f>
        <v>#REF!</v>
      </c>
      <c r="BF39" s="483" t="e">
        <f>IF(+All!#REF!="Bowling Green",+All!#REF!,IF(+All!#REF!="Bowling Green",+All!#REF!,0))</f>
        <v>#REF!</v>
      </c>
      <c r="BG39" s="482" t="e">
        <f>IF(+All!#REF!="Bowling Green",+All!#REF!,IF(+All!#REF!="Bowling Green",+All!#REF!,0))</f>
        <v>#REF!</v>
      </c>
      <c r="BH39" s="483" t="e">
        <f>IF(+All!#REF!="Bowling Green",+All!#REF!,IF(+All!#REF!="Bowling Green",+All!#REF!,0))</f>
        <v>#REF!</v>
      </c>
      <c r="BI39" s="484" t="e">
        <f>IF(+All!#REF!="Bowling Green",+All!#REF!,IF(+All!#REF!="Bowling Green",+All!#REF!,0))</f>
        <v>#REF!</v>
      </c>
      <c r="BJ39" s="92" t="e">
        <f>IF(+All!#REF!="Bowling Green",+All!#REF!,IF(+All!#REF!="Bowling Green",+All!#REF!,0))</f>
        <v>#REF!</v>
      </c>
      <c r="BK39" s="93" t="e">
        <f>IF(+All!#REF!="Bowling Green",+All!#REF!,IF(+All!#REF!="Bowling Green",+All!#REF!,0))</f>
        <v>#REF!</v>
      </c>
    </row>
    <row r="40" spans="1:63" x14ac:dyDescent="0.8">
      <c r="A40" s="70">
        <f>IF(+All!$F590="Bowling Green",+All!A590,IF(+All!$H590="Bowling Green",+All!A590,0))</f>
        <v>8</v>
      </c>
      <c r="B40" s="480" t="str">
        <f>IF(+All!$F590="Bowling Green",+All!B590,IF(+All!$H590="Bowling Green",+All!B590,0))</f>
        <v>Sat</v>
      </c>
      <c r="C40" s="72">
        <f>IF(+All!$F590="Bowling Green",+All!C590,IF(+All!$H590="Bowling Green",+All!C590,0))</f>
        <v>44492</v>
      </c>
      <c r="D40" s="73">
        <f>IF(+All!$F590="Bowling Green",+All!D590,IF(+All!$H590="Bowling Green",+All!D590,0))</f>
        <v>0.5</v>
      </c>
      <c r="E40" s="707">
        <f>IF(+All!$F590="Bowling Green",+All!E590,IF(+All!$H590="Bowling Green",+All!E590,0))</f>
        <v>0</v>
      </c>
      <c r="F40" s="75" t="str">
        <f>IF(+All!$F590="Bowling Green",+All!F590,IF(+All!$H590="Bowling Green",+All!F590,0))</f>
        <v>Eastern Michigan</v>
      </c>
      <c r="G40" s="76" t="str">
        <f>IF(+All!$F590="Bowling Green",+All!G590,IF(+All!$H590="Bowling Green",+All!G590,0))</f>
        <v>MAC</v>
      </c>
      <c r="H40" s="75" t="str">
        <f>IF(+All!$F590="Bowling Green",+All!H590,IF(+All!$H590="Bowling Green",+All!H590,0))</f>
        <v>Bowling Green</v>
      </c>
      <c r="I40" s="76" t="str">
        <f>IF(+All!$F590="Bowling Green",+All!I590,IF(+All!$H590="Bowling Green",+All!I590,0))</f>
        <v>MAC</v>
      </c>
      <c r="J40" s="706" t="str">
        <f>IF(+All!$F590="Bowling Green",+All!J590,IF(+All!$H590="Bowling Green",+All!J590,0))</f>
        <v>Eastern Michigan</v>
      </c>
      <c r="K40" s="707" t="str">
        <f>IF(+All!$F590="Bowling Green",+All!K590,IF(+All!$H590="Bowling Green",+All!K590,0))</f>
        <v>Bowling Green</v>
      </c>
      <c r="L40" s="78">
        <f>IF(+All!$F590="Bowling Green",+All!L590,IF(+All!$H590="Bowling Green",+All!L590,0))</f>
        <v>3</v>
      </c>
      <c r="M40" s="79">
        <f>IF(+All!$F590="Bowling Green",+All!M590,IF(+All!$H590="Bowling Green",+All!M590,0))</f>
        <v>49</v>
      </c>
      <c r="N40" s="706" t="str">
        <f>IF(+All!$F590="Bowling Green",+All!N590,IF(+All!$H590="Bowling Green",+All!N590,0))</f>
        <v>Eastern Michigan</v>
      </c>
      <c r="O40" s="708">
        <f>IF(+All!$F590="Bowling Green",+All!O590,IF(+All!$H590="Bowling Green",+All!O590,0))</f>
        <v>55</v>
      </c>
      <c r="P40" s="708" t="str">
        <f>IF(+All!$F590="Bowling Green",+All!P590,IF(+All!$H590="Bowling Green",+All!P590,0))</f>
        <v>Bowling Green</v>
      </c>
      <c r="Q40" s="707">
        <f>IF(+All!$F590="Bowling Green",+All!Q590,IF(+All!$H590="Bowling Green",+All!Q590,0))</f>
        <v>24</v>
      </c>
      <c r="R40" s="706" t="str">
        <f>IF(+All!$F590="Bowling Green",+All!R590,IF(+All!$H590="Bowling Green",+All!R590,0))</f>
        <v>Eastern Michigan</v>
      </c>
      <c r="S40" s="708" t="str">
        <f>IF(+All!$F590="Bowling Green",+All!S590,IF(+All!$H590="Bowling Green",+All!S590,0))</f>
        <v>Bowling Green</v>
      </c>
      <c r="T40" s="706" t="str">
        <f>IF(+All!$F590="Bowling Green",+All!T590,IF(+All!$H590="Bowling Green",+All!T590,0))</f>
        <v>Eastern Michigan</v>
      </c>
      <c r="U40" s="707" t="str">
        <f>IF(+All!$F590="Bowling Green",+All!U590,IF(+All!$H590="Bowling Green",+All!U590,0))</f>
        <v>W</v>
      </c>
      <c r="V40" s="706">
        <f>IF(+All!$F399="Bowling Green",+All!#REF!,IF(+All!$H399="Bowling Green",+All!#REF!,0))</f>
        <v>0</v>
      </c>
      <c r="W40" s="707">
        <f>IF(+All!$F399="Bowling Green",+All!#REF!,IF(+All!$H399="Bowling Green",+All!#REF!,0))</f>
        <v>0</v>
      </c>
      <c r="X40" s="706">
        <f>IF(+All!$F399="Bowling Green",+All!#REF!,IF(+All!$H399="Bowling Green",+All!#REF!,0))</f>
        <v>0</v>
      </c>
      <c r="Y40" s="707">
        <f>IF(+All!$F399="Bowling Green",+All!#REF!,IF(+All!$H399="Bowling Green",+All!#REF!,0))</f>
        <v>0</v>
      </c>
      <c r="Z40" s="706">
        <f>IF(+All!$F399="Bowling Green",+All!#REF!,IF(+All!$H399="Bowling Green",+All!#REF!,0))</f>
        <v>0</v>
      </c>
      <c r="AA40" s="707">
        <f>IF(+All!$F399="Bowling Green",+All!#REF!,IF(+All!$H399="Bowling Green",+All!#REF!,0))</f>
        <v>0</v>
      </c>
      <c r="AB40" s="706">
        <f>IF(+All!$F399="Bowling Green",+All!#REF!,IF(+All!$H399="Bowling Green",+All!#REF!,0))</f>
        <v>0</v>
      </c>
      <c r="AC40" s="707">
        <f>IF(+All!$F399="Bowling Green",+All!#REF!,IF(+All!$H399="Bowling Green",+All!#REF!,0))</f>
        <v>0</v>
      </c>
      <c r="AD40" s="706">
        <f>IF(+All!$F399="Bowling Green",+All!#REF!,IF(+All!$H399="Bowling Green",+All!#REF!,0))</f>
        <v>0</v>
      </c>
      <c r="AE40" s="707">
        <f>IF(+All!$F399="Bowling Green",+All!#REF!,IF(+All!$H399="Bowling Green",+All!#REF!,0))</f>
        <v>0</v>
      </c>
      <c r="AF40" s="706">
        <f>IF(+All!$F399="Bowling Green",+All!#REF!,IF(+All!$H399="Bowling Green",+All!#REF!,0))</f>
        <v>0</v>
      </c>
      <c r="AG40" s="707">
        <f>IF(+All!$F399="Bowling Green",+All!#REF!,IF(+All!$H399="Bowling Green",+All!#REF!,0))</f>
        <v>0</v>
      </c>
      <c r="AH40" s="706">
        <f>IF(+All!$F399="Bowling Green",+All!#REF!,IF(+All!$H399="Bowling Green",+All!#REF!,0))</f>
        <v>0</v>
      </c>
      <c r="AI40" s="707">
        <f>IF(+All!$F399="Bowling Green",+All!#REF!,IF(+All!$H399="Bowling Green",+All!#REF!,0))</f>
        <v>0</v>
      </c>
      <c r="AJ40" s="706">
        <f>IF(+All!$F399="Bowling Green",+All!#REF!,IF(+All!$H399="Bowling Green",+All!#REF!,0))</f>
        <v>0</v>
      </c>
      <c r="AK40" s="707">
        <f>IF(+All!$F399="Bowling Green",+All!#REF!,IF(+All!$H399="Bowling Green",+All!#REF!,0))</f>
        <v>0</v>
      </c>
      <c r="AL40" s="81">
        <f>IF(+All!$F399="Bowling Green",+All!V399,IF(+All!$H399="Bowling Green",+All!V399,0))</f>
        <v>0</v>
      </c>
      <c r="AM40" s="82">
        <f>IF(+All!$F399="Bowling Green",+All!W399,IF(+All!$H399="Bowling Green",+All!W399,0))</f>
        <v>0</v>
      </c>
      <c r="AN40" s="81">
        <f>IF(+All!$F399="Bowling Green",+All!X399,IF(+All!$H399="Bowling Green",+All!X399,0))</f>
        <v>0</v>
      </c>
      <c r="AO40" s="83">
        <f>IF(+All!$F399="Bowling Green",+All!Y399,IF(+All!$H399="Bowling Green",+All!Y399,0))</f>
        <v>0</v>
      </c>
      <c r="AP40" s="84">
        <f>IF(+All!$F399="Bowling Green",+All!Z399,IF(+All!$H399="Bowling Green",+All!Z399,0))</f>
        <v>0</v>
      </c>
      <c r="AQ40" s="480">
        <f>IF(+All!$F399="Bowling Green",+All!#REF!,IF(+All!$H399="Bowling Green",+All!#REF!,0))</f>
        <v>0</v>
      </c>
      <c r="AR40" s="482">
        <f>IF(+All!$F399="Bowling Green",+All!#REF!,IF(+All!$H399="Bowling Green",+All!#REF!,0))</f>
        <v>0</v>
      </c>
      <c r="AS40" s="483">
        <f>IF(+All!$F399="Bowling Green",+All!#REF!,IF(+All!$H399="Bowling Green",+All!#REF!,0))</f>
        <v>0</v>
      </c>
      <c r="AT40" s="483">
        <f>IF(+All!$F399="Bowling Green",+All!#REF!,IF(+All!$H399="Bowling Green",+All!#REF!,0))</f>
        <v>0</v>
      </c>
      <c r="AU40" s="482">
        <f>IF(+All!$F399="Bowling Green",+All!#REF!,IF(+All!$H399="Bowling Green",+All!#REF!,0))</f>
        <v>0</v>
      </c>
      <c r="AV40" s="483">
        <f>IF(+All!$F399="Bowling Green",+All!#REF!,IF(+All!$H399="Bowling Green",+All!#REF!,0))</f>
        <v>0</v>
      </c>
      <c r="AW40" s="484">
        <f>IF(+All!$F399="Bowling Green",+All!#REF!,IF(+All!$H399="Bowling Green",+All!#REF!,0))</f>
        <v>0</v>
      </c>
      <c r="AX40" s="483">
        <f>IF(+All!$F399="Bowling Green",+All!#REF!,IF(+All!$H399="Bowling Green",+All!#REF!,0))</f>
        <v>0</v>
      </c>
      <c r="AY40" s="88">
        <f>IF(+All!$F399="Bowling Green",+All!#REF!,IF(+All!$H399="Bowling Green",+All!#REF!,0))</f>
        <v>0</v>
      </c>
      <c r="AZ40" s="89">
        <f>IF(+All!$F399="Bowling Green",+All!#REF!,IF(+All!$H399="Bowling Green",+All!#REF!,0))</f>
        <v>0</v>
      </c>
      <c r="BA40" s="90">
        <f>IF(+All!$F399="Bowling Green",+All!#REF!,IF(+All!$H399="Bowling Green",+All!#REF!,0))</f>
        <v>0</v>
      </c>
      <c r="BB40" s="90">
        <f>IF(+All!$F399="Bowling Green",+All!#REF!,IF(+All!$H399="Bowling Green",+All!#REF!,0))</f>
        <v>0</v>
      </c>
      <c r="BC40" s="91">
        <f>IF(+All!$F399="Bowling Green",+All!#REF!,IF(+All!$H399="Bowling Green",+All!#REF!,0))</f>
        <v>0</v>
      </c>
      <c r="BD40" s="482">
        <f>IF(+All!$F399="Bowling Green",+All!#REF!,IF(+All!$H399="Bowling Green",+All!#REF!,0))</f>
        <v>0</v>
      </c>
      <c r="BE40" s="483">
        <f>IF(+All!$F399="Bowling Green",+All!#REF!,IF(+All!$H399="Bowling Green",+All!#REF!,0))</f>
        <v>0</v>
      </c>
      <c r="BF40" s="483">
        <f>IF(+All!$F399="Bowling Green",+All!#REF!,IF(+All!$H399="Bowling Green",+All!#REF!,0))</f>
        <v>0</v>
      </c>
      <c r="BG40" s="482">
        <f>IF(+All!$F399="Bowling Green",+All!#REF!,IF(+All!$H399="Bowling Green",+All!#REF!,0))</f>
        <v>0</v>
      </c>
      <c r="BH40" s="483">
        <f>IF(+All!$F399="Bowling Green",+All!#REF!,IF(+All!$H399="Bowling Green",+All!#REF!,0))</f>
        <v>0</v>
      </c>
      <c r="BI40" s="484">
        <f>IF(+All!$F399="Bowling Green",+All!#REF!,IF(+All!$H399="Bowling Green",+All!#REF!,0))</f>
        <v>0</v>
      </c>
      <c r="BJ40" s="92">
        <f>IF(+All!$F399="Bowling Green",+All!#REF!,IF(+All!$H399="Bowling Green",+All!#REF!,0))</f>
        <v>0</v>
      </c>
      <c r="BK40" s="93">
        <f>IF(+All!$F399="Bowling Green",+All!#REF!,IF(+All!$H399="Bowling Green",+All!#REF!,0))</f>
        <v>0</v>
      </c>
    </row>
    <row r="41" spans="1:63" x14ac:dyDescent="0.8">
      <c r="A41" s="70">
        <f>IF(+All!$F666="Bowling Green",+All!A666,IF(+All!$H666="Bowling Green",+All!A666,0))</f>
        <v>9</v>
      </c>
      <c r="B41" s="480" t="str">
        <f>IF(+All!$F666="Bowling Green",+All!B666,IF(+All!$H666="Bowling Green",+All!B666,0))</f>
        <v>Sat</v>
      </c>
      <c r="C41" s="72">
        <f>IF(+All!$F666="Bowling Green",+All!C666,IF(+All!$H666="Bowling Green",+All!C666,0))</f>
        <v>44499</v>
      </c>
      <c r="D41" s="73">
        <f>IF(+All!$F666="Bowling Green",+All!D666,IF(+All!$H666="Bowling Green",+All!D666,0))</f>
        <v>0.5</v>
      </c>
      <c r="E41" s="707" t="str">
        <f>IF(+All!$F666="Bowling Green",+All!E666,IF(+All!$H666="Bowling Green",+All!E666,0))</f>
        <v>CBSSN</v>
      </c>
      <c r="F41" s="75" t="str">
        <f>IF(+All!$F666="Bowling Green",+All!F666,IF(+All!$H666="Bowling Green",+All!F666,0))</f>
        <v>Bowling Green</v>
      </c>
      <c r="G41" s="76" t="str">
        <f>IF(+All!$F666="Bowling Green",+All!G666,IF(+All!$H666="Bowling Green",+All!G666,0))</f>
        <v>MAC</v>
      </c>
      <c r="H41" s="75" t="str">
        <f>IF(+All!$F666="Bowling Green",+All!H666,IF(+All!$H666="Bowling Green",+All!H666,0))</f>
        <v>Buffalo</v>
      </c>
      <c r="I41" s="76" t="str">
        <f>IF(+All!$F666="Bowling Green",+All!I666,IF(+All!$H666="Bowling Green",+All!I666,0))</f>
        <v>MAC</v>
      </c>
      <c r="J41" s="706" t="str">
        <f>IF(+All!$F666="Bowling Green",+All!J666,IF(+All!$H666="Bowling Green",+All!J666,0))</f>
        <v>Buffalo</v>
      </c>
      <c r="K41" s="707" t="str">
        <f>IF(+All!$F666="Bowling Green",+All!K666,IF(+All!$H666="Bowling Green",+All!K666,0))</f>
        <v>Bowling Green</v>
      </c>
      <c r="L41" s="78">
        <f>IF(+All!$F666="Bowling Green",+All!L666,IF(+All!$H666="Bowling Green",+All!L666,0))</f>
        <v>13.5</v>
      </c>
      <c r="M41" s="79">
        <f>IF(+All!$F666="Bowling Green",+All!M666,IF(+All!$H666="Bowling Green",+All!M666,0))</f>
        <v>51.5</v>
      </c>
      <c r="N41" s="706" t="str">
        <f>IF(+All!$F666="Bowling Green",+All!N666,IF(+All!$H666="Bowling Green",+All!N666,0))</f>
        <v>Bowling Green</v>
      </c>
      <c r="O41" s="708">
        <f>IF(+All!$F666="Bowling Green",+All!O666,IF(+All!$H666="Bowling Green",+All!O666,0))</f>
        <v>56</v>
      </c>
      <c r="P41" s="708" t="str">
        <f>IF(+All!$F666="Bowling Green",+All!P666,IF(+All!$H666="Bowling Green",+All!P666,0))</f>
        <v>Buffalo</v>
      </c>
      <c r="Q41" s="707">
        <f>IF(+All!$F666="Bowling Green",+All!Q666,IF(+All!$H666="Bowling Green",+All!Q666,0))</f>
        <v>44</v>
      </c>
      <c r="R41" s="706" t="str">
        <f>IF(+All!$F666="Bowling Green",+All!R666,IF(+All!$H666="Bowling Green",+All!R666,0))</f>
        <v>Bowling Green</v>
      </c>
      <c r="S41" s="708" t="str">
        <f>IF(+All!$F666="Bowling Green",+All!S666,IF(+All!$H666="Bowling Green",+All!S666,0))</f>
        <v>Buffalo</v>
      </c>
      <c r="T41" s="706" t="str">
        <f>IF(+All!$F666="Bowling Green",+All!T666,IF(+All!$H666="Bowling Green",+All!T666,0))</f>
        <v>Bowling Green</v>
      </c>
      <c r="U41" s="707" t="str">
        <f>IF(+All!$F666="Bowling Green",+All!U666,IF(+All!$H666="Bowling Green",+All!U666,0))</f>
        <v>W</v>
      </c>
      <c r="V41" s="706" t="e">
        <f>IF(+All!#REF!="Bowling Green",+All!#REF!,IF(+All!#REF!="Bowling Green",+All!#REF!,0))</f>
        <v>#REF!</v>
      </c>
      <c r="W41" s="707" t="e">
        <f>IF(+All!#REF!="Bowling Green",+All!#REF!,IF(+All!#REF!="Bowling Green",+All!#REF!,0))</f>
        <v>#REF!</v>
      </c>
      <c r="X41" s="706" t="e">
        <f>IF(+All!#REF!="Bowling Green",+All!#REF!,IF(+All!#REF!="Bowling Green",+All!#REF!,0))</f>
        <v>#REF!</v>
      </c>
      <c r="Y41" s="707" t="e">
        <f>IF(+All!#REF!="Bowling Green",+All!#REF!,IF(+All!#REF!="Bowling Green",+All!#REF!,0))</f>
        <v>#REF!</v>
      </c>
      <c r="Z41" s="706" t="e">
        <f>IF(+All!#REF!="Bowling Green",+All!#REF!,IF(+All!#REF!="Bowling Green",+All!#REF!,0))</f>
        <v>#REF!</v>
      </c>
      <c r="AA41" s="707" t="e">
        <f>IF(+All!#REF!="Bowling Green",+All!#REF!,IF(+All!#REF!="Bowling Green",+All!#REF!,0))</f>
        <v>#REF!</v>
      </c>
      <c r="AB41" s="706" t="e">
        <f>IF(+All!#REF!="Bowling Green",+All!#REF!,IF(+All!#REF!="Bowling Green",+All!#REF!,0))</f>
        <v>#REF!</v>
      </c>
      <c r="AC41" s="707" t="e">
        <f>IF(+All!#REF!="Bowling Green",+All!#REF!,IF(+All!#REF!="Bowling Green",+All!#REF!,0))</f>
        <v>#REF!</v>
      </c>
      <c r="AD41" s="706" t="e">
        <f>IF(+All!#REF!="Bowling Green",+All!#REF!,IF(+All!#REF!="Bowling Green",+All!#REF!,0))</f>
        <v>#REF!</v>
      </c>
      <c r="AE41" s="707" t="e">
        <f>IF(+All!#REF!="Bowling Green",+All!#REF!,IF(+All!#REF!="Bowling Green",+All!#REF!,0))</f>
        <v>#REF!</v>
      </c>
      <c r="AF41" s="706" t="e">
        <f>IF(+All!#REF!="Bowling Green",+All!#REF!,IF(+All!#REF!="Bowling Green",+All!#REF!,0))</f>
        <v>#REF!</v>
      </c>
      <c r="AG41" s="707" t="e">
        <f>IF(+All!#REF!="Bowling Green",+All!#REF!,IF(+All!#REF!="Bowling Green",+All!#REF!,0))</f>
        <v>#REF!</v>
      </c>
      <c r="AH41" s="706" t="e">
        <f>IF(+All!#REF!="Bowling Green",+All!#REF!,IF(+All!#REF!="Bowling Green",+All!#REF!,0))</f>
        <v>#REF!</v>
      </c>
      <c r="AI41" s="707" t="e">
        <f>IF(+All!#REF!="Bowling Green",+All!#REF!,IF(+All!#REF!="Bowling Green",+All!#REF!,0))</f>
        <v>#REF!</v>
      </c>
      <c r="AJ41" s="706" t="e">
        <f>IF(+All!#REF!="Bowling Green",+All!#REF!,IF(+All!#REF!="Bowling Green",+All!#REF!,0))</f>
        <v>#REF!</v>
      </c>
      <c r="AK41" s="707" t="e">
        <f>IF(+All!#REF!="Bowling Green",+All!#REF!,IF(+All!#REF!="Bowling Green",+All!#REF!,0))</f>
        <v>#REF!</v>
      </c>
      <c r="AL41" s="81" t="e">
        <f>IF(+All!#REF!="Bowling Green",+All!#REF!,IF(+All!#REF!="Bowling Green",+All!#REF!,0))</f>
        <v>#REF!</v>
      </c>
      <c r="AM41" s="82" t="e">
        <f>IF(+All!#REF!="Bowling Green",+All!#REF!,IF(+All!#REF!="Bowling Green",+All!#REF!,0))</f>
        <v>#REF!</v>
      </c>
      <c r="AN41" s="81" t="e">
        <f>IF(+All!#REF!="Bowling Green",+All!#REF!,IF(+All!#REF!="Bowling Green",+All!#REF!,0))</f>
        <v>#REF!</v>
      </c>
      <c r="AO41" s="83" t="e">
        <f>IF(+All!#REF!="Bowling Green",+All!#REF!,IF(+All!#REF!="Bowling Green",+All!#REF!,0))</f>
        <v>#REF!</v>
      </c>
      <c r="AP41" s="84" t="e">
        <f>IF(+All!#REF!="Bowling Green",+All!#REF!,IF(+All!#REF!="Bowling Green",+All!#REF!,0))</f>
        <v>#REF!</v>
      </c>
      <c r="AQ41" s="480" t="e">
        <f>IF(+All!#REF!="Bowling Green",+All!#REF!,IF(+All!#REF!="Bowling Green",+All!#REF!,0))</f>
        <v>#REF!</v>
      </c>
      <c r="AR41" s="482" t="e">
        <f>IF(+All!#REF!="Bowling Green",+All!#REF!,IF(+All!#REF!="Bowling Green",+All!#REF!,0))</f>
        <v>#REF!</v>
      </c>
      <c r="AS41" s="483" t="e">
        <f>IF(+All!#REF!="Bowling Green",+All!#REF!,IF(+All!#REF!="Bowling Green",+All!#REF!,0))</f>
        <v>#REF!</v>
      </c>
      <c r="AT41" s="483" t="e">
        <f>IF(+All!#REF!="Bowling Green",+All!#REF!,IF(+All!#REF!="Bowling Green",+All!#REF!,0))</f>
        <v>#REF!</v>
      </c>
      <c r="AU41" s="482" t="e">
        <f>IF(+All!#REF!="Bowling Green",+All!#REF!,IF(+All!#REF!="Bowling Green",+All!#REF!,0))</f>
        <v>#REF!</v>
      </c>
      <c r="AV41" s="483" t="e">
        <f>IF(+All!#REF!="Bowling Green",+All!#REF!,IF(+All!#REF!="Bowling Green",+All!#REF!,0))</f>
        <v>#REF!</v>
      </c>
      <c r="AW41" s="484" t="e">
        <f>IF(+All!#REF!="Bowling Green",+All!#REF!,IF(+All!#REF!="Bowling Green",+All!#REF!,0))</f>
        <v>#REF!</v>
      </c>
      <c r="AX41" s="483" t="e">
        <f>IF(+All!#REF!="Bowling Green",+All!#REF!,IF(+All!#REF!="Bowling Green",+All!#REF!,0))</f>
        <v>#REF!</v>
      </c>
      <c r="AY41" s="88" t="e">
        <f>IF(+All!#REF!="Bowling Green",+All!#REF!,IF(+All!#REF!="Bowling Green",+All!#REF!,0))</f>
        <v>#REF!</v>
      </c>
      <c r="AZ41" s="89" t="e">
        <f>IF(+All!#REF!="Bowling Green",+All!#REF!,IF(+All!#REF!="Bowling Green",+All!#REF!,0))</f>
        <v>#REF!</v>
      </c>
      <c r="BA41" s="90" t="e">
        <f>IF(+All!#REF!="Bowling Green",+All!#REF!,IF(+All!#REF!="Bowling Green",+All!#REF!,0))</f>
        <v>#REF!</v>
      </c>
      <c r="BB41" s="90" t="e">
        <f>IF(+All!#REF!="Bowling Green",+All!#REF!,IF(+All!#REF!="Bowling Green",+All!#REF!,0))</f>
        <v>#REF!</v>
      </c>
      <c r="BC41" s="91" t="e">
        <f>IF(+All!#REF!="Bowling Green",+All!#REF!,IF(+All!#REF!="Bowling Green",+All!#REF!,0))</f>
        <v>#REF!</v>
      </c>
      <c r="BD41" s="482" t="e">
        <f>IF(+All!#REF!="Bowling Green",+All!#REF!,IF(+All!#REF!="Bowling Green",+All!#REF!,0))</f>
        <v>#REF!</v>
      </c>
      <c r="BE41" s="483" t="e">
        <f>IF(+All!#REF!="Bowling Green",+All!#REF!,IF(+All!#REF!="Bowling Green",+All!#REF!,0))</f>
        <v>#REF!</v>
      </c>
      <c r="BF41" s="483" t="e">
        <f>IF(+All!#REF!="Bowling Green",+All!#REF!,IF(+All!#REF!="Bowling Green",+All!#REF!,0))</f>
        <v>#REF!</v>
      </c>
      <c r="BG41" s="482" t="e">
        <f>IF(+All!#REF!="Bowling Green",+All!#REF!,IF(+All!#REF!="Bowling Green",+All!#REF!,0))</f>
        <v>#REF!</v>
      </c>
      <c r="BH41" s="483" t="e">
        <f>IF(+All!#REF!="Bowling Green",+All!#REF!,IF(+All!#REF!="Bowling Green",+All!#REF!,0))</f>
        <v>#REF!</v>
      </c>
      <c r="BI41" s="484" t="e">
        <f>IF(+All!#REF!="Bowling Green",+All!#REF!,IF(+All!#REF!="Bowling Green",+All!#REF!,0))</f>
        <v>#REF!</v>
      </c>
      <c r="BJ41" s="92" t="e">
        <f>IF(+All!#REF!="Bowling Green",+All!#REF!,IF(+All!#REF!="Bowling Green",+All!#REF!,0))</f>
        <v>#REF!</v>
      </c>
      <c r="BK41" s="93" t="e">
        <f>IF(+All!#REF!="Bowling Green",+All!#REF!,IF(+All!#REF!="Bowling Green",+All!#REF!,0))</f>
        <v>#REF!</v>
      </c>
    </row>
    <row r="42" spans="1:63" x14ac:dyDescent="0.8">
      <c r="A42" s="70">
        <f>IF(+All!$F769="Bowling Green",+All!A769,IF(+All!$H769="Bowling Green",+All!A769,0))</f>
        <v>10</v>
      </c>
      <c r="B42" s="480" t="str">
        <f>IF(+All!$F769="Bowling Green",+All!B769,IF(+All!$H769="Bowling Green",+All!B769,0))</f>
        <v>Sat</v>
      </c>
      <c r="C42" s="72">
        <f>IF(+All!$F769="Bowling Green",+All!C769,IF(+All!$H769="Bowling Green",+All!C769,0))</f>
        <v>44506</v>
      </c>
      <c r="D42" s="73">
        <f>IF(+All!$F769="Bowling Green",+All!D769,IF(+All!$H769="Bowling Green",+All!D769,0))</f>
        <v>0</v>
      </c>
      <c r="E42" s="707">
        <f>IF(+All!$F769="Bowling Green",+All!E769,IF(+All!$H769="Bowling Green",+All!E769,0))</f>
        <v>0</v>
      </c>
      <c r="F42" s="75" t="str">
        <f>IF(+All!$F769="Bowling Green",+All!F769,IF(+All!$H769="Bowling Green",+All!F769,0))</f>
        <v>Bowling Green</v>
      </c>
      <c r="G42" s="76" t="str">
        <f>IF(+All!$F769="Bowling Green",+All!G769,IF(+All!$H769="Bowling Green",+All!G769,0))</f>
        <v>MAC</v>
      </c>
      <c r="H42" s="75" t="str">
        <f>IF(+All!$F769="Bowling Green",+All!H769,IF(+All!$H769="Bowling Green",+All!H769,0))</f>
        <v>Open</v>
      </c>
      <c r="I42" s="76" t="str">
        <f>IF(+All!$F769="Bowling Green",+All!I769,IF(+All!$H769="Bowling Green",+All!I769,0))</f>
        <v>ZZZ</v>
      </c>
      <c r="J42" s="706">
        <f>IF(+All!$F769="Bowling Green",+All!J769,IF(+All!$H769="Bowling Green",+All!J769,0))</f>
        <v>0</v>
      </c>
      <c r="K42" s="707" t="str">
        <f>IF(+All!$F769="Bowling Green",+All!K769,IF(+All!$H769="Bowling Green",+All!K769,0))</f>
        <v>Bowling Green</v>
      </c>
      <c r="L42" s="78">
        <f>IF(+All!$F769="Bowling Green",+All!L769,IF(+All!$H769="Bowling Green",+All!L769,0))</f>
        <v>0</v>
      </c>
      <c r="M42" s="79">
        <f>IF(+All!$F769="Bowling Green",+All!M769,IF(+All!$H769="Bowling Green",+All!M769,0))</f>
        <v>0</v>
      </c>
      <c r="N42" s="706">
        <f>IF(+All!$F769="Bowling Green",+All!N769,IF(+All!$H769="Bowling Green",+All!N769,0))</f>
        <v>0</v>
      </c>
      <c r="O42" s="708">
        <f>IF(+All!$F769="Bowling Green",+All!O769,IF(+All!$H769="Bowling Green",+All!O769,0))</f>
        <v>0</v>
      </c>
      <c r="P42" s="708">
        <f>IF(+All!$F769="Bowling Green",+All!P769,IF(+All!$H769="Bowling Green",+All!P769,0))</f>
        <v>0</v>
      </c>
      <c r="Q42" s="707">
        <f>IF(+All!$F769="Bowling Green",+All!Q769,IF(+All!$H769="Bowling Green",+All!Q769,0))</f>
        <v>0</v>
      </c>
      <c r="R42" s="706">
        <f>IF(+All!$F769="Bowling Green",+All!R769,IF(+All!$H769="Bowling Green",+All!R769,0))</f>
        <v>0</v>
      </c>
      <c r="S42" s="708">
        <f>IF(+All!$F769="Bowling Green",+All!S769,IF(+All!$H769="Bowling Green",+All!S769,0))</f>
        <v>0</v>
      </c>
      <c r="T42" s="706">
        <f>IF(+All!$F769="Bowling Green",+All!T769,IF(+All!$H769="Bowling Green",+All!T769,0))</f>
        <v>0</v>
      </c>
      <c r="U42" s="707">
        <f>IF(+All!$F769="Bowling Green",+All!U769,IF(+All!$H769="Bowling Green",+All!U769,0))</f>
        <v>0</v>
      </c>
      <c r="V42" s="706" t="e">
        <f>IF(+All!#REF!="Bowling Green",+All!#REF!,IF(+All!#REF!="Bowling Green",+All!#REF!,0))</f>
        <v>#REF!</v>
      </c>
      <c r="W42" s="707" t="e">
        <f>IF(+All!#REF!="Bowling Green",+All!#REF!,IF(+All!#REF!="Bowling Green",+All!#REF!,0))</f>
        <v>#REF!</v>
      </c>
      <c r="X42" s="706" t="e">
        <f>IF(+All!#REF!="Bowling Green",+All!#REF!,IF(+All!#REF!="Bowling Green",+All!#REF!,0))</f>
        <v>#REF!</v>
      </c>
      <c r="Y42" s="707" t="e">
        <f>IF(+All!#REF!="Bowling Green",+All!#REF!,IF(+All!#REF!="Bowling Green",+All!#REF!,0))</f>
        <v>#REF!</v>
      </c>
      <c r="Z42" s="706" t="e">
        <f>IF(+All!#REF!="Bowling Green",+All!#REF!,IF(+All!#REF!="Bowling Green",+All!#REF!,0))</f>
        <v>#REF!</v>
      </c>
      <c r="AA42" s="707" t="e">
        <f>IF(+All!#REF!="Bowling Green",+All!#REF!,IF(+All!#REF!="Bowling Green",+All!#REF!,0))</f>
        <v>#REF!</v>
      </c>
      <c r="AB42" s="706" t="e">
        <f>IF(+All!#REF!="Bowling Green",+All!#REF!,IF(+All!#REF!="Bowling Green",+All!#REF!,0))</f>
        <v>#REF!</v>
      </c>
      <c r="AC42" s="707" t="e">
        <f>IF(+All!#REF!="Bowling Green",+All!#REF!,IF(+All!#REF!="Bowling Green",+All!#REF!,0))</f>
        <v>#REF!</v>
      </c>
      <c r="AD42" s="706" t="e">
        <f>IF(+All!#REF!="Bowling Green",+All!#REF!,IF(+All!#REF!="Bowling Green",+All!#REF!,0))</f>
        <v>#REF!</v>
      </c>
      <c r="AE42" s="707" t="e">
        <f>IF(+All!#REF!="Bowling Green",+All!#REF!,IF(+All!#REF!="Bowling Green",+All!#REF!,0))</f>
        <v>#REF!</v>
      </c>
      <c r="AF42" s="706" t="e">
        <f>IF(+All!#REF!="Bowling Green",+All!#REF!,IF(+All!#REF!="Bowling Green",+All!#REF!,0))</f>
        <v>#REF!</v>
      </c>
      <c r="AG42" s="707" t="e">
        <f>IF(+All!#REF!="Bowling Green",+All!#REF!,IF(+All!#REF!="Bowling Green",+All!#REF!,0))</f>
        <v>#REF!</v>
      </c>
      <c r="AH42" s="706" t="e">
        <f>IF(+All!#REF!="Bowling Green",+All!#REF!,IF(+All!#REF!="Bowling Green",+All!#REF!,0))</f>
        <v>#REF!</v>
      </c>
      <c r="AI42" s="707" t="e">
        <f>IF(+All!#REF!="Bowling Green",+All!#REF!,IF(+All!#REF!="Bowling Green",+All!#REF!,0))</f>
        <v>#REF!</v>
      </c>
      <c r="AJ42" s="706" t="e">
        <f>IF(+All!#REF!="Bowling Green",+All!#REF!,IF(+All!#REF!="Bowling Green",+All!#REF!,0))</f>
        <v>#REF!</v>
      </c>
      <c r="AK42" s="707" t="e">
        <f>IF(+All!#REF!="Bowling Green",+All!#REF!,IF(+All!#REF!="Bowling Green",+All!#REF!,0))</f>
        <v>#REF!</v>
      </c>
      <c r="AL42" s="81" t="e">
        <f>IF(+All!#REF!="Bowling Green",+All!#REF!,IF(+All!#REF!="Bowling Green",+All!#REF!,0))</f>
        <v>#REF!</v>
      </c>
      <c r="AM42" s="82" t="e">
        <f>IF(+All!#REF!="Bowling Green",+All!#REF!,IF(+All!#REF!="Bowling Green",+All!#REF!,0))</f>
        <v>#REF!</v>
      </c>
      <c r="AN42" s="81" t="e">
        <f>IF(+All!#REF!="Bowling Green",+All!#REF!,IF(+All!#REF!="Bowling Green",+All!#REF!,0))</f>
        <v>#REF!</v>
      </c>
      <c r="AO42" s="83" t="e">
        <f>IF(+All!#REF!="Bowling Green",+All!#REF!,IF(+All!#REF!="Bowling Green",+All!#REF!,0))</f>
        <v>#REF!</v>
      </c>
      <c r="AP42" s="84" t="e">
        <f>IF(+All!#REF!="Bowling Green",+All!#REF!,IF(+All!#REF!="Bowling Green",+All!#REF!,0))</f>
        <v>#REF!</v>
      </c>
      <c r="AQ42" s="480" t="e">
        <f>IF(+All!#REF!="Bowling Green",+All!#REF!,IF(+All!#REF!="Bowling Green",+All!#REF!,0))</f>
        <v>#REF!</v>
      </c>
      <c r="AR42" s="482" t="e">
        <f>IF(+All!#REF!="Bowling Green",+All!#REF!,IF(+All!#REF!="Bowling Green",+All!#REF!,0))</f>
        <v>#REF!</v>
      </c>
      <c r="AS42" s="483" t="e">
        <f>IF(+All!#REF!="Bowling Green",+All!#REF!,IF(+All!#REF!="Bowling Green",+All!#REF!,0))</f>
        <v>#REF!</v>
      </c>
      <c r="AT42" s="483" t="e">
        <f>IF(+All!#REF!="Bowling Green",+All!#REF!,IF(+All!#REF!="Bowling Green",+All!#REF!,0))</f>
        <v>#REF!</v>
      </c>
      <c r="AU42" s="482" t="e">
        <f>IF(+All!#REF!="Bowling Green",+All!#REF!,IF(+All!#REF!="Bowling Green",+All!#REF!,0))</f>
        <v>#REF!</v>
      </c>
      <c r="AV42" s="483" t="e">
        <f>IF(+All!#REF!="Bowling Green",+All!#REF!,IF(+All!#REF!="Bowling Green",+All!#REF!,0))</f>
        <v>#REF!</v>
      </c>
      <c r="AW42" s="484" t="e">
        <f>IF(+All!#REF!="Bowling Green",+All!#REF!,IF(+All!#REF!="Bowling Green",+All!#REF!,0))</f>
        <v>#REF!</v>
      </c>
      <c r="AX42" s="483" t="e">
        <f>IF(+All!#REF!="Bowling Green",+All!#REF!,IF(+All!#REF!="Bowling Green",+All!#REF!,0))</f>
        <v>#REF!</v>
      </c>
      <c r="AY42" s="88" t="e">
        <f>IF(+All!#REF!="Bowling Green",+All!#REF!,IF(+All!#REF!="Bowling Green",+All!#REF!,0))</f>
        <v>#REF!</v>
      </c>
      <c r="AZ42" s="89" t="e">
        <f>IF(+All!#REF!="Bowling Green",+All!#REF!,IF(+All!#REF!="Bowling Green",+All!#REF!,0))</f>
        <v>#REF!</v>
      </c>
      <c r="BA42" s="90" t="e">
        <f>IF(+All!#REF!="Bowling Green",+All!#REF!,IF(+All!#REF!="Bowling Green",+All!#REF!,0))</f>
        <v>#REF!</v>
      </c>
      <c r="BB42" s="90" t="e">
        <f>IF(+All!#REF!="Bowling Green",+All!#REF!,IF(+All!#REF!="Bowling Green",+All!#REF!,0))</f>
        <v>#REF!</v>
      </c>
      <c r="BC42" s="91" t="e">
        <f>IF(+All!#REF!="Bowling Green",+All!#REF!,IF(+All!#REF!="Bowling Green",+All!#REF!,0))</f>
        <v>#REF!</v>
      </c>
      <c r="BD42" s="482" t="e">
        <f>IF(+All!#REF!="Bowling Green",+All!#REF!,IF(+All!#REF!="Bowling Green",+All!#REF!,0))</f>
        <v>#REF!</v>
      </c>
      <c r="BE42" s="483" t="e">
        <f>IF(+All!#REF!="Bowling Green",+All!#REF!,IF(+All!#REF!="Bowling Green",+All!#REF!,0))</f>
        <v>#REF!</v>
      </c>
      <c r="BF42" s="483" t="e">
        <f>IF(+All!#REF!="Bowling Green",+All!#REF!,IF(+All!#REF!="Bowling Green",+All!#REF!,0))</f>
        <v>#REF!</v>
      </c>
      <c r="BG42" s="482" t="e">
        <f>IF(+All!#REF!="Bowling Green",+All!#REF!,IF(+All!#REF!="Bowling Green",+All!#REF!,0))</f>
        <v>#REF!</v>
      </c>
      <c r="BH42" s="483" t="e">
        <f>IF(+All!#REF!="Bowling Green",+All!#REF!,IF(+All!#REF!="Bowling Green",+All!#REF!,0))</f>
        <v>#REF!</v>
      </c>
      <c r="BI42" s="484" t="e">
        <f>IF(+All!#REF!="Bowling Green",+All!#REF!,IF(+All!#REF!="Bowling Green",+All!#REF!,0))</f>
        <v>#REF!</v>
      </c>
      <c r="BJ42" s="92" t="e">
        <f>IF(+All!#REF!="Bowling Green",+All!#REF!,IF(+All!#REF!="Bowling Green",+All!#REF!,0))</f>
        <v>#REF!</v>
      </c>
      <c r="BK42" s="93" t="e">
        <f>IF(+All!#REF!="Bowling Green",+All!#REF!,IF(+All!#REF!="Bowling Green",+All!#REF!,0))</f>
        <v>#REF!</v>
      </c>
    </row>
    <row r="43" spans="1:63" x14ac:dyDescent="0.8">
      <c r="A43" s="70">
        <f>IF(+All!$F784="Bowling Green",+All!A784,IF(+All!$H784="Bowling Green",+All!A784,0))</f>
        <v>11</v>
      </c>
      <c r="B43" s="480" t="str">
        <f>IF(+All!$F784="Bowling Green",+All!B784,IF(+All!$H784="Bowling Green",+All!B784,0))</f>
        <v>Weds</v>
      </c>
      <c r="C43" s="72">
        <f>IF(+All!$F784="Bowling Green",+All!C784,IF(+All!$H784="Bowling Green",+All!C784,0))</f>
        <v>44510</v>
      </c>
      <c r="D43" s="73">
        <f>IF(+All!$F784="Bowling Green",+All!D784,IF(+All!$H784="Bowling Green",+All!D784,0))</f>
        <v>0.79166666666666663</v>
      </c>
      <c r="E43" s="707" t="str">
        <f>IF(+All!$F784="Bowling Green",+All!E784,IF(+All!$H784="Bowling Green",+All!E784,0))</f>
        <v>CBSSN</v>
      </c>
      <c r="F43" s="75" t="str">
        <f>IF(+All!$F784="Bowling Green",+All!F784,IF(+All!$H784="Bowling Green",+All!F784,0))</f>
        <v>Toledo</v>
      </c>
      <c r="G43" s="76" t="str">
        <f>IF(+All!$F784="Bowling Green",+All!G784,IF(+All!$H784="Bowling Green",+All!G784,0))</f>
        <v>MAC</v>
      </c>
      <c r="H43" s="75" t="str">
        <f>IF(+All!$F784="Bowling Green",+All!H784,IF(+All!$H784="Bowling Green",+All!H784,0))</f>
        <v>Bowling Green</v>
      </c>
      <c r="I43" s="76" t="str">
        <f>IF(+All!$F784="Bowling Green",+All!I784,IF(+All!$H784="Bowling Green",+All!I784,0))</f>
        <v>MAC</v>
      </c>
      <c r="J43" s="706" t="str">
        <f>IF(+All!$F784="Bowling Green",+All!J784,IF(+All!$H784="Bowling Green",+All!J784,0))</f>
        <v>Toledo</v>
      </c>
      <c r="K43" s="707" t="str">
        <f>IF(+All!$F784="Bowling Green",+All!K784,IF(+All!$H784="Bowling Green",+All!K784,0))</f>
        <v>Bowling Green</v>
      </c>
      <c r="L43" s="78">
        <f>IF(+All!$F784="Bowling Green",+All!L784,IF(+All!$H784="Bowling Green",+All!L784,0))</f>
        <v>10</v>
      </c>
      <c r="M43" s="79">
        <f>IF(+All!$F784="Bowling Green",+All!M784,IF(+All!$H784="Bowling Green",+All!M784,0))</f>
        <v>51</v>
      </c>
      <c r="N43" s="706" t="str">
        <f>IF(+All!$F784="Bowling Green",+All!N784,IF(+All!$H784="Bowling Green",+All!N784,0))</f>
        <v>Toledo</v>
      </c>
      <c r="O43" s="708">
        <f>IF(+All!$F784="Bowling Green",+All!O784,IF(+All!$H784="Bowling Green",+All!O784,0))</f>
        <v>49</v>
      </c>
      <c r="P43" s="708" t="str">
        <f>IF(+All!$F784="Bowling Green",+All!P784,IF(+All!$H784="Bowling Green",+All!P784,0))</f>
        <v>Bowling Green</v>
      </c>
      <c r="Q43" s="707">
        <f>IF(+All!$F784="Bowling Green",+All!Q784,IF(+All!$H784="Bowling Green",+All!Q784,0))</f>
        <v>17</v>
      </c>
      <c r="R43" s="706" t="str">
        <f>IF(+All!$F784="Bowling Green",+All!R784,IF(+All!$H784="Bowling Green",+All!R784,0))</f>
        <v>Toledo</v>
      </c>
      <c r="S43" s="708" t="str">
        <f>IF(+All!$F784="Bowling Green",+All!S784,IF(+All!$H784="Bowling Green",+All!S784,0))</f>
        <v>Bowling Green</v>
      </c>
      <c r="T43" s="706" t="str">
        <f>IF(+All!$F784="Bowling Green",+All!T784,IF(+All!$H784="Bowling Green",+All!T784,0))</f>
        <v>Bowling Green</v>
      </c>
      <c r="U43" s="707" t="str">
        <f>IF(+All!$F784="Bowling Green",+All!U784,IF(+All!$H784="Bowling Green",+All!U784,0))</f>
        <v>L</v>
      </c>
      <c r="V43" s="706" t="e">
        <f>IF(+All!#REF!="Bowling Green",+All!#REF!,IF(+All!#REF!="Bowling Green",+All!#REF!,0))</f>
        <v>#REF!</v>
      </c>
      <c r="W43" s="707" t="e">
        <f>IF(+All!#REF!="Bowling Green",+All!#REF!,IF(+All!#REF!="Bowling Green",+All!#REF!,0))</f>
        <v>#REF!</v>
      </c>
      <c r="X43" s="706" t="e">
        <f>IF(+All!#REF!="Bowling Green",+All!#REF!,IF(+All!#REF!="Bowling Green",+All!#REF!,0))</f>
        <v>#REF!</v>
      </c>
      <c r="Y43" s="707" t="e">
        <f>IF(+All!#REF!="Bowling Green",+All!#REF!,IF(+All!#REF!="Bowling Green",+All!#REF!,0))</f>
        <v>#REF!</v>
      </c>
      <c r="Z43" s="706" t="e">
        <f>IF(+All!#REF!="Bowling Green",+All!#REF!,IF(+All!#REF!="Bowling Green",+All!#REF!,0))</f>
        <v>#REF!</v>
      </c>
      <c r="AA43" s="707" t="e">
        <f>IF(+All!#REF!="Bowling Green",+All!#REF!,IF(+All!#REF!="Bowling Green",+All!#REF!,0))</f>
        <v>#REF!</v>
      </c>
      <c r="AB43" s="706" t="e">
        <f>IF(+All!#REF!="Bowling Green",+All!#REF!,IF(+All!#REF!="Bowling Green",+All!#REF!,0))</f>
        <v>#REF!</v>
      </c>
      <c r="AC43" s="707" t="e">
        <f>IF(+All!#REF!="Bowling Green",+All!#REF!,IF(+All!#REF!="Bowling Green",+All!#REF!,0))</f>
        <v>#REF!</v>
      </c>
      <c r="AD43" s="706" t="e">
        <f>IF(+All!#REF!="Bowling Green",+All!#REF!,IF(+All!#REF!="Bowling Green",+All!#REF!,0))</f>
        <v>#REF!</v>
      </c>
      <c r="AE43" s="707" t="e">
        <f>IF(+All!#REF!="Bowling Green",+All!#REF!,IF(+All!#REF!="Bowling Green",+All!#REF!,0))</f>
        <v>#REF!</v>
      </c>
      <c r="AF43" s="706" t="e">
        <f>IF(+All!#REF!="Bowling Green",+All!#REF!,IF(+All!#REF!="Bowling Green",+All!#REF!,0))</f>
        <v>#REF!</v>
      </c>
      <c r="AG43" s="707" t="e">
        <f>IF(+All!#REF!="Bowling Green",+All!#REF!,IF(+All!#REF!="Bowling Green",+All!#REF!,0))</f>
        <v>#REF!</v>
      </c>
      <c r="AH43" s="706" t="e">
        <f>IF(+All!#REF!="Bowling Green",+All!#REF!,IF(+All!#REF!="Bowling Green",+All!#REF!,0))</f>
        <v>#REF!</v>
      </c>
      <c r="AI43" s="707" t="e">
        <f>IF(+All!#REF!="Bowling Green",+All!#REF!,IF(+All!#REF!="Bowling Green",+All!#REF!,0))</f>
        <v>#REF!</v>
      </c>
      <c r="AJ43" s="706" t="e">
        <f>IF(+All!#REF!="Bowling Green",+All!#REF!,IF(+All!#REF!="Bowling Green",+All!#REF!,0))</f>
        <v>#REF!</v>
      </c>
      <c r="AK43" s="707" t="e">
        <f>IF(+All!#REF!="Bowling Green",+All!#REF!,IF(+All!#REF!="Bowling Green",+All!#REF!,0))</f>
        <v>#REF!</v>
      </c>
      <c r="AL43" s="81" t="e">
        <f>IF(+All!#REF!="Bowling Green",+All!#REF!,IF(+All!#REF!="Bowling Green",+All!#REF!,0))</f>
        <v>#REF!</v>
      </c>
      <c r="AM43" s="82" t="e">
        <f>IF(+All!#REF!="Bowling Green",+All!#REF!,IF(+All!#REF!="Bowling Green",+All!#REF!,0))</f>
        <v>#REF!</v>
      </c>
      <c r="AN43" s="81" t="e">
        <f>IF(+All!#REF!="Bowling Green",+All!#REF!,IF(+All!#REF!="Bowling Green",+All!#REF!,0))</f>
        <v>#REF!</v>
      </c>
      <c r="AO43" s="83" t="e">
        <f>IF(+All!#REF!="Bowling Green",+All!#REF!,IF(+All!#REF!="Bowling Green",+All!#REF!,0))</f>
        <v>#REF!</v>
      </c>
      <c r="AP43" s="84" t="e">
        <f>IF(+All!#REF!="Bowling Green",+All!#REF!,IF(+All!#REF!="Bowling Green",+All!#REF!,0))</f>
        <v>#REF!</v>
      </c>
      <c r="AQ43" s="480" t="e">
        <f>IF(+All!#REF!="Bowling Green",+All!#REF!,IF(+All!#REF!="Bowling Green",+All!#REF!,0))</f>
        <v>#REF!</v>
      </c>
      <c r="AR43" s="482" t="e">
        <f>IF(+All!#REF!="Bowling Green",+All!#REF!,IF(+All!#REF!="Bowling Green",+All!#REF!,0))</f>
        <v>#REF!</v>
      </c>
      <c r="AS43" s="483" t="e">
        <f>IF(+All!#REF!="Bowling Green",+All!#REF!,IF(+All!#REF!="Bowling Green",+All!#REF!,0))</f>
        <v>#REF!</v>
      </c>
      <c r="AT43" s="483" t="e">
        <f>IF(+All!#REF!="Bowling Green",+All!#REF!,IF(+All!#REF!="Bowling Green",+All!#REF!,0))</f>
        <v>#REF!</v>
      </c>
      <c r="AU43" s="482" t="e">
        <f>IF(+All!#REF!="Bowling Green",+All!#REF!,IF(+All!#REF!="Bowling Green",+All!#REF!,0))</f>
        <v>#REF!</v>
      </c>
      <c r="AV43" s="483" t="e">
        <f>IF(+All!#REF!="Bowling Green",+All!#REF!,IF(+All!#REF!="Bowling Green",+All!#REF!,0))</f>
        <v>#REF!</v>
      </c>
      <c r="AW43" s="484" t="e">
        <f>IF(+All!#REF!="Bowling Green",+All!#REF!,IF(+All!#REF!="Bowling Green",+All!#REF!,0))</f>
        <v>#REF!</v>
      </c>
      <c r="AX43" s="483" t="e">
        <f>IF(+All!#REF!="Bowling Green",+All!#REF!,IF(+All!#REF!="Bowling Green",+All!#REF!,0))</f>
        <v>#REF!</v>
      </c>
      <c r="AY43" s="88" t="e">
        <f>IF(+All!#REF!="Bowling Green",+All!#REF!,IF(+All!#REF!="Bowling Green",+All!#REF!,0))</f>
        <v>#REF!</v>
      </c>
      <c r="AZ43" s="89" t="e">
        <f>IF(+All!#REF!="Bowling Green",+All!#REF!,IF(+All!#REF!="Bowling Green",+All!#REF!,0))</f>
        <v>#REF!</v>
      </c>
      <c r="BA43" s="90" t="e">
        <f>IF(+All!#REF!="Bowling Green",+All!#REF!,IF(+All!#REF!="Bowling Green",+All!#REF!,0))</f>
        <v>#REF!</v>
      </c>
      <c r="BB43" s="90" t="e">
        <f>IF(+All!#REF!="Bowling Green",+All!#REF!,IF(+All!#REF!="Bowling Green",+All!#REF!,0))</f>
        <v>#REF!</v>
      </c>
      <c r="BC43" s="91" t="e">
        <f>IF(+All!#REF!="Bowling Green",+All!#REF!,IF(+All!#REF!="Bowling Green",+All!#REF!,0))</f>
        <v>#REF!</v>
      </c>
      <c r="BD43" s="482" t="e">
        <f>IF(+All!#REF!="Bowling Green",+All!#REF!,IF(+All!#REF!="Bowling Green",+All!#REF!,0))</f>
        <v>#REF!</v>
      </c>
      <c r="BE43" s="483" t="e">
        <f>IF(+All!#REF!="Bowling Green",+All!#REF!,IF(+All!#REF!="Bowling Green",+All!#REF!,0))</f>
        <v>#REF!</v>
      </c>
      <c r="BF43" s="483" t="e">
        <f>IF(+All!#REF!="Bowling Green",+All!#REF!,IF(+All!#REF!="Bowling Green",+All!#REF!,0))</f>
        <v>#REF!</v>
      </c>
      <c r="BG43" s="482" t="e">
        <f>IF(+All!#REF!="Bowling Green",+All!#REF!,IF(+All!#REF!="Bowling Green",+All!#REF!,0))</f>
        <v>#REF!</v>
      </c>
      <c r="BH43" s="483" t="e">
        <f>IF(+All!#REF!="Bowling Green",+All!#REF!,IF(+All!#REF!="Bowling Green",+All!#REF!,0))</f>
        <v>#REF!</v>
      </c>
      <c r="BI43" s="484" t="e">
        <f>IF(+All!#REF!="Bowling Green",+All!#REF!,IF(+All!#REF!="Bowling Green",+All!#REF!,0))</f>
        <v>#REF!</v>
      </c>
      <c r="BJ43" s="92" t="e">
        <f>IF(+All!#REF!="Bowling Green",+All!#REF!,IF(+All!#REF!="Bowling Green",+All!#REF!,0))</f>
        <v>#REF!</v>
      </c>
      <c r="BK43" s="93" t="e">
        <f>IF(+All!#REF!="Bowling Green",+All!#REF!,IF(+All!#REF!="Bowling Green",+All!#REF!,0))</f>
        <v>#REF!</v>
      </c>
    </row>
    <row r="44" spans="1:63" x14ac:dyDescent="0.8">
      <c r="A44" s="70">
        <f>IF(+All!$F847="Bowling Green",+All!A847,IF(+All!$H847="Bowling Green",+All!A847,0))</f>
        <v>12</v>
      </c>
      <c r="B44" s="480" t="str">
        <f>IF(+All!$F847="Bowling Green",+All!B847,IF(+All!$H847="Bowling Green",+All!B847,0))</f>
        <v>Tues</v>
      </c>
      <c r="C44" s="72">
        <f>IF(+All!$F847="Bowling Green",+All!C847,IF(+All!$H847="Bowling Green",+All!C847,0))</f>
        <v>44516</v>
      </c>
      <c r="D44" s="73">
        <f>IF(+All!$F847="Bowling Green",+All!D847,IF(+All!$H847="Bowling Green",+All!D847,0))</f>
        <v>0.83333333333333337</v>
      </c>
      <c r="E44" s="707" t="str">
        <f>IF(+All!$F847="Bowling Green",+All!E847,IF(+All!$H847="Bowling Green",+All!E847,0))</f>
        <v>ESPNU</v>
      </c>
      <c r="F44" s="75" t="str">
        <f>IF(+All!$F847="Bowling Green",+All!F847,IF(+All!$H847="Bowling Green",+All!F847,0))</f>
        <v>Bowling Green</v>
      </c>
      <c r="G44" s="76" t="str">
        <f>IF(+All!$F847="Bowling Green",+All!G847,IF(+All!$H847="Bowling Green",+All!G847,0))</f>
        <v>MAC</v>
      </c>
      <c r="H44" s="75" t="str">
        <f>IF(+All!$F847="Bowling Green",+All!H847,IF(+All!$H847="Bowling Green",+All!H847,0))</f>
        <v>Miami (OH)</v>
      </c>
      <c r="I44" s="76" t="str">
        <f>IF(+All!$F847="Bowling Green",+All!I847,IF(+All!$H847="Bowling Green",+All!I847,0))</f>
        <v>MAC</v>
      </c>
      <c r="J44" s="706" t="str">
        <f>IF(+All!$F847="Bowling Green",+All!J847,IF(+All!$H847="Bowling Green",+All!J847,0))</f>
        <v>Miami (OH)</v>
      </c>
      <c r="K44" s="707" t="str">
        <f>IF(+All!$F847="Bowling Green",+All!K847,IF(+All!$H847="Bowling Green",+All!K847,0))</f>
        <v>Bowling Green</v>
      </c>
      <c r="L44" s="78">
        <f>IF(+All!$F847="Bowling Green",+All!L847,IF(+All!$H847="Bowling Green",+All!L847,0))</f>
        <v>17</v>
      </c>
      <c r="M44" s="79">
        <f>IF(+All!$F847="Bowling Green",+All!M847,IF(+All!$H847="Bowling Green",+All!M847,0))</f>
        <v>51.5</v>
      </c>
      <c r="N44" s="706" t="str">
        <f>IF(+All!$F847="Bowling Green",+All!N847,IF(+All!$H847="Bowling Green",+All!N847,0))</f>
        <v>Miami (OH)</v>
      </c>
      <c r="O44" s="708">
        <f>IF(+All!$F847="Bowling Green",+All!O847,IF(+All!$H847="Bowling Green",+All!O847,0))</f>
        <v>34</v>
      </c>
      <c r="P44" s="708" t="str">
        <f>IF(+All!$F847="Bowling Green",+All!P847,IF(+All!$H847="Bowling Green",+All!P847,0))</f>
        <v>Bowling Green</v>
      </c>
      <c r="Q44" s="707">
        <f>IF(+All!$F847="Bowling Green",+All!Q847,IF(+All!$H847="Bowling Green",+All!Q847,0))</f>
        <v>7</v>
      </c>
      <c r="R44" s="706" t="str">
        <f>IF(+All!$F847="Bowling Green",+All!R847,IF(+All!$H847="Bowling Green",+All!R847,0))</f>
        <v>Miami (OH)</v>
      </c>
      <c r="S44" s="708" t="str">
        <f>IF(+All!$F847="Bowling Green",+All!S847,IF(+All!$H847="Bowling Green",+All!S847,0))</f>
        <v>Bowling Green</v>
      </c>
      <c r="T44" s="706" t="str">
        <f>IF(+All!$F847="Bowling Green",+All!T847,IF(+All!$H847="Bowling Green",+All!T847,0))</f>
        <v>Miami (OH)</v>
      </c>
      <c r="U44" s="707" t="str">
        <f>IF(+All!$F847="Bowling Green",+All!U847,IF(+All!$H847="Bowling Green",+All!U847,0))</f>
        <v>W</v>
      </c>
      <c r="V44" s="706">
        <f>IF(+All!$F546="Bowling Green",+All!#REF!,IF(+All!$H546="Bowling Green",+All!#REF!,0))</f>
        <v>0</v>
      </c>
      <c r="W44" s="707">
        <f>IF(+All!$F546="Bowling Green",+All!#REF!,IF(+All!$H546="Bowling Green",+All!#REF!,0))</f>
        <v>0</v>
      </c>
      <c r="X44" s="706">
        <f>IF(+All!$F546="Bowling Green",+All!#REF!,IF(+All!$H546="Bowling Green",+All!#REF!,0))</f>
        <v>0</v>
      </c>
      <c r="Y44" s="707">
        <f>IF(+All!$F546="Bowling Green",+All!#REF!,IF(+All!$H546="Bowling Green",+All!#REF!,0))</f>
        <v>0</v>
      </c>
      <c r="Z44" s="706">
        <f>IF(+All!$F546="Bowling Green",+All!#REF!,IF(+All!$H546="Bowling Green",+All!#REF!,0))</f>
        <v>0</v>
      </c>
      <c r="AA44" s="707">
        <f>IF(+All!$F546="Bowling Green",+All!#REF!,IF(+All!$H546="Bowling Green",+All!#REF!,0))</f>
        <v>0</v>
      </c>
      <c r="AB44" s="706">
        <f>IF(+All!$F546="Bowling Green",+All!#REF!,IF(+All!$H546="Bowling Green",+All!#REF!,0))</f>
        <v>0</v>
      </c>
      <c r="AC44" s="707">
        <f>IF(+All!$F546="Bowling Green",+All!#REF!,IF(+All!$H546="Bowling Green",+All!#REF!,0))</f>
        <v>0</v>
      </c>
      <c r="AD44" s="706">
        <f>IF(+All!$F546="Bowling Green",+All!#REF!,IF(+All!$H546="Bowling Green",+All!#REF!,0))</f>
        <v>0</v>
      </c>
      <c r="AE44" s="707">
        <f>IF(+All!$F546="Bowling Green",+All!#REF!,IF(+All!$H546="Bowling Green",+All!#REF!,0))</f>
        <v>0</v>
      </c>
      <c r="AF44" s="706">
        <f>IF(+All!$F546="Bowling Green",+All!#REF!,IF(+All!$H546="Bowling Green",+All!#REF!,0))</f>
        <v>0</v>
      </c>
      <c r="AG44" s="707">
        <f>IF(+All!$F546="Bowling Green",+All!#REF!,IF(+All!$H546="Bowling Green",+All!#REF!,0))</f>
        <v>0</v>
      </c>
      <c r="AH44" s="706">
        <f>IF(+All!$F546="Bowling Green",+All!#REF!,IF(+All!$H546="Bowling Green",+All!#REF!,0))</f>
        <v>0</v>
      </c>
      <c r="AI44" s="707">
        <f>IF(+All!$F546="Bowling Green",+All!#REF!,IF(+All!$H546="Bowling Green",+All!#REF!,0))</f>
        <v>0</v>
      </c>
      <c r="AJ44" s="706">
        <f>IF(+All!$F546="Bowling Green",+All!#REF!,IF(+All!$H546="Bowling Green",+All!#REF!,0))</f>
        <v>0</v>
      </c>
      <c r="AK44" s="707">
        <f>IF(+All!$F546="Bowling Green",+All!#REF!,IF(+All!$H546="Bowling Green",+All!#REF!,0))</f>
        <v>0</v>
      </c>
      <c r="AL44" s="81">
        <f>IF(+All!$F546="Bowling Green",+All!V546,IF(+All!$H546="Bowling Green",+All!V546,0))</f>
        <v>0</v>
      </c>
      <c r="AM44" s="82">
        <f>IF(+All!$F546="Bowling Green",+All!W546,IF(+All!$H546="Bowling Green",+All!W546,0))</f>
        <v>0</v>
      </c>
      <c r="AN44" s="81">
        <f>IF(+All!$F546="Bowling Green",+All!X546,IF(+All!$H546="Bowling Green",+All!X546,0))</f>
        <v>0</v>
      </c>
      <c r="AO44" s="83">
        <f>IF(+All!$F546="Bowling Green",+All!Y546,IF(+All!$H546="Bowling Green",+All!Y546,0))</f>
        <v>0</v>
      </c>
      <c r="AP44" s="84">
        <f>IF(+All!$F546="Bowling Green",+All!Z546,IF(+All!$H546="Bowling Green",+All!Z546,0))</f>
        <v>0</v>
      </c>
      <c r="AQ44" s="480">
        <f>IF(+All!$F546="Bowling Green",+All!#REF!,IF(+All!$H546="Bowling Green",+All!#REF!,0))</f>
        <v>0</v>
      </c>
      <c r="AR44" s="482">
        <f>IF(+All!$F546="Bowling Green",+All!#REF!,IF(+All!$H546="Bowling Green",+All!#REF!,0))</f>
        <v>0</v>
      </c>
      <c r="AS44" s="483">
        <f>IF(+All!$F546="Bowling Green",+All!#REF!,IF(+All!$H546="Bowling Green",+All!#REF!,0))</f>
        <v>0</v>
      </c>
      <c r="AT44" s="483">
        <f>IF(+All!$F546="Bowling Green",+All!#REF!,IF(+All!$H546="Bowling Green",+All!#REF!,0))</f>
        <v>0</v>
      </c>
      <c r="AU44" s="482">
        <f>IF(+All!$F546="Bowling Green",+All!#REF!,IF(+All!$H546="Bowling Green",+All!#REF!,0))</f>
        <v>0</v>
      </c>
      <c r="AV44" s="483">
        <f>IF(+All!$F546="Bowling Green",+All!#REF!,IF(+All!$H546="Bowling Green",+All!#REF!,0))</f>
        <v>0</v>
      </c>
      <c r="AW44" s="484">
        <f>IF(+All!$F546="Bowling Green",+All!#REF!,IF(+All!$H546="Bowling Green",+All!#REF!,0))</f>
        <v>0</v>
      </c>
      <c r="AX44" s="483">
        <f>IF(+All!$F546="Bowling Green",+All!#REF!,IF(+All!$H546="Bowling Green",+All!#REF!,0))</f>
        <v>0</v>
      </c>
      <c r="AY44" s="88">
        <f>IF(+All!$F546="Bowling Green",+All!#REF!,IF(+All!$H546="Bowling Green",+All!#REF!,0))</f>
        <v>0</v>
      </c>
      <c r="AZ44" s="89">
        <f>IF(+All!$F546="Bowling Green",+All!#REF!,IF(+All!$H546="Bowling Green",+All!#REF!,0))</f>
        <v>0</v>
      </c>
      <c r="BA44" s="90">
        <f>IF(+All!$F546="Bowling Green",+All!#REF!,IF(+All!$H546="Bowling Green",+All!#REF!,0))</f>
        <v>0</v>
      </c>
      <c r="BB44" s="90">
        <f>IF(+All!$F546="Bowling Green",+All!#REF!,IF(+All!$H546="Bowling Green",+All!#REF!,0))</f>
        <v>0</v>
      </c>
      <c r="BC44" s="91">
        <f>IF(+All!$F546="Bowling Green",+All!#REF!,IF(+All!$H546="Bowling Green",+All!#REF!,0))</f>
        <v>0</v>
      </c>
      <c r="BD44" s="482">
        <f>IF(+All!$F546="Bowling Green",+All!#REF!,IF(+All!$H546="Bowling Green",+All!#REF!,0))</f>
        <v>0</v>
      </c>
      <c r="BE44" s="483">
        <f>IF(+All!$F546="Bowling Green",+All!#REF!,IF(+All!$H546="Bowling Green",+All!#REF!,0))</f>
        <v>0</v>
      </c>
      <c r="BF44" s="483">
        <f>IF(+All!$F546="Bowling Green",+All!#REF!,IF(+All!$H546="Bowling Green",+All!#REF!,0))</f>
        <v>0</v>
      </c>
      <c r="BG44" s="482">
        <f>IF(+All!$F546="Bowling Green",+All!#REF!,IF(+All!$H546="Bowling Green",+All!#REF!,0))</f>
        <v>0</v>
      </c>
      <c r="BH44" s="483">
        <f>IF(+All!$F546="Bowling Green",+All!#REF!,IF(+All!$H546="Bowling Green",+All!#REF!,0))</f>
        <v>0</v>
      </c>
      <c r="BI44" s="484">
        <f>IF(+All!$F546="Bowling Green",+All!#REF!,IF(+All!$H546="Bowling Green",+All!#REF!,0))</f>
        <v>0</v>
      </c>
      <c r="BJ44" s="92">
        <f>IF(+All!$F546="Bowling Green",+All!#REF!,IF(+All!$H546="Bowling Green",+All!#REF!,0))</f>
        <v>0</v>
      </c>
      <c r="BK44" s="93">
        <f>IF(+All!$F546="Bowling Green",+All!#REF!,IF(+All!$H546="Bowling Green",+All!#REF!,0))</f>
        <v>0</v>
      </c>
    </row>
    <row r="45" spans="1:63" x14ac:dyDescent="0.8">
      <c r="A45" s="70">
        <f>IF(+All!$F950="Bowling Green",+All!A950,IF(+All!$H950="Bowling Green",+All!A950,0))</f>
        <v>0</v>
      </c>
      <c r="B45" s="480">
        <f>IF(+All!$F950="Bowling Green",+All!B950,IF(+All!$H950="Bowling Green",+All!B950,0))</f>
        <v>0</v>
      </c>
      <c r="C45" s="72">
        <f>IF(+All!$F950="Bowling Green",+All!C950,IF(+All!$H950="Bowling Green",+All!C950,0))</f>
        <v>0</v>
      </c>
      <c r="D45" s="73">
        <f>IF(+All!$F950="Bowling Green",+All!D950,IF(+All!$H950="Bowling Green",+All!D950,0))</f>
        <v>0</v>
      </c>
      <c r="E45" s="707">
        <f>IF(+All!$F950="Bowling Green",+All!E950,IF(+All!$H950="Bowling Green",+All!E950,0))</f>
        <v>0</v>
      </c>
      <c r="F45" s="75">
        <f>IF(+All!$F950="Bowling Green",+All!F950,IF(+All!$H950="Bowling Green",+All!F950,0))</f>
        <v>0</v>
      </c>
      <c r="G45" s="76">
        <f>IF(+All!$F950="Bowling Green",+All!G950,IF(+All!$H950="Bowling Green",+All!G950,0))</f>
        <v>0</v>
      </c>
      <c r="H45" s="75">
        <f>IF(+All!$F950="Bowling Green",+All!H950,IF(+All!$H950="Bowling Green",+All!H950,0))</f>
        <v>0</v>
      </c>
      <c r="I45" s="76">
        <f>IF(+All!$F950="Bowling Green",+All!I950,IF(+All!$H950="Bowling Green",+All!I950,0))</f>
        <v>0</v>
      </c>
      <c r="J45" s="706">
        <f>IF(+All!$F950="Bowling Green",+All!J950,IF(+All!$H950="Bowling Green",+All!J950,0))</f>
        <v>0</v>
      </c>
      <c r="K45" s="707">
        <f>IF(+All!$F950="Bowling Green",+All!K950,IF(+All!$H950="Bowling Green",+All!K950,0))</f>
        <v>0</v>
      </c>
      <c r="L45" s="78">
        <f>IF(+All!$F950="Bowling Green",+All!L950,IF(+All!$H950="Bowling Green",+All!L950,0))</f>
        <v>0</v>
      </c>
      <c r="M45" s="79">
        <f>IF(+All!$F950="Bowling Green",+All!M950,IF(+All!$H950="Bowling Green",+All!M950,0))</f>
        <v>0</v>
      </c>
      <c r="N45" s="706">
        <f>IF(+All!$F950="Bowling Green",+All!N950,IF(+All!$H950="Bowling Green",+All!N950,0))</f>
        <v>0</v>
      </c>
      <c r="O45" s="708">
        <f>IF(+All!$F950="Bowling Green",+All!O950,IF(+All!$H950="Bowling Green",+All!O950,0))</f>
        <v>0</v>
      </c>
      <c r="P45" s="708">
        <f>IF(+All!$F950="Bowling Green",+All!P950,IF(+All!$H950="Bowling Green",+All!P950,0))</f>
        <v>0</v>
      </c>
      <c r="Q45" s="707">
        <f>IF(+All!$F950="Bowling Green",+All!Q950,IF(+All!$H950="Bowling Green",+All!Q950,0))</f>
        <v>0</v>
      </c>
      <c r="R45" s="706">
        <f>IF(+All!$F950="Bowling Green",+All!R950,IF(+All!$H950="Bowling Green",+All!R950,0))</f>
        <v>0</v>
      </c>
      <c r="S45" s="708">
        <f>IF(+All!$F950="Bowling Green",+All!S950,IF(+All!$H950="Bowling Green",+All!S950,0))</f>
        <v>0</v>
      </c>
      <c r="T45" s="706">
        <f>IF(+All!$F950="Bowling Green",+All!T950,IF(+All!$H950="Bowling Green",+All!T950,0))</f>
        <v>0</v>
      </c>
      <c r="U45" s="707">
        <f>IF(+All!$F950="Bowling Green",+All!U950,IF(+All!$H950="Bowling Green",+All!U950,0))</f>
        <v>0</v>
      </c>
      <c r="V45" s="706" t="e">
        <f>IF(+All!#REF!="Bowling Green",+All!#REF!,IF(+All!#REF!="Bowling Green",+All!#REF!,0))</f>
        <v>#REF!</v>
      </c>
      <c r="W45" s="707" t="e">
        <f>IF(+All!#REF!="Bowling Green",+All!#REF!,IF(+All!#REF!="Bowling Green",+All!#REF!,0))</f>
        <v>#REF!</v>
      </c>
      <c r="X45" s="706" t="e">
        <f>IF(+All!#REF!="Bowling Green",+All!#REF!,IF(+All!#REF!="Bowling Green",+All!#REF!,0))</f>
        <v>#REF!</v>
      </c>
      <c r="Y45" s="707" t="e">
        <f>IF(+All!#REF!="Bowling Green",+All!#REF!,IF(+All!#REF!="Bowling Green",+All!#REF!,0))</f>
        <v>#REF!</v>
      </c>
      <c r="Z45" s="706" t="e">
        <f>IF(+All!#REF!="Bowling Green",+All!#REF!,IF(+All!#REF!="Bowling Green",+All!#REF!,0))</f>
        <v>#REF!</v>
      </c>
      <c r="AA45" s="707" t="e">
        <f>IF(+All!#REF!="Bowling Green",+All!#REF!,IF(+All!#REF!="Bowling Green",+All!#REF!,0))</f>
        <v>#REF!</v>
      </c>
      <c r="AB45" s="706" t="e">
        <f>IF(+All!#REF!="Bowling Green",+All!#REF!,IF(+All!#REF!="Bowling Green",+All!#REF!,0))</f>
        <v>#REF!</v>
      </c>
      <c r="AC45" s="707" t="e">
        <f>IF(+All!#REF!="Bowling Green",+All!#REF!,IF(+All!#REF!="Bowling Green",+All!#REF!,0))</f>
        <v>#REF!</v>
      </c>
      <c r="AD45" s="706" t="e">
        <f>IF(+All!#REF!="Bowling Green",+All!#REF!,IF(+All!#REF!="Bowling Green",+All!#REF!,0))</f>
        <v>#REF!</v>
      </c>
      <c r="AE45" s="707" t="e">
        <f>IF(+All!#REF!="Bowling Green",+All!#REF!,IF(+All!#REF!="Bowling Green",+All!#REF!,0))</f>
        <v>#REF!</v>
      </c>
      <c r="AF45" s="706" t="e">
        <f>IF(+All!#REF!="Bowling Green",+All!#REF!,IF(+All!#REF!="Bowling Green",+All!#REF!,0))</f>
        <v>#REF!</v>
      </c>
      <c r="AG45" s="707" t="e">
        <f>IF(+All!#REF!="Bowling Green",+All!#REF!,IF(+All!#REF!="Bowling Green",+All!#REF!,0))</f>
        <v>#REF!</v>
      </c>
      <c r="AH45" s="706" t="e">
        <f>IF(+All!#REF!="Bowling Green",+All!#REF!,IF(+All!#REF!="Bowling Green",+All!#REF!,0))</f>
        <v>#REF!</v>
      </c>
      <c r="AI45" s="707" t="e">
        <f>IF(+All!#REF!="Bowling Green",+All!#REF!,IF(+All!#REF!="Bowling Green",+All!#REF!,0))</f>
        <v>#REF!</v>
      </c>
      <c r="AJ45" s="706" t="e">
        <f>IF(+All!#REF!="Bowling Green",+All!#REF!,IF(+All!#REF!="Bowling Green",+All!#REF!,0))</f>
        <v>#REF!</v>
      </c>
      <c r="AK45" s="707" t="e">
        <f>IF(+All!#REF!="Bowling Green",+All!#REF!,IF(+All!#REF!="Bowling Green",+All!#REF!,0))</f>
        <v>#REF!</v>
      </c>
      <c r="AL45" s="81" t="e">
        <f>IF(+All!#REF!="Bowling Green",+All!#REF!,IF(+All!#REF!="Bowling Green",+All!#REF!,0))</f>
        <v>#REF!</v>
      </c>
      <c r="AM45" s="82" t="e">
        <f>IF(+All!#REF!="Bowling Green",+All!#REF!,IF(+All!#REF!="Bowling Green",+All!#REF!,0))</f>
        <v>#REF!</v>
      </c>
      <c r="AN45" s="81" t="e">
        <f>IF(+All!#REF!="Bowling Green",+All!#REF!,IF(+All!#REF!="Bowling Green",+All!#REF!,0))</f>
        <v>#REF!</v>
      </c>
      <c r="AO45" s="83" t="e">
        <f>IF(+All!#REF!="Bowling Green",+All!#REF!,IF(+All!#REF!="Bowling Green",+All!#REF!,0))</f>
        <v>#REF!</v>
      </c>
      <c r="AP45" s="84" t="e">
        <f>IF(+All!#REF!="Bowling Green",+All!#REF!,IF(+All!#REF!="Bowling Green",+All!#REF!,0))</f>
        <v>#REF!</v>
      </c>
      <c r="AQ45" s="480" t="e">
        <f>IF(+All!#REF!="Bowling Green",+All!#REF!,IF(+All!#REF!="Bowling Green",+All!#REF!,0))</f>
        <v>#REF!</v>
      </c>
      <c r="AR45" s="482" t="e">
        <f>IF(+All!#REF!="Bowling Green",+All!#REF!,IF(+All!#REF!="Bowling Green",+All!#REF!,0))</f>
        <v>#REF!</v>
      </c>
      <c r="AS45" s="483" t="e">
        <f>IF(+All!#REF!="Bowling Green",+All!#REF!,IF(+All!#REF!="Bowling Green",+All!#REF!,0))</f>
        <v>#REF!</v>
      </c>
      <c r="AT45" s="483" t="e">
        <f>IF(+All!#REF!="Bowling Green",+All!#REF!,IF(+All!#REF!="Bowling Green",+All!#REF!,0))</f>
        <v>#REF!</v>
      </c>
      <c r="AU45" s="482" t="e">
        <f>IF(+All!#REF!="Bowling Green",+All!#REF!,IF(+All!#REF!="Bowling Green",+All!#REF!,0))</f>
        <v>#REF!</v>
      </c>
      <c r="AV45" s="483" t="e">
        <f>IF(+All!#REF!="Bowling Green",+All!#REF!,IF(+All!#REF!="Bowling Green",+All!#REF!,0))</f>
        <v>#REF!</v>
      </c>
      <c r="AW45" s="484" t="e">
        <f>IF(+All!#REF!="Bowling Green",+All!#REF!,IF(+All!#REF!="Bowling Green",+All!#REF!,0))</f>
        <v>#REF!</v>
      </c>
      <c r="AX45" s="483" t="e">
        <f>IF(+All!#REF!="Bowling Green",+All!#REF!,IF(+All!#REF!="Bowling Green",+All!#REF!,0))</f>
        <v>#REF!</v>
      </c>
      <c r="AY45" s="88" t="e">
        <f>IF(+All!#REF!="Bowling Green",+All!#REF!,IF(+All!#REF!="Bowling Green",+All!#REF!,0))</f>
        <v>#REF!</v>
      </c>
      <c r="AZ45" s="89" t="e">
        <f>IF(+All!#REF!="Bowling Green",+All!#REF!,IF(+All!#REF!="Bowling Green",+All!#REF!,0))</f>
        <v>#REF!</v>
      </c>
      <c r="BA45" s="90" t="e">
        <f>IF(+All!#REF!="Bowling Green",+All!#REF!,IF(+All!#REF!="Bowling Green",+All!#REF!,0))</f>
        <v>#REF!</v>
      </c>
      <c r="BB45" s="90" t="e">
        <f>IF(+All!#REF!="Bowling Green",+All!#REF!,IF(+All!#REF!="Bowling Green",+All!#REF!,0))</f>
        <v>#REF!</v>
      </c>
      <c r="BC45" s="91" t="e">
        <f>IF(+All!#REF!="Bowling Green",+All!#REF!,IF(+All!#REF!="Bowling Green",+All!#REF!,0))</f>
        <v>#REF!</v>
      </c>
      <c r="BD45" s="482" t="e">
        <f>IF(+All!#REF!="Bowling Green",+All!#REF!,IF(+All!#REF!="Bowling Green",+All!#REF!,0))</f>
        <v>#REF!</v>
      </c>
      <c r="BE45" s="483" t="e">
        <f>IF(+All!#REF!="Bowling Green",+All!#REF!,IF(+All!#REF!="Bowling Green",+All!#REF!,0))</f>
        <v>#REF!</v>
      </c>
      <c r="BF45" s="483" t="e">
        <f>IF(+All!#REF!="Bowling Green",+All!#REF!,IF(+All!#REF!="Bowling Green",+All!#REF!,0))</f>
        <v>#REF!</v>
      </c>
      <c r="BG45" s="482" t="e">
        <f>IF(+All!#REF!="Bowling Green",+All!#REF!,IF(+All!#REF!="Bowling Green",+All!#REF!,0))</f>
        <v>#REF!</v>
      </c>
      <c r="BH45" s="483" t="e">
        <f>IF(+All!#REF!="Bowling Green",+All!#REF!,IF(+All!#REF!="Bowling Green",+All!#REF!,0))</f>
        <v>#REF!</v>
      </c>
      <c r="BI45" s="484" t="e">
        <f>IF(+All!#REF!="Bowling Green",+All!#REF!,IF(+All!#REF!="Bowling Green",+All!#REF!,0))</f>
        <v>#REF!</v>
      </c>
      <c r="BJ45" s="92" t="e">
        <f>IF(+All!#REF!="Bowling Green",+All!#REF!,IF(+All!#REF!="Bowling Green",+All!#REF!,0))</f>
        <v>#REF!</v>
      </c>
      <c r="BK45" s="93" t="e">
        <f>IF(+All!#REF!="Bowling Green",+All!#REF!,IF(+All!#REF!="Bowling Green",+All!#REF!,0))</f>
        <v>#REF!</v>
      </c>
    </row>
    <row r="46" spans="1:63" x14ac:dyDescent="0.8">
      <c r="B46" s="70"/>
      <c r="C46" s="94"/>
      <c r="D46" s="73"/>
      <c r="F46" s="1219" t="str">
        <f>H47</f>
        <v>Buffalo</v>
      </c>
      <c r="G46" s="1253"/>
      <c r="H46" s="1253"/>
      <c r="I46" s="1254"/>
      <c r="L46" s="78"/>
      <c r="M46" s="79"/>
      <c r="W46" s="74"/>
      <c r="AD46" s="77"/>
      <c r="AE46" s="74"/>
      <c r="AF46" s="77"/>
      <c r="AG46" s="74"/>
      <c r="AH46" s="77"/>
      <c r="AI46" s="74"/>
      <c r="AJ46" s="77"/>
      <c r="AK46" s="74"/>
      <c r="AQ46" s="480"/>
      <c r="AR46" s="482"/>
      <c r="AS46" s="483"/>
      <c r="AT46" s="483"/>
      <c r="AU46" s="482"/>
      <c r="AV46" s="483"/>
      <c r="AW46" s="484"/>
      <c r="AX46" s="483"/>
      <c r="AY46" s="88"/>
      <c r="AZ46" s="89"/>
      <c r="BA46" s="90"/>
      <c r="BB46" s="90"/>
      <c r="BC46" s="91"/>
      <c r="BD46" s="482"/>
      <c r="BE46" s="483"/>
      <c r="BF46" s="483"/>
      <c r="BG46" s="482"/>
      <c r="BH46" s="483"/>
      <c r="BI46" s="484"/>
    </row>
    <row r="47" spans="1:63" x14ac:dyDescent="0.8">
      <c r="A47" s="70">
        <f>IF(+All!$F19="Buffalo",+All!A19,IF(+All!$H19="Buffalo",+All!A19,0))</f>
        <v>1</v>
      </c>
      <c r="B47" s="480" t="str">
        <f>IF(+All!$F19="Buffalo",+All!B19,IF(+All!$H19="Buffalo",+All!B19,0))</f>
        <v>Thurs</v>
      </c>
      <c r="C47" s="72">
        <f>IF(+All!$F19="Buffalo",+All!C19,IF(+All!$H19="Buffalo",+All!C19,0))</f>
        <v>44441</v>
      </c>
      <c r="D47" s="73">
        <f>IF(+All!$F19="Buffalo",+All!D19,IF(+All!$H19="Buffalo",+All!D19,0))</f>
        <v>0.79166666666666663</v>
      </c>
      <c r="E47" s="707" t="str">
        <f>IF(+All!$F19="Buffalo",+All!E19,IF(+All!$H19="Buffalo",+All!E19,0))</f>
        <v>espn3</v>
      </c>
      <c r="F47" s="75" t="str">
        <f>IF(+All!$F19="Buffalo",+All!F19,IF(+All!$H19="Buffalo",+All!F19,0))</f>
        <v>1AA Wagner</v>
      </c>
      <c r="G47" s="95" t="str">
        <f>IF(+All!$F19="Buffalo",+All!G19,IF(+All!$H19="Buffalo",+All!G19,0))</f>
        <v>1AA</v>
      </c>
      <c r="H47" s="95" t="str">
        <f>IF(+All!$F19="Buffalo",+All!H19,IF(+All!$H19="Buffalo",+All!H19,0))</f>
        <v>Buffalo</v>
      </c>
      <c r="I47" s="76" t="str">
        <f>IF(+All!$F19="Buffalo",+All!I19,IF(+All!$H19="Buffalo",+All!I19,0))</f>
        <v>MAC</v>
      </c>
      <c r="J47" s="706">
        <f>IF(+All!$F19="Buffalo",+All!J19,IF(+All!$H19="Buffalo",+All!J19,0))</f>
        <v>0</v>
      </c>
      <c r="K47" s="707">
        <f>IF(+All!$F19="Buffalo",+All!K19,IF(+All!$H19="Buffalo",+All!K19,0))</f>
        <v>0</v>
      </c>
      <c r="L47" s="78">
        <f>IF(+All!$F19="Buffalo",+All!L19,IF(+All!$H19="Buffalo",+All!L19,0))</f>
        <v>0</v>
      </c>
      <c r="M47" s="79">
        <f>IF(+All!$F19="Buffalo",+All!M19,IF(+All!$H19="Buffalo",+All!M19,0))</f>
        <v>0</v>
      </c>
      <c r="N47" s="706" t="str">
        <f>IF(+All!$F19="Buffalo",+All!N19,IF(+All!$H19="Buffalo",+All!N19,0))</f>
        <v>Buffalo</v>
      </c>
      <c r="O47" s="708">
        <f>IF(+All!$F19="Buffalo",+All!O19,IF(+All!$H19="Buffalo",+All!O19,0))</f>
        <v>69</v>
      </c>
      <c r="P47" s="708" t="str">
        <f>IF(+All!$F19="Buffalo",+All!P19,IF(+All!$H19="Buffalo",+All!P19,0))</f>
        <v>1AA Wagner</v>
      </c>
      <c r="Q47" s="707">
        <f>IF(+All!$F19="Buffalo",+All!Q19,IF(+All!$H19="Buffalo",+All!Q19,0))</f>
        <v>7</v>
      </c>
      <c r="R47" s="706">
        <f>IF(+All!$F19="Buffalo",+All!R19,IF(+All!$H19="Buffalo",+All!R19,0))</f>
        <v>0</v>
      </c>
      <c r="S47" s="708">
        <f>IF(+All!$F19="Buffalo",+All!S19,IF(+All!$H19="Buffalo",+All!S19,0))</f>
        <v>0</v>
      </c>
      <c r="T47" s="706">
        <f>IF(+All!$F19="Buffalo",+All!T19,IF(+All!$H19="Buffalo",+All!T19,0))</f>
        <v>0</v>
      </c>
      <c r="U47" s="707">
        <f>IF(+All!$F19="Buffalo",+All!U19,IF(+All!$H19="Buffalo",+All!U19,0))</f>
        <v>0</v>
      </c>
      <c r="V47" s="706"/>
      <c r="W47" s="707"/>
      <c r="X47" s="706"/>
      <c r="Y47" s="707"/>
      <c r="Z47" s="706"/>
      <c r="AA47" s="707"/>
      <c r="AB47" s="706"/>
      <c r="AC47" s="707"/>
      <c r="AD47" s="706"/>
      <c r="AE47" s="707"/>
      <c r="AF47" s="706"/>
      <c r="AG47" s="707"/>
      <c r="AH47" s="706"/>
      <c r="AI47" s="707"/>
      <c r="AJ47" s="706"/>
      <c r="AK47" s="707"/>
      <c r="AQ47" s="480"/>
      <c r="AR47" s="482"/>
      <c r="AS47" s="483"/>
      <c r="AT47" s="483"/>
      <c r="AU47" s="482"/>
      <c r="AV47" s="483"/>
      <c r="AW47" s="484"/>
      <c r="AX47" s="483"/>
      <c r="AY47" s="88"/>
      <c r="AZ47" s="89"/>
      <c r="BA47" s="90"/>
      <c r="BB47" s="90"/>
      <c r="BC47" s="91"/>
      <c r="BD47" s="482"/>
      <c r="BE47" s="483"/>
      <c r="BF47" s="483"/>
      <c r="BG47" s="482"/>
      <c r="BH47" s="483"/>
      <c r="BI47" s="484"/>
    </row>
    <row r="48" spans="1:63" x14ac:dyDescent="0.8">
      <c r="A48" s="70">
        <f>IF(+All!$F119="Buffalo",+All!A119,IF(+All!$H119="Buffalo",+All!A119,0))</f>
        <v>2</v>
      </c>
      <c r="B48" s="480" t="str">
        <f>IF(+All!$F119="Buffalo",+All!B119,IF(+All!$H119="Buffalo",+All!B119,0))</f>
        <v>Sat</v>
      </c>
      <c r="C48" s="72">
        <f>IF(+All!$F119="Buffalo",+All!C119,IF(+All!$H119="Buffalo",+All!C119,0))</f>
        <v>44450</v>
      </c>
      <c r="D48" s="73">
        <f>IF(+All!$F119="Buffalo",+All!D119,IF(+All!$H119="Buffalo",+All!D119,0))</f>
        <v>0.64583333333333337</v>
      </c>
      <c r="E48" s="707" t="str">
        <f>IF(+All!$F119="Buffalo",+All!E119,IF(+All!$H119="Buffalo",+All!E119,0))</f>
        <v>BTN</v>
      </c>
      <c r="F48" s="75" t="str">
        <f>IF(+All!$F119="Buffalo",+All!F119,IF(+All!$H119="Buffalo",+All!F119,0))</f>
        <v>Buffalo</v>
      </c>
      <c r="G48" s="95" t="str">
        <f>IF(+All!$F119="Buffalo",+All!G119,IF(+All!$H119="Buffalo",+All!G119,0))</f>
        <v>MAC</v>
      </c>
      <c r="H48" s="95" t="str">
        <f>IF(+All!$F119="Buffalo",+All!H119,IF(+All!$H119="Buffalo",+All!H119,0))</f>
        <v>Nebraska</v>
      </c>
      <c r="I48" s="76" t="str">
        <f>IF(+All!$F119="Buffalo",+All!I119,IF(+All!$H119="Buffalo",+All!I119,0))</f>
        <v>B10</v>
      </c>
      <c r="J48" s="706" t="str">
        <f>IF(+All!$F119="Buffalo",+All!J119,IF(+All!$H119="Buffalo",+All!J119,0))</f>
        <v>Nebraska</v>
      </c>
      <c r="K48" s="707" t="str">
        <f>IF(+All!$F119="Buffalo",+All!K119,IF(+All!$H119="Buffalo",+All!K119,0))</f>
        <v>Buffalo</v>
      </c>
      <c r="L48" s="78">
        <f>IF(+All!$F119="Buffalo",+All!L119,IF(+All!$H119="Buffalo",+All!L119,0))</f>
        <v>13.5</v>
      </c>
      <c r="M48" s="79">
        <f>IF(+All!$F119="Buffalo",+All!M119,IF(+All!$H119="Buffalo",+All!M119,0))</f>
        <v>54.5</v>
      </c>
      <c r="N48" s="706" t="str">
        <f>IF(+All!$F119="Buffalo",+All!N119,IF(+All!$H119="Buffalo",+All!N119,0))</f>
        <v>Nebraska</v>
      </c>
      <c r="O48" s="708">
        <f>IF(+All!$F119="Buffalo",+All!O119,IF(+All!$H119="Buffalo",+All!O119,0))</f>
        <v>28</v>
      </c>
      <c r="P48" s="708" t="str">
        <f>IF(+All!$F119="Buffalo",+All!P119,IF(+All!$H119="Buffalo",+All!P119,0))</f>
        <v>Buffalo</v>
      </c>
      <c r="Q48" s="707">
        <f>IF(+All!$F119="Buffalo",+All!Q119,IF(+All!$H119="Buffalo",+All!Q119,0))</f>
        <v>3</v>
      </c>
      <c r="R48" s="706" t="str">
        <f>IF(+All!$F119="Buffalo",+All!R119,IF(+All!$H119="Buffalo",+All!R119,0))</f>
        <v>Nebraska</v>
      </c>
      <c r="S48" s="708" t="str">
        <f>IF(+All!$F119="Buffalo",+All!S119,IF(+All!$H119="Buffalo",+All!S119,0))</f>
        <v>Buffalo</v>
      </c>
      <c r="T48" s="706" t="str">
        <f>IF(+All!$F119="Buffalo",+All!T119,IF(+All!$H119="Buffalo",+All!T119,0))</f>
        <v>Buffalo</v>
      </c>
      <c r="U48" s="707" t="str">
        <f>IF(+All!$F119="Buffalo",+All!U119,IF(+All!$H119="Buffalo",+All!U119,0))</f>
        <v>L</v>
      </c>
      <c r="V48" s="706" t="e">
        <f>IF(+All!#REF!="Buffalo",+All!#REF!,IF(+All!#REF!="Buffalo",+All!#REF!,0))</f>
        <v>#REF!</v>
      </c>
      <c r="W48" s="707" t="e">
        <f>IF(+All!#REF!="Buffalo",+All!#REF!,IF(+All!#REF!="Buffalo",+All!#REF!,0))</f>
        <v>#REF!</v>
      </c>
      <c r="X48" s="706" t="e">
        <f>IF(+All!#REF!="Buffalo",+All!#REF!,IF(+All!#REF!="Buffalo",+All!#REF!,0))</f>
        <v>#REF!</v>
      </c>
      <c r="Y48" s="707" t="e">
        <f>IF(+All!#REF!="Buffalo",+All!#REF!,IF(+All!#REF!="Buffalo",+All!#REF!,0))</f>
        <v>#REF!</v>
      </c>
      <c r="Z48" s="706" t="e">
        <f>IF(+All!#REF!="Buffalo",+All!#REF!,IF(+All!#REF!="Buffalo",+All!#REF!,0))</f>
        <v>#REF!</v>
      </c>
      <c r="AA48" s="707" t="e">
        <f>IF(+All!#REF!="Buffalo",+All!#REF!,IF(+All!#REF!="Buffalo",+All!#REF!,0))</f>
        <v>#REF!</v>
      </c>
      <c r="AB48" s="706" t="e">
        <f>IF(+All!#REF!="Buffalo",+All!#REF!,IF(+All!#REF!="Buffalo",+All!#REF!,0))</f>
        <v>#REF!</v>
      </c>
      <c r="AC48" s="707" t="e">
        <f>IF(+All!#REF!="Buffalo",+All!#REF!,IF(+All!#REF!="Buffalo",+All!#REF!,0))</f>
        <v>#REF!</v>
      </c>
      <c r="AD48" s="706" t="e">
        <f>IF(+All!#REF!="Buffalo",+All!#REF!,IF(+All!#REF!="Buffalo",+All!#REF!,0))</f>
        <v>#REF!</v>
      </c>
      <c r="AE48" s="707" t="e">
        <f>IF(+All!#REF!="Buffalo",+All!#REF!,IF(+All!#REF!="Buffalo",+All!#REF!,0))</f>
        <v>#REF!</v>
      </c>
      <c r="AF48" s="706" t="e">
        <f>IF(+All!#REF!="Buffalo",+All!#REF!,IF(+All!#REF!="Buffalo",+All!#REF!,0))</f>
        <v>#REF!</v>
      </c>
      <c r="AG48" s="707" t="e">
        <f>IF(+All!#REF!="Buffalo",+All!#REF!,IF(+All!#REF!="Buffalo",+All!#REF!,0))</f>
        <v>#REF!</v>
      </c>
      <c r="AH48" s="706" t="e">
        <f>IF(+All!#REF!="Buffalo",+All!#REF!,IF(+All!#REF!="Buffalo",+All!#REF!,0))</f>
        <v>#REF!</v>
      </c>
      <c r="AI48" s="707" t="e">
        <f>IF(+All!#REF!="Buffalo",+All!#REF!,IF(+All!#REF!="Buffalo",+All!#REF!,0))</f>
        <v>#REF!</v>
      </c>
      <c r="AJ48" s="706" t="e">
        <f>IF(+All!#REF!="Buffalo",+All!#REF!,IF(+All!#REF!="Buffalo",+All!#REF!,0))</f>
        <v>#REF!</v>
      </c>
      <c r="AK48" s="707" t="e">
        <f>IF(+All!#REF!="Buffalo",+All!#REF!,IF(+All!#REF!="Buffalo",+All!#REF!,0))</f>
        <v>#REF!</v>
      </c>
      <c r="AL48" s="81" t="e">
        <f>IF(+All!#REF!="Buffalo",+All!#REF!,IF(+All!#REF!="Buffalo",+All!#REF!,0))</f>
        <v>#REF!</v>
      </c>
      <c r="AM48" s="82" t="e">
        <f>IF(+All!#REF!="Buffalo",+All!#REF!,IF(+All!#REF!="Buffalo",+All!#REF!,0))</f>
        <v>#REF!</v>
      </c>
      <c r="AN48" s="81" t="e">
        <f>IF(+All!#REF!="Buffalo",+All!#REF!,IF(+All!#REF!="Buffalo",+All!#REF!,0))</f>
        <v>#REF!</v>
      </c>
      <c r="AO48" s="83" t="e">
        <f>IF(+All!#REF!="Buffalo",+All!#REF!,IF(+All!#REF!="Buffalo",+All!#REF!,0))</f>
        <v>#REF!</v>
      </c>
      <c r="AP48" s="84" t="e">
        <f>IF(+All!#REF!="Buffalo",+All!#REF!,IF(+All!#REF!="Buffalo",+All!#REF!,0))</f>
        <v>#REF!</v>
      </c>
      <c r="AQ48" s="480" t="e">
        <f>IF(+All!#REF!="Buffalo",+All!#REF!,IF(+All!#REF!="Buffalo",+All!#REF!,0))</f>
        <v>#REF!</v>
      </c>
      <c r="AR48" s="482" t="e">
        <f>IF(+All!#REF!="Buffalo",+All!#REF!,IF(+All!#REF!="Buffalo",+All!#REF!,0))</f>
        <v>#REF!</v>
      </c>
      <c r="AS48" s="483" t="e">
        <f>IF(+All!#REF!="Buffalo",+All!#REF!,IF(+All!#REF!="Buffalo",+All!#REF!,0))</f>
        <v>#REF!</v>
      </c>
      <c r="AT48" s="483" t="e">
        <f>IF(+All!#REF!="Buffalo",+All!#REF!,IF(+All!#REF!="Buffalo",+All!#REF!,0))</f>
        <v>#REF!</v>
      </c>
      <c r="AU48" s="482" t="e">
        <f>IF(+All!#REF!="Buffalo",+All!#REF!,IF(+All!#REF!="Buffalo",+All!#REF!,0))</f>
        <v>#REF!</v>
      </c>
      <c r="AV48" s="483" t="e">
        <f>IF(+All!#REF!="Buffalo",+All!#REF!,IF(+All!#REF!="Buffalo",+All!#REF!,0))</f>
        <v>#REF!</v>
      </c>
      <c r="AW48" s="484" t="e">
        <f>IF(+All!#REF!="Buffalo",+All!#REF!,IF(+All!#REF!="Buffalo",+All!#REF!,0))</f>
        <v>#REF!</v>
      </c>
      <c r="AX48" s="483" t="e">
        <f>IF(+All!#REF!="Buffalo",+All!#REF!,IF(+All!#REF!="Buffalo",+All!#REF!,0))</f>
        <v>#REF!</v>
      </c>
      <c r="AY48" s="88" t="e">
        <f>IF(+All!#REF!="Buffalo",+All!#REF!,IF(+All!#REF!="Buffalo",+All!#REF!,0))</f>
        <v>#REF!</v>
      </c>
      <c r="AZ48" s="89" t="e">
        <f>IF(+All!#REF!="Buffalo",+All!#REF!,IF(+All!#REF!="Buffalo",+All!#REF!,0))</f>
        <v>#REF!</v>
      </c>
      <c r="BA48" s="90" t="e">
        <f>IF(+All!#REF!="Buffalo",+All!#REF!,IF(+All!#REF!="Buffalo",+All!#REF!,0))</f>
        <v>#REF!</v>
      </c>
      <c r="BB48" s="90" t="e">
        <f>IF(+All!#REF!="Buffalo",+All!#REF!,IF(+All!#REF!="Buffalo",+All!#REF!,0))</f>
        <v>#REF!</v>
      </c>
      <c r="BC48" s="91" t="e">
        <f>IF(+All!#REF!="Buffalo",+All!#REF!,IF(+All!#REF!="Buffalo",+All!#REF!,0))</f>
        <v>#REF!</v>
      </c>
      <c r="BD48" s="482" t="e">
        <f>IF(+All!#REF!="Buffalo",+All!#REF!,IF(+All!#REF!="Buffalo",+All!#REF!,0))</f>
        <v>#REF!</v>
      </c>
      <c r="BE48" s="483" t="e">
        <f>IF(+All!#REF!="Buffalo",+All!#REF!,IF(+All!#REF!="Buffalo",+All!#REF!,0))</f>
        <v>#REF!</v>
      </c>
      <c r="BF48" s="483" t="e">
        <f>IF(+All!#REF!="Buffalo",+All!#REF!,IF(+All!#REF!="Buffalo",+All!#REF!,0))</f>
        <v>#REF!</v>
      </c>
      <c r="BG48" s="482" t="e">
        <f>IF(+All!#REF!="Buffalo",+All!#REF!,IF(+All!#REF!="Buffalo",+All!#REF!,0))</f>
        <v>#REF!</v>
      </c>
      <c r="BH48" s="483" t="e">
        <f>IF(+All!#REF!="Buffalo",+All!#REF!,IF(+All!#REF!="Buffalo",+All!#REF!,0))</f>
        <v>#REF!</v>
      </c>
      <c r="BI48" s="484" t="e">
        <f>IF(+All!#REF!="Buffalo",+All!#REF!,IF(+All!#REF!="Buffalo",+All!#REF!,0))</f>
        <v>#REF!</v>
      </c>
      <c r="BJ48" s="92" t="e">
        <f>IF(+All!#REF!="Buffalo",+All!#REF!,IF(+All!#REF!="Buffalo",+All!#REF!,0))</f>
        <v>#REF!</v>
      </c>
      <c r="BK48" s="93" t="e">
        <f>IF(+All!#REF!="Buffalo",+All!#REF!,IF(+All!#REF!="Buffalo",+All!#REF!,0))</f>
        <v>#REF!</v>
      </c>
    </row>
    <row r="49" spans="1:63" x14ac:dyDescent="0.8">
      <c r="A49" s="70">
        <f>IF(+All!$F218="Buffalo",+All!A218,IF(+All!$H218="Buffalo",+All!A218,0))</f>
        <v>3</v>
      </c>
      <c r="B49" s="480" t="str">
        <f>IF(+All!$F218="Buffalo",+All!B218,IF(+All!$H218="Buffalo",+All!B218,0))</f>
        <v>Sat</v>
      </c>
      <c r="C49" s="72">
        <f>IF(+All!$F218="Buffalo",+All!C218,IF(+All!$H218="Buffalo",+All!C218,0))</f>
        <v>44457</v>
      </c>
      <c r="D49" s="73">
        <f>IF(+All!$F218="Buffalo",+All!D218,IF(+All!$H218="Buffalo",+All!D218,0))</f>
        <v>0.5</v>
      </c>
      <c r="E49" s="707" t="str">
        <f>IF(+All!$F218="Buffalo",+All!E218,IF(+All!$H218="Buffalo",+All!E218,0))</f>
        <v>ESPN2</v>
      </c>
      <c r="F49" s="75" t="str">
        <f>IF(+All!$F218="Buffalo",+All!F218,IF(+All!$H218="Buffalo",+All!F218,0))</f>
        <v>Coastal Carolina</v>
      </c>
      <c r="G49" s="95" t="str">
        <f>IF(+All!$F218="Buffalo",+All!G218,IF(+All!$H218="Buffalo",+All!G218,0))</f>
        <v>SB</v>
      </c>
      <c r="H49" s="95" t="str">
        <f>IF(+All!$F218="Buffalo",+All!H218,IF(+All!$H218="Buffalo",+All!H218,0))</f>
        <v>Buffalo</v>
      </c>
      <c r="I49" s="76" t="str">
        <f>IF(+All!$F218="Buffalo",+All!I218,IF(+All!$H218="Buffalo",+All!I218,0))</f>
        <v>MAC</v>
      </c>
      <c r="J49" s="706" t="str">
        <f>IF(+All!$F218="Buffalo",+All!J218,IF(+All!$H218="Buffalo",+All!J218,0))</f>
        <v>Coastal Carolina</v>
      </c>
      <c r="K49" s="707" t="str">
        <f>IF(+All!$F218="Buffalo",+All!K218,IF(+All!$H218="Buffalo",+All!K218,0))</f>
        <v>Buffalo</v>
      </c>
      <c r="L49" s="78">
        <f>IF(+All!$F218="Buffalo",+All!L218,IF(+All!$H218="Buffalo",+All!L218,0))</f>
        <v>14</v>
      </c>
      <c r="M49" s="79">
        <f>IF(+All!$F218="Buffalo",+All!M218,IF(+All!$H218="Buffalo",+All!M218,0))</f>
        <v>57.5</v>
      </c>
      <c r="N49" s="706" t="str">
        <f>IF(+All!$F218="Buffalo",+All!N218,IF(+All!$H218="Buffalo",+All!N218,0))</f>
        <v>Coastal Carolina</v>
      </c>
      <c r="O49" s="708">
        <f>IF(+All!$F218="Buffalo",+All!O218,IF(+All!$H218="Buffalo",+All!O218,0))</f>
        <v>28</v>
      </c>
      <c r="P49" s="708" t="str">
        <f>IF(+All!$F218="Buffalo",+All!P218,IF(+All!$H218="Buffalo",+All!P218,0))</f>
        <v>Buffalo</v>
      </c>
      <c r="Q49" s="707">
        <f>IF(+All!$F218="Buffalo",+All!Q218,IF(+All!$H218="Buffalo",+All!Q218,0))</f>
        <v>25</v>
      </c>
      <c r="R49" s="706" t="str">
        <f>IF(+All!$F218="Buffalo",+All!R218,IF(+All!$H218="Buffalo",+All!R218,0))</f>
        <v>Buffalo</v>
      </c>
      <c r="S49" s="708" t="str">
        <f>IF(+All!$F218="Buffalo",+All!S218,IF(+All!$H218="Buffalo",+All!S218,0))</f>
        <v>Coastal Carolina</v>
      </c>
      <c r="T49" s="706" t="str">
        <f>IF(+All!$F218="Buffalo",+All!T218,IF(+All!$H218="Buffalo",+All!T218,0))</f>
        <v>Coastal Carolina</v>
      </c>
      <c r="U49" s="707" t="str">
        <f>IF(+All!$F218="Buffalo",+All!U218,IF(+All!$H218="Buffalo",+All!U218,0))</f>
        <v>L</v>
      </c>
      <c r="V49" s="706">
        <f>IF(+All!$F180="Buffalo",+All!#REF!,IF(+All!$H180="Buffalo",+All!#REF!,0))</f>
        <v>0</v>
      </c>
      <c r="W49" s="707">
        <f>IF(+All!$F180="Buffalo",+All!#REF!,IF(+All!$H180="Buffalo",+All!#REF!,0))</f>
        <v>0</v>
      </c>
      <c r="X49" s="706">
        <f>IF(+All!$F180="Buffalo",+All!#REF!,IF(+All!$H180="Buffalo",+All!#REF!,0))</f>
        <v>0</v>
      </c>
      <c r="Y49" s="707">
        <f>IF(+All!$F180="Buffalo",+All!#REF!,IF(+All!$H180="Buffalo",+All!#REF!,0))</f>
        <v>0</v>
      </c>
      <c r="Z49" s="706">
        <f>IF(+All!$F180="Buffalo",+All!#REF!,IF(+All!$H180="Buffalo",+All!#REF!,0))</f>
        <v>0</v>
      </c>
      <c r="AA49" s="707">
        <f>IF(+All!$F180="Buffalo",+All!#REF!,IF(+All!$H180="Buffalo",+All!#REF!,0))</f>
        <v>0</v>
      </c>
      <c r="AB49" s="706">
        <f>IF(+All!$F180="Buffalo",+All!#REF!,IF(+All!$H180="Buffalo",+All!#REF!,0))</f>
        <v>0</v>
      </c>
      <c r="AC49" s="707">
        <f>IF(+All!$F180="Buffalo",+All!#REF!,IF(+All!$H180="Buffalo",+All!#REF!,0))</f>
        <v>0</v>
      </c>
      <c r="AD49" s="706">
        <f>IF(+All!$F180="Buffalo",+All!#REF!,IF(+All!$H180="Buffalo",+All!#REF!,0))</f>
        <v>0</v>
      </c>
      <c r="AE49" s="707">
        <f>IF(+All!$F180="Buffalo",+All!#REF!,IF(+All!$H180="Buffalo",+All!#REF!,0))</f>
        <v>0</v>
      </c>
      <c r="AF49" s="706">
        <f>IF(+All!$F180="Buffalo",+All!#REF!,IF(+All!$H180="Buffalo",+All!#REF!,0))</f>
        <v>0</v>
      </c>
      <c r="AG49" s="707">
        <f>IF(+All!$F180="Buffalo",+All!#REF!,IF(+All!$H180="Buffalo",+All!#REF!,0))</f>
        <v>0</v>
      </c>
      <c r="AH49" s="706">
        <f>IF(+All!$F180="Buffalo",+All!#REF!,IF(+All!$H180="Buffalo",+All!#REF!,0))</f>
        <v>0</v>
      </c>
      <c r="AI49" s="707">
        <f>IF(+All!$F180="Buffalo",+All!#REF!,IF(+All!$H180="Buffalo",+All!#REF!,0))</f>
        <v>0</v>
      </c>
      <c r="AJ49" s="706">
        <f>IF(+All!$F180="Buffalo",+All!#REF!,IF(+All!$H180="Buffalo",+All!#REF!,0))</f>
        <v>0</v>
      </c>
      <c r="AK49" s="707">
        <f>IF(+All!$F180="Buffalo",+All!#REF!,IF(+All!$H180="Buffalo",+All!#REF!,0))</f>
        <v>0</v>
      </c>
      <c r="AL49" s="81">
        <f>IF(+All!$F180="Buffalo",+All!V180,IF(+All!$H180="Buffalo",+All!V180,0))</f>
        <v>0</v>
      </c>
      <c r="AM49" s="82">
        <f>IF(+All!$F180="Buffalo",+All!W180,IF(+All!$H180="Buffalo",+All!W180,0))</f>
        <v>0</v>
      </c>
      <c r="AN49" s="81">
        <f>IF(+All!$F180="Buffalo",+All!X180,IF(+All!$H180="Buffalo",+All!X180,0))</f>
        <v>0</v>
      </c>
      <c r="AO49" s="83">
        <f>IF(+All!$F180="Buffalo",+All!Y180,IF(+All!$H180="Buffalo",+All!Y180,0))</f>
        <v>0</v>
      </c>
      <c r="AP49" s="84">
        <f>IF(+All!$F180="Buffalo",+All!Z180,IF(+All!$H180="Buffalo",+All!Z180,0))</f>
        <v>0</v>
      </c>
      <c r="AQ49" s="480">
        <f>IF(+All!$F180="Buffalo",+All!#REF!,IF(+All!$H180="Buffalo",+All!#REF!,0))</f>
        <v>0</v>
      </c>
      <c r="AR49" s="482">
        <f>IF(+All!$F180="Buffalo",+All!#REF!,IF(+All!$H180="Buffalo",+All!#REF!,0))</f>
        <v>0</v>
      </c>
      <c r="AS49" s="483">
        <f>IF(+All!$F180="Buffalo",+All!#REF!,IF(+All!$H180="Buffalo",+All!#REF!,0))</f>
        <v>0</v>
      </c>
      <c r="AT49" s="483">
        <f>IF(+All!$F180="Buffalo",+All!#REF!,IF(+All!$H180="Buffalo",+All!#REF!,0))</f>
        <v>0</v>
      </c>
      <c r="AU49" s="482">
        <f>IF(+All!$F180="Buffalo",+All!#REF!,IF(+All!$H180="Buffalo",+All!#REF!,0))</f>
        <v>0</v>
      </c>
      <c r="AV49" s="483">
        <f>IF(+All!$F180="Buffalo",+All!#REF!,IF(+All!$H180="Buffalo",+All!#REF!,0))</f>
        <v>0</v>
      </c>
      <c r="AW49" s="484">
        <f>IF(+All!$F180="Buffalo",+All!#REF!,IF(+All!$H180="Buffalo",+All!#REF!,0))</f>
        <v>0</v>
      </c>
      <c r="AX49" s="483">
        <f>IF(+All!$F180="Buffalo",+All!#REF!,IF(+All!$H180="Buffalo",+All!#REF!,0))</f>
        <v>0</v>
      </c>
      <c r="AY49" s="88">
        <f>IF(+All!$F180="Buffalo",+All!#REF!,IF(+All!$H180="Buffalo",+All!#REF!,0))</f>
        <v>0</v>
      </c>
      <c r="AZ49" s="89">
        <f>IF(+All!$F180="Buffalo",+All!#REF!,IF(+All!$H180="Buffalo",+All!#REF!,0))</f>
        <v>0</v>
      </c>
      <c r="BA49" s="90">
        <f>IF(+All!$F180="Buffalo",+All!#REF!,IF(+All!$H180="Buffalo",+All!#REF!,0))</f>
        <v>0</v>
      </c>
      <c r="BB49" s="90">
        <f>IF(+All!$F180="Buffalo",+All!#REF!,IF(+All!$H180="Buffalo",+All!#REF!,0))</f>
        <v>0</v>
      </c>
      <c r="BC49" s="91">
        <f>IF(+All!$F180="Buffalo",+All!#REF!,IF(+All!$H180="Buffalo",+All!#REF!,0))</f>
        <v>0</v>
      </c>
      <c r="BD49" s="482">
        <f>IF(+All!$F180="Buffalo",+All!#REF!,IF(+All!$H180="Buffalo",+All!#REF!,0))</f>
        <v>0</v>
      </c>
      <c r="BE49" s="483">
        <f>IF(+All!$F180="Buffalo",+All!#REF!,IF(+All!$H180="Buffalo",+All!#REF!,0))</f>
        <v>0</v>
      </c>
      <c r="BF49" s="483">
        <f>IF(+All!$F180="Buffalo",+All!#REF!,IF(+All!$H180="Buffalo",+All!#REF!,0))</f>
        <v>0</v>
      </c>
      <c r="BG49" s="482">
        <f>IF(+All!$F180="Buffalo",+All!#REF!,IF(+All!$H180="Buffalo",+All!#REF!,0))</f>
        <v>0</v>
      </c>
      <c r="BH49" s="483">
        <f>IF(+All!$F180="Buffalo",+All!#REF!,IF(+All!$H180="Buffalo",+All!#REF!,0))</f>
        <v>0</v>
      </c>
      <c r="BI49" s="484">
        <f>IF(+All!$F180="Buffalo",+All!#REF!,IF(+All!$H180="Buffalo",+All!#REF!,0))</f>
        <v>0</v>
      </c>
      <c r="BJ49" s="92">
        <f>IF(+All!$F180="Buffalo",+All!#REF!,IF(+All!$H180="Buffalo",+All!#REF!,0))</f>
        <v>0</v>
      </c>
      <c r="BK49" s="93">
        <f>IF(+All!$F180="Buffalo",+All!#REF!,IF(+All!$H180="Buffalo",+All!#REF!,0))</f>
        <v>0</v>
      </c>
    </row>
    <row r="50" spans="1:63" x14ac:dyDescent="0.8">
      <c r="A50" s="70">
        <f>IF(+All!$F290="Buffalo",+All!A290,IF(+All!$H290="Buffalo",+All!A290,0))</f>
        <v>4</v>
      </c>
      <c r="B50" s="480" t="str">
        <f>IF(+All!$F290="Buffalo",+All!B290,IF(+All!$H290="Buffalo",+All!B290,0))</f>
        <v>Sat</v>
      </c>
      <c r="C50" s="72">
        <f>IF(+All!$F290="Buffalo",+All!C290,IF(+All!$H290="Buffalo",+All!C290,0))</f>
        <v>44464</v>
      </c>
      <c r="D50" s="73">
        <f>IF(+All!$F290="Buffalo",+All!D290,IF(+All!$H290="Buffalo",+All!D290,0))</f>
        <v>0.75</v>
      </c>
      <c r="E50" s="707">
        <f>IF(+All!$F290="Buffalo",+All!E290,IF(+All!$H290="Buffalo",+All!E290,0))</f>
        <v>0</v>
      </c>
      <c r="F50" s="75" t="str">
        <f>IF(+All!$F290="Buffalo",+All!F290,IF(+All!$H290="Buffalo",+All!F290,0))</f>
        <v>Buffalo</v>
      </c>
      <c r="G50" s="95" t="str">
        <f>IF(+All!$F290="Buffalo",+All!G290,IF(+All!$H290="Buffalo",+All!G290,0))</f>
        <v>MAC</v>
      </c>
      <c r="H50" s="95" t="str">
        <f>IF(+All!$F290="Buffalo",+All!H290,IF(+All!$H290="Buffalo",+All!H290,0))</f>
        <v>Old Dominion</v>
      </c>
      <c r="I50" s="76" t="str">
        <f>IF(+All!$F290="Buffalo",+All!I290,IF(+All!$H290="Buffalo",+All!I290,0))</f>
        <v>CUSA</v>
      </c>
      <c r="J50" s="706" t="str">
        <f>IF(+All!$F290="Buffalo",+All!J290,IF(+All!$H290="Buffalo",+All!J290,0))</f>
        <v>Buffalo</v>
      </c>
      <c r="K50" s="707" t="str">
        <f>IF(+All!$F290="Buffalo",+All!K290,IF(+All!$H290="Buffalo",+All!K290,0))</f>
        <v>Old Dominion</v>
      </c>
      <c r="L50" s="78">
        <f>IF(+All!$F290="Buffalo",+All!L290,IF(+All!$H290="Buffalo",+All!L290,0))</f>
        <v>13.5</v>
      </c>
      <c r="M50" s="79">
        <f>IF(+All!$F290="Buffalo",+All!M290,IF(+All!$H290="Buffalo",+All!M290,0))</f>
        <v>52</v>
      </c>
      <c r="N50" s="706" t="str">
        <f>IF(+All!$F290="Buffalo",+All!N290,IF(+All!$H290="Buffalo",+All!N290,0))</f>
        <v>Buffalo</v>
      </c>
      <c r="O50" s="708">
        <f>IF(+All!$F290="Buffalo",+All!O290,IF(+All!$H290="Buffalo",+All!O290,0))</f>
        <v>35</v>
      </c>
      <c r="P50" s="708" t="str">
        <f>IF(+All!$F290="Buffalo",+All!P290,IF(+All!$H290="Buffalo",+All!P290,0))</f>
        <v>Old Dominion</v>
      </c>
      <c r="Q50" s="707">
        <f>IF(+All!$F290="Buffalo",+All!Q290,IF(+All!$H290="Buffalo",+All!Q290,0))</f>
        <v>34</v>
      </c>
      <c r="R50" s="706" t="str">
        <f>IF(+All!$F290="Buffalo",+All!R290,IF(+All!$H290="Buffalo",+All!R290,0))</f>
        <v>Old Dominion</v>
      </c>
      <c r="S50" s="708" t="str">
        <f>IF(+All!$F290="Buffalo",+All!S290,IF(+All!$H290="Buffalo",+All!S290,0))</f>
        <v>Buffalo</v>
      </c>
      <c r="T50" s="706" t="str">
        <f>IF(+All!$F290="Buffalo",+All!T290,IF(+All!$H290="Buffalo",+All!T290,0))</f>
        <v>Buffalo</v>
      </c>
      <c r="U50" s="707" t="str">
        <f>IF(+All!$F290="Buffalo",+All!U290,IF(+All!$H290="Buffalo",+All!U290,0))</f>
        <v>L</v>
      </c>
      <c r="V50" s="706">
        <f>IF(+All!$F232="Buffalo",+All!#REF!,IF(+All!$H232="Buffalo",+All!#REF!,0))</f>
        <v>0</v>
      </c>
      <c r="W50" s="707">
        <f>IF(+All!$F232="Buffalo",+All!#REF!,IF(+All!$H232="Buffalo",+All!#REF!,0))</f>
        <v>0</v>
      </c>
      <c r="X50" s="706">
        <f>IF(+All!$F232="Buffalo",+All!#REF!,IF(+All!$H232="Buffalo",+All!#REF!,0))</f>
        <v>0</v>
      </c>
      <c r="Y50" s="707">
        <f>IF(+All!$F232="Buffalo",+All!#REF!,IF(+All!$H232="Buffalo",+All!#REF!,0))</f>
        <v>0</v>
      </c>
      <c r="Z50" s="706">
        <f>IF(+All!$F232="Buffalo",+All!#REF!,IF(+All!$H232="Buffalo",+All!#REF!,0))</f>
        <v>0</v>
      </c>
      <c r="AA50" s="707">
        <f>IF(+All!$F232="Buffalo",+All!#REF!,IF(+All!$H232="Buffalo",+All!#REF!,0))</f>
        <v>0</v>
      </c>
      <c r="AB50" s="706">
        <f>IF(+All!$F232="Buffalo",+All!#REF!,IF(+All!$H232="Buffalo",+All!#REF!,0))</f>
        <v>0</v>
      </c>
      <c r="AC50" s="707">
        <f>IF(+All!$F232="Buffalo",+All!#REF!,IF(+All!$H232="Buffalo",+All!#REF!,0))</f>
        <v>0</v>
      </c>
      <c r="AD50" s="706">
        <f>IF(+All!$F232="Buffalo",+All!#REF!,IF(+All!$H232="Buffalo",+All!#REF!,0))</f>
        <v>0</v>
      </c>
      <c r="AE50" s="707">
        <f>IF(+All!$F232="Buffalo",+All!#REF!,IF(+All!$H232="Buffalo",+All!#REF!,0))</f>
        <v>0</v>
      </c>
      <c r="AF50" s="706">
        <f>IF(+All!$F232="Buffalo",+All!#REF!,IF(+All!$H232="Buffalo",+All!#REF!,0))</f>
        <v>0</v>
      </c>
      <c r="AG50" s="707">
        <f>IF(+All!$F232="Buffalo",+All!#REF!,IF(+All!$H232="Buffalo",+All!#REF!,0))</f>
        <v>0</v>
      </c>
      <c r="AH50" s="706">
        <f>IF(+All!$F232="Buffalo",+All!#REF!,IF(+All!$H232="Buffalo",+All!#REF!,0))</f>
        <v>0</v>
      </c>
      <c r="AI50" s="707">
        <f>IF(+All!$F232="Buffalo",+All!#REF!,IF(+All!$H232="Buffalo",+All!#REF!,0))</f>
        <v>0</v>
      </c>
      <c r="AJ50" s="706">
        <f>IF(+All!$F232="Buffalo",+All!#REF!,IF(+All!$H232="Buffalo",+All!#REF!,0))</f>
        <v>0</v>
      </c>
      <c r="AK50" s="707">
        <f>IF(+All!$F232="Buffalo",+All!#REF!,IF(+All!$H232="Buffalo",+All!#REF!,0))</f>
        <v>0</v>
      </c>
      <c r="AL50" s="81">
        <f>IF(+All!$F232="Buffalo",+All!V232,IF(+All!$H232="Buffalo",+All!V232,0))</f>
        <v>0</v>
      </c>
      <c r="AM50" s="82">
        <f>IF(+All!$F232="Buffalo",+All!W232,IF(+All!$H232="Buffalo",+All!W232,0))</f>
        <v>0</v>
      </c>
      <c r="AN50" s="81">
        <f>IF(+All!$F232="Buffalo",+All!X232,IF(+All!$H232="Buffalo",+All!X232,0))</f>
        <v>0</v>
      </c>
      <c r="AO50" s="83">
        <f>IF(+All!$F232="Buffalo",+All!Y232,IF(+All!$H232="Buffalo",+All!Y232,0))</f>
        <v>0</v>
      </c>
      <c r="AP50" s="84">
        <f>IF(+All!$F232="Buffalo",+All!Z232,IF(+All!$H232="Buffalo",+All!Z232,0))</f>
        <v>0</v>
      </c>
      <c r="AQ50" s="480">
        <f>IF(+All!$F232="Buffalo",+All!#REF!,IF(+All!$H232="Buffalo",+All!#REF!,0))</f>
        <v>0</v>
      </c>
      <c r="AR50" s="482">
        <f>IF(+All!$F232="Buffalo",+All!#REF!,IF(+All!$H232="Buffalo",+All!#REF!,0))</f>
        <v>0</v>
      </c>
      <c r="AS50" s="483">
        <f>IF(+All!$F232="Buffalo",+All!#REF!,IF(+All!$H232="Buffalo",+All!#REF!,0))</f>
        <v>0</v>
      </c>
      <c r="AT50" s="483">
        <f>IF(+All!$F232="Buffalo",+All!#REF!,IF(+All!$H232="Buffalo",+All!#REF!,0))</f>
        <v>0</v>
      </c>
      <c r="AU50" s="482">
        <f>IF(+All!$F232="Buffalo",+All!#REF!,IF(+All!$H232="Buffalo",+All!#REF!,0))</f>
        <v>0</v>
      </c>
      <c r="AV50" s="483">
        <f>IF(+All!$F232="Buffalo",+All!#REF!,IF(+All!$H232="Buffalo",+All!#REF!,0))</f>
        <v>0</v>
      </c>
      <c r="AW50" s="484">
        <f>IF(+All!$F232="Buffalo",+All!#REF!,IF(+All!$H232="Buffalo",+All!#REF!,0))</f>
        <v>0</v>
      </c>
      <c r="AX50" s="483">
        <f>IF(+All!$F232="Buffalo",+All!#REF!,IF(+All!$H232="Buffalo",+All!#REF!,0))</f>
        <v>0</v>
      </c>
      <c r="AY50" s="88">
        <f>IF(+All!$F232="Buffalo",+All!#REF!,IF(+All!$H232="Buffalo",+All!#REF!,0))</f>
        <v>0</v>
      </c>
      <c r="AZ50" s="89">
        <f>IF(+All!$F232="Buffalo",+All!#REF!,IF(+All!$H232="Buffalo",+All!#REF!,0))</f>
        <v>0</v>
      </c>
      <c r="BA50" s="90">
        <f>IF(+All!$F232="Buffalo",+All!#REF!,IF(+All!$H232="Buffalo",+All!#REF!,0))</f>
        <v>0</v>
      </c>
      <c r="BB50" s="90">
        <f>IF(+All!$F232="Buffalo",+All!#REF!,IF(+All!$H232="Buffalo",+All!#REF!,0))</f>
        <v>0</v>
      </c>
      <c r="BC50" s="91">
        <f>IF(+All!$F232="Buffalo",+All!#REF!,IF(+All!$H232="Buffalo",+All!#REF!,0))</f>
        <v>0</v>
      </c>
      <c r="BD50" s="482">
        <f>IF(+All!$F232="Buffalo",+All!#REF!,IF(+All!$H232="Buffalo",+All!#REF!,0))</f>
        <v>0</v>
      </c>
      <c r="BE50" s="483">
        <f>IF(+All!$F232="Buffalo",+All!#REF!,IF(+All!$H232="Buffalo",+All!#REF!,0))</f>
        <v>0</v>
      </c>
      <c r="BF50" s="483">
        <f>IF(+All!$F232="Buffalo",+All!#REF!,IF(+All!$H232="Buffalo",+All!#REF!,0))</f>
        <v>0</v>
      </c>
      <c r="BG50" s="482">
        <f>IF(+All!$F232="Buffalo",+All!#REF!,IF(+All!$H232="Buffalo",+All!#REF!,0))</f>
        <v>0</v>
      </c>
      <c r="BH50" s="483">
        <f>IF(+All!$F232="Buffalo",+All!#REF!,IF(+All!$H232="Buffalo",+All!#REF!,0))</f>
        <v>0</v>
      </c>
      <c r="BI50" s="484">
        <f>IF(+All!$F232="Buffalo",+All!#REF!,IF(+All!$H232="Buffalo",+All!#REF!,0))</f>
        <v>0</v>
      </c>
      <c r="BJ50" s="92">
        <f>IF(+All!$F232="Buffalo",+All!#REF!,IF(+All!$H232="Buffalo",+All!#REF!,0))</f>
        <v>0</v>
      </c>
      <c r="BK50" s="93">
        <f>IF(+All!$F232="Buffalo",+All!#REF!,IF(+All!$H232="Buffalo",+All!#REF!,0))</f>
        <v>0</v>
      </c>
    </row>
    <row r="51" spans="1:63" x14ac:dyDescent="0.8">
      <c r="A51" s="70">
        <f>IF(+All!$F364="Buffalo",+All!A364,IF(+All!$H364="Buffalo",+All!A364,0))</f>
        <v>5</v>
      </c>
      <c r="B51" s="480" t="str">
        <f>IF(+All!$F364="Buffalo",+All!B364,IF(+All!$H364="Buffalo",+All!B364,0))</f>
        <v>Sat</v>
      </c>
      <c r="C51" s="72">
        <f>IF(+All!$F364="Buffalo",+All!C364,IF(+All!$H364="Buffalo",+All!C364,0))</f>
        <v>44471</v>
      </c>
      <c r="D51" s="73">
        <f>IF(+All!$F364="Buffalo",+All!D364,IF(+All!$H364="Buffalo",+All!D364,0))</f>
        <v>0.5</v>
      </c>
      <c r="E51" s="707" t="str">
        <f>IF(+All!$F364="Buffalo",+All!E364,IF(+All!$H364="Buffalo",+All!E364,0))</f>
        <v>CBSSN</v>
      </c>
      <c r="F51" s="75" t="str">
        <f>IF(+All!$F364="Buffalo",+All!F364,IF(+All!$H364="Buffalo",+All!F364,0))</f>
        <v>Western Michigan</v>
      </c>
      <c r="G51" s="95" t="str">
        <f>IF(+All!$F364="Buffalo",+All!G364,IF(+All!$H364="Buffalo",+All!G364,0))</f>
        <v>MAC</v>
      </c>
      <c r="H51" s="95" t="str">
        <f>IF(+All!$F364="Buffalo",+All!H364,IF(+All!$H364="Buffalo",+All!H364,0))</f>
        <v>Buffalo</v>
      </c>
      <c r="I51" s="76" t="str">
        <f>IF(+All!$F364="Buffalo",+All!I364,IF(+All!$H364="Buffalo",+All!I364,0))</f>
        <v>MAC</v>
      </c>
      <c r="J51" s="706" t="str">
        <f>IF(+All!$F364="Buffalo",+All!J364,IF(+All!$H364="Buffalo",+All!J364,0))</f>
        <v>Western Michigan</v>
      </c>
      <c r="K51" s="707" t="str">
        <f>IF(+All!$F364="Buffalo",+All!K364,IF(+All!$H364="Buffalo",+All!K364,0))</f>
        <v>Buffalo</v>
      </c>
      <c r="L51" s="78">
        <f>IF(+All!$F364="Buffalo",+All!L364,IF(+All!$H364="Buffalo",+All!L364,0))</f>
        <v>6.5</v>
      </c>
      <c r="M51" s="79">
        <f>IF(+All!$F364="Buffalo",+All!M364,IF(+All!$H364="Buffalo",+All!M364,0))</f>
        <v>59.5</v>
      </c>
      <c r="N51" s="706" t="str">
        <f>IF(+All!$F364="Buffalo",+All!N364,IF(+All!$H364="Buffalo",+All!N364,0))</f>
        <v>Western Michigan</v>
      </c>
      <c r="O51" s="708">
        <f>IF(+All!$F364="Buffalo",+All!O364,IF(+All!$H364="Buffalo",+All!O364,0))</f>
        <v>24</v>
      </c>
      <c r="P51" s="708" t="str">
        <f>IF(+All!$F364="Buffalo",+All!P364,IF(+All!$H364="Buffalo",+All!P364,0))</f>
        <v>Buffalo</v>
      </c>
      <c r="Q51" s="707">
        <f>IF(+All!$F364="Buffalo",+All!Q364,IF(+All!$H364="Buffalo",+All!Q364,0))</f>
        <v>17</v>
      </c>
      <c r="R51" s="706" t="str">
        <f>IF(+All!$F364="Buffalo",+All!R364,IF(+All!$H364="Buffalo",+All!R364,0))</f>
        <v>Western Michigan</v>
      </c>
      <c r="S51" s="708" t="str">
        <f>IF(+All!$F364="Buffalo",+All!S364,IF(+All!$H364="Buffalo",+All!S364,0))</f>
        <v>Buffalo</v>
      </c>
      <c r="T51" s="706" t="str">
        <f>IF(+All!$F364="Buffalo",+All!T364,IF(+All!$H364="Buffalo",+All!T364,0))</f>
        <v>Western Michigan</v>
      </c>
      <c r="U51" s="707" t="str">
        <f>IF(+All!$F364="Buffalo",+All!U364,IF(+All!$H364="Buffalo",+All!U364,0))</f>
        <v>W</v>
      </c>
      <c r="V51" s="706">
        <f>IF(+All!$F273="Buffalo",+All!#REF!,IF(+All!$H273="Buffalo",+All!#REF!,0))</f>
        <v>0</v>
      </c>
      <c r="W51" s="707">
        <f>IF(+All!$F273="Buffalo",+All!#REF!,IF(+All!$H273="Buffalo",+All!#REF!,0))</f>
        <v>0</v>
      </c>
      <c r="X51" s="706">
        <f>IF(+All!$F273="Buffalo",+All!#REF!,IF(+All!$H273="Buffalo",+All!#REF!,0))</f>
        <v>0</v>
      </c>
      <c r="Y51" s="707">
        <f>IF(+All!$F273="Buffalo",+All!#REF!,IF(+All!$H273="Buffalo",+All!#REF!,0))</f>
        <v>0</v>
      </c>
      <c r="Z51" s="706">
        <f>IF(+All!$F273="Buffalo",+All!#REF!,IF(+All!$H273="Buffalo",+All!#REF!,0))</f>
        <v>0</v>
      </c>
      <c r="AA51" s="707">
        <f>IF(+All!$F273="Buffalo",+All!#REF!,IF(+All!$H273="Buffalo",+All!#REF!,0))</f>
        <v>0</v>
      </c>
      <c r="AB51" s="706">
        <f>IF(+All!$F273="Buffalo",+All!#REF!,IF(+All!$H273="Buffalo",+All!#REF!,0))</f>
        <v>0</v>
      </c>
      <c r="AC51" s="707">
        <f>IF(+All!$F273="Buffalo",+All!#REF!,IF(+All!$H273="Buffalo",+All!#REF!,0))</f>
        <v>0</v>
      </c>
      <c r="AD51" s="706">
        <f>IF(+All!$F273="Buffalo",+All!#REF!,IF(+All!$H273="Buffalo",+All!#REF!,0))</f>
        <v>0</v>
      </c>
      <c r="AE51" s="707">
        <f>IF(+All!$F273="Buffalo",+All!#REF!,IF(+All!$H273="Buffalo",+All!#REF!,0))</f>
        <v>0</v>
      </c>
      <c r="AF51" s="706">
        <f>IF(+All!$F273="Buffalo",+All!#REF!,IF(+All!$H273="Buffalo",+All!#REF!,0))</f>
        <v>0</v>
      </c>
      <c r="AG51" s="707">
        <f>IF(+All!$F273="Buffalo",+All!#REF!,IF(+All!$H273="Buffalo",+All!#REF!,0))</f>
        <v>0</v>
      </c>
      <c r="AH51" s="706">
        <f>IF(+All!$F273="Buffalo",+All!#REF!,IF(+All!$H273="Buffalo",+All!#REF!,0))</f>
        <v>0</v>
      </c>
      <c r="AI51" s="707">
        <f>IF(+All!$F273="Buffalo",+All!#REF!,IF(+All!$H273="Buffalo",+All!#REF!,0))</f>
        <v>0</v>
      </c>
      <c r="AJ51" s="706">
        <f>IF(+All!$F273="Buffalo",+All!#REF!,IF(+All!$H273="Buffalo",+All!#REF!,0))</f>
        <v>0</v>
      </c>
      <c r="AK51" s="707">
        <f>IF(+All!$F273="Buffalo",+All!#REF!,IF(+All!$H273="Buffalo",+All!#REF!,0))</f>
        <v>0</v>
      </c>
      <c r="AL51" s="81">
        <f>IF(+All!$F273="Buffalo",+All!V273,IF(+All!$H273="Buffalo",+All!V273,0))</f>
        <v>0</v>
      </c>
      <c r="AM51" s="82">
        <f>IF(+All!$F273="Buffalo",+All!W273,IF(+All!$H273="Buffalo",+All!W273,0))</f>
        <v>0</v>
      </c>
      <c r="AN51" s="81">
        <f>IF(+All!$F273="Buffalo",+All!X273,IF(+All!$H273="Buffalo",+All!X273,0))</f>
        <v>0</v>
      </c>
      <c r="AO51" s="83">
        <f>IF(+All!$F273="Buffalo",+All!Y273,IF(+All!$H273="Buffalo",+All!Y273,0))</f>
        <v>0</v>
      </c>
      <c r="AP51" s="84">
        <f>IF(+All!$F273="Buffalo",+All!Z273,IF(+All!$H273="Buffalo",+All!Z273,0))</f>
        <v>0</v>
      </c>
      <c r="AQ51" s="480">
        <f>IF(+All!$F273="Buffalo",+All!#REF!,IF(+All!$H273="Buffalo",+All!#REF!,0))</f>
        <v>0</v>
      </c>
      <c r="AR51" s="482">
        <f>IF(+All!$F273="Buffalo",+All!#REF!,IF(+All!$H273="Buffalo",+All!#REF!,0))</f>
        <v>0</v>
      </c>
      <c r="AS51" s="483">
        <f>IF(+All!$F273="Buffalo",+All!#REF!,IF(+All!$H273="Buffalo",+All!#REF!,0))</f>
        <v>0</v>
      </c>
      <c r="AT51" s="483">
        <f>IF(+All!$F273="Buffalo",+All!#REF!,IF(+All!$H273="Buffalo",+All!#REF!,0))</f>
        <v>0</v>
      </c>
      <c r="AU51" s="482">
        <f>IF(+All!$F273="Buffalo",+All!#REF!,IF(+All!$H273="Buffalo",+All!#REF!,0))</f>
        <v>0</v>
      </c>
      <c r="AV51" s="483">
        <f>IF(+All!$F273="Buffalo",+All!#REF!,IF(+All!$H273="Buffalo",+All!#REF!,0))</f>
        <v>0</v>
      </c>
      <c r="AW51" s="484">
        <f>IF(+All!$F273="Buffalo",+All!#REF!,IF(+All!$H273="Buffalo",+All!#REF!,0))</f>
        <v>0</v>
      </c>
      <c r="AX51" s="483">
        <f>IF(+All!$F273="Buffalo",+All!#REF!,IF(+All!$H273="Buffalo",+All!#REF!,0))</f>
        <v>0</v>
      </c>
      <c r="AY51" s="88">
        <f>IF(+All!$F273="Buffalo",+All!#REF!,IF(+All!$H273="Buffalo",+All!#REF!,0))</f>
        <v>0</v>
      </c>
      <c r="AZ51" s="89">
        <f>IF(+All!$F273="Buffalo",+All!#REF!,IF(+All!$H273="Buffalo",+All!#REF!,0))</f>
        <v>0</v>
      </c>
      <c r="BA51" s="90">
        <f>IF(+All!$F273="Buffalo",+All!#REF!,IF(+All!$H273="Buffalo",+All!#REF!,0))</f>
        <v>0</v>
      </c>
      <c r="BB51" s="90">
        <f>IF(+All!$F273="Buffalo",+All!#REF!,IF(+All!$H273="Buffalo",+All!#REF!,0))</f>
        <v>0</v>
      </c>
      <c r="BC51" s="91">
        <f>IF(+All!$F273="Buffalo",+All!#REF!,IF(+All!$H273="Buffalo",+All!#REF!,0))</f>
        <v>0</v>
      </c>
      <c r="BD51" s="482">
        <f>IF(+All!$F273="Buffalo",+All!#REF!,IF(+All!$H273="Buffalo",+All!#REF!,0))</f>
        <v>0</v>
      </c>
      <c r="BE51" s="483">
        <f>IF(+All!$F273="Buffalo",+All!#REF!,IF(+All!$H273="Buffalo",+All!#REF!,0))</f>
        <v>0</v>
      </c>
      <c r="BF51" s="483">
        <f>IF(+All!$F273="Buffalo",+All!#REF!,IF(+All!$H273="Buffalo",+All!#REF!,0))</f>
        <v>0</v>
      </c>
      <c r="BG51" s="482">
        <f>IF(+All!$F273="Buffalo",+All!#REF!,IF(+All!$H273="Buffalo",+All!#REF!,0))</f>
        <v>0</v>
      </c>
      <c r="BH51" s="483">
        <f>IF(+All!$F273="Buffalo",+All!#REF!,IF(+All!$H273="Buffalo",+All!#REF!,0))</f>
        <v>0</v>
      </c>
      <c r="BI51" s="484">
        <f>IF(+All!$F273="Buffalo",+All!#REF!,IF(+All!$H273="Buffalo",+All!#REF!,0))</f>
        <v>0</v>
      </c>
      <c r="BJ51" s="92">
        <f>IF(+All!$F273="Buffalo",+All!#REF!,IF(+All!$H273="Buffalo",+All!#REF!,0))</f>
        <v>0</v>
      </c>
      <c r="BK51" s="93">
        <f>IF(+All!$F273="Buffalo",+All!#REF!,IF(+All!$H273="Buffalo",+All!#REF!,0))</f>
        <v>0</v>
      </c>
    </row>
    <row r="52" spans="1:63" x14ac:dyDescent="0.8">
      <c r="A52" s="70">
        <f>IF(+All!$F427="Buffalo",+All!A427,IF(+All!$H427="Buffalo",+All!A427,0))</f>
        <v>6</v>
      </c>
      <c r="B52" s="480" t="str">
        <f>IF(+All!$F427="Buffalo",+All!B427,IF(+All!$H427="Buffalo",+All!B427,0))</f>
        <v>Sat</v>
      </c>
      <c r="C52" s="72">
        <f>IF(+All!$F427="Buffalo",+All!C427,IF(+All!$H427="Buffalo",+All!C427,0))</f>
        <v>44478</v>
      </c>
      <c r="D52" s="73">
        <f>IF(+All!$F427="Buffalo",+All!D427,IF(+All!$H427="Buffalo",+All!D427,0))</f>
        <v>0.79166666666666663</v>
      </c>
      <c r="E52" s="707" t="str">
        <f>IF(+All!$F427="Buffalo",+All!E427,IF(+All!$H427="Buffalo",+All!E427,0))</f>
        <v>ESPNU</v>
      </c>
      <c r="F52" s="75" t="str">
        <f>IF(+All!$F427="Buffalo",+All!F427,IF(+All!$H427="Buffalo",+All!F427,0))</f>
        <v>Buffalo</v>
      </c>
      <c r="G52" s="95" t="str">
        <f>IF(+All!$F427="Buffalo",+All!G427,IF(+All!$H427="Buffalo",+All!G427,0))</f>
        <v>MAC</v>
      </c>
      <c r="H52" s="95" t="str">
        <f>IF(+All!$F427="Buffalo",+All!H427,IF(+All!$H427="Buffalo",+All!H427,0))</f>
        <v>Kent State</v>
      </c>
      <c r="I52" s="76" t="str">
        <f>IF(+All!$F427="Buffalo",+All!I427,IF(+All!$H427="Buffalo",+All!I427,0))</f>
        <v>MAC</v>
      </c>
      <c r="J52" s="706" t="str">
        <f>IF(+All!$F427="Buffalo",+All!J427,IF(+All!$H427="Buffalo",+All!J427,0))</f>
        <v>Kent State</v>
      </c>
      <c r="K52" s="707" t="str">
        <f>IF(+All!$F427="Buffalo",+All!K427,IF(+All!$H427="Buffalo",+All!K427,0))</f>
        <v>Buffalo</v>
      </c>
      <c r="L52" s="78">
        <f>IF(+All!$F427="Buffalo",+All!L427,IF(+All!$H427="Buffalo",+All!L427,0))</f>
        <v>5.5</v>
      </c>
      <c r="M52" s="79">
        <f>IF(+All!$F427="Buffalo",+All!M427,IF(+All!$H427="Buffalo",+All!M427,0))</f>
        <v>65</v>
      </c>
      <c r="N52" s="706" t="str">
        <f>IF(+All!$F427="Buffalo",+All!N427,IF(+All!$H427="Buffalo",+All!N427,0))</f>
        <v>Kent State</v>
      </c>
      <c r="O52" s="708">
        <f>IF(+All!$F427="Buffalo",+All!O427,IF(+All!$H427="Buffalo",+All!O427,0))</f>
        <v>48</v>
      </c>
      <c r="P52" s="708" t="str">
        <f>IF(+All!$F427="Buffalo",+All!P427,IF(+All!$H427="Buffalo",+All!P427,0))</f>
        <v>Buffalo</v>
      </c>
      <c r="Q52" s="707">
        <f>IF(+All!$F427="Buffalo",+All!Q427,IF(+All!$H427="Buffalo",+All!Q427,0))</f>
        <v>38</v>
      </c>
      <c r="R52" s="706" t="str">
        <f>IF(+All!$F427="Buffalo",+All!R427,IF(+All!$H427="Buffalo",+All!R427,0))</f>
        <v>Kent State</v>
      </c>
      <c r="S52" s="708" t="str">
        <f>IF(+All!$F427="Buffalo",+All!S427,IF(+All!$H427="Buffalo",+All!S427,0))</f>
        <v>Buffalo</v>
      </c>
      <c r="T52" s="706" t="str">
        <f>IF(+All!$F427="Buffalo",+All!T427,IF(+All!$H427="Buffalo",+All!T427,0))</f>
        <v>Kent State</v>
      </c>
      <c r="U52" s="707" t="str">
        <f>IF(+All!$F427="Buffalo",+All!U427,IF(+All!$H427="Buffalo",+All!U427,0))</f>
        <v>W</v>
      </c>
      <c r="V52" s="706">
        <f>IF(+All!$F330="Buffalo",+All!#REF!,IF(+All!$H330="Buffalo",+All!#REF!,0))</f>
        <v>0</v>
      </c>
      <c r="W52" s="707">
        <f>IF(+All!$F330="Buffalo",+All!#REF!,IF(+All!$H330="Buffalo",+All!#REF!,0))</f>
        <v>0</v>
      </c>
      <c r="X52" s="706">
        <f>IF(+All!$F330="Buffalo",+All!#REF!,IF(+All!$H330="Buffalo",+All!#REF!,0))</f>
        <v>0</v>
      </c>
      <c r="Y52" s="707">
        <f>IF(+All!$F330="Buffalo",+All!#REF!,IF(+All!$H330="Buffalo",+All!#REF!,0))</f>
        <v>0</v>
      </c>
      <c r="Z52" s="706">
        <f>IF(+All!$F330="Buffalo",+All!#REF!,IF(+All!$H330="Buffalo",+All!#REF!,0))</f>
        <v>0</v>
      </c>
      <c r="AA52" s="707">
        <f>IF(+All!$F330="Buffalo",+All!#REF!,IF(+All!$H330="Buffalo",+All!#REF!,0))</f>
        <v>0</v>
      </c>
      <c r="AB52" s="706">
        <f>IF(+All!$F330="Buffalo",+All!#REF!,IF(+All!$H330="Buffalo",+All!#REF!,0))</f>
        <v>0</v>
      </c>
      <c r="AC52" s="707">
        <f>IF(+All!$F330="Buffalo",+All!#REF!,IF(+All!$H330="Buffalo",+All!#REF!,0))</f>
        <v>0</v>
      </c>
      <c r="AD52" s="706">
        <f>IF(+All!$F330="Buffalo",+All!#REF!,IF(+All!$H330="Buffalo",+All!#REF!,0))</f>
        <v>0</v>
      </c>
      <c r="AE52" s="707">
        <f>IF(+All!$F330="Buffalo",+All!#REF!,IF(+All!$H330="Buffalo",+All!#REF!,0))</f>
        <v>0</v>
      </c>
      <c r="AF52" s="706">
        <f>IF(+All!$F330="Buffalo",+All!#REF!,IF(+All!$H330="Buffalo",+All!#REF!,0))</f>
        <v>0</v>
      </c>
      <c r="AG52" s="707">
        <f>IF(+All!$F330="Buffalo",+All!#REF!,IF(+All!$H330="Buffalo",+All!#REF!,0))</f>
        <v>0</v>
      </c>
      <c r="AH52" s="706">
        <f>IF(+All!$F330="Buffalo",+All!#REF!,IF(+All!$H330="Buffalo",+All!#REF!,0))</f>
        <v>0</v>
      </c>
      <c r="AI52" s="707">
        <f>IF(+All!$F330="Buffalo",+All!#REF!,IF(+All!$H330="Buffalo",+All!#REF!,0))</f>
        <v>0</v>
      </c>
      <c r="AJ52" s="706">
        <f>IF(+All!$F330="Buffalo",+All!#REF!,IF(+All!$H330="Buffalo",+All!#REF!,0))</f>
        <v>0</v>
      </c>
      <c r="AK52" s="707">
        <f>IF(+All!$F330="Buffalo",+All!#REF!,IF(+All!$H330="Buffalo",+All!#REF!,0))</f>
        <v>0</v>
      </c>
      <c r="AL52" s="81">
        <f>IF(+All!$F330="Buffalo",+All!V330,IF(+All!$H330="Buffalo",+All!V330,0))</f>
        <v>0</v>
      </c>
      <c r="AM52" s="82">
        <f>IF(+All!$F330="Buffalo",+All!W330,IF(+All!$H330="Buffalo",+All!W330,0))</f>
        <v>0</v>
      </c>
      <c r="AN52" s="81">
        <f>IF(+All!$F330="Buffalo",+All!X330,IF(+All!$H330="Buffalo",+All!X330,0))</f>
        <v>0</v>
      </c>
      <c r="AO52" s="83">
        <f>IF(+All!$F330="Buffalo",+All!Y330,IF(+All!$H330="Buffalo",+All!Y330,0))</f>
        <v>0</v>
      </c>
      <c r="AP52" s="84">
        <f>IF(+All!$F330="Buffalo",+All!Z330,IF(+All!$H330="Buffalo",+All!Z330,0))</f>
        <v>0</v>
      </c>
      <c r="AQ52" s="480">
        <f>IF(+All!$F330="Buffalo",+All!#REF!,IF(+All!$H330="Buffalo",+All!#REF!,0))</f>
        <v>0</v>
      </c>
      <c r="AR52" s="482">
        <f>IF(+All!$F330="Buffalo",+All!#REF!,IF(+All!$H330="Buffalo",+All!#REF!,0))</f>
        <v>0</v>
      </c>
      <c r="AS52" s="483">
        <f>IF(+All!$F330="Buffalo",+All!#REF!,IF(+All!$H330="Buffalo",+All!#REF!,0))</f>
        <v>0</v>
      </c>
      <c r="AT52" s="483">
        <f>IF(+All!$F330="Buffalo",+All!#REF!,IF(+All!$H330="Buffalo",+All!#REF!,0))</f>
        <v>0</v>
      </c>
      <c r="AU52" s="482">
        <f>IF(+All!$F330="Buffalo",+All!#REF!,IF(+All!$H330="Buffalo",+All!#REF!,0))</f>
        <v>0</v>
      </c>
      <c r="AV52" s="483">
        <f>IF(+All!$F330="Buffalo",+All!#REF!,IF(+All!$H330="Buffalo",+All!#REF!,0))</f>
        <v>0</v>
      </c>
      <c r="AW52" s="484">
        <f>IF(+All!$F330="Buffalo",+All!#REF!,IF(+All!$H330="Buffalo",+All!#REF!,0))</f>
        <v>0</v>
      </c>
      <c r="AX52" s="483">
        <f>IF(+All!$F330="Buffalo",+All!#REF!,IF(+All!$H330="Buffalo",+All!#REF!,0))</f>
        <v>0</v>
      </c>
      <c r="AY52" s="88">
        <f>IF(+All!$F330="Buffalo",+All!#REF!,IF(+All!$H330="Buffalo",+All!#REF!,0))</f>
        <v>0</v>
      </c>
      <c r="AZ52" s="89">
        <f>IF(+All!$F330="Buffalo",+All!#REF!,IF(+All!$H330="Buffalo",+All!#REF!,0))</f>
        <v>0</v>
      </c>
      <c r="BA52" s="90">
        <f>IF(+All!$F330="Buffalo",+All!#REF!,IF(+All!$H330="Buffalo",+All!#REF!,0))</f>
        <v>0</v>
      </c>
      <c r="BB52" s="90">
        <f>IF(+All!$F330="Buffalo",+All!#REF!,IF(+All!$H330="Buffalo",+All!#REF!,0))</f>
        <v>0</v>
      </c>
      <c r="BC52" s="91">
        <f>IF(+All!$F330="Buffalo",+All!#REF!,IF(+All!$H330="Buffalo",+All!#REF!,0))</f>
        <v>0</v>
      </c>
      <c r="BD52" s="482">
        <f>IF(+All!$F330="Buffalo",+All!#REF!,IF(+All!$H330="Buffalo",+All!#REF!,0))</f>
        <v>0</v>
      </c>
      <c r="BE52" s="483">
        <f>IF(+All!$F330="Buffalo",+All!#REF!,IF(+All!$H330="Buffalo",+All!#REF!,0))</f>
        <v>0</v>
      </c>
      <c r="BF52" s="483">
        <f>IF(+All!$F330="Buffalo",+All!#REF!,IF(+All!$H330="Buffalo",+All!#REF!,0))</f>
        <v>0</v>
      </c>
      <c r="BG52" s="482">
        <f>IF(+All!$F330="Buffalo",+All!#REF!,IF(+All!$H330="Buffalo",+All!#REF!,0))</f>
        <v>0</v>
      </c>
      <c r="BH52" s="483">
        <f>IF(+All!$F330="Buffalo",+All!#REF!,IF(+All!$H330="Buffalo",+All!#REF!,0))</f>
        <v>0</v>
      </c>
      <c r="BI52" s="484">
        <f>IF(+All!$F330="Buffalo",+All!#REF!,IF(+All!$H330="Buffalo",+All!#REF!,0))</f>
        <v>0</v>
      </c>
      <c r="BJ52" s="92">
        <f>IF(+All!$F330="Buffalo",+All!#REF!,IF(+All!$H330="Buffalo",+All!#REF!,0))</f>
        <v>0</v>
      </c>
      <c r="BK52" s="93">
        <f>IF(+All!$F330="Buffalo",+All!#REF!,IF(+All!$H330="Buffalo",+All!#REF!,0))</f>
        <v>0</v>
      </c>
    </row>
    <row r="53" spans="1:63" x14ac:dyDescent="0.8">
      <c r="A53" s="70">
        <f>IF(+All!$F504="Buffalo",+All!A504,IF(+All!$H504="Buffalo",+All!A504,0))</f>
        <v>7</v>
      </c>
      <c r="B53" s="480" t="str">
        <f>IF(+All!$F504="Buffalo",+All!B504,IF(+All!$H504="Buffalo",+All!B504,0))</f>
        <v>Sat</v>
      </c>
      <c r="C53" s="72">
        <f>IF(+All!$F504="Buffalo",+All!C504,IF(+All!$H504="Buffalo",+All!C504,0))</f>
        <v>44485</v>
      </c>
      <c r="D53" s="73">
        <f>IF(+All!$F504="Buffalo",+All!D504,IF(+All!$H504="Buffalo",+All!D504,0))</f>
        <v>0.5</v>
      </c>
      <c r="E53" s="707">
        <f>IF(+All!$F504="Buffalo",+All!E504,IF(+All!$H504="Buffalo",+All!E504,0))</f>
        <v>0</v>
      </c>
      <c r="F53" s="75" t="str">
        <f>IF(+All!$F504="Buffalo",+All!F504,IF(+All!$H504="Buffalo",+All!F504,0))</f>
        <v>Ohio</v>
      </c>
      <c r="G53" s="95" t="str">
        <f>IF(+All!$F504="Buffalo",+All!G504,IF(+All!$H504="Buffalo",+All!G504,0))</f>
        <v>MAC</v>
      </c>
      <c r="H53" s="95" t="str">
        <f>IF(+All!$F504="Buffalo",+All!H504,IF(+All!$H504="Buffalo",+All!H504,0))</f>
        <v>Buffalo</v>
      </c>
      <c r="I53" s="76" t="str">
        <f>IF(+All!$F504="Buffalo",+All!I504,IF(+All!$H504="Buffalo",+All!I504,0))</f>
        <v>MAC</v>
      </c>
      <c r="J53" s="706" t="str">
        <f>IF(+All!$F504="Buffalo",+All!J504,IF(+All!$H504="Buffalo",+All!J504,0))</f>
        <v>Buffalo</v>
      </c>
      <c r="K53" s="707" t="str">
        <f>IF(+All!$F504="Buffalo",+All!K504,IF(+All!$H504="Buffalo",+All!K504,0))</f>
        <v>Ohio</v>
      </c>
      <c r="L53" s="78">
        <f>IF(+All!$F504="Buffalo",+All!L504,IF(+All!$H504="Buffalo",+All!L504,0))</f>
        <v>9</v>
      </c>
      <c r="M53" s="79">
        <f>IF(+All!$F504="Buffalo",+All!M504,IF(+All!$H504="Buffalo",+All!M504,0))</f>
        <v>56.5</v>
      </c>
      <c r="N53" s="706" t="str">
        <f>IF(+All!$F504="Buffalo",+All!N504,IF(+All!$H504="Buffalo",+All!N504,0))</f>
        <v>Buffalo</v>
      </c>
      <c r="O53" s="708">
        <f>IF(+All!$F504="Buffalo",+All!O504,IF(+All!$H504="Buffalo",+All!O504,0))</f>
        <v>27</v>
      </c>
      <c r="P53" s="708" t="str">
        <f>IF(+All!$F504="Buffalo",+All!P504,IF(+All!$H504="Buffalo",+All!P504,0))</f>
        <v>Ohio</v>
      </c>
      <c r="Q53" s="707">
        <f>IF(+All!$F504="Buffalo",+All!Q504,IF(+All!$H504="Buffalo",+All!Q504,0))</f>
        <v>26</v>
      </c>
      <c r="R53" s="706" t="str">
        <f>IF(+All!$F504="Buffalo",+All!R504,IF(+All!$H504="Buffalo",+All!R504,0))</f>
        <v>Ohio</v>
      </c>
      <c r="S53" s="708" t="str">
        <f>IF(+All!$F504="Buffalo",+All!S504,IF(+All!$H504="Buffalo",+All!S504,0))</f>
        <v>Buffalo</v>
      </c>
      <c r="T53" s="706" t="str">
        <f>IF(+All!$F504="Buffalo",+All!T504,IF(+All!$H504="Buffalo",+All!T504,0))</f>
        <v>Buffalo</v>
      </c>
      <c r="U53" s="707" t="str">
        <f>IF(+All!$F504="Buffalo",+All!U504,IF(+All!$H504="Buffalo",+All!U504,0))</f>
        <v>L</v>
      </c>
      <c r="V53" s="706" t="e">
        <f>IF(+All!#REF!="Buffalo",+All!#REF!,IF(+All!#REF!="Buffalo",+All!#REF!,0))</f>
        <v>#REF!</v>
      </c>
      <c r="W53" s="707" t="e">
        <f>IF(+All!#REF!="Buffalo",+All!#REF!,IF(+All!#REF!="Buffalo",+All!#REF!,0))</f>
        <v>#REF!</v>
      </c>
      <c r="X53" s="706" t="e">
        <f>IF(+All!#REF!="Buffalo",+All!#REF!,IF(+All!#REF!="Buffalo",+All!#REF!,0))</f>
        <v>#REF!</v>
      </c>
      <c r="Y53" s="707" t="e">
        <f>IF(+All!#REF!="Buffalo",+All!#REF!,IF(+All!#REF!="Buffalo",+All!#REF!,0))</f>
        <v>#REF!</v>
      </c>
      <c r="Z53" s="706" t="e">
        <f>IF(+All!#REF!="Buffalo",+All!#REF!,IF(+All!#REF!="Buffalo",+All!#REF!,0))</f>
        <v>#REF!</v>
      </c>
      <c r="AA53" s="707" t="e">
        <f>IF(+All!#REF!="Buffalo",+All!#REF!,IF(+All!#REF!="Buffalo",+All!#REF!,0))</f>
        <v>#REF!</v>
      </c>
      <c r="AB53" s="706" t="e">
        <f>IF(+All!#REF!="Buffalo",+All!#REF!,IF(+All!#REF!="Buffalo",+All!#REF!,0))</f>
        <v>#REF!</v>
      </c>
      <c r="AC53" s="707" t="e">
        <f>IF(+All!#REF!="Buffalo",+All!#REF!,IF(+All!#REF!="Buffalo",+All!#REF!,0))</f>
        <v>#REF!</v>
      </c>
      <c r="AD53" s="706" t="e">
        <f>IF(+All!#REF!="Buffalo",+All!#REF!,IF(+All!#REF!="Buffalo",+All!#REF!,0))</f>
        <v>#REF!</v>
      </c>
      <c r="AE53" s="707" t="e">
        <f>IF(+All!#REF!="Buffalo",+All!#REF!,IF(+All!#REF!="Buffalo",+All!#REF!,0))</f>
        <v>#REF!</v>
      </c>
      <c r="AF53" s="706" t="e">
        <f>IF(+All!#REF!="Buffalo",+All!#REF!,IF(+All!#REF!="Buffalo",+All!#REF!,0))</f>
        <v>#REF!</v>
      </c>
      <c r="AG53" s="707" t="e">
        <f>IF(+All!#REF!="Buffalo",+All!#REF!,IF(+All!#REF!="Buffalo",+All!#REF!,0))</f>
        <v>#REF!</v>
      </c>
      <c r="AH53" s="706" t="e">
        <f>IF(+All!#REF!="Buffalo",+All!#REF!,IF(+All!#REF!="Buffalo",+All!#REF!,0))</f>
        <v>#REF!</v>
      </c>
      <c r="AI53" s="707" t="e">
        <f>IF(+All!#REF!="Buffalo",+All!#REF!,IF(+All!#REF!="Buffalo",+All!#REF!,0))</f>
        <v>#REF!</v>
      </c>
      <c r="AJ53" s="706" t="e">
        <f>IF(+All!#REF!="Buffalo",+All!#REF!,IF(+All!#REF!="Buffalo",+All!#REF!,0))</f>
        <v>#REF!</v>
      </c>
      <c r="AK53" s="707" t="e">
        <f>IF(+All!#REF!="Buffalo",+All!#REF!,IF(+All!#REF!="Buffalo",+All!#REF!,0))</f>
        <v>#REF!</v>
      </c>
      <c r="AL53" s="81" t="e">
        <f>IF(+All!#REF!="Buffalo",+All!#REF!,IF(+All!#REF!="Buffalo",+All!#REF!,0))</f>
        <v>#REF!</v>
      </c>
      <c r="AM53" s="82" t="e">
        <f>IF(+All!#REF!="Buffalo",+All!#REF!,IF(+All!#REF!="Buffalo",+All!#REF!,0))</f>
        <v>#REF!</v>
      </c>
      <c r="AN53" s="81" t="e">
        <f>IF(+All!#REF!="Buffalo",+All!#REF!,IF(+All!#REF!="Buffalo",+All!#REF!,0))</f>
        <v>#REF!</v>
      </c>
      <c r="AO53" s="83" t="e">
        <f>IF(+All!#REF!="Buffalo",+All!#REF!,IF(+All!#REF!="Buffalo",+All!#REF!,0))</f>
        <v>#REF!</v>
      </c>
      <c r="AP53" s="84" t="e">
        <f>IF(+All!#REF!="Buffalo",+All!#REF!,IF(+All!#REF!="Buffalo",+All!#REF!,0))</f>
        <v>#REF!</v>
      </c>
      <c r="AQ53" s="480" t="e">
        <f>IF(+All!#REF!="Buffalo",+All!#REF!,IF(+All!#REF!="Buffalo",+All!#REF!,0))</f>
        <v>#REF!</v>
      </c>
      <c r="AR53" s="482" t="e">
        <f>IF(+All!#REF!="Buffalo",+All!#REF!,IF(+All!#REF!="Buffalo",+All!#REF!,0))</f>
        <v>#REF!</v>
      </c>
      <c r="AS53" s="483" t="e">
        <f>IF(+All!#REF!="Buffalo",+All!#REF!,IF(+All!#REF!="Buffalo",+All!#REF!,0))</f>
        <v>#REF!</v>
      </c>
      <c r="AT53" s="483" t="e">
        <f>IF(+All!#REF!="Buffalo",+All!#REF!,IF(+All!#REF!="Buffalo",+All!#REF!,0))</f>
        <v>#REF!</v>
      </c>
      <c r="AU53" s="482" t="e">
        <f>IF(+All!#REF!="Buffalo",+All!#REF!,IF(+All!#REF!="Buffalo",+All!#REF!,0))</f>
        <v>#REF!</v>
      </c>
      <c r="AV53" s="483" t="e">
        <f>IF(+All!#REF!="Buffalo",+All!#REF!,IF(+All!#REF!="Buffalo",+All!#REF!,0))</f>
        <v>#REF!</v>
      </c>
      <c r="AW53" s="484" t="e">
        <f>IF(+All!#REF!="Buffalo",+All!#REF!,IF(+All!#REF!="Buffalo",+All!#REF!,0))</f>
        <v>#REF!</v>
      </c>
      <c r="AX53" s="483" t="e">
        <f>IF(+All!#REF!="Buffalo",+All!#REF!,IF(+All!#REF!="Buffalo",+All!#REF!,0))</f>
        <v>#REF!</v>
      </c>
      <c r="AY53" s="88" t="e">
        <f>IF(+All!#REF!="Buffalo",+All!#REF!,IF(+All!#REF!="Buffalo",+All!#REF!,0))</f>
        <v>#REF!</v>
      </c>
      <c r="AZ53" s="89" t="e">
        <f>IF(+All!#REF!="Buffalo",+All!#REF!,IF(+All!#REF!="Buffalo",+All!#REF!,0))</f>
        <v>#REF!</v>
      </c>
      <c r="BA53" s="90" t="e">
        <f>IF(+All!#REF!="Buffalo",+All!#REF!,IF(+All!#REF!="Buffalo",+All!#REF!,0))</f>
        <v>#REF!</v>
      </c>
      <c r="BB53" s="90" t="e">
        <f>IF(+All!#REF!="Buffalo",+All!#REF!,IF(+All!#REF!="Buffalo",+All!#REF!,0))</f>
        <v>#REF!</v>
      </c>
      <c r="BC53" s="91" t="e">
        <f>IF(+All!#REF!="Buffalo",+All!#REF!,IF(+All!#REF!="Buffalo",+All!#REF!,0))</f>
        <v>#REF!</v>
      </c>
      <c r="BD53" s="482" t="e">
        <f>IF(+All!#REF!="Buffalo",+All!#REF!,IF(+All!#REF!="Buffalo",+All!#REF!,0))</f>
        <v>#REF!</v>
      </c>
      <c r="BE53" s="483" t="e">
        <f>IF(+All!#REF!="Buffalo",+All!#REF!,IF(+All!#REF!="Buffalo",+All!#REF!,0))</f>
        <v>#REF!</v>
      </c>
      <c r="BF53" s="483" t="e">
        <f>IF(+All!#REF!="Buffalo",+All!#REF!,IF(+All!#REF!="Buffalo",+All!#REF!,0))</f>
        <v>#REF!</v>
      </c>
      <c r="BG53" s="482" t="e">
        <f>IF(+All!#REF!="Buffalo",+All!#REF!,IF(+All!#REF!="Buffalo",+All!#REF!,0))</f>
        <v>#REF!</v>
      </c>
      <c r="BH53" s="483" t="e">
        <f>IF(+All!#REF!="Buffalo",+All!#REF!,IF(+All!#REF!="Buffalo",+All!#REF!,0))</f>
        <v>#REF!</v>
      </c>
      <c r="BI53" s="484" t="e">
        <f>IF(+All!#REF!="Buffalo",+All!#REF!,IF(+All!#REF!="Buffalo",+All!#REF!,0))</f>
        <v>#REF!</v>
      </c>
      <c r="BJ53" s="92" t="e">
        <f>IF(+All!#REF!="Buffalo",+All!#REF!,IF(+All!#REF!="Buffalo",+All!#REF!,0))</f>
        <v>#REF!</v>
      </c>
      <c r="BK53" s="93" t="e">
        <f>IF(+All!#REF!="Buffalo",+All!#REF!,IF(+All!#REF!="Buffalo",+All!#REF!,0))</f>
        <v>#REF!</v>
      </c>
    </row>
    <row r="54" spans="1:63" x14ac:dyDescent="0.8">
      <c r="A54" s="70">
        <f>IF(+All!$F588="Buffalo",+All!A588,IF(+All!$H588="Buffalo",+All!A588,0))</f>
        <v>8</v>
      </c>
      <c r="B54" s="480" t="str">
        <f>IF(+All!$F588="Buffalo",+All!B588,IF(+All!$H588="Buffalo",+All!B588,0))</f>
        <v>Sat</v>
      </c>
      <c r="C54" s="72">
        <f>IF(+All!$F588="Buffalo",+All!C588,IF(+All!$H588="Buffalo",+All!C588,0))</f>
        <v>44492</v>
      </c>
      <c r="D54" s="73">
        <f>IF(+All!$F588="Buffalo",+All!D588,IF(+All!$H588="Buffalo",+All!D588,0))</f>
        <v>0.64583333333333337</v>
      </c>
      <c r="E54" s="707">
        <f>IF(+All!$F588="Buffalo",+All!E588,IF(+All!$H588="Buffalo",+All!E588,0))</f>
        <v>0</v>
      </c>
      <c r="F54" s="75" t="str">
        <f>IF(+All!$F588="Buffalo",+All!F588,IF(+All!$H588="Buffalo",+All!F588,0))</f>
        <v>Buffalo</v>
      </c>
      <c r="G54" s="95" t="str">
        <f>IF(+All!$F588="Buffalo",+All!G588,IF(+All!$H588="Buffalo",+All!G588,0))</f>
        <v>MAC</v>
      </c>
      <c r="H54" s="95" t="str">
        <f>IF(+All!$F588="Buffalo",+All!H588,IF(+All!$H588="Buffalo",+All!H588,0))</f>
        <v>Akron</v>
      </c>
      <c r="I54" s="76" t="str">
        <f>IF(+All!$F588="Buffalo",+All!I588,IF(+All!$H588="Buffalo",+All!I588,0))</f>
        <v>MAC</v>
      </c>
      <c r="J54" s="706" t="str">
        <f>IF(+All!$F588="Buffalo",+All!J588,IF(+All!$H588="Buffalo",+All!J588,0))</f>
        <v>Buffalo</v>
      </c>
      <c r="K54" s="707" t="str">
        <f>IF(+All!$F588="Buffalo",+All!K588,IF(+All!$H588="Buffalo",+All!K588,0))</f>
        <v>Akron</v>
      </c>
      <c r="L54" s="78">
        <f>IF(+All!$F588="Buffalo",+All!L588,IF(+All!$H588="Buffalo",+All!L588,0))</f>
        <v>11</v>
      </c>
      <c r="M54" s="79">
        <f>IF(+All!$F588="Buffalo",+All!M588,IF(+All!$H588="Buffalo",+All!M588,0))</f>
        <v>57</v>
      </c>
      <c r="N54" s="706" t="str">
        <f>IF(+All!$F588="Buffalo",+All!N588,IF(+All!$H588="Buffalo",+All!N588,0))</f>
        <v>Buffalo</v>
      </c>
      <c r="O54" s="708">
        <f>IF(+All!$F588="Buffalo",+All!O588,IF(+All!$H588="Buffalo",+All!O588,0))</f>
        <v>45</v>
      </c>
      <c r="P54" s="708" t="str">
        <f>IF(+All!$F588="Buffalo",+All!P588,IF(+All!$H588="Buffalo",+All!P588,0))</f>
        <v>Akron</v>
      </c>
      <c r="Q54" s="707">
        <f>IF(+All!$F588="Buffalo",+All!Q588,IF(+All!$H588="Buffalo",+All!Q588,0))</f>
        <v>10</v>
      </c>
      <c r="R54" s="706" t="str">
        <f>IF(+All!$F588="Buffalo",+All!R588,IF(+All!$H588="Buffalo",+All!R588,0))</f>
        <v>Buffalo</v>
      </c>
      <c r="S54" s="708" t="str">
        <f>IF(+All!$F588="Buffalo",+All!S588,IF(+All!$H588="Buffalo",+All!S588,0))</f>
        <v>Akron</v>
      </c>
      <c r="T54" s="706" t="str">
        <f>IF(+All!$F588="Buffalo",+All!T588,IF(+All!$H588="Buffalo",+All!T588,0))</f>
        <v>Buffalo</v>
      </c>
      <c r="U54" s="707" t="str">
        <f>IF(+All!$F588="Buffalo",+All!U588,IF(+All!$H588="Buffalo",+All!U588,0))</f>
        <v>W</v>
      </c>
      <c r="V54" s="706" t="e">
        <f>IF(+All!#REF!="Buffalo",+All!#REF!,IF(+All!#REF!="Buffalo",+All!#REF!,0))</f>
        <v>#REF!</v>
      </c>
      <c r="W54" s="707" t="e">
        <f>IF(+All!#REF!="Buffalo",+All!#REF!,IF(+All!#REF!="Buffalo",+All!#REF!,0))</f>
        <v>#REF!</v>
      </c>
      <c r="X54" s="706" t="e">
        <f>IF(+All!#REF!="Buffalo",+All!#REF!,IF(+All!#REF!="Buffalo",+All!#REF!,0))</f>
        <v>#REF!</v>
      </c>
      <c r="Y54" s="707" t="e">
        <f>IF(+All!#REF!="Buffalo",+All!#REF!,IF(+All!#REF!="Buffalo",+All!#REF!,0))</f>
        <v>#REF!</v>
      </c>
      <c r="Z54" s="706" t="e">
        <f>IF(+All!#REF!="Buffalo",+All!#REF!,IF(+All!#REF!="Buffalo",+All!#REF!,0))</f>
        <v>#REF!</v>
      </c>
      <c r="AA54" s="707" t="e">
        <f>IF(+All!#REF!="Buffalo",+All!#REF!,IF(+All!#REF!="Buffalo",+All!#REF!,0))</f>
        <v>#REF!</v>
      </c>
      <c r="AB54" s="706" t="e">
        <f>IF(+All!#REF!="Buffalo",+All!#REF!,IF(+All!#REF!="Buffalo",+All!#REF!,0))</f>
        <v>#REF!</v>
      </c>
      <c r="AC54" s="707" t="e">
        <f>IF(+All!#REF!="Buffalo",+All!#REF!,IF(+All!#REF!="Buffalo",+All!#REF!,0))</f>
        <v>#REF!</v>
      </c>
      <c r="AD54" s="706" t="e">
        <f>IF(+All!#REF!="Buffalo",+All!#REF!,IF(+All!#REF!="Buffalo",+All!#REF!,0))</f>
        <v>#REF!</v>
      </c>
      <c r="AE54" s="707" t="e">
        <f>IF(+All!#REF!="Buffalo",+All!#REF!,IF(+All!#REF!="Buffalo",+All!#REF!,0))</f>
        <v>#REF!</v>
      </c>
      <c r="AF54" s="706" t="e">
        <f>IF(+All!#REF!="Buffalo",+All!#REF!,IF(+All!#REF!="Buffalo",+All!#REF!,0))</f>
        <v>#REF!</v>
      </c>
      <c r="AG54" s="707" t="e">
        <f>IF(+All!#REF!="Buffalo",+All!#REF!,IF(+All!#REF!="Buffalo",+All!#REF!,0))</f>
        <v>#REF!</v>
      </c>
      <c r="AH54" s="706" t="e">
        <f>IF(+All!#REF!="Buffalo",+All!#REF!,IF(+All!#REF!="Buffalo",+All!#REF!,0))</f>
        <v>#REF!</v>
      </c>
      <c r="AI54" s="707" t="e">
        <f>IF(+All!#REF!="Buffalo",+All!#REF!,IF(+All!#REF!="Buffalo",+All!#REF!,0))</f>
        <v>#REF!</v>
      </c>
      <c r="AJ54" s="706" t="e">
        <f>IF(+All!#REF!="Buffalo",+All!#REF!,IF(+All!#REF!="Buffalo",+All!#REF!,0))</f>
        <v>#REF!</v>
      </c>
      <c r="AK54" s="707" t="e">
        <f>IF(+All!#REF!="Buffalo",+All!#REF!,IF(+All!#REF!="Buffalo",+All!#REF!,0))</f>
        <v>#REF!</v>
      </c>
      <c r="AL54" s="81" t="e">
        <f>IF(+All!#REF!="Buffalo",+All!#REF!,IF(+All!#REF!="Buffalo",+All!#REF!,0))</f>
        <v>#REF!</v>
      </c>
      <c r="AM54" s="82" t="e">
        <f>IF(+All!#REF!="Buffalo",+All!#REF!,IF(+All!#REF!="Buffalo",+All!#REF!,0))</f>
        <v>#REF!</v>
      </c>
      <c r="AN54" s="81" t="e">
        <f>IF(+All!#REF!="Buffalo",+All!#REF!,IF(+All!#REF!="Buffalo",+All!#REF!,0))</f>
        <v>#REF!</v>
      </c>
      <c r="AO54" s="83" t="e">
        <f>IF(+All!#REF!="Buffalo",+All!#REF!,IF(+All!#REF!="Buffalo",+All!#REF!,0))</f>
        <v>#REF!</v>
      </c>
      <c r="AP54" s="84" t="e">
        <f>IF(+All!#REF!="Buffalo",+All!#REF!,IF(+All!#REF!="Buffalo",+All!#REF!,0))</f>
        <v>#REF!</v>
      </c>
      <c r="AQ54" s="480" t="e">
        <f>IF(+All!#REF!="Buffalo",+All!#REF!,IF(+All!#REF!="Buffalo",+All!#REF!,0))</f>
        <v>#REF!</v>
      </c>
      <c r="AR54" s="482" t="e">
        <f>IF(+All!#REF!="Buffalo",+All!#REF!,IF(+All!#REF!="Buffalo",+All!#REF!,0))</f>
        <v>#REF!</v>
      </c>
      <c r="AS54" s="483" t="e">
        <f>IF(+All!#REF!="Buffalo",+All!#REF!,IF(+All!#REF!="Buffalo",+All!#REF!,0))</f>
        <v>#REF!</v>
      </c>
      <c r="AT54" s="483" t="e">
        <f>IF(+All!#REF!="Buffalo",+All!#REF!,IF(+All!#REF!="Buffalo",+All!#REF!,0))</f>
        <v>#REF!</v>
      </c>
      <c r="AU54" s="482" t="e">
        <f>IF(+All!#REF!="Buffalo",+All!#REF!,IF(+All!#REF!="Buffalo",+All!#REF!,0))</f>
        <v>#REF!</v>
      </c>
      <c r="AV54" s="483" t="e">
        <f>IF(+All!#REF!="Buffalo",+All!#REF!,IF(+All!#REF!="Buffalo",+All!#REF!,0))</f>
        <v>#REF!</v>
      </c>
      <c r="AW54" s="484" t="e">
        <f>IF(+All!#REF!="Buffalo",+All!#REF!,IF(+All!#REF!="Buffalo",+All!#REF!,0))</f>
        <v>#REF!</v>
      </c>
      <c r="AX54" s="483" t="e">
        <f>IF(+All!#REF!="Buffalo",+All!#REF!,IF(+All!#REF!="Buffalo",+All!#REF!,0))</f>
        <v>#REF!</v>
      </c>
      <c r="AY54" s="88" t="e">
        <f>IF(+All!#REF!="Buffalo",+All!#REF!,IF(+All!#REF!="Buffalo",+All!#REF!,0))</f>
        <v>#REF!</v>
      </c>
      <c r="AZ54" s="89" t="e">
        <f>IF(+All!#REF!="Buffalo",+All!#REF!,IF(+All!#REF!="Buffalo",+All!#REF!,0))</f>
        <v>#REF!</v>
      </c>
      <c r="BA54" s="90" t="e">
        <f>IF(+All!#REF!="Buffalo",+All!#REF!,IF(+All!#REF!="Buffalo",+All!#REF!,0))</f>
        <v>#REF!</v>
      </c>
      <c r="BB54" s="90" t="e">
        <f>IF(+All!#REF!="Buffalo",+All!#REF!,IF(+All!#REF!="Buffalo",+All!#REF!,0))</f>
        <v>#REF!</v>
      </c>
      <c r="BC54" s="91" t="e">
        <f>IF(+All!#REF!="Buffalo",+All!#REF!,IF(+All!#REF!="Buffalo",+All!#REF!,0))</f>
        <v>#REF!</v>
      </c>
      <c r="BD54" s="482" t="e">
        <f>IF(+All!#REF!="Buffalo",+All!#REF!,IF(+All!#REF!="Buffalo",+All!#REF!,0))</f>
        <v>#REF!</v>
      </c>
      <c r="BE54" s="483" t="e">
        <f>IF(+All!#REF!="Buffalo",+All!#REF!,IF(+All!#REF!="Buffalo",+All!#REF!,0))</f>
        <v>#REF!</v>
      </c>
      <c r="BF54" s="483" t="e">
        <f>IF(+All!#REF!="Buffalo",+All!#REF!,IF(+All!#REF!="Buffalo",+All!#REF!,0))</f>
        <v>#REF!</v>
      </c>
      <c r="BG54" s="482" t="e">
        <f>IF(+All!#REF!="Buffalo",+All!#REF!,IF(+All!#REF!="Buffalo",+All!#REF!,0))</f>
        <v>#REF!</v>
      </c>
      <c r="BH54" s="483" t="e">
        <f>IF(+All!#REF!="Buffalo",+All!#REF!,IF(+All!#REF!="Buffalo",+All!#REF!,0))</f>
        <v>#REF!</v>
      </c>
      <c r="BI54" s="484" t="e">
        <f>IF(+All!#REF!="Buffalo",+All!#REF!,IF(+All!#REF!="Buffalo",+All!#REF!,0))</f>
        <v>#REF!</v>
      </c>
      <c r="BJ54" s="92" t="e">
        <f>IF(+All!#REF!="Buffalo",+All!#REF!,IF(+All!#REF!="Buffalo",+All!#REF!,0))</f>
        <v>#REF!</v>
      </c>
      <c r="BK54" s="93" t="e">
        <f>IF(+All!#REF!="Buffalo",+All!#REF!,IF(+All!#REF!="Buffalo",+All!#REF!,0))</f>
        <v>#REF!</v>
      </c>
    </row>
    <row r="55" spans="1:63" x14ac:dyDescent="0.8">
      <c r="A55" s="70">
        <f>IF(+All!$F666="Buffalo",+All!A666,IF(+All!$H666="Buffalo",+All!A666,0))</f>
        <v>9</v>
      </c>
      <c r="B55" s="480" t="str">
        <f>IF(+All!$F666="Buffalo",+All!B666,IF(+All!$H666="Buffalo",+All!B666,0))</f>
        <v>Sat</v>
      </c>
      <c r="C55" s="72">
        <f>IF(+All!$F666="Buffalo",+All!C666,IF(+All!$H666="Buffalo",+All!C666,0))</f>
        <v>44499</v>
      </c>
      <c r="D55" s="73">
        <f>IF(+All!$F666="Buffalo",+All!D666,IF(+All!$H666="Buffalo",+All!D666,0))</f>
        <v>0.5</v>
      </c>
      <c r="E55" s="707" t="str">
        <f>IF(+All!$F666="Buffalo",+All!E666,IF(+All!$H666="Buffalo",+All!E666,0))</f>
        <v>CBSSN</v>
      </c>
      <c r="F55" s="75" t="str">
        <f>IF(+All!$F666="Buffalo",+All!F666,IF(+All!$H666="Buffalo",+All!F666,0))</f>
        <v>Bowling Green</v>
      </c>
      <c r="G55" s="95" t="str">
        <f>IF(+All!$F666="Buffalo",+All!G666,IF(+All!$H666="Buffalo",+All!G666,0))</f>
        <v>MAC</v>
      </c>
      <c r="H55" s="95" t="str">
        <f>IF(+All!$F666="Buffalo",+All!H666,IF(+All!$H666="Buffalo",+All!H666,0))</f>
        <v>Buffalo</v>
      </c>
      <c r="I55" s="76" t="str">
        <f>IF(+All!$F666="Buffalo",+All!I666,IF(+All!$H666="Buffalo",+All!I666,0))</f>
        <v>MAC</v>
      </c>
      <c r="J55" s="706" t="str">
        <f>IF(+All!$F666="Buffalo",+All!J666,IF(+All!$H666="Buffalo",+All!J666,0))</f>
        <v>Buffalo</v>
      </c>
      <c r="K55" s="707" t="str">
        <f>IF(+All!$F666="Buffalo",+All!K666,IF(+All!$H666="Buffalo",+All!K666,0))</f>
        <v>Bowling Green</v>
      </c>
      <c r="L55" s="78">
        <f>IF(+All!$F666="Buffalo",+All!L666,IF(+All!$H666="Buffalo",+All!L666,0))</f>
        <v>13.5</v>
      </c>
      <c r="M55" s="79">
        <f>IF(+All!$F666="Buffalo",+All!M666,IF(+All!$H666="Buffalo",+All!M666,0))</f>
        <v>51.5</v>
      </c>
      <c r="N55" s="706" t="str">
        <f>IF(+All!$F666="Buffalo",+All!N666,IF(+All!$H666="Buffalo",+All!N666,0))</f>
        <v>Bowling Green</v>
      </c>
      <c r="O55" s="708">
        <f>IF(+All!$F666="Buffalo",+All!O666,IF(+All!$H666="Buffalo",+All!O666,0))</f>
        <v>56</v>
      </c>
      <c r="P55" s="708" t="str">
        <f>IF(+All!$F666="Buffalo",+All!P666,IF(+All!$H666="Buffalo",+All!P666,0))</f>
        <v>Buffalo</v>
      </c>
      <c r="Q55" s="707">
        <f>IF(+All!$F666="Buffalo",+All!Q666,IF(+All!$H666="Buffalo",+All!Q666,0))</f>
        <v>44</v>
      </c>
      <c r="R55" s="706" t="str">
        <f>IF(+All!$F666="Buffalo",+All!R666,IF(+All!$H666="Buffalo",+All!R666,0))</f>
        <v>Bowling Green</v>
      </c>
      <c r="S55" s="708" t="str">
        <f>IF(+All!$F666="Buffalo",+All!S666,IF(+All!$H666="Buffalo",+All!S666,0))</f>
        <v>Buffalo</v>
      </c>
      <c r="T55" s="706" t="str">
        <f>IF(+All!$F666="Buffalo",+All!T666,IF(+All!$H666="Buffalo",+All!T666,0))</f>
        <v>Bowling Green</v>
      </c>
      <c r="U55" s="707" t="str">
        <f>IF(+All!$F666="Buffalo",+All!U666,IF(+All!$H666="Buffalo",+All!U666,0))</f>
        <v>W</v>
      </c>
      <c r="V55" s="706">
        <f>IF(+All!$F439="Buffalo",+All!#REF!,IF(+All!$H439="Buffalo",+All!#REF!,0))</f>
        <v>0</v>
      </c>
      <c r="W55" s="707">
        <f>IF(+All!$F439="Buffalo",+All!#REF!,IF(+All!$H439="Buffalo",+All!#REF!,0))</f>
        <v>0</v>
      </c>
      <c r="X55" s="706">
        <f>IF(+All!$F439="Buffalo",+All!#REF!,IF(+All!$H439="Buffalo",+All!#REF!,0))</f>
        <v>0</v>
      </c>
      <c r="Y55" s="707">
        <f>IF(+All!$F439="Buffalo",+All!#REF!,IF(+All!$H439="Buffalo",+All!#REF!,0))</f>
        <v>0</v>
      </c>
      <c r="Z55" s="706">
        <f>IF(+All!$F439="Buffalo",+All!#REF!,IF(+All!$H439="Buffalo",+All!#REF!,0))</f>
        <v>0</v>
      </c>
      <c r="AA55" s="707">
        <f>IF(+All!$F439="Buffalo",+All!#REF!,IF(+All!$H439="Buffalo",+All!#REF!,0))</f>
        <v>0</v>
      </c>
      <c r="AB55" s="706">
        <f>IF(+All!$F439="Buffalo",+All!#REF!,IF(+All!$H439="Buffalo",+All!#REF!,0))</f>
        <v>0</v>
      </c>
      <c r="AC55" s="707">
        <f>IF(+All!$F439="Buffalo",+All!#REF!,IF(+All!$H439="Buffalo",+All!#REF!,0))</f>
        <v>0</v>
      </c>
      <c r="AD55" s="706">
        <f>IF(+All!$F439="Buffalo",+All!#REF!,IF(+All!$H439="Buffalo",+All!#REF!,0))</f>
        <v>0</v>
      </c>
      <c r="AE55" s="707">
        <f>IF(+All!$F439="Buffalo",+All!#REF!,IF(+All!$H439="Buffalo",+All!#REF!,0))</f>
        <v>0</v>
      </c>
      <c r="AF55" s="706">
        <f>IF(+All!$F439="Buffalo",+All!#REF!,IF(+All!$H439="Buffalo",+All!#REF!,0))</f>
        <v>0</v>
      </c>
      <c r="AG55" s="707">
        <f>IF(+All!$F439="Buffalo",+All!#REF!,IF(+All!$H439="Buffalo",+All!#REF!,0))</f>
        <v>0</v>
      </c>
      <c r="AH55" s="706">
        <f>IF(+All!$F439="Buffalo",+All!#REF!,IF(+All!$H439="Buffalo",+All!#REF!,0))</f>
        <v>0</v>
      </c>
      <c r="AI55" s="707">
        <f>IF(+All!$F439="Buffalo",+All!#REF!,IF(+All!$H439="Buffalo",+All!#REF!,0))</f>
        <v>0</v>
      </c>
      <c r="AJ55" s="706">
        <f>IF(+All!$F439="Buffalo",+All!#REF!,IF(+All!$H439="Buffalo",+All!#REF!,0))</f>
        <v>0</v>
      </c>
      <c r="AK55" s="707">
        <f>IF(+All!$F439="Buffalo",+All!#REF!,IF(+All!$H439="Buffalo",+All!#REF!,0))</f>
        <v>0</v>
      </c>
      <c r="AL55" s="81">
        <f>IF(+All!$F439="Buffalo",+All!V439,IF(+All!$H439="Buffalo",+All!V439,0))</f>
        <v>0</v>
      </c>
      <c r="AM55" s="82">
        <f>IF(+All!$F439="Buffalo",+All!W439,IF(+All!$H439="Buffalo",+All!W439,0))</f>
        <v>0</v>
      </c>
      <c r="AN55" s="81">
        <f>IF(+All!$F439="Buffalo",+All!X439,IF(+All!$H439="Buffalo",+All!X439,0))</f>
        <v>0</v>
      </c>
      <c r="AO55" s="83">
        <f>IF(+All!$F439="Buffalo",+All!Y439,IF(+All!$H439="Buffalo",+All!Y439,0))</f>
        <v>0</v>
      </c>
      <c r="AP55" s="84">
        <f>IF(+All!$F439="Buffalo",+All!Z439,IF(+All!$H439="Buffalo",+All!Z439,0))</f>
        <v>0</v>
      </c>
      <c r="AQ55" s="480">
        <f>IF(+All!$F439="Buffalo",+All!#REF!,IF(+All!$H439="Buffalo",+All!#REF!,0))</f>
        <v>0</v>
      </c>
      <c r="AR55" s="482">
        <f>IF(+All!$F439="Buffalo",+All!#REF!,IF(+All!$H439="Buffalo",+All!#REF!,0))</f>
        <v>0</v>
      </c>
      <c r="AS55" s="483">
        <f>IF(+All!$F439="Buffalo",+All!#REF!,IF(+All!$H439="Buffalo",+All!#REF!,0))</f>
        <v>0</v>
      </c>
      <c r="AT55" s="483">
        <f>IF(+All!$F439="Buffalo",+All!#REF!,IF(+All!$H439="Buffalo",+All!#REF!,0))</f>
        <v>0</v>
      </c>
      <c r="AU55" s="482">
        <f>IF(+All!$F439="Buffalo",+All!#REF!,IF(+All!$H439="Buffalo",+All!#REF!,0))</f>
        <v>0</v>
      </c>
      <c r="AV55" s="483">
        <f>IF(+All!$F439="Buffalo",+All!#REF!,IF(+All!$H439="Buffalo",+All!#REF!,0))</f>
        <v>0</v>
      </c>
      <c r="AW55" s="484">
        <f>IF(+All!$F439="Buffalo",+All!#REF!,IF(+All!$H439="Buffalo",+All!#REF!,0))</f>
        <v>0</v>
      </c>
      <c r="AX55" s="483">
        <f>IF(+All!$F439="Buffalo",+All!#REF!,IF(+All!$H439="Buffalo",+All!#REF!,0))</f>
        <v>0</v>
      </c>
      <c r="AY55" s="88">
        <f>IF(+All!$F439="Buffalo",+All!#REF!,IF(+All!$H439="Buffalo",+All!#REF!,0))</f>
        <v>0</v>
      </c>
      <c r="AZ55" s="89">
        <f>IF(+All!$F439="Buffalo",+All!#REF!,IF(+All!$H439="Buffalo",+All!#REF!,0))</f>
        <v>0</v>
      </c>
      <c r="BA55" s="90">
        <f>IF(+All!$F439="Buffalo",+All!#REF!,IF(+All!$H439="Buffalo",+All!#REF!,0))</f>
        <v>0</v>
      </c>
      <c r="BB55" s="90">
        <f>IF(+All!$F439="Buffalo",+All!#REF!,IF(+All!$H439="Buffalo",+All!#REF!,0))</f>
        <v>0</v>
      </c>
      <c r="BC55" s="91">
        <f>IF(+All!$F439="Buffalo",+All!#REF!,IF(+All!$H439="Buffalo",+All!#REF!,0))</f>
        <v>0</v>
      </c>
      <c r="BD55" s="482">
        <f>IF(+All!$F439="Buffalo",+All!#REF!,IF(+All!$H439="Buffalo",+All!#REF!,0))</f>
        <v>0</v>
      </c>
      <c r="BE55" s="483">
        <f>IF(+All!$F439="Buffalo",+All!#REF!,IF(+All!$H439="Buffalo",+All!#REF!,0))</f>
        <v>0</v>
      </c>
      <c r="BF55" s="483">
        <f>IF(+All!$F439="Buffalo",+All!#REF!,IF(+All!$H439="Buffalo",+All!#REF!,0))</f>
        <v>0</v>
      </c>
      <c r="BG55" s="482">
        <f>IF(+All!$F439="Buffalo",+All!#REF!,IF(+All!$H439="Buffalo",+All!#REF!,0))</f>
        <v>0</v>
      </c>
      <c r="BH55" s="483">
        <f>IF(+All!$F439="Buffalo",+All!#REF!,IF(+All!$H439="Buffalo",+All!#REF!,0))</f>
        <v>0</v>
      </c>
      <c r="BI55" s="484">
        <f>IF(+All!$F439="Buffalo",+All!#REF!,IF(+All!$H439="Buffalo",+All!#REF!,0))</f>
        <v>0</v>
      </c>
      <c r="BJ55" s="92">
        <f>IF(+All!$F439="Buffalo",+All!#REF!,IF(+All!$H439="Buffalo",+All!#REF!,0))</f>
        <v>0</v>
      </c>
      <c r="BK55" s="93">
        <f>IF(+All!$F439="Buffalo",+All!#REF!,IF(+All!$H439="Buffalo",+All!#REF!,0))</f>
        <v>0</v>
      </c>
    </row>
    <row r="56" spans="1:63" x14ac:dyDescent="0.8">
      <c r="A56" s="70">
        <f>IF(+All!$F770="Buffalo",+All!A770,IF(+All!$H770="Buffalo",+All!A770,0))</f>
        <v>10</v>
      </c>
      <c r="B56" s="480" t="str">
        <f>IF(+All!$F770="Buffalo",+All!B770,IF(+All!$H770="Buffalo",+All!B770,0))</f>
        <v>Sat</v>
      </c>
      <c r="C56" s="72">
        <f>IF(+All!$F770="Buffalo",+All!C770,IF(+All!$H770="Buffalo",+All!C770,0))</f>
        <v>44506</v>
      </c>
      <c r="D56" s="73">
        <f>IF(+All!$F770="Buffalo",+All!D770,IF(+All!$H770="Buffalo",+All!D770,0))</f>
        <v>0</v>
      </c>
      <c r="E56" s="707">
        <f>IF(+All!$F770="Buffalo",+All!E770,IF(+All!$H770="Buffalo",+All!E770,0))</f>
        <v>0</v>
      </c>
      <c r="F56" s="75" t="str">
        <f>IF(+All!$F770="Buffalo",+All!F770,IF(+All!$H770="Buffalo",+All!F770,0))</f>
        <v>Buffalo</v>
      </c>
      <c r="G56" s="95" t="str">
        <f>IF(+All!$F770="Buffalo",+All!G770,IF(+All!$H770="Buffalo",+All!G770,0))</f>
        <v>MAC</v>
      </c>
      <c r="H56" s="95" t="str">
        <f>IF(+All!$F770="Buffalo",+All!H770,IF(+All!$H770="Buffalo",+All!H770,0))</f>
        <v>Open</v>
      </c>
      <c r="I56" s="76" t="str">
        <f>IF(+All!$F770="Buffalo",+All!I770,IF(+All!$H770="Buffalo",+All!I770,0))</f>
        <v>ZZZ</v>
      </c>
      <c r="J56" s="706">
        <f>IF(+All!$F770="Buffalo",+All!J770,IF(+All!$H770="Buffalo",+All!J770,0))</f>
        <v>0</v>
      </c>
      <c r="K56" s="707" t="str">
        <f>IF(+All!$F770="Buffalo",+All!K770,IF(+All!$H770="Buffalo",+All!K770,0))</f>
        <v>Buffalo</v>
      </c>
      <c r="L56" s="78">
        <f>IF(+All!$F770="Buffalo",+All!L770,IF(+All!$H770="Buffalo",+All!L770,0))</f>
        <v>0</v>
      </c>
      <c r="M56" s="79">
        <f>IF(+All!$F770="Buffalo",+All!M770,IF(+All!$H770="Buffalo",+All!M770,0))</f>
        <v>0</v>
      </c>
      <c r="N56" s="706">
        <f>IF(+All!$F770="Buffalo",+All!N770,IF(+All!$H770="Buffalo",+All!N770,0))</f>
        <v>0</v>
      </c>
      <c r="O56" s="708">
        <f>IF(+All!$F770="Buffalo",+All!O770,IF(+All!$H770="Buffalo",+All!O770,0))</f>
        <v>0</v>
      </c>
      <c r="P56" s="708">
        <f>IF(+All!$F770="Buffalo",+All!P770,IF(+All!$H770="Buffalo",+All!P770,0))</f>
        <v>0</v>
      </c>
      <c r="Q56" s="707">
        <f>IF(+All!$F770="Buffalo",+All!Q770,IF(+All!$H770="Buffalo",+All!Q770,0))</f>
        <v>0</v>
      </c>
      <c r="R56" s="706">
        <f>IF(+All!$F770="Buffalo",+All!R770,IF(+All!$H770="Buffalo",+All!R770,0))</f>
        <v>0</v>
      </c>
      <c r="S56" s="708">
        <f>IF(+All!$F770="Buffalo",+All!S770,IF(+All!$H770="Buffalo",+All!S770,0))</f>
        <v>0</v>
      </c>
      <c r="T56" s="706">
        <f>IF(+All!$F770="Buffalo",+All!T770,IF(+All!$H770="Buffalo",+All!T770,0))</f>
        <v>0</v>
      </c>
      <c r="U56" s="707">
        <f>IF(+All!$F770="Buffalo",+All!U770,IF(+All!$H770="Buffalo",+All!U770,0))</f>
        <v>0</v>
      </c>
      <c r="V56" s="706" t="e">
        <f>IF(+All!#REF!="Buffalo",+All!#REF!,IF(+All!#REF!="Buffalo",+All!#REF!,0))</f>
        <v>#REF!</v>
      </c>
      <c r="W56" s="707" t="e">
        <f>IF(+All!#REF!="Buffalo",+All!#REF!,IF(+All!#REF!="Buffalo",+All!#REF!,0))</f>
        <v>#REF!</v>
      </c>
      <c r="X56" s="706" t="e">
        <f>IF(+All!#REF!="Buffalo",+All!#REF!,IF(+All!#REF!="Buffalo",+All!#REF!,0))</f>
        <v>#REF!</v>
      </c>
      <c r="Y56" s="707" t="e">
        <f>IF(+All!#REF!="Buffalo",+All!#REF!,IF(+All!#REF!="Buffalo",+All!#REF!,0))</f>
        <v>#REF!</v>
      </c>
      <c r="Z56" s="706" t="e">
        <f>IF(+All!#REF!="Buffalo",+All!#REF!,IF(+All!#REF!="Buffalo",+All!#REF!,0))</f>
        <v>#REF!</v>
      </c>
      <c r="AA56" s="707" t="e">
        <f>IF(+All!#REF!="Buffalo",+All!#REF!,IF(+All!#REF!="Buffalo",+All!#REF!,0))</f>
        <v>#REF!</v>
      </c>
      <c r="AB56" s="706" t="e">
        <f>IF(+All!#REF!="Buffalo",+All!#REF!,IF(+All!#REF!="Buffalo",+All!#REF!,0))</f>
        <v>#REF!</v>
      </c>
      <c r="AC56" s="707" t="e">
        <f>IF(+All!#REF!="Buffalo",+All!#REF!,IF(+All!#REF!="Buffalo",+All!#REF!,0))</f>
        <v>#REF!</v>
      </c>
      <c r="AD56" s="706" t="e">
        <f>IF(+All!#REF!="Buffalo",+All!#REF!,IF(+All!#REF!="Buffalo",+All!#REF!,0))</f>
        <v>#REF!</v>
      </c>
      <c r="AE56" s="707" t="e">
        <f>IF(+All!#REF!="Buffalo",+All!#REF!,IF(+All!#REF!="Buffalo",+All!#REF!,0))</f>
        <v>#REF!</v>
      </c>
      <c r="AF56" s="706" t="e">
        <f>IF(+All!#REF!="Buffalo",+All!#REF!,IF(+All!#REF!="Buffalo",+All!#REF!,0))</f>
        <v>#REF!</v>
      </c>
      <c r="AG56" s="707" t="e">
        <f>IF(+All!#REF!="Buffalo",+All!#REF!,IF(+All!#REF!="Buffalo",+All!#REF!,0))</f>
        <v>#REF!</v>
      </c>
      <c r="AH56" s="706" t="e">
        <f>IF(+All!#REF!="Buffalo",+All!#REF!,IF(+All!#REF!="Buffalo",+All!#REF!,0))</f>
        <v>#REF!</v>
      </c>
      <c r="AI56" s="707" t="e">
        <f>IF(+All!#REF!="Buffalo",+All!#REF!,IF(+All!#REF!="Buffalo",+All!#REF!,0))</f>
        <v>#REF!</v>
      </c>
      <c r="AJ56" s="706" t="e">
        <f>IF(+All!#REF!="Buffalo",+All!#REF!,IF(+All!#REF!="Buffalo",+All!#REF!,0))</f>
        <v>#REF!</v>
      </c>
      <c r="AK56" s="707" t="e">
        <f>IF(+All!#REF!="Buffalo",+All!#REF!,IF(+All!#REF!="Buffalo",+All!#REF!,0))</f>
        <v>#REF!</v>
      </c>
      <c r="AL56" s="81" t="e">
        <f>IF(+All!#REF!="Buffalo",+All!#REF!,IF(+All!#REF!="Buffalo",+All!#REF!,0))</f>
        <v>#REF!</v>
      </c>
      <c r="AM56" s="82" t="e">
        <f>IF(+All!#REF!="Buffalo",+All!#REF!,IF(+All!#REF!="Buffalo",+All!#REF!,0))</f>
        <v>#REF!</v>
      </c>
      <c r="AN56" s="81" t="e">
        <f>IF(+All!#REF!="Buffalo",+All!#REF!,IF(+All!#REF!="Buffalo",+All!#REF!,0))</f>
        <v>#REF!</v>
      </c>
      <c r="AO56" s="83" t="e">
        <f>IF(+All!#REF!="Buffalo",+All!#REF!,IF(+All!#REF!="Buffalo",+All!#REF!,0))</f>
        <v>#REF!</v>
      </c>
      <c r="AP56" s="84" t="e">
        <f>IF(+All!#REF!="Buffalo",+All!#REF!,IF(+All!#REF!="Buffalo",+All!#REF!,0))</f>
        <v>#REF!</v>
      </c>
      <c r="AQ56" s="480" t="e">
        <f>IF(+All!#REF!="Buffalo",+All!#REF!,IF(+All!#REF!="Buffalo",+All!#REF!,0))</f>
        <v>#REF!</v>
      </c>
      <c r="AR56" s="482" t="e">
        <f>IF(+All!#REF!="Buffalo",+All!#REF!,IF(+All!#REF!="Buffalo",+All!#REF!,0))</f>
        <v>#REF!</v>
      </c>
      <c r="AS56" s="483" t="e">
        <f>IF(+All!#REF!="Buffalo",+All!#REF!,IF(+All!#REF!="Buffalo",+All!#REF!,0))</f>
        <v>#REF!</v>
      </c>
      <c r="AT56" s="483" t="e">
        <f>IF(+All!#REF!="Buffalo",+All!#REF!,IF(+All!#REF!="Buffalo",+All!#REF!,0))</f>
        <v>#REF!</v>
      </c>
      <c r="AU56" s="482" t="e">
        <f>IF(+All!#REF!="Buffalo",+All!#REF!,IF(+All!#REF!="Buffalo",+All!#REF!,0))</f>
        <v>#REF!</v>
      </c>
      <c r="AV56" s="483" t="e">
        <f>IF(+All!#REF!="Buffalo",+All!#REF!,IF(+All!#REF!="Buffalo",+All!#REF!,0))</f>
        <v>#REF!</v>
      </c>
      <c r="AW56" s="484" t="e">
        <f>IF(+All!#REF!="Buffalo",+All!#REF!,IF(+All!#REF!="Buffalo",+All!#REF!,0))</f>
        <v>#REF!</v>
      </c>
      <c r="AX56" s="483" t="e">
        <f>IF(+All!#REF!="Buffalo",+All!#REF!,IF(+All!#REF!="Buffalo",+All!#REF!,0))</f>
        <v>#REF!</v>
      </c>
      <c r="AY56" s="88" t="e">
        <f>IF(+All!#REF!="Buffalo",+All!#REF!,IF(+All!#REF!="Buffalo",+All!#REF!,0))</f>
        <v>#REF!</v>
      </c>
      <c r="AZ56" s="89" t="e">
        <f>IF(+All!#REF!="Buffalo",+All!#REF!,IF(+All!#REF!="Buffalo",+All!#REF!,0))</f>
        <v>#REF!</v>
      </c>
      <c r="BA56" s="90" t="e">
        <f>IF(+All!#REF!="Buffalo",+All!#REF!,IF(+All!#REF!="Buffalo",+All!#REF!,0))</f>
        <v>#REF!</v>
      </c>
      <c r="BB56" s="90" t="e">
        <f>IF(+All!#REF!="Buffalo",+All!#REF!,IF(+All!#REF!="Buffalo",+All!#REF!,0))</f>
        <v>#REF!</v>
      </c>
      <c r="BC56" s="91" t="e">
        <f>IF(+All!#REF!="Buffalo",+All!#REF!,IF(+All!#REF!="Buffalo",+All!#REF!,0))</f>
        <v>#REF!</v>
      </c>
      <c r="BD56" s="482" t="e">
        <f>IF(+All!#REF!="Buffalo",+All!#REF!,IF(+All!#REF!="Buffalo",+All!#REF!,0))</f>
        <v>#REF!</v>
      </c>
      <c r="BE56" s="483" t="e">
        <f>IF(+All!#REF!="Buffalo",+All!#REF!,IF(+All!#REF!="Buffalo",+All!#REF!,0))</f>
        <v>#REF!</v>
      </c>
      <c r="BF56" s="483" t="e">
        <f>IF(+All!#REF!="Buffalo",+All!#REF!,IF(+All!#REF!="Buffalo",+All!#REF!,0))</f>
        <v>#REF!</v>
      </c>
      <c r="BG56" s="482" t="e">
        <f>IF(+All!#REF!="Buffalo",+All!#REF!,IF(+All!#REF!="Buffalo",+All!#REF!,0))</f>
        <v>#REF!</v>
      </c>
      <c r="BH56" s="483" t="e">
        <f>IF(+All!#REF!="Buffalo",+All!#REF!,IF(+All!#REF!="Buffalo",+All!#REF!,0))</f>
        <v>#REF!</v>
      </c>
      <c r="BI56" s="484" t="e">
        <f>IF(+All!#REF!="Buffalo",+All!#REF!,IF(+All!#REF!="Buffalo",+All!#REF!,0))</f>
        <v>#REF!</v>
      </c>
      <c r="BJ56" s="92" t="e">
        <f>IF(+All!#REF!="Buffalo",+All!#REF!,IF(+All!#REF!="Buffalo",+All!#REF!,0))</f>
        <v>#REF!</v>
      </c>
      <c r="BK56" s="93" t="e">
        <f>IF(+All!#REF!="Buffalo",+All!#REF!,IF(+All!#REF!="Buffalo",+All!#REF!,0))</f>
        <v>#REF!</v>
      </c>
    </row>
    <row r="57" spans="1:63" x14ac:dyDescent="0.8">
      <c r="A57" s="70">
        <f>IF(+All!$F781="Buffalo",+All!A781,IF(+All!$H781="Buffalo",+All!A781,0))</f>
        <v>11</v>
      </c>
      <c r="B57" s="480" t="str">
        <f>IF(+All!$F781="Buffalo",+All!B781,IF(+All!$H781="Buffalo",+All!B781,0))</f>
        <v>Tues</v>
      </c>
      <c r="C57" s="72">
        <f>IF(+All!$F781="Buffalo",+All!C781,IF(+All!$H781="Buffalo",+All!C781,0))</f>
        <v>44509</v>
      </c>
      <c r="D57" s="73">
        <f>IF(+All!$F781="Buffalo",+All!D781,IF(+All!$H781="Buffalo",+All!D781,0))</f>
        <v>0.79166666666666663</v>
      </c>
      <c r="E57" s="707" t="str">
        <f>IF(+All!$F781="Buffalo",+All!E781,IF(+All!$H781="Buffalo",+All!E781,0))</f>
        <v>CBSSN</v>
      </c>
      <c r="F57" s="75" t="str">
        <f>IF(+All!$F781="Buffalo",+All!F781,IF(+All!$H781="Buffalo",+All!F781,0))</f>
        <v>Buffalo</v>
      </c>
      <c r="G57" s="95" t="str">
        <f>IF(+All!$F781="Buffalo",+All!G781,IF(+All!$H781="Buffalo",+All!G781,0))</f>
        <v>MAC</v>
      </c>
      <c r="H57" s="95" t="str">
        <f>IF(+All!$F781="Buffalo",+All!H781,IF(+All!$H781="Buffalo",+All!H781,0))</f>
        <v>Miami (OH)</v>
      </c>
      <c r="I57" s="76" t="str">
        <f>IF(+All!$F781="Buffalo",+All!I781,IF(+All!$H781="Buffalo",+All!I781,0))</f>
        <v>MAC</v>
      </c>
      <c r="J57" s="706" t="str">
        <f>IF(+All!$F781="Buffalo",+All!J781,IF(+All!$H781="Buffalo",+All!J781,0))</f>
        <v>Miami (OH)</v>
      </c>
      <c r="K57" s="707" t="str">
        <f>IF(+All!$F781="Buffalo",+All!K781,IF(+All!$H781="Buffalo",+All!K781,0))</f>
        <v>Buffalo</v>
      </c>
      <c r="L57" s="78">
        <f>IF(+All!$F781="Buffalo",+All!L781,IF(+All!$H781="Buffalo",+All!L781,0))</f>
        <v>7.5</v>
      </c>
      <c r="M57" s="79">
        <f>IF(+All!$F781="Buffalo",+All!M781,IF(+All!$H781="Buffalo",+All!M781,0))</f>
        <v>57</v>
      </c>
      <c r="N57" s="706" t="str">
        <f>IF(+All!$F781="Buffalo",+All!N781,IF(+All!$H781="Buffalo",+All!N781,0))</f>
        <v>Miami (OH)</v>
      </c>
      <c r="O57" s="708">
        <f>IF(+All!$F781="Buffalo",+All!O781,IF(+All!$H781="Buffalo",+All!O781,0))</f>
        <v>45</v>
      </c>
      <c r="P57" s="708" t="str">
        <f>IF(+All!$F781="Buffalo",+All!P781,IF(+All!$H781="Buffalo",+All!P781,0))</f>
        <v>Buffalo</v>
      </c>
      <c r="Q57" s="707">
        <f>IF(+All!$F781="Buffalo",+All!Q781,IF(+All!$H781="Buffalo",+All!Q781,0))</f>
        <v>18</v>
      </c>
      <c r="R57" s="706" t="str">
        <f>IF(+All!$F781="Buffalo",+All!R781,IF(+All!$H781="Buffalo",+All!R781,0))</f>
        <v>Miami (OH)</v>
      </c>
      <c r="S57" s="708" t="str">
        <f>IF(+All!$F781="Buffalo",+All!S781,IF(+All!$H781="Buffalo",+All!S781,0))</f>
        <v>Buffalo</v>
      </c>
      <c r="T57" s="706" t="str">
        <f>IF(+All!$F781="Buffalo",+All!T781,IF(+All!$H781="Buffalo",+All!T781,0))</f>
        <v>Miami (OH)</v>
      </c>
      <c r="U57" s="707" t="str">
        <f>IF(+All!$F781="Buffalo",+All!U781,IF(+All!$H781="Buffalo",+All!U781,0))</f>
        <v>W</v>
      </c>
      <c r="V57" s="706" t="e">
        <f>IF(+All!#REF!="Buffalo",+All!#REF!,IF(+All!#REF!="Buffalo",+All!#REF!,0))</f>
        <v>#REF!</v>
      </c>
      <c r="W57" s="707" t="e">
        <f>IF(+All!#REF!="Buffalo",+All!#REF!,IF(+All!#REF!="Buffalo",+All!#REF!,0))</f>
        <v>#REF!</v>
      </c>
      <c r="X57" s="706" t="e">
        <f>IF(+All!#REF!="Buffalo",+All!#REF!,IF(+All!#REF!="Buffalo",+All!#REF!,0))</f>
        <v>#REF!</v>
      </c>
      <c r="Y57" s="707" t="e">
        <f>IF(+All!#REF!="Buffalo",+All!#REF!,IF(+All!#REF!="Buffalo",+All!#REF!,0))</f>
        <v>#REF!</v>
      </c>
      <c r="Z57" s="706" t="e">
        <f>IF(+All!#REF!="Buffalo",+All!#REF!,IF(+All!#REF!="Buffalo",+All!#REF!,0))</f>
        <v>#REF!</v>
      </c>
      <c r="AA57" s="707" t="e">
        <f>IF(+All!#REF!="Buffalo",+All!#REF!,IF(+All!#REF!="Buffalo",+All!#REF!,0))</f>
        <v>#REF!</v>
      </c>
      <c r="AB57" s="706" t="e">
        <f>IF(+All!#REF!="Buffalo",+All!#REF!,IF(+All!#REF!="Buffalo",+All!#REF!,0))</f>
        <v>#REF!</v>
      </c>
      <c r="AC57" s="707" t="e">
        <f>IF(+All!#REF!="Buffalo",+All!#REF!,IF(+All!#REF!="Buffalo",+All!#REF!,0))</f>
        <v>#REF!</v>
      </c>
      <c r="AD57" s="706" t="e">
        <f>IF(+All!#REF!="Buffalo",+All!#REF!,IF(+All!#REF!="Buffalo",+All!#REF!,0))</f>
        <v>#REF!</v>
      </c>
      <c r="AE57" s="707" t="e">
        <f>IF(+All!#REF!="Buffalo",+All!#REF!,IF(+All!#REF!="Buffalo",+All!#REF!,0))</f>
        <v>#REF!</v>
      </c>
      <c r="AF57" s="706" t="e">
        <f>IF(+All!#REF!="Buffalo",+All!#REF!,IF(+All!#REF!="Buffalo",+All!#REF!,0))</f>
        <v>#REF!</v>
      </c>
      <c r="AG57" s="707" t="e">
        <f>IF(+All!#REF!="Buffalo",+All!#REF!,IF(+All!#REF!="Buffalo",+All!#REF!,0))</f>
        <v>#REF!</v>
      </c>
      <c r="AH57" s="706" t="e">
        <f>IF(+All!#REF!="Buffalo",+All!#REF!,IF(+All!#REF!="Buffalo",+All!#REF!,0))</f>
        <v>#REF!</v>
      </c>
      <c r="AI57" s="707" t="e">
        <f>IF(+All!#REF!="Buffalo",+All!#REF!,IF(+All!#REF!="Buffalo",+All!#REF!,0))</f>
        <v>#REF!</v>
      </c>
      <c r="AJ57" s="706" t="e">
        <f>IF(+All!#REF!="Buffalo",+All!#REF!,IF(+All!#REF!="Buffalo",+All!#REF!,0))</f>
        <v>#REF!</v>
      </c>
      <c r="AK57" s="707" t="e">
        <f>IF(+All!#REF!="Buffalo",+All!#REF!,IF(+All!#REF!="Buffalo",+All!#REF!,0))</f>
        <v>#REF!</v>
      </c>
      <c r="AL57" s="81" t="e">
        <f>IF(+All!#REF!="Buffalo",+All!#REF!,IF(+All!#REF!="Buffalo",+All!#REF!,0))</f>
        <v>#REF!</v>
      </c>
      <c r="AM57" s="82" t="e">
        <f>IF(+All!#REF!="Buffalo",+All!#REF!,IF(+All!#REF!="Buffalo",+All!#REF!,0))</f>
        <v>#REF!</v>
      </c>
      <c r="AN57" s="81" t="e">
        <f>IF(+All!#REF!="Buffalo",+All!#REF!,IF(+All!#REF!="Buffalo",+All!#REF!,0))</f>
        <v>#REF!</v>
      </c>
      <c r="AO57" s="83" t="e">
        <f>IF(+All!#REF!="Buffalo",+All!#REF!,IF(+All!#REF!="Buffalo",+All!#REF!,0))</f>
        <v>#REF!</v>
      </c>
      <c r="AP57" s="84" t="e">
        <f>IF(+All!#REF!="Buffalo",+All!#REF!,IF(+All!#REF!="Buffalo",+All!#REF!,0))</f>
        <v>#REF!</v>
      </c>
      <c r="AQ57" s="480" t="e">
        <f>IF(+All!#REF!="Buffalo",+All!#REF!,IF(+All!#REF!="Buffalo",+All!#REF!,0))</f>
        <v>#REF!</v>
      </c>
      <c r="AR57" s="482" t="e">
        <f>IF(+All!#REF!="Buffalo",+All!#REF!,IF(+All!#REF!="Buffalo",+All!#REF!,0))</f>
        <v>#REF!</v>
      </c>
      <c r="AS57" s="483" t="e">
        <f>IF(+All!#REF!="Buffalo",+All!#REF!,IF(+All!#REF!="Buffalo",+All!#REF!,0))</f>
        <v>#REF!</v>
      </c>
      <c r="AT57" s="483" t="e">
        <f>IF(+All!#REF!="Buffalo",+All!#REF!,IF(+All!#REF!="Buffalo",+All!#REF!,0))</f>
        <v>#REF!</v>
      </c>
      <c r="AU57" s="482" t="e">
        <f>IF(+All!#REF!="Buffalo",+All!#REF!,IF(+All!#REF!="Buffalo",+All!#REF!,0))</f>
        <v>#REF!</v>
      </c>
      <c r="AV57" s="483" t="e">
        <f>IF(+All!#REF!="Buffalo",+All!#REF!,IF(+All!#REF!="Buffalo",+All!#REF!,0))</f>
        <v>#REF!</v>
      </c>
      <c r="AW57" s="484" t="e">
        <f>IF(+All!#REF!="Buffalo",+All!#REF!,IF(+All!#REF!="Buffalo",+All!#REF!,0))</f>
        <v>#REF!</v>
      </c>
      <c r="AX57" s="483" t="e">
        <f>IF(+All!#REF!="Buffalo",+All!#REF!,IF(+All!#REF!="Buffalo",+All!#REF!,0))</f>
        <v>#REF!</v>
      </c>
      <c r="AY57" s="88" t="e">
        <f>IF(+All!#REF!="Buffalo",+All!#REF!,IF(+All!#REF!="Buffalo",+All!#REF!,0))</f>
        <v>#REF!</v>
      </c>
      <c r="AZ57" s="89" t="e">
        <f>IF(+All!#REF!="Buffalo",+All!#REF!,IF(+All!#REF!="Buffalo",+All!#REF!,0))</f>
        <v>#REF!</v>
      </c>
      <c r="BA57" s="90" t="e">
        <f>IF(+All!#REF!="Buffalo",+All!#REF!,IF(+All!#REF!="Buffalo",+All!#REF!,0))</f>
        <v>#REF!</v>
      </c>
      <c r="BB57" s="90" t="e">
        <f>IF(+All!#REF!="Buffalo",+All!#REF!,IF(+All!#REF!="Buffalo",+All!#REF!,0))</f>
        <v>#REF!</v>
      </c>
      <c r="BC57" s="91" t="e">
        <f>IF(+All!#REF!="Buffalo",+All!#REF!,IF(+All!#REF!="Buffalo",+All!#REF!,0))</f>
        <v>#REF!</v>
      </c>
      <c r="BD57" s="482" t="e">
        <f>IF(+All!#REF!="Buffalo",+All!#REF!,IF(+All!#REF!="Buffalo",+All!#REF!,0))</f>
        <v>#REF!</v>
      </c>
      <c r="BE57" s="483" t="e">
        <f>IF(+All!#REF!="Buffalo",+All!#REF!,IF(+All!#REF!="Buffalo",+All!#REF!,0))</f>
        <v>#REF!</v>
      </c>
      <c r="BF57" s="483" t="e">
        <f>IF(+All!#REF!="Buffalo",+All!#REF!,IF(+All!#REF!="Buffalo",+All!#REF!,0))</f>
        <v>#REF!</v>
      </c>
      <c r="BG57" s="482" t="e">
        <f>IF(+All!#REF!="Buffalo",+All!#REF!,IF(+All!#REF!="Buffalo",+All!#REF!,0))</f>
        <v>#REF!</v>
      </c>
      <c r="BH57" s="483" t="e">
        <f>IF(+All!#REF!="Buffalo",+All!#REF!,IF(+All!#REF!="Buffalo",+All!#REF!,0))</f>
        <v>#REF!</v>
      </c>
      <c r="BI57" s="484" t="e">
        <f>IF(+All!#REF!="Buffalo",+All!#REF!,IF(+All!#REF!="Buffalo",+All!#REF!,0))</f>
        <v>#REF!</v>
      </c>
      <c r="BJ57" s="92" t="e">
        <f>IF(+All!#REF!="Buffalo",+All!#REF!,IF(+All!#REF!="Buffalo",+All!#REF!,0))</f>
        <v>#REF!</v>
      </c>
      <c r="BK57" s="93" t="e">
        <f>IF(+All!#REF!="Buffalo",+All!#REF!,IF(+All!#REF!="Buffalo",+All!#REF!,0))</f>
        <v>#REF!</v>
      </c>
    </row>
    <row r="58" spans="1:63" x14ac:dyDescent="0.8">
      <c r="A58" s="70">
        <f>IF(+All!$F851="Buffalo",+All!A851,IF(+All!$H851="Buffalo",+All!A851,0))</f>
        <v>12</v>
      </c>
      <c r="B58" s="480" t="str">
        <f>IF(+All!$F851="Buffalo",+All!B851,IF(+All!$H851="Buffalo",+All!B851,0))</f>
        <v>Weds</v>
      </c>
      <c r="C58" s="72">
        <f>IF(+All!$F851="Buffalo",+All!C851,IF(+All!$H851="Buffalo",+All!C851,0))</f>
        <v>44517</v>
      </c>
      <c r="D58" s="73">
        <f>IF(+All!$F851="Buffalo",+All!D851,IF(+All!$H851="Buffalo",+All!D851,0))</f>
        <v>0.79166666666666663</v>
      </c>
      <c r="E58" s="707" t="str">
        <f>IF(+All!$F851="Buffalo",+All!E851,IF(+All!$H851="Buffalo",+All!E851,0))</f>
        <v>ESPN2</v>
      </c>
      <c r="F58" s="75" t="str">
        <f>IF(+All!$F851="Buffalo",+All!F851,IF(+All!$H851="Buffalo",+All!F851,0))</f>
        <v>Northern Illinois</v>
      </c>
      <c r="G58" s="95" t="str">
        <f>IF(+All!$F851="Buffalo",+All!G851,IF(+All!$H851="Buffalo",+All!G851,0))</f>
        <v>MAC</v>
      </c>
      <c r="H58" s="95" t="str">
        <f>IF(+All!$F851="Buffalo",+All!H851,IF(+All!$H851="Buffalo",+All!H851,0))</f>
        <v>Buffalo</v>
      </c>
      <c r="I58" s="76" t="str">
        <f>IF(+All!$F851="Buffalo",+All!I851,IF(+All!$H851="Buffalo",+All!I851,0))</f>
        <v>MAC</v>
      </c>
      <c r="J58" s="706" t="str">
        <f>IF(+All!$F851="Buffalo",+All!J851,IF(+All!$H851="Buffalo",+All!J851,0))</f>
        <v>Northern Illinois</v>
      </c>
      <c r="K58" s="707" t="str">
        <f>IF(+All!$F851="Buffalo",+All!K851,IF(+All!$H851="Buffalo",+All!K851,0))</f>
        <v>Buffalo</v>
      </c>
      <c r="L58" s="78">
        <f>IF(+All!$F851="Buffalo",+All!L851,IF(+All!$H851="Buffalo",+All!L851,0))</f>
        <v>1.5</v>
      </c>
      <c r="M58" s="79">
        <f>IF(+All!$F851="Buffalo",+All!M851,IF(+All!$H851="Buffalo",+All!M851,0))</f>
        <v>60</v>
      </c>
      <c r="N58" s="706" t="str">
        <f>IF(+All!$F851="Buffalo",+All!N851,IF(+All!$H851="Buffalo",+All!N851,0))</f>
        <v>Northern Illinois</v>
      </c>
      <c r="O58" s="708">
        <f>IF(+All!$F851="Buffalo",+All!O851,IF(+All!$H851="Buffalo",+All!O851,0))</f>
        <v>33</v>
      </c>
      <c r="P58" s="708" t="str">
        <f>IF(+All!$F851="Buffalo",+All!P851,IF(+All!$H851="Buffalo",+All!P851,0))</f>
        <v>Buffalo</v>
      </c>
      <c r="Q58" s="707">
        <f>IF(+All!$F851="Buffalo",+All!Q851,IF(+All!$H851="Buffalo",+All!Q851,0))</f>
        <v>27</v>
      </c>
      <c r="R58" s="706" t="str">
        <f>IF(+All!$F851="Buffalo",+All!R851,IF(+All!$H851="Buffalo",+All!R851,0))</f>
        <v>Northern Illinois</v>
      </c>
      <c r="S58" s="708" t="str">
        <f>IF(+All!$F851="Buffalo",+All!S851,IF(+All!$H851="Buffalo",+All!S851,0))</f>
        <v>Buffalo</v>
      </c>
      <c r="T58" s="706" t="str">
        <f>IF(+All!$F851="Buffalo",+All!T851,IF(+All!$H851="Buffalo",+All!T851,0))</f>
        <v>Northern Illinois</v>
      </c>
      <c r="U58" s="707" t="str">
        <f>IF(+All!$F851="Buffalo",+All!U851,IF(+All!$H851="Buffalo",+All!U851,0))</f>
        <v>W</v>
      </c>
      <c r="V58" s="706">
        <f>IF(+All!$F547="Buffalo",+All!#REF!,IF(+All!$H547="Buffalo",+All!#REF!,0))</f>
        <v>0</v>
      </c>
      <c r="W58" s="707">
        <f>IF(+All!$F547="Buffalo",+All!#REF!,IF(+All!$H547="Buffalo",+All!#REF!,0))</f>
        <v>0</v>
      </c>
      <c r="X58" s="706">
        <f>IF(+All!$F547="Buffalo",+All!#REF!,IF(+All!$H547="Buffalo",+All!#REF!,0))</f>
        <v>0</v>
      </c>
      <c r="Y58" s="707">
        <f>IF(+All!$F547="Buffalo",+All!#REF!,IF(+All!$H547="Buffalo",+All!#REF!,0))</f>
        <v>0</v>
      </c>
      <c r="Z58" s="706">
        <f>IF(+All!$F547="Buffalo",+All!#REF!,IF(+All!$H547="Buffalo",+All!#REF!,0))</f>
        <v>0</v>
      </c>
      <c r="AA58" s="707">
        <f>IF(+All!$F547="Buffalo",+All!#REF!,IF(+All!$H547="Buffalo",+All!#REF!,0))</f>
        <v>0</v>
      </c>
      <c r="AB58" s="706">
        <f>IF(+All!$F547="Buffalo",+All!#REF!,IF(+All!$H547="Buffalo",+All!#REF!,0))</f>
        <v>0</v>
      </c>
      <c r="AC58" s="707">
        <f>IF(+All!$F547="Buffalo",+All!#REF!,IF(+All!$H547="Buffalo",+All!#REF!,0))</f>
        <v>0</v>
      </c>
      <c r="AD58" s="706">
        <f>IF(+All!$F547="Buffalo",+All!#REF!,IF(+All!$H547="Buffalo",+All!#REF!,0))</f>
        <v>0</v>
      </c>
      <c r="AE58" s="707">
        <f>IF(+All!$F547="Buffalo",+All!#REF!,IF(+All!$H547="Buffalo",+All!#REF!,0))</f>
        <v>0</v>
      </c>
      <c r="AF58" s="706">
        <f>IF(+All!$F547="Buffalo",+All!#REF!,IF(+All!$H547="Buffalo",+All!#REF!,0))</f>
        <v>0</v>
      </c>
      <c r="AG58" s="707">
        <f>IF(+All!$F547="Buffalo",+All!#REF!,IF(+All!$H547="Buffalo",+All!#REF!,0))</f>
        <v>0</v>
      </c>
      <c r="AH58" s="706">
        <f>IF(+All!$F547="Buffalo",+All!#REF!,IF(+All!$H547="Buffalo",+All!#REF!,0))</f>
        <v>0</v>
      </c>
      <c r="AI58" s="707">
        <f>IF(+All!$F547="Buffalo",+All!#REF!,IF(+All!$H547="Buffalo",+All!#REF!,0))</f>
        <v>0</v>
      </c>
      <c r="AJ58" s="706">
        <f>IF(+All!$F547="Buffalo",+All!#REF!,IF(+All!$H547="Buffalo",+All!#REF!,0))</f>
        <v>0</v>
      </c>
      <c r="AK58" s="707">
        <f>IF(+All!$F547="Buffalo",+All!#REF!,IF(+All!$H547="Buffalo",+All!#REF!,0))</f>
        <v>0</v>
      </c>
      <c r="AL58" s="81">
        <f>IF(+All!$F547="Buffalo",+All!V547,IF(+All!$H547="Buffalo",+All!V547,0))</f>
        <v>0</v>
      </c>
      <c r="AM58" s="82">
        <f>IF(+All!$F547="Buffalo",+All!W547,IF(+All!$H547="Buffalo",+All!W547,0))</f>
        <v>0</v>
      </c>
      <c r="AN58" s="81">
        <f>IF(+All!$F547="Buffalo",+All!X547,IF(+All!$H547="Buffalo",+All!X547,0))</f>
        <v>0</v>
      </c>
      <c r="AO58" s="83">
        <f>IF(+All!$F547="Buffalo",+All!Y547,IF(+All!$H547="Buffalo",+All!Y547,0))</f>
        <v>0</v>
      </c>
      <c r="AP58" s="84">
        <f>IF(+All!$F547="Buffalo",+All!Z547,IF(+All!$H547="Buffalo",+All!Z547,0))</f>
        <v>0</v>
      </c>
      <c r="AQ58" s="480">
        <f>IF(+All!$F547="Buffalo",+All!#REF!,IF(+All!$H547="Buffalo",+All!#REF!,0))</f>
        <v>0</v>
      </c>
      <c r="AR58" s="482">
        <f>IF(+All!$F547="Buffalo",+All!#REF!,IF(+All!$H547="Buffalo",+All!#REF!,0))</f>
        <v>0</v>
      </c>
      <c r="AS58" s="483">
        <f>IF(+All!$F547="Buffalo",+All!#REF!,IF(+All!$H547="Buffalo",+All!#REF!,0))</f>
        <v>0</v>
      </c>
      <c r="AT58" s="483">
        <f>IF(+All!$F547="Buffalo",+All!#REF!,IF(+All!$H547="Buffalo",+All!#REF!,0))</f>
        <v>0</v>
      </c>
      <c r="AU58" s="482">
        <f>IF(+All!$F547="Buffalo",+All!#REF!,IF(+All!$H547="Buffalo",+All!#REF!,0))</f>
        <v>0</v>
      </c>
      <c r="AV58" s="483">
        <f>IF(+All!$F547="Buffalo",+All!#REF!,IF(+All!$H547="Buffalo",+All!#REF!,0))</f>
        <v>0</v>
      </c>
      <c r="AW58" s="484">
        <f>IF(+All!$F547="Buffalo",+All!#REF!,IF(+All!$H547="Buffalo",+All!#REF!,0))</f>
        <v>0</v>
      </c>
      <c r="AX58" s="483">
        <f>IF(+All!$F547="Buffalo",+All!#REF!,IF(+All!$H547="Buffalo",+All!#REF!,0))</f>
        <v>0</v>
      </c>
      <c r="AY58" s="88">
        <f>IF(+All!$F547="Buffalo",+All!#REF!,IF(+All!$H547="Buffalo",+All!#REF!,0))</f>
        <v>0</v>
      </c>
      <c r="AZ58" s="89">
        <f>IF(+All!$F547="Buffalo",+All!#REF!,IF(+All!$H547="Buffalo",+All!#REF!,0))</f>
        <v>0</v>
      </c>
      <c r="BA58" s="90">
        <f>IF(+All!$F547="Buffalo",+All!#REF!,IF(+All!$H547="Buffalo",+All!#REF!,0))</f>
        <v>0</v>
      </c>
      <c r="BB58" s="90">
        <f>IF(+All!$F547="Buffalo",+All!#REF!,IF(+All!$H547="Buffalo",+All!#REF!,0))</f>
        <v>0</v>
      </c>
      <c r="BC58" s="91">
        <f>IF(+All!$F547="Buffalo",+All!#REF!,IF(+All!$H547="Buffalo",+All!#REF!,0))</f>
        <v>0</v>
      </c>
      <c r="BD58" s="482">
        <f>IF(+All!$F547="Buffalo",+All!#REF!,IF(+All!$H547="Buffalo",+All!#REF!,0))</f>
        <v>0</v>
      </c>
      <c r="BE58" s="483">
        <f>IF(+All!$F547="Buffalo",+All!#REF!,IF(+All!$H547="Buffalo",+All!#REF!,0))</f>
        <v>0</v>
      </c>
      <c r="BF58" s="483">
        <f>IF(+All!$F547="Buffalo",+All!#REF!,IF(+All!$H547="Buffalo",+All!#REF!,0))</f>
        <v>0</v>
      </c>
      <c r="BG58" s="482">
        <f>IF(+All!$F547="Buffalo",+All!#REF!,IF(+All!$H547="Buffalo",+All!#REF!,0))</f>
        <v>0</v>
      </c>
      <c r="BH58" s="483">
        <f>IF(+All!$F547="Buffalo",+All!#REF!,IF(+All!$H547="Buffalo",+All!#REF!,0))</f>
        <v>0</v>
      </c>
      <c r="BI58" s="484">
        <f>IF(+All!$F547="Buffalo",+All!#REF!,IF(+All!$H547="Buffalo",+All!#REF!,0))</f>
        <v>0</v>
      </c>
      <c r="BJ58" s="92">
        <f>IF(+All!$F547="Buffalo",+All!#REF!,IF(+All!$H547="Buffalo",+All!#REF!,0))</f>
        <v>0</v>
      </c>
      <c r="BK58" s="93">
        <f>IF(+All!$F547="Buffalo",+All!#REF!,IF(+All!$H547="Buffalo",+All!#REF!,0))</f>
        <v>0</v>
      </c>
    </row>
    <row r="59" spans="1:63" x14ac:dyDescent="0.8">
      <c r="A59" s="70">
        <f>IF(+All!$F949="Buffalo",+All!A949,IF(+All!$H949="Buffalo",+All!A949,0))</f>
        <v>0</v>
      </c>
      <c r="B59" s="480">
        <f>IF(+All!$F949="Buffalo",+All!B949,IF(+All!$H949="Buffalo",+All!B949,0))</f>
        <v>0</v>
      </c>
      <c r="C59" s="72">
        <f>IF(+All!$F949="Buffalo",+All!C949,IF(+All!$H949="Buffalo",+All!C949,0))</f>
        <v>0</v>
      </c>
      <c r="D59" s="73">
        <f>IF(+All!$F949="Buffalo",+All!D949,IF(+All!$H949="Buffalo",+All!D949,0))</f>
        <v>0</v>
      </c>
      <c r="E59" s="707">
        <f>IF(+All!$F949="Buffalo",+All!E949,IF(+All!$H949="Buffalo",+All!E949,0))</f>
        <v>0</v>
      </c>
      <c r="F59" s="75">
        <f>IF(+All!$F949="Buffalo",+All!F949,IF(+All!$H949="Buffalo",+All!F949,0))</f>
        <v>0</v>
      </c>
      <c r="G59" s="95">
        <f>IF(+All!$F949="Buffalo",+All!G949,IF(+All!$H949="Buffalo",+All!G949,0))</f>
        <v>0</v>
      </c>
      <c r="H59" s="95">
        <f>IF(+All!$F949="Buffalo",+All!H949,IF(+All!$H949="Buffalo",+All!H949,0))</f>
        <v>0</v>
      </c>
      <c r="I59" s="76">
        <f>IF(+All!$F949="Buffalo",+All!I949,IF(+All!$H949="Buffalo",+All!I949,0))</f>
        <v>0</v>
      </c>
      <c r="J59" s="706">
        <f>IF(+All!$F949="Buffalo",+All!J949,IF(+All!$H949="Buffalo",+All!J949,0))</f>
        <v>0</v>
      </c>
      <c r="K59" s="707">
        <f>IF(+All!$F949="Buffalo",+All!K949,IF(+All!$H949="Buffalo",+All!K949,0))</f>
        <v>0</v>
      </c>
      <c r="L59" s="78">
        <f>IF(+All!$F949="Buffalo",+All!L949,IF(+All!$H949="Buffalo",+All!L949,0))</f>
        <v>0</v>
      </c>
      <c r="M59" s="79">
        <f>IF(+All!$F949="Buffalo",+All!M949,IF(+All!$H949="Buffalo",+All!M949,0))</f>
        <v>0</v>
      </c>
      <c r="N59" s="706">
        <f>IF(+All!$F949="Buffalo",+All!N949,IF(+All!$H949="Buffalo",+All!N949,0))</f>
        <v>0</v>
      </c>
      <c r="O59" s="708">
        <f>IF(+All!$F949="Buffalo",+All!O949,IF(+All!$H949="Buffalo",+All!O949,0))</f>
        <v>0</v>
      </c>
      <c r="P59" s="708">
        <f>IF(+All!$F949="Buffalo",+All!P949,IF(+All!$H949="Buffalo",+All!P949,0))</f>
        <v>0</v>
      </c>
      <c r="Q59" s="707">
        <f>IF(+All!$F949="Buffalo",+All!Q949,IF(+All!$H949="Buffalo",+All!Q949,0))</f>
        <v>0</v>
      </c>
      <c r="R59" s="706">
        <f>IF(+All!$F949="Buffalo",+All!R949,IF(+All!$H949="Buffalo",+All!R949,0))</f>
        <v>0</v>
      </c>
      <c r="S59" s="708">
        <f>IF(+All!$F949="Buffalo",+All!S949,IF(+All!$H949="Buffalo",+All!S949,0))</f>
        <v>0</v>
      </c>
      <c r="T59" s="706">
        <f>IF(+All!$F949="Buffalo",+All!T949,IF(+All!$H949="Buffalo",+All!T949,0))</f>
        <v>0</v>
      </c>
      <c r="U59" s="707">
        <f>IF(+All!$F949="Buffalo",+All!U949,IF(+All!$H949="Buffalo",+All!U949,0))</f>
        <v>0</v>
      </c>
      <c r="V59" s="706" t="e">
        <f>IF(+All!#REF!="Buffalo",+All!#REF!,IF(+All!#REF!="Buffalo",+All!#REF!,0))</f>
        <v>#REF!</v>
      </c>
      <c r="W59" s="707" t="e">
        <f>IF(+All!#REF!="Buffalo",+All!#REF!,IF(+All!#REF!="Buffalo",+All!#REF!,0))</f>
        <v>#REF!</v>
      </c>
      <c r="X59" s="706" t="e">
        <f>IF(+All!#REF!="Buffalo",+All!#REF!,IF(+All!#REF!="Buffalo",+All!#REF!,0))</f>
        <v>#REF!</v>
      </c>
      <c r="Y59" s="707" t="e">
        <f>IF(+All!#REF!="Buffalo",+All!#REF!,IF(+All!#REF!="Buffalo",+All!#REF!,0))</f>
        <v>#REF!</v>
      </c>
      <c r="Z59" s="706" t="e">
        <f>IF(+All!#REF!="Buffalo",+All!#REF!,IF(+All!#REF!="Buffalo",+All!#REF!,0))</f>
        <v>#REF!</v>
      </c>
      <c r="AA59" s="707" t="e">
        <f>IF(+All!#REF!="Buffalo",+All!#REF!,IF(+All!#REF!="Buffalo",+All!#REF!,0))</f>
        <v>#REF!</v>
      </c>
      <c r="AB59" s="706" t="e">
        <f>IF(+All!#REF!="Buffalo",+All!#REF!,IF(+All!#REF!="Buffalo",+All!#REF!,0))</f>
        <v>#REF!</v>
      </c>
      <c r="AC59" s="707" t="e">
        <f>IF(+All!#REF!="Buffalo",+All!#REF!,IF(+All!#REF!="Buffalo",+All!#REF!,0))</f>
        <v>#REF!</v>
      </c>
      <c r="AD59" s="706" t="e">
        <f>IF(+All!#REF!="Buffalo",+All!#REF!,IF(+All!#REF!="Buffalo",+All!#REF!,0))</f>
        <v>#REF!</v>
      </c>
      <c r="AE59" s="707" t="e">
        <f>IF(+All!#REF!="Buffalo",+All!#REF!,IF(+All!#REF!="Buffalo",+All!#REF!,0))</f>
        <v>#REF!</v>
      </c>
      <c r="AF59" s="706" t="e">
        <f>IF(+All!#REF!="Buffalo",+All!#REF!,IF(+All!#REF!="Buffalo",+All!#REF!,0))</f>
        <v>#REF!</v>
      </c>
      <c r="AG59" s="707" t="e">
        <f>IF(+All!#REF!="Buffalo",+All!#REF!,IF(+All!#REF!="Buffalo",+All!#REF!,0))</f>
        <v>#REF!</v>
      </c>
      <c r="AH59" s="706" t="e">
        <f>IF(+All!#REF!="Buffalo",+All!#REF!,IF(+All!#REF!="Buffalo",+All!#REF!,0))</f>
        <v>#REF!</v>
      </c>
      <c r="AI59" s="707" t="e">
        <f>IF(+All!#REF!="Buffalo",+All!#REF!,IF(+All!#REF!="Buffalo",+All!#REF!,0))</f>
        <v>#REF!</v>
      </c>
      <c r="AJ59" s="706" t="e">
        <f>IF(+All!#REF!="Buffalo",+All!#REF!,IF(+All!#REF!="Buffalo",+All!#REF!,0))</f>
        <v>#REF!</v>
      </c>
      <c r="AK59" s="707" t="e">
        <f>IF(+All!#REF!="Buffalo",+All!#REF!,IF(+All!#REF!="Buffalo",+All!#REF!,0))</f>
        <v>#REF!</v>
      </c>
      <c r="AL59" s="81" t="e">
        <f>IF(+All!#REF!="Buffalo",+All!#REF!,IF(+All!#REF!="Buffalo",+All!#REF!,0))</f>
        <v>#REF!</v>
      </c>
      <c r="AM59" s="82" t="e">
        <f>IF(+All!#REF!="Buffalo",+All!#REF!,IF(+All!#REF!="Buffalo",+All!#REF!,0))</f>
        <v>#REF!</v>
      </c>
      <c r="AN59" s="81" t="e">
        <f>IF(+All!#REF!="Buffalo",+All!#REF!,IF(+All!#REF!="Buffalo",+All!#REF!,0))</f>
        <v>#REF!</v>
      </c>
      <c r="AO59" s="83" t="e">
        <f>IF(+All!#REF!="Buffalo",+All!#REF!,IF(+All!#REF!="Buffalo",+All!#REF!,0))</f>
        <v>#REF!</v>
      </c>
      <c r="AP59" s="84" t="e">
        <f>IF(+All!#REF!="Buffalo",+All!#REF!,IF(+All!#REF!="Buffalo",+All!#REF!,0))</f>
        <v>#REF!</v>
      </c>
      <c r="AQ59" s="480" t="e">
        <f>IF(+All!#REF!="Buffalo",+All!#REF!,IF(+All!#REF!="Buffalo",+All!#REF!,0))</f>
        <v>#REF!</v>
      </c>
      <c r="AR59" s="482" t="e">
        <f>IF(+All!#REF!="Buffalo",+All!#REF!,IF(+All!#REF!="Buffalo",+All!#REF!,0))</f>
        <v>#REF!</v>
      </c>
      <c r="AS59" s="483" t="e">
        <f>IF(+All!#REF!="Buffalo",+All!#REF!,IF(+All!#REF!="Buffalo",+All!#REF!,0))</f>
        <v>#REF!</v>
      </c>
      <c r="AT59" s="483" t="e">
        <f>IF(+All!#REF!="Buffalo",+All!#REF!,IF(+All!#REF!="Buffalo",+All!#REF!,0))</f>
        <v>#REF!</v>
      </c>
      <c r="AU59" s="482" t="e">
        <f>IF(+All!#REF!="Buffalo",+All!#REF!,IF(+All!#REF!="Buffalo",+All!#REF!,0))</f>
        <v>#REF!</v>
      </c>
      <c r="AV59" s="483" t="e">
        <f>IF(+All!#REF!="Buffalo",+All!#REF!,IF(+All!#REF!="Buffalo",+All!#REF!,0))</f>
        <v>#REF!</v>
      </c>
      <c r="AW59" s="484" t="e">
        <f>IF(+All!#REF!="Buffalo",+All!#REF!,IF(+All!#REF!="Buffalo",+All!#REF!,0))</f>
        <v>#REF!</v>
      </c>
      <c r="AX59" s="483" t="e">
        <f>IF(+All!#REF!="Buffalo",+All!#REF!,IF(+All!#REF!="Buffalo",+All!#REF!,0))</f>
        <v>#REF!</v>
      </c>
      <c r="AY59" s="88" t="e">
        <f>IF(+All!#REF!="Buffalo",+All!#REF!,IF(+All!#REF!="Buffalo",+All!#REF!,0))</f>
        <v>#REF!</v>
      </c>
      <c r="AZ59" s="89" t="e">
        <f>IF(+All!#REF!="Buffalo",+All!#REF!,IF(+All!#REF!="Buffalo",+All!#REF!,0))</f>
        <v>#REF!</v>
      </c>
      <c r="BA59" s="90" t="e">
        <f>IF(+All!#REF!="Buffalo",+All!#REF!,IF(+All!#REF!="Buffalo",+All!#REF!,0))</f>
        <v>#REF!</v>
      </c>
      <c r="BB59" s="90" t="e">
        <f>IF(+All!#REF!="Buffalo",+All!#REF!,IF(+All!#REF!="Buffalo",+All!#REF!,0))</f>
        <v>#REF!</v>
      </c>
      <c r="BC59" s="91" t="e">
        <f>IF(+All!#REF!="Buffalo",+All!#REF!,IF(+All!#REF!="Buffalo",+All!#REF!,0))</f>
        <v>#REF!</v>
      </c>
      <c r="BD59" s="482" t="e">
        <f>IF(+All!#REF!="Buffalo",+All!#REF!,IF(+All!#REF!="Buffalo",+All!#REF!,0))</f>
        <v>#REF!</v>
      </c>
      <c r="BE59" s="483" t="e">
        <f>IF(+All!#REF!="Buffalo",+All!#REF!,IF(+All!#REF!="Buffalo",+All!#REF!,0))</f>
        <v>#REF!</v>
      </c>
      <c r="BF59" s="483" t="e">
        <f>IF(+All!#REF!="Buffalo",+All!#REF!,IF(+All!#REF!="Buffalo",+All!#REF!,0))</f>
        <v>#REF!</v>
      </c>
      <c r="BG59" s="482" t="e">
        <f>IF(+All!#REF!="Buffalo",+All!#REF!,IF(+All!#REF!="Buffalo",+All!#REF!,0))</f>
        <v>#REF!</v>
      </c>
      <c r="BH59" s="483" t="e">
        <f>IF(+All!#REF!="Buffalo",+All!#REF!,IF(+All!#REF!="Buffalo",+All!#REF!,0))</f>
        <v>#REF!</v>
      </c>
      <c r="BI59" s="484" t="e">
        <f>IF(+All!#REF!="Buffalo",+All!#REF!,IF(+All!#REF!="Buffalo",+All!#REF!,0))</f>
        <v>#REF!</v>
      </c>
      <c r="BJ59" s="92" t="e">
        <f>IF(+All!#REF!="Buffalo",+All!#REF!,IF(+All!#REF!="Buffalo",+All!#REF!,0))</f>
        <v>#REF!</v>
      </c>
      <c r="BK59" s="93" t="e">
        <f>IF(+All!#REF!="Buffalo",+All!#REF!,IF(+All!#REF!="Buffalo",+All!#REF!,0))</f>
        <v>#REF!</v>
      </c>
    </row>
    <row r="60" spans="1:63" x14ac:dyDescent="0.8">
      <c r="B60" s="480"/>
      <c r="C60" s="72"/>
      <c r="D60" s="73"/>
      <c r="F60" s="1219" t="str">
        <f>F61</f>
        <v>Central Michigan</v>
      </c>
      <c r="G60" s="1251"/>
      <c r="H60" s="1251"/>
      <c r="I60" s="1252"/>
      <c r="L60" s="78"/>
      <c r="M60" s="79"/>
      <c r="W60" s="74"/>
      <c r="AD60" s="77"/>
      <c r="AE60" s="74"/>
      <c r="AF60" s="77"/>
      <c r="AG60" s="74"/>
      <c r="AH60" s="77"/>
      <c r="AI60" s="74"/>
      <c r="AJ60" s="77"/>
      <c r="AK60" s="74"/>
      <c r="AQ60" s="480"/>
      <c r="AR60" s="482"/>
      <c r="AS60" s="483"/>
      <c r="AT60" s="483"/>
      <c r="AU60" s="482"/>
      <c r="AV60" s="483"/>
      <c r="AW60" s="484"/>
      <c r="AX60" s="483"/>
      <c r="AY60" s="88"/>
      <c r="AZ60" s="89"/>
      <c r="BA60" s="90"/>
      <c r="BB60" s="90"/>
      <c r="BC60" s="91"/>
      <c r="BD60" s="482"/>
      <c r="BE60" s="483"/>
      <c r="BF60" s="483"/>
      <c r="BG60" s="482"/>
      <c r="BH60" s="483"/>
      <c r="BI60" s="484"/>
    </row>
    <row r="61" spans="1:63" x14ac:dyDescent="0.8">
      <c r="A61" s="70">
        <f>IF(+All!$F88="Central Michigan",+All!A88,IF(+All!$H88="Central Michigan",+All!A88,0))</f>
        <v>1</v>
      </c>
      <c r="B61" s="480" t="str">
        <f>IF(+All!$F88="Central Michigan",+All!B88,IF(+All!$H88="Central Michigan",+All!B88,0))</f>
        <v>Sat</v>
      </c>
      <c r="C61" s="72">
        <f>IF(+All!$F88="Central Michigan",+All!C88,IF(+All!$H88="Central Michigan",+All!C88,0))</f>
        <v>44443</v>
      </c>
      <c r="D61" s="73">
        <f>IF(+All!$F88="Central Michigan",+All!D88,IF(+All!$H88="Central Michigan",+All!D88,0))</f>
        <v>0.66666666666666663</v>
      </c>
      <c r="E61" s="707" t="str">
        <f>IF(+All!$F88="Central Michigan",+All!E88,IF(+All!$H88="Central Michigan",+All!E88,0))</f>
        <v>SEC</v>
      </c>
      <c r="F61" s="75" t="str">
        <f>IF(+All!$F88="Central Michigan",+All!F88,IF(+All!$H88="Central Michigan",+All!F88,0))</f>
        <v>Central Michigan</v>
      </c>
      <c r="G61" s="95" t="str">
        <f>IF(+All!$F88="Central Michigan",+All!G88,IF(+All!$H88="Central Michigan",+All!G88,0))</f>
        <v>MAC</v>
      </c>
      <c r="H61" s="95" t="str">
        <f>IF(+All!$F88="Central Michigan",+All!H88,IF(+All!$H88="Central Michigan",+All!H88,0))</f>
        <v>Missouri</v>
      </c>
      <c r="I61" s="76" t="str">
        <f>IF(+All!$F88="Central Michigan",+All!I88,IF(+All!$H88="Central Michigan",+All!I88,0))</f>
        <v>SEC</v>
      </c>
      <c r="J61" s="706" t="str">
        <f>IF(+All!$F88="Central Michigan",+All!J88,IF(+All!$H88="Central Michigan",+All!J88,0))</f>
        <v>Missouri</v>
      </c>
      <c r="K61" s="707" t="str">
        <f>IF(+All!$F88="Central Michigan",+All!K88,IF(+All!$H88="Central Michigan",+All!K88,0))</f>
        <v>Central Michigan</v>
      </c>
      <c r="L61" s="78">
        <f>IF(+All!$F88="Central Michigan",+All!L88,IF(+All!$H88="Central Michigan",+All!L88,0))</f>
        <v>14.5</v>
      </c>
      <c r="M61" s="79">
        <f>IF(+All!$F88="Central Michigan",+All!M88,IF(+All!$H88="Central Michigan",+All!M88,0))</f>
        <v>60.5</v>
      </c>
      <c r="N61" s="706" t="str">
        <f>IF(+All!$F88="Central Michigan",+All!N88,IF(+All!$H88="Central Michigan",+All!N88,0))</f>
        <v>Missouri</v>
      </c>
      <c r="O61" s="708">
        <f>IF(+All!$F88="Central Michigan",+All!O88,IF(+All!$H88="Central Michigan",+All!O88,0))</f>
        <v>34</v>
      </c>
      <c r="P61" s="708" t="str">
        <f>IF(+All!$F88="Central Michigan",+All!P88,IF(+All!$H88="Central Michigan",+All!P88,0))</f>
        <v>Central Michigan</v>
      </c>
      <c r="Q61" s="707">
        <f>IF(+All!$F88="Central Michigan",+All!Q88,IF(+All!$H88="Central Michigan",+All!Q88,0))</f>
        <v>24</v>
      </c>
      <c r="R61" s="706" t="str">
        <f>IF(+All!$F88="Central Michigan",+All!R88,IF(+All!$H88="Central Michigan",+All!R88,0))</f>
        <v>Central Michigan</v>
      </c>
      <c r="S61" s="708" t="str">
        <f>IF(+All!$F88="Central Michigan",+All!S88,IF(+All!$H88="Central Michigan",+All!S88,0))</f>
        <v>Missouri</v>
      </c>
      <c r="T61" s="706" t="str">
        <f>IF(+All!$F88="Central Michigan",+All!T88,IF(+All!$H88="Central Michigan",+All!T88,0))</f>
        <v>Missouri</v>
      </c>
      <c r="U61" s="707" t="str">
        <f>IF(+All!$F88="Central Michigan",+All!U88,IF(+All!$H88="Central Michigan",+All!U88,0))</f>
        <v>L</v>
      </c>
      <c r="V61" s="706"/>
      <c r="W61" s="707"/>
      <c r="X61" s="706"/>
      <c r="Y61" s="707"/>
      <c r="Z61" s="706"/>
      <c r="AA61" s="707"/>
      <c r="AB61" s="706"/>
      <c r="AC61" s="707"/>
      <c r="AD61" s="706"/>
      <c r="AE61" s="707"/>
      <c r="AF61" s="706"/>
      <c r="AG61" s="707"/>
      <c r="AH61" s="706"/>
      <c r="AI61" s="707"/>
      <c r="AJ61" s="706"/>
      <c r="AK61" s="707"/>
      <c r="AQ61" s="480"/>
      <c r="AR61" s="482"/>
      <c r="AS61" s="483"/>
      <c r="AT61" s="483"/>
      <c r="AU61" s="482"/>
      <c r="AV61" s="483"/>
      <c r="AW61" s="484"/>
      <c r="AX61" s="483"/>
      <c r="AY61" s="88"/>
      <c r="AZ61" s="89"/>
      <c r="BA61" s="90"/>
      <c r="BB61" s="90"/>
      <c r="BC61" s="91"/>
      <c r="BD61" s="482"/>
      <c r="BE61" s="483"/>
      <c r="BF61" s="483"/>
      <c r="BG61" s="482"/>
      <c r="BH61" s="483"/>
      <c r="BI61" s="484"/>
    </row>
    <row r="62" spans="1:63" x14ac:dyDescent="0.8">
      <c r="A62" s="70">
        <f>IF(+All!$F148="Central Michigan",+All!A148,IF(+All!$H148="Central Michigan",+All!A148,0))</f>
        <v>2</v>
      </c>
      <c r="B62" s="480" t="str">
        <f>IF(+All!$F148="Central Michigan",+All!B148,IF(+All!$H148="Central Michigan",+All!B148,0))</f>
        <v>Sat</v>
      </c>
      <c r="C62" s="72">
        <f>IF(+All!$F148="Central Michigan",+All!C148,IF(+All!$H148="Central Michigan",+All!C148,0))</f>
        <v>44450</v>
      </c>
      <c r="D62" s="73">
        <f>IF(+All!$F148="Central Michigan",+All!D148,IF(+All!$H148="Central Michigan",+All!D148,0))</f>
        <v>0.625</v>
      </c>
      <c r="E62" s="707" t="str">
        <f>IF(+All!$F148="Central Michigan",+All!E148,IF(+All!$H148="Central Michigan",+All!E148,0))</f>
        <v>espn3</v>
      </c>
      <c r="F62" s="75" t="str">
        <f>IF(+All!$F148="Central Michigan",+All!F148,IF(+All!$H148="Central Michigan",+All!F148,0))</f>
        <v>1AA Robert Morris</v>
      </c>
      <c r="G62" s="95" t="str">
        <f>IF(+All!$F148="Central Michigan",+All!G148,IF(+All!$H148="Central Michigan",+All!G148,0))</f>
        <v>1AA</v>
      </c>
      <c r="H62" s="95" t="str">
        <f>IF(+All!$F148="Central Michigan",+All!H148,IF(+All!$H148="Central Michigan",+All!H148,0))</f>
        <v>Central Michigan</v>
      </c>
      <c r="I62" s="76" t="str">
        <f>IF(+All!$F148="Central Michigan",+All!I148,IF(+All!$H148="Central Michigan",+All!I148,0))</f>
        <v>MAC</v>
      </c>
      <c r="J62" s="706">
        <f>IF(+All!$F148="Central Michigan",+All!J148,IF(+All!$H148="Central Michigan",+All!J148,0))</f>
        <v>0</v>
      </c>
      <c r="K62" s="707">
        <f>IF(+All!$F148="Central Michigan",+All!K148,IF(+All!$H148="Central Michigan",+All!K148,0))</f>
        <v>0</v>
      </c>
      <c r="L62" s="78">
        <f>IF(+All!$F148="Central Michigan",+All!L148,IF(+All!$H148="Central Michigan",+All!L148,0))</f>
        <v>0</v>
      </c>
      <c r="M62" s="79">
        <f>IF(+All!$F148="Central Michigan",+All!M148,IF(+All!$H148="Central Michigan",+All!M148,0))</f>
        <v>0</v>
      </c>
      <c r="N62" s="706" t="str">
        <f>IF(+All!$F148="Central Michigan",+All!N148,IF(+All!$H148="Central Michigan",+All!N148,0))</f>
        <v>Central Michigan</v>
      </c>
      <c r="O62" s="708">
        <f>IF(+All!$F148="Central Michigan",+All!O148,IF(+All!$H148="Central Michigan",+All!O148,0))</f>
        <v>45</v>
      </c>
      <c r="P62" s="708" t="str">
        <f>IF(+All!$F148="Central Michigan",+All!P148,IF(+All!$H148="Central Michigan",+All!P148,0))</f>
        <v>1AA Robert Morris</v>
      </c>
      <c r="Q62" s="707">
        <f>IF(+All!$F148="Central Michigan",+All!Q148,IF(+All!$H148="Central Michigan",+All!Q148,0))</f>
        <v>0</v>
      </c>
      <c r="R62" s="706">
        <f>IF(+All!$F148="Central Michigan",+All!R148,IF(+All!$H148="Central Michigan",+All!R148,0))</f>
        <v>0</v>
      </c>
      <c r="S62" s="708">
        <f>IF(+All!$F148="Central Michigan",+All!S148,IF(+All!$H148="Central Michigan",+All!S148,0))</f>
        <v>0</v>
      </c>
      <c r="T62" s="706">
        <f>IF(+All!$F148="Central Michigan",+All!T148,IF(+All!$H148="Central Michigan",+All!T148,0))</f>
        <v>0</v>
      </c>
      <c r="U62" s="707">
        <f>IF(+All!$F148="Central Michigan",+All!U148,IF(+All!$H148="Central Michigan",+All!U148,0))</f>
        <v>0</v>
      </c>
      <c r="V62" s="706">
        <f>IF(+All!$F132="Central Michigan",+All!#REF!,IF(+All!$H132="Central Michigan",+All!#REF!,0))</f>
        <v>0</v>
      </c>
      <c r="W62" s="707">
        <f>IF(+All!$F132="Central Michigan",+All!#REF!,IF(+All!$H132="Central Michigan",+All!#REF!,0))</f>
        <v>0</v>
      </c>
      <c r="X62" s="706">
        <f>IF(+All!$F132="Central Michigan",+All!#REF!,IF(+All!$H132="Central Michigan",+All!#REF!,0))</f>
        <v>0</v>
      </c>
      <c r="Y62" s="707">
        <f>IF(+All!$F132="Central Michigan",+All!#REF!,IF(+All!$H132="Central Michigan",+All!#REF!,0))</f>
        <v>0</v>
      </c>
      <c r="Z62" s="706">
        <f>IF(+All!$F132="Central Michigan",+All!#REF!,IF(+All!$H132="Central Michigan",+All!#REF!,0))</f>
        <v>0</v>
      </c>
      <c r="AA62" s="707">
        <f>IF(+All!$F132="Central Michigan",+All!#REF!,IF(+All!$H132="Central Michigan",+All!#REF!,0))</f>
        <v>0</v>
      </c>
      <c r="AB62" s="706">
        <f>IF(+All!$F132="Central Michigan",+All!#REF!,IF(+All!$H132="Central Michigan",+All!#REF!,0))</f>
        <v>0</v>
      </c>
      <c r="AC62" s="707">
        <f>IF(+All!$F132="Central Michigan",+All!#REF!,IF(+All!$H132="Central Michigan",+All!#REF!,0))</f>
        <v>0</v>
      </c>
      <c r="AD62" s="706">
        <f>IF(+All!$F132="Central Michigan",+All!#REF!,IF(+All!$H132="Central Michigan",+All!#REF!,0))</f>
        <v>0</v>
      </c>
      <c r="AE62" s="707">
        <f>IF(+All!$F132="Central Michigan",+All!#REF!,IF(+All!$H132="Central Michigan",+All!#REF!,0))</f>
        <v>0</v>
      </c>
      <c r="AF62" s="706">
        <f>IF(+All!$F132="Central Michigan",+All!#REF!,IF(+All!$H132="Central Michigan",+All!#REF!,0))</f>
        <v>0</v>
      </c>
      <c r="AG62" s="707">
        <f>IF(+All!$F132="Central Michigan",+All!#REF!,IF(+All!$H132="Central Michigan",+All!#REF!,0))</f>
        <v>0</v>
      </c>
      <c r="AH62" s="706">
        <f>IF(+All!$F132="Central Michigan",+All!#REF!,IF(+All!$H132="Central Michigan",+All!#REF!,0))</f>
        <v>0</v>
      </c>
      <c r="AI62" s="707">
        <f>IF(+All!$F132="Central Michigan",+All!#REF!,IF(+All!$H132="Central Michigan",+All!#REF!,0))</f>
        <v>0</v>
      </c>
      <c r="AJ62" s="706">
        <f>IF(+All!$F132="Central Michigan",+All!#REF!,IF(+All!$H132="Central Michigan",+All!#REF!,0))</f>
        <v>0</v>
      </c>
      <c r="AK62" s="707">
        <f>IF(+All!$F132="Central Michigan",+All!#REF!,IF(+All!$H132="Central Michigan",+All!#REF!,0))</f>
        <v>0</v>
      </c>
      <c r="AL62" s="81">
        <f>IF(+All!$F132="Central Michigan",+All!V132,IF(+All!$H132="Central Michigan",+All!V132,0))</f>
        <v>0</v>
      </c>
      <c r="AM62" s="82">
        <f>IF(+All!$F132="Central Michigan",+All!W132,IF(+All!$H132="Central Michigan",+All!W132,0))</f>
        <v>0</v>
      </c>
      <c r="AN62" s="81">
        <f>IF(+All!$F132="Central Michigan",+All!X132,IF(+All!$H132="Central Michigan",+All!X132,0))</f>
        <v>0</v>
      </c>
      <c r="AO62" s="83">
        <f>IF(+All!$F132="Central Michigan",+All!Y132,IF(+All!$H132="Central Michigan",+All!Y132,0))</f>
        <v>0</v>
      </c>
      <c r="AP62" s="84">
        <f>IF(+All!$F132="Central Michigan",+All!Z132,IF(+All!$H132="Central Michigan",+All!Z132,0))</f>
        <v>0</v>
      </c>
      <c r="AQ62" s="480">
        <f>IF(+All!$F132="Central Michigan",+All!#REF!,IF(+All!$H132="Central Michigan",+All!#REF!,0))</f>
        <v>0</v>
      </c>
      <c r="AR62" s="482">
        <f>IF(+All!$F132="Central Michigan",+All!#REF!,IF(+All!$H132="Central Michigan",+All!#REF!,0))</f>
        <v>0</v>
      </c>
      <c r="AS62" s="483">
        <f>IF(+All!$F132="Central Michigan",+All!#REF!,IF(+All!$H132="Central Michigan",+All!#REF!,0))</f>
        <v>0</v>
      </c>
      <c r="AT62" s="483">
        <f>IF(+All!$F132="Central Michigan",+All!#REF!,IF(+All!$H132="Central Michigan",+All!#REF!,0))</f>
        <v>0</v>
      </c>
      <c r="AU62" s="482">
        <f>IF(+All!$F132="Central Michigan",+All!#REF!,IF(+All!$H132="Central Michigan",+All!#REF!,0))</f>
        <v>0</v>
      </c>
      <c r="AV62" s="483">
        <f>IF(+All!$F132="Central Michigan",+All!#REF!,IF(+All!$H132="Central Michigan",+All!#REF!,0))</f>
        <v>0</v>
      </c>
      <c r="AW62" s="484">
        <f>IF(+All!$F132="Central Michigan",+All!#REF!,IF(+All!$H132="Central Michigan",+All!#REF!,0))</f>
        <v>0</v>
      </c>
      <c r="AX62" s="483">
        <f>IF(+All!$F132="Central Michigan",+All!#REF!,IF(+All!$H132="Central Michigan",+All!#REF!,0))</f>
        <v>0</v>
      </c>
      <c r="AY62" s="88">
        <f>IF(+All!$F132="Central Michigan",+All!#REF!,IF(+All!$H132="Central Michigan",+All!#REF!,0))</f>
        <v>0</v>
      </c>
      <c r="AZ62" s="89">
        <f>IF(+All!$F132="Central Michigan",+All!#REF!,IF(+All!$H132="Central Michigan",+All!#REF!,0))</f>
        <v>0</v>
      </c>
      <c r="BA62" s="90">
        <f>IF(+All!$F132="Central Michigan",+All!#REF!,IF(+All!$H132="Central Michigan",+All!#REF!,0))</f>
        <v>0</v>
      </c>
      <c r="BB62" s="90">
        <f>IF(+All!$F132="Central Michigan",+All!#REF!,IF(+All!$H132="Central Michigan",+All!#REF!,0))</f>
        <v>0</v>
      </c>
      <c r="BC62" s="91">
        <f>IF(+All!$F132="Central Michigan",+All!#REF!,IF(+All!$H132="Central Michigan",+All!#REF!,0))</f>
        <v>0</v>
      </c>
      <c r="BD62" s="482">
        <f>IF(+All!$F132="Central Michigan",+All!#REF!,IF(+All!$H132="Central Michigan",+All!#REF!,0))</f>
        <v>0</v>
      </c>
      <c r="BE62" s="483">
        <f>IF(+All!$F132="Central Michigan",+All!#REF!,IF(+All!$H132="Central Michigan",+All!#REF!,0))</f>
        <v>0</v>
      </c>
      <c r="BF62" s="483">
        <f>IF(+All!$F132="Central Michigan",+All!#REF!,IF(+All!$H132="Central Michigan",+All!#REF!,0))</f>
        <v>0</v>
      </c>
      <c r="BG62" s="482">
        <f>IF(+All!$F132="Central Michigan",+All!#REF!,IF(+All!$H132="Central Michigan",+All!#REF!,0))</f>
        <v>0</v>
      </c>
      <c r="BH62" s="483">
        <f>IF(+All!$F132="Central Michigan",+All!#REF!,IF(+All!$H132="Central Michigan",+All!#REF!,0))</f>
        <v>0</v>
      </c>
      <c r="BI62" s="484">
        <f>IF(+All!$F132="Central Michigan",+All!#REF!,IF(+All!$H132="Central Michigan",+All!#REF!,0))</f>
        <v>0</v>
      </c>
      <c r="BJ62" s="92">
        <f>IF(+All!$F132="Central Michigan",+All!#REF!,IF(+All!$H132="Central Michigan",+All!#REF!,0))</f>
        <v>0</v>
      </c>
      <c r="BK62" s="93">
        <f>IF(+All!$F132="Central Michigan",+All!#REF!,IF(+All!$H132="Central Michigan",+All!#REF!,0))</f>
        <v>0</v>
      </c>
    </row>
    <row r="63" spans="1:63" x14ac:dyDescent="0.8">
      <c r="A63" s="70">
        <f>IF(+All!$F244="Central Michigan",+All!A244,IF(+All!$H244="Central Michigan",+All!A244,0))</f>
        <v>3</v>
      </c>
      <c r="B63" s="480" t="str">
        <f>IF(+All!$F244="Central Michigan",+All!B244,IF(+All!$H244="Central Michigan",+All!B244,0))</f>
        <v>Sat</v>
      </c>
      <c r="C63" s="72">
        <f>IF(+All!$F244="Central Michigan",+All!C244,IF(+All!$H244="Central Michigan",+All!C244,0))</f>
        <v>44457</v>
      </c>
      <c r="D63" s="73">
        <f>IF(+All!$F244="Central Michigan",+All!D244,IF(+All!$H244="Central Michigan",+All!D244,0))</f>
        <v>0.8125</v>
      </c>
      <c r="E63" s="707" t="str">
        <f>IF(+All!$F244="Central Michigan",+All!E244,IF(+All!$H244="Central Michigan",+All!E244,0))</f>
        <v>SEC</v>
      </c>
      <c r="F63" s="75" t="str">
        <f>IF(+All!$F244="Central Michigan",+All!F244,IF(+All!$H244="Central Michigan",+All!F244,0))</f>
        <v>Central Michigan</v>
      </c>
      <c r="G63" s="95" t="str">
        <f>IF(+All!$F244="Central Michigan",+All!G244,IF(+All!$H244="Central Michigan",+All!G244,0))</f>
        <v>MAC</v>
      </c>
      <c r="H63" s="95" t="str">
        <f>IF(+All!$F244="Central Michigan",+All!H244,IF(+All!$H244="Central Michigan",+All!H244,0))</f>
        <v>LSU</v>
      </c>
      <c r="I63" s="76" t="str">
        <f>IF(+All!$F244="Central Michigan",+All!I244,IF(+All!$H244="Central Michigan",+All!I244,0))</f>
        <v>SEC</v>
      </c>
      <c r="J63" s="706" t="str">
        <f>IF(+All!$F244="Central Michigan",+All!J244,IF(+All!$H244="Central Michigan",+All!J244,0))</f>
        <v>LSU</v>
      </c>
      <c r="K63" s="707" t="str">
        <f>IF(+All!$F244="Central Michigan",+All!K244,IF(+All!$H244="Central Michigan",+All!K244,0))</f>
        <v>Central Michigan</v>
      </c>
      <c r="L63" s="78">
        <f>IF(+All!$F244="Central Michigan",+All!L244,IF(+All!$H244="Central Michigan",+All!L244,0))</f>
        <v>19.5</v>
      </c>
      <c r="M63" s="79">
        <f>IF(+All!$F244="Central Michigan",+All!M244,IF(+All!$H244="Central Michigan",+All!M244,0))</f>
        <v>61</v>
      </c>
      <c r="N63" s="706" t="str">
        <f>IF(+All!$F244="Central Michigan",+All!N244,IF(+All!$H244="Central Michigan",+All!N244,0))</f>
        <v>LSU</v>
      </c>
      <c r="O63" s="708">
        <f>IF(+All!$F244="Central Michigan",+All!O244,IF(+All!$H244="Central Michigan",+All!O244,0))</f>
        <v>49</v>
      </c>
      <c r="P63" s="708" t="str">
        <f>IF(+All!$F244="Central Michigan",+All!P244,IF(+All!$H244="Central Michigan",+All!P244,0))</f>
        <v>Central Michigan</v>
      </c>
      <c r="Q63" s="707">
        <f>IF(+All!$F244="Central Michigan",+All!Q244,IF(+All!$H244="Central Michigan",+All!Q244,0))</f>
        <v>21</v>
      </c>
      <c r="R63" s="706" t="str">
        <f>IF(+All!$F244="Central Michigan",+All!R244,IF(+All!$H244="Central Michigan",+All!R244,0))</f>
        <v>LSU</v>
      </c>
      <c r="S63" s="708" t="str">
        <f>IF(+All!$F244="Central Michigan",+All!S244,IF(+All!$H244="Central Michigan",+All!S244,0))</f>
        <v>Central Michigan</v>
      </c>
      <c r="T63" s="706" t="str">
        <f>IF(+All!$F244="Central Michigan",+All!T244,IF(+All!$H244="Central Michigan",+All!T244,0))</f>
        <v>Central Michigan</v>
      </c>
      <c r="U63" s="707" t="str">
        <f>IF(+All!$F244="Central Michigan",+All!U244,IF(+All!$H244="Central Michigan",+All!U244,0))</f>
        <v>L</v>
      </c>
      <c r="V63" s="706">
        <f>IF(+All!$F172="Central Michigan",+All!#REF!,IF(+All!$H172="Central Michigan",+All!#REF!,0))</f>
        <v>0</v>
      </c>
      <c r="W63" s="707">
        <f>IF(+All!$F172="Central Michigan",+All!#REF!,IF(+All!$H172="Central Michigan",+All!#REF!,0))</f>
        <v>0</v>
      </c>
      <c r="X63" s="706">
        <f>IF(+All!$F172="Central Michigan",+All!#REF!,IF(+All!$H172="Central Michigan",+All!#REF!,0))</f>
        <v>0</v>
      </c>
      <c r="Y63" s="707">
        <f>IF(+All!$F172="Central Michigan",+All!#REF!,IF(+All!$H172="Central Michigan",+All!#REF!,0))</f>
        <v>0</v>
      </c>
      <c r="Z63" s="706">
        <f>IF(+All!$F172="Central Michigan",+All!#REF!,IF(+All!$H172="Central Michigan",+All!#REF!,0))</f>
        <v>0</v>
      </c>
      <c r="AA63" s="707">
        <f>IF(+All!$F172="Central Michigan",+All!#REF!,IF(+All!$H172="Central Michigan",+All!#REF!,0))</f>
        <v>0</v>
      </c>
      <c r="AB63" s="706">
        <f>IF(+All!$F172="Central Michigan",+All!#REF!,IF(+All!$H172="Central Michigan",+All!#REF!,0))</f>
        <v>0</v>
      </c>
      <c r="AC63" s="707">
        <f>IF(+All!$F172="Central Michigan",+All!#REF!,IF(+All!$H172="Central Michigan",+All!#REF!,0))</f>
        <v>0</v>
      </c>
      <c r="AD63" s="706">
        <f>IF(+All!$F172="Central Michigan",+All!#REF!,IF(+All!$H172="Central Michigan",+All!#REF!,0))</f>
        <v>0</v>
      </c>
      <c r="AE63" s="707">
        <f>IF(+All!$F172="Central Michigan",+All!#REF!,IF(+All!$H172="Central Michigan",+All!#REF!,0))</f>
        <v>0</v>
      </c>
      <c r="AF63" s="706">
        <f>IF(+All!$F172="Central Michigan",+All!#REF!,IF(+All!$H172="Central Michigan",+All!#REF!,0))</f>
        <v>0</v>
      </c>
      <c r="AG63" s="707">
        <f>IF(+All!$F172="Central Michigan",+All!#REF!,IF(+All!$H172="Central Michigan",+All!#REF!,0))</f>
        <v>0</v>
      </c>
      <c r="AH63" s="706">
        <f>IF(+All!$F172="Central Michigan",+All!#REF!,IF(+All!$H172="Central Michigan",+All!#REF!,0))</f>
        <v>0</v>
      </c>
      <c r="AI63" s="707">
        <f>IF(+All!$F172="Central Michigan",+All!#REF!,IF(+All!$H172="Central Michigan",+All!#REF!,0))</f>
        <v>0</v>
      </c>
      <c r="AJ63" s="706">
        <f>IF(+All!$F172="Central Michigan",+All!#REF!,IF(+All!$H172="Central Michigan",+All!#REF!,0))</f>
        <v>0</v>
      </c>
      <c r="AK63" s="707">
        <f>IF(+All!$F172="Central Michigan",+All!#REF!,IF(+All!$H172="Central Michigan",+All!#REF!,0))</f>
        <v>0</v>
      </c>
      <c r="AL63" s="81">
        <f>IF(+All!$F172="Central Michigan",+All!V172,IF(+All!$H172="Central Michigan",+All!V172,0))</f>
        <v>0</v>
      </c>
      <c r="AM63" s="82">
        <f>IF(+All!$F172="Central Michigan",+All!W172,IF(+All!$H172="Central Michigan",+All!W172,0))</f>
        <v>0</v>
      </c>
      <c r="AN63" s="81">
        <f>IF(+All!$F172="Central Michigan",+All!X172,IF(+All!$H172="Central Michigan",+All!X172,0))</f>
        <v>0</v>
      </c>
      <c r="AO63" s="83">
        <f>IF(+All!$F172="Central Michigan",+All!Y172,IF(+All!$H172="Central Michigan",+All!Y172,0))</f>
        <v>0</v>
      </c>
      <c r="AP63" s="84">
        <f>IF(+All!$F172="Central Michigan",+All!Z172,IF(+All!$H172="Central Michigan",+All!Z172,0))</f>
        <v>0</v>
      </c>
      <c r="AQ63" s="480">
        <f>IF(+All!$F172="Central Michigan",+All!#REF!,IF(+All!$H172="Central Michigan",+All!#REF!,0))</f>
        <v>0</v>
      </c>
      <c r="AR63" s="482">
        <f>IF(+All!$F172="Central Michigan",+All!#REF!,IF(+All!$H172="Central Michigan",+All!#REF!,0))</f>
        <v>0</v>
      </c>
      <c r="AS63" s="483">
        <f>IF(+All!$F172="Central Michigan",+All!#REF!,IF(+All!$H172="Central Michigan",+All!#REF!,0))</f>
        <v>0</v>
      </c>
      <c r="AT63" s="483">
        <f>IF(+All!$F172="Central Michigan",+All!#REF!,IF(+All!$H172="Central Michigan",+All!#REF!,0))</f>
        <v>0</v>
      </c>
      <c r="AU63" s="482">
        <f>IF(+All!$F172="Central Michigan",+All!#REF!,IF(+All!$H172="Central Michigan",+All!#REF!,0))</f>
        <v>0</v>
      </c>
      <c r="AV63" s="483">
        <f>IF(+All!$F172="Central Michigan",+All!#REF!,IF(+All!$H172="Central Michigan",+All!#REF!,0))</f>
        <v>0</v>
      </c>
      <c r="AW63" s="484">
        <f>IF(+All!$F172="Central Michigan",+All!#REF!,IF(+All!$H172="Central Michigan",+All!#REF!,0))</f>
        <v>0</v>
      </c>
      <c r="AX63" s="483">
        <f>IF(+All!$F172="Central Michigan",+All!#REF!,IF(+All!$H172="Central Michigan",+All!#REF!,0))</f>
        <v>0</v>
      </c>
      <c r="AY63" s="88">
        <f>IF(+All!$F172="Central Michigan",+All!#REF!,IF(+All!$H172="Central Michigan",+All!#REF!,0))</f>
        <v>0</v>
      </c>
      <c r="AZ63" s="89">
        <f>IF(+All!$F172="Central Michigan",+All!#REF!,IF(+All!$H172="Central Michigan",+All!#REF!,0))</f>
        <v>0</v>
      </c>
      <c r="BA63" s="90">
        <f>IF(+All!$F172="Central Michigan",+All!#REF!,IF(+All!$H172="Central Michigan",+All!#REF!,0))</f>
        <v>0</v>
      </c>
      <c r="BB63" s="90">
        <f>IF(+All!$F172="Central Michigan",+All!#REF!,IF(+All!$H172="Central Michigan",+All!#REF!,0))</f>
        <v>0</v>
      </c>
      <c r="BC63" s="91">
        <f>IF(+All!$F172="Central Michigan",+All!#REF!,IF(+All!$H172="Central Michigan",+All!#REF!,0))</f>
        <v>0</v>
      </c>
      <c r="BD63" s="482">
        <f>IF(+All!$F172="Central Michigan",+All!#REF!,IF(+All!$H172="Central Michigan",+All!#REF!,0))</f>
        <v>0</v>
      </c>
      <c r="BE63" s="483">
        <f>IF(+All!$F172="Central Michigan",+All!#REF!,IF(+All!$H172="Central Michigan",+All!#REF!,0))</f>
        <v>0</v>
      </c>
      <c r="BF63" s="483">
        <f>IF(+All!$F172="Central Michigan",+All!#REF!,IF(+All!$H172="Central Michigan",+All!#REF!,0))</f>
        <v>0</v>
      </c>
      <c r="BG63" s="482">
        <f>IF(+All!$F172="Central Michigan",+All!#REF!,IF(+All!$H172="Central Michigan",+All!#REF!,0))</f>
        <v>0</v>
      </c>
      <c r="BH63" s="483">
        <f>IF(+All!$F172="Central Michigan",+All!#REF!,IF(+All!$H172="Central Michigan",+All!#REF!,0))</f>
        <v>0</v>
      </c>
      <c r="BI63" s="484">
        <f>IF(+All!$F172="Central Michigan",+All!#REF!,IF(+All!$H172="Central Michigan",+All!#REF!,0))</f>
        <v>0</v>
      </c>
      <c r="BJ63" s="92">
        <f>IF(+All!$F172="Central Michigan",+All!#REF!,IF(+All!$H172="Central Michigan",+All!#REF!,0))</f>
        <v>0</v>
      </c>
      <c r="BK63" s="93">
        <f>IF(+All!$F172="Central Michigan",+All!#REF!,IF(+All!$H172="Central Michigan",+All!#REF!,0))</f>
        <v>0</v>
      </c>
    </row>
    <row r="64" spans="1:63" x14ac:dyDescent="0.8">
      <c r="A64" s="70">
        <f>IF(+All!$F299="Central Michigan",+All!A299,IF(+All!$H299="Central Michigan",+All!A299,0))</f>
        <v>4</v>
      </c>
      <c r="B64" s="480" t="str">
        <f>IF(+All!$F299="Central Michigan",+All!B299,IF(+All!$H299="Central Michigan",+All!B299,0))</f>
        <v>Sat</v>
      </c>
      <c r="C64" s="72">
        <f>IF(+All!$F299="Central Michigan",+All!C299,IF(+All!$H299="Central Michigan",+All!C299,0))</f>
        <v>44464</v>
      </c>
      <c r="D64" s="73">
        <f>IF(+All!$F299="Central Michigan",+All!D299,IF(+All!$H299="Central Michigan",+All!D299,0))</f>
        <v>0.5</v>
      </c>
      <c r="E64" s="707">
        <f>IF(+All!$F299="Central Michigan",+All!E299,IF(+All!$H299="Central Michigan",+All!E299,0))</f>
        <v>0</v>
      </c>
      <c r="F64" s="75" t="str">
        <f>IF(+All!$F299="Central Michigan",+All!F299,IF(+All!$H299="Central Michigan",+All!F299,0))</f>
        <v>Florida Intl</v>
      </c>
      <c r="G64" s="95" t="str">
        <f>IF(+All!$F299="Central Michigan",+All!G299,IF(+All!$H299="Central Michigan",+All!G299,0))</f>
        <v>CUSA</v>
      </c>
      <c r="H64" s="95" t="str">
        <f>IF(+All!$F299="Central Michigan",+All!H299,IF(+All!$H299="Central Michigan",+All!H299,0))</f>
        <v>Central Michigan</v>
      </c>
      <c r="I64" s="76" t="str">
        <f>IF(+All!$F299="Central Michigan",+All!I299,IF(+All!$H299="Central Michigan",+All!I299,0))</f>
        <v>MAC</v>
      </c>
      <c r="J64" s="706" t="str">
        <f>IF(+All!$F299="Central Michigan",+All!J299,IF(+All!$H299="Central Michigan",+All!J299,0))</f>
        <v>Central Michigan</v>
      </c>
      <c r="K64" s="707" t="str">
        <f>IF(+All!$F299="Central Michigan",+All!K299,IF(+All!$H299="Central Michigan",+All!K299,0))</f>
        <v>Florida Intl</v>
      </c>
      <c r="L64" s="78">
        <f>IF(+All!$F299="Central Michigan",+All!L299,IF(+All!$H299="Central Michigan",+All!L299,0))</f>
        <v>10</v>
      </c>
      <c r="M64" s="79">
        <f>IF(+All!$F299="Central Michigan",+All!M299,IF(+All!$H299="Central Michigan",+All!M299,0))</f>
        <v>55.5</v>
      </c>
      <c r="N64" s="706" t="str">
        <f>IF(+All!$F299="Central Michigan",+All!N299,IF(+All!$H299="Central Michigan",+All!N299,0))</f>
        <v>Central Michigan</v>
      </c>
      <c r="O64" s="708">
        <f>IF(+All!$F299="Central Michigan",+All!O299,IF(+All!$H299="Central Michigan",+All!O299,0))</f>
        <v>31</v>
      </c>
      <c r="P64" s="708" t="str">
        <f>IF(+All!$F299="Central Michigan",+All!P299,IF(+All!$H299="Central Michigan",+All!P299,0))</f>
        <v>Florida Intl</v>
      </c>
      <c r="Q64" s="707">
        <f>IF(+All!$F299="Central Michigan",+All!Q299,IF(+All!$H299="Central Michigan",+All!Q299,0))</f>
        <v>27</v>
      </c>
      <c r="R64" s="706" t="str">
        <f>IF(+All!$F299="Central Michigan",+All!R299,IF(+All!$H299="Central Michigan",+All!R299,0))</f>
        <v>Florida Intl</v>
      </c>
      <c r="S64" s="708" t="str">
        <f>IF(+All!$F299="Central Michigan",+All!S299,IF(+All!$H299="Central Michigan",+All!S299,0))</f>
        <v>Central Michigan</v>
      </c>
      <c r="T64" s="706" t="str">
        <f>IF(+All!$F299="Central Michigan",+All!T299,IF(+All!$H299="Central Michigan",+All!T299,0))</f>
        <v>Florida Intl</v>
      </c>
      <c r="U64" s="707" t="str">
        <f>IF(+All!$F299="Central Michigan",+All!U299,IF(+All!$H299="Central Michigan",+All!U299,0))</f>
        <v>W</v>
      </c>
      <c r="V64" s="706" t="e">
        <f>IF(+All!#REF!="Central Michigan",+All!#REF!,IF(+All!#REF!="Central Michigan",+All!#REF!,0))</f>
        <v>#REF!</v>
      </c>
      <c r="W64" s="707" t="e">
        <f>IF(+All!#REF!="Central Michigan",+All!#REF!,IF(+All!#REF!="Central Michigan",+All!#REF!,0))</f>
        <v>#REF!</v>
      </c>
      <c r="X64" s="706" t="e">
        <f>IF(+All!#REF!="Central Michigan",+All!#REF!,IF(+All!#REF!="Central Michigan",+All!#REF!,0))</f>
        <v>#REF!</v>
      </c>
      <c r="Y64" s="707" t="e">
        <f>IF(+All!#REF!="Central Michigan",+All!#REF!,IF(+All!#REF!="Central Michigan",+All!#REF!,0))</f>
        <v>#REF!</v>
      </c>
      <c r="Z64" s="706" t="e">
        <f>IF(+All!#REF!="Central Michigan",+All!#REF!,IF(+All!#REF!="Central Michigan",+All!#REF!,0))</f>
        <v>#REF!</v>
      </c>
      <c r="AA64" s="707" t="e">
        <f>IF(+All!#REF!="Central Michigan",+All!#REF!,IF(+All!#REF!="Central Michigan",+All!#REF!,0))</f>
        <v>#REF!</v>
      </c>
      <c r="AB64" s="706" t="e">
        <f>IF(+All!#REF!="Central Michigan",+All!#REF!,IF(+All!#REF!="Central Michigan",+All!#REF!,0))</f>
        <v>#REF!</v>
      </c>
      <c r="AC64" s="707" t="e">
        <f>IF(+All!#REF!="Central Michigan",+All!#REF!,IF(+All!#REF!="Central Michigan",+All!#REF!,0))</f>
        <v>#REF!</v>
      </c>
      <c r="AD64" s="706" t="e">
        <f>IF(+All!#REF!="Central Michigan",+All!#REF!,IF(+All!#REF!="Central Michigan",+All!#REF!,0))</f>
        <v>#REF!</v>
      </c>
      <c r="AE64" s="707" t="e">
        <f>IF(+All!#REF!="Central Michigan",+All!#REF!,IF(+All!#REF!="Central Michigan",+All!#REF!,0))</f>
        <v>#REF!</v>
      </c>
      <c r="AF64" s="706" t="e">
        <f>IF(+All!#REF!="Central Michigan",+All!#REF!,IF(+All!#REF!="Central Michigan",+All!#REF!,0))</f>
        <v>#REF!</v>
      </c>
      <c r="AG64" s="707" t="e">
        <f>IF(+All!#REF!="Central Michigan",+All!#REF!,IF(+All!#REF!="Central Michigan",+All!#REF!,0))</f>
        <v>#REF!</v>
      </c>
      <c r="AH64" s="706" t="e">
        <f>IF(+All!#REF!="Central Michigan",+All!#REF!,IF(+All!#REF!="Central Michigan",+All!#REF!,0))</f>
        <v>#REF!</v>
      </c>
      <c r="AI64" s="707" t="e">
        <f>IF(+All!#REF!="Central Michigan",+All!#REF!,IF(+All!#REF!="Central Michigan",+All!#REF!,0))</f>
        <v>#REF!</v>
      </c>
      <c r="AJ64" s="706" t="e">
        <f>IF(+All!#REF!="Central Michigan",+All!#REF!,IF(+All!#REF!="Central Michigan",+All!#REF!,0))</f>
        <v>#REF!</v>
      </c>
      <c r="AK64" s="707" t="e">
        <f>IF(+All!#REF!="Central Michigan",+All!#REF!,IF(+All!#REF!="Central Michigan",+All!#REF!,0))</f>
        <v>#REF!</v>
      </c>
      <c r="AL64" s="81" t="e">
        <f>IF(+All!#REF!="Central Michigan",+All!#REF!,IF(+All!#REF!="Central Michigan",+All!#REF!,0))</f>
        <v>#REF!</v>
      </c>
      <c r="AM64" s="82" t="e">
        <f>IF(+All!#REF!="Central Michigan",+All!#REF!,IF(+All!#REF!="Central Michigan",+All!#REF!,0))</f>
        <v>#REF!</v>
      </c>
      <c r="AN64" s="81" t="e">
        <f>IF(+All!#REF!="Central Michigan",+All!#REF!,IF(+All!#REF!="Central Michigan",+All!#REF!,0))</f>
        <v>#REF!</v>
      </c>
      <c r="AO64" s="83" t="e">
        <f>IF(+All!#REF!="Central Michigan",+All!#REF!,IF(+All!#REF!="Central Michigan",+All!#REF!,0))</f>
        <v>#REF!</v>
      </c>
      <c r="AP64" s="84" t="e">
        <f>IF(+All!#REF!="Central Michigan",+All!#REF!,IF(+All!#REF!="Central Michigan",+All!#REF!,0))</f>
        <v>#REF!</v>
      </c>
      <c r="AQ64" s="480" t="e">
        <f>IF(+All!#REF!="Central Michigan",+All!#REF!,IF(+All!#REF!="Central Michigan",+All!#REF!,0))</f>
        <v>#REF!</v>
      </c>
      <c r="AR64" s="482" t="e">
        <f>IF(+All!#REF!="Central Michigan",+All!#REF!,IF(+All!#REF!="Central Michigan",+All!#REF!,0))</f>
        <v>#REF!</v>
      </c>
      <c r="AS64" s="483" t="e">
        <f>IF(+All!#REF!="Central Michigan",+All!#REF!,IF(+All!#REF!="Central Michigan",+All!#REF!,0))</f>
        <v>#REF!</v>
      </c>
      <c r="AT64" s="483" t="e">
        <f>IF(+All!#REF!="Central Michigan",+All!#REF!,IF(+All!#REF!="Central Michigan",+All!#REF!,0))</f>
        <v>#REF!</v>
      </c>
      <c r="AU64" s="482" t="e">
        <f>IF(+All!#REF!="Central Michigan",+All!#REF!,IF(+All!#REF!="Central Michigan",+All!#REF!,0))</f>
        <v>#REF!</v>
      </c>
      <c r="AV64" s="483" t="e">
        <f>IF(+All!#REF!="Central Michigan",+All!#REF!,IF(+All!#REF!="Central Michigan",+All!#REF!,0))</f>
        <v>#REF!</v>
      </c>
      <c r="AW64" s="484" t="e">
        <f>IF(+All!#REF!="Central Michigan",+All!#REF!,IF(+All!#REF!="Central Michigan",+All!#REF!,0))</f>
        <v>#REF!</v>
      </c>
      <c r="AX64" s="483" t="e">
        <f>IF(+All!#REF!="Central Michigan",+All!#REF!,IF(+All!#REF!="Central Michigan",+All!#REF!,0))</f>
        <v>#REF!</v>
      </c>
      <c r="AY64" s="88" t="e">
        <f>IF(+All!#REF!="Central Michigan",+All!#REF!,IF(+All!#REF!="Central Michigan",+All!#REF!,0))</f>
        <v>#REF!</v>
      </c>
      <c r="AZ64" s="89" t="e">
        <f>IF(+All!#REF!="Central Michigan",+All!#REF!,IF(+All!#REF!="Central Michigan",+All!#REF!,0))</f>
        <v>#REF!</v>
      </c>
      <c r="BA64" s="90" t="e">
        <f>IF(+All!#REF!="Central Michigan",+All!#REF!,IF(+All!#REF!="Central Michigan",+All!#REF!,0))</f>
        <v>#REF!</v>
      </c>
      <c r="BB64" s="90" t="e">
        <f>IF(+All!#REF!="Central Michigan",+All!#REF!,IF(+All!#REF!="Central Michigan",+All!#REF!,0))</f>
        <v>#REF!</v>
      </c>
      <c r="BC64" s="91" t="e">
        <f>IF(+All!#REF!="Central Michigan",+All!#REF!,IF(+All!#REF!="Central Michigan",+All!#REF!,0))</f>
        <v>#REF!</v>
      </c>
      <c r="BD64" s="482" t="e">
        <f>IF(+All!#REF!="Central Michigan",+All!#REF!,IF(+All!#REF!="Central Michigan",+All!#REF!,0))</f>
        <v>#REF!</v>
      </c>
      <c r="BE64" s="483" t="e">
        <f>IF(+All!#REF!="Central Michigan",+All!#REF!,IF(+All!#REF!="Central Michigan",+All!#REF!,0))</f>
        <v>#REF!</v>
      </c>
      <c r="BF64" s="483" t="e">
        <f>IF(+All!#REF!="Central Michigan",+All!#REF!,IF(+All!#REF!="Central Michigan",+All!#REF!,0))</f>
        <v>#REF!</v>
      </c>
      <c r="BG64" s="482" t="e">
        <f>IF(+All!#REF!="Central Michigan",+All!#REF!,IF(+All!#REF!="Central Michigan",+All!#REF!,0))</f>
        <v>#REF!</v>
      </c>
      <c r="BH64" s="483" t="e">
        <f>IF(+All!#REF!="Central Michigan",+All!#REF!,IF(+All!#REF!="Central Michigan",+All!#REF!,0))</f>
        <v>#REF!</v>
      </c>
      <c r="BI64" s="484" t="e">
        <f>IF(+All!#REF!="Central Michigan",+All!#REF!,IF(+All!#REF!="Central Michigan",+All!#REF!,0))</f>
        <v>#REF!</v>
      </c>
      <c r="BJ64" s="92" t="e">
        <f>IF(+All!#REF!="Central Michigan",+All!#REF!,IF(+All!#REF!="Central Michigan",+All!#REF!,0))</f>
        <v>#REF!</v>
      </c>
      <c r="BK64" s="93" t="e">
        <f>IF(+All!#REF!="Central Michigan",+All!#REF!,IF(+All!#REF!="Central Michigan",+All!#REF!,0))</f>
        <v>#REF!</v>
      </c>
    </row>
    <row r="65" spans="1:63" x14ac:dyDescent="0.8">
      <c r="A65" s="70">
        <f>IF(+All!$F366="Central Michigan",+All!A366,IF(+All!$H366="Central Michigan",+All!A366,0))</f>
        <v>5</v>
      </c>
      <c r="B65" s="480" t="str">
        <f>IF(+All!$F366="Central Michigan",+All!B366,IF(+All!$H366="Central Michigan",+All!B366,0))</f>
        <v>Sat</v>
      </c>
      <c r="C65" s="72">
        <f>IF(+All!$F366="Central Michigan",+All!C366,IF(+All!$H366="Central Michigan",+All!C366,0))</f>
        <v>44471</v>
      </c>
      <c r="D65" s="73">
        <f>IF(+All!$F366="Central Michigan",+All!D366,IF(+All!$H366="Central Michigan",+All!D366,0))</f>
        <v>0.64583333333333337</v>
      </c>
      <c r="E65" s="707">
        <f>IF(+All!$F366="Central Michigan",+All!E366,IF(+All!$H366="Central Michigan",+All!E366,0))</f>
        <v>0</v>
      </c>
      <c r="F65" s="75" t="str">
        <f>IF(+All!$F366="Central Michigan",+All!F366,IF(+All!$H366="Central Michigan",+All!F366,0))</f>
        <v>Central Michigan</v>
      </c>
      <c r="G65" s="95" t="str">
        <f>IF(+All!$F366="Central Michigan",+All!G366,IF(+All!$H366="Central Michigan",+All!G366,0))</f>
        <v>MAC</v>
      </c>
      <c r="H65" s="95" t="str">
        <f>IF(+All!$F366="Central Michigan",+All!H366,IF(+All!$H366="Central Michigan",+All!H366,0))</f>
        <v>Miami (OH)</v>
      </c>
      <c r="I65" s="76" t="str">
        <f>IF(+All!$F366="Central Michigan",+All!I366,IF(+All!$H366="Central Michigan",+All!I366,0))</f>
        <v>MAC</v>
      </c>
      <c r="J65" s="706" t="str">
        <f>IF(+All!$F366="Central Michigan",+All!J366,IF(+All!$H366="Central Michigan",+All!J366,0))</f>
        <v>Miami (OH)</v>
      </c>
      <c r="K65" s="707" t="str">
        <f>IF(+All!$F366="Central Michigan",+All!K366,IF(+All!$H366="Central Michigan",+All!K366,0))</f>
        <v>Central Michigan</v>
      </c>
      <c r="L65" s="78">
        <f>IF(+All!$F366="Central Michigan",+All!L366,IF(+All!$H366="Central Michigan",+All!L366,0))</f>
        <v>0</v>
      </c>
      <c r="M65" s="79">
        <f>IF(+All!$F366="Central Michigan",+All!M366,IF(+All!$H366="Central Michigan",+All!M366,0))</f>
        <v>56</v>
      </c>
      <c r="N65" s="706" t="str">
        <f>IF(+All!$F366="Central Michigan",+All!N366,IF(+All!$H366="Central Michigan",+All!N366,0))</f>
        <v>Miami (OH)</v>
      </c>
      <c r="O65" s="708">
        <f>IF(+All!$F366="Central Michigan",+All!O366,IF(+All!$H366="Central Michigan",+All!O366,0))</f>
        <v>28</v>
      </c>
      <c r="P65" s="708" t="str">
        <f>IF(+All!$F366="Central Michigan",+All!P366,IF(+All!$H366="Central Michigan",+All!P366,0))</f>
        <v>Central Michigan</v>
      </c>
      <c r="Q65" s="707">
        <f>IF(+All!$F366="Central Michigan",+All!Q366,IF(+All!$H366="Central Michigan",+All!Q366,0))</f>
        <v>17</v>
      </c>
      <c r="R65" s="706" t="str">
        <f>IF(+All!$F366="Central Michigan",+All!R366,IF(+All!$H366="Central Michigan",+All!R366,0))</f>
        <v>Miami (OH)</v>
      </c>
      <c r="S65" s="708" t="str">
        <f>IF(+All!$F366="Central Michigan",+All!S366,IF(+All!$H366="Central Michigan",+All!S366,0))</f>
        <v>Central Michigan</v>
      </c>
      <c r="T65" s="706" t="str">
        <f>IF(+All!$F366="Central Michigan",+All!T366,IF(+All!$H366="Central Michigan",+All!T366,0))</f>
        <v>Central Michigan</v>
      </c>
      <c r="U65" s="707" t="str">
        <f>IF(+All!$F366="Central Michigan",+All!U366,IF(+All!$H366="Central Michigan",+All!U366,0))</f>
        <v>L</v>
      </c>
      <c r="V65" s="706">
        <f>IF(+All!$F259="Central Michigan",+All!#REF!,IF(+All!$H259="Central Michigan",+All!#REF!,0))</f>
        <v>0</v>
      </c>
      <c r="W65" s="707">
        <f>IF(+All!$F259="Central Michigan",+All!#REF!,IF(+All!$H259="Central Michigan",+All!#REF!,0))</f>
        <v>0</v>
      </c>
      <c r="X65" s="706">
        <f>IF(+All!$F259="Central Michigan",+All!#REF!,IF(+All!$H259="Central Michigan",+All!#REF!,0))</f>
        <v>0</v>
      </c>
      <c r="Y65" s="707">
        <f>IF(+All!$F259="Central Michigan",+All!#REF!,IF(+All!$H259="Central Michigan",+All!#REF!,0))</f>
        <v>0</v>
      </c>
      <c r="Z65" s="706">
        <f>IF(+All!$F259="Central Michigan",+All!#REF!,IF(+All!$H259="Central Michigan",+All!#REF!,0))</f>
        <v>0</v>
      </c>
      <c r="AA65" s="707">
        <f>IF(+All!$F259="Central Michigan",+All!#REF!,IF(+All!$H259="Central Michigan",+All!#REF!,0))</f>
        <v>0</v>
      </c>
      <c r="AB65" s="706">
        <f>IF(+All!$F259="Central Michigan",+All!#REF!,IF(+All!$H259="Central Michigan",+All!#REF!,0))</f>
        <v>0</v>
      </c>
      <c r="AC65" s="707">
        <f>IF(+All!$F259="Central Michigan",+All!#REF!,IF(+All!$H259="Central Michigan",+All!#REF!,0))</f>
        <v>0</v>
      </c>
      <c r="AD65" s="706">
        <f>IF(+All!$F259="Central Michigan",+All!#REF!,IF(+All!$H259="Central Michigan",+All!#REF!,0))</f>
        <v>0</v>
      </c>
      <c r="AE65" s="707">
        <f>IF(+All!$F259="Central Michigan",+All!#REF!,IF(+All!$H259="Central Michigan",+All!#REF!,0))</f>
        <v>0</v>
      </c>
      <c r="AF65" s="706">
        <f>IF(+All!$F259="Central Michigan",+All!#REF!,IF(+All!$H259="Central Michigan",+All!#REF!,0))</f>
        <v>0</v>
      </c>
      <c r="AG65" s="707">
        <f>IF(+All!$F259="Central Michigan",+All!#REF!,IF(+All!$H259="Central Michigan",+All!#REF!,0))</f>
        <v>0</v>
      </c>
      <c r="AH65" s="706">
        <f>IF(+All!$F259="Central Michigan",+All!#REF!,IF(+All!$H259="Central Michigan",+All!#REF!,0))</f>
        <v>0</v>
      </c>
      <c r="AI65" s="707">
        <f>IF(+All!$F259="Central Michigan",+All!#REF!,IF(+All!$H259="Central Michigan",+All!#REF!,0))</f>
        <v>0</v>
      </c>
      <c r="AJ65" s="706">
        <f>IF(+All!$F259="Central Michigan",+All!#REF!,IF(+All!$H259="Central Michigan",+All!#REF!,0))</f>
        <v>0</v>
      </c>
      <c r="AK65" s="707">
        <f>IF(+All!$F259="Central Michigan",+All!#REF!,IF(+All!$H259="Central Michigan",+All!#REF!,0))</f>
        <v>0</v>
      </c>
      <c r="AL65" s="81">
        <f>IF(+All!$F259="Central Michigan",+All!V259,IF(+All!$H259="Central Michigan",+All!V259,0))</f>
        <v>0</v>
      </c>
      <c r="AM65" s="82">
        <f>IF(+All!$F259="Central Michigan",+All!W259,IF(+All!$H259="Central Michigan",+All!W259,0))</f>
        <v>0</v>
      </c>
      <c r="AN65" s="81">
        <f>IF(+All!$F259="Central Michigan",+All!X259,IF(+All!$H259="Central Michigan",+All!X259,0))</f>
        <v>0</v>
      </c>
      <c r="AO65" s="83">
        <f>IF(+All!$F259="Central Michigan",+All!Y259,IF(+All!$H259="Central Michigan",+All!Y259,0))</f>
        <v>0</v>
      </c>
      <c r="AP65" s="84">
        <f>IF(+All!$F259="Central Michigan",+All!Z259,IF(+All!$H259="Central Michigan",+All!Z259,0))</f>
        <v>0</v>
      </c>
      <c r="AQ65" s="480">
        <f>IF(+All!$F259="Central Michigan",+All!#REF!,IF(+All!$H259="Central Michigan",+All!#REF!,0))</f>
        <v>0</v>
      </c>
      <c r="AR65" s="482">
        <f>IF(+All!$F259="Central Michigan",+All!#REF!,IF(+All!$H259="Central Michigan",+All!#REF!,0))</f>
        <v>0</v>
      </c>
      <c r="AS65" s="483">
        <f>IF(+All!$F259="Central Michigan",+All!#REF!,IF(+All!$H259="Central Michigan",+All!#REF!,0))</f>
        <v>0</v>
      </c>
      <c r="AT65" s="483">
        <f>IF(+All!$F259="Central Michigan",+All!#REF!,IF(+All!$H259="Central Michigan",+All!#REF!,0))</f>
        <v>0</v>
      </c>
      <c r="AU65" s="482">
        <f>IF(+All!$F259="Central Michigan",+All!#REF!,IF(+All!$H259="Central Michigan",+All!#REF!,0))</f>
        <v>0</v>
      </c>
      <c r="AV65" s="483">
        <f>IF(+All!$F259="Central Michigan",+All!#REF!,IF(+All!$H259="Central Michigan",+All!#REF!,0))</f>
        <v>0</v>
      </c>
      <c r="AW65" s="484">
        <f>IF(+All!$F259="Central Michigan",+All!#REF!,IF(+All!$H259="Central Michigan",+All!#REF!,0))</f>
        <v>0</v>
      </c>
      <c r="AX65" s="483">
        <f>IF(+All!$F259="Central Michigan",+All!#REF!,IF(+All!$H259="Central Michigan",+All!#REF!,0))</f>
        <v>0</v>
      </c>
      <c r="AY65" s="88">
        <f>IF(+All!$F259="Central Michigan",+All!#REF!,IF(+All!$H259="Central Michigan",+All!#REF!,0))</f>
        <v>0</v>
      </c>
      <c r="AZ65" s="89">
        <f>IF(+All!$F259="Central Michigan",+All!#REF!,IF(+All!$H259="Central Michigan",+All!#REF!,0))</f>
        <v>0</v>
      </c>
      <c r="BA65" s="90">
        <f>IF(+All!$F259="Central Michigan",+All!#REF!,IF(+All!$H259="Central Michigan",+All!#REF!,0))</f>
        <v>0</v>
      </c>
      <c r="BB65" s="90">
        <f>IF(+All!$F259="Central Michigan",+All!#REF!,IF(+All!$H259="Central Michigan",+All!#REF!,0))</f>
        <v>0</v>
      </c>
      <c r="BC65" s="91">
        <f>IF(+All!$F259="Central Michigan",+All!#REF!,IF(+All!$H259="Central Michigan",+All!#REF!,0))</f>
        <v>0</v>
      </c>
      <c r="BD65" s="482">
        <f>IF(+All!$F259="Central Michigan",+All!#REF!,IF(+All!$H259="Central Michigan",+All!#REF!,0))</f>
        <v>0</v>
      </c>
      <c r="BE65" s="483">
        <f>IF(+All!$F259="Central Michigan",+All!#REF!,IF(+All!$H259="Central Michigan",+All!#REF!,0))</f>
        <v>0</v>
      </c>
      <c r="BF65" s="483">
        <f>IF(+All!$F259="Central Michigan",+All!#REF!,IF(+All!$H259="Central Michigan",+All!#REF!,0))</f>
        <v>0</v>
      </c>
      <c r="BG65" s="482">
        <f>IF(+All!$F259="Central Michigan",+All!#REF!,IF(+All!$H259="Central Michigan",+All!#REF!,0))</f>
        <v>0</v>
      </c>
      <c r="BH65" s="483">
        <f>IF(+All!$F259="Central Michigan",+All!#REF!,IF(+All!$H259="Central Michigan",+All!#REF!,0))</f>
        <v>0</v>
      </c>
      <c r="BI65" s="484">
        <f>IF(+All!$F259="Central Michigan",+All!#REF!,IF(+All!$H259="Central Michigan",+All!#REF!,0))</f>
        <v>0</v>
      </c>
      <c r="BJ65" s="92">
        <f>IF(+All!$F259="Central Michigan",+All!#REF!,IF(+All!$H259="Central Michigan",+All!#REF!,0))</f>
        <v>0</v>
      </c>
      <c r="BK65" s="93">
        <f>IF(+All!$F259="Central Michigan",+All!#REF!,IF(+All!$H259="Central Michigan",+All!#REF!,0))</f>
        <v>0</v>
      </c>
    </row>
    <row r="66" spans="1:63" x14ac:dyDescent="0.8">
      <c r="A66" s="70">
        <f>IF(+All!$F428="Central Michigan",+All!A428,IF(+All!$H428="Central Michigan",+All!A428,0))</f>
        <v>6</v>
      </c>
      <c r="B66" s="480" t="str">
        <f>IF(+All!$F428="Central Michigan",+All!B428,IF(+All!$H428="Central Michigan",+All!B428,0))</f>
        <v>Sat</v>
      </c>
      <c r="C66" s="72">
        <f>IF(+All!$F428="Central Michigan",+All!C428,IF(+All!$H428="Central Michigan",+All!C428,0))</f>
        <v>44478</v>
      </c>
      <c r="D66" s="73">
        <f>IF(+All!$F428="Central Michigan",+All!D428,IF(+All!$H428="Central Michigan",+All!D428,0))</f>
        <v>0.64583333333333337</v>
      </c>
      <c r="E66" s="707">
        <f>IF(+All!$F428="Central Michigan",+All!E428,IF(+All!$H428="Central Michigan",+All!E428,0))</f>
        <v>0</v>
      </c>
      <c r="F66" s="75" t="str">
        <f>IF(+All!$F428="Central Michigan",+All!F428,IF(+All!$H428="Central Michigan",+All!F428,0))</f>
        <v>Central Michigan</v>
      </c>
      <c r="G66" s="95" t="str">
        <f>IF(+All!$F428="Central Michigan",+All!G428,IF(+All!$H428="Central Michigan",+All!G428,0))</f>
        <v>MAC</v>
      </c>
      <c r="H66" s="95" t="str">
        <f>IF(+All!$F428="Central Michigan",+All!H428,IF(+All!$H428="Central Michigan",+All!H428,0))</f>
        <v>Ohio</v>
      </c>
      <c r="I66" s="76" t="str">
        <f>IF(+All!$F428="Central Michigan",+All!I428,IF(+All!$H428="Central Michigan",+All!I428,0))</f>
        <v>MAC</v>
      </c>
      <c r="J66" s="706" t="str">
        <f>IF(+All!$F428="Central Michigan",+All!J428,IF(+All!$H428="Central Michigan",+All!J428,0))</f>
        <v>Central Michigan</v>
      </c>
      <c r="K66" s="707" t="str">
        <f>IF(+All!$F428="Central Michigan",+All!K428,IF(+All!$H428="Central Michigan",+All!K428,0))</f>
        <v>Ohio</v>
      </c>
      <c r="L66" s="78">
        <f>IF(+All!$F428="Central Michigan",+All!L428,IF(+All!$H428="Central Michigan",+All!L428,0))</f>
        <v>5.5</v>
      </c>
      <c r="M66" s="79">
        <f>IF(+All!$F428="Central Michigan",+All!M428,IF(+All!$H428="Central Michigan",+All!M428,0))</f>
        <v>56.5</v>
      </c>
      <c r="N66" s="706" t="str">
        <f>IF(+All!$F428="Central Michigan",+All!N428,IF(+All!$H428="Central Michigan",+All!N428,0))</f>
        <v>Central Michigan</v>
      </c>
      <c r="O66" s="708">
        <f>IF(+All!$F428="Central Michigan",+All!O428,IF(+All!$H428="Central Michigan",+All!O428,0))</f>
        <v>30</v>
      </c>
      <c r="P66" s="708" t="str">
        <f>IF(+All!$F428="Central Michigan",+All!P428,IF(+All!$H428="Central Michigan",+All!P428,0))</f>
        <v>Ohio</v>
      </c>
      <c r="Q66" s="707">
        <f>IF(+All!$F428="Central Michigan",+All!Q428,IF(+All!$H428="Central Michigan",+All!Q428,0))</f>
        <v>27</v>
      </c>
      <c r="R66" s="706" t="str">
        <f>IF(+All!$F428="Central Michigan",+All!R428,IF(+All!$H428="Central Michigan",+All!R428,0))</f>
        <v>Ohio</v>
      </c>
      <c r="S66" s="708" t="str">
        <f>IF(+All!$F428="Central Michigan",+All!S428,IF(+All!$H428="Central Michigan",+All!S428,0))</f>
        <v>Central Michigan</v>
      </c>
      <c r="T66" s="706" t="str">
        <f>IF(+All!$F428="Central Michigan",+All!T428,IF(+All!$H428="Central Michigan",+All!T428,0))</f>
        <v>Central Michigan</v>
      </c>
      <c r="U66" s="707" t="str">
        <f>IF(+All!$F428="Central Michigan",+All!U428,IF(+All!$H428="Central Michigan",+All!U428,0))</f>
        <v>L</v>
      </c>
      <c r="V66" s="706" t="e">
        <f>IF(+All!#REF!="Central Michigan",+All!#REF!,IF(+All!#REF!="Central Michigan",+All!#REF!,0))</f>
        <v>#REF!</v>
      </c>
      <c r="W66" s="707" t="e">
        <f>IF(+All!#REF!="Central Michigan",+All!#REF!,IF(+All!#REF!="Central Michigan",+All!#REF!,0))</f>
        <v>#REF!</v>
      </c>
      <c r="X66" s="706" t="e">
        <f>IF(+All!#REF!="Central Michigan",+All!#REF!,IF(+All!#REF!="Central Michigan",+All!#REF!,0))</f>
        <v>#REF!</v>
      </c>
      <c r="Y66" s="707" t="e">
        <f>IF(+All!#REF!="Central Michigan",+All!#REF!,IF(+All!#REF!="Central Michigan",+All!#REF!,0))</f>
        <v>#REF!</v>
      </c>
      <c r="Z66" s="706" t="e">
        <f>IF(+All!#REF!="Central Michigan",+All!#REF!,IF(+All!#REF!="Central Michigan",+All!#REF!,0))</f>
        <v>#REF!</v>
      </c>
      <c r="AA66" s="707" t="e">
        <f>IF(+All!#REF!="Central Michigan",+All!#REF!,IF(+All!#REF!="Central Michigan",+All!#REF!,0))</f>
        <v>#REF!</v>
      </c>
      <c r="AB66" s="706" t="e">
        <f>IF(+All!#REF!="Central Michigan",+All!#REF!,IF(+All!#REF!="Central Michigan",+All!#REF!,0))</f>
        <v>#REF!</v>
      </c>
      <c r="AC66" s="707" t="e">
        <f>IF(+All!#REF!="Central Michigan",+All!#REF!,IF(+All!#REF!="Central Michigan",+All!#REF!,0))</f>
        <v>#REF!</v>
      </c>
      <c r="AD66" s="706" t="e">
        <f>IF(+All!#REF!="Central Michigan",+All!#REF!,IF(+All!#REF!="Central Michigan",+All!#REF!,0))</f>
        <v>#REF!</v>
      </c>
      <c r="AE66" s="707" t="e">
        <f>IF(+All!#REF!="Central Michigan",+All!#REF!,IF(+All!#REF!="Central Michigan",+All!#REF!,0))</f>
        <v>#REF!</v>
      </c>
      <c r="AF66" s="706" t="e">
        <f>IF(+All!#REF!="Central Michigan",+All!#REF!,IF(+All!#REF!="Central Michigan",+All!#REF!,0))</f>
        <v>#REF!</v>
      </c>
      <c r="AG66" s="707" t="e">
        <f>IF(+All!#REF!="Central Michigan",+All!#REF!,IF(+All!#REF!="Central Michigan",+All!#REF!,0))</f>
        <v>#REF!</v>
      </c>
      <c r="AH66" s="706" t="e">
        <f>IF(+All!#REF!="Central Michigan",+All!#REF!,IF(+All!#REF!="Central Michigan",+All!#REF!,0))</f>
        <v>#REF!</v>
      </c>
      <c r="AI66" s="707" t="e">
        <f>IF(+All!#REF!="Central Michigan",+All!#REF!,IF(+All!#REF!="Central Michigan",+All!#REF!,0))</f>
        <v>#REF!</v>
      </c>
      <c r="AJ66" s="706" t="e">
        <f>IF(+All!#REF!="Central Michigan",+All!#REF!,IF(+All!#REF!="Central Michigan",+All!#REF!,0))</f>
        <v>#REF!</v>
      </c>
      <c r="AK66" s="707" t="e">
        <f>IF(+All!#REF!="Central Michigan",+All!#REF!,IF(+All!#REF!="Central Michigan",+All!#REF!,0))</f>
        <v>#REF!</v>
      </c>
      <c r="AL66" s="81" t="e">
        <f>IF(+All!#REF!="Central Michigan",+All!#REF!,IF(+All!#REF!="Central Michigan",+All!#REF!,0))</f>
        <v>#REF!</v>
      </c>
      <c r="AM66" s="82" t="e">
        <f>IF(+All!#REF!="Central Michigan",+All!#REF!,IF(+All!#REF!="Central Michigan",+All!#REF!,0))</f>
        <v>#REF!</v>
      </c>
      <c r="AN66" s="81" t="e">
        <f>IF(+All!#REF!="Central Michigan",+All!#REF!,IF(+All!#REF!="Central Michigan",+All!#REF!,0))</f>
        <v>#REF!</v>
      </c>
      <c r="AO66" s="83" t="e">
        <f>IF(+All!#REF!="Central Michigan",+All!#REF!,IF(+All!#REF!="Central Michigan",+All!#REF!,0))</f>
        <v>#REF!</v>
      </c>
      <c r="AP66" s="84" t="e">
        <f>IF(+All!#REF!="Central Michigan",+All!#REF!,IF(+All!#REF!="Central Michigan",+All!#REF!,0))</f>
        <v>#REF!</v>
      </c>
      <c r="AQ66" s="480" t="e">
        <f>IF(+All!#REF!="Central Michigan",+All!#REF!,IF(+All!#REF!="Central Michigan",+All!#REF!,0))</f>
        <v>#REF!</v>
      </c>
      <c r="AR66" s="482" t="e">
        <f>IF(+All!#REF!="Central Michigan",+All!#REF!,IF(+All!#REF!="Central Michigan",+All!#REF!,0))</f>
        <v>#REF!</v>
      </c>
      <c r="AS66" s="483" t="e">
        <f>IF(+All!#REF!="Central Michigan",+All!#REF!,IF(+All!#REF!="Central Michigan",+All!#REF!,0))</f>
        <v>#REF!</v>
      </c>
      <c r="AT66" s="483" t="e">
        <f>IF(+All!#REF!="Central Michigan",+All!#REF!,IF(+All!#REF!="Central Michigan",+All!#REF!,0))</f>
        <v>#REF!</v>
      </c>
      <c r="AU66" s="482" t="e">
        <f>IF(+All!#REF!="Central Michigan",+All!#REF!,IF(+All!#REF!="Central Michigan",+All!#REF!,0))</f>
        <v>#REF!</v>
      </c>
      <c r="AV66" s="483" t="e">
        <f>IF(+All!#REF!="Central Michigan",+All!#REF!,IF(+All!#REF!="Central Michigan",+All!#REF!,0))</f>
        <v>#REF!</v>
      </c>
      <c r="AW66" s="484" t="e">
        <f>IF(+All!#REF!="Central Michigan",+All!#REF!,IF(+All!#REF!="Central Michigan",+All!#REF!,0))</f>
        <v>#REF!</v>
      </c>
      <c r="AX66" s="483" t="e">
        <f>IF(+All!#REF!="Central Michigan",+All!#REF!,IF(+All!#REF!="Central Michigan",+All!#REF!,0))</f>
        <v>#REF!</v>
      </c>
      <c r="AY66" s="88" t="e">
        <f>IF(+All!#REF!="Central Michigan",+All!#REF!,IF(+All!#REF!="Central Michigan",+All!#REF!,0))</f>
        <v>#REF!</v>
      </c>
      <c r="AZ66" s="89" t="e">
        <f>IF(+All!#REF!="Central Michigan",+All!#REF!,IF(+All!#REF!="Central Michigan",+All!#REF!,0))</f>
        <v>#REF!</v>
      </c>
      <c r="BA66" s="90" t="e">
        <f>IF(+All!#REF!="Central Michigan",+All!#REF!,IF(+All!#REF!="Central Michigan",+All!#REF!,0))</f>
        <v>#REF!</v>
      </c>
      <c r="BB66" s="90" t="e">
        <f>IF(+All!#REF!="Central Michigan",+All!#REF!,IF(+All!#REF!="Central Michigan",+All!#REF!,0))</f>
        <v>#REF!</v>
      </c>
      <c r="BC66" s="91" t="e">
        <f>IF(+All!#REF!="Central Michigan",+All!#REF!,IF(+All!#REF!="Central Michigan",+All!#REF!,0))</f>
        <v>#REF!</v>
      </c>
      <c r="BD66" s="482" t="e">
        <f>IF(+All!#REF!="Central Michigan",+All!#REF!,IF(+All!#REF!="Central Michigan",+All!#REF!,0))</f>
        <v>#REF!</v>
      </c>
      <c r="BE66" s="483" t="e">
        <f>IF(+All!#REF!="Central Michigan",+All!#REF!,IF(+All!#REF!="Central Michigan",+All!#REF!,0))</f>
        <v>#REF!</v>
      </c>
      <c r="BF66" s="483" t="e">
        <f>IF(+All!#REF!="Central Michigan",+All!#REF!,IF(+All!#REF!="Central Michigan",+All!#REF!,0))</f>
        <v>#REF!</v>
      </c>
      <c r="BG66" s="482" t="e">
        <f>IF(+All!#REF!="Central Michigan",+All!#REF!,IF(+All!#REF!="Central Michigan",+All!#REF!,0))</f>
        <v>#REF!</v>
      </c>
      <c r="BH66" s="483" t="e">
        <f>IF(+All!#REF!="Central Michigan",+All!#REF!,IF(+All!#REF!="Central Michigan",+All!#REF!,0))</f>
        <v>#REF!</v>
      </c>
      <c r="BI66" s="484" t="e">
        <f>IF(+All!#REF!="Central Michigan",+All!#REF!,IF(+All!#REF!="Central Michigan",+All!#REF!,0))</f>
        <v>#REF!</v>
      </c>
      <c r="BJ66" s="92" t="e">
        <f>IF(+All!#REF!="Central Michigan",+All!#REF!,IF(+All!#REF!="Central Michigan",+All!#REF!,0))</f>
        <v>#REF!</v>
      </c>
      <c r="BK66" s="93" t="e">
        <f>IF(+All!#REF!="Central Michigan",+All!#REF!,IF(+All!#REF!="Central Michigan",+All!#REF!,0))</f>
        <v>#REF!</v>
      </c>
    </row>
    <row r="67" spans="1:63" x14ac:dyDescent="0.8">
      <c r="A67" s="70">
        <f>IF(+All!$F505="Central Michigan",+All!A505,IF(+All!$H505="Central Michigan",+All!A505,0))</f>
        <v>7</v>
      </c>
      <c r="B67" s="480" t="str">
        <f>IF(+All!$F505="Central Michigan",+All!B505,IF(+All!$H505="Central Michigan",+All!B505,0))</f>
        <v>Sat</v>
      </c>
      <c r="C67" s="72">
        <f>IF(+All!$F505="Central Michigan",+All!C505,IF(+All!$H505="Central Michigan",+All!C505,0))</f>
        <v>44485</v>
      </c>
      <c r="D67" s="73">
        <f>IF(+All!$F505="Central Michigan",+All!D505,IF(+All!$H505="Central Michigan",+All!D505,0))</f>
        <v>0.64583333333333337</v>
      </c>
      <c r="E67" s="707" t="str">
        <f>IF(+All!$F505="Central Michigan",+All!E505,IF(+All!$H505="Central Michigan",+All!E505,0))</f>
        <v>CBSSN</v>
      </c>
      <c r="F67" s="75" t="str">
        <f>IF(+All!$F505="Central Michigan",+All!F505,IF(+All!$H505="Central Michigan",+All!F505,0))</f>
        <v>Toledo</v>
      </c>
      <c r="G67" s="95" t="str">
        <f>IF(+All!$F505="Central Michigan",+All!G505,IF(+All!$H505="Central Michigan",+All!G505,0))</f>
        <v>MAC</v>
      </c>
      <c r="H67" s="95" t="str">
        <f>IF(+All!$F505="Central Michigan",+All!H505,IF(+All!$H505="Central Michigan",+All!H505,0))</f>
        <v>Central Michigan</v>
      </c>
      <c r="I67" s="76" t="str">
        <f>IF(+All!$F505="Central Michigan",+All!I505,IF(+All!$H505="Central Michigan",+All!I505,0))</f>
        <v>MAC</v>
      </c>
      <c r="J67" s="706" t="str">
        <f>IF(+All!$F505="Central Michigan",+All!J505,IF(+All!$H505="Central Michigan",+All!J505,0))</f>
        <v>Toledo</v>
      </c>
      <c r="K67" s="707" t="str">
        <f>IF(+All!$F505="Central Michigan",+All!K505,IF(+All!$H505="Central Michigan",+All!K505,0))</f>
        <v>Central Michigan</v>
      </c>
      <c r="L67" s="78">
        <f>IF(+All!$F505="Central Michigan",+All!L505,IF(+All!$H505="Central Michigan",+All!L505,0))</f>
        <v>5.5</v>
      </c>
      <c r="M67" s="79">
        <f>IF(+All!$F505="Central Michigan",+All!M505,IF(+All!$H505="Central Michigan",+All!M505,0))</f>
        <v>52</v>
      </c>
      <c r="N67" s="706" t="str">
        <f>IF(+All!$F505="Central Michigan",+All!N505,IF(+All!$H505="Central Michigan",+All!N505,0))</f>
        <v>Central Michigan</v>
      </c>
      <c r="O67" s="708">
        <f>IF(+All!$F505="Central Michigan",+All!O505,IF(+All!$H505="Central Michigan",+All!O505,0))</f>
        <v>26</v>
      </c>
      <c r="P67" s="708" t="str">
        <f>IF(+All!$F505="Central Michigan",+All!P505,IF(+All!$H505="Central Michigan",+All!P505,0))</f>
        <v>Toledo</v>
      </c>
      <c r="Q67" s="707">
        <f>IF(+All!$F505="Central Michigan",+All!Q505,IF(+All!$H505="Central Michigan",+All!Q505,0))</f>
        <v>23</v>
      </c>
      <c r="R67" s="706" t="str">
        <f>IF(+All!$F505="Central Michigan",+All!R505,IF(+All!$H505="Central Michigan",+All!R505,0))</f>
        <v>Central Michigan</v>
      </c>
      <c r="S67" s="708" t="str">
        <f>IF(+All!$F505="Central Michigan",+All!S505,IF(+All!$H505="Central Michigan",+All!S505,0))</f>
        <v>Toledo</v>
      </c>
      <c r="T67" s="706" t="str">
        <f>IF(+All!$F505="Central Michigan",+All!T505,IF(+All!$H505="Central Michigan",+All!T505,0))</f>
        <v>Central Michigan</v>
      </c>
      <c r="U67" s="707" t="str">
        <f>IF(+All!$F505="Central Michigan",+All!U505,IF(+All!$H505="Central Michigan",+All!U505,0))</f>
        <v>W</v>
      </c>
      <c r="V67" s="706" t="e">
        <f>IF(+All!#REF!="Central Michigan",+All!#REF!,IF(+All!#REF!="Central Michigan",+All!#REF!,0))</f>
        <v>#REF!</v>
      </c>
      <c r="W67" s="707" t="e">
        <f>IF(+All!#REF!="Central Michigan",+All!#REF!,IF(+All!#REF!="Central Michigan",+All!#REF!,0))</f>
        <v>#REF!</v>
      </c>
      <c r="X67" s="706" t="e">
        <f>IF(+All!#REF!="Central Michigan",+All!#REF!,IF(+All!#REF!="Central Michigan",+All!#REF!,0))</f>
        <v>#REF!</v>
      </c>
      <c r="Y67" s="707" t="e">
        <f>IF(+All!#REF!="Central Michigan",+All!#REF!,IF(+All!#REF!="Central Michigan",+All!#REF!,0))</f>
        <v>#REF!</v>
      </c>
      <c r="Z67" s="706" t="e">
        <f>IF(+All!#REF!="Central Michigan",+All!#REF!,IF(+All!#REF!="Central Michigan",+All!#REF!,0))</f>
        <v>#REF!</v>
      </c>
      <c r="AA67" s="707" t="e">
        <f>IF(+All!#REF!="Central Michigan",+All!#REF!,IF(+All!#REF!="Central Michigan",+All!#REF!,0))</f>
        <v>#REF!</v>
      </c>
      <c r="AB67" s="706" t="e">
        <f>IF(+All!#REF!="Central Michigan",+All!#REF!,IF(+All!#REF!="Central Michigan",+All!#REF!,0))</f>
        <v>#REF!</v>
      </c>
      <c r="AC67" s="707" t="e">
        <f>IF(+All!#REF!="Central Michigan",+All!#REF!,IF(+All!#REF!="Central Michigan",+All!#REF!,0))</f>
        <v>#REF!</v>
      </c>
      <c r="AD67" s="706" t="e">
        <f>IF(+All!#REF!="Central Michigan",+All!#REF!,IF(+All!#REF!="Central Michigan",+All!#REF!,0))</f>
        <v>#REF!</v>
      </c>
      <c r="AE67" s="707" t="e">
        <f>IF(+All!#REF!="Central Michigan",+All!#REF!,IF(+All!#REF!="Central Michigan",+All!#REF!,0))</f>
        <v>#REF!</v>
      </c>
      <c r="AF67" s="706" t="e">
        <f>IF(+All!#REF!="Central Michigan",+All!#REF!,IF(+All!#REF!="Central Michigan",+All!#REF!,0))</f>
        <v>#REF!</v>
      </c>
      <c r="AG67" s="707" t="e">
        <f>IF(+All!#REF!="Central Michigan",+All!#REF!,IF(+All!#REF!="Central Michigan",+All!#REF!,0))</f>
        <v>#REF!</v>
      </c>
      <c r="AH67" s="706" t="e">
        <f>IF(+All!#REF!="Central Michigan",+All!#REF!,IF(+All!#REF!="Central Michigan",+All!#REF!,0))</f>
        <v>#REF!</v>
      </c>
      <c r="AI67" s="707" t="e">
        <f>IF(+All!#REF!="Central Michigan",+All!#REF!,IF(+All!#REF!="Central Michigan",+All!#REF!,0))</f>
        <v>#REF!</v>
      </c>
      <c r="AJ67" s="706" t="e">
        <f>IF(+All!#REF!="Central Michigan",+All!#REF!,IF(+All!#REF!="Central Michigan",+All!#REF!,0))</f>
        <v>#REF!</v>
      </c>
      <c r="AK67" s="707" t="e">
        <f>IF(+All!#REF!="Central Michigan",+All!#REF!,IF(+All!#REF!="Central Michigan",+All!#REF!,0))</f>
        <v>#REF!</v>
      </c>
      <c r="AL67" s="81" t="e">
        <f>IF(+All!#REF!="Central Michigan",+All!#REF!,IF(+All!#REF!="Central Michigan",+All!#REF!,0))</f>
        <v>#REF!</v>
      </c>
      <c r="AM67" s="82" t="e">
        <f>IF(+All!#REF!="Central Michigan",+All!#REF!,IF(+All!#REF!="Central Michigan",+All!#REF!,0))</f>
        <v>#REF!</v>
      </c>
      <c r="AN67" s="81" t="e">
        <f>IF(+All!#REF!="Central Michigan",+All!#REF!,IF(+All!#REF!="Central Michigan",+All!#REF!,0))</f>
        <v>#REF!</v>
      </c>
      <c r="AO67" s="83" t="e">
        <f>IF(+All!#REF!="Central Michigan",+All!#REF!,IF(+All!#REF!="Central Michigan",+All!#REF!,0))</f>
        <v>#REF!</v>
      </c>
      <c r="AP67" s="84" t="e">
        <f>IF(+All!#REF!="Central Michigan",+All!#REF!,IF(+All!#REF!="Central Michigan",+All!#REF!,0))</f>
        <v>#REF!</v>
      </c>
      <c r="AQ67" s="480" t="e">
        <f>IF(+All!#REF!="Central Michigan",+All!#REF!,IF(+All!#REF!="Central Michigan",+All!#REF!,0))</f>
        <v>#REF!</v>
      </c>
      <c r="AR67" s="482" t="e">
        <f>IF(+All!#REF!="Central Michigan",+All!#REF!,IF(+All!#REF!="Central Michigan",+All!#REF!,0))</f>
        <v>#REF!</v>
      </c>
      <c r="AS67" s="483" t="e">
        <f>IF(+All!#REF!="Central Michigan",+All!#REF!,IF(+All!#REF!="Central Michigan",+All!#REF!,0))</f>
        <v>#REF!</v>
      </c>
      <c r="AT67" s="483" t="e">
        <f>IF(+All!#REF!="Central Michigan",+All!#REF!,IF(+All!#REF!="Central Michigan",+All!#REF!,0))</f>
        <v>#REF!</v>
      </c>
      <c r="AU67" s="482" t="e">
        <f>IF(+All!#REF!="Central Michigan",+All!#REF!,IF(+All!#REF!="Central Michigan",+All!#REF!,0))</f>
        <v>#REF!</v>
      </c>
      <c r="AV67" s="483" t="e">
        <f>IF(+All!#REF!="Central Michigan",+All!#REF!,IF(+All!#REF!="Central Michigan",+All!#REF!,0))</f>
        <v>#REF!</v>
      </c>
      <c r="AW67" s="484" t="e">
        <f>IF(+All!#REF!="Central Michigan",+All!#REF!,IF(+All!#REF!="Central Michigan",+All!#REF!,0))</f>
        <v>#REF!</v>
      </c>
      <c r="AX67" s="483" t="e">
        <f>IF(+All!#REF!="Central Michigan",+All!#REF!,IF(+All!#REF!="Central Michigan",+All!#REF!,0))</f>
        <v>#REF!</v>
      </c>
      <c r="AY67" s="88" t="e">
        <f>IF(+All!#REF!="Central Michigan",+All!#REF!,IF(+All!#REF!="Central Michigan",+All!#REF!,0))</f>
        <v>#REF!</v>
      </c>
      <c r="AZ67" s="89" t="e">
        <f>IF(+All!#REF!="Central Michigan",+All!#REF!,IF(+All!#REF!="Central Michigan",+All!#REF!,0))</f>
        <v>#REF!</v>
      </c>
      <c r="BA67" s="90" t="e">
        <f>IF(+All!#REF!="Central Michigan",+All!#REF!,IF(+All!#REF!="Central Michigan",+All!#REF!,0))</f>
        <v>#REF!</v>
      </c>
      <c r="BB67" s="90" t="e">
        <f>IF(+All!#REF!="Central Michigan",+All!#REF!,IF(+All!#REF!="Central Michigan",+All!#REF!,0))</f>
        <v>#REF!</v>
      </c>
      <c r="BC67" s="91" t="e">
        <f>IF(+All!#REF!="Central Michigan",+All!#REF!,IF(+All!#REF!="Central Michigan",+All!#REF!,0))</f>
        <v>#REF!</v>
      </c>
      <c r="BD67" s="482" t="e">
        <f>IF(+All!#REF!="Central Michigan",+All!#REF!,IF(+All!#REF!="Central Michigan",+All!#REF!,0))</f>
        <v>#REF!</v>
      </c>
      <c r="BE67" s="483" t="e">
        <f>IF(+All!#REF!="Central Michigan",+All!#REF!,IF(+All!#REF!="Central Michigan",+All!#REF!,0))</f>
        <v>#REF!</v>
      </c>
      <c r="BF67" s="483" t="e">
        <f>IF(+All!#REF!="Central Michigan",+All!#REF!,IF(+All!#REF!="Central Michigan",+All!#REF!,0))</f>
        <v>#REF!</v>
      </c>
      <c r="BG67" s="482" t="e">
        <f>IF(+All!#REF!="Central Michigan",+All!#REF!,IF(+All!#REF!="Central Michigan",+All!#REF!,0))</f>
        <v>#REF!</v>
      </c>
      <c r="BH67" s="483" t="e">
        <f>IF(+All!#REF!="Central Michigan",+All!#REF!,IF(+All!#REF!="Central Michigan",+All!#REF!,0))</f>
        <v>#REF!</v>
      </c>
      <c r="BI67" s="484" t="e">
        <f>IF(+All!#REF!="Central Michigan",+All!#REF!,IF(+All!#REF!="Central Michigan",+All!#REF!,0))</f>
        <v>#REF!</v>
      </c>
      <c r="BJ67" s="92" t="e">
        <f>IF(+All!#REF!="Central Michigan",+All!#REF!,IF(+All!#REF!="Central Michigan",+All!#REF!,0))</f>
        <v>#REF!</v>
      </c>
      <c r="BK67" s="93" t="e">
        <f>IF(+All!#REF!="Central Michigan",+All!#REF!,IF(+All!#REF!="Central Michigan",+All!#REF!,0))</f>
        <v>#REF!</v>
      </c>
    </row>
    <row r="68" spans="1:63" x14ac:dyDescent="0.8">
      <c r="A68" s="70">
        <f>IF(+All!$F591="Central Michigan",+All!A591,IF(+All!$H591="Central Michigan",+All!A591,0))</f>
        <v>8</v>
      </c>
      <c r="B68" s="480" t="str">
        <f>IF(+All!$F591="Central Michigan",+All!B591,IF(+All!$H591="Central Michigan",+All!B591,0))</f>
        <v>Sat</v>
      </c>
      <c r="C68" s="72">
        <f>IF(+All!$F591="Central Michigan",+All!C591,IF(+All!$H591="Central Michigan",+All!C591,0))</f>
        <v>44492</v>
      </c>
      <c r="D68" s="73">
        <f>IF(+All!$F591="Central Michigan",+All!D591,IF(+All!$H591="Central Michigan",+All!D591,0))</f>
        <v>0.5</v>
      </c>
      <c r="E68" s="707" t="str">
        <f>IF(+All!$F591="Central Michigan",+All!E591,IF(+All!$H591="Central Michigan",+All!E591,0))</f>
        <v>ESPNU</v>
      </c>
      <c r="F68" s="75" t="str">
        <f>IF(+All!$F591="Central Michigan",+All!F591,IF(+All!$H591="Central Michigan",+All!F591,0))</f>
        <v>Northern Illinois</v>
      </c>
      <c r="G68" s="95" t="str">
        <f>IF(+All!$F591="Central Michigan",+All!G591,IF(+All!$H591="Central Michigan",+All!G591,0))</f>
        <v>MAC</v>
      </c>
      <c r="H68" s="95" t="str">
        <f>IF(+All!$F591="Central Michigan",+All!H591,IF(+All!$H591="Central Michigan",+All!H591,0))</f>
        <v>Central Michigan</v>
      </c>
      <c r="I68" s="76" t="str">
        <f>IF(+All!$F591="Central Michigan",+All!I591,IF(+All!$H591="Central Michigan",+All!I591,0))</f>
        <v>MAC</v>
      </c>
      <c r="J68" s="706" t="str">
        <f>IF(+All!$F591="Central Michigan",+All!J591,IF(+All!$H591="Central Michigan",+All!J591,0))</f>
        <v>Central Michigan</v>
      </c>
      <c r="K68" s="707" t="str">
        <f>IF(+All!$F591="Central Michigan",+All!K591,IF(+All!$H591="Central Michigan",+All!K591,0))</f>
        <v>Northern Illinois</v>
      </c>
      <c r="L68" s="78">
        <f>IF(+All!$F591="Central Michigan",+All!L591,IF(+All!$H591="Central Michigan",+All!L591,0))</f>
        <v>5</v>
      </c>
      <c r="M68" s="79">
        <f>IF(+All!$F591="Central Michigan",+All!M591,IF(+All!$H591="Central Michigan",+All!M591,0))</f>
        <v>57.5</v>
      </c>
      <c r="N68" s="706" t="str">
        <f>IF(+All!$F591="Central Michigan",+All!N591,IF(+All!$H591="Central Michigan",+All!N591,0))</f>
        <v>Northern Illinois</v>
      </c>
      <c r="O68" s="708">
        <f>IF(+All!$F591="Central Michigan",+All!O591,IF(+All!$H591="Central Michigan",+All!O591,0))</f>
        <v>39</v>
      </c>
      <c r="P68" s="708" t="str">
        <f>IF(+All!$F591="Central Michigan",+All!P591,IF(+All!$H591="Central Michigan",+All!P591,0))</f>
        <v>Central Michigan</v>
      </c>
      <c r="Q68" s="707">
        <f>IF(+All!$F591="Central Michigan",+All!Q591,IF(+All!$H591="Central Michigan",+All!Q591,0))</f>
        <v>38</v>
      </c>
      <c r="R68" s="706" t="str">
        <f>IF(+All!$F591="Central Michigan",+All!R591,IF(+All!$H591="Central Michigan",+All!R591,0))</f>
        <v>Northern Illinois</v>
      </c>
      <c r="S68" s="708" t="str">
        <f>IF(+All!$F591="Central Michigan",+All!S591,IF(+All!$H591="Central Michigan",+All!S591,0))</f>
        <v>Central Michigan</v>
      </c>
      <c r="T68" s="706" t="str">
        <f>IF(+All!$F591="Central Michigan",+All!T591,IF(+All!$H591="Central Michigan",+All!T591,0))</f>
        <v>Central Michigan</v>
      </c>
      <c r="U68" s="707" t="str">
        <f>IF(+All!$F591="Central Michigan",+All!U591,IF(+All!$H591="Central Michigan",+All!U591,0))</f>
        <v>L</v>
      </c>
      <c r="V68" s="706" t="e">
        <f>IF(+All!#REF!="Central Michigan",+All!#REF!,IF(+All!#REF!="Central Michigan",+All!#REF!,0))</f>
        <v>#REF!</v>
      </c>
      <c r="W68" s="707" t="e">
        <f>IF(+All!#REF!="Central Michigan",+All!#REF!,IF(+All!#REF!="Central Michigan",+All!#REF!,0))</f>
        <v>#REF!</v>
      </c>
      <c r="X68" s="706" t="e">
        <f>IF(+All!#REF!="Central Michigan",+All!#REF!,IF(+All!#REF!="Central Michigan",+All!#REF!,0))</f>
        <v>#REF!</v>
      </c>
      <c r="Y68" s="707" t="e">
        <f>IF(+All!#REF!="Central Michigan",+All!#REF!,IF(+All!#REF!="Central Michigan",+All!#REF!,0))</f>
        <v>#REF!</v>
      </c>
      <c r="Z68" s="706" t="e">
        <f>IF(+All!#REF!="Central Michigan",+All!#REF!,IF(+All!#REF!="Central Michigan",+All!#REF!,0))</f>
        <v>#REF!</v>
      </c>
      <c r="AA68" s="707" t="e">
        <f>IF(+All!#REF!="Central Michigan",+All!#REF!,IF(+All!#REF!="Central Michigan",+All!#REF!,0))</f>
        <v>#REF!</v>
      </c>
      <c r="AB68" s="706" t="e">
        <f>IF(+All!#REF!="Central Michigan",+All!#REF!,IF(+All!#REF!="Central Michigan",+All!#REF!,0))</f>
        <v>#REF!</v>
      </c>
      <c r="AC68" s="707" t="e">
        <f>IF(+All!#REF!="Central Michigan",+All!#REF!,IF(+All!#REF!="Central Michigan",+All!#REF!,0))</f>
        <v>#REF!</v>
      </c>
      <c r="AD68" s="706" t="e">
        <f>IF(+All!#REF!="Central Michigan",+All!#REF!,IF(+All!#REF!="Central Michigan",+All!#REF!,0))</f>
        <v>#REF!</v>
      </c>
      <c r="AE68" s="707" t="e">
        <f>IF(+All!#REF!="Central Michigan",+All!#REF!,IF(+All!#REF!="Central Michigan",+All!#REF!,0))</f>
        <v>#REF!</v>
      </c>
      <c r="AF68" s="706" t="e">
        <f>IF(+All!#REF!="Central Michigan",+All!#REF!,IF(+All!#REF!="Central Michigan",+All!#REF!,0))</f>
        <v>#REF!</v>
      </c>
      <c r="AG68" s="707" t="e">
        <f>IF(+All!#REF!="Central Michigan",+All!#REF!,IF(+All!#REF!="Central Michigan",+All!#REF!,0))</f>
        <v>#REF!</v>
      </c>
      <c r="AH68" s="706" t="e">
        <f>IF(+All!#REF!="Central Michigan",+All!#REF!,IF(+All!#REF!="Central Michigan",+All!#REF!,0))</f>
        <v>#REF!</v>
      </c>
      <c r="AI68" s="707" t="e">
        <f>IF(+All!#REF!="Central Michigan",+All!#REF!,IF(+All!#REF!="Central Michigan",+All!#REF!,0))</f>
        <v>#REF!</v>
      </c>
      <c r="AJ68" s="706" t="e">
        <f>IF(+All!#REF!="Central Michigan",+All!#REF!,IF(+All!#REF!="Central Michigan",+All!#REF!,0))</f>
        <v>#REF!</v>
      </c>
      <c r="AK68" s="707" t="e">
        <f>IF(+All!#REF!="Central Michigan",+All!#REF!,IF(+All!#REF!="Central Michigan",+All!#REF!,0))</f>
        <v>#REF!</v>
      </c>
      <c r="AL68" s="81" t="e">
        <f>IF(+All!#REF!="Central Michigan",+All!#REF!,IF(+All!#REF!="Central Michigan",+All!#REF!,0))</f>
        <v>#REF!</v>
      </c>
      <c r="AM68" s="82" t="e">
        <f>IF(+All!#REF!="Central Michigan",+All!#REF!,IF(+All!#REF!="Central Michigan",+All!#REF!,0))</f>
        <v>#REF!</v>
      </c>
      <c r="AN68" s="81" t="e">
        <f>IF(+All!#REF!="Central Michigan",+All!#REF!,IF(+All!#REF!="Central Michigan",+All!#REF!,0))</f>
        <v>#REF!</v>
      </c>
      <c r="AO68" s="83" t="e">
        <f>IF(+All!#REF!="Central Michigan",+All!#REF!,IF(+All!#REF!="Central Michigan",+All!#REF!,0))</f>
        <v>#REF!</v>
      </c>
      <c r="AP68" s="84" t="e">
        <f>IF(+All!#REF!="Central Michigan",+All!#REF!,IF(+All!#REF!="Central Michigan",+All!#REF!,0))</f>
        <v>#REF!</v>
      </c>
      <c r="AQ68" s="480" t="e">
        <f>IF(+All!#REF!="Central Michigan",+All!#REF!,IF(+All!#REF!="Central Michigan",+All!#REF!,0))</f>
        <v>#REF!</v>
      </c>
      <c r="AR68" s="482" t="e">
        <f>IF(+All!#REF!="Central Michigan",+All!#REF!,IF(+All!#REF!="Central Michigan",+All!#REF!,0))</f>
        <v>#REF!</v>
      </c>
      <c r="AS68" s="483" t="e">
        <f>IF(+All!#REF!="Central Michigan",+All!#REF!,IF(+All!#REF!="Central Michigan",+All!#REF!,0))</f>
        <v>#REF!</v>
      </c>
      <c r="AT68" s="483" t="e">
        <f>IF(+All!#REF!="Central Michigan",+All!#REF!,IF(+All!#REF!="Central Michigan",+All!#REF!,0))</f>
        <v>#REF!</v>
      </c>
      <c r="AU68" s="482" t="e">
        <f>IF(+All!#REF!="Central Michigan",+All!#REF!,IF(+All!#REF!="Central Michigan",+All!#REF!,0))</f>
        <v>#REF!</v>
      </c>
      <c r="AV68" s="483" t="e">
        <f>IF(+All!#REF!="Central Michigan",+All!#REF!,IF(+All!#REF!="Central Michigan",+All!#REF!,0))</f>
        <v>#REF!</v>
      </c>
      <c r="AW68" s="484" t="e">
        <f>IF(+All!#REF!="Central Michigan",+All!#REF!,IF(+All!#REF!="Central Michigan",+All!#REF!,0))</f>
        <v>#REF!</v>
      </c>
      <c r="AX68" s="483" t="e">
        <f>IF(+All!#REF!="Central Michigan",+All!#REF!,IF(+All!#REF!="Central Michigan",+All!#REF!,0))</f>
        <v>#REF!</v>
      </c>
      <c r="AY68" s="88" t="e">
        <f>IF(+All!#REF!="Central Michigan",+All!#REF!,IF(+All!#REF!="Central Michigan",+All!#REF!,0))</f>
        <v>#REF!</v>
      </c>
      <c r="AZ68" s="89" t="e">
        <f>IF(+All!#REF!="Central Michigan",+All!#REF!,IF(+All!#REF!="Central Michigan",+All!#REF!,0))</f>
        <v>#REF!</v>
      </c>
      <c r="BA68" s="90" t="e">
        <f>IF(+All!#REF!="Central Michigan",+All!#REF!,IF(+All!#REF!="Central Michigan",+All!#REF!,0))</f>
        <v>#REF!</v>
      </c>
      <c r="BB68" s="90" t="e">
        <f>IF(+All!#REF!="Central Michigan",+All!#REF!,IF(+All!#REF!="Central Michigan",+All!#REF!,0))</f>
        <v>#REF!</v>
      </c>
      <c r="BC68" s="91" t="e">
        <f>IF(+All!#REF!="Central Michigan",+All!#REF!,IF(+All!#REF!="Central Michigan",+All!#REF!,0))</f>
        <v>#REF!</v>
      </c>
      <c r="BD68" s="482" t="e">
        <f>IF(+All!#REF!="Central Michigan",+All!#REF!,IF(+All!#REF!="Central Michigan",+All!#REF!,0))</f>
        <v>#REF!</v>
      </c>
      <c r="BE68" s="483" t="e">
        <f>IF(+All!#REF!="Central Michigan",+All!#REF!,IF(+All!#REF!="Central Michigan",+All!#REF!,0))</f>
        <v>#REF!</v>
      </c>
      <c r="BF68" s="483" t="e">
        <f>IF(+All!#REF!="Central Michigan",+All!#REF!,IF(+All!#REF!="Central Michigan",+All!#REF!,0))</f>
        <v>#REF!</v>
      </c>
      <c r="BG68" s="482" t="e">
        <f>IF(+All!#REF!="Central Michigan",+All!#REF!,IF(+All!#REF!="Central Michigan",+All!#REF!,0))</f>
        <v>#REF!</v>
      </c>
      <c r="BH68" s="483" t="e">
        <f>IF(+All!#REF!="Central Michigan",+All!#REF!,IF(+All!#REF!="Central Michigan",+All!#REF!,0))</f>
        <v>#REF!</v>
      </c>
      <c r="BI68" s="484" t="e">
        <f>IF(+All!#REF!="Central Michigan",+All!#REF!,IF(+All!#REF!="Central Michigan",+All!#REF!,0))</f>
        <v>#REF!</v>
      </c>
      <c r="BJ68" s="92" t="e">
        <f>IF(+All!#REF!="Central Michigan",+All!#REF!,IF(+All!#REF!="Central Michigan",+All!#REF!,0))</f>
        <v>#REF!</v>
      </c>
      <c r="BK68" s="93" t="e">
        <f>IF(+All!#REF!="Central Michigan",+All!#REF!,IF(+All!#REF!="Central Michigan",+All!#REF!,0))</f>
        <v>#REF!</v>
      </c>
    </row>
    <row r="69" spans="1:63" x14ac:dyDescent="0.8">
      <c r="A69" s="70">
        <f>IF(+All!$F691="Central Michigan",+All!A691,IF(+All!$H691="Central Michigan",+All!A691,0))</f>
        <v>9</v>
      </c>
      <c r="B69" s="480" t="str">
        <f>IF(+All!$F691="Central Michigan",+All!B691,IF(+All!$H691="Central Michigan",+All!B691,0))</f>
        <v>Sat</v>
      </c>
      <c r="C69" s="72">
        <f>IF(+All!$F691="Central Michigan",+All!C691,IF(+All!$H691="Central Michigan",+All!C691,0))</f>
        <v>44499</v>
      </c>
      <c r="D69" s="73">
        <f>IF(+All!$F691="Central Michigan",+All!D691,IF(+All!$H691="Central Michigan",+All!D691,0))</f>
        <v>0</v>
      </c>
      <c r="E69" s="707">
        <f>IF(+All!$F691="Central Michigan",+All!E691,IF(+All!$H691="Central Michigan",+All!E691,0))</f>
        <v>0</v>
      </c>
      <c r="F69" s="75" t="str">
        <f>IF(+All!$F691="Central Michigan",+All!F691,IF(+All!$H691="Central Michigan",+All!F691,0))</f>
        <v>Central Michigan</v>
      </c>
      <c r="G69" s="95" t="str">
        <f>IF(+All!$F691="Central Michigan",+All!G691,IF(+All!$H691="Central Michigan",+All!G691,0))</f>
        <v>MAC</v>
      </c>
      <c r="H69" s="95" t="str">
        <f>IF(+All!$F691="Central Michigan",+All!H691,IF(+All!$H691="Central Michigan",+All!H691,0))</f>
        <v>Open</v>
      </c>
      <c r="I69" s="76" t="str">
        <f>IF(+All!$F691="Central Michigan",+All!I691,IF(+All!$H691="Central Michigan",+All!I691,0))</f>
        <v>ZZZ</v>
      </c>
      <c r="J69" s="706">
        <f>IF(+All!$F691="Central Michigan",+All!J691,IF(+All!$H691="Central Michigan",+All!J691,0))</f>
        <v>0</v>
      </c>
      <c r="K69" s="707" t="str">
        <f>IF(+All!$F691="Central Michigan",+All!K691,IF(+All!$H691="Central Michigan",+All!K691,0))</f>
        <v>Central Michigan</v>
      </c>
      <c r="L69" s="78">
        <f>IF(+All!$F691="Central Michigan",+All!L691,IF(+All!$H691="Central Michigan",+All!L691,0))</f>
        <v>0</v>
      </c>
      <c r="M69" s="79">
        <f>IF(+All!$F691="Central Michigan",+All!M691,IF(+All!$H691="Central Michigan",+All!M691,0))</f>
        <v>0</v>
      </c>
      <c r="N69" s="706">
        <f>IF(+All!$F691="Central Michigan",+All!N691,IF(+All!$H691="Central Michigan",+All!N691,0))</f>
        <v>0</v>
      </c>
      <c r="O69" s="708">
        <f>IF(+All!$F691="Central Michigan",+All!O691,IF(+All!$H691="Central Michigan",+All!O691,0))</f>
        <v>0</v>
      </c>
      <c r="P69" s="708">
        <f>IF(+All!$F691="Central Michigan",+All!P691,IF(+All!$H691="Central Michigan",+All!P691,0))</f>
        <v>0</v>
      </c>
      <c r="Q69" s="707">
        <f>IF(+All!$F691="Central Michigan",+All!Q691,IF(+All!$H691="Central Michigan",+All!Q691,0))</f>
        <v>0</v>
      </c>
      <c r="R69" s="706">
        <f>IF(+All!$F691="Central Michigan",+All!R691,IF(+All!$H691="Central Michigan",+All!R691,0))</f>
        <v>0</v>
      </c>
      <c r="S69" s="708">
        <f>IF(+All!$F691="Central Michigan",+All!S691,IF(+All!$H691="Central Michigan",+All!S691,0))</f>
        <v>0</v>
      </c>
      <c r="T69" s="706">
        <f>IF(+All!$F691="Central Michigan",+All!T691,IF(+All!$H691="Central Michigan",+All!T691,0))</f>
        <v>0</v>
      </c>
      <c r="U69" s="707">
        <f>IF(+All!$F691="Central Michigan",+All!U691,IF(+All!$H691="Central Michigan",+All!U691,0))</f>
        <v>0</v>
      </c>
      <c r="V69" s="706">
        <f>IF(+All!$F438="Central Michigan",+All!#REF!,IF(+All!$H438="Central Michigan",+All!#REF!,0))</f>
        <v>0</v>
      </c>
      <c r="W69" s="707">
        <f>IF(+All!$F438="Central Michigan",+All!#REF!,IF(+All!$H438="Central Michigan",+All!#REF!,0))</f>
        <v>0</v>
      </c>
      <c r="X69" s="706">
        <f>IF(+All!$F438="Central Michigan",+All!#REF!,IF(+All!$H438="Central Michigan",+All!#REF!,0))</f>
        <v>0</v>
      </c>
      <c r="Y69" s="707">
        <f>IF(+All!$F438="Central Michigan",+All!#REF!,IF(+All!$H438="Central Michigan",+All!#REF!,0))</f>
        <v>0</v>
      </c>
      <c r="Z69" s="706">
        <f>IF(+All!$F438="Central Michigan",+All!#REF!,IF(+All!$H438="Central Michigan",+All!#REF!,0))</f>
        <v>0</v>
      </c>
      <c r="AA69" s="707">
        <f>IF(+All!$F438="Central Michigan",+All!#REF!,IF(+All!$H438="Central Michigan",+All!#REF!,0))</f>
        <v>0</v>
      </c>
      <c r="AB69" s="706">
        <f>IF(+All!$F438="Central Michigan",+All!#REF!,IF(+All!$H438="Central Michigan",+All!#REF!,0))</f>
        <v>0</v>
      </c>
      <c r="AC69" s="707">
        <f>IF(+All!$F438="Central Michigan",+All!#REF!,IF(+All!$H438="Central Michigan",+All!#REF!,0))</f>
        <v>0</v>
      </c>
      <c r="AD69" s="706">
        <f>IF(+All!$F438="Central Michigan",+All!#REF!,IF(+All!$H438="Central Michigan",+All!#REF!,0))</f>
        <v>0</v>
      </c>
      <c r="AE69" s="707">
        <f>IF(+All!$F438="Central Michigan",+All!#REF!,IF(+All!$H438="Central Michigan",+All!#REF!,0))</f>
        <v>0</v>
      </c>
      <c r="AF69" s="706">
        <f>IF(+All!$F438="Central Michigan",+All!#REF!,IF(+All!$H438="Central Michigan",+All!#REF!,0))</f>
        <v>0</v>
      </c>
      <c r="AG69" s="707">
        <f>IF(+All!$F438="Central Michigan",+All!#REF!,IF(+All!$H438="Central Michigan",+All!#REF!,0))</f>
        <v>0</v>
      </c>
      <c r="AH69" s="706">
        <f>IF(+All!$F438="Central Michigan",+All!#REF!,IF(+All!$H438="Central Michigan",+All!#REF!,0))</f>
        <v>0</v>
      </c>
      <c r="AI69" s="707">
        <f>IF(+All!$F438="Central Michigan",+All!#REF!,IF(+All!$H438="Central Michigan",+All!#REF!,0))</f>
        <v>0</v>
      </c>
      <c r="AJ69" s="706">
        <f>IF(+All!$F438="Central Michigan",+All!#REF!,IF(+All!$H438="Central Michigan",+All!#REF!,0))</f>
        <v>0</v>
      </c>
      <c r="AK69" s="707">
        <f>IF(+All!$F438="Central Michigan",+All!#REF!,IF(+All!$H438="Central Michigan",+All!#REF!,0))</f>
        <v>0</v>
      </c>
      <c r="AL69" s="81">
        <f>IF(+All!$F438="Central Michigan",+All!V438,IF(+All!$H438="Central Michigan",+All!V438,0))</f>
        <v>0</v>
      </c>
      <c r="AM69" s="82">
        <f>IF(+All!$F438="Central Michigan",+All!W438,IF(+All!$H438="Central Michigan",+All!W438,0))</f>
        <v>0</v>
      </c>
      <c r="AN69" s="81">
        <f>IF(+All!$F438="Central Michigan",+All!X438,IF(+All!$H438="Central Michigan",+All!X438,0))</f>
        <v>0</v>
      </c>
      <c r="AO69" s="83">
        <f>IF(+All!$F438="Central Michigan",+All!Y438,IF(+All!$H438="Central Michigan",+All!Y438,0))</f>
        <v>0</v>
      </c>
      <c r="AP69" s="84">
        <f>IF(+All!$F438="Central Michigan",+All!Z438,IF(+All!$H438="Central Michigan",+All!Z438,0))</f>
        <v>0</v>
      </c>
      <c r="AQ69" s="480">
        <f>IF(+All!$F438="Central Michigan",+All!#REF!,IF(+All!$H438="Central Michigan",+All!#REF!,0))</f>
        <v>0</v>
      </c>
      <c r="AR69" s="482">
        <f>IF(+All!$F438="Central Michigan",+All!#REF!,IF(+All!$H438="Central Michigan",+All!#REF!,0))</f>
        <v>0</v>
      </c>
      <c r="AS69" s="483">
        <f>IF(+All!$F438="Central Michigan",+All!#REF!,IF(+All!$H438="Central Michigan",+All!#REF!,0))</f>
        <v>0</v>
      </c>
      <c r="AT69" s="483">
        <f>IF(+All!$F438="Central Michigan",+All!#REF!,IF(+All!$H438="Central Michigan",+All!#REF!,0))</f>
        <v>0</v>
      </c>
      <c r="AU69" s="482">
        <f>IF(+All!$F438="Central Michigan",+All!#REF!,IF(+All!$H438="Central Michigan",+All!#REF!,0))</f>
        <v>0</v>
      </c>
      <c r="AV69" s="483">
        <f>IF(+All!$F438="Central Michigan",+All!#REF!,IF(+All!$H438="Central Michigan",+All!#REF!,0))</f>
        <v>0</v>
      </c>
      <c r="AW69" s="484">
        <f>IF(+All!$F438="Central Michigan",+All!#REF!,IF(+All!$H438="Central Michigan",+All!#REF!,0))</f>
        <v>0</v>
      </c>
      <c r="AX69" s="483">
        <f>IF(+All!$F438="Central Michigan",+All!#REF!,IF(+All!$H438="Central Michigan",+All!#REF!,0))</f>
        <v>0</v>
      </c>
      <c r="AY69" s="88">
        <f>IF(+All!$F438="Central Michigan",+All!#REF!,IF(+All!$H438="Central Michigan",+All!#REF!,0))</f>
        <v>0</v>
      </c>
      <c r="AZ69" s="89">
        <f>IF(+All!$F438="Central Michigan",+All!#REF!,IF(+All!$H438="Central Michigan",+All!#REF!,0))</f>
        <v>0</v>
      </c>
      <c r="BA69" s="90">
        <f>IF(+All!$F438="Central Michigan",+All!#REF!,IF(+All!$H438="Central Michigan",+All!#REF!,0))</f>
        <v>0</v>
      </c>
      <c r="BB69" s="90">
        <f>IF(+All!$F438="Central Michigan",+All!#REF!,IF(+All!$H438="Central Michigan",+All!#REF!,0))</f>
        <v>0</v>
      </c>
      <c r="BC69" s="91">
        <f>IF(+All!$F438="Central Michigan",+All!#REF!,IF(+All!$H438="Central Michigan",+All!#REF!,0))</f>
        <v>0</v>
      </c>
      <c r="BD69" s="482">
        <f>IF(+All!$F438="Central Michigan",+All!#REF!,IF(+All!$H438="Central Michigan",+All!#REF!,0))</f>
        <v>0</v>
      </c>
      <c r="BE69" s="483">
        <f>IF(+All!$F438="Central Michigan",+All!#REF!,IF(+All!$H438="Central Michigan",+All!#REF!,0))</f>
        <v>0</v>
      </c>
      <c r="BF69" s="483">
        <f>IF(+All!$F438="Central Michigan",+All!#REF!,IF(+All!$H438="Central Michigan",+All!#REF!,0))</f>
        <v>0</v>
      </c>
      <c r="BG69" s="482">
        <f>IF(+All!$F438="Central Michigan",+All!#REF!,IF(+All!$H438="Central Michigan",+All!#REF!,0))</f>
        <v>0</v>
      </c>
      <c r="BH69" s="483">
        <f>IF(+All!$F438="Central Michigan",+All!#REF!,IF(+All!$H438="Central Michigan",+All!#REF!,0))</f>
        <v>0</v>
      </c>
      <c r="BI69" s="484">
        <f>IF(+All!$F438="Central Michigan",+All!#REF!,IF(+All!$H438="Central Michigan",+All!#REF!,0))</f>
        <v>0</v>
      </c>
      <c r="BJ69" s="92">
        <f>IF(+All!$F438="Central Michigan",+All!#REF!,IF(+All!$H438="Central Michigan",+All!#REF!,0))</f>
        <v>0</v>
      </c>
      <c r="BK69" s="93">
        <f>IF(+All!$F438="Central Michigan",+All!#REF!,IF(+All!$H438="Central Michigan",+All!#REF!,0))</f>
        <v>0</v>
      </c>
    </row>
    <row r="70" spans="1:63" x14ac:dyDescent="0.8">
      <c r="A70" s="70">
        <f>IF(+All!$F712="Central Michigan",+All!A712,IF(+All!$H712="Central Michigan",+All!A712,0))</f>
        <v>10</v>
      </c>
      <c r="B70" s="480" t="str">
        <f>IF(+All!$F712="Central Michigan",+All!B712,IF(+All!$H712="Central Michigan",+All!B712,0))</f>
        <v>Weds</v>
      </c>
      <c r="C70" s="72">
        <f>IF(+All!$F712="Central Michigan",+All!C712,IF(+All!$H712="Central Michigan",+All!C712,0))</f>
        <v>44503</v>
      </c>
      <c r="D70" s="73">
        <f>IF(+All!$F712="Central Michigan",+All!D712,IF(+All!$H712="Central Michigan",+All!D712,0))</f>
        <v>0.79166666666666663</v>
      </c>
      <c r="E70" s="707" t="str">
        <f>IF(+All!$F712="Central Michigan",+All!E712,IF(+All!$H712="Central Michigan",+All!E712,0))</f>
        <v>ESPNU</v>
      </c>
      <c r="F70" s="75" t="str">
        <f>IF(+All!$F712="Central Michigan",+All!F712,IF(+All!$H712="Central Michigan",+All!F712,0))</f>
        <v>Central Michigan</v>
      </c>
      <c r="G70" s="95" t="str">
        <f>IF(+All!$F712="Central Michigan",+All!G712,IF(+All!$H712="Central Michigan",+All!G712,0))</f>
        <v>MAC</v>
      </c>
      <c r="H70" s="95" t="str">
        <f>IF(+All!$F712="Central Michigan",+All!H712,IF(+All!$H712="Central Michigan",+All!H712,0))</f>
        <v>Western Michigan</v>
      </c>
      <c r="I70" s="76" t="str">
        <f>IF(+All!$F712="Central Michigan",+All!I712,IF(+All!$H712="Central Michigan",+All!I712,0))</f>
        <v>MAC</v>
      </c>
      <c r="J70" s="706" t="str">
        <f>IF(+All!$F712="Central Michigan",+All!J712,IF(+All!$H712="Central Michigan",+All!J712,0))</f>
        <v>Western Michigan</v>
      </c>
      <c r="K70" s="707" t="str">
        <f>IF(+All!$F712="Central Michigan",+All!K712,IF(+All!$H712="Central Michigan",+All!K712,0))</f>
        <v>Central Michigan</v>
      </c>
      <c r="L70" s="78">
        <f>IF(+All!$F712="Central Michigan",+All!L712,IF(+All!$H712="Central Michigan",+All!L712,0))</f>
        <v>10</v>
      </c>
      <c r="M70" s="79">
        <f>IF(+All!$F712="Central Michigan",+All!M712,IF(+All!$H712="Central Michigan",+All!M712,0))</f>
        <v>66.5</v>
      </c>
      <c r="N70" s="706" t="str">
        <f>IF(+All!$F712="Central Michigan",+All!N712,IF(+All!$H712="Central Michigan",+All!N712,0))</f>
        <v>Central Michigan</v>
      </c>
      <c r="O70" s="708">
        <f>IF(+All!$F712="Central Michigan",+All!O712,IF(+All!$H712="Central Michigan",+All!O712,0))</f>
        <v>42</v>
      </c>
      <c r="P70" s="708" t="str">
        <f>IF(+All!$F712="Central Michigan",+All!P712,IF(+All!$H712="Central Michigan",+All!P712,0))</f>
        <v>Western Michigan</v>
      </c>
      <c r="Q70" s="707">
        <f>IF(+All!$F712="Central Michigan",+All!Q712,IF(+All!$H712="Central Michigan",+All!Q712,0))</f>
        <v>30</v>
      </c>
      <c r="R70" s="706" t="str">
        <f>IF(+All!$F712="Central Michigan",+All!R712,IF(+All!$H712="Central Michigan",+All!R712,0))</f>
        <v>Central Michigan</v>
      </c>
      <c r="S70" s="708" t="str">
        <f>IF(+All!$F712="Central Michigan",+All!S712,IF(+All!$H712="Central Michigan",+All!S712,0))</f>
        <v>Western Michigan</v>
      </c>
      <c r="T70" s="706" t="str">
        <f>IF(+All!$F712="Central Michigan",+All!T712,IF(+All!$H712="Central Michigan",+All!T712,0))</f>
        <v>Central Michigan</v>
      </c>
      <c r="U70" s="707" t="str">
        <f>IF(+All!$F712="Central Michigan",+All!U712,IF(+All!$H712="Central Michigan",+All!U712,0))</f>
        <v>W</v>
      </c>
      <c r="V70" s="706" t="e">
        <f>IF(+All!#REF!="Central Michigan",+All!#REF!,IF(+All!#REF!="Central Michigan",+All!#REF!,0))</f>
        <v>#REF!</v>
      </c>
      <c r="W70" s="707" t="e">
        <f>IF(+All!#REF!="Central Michigan",+All!#REF!,IF(+All!#REF!="Central Michigan",+All!#REF!,0))</f>
        <v>#REF!</v>
      </c>
      <c r="X70" s="706" t="e">
        <f>IF(+All!#REF!="Central Michigan",+All!#REF!,IF(+All!#REF!="Central Michigan",+All!#REF!,0))</f>
        <v>#REF!</v>
      </c>
      <c r="Y70" s="707" t="e">
        <f>IF(+All!#REF!="Central Michigan",+All!#REF!,IF(+All!#REF!="Central Michigan",+All!#REF!,0))</f>
        <v>#REF!</v>
      </c>
      <c r="Z70" s="706" t="e">
        <f>IF(+All!#REF!="Central Michigan",+All!#REF!,IF(+All!#REF!="Central Michigan",+All!#REF!,0))</f>
        <v>#REF!</v>
      </c>
      <c r="AA70" s="707" t="e">
        <f>IF(+All!#REF!="Central Michigan",+All!#REF!,IF(+All!#REF!="Central Michigan",+All!#REF!,0))</f>
        <v>#REF!</v>
      </c>
      <c r="AB70" s="706" t="e">
        <f>IF(+All!#REF!="Central Michigan",+All!#REF!,IF(+All!#REF!="Central Michigan",+All!#REF!,0))</f>
        <v>#REF!</v>
      </c>
      <c r="AC70" s="707" t="e">
        <f>IF(+All!#REF!="Central Michigan",+All!#REF!,IF(+All!#REF!="Central Michigan",+All!#REF!,0))</f>
        <v>#REF!</v>
      </c>
      <c r="AD70" s="706" t="e">
        <f>IF(+All!#REF!="Central Michigan",+All!#REF!,IF(+All!#REF!="Central Michigan",+All!#REF!,0))</f>
        <v>#REF!</v>
      </c>
      <c r="AE70" s="707" t="e">
        <f>IF(+All!#REF!="Central Michigan",+All!#REF!,IF(+All!#REF!="Central Michigan",+All!#REF!,0))</f>
        <v>#REF!</v>
      </c>
      <c r="AF70" s="706" t="e">
        <f>IF(+All!#REF!="Central Michigan",+All!#REF!,IF(+All!#REF!="Central Michigan",+All!#REF!,0))</f>
        <v>#REF!</v>
      </c>
      <c r="AG70" s="707" t="e">
        <f>IF(+All!#REF!="Central Michigan",+All!#REF!,IF(+All!#REF!="Central Michigan",+All!#REF!,0))</f>
        <v>#REF!</v>
      </c>
      <c r="AH70" s="706" t="e">
        <f>IF(+All!#REF!="Central Michigan",+All!#REF!,IF(+All!#REF!="Central Michigan",+All!#REF!,0))</f>
        <v>#REF!</v>
      </c>
      <c r="AI70" s="707" t="e">
        <f>IF(+All!#REF!="Central Michigan",+All!#REF!,IF(+All!#REF!="Central Michigan",+All!#REF!,0))</f>
        <v>#REF!</v>
      </c>
      <c r="AJ70" s="706" t="e">
        <f>IF(+All!#REF!="Central Michigan",+All!#REF!,IF(+All!#REF!="Central Michigan",+All!#REF!,0))</f>
        <v>#REF!</v>
      </c>
      <c r="AK70" s="707" t="e">
        <f>IF(+All!#REF!="Central Michigan",+All!#REF!,IF(+All!#REF!="Central Michigan",+All!#REF!,0))</f>
        <v>#REF!</v>
      </c>
      <c r="AL70" s="81" t="e">
        <f>IF(+All!#REF!="Central Michigan",+All!#REF!,IF(+All!#REF!="Central Michigan",+All!#REF!,0))</f>
        <v>#REF!</v>
      </c>
      <c r="AM70" s="82" t="e">
        <f>IF(+All!#REF!="Central Michigan",+All!#REF!,IF(+All!#REF!="Central Michigan",+All!#REF!,0))</f>
        <v>#REF!</v>
      </c>
      <c r="AN70" s="81" t="e">
        <f>IF(+All!#REF!="Central Michigan",+All!#REF!,IF(+All!#REF!="Central Michigan",+All!#REF!,0))</f>
        <v>#REF!</v>
      </c>
      <c r="AO70" s="83" t="e">
        <f>IF(+All!#REF!="Central Michigan",+All!#REF!,IF(+All!#REF!="Central Michigan",+All!#REF!,0))</f>
        <v>#REF!</v>
      </c>
      <c r="AP70" s="84" t="e">
        <f>IF(+All!#REF!="Central Michigan",+All!#REF!,IF(+All!#REF!="Central Michigan",+All!#REF!,0))</f>
        <v>#REF!</v>
      </c>
      <c r="AQ70" s="480" t="e">
        <f>IF(+All!#REF!="Central Michigan",+All!#REF!,IF(+All!#REF!="Central Michigan",+All!#REF!,0))</f>
        <v>#REF!</v>
      </c>
      <c r="AR70" s="482" t="e">
        <f>IF(+All!#REF!="Central Michigan",+All!#REF!,IF(+All!#REF!="Central Michigan",+All!#REF!,0))</f>
        <v>#REF!</v>
      </c>
      <c r="AS70" s="483" t="e">
        <f>IF(+All!#REF!="Central Michigan",+All!#REF!,IF(+All!#REF!="Central Michigan",+All!#REF!,0))</f>
        <v>#REF!</v>
      </c>
      <c r="AT70" s="483" t="e">
        <f>IF(+All!#REF!="Central Michigan",+All!#REF!,IF(+All!#REF!="Central Michigan",+All!#REF!,0))</f>
        <v>#REF!</v>
      </c>
      <c r="AU70" s="482" t="e">
        <f>IF(+All!#REF!="Central Michigan",+All!#REF!,IF(+All!#REF!="Central Michigan",+All!#REF!,0))</f>
        <v>#REF!</v>
      </c>
      <c r="AV70" s="483" t="e">
        <f>IF(+All!#REF!="Central Michigan",+All!#REF!,IF(+All!#REF!="Central Michigan",+All!#REF!,0))</f>
        <v>#REF!</v>
      </c>
      <c r="AW70" s="484" t="e">
        <f>IF(+All!#REF!="Central Michigan",+All!#REF!,IF(+All!#REF!="Central Michigan",+All!#REF!,0))</f>
        <v>#REF!</v>
      </c>
      <c r="AX70" s="483" t="e">
        <f>IF(+All!#REF!="Central Michigan",+All!#REF!,IF(+All!#REF!="Central Michigan",+All!#REF!,0))</f>
        <v>#REF!</v>
      </c>
      <c r="AY70" s="88" t="e">
        <f>IF(+All!#REF!="Central Michigan",+All!#REF!,IF(+All!#REF!="Central Michigan",+All!#REF!,0))</f>
        <v>#REF!</v>
      </c>
      <c r="AZ70" s="89" t="e">
        <f>IF(+All!#REF!="Central Michigan",+All!#REF!,IF(+All!#REF!="Central Michigan",+All!#REF!,0))</f>
        <v>#REF!</v>
      </c>
      <c r="BA70" s="90" t="e">
        <f>IF(+All!#REF!="Central Michigan",+All!#REF!,IF(+All!#REF!="Central Michigan",+All!#REF!,0))</f>
        <v>#REF!</v>
      </c>
      <c r="BB70" s="90" t="e">
        <f>IF(+All!#REF!="Central Michigan",+All!#REF!,IF(+All!#REF!="Central Michigan",+All!#REF!,0))</f>
        <v>#REF!</v>
      </c>
      <c r="BC70" s="91" t="e">
        <f>IF(+All!#REF!="Central Michigan",+All!#REF!,IF(+All!#REF!="Central Michigan",+All!#REF!,0))</f>
        <v>#REF!</v>
      </c>
      <c r="BD70" s="482" t="e">
        <f>IF(+All!#REF!="Central Michigan",+All!#REF!,IF(+All!#REF!="Central Michigan",+All!#REF!,0))</f>
        <v>#REF!</v>
      </c>
      <c r="BE70" s="483" t="e">
        <f>IF(+All!#REF!="Central Michigan",+All!#REF!,IF(+All!#REF!="Central Michigan",+All!#REF!,0))</f>
        <v>#REF!</v>
      </c>
      <c r="BF70" s="483" t="e">
        <f>IF(+All!#REF!="Central Michigan",+All!#REF!,IF(+All!#REF!="Central Michigan",+All!#REF!,0))</f>
        <v>#REF!</v>
      </c>
      <c r="BG70" s="482" t="e">
        <f>IF(+All!#REF!="Central Michigan",+All!#REF!,IF(+All!#REF!="Central Michigan",+All!#REF!,0))</f>
        <v>#REF!</v>
      </c>
      <c r="BH70" s="483" t="e">
        <f>IF(+All!#REF!="Central Michigan",+All!#REF!,IF(+All!#REF!="Central Michigan",+All!#REF!,0))</f>
        <v>#REF!</v>
      </c>
      <c r="BI70" s="484" t="e">
        <f>IF(+All!#REF!="Central Michigan",+All!#REF!,IF(+All!#REF!="Central Michigan",+All!#REF!,0))</f>
        <v>#REF!</v>
      </c>
      <c r="BJ70" s="92" t="e">
        <f>IF(+All!#REF!="Central Michigan",+All!#REF!,IF(+All!#REF!="Central Michigan",+All!#REF!,0))</f>
        <v>#REF!</v>
      </c>
      <c r="BK70" s="93" t="e">
        <f>IF(+All!#REF!="Central Michigan",+All!#REF!,IF(+All!#REF!="Central Michigan",+All!#REF!,0))</f>
        <v>#REF!</v>
      </c>
    </row>
    <row r="71" spans="1:63" x14ac:dyDescent="0.8">
      <c r="A71" s="70">
        <f>IF(+All!$F785="Central Michigan",+All!A785,IF(+All!$H785="Central Michigan",+All!A785,0))</f>
        <v>11</v>
      </c>
      <c r="B71" s="480" t="str">
        <f>IF(+All!$F785="Central Michigan",+All!B785,IF(+All!$H785="Central Michigan",+All!B785,0))</f>
        <v>Weds</v>
      </c>
      <c r="C71" s="72">
        <f>IF(+All!$F785="Central Michigan",+All!C785,IF(+All!$H785="Central Michigan",+All!C785,0))</f>
        <v>44510</v>
      </c>
      <c r="D71" s="73">
        <f>IF(+All!$F785="Central Michigan",+All!D785,IF(+All!$H785="Central Michigan",+All!D785,0))</f>
        <v>0.83333333333333337</v>
      </c>
      <c r="E71" s="707" t="str">
        <f>IF(+All!$F785="Central Michigan",+All!E785,IF(+All!$H785="Central Michigan",+All!E785,0))</f>
        <v>ESPNU</v>
      </c>
      <c r="F71" s="75" t="str">
        <f>IF(+All!$F785="Central Michigan",+All!F785,IF(+All!$H785="Central Michigan",+All!F785,0))</f>
        <v>Kent State</v>
      </c>
      <c r="G71" s="95" t="str">
        <f>IF(+All!$F785="Central Michigan",+All!G785,IF(+All!$H785="Central Michigan",+All!G785,0))</f>
        <v>MAC</v>
      </c>
      <c r="H71" s="95" t="str">
        <f>IF(+All!$F785="Central Michigan",+All!H785,IF(+All!$H785="Central Michigan",+All!H785,0))</f>
        <v>Central Michigan</v>
      </c>
      <c r="I71" s="76" t="str">
        <f>IF(+All!$F785="Central Michigan",+All!I785,IF(+All!$H785="Central Michigan",+All!I785,0))</f>
        <v>MAC</v>
      </c>
      <c r="J71" s="706" t="str">
        <f>IF(+All!$F785="Central Michigan",+All!J785,IF(+All!$H785="Central Michigan",+All!J785,0))</f>
        <v>Central Michigan</v>
      </c>
      <c r="K71" s="707" t="str">
        <f>IF(+All!$F785="Central Michigan",+All!K785,IF(+All!$H785="Central Michigan",+All!K785,0))</f>
        <v>Kent State</v>
      </c>
      <c r="L71" s="78">
        <f>IF(+All!$F785="Central Michigan",+All!L785,IF(+All!$H785="Central Michigan",+All!L785,0))</f>
        <v>2.5</v>
      </c>
      <c r="M71" s="79">
        <f>IF(+All!$F785="Central Michigan",+All!M785,IF(+All!$H785="Central Michigan",+All!M785,0))</f>
        <v>72</v>
      </c>
      <c r="N71" s="706" t="str">
        <f>IF(+All!$F785="Central Michigan",+All!N785,IF(+All!$H785="Central Michigan",+All!N785,0))</f>
        <v>Central Michigan</v>
      </c>
      <c r="O71" s="708">
        <f>IF(+All!$F785="Central Michigan",+All!O785,IF(+All!$H785="Central Michigan",+All!O785,0))</f>
        <v>54</v>
      </c>
      <c r="P71" s="708" t="str">
        <f>IF(+All!$F785="Central Michigan",+All!P785,IF(+All!$H785="Central Michigan",+All!P785,0))</f>
        <v>Kent State</v>
      </c>
      <c r="Q71" s="707">
        <f>IF(+All!$F785="Central Michigan",+All!Q785,IF(+All!$H785="Central Michigan",+All!Q785,0))</f>
        <v>30</v>
      </c>
      <c r="R71" s="706" t="str">
        <f>IF(+All!$F785="Central Michigan",+All!R785,IF(+All!$H785="Central Michigan",+All!R785,0))</f>
        <v>Central Michigan</v>
      </c>
      <c r="S71" s="708" t="str">
        <f>IF(+All!$F785="Central Michigan",+All!S785,IF(+All!$H785="Central Michigan",+All!S785,0))</f>
        <v>Kent State</v>
      </c>
      <c r="T71" s="706" t="str">
        <f>IF(+All!$F785="Central Michigan",+All!T785,IF(+All!$H785="Central Michigan",+All!T785,0))</f>
        <v>Kent State</v>
      </c>
      <c r="U71" s="707" t="str">
        <f>IF(+All!$F785="Central Michigan",+All!U785,IF(+All!$H785="Central Michigan",+All!U785,0))</f>
        <v>L</v>
      </c>
      <c r="V71" s="706">
        <f>IF(+All!$F525="Central Michigan",+All!#REF!,IF(+All!$H525="Central Michigan",+All!#REF!,0))</f>
        <v>0</v>
      </c>
      <c r="W71" s="707">
        <f>IF(+All!$F525="Central Michigan",+All!#REF!,IF(+All!$H525="Central Michigan",+All!#REF!,0))</f>
        <v>0</v>
      </c>
      <c r="X71" s="706">
        <f>IF(+All!$F525="Central Michigan",+All!#REF!,IF(+All!$H525="Central Michigan",+All!#REF!,0))</f>
        <v>0</v>
      </c>
      <c r="Y71" s="707">
        <f>IF(+All!$F525="Central Michigan",+All!#REF!,IF(+All!$H525="Central Michigan",+All!#REF!,0))</f>
        <v>0</v>
      </c>
      <c r="Z71" s="706">
        <f>IF(+All!$F525="Central Michigan",+All!#REF!,IF(+All!$H525="Central Michigan",+All!#REF!,0))</f>
        <v>0</v>
      </c>
      <c r="AA71" s="707">
        <f>IF(+All!$F525="Central Michigan",+All!#REF!,IF(+All!$H525="Central Michigan",+All!#REF!,0))</f>
        <v>0</v>
      </c>
      <c r="AB71" s="706">
        <f>IF(+All!$F525="Central Michigan",+All!#REF!,IF(+All!$H525="Central Michigan",+All!#REF!,0))</f>
        <v>0</v>
      </c>
      <c r="AC71" s="707">
        <f>IF(+All!$F525="Central Michigan",+All!#REF!,IF(+All!$H525="Central Michigan",+All!#REF!,0))</f>
        <v>0</v>
      </c>
      <c r="AD71" s="706">
        <f>IF(+All!$F525="Central Michigan",+All!#REF!,IF(+All!$H525="Central Michigan",+All!#REF!,0))</f>
        <v>0</v>
      </c>
      <c r="AE71" s="707">
        <f>IF(+All!$F525="Central Michigan",+All!#REF!,IF(+All!$H525="Central Michigan",+All!#REF!,0))</f>
        <v>0</v>
      </c>
      <c r="AF71" s="706">
        <f>IF(+All!$F525="Central Michigan",+All!#REF!,IF(+All!$H525="Central Michigan",+All!#REF!,0))</f>
        <v>0</v>
      </c>
      <c r="AG71" s="707">
        <f>IF(+All!$F525="Central Michigan",+All!#REF!,IF(+All!$H525="Central Michigan",+All!#REF!,0))</f>
        <v>0</v>
      </c>
      <c r="AH71" s="706">
        <f>IF(+All!$F525="Central Michigan",+All!#REF!,IF(+All!$H525="Central Michigan",+All!#REF!,0))</f>
        <v>0</v>
      </c>
      <c r="AI71" s="707">
        <f>IF(+All!$F525="Central Michigan",+All!#REF!,IF(+All!$H525="Central Michigan",+All!#REF!,0))</f>
        <v>0</v>
      </c>
      <c r="AJ71" s="706">
        <f>IF(+All!$F525="Central Michigan",+All!#REF!,IF(+All!$H525="Central Michigan",+All!#REF!,0))</f>
        <v>0</v>
      </c>
      <c r="AK71" s="707">
        <f>IF(+All!$F525="Central Michigan",+All!#REF!,IF(+All!$H525="Central Michigan",+All!#REF!,0))</f>
        <v>0</v>
      </c>
      <c r="AL71" s="81">
        <f>IF(+All!$F525="Central Michigan",+All!V525,IF(+All!$H525="Central Michigan",+All!V525,0))</f>
        <v>0</v>
      </c>
      <c r="AM71" s="82">
        <f>IF(+All!$F525="Central Michigan",+All!W525,IF(+All!$H525="Central Michigan",+All!W525,0))</f>
        <v>0</v>
      </c>
      <c r="AN71" s="81">
        <f>IF(+All!$F525="Central Michigan",+All!X525,IF(+All!$H525="Central Michigan",+All!X525,0))</f>
        <v>0</v>
      </c>
      <c r="AO71" s="83">
        <f>IF(+All!$F525="Central Michigan",+All!Y525,IF(+All!$H525="Central Michigan",+All!Y525,0))</f>
        <v>0</v>
      </c>
      <c r="AP71" s="84">
        <f>IF(+All!$F525="Central Michigan",+All!Z525,IF(+All!$H525="Central Michigan",+All!Z525,0))</f>
        <v>0</v>
      </c>
      <c r="AQ71" s="480">
        <f>IF(+All!$F525="Central Michigan",+All!#REF!,IF(+All!$H525="Central Michigan",+All!#REF!,0))</f>
        <v>0</v>
      </c>
      <c r="AR71" s="482">
        <f>IF(+All!$F525="Central Michigan",+All!#REF!,IF(+All!$H525="Central Michigan",+All!#REF!,0))</f>
        <v>0</v>
      </c>
      <c r="AS71" s="483">
        <f>IF(+All!$F525="Central Michigan",+All!#REF!,IF(+All!$H525="Central Michigan",+All!#REF!,0))</f>
        <v>0</v>
      </c>
      <c r="AT71" s="483">
        <f>IF(+All!$F525="Central Michigan",+All!#REF!,IF(+All!$H525="Central Michigan",+All!#REF!,0))</f>
        <v>0</v>
      </c>
      <c r="AU71" s="482">
        <f>IF(+All!$F525="Central Michigan",+All!#REF!,IF(+All!$H525="Central Michigan",+All!#REF!,0))</f>
        <v>0</v>
      </c>
      <c r="AV71" s="483">
        <f>IF(+All!$F525="Central Michigan",+All!#REF!,IF(+All!$H525="Central Michigan",+All!#REF!,0))</f>
        <v>0</v>
      </c>
      <c r="AW71" s="484">
        <f>IF(+All!$F525="Central Michigan",+All!#REF!,IF(+All!$H525="Central Michigan",+All!#REF!,0))</f>
        <v>0</v>
      </c>
      <c r="AX71" s="483">
        <f>IF(+All!$F525="Central Michigan",+All!#REF!,IF(+All!$H525="Central Michigan",+All!#REF!,0))</f>
        <v>0</v>
      </c>
      <c r="AY71" s="88">
        <f>IF(+All!$F525="Central Michigan",+All!#REF!,IF(+All!$H525="Central Michigan",+All!#REF!,0))</f>
        <v>0</v>
      </c>
      <c r="AZ71" s="89">
        <f>IF(+All!$F525="Central Michigan",+All!#REF!,IF(+All!$H525="Central Michigan",+All!#REF!,0))</f>
        <v>0</v>
      </c>
      <c r="BA71" s="90">
        <f>IF(+All!$F525="Central Michigan",+All!#REF!,IF(+All!$H525="Central Michigan",+All!#REF!,0))</f>
        <v>0</v>
      </c>
      <c r="BB71" s="90">
        <f>IF(+All!$F525="Central Michigan",+All!#REF!,IF(+All!$H525="Central Michigan",+All!#REF!,0))</f>
        <v>0</v>
      </c>
      <c r="BC71" s="91">
        <f>IF(+All!$F525="Central Michigan",+All!#REF!,IF(+All!$H525="Central Michigan",+All!#REF!,0))</f>
        <v>0</v>
      </c>
      <c r="BD71" s="482">
        <f>IF(+All!$F525="Central Michigan",+All!#REF!,IF(+All!$H525="Central Michigan",+All!#REF!,0))</f>
        <v>0</v>
      </c>
      <c r="BE71" s="483">
        <f>IF(+All!$F525="Central Michigan",+All!#REF!,IF(+All!$H525="Central Michigan",+All!#REF!,0))</f>
        <v>0</v>
      </c>
      <c r="BF71" s="483">
        <f>IF(+All!$F525="Central Michigan",+All!#REF!,IF(+All!$H525="Central Michigan",+All!#REF!,0))</f>
        <v>0</v>
      </c>
      <c r="BG71" s="482">
        <f>IF(+All!$F525="Central Michigan",+All!#REF!,IF(+All!$H525="Central Michigan",+All!#REF!,0))</f>
        <v>0</v>
      </c>
      <c r="BH71" s="483">
        <f>IF(+All!$F525="Central Michigan",+All!#REF!,IF(+All!$H525="Central Michigan",+All!#REF!,0))</f>
        <v>0</v>
      </c>
      <c r="BI71" s="484">
        <f>IF(+All!$F525="Central Michigan",+All!#REF!,IF(+All!$H525="Central Michigan",+All!#REF!,0))</f>
        <v>0</v>
      </c>
      <c r="BJ71" s="92">
        <f>IF(+All!$F525="Central Michigan",+All!#REF!,IF(+All!$H525="Central Michigan",+All!#REF!,0))</f>
        <v>0</v>
      </c>
      <c r="BK71" s="93">
        <f>IF(+All!$F525="Central Michigan",+All!#REF!,IF(+All!$H525="Central Michigan",+All!#REF!,0))</f>
        <v>0</v>
      </c>
    </row>
    <row r="72" spans="1:63" x14ac:dyDescent="0.8">
      <c r="A72" s="70">
        <f>IF(+All!$F850="Central Michigan",+All!A850,IF(+All!$H850="Central Michigan",+All!A850,0))</f>
        <v>12</v>
      </c>
      <c r="B72" s="480" t="str">
        <f>IF(+All!$F850="Central Michigan",+All!B850,IF(+All!$H850="Central Michigan",+All!B850,0))</f>
        <v>Weds</v>
      </c>
      <c r="C72" s="72">
        <f>IF(+All!$F850="Central Michigan",+All!C850,IF(+All!$H850="Central Michigan",+All!C850,0))</f>
        <v>44517</v>
      </c>
      <c r="D72" s="73">
        <f>IF(+All!$F850="Central Michigan",+All!D850,IF(+All!$H850="Central Michigan",+All!D850,0))</f>
        <v>0.79166666666666663</v>
      </c>
      <c r="E72" s="707" t="str">
        <f>IF(+All!$F850="Central Michigan",+All!E850,IF(+All!$H850="Central Michigan",+All!E850,0))</f>
        <v>ESPNU</v>
      </c>
      <c r="F72" s="75" t="str">
        <f>IF(+All!$F850="Central Michigan",+All!F850,IF(+All!$H850="Central Michigan",+All!F850,0))</f>
        <v>Central Michigan</v>
      </c>
      <c r="G72" s="95" t="str">
        <f>IF(+All!$F850="Central Michigan",+All!G850,IF(+All!$H850="Central Michigan",+All!G850,0))</f>
        <v>MAC</v>
      </c>
      <c r="H72" s="95" t="str">
        <f>IF(+All!$F850="Central Michigan",+All!H850,IF(+All!$H850="Central Michigan",+All!H850,0))</f>
        <v>Ball State</v>
      </c>
      <c r="I72" s="76" t="str">
        <f>IF(+All!$F850="Central Michigan",+All!I850,IF(+All!$H850="Central Michigan",+All!I850,0))</f>
        <v>MAC</v>
      </c>
      <c r="J72" s="706" t="str">
        <f>IF(+All!$F850="Central Michigan",+All!J850,IF(+All!$H850="Central Michigan",+All!J850,0))</f>
        <v>Central Michigan</v>
      </c>
      <c r="K72" s="707" t="str">
        <f>IF(+All!$F850="Central Michigan",+All!K850,IF(+All!$H850="Central Michigan",+All!K850,0))</f>
        <v>Ball State</v>
      </c>
      <c r="L72" s="78">
        <f>IF(+All!$F850="Central Michigan",+All!L850,IF(+All!$H850="Central Michigan",+All!L850,0))</f>
        <v>1</v>
      </c>
      <c r="M72" s="79">
        <f>IF(+All!$F850="Central Michigan",+All!M850,IF(+All!$H850="Central Michigan",+All!M850,0))</f>
        <v>59</v>
      </c>
      <c r="N72" s="706" t="str">
        <f>IF(+All!$F850="Central Michigan",+All!N850,IF(+All!$H850="Central Michigan",+All!N850,0))</f>
        <v>Central Michigan</v>
      </c>
      <c r="O72" s="708">
        <f>IF(+All!$F850="Central Michigan",+All!O850,IF(+All!$H850="Central Michigan",+All!O850,0))</f>
        <v>37</v>
      </c>
      <c r="P72" s="708" t="str">
        <f>IF(+All!$F850="Central Michigan",+All!P850,IF(+All!$H850="Central Michigan",+All!P850,0))</f>
        <v>Ball State</v>
      </c>
      <c r="Q72" s="707">
        <f>IF(+All!$F850="Central Michigan",+All!Q850,IF(+All!$H850="Central Michigan",+All!Q850,0))</f>
        <v>17</v>
      </c>
      <c r="R72" s="706" t="str">
        <f>IF(+All!$F850="Central Michigan",+All!R850,IF(+All!$H850="Central Michigan",+All!R850,0))</f>
        <v>Central Michigan</v>
      </c>
      <c r="S72" s="708" t="str">
        <f>IF(+All!$F850="Central Michigan",+All!S850,IF(+All!$H850="Central Michigan",+All!S850,0))</f>
        <v>Ball State</v>
      </c>
      <c r="T72" s="706" t="str">
        <f>IF(+All!$F850="Central Michigan",+All!T850,IF(+All!$H850="Central Michigan",+All!T850,0))</f>
        <v>Central Michigan</v>
      </c>
      <c r="U72" s="707" t="str">
        <f>IF(+All!$F850="Central Michigan",+All!U850,IF(+All!$H850="Central Michigan",+All!U850,0))</f>
        <v>W</v>
      </c>
      <c r="V72" s="706" t="e">
        <f>IF(+All!#REF!="Central Michigan",+All!#REF!,IF(+All!#REF!="Central Michigan",+All!#REF!,0))</f>
        <v>#REF!</v>
      </c>
      <c r="W72" s="707" t="e">
        <f>IF(+All!#REF!="Central Michigan",+All!#REF!,IF(+All!#REF!="Central Michigan",+All!#REF!,0))</f>
        <v>#REF!</v>
      </c>
      <c r="X72" s="706" t="e">
        <f>IF(+All!#REF!="Central Michigan",+All!#REF!,IF(+All!#REF!="Central Michigan",+All!#REF!,0))</f>
        <v>#REF!</v>
      </c>
      <c r="Y72" s="707" t="e">
        <f>IF(+All!#REF!="Central Michigan",+All!#REF!,IF(+All!#REF!="Central Michigan",+All!#REF!,0))</f>
        <v>#REF!</v>
      </c>
      <c r="Z72" s="706" t="e">
        <f>IF(+All!#REF!="Central Michigan",+All!#REF!,IF(+All!#REF!="Central Michigan",+All!#REF!,0))</f>
        <v>#REF!</v>
      </c>
      <c r="AA72" s="707" t="e">
        <f>IF(+All!#REF!="Central Michigan",+All!#REF!,IF(+All!#REF!="Central Michigan",+All!#REF!,0))</f>
        <v>#REF!</v>
      </c>
      <c r="AB72" s="706" t="e">
        <f>IF(+All!#REF!="Central Michigan",+All!#REF!,IF(+All!#REF!="Central Michigan",+All!#REF!,0))</f>
        <v>#REF!</v>
      </c>
      <c r="AC72" s="707" t="e">
        <f>IF(+All!#REF!="Central Michigan",+All!#REF!,IF(+All!#REF!="Central Michigan",+All!#REF!,0))</f>
        <v>#REF!</v>
      </c>
      <c r="AD72" s="706" t="e">
        <f>IF(+All!#REF!="Central Michigan",+All!#REF!,IF(+All!#REF!="Central Michigan",+All!#REF!,0))</f>
        <v>#REF!</v>
      </c>
      <c r="AE72" s="707" t="e">
        <f>IF(+All!#REF!="Central Michigan",+All!#REF!,IF(+All!#REF!="Central Michigan",+All!#REF!,0))</f>
        <v>#REF!</v>
      </c>
      <c r="AF72" s="706" t="e">
        <f>IF(+All!#REF!="Central Michigan",+All!#REF!,IF(+All!#REF!="Central Michigan",+All!#REF!,0))</f>
        <v>#REF!</v>
      </c>
      <c r="AG72" s="707" t="e">
        <f>IF(+All!#REF!="Central Michigan",+All!#REF!,IF(+All!#REF!="Central Michigan",+All!#REF!,0))</f>
        <v>#REF!</v>
      </c>
      <c r="AH72" s="706" t="e">
        <f>IF(+All!#REF!="Central Michigan",+All!#REF!,IF(+All!#REF!="Central Michigan",+All!#REF!,0))</f>
        <v>#REF!</v>
      </c>
      <c r="AI72" s="707" t="e">
        <f>IF(+All!#REF!="Central Michigan",+All!#REF!,IF(+All!#REF!="Central Michigan",+All!#REF!,0))</f>
        <v>#REF!</v>
      </c>
      <c r="AJ72" s="706" t="e">
        <f>IF(+All!#REF!="Central Michigan",+All!#REF!,IF(+All!#REF!="Central Michigan",+All!#REF!,0))</f>
        <v>#REF!</v>
      </c>
      <c r="AK72" s="707" t="e">
        <f>IF(+All!#REF!="Central Michigan",+All!#REF!,IF(+All!#REF!="Central Michigan",+All!#REF!,0))</f>
        <v>#REF!</v>
      </c>
      <c r="AL72" s="81" t="e">
        <f>IF(+All!#REF!="Central Michigan",+All!#REF!,IF(+All!#REF!="Central Michigan",+All!#REF!,0))</f>
        <v>#REF!</v>
      </c>
      <c r="AM72" s="82" t="e">
        <f>IF(+All!#REF!="Central Michigan",+All!#REF!,IF(+All!#REF!="Central Michigan",+All!#REF!,0))</f>
        <v>#REF!</v>
      </c>
      <c r="AN72" s="81" t="e">
        <f>IF(+All!#REF!="Central Michigan",+All!#REF!,IF(+All!#REF!="Central Michigan",+All!#REF!,0))</f>
        <v>#REF!</v>
      </c>
      <c r="AO72" s="83" t="e">
        <f>IF(+All!#REF!="Central Michigan",+All!#REF!,IF(+All!#REF!="Central Michigan",+All!#REF!,0))</f>
        <v>#REF!</v>
      </c>
      <c r="AP72" s="84" t="e">
        <f>IF(+All!#REF!="Central Michigan",+All!#REF!,IF(+All!#REF!="Central Michigan",+All!#REF!,0))</f>
        <v>#REF!</v>
      </c>
      <c r="AQ72" s="480" t="e">
        <f>IF(+All!#REF!="Central Michigan",+All!#REF!,IF(+All!#REF!="Central Michigan",+All!#REF!,0))</f>
        <v>#REF!</v>
      </c>
      <c r="AR72" s="482" t="e">
        <f>IF(+All!#REF!="Central Michigan",+All!#REF!,IF(+All!#REF!="Central Michigan",+All!#REF!,0))</f>
        <v>#REF!</v>
      </c>
      <c r="AS72" s="483" t="e">
        <f>IF(+All!#REF!="Central Michigan",+All!#REF!,IF(+All!#REF!="Central Michigan",+All!#REF!,0))</f>
        <v>#REF!</v>
      </c>
      <c r="AT72" s="483" t="e">
        <f>IF(+All!#REF!="Central Michigan",+All!#REF!,IF(+All!#REF!="Central Michigan",+All!#REF!,0))</f>
        <v>#REF!</v>
      </c>
      <c r="AU72" s="482" t="e">
        <f>IF(+All!#REF!="Central Michigan",+All!#REF!,IF(+All!#REF!="Central Michigan",+All!#REF!,0))</f>
        <v>#REF!</v>
      </c>
      <c r="AV72" s="483" t="e">
        <f>IF(+All!#REF!="Central Michigan",+All!#REF!,IF(+All!#REF!="Central Michigan",+All!#REF!,0))</f>
        <v>#REF!</v>
      </c>
      <c r="AW72" s="484" t="e">
        <f>IF(+All!#REF!="Central Michigan",+All!#REF!,IF(+All!#REF!="Central Michigan",+All!#REF!,0))</f>
        <v>#REF!</v>
      </c>
      <c r="AX72" s="483" t="e">
        <f>IF(+All!#REF!="Central Michigan",+All!#REF!,IF(+All!#REF!="Central Michigan",+All!#REF!,0))</f>
        <v>#REF!</v>
      </c>
      <c r="AY72" s="88" t="e">
        <f>IF(+All!#REF!="Central Michigan",+All!#REF!,IF(+All!#REF!="Central Michigan",+All!#REF!,0))</f>
        <v>#REF!</v>
      </c>
      <c r="AZ72" s="89" t="e">
        <f>IF(+All!#REF!="Central Michigan",+All!#REF!,IF(+All!#REF!="Central Michigan",+All!#REF!,0))</f>
        <v>#REF!</v>
      </c>
      <c r="BA72" s="90" t="e">
        <f>IF(+All!#REF!="Central Michigan",+All!#REF!,IF(+All!#REF!="Central Michigan",+All!#REF!,0))</f>
        <v>#REF!</v>
      </c>
      <c r="BB72" s="90" t="e">
        <f>IF(+All!#REF!="Central Michigan",+All!#REF!,IF(+All!#REF!="Central Michigan",+All!#REF!,0))</f>
        <v>#REF!</v>
      </c>
      <c r="BC72" s="91" t="e">
        <f>IF(+All!#REF!="Central Michigan",+All!#REF!,IF(+All!#REF!="Central Michigan",+All!#REF!,0))</f>
        <v>#REF!</v>
      </c>
      <c r="BD72" s="482" t="e">
        <f>IF(+All!#REF!="Central Michigan",+All!#REF!,IF(+All!#REF!="Central Michigan",+All!#REF!,0))</f>
        <v>#REF!</v>
      </c>
      <c r="BE72" s="483" t="e">
        <f>IF(+All!#REF!="Central Michigan",+All!#REF!,IF(+All!#REF!="Central Michigan",+All!#REF!,0))</f>
        <v>#REF!</v>
      </c>
      <c r="BF72" s="483" t="e">
        <f>IF(+All!#REF!="Central Michigan",+All!#REF!,IF(+All!#REF!="Central Michigan",+All!#REF!,0))</f>
        <v>#REF!</v>
      </c>
      <c r="BG72" s="482" t="e">
        <f>IF(+All!#REF!="Central Michigan",+All!#REF!,IF(+All!#REF!="Central Michigan",+All!#REF!,0))</f>
        <v>#REF!</v>
      </c>
      <c r="BH72" s="483" t="e">
        <f>IF(+All!#REF!="Central Michigan",+All!#REF!,IF(+All!#REF!="Central Michigan",+All!#REF!,0))</f>
        <v>#REF!</v>
      </c>
      <c r="BI72" s="484" t="e">
        <f>IF(+All!#REF!="Central Michigan",+All!#REF!,IF(+All!#REF!="Central Michigan",+All!#REF!,0))</f>
        <v>#REF!</v>
      </c>
      <c r="BJ72" s="92" t="e">
        <f>IF(+All!#REF!="Central Michigan",+All!#REF!,IF(+All!#REF!="Central Michigan",+All!#REF!,0))</f>
        <v>#REF!</v>
      </c>
      <c r="BK72" s="93" t="e">
        <f>IF(+All!#REF!="Central Michigan",+All!#REF!,IF(+All!#REF!="Central Michigan",+All!#REF!,0))</f>
        <v>#REF!</v>
      </c>
    </row>
    <row r="73" spans="1:63" x14ac:dyDescent="0.8">
      <c r="A73" s="70">
        <f>IF(+All!$F951="Central Michigan",+All!A951,IF(+All!$H951="Central Michigan",+All!A951,0))</f>
        <v>0</v>
      </c>
      <c r="B73" s="480">
        <f>IF(+All!$F951="Central Michigan",+All!B951,IF(+All!$H951="Central Michigan",+All!B951,0))</f>
        <v>0</v>
      </c>
      <c r="C73" s="72">
        <f>IF(+All!$F951="Central Michigan",+All!C951,IF(+All!$H951="Central Michigan",+All!C951,0))</f>
        <v>0</v>
      </c>
      <c r="D73" s="73">
        <f>IF(+All!$F951="Central Michigan",+All!D951,IF(+All!$H951="Central Michigan",+All!D951,0))</f>
        <v>0</v>
      </c>
      <c r="E73" s="707">
        <f>IF(+All!$F951="Central Michigan",+All!E951,IF(+All!$H951="Central Michigan",+All!E951,0))</f>
        <v>0</v>
      </c>
      <c r="F73" s="75">
        <f>IF(+All!$F951="Central Michigan",+All!F951,IF(+All!$H951="Central Michigan",+All!F951,0))</f>
        <v>0</v>
      </c>
      <c r="G73" s="95">
        <f>IF(+All!$F951="Central Michigan",+All!G951,IF(+All!$H951="Central Michigan",+All!G951,0))</f>
        <v>0</v>
      </c>
      <c r="H73" s="95">
        <f>IF(+All!$F951="Central Michigan",+All!H951,IF(+All!$H951="Central Michigan",+All!H951,0))</f>
        <v>0</v>
      </c>
      <c r="I73" s="76">
        <f>IF(+All!$F951="Central Michigan",+All!I951,IF(+All!$H951="Central Michigan",+All!I951,0))</f>
        <v>0</v>
      </c>
      <c r="J73" s="706">
        <f>IF(+All!$F951="Central Michigan",+All!J951,IF(+All!$H951="Central Michigan",+All!J951,0))</f>
        <v>0</v>
      </c>
      <c r="K73" s="707">
        <f>IF(+All!$F951="Central Michigan",+All!K951,IF(+All!$H951="Central Michigan",+All!K951,0))</f>
        <v>0</v>
      </c>
      <c r="L73" s="78">
        <f>IF(+All!$F951="Central Michigan",+All!L951,IF(+All!$H951="Central Michigan",+All!L951,0))</f>
        <v>0</v>
      </c>
      <c r="M73" s="79">
        <f>IF(+All!$F951="Central Michigan",+All!M951,IF(+All!$H951="Central Michigan",+All!M951,0))</f>
        <v>0</v>
      </c>
      <c r="N73" s="706">
        <f>IF(+All!$F951="Central Michigan",+All!N951,IF(+All!$H951="Central Michigan",+All!N951,0))</f>
        <v>0</v>
      </c>
      <c r="O73" s="708">
        <f>IF(+All!$F951="Central Michigan",+All!O951,IF(+All!$H951="Central Michigan",+All!O951,0))</f>
        <v>0</v>
      </c>
      <c r="P73" s="708">
        <f>IF(+All!$F951="Central Michigan",+All!P951,IF(+All!$H951="Central Michigan",+All!P951,0))</f>
        <v>0</v>
      </c>
      <c r="Q73" s="707">
        <f>IF(+All!$F951="Central Michigan",+All!Q951,IF(+All!$H951="Central Michigan",+All!Q951,0))</f>
        <v>0</v>
      </c>
      <c r="R73" s="706">
        <f>IF(+All!$F951="Central Michigan",+All!R951,IF(+All!$H951="Central Michigan",+All!R951,0))</f>
        <v>0</v>
      </c>
      <c r="S73" s="708">
        <f>IF(+All!$F951="Central Michigan",+All!S951,IF(+All!$H951="Central Michigan",+All!S951,0))</f>
        <v>0</v>
      </c>
      <c r="T73" s="706">
        <f>IF(+All!$F951="Central Michigan",+All!T951,IF(+All!$H951="Central Michigan",+All!T951,0))</f>
        <v>0</v>
      </c>
      <c r="U73" s="707">
        <f>IF(+All!$F951="Central Michigan",+All!U951,IF(+All!$H951="Central Michigan",+All!U951,0))</f>
        <v>0</v>
      </c>
      <c r="V73" s="706" t="e">
        <f>IF(+All!#REF!="Central Michigan",+All!#REF!,IF(+All!#REF!="Central Michigan",+All!#REF!,0))</f>
        <v>#REF!</v>
      </c>
      <c r="W73" s="707" t="e">
        <f>IF(+All!#REF!="Central Michigan",+All!#REF!,IF(+All!#REF!="Central Michigan",+All!#REF!,0))</f>
        <v>#REF!</v>
      </c>
      <c r="X73" s="706" t="e">
        <f>IF(+All!#REF!="Central Michigan",+All!#REF!,IF(+All!#REF!="Central Michigan",+All!#REF!,0))</f>
        <v>#REF!</v>
      </c>
      <c r="Y73" s="707" t="e">
        <f>IF(+All!#REF!="Central Michigan",+All!#REF!,IF(+All!#REF!="Central Michigan",+All!#REF!,0))</f>
        <v>#REF!</v>
      </c>
      <c r="Z73" s="706" t="e">
        <f>IF(+All!#REF!="Central Michigan",+All!#REF!,IF(+All!#REF!="Central Michigan",+All!#REF!,0))</f>
        <v>#REF!</v>
      </c>
      <c r="AA73" s="707" t="e">
        <f>IF(+All!#REF!="Central Michigan",+All!#REF!,IF(+All!#REF!="Central Michigan",+All!#REF!,0))</f>
        <v>#REF!</v>
      </c>
      <c r="AB73" s="706" t="e">
        <f>IF(+All!#REF!="Central Michigan",+All!#REF!,IF(+All!#REF!="Central Michigan",+All!#REF!,0))</f>
        <v>#REF!</v>
      </c>
      <c r="AC73" s="707" t="e">
        <f>IF(+All!#REF!="Central Michigan",+All!#REF!,IF(+All!#REF!="Central Michigan",+All!#REF!,0))</f>
        <v>#REF!</v>
      </c>
      <c r="AD73" s="706" t="e">
        <f>IF(+All!#REF!="Central Michigan",+All!#REF!,IF(+All!#REF!="Central Michigan",+All!#REF!,0))</f>
        <v>#REF!</v>
      </c>
      <c r="AE73" s="707" t="e">
        <f>IF(+All!#REF!="Central Michigan",+All!#REF!,IF(+All!#REF!="Central Michigan",+All!#REF!,0))</f>
        <v>#REF!</v>
      </c>
      <c r="AF73" s="706" t="e">
        <f>IF(+All!#REF!="Central Michigan",+All!#REF!,IF(+All!#REF!="Central Michigan",+All!#REF!,0))</f>
        <v>#REF!</v>
      </c>
      <c r="AG73" s="707" t="e">
        <f>IF(+All!#REF!="Central Michigan",+All!#REF!,IF(+All!#REF!="Central Michigan",+All!#REF!,0))</f>
        <v>#REF!</v>
      </c>
      <c r="AH73" s="706" t="e">
        <f>IF(+All!#REF!="Central Michigan",+All!#REF!,IF(+All!#REF!="Central Michigan",+All!#REF!,0))</f>
        <v>#REF!</v>
      </c>
      <c r="AI73" s="707" t="e">
        <f>IF(+All!#REF!="Central Michigan",+All!#REF!,IF(+All!#REF!="Central Michigan",+All!#REF!,0))</f>
        <v>#REF!</v>
      </c>
      <c r="AJ73" s="706" t="e">
        <f>IF(+All!#REF!="Central Michigan",+All!#REF!,IF(+All!#REF!="Central Michigan",+All!#REF!,0))</f>
        <v>#REF!</v>
      </c>
      <c r="AK73" s="707" t="e">
        <f>IF(+All!#REF!="Central Michigan",+All!#REF!,IF(+All!#REF!="Central Michigan",+All!#REF!,0))</f>
        <v>#REF!</v>
      </c>
      <c r="AL73" s="81" t="e">
        <f>IF(+All!#REF!="Central Michigan",+All!#REF!,IF(+All!#REF!="Central Michigan",+All!#REF!,0))</f>
        <v>#REF!</v>
      </c>
      <c r="AM73" s="82" t="e">
        <f>IF(+All!#REF!="Central Michigan",+All!#REF!,IF(+All!#REF!="Central Michigan",+All!#REF!,0))</f>
        <v>#REF!</v>
      </c>
      <c r="AN73" s="81" t="e">
        <f>IF(+All!#REF!="Central Michigan",+All!#REF!,IF(+All!#REF!="Central Michigan",+All!#REF!,0))</f>
        <v>#REF!</v>
      </c>
      <c r="AO73" s="83" t="e">
        <f>IF(+All!#REF!="Central Michigan",+All!#REF!,IF(+All!#REF!="Central Michigan",+All!#REF!,0))</f>
        <v>#REF!</v>
      </c>
      <c r="AP73" s="84" t="e">
        <f>IF(+All!#REF!="Central Michigan",+All!#REF!,IF(+All!#REF!="Central Michigan",+All!#REF!,0))</f>
        <v>#REF!</v>
      </c>
      <c r="AQ73" s="480" t="e">
        <f>IF(+All!#REF!="Central Michigan",+All!#REF!,IF(+All!#REF!="Central Michigan",+All!#REF!,0))</f>
        <v>#REF!</v>
      </c>
      <c r="AR73" s="482" t="e">
        <f>IF(+All!#REF!="Central Michigan",+All!#REF!,IF(+All!#REF!="Central Michigan",+All!#REF!,0))</f>
        <v>#REF!</v>
      </c>
      <c r="AS73" s="483" t="e">
        <f>IF(+All!#REF!="Central Michigan",+All!#REF!,IF(+All!#REF!="Central Michigan",+All!#REF!,0))</f>
        <v>#REF!</v>
      </c>
      <c r="AT73" s="483" t="e">
        <f>IF(+All!#REF!="Central Michigan",+All!#REF!,IF(+All!#REF!="Central Michigan",+All!#REF!,0))</f>
        <v>#REF!</v>
      </c>
      <c r="AU73" s="482" t="e">
        <f>IF(+All!#REF!="Central Michigan",+All!#REF!,IF(+All!#REF!="Central Michigan",+All!#REF!,0))</f>
        <v>#REF!</v>
      </c>
      <c r="AV73" s="483" t="e">
        <f>IF(+All!#REF!="Central Michigan",+All!#REF!,IF(+All!#REF!="Central Michigan",+All!#REF!,0))</f>
        <v>#REF!</v>
      </c>
      <c r="AW73" s="484" t="e">
        <f>IF(+All!#REF!="Central Michigan",+All!#REF!,IF(+All!#REF!="Central Michigan",+All!#REF!,0))</f>
        <v>#REF!</v>
      </c>
      <c r="AX73" s="483" t="e">
        <f>IF(+All!#REF!="Central Michigan",+All!#REF!,IF(+All!#REF!="Central Michigan",+All!#REF!,0))</f>
        <v>#REF!</v>
      </c>
      <c r="AY73" s="88" t="e">
        <f>IF(+All!#REF!="Central Michigan",+All!#REF!,IF(+All!#REF!="Central Michigan",+All!#REF!,0))</f>
        <v>#REF!</v>
      </c>
      <c r="AZ73" s="89" t="e">
        <f>IF(+All!#REF!="Central Michigan",+All!#REF!,IF(+All!#REF!="Central Michigan",+All!#REF!,0))</f>
        <v>#REF!</v>
      </c>
      <c r="BA73" s="90" t="e">
        <f>IF(+All!#REF!="Central Michigan",+All!#REF!,IF(+All!#REF!="Central Michigan",+All!#REF!,0))</f>
        <v>#REF!</v>
      </c>
      <c r="BB73" s="90" t="e">
        <f>IF(+All!#REF!="Central Michigan",+All!#REF!,IF(+All!#REF!="Central Michigan",+All!#REF!,0))</f>
        <v>#REF!</v>
      </c>
      <c r="BC73" s="91" t="e">
        <f>IF(+All!#REF!="Central Michigan",+All!#REF!,IF(+All!#REF!="Central Michigan",+All!#REF!,0))</f>
        <v>#REF!</v>
      </c>
      <c r="BD73" s="482" t="e">
        <f>IF(+All!#REF!="Central Michigan",+All!#REF!,IF(+All!#REF!="Central Michigan",+All!#REF!,0))</f>
        <v>#REF!</v>
      </c>
      <c r="BE73" s="483" t="e">
        <f>IF(+All!#REF!="Central Michigan",+All!#REF!,IF(+All!#REF!="Central Michigan",+All!#REF!,0))</f>
        <v>#REF!</v>
      </c>
      <c r="BF73" s="483" t="e">
        <f>IF(+All!#REF!="Central Michigan",+All!#REF!,IF(+All!#REF!="Central Michigan",+All!#REF!,0))</f>
        <v>#REF!</v>
      </c>
      <c r="BG73" s="482" t="e">
        <f>IF(+All!#REF!="Central Michigan",+All!#REF!,IF(+All!#REF!="Central Michigan",+All!#REF!,0))</f>
        <v>#REF!</v>
      </c>
      <c r="BH73" s="483" t="e">
        <f>IF(+All!#REF!="Central Michigan",+All!#REF!,IF(+All!#REF!="Central Michigan",+All!#REF!,0))</f>
        <v>#REF!</v>
      </c>
      <c r="BI73" s="484" t="e">
        <f>IF(+All!#REF!="Central Michigan",+All!#REF!,IF(+All!#REF!="Central Michigan",+All!#REF!,0))</f>
        <v>#REF!</v>
      </c>
      <c r="BJ73" s="92" t="e">
        <f>IF(+All!#REF!="Central Michigan",+All!#REF!,IF(+All!#REF!="Central Michigan",+All!#REF!,0))</f>
        <v>#REF!</v>
      </c>
      <c r="BK73" s="93" t="e">
        <f>IF(+All!#REF!="Central Michigan",+All!#REF!,IF(+All!#REF!="Central Michigan",+All!#REF!,0))</f>
        <v>#REF!</v>
      </c>
    </row>
    <row r="74" spans="1:63" x14ac:dyDescent="0.8">
      <c r="B74" s="480"/>
      <c r="C74" s="72"/>
      <c r="D74" s="73"/>
      <c r="F74" s="1219" t="str">
        <f>H75</f>
        <v>Eastern Michigan</v>
      </c>
      <c r="G74" s="1251"/>
      <c r="H74" s="1251"/>
      <c r="I74" s="1252"/>
      <c r="L74" s="78"/>
      <c r="M74" s="79"/>
      <c r="W74" s="74"/>
      <c r="AD74" s="77"/>
      <c r="AE74" s="74"/>
      <c r="AF74" s="77"/>
      <c r="AG74" s="74"/>
      <c r="AH74" s="77"/>
      <c r="AI74" s="74"/>
      <c r="AJ74" s="77"/>
      <c r="AK74" s="74"/>
      <c r="AQ74" s="480"/>
      <c r="AR74" s="482"/>
      <c r="AS74" s="483"/>
      <c r="AT74" s="483"/>
      <c r="AU74" s="482"/>
      <c r="AV74" s="483"/>
      <c r="AW74" s="484"/>
      <c r="AX74" s="483"/>
      <c r="AY74" s="88"/>
      <c r="AZ74" s="89"/>
      <c r="BA74" s="90"/>
      <c r="BB74" s="90"/>
      <c r="BC74" s="91"/>
      <c r="BD74" s="482"/>
      <c r="BE74" s="483"/>
      <c r="BF74" s="483"/>
      <c r="BG74" s="482"/>
      <c r="BH74" s="483"/>
      <c r="BI74" s="484"/>
    </row>
    <row r="75" spans="1:63" x14ac:dyDescent="0.8">
      <c r="A75" s="70">
        <f>IF(+All!$F31="Eastern Michigan",+All!A31,IF(+All!$H31="Eastern Michigan",+All!A31,0))</f>
        <v>1</v>
      </c>
      <c r="B75" s="480" t="str">
        <f>IF(+All!$F31="Eastern Michigan",+All!B31,IF(+All!$H31="Eastern Michigan",+All!B31,0))</f>
        <v>Fri</v>
      </c>
      <c r="C75" s="72">
        <f>IF(+All!$F31="Eastern Michigan",+All!C31,IF(+All!$H31="Eastern Michigan",+All!C31,0))</f>
        <v>44442</v>
      </c>
      <c r="D75" s="73">
        <f>IF(+All!$F31="Eastern Michigan",+All!D31,IF(+All!$H31="Eastern Michigan",+All!D31,0))</f>
        <v>0.79166666666666663</v>
      </c>
      <c r="E75" s="707" t="str">
        <f>IF(+All!$F31="Eastern Michigan",+All!E31,IF(+All!$H31="Eastern Michigan",+All!E31,0))</f>
        <v>espn3</v>
      </c>
      <c r="F75" s="75" t="str">
        <f>IF(+All!$F31="Eastern Michigan",+All!F31,IF(+All!$H31="Eastern Michigan",+All!F31,0))</f>
        <v>1AA St Francis PA</v>
      </c>
      <c r="G75" s="95" t="str">
        <f>IF(+All!$F31="Eastern Michigan",+All!G31,IF(+All!$H31="Eastern Michigan",+All!G31,0))</f>
        <v>1AA</v>
      </c>
      <c r="H75" s="95" t="str">
        <f>IF(+All!$F31="Eastern Michigan",+All!H31,IF(+All!$H31="Eastern Michigan",+All!H31,0))</f>
        <v>Eastern Michigan</v>
      </c>
      <c r="I75" s="76" t="str">
        <f>IF(+All!$F31="Eastern Michigan",+All!I31,IF(+All!$H31="Eastern Michigan",+All!I31,0))</f>
        <v>MAC</v>
      </c>
      <c r="J75" s="706">
        <f>IF(+All!$F31="Eastern Michigan",+All!J31,IF(+All!$H31="Eastern Michigan",+All!J31,0))</f>
        <v>0</v>
      </c>
      <c r="K75" s="707">
        <f>IF(+All!$F31="Eastern Michigan",+All!K31,IF(+All!$H31="Eastern Michigan",+All!K31,0))</f>
        <v>0</v>
      </c>
      <c r="L75" s="78">
        <f>IF(+All!$F31="Eastern Michigan",+All!L31,IF(+All!$H31="Eastern Michigan",+All!L31,0))</f>
        <v>0</v>
      </c>
      <c r="M75" s="79">
        <f>IF(+All!$F31="Eastern Michigan",+All!M31,IF(+All!$H31="Eastern Michigan",+All!M31,0))</f>
        <v>0</v>
      </c>
      <c r="N75" s="706" t="str">
        <f>IF(+All!$F31="Eastern Michigan",+All!N31,IF(+All!$H31="Eastern Michigan",+All!N31,0))</f>
        <v>Eastern Michigan</v>
      </c>
      <c r="O75" s="708">
        <f>IF(+All!$F31="Eastern Michigan",+All!O31,IF(+All!$H31="Eastern Michigan",+All!O31,0))</f>
        <v>35</v>
      </c>
      <c r="P75" s="708" t="str">
        <f>IF(+All!$F31="Eastern Michigan",+All!P31,IF(+All!$H31="Eastern Michigan",+All!P31,0))</f>
        <v>1AA St Francis PA</v>
      </c>
      <c r="Q75" s="707">
        <f>IF(+All!$F31="Eastern Michigan",+All!Q31,IF(+All!$H31="Eastern Michigan",+All!Q31,0))</f>
        <v>15</v>
      </c>
      <c r="R75" s="706">
        <f>IF(+All!$F31="Eastern Michigan",+All!R31,IF(+All!$H31="Eastern Michigan",+All!R31,0))</f>
        <v>0</v>
      </c>
      <c r="S75" s="708">
        <f>IF(+All!$F31="Eastern Michigan",+All!S31,IF(+All!$H31="Eastern Michigan",+All!S31,0))</f>
        <v>0</v>
      </c>
      <c r="T75" s="706">
        <f>IF(+All!$F31="Eastern Michigan",+All!T31,IF(+All!$H31="Eastern Michigan",+All!T31,0))</f>
        <v>0</v>
      </c>
      <c r="U75" s="707">
        <f>IF(+All!$F31="Eastern Michigan",+All!U31,IF(+All!$H31="Eastern Michigan",+All!U31,0))</f>
        <v>0</v>
      </c>
      <c r="V75" s="706"/>
      <c r="W75" s="707"/>
      <c r="X75" s="706"/>
      <c r="Y75" s="707"/>
      <c r="Z75" s="706"/>
      <c r="AA75" s="707"/>
      <c r="AB75" s="706"/>
      <c r="AC75" s="707"/>
      <c r="AD75" s="706"/>
      <c r="AE75" s="707"/>
      <c r="AF75" s="706"/>
      <c r="AG75" s="707"/>
      <c r="AH75" s="706"/>
      <c r="AI75" s="707"/>
      <c r="AJ75" s="706"/>
      <c r="AK75" s="707"/>
      <c r="AQ75" s="480"/>
      <c r="AR75" s="482"/>
      <c r="AS75" s="483"/>
      <c r="AT75" s="483"/>
      <c r="AU75" s="482"/>
      <c r="AV75" s="483"/>
      <c r="AW75" s="484"/>
      <c r="AX75" s="483"/>
      <c r="AY75" s="88"/>
      <c r="AZ75" s="89"/>
      <c r="BA75" s="90"/>
      <c r="BB75" s="90"/>
      <c r="BC75" s="91"/>
      <c r="BD75" s="482"/>
      <c r="BE75" s="483"/>
      <c r="BF75" s="483"/>
      <c r="BG75" s="482"/>
      <c r="BH75" s="483"/>
      <c r="BI75" s="484"/>
    </row>
    <row r="76" spans="1:63" x14ac:dyDescent="0.8">
      <c r="A76" s="70">
        <f>IF(+All!$F123="Eastern Michigan",+All!A123,IF(+All!$H123="Eastern Michigan",+All!A123,0))</f>
        <v>2</v>
      </c>
      <c r="B76" s="480" t="str">
        <f>IF(+All!$F123="Eastern Michigan",+All!B123,IF(+All!$H123="Eastern Michigan",+All!B123,0))</f>
        <v>Sat</v>
      </c>
      <c r="C76" s="72">
        <f>IF(+All!$F123="Eastern Michigan",+All!C123,IF(+All!$H123="Eastern Michigan",+All!C123,0))</f>
        <v>44450</v>
      </c>
      <c r="D76" s="73">
        <f>IF(+All!$F123="Eastern Michigan",+All!D123,IF(+All!$H123="Eastern Michigan",+All!D123,0))</f>
        <v>0.79166666666666663</v>
      </c>
      <c r="E76" s="707" t="str">
        <f>IF(+All!$F123="Eastern Michigan",+All!E123,IF(+All!$H123="Eastern Michigan",+All!E123,0))</f>
        <v>BTN</v>
      </c>
      <c r="F76" s="75" t="str">
        <f>IF(+All!$F123="Eastern Michigan",+All!F123,IF(+All!$H123="Eastern Michigan",+All!F123,0))</f>
        <v>Eastern Michigan</v>
      </c>
      <c r="G76" s="95" t="str">
        <f>IF(+All!$F123="Eastern Michigan",+All!G123,IF(+All!$H123="Eastern Michigan",+All!G123,0))</f>
        <v>MAC</v>
      </c>
      <c r="H76" s="95" t="str">
        <f>IF(+All!$F123="Eastern Michigan",+All!H123,IF(+All!$H123="Eastern Michigan",+All!H123,0))</f>
        <v>Wisconsin</v>
      </c>
      <c r="I76" s="76" t="str">
        <f>IF(+All!$F123="Eastern Michigan",+All!I123,IF(+All!$H123="Eastern Michigan",+All!I123,0))</f>
        <v>B10</v>
      </c>
      <c r="J76" s="706" t="str">
        <f>IF(+All!$F123="Eastern Michigan",+All!J123,IF(+All!$H123="Eastern Michigan",+All!J123,0))</f>
        <v>Wisconsin</v>
      </c>
      <c r="K76" s="707" t="str">
        <f>IF(+All!$F123="Eastern Michigan",+All!K123,IF(+All!$H123="Eastern Michigan",+All!K123,0))</f>
        <v>Eastern Michigan</v>
      </c>
      <c r="L76" s="78">
        <f>IF(+All!$F123="Eastern Michigan",+All!L123,IF(+All!$H123="Eastern Michigan",+All!L123,0))</f>
        <v>25.5</v>
      </c>
      <c r="M76" s="79">
        <f>IF(+All!$F123="Eastern Michigan",+All!M123,IF(+All!$H123="Eastern Michigan",+All!M123,0))</f>
        <v>52</v>
      </c>
      <c r="N76" s="706" t="str">
        <f>IF(+All!$F123="Eastern Michigan",+All!N123,IF(+All!$H123="Eastern Michigan",+All!N123,0))</f>
        <v>Wisconsin</v>
      </c>
      <c r="O76" s="708">
        <f>IF(+All!$F123="Eastern Michigan",+All!O123,IF(+All!$H123="Eastern Michigan",+All!O123,0))</f>
        <v>34</v>
      </c>
      <c r="P76" s="708" t="str">
        <f>IF(+All!$F123="Eastern Michigan",+All!P123,IF(+All!$H123="Eastern Michigan",+All!P123,0))</f>
        <v>Eastern Michigan</v>
      </c>
      <c r="Q76" s="707">
        <f>IF(+All!$F123="Eastern Michigan",+All!Q123,IF(+All!$H123="Eastern Michigan",+All!Q123,0))</f>
        <v>7</v>
      </c>
      <c r="R76" s="706" t="str">
        <f>IF(+All!$F123="Eastern Michigan",+All!R123,IF(+All!$H123="Eastern Michigan",+All!R123,0))</f>
        <v>Wisconsin</v>
      </c>
      <c r="S76" s="708" t="str">
        <f>IF(+All!$F123="Eastern Michigan",+All!S123,IF(+All!$H123="Eastern Michigan",+All!S123,0))</f>
        <v>Eastern Michigan</v>
      </c>
      <c r="T76" s="706" t="str">
        <f>IF(+All!$F123="Eastern Michigan",+All!T123,IF(+All!$H123="Eastern Michigan",+All!T123,0))</f>
        <v>Wisconsin</v>
      </c>
      <c r="U76" s="707" t="str">
        <f>IF(+All!$F123="Eastern Michigan",+All!U123,IF(+All!$H123="Eastern Michigan",+All!U123,0))</f>
        <v>W</v>
      </c>
      <c r="V76" s="706" t="e">
        <f>IF(+All!$F123="Eastern Michigan",+All!#REF!,IF(+All!$H123="Eastern Michigan",+All!#REF!,0))</f>
        <v>#REF!</v>
      </c>
      <c r="W76" s="707" t="e">
        <f>IF(+All!$F123="Eastern Michigan",+All!#REF!,IF(+All!$H123="Eastern Michigan",+All!#REF!,0))</f>
        <v>#REF!</v>
      </c>
      <c r="X76" s="706" t="e">
        <f>IF(+All!$F123="Eastern Michigan",+All!#REF!,IF(+All!$H123="Eastern Michigan",+All!#REF!,0))</f>
        <v>#REF!</v>
      </c>
      <c r="Y76" s="707" t="e">
        <f>IF(+All!$F123="Eastern Michigan",+All!#REF!,IF(+All!$H123="Eastern Michigan",+All!#REF!,0))</f>
        <v>#REF!</v>
      </c>
      <c r="Z76" s="706" t="e">
        <f>IF(+All!$F123="Eastern Michigan",+All!#REF!,IF(+All!$H123="Eastern Michigan",+All!#REF!,0))</f>
        <v>#REF!</v>
      </c>
      <c r="AA76" s="707" t="e">
        <f>IF(+All!$F123="Eastern Michigan",+All!#REF!,IF(+All!$H123="Eastern Michigan",+All!#REF!,0))</f>
        <v>#REF!</v>
      </c>
      <c r="AB76" s="706" t="e">
        <f>IF(+All!$F123="Eastern Michigan",+All!#REF!,IF(+All!$H123="Eastern Michigan",+All!#REF!,0))</f>
        <v>#REF!</v>
      </c>
      <c r="AC76" s="707" t="e">
        <f>IF(+All!$F123="Eastern Michigan",+All!#REF!,IF(+All!$H123="Eastern Michigan",+All!#REF!,0))</f>
        <v>#REF!</v>
      </c>
      <c r="AD76" s="706" t="e">
        <f>IF(+All!$F123="Eastern Michigan",+All!#REF!,IF(+All!$H123="Eastern Michigan",+All!#REF!,0))</f>
        <v>#REF!</v>
      </c>
      <c r="AE76" s="707" t="e">
        <f>IF(+All!$F123="Eastern Michigan",+All!#REF!,IF(+All!$H123="Eastern Michigan",+All!#REF!,0))</f>
        <v>#REF!</v>
      </c>
      <c r="AF76" s="706" t="e">
        <f>IF(+All!$F123="Eastern Michigan",+All!#REF!,IF(+All!$H123="Eastern Michigan",+All!#REF!,0))</f>
        <v>#REF!</v>
      </c>
      <c r="AG76" s="707" t="e">
        <f>IF(+All!$F123="Eastern Michigan",+All!#REF!,IF(+All!$H123="Eastern Michigan",+All!#REF!,0))</f>
        <v>#REF!</v>
      </c>
      <c r="AH76" s="706" t="e">
        <f>IF(+All!$F123="Eastern Michigan",+All!#REF!,IF(+All!$H123="Eastern Michigan",+All!#REF!,0))</f>
        <v>#REF!</v>
      </c>
      <c r="AI76" s="707" t="e">
        <f>IF(+All!$F123="Eastern Michigan",+All!#REF!,IF(+All!$H123="Eastern Michigan",+All!#REF!,0))</f>
        <v>#REF!</v>
      </c>
      <c r="AJ76" s="706" t="e">
        <f>IF(+All!$F123="Eastern Michigan",+All!#REF!,IF(+All!$H123="Eastern Michigan",+All!#REF!,0))</f>
        <v>#REF!</v>
      </c>
      <c r="AK76" s="707" t="e">
        <f>IF(+All!$F123="Eastern Michigan",+All!#REF!,IF(+All!$H123="Eastern Michigan",+All!#REF!,0))</f>
        <v>#REF!</v>
      </c>
      <c r="AL76" s="81">
        <f>IF(+All!$F123="Eastern Michigan",+All!V123,IF(+All!$H123="Eastern Michigan",+All!V123,0))</f>
        <v>0</v>
      </c>
      <c r="AM76" s="82">
        <f>IF(+All!$F123="Eastern Michigan",+All!W123,IF(+All!$H123="Eastern Michigan",+All!W123,0))</f>
        <v>0</v>
      </c>
      <c r="AN76" s="81" t="str">
        <f>IF(+All!$F123="Eastern Michigan",+All!X123,IF(+All!$H123="Eastern Michigan",+All!X123,0))</f>
        <v>DNP</v>
      </c>
      <c r="AO76" s="83">
        <f>IF(+All!$F123="Eastern Michigan",+All!Y123,IF(+All!$H123="Eastern Michigan",+All!Y123,0))</f>
        <v>0</v>
      </c>
      <c r="AP76" s="84">
        <f>IF(+All!$F123="Eastern Michigan",+All!Z123,IF(+All!$H123="Eastern Michigan",+All!Z123,0))</f>
        <v>0</v>
      </c>
      <c r="AQ76" s="480" t="e">
        <f>IF(+All!$F123="Eastern Michigan",+All!#REF!,IF(+All!$H123="Eastern Michigan",+All!#REF!,0))</f>
        <v>#REF!</v>
      </c>
      <c r="AR76" s="482" t="e">
        <f>IF(+All!$F123="Eastern Michigan",+All!#REF!,IF(+All!$H123="Eastern Michigan",+All!#REF!,0))</f>
        <v>#REF!</v>
      </c>
      <c r="AS76" s="483" t="e">
        <f>IF(+All!$F123="Eastern Michigan",+All!#REF!,IF(+All!$H123="Eastern Michigan",+All!#REF!,0))</f>
        <v>#REF!</v>
      </c>
      <c r="AT76" s="483" t="e">
        <f>IF(+All!$F123="Eastern Michigan",+All!#REF!,IF(+All!$H123="Eastern Michigan",+All!#REF!,0))</f>
        <v>#REF!</v>
      </c>
      <c r="AU76" s="482" t="e">
        <f>IF(+All!$F123="Eastern Michigan",+All!#REF!,IF(+All!$H123="Eastern Michigan",+All!#REF!,0))</f>
        <v>#REF!</v>
      </c>
      <c r="AV76" s="483" t="e">
        <f>IF(+All!$F123="Eastern Michigan",+All!#REF!,IF(+All!$H123="Eastern Michigan",+All!#REF!,0))</f>
        <v>#REF!</v>
      </c>
      <c r="AW76" s="484" t="e">
        <f>IF(+All!$F123="Eastern Michigan",+All!#REF!,IF(+All!$H123="Eastern Michigan",+All!#REF!,0))</f>
        <v>#REF!</v>
      </c>
      <c r="AX76" s="483" t="e">
        <f>IF(+All!$F123="Eastern Michigan",+All!#REF!,IF(+All!$H123="Eastern Michigan",+All!#REF!,0))</f>
        <v>#REF!</v>
      </c>
      <c r="AY76" s="88" t="e">
        <f>IF(+All!$F123="Eastern Michigan",+All!#REF!,IF(+All!$H123="Eastern Michigan",+All!#REF!,0))</f>
        <v>#REF!</v>
      </c>
      <c r="AZ76" s="89" t="e">
        <f>IF(+All!$F123="Eastern Michigan",+All!#REF!,IF(+All!$H123="Eastern Michigan",+All!#REF!,0))</f>
        <v>#REF!</v>
      </c>
      <c r="BA76" s="90" t="e">
        <f>IF(+All!$F123="Eastern Michigan",+All!#REF!,IF(+All!$H123="Eastern Michigan",+All!#REF!,0))</f>
        <v>#REF!</v>
      </c>
      <c r="BB76" s="90" t="e">
        <f>IF(+All!$F123="Eastern Michigan",+All!#REF!,IF(+All!$H123="Eastern Michigan",+All!#REF!,0))</f>
        <v>#REF!</v>
      </c>
      <c r="BC76" s="91" t="e">
        <f>IF(+All!$F123="Eastern Michigan",+All!#REF!,IF(+All!$H123="Eastern Michigan",+All!#REF!,0))</f>
        <v>#REF!</v>
      </c>
      <c r="BD76" s="482" t="e">
        <f>IF(+All!$F123="Eastern Michigan",+All!#REF!,IF(+All!$H123="Eastern Michigan",+All!#REF!,0))</f>
        <v>#REF!</v>
      </c>
      <c r="BE76" s="483" t="e">
        <f>IF(+All!$F123="Eastern Michigan",+All!#REF!,IF(+All!$H123="Eastern Michigan",+All!#REF!,0))</f>
        <v>#REF!</v>
      </c>
      <c r="BF76" s="483" t="e">
        <f>IF(+All!$F123="Eastern Michigan",+All!#REF!,IF(+All!$H123="Eastern Michigan",+All!#REF!,0))</f>
        <v>#REF!</v>
      </c>
      <c r="BG76" s="482" t="e">
        <f>IF(+All!$F123="Eastern Michigan",+All!#REF!,IF(+All!$H123="Eastern Michigan",+All!#REF!,0))</f>
        <v>#REF!</v>
      </c>
      <c r="BH76" s="483" t="e">
        <f>IF(+All!$F123="Eastern Michigan",+All!#REF!,IF(+All!$H123="Eastern Michigan",+All!#REF!,0))</f>
        <v>#REF!</v>
      </c>
      <c r="BI76" s="484" t="e">
        <f>IF(+All!$F123="Eastern Michigan",+All!#REF!,IF(+All!$H123="Eastern Michigan",+All!#REF!,0))</f>
        <v>#REF!</v>
      </c>
      <c r="BJ76" s="92" t="e">
        <f>IF(+All!$F123="Eastern Michigan",+All!#REF!,IF(+All!$H123="Eastern Michigan",+All!#REF!,0))</f>
        <v>#REF!</v>
      </c>
      <c r="BK76" s="93" t="e">
        <f>IF(+All!$F123="Eastern Michigan",+All!#REF!,IF(+All!$H123="Eastern Michigan",+All!#REF!,0))</f>
        <v>#REF!</v>
      </c>
    </row>
    <row r="77" spans="1:63" x14ac:dyDescent="0.8">
      <c r="A77" s="70">
        <f>IF(+All!$F214="Eastern Michigan",+All!A214,IF(+All!$H214="Eastern Michigan",+All!A214,0))</f>
        <v>3</v>
      </c>
      <c r="B77" s="480" t="str">
        <f>IF(+All!$F214="Eastern Michigan",+All!B214,IF(+All!$H214="Eastern Michigan",+All!B214,0))</f>
        <v>Sat</v>
      </c>
      <c r="C77" s="72">
        <f>IF(+All!$F214="Eastern Michigan",+All!C214,IF(+All!$H214="Eastern Michigan",+All!C214,0))</f>
        <v>44457</v>
      </c>
      <c r="D77" s="73">
        <f>IF(+All!$F214="Eastern Michigan",+All!D214,IF(+All!$H214="Eastern Michigan",+All!D214,0))</f>
        <v>0.64583333333333337</v>
      </c>
      <c r="E77" s="707">
        <f>IF(+All!$F214="Eastern Michigan",+All!E214,IF(+All!$H214="Eastern Michigan",+All!E214,0))</f>
        <v>0</v>
      </c>
      <c r="F77" s="75" t="str">
        <f>IF(+All!$F214="Eastern Michigan",+All!F214,IF(+All!$H214="Eastern Michigan",+All!F214,0))</f>
        <v>Eastern Michigan</v>
      </c>
      <c r="G77" s="95" t="str">
        <f>IF(+All!$F214="Eastern Michigan",+All!G214,IF(+All!$H214="Eastern Michigan",+All!G214,0))</f>
        <v>MAC</v>
      </c>
      <c r="H77" s="95" t="str">
        <f>IF(+All!$F214="Eastern Michigan",+All!H214,IF(+All!$H214="Eastern Michigan",+All!H214,0))</f>
        <v>Massachusetts</v>
      </c>
      <c r="I77" s="76" t="str">
        <f>IF(+All!$F214="Eastern Michigan",+All!I214,IF(+All!$H214="Eastern Michigan",+All!I214,0))</f>
        <v>Ind</v>
      </c>
      <c r="J77" s="706" t="str">
        <f>IF(+All!$F214="Eastern Michigan",+All!J214,IF(+All!$H214="Eastern Michigan",+All!J214,0))</f>
        <v>Eastern Michigan</v>
      </c>
      <c r="K77" s="707" t="str">
        <f>IF(+All!$F214="Eastern Michigan",+All!K214,IF(+All!$H214="Eastern Michigan",+All!K214,0))</f>
        <v>Massachusetts</v>
      </c>
      <c r="L77" s="78">
        <f>IF(+All!$F214="Eastern Michigan",+All!L214,IF(+All!$H214="Eastern Michigan",+All!L214,0))</f>
        <v>22</v>
      </c>
      <c r="M77" s="79">
        <f>IF(+All!$F214="Eastern Michigan",+All!M214,IF(+All!$H214="Eastern Michigan",+All!M214,0))</f>
        <v>55.5</v>
      </c>
      <c r="N77" s="706" t="str">
        <f>IF(+All!$F214="Eastern Michigan",+All!N214,IF(+All!$H214="Eastern Michigan",+All!N214,0))</f>
        <v>Eastern Michigan</v>
      </c>
      <c r="O77" s="708">
        <f>IF(+All!$F214="Eastern Michigan",+All!O214,IF(+All!$H214="Eastern Michigan",+All!O214,0))</f>
        <v>42</v>
      </c>
      <c r="P77" s="708" t="str">
        <f>IF(+All!$F214="Eastern Michigan",+All!P214,IF(+All!$H214="Eastern Michigan",+All!P214,0))</f>
        <v>Massachusetts</v>
      </c>
      <c r="Q77" s="707">
        <f>IF(+All!$F214="Eastern Michigan",+All!Q214,IF(+All!$H214="Eastern Michigan",+All!Q214,0))</f>
        <v>28</v>
      </c>
      <c r="R77" s="706" t="str">
        <f>IF(+All!$F214="Eastern Michigan",+All!R214,IF(+All!$H214="Eastern Michigan",+All!R214,0))</f>
        <v>Massachusetts</v>
      </c>
      <c r="S77" s="708" t="str">
        <f>IF(+All!$F214="Eastern Michigan",+All!S214,IF(+All!$H214="Eastern Michigan",+All!S214,0))</f>
        <v>Eastern Michigan</v>
      </c>
      <c r="T77" s="706" t="str">
        <f>IF(+All!$F214="Eastern Michigan",+All!T214,IF(+All!$H214="Eastern Michigan",+All!T214,0))</f>
        <v>Eastern Michigan</v>
      </c>
      <c r="U77" s="707" t="str">
        <f>IF(+All!$F214="Eastern Michigan",+All!U214,IF(+All!$H214="Eastern Michigan",+All!U214,0))</f>
        <v>L</v>
      </c>
      <c r="V77" s="706">
        <f>IF(+All!$F193="Eastern Michigan",+All!#REF!,IF(+All!$H193="Eastern Michigan",+All!#REF!,0))</f>
        <v>0</v>
      </c>
      <c r="W77" s="707">
        <f>IF(+All!$F193="Eastern Michigan",+All!#REF!,IF(+All!$H193="Eastern Michigan",+All!#REF!,0))</f>
        <v>0</v>
      </c>
      <c r="X77" s="706">
        <f>IF(+All!$F193="Eastern Michigan",+All!#REF!,IF(+All!$H193="Eastern Michigan",+All!#REF!,0))</f>
        <v>0</v>
      </c>
      <c r="Y77" s="707">
        <f>IF(+All!$F193="Eastern Michigan",+All!#REF!,IF(+All!$H193="Eastern Michigan",+All!#REF!,0))</f>
        <v>0</v>
      </c>
      <c r="Z77" s="706">
        <f>IF(+All!$F193="Eastern Michigan",+All!#REF!,IF(+All!$H193="Eastern Michigan",+All!#REF!,0))</f>
        <v>0</v>
      </c>
      <c r="AA77" s="707">
        <f>IF(+All!$F193="Eastern Michigan",+All!#REF!,IF(+All!$H193="Eastern Michigan",+All!#REF!,0))</f>
        <v>0</v>
      </c>
      <c r="AB77" s="706">
        <f>IF(+All!$F193="Eastern Michigan",+All!#REF!,IF(+All!$H193="Eastern Michigan",+All!#REF!,0))</f>
        <v>0</v>
      </c>
      <c r="AC77" s="707">
        <f>IF(+All!$F193="Eastern Michigan",+All!#REF!,IF(+All!$H193="Eastern Michigan",+All!#REF!,0))</f>
        <v>0</v>
      </c>
      <c r="AD77" s="706">
        <f>IF(+All!$F193="Eastern Michigan",+All!#REF!,IF(+All!$H193="Eastern Michigan",+All!#REF!,0))</f>
        <v>0</v>
      </c>
      <c r="AE77" s="707">
        <f>IF(+All!$F193="Eastern Michigan",+All!#REF!,IF(+All!$H193="Eastern Michigan",+All!#REF!,0))</f>
        <v>0</v>
      </c>
      <c r="AF77" s="706">
        <f>IF(+All!$F193="Eastern Michigan",+All!#REF!,IF(+All!$H193="Eastern Michigan",+All!#REF!,0))</f>
        <v>0</v>
      </c>
      <c r="AG77" s="707">
        <f>IF(+All!$F193="Eastern Michigan",+All!#REF!,IF(+All!$H193="Eastern Michigan",+All!#REF!,0))</f>
        <v>0</v>
      </c>
      <c r="AH77" s="706">
        <f>IF(+All!$F193="Eastern Michigan",+All!#REF!,IF(+All!$H193="Eastern Michigan",+All!#REF!,0))</f>
        <v>0</v>
      </c>
      <c r="AI77" s="707">
        <f>IF(+All!$F193="Eastern Michigan",+All!#REF!,IF(+All!$H193="Eastern Michigan",+All!#REF!,0))</f>
        <v>0</v>
      </c>
      <c r="AJ77" s="706">
        <f>IF(+All!$F193="Eastern Michigan",+All!#REF!,IF(+All!$H193="Eastern Michigan",+All!#REF!,0))</f>
        <v>0</v>
      </c>
      <c r="AK77" s="707">
        <f>IF(+All!$F193="Eastern Michigan",+All!#REF!,IF(+All!$H193="Eastern Michigan",+All!#REF!,0))</f>
        <v>0</v>
      </c>
      <c r="AL77" s="81">
        <f>IF(+All!$F193="Eastern Michigan",+All!V193,IF(+All!$H193="Eastern Michigan",+All!V193,0))</f>
        <v>0</v>
      </c>
      <c r="AM77" s="82">
        <f>IF(+All!$F193="Eastern Michigan",+All!W193,IF(+All!$H193="Eastern Michigan",+All!W193,0))</f>
        <v>0</v>
      </c>
      <c r="AN77" s="81">
        <f>IF(+All!$F193="Eastern Michigan",+All!X193,IF(+All!$H193="Eastern Michigan",+All!X193,0))</f>
        <v>0</v>
      </c>
      <c r="AO77" s="83">
        <f>IF(+All!$F193="Eastern Michigan",+All!Y193,IF(+All!$H193="Eastern Michigan",+All!Y193,0))</f>
        <v>0</v>
      </c>
      <c r="AP77" s="84">
        <f>IF(+All!$F193="Eastern Michigan",+All!Z193,IF(+All!$H193="Eastern Michigan",+All!Z193,0))</f>
        <v>0</v>
      </c>
      <c r="AQ77" s="480">
        <f>IF(+All!$F193="Eastern Michigan",+All!#REF!,IF(+All!$H193="Eastern Michigan",+All!#REF!,0))</f>
        <v>0</v>
      </c>
      <c r="AR77" s="482">
        <f>IF(+All!$F193="Eastern Michigan",+All!#REF!,IF(+All!$H193="Eastern Michigan",+All!#REF!,0))</f>
        <v>0</v>
      </c>
      <c r="AS77" s="483">
        <f>IF(+All!$F193="Eastern Michigan",+All!#REF!,IF(+All!$H193="Eastern Michigan",+All!#REF!,0))</f>
        <v>0</v>
      </c>
      <c r="AT77" s="483">
        <f>IF(+All!$F193="Eastern Michigan",+All!#REF!,IF(+All!$H193="Eastern Michigan",+All!#REF!,0))</f>
        <v>0</v>
      </c>
      <c r="AU77" s="482">
        <f>IF(+All!$F193="Eastern Michigan",+All!#REF!,IF(+All!$H193="Eastern Michigan",+All!#REF!,0))</f>
        <v>0</v>
      </c>
      <c r="AV77" s="483">
        <f>IF(+All!$F193="Eastern Michigan",+All!#REF!,IF(+All!$H193="Eastern Michigan",+All!#REF!,0))</f>
        <v>0</v>
      </c>
      <c r="AW77" s="484">
        <f>IF(+All!$F193="Eastern Michigan",+All!#REF!,IF(+All!$H193="Eastern Michigan",+All!#REF!,0))</f>
        <v>0</v>
      </c>
      <c r="AX77" s="483">
        <f>IF(+All!$F193="Eastern Michigan",+All!#REF!,IF(+All!$H193="Eastern Michigan",+All!#REF!,0))</f>
        <v>0</v>
      </c>
      <c r="AY77" s="88">
        <f>IF(+All!$F193="Eastern Michigan",+All!#REF!,IF(+All!$H193="Eastern Michigan",+All!#REF!,0))</f>
        <v>0</v>
      </c>
      <c r="AZ77" s="89">
        <f>IF(+All!$F193="Eastern Michigan",+All!#REF!,IF(+All!$H193="Eastern Michigan",+All!#REF!,0))</f>
        <v>0</v>
      </c>
      <c r="BA77" s="90">
        <f>IF(+All!$F193="Eastern Michigan",+All!#REF!,IF(+All!$H193="Eastern Michigan",+All!#REF!,0))</f>
        <v>0</v>
      </c>
      <c r="BB77" s="90">
        <f>IF(+All!$F193="Eastern Michigan",+All!#REF!,IF(+All!$H193="Eastern Michigan",+All!#REF!,0))</f>
        <v>0</v>
      </c>
      <c r="BC77" s="91">
        <f>IF(+All!$F193="Eastern Michigan",+All!#REF!,IF(+All!$H193="Eastern Michigan",+All!#REF!,0))</f>
        <v>0</v>
      </c>
      <c r="BD77" s="482">
        <f>IF(+All!$F193="Eastern Michigan",+All!#REF!,IF(+All!$H193="Eastern Michigan",+All!#REF!,0))</f>
        <v>0</v>
      </c>
      <c r="BE77" s="483">
        <f>IF(+All!$F193="Eastern Michigan",+All!#REF!,IF(+All!$H193="Eastern Michigan",+All!#REF!,0))</f>
        <v>0</v>
      </c>
      <c r="BF77" s="483">
        <f>IF(+All!$F193="Eastern Michigan",+All!#REF!,IF(+All!$H193="Eastern Michigan",+All!#REF!,0))</f>
        <v>0</v>
      </c>
      <c r="BG77" s="482">
        <f>IF(+All!$F193="Eastern Michigan",+All!#REF!,IF(+All!$H193="Eastern Michigan",+All!#REF!,0))</f>
        <v>0</v>
      </c>
      <c r="BH77" s="483">
        <f>IF(+All!$F193="Eastern Michigan",+All!#REF!,IF(+All!$H193="Eastern Michigan",+All!#REF!,0))</f>
        <v>0</v>
      </c>
      <c r="BI77" s="484">
        <f>IF(+All!$F193="Eastern Michigan",+All!#REF!,IF(+All!$H193="Eastern Michigan",+All!#REF!,0))</f>
        <v>0</v>
      </c>
      <c r="BJ77" s="92">
        <f>IF(+All!$F193="Eastern Michigan",+All!#REF!,IF(+All!$H193="Eastern Michigan",+All!#REF!,0))</f>
        <v>0</v>
      </c>
      <c r="BK77" s="93">
        <f>IF(+All!$F193="Eastern Michigan",+All!#REF!,IF(+All!$H193="Eastern Michigan",+All!#REF!,0))</f>
        <v>0</v>
      </c>
    </row>
    <row r="78" spans="1:63" x14ac:dyDescent="0.8">
      <c r="A78" s="70">
        <f>IF(+All!$F300="Eastern Michigan",+All!A300,IF(+All!$H300="Eastern Michigan",+All!A300,0))</f>
        <v>4</v>
      </c>
      <c r="B78" s="480" t="str">
        <f>IF(+All!$F300="Eastern Michigan",+All!B300,IF(+All!$H300="Eastern Michigan",+All!B300,0))</f>
        <v>Sat</v>
      </c>
      <c r="C78" s="72">
        <f>IF(+All!$F300="Eastern Michigan",+All!C300,IF(+All!$H300="Eastern Michigan",+All!C300,0))</f>
        <v>44464</v>
      </c>
      <c r="D78" s="73">
        <f>IF(+All!$F300="Eastern Michigan",+All!D300,IF(+All!$H300="Eastern Michigan",+All!D300,0))</f>
        <v>0.58333333333333337</v>
      </c>
      <c r="E78" s="707">
        <f>IF(+All!$F300="Eastern Michigan",+All!E300,IF(+All!$H300="Eastern Michigan",+All!E300,0))</f>
        <v>0</v>
      </c>
      <c r="F78" s="75" t="str">
        <f>IF(+All!$F300="Eastern Michigan",+All!F300,IF(+All!$H300="Eastern Michigan",+All!F300,0))</f>
        <v>Texas State</v>
      </c>
      <c r="G78" s="95" t="str">
        <f>IF(+All!$F300="Eastern Michigan",+All!G300,IF(+All!$H300="Eastern Michigan",+All!G300,0))</f>
        <v>SB</v>
      </c>
      <c r="H78" s="95" t="str">
        <f>IF(+All!$F300="Eastern Michigan",+All!H300,IF(+All!$H300="Eastern Michigan",+All!H300,0))</f>
        <v>Eastern Michigan</v>
      </c>
      <c r="I78" s="76" t="str">
        <f>IF(+All!$F300="Eastern Michigan",+All!I300,IF(+All!$H300="Eastern Michigan",+All!I300,0))</f>
        <v>MAC</v>
      </c>
      <c r="J78" s="706" t="str">
        <f>IF(+All!$F300="Eastern Michigan",+All!J300,IF(+All!$H300="Eastern Michigan",+All!J300,0))</f>
        <v>Eastern Michigan</v>
      </c>
      <c r="K78" s="707" t="str">
        <f>IF(+All!$F300="Eastern Michigan",+All!K300,IF(+All!$H300="Eastern Michigan",+All!K300,0))</f>
        <v>Texas State</v>
      </c>
      <c r="L78" s="78">
        <f>IF(+All!$F300="Eastern Michigan",+All!L300,IF(+All!$H300="Eastern Michigan",+All!L300,0))</f>
        <v>6.5</v>
      </c>
      <c r="M78" s="79">
        <f>IF(+All!$F300="Eastern Michigan",+All!M300,IF(+All!$H300="Eastern Michigan",+All!M300,0))</f>
        <v>61.5</v>
      </c>
      <c r="N78" s="706" t="str">
        <f>IF(+All!$F300="Eastern Michigan",+All!N300,IF(+All!$H300="Eastern Michigan",+All!N300,0))</f>
        <v>Eastern Michigan</v>
      </c>
      <c r="O78" s="708">
        <f>IF(+All!$F300="Eastern Michigan",+All!O300,IF(+All!$H300="Eastern Michigan",+All!O300,0))</f>
        <v>59</v>
      </c>
      <c r="P78" s="708" t="str">
        <f>IF(+All!$F300="Eastern Michigan",+All!P300,IF(+All!$H300="Eastern Michigan",+All!P300,0))</f>
        <v>Texas State</v>
      </c>
      <c r="Q78" s="707">
        <f>IF(+All!$F300="Eastern Michigan",+All!Q300,IF(+All!$H300="Eastern Michigan",+All!Q300,0))</f>
        <v>21</v>
      </c>
      <c r="R78" s="706" t="str">
        <f>IF(+All!$F300="Eastern Michigan",+All!R300,IF(+All!$H300="Eastern Michigan",+All!R300,0))</f>
        <v>Eastern Michigan</v>
      </c>
      <c r="S78" s="708" t="str">
        <f>IF(+All!$F300="Eastern Michigan",+All!S300,IF(+All!$H300="Eastern Michigan",+All!S300,0))</f>
        <v>Texas State</v>
      </c>
      <c r="T78" s="706" t="str">
        <f>IF(+All!$F300="Eastern Michigan",+All!T300,IF(+All!$H300="Eastern Michigan",+All!T300,0))</f>
        <v>Texas State</v>
      </c>
      <c r="U78" s="707" t="str">
        <f>IF(+All!$F300="Eastern Michigan",+All!U300,IF(+All!$H300="Eastern Michigan",+All!U300,0))</f>
        <v>L</v>
      </c>
      <c r="V78" s="706" t="e">
        <f>IF(+All!#REF!="Eastern Michigan",+All!#REF!,IF(+All!#REF!="Eastern Michigan",+All!#REF!,0))</f>
        <v>#REF!</v>
      </c>
      <c r="W78" s="707" t="e">
        <f>IF(+All!#REF!="Eastern Michigan",+All!#REF!,IF(+All!#REF!="Eastern Michigan",+All!#REF!,0))</f>
        <v>#REF!</v>
      </c>
      <c r="X78" s="706" t="e">
        <f>IF(+All!#REF!="Eastern Michigan",+All!#REF!,IF(+All!#REF!="Eastern Michigan",+All!#REF!,0))</f>
        <v>#REF!</v>
      </c>
      <c r="Y78" s="707" t="e">
        <f>IF(+All!#REF!="Eastern Michigan",+All!#REF!,IF(+All!#REF!="Eastern Michigan",+All!#REF!,0))</f>
        <v>#REF!</v>
      </c>
      <c r="Z78" s="706" t="e">
        <f>IF(+All!#REF!="Eastern Michigan",+All!#REF!,IF(+All!#REF!="Eastern Michigan",+All!#REF!,0))</f>
        <v>#REF!</v>
      </c>
      <c r="AA78" s="707" t="e">
        <f>IF(+All!#REF!="Eastern Michigan",+All!#REF!,IF(+All!#REF!="Eastern Michigan",+All!#REF!,0))</f>
        <v>#REF!</v>
      </c>
      <c r="AB78" s="706" t="e">
        <f>IF(+All!#REF!="Eastern Michigan",+All!#REF!,IF(+All!#REF!="Eastern Michigan",+All!#REF!,0))</f>
        <v>#REF!</v>
      </c>
      <c r="AC78" s="707" t="e">
        <f>IF(+All!#REF!="Eastern Michigan",+All!#REF!,IF(+All!#REF!="Eastern Michigan",+All!#REF!,0))</f>
        <v>#REF!</v>
      </c>
      <c r="AD78" s="706" t="e">
        <f>IF(+All!#REF!="Eastern Michigan",+All!#REF!,IF(+All!#REF!="Eastern Michigan",+All!#REF!,0))</f>
        <v>#REF!</v>
      </c>
      <c r="AE78" s="707" t="e">
        <f>IF(+All!#REF!="Eastern Michigan",+All!#REF!,IF(+All!#REF!="Eastern Michigan",+All!#REF!,0))</f>
        <v>#REF!</v>
      </c>
      <c r="AF78" s="706" t="e">
        <f>IF(+All!#REF!="Eastern Michigan",+All!#REF!,IF(+All!#REF!="Eastern Michigan",+All!#REF!,0))</f>
        <v>#REF!</v>
      </c>
      <c r="AG78" s="707" t="e">
        <f>IF(+All!#REF!="Eastern Michigan",+All!#REF!,IF(+All!#REF!="Eastern Michigan",+All!#REF!,0))</f>
        <v>#REF!</v>
      </c>
      <c r="AH78" s="706" t="e">
        <f>IF(+All!#REF!="Eastern Michigan",+All!#REF!,IF(+All!#REF!="Eastern Michigan",+All!#REF!,0))</f>
        <v>#REF!</v>
      </c>
      <c r="AI78" s="707" t="e">
        <f>IF(+All!#REF!="Eastern Michigan",+All!#REF!,IF(+All!#REF!="Eastern Michigan",+All!#REF!,0))</f>
        <v>#REF!</v>
      </c>
      <c r="AJ78" s="706" t="e">
        <f>IF(+All!#REF!="Eastern Michigan",+All!#REF!,IF(+All!#REF!="Eastern Michigan",+All!#REF!,0))</f>
        <v>#REF!</v>
      </c>
      <c r="AK78" s="707" t="e">
        <f>IF(+All!#REF!="Eastern Michigan",+All!#REF!,IF(+All!#REF!="Eastern Michigan",+All!#REF!,0))</f>
        <v>#REF!</v>
      </c>
      <c r="AL78" s="81" t="e">
        <f>IF(+All!#REF!="Eastern Michigan",+All!#REF!,IF(+All!#REF!="Eastern Michigan",+All!#REF!,0))</f>
        <v>#REF!</v>
      </c>
      <c r="AM78" s="82" t="e">
        <f>IF(+All!#REF!="Eastern Michigan",+All!#REF!,IF(+All!#REF!="Eastern Michigan",+All!#REF!,0))</f>
        <v>#REF!</v>
      </c>
      <c r="AN78" s="81" t="e">
        <f>IF(+All!#REF!="Eastern Michigan",+All!#REF!,IF(+All!#REF!="Eastern Michigan",+All!#REF!,0))</f>
        <v>#REF!</v>
      </c>
      <c r="AO78" s="83" t="e">
        <f>IF(+All!#REF!="Eastern Michigan",+All!#REF!,IF(+All!#REF!="Eastern Michigan",+All!#REF!,0))</f>
        <v>#REF!</v>
      </c>
      <c r="AP78" s="84" t="e">
        <f>IF(+All!#REF!="Eastern Michigan",+All!#REF!,IF(+All!#REF!="Eastern Michigan",+All!#REF!,0))</f>
        <v>#REF!</v>
      </c>
      <c r="AQ78" s="480" t="e">
        <f>IF(+All!#REF!="Eastern Michigan",+All!#REF!,IF(+All!#REF!="Eastern Michigan",+All!#REF!,0))</f>
        <v>#REF!</v>
      </c>
      <c r="AR78" s="482" t="e">
        <f>IF(+All!#REF!="Eastern Michigan",+All!#REF!,IF(+All!#REF!="Eastern Michigan",+All!#REF!,0))</f>
        <v>#REF!</v>
      </c>
      <c r="AS78" s="483" t="e">
        <f>IF(+All!#REF!="Eastern Michigan",+All!#REF!,IF(+All!#REF!="Eastern Michigan",+All!#REF!,0))</f>
        <v>#REF!</v>
      </c>
      <c r="AT78" s="483" t="e">
        <f>IF(+All!#REF!="Eastern Michigan",+All!#REF!,IF(+All!#REF!="Eastern Michigan",+All!#REF!,0))</f>
        <v>#REF!</v>
      </c>
      <c r="AU78" s="482" t="e">
        <f>IF(+All!#REF!="Eastern Michigan",+All!#REF!,IF(+All!#REF!="Eastern Michigan",+All!#REF!,0))</f>
        <v>#REF!</v>
      </c>
      <c r="AV78" s="483" t="e">
        <f>IF(+All!#REF!="Eastern Michigan",+All!#REF!,IF(+All!#REF!="Eastern Michigan",+All!#REF!,0))</f>
        <v>#REF!</v>
      </c>
      <c r="AW78" s="484" t="e">
        <f>IF(+All!#REF!="Eastern Michigan",+All!#REF!,IF(+All!#REF!="Eastern Michigan",+All!#REF!,0))</f>
        <v>#REF!</v>
      </c>
      <c r="AX78" s="483" t="e">
        <f>IF(+All!#REF!="Eastern Michigan",+All!#REF!,IF(+All!#REF!="Eastern Michigan",+All!#REF!,0))</f>
        <v>#REF!</v>
      </c>
      <c r="AY78" s="88" t="e">
        <f>IF(+All!#REF!="Eastern Michigan",+All!#REF!,IF(+All!#REF!="Eastern Michigan",+All!#REF!,0))</f>
        <v>#REF!</v>
      </c>
      <c r="AZ78" s="89" t="e">
        <f>IF(+All!#REF!="Eastern Michigan",+All!#REF!,IF(+All!#REF!="Eastern Michigan",+All!#REF!,0))</f>
        <v>#REF!</v>
      </c>
      <c r="BA78" s="90" t="e">
        <f>IF(+All!#REF!="Eastern Michigan",+All!#REF!,IF(+All!#REF!="Eastern Michigan",+All!#REF!,0))</f>
        <v>#REF!</v>
      </c>
      <c r="BB78" s="90" t="e">
        <f>IF(+All!#REF!="Eastern Michigan",+All!#REF!,IF(+All!#REF!="Eastern Michigan",+All!#REF!,0))</f>
        <v>#REF!</v>
      </c>
      <c r="BC78" s="91" t="e">
        <f>IF(+All!#REF!="Eastern Michigan",+All!#REF!,IF(+All!#REF!="Eastern Michigan",+All!#REF!,0))</f>
        <v>#REF!</v>
      </c>
      <c r="BD78" s="482" t="e">
        <f>IF(+All!#REF!="Eastern Michigan",+All!#REF!,IF(+All!#REF!="Eastern Michigan",+All!#REF!,0))</f>
        <v>#REF!</v>
      </c>
      <c r="BE78" s="483" t="e">
        <f>IF(+All!#REF!="Eastern Michigan",+All!#REF!,IF(+All!#REF!="Eastern Michigan",+All!#REF!,0))</f>
        <v>#REF!</v>
      </c>
      <c r="BF78" s="483" t="e">
        <f>IF(+All!#REF!="Eastern Michigan",+All!#REF!,IF(+All!#REF!="Eastern Michigan",+All!#REF!,0))</f>
        <v>#REF!</v>
      </c>
      <c r="BG78" s="482" t="e">
        <f>IF(+All!#REF!="Eastern Michigan",+All!#REF!,IF(+All!#REF!="Eastern Michigan",+All!#REF!,0))</f>
        <v>#REF!</v>
      </c>
      <c r="BH78" s="483" t="e">
        <f>IF(+All!#REF!="Eastern Michigan",+All!#REF!,IF(+All!#REF!="Eastern Michigan",+All!#REF!,0))</f>
        <v>#REF!</v>
      </c>
      <c r="BI78" s="484" t="e">
        <f>IF(+All!#REF!="Eastern Michigan",+All!#REF!,IF(+All!#REF!="Eastern Michigan",+All!#REF!,0))</f>
        <v>#REF!</v>
      </c>
      <c r="BJ78" s="92" t="e">
        <f>IF(+All!#REF!="Eastern Michigan",+All!#REF!,IF(+All!#REF!="Eastern Michigan",+All!#REF!,0))</f>
        <v>#REF!</v>
      </c>
      <c r="BK78" s="93" t="e">
        <f>IF(+All!#REF!="Eastern Michigan",+All!#REF!,IF(+All!#REF!="Eastern Michigan",+All!#REF!,0))</f>
        <v>#REF!</v>
      </c>
    </row>
    <row r="79" spans="1:63" x14ac:dyDescent="0.8">
      <c r="A79" s="70">
        <f>IF(+All!$F367="Eastern Michigan",+All!A367,IF(+All!$H367="Eastern Michigan",+All!A367,0))</f>
        <v>5</v>
      </c>
      <c r="B79" s="480" t="str">
        <f>IF(+All!$F367="Eastern Michigan",+All!B367,IF(+All!$H367="Eastern Michigan",+All!B367,0))</f>
        <v>Sat</v>
      </c>
      <c r="C79" s="72">
        <f>IF(+All!$F367="Eastern Michigan",+All!C367,IF(+All!$H367="Eastern Michigan",+All!C367,0))</f>
        <v>44471</v>
      </c>
      <c r="D79" s="73">
        <f>IF(+All!$F367="Eastern Michigan",+All!D367,IF(+All!$H367="Eastern Michigan",+All!D367,0))</f>
        <v>0.60416666666666663</v>
      </c>
      <c r="E79" s="707">
        <f>IF(+All!$F367="Eastern Michigan",+All!E367,IF(+All!$H367="Eastern Michigan",+All!E367,0))</f>
        <v>0</v>
      </c>
      <c r="F79" s="75" t="str">
        <f>IF(+All!$F367="Eastern Michigan",+All!F367,IF(+All!$H367="Eastern Michigan",+All!F367,0))</f>
        <v>Eastern Michigan</v>
      </c>
      <c r="G79" s="95" t="str">
        <f>IF(+All!$F367="Eastern Michigan",+All!G367,IF(+All!$H367="Eastern Michigan",+All!G367,0))</f>
        <v>MAC</v>
      </c>
      <c r="H79" s="95" t="str">
        <f>IF(+All!$F367="Eastern Michigan",+All!H367,IF(+All!$H367="Eastern Michigan",+All!H367,0))</f>
        <v>Northern Illinois</v>
      </c>
      <c r="I79" s="76" t="str">
        <f>IF(+All!$F367="Eastern Michigan",+All!I367,IF(+All!$H367="Eastern Michigan",+All!I367,0))</f>
        <v>MAC</v>
      </c>
      <c r="J79" s="706" t="str">
        <f>IF(+All!$F367="Eastern Michigan",+All!J367,IF(+All!$H367="Eastern Michigan",+All!J367,0))</f>
        <v>Northern Illinois</v>
      </c>
      <c r="K79" s="707" t="str">
        <f>IF(+All!$F367="Eastern Michigan",+All!K367,IF(+All!$H367="Eastern Michigan",+All!K367,0))</f>
        <v>Eastern Michigan</v>
      </c>
      <c r="L79" s="78">
        <f>IF(+All!$F367="Eastern Michigan",+All!L367,IF(+All!$H367="Eastern Michigan",+All!L367,0))</f>
        <v>2.5</v>
      </c>
      <c r="M79" s="79">
        <f>IF(+All!$F367="Eastern Michigan",+All!M367,IF(+All!$H367="Eastern Michigan",+All!M367,0))</f>
        <v>60.5</v>
      </c>
      <c r="N79" s="706" t="str">
        <f>IF(+All!$F367="Eastern Michigan",+All!N367,IF(+All!$H367="Eastern Michigan",+All!N367,0))</f>
        <v>Northern Illinois</v>
      </c>
      <c r="O79" s="708">
        <f>IF(+All!$F367="Eastern Michigan",+All!O367,IF(+All!$H367="Eastern Michigan",+All!O367,0))</f>
        <v>27</v>
      </c>
      <c r="P79" s="708" t="str">
        <f>IF(+All!$F367="Eastern Michigan",+All!P367,IF(+All!$H367="Eastern Michigan",+All!P367,0))</f>
        <v>Eastern Michigan</v>
      </c>
      <c r="Q79" s="707">
        <f>IF(+All!$F367="Eastern Michigan",+All!Q367,IF(+All!$H367="Eastern Michigan",+All!Q367,0))</f>
        <v>20</v>
      </c>
      <c r="R79" s="706" t="str">
        <f>IF(+All!$F367="Eastern Michigan",+All!R367,IF(+All!$H367="Eastern Michigan",+All!R367,0))</f>
        <v>Northern Illinois</v>
      </c>
      <c r="S79" s="708" t="str">
        <f>IF(+All!$F367="Eastern Michigan",+All!S367,IF(+All!$H367="Eastern Michigan",+All!S367,0))</f>
        <v>Eastern Michigan</v>
      </c>
      <c r="T79" s="706" t="str">
        <f>IF(+All!$F367="Eastern Michigan",+All!T367,IF(+All!$H367="Eastern Michigan",+All!T367,0))</f>
        <v>Northern Illinois</v>
      </c>
      <c r="U79" s="707" t="str">
        <f>IF(+All!$F367="Eastern Michigan",+All!U367,IF(+All!$H367="Eastern Michigan",+All!U367,0))</f>
        <v>W</v>
      </c>
      <c r="V79" s="706">
        <f>IF(+All!$F259="Eastern Michigan",+All!#REF!,IF(+All!$H259="Eastern Michigan",+All!#REF!,0))</f>
        <v>0</v>
      </c>
      <c r="W79" s="707">
        <f>IF(+All!$F259="Eastern Michigan",+All!#REF!,IF(+All!$H259="Eastern Michigan",+All!#REF!,0))</f>
        <v>0</v>
      </c>
      <c r="X79" s="706">
        <f>IF(+All!$F259="Eastern Michigan",+All!#REF!,IF(+All!$H259="Eastern Michigan",+All!#REF!,0))</f>
        <v>0</v>
      </c>
      <c r="Y79" s="707">
        <f>IF(+All!$F259="Eastern Michigan",+All!#REF!,IF(+All!$H259="Eastern Michigan",+All!#REF!,0))</f>
        <v>0</v>
      </c>
      <c r="Z79" s="706">
        <f>IF(+All!$F259="Eastern Michigan",+All!#REF!,IF(+All!$H259="Eastern Michigan",+All!#REF!,0))</f>
        <v>0</v>
      </c>
      <c r="AA79" s="707">
        <f>IF(+All!$F259="Eastern Michigan",+All!#REF!,IF(+All!$H259="Eastern Michigan",+All!#REF!,0))</f>
        <v>0</v>
      </c>
      <c r="AB79" s="706">
        <f>IF(+All!$F259="Eastern Michigan",+All!#REF!,IF(+All!$H259="Eastern Michigan",+All!#REF!,0))</f>
        <v>0</v>
      </c>
      <c r="AC79" s="707">
        <f>IF(+All!$F259="Eastern Michigan",+All!#REF!,IF(+All!$H259="Eastern Michigan",+All!#REF!,0))</f>
        <v>0</v>
      </c>
      <c r="AD79" s="706">
        <f>IF(+All!$F259="Eastern Michigan",+All!#REF!,IF(+All!$H259="Eastern Michigan",+All!#REF!,0))</f>
        <v>0</v>
      </c>
      <c r="AE79" s="707">
        <f>IF(+All!$F259="Eastern Michigan",+All!#REF!,IF(+All!$H259="Eastern Michigan",+All!#REF!,0))</f>
        <v>0</v>
      </c>
      <c r="AF79" s="706">
        <f>IF(+All!$F259="Eastern Michigan",+All!#REF!,IF(+All!$H259="Eastern Michigan",+All!#REF!,0))</f>
        <v>0</v>
      </c>
      <c r="AG79" s="707">
        <f>IF(+All!$F259="Eastern Michigan",+All!#REF!,IF(+All!$H259="Eastern Michigan",+All!#REF!,0))</f>
        <v>0</v>
      </c>
      <c r="AH79" s="706">
        <f>IF(+All!$F259="Eastern Michigan",+All!#REF!,IF(+All!$H259="Eastern Michigan",+All!#REF!,0))</f>
        <v>0</v>
      </c>
      <c r="AI79" s="707">
        <f>IF(+All!$F259="Eastern Michigan",+All!#REF!,IF(+All!$H259="Eastern Michigan",+All!#REF!,0))</f>
        <v>0</v>
      </c>
      <c r="AJ79" s="706">
        <f>IF(+All!$F259="Eastern Michigan",+All!#REF!,IF(+All!$H259="Eastern Michigan",+All!#REF!,0))</f>
        <v>0</v>
      </c>
      <c r="AK79" s="707">
        <f>IF(+All!$F259="Eastern Michigan",+All!#REF!,IF(+All!$H259="Eastern Michigan",+All!#REF!,0))</f>
        <v>0</v>
      </c>
      <c r="AL79" s="81">
        <f>IF(+All!$F259="Eastern Michigan",+All!V259,IF(+All!$H259="Eastern Michigan",+All!V259,0))</f>
        <v>0</v>
      </c>
      <c r="AM79" s="82">
        <f>IF(+All!$F259="Eastern Michigan",+All!W259,IF(+All!$H259="Eastern Michigan",+All!W259,0))</f>
        <v>0</v>
      </c>
      <c r="AN79" s="81">
        <f>IF(+All!$F259="Eastern Michigan",+All!X259,IF(+All!$H259="Eastern Michigan",+All!X259,0))</f>
        <v>0</v>
      </c>
      <c r="AO79" s="83">
        <f>IF(+All!$F259="Eastern Michigan",+All!Y259,IF(+All!$H259="Eastern Michigan",+All!Y259,0))</f>
        <v>0</v>
      </c>
      <c r="AP79" s="84">
        <f>IF(+All!$F259="Eastern Michigan",+All!Z259,IF(+All!$H259="Eastern Michigan",+All!Z259,0))</f>
        <v>0</v>
      </c>
      <c r="AQ79" s="480">
        <f>IF(+All!$F259="Eastern Michigan",+All!#REF!,IF(+All!$H259="Eastern Michigan",+All!#REF!,0))</f>
        <v>0</v>
      </c>
      <c r="AR79" s="482">
        <f>IF(+All!$F259="Eastern Michigan",+All!#REF!,IF(+All!$H259="Eastern Michigan",+All!#REF!,0))</f>
        <v>0</v>
      </c>
      <c r="AS79" s="483">
        <f>IF(+All!$F259="Eastern Michigan",+All!#REF!,IF(+All!$H259="Eastern Michigan",+All!#REF!,0))</f>
        <v>0</v>
      </c>
      <c r="AT79" s="483">
        <f>IF(+All!$F259="Eastern Michigan",+All!#REF!,IF(+All!$H259="Eastern Michigan",+All!#REF!,0))</f>
        <v>0</v>
      </c>
      <c r="AU79" s="482">
        <f>IF(+All!$F259="Eastern Michigan",+All!#REF!,IF(+All!$H259="Eastern Michigan",+All!#REF!,0))</f>
        <v>0</v>
      </c>
      <c r="AV79" s="483">
        <f>IF(+All!$F259="Eastern Michigan",+All!#REF!,IF(+All!$H259="Eastern Michigan",+All!#REF!,0))</f>
        <v>0</v>
      </c>
      <c r="AW79" s="484">
        <f>IF(+All!$F259="Eastern Michigan",+All!#REF!,IF(+All!$H259="Eastern Michigan",+All!#REF!,0))</f>
        <v>0</v>
      </c>
      <c r="AX79" s="483">
        <f>IF(+All!$F259="Eastern Michigan",+All!#REF!,IF(+All!$H259="Eastern Michigan",+All!#REF!,0))</f>
        <v>0</v>
      </c>
      <c r="AY79" s="88">
        <f>IF(+All!$F259="Eastern Michigan",+All!#REF!,IF(+All!$H259="Eastern Michigan",+All!#REF!,0))</f>
        <v>0</v>
      </c>
      <c r="AZ79" s="89">
        <f>IF(+All!$F259="Eastern Michigan",+All!#REF!,IF(+All!$H259="Eastern Michigan",+All!#REF!,0))</f>
        <v>0</v>
      </c>
      <c r="BA79" s="90">
        <f>IF(+All!$F259="Eastern Michigan",+All!#REF!,IF(+All!$H259="Eastern Michigan",+All!#REF!,0))</f>
        <v>0</v>
      </c>
      <c r="BB79" s="90">
        <f>IF(+All!$F259="Eastern Michigan",+All!#REF!,IF(+All!$H259="Eastern Michigan",+All!#REF!,0))</f>
        <v>0</v>
      </c>
      <c r="BC79" s="91">
        <f>IF(+All!$F259="Eastern Michigan",+All!#REF!,IF(+All!$H259="Eastern Michigan",+All!#REF!,0))</f>
        <v>0</v>
      </c>
      <c r="BD79" s="482">
        <f>IF(+All!$F259="Eastern Michigan",+All!#REF!,IF(+All!$H259="Eastern Michigan",+All!#REF!,0))</f>
        <v>0</v>
      </c>
      <c r="BE79" s="483">
        <f>IF(+All!$F259="Eastern Michigan",+All!#REF!,IF(+All!$H259="Eastern Michigan",+All!#REF!,0))</f>
        <v>0</v>
      </c>
      <c r="BF79" s="483">
        <f>IF(+All!$F259="Eastern Michigan",+All!#REF!,IF(+All!$H259="Eastern Michigan",+All!#REF!,0))</f>
        <v>0</v>
      </c>
      <c r="BG79" s="482">
        <f>IF(+All!$F259="Eastern Michigan",+All!#REF!,IF(+All!$H259="Eastern Michigan",+All!#REF!,0))</f>
        <v>0</v>
      </c>
      <c r="BH79" s="483">
        <f>IF(+All!$F259="Eastern Michigan",+All!#REF!,IF(+All!$H259="Eastern Michigan",+All!#REF!,0))</f>
        <v>0</v>
      </c>
      <c r="BI79" s="484">
        <f>IF(+All!$F259="Eastern Michigan",+All!#REF!,IF(+All!$H259="Eastern Michigan",+All!#REF!,0))</f>
        <v>0</v>
      </c>
      <c r="BJ79" s="92">
        <f>IF(+All!$F259="Eastern Michigan",+All!#REF!,IF(+All!$H259="Eastern Michigan",+All!#REF!,0))</f>
        <v>0</v>
      </c>
      <c r="BK79" s="93">
        <f>IF(+All!$F259="Eastern Michigan",+All!#REF!,IF(+All!$H259="Eastern Michigan",+All!#REF!,0))</f>
        <v>0</v>
      </c>
    </row>
    <row r="80" spans="1:63" x14ac:dyDescent="0.8">
      <c r="A80" s="70">
        <f>IF(+All!$F426="Eastern Michigan",+All!A426,IF(+All!$H426="Eastern Michigan",+All!A426,0))</f>
        <v>6</v>
      </c>
      <c r="B80" s="480" t="str">
        <f>IF(+All!$F426="Eastern Michigan",+All!B426,IF(+All!$H426="Eastern Michigan",+All!B426,0))</f>
        <v>Sat</v>
      </c>
      <c r="C80" s="72">
        <f>IF(+All!$F426="Eastern Michigan",+All!C426,IF(+All!$H426="Eastern Michigan",+All!C426,0))</f>
        <v>44478</v>
      </c>
      <c r="D80" s="73">
        <f>IF(+All!$F426="Eastern Michigan",+All!D426,IF(+All!$H426="Eastern Michigan",+All!D426,0))</f>
        <v>0.64583333333333337</v>
      </c>
      <c r="E80" s="707">
        <f>IF(+All!$F426="Eastern Michigan",+All!E426,IF(+All!$H426="Eastern Michigan",+All!E426,0))</f>
        <v>0</v>
      </c>
      <c r="F80" s="75" t="str">
        <f>IF(+All!$F426="Eastern Michigan",+All!F426,IF(+All!$H426="Eastern Michigan",+All!F426,0))</f>
        <v>Miami (OH)</v>
      </c>
      <c r="G80" s="95" t="str">
        <f>IF(+All!$F426="Eastern Michigan",+All!G426,IF(+All!$H426="Eastern Michigan",+All!G426,0))</f>
        <v>MAC</v>
      </c>
      <c r="H80" s="95" t="str">
        <f>IF(+All!$F426="Eastern Michigan",+All!H426,IF(+All!$H426="Eastern Michigan",+All!H426,0))</f>
        <v>Eastern Michigan</v>
      </c>
      <c r="I80" s="76" t="str">
        <f>IF(+All!$F426="Eastern Michigan",+All!I426,IF(+All!$H426="Eastern Michigan",+All!I426,0))</f>
        <v>MAC</v>
      </c>
      <c r="J80" s="706" t="str">
        <f>IF(+All!$F426="Eastern Michigan",+All!J426,IF(+All!$H426="Eastern Michigan",+All!J426,0))</f>
        <v>Miami (OH)</v>
      </c>
      <c r="K80" s="707" t="str">
        <f>IF(+All!$F426="Eastern Michigan",+All!K426,IF(+All!$H426="Eastern Michigan",+All!K426,0))</f>
        <v>Eastern Michigan</v>
      </c>
      <c r="L80" s="78">
        <f>IF(+All!$F426="Eastern Michigan",+All!L426,IF(+All!$H426="Eastern Michigan",+All!L426,0))</f>
        <v>1.5</v>
      </c>
      <c r="M80" s="79">
        <f>IF(+All!$F426="Eastern Michigan",+All!M426,IF(+All!$H426="Eastern Michigan",+All!M426,0))</f>
        <v>59.5</v>
      </c>
      <c r="N80" s="706" t="str">
        <f>IF(+All!$F426="Eastern Michigan",+All!N426,IF(+All!$H426="Eastern Michigan",+All!N426,0))</f>
        <v>Eastern Michigan</v>
      </c>
      <c r="O80" s="708">
        <f>IF(+All!$F426="Eastern Michigan",+All!O426,IF(+All!$H426="Eastern Michigan",+All!O426,0))</f>
        <v>13</v>
      </c>
      <c r="P80" s="708" t="str">
        <f>IF(+All!$F426="Eastern Michigan",+All!P426,IF(+All!$H426="Eastern Michigan",+All!P426,0))</f>
        <v>Miami (OH)</v>
      </c>
      <c r="Q80" s="707">
        <f>IF(+All!$F426="Eastern Michigan",+All!Q426,IF(+All!$H426="Eastern Michigan",+All!Q426,0))</f>
        <v>12</v>
      </c>
      <c r="R80" s="706" t="str">
        <f>IF(+All!$F426="Eastern Michigan",+All!R426,IF(+All!$H426="Eastern Michigan",+All!R426,0))</f>
        <v>Eastern Michigan</v>
      </c>
      <c r="S80" s="708" t="str">
        <f>IF(+All!$F426="Eastern Michigan",+All!S426,IF(+All!$H426="Eastern Michigan",+All!S426,0))</f>
        <v>Miami (OH)</v>
      </c>
      <c r="T80" s="706" t="str">
        <f>IF(+All!$F426="Eastern Michigan",+All!T426,IF(+All!$H426="Eastern Michigan",+All!T426,0))</f>
        <v>Miami (OH)</v>
      </c>
      <c r="U80" s="707" t="str">
        <f>IF(+All!$F426="Eastern Michigan",+All!U426,IF(+All!$H426="Eastern Michigan",+All!U426,0))</f>
        <v>L</v>
      </c>
      <c r="V80" s="706" t="e">
        <f>IF(+All!#REF!="Eastern Michigan",+All!#REF!,IF(+All!#REF!="Eastern Michigan",+All!#REF!,0))</f>
        <v>#REF!</v>
      </c>
      <c r="W80" s="707" t="e">
        <f>IF(+All!#REF!="Eastern Michigan",+All!#REF!,IF(+All!#REF!="Eastern Michigan",+All!#REF!,0))</f>
        <v>#REF!</v>
      </c>
      <c r="X80" s="706" t="e">
        <f>IF(+All!#REF!="Eastern Michigan",+All!#REF!,IF(+All!#REF!="Eastern Michigan",+All!#REF!,0))</f>
        <v>#REF!</v>
      </c>
      <c r="Y80" s="707" t="e">
        <f>IF(+All!#REF!="Eastern Michigan",+All!#REF!,IF(+All!#REF!="Eastern Michigan",+All!#REF!,0))</f>
        <v>#REF!</v>
      </c>
      <c r="Z80" s="706" t="e">
        <f>IF(+All!#REF!="Eastern Michigan",+All!#REF!,IF(+All!#REF!="Eastern Michigan",+All!#REF!,0))</f>
        <v>#REF!</v>
      </c>
      <c r="AA80" s="707" t="e">
        <f>IF(+All!#REF!="Eastern Michigan",+All!#REF!,IF(+All!#REF!="Eastern Michigan",+All!#REF!,0))</f>
        <v>#REF!</v>
      </c>
      <c r="AB80" s="706" t="e">
        <f>IF(+All!#REF!="Eastern Michigan",+All!#REF!,IF(+All!#REF!="Eastern Michigan",+All!#REF!,0))</f>
        <v>#REF!</v>
      </c>
      <c r="AC80" s="707" t="e">
        <f>IF(+All!#REF!="Eastern Michigan",+All!#REF!,IF(+All!#REF!="Eastern Michigan",+All!#REF!,0))</f>
        <v>#REF!</v>
      </c>
      <c r="AD80" s="706" t="e">
        <f>IF(+All!#REF!="Eastern Michigan",+All!#REF!,IF(+All!#REF!="Eastern Michigan",+All!#REF!,0))</f>
        <v>#REF!</v>
      </c>
      <c r="AE80" s="707" t="e">
        <f>IF(+All!#REF!="Eastern Michigan",+All!#REF!,IF(+All!#REF!="Eastern Michigan",+All!#REF!,0))</f>
        <v>#REF!</v>
      </c>
      <c r="AF80" s="706" t="e">
        <f>IF(+All!#REF!="Eastern Michigan",+All!#REF!,IF(+All!#REF!="Eastern Michigan",+All!#REF!,0))</f>
        <v>#REF!</v>
      </c>
      <c r="AG80" s="707" t="e">
        <f>IF(+All!#REF!="Eastern Michigan",+All!#REF!,IF(+All!#REF!="Eastern Michigan",+All!#REF!,0))</f>
        <v>#REF!</v>
      </c>
      <c r="AH80" s="706" t="e">
        <f>IF(+All!#REF!="Eastern Michigan",+All!#REF!,IF(+All!#REF!="Eastern Michigan",+All!#REF!,0))</f>
        <v>#REF!</v>
      </c>
      <c r="AI80" s="707" t="e">
        <f>IF(+All!#REF!="Eastern Michigan",+All!#REF!,IF(+All!#REF!="Eastern Michigan",+All!#REF!,0))</f>
        <v>#REF!</v>
      </c>
      <c r="AJ80" s="706" t="e">
        <f>IF(+All!#REF!="Eastern Michigan",+All!#REF!,IF(+All!#REF!="Eastern Michigan",+All!#REF!,0))</f>
        <v>#REF!</v>
      </c>
      <c r="AK80" s="707" t="e">
        <f>IF(+All!#REF!="Eastern Michigan",+All!#REF!,IF(+All!#REF!="Eastern Michigan",+All!#REF!,0))</f>
        <v>#REF!</v>
      </c>
      <c r="AL80" s="81" t="e">
        <f>IF(+All!#REF!="Eastern Michigan",+All!#REF!,IF(+All!#REF!="Eastern Michigan",+All!#REF!,0))</f>
        <v>#REF!</v>
      </c>
      <c r="AM80" s="82" t="e">
        <f>IF(+All!#REF!="Eastern Michigan",+All!#REF!,IF(+All!#REF!="Eastern Michigan",+All!#REF!,0))</f>
        <v>#REF!</v>
      </c>
      <c r="AN80" s="81" t="e">
        <f>IF(+All!#REF!="Eastern Michigan",+All!#REF!,IF(+All!#REF!="Eastern Michigan",+All!#REF!,0))</f>
        <v>#REF!</v>
      </c>
      <c r="AO80" s="83" t="e">
        <f>IF(+All!#REF!="Eastern Michigan",+All!#REF!,IF(+All!#REF!="Eastern Michigan",+All!#REF!,0))</f>
        <v>#REF!</v>
      </c>
      <c r="AP80" s="84" t="e">
        <f>IF(+All!#REF!="Eastern Michigan",+All!#REF!,IF(+All!#REF!="Eastern Michigan",+All!#REF!,0))</f>
        <v>#REF!</v>
      </c>
      <c r="AQ80" s="480" t="e">
        <f>IF(+All!#REF!="Eastern Michigan",+All!#REF!,IF(+All!#REF!="Eastern Michigan",+All!#REF!,0))</f>
        <v>#REF!</v>
      </c>
      <c r="AR80" s="482" t="e">
        <f>IF(+All!#REF!="Eastern Michigan",+All!#REF!,IF(+All!#REF!="Eastern Michigan",+All!#REF!,0))</f>
        <v>#REF!</v>
      </c>
      <c r="AS80" s="483" t="e">
        <f>IF(+All!#REF!="Eastern Michigan",+All!#REF!,IF(+All!#REF!="Eastern Michigan",+All!#REF!,0))</f>
        <v>#REF!</v>
      </c>
      <c r="AT80" s="483" t="e">
        <f>IF(+All!#REF!="Eastern Michigan",+All!#REF!,IF(+All!#REF!="Eastern Michigan",+All!#REF!,0))</f>
        <v>#REF!</v>
      </c>
      <c r="AU80" s="482" t="e">
        <f>IF(+All!#REF!="Eastern Michigan",+All!#REF!,IF(+All!#REF!="Eastern Michigan",+All!#REF!,0))</f>
        <v>#REF!</v>
      </c>
      <c r="AV80" s="483" t="e">
        <f>IF(+All!#REF!="Eastern Michigan",+All!#REF!,IF(+All!#REF!="Eastern Michigan",+All!#REF!,0))</f>
        <v>#REF!</v>
      </c>
      <c r="AW80" s="484" t="e">
        <f>IF(+All!#REF!="Eastern Michigan",+All!#REF!,IF(+All!#REF!="Eastern Michigan",+All!#REF!,0))</f>
        <v>#REF!</v>
      </c>
      <c r="AX80" s="483" t="e">
        <f>IF(+All!#REF!="Eastern Michigan",+All!#REF!,IF(+All!#REF!="Eastern Michigan",+All!#REF!,0))</f>
        <v>#REF!</v>
      </c>
      <c r="AY80" s="88" t="e">
        <f>IF(+All!#REF!="Eastern Michigan",+All!#REF!,IF(+All!#REF!="Eastern Michigan",+All!#REF!,0))</f>
        <v>#REF!</v>
      </c>
      <c r="AZ80" s="89" t="e">
        <f>IF(+All!#REF!="Eastern Michigan",+All!#REF!,IF(+All!#REF!="Eastern Michigan",+All!#REF!,0))</f>
        <v>#REF!</v>
      </c>
      <c r="BA80" s="90" t="e">
        <f>IF(+All!#REF!="Eastern Michigan",+All!#REF!,IF(+All!#REF!="Eastern Michigan",+All!#REF!,0))</f>
        <v>#REF!</v>
      </c>
      <c r="BB80" s="90" t="e">
        <f>IF(+All!#REF!="Eastern Michigan",+All!#REF!,IF(+All!#REF!="Eastern Michigan",+All!#REF!,0))</f>
        <v>#REF!</v>
      </c>
      <c r="BC80" s="91" t="e">
        <f>IF(+All!#REF!="Eastern Michigan",+All!#REF!,IF(+All!#REF!="Eastern Michigan",+All!#REF!,0))</f>
        <v>#REF!</v>
      </c>
      <c r="BD80" s="482" t="e">
        <f>IF(+All!#REF!="Eastern Michigan",+All!#REF!,IF(+All!#REF!="Eastern Michigan",+All!#REF!,0))</f>
        <v>#REF!</v>
      </c>
      <c r="BE80" s="483" t="e">
        <f>IF(+All!#REF!="Eastern Michigan",+All!#REF!,IF(+All!#REF!="Eastern Michigan",+All!#REF!,0))</f>
        <v>#REF!</v>
      </c>
      <c r="BF80" s="483" t="e">
        <f>IF(+All!#REF!="Eastern Michigan",+All!#REF!,IF(+All!#REF!="Eastern Michigan",+All!#REF!,0))</f>
        <v>#REF!</v>
      </c>
      <c r="BG80" s="482" t="e">
        <f>IF(+All!#REF!="Eastern Michigan",+All!#REF!,IF(+All!#REF!="Eastern Michigan",+All!#REF!,0))</f>
        <v>#REF!</v>
      </c>
      <c r="BH80" s="483" t="e">
        <f>IF(+All!#REF!="Eastern Michigan",+All!#REF!,IF(+All!#REF!="Eastern Michigan",+All!#REF!,0))</f>
        <v>#REF!</v>
      </c>
      <c r="BI80" s="484" t="e">
        <f>IF(+All!#REF!="Eastern Michigan",+All!#REF!,IF(+All!#REF!="Eastern Michigan",+All!#REF!,0))</f>
        <v>#REF!</v>
      </c>
      <c r="BJ80" s="92" t="e">
        <f>IF(+All!#REF!="Eastern Michigan",+All!#REF!,IF(+All!#REF!="Eastern Michigan",+All!#REF!,0))</f>
        <v>#REF!</v>
      </c>
      <c r="BK80" s="93" t="e">
        <f>IF(+All!#REF!="Eastern Michigan",+All!#REF!,IF(+All!#REF!="Eastern Michigan",+All!#REF!,0))</f>
        <v>#REF!</v>
      </c>
    </row>
    <row r="81" spans="1:63" x14ac:dyDescent="0.8">
      <c r="A81" s="70">
        <f>IF(+All!$F506="Eastern Michigan",+All!A506,IF(+All!$H506="Eastern Michigan",+All!A506,0))</f>
        <v>7</v>
      </c>
      <c r="B81" s="480" t="str">
        <f>IF(+All!$F506="Eastern Michigan",+All!B506,IF(+All!$H506="Eastern Michigan",+All!B506,0))</f>
        <v>Sat</v>
      </c>
      <c r="C81" s="72">
        <f>IF(+All!$F506="Eastern Michigan",+All!C506,IF(+All!$H506="Eastern Michigan",+All!C506,0))</f>
        <v>44485</v>
      </c>
      <c r="D81" s="73">
        <f>IF(+All!$F506="Eastern Michigan",+All!D506,IF(+All!$H506="Eastern Michigan",+All!D506,0))</f>
        <v>0.58333333333333337</v>
      </c>
      <c r="E81" s="707">
        <f>IF(+All!$F506="Eastern Michigan",+All!E506,IF(+All!$H506="Eastern Michigan",+All!E506,0))</f>
        <v>0</v>
      </c>
      <c r="F81" s="75" t="str">
        <f>IF(+All!$F506="Eastern Michigan",+All!F506,IF(+All!$H506="Eastern Michigan",+All!F506,0))</f>
        <v>Ball State</v>
      </c>
      <c r="G81" s="95" t="str">
        <f>IF(+All!$F506="Eastern Michigan",+All!G506,IF(+All!$H506="Eastern Michigan",+All!G506,0))</f>
        <v>MAC</v>
      </c>
      <c r="H81" s="95" t="str">
        <f>IF(+All!$F506="Eastern Michigan",+All!H506,IF(+All!$H506="Eastern Michigan",+All!H506,0))</f>
        <v>Eastern Michigan</v>
      </c>
      <c r="I81" s="76" t="str">
        <f>IF(+All!$F506="Eastern Michigan",+All!I506,IF(+All!$H506="Eastern Michigan",+All!I506,0))</f>
        <v>MAC</v>
      </c>
      <c r="J81" s="706" t="str">
        <f>IF(+All!$F506="Eastern Michigan",+All!J506,IF(+All!$H506="Eastern Michigan",+All!J506,0))</f>
        <v>Ball State</v>
      </c>
      <c r="K81" s="707" t="str">
        <f>IF(+All!$F506="Eastern Michigan",+All!K506,IF(+All!$H506="Eastern Michigan",+All!K506,0))</f>
        <v>Eastern Michigan</v>
      </c>
      <c r="L81" s="78">
        <f>IF(+All!$F506="Eastern Michigan",+All!L506,IF(+All!$H506="Eastern Michigan",+All!L506,0))</f>
        <v>1</v>
      </c>
      <c r="M81" s="79">
        <f>IF(+All!$F506="Eastern Michigan",+All!M506,IF(+All!$H506="Eastern Michigan",+All!M506,0))</f>
        <v>55.5</v>
      </c>
      <c r="N81" s="706" t="str">
        <f>IF(+All!$F506="Eastern Michigan",+All!N506,IF(+All!$H506="Eastern Michigan",+All!N506,0))</f>
        <v>Ball State</v>
      </c>
      <c r="O81" s="708">
        <f>IF(+All!$F506="Eastern Michigan",+All!O506,IF(+All!$H506="Eastern Michigan",+All!O506,0))</f>
        <v>38</v>
      </c>
      <c r="P81" s="708" t="str">
        <f>IF(+All!$F506="Eastern Michigan",+All!P506,IF(+All!$H506="Eastern Michigan",+All!P506,0))</f>
        <v>Eastern Michigan</v>
      </c>
      <c r="Q81" s="707">
        <f>IF(+All!$F506="Eastern Michigan",+All!Q506,IF(+All!$H506="Eastern Michigan",+All!Q506,0))</f>
        <v>31</v>
      </c>
      <c r="R81" s="706" t="str">
        <f>IF(+All!$F506="Eastern Michigan",+All!R506,IF(+All!$H506="Eastern Michigan",+All!R506,0))</f>
        <v>Ball State</v>
      </c>
      <c r="S81" s="708" t="str">
        <f>IF(+All!$F506="Eastern Michigan",+All!S506,IF(+All!$H506="Eastern Michigan",+All!S506,0))</f>
        <v>Eastern Michigan</v>
      </c>
      <c r="T81" s="706" t="str">
        <f>IF(+All!$F506="Eastern Michigan",+All!T506,IF(+All!$H506="Eastern Michigan",+All!T506,0))</f>
        <v>Eastern Michigan</v>
      </c>
      <c r="U81" s="707" t="str">
        <f>IF(+All!$F506="Eastern Michigan",+All!U506,IF(+All!$H506="Eastern Michigan",+All!U506,0))</f>
        <v>L</v>
      </c>
      <c r="V81" s="706">
        <f>IF(+All!$F363="Eastern Michigan",+All!#REF!,IF(+All!$H363="Eastern Michigan",+All!#REF!,0))</f>
        <v>0</v>
      </c>
      <c r="W81" s="707">
        <f>IF(+All!$F363="Eastern Michigan",+All!#REF!,IF(+All!$H363="Eastern Michigan",+All!#REF!,0))</f>
        <v>0</v>
      </c>
      <c r="X81" s="706">
        <f>IF(+All!$F363="Eastern Michigan",+All!#REF!,IF(+All!$H363="Eastern Michigan",+All!#REF!,0))</f>
        <v>0</v>
      </c>
      <c r="Y81" s="707">
        <f>IF(+All!$F363="Eastern Michigan",+All!#REF!,IF(+All!$H363="Eastern Michigan",+All!#REF!,0))</f>
        <v>0</v>
      </c>
      <c r="Z81" s="706">
        <f>IF(+All!$F363="Eastern Michigan",+All!#REF!,IF(+All!$H363="Eastern Michigan",+All!#REF!,0))</f>
        <v>0</v>
      </c>
      <c r="AA81" s="707">
        <f>IF(+All!$F363="Eastern Michigan",+All!#REF!,IF(+All!$H363="Eastern Michigan",+All!#REF!,0))</f>
        <v>0</v>
      </c>
      <c r="AB81" s="706">
        <f>IF(+All!$F363="Eastern Michigan",+All!#REF!,IF(+All!$H363="Eastern Michigan",+All!#REF!,0))</f>
        <v>0</v>
      </c>
      <c r="AC81" s="707">
        <f>IF(+All!$F363="Eastern Michigan",+All!#REF!,IF(+All!$H363="Eastern Michigan",+All!#REF!,0))</f>
        <v>0</v>
      </c>
      <c r="AD81" s="706">
        <f>IF(+All!$F363="Eastern Michigan",+All!#REF!,IF(+All!$H363="Eastern Michigan",+All!#REF!,0))</f>
        <v>0</v>
      </c>
      <c r="AE81" s="707">
        <f>IF(+All!$F363="Eastern Michigan",+All!#REF!,IF(+All!$H363="Eastern Michigan",+All!#REF!,0))</f>
        <v>0</v>
      </c>
      <c r="AF81" s="706">
        <f>IF(+All!$F363="Eastern Michigan",+All!#REF!,IF(+All!$H363="Eastern Michigan",+All!#REF!,0))</f>
        <v>0</v>
      </c>
      <c r="AG81" s="707">
        <f>IF(+All!$F363="Eastern Michigan",+All!#REF!,IF(+All!$H363="Eastern Michigan",+All!#REF!,0))</f>
        <v>0</v>
      </c>
      <c r="AH81" s="706">
        <f>IF(+All!$F363="Eastern Michigan",+All!#REF!,IF(+All!$H363="Eastern Michigan",+All!#REF!,0))</f>
        <v>0</v>
      </c>
      <c r="AI81" s="707">
        <f>IF(+All!$F363="Eastern Michigan",+All!#REF!,IF(+All!$H363="Eastern Michigan",+All!#REF!,0))</f>
        <v>0</v>
      </c>
      <c r="AJ81" s="706">
        <f>IF(+All!$F363="Eastern Michigan",+All!#REF!,IF(+All!$H363="Eastern Michigan",+All!#REF!,0))</f>
        <v>0</v>
      </c>
      <c r="AK81" s="707">
        <f>IF(+All!$F363="Eastern Michigan",+All!#REF!,IF(+All!$H363="Eastern Michigan",+All!#REF!,0))</f>
        <v>0</v>
      </c>
      <c r="AL81" s="81">
        <f>IF(+All!$F363="Eastern Michigan",+All!V363,IF(+All!$H363="Eastern Michigan",+All!V363,0))</f>
        <v>0</v>
      </c>
      <c r="AM81" s="82">
        <f>IF(+All!$F363="Eastern Michigan",+All!W363,IF(+All!$H363="Eastern Michigan",+All!W363,0))</f>
        <v>0</v>
      </c>
      <c r="AN81" s="81">
        <f>IF(+All!$F363="Eastern Michigan",+All!X363,IF(+All!$H363="Eastern Michigan",+All!X363,0))</f>
        <v>0</v>
      </c>
      <c r="AO81" s="83">
        <f>IF(+All!$F363="Eastern Michigan",+All!Y363,IF(+All!$H363="Eastern Michigan",+All!Y363,0))</f>
        <v>0</v>
      </c>
      <c r="AP81" s="84">
        <f>IF(+All!$F363="Eastern Michigan",+All!Z363,IF(+All!$H363="Eastern Michigan",+All!Z363,0))</f>
        <v>0</v>
      </c>
      <c r="AQ81" s="480">
        <f>IF(+All!$F363="Eastern Michigan",+All!#REF!,IF(+All!$H363="Eastern Michigan",+All!#REF!,0))</f>
        <v>0</v>
      </c>
      <c r="AR81" s="482">
        <f>IF(+All!$F363="Eastern Michigan",+All!#REF!,IF(+All!$H363="Eastern Michigan",+All!#REF!,0))</f>
        <v>0</v>
      </c>
      <c r="AS81" s="483">
        <f>IF(+All!$F363="Eastern Michigan",+All!#REF!,IF(+All!$H363="Eastern Michigan",+All!#REF!,0))</f>
        <v>0</v>
      </c>
      <c r="AT81" s="483">
        <f>IF(+All!$F363="Eastern Michigan",+All!#REF!,IF(+All!$H363="Eastern Michigan",+All!#REF!,0))</f>
        <v>0</v>
      </c>
      <c r="AU81" s="482">
        <f>IF(+All!$F363="Eastern Michigan",+All!#REF!,IF(+All!$H363="Eastern Michigan",+All!#REF!,0))</f>
        <v>0</v>
      </c>
      <c r="AV81" s="483">
        <f>IF(+All!$F363="Eastern Michigan",+All!#REF!,IF(+All!$H363="Eastern Michigan",+All!#REF!,0))</f>
        <v>0</v>
      </c>
      <c r="AW81" s="484">
        <f>IF(+All!$F363="Eastern Michigan",+All!#REF!,IF(+All!$H363="Eastern Michigan",+All!#REF!,0))</f>
        <v>0</v>
      </c>
      <c r="AX81" s="483">
        <f>IF(+All!$F363="Eastern Michigan",+All!#REF!,IF(+All!$H363="Eastern Michigan",+All!#REF!,0))</f>
        <v>0</v>
      </c>
      <c r="AY81" s="88">
        <f>IF(+All!$F363="Eastern Michigan",+All!#REF!,IF(+All!$H363="Eastern Michigan",+All!#REF!,0))</f>
        <v>0</v>
      </c>
      <c r="AZ81" s="89">
        <f>IF(+All!$F363="Eastern Michigan",+All!#REF!,IF(+All!$H363="Eastern Michigan",+All!#REF!,0))</f>
        <v>0</v>
      </c>
      <c r="BA81" s="90">
        <f>IF(+All!$F363="Eastern Michigan",+All!#REF!,IF(+All!$H363="Eastern Michigan",+All!#REF!,0))</f>
        <v>0</v>
      </c>
      <c r="BB81" s="90">
        <f>IF(+All!$F363="Eastern Michigan",+All!#REF!,IF(+All!$H363="Eastern Michigan",+All!#REF!,0))</f>
        <v>0</v>
      </c>
      <c r="BC81" s="91">
        <f>IF(+All!$F363="Eastern Michigan",+All!#REF!,IF(+All!$H363="Eastern Michigan",+All!#REF!,0))</f>
        <v>0</v>
      </c>
      <c r="BD81" s="482">
        <f>IF(+All!$F363="Eastern Michigan",+All!#REF!,IF(+All!$H363="Eastern Michigan",+All!#REF!,0))</f>
        <v>0</v>
      </c>
      <c r="BE81" s="483">
        <f>IF(+All!$F363="Eastern Michigan",+All!#REF!,IF(+All!$H363="Eastern Michigan",+All!#REF!,0))</f>
        <v>0</v>
      </c>
      <c r="BF81" s="483">
        <f>IF(+All!$F363="Eastern Michigan",+All!#REF!,IF(+All!$H363="Eastern Michigan",+All!#REF!,0))</f>
        <v>0</v>
      </c>
      <c r="BG81" s="482">
        <f>IF(+All!$F363="Eastern Michigan",+All!#REF!,IF(+All!$H363="Eastern Michigan",+All!#REF!,0))</f>
        <v>0</v>
      </c>
      <c r="BH81" s="483">
        <f>IF(+All!$F363="Eastern Michigan",+All!#REF!,IF(+All!$H363="Eastern Michigan",+All!#REF!,0))</f>
        <v>0</v>
      </c>
      <c r="BI81" s="484">
        <f>IF(+All!$F363="Eastern Michigan",+All!#REF!,IF(+All!$H363="Eastern Michigan",+All!#REF!,0))</f>
        <v>0</v>
      </c>
      <c r="BJ81" s="92">
        <f>IF(+All!$F363="Eastern Michigan",+All!#REF!,IF(+All!$H363="Eastern Michigan",+All!#REF!,0))</f>
        <v>0</v>
      </c>
      <c r="BK81" s="93">
        <f>IF(+All!$F363="Eastern Michigan",+All!#REF!,IF(+All!$H363="Eastern Michigan",+All!#REF!,0))</f>
        <v>0</v>
      </c>
    </row>
    <row r="82" spans="1:63" x14ac:dyDescent="0.8">
      <c r="A82" s="70">
        <f>IF(+All!$F590="Eastern Michigan",+All!A590,IF(+All!$H590="Eastern Michigan",+All!A590,0))</f>
        <v>8</v>
      </c>
      <c r="B82" s="480" t="str">
        <f>IF(+All!$F590="Eastern Michigan",+All!B590,IF(+All!$H590="Eastern Michigan",+All!B590,0))</f>
        <v>Sat</v>
      </c>
      <c r="C82" s="72">
        <f>IF(+All!$F590="Eastern Michigan",+All!C590,IF(+All!$H590="Eastern Michigan",+All!C590,0))</f>
        <v>44492</v>
      </c>
      <c r="D82" s="73">
        <f>IF(+All!$F590="Eastern Michigan",+All!D590,IF(+All!$H590="Eastern Michigan",+All!D590,0))</f>
        <v>0.5</v>
      </c>
      <c r="E82" s="707">
        <f>IF(+All!$F590="Eastern Michigan",+All!E590,IF(+All!$H590="Eastern Michigan",+All!E590,0))</f>
        <v>0</v>
      </c>
      <c r="F82" s="75" t="str">
        <f>IF(+All!$F590="Eastern Michigan",+All!F590,IF(+All!$H590="Eastern Michigan",+All!F590,0))</f>
        <v>Eastern Michigan</v>
      </c>
      <c r="G82" s="95" t="str">
        <f>IF(+All!$F590="Eastern Michigan",+All!G590,IF(+All!$H590="Eastern Michigan",+All!G590,0))</f>
        <v>MAC</v>
      </c>
      <c r="H82" s="95" t="str">
        <f>IF(+All!$F590="Eastern Michigan",+All!H590,IF(+All!$H590="Eastern Michigan",+All!H590,0))</f>
        <v>Bowling Green</v>
      </c>
      <c r="I82" s="76" t="str">
        <f>IF(+All!$F590="Eastern Michigan",+All!I590,IF(+All!$H590="Eastern Michigan",+All!I590,0))</f>
        <v>MAC</v>
      </c>
      <c r="J82" s="706" t="str">
        <f>IF(+All!$F590="Eastern Michigan",+All!J590,IF(+All!$H590="Eastern Michigan",+All!J590,0))</f>
        <v>Eastern Michigan</v>
      </c>
      <c r="K82" s="707" t="str">
        <f>IF(+All!$F590="Eastern Michigan",+All!K590,IF(+All!$H590="Eastern Michigan",+All!K590,0))</f>
        <v>Bowling Green</v>
      </c>
      <c r="L82" s="78">
        <f>IF(+All!$F590="Eastern Michigan",+All!L590,IF(+All!$H590="Eastern Michigan",+All!L590,0))</f>
        <v>3</v>
      </c>
      <c r="M82" s="79">
        <f>IF(+All!$F590="Eastern Michigan",+All!M590,IF(+All!$H590="Eastern Michigan",+All!M590,0))</f>
        <v>49</v>
      </c>
      <c r="N82" s="706" t="str">
        <f>IF(+All!$F590="Eastern Michigan",+All!N590,IF(+All!$H590="Eastern Michigan",+All!N590,0))</f>
        <v>Eastern Michigan</v>
      </c>
      <c r="O82" s="708">
        <f>IF(+All!$F590="Eastern Michigan",+All!O590,IF(+All!$H590="Eastern Michigan",+All!O590,0))</f>
        <v>55</v>
      </c>
      <c r="P82" s="708" t="str">
        <f>IF(+All!$F590="Eastern Michigan",+All!P590,IF(+All!$H590="Eastern Michigan",+All!P590,0))</f>
        <v>Bowling Green</v>
      </c>
      <c r="Q82" s="707">
        <f>IF(+All!$F590="Eastern Michigan",+All!Q590,IF(+All!$H590="Eastern Michigan",+All!Q590,0))</f>
        <v>24</v>
      </c>
      <c r="R82" s="706" t="str">
        <f>IF(+All!$F590="Eastern Michigan",+All!R590,IF(+All!$H590="Eastern Michigan",+All!R590,0))</f>
        <v>Eastern Michigan</v>
      </c>
      <c r="S82" s="708" t="str">
        <f>IF(+All!$F590="Eastern Michigan",+All!S590,IF(+All!$H590="Eastern Michigan",+All!S590,0))</f>
        <v>Bowling Green</v>
      </c>
      <c r="T82" s="706" t="str">
        <f>IF(+All!$F590="Eastern Michigan",+All!T590,IF(+All!$H590="Eastern Michigan",+All!T590,0))</f>
        <v>Eastern Michigan</v>
      </c>
      <c r="U82" s="707" t="str">
        <f>IF(+All!$F590="Eastern Michigan",+All!U590,IF(+All!$H590="Eastern Michigan",+All!U590,0))</f>
        <v>W</v>
      </c>
      <c r="V82" s="706">
        <f>IF(+All!$F403="Eastern Michigan",+All!#REF!,IF(+All!$H403="Eastern Michigan",+All!#REF!,0))</f>
        <v>0</v>
      </c>
      <c r="W82" s="707">
        <f>IF(+All!$F403="Eastern Michigan",+All!#REF!,IF(+All!$H403="Eastern Michigan",+All!#REF!,0))</f>
        <v>0</v>
      </c>
      <c r="X82" s="706">
        <f>IF(+All!$F403="Eastern Michigan",+All!#REF!,IF(+All!$H403="Eastern Michigan",+All!#REF!,0))</f>
        <v>0</v>
      </c>
      <c r="Y82" s="707">
        <f>IF(+All!$F403="Eastern Michigan",+All!#REF!,IF(+All!$H403="Eastern Michigan",+All!#REF!,0))</f>
        <v>0</v>
      </c>
      <c r="Z82" s="706">
        <f>IF(+All!$F403="Eastern Michigan",+All!#REF!,IF(+All!$H403="Eastern Michigan",+All!#REF!,0))</f>
        <v>0</v>
      </c>
      <c r="AA82" s="707">
        <f>IF(+All!$F403="Eastern Michigan",+All!#REF!,IF(+All!$H403="Eastern Michigan",+All!#REF!,0))</f>
        <v>0</v>
      </c>
      <c r="AB82" s="706">
        <f>IF(+All!$F403="Eastern Michigan",+All!#REF!,IF(+All!$H403="Eastern Michigan",+All!#REF!,0))</f>
        <v>0</v>
      </c>
      <c r="AC82" s="707">
        <f>IF(+All!$F403="Eastern Michigan",+All!#REF!,IF(+All!$H403="Eastern Michigan",+All!#REF!,0))</f>
        <v>0</v>
      </c>
      <c r="AD82" s="706">
        <f>IF(+All!$F403="Eastern Michigan",+All!#REF!,IF(+All!$H403="Eastern Michigan",+All!#REF!,0))</f>
        <v>0</v>
      </c>
      <c r="AE82" s="707">
        <f>IF(+All!$F403="Eastern Michigan",+All!#REF!,IF(+All!$H403="Eastern Michigan",+All!#REF!,0))</f>
        <v>0</v>
      </c>
      <c r="AF82" s="706">
        <f>IF(+All!$F403="Eastern Michigan",+All!#REF!,IF(+All!$H403="Eastern Michigan",+All!#REF!,0))</f>
        <v>0</v>
      </c>
      <c r="AG82" s="707">
        <f>IF(+All!$F403="Eastern Michigan",+All!#REF!,IF(+All!$H403="Eastern Michigan",+All!#REF!,0))</f>
        <v>0</v>
      </c>
      <c r="AH82" s="706">
        <f>IF(+All!$F403="Eastern Michigan",+All!#REF!,IF(+All!$H403="Eastern Michigan",+All!#REF!,0))</f>
        <v>0</v>
      </c>
      <c r="AI82" s="707">
        <f>IF(+All!$F403="Eastern Michigan",+All!#REF!,IF(+All!$H403="Eastern Michigan",+All!#REF!,0))</f>
        <v>0</v>
      </c>
      <c r="AJ82" s="706">
        <f>IF(+All!$F403="Eastern Michigan",+All!#REF!,IF(+All!$H403="Eastern Michigan",+All!#REF!,0))</f>
        <v>0</v>
      </c>
      <c r="AK82" s="707">
        <f>IF(+All!$F403="Eastern Michigan",+All!#REF!,IF(+All!$H403="Eastern Michigan",+All!#REF!,0))</f>
        <v>0</v>
      </c>
      <c r="AL82" s="81">
        <f>IF(+All!$F403="Eastern Michigan",+All!V403,IF(+All!$H403="Eastern Michigan",+All!V403,0))</f>
        <v>0</v>
      </c>
      <c r="AM82" s="82">
        <f>IF(+All!$F403="Eastern Michigan",+All!W403,IF(+All!$H403="Eastern Michigan",+All!W403,0))</f>
        <v>0</v>
      </c>
      <c r="AN82" s="81">
        <f>IF(+All!$F403="Eastern Michigan",+All!X403,IF(+All!$H403="Eastern Michigan",+All!X403,0))</f>
        <v>0</v>
      </c>
      <c r="AO82" s="83">
        <f>IF(+All!$F403="Eastern Michigan",+All!Y403,IF(+All!$H403="Eastern Michigan",+All!Y403,0))</f>
        <v>0</v>
      </c>
      <c r="AP82" s="84">
        <f>IF(+All!$F403="Eastern Michigan",+All!Z403,IF(+All!$H403="Eastern Michigan",+All!Z403,0))</f>
        <v>0</v>
      </c>
      <c r="AQ82" s="480">
        <f>IF(+All!$F403="Eastern Michigan",+All!#REF!,IF(+All!$H403="Eastern Michigan",+All!#REF!,0))</f>
        <v>0</v>
      </c>
      <c r="AR82" s="482">
        <f>IF(+All!$F403="Eastern Michigan",+All!#REF!,IF(+All!$H403="Eastern Michigan",+All!#REF!,0))</f>
        <v>0</v>
      </c>
      <c r="AS82" s="483">
        <f>IF(+All!$F403="Eastern Michigan",+All!#REF!,IF(+All!$H403="Eastern Michigan",+All!#REF!,0))</f>
        <v>0</v>
      </c>
      <c r="AT82" s="483">
        <f>IF(+All!$F403="Eastern Michigan",+All!#REF!,IF(+All!$H403="Eastern Michigan",+All!#REF!,0))</f>
        <v>0</v>
      </c>
      <c r="AU82" s="482">
        <f>IF(+All!$F403="Eastern Michigan",+All!#REF!,IF(+All!$H403="Eastern Michigan",+All!#REF!,0))</f>
        <v>0</v>
      </c>
      <c r="AV82" s="483">
        <f>IF(+All!$F403="Eastern Michigan",+All!#REF!,IF(+All!$H403="Eastern Michigan",+All!#REF!,0))</f>
        <v>0</v>
      </c>
      <c r="AW82" s="484">
        <f>IF(+All!$F403="Eastern Michigan",+All!#REF!,IF(+All!$H403="Eastern Michigan",+All!#REF!,0))</f>
        <v>0</v>
      </c>
      <c r="AX82" s="483">
        <f>IF(+All!$F403="Eastern Michigan",+All!#REF!,IF(+All!$H403="Eastern Michigan",+All!#REF!,0))</f>
        <v>0</v>
      </c>
      <c r="AY82" s="88">
        <f>IF(+All!$F403="Eastern Michigan",+All!#REF!,IF(+All!$H403="Eastern Michigan",+All!#REF!,0))</f>
        <v>0</v>
      </c>
      <c r="AZ82" s="89">
        <f>IF(+All!$F403="Eastern Michigan",+All!#REF!,IF(+All!$H403="Eastern Michigan",+All!#REF!,0))</f>
        <v>0</v>
      </c>
      <c r="BA82" s="90">
        <f>IF(+All!$F403="Eastern Michigan",+All!#REF!,IF(+All!$H403="Eastern Michigan",+All!#REF!,0))</f>
        <v>0</v>
      </c>
      <c r="BB82" s="90">
        <f>IF(+All!$F403="Eastern Michigan",+All!#REF!,IF(+All!$H403="Eastern Michigan",+All!#REF!,0))</f>
        <v>0</v>
      </c>
      <c r="BC82" s="91">
        <f>IF(+All!$F403="Eastern Michigan",+All!#REF!,IF(+All!$H403="Eastern Michigan",+All!#REF!,0))</f>
        <v>0</v>
      </c>
      <c r="BD82" s="482">
        <f>IF(+All!$F403="Eastern Michigan",+All!#REF!,IF(+All!$H403="Eastern Michigan",+All!#REF!,0))</f>
        <v>0</v>
      </c>
      <c r="BE82" s="483">
        <f>IF(+All!$F403="Eastern Michigan",+All!#REF!,IF(+All!$H403="Eastern Michigan",+All!#REF!,0))</f>
        <v>0</v>
      </c>
      <c r="BF82" s="483">
        <f>IF(+All!$F403="Eastern Michigan",+All!#REF!,IF(+All!$H403="Eastern Michigan",+All!#REF!,0))</f>
        <v>0</v>
      </c>
      <c r="BG82" s="482">
        <f>IF(+All!$F403="Eastern Michigan",+All!#REF!,IF(+All!$H403="Eastern Michigan",+All!#REF!,0))</f>
        <v>0</v>
      </c>
      <c r="BH82" s="483">
        <f>IF(+All!$F403="Eastern Michigan",+All!#REF!,IF(+All!$H403="Eastern Michigan",+All!#REF!,0))</f>
        <v>0</v>
      </c>
      <c r="BI82" s="484">
        <f>IF(+All!$F403="Eastern Michigan",+All!#REF!,IF(+All!$H403="Eastern Michigan",+All!#REF!,0))</f>
        <v>0</v>
      </c>
      <c r="BJ82" s="92">
        <f>IF(+All!$F403="Eastern Michigan",+All!#REF!,IF(+All!$H403="Eastern Michigan",+All!#REF!,0))</f>
        <v>0</v>
      </c>
      <c r="BK82" s="93">
        <f>IF(+All!$F403="Eastern Michigan",+All!#REF!,IF(+All!$H403="Eastern Michigan",+All!#REF!,0))</f>
        <v>0</v>
      </c>
    </row>
    <row r="83" spans="1:63" x14ac:dyDescent="0.8">
      <c r="A83" s="70">
        <f>IF(+All!$F693="Eastern Michigan",+All!A693,IF(+All!$H693="Eastern Michigan",+All!A693,0))</f>
        <v>9</v>
      </c>
      <c r="B83" s="480" t="str">
        <f>IF(+All!$F693="Eastern Michigan",+All!B693,IF(+All!$H693="Eastern Michigan",+All!B693,0))</f>
        <v>Sat</v>
      </c>
      <c r="C83" s="72">
        <f>IF(+All!$F693="Eastern Michigan",+All!C693,IF(+All!$H693="Eastern Michigan",+All!C693,0))</f>
        <v>44499</v>
      </c>
      <c r="D83" s="73">
        <f>IF(+All!$F693="Eastern Michigan",+All!D693,IF(+All!$H693="Eastern Michigan",+All!D693,0))</f>
        <v>0</v>
      </c>
      <c r="E83" s="707">
        <f>IF(+All!$F693="Eastern Michigan",+All!E693,IF(+All!$H693="Eastern Michigan",+All!E693,0))</f>
        <v>0</v>
      </c>
      <c r="F83" s="75" t="str">
        <f>IF(+All!$F693="Eastern Michigan",+All!F693,IF(+All!$H693="Eastern Michigan",+All!F693,0))</f>
        <v>Eastern Michigan</v>
      </c>
      <c r="G83" s="95" t="str">
        <f>IF(+All!$F693="Eastern Michigan",+All!G693,IF(+All!$H693="Eastern Michigan",+All!G693,0))</f>
        <v>MAC</v>
      </c>
      <c r="H83" s="95" t="str">
        <f>IF(+All!$F693="Eastern Michigan",+All!H693,IF(+All!$H693="Eastern Michigan",+All!H693,0))</f>
        <v>Open</v>
      </c>
      <c r="I83" s="76" t="str">
        <f>IF(+All!$F693="Eastern Michigan",+All!I693,IF(+All!$H693="Eastern Michigan",+All!I693,0))</f>
        <v>ZZZ</v>
      </c>
      <c r="J83" s="706">
        <f>IF(+All!$F693="Eastern Michigan",+All!J693,IF(+All!$H693="Eastern Michigan",+All!J693,0))</f>
        <v>0</v>
      </c>
      <c r="K83" s="707" t="str">
        <f>IF(+All!$F693="Eastern Michigan",+All!K693,IF(+All!$H693="Eastern Michigan",+All!K693,0))</f>
        <v>Eastern Michigan</v>
      </c>
      <c r="L83" s="78">
        <f>IF(+All!$F693="Eastern Michigan",+All!L693,IF(+All!$H693="Eastern Michigan",+All!L693,0))</f>
        <v>0</v>
      </c>
      <c r="M83" s="79">
        <f>IF(+All!$F693="Eastern Michigan",+All!M693,IF(+All!$H693="Eastern Michigan",+All!M693,0))</f>
        <v>0</v>
      </c>
      <c r="N83" s="706">
        <f>IF(+All!$F693="Eastern Michigan",+All!N693,IF(+All!$H693="Eastern Michigan",+All!N693,0))</f>
        <v>0</v>
      </c>
      <c r="O83" s="708">
        <f>IF(+All!$F693="Eastern Michigan",+All!O693,IF(+All!$H693="Eastern Michigan",+All!O693,0))</f>
        <v>0</v>
      </c>
      <c r="P83" s="708">
        <f>IF(+All!$F693="Eastern Michigan",+All!P693,IF(+All!$H693="Eastern Michigan",+All!P693,0))</f>
        <v>0</v>
      </c>
      <c r="Q83" s="707">
        <f>IF(+All!$F693="Eastern Michigan",+All!Q693,IF(+All!$H693="Eastern Michigan",+All!Q693,0))</f>
        <v>0</v>
      </c>
      <c r="R83" s="706">
        <f>IF(+All!$F693="Eastern Michigan",+All!R693,IF(+All!$H693="Eastern Michigan",+All!R693,0))</f>
        <v>0</v>
      </c>
      <c r="S83" s="708">
        <f>IF(+All!$F693="Eastern Michigan",+All!S693,IF(+All!$H693="Eastern Michigan",+All!S693,0))</f>
        <v>0</v>
      </c>
      <c r="T83" s="706">
        <f>IF(+All!$F693="Eastern Michigan",+All!T693,IF(+All!$H693="Eastern Michigan",+All!T693,0))</f>
        <v>0</v>
      </c>
      <c r="U83" s="707">
        <f>IF(+All!$F693="Eastern Michigan",+All!U693,IF(+All!$H693="Eastern Michigan",+All!U693,0))</f>
        <v>0</v>
      </c>
      <c r="V83" s="706">
        <f>IF(+All!$F439="Eastern Michigan",+All!#REF!,IF(+All!$H439="Eastern Michigan",+All!#REF!,0))</f>
        <v>0</v>
      </c>
      <c r="W83" s="707">
        <f>IF(+All!$F439="Eastern Michigan",+All!#REF!,IF(+All!$H439="Eastern Michigan",+All!#REF!,0))</f>
        <v>0</v>
      </c>
      <c r="X83" s="706">
        <f>IF(+All!$F439="Eastern Michigan",+All!#REF!,IF(+All!$H439="Eastern Michigan",+All!#REF!,0))</f>
        <v>0</v>
      </c>
      <c r="Y83" s="707">
        <f>IF(+All!$F439="Eastern Michigan",+All!#REF!,IF(+All!$H439="Eastern Michigan",+All!#REF!,0))</f>
        <v>0</v>
      </c>
      <c r="Z83" s="706">
        <f>IF(+All!$F439="Eastern Michigan",+All!#REF!,IF(+All!$H439="Eastern Michigan",+All!#REF!,0))</f>
        <v>0</v>
      </c>
      <c r="AA83" s="707">
        <f>IF(+All!$F439="Eastern Michigan",+All!#REF!,IF(+All!$H439="Eastern Michigan",+All!#REF!,0))</f>
        <v>0</v>
      </c>
      <c r="AB83" s="706">
        <f>IF(+All!$F439="Eastern Michigan",+All!#REF!,IF(+All!$H439="Eastern Michigan",+All!#REF!,0))</f>
        <v>0</v>
      </c>
      <c r="AC83" s="707">
        <f>IF(+All!$F439="Eastern Michigan",+All!#REF!,IF(+All!$H439="Eastern Michigan",+All!#REF!,0))</f>
        <v>0</v>
      </c>
      <c r="AD83" s="706">
        <f>IF(+All!$F439="Eastern Michigan",+All!#REF!,IF(+All!$H439="Eastern Michigan",+All!#REF!,0))</f>
        <v>0</v>
      </c>
      <c r="AE83" s="707">
        <f>IF(+All!$F439="Eastern Michigan",+All!#REF!,IF(+All!$H439="Eastern Michigan",+All!#REF!,0))</f>
        <v>0</v>
      </c>
      <c r="AF83" s="706">
        <f>IF(+All!$F439="Eastern Michigan",+All!#REF!,IF(+All!$H439="Eastern Michigan",+All!#REF!,0))</f>
        <v>0</v>
      </c>
      <c r="AG83" s="707">
        <f>IF(+All!$F439="Eastern Michigan",+All!#REF!,IF(+All!$H439="Eastern Michigan",+All!#REF!,0))</f>
        <v>0</v>
      </c>
      <c r="AH83" s="706">
        <f>IF(+All!$F439="Eastern Michigan",+All!#REF!,IF(+All!$H439="Eastern Michigan",+All!#REF!,0))</f>
        <v>0</v>
      </c>
      <c r="AI83" s="707">
        <f>IF(+All!$F439="Eastern Michigan",+All!#REF!,IF(+All!$H439="Eastern Michigan",+All!#REF!,0))</f>
        <v>0</v>
      </c>
      <c r="AJ83" s="706">
        <f>IF(+All!$F439="Eastern Michigan",+All!#REF!,IF(+All!$H439="Eastern Michigan",+All!#REF!,0))</f>
        <v>0</v>
      </c>
      <c r="AK83" s="707">
        <f>IF(+All!$F439="Eastern Michigan",+All!#REF!,IF(+All!$H439="Eastern Michigan",+All!#REF!,0))</f>
        <v>0</v>
      </c>
      <c r="AL83" s="81">
        <f>IF(+All!$F439="Eastern Michigan",+All!V439,IF(+All!$H439="Eastern Michigan",+All!V439,0))</f>
        <v>0</v>
      </c>
      <c r="AM83" s="82">
        <f>IF(+All!$F439="Eastern Michigan",+All!W439,IF(+All!$H439="Eastern Michigan",+All!W439,0))</f>
        <v>0</v>
      </c>
      <c r="AN83" s="81">
        <f>IF(+All!$F439="Eastern Michigan",+All!X439,IF(+All!$H439="Eastern Michigan",+All!X439,0))</f>
        <v>0</v>
      </c>
      <c r="AO83" s="83">
        <f>IF(+All!$F439="Eastern Michigan",+All!Y439,IF(+All!$H439="Eastern Michigan",+All!Y439,0))</f>
        <v>0</v>
      </c>
      <c r="AP83" s="84">
        <f>IF(+All!$F439="Eastern Michigan",+All!Z439,IF(+All!$H439="Eastern Michigan",+All!Z439,0))</f>
        <v>0</v>
      </c>
      <c r="AQ83" s="480">
        <f>IF(+All!$F439="Eastern Michigan",+All!#REF!,IF(+All!$H439="Eastern Michigan",+All!#REF!,0))</f>
        <v>0</v>
      </c>
      <c r="AR83" s="482">
        <f>IF(+All!$F439="Eastern Michigan",+All!#REF!,IF(+All!$H439="Eastern Michigan",+All!#REF!,0))</f>
        <v>0</v>
      </c>
      <c r="AS83" s="483">
        <f>IF(+All!$F439="Eastern Michigan",+All!#REF!,IF(+All!$H439="Eastern Michigan",+All!#REF!,0))</f>
        <v>0</v>
      </c>
      <c r="AT83" s="483">
        <f>IF(+All!$F439="Eastern Michigan",+All!#REF!,IF(+All!$H439="Eastern Michigan",+All!#REF!,0))</f>
        <v>0</v>
      </c>
      <c r="AU83" s="482">
        <f>IF(+All!$F439="Eastern Michigan",+All!#REF!,IF(+All!$H439="Eastern Michigan",+All!#REF!,0))</f>
        <v>0</v>
      </c>
      <c r="AV83" s="483">
        <f>IF(+All!$F439="Eastern Michigan",+All!#REF!,IF(+All!$H439="Eastern Michigan",+All!#REF!,0))</f>
        <v>0</v>
      </c>
      <c r="AW83" s="484">
        <f>IF(+All!$F439="Eastern Michigan",+All!#REF!,IF(+All!$H439="Eastern Michigan",+All!#REF!,0))</f>
        <v>0</v>
      </c>
      <c r="AX83" s="483">
        <f>IF(+All!$F439="Eastern Michigan",+All!#REF!,IF(+All!$H439="Eastern Michigan",+All!#REF!,0))</f>
        <v>0</v>
      </c>
      <c r="AY83" s="88">
        <f>IF(+All!$F439="Eastern Michigan",+All!#REF!,IF(+All!$H439="Eastern Michigan",+All!#REF!,0))</f>
        <v>0</v>
      </c>
      <c r="AZ83" s="89">
        <f>IF(+All!$F439="Eastern Michigan",+All!#REF!,IF(+All!$H439="Eastern Michigan",+All!#REF!,0))</f>
        <v>0</v>
      </c>
      <c r="BA83" s="90">
        <f>IF(+All!$F439="Eastern Michigan",+All!#REF!,IF(+All!$H439="Eastern Michigan",+All!#REF!,0))</f>
        <v>0</v>
      </c>
      <c r="BB83" s="90">
        <f>IF(+All!$F439="Eastern Michigan",+All!#REF!,IF(+All!$H439="Eastern Michigan",+All!#REF!,0))</f>
        <v>0</v>
      </c>
      <c r="BC83" s="91">
        <f>IF(+All!$F439="Eastern Michigan",+All!#REF!,IF(+All!$H439="Eastern Michigan",+All!#REF!,0))</f>
        <v>0</v>
      </c>
      <c r="BD83" s="482">
        <f>IF(+All!$F439="Eastern Michigan",+All!#REF!,IF(+All!$H439="Eastern Michigan",+All!#REF!,0))</f>
        <v>0</v>
      </c>
      <c r="BE83" s="483">
        <f>IF(+All!$F439="Eastern Michigan",+All!#REF!,IF(+All!$H439="Eastern Michigan",+All!#REF!,0))</f>
        <v>0</v>
      </c>
      <c r="BF83" s="483">
        <f>IF(+All!$F439="Eastern Michigan",+All!#REF!,IF(+All!$H439="Eastern Michigan",+All!#REF!,0))</f>
        <v>0</v>
      </c>
      <c r="BG83" s="482">
        <f>IF(+All!$F439="Eastern Michigan",+All!#REF!,IF(+All!$H439="Eastern Michigan",+All!#REF!,0))</f>
        <v>0</v>
      </c>
      <c r="BH83" s="483">
        <f>IF(+All!$F439="Eastern Michigan",+All!#REF!,IF(+All!$H439="Eastern Michigan",+All!#REF!,0))</f>
        <v>0</v>
      </c>
      <c r="BI83" s="484">
        <f>IF(+All!$F439="Eastern Michigan",+All!#REF!,IF(+All!$H439="Eastern Michigan",+All!#REF!,0))</f>
        <v>0</v>
      </c>
      <c r="BJ83" s="92">
        <f>IF(+All!$F439="Eastern Michigan",+All!#REF!,IF(+All!$H439="Eastern Michigan",+All!#REF!,0))</f>
        <v>0</v>
      </c>
      <c r="BK83" s="93">
        <f>IF(+All!$F439="Eastern Michigan",+All!#REF!,IF(+All!$H439="Eastern Michigan",+All!#REF!,0))</f>
        <v>0</v>
      </c>
    </row>
    <row r="84" spans="1:63" x14ac:dyDescent="0.8">
      <c r="A84" s="70">
        <f>IF(+All!$F710="Eastern Michigan",+All!A710,IF(+All!$H710="Eastern Michigan",+All!A710,0))</f>
        <v>10</v>
      </c>
      <c r="B84" s="480" t="str">
        <f>IF(+All!$F710="Eastern Michigan",+All!B710,IF(+All!$H710="Eastern Michigan",+All!B710,0))</f>
        <v>Tues</v>
      </c>
      <c r="C84" s="72">
        <f>IF(+All!$F710="Eastern Michigan",+All!C710,IF(+All!$H710="Eastern Michigan",+All!C710,0))</f>
        <v>44502</v>
      </c>
      <c r="D84" s="73">
        <f>IF(+All!$F710="Eastern Michigan",+All!D710,IF(+All!$H710="Eastern Michigan",+All!D710,0))</f>
        <v>0.8125</v>
      </c>
      <c r="E84" s="707" t="str">
        <f>IF(+All!$F710="Eastern Michigan",+All!E710,IF(+All!$H710="Eastern Michigan",+All!E710,0))</f>
        <v>ESPN2</v>
      </c>
      <c r="F84" s="75" t="str">
        <f>IF(+All!$F710="Eastern Michigan",+All!F710,IF(+All!$H710="Eastern Michigan",+All!F710,0))</f>
        <v>Eastern Michigan</v>
      </c>
      <c r="G84" s="95" t="str">
        <f>IF(+All!$F710="Eastern Michigan",+All!G710,IF(+All!$H710="Eastern Michigan",+All!G710,0))</f>
        <v>MAC</v>
      </c>
      <c r="H84" s="95" t="str">
        <f>IF(+All!$F710="Eastern Michigan",+All!H710,IF(+All!$H710="Eastern Michigan",+All!H710,0))</f>
        <v>Toledo</v>
      </c>
      <c r="I84" s="76" t="str">
        <f>IF(+All!$F710="Eastern Michigan",+All!I710,IF(+All!$H710="Eastern Michigan",+All!I710,0))</f>
        <v>MAC</v>
      </c>
      <c r="J84" s="706" t="str">
        <f>IF(+All!$F710="Eastern Michigan",+All!J710,IF(+All!$H710="Eastern Michigan",+All!J710,0))</f>
        <v>Toledo</v>
      </c>
      <c r="K84" s="707" t="str">
        <f>IF(+All!$F710="Eastern Michigan",+All!K710,IF(+All!$H710="Eastern Michigan",+All!K710,0))</f>
        <v>Eastern Michigan</v>
      </c>
      <c r="L84" s="78">
        <f>IF(+All!$F710="Eastern Michigan",+All!L710,IF(+All!$H710="Eastern Michigan",+All!L710,0))</f>
        <v>9</v>
      </c>
      <c r="M84" s="79">
        <f>IF(+All!$F710="Eastern Michigan",+All!M710,IF(+All!$H710="Eastern Michigan",+All!M710,0))</f>
        <v>53.5</v>
      </c>
      <c r="N84" s="706" t="str">
        <f>IF(+All!$F710="Eastern Michigan",+All!N710,IF(+All!$H710="Eastern Michigan",+All!N710,0))</f>
        <v>Eastern Michigan</v>
      </c>
      <c r="O84" s="708">
        <f>IF(+All!$F710="Eastern Michigan",+All!O710,IF(+All!$H710="Eastern Michigan",+All!O710,0))</f>
        <v>52</v>
      </c>
      <c r="P84" s="708" t="str">
        <f>IF(+All!$F710="Eastern Michigan",+All!P710,IF(+All!$H710="Eastern Michigan",+All!P710,0))</f>
        <v>Toledo</v>
      </c>
      <c r="Q84" s="707">
        <f>IF(+All!$F710="Eastern Michigan",+All!Q710,IF(+All!$H710="Eastern Michigan",+All!Q710,0))</f>
        <v>49</v>
      </c>
      <c r="R84" s="706" t="str">
        <f>IF(+All!$F710="Eastern Michigan",+All!R710,IF(+All!$H710="Eastern Michigan",+All!R710,0))</f>
        <v>Eastern Michigan</v>
      </c>
      <c r="S84" s="708" t="str">
        <f>IF(+All!$F710="Eastern Michigan",+All!S710,IF(+All!$H710="Eastern Michigan",+All!S710,0))</f>
        <v>Toledo</v>
      </c>
      <c r="T84" s="706" t="str">
        <f>IF(+All!$F710="Eastern Michigan",+All!T710,IF(+All!$H710="Eastern Michigan",+All!T710,0))</f>
        <v>Eastern Michigan</v>
      </c>
      <c r="U84" s="707" t="str">
        <f>IF(+All!$F710="Eastern Michigan",+All!U710,IF(+All!$H710="Eastern Michigan",+All!U710,0))</f>
        <v>W</v>
      </c>
      <c r="V84" s="706" t="e">
        <f>IF(+All!#REF!="Eastern Michigan",+All!#REF!,IF(+All!#REF!="Eastern Michigan",+All!#REF!,0))</f>
        <v>#REF!</v>
      </c>
      <c r="W84" s="707" t="e">
        <f>IF(+All!#REF!="Eastern Michigan",+All!#REF!,IF(+All!#REF!="Eastern Michigan",+All!#REF!,0))</f>
        <v>#REF!</v>
      </c>
      <c r="X84" s="706" t="e">
        <f>IF(+All!#REF!="Eastern Michigan",+All!#REF!,IF(+All!#REF!="Eastern Michigan",+All!#REF!,0))</f>
        <v>#REF!</v>
      </c>
      <c r="Y84" s="707" t="e">
        <f>IF(+All!#REF!="Eastern Michigan",+All!#REF!,IF(+All!#REF!="Eastern Michigan",+All!#REF!,0))</f>
        <v>#REF!</v>
      </c>
      <c r="Z84" s="706" t="e">
        <f>IF(+All!#REF!="Eastern Michigan",+All!#REF!,IF(+All!#REF!="Eastern Michigan",+All!#REF!,0))</f>
        <v>#REF!</v>
      </c>
      <c r="AA84" s="707" t="e">
        <f>IF(+All!#REF!="Eastern Michigan",+All!#REF!,IF(+All!#REF!="Eastern Michigan",+All!#REF!,0))</f>
        <v>#REF!</v>
      </c>
      <c r="AB84" s="706" t="e">
        <f>IF(+All!#REF!="Eastern Michigan",+All!#REF!,IF(+All!#REF!="Eastern Michigan",+All!#REF!,0))</f>
        <v>#REF!</v>
      </c>
      <c r="AC84" s="707" t="e">
        <f>IF(+All!#REF!="Eastern Michigan",+All!#REF!,IF(+All!#REF!="Eastern Michigan",+All!#REF!,0))</f>
        <v>#REF!</v>
      </c>
      <c r="AD84" s="706" t="e">
        <f>IF(+All!#REF!="Eastern Michigan",+All!#REF!,IF(+All!#REF!="Eastern Michigan",+All!#REF!,0))</f>
        <v>#REF!</v>
      </c>
      <c r="AE84" s="707" t="e">
        <f>IF(+All!#REF!="Eastern Michigan",+All!#REF!,IF(+All!#REF!="Eastern Michigan",+All!#REF!,0))</f>
        <v>#REF!</v>
      </c>
      <c r="AF84" s="706" t="e">
        <f>IF(+All!#REF!="Eastern Michigan",+All!#REF!,IF(+All!#REF!="Eastern Michigan",+All!#REF!,0))</f>
        <v>#REF!</v>
      </c>
      <c r="AG84" s="707" t="e">
        <f>IF(+All!#REF!="Eastern Michigan",+All!#REF!,IF(+All!#REF!="Eastern Michigan",+All!#REF!,0))</f>
        <v>#REF!</v>
      </c>
      <c r="AH84" s="706" t="e">
        <f>IF(+All!#REF!="Eastern Michigan",+All!#REF!,IF(+All!#REF!="Eastern Michigan",+All!#REF!,0))</f>
        <v>#REF!</v>
      </c>
      <c r="AI84" s="707" t="e">
        <f>IF(+All!#REF!="Eastern Michigan",+All!#REF!,IF(+All!#REF!="Eastern Michigan",+All!#REF!,0))</f>
        <v>#REF!</v>
      </c>
      <c r="AJ84" s="706" t="e">
        <f>IF(+All!#REF!="Eastern Michigan",+All!#REF!,IF(+All!#REF!="Eastern Michigan",+All!#REF!,0))</f>
        <v>#REF!</v>
      </c>
      <c r="AK84" s="707" t="e">
        <f>IF(+All!#REF!="Eastern Michigan",+All!#REF!,IF(+All!#REF!="Eastern Michigan",+All!#REF!,0))</f>
        <v>#REF!</v>
      </c>
      <c r="AL84" s="81" t="e">
        <f>IF(+All!#REF!="Eastern Michigan",+All!#REF!,IF(+All!#REF!="Eastern Michigan",+All!#REF!,0))</f>
        <v>#REF!</v>
      </c>
      <c r="AM84" s="82" t="e">
        <f>IF(+All!#REF!="Eastern Michigan",+All!#REF!,IF(+All!#REF!="Eastern Michigan",+All!#REF!,0))</f>
        <v>#REF!</v>
      </c>
      <c r="AN84" s="81" t="e">
        <f>IF(+All!#REF!="Eastern Michigan",+All!#REF!,IF(+All!#REF!="Eastern Michigan",+All!#REF!,0))</f>
        <v>#REF!</v>
      </c>
      <c r="AO84" s="83" t="e">
        <f>IF(+All!#REF!="Eastern Michigan",+All!#REF!,IF(+All!#REF!="Eastern Michigan",+All!#REF!,0))</f>
        <v>#REF!</v>
      </c>
      <c r="AP84" s="84" t="e">
        <f>IF(+All!#REF!="Eastern Michigan",+All!#REF!,IF(+All!#REF!="Eastern Michigan",+All!#REF!,0))</f>
        <v>#REF!</v>
      </c>
      <c r="AQ84" s="480" t="e">
        <f>IF(+All!#REF!="Eastern Michigan",+All!#REF!,IF(+All!#REF!="Eastern Michigan",+All!#REF!,0))</f>
        <v>#REF!</v>
      </c>
      <c r="AR84" s="482" t="e">
        <f>IF(+All!#REF!="Eastern Michigan",+All!#REF!,IF(+All!#REF!="Eastern Michigan",+All!#REF!,0))</f>
        <v>#REF!</v>
      </c>
      <c r="AS84" s="483" t="e">
        <f>IF(+All!#REF!="Eastern Michigan",+All!#REF!,IF(+All!#REF!="Eastern Michigan",+All!#REF!,0))</f>
        <v>#REF!</v>
      </c>
      <c r="AT84" s="483" t="e">
        <f>IF(+All!#REF!="Eastern Michigan",+All!#REF!,IF(+All!#REF!="Eastern Michigan",+All!#REF!,0))</f>
        <v>#REF!</v>
      </c>
      <c r="AU84" s="482" t="e">
        <f>IF(+All!#REF!="Eastern Michigan",+All!#REF!,IF(+All!#REF!="Eastern Michigan",+All!#REF!,0))</f>
        <v>#REF!</v>
      </c>
      <c r="AV84" s="483" t="e">
        <f>IF(+All!#REF!="Eastern Michigan",+All!#REF!,IF(+All!#REF!="Eastern Michigan",+All!#REF!,0))</f>
        <v>#REF!</v>
      </c>
      <c r="AW84" s="484" t="e">
        <f>IF(+All!#REF!="Eastern Michigan",+All!#REF!,IF(+All!#REF!="Eastern Michigan",+All!#REF!,0))</f>
        <v>#REF!</v>
      </c>
      <c r="AX84" s="483" t="e">
        <f>IF(+All!#REF!="Eastern Michigan",+All!#REF!,IF(+All!#REF!="Eastern Michigan",+All!#REF!,0))</f>
        <v>#REF!</v>
      </c>
      <c r="AY84" s="88" t="e">
        <f>IF(+All!#REF!="Eastern Michigan",+All!#REF!,IF(+All!#REF!="Eastern Michigan",+All!#REF!,0))</f>
        <v>#REF!</v>
      </c>
      <c r="AZ84" s="89" t="e">
        <f>IF(+All!#REF!="Eastern Michigan",+All!#REF!,IF(+All!#REF!="Eastern Michigan",+All!#REF!,0))</f>
        <v>#REF!</v>
      </c>
      <c r="BA84" s="90" t="e">
        <f>IF(+All!#REF!="Eastern Michigan",+All!#REF!,IF(+All!#REF!="Eastern Michigan",+All!#REF!,0))</f>
        <v>#REF!</v>
      </c>
      <c r="BB84" s="90" t="e">
        <f>IF(+All!#REF!="Eastern Michigan",+All!#REF!,IF(+All!#REF!="Eastern Michigan",+All!#REF!,0))</f>
        <v>#REF!</v>
      </c>
      <c r="BC84" s="91" t="e">
        <f>IF(+All!#REF!="Eastern Michigan",+All!#REF!,IF(+All!#REF!="Eastern Michigan",+All!#REF!,0))</f>
        <v>#REF!</v>
      </c>
      <c r="BD84" s="482" t="e">
        <f>IF(+All!#REF!="Eastern Michigan",+All!#REF!,IF(+All!#REF!="Eastern Michigan",+All!#REF!,0))</f>
        <v>#REF!</v>
      </c>
      <c r="BE84" s="483" t="e">
        <f>IF(+All!#REF!="Eastern Michigan",+All!#REF!,IF(+All!#REF!="Eastern Michigan",+All!#REF!,0))</f>
        <v>#REF!</v>
      </c>
      <c r="BF84" s="483" t="e">
        <f>IF(+All!#REF!="Eastern Michigan",+All!#REF!,IF(+All!#REF!="Eastern Michigan",+All!#REF!,0))</f>
        <v>#REF!</v>
      </c>
      <c r="BG84" s="482" t="e">
        <f>IF(+All!#REF!="Eastern Michigan",+All!#REF!,IF(+All!#REF!="Eastern Michigan",+All!#REF!,0))</f>
        <v>#REF!</v>
      </c>
      <c r="BH84" s="483" t="e">
        <f>IF(+All!#REF!="Eastern Michigan",+All!#REF!,IF(+All!#REF!="Eastern Michigan",+All!#REF!,0))</f>
        <v>#REF!</v>
      </c>
      <c r="BI84" s="484" t="e">
        <f>IF(+All!#REF!="Eastern Michigan",+All!#REF!,IF(+All!#REF!="Eastern Michigan",+All!#REF!,0))</f>
        <v>#REF!</v>
      </c>
      <c r="BJ84" s="92" t="e">
        <f>IF(+All!#REF!="Eastern Michigan",+All!#REF!,IF(+All!#REF!="Eastern Michigan",+All!#REF!,0))</f>
        <v>#REF!</v>
      </c>
      <c r="BK84" s="93" t="e">
        <f>IF(+All!#REF!="Eastern Michigan",+All!#REF!,IF(+All!#REF!="Eastern Michigan",+All!#REF!,0))</f>
        <v>#REF!</v>
      </c>
    </row>
    <row r="85" spans="1:63" x14ac:dyDescent="0.8">
      <c r="A85" s="70">
        <f>IF(+All!$F780="Eastern Michigan",+All!A780,IF(+All!$H780="Eastern Michigan",+All!A780,0))</f>
        <v>11</v>
      </c>
      <c r="B85" s="480" t="str">
        <f>IF(+All!$F780="Eastern Michigan",+All!B780,IF(+All!$H780="Eastern Michigan",+All!B780,0))</f>
        <v>Tues</v>
      </c>
      <c r="C85" s="72">
        <f>IF(+All!$F780="Eastern Michigan",+All!C780,IF(+All!$H780="Eastern Michigan",+All!C780,0))</f>
        <v>44509</v>
      </c>
      <c r="D85" s="73">
        <f>IF(+All!$F780="Eastern Michigan",+All!D780,IF(+All!$H780="Eastern Michigan",+All!D780,0))</f>
        <v>0.79166666666666663</v>
      </c>
      <c r="E85" s="707" t="str">
        <f>IF(+All!$F780="Eastern Michigan",+All!E780,IF(+All!$H780="Eastern Michigan",+All!E780,0))</f>
        <v>ESPNU</v>
      </c>
      <c r="F85" s="75" t="str">
        <f>IF(+All!$F780="Eastern Michigan",+All!F780,IF(+All!$H780="Eastern Michigan",+All!F780,0))</f>
        <v>Ohio</v>
      </c>
      <c r="G85" s="95" t="str">
        <f>IF(+All!$F780="Eastern Michigan",+All!G780,IF(+All!$H780="Eastern Michigan",+All!G780,0))</f>
        <v>MAC</v>
      </c>
      <c r="H85" s="95" t="str">
        <f>IF(+All!$F780="Eastern Michigan",+All!H780,IF(+All!$H780="Eastern Michigan",+All!H780,0))</f>
        <v>Eastern Michigan</v>
      </c>
      <c r="I85" s="76" t="str">
        <f>IF(+All!$F780="Eastern Michigan",+All!I780,IF(+All!$H780="Eastern Michigan",+All!I780,0))</f>
        <v>MAC</v>
      </c>
      <c r="J85" s="706" t="str">
        <f>IF(+All!$F780="Eastern Michigan",+All!J780,IF(+All!$H780="Eastern Michigan",+All!J780,0))</f>
        <v>Eastern Michigan</v>
      </c>
      <c r="K85" s="707" t="str">
        <f>IF(+All!$F780="Eastern Michigan",+All!K780,IF(+All!$H780="Eastern Michigan",+All!K780,0))</f>
        <v>Ohio</v>
      </c>
      <c r="L85" s="78">
        <f>IF(+All!$F780="Eastern Michigan",+All!L780,IF(+All!$H780="Eastern Michigan",+All!L780,0))</f>
        <v>6.5</v>
      </c>
      <c r="M85" s="79">
        <f>IF(+All!$F780="Eastern Michigan",+All!M780,IF(+All!$H780="Eastern Michigan",+All!M780,0))</f>
        <v>60.5</v>
      </c>
      <c r="N85" s="706" t="str">
        <f>IF(+All!$F780="Eastern Michigan",+All!N780,IF(+All!$H780="Eastern Michigan",+All!N780,0))</f>
        <v>Ohio</v>
      </c>
      <c r="O85" s="708">
        <f>IF(+All!$F780="Eastern Michigan",+All!O780,IF(+All!$H780="Eastern Michigan",+All!O780,0))</f>
        <v>34</v>
      </c>
      <c r="P85" s="708" t="str">
        <f>IF(+All!$F780="Eastern Michigan",+All!P780,IF(+All!$H780="Eastern Michigan",+All!P780,0))</f>
        <v>Eastern Michigan</v>
      </c>
      <c r="Q85" s="707">
        <f>IF(+All!$F780="Eastern Michigan",+All!Q780,IF(+All!$H780="Eastern Michigan",+All!Q780,0))</f>
        <v>26</v>
      </c>
      <c r="R85" s="706" t="str">
        <f>IF(+All!$F780="Eastern Michigan",+All!R780,IF(+All!$H780="Eastern Michigan",+All!R780,0))</f>
        <v>Ohio</v>
      </c>
      <c r="S85" s="708" t="str">
        <f>IF(+All!$F780="Eastern Michigan",+All!S780,IF(+All!$H780="Eastern Michigan",+All!S780,0))</f>
        <v>Eastern Michigan</v>
      </c>
      <c r="T85" s="706" t="str">
        <f>IF(+All!$F780="Eastern Michigan",+All!T780,IF(+All!$H780="Eastern Michigan",+All!T780,0))</f>
        <v>Eastern Michigan</v>
      </c>
      <c r="U85" s="707" t="str">
        <f>IF(+All!$F780="Eastern Michigan",+All!U780,IF(+All!$H780="Eastern Michigan",+All!U780,0))</f>
        <v>L</v>
      </c>
      <c r="V85" s="706" t="e">
        <f>IF(+All!#REF!="Eastern Michigan",+All!#REF!,IF(+All!#REF!="Eastern Michigan",+All!#REF!,0))</f>
        <v>#REF!</v>
      </c>
      <c r="W85" s="707" t="e">
        <f>IF(+All!#REF!="Eastern Michigan",+All!#REF!,IF(+All!#REF!="Eastern Michigan",+All!#REF!,0))</f>
        <v>#REF!</v>
      </c>
      <c r="X85" s="706" t="e">
        <f>IF(+All!#REF!="Eastern Michigan",+All!#REF!,IF(+All!#REF!="Eastern Michigan",+All!#REF!,0))</f>
        <v>#REF!</v>
      </c>
      <c r="Y85" s="707" t="e">
        <f>IF(+All!#REF!="Eastern Michigan",+All!#REF!,IF(+All!#REF!="Eastern Michigan",+All!#REF!,0))</f>
        <v>#REF!</v>
      </c>
      <c r="Z85" s="706" t="e">
        <f>IF(+All!#REF!="Eastern Michigan",+All!#REF!,IF(+All!#REF!="Eastern Michigan",+All!#REF!,0))</f>
        <v>#REF!</v>
      </c>
      <c r="AA85" s="707" t="e">
        <f>IF(+All!#REF!="Eastern Michigan",+All!#REF!,IF(+All!#REF!="Eastern Michigan",+All!#REF!,0))</f>
        <v>#REF!</v>
      </c>
      <c r="AB85" s="706" t="e">
        <f>IF(+All!#REF!="Eastern Michigan",+All!#REF!,IF(+All!#REF!="Eastern Michigan",+All!#REF!,0))</f>
        <v>#REF!</v>
      </c>
      <c r="AC85" s="707" t="e">
        <f>IF(+All!#REF!="Eastern Michigan",+All!#REF!,IF(+All!#REF!="Eastern Michigan",+All!#REF!,0))</f>
        <v>#REF!</v>
      </c>
      <c r="AD85" s="706" t="e">
        <f>IF(+All!#REF!="Eastern Michigan",+All!#REF!,IF(+All!#REF!="Eastern Michigan",+All!#REF!,0))</f>
        <v>#REF!</v>
      </c>
      <c r="AE85" s="707" t="e">
        <f>IF(+All!#REF!="Eastern Michigan",+All!#REF!,IF(+All!#REF!="Eastern Michigan",+All!#REF!,0))</f>
        <v>#REF!</v>
      </c>
      <c r="AF85" s="706" t="e">
        <f>IF(+All!#REF!="Eastern Michigan",+All!#REF!,IF(+All!#REF!="Eastern Michigan",+All!#REF!,0))</f>
        <v>#REF!</v>
      </c>
      <c r="AG85" s="707" t="e">
        <f>IF(+All!#REF!="Eastern Michigan",+All!#REF!,IF(+All!#REF!="Eastern Michigan",+All!#REF!,0))</f>
        <v>#REF!</v>
      </c>
      <c r="AH85" s="706" t="e">
        <f>IF(+All!#REF!="Eastern Michigan",+All!#REF!,IF(+All!#REF!="Eastern Michigan",+All!#REF!,0))</f>
        <v>#REF!</v>
      </c>
      <c r="AI85" s="707" t="e">
        <f>IF(+All!#REF!="Eastern Michigan",+All!#REF!,IF(+All!#REF!="Eastern Michigan",+All!#REF!,0))</f>
        <v>#REF!</v>
      </c>
      <c r="AJ85" s="706" t="e">
        <f>IF(+All!#REF!="Eastern Michigan",+All!#REF!,IF(+All!#REF!="Eastern Michigan",+All!#REF!,0))</f>
        <v>#REF!</v>
      </c>
      <c r="AK85" s="707" t="e">
        <f>IF(+All!#REF!="Eastern Michigan",+All!#REF!,IF(+All!#REF!="Eastern Michigan",+All!#REF!,0))</f>
        <v>#REF!</v>
      </c>
      <c r="AL85" s="81" t="e">
        <f>IF(+All!#REF!="Eastern Michigan",+All!#REF!,IF(+All!#REF!="Eastern Michigan",+All!#REF!,0))</f>
        <v>#REF!</v>
      </c>
      <c r="AM85" s="82" t="e">
        <f>IF(+All!#REF!="Eastern Michigan",+All!#REF!,IF(+All!#REF!="Eastern Michigan",+All!#REF!,0))</f>
        <v>#REF!</v>
      </c>
      <c r="AN85" s="81" t="e">
        <f>IF(+All!#REF!="Eastern Michigan",+All!#REF!,IF(+All!#REF!="Eastern Michigan",+All!#REF!,0))</f>
        <v>#REF!</v>
      </c>
      <c r="AO85" s="83" t="e">
        <f>IF(+All!#REF!="Eastern Michigan",+All!#REF!,IF(+All!#REF!="Eastern Michigan",+All!#REF!,0))</f>
        <v>#REF!</v>
      </c>
      <c r="AP85" s="84" t="e">
        <f>IF(+All!#REF!="Eastern Michigan",+All!#REF!,IF(+All!#REF!="Eastern Michigan",+All!#REF!,0))</f>
        <v>#REF!</v>
      </c>
      <c r="AQ85" s="480" t="e">
        <f>IF(+All!#REF!="Eastern Michigan",+All!#REF!,IF(+All!#REF!="Eastern Michigan",+All!#REF!,0))</f>
        <v>#REF!</v>
      </c>
      <c r="AR85" s="482" t="e">
        <f>IF(+All!#REF!="Eastern Michigan",+All!#REF!,IF(+All!#REF!="Eastern Michigan",+All!#REF!,0))</f>
        <v>#REF!</v>
      </c>
      <c r="AS85" s="483" t="e">
        <f>IF(+All!#REF!="Eastern Michigan",+All!#REF!,IF(+All!#REF!="Eastern Michigan",+All!#REF!,0))</f>
        <v>#REF!</v>
      </c>
      <c r="AT85" s="483" t="e">
        <f>IF(+All!#REF!="Eastern Michigan",+All!#REF!,IF(+All!#REF!="Eastern Michigan",+All!#REF!,0))</f>
        <v>#REF!</v>
      </c>
      <c r="AU85" s="482" t="e">
        <f>IF(+All!#REF!="Eastern Michigan",+All!#REF!,IF(+All!#REF!="Eastern Michigan",+All!#REF!,0))</f>
        <v>#REF!</v>
      </c>
      <c r="AV85" s="483" t="e">
        <f>IF(+All!#REF!="Eastern Michigan",+All!#REF!,IF(+All!#REF!="Eastern Michigan",+All!#REF!,0))</f>
        <v>#REF!</v>
      </c>
      <c r="AW85" s="484" t="e">
        <f>IF(+All!#REF!="Eastern Michigan",+All!#REF!,IF(+All!#REF!="Eastern Michigan",+All!#REF!,0))</f>
        <v>#REF!</v>
      </c>
      <c r="AX85" s="483" t="e">
        <f>IF(+All!#REF!="Eastern Michigan",+All!#REF!,IF(+All!#REF!="Eastern Michigan",+All!#REF!,0))</f>
        <v>#REF!</v>
      </c>
      <c r="AY85" s="88" t="e">
        <f>IF(+All!#REF!="Eastern Michigan",+All!#REF!,IF(+All!#REF!="Eastern Michigan",+All!#REF!,0))</f>
        <v>#REF!</v>
      </c>
      <c r="AZ85" s="89" t="e">
        <f>IF(+All!#REF!="Eastern Michigan",+All!#REF!,IF(+All!#REF!="Eastern Michigan",+All!#REF!,0))</f>
        <v>#REF!</v>
      </c>
      <c r="BA85" s="90" t="e">
        <f>IF(+All!#REF!="Eastern Michigan",+All!#REF!,IF(+All!#REF!="Eastern Michigan",+All!#REF!,0))</f>
        <v>#REF!</v>
      </c>
      <c r="BB85" s="90" t="e">
        <f>IF(+All!#REF!="Eastern Michigan",+All!#REF!,IF(+All!#REF!="Eastern Michigan",+All!#REF!,0))</f>
        <v>#REF!</v>
      </c>
      <c r="BC85" s="91" t="e">
        <f>IF(+All!#REF!="Eastern Michigan",+All!#REF!,IF(+All!#REF!="Eastern Michigan",+All!#REF!,0))</f>
        <v>#REF!</v>
      </c>
      <c r="BD85" s="482" t="e">
        <f>IF(+All!#REF!="Eastern Michigan",+All!#REF!,IF(+All!#REF!="Eastern Michigan",+All!#REF!,0))</f>
        <v>#REF!</v>
      </c>
      <c r="BE85" s="483" t="e">
        <f>IF(+All!#REF!="Eastern Michigan",+All!#REF!,IF(+All!#REF!="Eastern Michigan",+All!#REF!,0))</f>
        <v>#REF!</v>
      </c>
      <c r="BF85" s="483" t="e">
        <f>IF(+All!#REF!="Eastern Michigan",+All!#REF!,IF(+All!#REF!="Eastern Michigan",+All!#REF!,0))</f>
        <v>#REF!</v>
      </c>
      <c r="BG85" s="482" t="e">
        <f>IF(+All!#REF!="Eastern Michigan",+All!#REF!,IF(+All!#REF!="Eastern Michigan",+All!#REF!,0))</f>
        <v>#REF!</v>
      </c>
      <c r="BH85" s="483" t="e">
        <f>IF(+All!#REF!="Eastern Michigan",+All!#REF!,IF(+All!#REF!="Eastern Michigan",+All!#REF!,0))</f>
        <v>#REF!</v>
      </c>
      <c r="BI85" s="484" t="e">
        <f>IF(+All!#REF!="Eastern Michigan",+All!#REF!,IF(+All!#REF!="Eastern Michigan",+All!#REF!,0))</f>
        <v>#REF!</v>
      </c>
      <c r="BJ85" s="92" t="e">
        <f>IF(+All!#REF!="Eastern Michigan",+All!#REF!,IF(+All!#REF!="Eastern Michigan",+All!#REF!,0))</f>
        <v>#REF!</v>
      </c>
      <c r="BK85" s="93" t="e">
        <f>IF(+All!#REF!="Eastern Michigan",+All!#REF!,IF(+All!#REF!="Eastern Michigan",+All!#REF!,0))</f>
        <v>#REF!</v>
      </c>
    </row>
    <row r="86" spans="1:63" x14ac:dyDescent="0.8">
      <c r="A86" s="70">
        <f>IF(+All!$F849="Eastern Michigan",+All!A849,IF(+All!$H849="Eastern Michigan",+All!A849,0))</f>
        <v>12</v>
      </c>
      <c r="B86" s="480" t="str">
        <f>IF(+All!$F849="Eastern Michigan",+All!B849,IF(+All!$H849="Eastern Michigan",+All!B849,0))</f>
        <v>Tues</v>
      </c>
      <c r="C86" s="72">
        <f>IF(+All!$F849="Eastern Michigan",+All!C849,IF(+All!$H849="Eastern Michigan",+All!C849,0))</f>
        <v>44516</v>
      </c>
      <c r="D86" s="73">
        <f>IF(+All!$F849="Eastern Michigan",+All!D849,IF(+All!$H849="Eastern Michigan",+All!D849,0))</f>
        <v>0.8125</v>
      </c>
      <c r="E86" s="707" t="str">
        <f>IF(+All!$F849="Eastern Michigan",+All!E849,IF(+All!$H849="Eastern Michigan",+All!E849,0))</f>
        <v>ESPN2</v>
      </c>
      <c r="F86" s="75" t="str">
        <f>IF(+All!$F849="Eastern Michigan",+All!F849,IF(+All!$H849="Eastern Michigan",+All!F849,0))</f>
        <v>Western Michigan</v>
      </c>
      <c r="G86" s="95" t="str">
        <f>IF(+All!$F849="Eastern Michigan",+All!G849,IF(+All!$H849="Eastern Michigan",+All!G849,0))</f>
        <v>MAC</v>
      </c>
      <c r="H86" s="95" t="str">
        <f>IF(+All!$F849="Eastern Michigan",+All!H849,IF(+All!$H849="Eastern Michigan",+All!H849,0))</f>
        <v>Eastern Michigan</v>
      </c>
      <c r="I86" s="76" t="str">
        <f>IF(+All!$F849="Eastern Michigan",+All!I849,IF(+All!$H849="Eastern Michigan",+All!I849,0))</f>
        <v>MAC</v>
      </c>
      <c r="J86" s="706" t="str">
        <f>IF(+All!$F849="Eastern Michigan",+All!J849,IF(+All!$H849="Eastern Michigan",+All!J849,0))</f>
        <v>Western Michigan</v>
      </c>
      <c r="K86" s="707" t="str">
        <f>IF(+All!$F849="Eastern Michigan",+All!K849,IF(+All!$H849="Eastern Michigan",+All!K849,0))</f>
        <v>Eastern Michigan</v>
      </c>
      <c r="L86" s="78">
        <f>IF(+All!$F849="Eastern Michigan",+All!L849,IF(+All!$H849="Eastern Michigan",+All!L849,0))</f>
        <v>5.5</v>
      </c>
      <c r="M86" s="79">
        <f>IF(+All!$F849="Eastern Michigan",+All!M849,IF(+All!$H849="Eastern Michigan",+All!M849,0))</f>
        <v>66</v>
      </c>
      <c r="N86" s="706" t="str">
        <f>IF(+All!$F849="Eastern Michigan",+All!N849,IF(+All!$H849="Eastern Michigan",+All!N849,0))</f>
        <v>Eastern Michigan</v>
      </c>
      <c r="O86" s="708">
        <f>IF(+All!$F849="Eastern Michigan",+All!O849,IF(+All!$H849="Eastern Michigan",+All!O849,0))</f>
        <v>22</v>
      </c>
      <c r="P86" s="708" t="str">
        <f>IF(+All!$F849="Eastern Michigan",+All!P849,IF(+All!$H849="Eastern Michigan",+All!P849,0))</f>
        <v>Western Michigan</v>
      </c>
      <c r="Q86" s="707">
        <f>IF(+All!$F849="Eastern Michigan",+All!Q849,IF(+All!$H849="Eastern Michigan",+All!Q849,0))</f>
        <v>21</v>
      </c>
      <c r="R86" s="706" t="str">
        <f>IF(+All!$F849="Eastern Michigan",+All!R849,IF(+All!$H849="Eastern Michigan",+All!R849,0))</f>
        <v>Eastern Michigan</v>
      </c>
      <c r="S86" s="708" t="str">
        <f>IF(+All!$F849="Eastern Michigan",+All!S849,IF(+All!$H849="Eastern Michigan",+All!S849,0))</f>
        <v>Western Michigan</v>
      </c>
      <c r="T86" s="706" t="str">
        <f>IF(+All!$F849="Eastern Michigan",+All!T849,IF(+All!$H849="Eastern Michigan",+All!T849,0))</f>
        <v>Eastern Michigan</v>
      </c>
      <c r="U86" s="707" t="str">
        <f>IF(+All!$F849="Eastern Michigan",+All!U849,IF(+All!$H849="Eastern Michigan",+All!U849,0))</f>
        <v>W</v>
      </c>
      <c r="V86" s="706" t="e">
        <f>IF(+All!#REF!="Eastern Michigan",+All!#REF!,IF(+All!#REF!="Eastern Michigan",+All!#REF!,0))</f>
        <v>#REF!</v>
      </c>
      <c r="W86" s="707" t="e">
        <f>IF(+All!#REF!="Eastern Michigan",+All!#REF!,IF(+All!#REF!="Eastern Michigan",+All!#REF!,0))</f>
        <v>#REF!</v>
      </c>
      <c r="X86" s="706" t="e">
        <f>IF(+All!#REF!="Eastern Michigan",+All!#REF!,IF(+All!#REF!="Eastern Michigan",+All!#REF!,0))</f>
        <v>#REF!</v>
      </c>
      <c r="Y86" s="707" t="e">
        <f>IF(+All!#REF!="Eastern Michigan",+All!#REF!,IF(+All!#REF!="Eastern Michigan",+All!#REF!,0))</f>
        <v>#REF!</v>
      </c>
      <c r="Z86" s="706" t="e">
        <f>IF(+All!#REF!="Eastern Michigan",+All!#REF!,IF(+All!#REF!="Eastern Michigan",+All!#REF!,0))</f>
        <v>#REF!</v>
      </c>
      <c r="AA86" s="707" t="e">
        <f>IF(+All!#REF!="Eastern Michigan",+All!#REF!,IF(+All!#REF!="Eastern Michigan",+All!#REF!,0))</f>
        <v>#REF!</v>
      </c>
      <c r="AB86" s="706" t="e">
        <f>IF(+All!#REF!="Eastern Michigan",+All!#REF!,IF(+All!#REF!="Eastern Michigan",+All!#REF!,0))</f>
        <v>#REF!</v>
      </c>
      <c r="AC86" s="707" t="e">
        <f>IF(+All!#REF!="Eastern Michigan",+All!#REF!,IF(+All!#REF!="Eastern Michigan",+All!#REF!,0))</f>
        <v>#REF!</v>
      </c>
      <c r="AD86" s="706" t="e">
        <f>IF(+All!#REF!="Eastern Michigan",+All!#REF!,IF(+All!#REF!="Eastern Michigan",+All!#REF!,0))</f>
        <v>#REF!</v>
      </c>
      <c r="AE86" s="707" t="e">
        <f>IF(+All!#REF!="Eastern Michigan",+All!#REF!,IF(+All!#REF!="Eastern Michigan",+All!#REF!,0))</f>
        <v>#REF!</v>
      </c>
      <c r="AF86" s="706" t="e">
        <f>IF(+All!#REF!="Eastern Michigan",+All!#REF!,IF(+All!#REF!="Eastern Michigan",+All!#REF!,0))</f>
        <v>#REF!</v>
      </c>
      <c r="AG86" s="707" t="e">
        <f>IF(+All!#REF!="Eastern Michigan",+All!#REF!,IF(+All!#REF!="Eastern Michigan",+All!#REF!,0))</f>
        <v>#REF!</v>
      </c>
      <c r="AH86" s="706" t="e">
        <f>IF(+All!#REF!="Eastern Michigan",+All!#REF!,IF(+All!#REF!="Eastern Michigan",+All!#REF!,0))</f>
        <v>#REF!</v>
      </c>
      <c r="AI86" s="707" t="e">
        <f>IF(+All!#REF!="Eastern Michigan",+All!#REF!,IF(+All!#REF!="Eastern Michigan",+All!#REF!,0))</f>
        <v>#REF!</v>
      </c>
      <c r="AJ86" s="706" t="e">
        <f>IF(+All!#REF!="Eastern Michigan",+All!#REF!,IF(+All!#REF!="Eastern Michigan",+All!#REF!,0))</f>
        <v>#REF!</v>
      </c>
      <c r="AK86" s="707" t="e">
        <f>IF(+All!#REF!="Eastern Michigan",+All!#REF!,IF(+All!#REF!="Eastern Michigan",+All!#REF!,0))</f>
        <v>#REF!</v>
      </c>
      <c r="AL86" s="81" t="e">
        <f>IF(+All!#REF!="Eastern Michigan",+All!#REF!,IF(+All!#REF!="Eastern Michigan",+All!#REF!,0))</f>
        <v>#REF!</v>
      </c>
      <c r="AM86" s="82" t="e">
        <f>IF(+All!#REF!="Eastern Michigan",+All!#REF!,IF(+All!#REF!="Eastern Michigan",+All!#REF!,0))</f>
        <v>#REF!</v>
      </c>
      <c r="AN86" s="81" t="e">
        <f>IF(+All!#REF!="Eastern Michigan",+All!#REF!,IF(+All!#REF!="Eastern Michigan",+All!#REF!,0))</f>
        <v>#REF!</v>
      </c>
      <c r="AO86" s="83" t="e">
        <f>IF(+All!#REF!="Eastern Michigan",+All!#REF!,IF(+All!#REF!="Eastern Michigan",+All!#REF!,0))</f>
        <v>#REF!</v>
      </c>
      <c r="AP86" s="84" t="e">
        <f>IF(+All!#REF!="Eastern Michigan",+All!#REF!,IF(+All!#REF!="Eastern Michigan",+All!#REF!,0))</f>
        <v>#REF!</v>
      </c>
      <c r="AQ86" s="480" t="e">
        <f>IF(+All!#REF!="Eastern Michigan",+All!#REF!,IF(+All!#REF!="Eastern Michigan",+All!#REF!,0))</f>
        <v>#REF!</v>
      </c>
      <c r="AR86" s="482" t="e">
        <f>IF(+All!#REF!="Eastern Michigan",+All!#REF!,IF(+All!#REF!="Eastern Michigan",+All!#REF!,0))</f>
        <v>#REF!</v>
      </c>
      <c r="AS86" s="483" t="e">
        <f>IF(+All!#REF!="Eastern Michigan",+All!#REF!,IF(+All!#REF!="Eastern Michigan",+All!#REF!,0))</f>
        <v>#REF!</v>
      </c>
      <c r="AT86" s="483" t="e">
        <f>IF(+All!#REF!="Eastern Michigan",+All!#REF!,IF(+All!#REF!="Eastern Michigan",+All!#REF!,0))</f>
        <v>#REF!</v>
      </c>
      <c r="AU86" s="482" t="e">
        <f>IF(+All!#REF!="Eastern Michigan",+All!#REF!,IF(+All!#REF!="Eastern Michigan",+All!#REF!,0))</f>
        <v>#REF!</v>
      </c>
      <c r="AV86" s="483" t="e">
        <f>IF(+All!#REF!="Eastern Michigan",+All!#REF!,IF(+All!#REF!="Eastern Michigan",+All!#REF!,0))</f>
        <v>#REF!</v>
      </c>
      <c r="AW86" s="484" t="e">
        <f>IF(+All!#REF!="Eastern Michigan",+All!#REF!,IF(+All!#REF!="Eastern Michigan",+All!#REF!,0))</f>
        <v>#REF!</v>
      </c>
      <c r="AX86" s="483" t="e">
        <f>IF(+All!#REF!="Eastern Michigan",+All!#REF!,IF(+All!#REF!="Eastern Michigan",+All!#REF!,0))</f>
        <v>#REF!</v>
      </c>
      <c r="AY86" s="88" t="e">
        <f>IF(+All!#REF!="Eastern Michigan",+All!#REF!,IF(+All!#REF!="Eastern Michigan",+All!#REF!,0))</f>
        <v>#REF!</v>
      </c>
      <c r="AZ86" s="89" t="e">
        <f>IF(+All!#REF!="Eastern Michigan",+All!#REF!,IF(+All!#REF!="Eastern Michigan",+All!#REF!,0))</f>
        <v>#REF!</v>
      </c>
      <c r="BA86" s="90" t="e">
        <f>IF(+All!#REF!="Eastern Michigan",+All!#REF!,IF(+All!#REF!="Eastern Michigan",+All!#REF!,0))</f>
        <v>#REF!</v>
      </c>
      <c r="BB86" s="90" t="e">
        <f>IF(+All!#REF!="Eastern Michigan",+All!#REF!,IF(+All!#REF!="Eastern Michigan",+All!#REF!,0))</f>
        <v>#REF!</v>
      </c>
      <c r="BC86" s="91" t="e">
        <f>IF(+All!#REF!="Eastern Michigan",+All!#REF!,IF(+All!#REF!="Eastern Michigan",+All!#REF!,0))</f>
        <v>#REF!</v>
      </c>
      <c r="BD86" s="482" t="e">
        <f>IF(+All!#REF!="Eastern Michigan",+All!#REF!,IF(+All!#REF!="Eastern Michigan",+All!#REF!,0))</f>
        <v>#REF!</v>
      </c>
      <c r="BE86" s="483" t="e">
        <f>IF(+All!#REF!="Eastern Michigan",+All!#REF!,IF(+All!#REF!="Eastern Michigan",+All!#REF!,0))</f>
        <v>#REF!</v>
      </c>
      <c r="BF86" s="483" t="e">
        <f>IF(+All!#REF!="Eastern Michigan",+All!#REF!,IF(+All!#REF!="Eastern Michigan",+All!#REF!,0))</f>
        <v>#REF!</v>
      </c>
      <c r="BG86" s="482" t="e">
        <f>IF(+All!#REF!="Eastern Michigan",+All!#REF!,IF(+All!#REF!="Eastern Michigan",+All!#REF!,0))</f>
        <v>#REF!</v>
      </c>
      <c r="BH86" s="483" t="e">
        <f>IF(+All!#REF!="Eastern Michigan",+All!#REF!,IF(+All!#REF!="Eastern Michigan",+All!#REF!,0))</f>
        <v>#REF!</v>
      </c>
      <c r="BI86" s="484" t="e">
        <f>IF(+All!#REF!="Eastern Michigan",+All!#REF!,IF(+All!#REF!="Eastern Michigan",+All!#REF!,0))</f>
        <v>#REF!</v>
      </c>
      <c r="BJ86" s="92" t="e">
        <f>IF(+All!#REF!="Eastern Michigan",+All!#REF!,IF(+All!#REF!="Eastern Michigan",+All!#REF!,0))</f>
        <v>#REF!</v>
      </c>
      <c r="BK86" s="93" t="e">
        <f>IF(+All!#REF!="Eastern Michigan",+All!#REF!,IF(+All!#REF!="Eastern Michigan",+All!#REF!,0))</f>
        <v>#REF!</v>
      </c>
    </row>
    <row r="87" spans="1:63" x14ac:dyDescent="0.8">
      <c r="A87" s="70">
        <f>IF(+All!$F951="Eastern Michigan",+All!A951,IF(+All!$H951="Eastern Michigan",+All!A951,0))</f>
        <v>0</v>
      </c>
      <c r="B87" s="480">
        <f>IF(+All!$F951="Eastern Michigan",+All!B951,IF(+All!$H951="Eastern Michigan",+All!B951,0))</f>
        <v>0</v>
      </c>
      <c r="C87" s="72">
        <f>IF(+All!$F951="Eastern Michigan",+All!C951,IF(+All!$H951="Eastern Michigan",+All!C951,0))</f>
        <v>0</v>
      </c>
      <c r="D87" s="73">
        <f>IF(+All!$F951="Eastern Michigan",+All!D951,IF(+All!$H951="Eastern Michigan",+All!D951,0))</f>
        <v>0</v>
      </c>
      <c r="E87" s="707">
        <f>IF(+All!$F951="Eastern Michigan",+All!E951,IF(+All!$H951="Eastern Michigan",+All!E951,0))</f>
        <v>0</v>
      </c>
      <c r="F87" s="75">
        <f>IF(+All!$F951="Eastern Michigan",+All!F951,IF(+All!$H951="Eastern Michigan",+All!F951,0))</f>
        <v>0</v>
      </c>
      <c r="G87" s="95">
        <f>IF(+All!$F951="Eastern Michigan",+All!G951,IF(+All!$H951="Eastern Michigan",+All!G951,0))</f>
        <v>0</v>
      </c>
      <c r="H87" s="95">
        <f>IF(+All!$F951="Eastern Michigan",+All!H951,IF(+All!$H951="Eastern Michigan",+All!H951,0))</f>
        <v>0</v>
      </c>
      <c r="I87" s="76">
        <f>IF(+All!$F951="Eastern Michigan",+All!I951,IF(+All!$H951="Eastern Michigan",+All!I951,0))</f>
        <v>0</v>
      </c>
      <c r="J87" s="706">
        <f>IF(+All!$F951="Eastern Michigan",+All!J951,IF(+All!$H951="Eastern Michigan",+All!J951,0))</f>
        <v>0</v>
      </c>
      <c r="K87" s="707">
        <f>IF(+All!$F951="Eastern Michigan",+All!K951,IF(+All!$H951="Eastern Michigan",+All!K951,0))</f>
        <v>0</v>
      </c>
      <c r="L87" s="78">
        <f>IF(+All!$F951="Eastern Michigan",+All!L951,IF(+All!$H951="Eastern Michigan",+All!L951,0))</f>
        <v>0</v>
      </c>
      <c r="M87" s="79">
        <f>IF(+All!$F951="Eastern Michigan",+All!M951,IF(+All!$H951="Eastern Michigan",+All!M951,0))</f>
        <v>0</v>
      </c>
      <c r="N87" s="706">
        <f>IF(+All!$F951="Eastern Michigan",+All!N951,IF(+All!$H951="Eastern Michigan",+All!N951,0))</f>
        <v>0</v>
      </c>
      <c r="O87" s="708">
        <f>IF(+All!$F951="Eastern Michigan",+All!O951,IF(+All!$H951="Eastern Michigan",+All!O951,0))</f>
        <v>0</v>
      </c>
      <c r="P87" s="708">
        <f>IF(+All!$F951="Eastern Michigan",+All!P951,IF(+All!$H951="Eastern Michigan",+All!P951,0))</f>
        <v>0</v>
      </c>
      <c r="Q87" s="707">
        <f>IF(+All!$F951="Eastern Michigan",+All!Q951,IF(+All!$H951="Eastern Michigan",+All!Q951,0))</f>
        <v>0</v>
      </c>
      <c r="R87" s="706">
        <f>IF(+All!$F951="Eastern Michigan",+All!R951,IF(+All!$H951="Eastern Michigan",+All!R951,0))</f>
        <v>0</v>
      </c>
      <c r="S87" s="708">
        <f>IF(+All!$F951="Eastern Michigan",+All!S951,IF(+All!$H951="Eastern Michigan",+All!S951,0))</f>
        <v>0</v>
      </c>
      <c r="T87" s="706">
        <f>IF(+All!$F951="Eastern Michigan",+All!T951,IF(+All!$H951="Eastern Michigan",+All!T951,0))</f>
        <v>0</v>
      </c>
      <c r="U87" s="707">
        <f>IF(+All!$F951="Eastern Michigan",+All!U951,IF(+All!$H951="Eastern Michigan",+All!U951,0))</f>
        <v>0</v>
      </c>
      <c r="V87" s="706">
        <f>IF(+All!$F563="Eastern Michigan",+All!#REF!,IF(+All!$H563="Eastern Michigan",+All!#REF!,0))</f>
        <v>0</v>
      </c>
      <c r="W87" s="707">
        <f>IF(+All!$F563="Eastern Michigan",+All!#REF!,IF(+All!$H563="Eastern Michigan",+All!#REF!,0))</f>
        <v>0</v>
      </c>
      <c r="X87" s="706">
        <f>IF(+All!$F563="Eastern Michigan",+All!#REF!,IF(+All!$H563="Eastern Michigan",+All!#REF!,0))</f>
        <v>0</v>
      </c>
      <c r="Y87" s="707">
        <f>IF(+All!$F563="Eastern Michigan",+All!#REF!,IF(+All!$H563="Eastern Michigan",+All!#REF!,0))</f>
        <v>0</v>
      </c>
      <c r="Z87" s="706">
        <f>IF(+All!$F563="Eastern Michigan",+All!#REF!,IF(+All!$H563="Eastern Michigan",+All!#REF!,0))</f>
        <v>0</v>
      </c>
      <c r="AA87" s="707">
        <f>IF(+All!$F563="Eastern Michigan",+All!#REF!,IF(+All!$H563="Eastern Michigan",+All!#REF!,0))</f>
        <v>0</v>
      </c>
      <c r="AB87" s="706">
        <f>IF(+All!$F563="Eastern Michigan",+All!#REF!,IF(+All!$H563="Eastern Michigan",+All!#REF!,0))</f>
        <v>0</v>
      </c>
      <c r="AC87" s="707">
        <f>IF(+All!$F563="Eastern Michigan",+All!#REF!,IF(+All!$H563="Eastern Michigan",+All!#REF!,0))</f>
        <v>0</v>
      </c>
      <c r="AD87" s="706">
        <f>IF(+All!$F563="Eastern Michigan",+All!#REF!,IF(+All!$H563="Eastern Michigan",+All!#REF!,0))</f>
        <v>0</v>
      </c>
      <c r="AE87" s="707">
        <f>IF(+All!$F563="Eastern Michigan",+All!#REF!,IF(+All!$H563="Eastern Michigan",+All!#REF!,0))</f>
        <v>0</v>
      </c>
      <c r="AF87" s="706">
        <f>IF(+All!$F563="Eastern Michigan",+All!#REF!,IF(+All!$H563="Eastern Michigan",+All!#REF!,0))</f>
        <v>0</v>
      </c>
      <c r="AG87" s="707">
        <f>IF(+All!$F563="Eastern Michigan",+All!#REF!,IF(+All!$H563="Eastern Michigan",+All!#REF!,0))</f>
        <v>0</v>
      </c>
      <c r="AH87" s="706">
        <f>IF(+All!$F563="Eastern Michigan",+All!#REF!,IF(+All!$H563="Eastern Michigan",+All!#REF!,0))</f>
        <v>0</v>
      </c>
      <c r="AI87" s="707">
        <f>IF(+All!$F563="Eastern Michigan",+All!#REF!,IF(+All!$H563="Eastern Michigan",+All!#REF!,0))</f>
        <v>0</v>
      </c>
      <c r="AJ87" s="706">
        <f>IF(+All!$F563="Eastern Michigan",+All!#REF!,IF(+All!$H563="Eastern Michigan",+All!#REF!,0))</f>
        <v>0</v>
      </c>
      <c r="AK87" s="707">
        <f>IF(+All!$F563="Eastern Michigan",+All!#REF!,IF(+All!$H563="Eastern Michigan",+All!#REF!,0))</f>
        <v>0</v>
      </c>
      <c r="AL87" s="81">
        <f>IF(+All!$F563="Eastern Michigan",+All!V563,IF(+All!$H563="Eastern Michigan",+All!V563,0))</f>
        <v>0</v>
      </c>
      <c r="AM87" s="82">
        <f>IF(+All!$F563="Eastern Michigan",+All!W563,IF(+All!$H563="Eastern Michigan",+All!W563,0))</f>
        <v>0</v>
      </c>
      <c r="AN87" s="81">
        <f>IF(+All!$F563="Eastern Michigan",+All!X563,IF(+All!$H563="Eastern Michigan",+All!X563,0))</f>
        <v>0</v>
      </c>
      <c r="AO87" s="83">
        <f>IF(+All!$F563="Eastern Michigan",+All!Y563,IF(+All!$H563="Eastern Michigan",+All!Y563,0))</f>
        <v>0</v>
      </c>
      <c r="AP87" s="84">
        <f>IF(+All!$F563="Eastern Michigan",+All!Z563,IF(+All!$H563="Eastern Michigan",+All!Z563,0))</f>
        <v>0</v>
      </c>
      <c r="AQ87" s="480">
        <f>IF(+All!$F563="Eastern Michigan",+All!#REF!,IF(+All!$H563="Eastern Michigan",+All!#REF!,0))</f>
        <v>0</v>
      </c>
      <c r="AR87" s="482">
        <f>IF(+All!$F563="Eastern Michigan",+All!#REF!,IF(+All!$H563="Eastern Michigan",+All!#REF!,0))</f>
        <v>0</v>
      </c>
      <c r="AS87" s="483">
        <f>IF(+All!$F563="Eastern Michigan",+All!#REF!,IF(+All!$H563="Eastern Michigan",+All!#REF!,0))</f>
        <v>0</v>
      </c>
      <c r="AT87" s="483">
        <f>IF(+All!$F563="Eastern Michigan",+All!#REF!,IF(+All!$H563="Eastern Michigan",+All!#REF!,0))</f>
        <v>0</v>
      </c>
      <c r="AU87" s="482">
        <f>IF(+All!$F563="Eastern Michigan",+All!#REF!,IF(+All!$H563="Eastern Michigan",+All!#REF!,0))</f>
        <v>0</v>
      </c>
      <c r="AV87" s="483">
        <f>IF(+All!$F563="Eastern Michigan",+All!#REF!,IF(+All!$H563="Eastern Michigan",+All!#REF!,0))</f>
        <v>0</v>
      </c>
      <c r="AW87" s="484">
        <f>IF(+All!$F563="Eastern Michigan",+All!#REF!,IF(+All!$H563="Eastern Michigan",+All!#REF!,0))</f>
        <v>0</v>
      </c>
      <c r="AX87" s="483">
        <f>IF(+All!$F563="Eastern Michigan",+All!#REF!,IF(+All!$H563="Eastern Michigan",+All!#REF!,0))</f>
        <v>0</v>
      </c>
      <c r="AY87" s="88">
        <f>IF(+All!$F563="Eastern Michigan",+All!#REF!,IF(+All!$H563="Eastern Michigan",+All!#REF!,0))</f>
        <v>0</v>
      </c>
      <c r="AZ87" s="89">
        <f>IF(+All!$F563="Eastern Michigan",+All!#REF!,IF(+All!$H563="Eastern Michigan",+All!#REF!,0))</f>
        <v>0</v>
      </c>
      <c r="BA87" s="90">
        <f>IF(+All!$F563="Eastern Michigan",+All!#REF!,IF(+All!$H563="Eastern Michigan",+All!#REF!,0))</f>
        <v>0</v>
      </c>
      <c r="BB87" s="90">
        <f>IF(+All!$F563="Eastern Michigan",+All!#REF!,IF(+All!$H563="Eastern Michigan",+All!#REF!,0))</f>
        <v>0</v>
      </c>
      <c r="BC87" s="91">
        <f>IF(+All!$F563="Eastern Michigan",+All!#REF!,IF(+All!$H563="Eastern Michigan",+All!#REF!,0))</f>
        <v>0</v>
      </c>
      <c r="BD87" s="482">
        <f>IF(+All!$F563="Eastern Michigan",+All!#REF!,IF(+All!$H563="Eastern Michigan",+All!#REF!,0))</f>
        <v>0</v>
      </c>
      <c r="BE87" s="483">
        <f>IF(+All!$F563="Eastern Michigan",+All!#REF!,IF(+All!$H563="Eastern Michigan",+All!#REF!,0))</f>
        <v>0</v>
      </c>
      <c r="BF87" s="483">
        <f>IF(+All!$F563="Eastern Michigan",+All!#REF!,IF(+All!$H563="Eastern Michigan",+All!#REF!,0))</f>
        <v>0</v>
      </c>
      <c r="BG87" s="482">
        <f>IF(+All!$F563="Eastern Michigan",+All!#REF!,IF(+All!$H563="Eastern Michigan",+All!#REF!,0))</f>
        <v>0</v>
      </c>
      <c r="BH87" s="483">
        <f>IF(+All!$F563="Eastern Michigan",+All!#REF!,IF(+All!$H563="Eastern Michigan",+All!#REF!,0))</f>
        <v>0</v>
      </c>
      <c r="BI87" s="484">
        <f>IF(+All!$F563="Eastern Michigan",+All!#REF!,IF(+All!$H563="Eastern Michigan",+All!#REF!,0))</f>
        <v>0</v>
      </c>
      <c r="BJ87" s="92">
        <f>IF(+All!$F563="Eastern Michigan",+All!#REF!,IF(+All!$H563="Eastern Michigan",+All!#REF!,0))</f>
        <v>0</v>
      </c>
      <c r="BK87" s="93">
        <f>IF(+All!$F563="Eastern Michigan",+All!#REF!,IF(+All!$H563="Eastern Michigan",+All!#REF!,0))</f>
        <v>0</v>
      </c>
    </row>
    <row r="88" spans="1:63" x14ac:dyDescent="0.8">
      <c r="B88" s="480"/>
      <c r="C88" s="72"/>
      <c r="D88" s="73"/>
      <c r="F88" s="1219" t="str">
        <f>F89</f>
        <v>Kent State</v>
      </c>
      <c r="G88" s="1251"/>
      <c r="H88" s="1251"/>
      <c r="I88" s="1252"/>
      <c r="L88" s="78"/>
      <c r="M88" s="79"/>
      <c r="W88" s="74"/>
      <c r="AD88" s="77"/>
      <c r="AE88" s="74"/>
      <c r="AF88" s="77"/>
      <c r="AG88" s="74"/>
      <c r="AH88" s="77"/>
      <c r="AI88" s="74"/>
      <c r="AJ88" s="77"/>
      <c r="AK88" s="74"/>
      <c r="AQ88" s="480"/>
      <c r="AR88" s="482"/>
      <c r="AS88" s="483"/>
      <c r="AT88" s="483"/>
      <c r="AU88" s="482"/>
      <c r="AV88" s="483"/>
      <c r="AW88" s="484"/>
      <c r="AX88" s="483"/>
      <c r="AY88" s="88"/>
      <c r="AZ88" s="89"/>
      <c r="BA88" s="90"/>
      <c r="BB88" s="90"/>
      <c r="BC88" s="91"/>
      <c r="BD88" s="482"/>
      <c r="BE88" s="483"/>
      <c r="BF88" s="483"/>
      <c r="BG88" s="482"/>
      <c r="BH88" s="483"/>
      <c r="BI88" s="484"/>
    </row>
    <row r="89" spans="1:63" x14ac:dyDescent="0.8">
      <c r="A89" s="70">
        <f>IF(+All!$F90="Kent State",+All!A90,IF(+All!$H90="Kent State",+All!A90,0))</f>
        <v>1</v>
      </c>
      <c r="B89" s="480" t="str">
        <f>IF(+All!$F90="Kent State",+All!B90,IF(+All!$H90="Kent State",+All!B90,0))</f>
        <v>Sat</v>
      </c>
      <c r="C89" s="72">
        <f>IF(+All!$F90="Kent State",+All!C90,IF(+All!$H90="Kent State",+All!C90,0))</f>
        <v>44443</v>
      </c>
      <c r="D89" s="73">
        <f>IF(+All!$F90="Kent State",+All!D90,IF(+All!$H90="Kent State",+All!D90,0))</f>
        <v>0.83333333333333337</v>
      </c>
      <c r="E89" s="707" t="str">
        <f>IF(+All!$F90="Kent State",+All!E90,IF(+All!$H90="Kent State",+All!E90,0))</f>
        <v>ESPNU</v>
      </c>
      <c r="F89" s="75" t="str">
        <f>IF(+All!$F90="Kent State",+All!F90,IF(+All!$H90="Kent State",+All!F90,0))</f>
        <v>Kent State</v>
      </c>
      <c r="G89" s="76" t="str">
        <f>IF(+All!$F90="Kent State",+All!G90,IF(+All!$H90="Kent State",+All!G90,0))</f>
        <v>MAC</v>
      </c>
      <c r="H89" s="75" t="str">
        <f>IF(+All!$F90="Kent State",+All!H90,IF(+All!$H90="Kent State",+All!H90,0))</f>
        <v>Texas A&amp;M</v>
      </c>
      <c r="I89" s="76" t="str">
        <f>IF(+All!$F90="Kent State",+All!I90,IF(+All!$H90="Kent State",+All!I90,0))</f>
        <v>SEC</v>
      </c>
      <c r="J89" s="706" t="str">
        <f>IF(+All!$F90="Kent State",+All!J90,IF(+All!$H90="Kent State",+All!J90,0))</f>
        <v>Texas A&amp;M</v>
      </c>
      <c r="K89" s="707" t="str">
        <f>IF(+All!$F90="Kent State",+All!K90,IF(+All!$H90="Kent State",+All!K90,0))</f>
        <v>Kent State</v>
      </c>
      <c r="L89" s="78">
        <f>IF(+All!$F90="Kent State",+All!L90,IF(+All!$H90="Kent State",+All!L90,0))</f>
        <v>28.5</v>
      </c>
      <c r="M89" s="79">
        <f>IF(+All!$F90="Kent State",+All!M90,IF(+All!$H90="Kent State",+All!M90,0))</f>
        <v>67.5</v>
      </c>
      <c r="N89" s="706" t="str">
        <f>IF(+All!$F90="Kent State",+All!N90,IF(+All!$H90="Kent State",+All!N90,0))</f>
        <v>Texas A&amp;M</v>
      </c>
      <c r="O89" s="708">
        <f>IF(+All!$F90="Kent State",+All!O90,IF(+All!$H90="Kent State",+All!O90,0))</f>
        <v>41</v>
      </c>
      <c r="P89" s="708" t="str">
        <f>IF(+All!$F90="Kent State",+All!P90,IF(+All!$H90="Kent State",+All!P90,0))</f>
        <v>Kent State</v>
      </c>
      <c r="Q89" s="707">
        <f>IF(+All!$F90="Kent State",+All!Q90,IF(+All!$H90="Kent State",+All!Q90,0))</f>
        <v>10</v>
      </c>
      <c r="R89" s="706" t="str">
        <f>IF(+All!$F90="Kent State",+All!R90,IF(+All!$H90="Kent State",+All!R90,0))</f>
        <v>Texas A&amp;M</v>
      </c>
      <c r="S89" s="708" t="str">
        <f>IF(+All!$F90="Kent State",+All!S90,IF(+All!$H90="Kent State",+All!S90,0))</f>
        <v>Kent State</v>
      </c>
      <c r="T89" s="706" t="str">
        <f>IF(+All!$F90="Kent State",+All!T90,IF(+All!$H90="Kent State",+All!T90,0))</f>
        <v>Texas A&amp;M</v>
      </c>
      <c r="U89" s="707" t="str">
        <f>IF(+All!$F90="Kent State",+All!U90,IF(+All!$H90="Kent State",+All!U90,0))</f>
        <v>W</v>
      </c>
      <c r="V89" s="706"/>
      <c r="W89" s="707"/>
      <c r="X89" s="706"/>
      <c r="Y89" s="707"/>
      <c r="Z89" s="706"/>
      <c r="AA89" s="707"/>
      <c r="AB89" s="706"/>
      <c r="AC89" s="707"/>
      <c r="AD89" s="706"/>
      <c r="AE89" s="707"/>
      <c r="AF89" s="706"/>
      <c r="AG89" s="707"/>
      <c r="AH89" s="706"/>
      <c r="AI89" s="707"/>
      <c r="AJ89" s="706"/>
      <c r="AK89" s="707"/>
      <c r="AQ89" s="480"/>
      <c r="AR89" s="482"/>
      <c r="AS89" s="483"/>
      <c r="AT89" s="483"/>
      <c r="AU89" s="482"/>
      <c r="AV89" s="483"/>
      <c r="AW89" s="484"/>
      <c r="AX89" s="483"/>
      <c r="AY89" s="88"/>
      <c r="AZ89" s="89"/>
      <c r="BA89" s="90"/>
      <c r="BB89" s="90"/>
      <c r="BC89" s="91"/>
      <c r="BD89" s="482"/>
      <c r="BE89" s="483"/>
      <c r="BF89" s="483"/>
      <c r="BG89" s="482"/>
      <c r="BH89" s="483"/>
      <c r="BI89" s="484"/>
    </row>
    <row r="90" spans="1:63" x14ac:dyDescent="0.8">
      <c r="A90" s="70">
        <f>IF(+All!$F149="Kent State",+All!A149,IF(+All!$H149="Kent State",+All!A149,0))</f>
        <v>2</v>
      </c>
      <c r="B90" s="480" t="str">
        <f>IF(+All!$F149="Kent State",+All!B149,IF(+All!$H149="Kent State",+All!B149,0))</f>
        <v>Sat</v>
      </c>
      <c r="C90" s="72">
        <f>IF(+All!$F149="Kent State",+All!C149,IF(+All!$H149="Kent State",+All!C149,0))</f>
        <v>44450</v>
      </c>
      <c r="D90" s="73">
        <f>IF(+All!$F149="Kent State",+All!D149,IF(+All!$H149="Kent State",+All!D149,0))</f>
        <v>0.47916666666666669</v>
      </c>
      <c r="E90" s="707" t="str">
        <f>IF(+All!$F149="Kent State",+All!E149,IF(+All!$H149="Kent State",+All!E149,0))</f>
        <v>espn3</v>
      </c>
      <c r="F90" s="75" t="str">
        <f>IF(+All!$F149="Kent State",+All!F149,IF(+All!$H149="Kent State",+All!F149,0))</f>
        <v>1AA VMI</v>
      </c>
      <c r="G90" s="76" t="str">
        <f>IF(+All!$F149="Kent State",+All!G149,IF(+All!$H149="Kent State",+All!G149,0))</f>
        <v>1AA</v>
      </c>
      <c r="H90" s="75" t="str">
        <f>IF(+All!$F149="Kent State",+All!H149,IF(+All!$H149="Kent State",+All!H149,0))</f>
        <v>Kent State</v>
      </c>
      <c r="I90" s="76" t="str">
        <f>IF(+All!$F149="Kent State",+All!I149,IF(+All!$H149="Kent State",+All!I149,0))</f>
        <v>MAC</v>
      </c>
      <c r="J90" s="706">
        <f>IF(+All!$F149="Kent State",+All!J149,IF(+All!$H149="Kent State",+All!J149,0))</f>
        <v>0</v>
      </c>
      <c r="K90" s="707">
        <f>IF(+All!$F149="Kent State",+All!K149,IF(+All!$H149="Kent State",+All!K149,0))</f>
        <v>0</v>
      </c>
      <c r="L90" s="78">
        <f>IF(+All!$F149="Kent State",+All!L149,IF(+All!$H149="Kent State",+All!L149,0))</f>
        <v>0</v>
      </c>
      <c r="M90" s="79">
        <f>IF(+All!$F149="Kent State",+All!M149,IF(+All!$H149="Kent State",+All!M149,0))</f>
        <v>0</v>
      </c>
      <c r="N90" s="706" t="str">
        <f>IF(+All!$F149="Kent State",+All!N149,IF(+All!$H149="Kent State",+All!N149,0))</f>
        <v>Kent State</v>
      </c>
      <c r="O90" s="708">
        <f>IF(+All!$F149="Kent State",+All!O149,IF(+All!$H149="Kent State",+All!O149,0))</f>
        <v>60</v>
      </c>
      <c r="P90" s="708" t="str">
        <f>IF(+All!$F149="Kent State",+All!P149,IF(+All!$H149="Kent State",+All!P149,0))</f>
        <v>1AA VMI</v>
      </c>
      <c r="Q90" s="707">
        <f>IF(+All!$F149="Kent State",+All!Q149,IF(+All!$H149="Kent State",+All!Q149,0))</f>
        <v>10</v>
      </c>
      <c r="R90" s="706">
        <f>IF(+All!$F149="Kent State",+All!R149,IF(+All!$H149="Kent State",+All!R149,0))</f>
        <v>0</v>
      </c>
      <c r="S90" s="708">
        <f>IF(+All!$F149="Kent State",+All!S149,IF(+All!$H149="Kent State",+All!S149,0))</f>
        <v>0</v>
      </c>
      <c r="T90" s="706">
        <f>IF(+All!$F149="Kent State",+All!T149,IF(+All!$H149="Kent State",+All!T149,0))</f>
        <v>0</v>
      </c>
      <c r="U90" s="707">
        <f>IF(+All!$F149="Kent State",+All!U149,IF(+All!$H149="Kent State",+All!U149,0))</f>
        <v>0</v>
      </c>
      <c r="V90" s="706" t="e">
        <f>IF(+All!$F149="Kent State",+All!#REF!,IF(+All!$H149="Kent State",+All!#REF!,0))</f>
        <v>#REF!</v>
      </c>
      <c r="W90" s="707" t="e">
        <f>IF(+All!$F149="Kent State",+All!#REF!,IF(+All!$H149="Kent State",+All!#REF!,0))</f>
        <v>#REF!</v>
      </c>
      <c r="X90" s="706" t="e">
        <f>IF(+All!$F149="Kent State",+All!#REF!,IF(+All!$H149="Kent State",+All!#REF!,0))</f>
        <v>#REF!</v>
      </c>
      <c r="Y90" s="707" t="e">
        <f>IF(+All!$F149="Kent State",+All!#REF!,IF(+All!$H149="Kent State",+All!#REF!,0))</f>
        <v>#REF!</v>
      </c>
      <c r="Z90" s="706" t="e">
        <f>IF(+All!$F149="Kent State",+All!#REF!,IF(+All!$H149="Kent State",+All!#REF!,0))</f>
        <v>#REF!</v>
      </c>
      <c r="AA90" s="707" t="e">
        <f>IF(+All!$F149="Kent State",+All!#REF!,IF(+All!$H149="Kent State",+All!#REF!,0))</f>
        <v>#REF!</v>
      </c>
      <c r="AB90" s="706" t="e">
        <f>IF(+All!$F149="Kent State",+All!#REF!,IF(+All!$H149="Kent State",+All!#REF!,0))</f>
        <v>#REF!</v>
      </c>
      <c r="AC90" s="707" t="e">
        <f>IF(+All!$F149="Kent State",+All!#REF!,IF(+All!$H149="Kent State",+All!#REF!,0))</f>
        <v>#REF!</v>
      </c>
      <c r="AD90" s="706" t="e">
        <f>IF(+All!$F149="Kent State",+All!#REF!,IF(+All!$H149="Kent State",+All!#REF!,0))</f>
        <v>#REF!</v>
      </c>
      <c r="AE90" s="707" t="e">
        <f>IF(+All!$F149="Kent State",+All!#REF!,IF(+All!$H149="Kent State",+All!#REF!,0))</f>
        <v>#REF!</v>
      </c>
      <c r="AF90" s="706" t="e">
        <f>IF(+All!$F149="Kent State",+All!#REF!,IF(+All!$H149="Kent State",+All!#REF!,0))</f>
        <v>#REF!</v>
      </c>
      <c r="AG90" s="707" t="e">
        <f>IF(+All!$F149="Kent State",+All!#REF!,IF(+All!$H149="Kent State",+All!#REF!,0))</f>
        <v>#REF!</v>
      </c>
      <c r="AH90" s="706" t="e">
        <f>IF(+All!$F149="Kent State",+All!#REF!,IF(+All!$H149="Kent State",+All!#REF!,0))</f>
        <v>#REF!</v>
      </c>
      <c r="AI90" s="707" t="e">
        <f>IF(+All!$F149="Kent State",+All!#REF!,IF(+All!$H149="Kent State",+All!#REF!,0))</f>
        <v>#REF!</v>
      </c>
      <c r="AJ90" s="706" t="e">
        <f>IF(+All!$F149="Kent State",+All!#REF!,IF(+All!$H149="Kent State",+All!#REF!,0))</f>
        <v>#REF!</v>
      </c>
      <c r="AK90" s="707" t="e">
        <f>IF(+All!$F149="Kent State",+All!#REF!,IF(+All!$H149="Kent State",+All!#REF!,0))</f>
        <v>#REF!</v>
      </c>
      <c r="AL90" s="81">
        <f>IF(+All!$F149="Kent State",+All!V149,IF(+All!$H149="Kent State",+All!V149,0))</f>
        <v>0</v>
      </c>
      <c r="AM90" s="82">
        <f>IF(+All!$F149="Kent State",+All!W149,IF(+All!$H149="Kent State",+All!W149,0))</f>
        <v>0</v>
      </c>
      <c r="AN90" s="81" t="str">
        <f>IF(+All!$F149="Kent State",+All!X149,IF(+All!$H149="Kent State",+All!X149,0))</f>
        <v>DNP</v>
      </c>
      <c r="AO90" s="83">
        <f>IF(+All!$F149="Kent State",+All!Y149,IF(+All!$H149="Kent State",+All!Y149,0))</f>
        <v>0</v>
      </c>
      <c r="AP90" s="84">
        <f>IF(+All!$F149="Kent State",+All!Z149,IF(+All!$H149="Kent State",+All!Z149,0))</f>
        <v>0</v>
      </c>
      <c r="AQ90" s="480" t="e">
        <f>IF(+All!$F149="Kent State",+All!#REF!,IF(+All!$H149="Kent State",+All!#REF!,0))</f>
        <v>#REF!</v>
      </c>
      <c r="AR90" s="482" t="e">
        <f>IF(+All!$F149="Kent State",+All!#REF!,IF(+All!$H149="Kent State",+All!#REF!,0))</f>
        <v>#REF!</v>
      </c>
      <c r="AS90" s="483" t="e">
        <f>IF(+All!$F149="Kent State",+All!#REF!,IF(+All!$H149="Kent State",+All!#REF!,0))</f>
        <v>#REF!</v>
      </c>
      <c r="AT90" s="483" t="e">
        <f>IF(+All!$F149="Kent State",+All!#REF!,IF(+All!$H149="Kent State",+All!#REF!,0))</f>
        <v>#REF!</v>
      </c>
      <c r="AU90" s="482" t="e">
        <f>IF(+All!$F149="Kent State",+All!#REF!,IF(+All!$H149="Kent State",+All!#REF!,0))</f>
        <v>#REF!</v>
      </c>
      <c r="AV90" s="483" t="e">
        <f>IF(+All!$F149="Kent State",+All!#REF!,IF(+All!$H149="Kent State",+All!#REF!,0))</f>
        <v>#REF!</v>
      </c>
      <c r="AW90" s="484" t="e">
        <f>IF(+All!$F149="Kent State",+All!#REF!,IF(+All!$H149="Kent State",+All!#REF!,0))</f>
        <v>#REF!</v>
      </c>
      <c r="AX90" s="483" t="e">
        <f>IF(+All!$F149="Kent State",+All!#REF!,IF(+All!$H149="Kent State",+All!#REF!,0))</f>
        <v>#REF!</v>
      </c>
      <c r="AY90" s="88" t="e">
        <f>IF(+All!$F149="Kent State",+All!#REF!,IF(+All!$H149="Kent State",+All!#REF!,0))</f>
        <v>#REF!</v>
      </c>
      <c r="AZ90" s="89" t="e">
        <f>IF(+All!$F149="Kent State",+All!#REF!,IF(+All!$H149="Kent State",+All!#REF!,0))</f>
        <v>#REF!</v>
      </c>
      <c r="BA90" s="90" t="e">
        <f>IF(+All!$F149="Kent State",+All!#REF!,IF(+All!$H149="Kent State",+All!#REF!,0))</f>
        <v>#REF!</v>
      </c>
      <c r="BB90" s="90" t="e">
        <f>IF(+All!$F149="Kent State",+All!#REF!,IF(+All!$H149="Kent State",+All!#REF!,0))</f>
        <v>#REF!</v>
      </c>
      <c r="BC90" s="91" t="e">
        <f>IF(+All!$F149="Kent State",+All!#REF!,IF(+All!$H149="Kent State",+All!#REF!,0))</f>
        <v>#REF!</v>
      </c>
      <c r="BD90" s="482" t="e">
        <f>IF(+All!$F149="Kent State",+All!#REF!,IF(+All!$H149="Kent State",+All!#REF!,0))</f>
        <v>#REF!</v>
      </c>
      <c r="BE90" s="483" t="e">
        <f>IF(+All!$F149="Kent State",+All!#REF!,IF(+All!$H149="Kent State",+All!#REF!,0))</f>
        <v>#REF!</v>
      </c>
      <c r="BF90" s="483" t="e">
        <f>IF(+All!$F149="Kent State",+All!#REF!,IF(+All!$H149="Kent State",+All!#REF!,0))</f>
        <v>#REF!</v>
      </c>
      <c r="BG90" s="482" t="e">
        <f>IF(+All!$F149="Kent State",+All!#REF!,IF(+All!$H149="Kent State",+All!#REF!,0))</f>
        <v>#REF!</v>
      </c>
      <c r="BH90" s="483" t="e">
        <f>IF(+All!$F149="Kent State",+All!#REF!,IF(+All!$H149="Kent State",+All!#REF!,0))</f>
        <v>#REF!</v>
      </c>
      <c r="BI90" s="484" t="e">
        <f>IF(+All!$F149="Kent State",+All!#REF!,IF(+All!$H149="Kent State",+All!#REF!,0))</f>
        <v>#REF!</v>
      </c>
      <c r="BJ90" s="92" t="e">
        <f>IF(+All!$F149="Kent State",+All!#REF!,IF(+All!$H149="Kent State",+All!#REF!,0))</f>
        <v>#REF!</v>
      </c>
      <c r="BK90" s="93" t="e">
        <f>IF(+All!$F149="Kent State",+All!#REF!,IF(+All!$H149="Kent State",+All!#REF!,0))</f>
        <v>#REF!</v>
      </c>
    </row>
    <row r="91" spans="1:63" x14ac:dyDescent="0.8">
      <c r="A91" s="70">
        <f>IF(+All!$F194="Kent State",+All!A194,IF(+All!$H194="Kent State",+All!A194,0))</f>
        <v>3</v>
      </c>
      <c r="B91" s="480" t="str">
        <f>IF(+All!$F194="Kent State",+All!B194,IF(+All!$H194="Kent State",+All!B194,0))</f>
        <v>Sat</v>
      </c>
      <c r="C91" s="72">
        <f>IF(+All!$F194="Kent State",+All!C194,IF(+All!$H194="Kent State",+All!C194,0))</f>
        <v>44457</v>
      </c>
      <c r="D91" s="73">
        <f>IF(+All!$F194="Kent State",+All!D194,IF(+All!$H194="Kent State",+All!D194,0))</f>
        <v>0.64583333333333337</v>
      </c>
      <c r="E91" s="707" t="str">
        <f>IF(+All!$F194="Kent State",+All!E194,IF(+All!$H194="Kent State",+All!E194,0))</f>
        <v>BTN</v>
      </c>
      <c r="F91" s="75" t="str">
        <f>IF(+All!$F194="Kent State",+All!F194,IF(+All!$H194="Kent State",+All!F194,0))</f>
        <v>Kent State</v>
      </c>
      <c r="G91" s="76" t="str">
        <f>IF(+All!$F194="Kent State",+All!G194,IF(+All!$H194="Kent State",+All!G194,0))</f>
        <v>MAC</v>
      </c>
      <c r="H91" s="75" t="str">
        <f>IF(+All!$F194="Kent State",+All!H194,IF(+All!$H194="Kent State",+All!H194,0))</f>
        <v>Iowa</v>
      </c>
      <c r="I91" s="76" t="str">
        <f>IF(+All!$F194="Kent State",+All!I194,IF(+All!$H194="Kent State",+All!I194,0))</f>
        <v>B10</v>
      </c>
      <c r="J91" s="706" t="str">
        <f>IF(+All!$F194="Kent State",+All!J194,IF(+All!$H194="Kent State",+All!J194,0))</f>
        <v>Iowa</v>
      </c>
      <c r="K91" s="707" t="str">
        <f>IF(+All!$F194="Kent State",+All!K194,IF(+All!$H194="Kent State",+All!K194,0))</f>
        <v>Kent State</v>
      </c>
      <c r="L91" s="78">
        <f>IF(+All!$F194="Kent State",+All!L194,IF(+All!$H194="Kent State",+All!L194,0))</f>
        <v>23</v>
      </c>
      <c r="M91" s="79">
        <f>IF(+All!$F194="Kent State",+All!M194,IF(+All!$H194="Kent State",+All!M194,0))</f>
        <v>57</v>
      </c>
      <c r="N91" s="706" t="str">
        <f>IF(+All!$F194="Kent State",+All!N194,IF(+All!$H194="Kent State",+All!N194,0))</f>
        <v>Iowa</v>
      </c>
      <c r="O91" s="708">
        <f>IF(+All!$F194="Kent State",+All!O194,IF(+All!$H194="Kent State",+All!O194,0))</f>
        <v>30</v>
      </c>
      <c r="P91" s="708" t="str">
        <f>IF(+All!$F194="Kent State",+All!P194,IF(+All!$H194="Kent State",+All!P194,0))</f>
        <v>Kent State</v>
      </c>
      <c r="Q91" s="707">
        <f>IF(+All!$F194="Kent State",+All!Q194,IF(+All!$H194="Kent State",+All!Q194,0))</f>
        <v>7</v>
      </c>
      <c r="R91" s="706" t="str">
        <f>IF(+All!$F194="Kent State",+All!R194,IF(+All!$H194="Kent State",+All!R194,0))</f>
        <v>Iowa</v>
      </c>
      <c r="S91" s="708" t="str">
        <f>IF(+All!$F194="Kent State",+All!S194,IF(+All!$H194="Kent State",+All!S194,0))</f>
        <v>Kent State</v>
      </c>
      <c r="T91" s="706" t="str">
        <f>IF(+All!$F194="Kent State",+All!T194,IF(+All!$H194="Kent State",+All!T194,0))</f>
        <v>Iowa</v>
      </c>
      <c r="U91" s="707" t="str">
        <f>IF(+All!$F194="Kent State",+All!U194,IF(+All!$H194="Kent State",+All!U194,0))</f>
        <v>T</v>
      </c>
      <c r="V91" s="706" t="e">
        <f>IF(+All!$F194="Kent State",+All!#REF!,IF(+All!$H194="Kent State",+All!#REF!,0))</f>
        <v>#REF!</v>
      </c>
      <c r="W91" s="707" t="e">
        <f>IF(+All!$F194="Kent State",+All!#REF!,IF(+All!$H194="Kent State",+All!#REF!,0))</f>
        <v>#REF!</v>
      </c>
      <c r="X91" s="706" t="e">
        <f>IF(+All!$F194="Kent State",+All!#REF!,IF(+All!$H194="Kent State",+All!#REF!,0))</f>
        <v>#REF!</v>
      </c>
      <c r="Y91" s="707" t="e">
        <f>IF(+All!$F194="Kent State",+All!#REF!,IF(+All!$H194="Kent State",+All!#REF!,0))</f>
        <v>#REF!</v>
      </c>
      <c r="Z91" s="706" t="e">
        <f>IF(+All!$F194="Kent State",+All!#REF!,IF(+All!$H194="Kent State",+All!#REF!,0))</f>
        <v>#REF!</v>
      </c>
      <c r="AA91" s="707" t="e">
        <f>IF(+All!$F194="Kent State",+All!#REF!,IF(+All!$H194="Kent State",+All!#REF!,0))</f>
        <v>#REF!</v>
      </c>
      <c r="AB91" s="706" t="e">
        <f>IF(+All!$F194="Kent State",+All!#REF!,IF(+All!$H194="Kent State",+All!#REF!,0))</f>
        <v>#REF!</v>
      </c>
      <c r="AC91" s="707" t="e">
        <f>IF(+All!$F194="Kent State",+All!#REF!,IF(+All!$H194="Kent State",+All!#REF!,0))</f>
        <v>#REF!</v>
      </c>
      <c r="AD91" s="706" t="e">
        <f>IF(+All!$F194="Kent State",+All!#REF!,IF(+All!$H194="Kent State",+All!#REF!,0))</f>
        <v>#REF!</v>
      </c>
      <c r="AE91" s="707" t="e">
        <f>IF(+All!$F194="Kent State",+All!#REF!,IF(+All!$H194="Kent State",+All!#REF!,0))</f>
        <v>#REF!</v>
      </c>
      <c r="AF91" s="706" t="e">
        <f>IF(+All!$F194="Kent State",+All!#REF!,IF(+All!$H194="Kent State",+All!#REF!,0))</f>
        <v>#REF!</v>
      </c>
      <c r="AG91" s="707" t="e">
        <f>IF(+All!$F194="Kent State",+All!#REF!,IF(+All!$H194="Kent State",+All!#REF!,0))</f>
        <v>#REF!</v>
      </c>
      <c r="AH91" s="706" t="e">
        <f>IF(+All!$F194="Kent State",+All!#REF!,IF(+All!$H194="Kent State",+All!#REF!,0))</f>
        <v>#REF!</v>
      </c>
      <c r="AI91" s="707" t="e">
        <f>IF(+All!$F194="Kent State",+All!#REF!,IF(+All!$H194="Kent State",+All!#REF!,0))</f>
        <v>#REF!</v>
      </c>
      <c r="AJ91" s="706" t="e">
        <f>IF(+All!$F194="Kent State",+All!#REF!,IF(+All!$H194="Kent State",+All!#REF!,0))</f>
        <v>#REF!</v>
      </c>
      <c r="AK91" s="707" t="e">
        <f>IF(+All!$F194="Kent State",+All!#REF!,IF(+All!$H194="Kent State",+All!#REF!,0))</f>
        <v>#REF!</v>
      </c>
      <c r="AL91" s="81">
        <f>IF(+All!$F194="Kent State",+All!V194,IF(+All!$H194="Kent State",+All!V194,0))</f>
        <v>0</v>
      </c>
      <c r="AM91" s="82">
        <f>IF(+All!$F194="Kent State",+All!W194,IF(+All!$H194="Kent State",+All!W194,0))</f>
        <v>0</v>
      </c>
      <c r="AN91" s="81" t="str">
        <f>IF(+All!$F194="Kent State",+All!X194,IF(+All!$H194="Kent State",+All!X194,0))</f>
        <v>DNP</v>
      </c>
      <c r="AO91" s="83">
        <f>IF(+All!$F194="Kent State",+All!Y194,IF(+All!$H194="Kent State",+All!Y194,0))</f>
        <v>0</v>
      </c>
      <c r="AP91" s="84">
        <f>IF(+All!$F194="Kent State",+All!Z194,IF(+All!$H194="Kent State",+All!Z194,0))</f>
        <v>0</v>
      </c>
      <c r="AQ91" s="480" t="e">
        <f>IF(+All!$F194="Kent State",+All!#REF!,IF(+All!$H194="Kent State",+All!#REF!,0))</f>
        <v>#REF!</v>
      </c>
      <c r="AR91" s="482" t="e">
        <f>IF(+All!$F194="Kent State",+All!#REF!,IF(+All!$H194="Kent State",+All!#REF!,0))</f>
        <v>#REF!</v>
      </c>
      <c r="AS91" s="483" t="e">
        <f>IF(+All!$F194="Kent State",+All!#REF!,IF(+All!$H194="Kent State",+All!#REF!,0))</f>
        <v>#REF!</v>
      </c>
      <c r="AT91" s="483" t="e">
        <f>IF(+All!$F194="Kent State",+All!#REF!,IF(+All!$H194="Kent State",+All!#REF!,0))</f>
        <v>#REF!</v>
      </c>
      <c r="AU91" s="482" t="e">
        <f>IF(+All!$F194="Kent State",+All!#REF!,IF(+All!$H194="Kent State",+All!#REF!,0))</f>
        <v>#REF!</v>
      </c>
      <c r="AV91" s="483" t="e">
        <f>IF(+All!$F194="Kent State",+All!#REF!,IF(+All!$H194="Kent State",+All!#REF!,0))</f>
        <v>#REF!</v>
      </c>
      <c r="AW91" s="484" t="e">
        <f>IF(+All!$F194="Kent State",+All!#REF!,IF(+All!$H194="Kent State",+All!#REF!,0))</f>
        <v>#REF!</v>
      </c>
      <c r="AX91" s="483" t="e">
        <f>IF(+All!$F194="Kent State",+All!#REF!,IF(+All!$H194="Kent State",+All!#REF!,0))</f>
        <v>#REF!</v>
      </c>
      <c r="AY91" s="88" t="e">
        <f>IF(+All!$F194="Kent State",+All!#REF!,IF(+All!$H194="Kent State",+All!#REF!,0))</f>
        <v>#REF!</v>
      </c>
      <c r="AZ91" s="89" t="e">
        <f>IF(+All!$F194="Kent State",+All!#REF!,IF(+All!$H194="Kent State",+All!#REF!,0))</f>
        <v>#REF!</v>
      </c>
      <c r="BA91" s="90" t="e">
        <f>IF(+All!$F194="Kent State",+All!#REF!,IF(+All!$H194="Kent State",+All!#REF!,0))</f>
        <v>#REF!</v>
      </c>
      <c r="BB91" s="90" t="e">
        <f>IF(+All!$F194="Kent State",+All!#REF!,IF(+All!$H194="Kent State",+All!#REF!,0))</f>
        <v>#REF!</v>
      </c>
      <c r="BC91" s="91" t="e">
        <f>IF(+All!$F194="Kent State",+All!#REF!,IF(+All!$H194="Kent State",+All!#REF!,0))</f>
        <v>#REF!</v>
      </c>
      <c r="BD91" s="482" t="e">
        <f>IF(+All!$F194="Kent State",+All!#REF!,IF(+All!$H194="Kent State",+All!#REF!,0))</f>
        <v>#REF!</v>
      </c>
      <c r="BE91" s="483" t="e">
        <f>IF(+All!$F194="Kent State",+All!#REF!,IF(+All!$H194="Kent State",+All!#REF!,0))</f>
        <v>#REF!</v>
      </c>
      <c r="BF91" s="483" t="e">
        <f>IF(+All!$F194="Kent State",+All!#REF!,IF(+All!$H194="Kent State",+All!#REF!,0))</f>
        <v>#REF!</v>
      </c>
      <c r="BG91" s="482" t="e">
        <f>IF(+All!$F194="Kent State",+All!#REF!,IF(+All!$H194="Kent State",+All!#REF!,0))</f>
        <v>#REF!</v>
      </c>
      <c r="BH91" s="483" t="e">
        <f>IF(+All!$F194="Kent State",+All!#REF!,IF(+All!$H194="Kent State",+All!#REF!,0))</f>
        <v>#REF!</v>
      </c>
      <c r="BI91" s="484" t="e">
        <f>IF(+All!$F194="Kent State",+All!#REF!,IF(+All!$H194="Kent State",+All!#REF!,0))</f>
        <v>#REF!</v>
      </c>
      <c r="BJ91" s="92" t="e">
        <f>IF(+All!$F194="Kent State",+All!#REF!,IF(+All!$H194="Kent State",+All!#REF!,0))</f>
        <v>#REF!</v>
      </c>
      <c r="BK91" s="93" t="e">
        <f>IF(+All!$F194="Kent State",+All!#REF!,IF(+All!$H194="Kent State",+All!#REF!,0))</f>
        <v>#REF!</v>
      </c>
    </row>
    <row r="92" spans="1:63" x14ac:dyDescent="0.8">
      <c r="A92" s="70">
        <f>IF(+All!$F275="Kent State",+All!A275,IF(+All!$H275="Kent State",+All!A275,0))</f>
        <v>4</v>
      </c>
      <c r="B92" s="480" t="str">
        <f>IF(+All!$F275="Kent State",+All!B275,IF(+All!$H275="Kent State",+All!B275,0))</f>
        <v>Sat</v>
      </c>
      <c r="C92" s="72">
        <f>IF(+All!$F275="Kent State",+All!C275,IF(+All!$H275="Kent State",+All!C275,0))</f>
        <v>44464</v>
      </c>
      <c r="D92" s="73">
        <f>IF(+All!$F275="Kent State",+All!D275,IF(+All!$H275="Kent State",+All!D275,0))</f>
        <v>0.64583333333333337</v>
      </c>
      <c r="E92" s="707">
        <f>IF(+All!$F275="Kent State",+All!E275,IF(+All!$H275="Kent State",+All!E275,0))</f>
        <v>0</v>
      </c>
      <c r="F92" s="75" t="str">
        <f>IF(+All!$F275="Kent State",+All!F275,IF(+All!$H275="Kent State",+All!F275,0))</f>
        <v>Kent State</v>
      </c>
      <c r="G92" s="76" t="str">
        <f>IF(+All!$F275="Kent State",+All!G275,IF(+All!$H275="Kent State",+All!G275,0))</f>
        <v>MAC</v>
      </c>
      <c r="H92" s="75" t="str">
        <f>IF(+All!$F275="Kent State",+All!H275,IF(+All!$H275="Kent State",+All!H275,0))</f>
        <v>Maryland</v>
      </c>
      <c r="I92" s="76" t="str">
        <f>IF(+All!$F275="Kent State",+All!I275,IF(+All!$H275="Kent State",+All!I275,0))</f>
        <v>B10</v>
      </c>
      <c r="J92" s="706" t="str">
        <f>IF(+All!$F275="Kent State",+All!J275,IF(+All!$H275="Kent State",+All!J275,0))</f>
        <v>Maryland</v>
      </c>
      <c r="K92" s="707" t="str">
        <f>IF(+All!$F275="Kent State",+All!K275,IF(+All!$H275="Kent State",+All!K275,0))</f>
        <v>Kent State</v>
      </c>
      <c r="L92" s="78">
        <f>IF(+All!$F275="Kent State",+All!L275,IF(+All!$H275="Kent State",+All!L275,0))</f>
        <v>14.5</v>
      </c>
      <c r="M92" s="79">
        <f>IF(+All!$F275="Kent State",+All!M275,IF(+All!$H275="Kent State",+All!M275,0))</f>
        <v>68.5</v>
      </c>
      <c r="N92" s="706" t="str">
        <f>IF(+All!$F275="Kent State",+All!N275,IF(+All!$H275="Kent State",+All!N275,0))</f>
        <v>Maryland</v>
      </c>
      <c r="O92" s="708">
        <f>IF(+All!$F275="Kent State",+All!O275,IF(+All!$H275="Kent State",+All!O275,0))</f>
        <v>37</v>
      </c>
      <c r="P92" s="708" t="str">
        <f>IF(+All!$F275="Kent State",+All!P275,IF(+All!$H275="Kent State",+All!P275,0))</f>
        <v>Kent State</v>
      </c>
      <c r="Q92" s="707">
        <f>IF(+All!$F275="Kent State",+All!Q275,IF(+All!$H275="Kent State",+All!Q275,0))</f>
        <v>16</v>
      </c>
      <c r="R92" s="706" t="str">
        <f>IF(+All!$F275="Kent State",+All!R275,IF(+All!$H275="Kent State",+All!R275,0))</f>
        <v>Maryland</v>
      </c>
      <c r="S92" s="708" t="str">
        <f>IF(+All!$F275="Kent State",+All!S275,IF(+All!$H275="Kent State",+All!S275,0))</f>
        <v>Kent State</v>
      </c>
      <c r="T92" s="706" t="str">
        <f>IF(+All!$F275="Kent State",+All!T275,IF(+All!$H275="Kent State",+All!T275,0))</f>
        <v>Maryland</v>
      </c>
      <c r="U92" s="707" t="str">
        <f>IF(+All!$F275="Kent State",+All!U275,IF(+All!$H275="Kent State",+All!U275,0))</f>
        <v>W</v>
      </c>
      <c r="V92" s="706" t="e">
        <f>IF(+All!#REF!="Kent State",+All!#REF!,IF(+All!#REF!="Kent State",+All!#REF!,0))</f>
        <v>#REF!</v>
      </c>
      <c r="W92" s="707" t="e">
        <f>IF(+All!#REF!="Kent State",+All!#REF!,IF(+All!#REF!="Kent State",+All!#REF!,0))</f>
        <v>#REF!</v>
      </c>
      <c r="X92" s="706" t="e">
        <f>IF(+All!#REF!="Kent State",+All!#REF!,IF(+All!#REF!="Kent State",+All!#REF!,0))</f>
        <v>#REF!</v>
      </c>
      <c r="Y92" s="707" t="e">
        <f>IF(+All!#REF!="Kent State",+All!#REF!,IF(+All!#REF!="Kent State",+All!#REF!,0))</f>
        <v>#REF!</v>
      </c>
      <c r="Z92" s="706" t="e">
        <f>IF(+All!#REF!="Kent State",+All!#REF!,IF(+All!#REF!="Kent State",+All!#REF!,0))</f>
        <v>#REF!</v>
      </c>
      <c r="AA92" s="707" t="e">
        <f>IF(+All!#REF!="Kent State",+All!#REF!,IF(+All!#REF!="Kent State",+All!#REF!,0))</f>
        <v>#REF!</v>
      </c>
      <c r="AB92" s="706" t="e">
        <f>IF(+All!#REF!="Kent State",+All!#REF!,IF(+All!#REF!="Kent State",+All!#REF!,0))</f>
        <v>#REF!</v>
      </c>
      <c r="AC92" s="707" t="e">
        <f>IF(+All!#REF!="Kent State",+All!#REF!,IF(+All!#REF!="Kent State",+All!#REF!,0))</f>
        <v>#REF!</v>
      </c>
      <c r="AD92" s="706" t="e">
        <f>IF(+All!#REF!="Kent State",+All!#REF!,IF(+All!#REF!="Kent State",+All!#REF!,0))</f>
        <v>#REF!</v>
      </c>
      <c r="AE92" s="707" t="e">
        <f>IF(+All!#REF!="Kent State",+All!#REF!,IF(+All!#REF!="Kent State",+All!#REF!,0))</f>
        <v>#REF!</v>
      </c>
      <c r="AF92" s="706" t="e">
        <f>IF(+All!#REF!="Kent State",+All!#REF!,IF(+All!#REF!="Kent State",+All!#REF!,0))</f>
        <v>#REF!</v>
      </c>
      <c r="AG92" s="707" t="e">
        <f>IF(+All!#REF!="Kent State",+All!#REF!,IF(+All!#REF!="Kent State",+All!#REF!,0))</f>
        <v>#REF!</v>
      </c>
      <c r="AH92" s="706" t="e">
        <f>IF(+All!#REF!="Kent State",+All!#REF!,IF(+All!#REF!="Kent State",+All!#REF!,0))</f>
        <v>#REF!</v>
      </c>
      <c r="AI92" s="707" t="e">
        <f>IF(+All!#REF!="Kent State",+All!#REF!,IF(+All!#REF!="Kent State",+All!#REF!,0))</f>
        <v>#REF!</v>
      </c>
      <c r="AJ92" s="706" t="e">
        <f>IF(+All!#REF!="Kent State",+All!#REF!,IF(+All!#REF!="Kent State",+All!#REF!,0))</f>
        <v>#REF!</v>
      </c>
      <c r="AK92" s="707" t="e">
        <f>IF(+All!#REF!="Kent State",+All!#REF!,IF(+All!#REF!="Kent State",+All!#REF!,0))</f>
        <v>#REF!</v>
      </c>
      <c r="AL92" s="81" t="e">
        <f>IF(+All!#REF!="Kent State",+All!#REF!,IF(+All!#REF!="Kent State",+All!#REF!,0))</f>
        <v>#REF!</v>
      </c>
      <c r="AM92" s="82" t="e">
        <f>IF(+All!#REF!="Kent State",+All!#REF!,IF(+All!#REF!="Kent State",+All!#REF!,0))</f>
        <v>#REF!</v>
      </c>
      <c r="AN92" s="81" t="e">
        <f>IF(+All!#REF!="Kent State",+All!#REF!,IF(+All!#REF!="Kent State",+All!#REF!,0))</f>
        <v>#REF!</v>
      </c>
      <c r="AO92" s="83" t="e">
        <f>IF(+All!#REF!="Kent State",+All!#REF!,IF(+All!#REF!="Kent State",+All!#REF!,0))</f>
        <v>#REF!</v>
      </c>
      <c r="AP92" s="84" t="e">
        <f>IF(+All!#REF!="Kent State",+All!#REF!,IF(+All!#REF!="Kent State",+All!#REF!,0))</f>
        <v>#REF!</v>
      </c>
      <c r="AQ92" s="480" t="e">
        <f>IF(+All!#REF!="Kent State",+All!#REF!,IF(+All!#REF!="Kent State",+All!#REF!,0))</f>
        <v>#REF!</v>
      </c>
      <c r="AR92" s="482" t="e">
        <f>IF(+All!#REF!="Kent State",+All!#REF!,IF(+All!#REF!="Kent State",+All!#REF!,0))</f>
        <v>#REF!</v>
      </c>
      <c r="AS92" s="483" t="e">
        <f>IF(+All!#REF!="Kent State",+All!#REF!,IF(+All!#REF!="Kent State",+All!#REF!,0))</f>
        <v>#REF!</v>
      </c>
      <c r="AT92" s="483" t="e">
        <f>IF(+All!#REF!="Kent State",+All!#REF!,IF(+All!#REF!="Kent State",+All!#REF!,0))</f>
        <v>#REF!</v>
      </c>
      <c r="AU92" s="482" t="e">
        <f>IF(+All!#REF!="Kent State",+All!#REF!,IF(+All!#REF!="Kent State",+All!#REF!,0))</f>
        <v>#REF!</v>
      </c>
      <c r="AV92" s="483" t="e">
        <f>IF(+All!#REF!="Kent State",+All!#REF!,IF(+All!#REF!="Kent State",+All!#REF!,0))</f>
        <v>#REF!</v>
      </c>
      <c r="AW92" s="484" t="e">
        <f>IF(+All!#REF!="Kent State",+All!#REF!,IF(+All!#REF!="Kent State",+All!#REF!,0))</f>
        <v>#REF!</v>
      </c>
      <c r="AX92" s="483" t="e">
        <f>IF(+All!#REF!="Kent State",+All!#REF!,IF(+All!#REF!="Kent State",+All!#REF!,0))</f>
        <v>#REF!</v>
      </c>
      <c r="AY92" s="88" t="e">
        <f>IF(+All!#REF!="Kent State",+All!#REF!,IF(+All!#REF!="Kent State",+All!#REF!,0))</f>
        <v>#REF!</v>
      </c>
      <c r="AZ92" s="89" t="e">
        <f>IF(+All!#REF!="Kent State",+All!#REF!,IF(+All!#REF!="Kent State",+All!#REF!,0))</f>
        <v>#REF!</v>
      </c>
      <c r="BA92" s="90" t="e">
        <f>IF(+All!#REF!="Kent State",+All!#REF!,IF(+All!#REF!="Kent State",+All!#REF!,0))</f>
        <v>#REF!</v>
      </c>
      <c r="BB92" s="90" t="e">
        <f>IF(+All!#REF!="Kent State",+All!#REF!,IF(+All!#REF!="Kent State",+All!#REF!,0))</f>
        <v>#REF!</v>
      </c>
      <c r="BC92" s="91" t="e">
        <f>IF(+All!#REF!="Kent State",+All!#REF!,IF(+All!#REF!="Kent State",+All!#REF!,0))</f>
        <v>#REF!</v>
      </c>
      <c r="BD92" s="482" t="e">
        <f>IF(+All!#REF!="Kent State",+All!#REF!,IF(+All!#REF!="Kent State",+All!#REF!,0))</f>
        <v>#REF!</v>
      </c>
      <c r="BE92" s="483" t="e">
        <f>IF(+All!#REF!="Kent State",+All!#REF!,IF(+All!#REF!="Kent State",+All!#REF!,0))</f>
        <v>#REF!</v>
      </c>
      <c r="BF92" s="483" t="e">
        <f>IF(+All!#REF!="Kent State",+All!#REF!,IF(+All!#REF!="Kent State",+All!#REF!,0))</f>
        <v>#REF!</v>
      </c>
      <c r="BG92" s="482" t="e">
        <f>IF(+All!#REF!="Kent State",+All!#REF!,IF(+All!#REF!="Kent State",+All!#REF!,0))</f>
        <v>#REF!</v>
      </c>
      <c r="BH92" s="483" t="e">
        <f>IF(+All!#REF!="Kent State",+All!#REF!,IF(+All!#REF!="Kent State",+All!#REF!,0))</f>
        <v>#REF!</v>
      </c>
      <c r="BI92" s="484" t="e">
        <f>IF(+All!#REF!="Kent State",+All!#REF!,IF(+All!#REF!="Kent State",+All!#REF!,0))</f>
        <v>#REF!</v>
      </c>
      <c r="BJ92" s="92" t="e">
        <f>IF(+All!#REF!="Kent State",+All!#REF!,IF(+All!#REF!="Kent State",+All!#REF!,0))</f>
        <v>#REF!</v>
      </c>
      <c r="BK92" s="93" t="e">
        <f>IF(+All!#REF!="Kent State",+All!#REF!,IF(+All!#REF!="Kent State",+All!#REF!,0))</f>
        <v>#REF!</v>
      </c>
    </row>
    <row r="93" spans="1:63" x14ac:dyDescent="0.8">
      <c r="A93" s="70">
        <f>IF(+All!$F365="Kent State",+All!A365,IF(+All!$H365="Kent State",+All!A365,0))</f>
        <v>5</v>
      </c>
      <c r="B93" s="480" t="str">
        <f>IF(+All!$F365="Kent State",+All!B365,IF(+All!$H365="Kent State",+All!B365,0))</f>
        <v>Sat</v>
      </c>
      <c r="C93" s="72">
        <f>IF(+All!$F365="Kent State",+All!C365,IF(+All!$H365="Kent State",+All!C365,0))</f>
        <v>44471</v>
      </c>
      <c r="D93" s="73">
        <f>IF(+All!$F365="Kent State",+All!D365,IF(+All!$H365="Kent State",+All!D365,0))</f>
        <v>0.64583333333333337</v>
      </c>
      <c r="E93" s="707">
        <f>IF(+All!$F365="Kent State",+All!E365,IF(+All!$H365="Kent State",+All!E365,0))</f>
        <v>0</v>
      </c>
      <c r="F93" s="75" t="str">
        <f>IF(+All!$F365="Kent State",+All!F365,IF(+All!$H365="Kent State",+All!F365,0))</f>
        <v>Bowling Green</v>
      </c>
      <c r="G93" s="76" t="str">
        <f>IF(+All!$F365="Kent State",+All!G365,IF(+All!$H365="Kent State",+All!G365,0))</f>
        <v>MAC</v>
      </c>
      <c r="H93" s="75" t="str">
        <f>IF(+All!$F365="Kent State",+All!H365,IF(+All!$H365="Kent State",+All!H365,0))</f>
        <v>Kent State</v>
      </c>
      <c r="I93" s="76" t="str">
        <f>IF(+All!$F365="Kent State",+All!I365,IF(+All!$H365="Kent State",+All!I365,0))</f>
        <v>MAC</v>
      </c>
      <c r="J93" s="706" t="str">
        <f>IF(+All!$F365="Kent State",+All!J365,IF(+All!$H365="Kent State",+All!J365,0))</f>
        <v>Kent State</v>
      </c>
      <c r="K93" s="707" t="str">
        <f>IF(+All!$F365="Kent State",+All!K365,IF(+All!$H365="Kent State",+All!K365,0))</f>
        <v>Bowling Green</v>
      </c>
      <c r="L93" s="78">
        <f>IF(+All!$F365="Kent State",+All!L365,IF(+All!$H365="Kent State",+All!L365,0))</f>
        <v>16.5</v>
      </c>
      <c r="M93" s="79">
        <f>IF(+All!$F365="Kent State",+All!M365,IF(+All!$H365="Kent State",+All!M365,0))</f>
        <v>56</v>
      </c>
      <c r="N93" s="706" t="str">
        <f>IF(+All!$F365="Kent State",+All!N365,IF(+All!$H365="Kent State",+All!N365,0))</f>
        <v>Kent State</v>
      </c>
      <c r="O93" s="708">
        <f>IF(+All!$F365="Kent State",+All!O365,IF(+All!$H365="Kent State",+All!O365,0))</f>
        <v>27</v>
      </c>
      <c r="P93" s="708" t="str">
        <f>IF(+All!$F365="Kent State",+All!P365,IF(+All!$H365="Kent State",+All!P365,0))</f>
        <v>Bowling Green</v>
      </c>
      <c r="Q93" s="707">
        <f>IF(+All!$F365="Kent State",+All!Q365,IF(+All!$H365="Kent State",+All!Q365,0))</f>
        <v>20</v>
      </c>
      <c r="R93" s="706" t="str">
        <f>IF(+All!$F365="Kent State",+All!R365,IF(+All!$H365="Kent State",+All!R365,0))</f>
        <v>Bowling Green</v>
      </c>
      <c r="S93" s="708" t="str">
        <f>IF(+All!$F365="Kent State",+All!S365,IF(+All!$H365="Kent State",+All!S365,0))</f>
        <v>Kent State</v>
      </c>
      <c r="T93" s="706" t="str">
        <f>IF(+All!$F365="Kent State",+All!T365,IF(+All!$H365="Kent State",+All!T365,0))</f>
        <v>Bowling Green</v>
      </c>
      <c r="U93" s="707" t="str">
        <f>IF(+All!$F365="Kent State",+All!U365,IF(+All!$H365="Kent State",+All!U365,0))</f>
        <v>W</v>
      </c>
      <c r="V93" s="706">
        <f>IF(+All!$F262="Kent State",+All!#REF!,IF(+All!$H262="Kent State",+All!#REF!,0))</f>
        <v>0</v>
      </c>
      <c r="W93" s="707">
        <f>IF(+All!$F262="Kent State",+All!#REF!,IF(+All!$H262="Kent State",+All!#REF!,0))</f>
        <v>0</v>
      </c>
      <c r="X93" s="706">
        <f>IF(+All!$F262="Kent State",+All!#REF!,IF(+All!$H262="Kent State",+All!#REF!,0))</f>
        <v>0</v>
      </c>
      <c r="Y93" s="707">
        <f>IF(+All!$F262="Kent State",+All!#REF!,IF(+All!$H262="Kent State",+All!#REF!,0))</f>
        <v>0</v>
      </c>
      <c r="Z93" s="706">
        <f>IF(+All!$F262="Kent State",+All!#REF!,IF(+All!$H262="Kent State",+All!#REF!,0))</f>
        <v>0</v>
      </c>
      <c r="AA93" s="707">
        <f>IF(+All!$F262="Kent State",+All!#REF!,IF(+All!$H262="Kent State",+All!#REF!,0))</f>
        <v>0</v>
      </c>
      <c r="AB93" s="706">
        <f>IF(+All!$F262="Kent State",+All!#REF!,IF(+All!$H262="Kent State",+All!#REF!,0))</f>
        <v>0</v>
      </c>
      <c r="AC93" s="707">
        <f>IF(+All!$F262="Kent State",+All!#REF!,IF(+All!$H262="Kent State",+All!#REF!,0))</f>
        <v>0</v>
      </c>
      <c r="AD93" s="706">
        <f>IF(+All!$F262="Kent State",+All!#REF!,IF(+All!$H262="Kent State",+All!#REF!,0))</f>
        <v>0</v>
      </c>
      <c r="AE93" s="707">
        <f>IF(+All!$F262="Kent State",+All!#REF!,IF(+All!$H262="Kent State",+All!#REF!,0))</f>
        <v>0</v>
      </c>
      <c r="AF93" s="706">
        <f>IF(+All!$F262="Kent State",+All!#REF!,IF(+All!$H262="Kent State",+All!#REF!,0))</f>
        <v>0</v>
      </c>
      <c r="AG93" s="707">
        <f>IF(+All!$F262="Kent State",+All!#REF!,IF(+All!$H262="Kent State",+All!#REF!,0))</f>
        <v>0</v>
      </c>
      <c r="AH93" s="706">
        <f>IF(+All!$F262="Kent State",+All!#REF!,IF(+All!$H262="Kent State",+All!#REF!,0))</f>
        <v>0</v>
      </c>
      <c r="AI93" s="707">
        <f>IF(+All!$F262="Kent State",+All!#REF!,IF(+All!$H262="Kent State",+All!#REF!,0))</f>
        <v>0</v>
      </c>
      <c r="AJ93" s="706">
        <f>IF(+All!$F262="Kent State",+All!#REF!,IF(+All!$H262="Kent State",+All!#REF!,0))</f>
        <v>0</v>
      </c>
      <c r="AK93" s="707">
        <f>IF(+All!$F262="Kent State",+All!#REF!,IF(+All!$H262="Kent State",+All!#REF!,0))</f>
        <v>0</v>
      </c>
      <c r="AL93" s="81">
        <f>IF(+All!$F262="Kent State",+All!V262,IF(+All!$H262="Kent State",+All!V262,0))</f>
        <v>0</v>
      </c>
      <c r="AM93" s="82">
        <f>IF(+All!$F262="Kent State",+All!W262,IF(+All!$H262="Kent State",+All!W262,0))</f>
        <v>0</v>
      </c>
      <c r="AN93" s="81">
        <f>IF(+All!$F262="Kent State",+All!X262,IF(+All!$H262="Kent State",+All!X262,0))</f>
        <v>0</v>
      </c>
      <c r="AO93" s="83">
        <f>IF(+All!$F262="Kent State",+All!Y262,IF(+All!$H262="Kent State",+All!Y262,0))</f>
        <v>0</v>
      </c>
      <c r="AP93" s="84">
        <f>IF(+All!$F262="Kent State",+All!Z262,IF(+All!$H262="Kent State",+All!Z262,0))</f>
        <v>0</v>
      </c>
      <c r="AQ93" s="480">
        <f>IF(+All!$F262="Kent State",+All!#REF!,IF(+All!$H262="Kent State",+All!#REF!,0))</f>
        <v>0</v>
      </c>
      <c r="AR93" s="482">
        <f>IF(+All!$F262="Kent State",+All!#REF!,IF(+All!$H262="Kent State",+All!#REF!,0))</f>
        <v>0</v>
      </c>
      <c r="AS93" s="483">
        <f>IF(+All!$F262="Kent State",+All!#REF!,IF(+All!$H262="Kent State",+All!#REF!,0))</f>
        <v>0</v>
      </c>
      <c r="AT93" s="483">
        <f>IF(+All!$F262="Kent State",+All!#REF!,IF(+All!$H262="Kent State",+All!#REF!,0))</f>
        <v>0</v>
      </c>
      <c r="AU93" s="482">
        <f>IF(+All!$F262="Kent State",+All!#REF!,IF(+All!$H262="Kent State",+All!#REF!,0))</f>
        <v>0</v>
      </c>
      <c r="AV93" s="483">
        <f>IF(+All!$F262="Kent State",+All!#REF!,IF(+All!$H262="Kent State",+All!#REF!,0))</f>
        <v>0</v>
      </c>
      <c r="AW93" s="484">
        <f>IF(+All!$F262="Kent State",+All!#REF!,IF(+All!$H262="Kent State",+All!#REF!,0))</f>
        <v>0</v>
      </c>
      <c r="AX93" s="483">
        <f>IF(+All!$F262="Kent State",+All!#REF!,IF(+All!$H262="Kent State",+All!#REF!,0))</f>
        <v>0</v>
      </c>
      <c r="AY93" s="88">
        <f>IF(+All!$F262="Kent State",+All!#REF!,IF(+All!$H262="Kent State",+All!#REF!,0))</f>
        <v>0</v>
      </c>
      <c r="AZ93" s="89">
        <f>IF(+All!$F262="Kent State",+All!#REF!,IF(+All!$H262="Kent State",+All!#REF!,0))</f>
        <v>0</v>
      </c>
      <c r="BA93" s="90">
        <f>IF(+All!$F262="Kent State",+All!#REF!,IF(+All!$H262="Kent State",+All!#REF!,0))</f>
        <v>0</v>
      </c>
      <c r="BB93" s="90">
        <f>IF(+All!$F262="Kent State",+All!#REF!,IF(+All!$H262="Kent State",+All!#REF!,0))</f>
        <v>0</v>
      </c>
      <c r="BC93" s="91">
        <f>IF(+All!$F262="Kent State",+All!#REF!,IF(+All!$H262="Kent State",+All!#REF!,0))</f>
        <v>0</v>
      </c>
      <c r="BD93" s="482">
        <f>IF(+All!$F262="Kent State",+All!#REF!,IF(+All!$H262="Kent State",+All!#REF!,0))</f>
        <v>0</v>
      </c>
      <c r="BE93" s="483">
        <f>IF(+All!$F262="Kent State",+All!#REF!,IF(+All!$H262="Kent State",+All!#REF!,0))</f>
        <v>0</v>
      </c>
      <c r="BF93" s="483">
        <f>IF(+All!$F262="Kent State",+All!#REF!,IF(+All!$H262="Kent State",+All!#REF!,0))</f>
        <v>0</v>
      </c>
      <c r="BG93" s="482">
        <f>IF(+All!$F262="Kent State",+All!#REF!,IF(+All!$H262="Kent State",+All!#REF!,0))</f>
        <v>0</v>
      </c>
      <c r="BH93" s="483">
        <f>IF(+All!$F262="Kent State",+All!#REF!,IF(+All!$H262="Kent State",+All!#REF!,0))</f>
        <v>0</v>
      </c>
      <c r="BI93" s="484">
        <f>IF(+All!$F262="Kent State",+All!#REF!,IF(+All!$H262="Kent State",+All!#REF!,0))</f>
        <v>0</v>
      </c>
      <c r="BJ93" s="92">
        <f>IF(+All!$F262="Kent State",+All!#REF!,IF(+All!$H262="Kent State",+All!#REF!,0))</f>
        <v>0</v>
      </c>
      <c r="BK93" s="93">
        <f>IF(+All!$F262="Kent State",+All!#REF!,IF(+All!$H262="Kent State",+All!#REF!,0))</f>
        <v>0</v>
      </c>
    </row>
    <row r="94" spans="1:63" x14ac:dyDescent="0.8">
      <c r="A94" s="70">
        <f>IF(+All!$F427="Kent State",+All!A427,IF(+All!$H427="Kent State",+All!A427,0))</f>
        <v>6</v>
      </c>
      <c r="B94" s="480" t="str">
        <f>IF(+All!$F427="Kent State",+All!B427,IF(+All!$H427="Kent State",+All!B427,0))</f>
        <v>Sat</v>
      </c>
      <c r="C94" s="72">
        <f>IF(+All!$F427="Kent State",+All!C427,IF(+All!$H427="Kent State",+All!C427,0))</f>
        <v>44478</v>
      </c>
      <c r="D94" s="73">
        <f>IF(+All!$F427="Kent State",+All!D427,IF(+All!$H427="Kent State",+All!D427,0))</f>
        <v>0.79166666666666663</v>
      </c>
      <c r="E94" s="707" t="str">
        <f>IF(+All!$F427="Kent State",+All!E427,IF(+All!$H427="Kent State",+All!E427,0))</f>
        <v>ESPNU</v>
      </c>
      <c r="F94" s="75" t="str">
        <f>IF(+All!$F427="Kent State",+All!F427,IF(+All!$H427="Kent State",+All!F427,0))</f>
        <v>Buffalo</v>
      </c>
      <c r="G94" s="76" t="str">
        <f>IF(+All!$F427="Kent State",+All!G427,IF(+All!$H427="Kent State",+All!G427,0))</f>
        <v>MAC</v>
      </c>
      <c r="H94" s="75" t="str">
        <f>IF(+All!$F427="Kent State",+All!H427,IF(+All!$H427="Kent State",+All!H427,0))</f>
        <v>Kent State</v>
      </c>
      <c r="I94" s="76" t="str">
        <f>IF(+All!$F427="Kent State",+All!I427,IF(+All!$H427="Kent State",+All!I427,0))</f>
        <v>MAC</v>
      </c>
      <c r="J94" s="706" t="str">
        <f>IF(+All!$F427="Kent State",+All!J427,IF(+All!$H427="Kent State",+All!J427,0))</f>
        <v>Kent State</v>
      </c>
      <c r="K94" s="707" t="str">
        <f>IF(+All!$F427="Kent State",+All!K427,IF(+All!$H427="Kent State",+All!K427,0))</f>
        <v>Buffalo</v>
      </c>
      <c r="L94" s="78">
        <f>IF(+All!$F427="Kent State",+All!L427,IF(+All!$H427="Kent State",+All!L427,0))</f>
        <v>5.5</v>
      </c>
      <c r="M94" s="79">
        <f>IF(+All!$F427="Kent State",+All!M427,IF(+All!$H427="Kent State",+All!M427,0))</f>
        <v>65</v>
      </c>
      <c r="N94" s="706" t="str">
        <f>IF(+All!$F427="Kent State",+All!N427,IF(+All!$H427="Kent State",+All!N427,0))</f>
        <v>Kent State</v>
      </c>
      <c r="O94" s="708">
        <f>IF(+All!$F427="Kent State",+All!O427,IF(+All!$H427="Kent State",+All!O427,0))</f>
        <v>48</v>
      </c>
      <c r="P94" s="708" t="str">
        <f>IF(+All!$F427="Kent State",+All!P427,IF(+All!$H427="Kent State",+All!P427,0))</f>
        <v>Buffalo</v>
      </c>
      <c r="Q94" s="707">
        <f>IF(+All!$F427="Kent State",+All!Q427,IF(+All!$H427="Kent State",+All!Q427,0))</f>
        <v>38</v>
      </c>
      <c r="R94" s="706" t="str">
        <f>IF(+All!$F427="Kent State",+All!R427,IF(+All!$H427="Kent State",+All!R427,0))</f>
        <v>Kent State</v>
      </c>
      <c r="S94" s="708" t="str">
        <f>IF(+All!$F427="Kent State",+All!S427,IF(+All!$H427="Kent State",+All!S427,0))</f>
        <v>Buffalo</v>
      </c>
      <c r="T94" s="706" t="str">
        <f>IF(+All!$F427="Kent State",+All!T427,IF(+All!$H427="Kent State",+All!T427,0))</f>
        <v>Kent State</v>
      </c>
      <c r="U94" s="707" t="str">
        <f>IF(+All!$F427="Kent State",+All!U427,IF(+All!$H427="Kent State",+All!U427,0))</f>
        <v>W</v>
      </c>
      <c r="V94" s="706">
        <f>IF(+All!$F332="Kent State",+All!#REF!,IF(+All!$H332="Kent State",+All!#REF!,0))</f>
        <v>0</v>
      </c>
      <c r="W94" s="707">
        <f>IF(+All!$F332="Kent State",+All!#REF!,IF(+All!$H332="Kent State",+All!#REF!,0))</f>
        <v>0</v>
      </c>
      <c r="X94" s="706">
        <f>IF(+All!$F332="Kent State",+All!#REF!,IF(+All!$H332="Kent State",+All!#REF!,0))</f>
        <v>0</v>
      </c>
      <c r="Y94" s="707">
        <f>IF(+All!$F332="Kent State",+All!#REF!,IF(+All!$H332="Kent State",+All!#REF!,0))</f>
        <v>0</v>
      </c>
      <c r="Z94" s="706">
        <f>IF(+All!$F332="Kent State",+All!#REF!,IF(+All!$H332="Kent State",+All!#REF!,0))</f>
        <v>0</v>
      </c>
      <c r="AA94" s="707">
        <f>IF(+All!$F332="Kent State",+All!#REF!,IF(+All!$H332="Kent State",+All!#REF!,0))</f>
        <v>0</v>
      </c>
      <c r="AB94" s="706">
        <f>IF(+All!$F332="Kent State",+All!#REF!,IF(+All!$H332="Kent State",+All!#REF!,0))</f>
        <v>0</v>
      </c>
      <c r="AC94" s="707">
        <f>IF(+All!$F332="Kent State",+All!#REF!,IF(+All!$H332="Kent State",+All!#REF!,0))</f>
        <v>0</v>
      </c>
      <c r="AD94" s="706">
        <f>IF(+All!$F332="Kent State",+All!#REF!,IF(+All!$H332="Kent State",+All!#REF!,0))</f>
        <v>0</v>
      </c>
      <c r="AE94" s="707">
        <f>IF(+All!$F332="Kent State",+All!#REF!,IF(+All!$H332="Kent State",+All!#REF!,0))</f>
        <v>0</v>
      </c>
      <c r="AF94" s="706">
        <f>IF(+All!$F332="Kent State",+All!#REF!,IF(+All!$H332="Kent State",+All!#REF!,0))</f>
        <v>0</v>
      </c>
      <c r="AG94" s="707">
        <f>IF(+All!$F332="Kent State",+All!#REF!,IF(+All!$H332="Kent State",+All!#REF!,0))</f>
        <v>0</v>
      </c>
      <c r="AH94" s="706">
        <f>IF(+All!$F332="Kent State",+All!#REF!,IF(+All!$H332="Kent State",+All!#REF!,0))</f>
        <v>0</v>
      </c>
      <c r="AI94" s="707">
        <f>IF(+All!$F332="Kent State",+All!#REF!,IF(+All!$H332="Kent State",+All!#REF!,0))</f>
        <v>0</v>
      </c>
      <c r="AJ94" s="706">
        <f>IF(+All!$F332="Kent State",+All!#REF!,IF(+All!$H332="Kent State",+All!#REF!,0))</f>
        <v>0</v>
      </c>
      <c r="AK94" s="707">
        <f>IF(+All!$F332="Kent State",+All!#REF!,IF(+All!$H332="Kent State",+All!#REF!,0))</f>
        <v>0</v>
      </c>
      <c r="AL94" s="81">
        <f>IF(+All!$F332="Kent State",+All!V332,IF(+All!$H332="Kent State",+All!V332,0))</f>
        <v>0</v>
      </c>
      <c r="AM94" s="82">
        <f>IF(+All!$F332="Kent State",+All!W332,IF(+All!$H332="Kent State",+All!W332,0))</f>
        <v>0</v>
      </c>
      <c r="AN94" s="81">
        <f>IF(+All!$F332="Kent State",+All!X332,IF(+All!$H332="Kent State",+All!X332,0))</f>
        <v>0</v>
      </c>
      <c r="AO94" s="83">
        <f>IF(+All!$F332="Kent State",+All!Y332,IF(+All!$H332="Kent State",+All!Y332,0))</f>
        <v>0</v>
      </c>
      <c r="AP94" s="84">
        <f>IF(+All!$F332="Kent State",+All!Z332,IF(+All!$H332="Kent State",+All!Z332,0))</f>
        <v>0</v>
      </c>
      <c r="AQ94" s="480">
        <f>IF(+All!$F332="Kent State",+All!#REF!,IF(+All!$H332="Kent State",+All!#REF!,0))</f>
        <v>0</v>
      </c>
      <c r="AR94" s="482">
        <f>IF(+All!$F332="Kent State",+All!#REF!,IF(+All!$H332="Kent State",+All!#REF!,0))</f>
        <v>0</v>
      </c>
      <c r="AS94" s="483">
        <f>IF(+All!$F332="Kent State",+All!#REF!,IF(+All!$H332="Kent State",+All!#REF!,0))</f>
        <v>0</v>
      </c>
      <c r="AT94" s="483">
        <f>IF(+All!$F332="Kent State",+All!#REF!,IF(+All!$H332="Kent State",+All!#REF!,0))</f>
        <v>0</v>
      </c>
      <c r="AU94" s="482">
        <f>IF(+All!$F332="Kent State",+All!#REF!,IF(+All!$H332="Kent State",+All!#REF!,0))</f>
        <v>0</v>
      </c>
      <c r="AV94" s="483">
        <f>IF(+All!$F332="Kent State",+All!#REF!,IF(+All!$H332="Kent State",+All!#REF!,0))</f>
        <v>0</v>
      </c>
      <c r="AW94" s="484">
        <f>IF(+All!$F332="Kent State",+All!#REF!,IF(+All!$H332="Kent State",+All!#REF!,0))</f>
        <v>0</v>
      </c>
      <c r="AX94" s="483">
        <f>IF(+All!$F332="Kent State",+All!#REF!,IF(+All!$H332="Kent State",+All!#REF!,0))</f>
        <v>0</v>
      </c>
      <c r="AY94" s="88">
        <f>IF(+All!$F332="Kent State",+All!#REF!,IF(+All!$H332="Kent State",+All!#REF!,0))</f>
        <v>0</v>
      </c>
      <c r="AZ94" s="89">
        <f>IF(+All!$F332="Kent State",+All!#REF!,IF(+All!$H332="Kent State",+All!#REF!,0))</f>
        <v>0</v>
      </c>
      <c r="BA94" s="90">
        <f>IF(+All!$F332="Kent State",+All!#REF!,IF(+All!$H332="Kent State",+All!#REF!,0))</f>
        <v>0</v>
      </c>
      <c r="BB94" s="90">
        <f>IF(+All!$F332="Kent State",+All!#REF!,IF(+All!$H332="Kent State",+All!#REF!,0))</f>
        <v>0</v>
      </c>
      <c r="BC94" s="91">
        <f>IF(+All!$F332="Kent State",+All!#REF!,IF(+All!$H332="Kent State",+All!#REF!,0))</f>
        <v>0</v>
      </c>
      <c r="BD94" s="482">
        <f>IF(+All!$F332="Kent State",+All!#REF!,IF(+All!$H332="Kent State",+All!#REF!,0))</f>
        <v>0</v>
      </c>
      <c r="BE94" s="483">
        <f>IF(+All!$F332="Kent State",+All!#REF!,IF(+All!$H332="Kent State",+All!#REF!,0))</f>
        <v>0</v>
      </c>
      <c r="BF94" s="483">
        <f>IF(+All!$F332="Kent State",+All!#REF!,IF(+All!$H332="Kent State",+All!#REF!,0))</f>
        <v>0</v>
      </c>
      <c r="BG94" s="482">
        <f>IF(+All!$F332="Kent State",+All!#REF!,IF(+All!$H332="Kent State",+All!#REF!,0))</f>
        <v>0</v>
      </c>
      <c r="BH94" s="483">
        <f>IF(+All!$F332="Kent State",+All!#REF!,IF(+All!$H332="Kent State",+All!#REF!,0))</f>
        <v>0</v>
      </c>
      <c r="BI94" s="484">
        <f>IF(+All!$F332="Kent State",+All!#REF!,IF(+All!$H332="Kent State",+All!#REF!,0))</f>
        <v>0</v>
      </c>
      <c r="BJ94" s="92">
        <f>IF(+All!$F332="Kent State",+All!#REF!,IF(+All!$H332="Kent State",+All!#REF!,0))</f>
        <v>0</v>
      </c>
      <c r="BK94" s="93">
        <f>IF(+All!$F332="Kent State",+All!#REF!,IF(+All!$H332="Kent State",+All!#REF!,0))</f>
        <v>0</v>
      </c>
    </row>
    <row r="95" spans="1:63" x14ac:dyDescent="0.8">
      <c r="A95" s="70">
        <f>IF(+All!$F509="Kent State",+All!A509,IF(+All!$H509="Kent State",+All!A509,0))</f>
        <v>7</v>
      </c>
      <c r="B95" s="480" t="str">
        <f>IF(+All!$F509="Kent State",+All!B509,IF(+All!$H509="Kent State",+All!B509,0))</f>
        <v>Sat</v>
      </c>
      <c r="C95" s="72">
        <f>IF(+All!$F509="Kent State",+All!C509,IF(+All!$H509="Kent State",+All!C509,0))</f>
        <v>44485</v>
      </c>
      <c r="D95" s="73">
        <f>IF(+All!$F509="Kent State",+All!D509,IF(+All!$H509="Kent State",+All!D509,0))</f>
        <v>0.64583333333333337</v>
      </c>
      <c r="E95" s="707" t="str">
        <f>IF(+All!$F509="Kent State",+All!E509,IF(+All!$H509="Kent State",+All!E509,0))</f>
        <v>ESPNU</v>
      </c>
      <c r="F95" s="75" t="str">
        <f>IF(+All!$F509="Kent State",+All!F509,IF(+All!$H509="Kent State",+All!F509,0))</f>
        <v>Kent State</v>
      </c>
      <c r="G95" s="76" t="str">
        <f>IF(+All!$F509="Kent State",+All!G509,IF(+All!$H509="Kent State",+All!G509,0))</f>
        <v>MAC</v>
      </c>
      <c r="H95" s="75" t="str">
        <f>IF(+All!$F509="Kent State",+All!H509,IF(+All!$H509="Kent State",+All!H509,0))</f>
        <v>Western Michigan</v>
      </c>
      <c r="I95" s="76" t="str">
        <f>IF(+All!$F509="Kent State",+All!I509,IF(+All!$H509="Kent State",+All!I509,0))</f>
        <v>MAC</v>
      </c>
      <c r="J95" s="706" t="str">
        <f>IF(+All!$F509="Kent State",+All!J509,IF(+All!$H509="Kent State",+All!J509,0))</f>
        <v>Western Michigan</v>
      </c>
      <c r="K95" s="707" t="str">
        <f>IF(+All!$F509="Kent State",+All!K509,IF(+All!$H509="Kent State",+All!K509,0))</f>
        <v>Kent State</v>
      </c>
      <c r="L95" s="78">
        <f>IF(+All!$F509="Kent State",+All!L509,IF(+All!$H509="Kent State",+All!L509,0))</f>
        <v>7</v>
      </c>
      <c r="M95" s="79">
        <f>IF(+All!$F509="Kent State",+All!M509,IF(+All!$H509="Kent State",+All!M509,0))</f>
        <v>66</v>
      </c>
      <c r="N95" s="706" t="str">
        <f>IF(+All!$F509="Kent State",+All!N509,IF(+All!$H509="Kent State",+All!N509,0))</f>
        <v>Western Michigan</v>
      </c>
      <c r="O95" s="708">
        <f>IF(+All!$F509="Kent State",+All!O509,IF(+All!$H509="Kent State",+All!O509,0))</f>
        <v>64</v>
      </c>
      <c r="P95" s="708" t="str">
        <f>IF(+All!$F509="Kent State",+All!P509,IF(+All!$H509="Kent State",+All!P509,0))</f>
        <v>Kent State</v>
      </c>
      <c r="Q95" s="707">
        <f>IF(+All!$F509="Kent State",+All!Q509,IF(+All!$H509="Kent State",+All!Q509,0))</f>
        <v>31</v>
      </c>
      <c r="R95" s="706" t="str">
        <f>IF(+All!$F509="Kent State",+All!R509,IF(+All!$H509="Kent State",+All!R509,0))</f>
        <v>Western Michigan</v>
      </c>
      <c r="S95" s="708" t="str">
        <f>IF(+All!$F509="Kent State",+All!S509,IF(+All!$H509="Kent State",+All!S509,0))</f>
        <v>Kent State</v>
      </c>
      <c r="T95" s="706" t="str">
        <f>IF(+All!$F509="Kent State",+All!T509,IF(+All!$H509="Kent State",+All!T509,0))</f>
        <v>Kent State</v>
      </c>
      <c r="U95" s="707" t="str">
        <f>IF(+All!$F509="Kent State",+All!U509,IF(+All!$H509="Kent State",+All!U509,0))</f>
        <v>L</v>
      </c>
      <c r="V95" s="706" t="e">
        <f>IF(+All!#REF!="Kent State",+All!#REF!,IF(+All!#REF!="Kent State",+All!#REF!,0))</f>
        <v>#REF!</v>
      </c>
      <c r="W95" s="707" t="e">
        <f>IF(+All!#REF!="Kent State",+All!#REF!,IF(+All!#REF!="Kent State",+All!#REF!,0))</f>
        <v>#REF!</v>
      </c>
      <c r="X95" s="706" t="e">
        <f>IF(+All!#REF!="Kent State",+All!#REF!,IF(+All!#REF!="Kent State",+All!#REF!,0))</f>
        <v>#REF!</v>
      </c>
      <c r="Y95" s="707" t="e">
        <f>IF(+All!#REF!="Kent State",+All!#REF!,IF(+All!#REF!="Kent State",+All!#REF!,0))</f>
        <v>#REF!</v>
      </c>
      <c r="Z95" s="706" t="e">
        <f>IF(+All!#REF!="Kent State",+All!#REF!,IF(+All!#REF!="Kent State",+All!#REF!,0))</f>
        <v>#REF!</v>
      </c>
      <c r="AA95" s="707" t="e">
        <f>IF(+All!#REF!="Kent State",+All!#REF!,IF(+All!#REF!="Kent State",+All!#REF!,0))</f>
        <v>#REF!</v>
      </c>
      <c r="AB95" s="706" t="e">
        <f>IF(+All!#REF!="Kent State",+All!#REF!,IF(+All!#REF!="Kent State",+All!#REF!,0))</f>
        <v>#REF!</v>
      </c>
      <c r="AC95" s="707" t="e">
        <f>IF(+All!#REF!="Kent State",+All!#REF!,IF(+All!#REF!="Kent State",+All!#REF!,0))</f>
        <v>#REF!</v>
      </c>
      <c r="AD95" s="706" t="e">
        <f>IF(+All!#REF!="Kent State",+All!#REF!,IF(+All!#REF!="Kent State",+All!#REF!,0))</f>
        <v>#REF!</v>
      </c>
      <c r="AE95" s="707" t="e">
        <f>IF(+All!#REF!="Kent State",+All!#REF!,IF(+All!#REF!="Kent State",+All!#REF!,0))</f>
        <v>#REF!</v>
      </c>
      <c r="AF95" s="706" t="e">
        <f>IF(+All!#REF!="Kent State",+All!#REF!,IF(+All!#REF!="Kent State",+All!#REF!,0))</f>
        <v>#REF!</v>
      </c>
      <c r="AG95" s="707" t="e">
        <f>IF(+All!#REF!="Kent State",+All!#REF!,IF(+All!#REF!="Kent State",+All!#REF!,0))</f>
        <v>#REF!</v>
      </c>
      <c r="AH95" s="706" t="e">
        <f>IF(+All!#REF!="Kent State",+All!#REF!,IF(+All!#REF!="Kent State",+All!#REF!,0))</f>
        <v>#REF!</v>
      </c>
      <c r="AI95" s="707" t="e">
        <f>IF(+All!#REF!="Kent State",+All!#REF!,IF(+All!#REF!="Kent State",+All!#REF!,0))</f>
        <v>#REF!</v>
      </c>
      <c r="AJ95" s="706" t="e">
        <f>IF(+All!#REF!="Kent State",+All!#REF!,IF(+All!#REF!="Kent State",+All!#REF!,0))</f>
        <v>#REF!</v>
      </c>
      <c r="AK95" s="707" t="e">
        <f>IF(+All!#REF!="Kent State",+All!#REF!,IF(+All!#REF!="Kent State",+All!#REF!,0))</f>
        <v>#REF!</v>
      </c>
      <c r="AL95" s="81" t="e">
        <f>IF(+All!#REF!="Kent State",+All!#REF!,IF(+All!#REF!="Kent State",+All!#REF!,0))</f>
        <v>#REF!</v>
      </c>
      <c r="AM95" s="82" t="e">
        <f>IF(+All!#REF!="Kent State",+All!#REF!,IF(+All!#REF!="Kent State",+All!#REF!,0))</f>
        <v>#REF!</v>
      </c>
      <c r="AN95" s="81" t="e">
        <f>IF(+All!#REF!="Kent State",+All!#REF!,IF(+All!#REF!="Kent State",+All!#REF!,0))</f>
        <v>#REF!</v>
      </c>
      <c r="AO95" s="83" t="e">
        <f>IF(+All!#REF!="Kent State",+All!#REF!,IF(+All!#REF!="Kent State",+All!#REF!,0))</f>
        <v>#REF!</v>
      </c>
      <c r="AP95" s="84" t="e">
        <f>IF(+All!#REF!="Kent State",+All!#REF!,IF(+All!#REF!="Kent State",+All!#REF!,0))</f>
        <v>#REF!</v>
      </c>
      <c r="AQ95" s="480" t="e">
        <f>IF(+All!#REF!="Kent State",+All!#REF!,IF(+All!#REF!="Kent State",+All!#REF!,0))</f>
        <v>#REF!</v>
      </c>
      <c r="AR95" s="482" t="e">
        <f>IF(+All!#REF!="Kent State",+All!#REF!,IF(+All!#REF!="Kent State",+All!#REF!,0))</f>
        <v>#REF!</v>
      </c>
      <c r="AS95" s="483" t="e">
        <f>IF(+All!#REF!="Kent State",+All!#REF!,IF(+All!#REF!="Kent State",+All!#REF!,0))</f>
        <v>#REF!</v>
      </c>
      <c r="AT95" s="483" t="e">
        <f>IF(+All!#REF!="Kent State",+All!#REF!,IF(+All!#REF!="Kent State",+All!#REF!,0))</f>
        <v>#REF!</v>
      </c>
      <c r="AU95" s="482" t="e">
        <f>IF(+All!#REF!="Kent State",+All!#REF!,IF(+All!#REF!="Kent State",+All!#REF!,0))</f>
        <v>#REF!</v>
      </c>
      <c r="AV95" s="483" t="e">
        <f>IF(+All!#REF!="Kent State",+All!#REF!,IF(+All!#REF!="Kent State",+All!#REF!,0))</f>
        <v>#REF!</v>
      </c>
      <c r="AW95" s="484" t="e">
        <f>IF(+All!#REF!="Kent State",+All!#REF!,IF(+All!#REF!="Kent State",+All!#REF!,0))</f>
        <v>#REF!</v>
      </c>
      <c r="AX95" s="483" t="e">
        <f>IF(+All!#REF!="Kent State",+All!#REF!,IF(+All!#REF!="Kent State",+All!#REF!,0))</f>
        <v>#REF!</v>
      </c>
      <c r="AY95" s="88" t="e">
        <f>IF(+All!#REF!="Kent State",+All!#REF!,IF(+All!#REF!="Kent State",+All!#REF!,0))</f>
        <v>#REF!</v>
      </c>
      <c r="AZ95" s="89" t="e">
        <f>IF(+All!#REF!="Kent State",+All!#REF!,IF(+All!#REF!="Kent State",+All!#REF!,0))</f>
        <v>#REF!</v>
      </c>
      <c r="BA95" s="90" t="e">
        <f>IF(+All!#REF!="Kent State",+All!#REF!,IF(+All!#REF!="Kent State",+All!#REF!,0))</f>
        <v>#REF!</v>
      </c>
      <c r="BB95" s="90" t="e">
        <f>IF(+All!#REF!="Kent State",+All!#REF!,IF(+All!#REF!="Kent State",+All!#REF!,0))</f>
        <v>#REF!</v>
      </c>
      <c r="BC95" s="91" t="e">
        <f>IF(+All!#REF!="Kent State",+All!#REF!,IF(+All!#REF!="Kent State",+All!#REF!,0))</f>
        <v>#REF!</v>
      </c>
      <c r="BD95" s="482" t="e">
        <f>IF(+All!#REF!="Kent State",+All!#REF!,IF(+All!#REF!="Kent State",+All!#REF!,0))</f>
        <v>#REF!</v>
      </c>
      <c r="BE95" s="483" t="e">
        <f>IF(+All!#REF!="Kent State",+All!#REF!,IF(+All!#REF!="Kent State",+All!#REF!,0))</f>
        <v>#REF!</v>
      </c>
      <c r="BF95" s="483" t="e">
        <f>IF(+All!#REF!="Kent State",+All!#REF!,IF(+All!#REF!="Kent State",+All!#REF!,0))</f>
        <v>#REF!</v>
      </c>
      <c r="BG95" s="482" t="e">
        <f>IF(+All!#REF!="Kent State",+All!#REF!,IF(+All!#REF!="Kent State",+All!#REF!,0))</f>
        <v>#REF!</v>
      </c>
      <c r="BH95" s="483" t="e">
        <f>IF(+All!#REF!="Kent State",+All!#REF!,IF(+All!#REF!="Kent State",+All!#REF!,0))</f>
        <v>#REF!</v>
      </c>
      <c r="BI95" s="484" t="e">
        <f>IF(+All!#REF!="Kent State",+All!#REF!,IF(+All!#REF!="Kent State",+All!#REF!,0))</f>
        <v>#REF!</v>
      </c>
      <c r="BJ95" s="92" t="e">
        <f>IF(+All!#REF!="Kent State",+All!#REF!,IF(+All!#REF!="Kent State",+All!#REF!,0))</f>
        <v>#REF!</v>
      </c>
      <c r="BK95" s="93" t="e">
        <f>IF(+All!#REF!="Kent State",+All!#REF!,IF(+All!#REF!="Kent State",+All!#REF!,0))</f>
        <v>#REF!</v>
      </c>
    </row>
    <row r="96" spans="1:63" x14ac:dyDescent="0.8">
      <c r="A96" s="70">
        <f>IF(+All!$F592="Kent State",+All!A592,IF(+All!$H592="Kent State",+All!A592,0))</f>
        <v>8</v>
      </c>
      <c r="B96" s="480" t="str">
        <f>IF(+All!$F592="Kent State",+All!B592,IF(+All!$H592="Kent State",+All!B592,0))</f>
        <v>Sat</v>
      </c>
      <c r="C96" s="72">
        <f>IF(+All!$F592="Kent State",+All!C592,IF(+All!$H592="Kent State",+All!C592,0))</f>
        <v>44492</v>
      </c>
      <c r="D96" s="73">
        <f>IF(+All!$F592="Kent State",+All!D592,IF(+All!$H592="Kent State",+All!D592,0))</f>
        <v>0.54166666666666663</v>
      </c>
      <c r="E96" s="707">
        <f>IF(+All!$F592="Kent State",+All!E592,IF(+All!$H592="Kent State",+All!E592,0))</f>
        <v>0</v>
      </c>
      <c r="F96" s="75" t="str">
        <f>IF(+All!$F592="Kent State",+All!F592,IF(+All!$H592="Kent State",+All!F592,0))</f>
        <v>Kent State</v>
      </c>
      <c r="G96" s="76" t="str">
        <f>IF(+All!$F592="Kent State",+All!G592,IF(+All!$H592="Kent State",+All!G592,0))</f>
        <v>MAC</v>
      </c>
      <c r="H96" s="75" t="str">
        <f>IF(+All!$F592="Kent State",+All!H592,IF(+All!$H592="Kent State",+All!H592,0))</f>
        <v>Ohio</v>
      </c>
      <c r="I96" s="76" t="str">
        <f>IF(+All!$F592="Kent State",+All!I592,IF(+All!$H592="Kent State",+All!I592,0))</f>
        <v>MAC</v>
      </c>
      <c r="J96" s="706" t="str">
        <f>IF(+All!$F592="Kent State",+All!J592,IF(+All!$H592="Kent State",+All!J592,0))</f>
        <v>Kent State</v>
      </c>
      <c r="K96" s="707" t="str">
        <f>IF(+All!$F592="Kent State",+All!K592,IF(+All!$H592="Kent State",+All!K592,0))</f>
        <v>Ohio</v>
      </c>
      <c r="L96" s="78">
        <f>IF(+All!$F592="Kent State",+All!L592,IF(+All!$H592="Kent State",+All!L592,0))</f>
        <v>6</v>
      </c>
      <c r="M96" s="79">
        <f>IF(+All!$F592="Kent State",+All!M592,IF(+All!$H592="Kent State",+All!M592,0))</f>
        <v>66</v>
      </c>
      <c r="N96" s="706" t="str">
        <f>IF(+All!$F592="Kent State",+All!N592,IF(+All!$H592="Kent State",+All!N592,0))</f>
        <v>Kent State</v>
      </c>
      <c r="O96" s="708">
        <f>IF(+All!$F592="Kent State",+All!O592,IF(+All!$H592="Kent State",+All!O592,0))</f>
        <v>34</v>
      </c>
      <c r="P96" s="708" t="str">
        <f>IF(+All!$F592="Kent State",+All!P592,IF(+All!$H592="Kent State",+All!P592,0))</f>
        <v>Ohio</v>
      </c>
      <c r="Q96" s="707">
        <f>IF(+All!$F592="Kent State",+All!Q592,IF(+All!$H592="Kent State",+All!Q592,0))</f>
        <v>27</v>
      </c>
      <c r="R96" s="706" t="str">
        <f>IF(+All!$F592="Kent State",+All!R592,IF(+All!$H592="Kent State",+All!R592,0))</f>
        <v>Kent State</v>
      </c>
      <c r="S96" s="708" t="str">
        <f>IF(+All!$F592="Kent State",+All!S592,IF(+All!$H592="Kent State",+All!S592,0))</f>
        <v>Ohio</v>
      </c>
      <c r="T96" s="706" t="str">
        <f>IF(+All!$F592="Kent State",+All!T592,IF(+All!$H592="Kent State",+All!T592,0))</f>
        <v>Ohio</v>
      </c>
      <c r="U96" s="707" t="str">
        <f>IF(+All!$F592="Kent State",+All!U592,IF(+All!$H592="Kent State",+All!U592,0))</f>
        <v>L</v>
      </c>
      <c r="V96" s="706">
        <f>IF(+All!$F395="Kent State",+All!#REF!,IF(+All!$H395="Kent State",+All!#REF!,0))</f>
        <v>0</v>
      </c>
      <c r="W96" s="707">
        <f>IF(+All!$F395="Kent State",+All!#REF!,IF(+All!$H395="Kent State",+All!#REF!,0))</f>
        <v>0</v>
      </c>
      <c r="X96" s="706">
        <f>IF(+All!$F395="Kent State",+All!#REF!,IF(+All!$H395="Kent State",+All!#REF!,0))</f>
        <v>0</v>
      </c>
      <c r="Y96" s="707">
        <f>IF(+All!$F395="Kent State",+All!#REF!,IF(+All!$H395="Kent State",+All!#REF!,0))</f>
        <v>0</v>
      </c>
      <c r="Z96" s="706">
        <f>IF(+All!$F395="Kent State",+All!#REF!,IF(+All!$H395="Kent State",+All!#REF!,0))</f>
        <v>0</v>
      </c>
      <c r="AA96" s="707">
        <f>IF(+All!$F395="Kent State",+All!#REF!,IF(+All!$H395="Kent State",+All!#REF!,0))</f>
        <v>0</v>
      </c>
      <c r="AB96" s="706">
        <f>IF(+All!$F395="Kent State",+All!#REF!,IF(+All!$H395="Kent State",+All!#REF!,0))</f>
        <v>0</v>
      </c>
      <c r="AC96" s="707">
        <f>IF(+All!$F395="Kent State",+All!#REF!,IF(+All!$H395="Kent State",+All!#REF!,0))</f>
        <v>0</v>
      </c>
      <c r="AD96" s="706">
        <f>IF(+All!$F395="Kent State",+All!#REF!,IF(+All!$H395="Kent State",+All!#REF!,0))</f>
        <v>0</v>
      </c>
      <c r="AE96" s="707">
        <f>IF(+All!$F395="Kent State",+All!#REF!,IF(+All!$H395="Kent State",+All!#REF!,0))</f>
        <v>0</v>
      </c>
      <c r="AF96" s="706">
        <f>IF(+All!$F395="Kent State",+All!#REF!,IF(+All!$H395="Kent State",+All!#REF!,0))</f>
        <v>0</v>
      </c>
      <c r="AG96" s="707">
        <f>IF(+All!$F395="Kent State",+All!#REF!,IF(+All!$H395="Kent State",+All!#REF!,0))</f>
        <v>0</v>
      </c>
      <c r="AH96" s="706">
        <f>IF(+All!$F395="Kent State",+All!#REF!,IF(+All!$H395="Kent State",+All!#REF!,0))</f>
        <v>0</v>
      </c>
      <c r="AI96" s="707">
        <f>IF(+All!$F395="Kent State",+All!#REF!,IF(+All!$H395="Kent State",+All!#REF!,0))</f>
        <v>0</v>
      </c>
      <c r="AJ96" s="706">
        <f>IF(+All!$F395="Kent State",+All!#REF!,IF(+All!$H395="Kent State",+All!#REF!,0))</f>
        <v>0</v>
      </c>
      <c r="AK96" s="707">
        <f>IF(+All!$F395="Kent State",+All!#REF!,IF(+All!$H395="Kent State",+All!#REF!,0))</f>
        <v>0</v>
      </c>
      <c r="AL96" s="81">
        <f>IF(+All!$F395="Kent State",+All!V395,IF(+All!$H395="Kent State",+All!V395,0))</f>
        <v>0</v>
      </c>
      <c r="AM96" s="82">
        <f>IF(+All!$F395="Kent State",+All!W395,IF(+All!$H395="Kent State",+All!W395,0))</f>
        <v>0</v>
      </c>
      <c r="AN96" s="81">
        <f>IF(+All!$F395="Kent State",+All!X395,IF(+All!$H395="Kent State",+All!X395,0))</f>
        <v>0</v>
      </c>
      <c r="AO96" s="83">
        <f>IF(+All!$F395="Kent State",+All!Y395,IF(+All!$H395="Kent State",+All!Y395,0))</f>
        <v>0</v>
      </c>
      <c r="AP96" s="84">
        <f>IF(+All!$F395="Kent State",+All!Z395,IF(+All!$H395="Kent State",+All!Z395,0))</f>
        <v>0</v>
      </c>
      <c r="AQ96" s="480">
        <f>IF(+All!$F395="Kent State",+All!#REF!,IF(+All!$H395="Kent State",+All!#REF!,0))</f>
        <v>0</v>
      </c>
      <c r="AR96" s="482">
        <f>IF(+All!$F395="Kent State",+All!#REF!,IF(+All!$H395="Kent State",+All!#REF!,0))</f>
        <v>0</v>
      </c>
      <c r="AS96" s="483">
        <f>IF(+All!$F395="Kent State",+All!#REF!,IF(+All!$H395="Kent State",+All!#REF!,0))</f>
        <v>0</v>
      </c>
      <c r="AT96" s="483">
        <f>IF(+All!$F395="Kent State",+All!#REF!,IF(+All!$H395="Kent State",+All!#REF!,0))</f>
        <v>0</v>
      </c>
      <c r="AU96" s="482">
        <f>IF(+All!$F395="Kent State",+All!#REF!,IF(+All!$H395="Kent State",+All!#REF!,0))</f>
        <v>0</v>
      </c>
      <c r="AV96" s="483">
        <f>IF(+All!$F395="Kent State",+All!#REF!,IF(+All!$H395="Kent State",+All!#REF!,0))</f>
        <v>0</v>
      </c>
      <c r="AW96" s="484">
        <f>IF(+All!$F395="Kent State",+All!#REF!,IF(+All!$H395="Kent State",+All!#REF!,0))</f>
        <v>0</v>
      </c>
      <c r="AX96" s="483">
        <f>IF(+All!$F395="Kent State",+All!#REF!,IF(+All!$H395="Kent State",+All!#REF!,0))</f>
        <v>0</v>
      </c>
      <c r="AY96" s="88">
        <f>IF(+All!$F395="Kent State",+All!#REF!,IF(+All!$H395="Kent State",+All!#REF!,0))</f>
        <v>0</v>
      </c>
      <c r="AZ96" s="89">
        <f>IF(+All!$F395="Kent State",+All!#REF!,IF(+All!$H395="Kent State",+All!#REF!,0))</f>
        <v>0</v>
      </c>
      <c r="BA96" s="90">
        <f>IF(+All!$F395="Kent State",+All!#REF!,IF(+All!$H395="Kent State",+All!#REF!,0))</f>
        <v>0</v>
      </c>
      <c r="BB96" s="90">
        <f>IF(+All!$F395="Kent State",+All!#REF!,IF(+All!$H395="Kent State",+All!#REF!,0))</f>
        <v>0</v>
      </c>
      <c r="BC96" s="91">
        <f>IF(+All!$F395="Kent State",+All!#REF!,IF(+All!$H395="Kent State",+All!#REF!,0))</f>
        <v>0</v>
      </c>
      <c r="BD96" s="482">
        <f>IF(+All!$F395="Kent State",+All!#REF!,IF(+All!$H395="Kent State",+All!#REF!,0))</f>
        <v>0</v>
      </c>
      <c r="BE96" s="483">
        <f>IF(+All!$F395="Kent State",+All!#REF!,IF(+All!$H395="Kent State",+All!#REF!,0))</f>
        <v>0</v>
      </c>
      <c r="BF96" s="483">
        <f>IF(+All!$F395="Kent State",+All!#REF!,IF(+All!$H395="Kent State",+All!#REF!,0))</f>
        <v>0</v>
      </c>
      <c r="BG96" s="482">
        <f>IF(+All!$F395="Kent State",+All!#REF!,IF(+All!$H395="Kent State",+All!#REF!,0))</f>
        <v>0</v>
      </c>
      <c r="BH96" s="483">
        <f>IF(+All!$F395="Kent State",+All!#REF!,IF(+All!$H395="Kent State",+All!#REF!,0))</f>
        <v>0</v>
      </c>
      <c r="BI96" s="484">
        <f>IF(+All!$F395="Kent State",+All!#REF!,IF(+All!$H395="Kent State",+All!#REF!,0))</f>
        <v>0</v>
      </c>
      <c r="BJ96" s="92">
        <f>IF(+All!$F395="Kent State",+All!#REF!,IF(+All!$H395="Kent State",+All!#REF!,0))</f>
        <v>0</v>
      </c>
      <c r="BK96" s="93">
        <f>IF(+All!$F395="Kent State",+All!#REF!,IF(+All!$H395="Kent State",+All!#REF!,0))</f>
        <v>0</v>
      </c>
    </row>
    <row r="97" spans="1:63" x14ac:dyDescent="0.8">
      <c r="A97" s="70">
        <f>IF(+All!$F694="Kent State",+All!A694,IF(+All!$H694="Kent State",+All!A694,0))</f>
        <v>9</v>
      </c>
      <c r="B97" s="480" t="str">
        <f>IF(+All!$F694="Kent State",+All!B694,IF(+All!$H694="Kent State",+All!B694,0))</f>
        <v>Sat</v>
      </c>
      <c r="C97" s="72">
        <f>IF(+All!$F694="Kent State",+All!C694,IF(+All!$H694="Kent State",+All!C694,0))</f>
        <v>44499</v>
      </c>
      <c r="D97" s="73">
        <f>IF(+All!$F694="Kent State",+All!D694,IF(+All!$H694="Kent State",+All!D694,0))</f>
        <v>0</v>
      </c>
      <c r="E97" s="707">
        <f>IF(+All!$F694="Kent State",+All!E694,IF(+All!$H694="Kent State",+All!E694,0))</f>
        <v>0</v>
      </c>
      <c r="F97" s="75" t="str">
        <f>IF(+All!$F694="Kent State",+All!F694,IF(+All!$H694="Kent State",+All!F694,0))</f>
        <v>Kent State</v>
      </c>
      <c r="G97" s="76" t="str">
        <f>IF(+All!$F694="Kent State",+All!G694,IF(+All!$H694="Kent State",+All!G694,0))</f>
        <v>MAC</v>
      </c>
      <c r="H97" s="75" t="str">
        <f>IF(+All!$F694="Kent State",+All!H694,IF(+All!$H694="Kent State",+All!H694,0))</f>
        <v>Open</v>
      </c>
      <c r="I97" s="76" t="str">
        <f>IF(+All!$F694="Kent State",+All!I694,IF(+All!$H694="Kent State",+All!I694,0))</f>
        <v>ZZZ</v>
      </c>
      <c r="J97" s="706">
        <f>IF(+All!$F694="Kent State",+All!J694,IF(+All!$H694="Kent State",+All!J694,0))</f>
        <v>0</v>
      </c>
      <c r="K97" s="707" t="str">
        <f>IF(+All!$F694="Kent State",+All!K694,IF(+All!$H694="Kent State",+All!K694,0))</f>
        <v>Kent State</v>
      </c>
      <c r="L97" s="78">
        <f>IF(+All!$F694="Kent State",+All!L694,IF(+All!$H694="Kent State",+All!L694,0))</f>
        <v>0</v>
      </c>
      <c r="M97" s="79">
        <f>IF(+All!$F694="Kent State",+All!M694,IF(+All!$H694="Kent State",+All!M694,0))</f>
        <v>0</v>
      </c>
      <c r="N97" s="706">
        <f>IF(+All!$F694="Kent State",+All!N694,IF(+All!$H694="Kent State",+All!N694,0))</f>
        <v>0</v>
      </c>
      <c r="O97" s="708">
        <f>IF(+All!$F694="Kent State",+All!O694,IF(+All!$H694="Kent State",+All!O694,0))</f>
        <v>0</v>
      </c>
      <c r="P97" s="708">
        <f>IF(+All!$F694="Kent State",+All!P694,IF(+All!$H694="Kent State",+All!P694,0))</f>
        <v>0</v>
      </c>
      <c r="Q97" s="707">
        <f>IF(+All!$F694="Kent State",+All!Q694,IF(+All!$H694="Kent State",+All!Q694,0))</f>
        <v>0</v>
      </c>
      <c r="R97" s="706">
        <f>IF(+All!$F694="Kent State",+All!R694,IF(+All!$H694="Kent State",+All!R694,0))</f>
        <v>0</v>
      </c>
      <c r="S97" s="708">
        <f>IF(+All!$F694="Kent State",+All!S694,IF(+All!$H694="Kent State",+All!S694,0))</f>
        <v>0</v>
      </c>
      <c r="T97" s="706">
        <f>IF(+All!$F694="Kent State",+All!T694,IF(+All!$H694="Kent State",+All!T694,0))</f>
        <v>0</v>
      </c>
      <c r="U97" s="707">
        <f>IF(+All!$F694="Kent State",+All!U694,IF(+All!$H694="Kent State",+All!U694,0))</f>
        <v>0</v>
      </c>
      <c r="V97" s="706">
        <f>IF(+All!$F459="Kent State",+All!#REF!,IF(+All!$H459="Kent State",+All!#REF!,0))</f>
        <v>0</v>
      </c>
      <c r="W97" s="707">
        <f>IF(+All!$F459="Kent State",+All!#REF!,IF(+All!$H459="Kent State",+All!#REF!,0))</f>
        <v>0</v>
      </c>
      <c r="X97" s="706">
        <f>IF(+All!$F459="Kent State",+All!#REF!,IF(+All!$H459="Kent State",+All!#REF!,0))</f>
        <v>0</v>
      </c>
      <c r="Y97" s="707">
        <f>IF(+All!$F459="Kent State",+All!#REF!,IF(+All!$H459="Kent State",+All!#REF!,0))</f>
        <v>0</v>
      </c>
      <c r="Z97" s="706">
        <f>IF(+All!$F459="Kent State",+All!#REF!,IF(+All!$H459="Kent State",+All!#REF!,0))</f>
        <v>0</v>
      </c>
      <c r="AA97" s="707">
        <f>IF(+All!$F459="Kent State",+All!#REF!,IF(+All!$H459="Kent State",+All!#REF!,0))</f>
        <v>0</v>
      </c>
      <c r="AB97" s="706">
        <f>IF(+All!$F459="Kent State",+All!#REF!,IF(+All!$H459="Kent State",+All!#REF!,0))</f>
        <v>0</v>
      </c>
      <c r="AC97" s="707">
        <f>IF(+All!$F459="Kent State",+All!#REF!,IF(+All!$H459="Kent State",+All!#REF!,0))</f>
        <v>0</v>
      </c>
      <c r="AD97" s="706">
        <f>IF(+All!$F459="Kent State",+All!#REF!,IF(+All!$H459="Kent State",+All!#REF!,0))</f>
        <v>0</v>
      </c>
      <c r="AE97" s="707">
        <f>IF(+All!$F459="Kent State",+All!#REF!,IF(+All!$H459="Kent State",+All!#REF!,0))</f>
        <v>0</v>
      </c>
      <c r="AF97" s="706">
        <f>IF(+All!$F459="Kent State",+All!#REF!,IF(+All!$H459="Kent State",+All!#REF!,0))</f>
        <v>0</v>
      </c>
      <c r="AG97" s="707">
        <f>IF(+All!$F459="Kent State",+All!#REF!,IF(+All!$H459="Kent State",+All!#REF!,0))</f>
        <v>0</v>
      </c>
      <c r="AH97" s="706">
        <f>IF(+All!$F459="Kent State",+All!#REF!,IF(+All!$H459="Kent State",+All!#REF!,0))</f>
        <v>0</v>
      </c>
      <c r="AI97" s="707">
        <f>IF(+All!$F459="Kent State",+All!#REF!,IF(+All!$H459="Kent State",+All!#REF!,0))</f>
        <v>0</v>
      </c>
      <c r="AJ97" s="706">
        <f>IF(+All!$F459="Kent State",+All!#REF!,IF(+All!$H459="Kent State",+All!#REF!,0))</f>
        <v>0</v>
      </c>
      <c r="AK97" s="707">
        <f>IF(+All!$F459="Kent State",+All!#REF!,IF(+All!$H459="Kent State",+All!#REF!,0))</f>
        <v>0</v>
      </c>
      <c r="AL97" s="81">
        <f>IF(+All!$F459="Kent State",+All!V459,IF(+All!$H459="Kent State",+All!V459,0))</f>
        <v>0</v>
      </c>
      <c r="AM97" s="82">
        <f>IF(+All!$F459="Kent State",+All!W459,IF(+All!$H459="Kent State",+All!W459,0))</f>
        <v>0</v>
      </c>
      <c r="AN97" s="81">
        <f>IF(+All!$F459="Kent State",+All!X459,IF(+All!$H459="Kent State",+All!X459,0))</f>
        <v>0</v>
      </c>
      <c r="AO97" s="83">
        <f>IF(+All!$F459="Kent State",+All!Y459,IF(+All!$H459="Kent State",+All!Y459,0))</f>
        <v>0</v>
      </c>
      <c r="AP97" s="84">
        <f>IF(+All!$F459="Kent State",+All!Z459,IF(+All!$H459="Kent State",+All!Z459,0))</f>
        <v>0</v>
      </c>
      <c r="AQ97" s="480">
        <f>IF(+All!$F459="Kent State",+All!#REF!,IF(+All!$H459="Kent State",+All!#REF!,0))</f>
        <v>0</v>
      </c>
      <c r="AR97" s="482">
        <f>IF(+All!$F459="Kent State",+All!#REF!,IF(+All!$H459="Kent State",+All!#REF!,0))</f>
        <v>0</v>
      </c>
      <c r="AS97" s="483">
        <f>IF(+All!$F459="Kent State",+All!#REF!,IF(+All!$H459="Kent State",+All!#REF!,0))</f>
        <v>0</v>
      </c>
      <c r="AT97" s="483">
        <f>IF(+All!$F459="Kent State",+All!#REF!,IF(+All!$H459="Kent State",+All!#REF!,0))</f>
        <v>0</v>
      </c>
      <c r="AU97" s="482">
        <f>IF(+All!$F459="Kent State",+All!#REF!,IF(+All!$H459="Kent State",+All!#REF!,0))</f>
        <v>0</v>
      </c>
      <c r="AV97" s="483">
        <f>IF(+All!$F459="Kent State",+All!#REF!,IF(+All!$H459="Kent State",+All!#REF!,0))</f>
        <v>0</v>
      </c>
      <c r="AW97" s="484">
        <f>IF(+All!$F459="Kent State",+All!#REF!,IF(+All!$H459="Kent State",+All!#REF!,0))</f>
        <v>0</v>
      </c>
      <c r="AX97" s="483">
        <f>IF(+All!$F459="Kent State",+All!#REF!,IF(+All!$H459="Kent State",+All!#REF!,0))</f>
        <v>0</v>
      </c>
      <c r="AY97" s="88">
        <f>IF(+All!$F459="Kent State",+All!#REF!,IF(+All!$H459="Kent State",+All!#REF!,0))</f>
        <v>0</v>
      </c>
      <c r="AZ97" s="89">
        <f>IF(+All!$F459="Kent State",+All!#REF!,IF(+All!$H459="Kent State",+All!#REF!,0))</f>
        <v>0</v>
      </c>
      <c r="BA97" s="90">
        <f>IF(+All!$F459="Kent State",+All!#REF!,IF(+All!$H459="Kent State",+All!#REF!,0))</f>
        <v>0</v>
      </c>
      <c r="BB97" s="90">
        <f>IF(+All!$F459="Kent State",+All!#REF!,IF(+All!$H459="Kent State",+All!#REF!,0))</f>
        <v>0</v>
      </c>
      <c r="BC97" s="91">
        <f>IF(+All!$F459="Kent State",+All!#REF!,IF(+All!$H459="Kent State",+All!#REF!,0))</f>
        <v>0</v>
      </c>
      <c r="BD97" s="482">
        <f>IF(+All!$F459="Kent State",+All!#REF!,IF(+All!$H459="Kent State",+All!#REF!,0))</f>
        <v>0</v>
      </c>
      <c r="BE97" s="483">
        <f>IF(+All!$F459="Kent State",+All!#REF!,IF(+All!$H459="Kent State",+All!#REF!,0))</f>
        <v>0</v>
      </c>
      <c r="BF97" s="483">
        <f>IF(+All!$F459="Kent State",+All!#REF!,IF(+All!$H459="Kent State",+All!#REF!,0))</f>
        <v>0</v>
      </c>
      <c r="BG97" s="482">
        <f>IF(+All!$F459="Kent State",+All!#REF!,IF(+All!$H459="Kent State",+All!#REF!,0))</f>
        <v>0</v>
      </c>
      <c r="BH97" s="483">
        <f>IF(+All!$F459="Kent State",+All!#REF!,IF(+All!$H459="Kent State",+All!#REF!,0))</f>
        <v>0</v>
      </c>
      <c r="BI97" s="484">
        <f>IF(+All!$F459="Kent State",+All!#REF!,IF(+All!$H459="Kent State",+All!#REF!,0))</f>
        <v>0</v>
      </c>
      <c r="BJ97" s="92">
        <f>IF(+All!$F459="Kent State",+All!#REF!,IF(+All!$H459="Kent State",+All!#REF!,0))</f>
        <v>0</v>
      </c>
      <c r="BK97" s="93">
        <f>IF(+All!$F459="Kent State",+All!#REF!,IF(+All!$H459="Kent State",+All!#REF!,0))</f>
        <v>0</v>
      </c>
    </row>
    <row r="98" spans="1:63" x14ac:dyDescent="0.8">
      <c r="A98" s="70">
        <f>IF(+All!$F711="Kent State",+All!A711,IF(+All!$H711="Kent State",+All!A711,0))</f>
        <v>10</v>
      </c>
      <c r="B98" s="480" t="str">
        <f>IF(+All!$F711="Kent State",+All!B711,IF(+All!$H711="Kent State",+All!B711,0))</f>
        <v>Weds</v>
      </c>
      <c r="C98" s="72">
        <f>IF(+All!$F711="Kent State",+All!C711,IF(+All!$H711="Kent State",+All!C711,0))</f>
        <v>44503</v>
      </c>
      <c r="D98" s="73">
        <f>IF(+All!$F711="Kent State",+All!D711,IF(+All!$H711="Kent State",+All!D711,0))</f>
        <v>0.79166666666666663</v>
      </c>
      <c r="E98" s="707" t="str">
        <f>IF(+All!$F711="Kent State",+All!E711,IF(+All!$H711="Kent State",+All!E711,0))</f>
        <v>ESPN2</v>
      </c>
      <c r="F98" s="75" t="str">
        <f>IF(+All!$F711="Kent State",+All!F711,IF(+All!$H711="Kent State",+All!F711,0))</f>
        <v>Northern Illinois</v>
      </c>
      <c r="G98" s="76" t="str">
        <f>IF(+All!$F711="Kent State",+All!G711,IF(+All!$H711="Kent State",+All!G711,0))</f>
        <v>MAC</v>
      </c>
      <c r="H98" s="75" t="str">
        <f>IF(+All!$F711="Kent State",+All!H711,IF(+All!$H711="Kent State",+All!H711,0))</f>
        <v>Kent State</v>
      </c>
      <c r="I98" s="76" t="str">
        <f>IF(+All!$F711="Kent State",+All!I711,IF(+All!$H711="Kent State",+All!I711,0))</f>
        <v>MAC</v>
      </c>
      <c r="J98" s="706" t="str">
        <f>IF(+All!$F711="Kent State",+All!J711,IF(+All!$H711="Kent State",+All!J711,0))</f>
        <v>Kent State</v>
      </c>
      <c r="K98" s="707" t="str">
        <f>IF(+All!$F711="Kent State",+All!K711,IF(+All!$H711="Kent State",+All!K711,0))</f>
        <v>Northern Illinois</v>
      </c>
      <c r="L98" s="78">
        <f>IF(+All!$F711="Kent State",+All!L711,IF(+All!$H711="Kent State",+All!L711,0))</f>
        <v>3.5</v>
      </c>
      <c r="M98" s="79">
        <f>IF(+All!$F711="Kent State",+All!M711,IF(+All!$H711="Kent State",+All!M711,0))</f>
        <v>67.5</v>
      </c>
      <c r="N98" s="706" t="str">
        <f>IF(+All!$F711="Kent State",+All!N711,IF(+All!$H711="Kent State",+All!N711,0))</f>
        <v>Kent State</v>
      </c>
      <c r="O98" s="708">
        <f>IF(+All!$F711="Kent State",+All!O711,IF(+All!$H711="Kent State",+All!O711,0))</f>
        <v>52</v>
      </c>
      <c r="P98" s="708" t="str">
        <f>IF(+All!$F711="Kent State",+All!P711,IF(+All!$H711="Kent State",+All!P711,0))</f>
        <v>Northern Illinois</v>
      </c>
      <c r="Q98" s="707">
        <f>IF(+All!$F711="Kent State",+All!Q711,IF(+All!$H711="Kent State",+All!Q711,0))</f>
        <v>47</v>
      </c>
      <c r="R98" s="706" t="str">
        <f>IF(+All!$F711="Kent State",+All!R711,IF(+All!$H711="Kent State",+All!R711,0))</f>
        <v>Kent State</v>
      </c>
      <c r="S98" s="708" t="str">
        <f>IF(+All!$F711="Kent State",+All!S711,IF(+All!$H711="Kent State",+All!S711,0))</f>
        <v>Northern Illinois</v>
      </c>
      <c r="T98" s="706" t="str">
        <f>IF(+All!$F711="Kent State",+All!T711,IF(+All!$H711="Kent State",+All!T711,0))</f>
        <v>Northern Illinois</v>
      </c>
      <c r="U98" s="707" t="str">
        <f>IF(+All!$F711="Kent State",+All!U711,IF(+All!$H711="Kent State",+All!U711,0))</f>
        <v>L</v>
      </c>
      <c r="V98" s="706">
        <f>IF(+All!$F474="Kent State",+All!#REF!,IF(+All!$H474="Kent State",+All!#REF!,0))</f>
        <v>0</v>
      </c>
      <c r="W98" s="707">
        <f>IF(+All!$F474="Kent State",+All!#REF!,IF(+All!$H474="Kent State",+All!#REF!,0))</f>
        <v>0</v>
      </c>
      <c r="X98" s="706">
        <f>IF(+All!$F474="Kent State",+All!#REF!,IF(+All!$H474="Kent State",+All!#REF!,0))</f>
        <v>0</v>
      </c>
      <c r="Y98" s="707">
        <f>IF(+All!$F474="Kent State",+All!#REF!,IF(+All!$H474="Kent State",+All!#REF!,0))</f>
        <v>0</v>
      </c>
      <c r="Z98" s="706">
        <f>IF(+All!$F474="Kent State",+All!#REF!,IF(+All!$H474="Kent State",+All!#REF!,0))</f>
        <v>0</v>
      </c>
      <c r="AA98" s="707">
        <f>IF(+All!$F474="Kent State",+All!#REF!,IF(+All!$H474="Kent State",+All!#REF!,0))</f>
        <v>0</v>
      </c>
      <c r="AB98" s="706">
        <f>IF(+All!$F474="Kent State",+All!#REF!,IF(+All!$H474="Kent State",+All!#REF!,0))</f>
        <v>0</v>
      </c>
      <c r="AC98" s="707">
        <f>IF(+All!$F474="Kent State",+All!#REF!,IF(+All!$H474="Kent State",+All!#REF!,0))</f>
        <v>0</v>
      </c>
      <c r="AD98" s="706">
        <f>IF(+All!$F474="Kent State",+All!#REF!,IF(+All!$H474="Kent State",+All!#REF!,0))</f>
        <v>0</v>
      </c>
      <c r="AE98" s="707">
        <f>IF(+All!$F474="Kent State",+All!#REF!,IF(+All!$H474="Kent State",+All!#REF!,0))</f>
        <v>0</v>
      </c>
      <c r="AF98" s="706">
        <f>IF(+All!$F474="Kent State",+All!#REF!,IF(+All!$H474="Kent State",+All!#REF!,0))</f>
        <v>0</v>
      </c>
      <c r="AG98" s="707">
        <f>IF(+All!$F474="Kent State",+All!#REF!,IF(+All!$H474="Kent State",+All!#REF!,0))</f>
        <v>0</v>
      </c>
      <c r="AH98" s="706">
        <f>IF(+All!$F474="Kent State",+All!#REF!,IF(+All!$H474="Kent State",+All!#REF!,0))</f>
        <v>0</v>
      </c>
      <c r="AI98" s="707">
        <f>IF(+All!$F474="Kent State",+All!#REF!,IF(+All!$H474="Kent State",+All!#REF!,0))</f>
        <v>0</v>
      </c>
      <c r="AJ98" s="706">
        <f>IF(+All!$F474="Kent State",+All!#REF!,IF(+All!$H474="Kent State",+All!#REF!,0))</f>
        <v>0</v>
      </c>
      <c r="AK98" s="707">
        <f>IF(+All!$F474="Kent State",+All!#REF!,IF(+All!$H474="Kent State",+All!#REF!,0))</f>
        <v>0</v>
      </c>
      <c r="AL98" s="81">
        <f>IF(+All!$F474="Kent State",+All!V474,IF(+All!$H474="Kent State",+All!V474,0))</f>
        <v>0</v>
      </c>
      <c r="AM98" s="82">
        <f>IF(+All!$F474="Kent State",+All!W474,IF(+All!$H474="Kent State",+All!W474,0))</f>
        <v>0</v>
      </c>
      <c r="AN98" s="81">
        <f>IF(+All!$F474="Kent State",+All!X474,IF(+All!$H474="Kent State",+All!X474,0))</f>
        <v>0</v>
      </c>
      <c r="AO98" s="83">
        <f>IF(+All!$F474="Kent State",+All!Y474,IF(+All!$H474="Kent State",+All!Y474,0))</f>
        <v>0</v>
      </c>
      <c r="AP98" s="84">
        <f>IF(+All!$F474="Kent State",+All!Z474,IF(+All!$H474="Kent State",+All!Z474,0))</f>
        <v>0</v>
      </c>
      <c r="AQ98" s="480">
        <f>IF(+All!$F474="Kent State",+All!#REF!,IF(+All!$H474="Kent State",+All!#REF!,0))</f>
        <v>0</v>
      </c>
      <c r="AR98" s="482">
        <f>IF(+All!$F474="Kent State",+All!#REF!,IF(+All!$H474="Kent State",+All!#REF!,0))</f>
        <v>0</v>
      </c>
      <c r="AS98" s="483">
        <f>IF(+All!$F474="Kent State",+All!#REF!,IF(+All!$H474="Kent State",+All!#REF!,0))</f>
        <v>0</v>
      </c>
      <c r="AT98" s="483">
        <f>IF(+All!$F474="Kent State",+All!#REF!,IF(+All!$H474="Kent State",+All!#REF!,0))</f>
        <v>0</v>
      </c>
      <c r="AU98" s="482">
        <f>IF(+All!$F474="Kent State",+All!#REF!,IF(+All!$H474="Kent State",+All!#REF!,0))</f>
        <v>0</v>
      </c>
      <c r="AV98" s="483">
        <f>IF(+All!$F474="Kent State",+All!#REF!,IF(+All!$H474="Kent State",+All!#REF!,0))</f>
        <v>0</v>
      </c>
      <c r="AW98" s="484">
        <f>IF(+All!$F474="Kent State",+All!#REF!,IF(+All!$H474="Kent State",+All!#REF!,0))</f>
        <v>0</v>
      </c>
      <c r="AX98" s="483">
        <f>IF(+All!$F474="Kent State",+All!#REF!,IF(+All!$H474="Kent State",+All!#REF!,0))</f>
        <v>0</v>
      </c>
      <c r="AY98" s="88">
        <f>IF(+All!$F474="Kent State",+All!#REF!,IF(+All!$H474="Kent State",+All!#REF!,0))</f>
        <v>0</v>
      </c>
      <c r="AZ98" s="89">
        <f>IF(+All!$F474="Kent State",+All!#REF!,IF(+All!$H474="Kent State",+All!#REF!,0))</f>
        <v>0</v>
      </c>
      <c r="BA98" s="90">
        <f>IF(+All!$F474="Kent State",+All!#REF!,IF(+All!$H474="Kent State",+All!#REF!,0))</f>
        <v>0</v>
      </c>
      <c r="BB98" s="90">
        <f>IF(+All!$F474="Kent State",+All!#REF!,IF(+All!$H474="Kent State",+All!#REF!,0))</f>
        <v>0</v>
      </c>
      <c r="BC98" s="91">
        <f>IF(+All!$F474="Kent State",+All!#REF!,IF(+All!$H474="Kent State",+All!#REF!,0))</f>
        <v>0</v>
      </c>
      <c r="BD98" s="482">
        <f>IF(+All!$F474="Kent State",+All!#REF!,IF(+All!$H474="Kent State",+All!#REF!,0))</f>
        <v>0</v>
      </c>
      <c r="BE98" s="483">
        <f>IF(+All!$F474="Kent State",+All!#REF!,IF(+All!$H474="Kent State",+All!#REF!,0))</f>
        <v>0</v>
      </c>
      <c r="BF98" s="483">
        <f>IF(+All!$F474="Kent State",+All!#REF!,IF(+All!$H474="Kent State",+All!#REF!,0))</f>
        <v>0</v>
      </c>
      <c r="BG98" s="482">
        <f>IF(+All!$F474="Kent State",+All!#REF!,IF(+All!$H474="Kent State",+All!#REF!,0))</f>
        <v>0</v>
      </c>
      <c r="BH98" s="483">
        <f>IF(+All!$F474="Kent State",+All!#REF!,IF(+All!$H474="Kent State",+All!#REF!,0))</f>
        <v>0</v>
      </c>
      <c r="BI98" s="484">
        <f>IF(+All!$F474="Kent State",+All!#REF!,IF(+All!$H474="Kent State",+All!#REF!,0))</f>
        <v>0</v>
      </c>
      <c r="BJ98" s="92">
        <f>IF(+All!$F474="Kent State",+All!#REF!,IF(+All!$H474="Kent State",+All!#REF!,0))</f>
        <v>0</v>
      </c>
      <c r="BK98" s="93">
        <f>IF(+All!$F474="Kent State",+All!#REF!,IF(+All!$H474="Kent State",+All!#REF!,0))</f>
        <v>0</v>
      </c>
    </row>
    <row r="99" spans="1:63" x14ac:dyDescent="0.8">
      <c r="A99" s="70">
        <f>IF(+All!$F785="Kent State",+All!A785,IF(+All!$H785="Kent State",+All!A785,0))</f>
        <v>11</v>
      </c>
      <c r="B99" s="480" t="str">
        <f>IF(+All!$F785="Kent State",+All!B785,IF(+All!$H785="Kent State",+All!B785,0))</f>
        <v>Weds</v>
      </c>
      <c r="C99" s="72">
        <f>IF(+All!$F785="Kent State",+All!C785,IF(+All!$H785="Kent State",+All!C785,0))</f>
        <v>44510</v>
      </c>
      <c r="D99" s="73">
        <f>IF(+All!$F785="Kent State",+All!D785,IF(+All!$H785="Kent State",+All!D785,0))</f>
        <v>0.83333333333333337</v>
      </c>
      <c r="E99" s="707" t="str">
        <f>IF(+All!$F785="Kent State",+All!E785,IF(+All!$H785="Kent State",+All!E785,0))</f>
        <v>ESPNU</v>
      </c>
      <c r="F99" s="75" t="str">
        <f>IF(+All!$F785="Kent State",+All!F785,IF(+All!$H785="Kent State",+All!F785,0))</f>
        <v>Kent State</v>
      </c>
      <c r="G99" s="76" t="str">
        <f>IF(+All!$F785="Kent State",+All!G785,IF(+All!$H785="Kent State",+All!G785,0))</f>
        <v>MAC</v>
      </c>
      <c r="H99" s="75" t="str">
        <f>IF(+All!$F785="Kent State",+All!H785,IF(+All!$H785="Kent State",+All!H785,0))</f>
        <v>Central Michigan</v>
      </c>
      <c r="I99" s="76" t="str">
        <f>IF(+All!$F785="Kent State",+All!I785,IF(+All!$H785="Kent State",+All!I785,0))</f>
        <v>MAC</v>
      </c>
      <c r="J99" s="706" t="str">
        <f>IF(+All!$F785="Kent State",+All!J785,IF(+All!$H785="Kent State",+All!J785,0))</f>
        <v>Central Michigan</v>
      </c>
      <c r="K99" s="707" t="str">
        <f>IF(+All!$F785="Kent State",+All!K785,IF(+All!$H785="Kent State",+All!K785,0))</f>
        <v>Kent State</v>
      </c>
      <c r="L99" s="78">
        <f>IF(+All!$F785="Kent State",+All!L785,IF(+All!$H785="Kent State",+All!L785,0))</f>
        <v>2.5</v>
      </c>
      <c r="M99" s="79">
        <f>IF(+All!$F785="Kent State",+All!M785,IF(+All!$H785="Kent State",+All!M785,0))</f>
        <v>72</v>
      </c>
      <c r="N99" s="706" t="str">
        <f>IF(+All!$F785="Kent State",+All!N785,IF(+All!$H785="Kent State",+All!N785,0))</f>
        <v>Central Michigan</v>
      </c>
      <c r="O99" s="708">
        <f>IF(+All!$F785="Kent State",+All!O785,IF(+All!$H785="Kent State",+All!O785,0))</f>
        <v>54</v>
      </c>
      <c r="P99" s="708" t="str">
        <f>IF(+All!$F785="Kent State",+All!P785,IF(+All!$H785="Kent State",+All!P785,0))</f>
        <v>Kent State</v>
      </c>
      <c r="Q99" s="707">
        <f>IF(+All!$F785="Kent State",+All!Q785,IF(+All!$H785="Kent State",+All!Q785,0))</f>
        <v>30</v>
      </c>
      <c r="R99" s="706" t="str">
        <f>IF(+All!$F785="Kent State",+All!R785,IF(+All!$H785="Kent State",+All!R785,0))</f>
        <v>Central Michigan</v>
      </c>
      <c r="S99" s="708" t="str">
        <f>IF(+All!$F785="Kent State",+All!S785,IF(+All!$H785="Kent State",+All!S785,0))</f>
        <v>Kent State</v>
      </c>
      <c r="T99" s="706" t="str">
        <f>IF(+All!$F785="Kent State",+All!T785,IF(+All!$H785="Kent State",+All!T785,0))</f>
        <v>Kent State</v>
      </c>
      <c r="U99" s="707" t="str">
        <f>IF(+All!$F785="Kent State",+All!U785,IF(+All!$H785="Kent State",+All!U785,0))</f>
        <v>L</v>
      </c>
      <c r="V99" s="706" t="e">
        <f>IF(+All!#REF!="Kent State",+All!#REF!,IF(+All!#REF!="Kent State",+All!#REF!,0))</f>
        <v>#REF!</v>
      </c>
      <c r="W99" s="707" t="e">
        <f>IF(+All!#REF!="Kent State",+All!#REF!,IF(+All!#REF!="Kent State",+All!#REF!,0))</f>
        <v>#REF!</v>
      </c>
      <c r="X99" s="706" t="e">
        <f>IF(+All!#REF!="Kent State",+All!#REF!,IF(+All!#REF!="Kent State",+All!#REF!,0))</f>
        <v>#REF!</v>
      </c>
      <c r="Y99" s="707" t="e">
        <f>IF(+All!#REF!="Kent State",+All!#REF!,IF(+All!#REF!="Kent State",+All!#REF!,0))</f>
        <v>#REF!</v>
      </c>
      <c r="Z99" s="706" t="e">
        <f>IF(+All!#REF!="Kent State",+All!#REF!,IF(+All!#REF!="Kent State",+All!#REF!,0))</f>
        <v>#REF!</v>
      </c>
      <c r="AA99" s="707" t="e">
        <f>IF(+All!#REF!="Kent State",+All!#REF!,IF(+All!#REF!="Kent State",+All!#REF!,0))</f>
        <v>#REF!</v>
      </c>
      <c r="AB99" s="706" t="e">
        <f>IF(+All!#REF!="Kent State",+All!#REF!,IF(+All!#REF!="Kent State",+All!#REF!,0))</f>
        <v>#REF!</v>
      </c>
      <c r="AC99" s="707" t="e">
        <f>IF(+All!#REF!="Kent State",+All!#REF!,IF(+All!#REF!="Kent State",+All!#REF!,0))</f>
        <v>#REF!</v>
      </c>
      <c r="AD99" s="706" t="e">
        <f>IF(+All!#REF!="Kent State",+All!#REF!,IF(+All!#REF!="Kent State",+All!#REF!,0))</f>
        <v>#REF!</v>
      </c>
      <c r="AE99" s="707" t="e">
        <f>IF(+All!#REF!="Kent State",+All!#REF!,IF(+All!#REF!="Kent State",+All!#REF!,0))</f>
        <v>#REF!</v>
      </c>
      <c r="AF99" s="706" t="e">
        <f>IF(+All!#REF!="Kent State",+All!#REF!,IF(+All!#REF!="Kent State",+All!#REF!,0))</f>
        <v>#REF!</v>
      </c>
      <c r="AG99" s="707" t="e">
        <f>IF(+All!#REF!="Kent State",+All!#REF!,IF(+All!#REF!="Kent State",+All!#REF!,0))</f>
        <v>#REF!</v>
      </c>
      <c r="AH99" s="706" t="e">
        <f>IF(+All!#REF!="Kent State",+All!#REF!,IF(+All!#REF!="Kent State",+All!#REF!,0))</f>
        <v>#REF!</v>
      </c>
      <c r="AI99" s="707" t="e">
        <f>IF(+All!#REF!="Kent State",+All!#REF!,IF(+All!#REF!="Kent State",+All!#REF!,0))</f>
        <v>#REF!</v>
      </c>
      <c r="AJ99" s="706" t="e">
        <f>IF(+All!#REF!="Kent State",+All!#REF!,IF(+All!#REF!="Kent State",+All!#REF!,0))</f>
        <v>#REF!</v>
      </c>
      <c r="AK99" s="707" t="e">
        <f>IF(+All!#REF!="Kent State",+All!#REF!,IF(+All!#REF!="Kent State",+All!#REF!,0))</f>
        <v>#REF!</v>
      </c>
      <c r="AL99" s="81" t="e">
        <f>IF(+All!#REF!="Kent State",+All!#REF!,IF(+All!#REF!="Kent State",+All!#REF!,0))</f>
        <v>#REF!</v>
      </c>
      <c r="AM99" s="82" t="e">
        <f>IF(+All!#REF!="Kent State",+All!#REF!,IF(+All!#REF!="Kent State",+All!#REF!,0))</f>
        <v>#REF!</v>
      </c>
      <c r="AN99" s="81" t="e">
        <f>IF(+All!#REF!="Kent State",+All!#REF!,IF(+All!#REF!="Kent State",+All!#REF!,0))</f>
        <v>#REF!</v>
      </c>
      <c r="AO99" s="83" t="e">
        <f>IF(+All!#REF!="Kent State",+All!#REF!,IF(+All!#REF!="Kent State",+All!#REF!,0))</f>
        <v>#REF!</v>
      </c>
      <c r="AP99" s="84" t="e">
        <f>IF(+All!#REF!="Kent State",+All!#REF!,IF(+All!#REF!="Kent State",+All!#REF!,0))</f>
        <v>#REF!</v>
      </c>
      <c r="AQ99" s="480" t="e">
        <f>IF(+All!#REF!="Kent State",+All!#REF!,IF(+All!#REF!="Kent State",+All!#REF!,0))</f>
        <v>#REF!</v>
      </c>
      <c r="AR99" s="482" t="e">
        <f>IF(+All!#REF!="Kent State",+All!#REF!,IF(+All!#REF!="Kent State",+All!#REF!,0))</f>
        <v>#REF!</v>
      </c>
      <c r="AS99" s="483" t="e">
        <f>IF(+All!#REF!="Kent State",+All!#REF!,IF(+All!#REF!="Kent State",+All!#REF!,0))</f>
        <v>#REF!</v>
      </c>
      <c r="AT99" s="483" t="e">
        <f>IF(+All!#REF!="Kent State",+All!#REF!,IF(+All!#REF!="Kent State",+All!#REF!,0))</f>
        <v>#REF!</v>
      </c>
      <c r="AU99" s="482" t="e">
        <f>IF(+All!#REF!="Kent State",+All!#REF!,IF(+All!#REF!="Kent State",+All!#REF!,0))</f>
        <v>#REF!</v>
      </c>
      <c r="AV99" s="483" t="e">
        <f>IF(+All!#REF!="Kent State",+All!#REF!,IF(+All!#REF!="Kent State",+All!#REF!,0))</f>
        <v>#REF!</v>
      </c>
      <c r="AW99" s="484" t="e">
        <f>IF(+All!#REF!="Kent State",+All!#REF!,IF(+All!#REF!="Kent State",+All!#REF!,0))</f>
        <v>#REF!</v>
      </c>
      <c r="AX99" s="483" t="e">
        <f>IF(+All!#REF!="Kent State",+All!#REF!,IF(+All!#REF!="Kent State",+All!#REF!,0))</f>
        <v>#REF!</v>
      </c>
      <c r="AY99" s="88" t="e">
        <f>IF(+All!#REF!="Kent State",+All!#REF!,IF(+All!#REF!="Kent State",+All!#REF!,0))</f>
        <v>#REF!</v>
      </c>
      <c r="AZ99" s="89" t="e">
        <f>IF(+All!#REF!="Kent State",+All!#REF!,IF(+All!#REF!="Kent State",+All!#REF!,0))</f>
        <v>#REF!</v>
      </c>
      <c r="BA99" s="90" t="e">
        <f>IF(+All!#REF!="Kent State",+All!#REF!,IF(+All!#REF!="Kent State",+All!#REF!,0))</f>
        <v>#REF!</v>
      </c>
      <c r="BB99" s="90" t="e">
        <f>IF(+All!#REF!="Kent State",+All!#REF!,IF(+All!#REF!="Kent State",+All!#REF!,0))</f>
        <v>#REF!</v>
      </c>
      <c r="BC99" s="91" t="e">
        <f>IF(+All!#REF!="Kent State",+All!#REF!,IF(+All!#REF!="Kent State",+All!#REF!,0))</f>
        <v>#REF!</v>
      </c>
      <c r="BD99" s="482" t="e">
        <f>IF(+All!#REF!="Kent State",+All!#REF!,IF(+All!#REF!="Kent State",+All!#REF!,0))</f>
        <v>#REF!</v>
      </c>
      <c r="BE99" s="483" t="e">
        <f>IF(+All!#REF!="Kent State",+All!#REF!,IF(+All!#REF!="Kent State",+All!#REF!,0))</f>
        <v>#REF!</v>
      </c>
      <c r="BF99" s="483" t="e">
        <f>IF(+All!#REF!="Kent State",+All!#REF!,IF(+All!#REF!="Kent State",+All!#REF!,0))</f>
        <v>#REF!</v>
      </c>
      <c r="BG99" s="482" t="e">
        <f>IF(+All!#REF!="Kent State",+All!#REF!,IF(+All!#REF!="Kent State",+All!#REF!,0))</f>
        <v>#REF!</v>
      </c>
      <c r="BH99" s="483" t="e">
        <f>IF(+All!#REF!="Kent State",+All!#REF!,IF(+All!#REF!="Kent State",+All!#REF!,0))</f>
        <v>#REF!</v>
      </c>
      <c r="BI99" s="484" t="e">
        <f>IF(+All!#REF!="Kent State",+All!#REF!,IF(+All!#REF!="Kent State",+All!#REF!,0))</f>
        <v>#REF!</v>
      </c>
      <c r="BJ99" s="92" t="e">
        <f>IF(+All!#REF!="Kent State",+All!#REF!,IF(+All!#REF!="Kent State",+All!#REF!,0))</f>
        <v>#REF!</v>
      </c>
      <c r="BK99" s="93" t="e">
        <f>IF(+All!#REF!="Kent State",+All!#REF!,IF(+All!#REF!="Kent State",+All!#REF!,0))</f>
        <v>#REF!</v>
      </c>
    </row>
    <row r="100" spans="1:63" x14ac:dyDescent="0.8">
      <c r="A100" s="70">
        <f>IF(+All!$F890="Kent State",+All!A890,IF(+All!$H890="Kent State",+All!A890,0))</f>
        <v>12</v>
      </c>
      <c r="B100" s="480" t="str">
        <f>IF(+All!$F890="Kent State",+All!B890,IF(+All!$H890="Kent State",+All!B890,0))</f>
        <v>Sat</v>
      </c>
      <c r="C100" s="72">
        <f>IF(+All!$F890="Kent State",+All!C890,IF(+All!$H890="Kent State",+All!C890,0))</f>
        <v>44520</v>
      </c>
      <c r="D100" s="73">
        <f>IF(+All!$F890="Kent State",+All!D890,IF(+All!$H890="Kent State",+All!D890,0))</f>
        <v>0.5</v>
      </c>
      <c r="E100" s="707">
        <f>IF(+All!$F890="Kent State",+All!E890,IF(+All!$H890="Kent State",+All!E890,0))</f>
        <v>0</v>
      </c>
      <c r="F100" s="75" t="str">
        <f>IF(+All!$F890="Kent State",+All!F890,IF(+All!$H890="Kent State",+All!F890,0))</f>
        <v>Kent State</v>
      </c>
      <c r="G100" s="76" t="str">
        <f>IF(+All!$F890="Kent State",+All!G890,IF(+All!$H890="Kent State",+All!G890,0))</f>
        <v>MAC</v>
      </c>
      <c r="H100" s="75" t="str">
        <f>IF(+All!$F890="Kent State",+All!H890,IF(+All!$H890="Kent State",+All!H890,0))</f>
        <v>Akron</v>
      </c>
      <c r="I100" s="76" t="str">
        <f>IF(+All!$F890="Kent State",+All!I890,IF(+All!$H890="Kent State",+All!I890,0))</f>
        <v>MAC</v>
      </c>
      <c r="J100" s="706" t="str">
        <f>IF(+All!$F890="Kent State",+All!J890,IF(+All!$H890="Kent State",+All!J890,0))</f>
        <v>Kent State</v>
      </c>
      <c r="K100" s="707" t="str">
        <f>IF(+All!$F890="Kent State",+All!K890,IF(+All!$H890="Kent State",+All!K890,0))</f>
        <v>Akron</v>
      </c>
      <c r="L100" s="78">
        <f>IF(+All!$F890="Kent State",+All!L890,IF(+All!$H890="Kent State",+All!L890,0))</f>
        <v>13.5</v>
      </c>
      <c r="M100" s="79">
        <f>IF(+All!$F890="Kent State",+All!M890,IF(+All!$H890="Kent State",+All!M890,0))</f>
        <v>75</v>
      </c>
      <c r="N100" s="706" t="str">
        <f>IF(+All!$F890="Kent State",+All!N890,IF(+All!$H890="Kent State",+All!N890,0))</f>
        <v>Kent State</v>
      </c>
      <c r="O100" s="708">
        <f>IF(+All!$F890="Kent State",+All!O890,IF(+All!$H890="Kent State",+All!O890,0))</f>
        <v>38</v>
      </c>
      <c r="P100" s="708" t="str">
        <f>IF(+All!$F890="Kent State",+All!P890,IF(+All!$H890="Kent State",+All!P890,0))</f>
        <v>Akron</v>
      </c>
      <c r="Q100" s="707">
        <f>IF(+All!$F890="Kent State",+All!Q890,IF(+All!$H890="Kent State",+All!Q890,0))</f>
        <v>0</v>
      </c>
      <c r="R100" s="706" t="str">
        <f>IF(+All!$F890="Kent State",+All!R890,IF(+All!$H890="Kent State",+All!R890,0))</f>
        <v>Kent State</v>
      </c>
      <c r="S100" s="708" t="str">
        <f>IF(+All!$F890="Kent State",+All!S890,IF(+All!$H890="Kent State",+All!S890,0))</f>
        <v>Akron</v>
      </c>
      <c r="T100" s="706" t="str">
        <f>IF(+All!$F890="Kent State",+All!T890,IF(+All!$H890="Kent State",+All!T890,0))</f>
        <v>Kent State</v>
      </c>
      <c r="U100" s="707" t="str">
        <f>IF(+All!$F890="Kent State",+All!U890,IF(+All!$H890="Kent State",+All!U890,0))</f>
        <v>W</v>
      </c>
      <c r="V100" s="706">
        <f>IF(+All!$F578="Kent State",+All!#REF!,IF(+All!$H578="Kent State",+All!#REF!,0))</f>
        <v>0</v>
      </c>
      <c r="W100" s="707">
        <f>IF(+All!$F578="Kent State",+All!#REF!,IF(+All!$H578="Kent State",+All!#REF!,0))</f>
        <v>0</v>
      </c>
      <c r="X100" s="706">
        <f>IF(+All!$F578="Kent State",+All!#REF!,IF(+All!$H578="Kent State",+All!#REF!,0))</f>
        <v>0</v>
      </c>
      <c r="Y100" s="707">
        <f>IF(+All!$F578="Kent State",+All!#REF!,IF(+All!$H578="Kent State",+All!#REF!,0))</f>
        <v>0</v>
      </c>
      <c r="Z100" s="706">
        <f>IF(+All!$F578="Kent State",+All!#REF!,IF(+All!$H578="Kent State",+All!#REF!,0))</f>
        <v>0</v>
      </c>
      <c r="AA100" s="707">
        <f>IF(+All!$F578="Kent State",+All!#REF!,IF(+All!$H578="Kent State",+All!#REF!,0))</f>
        <v>0</v>
      </c>
      <c r="AB100" s="706">
        <f>IF(+All!$F578="Kent State",+All!#REF!,IF(+All!$H578="Kent State",+All!#REF!,0))</f>
        <v>0</v>
      </c>
      <c r="AC100" s="707">
        <f>IF(+All!$F578="Kent State",+All!#REF!,IF(+All!$H578="Kent State",+All!#REF!,0))</f>
        <v>0</v>
      </c>
      <c r="AD100" s="706">
        <f>IF(+All!$F578="Kent State",+All!#REF!,IF(+All!$H578="Kent State",+All!#REF!,0))</f>
        <v>0</v>
      </c>
      <c r="AE100" s="707">
        <f>IF(+All!$F578="Kent State",+All!#REF!,IF(+All!$H578="Kent State",+All!#REF!,0))</f>
        <v>0</v>
      </c>
      <c r="AF100" s="706">
        <f>IF(+All!$F578="Kent State",+All!#REF!,IF(+All!$H578="Kent State",+All!#REF!,0))</f>
        <v>0</v>
      </c>
      <c r="AG100" s="707">
        <f>IF(+All!$F578="Kent State",+All!#REF!,IF(+All!$H578="Kent State",+All!#REF!,0))</f>
        <v>0</v>
      </c>
      <c r="AH100" s="706">
        <f>IF(+All!$F578="Kent State",+All!#REF!,IF(+All!$H578="Kent State",+All!#REF!,0))</f>
        <v>0</v>
      </c>
      <c r="AI100" s="707">
        <f>IF(+All!$F578="Kent State",+All!#REF!,IF(+All!$H578="Kent State",+All!#REF!,0))</f>
        <v>0</v>
      </c>
      <c r="AJ100" s="706">
        <f>IF(+All!$F578="Kent State",+All!#REF!,IF(+All!$H578="Kent State",+All!#REF!,0))</f>
        <v>0</v>
      </c>
      <c r="AK100" s="707">
        <f>IF(+All!$F578="Kent State",+All!#REF!,IF(+All!$H578="Kent State",+All!#REF!,0))</f>
        <v>0</v>
      </c>
      <c r="AL100" s="81">
        <f>IF(+All!$F578="Kent State",+All!V578,IF(+All!$H578="Kent State",+All!V578,0))</f>
        <v>0</v>
      </c>
      <c r="AM100" s="82">
        <f>IF(+All!$F578="Kent State",+All!W578,IF(+All!$H578="Kent State",+All!W578,0))</f>
        <v>0</v>
      </c>
      <c r="AN100" s="81">
        <f>IF(+All!$F578="Kent State",+All!X578,IF(+All!$H578="Kent State",+All!X578,0))</f>
        <v>0</v>
      </c>
      <c r="AO100" s="83">
        <f>IF(+All!$F578="Kent State",+All!Y578,IF(+All!$H578="Kent State",+All!Y578,0))</f>
        <v>0</v>
      </c>
      <c r="AP100" s="84">
        <f>IF(+All!$F578="Kent State",+All!Z578,IF(+All!$H578="Kent State",+All!Z578,0))</f>
        <v>0</v>
      </c>
      <c r="AQ100" s="480">
        <f>IF(+All!$F578="Kent State",+All!#REF!,IF(+All!$H578="Kent State",+All!#REF!,0))</f>
        <v>0</v>
      </c>
      <c r="AR100" s="482">
        <f>IF(+All!$F578="Kent State",+All!#REF!,IF(+All!$H578="Kent State",+All!#REF!,0))</f>
        <v>0</v>
      </c>
      <c r="AS100" s="483">
        <f>IF(+All!$F578="Kent State",+All!#REF!,IF(+All!$H578="Kent State",+All!#REF!,0))</f>
        <v>0</v>
      </c>
      <c r="AT100" s="483">
        <f>IF(+All!$F578="Kent State",+All!#REF!,IF(+All!$H578="Kent State",+All!#REF!,0))</f>
        <v>0</v>
      </c>
      <c r="AU100" s="482">
        <f>IF(+All!$F578="Kent State",+All!#REF!,IF(+All!$H578="Kent State",+All!#REF!,0))</f>
        <v>0</v>
      </c>
      <c r="AV100" s="483">
        <f>IF(+All!$F578="Kent State",+All!#REF!,IF(+All!$H578="Kent State",+All!#REF!,0))</f>
        <v>0</v>
      </c>
      <c r="AW100" s="484">
        <f>IF(+All!$F578="Kent State",+All!#REF!,IF(+All!$H578="Kent State",+All!#REF!,0))</f>
        <v>0</v>
      </c>
      <c r="AX100" s="483">
        <f>IF(+All!$F578="Kent State",+All!#REF!,IF(+All!$H578="Kent State",+All!#REF!,0))</f>
        <v>0</v>
      </c>
      <c r="AY100" s="88">
        <f>IF(+All!$F578="Kent State",+All!#REF!,IF(+All!$H578="Kent State",+All!#REF!,0))</f>
        <v>0</v>
      </c>
      <c r="AZ100" s="89">
        <f>IF(+All!$F578="Kent State",+All!#REF!,IF(+All!$H578="Kent State",+All!#REF!,0))</f>
        <v>0</v>
      </c>
      <c r="BA100" s="90">
        <f>IF(+All!$F578="Kent State",+All!#REF!,IF(+All!$H578="Kent State",+All!#REF!,0))</f>
        <v>0</v>
      </c>
      <c r="BB100" s="90">
        <f>IF(+All!$F578="Kent State",+All!#REF!,IF(+All!$H578="Kent State",+All!#REF!,0))</f>
        <v>0</v>
      </c>
      <c r="BC100" s="91">
        <f>IF(+All!$F578="Kent State",+All!#REF!,IF(+All!$H578="Kent State",+All!#REF!,0))</f>
        <v>0</v>
      </c>
      <c r="BD100" s="482">
        <f>IF(+All!$F578="Kent State",+All!#REF!,IF(+All!$H578="Kent State",+All!#REF!,0))</f>
        <v>0</v>
      </c>
      <c r="BE100" s="483">
        <f>IF(+All!$F578="Kent State",+All!#REF!,IF(+All!$H578="Kent State",+All!#REF!,0))</f>
        <v>0</v>
      </c>
      <c r="BF100" s="483">
        <f>IF(+All!$F578="Kent State",+All!#REF!,IF(+All!$H578="Kent State",+All!#REF!,0))</f>
        <v>0</v>
      </c>
      <c r="BG100" s="482">
        <f>IF(+All!$F578="Kent State",+All!#REF!,IF(+All!$H578="Kent State",+All!#REF!,0))</f>
        <v>0</v>
      </c>
      <c r="BH100" s="483">
        <f>IF(+All!$F578="Kent State",+All!#REF!,IF(+All!$H578="Kent State",+All!#REF!,0))</f>
        <v>0</v>
      </c>
      <c r="BI100" s="484">
        <f>IF(+All!$F578="Kent State",+All!#REF!,IF(+All!$H578="Kent State",+All!#REF!,0))</f>
        <v>0</v>
      </c>
      <c r="BJ100" s="92">
        <f>IF(+All!$F578="Kent State",+All!#REF!,IF(+All!$H578="Kent State",+All!#REF!,0))</f>
        <v>0</v>
      </c>
      <c r="BK100" s="93">
        <f>IF(+All!$F578="Kent State",+All!#REF!,IF(+All!$H578="Kent State",+All!#REF!,0))</f>
        <v>0</v>
      </c>
    </row>
    <row r="101" spans="1:63" x14ac:dyDescent="0.8">
      <c r="A101" s="70">
        <f>IF(+All!$F952="Kent State",+All!A952,IF(+All!$H952="Kent State",+All!A952,0))</f>
        <v>0</v>
      </c>
      <c r="B101" s="480">
        <f>IF(+All!$F952="Kent State",+All!B952,IF(+All!$H952="Kent State",+All!B952,0))</f>
        <v>0</v>
      </c>
      <c r="C101" s="72">
        <f>IF(+All!$F952="Kent State",+All!C952,IF(+All!$H952="Kent State",+All!C952,0))</f>
        <v>0</v>
      </c>
      <c r="D101" s="73">
        <f>IF(+All!$F952="Kent State",+All!D952,IF(+All!$H952="Kent State",+All!D952,0))</f>
        <v>0</v>
      </c>
      <c r="E101" s="707">
        <f>IF(+All!$F952="Kent State",+All!E952,IF(+All!$H952="Kent State",+All!E952,0))</f>
        <v>0</v>
      </c>
      <c r="F101" s="75">
        <f>IF(+All!$F952="Kent State",+All!F952,IF(+All!$H952="Kent State",+All!F952,0))</f>
        <v>0</v>
      </c>
      <c r="G101" s="76">
        <f>IF(+All!$F952="Kent State",+All!G952,IF(+All!$H952="Kent State",+All!G952,0))</f>
        <v>0</v>
      </c>
      <c r="H101" s="75">
        <f>IF(+All!$F952="Kent State",+All!H952,IF(+All!$H952="Kent State",+All!H952,0))</f>
        <v>0</v>
      </c>
      <c r="I101" s="76">
        <f>IF(+All!$F952="Kent State",+All!I952,IF(+All!$H952="Kent State",+All!I952,0))</f>
        <v>0</v>
      </c>
      <c r="J101" s="706">
        <f>IF(+All!$F952="Kent State",+All!J952,IF(+All!$H952="Kent State",+All!J952,0))</f>
        <v>0</v>
      </c>
      <c r="K101" s="707">
        <f>IF(+All!$F952="Kent State",+All!K952,IF(+All!$H952="Kent State",+All!K952,0))</f>
        <v>0</v>
      </c>
      <c r="L101" s="78">
        <f>IF(+All!$F952="Kent State",+All!L952,IF(+All!$H952="Kent State",+All!L952,0))</f>
        <v>0</v>
      </c>
      <c r="M101" s="79">
        <f>IF(+All!$F952="Kent State",+All!M952,IF(+All!$H952="Kent State",+All!M952,0))</f>
        <v>0</v>
      </c>
      <c r="N101" s="706">
        <f>IF(+All!$F952="Kent State",+All!N952,IF(+All!$H952="Kent State",+All!N952,0))</f>
        <v>0</v>
      </c>
      <c r="O101" s="708">
        <f>IF(+All!$F952="Kent State",+All!O952,IF(+All!$H952="Kent State",+All!O952,0))</f>
        <v>0</v>
      </c>
      <c r="P101" s="708">
        <f>IF(+All!$F952="Kent State",+All!P952,IF(+All!$H952="Kent State",+All!P952,0))</f>
        <v>0</v>
      </c>
      <c r="Q101" s="707">
        <f>IF(+All!$F952="Kent State",+All!Q952,IF(+All!$H952="Kent State",+All!Q952,0))</f>
        <v>0</v>
      </c>
      <c r="R101" s="706">
        <f>IF(+All!$F952="Kent State",+All!R952,IF(+All!$H952="Kent State",+All!R952,0))</f>
        <v>0</v>
      </c>
      <c r="S101" s="708">
        <f>IF(+All!$F952="Kent State",+All!S952,IF(+All!$H952="Kent State",+All!S952,0))</f>
        <v>0</v>
      </c>
      <c r="T101" s="706">
        <f>IF(+All!$F952="Kent State",+All!T952,IF(+All!$H952="Kent State",+All!T952,0))</f>
        <v>0</v>
      </c>
      <c r="U101" s="707">
        <f>IF(+All!$F952="Kent State",+All!U952,IF(+All!$H952="Kent State",+All!U952,0))</f>
        <v>0</v>
      </c>
      <c r="V101" s="706">
        <f>IF(+All!$F563="Kent State",+All!#REF!,IF(+All!$H563="Kent State",+All!#REF!,0))</f>
        <v>0</v>
      </c>
      <c r="W101" s="707">
        <f>IF(+All!$F563="Kent State",+All!#REF!,IF(+All!$H563="Kent State",+All!#REF!,0))</f>
        <v>0</v>
      </c>
      <c r="X101" s="706">
        <f>IF(+All!$F563="Kent State",+All!#REF!,IF(+All!$H563="Kent State",+All!#REF!,0))</f>
        <v>0</v>
      </c>
      <c r="Y101" s="707">
        <f>IF(+All!$F563="Kent State",+All!#REF!,IF(+All!$H563="Kent State",+All!#REF!,0))</f>
        <v>0</v>
      </c>
      <c r="Z101" s="706">
        <f>IF(+All!$F563="Kent State",+All!#REF!,IF(+All!$H563="Kent State",+All!#REF!,0))</f>
        <v>0</v>
      </c>
      <c r="AA101" s="707">
        <f>IF(+All!$F563="Kent State",+All!#REF!,IF(+All!$H563="Kent State",+All!#REF!,0))</f>
        <v>0</v>
      </c>
      <c r="AB101" s="706">
        <f>IF(+All!$F563="Kent State",+All!#REF!,IF(+All!$H563="Kent State",+All!#REF!,0))</f>
        <v>0</v>
      </c>
      <c r="AC101" s="707">
        <f>IF(+All!$F563="Kent State",+All!#REF!,IF(+All!$H563="Kent State",+All!#REF!,0))</f>
        <v>0</v>
      </c>
      <c r="AD101" s="706">
        <f>IF(+All!$F563="Kent State",+All!#REF!,IF(+All!$H563="Kent State",+All!#REF!,0))</f>
        <v>0</v>
      </c>
      <c r="AE101" s="707">
        <f>IF(+All!$F563="Kent State",+All!#REF!,IF(+All!$H563="Kent State",+All!#REF!,0))</f>
        <v>0</v>
      </c>
      <c r="AF101" s="706">
        <f>IF(+All!$F563="Kent State",+All!#REF!,IF(+All!$H563="Kent State",+All!#REF!,0))</f>
        <v>0</v>
      </c>
      <c r="AG101" s="707">
        <f>IF(+All!$F563="Kent State",+All!#REF!,IF(+All!$H563="Kent State",+All!#REF!,0))</f>
        <v>0</v>
      </c>
      <c r="AH101" s="706">
        <f>IF(+All!$F563="Kent State",+All!#REF!,IF(+All!$H563="Kent State",+All!#REF!,0))</f>
        <v>0</v>
      </c>
      <c r="AI101" s="707">
        <f>IF(+All!$F563="Kent State",+All!#REF!,IF(+All!$H563="Kent State",+All!#REF!,0))</f>
        <v>0</v>
      </c>
      <c r="AJ101" s="706">
        <f>IF(+All!$F563="Kent State",+All!#REF!,IF(+All!$H563="Kent State",+All!#REF!,0))</f>
        <v>0</v>
      </c>
      <c r="AK101" s="707">
        <f>IF(+All!$F563="Kent State",+All!#REF!,IF(+All!$H563="Kent State",+All!#REF!,0))</f>
        <v>0</v>
      </c>
      <c r="AL101" s="81">
        <f>IF(+All!$F563="Kent State",+All!V563,IF(+All!$H563="Kent State",+All!V563,0))</f>
        <v>0</v>
      </c>
      <c r="AM101" s="82">
        <f>IF(+All!$F563="Kent State",+All!W563,IF(+All!$H563="Kent State",+All!W563,0))</f>
        <v>0</v>
      </c>
      <c r="AN101" s="81">
        <f>IF(+All!$F563="Kent State",+All!X563,IF(+All!$H563="Kent State",+All!X563,0))</f>
        <v>0</v>
      </c>
      <c r="AO101" s="83">
        <f>IF(+All!$F563="Kent State",+All!Y563,IF(+All!$H563="Kent State",+All!Y563,0))</f>
        <v>0</v>
      </c>
      <c r="AP101" s="84">
        <f>IF(+All!$F563="Kent State",+All!Z563,IF(+All!$H563="Kent State",+All!Z563,0))</f>
        <v>0</v>
      </c>
      <c r="AQ101" s="480">
        <f>IF(+All!$F563="Kent State",+All!#REF!,IF(+All!$H563="Kent State",+All!#REF!,0))</f>
        <v>0</v>
      </c>
      <c r="AR101" s="482">
        <f>IF(+All!$F563="Kent State",+All!#REF!,IF(+All!$H563="Kent State",+All!#REF!,0))</f>
        <v>0</v>
      </c>
      <c r="AS101" s="483">
        <f>IF(+All!$F563="Kent State",+All!#REF!,IF(+All!$H563="Kent State",+All!#REF!,0))</f>
        <v>0</v>
      </c>
      <c r="AT101" s="483">
        <f>IF(+All!$F563="Kent State",+All!#REF!,IF(+All!$H563="Kent State",+All!#REF!,0))</f>
        <v>0</v>
      </c>
      <c r="AU101" s="482">
        <f>IF(+All!$F563="Kent State",+All!#REF!,IF(+All!$H563="Kent State",+All!#REF!,0))</f>
        <v>0</v>
      </c>
      <c r="AV101" s="483">
        <f>IF(+All!$F563="Kent State",+All!#REF!,IF(+All!$H563="Kent State",+All!#REF!,0))</f>
        <v>0</v>
      </c>
      <c r="AW101" s="484">
        <f>IF(+All!$F563="Kent State",+All!#REF!,IF(+All!$H563="Kent State",+All!#REF!,0))</f>
        <v>0</v>
      </c>
      <c r="AX101" s="483">
        <f>IF(+All!$F563="Kent State",+All!#REF!,IF(+All!$H563="Kent State",+All!#REF!,0))</f>
        <v>0</v>
      </c>
      <c r="AY101" s="88">
        <f>IF(+All!$F563="Kent State",+All!#REF!,IF(+All!$H563="Kent State",+All!#REF!,0))</f>
        <v>0</v>
      </c>
      <c r="AZ101" s="89">
        <f>IF(+All!$F563="Kent State",+All!#REF!,IF(+All!$H563="Kent State",+All!#REF!,0))</f>
        <v>0</v>
      </c>
      <c r="BA101" s="90">
        <f>IF(+All!$F563="Kent State",+All!#REF!,IF(+All!$H563="Kent State",+All!#REF!,0))</f>
        <v>0</v>
      </c>
      <c r="BB101" s="90">
        <f>IF(+All!$F563="Kent State",+All!#REF!,IF(+All!$H563="Kent State",+All!#REF!,0))</f>
        <v>0</v>
      </c>
      <c r="BC101" s="91">
        <f>IF(+All!$F563="Kent State",+All!#REF!,IF(+All!$H563="Kent State",+All!#REF!,0))</f>
        <v>0</v>
      </c>
      <c r="BD101" s="482">
        <f>IF(+All!$F563="Kent State",+All!#REF!,IF(+All!$H563="Kent State",+All!#REF!,0))</f>
        <v>0</v>
      </c>
      <c r="BE101" s="483">
        <f>IF(+All!$F563="Kent State",+All!#REF!,IF(+All!$H563="Kent State",+All!#REF!,0))</f>
        <v>0</v>
      </c>
      <c r="BF101" s="483">
        <f>IF(+All!$F563="Kent State",+All!#REF!,IF(+All!$H563="Kent State",+All!#REF!,0))</f>
        <v>0</v>
      </c>
      <c r="BG101" s="482">
        <f>IF(+All!$F563="Kent State",+All!#REF!,IF(+All!$H563="Kent State",+All!#REF!,0))</f>
        <v>0</v>
      </c>
      <c r="BH101" s="483">
        <f>IF(+All!$F563="Kent State",+All!#REF!,IF(+All!$H563="Kent State",+All!#REF!,0))</f>
        <v>0</v>
      </c>
      <c r="BI101" s="484">
        <f>IF(+All!$F563="Kent State",+All!#REF!,IF(+All!$H563="Kent State",+All!#REF!,0))</f>
        <v>0</v>
      </c>
      <c r="BJ101" s="92">
        <f>IF(+All!$F563="Kent State",+All!#REF!,IF(+All!$H563="Kent State",+All!#REF!,0))</f>
        <v>0</v>
      </c>
      <c r="BK101" s="93">
        <f>IF(+All!$F563="Kent State",+All!#REF!,IF(+All!$H563="Kent State",+All!#REF!,0))</f>
        <v>0</v>
      </c>
    </row>
    <row r="102" spans="1:63" s="125" customFormat="1" x14ac:dyDescent="0.8">
      <c r="A102" s="52"/>
      <c r="B102" s="52"/>
      <c r="C102" s="731"/>
      <c r="D102" s="594"/>
      <c r="E102" s="709"/>
      <c r="F102" s="1255" t="str">
        <f>F103</f>
        <v>Miami (OH)</v>
      </c>
      <c r="G102" s="1256"/>
      <c r="H102" s="1256"/>
      <c r="I102" s="1257"/>
      <c r="J102" s="705"/>
      <c r="K102" s="709"/>
      <c r="L102" s="595"/>
      <c r="M102" s="7"/>
      <c r="N102" s="705"/>
      <c r="O102" s="9"/>
      <c r="P102" s="9"/>
      <c r="Q102" s="709"/>
      <c r="R102" s="705"/>
      <c r="S102" s="9"/>
      <c r="T102" s="705"/>
      <c r="U102" s="709"/>
      <c r="V102" s="705"/>
      <c r="W102" s="709"/>
      <c r="X102" s="705"/>
      <c r="Y102" s="709"/>
      <c r="Z102" s="705"/>
      <c r="AA102" s="709"/>
      <c r="AB102" s="705"/>
      <c r="AC102" s="709"/>
      <c r="AD102" s="705"/>
      <c r="AE102" s="709"/>
      <c r="AF102" s="705"/>
      <c r="AG102" s="709"/>
      <c r="AH102" s="705"/>
      <c r="AI102" s="709"/>
      <c r="AJ102" s="705"/>
      <c r="AK102" s="709"/>
      <c r="AL102" s="719"/>
      <c r="AM102" s="722"/>
      <c r="AN102" s="719"/>
      <c r="AO102" s="406"/>
      <c r="AP102" s="723"/>
      <c r="AQ102" s="53"/>
      <c r="AR102" s="718"/>
      <c r="AS102" s="717"/>
      <c r="AT102" s="717"/>
      <c r="AU102" s="718"/>
      <c r="AV102" s="717"/>
      <c r="AW102" s="726"/>
      <c r="AX102" s="717"/>
      <c r="AY102" s="728"/>
      <c r="AZ102" s="729"/>
      <c r="BA102" s="730"/>
      <c r="BB102" s="730"/>
      <c r="BC102" s="727"/>
      <c r="BD102" s="718"/>
      <c r="BE102" s="717"/>
      <c r="BF102" s="717"/>
      <c r="BG102" s="718"/>
      <c r="BH102" s="717"/>
      <c r="BI102" s="726"/>
      <c r="BJ102" s="58"/>
      <c r="BK102" s="59"/>
    </row>
    <row r="103" spans="1:63" x14ac:dyDescent="0.8">
      <c r="A103" s="70">
        <f>IF(+All!$F34="Miami (OH)",+All!A34,IF(+All!$H34="Miami (OH)",+All!A34,0))</f>
        <v>1</v>
      </c>
      <c r="B103" s="480" t="str">
        <f>IF(+All!$F34="Miami (OH)",+All!B34,IF(+All!$H34="Miami (OH)",+All!B34,0))</f>
        <v>Sat</v>
      </c>
      <c r="C103" s="72">
        <f>IF(+All!$F34="Miami (OH)",+All!C34,IF(+All!$H34="Miami (OH)",+All!C34,0))</f>
        <v>44443</v>
      </c>
      <c r="D103" s="73">
        <f>IF(+All!$F34="Miami (OH)",+All!D34,IF(+All!$H34="Miami (OH)",+All!D34,0))</f>
        <v>0.64583333333333337</v>
      </c>
      <c r="E103" s="707">
        <f>IF(+All!$F34="Miami (OH)",+All!E34,IF(+All!$H34="Miami (OH)",+All!E34,0))</f>
        <v>0</v>
      </c>
      <c r="F103" s="75" t="str">
        <f>IF(+All!$F34="Miami (OH)",+All!F34,IF(+All!$H34="Miami (OH)",+All!F34,0))</f>
        <v>Miami (OH)</v>
      </c>
      <c r="G103" s="76" t="str">
        <f>IF(+All!$F34="Miami (OH)",+All!G34,IF(+All!$H34="Miami (OH)",+All!G34,0))</f>
        <v>MAC</v>
      </c>
      <c r="H103" s="75" t="str">
        <f>IF(+All!$F34="Miami (OH)",+All!H34,IF(+All!$H34="Miami (OH)",+All!H34,0))</f>
        <v>Cincinnati</v>
      </c>
      <c r="I103" s="76" t="str">
        <f>IF(+All!$F34="Miami (OH)",+All!I34,IF(+All!$H34="Miami (OH)",+All!I34,0))</f>
        <v>AAC</v>
      </c>
      <c r="J103" s="706" t="str">
        <f>IF(+All!$F34="Miami (OH)",+All!J34,IF(+All!$H34="Miami (OH)",+All!J34,0))</f>
        <v>Cincinnati</v>
      </c>
      <c r="K103" s="707" t="str">
        <f>IF(+All!$F34="Miami (OH)",+All!K34,IF(+All!$H34="Miami (OH)",+All!K34,0))</f>
        <v>Miami (OH)</v>
      </c>
      <c r="L103" s="78">
        <f>IF(+All!$F34="Miami (OH)",+All!L34,IF(+All!$H34="Miami (OH)",+All!L34,0))</f>
        <v>22.5</v>
      </c>
      <c r="M103" s="79">
        <f>IF(+All!$F34="Miami (OH)",+All!M34,IF(+All!$H34="Miami (OH)",+All!M34,0))</f>
        <v>50</v>
      </c>
      <c r="N103" s="706" t="str">
        <f>IF(+All!$F34="Miami (OH)",+All!N34,IF(+All!$H34="Miami (OH)",+All!N34,0))</f>
        <v>Cincinnati</v>
      </c>
      <c r="O103" s="708">
        <f>IF(+All!$F34="Miami (OH)",+All!O34,IF(+All!$H34="Miami (OH)",+All!O34,0))</f>
        <v>49</v>
      </c>
      <c r="P103" s="708" t="str">
        <f>IF(+All!$F34="Miami (OH)",+All!P34,IF(+All!$H34="Miami (OH)",+All!P34,0))</f>
        <v>Miami (OH)</v>
      </c>
      <c r="Q103" s="707">
        <f>IF(+All!$F34="Miami (OH)",+All!Q34,IF(+All!$H34="Miami (OH)",+All!Q34,0))</f>
        <v>14</v>
      </c>
      <c r="R103" s="706" t="str">
        <f>IF(+All!$F34="Miami (OH)",+All!R34,IF(+All!$H34="Miami (OH)",+All!R34,0))</f>
        <v>Cincinnati</v>
      </c>
      <c r="S103" s="708" t="str">
        <f>IF(+All!$F34="Miami (OH)",+All!S34,IF(+All!$H34="Miami (OH)",+All!S34,0))</f>
        <v>Miami (OH)</v>
      </c>
      <c r="T103" s="706" t="str">
        <f>IF(+All!$F34="Miami (OH)",+All!T34,IF(+All!$H34="Miami (OH)",+All!T34,0))</f>
        <v>Cincinnati</v>
      </c>
      <c r="U103" s="707" t="str">
        <f>IF(+All!$F34="Miami (OH)",+All!U34,IF(+All!$H34="Miami (OH)",+All!U34,0))</f>
        <v>W</v>
      </c>
      <c r="V103" s="706"/>
      <c r="W103" s="707"/>
      <c r="X103" s="706"/>
      <c r="Y103" s="707"/>
      <c r="Z103" s="706"/>
      <c r="AA103" s="707"/>
      <c r="AB103" s="706"/>
      <c r="AC103" s="707"/>
      <c r="AD103" s="706"/>
      <c r="AE103" s="707"/>
      <c r="AF103" s="706"/>
      <c r="AG103" s="707"/>
      <c r="AH103" s="706"/>
      <c r="AI103" s="707"/>
      <c r="AJ103" s="706"/>
      <c r="AK103" s="707"/>
      <c r="AQ103" s="480"/>
      <c r="AR103" s="482"/>
      <c r="AS103" s="483"/>
      <c r="AT103" s="483"/>
      <c r="AU103" s="482"/>
      <c r="AV103" s="483"/>
      <c r="AW103" s="484"/>
      <c r="AX103" s="483"/>
      <c r="AY103" s="88"/>
      <c r="AZ103" s="89"/>
      <c r="BA103" s="90"/>
      <c r="BB103" s="90"/>
      <c r="BC103" s="91"/>
      <c r="BD103" s="482"/>
      <c r="BE103" s="483"/>
      <c r="BF103" s="483"/>
      <c r="BG103" s="482"/>
      <c r="BH103" s="483"/>
      <c r="BI103" s="484"/>
    </row>
    <row r="104" spans="1:63" x14ac:dyDescent="0.8">
      <c r="A104" s="70">
        <f>IF(+All!$F118="Miami (OH)",+All!A118,IF(+All!$H118="Miami (OH)",+All!A118,0))</f>
        <v>2</v>
      </c>
      <c r="B104" s="480" t="str">
        <f>IF(+All!$F118="Miami (OH)",+All!B118,IF(+All!$H118="Miami (OH)",+All!B118,0))</f>
        <v>Sat</v>
      </c>
      <c r="C104" s="72">
        <f>IF(+All!$F118="Miami (OH)",+All!C118,IF(+All!$H118="Miami (OH)",+All!C118,0))</f>
        <v>44450</v>
      </c>
      <c r="D104" s="73">
        <f>IF(+All!$F118="Miami (OH)",+All!D118,IF(+All!$H118="Miami (OH)",+All!D118,0))</f>
        <v>0.5</v>
      </c>
      <c r="E104" s="707" t="str">
        <f>IF(+All!$F118="Miami (OH)",+All!E118,IF(+All!$H118="Miami (OH)",+All!E118,0))</f>
        <v>ESPNU</v>
      </c>
      <c r="F104" s="75" t="str">
        <f>IF(+All!$F118="Miami (OH)",+All!F118,IF(+All!$H118="Miami (OH)",+All!F118,0))</f>
        <v>Miami (OH)</v>
      </c>
      <c r="G104" s="76" t="str">
        <f>IF(+All!$F118="Miami (OH)",+All!G118,IF(+All!$H118="Miami (OH)",+All!G118,0))</f>
        <v>MAC</v>
      </c>
      <c r="H104" s="75" t="str">
        <f>IF(+All!$F118="Miami (OH)",+All!H118,IF(+All!$H118="Miami (OH)",+All!H118,0))</f>
        <v>Minnesota</v>
      </c>
      <c r="I104" s="76" t="str">
        <f>IF(+All!$F118="Miami (OH)",+All!I118,IF(+All!$H118="Miami (OH)",+All!I118,0))</f>
        <v>B10</v>
      </c>
      <c r="J104" s="706" t="str">
        <f>IF(+All!$F118="Miami (OH)",+All!J118,IF(+All!$H118="Miami (OH)",+All!J118,0))</f>
        <v>Minnesota</v>
      </c>
      <c r="K104" s="707" t="str">
        <f>IF(+All!$F118="Miami (OH)",+All!K118,IF(+All!$H118="Miami (OH)",+All!K118,0))</f>
        <v>Miami (OH)</v>
      </c>
      <c r="L104" s="78">
        <f>IF(+All!$F118="Miami (OH)",+All!L118,IF(+All!$H118="Miami (OH)",+All!L118,0))</f>
        <v>19.5</v>
      </c>
      <c r="M104" s="79">
        <f>IF(+All!$F118="Miami (OH)",+All!M118,IF(+All!$H118="Miami (OH)",+All!M118,0))</f>
        <v>54</v>
      </c>
      <c r="N104" s="706" t="str">
        <f>IF(+All!$F118="Miami (OH)",+All!N118,IF(+All!$H118="Miami (OH)",+All!N118,0))</f>
        <v>Minnesota</v>
      </c>
      <c r="O104" s="708">
        <f>IF(+All!$F118="Miami (OH)",+All!O118,IF(+All!$H118="Miami (OH)",+All!O118,0))</f>
        <v>31</v>
      </c>
      <c r="P104" s="708" t="str">
        <f>IF(+All!$F118="Miami (OH)",+All!P118,IF(+All!$H118="Miami (OH)",+All!P118,0))</f>
        <v>Miami (OH)</v>
      </c>
      <c r="Q104" s="707">
        <f>IF(+All!$F118="Miami (OH)",+All!Q118,IF(+All!$H118="Miami (OH)",+All!Q118,0))</f>
        <v>26</v>
      </c>
      <c r="R104" s="706" t="str">
        <f>IF(+All!$F118="Miami (OH)",+All!R118,IF(+All!$H118="Miami (OH)",+All!R118,0))</f>
        <v>Miami (OH)</v>
      </c>
      <c r="S104" s="708" t="str">
        <f>IF(+All!$F118="Miami (OH)",+All!S118,IF(+All!$H118="Miami (OH)",+All!S118,0))</f>
        <v>Minnesota</v>
      </c>
      <c r="T104" s="706" t="str">
        <f>IF(+All!$F118="Miami (OH)",+All!T118,IF(+All!$H118="Miami (OH)",+All!T118,0))</f>
        <v>Minnesota</v>
      </c>
      <c r="U104" s="707" t="str">
        <f>IF(+All!$F118="Miami (OH)",+All!U118,IF(+All!$H118="Miami (OH)",+All!U118,0))</f>
        <v>L</v>
      </c>
      <c r="V104" s="706" t="e">
        <f>IF(+All!#REF!="Miami (OH)",+All!#REF!,IF(+All!#REF!="Miami (OH)",+All!#REF!,0))</f>
        <v>#REF!</v>
      </c>
      <c r="W104" s="707" t="e">
        <f>IF(+All!#REF!="Miami (OH)",+All!#REF!,IF(+All!#REF!="Miami (OH)",+All!#REF!,0))</f>
        <v>#REF!</v>
      </c>
      <c r="X104" s="706" t="e">
        <f>IF(+All!#REF!="Miami (OH)",+All!#REF!,IF(+All!#REF!="Miami (OH)",+All!#REF!,0))</f>
        <v>#REF!</v>
      </c>
      <c r="Y104" s="707" t="e">
        <f>IF(+All!#REF!="Miami (OH)",+All!#REF!,IF(+All!#REF!="Miami (OH)",+All!#REF!,0))</f>
        <v>#REF!</v>
      </c>
      <c r="Z104" s="706" t="e">
        <f>IF(+All!#REF!="Miami (OH)",+All!#REF!,IF(+All!#REF!="Miami (OH)",+All!#REF!,0))</f>
        <v>#REF!</v>
      </c>
      <c r="AA104" s="707" t="e">
        <f>IF(+All!#REF!="Miami (OH)",+All!#REF!,IF(+All!#REF!="Miami (OH)",+All!#REF!,0))</f>
        <v>#REF!</v>
      </c>
      <c r="AB104" s="706" t="e">
        <f>IF(+All!#REF!="Miami (OH)",+All!#REF!,IF(+All!#REF!="Miami (OH)",+All!#REF!,0))</f>
        <v>#REF!</v>
      </c>
      <c r="AC104" s="707" t="e">
        <f>IF(+All!#REF!="Miami (OH)",+All!#REF!,IF(+All!#REF!="Miami (OH)",+All!#REF!,0))</f>
        <v>#REF!</v>
      </c>
      <c r="AD104" s="706" t="e">
        <f>IF(+All!#REF!="Miami (OH)",+All!#REF!,IF(+All!#REF!="Miami (OH)",+All!#REF!,0))</f>
        <v>#REF!</v>
      </c>
      <c r="AE104" s="707" t="e">
        <f>IF(+All!#REF!="Miami (OH)",+All!#REF!,IF(+All!#REF!="Miami (OH)",+All!#REF!,0))</f>
        <v>#REF!</v>
      </c>
      <c r="AF104" s="706" t="e">
        <f>IF(+All!#REF!="Miami (OH)",+All!#REF!,IF(+All!#REF!="Miami (OH)",+All!#REF!,0))</f>
        <v>#REF!</v>
      </c>
      <c r="AG104" s="707" t="e">
        <f>IF(+All!#REF!="Miami (OH)",+All!#REF!,IF(+All!#REF!="Miami (OH)",+All!#REF!,0))</f>
        <v>#REF!</v>
      </c>
      <c r="AH104" s="706" t="e">
        <f>IF(+All!#REF!="Miami (OH)",+All!#REF!,IF(+All!#REF!="Miami (OH)",+All!#REF!,0))</f>
        <v>#REF!</v>
      </c>
      <c r="AI104" s="707" t="e">
        <f>IF(+All!#REF!="Miami (OH)",+All!#REF!,IF(+All!#REF!="Miami (OH)",+All!#REF!,0))</f>
        <v>#REF!</v>
      </c>
      <c r="AJ104" s="706" t="e">
        <f>IF(+All!#REF!="Miami (OH)",+All!#REF!,IF(+All!#REF!="Miami (OH)",+All!#REF!,0))</f>
        <v>#REF!</v>
      </c>
      <c r="AK104" s="707" t="e">
        <f>IF(+All!#REF!="Miami (OH)",+All!#REF!,IF(+All!#REF!="Miami (OH)",+All!#REF!,0))</f>
        <v>#REF!</v>
      </c>
      <c r="AL104" s="81" t="e">
        <f>IF(+All!#REF!="Miami (OH)",+All!#REF!,IF(+All!#REF!="Miami (OH)",+All!#REF!,0))</f>
        <v>#REF!</v>
      </c>
      <c r="AM104" s="82" t="e">
        <f>IF(+All!#REF!="Miami (OH)",+All!#REF!,IF(+All!#REF!="Miami (OH)",+All!#REF!,0))</f>
        <v>#REF!</v>
      </c>
      <c r="AN104" s="81" t="e">
        <f>IF(+All!#REF!="Miami (OH)",+All!#REF!,IF(+All!#REF!="Miami (OH)",+All!#REF!,0))</f>
        <v>#REF!</v>
      </c>
      <c r="AO104" s="83" t="e">
        <f>IF(+All!#REF!="Miami (OH)",+All!#REF!,IF(+All!#REF!="Miami (OH)",+All!#REF!,0))</f>
        <v>#REF!</v>
      </c>
      <c r="AP104" s="84" t="e">
        <f>IF(+All!#REF!="Miami (OH)",+All!#REF!,IF(+All!#REF!="Miami (OH)",+All!#REF!,0))</f>
        <v>#REF!</v>
      </c>
      <c r="AQ104" s="480" t="e">
        <f>IF(+All!#REF!="Miami (OH)",+All!#REF!,IF(+All!#REF!="Miami (OH)",+All!#REF!,0))</f>
        <v>#REF!</v>
      </c>
      <c r="AR104" s="482" t="e">
        <f>IF(+All!#REF!="Miami (OH)",+All!#REF!,IF(+All!#REF!="Miami (OH)",+All!#REF!,0))</f>
        <v>#REF!</v>
      </c>
      <c r="AS104" s="483" t="e">
        <f>IF(+All!#REF!="Miami (OH)",+All!#REF!,IF(+All!#REF!="Miami (OH)",+All!#REF!,0))</f>
        <v>#REF!</v>
      </c>
      <c r="AT104" s="483" t="e">
        <f>IF(+All!#REF!="Miami (OH)",+All!#REF!,IF(+All!#REF!="Miami (OH)",+All!#REF!,0))</f>
        <v>#REF!</v>
      </c>
      <c r="AU104" s="482" t="e">
        <f>IF(+All!#REF!="Miami (OH)",+All!#REF!,IF(+All!#REF!="Miami (OH)",+All!#REF!,0))</f>
        <v>#REF!</v>
      </c>
      <c r="AV104" s="483" t="e">
        <f>IF(+All!#REF!="Miami (OH)",+All!#REF!,IF(+All!#REF!="Miami (OH)",+All!#REF!,0))</f>
        <v>#REF!</v>
      </c>
      <c r="AW104" s="484" t="e">
        <f>IF(+All!#REF!="Miami (OH)",+All!#REF!,IF(+All!#REF!="Miami (OH)",+All!#REF!,0))</f>
        <v>#REF!</v>
      </c>
      <c r="AX104" s="483" t="e">
        <f>IF(+All!#REF!="Miami (OH)",+All!#REF!,IF(+All!#REF!="Miami (OH)",+All!#REF!,0))</f>
        <v>#REF!</v>
      </c>
      <c r="AY104" s="88" t="e">
        <f>IF(+All!#REF!="Miami (OH)",+All!#REF!,IF(+All!#REF!="Miami (OH)",+All!#REF!,0))</f>
        <v>#REF!</v>
      </c>
      <c r="AZ104" s="89" t="e">
        <f>IF(+All!#REF!="Miami (OH)",+All!#REF!,IF(+All!#REF!="Miami (OH)",+All!#REF!,0))</f>
        <v>#REF!</v>
      </c>
      <c r="BA104" s="90" t="e">
        <f>IF(+All!#REF!="Miami (OH)",+All!#REF!,IF(+All!#REF!="Miami (OH)",+All!#REF!,0))</f>
        <v>#REF!</v>
      </c>
      <c r="BB104" s="90" t="e">
        <f>IF(+All!#REF!="Miami (OH)",+All!#REF!,IF(+All!#REF!="Miami (OH)",+All!#REF!,0))</f>
        <v>#REF!</v>
      </c>
      <c r="BC104" s="91" t="e">
        <f>IF(+All!#REF!="Miami (OH)",+All!#REF!,IF(+All!#REF!="Miami (OH)",+All!#REF!,0))</f>
        <v>#REF!</v>
      </c>
      <c r="BD104" s="482" t="e">
        <f>IF(+All!#REF!="Miami (OH)",+All!#REF!,IF(+All!#REF!="Miami (OH)",+All!#REF!,0))</f>
        <v>#REF!</v>
      </c>
      <c r="BE104" s="483" t="e">
        <f>IF(+All!#REF!="Miami (OH)",+All!#REF!,IF(+All!#REF!="Miami (OH)",+All!#REF!,0))</f>
        <v>#REF!</v>
      </c>
      <c r="BF104" s="483" t="e">
        <f>IF(+All!#REF!="Miami (OH)",+All!#REF!,IF(+All!#REF!="Miami (OH)",+All!#REF!,0))</f>
        <v>#REF!</v>
      </c>
      <c r="BG104" s="482" t="e">
        <f>IF(+All!#REF!="Miami (OH)",+All!#REF!,IF(+All!#REF!="Miami (OH)",+All!#REF!,0))</f>
        <v>#REF!</v>
      </c>
      <c r="BH104" s="483" t="e">
        <f>IF(+All!#REF!="Miami (OH)",+All!#REF!,IF(+All!#REF!="Miami (OH)",+All!#REF!,0))</f>
        <v>#REF!</v>
      </c>
      <c r="BI104" s="484" t="e">
        <f>IF(+All!#REF!="Miami (OH)",+All!#REF!,IF(+All!#REF!="Miami (OH)",+All!#REF!,0))</f>
        <v>#REF!</v>
      </c>
      <c r="BJ104" s="92" t="e">
        <f>IF(+All!#REF!="Miami (OH)",+All!#REF!,IF(+All!#REF!="Miami (OH)",+All!#REF!,0))</f>
        <v>#REF!</v>
      </c>
      <c r="BK104" s="93" t="e">
        <f>IF(+All!#REF!="Miami (OH)",+All!#REF!,IF(+All!#REF!="Miami (OH)",+All!#REF!,0))</f>
        <v>#REF!</v>
      </c>
    </row>
    <row r="105" spans="1:63" x14ac:dyDescent="0.8">
      <c r="A105" s="70">
        <f>IF(+All!$F219="Miami (OH)",+All!A219,IF(+All!$H219="Miami (OH)",+All!A219,0))</f>
        <v>3</v>
      </c>
      <c r="B105" s="480" t="str">
        <f>IF(+All!$F219="Miami (OH)",+All!B219,IF(+All!$H219="Miami (OH)",+All!B219,0))</f>
        <v>Sat</v>
      </c>
      <c r="C105" s="72">
        <f>IF(+All!$F219="Miami (OH)",+All!C219,IF(+All!$H219="Miami (OH)",+All!C219,0))</f>
        <v>44457</v>
      </c>
      <c r="D105" s="73">
        <f>IF(+All!$F219="Miami (OH)",+All!D219,IF(+All!$H219="Miami (OH)",+All!D219,0))</f>
        <v>0.64583333333333337</v>
      </c>
      <c r="E105" s="707">
        <f>IF(+All!$F219="Miami (OH)",+All!E219,IF(+All!$H219="Miami (OH)",+All!E219,0))</f>
        <v>0</v>
      </c>
      <c r="F105" s="75" t="str">
        <f>IF(+All!$F219="Miami (OH)",+All!F219,IF(+All!$H219="Miami (OH)",+All!F219,0))</f>
        <v>1AA Long Island</v>
      </c>
      <c r="G105" s="76" t="str">
        <f>IF(+All!$F219="Miami (OH)",+All!G219,IF(+All!$H219="Miami (OH)",+All!G219,0))</f>
        <v>1AA</v>
      </c>
      <c r="H105" s="75" t="str">
        <f>IF(+All!$F219="Miami (OH)",+All!H219,IF(+All!$H219="Miami (OH)",+All!H219,0))</f>
        <v>Miami (OH)</v>
      </c>
      <c r="I105" s="76" t="str">
        <f>IF(+All!$F219="Miami (OH)",+All!I219,IF(+All!$H219="Miami (OH)",+All!I219,0))</f>
        <v>MAC</v>
      </c>
      <c r="J105" s="706">
        <f>IF(+All!$F219="Miami (OH)",+All!J219,IF(+All!$H219="Miami (OH)",+All!J219,0))</f>
        <v>0</v>
      </c>
      <c r="K105" s="707">
        <f>IF(+All!$F219="Miami (OH)",+All!K219,IF(+All!$H219="Miami (OH)",+All!K219,0))</f>
        <v>0</v>
      </c>
      <c r="L105" s="78">
        <f>IF(+All!$F219="Miami (OH)",+All!L219,IF(+All!$H219="Miami (OH)",+All!L219,0))</f>
        <v>0</v>
      </c>
      <c r="M105" s="79">
        <f>IF(+All!$F219="Miami (OH)",+All!M219,IF(+All!$H219="Miami (OH)",+All!M219,0))</f>
        <v>0</v>
      </c>
      <c r="N105" s="706" t="str">
        <f>IF(+All!$F219="Miami (OH)",+All!N219,IF(+All!$H219="Miami (OH)",+All!N219,0))</f>
        <v>Miami (OH)</v>
      </c>
      <c r="O105" s="708">
        <f>IF(+All!$F219="Miami (OH)",+All!O219,IF(+All!$H219="Miami (OH)",+All!O219,0))</f>
        <v>42</v>
      </c>
      <c r="P105" s="708" t="str">
        <f>IF(+All!$F219="Miami (OH)",+All!P219,IF(+All!$H219="Miami (OH)",+All!P219,0))</f>
        <v>1AA Long Island</v>
      </c>
      <c r="Q105" s="707">
        <f>IF(+All!$F219="Miami (OH)",+All!Q219,IF(+All!$H219="Miami (OH)",+All!Q219,0))</f>
        <v>7</v>
      </c>
      <c r="R105" s="706">
        <f>IF(+All!$F219="Miami (OH)",+All!R219,IF(+All!$H219="Miami (OH)",+All!R219,0))</f>
        <v>0</v>
      </c>
      <c r="S105" s="708">
        <f>IF(+All!$F219="Miami (OH)",+All!S219,IF(+All!$H219="Miami (OH)",+All!S219,0))</f>
        <v>0</v>
      </c>
      <c r="T105" s="706">
        <f>IF(+All!$F219="Miami (OH)",+All!T219,IF(+All!$H219="Miami (OH)",+All!T219,0))</f>
        <v>0</v>
      </c>
      <c r="U105" s="707">
        <f>IF(+All!$F219="Miami (OH)",+All!U219,IF(+All!$H219="Miami (OH)",+All!U219,0))</f>
        <v>0</v>
      </c>
      <c r="V105" s="706">
        <f>IF(+All!$F182="Miami (OH)",+All!#REF!,IF(+All!$H182="Miami (OH)",+All!#REF!,0))</f>
        <v>0</v>
      </c>
      <c r="W105" s="707">
        <f>IF(+All!$F182="Miami (OH)",+All!#REF!,IF(+All!$H182="Miami (OH)",+All!#REF!,0))</f>
        <v>0</v>
      </c>
      <c r="X105" s="706">
        <f>IF(+All!$F182="Miami (OH)",+All!#REF!,IF(+All!$H182="Miami (OH)",+All!#REF!,0))</f>
        <v>0</v>
      </c>
      <c r="Y105" s="707">
        <f>IF(+All!$F182="Miami (OH)",+All!#REF!,IF(+All!$H182="Miami (OH)",+All!#REF!,0))</f>
        <v>0</v>
      </c>
      <c r="Z105" s="706">
        <f>IF(+All!$F182="Miami (OH)",+All!#REF!,IF(+All!$H182="Miami (OH)",+All!#REF!,0))</f>
        <v>0</v>
      </c>
      <c r="AA105" s="707">
        <f>IF(+All!$F182="Miami (OH)",+All!#REF!,IF(+All!$H182="Miami (OH)",+All!#REF!,0))</f>
        <v>0</v>
      </c>
      <c r="AB105" s="706">
        <f>IF(+All!$F182="Miami (OH)",+All!#REF!,IF(+All!$H182="Miami (OH)",+All!#REF!,0))</f>
        <v>0</v>
      </c>
      <c r="AC105" s="707">
        <f>IF(+All!$F182="Miami (OH)",+All!#REF!,IF(+All!$H182="Miami (OH)",+All!#REF!,0))</f>
        <v>0</v>
      </c>
      <c r="AD105" s="706">
        <f>IF(+All!$F182="Miami (OH)",+All!#REF!,IF(+All!$H182="Miami (OH)",+All!#REF!,0))</f>
        <v>0</v>
      </c>
      <c r="AE105" s="707">
        <f>IF(+All!$F182="Miami (OH)",+All!#REF!,IF(+All!$H182="Miami (OH)",+All!#REF!,0))</f>
        <v>0</v>
      </c>
      <c r="AF105" s="706">
        <f>IF(+All!$F182="Miami (OH)",+All!#REF!,IF(+All!$H182="Miami (OH)",+All!#REF!,0))</f>
        <v>0</v>
      </c>
      <c r="AG105" s="707">
        <f>IF(+All!$F182="Miami (OH)",+All!#REF!,IF(+All!$H182="Miami (OH)",+All!#REF!,0))</f>
        <v>0</v>
      </c>
      <c r="AH105" s="706">
        <f>IF(+All!$F182="Miami (OH)",+All!#REF!,IF(+All!$H182="Miami (OH)",+All!#REF!,0))</f>
        <v>0</v>
      </c>
      <c r="AI105" s="707">
        <f>IF(+All!$F182="Miami (OH)",+All!#REF!,IF(+All!$H182="Miami (OH)",+All!#REF!,0))</f>
        <v>0</v>
      </c>
      <c r="AJ105" s="706">
        <f>IF(+All!$F182="Miami (OH)",+All!#REF!,IF(+All!$H182="Miami (OH)",+All!#REF!,0))</f>
        <v>0</v>
      </c>
      <c r="AK105" s="707">
        <f>IF(+All!$F182="Miami (OH)",+All!#REF!,IF(+All!$H182="Miami (OH)",+All!#REF!,0))</f>
        <v>0</v>
      </c>
      <c r="AL105" s="81">
        <f>IF(+All!$F182="Miami (OH)",+All!V182,IF(+All!$H182="Miami (OH)",+All!V182,0))</f>
        <v>0</v>
      </c>
      <c r="AM105" s="82">
        <f>IF(+All!$F182="Miami (OH)",+All!W182,IF(+All!$H182="Miami (OH)",+All!W182,0))</f>
        <v>0</v>
      </c>
      <c r="AN105" s="81">
        <f>IF(+All!$F182="Miami (OH)",+All!X182,IF(+All!$H182="Miami (OH)",+All!X182,0))</f>
        <v>0</v>
      </c>
      <c r="AO105" s="83">
        <f>IF(+All!$F182="Miami (OH)",+All!Y182,IF(+All!$H182="Miami (OH)",+All!Y182,0))</f>
        <v>0</v>
      </c>
      <c r="AP105" s="84">
        <f>IF(+All!$F182="Miami (OH)",+All!Z182,IF(+All!$H182="Miami (OH)",+All!Z182,0))</f>
        <v>0</v>
      </c>
      <c r="AQ105" s="480">
        <f>IF(+All!$F182="Miami (OH)",+All!#REF!,IF(+All!$H182="Miami (OH)",+All!#REF!,0))</f>
        <v>0</v>
      </c>
      <c r="AR105" s="482">
        <f>IF(+All!$F182="Miami (OH)",+All!#REF!,IF(+All!$H182="Miami (OH)",+All!#REF!,0))</f>
        <v>0</v>
      </c>
      <c r="AS105" s="483">
        <f>IF(+All!$F182="Miami (OH)",+All!#REF!,IF(+All!$H182="Miami (OH)",+All!#REF!,0))</f>
        <v>0</v>
      </c>
      <c r="AT105" s="483">
        <f>IF(+All!$F182="Miami (OH)",+All!#REF!,IF(+All!$H182="Miami (OH)",+All!#REF!,0))</f>
        <v>0</v>
      </c>
      <c r="AU105" s="482">
        <f>IF(+All!$F182="Miami (OH)",+All!#REF!,IF(+All!$H182="Miami (OH)",+All!#REF!,0))</f>
        <v>0</v>
      </c>
      <c r="AV105" s="483">
        <f>IF(+All!$F182="Miami (OH)",+All!#REF!,IF(+All!$H182="Miami (OH)",+All!#REF!,0))</f>
        <v>0</v>
      </c>
      <c r="AW105" s="484">
        <f>IF(+All!$F182="Miami (OH)",+All!#REF!,IF(+All!$H182="Miami (OH)",+All!#REF!,0))</f>
        <v>0</v>
      </c>
      <c r="AX105" s="483">
        <f>IF(+All!$F182="Miami (OH)",+All!#REF!,IF(+All!$H182="Miami (OH)",+All!#REF!,0))</f>
        <v>0</v>
      </c>
      <c r="AY105" s="88">
        <f>IF(+All!$F182="Miami (OH)",+All!#REF!,IF(+All!$H182="Miami (OH)",+All!#REF!,0))</f>
        <v>0</v>
      </c>
      <c r="AZ105" s="89">
        <f>IF(+All!$F182="Miami (OH)",+All!#REF!,IF(+All!$H182="Miami (OH)",+All!#REF!,0))</f>
        <v>0</v>
      </c>
      <c r="BA105" s="90">
        <f>IF(+All!$F182="Miami (OH)",+All!#REF!,IF(+All!$H182="Miami (OH)",+All!#REF!,0))</f>
        <v>0</v>
      </c>
      <c r="BB105" s="90">
        <f>IF(+All!$F182="Miami (OH)",+All!#REF!,IF(+All!$H182="Miami (OH)",+All!#REF!,0))</f>
        <v>0</v>
      </c>
      <c r="BC105" s="91">
        <f>IF(+All!$F182="Miami (OH)",+All!#REF!,IF(+All!$H182="Miami (OH)",+All!#REF!,0))</f>
        <v>0</v>
      </c>
      <c r="BD105" s="482">
        <f>IF(+All!$F182="Miami (OH)",+All!#REF!,IF(+All!$H182="Miami (OH)",+All!#REF!,0))</f>
        <v>0</v>
      </c>
      <c r="BE105" s="483">
        <f>IF(+All!$F182="Miami (OH)",+All!#REF!,IF(+All!$H182="Miami (OH)",+All!#REF!,0))</f>
        <v>0</v>
      </c>
      <c r="BF105" s="483">
        <f>IF(+All!$F182="Miami (OH)",+All!#REF!,IF(+All!$H182="Miami (OH)",+All!#REF!,0))</f>
        <v>0</v>
      </c>
      <c r="BG105" s="482">
        <f>IF(+All!$F182="Miami (OH)",+All!#REF!,IF(+All!$H182="Miami (OH)",+All!#REF!,0))</f>
        <v>0</v>
      </c>
      <c r="BH105" s="483">
        <f>IF(+All!$F182="Miami (OH)",+All!#REF!,IF(+All!$H182="Miami (OH)",+All!#REF!,0))</f>
        <v>0</v>
      </c>
      <c r="BI105" s="484">
        <f>IF(+All!$F182="Miami (OH)",+All!#REF!,IF(+All!$H182="Miami (OH)",+All!#REF!,0))</f>
        <v>0</v>
      </c>
      <c r="BJ105" s="92">
        <f>IF(+All!$F182="Miami (OH)",+All!#REF!,IF(+All!$H182="Miami (OH)",+All!#REF!,0))</f>
        <v>0</v>
      </c>
      <c r="BK105" s="93">
        <f>IF(+All!$F182="Miami (OH)",+All!#REF!,IF(+All!$H182="Miami (OH)",+All!#REF!,0))</f>
        <v>0</v>
      </c>
    </row>
    <row r="106" spans="1:63" x14ac:dyDescent="0.8">
      <c r="A106" s="70">
        <f>IF(+All!$F294="Miami (OH)",+All!A294,IF(+All!$H294="Miami (OH)",+All!A294,0))</f>
        <v>4</v>
      </c>
      <c r="B106" s="480" t="str">
        <f>IF(+All!$F294="Miami (OH)",+All!B294,IF(+All!$H294="Miami (OH)",+All!B294,0))</f>
        <v>Sat</v>
      </c>
      <c r="C106" s="72">
        <f>IF(+All!$F294="Miami (OH)",+All!C294,IF(+All!$H294="Miami (OH)",+All!C294,0))</f>
        <v>44464</v>
      </c>
      <c r="D106" s="73">
        <f>IF(+All!$F294="Miami (OH)",+All!D294,IF(+All!$H294="Miami (OH)",+All!D294,0))</f>
        <v>0.5</v>
      </c>
      <c r="E106" s="707" t="str">
        <f>IF(+All!$F294="Miami (OH)",+All!E294,IF(+All!$H294="Miami (OH)",+All!E294,0))</f>
        <v>CBSSN</v>
      </c>
      <c r="F106" s="75" t="str">
        <f>IF(+All!$F294="Miami (OH)",+All!F294,IF(+All!$H294="Miami (OH)",+All!F294,0))</f>
        <v>Miami (OH)</v>
      </c>
      <c r="G106" s="76" t="str">
        <f>IF(+All!$F294="Miami (OH)",+All!G294,IF(+All!$H294="Miami (OH)",+All!G294,0))</f>
        <v>MAC</v>
      </c>
      <c r="H106" s="75" t="str">
        <f>IF(+All!$F294="Miami (OH)",+All!H294,IF(+All!$H294="Miami (OH)",+All!H294,0))</f>
        <v>Army</v>
      </c>
      <c r="I106" s="76" t="str">
        <f>IF(+All!$F294="Miami (OH)",+All!I294,IF(+All!$H294="Miami (OH)",+All!I294,0))</f>
        <v>Ind</v>
      </c>
      <c r="J106" s="706" t="str">
        <f>IF(+All!$F294="Miami (OH)",+All!J294,IF(+All!$H294="Miami (OH)",+All!J294,0))</f>
        <v>Army</v>
      </c>
      <c r="K106" s="707" t="str">
        <f>IF(+All!$F294="Miami (OH)",+All!K294,IF(+All!$H294="Miami (OH)",+All!K294,0))</f>
        <v>Miami (OH)</v>
      </c>
      <c r="L106" s="78">
        <f>IF(+All!$F294="Miami (OH)",+All!L294,IF(+All!$H294="Miami (OH)",+All!L294,0))</f>
        <v>8.5</v>
      </c>
      <c r="M106" s="79">
        <f>IF(+All!$F294="Miami (OH)",+All!M294,IF(+All!$H294="Miami (OH)",+All!M294,0))</f>
        <v>48.5</v>
      </c>
      <c r="N106" s="706" t="str">
        <f>IF(+All!$F294="Miami (OH)",+All!N294,IF(+All!$H294="Miami (OH)",+All!N294,0))</f>
        <v>Army</v>
      </c>
      <c r="O106" s="708">
        <f>IF(+All!$F294="Miami (OH)",+All!O294,IF(+All!$H294="Miami (OH)",+All!O294,0))</f>
        <v>23</v>
      </c>
      <c r="P106" s="708" t="str">
        <f>IF(+All!$F294="Miami (OH)",+All!P294,IF(+All!$H294="Miami (OH)",+All!P294,0))</f>
        <v>Miami (OH)</v>
      </c>
      <c r="Q106" s="707">
        <f>IF(+All!$F294="Miami (OH)",+All!Q294,IF(+All!$H294="Miami (OH)",+All!Q294,0))</f>
        <v>10</v>
      </c>
      <c r="R106" s="706" t="str">
        <f>IF(+All!$F294="Miami (OH)",+All!R294,IF(+All!$H294="Miami (OH)",+All!R294,0))</f>
        <v>Army</v>
      </c>
      <c r="S106" s="708" t="str">
        <f>IF(+All!$F294="Miami (OH)",+All!S294,IF(+All!$H294="Miami (OH)",+All!S294,0))</f>
        <v>Miami (OH)</v>
      </c>
      <c r="T106" s="706" t="str">
        <f>IF(+All!$F294="Miami (OH)",+All!T294,IF(+All!$H294="Miami (OH)",+All!T294,0))</f>
        <v>Army</v>
      </c>
      <c r="U106" s="707" t="str">
        <f>IF(+All!$F294="Miami (OH)",+All!U294,IF(+All!$H294="Miami (OH)",+All!U294,0))</f>
        <v>W</v>
      </c>
      <c r="V106" s="706">
        <f>IF(+All!$F232="Miami (OH)",+All!#REF!,IF(+All!$H232="Miami (OH)",+All!#REF!,0))</f>
        <v>0</v>
      </c>
      <c r="W106" s="707">
        <f>IF(+All!$F232="Miami (OH)",+All!#REF!,IF(+All!$H232="Miami (OH)",+All!#REF!,0))</f>
        <v>0</v>
      </c>
      <c r="X106" s="706">
        <f>IF(+All!$F232="Miami (OH)",+All!#REF!,IF(+All!$H232="Miami (OH)",+All!#REF!,0))</f>
        <v>0</v>
      </c>
      <c r="Y106" s="707">
        <f>IF(+All!$F232="Miami (OH)",+All!#REF!,IF(+All!$H232="Miami (OH)",+All!#REF!,0))</f>
        <v>0</v>
      </c>
      <c r="Z106" s="706">
        <f>IF(+All!$F232="Miami (OH)",+All!#REF!,IF(+All!$H232="Miami (OH)",+All!#REF!,0))</f>
        <v>0</v>
      </c>
      <c r="AA106" s="707">
        <f>IF(+All!$F232="Miami (OH)",+All!#REF!,IF(+All!$H232="Miami (OH)",+All!#REF!,0))</f>
        <v>0</v>
      </c>
      <c r="AB106" s="706">
        <f>IF(+All!$F232="Miami (OH)",+All!#REF!,IF(+All!$H232="Miami (OH)",+All!#REF!,0))</f>
        <v>0</v>
      </c>
      <c r="AC106" s="707">
        <f>IF(+All!$F232="Miami (OH)",+All!#REF!,IF(+All!$H232="Miami (OH)",+All!#REF!,0))</f>
        <v>0</v>
      </c>
      <c r="AD106" s="706">
        <f>IF(+All!$F232="Miami (OH)",+All!#REF!,IF(+All!$H232="Miami (OH)",+All!#REF!,0))</f>
        <v>0</v>
      </c>
      <c r="AE106" s="707">
        <f>IF(+All!$F232="Miami (OH)",+All!#REF!,IF(+All!$H232="Miami (OH)",+All!#REF!,0))</f>
        <v>0</v>
      </c>
      <c r="AF106" s="706">
        <f>IF(+All!$F232="Miami (OH)",+All!#REF!,IF(+All!$H232="Miami (OH)",+All!#REF!,0))</f>
        <v>0</v>
      </c>
      <c r="AG106" s="707">
        <f>IF(+All!$F232="Miami (OH)",+All!#REF!,IF(+All!$H232="Miami (OH)",+All!#REF!,0))</f>
        <v>0</v>
      </c>
      <c r="AH106" s="706">
        <f>IF(+All!$F232="Miami (OH)",+All!#REF!,IF(+All!$H232="Miami (OH)",+All!#REF!,0))</f>
        <v>0</v>
      </c>
      <c r="AI106" s="707">
        <f>IF(+All!$F232="Miami (OH)",+All!#REF!,IF(+All!$H232="Miami (OH)",+All!#REF!,0))</f>
        <v>0</v>
      </c>
      <c r="AJ106" s="706">
        <f>IF(+All!$F232="Miami (OH)",+All!#REF!,IF(+All!$H232="Miami (OH)",+All!#REF!,0))</f>
        <v>0</v>
      </c>
      <c r="AK106" s="707">
        <f>IF(+All!$F232="Miami (OH)",+All!#REF!,IF(+All!$H232="Miami (OH)",+All!#REF!,0))</f>
        <v>0</v>
      </c>
      <c r="AL106" s="81">
        <f>IF(+All!$F232="Miami (OH)",+All!V232,IF(+All!$H232="Miami (OH)",+All!V232,0))</f>
        <v>0</v>
      </c>
      <c r="AM106" s="82">
        <f>IF(+All!$F232="Miami (OH)",+All!W232,IF(+All!$H232="Miami (OH)",+All!W232,0))</f>
        <v>0</v>
      </c>
      <c r="AN106" s="81">
        <f>IF(+All!$F232="Miami (OH)",+All!X232,IF(+All!$H232="Miami (OH)",+All!X232,0))</f>
        <v>0</v>
      </c>
      <c r="AO106" s="83">
        <f>IF(+All!$F232="Miami (OH)",+All!Y232,IF(+All!$H232="Miami (OH)",+All!Y232,0))</f>
        <v>0</v>
      </c>
      <c r="AP106" s="84">
        <f>IF(+All!$F232="Miami (OH)",+All!Z232,IF(+All!$H232="Miami (OH)",+All!Z232,0))</f>
        <v>0</v>
      </c>
      <c r="AQ106" s="480">
        <f>IF(+All!$F232="Miami (OH)",+All!#REF!,IF(+All!$H232="Miami (OH)",+All!#REF!,0))</f>
        <v>0</v>
      </c>
      <c r="AR106" s="482">
        <f>IF(+All!$F232="Miami (OH)",+All!#REF!,IF(+All!$H232="Miami (OH)",+All!#REF!,0))</f>
        <v>0</v>
      </c>
      <c r="AS106" s="483">
        <f>IF(+All!$F232="Miami (OH)",+All!#REF!,IF(+All!$H232="Miami (OH)",+All!#REF!,0))</f>
        <v>0</v>
      </c>
      <c r="AT106" s="483">
        <f>IF(+All!$F232="Miami (OH)",+All!#REF!,IF(+All!$H232="Miami (OH)",+All!#REF!,0))</f>
        <v>0</v>
      </c>
      <c r="AU106" s="482">
        <f>IF(+All!$F232="Miami (OH)",+All!#REF!,IF(+All!$H232="Miami (OH)",+All!#REF!,0))</f>
        <v>0</v>
      </c>
      <c r="AV106" s="483">
        <f>IF(+All!$F232="Miami (OH)",+All!#REF!,IF(+All!$H232="Miami (OH)",+All!#REF!,0))</f>
        <v>0</v>
      </c>
      <c r="AW106" s="484">
        <f>IF(+All!$F232="Miami (OH)",+All!#REF!,IF(+All!$H232="Miami (OH)",+All!#REF!,0))</f>
        <v>0</v>
      </c>
      <c r="AX106" s="483">
        <f>IF(+All!$F232="Miami (OH)",+All!#REF!,IF(+All!$H232="Miami (OH)",+All!#REF!,0))</f>
        <v>0</v>
      </c>
      <c r="AY106" s="88">
        <f>IF(+All!$F232="Miami (OH)",+All!#REF!,IF(+All!$H232="Miami (OH)",+All!#REF!,0))</f>
        <v>0</v>
      </c>
      <c r="AZ106" s="89">
        <f>IF(+All!$F232="Miami (OH)",+All!#REF!,IF(+All!$H232="Miami (OH)",+All!#REF!,0))</f>
        <v>0</v>
      </c>
      <c r="BA106" s="90">
        <f>IF(+All!$F232="Miami (OH)",+All!#REF!,IF(+All!$H232="Miami (OH)",+All!#REF!,0))</f>
        <v>0</v>
      </c>
      <c r="BB106" s="90">
        <f>IF(+All!$F232="Miami (OH)",+All!#REF!,IF(+All!$H232="Miami (OH)",+All!#REF!,0))</f>
        <v>0</v>
      </c>
      <c r="BC106" s="91">
        <f>IF(+All!$F232="Miami (OH)",+All!#REF!,IF(+All!$H232="Miami (OH)",+All!#REF!,0))</f>
        <v>0</v>
      </c>
      <c r="BD106" s="482">
        <f>IF(+All!$F232="Miami (OH)",+All!#REF!,IF(+All!$H232="Miami (OH)",+All!#REF!,0))</f>
        <v>0</v>
      </c>
      <c r="BE106" s="483">
        <f>IF(+All!$F232="Miami (OH)",+All!#REF!,IF(+All!$H232="Miami (OH)",+All!#REF!,0))</f>
        <v>0</v>
      </c>
      <c r="BF106" s="483">
        <f>IF(+All!$F232="Miami (OH)",+All!#REF!,IF(+All!$H232="Miami (OH)",+All!#REF!,0))</f>
        <v>0</v>
      </c>
      <c r="BG106" s="482">
        <f>IF(+All!$F232="Miami (OH)",+All!#REF!,IF(+All!$H232="Miami (OH)",+All!#REF!,0))</f>
        <v>0</v>
      </c>
      <c r="BH106" s="483">
        <f>IF(+All!$F232="Miami (OH)",+All!#REF!,IF(+All!$H232="Miami (OH)",+All!#REF!,0))</f>
        <v>0</v>
      </c>
      <c r="BI106" s="484">
        <f>IF(+All!$F232="Miami (OH)",+All!#REF!,IF(+All!$H232="Miami (OH)",+All!#REF!,0))</f>
        <v>0</v>
      </c>
      <c r="BJ106" s="92">
        <f>IF(+All!$F232="Miami (OH)",+All!#REF!,IF(+All!$H232="Miami (OH)",+All!#REF!,0))</f>
        <v>0</v>
      </c>
      <c r="BK106" s="93">
        <f>IF(+All!$F232="Miami (OH)",+All!#REF!,IF(+All!$H232="Miami (OH)",+All!#REF!,0))</f>
        <v>0</v>
      </c>
    </row>
    <row r="107" spans="1:63" x14ac:dyDescent="0.8">
      <c r="A107" s="70">
        <f>IF(+All!$F366="Miami (OH)",+All!A366,IF(+All!$H366="Miami (OH)",+All!A366,0))</f>
        <v>5</v>
      </c>
      <c r="B107" s="480" t="str">
        <f>IF(+All!$F366="Miami (OH)",+All!B366,IF(+All!$H366="Miami (OH)",+All!B366,0))</f>
        <v>Sat</v>
      </c>
      <c r="C107" s="72">
        <f>IF(+All!$F366="Miami (OH)",+All!C366,IF(+All!$H366="Miami (OH)",+All!C366,0))</f>
        <v>44471</v>
      </c>
      <c r="D107" s="73">
        <f>IF(+All!$F366="Miami (OH)",+All!D366,IF(+All!$H366="Miami (OH)",+All!D366,0))</f>
        <v>0.64583333333333337</v>
      </c>
      <c r="E107" s="707">
        <f>IF(+All!$F366="Miami (OH)",+All!E366,IF(+All!$H366="Miami (OH)",+All!E366,0))</f>
        <v>0</v>
      </c>
      <c r="F107" s="75" t="str">
        <f>IF(+All!$F366="Miami (OH)",+All!F366,IF(+All!$H366="Miami (OH)",+All!F366,0))</f>
        <v>Central Michigan</v>
      </c>
      <c r="G107" s="76" t="str">
        <f>IF(+All!$F366="Miami (OH)",+All!G366,IF(+All!$H366="Miami (OH)",+All!G366,0))</f>
        <v>MAC</v>
      </c>
      <c r="H107" s="75" t="str">
        <f>IF(+All!$F366="Miami (OH)",+All!H366,IF(+All!$H366="Miami (OH)",+All!H366,0))</f>
        <v>Miami (OH)</v>
      </c>
      <c r="I107" s="76" t="str">
        <f>IF(+All!$F366="Miami (OH)",+All!I366,IF(+All!$H366="Miami (OH)",+All!I366,0))</f>
        <v>MAC</v>
      </c>
      <c r="J107" s="706" t="str">
        <f>IF(+All!$F366="Miami (OH)",+All!J366,IF(+All!$H366="Miami (OH)",+All!J366,0))</f>
        <v>Miami (OH)</v>
      </c>
      <c r="K107" s="707" t="str">
        <f>IF(+All!$F366="Miami (OH)",+All!K366,IF(+All!$H366="Miami (OH)",+All!K366,0))</f>
        <v>Central Michigan</v>
      </c>
      <c r="L107" s="78">
        <f>IF(+All!$F366="Miami (OH)",+All!L366,IF(+All!$H366="Miami (OH)",+All!L366,0))</f>
        <v>0</v>
      </c>
      <c r="M107" s="79">
        <f>IF(+All!$F366="Miami (OH)",+All!M366,IF(+All!$H366="Miami (OH)",+All!M366,0))</f>
        <v>56</v>
      </c>
      <c r="N107" s="706" t="str">
        <f>IF(+All!$F366="Miami (OH)",+All!N366,IF(+All!$H366="Miami (OH)",+All!N366,0))</f>
        <v>Miami (OH)</v>
      </c>
      <c r="O107" s="708">
        <f>IF(+All!$F366="Miami (OH)",+All!O366,IF(+All!$H366="Miami (OH)",+All!O366,0))</f>
        <v>28</v>
      </c>
      <c r="P107" s="708" t="str">
        <f>IF(+All!$F366="Miami (OH)",+All!P366,IF(+All!$H366="Miami (OH)",+All!P366,0))</f>
        <v>Central Michigan</v>
      </c>
      <c r="Q107" s="707">
        <f>IF(+All!$F366="Miami (OH)",+All!Q366,IF(+All!$H366="Miami (OH)",+All!Q366,0))</f>
        <v>17</v>
      </c>
      <c r="R107" s="706" t="str">
        <f>IF(+All!$F366="Miami (OH)",+All!R366,IF(+All!$H366="Miami (OH)",+All!R366,0))</f>
        <v>Miami (OH)</v>
      </c>
      <c r="S107" s="708" t="str">
        <f>IF(+All!$F366="Miami (OH)",+All!S366,IF(+All!$H366="Miami (OH)",+All!S366,0))</f>
        <v>Central Michigan</v>
      </c>
      <c r="T107" s="706" t="str">
        <f>IF(+All!$F366="Miami (OH)",+All!T366,IF(+All!$H366="Miami (OH)",+All!T366,0))</f>
        <v>Central Michigan</v>
      </c>
      <c r="U107" s="707" t="str">
        <f>IF(+All!$F366="Miami (OH)",+All!U366,IF(+All!$H366="Miami (OH)",+All!U366,0))</f>
        <v>L</v>
      </c>
      <c r="V107" s="706" t="e">
        <f>IF(+All!#REF!="Miami (OH)",+All!#REF!,IF(+All!#REF!="Miami (OH)",+All!#REF!,0))</f>
        <v>#REF!</v>
      </c>
      <c r="W107" s="707" t="e">
        <f>IF(+All!#REF!="Miami (OH)",+All!#REF!,IF(+All!#REF!="Miami (OH)",+All!#REF!,0))</f>
        <v>#REF!</v>
      </c>
      <c r="X107" s="706" t="e">
        <f>IF(+All!#REF!="Miami (OH)",+All!#REF!,IF(+All!#REF!="Miami (OH)",+All!#REF!,0))</f>
        <v>#REF!</v>
      </c>
      <c r="Y107" s="707" t="e">
        <f>IF(+All!#REF!="Miami (OH)",+All!#REF!,IF(+All!#REF!="Miami (OH)",+All!#REF!,0))</f>
        <v>#REF!</v>
      </c>
      <c r="Z107" s="706" t="e">
        <f>IF(+All!#REF!="Miami (OH)",+All!#REF!,IF(+All!#REF!="Miami (OH)",+All!#REF!,0))</f>
        <v>#REF!</v>
      </c>
      <c r="AA107" s="707" t="e">
        <f>IF(+All!#REF!="Miami (OH)",+All!#REF!,IF(+All!#REF!="Miami (OH)",+All!#REF!,0))</f>
        <v>#REF!</v>
      </c>
      <c r="AB107" s="706" t="e">
        <f>IF(+All!#REF!="Miami (OH)",+All!#REF!,IF(+All!#REF!="Miami (OH)",+All!#REF!,0))</f>
        <v>#REF!</v>
      </c>
      <c r="AC107" s="707" t="e">
        <f>IF(+All!#REF!="Miami (OH)",+All!#REF!,IF(+All!#REF!="Miami (OH)",+All!#REF!,0))</f>
        <v>#REF!</v>
      </c>
      <c r="AD107" s="706" t="e">
        <f>IF(+All!#REF!="Miami (OH)",+All!#REF!,IF(+All!#REF!="Miami (OH)",+All!#REF!,0))</f>
        <v>#REF!</v>
      </c>
      <c r="AE107" s="707" t="e">
        <f>IF(+All!#REF!="Miami (OH)",+All!#REF!,IF(+All!#REF!="Miami (OH)",+All!#REF!,0))</f>
        <v>#REF!</v>
      </c>
      <c r="AF107" s="706" t="e">
        <f>IF(+All!#REF!="Miami (OH)",+All!#REF!,IF(+All!#REF!="Miami (OH)",+All!#REF!,0))</f>
        <v>#REF!</v>
      </c>
      <c r="AG107" s="707" t="e">
        <f>IF(+All!#REF!="Miami (OH)",+All!#REF!,IF(+All!#REF!="Miami (OH)",+All!#REF!,0))</f>
        <v>#REF!</v>
      </c>
      <c r="AH107" s="706" t="e">
        <f>IF(+All!#REF!="Miami (OH)",+All!#REF!,IF(+All!#REF!="Miami (OH)",+All!#REF!,0))</f>
        <v>#REF!</v>
      </c>
      <c r="AI107" s="707" t="e">
        <f>IF(+All!#REF!="Miami (OH)",+All!#REF!,IF(+All!#REF!="Miami (OH)",+All!#REF!,0))</f>
        <v>#REF!</v>
      </c>
      <c r="AJ107" s="706" t="e">
        <f>IF(+All!#REF!="Miami (OH)",+All!#REF!,IF(+All!#REF!="Miami (OH)",+All!#REF!,0))</f>
        <v>#REF!</v>
      </c>
      <c r="AK107" s="707" t="e">
        <f>IF(+All!#REF!="Miami (OH)",+All!#REF!,IF(+All!#REF!="Miami (OH)",+All!#REF!,0))</f>
        <v>#REF!</v>
      </c>
      <c r="AL107" s="81" t="e">
        <f>IF(+All!#REF!="Miami (OH)",+All!#REF!,IF(+All!#REF!="Miami (OH)",+All!#REF!,0))</f>
        <v>#REF!</v>
      </c>
      <c r="AM107" s="82" t="e">
        <f>IF(+All!#REF!="Miami (OH)",+All!#REF!,IF(+All!#REF!="Miami (OH)",+All!#REF!,0))</f>
        <v>#REF!</v>
      </c>
      <c r="AN107" s="81" t="e">
        <f>IF(+All!#REF!="Miami (OH)",+All!#REF!,IF(+All!#REF!="Miami (OH)",+All!#REF!,0))</f>
        <v>#REF!</v>
      </c>
      <c r="AO107" s="83" t="e">
        <f>IF(+All!#REF!="Miami (OH)",+All!#REF!,IF(+All!#REF!="Miami (OH)",+All!#REF!,0))</f>
        <v>#REF!</v>
      </c>
      <c r="AP107" s="84" t="e">
        <f>IF(+All!#REF!="Miami (OH)",+All!#REF!,IF(+All!#REF!="Miami (OH)",+All!#REF!,0))</f>
        <v>#REF!</v>
      </c>
      <c r="AQ107" s="480" t="e">
        <f>IF(+All!#REF!="Miami (OH)",+All!#REF!,IF(+All!#REF!="Miami (OH)",+All!#REF!,0))</f>
        <v>#REF!</v>
      </c>
      <c r="AR107" s="482" t="e">
        <f>IF(+All!#REF!="Miami (OH)",+All!#REF!,IF(+All!#REF!="Miami (OH)",+All!#REF!,0))</f>
        <v>#REF!</v>
      </c>
      <c r="AS107" s="483" t="e">
        <f>IF(+All!#REF!="Miami (OH)",+All!#REF!,IF(+All!#REF!="Miami (OH)",+All!#REF!,0))</f>
        <v>#REF!</v>
      </c>
      <c r="AT107" s="483" t="e">
        <f>IF(+All!#REF!="Miami (OH)",+All!#REF!,IF(+All!#REF!="Miami (OH)",+All!#REF!,0))</f>
        <v>#REF!</v>
      </c>
      <c r="AU107" s="482" t="e">
        <f>IF(+All!#REF!="Miami (OH)",+All!#REF!,IF(+All!#REF!="Miami (OH)",+All!#REF!,0))</f>
        <v>#REF!</v>
      </c>
      <c r="AV107" s="483" t="e">
        <f>IF(+All!#REF!="Miami (OH)",+All!#REF!,IF(+All!#REF!="Miami (OH)",+All!#REF!,0))</f>
        <v>#REF!</v>
      </c>
      <c r="AW107" s="484" t="e">
        <f>IF(+All!#REF!="Miami (OH)",+All!#REF!,IF(+All!#REF!="Miami (OH)",+All!#REF!,0))</f>
        <v>#REF!</v>
      </c>
      <c r="AX107" s="483" t="e">
        <f>IF(+All!#REF!="Miami (OH)",+All!#REF!,IF(+All!#REF!="Miami (OH)",+All!#REF!,0))</f>
        <v>#REF!</v>
      </c>
      <c r="AY107" s="88" t="e">
        <f>IF(+All!#REF!="Miami (OH)",+All!#REF!,IF(+All!#REF!="Miami (OH)",+All!#REF!,0))</f>
        <v>#REF!</v>
      </c>
      <c r="AZ107" s="89" t="e">
        <f>IF(+All!#REF!="Miami (OH)",+All!#REF!,IF(+All!#REF!="Miami (OH)",+All!#REF!,0))</f>
        <v>#REF!</v>
      </c>
      <c r="BA107" s="90" t="e">
        <f>IF(+All!#REF!="Miami (OH)",+All!#REF!,IF(+All!#REF!="Miami (OH)",+All!#REF!,0))</f>
        <v>#REF!</v>
      </c>
      <c r="BB107" s="90" t="e">
        <f>IF(+All!#REF!="Miami (OH)",+All!#REF!,IF(+All!#REF!="Miami (OH)",+All!#REF!,0))</f>
        <v>#REF!</v>
      </c>
      <c r="BC107" s="91" t="e">
        <f>IF(+All!#REF!="Miami (OH)",+All!#REF!,IF(+All!#REF!="Miami (OH)",+All!#REF!,0))</f>
        <v>#REF!</v>
      </c>
      <c r="BD107" s="482" t="e">
        <f>IF(+All!#REF!="Miami (OH)",+All!#REF!,IF(+All!#REF!="Miami (OH)",+All!#REF!,0))</f>
        <v>#REF!</v>
      </c>
      <c r="BE107" s="483" t="e">
        <f>IF(+All!#REF!="Miami (OH)",+All!#REF!,IF(+All!#REF!="Miami (OH)",+All!#REF!,0))</f>
        <v>#REF!</v>
      </c>
      <c r="BF107" s="483" t="e">
        <f>IF(+All!#REF!="Miami (OH)",+All!#REF!,IF(+All!#REF!="Miami (OH)",+All!#REF!,0))</f>
        <v>#REF!</v>
      </c>
      <c r="BG107" s="482" t="e">
        <f>IF(+All!#REF!="Miami (OH)",+All!#REF!,IF(+All!#REF!="Miami (OH)",+All!#REF!,0))</f>
        <v>#REF!</v>
      </c>
      <c r="BH107" s="483" t="e">
        <f>IF(+All!#REF!="Miami (OH)",+All!#REF!,IF(+All!#REF!="Miami (OH)",+All!#REF!,0))</f>
        <v>#REF!</v>
      </c>
      <c r="BI107" s="484" t="e">
        <f>IF(+All!#REF!="Miami (OH)",+All!#REF!,IF(+All!#REF!="Miami (OH)",+All!#REF!,0))</f>
        <v>#REF!</v>
      </c>
      <c r="BJ107" s="92" t="e">
        <f>IF(+All!#REF!="Miami (OH)",+All!#REF!,IF(+All!#REF!="Miami (OH)",+All!#REF!,0))</f>
        <v>#REF!</v>
      </c>
      <c r="BK107" s="93" t="e">
        <f>IF(+All!#REF!="Miami (OH)",+All!#REF!,IF(+All!#REF!="Miami (OH)",+All!#REF!,0))</f>
        <v>#REF!</v>
      </c>
    </row>
    <row r="108" spans="1:63" x14ac:dyDescent="0.8">
      <c r="A108" s="70">
        <f>IF(+All!$F426="Miami (OH)",+All!A426,IF(+All!$H426="Miami (OH)",+All!A426,0))</f>
        <v>6</v>
      </c>
      <c r="B108" s="480" t="str">
        <f>IF(+All!$F426="Miami (OH)",+All!B426,IF(+All!$H426="Miami (OH)",+All!B426,0))</f>
        <v>Sat</v>
      </c>
      <c r="C108" s="72">
        <f>IF(+All!$F426="Miami (OH)",+All!C426,IF(+All!$H426="Miami (OH)",+All!C426,0))</f>
        <v>44478</v>
      </c>
      <c r="D108" s="73">
        <f>IF(+All!$F426="Miami (OH)",+All!D426,IF(+All!$H426="Miami (OH)",+All!D426,0))</f>
        <v>0.64583333333333337</v>
      </c>
      <c r="E108" s="707">
        <f>IF(+All!$F426="Miami (OH)",+All!E426,IF(+All!$H426="Miami (OH)",+All!E426,0))</f>
        <v>0</v>
      </c>
      <c r="F108" s="75" t="str">
        <f>IF(+All!$F426="Miami (OH)",+All!F426,IF(+All!$H426="Miami (OH)",+All!F426,0))</f>
        <v>Miami (OH)</v>
      </c>
      <c r="G108" s="76" t="str">
        <f>IF(+All!$F426="Miami (OH)",+All!G426,IF(+All!$H426="Miami (OH)",+All!G426,0))</f>
        <v>MAC</v>
      </c>
      <c r="H108" s="75" t="str">
        <f>IF(+All!$F426="Miami (OH)",+All!H426,IF(+All!$H426="Miami (OH)",+All!H426,0))</f>
        <v>Eastern Michigan</v>
      </c>
      <c r="I108" s="76" t="str">
        <f>IF(+All!$F426="Miami (OH)",+All!I426,IF(+All!$H426="Miami (OH)",+All!I426,0))</f>
        <v>MAC</v>
      </c>
      <c r="J108" s="706" t="str">
        <f>IF(+All!$F426="Miami (OH)",+All!J426,IF(+All!$H426="Miami (OH)",+All!J426,0))</f>
        <v>Miami (OH)</v>
      </c>
      <c r="K108" s="707" t="str">
        <f>IF(+All!$F426="Miami (OH)",+All!K426,IF(+All!$H426="Miami (OH)",+All!K426,0))</f>
        <v>Eastern Michigan</v>
      </c>
      <c r="L108" s="78">
        <f>IF(+All!$F426="Miami (OH)",+All!L426,IF(+All!$H426="Miami (OH)",+All!L426,0))</f>
        <v>1.5</v>
      </c>
      <c r="M108" s="79">
        <f>IF(+All!$F426="Miami (OH)",+All!M426,IF(+All!$H426="Miami (OH)",+All!M426,0))</f>
        <v>59.5</v>
      </c>
      <c r="N108" s="706" t="str">
        <f>IF(+All!$F426="Miami (OH)",+All!N426,IF(+All!$H426="Miami (OH)",+All!N426,0))</f>
        <v>Eastern Michigan</v>
      </c>
      <c r="O108" s="708">
        <f>IF(+All!$F426="Miami (OH)",+All!O426,IF(+All!$H426="Miami (OH)",+All!O426,0))</f>
        <v>13</v>
      </c>
      <c r="P108" s="708" t="str">
        <f>IF(+All!$F426="Miami (OH)",+All!P426,IF(+All!$H426="Miami (OH)",+All!P426,0))</f>
        <v>Miami (OH)</v>
      </c>
      <c r="Q108" s="707">
        <f>IF(+All!$F426="Miami (OH)",+All!Q426,IF(+All!$H426="Miami (OH)",+All!Q426,0))</f>
        <v>12</v>
      </c>
      <c r="R108" s="706" t="str">
        <f>IF(+All!$F426="Miami (OH)",+All!R426,IF(+All!$H426="Miami (OH)",+All!R426,0))</f>
        <v>Eastern Michigan</v>
      </c>
      <c r="S108" s="708" t="str">
        <f>IF(+All!$F426="Miami (OH)",+All!S426,IF(+All!$H426="Miami (OH)",+All!S426,0))</f>
        <v>Miami (OH)</v>
      </c>
      <c r="T108" s="706" t="str">
        <f>IF(+All!$F426="Miami (OH)",+All!T426,IF(+All!$H426="Miami (OH)",+All!T426,0))</f>
        <v>Miami (OH)</v>
      </c>
      <c r="U108" s="707" t="str">
        <f>IF(+All!$F426="Miami (OH)",+All!U426,IF(+All!$H426="Miami (OH)",+All!U426,0))</f>
        <v>L</v>
      </c>
      <c r="V108" s="706" t="e">
        <f>IF(+All!#REF!="Miami (OH)",+All!#REF!,IF(+All!#REF!="Miami (OH)",+All!#REF!,0))</f>
        <v>#REF!</v>
      </c>
      <c r="W108" s="707" t="e">
        <f>IF(+All!#REF!="Miami (OH)",+All!#REF!,IF(+All!#REF!="Miami (OH)",+All!#REF!,0))</f>
        <v>#REF!</v>
      </c>
      <c r="X108" s="706" t="e">
        <f>IF(+All!#REF!="Miami (OH)",+All!#REF!,IF(+All!#REF!="Miami (OH)",+All!#REF!,0))</f>
        <v>#REF!</v>
      </c>
      <c r="Y108" s="707" t="e">
        <f>IF(+All!#REF!="Miami (OH)",+All!#REF!,IF(+All!#REF!="Miami (OH)",+All!#REF!,0))</f>
        <v>#REF!</v>
      </c>
      <c r="Z108" s="706" t="e">
        <f>IF(+All!#REF!="Miami (OH)",+All!#REF!,IF(+All!#REF!="Miami (OH)",+All!#REF!,0))</f>
        <v>#REF!</v>
      </c>
      <c r="AA108" s="707" t="e">
        <f>IF(+All!#REF!="Miami (OH)",+All!#REF!,IF(+All!#REF!="Miami (OH)",+All!#REF!,0))</f>
        <v>#REF!</v>
      </c>
      <c r="AB108" s="706" t="e">
        <f>IF(+All!#REF!="Miami (OH)",+All!#REF!,IF(+All!#REF!="Miami (OH)",+All!#REF!,0))</f>
        <v>#REF!</v>
      </c>
      <c r="AC108" s="707" t="e">
        <f>IF(+All!#REF!="Miami (OH)",+All!#REF!,IF(+All!#REF!="Miami (OH)",+All!#REF!,0))</f>
        <v>#REF!</v>
      </c>
      <c r="AD108" s="706" t="e">
        <f>IF(+All!#REF!="Miami (OH)",+All!#REF!,IF(+All!#REF!="Miami (OH)",+All!#REF!,0))</f>
        <v>#REF!</v>
      </c>
      <c r="AE108" s="707" t="e">
        <f>IF(+All!#REF!="Miami (OH)",+All!#REF!,IF(+All!#REF!="Miami (OH)",+All!#REF!,0))</f>
        <v>#REF!</v>
      </c>
      <c r="AF108" s="706" t="e">
        <f>IF(+All!#REF!="Miami (OH)",+All!#REF!,IF(+All!#REF!="Miami (OH)",+All!#REF!,0))</f>
        <v>#REF!</v>
      </c>
      <c r="AG108" s="707" t="e">
        <f>IF(+All!#REF!="Miami (OH)",+All!#REF!,IF(+All!#REF!="Miami (OH)",+All!#REF!,0))</f>
        <v>#REF!</v>
      </c>
      <c r="AH108" s="706" t="e">
        <f>IF(+All!#REF!="Miami (OH)",+All!#REF!,IF(+All!#REF!="Miami (OH)",+All!#REF!,0))</f>
        <v>#REF!</v>
      </c>
      <c r="AI108" s="707" t="e">
        <f>IF(+All!#REF!="Miami (OH)",+All!#REF!,IF(+All!#REF!="Miami (OH)",+All!#REF!,0))</f>
        <v>#REF!</v>
      </c>
      <c r="AJ108" s="706" t="e">
        <f>IF(+All!#REF!="Miami (OH)",+All!#REF!,IF(+All!#REF!="Miami (OH)",+All!#REF!,0))</f>
        <v>#REF!</v>
      </c>
      <c r="AK108" s="707" t="e">
        <f>IF(+All!#REF!="Miami (OH)",+All!#REF!,IF(+All!#REF!="Miami (OH)",+All!#REF!,0))</f>
        <v>#REF!</v>
      </c>
      <c r="AL108" s="81" t="e">
        <f>IF(+All!#REF!="Miami (OH)",+All!#REF!,IF(+All!#REF!="Miami (OH)",+All!#REF!,0))</f>
        <v>#REF!</v>
      </c>
      <c r="AM108" s="82" t="e">
        <f>IF(+All!#REF!="Miami (OH)",+All!#REF!,IF(+All!#REF!="Miami (OH)",+All!#REF!,0))</f>
        <v>#REF!</v>
      </c>
      <c r="AN108" s="81" t="e">
        <f>IF(+All!#REF!="Miami (OH)",+All!#REF!,IF(+All!#REF!="Miami (OH)",+All!#REF!,0))</f>
        <v>#REF!</v>
      </c>
      <c r="AO108" s="83" t="e">
        <f>IF(+All!#REF!="Miami (OH)",+All!#REF!,IF(+All!#REF!="Miami (OH)",+All!#REF!,0))</f>
        <v>#REF!</v>
      </c>
      <c r="AP108" s="84" t="e">
        <f>IF(+All!#REF!="Miami (OH)",+All!#REF!,IF(+All!#REF!="Miami (OH)",+All!#REF!,0))</f>
        <v>#REF!</v>
      </c>
      <c r="AQ108" s="480" t="e">
        <f>IF(+All!#REF!="Miami (OH)",+All!#REF!,IF(+All!#REF!="Miami (OH)",+All!#REF!,0))</f>
        <v>#REF!</v>
      </c>
      <c r="AR108" s="482" t="e">
        <f>IF(+All!#REF!="Miami (OH)",+All!#REF!,IF(+All!#REF!="Miami (OH)",+All!#REF!,0))</f>
        <v>#REF!</v>
      </c>
      <c r="AS108" s="483" t="e">
        <f>IF(+All!#REF!="Miami (OH)",+All!#REF!,IF(+All!#REF!="Miami (OH)",+All!#REF!,0))</f>
        <v>#REF!</v>
      </c>
      <c r="AT108" s="483" t="e">
        <f>IF(+All!#REF!="Miami (OH)",+All!#REF!,IF(+All!#REF!="Miami (OH)",+All!#REF!,0))</f>
        <v>#REF!</v>
      </c>
      <c r="AU108" s="482" t="e">
        <f>IF(+All!#REF!="Miami (OH)",+All!#REF!,IF(+All!#REF!="Miami (OH)",+All!#REF!,0))</f>
        <v>#REF!</v>
      </c>
      <c r="AV108" s="483" t="e">
        <f>IF(+All!#REF!="Miami (OH)",+All!#REF!,IF(+All!#REF!="Miami (OH)",+All!#REF!,0))</f>
        <v>#REF!</v>
      </c>
      <c r="AW108" s="484" t="e">
        <f>IF(+All!#REF!="Miami (OH)",+All!#REF!,IF(+All!#REF!="Miami (OH)",+All!#REF!,0))</f>
        <v>#REF!</v>
      </c>
      <c r="AX108" s="483" t="e">
        <f>IF(+All!#REF!="Miami (OH)",+All!#REF!,IF(+All!#REF!="Miami (OH)",+All!#REF!,0))</f>
        <v>#REF!</v>
      </c>
      <c r="AY108" s="88" t="e">
        <f>IF(+All!#REF!="Miami (OH)",+All!#REF!,IF(+All!#REF!="Miami (OH)",+All!#REF!,0))</f>
        <v>#REF!</v>
      </c>
      <c r="AZ108" s="89" t="e">
        <f>IF(+All!#REF!="Miami (OH)",+All!#REF!,IF(+All!#REF!="Miami (OH)",+All!#REF!,0))</f>
        <v>#REF!</v>
      </c>
      <c r="BA108" s="90" t="e">
        <f>IF(+All!#REF!="Miami (OH)",+All!#REF!,IF(+All!#REF!="Miami (OH)",+All!#REF!,0))</f>
        <v>#REF!</v>
      </c>
      <c r="BB108" s="90" t="e">
        <f>IF(+All!#REF!="Miami (OH)",+All!#REF!,IF(+All!#REF!="Miami (OH)",+All!#REF!,0))</f>
        <v>#REF!</v>
      </c>
      <c r="BC108" s="91" t="e">
        <f>IF(+All!#REF!="Miami (OH)",+All!#REF!,IF(+All!#REF!="Miami (OH)",+All!#REF!,0))</f>
        <v>#REF!</v>
      </c>
      <c r="BD108" s="482" t="e">
        <f>IF(+All!#REF!="Miami (OH)",+All!#REF!,IF(+All!#REF!="Miami (OH)",+All!#REF!,0))</f>
        <v>#REF!</v>
      </c>
      <c r="BE108" s="483" t="e">
        <f>IF(+All!#REF!="Miami (OH)",+All!#REF!,IF(+All!#REF!="Miami (OH)",+All!#REF!,0))</f>
        <v>#REF!</v>
      </c>
      <c r="BF108" s="483" t="e">
        <f>IF(+All!#REF!="Miami (OH)",+All!#REF!,IF(+All!#REF!="Miami (OH)",+All!#REF!,0))</f>
        <v>#REF!</v>
      </c>
      <c r="BG108" s="482" t="e">
        <f>IF(+All!#REF!="Miami (OH)",+All!#REF!,IF(+All!#REF!="Miami (OH)",+All!#REF!,0))</f>
        <v>#REF!</v>
      </c>
      <c r="BH108" s="483" t="e">
        <f>IF(+All!#REF!="Miami (OH)",+All!#REF!,IF(+All!#REF!="Miami (OH)",+All!#REF!,0))</f>
        <v>#REF!</v>
      </c>
      <c r="BI108" s="484" t="e">
        <f>IF(+All!#REF!="Miami (OH)",+All!#REF!,IF(+All!#REF!="Miami (OH)",+All!#REF!,0))</f>
        <v>#REF!</v>
      </c>
      <c r="BJ108" s="92" t="e">
        <f>IF(+All!#REF!="Miami (OH)",+All!#REF!,IF(+All!#REF!="Miami (OH)",+All!#REF!,0))</f>
        <v>#REF!</v>
      </c>
      <c r="BK108" s="93" t="e">
        <f>IF(+All!#REF!="Miami (OH)",+All!#REF!,IF(+All!#REF!="Miami (OH)",+All!#REF!,0))</f>
        <v>#REF!</v>
      </c>
    </row>
    <row r="109" spans="1:63" x14ac:dyDescent="0.8">
      <c r="A109" s="70">
        <f>IF(+All!$F507="Miami (OH)",+All!A507,IF(+All!$H507="Miami (OH)",+All!A507,0))</f>
        <v>7</v>
      </c>
      <c r="B109" s="480" t="str">
        <f>IF(+All!$F507="Miami (OH)",+All!B507,IF(+All!$H507="Miami (OH)",+All!B507,0))</f>
        <v>Sat</v>
      </c>
      <c r="C109" s="72">
        <f>IF(+All!$F507="Miami (OH)",+All!C507,IF(+All!$H507="Miami (OH)",+All!C507,0))</f>
        <v>44485</v>
      </c>
      <c r="D109" s="73">
        <f>IF(+All!$F507="Miami (OH)",+All!D507,IF(+All!$H507="Miami (OH)",+All!D507,0))</f>
        <v>0.60416666666666663</v>
      </c>
      <c r="E109" s="707">
        <f>IF(+All!$F507="Miami (OH)",+All!E507,IF(+All!$H507="Miami (OH)",+All!E507,0))</f>
        <v>0</v>
      </c>
      <c r="F109" s="75" t="str">
        <f>IF(+All!$F507="Miami (OH)",+All!F507,IF(+All!$H507="Miami (OH)",+All!F507,0))</f>
        <v>Akron</v>
      </c>
      <c r="G109" s="76" t="str">
        <f>IF(+All!$F507="Miami (OH)",+All!G507,IF(+All!$H507="Miami (OH)",+All!G507,0))</f>
        <v>MAC</v>
      </c>
      <c r="H109" s="75" t="str">
        <f>IF(+All!$F507="Miami (OH)",+All!H507,IF(+All!$H507="Miami (OH)",+All!H507,0))</f>
        <v>Miami (OH)</v>
      </c>
      <c r="I109" s="76" t="str">
        <f>IF(+All!$F507="Miami (OH)",+All!I507,IF(+All!$H507="Miami (OH)",+All!I507,0))</f>
        <v>MAC</v>
      </c>
      <c r="J109" s="706" t="str">
        <f>IF(+All!$F507="Miami (OH)",+All!J507,IF(+All!$H507="Miami (OH)",+All!J507,0))</f>
        <v>Miami (OH)</v>
      </c>
      <c r="K109" s="707" t="str">
        <f>IF(+All!$F507="Miami (OH)",+All!K507,IF(+All!$H507="Miami (OH)",+All!K507,0))</f>
        <v>Akron</v>
      </c>
      <c r="L109" s="78">
        <f>IF(+All!$F507="Miami (OH)",+All!L507,IF(+All!$H507="Miami (OH)",+All!L507,0))</f>
        <v>19.5</v>
      </c>
      <c r="M109" s="79">
        <f>IF(+All!$F507="Miami (OH)",+All!M507,IF(+All!$H507="Miami (OH)",+All!M507,0))</f>
        <v>50.5</v>
      </c>
      <c r="N109" s="706" t="str">
        <f>IF(+All!$F507="Miami (OH)",+All!N507,IF(+All!$H507="Miami (OH)",+All!N507,0))</f>
        <v>Miami (OH)</v>
      </c>
      <c r="O109" s="708">
        <f>IF(+All!$F507="Miami (OH)",+All!O507,IF(+All!$H507="Miami (OH)",+All!O507,0))</f>
        <v>34</v>
      </c>
      <c r="P109" s="708" t="str">
        <f>IF(+All!$F507="Miami (OH)",+All!P507,IF(+All!$H507="Miami (OH)",+All!P507,0))</f>
        <v>Akron</v>
      </c>
      <c r="Q109" s="707">
        <f>IF(+All!$F507="Miami (OH)",+All!Q507,IF(+All!$H507="Miami (OH)",+All!Q507,0))</f>
        <v>31</v>
      </c>
      <c r="R109" s="706" t="str">
        <f>IF(+All!$F507="Miami (OH)",+All!R507,IF(+All!$H507="Miami (OH)",+All!R507,0))</f>
        <v>Akron</v>
      </c>
      <c r="S109" s="708" t="str">
        <f>IF(+All!$F507="Miami (OH)",+All!S507,IF(+All!$H507="Miami (OH)",+All!S507,0))</f>
        <v>Miami (OH)</v>
      </c>
      <c r="T109" s="706" t="str">
        <f>IF(+All!$F507="Miami (OH)",+All!T507,IF(+All!$H507="Miami (OH)",+All!T507,0))</f>
        <v>Miami (OH)</v>
      </c>
      <c r="U109" s="707" t="str">
        <f>IF(+All!$F507="Miami (OH)",+All!U507,IF(+All!$H507="Miami (OH)",+All!U507,0))</f>
        <v>L</v>
      </c>
      <c r="V109" s="706" t="e">
        <f>IF(+All!#REF!="Miami (OH)",+All!#REF!,IF(+All!#REF!="Miami (OH)",+All!#REF!,0))</f>
        <v>#REF!</v>
      </c>
      <c r="W109" s="707" t="e">
        <f>IF(+All!#REF!="Miami (OH)",+All!#REF!,IF(+All!#REF!="Miami (OH)",+All!#REF!,0))</f>
        <v>#REF!</v>
      </c>
      <c r="X109" s="706" t="e">
        <f>IF(+All!#REF!="Miami (OH)",+All!#REF!,IF(+All!#REF!="Miami (OH)",+All!#REF!,0))</f>
        <v>#REF!</v>
      </c>
      <c r="Y109" s="707" t="e">
        <f>IF(+All!#REF!="Miami (OH)",+All!#REF!,IF(+All!#REF!="Miami (OH)",+All!#REF!,0))</f>
        <v>#REF!</v>
      </c>
      <c r="Z109" s="706" t="e">
        <f>IF(+All!#REF!="Miami (OH)",+All!#REF!,IF(+All!#REF!="Miami (OH)",+All!#REF!,0))</f>
        <v>#REF!</v>
      </c>
      <c r="AA109" s="707" t="e">
        <f>IF(+All!#REF!="Miami (OH)",+All!#REF!,IF(+All!#REF!="Miami (OH)",+All!#REF!,0))</f>
        <v>#REF!</v>
      </c>
      <c r="AB109" s="706" t="e">
        <f>IF(+All!#REF!="Miami (OH)",+All!#REF!,IF(+All!#REF!="Miami (OH)",+All!#REF!,0))</f>
        <v>#REF!</v>
      </c>
      <c r="AC109" s="707" t="e">
        <f>IF(+All!#REF!="Miami (OH)",+All!#REF!,IF(+All!#REF!="Miami (OH)",+All!#REF!,0))</f>
        <v>#REF!</v>
      </c>
      <c r="AD109" s="706" t="e">
        <f>IF(+All!#REF!="Miami (OH)",+All!#REF!,IF(+All!#REF!="Miami (OH)",+All!#REF!,0))</f>
        <v>#REF!</v>
      </c>
      <c r="AE109" s="707" t="e">
        <f>IF(+All!#REF!="Miami (OH)",+All!#REF!,IF(+All!#REF!="Miami (OH)",+All!#REF!,0))</f>
        <v>#REF!</v>
      </c>
      <c r="AF109" s="706" t="e">
        <f>IF(+All!#REF!="Miami (OH)",+All!#REF!,IF(+All!#REF!="Miami (OH)",+All!#REF!,0))</f>
        <v>#REF!</v>
      </c>
      <c r="AG109" s="707" t="e">
        <f>IF(+All!#REF!="Miami (OH)",+All!#REF!,IF(+All!#REF!="Miami (OH)",+All!#REF!,0))</f>
        <v>#REF!</v>
      </c>
      <c r="AH109" s="706" t="e">
        <f>IF(+All!#REF!="Miami (OH)",+All!#REF!,IF(+All!#REF!="Miami (OH)",+All!#REF!,0))</f>
        <v>#REF!</v>
      </c>
      <c r="AI109" s="707" t="e">
        <f>IF(+All!#REF!="Miami (OH)",+All!#REF!,IF(+All!#REF!="Miami (OH)",+All!#REF!,0))</f>
        <v>#REF!</v>
      </c>
      <c r="AJ109" s="706" t="e">
        <f>IF(+All!#REF!="Miami (OH)",+All!#REF!,IF(+All!#REF!="Miami (OH)",+All!#REF!,0))</f>
        <v>#REF!</v>
      </c>
      <c r="AK109" s="707" t="e">
        <f>IF(+All!#REF!="Miami (OH)",+All!#REF!,IF(+All!#REF!="Miami (OH)",+All!#REF!,0))</f>
        <v>#REF!</v>
      </c>
      <c r="AL109" s="81" t="e">
        <f>IF(+All!#REF!="Miami (OH)",+All!#REF!,IF(+All!#REF!="Miami (OH)",+All!#REF!,0))</f>
        <v>#REF!</v>
      </c>
      <c r="AM109" s="82" t="e">
        <f>IF(+All!#REF!="Miami (OH)",+All!#REF!,IF(+All!#REF!="Miami (OH)",+All!#REF!,0))</f>
        <v>#REF!</v>
      </c>
      <c r="AN109" s="81" t="e">
        <f>IF(+All!#REF!="Miami (OH)",+All!#REF!,IF(+All!#REF!="Miami (OH)",+All!#REF!,0))</f>
        <v>#REF!</v>
      </c>
      <c r="AO109" s="83" t="e">
        <f>IF(+All!#REF!="Miami (OH)",+All!#REF!,IF(+All!#REF!="Miami (OH)",+All!#REF!,0))</f>
        <v>#REF!</v>
      </c>
      <c r="AP109" s="84" t="e">
        <f>IF(+All!#REF!="Miami (OH)",+All!#REF!,IF(+All!#REF!="Miami (OH)",+All!#REF!,0))</f>
        <v>#REF!</v>
      </c>
      <c r="AQ109" s="480" t="e">
        <f>IF(+All!#REF!="Miami (OH)",+All!#REF!,IF(+All!#REF!="Miami (OH)",+All!#REF!,0))</f>
        <v>#REF!</v>
      </c>
      <c r="AR109" s="482" t="e">
        <f>IF(+All!#REF!="Miami (OH)",+All!#REF!,IF(+All!#REF!="Miami (OH)",+All!#REF!,0))</f>
        <v>#REF!</v>
      </c>
      <c r="AS109" s="483" t="e">
        <f>IF(+All!#REF!="Miami (OH)",+All!#REF!,IF(+All!#REF!="Miami (OH)",+All!#REF!,0))</f>
        <v>#REF!</v>
      </c>
      <c r="AT109" s="483" t="e">
        <f>IF(+All!#REF!="Miami (OH)",+All!#REF!,IF(+All!#REF!="Miami (OH)",+All!#REF!,0))</f>
        <v>#REF!</v>
      </c>
      <c r="AU109" s="482" t="e">
        <f>IF(+All!#REF!="Miami (OH)",+All!#REF!,IF(+All!#REF!="Miami (OH)",+All!#REF!,0))</f>
        <v>#REF!</v>
      </c>
      <c r="AV109" s="483" t="e">
        <f>IF(+All!#REF!="Miami (OH)",+All!#REF!,IF(+All!#REF!="Miami (OH)",+All!#REF!,0))</f>
        <v>#REF!</v>
      </c>
      <c r="AW109" s="484" t="e">
        <f>IF(+All!#REF!="Miami (OH)",+All!#REF!,IF(+All!#REF!="Miami (OH)",+All!#REF!,0))</f>
        <v>#REF!</v>
      </c>
      <c r="AX109" s="483" t="e">
        <f>IF(+All!#REF!="Miami (OH)",+All!#REF!,IF(+All!#REF!="Miami (OH)",+All!#REF!,0))</f>
        <v>#REF!</v>
      </c>
      <c r="AY109" s="88" t="e">
        <f>IF(+All!#REF!="Miami (OH)",+All!#REF!,IF(+All!#REF!="Miami (OH)",+All!#REF!,0))</f>
        <v>#REF!</v>
      </c>
      <c r="AZ109" s="89" t="e">
        <f>IF(+All!#REF!="Miami (OH)",+All!#REF!,IF(+All!#REF!="Miami (OH)",+All!#REF!,0))</f>
        <v>#REF!</v>
      </c>
      <c r="BA109" s="90" t="e">
        <f>IF(+All!#REF!="Miami (OH)",+All!#REF!,IF(+All!#REF!="Miami (OH)",+All!#REF!,0))</f>
        <v>#REF!</v>
      </c>
      <c r="BB109" s="90" t="e">
        <f>IF(+All!#REF!="Miami (OH)",+All!#REF!,IF(+All!#REF!="Miami (OH)",+All!#REF!,0))</f>
        <v>#REF!</v>
      </c>
      <c r="BC109" s="91" t="e">
        <f>IF(+All!#REF!="Miami (OH)",+All!#REF!,IF(+All!#REF!="Miami (OH)",+All!#REF!,0))</f>
        <v>#REF!</v>
      </c>
      <c r="BD109" s="482" t="e">
        <f>IF(+All!#REF!="Miami (OH)",+All!#REF!,IF(+All!#REF!="Miami (OH)",+All!#REF!,0))</f>
        <v>#REF!</v>
      </c>
      <c r="BE109" s="483" t="e">
        <f>IF(+All!#REF!="Miami (OH)",+All!#REF!,IF(+All!#REF!="Miami (OH)",+All!#REF!,0))</f>
        <v>#REF!</v>
      </c>
      <c r="BF109" s="483" t="e">
        <f>IF(+All!#REF!="Miami (OH)",+All!#REF!,IF(+All!#REF!="Miami (OH)",+All!#REF!,0))</f>
        <v>#REF!</v>
      </c>
      <c r="BG109" s="482" t="e">
        <f>IF(+All!#REF!="Miami (OH)",+All!#REF!,IF(+All!#REF!="Miami (OH)",+All!#REF!,0))</f>
        <v>#REF!</v>
      </c>
      <c r="BH109" s="483" t="e">
        <f>IF(+All!#REF!="Miami (OH)",+All!#REF!,IF(+All!#REF!="Miami (OH)",+All!#REF!,0))</f>
        <v>#REF!</v>
      </c>
      <c r="BI109" s="484" t="e">
        <f>IF(+All!#REF!="Miami (OH)",+All!#REF!,IF(+All!#REF!="Miami (OH)",+All!#REF!,0))</f>
        <v>#REF!</v>
      </c>
      <c r="BJ109" s="92" t="e">
        <f>IF(+All!#REF!="Miami (OH)",+All!#REF!,IF(+All!#REF!="Miami (OH)",+All!#REF!,0))</f>
        <v>#REF!</v>
      </c>
      <c r="BK109" s="93" t="e">
        <f>IF(+All!#REF!="Miami (OH)",+All!#REF!,IF(+All!#REF!="Miami (OH)",+All!#REF!,0))</f>
        <v>#REF!</v>
      </c>
    </row>
    <row r="110" spans="1:63" x14ac:dyDescent="0.8">
      <c r="A110" s="70">
        <f>IF(+All!$F589="Miami (OH)",+All!A589,IF(+All!$H589="Miami (OH)",+All!A589,0))</f>
        <v>8</v>
      </c>
      <c r="B110" s="480" t="str">
        <f>IF(+All!$F589="Miami (OH)",+All!B589,IF(+All!$H589="Miami (OH)",+All!B589,0))</f>
        <v>Sat</v>
      </c>
      <c r="C110" s="72">
        <f>IF(+All!$F589="Miami (OH)",+All!C589,IF(+All!$H589="Miami (OH)",+All!C589,0))</f>
        <v>44492</v>
      </c>
      <c r="D110" s="73">
        <f>IF(+All!$F589="Miami (OH)",+All!D589,IF(+All!$H589="Miami (OH)",+All!D589,0))</f>
        <v>0.64583333333333337</v>
      </c>
      <c r="E110" s="707">
        <f>IF(+All!$F589="Miami (OH)",+All!E589,IF(+All!$H589="Miami (OH)",+All!E589,0))</f>
        <v>0</v>
      </c>
      <c r="F110" s="75" t="str">
        <f>IF(+All!$F589="Miami (OH)",+All!F589,IF(+All!$H589="Miami (OH)",+All!F589,0))</f>
        <v>Miami (OH)</v>
      </c>
      <c r="G110" s="76" t="str">
        <f>IF(+All!$F589="Miami (OH)",+All!G589,IF(+All!$H589="Miami (OH)",+All!G589,0))</f>
        <v>MAC</v>
      </c>
      <c r="H110" s="75" t="str">
        <f>IF(+All!$F589="Miami (OH)",+All!H589,IF(+All!$H589="Miami (OH)",+All!H589,0))</f>
        <v>Ball State</v>
      </c>
      <c r="I110" s="76" t="str">
        <f>IF(+All!$F589="Miami (OH)",+All!I589,IF(+All!$H589="Miami (OH)",+All!I589,0))</f>
        <v>MAC</v>
      </c>
      <c r="J110" s="706" t="str">
        <f>IF(+All!$F589="Miami (OH)",+All!J589,IF(+All!$H589="Miami (OH)",+All!J589,0))</f>
        <v>Ball State</v>
      </c>
      <c r="K110" s="707" t="str">
        <f>IF(+All!$F589="Miami (OH)",+All!K589,IF(+All!$H589="Miami (OH)",+All!K589,0))</f>
        <v>Miami (OH)</v>
      </c>
      <c r="L110" s="78">
        <f>IF(+All!$F589="Miami (OH)",+All!L589,IF(+All!$H589="Miami (OH)",+All!L589,0))</f>
        <v>5.5</v>
      </c>
      <c r="M110" s="79">
        <f>IF(+All!$F589="Miami (OH)",+All!M589,IF(+All!$H589="Miami (OH)",+All!M589,0))</f>
        <v>51.5</v>
      </c>
      <c r="N110" s="706" t="str">
        <f>IF(+All!$F589="Miami (OH)",+All!N589,IF(+All!$H589="Miami (OH)",+All!N589,0))</f>
        <v>Miami (OH)</v>
      </c>
      <c r="O110" s="708">
        <f>IF(+All!$F589="Miami (OH)",+All!O589,IF(+All!$H589="Miami (OH)",+All!O589,0))</f>
        <v>24</v>
      </c>
      <c r="P110" s="708" t="str">
        <f>IF(+All!$F589="Miami (OH)",+All!P589,IF(+All!$H589="Miami (OH)",+All!P589,0))</f>
        <v>Ball State</v>
      </c>
      <c r="Q110" s="707">
        <f>IF(+All!$F589="Miami (OH)",+All!Q589,IF(+All!$H589="Miami (OH)",+All!Q589,0))</f>
        <v>17</v>
      </c>
      <c r="R110" s="706" t="str">
        <f>IF(+All!$F589="Miami (OH)",+All!R589,IF(+All!$H589="Miami (OH)",+All!R589,0))</f>
        <v>Miami (OH)</v>
      </c>
      <c r="S110" s="708" t="str">
        <f>IF(+All!$F589="Miami (OH)",+All!S589,IF(+All!$H589="Miami (OH)",+All!S589,0))</f>
        <v>Ball State</v>
      </c>
      <c r="T110" s="706" t="str">
        <f>IF(+All!$F589="Miami (OH)",+All!T589,IF(+All!$H589="Miami (OH)",+All!T589,0))</f>
        <v>Ball State</v>
      </c>
      <c r="U110" s="707" t="str">
        <f>IF(+All!$F589="Miami (OH)",+All!U589,IF(+All!$H589="Miami (OH)",+All!U589,0))</f>
        <v>L</v>
      </c>
      <c r="V110" s="706">
        <f>IF(+All!$F395="Miami (OH)",+All!#REF!,IF(+All!$H395="Miami (OH)",+All!#REF!,0))</f>
        <v>0</v>
      </c>
      <c r="W110" s="707">
        <f>IF(+All!$F395="Miami (OH)",+All!#REF!,IF(+All!$H395="Miami (OH)",+All!#REF!,0))</f>
        <v>0</v>
      </c>
      <c r="X110" s="706">
        <f>IF(+All!$F395="Miami (OH)",+All!#REF!,IF(+All!$H395="Miami (OH)",+All!#REF!,0))</f>
        <v>0</v>
      </c>
      <c r="Y110" s="707">
        <f>IF(+All!$F395="Miami (OH)",+All!#REF!,IF(+All!$H395="Miami (OH)",+All!#REF!,0))</f>
        <v>0</v>
      </c>
      <c r="Z110" s="706">
        <f>IF(+All!$F395="Miami (OH)",+All!#REF!,IF(+All!$H395="Miami (OH)",+All!#REF!,0))</f>
        <v>0</v>
      </c>
      <c r="AA110" s="707">
        <f>IF(+All!$F395="Miami (OH)",+All!#REF!,IF(+All!$H395="Miami (OH)",+All!#REF!,0))</f>
        <v>0</v>
      </c>
      <c r="AB110" s="706">
        <f>IF(+All!$F395="Miami (OH)",+All!#REF!,IF(+All!$H395="Miami (OH)",+All!#REF!,0))</f>
        <v>0</v>
      </c>
      <c r="AC110" s="707">
        <f>IF(+All!$F395="Miami (OH)",+All!#REF!,IF(+All!$H395="Miami (OH)",+All!#REF!,0))</f>
        <v>0</v>
      </c>
      <c r="AD110" s="706">
        <f>IF(+All!$F395="Miami (OH)",+All!#REF!,IF(+All!$H395="Miami (OH)",+All!#REF!,0))</f>
        <v>0</v>
      </c>
      <c r="AE110" s="707">
        <f>IF(+All!$F395="Miami (OH)",+All!#REF!,IF(+All!$H395="Miami (OH)",+All!#REF!,0))</f>
        <v>0</v>
      </c>
      <c r="AF110" s="706">
        <f>IF(+All!$F395="Miami (OH)",+All!#REF!,IF(+All!$H395="Miami (OH)",+All!#REF!,0))</f>
        <v>0</v>
      </c>
      <c r="AG110" s="707">
        <f>IF(+All!$F395="Miami (OH)",+All!#REF!,IF(+All!$H395="Miami (OH)",+All!#REF!,0))</f>
        <v>0</v>
      </c>
      <c r="AH110" s="706">
        <f>IF(+All!$F395="Miami (OH)",+All!#REF!,IF(+All!$H395="Miami (OH)",+All!#REF!,0))</f>
        <v>0</v>
      </c>
      <c r="AI110" s="707">
        <f>IF(+All!$F395="Miami (OH)",+All!#REF!,IF(+All!$H395="Miami (OH)",+All!#REF!,0))</f>
        <v>0</v>
      </c>
      <c r="AJ110" s="706">
        <f>IF(+All!$F395="Miami (OH)",+All!#REF!,IF(+All!$H395="Miami (OH)",+All!#REF!,0))</f>
        <v>0</v>
      </c>
      <c r="AK110" s="707">
        <f>IF(+All!$F395="Miami (OH)",+All!#REF!,IF(+All!$H395="Miami (OH)",+All!#REF!,0))</f>
        <v>0</v>
      </c>
      <c r="AL110" s="81">
        <f>IF(+All!$F395="Miami (OH)",+All!V395,IF(+All!$H395="Miami (OH)",+All!V395,0))</f>
        <v>0</v>
      </c>
      <c r="AM110" s="82">
        <f>IF(+All!$F395="Miami (OH)",+All!W395,IF(+All!$H395="Miami (OH)",+All!W395,0))</f>
        <v>0</v>
      </c>
      <c r="AN110" s="81">
        <f>IF(+All!$F395="Miami (OH)",+All!X395,IF(+All!$H395="Miami (OH)",+All!X395,0))</f>
        <v>0</v>
      </c>
      <c r="AO110" s="83">
        <f>IF(+All!$F395="Miami (OH)",+All!Y395,IF(+All!$H395="Miami (OH)",+All!Y395,0))</f>
        <v>0</v>
      </c>
      <c r="AP110" s="84">
        <f>IF(+All!$F395="Miami (OH)",+All!Z395,IF(+All!$H395="Miami (OH)",+All!Z395,0))</f>
        <v>0</v>
      </c>
      <c r="AQ110" s="480">
        <f>IF(+All!$F395="Miami (OH)",+All!#REF!,IF(+All!$H395="Miami (OH)",+All!#REF!,0))</f>
        <v>0</v>
      </c>
      <c r="AR110" s="482">
        <f>IF(+All!$F395="Miami (OH)",+All!#REF!,IF(+All!$H395="Miami (OH)",+All!#REF!,0))</f>
        <v>0</v>
      </c>
      <c r="AS110" s="483">
        <f>IF(+All!$F395="Miami (OH)",+All!#REF!,IF(+All!$H395="Miami (OH)",+All!#REF!,0))</f>
        <v>0</v>
      </c>
      <c r="AT110" s="483">
        <f>IF(+All!$F395="Miami (OH)",+All!#REF!,IF(+All!$H395="Miami (OH)",+All!#REF!,0))</f>
        <v>0</v>
      </c>
      <c r="AU110" s="482">
        <f>IF(+All!$F395="Miami (OH)",+All!#REF!,IF(+All!$H395="Miami (OH)",+All!#REF!,0))</f>
        <v>0</v>
      </c>
      <c r="AV110" s="483">
        <f>IF(+All!$F395="Miami (OH)",+All!#REF!,IF(+All!$H395="Miami (OH)",+All!#REF!,0))</f>
        <v>0</v>
      </c>
      <c r="AW110" s="484">
        <f>IF(+All!$F395="Miami (OH)",+All!#REF!,IF(+All!$H395="Miami (OH)",+All!#REF!,0))</f>
        <v>0</v>
      </c>
      <c r="AX110" s="483">
        <f>IF(+All!$F395="Miami (OH)",+All!#REF!,IF(+All!$H395="Miami (OH)",+All!#REF!,0))</f>
        <v>0</v>
      </c>
      <c r="AY110" s="88">
        <f>IF(+All!$F395="Miami (OH)",+All!#REF!,IF(+All!$H395="Miami (OH)",+All!#REF!,0))</f>
        <v>0</v>
      </c>
      <c r="AZ110" s="89">
        <f>IF(+All!$F395="Miami (OH)",+All!#REF!,IF(+All!$H395="Miami (OH)",+All!#REF!,0))</f>
        <v>0</v>
      </c>
      <c r="BA110" s="90">
        <f>IF(+All!$F395="Miami (OH)",+All!#REF!,IF(+All!$H395="Miami (OH)",+All!#REF!,0))</f>
        <v>0</v>
      </c>
      <c r="BB110" s="90">
        <f>IF(+All!$F395="Miami (OH)",+All!#REF!,IF(+All!$H395="Miami (OH)",+All!#REF!,0))</f>
        <v>0</v>
      </c>
      <c r="BC110" s="91">
        <f>IF(+All!$F395="Miami (OH)",+All!#REF!,IF(+All!$H395="Miami (OH)",+All!#REF!,0))</f>
        <v>0</v>
      </c>
      <c r="BD110" s="482">
        <f>IF(+All!$F395="Miami (OH)",+All!#REF!,IF(+All!$H395="Miami (OH)",+All!#REF!,0))</f>
        <v>0</v>
      </c>
      <c r="BE110" s="483">
        <f>IF(+All!$F395="Miami (OH)",+All!#REF!,IF(+All!$H395="Miami (OH)",+All!#REF!,0))</f>
        <v>0</v>
      </c>
      <c r="BF110" s="483">
        <f>IF(+All!$F395="Miami (OH)",+All!#REF!,IF(+All!$H395="Miami (OH)",+All!#REF!,0))</f>
        <v>0</v>
      </c>
      <c r="BG110" s="482">
        <f>IF(+All!$F395="Miami (OH)",+All!#REF!,IF(+All!$H395="Miami (OH)",+All!#REF!,0))</f>
        <v>0</v>
      </c>
      <c r="BH110" s="483">
        <f>IF(+All!$F395="Miami (OH)",+All!#REF!,IF(+All!$H395="Miami (OH)",+All!#REF!,0))</f>
        <v>0</v>
      </c>
      <c r="BI110" s="484">
        <f>IF(+All!$F395="Miami (OH)",+All!#REF!,IF(+All!$H395="Miami (OH)",+All!#REF!,0))</f>
        <v>0</v>
      </c>
      <c r="BJ110" s="92">
        <f>IF(+All!$F395="Miami (OH)",+All!#REF!,IF(+All!$H395="Miami (OH)",+All!#REF!,0))</f>
        <v>0</v>
      </c>
      <c r="BK110" s="93">
        <f>IF(+All!$F395="Miami (OH)",+All!#REF!,IF(+All!$H395="Miami (OH)",+All!#REF!,0))</f>
        <v>0</v>
      </c>
    </row>
    <row r="111" spans="1:63" x14ac:dyDescent="0.8">
      <c r="A111" s="70">
        <f>IF(+All!$F697="Miami (OH)",+All!A697,IF(+All!$H697="Miami (OH)",+All!A697,0))</f>
        <v>9</v>
      </c>
      <c r="B111" s="480" t="str">
        <f>IF(+All!$F697="Miami (OH)",+All!B697,IF(+All!$H697="Miami (OH)",+All!B697,0))</f>
        <v>Sat</v>
      </c>
      <c r="C111" s="72">
        <f>IF(+All!$F697="Miami (OH)",+All!C697,IF(+All!$H697="Miami (OH)",+All!C697,0))</f>
        <v>44499</v>
      </c>
      <c r="D111" s="73">
        <f>IF(+All!$F697="Miami (OH)",+All!D697,IF(+All!$H697="Miami (OH)",+All!D697,0))</f>
        <v>0</v>
      </c>
      <c r="E111" s="707">
        <f>IF(+All!$F697="Miami (OH)",+All!E697,IF(+All!$H697="Miami (OH)",+All!E697,0))</f>
        <v>0</v>
      </c>
      <c r="F111" s="75" t="str">
        <f>IF(+All!$F697="Miami (OH)",+All!F697,IF(+All!$H697="Miami (OH)",+All!F697,0))</f>
        <v>Miami (OH)</v>
      </c>
      <c r="G111" s="76" t="str">
        <f>IF(+All!$F697="Miami (OH)",+All!G697,IF(+All!$H697="Miami (OH)",+All!G697,0))</f>
        <v>MAC</v>
      </c>
      <c r="H111" s="75" t="str">
        <f>IF(+All!$F697="Miami (OH)",+All!H697,IF(+All!$H697="Miami (OH)",+All!H697,0))</f>
        <v>Open</v>
      </c>
      <c r="I111" s="76" t="str">
        <f>IF(+All!$F697="Miami (OH)",+All!I697,IF(+All!$H697="Miami (OH)",+All!I697,0))</f>
        <v>ZZZ</v>
      </c>
      <c r="J111" s="706">
        <f>IF(+All!$F697="Miami (OH)",+All!J697,IF(+All!$H697="Miami (OH)",+All!J697,0))</f>
        <v>0</v>
      </c>
      <c r="K111" s="707" t="str">
        <f>IF(+All!$F697="Miami (OH)",+All!K697,IF(+All!$H697="Miami (OH)",+All!K697,0))</f>
        <v>Miami (OH)</v>
      </c>
      <c r="L111" s="78">
        <f>IF(+All!$F697="Miami (OH)",+All!L697,IF(+All!$H697="Miami (OH)",+All!L697,0))</f>
        <v>0</v>
      </c>
      <c r="M111" s="79">
        <f>IF(+All!$F697="Miami (OH)",+All!M697,IF(+All!$H697="Miami (OH)",+All!M697,0))</f>
        <v>0</v>
      </c>
      <c r="N111" s="706">
        <f>IF(+All!$F697="Miami (OH)",+All!N697,IF(+All!$H697="Miami (OH)",+All!N697,0))</f>
        <v>0</v>
      </c>
      <c r="O111" s="708">
        <f>IF(+All!$F697="Miami (OH)",+All!O697,IF(+All!$H697="Miami (OH)",+All!O697,0))</f>
        <v>0</v>
      </c>
      <c r="P111" s="708">
        <f>IF(+All!$F697="Miami (OH)",+All!P697,IF(+All!$H697="Miami (OH)",+All!P697,0))</f>
        <v>0</v>
      </c>
      <c r="Q111" s="707">
        <f>IF(+All!$F697="Miami (OH)",+All!Q697,IF(+All!$H697="Miami (OH)",+All!Q697,0))</f>
        <v>0</v>
      </c>
      <c r="R111" s="706">
        <f>IF(+All!$F697="Miami (OH)",+All!R697,IF(+All!$H697="Miami (OH)",+All!R697,0))</f>
        <v>0</v>
      </c>
      <c r="S111" s="708">
        <f>IF(+All!$F697="Miami (OH)",+All!S697,IF(+All!$H697="Miami (OH)",+All!S697,0))</f>
        <v>0</v>
      </c>
      <c r="T111" s="706">
        <f>IF(+All!$F697="Miami (OH)",+All!T697,IF(+All!$H697="Miami (OH)",+All!T697,0))</f>
        <v>0</v>
      </c>
      <c r="U111" s="707">
        <f>IF(+All!$F697="Miami (OH)",+All!U697,IF(+All!$H697="Miami (OH)",+All!U697,0))</f>
        <v>0</v>
      </c>
      <c r="V111" s="706" t="e">
        <f>IF(+All!#REF!="Miami (OH)",+All!#REF!,IF(+All!#REF!="Miami (OH)",+All!#REF!,0))</f>
        <v>#REF!</v>
      </c>
      <c r="W111" s="707" t="e">
        <f>IF(+All!#REF!="Miami (OH)",+All!#REF!,IF(+All!#REF!="Miami (OH)",+All!#REF!,0))</f>
        <v>#REF!</v>
      </c>
      <c r="X111" s="706" t="e">
        <f>IF(+All!#REF!="Miami (OH)",+All!#REF!,IF(+All!#REF!="Miami (OH)",+All!#REF!,0))</f>
        <v>#REF!</v>
      </c>
      <c r="Y111" s="707" t="e">
        <f>IF(+All!#REF!="Miami (OH)",+All!#REF!,IF(+All!#REF!="Miami (OH)",+All!#REF!,0))</f>
        <v>#REF!</v>
      </c>
      <c r="Z111" s="706" t="e">
        <f>IF(+All!#REF!="Miami (OH)",+All!#REF!,IF(+All!#REF!="Miami (OH)",+All!#REF!,0))</f>
        <v>#REF!</v>
      </c>
      <c r="AA111" s="707" t="e">
        <f>IF(+All!#REF!="Miami (OH)",+All!#REF!,IF(+All!#REF!="Miami (OH)",+All!#REF!,0))</f>
        <v>#REF!</v>
      </c>
      <c r="AB111" s="706" t="e">
        <f>IF(+All!#REF!="Miami (OH)",+All!#REF!,IF(+All!#REF!="Miami (OH)",+All!#REF!,0))</f>
        <v>#REF!</v>
      </c>
      <c r="AC111" s="707" t="e">
        <f>IF(+All!#REF!="Miami (OH)",+All!#REF!,IF(+All!#REF!="Miami (OH)",+All!#REF!,0))</f>
        <v>#REF!</v>
      </c>
      <c r="AD111" s="706" t="e">
        <f>IF(+All!#REF!="Miami (OH)",+All!#REF!,IF(+All!#REF!="Miami (OH)",+All!#REF!,0))</f>
        <v>#REF!</v>
      </c>
      <c r="AE111" s="707" t="e">
        <f>IF(+All!#REF!="Miami (OH)",+All!#REF!,IF(+All!#REF!="Miami (OH)",+All!#REF!,0))</f>
        <v>#REF!</v>
      </c>
      <c r="AF111" s="706" t="e">
        <f>IF(+All!#REF!="Miami (OH)",+All!#REF!,IF(+All!#REF!="Miami (OH)",+All!#REF!,0))</f>
        <v>#REF!</v>
      </c>
      <c r="AG111" s="707" t="e">
        <f>IF(+All!#REF!="Miami (OH)",+All!#REF!,IF(+All!#REF!="Miami (OH)",+All!#REF!,0))</f>
        <v>#REF!</v>
      </c>
      <c r="AH111" s="706" t="e">
        <f>IF(+All!#REF!="Miami (OH)",+All!#REF!,IF(+All!#REF!="Miami (OH)",+All!#REF!,0))</f>
        <v>#REF!</v>
      </c>
      <c r="AI111" s="707" t="e">
        <f>IF(+All!#REF!="Miami (OH)",+All!#REF!,IF(+All!#REF!="Miami (OH)",+All!#REF!,0))</f>
        <v>#REF!</v>
      </c>
      <c r="AJ111" s="706" t="e">
        <f>IF(+All!#REF!="Miami (OH)",+All!#REF!,IF(+All!#REF!="Miami (OH)",+All!#REF!,0))</f>
        <v>#REF!</v>
      </c>
      <c r="AK111" s="707" t="e">
        <f>IF(+All!#REF!="Miami (OH)",+All!#REF!,IF(+All!#REF!="Miami (OH)",+All!#REF!,0))</f>
        <v>#REF!</v>
      </c>
      <c r="AL111" s="81" t="e">
        <f>IF(+All!#REF!="Miami (OH)",+All!#REF!,IF(+All!#REF!="Miami (OH)",+All!#REF!,0))</f>
        <v>#REF!</v>
      </c>
      <c r="AM111" s="82" t="e">
        <f>IF(+All!#REF!="Miami (OH)",+All!#REF!,IF(+All!#REF!="Miami (OH)",+All!#REF!,0))</f>
        <v>#REF!</v>
      </c>
      <c r="AN111" s="81" t="e">
        <f>IF(+All!#REF!="Miami (OH)",+All!#REF!,IF(+All!#REF!="Miami (OH)",+All!#REF!,0))</f>
        <v>#REF!</v>
      </c>
      <c r="AO111" s="83" t="e">
        <f>IF(+All!#REF!="Miami (OH)",+All!#REF!,IF(+All!#REF!="Miami (OH)",+All!#REF!,0))</f>
        <v>#REF!</v>
      </c>
      <c r="AP111" s="84" t="e">
        <f>IF(+All!#REF!="Miami (OH)",+All!#REF!,IF(+All!#REF!="Miami (OH)",+All!#REF!,0))</f>
        <v>#REF!</v>
      </c>
      <c r="AQ111" s="480" t="e">
        <f>IF(+All!#REF!="Miami (OH)",+All!#REF!,IF(+All!#REF!="Miami (OH)",+All!#REF!,0))</f>
        <v>#REF!</v>
      </c>
      <c r="AR111" s="482" t="e">
        <f>IF(+All!#REF!="Miami (OH)",+All!#REF!,IF(+All!#REF!="Miami (OH)",+All!#REF!,0))</f>
        <v>#REF!</v>
      </c>
      <c r="AS111" s="483" t="e">
        <f>IF(+All!#REF!="Miami (OH)",+All!#REF!,IF(+All!#REF!="Miami (OH)",+All!#REF!,0))</f>
        <v>#REF!</v>
      </c>
      <c r="AT111" s="483" t="e">
        <f>IF(+All!#REF!="Miami (OH)",+All!#REF!,IF(+All!#REF!="Miami (OH)",+All!#REF!,0))</f>
        <v>#REF!</v>
      </c>
      <c r="AU111" s="482" t="e">
        <f>IF(+All!#REF!="Miami (OH)",+All!#REF!,IF(+All!#REF!="Miami (OH)",+All!#REF!,0))</f>
        <v>#REF!</v>
      </c>
      <c r="AV111" s="483" t="e">
        <f>IF(+All!#REF!="Miami (OH)",+All!#REF!,IF(+All!#REF!="Miami (OH)",+All!#REF!,0))</f>
        <v>#REF!</v>
      </c>
      <c r="AW111" s="484" t="e">
        <f>IF(+All!#REF!="Miami (OH)",+All!#REF!,IF(+All!#REF!="Miami (OH)",+All!#REF!,0))</f>
        <v>#REF!</v>
      </c>
      <c r="AX111" s="483" t="e">
        <f>IF(+All!#REF!="Miami (OH)",+All!#REF!,IF(+All!#REF!="Miami (OH)",+All!#REF!,0))</f>
        <v>#REF!</v>
      </c>
      <c r="AY111" s="88" t="e">
        <f>IF(+All!#REF!="Miami (OH)",+All!#REF!,IF(+All!#REF!="Miami (OH)",+All!#REF!,0))</f>
        <v>#REF!</v>
      </c>
      <c r="AZ111" s="89" t="e">
        <f>IF(+All!#REF!="Miami (OH)",+All!#REF!,IF(+All!#REF!="Miami (OH)",+All!#REF!,0))</f>
        <v>#REF!</v>
      </c>
      <c r="BA111" s="90" t="e">
        <f>IF(+All!#REF!="Miami (OH)",+All!#REF!,IF(+All!#REF!="Miami (OH)",+All!#REF!,0))</f>
        <v>#REF!</v>
      </c>
      <c r="BB111" s="90" t="e">
        <f>IF(+All!#REF!="Miami (OH)",+All!#REF!,IF(+All!#REF!="Miami (OH)",+All!#REF!,0))</f>
        <v>#REF!</v>
      </c>
      <c r="BC111" s="91" t="e">
        <f>IF(+All!#REF!="Miami (OH)",+All!#REF!,IF(+All!#REF!="Miami (OH)",+All!#REF!,0))</f>
        <v>#REF!</v>
      </c>
      <c r="BD111" s="482" t="e">
        <f>IF(+All!#REF!="Miami (OH)",+All!#REF!,IF(+All!#REF!="Miami (OH)",+All!#REF!,0))</f>
        <v>#REF!</v>
      </c>
      <c r="BE111" s="483" t="e">
        <f>IF(+All!#REF!="Miami (OH)",+All!#REF!,IF(+All!#REF!="Miami (OH)",+All!#REF!,0))</f>
        <v>#REF!</v>
      </c>
      <c r="BF111" s="483" t="e">
        <f>IF(+All!#REF!="Miami (OH)",+All!#REF!,IF(+All!#REF!="Miami (OH)",+All!#REF!,0))</f>
        <v>#REF!</v>
      </c>
      <c r="BG111" s="482" t="e">
        <f>IF(+All!#REF!="Miami (OH)",+All!#REF!,IF(+All!#REF!="Miami (OH)",+All!#REF!,0))</f>
        <v>#REF!</v>
      </c>
      <c r="BH111" s="483" t="e">
        <f>IF(+All!#REF!="Miami (OH)",+All!#REF!,IF(+All!#REF!="Miami (OH)",+All!#REF!,0))</f>
        <v>#REF!</v>
      </c>
      <c r="BI111" s="484" t="e">
        <f>IF(+All!#REF!="Miami (OH)",+All!#REF!,IF(+All!#REF!="Miami (OH)",+All!#REF!,0))</f>
        <v>#REF!</v>
      </c>
      <c r="BJ111" s="92" t="e">
        <f>IF(+All!#REF!="Miami (OH)",+All!#REF!,IF(+All!#REF!="Miami (OH)",+All!#REF!,0))</f>
        <v>#REF!</v>
      </c>
      <c r="BK111" s="93" t="e">
        <f>IF(+All!#REF!="Miami (OH)",+All!#REF!,IF(+All!#REF!="Miami (OH)",+All!#REF!,0))</f>
        <v>#REF!</v>
      </c>
    </row>
    <row r="112" spans="1:63" x14ac:dyDescent="0.8">
      <c r="A112" s="70">
        <f>IF(+All!$F709="Miami (OH)",+All!A709,IF(+All!$H709="Miami (OH)",+All!A709,0))</f>
        <v>10</v>
      </c>
      <c r="B112" s="480" t="str">
        <f>IF(+All!$F709="Miami (OH)",+All!B709,IF(+All!$H709="Miami (OH)",+All!B709,0))</f>
        <v>Tues</v>
      </c>
      <c r="C112" s="72">
        <f>IF(+All!$F709="Miami (OH)",+All!C709,IF(+All!$H709="Miami (OH)",+All!C709,0))</f>
        <v>44502</v>
      </c>
      <c r="D112" s="73">
        <f>IF(+All!$F709="Miami (OH)",+All!D709,IF(+All!$H709="Miami (OH)",+All!D709,0))</f>
        <v>0.8125</v>
      </c>
      <c r="E112" s="707" t="str">
        <f>IF(+All!$F709="Miami (OH)",+All!E709,IF(+All!$H709="Miami (OH)",+All!E709,0))</f>
        <v>ESPNU</v>
      </c>
      <c r="F112" s="75" t="str">
        <f>IF(+All!$F709="Miami (OH)",+All!F709,IF(+All!$H709="Miami (OH)",+All!F709,0))</f>
        <v>Miami (OH)</v>
      </c>
      <c r="G112" s="76" t="str">
        <f>IF(+All!$F709="Miami (OH)",+All!G709,IF(+All!$H709="Miami (OH)",+All!G709,0))</f>
        <v>MAC</v>
      </c>
      <c r="H112" s="75" t="str">
        <f>IF(+All!$F709="Miami (OH)",+All!H709,IF(+All!$H709="Miami (OH)",+All!H709,0))</f>
        <v>Ohio</v>
      </c>
      <c r="I112" s="76" t="str">
        <f>IF(+All!$F709="Miami (OH)",+All!I709,IF(+All!$H709="Miami (OH)",+All!I709,0))</f>
        <v>MAC</v>
      </c>
      <c r="J112" s="706" t="str">
        <f>IF(+All!$F709="Miami (OH)",+All!J709,IF(+All!$H709="Miami (OH)",+All!J709,0))</f>
        <v>Miami (OH)</v>
      </c>
      <c r="K112" s="707" t="str">
        <f>IF(+All!$F709="Miami (OH)",+All!K709,IF(+All!$H709="Miami (OH)",+All!K709,0))</f>
        <v>Ohio</v>
      </c>
      <c r="L112" s="78">
        <f>IF(+All!$F709="Miami (OH)",+All!L709,IF(+All!$H709="Miami (OH)",+All!L709,0))</f>
        <v>7</v>
      </c>
      <c r="M112" s="79">
        <f>IF(+All!$F709="Miami (OH)",+All!M709,IF(+All!$H709="Miami (OH)",+All!M709,0))</f>
        <v>54</v>
      </c>
      <c r="N112" s="706" t="str">
        <f>IF(+All!$F709="Miami (OH)",+All!N709,IF(+All!$H709="Miami (OH)",+All!N709,0))</f>
        <v>Ohio</v>
      </c>
      <c r="O112" s="708">
        <f>IF(+All!$F709="Miami (OH)",+All!O709,IF(+All!$H709="Miami (OH)",+All!O709,0))</f>
        <v>35</v>
      </c>
      <c r="P112" s="708" t="str">
        <f>IF(+All!$F709="Miami (OH)",+All!P709,IF(+All!$H709="Miami (OH)",+All!P709,0))</f>
        <v>Miami (OH)</v>
      </c>
      <c r="Q112" s="707">
        <f>IF(+All!$F709="Miami (OH)",+All!Q709,IF(+All!$H709="Miami (OH)",+All!Q709,0))</f>
        <v>33</v>
      </c>
      <c r="R112" s="706" t="str">
        <f>IF(+All!$F709="Miami (OH)",+All!R709,IF(+All!$H709="Miami (OH)",+All!R709,0))</f>
        <v>Ohio</v>
      </c>
      <c r="S112" s="708" t="str">
        <f>IF(+All!$F709="Miami (OH)",+All!S709,IF(+All!$H709="Miami (OH)",+All!S709,0))</f>
        <v>Miami (OH)</v>
      </c>
      <c r="T112" s="706" t="str">
        <f>IF(+All!$F709="Miami (OH)",+All!T709,IF(+All!$H709="Miami (OH)",+All!T709,0))</f>
        <v>Ohio</v>
      </c>
      <c r="U112" s="707" t="str">
        <f>IF(+All!$F709="Miami (OH)",+All!U709,IF(+All!$H709="Miami (OH)",+All!U709,0))</f>
        <v>W</v>
      </c>
      <c r="V112" s="706">
        <f>IF(+All!$F475="Miami (OH)",+All!#REF!,IF(+All!$H475="Miami (OH)",+All!#REF!,0))</f>
        <v>0</v>
      </c>
      <c r="W112" s="707">
        <f>IF(+All!$F475="Miami (OH)",+All!#REF!,IF(+All!$H475="Miami (OH)",+All!#REF!,0))</f>
        <v>0</v>
      </c>
      <c r="X112" s="706">
        <f>IF(+All!$F475="Miami (OH)",+All!#REF!,IF(+All!$H475="Miami (OH)",+All!#REF!,0))</f>
        <v>0</v>
      </c>
      <c r="Y112" s="707">
        <f>IF(+All!$F475="Miami (OH)",+All!#REF!,IF(+All!$H475="Miami (OH)",+All!#REF!,0))</f>
        <v>0</v>
      </c>
      <c r="Z112" s="706">
        <f>IF(+All!$F475="Miami (OH)",+All!#REF!,IF(+All!$H475="Miami (OH)",+All!#REF!,0))</f>
        <v>0</v>
      </c>
      <c r="AA112" s="707">
        <f>IF(+All!$F475="Miami (OH)",+All!#REF!,IF(+All!$H475="Miami (OH)",+All!#REF!,0))</f>
        <v>0</v>
      </c>
      <c r="AB112" s="706">
        <f>IF(+All!$F475="Miami (OH)",+All!#REF!,IF(+All!$H475="Miami (OH)",+All!#REF!,0))</f>
        <v>0</v>
      </c>
      <c r="AC112" s="707">
        <f>IF(+All!$F475="Miami (OH)",+All!#REF!,IF(+All!$H475="Miami (OH)",+All!#REF!,0))</f>
        <v>0</v>
      </c>
      <c r="AD112" s="706">
        <f>IF(+All!$F475="Miami (OH)",+All!#REF!,IF(+All!$H475="Miami (OH)",+All!#REF!,0))</f>
        <v>0</v>
      </c>
      <c r="AE112" s="707">
        <f>IF(+All!$F475="Miami (OH)",+All!#REF!,IF(+All!$H475="Miami (OH)",+All!#REF!,0))</f>
        <v>0</v>
      </c>
      <c r="AF112" s="706">
        <f>IF(+All!$F475="Miami (OH)",+All!#REF!,IF(+All!$H475="Miami (OH)",+All!#REF!,0))</f>
        <v>0</v>
      </c>
      <c r="AG112" s="707">
        <f>IF(+All!$F475="Miami (OH)",+All!#REF!,IF(+All!$H475="Miami (OH)",+All!#REF!,0))</f>
        <v>0</v>
      </c>
      <c r="AH112" s="706">
        <f>IF(+All!$F475="Miami (OH)",+All!#REF!,IF(+All!$H475="Miami (OH)",+All!#REF!,0))</f>
        <v>0</v>
      </c>
      <c r="AI112" s="707">
        <f>IF(+All!$F475="Miami (OH)",+All!#REF!,IF(+All!$H475="Miami (OH)",+All!#REF!,0))</f>
        <v>0</v>
      </c>
      <c r="AJ112" s="706">
        <f>IF(+All!$F475="Miami (OH)",+All!#REF!,IF(+All!$H475="Miami (OH)",+All!#REF!,0))</f>
        <v>0</v>
      </c>
      <c r="AK112" s="707">
        <f>IF(+All!$F475="Miami (OH)",+All!#REF!,IF(+All!$H475="Miami (OH)",+All!#REF!,0))</f>
        <v>0</v>
      </c>
      <c r="AL112" s="81">
        <f>IF(+All!$F475="Miami (OH)",+All!V475,IF(+All!$H475="Miami (OH)",+All!V475,0))</f>
        <v>0</v>
      </c>
      <c r="AM112" s="82">
        <f>IF(+All!$F475="Miami (OH)",+All!W475,IF(+All!$H475="Miami (OH)",+All!W475,0))</f>
        <v>0</v>
      </c>
      <c r="AN112" s="81">
        <f>IF(+All!$F475="Miami (OH)",+All!X475,IF(+All!$H475="Miami (OH)",+All!X475,0))</f>
        <v>0</v>
      </c>
      <c r="AO112" s="83">
        <f>IF(+All!$F475="Miami (OH)",+All!Y475,IF(+All!$H475="Miami (OH)",+All!Y475,0))</f>
        <v>0</v>
      </c>
      <c r="AP112" s="84">
        <f>IF(+All!$F475="Miami (OH)",+All!Z475,IF(+All!$H475="Miami (OH)",+All!Z475,0))</f>
        <v>0</v>
      </c>
      <c r="AQ112" s="480">
        <f>IF(+All!$F475="Miami (OH)",+All!#REF!,IF(+All!$H475="Miami (OH)",+All!#REF!,0))</f>
        <v>0</v>
      </c>
      <c r="AR112" s="482">
        <f>IF(+All!$F475="Miami (OH)",+All!#REF!,IF(+All!$H475="Miami (OH)",+All!#REF!,0))</f>
        <v>0</v>
      </c>
      <c r="AS112" s="483">
        <f>IF(+All!$F475="Miami (OH)",+All!#REF!,IF(+All!$H475="Miami (OH)",+All!#REF!,0))</f>
        <v>0</v>
      </c>
      <c r="AT112" s="483">
        <f>IF(+All!$F475="Miami (OH)",+All!#REF!,IF(+All!$H475="Miami (OH)",+All!#REF!,0))</f>
        <v>0</v>
      </c>
      <c r="AU112" s="482">
        <f>IF(+All!$F475="Miami (OH)",+All!#REF!,IF(+All!$H475="Miami (OH)",+All!#REF!,0))</f>
        <v>0</v>
      </c>
      <c r="AV112" s="483">
        <f>IF(+All!$F475="Miami (OH)",+All!#REF!,IF(+All!$H475="Miami (OH)",+All!#REF!,0))</f>
        <v>0</v>
      </c>
      <c r="AW112" s="484">
        <f>IF(+All!$F475="Miami (OH)",+All!#REF!,IF(+All!$H475="Miami (OH)",+All!#REF!,0))</f>
        <v>0</v>
      </c>
      <c r="AX112" s="483">
        <f>IF(+All!$F475="Miami (OH)",+All!#REF!,IF(+All!$H475="Miami (OH)",+All!#REF!,0))</f>
        <v>0</v>
      </c>
      <c r="AY112" s="88">
        <f>IF(+All!$F475="Miami (OH)",+All!#REF!,IF(+All!$H475="Miami (OH)",+All!#REF!,0))</f>
        <v>0</v>
      </c>
      <c r="AZ112" s="89">
        <f>IF(+All!$F475="Miami (OH)",+All!#REF!,IF(+All!$H475="Miami (OH)",+All!#REF!,0))</f>
        <v>0</v>
      </c>
      <c r="BA112" s="90">
        <f>IF(+All!$F475="Miami (OH)",+All!#REF!,IF(+All!$H475="Miami (OH)",+All!#REF!,0))</f>
        <v>0</v>
      </c>
      <c r="BB112" s="90">
        <f>IF(+All!$F475="Miami (OH)",+All!#REF!,IF(+All!$H475="Miami (OH)",+All!#REF!,0))</f>
        <v>0</v>
      </c>
      <c r="BC112" s="91">
        <f>IF(+All!$F475="Miami (OH)",+All!#REF!,IF(+All!$H475="Miami (OH)",+All!#REF!,0))</f>
        <v>0</v>
      </c>
      <c r="BD112" s="482">
        <f>IF(+All!$F475="Miami (OH)",+All!#REF!,IF(+All!$H475="Miami (OH)",+All!#REF!,0))</f>
        <v>0</v>
      </c>
      <c r="BE112" s="483">
        <f>IF(+All!$F475="Miami (OH)",+All!#REF!,IF(+All!$H475="Miami (OH)",+All!#REF!,0))</f>
        <v>0</v>
      </c>
      <c r="BF112" s="483">
        <f>IF(+All!$F475="Miami (OH)",+All!#REF!,IF(+All!$H475="Miami (OH)",+All!#REF!,0))</f>
        <v>0</v>
      </c>
      <c r="BG112" s="482">
        <f>IF(+All!$F475="Miami (OH)",+All!#REF!,IF(+All!$H475="Miami (OH)",+All!#REF!,0))</f>
        <v>0</v>
      </c>
      <c r="BH112" s="483">
        <f>IF(+All!$F475="Miami (OH)",+All!#REF!,IF(+All!$H475="Miami (OH)",+All!#REF!,0))</f>
        <v>0</v>
      </c>
      <c r="BI112" s="484">
        <f>IF(+All!$F475="Miami (OH)",+All!#REF!,IF(+All!$H475="Miami (OH)",+All!#REF!,0))</f>
        <v>0</v>
      </c>
      <c r="BJ112" s="92">
        <f>IF(+All!$F475="Miami (OH)",+All!#REF!,IF(+All!$H475="Miami (OH)",+All!#REF!,0))</f>
        <v>0</v>
      </c>
      <c r="BK112" s="93">
        <f>IF(+All!$F475="Miami (OH)",+All!#REF!,IF(+All!$H475="Miami (OH)",+All!#REF!,0))</f>
        <v>0</v>
      </c>
    </row>
    <row r="113" spans="1:63" x14ac:dyDescent="0.8">
      <c r="A113" s="70">
        <f>IF(+All!$F781="Miami (OH)",+All!A781,IF(+All!$H781="Miami (OH)",+All!A781,0))</f>
        <v>11</v>
      </c>
      <c r="B113" s="480" t="str">
        <f>IF(+All!$F781="Miami (OH)",+All!B781,IF(+All!$H781="Miami (OH)",+All!B781,0))</f>
        <v>Tues</v>
      </c>
      <c r="C113" s="72">
        <f>IF(+All!$F781="Miami (OH)",+All!C781,IF(+All!$H781="Miami (OH)",+All!C781,0))</f>
        <v>44509</v>
      </c>
      <c r="D113" s="73">
        <f>IF(+All!$F781="Miami (OH)",+All!D781,IF(+All!$H781="Miami (OH)",+All!D781,0))</f>
        <v>0.79166666666666663</v>
      </c>
      <c r="E113" s="707" t="str">
        <f>IF(+All!$F781="Miami (OH)",+All!E781,IF(+All!$H781="Miami (OH)",+All!E781,0))</f>
        <v>CBSSN</v>
      </c>
      <c r="F113" s="75" t="str">
        <f>IF(+All!$F781="Miami (OH)",+All!F781,IF(+All!$H781="Miami (OH)",+All!F781,0))</f>
        <v>Buffalo</v>
      </c>
      <c r="G113" s="76" t="str">
        <f>IF(+All!$F781="Miami (OH)",+All!G781,IF(+All!$H781="Miami (OH)",+All!G781,0))</f>
        <v>MAC</v>
      </c>
      <c r="H113" s="75" t="str">
        <f>IF(+All!$F781="Miami (OH)",+All!H781,IF(+All!$H781="Miami (OH)",+All!H781,0))</f>
        <v>Miami (OH)</v>
      </c>
      <c r="I113" s="76" t="str">
        <f>IF(+All!$F781="Miami (OH)",+All!I781,IF(+All!$H781="Miami (OH)",+All!I781,0))</f>
        <v>MAC</v>
      </c>
      <c r="J113" s="706" t="str">
        <f>IF(+All!$F781="Miami (OH)",+All!J781,IF(+All!$H781="Miami (OH)",+All!J781,0))</f>
        <v>Miami (OH)</v>
      </c>
      <c r="K113" s="707" t="str">
        <f>IF(+All!$F781="Miami (OH)",+All!K781,IF(+All!$H781="Miami (OH)",+All!K781,0))</f>
        <v>Buffalo</v>
      </c>
      <c r="L113" s="78">
        <f>IF(+All!$F781="Miami (OH)",+All!L781,IF(+All!$H781="Miami (OH)",+All!L781,0))</f>
        <v>7.5</v>
      </c>
      <c r="M113" s="79">
        <f>IF(+All!$F781="Miami (OH)",+All!M781,IF(+All!$H781="Miami (OH)",+All!M781,0))</f>
        <v>57</v>
      </c>
      <c r="N113" s="706" t="str">
        <f>IF(+All!$F781="Miami (OH)",+All!N781,IF(+All!$H781="Miami (OH)",+All!N781,0))</f>
        <v>Miami (OH)</v>
      </c>
      <c r="O113" s="708">
        <f>IF(+All!$F781="Miami (OH)",+All!O781,IF(+All!$H781="Miami (OH)",+All!O781,0))</f>
        <v>45</v>
      </c>
      <c r="P113" s="708" t="str">
        <f>IF(+All!$F781="Miami (OH)",+All!P781,IF(+All!$H781="Miami (OH)",+All!P781,0))</f>
        <v>Buffalo</v>
      </c>
      <c r="Q113" s="707">
        <f>IF(+All!$F781="Miami (OH)",+All!Q781,IF(+All!$H781="Miami (OH)",+All!Q781,0))</f>
        <v>18</v>
      </c>
      <c r="R113" s="706" t="str">
        <f>IF(+All!$F781="Miami (OH)",+All!R781,IF(+All!$H781="Miami (OH)",+All!R781,0))</f>
        <v>Miami (OH)</v>
      </c>
      <c r="S113" s="708" t="str">
        <f>IF(+All!$F781="Miami (OH)",+All!S781,IF(+All!$H781="Miami (OH)",+All!S781,0))</f>
        <v>Buffalo</v>
      </c>
      <c r="T113" s="706" t="str">
        <f>IF(+All!$F781="Miami (OH)",+All!T781,IF(+All!$H781="Miami (OH)",+All!T781,0))</f>
        <v>Miami (OH)</v>
      </c>
      <c r="U113" s="707" t="str">
        <f>IF(+All!$F781="Miami (OH)",+All!U781,IF(+All!$H781="Miami (OH)",+All!U781,0))</f>
        <v>W</v>
      </c>
      <c r="V113" s="706" t="e">
        <f>IF(+All!#REF!="Miami (OH)",+All!#REF!,IF(+All!#REF!="Miami (OH)",+All!#REF!,0))</f>
        <v>#REF!</v>
      </c>
      <c r="W113" s="707" t="e">
        <f>IF(+All!#REF!="Miami (OH)",+All!#REF!,IF(+All!#REF!="Miami (OH)",+All!#REF!,0))</f>
        <v>#REF!</v>
      </c>
      <c r="X113" s="706" t="e">
        <f>IF(+All!#REF!="Miami (OH)",+All!#REF!,IF(+All!#REF!="Miami (OH)",+All!#REF!,0))</f>
        <v>#REF!</v>
      </c>
      <c r="Y113" s="707" t="e">
        <f>IF(+All!#REF!="Miami (OH)",+All!#REF!,IF(+All!#REF!="Miami (OH)",+All!#REF!,0))</f>
        <v>#REF!</v>
      </c>
      <c r="Z113" s="706" t="e">
        <f>IF(+All!#REF!="Miami (OH)",+All!#REF!,IF(+All!#REF!="Miami (OH)",+All!#REF!,0))</f>
        <v>#REF!</v>
      </c>
      <c r="AA113" s="707" t="e">
        <f>IF(+All!#REF!="Miami (OH)",+All!#REF!,IF(+All!#REF!="Miami (OH)",+All!#REF!,0))</f>
        <v>#REF!</v>
      </c>
      <c r="AB113" s="706" t="e">
        <f>IF(+All!#REF!="Miami (OH)",+All!#REF!,IF(+All!#REF!="Miami (OH)",+All!#REF!,0))</f>
        <v>#REF!</v>
      </c>
      <c r="AC113" s="707" t="e">
        <f>IF(+All!#REF!="Miami (OH)",+All!#REF!,IF(+All!#REF!="Miami (OH)",+All!#REF!,0))</f>
        <v>#REF!</v>
      </c>
      <c r="AD113" s="706" t="e">
        <f>IF(+All!#REF!="Miami (OH)",+All!#REF!,IF(+All!#REF!="Miami (OH)",+All!#REF!,0))</f>
        <v>#REF!</v>
      </c>
      <c r="AE113" s="707" t="e">
        <f>IF(+All!#REF!="Miami (OH)",+All!#REF!,IF(+All!#REF!="Miami (OH)",+All!#REF!,0))</f>
        <v>#REF!</v>
      </c>
      <c r="AF113" s="706" t="e">
        <f>IF(+All!#REF!="Miami (OH)",+All!#REF!,IF(+All!#REF!="Miami (OH)",+All!#REF!,0))</f>
        <v>#REF!</v>
      </c>
      <c r="AG113" s="707" t="e">
        <f>IF(+All!#REF!="Miami (OH)",+All!#REF!,IF(+All!#REF!="Miami (OH)",+All!#REF!,0))</f>
        <v>#REF!</v>
      </c>
      <c r="AH113" s="706" t="e">
        <f>IF(+All!#REF!="Miami (OH)",+All!#REF!,IF(+All!#REF!="Miami (OH)",+All!#REF!,0))</f>
        <v>#REF!</v>
      </c>
      <c r="AI113" s="707" t="e">
        <f>IF(+All!#REF!="Miami (OH)",+All!#REF!,IF(+All!#REF!="Miami (OH)",+All!#REF!,0))</f>
        <v>#REF!</v>
      </c>
      <c r="AJ113" s="706" t="e">
        <f>IF(+All!#REF!="Miami (OH)",+All!#REF!,IF(+All!#REF!="Miami (OH)",+All!#REF!,0))</f>
        <v>#REF!</v>
      </c>
      <c r="AK113" s="707" t="e">
        <f>IF(+All!#REF!="Miami (OH)",+All!#REF!,IF(+All!#REF!="Miami (OH)",+All!#REF!,0))</f>
        <v>#REF!</v>
      </c>
      <c r="AL113" s="81" t="e">
        <f>IF(+All!#REF!="Miami (OH)",+All!#REF!,IF(+All!#REF!="Miami (OH)",+All!#REF!,0))</f>
        <v>#REF!</v>
      </c>
      <c r="AM113" s="82" t="e">
        <f>IF(+All!#REF!="Miami (OH)",+All!#REF!,IF(+All!#REF!="Miami (OH)",+All!#REF!,0))</f>
        <v>#REF!</v>
      </c>
      <c r="AN113" s="81" t="e">
        <f>IF(+All!#REF!="Miami (OH)",+All!#REF!,IF(+All!#REF!="Miami (OH)",+All!#REF!,0))</f>
        <v>#REF!</v>
      </c>
      <c r="AO113" s="83" t="e">
        <f>IF(+All!#REF!="Miami (OH)",+All!#REF!,IF(+All!#REF!="Miami (OH)",+All!#REF!,0))</f>
        <v>#REF!</v>
      </c>
      <c r="AP113" s="84" t="e">
        <f>IF(+All!#REF!="Miami (OH)",+All!#REF!,IF(+All!#REF!="Miami (OH)",+All!#REF!,0))</f>
        <v>#REF!</v>
      </c>
      <c r="AQ113" s="480" t="e">
        <f>IF(+All!#REF!="Miami (OH)",+All!#REF!,IF(+All!#REF!="Miami (OH)",+All!#REF!,0))</f>
        <v>#REF!</v>
      </c>
      <c r="AR113" s="482" t="e">
        <f>IF(+All!#REF!="Miami (OH)",+All!#REF!,IF(+All!#REF!="Miami (OH)",+All!#REF!,0))</f>
        <v>#REF!</v>
      </c>
      <c r="AS113" s="483" t="e">
        <f>IF(+All!#REF!="Miami (OH)",+All!#REF!,IF(+All!#REF!="Miami (OH)",+All!#REF!,0))</f>
        <v>#REF!</v>
      </c>
      <c r="AT113" s="483" t="e">
        <f>IF(+All!#REF!="Miami (OH)",+All!#REF!,IF(+All!#REF!="Miami (OH)",+All!#REF!,0))</f>
        <v>#REF!</v>
      </c>
      <c r="AU113" s="482" t="e">
        <f>IF(+All!#REF!="Miami (OH)",+All!#REF!,IF(+All!#REF!="Miami (OH)",+All!#REF!,0))</f>
        <v>#REF!</v>
      </c>
      <c r="AV113" s="483" t="e">
        <f>IF(+All!#REF!="Miami (OH)",+All!#REF!,IF(+All!#REF!="Miami (OH)",+All!#REF!,0))</f>
        <v>#REF!</v>
      </c>
      <c r="AW113" s="484" t="e">
        <f>IF(+All!#REF!="Miami (OH)",+All!#REF!,IF(+All!#REF!="Miami (OH)",+All!#REF!,0))</f>
        <v>#REF!</v>
      </c>
      <c r="AX113" s="483" t="e">
        <f>IF(+All!#REF!="Miami (OH)",+All!#REF!,IF(+All!#REF!="Miami (OH)",+All!#REF!,0))</f>
        <v>#REF!</v>
      </c>
      <c r="AY113" s="88" t="e">
        <f>IF(+All!#REF!="Miami (OH)",+All!#REF!,IF(+All!#REF!="Miami (OH)",+All!#REF!,0))</f>
        <v>#REF!</v>
      </c>
      <c r="AZ113" s="89" t="e">
        <f>IF(+All!#REF!="Miami (OH)",+All!#REF!,IF(+All!#REF!="Miami (OH)",+All!#REF!,0))</f>
        <v>#REF!</v>
      </c>
      <c r="BA113" s="90" t="e">
        <f>IF(+All!#REF!="Miami (OH)",+All!#REF!,IF(+All!#REF!="Miami (OH)",+All!#REF!,0))</f>
        <v>#REF!</v>
      </c>
      <c r="BB113" s="90" t="e">
        <f>IF(+All!#REF!="Miami (OH)",+All!#REF!,IF(+All!#REF!="Miami (OH)",+All!#REF!,0))</f>
        <v>#REF!</v>
      </c>
      <c r="BC113" s="91" t="e">
        <f>IF(+All!#REF!="Miami (OH)",+All!#REF!,IF(+All!#REF!="Miami (OH)",+All!#REF!,0))</f>
        <v>#REF!</v>
      </c>
      <c r="BD113" s="482" t="e">
        <f>IF(+All!#REF!="Miami (OH)",+All!#REF!,IF(+All!#REF!="Miami (OH)",+All!#REF!,0))</f>
        <v>#REF!</v>
      </c>
      <c r="BE113" s="483" t="e">
        <f>IF(+All!#REF!="Miami (OH)",+All!#REF!,IF(+All!#REF!="Miami (OH)",+All!#REF!,0))</f>
        <v>#REF!</v>
      </c>
      <c r="BF113" s="483" t="e">
        <f>IF(+All!#REF!="Miami (OH)",+All!#REF!,IF(+All!#REF!="Miami (OH)",+All!#REF!,0))</f>
        <v>#REF!</v>
      </c>
      <c r="BG113" s="482" t="e">
        <f>IF(+All!#REF!="Miami (OH)",+All!#REF!,IF(+All!#REF!="Miami (OH)",+All!#REF!,0))</f>
        <v>#REF!</v>
      </c>
      <c r="BH113" s="483" t="e">
        <f>IF(+All!#REF!="Miami (OH)",+All!#REF!,IF(+All!#REF!="Miami (OH)",+All!#REF!,0))</f>
        <v>#REF!</v>
      </c>
      <c r="BI113" s="484" t="e">
        <f>IF(+All!#REF!="Miami (OH)",+All!#REF!,IF(+All!#REF!="Miami (OH)",+All!#REF!,0))</f>
        <v>#REF!</v>
      </c>
      <c r="BJ113" s="92" t="e">
        <f>IF(+All!#REF!="Miami (OH)",+All!#REF!,IF(+All!#REF!="Miami (OH)",+All!#REF!,0))</f>
        <v>#REF!</v>
      </c>
      <c r="BK113" s="93" t="e">
        <f>IF(+All!#REF!="Miami (OH)",+All!#REF!,IF(+All!#REF!="Miami (OH)",+All!#REF!,0))</f>
        <v>#REF!</v>
      </c>
    </row>
    <row r="114" spans="1:63" x14ac:dyDescent="0.8">
      <c r="A114" s="70">
        <f>IF(+All!$F847="Miami (OH)",+All!A847,IF(+All!$H847="Miami (OH)",+All!A847,0))</f>
        <v>12</v>
      </c>
      <c r="B114" s="480" t="str">
        <f>IF(+All!$F847="Miami (OH)",+All!B847,IF(+All!$H847="Miami (OH)",+All!B847,0))</f>
        <v>Tues</v>
      </c>
      <c r="C114" s="72">
        <f>IF(+All!$F847="Miami (OH)",+All!C847,IF(+All!$H847="Miami (OH)",+All!C847,0))</f>
        <v>44516</v>
      </c>
      <c r="D114" s="73">
        <f>IF(+All!$F847="Miami (OH)",+All!D847,IF(+All!$H847="Miami (OH)",+All!D847,0))</f>
        <v>0.83333333333333337</v>
      </c>
      <c r="E114" s="707" t="str">
        <f>IF(+All!$F847="Miami (OH)",+All!E847,IF(+All!$H847="Miami (OH)",+All!E847,0))</f>
        <v>ESPNU</v>
      </c>
      <c r="F114" s="75" t="str">
        <f>IF(+All!$F847="Miami (OH)",+All!F847,IF(+All!$H847="Miami (OH)",+All!F847,0))</f>
        <v>Bowling Green</v>
      </c>
      <c r="G114" s="76" t="str">
        <f>IF(+All!$F847="Miami (OH)",+All!G847,IF(+All!$H847="Miami (OH)",+All!G847,0))</f>
        <v>MAC</v>
      </c>
      <c r="H114" s="75" t="str">
        <f>IF(+All!$F847="Miami (OH)",+All!H847,IF(+All!$H847="Miami (OH)",+All!H847,0))</f>
        <v>Miami (OH)</v>
      </c>
      <c r="I114" s="76" t="str">
        <f>IF(+All!$F847="Miami (OH)",+All!I847,IF(+All!$H847="Miami (OH)",+All!I847,0))</f>
        <v>MAC</v>
      </c>
      <c r="J114" s="706" t="str">
        <f>IF(+All!$F847="Miami (OH)",+All!J847,IF(+All!$H847="Miami (OH)",+All!J847,0))</f>
        <v>Miami (OH)</v>
      </c>
      <c r="K114" s="707" t="str">
        <f>IF(+All!$F847="Miami (OH)",+All!K847,IF(+All!$H847="Miami (OH)",+All!K847,0))</f>
        <v>Bowling Green</v>
      </c>
      <c r="L114" s="78">
        <f>IF(+All!$F847="Miami (OH)",+All!L847,IF(+All!$H847="Miami (OH)",+All!L847,0))</f>
        <v>17</v>
      </c>
      <c r="M114" s="79">
        <f>IF(+All!$F847="Miami (OH)",+All!M847,IF(+All!$H847="Miami (OH)",+All!M847,0))</f>
        <v>51.5</v>
      </c>
      <c r="N114" s="706" t="str">
        <f>IF(+All!$F847="Miami (OH)",+All!N847,IF(+All!$H847="Miami (OH)",+All!N847,0))</f>
        <v>Miami (OH)</v>
      </c>
      <c r="O114" s="708">
        <f>IF(+All!$F847="Miami (OH)",+All!O847,IF(+All!$H847="Miami (OH)",+All!O847,0))</f>
        <v>34</v>
      </c>
      <c r="P114" s="708" t="str">
        <f>IF(+All!$F847="Miami (OH)",+All!P847,IF(+All!$H847="Miami (OH)",+All!P847,0))</f>
        <v>Bowling Green</v>
      </c>
      <c r="Q114" s="707">
        <f>IF(+All!$F847="Miami (OH)",+All!Q847,IF(+All!$H847="Miami (OH)",+All!Q847,0))</f>
        <v>7</v>
      </c>
      <c r="R114" s="706" t="str">
        <f>IF(+All!$F847="Miami (OH)",+All!R847,IF(+All!$H847="Miami (OH)",+All!R847,0))</f>
        <v>Miami (OH)</v>
      </c>
      <c r="S114" s="708" t="str">
        <f>IF(+All!$F847="Miami (OH)",+All!S847,IF(+All!$H847="Miami (OH)",+All!S847,0))</f>
        <v>Bowling Green</v>
      </c>
      <c r="T114" s="706" t="str">
        <f>IF(+All!$F847="Miami (OH)",+All!T847,IF(+All!$H847="Miami (OH)",+All!T847,0))</f>
        <v>Miami (OH)</v>
      </c>
      <c r="U114" s="707" t="str">
        <f>IF(+All!$F847="Miami (OH)",+All!U847,IF(+All!$H847="Miami (OH)",+All!U847,0))</f>
        <v>W</v>
      </c>
      <c r="V114" s="706">
        <f>IF(+All!$F548="Miami (OH)",+All!#REF!,IF(+All!$H548="Miami (OH)",+All!#REF!,0))</f>
        <v>0</v>
      </c>
      <c r="W114" s="707">
        <f>IF(+All!$F548="Miami (OH)",+All!#REF!,IF(+All!$H548="Miami (OH)",+All!#REF!,0))</f>
        <v>0</v>
      </c>
      <c r="X114" s="706">
        <f>IF(+All!$F548="Miami (OH)",+All!#REF!,IF(+All!$H548="Miami (OH)",+All!#REF!,0))</f>
        <v>0</v>
      </c>
      <c r="Y114" s="707">
        <f>IF(+All!$F548="Miami (OH)",+All!#REF!,IF(+All!$H548="Miami (OH)",+All!#REF!,0))</f>
        <v>0</v>
      </c>
      <c r="Z114" s="706">
        <f>IF(+All!$F548="Miami (OH)",+All!#REF!,IF(+All!$H548="Miami (OH)",+All!#REF!,0))</f>
        <v>0</v>
      </c>
      <c r="AA114" s="707">
        <f>IF(+All!$F548="Miami (OH)",+All!#REF!,IF(+All!$H548="Miami (OH)",+All!#REF!,0))</f>
        <v>0</v>
      </c>
      <c r="AB114" s="706">
        <f>IF(+All!$F548="Miami (OH)",+All!#REF!,IF(+All!$H548="Miami (OH)",+All!#REF!,0))</f>
        <v>0</v>
      </c>
      <c r="AC114" s="707">
        <f>IF(+All!$F548="Miami (OH)",+All!#REF!,IF(+All!$H548="Miami (OH)",+All!#REF!,0))</f>
        <v>0</v>
      </c>
      <c r="AD114" s="706">
        <f>IF(+All!$F548="Miami (OH)",+All!#REF!,IF(+All!$H548="Miami (OH)",+All!#REF!,0))</f>
        <v>0</v>
      </c>
      <c r="AE114" s="707">
        <f>IF(+All!$F548="Miami (OH)",+All!#REF!,IF(+All!$H548="Miami (OH)",+All!#REF!,0))</f>
        <v>0</v>
      </c>
      <c r="AF114" s="706">
        <f>IF(+All!$F548="Miami (OH)",+All!#REF!,IF(+All!$H548="Miami (OH)",+All!#REF!,0))</f>
        <v>0</v>
      </c>
      <c r="AG114" s="707">
        <f>IF(+All!$F548="Miami (OH)",+All!#REF!,IF(+All!$H548="Miami (OH)",+All!#REF!,0))</f>
        <v>0</v>
      </c>
      <c r="AH114" s="706">
        <f>IF(+All!$F548="Miami (OH)",+All!#REF!,IF(+All!$H548="Miami (OH)",+All!#REF!,0))</f>
        <v>0</v>
      </c>
      <c r="AI114" s="707">
        <f>IF(+All!$F548="Miami (OH)",+All!#REF!,IF(+All!$H548="Miami (OH)",+All!#REF!,0))</f>
        <v>0</v>
      </c>
      <c r="AJ114" s="706">
        <f>IF(+All!$F548="Miami (OH)",+All!#REF!,IF(+All!$H548="Miami (OH)",+All!#REF!,0))</f>
        <v>0</v>
      </c>
      <c r="AK114" s="707">
        <f>IF(+All!$F548="Miami (OH)",+All!#REF!,IF(+All!$H548="Miami (OH)",+All!#REF!,0))</f>
        <v>0</v>
      </c>
      <c r="AL114" s="81">
        <f>IF(+All!$F548="Miami (OH)",+All!V548,IF(+All!$H548="Miami (OH)",+All!V548,0))</f>
        <v>0</v>
      </c>
      <c r="AM114" s="82">
        <f>IF(+All!$F548="Miami (OH)",+All!W548,IF(+All!$H548="Miami (OH)",+All!W548,0))</f>
        <v>0</v>
      </c>
      <c r="AN114" s="81">
        <f>IF(+All!$F548="Miami (OH)",+All!X548,IF(+All!$H548="Miami (OH)",+All!X548,0))</f>
        <v>0</v>
      </c>
      <c r="AO114" s="83">
        <f>IF(+All!$F548="Miami (OH)",+All!Y548,IF(+All!$H548="Miami (OH)",+All!Y548,0))</f>
        <v>0</v>
      </c>
      <c r="AP114" s="84">
        <f>IF(+All!$F548="Miami (OH)",+All!Z548,IF(+All!$H548="Miami (OH)",+All!Z548,0))</f>
        <v>0</v>
      </c>
      <c r="AQ114" s="480">
        <f>IF(+All!$F548="Miami (OH)",+All!#REF!,IF(+All!$H548="Miami (OH)",+All!#REF!,0))</f>
        <v>0</v>
      </c>
      <c r="AR114" s="482">
        <f>IF(+All!$F548="Miami (OH)",+All!#REF!,IF(+All!$H548="Miami (OH)",+All!#REF!,0))</f>
        <v>0</v>
      </c>
      <c r="AS114" s="483">
        <f>IF(+All!$F548="Miami (OH)",+All!#REF!,IF(+All!$H548="Miami (OH)",+All!#REF!,0))</f>
        <v>0</v>
      </c>
      <c r="AT114" s="483">
        <f>IF(+All!$F548="Miami (OH)",+All!#REF!,IF(+All!$H548="Miami (OH)",+All!#REF!,0))</f>
        <v>0</v>
      </c>
      <c r="AU114" s="482">
        <f>IF(+All!$F548="Miami (OH)",+All!#REF!,IF(+All!$H548="Miami (OH)",+All!#REF!,0))</f>
        <v>0</v>
      </c>
      <c r="AV114" s="483">
        <f>IF(+All!$F548="Miami (OH)",+All!#REF!,IF(+All!$H548="Miami (OH)",+All!#REF!,0))</f>
        <v>0</v>
      </c>
      <c r="AW114" s="484">
        <f>IF(+All!$F548="Miami (OH)",+All!#REF!,IF(+All!$H548="Miami (OH)",+All!#REF!,0))</f>
        <v>0</v>
      </c>
      <c r="AX114" s="483">
        <f>IF(+All!$F548="Miami (OH)",+All!#REF!,IF(+All!$H548="Miami (OH)",+All!#REF!,0))</f>
        <v>0</v>
      </c>
      <c r="AY114" s="88">
        <f>IF(+All!$F548="Miami (OH)",+All!#REF!,IF(+All!$H548="Miami (OH)",+All!#REF!,0))</f>
        <v>0</v>
      </c>
      <c r="AZ114" s="89">
        <f>IF(+All!$F548="Miami (OH)",+All!#REF!,IF(+All!$H548="Miami (OH)",+All!#REF!,0))</f>
        <v>0</v>
      </c>
      <c r="BA114" s="90">
        <f>IF(+All!$F548="Miami (OH)",+All!#REF!,IF(+All!$H548="Miami (OH)",+All!#REF!,0))</f>
        <v>0</v>
      </c>
      <c r="BB114" s="90">
        <f>IF(+All!$F548="Miami (OH)",+All!#REF!,IF(+All!$H548="Miami (OH)",+All!#REF!,0))</f>
        <v>0</v>
      </c>
      <c r="BC114" s="91">
        <f>IF(+All!$F548="Miami (OH)",+All!#REF!,IF(+All!$H548="Miami (OH)",+All!#REF!,0))</f>
        <v>0</v>
      </c>
      <c r="BD114" s="482">
        <f>IF(+All!$F548="Miami (OH)",+All!#REF!,IF(+All!$H548="Miami (OH)",+All!#REF!,0))</f>
        <v>0</v>
      </c>
      <c r="BE114" s="483">
        <f>IF(+All!$F548="Miami (OH)",+All!#REF!,IF(+All!$H548="Miami (OH)",+All!#REF!,0))</f>
        <v>0</v>
      </c>
      <c r="BF114" s="483">
        <f>IF(+All!$F548="Miami (OH)",+All!#REF!,IF(+All!$H548="Miami (OH)",+All!#REF!,0))</f>
        <v>0</v>
      </c>
      <c r="BG114" s="482">
        <f>IF(+All!$F548="Miami (OH)",+All!#REF!,IF(+All!$H548="Miami (OH)",+All!#REF!,0))</f>
        <v>0</v>
      </c>
      <c r="BH114" s="483">
        <f>IF(+All!$F548="Miami (OH)",+All!#REF!,IF(+All!$H548="Miami (OH)",+All!#REF!,0))</f>
        <v>0</v>
      </c>
      <c r="BI114" s="484">
        <f>IF(+All!$F548="Miami (OH)",+All!#REF!,IF(+All!$H548="Miami (OH)",+All!#REF!,0))</f>
        <v>0</v>
      </c>
      <c r="BJ114" s="92">
        <f>IF(+All!$F548="Miami (OH)",+All!#REF!,IF(+All!$H548="Miami (OH)",+All!#REF!,0))</f>
        <v>0</v>
      </c>
      <c r="BK114" s="93">
        <f>IF(+All!$F548="Miami (OH)",+All!#REF!,IF(+All!$H548="Miami (OH)",+All!#REF!,0))</f>
        <v>0</v>
      </c>
    </row>
    <row r="115" spans="1:63" x14ac:dyDescent="0.8">
      <c r="A115" s="70">
        <f>IF(+All!$F952="Miami (OH)",+All!A952,IF(+All!$H952="Miami (OH)",+All!A952,0))</f>
        <v>0</v>
      </c>
      <c r="B115" s="480">
        <f>IF(+All!$F952="Miami (OH)",+All!B952,IF(+All!$H952="Miami (OH)",+All!B952,0))</f>
        <v>0</v>
      </c>
      <c r="C115" s="72">
        <f>IF(+All!$F952="Miami (OH)",+All!C952,IF(+All!$H952="Miami (OH)",+All!C952,0))</f>
        <v>0</v>
      </c>
      <c r="D115" s="73">
        <f>IF(+All!$F952="Miami (OH)",+All!D952,IF(+All!$H952="Miami (OH)",+All!D952,0))</f>
        <v>0</v>
      </c>
      <c r="E115" s="707">
        <f>IF(+All!$F952="Miami (OH)",+All!E952,IF(+All!$H952="Miami (OH)",+All!E952,0))</f>
        <v>0</v>
      </c>
      <c r="F115" s="75">
        <f>IF(+All!$F952="Miami (OH)",+All!F952,IF(+All!$H952="Miami (OH)",+All!F952,0))</f>
        <v>0</v>
      </c>
      <c r="G115" s="76">
        <f>IF(+All!$F952="Miami (OH)",+All!G952,IF(+All!$H952="Miami (OH)",+All!G952,0))</f>
        <v>0</v>
      </c>
      <c r="H115" s="75">
        <f>IF(+All!$F952="Miami (OH)",+All!H952,IF(+All!$H952="Miami (OH)",+All!H952,0))</f>
        <v>0</v>
      </c>
      <c r="I115" s="76">
        <f>IF(+All!$F952="Miami (OH)",+All!I952,IF(+All!$H952="Miami (OH)",+All!I952,0))</f>
        <v>0</v>
      </c>
      <c r="J115" s="706">
        <f>IF(+All!$F952="Miami (OH)",+All!J952,IF(+All!$H952="Miami (OH)",+All!J952,0))</f>
        <v>0</v>
      </c>
      <c r="K115" s="707">
        <f>IF(+All!$F952="Miami (OH)",+All!K952,IF(+All!$H952="Miami (OH)",+All!K952,0))</f>
        <v>0</v>
      </c>
      <c r="L115" s="78">
        <f>IF(+All!$F952="Miami (OH)",+All!L952,IF(+All!$H952="Miami (OH)",+All!L952,0))</f>
        <v>0</v>
      </c>
      <c r="M115" s="79">
        <f>IF(+All!$F952="Miami (OH)",+All!M952,IF(+All!$H952="Miami (OH)",+All!M952,0))</f>
        <v>0</v>
      </c>
      <c r="N115" s="706">
        <f>IF(+All!$F952="Miami (OH)",+All!N952,IF(+All!$H952="Miami (OH)",+All!N952,0))</f>
        <v>0</v>
      </c>
      <c r="O115" s="708">
        <f>IF(+All!$F952="Miami (OH)",+All!O952,IF(+All!$H952="Miami (OH)",+All!O952,0))</f>
        <v>0</v>
      </c>
      <c r="P115" s="708">
        <f>IF(+All!$F952="Miami (OH)",+All!P952,IF(+All!$H952="Miami (OH)",+All!P952,0))</f>
        <v>0</v>
      </c>
      <c r="Q115" s="707">
        <f>IF(+All!$F952="Miami (OH)",+All!Q952,IF(+All!$H952="Miami (OH)",+All!Q952,0))</f>
        <v>0</v>
      </c>
      <c r="R115" s="706">
        <f>IF(+All!$F952="Miami (OH)",+All!R952,IF(+All!$H952="Miami (OH)",+All!R952,0))</f>
        <v>0</v>
      </c>
      <c r="S115" s="708">
        <f>IF(+All!$F952="Miami (OH)",+All!S952,IF(+All!$H952="Miami (OH)",+All!S952,0))</f>
        <v>0</v>
      </c>
      <c r="T115" s="706">
        <f>IF(+All!$F952="Miami (OH)",+All!T952,IF(+All!$H952="Miami (OH)",+All!T952,0))</f>
        <v>0</v>
      </c>
      <c r="U115" s="707">
        <f>IF(+All!$F952="Miami (OH)",+All!U952,IF(+All!$H952="Miami (OH)",+All!U952,0))</f>
        <v>0</v>
      </c>
      <c r="V115" s="706">
        <f>IF(+All!$F562="Miami (OH)",+All!#REF!,IF(+All!$H562="Miami (OH)",+All!#REF!,0))</f>
        <v>0</v>
      </c>
      <c r="W115" s="707">
        <f>IF(+All!$F562="Miami (OH)",+All!#REF!,IF(+All!$H562="Miami (OH)",+All!#REF!,0))</f>
        <v>0</v>
      </c>
      <c r="X115" s="706">
        <f>IF(+All!$F562="Miami (OH)",+All!#REF!,IF(+All!$H562="Miami (OH)",+All!#REF!,0))</f>
        <v>0</v>
      </c>
      <c r="Y115" s="707">
        <f>IF(+All!$F562="Miami (OH)",+All!#REF!,IF(+All!$H562="Miami (OH)",+All!#REF!,0))</f>
        <v>0</v>
      </c>
      <c r="Z115" s="706">
        <f>IF(+All!$F562="Miami (OH)",+All!#REF!,IF(+All!$H562="Miami (OH)",+All!#REF!,0))</f>
        <v>0</v>
      </c>
      <c r="AA115" s="707">
        <f>IF(+All!$F562="Miami (OH)",+All!#REF!,IF(+All!$H562="Miami (OH)",+All!#REF!,0))</f>
        <v>0</v>
      </c>
      <c r="AB115" s="706">
        <f>IF(+All!$F562="Miami (OH)",+All!#REF!,IF(+All!$H562="Miami (OH)",+All!#REF!,0))</f>
        <v>0</v>
      </c>
      <c r="AC115" s="707">
        <f>IF(+All!$F562="Miami (OH)",+All!#REF!,IF(+All!$H562="Miami (OH)",+All!#REF!,0))</f>
        <v>0</v>
      </c>
      <c r="AD115" s="706">
        <f>IF(+All!$F562="Miami (OH)",+All!#REF!,IF(+All!$H562="Miami (OH)",+All!#REF!,0))</f>
        <v>0</v>
      </c>
      <c r="AE115" s="707">
        <f>IF(+All!$F562="Miami (OH)",+All!#REF!,IF(+All!$H562="Miami (OH)",+All!#REF!,0))</f>
        <v>0</v>
      </c>
      <c r="AF115" s="706">
        <f>IF(+All!$F562="Miami (OH)",+All!#REF!,IF(+All!$H562="Miami (OH)",+All!#REF!,0))</f>
        <v>0</v>
      </c>
      <c r="AG115" s="707">
        <f>IF(+All!$F562="Miami (OH)",+All!#REF!,IF(+All!$H562="Miami (OH)",+All!#REF!,0))</f>
        <v>0</v>
      </c>
      <c r="AH115" s="706">
        <f>IF(+All!$F562="Miami (OH)",+All!#REF!,IF(+All!$H562="Miami (OH)",+All!#REF!,0))</f>
        <v>0</v>
      </c>
      <c r="AI115" s="707">
        <f>IF(+All!$F562="Miami (OH)",+All!#REF!,IF(+All!$H562="Miami (OH)",+All!#REF!,0))</f>
        <v>0</v>
      </c>
      <c r="AJ115" s="706">
        <f>IF(+All!$F562="Miami (OH)",+All!#REF!,IF(+All!$H562="Miami (OH)",+All!#REF!,0))</f>
        <v>0</v>
      </c>
      <c r="AK115" s="707">
        <f>IF(+All!$F562="Miami (OH)",+All!#REF!,IF(+All!$H562="Miami (OH)",+All!#REF!,0))</f>
        <v>0</v>
      </c>
      <c r="AL115" s="81">
        <f>IF(+All!$F562="Miami (OH)",+All!V562,IF(+All!$H562="Miami (OH)",+All!V562,0))</f>
        <v>0</v>
      </c>
      <c r="AM115" s="82">
        <f>IF(+All!$F562="Miami (OH)",+All!W562,IF(+All!$H562="Miami (OH)",+All!W562,0))</f>
        <v>0</v>
      </c>
      <c r="AN115" s="81">
        <f>IF(+All!$F562="Miami (OH)",+All!X562,IF(+All!$H562="Miami (OH)",+All!X562,0))</f>
        <v>0</v>
      </c>
      <c r="AO115" s="83">
        <f>IF(+All!$F562="Miami (OH)",+All!Y562,IF(+All!$H562="Miami (OH)",+All!Y562,0))</f>
        <v>0</v>
      </c>
      <c r="AP115" s="84">
        <f>IF(+All!$F562="Miami (OH)",+All!Z562,IF(+All!$H562="Miami (OH)",+All!Z562,0))</f>
        <v>0</v>
      </c>
      <c r="AQ115" s="480">
        <f>IF(+All!$F562="Miami (OH)",+All!#REF!,IF(+All!$H562="Miami (OH)",+All!#REF!,0))</f>
        <v>0</v>
      </c>
      <c r="AR115" s="482">
        <f>IF(+All!$F562="Miami (OH)",+All!#REF!,IF(+All!$H562="Miami (OH)",+All!#REF!,0))</f>
        <v>0</v>
      </c>
      <c r="AS115" s="483">
        <f>IF(+All!$F562="Miami (OH)",+All!#REF!,IF(+All!$H562="Miami (OH)",+All!#REF!,0))</f>
        <v>0</v>
      </c>
      <c r="AT115" s="483">
        <f>IF(+All!$F562="Miami (OH)",+All!#REF!,IF(+All!$H562="Miami (OH)",+All!#REF!,0))</f>
        <v>0</v>
      </c>
      <c r="AU115" s="482">
        <f>IF(+All!$F562="Miami (OH)",+All!#REF!,IF(+All!$H562="Miami (OH)",+All!#REF!,0))</f>
        <v>0</v>
      </c>
      <c r="AV115" s="483">
        <f>IF(+All!$F562="Miami (OH)",+All!#REF!,IF(+All!$H562="Miami (OH)",+All!#REF!,0))</f>
        <v>0</v>
      </c>
      <c r="AW115" s="484">
        <f>IF(+All!$F562="Miami (OH)",+All!#REF!,IF(+All!$H562="Miami (OH)",+All!#REF!,0))</f>
        <v>0</v>
      </c>
      <c r="AX115" s="483">
        <f>IF(+All!$F562="Miami (OH)",+All!#REF!,IF(+All!$H562="Miami (OH)",+All!#REF!,0))</f>
        <v>0</v>
      </c>
      <c r="AY115" s="88">
        <f>IF(+All!$F562="Miami (OH)",+All!#REF!,IF(+All!$H562="Miami (OH)",+All!#REF!,0))</f>
        <v>0</v>
      </c>
      <c r="AZ115" s="89">
        <f>IF(+All!$F562="Miami (OH)",+All!#REF!,IF(+All!$H562="Miami (OH)",+All!#REF!,0))</f>
        <v>0</v>
      </c>
      <c r="BA115" s="90">
        <f>IF(+All!$F562="Miami (OH)",+All!#REF!,IF(+All!$H562="Miami (OH)",+All!#REF!,0))</f>
        <v>0</v>
      </c>
      <c r="BB115" s="90">
        <f>IF(+All!$F562="Miami (OH)",+All!#REF!,IF(+All!$H562="Miami (OH)",+All!#REF!,0))</f>
        <v>0</v>
      </c>
      <c r="BC115" s="91">
        <f>IF(+All!$F562="Miami (OH)",+All!#REF!,IF(+All!$H562="Miami (OH)",+All!#REF!,0))</f>
        <v>0</v>
      </c>
      <c r="BD115" s="482">
        <f>IF(+All!$F562="Miami (OH)",+All!#REF!,IF(+All!$H562="Miami (OH)",+All!#REF!,0))</f>
        <v>0</v>
      </c>
      <c r="BE115" s="483">
        <f>IF(+All!$F562="Miami (OH)",+All!#REF!,IF(+All!$H562="Miami (OH)",+All!#REF!,0))</f>
        <v>0</v>
      </c>
      <c r="BF115" s="483">
        <f>IF(+All!$F562="Miami (OH)",+All!#REF!,IF(+All!$H562="Miami (OH)",+All!#REF!,0))</f>
        <v>0</v>
      </c>
      <c r="BG115" s="482">
        <f>IF(+All!$F562="Miami (OH)",+All!#REF!,IF(+All!$H562="Miami (OH)",+All!#REF!,0))</f>
        <v>0</v>
      </c>
      <c r="BH115" s="483">
        <f>IF(+All!$F562="Miami (OH)",+All!#REF!,IF(+All!$H562="Miami (OH)",+All!#REF!,0))</f>
        <v>0</v>
      </c>
      <c r="BI115" s="484">
        <f>IF(+All!$F562="Miami (OH)",+All!#REF!,IF(+All!$H562="Miami (OH)",+All!#REF!,0))</f>
        <v>0</v>
      </c>
      <c r="BJ115" s="92">
        <f>IF(+All!$F562="Miami (OH)",+All!#REF!,IF(+All!$H562="Miami (OH)",+All!#REF!,0))</f>
        <v>0</v>
      </c>
      <c r="BK115" s="93">
        <f>IF(+All!$F562="Miami (OH)",+All!#REF!,IF(+All!$H562="Miami (OH)",+All!#REF!,0))</f>
        <v>0</v>
      </c>
    </row>
    <row r="116" spans="1:63" x14ac:dyDescent="0.8">
      <c r="B116" s="480"/>
      <c r="C116" s="72"/>
      <c r="D116" s="73"/>
      <c r="F116" s="1219" t="str">
        <f>F117</f>
        <v>Northern Illinois</v>
      </c>
      <c r="G116" s="1251"/>
      <c r="H116" s="1251"/>
      <c r="I116" s="1252"/>
      <c r="L116" s="78"/>
      <c r="M116" s="79"/>
      <c r="W116" s="74"/>
      <c r="AD116" s="77"/>
      <c r="AE116" s="74"/>
      <c r="AF116" s="77"/>
      <c r="AG116" s="74"/>
      <c r="AH116" s="77"/>
      <c r="AI116" s="74"/>
      <c r="AJ116" s="77"/>
      <c r="AK116" s="74"/>
      <c r="AQ116" s="480"/>
      <c r="AR116" s="482"/>
      <c r="AS116" s="483"/>
      <c r="AT116" s="483"/>
      <c r="AU116" s="482"/>
      <c r="AV116" s="483"/>
      <c r="AW116" s="484"/>
      <c r="AX116" s="483"/>
      <c r="AY116" s="88"/>
      <c r="AZ116" s="89"/>
      <c r="BA116" s="90"/>
      <c r="BB116" s="90"/>
      <c r="BC116" s="91"/>
      <c r="BD116" s="482"/>
      <c r="BE116" s="483"/>
      <c r="BF116" s="483"/>
      <c r="BG116" s="482"/>
      <c r="BH116" s="483"/>
      <c r="BI116" s="484"/>
    </row>
    <row r="117" spans="1:63" x14ac:dyDescent="0.8">
      <c r="A117" s="70">
        <f>IF(+All!$F42="Northern Illinois",+All!A42,IF(+All!$H42="Northern Illinois",+All!A42,0))</f>
        <v>1</v>
      </c>
      <c r="B117" s="480" t="str">
        <f>IF(+All!$F42="Northern Illinois",+All!B42,IF(+All!$H42="Northern Illinois",+All!B42,0))</f>
        <v>Sat</v>
      </c>
      <c r="C117" s="72">
        <f>IF(+All!$F42="Northern Illinois",+All!C42,IF(+All!$H42="Northern Illinois",+All!C42,0))</f>
        <v>44443</v>
      </c>
      <c r="D117" s="73">
        <f>IF(+All!$F42="Northern Illinois",+All!D42,IF(+All!$H42="Northern Illinois",+All!D42,0))</f>
        <v>0.8125</v>
      </c>
      <c r="E117" s="707" t="str">
        <f>IF(+All!$F42="Northern Illinois",+All!E42,IF(+All!$H42="Northern Illinois",+All!E42,0))</f>
        <v>ACC</v>
      </c>
      <c r="F117" s="75" t="str">
        <f>IF(+All!$F42="Northern Illinois",+All!F42,IF(+All!$H42="Northern Illinois",+All!F42,0))</f>
        <v>Northern Illinois</v>
      </c>
      <c r="G117" s="76" t="str">
        <f>IF(+All!$F42="Northern Illinois",+All!G42,IF(+All!$H42="Northern Illinois",+All!G42,0))</f>
        <v>MAC</v>
      </c>
      <c r="H117" s="75" t="str">
        <f>IF(+All!$F42="Northern Illinois",+All!H42,IF(+All!$H42="Northern Illinois",+All!H42,0))</f>
        <v>Georgia Tech</v>
      </c>
      <c r="I117" s="76" t="str">
        <f>IF(+All!$F42="Northern Illinois",+All!I42,IF(+All!$H42="Northern Illinois",+All!I42,0))</f>
        <v>ACC</v>
      </c>
      <c r="J117" s="706" t="str">
        <f>IF(+All!$F42="Northern Illinois",+All!J42,IF(+All!$H42="Northern Illinois",+All!J42,0))</f>
        <v>Georgia Tech</v>
      </c>
      <c r="K117" s="707" t="str">
        <f>IF(+All!$F42="Northern Illinois",+All!K42,IF(+All!$H42="Northern Illinois",+All!K42,0))</f>
        <v>Northern Illinois</v>
      </c>
      <c r="L117" s="78">
        <f>IF(+All!$F42="Northern Illinois",+All!L42,IF(+All!$H42="Northern Illinois",+All!L42,0))</f>
        <v>18</v>
      </c>
      <c r="M117" s="79">
        <f>IF(+All!$F42="Northern Illinois",+All!M42,IF(+All!$H42="Northern Illinois",+All!M42,0))</f>
        <v>57.5</v>
      </c>
      <c r="N117" s="706" t="str">
        <f>IF(+All!$F42="Northern Illinois",+All!N42,IF(+All!$H42="Northern Illinois",+All!N42,0))</f>
        <v>Northern Illinois</v>
      </c>
      <c r="O117" s="708">
        <f>IF(+All!$F42="Northern Illinois",+All!O42,IF(+All!$H42="Northern Illinois",+All!O42,0))</f>
        <v>22</v>
      </c>
      <c r="P117" s="708" t="str">
        <f>IF(+All!$F42="Northern Illinois",+All!P42,IF(+All!$H42="Northern Illinois",+All!P42,0))</f>
        <v>Georgia Tech</v>
      </c>
      <c r="Q117" s="707">
        <f>IF(+All!$F42="Northern Illinois",+All!Q42,IF(+All!$H42="Northern Illinois",+All!Q42,0))</f>
        <v>21</v>
      </c>
      <c r="R117" s="706" t="str">
        <f>IF(+All!$F42="Northern Illinois",+All!R42,IF(+All!$H42="Northern Illinois",+All!R42,0))</f>
        <v>Northern Illinois</v>
      </c>
      <c r="S117" s="708" t="str">
        <f>IF(+All!$F42="Northern Illinois",+All!S42,IF(+All!$H42="Northern Illinois",+All!S42,0))</f>
        <v>Georgia Tech</v>
      </c>
      <c r="T117" s="706" t="str">
        <f>IF(+All!$F42="Northern Illinois",+All!T42,IF(+All!$H42="Northern Illinois",+All!T42,0))</f>
        <v>Georgia Tech</v>
      </c>
      <c r="U117" s="707" t="str">
        <f>IF(+All!$F42="Northern Illinois",+All!U42,IF(+All!$H42="Northern Illinois",+All!U42,0))</f>
        <v>L</v>
      </c>
      <c r="V117" s="706"/>
      <c r="W117" s="707"/>
      <c r="X117" s="706"/>
      <c r="Y117" s="707"/>
      <c r="Z117" s="706"/>
      <c r="AA117" s="707"/>
      <c r="AB117" s="706"/>
      <c r="AC117" s="707"/>
      <c r="AD117" s="706"/>
      <c r="AE117" s="707"/>
      <c r="AF117" s="706"/>
      <c r="AG117" s="707"/>
      <c r="AH117" s="706"/>
      <c r="AI117" s="707"/>
      <c r="AJ117" s="706"/>
      <c r="AK117" s="707"/>
      <c r="AQ117" s="480"/>
      <c r="AR117" s="482"/>
      <c r="AS117" s="483"/>
      <c r="AT117" s="483"/>
      <c r="AU117" s="482"/>
      <c r="AV117" s="483"/>
      <c r="AW117" s="484"/>
      <c r="AX117" s="483"/>
      <c r="AY117" s="88"/>
      <c r="AZ117" s="89"/>
      <c r="BA117" s="90"/>
      <c r="BB117" s="90"/>
      <c r="BC117" s="91"/>
      <c r="BD117" s="482"/>
      <c r="BE117" s="483"/>
      <c r="BF117" s="483"/>
      <c r="BG117" s="482"/>
      <c r="BH117" s="483"/>
      <c r="BI117" s="484"/>
    </row>
    <row r="118" spans="1:63" x14ac:dyDescent="0.8">
      <c r="A118" s="70">
        <f>IF(+All!$F150="Northern Illinois",+All!A150,IF(+All!$H150="Northern Illinois",+All!A150,0))</f>
        <v>2</v>
      </c>
      <c r="B118" s="480" t="str">
        <f>IF(+All!$F150="Northern Illinois",+All!B150,IF(+All!$H150="Northern Illinois",+All!B150,0))</f>
        <v>Sat</v>
      </c>
      <c r="C118" s="72">
        <f>IF(+All!$F150="Northern Illinois",+All!C150,IF(+All!$H150="Northern Illinois",+All!C150,0))</f>
        <v>44450</v>
      </c>
      <c r="D118" s="73">
        <f>IF(+All!$F150="Northern Illinois",+All!D150,IF(+All!$H150="Northern Illinois",+All!D150,0))</f>
        <v>0.5625</v>
      </c>
      <c r="E118" s="707">
        <f>IF(+All!$F150="Northern Illinois",+All!E150,IF(+All!$H150="Northern Illinois",+All!E150,0))</f>
        <v>0</v>
      </c>
      <c r="F118" s="75" t="str">
        <f>IF(+All!$F150="Northern Illinois",+All!F150,IF(+All!$H150="Northern Illinois",+All!F150,0))</f>
        <v>Wyoming</v>
      </c>
      <c r="G118" s="76" t="str">
        <f>IF(+All!$F150="Northern Illinois",+All!G150,IF(+All!$H150="Northern Illinois",+All!G150,0))</f>
        <v>MWC</v>
      </c>
      <c r="H118" s="75" t="str">
        <f>IF(+All!$F150="Northern Illinois",+All!H150,IF(+All!$H150="Northern Illinois",+All!H150,0))</f>
        <v>Northern Illinois</v>
      </c>
      <c r="I118" s="76" t="str">
        <f>IF(+All!$F150="Northern Illinois",+All!I150,IF(+All!$H150="Northern Illinois",+All!I150,0))</f>
        <v>MAC</v>
      </c>
      <c r="J118" s="706" t="str">
        <f>IF(+All!$F150="Northern Illinois",+All!J150,IF(+All!$H150="Northern Illinois",+All!J150,0))</f>
        <v>Wyoming</v>
      </c>
      <c r="K118" s="707" t="str">
        <f>IF(+All!$F150="Northern Illinois",+All!K150,IF(+All!$H150="Northern Illinois",+All!K150,0))</f>
        <v>Northern Illinois</v>
      </c>
      <c r="L118" s="78">
        <f>IF(+All!$F150="Northern Illinois",+All!L150,IF(+All!$H150="Northern Illinois",+All!L150,0))</f>
        <v>6.5</v>
      </c>
      <c r="M118" s="79">
        <f>IF(+All!$F150="Northern Illinois",+All!M150,IF(+All!$H150="Northern Illinois",+All!M150,0))</f>
        <v>44.5</v>
      </c>
      <c r="N118" s="706" t="str">
        <f>IF(+All!$F150="Northern Illinois",+All!N150,IF(+All!$H150="Northern Illinois",+All!N150,0))</f>
        <v>Wyoming</v>
      </c>
      <c r="O118" s="708">
        <f>IF(+All!$F150="Northern Illinois",+All!O150,IF(+All!$H150="Northern Illinois",+All!O150,0))</f>
        <v>50</v>
      </c>
      <c r="P118" s="708" t="str">
        <f>IF(+All!$F150="Northern Illinois",+All!P150,IF(+All!$H150="Northern Illinois",+All!P150,0))</f>
        <v>Northern Illinois</v>
      </c>
      <c r="Q118" s="707">
        <f>IF(+All!$F150="Northern Illinois",+All!Q150,IF(+All!$H150="Northern Illinois",+All!Q150,0))</f>
        <v>43</v>
      </c>
      <c r="R118" s="706" t="str">
        <f>IF(+All!$F150="Northern Illinois",+All!R150,IF(+All!$H150="Northern Illinois",+All!R150,0))</f>
        <v>Wyoming</v>
      </c>
      <c r="S118" s="708" t="str">
        <f>IF(+All!$F150="Northern Illinois",+All!S150,IF(+All!$H150="Northern Illinois",+All!S150,0))</f>
        <v>Northern Illinois</v>
      </c>
      <c r="T118" s="706" t="str">
        <f>IF(+All!$F150="Northern Illinois",+All!T150,IF(+All!$H150="Northern Illinois",+All!T150,0))</f>
        <v>Northern Illinois</v>
      </c>
      <c r="U118" s="707" t="str">
        <f>IF(+All!$F150="Northern Illinois",+All!U150,IF(+All!$H150="Northern Illinois",+All!U150,0))</f>
        <v>L</v>
      </c>
      <c r="V118" s="706" t="e">
        <f>IF(+All!#REF!="Northern Illinois",+All!#REF!,IF(+All!#REF!="Northern Illinois",+All!#REF!,0))</f>
        <v>#REF!</v>
      </c>
      <c r="W118" s="707" t="e">
        <f>IF(+All!#REF!="Northern Illinois",+All!#REF!,IF(+All!#REF!="Northern Illinois",+All!#REF!,0))</f>
        <v>#REF!</v>
      </c>
      <c r="X118" s="706" t="e">
        <f>IF(+All!#REF!="Northern Illinois",+All!#REF!,IF(+All!#REF!="Northern Illinois",+All!#REF!,0))</f>
        <v>#REF!</v>
      </c>
      <c r="Y118" s="707" t="e">
        <f>IF(+All!#REF!="Northern Illinois",+All!#REF!,IF(+All!#REF!="Northern Illinois",+All!#REF!,0))</f>
        <v>#REF!</v>
      </c>
      <c r="Z118" s="706" t="e">
        <f>IF(+All!#REF!="Northern Illinois",+All!#REF!,IF(+All!#REF!="Northern Illinois",+All!#REF!,0))</f>
        <v>#REF!</v>
      </c>
      <c r="AA118" s="707" t="e">
        <f>IF(+All!#REF!="Northern Illinois",+All!#REF!,IF(+All!#REF!="Northern Illinois",+All!#REF!,0))</f>
        <v>#REF!</v>
      </c>
      <c r="AB118" s="706" t="e">
        <f>IF(+All!#REF!="Northern Illinois",+All!#REF!,IF(+All!#REF!="Northern Illinois",+All!#REF!,0))</f>
        <v>#REF!</v>
      </c>
      <c r="AC118" s="707" t="e">
        <f>IF(+All!#REF!="Northern Illinois",+All!#REF!,IF(+All!#REF!="Northern Illinois",+All!#REF!,0))</f>
        <v>#REF!</v>
      </c>
      <c r="AD118" s="706" t="e">
        <f>IF(+All!#REF!="Northern Illinois",+All!#REF!,IF(+All!#REF!="Northern Illinois",+All!#REF!,0))</f>
        <v>#REF!</v>
      </c>
      <c r="AE118" s="707" t="e">
        <f>IF(+All!#REF!="Northern Illinois",+All!#REF!,IF(+All!#REF!="Northern Illinois",+All!#REF!,0))</f>
        <v>#REF!</v>
      </c>
      <c r="AF118" s="706" t="e">
        <f>IF(+All!#REF!="Northern Illinois",+All!#REF!,IF(+All!#REF!="Northern Illinois",+All!#REF!,0))</f>
        <v>#REF!</v>
      </c>
      <c r="AG118" s="707" t="e">
        <f>IF(+All!#REF!="Northern Illinois",+All!#REF!,IF(+All!#REF!="Northern Illinois",+All!#REF!,0))</f>
        <v>#REF!</v>
      </c>
      <c r="AH118" s="706" t="e">
        <f>IF(+All!#REF!="Northern Illinois",+All!#REF!,IF(+All!#REF!="Northern Illinois",+All!#REF!,0))</f>
        <v>#REF!</v>
      </c>
      <c r="AI118" s="707" t="e">
        <f>IF(+All!#REF!="Northern Illinois",+All!#REF!,IF(+All!#REF!="Northern Illinois",+All!#REF!,0))</f>
        <v>#REF!</v>
      </c>
      <c r="AJ118" s="706" t="e">
        <f>IF(+All!#REF!="Northern Illinois",+All!#REF!,IF(+All!#REF!="Northern Illinois",+All!#REF!,0))</f>
        <v>#REF!</v>
      </c>
      <c r="AK118" s="707" t="e">
        <f>IF(+All!#REF!="Northern Illinois",+All!#REF!,IF(+All!#REF!="Northern Illinois",+All!#REF!,0))</f>
        <v>#REF!</v>
      </c>
      <c r="AL118" s="81" t="e">
        <f>IF(+All!#REF!="Northern Illinois",+All!#REF!,IF(+All!#REF!="Northern Illinois",+All!#REF!,0))</f>
        <v>#REF!</v>
      </c>
      <c r="AM118" s="82" t="e">
        <f>IF(+All!#REF!="Northern Illinois",+All!#REF!,IF(+All!#REF!="Northern Illinois",+All!#REF!,0))</f>
        <v>#REF!</v>
      </c>
      <c r="AN118" s="81" t="e">
        <f>IF(+All!#REF!="Northern Illinois",+All!#REF!,IF(+All!#REF!="Northern Illinois",+All!#REF!,0))</f>
        <v>#REF!</v>
      </c>
      <c r="AO118" s="83" t="e">
        <f>IF(+All!#REF!="Northern Illinois",+All!#REF!,IF(+All!#REF!="Northern Illinois",+All!#REF!,0))</f>
        <v>#REF!</v>
      </c>
      <c r="AP118" s="84" t="e">
        <f>IF(+All!#REF!="Northern Illinois",+All!#REF!,IF(+All!#REF!="Northern Illinois",+All!#REF!,0))</f>
        <v>#REF!</v>
      </c>
      <c r="AQ118" s="480" t="e">
        <f>IF(+All!#REF!="Northern Illinois",+All!#REF!,IF(+All!#REF!="Northern Illinois",+All!#REF!,0))</f>
        <v>#REF!</v>
      </c>
      <c r="AR118" s="482" t="e">
        <f>IF(+All!#REF!="Northern Illinois",+All!#REF!,IF(+All!#REF!="Northern Illinois",+All!#REF!,0))</f>
        <v>#REF!</v>
      </c>
      <c r="AS118" s="483" t="e">
        <f>IF(+All!#REF!="Northern Illinois",+All!#REF!,IF(+All!#REF!="Northern Illinois",+All!#REF!,0))</f>
        <v>#REF!</v>
      </c>
      <c r="AT118" s="483" t="e">
        <f>IF(+All!#REF!="Northern Illinois",+All!#REF!,IF(+All!#REF!="Northern Illinois",+All!#REF!,0))</f>
        <v>#REF!</v>
      </c>
      <c r="AU118" s="482" t="e">
        <f>IF(+All!#REF!="Northern Illinois",+All!#REF!,IF(+All!#REF!="Northern Illinois",+All!#REF!,0))</f>
        <v>#REF!</v>
      </c>
      <c r="AV118" s="483" t="e">
        <f>IF(+All!#REF!="Northern Illinois",+All!#REF!,IF(+All!#REF!="Northern Illinois",+All!#REF!,0))</f>
        <v>#REF!</v>
      </c>
      <c r="AW118" s="484" t="e">
        <f>IF(+All!#REF!="Northern Illinois",+All!#REF!,IF(+All!#REF!="Northern Illinois",+All!#REF!,0))</f>
        <v>#REF!</v>
      </c>
      <c r="AX118" s="483" t="e">
        <f>IF(+All!#REF!="Northern Illinois",+All!#REF!,IF(+All!#REF!="Northern Illinois",+All!#REF!,0))</f>
        <v>#REF!</v>
      </c>
      <c r="AY118" s="88" t="e">
        <f>IF(+All!#REF!="Northern Illinois",+All!#REF!,IF(+All!#REF!="Northern Illinois",+All!#REF!,0))</f>
        <v>#REF!</v>
      </c>
      <c r="AZ118" s="89" t="e">
        <f>IF(+All!#REF!="Northern Illinois",+All!#REF!,IF(+All!#REF!="Northern Illinois",+All!#REF!,0))</f>
        <v>#REF!</v>
      </c>
      <c r="BA118" s="90" t="e">
        <f>IF(+All!#REF!="Northern Illinois",+All!#REF!,IF(+All!#REF!="Northern Illinois",+All!#REF!,0))</f>
        <v>#REF!</v>
      </c>
      <c r="BB118" s="90" t="e">
        <f>IF(+All!#REF!="Northern Illinois",+All!#REF!,IF(+All!#REF!="Northern Illinois",+All!#REF!,0))</f>
        <v>#REF!</v>
      </c>
      <c r="BC118" s="91" t="e">
        <f>IF(+All!#REF!="Northern Illinois",+All!#REF!,IF(+All!#REF!="Northern Illinois",+All!#REF!,0))</f>
        <v>#REF!</v>
      </c>
      <c r="BD118" s="482" t="e">
        <f>IF(+All!#REF!="Northern Illinois",+All!#REF!,IF(+All!#REF!="Northern Illinois",+All!#REF!,0))</f>
        <v>#REF!</v>
      </c>
      <c r="BE118" s="483" t="e">
        <f>IF(+All!#REF!="Northern Illinois",+All!#REF!,IF(+All!#REF!="Northern Illinois",+All!#REF!,0))</f>
        <v>#REF!</v>
      </c>
      <c r="BF118" s="483" t="e">
        <f>IF(+All!#REF!="Northern Illinois",+All!#REF!,IF(+All!#REF!="Northern Illinois",+All!#REF!,0))</f>
        <v>#REF!</v>
      </c>
      <c r="BG118" s="482" t="e">
        <f>IF(+All!#REF!="Northern Illinois",+All!#REF!,IF(+All!#REF!="Northern Illinois",+All!#REF!,0))</f>
        <v>#REF!</v>
      </c>
      <c r="BH118" s="483" t="e">
        <f>IF(+All!#REF!="Northern Illinois",+All!#REF!,IF(+All!#REF!="Northern Illinois",+All!#REF!,0))</f>
        <v>#REF!</v>
      </c>
      <c r="BI118" s="484" t="e">
        <f>IF(+All!#REF!="Northern Illinois",+All!#REF!,IF(+All!#REF!="Northern Illinois",+All!#REF!,0))</f>
        <v>#REF!</v>
      </c>
      <c r="BJ118" s="92" t="e">
        <f>IF(+All!#REF!="Northern Illinois",+All!#REF!,IF(+All!#REF!="Northern Illinois",+All!#REF!,0))</f>
        <v>#REF!</v>
      </c>
      <c r="BK118" s="93" t="e">
        <f>IF(+All!#REF!="Northern Illinois",+All!#REF!,IF(+All!#REF!="Northern Illinois",+All!#REF!,0))</f>
        <v>#REF!</v>
      </c>
    </row>
    <row r="119" spans="1:63" x14ac:dyDescent="0.8">
      <c r="A119" s="70">
        <f>IF(+All!$F195="Northern Illinois",+All!A195,IF(+All!$H195="Northern Illinois",+All!A195,0))</f>
        <v>3</v>
      </c>
      <c r="B119" s="480" t="str">
        <f>IF(+All!$F195="Northern Illinois",+All!B195,IF(+All!$H195="Northern Illinois",+All!B195,0))</f>
        <v>Sat</v>
      </c>
      <c r="C119" s="72">
        <f>IF(+All!$F195="Northern Illinois",+All!C195,IF(+All!$H195="Northern Illinois",+All!C195,0))</f>
        <v>44457</v>
      </c>
      <c r="D119" s="73">
        <f>IF(+All!$F195="Northern Illinois",+All!D195,IF(+All!$H195="Northern Illinois",+All!D195,0))</f>
        <v>0.5</v>
      </c>
      <c r="E119" s="707" t="str">
        <f>IF(+All!$F195="Northern Illinois",+All!E195,IF(+All!$H195="Northern Illinois",+All!E195,0))</f>
        <v>BTN</v>
      </c>
      <c r="F119" s="75" t="str">
        <f>IF(+All!$F195="Northern Illinois",+All!F195,IF(+All!$H195="Northern Illinois",+All!F195,0))</f>
        <v>Northern Illinois</v>
      </c>
      <c r="G119" s="76" t="str">
        <f>IF(+All!$F195="Northern Illinois",+All!G195,IF(+All!$H195="Northern Illinois",+All!G195,0))</f>
        <v>MAC</v>
      </c>
      <c r="H119" s="75" t="str">
        <f>IF(+All!$F195="Northern Illinois",+All!H195,IF(+All!$H195="Northern Illinois",+All!H195,0))</f>
        <v>Michigan</v>
      </c>
      <c r="I119" s="76" t="str">
        <f>IF(+All!$F195="Northern Illinois",+All!I195,IF(+All!$H195="Northern Illinois",+All!I195,0))</f>
        <v>B10</v>
      </c>
      <c r="J119" s="706" t="str">
        <f>IF(+All!$F195="Northern Illinois",+All!J195,IF(+All!$H195="Northern Illinois",+All!J195,0))</f>
        <v>Michigan</v>
      </c>
      <c r="K119" s="707" t="str">
        <f>IF(+All!$F195="Northern Illinois",+All!K195,IF(+All!$H195="Northern Illinois",+All!K195,0))</f>
        <v>Northern Illinois</v>
      </c>
      <c r="L119" s="78">
        <f>IF(+All!$F195="Northern Illinois",+All!L195,IF(+All!$H195="Northern Illinois",+All!L195,0))</f>
        <v>27.5</v>
      </c>
      <c r="M119" s="79">
        <f>IF(+All!$F195="Northern Illinois",+All!M195,IF(+All!$H195="Northern Illinois",+All!M195,0))</f>
        <v>54</v>
      </c>
      <c r="N119" s="706" t="str">
        <f>IF(+All!$F195="Northern Illinois",+All!N195,IF(+All!$H195="Northern Illinois",+All!N195,0))</f>
        <v>Michigan</v>
      </c>
      <c r="O119" s="708">
        <f>IF(+All!$F195="Northern Illinois",+All!O195,IF(+All!$H195="Northern Illinois",+All!O195,0))</f>
        <v>63</v>
      </c>
      <c r="P119" s="708" t="str">
        <f>IF(+All!$F195="Northern Illinois",+All!P195,IF(+All!$H195="Northern Illinois",+All!P195,0))</f>
        <v>Northern Illinois</v>
      </c>
      <c r="Q119" s="707">
        <f>IF(+All!$F195="Northern Illinois",+All!Q195,IF(+All!$H195="Northern Illinois",+All!Q195,0))</f>
        <v>10</v>
      </c>
      <c r="R119" s="706" t="str">
        <f>IF(+All!$F195="Northern Illinois",+All!R195,IF(+All!$H195="Northern Illinois",+All!R195,0))</f>
        <v>Michigan</v>
      </c>
      <c r="S119" s="708" t="str">
        <f>IF(+All!$F195="Northern Illinois",+All!S195,IF(+All!$H195="Northern Illinois",+All!S195,0))</f>
        <v>Northern Illinois</v>
      </c>
      <c r="T119" s="706" t="str">
        <f>IF(+All!$F195="Northern Illinois",+All!T195,IF(+All!$H195="Northern Illinois",+All!T195,0))</f>
        <v>Northern Illinois</v>
      </c>
      <c r="U119" s="707" t="str">
        <f>IF(+All!$F195="Northern Illinois",+All!U195,IF(+All!$H195="Northern Illinois",+All!U195,0))</f>
        <v>L</v>
      </c>
      <c r="V119" s="706">
        <f>IF(+All!$F213="Northern Illinois",+All!#REF!,IF(+All!$H213="Northern Illinois",+All!#REF!,0))</f>
        <v>0</v>
      </c>
      <c r="W119" s="707">
        <f>IF(+All!$F213="Northern Illinois",+All!#REF!,IF(+All!$H213="Northern Illinois",+All!#REF!,0))</f>
        <v>0</v>
      </c>
      <c r="X119" s="706">
        <f>IF(+All!$F213="Northern Illinois",+All!#REF!,IF(+All!$H213="Northern Illinois",+All!#REF!,0))</f>
        <v>0</v>
      </c>
      <c r="Y119" s="707">
        <f>IF(+All!$F213="Northern Illinois",+All!#REF!,IF(+All!$H213="Northern Illinois",+All!#REF!,0))</f>
        <v>0</v>
      </c>
      <c r="Z119" s="706">
        <f>IF(+All!$F213="Northern Illinois",+All!#REF!,IF(+All!$H213="Northern Illinois",+All!#REF!,0))</f>
        <v>0</v>
      </c>
      <c r="AA119" s="707">
        <f>IF(+All!$F213="Northern Illinois",+All!#REF!,IF(+All!$H213="Northern Illinois",+All!#REF!,0))</f>
        <v>0</v>
      </c>
      <c r="AB119" s="706">
        <f>IF(+All!$F213="Northern Illinois",+All!#REF!,IF(+All!$H213="Northern Illinois",+All!#REF!,0))</f>
        <v>0</v>
      </c>
      <c r="AC119" s="707">
        <f>IF(+All!$F213="Northern Illinois",+All!#REF!,IF(+All!$H213="Northern Illinois",+All!#REF!,0))</f>
        <v>0</v>
      </c>
      <c r="AD119" s="706">
        <f>IF(+All!$F213="Northern Illinois",+All!#REF!,IF(+All!$H213="Northern Illinois",+All!#REF!,0))</f>
        <v>0</v>
      </c>
      <c r="AE119" s="707">
        <f>IF(+All!$F213="Northern Illinois",+All!#REF!,IF(+All!$H213="Northern Illinois",+All!#REF!,0))</f>
        <v>0</v>
      </c>
      <c r="AF119" s="706">
        <f>IF(+All!$F213="Northern Illinois",+All!#REF!,IF(+All!$H213="Northern Illinois",+All!#REF!,0))</f>
        <v>0</v>
      </c>
      <c r="AG119" s="707">
        <f>IF(+All!$F213="Northern Illinois",+All!#REF!,IF(+All!$H213="Northern Illinois",+All!#REF!,0))</f>
        <v>0</v>
      </c>
      <c r="AH119" s="706">
        <f>IF(+All!$F213="Northern Illinois",+All!#REF!,IF(+All!$H213="Northern Illinois",+All!#REF!,0))</f>
        <v>0</v>
      </c>
      <c r="AI119" s="707">
        <f>IF(+All!$F213="Northern Illinois",+All!#REF!,IF(+All!$H213="Northern Illinois",+All!#REF!,0))</f>
        <v>0</v>
      </c>
      <c r="AJ119" s="706">
        <f>IF(+All!$F213="Northern Illinois",+All!#REF!,IF(+All!$H213="Northern Illinois",+All!#REF!,0))</f>
        <v>0</v>
      </c>
      <c r="AK119" s="707">
        <f>IF(+All!$F213="Northern Illinois",+All!#REF!,IF(+All!$H213="Northern Illinois",+All!#REF!,0))</f>
        <v>0</v>
      </c>
      <c r="AL119" s="81">
        <f>IF(+All!$F213="Northern Illinois",+All!V213,IF(+All!$H213="Northern Illinois",+All!V213,0))</f>
        <v>0</v>
      </c>
      <c r="AM119" s="82">
        <f>IF(+All!$F213="Northern Illinois",+All!W213,IF(+All!$H213="Northern Illinois",+All!W213,0))</f>
        <v>0</v>
      </c>
      <c r="AN119" s="81">
        <f>IF(+All!$F213="Northern Illinois",+All!X213,IF(+All!$H213="Northern Illinois",+All!X213,0))</f>
        <v>0</v>
      </c>
      <c r="AO119" s="83">
        <f>IF(+All!$F213="Northern Illinois",+All!Y213,IF(+All!$H213="Northern Illinois",+All!Y213,0))</f>
        <v>0</v>
      </c>
      <c r="AP119" s="84">
        <f>IF(+All!$F213="Northern Illinois",+All!Z213,IF(+All!$H213="Northern Illinois",+All!Z213,0))</f>
        <v>0</v>
      </c>
      <c r="AQ119" s="480">
        <f>IF(+All!$F213="Northern Illinois",+All!#REF!,IF(+All!$H213="Northern Illinois",+All!#REF!,0))</f>
        <v>0</v>
      </c>
      <c r="AR119" s="482">
        <f>IF(+All!$F213="Northern Illinois",+All!#REF!,IF(+All!$H213="Northern Illinois",+All!#REF!,0))</f>
        <v>0</v>
      </c>
      <c r="AS119" s="483">
        <f>IF(+All!$F213="Northern Illinois",+All!#REF!,IF(+All!$H213="Northern Illinois",+All!#REF!,0))</f>
        <v>0</v>
      </c>
      <c r="AT119" s="483">
        <f>IF(+All!$F213="Northern Illinois",+All!#REF!,IF(+All!$H213="Northern Illinois",+All!#REF!,0))</f>
        <v>0</v>
      </c>
      <c r="AU119" s="482">
        <f>IF(+All!$F213="Northern Illinois",+All!#REF!,IF(+All!$H213="Northern Illinois",+All!#REF!,0))</f>
        <v>0</v>
      </c>
      <c r="AV119" s="483">
        <f>IF(+All!$F213="Northern Illinois",+All!#REF!,IF(+All!$H213="Northern Illinois",+All!#REF!,0))</f>
        <v>0</v>
      </c>
      <c r="AW119" s="484">
        <f>IF(+All!$F213="Northern Illinois",+All!#REF!,IF(+All!$H213="Northern Illinois",+All!#REF!,0))</f>
        <v>0</v>
      </c>
      <c r="AX119" s="483">
        <f>IF(+All!$F213="Northern Illinois",+All!#REF!,IF(+All!$H213="Northern Illinois",+All!#REF!,0))</f>
        <v>0</v>
      </c>
      <c r="AY119" s="88">
        <f>IF(+All!$F213="Northern Illinois",+All!#REF!,IF(+All!$H213="Northern Illinois",+All!#REF!,0))</f>
        <v>0</v>
      </c>
      <c r="AZ119" s="89">
        <f>IF(+All!$F213="Northern Illinois",+All!#REF!,IF(+All!$H213="Northern Illinois",+All!#REF!,0))</f>
        <v>0</v>
      </c>
      <c r="BA119" s="90">
        <f>IF(+All!$F213="Northern Illinois",+All!#REF!,IF(+All!$H213="Northern Illinois",+All!#REF!,0))</f>
        <v>0</v>
      </c>
      <c r="BB119" s="90">
        <f>IF(+All!$F213="Northern Illinois",+All!#REF!,IF(+All!$H213="Northern Illinois",+All!#REF!,0))</f>
        <v>0</v>
      </c>
      <c r="BC119" s="91">
        <f>IF(+All!$F213="Northern Illinois",+All!#REF!,IF(+All!$H213="Northern Illinois",+All!#REF!,0))</f>
        <v>0</v>
      </c>
      <c r="BD119" s="482">
        <f>IF(+All!$F213="Northern Illinois",+All!#REF!,IF(+All!$H213="Northern Illinois",+All!#REF!,0))</f>
        <v>0</v>
      </c>
      <c r="BE119" s="483">
        <f>IF(+All!$F213="Northern Illinois",+All!#REF!,IF(+All!$H213="Northern Illinois",+All!#REF!,0))</f>
        <v>0</v>
      </c>
      <c r="BF119" s="483">
        <f>IF(+All!$F213="Northern Illinois",+All!#REF!,IF(+All!$H213="Northern Illinois",+All!#REF!,0))</f>
        <v>0</v>
      </c>
      <c r="BG119" s="482">
        <f>IF(+All!$F213="Northern Illinois",+All!#REF!,IF(+All!$H213="Northern Illinois",+All!#REF!,0))</f>
        <v>0</v>
      </c>
      <c r="BH119" s="483">
        <f>IF(+All!$F213="Northern Illinois",+All!#REF!,IF(+All!$H213="Northern Illinois",+All!#REF!,0))</f>
        <v>0</v>
      </c>
      <c r="BI119" s="484">
        <f>IF(+All!$F213="Northern Illinois",+All!#REF!,IF(+All!$H213="Northern Illinois",+All!#REF!,0))</f>
        <v>0</v>
      </c>
      <c r="BJ119" s="92">
        <f>IF(+All!$F213="Northern Illinois",+All!#REF!,IF(+All!$H213="Northern Illinois",+All!#REF!,0))</f>
        <v>0</v>
      </c>
      <c r="BK119" s="93">
        <f>IF(+All!$F213="Northern Illinois",+All!#REF!,IF(+All!$H213="Northern Illinois",+All!#REF!,0))</f>
        <v>0</v>
      </c>
    </row>
    <row r="120" spans="1:63" x14ac:dyDescent="0.8">
      <c r="A120" s="70">
        <f>IF(+All!$F301="Northern Illinois",+All!A301,IF(+All!$H301="Northern Illinois",+All!A301,0))</f>
        <v>4</v>
      </c>
      <c r="B120" s="480" t="str">
        <f>IF(+All!$F301="Northern Illinois",+All!B301,IF(+All!$H301="Northern Illinois",+All!B301,0))</f>
        <v>Sat</v>
      </c>
      <c r="C120" s="72">
        <f>IF(+All!$F301="Northern Illinois",+All!C301,IF(+All!$H301="Northern Illinois",+All!C301,0))</f>
        <v>44464</v>
      </c>
      <c r="D120" s="73">
        <f>IF(+All!$F301="Northern Illinois",+All!D301,IF(+All!$H301="Northern Illinois",+All!D301,0))</f>
        <v>0.60416666666666663</v>
      </c>
      <c r="E120" s="707" t="str">
        <f>IF(+All!$F301="Northern Illinois",+All!E301,IF(+All!$H301="Northern Illinois",+All!E301,0))</f>
        <v>espn3</v>
      </c>
      <c r="F120" s="75" t="str">
        <f>IF(+All!$F301="Northern Illinois",+All!F301,IF(+All!$H301="Northern Illinois",+All!F301,0))</f>
        <v>1AA Maine</v>
      </c>
      <c r="G120" s="76" t="str">
        <f>IF(+All!$F301="Northern Illinois",+All!G301,IF(+All!$H301="Northern Illinois",+All!G301,0))</f>
        <v>1AA</v>
      </c>
      <c r="H120" s="75" t="str">
        <f>IF(+All!$F301="Northern Illinois",+All!H301,IF(+All!$H301="Northern Illinois",+All!H301,0))</f>
        <v>Northern Illinois</v>
      </c>
      <c r="I120" s="76" t="str">
        <f>IF(+All!$F301="Northern Illinois",+All!I301,IF(+All!$H301="Northern Illinois",+All!I301,0))</f>
        <v>MAC</v>
      </c>
      <c r="J120" s="706">
        <f>IF(+All!$F301="Northern Illinois",+All!J301,IF(+All!$H301="Northern Illinois",+All!J301,0))</f>
        <v>0</v>
      </c>
      <c r="K120" s="707">
        <f>IF(+All!$F301="Northern Illinois",+All!K301,IF(+All!$H301="Northern Illinois",+All!K301,0))</f>
        <v>0</v>
      </c>
      <c r="L120" s="78">
        <f>IF(+All!$F301="Northern Illinois",+All!L301,IF(+All!$H301="Northern Illinois",+All!L301,0))</f>
        <v>0</v>
      </c>
      <c r="M120" s="79">
        <f>IF(+All!$F301="Northern Illinois",+All!M301,IF(+All!$H301="Northern Illinois",+All!M301,0))</f>
        <v>0</v>
      </c>
      <c r="N120" s="706" t="str">
        <f>IF(+All!$F301="Northern Illinois",+All!N301,IF(+All!$H301="Northern Illinois",+All!N301,0))</f>
        <v>Northern Illinois</v>
      </c>
      <c r="O120" s="708">
        <f>IF(+All!$F301="Northern Illinois",+All!O301,IF(+All!$H301="Northern Illinois",+All!O301,0))</f>
        <v>41</v>
      </c>
      <c r="P120" s="708" t="str">
        <f>IF(+All!$F301="Northern Illinois",+All!P301,IF(+All!$H301="Northern Illinois",+All!P301,0))</f>
        <v>1AA Maine</v>
      </c>
      <c r="Q120" s="707">
        <f>IF(+All!$F301="Northern Illinois",+All!Q301,IF(+All!$H301="Northern Illinois",+All!Q301,0))</f>
        <v>14</v>
      </c>
      <c r="R120" s="706">
        <f>IF(+All!$F301="Northern Illinois",+All!R301,IF(+All!$H301="Northern Illinois",+All!R301,0))</f>
        <v>0</v>
      </c>
      <c r="S120" s="708">
        <f>IF(+All!$F301="Northern Illinois",+All!S301,IF(+All!$H301="Northern Illinois",+All!S301,0))</f>
        <v>0</v>
      </c>
      <c r="T120" s="706">
        <f>IF(+All!$F301="Northern Illinois",+All!T301,IF(+All!$H301="Northern Illinois",+All!T301,0))</f>
        <v>0</v>
      </c>
      <c r="U120" s="707">
        <f>IF(+All!$F301="Northern Illinois",+All!U301,IF(+All!$H301="Northern Illinois",+All!U301,0))</f>
        <v>0</v>
      </c>
      <c r="V120" s="706">
        <f>IF(+All!$F238="Northern Illinois",+All!#REF!,IF(+All!$H238="Northern Illinois",+All!#REF!,0))</f>
        <v>0</v>
      </c>
      <c r="W120" s="707">
        <f>IF(+All!$F238="Northern Illinois",+All!#REF!,IF(+All!$H238="Northern Illinois",+All!#REF!,0))</f>
        <v>0</v>
      </c>
      <c r="X120" s="706">
        <f>IF(+All!$F238="Northern Illinois",+All!#REF!,IF(+All!$H238="Northern Illinois",+All!#REF!,0))</f>
        <v>0</v>
      </c>
      <c r="Y120" s="707">
        <f>IF(+All!$F238="Northern Illinois",+All!#REF!,IF(+All!$H238="Northern Illinois",+All!#REF!,0))</f>
        <v>0</v>
      </c>
      <c r="Z120" s="706">
        <f>IF(+All!$F238="Northern Illinois",+All!#REF!,IF(+All!$H238="Northern Illinois",+All!#REF!,0))</f>
        <v>0</v>
      </c>
      <c r="AA120" s="707">
        <f>IF(+All!$F238="Northern Illinois",+All!#REF!,IF(+All!$H238="Northern Illinois",+All!#REF!,0))</f>
        <v>0</v>
      </c>
      <c r="AB120" s="706">
        <f>IF(+All!$F238="Northern Illinois",+All!#REF!,IF(+All!$H238="Northern Illinois",+All!#REF!,0))</f>
        <v>0</v>
      </c>
      <c r="AC120" s="707">
        <f>IF(+All!$F238="Northern Illinois",+All!#REF!,IF(+All!$H238="Northern Illinois",+All!#REF!,0))</f>
        <v>0</v>
      </c>
      <c r="AD120" s="706">
        <f>IF(+All!$F238="Northern Illinois",+All!#REF!,IF(+All!$H238="Northern Illinois",+All!#REF!,0))</f>
        <v>0</v>
      </c>
      <c r="AE120" s="707">
        <f>IF(+All!$F238="Northern Illinois",+All!#REF!,IF(+All!$H238="Northern Illinois",+All!#REF!,0))</f>
        <v>0</v>
      </c>
      <c r="AF120" s="706">
        <f>IF(+All!$F238="Northern Illinois",+All!#REF!,IF(+All!$H238="Northern Illinois",+All!#REF!,0))</f>
        <v>0</v>
      </c>
      <c r="AG120" s="707">
        <f>IF(+All!$F238="Northern Illinois",+All!#REF!,IF(+All!$H238="Northern Illinois",+All!#REF!,0))</f>
        <v>0</v>
      </c>
      <c r="AH120" s="706">
        <f>IF(+All!$F238="Northern Illinois",+All!#REF!,IF(+All!$H238="Northern Illinois",+All!#REF!,0))</f>
        <v>0</v>
      </c>
      <c r="AI120" s="707">
        <f>IF(+All!$F238="Northern Illinois",+All!#REF!,IF(+All!$H238="Northern Illinois",+All!#REF!,0))</f>
        <v>0</v>
      </c>
      <c r="AJ120" s="706">
        <f>IF(+All!$F238="Northern Illinois",+All!#REF!,IF(+All!$H238="Northern Illinois",+All!#REF!,0))</f>
        <v>0</v>
      </c>
      <c r="AK120" s="707">
        <f>IF(+All!$F238="Northern Illinois",+All!#REF!,IF(+All!$H238="Northern Illinois",+All!#REF!,0))</f>
        <v>0</v>
      </c>
      <c r="AL120" s="81">
        <f>IF(+All!$F238="Northern Illinois",+All!V238,IF(+All!$H238="Northern Illinois",+All!V238,0))</f>
        <v>0</v>
      </c>
      <c r="AM120" s="82">
        <f>IF(+All!$F238="Northern Illinois",+All!W238,IF(+All!$H238="Northern Illinois",+All!W238,0))</f>
        <v>0</v>
      </c>
      <c r="AN120" s="81">
        <f>IF(+All!$F238="Northern Illinois",+All!X238,IF(+All!$H238="Northern Illinois",+All!X238,0))</f>
        <v>0</v>
      </c>
      <c r="AO120" s="83">
        <f>IF(+All!$F238="Northern Illinois",+All!Y238,IF(+All!$H238="Northern Illinois",+All!Y238,0))</f>
        <v>0</v>
      </c>
      <c r="AP120" s="84">
        <f>IF(+All!$F238="Northern Illinois",+All!Z238,IF(+All!$H238="Northern Illinois",+All!Z238,0))</f>
        <v>0</v>
      </c>
      <c r="AQ120" s="480">
        <f>IF(+All!$F238="Northern Illinois",+All!#REF!,IF(+All!$H238="Northern Illinois",+All!#REF!,0))</f>
        <v>0</v>
      </c>
      <c r="AR120" s="482">
        <f>IF(+All!$F238="Northern Illinois",+All!#REF!,IF(+All!$H238="Northern Illinois",+All!#REF!,0))</f>
        <v>0</v>
      </c>
      <c r="AS120" s="483">
        <f>IF(+All!$F238="Northern Illinois",+All!#REF!,IF(+All!$H238="Northern Illinois",+All!#REF!,0))</f>
        <v>0</v>
      </c>
      <c r="AT120" s="483">
        <f>IF(+All!$F238="Northern Illinois",+All!#REF!,IF(+All!$H238="Northern Illinois",+All!#REF!,0))</f>
        <v>0</v>
      </c>
      <c r="AU120" s="482">
        <f>IF(+All!$F238="Northern Illinois",+All!#REF!,IF(+All!$H238="Northern Illinois",+All!#REF!,0))</f>
        <v>0</v>
      </c>
      <c r="AV120" s="483">
        <f>IF(+All!$F238="Northern Illinois",+All!#REF!,IF(+All!$H238="Northern Illinois",+All!#REF!,0))</f>
        <v>0</v>
      </c>
      <c r="AW120" s="484">
        <f>IF(+All!$F238="Northern Illinois",+All!#REF!,IF(+All!$H238="Northern Illinois",+All!#REF!,0))</f>
        <v>0</v>
      </c>
      <c r="AX120" s="483">
        <f>IF(+All!$F238="Northern Illinois",+All!#REF!,IF(+All!$H238="Northern Illinois",+All!#REF!,0))</f>
        <v>0</v>
      </c>
      <c r="AY120" s="88">
        <f>IF(+All!$F238="Northern Illinois",+All!#REF!,IF(+All!$H238="Northern Illinois",+All!#REF!,0))</f>
        <v>0</v>
      </c>
      <c r="AZ120" s="89">
        <f>IF(+All!$F238="Northern Illinois",+All!#REF!,IF(+All!$H238="Northern Illinois",+All!#REF!,0))</f>
        <v>0</v>
      </c>
      <c r="BA120" s="90">
        <f>IF(+All!$F238="Northern Illinois",+All!#REF!,IF(+All!$H238="Northern Illinois",+All!#REF!,0))</f>
        <v>0</v>
      </c>
      <c r="BB120" s="90">
        <f>IF(+All!$F238="Northern Illinois",+All!#REF!,IF(+All!$H238="Northern Illinois",+All!#REF!,0))</f>
        <v>0</v>
      </c>
      <c r="BC120" s="91">
        <f>IF(+All!$F238="Northern Illinois",+All!#REF!,IF(+All!$H238="Northern Illinois",+All!#REF!,0))</f>
        <v>0</v>
      </c>
      <c r="BD120" s="482">
        <f>IF(+All!$F238="Northern Illinois",+All!#REF!,IF(+All!$H238="Northern Illinois",+All!#REF!,0))</f>
        <v>0</v>
      </c>
      <c r="BE120" s="483">
        <f>IF(+All!$F238="Northern Illinois",+All!#REF!,IF(+All!$H238="Northern Illinois",+All!#REF!,0))</f>
        <v>0</v>
      </c>
      <c r="BF120" s="483">
        <f>IF(+All!$F238="Northern Illinois",+All!#REF!,IF(+All!$H238="Northern Illinois",+All!#REF!,0))</f>
        <v>0</v>
      </c>
      <c r="BG120" s="482">
        <f>IF(+All!$F238="Northern Illinois",+All!#REF!,IF(+All!$H238="Northern Illinois",+All!#REF!,0))</f>
        <v>0</v>
      </c>
      <c r="BH120" s="483">
        <f>IF(+All!$F238="Northern Illinois",+All!#REF!,IF(+All!$H238="Northern Illinois",+All!#REF!,0))</f>
        <v>0</v>
      </c>
      <c r="BI120" s="484">
        <f>IF(+All!$F238="Northern Illinois",+All!#REF!,IF(+All!$H238="Northern Illinois",+All!#REF!,0))</f>
        <v>0</v>
      </c>
      <c r="BJ120" s="92">
        <f>IF(+All!$F238="Northern Illinois",+All!#REF!,IF(+All!$H238="Northern Illinois",+All!#REF!,0))</f>
        <v>0</v>
      </c>
      <c r="BK120" s="93">
        <f>IF(+All!$F238="Northern Illinois",+All!#REF!,IF(+All!$H238="Northern Illinois",+All!#REF!,0))</f>
        <v>0</v>
      </c>
    </row>
    <row r="121" spans="1:63" x14ac:dyDescent="0.8">
      <c r="A121" s="70">
        <f>IF(+All!$F367="Northern Illinois",+All!A367,IF(+All!$H367="Northern Illinois",+All!A367,0))</f>
        <v>5</v>
      </c>
      <c r="B121" s="480" t="str">
        <f>IF(+All!$F367="Northern Illinois",+All!B367,IF(+All!$H367="Northern Illinois",+All!B367,0))</f>
        <v>Sat</v>
      </c>
      <c r="C121" s="72">
        <f>IF(+All!$F367="Northern Illinois",+All!C367,IF(+All!$H367="Northern Illinois",+All!C367,0))</f>
        <v>44471</v>
      </c>
      <c r="D121" s="73">
        <f>IF(+All!$F367="Northern Illinois",+All!D367,IF(+All!$H367="Northern Illinois",+All!D367,0))</f>
        <v>0.60416666666666663</v>
      </c>
      <c r="E121" s="707">
        <f>IF(+All!$F367="Northern Illinois",+All!E367,IF(+All!$H367="Northern Illinois",+All!E367,0))</f>
        <v>0</v>
      </c>
      <c r="F121" s="75" t="str">
        <f>IF(+All!$F367="Northern Illinois",+All!F367,IF(+All!$H367="Northern Illinois",+All!F367,0))</f>
        <v>Eastern Michigan</v>
      </c>
      <c r="G121" s="76" t="str">
        <f>IF(+All!$F367="Northern Illinois",+All!G367,IF(+All!$H367="Northern Illinois",+All!G367,0))</f>
        <v>MAC</v>
      </c>
      <c r="H121" s="75" t="str">
        <f>IF(+All!$F367="Northern Illinois",+All!H367,IF(+All!$H367="Northern Illinois",+All!H367,0))</f>
        <v>Northern Illinois</v>
      </c>
      <c r="I121" s="76" t="str">
        <f>IF(+All!$F367="Northern Illinois",+All!I367,IF(+All!$H367="Northern Illinois",+All!I367,0))</f>
        <v>MAC</v>
      </c>
      <c r="J121" s="706" t="str">
        <f>IF(+All!$F367="Northern Illinois",+All!J367,IF(+All!$H367="Northern Illinois",+All!J367,0))</f>
        <v>Northern Illinois</v>
      </c>
      <c r="K121" s="707" t="str">
        <f>IF(+All!$F367="Northern Illinois",+All!K367,IF(+All!$H367="Northern Illinois",+All!K367,0))</f>
        <v>Eastern Michigan</v>
      </c>
      <c r="L121" s="78">
        <f>IF(+All!$F367="Northern Illinois",+All!L367,IF(+All!$H367="Northern Illinois",+All!L367,0))</f>
        <v>2.5</v>
      </c>
      <c r="M121" s="79">
        <f>IF(+All!$F367="Northern Illinois",+All!M367,IF(+All!$H367="Northern Illinois",+All!M367,0))</f>
        <v>60.5</v>
      </c>
      <c r="N121" s="706" t="str">
        <f>IF(+All!$F367="Northern Illinois",+All!N367,IF(+All!$H367="Northern Illinois",+All!N367,0))</f>
        <v>Northern Illinois</v>
      </c>
      <c r="O121" s="708">
        <f>IF(+All!$F367="Northern Illinois",+All!O367,IF(+All!$H367="Northern Illinois",+All!O367,0))</f>
        <v>27</v>
      </c>
      <c r="P121" s="708" t="str">
        <f>IF(+All!$F367="Northern Illinois",+All!P367,IF(+All!$H367="Northern Illinois",+All!P367,0))</f>
        <v>Eastern Michigan</v>
      </c>
      <c r="Q121" s="707">
        <f>IF(+All!$F367="Northern Illinois",+All!Q367,IF(+All!$H367="Northern Illinois",+All!Q367,0))</f>
        <v>20</v>
      </c>
      <c r="R121" s="706" t="str">
        <f>IF(+All!$F367="Northern Illinois",+All!R367,IF(+All!$H367="Northern Illinois",+All!R367,0))</f>
        <v>Northern Illinois</v>
      </c>
      <c r="S121" s="708" t="str">
        <f>IF(+All!$F367="Northern Illinois",+All!S367,IF(+All!$H367="Northern Illinois",+All!S367,0))</f>
        <v>Eastern Michigan</v>
      </c>
      <c r="T121" s="706" t="str">
        <f>IF(+All!$F367="Northern Illinois",+All!T367,IF(+All!$H367="Northern Illinois",+All!T367,0))</f>
        <v>Northern Illinois</v>
      </c>
      <c r="U121" s="707" t="str">
        <f>IF(+All!$F367="Northern Illinois",+All!U367,IF(+All!$H367="Northern Illinois",+All!U367,0))</f>
        <v>W</v>
      </c>
      <c r="V121" s="706" t="e">
        <f>IF(+All!#REF!="Northern Illinois",+All!#REF!,IF(+All!#REF!="Northern Illinois",+All!#REF!,0))</f>
        <v>#REF!</v>
      </c>
      <c r="W121" s="707" t="e">
        <f>IF(+All!#REF!="Northern Illinois",+All!#REF!,IF(+All!#REF!="Northern Illinois",+All!#REF!,0))</f>
        <v>#REF!</v>
      </c>
      <c r="X121" s="706" t="e">
        <f>IF(+All!#REF!="Northern Illinois",+All!#REF!,IF(+All!#REF!="Northern Illinois",+All!#REF!,0))</f>
        <v>#REF!</v>
      </c>
      <c r="Y121" s="707" t="e">
        <f>IF(+All!#REF!="Northern Illinois",+All!#REF!,IF(+All!#REF!="Northern Illinois",+All!#REF!,0))</f>
        <v>#REF!</v>
      </c>
      <c r="Z121" s="706" t="e">
        <f>IF(+All!#REF!="Northern Illinois",+All!#REF!,IF(+All!#REF!="Northern Illinois",+All!#REF!,0))</f>
        <v>#REF!</v>
      </c>
      <c r="AA121" s="707" t="e">
        <f>IF(+All!#REF!="Northern Illinois",+All!#REF!,IF(+All!#REF!="Northern Illinois",+All!#REF!,0))</f>
        <v>#REF!</v>
      </c>
      <c r="AB121" s="706" t="e">
        <f>IF(+All!#REF!="Northern Illinois",+All!#REF!,IF(+All!#REF!="Northern Illinois",+All!#REF!,0))</f>
        <v>#REF!</v>
      </c>
      <c r="AC121" s="707" t="e">
        <f>IF(+All!#REF!="Northern Illinois",+All!#REF!,IF(+All!#REF!="Northern Illinois",+All!#REF!,0))</f>
        <v>#REF!</v>
      </c>
      <c r="AD121" s="706" t="e">
        <f>IF(+All!#REF!="Northern Illinois",+All!#REF!,IF(+All!#REF!="Northern Illinois",+All!#REF!,0))</f>
        <v>#REF!</v>
      </c>
      <c r="AE121" s="707" t="e">
        <f>IF(+All!#REF!="Northern Illinois",+All!#REF!,IF(+All!#REF!="Northern Illinois",+All!#REF!,0))</f>
        <v>#REF!</v>
      </c>
      <c r="AF121" s="706" t="e">
        <f>IF(+All!#REF!="Northern Illinois",+All!#REF!,IF(+All!#REF!="Northern Illinois",+All!#REF!,0))</f>
        <v>#REF!</v>
      </c>
      <c r="AG121" s="707" t="e">
        <f>IF(+All!#REF!="Northern Illinois",+All!#REF!,IF(+All!#REF!="Northern Illinois",+All!#REF!,0))</f>
        <v>#REF!</v>
      </c>
      <c r="AH121" s="706" t="e">
        <f>IF(+All!#REF!="Northern Illinois",+All!#REF!,IF(+All!#REF!="Northern Illinois",+All!#REF!,0))</f>
        <v>#REF!</v>
      </c>
      <c r="AI121" s="707" t="e">
        <f>IF(+All!#REF!="Northern Illinois",+All!#REF!,IF(+All!#REF!="Northern Illinois",+All!#REF!,0))</f>
        <v>#REF!</v>
      </c>
      <c r="AJ121" s="706" t="e">
        <f>IF(+All!#REF!="Northern Illinois",+All!#REF!,IF(+All!#REF!="Northern Illinois",+All!#REF!,0))</f>
        <v>#REF!</v>
      </c>
      <c r="AK121" s="707" t="e">
        <f>IF(+All!#REF!="Northern Illinois",+All!#REF!,IF(+All!#REF!="Northern Illinois",+All!#REF!,0))</f>
        <v>#REF!</v>
      </c>
      <c r="AL121" s="81" t="e">
        <f>IF(+All!#REF!="Northern Illinois",+All!#REF!,IF(+All!#REF!="Northern Illinois",+All!#REF!,0))</f>
        <v>#REF!</v>
      </c>
      <c r="AM121" s="82" t="e">
        <f>IF(+All!#REF!="Northern Illinois",+All!#REF!,IF(+All!#REF!="Northern Illinois",+All!#REF!,0))</f>
        <v>#REF!</v>
      </c>
      <c r="AN121" s="81" t="e">
        <f>IF(+All!#REF!="Northern Illinois",+All!#REF!,IF(+All!#REF!="Northern Illinois",+All!#REF!,0))</f>
        <v>#REF!</v>
      </c>
      <c r="AO121" s="83" t="e">
        <f>IF(+All!#REF!="Northern Illinois",+All!#REF!,IF(+All!#REF!="Northern Illinois",+All!#REF!,0))</f>
        <v>#REF!</v>
      </c>
      <c r="AP121" s="84" t="e">
        <f>IF(+All!#REF!="Northern Illinois",+All!#REF!,IF(+All!#REF!="Northern Illinois",+All!#REF!,0))</f>
        <v>#REF!</v>
      </c>
      <c r="AQ121" s="480" t="e">
        <f>IF(+All!#REF!="Northern Illinois",+All!#REF!,IF(+All!#REF!="Northern Illinois",+All!#REF!,0))</f>
        <v>#REF!</v>
      </c>
      <c r="AR121" s="482" t="e">
        <f>IF(+All!#REF!="Northern Illinois",+All!#REF!,IF(+All!#REF!="Northern Illinois",+All!#REF!,0))</f>
        <v>#REF!</v>
      </c>
      <c r="AS121" s="483" t="e">
        <f>IF(+All!#REF!="Northern Illinois",+All!#REF!,IF(+All!#REF!="Northern Illinois",+All!#REF!,0))</f>
        <v>#REF!</v>
      </c>
      <c r="AT121" s="483" t="e">
        <f>IF(+All!#REF!="Northern Illinois",+All!#REF!,IF(+All!#REF!="Northern Illinois",+All!#REF!,0))</f>
        <v>#REF!</v>
      </c>
      <c r="AU121" s="482" t="e">
        <f>IF(+All!#REF!="Northern Illinois",+All!#REF!,IF(+All!#REF!="Northern Illinois",+All!#REF!,0))</f>
        <v>#REF!</v>
      </c>
      <c r="AV121" s="483" t="e">
        <f>IF(+All!#REF!="Northern Illinois",+All!#REF!,IF(+All!#REF!="Northern Illinois",+All!#REF!,0))</f>
        <v>#REF!</v>
      </c>
      <c r="AW121" s="484" t="e">
        <f>IF(+All!#REF!="Northern Illinois",+All!#REF!,IF(+All!#REF!="Northern Illinois",+All!#REF!,0))</f>
        <v>#REF!</v>
      </c>
      <c r="AX121" s="483" t="e">
        <f>IF(+All!#REF!="Northern Illinois",+All!#REF!,IF(+All!#REF!="Northern Illinois",+All!#REF!,0))</f>
        <v>#REF!</v>
      </c>
      <c r="AY121" s="88" t="e">
        <f>IF(+All!#REF!="Northern Illinois",+All!#REF!,IF(+All!#REF!="Northern Illinois",+All!#REF!,0))</f>
        <v>#REF!</v>
      </c>
      <c r="AZ121" s="89" t="e">
        <f>IF(+All!#REF!="Northern Illinois",+All!#REF!,IF(+All!#REF!="Northern Illinois",+All!#REF!,0))</f>
        <v>#REF!</v>
      </c>
      <c r="BA121" s="90" t="e">
        <f>IF(+All!#REF!="Northern Illinois",+All!#REF!,IF(+All!#REF!="Northern Illinois",+All!#REF!,0))</f>
        <v>#REF!</v>
      </c>
      <c r="BB121" s="90" t="e">
        <f>IF(+All!#REF!="Northern Illinois",+All!#REF!,IF(+All!#REF!="Northern Illinois",+All!#REF!,0))</f>
        <v>#REF!</v>
      </c>
      <c r="BC121" s="91" t="e">
        <f>IF(+All!#REF!="Northern Illinois",+All!#REF!,IF(+All!#REF!="Northern Illinois",+All!#REF!,0))</f>
        <v>#REF!</v>
      </c>
      <c r="BD121" s="482" t="e">
        <f>IF(+All!#REF!="Northern Illinois",+All!#REF!,IF(+All!#REF!="Northern Illinois",+All!#REF!,0))</f>
        <v>#REF!</v>
      </c>
      <c r="BE121" s="483" t="e">
        <f>IF(+All!#REF!="Northern Illinois",+All!#REF!,IF(+All!#REF!="Northern Illinois",+All!#REF!,0))</f>
        <v>#REF!</v>
      </c>
      <c r="BF121" s="483" t="e">
        <f>IF(+All!#REF!="Northern Illinois",+All!#REF!,IF(+All!#REF!="Northern Illinois",+All!#REF!,0))</f>
        <v>#REF!</v>
      </c>
      <c r="BG121" s="482" t="e">
        <f>IF(+All!#REF!="Northern Illinois",+All!#REF!,IF(+All!#REF!="Northern Illinois",+All!#REF!,0))</f>
        <v>#REF!</v>
      </c>
      <c r="BH121" s="483" t="e">
        <f>IF(+All!#REF!="Northern Illinois",+All!#REF!,IF(+All!#REF!="Northern Illinois",+All!#REF!,0))</f>
        <v>#REF!</v>
      </c>
      <c r="BI121" s="484" t="e">
        <f>IF(+All!#REF!="Northern Illinois",+All!#REF!,IF(+All!#REF!="Northern Illinois",+All!#REF!,0))</f>
        <v>#REF!</v>
      </c>
      <c r="BJ121" s="92" t="e">
        <f>IF(+All!#REF!="Northern Illinois",+All!#REF!,IF(+All!#REF!="Northern Illinois",+All!#REF!,0))</f>
        <v>#REF!</v>
      </c>
      <c r="BK121" s="93" t="e">
        <f>IF(+All!#REF!="Northern Illinois",+All!#REF!,IF(+All!#REF!="Northern Illinois",+All!#REF!,0))</f>
        <v>#REF!</v>
      </c>
    </row>
    <row r="122" spans="1:63" x14ac:dyDescent="0.8">
      <c r="A122" s="70">
        <f>IF(+All!$F429="Northern Illinois",+All!A429,IF(+All!$H429="Northern Illinois",+All!A429,0))</f>
        <v>6</v>
      </c>
      <c r="B122" s="480" t="str">
        <f>IF(+All!$F429="Northern Illinois",+All!B429,IF(+All!$H429="Northern Illinois",+All!B429,0))</f>
        <v>Sat</v>
      </c>
      <c r="C122" s="72">
        <f>IF(+All!$F429="Northern Illinois",+All!C429,IF(+All!$H429="Northern Illinois",+All!C429,0))</f>
        <v>44478</v>
      </c>
      <c r="D122" s="73">
        <f>IF(+All!$F429="Northern Illinois",+All!D429,IF(+All!$H429="Northern Illinois",+All!D429,0))</f>
        <v>0.5</v>
      </c>
      <c r="E122" s="707" t="str">
        <f>IF(+All!$F429="Northern Illinois",+All!E429,IF(+All!$H429="Northern Illinois",+All!E429,0))</f>
        <v>CBSSN</v>
      </c>
      <c r="F122" s="75" t="str">
        <f>IF(+All!$F429="Northern Illinois",+All!F429,IF(+All!$H429="Northern Illinois",+All!F429,0))</f>
        <v>Northern Illinois</v>
      </c>
      <c r="G122" s="76" t="str">
        <f>IF(+All!$F429="Northern Illinois",+All!G429,IF(+All!$H429="Northern Illinois",+All!G429,0))</f>
        <v>MAC</v>
      </c>
      <c r="H122" s="75" t="str">
        <f>IF(+All!$F429="Northern Illinois",+All!H429,IF(+All!$H429="Northern Illinois",+All!H429,0))</f>
        <v>Toledo</v>
      </c>
      <c r="I122" s="76" t="str">
        <f>IF(+All!$F429="Northern Illinois",+All!I429,IF(+All!$H429="Northern Illinois",+All!I429,0))</f>
        <v>MAC</v>
      </c>
      <c r="J122" s="706" t="str">
        <f>IF(+All!$F429="Northern Illinois",+All!J429,IF(+All!$H429="Northern Illinois",+All!J429,0))</f>
        <v>Toledo</v>
      </c>
      <c r="K122" s="707" t="str">
        <f>IF(+All!$F429="Northern Illinois",+All!K429,IF(+All!$H429="Northern Illinois",+All!K429,0))</f>
        <v>Northern Illinois</v>
      </c>
      <c r="L122" s="78">
        <f>IF(+All!$F429="Northern Illinois",+All!L429,IF(+All!$H429="Northern Illinois",+All!L429,0))</f>
        <v>12.5</v>
      </c>
      <c r="M122" s="79">
        <f>IF(+All!$F429="Northern Illinois",+All!M429,IF(+All!$H429="Northern Illinois",+All!M429,0))</f>
        <v>52</v>
      </c>
      <c r="N122" s="706" t="str">
        <f>IF(+All!$F429="Northern Illinois",+All!N429,IF(+All!$H429="Northern Illinois",+All!N429,0))</f>
        <v>Northern Illinois</v>
      </c>
      <c r="O122" s="708">
        <f>IF(+All!$F429="Northern Illinois",+All!O429,IF(+All!$H429="Northern Illinois",+All!O429,0))</f>
        <v>22</v>
      </c>
      <c r="P122" s="708" t="str">
        <f>IF(+All!$F429="Northern Illinois",+All!P429,IF(+All!$H429="Northern Illinois",+All!P429,0))</f>
        <v>Toledo</v>
      </c>
      <c r="Q122" s="707">
        <f>IF(+All!$F429="Northern Illinois",+All!Q429,IF(+All!$H429="Northern Illinois",+All!Q429,0))</f>
        <v>20</v>
      </c>
      <c r="R122" s="706" t="str">
        <f>IF(+All!$F429="Northern Illinois",+All!R429,IF(+All!$H429="Northern Illinois",+All!R429,0))</f>
        <v>Northern Illinois</v>
      </c>
      <c r="S122" s="708" t="str">
        <f>IF(+All!$F429="Northern Illinois",+All!S429,IF(+All!$H429="Northern Illinois",+All!S429,0))</f>
        <v>Toledo</v>
      </c>
      <c r="T122" s="706" t="str">
        <f>IF(+All!$F429="Northern Illinois",+All!T429,IF(+All!$H429="Northern Illinois",+All!T429,0))</f>
        <v>Northern Illinois</v>
      </c>
      <c r="U122" s="707" t="str">
        <f>IF(+All!$F429="Northern Illinois",+All!U429,IF(+All!$H429="Northern Illinois",+All!U429,0))</f>
        <v>W</v>
      </c>
      <c r="V122" s="706" t="e">
        <f>IF(+All!#REF!="Northern Illinois",+All!#REF!,IF(+All!#REF!="Northern Illinois",+All!#REF!,0))</f>
        <v>#REF!</v>
      </c>
      <c r="W122" s="707" t="e">
        <f>IF(+All!#REF!="Northern Illinois",+All!#REF!,IF(+All!#REF!="Northern Illinois",+All!#REF!,0))</f>
        <v>#REF!</v>
      </c>
      <c r="X122" s="706" t="e">
        <f>IF(+All!#REF!="Northern Illinois",+All!#REF!,IF(+All!#REF!="Northern Illinois",+All!#REF!,0))</f>
        <v>#REF!</v>
      </c>
      <c r="Y122" s="707" t="e">
        <f>IF(+All!#REF!="Northern Illinois",+All!#REF!,IF(+All!#REF!="Northern Illinois",+All!#REF!,0))</f>
        <v>#REF!</v>
      </c>
      <c r="Z122" s="706" t="e">
        <f>IF(+All!#REF!="Northern Illinois",+All!#REF!,IF(+All!#REF!="Northern Illinois",+All!#REF!,0))</f>
        <v>#REF!</v>
      </c>
      <c r="AA122" s="707" t="e">
        <f>IF(+All!#REF!="Northern Illinois",+All!#REF!,IF(+All!#REF!="Northern Illinois",+All!#REF!,0))</f>
        <v>#REF!</v>
      </c>
      <c r="AB122" s="706" t="e">
        <f>IF(+All!#REF!="Northern Illinois",+All!#REF!,IF(+All!#REF!="Northern Illinois",+All!#REF!,0))</f>
        <v>#REF!</v>
      </c>
      <c r="AC122" s="707" t="e">
        <f>IF(+All!#REF!="Northern Illinois",+All!#REF!,IF(+All!#REF!="Northern Illinois",+All!#REF!,0))</f>
        <v>#REF!</v>
      </c>
      <c r="AD122" s="706" t="e">
        <f>IF(+All!#REF!="Northern Illinois",+All!#REF!,IF(+All!#REF!="Northern Illinois",+All!#REF!,0))</f>
        <v>#REF!</v>
      </c>
      <c r="AE122" s="707" t="e">
        <f>IF(+All!#REF!="Northern Illinois",+All!#REF!,IF(+All!#REF!="Northern Illinois",+All!#REF!,0))</f>
        <v>#REF!</v>
      </c>
      <c r="AF122" s="706" t="e">
        <f>IF(+All!#REF!="Northern Illinois",+All!#REF!,IF(+All!#REF!="Northern Illinois",+All!#REF!,0))</f>
        <v>#REF!</v>
      </c>
      <c r="AG122" s="707" t="e">
        <f>IF(+All!#REF!="Northern Illinois",+All!#REF!,IF(+All!#REF!="Northern Illinois",+All!#REF!,0))</f>
        <v>#REF!</v>
      </c>
      <c r="AH122" s="706" t="e">
        <f>IF(+All!#REF!="Northern Illinois",+All!#REF!,IF(+All!#REF!="Northern Illinois",+All!#REF!,0))</f>
        <v>#REF!</v>
      </c>
      <c r="AI122" s="707" t="e">
        <f>IF(+All!#REF!="Northern Illinois",+All!#REF!,IF(+All!#REF!="Northern Illinois",+All!#REF!,0))</f>
        <v>#REF!</v>
      </c>
      <c r="AJ122" s="706" t="e">
        <f>IF(+All!#REF!="Northern Illinois",+All!#REF!,IF(+All!#REF!="Northern Illinois",+All!#REF!,0))</f>
        <v>#REF!</v>
      </c>
      <c r="AK122" s="707" t="e">
        <f>IF(+All!#REF!="Northern Illinois",+All!#REF!,IF(+All!#REF!="Northern Illinois",+All!#REF!,0))</f>
        <v>#REF!</v>
      </c>
      <c r="AL122" s="81" t="e">
        <f>IF(+All!#REF!="Northern Illinois",+All!#REF!,IF(+All!#REF!="Northern Illinois",+All!#REF!,0))</f>
        <v>#REF!</v>
      </c>
      <c r="AM122" s="82" t="e">
        <f>IF(+All!#REF!="Northern Illinois",+All!#REF!,IF(+All!#REF!="Northern Illinois",+All!#REF!,0))</f>
        <v>#REF!</v>
      </c>
      <c r="AN122" s="81" t="e">
        <f>IF(+All!#REF!="Northern Illinois",+All!#REF!,IF(+All!#REF!="Northern Illinois",+All!#REF!,0))</f>
        <v>#REF!</v>
      </c>
      <c r="AO122" s="83" t="e">
        <f>IF(+All!#REF!="Northern Illinois",+All!#REF!,IF(+All!#REF!="Northern Illinois",+All!#REF!,0))</f>
        <v>#REF!</v>
      </c>
      <c r="AP122" s="84" t="e">
        <f>IF(+All!#REF!="Northern Illinois",+All!#REF!,IF(+All!#REF!="Northern Illinois",+All!#REF!,0))</f>
        <v>#REF!</v>
      </c>
      <c r="AQ122" s="480" t="e">
        <f>IF(+All!#REF!="Northern Illinois",+All!#REF!,IF(+All!#REF!="Northern Illinois",+All!#REF!,0))</f>
        <v>#REF!</v>
      </c>
      <c r="AR122" s="482" t="e">
        <f>IF(+All!#REF!="Northern Illinois",+All!#REF!,IF(+All!#REF!="Northern Illinois",+All!#REF!,0))</f>
        <v>#REF!</v>
      </c>
      <c r="AS122" s="483" t="e">
        <f>IF(+All!#REF!="Northern Illinois",+All!#REF!,IF(+All!#REF!="Northern Illinois",+All!#REF!,0))</f>
        <v>#REF!</v>
      </c>
      <c r="AT122" s="483" t="e">
        <f>IF(+All!#REF!="Northern Illinois",+All!#REF!,IF(+All!#REF!="Northern Illinois",+All!#REF!,0))</f>
        <v>#REF!</v>
      </c>
      <c r="AU122" s="482" t="e">
        <f>IF(+All!#REF!="Northern Illinois",+All!#REF!,IF(+All!#REF!="Northern Illinois",+All!#REF!,0))</f>
        <v>#REF!</v>
      </c>
      <c r="AV122" s="483" t="e">
        <f>IF(+All!#REF!="Northern Illinois",+All!#REF!,IF(+All!#REF!="Northern Illinois",+All!#REF!,0))</f>
        <v>#REF!</v>
      </c>
      <c r="AW122" s="484" t="e">
        <f>IF(+All!#REF!="Northern Illinois",+All!#REF!,IF(+All!#REF!="Northern Illinois",+All!#REF!,0))</f>
        <v>#REF!</v>
      </c>
      <c r="AX122" s="483" t="e">
        <f>IF(+All!#REF!="Northern Illinois",+All!#REF!,IF(+All!#REF!="Northern Illinois",+All!#REF!,0))</f>
        <v>#REF!</v>
      </c>
      <c r="AY122" s="88" t="e">
        <f>IF(+All!#REF!="Northern Illinois",+All!#REF!,IF(+All!#REF!="Northern Illinois",+All!#REF!,0))</f>
        <v>#REF!</v>
      </c>
      <c r="AZ122" s="89" t="e">
        <f>IF(+All!#REF!="Northern Illinois",+All!#REF!,IF(+All!#REF!="Northern Illinois",+All!#REF!,0))</f>
        <v>#REF!</v>
      </c>
      <c r="BA122" s="90" t="e">
        <f>IF(+All!#REF!="Northern Illinois",+All!#REF!,IF(+All!#REF!="Northern Illinois",+All!#REF!,0))</f>
        <v>#REF!</v>
      </c>
      <c r="BB122" s="90" t="e">
        <f>IF(+All!#REF!="Northern Illinois",+All!#REF!,IF(+All!#REF!="Northern Illinois",+All!#REF!,0))</f>
        <v>#REF!</v>
      </c>
      <c r="BC122" s="91" t="e">
        <f>IF(+All!#REF!="Northern Illinois",+All!#REF!,IF(+All!#REF!="Northern Illinois",+All!#REF!,0))</f>
        <v>#REF!</v>
      </c>
      <c r="BD122" s="482" t="e">
        <f>IF(+All!#REF!="Northern Illinois",+All!#REF!,IF(+All!#REF!="Northern Illinois",+All!#REF!,0))</f>
        <v>#REF!</v>
      </c>
      <c r="BE122" s="483" t="e">
        <f>IF(+All!#REF!="Northern Illinois",+All!#REF!,IF(+All!#REF!="Northern Illinois",+All!#REF!,0))</f>
        <v>#REF!</v>
      </c>
      <c r="BF122" s="483" t="e">
        <f>IF(+All!#REF!="Northern Illinois",+All!#REF!,IF(+All!#REF!="Northern Illinois",+All!#REF!,0))</f>
        <v>#REF!</v>
      </c>
      <c r="BG122" s="482" t="e">
        <f>IF(+All!#REF!="Northern Illinois",+All!#REF!,IF(+All!#REF!="Northern Illinois",+All!#REF!,0))</f>
        <v>#REF!</v>
      </c>
      <c r="BH122" s="483" t="e">
        <f>IF(+All!#REF!="Northern Illinois",+All!#REF!,IF(+All!#REF!="Northern Illinois",+All!#REF!,0))</f>
        <v>#REF!</v>
      </c>
      <c r="BI122" s="484" t="e">
        <f>IF(+All!#REF!="Northern Illinois",+All!#REF!,IF(+All!#REF!="Northern Illinois",+All!#REF!,0))</f>
        <v>#REF!</v>
      </c>
      <c r="BJ122" s="92" t="e">
        <f>IF(+All!#REF!="Northern Illinois",+All!#REF!,IF(+All!#REF!="Northern Illinois",+All!#REF!,0))</f>
        <v>#REF!</v>
      </c>
      <c r="BK122" s="93" t="e">
        <f>IF(+All!#REF!="Northern Illinois",+All!#REF!,IF(+All!#REF!="Northern Illinois",+All!#REF!,0))</f>
        <v>#REF!</v>
      </c>
    </row>
    <row r="123" spans="1:63" x14ac:dyDescent="0.8">
      <c r="A123" s="70">
        <f>IF(+All!$F508="Northern Illinois",+All!A508,IF(+All!$H508="Northern Illinois",+All!A508,0))</f>
        <v>7</v>
      </c>
      <c r="B123" s="480" t="str">
        <f>IF(+All!$F508="Northern Illinois",+All!B508,IF(+All!$H508="Northern Illinois",+All!B508,0))</f>
        <v>Sat</v>
      </c>
      <c r="C123" s="72">
        <f>IF(+All!$F508="Northern Illinois",+All!C508,IF(+All!$H508="Northern Illinois",+All!C508,0))</f>
        <v>44485</v>
      </c>
      <c r="D123" s="73">
        <f>IF(+All!$F508="Northern Illinois",+All!D508,IF(+All!$H508="Northern Illinois",+All!D508,0))</f>
        <v>0.64583333333333337</v>
      </c>
      <c r="E123" s="707">
        <f>IF(+All!$F508="Northern Illinois",+All!E508,IF(+All!$H508="Northern Illinois",+All!E508,0))</f>
        <v>0</v>
      </c>
      <c r="F123" s="75" t="str">
        <f>IF(+All!$F508="Northern Illinois",+All!F508,IF(+All!$H508="Northern Illinois",+All!F508,0))</f>
        <v>Bowling Green</v>
      </c>
      <c r="G123" s="76" t="str">
        <f>IF(+All!$F508="Northern Illinois",+All!G508,IF(+All!$H508="Northern Illinois",+All!G508,0))</f>
        <v>MAC</v>
      </c>
      <c r="H123" s="75" t="str">
        <f>IF(+All!$F508="Northern Illinois",+All!H508,IF(+All!$H508="Northern Illinois",+All!H508,0))</f>
        <v>Northern Illinois</v>
      </c>
      <c r="I123" s="76" t="str">
        <f>IF(+All!$F508="Northern Illinois",+All!I508,IF(+All!$H508="Northern Illinois",+All!I508,0))</f>
        <v>MAC</v>
      </c>
      <c r="J123" s="706" t="str">
        <f>IF(+All!$F508="Northern Illinois",+All!J508,IF(+All!$H508="Northern Illinois",+All!J508,0))</f>
        <v>Northern Illinois</v>
      </c>
      <c r="K123" s="707" t="str">
        <f>IF(+All!$F508="Northern Illinois",+All!K508,IF(+All!$H508="Northern Illinois",+All!K508,0))</f>
        <v>Bowling Green</v>
      </c>
      <c r="L123" s="78">
        <f>IF(+All!$F508="Northern Illinois",+All!L508,IF(+All!$H508="Northern Illinois",+All!L508,0))</f>
        <v>9</v>
      </c>
      <c r="M123" s="79">
        <f>IF(+All!$F508="Northern Illinois",+All!M508,IF(+All!$H508="Northern Illinois",+All!M508,0))</f>
        <v>45</v>
      </c>
      <c r="N123" s="706" t="str">
        <f>IF(+All!$F508="Northern Illinois",+All!N508,IF(+All!$H508="Northern Illinois",+All!N508,0))</f>
        <v>Northern Illinois</v>
      </c>
      <c r="O123" s="708">
        <f>IF(+All!$F508="Northern Illinois",+All!O508,IF(+All!$H508="Northern Illinois",+All!O508,0))</f>
        <v>34</v>
      </c>
      <c r="P123" s="708" t="str">
        <f>IF(+All!$F508="Northern Illinois",+All!P508,IF(+All!$H508="Northern Illinois",+All!P508,0))</f>
        <v>Bowling Green</v>
      </c>
      <c r="Q123" s="707">
        <f>IF(+All!$F508="Northern Illinois",+All!Q508,IF(+All!$H508="Northern Illinois",+All!Q508,0))</f>
        <v>26</v>
      </c>
      <c r="R123" s="706" t="str">
        <f>IF(+All!$F508="Northern Illinois",+All!R508,IF(+All!$H508="Northern Illinois",+All!R508,0))</f>
        <v>Bowling Green</v>
      </c>
      <c r="S123" s="708" t="str">
        <f>IF(+All!$F508="Northern Illinois",+All!S508,IF(+All!$H508="Northern Illinois",+All!S508,0))</f>
        <v>Northern Illinois</v>
      </c>
      <c r="T123" s="706" t="str">
        <f>IF(+All!$F508="Northern Illinois",+All!T508,IF(+All!$H508="Northern Illinois",+All!T508,0))</f>
        <v>Northern Illinois</v>
      </c>
      <c r="U123" s="707" t="str">
        <f>IF(+All!$F508="Northern Illinois",+All!U508,IF(+All!$H508="Northern Illinois",+All!U508,0))</f>
        <v>L</v>
      </c>
      <c r="V123" s="706" t="e">
        <f>IF(+All!#REF!="Northern Illinois",+All!#REF!,IF(+All!#REF!="Northern Illinois",+All!#REF!,0))</f>
        <v>#REF!</v>
      </c>
      <c r="W123" s="707" t="e">
        <f>IF(+All!#REF!="Northern Illinois",+All!#REF!,IF(+All!#REF!="Northern Illinois",+All!#REF!,0))</f>
        <v>#REF!</v>
      </c>
      <c r="X123" s="706" t="e">
        <f>IF(+All!#REF!="Northern Illinois",+All!#REF!,IF(+All!#REF!="Northern Illinois",+All!#REF!,0))</f>
        <v>#REF!</v>
      </c>
      <c r="Y123" s="707" t="e">
        <f>IF(+All!#REF!="Northern Illinois",+All!#REF!,IF(+All!#REF!="Northern Illinois",+All!#REF!,0))</f>
        <v>#REF!</v>
      </c>
      <c r="Z123" s="706" t="e">
        <f>IF(+All!#REF!="Northern Illinois",+All!#REF!,IF(+All!#REF!="Northern Illinois",+All!#REF!,0))</f>
        <v>#REF!</v>
      </c>
      <c r="AA123" s="707" t="e">
        <f>IF(+All!#REF!="Northern Illinois",+All!#REF!,IF(+All!#REF!="Northern Illinois",+All!#REF!,0))</f>
        <v>#REF!</v>
      </c>
      <c r="AB123" s="706" t="e">
        <f>IF(+All!#REF!="Northern Illinois",+All!#REF!,IF(+All!#REF!="Northern Illinois",+All!#REF!,0))</f>
        <v>#REF!</v>
      </c>
      <c r="AC123" s="707" t="e">
        <f>IF(+All!#REF!="Northern Illinois",+All!#REF!,IF(+All!#REF!="Northern Illinois",+All!#REF!,0))</f>
        <v>#REF!</v>
      </c>
      <c r="AD123" s="706" t="e">
        <f>IF(+All!#REF!="Northern Illinois",+All!#REF!,IF(+All!#REF!="Northern Illinois",+All!#REF!,0))</f>
        <v>#REF!</v>
      </c>
      <c r="AE123" s="707" t="e">
        <f>IF(+All!#REF!="Northern Illinois",+All!#REF!,IF(+All!#REF!="Northern Illinois",+All!#REF!,0))</f>
        <v>#REF!</v>
      </c>
      <c r="AF123" s="706" t="e">
        <f>IF(+All!#REF!="Northern Illinois",+All!#REF!,IF(+All!#REF!="Northern Illinois",+All!#REF!,0))</f>
        <v>#REF!</v>
      </c>
      <c r="AG123" s="707" t="e">
        <f>IF(+All!#REF!="Northern Illinois",+All!#REF!,IF(+All!#REF!="Northern Illinois",+All!#REF!,0))</f>
        <v>#REF!</v>
      </c>
      <c r="AH123" s="706" t="e">
        <f>IF(+All!#REF!="Northern Illinois",+All!#REF!,IF(+All!#REF!="Northern Illinois",+All!#REF!,0))</f>
        <v>#REF!</v>
      </c>
      <c r="AI123" s="707" t="e">
        <f>IF(+All!#REF!="Northern Illinois",+All!#REF!,IF(+All!#REF!="Northern Illinois",+All!#REF!,0))</f>
        <v>#REF!</v>
      </c>
      <c r="AJ123" s="706" t="e">
        <f>IF(+All!#REF!="Northern Illinois",+All!#REF!,IF(+All!#REF!="Northern Illinois",+All!#REF!,0))</f>
        <v>#REF!</v>
      </c>
      <c r="AK123" s="707" t="e">
        <f>IF(+All!#REF!="Northern Illinois",+All!#REF!,IF(+All!#REF!="Northern Illinois",+All!#REF!,0))</f>
        <v>#REF!</v>
      </c>
      <c r="AL123" s="81" t="e">
        <f>IF(+All!#REF!="Northern Illinois",+All!#REF!,IF(+All!#REF!="Northern Illinois",+All!#REF!,0))</f>
        <v>#REF!</v>
      </c>
      <c r="AM123" s="82" t="e">
        <f>IF(+All!#REF!="Northern Illinois",+All!#REF!,IF(+All!#REF!="Northern Illinois",+All!#REF!,0))</f>
        <v>#REF!</v>
      </c>
      <c r="AN123" s="81" t="e">
        <f>IF(+All!#REF!="Northern Illinois",+All!#REF!,IF(+All!#REF!="Northern Illinois",+All!#REF!,0))</f>
        <v>#REF!</v>
      </c>
      <c r="AO123" s="83" t="e">
        <f>IF(+All!#REF!="Northern Illinois",+All!#REF!,IF(+All!#REF!="Northern Illinois",+All!#REF!,0))</f>
        <v>#REF!</v>
      </c>
      <c r="AP123" s="84" t="e">
        <f>IF(+All!#REF!="Northern Illinois",+All!#REF!,IF(+All!#REF!="Northern Illinois",+All!#REF!,0))</f>
        <v>#REF!</v>
      </c>
      <c r="AQ123" s="480" t="e">
        <f>IF(+All!#REF!="Northern Illinois",+All!#REF!,IF(+All!#REF!="Northern Illinois",+All!#REF!,0))</f>
        <v>#REF!</v>
      </c>
      <c r="AR123" s="482" t="e">
        <f>IF(+All!#REF!="Northern Illinois",+All!#REF!,IF(+All!#REF!="Northern Illinois",+All!#REF!,0))</f>
        <v>#REF!</v>
      </c>
      <c r="AS123" s="483" t="e">
        <f>IF(+All!#REF!="Northern Illinois",+All!#REF!,IF(+All!#REF!="Northern Illinois",+All!#REF!,0))</f>
        <v>#REF!</v>
      </c>
      <c r="AT123" s="483" t="e">
        <f>IF(+All!#REF!="Northern Illinois",+All!#REF!,IF(+All!#REF!="Northern Illinois",+All!#REF!,0))</f>
        <v>#REF!</v>
      </c>
      <c r="AU123" s="482" t="e">
        <f>IF(+All!#REF!="Northern Illinois",+All!#REF!,IF(+All!#REF!="Northern Illinois",+All!#REF!,0))</f>
        <v>#REF!</v>
      </c>
      <c r="AV123" s="483" t="e">
        <f>IF(+All!#REF!="Northern Illinois",+All!#REF!,IF(+All!#REF!="Northern Illinois",+All!#REF!,0))</f>
        <v>#REF!</v>
      </c>
      <c r="AW123" s="484" t="e">
        <f>IF(+All!#REF!="Northern Illinois",+All!#REF!,IF(+All!#REF!="Northern Illinois",+All!#REF!,0))</f>
        <v>#REF!</v>
      </c>
      <c r="AX123" s="483" t="e">
        <f>IF(+All!#REF!="Northern Illinois",+All!#REF!,IF(+All!#REF!="Northern Illinois",+All!#REF!,0))</f>
        <v>#REF!</v>
      </c>
      <c r="AY123" s="88" t="e">
        <f>IF(+All!#REF!="Northern Illinois",+All!#REF!,IF(+All!#REF!="Northern Illinois",+All!#REF!,0))</f>
        <v>#REF!</v>
      </c>
      <c r="AZ123" s="89" t="e">
        <f>IF(+All!#REF!="Northern Illinois",+All!#REF!,IF(+All!#REF!="Northern Illinois",+All!#REF!,0))</f>
        <v>#REF!</v>
      </c>
      <c r="BA123" s="90" t="e">
        <f>IF(+All!#REF!="Northern Illinois",+All!#REF!,IF(+All!#REF!="Northern Illinois",+All!#REF!,0))</f>
        <v>#REF!</v>
      </c>
      <c r="BB123" s="90" t="e">
        <f>IF(+All!#REF!="Northern Illinois",+All!#REF!,IF(+All!#REF!="Northern Illinois",+All!#REF!,0))</f>
        <v>#REF!</v>
      </c>
      <c r="BC123" s="91" t="e">
        <f>IF(+All!#REF!="Northern Illinois",+All!#REF!,IF(+All!#REF!="Northern Illinois",+All!#REF!,0))</f>
        <v>#REF!</v>
      </c>
      <c r="BD123" s="482" t="e">
        <f>IF(+All!#REF!="Northern Illinois",+All!#REF!,IF(+All!#REF!="Northern Illinois",+All!#REF!,0))</f>
        <v>#REF!</v>
      </c>
      <c r="BE123" s="483" t="e">
        <f>IF(+All!#REF!="Northern Illinois",+All!#REF!,IF(+All!#REF!="Northern Illinois",+All!#REF!,0))</f>
        <v>#REF!</v>
      </c>
      <c r="BF123" s="483" t="e">
        <f>IF(+All!#REF!="Northern Illinois",+All!#REF!,IF(+All!#REF!="Northern Illinois",+All!#REF!,0))</f>
        <v>#REF!</v>
      </c>
      <c r="BG123" s="482" t="e">
        <f>IF(+All!#REF!="Northern Illinois",+All!#REF!,IF(+All!#REF!="Northern Illinois",+All!#REF!,0))</f>
        <v>#REF!</v>
      </c>
      <c r="BH123" s="483" t="e">
        <f>IF(+All!#REF!="Northern Illinois",+All!#REF!,IF(+All!#REF!="Northern Illinois",+All!#REF!,0))</f>
        <v>#REF!</v>
      </c>
      <c r="BI123" s="484" t="e">
        <f>IF(+All!#REF!="Northern Illinois",+All!#REF!,IF(+All!#REF!="Northern Illinois",+All!#REF!,0))</f>
        <v>#REF!</v>
      </c>
      <c r="BJ123" s="92" t="e">
        <f>IF(+All!#REF!="Northern Illinois",+All!#REF!,IF(+All!#REF!="Northern Illinois",+All!#REF!,0))</f>
        <v>#REF!</v>
      </c>
      <c r="BK123" s="93" t="e">
        <f>IF(+All!#REF!="Northern Illinois",+All!#REF!,IF(+All!#REF!="Northern Illinois",+All!#REF!,0))</f>
        <v>#REF!</v>
      </c>
    </row>
    <row r="124" spans="1:63" x14ac:dyDescent="0.8">
      <c r="A124" s="70">
        <f>IF(+All!$F591="Northern Illinois",+All!A591,IF(+All!$H591="Northern Illinois",+All!A591,0))</f>
        <v>8</v>
      </c>
      <c r="B124" s="480" t="str">
        <f>IF(+All!$F591="Northern Illinois",+All!B591,IF(+All!$H591="Northern Illinois",+All!B591,0))</f>
        <v>Sat</v>
      </c>
      <c r="C124" s="72">
        <f>IF(+All!$F591="Northern Illinois",+All!C591,IF(+All!$H591="Northern Illinois",+All!C591,0))</f>
        <v>44492</v>
      </c>
      <c r="D124" s="73">
        <f>IF(+All!$F591="Northern Illinois",+All!D591,IF(+All!$H591="Northern Illinois",+All!D591,0))</f>
        <v>0.5</v>
      </c>
      <c r="E124" s="707" t="str">
        <f>IF(+All!$F591="Northern Illinois",+All!E591,IF(+All!$H591="Northern Illinois",+All!E591,0))</f>
        <v>ESPNU</v>
      </c>
      <c r="F124" s="75" t="str">
        <f>IF(+All!$F591="Northern Illinois",+All!F591,IF(+All!$H591="Northern Illinois",+All!F591,0))</f>
        <v>Northern Illinois</v>
      </c>
      <c r="G124" s="76" t="str">
        <f>IF(+All!$F591="Northern Illinois",+All!G591,IF(+All!$H591="Northern Illinois",+All!G591,0))</f>
        <v>MAC</v>
      </c>
      <c r="H124" s="75" t="str">
        <f>IF(+All!$F591="Northern Illinois",+All!H591,IF(+All!$H591="Northern Illinois",+All!H591,0))</f>
        <v>Central Michigan</v>
      </c>
      <c r="I124" s="76" t="str">
        <f>IF(+All!$F591="Northern Illinois",+All!I591,IF(+All!$H591="Northern Illinois",+All!I591,0))</f>
        <v>MAC</v>
      </c>
      <c r="J124" s="706" t="str">
        <f>IF(+All!$F591="Northern Illinois",+All!J591,IF(+All!$H591="Northern Illinois",+All!J591,0))</f>
        <v>Central Michigan</v>
      </c>
      <c r="K124" s="707" t="str">
        <f>IF(+All!$F591="Northern Illinois",+All!K591,IF(+All!$H591="Northern Illinois",+All!K591,0))</f>
        <v>Northern Illinois</v>
      </c>
      <c r="L124" s="78">
        <f>IF(+All!$F591="Northern Illinois",+All!L591,IF(+All!$H591="Northern Illinois",+All!L591,0))</f>
        <v>5</v>
      </c>
      <c r="M124" s="79">
        <f>IF(+All!$F591="Northern Illinois",+All!M591,IF(+All!$H591="Northern Illinois",+All!M591,0))</f>
        <v>57.5</v>
      </c>
      <c r="N124" s="706" t="str">
        <f>IF(+All!$F591="Northern Illinois",+All!N591,IF(+All!$H591="Northern Illinois",+All!N591,0))</f>
        <v>Northern Illinois</v>
      </c>
      <c r="O124" s="708">
        <f>IF(+All!$F591="Northern Illinois",+All!O591,IF(+All!$H591="Northern Illinois",+All!O591,0))</f>
        <v>39</v>
      </c>
      <c r="P124" s="708" t="str">
        <f>IF(+All!$F591="Northern Illinois",+All!P591,IF(+All!$H591="Northern Illinois",+All!P591,0))</f>
        <v>Central Michigan</v>
      </c>
      <c r="Q124" s="707">
        <f>IF(+All!$F591="Northern Illinois",+All!Q591,IF(+All!$H591="Northern Illinois",+All!Q591,0))</f>
        <v>38</v>
      </c>
      <c r="R124" s="706" t="str">
        <f>IF(+All!$F591="Northern Illinois",+All!R591,IF(+All!$H591="Northern Illinois",+All!R591,0))</f>
        <v>Northern Illinois</v>
      </c>
      <c r="S124" s="708" t="str">
        <f>IF(+All!$F591="Northern Illinois",+All!S591,IF(+All!$H591="Northern Illinois",+All!S591,0))</f>
        <v>Central Michigan</v>
      </c>
      <c r="T124" s="706" t="str">
        <f>IF(+All!$F591="Northern Illinois",+All!T591,IF(+All!$H591="Northern Illinois",+All!T591,0))</f>
        <v>Central Michigan</v>
      </c>
      <c r="U124" s="707" t="str">
        <f>IF(+All!$F591="Northern Illinois",+All!U591,IF(+All!$H591="Northern Illinois",+All!U591,0))</f>
        <v>L</v>
      </c>
      <c r="V124" s="706">
        <f>IF(+All!$F396="Northern Illinois",+All!#REF!,IF(+All!$H396="Northern Illinois",+All!#REF!,0))</f>
        <v>0</v>
      </c>
      <c r="W124" s="707">
        <f>IF(+All!$F396="Northern Illinois",+All!#REF!,IF(+All!$H396="Northern Illinois",+All!#REF!,0))</f>
        <v>0</v>
      </c>
      <c r="X124" s="706">
        <f>IF(+All!$F396="Northern Illinois",+All!#REF!,IF(+All!$H396="Northern Illinois",+All!#REF!,0))</f>
        <v>0</v>
      </c>
      <c r="Y124" s="707">
        <f>IF(+All!$F396="Northern Illinois",+All!#REF!,IF(+All!$H396="Northern Illinois",+All!#REF!,0))</f>
        <v>0</v>
      </c>
      <c r="Z124" s="706">
        <f>IF(+All!$F396="Northern Illinois",+All!#REF!,IF(+All!$H396="Northern Illinois",+All!#REF!,0))</f>
        <v>0</v>
      </c>
      <c r="AA124" s="707">
        <f>IF(+All!$F396="Northern Illinois",+All!#REF!,IF(+All!$H396="Northern Illinois",+All!#REF!,0))</f>
        <v>0</v>
      </c>
      <c r="AB124" s="706">
        <f>IF(+All!$F396="Northern Illinois",+All!#REF!,IF(+All!$H396="Northern Illinois",+All!#REF!,0))</f>
        <v>0</v>
      </c>
      <c r="AC124" s="707">
        <f>IF(+All!$F396="Northern Illinois",+All!#REF!,IF(+All!$H396="Northern Illinois",+All!#REF!,0))</f>
        <v>0</v>
      </c>
      <c r="AD124" s="706">
        <f>IF(+All!$F396="Northern Illinois",+All!#REF!,IF(+All!$H396="Northern Illinois",+All!#REF!,0))</f>
        <v>0</v>
      </c>
      <c r="AE124" s="707">
        <f>IF(+All!$F396="Northern Illinois",+All!#REF!,IF(+All!$H396="Northern Illinois",+All!#REF!,0))</f>
        <v>0</v>
      </c>
      <c r="AF124" s="706">
        <f>IF(+All!$F396="Northern Illinois",+All!#REF!,IF(+All!$H396="Northern Illinois",+All!#REF!,0))</f>
        <v>0</v>
      </c>
      <c r="AG124" s="707">
        <f>IF(+All!$F396="Northern Illinois",+All!#REF!,IF(+All!$H396="Northern Illinois",+All!#REF!,0))</f>
        <v>0</v>
      </c>
      <c r="AH124" s="706">
        <f>IF(+All!$F396="Northern Illinois",+All!#REF!,IF(+All!$H396="Northern Illinois",+All!#REF!,0))</f>
        <v>0</v>
      </c>
      <c r="AI124" s="707">
        <f>IF(+All!$F396="Northern Illinois",+All!#REF!,IF(+All!$H396="Northern Illinois",+All!#REF!,0))</f>
        <v>0</v>
      </c>
      <c r="AJ124" s="706">
        <f>IF(+All!$F396="Northern Illinois",+All!#REF!,IF(+All!$H396="Northern Illinois",+All!#REF!,0))</f>
        <v>0</v>
      </c>
      <c r="AK124" s="707">
        <f>IF(+All!$F396="Northern Illinois",+All!#REF!,IF(+All!$H396="Northern Illinois",+All!#REF!,0))</f>
        <v>0</v>
      </c>
      <c r="AL124" s="81">
        <f>IF(+All!$F396="Northern Illinois",+All!V396,IF(+All!$H396="Northern Illinois",+All!V396,0))</f>
        <v>0</v>
      </c>
      <c r="AM124" s="82">
        <f>IF(+All!$F396="Northern Illinois",+All!W396,IF(+All!$H396="Northern Illinois",+All!W396,0))</f>
        <v>0</v>
      </c>
      <c r="AN124" s="81">
        <f>IF(+All!$F396="Northern Illinois",+All!X396,IF(+All!$H396="Northern Illinois",+All!X396,0))</f>
        <v>0</v>
      </c>
      <c r="AO124" s="83">
        <f>IF(+All!$F396="Northern Illinois",+All!Y396,IF(+All!$H396="Northern Illinois",+All!Y396,0))</f>
        <v>0</v>
      </c>
      <c r="AP124" s="84">
        <f>IF(+All!$F396="Northern Illinois",+All!Z396,IF(+All!$H396="Northern Illinois",+All!Z396,0))</f>
        <v>0</v>
      </c>
      <c r="AQ124" s="480">
        <f>IF(+All!$F396="Northern Illinois",+All!#REF!,IF(+All!$H396="Northern Illinois",+All!#REF!,0))</f>
        <v>0</v>
      </c>
      <c r="AR124" s="482">
        <f>IF(+All!$F396="Northern Illinois",+All!#REF!,IF(+All!$H396="Northern Illinois",+All!#REF!,0))</f>
        <v>0</v>
      </c>
      <c r="AS124" s="483">
        <f>IF(+All!$F396="Northern Illinois",+All!#REF!,IF(+All!$H396="Northern Illinois",+All!#REF!,0))</f>
        <v>0</v>
      </c>
      <c r="AT124" s="483">
        <f>IF(+All!$F396="Northern Illinois",+All!#REF!,IF(+All!$H396="Northern Illinois",+All!#REF!,0))</f>
        <v>0</v>
      </c>
      <c r="AU124" s="482">
        <f>IF(+All!$F396="Northern Illinois",+All!#REF!,IF(+All!$H396="Northern Illinois",+All!#REF!,0))</f>
        <v>0</v>
      </c>
      <c r="AV124" s="483">
        <f>IF(+All!$F396="Northern Illinois",+All!#REF!,IF(+All!$H396="Northern Illinois",+All!#REF!,0))</f>
        <v>0</v>
      </c>
      <c r="AW124" s="484">
        <f>IF(+All!$F396="Northern Illinois",+All!#REF!,IF(+All!$H396="Northern Illinois",+All!#REF!,0))</f>
        <v>0</v>
      </c>
      <c r="AX124" s="483">
        <f>IF(+All!$F396="Northern Illinois",+All!#REF!,IF(+All!$H396="Northern Illinois",+All!#REF!,0))</f>
        <v>0</v>
      </c>
      <c r="AY124" s="88">
        <f>IF(+All!$F396="Northern Illinois",+All!#REF!,IF(+All!$H396="Northern Illinois",+All!#REF!,0))</f>
        <v>0</v>
      </c>
      <c r="AZ124" s="89">
        <f>IF(+All!$F396="Northern Illinois",+All!#REF!,IF(+All!$H396="Northern Illinois",+All!#REF!,0))</f>
        <v>0</v>
      </c>
      <c r="BA124" s="90">
        <f>IF(+All!$F396="Northern Illinois",+All!#REF!,IF(+All!$H396="Northern Illinois",+All!#REF!,0))</f>
        <v>0</v>
      </c>
      <c r="BB124" s="90">
        <f>IF(+All!$F396="Northern Illinois",+All!#REF!,IF(+All!$H396="Northern Illinois",+All!#REF!,0))</f>
        <v>0</v>
      </c>
      <c r="BC124" s="91">
        <f>IF(+All!$F396="Northern Illinois",+All!#REF!,IF(+All!$H396="Northern Illinois",+All!#REF!,0))</f>
        <v>0</v>
      </c>
      <c r="BD124" s="482">
        <f>IF(+All!$F396="Northern Illinois",+All!#REF!,IF(+All!$H396="Northern Illinois",+All!#REF!,0))</f>
        <v>0</v>
      </c>
      <c r="BE124" s="483">
        <f>IF(+All!$F396="Northern Illinois",+All!#REF!,IF(+All!$H396="Northern Illinois",+All!#REF!,0))</f>
        <v>0</v>
      </c>
      <c r="BF124" s="483">
        <f>IF(+All!$F396="Northern Illinois",+All!#REF!,IF(+All!$H396="Northern Illinois",+All!#REF!,0))</f>
        <v>0</v>
      </c>
      <c r="BG124" s="482">
        <f>IF(+All!$F396="Northern Illinois",+All!#REF!,IF(+All!$H396="Northern Illinois",+All!#REF!,0))</f>
        <v>0</v>
      </c>
      <c r="BH124" s="483">
        <f>IF(+All!$F396="Northern Illinois",+All!#REF!,IF(+All!$H396="Northern Illinois",+All!#REF!,0))</f>
        <v>0</v>
      </c>
      <c r="BI124" s="484">
        <f>IF(+All!$F396="Northern Illinois",+All!#REF!,IF(+All!$H396="Northern Illinois",+All!#REF!,0))</f>
        <v>0</v>
      </c>
      <c r="BJ124" s="92">
        <f>IF(+All!$F396="Northern Illinois",+All!#REF!,IF(+All!$H396="Northern Illinois",+All!#REF!,0))</f>
        <v>0</v>
      </c>
      <c r="BK124" s="93">
        <f>IF(+All!$F396="Northern Illinois",+All!#REF!,IF(+All!$H396="Northern Illinois",+All!#REF!,0))</f>
        <v>0</v>
      </c>
    </row>
    <row r="125" spans="1:63" x14ac:dyDescent="0.8">
      <c r="A125" s="70">
        <f>IF(+All!$F700="Northern Illinois",+All!A700,IF(+All!$H700="Northern Illinois",+All!A700,0))</f>
        <v>9</v>
      </c>
      <c r="B125" s="480" t="str">
        <f>IF(+All!$F700="Northern Illinois",+All!B700,IF(+All!$H700="Northern Illinois",+All!B700,0))</f>
        <v>Sat</v>
      </c>
      <c r="C125" s="72">
        <f>IF(+All!$F700="Northern Illinois",+All!C700,IF(+All!$H700="Northern Illinois",+All!C700,0))</f>
        <v>44499</v>
      </c>
      <c r="D125" s="73">
        <f>IF(+All!$F700="Northern Illinois",+All!D700,IF(+All!$H700="Northern Illinois",+All!D700,0))</f>
        <v>0</v>
      </c>
      <c r="E125" s="707">
        <f>IF(+All!$F700="Northern Illinois",+All!E700,IF(+All!$H700="Northern Illinois",+All!E700,0))</f>
        <v>0</v>
      </c>
      <c r="F125" s="75" t="str">
        <f>IF(+All!$F700="Northern Illinois",+All!F700,IF(+All!$H700="Northern Illinois",+All!F700,0))</f>
        <v>Northern Illinois</v>
      </c>
      <c r="G125" s="76" t="str">
        <f>IF(+All!$F700="Northern Illinois",+All!G700,IF(+All!$H700="Northern Illinois",+All!G700,0))</f>
        <v>MAC</v>
      </c>
      <c r="H125" s="75" t="str">
        <f>IF(+All!$F700="Northern Illinois",+All!H700,IF(+All!$H700="Northern Illinois",+All!H700,0))</f>
        <v>Open</v>
      </c>
      <c r="I125" s="76" t="str">
        <f>IF(+All!$F700="Northern Illinois",+All!I700,IF(+All!$H700="Northern Illinois",+All!I700,0))</f>
        <v>ZZZ</v>
      </c>
      <c r="J125" s="706">
        <f>IF(+All!$F700="Northern Illinois",+All!J700,IF(+All!$H700="Northern Illinois",+All!J700,0))</f>
        <v>0</v>
      </c>
      <c r="K125" s="707" t="str">
        <f>IF(+All!$F700="Northern Illinois",+All!K700,IF(+All!$H700="Northern Illinois",+All!K700,0))</f>
        <v>Northern Illinois</v>
      </c>
      <c r="L125" s="78">
        <f>IF(+All!$F700="Northern Illinois",+All!L700,IF(+All!$H700="Northern Illinois",+All!L700,0))</f>
        <v>0</v>
      </c>
      <c r="M125" s="79">
        <f>IF(+All!$F700="Northern Illinois",+All!M700,IF(+All!$H700="Northern Illinois",+All!M700,0))</f>
        <v>0</v>
      </c>
      <c r="N125" s="706">
        <f>IF(+All!$F700="Northern Illinois",+All!N700,IF(+All!$H700="Northern Illinois",+All!N700,0))</f>
        <v>0</v>
      </c>
      <c r="O125" s="708">
        <f>IF(+All!$F700="Northern Illinois",+All!O700,IF(+All!$H700="Northern Illinois",+All!O700,0))</f>
        <v>0</v>
      </c>
      <c r="P125" s="708">
        <f>IF(+All!$F700="Northern Illinois",+All!P700,IF(+All!$H700="Northern Illinois",+All!P700,0))</f>
        <v>0</v>
      </c>
      <c r="Q125" s="707">
        <f>IF(+All!$F700="Northern Illinois",+All!Q700,IF(+All!$H700="Northern Illinois",+All!Q700,0))</f>
        <v>0</v>
      </c>
      <c r="R125" s="706">
        <f>IF(+All!$F700="Northern Illinois",+All!R700,IF(+All!$H700="Northern Illinois",+All!R700,0))</f>
        <v>0</v>
      </c>
      <c r="S125" s="708">
        <f>IF(+All!$F700="Northern Illinois",+All!S700,IF(+All!$H700="Northern Illinois",+All!S700,0))</f>
        <v>0</v>
      </c>
      <c r="T125" s="706">
        <f>IF(+All!$F700="Northern Illinois",+All!T700,IF(+All!$H700="Northern Illinois",+All!T700,0))</f>
        <v>0</v>
      </c>
      <c r="U125" s="707">
        <f>IF(+All!$F700="Northern Illinois",+All!U700,IF(+All!$H700="Northern Illinois",+All!U700,0))</f>
        <v>0</v>
      </c>
      <c r="V125" s="706">
        <f>IF(+All!$F438="Northern Illinois",+All!#REF!,IF(+All!$H438="Northern Illinois",+All!#REF!,0))</f>
        <v>0</v>
      </c>
      <c r="W125" s="707">
        <f>IF(+All!$F438="Northern Illinois",+All!#REF!,IF(+All!$H438="Northern Illinois",+All!#REF!,0))</f>
        <v>0</v>
      </c>
      <c r="X125" s="706">
        <f>IF(+All!$F438="Northern Illinois",+All!#REF!,IF(+All!$H438="Northern Illinois",+All!#REF!,0))</f>
        <v>0</v>
      </c>
      <c r="Y125" s="707">
        <f>IF(+All!$F438="Northern Illinois",+All!#REF!,IF(+All!$H438="Northern Illinois",+All!#REF!,0))</f>
        <v>0</v>
      </c>
      <c r="Z125" s="706">
        <f>IF(+All!$F438="Northern Illinois",+All!#REF!,IF(+All!$H438="Northern Illinois",+All!#REF!,0))</f>
        <v>0</v>
      </c>
      <c r="AA125" s="707">
        <f>IF(+All!$F438="Northern Illinois",+All!#REF!,IF(+All!$H438="Northern Illinois",+All!#REF!,0))</f>
        <v>0</v>
      </c>
      <c r="AB125" s="706">
        <f>IF(+All!$F438="Northern Illinois",+All!#REF!,IF(+All!$H438="Northern Illinois",+All!#REF!,0))</f>
        <v>0</v>
      </c>
      <c r="AC125" s="707">
        <f>IF(+All!$F438="Northern Illinois",+All!#REF!,IF(+All!$H438="Northern Illinois",+All!#REF!,0))</f>
        <v>0</v>
      </c>
      <c r="AD125" s="706">
        <f>IF(+All!$F438="Northern Illinois",+All!#REF!,IF(+All!$H438="Northern Illinois",+All!#REF!,0))</f>
        <v>0</v>
      </c>
      <c r="AE125" s="707">
        <f>IF(+All!$F438="Northern Illinois",+All!#REF!,IF(+All!$H438="Northern Illinois",+All!#REF!,0))</f>
        <v>0</v>
      </c>
      <c r="AF125" s="706">
        <f>IF(+All!$F438="Northern Illinois",+All!#REF!,IF(+All!$H438="Northern Illinois",+All!#REF!,0))</f>
        <v>0</v>
      </c>
      <c r="AG125" s="707">
        <f>IF(+All!$F438="Northern Illinois",+All!#REF!,IF(+All!$H438="Northern Illinois",+All!#REF!,0))</f>
        <v>0</v>
      </c>
      <c r="AH125" s="706">
        <f>IF(+All!$F438="Northern Illinois",+All!#REF!,IF(+All!$H438="Northern Illinois",+All!#REF!,0))</f>
        <v>0</v>
      </c>
      <c r="AI125" s="707">
        <f>IF(+All!$F438="Northern Illinois",+All!#REF!,IF(+All!$H438="Northern Illinois",+All!#REF!,0))</f>
        <v>0</v>
      </c>
      <c r="AJ125" s="706">
        <f>IF(+All!$F438="Northern Illinois",+All!#REF!,IF(+All!$H438="Northern Illinois",+All!#REF!,0))</f>
        <v>0</v>
      </c>
      <c r="AK125" s="707">
        <f>IF(+All!$F438="Northern Illinois",+All!#REF!,IF(+All!$H438="Northern Illinois",+All!#REF!,0))</f>
        <v>0</v>
      </c>
      <c r="AL125" s="81">
        <f>IF(+All!$F438="Northern Illinois",+All!V438,IF(+All!$H438="Northern Illinois",+All!V438,0))</f>
        <v>0</v>
      </c>
      <c r="AM125" s="82">
        <f>IF(+All!$F438="Northern Illinois",+All!W438,IF(+All!$H438="Northern Illinois",+All!W438,0))</f>
        <v>0</v>
      </c>
      <c r="AN125" s="81">
        <f>IF(+All!$F438="Northern Illinois",+All!X438,IF(+All!$H438="Northern Illinois",+All!X438,0))</f>
        <v>0</v>
      </c>
      <c r="AO125" s="83">
        <f>IF(+All!$F438="Northern Illinois",+All!Y438,IF(+All!$H438="Northern Illinois",+All!Y438,0))</f>
        <v>0</v>
      </c>
      <c r="AP125" s="84">
        <f>IF(+All!$F438="Northern Illinois",+All!Z438,IF(+All!$H438="Northern Illinois",+All!Z438,0))</f>
        <v>0</v>
      </c>
      <c r="AQ125" s="480">
        <f>IF(+All!$F438="Northern Illinois",+All!#REF!,IF(+All!$H438="Northern Illinois",+All!#REF!,0))</f>
        <v>0</v>
      </c>
      <c r="AR125" s="482">
        <f>IF(+All!$F438="Northern Illinois",+All!#REF!,IF(+All!$H438="Northern Illinois",+All!#REF!,0))</f>
        <v>0</v>
      </c>
      <c r="AS125" s="483">
        <f>IF(+All!$F438="Northern Illinois",+All!#REF!,IF(+All!$H438="Northern Illinois",+All!#REF!,0))</f>
        <v>0</v>
      </c>
      <c r="AT125" s="483">
        <f>IF(+All!$F438="Northern Illinois",+All!#REF!,IF(+All!$H438="Northern Illinois",+All!#REF!,0))</f>
        <v>0</v>
      </c>
      <c r="AU125" s="482">
        <f>IF(+All!$F438="Northern Illinois",+All!#REF!,IF(+All!$H438="Northern Illinois",+All!#REF!,0))</f>
        <v>0</v>
      </c>
      <c r="AV125" s="483">
        <f>IF(+All!$F438="Northern Illinois",+All!#REF!,IF(+All!$H438="Northern Illinois",+All!#REF!,0))</f>
        <v>0</v>
      </c>
      <c r="AW125" s="484">
        <f>IF(+All!$F438="Northern Illinois",+All!#REF!,IF(+All!$H438="Northern Illinois",+All!#REF!,0))</f>
        <v>0</v>
      </c>
      <c r="AX125" s="483">
        <f>IF(+All!$F438="Northern Illinois",+All!#REF!,IF(+All!$H438="Northern Illinois",+All!#REF!,0))</f>
        <v>0</v>
      </c>
      <c r="AY125" s="88">
        <f>IF(+All!$F438="Northern Illinois",+All!#REF!,IF(+All!$H438="Northern Illinois",+All!#REF!,0))</f>
        <v>0</v>
      </c>
      <c r="AZ125" s="89">
        <f>IF(+All!$F438="Northern Illinois",+All!#REF!,IF(+All!$H438="Northern Illinois",+All!#REF!,0))</f>
        <v>0</v>
      </c>
      <c r="BA125" s="90">
        <f>IF(+All!$F438="Northern Illinois",+All!#REF!,IF(+All!$H438="Northern Illinois",+All!#REF!,0))</f>
        <v>0</v>
      </c>
      <c r="BB125" s="90">
        <f>IF(+All!$F438="Northern Illinois",+All!#REF!,IF(+All!$H438="Northern Illinois",+All!#REF!,0))</f>
        <v>0</v>
      </c>
      <c r="BC125" s="91">
        <f>IF(+All!$F438="Northern Illinois",+All!#REF!,IF(+All!$H438="Northern Illinois",+All!#REF!,0))</f>
        <v>0</v>
      </c>
      <c r="BD125" s="482">
        <f>IF(+All!$F438="Northern Illinois",+All!#REF!,IF(+All!$H438="Northern Illinois",+All!#REF!,0))</f>
        <v>0</v>
      </c>
      <c r="BE125" s="483">
        <f>IF(+All!$F438="Northern Illinois",+All!#REF!,IF(+All!$H438="Northern Illinois",+All!#REF!,0))</f>
        <v>0</v>
      </c>
      <c r="BF125" s="483">
        <f>IF(+All!$F438="Northern Illinois",+All!#REF!,IF(+All!$H438="Northern Illinois",+All!#REF!,0))</f>
        <v>0</v>
      </c>
      <c r="BG125" s="482">
        <f>IF(+All!$F438="Northern Illinois",+All!#REF!,IF(+All!$H438="Northern Illinois",+All!#REF!,0))</f>
        <v>0</v>
      </c>
      <c r="BH125" s="483">
        <f>IF(+All!$F438="Northern Illinois",+All!#REF!,IF(+All!$H438="Northern Illinois",+All!#REF!,0))</f>
        <v>0</v>
      </c>
      <c r="BI125" s="484">
        <f>IF(+All!$F438="Northern Illinois",+All!#REF!,IF(+All!$H438="Northern Illinois",+All!#REF!,0))</f>
        <v>0</v>
      </c>
      <c r="BJ125" s="92">
        <f>IF(+All!$F438="Northern Illinois",+All!#REF!,IF(+All!$H438="Northern Illinois",+All!#REF!,0))</f>
        <v>0</v>
      </c>
      <c r="BK125" s="93">
        <f>IF(+All!$F438="Northern Illinois",+All!#REF!,IF(+All!$H438="Northern Illinois",+All!#REF!,0))</f>
        <v>0</v>
      </c>
    </row>
    <row r="126" spans="1:63" x14ac:dyDescent="0.8">
      <c r="A126" s="70">
        <f>IF(+All!$F711="Northern Illinois",+All!A711,IF(+All!$H711="Northern Illinois",+All!A711,0))</f>
        <v>10</v>
      </c>
      <c r="B126" s="480" t="str">
        <f>IF(+All!$F711="Northern Illinois",+All!B711,IF(+All!$H711="Northern Illinois",+All!B711,0))</f>
        <v>Weds</v>
      </c>
      <c r="C126" s="72">
        <f>IF(+All!$F711="Northern Illinois",+All!C711,IF(+All!$H711="Northern Illinois",+All!C711,0))</f>
        <v>44503</v>
      </c>
      <c r="D126" s="73">
        <f>IF(+All!$F711="Northern Illinois",+All!D711,IF(+All!$H711="Northern Illinois",+All!D711,0))</f>
        <v>0.79166666666666663</v>
      </c>
      <c r="E126" s="707" t="str">
        <f>IF(+All!$F711="Northern Illinois",+All!E711,IF(+All!$H711="Northern Illinois",+All!E711,0))</f>
        <v>ESPN2</v>
      </c>
      <c r="F126" s="75" t="str">
        <f>IF(+All!$F711="Northern Illinois",+All!F711,IF(+All!$H711="Northern Illinois",+All!F711,0))</f>
        <v>Northern Illinois</v>
      </c>
      <c r="G126" s="76" t="str">
        <f>IF(+All!$F711="Northern Illinois",+All!G711,IF(+All!$H711="Northern Illinois",+All!G711,0))</f>
        <v>MAC</v>
      </c>
      <c r="H126" s="75" t="str">
        <f>IF(+All!$F711="Northern Illinois",+All!H711,IF(+All!$H711="Northern Illinois",+All!H711,0))</f>
        <v>Kent State</v>
      </c>
      <c r="I126" s="76" t="str">
        <f>IF(+All!$F711="Northern Illinois",+All!I711,IF(+All!$H711="Northern Illinois",+All!I711,0))</f>
        <v>MAC</v>
      </c>
      <c r="J126" s="706" t="str">
        <f>IF(+All!$F711="Northern Illinois",+All!J711,IF(+All!$H711="Northern Illinois",+All!J711,0))</f>
        <v>Kent State</v>
      </c>
      <c r="K126" s="707" t="str">
        <f>IF(+All!$F711="Northern Illinois",+All!K711,IF(+All!$H711="Northern Illinois",+All!K711,0))</f>
        <v>Northern Illinois</v>
      </c>
      <c r="L126" s="78">
        <f>IF(+All!$F711="Northern Illinois",+All!L711,IF(+All!$H711="Northern Illinois",+All!L711,0))</f>
        <v>3.5</v>
      </c>
      <c r="M126" s="79">
        <f>IF(+All!$F711="Northern Illinois",+All!M711,IF(+All!$H711="Northern Illinois",+All!M711,0))</f>
        <v>67.5</v>
      </c>
      <c r="N126" s="706" t="str">
        <f>IF(+All!$F711="Northern Illinois",+All!N711,IF(+All!$H711="Northern Illinois",+All!N711,0))</f>
        <v>Kent State</v>
      </c>
      <c r="O126" s="708">
        <f>IF(+All!$F711="Northern Illinois",+All!O711,IF(+All!$H711="Northern Illinois",+All!O711,0))</f>
        <v>52</v>
      </c>
      <c r="P126" s="708" t="str">
        <f>IF(+All!$F711="Northern Illinois",+All!P711,IF(+All!$H711="Northern Illinois",+All!P711,0))</f>
        <v>Northern Illinois</v>
      </c>
      <c r="Q126" s="707">
        <f>IF(+All!$F711="Northern Illinois",+All!Q711,IF(+All!$H711="Northern Illinois",+All!Q711,0))</f>
        <v>47</v>
      </c>
      <c r="R126" s="706" t="str">
        <f>IF(+All!$F711="Northern Illinois",+All!R711,IF(+All!$H711="Northern Illinois",+All!R711,0))</f>
        <v>Kent State</v>
      </c>
      <c r="S126" s="708" t="str">
        <f>IF(+All!$F711="Northern Illinois",+All!S711,IF(+All!$H711="Northern Illinois",+All!S711,0))</f>
        <v>Northern Illinois</v>
      </c>
      <c r="T126" s="706" t="str">
        <f>IF(+All!$F711="Northern Illinois",+All!T711,IF(+All!$H711="Northern Illinois",+All!T711,0))</f>
        <v>Northern Illinois</v>
      </c>
      <c r="U126" s="707" t="str">
        <f>IF(+All!$F711="Northern Illinois",+All!U711,IF(+All!$H711="Northern Illinois",+All!U711,0))</f>
        <v>L</v>
      </c>
      <c r="V126" s="706" t="e">
        <f>IF(+All!#REF!="Northern Illinois",+All!#REF!,IF(+All!#REF!="Northern Illinois",+All!#REF!,0))</f>
        <v>#REF!</v>
      </c>
      <c r="W126" s="707" t="e">
        <f>IF(+All!#REF!="Northern Illinois",+All!#REF!,IF(+All!#REF!="Northern Illinois",+All!#REF!,0))</f>
        <v>#REF!</v>
      </c>
      <c r="X126" s="706" t="e">
        <f>IF(+All!#REF!="Northern Illinois",+All!#REF!,IF(+All!#REF!="Northern Illinois",+All!#REF!,0))</f>
        <v>#REF!</v>
      </c>
      <c r="Y126" s="707" t="e">
        <f>IF(+All!#REF!="Northern Illinois",+All!#REF!,IF(+All!#REF!="Northern Illinois",+All!#REF!,0))</f>
        <v>#REF!</v>
      </c>
      <c r="Z126" s="706" t="e">
        <f>IF(+All!#REF!="Northern Illinois",+All!#REF!,IF(+All!#REF!="Northern Illinois",+All!#REF!,0))</f>
        <v>#REF!</v>
      </c>
      <c r="AA126" s="707" t="e">
        <f>IF(+All!#REF!="Northern Illinois",+All!#REF!,IF(+All!#REF!="Northern Illinois",+All!#REF!,0))</f>
        <v>#REF!</v>
      </c>
      <c r="AB126" s="706" t="e">
        <f>IF(+All!#REF!="Northern Illinois",+All!#REF!,IF(+All!#REF!="Northern Illinois",+All!#REF!,0))</f>
        <v>#REF!</v>
      </c>
      <c r="AC126" s="707" t="e">
        <f>IF(+All!#REF!="Northern Illinois",+All!#REF!,IF(+All!#REF!="Northern Illinois",+All!#REF!,0))</f>
        <v>#REF!</v>
      </c>
      <c r="AD126" s="706" t="e">
        <f>IF(+All!#REF!="Northern Illinois",+All!#REF!,IF(+All!#REF!="Northern Illinois",+All!#REF!,0))</f>
        <v>#REF!</v>
      </c>
      <c r="AE126" s="707" t="e">
        <f>IF(+All!#REF!="Northern Illinois",+All!#REF!,IF(+All!#REF!="Northern Illinois",+All!#REF!,0))</f>
        <v>#REF!</v>
      </c>
      <c r="AF126" s="706" t="e">
        <f>IF(+All!#REF!="Northern Illinois",+All!#REF!,IF(+All!#REF!="Northern Illinois",+All!#REF!,0))</f>
        <v>#REF!</v>
      </c>
      <c r="AG126" s="707" t="e">
        <f>IF(+All!#REF!="Northern Illinois",+All!#REF!,IF(+All!#REF!="Northern Illinois",+All!#REF!,0))</f>
        <v>#REF!</v>
      </c>
      <c r="AH126" s="706" t="e">
        <f>IF(+All!#REF!="Northern Illinois",+All!#REF!,IF(+All!#REF!="Northern Illinois",+All!#REF!,0))</f>
        <v>#REF!</v>
      </c>
      <c r="AI126" s="707" t="e">
        <f>IF(+All!#REF!="Northern Illinois",+All!#REF!,IF(+All!#REF!="Northern Illinois",+All!#REF!,0))</f>
        <v>#REF!</v>
      </c>
      <c r="AJ126" s="706" t="e">
        <f>IF(+All!#REF!="Northern Illinois",+All!#REF!,IF(+All!#REF!="Northern Illinois",+All!#REF!,0))</f>
        <v>#REF!</v>
      </c>
      <c r="AK126" s="707" t="e">
        <f>IF(+All!#REF!="Northern Illinois",+All!#REF!,IF(+All!#REF!="Northern Illinois",+All!#REF!,0))</f>
        <v>#REF!</v>
      </c>
      <c r="AL126" s="81" t="e">
        <f>IF(+All!#REF!="Northern Illinois",+All!#REF!,IF(+All!#REF!="Northern Illinois",+All!#REF!,0))</f>
        <v>#REF!</v>
      </c>
      <c r="AM126" s="82" t="e">
        <f>IF(+All!#REF!="Northern Illinois",+All!#REF!,IF(+All!#REF!="Northern Illinois",+All!#REF!,0))</f>
        <v>#REF!</v>
      </c>
      <c r="AN126" s="81" t="e">
        <f>IF(+All!#REF!="Northern Illinois",+All!#REF!,IF(+All!#REF!="Northern Illinois",+All!#REF!,0))</f>
        <v>#REF!</v>
      </c>
      <c r="AO126" s="83" t="e">
        <f>IF(+All!#REF!="Northern Illinois",+All!#REF!,IF(+All!#REF!="Northern Illinois",+All!#REF!,0))</f>
        <v>#REF!</v>
      </c>
      <c r="AP126" s="84" t="e">
        <f>IF(+All!#REF!="Northern Illinois",+All!#REF!,IF(+All!#REF!="Northern Illinois",+All!#REF!,0))</f>
        <v>#REF!</v>
      </c>
      <c r="AQ126" s="480" t="e">
        <f>IF(+All!#REF!="Northern Illinois",+All!#REF!,IF(+All!#REF!="Northern Illinois",+All!#REF!,0))</f>
        <v>#REF!</v>
      </c>
      <c r="AR126" s="482" t="e">
        <f>IF(+All!#REF!="Northern Illinois",+All!#REF!,IF(+All!#REF!="Northern Illinois",+All!#REF!,0))</f>
        <v>#REF!</v>
      </c>
      <c r="AS126" s="483" t="e">
        <f>IF(+All!#REF!="Northern Illinois",+All!#REF!,IF(+All!#REF!="Northern Illinois",+All!#REF!,0))</f>
        <v>#REF!</v>
      </c>
      <c r="AT126" s="483" t="e">
        <f>IF(+All!#REF!="Northern Illinois",+All!#REF!,IF(+All!#REF!="Northern Illinois",+All!#REF!,0))</f>
        <v>#REF!</v>
      </c>
      <c r="AU126" s="482" t="e">
        <f>IF(+All!#REF!="Northern Illinois",+All!#REF!,IF(+All!#REF!="Northern Illinois",+All!#REF!,0))</f>
        <v>#REF!</v>
      </c>
      <c r="AV126" s="483" t="e">
        <f>IF(+All!#REF!="Northern Illinois",+All!#REF!,IF(+All!#REF!="Northern Illinois",+All!#REF!,0))</f>
        <v>#REF!</v>
      </c>
      <c r="AW126" s="484" t="e">
        <f>IF(+All!#REF!="Northern Illinois",+All!#REF!,IF(+All!#REF!="Northern Illinois",+All!#REF!,0))</f>
        <v>#REF!</v>
      </c>
      <c r="AX126" s="483" t="e">
        <f>IF(+All!#REF!="Northern Illinois",+All!#REF!,IF(+All!#REF!="Northern Illinois",+All!#REF!,0))</f>
        <v>#REF!</v>
      </c>
      <c r="AY126" s="88" t="e">
        <f>IF(+All!#REF!="Northern Illinois",+All!#REF!,IF(+All!#REF!="Northern Illinois",+All!#REF!,0))</f>
        <v>#REF!</v>
      </c>
      <c r="AZ126" s="89" t="e">
        <f>IF(+All!#REF!="Northern Illinois",+All!#REF!,IF(+All!#REF!="Northern Illinois",+All!#REF!,0))</f>
        <v>#REF!</v>
      </c>
      <c r="BA126" s="90" t="e">
        <f>IF(+All!#REF!="Northern Illinois",+All!#REF!,IF(+All!#REF!="Northern Illinois",+All!#REF!,0))</f>
        <v>#REF!</v>
      </c>
      <c r="BB126" s="90" t="e">
        <f>IF(+All!#REF!="Northern Illinois",+All!#REF!,IF(+All!#REF!="Northern Illinois",+All!#REF!,0))</f>
        <v>#REF!</v>
      </c>
      <c r="BC126" s="91" t="e">
        <f>IF(+All!#REF!="Northern Illinois",+All!#REF!,IF(+All!#REF!="Northern Illinois",+All!#REF!,0))</f>
        <v>#REF!</v>
      </c>
      <c r="BD126" s="482" t="e">
        <f>IF(+All!#REF!="Northern Illinois",+All!#REF!,IF(+All!#REF!="Northern Illinois",+All!#REF!,0))</f>
        <v>#REF!</v>
      </c>
      <c r="BE126" s="483" t="e">
        <f>IF(+All!#REF!="Northern Illinois",+All!#REF!,IF(+All!#REF!="Northern Illinois",+All!#REF!,0))</f>
        <v>#REF!</v>
      </c>
      <c r="BF126" s="483" t="e">
        <f>IF(+All!#REF!="Northern Illinois",+All!#REF!,IF(+All!#REF!="Northern Illinois",+All!#REF!,0))</f>
        <v>#REF!</v>
      </c>
      <c r="BG126" s="482" t="e">
        <f>IF(+All!#REF!="Northern Illinois",+All!#REF!,IF(+All!#REF!="Northern Illinois",+All!#REF!,0))</f>
        <v>#REF!</v>
      </c>
      <c r="BH126" s="483" t="e">
        <f>IF(+All!#REF!="Northern Illinois",+All!#REF!,IF(+All!#REF!="Northern Illinois",+All!#REF!,0))</f>
        <v>#REF!</v>
      </c>
      <c r="BI126" s="484" t="e">
        <f>IF(+All!#REF!="Northern Illinois",+All!#REF!,IF(+All!#REF!="Northern Illinois",+All!#REF!,0))</f>
        <v>#REF!</v>
      </c>
      <c r="BJ126" s="92" t="e">
        <f>IF(+All!#REF!="Northern Illinois",+All!#REF!,IF(+All!#REF!="Northern Illinois",+All!#REF!,0))</f>
        <v>#REF!</v>
      </c>
      <c r="BK126" s="93" t="e">
        <f>IF(+All!#REF!="Northern Illinois",+All!#REF!,IF(+All!#REF!="Northern Illinois",+All!#REF!,0))</f>
        <v>#REF!</v>
      </c>
    </row>
    <row r="127" spans="1:63" x14ac:dyDescent="0.8">
      <c r="A127" s="70">
        <f>IF(+All!$F783="Northern Illinois",+All!A783,IF(+All!$H783="Northern Illinois",+All!A783,0))</f>
        <v>11</v>
      </c>
      <c r="B127" s="480" t="str">
        <f>IF(+All!$F783="Northern Illinois",+All!B783,IF(+All!$H783="Northern Illinois",+All!B783,0))</f>
        <v>Weds</v>
      </c>
      <c r="C127" s="72">
        <f>IF(+All!$F783="Northern Illinois",+All!C783,IF(+All!$H783="Northern Illinois",+All!C783,0))</f>
        <v>44510</v>
      </c>
      <c r="D127" s="73">
        <f>IF(+All!$F783="Northern Illinois",+All!D783,IF(+All!$H783="Northern Illinois",+All!D783,0))</f>
        <v>0.79166666666666663</v>
      </c>
      <c r="E127" s="707" t="str">
        <f>IF(+All!$F783="Northern Illinois",+All!E783,IF(+All!$H783="Northern Illinois",+All!E783,0))</f>
        <v>ESPN2</v>
      </c>
      <c r="F127" s="75" t="str">
        <f>IF(+All!$F783="Northern Illinois",+All!F783,IF(+All!$H783="Northern Illinois",+All!F783,0))</f>
        <v>Ball State</v>
      </c>
      <c r="G127" s="76" t="str">
        <f>IF(+All!$F783="Northern Illinois",+All!G783,IF(+All!$H783="Northern Illinois",+All!G783,0))</f>
        <v>MAC</v>
      </c>
      <c r="H127" s="75" t="str">
        <f>IF(+All!$F783="Northern Illinois",+All!H783,IF(+All!$H783="Northern Illinois",+All!H783,0))</f>
        <v>Northern Illinois</v>
      </c>
      <c r="I127" s="76" t="str">
        <f>IF(+All!$F783="Northern Illinois",+All!I783,IF(+All!$H783="Northern Illinois",+All!I783,0))</f>
        <v>MAC</v>
      </c>
      <c r="J127" s="706" t="str">
        <f>IF(+All!$F783="Northern Illinois",+All!J783,IF(+All!$H783="Northern Illinois",+All!J783,0))</f>
        <v>Ball State</v>
      </c>
      <c r="K127" s="707" t="str">
        <f>IF(+All!$F783="Northern Illinois",+All!K783,IF(+All!$H783="Northern Illinois",+All!K783,0))</f>
        <v>Northern Illinois</v>
      </c>
      <c r="L127" s="78">
        <f>IF(+All!$F783="Northern Illinois",+All!L783,IF(+All!$H783="Northern Illinois",+All!L783,0))</f>
        <v>2.5</v>
      </c>
      <c r="M127" s="79">
        <f>IF(+All!$F783="Northern Illinois",+All!M783,IF(+All!$H783="Northern Illinois",+All!M783,0))</f>
        <v>62.5</v>
      </c>
      <c r="N127" s="706" t="str">
        <f>IF(+All!$F783="Northern Illinois",+All!N783,IF(+All!$H783="Northern Illinois",+All!N783,0))</f>
        <v>Northern Illinois</v>
      </c>
      <c r="O127" s="708">
        <f>IF(+All!$F783="Northern Illinois",+All!O783,IF(+All!$H783="Northern Illinois",+All!O783,0))</f>
        <v>30</v>
      </c>
      <c r="P127" s="708" t="str">
        <f>IF(+All!$F783="Northern Illinois",+All!P783,IF(+All!$H783="Northern Illinois",+All!P783,0))</f>
        <v>Ball State</v>
      </c>
      <c r="Q127" s="707">
        <f>IF(+All!$F783="Northern Illinois",+All!Q783,IF(+All!$H783="Northern Illinois",+All!Q783,0))</f>
        <v>29</v>
      </c>
      <c r="R127" s="706" t="str">
        <f>IF(+All!$F783="Northern Illinois",+All!R783,IF(+All!$H783="Northern Illinois",+All!R783,0))</f>
        <v>Northern Illinois</v>
      </c>
      <c r="S127" s="708" t="str">
        <f>IF(+All!$F783="Northern Illinois",+All!S783,IF(+All!$H783="Northern Illinois",+All!S783,0))</f>
        <v>Ball State</v>
      </c>
      <c r="T127" s="706" t="str">
        <f>IF(+All!$F783="Northern Illinois",+All!T783,IF(+All!$H783="Northern Illinois",+All!T783,0))</f>
        <v>Northern Illinois</v>
      </c>
      <c r="U127" s="707" t="str">
        <f>IF(+All!$F783="Northern Illinois",+All!U783,IF(+All!$H783="Northern Illinois",+All!U783,0))</f>
        <v>W</v>
      </c>
      <c r="V127" s="706">
        <f>IF(+All!$F482="Northern Illinois",+All!#REF!,IF(+All!$H482="Northern Illinois",+All!#REF!,0))</f>
        <v>0</v>
      </c>
      <c r="W127" s="707">
        <f>IF(+All!$F482="Northern Illinois",+All!#REF!,IF(+All!$H482="Northern Illinois",+All!#REF!,0))</f>
        <v>0</v>
      </c>
      <c r="X127" s="706">
        <f>IF(+All!$F482="Northern Illinois",+All!#REF!,IF(+All!$H482="Northern Illinois",+All!#REF!,0))</f>
        <v>0</v>
      </c>
      <c r="Y127" s="707">
        <f>IF(+All!$F482="Northern Illinois",+All!#REF!,IF(+All!$H482="Northern Illinois",+All!#REF!,0))</f>
        <v>0</v>
      </c>
      <c r="Z127" s="706">
        <f>IF(+All!$F482="Northern Illinois",+All!#REF!,IF(+All!$H482="Northern Illinois",+All!#REF!,0))</f>
        <v>0</v>
      </c>
      <c r="AA127" s="707">
        <f>IF(+All!$F482="Northern Illinois",+All!#REF!,IF(+All!$H482="Northern Illinois",+All!#REF!,0))</f>
        <v>0</v>
      </c>
      <c r="AB127" s="706">
        <f>IF(+All!$F482="Northern Illinois",+All!#REF!,IF(+All!$H482="Northern Illinois",+All!#REF!,0))</f>
        <v>0</v>
      </c>
      <c r="AC127" s="707">
        <f>IF(+All!$F482="Northern Illinois",+All!#REF!,IF(+All!$H482="Northern Illinois",+All!#REF!,0))</f>
        <v>0</v>
      </c>
      <c r="AD127" s="706">
        <f>IF(+All!$F482="Northern Illinois",+All!#REF!,IF(+All!$H482="Northern Illinois",+All!#REF!,0))</f>
        <v>0</v>
      </c>
      <c r="AE127" s="707">
        <f>IF(+All!$F482="Northern Illinois",+All!#REF!,IF(+All!$H482="Northern Illinois",+All!#REF!,0))</f>
        <v>0</v>
      </c>
      <c r="AF127" s="706">
        <f>IF(+All!$F482="Northern Illinois",+All!#REF!,IF(+All!$H482="Northern Illinois",+All!#REF!,0))</f>
        <v>0</v>
      </c>
      <c r="AG127" s="707">
        <f>IF(+All!$F482="Northern Illinois",+All!#REF!,IF(+All!$H482="Northern Illinois",+All!#REF!,0))</f>
        <v>0</v>
      </c>
      <c r="AH127" s="706">
        <f>IF(+All!$F482="Northern Illinois",+All!#REF!,IF(+All!$H482="Northern Illinois",+All!#REF!,0))</f>
        <v>0</v>
      </c>
      <c r="AI127" s="707">
        <f>IF(+All!$F482="Northern Illinois",+All!#REF!,IF(+All!$H482="Northern Illinois",+All!#REF!,0))</f>
        <v>0</v>
      </c>
      <c r="AJ127" s="706">
        <f>IF(+All!$F482="Northern Illinois",+All!#REF!,IF(+All!$H482="Northern Illinois",+All!#REF!,0))</f>
        <v>0</v>
      </c>
      <c r="AK127" s="707">
        <f>IF(+All!$F482="Northern Illinois",+All!#REF!,IF(+All!$H482="Northern Illinois",+All!#REF!,0))</f>
        <v>0</v>
      </c>
      <c r="AL127" s="81">
        <f>IF(+All!$F482="Northern Illinois",+All!V482,IF(+All!$H482="Northern Illinois",+All!V482,0))</f>
        <v>0</v>
      </c>
      <c r="AM127" s="82">
        <f>IF(+All!$F482="Northern Illinois",+All!W482,IF(+All!$H482="Northern Illinois",+All!W482,0))</f>
        <v>0</v>
      </c>
      <c r="AN127" s="81">
        <f>IF(+All!$F482="Northern Illinois",+All!X482,IF(+All!$H482="Northern Illinois",+All!X482,0))</f>
        <v>0</v>
      </c>
      <c r="AO127" s="83">
        <f>IF(+All!$F482="Northern Illinois",+All!Y482,IF(+All!$H482="Northern Illinois",+All!Y482,0))</f>
        <v>0</v>
      </c>
      <c r="AP127" s="84">
        <f>IF(+All!$F482="Northern Illinois",+All!Z482,IF(+All!$H482="Northern Illinois",+All!Z482,0))</f>
        <v>0</v>
      </c>
      <c r="AQ127" s="480">
        <f>IF(+All!$F482="Northern Illinois",+All!#REF!,IF(+All!$H482="Northern Illinois",+All!#REF!,0))</f>
        <v>0</v>
      </c>
      <c r="AR127" s="482">
        <f>IF(+All!$F482="Northern Illinois",+All!#REF!,IF(+All!$H482="Northern Illinois",+All!#REF!,0))</f>
        <v>0</v>
      </c>
      <c r="AS127" s="483">
        <f>IF(+All!$F482="Northern Illinois",+All!#REF!,IF(+All!$H482="Northern Illinois",+All!#REF!,0))</f>
        <v>0</v>
      </c>
      <c r="AT127" s="483">
        <f>IF(+All!$F482="Northern Illinois",+All!#REF!,IF(+All!$H482="Northern Illinois",+All!#REF!,0))</f>
        <v>0</v>
      </c>
      <c r="AU127" s="482">
        <f>IF(+All!$F482="Northern Illinois",+All!#REF!,IF(+All!$H482="Northern Illinois",+All!#REF!,0))</f>
        <v>0</v>
      </c>
      <c r="AV127" s="483">
        <f>IF(+All!$F482="Northern Illinois",+All!#REF!,IF(+All!$H482="Northern Illinois",+All!#REF!,0))</f>
        <v>0</v>
      </c>
      <c r="AW127" s="484">
        <f>IF(+All!$F482="Northern Illinois",+All!#REF!,IF(+All!$H482="Northern Illinois",+All!#REF!,0))</f>
        <v>0</v>
      </c>
      <c r="AX127" s="483">
        <f>IF(+All!$F482="Northern Illinois",+All!#REF!,IF(+All!$H482="Northern Illinois",+All!#REF!,0))</f>
        <v>0</v>
      </c>
      <c r="AY127" s="88">
        <f>IF(+All!$F482="Northern Illinois",+All!#REF!,IF(+All!$H482="Northern Illinois",+All!#REF!,0))</f>
        <v>0</v>
      </c>
      <c r="AZ127" s="89">
        <f>IF(+All!$F482="Northern Illinois",+All!#REF!,IF(+All!$H482="Northern Illinois",+All!#REF!,0))</f>
        <v>0</v>
      </c>
      <c r="BA127" s="90">
        <f>IF(+All!$F482="Northern Illinois",+All!#REF!,IF(+All!$H482="Northern Illinois",+All!#REF!,0))</f>
        <v>0</v>
      </c>
      <c r="BB127" s="90">
        <f>IF(+All!$F482="Northern Illinois",+All!#REF!,IF(+All!$H482="Northern Illinois",+All!#REF!,0))</f>
        <v>0</v>
      </c>
      <c r="BC127" s="91">
        <f>IF(+All!$F482="Northern Illinois",+All!#REF!,IF(+All!$H482="Northern Illinois",+All!#REF!,0))</f>
        <v>0</v>
      </c>
      <c r="BD127" s="482">
        <f>IF(+All!$F482="Northern Illinois",+All!#REF!,IF(+All!$H482="Northern Illinois",+All!#REF!,0))</f>
        <v>0</v>
      </c>
      <c r="BE127" s="483">
        <f>IF(+All!$F482="Northern Illinois",+All!#REF!,IF(+All!$H482="Northern Illinois",+All!#REF!,0))</f>
        <v>0</v>
      </c>
      <c r="BF127" s="483">
        <f>IF(+All!$F482="Northern Illinois",+All!#REF!,IF(+All!$H482="Northern Illinois",+All!#REF!,0))</f>
        <v>0</v>
      </c>
      <c r="BG127" s="482">
        <f>IF(+All!$F482="Northern Illinois",+All!#REF!,IF(+All!$H482="Northern Illinois",+All!#REF!,0))</f>
        <v>0</v>
      </c>
      <c r="BH127" s="483">
        <f>IF(+All!$F482="Northern Illinois",+All!#REF!,IF(+All!$H482="Northern Illinois",+All!#REF!,0))</f>
        <v>0</v>
      </c>
      <c r="BI127" s="484">
        <f>IF(+All!$F482="Northern Illinois",+All!#REF!,IF(+All!$H482="Northern Illinois",+All!#REF!,0))</f>
        <v>0</v>
      </c>
      <c r="BJ127" s="92">
        <f>IF(+All!$F482="Northern Illinois",+All!#REF!,IF(+All!$H482="Northern Illinois",+All!#REF!,0))</f>
        <v>0</v>
      </c>
      <c r="BK127" s="93">
        <f>IF(+All!$F482="Northern Illinois",+All!#REF!,IF(+All!$H482="Northern Illinois",+All!#REF!,0))</f>
        <v>0</v>
      </c>
    </row>
    <row r="128" spans="1:63" x14ac:dyDescent="0.8">
      <c r="A128" s="70">
        <f>IF(+All!$F851="Northern Illinois",+All!A851,IF(+All!$H851="Northern Illinois",+All!A851,0))</f>
        <v>12</v>
      </c>
      <c r="B128" s="480" t="str">
        <f>IF(+All!$F851="Northern Illinois",+All!B851,IF(+All!$H851="Northern Illinois",+All!B851,0))</f>
        <v>Weds</v>
      </c>
      <c r="C128" s="72">
        <f>IF(+All!$F851="Northern Illinois",+All!C851,IF(+All!$H851="Northern Illinois",+All!C851,0))</f>
        <v>44517</v>
      </c>
      <c r="D128" s="73">
        <f>IF(+All!$F851="Northern Illinois",+All!D851,IF(+All!$H851="Northern Illinois",+All!D851,0))</f>
        <v>0.79166666666666663</v>
      </c>
      <c r="E128" s="707" t="str">
        <f>IF(+All!$F851="Northern Illinois",+All!E851,IF(+All!$H851="Northern Illinois",+All!E851,0))</f>
        <v>ESPN2</v>
      </c>
      <c r="F128" s="75" t="str">
        <f>IF(+All!$F851="Northern Illinois",+All!F851,IF(+All!$H851="Northern Illinois",+All!F851,0))</f>
        <v>Northern Illinois</v>
      </c>
      <c r="G128" s="76" t="str">
        <f>IF(+All!$F851="Northern Illinois",+All!G851,IF(+All!$H851="Northern Illinois",+All!G851,0))</f>
        <v>MAC</v>
      </c>
      <c r="H128" s="75" t="str">
        <f>IF(+All!$F851="Northern Illinois",+All!H851,IF(+All!$H851="Northern Illinois",+All!H851,0))</f>
        <v>Buffalo</v>
      </c>
      <c r="I128" s="76" t="str">
        <f>IF(+All!$F851="Northern Illinois",+All!I851,IF(+All!$H851="Northern Illinois",+All!I851,0))</f>
        <v>MAC</v>
      </c>
      <c r="J128" s="706" t="str">
        <f>IF(+All!$F851="Northern Illinois",+All!J851,IF(+All!$H851="Northern Illinois",+All!J851,0))</f>
        <v>Northern Illinois</v>
      </c>
      <c r="K128" s="707" t="str">
        <f>IF(+All!$F851="Northern Illinois",+All!K851,IF(+All!$H851="Northern Illinois",+All!K851,0))</f>
        <v>Buffalo</v>
      </c>
      <c r="L128" s="78">
        <f>IF(+All!$F851="Northern Illinois",+All!L851,IF(+All!$H851="Northern Illinois",+All!L851,0))</f>
        <v>1.5</v>
      </c>
      <c r="M128" s="79">
        <f>IF(+All!$F851="Northern Illinois",+All!M851,IF(+All!$H851="Northern Illinois",+All!M851,0))</f>
        <v>60</v>
      </c>
      <c r="N128" s="706" t="str">
        <f>IF(+All!$F851="Northern Illinois",+All!N851,IF(+All!$H851="Northern Illinois",+All!N851,0))</f>
        <v>Northern Illinois</v>
      </c>
      <c r="O128" s="708">
        <f>IF(+All!$F851="Northern Illinois",+All!O851,IF(+All!$H851="Northern Illinois",+All!O851,0))</f>
        <v>33</v>
      </c>
      <c r="P128" s="708" t="str">
        <f>IF(+All!$F851="Northern Illinois",+All!P851,IF(+All!$H851="Northern Illinois",+All!P851,0))</f>
        <v>Buffalo</v>
      </c>
      <c r="Q128" s="707">
        <f>IF(+All!$F851="Northern Illinois",+All!Q851,IF(+All!$H851="Northern Illinois",+All!Q851,0))</f>
        <v>27</v>
      </c>
      <c r="R128" s="706" t="str">
        <f>IF(+All!$F851="Northern Illinois",+All!R851,IF(+All!$H851="Northern Illinois",+All!R851,0))</f>
        <v>Northern Illinois</v>
      </c>
      <c r="S128" s="708" t="str">
        <f>IF(+All!$F851="Northern Illinois",+All!S851,IF(+All!$H851="Northern Illinois",+All!S851,0))</f>
        <v>Buffalo</v>
      </c>
      <c r="T128" s="706" t="str">
        <f>IF(+All!$F851="Northern Illinois",+All!T851,IF(+All!$H851="Northern Illinois",+All!T851,0))</f>
        <v>Northern Illinois</v>
      </c>
      <c r="U128" s="707" t="str">
        <f>IF(+All!$F851="Northern Illinois",+All!U851,IF(+All!$H851="Northern Illinois",+All!U851,0))</f>
        <v>W</v>
      </c>
      <c r="V128" s="706" t="e">
        <f>IF(+All!#REF!="Northern Illinois",+All!#REF!,IF(+All!#REF!="Northern Illinois",+All!#REF!,0))</f>
        <v>#REF!</v>
      </c>
      <c r="W128" s="707" t="e">
        <f>IF(+All!#REF!="Northern Illinois",+All!#REF!,IF(+All!#REF!="Northern Illinois",+All!#REF!,0))</f>
        <v>#REF!</v>
      </c>
      <c r="X128" s="706" t="e">
        <f>IF(+All!#REF!="Northern Illinois",+All!#REF!,IF(+All!#REF!="Northern Illinois",+All!#REF!,0))</f>
        <v>#REF!</v>
      </c>
      <c r="Y128" s="707" t="e">
        <f>IF(+All!#REF!="Northern Illinois",+All!#REF!,IF(+All!#REF!="Northern Illinois",+All!#REF!,0))</f>
        <v>#REF!</v>
      </c>
      <c r="Z128" s="706" t="e">
        <f>IF(+All!#REF!="Northern Illinois",+All!#REF!,IF(+All!#REF!="Northern Illinois",+All!#REF!,0))</f>
        <v>#REF!</v>
      </c>
      <c r="AA128" s="707" t="e">
        <f>IF(+All!#REF!="Northern Illinois",+All!#REF!,IF(+All!#REF!="Northern Illinois",+All!#REF!,0))</f>
        <v>#REF!</v>
      </c>
      <c r="AB128" s="706" t="e">
        <f>IF(+All!#REF!="Northern Illinois",+All!#REF!,IF(+All!#REF!="Northern Illinois",+All!#REF!,0))</f>
        <v>#REF!</v>
      </c>
      <c r="AC128" s="707" t="e">
        <f>IF(+All!#REF!="Northern Illinois",+All!#REF!,IF(+All!#REF!="Northern Illinois",+All!#REF!,0))</f>
        <v>#REF!</v>
      </c>
      <c r="AD128" s="706" t="e">
        <f>IF(+All!#REF!="Northern Illinois",+All!#REF!,IF(+All!#REF!="Northern Illinois",+All!#REF!,0))</f>
        <v>#REF!</v>
      </c>
      <c r="AE128" s="707" t="e">
        <f>IF(+All!#REF!="Northern Illinois",+All!#REF!,IF(+All!#REF!="Northern Illinois",+All!#REF!,0))</f>
        <v>#REF!</v>
      </c>
      <c r="AF128" s="706" t="e">
        <f>IF(+All!#REF!="Northern Illinois",+All!#REF!,IF(+All!#REF!="Northern Illinois",+All!#REF!,0))</f>
        <v>#REF!</v>
      </c>
      <c r="AG128" s="707" t="e">
        <f>IF(+All!#REF!="Northern Illinois",+All!#REF!,IF(+All!#REF!="Northern Illinois",+All!#REF!,0))</f>
        <v>#REF!</v>
      </c>
      <c r="AH128" s="706" t="e">
        <f>IF(+All!#REF!="Northern Illinois",+All!#REF!,IF(+All!#REF!="Northern Illinois",+All!#REF!,0))</f>
        <v>#REF!</v>
      </c>
      <c r="AI128" s="707" t="e">
        <f>IF(+All!#REF!="Northern Illinois",+All!#REF!,IF(+All!#REF!="Northern Illinois",+All!#REF!,0))</f>
        <v>#REF!</v>
      </c>
      <c r="AJ128" s="706" t="e">
        <f>IF(+All!#REF!="Northern Illinois",+All!#REF!,IF(+All!#REF!="Northern Illinois",+All!#REF!,0))</f>
        <v>#REF!</v>
      </c>
      <c r="AK128" s="707" t="e">
        <f>IF(+All!#REF!="Northern Illinois",+All!#REF!,IF(+All!#REF!="Northern Illinois",+All!#REF!,0))</f>
        <v>#REF!</v>
      </c>
      <c r="AL128" s="81" t="e">
        <f>IF(+All!#REF!="Northern Illinois",+All!#REF!,IF(+All!#REF!="Northern Illinois",+All!#REF!,0))</f>
        <v>#REF!</v>
      </c>
      <c r="AM128" s="82" t="e">
        <f>IF(+All!#REF!="Northern Illinois",+All!#REF!,IF(+All!#REF!="Northern Illinois",+All!#REF!,0))</f>
        <v>#REF!</v>
      </c>
      <c r="AN128" s="81" t="e">
        <f>IF(+All!#REF!="Northern Illinois",+All!#REF!,IF(+All!#REF!="Northern Illinois",+All!#REF!,0))</f>
        <v>#REF!</v>
      </c>
      <c r="AO128" s="83" t="e">
        <f>IF(+All!#REF!="Northern Illinois",+All!#REF!,IF(+All!#REF!="Northern Illinois",+All!#REF!,0))</f>
        <v>#REF!</v>
      </c>
      <c r="AP128" s="84" t="e">
        <f>IF(+All!#REF!="Northern Illinois",+All!#REF!,IF(+All!#REF!="Northern Illinois",+All!#REF!,0))</f>
        <v>#REF!</v>
      </c>
      <c r="AQ128" s="480" t="e">
        <f>IF(+All!#REF!="Northern Illinois",+All!#REF!,IF(+All!#REF!="Northern Illinois",+All!#REF!,0))</f>
        <v>#REF!</v>
      </c>
      <c r="AR128" s="482" t="e">
        <f>IF(+All!#REF!="Northern Illinois",+All!#REF!,IF(+All!#REF!="Northern Illinois",+All!#REF!,0))</f>
        <v>#REF!</v>
      </c>
      <c r="AS128" s="483" t="e">
        <f>IF(+All!#REF!="Northern Illinois",+All!#REF!,IF(+All!#REF!="Northern Illinois",+All!#REF!,0))</f>
        <v>#REF!</v>
      </c>
      <c r="AT128" s="483" t="e">
        <f>IF(+All!#REF!="Northern Illinois",+All!#REF!,IF(+All!#REF!="Northern Illinois",+All!#REF!,0))</f>
        <v>#REF!</v>
      </c>
      <c r="AU128" s="482" t="e">
        <f>IF(+All!#REF!="Northern Illinois",+All!#REF!,IF(+All!#REF!="Northern Illinois",+All!#REF!,0))</f>
        <v>#REF!</v>
      </c>
      <c r="AV128" s="483" t="e">
        <f>IF(+All!#REF!="Northern Illinois",+All!#REF!,IF(+All!#REF!="Northern Illinois",+All!#REF!,0))</f>
        <v>#REF!</v>
      </c>
      <c r="AW128" s="484" t="e">
        <f>IF(+All!#REF!="Northern Illinois",+All!#REF!,IF(+All!#REF!="Northern Illinois",+All!#REF!,0))</f>
        <v>#REF!</v>
      </c>
      <c r="AX128" s="483" t="e">
        <f>IF(+All!#REF!="Northern Illinois",+All!#REF!,IF(+All!#REF!="Northern Illinois",+All!#REF!,0))</f>
        <v>#REF!</v>
      </c>
      <c r="AY128" s="88" t="e">
        <f>IF(+All!#REF!="Northern Illinois",+All!#REF!,IF(+All!#REF!="Northern Illinois",+All!#REF!,0))</f>
        <v>#REF!</v>
      </c>
      <c r="AZ128" s="89" t="e">
        <f>IF(+All!#REF!="Northern Illinois",+All!#REF!,IF(+All!#REF!="Northern Illinois",+All!#REF!,0))</f>
        <v>#REF!</v>
      </c>
      <c r="BA128" s="90" t="e">
        <f>IF(+All!#REF!="Northern Illinois",+All!#REF!,IF(+All!#REF!="Northern Illinois",+All!#REF!,0))</f>
        <v>#REF!</v>
      </c>
      <c r="BB128" s="90" t="e">
        <f>IF(+All!#REF!="Northern Illinois",+All!#REF!,IF(+All!#REF!="Northern Illinois",+All!#REF!,0))</f>
        <v>#REF!</v>
      </c>
      <c r="BC128" s="91" t="e">
        <f>IF(+All!#REF!="Northern Illinois",+All!#REF!,IF(+All!#REF!="Northern Illinois",+All!#REF!,0))</f>
        <v>#REF!</v>
      </c>
      <c r="BD128" s="482" t="e">
        <f>IF(+All!#REF!="Northern Illinois",+All!#REF!,IF(+All!#REF!="Northern Illinois",+All!#REF!,0))</f>
        <v>#REF!</v>
      </c>
      <c r="BE128" s="483" t="e">
        <f>IF(+All!#REF!="Northern Illinois",+All!#REF!,IF(+All!#REF!="Northern Illinois",+All!#REF!,0))</f>
        <v>#REF!</v>
      </c>
      <c r="BF128" s="483" t="e">
        <f>IF(+All!#REF!="Northern Illinois",+All!#REF!,IF(+All!#REF!="Northern Illinois",+All!#REF!,0))</f>
        <v>#REF!</v>
      </c>
      <c r="BG128" s="482" t="e">
        <f>IF(+All!#REF!="Northern Illinois",+All!#REF!,IF(+All!#REF!="Northern Illinois",+All!#REF!,0))</f>
        <v>#REF!</v>
      </c>
      <c r="BH128" s="483" t="e">
        <f>IF(+All!#REF!="Northern Illinois",+All!#REF!,IF(+All!#REF!="Northern Illinois",+All!#REF!,0))</f>
        <v>#REF!</v>
      </c>
      <c r="BI128" s="484" t="e">
        <f>IF(+All!#REF!="Northern Illinois",+All!#REF!,IF(+All!#REF!="Northern Illinois",+All!#REF!,0))</f>
        <v>#REF!</v>
      </c>
      <c r="BJ128" s="92" t="e">
        <f>IF(+All!#REF!="Northern Illinois",+All!#REF!,IF(+All!#REF!="Northern Illinois",+All!#REF!,0))</f>
        <v>#REF!</v>
      </c>
      <c r="BK128" s="93" t="e">
        <f>IF(+All!#REF!="Northern Illinois",+All!#REF!,IF(+All!#REF!="Northern Illinois",+All!#REF!,0))</f>
        <v>#REF!</v>
      </c>
    </row>
    <row r="129" spans="1:63" x14ac:dyDescent="0.8">
      <c r="A129" s="70">
        <f>IF(+All!$F953="Northern Illinois",+All!A953,IF(+All!$H953="Northern Illinois",+All!A953,0))</f>
        <v>0</v>
      </c>
      <c r="B129" s="480">
        <f>IF(+All!$F953="Northern Illinois",+All!B953,IF(+All!$H953="Northern Illinois",+All!B953,0))</f>
        <v>0</v>
      </c>
      <c r="C129" s="72">
        <f>IF(+All!$F953="Northern Illinois",+All!C953,IF(+All!$H953="Northern Illinois",+All!C953,0))</f>
        <v>0</v>
      </c>
      <c r="D129" s="73">
        <f>IF(+All!$F953="Northern Illinois",+All!D953,IF(+All!$H953="Northern Illinois",+All!D953,0))</f>
        <v>0</v>
      </c>
      <c r="E129" s="707">
        <f>IF(+All!$F953="Northern Illinois",+All!E953,IF(+All!$H953="Northern Illinois",+All!E953,0))</f>
        <v>0</v>
      </c>
      <c r="F129" s="75">
        <f>IF(+All!$F953="Northern Illinois",+All!F953,IF(+All!$H953="Northern Illinois",+All!F953,0))</f>
        <v>0</v>
      </c>
      <c r="G129" s="76">
        <f>IF(+All!$F953="Northern Illinois",+All!G953,IF(+All!$H953="Northern Illinois",+All!G953,0))</f>
        <v>0</v>
      </c>
      <c r="H129" s="75">
        <f>IF(+All!$F953="Northern Illinois",+All!H953,IF(+All!$H953="Northern Illinois",+All!H953,0))</f>
        <v>0</v>
      </c>
      <c r="I129" s="76">
        <f>IF(+All!$F953="Northern Illinois",+All!I953,IF(+All!$H953="Northern Illinois",+All!I953,0))</f>
        <v>0</v>
      </c>
      <c r="J129" s="706">
        <f>IF(+All!$F953="Northern Illinois",+All!J953,IF(+All!$H953="Northern Illinois",+All!J953,0))</f>
        <v>0</v>
      </c>
      <c r="K129" s="707">
        <f>IF(+All!$F953="Northern Illinois",+All!K953,IF(+All!$H953="Northern Illinois",+All!K953,0))</f>
        <v>0</v>
      </c>
      <c r="L129" s="78">
        <f>IF(+All!$F953="Northern Illinois",+All!L953,IF(+All!$H953="Northern Illinois",+All!L953,0))</f>
        <v>0</v>
      </c>
      <c r="M129" s="79">
        <f>IF(+All!$F953="Northern Illinois",+All!M953,IF(+All!$H953="Northern Illinois",+All!M953,0))</f>
        <v>0</v>
      </c>
      <c r="N129" s="706">
        <f>IF(+All!$F953="Northern Illinois",+All!N953,IF(+All!$H953="Northern Illinois",+All!N953,0))</f>
        <v>0</v>
      </c>
      <c r="O129" s="708">
        <f>IF(+All!$F953="Northern Illinois",+All!O953,IF(+All!$H953="Northern Illinois",+All!O953,0))</f>
        <v>0</v>
      </c>
      <c r="P129" s="708">
        <f>IF(+All!$F953="Northern Illinois",+All!P953,IF(+All!$H953="Northern Illinois",+All!P953,0))</f>
        <v>0</v>
      </c>
      <c r="Q129" s="707">
        <f>IF(+All!$F953="Northern Illinois",+All!Q953,IF(+All!$H953="Northern Illinois",+All!Q953,0))</f>
        <v>0</v>
      </c>
      <c r="R129" s="706">
        <f>IF(+All!$F953="Northern Illinois",+All!R953,IF(+All!$H953="Northern Illinois",+All!R953,0))</f>
        <v>0</v>
      </c>
      <c r="S129" s="708">
        <f>IF(+All!$F953="Northern Illinois",+All!S953,IF(+All!$H953="Northern Illinois",+All!S953,0))</f>
        <v>0</v>
      </c>
      <c r="T129" s="706">
        <f>IF(+All!$F953="Northern Illinois",+All!T953,IF(+All!$H953="Northern Illinois",+All!T953,0))</f>
        <v>0</v>
      </c>
      <c r="U129" s="707">
        <f>IF(+All!$F953="Northern Illinois",+All!U953,IF(+All!$H953="Northern Illinois",+All!U953,0))</f>
        <v>0</v>
      </c>
      <c r="V129" s="706">
        <f>IF(+All!$F595="Northern Illinois",+All!#REF!,IF(+All!$H595="Northern Illinois",+All!#REF!,0))</f>
        <v>0</v>
      </c>
      <c r="W129" s="707">
        <f>IF(+All!$F595="Northern Illinois",+All!#REF!,IF(+All!$H595="Northern Illinois",+All!#REF!,0))</f>
        <v>0</v>
      </c>
      <c r="X129" s="706">
        <f>IF(+All!$F595="Northern Illinois",+All!#REF!,IF(+All!$H595="Northern Illinois",+All!#REF!,0))</f>
        <v>0</v>
      </c>
      <c r="Y129" s="707">
        <f>IF(+All!$F595="Northern Illinois",+All!#REF!,IF(+All!$H595="Northern Illinois",+All!#REF!,0))</f>
        <v>0</v>
      </c>
      <c r="Z129" s="706">
        <f>IF(+All!$F595="Northern Illinois",+All!#REF!,IF(+All!$H595="Northern Illinois",+All!#REF!,0))</f>
        <v>0</v>
      </c>
      <c r="AA129" s="707">
        <f>IF(+All!$F595="Northern Illinois",+All!#REF!,IF(+All!$H595="Northern Illinois",+All!#REF!,0))</f>
        <v>0</v>
      </c>
      <c r="AB129" s="706">
        <f>IF(+All!$F595="Northern Illinois",+All!#REF!,IF(+All!$H595="Northern Illinois",+All!#REF!,0))</f>
        <v>0</v>
      </c>
      <c r="AC129" s="707">
        <f>IF(+All!$F595="Northern Illinois",+All!#REF!,IF(+All!$H595="Northern Illinois",+All!#REF!,0))</f>
        <v>0</v>
      </c>
      <c r="AD129" s="706">
        <f>IF(+All!$F595="Northern Illinois",+All!#REF!,IF(+All!$H595="Northern Illinois",+All!#REF!,0))</f>
        <v>0</v>
      </c>
      <c r="AE129" s="707">
        <f>IF(+All!$F595="Northern Illinois",+All!#REF!,IF(+All!$H595="Northern Illinois",+All!#REF!,0))</f>
        <v>0</v>
      </c>
      <c r="AF129" s="706">
        <f>IF(+All!$F595="Northern Illinois",+All!#REF!,IF(+All!$H595="Northern Illinois",+All!#REF!,0))</f>
        <v>0</v>
      </c>
      <c r="AG129" s="707">
        <f>IF(+All!$F595="Northern Illinois",+All!#REF!,IF(+All!$H595="Northern Illinois",+All!#REF!,0))</f>
        <v>0</v>
      </c>
      <c r="AH129" s="706">
        <f>IF(+All!$F595="Northern Illinois",+All!#REF!,IF(+All!$H595="Northern Illinois",+All!#REF!,0))</f>
        <v>0</v>
      </c>
      <c r="AI129" s="707">
        <f>IF(+All!$F595="Northern Illinois",+All!#REF!,IF(+All!$H595="Northern Illinois",+All!#REF!,0))</f>
        <v>0</v>
      </c>
      <c r="AJ129" s="706">
        <f>IF(+All!$F595="Northern Illinois",+All!#REF!,IF(+All!$H595="Northern Illinois",+All!#REF!,0))</f>
        <v>0</v>
      </c>
      <c r="AK129" s="707">
        <f>IF(+All!$F595="Northern Illinois",+All!#REF!,IF(+All!$H595="Northern Illinois",+All!#REF!,0))</f>
        <v>0</v>
      </c>
      <c r="AL129" s="81">
        <f>IF(+All!$F595="Northern Illinois",+All!V595,IF(+All!$H595="Northern Illinois",+All!V595,0))</f>
        <v>0</v>
      </c>
      <c r="AM129" s="82">
        <f>IF(+All!$F595="Northern Illinois",+All!W595,IF(+All!$H595="Northern Illinois",+All!W595,0))</f>
        <v>0</v>
      </c>
      <c r="AN129" s="81">
        <f>IF(+All!$F595="Northern Illinois",+All!X595,IF(+All!$H595="Northern Illinois",+All!X595,0))</f>
        <v>0</v>
      </c>
      <c r="AO129" s="83">
        <f>IF(+All!$F595="Northern Illinois",+All!Y595,IF(+All!$H595="Northern Illinois",+All!Y595,0))</f>
        <v>0</v>
      </c>
      <c r="AP129" s="84">
        <f>IF(+All!$F595="Northern Illinois",+All!Z595,IF(+All!$H595="Northern Illinois",+All!Z595,0))</f>
        <v>0</v>
      </c>
      <c r="AQ129" s="480">
        <f>IF(+All!$F595="Northern Illinois",+All!#REF!,IF(+All!$H595="Northern Illinois",+All!#REF!,0))</f>
        <v>0</v>
      </c>
      <c r="AR129" s="482">
        <f>IF(+All!$F595="Northern Illinois",+All!#REF!,IF(+All!$H595="Northern Illinois",+All!#REF!,0))</f>
        <v>0</v>
      </c>
      <c r="AS129" s="483">
        <f>IF(+All!$F595="Northern Illinois",+All!#REF!,IF(+All!$H595="Northern Illinois",+All!#REF!,0))</f>
        <v>0</v>
      </c>
      <c r="AT129" s="483">
        <f>IF(+All!$F595="Northern Illinois",+All!#REF!,IF(+All!$H595="Northern Illinois",+All!#REF!,0))</f>
        <v>0</v>
      </c>
      <c r="AU129" s="482">
        <f>IF(+All!$F595="Northern Illinois",+All!#REF!,IF(+All!$H595="Northern Illinois",+All!#REF!,0))</f>
        <v>0</v>
      </c>
      <c r="AV129" s="483">
        <f>IF(+All!$F595="Northern Illinois",+All!#REF!,IF(+All!$H595="Northern Illinois",+All!#REF!,0))</f>
        <v>0</v>
      </c>
      <c r="AW129" s="484">
        <f>IF(+All!$F595="Northern Illinois",+All!#REF!,IF(+All!$H595="Northern Illinois",+All!#REF!,0))</f>
        <v>0</v>
      </c>
      <c r="AX129" s="483">
        <f>IF(+All!$F595="Northern Illinois",+All!#REF!,IF(+All!$H595="Northern Illinois",+All!#REF!,0))</f>
        <v>0</v>
      </c>
      <c r="AY129" s="88">
        <f>IF(+All!$F595="Northern Illinois",+All!#REF!,IF(+All!$H595="Northern Illinois",+All!#REF!,0))</f>
        <v>0</v>
      </c>
      <c r="AZ129" s="89">
        <f>IF(+All!$F595="Northern Illinois",+All!#REF!,IF(+All!$H595="Northern Illinois",+All!#REF!,0))</f>
        <v>0</v>
      </c>
      <c r="BA129" s="90">
        <f>IF(+All!$F595="Northern Illinois",+All!#REF!,IF(+All!$H595="Northern Illinois",+All!#REF!,0))</f>
        <v>0</v>
      </c>
      <c r="BB129" s="90">
        <f>IF(+All!$F595="Northern Illinois",+All!#REF!,IF(+All!$H595="Northern Illinois",+All!#REF!,0))</f>
        <v>0</v>
      </c>
      <c r="BC129" s="91">
        <f>IF(+All!$F595="Northern Illinois",+All!#REF!,IF(+All!$H595="Northern Illinois",+All!#REF!,0))</f>
        <v>0</v>
      </c>
      <c r="BD129" s="482">
        <f>IF(+All!$F595="Northern Illinois",+All!#REF!,IF(+All!$H595="Northern Illinois",+All!#REF!,0))</f>
        <v>0</v>
      </c>
      <c r="BE129" s="483">
        <f>IF(+All!$F595="Northern Illinois",+All!#REF!,IF(+All!$H595="Northern Illinois",+All!#REF!,0))</f>
        <v>0</v>
      </c>
      <c r="BF129" s="483">
        <f>IF(+All!$F595="Northern Illinois",+All!#REF!,IF(+All!$H595="Northern Illinois",+All!#REF!,0))</f>
        <v>0</v>
      </c>
      <c r="BG129" s="482">
        <f>IF(+All!$F595="Northern Illinois",+All!#REF!,IF(+All!$H595="Northern Illinois",+All!#REF!,0))</f>
        <v>0</v>
      </c>
      <c r="BH129" s="483">
        <f>IF(+All!$F595="Northern Illinois",+All!#REF!,IF(+All!$H595="Northern Illinois",+All!#REF!,0))</f>
        <v>0</v>
      </c>
      <c r="BI129" s="484">
        <f>IF(+All!$F595="Northern Illinois",+All!#REF!,IF(+All!$H595="Northern Illinois",+All!#REF!,0))</f>
        <v>0</v>
      </c>
      <c r="BJ129" s="92">
        <f>IF(+All!$F595="Northern Illinois",+All!#REF!,IF(+All!$H595="Northern Illinois",+All!#REF!,0))</f>
        <v>0</v>
      </c>
      <c r="BK129" s="93">
        <f>IF(+All!$F595="Northern Illinois",+All!#REF!,IF(+All!$H595="Northern Illinois",+All!#REF!,0))</f>
        <v>0</v>
      </c>
    </row>
    <row r="130" spans="1:63" x14ac:dyDescent="0.8">
      <c r="B130" s="70"/>
      <c r="C130" s="94"/>
      <c r="D130" s="73"/>
      <c r="F130" s="1255" t="str">
        <f>H131</f>
        <v>Ohio</v>
      </c>
      <c r="G130" s="1256"/>
      <c r="H130" s="1256"/>
      <c r="I130" s="1257"/>
      <c r="L130" s="78"/>
      <c r="M130" s="79"/>
      <c r="W130" s="74"/>
      <c r="AD130" s="77"/>
      <c r="AE130" s="74"/>
      <c r="AF130" s="77"/>
      <c r="AG130" s="74"/>
      <c r="AH130" s="77"/>
      <c r="AI130" s="74"/>
      <c r="AJ130" s="77"/>
      <c r="AK130" s="74"/>
      <c r="AQ130" s="480"/>
      <c r="AR130" s="85"/>
      <c r="AS130" s="86"/>
      <c r="AT130" s="86"/>
      <c r="AU130" s="85"/>
      <c r="AV130" s="86"/>
      <c r="AW130" s="87"/>
      <c r="AX130" s="86"/>
      <c r="AY130" s="88"/>
      <c r="AZ130" s="89"/>
      <c r="BA130" s="90"/>
      <c r="BB130" s="90"/>
      <c r="BC130" s="91"/>
      <c r="BD130" s="85"/>
      <c r="BE130" s="86"/>
      <c r="BF130" s="86"/>
      <c r="BG130" s="85"/>
      <c r="BH130" s="86"/>
      <c r="BI130" s="87"/>
    </row>
    <row r="131" spans="1:63" x14ac:dyDescent="0.8">
      <c r="A131" s="70">
        <f>IF(+All!$F65="Ohio",+All!A65,IF(+All!$H65="Ohio",+All!A65,0))</f>
        <v>1</v>
      </c>
      <c r="B131" s="480" t="str">
        <f>IF(+All!$F65="Ohio",+All!B65,IF(+All!$H65="Ohio",+All!B65,0))</f>
        <v>Sat</v>
      </c>
      <c r="C131" s="72">
        <f>IF(+All!$F65="Ohio",+All!C65,IF(+All!$H65="Ohio",+All!C65,0))</f>
        <v>44443</v>
      </c>
      <c r="D131" s="73">
        <f>IF(+All!$F65="Ohio",+All!D65,IF(+All!$H65="Ohio",+All!D65,0))</f>
        <v>0.79166666666666663</v>
      </c>
      <c r="E131" s="707" t="str">
        <f>IF(+All!$F65="Ohio",+All!E65,IF(+All!$H65="Ohio",+All!E65,0))</f>
        <v>CBSSN</v>
      </c>
      <c r="F131" s="75" t="str">
        <f>IF(+All!$F65="Ohio",+All!F65,IF(+All!$H65="Ohio",+All!F65,0))</f>
        <v>Syracuse</v>
      </c>
      <c r="G131" s="76" t="str">
        <f>IF(+All!$F65="Ohio",+All!G65,IF(+All!$H65="Ohio",+All!G65,0))</f>
        <v>ACC</v>
      </c>
      <c r="H131" s="75" t="str">
        <f>IF(+All!$F65="Ohio",+All!H65,IF(+All!$H65="Ohio",+All!H65,0))</f>
        <v>Ohio</v>
      </c>
      <c r="I131" s="76" t="str">
        <f>IF(+All!$F65="Ohio",+All!I65,IF(+All!$H65="Ohio",+All!I65,0))</f>
        <v>MAC</v>
      </c>
      <c r="J131" s="706" t="str">
        <f>IF(+All!$F65="Ohio",+All!J65,IF(+All!$H65="Ohio",+All!J65,0))</f>
        <v>Syracuse</v>
      </c>
      <c r="K131" s="707" t="str">
        <f>IF(+All!$F65="Ohio",+All!K65,IF(+All!$H65="Ohio",+All!K65,0))</f>
        <v>Ohio</v>
      </c>
      <c r="L131" s="78">
        <f>IF(+All!$F65="Ohio",+All!L65,IF(+All!$H65="Ohio",+All!L65,0))</f>
        <v>1.5</v>
      </c>
      <c r="M131" s="79">
        <f>IF(+All!$F65="Ohio",+All!M65,IF(+All!$H65="Ohio",+All!M65,0))</f>
        <v>55.5</v>
      </c>
      <c r="N131" s="706" t="str">
        <f>IF(+All!$F65="Ohio",+All!N65,IF(+All!$H65="Ohio",+All!N65,0))</f>
        <v>Syracuse</v>
      </c>
      <c r="O131" s="708">
        <f>IF(+All!$F65="Ohio",+All!O65,IF(+All!$H65="Ohio",+All!O65,0))</f>
        <v>29</v>
      </c>
      <c r="P131" s="708" t="str">
        <f>IF(+All!$F65="Ohio",+All!P65,IF(+All!$H65="Ohio",+All!P65,0))</f>
        <v>Ohio</v>
      </c>
      <c r="Q131" s="707">
        <f>IF(+All!$F65="Ohio",+All!Q65,IF(+All!$H65="Ohio",+All!Q65,0))</f>
        <v>9</v>
      </c>
      <c r="R131" s="706" t="str">
        <f>IF(+All!$F65="Ohio",+All!R65,IF(+All!$H65="Ohio",+All!R65,0))</f>
        <v>Syracuse</v>
      </c>
      <c r="S131" s="708" t="str">
        <f>IF(+All!$F65="Ohio",+All!S65,IF(+All!$H65="Ohio",+All!S65,0))</f>
        <v>Ohio</v>
      </c>
      <c r="T131" s="706" t="str">
        <f>IF(+All!$F65="Ohio",+All!T65,IF(+All!$H65="Ohio",+All!T65,0))</f>
        <v>Ohio</v>
      </c>
      <c r="U131" s="707" t="str">
        <f>IF(+All!$F65="Ohio",+All!U65,IF(+All!$H65="Ohio",+All!U65,0))</f>
        <v>L</v>
      </c>
      <c r="V131" s="706"/>
      <c r="W131" s="707"/>
      <c r="X131" s="706"/>
      <c r="Y131" s="707"/>
      <c r="Z131" s="706"/>
      <c r="AA131" s="707"/>
      <c r="AB131" s="706"/>
      <c r="AC131" s="707"/>
      <c r="AD131" s="706"/>
      <c r="AE131" s="707"/>
      <c r="AF131" s="706"/>
      <c r="AG131" s="707"/>
      <c r="AH131" s="706"/>
      <c r="AI131" s="707"/>
      <c r="AJ131" s="706"/>
      <c r="AK131" s="707"/>
      <c r="AQ131" s="480"/>
      <c r="AR131" s="482"/>
      <c r="AS131" s="483"/>
      <c r="AT131" s="483"/>
      <c r="AU131" s="482"/>
      <c r="AV131" s="483"/>
      <c r="AW131" s="484"/>
      <c r="AX131" s="483"/>
      <c r="AY131" s="88"/>
      <c r="AZ131" s="89"/>
      <c r="BA131" s="90"/>
      <c r="BB131" s="90"/>
      <c r="BC131" s="91"/>
      <c r="BD131" s="482"/>
      <c r="BE131" s="483"/>
      <c r="BF131" s="483"/>
      <c r="BG131" s="482"/>
      <c r="BH131" s="483"/>
      <c r="BI131" s="484"/>
    </row>
    <row r="132" spans="1:63" x14ac:dyDescent="0.8">
      <c r="A132" s="70">
        <f>IF(+All!$F151="Ohio",+All!A151,IF(+All!$H151="Ohio",+All!A151,0))</f>
        <v>2</v>
      </c>
      <c r="B132" s="480" t="str">
        <f>IF(+All!$F151="Ohio",+All!B151,IF(+All!$H151="Ohio",+All!B151,0))</f>
        <v>Sat</v>
      </c>
      <c r="C132" s="72">
        <f>IF(+All!$F151="Ohio",+All!C151,IF(+All!$H151="Ohio",+All!C151,0))</f>
        <v>44450</v>
      </c>
      <c r="D132" s="73">
        <f>IF(+All!$F151="Ohio",+All!D151,IF(+All!$H151="Ohio",+All!D151,0))</f>
        <v>0.58333333333333337</v>
      </c>
      <c r="E132" s="707" t="str">
        <f>IF(+All!$F151="Ohio",+All!E151,IF(+All!$H151="Ohio",+All!E151,0))</f>
        <v>espn3</v>
      </c>
      <c r="F132" s="75" t="str">
        <f>IF(+All!$F151="Ohio",+All!F151,IF(+All!$H151="Ohio",+All!F151,0))</f>
        <v>1AA Duquesne</v>
      </c>
      <c r="G132" s="76" t="str">
        <f>IF(+All!$F151="Ohio",+All!G151,IF(+All!$H151="Ohio",+All!G151,0))</f>
        <v>1AA</v>
      </c>
      <c r="H132" s="75" t="str">
        <f>IF(+All!$F151="Ohio",+All!H151,IF(+All!$H151="Ohio",+All!H151,0))</f>
        <v>Ohio</v>
      </c>
      <c r="I132" s="76" t="str">
        <f>IF(+All!$F151="Ohio",+All!I151,IF(+All!$H151="Ohio",+All!I151,0))</f>
        <v>MAC</v>
      </c>
      <c r="J132" s="706">
        <f>IF(+All!$F151="Ohio",+All!J151,IF(+All!$H151="Ohio",+All!J151,0))</f>
        <v>0</v>
      </c>
      <c r="K132" s="707">
        <f>IF(+All!$F151="Ohio",+All!K151,IF(+All!$H151="Ohio",+All!K151,0))</f>
        <v>0</v>
      </c>
      <c r="L132" s="78">
        <f>IF(+All!$F151="Ohio",+All!L151,IF(+All!$H151="Ohio",+All!L151,0))</f>
        <v>0</v>
      </c>
      <c r="M132" s="79">
        <f>IF(+All!$F151="Ohio",+All!M151,IF(+All!$H151="Ohio",+All!M151,0))</f>
        <v>0</v>
      </c>
      <c r="N132" s="706" t="str">
        <f>IF(+All!$F151="Ohio",+All!N151,IF(+All!$H151="Ohio",+All!N151,0))</f>
        <v>1AA Duquesne</v>
      </c>
      <c r="O132" s="708">
        <f>IF(+All!$F151="Ohio",+All!O151,IF(+All!$H151="Ohio",+All!O151,0))</f>
        <v>28</v>
      </c>
      <c r="P132" s="708" t="str">
        <f>IF(+All!$F151="Ohio",+All!P151,IF(+All!$H151="Ohio",+All!P151,0))</f>
        <v>Ohio</v>
      </c>
      <c r="Q132" s="707">
        <f>IF(+All!$F151="Ohio",+All!Q151,IF(+All!$H151="Ohio",+All!Q151,0))</f>
        <v>26</v>
      </c>
      <c r="R132" s="706">
        <f>IF(+All!$F151="Ohio",+All!R151,IF(+All!$H151="Ohio",+All!R151,0))</f>
        <v>0</v>
      </c>
      <c r="S132" s="708">
        <f>IF(+All!$F151="Ohio",+All!S151,IF(+All!$H151="Ohio",+All!S151,0))</f>
        <v>0</v>
      </c>
      <c r="T132" s="706">
        <f>IF(+All!$F151="Ohio",+All!T151,IF(+All!$H151="Ohio",+All!T151,0))</f>
        <v>0</v>
      </c>
      <c r="U132" s="707">
        <f>IF(+All!$F151="Ohio",+All!U151,IF(+All!$H151="Ohio",+All!U151,0))</f>
        <v>0</v>
      </c>
      <c r="V132" s="706">
        <f>IF(+All!$F24="Ohio",+All!#REF!,IF(+All!$H24="Ohio",+All!#REF!,0))</f>
        <v>0</v>
      </c>
      <c r="W132" s="707">
        <f>IF(+All!$F24="Ohio",+All!#REF!,IF(+All!$H24="Ohio",+All!#REF!,0))</f>
        <v>0</v>
      </c>
      <c r="X132" s="706">
        <f>IF(+All!$F24="Ohio",+All!#REF!,IF(+All!$H24="Ohio",+All!#REF!,0))</f>
        <v>0</v>
      </c>
      <c r="Y132" s="707">
        <f>IF(+All!$F24="Ohio",+All!#REF!,IF(+All!$H24="Ohio",+All!#REF!,0))</f>
        <v>0</v>
      </c>
      <c r="Z132" s="706">
        <f>IF(+All!$F24="Ohio",+All!#REF!,IF(+All!$H24="Ohio",+All!#REF!,0))</f>
        <v>0</v>
      </c>
      <c r="AA132" s="707">
        <f>IF(+All!$F24="Ohio",+All!#REF!,IF(+All!$H24="Ohio",+All!#REF!,0))</f>
        <v>0</v>
      </c>
      <c r="AB132" s="706">
        <f>IF(+All!$F24="Ohio",+All!#REF!,IF(+All!$H24="Ohio",+All!#REF!,0))</f>
        <v>0</v>
      </c>
      <c r="AC132" s="707">
        <f>IF(+All!$F24="Ohio",+All!#REF!,IF(+All!$H24="Ohio",+All!#REF!,0))</f>
        <v>0</v>
      </c>
      <c r="AD132" s="706">
        <f>IF(+All!$F24="Ohio",+All!#REF!,IF(+All!$H24="Ohio",+All!#REF!,0))</f>
        <v>0</v>
      </c>
      <c r="AE132" s="707">
        <f>IF(+All!$F24="Ohio",+All!#REF!,IF(+All!$H24="Ohio",+All!#REF!,0))</f>
        <v>0</v>
      </c>
      <c r="AF132" s="706">
        <f>IF(+All!$F24="Ohio",+All!#REF!,IF(+All!$H24="Ohio",+All!#REF!,0))</f>
        <v>0</v>
      </c>
      <c r="AG132" s="707">
        <f>IF(+All!$F24="Ohio",+All!#REF!,IF(+All!$H24="Ohio",+All!#REF!,0))</f>
        <v>0</v>
      </c>
      <c r="AH132" s="706">
        <f>IF(+All!$F24="Ohio",+All!#REF!,IF(+All!$H24="Ohio",+All!#REF!,0))</f>
        <v>0</v>
      </c>
      <c r="AI132" s="707">
        <f>IF(+All!$F24="Ohio",+All!#REF!,IF(+All!$H24="Ohio",+All!#REF!,0))</f>
        <v>0</v>
      </c>
      <c r="AJ132" s="706">
        <f>IF(+All!$F24="Ohio",+All!#REF!,IF(+All!$H24="Ohio",+All!#REF!,0))</f>
        <v>0</v>
      </c>
      <c r="AK132" s="707">
        <f>IF(+All!$F24="Ohio",+All!#REF!,IF(+All!$H24="Ohio",+All!#REF!,0))</f>
        <v>0</v>
      </c>
      <c r="AL132" s="81">
        <f>IF(+All!$F24="Ohio",+All!V24,IF(+All!$H24="Ohio",+All!V24,0))</f>
        <v>0</v>
      </c>
      <c r="AM132" s="82">
        <f>IF(+All!$F24="Ohio",+All!W24,IF(+All!$H24="Ohio",+All!W24,0))</f>
        <v>0</v>
      </c>
      <c r="AN132" s="81">
        <f>IF(+All!$F24="Ohio",+All!X24,IF(+All!$H24="Ohio",+All!X24,0))</f>
        <v>0</v>
      </c>
      <c r="AO132" s="83">
        <f>IF(+All!$F24="Ohio",+All!Y24,IF(+All!$H24="Ohio",+All!Y24,0))</f>
        <v>0</v>
      </c>
      <c r="AP132" s="84">
        <f>IF(+All!$F24="Ohio",+All!Z24,IF(+All!$H24="Ohio",+All!Z24,0))</f>
        <v>0</v>
      </c>
      <c r="AQ132" s="480">
        <f>IF(+All!$F24="Ohio",+All!#REF!,IF(+All!$H24="Ohio",+All!#REF!,0))</f>
        <v>0</v>
      </c>
      <c r="AR132" s="482">
        <f>IF(+All!$F24="Ohio",+All!#REF!,IF(+All!$H24="Ohio",+All!#REF!,0))</f>
        <v>0</v>
      </c>
      <c r="AS132" s="483">
        <f>IF(+All!$F24="Ohio",+All!#REF!,IF(+All!$H24="Ohio",+All!#REF!,0))</f>
        <v>0</v>
      </c>
      <c r="AT132" s="483">
        <f>IF(+All!$F24="Ohio",+All!#REF!,IF(+All!$H24="Ohio",+All!#REF!,0))</f>
        <v>0</v>
      </c>
      <c r="AU132" s="482">
        <f>IF(+All!$F24="Ohio",+All!#REF!,IF(+All!$H24="Ohio",+All!#REF!,0))</f>
        <v>0</v>
      </c>
      <c r="AV132" s="483">
        <f>IF(+All!$F24="Ohio",+All!#REF!,IF(+All!$H24="Ohio",+All!#REF!,0))</f>
        <v>0</v>
      </c>
      <c r="AW132" s="484">
        <f>IF(+All!$F24="Ohio",+All!#REF!,IF(+All!$H24="Ohio",+All!#REF!,0))</f>
        <v>0</v>
      </c>
      <c r="AX132" s="483">
        <f>IF(+All!$F24="Ohio",+All!#REF!,IF(+All!$H24="Ohio",+All!#REF!,0))</f>
        <v>0</v>
      </c>
      <c r="AY132" s="88">
        <f>IF(+All!$F24="Ohio",+All!#REF!,IF(+All!$H24="Ohio",+All!#REF!,0))</f>
        <v>0</v>
      </c>
      <c r="AZ132" s="89">
        <f>IF(+All!$F24="Ohio",+All!#REF!,IF(+All!$H24="Ohio",+All!#REF!,0))</f>
        <v>0</v>
      </c>
      <c r="BA132" s="90">
        <f>IF(+All!$F24="Ohio",+All!#REF!,IF(+All!$H24="Ohio",+All!#REF!,0))</f>
        <v>0</v>
      </c>
      <c r="BB132" s="90">
        <f>IF(+All!$F24="Ohio",+All!#REF!,IF(+All!$H24="Ohio",+All!#REF!,0))</f>
        <v>0</v>
      </c>
      <c r="BC132" s="91">
        <f>IF(+All!$F24="Ohio",+All!#REF!,IF(+All!$H24="Ohio",+All!#REF!,0))</f>
        <v>0</v>
      </c>
      <c r="BD132" s="482">
        <f>IF(+All!$F24="Ohio",+All!#REF!,IF(+All!$H24="Ohio",+All!#REF!,0))</f>
        <v>0</v>
      </c>
      <c r="BE132" s="483">
        <f>IF(+All!$F24="Ohio",+All!#REF!,IF(+All!$H24="Ohio",+All!#REF!,0))</f>
        <v>0</v>
      </c>
      <c r="BF132" s="483">
        <f>IF(+All!$F24="Ohio",+All!#REF!,IF(+All!$H24="Ohio",+All!#REF!,0))</f>
        <v>0</v>
      </c>
      <c r="BG132" s="482">
        <f>IF(+All!$F24="Ohio",+All!#REF!,IF(+All!$H24="Ohio",+All!#REF!,0))</f>
        <v>0</v>
      </c>
      <c r="BH132" s="483">
        <f>IF(+All!$F24="Ohio",+All!#REF!,IF(+All!$H24="Ohio",+All!#REF!,0))</f>
        <v>0</v>
      </c>
      <c r="BI132" s="484">
        <f>IF(+All!$F24="Ohio",+All!#REF!,IF(+All!$H24="Ohio",+All!#REF!,0))</f>
        <v>0</v>
      </c>
      <c r="BJ132" s="92">
        <f>IF(+All!$F24="Ohio",+All!#REF!,IF(+All!$H24="Ohio",+All!#REF!,0))</f>
        <v>0</v>
      </c>
      <c r="BK132" s="93">
        <f>IF(+All!$F24="Ohio",+All!#REF!,IF(+All!$H24="Ohio",+All!#REF!,0))</f>
        <v>0</v>
      </c>
    </row>
    <row r="133" spans="1:63" x14ac:dyDescent="0.8">
      <c r="A133" s="70">
        <f>IF(+All!$F178="Ohio",+All!A178,IF(+All!$H178="Ohio",+All!A178,0))</f>
        <v>3</v>
      </c>
      <c r="B133" s="480" t="str">
        <f>IF(+All!$F178="Ohio",+All!B178,IF(+All!$H178="Ohio",+All!B178,0))</f>
        <v>Thurs</v>
      </c>
      <c r="C133" s="72">
        <f>IF(+All!$F178="Ohio",+All!C178,IF(+All!$H178="Ohio",+All!C178,0))</f>
        <v>44455</v>
      </c>
      <c r="D133" s="73">
        <f>IF(+All!$F178="Ohio",+All!D178,IF(+All!$H178="Ohio",+All!D178,0))</f>
        <v>0.83333333333333337</v>
      </c>
      <c r="E133" s="707" t="str">
        <f>IF(+All!$F178="Ohio",+All!E178,IF(+All!$H178="Ohio",+All!E178,0))</f>
        <v>ESPN</v>
      </c>
      <c r="F133" s="75" t="str">
        <f>IF(+All!$F178="Ohio",+All!F178,IF(+All!$H178="Ohio",+All!F178,0))</f>
        <v>Ohio</v>
      </c>
      <c r="G133" s="76" t="str">
        <f>IF(+All!$F178="Ohio",+All!G178,IF(+All!$H178="Ohio",+All!G178,0))</f>
        <v>MAC</v>
      </c>
      <c r="H133" s="75" t="str">
        <f>IF(+All!$F178="Ohio",+All!H178,IF(+All!$H178="Ohio",+All!H178,0))</f>
        <v>UL Lafayette</v>
      </c>
      <c r="I133" s="76" t="str">
        <f>IF(+All!$F178="Ohio",+All!I178,IF(+All!$H178="Ohio",+All!I178,0))</f>
        <v>SB</v>
      </c>
      <c r="J133" s="706" t="str">
        <f>IF(+All!$F178="Ohio",+All!J178,IF(+All!$H178="Ohio",+All!J178,0))</f>
        <v>UL Lafayette</v>
      </c>
      <c r="K133" s="707" t="str">
        <f>IF(+All!$F178="Ohio",+All!K178,IF(+All!$H178="Ohio",+All!K178,0))</f>
        <v>Ohio</v>
      </c>
      <c r="L133" s="78">
        <f>IF(+All!$F178="Ohio",+All!L178,IF(+All!$H178="Ohio",+All!L178,0))</f>
        <v>20.5</v>
      </c>
      <c r="M133" s="79">
        <f>IF(+All!$F178="Ohio",+All!M178,IF(+All!$H178="Ohio",+All!M178,0))</f>
        <v>57</v>
      </c>
      <c r="N133" s="706" t="str">
        <f>IF(+All!$F178="Ohio",+All!N178,IF(+All!$H178="Ohio",+All!N178,0))</f>
        <v>UL Lafayette</v>
      </c>
      <c r="O133" s="708">
        <f>IF(+All!$F178="Ohio",+All!O178,IF(+All!$H178="Ohio",+All!O178,0))</f>
        <v>49</v>
      </c>
      <c r="P133" s="708" t="str">
        <f>IF(+All!$F178="Ohio",+All!P178,IF(+All!$H178="Ohio",+All!P178,0))</f>
        <v>Ohio</v>
      </c>
      <c r="Q133" s="707">
        <f>IF(+All!$F178="Ohio",+All!Q178,IF(+All!$H178="Ohio",+All!Q178,0))</f>
        <v>14</v>
      </c>
      <c r="R133" s="706" t="str">
        <f>IF(+All!$F178="Ohio",+All!R178,IF(+All!$H178="Ohio",+All!R178,0))</f>
        <v>UL Lafayette</v>
      </c>
      <c r="S133" s="708" t="str">
        <f>IF(+All!$F178="Ohio",+All!S178,IF(+All!$H178="Ohio",+All!S178,0))</f>
        <v>Ohio</v>
      </c>
      <c r="T133" s="706" t="str">
        <f>IF(+All!$F178="Ohio",+All!T178,IF(+All!$H178="Ohio",+All!T178,0))</f>
        <v>Ohio</v>
      </c>
      <c r="U133" s="707" t="str">
        <f>IF(+All!$F178="Ohio",+All!U178,IF(+All!$H178="Ohio",+All!U178,0))</f>
        <v>L</v>
      </c>
      <c r="V133" s="706" t="e">
        <f>IF(+All!#REF!="Ohio",+All!#REF!,IF(+All!#REF!="Ohio",+All!#REF!,0))</f>
        <v>#REF!</v>
      </c>
      <c r="W133" s="707" t="e">
        <f>IF(+All!#REF!="Ohio",+All!#REF!,IF(+All!#REF!="Ohio",+All!#REF!,0))</f>
        <v>#REF!</v>
      </c>
      <c r="X133" s="706" t="e">
        <f>IF(+All!#REF!="Ohio",+All!#REF!,IF(+All!#REF!="Ohio",+All!#REF!,0))</f>
        <v>#REF!</v>
      </c>
      <c r="Y133" s="707" t="e">
        <f>IF(+All!#REF!="Ohio",+All!#REF!,IF(+All!#REF!="Ohio",+All!#REF!,0))</f>
        <v>#REF!</v>
      </c>
      <c r="Z133" s="706" t="e">
        <f>IF(+All!#REF!="Ohio",+All!#REF!,IF(+All!#REF!="Ohio",+All!#REF!,0))</f>
        <v>#REF!</v>
      </c>
      <c r="AA133" s="707" t="e">
        <f>IF(+All!#REF!="Ohio",+All!#REF!,IF(+All!#REF!="Ohio",+All!#REF!,0))</f>
        <v>#REF!</v>
      </c>
      <c r="AB133" s="706" t="e">
        <f>IF(+All!#REF!="Ohio",+All!#REF!,IF(+All!#REF!="Ohio",+All!#REF!,0))</f>
        <v>#REF!</v>
      </c>
      <c r="AC133" s="707" t="e">
        <f>IF(+All!#REF!="Ohio",+All!#REF!,IF(+All!#REF!="Ohio",+All!#REF!,0))</f>
        <v>#REF!</v>
      </c>
      <c r="AD133" s="706" t="e">
        <f>IF(+All!#REF!="Ohio",+All!#REF!,IF(+All!#REF!="Ohio",+All!#REF!,0))</f>
        <v>#REF!</v>
      </c>
      <c r="AE133" s="707" t="e">
        <f>IF(+All!#REF!="Ohio",+All!#REF!,IF(+All!#REF!="Ohio",+All!#REF!,0))</f>
        <v>#REF!</v>
      </c>
      <c r="AF133" s="706" t="e">
        <f>IF(+All!#REF!="Ohio",+All!#REF!,IF(+All!#REF!="Ohio",+All!#REF!,0))</f>
        <v>#REF!</v>
      </c>
      <c r="AG133" s="707" t="e">
        <f>IF(+All!#REF!="Ohio",+All!#REF!,IF(+All!#REF!="Ohio",+All!#REF!,0))</f>
        <v>#REF!</v>
      </c>
      <c r="AH133" s="706" t="e">
        <f>IF(+All!#REF!="Ohio",+All!#REF!,IF(+All!#REF!="Ohio",+All!#REF!,0))</f>
        <v>#REF!</v>
      </c>
      <c r="AI133" s="707" t="e">
        <f>IF(+All!#REF!="Ohio",+All!#REF!,IF(+All!#REF!="Ohio",+All!#REF!,0))</f>
        <v>#REF!</v>
      </c>
      <c r="AJ133" s="706" t="e">
        <f>IF(+All!#REF!="Ohio",+All!#REF!,IF(+All!#REF!="Ohio",+All!#REF!,0))</f>
        <v>#REF!</v>
      </c>
      <c r="AK133" s="707" t="e">
        <f>IF(+All!#REF!="Ohio",+All!#REF!,IF(+All!#REF!="Ohio",+All!#REF!,0))</f>
        <v>#REF!</v>
      </c>
      <c r="AL133" s="81" t="e">
        <f>IF(+All!#REF!="Ohio",+All!#REF!,IF(+All!#REF!="Ohio",+All!#REF!,0))</f>
        <v>#REF!</v>
      </c>
      <c r="AM133" s="82" t="e">
        <f>IF(+All!#REF!="Ohio",+All!#REF!,IF(+All!#REF!="Ohio",+All!#REF!,0))</f>
        <v>#REF!</v>
      </c>
      <c r="AN133" s="81" t="e">
        <f>IF(+All!#REF!="Ohio",+All!#REF!,IF(+All!#REF!="Ohio",+All!#REF!,0))</f>
        <v>#REF!</v>
      </c>
      <c r="AO133" s="83" t="e">
        <f>IF(+All!#REF!="Ohio",+All!#REF!,IF(+All!#REF!="Ohio",+All!#REF!,0))</f>
        <v>#REF!</v>
      </c>
      <c r="AP133" s="84" t="e">
        <f>IF(+All!#REF!="Ohio",+All!#REF!,IF(+All!#REF!="Ohio",+All!#REF!,0))</f>
        <v>#REF!</v>
      </c>
      <c r="AQ133" s="480" t="e">
        <f>IF(+All!#REF!="Ohio",+All!#REF!,IF(+All!#REF!="Ohio",+All!#REF!,0))</f>
        <v>#REF!</v>
      </c>
      <c r="AR133" s="482" t="e">
        <f>IF(+All!#REF!="Ohio",+All!#REF!,IF(+All!#REF!="Ohio",+All!#REF!,0))</f>
        <v>#REF!</v>
      </c>
      <c r="AS133" s="483" t="e">
        <f>IF(+All!#REF!="Ohio",+All!#REF!,IF(+All!#REF!="Ohio",+All!#REF!,0))</f>
        <v>#REF!</v>
      </c>
      <c r="AT133" s="483" t="e">
        <f>IF(+All!#REF!="Ohio",+All!#REF!,IF(+All!#REF!="Ohio",+All!#REF!,0))</f>
        <v>#REF!</v>
      </c>
      <c r="AU133" s="482" t="e">
        <f>IF(+All!#REF!="Ohio",+All!#REF!,IF(+All!#REF!="Ohio",+All!#REF!,0))</f>
        <v>#REF!</v>
      </c>
      <c r="AV133" s="483" t="e">
        <f>IF(+All!#REF!="Ohio",+All!#REF!,IF(+All!#REF!="Ohio",+All!#REF!,0))</f>
        <v>#REF!</v>
      </c>
      <c r="AW133" s="484" t="e">
        <f>IF(+All!#REF!="Ohio",+All!#REF!,IF(+All!#REF!="Ohio",+All!#REF!,0))</f>
        <v>#REF!</v>
      </c>
      <c r="AX133" s="483" t="e">
        <f>IF(+All!#REF!="Ohio",+All!#REF!,IF(+All!#REF!="Ohio",+All!#REF!,0))</f>
        <v>#REF!</v>
      </c>
      <c r="AY133" s="88" t="e">
        <f>IF(+All!#REF!="Ohio",+All!#REF!,IF(+All!#REF!="Ohio",+All!#REF!,0))</f>
        <v>#REF!</v>
      </c>
      <c r="AZ133" s="89" t="e">
        <f>IF(+All!#REF!="Ohio",+All!#REF!,IF(+All!#REF!="Ohio",+All!#REF!,0))</f>
        <v>#REF!</v>
      </c>
      <c r="BA133" s="90" t="e">
        <f>IF(+All!#REF!="Ohio",+All!#REF!,IF(+All!#REF!="Ohio",+All!#REF!,0))</f>
        <v>#REF!</v>
      </c>
      <c r="BB133" s="90" t="e">
        <f>IF(+All!#REF!="Ohio",+All!#REF!,IF(+All!#REF!="Ohio",+All!#REF!,0))</f>
        <v>#REF!</v>
      </c>
      <c r="BC133" s="91" t="e">
        <f>IF(+All!#REF!="Ohio",+All!#REF!,IF(+All!#REF!="Ohio",+All!#REF!,0))</f>
        <v>#REF!</v>
      </c>
      <c r="BD133" s="482" t="e">
        <f>IF(+All!#REF!="Ohio",+All!#REF!,IF(+All!#REF!="Ohio",+All!#REF!,0))</f>
        <v>#REF!</v>
      </c>
      <c r="BE133" s="483" t="e">
        <f>IF(+All!#REF!="Ohio",+All!#REF!,IF(+All!#REF!="Ohio",+All!#REF!,0))</f>
        <v>#REF!</v>
      </c>
      <c r="BF133" s="483" t="e">
        <f>IF(+All!#REF!="Ohio",+All!#REF!,IF(+All!#REF!="Ohio",+All!#REF!,0))</f>
        <v>#REF!</v>
      </c>
      <c r="BG133" s="482" t="e">
        <f>IF(+All!#REF!="Ohio",+All!#REF!,IF(+All!#REF!="Ohio",+All!#REF!,0))</f>
        <v>#REF!</v>
      </c>
      <c r="BH133" s="483" t="e">
        <f>IF(+All!#REF!="Ohio",+All!#REF!,IF(+All!#REF!="Ohio",+All!#REF!,0))</f>
        <v>#REF!</v>
      </c>
      <c r="BI133" s="484" t="e">
        <f>IF(+All!#REF!="Ohio",+All!#REF!,IF(+All!#REF!="Ohio",+All!#REF!,0))</f>
        <v>#REF!</v>
      </c>
      <c r="BJ133" s="92" t="e">
        <f>IF(+All!#REF!="Ohio",+All!#REF!,IF(+All!#REF!="Ohio",+All!#REF!,0))</f>
        <v>#REF!</v>
      </c>
      <c r="BK133" s="93" t="e">
        <f>IF(+All!#REF!="Ohio",+All!#REF!,IF(+All!#REF!="Ohio",+All!#REF!,0))</f>
        <v>#REF!</v>
      </c>
    </row>
    <row r="134" spans="1:63" x14ac:dyDescent="0.8">
      <c r="A134" s="70">
        <f>IF(+All!$F279="Ohio",+All!A279,IF(+All!$H279="Ohio",+All!A279,0))</f>
        <v>4</v>
      </c>
      <c r="B134" s="480" t="str">
        <f>IF(+All!$F279="Ohio",+All!B279,IF(+All!$H279="Ohio",+All!B279,0))</f>
        <v>Sat</v>
      </c>
      <c r="C134" s="72">
        <f>IF(+All!$F279="Ohio",+All!C279,IF(+All!$H279="Ohio",+All!C279,0))</f>
        <v>44464</v>
      </c>
      <c r="D134" s="73">
        <f>IF(+All!$F279="Ohio",+All!D279,IF(+All!$H279="Ohio",+All!D279,0))</f>
        <v>0.5</v>
      </c>
      <c r="E134" s="707">
        <f>IF(+All!$F279="Ohio",+All!E279,IF(+All!$H279="Ohio",+All!E279,0))</f>
        <v>0</v>
      </c>
      <c r="F134" s="75" t="str">
        <f>IF(+All!$F279="Ohio",+All!F279,IF(+All!$H279="Ohio",+All!F279,0))</f>
        <v>Ohio</v>
      </c>
      <c r="G134" s="76" t="str">
        <f>IF(+All!$F279="Ohio",+All!G279,IF(+All!$H279="Ohio",+All!G279,0))</f>
        <v>MAC</v>
      </c>
      <c r="H134" s="75" t="str">
        <f>IF(+All!$F279="Ohio",+All!H279,IF(+All!$H279="Ohio",+All!H279,0))</f>
        <v>Northwestern</v>
      </c>
      <c r="I134" s="76" t="str">
        <f>IF(+All!$F279="Ohio",+All!I279,IF(+All!$H279="Ohio",+All!I279,0))</f>
        <v>B10</v>
      </c>
      <c r="J134" s="706" t="str">
        <f>IF(+All!$F279="Ohio",+All!J279,IF(+All!$H279="Ohio",+All!J279,0))</f>
        <v>Northwestern</v>
      </c>
      <c r="K134" s="707" t="str">
        <f>IF(+All!$F279="Ohio",+All!K279,IF(+All!$H279="Ohio",+All!K279,0))</f>
        <v>Ohio</v>
      </c>
      <c r="L134" s="78">
        <f>IF(+All!$F279="Ohio",+All!L279,IF(+All!$H279="Ohio",+All!L279,0))</f>
        <v>14.5</v>
      </c>
      <c r="M134" s="79">
        <f>IF(+All!$F279="Ohio",+All!M279,IF(+All!$H279="Ohio",+All!M279,0))</f>
        <v>47.5</v>
      </c>
      <c r="N134" s="706" t="str">
        <f>IF(+All!$F279="Ohio",+All!N279,IF(+All!$H279="Ohio",+All!N279,0))</f>
        <v>Northwestern</v>
      </c>
      <c r="O134" s="708">
        <f>IF(+All!$F279="Ohio",+All!O279,IF(+All!$H279="Ohio",+All!O279,0))</f>
        <v>35</v>
      </c>
      <c r="P134" s="708" t="str">
        <f>IF(+All!$F279="Ohio",+All!P279,IF(+All!$H279="Ohio",+All!P279,0))</f>
        <v>Ohio</v>
      </c>
      <c r="Q134" s="707">
        <f>IF(+All!$F279="Ohio",+All!Q279,IF(+All!$H279="Ohio",+All!Q279,0))</f>
        <v>6</v>
      </c>
      <c r="R134" s="706" t="str">
        <f>IF(+All!$F279="Ohio",+All!R279,IF(+All!$H279="Ohio",+All!R279,0))</f>
        <v>Northwestern</v>
      </c>
      <c r="S134" s="708" t="str">
        <f>IF(+All!$F279="Ohio",+All!S279,IF(+All!$H279="Ohio",+All!S279,0))</f>
        <v>Ohio</v>
      </c>
      <c r="T134" s="706" t="str">
        <f>IF(+All!$F279="Ohio",+All!T279,IF(+All!$H279="Ohio",+All!T279,0))</f>
        <v>Northwestern</v>
      </c>
      <c r="U134" s="707" t="str">
        <f>IF(+All!$F279="Ohio",+All!U279,IF(+All!$H279="Ohio",+All!U279,0))</f>
        <v>W</v>
      </c>
      <c r="V134" s="706">
        <f>IF(+All!$F195="Ohio",+All!#REF!,IF(+All!$H195="Ohio",+All!#REF!,0))</f>
        <v>0</v>
      </c>
      <c r="W134" s="707">
        <f>IF(+All!$F195="Ohio",+All!#REF!,IF(+All!$H195="Ohio",+All!#REF!,0))</f>
        <v>0</v>
      </c>
      <c r="X134" s="706">
        <f>IF(+All!$F195="Ohio",+All!#REF!,IF(+All!$H195="Ohio",+All!#REF!,0))</f>
        <v>0</v>
      </c>
      <c r="Y134" s="707">
        <f>IF(+All!$F195="Ohio",+All!#REF!,IF(+All!$H195="Ohio",+All!#REF!,0))</f>
        <v>0</v>
      </c>
      <c r="Z134" s="706">
        <f>IF(+All!$F195="Ohio",+All!#REF!,IF(+All!$H195="Ohio",+All!#REF!,0))</f>
        <v>0</v>
      </c>
      <c r="AA134" s="707">
        <f>IF(+All!$F195="Ohio",+All!#REF!,IF(+All!$H195="Ohio",+All!#REF!,0))</f>
        <v>0</v>
      </c>
      <c r="AB134" s="706">
        <f>IF(+All!$F195="Ohio",+All!#REF!,IF(+All!$H195="Ohio",+All!#REF!,0))</f>
        <v>0</v>
      </c>
      <c r="AC134" s="707">
        <f>IF(+All!$F195="Ohio",+All!#REF!,IF(+All!$H195="Ohio",+All!#REF!,0))</f>
        <v>0</v>
      </c>
      <c r="AD134" s="706">
        <f>IF(+All!$F195="Ohio",+All!#REF!,IF(+All!$H195="Ohio",+All!#REF!,0))</f>
        <v>0</v>
      </c>
      <c r="AE134" s="707">
        <f>IF(+All!$F195="Ohio",+All!#REF!,IF(+All!$H195="Ohio",+All!#REF!,0))</f>
        <v>0</v>
      </c>
      <c r="AF134" s="706">
        <f>IF(+All!$F195="Ohio",+All!#REF!,IF(+All!$H195="Ohio",+All!#REF!,0))</f>
        <v>0</v>
      </c>
      <c r="AG134" s="707">
        <f>IF(+All!$F195="Ohio",+All!#REF!,IF(+All!$H195="Ohio",+All!#REF!,0))</f>
        <v>0</v>
      </c>
      <c r="AH134" s="706">
        <f>IF(+All!$F195="Ohio",+All!#REF!,IF(+All!$H195="Ohio",+All!#REF!,0))</f>
        <v>0</v>
      </c>
      <c r="AI134" s="707">
        <f>IF(+All!$F195="Ohio",+All!#REF!,IF(+All!$H195="Ohio",+All!#REF!,0))</f>
        <v>0</v>
      </c>
      <c r="AJ134" s="706">
        <f>IF(+All!$F195="Ohio",+All!#REF!,IF(+All!$H195="Ohio",+All!#REF!,0))</f>
        <v>0</v>
      </c>
      <c r="AK134" s="707">
        <f>IF(+All!$F195="Ohio",+All!#REF!,IF(+All!$H195="Ohio",+All!#REF!,0))</f>
        <v>0</v>
      </c>
      <c r="AL134" s="81">
        <f>IF(+All!$F195="Ohio",+All!V195,IF(+All!$H195="Ohio",+All!V195,0))</f>
        <v>0</v>
      </c>
      <c r="AM134" s="82">
        <f>IF(+All!$F195="Ohio",+All!W195,IF(+All!$H195="Ohio",+All!W195,0))</f>
        <v>0</v>
      </c>
      <c r="AN134" s="81">
        <f>IF(+All!$F195="Ohio",+All!X195,IF(+All!$H195="Ohio",+All!X195,0))</f>
        <v>0</v>
      </c>
      <c r="AO134" s="83">
        <f>IF(+All!$F195="Ohio",+All!Y195,IF(+All!$H195="Ohio",+All!Y195,0))</f>
        <v>0</v>
      </c>
      <c r="AP134" s="84">
        <f>IF(+All!$F195="Ohio",+All!Z195,IF(+All!$H195="Ohio",+All!Z195,0))</f>
        <v>0</v>
      </c>
      <c r="AQ134" s="480">
        <f>IF(+All!$F195="Ohio",+All!#REF!,IF(+All!$H195="Ohio",+All!#REF!,0))</f>
        <v>0</v>
      </c>
      <c r="AR134" s="482">
        <f>IF(+All!$F195="Ohio",+All!#REF!,IF(+All!$H195="Ohio",+All!#REF!,0))</f>
        <v>0</v>
      </c>
      <c r="AS134" s="483">
        <f>IF(+All!$F195="Ohio",+All!#REF!,IF(+All!$H195="Ohio",+All!#REF!,0))</f>
        <v>0</v>
      </c>
      <c r="AT134" s="483">
        <f>IF(+All!$F195="Ohio",+All!#REF!,IF(+All!$H195="Ohio",+All!#REF!,0))</f>
        <v>0</v>
      </c>
      <c r="AU134" s="482">
        <f>IF(+All!$F195="Ohio",+All!#REF!,IF(+All!$H195="Ohio",+All!#REF!,0))</f>
        <v>0</v>
      </c>
      <c r="AV134" s="483">
        <f>IF(+All!$F195="Ohio",+All!#REF!,IF(+All!$H195="Ohio",+All!#REF!,0))</f>
        <v>0</v>
      </c>
      <c r="AW134" s="484">
        <f>IF(+All!$F195="Ohio",+All!#REF!,IF(+All!$H195="Ohio",+All!#REF!,0))</f>
        <v>0</v>
      </c>
      <c r="AX134" s="483">
        <f>IF(+All!$F195="Ohio",+All!#REF!,IF(+All!$H195="Ohio",+All!#REF!,0))</f>
        <v>0</v>
      </c>
      <c r="AY134" s="88">
        <f>IF(+All!$F195="Ohio",+All!#REF!,IF(+All!$H195="Ohio",+All!#REF!,0))</f>
        <v>0</v>
      </c>
      <c r="AZ134" s="89">
        <f>IF(+All!$F195="Ohio",+All!#REF!,IF(+All!$H195="Ohio",+All!#REF!,0))</f>
        <v>0</v>
      </c>
      <c r="BA134" s="90">
        <f>IF(+All!$F195="Ohio",+All!#REF!,IF(+All!$H195="Ohio",+All!#REF!,0))</f>
        <v>0</v>
      </c>
      <c r="BB134" s="90">
        <f>IF(+All!$F195="Ohio",+All!#REF!,IF(+All!$H195="Ohio",+All!#REF!,0))</f>
        <v>0</v>
      </c>
      <c r="BC134" s="91">
        <f>IF(+All!$F195="Ohio",+All!#REF!,IF(+All!$H195="Ohio",+All!#REF!,0))</f>
        <v>0</v>
      </c>
      <c r="BD134" s="482">
        <f>IF(+All!$F195="Ohio",+All!#REF!,IF(+All!$H195="Ohio",+All!#REF!,0))</f>
        <v>0</v>
      </c>
      <c r="BE134" s="483">
        <f>IF(+All!$F195="Ohio",+All!#REF!,IF(+All!$H195="Ohio",+All!#REF!,0))</f>
        <v>0</v>
      </c>
      <c r="BF134" s="483">
        <f>IF(+All!$F195="Ohio",+All!#REF!,IF(+All!$H195="Ohio",+All!#REF!,0))</f>
        <v>0</v>
      </c>
      <c r="BG134" s="482">
        <f>IF(+All!$F195="Ohio",+All!#REF!,IF(+All!$H195="Ohio",+All!#REF!,0))</f>
        <v>0</v>
      </c>
      <c r="BH134" s="483">
        <f>IF(+All!$F195="Ohio",+All!#REF!,IF(+All!$H195="Ohio",+All!#REF!,0))</f>
        <v>0</v>
      </c>
      <c r="BI134" s="484">
        <f>IF(+All!$F195="Ohio",+All!#REF!,IF(+All!$H195="Ohio",+All!#REF!,0))</f>
        <v>0</v>
      </c>
      <c r="BJ134" s="92">
        <f>IF(+All!$F195="Ohio",+All!#REF!,IF(+All!$H195="Ohio",+All!#REF!,0))</f>
        <v>0</v>
      </c>
      <c r="BK134" s="93">
        <f>IF(+All!$F195="Ohio",+All!#REF!,IF(+All!$H195="Ohio",+All!#REF!,0))</f>
        <v>0</v>
      </c>
    </row>
    <row r="135" spans="1:63" x14ac:dyDescent="0.8">
      <c r="A135" s="70">
        <f>IF(+All!$F362="Ohio",+All!A362,IF(+All!$H362="Ohio",+All!A362,0))</f>
        <v>5</v>
      </c>
      <c r="B135" s="480" t="str">
        <f>IF(+All!$F362="Ohio",+All!B362,IF(+All!$H362="Ohio",+All!B362,0))</f>
        <v>Sat</v>
      </c>
      <c r="C135" s="72">
        <f>IF(+All!$F362="Ohio",+All!C362,IF(+All!$H362="Ohio",+All!C362,0))</f>
        <v>44471</v>
      </c>
      <c r="D135" s="73">
        <f>IF(+All!$F362="Ohio",+All!D362,IF(+All!$H362="Ohio",+All!D362,0))</f>
        <v>0.64583333333333337</v>
      </c>
      <c r="E135" s="707" t="str">
        <f>IF(+All!$F362="Ohio",+All!E362,IF(+All!$H362="Ohio",+All!E362,0))</f>
        <v>espn3</v>
      </c>
      <c r="F135" s="75" t="str">
        <f>IF(+All!$F362="Ohio",+All!F362,IF(+All!$H362="Ohio",+All!F362,0))</f>
        <v>Ohio</v>
      </c>
      <c r="G135" s="76" t="str">
        <f>IF(+All!$F362="Ohio",+All!G362,IF(+All!$H362="Ohio",+All!G362,0))</f>
        <v>MAC</v>
      </c>
      <c r="H135" s="75" t="str">
        <f>IF(+All!$F362="Ohio",+All!H362,IF(+All!$H362="Ohio",+All!H362,0))</f>
        <v>Akron</v>
      </c>
      <c r="I135" s="76" t="str">
        <f>IF(+All!$F362="Ohio",+All!I362,IF(+All!$H362="Ohio",+All!I362,0))</f>
        <v>MAC</v>
      </c>
      <c r="J135" s="706" t="str">
        <f>IF(+All!$F362="Ohio",+All!J362,IF(+All!$H362="Ohio",+All!J362,0))</f>
        <v>Ohio</v>
      </c>
      <c r="K135" s="707" t="str">
        <f>IF(+All!$F362="Ohio",+All!K362,IF(+All!$H362="Ohio",+All!K362,0))</f>
        <v>Akron</v>
      </c>
      <c r="L135" s="78">
        <f>IF(+All!$F362="Ohio",+All!L362,IF(+All!$H362="Ohio",+All!L362,0))</f>
        <v>9.5</v>
      </c>
      <c r="M135" s="79">
        <f>IF(+All!$F362="Ohio",+All!M362,IF(+All!$H362="Ohio",+All!M362,0))</f>
        <v>55</v>
      </c>
      <c r="N135" s="706" t="str">
        <f>IF(+All!$F362="Ohio",+All!N362,IF(+All!$H362="Ohio",+All!N362,0))</f>
        <v>Ohio</v>
      </c>
      <c r="O135" s="708">
        <f>IF(+All!$F362="Ohio",+All!O362,IF(+All!$H362="Ohio",+All!O362,0))</f>
        <v>34</v>
      </c>
      <c r="P135" s="708" t="str">
        <f>IF(+All!$F362="Ohio",+All!P362,IF(+All!$H362="Ohio",+All!P362,0))</f>
        <v>Akron</v>
      </c>
      <c r="Q135" s="707">
        <f>IF(+All!$F362="Ohio",+All!Q362,IF(+All!$H362="Ohio",+All!Q362,0))</f>
        <v>17</v>
      </c>
      <c r="R135" s="706" t="str">
        <f>IF(+All!$F362="Ohio",+All!R362,IF(+All!$H362="Ohio",+All!R362,0))</f>
        <v>Ohio</v>
      </c>
      <c r="S135" s="708" t="str">
        <f>IF(+All!$F362="Ohio",+All!S362,IF(+All!$H362="Ohio",+All!S362,0))</f>
        <v>Akron</v>
      </c>
      <c r="T135" s="706" t="str">
        <f>IF(+All!$F362="Ohio",+All!T362,IF(+All!$H362="Ohio",+All!T362,0))</f>
        <v>Akron</v>
      </c>
      <c r="U135" s="707" t="str">
        <f>IF(+All!$F362="Ohio",+All!U362,IF(+All!$H362="Ohio",+All!U362,0))</f>
        <v>L</v>
      </c>
      <c r="V135" s="706">
        <f>IF(+All!$F241="Ohio",+All!#REF!,IF(+All!$H241="Ohio",+All!#REF!,0))</f>
        <v>0</v>
      </c>
      <c r="W135" s="707">
        <f>IF(+All!$F241="Ohio",+All!#REF!,IF(+All!$H241="Ohio",+All!#REF!,0))</f>
        <v>0</v>
      </c>
      <c r="X135" s="706">
        <f>IF(+All!$F241="Ohio",+All!#REF!,IF(+All!$H241="Ohio",+All!#REF!,0))</f>
        <v>0</v>
      </c>
      <c r="Y135" s="707">
        <f>IF(+All!$F241="Ohio",+All!#REF!,IF(+All!$H241="Ohio",+All!#REF!,0))</f>
        <v>0</v>
      </c>
      <c r="Z135" s="706">
        <f>IF(+All!$F241="Ohio",+All!#REF!,IF(+All!$H241="Ohio",+All!#REF!,0))</f>
        <v>0</v>
      </c>
      <c r="AA135" s="707">
        <f>IF(+All!$F241="Ohio",+All!#REF!,IF(+All!$H241="Ohio",+All!#REF!,0))</f>
        <v>0</v>
      </c>
      <c r="AB135" s="706">
        <f>IF(+All!$F241="Ohio",+All!#REF!,IF(+All!$H241="Ohio",+All!#REF!,0))</f>
        <v>0</v>
      </c>
      <c r="AC135" s="707">
        <f>IF(+All!$F241="Ohio",+All!#REF!,IF(+All!$H241="Ohio",+All!#REF!,0))</f>
        <v>0</v>
      </c>
      <c r="AD135" s="706">
        <f>IF(+All!$F241="Ohio",+All!#REF!,IF(+All!$H241="Ohio",+All!#REF!,0))</f>
        <v>0</v>
      </c>
      <c r="AE135" s="707">
        <f>IF(+All!$F241="Ohio",+All!#REF!,IF(+All!$H241="Ohio",+All!#REF!,0))</f>
        <v>0</v>
      </c>
      <c r="AF135" s="706">
        <f>IF(+All!$F241="Ohio",+All!#REF!,IF(+All!$H241="Ohio",+All!#REF!,0))</f>
        <v>0</v>
      </c>
      <c r="AG135" s="707">
        <f>IF(+All!$F241="Ohio",+All!#REF!,IF(+All!$H241="Ohio",+All!#REF!,0))</f>
        <v>0</v>
      </c>
      <c r="AH135" s="706">
        <f>IF(+All!$F241="Ohio",+All!#REF!,IF(+All!$H241="Ohio",+All!#REF!,0))</f>
        <v>0</v>
      </c>
      <c r="AI135" s="707">
        <f>IF(+All!$F241="Ohio",+All!#REF!,IF(+All!$H241="Ohio",+All!#REF!,0))</f>
        <v>0</v>
      </c>
      <c r="AJ135" s="706">
        <f>IF(+All!$F241="Ohio",+All!#REF!,IF(+All!$H241="Ohio",+All!#REF!,0))</f>
        <v>0</v>
      </c>
      <c r="AK135" s="707">
        <f>IF(+All!$F241="Ohio",+All!#REF!,IF(+All!$H241="Ohio",+All!#REF!,0))</f>
        <v>0</v>
      </c>
      <c r="AL135" s="81">
        <f>IF(+All!$F241="Ohio",+All!V241,IF(+All!$H241="Ohio",+All!V241,0))</f>
        <v>0</v>
      </c>
      <c r="AM135" s="82">
        <f>IF(+All!$F241="Ohio",+All!W241,IF(+All!$H241="Ohio",+All!W241,0))</f>
        <v>0</v>
      </c>
      <c r="AN135" s="81">
        <f>IF(+All!$F241="Ohio",+All!X241,IF(+All!$H241="Ohio",+All!X241,0))</f>
        <v>0</v>
      </c>
      <c r="AO135" s="83">
        <f>IF(+All!$F241="Ohio",+All!Y241,IF(+All!$H241="Ohio",+All!Y241,0))</f>
        <v>0</v>
      </c>
      <c r="AP135" s="84">
        <f>IF(+All!$F241="Ohio",+All!Z241,IF(+All!$H241="Ohio",+All!Z241,0))</f>
        <v>0</v>
      </c>
      <c r="AQ135" s="480">
        <f>IF(+All!$F241="Ohio",+All!#REF!,IF(+All!$H241="Ohio",+All!#REF!,0))</f>
        <v>0</v>
      </c>
      <c r="AR135" s="482">
        <f>IF(+All!$F241="Ohio",+All!#REF!,IF(+All!$H241="Ohio",+All!#REF!,0))</f>
        <v>0</v>
      </c>
      <c r="AS135" s="483">
        <f>IF(+All!$F241="Ohio",+All!#REF!,IF(+All!$H241="Ohio",+All!#REF!,0))</f>
        <v>0</v>
      </c>
      <c r="AT135" s="483">
        <f>IF(+All!$F241="Ohio",+All!#REF!,IF(+All!$H241="Ohio",+All!#REF!,0))</f>
        <v>0</v>
      </c>
      <c r="AU135" s="482">
        <f>IF(+All!$F241="Ohio",+All!#REF!,IF(+All!$H241="Ohio",+All!#REF!,0))</f>
        <v>0</v>
      </c>
      <c r="AV135" s="483">
        <f>IF(+All!$F241="Ohio",+All!#REF!,IF(+All!$H241="Ohio",+All!#REF!,0))</f>
        <v>0</v>
      </c>
      <c r="AW135" s="484">
        <f>IF(+All!$F241="Ohio",+All!#REF!,IF(+All!$H241="Ohio",+All!#REF!,0))</f>
        <v>0</v>
      </c>
      <c r="AX135" s="483">
        <f>IF(+All!$F241="Ohio",+All!#REF!,IF(+All!$H241="Ohio",+All!#REF!,0))</f>
        <v>0</v>
      </c>
      <c r="AY135" s="88">
        <f>IF(+All!$F241="Ohio",+All!#REF!,IF(+All!$H241="Ohio",+All!#REF!,0))</f>
        <v>0</v>
      </c>
      <c r="AZ135" s="89">
        <f>IF(+All!$F241="Ohio",+All!#REF!,IF(+All!$H241="Ohio",+All!#REF!,0))</f>
        <v>0</v>
      </c>
      <c r="BA135" s="90">
        <f>IF(+All!$F241="Ohio",+All!#REF!,IF(+All!$H241="Ohio",+All!#REF!,0))</f>
        <v>0</v>
      </c>
      <c r="BB135" s="90">
        <f>IF(+All!$F241="Ohio",+All!#REF!,IF(+All!$H241="Ohio",+All!#REF!,0))</f>
        <v>0</v>
      </c>
      <c r="BC135" s="91">
        <f>IF(+All!$F241="Ohio",+All!#REF!,IF(+All!$H241="Ohio",+All!#REF!,0))</f>
        <v>0</v>
      </c>
      <c r="BD135" s="482">
        <f>IF(+All!$F241="Ohio",+All!#REF!,IF(+All!$H241="Ohio",+All!#REF!,0))</f>
        <v>0</v>
      </c>
      <c r="BE135" s="483">
        <f>IF(+All!$F241="Ohio",+All!#REF!,IF(+All!$H241="Ohio",+All!#REF!,0))</f>
        <v>0</v>
      </c>
      <c r="BF135" s="483">
        <f>IF(+All!$F241="Ohio",+All!#REF!,IF(+All!$H241="Ohio",+All!#REF!,0))</f>
        <v>0</v>
      </c>
      <c r="BG135" s="482">
        <f>IF(+All!$F241="Ohio",+All!#REF!,IF(+All!$H241="Ohio",+All!#REF!,0))</f>
        <v>0</v>
      </c>
      <c r="BH135" s="483">
        <f>IF(+All!$F241="Ohio",+All!#REF!,IF(+All!$H241="Ohio",+All!#REF!,0))</f>
        <v>0</v>
      </c>
      <c r="BI135" s="484">
        <f>IF(+All!$F241="Ohio",+All!#REF!,IF(+All!$H241="Ohio",+All!#REF!,0))</f>
        <v>0</v>
      </c>
      <c r="BJ135" s="92">
        <f>IF(+All!$F241="Ohio",+All!#REF!,IF(+All!$H241="Ohio",+All!#REF!,0))</f>
        <v>0</v>
      </c>
      <c r="BK135" s="93">
        <f>IF(+All!$F241="Ohio",+All!#REF!,IF(+All!$H241="Ohio",+All!#REF!,0))</f>
        <v>0</v>
      </c>
    </row>
    <row r="136" spans="1:63" x14ac:dyDescent="0.8">
      <c r="A136" s="70">
        <f>IF(+All!$F428="Ohio",+All!A428,IF(+All!$H428="Ohio",+All!A428,0))</f>
        <v>6</v>
      </c>
      <c r="B136" s="480" t="str">
        <f>IF(+All!$F428="Ohio",+All!B428,IF(+All!$H428="Ohio",+All!B428,0))</f>
        <v>Sat</v>
      </c>
      <c r="C136" s="72">
        <f>IF(+All!$F428="Ohio",+All!C428,IF(+All!$H428="Ohio",+All!C428,0))</f>
        <v>44478</v>
      </c>
      <c r="D136" s="73">
        <f>IF(+All!$F428="Ohio",+All!D428,IF(+All!$H428="Ohio",+All!D428,0))</f>
        <v>0.64583333333333337</v>
      </c>
      <c r="E136" s="707">
        <f>IF(+All!$F428="Ohio",+All!E428,IF(+All!$H428="Ohio",+All!E428,0))</f>
        <v>0</v>
      </c>
      <c r="F136" s="75" t="str">
        <f>IF(+All!$F428="Ohio",+All!F428,IF(+All!$H428="Ohio",+All!F428,0))</f>
        <v>Central Michigan</v>
      </c>
      <c r="G136" s="76" t="str">
        <f>IF(+All!$F428="Ohio",+All!G428,IF(+All!$H428="Ohio",+All!G428,0))</f>
        <v>MAC</v>
      </c>
      <c r="H136" s="75" t="str">
        <f>IF(+All!$F428="Ohio",+All!H428,IF(+All!$H428="Ohio",+All!H428,0))</f>
        <v>Ohio</v>
      </c>
      <c r="I136" s="76" t="str">
        <f>IF(+All!$F428="Ohio",+All!I428,IF(+All!$H428="Ohio",+All!I428,0))</f>
        <v>MAC</v>
      </c>
      <c r="J136" s="706" t="str">
        <f>IF(+All!$F428="Ohio",+All!J428,IF(+All!$H428="Ohio",+All!J428,0))</f>
        <v>Central Michigan</v>
      </c>
      <c r="K136" s="707" t="str">
        <f>IF(+All!$F428="Ohio",+All!K428,IF(+All!$H428="Ohio",+All!K428,0))</f>
        <v>Ohio</v>
      </c>
      <c r="L136" s="78">
        <f>IF(+All!$F428="Ohio",+All!L428,IF(+All!$H428="Ohio",+All!L428,0))</f>
        <v>5.5</v>
      </c>
      <c r="M136" s="79">
        <f>IF(+All!$F428="Ohio",+All!M428,IF(+All!$H428="Ohio",+All!M428,0))</f>
        <v>56.5</v>
      </c>
      <c r="N136" s="706" t="str">
        <f>IF(+All!$F428="Ohio",+All!N428,IF(+All!$H428="Ohio",+All!N428,0))</f>
        <v>Central Michigan</v>
      </c>
      <c r="O136" s="708">
        <f>IF(+All!$F428="Ohio",+All!O428,IF(+All!$H428="Ohio",+All!O428,0))</f>
        <v>30</v>
      </c>
      <c r="P136" s="708" t="str">
        <f>IF(+All!$F428="Ohio",+All!P428,IF(+All!$H428="Ohio",+All!P428,0))</f>
        <v>Ohio</v>
      </c>
      <c r="Q136" s="707">
        <f>IF(+All!$F428="Ohio",+All!Q428,IF(+All!$H428="Ohio",+All!Q428,0))</f>
        <v>27</v>
      </c>
      <c r="R136" s="706" t="str">
        <f>IF(+All!$F428="Ohio",+All!R428,IF(+All!$H428="Ohio",+All!R428,0))</f>
        <v>Ohio</v>
      </c>
      <c r="S136" s="708" t="str">
        <f>IF(+All!$F428="Ohio",+All!S428,IF(+All!$H428="Ohio",+All!S428,0))</f>
        <v>Central Michigan</v>
      </c>
      <c r="T136" s="706" t="str">
        <f>IF(+All!$F428="Ohio",+All!T428,IF(+All!$H428="Ohio",+All!T428,0))</f>
        <v>Central Michigan</v>
      </c>
      <c r="U136" s="707" t="str">
        <f>IF(+All!$F428="Ohio",+All!U428,IF(+All!$H428="Ohio",+All!U428,0))</f>
        <v>L</v>
      </c>
      <c r="V136" s="706">
        <f>IF(+All!$F273="Ohio",+All!#REF!,IF(+All!$H273="Ohio",+All!#REF!,0))</f>
        <v>0</v>
      </c>
      <c r="W136" s="707">
        <f>IF(+All!$F273="Ohio",+All!#REF!,IF(+All!$H273="Ohio",+All!#REF!,0))</f>
        <v>0</v>
      </c>
      <c r="X136" s="706">
        <f>IF(+All!$F273="Ohio",+All!#REF!,IF(+All!$H273="Ohio",+All!#REF!,0))</f>
        <v>0</v>
      </c>
      <c r="Y136" s="707">
        <f>IF(+All!$F273="Ohio",+All!#REF!,IF(+All!$H273="Ohio",+All!#REF!,0))</f>
        <v>0</v>
      </c>
      <c r="Z136" s="706">
        <f>IF(+All!$F273="Ohio",+All!#REF!,IF(+All!$H273="Ohio",+All!#REF!,0))</f>
        <v>0</v>
      </c>
      <c r="AA136" s="707">
        <f>IF(+All!$F273="Ohio",+All!#REF!,IF(+All!$H273="Ohio",+All!#REF!,0))</f>
        <v>0</v>
      </c>
      <c r="AB136" s="706">
        <f>IF(+All!$F273="Ohio",+All!#REF!,IF(+All!$H273="Ohio",+All!#REF!,0))</f>
        <v>0</v>
      </c>
      <c r="AC136" s="707">
        <f>IF(+All!$F273="Ohio",+All!#REF!,IF(+All!$H273="Ohio",+All!#REF!,0))</f>
        <v>0</v>
      </c>
      <c r="AD136" s="706">
        <f>IF(+All!$F273="Ohio",+All!#REF!,IF(+All!$H273="Ohio",+All!#REF!,0))</f>
        <v>0</v>
      </c>
      <c r="AE136" s="707">
        <f>IF(+All!$F273="Ohio",+All!#REF!,IF(+All!$H273="Ohio",+All!#REF!,0))</f>
        <v>0</v>
      </c>
      <c r="AF136" s="706">
        <f>IF(+All!$F273="Ohio",+All!#REF!,IF(+All!$H273="Ohio",+All!#REF!,0))</f>
        <v>0</v>
      </c>
      <c r="AG136" s="707">
        <f>IF(+All!$F273="Ohio",+All!#REF!,IF(+All!$H273="Ohio",+All!#REF!,0))</f>
        <v>0</v>
      </c>
      <c r="AH136" s="706">
        <f>IF(+All!$F273="Ohio",+All!#REF!,IF(+All!$H273="Ohio",+All!#REF!,0))</f>
        <v>0</v>
      </c>
      <c r="AI136" s="707">
        <f>IF(+All!$F273="Ohio",+All!#REF!,IF(+All!$H273="Ohio",+All!#REF!,0))</f>
        <v>0</v>
      </c>
      <c r="AJ136" s="706">
        <f>IF(+All!$F273="Ohio",+All!#REF!,IF(+All!$H273="Ohio",+All!#REF!,0))</f>
        <v>0</v>
      </c>
      <c r="AK136" s="707">
        <f>IF(+All!$F273="Ohio",+All!#REF!,IF(+All!$H273="Ohio",+All!#REF!,0))</f>
        <v>0</v>
      </c>
      <c r="AL136" s="81">
        <f>IF(+All!$F273="Ohio",+All!V273,IF(+All!$H273="Ohio",+All!V273,0))</f>
        <v>0</v>
      </c>
      <c r="AM136" s="82">
        <f>IF(+All!$F273="Ohio",+All!W273,IF(+All!$H273="Ohio",+All!W273,0))</f>
        <v>0</v>
      </c>
      <c r="AN136" s="81">
        <f>IF(+All!$F273="Ohio",+All!X273,IF(+All!$H273="Ohio",+All!X273,0))</f>
        <v>0</v>
      </c>
      <c r="AO136" s="83">
        <f>IF(+All!$F273="Ohio",+All!Y273,IF(+All!$H273="Ohio",+All!Y273,0))</f>
        <v>0</v>
      </c>
      <c r="AP136" s="84">
        <f>IF(+All!$F273="Ohio",+All!Z273,IF(+All!$H273="Ohio",+All!Z273,0))</f>
        <v>0</v>
      </c>
      <c r="AQ136" s="480">
        <f>IF(+All!$F273="Ohio",+All!#REF!,IF(+All!$H273="Ohio",+All!#REF!,0))</f>
        <v>0</v>
      </c>
      <c r="AR136" s="482">
        <f>IF(+All!$F273="Ohio",+All!#REF!,IF(+All!$H273="Ohio",+All!#REF!,0))</f>
        <v>0</v>
      </c>
      <c r="AS136" s="483">
        <f>IF(+All!$F273="Ohio",+All!#REF!,IF(+All!$H273="Ohio",+All!#REF!,0))</f>
        <v>0</v>
      </c>
      <c r="AT136" s="483">
        <f>IF(+All!$F273="Ohio",+All!#REF!,IF(+All!$H273="Ohio",+All!#REF!,0))</f>
        <v>0</v>
      </c>
      <c r="AU136" s="482">
        <f>IF(+All!$F273="Ohio",+All!#REF!,IF(+All!$H273="Ohio",+All!#REF!,0))</f>
        <v>0</v>
      </c>
      <c r="AV136" s="483">
        <f>IF(+All!$F273="Ohio",+All!#REF!,IF(+All!$H273="Ohio",+All!#REF!,0))</f>
        <v>0</v>
      </c>
      <c r="AW136" s="484">
        <f>IF(+All!$F273="Ohio",+All!#REF!,IF(+All!$H273="Ohio",+All!#REF!,0))</f>
        <v>0</v>
      </c>
      <c r="AX136" s="483">
        <f>IF(+All!$F273="Ohio",+All!#REF!,IF(+All!$H273="Ohio",+All!#REF!,0))</f>
        <v>0</v>
      </c>
      <c r="AY136" s="88">
        <f>IF(+All!$F273="Ohio",+All!#REF!,IF(+All!$H273="Ohio",+All!#REF!,0))</f>
        <v>0</v>
      </c>
      <c r="AZ136" s="89">
        <f>IF(+All!$F273="Ohio",+All!#REF!,IF(+All!$H273="Ohio",+All!#REF!,0))</f>
        <v>0</v>
      </c>
      <c r="BA136" s="90">
        <f>IF(+All!$F273="Ohio",+All!#REF!,IF(+All!$H273="Ohio",+All!#REF!,0))</f>
        <v>0</v>
      </c>
      <c r="BB136" s="90">
        <f>IF(+All!$F273="Ohio",+All!#REF!,IF(+All!$H273="Ohio",+All!#REF!,0))</f>
        <v>0</v>
      </c>
      <c r="BC136" s="91">
        <f>IF(+All!$F273="Ohio",+All!#REF!,IF(+All!$H273="Ohio",+All!#REF!,0))</f>
        <v>0</v>
      </c>
      <c r="BD136" s="482">
        <f>IF(+All!$F273="Ohio",+All!#REF!,IF(+All!$H273="Ohio",+All!#REF!,0))</f>
        <v>0</v>
      </c>
      <c r="BE136" s="483">
        <f>IF(+All!$F273="Ohio",+All!#REF!,IF(+All!$H273="Ohio",+All!#REF!,0))</f>
        <v>0</v>
      </c>
      <c r="BF136" s="483">
        <f>IF(+All!$F273="Ohio",+All!#REF!,IF(+All!$H273="Ohio",+All!#REF!,0))</f>
        <v>0</v>
      </c>
      <c r="BG136" s="482">
        <f>IF(+All!$F273="Ohio",+All!#REF!,IF(+All!$H273="Ohio",+All!#REF!,0))</f>
        <v>0</v>
      </c>
      <c r="BH136" s="483">
        <f>IF(+All!$F273="Ohio",+All!#REF!,IF(+All!$H273="Ohio",+All!#REF!,0))</f>
        <v>0</v>
      </c>
      <c r="BI136" s="484">
        <f>IF(+All!$F273="Ohio",+All!#REF!,IF(+All!$H273="Ohio",+All!#REF!,0))</f>
        <v>0</v>
      </c>
      <c r="BJ136" s="92">
        <f>IF(+All!$F273="Ohio",+All!#REF!,IF(+All!$H273="Ohio",+All!#REF!,0))</f>
        <v>0</v>
      </c>
      <c r="BK136" s="93">
        <f>IF(+All!$F273="Ohio",+All!#REF!,IF(+All!$H273="Ohio",+All!#REF!,0))</f>
        <v>0</v>
      </c>
    </row>
    <row r="137" spans="1:63" x14ac:dyDescent="0.8">
      <c r="A137" s="70">
        <f>IF(+All!$F504="Ohio",+All!A504,IF(+All!$H504="Ohio",+All!A504,0))</f>
        <v>7</v>
      </c>
      <c r="B137" s="480" t="str">
        <f>IF(+All!$F504="Ohio",+All!B504,IF(+All!$H504="Ohio",+All!B504,0))</f>
        <v>Sat</v>
      </c>
      <c r="C137" s="72">
        <f>IF(+All!$F504="Ohio",+All!C504,IF(+All!$H504="Ohio",+All!C504,0))</f>
        <v>44485</v>
      </c>
      <c r="D137" s="73">
        <f>IF(+All!$F504="Ohio",+All!D504,IF(+All!$H504="Ohio",+All!D504,0))</f>
        <v>0.5</v>
      </c>
      <c r="E137" s="707">
        <f>IF(+All!$F504="Ohio",+All!E504,IF(+All!$H504="Ohio",+All!E504,0))</f>
        <v>0</v>
      </c>
      <c r="F137" s="75" t="str">
        <f>IF(+All!$F504="Ohio",+All!F504,IF(+All!$H504="Ohio",+All!F504,0))</f>
        <v>Ohio</v>
      </c>
      <c r="G137" s="76" t="str">
        <f>IF(+All!$F504="Ohio",+All!G504,IF(+All!$H504="Ohio",+All!G504,0))</f>
        <v>MAC</v>
      </c>
      <c r="H137" s="75" t="str">
        <f>IF(+All!$F504="Ohio",+All!H504,IF(+All!$H504="Ohio",+All!H504,0))</f>
        <v>Buffalo</v>
      </c>
      <c r="I137" s="76" t="str">
        <f>IF(+All!$F504="Ohio",+All!I504,IF(+All!$H504="Ohio",+All!I504,0))</f>
        <v>MAC</v>
      </c>
      <c r="J137" s="706" t="str">
        <f>IF(+All!$F504="Ohio",+All!J504,IF(+All!$H504="Ohio",+All!J504,0))</f>
        <v>Buffalo</v>
      </c>
      <c r="K137" s="707" t="str">
        <f>IF(+All!$F504="Ohio",+All!K504,IF(+All!$H504="Ohio",+All!K504,0))</f>
        <v>Ohio</v>
      </c>
      <c r="L137" s="78">
        <f>IF(+All!$F504="Ohio",+All!L504,IF(+All!$H504="Ohio",+All!L504,0))</f>
        <v>9</v>
      </c>
      <c r="M137" s="79">
        <f>IF(+All!$F504="Ohio",+All!M504,IF(+All!$H504="Ohio",+All!M504,0))</f>
        <v>56.5</v>
      </c>
      <c r="N137" s="706" t="str">
        <f>IF(+All!$F504="Ohio",+All!N504,IF(+All!$H504="Ohio",+All!N504,0))</f>
        <v>Buffalo</v>
      </c>
      <c r="O137" s="708">
        <f>IF(+All!$F504="Ohio",+All!O504,IF(+All!$H504="Ohio",+All!O504,0))</f>
        <v>27</v>
      </c>
      <c r="P137" s="708" t="str">
        <f>IF(+All!$F504="Ohio",+All!P504,IF(+All!$H504="Ohio",+All!P504,0))</f>
        <v>Ohio</v>
      </c>
      <c r="Q137" s="707">
        <f>IF(+All!$F504="Ohio",+All!Q504,IF(+All!$H504="Ohio",+All!Q504,0))</f>
        <v>26</v>
      </c>
      <c r="R137" s="706" t="str">
        <f>IF(+All!$F504="Ohio",+All!R504,IF(+All!$H504="Ohio",+All!R504,0))</f>
        <v>Ohio</v>
      </c>
      <c r="S137" s="708" t="str">
        <f>IF(+All!$F504="Ohio",+All!S504,IF(+All!$H504="Ohio",+All!S504,0))</f>
        <v>Buffalo</v>
      </c>
      <c r="T137" s="706" t="str">
        <f>IF(+All!$F504="Ohio",+All!T504,IF(+All!$H504="Ohio",+All!T504,0))</f>
        <v>Buffalo</v>
      </c>
      <c r="U137" s="707" t="str">
        <f>IF(+All!$F504="Ohio",+All!U504,IF(+All!$H504="Ohio",+All!U504,0))</f>
        <v>L</v>
      </c>
      <c r="V137" s="706" t="e">
        <f>IF(+All!#REF!="Ohio",+All!#REF!,IF(+All!#REF!="Ohio",+All!#REF!,0))</f>
        <v>#REF!</v>
      </c>
      <c r="W137" s="707" t="e">
        <f>IF(+All!#REF!="Ohio",+All!#REF!,IF(+All!#REF!="Ohio",+All!#REF!,0))</f>
        <v>#REF!</v>
      </c>
      <c r="X137" s="706" t="e">
        <f>IF(+All!#REF!="Ohio",+All!#REF!,IF(+All!#REF!="Ohio",+All!#REF!,0))</f>
        <v>#REF!</v>
      </c>
      <c r="Y137" s="707" t="e">
        <f>IF(+All!#REF!="Ohio",+All!#REF!,IF(+All!#REF!="Ohio",+All!#REF!,0))</f>
        <v>#REF!</v>
      </c>
      <c r="Z137" s="706" t="e">
        <f>IF(+All!#REF!="Ohio",+All!#REF!,IF(+All!#REF!="Ohio",+All!#REF!,0))</f>
        <v>#REF!</v>
      </c>
      <c r="AA137" s="707" t="e">
        <f>IF(+All!#REF!="Ohio",+All!#REF!,IF(+All!#REF!="Ohio",+All!#REF!,0))</f>
        <v>#REF!</v>
      </c>
      <c r="AB137" s="706" t="e">
        <f>IF(+All!#REF!="Ohio",+All!#REF!,IF(+All!#REF!="Ohio",+All!#REF!,0))</f>
        <v>#REF!</v>
      </c>
      <c r="AC137" s="707" t="e">
        <f>IF(+All!#REF!="Ohio",+All!#REF!,IF(+All!#REF!="Ohio",+All!#REF!,0))</f>
        <v>#REF!</v>
      </c>
      <c r="AD137" s="706" t="e">
        <f>IF(+All!#REF!="Ohio",+All!#REF!,IF(+All!#REF!="Ohio",+All!#REF!,0))</f>
        <v>#REF!</v>
      </c>
      <c r="AE137" s="707" t="e">
        <f>IF(+All!#REF!="Ohio",+All!#REF!,IF(+All!#REF!="Ohio",+All!#REF!,0))</f>
        <v>#REF!</v>
      </c>
      <c r="AF137" s="706" t="e">
        <f>IF(+All!#REF!="Ohio",+All!#REF!,IF(+All!#REF!="Ohio",+All!#REF!,0))</f>
        <v>#REF!</v>
      </c>
      <c r="AG137" s="707" t="e">
        <f>IF(+All!#REF!="Ohio",+All!#REF!,IF(+All!#REF!="Ohio",+All!#REF!,0))</f>
        <v>#REF!</v>
      </c>
      <c r="AH137" s="706" t="e">
        <f>IF(+All!#REF!="Ohio",+All!#REF!,IF(+All!#REF!="Ohio",+All!#REF!,0))</f>
        <v>#REF!</v>
      </c>
      <c r="AI137" s="707" t="e">
        <f>IF(+All!#REF!="Ohio",+All!#REF!,IF(+All!#REF!="Ohio",+All!#REF!,0))</f>
        <v>#REF!</v>
      </c>
      <c r="AJ137" s="706" t="e">
        <f>IF(+All!#REF!="Ohio",+All!#REF!,IF(+All!#REF!="Ohio",+All!#REF!,0))</f>
        <v>#REF!</v>
      </c>
      <c r="AK137" s="707" t="e">
        <f>IF(+All!#REF!="Ohio",+All!#REF!,IF(+All!#REF!="Ohio",+All!#REF!,0))</f>
        <v>#REF!</v>
      </c>
      <c r="AL137" s="81" t="e">
        <f>IF(+All!#REF!="Ohio",+All!#REF!,IF(+All!#REF!="Ohio",+All!#REF!,0))</f>
        <v>#REF!</v>
      </c>
      <c r="AM137" s="82" t="e">
        <f>IF(+All!#REF!="Ohio",+All!#REF!,IF(+All!#REF!="Ohio",+All!#REF!,0))</f>
        <v>#REF!</v>
      </c>
      <c r="AN137" s="81" t="e">
        <f>IF(+All!#REF!="Ohio",+All!#REF!,IF(+All!#REF!="Ohio",+All!#REF!,0))</f>
        <v>#REF!</v>
      </c>
      <c r="AO137" s="83" t="e">
        <f>IF(+All!#REF!="Ohio",+All!#REF!,IF(+All!#REF!="Ohio",+All!#REF!,0))</f>
        <v>#REF!</v>
      </c>
      <c r="AP137" s="84" t="e">
        <f>IF(+All!#REF!="Ohio",+All!#REF!,IF(+All!#REF!="Ohio",+All!#REF!,0))</f>
        <v>#REF!</v>
      </c>
      <c r="AQ137" s="480" t="e">
        <f>IF(+All!#REF!="Ohio",+All!#REF!,IF(+All!#REF!="Ohio",+All!#REF!,0))</f>
        <v>#REF!</v>
      </c>
      <c r="AR137" s="482" t="e">
        <f>IF(+All!#REF!="Ohio",+All!#REF!,IF(+All!#REF!="Ohio",+All!#REF!,0))</f>
        <v>#REF!</v>
      </c>
      <c r="AS137" s="483" t="e">
        <f>IF(+All!#REF!="Ohio",+All!#REF!,IF(+All!#REF!="Ohio",+All!#REF!,0))</f>
        <v>#REF!</v>
      </c>
      <c r="AT137" s="483" t="e">
        <f>IF(+All!#REF!="Ohio",+All!#REF!,IF(+All!#REF!="Ohio",+All!#REF!,0))</f>
        <v>#REF!</v>
      </c>
      <c r="AU137" s="482" t="e">
        <f>IF(+All!#REF!="Ohio",+All!#REF!,IF(+All!#REF!="Ohio",+All!#REF!,0))</f>
        <v>#REF!</v>
      </c>
      <c r="AV137" s="483" t="e">
        <f>IF(+All!#REF!="Ohio",+All!#REF!,IF(+All!#REF!="Ohio",+All!#REF!,0))</f>
        <v>#REF!</v>
      </c>
      <c r="AW137" s="484" t="e">
        <f>IF(+All!#REF!="Ohio",+All!#REF!,IF(+All!#REF!="Ohio",+All!#REF!,0))</f>
        <v>#REF!</v>
      </c>
      <c r="AX137" s="483" t="e">
        <f>IF(+All!#REF!="Ohio",+All!#REF!,IF(+All!#REF!="Ohio",+All!#REF!,0))</f>
        <v>#REF!</v>
      </c>
      <c r="AY137" s="88" t="e">
        <f>IF(+All!#REF!="Ohio",+All!#REF!,IF(+All!#REF!="Ohio",+All!#REF!,0))</f>
        <v>#REF!</v>
      </c>
      <c r="AZ137" s="89" t="e">
        <f>IF(+All!#REF!="Ohio",+All!#REF!,IF(+All!#REF!="Ohio",+All!#REF!,0))</f>
        <v>#REF!</v>
      </c>
      <c r="BA137" s="90" t="e">
        <f>IF(+All!#REF!="Ohio",+All!#REF!,IF(+All!#REF!="Ohio",+All!#REF!,0))</f>
        <v>#REF!</v>
      </c>
      <c r="BB137" s="90" t="e">
        <f>IF(+All!#REF!="Ohio",+All!#REF!,IF(+All!#REF!="Ohio",+All!#REF!,0))</f>
        <v>#REF!</v>
      </c>
      <c r="BC137" s="91" t="e">
        <f>IF(+All!#REF!="Ohio",+All!#REF!,IF(+All!#REF!="Ohio",+All!#REF!,0))</f>
        <v>#REF!</v>
      </c>
      <c r="BD137" s="482" t="e">
        <f>IF(+All!#REF!="Ohio",+All!#REF!,IF(+All!#REF!="Ohio",+All!#REF!,0))</f>
        <v>#REF!</v>
      </c>
      <c r="BE137" s="483" t="e">
        <f>IF(+All!#REF!="Ohio",+All!#REF!,IF(+All!#REF!="Ohio",+All!#REF!,0))</f>
        <v>#REF!</v>
      </c>
      <c r="BF137" s="483" t="e">
        <f>IF(+All!#REF!="Ohio",+All!#REF!,IF(+All!#REF!="Ohio",+All!#REF!,0))</f>
        <v>#REF!</v>
      </c>
      <c r="BG137" s="482" t="e">
        <f>IF(+All!#REF!="Ohio",+All!#REF!,IF(+All!#REF!="Ohio",+All!#REF!,0))</f>
        <v>#REF!</v>
      </c>
      <c r="BH137" s="483" t="e">
        <f>IF(+All!#REF!="Ohio",+All!#REF!,IF(+All!#REF!="Ohio",+All!#REF!,0))</f>
        <v>#REF!</v>
      </c>
      <c r="BI137" s="484" t="e">
        <f>IF(+All!#REF!="Ohio",+All!#REF!,IF(+All!#REF!="Ohio",+All!#REF!,0))</f>
        <v>#REF!</v>
      </c>
      <c r="BJ137" s="92" t="e">
        <f>IF(+All!#REF!="Ohio",+All!#REF!,IF(+All!#REF!="Ohio",+All!#REF!,0))</f>
        <v>#REF!</v>
      </c>
      <c r="BK137" s="93" t="e">
        <f>IF(+All!#REF!="Ohio",+All!#REF!,IF(+All!#REF!="Ohio",+All!#REF!,0))</f>
        <v>#REF!</v>
      </c>
    </row>
    <row r="138" spans="1:63" x14ac:dyDescent="0.8">
      <c r="A138" s="70">
        <f>IF(+All!$F592="Ohio",+All!A592,IF(+All!$H592="Ohio",+All!A592,0))</f>
        <v>8</v>
      </c>
      <c r="B138" s="480" t="str">
        <f>IF(+All!$F592="Ohio",+All!B592,IF(+All!$H592="Ohio",+All!B592,0))</f>
        <v>Sat</v>
      </c>
      <c r="C138" s="72">
        <f>IF(+All!$F592="Ohio",+All!C592,IF(+All!$H592="Ohio",+All!C592,0))</f>
        <v>44492</v>
      </c>
      <c r="D138" s="73">
        <f>IF(+All!$F592="Ohio",+All!D592,IF(+All!$H592="Ohio",+All!D592,0))</f>
        <v>0.54166666666666663</v>
      </c>
      <c r="E138" s="707">
        <f>IF(+All!$F592="Ohio",+All!E592,IF(+All!$H592="Ohio",+All!E592,0))</f>
        <v>0</v>
      </c>
      <c r="F138" s="75" t="str">
        <f>IF(+All!$F592="Ohio",+All!F592,IF(+All!$H592="Ohio",+All!F592,0))</f>
        <v>Kent State</v>
      </c>
      <c r="G138" s="76" t="str">
        <f>IF(+All!$F592="Ohio",+All!G592,IF(+All!$H592="Ohio",+All!G592,0))</f>
        <v>MAC</v>
      </c>
      <c r="H138" s="75" t="str">
        <f>IF(+All!$F592="Ohio",+All!H592,IF(+All!$H592="Ohio",+All!H592,0))</f>
        <v>Ohio</v>
      </c>
      <c r="I138" s="76" t="str">
        <f>IF(+All!$F592="Ohio",+All!I592,IF(+All!$H592="Ohio",+All!I592,0))</f>
        <v>MAC</v>
      </c>
      <c r="J138" s="706" t="str">
        <f>IF(+All!$F592="Ohio",+All!J592,IF(+All!$H592="Ohio",+All!J592,0))</f>
        <v>Kent State</v>
      </c>
      <c r="K138" s="707" t="str">
        <f>IF(+All!$F592="Ohio",+All!K592,IF(+All!$H592="Ohio",+All!K592,0))</f>
        <v>Ohio</v>
      </c>
      <c r="L138" s="78">
        <f>IF(+All!$F592="Ohio",+All!L592,IF(+All!$H592="Ohio",+All!L592,0))</f>
        <v>6</v>
      </c>
      <c r="M138" s="79">
        <f>IF(+All!$F592="Ohio",+All!M592,IF(+All!$H592="Ohio",+All!M592,0))</f>
        <v>66</v>
      </c>
      <c r="N138" s="706" t="str">
        <f>IF(+All!$F592="Ohio",+All!N592,IF(+All!$H592="Ohio",+All!N592,0))</f>
        <v>Kent State</v>
      </c>
      <c r="O138" s="708">
        <f>IF(+All!$F592="Ohio",+All!O592,IF(+All!$H592="Ohio",+All!O592,0))</f>
        <v>34</v>
      </c>
      <c r="P138" s="708" t="str">
        <f>IF(+All!$F592="Ohio",+All!P592,IF(+All!$H592="Ohio",+All!P592,0))</f>
        <v>Ohio</v>
      </c>
      <c r="Q138" s="707">
        <f>IF(+All!$F592="Ohio",+All!Q592,IF(+All!$H592="Ohio",+All!Q592,0))</f>
        <v>27</v>
      </c>
      <c r="R138" s="706" t="str">
        <f>IF(+All!$F592="Ohio",+All!R592,IF(+All!$H592="Ohio",+All!R592,0))</f>
        <v>Kent State</v>
      </c>
      <c r="S138" s="708" t="str">
        <f>IF(+All!$F592="Ohio",+All!S592,IF(+All!$H592="Ohio",+All!S592,0))</f>
        <v>Ohio</v>
      </c>
      <c r="T138" s="706" t="str">
        <f>IF(+All!$F592="Ohio",+All!T592,IF(+All!$H592="Ohio",+All!T592,0))</f>
        <v>Ohio</v>
      </c>
      <c r="U138" s="707" t="str">
        <f>IF(+All!$F592="Ohio",+All!U592,IF(+All!$H592="Ohio",+All!U592,0))</f>
        <v>L</v>
      </c>
      <c r="V138" s="706" t="e">
        <f>IF(+All!#REF!="Ohio",+All!#REF!,IF(+All!#REF!="Ohio",+All!#REF!,0))</f>
        <v>#REF!</v>
      </c>
      <c r="W138" s="707" t="e">
        <f>IF(+All!#REF!="Ohio",+All!#REF!,IF(+All!#REF!="Ohio",+All!#REF!,0))</f>
        <v>#REF!</v>
      </c>
      <c r="X138" s="706" t="e">
        <f>IF(+All!#REF!="Ohio",+All!#REF!,IF(+All!#REF!="Ohio",+All!#REF!,0))</f>
        <v>#REF!</v>
      </c>
      <c r="Y138" s="707" t="e">
        <f>IF(+All!#REF!="Ohio",+All!#REF!,IF(+All!#REF!="Ohio",+All!#REF!,0))</f>
        <v>#REF!</v>
      </c>
      <c r="Z138" s="706" t="e">
        <f>IF(+All!#REF!="Ohio",+All!#REF!,IF(+All!#REF!="Ohio",+All!#REF!,0))</f>
        <v>#REF!</v>
      </c>
      <c r="AA138" s="707" t="e">
        <f>IF(+All!#REF!="Ohio",+All!#REF!,IF(+All!#REF!="Ohio",+All!#REF!,0))</f>
        <v>#REF!</v>
      </c>
      <c r="AB138" s="706" t="e">
        <f>IF(+All!#REF!="Ohio",+All!#REF!,IF(+All!#REF!="Ohio",+All!#REF!,0))</f>
        <v>#REF!</v>
      </c>
      <c r="AC138" s="707" t="e">
        <f>IF(+All!#REF!="Ohio",+All!#REF!,IF(+All!#REF!="Ohio",+All!#REF!,0))</f>
        <v>#REF!</v>
      </c>
      <c r="AD138" s="706" t="e">
        <f>IF(+All!#REF!="Ohio",+All!#REF!,IF(+All!#REF!="Ohio",+All!#REF!,0))</f>
        <v>#REF!</v>
      </c>
      <c r="AE138" s="707" t="e">
        <f>IF(+All!#REF!="Ohio",+All!#REF!,IF(+All!#REF!="Ohio",+All!#REF!,0))</f>
        <v>#REF!</v>
      </c>
      <c r="AF138" s="706" t="e">
        <f>IF(+All!#REF!="Ohio",+All!#REF!,IF(+All!#REF!="Ohio",+All!#REF!,0))</f>
        <v>#REF!</v>
      </c>
      <c r="AG138" s="707" t="e">
        <f>IF(+All!#REF!="Ohio",+All!#REF!,IF(+All!#REF!="Ohio",+All!#REF!,0))</f>
        <v>#REF!</v>
      </c>
      <c r="AH138" s="706" t="e">
        <f>IF(+All!#REF!="Ohio",+All!#REF!,IF(+All!#REF!="Ohio",+All!#REF!,0))</f>
        <v>#REF!</v>
      </c>
      <c r="AI138" s="707" t="e">
        <f>IF(+All!#REF!="Ohio",+All!#REF!,IF(+All!#REF!="Ohio",+All!#REF!,0))</f>
        <v>#REF!</v>
      </c>
      <c r="AJ138" s="706" t="e">
        <f>IF(+All!#REF!="Ohio",+All!#REF!,IF(+All!#REF!="Ohio",+All!#REF!,0))</f>
        <v>#REF!</v>
      </c>
      <c r="AK138" s="707" t="e">
        <f>IF(+All!#REF!="Ohio",+All!#REF!,IF(+All!#REF!="Ohio",+All!#REF!,0))</f>
        <v>#REF!</v>
      </c>
      <c r="AL138" s="81" t="e">
        <f>IF(+All!#REF!="Ohio",+All!#REF!,IF(+All!#REF!="Ohio",+All!#REF!,0))</f>
        <v>#REF!</v>
      </c>
      <c r="AM138" s="82" t="e">
        <f>IF(+All!#REF!="Ohio",+All!#REF!,IF(+All!#REF!="Ohio",+All!#REF!,0))</f>
        <v>#REF!</v>
      </c>
      <c r="AN138" s="81" t="e">
        <f>IF(+All!#REF!="Ohio",+All!#REF!,IF(+All!#REF!="Ohio",+All!#REF!,0))</f>
        <v>#REF!</v>
      </c>
      <c r="AO138" s="83" t="e">
        <f>IF(+All!#REF!="Ohio",+All!#REF!,IF(+All!#REF!="Ohio",+All!#REF!,0))</f>
        <v>#REF!</v>
      </c>
      <c r="AP138" s="84" t="e">
        <f>IF(+All!#REF!="Ohio",+All!#REF!,IF(+All!#REF!="Ohio",+All!#REF!,0))</f>
        <v>#REF!</v>
      </c>
      <c r="AQ138" s="480" t="e">
        <f>IF(+All!#REF!="Ohio",+All!#REF!,IF(+All!#REF!="Ohio",+All!#REF!,0))</f>
        <v>#REF!</v>
      </c>
      <c r="AR138" s="482" t="e">
        <f>IF(+All!#REF!="Ohio",+All!#REF!,IF(+All!#REF!="Ohio",+All!#REF!,0))</f>
        <v>#REF!</v>
      </c>
      <c r="AS138" s="483" t="e">
        <f>IF(+All!#REF!="Ohio",+All!#REF!,IF(+All!#REF!="Ohio",+All!#REF!,0))</f>
        <v>#REF!</v>
      </c>
      <c r="AT138" s="483" t="e">
        <f>IF(+All!#REF!="Ohio",+All!#REF!,IF(+All!#REF!="Ohio",+All!#REF!,0))</f>
        <v>#REF!</v>
      </c>
      <c r="AU138" s="482" t="e">
        <f>IF(+All!#REF!="Ohio",+All!#REF!,IF(+All!#REF!="Ohio",+All!#REF!,0))</f>
        <v>#REF!</v>
      </c>
      <c r="AV138" s="483" t="e">
        <f>IF(+All!#REF!="Ohio",+All!#REF!,IF(+All!#REF!="Ohio",+All!#REF!,0))</f>
        <v>#REF!</v>
      </c>
      <c r="AW138" s="484" t="e">
        <f>IF(+All!#REF!="Ohio",+All!#REF!,IF(+All!#REF!="Ohio",+All!#REF!,0))</f>
        <v>#REF!</v>
      </c>
      <c r="AX138" s="483" t="e">
        <f>IF(+All!#REF!="Ohio",+All!#REF!,IF(+All!#REF!="Ohio",+All!#REF!,0))</f>
        <v>#REF!</v>
      </c>
      <c r="AY138" s="88" t="e">
        <f>IF(+All!#REF!="Ohio",+All!#REF!,IF(+All!#REF!="Ohio",+All!#REF!,0))</f>
        <v>#REF!</v>
      </c>
      <c r="AZ138" s="89" t="e">
        <f>IF(+All!#REF!="Ohio",+All!#REF!,IF(+All!#REF!="Ohio",+All!#REF!,0))</f>
        <v>#REF!</v>
      </c>
      <c r="BA138" s="90" t="e">
        <f>IF(+All!#REF!="Ohio",+All!#REF!,IF(+All!#REF!="Ohio",+All!#REF!,0))</f>
        <v>#REF!</v>
      </c>
      <c r="BB138" s="90" t="e">
        <f>IF(+All!#REF!="Ohio",+All!#REF!,IF(+All!#REF!="Ohio",+All!#REF!,0))</f>
        <v>#REF!</v>
      </c>
      <c r="BC138" s="91" t="e">
        <f>IF(+All!#REF!="Ohio",+All!#REF!,IF(+All!#REF!="Ohio",+All!#REF!,0))</f>
        <v>#REF!</v>
      </c>
      <c r="BD138" s="482" t="e">
        <f>IF(+All!#REF!="Ohio",+All!#REF!,IF(+All!#REF!="Ohio",+All!#REF!,0))</f>
        <v>#REF!</v>
      </c>
      <c r="BE138" s="483" t="e">
        <f>IF(+All!#REF!="Ohio",+All!#REF!,IF(+All!#REF!="Ohio",+All!#REF!,0))</f>
        <v>#REF!</v>
      </c>
      <c r="BF138" s="483" t="e">
        <f>IF(+All!#REF!="Ohio",+All!#REF!,IF(+All!#REF!="Ohio",+All!#REF!,0))</f>
        <v>#REF!</v>
      </c>
      <c r="BG138" s="482" t="e">
        <f>IF(+All!#REF!="Ohio",+All!#REF!,IF(+All!#REF!="Ohio",+All!#REF!,0))</f>
        <v>#REF!</v>
      </c>
      <c r="BH138" s="483" t="e">
        <f>IF(+All!#REF!="Ohio",+All!#REF!,IF(+All!#REF!="Ohio",+All!#REF!,0))</f>
        <v>#REF!</v>
      </c>
      <c r="BI138" s="484" t="e">
        <f>IF(+All!#REF!="Ohio",+All!#REF!,IF(+All!#REF!="Ohio",+All!#REF!,0))</f>
        <v>#REF!</v>
      </c>
      <c r="BJ138" s="92" t="e">
        <f>IF(+All!#REF!="Ohio",+All!#REF!,IF(+All!#REF!="Ohio",+All!#REF!,0))</f>
        <v>#REF!</v>
      </c>
      <c r="BK138" s="93" t="e">
        <f>IF(+All!#REF!="Ohio",+All!#REF!,IF(+All!#REF!="Ohio",+All!#REF!,0))</f>
        <v>#REF!</v>
      </c>
    </row>
    <row r="139" spans="1:63" x14ac:dyDescent="0.8">
      <c r="A139" s="70">
        <f>IF(+All!$F701="Ohio",+All!A701,IF(+All!$H701="Ohio",+All!A701,0))</f>
        <v>9</v>
      </c>
      <c r="B139" s="480" t="str">
        <f>IF(+All!$F701="Ohio",+All!B701,IF(+All!$H701="Ohio",+All!B701,0))</f>
        <v>Sat</v>
      </c>
      <c r="C139" s="72">
        <f>IF(+All!$F701="Ohio",+All!C701,IF(+All!$H701="Ohio",+All!C701,0))</f>
        <v>44499</v>
      </c>
      <c r="D139" s="73">
        <f>IF(+All!$F701="Ohio",+All!D701,IF(+All!$H701="Ohio",+All!D701,0))</f>
        <v>0</v>
      </c>
      <c r="E139" s="707">
        <f>IF(+All!$F701="Ohio",+All!E701,IF(+All!$H701="Ohio",+All!E701,0))</f>
        <v>0</v>
      </c>
      <c r="F139" s="75" t="str">
        <f>IF(+All!$F701="Ohio",+All!F701,IF(+All!$H701="Ohio",+All!F701,0))</f>
        <v>Ohio</v>
      </c>
      <c r="G139" s="76" t="str">
        <f>IF(+All!$F701="Ohio",+All!G701,IF(+All!$H701="Ohio",+All!G701,0))</f>
        <v>MAC</v>
      </c>
      <c r="H139" s="75" t="str">
        <f>IF(+All!$F701="Ohio",+All!H701,IF(+All!$H701="Ohio",+All!H701,0))</f>
        <v>Open</v>
      </c>
      <c r="I139" s="76" t="str">
        <f>IF(+All!$F701="Ohio",+All!I701,IF(+All!$H701="Ohio",+All!I701,0))</f>
        <v>ZZZ</v>
      </c>
      <c r="J139" s="706">
        <f>IF(+All!$F701="Ohio",+All!J701,IF(+All!$H701="Ohio",+All!J701,0))</f>
        <v>0</v>
      </c>
      <c r="K139" s="707" t="str">
        <f>IF(+All!$F701="Ohio",+All!K701,IF(+All!$H701="Ohio",+All!K701,0))</f>
        <v>Ohio</v>
      </c>
      <c r="L139" s="78">
        <f>IF(+All!$F701="Ohio",+All!L701,IF(+All!$H701="Ohio",+All!L701,0))</f>
        <v>0</v>
      </c>
      <c r="M139" s="79">
        <f>IF(+All!$F701="Ohio",+All!M701,IF(+All!$H701="Ohio",+All!M701,0))</f>
        <v>0</v>
      </c>
      <c r="N139" s="706">
        <f>IF(+All!$F701="Ohio",+All!N701,IF(+All!$H701="Ohio",+All!N701,0))</f>
        <v>0</v>
      </c>
      <c r="O139" s="708">
        <f>IF(+All!$F701="Ohio",+All!O701,IF(+All!$H701="Ohio",+All!O701,0))</f>
        <v>0</v>
      </c>
      <c r="P139" s="708">
        <f>IF(+All!$F701="Ohio",+All!P701,IF(+All!$H701="Ohio",+All!P701,0))</f>
        <v>0</v>
      </c>
      <c r="Q139" s="707">
        <f>IF(+All!$F701="Ohio",+All!Q701,IF(+All!$H701="Ohio",+All!Q701,0))</f>
        <v>0</v>
      </c>
      <c r="R139" s="706">
        <f>IF(+All!$F701="Ohio",+All!R701,IF(+All!$H701="Ohio",+All!R701,0))</f>
        <v>0</v>
      </c>
      <c r="S139" s="708">
        <f>IF(+All!$F701="Ohio",+All!S701,IF(+All!$H701="Ohio",+All!S701,0))</f>
        <v>0</v>
      </c>
      <c r="T139" s="706">
        <f>IF(+All!$F701="Ohio",+All!T701,IF(+All!$H701="Ohio",+All!T701,0))</f>
        <v>0</v>
      </c>
      <c r="U139" s="707">
        <f>IF(+All!$F701="Ohio",+All!U701,IF(+All!$H701="Ohio",+All!U701,0))</f>
        <v>0</v>
      </c>
      <c r="V139" s="706" t="e">
        <f>IF(+All!#REF!="Ohio",+All!#REF!,IF(+All!#REF!="Ohio",+All!#REF!,0))</f>
        <v>#REF!</v>
      </c>
      <c r="W139" s="707" t="e">
        <f>IF(+All!#REF!="Ohio",+All!#REF!,IF(+All!#REF!="Ohio",+All!#REF!,0))</f>
        <v>#REF!</v>
      </c>
      <c r="X139" s="706" t="e">
        <f>IF(+All!#REF!="Ohio",+All!#REF!,IF(+All!#REF!="Ohio",+All!#REF!,0))</f>
        <v>#REF!</v>
      </c>
      <c r="Y139" s="707" t="e">
        <f>IF(+All!#REF!="Ohio",+All!#REF!,IF(+All!#REF!="Ohio",+All!#REF!,0))</f>
        <v>#REF!</v>
      </c>
      <c r="Z139" s="706" t="e">
        <f>IF(+All!#REF!="Ohio",+All!#REF!,IF(+All!#REF!="Ohio",+All!#REF!,0))</f>
        <v>#REF!</v>
      </c>
      <c r="AA139" s="707" t="e">
        <f>IF(+All!#REF!="Ohio",+All!#REF!,IF(+All!#REF!="Ohio",+All!#REF!,0))</f>
        <v>#REF!</v>
      </c>
      <c r="AB139" s="706" t="e">
        <f>IF(+All!#REF!="Ohio",+All!#REF!,IF(+All!#REF!="Ohio",+All!#REF!,0))</f>
        <v>#REF!</v>
      </c>
      <c r="AC139" s="707" t="e">
        <f>IF(+All!#REF!="Ohio",+All!#REF!,IF(+All!#REF!="Ohio",+All!#REF!,0))</f>
        <v>#REF!</v>
      </c>
      <c r="AD139" s="706" t="e">
        <f>IF(+All!#REF!="Ohio",+All!#REF!,IF(+All!#REF!="Ohio",+All!#REF!,0))</f>
        <v>#REF!</v>
      </c>
      <c r="AE139" s="707" t="e">
        <f>IF(+All!#REF!="Ohio",+All!#REF!,IF(+All!#REF!="Ohio",+All!#REF!,0))</f>
        <v>#REF!</v>
      </c>
      <c r="AF139" s="706" t="e">
        <f>IF(+All!#REF!="Ohio",+All!#REF!,IF(+All!#REF!="Ohio",+All!#REF!,0))</f>
        <v>#REF!</v>
      </c>
      <c r="AG139" s="707" t="e">
        <f>IF(+All!#REF!="Ohio",+All!#REF!,IF(+All!#REF!="Ohio",+All!#REF!,0))</f>
        <v>#REF!</v>
      </c>
      <c r="AH139" s="706" t="e">
        <f>IF(+All!#REF!="Ohio",+All!#REF!,IF(+All!#REF!="Ohio",+All!#REF!,0))</f>
        <v>#REF!</v>
      </c>
      <c r="AI139" s="707" t="e">
        <f>IF(+All!#REF!="Ohio",+All!#REF!,IF(+All!#REF!="Ohio",+All!#REF!,0))</f>
        <v>#REF!</v>
      </c>
      <c r="AJ139" s="706" t="e">
        <f>IF(+All!#REF!="Ohio",+All!#REF!,IF(+All!#REF!="Ohio",+All!#REF!,0))</f>
        <v>#REF!</v>
      </c>
      <c r="AK139" s="707" t="e">
        <f>IF(+All!#REF!="Ohio",+All!#REF!,IF(+All!#REF!="Ohio",+All!#REF!,0))</f>
        <v>#REF!</v>
      </c>
      <c r="AL139" s="81" t="e">
        <f>IF(+All!#REF!="Ohio",+All!#REF!,IF(+All!#REF!="Ohio",+All!#REF!,0))</f>
        <v>#REF!</v>
      </c>
      <c r="AM139" s="82" t="e">
        <f>IF(+All!#REF!="Ohio",+All!#REF!,IF(+All!#REF!="Ohio",+All!#REF!,0))</f>
        <v>#REF!</v>
      </c>
      <c r="AN139" s="81" t="e">
        <f>IF(+All!#REF!="Ohio",+All!#REF!,IF(+All!#REF!="Ohio",+All!#REF!,0))</f>
        <v>#REF!</v>
      </c>
      <c r="AO139" s="83" t="e">
        <f>IF(+All!#REF!="Ohio",+All!#REF!,IF(+All!#REF!="Ohio",+All!#REF!,0))</f>
        <v>#REF!</v>
      </c>
      <c r="AP139" s="84" t="e">
        <f>IF(+All!#REF!="Ohio",+All!#REF!,IF(+All!#REF!="Ohio",+All!#REF!,0))</f>
        <v>#REF!</v>
      </c>
      <c r="AQ139" s="480" t="e">
        <f>IF(+All!#REF!="Ohio",+All!#REF!,IF(+All!#REF!="Ohio",+All!#REF!,0))</f>
        <v>#REF!</v>
      </c>
      <c r="AR139" s="482" t="e">
        <f>IF(+All!#REF!="Ohio",+All!#REF!,IF(+All!#REF!="Ohio",+All!#REF!,0))</f>
        <v>#REF!</v>
      </c>
      <c r="AS139" s="483" t="e">
        <f>IF(+All!#REF!="Ohio",+All!#REF!,IF(+All!#REF!="Ohio",+All!#REF!,0))</f>
        <v>#REF!</v>
      </c>
      <c r="AT139" s="483" t="e">
        <f>IF(+All!#REF!="Ohio",+All!#REF!,IF(+All!#REF!="Ohio",+All!#REF!,0))</f>
        <v>#REF!</v>
      </c>
      <c r="AU139" s="482" t="e">
        <f>IF(+All!#REF!="Ohio",+All!#REF!,IF(+All!#REF!="Ohio",+All!#REF!,0))</f>
        <v>#REF!</v>
      </c>
      <c r="AV139" s="483" t="e">
        <f>IF(+All!#REF!="Ohio",+All!#REF!,IF(+All!#REF!="Ohio",+All!#REF!,0))</f>
        <v>#REF!</v>
      </c>
      <c r="AW139" s="484" t="e">
        <f>IF(+All!#REF!="Ohio",+All!#REF!,IF(+All!#REF!="Ohio",+All!#REF!,0))</f>
        <v>#REF!</v>
      </c>
      <c r="AX139" s="483" t="e">
        <f>IF(+All!#REF!="Ohio",+All!#REF!,IF(+All!#REF!="Ohio",+All!#REF!,0))</f>
        <v>#REF!</v>
      </c>
      <c r="AY139" s="88" t="e">
        <f>IF(+All!#REF!="Ohio",+All!#REF!,IF(+All!#REF!="Ohio",+All!#REF!,0))</f>
        <v>#REF!</v>
      </c>
      <c r="AZ139" s="89" t="e">
        <f>IF(+All!#REF!="Ohio",+All!#REF!,IF(+All!#REF!="Ohio",+All!#REF!,0))</f>
        <v>#REF!</v>
      </c>
      <c r="BA139" s="90" t="e">
        <f>IF(+All!#REF!="Ohio",+All!#REF!,IF(+All!#REF!="Ohio",+All!#REF!,0))</f>
        <v>#REF!</v>
      </c>
      <c r="BB139" s="90" t="e">
        <f>IF(+All!#REF!="Ohio",+All!#REF!,IF(+All!#REF!="Ohio",+All!#REF!,0))</f>
        <v>#REF!</v>
      </c>
      <c r="BC139" s="91" t="e">
        <f>IF(+All!#REF!="Ohio",+All!#REF!,IF(+All!#REF!="Ohio",+All!#REF!,0))</f>
        <v>#REF!</v>
      </c>
      <c r="BD139" s="482" t="e">
        <f>IF(+All!#REF!="Ohio",+All!#REF!,IF(+All!#REF!="Ohio",+All!#REF!,0))</f>
        <v>#REF!</v>
      </c>
      <c r="BE139" s="483" t="e">
        <f>IF(+All!#REF!="Ohio",+All!#REF!,IF(+All!#REF!="Ohio",+All!#REF!,0))</f>
        <v>#REF!</v>
      </c>
      <c r="BF139" s="483" t="e">
        <f>IF(+All!#REF!="Ohio",+All!#REF!,IF(+All!#REF!="Ohio",+All!#REF!,0))</f>
        <v>#REF!</v>
      </c>
      <c r="BG139" s="482" t="e">
        <f>IF(+All!#REF!="Ohio",+All!#REF!,IF(+All!#REF!="Ohio",+All!#REF!,0))</f>
        <v>#REF!</v>
      </c>
      <c r="BH139" s="483" t="e">
        <f>IF(+All!#REF!="Ohio",+All!#REF!,IF(+All!#REF!="Ohio",+All!#REF!,0))</f>
        <v>#REF!</v>
      </c>
      <c r="BI139" s="484" t="e">
        <f>IF(+All!#REF!="Ohio",+All!#REF!,IF(+All!#REF!="Ohio",+All!#REF!,0))</f>
        <v>#REF!</v>
      </c>
      <c r="BJ139" s="92" t="e">
        <f>IF(+All!#REF!="Ohio",+All!#REF!,IF(+All!#REF!="Ohio",+All!#REF!,0))</f>
        <v>#REF!</v>
      </c>
      <c r="BK139" s="93" t="e">
        <f>IF(+All!#REF!="Ohio",+All!#REF!,IF(+All!#REF!="Ohio",+All!#REF!,0))</f>
        <v>#REF!</v>
      </c>
    </row>
    <row r="140" spans="1:63" x14ac:dyDescent="0.8">
      <c r="A140" s="70">
        <f>IF(+All!$F709="Ohio",+All!A709,IF(+All!$H709="Ohio",+All!A709,0))</f>
        <v>10</v>
      </c>
      <c r="B140" s="480" t="str">
        <f>IF(+All!$F709="Ohio",+All!B709,IF(+All!$H709="Ohio",+All!B709,0))</f>
        <v>Tues</v>
      </c>
      <c r="C140" s="72">
        <f>IF(+All!$F709="Ohio",+All!C709,IF(+All!$H709="Ohio",+All!C709,0))</f>
        <v>44502</v>
      </c>
      <c r="D140" s="73">
        <f>IF(+All!$F709="Ohio",+All!D709,IF(+All!$H709="Ohio",+All!D709,0))</f>
        <v>0.8125</v>
      </c>
      <c r="E140" s="707" t="str">
        <f>IF(+All!$F709="Ohio",+All!E709,IF(+All!$H709="Ohio",+All!E709,0))</f>
        <v>ESPNU</v>
      </c>
      <c r="F140" s="75" t="str">
        <f>IF(+All!$F709="Ohio",+All!F709,IF(+All!$H709="Ohio",+All!F709,0))</f>
        <v>Miami (OH)</v>
      </c>
      <c r="G140" s="76" t="str">
        <f>IF(+All!$F709="Ohio",+All!G709,IF(+All!$H709="Ohio",+All!G709,0))</f>
        <v>MAC</v>
      </c>
      <c r="H140" s="75" t="str">
        <f>IF(+All!$F709="Ohio",+All!H709,IF(+All!$H709="Ohio",+All!H709,0))</f>
        <v>Ohio</v>
      </c>
      <c r="I140" s="76" t="str">
        <f>IF(+All!$F709="Ohio",+All!I709,IF(+All!$H709="Ohio",+All!I709,0))</f>
        <v>MAC</v>
      </c>
      <c r="J140" s="706" t="str">
        <f>IF(+All!$F709="Ohio",+All!J709,IF(+All!$H709="Ohio",+All!J709,0))</f>
        <v>Miami (OH)</v>
      </c>
      <c r="K140" s="707" t="str">
        <f>IF(+All!$F709="Ohio",+All!K709,IF(+All!$H709="Ohio",+All!K709,0))</f>
        <v>Ohio</v>
      </c>
      <c r="L140" s="78">
        <f>IF(+All!$F709="Ohio",+All!L709,IF(+All!$H709="Ohio",+All!L709,0))</f>
        <v>7</v>
      </c>
      <c r="M140" s="79">
        <f>IF(+All!$F709="Ohio",+All!M709,IF(+All!$H709="Ohio",+All!M709,0))</f>
        <v>54</v>
      </c>
      <c r="N140" s="706" t="str">
        <f>IF(+All!$F709="Ohio",+All!N709,IF(+All!$H709="Ohio",+All!N709,0))</f>
        <v>Ohio</v>
      </c>
      <c r="O140" s="708">
        <f>IF(+All!$F709="Ohio",+All!O709,IF(+All!$H709="Ohio",+All!O709,0))</f>
        <v>35</v>
      </c>
      <c r="P140" s="708" t="str">
        <f>IF(+All!$F709="Ohio",+All!P709,IF(+All!$H709="Ohio",+All!P709,0))</f>
        <v>Miami (OH)</v>
      </c>
      <c r="Q140" s="707">
        <f>IF(+All!$F709="Ohio",+All!Q709,IF(+All!$H709="Ohio",+All!Q709,0))</f>
        <v>33</v>
      </c>
      <c r="R140" s="706" t="str">
        <f>IF(+All!$F709="Ohio",+All!R709,IF(+All!$H709="Ohio",+All!R709,0))</f>
        <v>Ohio</v>
      </c>
      <c r="S140" s="708" t="str">
        <f>IF(+All!$F709="Ohio",+All!S709,IF(+All!$H709="Ohio",+All!S709,0))</f>
        <v>Miami (OH)</v>
      </c>
      <c r="T140" s="706" t="str">
        <f>IF(+All!$F709="Ohio",+All!T709,IF(+All!$H709="Ohio",+All!T709,0))</f>
        <v>Ohio</v>
      </c>
      <c r="U140" s="707" t="str">
        <f>IF(+All!$F709="Ohio",+All!U709,IF(+All!$H709="Ohio",+All!U709,0))</f>
        <v>W</v>
      </c>
      <c r="V140" s="706">
        <f>IF(+All!$F464="Ohio",+All!#REF!,IF(+All!$H464="Ohio",+All!#REF!,0))</f>
        <v>0</v>
      </c>
      <c r="W140" s="707">
        <f>IF(+All!$F464="Ohio",+All!#REF!,IF(+All!$H464="Ohio",+All!#REF!,0))</f>
        <v>0</v>
      </c>
      <c r="X140" s="706">
        <f>IF(+All!$F464="Ohio",+All!#REF!,IF(+All!$H464="Ohio",+All!#REF!,0))</f>
        <v>0</v>
      </c>
      <c r="Y140" s="707">
        <f>IF(+All!$F464="Ohio",+All!#REF!,IF(+All!$H464="Ohio",+All!#REF!,0))</f>
        <v>0</v>
      </c>
      <c r="Z140" s="706">
        <f>IF(+All!$F464="Ohio",+All!#REF!,IF(+All!$H464="Ohio",+All!#REF!,0))</f>
        <v>0</v>
      </c>
      <c r="AA140" s="707">
        <f>IF(+All!$F464="Ohio",+All!#REF!,IF(+All!$H464="Ohio",+All!#REF!,0))</f>
        <v>0</v>
      </c>
      <c r="AB140" s="706">
        <f>IF(+All!$F464="Ohio",+All!#REF!,IF(+All!$H464="Ohio",+All!#REF!,0))</f>
        <v>0</v>
      </c>
      <c r="AC140" s="707">
        <f>IF(+All!$F464="Ohio",+All!#REF!,IF(+All!$H464="Ohio",+All!#REF!,0))</f>
        <v>0</v>
      </c>
      <c r="AD140" s="706">
        <f>IF(+All!$F464="Ohio",+All!#REF!,IF(+All!$H464="Ohio",+All!#REF!,0))</f>
        <v>0</v>
      </c>
      <c r="AE140" s="707">
        <f>IF(+All!$F464="Ohio",+All!#REF!,IF(+All!$H464="Ohio",+All!#REF!,0))</f>
        <v>0</v>
      </c>
      <c r="AF140" s="706">
        <f>IF(+All!$F464="Ohio",+All!#REF!,IF(+All!$H464="Ohio",+All!#REF!,0))</f>
        <v>0</v>
      </c>
      <c r="AG140" s="707">
        <f>IF(+All!$F464="Ohio",+All!#REF!,IF(+All!$H464="Ohio",+All!#REF!,0))</f>
        <v>0</v>
      </c>
      <c r="AH140" s="706">
        <f>IF(+All!$F464="Ohio",+All!#REF!,IF(+All!$H464="Ohio",+All!#REF!,0))</f>
        <v>0</v>
      </c>
      <c r="AI140" s="707">
        <f>IF(+All!$F464="Ohio",+All!#REF!,IF(+All!$H464="Ohio",+All!#REF!,0))</f>
        <v>0</v>
      </c>
      <c r="AJ140" s="706">
        <f>IF(+All!$F464="Ohio",+All!#REF!,IF(+All!$H464="Ohio",+All!#REF!,0))</f>
        <v>0</v>
      </c>
      <c r="AK140" s="707">
        <f>IF(+All!$F464="Ohio",+All!#REF!,IF(+All!$H464="Ohio",+All!#REF!,0))</f>
        <v>0</v>
      </c>
      <c r="AL140" s="81">
        <f>IF(+All!$F464="Ohio",+All!V464,IF(+All!$H464="Ohio",+All!V464,0))</f>
        <v>0</v>
      </c>
      <c r="AM140" s="82">
        <f>IF(+All!$F464="Ohio",+All!W464,IF(+All!$H464="Ohio",+All!W464,0))</f>
        <v>0</v>
      </c>
      <c r="AN140" s="81">
        <f>IF(+All!$F464="Ohio",+All!X464,IF(+All!$H464="Ohio",+All!X464,0))</f>
        <v>0</v>
      </c>
      <c r="AO140" s="83">
        <f>IF(+All!$F464="Ohio",+All!Y464,IF(+All!$H464="Ohio",+All!Y464,0))</f>
        <v>0</v>
      </c>
      <c r="AP140" s="84">
        <f>IF(+All!$F464="Ohio",+All!Z464,IF(+All!$H464="Ohio",+All!Z464,0))</f>
        <v>0</v>
      </c>
      <c r="AQ140" s="480">
        <f>IF(+All!$F464="Ohio",+All!#REF!,IF(+All!$H464="Ohio",+All!#REF!,0))</f>
        <v>0</v>
      </c>
      <c r="AR140" s="482">
        <f>IF(+All!$F464="Ohio",+All!#REF!,IF(+All!$H464="Ohio",+All!#REF!,0))</f>
        <v>0</v>
      </c>
      <c r="AS140" s="483">
        <f>IF(+All!$F464="Ohio",+All!#REF!,IF(+All!$H464="Ohio",+All!#REF!,0))</f>
        <v>0</v>
      </c>
      <c r="AT140" s="483">
        <f>IF(+All!$F464="Ohio",+All!#REF!,IF(+All!$H464="Ohio",+All!#REF!,0))</f>
        <v>0</v>
      </c>
      <c r="AU140" s="482">
        <f>IF(+All!$F464="Ohio",+All!#REF!,IF(+All!$H464="Ohio",+All!#REF!,0))</f>
        <v>0</v>
      </c>
      <c r="AV140" s="483">
        <f>IF(+All!$F464="Ohio",+All!#REF!,IF(+All!$H464="Ohio",+All!#REF!,0))</f>
        <v>0</v>
      </c>
      <c r="AW140" s="484">
        <f>IF(+All!$F464="Ohio",+All!#REF!,IF(+All!$H464="Ohio",+All!#REF!,0))</f>
        <v>0</v>
      </c>
      <c r="AX140" s="483">
        <f>IF(+All!$F464="Ohio",+All!#REF!,IF(+All!$H464="Ohio",+All!#REF!,0))</f>
        <v>0</v>
      </c>
      <c r="AY140" s="88">
        <f>IF(+All!$F464="Ohio",+All!#REF!,IF(+All!$H464="Ohio",+All!#REF!,0))</f>
        <v>0</v>
      </c>
      <c r="AZ140" s="89">
        <f>IF(+All!$F464="Ohio",+All!#REF!,IF(+All!$H464="Ohio",+All!#REF!,0))</f>
        <v>0</v>
      </c>
      <c r="BA140" s="90">
        <f>IF(+All!$F464="Ohio",+All!#REF!,IF(+All!$H464="Ohio",+All!#REF!,0))</f>
        <v>0</v>
      </c>
      <c r="BB140" s="90">
        <f>IF(+All!$F464="Ohio",+All!#REF!,IF(+All!$H464="Ohio",+All!#REF!,0))</f>
        <v>0</v>
      </c>
      <c r="BC140" s="91">
        <f>IF(+All!$F464="Ohio",+All!#REF!,IF(+All!$H464="Ohio",+All!#REF!,0))</f>
        <v>0</v>
      </c>
      <c r="BD140" s="482">
        <f>IF(+All!$F464="Ohio",+All!#REF!,IF(+All!$H464="Ohio",+All!#REF!,0))</f>
        <v>0</v>
      </c>
      <c r="BE140" s="483">
        <f>IF(+All!$F464="Ohio",+All!#REF!,IF(+All!$H464="Ohio",+All!#REF!,0))</f>
        <v>0</v>
      </c>
      <c r="BF140" s="483">
        <f>IF(+All!$F464="Ohio",+All!#REF!,IF(+All!$H464="Ohio",+All!#REF!,0))</f>
        <v>0</v>
      </c>
      <c r="BG140" s="482">
        <f>IF(+All!$F464="Ohio",+All!#REF!,IF(+All!$H464="Ohio",+All!#REF!,0))</f>
        <v>0</v>
      </c>
      <c r="BH140" s="483">
        <f>IF(+All!$F464="Ohio",+All!#REF!,IF(+All!$H464="Ohio",+All!#REF!,0))</f>
        <v>0</v>
      </c>
      <c r="BI140" s="484">
        <f>IF(+All!$F464="Ohio",+All!#REF!,IF(+All!$H464="Ohio",+All!#REF!,0))</f>
        <v>0</v>
      </c>
      <c r="BJ140" s="92">
        <f>IF(+All!$F464="Ohio",+All!#REF!,IF(+All!$H464="Ohio",+All!#REF!,0))</f>
        <v>0</v>
      </c>
      <c r="BK140" s="93">
        <f>IF(+All!$F464="Ohio",+All!#REF!,IF(+All!$H464="Ohio",+All!#REF!,0))</f>
        <v>0</v>
      </c>
    </row>
    <row r="141" spans="1:63" x14ac:dyDescent="0.8">
      <c r="A141" s="70">
        <f>IF(+All!$F780="Ohio",+All!A780,IF(+All!$H780="Ohio",+All!A780,0))</f>
        <v>11</v>
      </c>
      <c r="B141" s="480" t="str">
        <f>IF(+All!$F780="Ohio",+All!B780,IF(+All!$H780="Ohio",+All!B780,0))</f>
        <v>Tues</v>
      </c>
      <c r="C141" s="72">
        <f>IF(+All!$F780="Ohio",+All!C780,IF(+All!$H780="Ohio",+All!C780,0))</f>
        <v>44509</v>
      </c>
      <c r="D141" s="73">
        <f>IF(+All!$F780="Ohio",+All!D780,IF(+All!$H780="Ohio",+All!D780,0))</f>
        <v>0.79166666666666663</v>
      </c>
      <c r="E141" s="707" t="str">
        <f>IF(+All!$F780="Ohio",+All!E780,IF(+All!$H780="Ohio",+All!E780,0))</f>
        <v>ESPNU</v>
      </c>
      <c r="F141" s="75" t="str">
        <f>IF(+All!$F780="Ohio",+All!F780,IF(+All!$H780="Ohio",+All!F780,0))</f>
        <v>Ohio</v>
      </c>
      <c r="G141" s="76" t="str">
        <f>IF(+All!$F780="Ohio",+All!G780,IF(+All!$H780="Ohio",+All!G780,0))</f>
        <v>MAC</v>
      </c>
      <c r="H141" s="75" t="str">
        <f>IF(+All!$F780="Ohio",+All!H780,IF(+All!$H780="Ohio",+All!H780,0))</f>
        <v>Eastern Michigan</v>
      </c>
      <c r="I141" s="76" t="str">
        <f>IF(+All!$F780="Ohio",+All!I780,IF(+All!$H780="Ohio",+All!I780,0))</f>
        <v>MAC</v>
      </c>
      <c r="J141" s="706" t="str">
        <f>IF(+All!$F780="Ohio",+All!J780,IF(+All!$H780="Ohio",+All!J780,0))</f>
        <v>Eastern Michigan</v>
      </c>
      <c r="K141" s="707" t="str">
        <f>IF(+All!$F780="Ohio",+All!K780,IF(+All!$H780="Ohio",+All!K780,0))</f>
        <v>Ohio</v>
      </c>
      <c r="L141" s="78">
        <f>IF(+All!$F780="Ohio",+All!L780,IF(+All!$H780="Ohio",+All!L780,0))</f>
        <v>6.5</v>
      </c>
      <c r="M141" s="79">
        <f>IF(+All!$F780="Ohio",+All!M780,IF(+All!$H780="Ohio",+All!M780,0))</f>
        <v>60.5</v>
      </c>
      <c r="N141" s="706" t="str">
        <f>IF(+All!$F780="Ohio",+All!N780,IF(+All!$H780="Ohio",+All!N780,0))</f>
        <v>Ohio</v>
      </c>
      <c r="O141" s="708">
        <f>IF(+All!$F780="Ohio",+All!O780,IF(+All!$H780="Ohio",+All!O780,0))</f>
        <v>34</v>
      </c>
      <c r="P141" s="708" t="str">
        <f>IF(+All!$F780="Ohio",+All!P780,IF(+All!$H780="Ohio",+All!P780,0))</f>
        <v>Eastern Michigan</v>
      </c>
      <c r="Q141" s="707">
        <f>IF(+All!$F780="Ohio",+All!Q780,IF(+All!$H780="Ohio",+All!Q780,0))</f>
        <v>26</v>
      </c>
      <c r="R141" s="706" t="str">
        <f>IF(+All!$F780="Ohio",+All!R780,IF(+All!$H780="Ohio",+All!R780,0))</f>
        <v>Ohio</v>
      </c>
      <c r="S141" s="708" t="str">
        <f>IF(+All!$F780="Ohio",+All!S780,IF(+All!$H780="Ohio",+All!S780,0))</f>
        <v>Eastern Michigan</v>
      </c>
      <c r="T141" s="706" t="str">
        <f>IF(+All!$F780="Ohio",+All!T780,IF(+All!$H780="Ohio",+All!T780,0))</f>
        <v>Eastern Michigan</v>
      </c>
      <c r="U141" s="707" t="str">
        <f>IF(+All!$F780="Ohio",+All!U780,IF(+All!$H780="Ohio",+All!U780,0))</f>
        <v>L</v>
      </c>
      <c r="V141" s="706">
        <f>IF(+All!$F475="Ohio",+All!#REF!,IF(+All!$H475="Ohio",+All!#REF!,0))</f>
        <v>0</v>
      </c>
      <c r="W141" s="707">
        <f>IF(+All!$F475="Ohio",+All!#REF!,IF(+All!$H475="Ohio",+All!#REF!,0))</f>
        <v>0</v>
      </c>
      <c r="X141" s="706">
        <f>IF(+All!$F475="Ohio",+All!#REF!,IF(+All!$H475="Ohio",+All!#REF!,0))</f>
        <v>0</v>
      </c>
      <c r="Y141" s="707">
        <f>IF(+All!$F475="Ohio",+All!#REF!,IF(+All!$H475="Ohio",+All!#REF!,0))</f>
        <v>0</v>
      </c>
      <c r="Z141" s="706">
        <f>IF(+All!$F475="Ohio",+All!#REF!,IF(+All!$H475="Ohio",+All!#REF!,0))</f>
        <v>0</v>
      </c>
      <c r="AA141" s="707">
        <f>IF(+All!$F475="Ohio",+All!#REF!,IF(+All!$H475="Ohio",+All!#REF!,0))</f>
        <v>0</v>
      </c>
      <c r="AB141" s="706">
        <f>IF(+All!$F475="Ohio",+All!#REF!,IF(+All!$H475="Ohio",+All!#REF!,0))</f>
        <v>0</v>
      </c>
      <c r="AC141" s="707">
        <f>IF(+All!$F475="Ohio",+All!#REF!,IF(+All!$H475="Ohio",+All!#REF!,0))</f>
        <v>0</v>
      </c>
      <c r="AD141" s="706">
        <f>IF(+All!$F475="Ohio",+All!#REF!,IF(+All!$H475="Ohio",+All!#REF!,0))</f>
        <v>0</v>
      </c>
      <c r="AE141" s="707">
        <f>IF(+All!$F475="Ohio",+All!#REF!,IF(+All!$H475="Ohio",+All!#REF!,0))</f>
        <v>0</v>
      </c>
      <c r="AF141" s="706">
        <f>IF(+All!$F475="Ohio",+All!#REF!,IF(+All!$H475="Ohio",+All!#REF!,0))</f>
        <v>0</v>
      </c>
      <c r="AG141" s="707">
        <f>IF(+All!$F475="Ohio",+All!#REF!,IF(+All!$H475="Ohio",+All!#REF!,0))</f>
        <v>0</v>
      </c>
      <c r="AH141" s="706">
        <f>IF(+All!$F475="Ohio",+All!#REF!,IF(+All!$H475="Ohio",+All!#REF!,0))</f>
        <v>0</v>
      </c>
      <c r="AI141" s="707">
        <f>IF(+All!$F475="Ohio",+All!#REF!,IF(+All!$H475="Ohio",+All!#REF!,0))</f>
        <v>0</v>
      </c>
      <c r="AJ141" s="706">
        <f>IF(+All!$F475="Ohio",+All!#REF!,IF(+All!$H475="Ohio",+All!#REF!,0))</f>
        <v>0</v>
      </c>
      <c r="AK141" s="707">
        <f>IF(+All!$F475="Ohio",+All!#REF!,IF(+All!$H475="Ohio",+All!#REF!,0))</f>
        <v>0</v>
      </c>
      <c r="AL141" s="81">
        <f>IF(+All!$F475="Ohio",+All!V475,IF(+All!$H475="Ohio",+All!V475,0))</f>
        <v>0</v>
      </c>
      <c r="AM141" s="82">
        <f>IF(+All!$F475="Ohio",+All!W475,IF(+All!$H475="Ohio",+All!W475,0))</f>
        <v>0</v>
      </c>
      <c r="AN141" s="81">
        <f>IF(+All!$F475="Ohio",+All!X475,IF(+All!$H475="Ohio",+All!X475,0))</f>
        <v>0</v>
      </c>
      <c r="AO141" s="83">
        <f>IF(+All!$F475="Ohio",+All!Y475,IF(+All!$H475="Ohio",+All!Y475,0))</f>
        <v>0</v>
      </c>
      <c r="AP141" s="84">
        <f>IF(+All!$F475="Ohio",+All!Z475,IF(+All!$H475="Ohio",+All!Z475,0))</f>
        <v>0</v>
      </c>
      <c r="AQ141" s="480">
        <f>IF(+All!$F475="Ohio",+All!#REF!,IF(+All!$H475="Ohio",+All!#REF!,0))</f>
        <v>0</v>
      </c>
      <c r="AR141" s="482">
        <f>IF(+All!$F475="Ohio",+All!#REF!,IF(+All!$H475="Ohio",+All!#REF!,0))</f>
        <v>0</v>
      </c>
      <c r="AS141" s="483">
        <f>IF(+All!$F475="Ohio",+All!#REF!,IF(+All!$H475="Ohio",+All!#REF!,0))</f>
        <v>0</v>
      </c>
      <c r="AT141" s="483">
        <f>IF(+All!$F475="Ohio",+All!#REF!,IF(+All!$H475="Ohio",+All!#REF!,0))</f>
        <v>0</v>
      </c>
      <c r="AU141" s="482">
        <f>IF(+All!$F475="Ohio",+All!#REF!,IF(+All!$H475="Ohio",+All!#REF!,0))</f>
        <v>0</v>
      </c>
      <c r="AV141" s="483">
        <f>IF(+All!$F475="Ohio",+All!#REF!,IF(+All!$H475="Ohio",+All!#REF!,0))</f>
        <v>0</v>
      </c>
      <c r="AW141" s="484">
        <f>IF(+All!$F475="Ohio",+All!#REF!,IF(+All!$H475="Ohio",+All!#REF!,0))</f>
        <v>0</v>
      </c>
      <c r="AX141" s="483">
        <f>IF(+All!$F475="Ohio",+All!#REF!,IF(+All!$H475="Ohio",+All!#REF!,0))</f>
        <v>0</v>
      </c>
      <c r="AY141" s="88">
        <f>IF(+All!$F475="Ohio",+All!#REF!,IF(+All!$H475="Ohio",+All!#REF!,0))</f>
        <v>0</v>
      </c>
      <c r="AZ141" s="89">
        <f>IF(+All!$F475="Ohio",+All!#REF!,IF(+All!$H475="Ohio",+All!#REF!,0))</f>
        <v>0</v>
      </c>
      <c r="BA141" s="90">
        <f>IF(+All!$F475="Ohio",+All!#REF!,IF(+All!$H475="Ohio",+All!#REF!,0))</f>
        <v>0</v>
      </c>
      <c r="BB141" s="90">
        <f>IF(+All!$F475="Ohio",+All!#REF!,IF(+All!$H475="Ohio",+All!#REF!,0))</f>
        <v>0</v>
      </c>
      <c r="BC141" s="91">
        <f>IF(+All!$F475="Ohio",+All!#REF!,IF(+All!$H475="Ohio",+All!#REF!,0))</f>
        <v>0</v>
      </c>
      <c r="BD141" s="482">
        <f>IF(+All!$F475="Ohio",+All!#REF!,IF(+All!$H475="Ohio",+All!#REF!,0))</f>
        <v>0</v>
      </c>
      <c r="BE141" s="483">
        <f>IF(+All!$F475="Ohio",+All!#REF!,IF(+All!$H475="Ohio",+All!#REF!,0))</f>
        <v>0</v>
      </c>
      <c r="BF141" s="483">
        <f>IF(+All!$F475="Ohio",+All!#REF!,IF(+All!$H475="Ohio",+All!#REF!,0))</f>
        <v>0</v>
      </c>
      <c r="BG141" s="482">
        <f>IF(+All!$F475="Ohio",+All!#REF!,IF(+All!$H475="Ohio",+All!#REF!,0))</f>
        <v>0</v>
      </c>
      <c r="BH141" s="483">
        <f>IF(+All!$F475="Ohio",+All!#REF!,IF(+All!$H475="Ohio",+All!#REF!,0))</f>
        <v>0</v>
      </c>
      <c r="BI141" s="484">
        <f>IF(+All!$F475="Ohio",+All!#REF!,IF(+All!$H475="Ohio",+All!#REF!,0))</f>
        <v>0</v>
      </c>
      <c r="BJ141" s="92">
        <f>IF(+All!$F475="Ohio",+All!#REF!,IF(+All!$H475="Ohio",+All!#REF!,0))</f>
        <v>0</v>
      </c>
      <c r="BK141" s="93">
        <f>IF(+All!$F475="Ohio",+All!#REF!,IF(+All!$H475="Ohio",+All!#REF!,0))</f>
        <v>0</v>
      </c>
    </row>
    <row r="142" spans="1:63" x14ac:dyDescent="0.8">
      <c r="A142" s="70">
        <f>IF(+All!$F848="Ohio",+All!A848,IF(+All!$H848="Ohio",+All!A848,0))</f>
        <v>12</v>
      </c>
      <c r="B142" s="480" t="str">
        <f>IF(+All!$F848="Ohio",+All!B848,IF(+All!$H848="Ohio",+All!B848,0))</f>
        <v>Tues</v>
      </c>
      <c r="C142" s="72">
        <f>IF(+All!$F848="Ohio",+All!C848,IF(+All!$H848="Ohio",+All!C848,0))</f>
        <v>44516</v>
      </c>
      <c r="D142" s="73">
        <f>IF(+All!$F848="Ohio",+All!D848,IF(+All!$H848="Ohio",+All!D848,0))</f>
        <v>0.79166666666666663</v>
      </c>
      <c r="E142" s="707">
        <f>IF(+All!$F848="Ohio",+All!E848,IF(+All!$H848="Ohio",+All!E848,0))</f>
        <v>0</v>
      </c>
      <c r="F142" s="75" t="str">
        <f>IF(+All!$F848="Ohio",+All!F848,IF(+All!$H848="Ohio",+All!F848,0))</f>
        <v>Toledo</v>
      </c>
      <c r="G142" s="76" t="str">
        <f>IF(+All!$F848="Ohio",+All!G848,IF(+All!$H848="Ohio",+All!G848,0))</f>
        <v>MAC</v>
      </c>
      <c r="H142" s="75" t="str">
        <f>IF(+All!$F848="Ohio",+All!H848,IF(+All!$H848="Ohio",+All!H848,0))</f>
        <v>Ohio</v>
      </c>
      <c r="I142" s="76" t="str">
        <f>IF(+All!$F848="Ohio",+All!I848,IF(+All!$H848="Ohio",+All!I848,0))</f>
        <v>MAC</v>
      </c>
      <c r="J142" s="706" t="str">
        <f>IF(+All!$F848="Ohio",+All!J848,IF(+All!$H848="Ohio",+All!J848,0))</f>
        <v>Toledo</v>
      </c>
      <c r="K142" s="707" t="str">
        <f>IF(+All!$F848="Ohio",+All!K848,IF(+All!$H848="Ohio",+All!K848,0))</f>
        <v>Ohio</v>
      </c>
      <c r="L142" s="78">
        <f>IF(+All!$F848="Ohio",+All!L848,IF(+All!$H848="Ohio",+All!L848,0))</f>
        <v>7</v>
      </c>
      <c r="M142" s="79">
        <f>IF(+All!$F848="Ohio",+All!M848,IF(+All!$H848="Ohio",+All!M848,0))</f>
        <v>58</v>
      </c>
      <c r="N142" s="706" t="str">
        <f>IF(+All!$F848="Ohio",+All!N848,IF(+All!$H848="Ohio",+All!N848,0))</f>
        <v>Toledo</v>
      </c>
      <c r="O142" s="708">
        <f>IF(+All!$F848="Ohio",+All!O848,IF(+All!$H848="Ohio",+All!O848,0))</f>
        <v>35</v>
      </c>
      <c r="P142" s="708" t="str">
        <f>IF(+All!$F848="Ohio",+All!P848,IF(+All!$H848="Ohio",+All!P848,0))</f>
        <v>Ohio</v>
      </c>
      <c r="Q142" s="707">
        <f>IF(+All!$F848="Ohio",+All!Q848,IF(+All!$H848="Ohio",+All!Q848,0))</f>
        <v>23</v>
      </c>
      <c r="R142" s="706" t="str">
        <f>IF(+All!$F848="Ohio",+All!R848,IF(+All!$H848="Ohio",+All!R848,0))</f>
        <v>Toledo</v>
      </c>
      <c r="S142" s="708" t="str">
        <f>IF(+All!$F848="Ohio",+All!S848,IF(+All!$H848="Ohio",+All!S848,0))</f>
        <v>Ohio</v>
      </c>
      <c r="T142" s="706" t="str">
        <f>IF(+All!$F848="Ohio",+All!T848,IF(+All!$H848="Ohio",+All!T848,0))</f>
        <v>Ohio</v>
      </c>
      <c r="U142" s="707" t="str">
        <f>IF(+All!$F848="Ohio",+All!U848,IF(+All!$H848="Ohio",+All!U848,0))</f>
        <v>L</v>
      </c>
      <c r="V142" s="706" t="e">
        <f>IF(+All!#REF!="Ohio",+All!#REF!,IF(+All!#REF!="Ohio",+All!#REF!,0))</f>
        <v>#REF!</v>
      </c>
      <c r="W142" s="707" t="e">
        <f>IF(+All!#REF!="Ohio",+All!#REF!,IF(+All!#REF!="Ohio",+All!#REF!,0))</f>
        <v>#REF!</v>
      </c>
      <c r="X142" s="706" t="e">
        <f>IF(+All!#REF!="Ohio",+All!#REF!,IF(+All!#REF!="Ohio",+All!#REF!,0))</f>
        <v>#REF!</v>
      </c>
      <c r="Y142" s="707" t="e">
        <f>IF(+All!#REF!="Ohio",+All!#REF!,IF(+All!#REF!="Ohio",+All!#REF!,0))</f>
        <v>#REF!</v>
      </c>
      <c r="Z142" s="706" t="e">
        <f>IF(+All!#REF!="Ohio",+All!#REF!,IF(+All!#REF!="Ohio",+All!#REF!,0))</f>
        <v>#REF!</v>
      </c>
      <c r="AA142" s="707" t="e">
        <f>IF(+All!#REF!="Ohio",+All!#REF!,IF(+All!#REF!="Ohio",+All!#REF!,0))</f>
        <v>#REF!</v>
      </c>
      <c r="AB142" s="706" t="e">
        <f>IF(+All!#REF!="Ohio",+All!#REF!,IF(+All!#REF!="Ohio",+All!#REF!,0))</f>
        <v>#REF!</v>
      </c>
      <c r="AC142" s="707" t="e">
        <f>IF(+All!#REF!="Ohio",+All!#REF!,IF(+All!#REF!="Ohio",+All!#REF!,0))</f>
        <v>#REF!</v>
      </c>
      <c r="AD142" s="706" t="e">
        <f>IF(+All!#REF!="Ohio",+All!#REF!,IF(+All!#REF!="Ohio",+All!#REF!,0))</f>
        <v>#REF!</v>
      </c>
      <c r="AE142" s="707" t="e">
        <f>IF(+All!#REF!="Ohio",+All!#REF!,IF(+All!#REF!="Ohio",+All!#REF!,0))</f>
        <v>#REF!</v>
      </c>
      <c r="AF142" s="706" t="e">
        <f>IF(+All!#REF!="Ohio",+All!#REF!,IF(+All!#REF!="Ohio",+All!#REF!,0))</f>
        <v>#REF!</v>
      </c>
      <c r="AG142" s="707" t="e">
        <f>IF(+All!#REF!="Ohio",+All!#REF!,IF(+All!#REF!="Ohio",+All!#REF!,0))</f>
        <v>#REF!</v>
      </c>
      <c r="AH142" s="706" t="e">
        <f>IF(+All!#REF!="Ohio",+All!#REF!,IF(+All!#REF!="Ohio",+All!#REF!,0))</f>
        <v>#REF!</v>
      </c>
      <c r="AI142" s="707" t="e">
        <f>IF(+All!#REF!="Ohio",+All!#REF!,IF(+All!#REF!="Ohio",+All!#REF!,0))</f>
        <v>#REF!</v>
      </c>
      <c r="AJ142" s="706" t="e">
        <f>IF(+All!#REF!="Ohio",+All!#REF!,IF(+All!#REF!="Ohio",+All!#REF!,0))</f>
        <v>#REF!</v>
      </c>
      <c r="AK142" s="707" t="e">
        <f>IF(+All!#REF!="Ohio",+All!#REF!,IF(+All!#REF!="Ohio",+All!#REF!,0))</f>
        <v>#REF!</v>
      </c>
      <c r="AL142" s="81" t="e">
        <f>IF(+All!#REF!="Ohio",+All!#REF!,IF(+All!#REF!="Ohio",+All!#REF!,0))</f>
        <v>#REF!</v>
      </c>
      <c r="AM142" s="82" t="e">
        <f>IF(+All!#REF!="Ohio",+All!#REF!,IF(+All!#REF!="Ohio",+All!#REF!,0))</f>
        <v>#REF!</v>
      </c>
      <c r="AN142" s="81" t="e">
        <f>IF(+All!#REF!="Ohio",+All!#REF!,IF(+All!#REF!="Ohio",+All!#REF!,0))</f>
        <v>#REF!</v>
      </c>
      <c r="AO142" s="83" t="e">
        <f>IF(+All!#REF!="Ohio",+All!#REF!,IF(+All!#REF!="Ohio",+All!#REF!,0))</f>
        <v>#REF!</v>
      </c>
      <c r="AP142" s="84" t="e">
        <f>IF(+All!#REF!="Ohio",+All!#REF!,IF(+All!#REF!="Ohio",+All!#REF!,0))</f>
        <v>#REF!</v>
      </c>
      <c r="AQ142" s="480" t="e">
        <f>IF(+All!#REF!="Ohio",+All!#REF!,IF(+All!#REF!="Ohio",+All!#REF!,0))</f>
        <v>#REF!</v>
      </c>
      <c r="AR142" s="482" t="e">
        <f>IF(+All!#REF!="Ohio",+All!#REF!,IF(+All!#REF!="Ohio",+All!#REF!,0))</f>
        <v>#REF!</v>
      </c>
      <c r="AS142" s="483" t="e">
        <f>IF(+All!#REF!="Ohio",+All!#REF!,IF(+All!#REF!="Ohio",+All!#REF!,0))</f>
        <v>#REF!</v>
      </c>
      <c r="AT142" s="483" t="e">
        <f>IF(+All!#REF!="Ohio",+All!#REF!,IF(+All!#REF!="Ohio",+All!#REF!,0))</f>
        <v>#REF!</v>
      </c>
      <c r="AU142" s="482" t="e">
        <f>IF(+All!#REF!="Ohio",+All!#REF!,IF(+All!#REF!="Ohio",+All!#REF!,0))</f>
        <v>#REF!</v>
      </c>
      <c r="AV142" s="483" t="e">
        <f>IF(+All!#REF!="Ohio",+All!#REF!,IF(+All!#REF!="Ohio",+All!#REF!,0))</f>
        <v>#REF!</v>
      </c>
      <c r="AW142" s="484" t="e">
        <f>IF(+All!#REF!="Ohio",+All!#REF!,IF(+All!#REF!="Ohio",+All!#REF!,0))</f>
        <v>#REF!</v>
      </c>
      <c r="AX142" s="483" t="e">
        <f>IF(+All!#REF!="Ohio",+All!#REF!,IF(+All!#REF!="Ohio",+All!#REF!,0))</f>
        <v>#REF!</v>
      </c>
      <c r="AY142" s="88" t="e">
        <f>IF(+All!#REF!="Ohio",+All!#REF!,IF(+All!#REF!="Ohio",+All!#REF!,0))</f>
        <v>#REF!</v>
      </c>
      <c r="AZ142" s="89" t="e">
        <f>IF(+All!#REF!="Ohio",+All!#REF!,IF(+All!#REF!="Ohio",+All!#REF!,0))</f>
        <v>#REF!</v>
      </c>
      <c r="BA142" s="90" t="e">
        <f>IF(+All!#REF!="Ohio",+All!#REF!,IF(+All!#REF!="Ohio",+All!#REF!,0))</f>
        <v>#REF!</v>
      </c>
      <c r="BB142" s="90" t="e">
        <f>IF(+All!#REF!="Ohio",+All!#REF!,IF(+All!#REF!="Ohio",+All!#REF!,0))</f>
        <v>#REF!</v>
      </c>
      <c r="BC142" s="91" t="e">
        <f>IF(+All!#REF!="Ohio",+All!#REF!,IF(+All!#REF!="Ohio",+All!#REF!,0))</f>
        <v>#REF!</v>
      </c>
      <c r="BD142" s="482" t="e">
        <f>IF(+All!#REF!="Ohio",+All!#REF!,IF(+All!#REF!="Ohio",+All!#REF!,0))</f>
        <v>#REF!</v>
      </c>
      <c r="BE142" s="483" t="e">
        <f>IF(+All!#REF!="Ohio",+All!#REF!,IF(+All!#REF!="Ohio",+All!#REF!,0))</f>
        <v>#REF!</v>
      </c>
      <c r="BF142" s="483" t="e">
        <f>IF(+All!#REF!="Ohio",+All!#REF!,IF(+All!#REF!="Ohio",+All!#REF!,0))</f>
        <v>#REF!</v>
      </c>
      <c r="BG142" s="482" t="e">
        <f>IF(+All!#REF!="Ohio",+All!#REF!,IF(+All!#REF!="Ohio",+All!#REF!,0))</f>
        <v>#REF!</v>
      </c>
      <c r="BH142" s="483" t="e">
        <f>IF(+All!#REF!="Ohio",+All!#REF!,IF(+All!#REF!="Ohio",+All!#REF!,0))</f>
        <v>#REF!</v>
      </c>
      <c r="BI142" s="484" t="e">
        <f>IF(+All!#REF!="Ohio",+All!#REF!,IF(+All!#REF!="Ohio",+All!#REF!,0))</f>
        <v>#REF!</v>
      </c>
      <c r="BJ142" s="92" t="e">
        <f>IF(+All!#REF!="Ohio",+All!#REF!,IF(+All!#REF!="Ohio",+All!#REF!,0))</f>
        <v>#REF!</v>
      </c>
      <c r="BK142" s="93" t="e">
        <f>IF(+All!#REF!="Ohio",+All!#REF!,IF(+All!#REF!="Ohio",+All!#REF!,0))</f>
        <v>#REF!</v>
      </c>
    </row>
    <row r="143" spans="1:63" x14ac:dyDescent="0.8">
      <c r="A143" s="70">
        <f>IF(+All!$F950="Ohio",+All!A950,IF(+All!$H950="Ohio",+All!A950,0))</f>
        <v>0</v>
      </c>
      <c r="B143" s="480">
        <f>IF(+All!$F950="Ohio",+All!B950,IF(+All!$H950="Ohio",+All!B950,0))</f>
        <v>0</v>
      </c>
      <c r="C143" s="72">
        <f>IF(+All!$F950="Ohio",+All!C950,IF(+All!$H950="Ohio",+All!C950,0))</f>
        <v>0</v>
      </c>
      <c r="D143" s="73">
        <f>IF(+All!$F950="Ohio",+All!D950,IF(+All!$H950="Ohio",+All!D950,0))</f>
        <v>0</v>
      </c>
      <c r="E143" s="707">
        <f>IF(+All!$F950="Ohio",+All!E950,IF(+All!$H950="Ohio",+All!E950,0))</f>
        <v>0</v>
      </c>
      <c r="F143" s="75">
        <f>IF(+All!$F950="Ohio",+All!F950,IF(+All!$H950="Ohio",+All!F950,0))</f>
        <v>0</v>
      </c>
      <c r="G143" s="76">
        <f>IF(+All!$F950="Ohio",+All!G950,IF(+All!$H950="Ohio",+All!G950,0))</f>
        <v>0</v>
      </c>
      <c r="H143" s="75">
        <f>IF(+All!$F950="Ohio",+All!H950,IF(+All!$H950="Ohio",+All!H950,0))</f>
        <v>0</v>
      </c>
      <c r="I143" s="76">
        <f>IF(+All!$F950="Ohio",+All!I950,IF(+All!$H950="Ohio",+All!I950,0))</f>
        <v>0</v>
      </c>
      <c r="J143" s="706">
        <f>IF(+All!$F950="Ohio",+All!J950,IF(+All!$H950="Ohio",+All!J950,0))</f>
        <v>0</v>
      </c>
      <c r="K143" s="707">
        <f>IF(+All!$F950="Ohio",+All!K950,IF(+All!$H950="Ohio",+All!K950,0))</f>
        <v>0</v>
      </c>
      <c r="L143" s="78">
        <f>IF(+All!$F950="Ohio",+All!L950,IF(+All!$H950="Ohio",+All!L950,0))</f>
        <v>0</v>
      </c>
      <c r="M143" s="79">
        <f>IF(+All!$F950="Ohio",+All!M950,IF(+All!$H950="Ohio",+All!M950,0))</f>
        <v>0</v>
      </c>
      <c r="N143" s="706">
        <f>IF(+All!$F950="Ohio",+All!N950,IF(+All!$H950="Ohio",+All!N950,0))</f>
        <v>0</v>
      </c>
      <c r="O143" s="708">
        <f>IF(+All!$F950="Ohio",+All!O950,IF(+All!$H950="Ohio",+All!O950,0))</f>
        <v>0</v>
      </c>
      <c r="P143" s="708">
        <f>IF(+All!$F950="Ohio",+All!P950,IF(+All!$H950="Ohio",+All!P950,0))</f>
        <v>0</v>
      </c>
      <c r="Q143" s="707">
        <f>IF(+All!$F950="Ohio",+All!Q950,IF(+All!$H950="Ohio",+All!Q950,0))</f>
        <v>0</v>
      </c>
      <c r="R143" s="706">
        <f>IF(+All!$F950="Ohio",+All!R950,IF(+All!$H950="Ohio",+All!R950,0))</f>
        <v>0</v>
      </c>
      <c r="S143" s="708">
        <f>IF(+All!$F950="Ohio",+All!S950,IF(+All!$H950="Ohio",+All!S950,0))</f>
        <v>0</v>
      </c>
      <c r="T143" s="706">
        <f>IF(+All!$F950="Ohio",+All!T950,IF(+All!$H950="Ohio",+All!T950,0))</f>
        <v>0</v>
      </c>
      <c r="U143" s="707">
        <f>IF(+All!$F950="Ohio",+All!U950,IF(+All!$H950="Ohio",+All!U950,0))</f>
        <v>0</v>
      </c>
      <c r="V143" s="706">
        <f>IF(+All!$F546="Ohio",+All!#REF!,IF(+All!$H546="Ohio",+All!#REF!,0))</f>
        <v>0</v>
      </c>
      <c r="W143" s="707">
        <f>IF(+All!$F546="Ohio",+All!#REF!,IF(+All!$H546="Ohio",+All!#REF!,0))</f>
        <v>0</v>
      </c>
      <c r="X143" s="706">
        <f>IF(+All!$F546="Ohio",+All!#REF!,IF(+All!$H546="Ohio",+All!#REF!,0))</f>
        <v>0</v>
      </c>
      <c r="Y143" s="707">
        <f>IF(+All!$F546="Ohio",+All!#REF!,IF(+All!$H546="Ohio",+All!#REF!,0))</f>
        <v>0</v>
      </c>
      <c r="Z143" s="706">
        <f>IF(+All!$F546="Ohio",+All!#REF!,IF(+All!$H546="Ohio",+All!#REF!,0))</f>
        <v>0</v>
      </c>
      <c r="AA143" s="707">
        <f>IF(+All!$F546="Ohio",+All!#REF!,IF(+All!$H546="Ohio",+All!#REF!,0))</f>
        <v>0</v>
      </c>
      <c r="AB143" s="706">
        <f>IF(+All!$F546="Ohio",+All!#REF!,IF(+All!$H546="Ohio",+All!#REF!,0))</f>
        <v>0</v>
      </c>
      <c r="AC143" s="707">
        <f>IF(+All!$F546="Ohio",+All!#REF!,IF(+All!$H546="Ohio",+All!#REF!,0))</f>
        <v>0</v>
      </c>
      <c r="AD143" s="706">
        <f>IF(+All!$F546="Ohio",+All!#REF!,IF(+All!$H546="Ohio",+All!#REF!,0))</f>
        <v>0</v>
      </c>
      <c r="AE143" s="707">
        <f>IF(+All!$F546="Ohio",+All!#REF!,IF(+All!$H546="Ohio",+All!#REF!,0))</f>
        <v>0</v>
      </c>
      <c r="AF143" s="706">
        <f>IF(+All!$F546="Ohio",+All!#REF!,IF(+All!$H546="Ohio",+All!#REF!,0))</f>
        <v>0</v>
      </c>
      <c r="AG143" s="707">
        <f>IF(+All!$F546="Ohio",+All!#REF!,IF(+All!$H546="Ohio",+All!#REF!,0))</f>
        <v>0</v>
      </c>
      <c r="AH143" s="706">
        <f>IF(+All!$F546="Ohio",+All!#REF!,IF(+All!$H546="Ohio",+All!#REF!,0))</f>
        <v>0</v>
      </c>
      <c r="AI143" s="707">
        <f>IF(+All!$F546="Ohio",+All!#REF!,IF(+All!$H546="Ohio",+All!#REF!,0))</f>
        <v>0</v>
      </c>
      <c r="AJ143" s="706">
        <f>IF(+All!$F546="Ohio",+All!#REF!,IF(+All!$H546="Ohio",+All!#REF!,0))</f>
        <v>0</v>
      </c>
      <c r="AK143" s="707">
        <f>IF(+All!$F546="Ohio",+All!#REF!,IF(+All!$H546="Ohio",+All!#REF!,0))</f>
        <v>0</v>
      </c>
      <c r="AL143" s="81">
        <f>IF(+All!$F546="Ohio",+All!V546,IF(+All!$H546="Ohio",+All!V546,0))</f>
        <v>0</v>
      </c>
      <c r="AM143" s="82">
        <f>IF(+All!$F546="Ohio",+All!W546,IF(+All!$H546="Ohio",+All!W546,0))</f>
        <v>0</v>
      </c>
      <c r="AN143" s="81">
        <f>IF(+All!$F546="Ohio",+All!X546,IF(+All!$H546="Ohio",+All!X546,0))</f>
        <v>0</v>
      </c>
      <c r="AO143" s="83">
        <f>IF(+All!$F546="Ohio",+All!Y546,IF(+All!$H546="Ohio",+All!Y546,0))</f>
        <v>0</v>
      </c>
      <c r="AP143" s="84">
        <f>IF(+All!$F546="Ohio",+All!Z546,IF(+All!$H546="Ohio",+All!Z546,0))</f>
        <v>0</v>
      </c>
      <c r="AQ143" s="480">
        <f>IF(+All!$F546="Ohio",+All!#REF!,IF(+All!$H546="Ohio",+All!#REF!,0))</f>
        <v>0</v>
      </c>
      <c r="AR143" s="482">
        <f>IF(+All!$F546="Ohio",+All!#REF!,IF(+All!$H546="Ohio",+All!#REF!,0))</f>
        <v>0</v>
      </c>
      <c r="AS143" s="483">
        <f>IF(+All!$F546="Ohio",+All!#REF!,IF(+All!$H546="Ohio",+All!#REF!,0))</f>
        <v>0</v>
      </c>
      <c r="AT143" s="483">
        <f>IF(+All!$F546="Ohio",+All!#REF!,IF(+All!$H546="Ohio",+All!#REF!,0))</f>
        <v>0</v>
      </c>
      <c r="AU143" s="482">
        <f>IF(+All!$F546="Ohio",+All!#REF!,IF(+All!$H546="Ohio",+All!#REF!,0))</f>
        <v>0</v>
      </c>
      <c r="AV143" s="483">
        <f>IF(+All!$F546="Ohio",+All!#REF!,IF(+All!$H546="Ohio",+All!#REF!,0))</f>
        <v>0</v>
      </c>
      <c r="AW143" s="484">
        <f>IF(+All!$F546="Ohio",+All!#REF!,IF(+All!$H546="Ohio",+All!#REF!,0))</f>
        <v>0</v>
      </c>
      <c r="AX143" s="483">
        <f>IF(+All!$F546="Ohio",+All!#REF!,IF(+All!$H546="Ohio",+All!#REF!,0))</f>
        <v>0</v>
      </c>
      <c r="AY143" s="88">
        <f>IF(+All!$F546="Ohio",+All!#REF!,IF(+All!$H546="Ohio",+All!#REF!,0))</f>
        <v>0</v>
      </c>
      <c r="AZ143" s="89">
        <f>IF(+All!$F546="Ohio",+All!#REF!,IF(+All!$H546="Ohio",+All!#REF!,0))</f>
        <v>0</v>
      </c>
      <c r="BA143" s="90">
        <f>IF(+All!$F546="Ohio",+All!#REF!,IF(+All!$H546="Ohio",+All!#REF!,0))</f>
        <v>0</v>
      </c>
      <c r="BB143" s="90">
        <f>IF(+All!$F546="Ohio",+All!#REF!,IF(+All!$H546="Ohio",+All!#REF!,0))</f>
        <v>0</v>
      </c>
      <c r="BC143" s="91">
        <f>IF(+All!$F546="Ohio",+All!#REF!,IF(+All!$H546="Ohio",+All!#REF!,0))</f>
        <v>0</v>
      </c>
      <c r="BD143" s="482">
        <f>IF(+All!$F546="Ohio",+All!#REF!,IF(+All!$H546="Ohio",+All!#REF!,0))</f>
        <v>0</v>
      </c>
      <c r="BE143" s="483">
        <f>IF(+All!$F546="Ohio",+All!#REF!,IF(+All!$H546="Ohio",+All!#REF!,0))</f>
        <v>0</v>
      </c>
      <c r="BF143" s="483">
        <f>IF(+All!$F546="Ohio",+All!#REF!,IF(+All!$H546="Ohio",+All!#REF!,0))</f>
        <v>0</v>
      </c>
      <c r="BG143" s="482">
        <f>IF(+All!$F546="Ohio",+All!#REF!,IF(+All!$H546="Ohio",+All!#REF!,0))</f>
        <v>0</v>
      </c>
      <c r="BH143" s="483">
        <f>IF(+All!$F546="Ohio",+All!#REF!,IF(+All!$H546="Ohio",+All!#REF!,0))</f>
        <v>0</v>
      </c>
      <c r="BI143" s="484">
        <f>IF(+All!$F546="Ohio",+All!#REF!,IF(+All!$H546="Ohio",+All!#REF!,0))</f>
        <v>0</v>
      </c>
      <c r="BJ143" s="92">
        <f>IF(+All!$F546="Ohio",+All!#REF!,IF(+All!$H546="Ohio",+All!#REF!,0))</f>
        <v>0</v>
      </c>
      <c r="BK143" s="93">
        <f>IF(+All!$F546="Ohio",+All!#REF!,IF(+All!$H546="Ohio",+All!#REF!,0))</f>
        <v>0</v>
      </c>
    </row>
    <row r="144" spans="1:63" x14ac:dyDescent="0.8">
      <c r="C144" s="72"/>
      <c r="D144" s="73"/>
      <c r="F144" s="1255" t="str">
        <f>H145</f>
        <v>Toledo</v>
      </c>
      <c r="G144" s="1256"/>
      <c r="H144" s="1256"/>
      <c r="I144" s="1257"/>
      <c r="L144" s="78"/>
      <c r="M144" s="79"/>
      <c r="W144" s="74"/>
      <c r="AD144" s="77"/>
      <c r="AE144" s="74"/>
      <c r="AF144" s="77"/>
      <c r="AG144" s="74"/>
      <c r="AH144" s="77"/>
      <c r="AI144" s="74"/>
      <c r="AJ144" s="77"/>
      <c r="AK144" s="74"/>
      <c r="AR144" s="85"/>
      <c r="AS144" s="86"/>
      <c r="AT144" s="86"/>
      <c r="AU144" s="85"/>
      <c r="AV144" s="86"/>
      <c r="AW144" s="87"/>
      <c r="AX144" s="86"/>
      <c r="AY144" s="88"/>
      <c r="AZ144" s="89"/>
      <c r="BA144" s="90"/>
      <c r="BB144" s="90"/>
      <c r="BC144" s="91"/>
      <c r="BD144" s="85"/>
      <c r="BE144" s="86"/>
      <c r="BF144" s="86"/>
      <c r="BG144" s="85"/>
      <c r="BH144" s="86"/>
      <c r="BI144" s="87"/>
    </row>
    <row r="145" spans="1:63" x14ac:dyDescent="0.8">
      <c r="A145" s="70">
        <f>IF(+All!$F66="Toledo",+All!A66,IF(+All!$H66="Toledo",+All!A66,0))</f>
        <v>1</v>
      </c>
      <c r="B145" s="480" t="str">
        <f>IF(+All!$F66="Toledo",+All!B66,IF(+All!$H66="Toledo",+All!B66,0))</f>
        <v>Sat</v>
      </c>
      <c r="C145" s="72">
        <f>IF(+All!$F66="Toledo",+All!C66,IF(+All!$H66="Toledo",+All!C66,0))</f>
        <v>44443</v>
      </c>
      <c r="D145" s="73">
        <f>IF(+All!$F66="Toledo",+All!D66,IF(+All!$H66="Toledo",+All!D66,0))</f>
        <v>0.79166666666666663</v>
      </c>
      <c r="E145" s="707" t="str">
        <f>IF(+All!$F66="Toledo",+All!E66,IF(+All!$H66="Toledo",+All!E66,0))</f>
        <v>espn3</v>
      </c>
      <c r="F145" s="75" t="str">
        <f>IF(+All!$F66="Toledo",+All!F66,IF(+All!$H66="Toledo",+All!F66,0))</f>
        <v>1AA Norfolk St</v>
      </c>
      <c r="G145" s="76" t="str">
        <f>IF(+All!$F66="Toledo",+All!G66,IF(+All!$H66="Toledo",+All!G66,0))</f>
        <v>1AA</v>
      </c>
      <c r="H145" s="75" t="str">
        <f>IF(+All!$F66="Toledo",+All!H66,IF(+All!$H66="Toledo",+All!H66,0))</f>
        <v>Toledo</v>
      </c>
      <c r="I145" s="76" t="str">
        <f>IF(+All!$F66="Toledo",+All!I66,IF(+All!$H66="Toledo",+All!I66,0))</f>
        <v>MAC</v>
      </c>
      <c r="J145" s="706">
        <f>IF(+All!$F66="Toledo",+All!J66,IF(+All!$H66="Toledo",+All!J66,0))</f>
        <v>0</v>
      </c>
      <c r="K145" s="707">
        <f>IF(+All!$F66="Toledo",+All!K66,IF(+All!$H66="Toledo",+All!K66,0))</f>
        <v>0</v>
      </c>
      <c r="L145" s="78">
        <f>IF(+All!$F66="Toledo",+All!L66,IF(+All!$H66="Toledo",+All!L66,0))</f>
        <v>0</v>
      </c>
      <c r="M145" s="79">
        <f>IF(+All!$F66="Toledo",+All!M66,IF(+All!$H66="Toledo",+All!M66,0))</f>
        <v>0</v>
      </c>
      <c r="N145" s="706" t="str">
        <f>IF(+All!$F66="Toledo",+All!N66,IF(+All!$H66="Toledo",+All!N66,0))</f>
        <v>Toledo</v>
      </c>
      <c r="O145" s="708">
        <f>IF(+All!$F66="Toledo",+All!O66,IF(+All!$H66="Toledo",+All!O66,0))</f>
        <v>49</v>
      </c>
      <c r="P145" s="708" t="str">
        <f>IF(+All!$F66="Toledo",+All!P66,IF(+All!$H66="Toledo",+All!P66,0))</f>
        <v>1AA Norfolk St</v>
      </c>
      <c r="Q145" s="707">
        <f>IF(+All!$F66="Toledo",+All!Q66,IF(+All!$H66="Toledo",+All!Q66,0))</f>
        <v>10</v>
      </c>
      <c r="R145" s="706">
        <f>IF(+All!$F66="Toledo",+All!R66,IF(+All!$H66="Toledo",+All!R66,0))</f>
        <v>0</v>
      </c>
      <c r="S145" s="708">
        <f>IF(+All!$F66="Toledo",+All!S66,IF(+All!$H66="Toledo",+All!S66,0))</f>
        <v>0</v>
      </c>
      <c r="T145" s="706">
        <f>IF(+All!$F66="Toledo",+All!T66,IF(+All!$H66="Toledo",+All!T66,0))</f>
        <v>0</v>
      </c>
      <c r="U145" s="707">
        <f>IF(+All!$F66="Toledo",+All!U66,IF(+All!$H66="Toledo",+All!U66,0))</f>
        <v>0</v>
      </c>
      <c r="V145" s="706"/>
      <c r="W145" s="707"/>
      <c r="X145" s="706"/>
      <c r="Y145" s="707"/>
      <c r="Z145" s="706"/>
      <c r="AA145" s="707"/>
      <c r="AB145" s="706"/>
      <c r="AC145" s="707"/>
      <c r="AD145" s="706"/>
      <c r="AE145" s="707"/>
      <c r="AF145" s="706"/>
      <c r="AG145" s="707"/>
      <c r="AH145" s="706"/>
      <c r="AI145" s="707"/>
      <c r="AJ145" s="706"/>
      <c r="AK145" s="707"/>
      <c r="AQ145" s="480"/>
      <c r="AR145" s="482"/>
      <c r="AS145" s="483"/>
      <c r="AT145" s="483"/>
      <c r="AU145" s="482"/>
      <c r="AV145" s="483"/>
      <c r="AW145" s="484"/>
      <c r="AX145" s="483"/>
      <c r="AY145" s="88"/>
      <c r="AZ145" s="89"/>
      <c r="BA145" s="90"/>
      <c r="BB145" s="90"/>
      <c r="BC145" s="91"/>
      <c r="BD145" s="482"/>
      <c r="BE145" s="483"/>
      <c r="BF145" s="483"/>
      <c r="BG145" s="482"/>
      <c r="BH145" s="483"/>
      <c r="BI145" s="484"/>
    </row>
    <row r="146" spans="1:63" x14ac:dyDescent="0.8">
      <c r="A146" s="70">
        <f>IF(+All!$F145="Toledo",+All!A145,IF(+All!$H145="Toledo",+All!A145,0))</f>
        <v>2</v>
      </c>
      <c r="B146" s="480" t="str">
        <f>IF(+All!$F145="Toledo",+All!B145,IF(+All!$H145="Toledo",+All!B145,0))</f>
        <v>Sat</v>
      </c>
      <c r="C146" s="72">
        <f>IF(+All!$F145="Toledo",+All!C145,IF(+All!$H145="Toledo",+All!C145,0))</f>
        <v>44450</v>
      </c>
      <c r="D146" s="73">
        <f>IF(+All!$F145="Toledo",+All!D145,IF(+All!$H145="Toledo",+All!D145,0))</f>
        <v>0.60416666666666663</v>
      </c>
      <c r="E146" s="707" t="str">
        <f>IF(+All!$F145="Toledo",+All!E145,IF(+All!$H145="Toledo",+All!E145,0))</f>
        <v>NBC</v>
      </c>
      <c r="F146" s="75" t="str">
        <f>IF(+All!$F145="Toledo",+All!F145,IF(+All!$H145="Toledo",+All!F145,0))</f>
        <v>Toledo</v>
      </c>
      <c r="G146" s="76" t="str">
        <f>IF(+All!$F145="Toledo",+All!G145,IF(+All!$H145="Toledo",+All!G145,0))</f>
        <v>MAC</v>
      </c>
      <c r="H146" s="75" t="str">
        <f>IF(+All!$F145="Toledo",+All!H145,IF(+All!$H145="Toledo",+All!H145,0))</f>
        <v>Notre Dame</v>
      </c>
      <c r="I146" s="76" t="str">
        <f>IF(+All!$F145="Toledo",+All!I145,IF(+All!$H145="Toledo",+All!I145,0))</f>
        <v>Ind</v>
      </c>
      <c r="J146" s="706" t="str">
        <f>IF(+All!$F145="Toledo",+All!J145,IF(+All!$H145="Toledo",+All!J145,0))</f>
        <v>Notre Dame</v>
      </c>
      <c r="K146" s="707" t="str">
        <f>IF(+All!$F145="Toledo",+All!K145,IF(+All!$H145="Toledo",+All!K145,0))</f>
        <v>Toledo</v>
      </c>
      <c r="L146" s="78">
        <f>IF(+All!$F145="Toledo",+All!L145,IF(+All!$H145="Toledo",+All!L145,0))</f>
        <v>17</v>
      </c>
      <c r="M146" s="79">
        <f>IF(+All!$F145="Toledo",+All!M145,IF(+All!$H145="Toledo",+All!M145,0))</f>
        <v>56</v>
      </c>
      <c r="N146" s="706" t="str">
        <f>IF(+All!$F145="Toledo",+All!N145,IF(+All!$H145="Toledo",+All!N145,0))</f>
        <v>Notre Dame</v>
      </c>
      <c r="O146" s="708">
        <f>IF(+All!$F145="Toledo",+All!O145,IF(+All!$H145="Toledo",+All!O145,0))</f>
        <v>32</v>
      </c>
      <c r="P146" s="708" t="str">
        <f>IF(+All!$F145="Toledo",+All!P145,IF(+All!$H145="Toledo",+All!P145,0))</f>
        <v>Toledo</v>
      </c>
      <c r="Q146" s="707">
        <f>IF(+All!$F145="Toledo",+All!Q145,IF(+All!$H145="Toledo",+All!Q145,0))</f>
        <v>29</v>
      </c>
      <c r="R146" s="706" t="str">
        <f>IF(+All!$F145="Toledo",+All!R145,IF(+All!$H145="Toledo",+All!R145,0))</f>
        <v>Toledo</v>
      </c>
      <c r="S146" s="708" t="str">
        <f>IF(+All!$F145="Toledo",+All!S145,IF(+All!$H145="Toledo",+All!S145,0))</f>
        <v>Notre Dame</v>
      </c>
      <c r="T146" s="706" t="str">
        <f>IF(+All!$F145="Toledo",+All!T145,IF(+All!$H145="Toledo",+All!T145,0))</f>
        <v>Toledo</v>
      </c>
      <c r="U146" s="707" t="str">
        <f>IF(+All!$F145="Toledo",+All!U145,IF(+All!$H145="Toledo",+All!U145,0))</f>
        <v>W</v>
      </c>
      <c r="V146" s="706"/>
      <c r="W146" s="707"/>
      <c r="X146" s="706"/>
      <c r="Y146" s="707"/>
      <c r="Z146" s="706"/>
      <c r="AA146" s="707"/>
      <c r="AB146" s="706"/>
      <c r="AC146" s="707"/>
      <c r="AD146" s="706"/>
      <c r="AE146" s="707"/>
      <c r="AF146" s="706"/>
      <c r="AG146" s="707"/>
      <c r="AH146" s="706"/>
      <c r="AI146" s="707"/>
      <c r="AJ146" s="706"/>
      <c r="AK146" s="707"/>
      <c r="AQ146" s="480"/>
      <c r="AR146" s="482"/>
      <c r="AS146" s="483"/>
      <c r="AT146" s="483"/>
      <c r="AU146" s="482"/>
      <c r="AV146" s="483"/>
      <c r="AW146" s="484"/>
      <c r="AX146" s="483"/>
      <c r="AY146" s="88"/>
      <c r="AZ146" s="89"/>
      <c r="BA146" s="90"/>
      <c r="BB146" s="90"/>
      <c r="BC146" s="91"/>
      <c r="BD146" s="482"/>
      <c r="BE146" s="483"/>
      <c r="BF146" s="483"/>
      <c r="BG146" s="482"/>
      <c r="BH146" s="483"/>
      <c r="BI146" s="484"/>
    </row>
    <row r="147" spans="1:63" x14ac:dyDescent="0.8">
      <c r="A147" s="70">
        <f>IF(+All!$F220="Toledo",+All!A220,IF(+All!$H220="Toledo",+All!A220,0))</f>
        <v>3</v>
      </c>
      <c r="B147" s="480" t="str">
        <f>IF(+All!$F220="Toledo",+All!B220,IF(+All!$H220="Toledo",+All!B220,0))</f>
        <v>Sat</v>
      </c>
      <c r="C147" s="72">
        <f>IF(+All!$F220="Toledo",+All!C220,IF(+All!$H220="Toledo",+All!C220,0))</f>
        <v>44457</v>
      </c>
      <c r="D147" s="73">
        <f>IF(+All!$F220="Toledo",+All!D220,IF(+All!$H220="Toledo",+All!D220,0))</f>
        <v>0.66666666666666663</v>
      </c>
      <c r="E147" s="707" t="str">
        <f>IF(+All!$F220="Toledo",+All!E220,IF(+All!$H220="Toledo",+All!E220,0))</f>
        <v>ESPNU</v>
      </c>
      <c r="F147" s="75" t="str">
        <f>IF(+All!$F220="Toledo",+All!F220,IF(+All!$H220="Toledo",+All!F220,0))</f>
        <v>Colorado State</v>
      </c>
      <c r="G147" s="76" t="str">
        <f>IF(+All!$F220="Toledo",+All!G220,IF(+All!$H220="Toledo",+All!G220,0))</f>
        <v>MWC</v>
      </c>
      <c r="H147" s="75" t="str">
        <f>IF(+All!$F220="Toledo",+All!H220,IF(+All!$H220="Toledo",+All!H220,0))</f>
        <v>Toledo</v>
      </c>
      <c r="I147" s="76" t="str">
        <f>IF(+All!$F220="Toledo",+All!I220,IF(+All!$H220="Toledo",+All!I220,0))</f>
        <v>MAC</v>
      </c>
      <c r="J147" s="706" t="str">
        <f>IF(+All!$F220="Toledo",+All!J220,IF(+All!$H220="Toledo",+All!J220,0))</f>
        <v>Toledo</v>
      </c>
      <c r="K147" s="707" t="str">
        <f>IF(+All!$F220="Toledo",+All!K220,IF(+All!$H220="Toledo",+All!K220,0))</f>
        <v>Colorado State</v>
      </c>
      <c r="L147" s="78">
        <f>IF(+All!$F220="Toledo",+All!L220,IF(+All!$H220="Toledo",+All!L220,0))</f>
        <v>14</v>
      </c>
      <c r="M147" s="79">
        <f>IF(+All!$F220="Toledo",+All!M220,IF(+All!$H220="Toledo",+All!M220,0))</f>
        <v>58.5</v>
      </c>
      <c r="N147" s="706" t="str">
        <f>IF(+All!$F220="Toledo",+All!N220,IF(+All!$H220="Toledo",+All!N220,0))</f>
        <v>Colorado State</v>
      </c>
      <c r="O147" s="708">
        <f>IF(+All!$F220="Toledo",+All!O220,IF(+All!$H220="Toledo",+All!O220,0))</f>
        <v>22</v>
      </c>
      <c r="P147" s="708" t="str">
        <f>IF(+All!$F220="Toledo",+All!P220,IF(+All!$H220="Toledo",+All!P220,0))</f>
        <v>Toledo</v>
      </c>
      <c r="Q147" s="707">
        <f>IF(+All!$F220="Toledo",+All!Q220,IF(+All!$H220="Toledo",+All!Q220,0))</f>
        <v>6</v>
      </c>
      <c r="R147" s="706" t="str">
        <f>IF(+All!$F220="Toledo",+All!R220,IF(+All!$H220="Toledo",+All!R220,0))</f>
        <v>Colorado State</v>
      </c>
      <c r="S147" s="708" t="str">
        <f>IF(+All!$F220="Toledo",+All!S220,IF(+All!$H220="Toledo",+All!S220,0))</f>
        <v>Toledo</v>
      </c>
      <c r="T147" s="706" t="str">
        <f>IF(+All!$F220="Toledo",+All!T220,IF(+All!$H220="Toledo",+All!T220,0))</f>
        <v>Toledo</v>
      </c>
      <c r="U147" s="707" t="str">
        <f>IF(+All!$F220="Toledo",+All!U220,IF(+All!$H220="Toledo",+All!U220,0))</f>
        <v>L</v>
      </c>
      <c r="V147" s="706" t="e">
        <f>IF(+All!#REF!="Toledo",+All!#REF!,IF(+All!#REF!="Toledo",+All!#REF!,0))</f>
        <v>#REF!</v>
      </c>
      <c r="W147" s="707" t="e">
        <f>IF(+All!#REF!="Toledo",+All!#REF!,IF(+All!#REF!="Toledo",+All!#REF!,0))</f>
        <v>#REF!</v>
      </c>
      <c r="X147" s="706" t="e">
        <f>IF(+All!#REF!="Toledo",+All!#REF!,IF(+All!#REF!="Toledo",+All!#REF!,0))</f>
        <v>#REF!</v>
      </c>
      <c r="Y147" s="707" t="e">
        <f>IF(+All!#REF!="Toledo",+All!#REF!,IF(+All!#REF!="Toledo",+All!#REF!,0))</f>
        <v>#REF!</v>
      </c>
      <c r="Z147" s="706" t="e">
        <f>IF(+All!#REF!="Toledo",+All!#REF!,IF(+All!#REF!="Toledo",+All!#REF!,0))</f>
        <v>#REF!</v>
      </c>
      <c r="AA147" s="707" t="e">
        <f>IF(+All!#REF!="Toledo",+All!#REF!,IF(+All!#REF!="Toledo",+All!#REF!,0))</f>
        <v>#REF!</v>
      </c>
      <c r="AB147" s="706" t="e">
        <f>IF(+All!#REF!="Toledo",+All!#REF!,IF(+All!#REF!="Toledo",+All!#REF!,0))</f>
        <v>#REF!</v>
      </c>
      <c r="AC147" s="707" t="e">
        <f>IF(+All!#REF!="Toledo",+All!#REF!,IF(+All!#REF!="Toledo",+All!#REF!,0))</f>
        <v>#REF!</v>
      </c>
      <c r="AD147" s="706" t="e">
        <f>IF(+All!#REF!="Toledo",+All!#REF!,IF(+All!#REF!="Toledo",+All!#REF!,0))</f>
        <v>#REF!</v>
      </c>
      <c r="AE147" s="707" t="e">
        <f>IF(+All!#REF!="Toledo",+All!#REF!,IF(+All!#REF!="Toledo",+All!#REF!,0))</f>
        <v>#REF!</v>
      </c>
      <c r="AF147" s="706" t="e">
        <f>IF(+All!#REF!="Toledo",+All!#REF!,IF(+All!#REF!="Toledo",+All!#REF!,0))</f>
        <v>#REF!</v>
      </c>
      <c r="AG147" s="707" t="e">
        <f>IF(+All!#REF!="Toledo",+All!#REF!,IF(+All!#REF!="Toledo",+All!#REF!,0))</f>
        <v>#REF!</v>
      </c>
      <c r="AH147" s="706" t="e">
        <f>IF(+All!#REF!="Toledo",+All!#REF!,IF(+All!#REF!="Toledo",+All!#REF!,0))</f>
        <v>#REF!</v>
      </c>
      <c r="AI147" s="707" t="e">
        <f>IF(+All!#REF!="Toledo",+All!#REF!,IF(+All!#REF!="Toledo",+All!#REF!,0))</f>
        <v>#REF!</v>
      </c>
      <c r="AJ147" s="706" t="e">
        <f>IF(+All!#REF!="Toledo",+All!#REF!,IF(+All!#REF!="Toledo",+All!#REF!,0))</f>
        <v>#REF!</v>
      </c>
      <c r="AK147" s="707" t="e">
        <f>IF(+All!#REF!="Toledo",+All!#REF!,IF(+All!#REF!="Toledo",+All!#REF!,0))</f>
        <v>#REF!</v>
      </c>
      <c r="AL147" s="81" t="e">
        <f>IF(+All!#REF!="Toledo",+All!#REF!,IF(+All!#REF!="Toledo",+All!#REF!,0))</f>
        <v>#REF!</v>
      </c>
      <c r="AM147" s="82" t="e">
        <f>IF(+All!#REF!="Toledo",+All!#REF!,IF(+All!#REF!="Toledo",+All!#REF!,0))</f>
        <v>#REF!</v>
      </c>
      <c r="AN147" s="81" t="e">
        <f>IF(+All!#REF!="Toledo",+All!#REF!,IF(+All!#REF!="Toledo",+All!#REF!,0))</f>
        <v>#REF!</v>
      </c>
      <c r="AO147" s="83" t="e">
        <f>IF(+All!#REF!="Toledo",+All!#REF!,IF(+All!#REF!="Toledo",+All!#REF!,0))</f>
        <v>#REF!</v>
      </c>
      <c r="AP147" s="84" t="e">
        <f>IF(+All!#REF!="Toledo",+All!#REF!,IF(+All!#REF!="Toledo",+All!#REF!,0))</f>
        <v>#REF!</v>
      </c>
      <c r="AQ147" s="480" t="e">
        <f>IF(+All!#REF!="Toledo",+All!#REF!,IF(+All!#REF!="Toledo",+All!#REF!,0))</f>
        <v>#REF!</v>
      </c>
      <c r="AR147" s="482" t="e">
        <f>IF(+All!#REF!="Toledo",+All!#REF!,IF(+All!#REF!="Toledo",+All!#REF!,0))</f>
        <v>#REF!</v>
      </c>
      <c r="AS147" s="483" t="e">
        <f>IF(+All!#REF!="Toledo",+All!#REF!,IF(+All!#REF!="Toledo",+All!#REF!,0))</f>
        <v>#REF!</v>
      </c>
      <c r="AT147" s="483" t="e">
        <f>IF(+All!#REF!="Toledo",+All!#REF!,IF(+All!#REF!="Toledo",+All!#REF!,0))</f>
        <v>#REF!</v>
      </c>
      <c r="AU147" s="482" t="e">
        <f>IF(+All!#REF!="Toledo",+All!#REF!,IF(+All!#REF!="Toledo",+All!#REF!,0))</f>
        <v>#REF!</v>
      </c>
      <c r="AV147" s="483" t="e">
        <f>IF(+All!#REF!="Toledo",+All!#REF!,IF(+All!#REF!="Toledo",+All!#REF!,0))</f>
        <v>#REF!</v>
      </c>
      <c r="AW147" s="484" t="e">
        <f>IF(+All!#REF!="Toledo",+All!#REF!,IF(+All!#REF!="Toledo",+All!#REF!,0))</f>
        <v>#REF!</v>
      </c>
      <c r="AX147" s="483" t="e">
        <f>IF(+All!#REF!="Toledo",+All!#REF!,IF(+All!#REF!="Toledo",+All!#REF!,0))</f>
        <v>#REF!</v>
      </c>
      <c r="AY147" s="88" t="e">
        <f>IF(+All!#REF!="Toledo",+All!#REF!,IF(+All!#REF!="Toledo",+All!#REF!,0))</f>
        <v>#REF!</v>
      </c>
      <c r="AZ147" s="89" t="e">
        <f>IF(+All!#REF!="Toledo",+All!#REF!,IF(+All!#REF!="Toledo",+All!#REF!,0))</f>
        <v>#REF!</v>
      </c>
      <c r="BA147" s="90" t="e">
        <f>IF(+All!#REF!="Toledo",+All!#REF!,IF(+All!#REF!="Toledo",+All!#REF!,0))</f>
        <v>#REF!</v>
      </c>
      <c r="BB147" s="90" t="e">
        <f>IF(+All!#REF!="Toledo",+All!#REF!,IF(+All!#REF!="Toledo",+All!#REF!,0))</f>
        <v>#REF!</v>
      </c>
      <c r="BC147" s="91" t="e">
        <f>IF(+All!#REF!="Toledo",+All!#REF!,IF(+All!#REF!="Toledo",+All!#REF!,0))</f>
        <v>#REF!</v>
      </c>
      <c r="BD147" s="482" t="e">
        <f>IF(+All!#REF!="Toledo",+All!#REF!,IF(+All!#REF!="Toledo",+All!#REF!,0))</f>
        <v>#REF!</v>
      </c>
      <c r="BE147" s="483" t="e">
        <f>IF(+All!#REF!="Toledo",+All!#REF!,IF(+All!#REF!="Toledo",+All!#REF!,0))</f>
        <v>#REF!</v>
      </c>
      <c r="BF147" s="483" t="e">
        <f>IF(+All!#REF!="Toledo",+All!#REF!,IF(+All!#REF!="Toledo",+All!#REF!,0))</f>
        <v>#REF!</v>
      </c>
      <c r="BG147" s="482" t="e">
        <f>IF(+All!#REF!="Toledo",+All!#REF!,IF(+All!#REF!="Toledo",+All!#REF!,0))</f>
        <v>#REF!</v>
      </c>
      <c r="BH147" s="483" t="e">
        <f>IF(+All!#REF!="Toledo",+All!#REF!,IF(+All!#REF!="Toledo",+All!#REF!,0))</f>
        <v>#REF!</v>
      </c>
      <c r="BI147" s="484" t="e">
        <f>IF(+All!#REF!="Toledo",+All!#REF!,IF(+All!#REF!="Toledo",+All!#REF!,0))</f>
        <v>#REF!</v>
      </c>
      <c r="BJ147" s="92" t="e">
        <f>IF(+All!#REF!="Toledo",+All!#REF!,IF(+All!#REF!="Toledo",+All!#REF!,0))</f>
        <v>#REF!</v>
      </c>
      <c r="BK147" s="93" t="e">
        <f>IF(+All!#REF!="Toledo",+All!#REF!,IF(+All!#REF!="Toledo",+All!#REF!,0))</f>
        <v>#REF!</v>
      </c>
    </row>
    <row r="148" spans="1:63" x14ac:dyDescent="0.8">
      <c r="A148" s="70">
        <f>IF(+All!$F298="Toledo",+All!A298,IF(+All!$H298="Toledo",+All!A298,0))</f>
        <v>4</v>
      </c>
      <c r="B148" s="480" t="str">
        <f>IF(+All!$F298="Toledo",+All!B298,IF(+All!$H298="Toledo",+All!B298,0))</f>
        <v>Sat</v>
      </c>
      <c r="C148" s="72">
        <f>IF(+All!$F298="Toledo",+All!C298,IF(+All!$H298="Toledo",+All!C298,0))</f>
        <v>44464</v>
      </c>
      <c r="D148" s="73">
        <f>IF(+All!$F298="Toledo",+All!D298,IF(+All!$H298="Toledo",+All!D298,0))</f>
        <v>0.58333333333333337</v>
      </c>
      <c r="E148" s="707">
        <f>IF(+All!$F298="Toledo",+All!E298,IF(+All!$H298="Toledo",+All!E298,0))</f>
        <v>0</v>
      </c>
      <c r="F148" s="75" t="str">
        <f>IF(+All!$F298="Toledo",+All!F298,IF(+All!$H298="Toledo",+All!F298,0))</f>
        <v>Toledo</v>
      </c>
      <c r="G148" s="76" t="str">
        <f>IF(+All!$F298="Toledo",+All!G298,IF(+All!$H298="Toledo",+All!G298,0))</f>
        <v>MAC</v>
      </c>
      <c r="H148" s="75" t="str">
        <f>IF(+All!$F298="Toledo",+All!H298,IF(+All!$H298="Toledo",+All!H298,0))</f>
        <v>Ball State</v>
      </c>
      <c r="I148" s="76" t="str">
        <f>IF(+All!$F298="Toledo",+All!I298,IF(+All!$H298="Toledo",+All!I298,0))</f>
        <v>MAC</v>
      </c>
      <c r="J148" s="706" t="str">
        <f>IF(+All!$F298="Toledo",+All!J298,IF(+All!$H298="Toledo",+All!J298,0))</f>
        <v>Toledo</v>
      </c>
      <c r="K148" s="707" t="str">
        <f>IF(+All!$F298="Toledo",+All!K298,IF(+All!$H298="Toledo",+All!K298,0))</f>
        <v>Ball State</v>
      </c>
      <c r="L148" s="78">
        <f>IF(+All!$F298="Toledo",+All!L298,IF(+All!$H298="Toledo",+All!L298,0))</f>
        <v>4.5</v>
      </c>
      <c r="M148" s="79">
        <f>IF(+All!$F298="Toledo",+All!M298,IF(+All!$H298="Toledo",+All!M298,0))</f>
        <v>56.5</v>
      </c>
      <c r="N148" s="706" t="str">
        <f>IF(+All!$F298="Toledo",+All!N298,IF(+All!$H298="Toledo",+All!N298,0))</f>
        <v>Toledo</v>
      </c>
      <c r="O148" s="708">
        <f>IF(+All!$F298="Toledo",+All!O298,IF(+All!$H298="Toledo",+All!O298,0))</f>
        <v>22</v>
      </c>
      <c r="P148" s="708" t="str">
        <f>IF(+All!$F298="Toledo",+All!P298,IF(+All!$H298="Toledo",+All!P298,0))</f>
        <v>Ball State</v>
      </c>
      <c r="Q148" s="707">
        <f>IF(+All!$F298="Toledo",+All!Q298,IF(+All!$H298="Toledo",+All!Q298,0))</f>
        <v>12</v>
      </c>
      <c r="R148" s="706" t="str">
        <f>IF(+All!$F298="Toledo",+All!R298,IF(+All!$H298="Toledo",+All!R298,0))</f>
        <v>Toledo</v>
      </c>
      <c r="S148" s="708" t="str">
        <f>IF(+All!$F298="Toledo",+All!S298,IF(+All!$H298="Toledo",+All!S298,0))</f>
        <v>Ball State</v>
      </c>
      <c r="T148" s="706" t="str">
        <f>IF(+All!$F298="Toledo",+All!T298,IF(+All!$H298="Toledo",+All!T298,0))</f>
        <v>Ball State</v>
      </c>
      <c r="U148" s="707" t="str">
        <f>IF(+All!$F298="Toledo",+All!U298,IF(+All!$H298="Toledo",+All!U298,0))</f>
        <v>L</v>
      </c>
      <c r="V148" s="706" t="e">
        <f>IF(+All!#REF!="Toledo",+All!#REF!,IF(+All!#REF!="Toledo",+All!#REF!,0))</f>
        <v>#REF!</v>
      </c>
      <c r="W148" s="707" t="e">
        <f>IF(+All!#REF!="Toledo",+All!#REF!,IF(+All!#REF!="Toledo",+All!#REF!,0))</f>
        <v>#REF!</v>
      </c>
      <c r="X148" s="706" t="e">
        <f>IF(+All!#REF!="Toledo",+All!#REF!,IF(+All!#REF!="Toledo",+All!#REF!,0))</f>
        <v>#REF!</v>
      </c>
      <c r="Y148" s="707" t="e">
        <f>IF(+All!#REF!="Toledo",+All!#REF!,IF(+All!#REF!="Toledo",+All!#REF!,0))</f>
        <v>#REF!</v>
      </c>
      <c r="Z148" s="706" t="e">
        <f>IF(+All!#REF!="Toledo",+All!#REF!,IF(+All!#REF!="Toledo",+All!#REF!,0))</f>
        <v>#REF!</v>
      </c>
      <c r="AA148" s="707" t="e">
        <f>IF(+All!#REF!="Toledo",+All!#REF!,IF(+All!#REF!="Toledo",+All!#REF!,0))</f>
        <v>#REF!</v>
      </c>
      <c r="AB148" s="706" t="e">
        <f>IF(+All!#REF!="Toledo",+All!#REF!,IF(+All!#REF!="Toledo",+All!#REF!,0))</f>
        <v>#REF!</v>
      </c>
      <c r="AC148" s="707" t="e">
        <f>IF(+All!#REF!="Toledo",+All!#REF!,IF(+All!#REF!="Toledo",+All!#REF!,0))</f>
        <v>#REF!</v>
      </c>
      <c r="AD148" s="706" t="e">
        <f>IF(+All!#REF!="Toledo",+All!#REF!,IF(+All!#REF!="Toledo",+All!#REF!,0))</f>
        <v>#REF!</v>
      </c>
      <c r="AE148" s="707" t="e">
        <f>IF(+All!#REF!="Toledo",+All!#REF!,IF(+All!#REF!="Toledo",+All!#REF!,0))</f>
        <v>#REF!</v>
      </c>
      <c r="AF148" s="706" t="e">
        <f>IF(+All!#REF!="Toledo",+All!#REF!,IF(+All!#REF!="Toledo",+All!#REF!,0))</f>
        <v>#REF!</v>
      </c>
      <c r="AG148" s="707" t="e">
        <f>IF(+All!#REF!="Toledo",+All!#REF!,IF(+All!#REF!="Toledo",+All!#REF!,0))</f>
        <v>#REF!</v>
      </c>
      <c r="AH148" s="706" t="e">
        <f>IF(+All!#REF!="Toledo",+All!#REF!,IF(+All!#REF!="Toledo",+All!#REF!,0))</f>
        <v>#REF!</v>
      </c>
      <c r="AI148" s="707" t="e">
        <f>IF(+All!#REF!="Toledo",+All!#REF!,IF(+All!#REF!="Toledo",+All!#REF!,0))</f>
        <v>#REF!</v>
      </c>
      <c r="AJ148" s="706" t="e">
        <f>IF(+All!#REF!="Toledo",+All!#REF!,IF(+All!#REF!="Toledo",+All!#REF!,0))</f>
        <v>#REF!</v>
      </c>
      <c r="AK148" s="707" t="e">
        <f>IF(+All!#REF!="Toledo",+All!#REF!,IF(+All!#REF!="Toledo",+All!#REF!,0))</f>
        <v>#REF!</v>
      </c>
      <c r="AL148" s="81" t="e">
        <f>IF(+All!#REF!="Toledo",+All!#REF!,IF(+All!#REF!="Toledo",+All!#REF!,0))</f>
        <v>#REF!</v>
      </c>
      <c r="AM148" s="82" t="e">
        <f>IF(+All!#REF!="Toledo",+All!#REF!,IF(+All!#REF!="Toledo",+All!#REF!,0))</f>
        <v>#REF!</v>
      </c>
      <c r="AN148" s="81" t="e">
        <f>IF(+All!#REF!="Toledo",+All!#REF!,IF(+All!#REF!="Toledo",+All!#REF!,0))</f>
        <v>#REF!</v>
      </c>
      <c r="AO148" s="83" t="e">
        <f>IF(+All!#REF!="Toledo",+All!#REF!,IF(+All!#REF!="Toledo",+All!#REF!,0))</f>
        <v>#REF!</v>
      </c>
      <c r="AP148" s="84" t="e">
        <f>IF(+All!#REF!="Toledo",+All!#REF!,IF(+All!#REF!="Toledo",+All!#REF!,0))</f>
        <v>#REF!</v>
      </c>
      <c r="AQ148" s="480" t="e">
        <f>IF(+All!#REF!="Toledo",+All!#REF!,IF(+All!#REF!="Toledo",+All!#REF!,0))</f>
        <v>#REF!</v>
      </c>
      <c r="AR148" s="482" t="e">
        <f>IF(+All!#REF!="Toledo",+All!#REF!,IF(+All!#REF!="Toledo",+All!#REF!,0))</f>
        <v>#REF!</v>
      </c>
      <c r="AS148" s="483" t="e">
        <f>IF(+All!#REF!="Toledo",+All!#REF!,IF(+All!#REF!="Toledo",+All!#REF!,0))</f>
        <v>#REF!</v>
      </c>
      <c r="AT148" s="483" t="e">
        <f>IF(+All!#REF!="Toledo",+All!#REF!,IF(+All!#REF!="Toledo",+All!#REF!,0))</f>
        <v>#REF!</v>
      </c>
      <c r="AU148" s="482" t="e">
        <f>IF(+All!#REF!="Toledo",+All!#REF!,IF(+All!#REF!="Toledo",+All!#REF!,0))</f>
        <v>#REF!</v>
      </c>
      <c r="AV148" s="483" t="e">
        <f>IF(+All!#REF!="Toledo",+All!#REF!,IF(+All!#REF!="Toledo",+All!#REF!,0))</f>
        <v>#REF!</v>
      </c>
      <c r="AW148" s="484" t="e">
        <f>IF(+All!#REF!="Toledo",+All!#REF!,IF(+All!#REF!="Toledo",+All!#REF!,0))</f>
        <v>#REF!</v>
      </c>
      <c r="AX148" s="483" t="e">
        <f>IF(+All!#REF!="Toledo",+All!#REF!,IF(+All!#REF!="Toledo",+All!#REF!,0))</f>
        <v>#REF!</v>
      </c>
      <c r="AY148" s="88" t="e">
        <f>IF(+All!#REF!="Toledo",+All!#REF!,IF(+All!#REF!="Toledo",+All!#REF!,0))</f>
        <v>#REF!</v>
      </c>
      <c r="AZ148" s="89" t="e">
        <f>IF(+All!#REF!="Toledo",+All!#REF!,IF(+All!#REF!="Toledo",+All!#REF!,0))</f>
        <v>#REF!</v>
      </c>
      <c r="BA148" s="90" t="e">
        <f>IF(+All!#REF!="Toledo",+All!#REF!,IF(+All!#REF!="Toledo",+All!#REF!,0))</f>
        <v>#REF!</v>
      </c>
      <c r="BB148" s="90" t="e">
        <f>IF(+All!#REF!="Toledo",+All!#REF!,IF(+All!#REF!="Toledo",+All!#REF!,0))</f>
        <v>#REF!</v>
      </c>
      <c r="BC148" s="91" t="e">
        <f>IF(+All!#REF!="Toledo",+All!#REF!,IF(+All!#REF!="Toledo",+All!#REF!,0))</f>
        <v>#REF!</v>
      </c>
      <c r="BD148" s="482" t="e">
        <f>IF(+All!#REF!="Toledo",+All!#REF!,IF(+All!#REF!="Toledo",+All!#REF!,0))</f>
        <v>#REF!</v>
      </c>
      <c r="BE148" s="483" t="e">
        <f>IF(+All!#REF!="Toledo",+All!#REF!,IF(+All!#REF!="Toledo",+All!#REF!,0))</f>
        <v>#REF!</v>
      </c>
      <c r="BF148" s="483" t="e">
        <f>IF(+All!#REF!="Toledo",+All!#REF!,IF(+All!#REF!="Toledo",+All!#REF!,0))</f>
        <v>#REF!</v>
      </c>
      <c r="BG148" s="482" t="e">
        <f>IF(+All!#REF!="Toledo",+All!#REF!,IF(+All!#REF!="Toledo",+All!#REF!,0))</f>
        <v>#REF!</v>
      </c>
      <c r="BH148" s="483" t="e">
        <f>IF(+All!#REF!="Toledo",+All!#REF!,IF(+All!#REF!="Toledo",+All!#REF!,0))</f>
        <v>#REF!</v>
      </c>
      <c r="BI148" s="484" t="e">
        <f>IF(+All!#REF!="Toledo",+All!#REF!,IF(+All!#REF!="Toledo",+All!#REF!,0))</f>
        <v>#REF!</v>
      </c>
      <c r="BJ148" s="92" t="e">
        <f>IF(+All!#REF!="Toledo",+All!#REF!,IF(+All!#REF!="Toledo",+All!#REF!,0))</f>
        <v>#REF!</v>
      </c>
      <c r="BK148" s="93" t="e">
        <f>IF(+All!#REF!="Toledo",+All!#REF!,IF(+All!#REF!="Toledo",+All!#REF!,0))</f>
        <v>#REF!</v>
      </c>
    </row>
    <row r="149" spans="1:63" x14ac:dyDescent="0.8">
      <c r="A149" s="70">
        <f>IF(+All!$F360="Toledo",+All!A360,IF(+All!$H360="Toledo",+All!A360,0))</f>
        <v>5</v>
      </c>
      <c r="B149" s="480" t="str">
        <f>IF(+All!$F360="Toledo",+All!B360,IF(+All!$H360="Toledo",+All!B360,0))</f>
        <v>Sat</v>
      </c>
      <c r="C149" s="72">
        <f>IF(+All!$F360="Toledo",+All!C360,IF(+All!$H360="Toledo",+All!C360,0))</f>
        <v>44471</v>
      </c>
      <c r="D149" s="73">
        <f>IF(+All!$F360="Toledo",+All!D360,IF(+All!$H360="Toledo",+All!D360,0))</f>
        <v>0.5</v>
      </c>
      <c r="E149" s="707">
        <f>IF(+All!$F360="Toledo",+All!E360,IF(+All!$H360="Toledo",+All!E360,0))</f>
        <v>0</v>
      </c>
      <c r="F149" s="75" t="str">
        <f>IF(+All!$F360="Toledo",+All!F360,IF(+All!$H360="Toledo",+All!F360,0))</f>
        <v>Toledo</v>
      </c>
      <c r="G149" s="76" t="str">
        <f>IF(+All!$F360="Toledo",+All!G360,IF(+All!$H360="Toledo",+All!G360,0))</f>
        <v>MAC</v>
      </c>
      <c r="H149" s="75" t="str">
        <f>IF(+All!$F360="Toledo",+All!H360,IF(+All!$H360="Toledo",+All!H360,0))</f>
        <v>Massachusetts</v>
      </c>
      <c r="I149" s="76" t="str">
        <f>IF(+All!$F360="Toledo",+All!I360,IF(+All!$H360="Toledo",+All!I360,0))</f>
        <v>Ind</v>
      </c>
      <c r="J149" s="706" t="str">
        <f>IF(+All!$F360="Toledo",+All!J360,IF(+All!$H360="Toledo",+All!J360,0))</f>
        <v>Toledo</v>
      </c>
      <c r="K149" s="707" t="str">
        <f>IF(+All!$F360="Toledo",+All!K360,IF(+All!$H360="Toledo",+All!K360,0))</f>
        <v>Massachusetts</v>
      </c>
      <c r="L149" s="78">
        <f>IF(+All!$F360="Toledo",+All!L360,IF(+All!$H360="Toledo",+All!L360,0))</f>
        <v>27</v>
      </c>
      <c r="M149" s="79">
        <f>IF(+All!$F360="Toledo",+All!M360,IF(+All!$H360="Toledo",+All!M360,0))</f>
        <v>57.5</v>
      </c>
      <c r="N149" s="706" t="str">
        <f>IF(+All!$F360="Toledo",+All!N360,IF(+All!$H360="Toledo",+All!N360,0))</f>
        <v>Toledo</v>
      </c>
      <c r="O149" s="708">
        <f>IF(+All!$F360="Toledo",+All!O360,IF(+All!$H360="Toledo",+All!O360,0))</f>
        <v>45</v>
      </c>
      <c r="P149" s="708" t="str">
        <f>IF(+All!$F360="Toledo",+All!P360,IF(+All!$H360="Toledo",+All!P360,0))</f>
        <v>Massachusetts</v>
      </c>
      <c r="Q149" s="707">
        <f>IF(+All!$F360="Toledo",+All!Q360,IF(+All!$H360="Toledo",+All!Q360,0))</f>
        <v>7</v>
      </c>
      <c r="R149" s="706" t="str">
        <f>IF(+All!$F360="Toledo",+All!R360,IF(+All!$H360="Toledo",+All!R360,0))</f>
        <v>Toledo</v>
      </c>
      <c r="S149" s="708" t="str">
        <f>IF(+All!$F360="Toledo",+All!S360,IF(+All!$H360="Toledo",+All!S360,0))</f>
        <v>Massachusetts</v>
      </c>
      <c r="T149" s="706" t="str">
        <f>IF(+All!$F360="Toledo",+All!T360,IF(+All!$H360="Toledo",+All!T360,0))</f>
        <v>Massachusetts</v>
      </c>
      <c r="U149" s="707" t="str">
        <f>IF(+All!$F360="Toledo",+All!U360,IF(+All!$H360="Toledo",+All!U360,0))</f>
        <v>L</v>
      </c>
      <c r="V149" s="706">
        <f>IF(+All!$F196="Toledo",+All!#REF!,IF(+All!$H196="Toledo",+All!#REF!,0))</f>
        <v>0</v>
      </c>
      <c r="W149" s="707">
        <f>IF(+All!$F196="Toledo",+All!#REF!,IF(+All!$H196="Toledo",+All!#REF!,0))</f>
        <v>0</v>
      </c>
      <c r="X149" s="706">
        <f>IF(+All!$F196="Toledo",+All!#REF!,IF(+All!$H196="Toledo",+All!#REF!,0))</f>
        <v>0</v>
      </c>
      <c r="Y149" s="707">
        <f>IF(+All!$F196="Toledo",+All!#REF!,IF(+All!$H196="Toledo",+All!#REF!,0))</f>
        <v>0</v>
      </c>
      <c r="Z149" s="706">
        <f>IF(+All!$F196="Toledo",+All!#REF!,IF(+All!$H196="Toledo",+All!#REF!,0))</f>
        <v>0</v>
      </c>
      <c r="AA149" s="707">
        <f>IF(+All!$F196="Toledo",+All!#REF!,IF(+All!$H196="Toledo",+All!#REF!,0))</f>
        <v>0</v>
      </c>
      <c r="AB149" s="706">
        <f>IF(+All!$F196="Toledo",+All!#REF!,IF(+All!$H196="Toledo",+All!#REF!,0))</f>
        <v>0</v>
      </c>
      <c r="AC149" s="707">
        <f>IF(+All!$F196="Toledo",+All!#REF!,IF(+All!$H196="Toledo",+All!#REF!,0))</f>
        <v>0</v>
      </c>
      <c r="AD149" s="706">
        <f>IF(+All!$F196="Toledo",+All!#REF!,IF(+All!$H196="Toledo",+All!#REF!,0))</f>
        <v>0</v>
      </c>
      <c r="AE149" s="707">
        <f>IF(+All!$F196="Toledo",+All!#REF!,IF(+All!$H196="Toledo",+All!#REF!,0))</f>
        <v>0</v>
      </c>
      <c r="AF149" s="706">
        <f>IF(+All!$F196="Toledo",+All!#REF!,IF(+All!$H196="Toledo",+All!#REF!,0))</f>
        <v>0</v>
      </c>
      <c r="AG149" s="707">
        <f>IF(+All!$F196="Toledo",+All!#REF!,IF(+All!$H196="Toledo",+All!#REF!,0))</f>
        <v>0</v>
      </c>
      <c r="AH149" s="706">
        <f>IF(+All!$F196="Toledo",+All!#REF!,IF(+All!$H196="Toledo",+All!#REF!,0))</f>
        <v>0</v>
      </c>
      <c r="AI149" s="707">
        <f>IF(+All!$F196="Toledo",+All!#REF!,IF(+All!$H196="Toledo",+All!#REF!,0))</f>
        <v>0</v>
      </c>
      <c r="AJ149" s="706">
        <f>IF(+All!$F196="Toledo",+All!#REF!,IF(+All!$H196="Toledo",+All!#REF!,0))</f>
        <v>0</v>
      </c>
      <c r="AK149" s="707">
        <f>IF(+All!$F196="Toledo",+All!#REF!,IF(+All!$H196="Toledo",+All!#REF!,0))</f>
        <v>0</v>
      </c>
      <c r="AL149" s="81">
        <f>IF(+All!$F196="Toledo",+All!V196,IF(+All!$H196="Toledo",+All!V196,0))</f>
        <v>0</v>
      </c>
      <c r="AM149" s="82">
        <f>IF(+All!$F196="Toledo",+All!W196,IF(+All!$H196="Toledo",+All!W196,0))</f>
        <v>0</v>
      </c>
      <c r="AN149" s="81">
        <f>IF(+All!$F196="Toledo",+All!X196,IF(+All!$H196="Toledo",+All!X196,0))</f>
        <v>0</v>
      </c>
      <c r="AO149" s="83">
        <f>IF(+All!$F196="Toledo",+All!Y196,IF(+All!$H196="Toledo",+All!Y196,0))</f>
        <v>0</v>
      </c>
      <c r="AP149" s="84">
        <f>IF(+All!$F196="Toledo",+All!Z196,IF(+All!$H196="Toledo",+All!Z196,0))</f>
        <v>0</v>
      </c>
      <c r="AQ149" s="480">
        <f>IF(+All!$F196="Toledo",+All!#REF!,IF(+All!$H196="Toledo",+All!#REF!,0))</f>
        <v>0</v>
      </c>
      <c r="AR149" s="482">
        <f>IF(+All!$F196="Toledo",+All!#REF!,IF(+All!$H196="Toledo",+All!#REF!,0))</f>
        <v>0</v>
      </c>
      <c r="AS149" s="483">
        <f>IF(+All!$F196="Toledo",+All!#REF!,IF(+All!$H196="Toledo",+All!#REF!,0))</f>
        <v>0</v>
      </c>
      <c r="AT149" s="483">
        <f>IF(+All!$F196="Toledo",+All!#REF!,IF(+All!$H196="Toledo",+All!#REF!,0))</f>
        <v>0</v>
      </c>
      <c r="AU149" s="482">
        <f>IF(+All!$F196="Toledo",+All!#REF!,IF(+All!$H196="Toledo",+All!#REF!,0))</f>
        <v>0</v>
      </c>
      <c r="AV149" s="483">
        <f>IF(+All!$F196="Toledo",+All!#REF!,IF(+All!$H196="Toledo",+All!#REF!,0))</f>
        <v>0</v>
      </c>
      <c r="AW149" s="484">
        <f>IF(+All!$F196="Toledo",+All!#REF!,IF(+All!$H196="Toledo",+All!#REF!,0))</f>
        <v>0</v>
      </c>
      <c r="AX149" s="483">
        <f>IF(+All!$F196="Toledo",+All!#REF!,IF(+All!$H196="Toledo",+All!#REF!,0))</f>
        <v>0</v>
      </c>
      <c r="AY149" s="88">
        <f>IF(+All!$F196="Toledo",+All!#REF!,IF(+All!$H196="Toledo",+All!#REF!,0))</f>
        <v>0</v>
      </c>
      <c r="AZ149" s="89">
        <f>IF(+All!$F196="Toledo",+All!#REF!,IF(+All!$H196="Toledo",+All!#REF!,0))</f>
        <v>0</v>
      </c>
      <c r="BA149" s="90">
        <f>IF(+All!$F196="Toledo",+All!#REF!,IF(+All!$H196="Toledo",+All!#REF!,0))</f>
        <v>0</v>
      </c>
      <c r="BB149" s="90">
        <f>IF(+All!$F196="Toledo",+All!#REF!,IF(+All!$H196="Toledo",+All!#REF!,0))</f>
        <v>0</v>
      </c>
      <c r="BC149" s="91">
        <f>IF(+All!$F196="Toledo",+All!#REF!,IF(+All!$H196="Toledo",+All!#REF!,0))</f>
        <v>0</v>
      </c>
      <c r="BD149" s="482">
        <f>IF(+All!$F196="Toledo",+All!#REF!,IF(+All!$H196="Toledo",+All!#REF!,0))</f>
        <v>0</v>
      </c>
      <c r="BE149" s="483">
        <f>IF(+All!$F196="Toledo",+All!#REF!,IF(+All!$H196="Toledo",+All!#REF!,0))</f>
        <v>0</v>
      </c>
      <c r="BF149" s="483">
        <f>IF(+All!$F196="Toledo",+All!#REF!,IF(+All!$H196="Toledo",+All!#REF!,0))</f>
        <v>0</v>
      </c>
      <c r="BG149" s="482">
        <f>IF(+All!$F196="Toledo",+All!#REF!,IF(+All!$H196="Toledo",+All!#REF!,0))</f>
        <v>0</v>
      </c>
      <c r="BH149" s="483">
        <f>IF(+All!$F196="Toledo",+All!#REF!,IF(+All!$H196="Toledo",+All!#REF!,0))</f>
        <v>0</v>
      </c>
      <c r="BI149" s="484">
        <f>IF(+All!$F196="Toledo",+All!#REF!,IF(+All!$H196="Toledo",+All!#REF!,0))</f>
        <v>0</v>
      </c>
      <c r="BJ149" s="92">
        <f>IF(+All!$F196="Toledo",+All!#REF!,IF(+All!$H196="Toledo",+All!#REF!,0))</f>
        <v>0</v>
      </c>
      <c r="BK149" s="93">
        <f>IF(+All!$F196="Toledo",+All!#REF!,IF(+All!$H196="Toledo",+All!#REF!,0))</f>
        <v>0</v>
      </c>
    </row>
    <row r="150" spans="1:63" x14ac:dyDescent="0.8">
      <c r="A150" s="70">
        <f>IF(+All!$F429="Toledo",+All!A429,IF(+All!$H429="Toledo",+All!A429,0))</f>
        <v>6</v>
      </c>
      <c r="B150" s="480" t="str">
        <f>IF(+All!$F429="Toledo",+All!B429,IF(+All!$H429="Toledo",+All!B429,0))</f>
        <v>Sat</v>
      </c>
      <c r="C150" s="72">
        <f>IF(+All!$F429="Toledo",+All!C429,IF(+All!$H429="Toledo",+All!C429,0))</f>
        <v>44478</v>
      </c>
      <c r="D150" s="73">
        <f>IF(+All!$F429="Toledo",+All!D429,IF(+All!$H429="Toledo",+All!D429,0))</f>
        <v>0.5</v>
      </c>
      <c r="E150" s="707" t="str">
        <f>IF(+All!$F429="Toledo",+All!E429,IF(+All!$H429="Toledo",+All!E429,0))</f>
        <v>CBSSN</v>
      </c>
      <c r="F150" s="75" t="str">
        <f>IF(+All!$F429="Toledo",+All!F429,IF(+All!$H429="Toledo",+All!F429,0))</f>
        <v>Northern Illinois</v>
      </c>
      <c r="G150" s="76" t="str">
        <f>IF(+All!$F429="Toledo",+All!G429,IF(+All!$H429="Toledo",+All!G429,0))</f>
        <v>MAC</v>
      </c>
      <c r="H150" s="75" t="str">
        <f>IF(+All!$F429="Toledo",+All!H429,IF(+All!$H429="Toledo",+All!H429,0))</f>
        <v>Toledo</v>
      </c>
      <c r="I150" s="76" t="str">
        <f>IF(+All!$F429="Toledo",+All!I429,IF(+All!$H429="Toledo",+All!I429,0))</f>
        <v>MAC</v>
      </c>
      <c r="J150" s="706" t="str">
        <f>IF(+All!$F429="Toledo",+All!J429,IF(+All!$H429="Toledo",+All!J429,0))</f>
        <v>Toledo</v>
      </c>
      <c r="K150" s="707" t="str">
        <f>IF(+All!$F429="Toledo",+All!K429,IF(+All!$H429="Toledo",+All!K429,0))</f>
        <v>Northern Illinois</v>
      </c>
      <c r="L150" s="78">
        <f>IF(+All!$F429="Toledo",+All!L429,IF(+All!$H429="Toledo",+All!L429,0))</f>
        <v>12.5</v>
      </c>
      <c r="M150" s="79">
        <f>IF(+All!$F429="Toledo",+All!M429,IF(+All!$H429="Toledo",+All!M429,0))</f>
        <v>52</v>
      </c>
      <c r="N150" s="706" t="str">
        <f>IF(+All!$F429="Toledo",+All!N429,IF(+All!$H429="Toledo",+All!N429,0))</f>
        <v>Northern Illinois</v>
      </c>
      <c r="O150" s="708">
        <f>IF(+All!$F429="Toledo",+All!O429,IF(+All!$H429="Toledo",+All!O429,0))</f>
        <v>22</v>
      </c>
      <c r="P150" s="708" t="str">
        <f>IF(+All!$F429="Toledo",+All!P429,IF(+All!$H429="Toledo",+All!P429,0))</f>
        <v>Toledo</v>
      </c>
      <c r="Q150" s="707">
        <f>IF(+All!$F429="Toledo",+All!Q429,IF(+All!$H429="Toledo",+All!Q429,0))</f>
        <v>20</v>
      </c>
      <c r="R150" s="706" t="str">
        <f>IF(+All!$F429="Toledo",+All!R429,IF(+All!$H429="Toledo",+All!R429,0))</f>
        <v>Northern Illinois</v>
      </c>
      <c r="S150" s="708" t="str">
        <f>IF(+All!$F429="Toledo",+All!S429,IF(+All!$H429="Toledo",+All!S429,0))</f>
        <v>Toledo</v>
      </c>
      <c r="T150" s="706" t="str">
        <f>IF(+All!$F429="Toledo",+All!T429,IF(+All!$H429="Toledo",+All!T429,0))</f>
        <v>Northern Illinois</v>
      </c>
      <c r="U150" s="707" t="str">
        <f>IF(+All!$F429="Toledo",+All!U429,IF(+All!$H429="Toledo",+All!U429,0))</f>
        <v>W</v>
      </c>
      <c r="V150" s="706" t="e">
        <f>IF(+All!#REF!="Toledo",+All!#REF!,IF(+All!#REF!="Toledo",+All!#REF!,0))</f>
        <v>#REF!</v>
      </c>
      <c r="W150" s="707" t="e">
        <f>IF(+All!#REF!="Toledo",+All!#REF!,IF(+All!#REF!="Toledo",+All!#REF!,0))</f>
        <v>#REF!</v>
      </c>
      <c r="X150" s="706" t="e">
        <f>IF(+All!#REF!="Toledo",+All!#REF!,IF(+All!#REF!="Toledo",+All!#REF!,0))</f>
        <v>#REF!</v>
      </c>
      <c r="Y150" s="707" t="e">
        <f>IF(+All!#REF!="Toledo",+All!#REF!,IF(+All!#REF!="Toledo",+All!#REF!,0))</f>
        <v>#REF!</v>
      </c>
      <c r="Z150" s="706" t="e">
        <f>IF(+All!#REF!="Toledo",+All!#REF!,IF(+All!#REF!="Toledo",+All!#REF!,0))</f>
        <v>#REF!</v>
      </c>
      <c r="AA150" s="707" t="e">
        <f>IF(+All!#REF!="Toledo",+All!#REF!,IF(+All!#REF!="Toledo",+All!#REF!,0))</f>
        <v>#REF!</v>
      </c>
      <c r="AB150" s="706" t="e">
        <f>IF(+All!#REF!="Toledo",+All!#REF!,IF(+All!#REF!="Toledo",+All!#REF!,0))</f>
        <v>#REF!</v>
      </c>
      <c r="AC150" s="707" t="e">
        <f>IF(+All!#REF!="Toledo",+All!#REF!,IF(+All!#REF!="Toledo",+All!#REF!,0))</f>
        <v>#REF!</v>
      </c>
      <c r="AD150" s="706" t="e">
        <f>IF(+All!#REF!="Toledo",+All!#REF!,IF(+All!#REF!="Toledo",+All!#REF!,0))</f>
        <v>#REF!</v>
      </c>
      <c r="AE150" s="707" t="e">
        <f>IF(+All!#REF!="Toledo",+All!#REF!,IF(+All!#REF!="Toledo",+All!#REF!,0))</f>
        <v>#REF!</v>
      </c>
      <c r="AF150" s="706" t="e">
        <f>IF(+All!#REF!="Toledo",+All!#REF!,IF(+All!#REF!="Toledo",+All!#REF!,0))</f>
        <v>#REF!</v>
      </c>
      <c r="AG150" s="707" t="e">
        <f>IF(+All!#REF!="Toledo",+All!#REF!,IF(+All!#REF!="Toledo",+All!#REF!,0))</f>
        <v>#REF!</v>
      </c>
      <c r="AH150" s="706" t="e">
        <f>IF(+All!#REF!="Toledo",+All!#REF!,IF(+All!#REF!="Toledo",+All!#REF!,0))</f>
        <v>#REF!</v>
      </c>
      <c r="AI150" s="707" t="e">
        <f>IF(+All!#REF!="Toledo",+All!#REF!,IF(+All!#REF!="Toledo",+All!#REF!,0))</f>
        <v>#REF!</v>
      </c>
      <c r="AJ150" s="706" t="e">
        <f>IF(+All!#REF!="Toledo",+All!#REF!,IF(+All!#REF!="Toledo",+All!#REF!,0))</f>
        <v>#REF!</v>
      </c>
      <c r="AK150" s="707" t="e">
        <f>IF(+All!#REF!="Toledo",+All!#REF!,IF(+All!#REF!="Toledo",+All!#REF!,0))</f>
        <v>#REF!</v>
      </c>
      <c r="AL150" s="81" t="e">
        <f>IF(+All!#REF!="Toledo",+All!#REF!,IF(+All!#REF!="Toledo",+All!#REF!,0))</f>
        <v>#REF!</v>
      </c>
      <c r="AM150" s="82" t="e">
        <f>IF(+All!#REF!="Toledo",+All!#REF!,IF(+All!#REF!="Toledo",+All!#REF!,0))</f>
        <v>#REF!</v>
      </c>
      <c r="AN150" s="81" t="e">
        <f>IF(+All!#REF!="Toledo",+All!#REF!,IF(+All!#REF!="Toledo",+All!#REF!,0))</f>
        <v>#REF!</v>
      </c>
      <c r="AO150" s="83" t="e">
        <f>IF(+All!#REF!="Toledo",+All!#REF!,IF(+All!#REF!="Toledo",+All!#REF!,0))</f>
        <v>#REF!</v>
      </c>
      <c r="AP150" s="84" t="e">
        <f>IF(+All!#REF!="Toledo",+All!#REF!,IF(+All!#REF!="Toledo",+All!#REF!,0))</f>
        <v>#REF!</v>
      </c>
      <c r="AQ150" s="480" t="e">
        <f>IF(+All!#REF!="Toledo",+All!#REF!,IF(+All!#REF!="Toledo",+All!#REF!,0))</f>
        <v>#REF!</v>
      </c>
      <c r="AR150" s="482" t="e">
        <f>IF(+All!#REF!="Toledo",+All!#REF!,IF(+All!#REF!="Toledo",+All!#REF!,0))</f>
        <v>#REF!</v>
      </c>
      <c r="AS150" s="483" t="e">
        <f>IF(+All!#REF!="Toledo",+All!#REF!,IF(+All!#REF!="Toledo",+All!#REF!,0))</f>
        <v>#REF!</v>
      </c>
      <c r="AT150" s="483" t="e">
        <f>IF(+All!#REF!="Toledo",+All!#REF!,IF(+All!#REF!="Toledo",+All!#REF!,0))</f>
        <v>#REF!</v>
      </c>
      <c r="AU150" s="482" t="e">
        <f>IF(+All!#REF!="Toledo",+All!#REF!,IF(+All!#REF!="Toledo",+All!#REF!,0))</f>
        <v>#REF!</v>
      </c>
      <c r="AV150" s="483" t="e">
        <f>IF(+All!#REF!="Toledo",+All!#REF!,IF(+All!#REF!="Toledo",+All!#REF!,0))</f>
        <v>#REF!</v>
      </c>
      <c r="AW150" s="484" t="e">
        <f>IF(+All!#REF!="Toledo",+All!#REF!,IF(+All!#REF!="Toledo",+All!#REF!,0))</f>
        <v>#REF!</v>
      </c>
      <c r="AX150" s="483" t="e">
        <f>IF(+All!#REF!="Toledo",+All!#REF!,IF(+All!#REF!="Toledo",+All!#REF!,0))</f>
        <v>#REF!</v>
      </c>
      <c r="AY150" s="88" t="e">
        <f>IF(+All!#REF!="Toledo",+All!#REF!,IF(+All!#REF!="Toledo",+All!#REF!,0))</f>
        <v>#REF!</v>
      </c>
      <c r="AZ150" s="89" t="e">
        <f>IF(+All!#REF!="Toledo",+All!#REF!,IF(+All!#REF!="Toledo",+All!#REF!,0))</f>
        <v>#REF!</v>
      </c>
      <c r="BA150" s="90" t="e">
        <f>IF(+All!#REF!="Toledo",+All!#REF!,IF(+All!#REF!="Toledo",+All!#REF!,0))</f>
        <v>#REF!</v>
      </c>
      <c r="BB150" s="90" t="e">
        <f>IF(+All!#REF!="Toledo",+All!#REF!,IF(+All!#REF!="Toledo",+All!#REF!,0))</f>
        <v>#REF!</v>
      </c>
      <c r="BC150" s="91" t="e">
        <f>IF(+All!#REF!="Toledo",+All!#REF!,IF(+All!#REF!="Toledo",+All!#REF!,0))</f>
        <v>#REF!</v>
      </c>
      <c r="BD150" s="482" t="e">
        <f>IF(+All!#REF!="Toledo",+All!#REF!,IF(+All!#REF!="Toledo",+All!#REF!,0))</f>
        <v>#REF!</v>
      </c>
      <c r="BE150" s="483" t="e">
        <f>IF(+All!#REF!="Toledo",+All!#REF!,IF(+All!#REF!="Toledo",+All!#REF!,0))</f>
        <v>#REF!</v>
      </c>
      <c r="BF150" s="483" t="e">
        <f>IF(+All!#REF!="Toledo",+All!#REF!,IF(+All!#REF!="Toledo",+All!#REF!,0))</f>
        <v>#REF!</v>
      </c>
      <c r="BG150" s="482" t="e">
        <f>IF(+All!#REF!="Toledo",+All!#REF!,IF(+All!#REF!="Toledo",+All!#REF!,0))</f>
        <v>#REF!</v>
      </c>
      <c r="BH150" s="483" t="e">
        <f>IF(+All!#REF!="Toledo",+All!#REF!,IF(+All!#REF!="Toledo",+All!#REF!,0))</f>
        <v>#REF!</v>
      </c>
      <c r="BI150" s="484" t="e">
        <f>IF(+All!#REF!="Toledo",+All!#REF!,IF(+All!#REF!="Toledo",+All!#REF!,0))</f>
        <v>#REF!</v>
      </c>
      <c r="BJ150" s="92" t="e">
        <f>IF(+All!#REF!="Toledo",+All!#REF!,IF(+All!#REF!="Toledo",+All!#REF!,0))</f>
        <v>#REF!</v>
      </c>
      <c r="BK150" s="93" t="e">
        <f>IF(+All!#REF!="Toledo",+All!#REF!,IF(+All!#REF!="Toledo",+All!#REF!,0))</f>
        <v>#REF!</v>
      </c>
    </row>
    <row r="151" spans="1:63" x14ac:dyDescent="0.8">
      <c r="A151" s="70">
        <f>IF(+All!$F505="Toledo",+All!A505,IF(+All!$H505="Toledo",+All!A505,0))</f>
        <v>7</v>
      </c>
      <c r="B151" s="480" t="str">
        <f>IF(+All!$F505="Toledo",+All!B505,IF(+All!$H505="Toledo",+All!B505,0))</f>
        <v>Sat</v>
      </c>
      <c r="C151" s="72">
        <f>IF(+All!$F505="Toledo",+All!C505,IF(+All!$H505="Toledo",+All!C505,0))</f>
        <v>44485</v>
      </c>
      <c r="D151" s="73">
        <f>IF(+All!$F505="Toledo",+All!D505,IF(+All!$H505="Toledo",+All!D505,0))</f>
        <v>0.64583333333333337</v>
      </c>
      <c r="E151" s="707" t="str">
        <f>IF(+All!$F505="Toledo",+All!E505,IF(+All!$H505="Toledo",+All!E505,0))</f>
        <v>CBSSN</v>
      </c>
      <c r="F151" s="75" t="str">
        <f>IF(+All!$F505="Toledo",+All!F505,IF(+All!$H505="Toledo",+All!F505,0))</f>
        <v>Toledo</v>
      </c>
      <c r="G151" s="76" t="str">
        <f>IF(+All!$F505="Toledo",+All!G505,IF(+All!$H505="Toledo",+All!G505,0))</f>
        <v>MAC</v>
      </c>
      <c r="H151" s="75" t="str">
        <f>IF(+All!$F505="Toledo",+All!H505,IF(+All!$H505="Toledo",+All!H505,0))</f>
        <v>Central Michigan</v>
      </c>
      <c r="I151" s="76" t="str">
        <f>IF(+All!$F505="Toledo",+All!I505,IF(+All!$H505="Toledo",+All!I505,0))</f>
        <v>MAC</v>
      </c>
      <c r="J151" s="706" t="str">
        <f>IF(+All!$F505="Toledo",+All!J505,IF(+All!$H505="Toledo",+All!J505,0))</f>
        <v>Toledo</v>
      </c>
      <c r="K151" s="707" t="str">
        <f>IF(+All!$F505="Toledo",+All!K505,IF(+All!$H505="Toledo",+All!K505,0))</f>
        <v>Central Michigan</v>
      </c>
      <c r="L151" s="78">
        <f>IF(+All!$F505="Toledo",+All!L505,IF(+All!$H505="Toledo",+All!L505,0))</f>
        <v>5.5</v>
      </c>
      <c r="M151" s="79">
        <f>IF(+All!$F505="Toledo",+All!M505,IF(+All!$H505="Toledo",+All!M505,0))</f>
        <v>52</v>
      </c>
      <c r="N151" s="706" t="str">
        <f>IF(+All!$F505="Toledo",+All!N505,IF(+All!$H505="Toledo",+All!N505,0))</f>
        <v>Central Michigan</v>
      </c>
      <c r="O151" s="708">
        <f>IF(+All!$F505="Toledo",+All!O505,IF(+All!$H505="Toledo",+All!O505,0))</f>
        <v>26</v>
      </c>
      <c r="P151" s="708" t="str">
        <f>IF(+All!$F505="Toledo",+All!P505,IF(+All!$H505="Toledo",+All!P505,0))</f>
        <v>Toledo</v>
      </c>
      <c r="Q151" s="707">
        <f>IF(+All!$F505="Toledo",+All!Q505,IF(+All!$H505="Toledo",+All!Q505,0))</f>
        <v>23</v>
      </c>
      <c r="R151" s="706" t="str">
        <f>IF(+All!$F505="Toledo",+All!R505,IF(+All!$H505="Toledo",+All!R505,0))</f>
        <v>Central Michigan</v>
      </c>
      <c r="S151" s="708" t="str">
        <f>IF(+All!$F505="Toledo",+All!S505,IF(+All!$H505="Toledo",+All!S505,0))</f>
        <v>Toledo</v>
      </c>
      <c r="T151" s="706" t="str">
        <f>IF(+All!$F505="Toledo",+All!T505,IF(+All!$H505="Toledo",+All!T505,0))</f>
        <v>Central Michigan</v>
      </c>
      <c r="U151" s="707" t="str">
        <f>IF(+All!$F505="Toledo",+All!U505,IF(+All!$H505="Toledo",+All!U505,0))</f>
        <v>W</v>
      </c>
      <c r="V151" s="706">
        <f>IF(+All!$F333="Toledo",+All!#REF!,IF(+All!$H333="Toledo",+All!#REF!,0))</f>
        <v>0</v>
      </c>
      <c r="W151" s="707">
        <f>IF(+All!$F333="Toledo",+All!#REF!,IF(+All!$H333="Toledo",+All!#REF!,0))</f>
        <v>0</v>
      </c>
      <c r="X151" s="706">
        <f>IF(+All!$F333="Toledo",+All!#REF!,IF(+All!$H333="Toledo",+All!#REF!,0))</f>
        <v>0</v>
      </c>
      <c r="Y151" s="707">
        <f>IF(+All!$F333="Toledo",+All!#REF!,IF(+All!$H333="Toledo",+All!#REF!,0))</f>
        <v>0</v>
      </c>
      <c r="Z151" s="706">
        <f>IF(+All!$F333="Toledo",+All!#REF!,IF(+All!$H333="Toledo",+All!#REF!,0))</f>
        <v>0</v>
      </c>
      <c r="AA151" s="707">
        <f>IF(+All!$F333="Toledo",+All!#REF!,IF(+All!$H333="Toledo",+All!#REF!,0))</f>
        <v>0</v>
      </c>
      <c r="AB151" s="706">
        <f>IF(+All!$F333="Toledo",+All!#REF!,IF(+All!$H333="Toledo",+All!#REF!,0))</f>
        <v>0</v>
      </c>
      <c r="AC151" s="707">
        <f>IF(+All!$F333="Toledo",+All!#REF!,IF(+All!$H333="Toledo",+All!#REF!,0))</f>
        <v>0</v>
      </c>
      <c r="AD151" s="706">
        <f>IF(+All!$F333="Toledo",+All!#REF!,IF(+All!$H333="Toledo",+All!#REF!,0))</f>
        <v>0</v>
      </c>
      <c r="AE151" s="707">
        <f>IF(+All!$F333="Toledo",+All!#REF!,IF(+All!$H333="Toledo",+All!#REF!,0))</f>
        <v>0</v>
      </c>
      <c r="AF151" s="706">
        <f>IF(+All!$F333="Toledo",+All!#REF!,IF(+All!$H333="Toledo",+All!#REF!,0))</f>
        <v>0</v>
      </c>
      <c r="AG151" s="707">
        <f>IF(+All!$F333="Toledo",+All!#REF!,IF(+All!$H333="Toledo",+All!#REF!,0))</f>
        <v>0</v>
      </c>
      <c r="AH151" s="706">
        <f>IF(+All!$F333="Toledo",+All!#REF!,IF(+All!$H333="Toledo",+All!#REF!,0))</f>
        <v>0</v>
      </c>
      <c r="AI151" s="707">
        <f>IF(+All!$F333="Toledo",+All!#REF!,IF(+All!$H333="Toledo",+All!#REF!,0))</f>
        <v>0</v>
      </c>
      <c r="AJ151" s="706">
        <f>IF(+All!$F333="Toledo",+All!#REF!,IF(+All!$H333="Toledo",+All!#REF!,0))</f>
        <v>0</v>
      </c>
      <c r="AK151" s="707">
        <f>IF(+All!$F333="Toledo",+All!#REF!,IF(+All!$H333="Toledo",+All!#REF!,0))</f>
        <v>0</v>
      </c>
      <c r="AL151" s="81">
        <f>IF(+All!$F333="Toledo",+All!V333,IF(+All!$H333="Toledo",+All!V333,0))</f>
        <v>0</v>
      </c>
      <c r="AM151" s="82">
        <f>IF(+All!$F333="Toledo",+All!W333,IF(+All!$H333="Toledo",+All!W333,0))</f>
        <v>0</v>
      </c>
      <c r="AN151" s="81">
        <f>IF(+All!$F333="Toledo",+All!X333,IF(+All!$H333="Toledo",+All!X333,0))</f>
        <v>0</v>
      </c>
      <c r="AO151" s="83">
        <f>IF(+All!$F333="Toledo",+All!Y333,IF(+All!$H333="Toledo",+All!Y333,0))</f>
        <v>0</v>
      </c>
      <c r="AP151" s="84">
        <f>IF(+All!$F333="Toledo",+All!Z333,IF(+All!$H333="Toledo",+All!Z333,0))</f>
        <v>0</v>
      </c>
      <c r="AQ151" s="480">
        <f>IF(+All!$F333="Toledo",+All!#REF!,IF(+All!$H333="Toledo",+All!#REF!,0))</f>
        <v>0</v>
      </c>
      <c r="AR151" s="482">
        <f>IF(+All!$F333="Toledo",+All!#REF!,IF(+All!$H333="Toledo",+All!#REF!,0))</f>
        <v>0</v>
      </c>
      <c r="AS151" s="483">
        <f>IF(+All!$F333="Toledo",+All!#REF!,IF(+All!$H333="Toledo",+All!#REF!,0))</f>
        <v>0</v>
      </c>
      <c r="AT151" s="483">
        <f>IF(+All!$F333="Toledo",+All!#REF!,IF(+All!$H333="Toledo",+All!#REF!,0))</f>
        <v>0</v>
      </c>
      <c r="AU151" s="482">
        <f>IF(+All!$F333="Toledo",+All!#REF!,IF(+All!$H333="Toledo",+All!#REF!,0))</f>
        <v>0</v>
      </c>
      <c r="AV151" s="483">
        <f>IF(+All!$F333="Toledo",+All!#REF!,IF(+All!$H333="Toledo",+All!#REF!,0))</f>
        <v>0</v>
      </c>
      <c r="AW151" s="484">
        <f>IF(+All!$F333="Toledo",+All!#REF!,IF(+All!$H333="Toledo",+All!#REF!,0))</f>
        <v>0</v>
      </c>
      <c r="AX151" s="483">
        <f>IF(+All!$F333="Toledo",+All!#REF!,IF(+All!$H333="Toledo",+All!#REF!,0))</f>
        <v>0</v>
      </c>
      <c r="AY151" s="88">
        <f>IF(+All!$F333="Toledo",+All!#REF!,IF(+All!$H333="Toledo",+All!#REF!,0))</f>
        <v>0</v>
      </c>
      <c r="AZ151" s="89">
        <f>IF(+All!$F333="Toledo",+All!#REF!,IF(+All!$H333="Toledo",+All!#REF!,0))</f>
        <v>0</v>
      </c>
      <c r="BA151" s="90">
        <f>IF(+All!$F333="Toledo",+All!#REF!,IF(+All!$H333="Toledo",+All!#REF!,0))</f>
        <v>0</v>
      </c>
      <c r="BB151" s="90">
        <f>IF(+All!$F333="Toledo",+All!#REF!,IF(+All!$H333="Toledo",+All!#REF!,0))</f>
        <v>0</v>
      </c>
      <c r="BC151" s="91">
        <f>IF(+All!$F333="Toledo",+All!#REF!,IF(+All!$H333="Toledo",+All!#REF!,0))</f>
        <v>0</v>
      </c>
      <c r="BD151" s="482">
        <f>IF(+All!$F333="Toledo",+All!#REF!,IF(+All!$H333="Toledo",+All!#REF!,0))</f>
        <v>0</v>
      </c>
      <c r="BE151" s="483">
        <f>IF(+All!$F333="Toledo",+All!#REF!,IF(+All!$H333="Toledo",+All!#REF!,0))</f>
        <v>0</v>
      </c>
      <c r="BF151" s="483">
        <f>IF(+All!$F333="Toledo",+All!#REF!,IF(+All!$H333="Toledo",+All!#REF!,0))</f>
        <v>0</v>
      </c>
      <c r="BG151" s="482">
        <f>IF(+All!$F333="Toledo",+All!#REF!,IF(+All!$H333="Toledo",+All!#REF!,0))</f>
        <v>0</v>
      </c>
      <c r="BH151" s="483">
        <f>IF(+All!$F333="Toledo",+All!#REF!,IF(+All!$H333="Toledo",+All!#REF!,0))</f>
        <v>0</v>
      </c>
      <c r="BI151" s="484">
        <f>IF(+All!$F333="Toledo",+All!#REF!,IF(+All!$H333="Toledo",+All!#REF!,0))</f>
        <v>0</v>
      </c>
      <c r="BJ151" s="92">
        <f>IF(+All!$F333="Toledo",+All!#REF!,IF(+All!$H333="Toledo",+All!#REF!,0))</f>
        <v>0</v>
      </c>
      <c r="BK151" s="93">
        <f>IF(+All!$F333="Toledo",+All!#REF!,IF(+All!$H333="Toledo",+All!#REF!,0))</f>
        <v>0</v>
      </c>
    </row>
    <row r="152" spans="1:63" x14ac:dyDescent="0.8">
      <c r="A152" s="70">
        <f>IF(+All!$F593="Toledo",+All!A593,IF(+All!$H593="Toledo",+All!A593,0))</f>
        <v>8</v>
      </c>
      <c r="B152" s="480" t="str">
        <f>IF(+All!$F593="Toledo",+All!B593,IF(+All!$H593="Toledo",+All!B593,0))</f>
        <v>Sat</v>
      </c>
      <c r="C152" s="72">
        <f>IF(+All!$F593="Toledo",+All!C593,IF(+All!$H593="Toledo",+All!C593,0))</f>
        <v>44492</v>
      </c>
      <c r="D152" s="73">
        <f>IF(+All!$F593="Toledo",+All!D593,IF(+All!$H593="Toledo",+All!D593,0))</f>
        <v>0.64583333333333337</v>
      </c>
      <c r="E152" s="707" t="str">
        <f>IF(+All!$F593="Toledo",+All!E593,IF(+All!$H593="Toledo",+All!E593,0))</f>
        <v>CBSSN</v>
      </c>
      <c r="F152" s="75" t="str">
        <f>IF(+All!$F593="Toledo",+All!F593,IF(+All!$H593="Toledo",+All!F593,0))</f>
        <v>Western Michigan</v>
      </c>
      <c r="G152" s="76" t="str">
        <f>IF(+All!$F593="Toledo",+All!G593,IF(+All!$H593="Toledo",+All!G593,0))</f>
        <v>MAC</v>
      </c>
      <c r="H152" s="75" t="str">
        <f>IF(+All!$F593="Toledo",+All!H593,IF(+All!$H593="Toledo",+All!H593,0))</f>
        <v>Toledo</v>
      </c>
      <c r="I152" s="76" t="str">
        <f>IF(+All!$F593="Toledo",+All!I593,IF(+All!$H593="Toledo",+All!I593,0))</f>
        <v>MAC</v>
      </c>
      <c r="J152" s="706" t="str">
        <f>IF(+All!$F593="Toledo",+All!J593,IF(+All!$H593="Toledo",+All!J593,0))</f>
        <v>Western Michigan</v>
      </c>
      <c r="K152" s="707" t="str">
        <f>IF(+All!$F593="Toledo",+All!K593,IF(+All!$H593="Toledo",+All!K593,0))</f>
        <v>Toledo</v>
      </c>
      <c r="L152" s="78">
        <f>IF(+All!$F593="Toledo",+All!L593,IF(+All!$H593="Toledo",+All!L593,0))</f>
        <v>2</v>
      </c>
      <c r="M152" s="79">
        <f>IF(+All!$F593="Toledo",+All!M593,IF(+All!$H593="Toledo",+All!M593,0))</f>
        <v>55</v>
      </c>
      <c r="N152" s="706" t="str">
        <f>IF(+All!$F593="Toledo",+All!N593,IF(+All!$H593="Toledo",+All!N593,0))</f>
        <v>Toledo</v>
      </c>
      <c r="O152" s="708">
        <f>IF(+All!$F593="Toledo",+All!O593,IF(+All!$H593="Toledo",+All!O593,0))</f>
        <v>34</v>
      </c>
      <c r="P152" s="708" t="str">
        <f>IF(+All!$F593="Toledo",+All!P593,IF(+All!$H593="Toledo",+All!P593,0))</f>
        <v>Western Michigan</v>
      </c>
      <c r="Q152" s="707">
        <f>IF(+All!$F593="Toledo",+All!Q593,IF(+All!$H593="Toledo",+All!Q593,0))</f>
        <v>15</v>
      </c>
      <c r="R152" s="706" t="str">
        <f>IF(+All!$F593="Toledo",+All!R593,IF(+All!$H593="Toledo",+All!R593,0))</f>
        <v>Toledo</v>
      </c>
      <c r="S152" s="708" t="str">
        <f>IF(+All!$F593="Toledo",+All!S593,IF(+All!$H593="Toledo",+All!S593,0))</f>
        <v>Western Michigan</v>
      </c>
      <c r="T152" s="706" t="str">
        <f>IF(+All!$F593="Toledo",+All!T593,IF(+All!$H593="Toledo",+All!T593,0))</f>
        <v>Toledo</v>
      </c>
      <c r="U152" s="707" t="str">
        <f>IF(+All!$F593="Toledo",+All!U593,IF(+All!$H593="Toledo",+All!U593,0))</f>
        <v>W</v>
      </c>
      <c r="V152" s="706" t="e">
        <f>IF(+All!#REF!="Toledo",+All!#REF!,IF(+All!#REF!="Toledo",+All!#REF!,0))</f>
        <v>#REF!</v>
      </c>
      <c r="W152" s="707" t="e">
        <f>IF(+All!#REF!="Toledo",+All!#REF!,IF(+All!#REF!="Toledo",+All!#REF!,0))</f>
        <v>#REF!</v>
      </c>
      <c r="X152" s="706" t="e">
        <f>IF(+All!#REF!="Toledo",+All!#REF!,IF(+All!#REF!="Toledo",+All!#REF!,0))</f>
        <v>#REF!</v>
      </c>
      <c r="Y152" s="707" t="e">
        <f>IF(+All!#REF!="Toledo",+All!#REF!,IF(+All!#REF!="Toledo",+All!#REF!,0))</f>
        <v>#REF!</v>
      </c>
      <c r="Z152" s="706" t="e">
        <f>IF(+All!#REF!="Toledo",+All!#REF!,IF(+All!#REF!="Toledo",+All!#REF!,0))</f>
        <v>#REF!</v>
      </c>
      <c r="AA152" s="707" t="e">
        <f>IF(+All!#REF!="Toledo",+All!#REF!,IF(+All!#REF!="Toledo",+All!#REF!,0))</f>
        <v>#REF!</v>
      </c>
      <c r="AB152" s="706" t="e">
        <f>IF(+All!#REF!="Toledo",+All!#REF!,IF(+All!#REF!="Toledo",+All!#REF!,0))</f>
        <v>#REF!</v>
      </c>
      <c r="AC152" s="707" t="e">
        <f>IF(+All!#REF!="Toledo",+All!#REF!,IF(+All!#REF!="Toledo",+All!#REF!,0))</f>
        <v>#REF!</v>
      </c>
      <c r="AD152" s="706" t="e">
        <f>IF(+All!#REF!="Toledo",+All!#REF!,IF(+All!#REF!="Toledo",+All!#REF!,0))</f>
        <v>#REF!</v>
      </c>
      <c r="AE152" s="707" t="e">
        <f>IF(+All!#REF!="Toledo",+All!#REF!,IF(+All!#REF!="Toledo",+All!#REF!,0))</f>
        <v>#REF!</v>
      </c>
      <c r="AF152" s="706" t="e">
        <f>IF(+All!#REF!="Toledo",+All!#REF!,IF(+All!#REF!="Toledo",+All!#REF!,0))</f>
        <v>#REF!</v>
      </c>
      <c r="AG152" s="707" t="e">
        <f>IF(+All!#REF!="Toledo",+All!#REF!,IF(+All!#REF!="Toledo",+All!#REF!,0))</f>
        <v>#REF!</v>
      </c>
      <c r="AH152" s="706" t="e">
        <f>IF(+All!#REF!="Toledo",+All!#REF!,IF(+All!#REF!="Toledo",+All!#REF!,0))</f>
        <v>#REF!</v>
      </c>
      <c r="AI152" s="707" t="e">
        <f>IF(+All!#REF!="Toledo",+All!#REF!,IF(+All!#REF!="Toledo",+All!#REF!,0))</f>
        <v>#REF!</v>
      </c>
      <c r="AJ152" s="706" t="e">
        <f>IF(+All!#REF!="Toledo",+All!#REF!,IF(+All!#REF!="Toledo",+All!#REF!,0))</f>
        <v>#REF!</v>
      </c>
      <c r="AK152" s="707" t="e">
        <f>IF(+All!#REF!="Toledo",+All!#REF!,IF(+All!#REF!="Toledo",+All!#REF!,0))</f>
        <v>#REF!</v>
      </c>
      <c r="AL152" s="81" t="e">
        <f>IF(+All!#REF!="Toledo",+All!#REF!,IF(+All!#REF!="Toledo",+All!#REF!,0))</f>
        <v>#REF!</v>
      </c>
      <c r="AM152" s="82" t="e">
        <f>IF(+All!#REF!="Toledo",+All!#REF!,IF(+All!#REF!="Toledo",+All!#REF!,0))</f>
        <v>#REF!</v>
      </c>
      <c r="AN152" s="81" t="e">
        <f>IF(+All!#REF!="Toledo",+All!#REF!,IF(+All!#REF!="Toledo",+All!#REF!,0))</f>
        <v>#REF!</v>
      </c>
      <c r="AO152" s="83" t="e">
        <f>IF(+All!#REF!="Toledo",+All!#REF!,IF(+All!#REF!="Toledo",+All!#REF!,0))</f>
        <v>#REF!</v>
      </c>
      <c r="AP152" s="84" t="e">
        <f>IF(+All!#REF!="Toledo",+All!#REF!,IF(+All!#REF!="Toledo",+All!#REF!,0))</f>
        <v>#REF!</v>
      </c>
      <c r="AQ152" s="480" t="e">
        <f>IF(+All!#REF!="Toledo",+All!#REF!,IF(+All!#REF!="Toledo",+All!#REF!,0))</f>
        <v>#REF!</v>
      </c>
      <c r="AR152" s="482" t="e">
        <f>IF(+All!#REF!="Toledo",+All!#REF!,IF(+All!#REF!="Toledo",+All!#REF!,0))</f>
        <v>#REF!</v>
      </c>
      <c r="AS152" s="483" t="e">
        <f>IF(+All!#REF!="Toledo",+All!#REF!,IF(+All!#REF!="Toledo",+All!#REF!,0))</f>
        <v>#REF!</v>
      </c>
      <c r="AT152" s="483" t="e">
        <f>IF(+All!#REF!="Toledo",+All!#REF!,IF(+All!#REF!="Toledo",+All!#REF!,0))</f>
        <v>#REF!</v>
      </c>
      <c r="AU152" s="482" t="e">
        <f>IF(+All!#REF!="Toledo",+All!#REF!,IF(+All!#REF!="Toledo",+All!#REF!,0))</f>
        <v>#REF!</v>
      </c>
      <c r="AV152" s="483" t="e">
        <f>IF(+All!#REF!="Toledo",+All!#REF!,IF(+All!#REF!="Toledo",+All!#REF!,0))</f>
        <v>#REF!</v>
      </c>
      <c r="AW152" s="484" t="e">
        <f>IF(+All!#REF!="Toledo",+All!#REF!,IF(+All!#REF!="Toledo",+All!#REF!,0))</f>
        <v>#REF!</v>
      </c>
      <c r="AX152" s="483" t="e">
        <f>IF(+All!#REF!="Toledo",+All!#REF!,IF(+All!#REF!="Toledo",+All!#REF!,0))</f>
        <v>#REF!</v>
      </c>
      <c r="AY152" s="88" t="e">
        <f>IF(+All!#REF!="Toledo",+All!#REF!,IF(+All!#REF!="Toledo",+All!#REF!,0))</f>
        <v>#REF!</v>
      </c>
      <c r="AZ152" s="89" t="e">
        <f>IF(+All!#REF!="Toledo",+All!#REF!,IF(+All!#REF!="Toledo",+All!#REF!,0))</f>
        <v>#REF!</v>
      </c>
      <c r="BA152" s="90" t="e">
        <f>IF(+All!#REF!="Toledo",+All!#REF!,IF(+All!#REF!="Toledo",+All!#REF!,0))</f>
        <v>#REF!</v>
      </c>
      <c r="BB152" s="90" t="e">
        <f>IF(+All!#REF!="Toledo",+All!#REF!,IF(+All!#REF!="Toledo",+All!#REF!,0))</f>
        <v>#REF!</v>
      </c>
      <c r="BC152" s="91" t="e">
        <f>IF(+All!#REF!="Toledo",+All!#REF!,IF(+All!#REF!="Toledo",+All!#REF!,0))</f>
        <v>#REF!</v>
      </c>
      <c r="BD152" s="482" t="e">
        <f>IF(+All!#REF!="Toledo",+All!#REF!,IF(+All!#REF!="Toledo",+All!#REF!,0))</f>
        <v>#REF!</v>
      </c>
      <c r="BE152" s="483" t="e">
        <f>IF(+All!#REF!="Toledo",+All!#REF!,IF(+All!#REF!="Toledo",+All!#REF!,0))</f>
        <v>#REF!</v>
      </c>
      <c r="BF152" s="483" t="e">
        <f>IF(+All!#REF!="Toledo",+All!#REF!,IF(+All!#REF!="Toledo",+All!#REF!,0))</f>
        <v>#REF!</v>
      </c>
      <c r="BG152" s="482" t="e">
        <f>IF(+All!#REF!="Toledo",+All!#REF!,IF(+All!#REF!="Toledo",+All!#REF!,0))</f>
        <v>#REF!</v>
      </c>
      <c r="BH152" s="483" t="e">
        <f>IF(+All!#REF!="Toledo",+All!#REF!,IF(+All!#REF!="Toledo",+All!#REF!,0))</f>
        <v>#REF!</v>
      </c>
      <c r="BI152" s="484" t="e">
        <f>IF(+All!#REF!="Toledo",+All!#REF!,IF(+All!#REF!="Toledo",+All!#REF!,0))</f>
        <v>#REF!</v>
      </c>
      <c r="BJ152" s="92" t="e">
        <f>IF(+All!#REF!="Toledo",+All!#REF!,IF(+All!#REF!="Toledo",+All!#REF!,0))</f>
        <v>#REF!</v>
      </c>
      <c r="BK152" s="93" t="e">
        <f>IF(+All!#REF!="Toledo",+All!#REF!,IF(+All!#REF!="Toledo",+All!#REF!,0))</f>
        <v>#REF!</v>
      </c>
    </row>
    <row r="153" spans="1:63" x14ac:dyDescent="0.8">
      <c r="A153" s="70">
        <f>IF(+All!$F705="Toledo",+All!A705,IF(+All!$H705="Toledo",+All!A705,0))</f>
        <v>9</v>
      </c>
      <c r="B153" s="480" t="str">
        <f>IF(+All!$F705="Toledo",+All!B705,IF(+All!$H705="Toledo",+All!B705,0))</f>
        <v>Sat</v>
      </c>
      <c r="C153" s="72">
        <f>IF(+All!$F705="Toledo",+All!C705,IF(+All!$H705="Toledo",+All!C705,0))</f>
        <v>44499</v>
      </c>
      <c r="D153" s="73">
        <f>IF(+All!$F705="Toledo",+All!D705,IF(+All!$H705="Toledo",+All!D705,0))</f>
        <v>0</v>
      </c>
      <c r="E153" s="707">
        <f>IF(+All!$F705="Toledo",+All!E705,IF(+All!$H705="Toledo",+All!E705,0))</f>
        <v>0</v>
      </c>
      <c r="F153" s="75" t="str">
        <f>IF(+All!$F705="Toledo",+All!F705,IF(+All!$H705="Toledo",+All!F705,0))</f>
        <v>Toledo</v>
      </c>
      <c r="G153" s="76" t="str">
        <f>IF(+All!$F705="Toledo",+All!G705,IF(+All!$H705="Toledo",+All!G705,0))</f>
        <v>MAC</v>
      </c>
      <c r="H153" s="75" t="str">
        <f>IF(+All!$F705="Toledo",+All!H705,IF(+All!$H705="Toledo",+All!H705,0))</f>
        <v>Open</v>
      </c>
      <c r="I153" s="76" t="str">
        <f>IF(+All!$F705="Toledo",+All!I705,IF(+All!$H705="Toledo",+All!I705,0))</f>
        <v>ZZZ</v>
      </c>
      <c r="J153" s="706">
        <f>IF(+All!$F705="Toledo",+All!J705,IF(+All!$H705="Toledo",+All!J705,0))</f>
        <v>0</v>
      </c>
      <c r="K153" s="707" t="str">
        <f>IF(+All!$F705="Toledo",+All!K705,IF(+All!$H705="Toledo",+All!K705,0))</f>
        <v>Toledo</v>
      </c>
      <c r="L153" s="78">
        <f>IF(+All!$F705="Toledo",+All!L705,IF(+All!$H705="Toledo",+All!L705,0))</f>
        <v>0</v>
      </c>
      <c r="M153" s="79">
        <f>IF(+All!$F705="Toledo",+All!M705,IF(+All!$H705="Toledo",+All!M705,0))</f>
        <v>0</v>
      </c>
      <c r="N153" s="706">
        <f>IF(+All!$F705="Toledo",+All!N705,IF(+All!$H705="Toledo",+All!N705,0))</f>
        <v>0</v>
      </c>
      <c r="O153" s="708">
        <f>IF(+All!$F705="Toledo",+All!O705,IF(+All!$H705="Toledo",+All!O705,0))</f>
        <v>0</v>
      </c>
      <c r="P153" s="708">
        <f>IF(+All!$F705="Toledo",+All!P705,IF(+All!$H705="Toledo",+All!P705,0))</f>
        <v>0</v>
      </c>
      <c r="Q153" s="707">
        <f>IF(+All!$F705="Toledo",+All!Q705,IF(+All!$H705="Toledo",+All!Q705,0))</f>
        <v>0</v>
      </c>
      <c r="R153" s="706">
        <f>IF(+All!$F705="Toledo",+All!R705,IF(+All!$H705="Toledo",+All!R705,0))</f>
        <v>0</v>
      </c>
      <c r="S153" s="708">
        <f>IF(+All!$F705="Toledo",+All!S705,IF(+All!$H705="Toledo",+All!S705,0))</f>
        <v>0</v>
      </c>
      <c r="T153" s="706">
        <f>IF(+All!$F705="Toledo",+All!T705,IF(+All!$H705="Toledo",+All!T705,0))</f>
        <v>0</v>
      </c>
      <c r="U153" s="707">
        <f>IF(+All!$F705="Toledo",+All!U705,IF(+All!$H705="Toledo",+All!U705,0))</f>
        <v>0</v>
      </c>
      <c r="V153" s="706">
        <f>IF(+All!$F403="Toledo",+All!#REF!,IF(+All!$H403="Toledo",+All!#REF!,0))</f>
        <v>0</v>
      </c>
      <c r="W153" s="707">
        <f>IF(+All!$F403="Toledo",+All!#REF!,IF(+All!$H403="Toledo",+All!#REF!,0))</f>
        <v>0</v>
      </c>
      <c r="X153" s="706">
        <f>IF(+All!$F403="Toledo",+All!#REF!,IF(+All!$H403="Toledo",+All!#REF!,0))</f>
        <v>0</v>
      </c>
      <c r="Y153" s="707">
        <f>IF(+All!$F403="Toledo",+All!#REF!,IF(+All!$H403="Toledo",+All!#REF!,0))</f>
        <v>0</v>
      </c>
      <c r="Z153" s="706">
        <f>IF(+All!$F403="Toledo",+All!#REF!,IF(+All!$H403="Toledo",+All!#REF!,0))</f>
        <v>0</v>
      </c>
      <c r="AA153" s="707">
        <f>IF(+All!$F403="Toledo",+All!#REF!,IF(+All!$H403="Toledo",+All!#REF!,0))</f>
        <v>0</v>
      </c>
      <c r="AB153" s="706">
        <f>IF(+All!$F403="Toledo",+All!#REF!,IF(+All!$H403="Toledo",+All!#REF!,0))</f>
        <v>0</v>
      </c>
      <c r="AC153" s="707">
        <f>IF(+All!$F403="Toledo",+All!#REF!,IF(+All!$H403="Toledo",+All!#REF!,0))</f>
        <v>0</v>
      </c>
      <c r="AD153" s="706">
        <f>IF(+All!$F403="Toledo",+All!#REF!,IF(+All!$H403="Toledo",+All!#REF!,0))</f>
        <v>0</v>
      </c>
      <c r="AE153" s="707">
        <f>IF(+All!$F403="Toledo",+All!#REF!,IF(+All!$H403="Toledo",+All!#REF!,0))</f>
        <v>0</v>
      </c>
      <c r="AF153" s="706">
        <f>IF(+All!$F403="Toledo",+All!#REF!,IF(+All!$H403="Toledo",+All!#REF!,0))</f>
        <v>0</v>
      </c>
      <c r="AG153" s="707">
        <f>IF(+All!$F403="Toledo",+All!#REF!,IF(+All!$H403="Toledo",+All!#REF!,0))</f>
        <v>0</v>
      </c>
      <c r="AH153" s="706">
        <f>IF(+All!$F403="Toledo",+All!#REF!,IF(+All!$H403="Toledo",+All!#REF!,0))</f>
        <v>0</v>
      </c>
      <c r="AI153" s="707">
        <f>IF(+All!$F403="Toledo",+All!#REF!,IF(+All!$H403="Toledo",+All!#REF!,0))</f>
        <v>0</v>
      </c>
      <c r="AJ153" s="706">
        <f>IF(+All!$F403="Toledo",+All!#REF!,IF(+All!$H403="Toledo",+All!#REF!,0))</f>
        <v>0</v>
      </c>
      <c r="AK153" s="707">
        <f>IF(+All!$F403="Toledo",+All!#REF!,IF(+All!$H403="Toledo",+All!#REF!,0))</f>
        <v>0</v>
      </c>
      <c r="AL153" s="81">
        <f>IF(+All!$F403="Toledo",+All!V403,IF(+All!$H403="Toledo",+All!V403,0))</f>
        <v>0</v>
      </c>
      <c r="AM153" s="82">
        <f>IF(+All!$F403="Toledo",+All!W403,IF(+All!$H403="Toledo",+All!W403,0))</f>
        <v>0</v>
      </c>
      <c r="AN153" s="81">
        <f>IF(+All!$F403="Toledo",+All!X403,IF(+All!$H403="Toledo",+All!X403,0))</f>
        <v>0</v>
      </c>
      <c r="AO153" s="83">
        <f>IF(+All!$F403="Toledo",+All!Y403,IF(+All!$H403="Toledo",+All!Y403,0))</f>
        <v>0</v>
      </c>
      <c r="AP153" s="84">
        <f>IF(+All!$F403="Toledo",+All!Z403,IF(+All!$H403="Toledo",+All!Z403,0))</f>
        <v>0</v>
      </c>
      <c r="AQ153" s="480">
        <f>IF(+All!$F403="Toledo",+All!#REF!,IF(+All!$H403="Toledo",+All!#REF!,0))</f>
        <v>0</v>
      </c>
      <c r="AR153" s="482">
        <f>IF(+All!$F403="Toledo",+All!#REF!,IF(+All!$H403="Toledo",+All!#REF!,0))</f>
        <v>0</v>
      </c>
      <c r="AS153" s="483">
        <f>IF(+All!$F403="Toledo",+All!#REF!,IF(+All!$H403="Toledo",+All!#REF!,0))</f>
        <v>0</v>
      </c>
      <c r="AT153" s="483">
        <f>IF(+All!$F403="Toledo",+All!#REF!,IF(+All!$H403="Toledo",+All!#REF!,0))</f>
        <v>0</v>
      </c>
      <c r="AU153" s="482">
        <f>IF(+All!$F403="Toledo",+All!#REF!,IF(+All!$H403="Toledo",+All!#REF!,0))</f>
        <v>0</v>
      </c>
      <c r="AV153" s="483">
        <f>IF(+All!$F403="Toledo",+All!#REF!,IF(+All!$H403="Toledo",+All!#REF!,0))</f>
        <v>0</v>
      </c>
      <c r="AW153" s="484">
        <f>IF(+All!$F403="Toledo",+All!#REF!,IF(+All!$H403="Toledo",+All!#REF!,0))</f>
        <v>0</v>
      </c>
      <c r="AX153" s="483">
        <f>IF(+All!$F403="Toledo",+All!#REF!,IF(+All!$H403="Toledo",+All!#REF!,0))</f>
        <v>0</v>
      </c>
      <c r="AY153" s="88">
        <f>IF(+All!$F403="Toledo",+All!#REF!,IF(+All!$H403="Toledo",+All!#REF!,0))</f>
        <v>0</v>
      </c>
      <c r="AZ153" s="89">
        <f>IF(+All!$F403="Toledo",+All!#REF!,IF(+All!$H403="Toledo",+All!#REF!,0))</f>
        <v>0</v>
      </c>
      <c r="BA153" s="90">
        <f>IF(+All!$F403="Toledo",+All!#REF!,IF(+All!$H403="Toledo",+All!#REF!,0))</f>
        <v>0</v>
      </c>
      <c r="BB153" s="90">
        <f>IF(+All!$F403="Toledo",+All!#REF!,IF(+All!$H403="Toledo",+All!#REF!,0))</f>
        <v>0</v>
      </c>
      <c r="BC153" s="91">
        <f>IF(+All!$F403="Toledo",+All!#REF!,IF(+All!$H403="Toledo",+All!#REF!,0))</f>
        <v>0</v>
      </c>
      <c r="BD153" s="482">
        <f>IF(+All!$F403="Toledo",+All!#REF!,IF(+All!$H403="Toledo",+All!#REF!,0))</f>
        <v>0</v>
      </c>
      <c r="BE153" s="483">
        <f>IF(+All!$F403="Toledo",+All!#REF!,IF(+All!$H403="Toledo",+All!#REF!,0))</f>
        <v>0</v>
      </c>
      <c r="BF153" s="483">
        <f>IF(+All!$F403="Toledo",+All!#REF!,IF(+All!$H403="Toledo",+All!#REF!,0))</f>
        <v>0</v>
      </c>
      <c r="BG153" s="482">
        <f>IF(+All!$F403="Toledo",+All!#REF!,IF(+All!$H403="Toledo",+All!#REF!,0))</f>
        <v>0</v>
      </c>
      <c r="BH153" s="483">
        <f>IF(+All!$F403="Toledo",+All!#REF!,IF(+All!$H403="Toledo",+All!#REF!,0))</f>
        <v>0</v>
      </c>
      <c r="BI153" s="484">
        <f>IF(+All!$F403="Toledo",+All!#REF!,IF(+All!$H403="Toledo",+All!#REF!,0))</f>
        <v>0</v>
      </c>
      <c r="BJ153" s="92">
        <f>IF(+All!$F403="Toledo",+All!#REF!,IF(+All!$H403="Toledo",+All!#REF!,0))</f>
        <v>0</v>
      </c>
      <c r="BK153" s="93">
        <f>IF(+All!$F403="Toledo",+All!#REF!,IF(+All!$H403="Toledo",+All!#REF!,0))</f>
        <v>0</v>
      </c>
    </row>
    <row r="154" spans="1:63" x14ac:dyDescent="0.8">
      <c r="A154" s="70">
        <f>IF(+All!$F710="Toledo",+All!A710,IF(+All!$H710="Toledo",+All!A710,0))</f>
        <v>10</v>
      </c>
      <c r="B154" s="480" t="str">
        <f>IF(+All!$F710="Toledo",+All!B710,IF(+All!$H710="Toledo",+All!B710,0))</f>
        <v>Tues</v>
      </c>
      <c r="C154" s="72">
        <f>IF(+All!$F710="Toledo",+All!C710,IF(+All!$H710="Toledo",+All!C710,0))</f>
        <v>44502</v>
      </c>
      <c r="D154" s="73">
        <f>IF(+All!$F710="Toledo",+All!D710,IF(+All!$H710="Toledo",+All!D710,0))</f>
        <v>0.8125</v>
      </c>
      <c r="E154" s="707" t="str">
        <f>IF(+All!$F710="Toledo",+All!E710,IF(+All!$H710="Toledo",+All!E710,0))</f>
        <v>ESPN2</v>
      </c>
      <c r="F154" s="75" t="str">
        <f>IF(+All!$F710="Toledo",+All!F710,IF(+All!$H710="Toledo",+All!F710,0))</f>
        <v>Eastern Michigan</v>
      </c>
      <c r="G154" s="76" t="str">
        <f>IF(+All!$F710="Toledo",+All!G710,IF(+All!$H710="Toledo",+All!G710,0))</f>
        <v>MAC</v>
      </c>
      <c r="H154" s="75" t="str">
        <f>IF(+All!$F710="Toledo",+All!H710,IF(+All!$H710="Toledo",+All!H710,0))</f>
        <v>Toledo</v>
      </c>
      <c r="I154" s="76" t="str">
        <f>IF(+All!$F710="Toledo",+All!I710,IF(+All!$H710="Toledo",+All!I710,0))</f>
        <v>MAC</v>
      </c>
      <c r="J154" s="706" t="str">
        <f>IF(+All!$F710="Toledo",+All!J710,IF(+All!$H710="Toledo",+All!J710,0))</f>
        <v>Toledo</v>
      </c>
      <c r="K154" s="707" t="str">
        <f>IF(+All!$F710="Toledo",+All!K710,IF(+All!$H710="Toledo",+All!K710,0))</f>
        <v>Eastern Michigan</v>
      </c>
      <c r="L154" s="78">
        <f>IF(+All!$F710="Toledo",+All!L710,IF(+All!$H710="Toledo",+All!L710,0))</f>
        <v>9</v>
      </c>
      <c r="M154" s="79">
        <f>IF(+All!$F710="Toledo",+All!M710,IF(+All!$H710="Toledo",+All!M710,0))</f>
        <v>53.5</v>
      </c>
      <c r="N154" s="706" t="str">
        <f>IF(+All!$F710="Toledo",+All!N710,IF(+All!$H710="Toledo",+All!N710,0))</f>
        <v>Eastern Michigan</v>
      </c>
      <c r="O154" s="708">
        <f>IF(+All!$F710="Toledo",+All!O710,IF(+All!$H710="Toledo",+All!O710,0))</f>
        <v>52</v>
      </c>
      <c r="P154" s="708" t="str">
        <f>IF(+All!$F710="Toledo",+All!P710,IF(+All!$H710="Toledo",+All!P710,0))</f>
        <v>Toledo</v>
      </c>
      <c r="Q154" s="707">
        <f>IF(+All!$F710="Toledo",+All!Q710,IF(+All!$H710="Toledo",+All!Q710,0))</f>
        <v>49</v>
      </c>
      <c r="R154" s="706" t="str">
        <f>IF(+All!$F710="Toledo",+All!R710,IF(+All!$H710="Toledo",+All!R710,0))</f>
        <v>Eastern Michigan</v>
      </c>
      <c r="S154" s="708" t="str">
        <f>IF(+All!$F710="Toledo",+All!S710,IF(+All!$H710="Toledo",+All!S710,0))</f>
        <v>Toledo</v>
      </c>
      <c r="T154" s="706" t="str">
        <f>IF(+All!$F710="Toledo",+All!T710,IF(+All!$H710="Toledo",+All!T710,0))</f>
        <v>Eastern Michigan</v>
      </c>
      <c r="U154" s="707" t="str">
        <f>IF(+All!$F710="Toledo",+All!U710,IF(+All!$H710="Toledo",+All!U710,0))</f>
        <v>W</v>
      </c>
      <c r="V154" s="706">
        <f>IF(+All!$F471="Toledo",+All!#REF!,IF(+All!$H471="Toledo",+All!#REF!,0))</f>
        <v>0</v>
      </c>
      <c r="W154" s="707">
        <f>IF(+All!$F471="Toledo",+All!#REF!,IF(+All!$H471="Toledo",+All!#REF!,0))</f>
        <v>0</v>
      </c>
      <c r="X154" s="706">
        <f>IF(+All!$F471="Toledo",+All!#REF!,IF(+All!$H471="Toledo",+All!#REF!,0))</f>
        <v>0</v>
      </c>
      <c r="Y154" s="707">
        <f>IF(+All!$F471="Toledo",+All!#REF!,IF(+All!$H471="Toledo",+All!#REF!,0))</f>
        <v>0</v>
      </c>
      <c r="Z154" s="706">
        <f>IF(+All!$F471="Toledo",+All!#REF!,IF(+All!$H471="Toledo",+All!#REF!,0))</f>
        <v>0</v>
      </c>
      <c r="AA154" s="707">
        <f>IF(+All!$F471="Toledo",+All!#REF!,IF(+All!$H471="Toledo",+All!#REF!,0))</f>
        <v>0</v>
      </c>
      <c r="AB154" s="706">
        <f>IF(+All!$F471="Toledo",+All!#REF!,IF(+All!$H471="Toledo",+All!#REF!,0))</f>
        <v>0</v>
      </c>
      <c r="AC154" s="707">
        <f>IF(+All!$F471="Toledo",+All!#REF!,IF(+All!$H471="Toledo",+All!#REF!,0))</f>
        <v>0</v>
      </c>
      <c r="AD154" s="706">
        <f>IF(+All!$F471="Toledo",+All!#REF!,IF(+All!$H471="Toledo",+All!#REF!,0))</f>
        <v>0</v>
      </c>
      <c r="AE154" s="707">
        <f>IF(+All!$F471="Toledo",+All!#REF!,IF(+All!$H471="Toledo",+All!#REF!,0))</f>
        <v>0</v>
      </c>
      <c r="AF154" s="706">
        <f>IF(+All!$F471="Toledo",+All!#REF!,IF(+All!$H471="Toledo",+All!#REF!,0))</f>
        <v>0</v>
      </c>
      <c r="AG154" s="707">
        <f>IF(+All!$F471="Toledo",+All!#REF!,IF(+All!$H471="Toledo",+All!#REF!,0))</f>
        <v>0</v>
      </c>
      <c r="AH154" s="706">
        <f>IF(+All!$F471="Toledo",+All!#REF!,IF(+All!$H471="Toledo",+All!#REF!,0))</f>
        <v>0</v>
      </c>
      <c r="AI154" s="707">
        <f>IF(+All!$F471="Toledo",+All!#REF!,IF(+All!$H471="Toledo",+All!#REF!,0))</f>
        <v>0</v>
      </c>
      <c r="AJ154" s="706">
        <f>IF(+All!$F471="Toledo",+All!#REF!,IF(+All!$H471="Toledo",+All!#REF!,0))</f>
        <v>0</v>
      </c>
      <c r="AK154" s="707">
        <f>IF(+All!$F471="Toledo",+All!#REF!,IF(+All!$H471="Toledo",+All!#REF!,0))</f>
        <v>0</v>
      </c>
      <c r="AL154" s="81">
        <f>IF(+All!$F471="Toledo",+All!V471,IF(+All!$H471="Toledo",+All!V471,0))</f>
        <v>0</v>
      </c>
      <c r="AM154" s="82">
        <f>IF(+All!$F471="Toledo",+All!W471,IF(+All!$H471="Toledo",+All!W471,0))</f>
        <v>0</v>
      </c>
      <c r="AN154" s="81">
        <f>IF(+All!$F471="Toledo",+All!X471,IF(+All!$H471="Toledo",+All!X471,0))</f>
        <v>0</v>
      </c>
      <c r="AO154" s="83">
        <f>IF(+All!$F471="Toledo",+All!Y471,IF(+All!$H471="Toledo",+All!Y471,0))</f>
        <v>0</v>
      </c>
      <c r="AP154" s="84">
        <f>IF(+All!$F471="Toledo",+All!Z471,IF(+All!$H471="Toledo",+All!Z471,0))</f>
        <v>0</v>
      </c>
      <c r="AQ154" s="480">
        <f>IF(+All!$F471="Toledo",+All!#REF!,IF(+All!$H471="Toledo",+All!#REF!,0))</f>
        <v>0</v>
      </c>
      <c r="AR154" s="482">
        <f>IF(+All!$F471="Toledo",+All!#REF!,IF(+All!$H471="Toledo",+All!#REF!,0))</f>
        <v>0</v>
      </c>
      <c r="AS154" s="483">
        <f>IF(+All!$F471="Toledo",+All!#REF!,IF(+All!$H471="Toledo",+All!#REF!,0))</f>
        <v>0</v>
      </c>
      <c r="AT154" s="483">
        <f>IF(+All!$F471="Toledo",+All!#REF!,IF(+All!$H471="Toledo",+All!#REF!,0))</f>
        <v>0</v>
      </c>
      <c r="AU154" s="482">
        <f>IF(+All!$F471="Toledo",+All!#REF!,IF(+All!$H471="Toledo",+All!#REF!,0))</f>
        <v>0</v>
      </c>
      <c r="AV154" s="483">
        <f>IF(+All!$F471="Toledo",+All!#REF!,IF(+All!$H471="Toledo",+All!#REF!,0))</f>
        <v>0</v>
      </c>
      <c r="AW154" s="484">
        <f>IF(+All!$F471="Toledo",+All!#REF!,IF(+All!$H471="Toledo",+All!#REF!,0))</f>
        <v>0</v>
      </c>
      <c r="AX154" s="483">
        <f>IF(+All!$F471="Toledo",+All!#REF!,IF(+All!$H471="Toledo",+All!#REF!,0))</f>
        <v>0</v>
      </c>
      <c r="AY154" s="88">
        <f>IF(+All!$F471="Toledo",+All!#REF!,IF(+All!$H471="Toledo",+All!#REF!,0))</f>
        <v>0</v>
      </c>
      <c r="AZ154" s="89">
        <f>IF(+All!$F471="Toledo",+All!#REF!,IF(+All!$H471="Toledo",+All!#REF!,0))</f>
        <v>0</v>
      </c>
      <c r="BA154" s="90">
        <f>IF(+All!$F471="Toledo",+All!#REF!,IF(+All!$H471="Toledo",+All!#REF!,0))</f>
        <v>0</v>
      </c>
      <c r="BB154" s="90">
        <f>IF(+All!$F471="Toledo",+All!#REF!,IF(+All!$H471="Toledo",+All!#REF!,0))</f>
        <v>0</v>
      </c>
      <c r="BC154" s="91">
        <f>IF(+All!$F471="Toledo",+All!#REF!,IF(+All!$H471="Toledo",+All!#REF!,0))</f>
        <v>0</v>
      </c>
      <c r="BD154" s="482">
        <f>IF(+All!$F471="Toledo",+All!#REF!,IF(+All!$H471="Toledo",+All!#REF!,0))</f>
        <v>0</v>
      </c>
      <c r="BE154" s="483">
        <f>IF(+All!$F471="Toledo",+All!#REF!,IF(+All!$H471="Toledo",+All!#REF!,0))</f>
        <v>0</v>
      </c>
      <c r="BF154" s="483">
        <f>IF(+All!$F471="Toledo",+All!#REF!,IF(+All!$H471="Toledo",+All!#REF!,0))</f>
        <v>0</v>
      </c>
      <c r="BG154" s="482">
        <f>IF(+All!$F471="Toledo",+All!#REF!,IF(+All!$H471="Toledo",+All!#REF!,0))</f>
        <v>0</v>
      </c>
      <c r="BH154" s="483">
        <f>IF(+All!$F471="Toledo",+All!#REF!,IF(+All!$H471="Toledo",+All!#REF!,0))</f>
        <v>0</v>
      </c>
      <c r="BI154" s="484">
        <f>IF(+All!$F471="Toledo",+All!#REF!,IF(+All!$H471="Toledo",+All!#REF!,0))</f>
        <v>0</v>
      </c>
      <c r="BJ154" s="92">
        <f>IF(+All!$F471="Toledo",+All!#REF!,IF(+All!$H471="Toledo",+All!#REF!,0))</f>
        <v>0</v>
      </c>
      <c r="BK154" s="93">
        <f>IF(+All!$F471="Toledo",+All!#REF!,IF(+All!$H471="Toledo",+All!#REF!,0))</f>
        <v>0</v>
      </c>
    </row>
    <row r="155" spans="1:63" x14ac:dyDescent="0.8">
      <c r="A155" s="70">
        <f>IF(+All!$F784="Toledo",+All!A784,IF(+All!$H784="Toledo",+All!A784,0))</f>
        <v>11</v>
      </c>
      <c r="B155" s="480" t="str">
        <f>IF(+All!$F784="Toledo",+All!B784,IF(+All!$H784="Toledo",+All!B784,0))</f>
        <v>Weds</v>
      </c>
      <c r="C155" s="72">
        <f>IF(+All!$F784="Toledo",+All!C784,IF(+All!$H784="Toledo",+All!C784,0))</f>
        <v>44510</v>
      </c>
      <c r="D155" s="73">
        <f>IF(+All!$F784="Toledo",+All!D784,IF(+All!$H784="Toledo",+All!D784,0))</f>
        <v>0.79166666666666663</v>
      </c>
      <c r="E155" s="707" t="str">
        <f>IF(+All!$F784="Toledo",+All!E784,IF(+All!$H784="Toledo",+All!E784,0))</f>
        <v>CBSSN</v>
      </c>
      <c r="F155" s="75" t="str">
        <f>IF(+All!$F784="Toledo",+All!F784,IF(+All!$H784="Toledo",+All!F784,0))</f>
        <v>Toledo</v>
      </c>
      <c r="G155" s="76" t="str">
        <f>IF(+All!$F784="Toledo",+All!G784,IF(+All!$H784="Toledo",+All!G784,0))</f>
        <v>MAC</v>
      </c>
      <c r="H155" s="75" t="str">
        <f>IF(+All!$F784="Toledo",+All!H784,IF(+All!$H784="Toledo",+All!H784,0))</f>
        <v>Bowling Green</v>
      </c>
      <c r="I155" s="76" t="str">
        <f>IF(+All!$F784="Toledo",+All!I784,IF(+All!$H784="Toledo",+All!I784,0))</f>
        <v>MAC</v>
      </c>
      <c r="J155" s="706" t="str">
        <f>IF(+All!$F784="Toledo",+All!J784,IF(+All!$H784="Toledo",+All!J784,0))</f>
        <v>Toledo</v>
      </c>
      <c r="K155" s="707" t="str">
        <f>IF(+All!$F784="Toledo",+All!K784,IF(+All!$H784="Toledo",+All!K784,0))</f>
        <v>Bowling Green</v>
      </c>
      <c r="L155" s="78">
        <f>IF(+All!$F784="Toledo",+All!L784,IF(+All!$H784="Toledo",+All!L784,0))</f>
        <v>10</v>
      </c>
      <c r="M155" s="79">
        <f>IF(+All!$F784="Toledo",+All!M784,IF(+All!$H784="Toledo",+All!M784,0))</f>
        <v>51</v>
      </c>
      <c r="N155" s="706" t="str">
        <f>IF(+All!$F784="Toledo",+All!N784,IF(+All!$H784="Toledo",+All!N784,0))</f>
        <v>Toledo</v>
      </c>
      <c r="O155" s="708">
        <f>IF(+All!$F784="Toledo",+All!O784,IF(+All!$H784="Toledo",+All!O784,0))</f>
        <v>49</v>
      </c>
      <c r="P155" s="708" t="str">
        <f>IF(+All!$F784="Toledo",+All!P784,IF(+All!$H784="Toledo",+All!P784,0))</f>
        <v>Bowling Green</v>
      </c>
      <c r="Q155" s="707">
        <f>IF(+All!$F784="Toledo",+All!Q784,IF(+All!$H784="Toledo",+All!Q784,0))</f>
        <v>17</v>
      </c>
      <c r="R155" s="706" t="str">
        <f>IF(+All!$F784="Toledo",+All!R784,IF(+All!$H784="Toledo",+All!R784,0))</f>
        <v>Toledo</v>
      </c>
      <c r="S155" s="708" t="str">
        <f>IF(+All!$F784="Toledo",+All!S784,IF(+All!$H784="Toledo",+All!S784,0))</f>
        <v>Bowling Green</v>
      </c>
      <c r="T155" s="706" t="str">
        <f>IF(+All!$F784="Toledo",+All!T784,IF(+All!$H784="Toledo",+All!T784,0))</f>
        <v>Bowling Green</v>
      </c>
      <c r="U155" s="707" t="str">
        <f>IF(+All!$F784="Toledo",+All!U784,IF(+All!$H784="Toledo",+All!U784,0))</f>
        <v>L</v>
      </c>
      <c r="V155" s="706">
        <f>IF(+All!$F474="Toledo",+All!#REF!,IF(+All!$H474="Toledo",+All!#REF!,0))</f>
        <v>0</v>
      </c>
      <c r="W155" s="707">
        <f>IF(+All!$F474="Toledo",+All!#REF!,IF(+All!$H474="Toledo",+All!#REF!,0))</f>
        <v>0</v>
      </c>
      <c r="X155" s="706">
        <f>IF(+All!$F474="Toledo",+All!#REF!,IF(+All!$H474="Toledo",+All!#REF!,0))</f>
        <v>0</v>
      </c>
      <c r="Y155" s="707">
        <f>IF(+All!$F474="Toledo",+All!#REF!,IF(+All!$H474="Toledo",+All!#REF!,0))</f>
        <v>0</v>
      </c>
      <c r="Z155" s="706">
        <f>IF(+All!$F474="Toledo",+All!#REF!,IF(+All!$H474="Toledo",+All!#REF!,0))</f>
        <v>0</v>
      </c>
      <c r="AA155" s="707">
        <f>IF(+All!$F474="Toledo",+All!#REF!,IF(+All!$H474="Toledo",+All!#REF!,0))</f>
        <v>0</v>
      </c>
      <c r="AB155" s="706">
        <f>IF(+All!$F474="Toledo",+All!#REF!,IF(+All!$H474="Toledo",+All!#REF!,0))</f>
        <v>0</v>
      </c>
      <c r="AC155" s="707">
        <f>IF(+All!$F474="Toledo",+All!#REF!,IF(+All!$H474="Toledo",+All!#REF!,0))</f>
        <v>0</v>
      </c>
      <c r="AD155" s="706">
        <f>IF(+All!$F474="Toledo",+All!#REF!,IF(+All!$H474="Toledo",+All!#REF!,0))</f>
        <v>0</v>
      </c>
      <c r="AE155" s="707">
        <f>IF(+All!$F474="Toledo",+All!#REF!,IF(+All!$H474="Toledo",+All!#REF!,0))</f>
        <v>0</v>
      </c>
      <c r="AF155" s="706">
        <f>IF(+All!$F474="Toledo",+All!#REF!,IF(+All!$H474="Toledo",+All!#REF!,0))</f>
        <v>0</v>
      </c>
      <c r="AG155" s="707">
        <f>IF(+All!$F474="Toledo",+All!#REF!,IF(+All!$H474="Toledo",+All!#REF!,0))</f>
        <v>0</v>
      </c>
      <c r="AH155" s="706">
        <f>IF(+All!$F474="Toledo",+All!#REF!,IF(+All!$H474="Toledo",+All!#REF!,0))</f>
        <v>0</v>
      </c>
      <c r="AI155" s="707">
        <f>IF(+All!$F474="Toledo",+All!#REF!,IF(+All!$H474="Toledo",+All!#REF!,0))</f>
        <v>0</v>
      </c>
      <c r="AJ155" s="706">
        <f>IF(+All!$F474="Toledo",+All!#REF!,IF(+All!$H474="Toledo",+All!#REF!,0))</f>
        <v>0</v>
      </c>
      <c r="AK155" s="707">
        <f>IF(+All!$F474="Toledo",+All!#REF!,IF(+All!$H474="Toledo",+All!#REF!,0))</f>
        <v>0</v>
      </c>
      <c r="AL155" s="81">
        <f>IF(+All!$F474="Toledo",+All!V474,IF(+All!$H474="Toledo",+All!V474,0))</f>
        <v>0</v>
      </c>
      <c r="AM155" s="82">
        <f>IF(+All!$F474="Toledo",+All!W474,IF(+All!$H474="Toledo",+All!W474,0))</f>
        <v>0</v>
      </c>
      <c r="AN155" s="81">
        <f>IF(+All!$F474="Toledo",+All!X474,IF(+All!$H474="Toledo",+All!X474,0))</f>
        <v>0</v>
      </c>
      <c r="AO155" s="83">
        <f>IF(+All!$F474="Toledo",+All!Y474,IF(+All!$H474="Toledo",+All!Y474,0))</f>
        <v>0</v>
      </c>
      <c r="AP155" s="84">
        <f>IF(+All!$F474="Toledo",+All!Z474,IF(+All!$H474="Toledo",+All!Z474,0))</f>
        <v>0</v>
      </c>
      <c r="AQ155" s="480">
        <f>IF(+All!$F474="Toledo",+All!#REF!,IF(+All!$H474="Toledo",+All!#REF!,0))</f>
        <v>0</v>
      </c>
      <c r="AR155" s="482">
        <f>IF(+All!$F474="Toledo",+All!#REF!,IF(+All!$H474="Toledo",+All!#REF!,0))</f>
        <v>0</v>
      </c>
      <c r="AS155" s="483">
        <f>IF(+All!$F474="Toledo",+All!#REF!,IF(+All!$H474="Toledo",+All!#REF!,0))</f>
        <v>0</v>
      </c>
      <c r="AT155" s="483">
        <f>IF(+All!$F474="Toledo",+All!#REF!,IF(+All!$H474="Toledo",+All!#REF!,0))</f>
        <v>0</v>
      </c>
      <c r="AU155" s="482">
        <f>IF(+All!$F474="Toledo",+All!#REF!,IF(+All!$H474="Toledo",+All!#REF!,0))</f>
        <v>0</v>
      </c>
      <c r="AV155" s="483">
        <f>IF(+All!$F474="Toledo",+All!#REF!,IF(+All!$H474="Toledo",+All!#REF!,0))</f>
        <v>0</v>
      </c>
      <c r="AW155" s="484">
        <f>IF(+All!$F474="Toledo",+All!#REF!,IF(+All!$H474="Toledo",+All!#REF!,0))</f>
        <v>0</v>
      </c>
      <c r="AX155" s="483">
        <f>IF(+All!$F474="Toledo",+All!#REF!,IF(+All!$H474="Toledo",+All!#REF!,0))</f>
        <v>0</v>
      </c>
      <c r="AY155" s="88">
        <f>IF(+All!$F474="Toledo",+All!#REF!,IF(+All!$H474="Toledo",+All!#REF!,0))</f>
        <v>0</v>
      </c>
      <c r="AZ155" s="89">
        <f>IF(+All!$F474="Toledo",+All!#REF!,IF(+All!$H474="Toledo",+All!#REF!,0))</f>
        <v>0</v>
      </c>
      <c r="BA155" s="90">
        <f>IF(+All!$F474="Toledo",+All!#REF!,IF(+All!$H474="Toledo",+All!#REF!,0))</f>
        <v>0</v>
      </c>
      <c r="BB155" s="90">
        <f>IF(+All!$F474="Toledo",+All!#REF!,IF(+All!$H474="Toledo",+All!#REF!,0))</f>
        <v>0</v>
      </c>
      <c r="BC155" s="91">
        <f>IF(+All!$F474="Toledo",+All!#REF!,IF(+All!$H474="Toledo",+All!#REF!,0))</f>
        <v>0</v>
      </c>
      <c r="BD155" s="482">
        <f>IF(+All!$F474="Toledo",+All!#REF!,IF(+All!$H474="Toledo",+All!#REF!,0))</f>
        <v>0</v>
      </c>
      <c r="BE155" s="483">
        <f>IF(+All!$F474="Toledo",+All!#REF!,IF(+All!$H474="Toledo",+All!#REF!,0))</f>
        <v>0</v>
      </c>
      <c r="BF155" s="483">
        <f>IF(+All!$F474="Toledo",+All!#REF!,IF(+All!$H474="Toledo",+All!#REF!,0))</f>
        <v>0</v>
      </c>
      <c r="BG155" s="482">
        <f>IF(+All!$F474="Toledo",+All!#REF!,IF(+All!$H474="Toledo",+All!#REF!,0))</f>
        <v>0</v>
      </c>
      <c r="BH155" s="483">
        <f>IF(+All!$F474="Toledo",+All!#REF!,IF(+All!$H474="Toledo",+All!#REF!,0))</f>
        <v>0</v>
      </c>
      <c r="BI155" s="484">
        <f>IF(+All!$F474="Toledo",+All!#REF!,IF(+All!$H474="Toledo",+All!#REF!,0))</f>
        <v>0</v>
      </c>
      <c r="BJ155" s="92">
        <f>IF(+All!$F474="Toledo",+All!#REF!,IF(+All!$H474="Toledo",+All!#REF!,0))</f>
        <v>0</v>
      </c>
      <c r="BK155" s="93">
        <f>IF(+All!$F474="Toledo",+All!#REF!,IF(+All!$H474="Toledo",+All!#REF!,0))</f>
        <v>0</v>
      </c>
    </row>
    <row r="156" spans="1:63" x14ac:dyDescent="0.8">
      <c r="A156" s="70">
        <f>IF(+All!$F848="Toledo",+All!A848,IF(+All!$H848="Toledo",+All!A848,0))</f>
        <v>12</v>
      </c>
      <c r="B156" s="480" t="str">
        <f>IF(+All!$F848="Toledo",+All!B848,IF(+All!$H848="Toledo",+All!B848,0))</f>
        <v>Tues</v>
      </c>
      <c r="C156" s="72">
        <f>IF(+All!$F848="Toledo",+All!C848,IF(+All!$H848="Toledo",+All!C848,0))</f>
        <v>44516</v>
      </c>
      <c r="D156" s="73">
        <f>IF(+All!$F848="Toledo",+All!D848,IF(+All!$H848="Toledo",+All!D848,0))</f>
        <v>0.79166666666666663</v>
      </c>
      <c r="E156" s="707">
        <f>IF(+All!$F848="Toledo",+All!E848,IF(+All!$H848="Toledo",+All!E848,0))</f>
        <v>0</v>
      </c>
      <c r="F156" s="75" t="str">
        <f>IF(+All!$F848="Toledo",+All!F848,IF(+All!$H848="Toledo",+All!F848,0))</f>
        <v>Toledo</v>
      </c>
      <c r="G156" s="76" t="str">
        <f>IF(+All!$F848="Toledo",+All!G848,IF(+All!$H848="Toledo",+All!G848,0))</f>
        <v>MAC</v>
      </c>
      <c r="H156" s="75" t="str">
        <f>IF(+All!$F848="Toledo",+All!H848,IF(+All!$H848="Toledo",+All!H848,0))</f>
        <v>Ohio</v>
      </c>
      <c r="I156" s="76" t="str">
        <f>IF(+All!$F848="Toledo",+All!I848,IF(+All!$H848="Toledo",+All!I848,0))</f>
        <v>MAC</v>
      </c>
      <c r="J156" s="706" t="str">
        <f>IF(+All!$F848="Toledo",+All!J848,IF(+All!$H848="Toledo",+All!J848,0))</f>
        <v>Toledo</v>
      </c>
      <c r="K156" s="707" t="str">
        <f>IF(+All!$F848="Toledo",+All!K848,IF(+All!$H848="Toledo",+All!K848,0))</f>
        <v>Ohio</v>
      </c>
      <c r="L156" s="78">
        <f>IF(+All!$F848="Toledo",+All!L848,IF(+All!$H848="Toledo",+All!L848,0))</f>
        <v>7</v>
      </c>
      <c r="M156" s="79">
        <f>IF(+All!$F848="Toledo",+All!M848,IF(+All!$H848="Toledo",+All!M848,0))</f>
        <v>58</v>
      </c>
      <c r="N156" s="706" t="str">
        <f>IF(+All!$F848="Toledo",+All!N848,IF(+All!$H848="Toledo",+All!N848,0))</f>
        <v>Toledo</v>
      </c>
      <c r="O156" s="708">
        <f>IF(+All!$F848="Toledo",+All!O848,IF(+All!$H848="Toledo",+All!O848,0))</f>
        <v>35</v>
      </c>
      <c r="P156" s="708" t="str">
        <f>IF(+All!$F848="Toledo",+All!P848,IF(+All!$H848="Toledo",+All!P848,0))</f>
        <v>Ohio</v>
      </c>
      <c r="Q156" s="707">
        <f>IF(+All!$F848="Toledo",+All!Q848,IF(+All!$H848="Toledo",+All!Q848,0))</f>
        <v>23</v>
      </c>
      <c r="R156" s="706" t="str">
        <f>IF(+All!$F848="Toledo",+All!R848,IF(+All!$H848="Toledo",+All!R848,0))</f>
        <v>Toledo</v>
      </c>
      <c r="S156" s="708" t="str">
        <f>IF(+All!$F848="Toledo",+All!S848,IF(+All!$H848="Toledo",+All!S848,0))</f>
        <v>Ohio</v>
      </c>
      <c r="T156" s="706" t="str">
        <f>IF(+All!$F848="Toledo",+All!T848,IF(+All!$H848="Toledo",+All!T848,0))</f>
        <v>Ohio</v>
      </c>
      <c r="U156" s="707" t="str">
        <f>IF(+All!$F848="Toledo",+All!U848,IF(+All!$H848="Toledo",+All!U848,0))</f>
        <v>L</v>
      </c>
      <c r="V156" s="706">
        <f>IF(+All!$F482="Toledo",+All!#REF!,IF(+All!$H482="Toledo",+All!#REF!,0))</f>
        <v>0</v>
      </c>
      <c r="W156" s="707">
        <f>IF(+All!$F482="Toledo",+All!#REF!,IF(+All!$H482="Toledo",+All!#REF!,0))</f>
        <v>0</v>
      </c>
      <c r="X156" s="706">
        <f>IF(+All!$F482="Toledo",+All!#REF!,IF(+All!$H482="Toledo",+All!#REF!,0))</f>
        <v>0</v>
      </c>
      <c r="Y156" s="707">
        <f>IF(+All!$F482="Toledo",+All!#REF!,IF(+All!$H482="Toledo",+All!#REF!,0))</f>
        <v>0</v>
      </c>
      <c r="Z156" s="706">
        <f>IF(+All!$F482="Toledo",+All!#REF!,IF(+All!$H482="Toledo",+All!#REF!,0))</f>
        <v>0</v>
      </c>
      <c r="AA156" s="707">
        <f>IF(+All!$F482="Toledo",+All!#REF!,IF(+All!$H482="Toledo",+All!#REF!,0))</f>
        <v>0</v>
      </c>
      <c r="AB156" s="706">
        <f>IF(+All!$F482="Toledo",+All!#REF!,IF(+All!$H482="Toledo",+All!#REF!,0))</f>
        <v>0</v>
      </c>
      <c r="AC156" s="707">
        <f>IF(+All!$F482="Toledo",+All!#REF!,IF(+All!$H482="Toledo",+All!#REF!,0))</f>
        <v>0</v>
      </c>
      <c r="AD156" s="706">
        <f>IF(+All!$F482="Toledo",+All!#REF!,IF(+All!$H482="Toledo",+All!#REF!,0))</f>
        <v>0</v>
      </c>
      <c r="AE156" s="707">
        <f>IF(+All!$F482="Toledo",+All!#REF!,IF(+All!$H482="Toledo",+All!#REF!,0))</f>
        <v>0</v>
      </c>
      <c r="AF156" s="706">
        <f>IF(+All!$F482="Toledo",+All!#REF!,IF(+All!$H482="Toledo",+All!#REF!,0))</f>
        <v>0</v>
      </c>
      <c r="AG156" s="707">
        <f>IF(+All!$F482="Toledo",+All!#REF!,IF(+All!$H482="Toledo",+All!#REF!,0))</f>
        <v>0</v>
      </c>
      <c r="AH156" s="706">
        <f>IF(+All!$F482="Toledo",+All!#REF!,IF(+All!$H482="Toledo",+All!#REF!,0))</f>
        <v>0</v>
      </c>
      <c r="AI156" s="707">
        <f>IF(+All!$F482="Toledo",+All!#REF!,IF(+All!$H482="Toledo",+All!#REF!,0))</f>
        <v>0</v>
      </c>
      <c r="AJ156" s="706">
        <f>IF(+All!$F482="Toledo",+All!#REF!,IF(+All!$H482="Toledo",+All!#REF!,0))</f>
        <v>0</v>
      </c>
      <c r="AK156" s="707">
        <f>IF(+All!$F482="Toledo",+All!#REF!,IF(+All!$H482="Toledo",+All!#REF!,0))</f>
        <v>0</v>
      </c>
      <c r="AL156" s="81">
        <f>IF(+All!$F482="Toledo",+All!V482,IF(+All!$H482="Toledo",+All!V482,0))</f>
        <v>0</v>
      </c>
      <c r="AM156" s="82">
        <f>IF(+All!$F482="Toledo",+All!W482,IF(+All!$H482="Toledo",+All!W482,0))</f>
        <v>0</v>
      </c>
      <c r="AN156" s="81">
        <f>IF(+All!$F482="Toledo",+All!X482,IF(+All!$H482="Toledo",+All!X482,0))</f>
        <v>0</v>
      </c>
      <c r="AO156" s="83">
        <f>IF(+All!$F482="Toledo",+All!Y482,IF(+All!$H482="Toledo",+All!Y482,0))</f>
        <v>0</v>
      </c>
      <c r="AP156" s="84">
        <f>IF(+All!$F482="Toledo",+All!Z482,IF(+All!$H482="Toledo",+All!Z482,0))</f>
        <v>0</v>
      </c>
      <c r="AQ156" s="480">
        <f>IF(+All!$F482="Toledo",+All!#REF!,IF(+All!$H482="Toledo",+All!#REF!,0))</f>
        <v>0</v>
      </c>
      <c r="AR156" s="482">
        <f>IF(+All!$F482="Toledo",+All!#REF!,IF(+All!$H482="Toledo",+All!#REF!,0))</f>
        <v>0</v>
      </c>
      <c r="AS156" s="483">
        <f>IF(+All!$F482="Toledo",+All!#REF!,IF(+All!$H482="Toledo",+All!#REF!,0))</f>
        <v>0</v>
      </c>
      <c r="AT156" s="483">
        <f>IF(+All!$F482="Toledo",+All!#REF!,IF(+All!$H482="Toledo",+All!#REF!,0))</f>
        <v>0</v>
      </c>
      <c r="AU156" s="482">
        <f>IF(+All!$F482="Toledo",+All!#REF!,IF(+All!$H482="Toledo",+All!#REF!,0))</f>
        <v>0</v>
      </c>
      <c r="AV156" s="483">
        <f>IF(+All!$F482="Toledo",+All!#REF!,IF(+All!$H482="Toledo",+All!#REF!,0))</f>
        <v>0</v>
      </c>
      <c r="AW156" s="484">
        <f>IF(+All!$F482="Toledo",+All!#REF!,IF(+All!$H482="Toledo",+All!#REF!,0))</f>
        <v>0</v>
      </c>
      <c r="AX156" s="483">
        <f>IF(+All!$F482="Toledo",+All!#REF!,IF(+All!$H482="Toledo",+All!#REF!,0))</f>
        <v>0</v>
      </c>
      <c r="AY156" s="88">
        <f>IF(+All!$F482="Toledo",+All!#REF!,IF(+All!$H482="Toledo",+All!#REF!,0))</f>
        <v>0</v>
      </c>
      <c r="AZ156" s="89">
        <f>IF(+All!$F482="Toledo",+All!#REF!,IF(+All!$H482="Toledo",+All!#REF!,0))</f>
        <v>0</v>
      </c>
      <c r="BA156" s="90">
        <f>IF(+All!$F482="Toledo",+All!#REF!,IF(+All!$H482="Toledo",+All!#REF!,0))</f>
        <v>0</v>
      </c>
      <c r="BB156" s="90">
        <f>IF(+All!$F482="Toledo",+All!#REF!,IF(+All!$H482="Toledo",+All!#REF!,0))</f>
        <v>0</v>
      </c>
      <c r="BC156" s="91">
        <f>IF(+All!$F482="Toledo",+All!#REF!,IF(+All!$H482="Toledo",+All!#REF!,0))</f>
        <v>0</v>
      </c>
      <c r="BD156" s="482">
        <f>IF(+All!$F482="Toledo",+All!#REF!,IF(+All!$H482="Toledo",+All!#REF!,0))</f>
        <v>0</v>
      </c>
      <c r="BE156" s="483">
        <f>IF(+All!$F482="Toledo",+All!#REF!,IF(+All!$H482="Toledo",+All!#REF!,0))</f>
        <v>0</v>
      </c>
      <c r="BF156" s="483">
        <f>IF(+All!$F482="Toledo",+All!#REF!,IF(+All!$H482="Toledo",+All!#REF!,0))</f>
        <v>0</v>
      </c>
      <c r="BG156" s="482">
        <f>IF(+All!$F482="Toledo",+All!#REF!,IF(+All!$H482="Toledo",+All!#REF!,0))</f>
        <v>0</v>
      </c>
      <c r="BH156" s="483">
        <f>IF(+All!$F482="Toledo",+All!#REF!,IF(+All!$H482="Toledo",+All!#REF!,0))</f>
        <v>0</v>
      </c>
      <c r="BI156" s="484">
        <f>IF(+All!$F482="Toledo",+All!#REF!,IF(+All!$H482="Toledo",+All!#REF!,0))</f>
        <v>0</v>
      </c>
      <c r="BJ156" s="92">
        <f>IF(+All!$F482="Toledo",+All!#REF!,IF(+All!$H482="Toledo",+All!#REF!,0))</f>
        <v>0</v>
      </c>
      <c r="BK156" s="93">
        <f>IF(+All!$F482="Toledo",+All!#REF!,IF(+All!$H482="Toledo",+All!#REF!,0))</f>
        <v>0</v>
      </c>
    </row>
    <row r="157" spans="1:63" x14ac:dyDescent="0.8">
      <c r="A157" s="70">
        <f>IF(+All!$F954="Toledo",+All!A954,IF(+All!$H954="Toledo",+All!A954,0))</f>
        <v>0</v>
      </c>
      <c r="B157" s="480">
        <f>IF(+All!$F954="Toledo",+All!B954,IF(+All!$H954="Toledo",+All!B954,0))</f>
        <v>0</v>
      </c>
      <c r="C157" s="72">
        <f>IF(+All!$F954="Toledo",+All!C954,IF(+All!$H954="Toledo",+All!C954,0))</f>
        <v>0</v>
      </c>
      <c r="D157" s="73">
        <f>IF(+All!$F954="Toledo",+All!D954,IF(+All!$H954="Toledo",+All!D954,0))</f>
        <v>0</v>
      </c>
      <c r="E157" s="707">
        <f>IF(+All!$F954="Toledo",+All!E954,IF(+All!$H954="Toledo",+All!E954,0))</f>
        <v>0</v>
      </c>
      <c r="F157" s="75">
        <f>IF(+All!$F954="Toledo",+All!F954,IF(+All!$H954="Toledo",+All!F954,0))</f>
        <v>0</v>
      </c>
      <c r="G157" s="76">
        <f>IF(+All!$F954="Toledo",+All!G954,IF(+All!$H954="Toledo",+All!G954,0))</f>
        <v>0</v>
      </c>
      <c r="H157" s="75">
        <f>IF(+All!$F954="Toledo",+All!H954,IF(+All!$H954="Toledo",+All!H954,0))</f>
        <v>0</v>
      </c>
      <c r="I157" s="76">
        <f>IF(+All!$F954="Toledo",+All!I954,IF(+All!$H954="Toledo",+All!I954,0))</f>
        <v>0</v>
      </c>
      <c r="J157" s="706">
        <f>IF(+All!$F954="Toledo",+All!J954,IF(+All!$H954="Toledo",+All!J954,0))</f>
        <v>0</v>
      </c>
      <c r="K157" s="707">
        <f>IF(+All!$F954="Toledo",+All!K954,IF(+All!$H954="Toledo",+All!K954,0))</f>
        <v>0</v>
      </c>
      <c r="L157" s="78">
        <f>IF(+All!$F954="Toledo",+All!L954,IF(+All!$H954="Toledo",+All!L954,0))</f>
        <v>0</v>
      </c>
      <c r="M157" s="79">
        <f>IF(+All!$F954="Toledo",+All!M954,IF(+All!$H954="Toledo",+All!M954,0))</f>
        <v>0</v>
      </c>
      <c r="N157" s="706">
        <f>IF(+All!$F954="Toledo",+All!N954,IF(+All!$H954="Toledo",+All!N954,0))</f>
        <v>0</v>
      </c>
      <c r="O157" s="708">
        <f>IF(+All!$F954="Toledo",+All!O954,IF(+All!$H954="Toledo",+All!O954,0))</f>
        <v>0</v>
      </c>
      <c r="P157" s="708">
        <f>IF(+All!$F954="Toledo",+All!P954,IF(+All!$H954="Toledo",+All!P954,0))</f>
        <v>0</v>
      </c>
      <c r="Q157" s="707">
        <f>IF(+All!$F954="Toledo",+All!Q954,IF(+All!$H954="Toledo",+All!Q954,0))</f>
        <v>0</v>
      </c>
      <c r="R157" s="706">
        <f>IF(+All!$F954="Toledo",+All!R954,IF(+All!$H954="Toledo",+All!R954,0))</f>
        <v>0</v>
      </c>
      <c r="S157" s="708">
        <f>IF(+All!$F954="Toledo",+All!S954,IF(+All!$H954="Toledo",+All!S954,0))</f>
        <v>0</v>
      </c>
      <c r="T157" s="706">
        <f>IF(+All!$F954="Toledo",+All!T954,IF(+All!$H954="Toledo",+All!T954,0))</f>
        <v>0</v>
      </c>
      <c r="U157" s="707">
        <f>IF(+All!$F954="Toledo",+All!U954,IF(+All!$H954="Toledo",+All!U954,0))</f>
        <v>0</v>
      </c>
      <c r="V157" s="706">
        <f>IF(+All!$F547="Toledo",+All!#REF!,IF(+All!$H547="Toledo",+All!#REF!,0))</f>
        <v>0</v>
      </c>
      <c r="W157" s="707">
        <f>IF(+All!$F547="Toledo",+All!#REF!,IF(+All!$H547="Toledo",+All!#REF!,0))</f>
        <v>0</v>
      </c>
      <c r="X157" s="706">
        <f>IF(+All!$F547="Toledo",+All!#REF!,IF(+All!$H547="Toledo",+All!#REF!,0))</f>
        <v>0</v>
      </c>
      <c r="Y157" s="707">
        <f>IF(+All!$F547="Toledo",+All!#REF!,IF(+All!$H547="Toledo",+All!#REF!,0))</f>
        <v>0</v>
      </c>
      <c r="Z157" s="706">
        <f>IF(+All!$F547="Toledo",+All!#REF!,IF(+All!$H547="Toledo",+All!#REF!,0))</f>
        <v>0</v>
      </c>
      <c r="AA157" s="707">
        <f>IF(+All!$F547="Toledo",+All!#REF!,IF(+All!$H547="Toledo",+All!#REF!,0))</f>
        <v>0</v>
      </c>
      <c r="AB157" s="706">
        <f>IF(+All!$F547="Toledo",+All!#REF!,IF(+All!$H547="Toledo",+All!#REF!,0))</f>
        <v>0</v>
      </c>
      <c r="AC157" s="707">
        <f>IF(+All!$F547="Toledo",+All!#REF!,IF(+All!$H547="Toledo",+All!#REF!,0))</f>
        <v>0</v>
      </c>
      <c r="AD157" s="706">
        <f>IF(+All!$F547="Toledo",+All!#REF!,IF(+All!$H547="Toledo",+All!#REF!,0))</f>
        <v>0</v>
      </c>
      <c r="AE157" s="707">
        <f>IF(+All!$F547="Toledo",+All!#REF!,IF(+All!$H547="Toledo",+All!#REF!,0))</f>
        <v>0</v>
      </c>
      <c r="AF157" s="706">
        <f>IF(+All!$F547="Toledo",+All!#REF!,IF(+All!$H547="Toledo",+All!#REF!,0))</f>
        <v>0</v>
      </c>
      <c r="AG157" s="707">
        <f>IF(+All!$F547="Toledo",+All!#REF!,IF(+All!$H547="Toledo",+All!#REF!,0))</f>
        <v>0</v>
      </c>
      <c r="AH157" s="706">
        <f>IF(+All!$F547="Toledo",+All!#REF!,IF(+All!$H547="Toledo",+All!#REF!,0))</f>
        <v>0</v>
      </c>
      <c r="AI157" s="707">
        <f>IF(+All!$F547="Toledo",+All!#REF!,IF(+All!$H547="Toledo",+All!#REF!,0))</f>
        <v>0</v>
      </c>
      <c r="AJ157" s="706">
        <f>IF(+All!$F547="Toledo",+All!#REF!,IF(+All!$H547="Toledo",+All!#REF!,0))</f>
        <v>0</v>
      </c>
      <c r="AK157" s="707">
        <f>IF(+All!$F547="Toledo",+All!#REF!,IF(+All!$H547="Toledo",+All!#REF!,0))</f>
        <v>0</v>
      </c>
      <c r="AL157" s="81">
        <f>IF(+All!$F547="Toledo",+All!V547,IF(+All!$H547="Toledo",+All!V547,0))</f>
        <v>0</v>
      </c>
      <c r="AM157" s="82">
        <f>IF(+All!$F547="Toledo",+All!W547,IF(+All!$H547="Toledo",+All!W547,0))</f>
        <v>0</v>
      </c>
      <c r="AN157" s="81">
        <f>IF(+All!$F547="Toledo",+All!X547,IF(+All!$H547="Toledo",+All!X547,0))</f>
        <v>0</v>
      </c>
      <c r="AO157" s="83">
        <f>IF(+All!$F547="Toledo",+All!Y547,IF(+All!$H547="Toledo",+All!Y547,0))</f>
        <v>0</v>
      </c>
      <c r="AP157" s="84">
        <f>IF(+All!$F547="Toledo",+All!Z547,IF(+All!$H547="Toledo",+All!Z547,0))</f>
        <v>0</v>
      </c>
      <c r="AQ157" s="480">
        <f>IF(+All!$F547="Toledo",+All!#REF!,IF(+All!$H547="Toledo",+All!#REF!,0))</f>
        <v>0</v>
      </c>
      <c r="AR157" s="482">
        <f>IF(+All!$F547="Toledo",+All!#REF!,IF(+All!$H547="Toledo",+All!#REF!,0))</f>
        <v>0</v>
      </c>
      <c r="AS157" s="483">
        <f>IF(+All!$F547="Toledo",+All!#REF!,IF(+All!$H547="Toledo",+All!#REF!,0))</f>
        <v>0</v>
      </c>
      <c r="AT157" s="483">
        <f>IF(+All!$F547="Toledo",+All!#REF!,IF(+All!$H547="Toledo",+All!#REF!,0))</f>
        <v>0</v>
      </c>
      <c r="AU157" s="482">
        <f>IF(+All!$F547="Toledo",+All!#REF!,IF(+All!$H547="Toledo",+All!#REF!,0))</f>
        <v>0</v>
      </c>
      <c r="AV157" s="483">
        <f>IF(+All!$F547="Toledo",+All!#REF!,IF(+All!$H547="Toledo",+All!#REF!,0))</f>
        <v>0</v>
      </c>
      <c r="AW157" s="484">
        <f>IF(+All!$F547="Toledo",+All!#REF!,IF(+All!$H547="Toledo",+All!#REF!,0))</f>
        <v>0</v>
      </c>
      <c r="AX157" s="483">
        <f>IF(+All!$F547="Toledo",+All!#REF!,IF(+All!$H547="Toledo",+All!#REF!,0))</f>
        <v>0</v>
      </c>
      <c r="AY157" s="88">
        <f>IF(+All!$F547="Toledo",+All!#REF!,IF(+All!$H547="Toledo",+All!#REF!,0))</f>
        <v>0</v>
      </c>
      <c r="AZ157" s="89">
        <f>IF(+All!$F547="Toledo",+All!#REF!,IF(+All!$H547="Toledo",+All!#REF!,0))</f>
        <v>0</v>
      </c>
      <c r="BA157" s="90">
        <f>IF(+All!$F547="Toledo",+All!#REF!,IF(+All!$H547="Toledo",+All!#REF!,0))</f>
        <v>0</v>
      </c>
      <c r="BB157" s="90">
        <f>IF(+All!$F547="Toledo",+All!#REF!,IF(+All!$H547="Toledo",+All!#REF!,0))</f>
        <v>0</v>
      </c>
      <c r="BC157" s="91">
        <f>IF(+All!$F547="Toledo",+All!#REF!,IF(+All!$H547="Toledo",+All!#REF!,0))</f>
        <v>0</v>
      </c>
      <c r="BD157" s="482">
        <f>IF(+All!$F547="Toledo",+All!#REF!,IF(+All!$H547="Toledo",+All!#REF!,0))</f>
        <v>0</v>
      </c>
      <c r="BE157" s="483">
        <f>IF(+All!$F547="Toledo",+All!#REF!,IF(+All!$H547="Toledo",+All!#REF!,0))</f>
        <v>0</v>
      </c>
      <c r="BF157" s="483">
        <f>IF(+All!$F547="Toledo",+All!#REF!,IF(+All!$H547="Toledo",+All!#REF!,0))</f>
        <v>0</v>
      </c>
      <c r="BG157" s="482">
        <f>IF(+All!$F547="Toledo",+All!#REF!,IF(+All!$H547="Toledo",+All!#REF!,0))</f>
        <v>0</v>
      </c>
      <c r="BH157" s="483">
        <f>IF(+All!$F547="Toledo",+All!#REF!,IF(+All!$H547="Toledo",+All!#REF!,0))</f>
        <v>0</v>
      </c>
      <c r="BI157" s="484">
        <f>IF(+All!$F547="Toledo",+All!#REF!,IF(+All!$H547="Toledo",+All!#REF!,0))</f>
        <v>0</v>
      </c>
      <c r="BJ157" s="92">
        <f>IF(+All!$F547="Toledo",+All!#REF!,IF(+All!$H547="Toledo",+All!#REF!,0))</f>
        <v>0</v>
      </c>
      <c r="BK157" s="93">
        <f>IF(+All!$F547="Toledo",+All!#REF!,IF(+All!$H547="Toledo",+All!#REF!,0))</f>
        <v>0</v>
      </c>
    </row>
    <row r="158" spans="1:63" x14ac:dyDescent="0.8">
      <c r="B158" s="70"/>
      <c r="C158" s="94"/>
      <c r="D158" s="73"/>
      <c r="F158" s="1255" t="str">
        <f>F159</f>
        <v>Western Michigan</v>
      </c>
      <c r="G158" s="1256"/>
      <c r="H158" s="1256"/>
      <c r="I158" s="1257"/>
      <c r="L158" s="78"/>
      <c r="M158" s="79"/>
      <c r="W158" s="74"/>
      <c r="AD158" s="77"/>
      <c r="AE158" s="74"/>
      <c r="AF158" s="77"/>
      <c r="AG158" s="74"/>
      <c r="AH158" s="77"/>
      <c r="AI158" s="74"/>
      <c r="AJ158" s="77"/>
      <c r="AK158" s="74"/>
      <c r="AQ158" s="480"/>
      <c r="AR158" s="85"/>
      <c r="AS158" s="86"/>
      <c r="AT158" s="86"/>
      <c r="AU158" s="85"/>
      <c r="AV158" s="86"/>
      <c r="AW158" s="87"/>
      <c r="AX158" s="86"/>
      <c r="AY158" s="88"/>
      <c r="AZ158" s="89"/>
      <c r="BA158" s="90"/>
      <c r="BB158" s="90"/>
      <c r="BC158" s="91"/>
      <c r="BD158" s="85"/>
      <c r="BE158" s="86"/>
      <c r="BF158" s="86"/>
      <c r="BG158" s="85"/>
      <c r="BH158" s="86"/>
      <c r="BI158" s="87"/>
    </row>
    <row r="159" spans="1:63" x14ac:dyDescent="0.8">
      <c r="A159" s="70">
        <f>IF(+All!$F50="Western Michigan",+All!A50,IF(+All!$H50="Western Michigan",+All!A50,0))</f>
        <v>1</v>
      </c>
      <c r="B159" s="480" t="str">
        <f>IF(+All!$F50="Western Michigan",+All!B50,IF(+All!$H50="Western Michigan",+All!B50,0))</f>
        <v>Sat</v>
      </c>
      <c r="C159" s="72">
        <f>IF(+All!$F50="Western Michigan",+All!C50,IF(+All!$H50="Western Michigan",+All!C50,0))</f>
        <v>44443</v>
      </c>
      <c r="D159" s="73">
        <f>IF(+All!$F50="Western Michigan",+All!D50,IF(+All!$H50="Western Michigan",+All!D50,0))</f>
        <v>0.5</v>
      </c>
      <c r="E159" s="707" t="str">
        <f>IF(+All!$F50="Western Michigan",+All!E50,IF(+All!$H50="Western Michigan",+All!E50,0))</f>
        <v>ESPN</v>
      </c>
      <c r="F159" s="75" t="str">
        <f>IF(+All!$F50="Western Michigan",+All!F50,IF(+All!$H50="Western Michigan",+All!F50,0))</f>
        <v>Western Michigan</v>
      </c>
      <c r="G159" s="76" t="str">
        <f>IF(+All!$F50="Western Michigan",+All!G50,IF(+All!$H50="Western Michigan",+All!G50,0))</f>
        <v>MAC</v>
      </c>
      <c r="H159" s="75" t="str">
        <f>IF(+All!$F50="Western Michigan",+All!H50,IF(+All!$H50="Western Michigan",+All!H50,0))</f>
        <v>Michigan</v>
      </c>
      <c r="I159" s="76" t="str">
        <f>IF(+All!$F50="Western Michigan",+All!I50,IF(+All!$H50="Western Michigan",+All!I50,0))</f>
        <v>B10</v>
      </c>
      <c r="J159" s="706" t="str">
        <f>IF(+All!$F50="Western Michigan",+All!J50,IF(+All!$H50="Western Michigan",+All!J50,0))</f>
        <v>Michigan</v>
      </c>
      <c r="K159" s="707" t="str">
        <f>IF(+All!$F50="Western Michigan",+All!K50,IF(+All!$H50="Western Michigan",+All!K50,0))</f>
        <v>Western Michigan</v>
      </c>
      <c r="L159" s="78">
        <f>IF(+All!$F50="Western Michigan",+All!L50,IF(+All!$H50="Western Michigan",+All!L50,0))</f>
        <v>17</v>
      </c>
      <c r="M159" s="79">
        <f>IF(+All!$F50="Western Michigan",+All!M50,IF(+All!$H50="Western Michigan",+All!M50,0))</f>
        <v>66.5</v>
      </c>
      <c r="N159" s="706" t="str">
        <f>IF(+All!$F50="Western Michigan",+All!N50,IF(+All!$H50="Western Michigan",+All!N50,0))</f>
        <v>Michigan</v>
      </c>
      <c r="O159" s="708">
        <f>IF(+All!$F50="Western Michigan",+All!O50,IF(+All!$H50="Western Michigan",+All!O50,0))</f>
        <v>47</v>
      </c>
      <c r="P159" s="708" t="str">
        <f>IF(+All!$F50="Western Michigan",+All!P50,IF(+All!$H50="Western Michigan",+All!P50,0))</f>
        <v>Western Michigan</v>
      </c>
      <c r="Q159" s="707">
        <f>IF(+All!$F50="Western Michigan",+All!Q50,IF(+All!$H50="Western Michigan",+All!Q50,0))</f>
        <v>14</v>
      </c>
      <c r="R159" s="706" t="str">
        <f>IF(+All!$F50="Western Michigan",+All!R50,IF(+All!$H50="Western Michigan",+All!R50,0))</f>
        <v>Michigan</v>
      </c>
      <c r="S159" s="708" t="str">
        <f>IF(+All!$F50="Western Michigan",+All!S50,IF(+All!$H50="Western Michigan",+All!S50,0))</f>
        <v>Western Michigan</v>
      </c>
      <c r="T159" s="706" t="str">
        <f>IF(+All!$F50="Western Michigan",+All!T50,IF(+All!$H50="Western Michigan",+All!T50,0))</f>
        <v>Western Michigan</v>
      </c>
      <c r="U159" s="707" t="str">
        <f>IF(+All!$F50="Western Michigan",+All!U50,IF(+All!$H50="Western Michigan",+All!U50,0))</f>
        <v>L</v>
      </c>
      <c r="V159" s="706">
        <f>IF(+All!$F133="Western Michigan",+All!#REF!,IF(+All!$H133="Western Michigan",+All!#REF!,0))</f>
        <v>0</v>
      </c>
      <c r="W159" s="707">
        <f>IF(+All!$F133="Western Michigan",+All!#REF!,IF(+All!$H133="Western Michigan",+All!#REF!,0))</f>
        <v>0</v>
      </c>
      <c r="X159" s="706">
        <f>IF(+All!$F133="Western Michigan",+All!#REF!,IF(+All!$H133="Western Michigan",+All!#REF!,0))</f>
        <v>0</v>
      </c>
      <c r="Y159" s="707">
        <f>IF(+All!$F133="Western Michigan",+All!#REF!,IF(+All!$H133="Western Michigan",+All!#REF!,0))</f>
        <v>0</v>
      </c>
      <c r="Z159" s="706">
        <f>IF(+All!$F133="Western Michigan",+All!#REF!,IF(+All!$H133="Western Michigan",+All!#REF!,0))</f>
        <v>0</v>
      </c>
      <c r="AA159" s="707">
        <f>IF(+All!$F133="Western Michigan",+All!#REF!,IF(+All!$H133="Western Michigan",+All!#REF!,0))</f>
        <v>0</v>
      </c>
      <c r="AB159" s="706">
        <f>IF(+All!$F133="Western Michigan",+All!#REF!,IF(+All!$H133="Western Michigan",+All!#REF!,0))</f>
        <v>0</v>
      </c>
      <c r="AC159" s="707">
        <f>IF(+All!$F133="Western Michigan",+All!#REF!,IF(+All!$H133="Western Michigan",+All!#REF!,0))</f>
        <v>0</v>
      </c>
      <c r="AD159" s="706">
        <f>IF(+All!$F133="Western Michigan",+All!#REF!,IF(+All!$H133="Western Michigan",+All!#REF!,0))</f>
        <v>0</v>
      </c>
      <c r="AE159" s="707">
        <f>IF(+All!$F133="Western Michigan",+All!#REF!,IF(+All!$H133="Western Michigan",+All!#REF!,0))</f>
        <v>0</v>
      </c>
      <c r="AF159" s="706">
        <f>IF(+All!$F133="Western Michigan",+All!#REF!,IF(+All!$H133="Western Michigan",+All!#REF!,0))</f>
        <v>0</v>
      </c>
      <c r="AG159" s="707">
        <f>IF(+All!$F133="Western Michigan",+All!#REF!,IF(+All!$H133="Western Michigan",+All!#REF!,0))</f>
        <v>0</v>
      </c>
      <c r="AH159" s="706">
        <f>IF(+All!$F133="Western Michigan",+All!#REF!,IF(+All!$H133="Western Michigan",+All!#REF!,0))</f>
        <v>0</v>
      </c>
      <c r="AI159" s="707">
        <f>IF(+All!$F133="Western Michigan",+All!#REF!,IF(+All!$H133="Western Michigan",+All!#REF!,0))</f>
        <v>0</v>
      </c>
      <c r="AJ159" s="706">
        <f>IF(+All!$F133="Western Michigan",+All!#REF!,IF(+All!$H133="Western Michigan",+All!#REF!,0))</f>
        <v>0</v>
      </c>
      <c r="AK159" s="707">
        <f>IF(+All!$F133="Western Michigan",+All!#REF!,IF(+All!$H133="Western Michigan",+All!#REF!,0))</f>
        <v>0</v>
      </c>
      <c r="AL159" s="81">
        <f>IF(+All!$F133="Western Michigan",+All!V133,IF(+All!$H133="Western Michigan",+All!V133,0))</f>
        <v>0</v>
      </c>
      <c r="AM159" s="82">
        <f>IF(+All!$F133="Western Michigan",+All!W133,IF(+All!$H133="Western Michigan",+All!W133,0))</f>
        <v>0</v>
      </c>
      <c r="AN159" s="81">
        <f>IF(+All!$F133="Western Michigan",+All!X133,IF(+All!$H133="Western Michigan",+All!X133,0))</f>
        <v>0</v>
      </c>
      <c r="AO159" s="83">
        <f>IF(+All!$F133="Western Michigan",+All!Y133,IF(+All!$H133="Western Michigan",+All!Y133,0))</f>
        <v>0</v>
      </c>
      <c r="AP159" s="84">
        <f>IF(+All!$F133="Western Michigan",+All!Z133,IF(+All!$H133="Western Michigan",+All!Z133,0))</f>
        <v>0</v>
      </c>
      <c r="AQ159" s="480">
        <f>IF(+All!$F133="Western Michigan",+All!#REF!,IF(+All!$H133="Western Michigan",+All!#REF!,0))</f>
        <v>0</v>
      </c>
      <c r="AR159" s="482">
        <f>IF(+All!$F133="Western Michigan",+All!#REF!,IF(+All!$H133="Western Michigan",+All!#REF!,0))</f>
        <v>0</v>
      </c>
      <c r="AS159" s="483">
        <f>IF(+All!$F133="Western Michigan",+All!#REF!,IF(+All!$H133="Western Michigan",+All!#REF!,0))</f>
        <v>0</v>
      </c>
      <c r="AT159" s="483">
        <f>IF(+All!$F133="Western Michigan",+All!#REF!,IF(+All!$H133="Western Michigan",+All!#REF!,0))</f>
        <v>0</v>
      </c>
      <c r="AU159" s="482">
        <f>IF(+All!$F133="Western Michigan",+All!#REF!,IF(+All!$H133="Western Michigan",+All!#REF!,0))</f>
        <v>0</v>
      </c>
      <c r="AV159" s="483">
        <f>IF(+All!$F133="Western Michigan",+All!#REF!,IF(+All!$H133="Western Michigan",+All!#REF!,0))</f>
        <v>0</v>
      </c>
      <c r="AW159" s="484">
        <f>IF(+All!$F133="Western Michigan",+All!#REF!,IF(+All!$H133="Western Michigan",+All!#REF!,0))</f>
        <v>0</v>
      </c>
      <c r="AX159" s="483">
        <f>IF(+All!$F133="Western Michigan",+All!#REF!,IF(+All!$H133="Western Michigan",+All!#REF!,0))</f>
        <v>0</v>
      </c>
      <c r="AY159" s="88">
        <f>IF(+All!$F133="Western Michigan",+All!#REF!,IF(+All!$H133="Western Michigan",+All!#REF!,0))</f>
        <v>0</v>
      </c>
      <c r="AZ159" s="89">
        <f>IF(+All!$F133="Western Michigan",+All!#REF!,IF(+All!$H133="Western Michigan",+All!#REF!,0))</f>
        <v>0</v>
      </c>
      <c r="BA159" s="90">
        <f>IF(+All!$F133="Western Michigan",+All!#REF!,IF(+All!$H133="Western Michigan",+All!#REF!,0))</f>
        <v>0</v>
      </c>
      <c r="BB159" s="90">
        <f>IF(+All!$F133="Western Michigan",+All!#REF!,IF(+All!$H133="Western Michigan",+All!#REF!,0))</f>
        <v>0</v>
      </c>
      <c r="BC159" s="91">
        <f>IF(+All!$F133="Western Michigan",+All!#REF!,IF(+All!$H133="Western Michigan",+All!#REF!,0))</f>
        <v>0</v>
      </c>
      <c r="BD159" s="482">
        <f>IF(+All!$F133="Western Michigan",+All!#REF!,IF(+All!$H133="Western Michigan",+All!#REF!,0))</f>
        <v>0</v>
      </c>
      <c r="BE159" s="483">
        <f>IF(+All!$F133="Western Michigan",+All!#REF!,IF(+All!$H133="Western Michigan",+All!#REF!,0))</f>
        <v>0</v>
      </c>
      <c r="BF159" s="483">
        <f>IF(+All!$F133="Western Michigan",+All!#REF!,IF(+All!$H133="Western Michigan",+All!#REF!,0))</f>
        <v>0</v>
      </c>
      <c r="BG159" s="482">
        <f>IF(+All!$F133="Western Michigan",+All!#REF!,IF(+All!$H133="Western Michigan",+All!#REF!,0))</f>
        <v>0</v>
      </c>
      <c r="BH159" s="483">
        <f>IF(+All!$F133="Western Michigan",+All!#REF!,IF(+All!$H133="Western Michigan",+All!#REF!,0))</f>
        <v>0</v>
      </c>
      <c r="BI159" s="484">
        <f>IF(+All!$F133="Western Michigan",+All!#REF!,IF(+All!$H133="Western Michigan",+All!#REF!,0))</f>
        <v>0</v>
      </c>
      <c r="BJ159" s="92">
        <f>IF(+All!$F133="Western Michigan",+All!#REF!,IF(+All!$H133="Western Michigan",+All!#REF!,0))</f>
        <v>0</v>
      </c>
      <c r="BK159" s="93">
        <f>IF(+All!$F133="Western Michigan",+All!#REF!,IF(+All!$H133="Western Michigan",+All!#REF!,0))</f>
        <v>0</v>
      </c>
    </row>
    <row r="160" spans="1:63" x14ac:dyDescent="0.8">
      <c r="A160" s="70">
        <f>IF(+All!$F152="Western Michigan",+All!A152,IF(+All!$H152="Western Michigan",+All!A152,0))</f>
        <v>2</v>
      </c>
      <c r="B160" s="480" t="str">
        <f>IF(+All!$F152="Western Michigan",+All!B152,IF(+All!$H152="Western Michigan",+All!B152,0))</f>
        <v>Sat</v>
      </c>
      <c r="C160" s="72">
        <f>IF(+All!$F152="Western Michigan",+All!C152,IF(+All!$H152="Western Michigan",+All!C152,0))</f>
        <v>44450</v>
      </c>
      <c r="D160" s="73">
        <f>IF(+All!$F152="Western Michigan",+All!D152,IF(+All!$H152="Western Michigan",+All!D152,0))</f>
        <v>0.70833333333333337</v>
      </c>
      <c r="E160" s="707" t="str">
        <f>IF(+All!$F152="Western Michigan",+All!E152,IF(+All!$H152="Western Michigan",+All!E152,0))</f>
        <v>espn3</v>
      </c>
      <c r="F160" s="75" t="str">
        <f>IF(+All!$F152="Western Michigan",+All!F152,IF(+All!$H152="Western Michigan",+All!F152,0))</f>
        <v>1AA Illinois State</v>
      </c>
      <c r="G160" s="76" t="str">
        <f>IF(+All!$F152="Western Michigan",+All!G152,IF(+All!$H152="Western Michigan",+All!G152,0))</f>
        <v>1AA</v>
      </c>
      <c r="H160" s="75" t="str">
        <f>IF(+All!$F152="Western Michigan",+All!H152,IF(+All!$H152="Western Michigan",+All!H152,0))</f>
        <v>Western Michigan</v>
      </c>
      <c r="I160" s="76" t="str">
        <f>IF(+All!$F152="Western Michigan",+All!I152,IF(+All!$H152="Western Michigan",+All!I152,0))</f>
        <v>MAC</v>
      </c>
      <c r="J160" s="706">
        <f>IF(+All!$F152="Western Michigan",+All!J152,IF(+All!$H152="Western Michigan",+All!J152,0))</f>
        <v>0</v>
      </c>
      <c r="K160" s="707">
        <f>IF(+All!$F152="Western Michigan",+All!K152,IF(+All!$H152="Western Michigan",+All!K152,0))</f>
        <v>0</v>
      </c>
      <c r="L160" s="78">
        <f>IF(+All!$F152="Western Michigan",+All!L152,IF(+All!$H152="Western Michigan",+All!L152,0))</f>
        <v>0</v>
      </c>
      <c r="M160" s="79">
        <f>IF(+All!$F152="Western Michigan",+All!M152,IF(+All!$H152="Western Michigan",+All!M152,0))</f>
        <v>0</v>
      </c>
      <c r="N160" s="706" t="str">
        <f>IF(+All!$F152="Western Michigan",+All!N152,IF(+All!$H152="Western Michigan",+All!N152,0))</f>
        <v>Western Michigan</v>
      </c>
      <c r="O160" s="708">
        <f>IF(+All!$F152="Western Michigan",+All!O152,IF(+All!$H152="Western Michigan",+All!O152,0))</f>
        <v>28</v>
      </c>
      <c r="P160" s="708" t="str">
        <f>IF(+All!$F152="Western Michigan",+All!P152,IF(+All!$H152="Western Michigan",+All!P152,0))</f>
        <v>1AA Illinois State</v>
      </c>
      <c r="Q160" s="707">
        <f>IF(+All!$F152="Western Michigan",+All!Q152,IF(+All!$H152="Western Michigan",+All!Q152,0))</f>
        <v>0</v>
      </c>
      <c r="R160" s="706">
        <f>IF(+All!$F152="Western Michigan",+All!R152,IF(+All!$H152="Western Michigan",+All!R152,0))</f>
        <v>0</v>
      </c>
      <c r="S160" s="708">
        <f>IF(+All!$F152="Western Michigan",+All!S152,IF(+All!$H152="Western Michigan",+All!S152,0))</f>
        <v>0</v>
      </c>
      <c r="T160" s="706">
        <f>IF(+All!$F152="Western Michigan",+All!T152,IF(+All!$H152="Western Michigan",+All!T152,0))</f>
        <v>0</v>
      </c>
      <c r="U160" s="707">
        <f>IF(+All!$F152="Western Michigan",+All!U152,IF(+All!$H152="Western Michigan",+All!U152,0))</f>
        <v>0</v>
      </c>
      <c r="V160" s="706">
        <f>IF(+All!$F175="Western Michigan",+All!#REF!,IF(+All!$H175="Western Michigan",+All!#REF!,0))</f>
        <v>0</v>
      </c>
      <c r="W160" s="707">
        <f>IF(+All!$F175="Western Michigan",+All!#REF!,IF(+All!$H175="Western Michigan",+All!#REF!,0))</f>
        <v>0</v>
      </c>
      <c r="X160" s="706">
        <f>IF(+All!$F175="Western Michigan",+All!#REF!,IF(+All!$H175="Western Michigan",+All!#REF!,0))</f>
        <v>0</v>
      </c>
      <c r="Y160" s="707">
        <f>IF(+All!$F175="Western Michigan",+All!#REF!,IF(+All!$H175="Western Michigan",+All!#REF!,0))</f>
        <v>0</v>
      </c>
      <c r="Z160" s="706">
        <f>IF(+All!$F175="Western Michigan",+All!#REF!,IF(+All!$H175="Western Michigan",+All!#REF!,0))</f>
        <v>0</v>
      </c>
      <c r="AA160" s="707">
        <f>IF(+All!$F175="Western Michigan",+All!#REF!,IF(+All!$H175="Western Michigan",+All!#REF!,0))</f>
        <v>0</v>
      </c>
      <c r="AB160" s="706">
        <f>IF(+All!$F175="Western Michigan",+All!#REF!,IF(+All!$H175="Western Michigan",+All!#REF!,0))</f>
        <v>0</v>
      </c>
      <c r="AC160" s="707">
        <f>IF(+All!$F175="Western Michigan",+All!#REF!,IF(+All!$H175="Western Michigan",+All!#REF!,0))</f>
        <v>0</v>
      </c>
      <c r="AD160" s="706">
        <f>IF(+All!$F175="Western Michigan",+All!#REF!,IF(+All!$H175="Western Michigan",+All!#REF!,0))</f>
        <v>0</v>
      </c>
      <c r="AE160" s="707">
        <f>IF(+All!$F175="Western Michigan",+All!#REF!,IF(+All!$H175="Western Michigan",+All!#REF!,0))</f>
        <v>0</v>
      </c>
      <c r="AF160" s="706">
        <f>IF(+All!$F175="Western Michigan",+All!#REF!,IF(+All!$H175="Western Michigan",+All!#REF!,0))</f>
        <v>0</v>
      </c>
      <c r="AG160" s="707">
        <f>IF(+All!$F175="Western Michigan",+All!#REF!,IF(+All!$H175="Western Michigan",+All!#REF!,0))</f>
        <v>0</v>
      </c>
      <c r="AH160" s="706">
        <f>IF(+All!$F175="Western Michigan",+All!#REF!,IF(+All!$H175="Western Michigan",+All!#REF!,0))</f>
        <v>0</v>
      </c>
      <c r="AI160" s="707">
        <f>IF(+All!$F175="Western Michigan",+All!#REF!,IF(+All!$H175="Western Michigan",+All!#REF!,0))</f>
        <v>0</v>
      </c>
      <c r="AJ160" s="706">
        <f>IF(+All!$F175="Western Michigan",+All!#REF!,IF(+All!$H175="Western Michigan",+All!#REF!,0))</f>
        <v>0</v>
      </c>
      <c r="AK160" s="707">
        <f>IF(+All!$F175="Western Michigan",+All!#REF!,IF(+All!$H175="Western Michigan",+All!#REF!,0))</f>
        <v>0</v>
      </c>
      <c r="AL160" s="81">
        <f>IF(+All!$F175="Western Michigan",+All!V175,IF(+All!$H175="Western Michigan",+All!V175,0))</f>
        <v>0</v>
      </c>
      <c r="AM160" s="82">
        <f>IF(+All!$F175="Western Michigan",+All!W175,IF(+All!$H175="Western Michigan",+All!W175,0))</f>
        <v>0</v>
      </c>
      <c r="AN160" s="81">
        <f>IF(+All!$F175="Western Michigan",+All!X175,IF(+All!$H175="Western Michigan",+All!X175,0))</f>
        <v>0</v>
      </c>
      <c r="AO160" s="83">
        <f>IF(+All!$F175="Western Michigan",+All!Y175,IF(+All!$H175="Western Michigan",+All!Y175,0))</f>
        <v>0</v>
      </c>
      <c r="AP160" s="84">
        <f>IF(+All!$F175="Western Michigan",+All!Z175,IF(+All!$H175="Western Michigan",+All!Z175,0))</f>
        <v>0</v>
      </c>
      <c r="AQ160" s="480">
        <f>IF(+All!$F175="Western Michigan",+All!#REF!,IF(+All!$H175="Western Michigan",+All!#REF!,0))</f>
        <v>0</v>
      </c>
      <c r="AR160" s="482">
        <f>IF(+All!$F175="Western Michigan",+All!#REF!,IF(+All!$H175="Western Michigan",+All!#REF!,0))</f>
        <v>0</v>
      </c>
      <c r="AS160" s="483">
        <f>IF(+All!$F175="Western Michigan",+All!#REF!,IF(+All!$H175="Western Michigan",+All!#REF!,0))</f>
        <v>0</v>
      </c>
      <c r="AT160" s="483">
        <f>IF(+All!$F175="Western Michigan",+All!#REF!,IF(+All!$H175="Western Michigan",+All!#REF!,0))</f>
        <v>0</v>
      </c>
      <c r="AU160" s="482">
        <f>IF(+All!$F175="Western Michigan",+All!#REF!,IF(+All!$H175="Western Michigan",+All!#REF!,0))</f>
        <v>0</v>
      </c>
      <c r="AV160" s="483">
        <f>IF(+All!$F175="Western Michigan",+All!#REF!,IF(+All!$H175="Western Michigan",+All!#REF!,0))</f>
        <v>0</v>
      </c>
      <c r="AW160" s="484">
        <f>IF(+All!$F175="Western Michigan",+All!#REF!,IF(+All!$H175="Western Michigan",+All!#REF!,0))</f>
        <v>0</v>
      </c>
      <c r="AX160" s="483">
        <f>IF(+All!$F175="Western Michigan",+All!#REF!,IF(+All!$H175="Western Michigan",+All!#REF!,0))</f>
        <v>0</v>
      </c>
      <c r="AY160" s="88">
        <f>IF(+All!$F175="Western Michigan",+All!#REF!,IF(+All!$H175="Western Michigan",+All!#REF!,0))</f>
        <v>0</v>
      </c>
      <c r="AZ160" s="89">
        <f>IF(+All!$F175="Western Michigan",+All!#REF!,IF(+All!$H175="Western Michigan",+All!#REF!,0))</f>
        <v>0</v>
      </c>
      <c r="BA160" s="90">
        <f>IF(+All!$F175="Western Michigan",+All!#REF!,IF(+All!$H175="Western Michigan",+All!#REF!,0))</f>
        <v>0</v>
      </c>
      <c r="BB160" s="90">
        <f>IF(+All!$F175="Western Michigan",+All!#REF!,IF(+All!$H175="Western Michigan",+All!#REF!,0))</f>
        <v>0</v>
      </c>
      <c r="BC160" s="91">
        <f>IF(+All!$F175="Western Michigan",+All!#REF!,IF(+All!$H175="Western Michigan",+All!#REF!,0))</f>
        <v>0</v>
      </c>
      <c r="BD160" s="482">
        <f>IF(+All!$F175="Western Michigan",+All!#REF!,IF(+All!$H175="Western Michigan",+All!#REF!,0))</f>
        <v>0</v>
      </c>
      <c r="BE160" s="483">
        <f>IF(+All!$F175="Western Michigan",+All!#REF!,IF(+All!$H175="Western Michigan",+All!#REF!,0))</f>
        <v>0</v>
      </c>
      <c r="BF160" s="483">
        <f>IF(+All!$F175="Western Michigan",+All!#REF!,IF(+All!$H175="Western Michigan",+All!#REF!,0))</f>
        <v>0</v>
      </c>
      <c r="BG160" s="482">
        <f>IF(+All!$F175="Western Michigan",+All!#REF!,IF(+All!$H175="Western Michigan",+All!#REF!,0))</f>
        <v>0</v>
      </c>
      <c r="BH160" s="483">
        <f>IF(+All!$F175="Western Michigan",+All!#REF!,IF(+All!$H175="Western Michigan",+All!#REF!,0))</f>
        <v>0</v>
      </c>
      <c r="BI160" s="484">
        <f>IF(+All!$F175="Western Michigan",+All!#REF!,IF(+All!$H175="Western Michigan",+All!#REF!,0))</f>
        <v>0</v>
      </c>
      <c r="BJ160" s="92">
        <f>IF(+All!$F175="Western Michigan",+All!#REF!,IF(+All!$H175="Western Michigan",+All!#REF!,0))</f>
        <v>0</v>
      </c>
      <c r="BK160" s="93">
        <f>IF(+All!$F175="Western Michigan",+All!#REF!,IF(+All!$H175="Western Michigan",+All!#REF!,0))</f>
        <v>0</v>
      </c>
    </row>
    <row r="161" spans="1:63" x14ac:dyDescent="0.8">
      <c r="A161" s="70">
        <f>IF(+All!$F190="Western Michigan",+All!A190,IF(+All!$H190="Western Michigan",+All!A190,0))</f>
        <v>3</v>
      </c>
      <c r="B161" s="480" t="str">
        <f>IF(+All!$F190="Western Michigan",+All!B190,IF(+All!$H190="Western Michigan",+All!B190,0))</f>
        <v>Sat</v>
      </c>
      <c r="C161" s="72">
        <f>IF(+All!$F190="Western Michigan",+All!C190,IF(+All!$H190="Western Michigan",+All!C190,0))</f>
        <v>44457</v>
      </c>
      <c r="D161" s="73">
        <f>IF(+All!$F190="Western Michigan",+All!D190,IF(+All!$H190="Western Michigan",+All!D190,0))</f>
        <v>0.5</v>
      </c>
      <c r="E161" s="707" t="str">
        <f>IF(+All!$F190="Western Michigan",+All!E190,IF(+All!$H190="Western Michigan",+All!E190,0))</f>
        <v>espn3</v>
      </c>
      <c r="F161" s="75" t="str">
        <f>IF(+All!$F190="Western Michigan",+All!F190,IF(+All!$H190="Western Michigan",+All!F190,0))</f>
        <v>Western Michigan</v>
      </c>
      <c r="G161" s="76" t="str">
        <f>IF(+All!$F190="Western Michigan",+All!G190,IF(+All!$H190="Western Michigan",+All!G190,0))</f>
        <v>MAC</v>
      </c>
      <c r="H161" s="75" t="str">
        <f>IF(+All!$F190="Western Michigan",+All!H190,IF(+All!$H190="Western Michigan",+All!H190,0))</f>
        <v>Pittsburgh</v>
      </c>
      <c r="I161" s="76" t="str">
        <f>IF(+All!$F190="Western Michigan",+All!I190,IF(+All!$H190="Western Michigan",+All!I190,0))</f>
        <v>ACC</v>
      </c>
      <c r="J161" s="706" t="str">
        <f>IF(+All!$F190="Western Michigan",+All!J190,IF(+All!$H190="Western Michigan",+All!J190,0))</f>
        <v>Pittsburgh</v>
      </c>
      <c r="K161" s="707" t="str">
        <f>IF(+All!$F190="Western Michigan",+All!K190,IF(+All!$H190="Western Michigan",+All!K190,0))</f>
        <v>Western Michigan</v>
      </c>
      <c r="L161" s="78">
        <f>IF(+All!$F190="Western Michigan",+All!L190,IF(+All!$H190="Western Michigan",+All!L190,0))</f>
        <v>15</v>
      </c>
      <c r="M161" s="79">
        <f>IF(+All!$F190="Western Michigan",+All!M190,IF(+All!$H190="Western Michigan",+All!M190,0))</f>
        <v>59</v>
      </c>
      <c r="N161" s="706" t="str">
        <f>IF(+All!$F190="Western Michigan",+All!N190,IF(+All!$H190="Western Michigan",+All!N190,0))</f>
        <v>Western Michigan</v>
      </c>
      <c r="O161" s="708">
        <f>IF(+All!$F190="Western Michigan",+All!O190,IF(+All!$H190="Western Michigan",+All!O190,0))</f>
        <v>44</v>
      </c>
      <c r="P161" s="708" t="str">
        <f>IF(+All!$F190="Western Michigan",+All!P190,IF(+All!$H190="Western Michigan",+All!P190,0))</f>
        <v>Pittsburgh</v>
      </c>
      <c r="Q161" s="707">
        <f>IF(+All!$F190="Western Michigan",+All!Q190,IF(+All!$H190="Western Michigan",+All!Q190,0))</f>
        <v>41</v>
      </c>
      <c r="R161" s="706" t="str">
        <f>IF(+All!$F190="Western Michigan",+All!R190,IF(+All!$H190="Western Michigan",+All!R190,0))</f>
        <v>Western Michigan</v>
      </c>
      <c r="S161" s="708" t="str">
        <f>IF(+All!$F190="Western Michigan",+All!S190,IF(+All!$H190="Western Michigan",+All!S190,0))</f>
        <v>Pittsburgh</v>
      </c>
      <c r="T161" s="706" t="str">
        <f>IF(+All!$F190="Western Michigan",+All!T190,IF(+All!$H190="Western Michigan",+All!T190,0))</f>
        <v>Western Michigan</v>
      </c>
      <c r="U161" s="707" t="str">
        <f>IF(+All!$F190="Western Michigan",+All!U190,IF(+All!$H190="Western Michigan",+All!U190,0))</f>
        <v>W</v>
      </c>
      <c r="V161" s="706" t="e">
        <f>IF(+All!#REF!="Western Michigan",+All!#REF!,IF(+All!#REF!="Western Michigan",+All!#REF!,0))</f>
        <v>#REF!</v>
      </c>
      <c r="W161" s="707" t="e">
        <f>IF(+All!#REF!="Western Michigan",+All!#REF!,IF(+All!#REF!="Western Michigan",+All!#REF!,0))</f>
        <v>#REF!</v>
      </c>
      <c r="X161" s="706" t="e">
        <f>IF(+All!#REF!="Western Michigan",+All!#REF!,IF(+All!#REF!="Western Michigan",+All!#REF!,0))</f>
        <v>#REF!</v>
      </c>
      <c r="Y161" s="707" t="e">
        <f>IF(+All!#REF!="Western Michigan",+All!#REF!,IF(+All!#REF!="Western Michigan",+All!#REF!,0))</f>
        <v>#REF!</v>
      </c>
      <c r="Z161" s="706" t="e">
        <f>IF(+All!#REF!="Western Michigan",+All!#REF!,IF(+All!#REF!="Western Michigan",+All!#REF!,0))</f>
        <v>#REF!</v>
      </c>
      <c r="AA161" s="707" t="e">
        <f>IF(+All!#REF!="Western Michigan",+All!#REF!,IF(+All!#REF!="Western Michigan",+All!#REF!,0))</f>
        <v>#REF!</v>
      </c>
      <c r="AB161" s="706" t="e">
        <f>IF(+All!#REF!="Western Michigan",+All!#REF!,IF(+All!#REF!="Western Michigan",+All!#REF!,0))</f>
        <v>#REF!</v>
      </c>
      <c r="AC161" s="707" t="e">
        <f>IF(+All!#REF!="Western Michigan",+All!#REF!,IF(+All!#REF!="Western Michigan",+All!#REF!,0))</f>
        <v>#REF!</v>
      </c>
      <c r="AD161" s="706" t="e">
        <f>IF(+All!#REF!="Western Michigan",+All!#REF!,IF(+All!#REF!="Western Michigan",+All!#REF!,0))</f>
        <v>#REF!</v>
      </c>
      <c r="AE161" s="707" t="e">
        <f>IF(+All!#REF!="Western Michigan",+All!#REF!,IF(+All!#REF!="Western Michigan",+All!#REF!,0))</f>
        <v>#REF!</v>
      </c>
      <c r="AF161" s="706" t="e">
        <f>IF(+All!#REF!="Western Michigan",+All!#REF!,IF(+All!#REF!="Western Michigan",+All!#REF!,0))</f>
        <v>#REF!</v>
      </c>
      <c r="AG161" s="707" t="e">
        <f>IF(+All!#REF!="Western Michigan",+All!#REF!,IF(+All!#REF!="Western Michigan",+All!#REF!,0))</f>
        <v>#REF!</v>
      </c>
      <c r="AH161" s="706" t="e">
        <f>IF(+All!#REF!="Western Michigan",+All!#REF!,IF(+All!#REF!="Western Michigan",+All!#REF!,0))</f>
        <v>#REF!</v>
      </c>
      <c r="AI161" s="707" t="e">
        <f>IF(+All!#REF!="Western Michigan",+All!#REF!,IF(+All!#REF!="Western Michigan",+All!#REF!,0))</f>
        <v>#REF!</v>
      </c>
      <c r="AJ161" s="706" t="e">
        <f>IF(+All!#REF!="Western Michigan",+All!#REF!,IF(+All!#REF!="Western Michigan",+All!#REF!,0))</f>
        <v>#REF!</v>
      </c>
      <c r="AK161" s="707" t="e">
        <f>IF(+All!#REF!="Western Michigan",+All!#REF!,IF(+All!#REF!="Western Michigan",+All!#REF!,0))</f>
        <v>#REF!</v>
      </c>
      <c r="AL161" s="81" t="e">
        <f>IF(+All!#REF!="Western Michigan",+All!#REF!,IF(+All!#REF!="Western Michigan",+All!#REF!,0))</f>
        <v>#REF!</v>
      </c>
      <c r="AM161" s="82" t="e">
        <f>IF(+All!#REF!="Western Michigan",+All!#REF!,IF(+All!#REF!="Western Michigan",+All!#REF!,0))</f>
        <v>#REF!</v>
      </c>
      <c r="AN161" s="81" t="e">
        <f>IF(+All!#REF!="Western Michigan",+All!#REF!,IF(+All!#REF!="Western Michigan",+All!#REF!,0))</f>
        <v>#REF!</v>
      </c>
      <c r="AO161" s="83" t="e">
        <f>IF(+All!#REF!="Western Michigan",+All!#REF!,IF(+All!#REF!="Western Michigan",+All!#REF!,0))</f>
        <v>#REF!</v>
      </c>
      <c r="AP161" s="84" t="e">
        <f>IF(+All!#REF!="Western Michigan",+All!#REF!,IF(+All!#REF!="Western Michigan",+All!#REF!,0))</f>
        <v>#REF!</v>
      </c>
      <c r="AQ161" s="480" t="e">
        <f>IF(+All!#REF!="Western Michigan",+All!#REF!,IF(+All!#REF!="Western Michigan",+All!#REF!,0))</f>
        <v>#REF!</v>
      </c>
      <c r="AR161" s="482" t="e">
        <f>IF(+All!#REF!="Western Michigan",+All!#REF!,IF(+All!#REF!="Western Michigan",+All!#REF!,0))</f>
        <v>#REF!</v>
      </c>
      <c r="AS161" s="483" t="e">
        <f>IF(+All!#REF!="Western Michigan",+All!#REF!,IF(+All!#REF!="Western Michigan",+All!#REF!,0))</f>
        <v>#REF!</v>
      </c>
      <c r="AT161" s="483" t="e">
        <f>IF(+All!#REF!="Western Michigan",+All!#REF!,IF(+All!#REF!="Western Michigan",+All!#REF!,0))</f>
        <v>#REF!</v>
      </c>
      <c r="AU161" s="482" t="e">
        <f>IF(+All!#REF!="Western Michigan",+All!#REF!,IF(+All!#REF!="Western Michigan",+All!#REF!,0))</f>
        <v>#REF!</v>
      </c>
      <c r="AV161" s="483" t="e">
        <f>IF(+All!#REF!="Western Michigan",+All!#REF!,IF(+All!#REF!="Western Michigan",+All!#REF!,0))</f>
        <v>#REF!</v>
      </c>
      <c r="AW161" s="484" t="e">
        <f>IF(+All!#REF!="Western Michigan",+All!#REF!,IF(+All!#REF!="Western Michigan",+All!#REF!,0))</f>
        <v>#REF!</v>
      </c>
      <c r="AX161" s="483" t="e">
        <f>IF(+All!#REF!="Western Michigan",+All!#REF!,IF(+All!#REF!="Western Michigan",+All!#REF!,0))</f>
        <v>#REF!</v>
      </c>
      <c r="AY161" s="88" t="e">
        <f>IF(+All!#REF!="Western Michigan",+All!#REF!,IF(+All!#REF!="Western Michigan",+All!#REF!,0))</f>
        <v>#REF!</v>
      </c>
      <c r="AZ161" s="89" t="e">
        <f>IF(+All!#REF!="Western Michigan",+All!#REF!,IF(+All!#REF!="Western Michigan",+All!#REF!,0))</f>
        <v>#REF!</v>
      </c>
      <c r="BA161" s="90" t="e">
        <f>IF(+All!#REF!="Western Michigan",+All!#REF!,IF(+All!#REF!="Western Michigan",+All!#REF!,0))</f>
        <v>#REF!</v>
      </c>
      <c r="BB161" s="90" t="e">
        <f>IF(+All!#REF!="Western Michigan",+All!#REF!,IF(+All!#REF!="Western Michigan",+All!#REF!,0))</f>
        <v>#REF!</v>
      </c>
      <c r="BC161" s="91" t="e">
        <f>IF(+All!#REF!="Western Michigan",+All!#REF!,IF(+All!#REF!="Western Michigan",+All!#REF!,0))</f>
        <v>#REF!</v>
      </c>
      <c r="BD161" s="482" t="e">
        <f>IF(+All!#REF!="Western Michigan",+All!#REF!,IF(+All!#REF!="Western Michigan",+All!#REF!,0))</f>
        <v>#REF!</v>
      </c>
      <c r="BE161" s="483" t="e">
        <f>IF(+All!#REF!="Western Michigan",+All!#REF!,IF(+All!#REF!="Western Michigan",+All!#REF!,0))</f>
        <v>#REF!</v>
      </c>
      <c r="BF161" s="483" t="e">
        <f>IF(+All!#REF!="Western Michigan",+All!#REF!,IF(+All!#REF!="Western Michigan",+All!#REF!,0))</f>
        <v>#REF!</v>
      </c>
      <c r="BG161" s="482" t="e">
        <f>IF(+All!#REF!="Western Michigan",+All!#REF!,IF(+All!#REF!="Western Michigan",+All!#REF!,0))</f>
        <v>#REF!</v>
      </c>
      <c r="BH161" s="483" t="e">
        <f>IF(+All!#REF!="Western Michigan",+All!#REF!,IF(+All!#REF!="Western Michigan",+All!#REF!,0))</f>
        <v>#REF!</v>
      </c>
      <c r="BI161" s="484" t="e">
        <f>IF(+All!#REF!="Western Michigan",+All!#REF!,IF(+All!#REF!="Western Michigan",+All!#REF!,0))</f>
        <v>#REF!</v>
      </c>
      <c r="BJ161" s="92" t="e">
        <f>IF(+All!#REF!="Western Michigan",+All!#REF!,IF(+All!#REF!="Western Michigan",+All!#REF!,0))</f>
        <v>#REF!</v>
      </c>
      <c r="BK161" s="93" t="e">
        <f>IF(+All!#REF!="Western Michigan",+All!#REF!,IF(+All!#REF!="Western Michigan",+All!#REF!,0))</f>
        <v>#REF!</v>
      </c>
    </row>
    <row r="162" spans="1:63" x14ac:dyDescent="0.8">
      <c r="A162" s="70">
        <f>IF(+All!$F302="Western Michigan",+All!A302,IF(+All!$H302="Western Michigan",+All!A302,0))</f>
        <v>4</v>
      </c>
      <c r="B162" s="480" t="str">
        <f>IF(+All!$F302="Western Michigan",+All!B302,IF(+All!$H302="Western Michigan",+All!B302,0))</f>
        <v>Sat</v>
      </c>
      <c r="C162" s="72">
        <f>IF(+All!$F302="Western Michigan",+All!C302,IF(+All!$H302="Western Michigan",+All!C302,0))</f>
        <v>44464</v>
      </c>
      <c r="D162" s="73">
        <f>IF(+All!$F302="Western Michigan",+All!D302,IF(+All!$H302="Western Michigan",+All!D302,0))</f>
        <v>0.58333333333333337</v>
      </c>
      <c r="E162" s="707">
        <f>IF(+All!$F302="Western Michigan",+All!E302,IF(+All!$H302="Western Michigan",+All!E302,0))</f>
        <v>0</v>
      </c>
      <c r="F162" s="75" t="str">
        <f>IF(+All!$F302="Western Michigan",+All!F302,IF(+All!$H302="Western Michigan",+All!F302,0))</f>
        <v>San Jose State</v>
      </c>
      <c r="G162" s="76" t="str">
        <f>IF(+All!$F302="Western Michigan",+All!G302,IF(+All!$H302="Western Michigan",+All!G302,0))</f>
        <v>MWC</v>
      </c>
      <c r="H162" s="75" t="str">
        <f>IF(+All!$F302="Western Michigan",+All!H302,IF(+All!$H302="Western Michigan",+All!H302,0))</f>
        <v>Western Michigan</v>
      </c>
      <c r="I162" s="76" t="str">
        <f>IF(+All!$F302="Western Michigan",+All!I302,IF(+All!$H302="Western Michigan",+All!I302,0))</f>
        <v>MAC</v>
      </c>
      <c r="J162" s="706" t="str">
        <f>IF(+All!$F302="Western Michigan",+All!J302,IF(+All!$H302="Western Michigan",+All!J302,0))</f>
        <v>Western Michigan</v>
      </c>
      <c r="K162" s="707" t="str">
        <f>IF(+All!$F302="Western Michigan",+All!K302,IF(+All!$H302="Western Michigan",+All!K302,0))</f>
        <v>San Jose State</v>
      </c>
      <c r="L162" s="78">
        <f>IF(+All!$F302="Western Michigan",+All!L302,IF(+All!$H302="Western Michigan",+All!L302,0))</f>
        <v>3</v>
      </c>
      <c r="M162" s="79">
        <f>IF(+All!$F302="Western Michigan",+All!M302,IF(+All!$H302="Western Michigan",+All!M302,0))</f>
        <v>63</v>
      </c>
      <c r="N162" s="706" t="str">
        <f>IF(+All!$F302="Western Michigan",+All!N302,IF(+All!$H302="Western Michigan",+All!N302,0))</f>
        <v>Western Michigan</v>
      </c>
      <c r="O162" s="708">
        <f>IF(+All!$F302="Western Michigan",+All!O302,IF(+All!$H302="Western Michigan",+All!O302,0))</f>
        <v>23</v>
      </c>
      <c r="P162" s="708" t="str">
        <f>IF(+All!$F302="Western Michigan",+All!P302,IF(+All!$H302="Western Michigan",+All!P302,0))</f>
        <v>San Jose State</v>
      </c>
      <c r="Q162" s="707">
        <f>IF(+All!$F302="Western Michigan",+All!Q302,IF(+All!$H302="Western Michigan",+All!Q302,0))</f>
        <v>3</v>
      </c>
      <c r="R162" s="706" t="str">
        <f>IF(+All!$F302="Western Michigan",+All!R302,IF(+All!$H302="Western Michigan",+All!R302,0))</f>
        <v>Western Michigan</v>
      </c>
      <c r="S162" s="708" t="str">
        <f>IF(+All!$F302="Western Michigan",+All!S302,IF(+All!$H302="Western Michigan",+All!S302,0))</f>
        <v>San Jose State</v>
      </c>
      <c r="T162" s="706" t="str">
        <f>IF(+All!$F302="Western Michigan",+All!T302,IF(+All!$H302="Western Michigan",+All!T302,0))</f>
        <v>San Jose State</v>
      </c>
      <c r="U162" s="707" t="str">
        <f>IF(+All!$F302="Western Michigan",+All!U302,IF(+All!$H302="Western Michigan",+All!U302,0))</f>
        <v>L</v>
      </c>
      <c r="V162" s="706" t="e">
        <f>IF(+All!#REF!="Western Michigan",+All!#REF!,IF(+All!#REF!="Western Michigan",+All!#REF!,0))</f>
        <v>#REF!</v>
      </c>
      <c r="W162" s="707" t="e">
        <f>IF(+All!#REF!="Western Michigan",+All!#REF!,IF(+All!#REF!="Western Michigan",+All!#REF!,0))</f>
        <v>#REF!</v>
      </c>
      <c r="X162" s="706" t="e">
        <f>IF(+All!#REF!="Western Michigan",+All!#REF!,IF(+All!#REF!="Western Michigan",+All!#REF!,0))</f>
        <v>#REF!</v>
      </c>
      <c r="Y162" s="707" t="e">
        <f>IF(+All!#REF!="Western Michigan",+All!#REF!,IF(+All!#REF!="Western Michigan",+All!#REF!,0))</f>
        <v>#REF!</v>
      </c>
      <c r="Z162" s="706" t="e">
        <f>IF(+All!#REF!="Western Michigan",+All!#REF!,IF(+All!#REF!="Western Michigan",+All!#REF!,0))</f>
        <v>#REF!</v>
      </c>
      <c r="AA162" s="707" t="e">
        <f>IF(+All!#REF!="Western Michigan",+All!#REF!,IF(+All!#REF!="Western Michigan",+All!#REF!,0))</f>
        <v>#REF!</v>
      </c>
      <c r="AB162" s="706" t="e">
        <f>IF(+All!#REF!="Western Michigan",+All!#REF!,IF(+All!#REF!="Western Michigan",+All!#REF!,0))</f>
        <v>#REF!</v>
      </c>
      <c r="AC162" s="707" t="e">
        <f>IF(+All!#REF!="Western Michigan",+All!#REF!,IF(+All!#REF!="Western Michigan",+All!#REF!,0))</f>
        <v>#REF!</v>
      </c>
      <c r="AD162" s="706" t="e">
        <f>IF(+All!#REF!="Western Michigan",+All!#REF!,IF(+All!#REF!="Western Michigan",+All!#REF!,0))</f>
        <v>#REF!</v>
      </c>
      <c r="AE162" s="707" t="e">
        <f>IF(+All!#REF!="Western Michigan",+All!#REF!,IF(+All!#REF!="Western Michigan",+All!#REF!,0))</f>
        <v>#REF!</v>
      </c>
      <c r="AF162" s="706" t="e">
        <f>IF(+All!#REF!="Western Michigan",+All!#REF!,IF(+All!#REF!="Western Michigan",+All!#REF!,0))</f>
        <v>#REF!</v>
      </c>
      <c r="AG162" s="707" t="e">
        <f>IF(+All!#REF!="Western Michigan",+All!#REF!,IF(+All!#REF!="Western Michigan",+All!#REF!,0))</f>
        <v>#REF!</v>
      </c>
      <c r="AH162" s="706" t="e">
        <f>IF(+All!#REF!="Western Michigan",+All!#REF!,IF(+All!#REF!="Western Michigan",+All!#REF!,0))</f>
        <v>#REF!</v>
      </c>
      <c r="AI162" s="707" t="e">
        <f>IF(+All!#REF!="Western Michigan",+All!#REF!,IF(+All!#REF!="Western Michigan",+All!#REF!,0))</f>
        <v>#REF!</v>
      </c>
      <c r="AJ162" s="706" t="e">
        <f>IF(+All!#REF!="Western Michigan",+All!#REF!,IF(+All!#REF!="Western Michigan",+All!#REF!,0))</f>
        <v>#REF!</v>
      </c>
      <c r="AK162" s="707" t="e">
        <f>IF(+All!#REF!="Western Michigan",+All!#REF!,IF(+All!#REF!="Western Michigan",+All!#REF!,0))</f>
        <v>#REF!</v>
      </c>
      <c r="AL162" s="81" t="e">
        <f>IF(+All!#REF!="Western Michigan",+All!#REF!,IF(+All!#REF!="Western Michigan",+All!#REF!,0))</f>
        <v>#REF!</v>
      </c>
      <c r="AM162" s="82" t="e">
        <f>IF(+All!#REF!="Western Michigan",+All!#REF!,IF(+All!#REF!="Western Michigan",+All!#REF!,0))</f>
        <v>#REF!</v>
      </c>
      <c r="AN162" s="81" t="e">
        <f>IF(+All!#REF!="Western Michigan",+All!#REF!,IF(+All!#REF!="Western Michigan",+All!#REF!,0))</f>
        <v>#REF!</v>
      </c>
      <c r="AO162" s="83" t="e">
        <f>IF(+All!#REF!="Western Michigan",+All!#REF!,IF(+All!#REF!="Western Michigan",+All!#REF!,0))</f>
        <v>#REF!</v>
      </c>
      <c r="AP162" s="84" t="e">
        <f>IF(+All!#REF!="Western Michigan",+All!#REF!,IF(+All!#REF!="Western Michigan",+All!#REF!,0))</f>
        <v>#REF!</v>
      </c>
      <c r="AQ162" s="480" t="e">
        <f>IF(+All!#REF!="Western Michigan",+All!#REF!,IF(+All!#REF!="Western Michigan",+All!#REF!,0))</f>
        <v>#REF!</v>
      </c>
      <c r="AR162" s="482" t="e">
        <f>IF(+All!#REF!="Western Michigan",+All!#REF!,IF(+All!#REF!="Western Michigan",+All!#REF!,0))</f>
        <v>#REF!</v>
      </c>
      <c r="AS162" s="483" t="e">
        <f>IF(+All!#REF!="Western Michigan",+All!#REF!,IF(+All!#REF!="Western Michigan",+All!#REF!,0))</f>
        <v>#REF!</v>
      </c>
      <c r="AT162" s="483" t="e">
        <f>IF(+All!#REF!="Western Michigan",+All!#REF!,IF(+All!#REF!="Western Michigan",+All!#REF!,0))</f>
        <v>#REF!</v>
      </c>
      <c r="AU162" s="482" t="e">
        <f>IF(+All!#REF!="Western Michigan",+All!#REF!,IF(+All!#REF!="Western Michigan",+All!#REF!,0))</f>
        <v>#REF!</v>
      </c>
      <c r="AV162" s="483" t="e">
        <f>IF(+All!#REF!="Western Michigan",+All!#REF!,IF(+All!#REF!="Western Michigan",+All!#REF!,0))</f>
        <v>#REF!</v>
      </c>
      <c r="AW162" s="484" t="e">
        <f>IF(+All!#REF!="Western Michigan",+All!#REF!,IF(+All!#REF!="Western Michigan",+All!#REF!,0))</f>
        <v>#REF!</v>
      </c>
      <c r="AX162" s="483" t="e">
        <f>IF(+All!#REF!="Western Michigan",+All!#REF!,IF(+All!#REF!="Western Michigan",+All!#REF!,0))</f>
        <v>#REF!</v>
      </c>
      <c r="AY162" s="88" t="e">
        <f>IF(+All!#REF!="Western Michigan",+All!#REF!,IF(+All!#REF!="Western Michigan",+All!#REF!,0))</f>
        <v>#REF!</v>
      </c>
      <c r="AZ162" s="89" t="e">
        <f>IF(+All!#REF!="Western Michigan",+All!#REF!,IF(+All!#REF!="Western Michigan",+All!#REF!,0))</f>
        <v>#REF!</v>
      </c>
      <c r="BA162" s="90" t="e">
        <f>IF(+All!#REF!="Western Michigan",+All!#REF!,IF(+All!#REF!="Western Michigan",+All!#REF!,0))</f>
        <v>#REF!</v>
      </c>
      <c r="BB162" s="90" t="e">
        <f>IF(+All!#REF!="Western Michigan",+All!#REF!,IF(+All!#REF!="Western Michigan",+All!#REF!,0))</f>
        <v>#REF!</v>
      </c>
      <c r="BC162" s="91" t="e">
        <f>IF(+All!#REF!="Western Michigan",+All!#REF!,IF(+All!#REF!="Western Michigan",+All!#REF!,0))</f>
        <v>#REF!</v>
      </c>
      <c r="BD162" s="482" t="e">
        <f>IF(+All!#REF!="Western Michigan",+All!#REF!,IF(+All!#REF!="Western Michigan",+All!#REF!,0))</f>
        <v>#REF!</v>
      </c>
      <c r="BE162" s="483" t="e">
        <f>IF(+All!#REF!="Western Michigan",+All!#REF!,IF(+All!#REF!="Western Michigan",+All!#REF!,0))</f>
        <v>#REF!</v>
      </c>
      <c r="BF162" s="483" t="e">
        <f>IF(+All!#REF!="Western Michigan",+All!#REF!,IF(+All!#REF!="Western Michigan",+All!#REF!,0))</f>
        <v>#REF!</v>
      </c>
      <c r="BG162" s="482" t="e">
        <f>IF(+All!#REF!="Western Michigan",+All!#REF!,IF(+All!#REF!="Western Michigan",+All!#REF!,0))</f>
        <v>#REF!</v>
      </c>
      <c r="BH162" s="483" t="e">
        <f>IF(+All!#REF!="Western Michigan",+All!#REF!,IF(+All!#REF!="Western Michigan",+All!#REF!,0))</f>
        <v>#REF!</v>
      </c>
      <c r="BI162" s="484" t="e">
        <f>IF(+All!#REF!="Western Michigan",+All!#REF!,IF(+All!#REF!="Western Michigan",+All!#REF!,0))</f>
        <v>#REF!</v>
      </c>
      <c r="BJ162" s="92" t="e">
        <f>IF(+All!#REF!="Western Michigan",+All!#REF!,IF(+All!#REF!="Western Michigan",+All!#REF!,0))</f>
        <v>#REF!</v>
      </c>
      <c r="BK162" s="93" t="e">
        <f>IF(+All!#REF!="Western Michigan",+All!#REF!,IF(+All!#REF!="Western Michigan",+All!#REF!,0))</f>
        <v>#REF!</v>
      </c>
    </row>
    <row r="163" spans="1:63" x14ac:dyDescent="0.8">
      <c r="A163" s="70">
        <f>IF(+All!$F364="Western Michigan",+All!A364,IF(+All!$H364="Western Michigan",+All!A364,0))</f>
        <v>5</v>
      </c>
      <c r="B163" s="480" t="str">
        <f>IF(+All!$F364="Western Michigan",+All!B364,IF(+All!$H364="Western Michigan",+All!B364,0))</f>
        <v>Sat</v>
      </c>
      <c r="C163" s="72">
        <f>IF(+All!$F364="Western Michigan",+All!C364,IF(+All!$H364="Western Michigan",+All!C364,0))</f>
        <v>44471</v>
      </c>
      <c r="D163" s="73">
        <f>IF(+All!$F364="Western Michigan",+All!D364,IF(+All!$H364="Western Michigan",+All!D364,0))</f>
        <v>0.5</v>
      </c>
      <c r="E163" s="707" t="str">
        <f>IF(+All!$F364="Western Michigan",+All!E364,IF(+All!$H364="Western Michigan",+All!E364,0))</f>
        <v>CBSSN</v>
      </c>
      <c r="F163" s="75" t="str">
        <f>IF(+All!$F364="Western Michigan",+All!F364,IF(+All!$H364="Western Michigan",+All!F364,0))</f>
        <v>Western Michigan</v>
      </c>
      <c r="G163" s="76" t="str">
        <f>IF(+All!$F364="Western Michigan",+All!G364,IF(+All!$H364="Western Michigan",+All!G364,0))</f>
        <v>MAC</v>
      </c>
      <c r="H163" s="75" t="str">
        <f>IF(+All!$F364="Western Michigan",+All!H364,IF(+All!$H364="Western Michigan",+All!H364,0))</f>
        <v>Buffalo</v>
      </c>
      <c r="I163" s="76" t="str">
        <f>IF(+All!$F364="Western Michigan",+All!I364,IF(+All!$H364="Western Michigan",+All!I364,0))</f>
        <v>MAC</v>
      </c>
      <c r="J163" s="706" t="str">
        <f>IF(+All!$F364="Western Michigan",+All!J364,IF(+All!$H364="Western Michigan",+All!J364,0))</f>
        <v>Western Michigan</v>
      </c>
      <c r="K163" s="707" t="str">
        <f>IF(+All!$F364="Western Michigan",+All!K364,IF(+All!$H364="Western Michigan",+All!K364,0))</f>
        <v>Buffalo</v>
      </c>
      <c r="L163" s="78">
        <f>IF(+All!$F364="Western Michigan",+All!L364,IF(+All!$H364="Western Michigan",+All!L364,0))</f>
        <v>6.5</v>
      </c>
      <c r="M163" s="79">
        <f>IF(+All!$F364="Western Michigan",+All!M364,IF(+All!$H364="Western Michigan",+All!M364,0))</f>
        <v>59.5</v>
      </c>
      <c r="N163" s="706" t="str">
        <f>IF(+All!$F364="Western Michigan",+All!N364,IF(+All!$H364="Western Michigan",+All!N364,0))</f>
        <v>Western Michigan</v>
      </c>
      <c r="O163" s="708">
        <f>IF(+All!$F364="Western Michigan",+All!O364,IF(+All!$H364="Western Michigan",+All!O364,0))</f>
        <v>24</v>
      </c>
      <c r="P163" s="708" t="str">
        <f>IF(+All!$F364="Western Michigan",+All!P364,IF(+All!$H364="Western Michigan",+All!P364,0))</f>
        <v>Buffalo</v>
      </c>
      <c r="Q163" s="707">
        <f>IF(+All!$F364="Western Michigan",+All!Q364,IF(+All!$H364="Western Michigan",+All!Q364,0))</f>
        <v>17</v>
      </c>
      <c r="R163" s="706" t="str">
        <f>IF(+All!$F364="Western Michigan",+All!R364,IF(+All!$H364="Western Michigan",+All!R364,0))</f>
        <v>Western Michigan</v>
      </c>
      <c r="S163" s="708" t="str">
        <f>IF(+All!$F364="Western Michigan",+All!S364,IF(+All!$H364="Western Michigan",+All!S364,0))</f>
        <v>Buffalo</v>
      </c>
      <c r="T163" s="706" t="str">
        <f>IF(+All!$F364="Western Michigan",+All!T364,IF(+All!$H364="Western Michigan",+All!T364,0))</f>
        <v>Western Michigan</v>
      </c>
      <c r="U163" s="707" t="str">
        <f>IF(+All!$F364="Western Michigan",+All!U364,IF(+All!$H364="Western Michigan",+All!U364,0))</f>
        <v>W</v>
      </c>
      <c r="V163" s="706" t="e">
        <f>IF(+All!#REF!="Western Michigan",+All!#REF!,IF(+All!#REF!="Western Michigan",+All!#REF!,0))</f>
        <v>#REF!</v>
      </c>
      <c r="W163" s="707" t="e">
        <f>IF(+All!#REF!="Western Michigan",+All!#REF!,IF(+All!#REF!="Western Michigan",+All!#REF!,0))</f>
        <v>#REF!</v>
      </c>
      <c r="X163" s="706" t="e">
        <f>IF(+All!#REF!="Western Michigan",+All!#REF!,IF(+All!#REF!="Western Michigan",+All!#REF!,0))</f>
        <v>#REF!</v>
      </c>
      <c r="Y163" s="707" t="e">
        <f>IF(+All!#REF!="Western Michigan",+All!#REF!,IF(+All!#REF!="Western Michigan",+All!#REF!,0))</f>
        <v>#REF!</v>
      </c>
      <c r="Z163" s="706" t="e">
        <f>IF(+All!#REF!="Western Michigan",+All!#REF!,IF(+All!#REF!="Western Michigan",+All!#REF!,0))</f>
        <v>#REF!</v>
      </c>
      <c r="AA163" s="707" t="e">
        <f>IF(+All!#REF!="Western Michigan",+All!#REF!,IF(+All!#REF!="Western Michigan",+All!#REF!,0))</f>
        <v>#REF!</v>
      </c>
      <c r="AB163" s="706" t="e">
        <f>IF(+All!#REF!="Western Michigan",+All!#REF!,IF(+All!#REF!="Western Michigan",+All!#REF!,0))</f>
        <v>#REF!</v>
      </c>
      <c r="AC163" s="707" t="e">
        <f>IF(+All!#REF!="Western Michigan",+All!#REF!,IF(+All!#REF!="Western Michigan",+All!#REF!,0))</f>
        <v>#REF!</v>
      </c>
      <c r="AD163" s="706" t="e">
        <f>IF(+All!#REF!="Western Michigan",+All!#REF!,IF(+All!#REF!="Western Michigan",+All!#REF!,0))</f>
        <v>#REF!</v>
      </c>
      <c r="AE163" s="707" t="e">
        <f>IF(+All!#REF!="Western Michigan",+All!#REF!,IF(+All!#REF!="Western Michigan",+All!#REF!,0))</f>
        <v>#REF!</v>
      </c>
      <c r="AF163" s="706" t="e">
        <f>IF(+All!#REF!="Western Michigan",+All!#REF!,IF(+All!#REF!="Western Michigan",+All!#REF!,0))</f>
        <v>#REF!</v>
      </c>
      <c r="AG163" s="707" t="e">
        <f>IF(+All!#REF!="Western Michigan",+All!#REF!,IF(+All!#REF!="Western Michigan",+All!#REF!,0))</f>
        <v>#REF!</v>
      </c>
      <c r="AH163" s="706" t="e">
        <f>IF(+All!#REF!="Western Michigan",+All!#REF!,IF(+All!#REF!="Western Michigan",+All!#REF!,0))</f>
        <v>#REF!</v>
      </c>
      <c r="AI163" s="707" t="e">
        <f>IF(+All!#REF!="Western Michigan",+All!#REF!,IF(+All!#REF!="Western Michigan",+All!#REF!,0))</f>
        <v>#REF!</v>
      </c>
      <c r="AJ163" s="706" t="e">
        <f>IF(+All!#REF!="Western Michigan",+All!#REF!,IF(+All!#REF!="Western Michigan",+All!#REF!,0))</f>
        <v>#REF!</v>
      </c>
      <c r="AK163" s="707" t="e">
        <f>IF(+All!#REF!="Western Michigan",+All!#REF!,IF(+All!#REF!="Western Michigan",+All!#REF!,0))</f>
        <v>#REF!</v>
      </c>
      <c r="AL163" s="81" t="e">
        <f>IF(+All!#REF!="Western Michigan",+All!#REF!,IF(+All!#REF!="Western Michigan",+All!#REF!,0))</f>
        <v>#REF!</v>
      </c>
      <c r="AM163" s="82" t="e">
        <f>IF(+All!#REF!="Western Michigan",+All!#REF!,IF(+All!#REF!="Western Michigan",+All!#REF!,0))</f>
        <v>#REF!</v>
      </c>
      <c r="AN163" s="81" t="e">
        <f>IF(+All!#REF!="Western Michigan",+All!#REF!,IF(+All!#REF!="Western Michigan",+All!#REF!,0))</f>
        <v>#REF!</v>
      </c>
      <c r="AO163" s="83" t="e">
        <f>IF(+All!#REF!="Western Michigan",+All!#REF!,IF(+All!#REF!="Western Michigan",+All!#REF!,0))</f>
        <v>#REF!</v>
      </c>
      <c r="AP163" s="84" t="e">
        <f>IF(+All!#REF!="Western Michigan",+All!#REF!,IF(+All!#REF!="Western Michigan",+All!#REF!,0))</f>
        <v>#REF!</v>
      </c>
      <c r="AQ163" s="480" t="e">
        <f>IF(+All!#REF!="Western Michigan",+All!#REF!,IF(+All!#REF!="Western Michigan",+All!#REF!,0))</f>
        <v>#REF!</v>
      </c>
      <c r="AR163" s="482" t="e">
        <f>IF(+All!#REF!="Western Michigan",+All!#REF!,IF(+All!#REF!="Western Michigan",+All!#REF!,0))</f>
        <v>#REF!</v>
      </c>
      <c r="AS163" s="483" t="e">
        <f>IF(+All!#REF!="Western Michigan",+All!#REF!,IF(+All!#REF!="Western Michigan",+All!#REF!,0))</f>
        <v>#REF!</v>
      </c>
      <c r="AT163" s="483" t="e">
        <f>IF(+All!#REF!="Western Michigan",+All!#REF!,IF(+All!#REF!="Western Michigan",+All!#REF!,0))</f>
        <v>#REF!</v>
      </c>
      <c r="AU163" s="482" t="e">
        <f>IF(+All!#REF!="Western Michigan",+All!#REF!,IF(+All!#REF!="Western Michigan",+All!#REF!,0))</f>
        <v>#REF!</v>
      </c>
      <c r="AV163" s="483" t="e">
        <f>IF(+All!#REF!="Western Michigan",+All!#REF!,IF(+All!#REF!="Western Michigan",+All!#REF!,0))</f>
        <v>#REF!</v>
      </c>
      <c r="AW163" s="484" t="e">
        <f>IF(+All!#REF!="Western Michigan",+All!#REF!,IF(+All!#REF!="Western Michigan",+All!#REF!,0))</f>
        <v>#REF!</v>
      </c>
      <c r="AX163" s="483" t="e">
        <f>IF(+All!#REF!="Western Michigan",+All!#REF!,IF(+All!#REF!="Western Michigan",+All!#REF!,0))</f>
        <v>#REF!</v>
      </c>
      <c r="AY163" s="88" t="e">
        <f>IF(+All!#REF!="Western Michigan",+All!#REF!,IF(+All!#REF!="Western Michigan",+All!#REF!,0))</f>
        <v>#REF!</v>
      </c>
      <c r="AZ163" s="89" t="e">
        <f>IF(+All!#REF!="Western Michigan",+All!#REF!,IF(+All!#REF!="Western Michigan",+All!#REF!,0))</f>
        <v>#REF!</v>
      </c>
      <c r="BA163" s="90" t="e">
        <f>IF(+All!#REF!="Western Michigan",+All!#REF!,IF(+All!#REF!="Western Michigan",+All!#REF!,0))</f>
        <v>#REF!</v>
      </c>
      <c r="BB163" s="90" t="e">
        <f>IF(+All!#REF!="Western Michigan",+All!#REF!,IF(+All!#REF!="Western Michigan",+All!#REF!,0))</f>
        <v>#REF!</v>
      </c>
      <c r="BC163" s="91" t="e">
        <f>IF(+All!#REF!="Western Michigan",+All!#REF!,IF(+All!#REF!="Western Michigan",+All!#REF!,0))</f>
        <v>#REF!</v>
      </c>
      <c r="BD163" s="482" t="e">
        <f>IF(+All!#REF!="Western Michigan",+All!#REF!,IF(+All!#REF!="Western Michigan",+All!#REF!,0))</f>
        <v>#REF!</v>
      </c>
      <c r="BE163" s="483" t="e">
        <f>IF(+All!#REF!="Western Michigan",+All!#REF!,IF(+All!#REF!="Western Michigan",+All!#REF!,0))</f>
        <v>#REF!</v>
      </c>
      <c r="BF163" s="483" t="e">
        <f>IF(+All!#REF!="Western Michigan",+All!#REF!,IF(+All!#REF!="Western Michigan",+All!#REF!,0))</f>
        <v>#REF!</v>
      </c>
      <c r="BG163" s="482" t="e">
        <f>IF(+All!#REF!="Western Michigan",+All!#REF!,IF(+All!#REF!="Western Michigan",+All!#REF!,0))</f>
        <v>#REF!</v>
      </c>
      <c r="BH163" s="483" t="e">
        <f>IF(+All!#REF!="Western Michigan",+All!#REF!,IF(+All!#REF!="Western Michigan",+All!#REF!,0))</f>
        <v>#REF!</v>
      </c>
      <c r="BI163" s="484" t="e">
        <f>IF(+All!#REF!="Western Michigan",+All!#REF!,IF(+All!#REF!="Western Michigan",+All!#REF!,0))</f>
        <v>#REF!</v>
      </c>
      <c r="BJ163" s="92" t="e">
        <f>IF(+All!#REF!="Western Michigan",+All!#REF!,IF(+All!#REF!="Western Michigan",+All!#REF!,0))</f>
        <v>#REF!</v>
      </c>
      <c r="BK163" s="93" t="e">
        <f>IF(+All!#REF!="Western Michigan",+All!#REF!,IF(+All!#REF!="Western Michigan",+All!#REF!,0))</f>
        <v>#REF!</v>
      </c>
    </row>
    <row r="164" spans="1:63" x14ac:dyDescent="0.8">
      <c r="A164" s="70">
        <f>IF(+All!$F430="Western Michigan",+All!A430,IF(+All!$H430="Western Michigan",+All!A430,0))</f>
        <v>6</v>
      </c>
      <c r="B164" s="480" t="str">
        <f>IF(+All!$F430="Western Michigan",+All!B430,IF(+All!$H430="Western Michigan",+All!B430,0))</f>
        <v>Sat</v>
      </c>
      <c r="C164" s="72">
        <f>IF(+All!$F430="Western Michigan",+All!C430,IF(+All!$H430="Western Michigan",+All!C430,0))</f>
        <v>44478</v>
      </c>
      <c r="D164" s="73">
        <f>IF(+All!$F430="Western Michigan",+All!D430,IF(+All!$H430="Western Michigan",+All!D430,0))</f>
        <v>0.64583333333333337</v>
      </c>
      <c r="E164" s="707" t="str">
        <f>IF(+All!$F430="Western Michigan",+All!E430,IF(+All!$H430="Western Michigan",+All!E430,0))</f>
        <v>ESPNU</v>
      </c>
      <c r="F164" s="75" t="str">
        <f>IF(+All!$F430="Western Michigan",+All!F430,IF(+All!$H430="Western Michigan",+All!F430,0))</f>
        <v>Ball State</v>
      </c>
      <c r="G164" s="76" t="str">
        <f>IF(+All!$F430="Western Michigan",+All!G430,IF(+All!$H430="Western Michigan",+All!G430,0))</f>
        <v>MAC</v>
      </c>
      <c r="H164" s="75" t="str">
        <f>IF(+All!$F430="Western Michigan",+All!H430,IF(+All!$H430="Western Michigan",+All!H430,0))</f>
        <v>Western Michigan</v>
      </c>
      <c r="I164" s="76" t="str">
        <f>IF(+All!$F430="Western Michigan",+All!I430,IF(+All!$H430="Western Michigan",+All!I430,0))</f>
        <v>MAC</v>
      </c>
      <c r="J164" s="706" t="str">
        <f>IF(+All!$F430="Western Michigan",+All!J430,IF(+All!$H430="Western Michigan",+All!J430,0))</f>
        <v>Western Michigan</v>
      </c>
      <c r="K164" s="707" t="str">
        <f>IF(+All!$F430="Western Michigan",+All!K430,IF(+All!$H430="Western Michigan",+All!K430,0))</f>
        <v>Ball State</v>
      </c>
      <c r="L164" s="78">
        <f>IF(+All!$F430="Western Michigan",+All!L430,IF(+All!$H430="Western Michigan",+All!L430,0))</f>
        <v>11</v>
      </c>
      <c r="M164" s="79">
        <f>IF(+All!$F430="Western Michigan",+All!M430,IF(+All!$H430="Western Michigan",+All!M430,0))</f>
        <v>58</v>
      </c>
      <c r="N164" s="706" t="str">
        <f>IF(+All!$F430="Western Michigan",+All!N430,IF(+All!$H430="Western Michigan",+All!N430,0))</f>
        <v>Ball State</v>
      </c>
      <c r="O164" s="708">
        <f>IF(+All!$F430="Western Michigan",+All!O430,IF(+All!$H430="Western Michigan",+All!O430,0))</f>
        <v>45</v>
      </c>
      <c r="P164" s="708" t="str">
        <f>IF(+All!$F430="Western Michigan",+All!P430,IF(+All!$H430="Western Michigan",+All!P430,0))</f>
        <v>Western Michigan</v>
      </c>
      <c r="Q164" s="707">
        <f>IF(+All!$F430="Western Michigan",+All!Q430,IF(+All!$H430="Western Michigan",+All!Q430,0))</f>
        <v>20</v>
      </c>
      <c r="R164" s="706" t="str">
        <f>IF(+All!$F430="Western Michigan",+All!R430,IF(+All!$H430="Western Michigan",+All!R430,0))</f>
        <v>Ball State</v>
      </c>
      <c r="S164" s="708" t="str">
        <f>IF(+All!$F430="Western Michigan",+All!S430,IF(+All!$H430="Western Michigan",+All!S430,0))</f>
        <v>Western Michigan</v>
      </c>
      <c r="T164" s="706" t="str">
        <f>IF(+All!$F430="Western Michigan",+All!T430,IF(+All!$H430="Western Michigan",+All!T430,0))</f>
        <v>Ball State</v>
      </c>
      <c r="U164" s="707" t="str">
        <f>IF(+All!$F430="Western Michigan",+All!U430,IF(+All!$H430="Western Michigan",+All!U430,0))</f>
        <v>W</v>
      </c>
      <c r="V164" s="706">
        <f>IF(+All!$F363="Western Michigan",+All!#REF!,IF(+All!$H363="Western Michigan",+All!#REF!,0))</f>
        <v>0</v>
      </c>
      <c r="W164" s="707">
        <f>IF(+All!$F363="Western Michigan",+All!#REF!,IF(+All!$H363="Western Michigan",+All!#REF!,0))</f>
        <v>0</v>
      </c>
      <c r="X164" s="706">
        <f>IF(+All!$F363="Western Michigan",+All!#REF!,IF(+All!$H363="Western Michigan",+All!#REF!,0))</f>
        <v>0</v>
      </c>
      <c r="Y164" s="707">
        <f>IF(+All!$F363="Western Michigan",+All!#REF!,IF(+All!$H363="Western Michigan",+All!#REF!,0))</f>
        <v>0</v>
      </c>
      <c r="Z164" s="706">
        <f>IF(+All!$F363="Western Michigan",+All!#REF!,IF(+All!$H363="Western Michigan",+All!#REF!,0))</f>
        <v>0</v>
      </c>
      <c r="AA164" s="707">
        <f>IF(+All!$F363="Western Michigan",+All!#REF!,IF(+All!$H363="Western Michigan",+All!#REF!,0))</f>
        <v>0</v>
      </c>
      <c r="AB164" s="706">
        <f>IF(+All!$F363="Western Michigan",+All!#REF!,IF(+All!$H363="Western Michigan",+All!#REF!,0))</f>
        <v>0</v>
      </c>
      <c r="AC164" s="707">
        <f>IF(+All!$F363="Western Michigan",+All!#REF!,IF(+All!$H363="Western Michigan",+All!#REF!,0))</f>
        <v>0</v>
      </c>
      <c r="AD164" s="706">
        <f>IF(+All!$F363="Western Michigan",+All!#REF!,IF(+All!$H363="Western Michigan",+All!#REF!,0))</f>
        <v>0</v>
      </c>
      <c r="AE164" s="707">
        <f>IF(+All!$F363="Western Michigan",+All!#REF!,IF(+All!$H363="Western Michigan",+All!#REF!,0))</f>
        <v>0</v>
      </c>
      <c r="AF164" s="706">
        <f>IF(+All!$F363="Western Michigan",+All!#REF!,IF(+All!$H363="Western Michigan",+All!#REF!,0))</f>
        <v>0</v>
      </c>
      <c r="AG164" s="707">
        <f>IF(+All!$F363="Western Michigan",+All!#REF!,IF(+All!$H363="Western Michigan",+All!#REF!,0))</f>
        <v>0</v>
      </c>
      <c r="AH164" s="706">
        <f>IF(+All!$F363="Western Michigan",+All!#REF!,IF(+All!$H363="Western Michigan",+All!#REF!,0))</f>
        <v>0</v>
      </c>
      <c r="AI164" s="707">
        <f>IF(+All!$F363="Western Michigan",+All!#REF!,IF(+All!$H363="Western Michigan",+All!#REF!,0))</f>
        <v>0</v>
      </c>
      <c r="AJ164" s="706">
        <f>IF(+All!$F363="Western Michigan",+All!#REF!,IF(+All!$H363="Western Michigan",+All!#REF!,0))</f>
        <v>0</v>
      </c>
      <c r="AK164" s="707">
        <f>IF(+All!$F363="Western Michigan",+All!#REF!,IF(+All!$H363="Western Michigan",+All!#REF!,0))</f>
        <v>0</v>
      </c>
      <c r="AL164" s="81">
        <f>IF(+All!$F363="Western Michigan",+All!V363,IF(+All!$H363="Western Michigan",+All!V363,0))</f>
        <v>0</v>
      </c>
      <c r="AM164" s="82">
        <f>IF(+All!$F363="Western Michigan",+All!W363,IF(+All!$H363="Western Michigan",+All!W363,0))</f>
        <v>0</v>
      </c>
      <c r="AN164" s="81">
        <f>IF(+All!$F363="Western Michigan",+All!X363,IF(+All!$H363="Western Michigan",+All!X363,0))</f>
        <v>0</v>
      </c>
      <c r="AO164" s="83">
        <f>IF(+All!$F363="Western Michigan",+All!Y363,IF(+All!$H363="Western Michigan",+All!Y363,0))</f>
        <v>0</v>
      </c>
      <c r="AP164" s="84">
        <f>IF(+All!$F363="Western Michigan",+All!Z363,IF(+All!$H363="Western Michigan",+All!Z363,0))</f>
        <v>0</v>
      </c>
      <c r="AQ164" s="480">
        <f>IF(+All!$F363="Western Michigan",+All!#REF!,IF(+All!$H363="Western Michigan",+All!#REF!,0))</f>
        <v>0</v>
      </c>
      <c r="AR164" s="482">
        <f>IF(+All!$F363="Western Michigan",+All!#REF!,IF(+All!$H363="Western Michigan",+All!#REF!,0))</f>
        <v>0</v>
      </c>
      <c r="AS164" s="483">
        <f>IF(+All!$F363="Western Michigan",+All!#REF!,IF(+All!$H363="Western Michigan",+All!#REF!,0))</f>
        <v>0</v>
      </c>
      <c r="AT164" s="483">
        <f>IF(+All!$F363="Western Michigan",+All!#REF!,IF(+All!$H363="Western Michigan",+All!#REF!,0))</f>
        <v>0</v>
      </c>
      <c r="AU164" s="482">
        <f>IF(+All!$F363="Western Michigan",+All!#REF!,IF(+All!$H363="Western Michigan",+All!#REF!,0))</f>
        <v>0</v>
      </c>
      <c r="AV164" s="483">
        <f>IF(+All!$F363="Western Michigan",+All!#REF!,IF(+All!$H363="Western Michigan",+All!#REF!,0))</f>
        <v>0</v>
      </c>
      <c r="AW164" s="484">
        <f>IF(+All!$F363="Western Michigan",+All!#REF!,IF(+All!$H363="Western Michigan",+All!#REF!,0))</f>
        <v>0</v>
      </c>
      <c r="AX164" s="483">
        <f>IF(+All!$F363="Western Michigan",+All!#REF!,IF(+All!$H363="Western Michigan",+All!#REF!,0))</f>
        <v>0</v>
      </c>
      <c r="AY164" s="88">
        <f>IF(+All!$F363="Western Michigan",+All!#REF!,IF(+All!$H363="Western Michigan",+All!#REF!,0))</f>
        <v>0</v>
      </c>
      <c r="AZ164" s="89">
        <f>IF(+All!$F363="Western Michigan",+All!#REF!,IF(+All!$H363="Western Michigan",+All!#REF!,0))</f>
        <v>0</v>
      </c>
      <c r="BA164" s="90">
        <f>IF(+All!$F363="Western Michigan",+All!#REF!,IF(+All!$H363="Western Michigan",+All!#REF!,0))</f>
        <v>0</v>
      </c>
      <c r="BB164" s="90">
        <f>IF(+All!$F363="Western Michigan",+All!#REF!,IF(+All!$H363="Western Michigan",+All!#REF!,0))</f>
        <v>0</v>
      </c>
      <c r="BC164" s="91">
        <f>IF(+All!$F363="Western Michigan",+All!#REF!,IF(+All!$H363="Western Michigan",+All!#REF!,0))</f>
        <v>0</v>
      </c>
      <c r="BD164" s="482">
        <f>IF(+All!$F363="Western Michigan",+All!#REF!,IF(+All!$H363="Western Michigan",+All!#REF!,0))</f>
        <v>0</v>
      </c>
      <c r="BE164" s="483">
        <f>IF(+All!$F363="Western Michigan",+All!#REF!,IF(+All!$H363="Western Michigan",+All!#REF!,0))</f>
        <v>0</v>
      </c>
      <c r="BF164" s="483">
        <f>IF(+All!$F363="Western Michigan",+All!#REF!,IF(+All!$H363="Western Michigan",+All!#REF!,0))</f>
        <v>0</v>
      </c>
      <c r="BG164" s="482">
        <f>IF(+All!$F363="Western Michigan",+All!#REF!,IF(+All!$H363="Western Michigan",+All!#REF!,0))</f>
        <v>0</v>
      </c>
      <c r="BH164" s="483">
        <f>IF(+All!$F363="Western Michigan",+All!#REF!,IF(+All!$H363="Western Michigan",+All!#REF!,0))</f>
        <v>0</v>
      </c>
      <c r="BI164" s="484">
        <f>IF(+All!$F363="Western Michigan",+All!#REF!,IF(+All!$H363="Western Michigan",+All!#REF!,0))</f>
        <v>0</v>
      </c>
      <c r="BJ164" s="92">
        <f>IF(+All!$F363="Western Michigan",+All!#REF!,IF(+All!$H363="Western Michigan",+All!#REF!,0))</f>
        <v>0</v>
      </c>
      <c r="BK164" s="93">
        <f>IF(+All!$F363="Western Michigan",+All!#REF!,IF(+All!$H363="Western Michigan",+All!#REF!,0))</f>
        <v>0</v>
      </c>
    </row>
    <row r="165" spans="1:63" x14ac:dyDescent="0.8">
      <c r="A165" s="70">
        <f>IF(+All!$F509="Western Michigan",+All!A509,IF(+All!$H509="Western Michigan",+All!A509,0))</f>
        <v>7</v>
      </c>
      <c r="B165" s="480" t="str">
        <f>IF(+All!$F509="Western Michigan",+All!B509,IF(+All!$H509="Western Michigan",+All!B509,0))</f>
        <v>Sat</v>
      </c>
      <c r="C165" s="72">
        <f>IF(+All!$F509="Western Michigan",+All!C509,IF(+All!$H509="Western Michigan",+All!C509,0))</f>
        <v>44485</v>
      </c>
      <c r="D165" s="73">
        <f>IF(+All!$F509="Western Michigan",+All!D509,IF(+All!$H509="Western Michigan",+All!D509,0))</f>
        <v>0.64583333333333337</v>
      </c>
      <c r="E165" s="707" t="str">
        <f>IF(+All!$F509="Western Michigan",+All!E509,IF(+All!$H509="Western Michigan",+All!E509,0))</f>
        <v>ESPNU</v>
      </c>
      <c r="F165" s="75" t="str">
        <f>IF(+All!$F509="Western Michigan",+All!F509,IF(+All!$H509="Western Michigan",+All!F509,0))</f>
        <v>Kent State</v>
      </c>
      <c r="G165" s="76" t="str">
        <f>IF(+All!$F509="Western Michigan",+All!G509,IF(+All!$H509="Western Michigan",+All!G509,0))</f>
        <v>MAC</v>
      </c>
      <c r="H165" s="75" t="str">
        <f>IF(+All!$F509="Western Michigan",+All!H509,IF(+All!$H509="Western Michigan",+All!H509,0))</f>
        <v>Western Michigan</v>
      </c>
      <c r="I165" s="76" t="str">
        <f>IF(+All!$F509="Western Michigan",+All!I509,IF(+All!$H509="Western Michigan",+All!I509,0))</f>
        <v>MAC</v>
      </c>
      <c r="J165" s="706" t="str">
        <f>IF(+All!$F509="Western Michigan",+All!J509,IF(+All!$H509="Western Michigan",+All!J509,0))</f>
        <v>Western Michigan</v>
      </c>
      <c r="K165" s="707" t="str">
        <f>IF(+All!$F509="Western Michigan",+All!K509,IF(+All!$H509="Western Michigan",+All!K509,0))</f>
        <v>Kent State</v>
      </c>
      <c r="L165" s="78">
        <f>IF(+All!$F509="Western Michigan",+All!L509,IF(+All!$H509="Western Michigan",+All!L509,0))</f>
        <v>7</v>
      </c>
      <c r="M165" s="79">
        <f>IF(+All!$F509="Western Michigan",+All!M509,IF(+All!$H509="Western Michigan",+All!M509,0))</f>
        <v>66</v>
      </c>
      <c r="N165" s="706" t="str">
        <f>IF(+All!$F509="Western Michigan",+All!N509,IF(+All!$H509="Western Michigan",+All!N509,0))</f>
        <v>Western Michigan</v>
      </c>
      <c r="O165" s="708">
        <f>IF(+All!$F509="Western Michigan",+All!O509,IF(+All!$H509="Western Michigan",+All!O509,0))</f>
        <v>64</v>
      </c>
      <c r="P165" s="708" t="str">
        <f>IF(+All!$F509="Western Michigan",+All!P509,IF(+All!$H509="Western Michigan",+All!P509,0))</f>
        <v>Kent State</v>
      </c>
      <c r="Q165" s="707">
        <f>IF(+All!$F509="Western Michigan",+All!Q509,IF(+All!$H509="Western Michigan",+All!Q509,0))</f>
        <v>31</v>
      </c>
      <c r="R165" s="706" t="str">
        <f>IF(+All!$F509="Western Michigan",+All!R509,IF(+All!$H509="Western Michigan",+All!R509,0))</f>
        <v>Western Michigan</v>
      </c>
      <c r="S165" s="708" t="str">
        <f>IF(+All!$F509="Western Michigan",+All!S509,IF(+All!$H509="Western Michigan",+All!S509,0))</f>
        <v>Kent State</v>
      </c>
      <c r="T165" s="706" t="str">
        <f>IF(+All!$F509="Western Michigan",+All!T509,IF(+All!$H509="Western Michigan",+All!T509,0))</f>
        <v>Kent State</v>
      </c>
      <c r="U165" s="707" t="str">
        <f>IF(+All!$F509="Western Michigan",+All!U509,IF(+All!$H509="Western Michigan",+All!U509,0))</f>
        <v>L</v>
      </c>
      <c r="V165" s="706">
        <f>IF(+All!$F399="Western Michigan",+All!#REF!,IF(+All!$H399="Western Michigan",+All!#REF!,0))</f>
        <v>0</v>
      </c>
      <c r="W165" s="707">
        <f>IF(+All!$F399="Western Michigan",+All!#REF!,IF(+All!$H399="Western Michigan",+All!#REF!,0))</f>
        <v>0</v>
      </c>
      <c r="X165" s="706">
        <f>IF(+All!$F399="Western Michigan",+All!#REF!,IF(+All!$H399="Western Michigan",+All!#REF!,0))</f>
        <v>0</v>
      </c>
      <c r="Y165" s="707">
        <f>IF(+All!$F399="Western Michigan",+All!#REF!,IF(+All!$H399="Western Michigan",+All!#REF!,0))</f>
        <v>0</v>
      </c>
      <c r="Z165" s="706">
        <f>IF(+All!$F399="Western Michigan",+All!#REF!,IF(+All!$H399="Western Michigan",+All!#REF!,0))</f>
        <v>0</v>
      </c>
      <c r="AA165" s="707">
        <f>IF(+All!$F399="Western Michigan",+All!#REF!,IF(+All!$H399="Western Michigan",+All!#REF!,0))</f>
        <v>0</v>
      </c>
      <c r="AB165" s="706">
        <f>IF(+All!$F399="Western Michigan",+All!#REF!,IF(+All!$H399="Western Michigan",+All!#REF!,0))</f>
        <v>0</v>
      </c>
      <c r="AC165" s="707">
        <f>IF(+All!$F399="Western Michigan",+All!#REF!,IF(+All!$H399="Western Michigan",+All!#REF!,0))</f>
        <v>0</v>
      </c>
      <c r="AD165" s="706">
        <f>IF(+All!$F399="Western Michigan",+All!#REF!,IF(+All!$H399="Western Michigan",+All!#REF!,0))</f>
        <v>0</v>
      </c>
      <c r="AE165" s="707">
        <f>IF(+All!$F399="Western Michigan",+All!#REF!,IF(+All!$H399="Western Michigan",+All!#REF!,0))</f>
        <v>0</v>
      </c>
      <c r="AF165" s="706">
        <f>IF(+All!$F399="Western Michigan",+All!#REF!,IF(+All!$H399="Western Michigan",+All!#REF!,0))</f>
        <v>0</v>
      </c>
      <c r="AG165" s="707">
        <f>IF(+All!$F399="Western Michigan",+All!#REF!,IF(+All!$H399="Western Michigan",+All!#REF!,0))</f>
        <v>0</v>
      </c>
      <c r="AH165" s="706">
        <f>IF(+All!$F399="Western Michigan",+All!#REF!,IF(+All!$H399="Western Michigan",+All!#REF!,0))</f>
        <v>0</v>
      </c>
      <c r="AI165" s="707">
        <f>IF(+All!$F399="Western Michigan",+All!#REF!,IF(+All!$H399="Western Michigan",+All!#REF!,0))</f>
        <v>0</v>
      </c>
      <c r="AJ165" s="706">
        <f>IF(+All!$F399="Western Michigan",+All!#REF!,IF(+All!$H399="Western Michigan",+All!#REF!,0))</f>
        <v>0</v>
      </c>
      <c r="AK165" s="707">
        <f>IF(+All!$F399="Western Michigan",+All!#REF!,IF(+All!$H399="Western Michigan",+All!#REF!,0))</f>
        <v>0</v>
      </c>
      <c r="AL165" s="81">
        <f>IF(+All!$F399="Western Michigan",+All!V399,IF(+All!$H399="Western Michigan",+All!V399,0))</f>
        <v>0</v>
      </c>
      <c r="AM165" s="82">
        <f>IF(+All!$F399="Western Michigan",+All!W399,IF(+All!$H399="Western Michigan",+All!W399,0))</f>
        <v>0</v>
      </c>
      <c r="AN165" s="81">
        <f>IF(+All!$F399="Western Michigan",+All!X399,IF(+All!$H399="Western Michigan",+All!X399,0))</f>
        <v>0</v>
      </c>
      <c r="AO165" s="83">
        <f>IF(+All!$F399="Western Michigan",+All!Y399,IF(+All!$H399="Western Michigan",+All!Y399,0))</f>
        <v>0</v>
      </c>
      <c r="AP165" s="84">
        <f>IF(+All!$F399="Western Michigan",+All!Z399,IF(+All!$H399="Western Michigan",+All!Z399,0))</f>
        <v>0</v>
      </c>
      <c r="AQ165" s="480">
        <f>IF(+All!$F399="Western Michigan",+All!#REF!,IF(+All!$H399="Western Michigan",+All!#REF!,0))</f>
        <v>0</v>
      </c>
      <c r="AR165" s="482">
        <f>IF(+All!$F399="Western Michigan",+All!#REF!,IF(+All!$H399="Western Michigan",+All!#REF!,0))</f>
        <v>0</v>
      </c>
      <c r="AS165" s="483">
        <f>IF(+All!$F399="Western Michigan",+All!#REF!,IF(+All!$H399="Western Michigan",+All!#REF!,0))</f>
        <v>0</v>
      </c>
      <c r="AT165" s="483">
        <f>IF(+All!$F399="Western Michigan",+All!#REF!,IF(+All!$H399="Western Michigan",+All!#REF!,0))</f>
        <v>0</v>
      </c>
      <c r="AU165" s="482">
        <f>IF(+All!$F399="Western Michigan",+All!#REF!,IF(+All!$H399="Western Michigan",+All!#REF!,0))</f>
        <v>0</v>
      </c>
      <c r="AV165" s="483">
        <f>IF(+All!$F399="Western Michigan",+All!#REF!,IF(+All!$H399="Western Michigan",+All!#REF!,0))</f>
        <v>0</v>
      </c>
      <c r="AW165" s="484">
        <f>IF(+All!$F399="Western Michigan",+All!#REF!,IF(+All!$H399="Western Michigan",+All!#REF!,0))</f>
        <v>0</v>
      </c>
      <c r="AX165" s="483">
        <f>IF(+All!$F399="Western Michigan",+All!#REF!,IF(+All!$H399="Western Michigan",+All!#REF!,0))</f>
        <v>0</v>
      </c>
      <c r="AY165" s="88">
        <f>IF(+All!$F399="Western Michigan",+All!#REF!,IF(+All!$H399="Western Michigan",+All!#REF!,0))</f>
        <v>0</v>
      </c>
      <c r="AZ165" s="89">
        <f>IF(+All!$F399="Western Michigan",+All!#REF!,IF(+All!$H399="Western Michigan",+All!#REF!,0))</f>
        <v>0</v>
      </c>
      <c r="BA165" s="90">
        <f>IF(+All!$F399="Western Michigan",+All!#REF!,IF(+All!$H399="Western Michigan",+All!#REF!,0))</f>
        <v>0</v>
      </c>
      <c r="BB165" s="90">
        <f>IF(+All!$F399="Western Michigan",+All!#REF!,IF(+All!$H399="Western Michigan",+All!#REF!,0))</f>
        <v>0</v>
      </c>
      <c r="BC165" s="91">
        <f>IF(+All!$F399="Western Michigan",+All!#REF!,IF(+All!$H399="Western Michigan",+All!#REF!,0))</f>
        <v>0</v>
      </c>
      <c r="BD165" s="482">
        <f>IF(+All!$F399="Western Michigan",+All!#REF!,IF(+All!$H399="Western Michigan",+All!#REF!,0))</f>
        <v>0</v>
      </c>
      <c r="BE165" s="483">
        <f>IF(+All!$F399="Western Michigan",+All!#REF!,IF(+All!$H399="Western Michigan",+All!#REF!,0))</f>
        <v>0</v>
      </c>
      <c r="BF165" s="483">
        <f>IF(+All!$F399="Western Michigan",+All!#REF!,IF(+All!$H399="Western Michigan",+All!#REF!,0))</f>
        <v>0</v>
      </c>
      <c r="BG165" s="482">
        <f>IF(+All!$F399="Western Michigan",+All!#REF!,IF(+All!$H399="Western Michigan",+All!#REF!,0))</f>
        <v>0</v>
      </c>
      <c r="BH165" s="483">
        <f>IF(+All!$F399="Western Michigan",+All!#REF!,IF(+All!$H399="Western Michigan",+All!#REF!,0))</f>
        <v>0</v>
      </c>
      <c r="BI165" s="484">
        <f>IF(+All!$F399="Western Michigan",+All!#REF!,IF(+All!$H399="Western Michigan",+All!#REF!,0))</f>
        <v>0</v>
      </c>
      <c r="BJ165" s="92">
        <f>IF(+All!$F399="Western Michigan",+All!#REF!,IF(+All!$H399="Western Michigan",+All!#REF!,0))</f>
        <v>0</v>
      </c>
      <c r="BK165" s="93">
        <f>IF(+All!$F399="Western Michigan",+All!#REF!,IF(+All!$H399="Western Michigan",+All!#REF!,0))</f>
        <v>0</v>
      </c>
    </row>
    <row r="166" spans="1:63" x14ac:dyDescent="0.8">
      <c r="A166" s="70">
        <f>IF(+All!$F593="Western Michigan",+All!A593,IF(+All!$H593="Western Michigan",+All!A593,0))</f>
        <v>8</v>
      </c>
      <c r="B166" s="480" t="str">
        <f>IF(+All!$F593="Western Michigan",+All!B593,IF(+All!$H593="Western Michigan",+All!B593,0))</f>
        <v>Sat</v>
      </c>
      <c r="C166" s="72">
        <f>IF(+All!$F593="Western Michigan",+All!C593,IF(+All!$H593="Western Michigan",+All!C593,0))</f>
        <v>44492</v>
      </c>
      <c r="D166" s="73">
        <f>IF(+All!$F593="Western Michigan",+All!D593,IF(+All!$H593="Western Michigan",+All!D593,0))</f>
        <v>0.64583333333333337</v>
      </c>
      <c r="E166" s="707" t="str">
        <f>IF(+All!$F593="Western Michigan",+All!E593,IF(+All!$H593="Western Michigan",+All!E593,0))</f>
        <v>CBSSN</v>
      </c>
      <c r="F166" s="75" t="str">
        <f>IF(+All!$F593="Western Michigan",+All!F593,IF(+All!$H593="Western Michigan",+All!F593,0))</f>
        <v>Western Michigan</v>
      </c>
      <c r="G166" s="76" t="str">
        <f>IF(+All!$F593="Western Michigan",+All!G593,IF(+All!$H593="Western Michigan",+All!G593,0))</f>
        <v>MAC</v>
      </c>
      <c r="H166" s="75" t="str">
        <f>IF(+All!$F593="Western Michigan",+All!H593,IF(+All!$H593="Western Michigan",+All!H593,0))</f>
        <v>Toledo</v>
      </c>
      <c r="I166" s="76" t="str">
        <f>IF(+All!$F593="Western Michigan",+All!I593,IF(+All!$H593="Western Michigan",+All!I593,0))</f>
        <v>MAC</v>
      </c>
      <c r="J166" s="706" t="str">
        <f>IF(+All!$F593="Western Michigan",+All!J593,IF(+All!$H593="Western Michigan",+All!J593,0))</f>
        <v>Western Michigan</v>
      </c>
      <c r="K166" s="707" t="str">
        <f>IF(+All!$F593="Western Michigan",+All!K593,IF(+All!$H593="Western Michigan",+All!K593,0))</f>
        <v>Toledo</v>
      </c>
      <c r="L166" s="78">
        <f>IF(+All!$F593="Western Michigan",+All!L593,IF(+All!$H593="Western Michigan",+All!L593,0))</f>
        <v>2</v>
      </c>
      <c r="M166" s="79">
        <f>IF(+All!$F593="Western Michigan",+All!M593,IF(+All!$H593="Western Michigan",+All!M593,0))</f>
        <v>55</v>
      </c>
      <c r="N166" s="706" t="str">
        <f>IF(+All!$F593="Western Michigan",+All!N593,IF(+All!$H593="Western Michigan",+All!N593,0))</f>
        <v>Toledo</v>
      </c>
      <c r="O166" s="708">
        <f>IF(+All!$F593="Western Michigan",+All!O593,IF(+All!$H593="Western Michigan",+All!O593,0))</f>
        <v>34</v>
      </c>
      <c r="P166" s="708" t="str">
        <f>IF(+All!$F593="Western Michigan",+All!P593,IF(+All!$H593="Western Michigan",+All!P593,0))</f>
        <v>Western Michigan</v>
      </c>
      <c r="Q166" s="707">
        <f>IF(+All!$F593="Western Michigan",+All!Q593,IF(+All!$H593="Western Michigan",+All!Q593,0))</f>
        <v>15</v>
      </c>
      <c r="R166" s="706" t="str">
        <f>IF(+All!$F593="Western Michigan",+All!R593,IF(+All!$H593="Western Michigan",+All!R593,0))</f>
        <v>Toledo</v>
      </c>
      <c r="S166" s="708" t="str">
        <f>IF(+All!$F593="Western Michigan",+All!S593,IF(+All!$H593="Western Michigan",+All!S593,0))</f>
        <v>Western Michigan</v>
      </c>
      <c r="T166" s="706" t="str">
        <f>IF(+All!$F593="Western Michigan",+All!T593,IF(+All!$H593="Western Michigan",+All!T593,0))</f>
        <v>Toledo</v>
      </c>
      <c r="U166" s="707" t="str">
        <f>IF(+All!$F593="Western Michigan",+All!U593,IF(+All!$H593="Western Michigan",+All!U593,0))</f>
        <v>W</v>
      </c>
      <c r="V166" s="706" t="e">
        <f>IF(+All!#REF!="Western Michigan",+All!#REF!,IF(+All!#REF!="Western Michigan",+All!#REF!,0))</f>
        <v>#REF!</v>
      </c>
      <c r="W166" s="707" t="e">
        <f>IF(+All!#REF!="Western Michigan",+All!#REF!,IF(+All!#REF!="Western Michigan",+All!#REF!,0))</f>
        <v>#REF!</v>
      </c>
      <c r="X166" s="706" t="e">
        <f>IF(+All!#REF!="Western Michigan",+All!#REF!,IF(+All!#REF!="Western Michigan",+All!#REF!,0))</f>
        <v>#REF!</v>
      </c>
      <c r="Y166" s="707" t="e">
        <f>IF(+All!#REF!="Western Michigan",+All!#REF!,IF(+All!#REF!="Western Michigan",+All!#REF!,0))</f>
        <v>#REF!</v>
      </c>
      <c r="Z166" s="706" t="e">
        <f>IF(+All!#REF!="Western Michigan",+All!#REF!,IF(+All!#REF!="Western Michigan",+All!#REF!,0))</f>
        <v>#REF!</v>
      </c>
      <c r="AA166" s="707" t="e">
        <f>IF(+All!#REF!="Western Michigan",+All!#REF!,IF(+All!#REF!="Western Michigan",+All!#REF!,0))</f>
        <v>#REF!</v>
      </c>
      <c r="AB166" s="706" t="e">
        <f>IF(+All!#REF!="Western Michigan",+All!#REF!,IF(+All!#REF!="Western Michigan",+All!#REF!,0))</f>
        <v>#REF!</v>
      </c>
      <c r="AC166" s="707" t="e">
        <f>IF(+All!#REF!="Western Michigan",+All!#REF!,IF(+All!#REF!="Western Michigan",+All!#REF!,0))</f>
        <v>#REF!</v>
      </c>
      <c r="AD166" s="706" t="e">
        <f>IF(+All!#REF!="Western Michigan",+All!#REF!,IF(+All!#REF!="Western Michigan",+All!#REF!,0))</f>
        <v>#REF!</v>
      </c>
      <c r="AE166" s="707" t="e">
        <f>IF(+All!#REF!="Western Michigan",+All!#REF!,IF(+All!#REF!="Western Michigan",+All!#REF!,0))</f>
        <v>#REF!</v>
      </c>
      <c r="AF166" s="706" t="e">
        <f>IF(+All!#REF!="Western Michigan",+All!#REF!,IF(+All!#REF!="Western Michigan",+All!#REF!,0))</f>
        <v>#REF!</v>
      </c>
      <c r="AG166" s="707" t="e">
        <f>IF(+All!#REF!="Western Michigan",+All!#REF!,IF(+All!#REF!="Western Michigan",+All!#REF!,0))</f>
        <v>#REF!</v>
      </c>
      <c r="AH166" s="706" t="e">
        <f>IF(+All!#REF!="Western Michigan",+All!#REF!,IF(+All!#REF!="Western Michigan",+All!#REF!,0))</f>
        <v>#REF!</v>
      </c>
      <c r="AI166" s="707" t="e">
        <f>IF(+All!#REF!="Western Michigan",+All!#REF!,IF(+All!#REF!="Western Michigan",+All!#REF!,0))</f>
        <v>#REF!</v>
      </c>
      <c r="AJ166" s="706" t="e">
        <f>IF(+All!#REF!="Western Michigan",+All!#REF!,IF(+All!#REF!="Western Michigan",+All!#REF!,0))</f>
        <v>#REF!</v>
      </c>
      <c r="AK166" s="707" t="e">
        <f>IF(+All!#REF!="Western Michigan",+All!#REF!,IF(+All!#REF!="Western Michigan",+All!#REF!,0))</f>
        <v>#REF!</v>
      </c>
      <c r="AL166" s="81" t="e">
        <f>IF(+All!#REF!="Western Michigan",+All!#REF!,IF(+All!#REF!="Western Michigan",+All!#REF!,0))</f>
        <v>#REF!</v>
      </c>
      <c r="AM166" s="82" t="e">
        <f>IF(+All!#REF!="Western Michigan",+All!#REF!,IF(+All!#REF!="Western Michigan",+All!#REF!,0))</f>
        <v>#REF!</v>
      </c>
      <c r="AN166" s="81" t="e">
        <f>IF(+All!#REF!="Western Michigan",+All!#REF!,IF(+All!#REF!="Western Michigan",+All!#REF!,0))</f>
        <v>#REF!</v>
      </c>
      <c r="AO166" s="83" t="e">
        <f>IF(+All!#REF!="Western Michigan",+All!#REF!,IF(+All!#REF!="Western Michigan",+All!#REF!,0))</f>
        <v>#REF!</v>
      </c>
      <c r="AP166" s="84" t="e">
        <f>IF(+All!#REF!="Western Michigan",+All!#REF!,IF(+All!#REF!="Western Michigan",+All!#REF!,0))</f>
        <v>#REF!</v>
      </c>
      <c r="AQ166" s="480" t="e">
        <f>IF(+All!#REF!="Western Michigan",+All!#REF!,IF(+All!#REF!="Western Michigan",+All!#REF!,0))</f>
        <v>#REF!</v>
      </c>
      <c r="AR166" s="482" t="e">
        <f>IF(+All!#REF!="Western Michigan",+All!#REF!,IF(+All!#REF!="Western Michigan",+All!#REF!,0))</f>
        <v>#REF!</v>
      </c>
      <c r="AS166" s="483" t="e">
        <f>IF(+All!#REF!="Western Michigan",+All!#REF!,IF(+All!#REF!="Western Michigan",+All!#REF!,0))</f>
        <v>#REF!</v>
      </c>
      <c r="AT166" s="483" t="e">
        <f>IF(+All!#REF!="Western Michigan",+All!#REF!,IF(+All!#REF!="Western Michigan",+All!#REF!,0))</f>
        <v>#REF!</v>
      </c>
      <c r="AU166" s="482" t="e">
        <f>IF(+All!#REF!="Western Michigan",+All!#REF!,IF(+All!#REF!="Western Michigan",+All!#REF!,0))</f>
        <v>#REF!</v>
      </c>
      <c r="AV166" s="483" t="e">
        <f>IF(+All!#REF!="Western Michigan",+All!#REF!,IF(+All!#REF!="Western Michigan",+All!#REF!,0))</f>
        <v>#REF!</v>
      </c>
      <c r="AW166" s="484" t="e">
        <f>IF(+All!#REF!="Western Michigan",+All!#REF!,IF(+All!#REF!="Western Michigan",+All!#REF!,0))</f>
        <v>#REF!</v>
      </c>
      <c r="AX166" s="483" t="e">
        <f>IF(+All!#REF!="Western Michigan",+All!#REF!,IF(+All!#REF!="Western Michigan",+All!#REF!,0))</f>
        <v>#REF!</v>
      </c>
      <c r="AY166" s="88" t="e">
        <f>IF(+All!#REF!="Western Michigan",+All!#REF!,IF(+All!#REF!="Western Michigan",+All!#REF!,0))</f>
        <v>#REF!</v>
      </c>
      <c r="AZ166" s="89" t="e">
        <f>IF(+All!#REF!="Western Michigan",+All!#REF!,IF(+All!#REF!="Western Michigan",+All!#REF!,0))</f>
        <v>#REF!</v>
      </c>
      <c r="BA166" s="90" t="e">
        <f>IF(+All!#REF!="Western Michigan",+All!#REF!,IF(+All!#REF!="Western Michigan",+All!#REF!,0))</f>
        <v>#REF!</v>
      </c>
      <c r="BB166" s="90" t="e">
        <f>IF(+All!#REF!="Western Michigan",+All!#REF!,IF(+All!#REF!="Western Michigan",+All!#REF!,0))</f>
        <v>#REF!</v>
      </c>
      <c r="BC166" s="91" t="e">
        <f>IF(+All!#REF!="Western Michigan",+All!#REF!,IF(+All!#REF!="Western Michigan",+All!#REF!,0))</f>
        <v>#REF!</v>
      </c>
      <c r="BD166" s="482" t="e">
        <f>IF(+All!#REF!="Western Michigan",+All!#REF!,IF(+All!#REF!="Western Michigan",+All!#REF!,0))</f>
        <v>#REF!</v>
      </c>
      <c r="BE166" s="483" t="e">
        <f>IF(+All!#REF!="Western Michigan",+All!#REF!,IF(+All!#REF!="Western Michigan",+All!#REF!,0))</f>
        <v>#REF!</v>
      </c>
      <c r="BF166" s="483" t="e">
        <f>IF(+All!#REF!="Western Michigan",+All!#REF!,IF(+All!#REF!="Western Michigan",+All!#REF!,0))</f>
        <v>#REF!</v>
      </c>
      <c r="BG166" s="482" t="e">
        <f>IF(+All!#REF!="Western Michigan",+All!#REF!,IF(+All!#REF!="Western Michigan",+All!#REF!,0))</f>
        <v>#REF!</v>
      </c>
      <c r="BH166" s="483" t="e">
        <f>IF(+All!#REF!="Western Michigan",+All!#REF!,IF(+All!#REF!="Western Michigan",+All!#REF!,0))</f>
        <v>#REF!</v>
      </c>
      <c r="BI166" s="484" t="e">
        <f>IF(+All!#REF!="Western Michigan",+All!#REF!,IF(+All!#REF!="Western Michigan",+All!#REF!,0))</f>
        <v>#REF!</v>
      </c>
      <c r="BJ166" s="92" t="e">
        <f>IF(+All!#REF!="Western Michigan",+All!#REF!,IF(+All!#REF!="Western Michigan",+All!#REF!,0))</f>
        <v>#REF!</v>
      </c>
      <c r="BK166" s="93" t="e">
        <f>IF(+All!#REF!="Western Michigan",+All!#REF!,IF(+All!#REF!="Western Michigan",+All!#REF!,0))</f>
        <v>#REF!</v>
      </c>
    </row>
    <row r="167" spans="1:63" x14ac:dyDescent="0.8">
      <c r="A167" s="70">
        <f>IF(+All!$F712="Western Michigan",+All!A712,IF(+All!$H712="Western Michigan",+All!A712,0))</f>
        <v>10</v>
      </c>
      <c r="B167" s="480" t="str">
        <f>IF(+All!$F712="Western Michigan",+All!B712,IF(+All!$H712="Western Michigan",+All!B712,0))</f>
        <v>Weds</v>
      </c>
      <c r="C167" s="72">
        <f>IF(+All!$F712="Western Michigan",+All!C712,IF(+All!$H712="Western Michigan",+All!C712,0))</f>
        <v>44503</v>
      </c>
      <c r="D167" s="73">
        <f>IF(+All!$F712="Western Michigan",+All!D712,IF(+All!$H712="Western Michigan",+All!D712,0))</f>
        <v>0.79166666666666663</v>
      </c>
      <c r="E167" s="707" t="str">
        <f>IF(+All!$F712="Western Michigan",+All!E712,IF(+All!$H712="Western Michigan",+All!E712,0))</f>
        <v>ESPNU</v>
      </c>
      <c r="F167" s="75" t="str">
        <f>IF(+All!$F712="Western Michigan",+All!F712,IF(+All!$H712="Western Michigan",+All!F712,0))</f>
        <v>Central Michigan</v>
      </c>
      <c r="G167" s="76" t="str">
        <f>IF(+All!$F712="Western Michigan",+All!G712,IF(+All!$H712="Western Michigan",+All!G712,0))</f>
        <v>MAC</v>
      </c>
      <c r="H167" s="75" t="str">
        <f>IF(+All!$F712="Western Michigan",+All!H712,IF(+All!$H712="Western Michigan",+All!H712,0))</f>
        <v>Western Michigan</v>
      </c>
      <c r="I167" s="76" t="str">
        <f>IF(+All!$F712="Western Michigan",+All!I712,IF(+All!$H712="Western Michigan",+All!I712,0))</f>
        <v>MAC</v>
      </c>
      <c r="J167" s="706" t="str">
        <f>IF(+All!$F712="Western Michigan",+All!J712,IF(+All!$H712="Western Michigan",+All!J712,0))</f>
        <v>Western Michigan</v>
      </c>
      <c r="K167" s="707" t="str">
        <f>IF(+All!$F712="Western Michigan",+All!K712,IF(+All!$H712="Western Michigan",+All!K712,0))</f>
        <v>Central Michigan</v>
      </c>
      <c r="L167" s="78">
        <f>IF(+All!$F712="Western Michigan",+All!L712,IF(+All!$H712="Western Michigan",+All!L712,0))</f>
        <v>10</v>
      </c>
      <c r="M167" s="79">
        <f>IF(+All!$F712="Western Michigan",+All!M712,IF(+All!$H712="Western Michigan",+All!M712,0))</f>
        <v>66.5</v>
      </c>
      <c r="N167" s="706" t="str">
        <f>IF(+All!$F712="Western Michigan",+All!N712,IF(+All!$H712="Western Michigan",+All!N712,0))</f>
        <v>Central Michigan</v>
      </c>
      <c r="O167" s="708">
        <f>IF(+All!$F712="Western Michigan",+All!O712,IF(+All!$H712="Western Michigan",+All!O712,0))</f>
        <v>42</v>
      </c>
      <c r="P167" s="708" t="str">
        <f>IF(+All!$F712="Western Michigan",+All!P712,IF(+All!$H712="Western Michigan",+All!P712,0))</f>
        <v>Western Michigan</v>
      </c>
      <c r="Q167" s="707">
        <f>IF(+All!$F712="Western Michigan",+All!Q712,IF(+All!$H712="Western Michigan",+All!Q712,0))</f>
        <v>30</v>
      </c>
      <c r="R167" s="706" t="str">
        <f>IF(+All!$F712="Western Michigan",+All!R712,IF(+All!$H712="Western Michigan",+All!R712,0))</f>
        <v>Central Michigan</v>
      </c>
      <c r="S167" s="708" t="str">
        <f>IF(+All!$F712="Western Michigan",+All!S712,IF(+All!$H712="Western Michigan",+All!S712,0))</f>
        <v>Western Michigan</v>
      </c>
      <c r="T167" s="706" t="str">
        <f>IF(+All!$F712="Western Michigan",+All!T712,IF(+All!$H712="Western Michigan",+All!T712,0))</f>
        <v>Central Michigan</v>
      </c>
      <c r="U167" s="707" t="str">
        <f>IF(+All!$F712="Western Michigan",+All!U712,IF(+All!$H712="Western Michigan",+All!U712,0))</f>
        <v>W</v>
      </c>
      <c r="V167" s="706" t="e">
        <f>IF(+All!#REF!="Western Michigan",+All!#REF!,IF(+All!#REF!="Western Michigan",+All!#REF!,0))</f>
        <v>#REF!</v>
      </c>
      <c r="W167" s="707" t="e">
        <f>IF(+All!#REF!="Western Michigan",+All!#REF!,IF(+All!#REF!="Western Michigan",+All!#REF!,0))</f>
        <v>#REF!</v>
      </c>
      <c r="X167" s="706" t="e">
        <f>IF(+All!#REF!="Western Michigan",+All!#REF!,IF(+All!#REF!="Western Michigan",+All!#REF!,0))</f>
        <v>#REF!</v>
      </c>
      <c r="Y167" s="707" t="e">
        <f>IF(+All!#REF!="Western Michigan",+All!#REF!,IF(+All!#REF!="Western Michigan",+All!#REF!,0))</f>
        <v>#REF!</v>
      </c>
      <c r="Z167" s="706" t="e">
        <f>IF(+All!#REF!="Western Michigan",+All!#REF!,IF(+All!#REF!="Western Michigan",+All!#REF!,0))</f>
        <v>#REF!</v>
      </c>
      <c r="AA167" s="707" t="e">
        <f>IF(+All!#REF!="Western Michigan",+All!#REF!,IF(+All!#REF!="Western Michigan",+All!#REF!,0))</f>
        <v>#REF!</v>
      </c>
      <c r="AB167" s="706" t="e">
        <f>IF(+All!#REF!="Western Michigan",+All!#REF!,IF(+All!#REF!="Western Michigan",+All!#REF!,0))</f>
        <v>#REF!</v>
      </c>
      <c r="AC167" s="707" t="e">
        <f>IF(+All!#REF!="Western Michigan",+All!#REF!,IF(+All!#REF!="Western Michigan",+All!#REF!,0))</f>
        <v>#REF!</v>
      </c>
      <c r="AD167" s="706" t="e">
        <f>IF(+All!#REF!="Western Michigan",+All!#REF!,IF(+All!#REF!="Western Michigan",+All!#REF!,0))</f>
        <v>#REF!</v>
      </c>
      <c r="AE167" s="707" t="e">
        <f>IF(+All!#REF!="Western Michigan",+All!#REF!,IF(+All!#REF!="Western Michigan",+All!#REF!,0))</f>
        <v>#REF!</v>
      </c>
      <c r="AF167" s="706" t="e">
        <f>IF(+All!#REF!="Western Michigan",+All!#REF!,IF(+All!#REF!="Western Michigan",+All!#REF!,0))</f>
        <v>#REF!</v>
      </c>
      <c r="AG167" s="707" t="e">
        <f>IF(+All!#REF!="Western Michigan",+All!#REF!,IF(+All!#REF!="Western Michigan",+All!#REF!,0))</f>
        <v>#REF!</v>
      </c>
      <c r="AH167" s="706" t="e">
        <f>IF(+All!#REF!="Western Michigan",+All!#REF!,IF(+All!#REF!="Western Michigan",+All!#REF!,0))</f>
        <v>#REF!</v>
      </c>
      <c r="AI167" s="707" t="e">
        <f>IF(+All!#REF!="Western Michigan",+All!#REF!,IF(+All!#REF!="Western Michigan",+All!#REF!,0))</f>
        <v>#REF!</v>
      </c>
      <c r="AJ167" s="706" t="e">
        <f>IF(+All!#REF!="Western Michigan",+All!#REF!,IF(+All!#REF!="Western Michigan",+All!#REF!,0))</f>
        <v>#REF!</v>
      </c>
      <c r="AK167" s="707" t="e">
        <f>IF(+All!#REF!="Western Michigan",+All!#REF!,IF(+All!#REF!="Western Michigan",+All!#REF!,0))</f>
        <v>#REF!</v>
      </c>
      <c r="AL167" s="81" t="e">
        <f>IF(+All!#REF!="Western Michigan",+All!#REF!,IF(+All!#REF!="Western Michigan",+All!#REF!,0))</f>
        <v>#REF!</v>
      </c>
      <c r="AM167" s="82" t="e">
        <f>IF(+All!#REF!="Western Michigan",+All!#REF!,IF(+All!#REF!="Western Michigan",+All!#REF!,0))</f>
        <v>#REF!</v>
      </c>
      <c r="AN167" s="81" t="e">
        <f>IF(+All!#REF!="Western Michigan",+All!#REF!,IF(+All!#REF!="Western Michigan",+All!#REF!,0))</f>
        <v>#REF!</v>
      </c>
      <c r="AO167" s="83" t="e">
        <f>IF(+All!#REF!="Western Michigan",+All!#REF!,IF(+All!#REF!="Western Michigan",+All!#REF!,0))</f>
        <v>#REF!</v>
      </c>
      <c r="AP167" s="84" t="e">
        <f>IF(+All!#REF!="Western Michigan",+All!#REF!,IF(+All!#REF!="Western Michigan",+All!#REF!,0))</f>
        <v>#REF!</v>
      </c>
      <c r="AQ167" s="480" t="e">
        <f>IF(+All!#REF!="Western Michigan",+All!#REF!,IF(+All!#REF!="Western Michigan",+All!#REF!,0))</f>
        <v>#REF!</v>
      </c>
      <c r="AR167" s="482" t="e">
        <f>IF(+All!#REF!="Western Michigan",+All!#REF!,IF(+All!#REF!="Western Michigan",+All!#REF!,0))</f>
        <v>#REF!</v>
      </c>
      <c r="AS167" s="483" t="e">
        <f>IF(+All!#REF!="Western Michigan",+All!#REF!,IF(+All!#REF!="Western Michigan",+All!#REF!,0))</f>
        <v>#REF!</v>
      </c>
      <c r="AT167" s="483" t="e">
        <f>IF(+All!#REF!="Western Michigan",+All!#REF!,IF(+All!#REF!="Western Michigan",+All!#REF!,0))</f>
        <v>#REF!</v>
      </c>
      <c r="AU167" s="482" t="e">
        <f>IF(+All!#REF!="Western Michigan",+All!#REF!,IF(+All!#REF!="Western Michigan",+All!#REF!,0))</f>
        <v>#REF!</v>
      </c>
      <c r="AV167" s="483" t="e">
        <f>IF(+All!#REF!="Western Michigan",+All!#REF!,IF(+All!#REF!="Western Michigan",+All!#REF!,0))</f>
        <v>#REF!</v>
      </c>
      <c r="AW167" s="484" t="e">
        <f>IF(+All!#REF!="Western Michigan",+All!#REF!,IF(+All!#REF!="Western Michigan",+All!#REF!,0))</f>
        <v>#REF!</v>
      </c>
      <c r="AX167" s="483" t="e">
        <f>IF(+All!#REF!="Western Michigan",+All!#REF!,IF(+All!#REF!="Western Michigan",+All!#REF!,0))</f>
        <v>#REF!</v>
      </c>
      <c r="AY167" s="88" t="e">
        <f>IF(+All!#REF!="Western Michigan",+All!#REF!,IF(+All!#REF!="Western Michigan",+All!#REF!,0))</f>
        <v>#REF!</v>
      </c>
      <c r="AZ167" s="89" t="e">
        <f>IF(+All!#REF!="Western Michigan",+All!#REF!,IF(+All!#REF!="Western Michigan",+All!#REF!,0))</f>
        <v>#REF!</v>
      </c>
      <c r="BA167" s="90" t="e">
        <f>IF(+All!#REF!="Western Michigan",+All!#REF!,IF(+All!#REF!="Western Michigan",+All!#REF!,0))</f>
        <v>#REF!</v>
      </c>
      <c r="BB167" s="90" t="e">
        <f>IF(+All!#REF!="Western Michigan",+All!#REF!,IF(+All!#REF!="Western Michigan",+All!#REF!,0))</f>
        <v>#REF!</v>
      </c>
      <c r="BC167" s="91" t="e">
        <f>IF(+All!#REF!="Western Michigan",+All!#REF!,IF(+All!#REF!="Western Michigan",+All!#REF!,0))</f>
        <v>#REF!</v>
      </c>
      <c r="BD167" s="482" t="e">
        <f>IF(+All!#REF!="Western Michigan",+All!#REF!,IF(+All!#REF!="Western Michigan",+All!#REF!,0))</f>
        <v>#REF!</v>
      </c>
      <c r="BE167" s="483" t="e">
        <f>IF(+All!#REF!="Western Michigan",+All!#REF!,IF(+All!#REF!="Western Michigan",+All!#REF!,0))</f>
        <v>#REF!</v>
      </c>
      <c r="BF167" s="483" t="e">
        <f>IF(+All!#REF!="Western Michigan",+All!#REF!,IF(+All!#REF!="Western Michigan",+All!#REF!,0))</f>
        <v>#REF!</v>
      </c>
      <c r="BG167" s="482" t="e">
        <f>IF(+All!#REF!="Western Michigan",+All!#REF!,IF(+All!#REF!="Western Michigan",+All!#REF!,0))</f>
        <v>#REF!</v>
      </c>
      <c r="BH167" s="483" t="e">
        <f>IF(+All!#REF!="Western Michigan",+All!#REF!,IF(+All!#REF!="Western Michigan",+All!#REF!,0))</f>
        <v>#REF!</v>
      </c>
      <c r="BI167" s="484" t="e">
        <f>IF(+All!#REF!="Western Michigan",+All!#REF!,IF(+All!#REF!="Western Michigan",+All!#REF!,0))</f>
        <v>#REF!</v>
      </c>
      <c r="BJ167" s="92" t="e">
        <f>IF(+All!#REF!="Western Michigan",+All!#REF!,IF(+All!#REF!="Western Michigan",+All!#REF!,0))</f>
        <v>#REF!</v>
      </c>
      <c r="BK167" s="93" t="e">
        <f>IF(+All!#REF!="Western Michigan",+All!#REF!,IF(+All!#REF!="Western Michigan",+All!#REF!,0))</f>
        <v>#REF!</v>
      </c>
    </row>
    <row r="168" spans="1:63" x14ac:dyDescent="0.8">
      <c r="A168" s="70">
        <f>IF(+All!$F782="Western Michigan",+All!A782,IF(+All!$H782="Western Michigan",+All!A782,0))</f>
        <v>11</v>
      </c>
      <c r="B168" s="480" t="str">
        <f>IF(+All!$F782="Western Michigan",+All!B782,IF(+All!$H782="Western Michigan",+All!B782,0))</f>
        <v>Tues</v>
      </c>
      <c r="C168" s="72">
        <f>IF(+All!$F782="Western Michigan",+All!C782,IF(+All!$H782="Western Michigan",+All!C782,0))</f>
        <v>44509</v>
      </c>
      <c r="D168" s="73">
        <f>IF(+All!$F782="Western Michigan",+All!D782,IF(+All!$H782="Western Michigan",+All!D782,0))</f>
        <v>0.83333333333333337</v>
      </c>
      <c r="E168" s="707" t="str">
        <f>IF(+All!$F782="Western Michigan",+All!E782,IF(+All!$H782="Western Michigan",+All!E782,0))</f>
        <v>ESPN2</v>
      </c>
      <c r="F168" s="75" t="str">
        <f>IF(+All!$F782="Western Michigan",+All!F782,IF(+All!$H782="Western Michigan",+All!F782,0))</f>
        <v>Akron</v>
      </c>
      <c r="G168" s="76" t="str">
        <f>IF(+All!$F782="Western Michigan",+All!G782,IF(+All!$H782="Western Michigan",+All!G782,0))</f>
        <v>MAC</v>
      </c>
      <c r="H168" s="75" t="str">
        <f>IF(+All!$F782="Western Michigan",+All!H782,IF(+All!$H782="Western Michigan",+All!H782,0))</f>
        <v>Western Michigan</v>
      </c>
      <c r="I168" s="76" t="str">
        <f>IF(+All!$F782="Western Michigan",+All!I782,IF(+All!$H782="Western Michigan",+All!I782,0))</f>
        <v>MAC</v>
      </c>
      <c r="J168" s="706" t="str">
        <f>IF(+All!$F782="Western Michigan",+All!J782,IF(+All!$H782="Western Michigan",+All!J782,0))</f>
        <v>Western Michigan</v>
      </c>
      <c r="K168" s="707" t="str">
        <f>IF(+All!$F782="Western Michigan",+All!K782,IF(+All!$H782="Western Michigan",+All!K782,0))</f>
        <v>Akron</v>
      </c>
      <c r="L168" s="78">
        <f>IF(+All!$F782="Western Michigan",+All!L782,IF(+All!$H782="Western Michigan",+All!L782,0))</f>
        <v>26</v>
      </c>
      <c r="M168" s="79">
        <f>IF(+All!$F782="Western Michigan",+All!M782,IF(+All!$H782="Western Michigan",+All!M782,0))</f>
        <v>62</v>
      </c>
      <c r="N168" s="706" t="str">
        <f>IF(+All!$F782="Western Michigan",+All!N782,IF(+All!$H782="Western Michigan",+All!N782,0))</f>
        <v>Western Michigan</v>
      </c>
      <c r="O168" s="708">
        <f>IF(+All!$F782="Western Michigan",+All!O782,IF(+All!$H782="Western Michigan",+All!O782,0))</f>
        <v>45</v>
      </c>
      <c r="P168" s="708" t="str">
        <f>IF(+All!$F782="Western Michigan",+All!P782,IF(+All!$H782="Western Michigan",+All!P782,0))</f>
        <v>Akron</v>
      </c>
      <c r="Q168" s="707">
        <f>IF(+All!$F782="Western Michigan",+All!Q782,IF(+All!$H782="Western Michigan",+All!Q782,0))</f>
        <v>40</v>
      </c>
      <c r="R168" s="706" t="str">
        <f>IF(+All!$F782="Western Michigan",+All!R782,IF(+All!$H782="Western Michigan",+All!R782,0))</f>
        <v>Akron</v>
      </c>
      <c r="S168" s="708" t="str">
        <f>IF(+All!$F782="Western Michigan",+All!S782,IF(+All!$H782="Western Michigan",+All!S782,0))</f>
        <v>Western Michigan</v>
      </c>
      <c r="T168" s="706" t="str">
        <f>IF(+All!$F782="Western Michigan",+All!T782,IF(+All!$H782="Western Michigan",+All!T782,0))</f>
        <v>Western Michigan</v>
      </c>
      <c r="U168" s="707" t="str">
        <f>IF(+All!$F782="Western Michigan",+All!U782,IF(+All!$H782="Western Michigan",+All!U782,0))</f>
        <v>L</v>
      </c>
      <c r="V168" s="706" t="e">
        <f>IF(+All!#REF!="Western Michigan",+All!#REF!,IF(+All!#REF!="Western Michigan",+All!#REF!,0))</f>
        <v>#REF!</v>
      </c>
      <c r="W168" s="707" t="e">
        <f>IF(+All!#REF!="Western Michigan",+All!#REF!,IF(+All!#REF!="Western Michigan",+All!#REF!,0))</f>
        <v>#REF!</v>
      </c>
      <c r="X168" s="706" t="e">
        <f>IF(+All!#REF!="Western Michigan",+All!#REF!,IF(+All!#REF!="Western Michigan",+All!#REF!,0))</f>
        <v>#REF!</v>
      </c>
      <c r="Y168" s="707" t="e">
        <f>IF(+All!#REF!="Western Michigan",+All!#REF!,IF(+All!#REF!="Western Michigan",+All!#REF!,0))</f>
        <v>#REF!</v>
      </c>
      <c r="Z168" s="706" t="e">
        <f>IF(+All!#REF!="Western Michigan",+All!#REF!,IF(+All!#REF!="Western Michigan",+All!#REF!,0))</f>
        <v>#REF!</v>
      </c>
      <c r="AA168" s="707" t="e">
        <f>IF(+All!#REF!="Western Michigan",+All!#REF!,IF(+All!#REF!="Western Michigan",+All!#REF!,0))</f>
        <v>#REF!</v>
      </c>
      <c r="AB168" s="706" t="e">
        <f>IF(+All!#REF!="Western Michigan",+All!#REF!,IF(+All!#REF!="Western Michigan",+All!#REF!,0))</f>
        <v>#REF!</v>
      </c>
      <c r="AC168" s="707" t="e">
        <f>IF(+All!#REF!="Western Michigan",+All!#REF!,IF(+All!#REF!="Western Michigan",+All!#REF!,0))</f>
        <v>#REF!</v>
      </c>
      <c r="AD168" s="706" t="e">
        <f>IF(+All!#REF!="Western Michigan",+All!#REF!,IF(+All!#REF!="Western Michigan",+All!#REF!,0))</f>
        <v>#REF!</v>
      </c>
      <c r="AE168" s="707" t="e">
        <f>IF(+All!#REF!="Western Michigan",+All!#REF!,IF(+All!#REF!="Western Michigan",+All!#REF!,0))</f>
        <v>#REF!</v>
      </c>
      <c r="AF168" s="706" t="e">
        <f>IF(+All!#REF!="Western Michigan",+All!#REF!,IF(+All!#REF!="Western Michigan",+All!#REF!,0))</f>
        <v>#REF!</v>
      </c>
      <c r="AG168" s="707" t="e">
        <f>IF(+All!#REF!="Western Michigan",+All!#REF!,IF(+All!#REF!="Western Michigan",+All!#REF!,0))</f>
        <v>#REF!</v>
      </c>
      <c r="AH168" s="706" t="e">
        <f>IF(+All!#REF!="Western Michigan",+All!#REF!,IF(+All!#REF!="Western Michigan",+All!#REF!,0))</f>
        <v>#REF!</v>
      </c>
      <c r="AI168" s="707" t="e">
        <f>IF(+All!#REF!="Western Michigan",+All!#REF!,IF(+All!#REF!="Western Michigan",+All!#REF!,0))</f>
        <v>#REF!</v>
      </c>
      <c r="AJ168" s="706" t="e">
        <f>IF(+All!#REF!="Western Michigan",+All!#REF!,IF(+All!#REF!="Western Michigan",+All!#REF!,0))</f>
        <v>#REF!</v>
      </c>
      <c r="AK168" s="707" t="e">
        <f>IF(+All!#REF!="Western Michigan",+All!#REF!,IF(+All!#REF!="Western Michigan",+All!#REF!,0))</f>
        <v>#REF!</v>
      </c>
      <c r="AL168" s="81" t="e">
        <f>IF(+All!#REF!="Western Michigan",+All!#REF!,IF(+All!#REF!="Western Michigan",+All!#REF!,0))</f>
        <v>#REF!</v>
      </c>
      <c r="AM168" s="82" t="e">
        <f>IF(+All!#REF!="Western Michigan",+All!#REF!,IF(+All!#REF!="Western Michigan",+All!#REF!,0))</f>
        <v>#REF!</v>
      </c>
      <c r="AN168" s="81" t="e">
        <f>IF(+All!#REF!="Western Michigan",+All!#REF!,IF(+All!#REF!="Western Michigan",+All!#REF!,0))</f>
        <v>#REF!</v>
      </c>
      <c r="AO168" s="83" t="e">
        <f>IF(+All!#REF!="Western Michigan",+All!#REF!,IF(+All!#REF!="Western Michigan",+All!#REF!,0))</f>
        <v>#REF!</v>
      </c>
      <c r="AP168" s="84" t="e">
        <f>IF(+All!#REF!="Western Michigan",+All!#REF!,IF(+All!#REF!="Western Michigan",+All!#REF!,0))</f>
        <v>#REF!</v>
      </c>
      <c r="AQ168" s="480" t="e">
        <f>IF(+All!#REF!="Western Michigan",+All!#REF!,IF(+All!#REF!="Western Michigan",+All!#REF!,0))</f>
        <v>#REF!</v>
      </c>
      <c r="AR168" s="482" t="e">
        <f>IF(+All!#REF!="Western Michigan",+All!#REF!,IF(+All!#REF!="Western Michigan",+All!#REF!,0))</f>
        <v>#REF!</v>
      </c>
      <c r="AS168" s="483" t="e">
        <f>IF(+All!#REF!="Western Michigan",+All!#REF!,IF(+All!#REF!="Western Michigan",+All!#REF!,0))</f>
        <v>#REF!</v>
      </c>
      <c r="AT168" s="483" t="e">
        <f>IF(+All!#REF!="Western Michigan",+All!#REF!,IF(+All!#REF!="Western Michigan",+All!#REF!,0))</f>
        <v>#REF!</v>
      </c>
      <c r="AU168" s="482" t="e">
        <f>IF(+All!#REF!="Western Michigan",+All!#REF!,IF(+All!#REF!="Western Michigan",+All!#REF!,0))</f>
        <v>#REF!</v>
      </c>
      <c r="AV168" s="483" t="e">
        <f>IF(+All!#REF!="Western Michigan",+All!#REF!,IF(+All!#REF!="Western Michigan",+All!#REF!,0))</f>
        <v>#REF!</v>
      </c>
      <c r="AW168" s="484" t="e">
        <f>IF(+All!#REF!="Western Michigan",+All!#REF!,IF(+All!#REF!="Western Michigan",+All!#REF!,0))</f>
        <v>#REF!</v>
      </c>
      <c r="AX168" s="483" t="e">
        <f>IF(+All!#REF!="Western Michigan",+All!#REF!,IF(+All!#REF!="Western Michigan",+All!#REF!,0))</f>
        <v>#REF!</v>
      </c>
      <c r="AY168" s="88" t="e">
        <f>IF(+All!#REF!="Western Michigan",+All!#REF!,IF(+All!#REF!="Western Michigan",+All!#REF!,0))</f>
        <v>#REF!</v>
      </c>
      <c r="AZ168" s="89" t="e">
        <f>IF(+All!#REF!="Western Michigan",+All!#REF!,IF(+All!#REF!="Western Michigan",+All!#REF!,0))</f>
        <v>#REF!</v>
      </c>
      <c r="BA168" s="90" t="e">
        <f>IF(+All!#REF!="Western Michigan",+All!#REF!,IF(+All!#REF!="Western Michigan",+All!#REF!,0))</f>
        <v>#REF!</v>
      </c>
      <c r="BB168" s="90" t="e">
        <f>IF(+All!#REF!="Western Michigan",+All!#REF!,IF(+All!#REF!="Western Michigan",+All!#REF!,0))</f>
        <v>#REF!</v>
      </c>
      <c r="BC168" s="91" t="e">
        <f>IF(+All!#REF!="Western Michigan",+All!#REF!,IF(+All!#REF!="Western Michigan",+All!#REF!,0))</f>
        <v>#REF!</v>
      </c>
      <c r="BD168" s="482" t="e">
        <f>IF(+All!#REF!="Western Michigan",+All!#REF!,IF(+All!#REF!="Western Michigan",+All!#REF!,0))</f>
        <v>#REF!</v>
      </c>
      <c r="BE168" s="483" t="e">
        <f>IF(+All!#REF!="Western Michigan",+All!#REF!,IF(+All!#REF!="Western Michigan",+All!#REF!,0))</f>
        <v>#REF!</v>
      </c>
      <c r="BF168" s="483" t="e">
        <f>IF(+All!#REF!="Western Michigan",+All!#REF!,IF(+All!#REF!="Western Michigan",+All!#REF!,0))</f>
        <v>#REF!</v>
      </c>
      <c r="BG168" s="482" t="e">
        <f>IF(+All!#REF!="Western Michigan",+All!#REF!,IF(+All!#REF!="Western Michigan",+All!#REF!,0))</f>
        <v>#REF!</v>
      </c>
      <c r="BH168" s="483" t="e">
        <f>IF(+All!#REF!="Western Michigan",+All!#REF!,IF(+All!#REF!="Western Michigan",+All!#REF!,0))</f>
        <v>#REF!</v>
      </c>
      <c r="BI168" s="484" t="e">
        <f>IF(+All!#REF!="Western Michigan",+All!#REF!,IF(+All!#REF!="Western Michigan",+All!#REF!,0))</f>
        <v>#REF!</v>
      </c>
      <c r="BJ168" s="92" t="e">
        <f>IF(+All!#REF!="Western Michigan",+All!#REF!,IF(+All!#REF!="Western Michigan",+All!#REF!,0))</f>
        <v>#REF!</v>
      </c>
      <c r="BK168" s="93" t="e">
        <f>IF(+All!#REF!="Western Michigan",+All!#REF!,IF(+All!#REF!="Western Michigan",+All!#REF!,0))</f>
        <v>#REF!</v>
      </c>
    </row>
    <row r="169" spans="1:63" x14ac:dyDescent="0.8">
      <c r="A169" s="70">
        <f>IF(+All!$F849="Western Michigan",+All!A849,IF(+All!$H849="Western Michigan",+All!A849,0))</f>
        <v>12</v>
      </c>
      <c r="B169" s="480" t="str">
        <f>IF(+All!$F849="Western Michigan",+All!B849,IF(+All!$H849="Western Michigan",+All!B849,0))</f>
        <v>Tues</v>
      </c>
      <c r="C169" s="72">
        <f>IF(+All!$F849="Western Michigan",+All!C849,IF(+All!$H849="Western Michigan",+All!C849,0))</f>
        <v>44516</v>
      </c>
      <c r="D169" s="73">
        <f>IF(+All!$F849="Western Michigan",+All!D849,IF(+All!$H849="Western Michigan",+All!D849,0))</f>
        <v>0.8125</v>
      </c>
      <c r="E169" s="707" t="str">
        <f>IF(+All!$F849="Western Michigan",+All!E849,IF(+All!$H849="Western Michigan",+All!E849,0))</f>
        <v>ESPN2</v>
      </c>
      <c r="F169" s="75" t="str">
        <f>IF(+All!$F849="Western Michigan",+All!F849,IF(+All!$H849="Western Michigan",+All!F849,0))</f>
        <v>Western Michigan</v>
      </c>
      <c r="G169" s="76" t="str">
        <f>IF(+All!$F849="Western Michigan",+All!G849,IF(+All!$H849="Western Michigan",+All!G849,0))</f>
        <v>MAC</v>
      </c>
      <c r="H169" s="75" t="str">
        <f>IF(+All!$F849="Western Michigan",+All!H849,IF(+All!$H849="Western Michigan",+All!H849,0))</f>
        <v>Eastern Michigan</v>
      </c>
      <c r="I169" s="76" t="str">
        <f>IF(+All!$F849="Western Michigan",+All!I849,IF(+All!$H849="Western Michigan",+All!I849,0))</f>
        <v>MAC</v>
      </c>
      <c r="J169" s="706" t="str">
        <f>IF(+All!$F849="Western Michigan",+All!J849,IF(+All!$H849="Western Michigan",+All!J849,0))</f>
        <v>Western Michigan</v>
      </c>
      <c r="K169" s="707" t="str">
        <f>IF(+All!$F849="Western Michigan",+All!K849,IF(+All!$H849="Western Michigan",+All!K849,0))</f>
        <v>Eastern Michigan</v>
      </c>
      <c r="L169" s="78">
        <f>IF(+All!$F849="Western Michigan",+All!L849,IF(+All!$H849="Western Michigan",+All!L849,0))</f>
        <v>5.5</v>
      </c>
      <c r="M169" s="79">
        <f>IF(+All!$F849="Western Michigan",+All!M849,IF(+All!$H849="Western Michigan",+All!M849,0))</f>
        <v>66</v>
      </c>
      <c r="N169" s="706" t="str">
        <f>IF(+All!$F849="Western Michigan",+All!N849,IF(+All!$H849="Western Michigan",+All!N849,0))</f>
        <v>Eastern Michigan</v>
      </c>
      <c r="O169" s="708">
        <f>IF(+All!$F849="Western Michigan",+All!O849,IF(+All!$H849="Western Michigan",+All!O849,0))</f>
        <v>22</v>
      </c>
      <c r="P169" s="708" t="str">
        <f>IF(+All!$F849="Western Michigan",+All!P849,IF(+All!$H849="Western Michigan",+All!P849,0))</f>
        <v>Western Michigan</v>
      </c>
      <c r="Q169" s="707">
        <f>IF(+All!$F849="Western Michigan",+All!Q849,IF(+All!$H849="Western Michigan",+All!Q849,0))</f>
        <v>21</v>
      </c>
      <c r="R169" s="706" t="str">
        <f>IF(+All!$F849="Western Michigan",+All!R849,IF(+All!$H849="Western Michigan",+All!R849,0))</f>
        <v>Eastern Michigan</v>
      </c>
      <c r="S169" s="708" t="str">
        <f>IF(+All!$F849="Western Michigan",+All!S849,IF(+All!$H849="Western Michigan",+All!S849,0))</f>
        <v>Western Michigan</v>
      </c>
      <c r="T169" s="706" t="str">
        <f>IF(+All!$F849="Western Michigan",+All!T849,IF(+All!$H849="Western Michigan",+All!T849,0))</f>
        <v>Eastern Michigan</v>
      </c>
      <c r="U169" s="707" t="str">
        <f>IF(+All!$F849="Western Michigan",+All!U849,IF(+All!$H849="Western Michigan",+All!U849,0))</f>
        <v>W</v>
      </c>
      <c r="V169" s="706" t="e">
        <f>IF(+All!#REF!="Western Michigan",+All!#REF!,IF(+All!#REF!="Western Michigan",+All!#REF!,0))</f>
        <v>#REF!</v>
      </c>
      <c r="W169" s="707" t="e">
        <f>IF(+All!#REF!="Western Michigan",+All!#REF!,IF(+All!#REF!="Western Michigan",+All!#REF!,0))</f>
        <v>#REF!</v>
      </c>
      <c r="X169" s="706" t="e">
        <f>IF(+All!#REF!="Western Michigan",+All!#REF!,IF(+All!#REF!="Western Michigan",+All!#REF!,0))</f>
        <v>#REF!</v>
      </c>
      <c r="Y169" s="707" t="e">
        <f>IF(+All!#REF!="Western Michigan",+All!#REF!,IF(+All!#REF!="Western Michigan",+All!#REF!,0))</f>
        <v>#REF!</v>
      </c>
      <c r="Z169" s="706" t="e">
        <f>IF(+All!#REF!="Western Michigan",+All!#REF!,IF(+All!#REF!="Western Michigan",+All!#REF!,0))</f>
        <v>#REF!</v>
      </c>
      <c r="AA169" s="707" t="e">
        <f>IF(+All!#REF!="Western Michigan",+All!#REF!,IF(+All!#REF!="Western Michigan",+All!#REF!,0))</f>
        <v>#REF!</v>
      </c>
      <c r="AB169" s="706" t="e">
        <f>IF(+All!#REF!="Western Michigan",+All!#REF!,IF(+All!#REF!="Western Michigan",+All!#REF!,0))</f>
        <v>#REF!</v>
      </c>
      <c r="AC169" s="707" t="e">
        <f>IF(+All!#REF!="Western Michigan",+All!#REF!,IF(+All!#REF!="Western Michigan",+All!#REF!,0))</f>
        <v>#REF!</v>
      </c>
      <c r="AD169" s="706" t="e">
        <f>IF(+All!#REF!="Western Michigan",+All!#REF!,IF(+All!#REF!="Western Michigan",+All!#REF!,0))</f>
        <v>#REF!</v>
      </c>
      <c r="AE169" s="707" t="e">
        <f>IF(+All!#REF!="Western Michigan",+All!#REF!,IF(+All!#REF!="Western Michigan",+All!#REF!,0))</f>
        <v>#REF!</v>
      </c>
      <c r="AF169" s="706" t="e">
        <f>IF(+All!#REF!="Western Michigan",+All!#REF!,IF(+All!#REF!="Western Michigan",+All!#REF!,0))</f>
        <v>#REF!</v>
      </c>
      <c r="AG169" s="707" t="e">
        <f>IF(+All!#REF!="Western Michigan",+All!#REF!,IF(+All!#REF!="Western Michigan",+All!#REF!,0))</f>
        <v>#REF!</v>
      </c>
      <c r="AH169" s="706" t="e">
        <f>IF(+All!#REF!="Western Michigan",+All!#REF!,IF(+All!#REF!="Western Michigan",+All!#REF!,0))</f>
        <v>#REF!</v>
      </c>
      <c r="AI169" s="707" t="e">
        <f>IF(+All!#REF!="Western Michigan",+All!#REF!,IF(+All!#REF!="Western Michigan",+All!#REF!,0))</f>
        <v>#REF!</v>
      </c>
      <c r="AJ169" s="706" t="e">
        <f>IF(+All!#REF!="Western Michigan",+All!#REF!,IF(+All!#REF!="Western Michigan",+All!#REF!,0))</f>
        <v>#REF!</v>
      </c>
      <c r="AK169" s="707" t="e">
        <f>IF(+All!#REF!="Western Michigan",+All!#REF!,IF(+All!#REF!="Western Michigan",+All!#REF!,0))</f>
        <v>#REF!</v>
      </c>
      <c r="AL169" s="81" t="e">
        <f>IF(+All!#REF!="Western Michigan",+All!#REF!,IF(+All!#REF!="Western Michigan",+All!#REF!,0))</f>
        <v>#REF!</v>
      </c>
      <c r="AM169" s="82" t="e">
        <f>IF(+All!#REF!="Western Michigan",+All!#REF!,IF(+All!#REF!="Western Michigan",+All!#REF!,0))</f>
        <v>#REF!</v>
      </c>
      <c r="AN169" s="81" t="e">
        <f>IF(+All!#REF!="Western Michigan",+All!#REF!,IF(+All!#REF!="Western Michigan",+All!#REF!,0))</f>
        <v>#REF!</v>
      </c>
      <c r="AO169" s="83" t="e">
        <f>IF(+All!#REF!="Western Michigan",+All!#REF!,IF(+All!#REF!="Western Michigan",+All!#REF!,0))</f>
        <v>#REF!</v>
      </c>
      <c r="AP169" s="84" t="e">
        <f>IF(+All!#REF!="Western Michigan",+All!#REF!,IF(+All!#REF!="Western Michigan",+All!#REF!,0))</f>
        <v>#REF!</v>
      </c>
      <c r="AQ169" s="480" t="e">
        <f>IF(+All!#REF!="Western Michigan",+All!#REF!,IF(+All!#REF!="Western Michigan",+All!#REF!,0))</f>
        <v>#REF!</v>
      </c>
      <c r="AR169" s="482" t="e">
        <f>IF(+All!#REF!="Western Michigan",+All!#REF!,IF(+All!#REF!="Western Michigan",+All!#REF!,0))</f>
        <v>#REF!</v>
      </c>
      <c r="AS169" s="483" t="e">
        <f>IF(+All!#REF!="Western Michigan",+All!#REF!,IF(+All!#REF!="Western Michigan",+All!#REF!,0))</f>
        <v>#REF!</v>
      </c>
      <c r="AT169" s="483" t="e">
        <f>IF(+All!#REF!="Western Michigan",+All!#REF!,IF(+All!#REF!="Western Michigan",+All!#REF!,0))</f>
        <v>#REF!</v>
      </c>
      <c r="AU169" s="482" t="e">
        <f>IF(+All!#REF!="Western Michigan",+All!#REF!,IF(+All!#REF!="Western Michigan",+All!#REF!,0))</f>
        <v>#REF!</v>
      </c>
      <c r="AV169" s="483" t="e">
        <f>IF(+All!#REF!="Western Michigan",+All!#REF!,IF(+All!#REF!="Western Michigan",+All!#REF!,0))</f>
        <v>#REF!</v>
      </c>
      <c r="AW169" s="484" t="e">
        <f>IF(+All!#REF!="Western Michigan",+All!#REF!,IF(+All!#REF!="Western Michigan",+All!#REF!,0))</f>
        <v>#REF!</v>
      </c>
      <c r="AX169" s="483" t="e">
        <f>IF(+All!#REF!="Western Michigan",+All!#REF!,IF(+All!#REF!="Western Michigan",+All!#REF!,0))</f>
        <v>#REF!</v>
      </c>
      <c r="AY169" s="88" t="e">
        <f>IF(+All!#REF!="Western Michigan",+All!#REF!,IF(+All!#REF!="Western Michigan",+All!#REF!,0))</f>
        <v>#REF!</v>
      </c>
      <c r="AZ169" s="89" t="e">
        <f>IF(+All!#REF!="Western Michigan",+All!#REF!,IF(+All!#REF!="Western Michigan",+All!#REF!,0))</f>
        <v>#REF!</v>
      </c>
      <c r="BA169" s="90" t="e">
        <f>IF(+All!#REF!="Western Michigan",+All!#REF!,IF(+All!#REF!="Western Michigan",+All!#REF!,0))</f>
        <v>#REF!</v>
      </c>
      <c r="BB169" s="90" t="e">
        <f>IF(+All!#REF!="Western Michigan",+All!#REF!,IF(+All!#REF!="Western Michigan",+All!#REF!,0))</f>
        <v>#REF!</v>
      </c>
      <c r="BC169" s="91" t="e">
        <f>IF(+All!#REF!="Western Michigan",+All!#REF!,IF(+All!#REF!="Western Michigan",+All!#REF!,0))</f>
        <v>#REF!</v>
      </c>
      <c r="BD169" s="482" t="e">
        <f>IF(+All!#REF!="Western Michigan",+All!#REF!,IF(+All!#REF!="Western Michigan",+All!#REF!,0))</f>
        <v>#REF!</v>
      </c>
      <c r="BE169" s="483" t="e">
        <f>IF(+All!#REF!="Western Michigan",+All!#REF!,IF(+All!#REF!="Western Michigan",+All!#REF!,0))</f>
        <v>#REF!</v>
      </c>
      <c r="BF169" s="483" t="e">
        <f>IF(+All!#REF!="Western Michigan",+All!#REF!,IF(+All!#REF!="Western Michigan",+All!#REF!,0))</f>
        <v>#REF!</v>
      </c>
      <c r="BG169" s="482" t="e">
        <f>IF(+All!#REF!="Western Michigan",+All!#REF!,IF(+All!#REF!="Western Michigan",+All!#REF!,0))</f>
        <v>#REF!</v>
      </c>
      <c r="BH169" s="483" t="e">
        <f>IF(+All!#REF!="Western Michigan",+All!#REF!,IF(+All!#REF!="Western Michigan",+All!#REF!,0))</f>
        <v>#REF!</v>
      </c>
      <c r="BI169" s="484" t="e">
        <f>IF(+All!#REF!="Western Michigan",+All!#REF!,IF(+All!#REF!="Western Michigan",+All!#REF!,0))</f>
        <v>#REF!</v>
      </c>
      <c r="BJ169" s="92" t="e">
        <f>IF(+All!#REF!="Western Michigan",+All!#REF!,IF(+All!#REF!="Western Michigan",+All!#REF!,0))</f>
        <v>#REF!</v>
      </c>
      <c r="BK169" s="93" t="e">
        <f>IF(+All!#REF!="Western Michigan",+All!#REF!,IF(+All!#REF!="Western Michigan",+All!#REF!,0))</f>
        <v>#REF!</v>
      </c>
    </row>
    <row r="170" spans="1:63" x14ac:dyDescent="0.8">
      <c r="A170" s="70">
        <f>IF(+All!$F953="Western Michigan",+All!A953,IF(+All!$H953="Western Michigan",+All!A953,0))</f>
        <v>0</v>
      </c>
      <c r="B170" s="480">
        <f>IF(+All!$F953="Western Michigan",+All!B953,IF(+All!$H953="Western Michigan",+All!B953,0))</f>
        <v>0</v>
      </c>
      <c r="C170" s="72">
        <f>IF(+All!$F953="Western Michigan",+All!C953,IF(+All!$H953="Western Michigan",+All!C953,0))</f>
        <v>0</v>
      </c>
      <c r="D170" s="73">
        <f>IF(+All!$F953="Western Michigan",+All!D953,IF(+All!$H953="Western Michigan",+All!D953,0))</f>
        <v>0</v>
      </c>
      <c r="E170" s="707">
        <f>IF(+All!$F953="Western Michigan",+All!E953,IF(+All!$H953="Western Michigan",+All!E953,0))</f>
        <v>0</v>
      </c>
      <c r="F170" s="75">
        <f>IF(+All!$F953="Western Michigan",+All!F953,IF(+All!$H953="Western Michigan",+All!F953,0))</f>
        <v>0</v>
      </c>
      <c r="G170" s="76">
        <f>IF(+All!$F953="Western Michigan",+All!G953,IF(+All!$H953="Western Michigan",+All!G953,0))</f>
        <v>0</v>
      </c>
      <c r="H170" s="75">
        <f>IF(+All!$F953="Western Michigan",+All!H953,IF(+All!$H953="Western Michigan",+All!H953,0))</f>
        <v>0</v>
      </c>
      <c r="I170" s="76">
        <f>IF(+All!$F953="Western Michigan",+All!I953,IF(+All!$H953="Western Michigan",+All!I953,0))</f>
        <v>0</v>
      </c>
      <c r="J170" s="706">
        <f>IF(+All!$F953="Western Michigan",+All!J953,IF(+All!$H953="Western Michigan",+All!J953,0))</f>
        <v>0</v>
      </c>
      <c r="K170" s="707">
        <f>IF(+All!$F953="Western Michigan",+All!K953,IF(+All!$H953="Western Michigan",+All!K953,0))</f>
        <v>0</v>
      </c>
      <c r="L170" s="78">
        <f>IF(+All!$F953="Western Michigan",+All!L953,IF(+All!$H953="Western Michigan",+All!L953,0))</f>
        <v>0</v>
      </c>
      <c r="M170" s="79">
        <f>IF(+All!$F953="Western Michigan",+All!M953,IF(+All!$H953="Western Michigan",+All!M953,0))</f>
        <v>0</v>
      </c>
      <c r="N170" s="706">
        <f>IF(+All!$F953="Western Michigan",+All!N953,IF(+All!$H953="Western Michigan",+All!N953,0))</f>
        <v>0</v>
      </c>
      <c r="O170" s="708">
        <f>IF(+All!$F953="Western Michigan",+All!O953,IF(+All!$H953="Western Michigan",+All!O953,0))</f>
        <v>0</v>
      </c>
      <c r="P170" s="708">
        <f>IF(+All!$F953="Western Michigan",+All!P953,IF(+All!$H953="Western Michigan",+All!P953,0))</f>
        <v>0</v>
      </c>
      <c r="Q170" s="707">
        <f>IF(+All!$F953="Western Michigan",+All!Q953,IF(+All!$H953="Western Michigan",+All!Q953,0))</f>
        <v>0</v>
      </c>
      <c r="R170" s="706">
        <f>IF(+All!$F953="Western Michigan",+All!R953,IF(+All!$H953="Western Michigan",+All!R953,0))</f>
        <v>0</v>
      </c>
      <c r="S170" s="708">
        <f>IF(+All!$F953="Western Michigan",+All!S953,IF(+All!$H953="Western Michigan",+All!S953,0))</f>
        <v>0</v>
      </c>
      <c r="T170" s="706">
        <f>IF(+All!$F953="Western Michigan",+All!T953,IF(+All!$H953="Western Michigan",+All!T953,0))</f>
        <v>0</v>
      </c>
      <c r="U170" s="707">
        <f>IF(+All!$F953="Western Michigan",+All!U953,IF(+All!$H953="Western Michigan",+All!U953,0))</f>
        <v>0</v>
      </c>
      <c r="W170" s="74"/>
      <c r="AD170" s="77"/>
      <c r="AE170" s="74"/>
      <c r="AF170" s="77"/>
      <c r="AG170" s="74"/>
      <c r="AH170" s="77"/>
      <c r="AI170" s="74"/>
      <c r="AJ170" s="77"/>
      <c r="AK170" s="74"/>
      <c r="AQ170" s="480"/>
      <c r="AR170" s="482"/>
      <c r="AS170" s="483"/>
      <c r="AT170" s="483"/>
      <c r="AU170" s="482"/>
      <c r="AV170" s="483"/>
      <c r="AW170" s="484"/>
      <c r="AX170" s="483"/>
      <c r="AY170" s="88"/>
      <c r="AZ170" s="89"/>
      <c r="BA170" s="90"/>
      <c r="BB170" s="90"/>
      <c r="BC170" s="91"/>
      <c r="BD170" s="482"/>
      <c r="BE170" s="483"/>
      <c r="BF170" s="483"/>
      <c r="BG170" s="482"/>
      <c r="BH170" s="483"/>
      <c r="BI170" s="484"/>
    </row>
    <row r="172" spans="1:63" x14ac:dyDescent="0.8">
      <c r="B172" s="480"/>
      <c r="C172" s="72"/>
      <c r="D172" s="73"/>
      <c r="F172" s="75"/>
      <c r="G172" s="76"/>
      <c r="H172" s="75"/>
      <c r="I172" s="76"/>
      <c r="L172" s="78"/>
      <c r="M172" s="79"/>
      <c r="W172" s="74"/>
      <c r="AD172" s="77"/>
      <c r="AE172" s="74"/>
      <c r="AF172" s="77"/>
      <c r="AG172" s="74"/>
      <c r="AH172" s="77"/>
      <c r="AI172" s="74"/>
      <c r="AJ172" s="77"/>
      <c r="AK172" s="74"/>
      <c r="AQ172" s="480"/>
      <c r="AR172" s="482"/>
      <c r="AS172" s="483"/>
      <c r="AT172" s="483"/>
      <c r="AU172" s="482"/>
      <c r="AV172" s="483"/>
      <c r="AW172" s="484"/>
      <c r="AX172" s="483"/>
      <c r="AY172" s="88"/>
      <c r="AZ172" s="89"/>
      <c r="BA172" s="90"/>
      <c r="BB172" s="90"/>
      <c r="BC172" s="91"/>
      <c r="BD172" s="482"/>
      <c r="BE172" s="483"/>
      <c r="BF172" s="483"/>
      <c r="BG172" s="482"/>
      <c r="BH172" s="483"/>
      <c r="BI172" s="484"/>
    </row>
  </sheetData>
  <sortState xmlns:xlrd2="http://schemas.microsoft.com/office/spreadsheetml/2017/richdata2" ref="A159:U171">
    <sortCondition ref="A159:A171"/>
  </sortState>
  <mergeCells count="28">
    <mergeCell ref="F74:I74"/>
    <mergeCell ref="F46:I46"/>
    <mergeCell ref="BJ2:BK2"/>
    <mergeCell ref="F4:I4"/>
    <mergeCell ref="F18:I18"/>
    <mergeCell ref="F32:I32"/>
    <mergeCell ref="AU2:AW2"/>
    <mergeCell ref="F88:I88"/>
    <mergeCell ref="F116:I116"/>
    <mergeCell ref="F102:I102"/>
    <mergeCell ref="F130:I130"/>
    <mergeCell ref="F144:I144"/>
    <mergeCell ref="F158:I158"/>
    <mergeCell ref="AL3:AO3"/>
    <mergeCell ref="F60:I60"/>
    <mergeCell ref="BC1:BI1"/>
    <mergeCell ref="F2:I2"/>
    <mergeCell ref="N2:Q2"/>
    <mergeCell ref="R2:S2"/>
    <mergeCell ref="X2:Y2"/>
    <mergeCell ref="AR2:AT2"/>
    <mergeCell ref="AY2:BA2"/>
    <mergeCell ref="BD2:BF2"/>
    <mergeCell ref="BG2:BI2"/>
    <mergeCell ref="N1:Q1"/>
    <mergeCell ref="Z1:AA2"/>
    <mergeCell ref="AP1:AP3"/>
    <mergeCell ref="AQ1:AW1"/>
  </mergeCells>
  <pageMargins left="0.1" right="0.1" top="0.25" bottom="0.25" header="0" footer="0"/>
  <pageSetup scale="46" fitToHeight="0" orientation="landscape" r:id="rId1"/>
  <headerFooter alignWithMargins="0">
    <oddFooter>&amp;C&amp;36MAC</oddFooter>
  </headerFooter>
  <rowBreaks count="2" manualBreakCount="2">
    <brk id="59" max="20" man="1"/>
    <brk id="115" max="20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pageSetUpPr fitToPage="1"/>
  </sheetPr>
  <dimension ref="A1:BS174"/>
  <sheetViews>
    <sheetView view="pageBreakPreview" topLeftCell="A101" zoomScale="60" zoomScaleNormal="75" workbookViewId="0">
      <selection activeCell="A130" sqref="A130"/>
    </sheetView>
  </sheetViews>
  <sheetFormatPr defaultColWidth="8.86328125" defaultRowHeight="16" x14ac:dyDescent="0.8"/>
  <cols>
    <col min="1" max="1" width="5.6796875" style="70" customWidth="1"/>
    <col min="2" max="2" width="5.6796875" style="71" hidden="1" customWidth="1"/>
    <col min="3" max="3" width="13" style="104" hidden="1" customWidth="1"/>
    <col min="4" max="4" width="11.6796875" style="105" hidden="1" customWidth="1"/>
    <col min="5" max="5" width="9.1328125" style="74" hidden="1" customWidth="1"/>
    <col min="6" max="6" width="24.453125" style="77" customWidth="1"/>
    <col min="7" max="7" width="8.6796875" style="74" customWidth="1"/>
    <col min="8" max="8" width="24.453125" style="77" customWidth="1"/>
    <col min="9" max="9" width="8.6796875" style="74" customWidth="1"/>
    <col min="10" max="10" width="24.453125" style="77" customWidth="1"/>
    <col min="11" max="11" width="24.453125" style="74" customWidth="1"/>
    <col min="12" max="12" width="8" style="92" customWidth="1"/>
    <col min="13" max="13" width="8" style="93" customWidth="1"/>
    <col min="14" max="14" width="24.453125" style="77" customWidth="1"/>
    <col min="15" max="15" width="5.6796875" style="80" customWidth="1"/>
    <col min="16" max="16" width="24.453125" style="80" customWidth="1"/>
    <col min="17" max="17" width="5.6796875" style="74" customWidth="1"/>
    <col min="18" max="18" width="24.453125" style="77" customWidth="1"/>
    <col min="19" max="19" width="24.453125" style="80" customWidth="1"/>
    <col min="20" max="20" width="27.6796875" style="77" customWidth="1"/>
    <col min="21" max="21" width="6.54296875" style="74" customWidth="1"/>
    <col min="22" max="22" width="27.6796875" style="77" customWidth="1"/>
    <col min="23" max="23" width="6.54296875" style="76" customWidth="1"/>
    <col min="24" max="24" width="9.54296875" style="77" customWidth="1"/>
    <col min="25" max="25" width="9.54296875" style="74" customWidth="1"/>
    <col min="26" max="26" width="8" style="77" customWidth="1"/>
    <col min="27" max="27" width="8" style="74" customWidth="1"/>
    <col min="28" max="28" width="12.453125" style="77" customWidth="1"/>
    <col min="29" max="29" width="12.453125" style="74" customWidth="1"/>
    <col min="30" max="30" width="27.6796875" style="75" customWidth="1"/>
    <col min="31" max="31" width="6.6796875" style="76" customWidth="1"/>
    <col min="32" max="32" width="27.6796875" style="75" customWidth="1"/>
    <col min="33" max="33" width="6.6796875" style="76" customWidth="1"/>
    <col min="34" max="34" width="27.6796875" style="75" customWidth="1"/>
    <col min="35" max="35" width="6.6796875" style="76" customWidth="1"/>
    <col min="36" max="36" width="27.6796875" style="75" customWidth="1"/>
    <col min="37" max="37" width="6.6796875" style="76" customWidth="1"/>
    <col min="38" max="38" width="27.6796875" style="81" customWidth="1"/>
    <col min="39" max="39" width="5.6796875" style="82" customWidth="1"/>
    <col min="40" max="40" width="27.6796875" style="81" customWidth="1"/>
    <col min="41" max="41" width="5.6796875" style="83" customWidth="1"/>
    <col min="42" max="42" width="3" style="84" customWidth="1"/>
    <col min="43" max="43" width="28.31640625" style="71" customWidth="1"/>
    <col min="44" max="44" width="5.31640625" style="81" customWidth="1"/>
    <col min="45" max="46" width="5.31640625" style="96" customWidth="1"/>
    <col min="47" max="47" width="5.31640625" style="81" customWidth="1"/>
    <col min="48" max="48" width="5.31640625" style="96" customWidth="1"/>
    <col min="49" max="49" width="5.31640625" style="70" customWidth="1"/>
    <col min="50" max="50" width="2.6796875" style="96" customWidth="1"/>
    <col min="51" max="51" width="5.31640625" style="103" customWidth="1"/>
    <col min="52" max="52" width="5.31640625" style="82" customWidth="1"/>
    <col min="53" max="53" width="5.31640625" style="83" customWidth="1"/>
    <col min="54" max="54" width="2.6796875" style="83" customWidth="1"/>
    <col min="55" max="55" width="25" style="71" customWidth="1"/>
    <col min="56" max="56" width="5.31640625" style="81" customWidth="1"/>
    <col min="57" max="58" width="5.31640625" style="96" customWidth="1"/>
    <col min="59" max="59" width="5.31640625" style="81" customWidth="1"/>
    <col min="60" max="60" width="5.31640625" style="96" customWidth="1"/>
    <col min="61" max="61" width="5.31640625" style="70" customWidth="1"/>
    <col min="62" max="62" width="9.31640625" style="92" customWidth="1"/>
    <col min="63" max="63" width="9.453125" style="93" customWidth="1"/>
    <col min="64" max="16384" width="8.86328125" style="16"/>
  </cols>
  <sheetData>
    <row r="1" spans="1:71" s="17" customFormat="1" ht="24.95" customHeight="1" x14ac:dyDescent="0.8">
      <c r="A1" s="1"/>
      <c r="B1" s="1"/>
      <c r="C1" s="2"/>
      <c r="D1" s="3"/>
      <c r="E1" s="4"/>
      <c r="F1" s="4"/>
      <c r="G1" s="4"/>
      <c r="H1" s="5"/>
      <c r="I1" s="4"/>
      <c r="J1" s="4"/>
      <c r="K1" s="4"/>
      <c r="L1" s="6"/>
      <c r="M1" s="7"/>
      <c r="N1" s="1236"/>
      <c r="O1" s="1237"/>
      <c r="P1" s="1237"/>
      <c r="Q1" s="1238"/>
      <c r="R1" s="8"/>
      <c r="S1" s="4"/>
      <c r="T1" s="4"/>
      <c r="U1" s="4"/>
      <c r="V1" s="4"/>
      <c r="W1" s="4"/>
      <c r="X1" s="4"/>
      <c r="Y1" s="4"/>
      <c r="Z1" s="1239" t="s">
        <v>0</v>
      </c>
      <c r="AA1" s="1240"/>
      <c r="AB1" s="9"/>
      <c r="AC1" s="9"/>
      <c r="AD1" s="4"/>
      <c r="AE1" s="4"/>
      <c r="AF1" s="4"/>
      <c r="AG1" s="4"/>
      <c r="AH1" s="4"/>
      <c r="AI1" s="4"/>
      <c r="AJ1" s="4"/>
      <c r="AK1" s="4"/>
      <c r="AL1" s="10"/>
      <c r="AM1" s="10"/>
      <c r="AN1" s="10"/>
      <c r="AO1" s="11"/>
      <c r="AP1" s="1243" t="s">
        <v>1</v>
      </c>
      <c r="AQ1" s="1222" t="s">
        <v>2</v>
      </c>
      <c r="AR1" s="1222"/>
      <c r="AS1" s="1222"/>
      <c r="AT1" s="1222"/>
      <c r="AU1" s="1222"/>
      <c r="AV1" s="1222"/>
      <c r="AW1" s="1222"/>
      <c r="AX1" s="12"/>
      <c r="AY1" s="13"/>
      <c r="AZ1" s="13"/>
      <c r="BA1" s="13"/>
      <c r="BB1" s="14"/>
      <c r="BC1" s="1222" t="s">
        <v>2</v>
      </c>
      <c r="BD1" s="1222"/>
      <c r="BE1" s="1222"/>
      <c r="BF1" s="1222"/>
      <c r="BG1" s="1222"/>
      <c r="BH1" s="1222"/>
      <c r="BI1" s="1222"/>
      <c r="BJ1" s="15"/>
      <c r="BK1" s="15"/>
      <c r="BL1" s="16"/>
      <c r="BM1" s="16"/>
      <c r="BN1" s="16"/>
      <c r="BO1" s="16"/>
      <c r="BP1" s="16"/>
      <c r="BQ1" s="16"/>
      <c r="BR1" s="16"/>
      <c r="BS1" s="16"/>
    </row>
    <row r="2" spans="1:71" s="31" customFormat="1" ht="24.95" customHeight="1" x14ac:dyDescent="0.8">
      <c r="A2" s="18"/>
      <c r="B2" s="18"/>
      <c r="C2" s="19"/>
      <c r="D2" s="20"/>
      <c r="E2" s="21"/>
      <c r="F2" s="1223" t="s">
        <v>3</v>
      </c>
      <c r="G2" s="1224"/>
      <c r="H2" s="1224"/>
      <c r="I2" s="1225"/>
      <c r="J2" s="22"/>
      <c r="K2" s="21"/>
      <c r="L2" s="23"/>
      <c r="M2" s="24"/>
      <c r="N2" s="1223" t="s">
        <v>4</v>
      </c>
      <c r="O2" s="1224"/>
      <c r="P2" s="1224"/>
      <c r="Q2" s="1225"/>
      <c r="R2" s="1223" t="s">
        <v>5</v>
      </c>
      <c r="S2" s="1225"/>
      <c r="T2" s="22"/>
      <c r="U2" s="21"/>
      <c r="V2" s="22"/>
      <c r="W2" s="21"/>
      <c r="X2" s="1226" t="s">
        <v>6</v>
      </c>
      <c r="Y2" s="1227"/>
      <c r="Z2" s="1241"/>
      <c r="AA2" s="1242"/>
      <c r="AB2" s="25"/>
      <c r="AC2" s="26"/>
      <c r="AD2" s="22" t="s">
        <v>321</v>
      </c>
      <c r="AE2" s="21"/>
      <c r="AF2" s="22"/>
      <c r="AG2" s="21"/>
      <c r="AH2" s="22"/>
      <c r="AI2" s="21"/>
      <c r="AJ2" s="22" t="s">
        <v>7</v>
      </c>
      <c r="AK2" s="21"/>
      <c r="AL2" s="27"/>
      <c r="AM2" s="28"/>
      <c r="AN2" s="28"/>
      <c r="AO2" s="29"/>
      <c r="AP2" s="1244"/>
      <c r="AQ2" s="30"/>
      <c r="AR2" s="1228" t="s">
        <v>8</v>
      </c>
      <c r="AS2" s="1229"/>
      <c r="AT2" s="1230"/>
      <c r="AU2" s="1228" t="s">
        <v>9</v>
      </c>
      <c r="AV2" s="1234"/>
      <c r="AW2" s="1235"/>
      <c r="AX2" s="12"/>
      <c r="AY2" s="1231" t="s">
        <v>10</v>
      </c>
      <c r="AZ2" s="1232"/>
      <c r="BA2" s="1233"/>
      <c r="BB2" s="14"/>
      <c r="BC2" s="30"/>
      <c r="BD2" s="1228" t="s">
        <v>11</v>
      </c>
      <c r="BE2" s="1229"/>
      <c r="BF2" s="1230"/>
      <c r="BG2" s="1228" t="s">
        <v>9</v>
      </c>
      <c r="BH2" s="1234"/>
      <c r="BI2" s="1235"/>
      <c r="BJ2" s="1246" t="s">
        <v>12</v>
      </c>
      <c r="BK2" s="1247"/>
      <c r="BL2" s="16"/>
      <c r="BM2" s="16"/>
      <c r="BN2" s="16"/>
      <c r="BO2" s="16"/>
      <c r="BP2" s="16"/>
      <c r="BQ2" s="16"/>
      <c r="BR2" s="16"/>
      <c r="BS2" s="16"/>
    </row>
    <row r="3" spans="1:71" s="31" customFormat="1" ht="24.95" customHeight="1" x14ac:dyDescent="0.8">
      <c r="A3" s="32" t="s">
        <v>13</v>
      </c>
      <c r="B3" s="33" t="s">
        <v>14</v>
      </c>
      <c r="C3" s="34" t="s">
        <v>15</v>
      </c>
      <c r="D3" s="35" t="s">
        <v>16</v>
      </c>
      <c r="E3" s="36" t="s">
        <v>17</v>
      </c>
      <c r="F3" s="37" t="s">
        <v>8</v>
      </c>
      <c r="G3" s="36" t="s">
        <v>18</v>
      </c>
      <c r="H3" s="37" t="s">
        <v>11</v>
      </c>
      <c r="I3" s="36" t="s">
        <v>18</v>
      </c>
      <c r="J3" s="37" t="s">
        <v>19</v>
      </c>
      <c r="K3" s="36" t="s">
        <v>20</v>
      </c>
      <c r="L3" s="38" t="s">
        <v>21</v>
      </c>
      <c r="M3" s="39" t="s">
        <v>22</v>
      </c>
      <c r="N3" s="37" t="s">
        <v>23</v>
      </c>
      <c r="O3" s="40"/>
      <c r="P3" s="40" t="s">
        <v>24</v>
      </c>
      <c r="Q3" s="41"/>
      <c r="R3" s="37" t="s">
        <v>23</v>
      </c>
      <c r="S3" s="40" t="s">
        <v>24</v>
      </c>
      <c r="T3" s="37" t="s">
        <v>25</v>
      </c>
      <c r="U3" s="36" t="s">
        <v>26</v>
      </c>
      <c r="V3" s="37" t="s">
        <v>27</v>
      </c>
      <c r="W3" s="36" t="s">
        <v>26</v>
      </c>
      <c r="X3" s="42" t="s">
        <v>28</v>
      </c>
      <c r="Y3" s="41" t="s">
        <v>27</v>
      </c>
      <c r="Z3" s="42" t="s">
        <v>29</v>
      </c>
      <c r="AA3" s="41" t="s">
        <v>26</v>
      </c>
      <c r="AB3" s="42" t="s">
        <v>30</v>
      </c>
      <c r="AC3" s="41" t="s">
        <v>31</v>
      </c>
      <c r="AD3" s="37" t="s">
        <v>322</v>
      </c>
      <c r="AE3" s="36" t="s">
        <v>26</v>
      </c>
      <c r="AF3" s="37" t="s">
        <v>323</v>
      </c>
      <c r="AG3" s="36" t="s">
        <v>26</v>
      </c>
      <c r="AH3" s="37" t="s">
        <v>32</v>
      </c>
      <c r="AI3" s="36" t="s">
        <v>26</v>
      </c>
      <c r="AJ3" s="43" t="s">
        <v>33</v>
      </c>
      <c r="AK3" s="36"/>
      <c r="AL3" s="1258" t="s">
        <v>34</v>
      </c>
      <c r="AM3" s="1259"/>
      <c r="AN3" s="1259"/>
      <c r="AO3" s="1260"/>
      <c r="AP3" s="1245"/>
      <c r="AQ3" s="44" t="s">
        <v>35</v>
      </c>
      <c r="AR3" s="45" t="s">
        <v>36</v>
      </c>
      <c r="AS3" s="46" t="s">
        <v>37</v>
      </c>
      <c r="AT3" s="47" t="s">
        <v>38</v>
      </c>
      <c r="AU3" s="45" t="s">
        <v>36</v>
      </c>
      <c r="AV3" s="46" t="s">
        <v>37</v>
      </c>
      <c r="AW3" s="47" t="s">
        <v>38</v>
      </c>
      <c r="AX3" s="48"/>
      <c r="AY3" s="45" t="s">
        <v>36</v>
      </c>
      <c r="AZ3" s="46" t="s">
        <v>37</v>
      </c>
      <c r="BA3" s="47" t="s">
        <v>38</v>
      </c>
      <c r="BB3" s="49"/>
      <c r="BC3" s="44" t="s">
        <v>11</v>
      </c>
      <c r="BD3" s="45" t="s">
        <v>36</v>
      </c>
      <c r="BE3" s="46" t="s">
        <v>37</v>
      </c>
      <c r="BF3" s="47" t="s">
        <v>38</v>
      </c>
      <c r="BG3" s="45" t="s">
        <v>36</v>
      </c>
      <c r="BH3" s="46" t="s">
        <v>37</v>
      </c>
      <c r="BI3" s="47" t="s">
        <v>38</v>
      </c>
      <c r="BJ3" s="50" t="s">
        <v>8</v>
      </c>
      <c r="BK3" s="51" t="s">
        <v>11</v>
      </c>
      <c r="BL3" s="16"/>
      <c r="BM3" s="16"/>
      <c r="BN3" s="16"/>
      <c r="BO3" s="16"/>
      <c r="BP3" s="16"/>
      <c r="BQ3" s="16"/>
      <c r="BR3" s="16"/>
      <c r="BS3" s="16"/>
    </row>
    <row r="4" spans="1:71" x14ac:dyDescent="0.8">
      <c r="A4" s="52"/>
      <c r="B4" s="53"/>
      <c r="C4" s="54"/>
      <c r="D4" s="55"/>
      <c r="E4" s="56"/>
      <c r="F4" s="1219" t="str">
        <f>H5</f>
        <v>Air Force</v>
      </c>
      <c r="G4" s="1253"/>
      <c r="H4" s="1253"/>
      <c r="I4" s="1254"/>
      <c r="J4" s="57"/>
      <c r="K4" s="56"/>
      <c r="L4" s="58"/>
      <c r="M4" s="59"/>
      <c r="N4" s="57"/>
      <c r="O4" s="9"/>
      <c r="P4" s="9"/>
      <c r="Q4" s="56"/>
      <c r="R4" s="57"/>
      <c r="S4" s="9"/>
      <c r="T4" s="57"/>
      <c r="U4" s="56"/>
      <c r="V4" s="57"/>
      <c r="W4" s="60"/>
      <c r="X4" s="57"/>
      <c r="Y4" s="56"/>
      <c r="Z4" s="57"/>
      <c r="AA4" s="56"/>
      <c r="AB4" s="57"/>
      <c r="AC4" s="56"/>
      <c r="AD4" s="8"/>
      <c r="AE4" s="60"/>
      <c r="AF4" s="8"/>
      <c r="AG4" s="60"/>
      <c r="AH4" s="8"/>
      <c r="AI4" s="60"/>
      <c r="AJ4" s="8"/>
      <c r="AK4" s="60"/>
      <c r="AL4" s="61"/>
      <c r="AM4" s="62"/>
      <c r="AN4" s="62"/>
      <c r="AO4" s="63"/>
      <c r="AP4" s="64"/>
      <c r="AQ4" s="65"/>
      <c r="AR4" s="66"/>
      <c r="AS4" s="67"/>
      <c r="AT4" s="67"/>
      <c r="AU4" s="66"/>
      <c r="AV4" s="67"/>
      <c r="AW4" s="49"/>
      <c r="AX4" s="48"/>
      <c r="AY4" s="66"/>
      <c r="AZ4" s="67"/>
      <c r="BA4" s="49"/>
      <c r="BB4" s="49"/>
      <c r="BC4" s="65"/>
      <c r="BD4" s="66"/>
      <c r="BE4" s="67"/>
      <c r="BF4" s="67"/>
      <c r="BG4" s="66"/>
      <c r="BH4" s="67"/>
      <c r="BI4" s="49"/>
      <c r="BJ4" s="68"/>
      <c r="BK4" s="69"/>
    </row>
    <row r="5" spans="1:71" x14ac:dyDescent="0.8">
      <c r="A5" s="70">
        <f>IF(+All!$F67="Air Force",+All!A67,IF(+All!$H67="Air Force",+All!A67,0))</f>
        <v>1</v>
      </c>
      <c r="B5" s="480" t="str">
        <f>IF(+All!$F67="Air Force",+All!B67,IF(+All!$H67="Air Force",+All!B67,0))</f>
        <v>Sat</v>
      </c>
      <c r="C5" s="72">
        <f>IF(+All!$F67="Air Force",+All!C67,IF(+All!$H67="Air Force",+All!C67,0))</f>
        <v>44443</v>
      </c>
      <c r="D5" s="73">
        <f>IF(+All!$F67="Air Force",+All!D67,IF(+All!$H67="Air Force",+All!D67,0))</f>
        <v>0.58333333333333337</v>
      </c>
      <c r="E5" s="707">
        <f>IF(+All!$F67="Air Force",+All!E67,IF(+All!$H67="Air Force",+All!E67,0))</f>
        <v>0</v>
      </c>
      <c r="F5" s="75" t="str">
        <f>IF(+All!$F67="Air Force",+All!F67,IF(+All!$H67="Air Force",+All!F67,0))</f>
        <v>1AA Lafayette</v>
      </c>
      <c r="G5" s="76" t="str">
        <f>IF(+All!$F67="Air Force",+All!G67,IF(+All!$H67="Air Force",+All!G67,0))</f>
        <v>1AA</v>
      </c>
      <c r="H5" s="75" t="str">
        <f>IF(+All!$F67="Air Force",+All!H67,IF(+All!$H67="Air Force",+All!H67,0))</f>
        <v>Air Force</v>
      </c>
      <c r="I5" s="76" t="str">
        <f>IF(+All!$F67="Air Force",+All!I67,IF(+All!$H67="Air Force",+All!I67,0))</f>
        <v>MWC</v>
      </c>
      <c r="J5" s="706">
        <f>IF(+All!$F67="Air Force",+All!J67,IF(+All!$H67="Air Force",+All!J67,0))</f>
        <v>0</v>
      </c>
      <c r="K5" s="707">
        <f>IF(+All!$F67="Air Force",+All!K67,IF(+All!$H67="Air Force",+All!K67,0))</f>
        <v>0</v>
      </c>
      <c r="L5" s="78">
        <f>IF(+All!$F67="Air Force",+All!L67,IF(+All!$H67="Air Force",+All!L67,0))</f>
        <v>0</v>
      </c>
      <c r="M5" s="79">
        <f>IF(+All!$F67="Air Force",+All!M67,IF(+All!$H67="Air Force",+All!M67,0))</f>
        <v>0</v>
      </c>
      <c r="N5" s="706" t="str">
        <f>IF(+All!$F67="Air Force",+All!N67,IF(+All!$H67="Air Force",+All!N67,0))</f>
        <v>Air Force</v>
      </c>
      <c r="O5" s="708">
        <f>IF(+All!$F67="Air Force",+All!O67,IF(+All!$H67="Air Force",+All!O67,0))</f>
        <v>35</v>
      </c>
      <c r="P5" s="708" t="str">
        <f>IF(+All!$F67="Air Force",+All!P67,IF(+All!$H67="Air Force",+All!P67,0))</f>
        <v>1AA Lafayette</v>
      </c>
      <c r="Q5" s="707">
        <f>IF(+All!$F67="Air Force",+All!Q67,IF(+All!$H67="Air Force",+All!Q67,0))</f>
        <v>14</v>
      </c>
      <c r="R5" s="706">
        <f>IF(+All!$F67="Air Force",+All!R67,IF(+All!$H67="Air Force",+All!R67,0))</f>
        <v>0</v>
      </c>
      <c r="S5" s="708">
        <f>IF(+All!$F67="Air Force",+All!S67,IF(+All!$H67="Air Force",+All!S67,0))</f>
        <v>0</v>
      </c>
      <c r="T5" s="706">
        <f>IF(+All!$F67="Air Force",+All!T67,IF(+All!$H67="Air Force",+All!T67,0))</f>
        <v>0</v>
      </c>
      <c r="U5" s="707">
        <f>IF(+All!$F67="Air Force",+All!U67,IF(+All!$H67="Air Force",+All!U67,0))</f>
        <v>0</v>
      </c>
      <c r="V5" s="705"/>
      <c r="W5" s="826"/>
      <c r="X5" s="705"/>
      <c r="Y5" s="709"/>
      <c r="Z5" s="705"/>
      <c r="AA5" s="709"/>
      <c r="AB5" s="705"/>
      <c r="AC5" s="709"/>
      <c r="AD5" s="825"/>
      <c r="AE5" s="826"/>
      <c r="AF5" s="825"/>
      <c r="AG5" s="826"/>
      <c r="AH5" s="825"/>
      <c r="AI5" s="826"/>
      <c r="AJ5" s="825"/>
      <c r="AK5" s="826"/>
      <c r="AL5" s="61"/>
      <c r="AM5" s="62"/>
      <c r="AN5" s="62"/>
      <c r="AO5" s="63"/>
      <c r="AP5" s="64"/>
      <c r="AQ5" s="65"/>
      <c r="AR5" s="66"/>
      <c r="AS5" s="67"/>
      <c r="AT5" s="67"/>
      <c r="AU5" s="66"/>
      <c r="AV5" s="67"/>
      <c r="AW5" s="49"/>
      <c r="AX5" s="48"/>
      <c r="AY5" s="66"/>
      <c r="AZ5" s="67"/>
      <c r="BA5" s="49"/>
      <c r="BB5" s="49"/>
      <c r="BC5" s="65"/>
      <c r="BD5" s="66"/>
      <c r="BE5" s="67"/>
      <c r="BF5" s="67"/>
      <c r="BG5" s="66"/>
      <c r="BH5" s="67"/>
      <c r="BI5" s="49"/>
      <c r="BJ5" s="68"/>
      <c r="BK5" s="69"/>
    </row>
    <row r="6" spans="1:71" s="107" customFormat="1" x14ac:dyDescent="0.8">
      <c r="A6" s="70">
        <f>IF(+All!$F100="Air Force",+All!A100,IF(+All!$H100="Air Force",+All!A100,0))</f>
        <v>2</v>
      </c>
      <c r="B6" s="480" t="str">
        <f>IF(+All!$F100="Air Force",+All!B100,IF(+All!$H100="Air Force",+All!B100,0))</f>
        <v>Sat</v>
      </c>
      <c r="C6" s="72">
        <f>IF(+All!$F100="Air Force",+All!C100,IF(+All!$H100="Air Force",+All!C100,0))</f>
        <v>44450</v>
      </c>
      <c r="D6" s="73">
        <f>IF(+All!$F100="Air Force",+All!D100,IF(+All!$H100="Air Force",+All!D100,0))</f>
        <v>0.64583333333333337</v>
      </c>
      <c r="E6" s="707" t="str">
        <f>IF(+All!$F100="Air Force",+All!E100,IF(+All!$H100="Air Force",+All!E100,0))</f>
        <v>CBSSN</v>
      </c>
      <c r="F6" s="75" t="str">
        <f>IF(+All!$F100="Air Force",+All!F100,IF(+All!$H100="Air Force",+All!F100,0))</f>
        <v>Air Force</v>
      </c>
      <c r="G6" s="76" t="str">
        <f>IF(+All!$F100="Air Force",+All!G100,IF(+All!$H100="Air Force",+All!G100,0))</f>
        <v>MWC</v>
      </c>
      <c r="H6" s="75" t="str">
        <f>IF(+All!$F100="Air Force",+All!H100,IF(+All!$H100="Air Force",+All!H100,0))</f>
        <v>Navy</v>
      </c>
      <c r="I6" s="76" t="str">
        <f>IF(+All!$F100="Air Force",+All!I100,IF(+All!$H100="Air Force",+All!I100,0))</f>
        <v>AAC</v>
      </c>
      <c r="J6" s="706" t="str">
        <f>IF(+All!$F100="Air Force",+All!J100,IF(+All!$H100="Air Force",+All!J100,0))</f>
        <v>Air Force</v>
      </c>
      <c r="K6" s="707" t="str">
        <f>IF(+All!$F100="Air Force",+All!K100,IF(+All!$H100="Air Force",+All!K100,0))</f>
        <v>Navy</v>
      </c>
      <c r="L6" s="78">
        <f>IF(+All!$F100="Air Force",+All!L100,IF(+All!$H100="Air Force",+All!L100,0))</f>
        <v>5.5</v>
      </c>
      <c r="M6" s="79">
        <f>IF(+All!$F100="Air Force",+All!M100,IF(+All!$H100="Air Force",+All!M100,0))</f>
        <v>40.5</v>
      </c>
      <c r="N6" s="706" t="str">
        <f>IF(+All!$F100="Air Force",+All!N100,IF(+All!$H100="Air Force",+All!N100,0))</f>
        <v>Air Force</v>
      </c>
      <c r="O6" s="708">
        <f>IF(+All!$F100="Air Force",+All!O100,IF(+All!$H100="Air Force",+All!O100,0))</f>
        <v>23</v>
      </c>
      <c r="P6" s="708" t="str">
        <f>IF(+All!$F100="Air Force",+All!P100,IF(+All!$H100="Air Force",+All!P100,0))</f>
        <v>Navy</v>
      </c>
      <c r="Q6" s="707">
        <f>IF(+All!$F100="Air Force",+All!Q100,IF(+All!$H100="Air Force",+All!Q100,0))</f>
        <v>3</v>
      </c>
      <c r="R6" s="706" t="str">
        <f>IF(+All!$F100="Air Force",+All!R100,IF(+All!$H100="Air Force",+All!R100,0))</f>
        <v>Air Force</v>
      </c>
      <c r="S6" s="708" t="str">
        <f>IF(+All!$F100="Air Force",+All!S100,IF(+All!$H100="Air Force",+All!S100,0))</f>
        <v>Navy</v>
      </c>
      <c r="T6" s="706" t="str">
        <f>IF(+All!$F100="Air Force",+All!T100,IF(+All!$H100="Air Force",+All!T100,0))</f>
        <v>Air Force</v>
      </c>
      <c r="U6" s="707" t="str">
        <f>IF(+All!$F100="Air Force",+All!U100,IF(+All!$H100="Air Force",+All!U100,0))</f>
        <v>W</v>
      </c>
      <c r="V6" s="706" t="e">
        <f>IF(+All!#REF!="Air Force",+All!#REF!,IF(+All!#REF!="Air Force",+All!#REF!,0))</f>
        <v>#REF!</v>
      </c>
      <c r="W6" s="707" t="e">
        <f>IF(+All!#REF!="Air Force",+All!#REF!,IF(+All!#REF!="Air Force",+All!#REF!,0))</f>
        <v>#REF!</v>
      </c>
      <c r="X6" s="706" t="e">
        <f>IF(+All!#REF!="Air Force",+All!#REF!,IF(+All!#REF!="Air Force",+All!#REF!,0))</f>
        <v>#REF!</v>
      </c>
      <c r="Y6" s="707" t="e">
        <f>IF(+All!#REF!="Air Force",+All!#REF!,IF(+All!#REF!="Air Force",+All!#REF!,0))</f>
        <v>#REF!</v>
      </c>
      <c r="Z6" s="706" t="e">
        <f>IF(+All!#REF!="Air Force",+All!#REF!,IF(+All!#REF!="Air Force",+All!#REF!,0))</f>
        <v>#REF!</v>
      </c>
      <c r="AA6" s="707" t="e">
        <f>IF(+All!#REF!="Air Force",+All!#REF!,IF(+All!#REF!="Air Force",+All!#REF!,0))</f>
        <v>#REF!</v>
      </c>
      <c r="AB6" s="706" t="e">
        <f>IF(+All!#REF!="Air Force",+All!#REF!,IF(+All!#REF!="Air Force",+All!#REF!,0))</f>
        <v>#REF!</v>
      </c>
      <c r="AC6" s="707" t="e">
        <f>IF(+All!#REF!="Air Force",+All!#REF!,IF(+All!#REF!="Air Force",+All!#REF!,0))</f>
        <v>#REF!</v>
      </c>
      <c r="AD6" s="706" t="e">
        <f>IF(+All!#REF!="Air Force",+All!#REF!,IF(+All!#REF!="Air Force",+All!#REF!,0))</f>
        <v>#REF!</v>
      </c>
      <c r="AE6" s="707" t="e">
        <f>IF(+All!#REF!="Air Force",+All!#REF!,IF(+All!#REF!="Air Force",+All!#REF!,0))</f>
        <v>#REF!</v>
      </c>
      <c r="AF6" s="706" t="e">
        <f>IF(+All!#REF!="Air Force",+All!#REF!,IF(+All!#REF!="Air Force",+All!#REF!,0))</f>
        <v>#REF!</v>
      </c>
      <c r="AG6" s="707" t="e">
        <f>IF(+All!#REF!="Air Force",+All!#REF!,IF(+All!#REF!="Air Force",+All!#REF!,0))</f>
        <v>#REF!</v>
      </c>
      <c r="AH6" s="706" t="e">
        <f>IF(+All!#REF!="Air Force",+All!#REF!,IF(+All!#REF!="Air Force",+All!#REF!,0))</f>
        <v>#REF!</v>
      </c>
      <c r="AI6" s="707" t="e">
        <f>IF(+All!#REF!="Air Force",+All!#REF!,IF(+All!#REF!="Air Force",+All!#REF!,0))</f>
        <v>#REF!</v>
      </c>
      <c r="AJ6" s="706" t="e">
        <f>IF(+All!#REF!="Air Force",+All!#REF!,IF(+All!#REF!="Air Force",+All!#REF!,0))</f>
        <v>#REF!</v>
      </c>
      <c r="AK6" s="707" t="e">
        <f>IF(+All!#REF!="Air Force",+All!#REF!,IF(+All!#REF!="Air Force",+All!#REF!,0))</f>
        <v>#REF!</v>
      </c>
      <c r="AL6" s="81" t="e">
        <f>IF(+All!#REF!="Air Force",+All!#REF!,IF(+All!#REF!="Air Force",+All!#REF!,0))</f>
        <v>#REF!</v>
      </c>
      <c r="AM6" s="82" t="e">
        <f>IF(+All!#REF!="Air Force",+All!#REF!,IF(+All!#REF!="Air Force",+All!#REF!,0))</f>
        <v>#REF!</v>
      </c>
      <c r="AN6" s="81" t="e">
        <f>IF(+All!#REF!="Air Force",+All!#REF!,IF(+All!#REF!="Air Force",+All!#REF!,0))</f>
        <v>#REF!</v>
      </c>
      <c r="AO6" s="83" t="e">
        <f>IF(+All!#REF!="Air Force",+All!#REF!,IF(+All!#REF!="Air Force",+All!#REF!,0))</f>
        <v>#REF!</v>
      </c>
      <c r="AP6" s="84" t="e">
        <f>IF(+All!#REF!="Air Force",+All!#REF!,IF(+All!#REF!="Air Force",+All!#REF!,0))</f>
        <v>#REF!</v>
      </c>
      <c r="AQ6" s="480" t="e">
        <f>IF(+All!#REF!="Air Force",+All!#REF!,IF(+All!#REF!="Air Force",+All!#REF!,0))</f>
        <v>#REF!</v>
      </c>
      <c r="AR6" s="482" t="e">
        <f>IF(+All!#REF!="Air Force",+All!#REF!,IF(+All!#REF!="Air Force",+All!#REF!,0))</f>
        <v>#REF!</v>
      </c>
      <c r="AS6" s="483" t="e">
        <f>IF(+All!#REF!="Air Force",+All!#REF!,IF(+All!#REF!="Air Force",+All!#REF!,0))</f>
        <v>#REF!</v>
      </c>
      <c r="AT6" s="483" t="e">
        <f>IF(+All!#REF!="Air Force",+All!#REF!,IF(+All!#REF!="Air Force",+All!#REF!,0))</f>
        <v>#REF!</v>
      </c>
      <c r="AU6" s="482" t="e">
        <f>IF(+All!#REF!="Air Force",+All!#REF!,IF(+All!#REF!="Air Force",+All!#REF!,0))</f>
        <v>#REF!</v>
      </c>
      <c r="AV6" s="483" t="e">
        <f>IF(+All!#REF!="Air Force",+All!#REF!,IF(+All!#REF!="Air Force",+All!#REF!,0))</f>
        <v>#REF!</v>
      </c>
      <c r="AW6" s="484" t="e">
        <f>IF(+All!#REF!="Air Force",+All!#REF!,IF(+All!#REF!="Air Force",+All!#REF!,0))</f>
        <v>#REF!</v>
      </c>
      <c r="AX6" s="483" t="e">
        <f>IF(+All!#REF!="Air Force",+All!#REF!,IF(+All!#REF!="Air Force",+All!#REF!,0))</f>
        <v>#REF!</v>
      </c>
      <c r="AY6" s="88" t="e">
        <f>IF(+All!#REF!="Air Force",+All!#REF!,IF(+All!#REF!="Air Force",+All!#REF!,0))</f>
        <v>#REF!</v>
      </c>
      <c r="AZ6" s="89" t="e">
        <f>IF(+All!#REF!="Air Force",+All!#REF!,IF(+All!#REF!="Air Force",+All!#REF!,0))</f>
        <v>#REF!</v>
      </c>
      <c r="BA6" s="90" t="e">
        <f>IF(+All!#REF!="Air Force",+All!#REF!,IF(+All!#REF!="Air Force",+All!#REF!,0))</f>
        <v>#REF!</v>
      </c>
      <c r="BB6" s="90" t="e">
        <f>IF(+All!#REF!="Air Force",+All!#REF!,IF(+All!#REF!="Air Force",+All!#REF!,0))</f>
        <v>#REF!</v>
      </c>
      <c r="BC6" s="91" t="e">
        <f>IF(+All!#REF!="Air Force",+All!#REF!,IF(+All!#REF!="Air Force",+All!#REF!,0))</f>
        <v>#REF!</v>
      </c>
      <c r="BD6" s="482">
        <f>IF(+All!$F308="Air Force",+All!#REF!,IF(+All!$H308="Air Force",+All!#REF!,0))</f>
        <v>0</v>
      </c>
      <c r="BE6" s="483">
        <f>IF(+All!$F308="Air Force",+All!#REF!,IF(+All!$H308="Air Force",+All!#REF!,0))</f>
        <v>0</v>
      </c>
      <c r="BF6" s="483">
        <f>IF(+All!$F308="Air Force",+All!#REF!,IF(+All!$H308="Air Force",+All!#REF!,0))</f>
        <v>0</v>
      </c>
      <c r="BG6" s="482">
        <f>IF(+All!$F308="Air Force",+All!#REF!,IF(+All!$H308="Air Force",+All!#REF!,0))</f>
        <v>0</v>
      </c>
      <c r="BH6" s="483">
        <f>IF(+All!$F308="Air Force",+All!#REF!,IF(+All!$H308="Air Force",+All!#REF!,0))</f>
        <v>0</v>
      </c>
      <c r="BI6" s="484">
        <f>IF(+All!$F308="Air Force",+All!#REF!,IF(+All!$H308="Air Force",+All!#REF!,0))</f>
        <v>0</v>
      </c>
      <c r="BJ6" s="92">
        <f>IF(+All!$F308="Air Force",+All!#REF!,IF(+All!$H308="Air Force",+All!#REF!,0))</f>
        <v>0</v>
      </c>
      <c r="BK6" s="93">
        <f>IF(+All!$F308="Air Force",+All!#REF!,IF(+All!$H308="Air Force",+All!#REF!,0))</f>
        <v>0</v>
      </c>
    </row>
    <row r="7" spans="1:71" s="107" customFormat="1" x14ac:dyDescent="0.8">
      <c r="A7" s="70">
        <f>IF(+All!$F221="Air Force",+All!A221,IF(+All!$H221="Air Force",+All!A221,0))</f>
        <v>3</v>
      </c>
      <c r="B7" s="480" t="str">
        <f>IF(+All!$F221="Air Force",+All!B221,IF(+All!$H221="Air Force",+All!B221,0))</f>
        <v>Sat</v>
      </c>
      <c r="C7" s="72">
        <f>IF(+All!$F221="Air Force",+All!C221,IF(+All!$H221="Air Force",+All!C221,0))</f>
        <v>44457</v>
      </c>
      <c r="D7" s="73">
        <f>IF(+All!$F221="Air Force",+All!D221,IF(+All!$H221="Air Force",+All!D221,0))</f>
        <v>0.8125</v>
      </c>
      <c r="E7" s="707" t="str">
        <f>IF(+All!$F221="Air Force",+All!E221,IF(+All!$H221="Air Force",+All!E221,0))</f>
        <v>FS2</v>
      </c>
      <c r="F7" s="75" t="str">
        <f>IF(+All!$F221="Air Force",+All!F221,IF(+All!$H221="Air Force",+All!F221,0))</f>
        <v>Utah State</v>
      </c>
      <c r="G7" s="76" t="str">
        <f>IF(+All!$F221="Air Force",+All!G221,IF(+All!$H221="Air Force",+All!G221,0))</f>
        <v>MWC</v>
      </c>
      <c r="H7" s="75" t="str">
        <f>IF(+All!$F221="Air Force",+All!H221,IF(+All!$H221="Air Force",+All!H221,0))</f>
        <v>Air Force</v>
      </c>
      <c r="I7" s="76" t="str">
        <f>IF(+All!$F221="Air Force",+All!I221,IF(+All!$H221="Air Force",+All!I221,0))</f>
        <v>MWC</v>
      </c>
      <c r="J7" s="706" t="str">
        <f>IF(+All!$F221="Air Force",+All!J221,IF(+All!$H221="Air Force",+All!J221,0))</f>
        <v>Air Force</v>
      </c>
      <c r="K7" s="707" t="str">
        <f>IF(+All!$F221="Air Force",+All!K221,IF(+All!$H221="Air Force",+All!K221,0))</f>
        <v>Utah State</v>
      </c>
      <c r="L7" s="78">
        <f>IF(+All!$F221="Air Force",+All!L221,IF(+All!$H221="Air Force",+All!L221,0))</f>
        <v>8</v>
      </c>
      <c r="M7" s="79">
        <f>IF(+All!$F221="Air Force",+All!M221,IF(+All!$H221="Air Force",+All!M221,0))</f>
        <v>53.5</v>
      </c>
      <c r="N7" s="706" t="str">
        <f>IF(+All!$F221="Air Force",+All!N221,IF(+All!$H221="Air Force",+All!N221,0))</f>
        <v>Utah State</v>
      </c>
      <c r="O7" s="708">
        <f>IF(+All!$F221="Air Force",+All!O221,IF(+All!$H221="Air Force",+All!O221,0))</f>
        <v>49</v>
      </c>
      <c r="P7" s="708" t="str">
        <f>IF(+All!$F221="Air Force",+All!P221,IF(+All!$H221="Air Force",+All!P221,0))</f>
        <v>Air Force</v>
      </c>
      <c r="Q7" s="707">
        <f>IF(+All!$F221="Air Force",+All!Q221,IF(+All!$H221="Air Force",+All!Q221,0))</f>
        <v>45</v>
      </c>
      <c r="R7" s="706" t="str">
        <f>IF(+All!$F221="Air Force",+All!R221,IF(+All!$H221="Air Force",+All!R221,0))</f>
        <v>Utah State</v>
      </c>
      <c r="S7" s="708" t="str">
        <f>IF(+All!$F221="Air Force",+All!S221,IF(+All!$H221="Air Force",+All!S221,0))</f>
        <v>Air Force</v>
      </c>
      <c r="T7" s="706" t="str">
        <f>IF(+All!$F221="Air Force",+All!T221,IF(+All!$H221="Air Force",+All!T221,0))</f>
        <v>Utah State</v>
      </c>
      <c r="U7" s="707" t="str">
        <f>IF(+All!$F221="Air Force",+All!U221,IF(+All!$H221="Air Force",+All!U221,0))</f>
        <v>W</v>
      </c>
      <c r="V7" s="706" t="e">
        <f>IF(+All!#REF!="Air Force",+All!#REF!,IF(+All!#REF!="Air Force",+All!#REF!,0))</f>
        <v>#REF!</v>
      </c>
      <c r="W7" s="707" t="e">
        <f>IF(+All!#REF!="Air Force",+All!#REF!,IF(+All!#REF!="Air Force",+All!#REF!,0))</f>
        <v>#REF!</v>
      </c>
      <c r="X7" s="706" t="e">
        <f>IF(+All!#REF!="Air Force",+All!#REF!,IF(+All!#REF!="Air Force",+All!#REF!,0))</f>
        <v>#REF!</v>
      </c>
      <c r="Y7" s="707" t="e">
        <f>IF(+All!#REF!="Air Force",+All!#REF!,IF(+All!#REF!="Air Force",+All!#REF!,0))</f>
        <v>#REF!</v>
      </c>
      <c r="Z7" s="706" t="e">
        <f>IF(+All!#REF!="Air Force",+All!#REF!,IF(+All!#REF!="Air Force",+All!#REF!,0))</f>
        <v>#REF!</v>
      </c>
      <c r="AA7" s="707" t="e">
        <f>IF(+All!#REF!="Air Force",+All!#REF!,IF(+All!#REF!="Air Force",+All!#REF!,0))</f>
        <v>#REF!</v>
      </c>
      <c r="AB7" s="706" t="e">
        <f>IF(+All!#REF!="Air Force",+All!#REF!,IF(+All!#REF!="Air Force",+All!#REF!,0))</f>
        <v>#REF!</v>
      </c>
      <c r="AC7" s="707" t="e">
        <f>IF(+All!#REF!="Air Force",+All!#REF!,IF(+All!#REF!="Air Force",+All!#REF!,0))</f>
        <v>#REF!</v>
      </c>
      <c r="AD7" s="706" t="e">
        <f>IF(+All!#REF!="Air Force",+All!#REF!,IF(+All!#REF!="Air Force",+All!#REF!,0))</f>
        <v>#REF!</v>
      </c>
      <c r="AE7" s="707" t="e">
        <f>IF(+All!#REF!="Air Force",+All!#REF!,IF(+All!#REF!="Air Force",+All!#REF!,0))</f>
        <v>#REF!</v>
      </c>
      <c r="AF7" s="706" t="e">
        <f>IF(+All!#REF!="Air Force",+All!#REF!,IF(+All!#REF!="Air Force",+All!#REF!,0))</f>
        <v>#REF!</v>
      </c>
      <c r="AG7" s="707" t="e">
        <f>IF(+All!#REF!="Air Force",+All!#REF!,IF(+All!#REF!="Air Force",+All!#REF!,0))</f>
        <v>#REF!</v>
      </c>
      <c r="AH7" s="706" t="e">
        <f>IF(+All!#REF!="Air Force",+All!#REF!,IF(+All!#REF!="Air Force",+All!#REF!,0))</f>
        <v>#REF!</v>
      </c>
      <c r="AI7" s="707" t="e">
        <f>IF(+All!#REF!="Air Force",+All!#REF!,IF(+All!#REF!="Air Force",+All!#REF!,0))</f>
        <v>#REF!</v>
      </c>
      <c r="AJ7" s="706" t="e">
        <f>IF(+All!#REF!="Air Force",+All!#REF!,IF(+All!#REF!="Air Force",+All!#REF!,0))</f>
        <v>#REF!</v>
      </c>
      <c r="AK7" s="707" t="e">
        <f>IF(+All!#REF!="Air Force",+All!#REF!,IF(+All!#REF!="Air Force",+All!#REF!,0))</f>
        <v>#REF!</v>
      </c>
      <c r="AL7" s="81" t="e">
        <f>IF(+All!#REF!="Air Force",+All!#REF!,IF(+All!#REF!="Air Force",+All!#REF!,0))</f>
        <v>#REF!</v>
      </c>
      <c r="AM7" s="82" t="e">
        <f>IF(+All!#REF!="Air Force",+All!#REF!,IF(+All!#REF!="Air Force",+All!#REF!,0))</f>
        <v>#REF!</v>
      </c>
      <c r="AN7" s="81" t="e">
        <f>IF(+All!#REF!="Air Force",+All!#REF!,IF(+All!#REF!="Air Force",+All!#REF!,0))</f>
        <v>#REF!</v>
      </c>
      <c r="AO7" s="83" t="e">
        <f>IF(+All!#REF!="Air Force",+All!#REF!,IF(+All!#REF!="Air Force",+All!#REF!,0))</f>
        <v>#REF!</v>
      </c>
      <c r="AP7" s="84" t="e">
        <f>IF(+All!#REF!="Air Force",+All!#REF!,IF(+All!#REF!="Air Force",+All!#REF!,0))</f>
        <v>#REF!</v>
      </c>
      <c r="AQ7" s="480" t="e">
        <f>IF(+All!#REF!="Air Force",+All!#REF!,IF(+All!#REF!="Air Force",+All!#REF!,0))</f>
        <v>#REF!</v>
      </c>
      <c r="AR7" s="482" t="e">
        <f>IF(+All!#REF!="Air Force",+All!#REF!,IF(+All!#REF!="Air Force",+All!#REF!,0))</f>
        <v>#REF!</v>
      </c>
      <c r="AS7" s="483" t="e">
        <f>IF(+All!#REF!="Air Force",+All!#REF!,IF(+All!#REF!="Air Force",+All!#REF!,0))</f>
        <v>#REF!</v>
      </c>
      <c r="AT7" s="483" t="e">
        <f>IF(+All!#REF!="Air Force",+All!#REF!,IF(+All!#REF!="Air Force",+All!#REF!,0))</f>
        <v>#REF!</v>
      </c>
      <c r="AU7" s="482" t="e">
        <f>IF(+All!#REF!="Air Force",+All!#REF!,IF(+All!#REF!="Air Force",+All!#REF!,0))</f>
        <v>#REF!</v>
      </c>
      <c r="AV7" s="483" t="e">
        <f>IF(+All!#REF!="Air Force",+All!#REF!,IF(+All!#REF!="Air Force",+All!#REF!,0))</f>
        <v>#REF!</v>
      </c>
      <c r="AW7" s="484" t="e">
        <f>IF(+All!#REF!="Air Force",+All!#REF!,IF(+All!#REF!="Air Force",+All!#REF!,0))</f>
        <v>#REF!</v>
      </c>
      <c r="AX7" s="483" t="e">
        <f>IF(+All!#REF!="Air Force",+All!#REF!,IF(+All!#REF!="Air Force",+All!#REF!,0))</f>
        <v>#REF!</v>
      </c>
      <c r="AY7" s="88" t="e">
        <f>IF(+All!#REF!="Air Force",+All!#REF!,IF(+All!#REF!="Air Force",+All!#REF!,0))</f>
        <v>#REF!</v>
      </c>
      <c r="AZ7" s="89" t="e">
        <f>IF(+All!#REF!="Air Force",+All!#REF!,IF(+All!#REF!="Air Force",+All!#REF!,0))</f>
        <v>#REF!</v>
      </c>
      <c r="BA7" s="90" t="e">
        <f>IF(+All!#REF!="Air Force",+All!#REF!,IF(+All!#REF!="Air Force",+All!#REF!,0))</f>
        <v>#REF!</v>
      </c>
      <c r="BB7" s="90" t="e">
        <f>IF(+All!#REF!="Air Force",+All!#REF!,IF(+All!#REF!="Air Force",+All!#REF!,0))</f>
        <v>#REF!</v>
      </c>
      <c r="BC7" s="91" t="e">
        <f>IF(+All!#REF!="Air Force",+All!#REF!,IF(+All!#REF!="Air Force",+All!#REF!,0))</f>
        <v>#REF!</v>
      </c>
      <c r="BD7" s="482">
        <f>IF(+All!$F387="Air Force",+All!#REF!,IF(+All!$H387="Air Force",+All!#REF!,0))</f>
        <v>0</v>
      </c>
      <c r="BE7" s="483">
        <f>IF(+All!$F387="Air Force",+All!#REF!,IF(+All!$H387="Air Force",+All!#REF!,0))</f>
        <v>0</v>
      </c>
      <c r="BF7" s="483">
        <f>IF(+All!$F387="Air Force",+All!#REF!,IF(+All!$H387="Air Force",+All!#REF!,0))</f>
        <v>0</v>
      </c>
      <c r="BG7" s="482">
        <f>IF(+All!$F387="Air Force",+All!#REF!,IF(+All!$H387="Air Force",+All!#REF!,0))</f>
        <v>0</v>
      </c>
      <c r="BH7" s="483">
        <f>IF(+All!$F387="Air Force",+All!#REF!,IF(+All!$H387="Air Force",+All!#REF!,0))</f>
        <v>0</v>
      </c>
      <c r="BI7" s="484">
        <f>IF(+All!$F387="Air Force",+All!#REF!,IF(+All!$H387="Air Force",+All!#REF!,0))</f>
        <v>0</v>
      </c>
      <c r="BJ7" s="92">
        <f>IF(+All!$F387="Air Force",+All!#REF!,IF(+All!$H387="Air Force",+All!#REF!,0))</f>
        <v>0</v>
      </c>
      <c r="BK7" s="93">
        <f>IF(+All!$F387="Air Force",+All!#REF!,IF(+All!$H387="Air Force",+All!#REF!,0))</f>
        <v>0</v>
      </c>
    </row>
    <row r="8" spans="1:71" s="107" customFormat="1" x14ac:dyDescent="0.8">
      <c r="A8" s="70">
        <f>IF(+All!$F303="Air Force",+All!A303,IF(+All!$H303="Air Force",+All!A303,0))</f>
        <v>4</v>
      </c>
      <c r="B8" s="480" t="str">
        <f>IF(+All!$F303="Air Force",+All!B303,IF(+All!$H303="Air Force",+All!B303,0))</f>
        <v>Sat</v>
      </c>
      <c r="C8" s="72">
        <f>IF(+All!$F303="Air Force",+All!C303,IF(+All!$H303="Air Force",+All!C303,0))</f>
        <v>44464</v>
      </c>
      <c r="D8" s="73">
        <f>IF(+All!$F303="Air Force",+All!D303,IF(+All!$H303="Air Force",+All!D303,0))</f>
        <v>0.83333333333333337</v>
      </c>
      <c r="E8" s="707" t="str">
        <f>IF(+All!$F303="Air Force",+All!E303,IF(+All!$H303="Air Force",+All!E303,0))</f>
        <v>FS2</v>
      </c>
      <c r="F8" s="75" t="str">
        <f>IF(+All!$F303="Air Force",+All!F303,IF(+All!$H303="Air Force",+All!F303,0))</f>
        <v>Florida Atlantic</v>
      </c>
      <c r="G8" s="76" t="str">
        <f>IF(+All!$F303="Air Force",+All!G303,IF(+All!$H303="Air Force",+All!G303,0))</f>
        <v>CUSA</v>
      </c>
      <c r="H8" s="75" t="str">
        <f>IF(+All!$F303="Air Force",+All!H303,IF(+All!$H303="Air Force",+All!H303,0))</f>
        <v>Air Force</v>
      </c>
      <c r="I8" s="76" t="str">
        <f>IF(+All!$F303="Air Force",+All!I303,IF(+All!$H303="Air Force",+All!I303,0))</f>
        <v>MWC</v>
      </c>
      <c r="J8" s="706" t="str">
        <f>IF(+All!$F303="Air Force",+All!J303,IF(+All!$H303="Air Force",+All!J303,0))</f>
        <v>Air Force</v>
      </c>
      <c r="K8" s="707" t="str">
        <f>IF(+All!$F303="Air Force",+All!K303,IF(+All!$H303="Air Force",+All!K303,0))</f>
        <v>Florida Atlantic</v>
      </c>
      <c r="L8" s="78">
        <f>IF(+All!$F303="Air Force",+All!L303,IF(+All!$H303="Air Force",+All!L303,0))</f>
        <v>4</v>
      </c>
      <c r="M8" s="79">
        <f>IF(+All!$F303="Air Force",+All!M303,IF(+All!$H303="Air Force",+All!M303,0))</f>
        <v>54</v>
      </c>
      <c r="N8" s="706" t="str">
        <f>IF(+All!$F303="Air Force",+All!N303,IF(+All!$H303="Air Force",+All!N303,0))</f>
        <v>Air Force</v>
      </c>
      <c r="O8" s="708">
        <f>IF(+All!$F303="Air Force",+All!O303,IF(+All!$H303="Air Force",+All!O303,0))</f>
        <v>31</v>
      </c>
      <c r="P8" s="708" t="str">
        <f>IF(+All!$F303="Air Force",+All!P303,IF(+All!$H303="Air Force",+All!P303,0))</f>
        <v>Florida Atlantic</v>
      </c>
      <c r="Q8" s="707">
        <f>IF(+All!$F303="Air Force",+All!Q303,IF(+All!$H303="Air Force",+All!Q303,0))</f>
        <v>7</v>
      </c>
      <c r="R8" s="706" t="str">
        <f>IF(+All!$F303="Air Force",+All!R303,IF(+All!$H303="Air Force",+All!R303,0))</f>
        <v>Air Force</v>
      </c>
      <c r="S8" s="708" t="str">
        <f>IF(+All!$F303="Air Force",+All!S303,IF(+All!$H303="Air Force",+All!S303,0))</f>
        <v>Florida Atlantic</v>
      </c>
      <c r="T8" s="706" t="str">
        <f>IF(+All!$F303="Air Force",+All!T303,IF(+All!$H303="Air Force",+All!T303,0))</f>
        <v>Air Force</v>
      </c>
      <c r="U8" s="707" t="str">
        <f>IF(+All!$F303="Air Force",+All!U303,IF(+All!$H303="Air Force",+All!U303,0))</f>
        <v>W</v>
      </c>
      <c r="V8" s="706" t="e">
        <f>IF(+All!#REF!="Air Force",+All!#REF!,IF(+All!#REF!="Air Force",+All!#REF!,0))</f>
        <v>#REF!</v>
      </c>
      <c r="W8" s="707" t="e">
        <f>IF(+All!#REF!="Air Force",+All!#REF!,IF(+All!#REF!="Air Force",+All!#REF!,0))</f>
        <v>#REF!</v>
      </c>
      <c r="X8" s="706" t="e">
        <f>IF(+All!#REF!="Air Force",+All!#REF!,IF(+All!#REF!="Air Force",+All!#REF!,0))</f>
        <v>#REF!</v>
      </c>
      <c r="Y8" s="707" t="e">
        <f>IF(+All!#REF!="Air Force",+All!#REF!,IF(+All!#REF!="Air Force",+All!#REF!,0))</f>
        <v>#REF!</v>
      </c>
      <c r="Z8" s="706" t="e">
        <f>IF(+All!#REF!="Air Force",+All!#REF!,IF(+All!#REF!="Air Force",+All!#REF!,0))</f>
        <v>#REF!</v>
      </c>
      <c r="AA8" s="707" t="e">
        <f>IF(+All!#REF!="Air Force",+All!#REF!,IF(+All!#REF!="Air Force",+All!#REF!,0))</f>
        <v>#REF!</v>
      </c>
      <c r="AB8" s="706" t="e">
        <f>IF(+All!#REF!="Air Force",+All!#REF!,IF(+All!#REF!="Air Force",+All!#REF!,0))</f>
        <v>#REF!</v>
      </c>
      <c r="AC8" s="707" t="e">
        <f>IF(+All!#REF!="Air Force",+All!#REF!,IF(+All!#REF!="Air Force",+All!#REF!,0))</f>
        <v>#REF!</v>
      </c>
      <c r="AD8" s="706" t="e">
        <f>IF(+All!#REF!="Air Force",+All!#REF!,IF(+All!#REF!="Air Force",+All!#REF!,0))</f>
        <v>#REF!</v>
      </c>
      <c r="AE8" s="707" t="e">
        <f>IF(+All!#REF!="Air Force",+All!#REF!,IF(+All!#REF!="Air Force",+All!#REF!,0))</f>
        <v>#REF!</v>
      </c>
      <c r="AF8" s="706" t="e">
        <f>IF(+All!#REF!="Air Force",+All!#REF!,IF(+All!#REF!="Air Force",+All!#REF!,0))</f>
        <v>#REF!</v>
      </c>
      <c r="AG8" s="707" t="e">
        <f>IF(+All!#REF!="Air Force",+All!#REF!,IF(+All!#REF!="Air Force",+All!#REF!,0))</f>
        <v>#REF!</v>
      </c>
      <c r="AH8" s="706" t="e">
        <f>IF(+All!#REF!="Air Force",+All!#REF!,IF(+All!#REF!="Air Force",+All!#REF!,0))</f>
        <v>#REF!</v>
      </c>
      <c r="AI8" s="707" t="e">
        <f>IF(+All!#REF!="Air Force",+All!#REF!,IF(+All!#REF!="Air Force",+All!#REF!,0))</f>
        <v>#REF!</v>
      </c>
      <c r="AJ8" s="706" t="e">
        <f>IF(+All!#REF!="Air Force",+All!#REF!,IF(+All!#REF!="Air Force",+All!#REF!,0))</f>
        <v>#REF!</v>
      </c>
      <c r="AK8" s="707" t="e">
        <f>IF(+All!#REF!="Air Force",+All!#REF!,IF(+All!#REF!="Air Force",+All!#REF!,0))</f>
        <v>#REF!</v>
      </c>
      <c r="AL8" s="81" t="e">
        <f>IF(+All!#REF!="Air Force",+All!#REF!,IF(+All!#REF!="Air Force",+All!#REF!,0))</f>
        <v>#REF!</v>
      </c>
      <c r="AM8" s="82" t="e">
        <f>IF(+All!#REF!="Air Force",+All!#REF!,IF(+All!#REF!="Air Force",+All!#REF!,0))</f>
        <v>#REF!</v>
      </c>
      <c r="AN8" s="81" t="e">
        <f>IF(+All!#REF!="Air Force",+All!#REF!,IF(+All!#REF!="Air Force",+All!#REF!,0))</f>
        <v>#REF!</v>
      </c>
      <c r="AO8" s="83" t="e">
        <f>IF(+All!#REF!="Air Force",+All!#REF!,IF(+All!#REF!="Air Force",+All!#REF!,0))</f>
        <v>#REF!</v>
      </c>
      <c r="AP8" s="84" t="e">
        <f>IF(+All!#REF!="Air Force",+All!#REF!,IF(+All!#REF!="Air Force",+All!#REF!,0))</f>
        <v>#REF!</v>
      </c>
      <c r="AQ8" s="480" t="e">
        <f>IF(+All!#REF!="Air Force",+All!#REF!,IF(+All!#REF!="Air Force",+All!#REF!,0))</f>
        <v>#REF!</v>
      </c>
      <c r="AR8" s="482" t="e">
        <f>IF(+All!#REF!="Air Force",+All!#REF!,IF(+All!#REF!="Air Force",+All!#REF!,0))</f>
        <v>#REF!</v>
      </c>
      <c r="AS8" s="483" t="e">
        <f>IF(+All!#REF!="Air Force",+All!#REF!,IF(+All!#REF!="Air Force",+All!#REF!,0))</f>
        <v>#REF!</v>
      </c>
      <c r="AT8" s="483" t="e">
        <f>IF(+All!#REF!="Air Force",+All!#REF!,IF(+All!#REF!="Air Force",+All!#REF!,0))</f>
        <v>#REF!</v>
      </c>
      <c r="AU8" s="482" t="e">
        <f>IF(+All!#REF!="Air Force",+All!#REF!,IF(+All!#REF!="Air Force",+All!#REF!,0))</f>
        <v>#REF!</v>
      </c>
      <c r="AV8" s="483" t="e">
        <f>IF(+All!#REF!="Air Force",+All!#REF!,IF(+All!#REF!="Air Force",+All!#REF!,0))</f>
        <v>#REF!</v>
      </c>
      <c r="AW8" s="484" t="e">
        <f>IF(+All!#REF!="Air Force",+All!#REF!,IF(+All!#REF!="Air Force",+All!#REF!,0))</f>
        <v>#REF!</v>
      </c>
      <c r="AX8" s="483" t="e">
        <f>IF(+All!#REF!="Air Force",+All!#REF!,IF(+All!#REF!="Air Force",+All!#REF!,0))</f>
        <v>#REF!</v>
      </c>
      <c r="AY8" s="88" t="e">
        <f>IF(+All!#REF!="Air Force",+All!#REF!,IF(+All!#REF!="Air Force",+All!#REF!,0))</f>
        <v>#REF!</v>
      </c>
      <c r="AZ8" s="89" t="e">
        <f>IF(+All!#REF!="Air Force",+All!#REF!,IF(+All!#REF!="Air Force",+All!#REF!,0))</f>
        <v>#REF!</v>
      </c>
      <c r="BA8" s="90" t="e">
        <f>IF(+All!#REF!="Air Force",+All!#REF!,IF(+All!#REF!="Air Force",+All!#REF!,0))</f>
        <v>#REF!</v>
      </c>
      <c r="BB8" s="90" t="e">
        <f>IF(+All!#REF!="Air Force",+All!#REF!,IF(+All!#REF!="Air Force",+All!#REF!,0))</f>
        <v>#REF!</v>
      </c>
      <c r="BC8" s="91" t="e">
        <f>IF(+All!#REF!="Air Force",+All!#REF!,IF(+All!#REF!="Air Force",+All!#REF!,0))</f>
        <v>#REF!</v>
      </c>
      <c r="BD8" s="482">
        <f>IF(+All!$F449="Air Force",+All!#REF!,IF(+All!$H449="Air Force",+All!#REF!,0))</f>
        <v>0</v>
      </c>
      <c r="BE8" s="483">
        <f>IF(+All!$F449="Air Force",+All!#REF!,IF(+All!$H449="Air Force",+All!#REF!,0))</f>
        <v>0</v>
      </c>
      <c r="BF8" s="483">
        <f>IF(+All!$F449="Air Force",+All!#REF!,IF(+All!$H449="Air Force",+All!#REF!,0))</f>
        <v>0</v>
      </c>
      <c r="BG8" s="482">
        <f>IF(+All!$F449="Air Force",+All!#REF!,IF(+All!$H449="Air Force",+All!#REF!,0))</f>
        <v>0</v>
      </c>
      <c r="BH8" s="483">
        <f>IF(+All!$F449="Air Force",+All!#REF!,IF(+All!$H449="Air Force",+All!#REF!,0))</f>
        <v>0</v>
      </c>
      <c r="BI8" s="484">
        <f>IF(+All!$F449="Air Force",+All!#REF!,IF(+All!$H449="Air Force",+All!#REF!,0))</f>
        <v>0</v>
      </c>
      <c r="BJ8" s="92">
        <f>IF(+All!$F449="Air Force",+All!#REF!,IF(+All!$H449="Air Force",+All!#REF!,0))</f>
        <v>0</v>
      </c>
      <c r="BK8" s="93">
        <f>IF(+All!$F449="Air Force",+All!#REF!,IF(+All!$H449="Air Force",+All!#REF!,0))</f>
        <v>0</v>
      </c>
    </row>
    <row r="9" spans="1:71" s="107" customFormat="1" x14ac:dyDescent="0.8">
      <c r="A9" s="70">
        <f>IF(+All!$F370="Air Force",+All!A370,IF(+All!$H370="Air Force",+All!A370,0))</f>
        <v>5</v>
      </c>
      <c r="B9" s="480" t="str">
        <f>IF(+All!$F370="Air Force",+All!B370,IF(+All!$H370="Air Force",+All!B370,0))</f>
        <v>Sat</v>
      </c>
      <c r="C9" s="72">
        <f>IF(+All!$F370="Air Force",+All!C370,IF(+All!$H370="Air Force",+All!C370,0))</f>
        <v>44471</v>
      </c>
      <c r="D9" s="73">
        <f>IF(+All!$F370="Air Force",+All!D370,IF(+All!$H370="Air Force",+All!D370,0))</f>
        <v>0.77083333333333337</v>
      </c>
      <c r="E9" s="707" t="str">
        <f>IF(+All!$F370="Air Force",+All!E370,IF(+All!$H370="Air Force",+All!E370,0))</f>
        <v>FS2</v>
      </c>
      <c r="F9" s="75" t="str">
        <f>IF(+All!$F370="Air Force",+All!F370,IF(+All!$H370="Air Force",+All!F370,0))</f>
        <v>Air Force</v>
      </c>
      <c r="G9" s="76" t="str">
        <f>IF(+All!$F370="Air Force",+All!G370,IF(+All!$H370="Air Force",+All!G370,0))</f>
        <v>MWC</v>
      </c>
      <c r="H9" s="75" t="str">
        <f>IF(+All!$F370="Air Force",+All!H370,IF(+All!$H370="Air Force",+All!H370,0))</f>
        <v>New Mexico</v>
      </c>
      <c r="I9" s="76" t="str">
        <f>IF(+All!$F370="Air Force",+All!I370,IF(+All!$H370="Air Force",+All!I370,0))</f>
        <v>MWC</v>
      </c>
      <c r="J9" s="706" t="str">
        <f>IF(+All!$F370="Air Force",+All!J370,IF(+All!$H370="Air Force",+All!J370,0))</f>
        <v>Air Force</v>
      </c>
      <c r="K9" s="707" t="str">
        <f>IF(+All!$F370="Air Force",+All!K370,IF(+All!$H370="Air Force",+All!K370,0))</f>
        <v>New Mexico</v>
      </c>
      <c r="L9" s="78">
        <f>IF(+All!$F370="Air Force",+All!L370,IF(+All!$H370="Air Force",+All!L370,0))</f>
        <v>10.5</v>
      </c>
      <c r="M9" s="79">
        <f>IF(+All!$F370="Air Force",+All!M370,IF(+All!$H370="Air Force",+All!M370,0))</f>
        <v>46.5</v>
      </c>
      <c r="N9" s="706" t="str">
        <f>IF(+All!$F370="Air Force",+All!N370,IF(+All!$H370="Air Force",+All!N370,0))</f>
        <v>Air Force</v>
      </c>
      <c r="O9" s="708">
        <f>IF(+All!$F370="Air Force",+All!O370,IF(+All!$H370="Air Force",+All!O370,0))</f>
        <v>38</v>
      </c>
      <c r="P9" s="708" t="str">
        <f>IF(+All!$F370="Air Force",+All!P370,IF(+All!$H370="Air Force",+All!P370,0))</f>
        <v>New Mexico</v>
      </c>
      <c r="Q9" s="707">
        <f>IF(+All!$F370="Air Force",+All!Q370,IF(+All!$H370="Air Force",+All!Q370,0))</f>
        <v>10</v>
      </c>
      <c r="R9" s="706" t="str">
        <f>IF(+All!$F370="Air Force",+All!R370,IF(+All!$H370="Air Force",+All!R370,0))</f>
        <v>Air Force</v>
      </c>
      <c r="S9" s="708" t="str">
        <f>IF(+All!$F370="Air Force",+All!S370,IF(+All!$H370="Air Force",+All!S370,0))</f>
        <v>New Mexico</v>
      </c>
      <c r="T9" s="706" t="str">
        <f>IF(+All!$F370="Air Force",+All!T370,IF(+All!$H370="Air Force",+All!T370,0))</f>
        <v>Air Force</v>
      </c>
      <c r="U9" s="707" t="str">
        <f>IF(+All!$F370="Air Force",+All!U370,IF(+All!$H370="Air Force",+All!U370,0))</f>
        <v>W</v>
      </c>
      <c r="V9" s="706" t="e">
        <f>IF(+All!#REF!="Air Force",+All!#REF!,IF(+All!#REF!="Air Force",+All!#REF!,0))</f>
        <v>#REF!</v>
      </c>
      <c r="W9" s="707" t="e">
        <f>IF(+All!#REF!="Air Force",+All!#REF!,IF(+All!#REF!="Air Force",+All!#REF!,0))</f>
        <v>#REF!</v>
      </c>
      <c r="X9" s="706" t="e">
        <f>IF(+All!#REF!="Air Force",+All!#REF!,IF(+All!#REF!="Air Force",+All!#REF!,0))</f>
        <v>#REF!</v>
      </c>
      <c r="Y9" s="707" t="e">
        <f>IF(+All!#REF!="Air Force",+All!#REF!,IF(+All!#REF!="Air Force",+All!#REF!,0))</f>
        <v>#REF!</v>
      </c>
      <c r="Z9" s="706" t="e">
        <f>IF(+All!#REF!="Air Force",+All!#REF!,IF(+All!#REF!="Air Force",+All!#REF!,0))</f>
        <v>#REF!</v>
      </c>
      <c r="AA9" s="707" t="e">
        <f>IF(+All!#REF!="Air Force",+All!#REF!,IF(+All!#REF!="Air Force",+All!#REF!,0))</f>
        <v>#REF!</v>
      </c>
      <c r="AB9" s="706" t="e">
        <f>IF(+All!#REF!="Air Force",+All!#REF!,IF(+All!#REF!="Air Force",+All!#REF!,0))</f>
        <v>#REF!</v>
      </c>
      <c r="AC9" s="707" t="e">
        <f>IF(+All!#REF!="Air Force",+All!#REF!,IF(+All!#REF!="Air Force",+All!#REF!,0))</f>
        <v>#REF!</v>
      </c>
      <c r="AD9" s="706" t="e">
        <f>IF(+All!#REF!="Air Force",+All!#REF!,IF(+All!#REF!="Air Force",+All!#REF!,0))</f>
        <v>#REF!</v>
      </c>
      <c r="AE9" s="707" t="e">
        <f>IF(+All!#REF!="Air Force",+All!#REF!,IF(+All!#REF!="Air Force",+All!#REF!,0))</f>
        <v>#REF!</v>
      </c>
      <c r="AF9" s="706" t="e">
        <f>IF(+All!#REF!="Air Force",+All!#REF!,IF(+All!#REF!="Air Force",+All!#REF!,0))</f>
        <v>#REF!</v>
      </c>
      <c r="AG9" s="707" t="e">
        <f>IF(+All!#REF!="Air Force",+All!#REF!,IF(+All!#REF!="Air Force",+All!#REF!,0))</f>
        <v>#REF!</v>
      </c>
      <c r="AH9" s="706" t="e">
        <f>IF(+All!#REF!="Air Force",+All!#REF!,IF(+All!#REF!="Air Force",+All!#REF!,0))</f>
        <v>#REF!</v>
      </c>
      <c r="AI9" s="707" t="e">
        <f>IF(+All!#REF!="Air Force",+All!#REF!,IF(+All!#REF!="Air Force",+All!#REF!,0))</f>
        <v>#REF!</v>
      </c>
      <c r="AJ9" s="706" t="e">
        <f>IF(+All!#REF!="Air Force",+All!#REF!,IF(+All!#REF!="Air Force",+All!#REF!,0))</f>
        <v>#REF!</v>
      </c>
      <c r="AK9" s="707" t="e">
        <f>IF(+All!#REF!="Air Force",+All!#REF!,IF(+All!#REF!="Air Force",+All!#REF!,0))</f>
        <v>#REF!</v>
      </c>
      <c r="AL9" s="81" t="e">
        <f>IF(+All!#REF!="Air Force",+All!#REF!,IF(+All!#REF!="Air Force",+All!#REF!,0))</f>
        <v>#REF!</v>
      </c>
      <c r="AM9" s="82" t="e">
        <f>IF(+All!#REF!="Air Force",+All!#REF!,IF(+All!#REF!="Air Force",+All!#REF!,0))</f>
        <v>#REF!</v>
      </c>
      <c r="AN9" s="81" t="e">
        <f>IF(+All!#REF!="Air Force",+All!#REF!,IF(+All!#REF!="Air Force",+All!#REF!,0))</f>
        <v>#REF!</v>
      </c>
      <c r="AO9" s="83" t="e">
        <f>IF(+All!#REF!="Air Force",+All!#REF!,IF(+All!#REF!="Air Force",+All!#REF!,0))</f>
        <v>#REF!</v>
      </c>
      <c r="AP9" s="84" t="e">
        <f>IF(+All!#REF!="Air Force",+All!#REF!,IF(+All!#REF!="Air Force",+All!#REF!,0))</f>
        <v>#REF!</v>
      </c>
      <c r="AQ9" s="480" t="e">
        <f>IF(+All!#REF!="Air Force",+All!#REF!,IF(+All!#REF!="Air Force",+All!#REF!,0))</f>
        <v>#REF!</v>
      </c>
      <c r="AR9" s="482" t="e">
        <f>IF(+All!#REF!="Air Force",+All!#REF!,IF(+All!#REF!="Air Force",+All!#REF!,0))</f>
        <v>#REF!</v>
      </c>
      <c r="AS9" s="483" t="e">
        <f>IF(+All!#REF!="Air Force",+All!#REF!,IF(+All!#REF!="Air Force",+All!#REF!,0))</f>
        <v>#REF!</v>
      </c>
      <c r="AT9" s="483" t="e">
        <f>IF(+All!#REF!="Air Force",+All!#REF!,IF(+All!#REF!="Air Force",+All!#REF!,0))</f>
        <v>#REF!</v>
      </c>
      <c r="AU9" s="482" t="e">
        <f>IF(+All!#REF!="Air Force",+All!#REF!,IF(+All!#REF!="Air Force",+All!#REF!,0))</f>
        <v>#REF!</v>
      </c>
      <c r="AV9" s="483" t="e">
        <f>IF(+All!#REF!="Air Force",+All!#REF!,IF(+All!#REF!="Air Force",+All!#REF!,0))</f>
        <v>#REF!</v>
      </c>
      <c r="AW9" s="484" t="e">
        <f>IF(+All!#REF!="Air Force",+All!#REF!,IF(+All!#REF!="Air Force",+All!#REF!,0))</f>
        <v>#REF!</v>
      </c>
      <c r="AX9" s="483" t="e">
        <f>IF(+All!#REF!="Air Force",+All!#REF!,IF(+All!#REF!="Air Force",+All!#REF!,0))</f>
        <v>#REF!</v>
      </c>
      <c r="AY9" s="88" t="e">
        <f>IF(+All!#REF!="Air Force",+All!#REF!,IF(+All!#REF!="Air Force",+All!#REF!,0))</f>
        <v>#REF!</v>
      </c>
      <c r="AZ9" s="89" t="e">
        <f>IF(+All!#REF!="Air Force",+All!#REF!,IF(+All!#REF!="Air Force",+All!#REF!,0))</f>
        <v>#REF!</v>
      </c>
      <c r="BA9" s="90" t="e">
        <f>IF(+All!#REF!="Air Force",+All!#REF!,IF(+All!#REF!="Air Force",+All!#REF!,0))</f>
        <v>#REF!</v>
      </c>
      <c r="BB9" s="90" t="e">
        <f>IF(+All!#REF!="Air Force",+All!#REF!,IF(+All!#REF!="Air Force",+All!#REF!,0))</f>
        <v>#REF!</v>
      </c>
      <c r="BC9" s="91" t="e">
        <f>IF(+All!#REF!="Air Force",+All!#REF!,IF(+All!#REF!="Air Force",+All!#REF!,0))</f>
        <v>#REF!</v>
      </c>
      <c r="BD9" s="482">
        <f>IF(+All!$F517="Air Force",+All!#REF!,IF(+All!$H517="Air Force",+All!#REF!,0))</f>
        <v>0</v>
      </c>
      <c r="BE9" s="483">
        <f>IF(+All!$F517="Air Force",+All!#REF!,IF(+All!$H517="Air Force",+All!#REF!,0))</f>
        <v>0</v>
      </c>
      <c r="BF9" s="483">
        <f>IF(+All!$F517="Air Force",+All!#REF!,IF(+All!$H517="Air Force",+All!#REF!,0))</f>
        <v>0</v>
      </c>
      <c r="BG9" s="482">
        <f>IF(+All!$F517="Air Force",+All!#REF!,IF(+All!$H517="Air Force",+All!#REF!,0))</f>
        <v>0</v>
      </c>
      <c r="BH9" s="483">
        <f>IF(+All!$F517="Air Force",+All!#REF!,IF(+All!$H517="Air Force",+All!#REF!,0))</f>
        <v>0</v>
      </c>
      <c r="BI9" s="484">
        <f>IF(+All!$F517="Air Force",+All!#REF!,IF(+All!$H517="Air Force",+All!#REF!,0))</f>
        <v>0</v>
      </c>
      <c r="BJ9" s="92">
        <f>IF(+All!$F517="Air Force",+All!#REF!,IF(+All!$H517="Air Force",+All!#REF!,0))</f>
        <v>0</v>
      </c>
      <c r="BK9" s="93">
        <f>IF(+All!$F517="Air Force",+All!#REF!,IF(+All!$H517="Air Force",+All!#REF!,0))</f>
        <v>0</v>
      </c>
    </row>
    <row r="10" spans="1:71" s="107" customFormat="1" x14ac:dyDescent="0.8">
      <c r="A10" s="70">
        <f>IF(+All!$F431="Air Force",+All!A431,IF(+All!$H431="Air Force",+All!A431,0))</f>
        <v>6</v>
      </c>
      <c r="B10" s="480" t="str">
        <f>IF(+All!$F431="Air Force",+All!B431,IF(+All!$H431="Air Force",+All!B431,0))</f>
        <v>Sat</v>
      </c>
      <c r="C10" s="72">
        <f>IF(+All!$F431="Air Force",+All!C431,IF(+All!$H431="Air Force",+All!C431,0))</f>
        <v>44478</v>
      </c>
      <c r="D10" s="73">
        <f>IF(+All!$F431="Air Force",+All!D431,IF(+All!$H431="Air Force",+All!D431,0))</f>
        <v>0.79166666666666663</v>
      </c>
      <c r="E10" s="707" t="str">
        <f>IF(+All!$F431="Air Force",+All!E431,IF(+All!$H431="Air Force",+All!E431,0))</f>
        <v>CBSSN</v>
      </c>
      <c r="F10" s="75" t="str">
        <f>IF(+All!$F431="Air Force",+All!F431,IF(+All!$H431="Air Force",+All!F431,0))</f>
        <v>Wyoming</v>
      </c>
      <c r="G10" s="76" t="str">
        <f>IF(+All!$F431="Air Force",+All!G431,IF(+All!$H431="Air Force",+All!G431,0))</f>
        <v>MWC</v>
      </c>
      <c r="H10" s="75" t="str">
        <f>IF(+All!$F431="Air Force",+All!H431,IF(+All!$H431="Air Force",+All!H431,0))</f>
        <v>Air Force</v>
      </c>
      <c r="I10" s="76" t="str">
        <f>IF(+All!$F431="Air Force",+All!I431,IF(+All!$H431="Air Force",+All!I431,0))</f>
        <v>MWC</v>
      </c>
      <c r="J10" s="706" t="str">
        <f>IF(+All!$F431="Air Force",+All!J431,IF(+All!$H431="Air Force",+All!J431,0))</f>
        <v>Air Force</v>
      </c>
      <c r="K10" s="707" t="str">
        <f>IF(+All!$F431="Air Force",+All!K431,IF(+All!$H431="Air Force",+All!K431,0))</f>
        <v>Wyoming</v>
      </c>
      <c r="L10" s="78">
        <f>IF(+All!$F431="Air Force",+All!L431,IF(+All!$H431="Air Force",+All!L431,0))</f>
        <v>6</v>
      </c>
      <c r="M10" s="79">
        <f>IF(+All!$F431="Air Force",+All!M431,IF(+All!$H431="Air Force",+All!M431,0))</f>
        <v>46</v>
      </c>
      <c r="N10" s="706" t="str">
        <f>IF(+All!$F431="Air Force",+All!N431,IF(+All!$H431="Air Force",+All!N431,0))</f>
        <v>Air Force</v>
      </c>
      <c r="O10" s="708">
        <f>IF(+All!$F431="Air Force",+All!O431,IF(+All!$H431="Air Force",+All!O431,0))</f>
        <v>24</v>
      </c>
      <c r="P10" s="708" t="str">
        <f>IF(+All!$F431="Air Force",+All!P431,IF(+All!$H431="Air Force",+All!P431,0))</f>
        <v>Wyoming</v>
      </c>
      <c r="Q10" s="707">
        <f>IF(+All!$F431="Air Force",+All!Q431,IF(+All!$H431="Air Force",+All!Q431,0))</f>
        <v>14</v>
      </c>
      <c r="R10" s="706" t="str">
        <f>IF(+All!$F431="Air Force",+All!R431,IF(+All!$H431="Air Force",+All!R431,0))</f>
        <v>Air Force</v>
      </c>
      <c r="S10" s="708" t="str">
        <f>IF(+All!$F431="Air Force",+All!S431,IF(+All!$H431="Air Force",+All!S431,0))</f>
        <v>Wyoming</v>
      </c>
      <c r="T10" s="706" t="str">
        <f>IF(+All!$F431="Air Force",+All!T431,IF(+All!$H431="Air Force",+All!T431,0))</f>
        <v>Wyoming</v>
      </c>
      <c r="U10" s="707" t="str">
        <f>IF(+All!$F431="Air Force",+All!U431,IF(+All!$H431="Air Force",+All!U431,0))</f>
        <v>L</v>
      </c>
      <c r="V10" s="706" t="e">
        <f>IF(+All!#REF!="Air Force",+All!#REF!,IF(+All!#REF!="Air Force",+All!#REF!,0))</f>
        <v>#REF!</v>
      </c>
      <c r="W10" s="707" t="e">
        <f>IF(+All!#REF!="Air Force",+All!#REF!,IF(+All!#REF!="Air Force",+All!#REF!,0))</f>
        <v>#REF!</v>
      </c>
      <c r="X10" s="706" t="e">
        <f>IF(+All!#REF!="Air Force",+All!#REF!,IF(+All!#REF!="Air Force",+All!#REF!,0))</f>
        <v>#REF!</v>
      </c>
      <c r="Y10" s="707" t="e">
        <f>IF(+All!#REF!="Air Force",+All!#REF!,IF(+All!#REF!="Air Force",+All!#REF!,0))</f>
        <v>#REF!</v>
      </c>
      <c r="Z10" s="706" t="e">
        <f>IF(+All!#REF!="Air Force",+All!#REF!,IF(+All!#REF!="Air Force",+All!#REF!,0))</f>
        <v>#REF!</v>
      </c>
      <c r="AA10" s="707" t="e">
        <f>IF(+All!#REF!="Air Force",+All!#REF!,IF(+All!#REF!="Air Force",+All!#REF!,0))</f>
        <v>#REF!</v>
      </c>
      <c r="AB10" s="706" t="e">
        <f>IF(+All!#REF!="Air Force",+All!#REF!,IF(+All!#REF!="Air Force",+All!#REF!,0))</f>
        <v>#REF!</v>
      </c>
      <c r="AC10" s="707" t="e">
        <f>IF(+All!#REF!="Air Force",+All!#REF!,IF(+All!#REF!="Air Force",+All!#REF!,0))</f>
        <v>#REF!</v>
      </c>
      <c r="AD10" s="706" t="e">
        <f>IF(+All!#REF!="Air Force",+All!#REF!,IF(+All!#REF!="Air Force",+All!#REF!,0))</f>
        <v>#REF!</v>
      </c>
      <c r="AE10" s="707" t="e">
        <f>IF(+All!#REF!="Air Force",+All!#REF!,IF(+All!#REF!="Air Force",+All!#REF!,0))</f>
        <v>#REF!</v>
      </c>
      <c r="AF10" s="706" t="e">
        <f>IF(+All!#REF!="Air Force",+All!#REF!,IF(+All!#REF!="Air Force",+All!#REF!,0))</f>
        <v>#REF!</v>
      </c>
      <c r="AG10" s="707" t="e">
        <f>IF(+All!#REF!="Air Force",+All!#REF!,IF(+All!#REF!="Air Force",+All!#REF!,0))</f>
        <v>#REF!</v>
      </c>
      <c r="AH10" s="706" t="e">
        <f>IF(+All!#REF!="Air Force",+All!#REF!,IF(+All!#REF!="Air Force",+All!#REF!,0))</f>
        <v>#REF!</v>
      </c>
      <c r="AI10" s="707" t="e">
        <f>IF(+All!#REF!="Air Force",+All!#REF!,IF(+All!#REF!="Air Force",+All!#REF!,0))</f>
        <v>#REF!</v>
      </c>
      <c r="AJ10" s="706" t="e">
        <f>IF(+All!#REF!="Air Force",+All!#REF!,IF(+All!#REF!="Air Force",+All!#REF!,0))</f>
        <v>#REF!</v>
      </c>
      <c r="AK10" s="707" t="e">
        <f>IF(+All!#REF!="Air Force",+All!#REF!,IF(+All!#REF!="Air Force",+All!#REF!,0))</f>
        <v>#REF!</v>
      </c>
      <c r="AL10" s="81" t="e">
        <f>IF(+All!#REF!="Air Force",+All!#REF!,IF(+All!#REF!="Air Force",+All!#REF!,0))</f>
        <v>#REF!</v>
      </c>
      <c r="AM10" s="82" t="e">
        <f>IF(+All!#REF!="Air Force",+All!#REF!,IF(+All!#REF!="Air Force",+All!#REF!,0))</f>
        <v>#REF!</v>
      </c>
      <c r="AN10" s="81" t="e">
        <f>IF(+All!#REF!="Air Force",+All!#REF!,IF(+All!#REF!="Air Force",+All!#REF!,0))</f>
        <v>#REF!</v>
      </c>
      <c r="AO10" s="83" t="e">
        <f>IF(+All!#REF!="Air Force",+All!#REF!,IF(+All!#REF!="Air Force",+All!#REF!,0))</f>
        <v>#REF!</v>
      </c>
      <c r="AP10" s="84" t="e">
        <f>IF(+All!#REF!="Air Force",+All!#REF!,IF(+All!#REF!="Air Force",+All!#REF!,0))</f>
        <v>#REF!</v>
      </c>
      <c r="AQ10" s="480" t="e">
        <f>IF(+All!#REF!="Air Force",+All!#REF!,IF(+All!#REF!="Air Force",+All!#REF!,0))</f>
        <v>#REF!</v>
      </c>
      <c r="AR10" s="482" t="e">
        <f>IF(+All!#REF!="Air Force",+All!#REF!,IF(+All!#REF!="Air Force",+All!#REF!,0))</f>
        <v>#REF!</v>
      </c>
      <c r="AS10" s="483" t="e">
        <f>IF(+All!#REF!="Air Force",+All!#REF!,IF(+All!#REF!="Air Force",+All!#REF!,0))</f>
        <v>#REF!</v>
      </c>
      <c r="AT10" s="483" t="e">
        <f>IF(+All!#REF!="Air Force",+All!#REF!,IF(+All!#REF!="Air Force",+All!#REF!,0))</f>
        <v>#REF!</v>
      </c>
      <c r="AU10" s="482" t="e">
        <f>IF(+All!#REF!="Air Force",+All!#REF!,IF(+All!#REF!="Air Force",+All!#REF!,0))</f>
        <v>#REF!</v>
      </c>
      <c r="AV10" s="483" t="e">
        <f>IF(+All!#REF!="Air Force",+All!#REF!,IF(+All!#REF!="Air Force",+All!#REF!,0))</f>
        <v>#REF!</v>
      </c>
      <c r="AW10" s="484" t="e">
        <f>IF(+All!#REF!="Air Force",+All!#REF!,IF(+All!#REF!="Air Force",+All!#REF!,0))</f>
        <v>#REF!</v>
      </c>
      <c r="AX10" s="483" t="e">
        <f>IF(+All!#REF!="Air Force",+All!#REF!,IF(+All!#REF!="Air Force",+All!#REF!,0))</f>
        <v>#REF!</v>
      </c>
      <c r="AY10" s="88" t="e">
        <f>IF(+All!#REF!="Air Force",+All!#REF!,IF(+All!#REF!="Air Force",+All!#REF!,0))</f>
        <v>#REF!</v>
      </c>
      <c r="AZ10" s="89" t="e">
        <f>IF(+All!#REF!="Air Force",+All!#REF!,IF(+All!#REF!="Air Force",+All!#REF!,0))</f>
        <v>#REF!</v>
      </c>
      <c r="BA10" s="90" t="e">
        <f>IF(+All!#REF!="Air Force",+All!#REF!,IF(+All!#REF!="Air Force",+All!#REF!,0))</f>
        <v>#REF!</v>
      </c>
      <c r="BB10" s="90" t="e">
        <f>IF(+All!#REF!="Air Force",+All!#REF!,IF(+All!#REF!="Air Force",+All!#REF!,0))</f>
        <v>#REF!</v>
      </c>
      <c r="BC10" s="91" t="e">
        <f>IF(+All!#REF!="Air Force",+All!#REF!,IF(+All!#REF!="Air Force",+All!#REF!,0))</f>
        <v>#REF!</v>
      </c>
      <c r="BD10" s="482">
        <f>IF(+All!$F583="Air Force",+All!#REF!,IF(+All!$H583="Air Force",+All!#REF!,0))</f>
        <v>0</v>
      </c>
      <c r="BE10" s="483">
        <f>IF(+All!$F583="Air Force",+All!#REF!,IF(+All!$H583="Air Force",+All!#REF!,0))</f>
        <v>0</v>
      </c>
      <c r="BF10" s="483">
        <f>IF(+All!$F583="Air Force",+All!#REF!,IF(+All!$H583="Air Force",+All!#REF!,0))</f>
        <v>0</v>
      </c>
      <c r="BG10" s="482">
        <f>IF(+All!$F583="Air Force",+All!#REF!,IF(+All!$H583="Air Force",+All!#REF!,0))</f>
        <v>0</v>
      </c>
      <c r="BH10" s="483">
        <f>IF(+All!$F583="Air Force",+All!#REF!,IF(+All!$H583="Air Force",+All!#REF!,0))</f>
        <v>0</v>
      </c>
      <c r="BI10" s="484">
        <f>IF(+All!$F583="Air Force",+All!#REF!,IF(+All!$H583="Air Force",+All!#REF!,0))</f>
        <v>0</v>
      </c>
      <c r="BJ10" s="92">
        <f>IF(+All!$F583="Air Force",+All!#REF!,IF(+All!$H583="Air Force",+All!#REF!,0))</f>
        <v>0</v>
      </c>
      <c r="BK10" s="93">
        <f>IF(+All!$F583="Air Force",+All!#REF!,IF(+All!$H583="Air Force",+All!#REF!,0))</f>
        <v>0</v>
      </c>
    </row>
    <row r="11" spans="1:71" s="107" customFormat="1" x14ac:dyDescent="0.8">
      <c r="A11" s="70">
        <f>IF(+All!$F510="Air Force",+All!A510,IF(+All!$H510="Air Force",+All!A510,0))</f>
        <v>7</v>
      </c>
      <c r="B11" s="480" t="str">
        <f>IF(+All!$F510="Air Force",+All!B510,IF(+All!$H510="Air Force",+All!B510,0))</f>
        <v>Sat</v>
      </c>
      <c r="C11" s="72">
        <f>IF(+All!$F510="Air Force",+All!C510,IF(+All!$H510="Air Force",+All!C510,0))</f>
        <v>44485</v>
      </c>
      <c r="D11" s="73">
        <f>IF(+All!$F510="Air Force",+All!D510,IF(+All!$H510="Air Force",+All!D510,0))</f>
        <v>0.875</v>
      </c>
      <c r="E11" s="707" t="str">
        <f>IF(+All!$F510="Air Force",+All!E510,IF(+All!$H510="Air Force",+All!E510,0))</f>
        <v>FS1</v>
      </c>
      <c r="F11" s="75" t="str">
        <f>IF(+All!$F510="Air Force",+All!F510,IF(+All!$H510="Air Force",+All!F510,0))</f>
        <v>Air Force</v>
      </c>
      <c r="G11" s="76" t="str">
        <f>IF(+All!$F510="Air Force",+All!G510,IF(+All!$H510="Air Force",+All!G510,0))</f>
        <v>MWC</v>
      </c>
      <c r="H11" s="75" t="str">
        <f>IF(+All!$F510="Air Force",+All!H510,IF(+All!$H510="Air Force",+All!H510,0))</f>
        <v>Boise State</v>
      </c>
      <c r="I11" s="76" t="str">
        <f>IF(+All!$F510="Air Force",+All!I510,IF(+All!$H510="Air Force",+All!I510,0))</f>
        <v>MWC</v>
      </c>
      <c r="J11" s="706" t="str">
        <f>IF(+All!$F510="Air Force",+All!J510,IF(+All!$H510="Air Force",+All!J510,0))</f>
        <v>Boise State</v>
      </c>
      <c r="K11" s="707" t="str">
        <f>IF(+All!$F510="Air Force",+All!K510,IF(+All!$H510="Air Force",+All!K510,0))</f>
        <v>Air Force</v>
      </c>
      <c r="L11" s="78">
        <f>IF(+All!$F510="Air Force",+All!L510,IF(+All!$H510="Air Force",+All!L510,0))</f>
        <v>4</v>
      </c>
      <c r="M11" s="79">
        <f>IF(+All!$F510="Air Force",+All!M510,IF(+All!$H510="Air Force",+All!M510,0))</f>
        <v>51</v>
      </c>
      <c r="N11" s="706" t="str">
        <f>IF(+All!$F510="Air Force",+All!N510,IF(+All!$H510="Air Force",+All!N510,0))</f>
        <v>Air Force</v>
      </c>
      <c r="O11" s="708">
        <f>IF(+All!$F510="Air Force",+All!O510,IF(+All!$H510="Air Force",+All!O510,0))</f>
        <v>24</v>
      </c>
      <c r="P11" s="708" t="str">
        <f>IF(+All!$F510="Air Force",+All!P510,IF(+All!$H510="Air Force",+All!P510,0))</f>
        <v>Boise State</v>
      </c>
      <c r="Q11" s="707">
        <f>IF(+All!$F510="Air Force",+All!Q510,IF(+All!$H510="Air Force",+All!Q510,0))</f>
        <v>17</v>
      </c>
      <c r="R11" s="706" t="str">
        <f>IF(+All!$F510="Air Force",+All!R510,IF(+All!$H510="Air Force",+All!R510,0))</f>
        <v>Air Force</v>
      </c>
      <c r="S11" s="708" t="str">
        <f>IF(+All!$F510="Air Force",+All!S510,IF(+All!$H510="Air Force",+All!S510,0))</f>
        <v>Boise State</v>
      </c>
      <c r="T11" s="706" t="str">
        <f>IF(+All!$F510="Air Force",+All!T510,IF(+All!$H510="Air Force",+All!T510,0))</f>
        <v>Boise State</v>
      </c>
      <c r="U11" s="707" t="str">
        <f>IF(+All!$F510="Air Force",+All!U510,IF(+All!$H510="Air Force",+All!U510,0))</f>
        <v>L</v>
      </c>
      <c r="V11" s="706" t="e">
        <f>IF(+All!#REF!="Air Force",+All!#REF!,IF(+All!#REF!="Air Force",+All!#REF!,0))</f>
        <v>#REF!</v>
      </c>
      <c r="W11" s="707" t="e">
        <f>IF(+All!#REF!="Air Force",+All!#REF!,IF(+All!#REF!="Air Force",+All!#REF!,0))</f>
        <v>#REF!</v>
      </c>
      <c r="X11" s="706" t="e">
        <f>IF(+All!#REF!="Air Force",+All!#REF!,IF(+All!#REF!="Air Force",+All!#REF!,0))</f>
        <v>#REF!</v>
      </c>
      <c r="Y11" s="707" t="e">
        <f>IF(+All!#REF!="Air Force",+All!#REF!,IF(+All!#REF!="Air Force",+All!#REF!,0))</f>
        <v>#REF!</v>
      </c>
      <c r="Z11" s="706" t="e">
        <f>IF(+All!#REF!="Air Force",+All!#REF!,IF(+All!#REF!="Air Force",+All!#REF!,0))</f>
        <v>#REF!</v>
      </c>
      <c r="AA11" s="707" t="e">
        <f>IF(+All!#REF!="Air Force",+All!#REF!,IF(+All!#REF!="Air Force",+All!#REF!,0))</f>
        <v>#REF!</v>
      </c>
      <c r="AB11" s="706" t="e">
        <f>IF(+All!#REF!="Air Force",+All!#REF!,IF(+All!#REF!="Air Force",+All!#REF!,0))</f>
        <v>#REF!</v>
      </c>
      <c r="AC11" s="707" t="e">
        <f>IF(+All!#REF!="Air Force",+All!#REF!,IF(+All!#REF!="Air Force",+All!#REF!,0))</f>
        <v>#REF!</v>
      </c>
      <c r="AD11" s="706" t="e">
        <f>IF(+All!#REF!="Air Force",+All!#REF!,IF(+All!#REF!="Air Force",+All!#REF!,0))</f>
        <v>#REF!</v>
      </c>
      <c r="AE11" s="707" t="e">
        <f>IF(+All!#REF!="Air Force",+All!#REF!,IF(+All!#REF!="Air Force",+All!#REF!,0))</f>
        <v>#REF!</v>
      </c>
      <c r="AF11" s="706" t="e">
        <f>IF(+All!#REF!="Air Force",+All!#REF!,IF(+All!#REF!="Air Force",+All!#REF!,0))</f>
        <v>#REF!</v>
      </c>
      <c r="AG11" s="707" t="e">
        <f>IF(+All!#REF!="Air Force",+All!#REF!,IF(+All!#REF!="Air Force",+All!#REF!,0))</f>
        <v>#REF!</v>
      </c>
      <c r="AH11" s="706" t="e">
        <f>IF(+All!#REF!="Air Force",+All!#REF!,IF(+All!#REF!="Air Force",+All!#REF!,0))</f>
        <v>#REF!</v>
      </c>
      <c r="AI11" s="707" t="e">
        <f>IF(+All!#REF!="Air Force",+All!#REF!,IF(+All!#REF!="Air Force",+All!#REF!,0))</f>
        <v>#REF!</v>
      </c>
      <c r="AJ11" s="706" t="e">
        <f>IF(+All!#REF!="Air Force",+All!#REF!,IF(+All!#REF!="Air Force",+All!#REF!,0))</f>
        <v>#REF!</v>
      </c>
      <c r="AK11" s="707" t="e">
        <f>IF(+All!#REF!="Air Force",+All!#REF!,IF(+All!#REF!="Air Force",+All!#REF!,0))</f>
        <v>#REF!</v>
      </c>
      <c r="AL11" s="81" t="e">
        <f>IF(+All!#REF!="Air Force",+All!#REF!,IF(+All!#REF!="Air Force",+All!#REF!,0))</f>
        <v>#REF!</v>
      </c>
      <c r="AM11" s="82" t="e">
        <f>IF(+All!#REF!="Air Force",+All!#REF!,IF(+All!#REF!="Air Force",+All!#REF!,0))</f>
        <v>#REF!</v>
      </c>
      <c r="AN11" s="81" t="e">
        <f>IF(+All!#REF!="Air Force",+All!#REF!,IF(+All!#REF!="Air Force",+All!#REF!,0))</f>
        <v>#REF!</v>
      </c>
      <c r="AO11" s="83" t="e">
        <f>IF(+All!#REF!="Air Force",+All!#REF!,IF(+All!#REF!="Air Force",+All!#REF!,0))</f>
        <v>#REF!</v>
      </c>
      <c r="AP11" s="84" t="e">
        <f>IF(+All!#REF!="Air Force",+All!#REF!,IF(+All!#REF!="Air Force",+All!#REF!,0))</f>
        <v>#REF!</v>
      </c>
      <c r="AQ11" s="480" t="e">
        <f>IF(+All!#REF!="Air Force",+All!#REF!,IF(+All!#REF!="Air Force",+All!#REF!,0))</f>
        <v>#REF!</v>
      </c>
      <c r="AR11" s="482" t="e">
        <f>IF(+All!#REF!="Air Force",+All!#REF!,IF(+All!#REF!="Air Force",+All!#REF!,0))</f>
        <v>#REF!</v>
      </c>
      <c r="AS11" s="483" t="e">
        <f>IF(+All!#REF!="Air Force",+All!#REF!,IF(+All!#REF!="Air Force",+All!#REF!,0))</f>
        <v>#REF!</v>
      </c>
      <c r="AT11" s="483" t="e">
        <f>IF(+All!#REF!="Air Force",+All!#REF!,IF(+All!#REF!="Air Force",+All!#REF!,0))</f>
        <v>#REF!</v>
      </c>
      <c r="AU11" s="482" t="e">
        <f>IF(+All!#REF!="Air Force",+All!#REF!,IF(+All!#REF!="Air Force",+All!#REF!,0))</f>
        <v>#REF!</v>
      </c>
      <c r="AV11" s="483" t="e">
        <f>IF(+All!#REF!="Air Force",+All!#REF!,IF(+All!#REF!="Air Force",+All!#REF!,0))</f>
        <v>#REF!</v>
      </c>
      <c r="AW11" s="484" t="e">
        <f>IF(+All!#REF!="Air Force",+All!#REF!,IF(+All!#REF!="Air Force",+All!#REF!,0))</f>
        <v>#REF!</v>
      </c>
      <c r="AX11" s="483" t="e">
        <f>IF(+All!#REF!="Air Force",+All!#REF!,IF(+All!#REF!="Air Force",+All!#REF!,0))</f>
        <v>#REF!</v>
      </c>
      <c r="AY11" s="88" t="e">
        <f>IF(+All!#REF!="Air Force",+All!#REF!,IF(+All!#REF!="Air Force",+All!#REF!,0))</f>
        <v>#REF!</v>
      </c>
      <c r="AZ11" s="89" t="e">
        <f>IF(+All!#REF!="Air Force",+All!#REF!,IF(+All!#REF!="Air Force",+All!#REF!,0))</f>
        <v>#REF!</v>
      </c>
      <c r="BA11" s="90" t="e">
        <f>IF(+All!#REF!="Air Force",+All!#REF!,IF(+All!#REF!="Air Force",+All!#REF!,0))</f>
        <v>#REF!</v>
      </c>
      <c r="BB11" s="90" t="e">
        <f>IF(+All!#REF!="Air Force",+All!#REF!,IF(+All!#REF!="Air Force",+All!#REF!,0))</f>
        <v>#REF!</v>
      </c>
      <c r="BC11" s="91" t="e">
        <f>IF(+All!#REF!="Air Force",+All!#REF!,IF(+All!#REF!="Air Force",+All!#REF!,0))</f>
        <v>#REF!</v>
      </c>
      <c r="BD11" s="482">
        <f>IF(+All!$F654="Air Force",+All!#REF!,IF(+All!$H654="Air Force",+All!#REF!,0))</f>
        <v>0</v>
      </c>
      <c r="BE11" s="483">
        <f>IF(+All!$F654="Air Force",+All!#REF!,IF(+All!$H654="Air Force",+All!#REF!,0))</f>
        <v>0</v>
      </c>
      <c r="BF11" s="483">
        <f>IF(+All!$F654="Air Force",+All!#REF!,IF(+All!$H654="Air Force",+All!#REF!,0))</f>
        <v>0</v>
      </c>
      <c r="BG11" s="482">
        <f>IF(+All!$F654="Air Force",+All!#REF!,IF(+All!$H654="Air Force",+All!#REF!,0))</f>
        <v>0</v>
      </c>
      <c r="BH11" s="483">
        <f>IF(+All!$F654="Air Force",+All!#REF!,IF(+All!$H654="Air Force",+All!#REF!,0))</f>
        <v>0</v>
      </c>
      <c r="BI11" s="484">
        <f>IF(+All!$F654="Air Force",+All!#REF!,IF(+All!$H654="Air Force",+All!#REF!,0))</f>
        <v>0</v>
      </c>
      <c r="BJ11" s="92">
        <f>IF(+All!$F654="Air Force",+All!#REF!,IF(+All!$H654="Air Force",+All!#REF!,0))</f>
        <v>0</v>
      </c>
      <c r="BK11" s="93">
        <f>IF(+All!$F654="Air Force",+All!#REF!,IF(+All!$H654="Air Force",+All!#REF!,0))</f>
        <v>0</v>
      </c>
    </row>
    <row r="12" spans="1:71" s="107" customFormat="1" x14ac:dyDescent="0.8">
      <c r="A12" s="70">
        <f>IF(+All!$F594="Air Force",+All!A594,IF(+All!$H594="Air Force",+All!A594,0))</f>
        <v>8</v>
      </c>
      <c r="B12" s="480" t="str">
        <f>IF(+All!$F594="Air Force",+All!B594,IF(+All!$H594="Air Force",+All!B594,0))</f>
        <v>Sat</v>
      </c>
      <c r="C12" s="72">
        <f>IF(+All!$F594="Air Force",+All!C594,IF(+All!$H594="Air Force",+All!C594,0))</f>
        <v>44492</v>
      </c>
      <c r="D12" s="73">
        <f>IF(+All!$F594="Air Force",+All!D594,IF(+All!$H594="Air Force",+All!D594,0))</f>
        <v>0.79166666666666663</v>
      </c>
      <c r="E12" s="707" t="str">
        <f>IF(+All!$F594="Air Force",+All!E594,IF(+All!$H594="Air Force",+All!E594,0))</f>
        <v>CBSSN</v>
      </c>
      <c r="F12" s="75" t="str">
        <f>IF(+All!$F594="Air Force",+All!F594,IF(+All!$H594="Air Force",+All!F594,0))</f>
        <v>San Diego State</v>
      </c>
      <c r="G12" s="76" t="str">
        <f>IF(+All!$F594="Air Force",+All!G594,IF(+All!$H594="Air Force",+All!G594,0))</f>
        <v>MWC</v>
      </c>
      <c r="H12" s="75" t="str">
        <f>IF(+All!$F594="Air Force",+All!H594,IF(+All!$H594="Air Force",+All!H594,0))</f>
        <v>Air Force</v>
      </c>
      <c r="I12" s="76" t="str">
        <f>IF(+All!$F594="Air Force",+All!I594,IF(+All!$H594="Air Force",+All!I594,0))</f>
        <v>MWC</v>
      </c>
      <c r="J12" s="706" t="str">
        <f>IF(+All!$F594="Air Force",+All!J594,IF(+All!$H594="Air Force",+All!J594,0))</f>
        <v>Air Force</v>
      </c>
      <c r="K12" s="707" t="str">
        <f>IF(+All!$F594="Air Force",+All!K594,IF(+All!$H594="Air Force",+All!K594,0))</f>
        <v>San Diego State</v>
      </c>
      <c r="L12" s="78">
        <f>IF(+All!$F594="Air Force",+All!L594,IF(+All!$H594="Air Force",+All!L594,0))</f>
        <v>3.5</v>
      </c>
      <c r="M12" s="79">
        <f>IF(+All!$F594="Air Force",+All!M594,IF(+All!$H594="Air Force",+All!M594,0))</f>
        <v>40</v>
      </c>
      <c r="N12" s="706" t="str">
        <f>IF(+All!$F594="Air Force",+All!N594,IF(+All!$H594="Air Force",+All!N594,0))</f>
        <v>San Diego State</v>
      </c>
      <c r="O12" s="708">
        <f>IF(+All!$F594="Air Force",+All!O594,IF(+All!$H594="Air Force",+All!O594,0))</f>
        <v>20</v>
      </c>
      <c r="P12" s="708" t="str">
        <f>IF(+All!$F594="Air Force",+All!P594,IF(+All!$H594="Air Force",+All!P594,0))</f>
        <v>Air Force</v>
      </c>
      <c r="Q12" s="707">
        <f>IF(+All!$F594="Air Force",+All!Q594,IF(+All!$H594="Air Force",+All!Q594,0))</f>
        <v>14</v>
      </c>
      <c r="R12" s="706" t="str">
        <f>IF(+All!$F594="Air Force",+All!R594,IF(+All!$H594="Air Force",+All!R594,0))</f>
        <v>San Diego State</v>
      </c>
      <c r="S12" s="708" t="str">
        <f>IF(+All!$F594="Air Force",+All!S594,IF(+All!$H594="Air Force",+All!S594,0))</f>
        <v>Air Force</v>
      </c>
      <c r="T12" s="706" t="str">
        <f>IF(+All!$F594="Air Force",+All!T594,IF(+All!$H594="Air Force",+All!T594,0))</f>
        <v>San Diego State</v>
      </c>
      <c r="U12" s="707" t="str">
        <f>IF(+All!$F594="Air Force",+All!U594,IF(+All!$H594="Air Force",+All!U594,0))</f>
        <v>W</v>
      </c>
      <c r="V12" s="706" t="e">
        <f>IF(+All!#REF!="Air Force",+All!#REF!,IF(+All!#REF!="Air Force",+All!#REF!,0))</f>
        <v>#REF!</v>
      </c>
      <c r="W12" s="707" t="e">
        <f>IF(+All!#REF!="Air Force",+All!#REF!,IF(+All!#REF!="Air Force",+All!#REF!,0))</f>
        <v>#REF!</v>
      </c>
      <c r="X12" s="706" t="e">
        <f>IF(+All!#REF!="Air Force",+All!#REF!,IF(+All!#REF!="Air Force",+All!#REF!,0))</f>
        <v>#REF!</v>
      </c>
      <c r="Y12" s="707" t="e">
        <f>IF(+All!#REF!="Air Force",+All!#REF!,IF(+All!#REF!="Air Force",+All!#REF!,0))</f>
        <v>#REF!</v>
      </c>
      <c r="Z12" s="706" t="e">
        <f>IF(+All!#REF!="Air Force",+All!#REF!,IF(+All!#REF!="Air Force",+All!#REF!,0))</f>
        <v>#REF!</v>
      </c>
      <c r="AA12" s="707" t="e">
        <f>IF(+All!#REF!="Air Force",+All!#REF!,IF(+All!#REF!="Air Force",+All!#REF!,0))</f>
        <v>#REF!</v>
      </c>
      <c r="AB12" s="706" t="e">
        <f>IF(+All!#REF!="Air Force",+All!#REF!,IF(+All!#REF!="Air Force",+All!#REF!,0))</f>
        <v>#REF!</v>
      </c>
      <c r="AC12" s="707" t="e">
        <f>IF(+All!#REF!="Air Force",+All!#REF!,IF(+All!#REF!="Air Force",+All!#REF!,0))</f>
        <v>#REF!</v>
      </c>
      <c r="AD12" s="706" t="e">
        <f>IF(+All!#REF!="Air Force",+All!#REF!,IF(+All!#REF!="Air Force",+All!#REF!,0))</f>
        <v>#REF!</v>
      </c>
      <c r="AE12" s="707" t="e">
        <f>IF(+All!#REF!="Air Force",+All!#REF!,IF(+All!#REF!="Air Force",+All!#REF!,0))</f>
        <v>#REF!</v>
      </c>
      <c r="AF12" s="706" t="e">
        <f>IF(+All!#REF!="Air Force",+All!#REF!,IF(+All!#REF!="Air Force",+All!#REF!,0))</f>
        <v>#REF!</v>
      </c>
      <c r="AG12" s="707" t="e">
        <f>IF(+All!#REF!="Air Force",+All!#REF!,IF(+All!#REF!="Air Force",+All!#REF!,0))</f>
        <v>#REF!</v>
      </c>
      <c r="AH12" s="706" t="e">
        <f>IF(+All!#REF!="Air Force",+All!#REF!,IF(+All!#REF!="Air Force",+All!#REF!,0))</f>
        <v>#REF!</v>
      </c>
      <c r="AI12" s="707" t="e">
        <f>IF(+All!#REF!="Air Force",+All!#REF!,IF(+All!#REF!="Air Force",+All!#REF!,0))</f>
        <v>#REF!</v>
      </c>
      <c r="AJ12" s="706" t="e">
        <f>IF(+All!#REF!="Air Force",+All!#REF!,IF(+All!#REF!="Air Force",+All!#REF!,0))</f>
        <v>#REF!</v>
      </c>
      <c r="AK12" s="707" t="e">
        <f>IF(+All!#REF!="Air Force",+All!#REF!,IF(+All!#REF!="Air Force",+All!#REF!,0))</f>
        <v>#REF!</v>
      </c>
      <c r="AL12" s="81" t="e">
        <f>IF(+All!#REF!="Air Force",+All!#REF!,IF(+All!#REF!="Air Force",+All!#REF!,0))</f>
        <v>#REF!</v>
      </c>
      <c r="AM12" s="82" t="e">
        <f>IF(+All!#REF!="Air Force",+All!#REF!,IF(+All!#REF!="Air Force",+All!#REF!,0))</f>
        <v>#REF!</v>
      </c>
      <c r="AN12" s="81" t="e">
        <f>IF(+All!#REF!="Air Force",+All!#REF!,IF(+All!#REF!="Air Force",+All!#REF!,0))</f>
        <v>#REF!</v>
      </c>
      <c r="AO12" s="83" t="e">
        <f>IF(+All!#REF!="Air Force",+All!#REF!,IF(+All!#REF!="Air Force",+All!#REF!,0))</f>
        <v>#REF!</v>
      </c>
      <c r="AP12" s="84" t="e">
        <f>IF(+All!#REF!="Air Force",+All!#REF!,IF(+All!#REF!="Air Force",+All!#REF!,0))</f>
        <v>#REF!</v>
      </c>
      <c r="AQ12" s="480" t="e">
        <f>IF(+All!#REF!="Air Force",+All!#REF!,IF(+All!#REF!="Air Force",+All!#REF!,0))</f>
        <v>#REF!</v>
      </c>
      <c r="AR12" s="482" t="e">
        <f>IF(+All!#REF!="Air Force",+All!#REF!,IF(+All!#REF!="Air Force",+All!#REF!,0))</f>
        <v>#REF!</v>
      </c>
      <c r="AS12" s="483" t="e">
        <f>IF(+All!#REF!="Air Force",+All!#REF!,IF(+All!#REF!="Air Force",+All!#REF!,0))</f>
        <v>#REF!</v>
      </c>
      <c r="AT12" s="483" t="e">
        <f>IF(+All!#REF!="Air Force",+All!#REF!,IF(+All!#REF!="Air Force",+All!#REF!,0))</f>
        <v>#REF!</v>
      </c>
      <c r="AU12" s="482" t="e">
        <f>IF(+All!#REF!="Air Force",+All!#REF!,IF(+All!#REF!="Air Force",+All!#REF!,0))</f>
        <v>#REF!</v>
      </c>
      <c r="AV12" s="483" t="e">
        <f>IF(+All!#REF!="Air Force",+All!#REF!,IF(+All!#REF!="Air Force",+All!#REF!,0))</f>
        <v>#REF!</v>
      </c>
      <c r="AW12" s="484" t="e">
        <f>IF(+All!#REF!="Air Force",+All!#REF!,IF(+All!#REF!="Air Force",+All!#REF!,0))</f>
        <v>#REF!</v>
      </c>
      <c r="AX12" s="483" t="e">
        <f>IF(+All!#REF!="Air Force",+All!#REF!,IF(+All!#REF!="Air Force",+All!#REF!,0))</f>
        <v>#REF!</v>
      </c>
      <c r="AY12" s="88" t="e">
        <f>IF(+All!#REF!="Air Force",+All!#REF!,IF(+All!#REF!="Air Force",+All!#REF!,0))</f>
        <v>#REF!</v>
      </c>
      <c r="AZ12" s="89" t="e">
        <f>IF(+All!#REF!="Air Force",+All!#REF!,IF(+All!#REF!="Air Force",+All!#REF!,0))</f>
        <v>#REF!</v>
      </c>
      <c r="BA12" s="90" t="e">
        <f>IF(+All!#REF!="Air Force",+All!#REF!,IF(+All!#REF!="Air Force",+All!#REF!,0))</f>
        <v>#REF!</v>
      </c>
      <c r="BB12" s="90" t="e">
        <f>IF(+All!#REF!="Air Force",+All!#REF!,IF(+All!#REF!="Air Force",+All!#REF!,0))</f>
        <v>#REF!</v>
      </c>
      <c r="BC12" s="91" t="e">
        <f>IF(+All!#REF!="Air Force",+All!#REF!,IF(+All!#REF!="Air Force",+All!#REF!,0))</f>
        <v>#REF!</v>
      </c>
      <c r="BD12" s="482">
        <f>IF(+All!$F741="Air Force",+All!#REF!,IF(+All!$H741="Air Force",+All!#REF!,0))</f>
        <v>0</v>
      </c>
      <c r="BE12" s="483">
        <f>IF(+All!$F741="Air Force",+All!#REF!,IF(+All!$H741="Air Force",+All!#REF!,0))</f>
        <v>0</v>
      </c>
      <c r="BF12" s="483">
        <f>IF(+All!$F741="Air Force",+All!#REF!,IF(+All!$H741="Air Force",+All!#REF!,0))</f>
        <v>0</v>
      </c>
      <c r="BG12" s="482">
        <f>IF(+All!$F741="Air Force",+All!#REF!,IF(+All!$H741="Air Force",+All!#REF!,0))</f>
        <v>0</v>
      </c>
      <c r="BH12" s="483">
        <f>IF(+All!$F741="Air Force",+All!#REF!,IF(+All!$H741="Air Force",+All!#REF!,0))</f>
        <v>0</v>
      </c>
      <c r="BI12" s="484">
        <f>IF(+All!$F741="Air Force",+All!#REF!,IF(+All!$H741="Air Force",+All!#REF!,0))</f>
        <v>0</v>
      </c>
      <c r="BJ12" s="92">
        <f>IF(+All!$F741="Air Force",+All!#REF!,IF(+All!$H741="Air Force",+All!#REF!,0))</f>
        <v>0</v>
      </c>
      <c r="BK12" s="93">
        <f>IF(+All!$F741="Air Force",+All!#REF!,IF(+All!$H741="Air Force",+All!#REF!,0))</f>
        <v>0</v>
      </c>
    </row>
    <row r="13" spans="1:71" s="107" customFormat="1" x14ac:dyDescent="0.8">
      <c r="A13" s="70">
        <f>IF(+All!$F685="Air Force",+All!A685,IF(+All!$H685="Air Force",+All!A685,0))</f>
        <v>9</v>
      </c>
      <c r="B13" s="480" t="str">
        <f>IF(+All!$F685="Air Force",+All!B685,IF(+All!$H685="Air Force",+All!B685,0))</f>
        <v>Sat</v>
      </c>
      <c r="C13" s="72">
        <f>IF(+All!$F685="Air Force",+All!C685,IF(+All!$H685="Air Force",+All!C685,0))</f>
        <v>44499</v>
      </c>
      <c r="D13" s="73">
        <f>IF(+All!$F685="Air Force",+All!D685,IF(+All!$H685="Air Force",+All!D685,0))</f>
        <v>0</v>
      </c>
      <c r="E13" s="707">
        <f>IF(+All!$F685="Air Force",+All!E685,IF(+All!$H685="Air Force",+All!E685,0))</f>
        <v>0</v>
      </c>
      <c r="F13" s="75" t="str">
        <f>IF(+All!$F685="Air Force",+All!F685,IF(+All!$H685="Air Force",+All!F685,0))</f>
        <v>Air Force</v>
      </c>
      <c r="G13" s="76" t="str">
        <f>IF(+All!$F685="Air Force",+All!G685,IF(+All!$H685="Air Force",+All!G685,0))</f>
        <v>MWC</v>
      </c>
      <c r="H13" s="75" t="str">
        <f>IF(+All!$F685="Air Force",+All!H685,IF(+All!$H685="Air Force",+All!H685,0))</f>
        <v>Open</v>
      </c>
      <c r="I13" s="76" t="str">
        <f>IF(+All!$F685="Air Force",+All!I685,IF(+All!$H685="Air Force",+All!I685,0))</f>
        <v>ZZZ</v>
      </c>
      <c r="J13" s="706">
        <f>IF(+All!$F685="Air Force",+All!J685,IF(+All!$H685="Air Force",+All!J685,0))</f>
        <v>0</v>
      </c>
      <c r="K13" s="707" t="str">
        <f>IF(+All!$F685="Air Force",+All!K685,IF(+All!$H685="Air Force",+All!K685,0))</f>
        <v>Air Force</v>
      </c>
      <c r="L13" s="78">
        <f>IF(+All!$F685="Air Force",+All!L685,IF(+All!$H685="Air Force",+All!L685,0))</f>
        <v>0</v>
      </c>
      <c r="M13" s="79">
        <f>IF(+All!$F685="Air Force",+All!M685,IF(+All!$H685="Air Force",+All!M685,0))</f>
        <v>0</v>
      </c>
      <c r="N13" s="706">
        <f>IF(+All!$F685="Air Force",+All!N685,IF(+All!$H685="Air Force",+All!N685,0))</f>
        <v>0</v>
      </c>
      <c r="O13" s="708">
        <f>IF(+All!$F685="Air Force",+All!O685,IF(+All!$H685="Air Force",+All!O685,0))</f>
        <v>0</v>
      </c>
      <c r="P13" s="708">
        <f>IF(+All!$F685="Air Force",+All!P685,IF(+All!$H685="Air Force",+All!P685,0))</f>
        <v>0</v>
      </c>
      <c r="Q13" s="707">
        <f>IF(+All!$F685="Air Force",+All!Q685,IF(+All!$H685="Air Force",+All!Q685,0))</f>
        <v>0</v>
      </c>
      <c r="R13" s="706">
        <f>IF(+All!$F685="Air Force",+All!R685,IF(+All!$H685="Air Force",+All!R685,0))</f>
        <v>0</v>
      </c>
      <c r="S13" s="708">
        <f>IF(+All!$F685="Air Force",+All!S685,IF(+All!$H685="Air Force",+All!S685,0))</f>
        <v>0</v>
      </c>
      <c r="T13" s="706">
        <f>IF(+All!$F685="Air Force",+All!T685,IF(+All!$H685="Air Force",+All!T685,0))</f>
        <v>0</v>
      </c>
      <c r="U13" s="707">
        <f>IF(+All!$F685="Air Force",+All!U685,IF(+All!$H685="Air Force",+All!U685,0))</f>
        <v>0</v>
      </c>
      <c r="V13" s="706" t="e">
        <f>IF(+All!#REF!="Air Force",+All!#REF!,IF(+All!#REF!="Air Force",+All!#REF!,0))</f>
        <v>#REF!</v>
      </c>
      <c r="W13" s="707" t="e">
        <f>IF(+All!#REF!="Air Force",+All!#REF!,IF(+All!#REF!="Air Force",+All!#REF!,0))</f>
        <v>#REF!</v>
      </c>
      <c r="X13" s="706" t="e">
        <f>IF(+All!#REF!="Air Force",+All!#REF!,IF(+All!#REF!="Air Force",+All!#REF!,0))</f>
        <v>#REF!</v>
      </c>
      <c r="Y13" s="707" t="e">
        <f>IF(+All!#REF!="Air Force",+All!#REF!,IF(+All!#REF!="Air Force",+All!#REF!,0))</f>
        <v>#REF!</v>
      </c>
      <c r="Z13" s="706" t="e">
        <f>IF(+All!#REF!="Air Force",+All!#REF!,IF(+All!#REF!="Air Force",+All!#REF!,0))</f>
        <v>#REF!</v>
      </c>
      <c r="AA13" s="707" t="e">
        <f>IF(+All!#REF!="Air Force",+All!#REF!,IF(+All!#REF!="Air Force",+All!#REF!,0))</f>
        <v>#REF!</v>
      </c>
      <c r="AB13" s="706" t="e">
        <f>IF(+All!#REF!="Air Force",+All!#REF!,IF(+All!#REF!="Air Force",+All!#REF!,0))</f>
        <v>#REF!</v>
      </c>
      <c r="AC13" s="707" t="e">
        <f>IF(+All!#REF!="Air Force",+All!#REF!,IF(+All!#REF!="Air Force",+All!#REF!,0))</f>
        <v>#REF!</v>
      </c>
      <c r="AD13" s="706" t="e">
        <f>IF(+All!#REF!="Air Force",+All!#REF!,IF(+All!#REF!="Air Force",+All!#REF!,0))</f>
        <v>#REF!</v>
      </c>
      <c r="AE13" s="707" t="e">
        <f>IF(+All!#REF!="Air Force",+All!#REF!,IF(+All!#REF!="Air Force",+All!#REF!,0))</f>
        <v>#REF!</v>
      </c>
      <c r="AF13" s="706" t="e">
        <f>IF(+All!#REF!="Air Force",+All!#REF!,IF(+All!#REF!="Air Force",+All!#REF!,0))</f>
        <v>#REF!</v>
      </c>
      <c r="AG13" s="707" t="e">
        <f>IF(+All!#REF!="Air Force",+All!#REF!,IF(+All!#REF!="Air Force",+All!#REF!,0))</f>
        <v>#REF!</v>
      </c>
      <c r="AH13" s="706" t="e">
        <f>IF(+All!#REF!="Air Force",+All!#REF!,IF(+All!#REF!="Air Force",+All!#REF!,0))</f>
        <v>#REF!</v>
      </c>
      <c r="AI13" s="707" t="e">
        <f>IF(+All!#REF!="Air Force",+All!#REF!,IF(+All!#REF!="Air Force",+All!#REF!,0))</f>
        <v>#REF!</v>
      </c>
      <c r="AJ13" s="706" t="e">
        <f>IF(+All!#REF!="Air Force",+All!#REF!,IF(+All!#REF!="Air Force",+All!#REF!,0))</f>
        <v>#REF!</v>
      </c>
      <c r="AK13" s="707" t="e">
        <f>IF(+All!#REF!="Air Force",+All!#REF!,IF(+All!#REF!="Air Force",+All!#REF!,0))</f>
        <v>#REF!</v>
      </c>
      <c r="AL13" s="81" t="e">
        <f>IF(+All!#REF!="Air Force",+All!#REF!,IF(+All!#REF!="Air Force",+All!#REF!,0))</f>
        <v>#REF!</v>
      </c>
      <c r="AM13" s="82" t="e">
        <f>IF(+All!#REF!="Air Force",+All!#REF!,IF(+All!#REF!="Air Force",+All!#REF!,0))</f>
        <v>#REF!</v>
      </c>
      <c r="AN13" s="81" t="e">
        <f>IF(+All!#REF!="Air Force",+All!#REF!,IF(+All!#REF!="Air Force",+All!#REF!,0))</f>
        <v>#REF!</v>
      </c>
      <c r="AO13" s="83" t="e">
        <f>IF(+All!#REF!="Air Force",+All!#REF!,IF(+All!#REF!="Air Force",+All!#REF!,0))</f>
        <v>#REF!</v>
      </c>
      <c r="AP13" s="84" t="e">
        <f>IF(+All!#REF!="Air Force",+All!#REF!,IF(+All!#REF!="Air Force",+All!#REF!,0))</f>
        <v>#REF!</v>
      </c>
      <c r="AQ13" s="480" t="e">
        <f>IF(+All!#REF!="Air Force",+All!#REF!,IF(+All!#REF!="Air Force",+All!#REF!,0))</f>
        <v>#REF!</v>
      </c>
      <c r="AR13" s="482" t="e">
        <f>IF(+All!#REF!="Air Force",+All!#REF!,IF(+All!#REF!="Air Force",+All!#REF!,0))</f>
        <v>#REF!</v>
      </c>
      <c r="AS13" s="483" t="e">
        <f>IF(+All!#REF!="Air Force",+All!#REF!,IF(+All!#REF!="Air Force",+All!#REF!,0))</f>
        <v>#REF!</v>
      </c>
      <c r="AT13" s="483" t="e">
        <f>IF(+All!#REF!="Air Force",+All!#REF!,IF(+All!#REF!="Air Force",+All!#REF!,0))</f>
        <v>#REF!</v>
      </c>
      <c r="AU13" s="482" t="e">
        <f>IF(+All!#REF!="Air Force",+All!#REF!,IF(+All!#REF!="Air Force",+All!#REF!,0))</f>
        <v>#REF!</v>
      </c>
      <c r="AV13" s="483" t="e">
        <f>IF(+All!#REF!="Air Force",+All!#REF!,IF(+All!#REF!="Air Force",+All!#REF!,0))</f>
        <v>#REF!</v>
      </c>
      <c r="AW13" s="484" t="e">
        <f>IF(+All!#REF!="Air Force",+All!#REF!,IF(+All!#REF!="Air Force",+All!#REF!,0))</f>
        <v>#REF!</v>
      </c>
      <c r="AX13" s="483" t="e">
        <f>IF(+All!#REF!="Air Force",+All!#REF!,IF(+All!#REF!="Air Force",+All!#REF!,0))</f>
        <v>#REF!</v>
      </c>
      <c r="AY13" s="88" t="e">
        <f>IF(+All!#REF!="Air Force",+All!#REF!,IF(+All!#REF!="Air Force",+All!#REF!,0))</f>
        <v>#REF!</v>
      </c>
      <c r="AZ13" s="89" t="e">
        <f>IF(+All!#REF!="Air Force",+All!#REF!,IF(+All!#REF!="Air Force",+All!#REF!,0))</f>
        <v>#REF!</v>
      </c>
      <c r="BA13" s="90" t="e">
        <f>IF(+All!#REF!="Air Force",+All!#REF!,IF(+All!#REF!="Air Force",+All!#REF!,0))</f>
        <v>#REF!</v>
      </c>
      <c r="BB13" s="90" t="e">
        <f>IF(+All!#REF!="Air Force",+All!#REF!,IF(+All!#REF!="Air Force",+All!#REF!,0))</f>
        <v>#REF!</v>
      </c>
      <c r="BC13" s="91" t="e">
        <f>IF(+All!#REF!="Air Force",+All!#REF!,IF(+All!#REF!="Air Force",+All!#REF!,0))</f>
        <v>#REF!</v>
      </c>
      <c r="BD13" s="482">
        <f>IF(+All!$F827="Air Force",+All!#REF!,IF(+All!$H827="Air Force",+All!#REF!,0))</f>
        <v>0</v>
      </c>
      <c r="BE13" s="483">
        <f>IF(+All!$F827="Air Force",+All!#REF!,IF(+All!$H827="Air Force",+All!#REF!,0))</f>
        <v>0</v>
      </c>
      <c r="BF13" s="483">
        <f>IF(+All!$F827="Air Force",+All!#REF!,IF(+All!$H827="Air Force",+All!#REF!,0))</f>
        <v>0</v>
      </c>
      <c r="BG13" s="482">
        <f>IF(+All!$F827="Air Force",+All!#REF!,IF(+All!$H827="Air Force",+All!#REF!,0))</f>
        <v>0</v>
      </c>
      <c r="BH13" s="483">
        <f>IF(+All!$F827="Air Force",+All!#REF!,IF(+All!$H827="Air Force",+All!#REF!,0))</f>
        <v>0</v>
      </c>
      <c r="BI13" s="484">
        <f>IF(+All!$F827="Air Force",+All!#REF!,IF(+All!$H827="Air Force",+All!#REF!,0))</f>
        <v>0</v>
      </c>
      <c r="BJ13" s="92">
        <f>IF(+All!$F827="Air Force",+All!#REF!,IF(+All!$H827="Air Force",+All!#REF!,0))</f>
        <v>0</v>
      </c>
      <c r="BK13" s="93">
        <f>IF(+All!$F827="Air Force",+All!#REF!,IF(+All!$H827="Air Force",+All!#REF!,0))</f>
        <v>0</v>
      </c>
    </row>
    <row r="14" spans="1:71" s="107" customFormat="1" x14ac:dyDescent="0.8">
      <c r="A14" s="70">
        <f>IF(+All!$F744="Air Force",+All!A744,IF(+All!$H744="Air Force",+All!A744,0))</f>
        <v>10</v>
      </c>
      <c r="B14" s="480" t="str">
        <f>IF(+All!$F744="Air Force",+All!B744,IF(+All!$H744="Air Force",+All!B744,0))</f>
        <v>Sat</v>
      </c>
      <c r="C14" s="72">
        <f>IF(+All!$F744="Air Force",+All!C744,IF(+All!$H744="Air Force",+All!C744,0))</f>
        <v>44506</v>
      </c>
      <c r="D14" s="73">
        <f>IF(+All!$F744="Air Force",+All!D744,IF(+All!$H744="Air Force",+All!D744,0))</f>
        <v>0.47916666666666669</v>
      </c>
      <c r="E14" s="707" t="str">
        <f>IF(+All!$F744="Air Force",+All!E744,IF(+All!$H744="Air Force",+All!E744,0))</f>
        <v>CBS</v>
      </c>
      <c r="F14" s="75" t="str">
        <f>IF(+All!$F744="Air Force",+All!F744,IF(+All!$H744="Air Force",+All!F744,0))</f>
        <v>Air Force</v>
      </c>
      <c r="G14" s="76" t="str">
        <f>IF(+All!$F744="Air Force",+All!G744,IF(+All!$H744="Air Force",+All!G744,0))</f>
        <v>MWC</v>
      </c>
      <c r="H14" s="75" t="str">
        <f>IF(+All!$F744="Air Force",+All!H744,IF(+All!$H744="Air Force",+All!H744,0))</f>
        <v>Army</v>
      </c>
      <c r="I14" s="76" t="str">
        <f>IF(+All!$F744="Air Force",+All!I744,IF(+All!$H744="Air Force",+All!I744,0))</f>
        <v>Ind</v>
      </c>
      <c r="J14" s="706" t="str">
        <f>IF(+All!$F744="Air Force",+All!J744,IF(+All!$H744="Air Force",+All!J744,0))</f>
        <v>Air Force</v>
      </c>
      <c r="K14" s="707" t="str">
        <f>IF(+All!$F744="Air Force",+All!K744,IF(+All!$H744="Air Force",+All!K744,0))</f>
        <v>Army</v>
      </c>
      <c r="L14" s="78">
        <f>IF(+All!$F744="Air Force",+All!L744,IF(+All!$H744="Air Force",+All!L744,0))</f>
        <v>2.5</v>
      </c>
      <c r="M14" s="79">
        <f>IF(+All!$F744="Air Force",+All!M744,IF(+All!$H744="Air Force",+All!M744,0))</f>
        <v>37</v>
      </c>
      <c r="N14" s="706" t="str">
        <f>IF(+All!$F744="Air Force",+All!N744,IF(+All!$H744="Air Force",+All!N744,0))</f>
        <v>Army</v>
      </c>
      <c r="O14" s="708">
        <f>IF(+All!$F744="Air Force",+All!O744,IF(+All!$H744="Air Force",+All!O744,0))</f>
        <v>21</v>
      </c>
      <c r="P14" s="708" t="str">
        <f>IF(+All!$F744="Air Force",+All!P744,IF(+All!$H744="Air Force",+All!P744,0))</f>
        <v>Air Force</v>
      </c>
      <c r="Q14" s="707">
        <f>IF(+All!$F744="Air Force",+All!Q744,IF(+All!$H744="Air Force",+All!Q744,0))</f>
        <v>14</v>
      </c>
      <c r="R14" s="706" t="str">
        <f>IF(+All!$F744="Air Force",+All!R744,IF(+All!$H744="Air Force",+All!R744,0))</f>
        <v>Army</v>
      </c>
      <c r="S14" s="708" t="str">
        <f>IF(+All!$F744="Air Force",+All!S744,IF(+All!$H744="Air Force",+All!S744,0))</f>
        <v>Air Force</v>
      </c>
      <c r="T14" s="706" t="str">
        <f>IF(+All!$F744="Air Force",+All!T744,IF(+All!$H744="Air Force",+All!T744,0))</f>
        <v>Air Force</v>
      </c>
      <c r="U14" s="707" t="str">
        <f>IF(+All!$F744="Air Force",+All!U744,IF(+All!$H744="Air Force",+All!U744,0))</f>
        <v>L</v>
      </c>
      <c r="V14" s="706" t="e">
        <f>IF(+All!#REF!="Air Force",+All!#REF!,IF(+All!#REF!="Air Force",+All!#REF!,0))</f>
        <v>#REF!</v>
      </c>
      <c r="W14" s="707" t="e">
        <f>IF(+All!#REF!="Air Force",+All!#REF!,IF(+All!#REF!="Air Force",+All!#REF!,0))</f>
        <v>#REF!</v>
      </c>
      <c r="X14" s="706" t="e">
        <f>IF(+All!#REF!="Air Force",+All!#REF!,IF(+All!#REF!="Air Force",+All!#REF!,0))</f>
        <v>#REF!</v>
      </c>
      <c r="Y14" s="707" t="e">
        <f>IF(+All!#REF!="Air Force",+All!#REF!,IF(+All!#REF!="Air Force",+All!#REF!,0))</f>
        <v>#REF!</v>
      </c>
      <c r="Z14" s="706" t="e">
        <f>IF(+All!#REF!="Air Force",+All!#REF!,IF(+All!#REF!="Air Force",+All!#REF!,0))</f>
        <v>#REF!</v>
      </c>
      <c r="AA14" s="707" t="e">
        <f>IF(+All!#REF!="Air Force",+All!#REF!,IF(+All!#REF!="Air Force",+All!#REF!,0))</f>
        <v>#REF!</v>
      </c>
      <c r="AB14" s="706" t="e">
        <f>IF(+All!#REF!="Air Force",+All!#REF!,IF(+All!#REF!="Air Force",+All!#REF!,0))</f>
        <v>#REF!</v>
      </c>
      <c r="AC14" s="707" t="e">
        <f>IF(+All!#REF!="Air Force",+All!#REF!,IF(+All!#REF!="Air Force",+All!#REF!,0))</f>
        <v>#REF!</v>
      </c>
      <c r="AD14" s="706" t="e">
        <f>IF(+All!#REF!="Air Force",+All!#REF!,IF(+All!#REF!="Air Force",+All!#REF!,0))</f>
        <v>#REF!</v>
      </c>
      <c r="AE14" s="707" t="e">
        <f>IF(+All!#REF!="Air Force",+All!#REF!,IF(+All!#REF!="Air Force",+All!#REF!,0))</f>
        <v>#REF!</v>
      </c>
      <c r="AF14" s="706" t="e">
        <f>IF(+All!#REF!="Air Force",+All!#REF!,IF(+All!#REF!="Air Force",+All!#REF!,0))</f>
        <v>#REF!</v>
      </c>
      <c r="AG14" s="707" t="e">
        <f>IF(+All!#REF!="Air Force",+All!#REF!,IF(+All!#REF!="Air Force",+All!#REF!,0))</f>
        <v>#REF!</v>
      </c>
      <c r="AH14" s="706" t="e">
        <f>IF(+All!#REF!="Air Force",+All!#REF!,IF(+All!#REF!="Air Force",+All!#REF!,0))</f>
        <v>#REF!</v>
      </c>
      <c r="AI14" s="707" t="e">
        <f>IF(+All!#REF!="Air Force",+All!#REF!,IF(+All!#REF!="Air Force",+All!#REF!,0))</f>
        <v>#REF!</v>
      </c>
      <c r="AJ14" s="706" t="e">
        <f>IF(+All!#REF!="Air Force",+All!#REF!,IF(+All!#REF!="Air Force",+All!#REF!,0))</f>
        <v>#REF!</v>
      </c>
      <c r="AK14" s="707" t="e">
        <f>IF(+All!#REF!="Air Force",+All!#REF!,IF(+All!#REF!="Air Force",+All!#REF!,0))</f>
        <v>#REF!</v>
      </c>
      <c r="AL14" s="81" t="e">
        <f>IF(+All!#REF!="Air Force",+All!#REF!,IF(+All!#REF!="Air Force",+All!#REF!,0))</f>
        <v>#REF!</v>
      </c>
      <c r="AM14" s="82" t="e">
        <f>IF(+All!#REF!="Air Force",+All!#REF!,IF(+All!#REF!="Air Force",+All!#REF!,0))</f>
        <v>#REF!</v>
      </c>
      <c r="AN14" s="81" t="e">
        <f>IF(+All!#REF!="Air Force",+All!#REF!,IF(+All!#REF!="Air Force",+All!#REF!,0))</f>
        <v>#REF!</v>
      </c>
      <c r="AO14" s="83" t="e">
        <f>IF(+All!#REF!="Air Force",+All!#REF!,IF(+All!#REF!="Air Force",+All!#REF!,0))</f>
        <v>#REF!</v>
      </c>
      <c r="AP14" s="84" t="e">
        <f>IF(+All!#REF!="Air Force",+All!#REF!,IF(+All!#REF!="Air Force",+All!#REF!,0))</f>
        <v>#REF!</v>
      </c>
      <c r="AQ14" s="480" t="e">
        <f>IF(+All!#REF!="Air Force",+All!#REF!,IF(+All!#REF!="Air Force",+All!#REF!,0))</f>
        <v>#REF!</v>
      </c>
      <c r="AR14" s="482" t="e">
        <f>IF(+All!#REF!="Air Force",+All!#REF!,IF(+All!#REF!="Air Force",+All!#REF!,0))</f>
        <v>#REF!</v>
      </c>
      <c r="AS14" s="483" t="e">
        <f>IF(+All!#REF!="Air Force",+All!#REF!,IF(+All!#REF!="Air Force",+All!#REF!,0))</f>
        <v>#REF!</v>
      </c>
      <c r="AT14" s="483" t="e">
        <f>IF(+All!#REF!="Air Force",+All!#REF!,IF(+All!#REF!="Air Force",+All!#REF!,0))</f>
        <v>#REF!</v>
      </c>
      <c r="AU14" s="482" t="e">
        <f>IF(+All!#REF!="Air Force",+All!#REF!,IF(+All!#REF!="Air Force",+All!#REF!,0))</f>
        <v>#REF!</v>
      </c>
      <c r="AV14" s="483" t="e">
        <f>IF(+All!#REF!="Air Force",+All!#REF!,IF(+All!#REF!="Air Force",+All!#REF!,0))</f>
        <v>#REF!</v>
      </c>
      <c r="AW14" s="484" t="e">
        <f>IF(+All!#REF!="Air Force",+All!#REF!,IF(+All!#REF!="Air Force",+All!#REF!,0))</f>
        <v>#REF!</v>
      </c>
      <c r="AX14" s="483" t="e">
        <f>IF(+All!#REF!="Air Force",+All!#REF!,IF(+All!#REF!="Air Force",+All!#REF!,0))</f>
        <v>#REF!</v>
      </c>
      <c r="AY14" s="88" t="e">
        <f>IF(+All!#REF!="Air Force",+All!#REF!,IF(+All!#REF!="Air Force",+All!#REF!,0))</f>
        <v>#REF!</v>
      </c>
      <c r="AZ14" s="89" t="e">
        <f>IF(+All!#REF!="Air Force",+All!#REF!,IF(+All!#REF!="Air Force",+All!#REF!,0))</f>
        <v>#REF!</v>
      </c>
      <c r="BA14" s="90" t="e">
        <f>IF(+All!#REF!="Air Force",+All!#REF!,IF(+All!#REF!="Air Force",+All!#REF!,0))</f>
        <v>#REF!</v>
      </c>
      <c r="BB14" s="90" t="e">
        <f>IF(+All!#REF!="Air Force",+All!#REF!,IF(+All!#REF!="Air Force",+All!#REF!,0))</f>
        <v>#REF!</v>
      </c>
      <c r="BC14" s="91" t="e">
        <f>IF(+All!#REF!="Air Force",+All!#REF!,IF(+All!#REF!="Air Force",+All!#REF!,0))</f>
        <v>#REF!</v>
      </c>
      <c r="BD14" s="482">
        <f>IF(+All!$F888="Air Force",+All!#REF!,IF(+All!$H888="Air Force",+All!#REF!,0))</f>
        <v>0</v>
      </c>
      <c r="BE14" s="483">
        <f>IF(+All!$F888="Air Force",+All!#REF!,IF(+All!$H888="Air Force",+All!#REF!,0))</f>
        <v>0</v>
      </c>
      <c r="BF14" s="483">
        <f>IF(+All!$F888="Air Force",+All!#REF!,IF(+All!$H888="Air Force",+All!#REF!,0))</f>
        <v>0</v>
      </c>
      <c r="BG14" s="482">
        <f>IF(+All!$F888="Air Force",+All!#REF!,IF(+All!$H888="Air Force",+All!#REF!,0))</f>
        <v>0</v>
      </c>
      <c r="BH14" s="483">
        <f>IF(+All!$F888="Air Force",+All!#REF!,IF(+All!$H888="Air Force",+All!#REF!,0))</f>
        <v>0</v>
      </c>
      <c r="BI14" s="484">
        <f>IF(+All!$F888="Air Force",+All!#REF!,IF(+All!$H888="Air Force",+All!#REF!,0))</f>
        <v>0</v>
      </c>
      <c r="BJ14" s="92">
        <f>IF(+All!$F888="Air Force",+All!#REF!,IF(+All!$H888="Air Force",+All!#REF!,0))</f>
        <v>0</v>
      </c>
      <c r="BK14" s="93">
        <f>IF(+All!$F888="Air Force",+All!#REF!,IF(+All!$H888="Air Force",+All!#REF!,0))</f>
        <v>0</v>
      </c>
    </row>
    <row r="15" spans="1:71" s="107" customFormat="1" x14ac:dyDescent="0.8">
      <c r="A15" s="70">
        <f>IF(+All!$F820="Air Force",+All!A820,IF(+All!$H820="Air Force",+All!A820,0))</f>
        <v>11</v>
      </c>
      <c r="B15" s="480" t="str">
        <f>IF(+All!$F820="Air Force",+All!B820,IF(+All!$H820="Air Force",+All!B820,0))</f>
        <v>Sat</v>
      </c>
      <c r="C15" s="72">
        <f>IF(+All!$F820="Air Force",+All!C820,IF(+All!$H820="Air Force",+All!C820,0))</f>
        <v>44513</v>
      </c>
      <c r="D15" s="73">
        <f>IF(+All!$F820="Air Force",+All!D820,IF(+All!$H820="Air Force",+All!D820,0))</f>
        <v>0.79166666666666663</v>
      </c>
      <c r="E15" s="707" t="str">
        <f>IF(+All!$F820="Air Force",+All!E820,IF(+All!$H820="Air Force",+All!E820,0))</f>
        <v>CBSSN</v>
      </c>
      <c r="F15" s="75" t="str">
        <f>IF(+All!$F820="Air Force",+All!F820,IF(+All!$H820="Air Force",+All!F820,0))</f>
        <v>Air Force</v>
      </c>
      <c r="G15" s="76" t="str">
        <f>IF(+All!$F820="Air Force",+All!G820,IF(+All!$H820="Air Force",+All!G820,0))</f>
        <v>MWC</v>
      </c>
      <c r="H15" s="75" t="str">
        <f>IF(+All!$F820="Air Force",+All!H820,IF(+All!$H820="Air Force",+All!H820,0))</f>
        <v>Colorado State</v>
      </c>
      <c r="I15" s="76" t="str">
        <f>IF(+All!$F820="Air Force",+All!I820,IF(+All!$H820="Air Force",+All!I820,0))</f>
        <v>MWC</v>
      </c>
      <c r="J15" s="706" t="str">
        <f>IF(+All!$F820="Air Force",+All!J820,IF(+All!$H820="Air Force",+All!J820,0))</f>
        <v>Air Force</v>
      </c>
      <c r="K15" s="707" t="str">
        <f>IF(+All!$F820="Air Force",+All!K820,IF(+All!$H820="Air Force",+All!K820,0))</f>
        <v>Colorado State</v>
      </c>
      <c r="L15" s="78">
        <f>IF(+All!$F820="Air Force",+All!L820,IF(+All!$H820="Air Force",+All!L820,0))</f>
        <v>2.5</v>
      </c>
      <c r="M15" s="79">
        <f>IF(+All!$F820="Air Force",+All!M820,IF(+All!$H820="Air Force",+All!M820,0))</f>
        <v>45.5</v>
      </c>
      <c r="N15" s="706" t="str">
        <f>IF(+All!$F820="Air Force",+All!N820,IF(+All!$H820="Air Force",+All!N820,0))</f>
        <v>Air Force</v>
      </c>
      <c r="O15" s="708">
        <f>IF(+All!$F820="Air Force",+All!O820,IF(+All!$H820="Air Force",+All!O820,0))</f>
        <v>35</v>
      </c>
      <c r="P15" s="708" t="str">
        <f>IF(+All!$F820="Air Force",+All!P820,IF(+All!$H820="Air Force",+All!P820,0))</f>
        <v>Colorado State</v>
      </c>
      <c r="Q15" s="707">
        <f>IF(+All!$F820="Air Force",+All!Q820,IF(+All!$H820="Air Force",+All!Q820,0))</f>
        <v>21</v>
      </c>
      <c r="R15" s="706" t="str">
        <f>IF(+All!$F820="Air Force",+All!R820,IF(+All!$H820="Air Force",+All!R820,0))</f>
        <v>Air Force</v>
      </c>
      <c r="S15" s="708" t="str">
        <f>IF(+All!$F820="Air Force",+All!S820,IF(+All!$H820="Air Force",+All!S820,0))</f>
        <v>Colorado State</v>
      </c>
      <c r="T15" s="706" t="str">
        <f>IF(+All!$F820="Air Force",+All!T820,IF(+All!$H820="Air Force",+All!T820,0))</f>
        <v>Air Force</v>
      </c>
      <c r="U15" s="707" t="str">
        <f>IF(+All!$F820="Air Force",+All!U820,IF(+All!$H820="Air Force",+All!U820,0))</f>
        <v>W</v>
      </c>
      <c r="V15" s="706" t="e">
        <f>IF(+All!#REF!="Air Force",+All!#REF!,IF(+All!#REF!="Air Force",+All!#REF!,0))</f>
        <v>#REF!</v>
      </c>
      <c r="W15" s="707" t="e">
        <f>IF(+All!#REF!="Air Force",+All!#REF!,IF(+All!#REF!="Air Force",+All!#REF!,0))</f>
        <v>#REF!</v>
      </c>
      <c r="X15" s="706" t="e">
        <f>IF(+All!#REF!="Air Force",+All!#REF!,IF(+All!#REF!="Air Force",+All!#REF!,0))</f>
        <v>#REF!</v>
      </c>
      <c r="Y15" s="707" t="e">
        <f>IF(+All!#REF!="Air Force",+All!#REF!,IF(+All!#REF!="Air Force",+All!#REF!,0))</f>
        <v>#REF!</v>
      </c>
      <c r="Z15" s="706" t="e">
        <f>IF(+All!#REF!="Air Force",+All!#REF!,IF(+All!#REF!="Air Force",+All!#REF!,0))</f>
        <v>#REF!</v>
      </c>
      <c r="AA15" s="707" t="e">
        <f>IF(+All!#REF!="Air Force",+All!#REF!,IF(+All!#REF!="Air Force",+All!#REF!,0))</f>
        <v>#REF!</v>
      </c>
      <c r="AB15" s="706" t="e">
        <f>IF(+All!#REF!="Air Force",+All!#REF!,IF(+All!#REF!="Air Force",+All!#REF!,0))</f>
        <v>#REF!</v>
      </c>
      <c r="AC15" s="707" t="e">
        <f>IF(+All!#REF!="Air Force",+All!#REF!,IF(+All!#REF!="Air Force",+All!#REF!,0))</f>
        <v>#REF!</v>
      </c>
      <c r="AD15" s="706" t="e">
        <f>IF(+All!#REF!="Air Force",+All!#REF!,IF(+All!#REF!="Air Force",+All!#REF!,0))</f>
        <v>#REF!</v>
      </c>
      <c r="AE15" s="707" t="e">
        <f>IF(+All!#REF!="Air Force",+All!#REF!,IF(+All!#REF!="Air Force",+All!#REF!,0))</f>
        <v>#REF!</v>
      </c>
      <c r="AF15" s="706" t="e">
        <f>IF(+All!#REF!="Air Force",+All!#REF!,IF(+All!#REF!="Air Force",+All!#REF!,0))</f>
        <v>#REF!</v>
      </c>
      <c r="AG15" s="707" t="e">
        <f>IF(+All!#REF!="Air Force",+All!#REF!,IF(+All!#REF!="Air Force",+All!#REF!,0))</f>
        <v>#REF!</v>
      </c>
      <c r="AH15" s="706" t="e">
        <f>IF(+All!#REF!="Air Force",+All!#REF!,IF(+All!#REF!="Air Force",+All!#REF!,0))</f>
        <v>#REF!</v>
      </c>
      <c r="AI15" s="707" t="e">
        <f>IF(+All!#REF!="Air Force",+All!#REF!,IF(+All!#REF!="Air Force",+All!#REF!,0))</f>
        <v>#REF!</v>
      </c>
      <c r="AJ15" s="706" t="e">
        <f>IF(+All!#REF!="Air Force",+All!#REF!,IF(+All!#REF!="Air Force",+All!#REF!,0))</f>
        <v>#REF!</v>
      </c>
      <c r="AK15" s="707" t="e">
        <f>IF(+All!#REF!="Air Force",+All!#REF!,IF(+All!#REF!="Air Force",+All!#REF!,0))</f>
        <v>#REF!</v>
      </c>
      <c r="AL15" s="81" t="e">
        <f>IF(+All!#REF!="Air Force",+All!#REF!,IF(+All!#REF!="Air Force",+All!#REF!,0))</f>
        <v>#REF!</v>
      </c>
      <c r="AM15" s="82" t="e">
        <f>IF(+All!#REF!="Air Force",+All!#REF!,IF(+All!#REF!="Air Force",+All!#REF!,0))</f>
        <v>#REF!</v>
      </c>
      <c r="AN15" s="81" t="e">
        <f>IF(+All!#REF!="Air Force",+All!#REF!,IF(+All!#REF!="Air Force",+All!#REF!,0))</f>
        <v>#REF!</v>
      </c>
      <c r="AO15" s="83" t="e">
        <f>IF(+All!#REF!="Air Force",+All!#REF!,IF(+All!#REF!="Air Force",+All!#REF!,0))</f>
        <v>#REF!</v>
      </c>
      <c r="AP15" s="84" t="e">
        <f>IF(+All!#REF!="Air Force",+All!#REF!,IF(+All!#REF!="Air Force",+All!#REF!,0))</f>
        <v>#REF!</v>
      </c>
      <c r="AQ15" s="480" t="e">
        <f>IF(+All!#REF!="Air Force",+All!#REF!,IF(+All!#REF!="Air Force",+All!#REF!,0))</f>
        <v>#REF!</v>
      </c>
      <c r="AR15" s="482" t="e">
        <f>IF(+All!#REF!="Air Force",+All!#REF!,IF(+All!#REF!="Air Force",+All!#REF!,0))</f>
        <v>#REF!</v>
      </c>
      <c r="AS15" s="483" t="e">
        <f>IF(+All!#REF!="Air Force",+All!#REF!,IF(+All!#REF!="Air Force",+All!#REF!,0))</f>
        <v>#REF!</v>
      </c>
      <c r="AT15" s="483" t="e">
        <f>IF(+All!#REF!="Air Force",+All!#REF!,IF(+All!#REF!="Air Force",+All!#REF!,0))</f>
        <v>#REF!</v>
      </c>
      <c r="AU15" s="482" t="e">
        <f>IF(+All!#REF!="Air Force",+All!#REF!,IF(+All!#REF!="Air Force",+All!#REF!,0))</f>
        <v>#REF!</v>
      </c>
      <c r="AV15" s="483" t="e">
        <f>IF(+All!#REF!="Air Force",+All!#REF!,IF(+All!#REF!="Air Force",+All!#REF!,0))</f>
        <v>#REF!</v>
      </c>
      <c r="AW15" s="484" t="e">
        <f>IF(+All!#REF!="Air Force",+All!#REF!,IF(+All!#REF!="Air Force",+All!#REF!,0))</f>
        <v>#REF!</v>
      </c>
      <c r="AX15" s="483" t="e">
        <f>IF(+All!#REF!="Air Force",+All!#REF!,IF(+All!#REF!="Air Force",+All!#REF!,0))</f>
        <v>#REF!</v>
      </c>
      <c r="AY15" s="88" t="e">
        <f>IF(+All!#REF!="Air Force",+All!#REF!,IF(+All!#REF!="Air Force",+All!#REF!,0))</f>
        <v>#REF!</v>
      </c>
      <c r="AZ15" s="89" t="e">
        <f>IF(+All!#REF!="Air Force",+All!#REF!,IF(+All!#REF!="Air Force",+All!#REF!,0))</f>
        <v>#REF!</v>
      </c>
      <c r="BA15" s="90" t="e">
        <f>IF(+All!#REF!="Air Force",+All!#REF!,IF(+All!#REF!="Air Force",+All!#REF!,0))</f>
        <v>#REF!</v>
      </c>
      <c r="BB15" s="90" t="e">
        <f>IF(+All!#REF!="Air Force",+All!#REF!,IF(+All!#REF!="Air Force",+All!#REF!,0))</f>
        <v>#REF!</v>
      </c>
      <c r="BC15" s="91" t="e">
        <f>IF(+All!#REF!="Air Force",+All!#REF!,IF(+All!#REF!="Air Force",+All!#REF!,0))</f>
        <v>#REF!</v>
      </c>
      <c r="BD15" s="482">
        <f>IF(+All!$F959="Air Force",+All!#REF!,IF(+All!$H959="Air Force",+All!#REF!,0))</f>
        <v>0</v>
      </c>
      <c r="BE15" s="483">
        <f>IF(+All!$F959="Air Force",+All!#REF!,IF(+All!$H959="Air Force",+All!#REF!,0))</f>
        <v>0</v>
      </c>
      <c r="BF15" s="483">
        <f>IF(+All!$F959="Air Force",+All!#REF!,IF(+All!$H959="Air Force",+All!#REF!,0))</f>
        <v>0</v>
      </c>
      <c r="BG15" s="482">
        <f>IF(+All!$F959="Air Force",+All!#REF!,IF(+All!$H959="Air Force",+All!#REF!,0))</f>
        <v>0</v>
      </c>
      <c r="BH15" s="483">
        <f>IF(+All!$F959="Air Force",+All!#REF!,IF(+All!$H959="Air Force",+All!#REF!,0))</f>
        <v>0</v>
      </c>
      <c r="BI15" s="484">
        <f>IF(+All!$F959="Air Force",+All!#REF!,IF(+All!$H959="Air Force",+All!#REF!,0))</f>
        <v>0</v>
      </c>
      <c r="BJ15" s="92">
        <f>IF(+All!$F959="Air Force",+All!#REF!,IF(+All!$H959="Air Force",+All!#REF!,0))</f>
        <v>0</v>
      </c>
      <c r="BK15" s="93">
        <f>IF(+All!$F959="Air Force",+All!#REF!,IF(+All!$H959="Air Force",+All!#REF!,0))</f>
        <v>0</v>
      </c>
    </row>
    <row r="16" spans="1:71" s="107" customFormat="1" x14ac:dyDescent="0.8">
      <c r="A16" s="70">
        <f>IF(+All!$F853="Air Force",+All!A853,IF(+All!$H853="Air Force",+All!A853,0))</f>
        <v>12</v>
      </c>
      <c r="B16" s="480" t="str">
        <f>IF(+All!$F853="Air Force",+All!B853,IF(+All!$H853="Air Force",+All!B853,0))</f>
        <v>Fri</v>
      </c>
      <c r="C16" s="72">
        <f>IF(+All!$F853="Air Force",+All!C853,IF(+All!$H853="Air Force",+All!C853,0))</f>
        <v>44519</v>
      </c>
      <c r="D16" s="73">
        <f>IF(+All!$F853="Air Force",+All!D853,IF(+All!$H853="Air Force",+All!D853,0))</f>
        <v>0.875</v>
      </c>
      <c r="E16" s="707" t="str">
        <f>IF(+All!$F853="Air Force",+All!E853,IF(+All!$H853="Air Force",+All!E853,0))</f>
        <v>FS!</v>
      </c>
      <c r="F16" s="75" t="str">
        <f>IF(+All!$F853="Air Force",+All!F853,IF(+All!$H853="Air Force",+All!F853,0))</f>
        <v>Air Force</v>
      </c>
      <c r="G16" s="76" t="str">
        <f>IF(+All!$F853="Air Force",+All!G853,IF(+All!$H853="Air Force",+All!G853,0))</f>
        <v>MWC</v>
      </c>
      <c r="H16" s="75" t="str">
        <f>IF(+All!$F853="Air Force",+All!H853,IF(+All!$H853="Air Force",+All!H853,0))</f>
        <v>Nevada</v>
      </c>
      <c r="I16" s="76" t="str">
        <f>IF(+All!$F853="Air Force",+All!I853,IF(+All!$H853="Air Force",+All!I853,0))</f>
        <v>MWC</v>
      </c>
      <c r="J16" s="706" t="str">
        <f>IF(+All!$F853="Air Force",+All!J853,IF(+All!$H853="Air Force",+All!J853,0))</f>
        <v>Nevada</v>
      </c>
      <c r="K16" s="707" t="str">
        <f>IF(+All!$F853="Air Force",+All!K853,IF(+All!$H853="Air Force",+All!K853,0))</f>
        <v>Air Force</v>
      </c>
      <c r="L16" s="78">
        <f>IF(+All!$F853="Air Force",+All!L853,IF(+All!$H853="Air Force",+All!L853,0))</f>
        <v>1.5</v>
      </c>
      <c r="M16" s="79">
        <f>IF(+All!$F853="Air Force",+All!M853,IF(+All!$H853="Air Force",+All!M853,0))</f>
        <v>52.5</v>
      </c>
      <c r="N16" s="706" t="str">
        <f>IF(+All!$F853="Air Force",+All!N853,IF(+All!$H853="Air Force",+All!N853,0))</f>
        <v>Air Force</v>
      </c>
      <c r="O16" s="708">
        <f>IF(+All!$F853="Air Force",+All!O853,IF(+All!$H853="Air Force",+All!O853,0))</f>
        <v>41</v>
      </c>
      <c r="P16" s="708" t="str">
        <f>IF(+All!$F853="Air Force",+All!P853,IF(+All!$H853="Air Force",+All!P853,0))</f>
        <v>Nevada</v>
      </c>
      <c r="Q16" s="707">
        <f>IF(+All!$F853="Air Force",+All!Q853,IF(+All!$H853="Air Force",+All!Q853,0))</f>
        <v>39</v>
      </c>
      <c r="R16" s="706" t="str">
        <f>IF(+All!$F853="Air Force",+All!R853,IF(+All!$H853="Air Force",+All!R853,0))</f>
        <v>Air Force</v>
      </c>
      <c r="S16" s="708" t="str">
        <f>IF(+All!$F853="Air Force",+All!S853,IF(+All!$H853="Air Force",+All!S853,0))</f>
        <v>Nevada</v>
      </c>
      <c r="T16" s="706" t="str">
        <f>IF(+All!$F853="Air Force",+All!T853,IF(+All!$H853="Air Force",+All!T853,0))</f>
        <v>Air Force</v>
      </c>
      <c r="U16" s="707" t="str">
        <f>IF(+All!$F853="Air Force",+All!U853,IF(+All!$H853="Air Force",+All!U853,0))</f>
        <v>W</v>
      </c>
      <c r="V16" s="706" t="e">
        <f>IF(+All!#REF!="Air Force",+All!#REF!,IF(+All!#REF!="Air Force",+All!#REF!,0))</f>
        <v>#REF!</v>
      </c>
      <c r="W16" s="707" t="e">
        <f>IF(+All!#REF!="Air Force",+All!#REF!,IF(+All!#REF!="Air Force",+All!#REF!,0))</f>
        <v>#REF!</v>
      </c>
      <c r="X16" s="706" t="e">
        <f>IF(+All!#REF!="Air Force",+All!#REF!,IF(+All!#REF!="Air Force",+All!#REF!,0))</f>
        <v>#REF!</v>
      </c>
      <c r="Y16" s="707" t="e">
        <f>IF(+All!#REF!="Air Force",+All!#REF!,IF(+All!#REF!="Air Force",+All!#REF!,0))</f>
        <v>#REF!</v>
      </c>
      <c r="Z16" s="706" t="e">
        <f>IF(+All!#REF!="Air Force",+All!#REF!,IF(+All!#REF!="Air Force",+All!#REF!,0))</f>
        <v>#REF!</v>
      </c>
      <c r="AA16" s="707" t="e">
        <f>IF(+All!#REF!="Air Force",+All!#REF!,IF(+All!#REF!="Air Force",+All!#REF!,0))</f>
        <v>#REF!</v>
      </c>
      <c r="AB16" s="706" t="e">
        <f>IF(+All!#REF!="Air Force",+All!#REF!,IF(+All!#REF!="Air Force",+All!#REF!,0))</f>
        <v>#REF!</v>
      </c>
      <c r="AC16" s="707" t="e">
        <f>IF(+All!#REF!="Air Force",+All!#REF!,IF(+All!#REF!="Air Force",+All!#REF!,0))</f>
        <v>#REF!</v>
      </c>
      <c r="AD16" s="706" t="e">
        <f>IF(+All!#REF!="Air Force",+All!#REF!,IF(+All!#REF!="Air Force",+All!#REF!,0))</f>
        <v>#REF!</v>
      </c>
      <c r="AE16" s="707" t="e">
        <f>IF(+All!#REF!="Air Force",+All!#REF!,IF(+All!#REF!="Air Force",+All!#REF!,0))</f>
        <v>#REF!</v>
      </c>
      <c r="AF16" s="706" t="e">
        <f>IF(+All!#REF!="Air Force",+All!#REF!,IF(+All!#REF!="Air Force",+All!#REF!,0))</f>
        <v>#REF!</v>
      </c>
      <c r="AG16" s="707" t="e">
        <f>IF(+All!#REF!="Air Force",+All!#REF!,IF(+All!#REF!="Air Force",+All!#REF!,0))</f>
        <v>#REF!</v>
      </c>
      <c r="AH16" s="706" t="e">
        <f>IF(+All!#REF!="Air Force",+All!#REF!,IF(+All!#REF!="Air Force",+All!#REF!,0))</f>
        <v>#REF!</v>
      </c>
      <c r="AI16" s="707" t="e">
        <f>IF(+All!#REF!="Air Force",+All!#REF!,IF(+All!#REF!="Air Force",+All!#REF!,0))</f>
        <v>#REF!</v>
      </c>
      <c r="AJ16" s="706" t="e">
        <f>IF(+All!#REF!="Air Force",+All!#REF!,IF(+All!#REF!="Air Force",+All!#REF!,0))</f>
        <v>#REF!</v>
      </c>
      <c r="AK16" s="707" t="e">
        <f>IF(+All!#REF!="Air Force",+All!#REF!,IF(+All!#REF!="Air Force",+All!#REF!,0))</f>
        <v>#REF!</v>
      </c>
      <c r="AL16" s="81" t="e">
        <f>IF(+All!#REF!="Air Force",+All!#REF!,IF(+All!#REF!="Air Force",+All!#REF!,0))</f>
        <v>#REF!</v>
      </c>
      <c r="AM16" s="82" t="e">
        <f>IF(+All!#REF!="Air Force",+All!#REF!,IF(+All!#REF!="Air Force",+All!#REF!,0))</f>
        <v>#REF!</v>
      </c>
      <c r="AN16" s="81" t="e">
        <f>IF(+All!#REF!="Air Force",+All!#REF!,IF(+All!#REF!="Air Force",+All!#REF!,0))</f>
        <v>#REF!</v>
      </c>
      <c r="AO16" s="83" t="e">
        <f>IF(+All!#REF!="Air Force",+All!#REF!,IF(+All!#REF!="Air Force",+All!#REF!,0))</f>
        <v>#REF!</v>
      </c>
      <c r="AP16" s="84" t="e">
        <f>IF(+All!#REF!="Air Force",+All!#REF!,IF(+All!#REF!="Air Force",+All!#REF!,0))</f>
        <v>#REF!</v>
      </c>
      <c r="AQ16" s="480" t="e">
        <f>IF(+All!#REF!="Air Force",+All!#REF!,IF(+All!#REF!="Air Force",+All!#REF!,0))</f>
        <v>#REF!</v>
      </c>
      <c r="AR16" s="482" t="e">
        <f>IF(+All!#REF!="Air Force",+All!#REF!,IF(+All!#REF!="Air Force",+All!#REF!,0))</f>
        <v>#REF!</v>
      </c>
      <c r="AS16" s="483" t="e">
        <f>IF(+All!#REF!="Air Force",+All!#REF!,IF(+All!#REF!="Air Force",+All!#REF!,0))</f>
        <v>#REF!</v>
      </c>
      <c r="AT16" s="483" t="e">
        <f>IF(+All!#REF!="Air Force",+All!#REF!,IF(+All!#REF!="Air Force",+All!#REF!,0))</f>
        <v>#REF!</v>
      </c>
      <c r="AU16" s="482" t="e">
        <f>IF(+All!#REF!="Air Force",+All!#REF!,IF(+All!#REF!="Air Force",+All!#REF!,0))</f>
        <v>#REF!</v>
      </c>
      <c r="AV16" s="483" t="e">
        <f>IF(+All!#REF!="Air Force",+All!#REF!,IF(+All!#REF!="Air Force",+All!#REF!,0))</f>
        <v>#REF!</v>
      </c>
      <c r="AW16" s="484" t="e">
        <f>IF(+All!#REF!="Air Force",+All!#REF!,IF(+All!#REF!="Air Force",+All!#REF!,0))</f>
        <v>#REF!</v>
      </c>
      <c r="AX16" s="483" t="e">
        <f>IF(+All!#REF!="Air Force",+All!#REF!,IF(+All!#REF!="Air Force",+All!#REF!,0))</f>
        <v>#REF!</v>
      </c>
      <c r="AY16" s="88" t="e">
        <f>IF(+All!#REF!="Air Force",+All!#REF!,IF(+All!#REF!="Air Force",+All!#REF!,0))</f>
        <v>#REF!</v>
      </c>
      <c r="AZ16" s="89" t="e">
        <f>IF(+All!#REF!="Air Force",+All!#REF!,IF(+All!#REF!="Air Force",+All!#REF!,0))</f>
        <v>#REF!</v>
      </c>
      <c r="BA16" s="90" t="e">
        <f>IF(+All!#REF!="Air Force",+All!#REF!,IF(+All!#REF!="Air Force",+All!#REF!,0))</f>
        <v>#REF!</v>
      </c>
      <c r="BB16" s="90" t="e">
        <f>IF(+All!#REF!="Air Force",+All!#REF!,IF(+All!#REF!="Air Force",+All!#REF!,0))</f>
        <v>#REF!</v>
      </c>
      <c r="BC16" s="91" t="e">
        <f>IF(+All!#REF!="Air Force",+All!#REF!,IF(+All!#REF!="Air Force",+All!#REF!,0))</f>
        <v>#REF!</v>
      </c>
      <c r="BD16" s="482">
        <f>IF(+All!$F1028="Air Force",+All!#REF!,IF(+All!$H1028="Air Force",+All!#REF!,0))</f>
        <v>0</v>
      </c>
      <c r="BE16" s="483">
        <f>IF(+All!$F1028="Air Force",+All!#REF!,IF(+All!$H1028="Air Force",+All!#REF!,0))</f>
        <v>0</v>
      </c>
      <c r="BF16" s="483">
        <f>IF(+All!$F1028="Air Force",+All!#REF!,IF(+All!$H1028="Air Force",+All!#REF!,0))</f>
        <v>0</v>
      </c>
      <c r="BG16" s="482">
        <f>IF(+All!$F1028="Air Force",+All!#REF!,IF(+All!$H1028="Air Force",+All!#REF!,0))</f>
        <v>0</v>
      </c>
      <c r="BH16" s="483">
        <f>IF(+All!$F1028="Air Force",+All!#REF!,IF(+All!$H1028="Air Force",+All!#REF!,0))</f>
        <v>0</v>
      </c>
      <c r="BI16" s="484">
        <f>IF(+All!$F1028="Air Force",+All!#REF!,IF(+All!$H1028="Air Force",+All!#REF!,0))</f>
        <v>0</v>
      </c>
      <c r="BJ16" s="92">
        <f>IF(+All!$F1028="Air Force",+All!#REF!,IF(+All!$H1028="Air Force",+All!#REF!,0))</f>
        <v>0</v>
      </c>
      <c r="BK16" s="93">
        <f>IF(+All!$F1028="Air Force",+All!#REF!,IF(+All!$H1028="Air Force",+All!#REF!,0))</f>
        <v>0</v>
      </c>
    </row>
    <row r="17" spans="1:63" s="107" customFormat="1" x14ac:dyDescent="0.8">
      <c r="A17" s="70">
        <f>IF(+All!$F955="Air Force",+All!A955,IF(+All!$H955="Air Force",+All!A955,0))</f>
        <v>0</v>
      </c>
      <c r="B17" s="480">
        <f>IF(+All!$F955="Air Force",+All!B955,IF(+All!$H955="Air Force",+All!B955,0))</f>
        <v>0</v>
      </c>
      <c r="C17" s="72">
        <f>IF(+All!$F955="Air Force",+All!C955,IF(+All!$H955="Air Force",+All!C955,0))</f>
        <v>0</v>
      </c>
      <c r="D17" s="73">
        <f>IF(+All!$F955="Air Force",+All!D955,IF(+All!$H955="Air Force",+All!D955,0))</f>
        <v>0</v>
      </c>
      <c r="E17" s="707">
        <f>IF(+All!$F955="Air Force",+All!E955,IF(+All!$H955="Air Force",+All!E955,0))</f>
        <v>0</v>
      </c>
      <c r="F17" s="75">
        <f>IF(+All!$F955="Air Force",+All!F955,IF(+All!$H955="Air Force",+All!F955,0))</f>
        <v>0</v>
      </c>
      <c r="G17" s="76">
        <f>IF(+All!$F955="Air Force",+All!G955,IF(+All!$H955="Air Force",+All!G955,0))</f>
        <v>0</v>
      </c>
      <c r="H17" s="75">
        <f>IF(+All!$F955="Air Force",+All!H955,IF(+All!$H955="Air Force",+All!H955,0))</f>
        <v>0</v>
      </c>
      <c r="I17" s="76">
        <f>IF(+All!$F955="Air Force",+All!I955,IF(+All!$H955="Air Force",+All!I955,0))</f>
        <v>0</v>
      </c>
      <c r="J17" s="706">
        <f>IF(+All!$F955="Air Force",+All!J955,IF(+All!$H955="Air Force",+All!J955,0))</f>
        <v>0</v>
      </c>
      <c r="K17" s="707">
        <f>IF(+All!$F955="Air Force",+All!K955,IF(+All!$H955="Air Force",+All!K955,0))</f>
        <v>0</v>
      </c>
      <c r="L17" s="78">
        <f>IF(+All!$F955="Air Force",+All!L955,IF(+All!$H955="Air Force",+All!L955,0))</f>
        <v>0</v>
      </c>
      <c r="M17" s="79">
        <f>IF(+All!$F955="Air Force",+All!M955,IF(+All!$H955="Air Force",+All!M955,0))</f>
        <v>0</v>
      </c>
      <c r="N17" s="706">
        <f>IF(+All!$F955="Air Force",+All!N955,IF(+All!$H955="Air Force",+All!N955,0))</f>
        <v>0</v>
      </c>
      <c r="O17" s="708">
        <f>IF(+All!$F955="Air Force",+All!O955,IF(+All!$H955="Air Force",+All!O955,0))</f>
        <v>0</v>
      </c>
      <c r="P17" s="708">
        <f>IF(+All!$F955="Air Force",+All!P955,IF(+All!$H955="Air Force",+All!P955,0))</f>
        <v>0</v>
      </c>
      <c r="Q17" s="707">
        <f>IF(+All!$F955="Air Force",+All!Q955,IF(+All!$H955="Air Force",+All!Q955,0))</f>
        <v>0</v>
      </c>
      <c r="R17" s="706">
        <f>IF(+All!$F955="Air Force",+All!R955,IF(+All!$H955="Air Force",+All!R955,0))</f>
        <v>0</v>
      </c>
      <c r="S17" s="708">
        <f>IF(+All!$F955="Air Force",+All!S955,IF(+All!$H955="Air Force",+All!S955,0))</f>
        <v>0</v>
      </c>
      <c r="T17" s="706">
        <f>IF(+All!$F955="Air Force",+All!T955,IF(+All!$H955="Air Force",+All!T955,0))</f>
        <v>0</v>
      </c>
      <c r="U17" s="707">
        <f>IF(+All!$F955="Air Force",+All!U955,IF(+All!$H955="Air Force",+All!U955,0))</f>
        <v>0</v>
      </c>
      <c r="V17" s="706" t="e">
        <f>IF(+All!#REF!="Air Force",+All!#REF!,IF(+All!#REF!="Air Force",+All!#REF!,0))</f>
        <v>#REF!</v>
      </c>
      <c r="W17" s="707" t="e">
        <f>IF(+All!#REF!="Air Force",+All!#REF!,IF(+All!#REF!="Air Force",+All!#REF!,0))</f>
        <v>#REF!</v>
      </c>
      <c r="X17" s="706" t="e">
        <f>IF(+All!#REF!="Air Force",+All!#REF!,IF(+All!#REF!="Air Force",+All!#REF!,0))</f>
        <v>#REF!</v>
      </c>
      <c r="Y17" s="707" t="e">
        <f>IF(+All!#REF!="Air Force",+All!#REF!,IF(+All!#REF!="Air Force",+All!#REF!,0))</f>
        <v>#REF!</v>
      </c>
      <c r="Z17" s="706" t="e">
        <f>IF(+All!#REF!="Air Force",+All!#REF!,IF(+All!#REF!="Air Force",+All!#REF!,0))</f>
        <v>#REF!</v>
      </c>
      <c r="AA17" s="707" t="e">
        <f>IF(+All!#REF!="Air Force",+All!#REF!,IF(+All!#REF!="Air Force",+All!#REF!,0))</f>
        <v>#REF!</v>
      </c>
      <c r="AB17" s="706" t="e">
        <f>IF(+All!#REF!="Air Force",+All!#REF!,IF(+All!#REF!="Air Force",+All!#REF!,0))</f>
        <v>#REF!</v>
      </c>
      <c r="AC17" s="707" t="e">
        <f>IF(+All!#REF!="Air Force",+All!#REF!,IF(+All!#REF!="Air Force",+All!#REF!,0))</f>
        <v>#REF!</v>
      </c>
      <c r="AD17" s="706" t="e">
        <f>IF(+All!#REF!="Air Force",+All!#REF!,IF(+All!#REF!="Air Force",+All!#REF!,0))</f>
        <v>#REF!</v>
      </c>
      <c r="AE17" s="707" t="e">
        <f>IF(+All!#REF!="Air Force",+All!#REF!,IF(+All!#REF!="Air Force",+All!#REF!,0))</f>
        <v>#REF!</v>
      </c>
      <c r="AF17" s="706" t="e">
        <f>IF(+All!#REF!="Air Force",+All!#REF!,IF(+All!#REF!="Air Force",+All!#REF!,0))</f>
        <v>#REF!</v>
      </c>
      <c r="AG17" s="707" t="e">
        <f>IF(+All!#REF!="Air Force",+All!#REF!,IF(+All!#REF!="Air Force",+All!#REF!,0))</f>
        <v>#REF!</v>
      </c>
      <c r="AH17" s="706" t="e">
        <f>IF(+All!#REF!="Air Force",+All!#REF!,IF(+All!#REF!="Air Force",+All!#REF!,0))</f>
        <v>#REF!</v>
      </c>
      <c r="AI17" s="707" t="e">
        <f>IF(+All!#REF!="Air Force",+All!#REF!,IF(+All!#REF!="Air Force",+All!#REF!,0))</f>
        <v>#REF!</v>
      </c>
      <c r="AJ17" s="706" t="e">
        <f>IF(+All!#REF!="Air Force",+All!#REF!,IF(+All!#REF!="Air Force",+All!#REF!,0))</f>
        <v>#REF!</v>
      </c>
      <c r="AK17" s="707" t="e">
        <f>IF(+All!#REF!="Air Force",+All!#REF!,IF(+All!#REF!="Air Force",+All!#REF!,0))</f>
        <v>#REF!</v>
      </c>
      <c r="AL17" s="81" t="e">
        <f>IF(+All!#REF!="Air Force",+All!#REF!,IF(+All!#REF!="Air Force",+All!#REF!,0))</f>
        <v>#REF!</v>
      </c>
      <c r="AM17" s="82" t="e">
        <f>IF(+All!#REF!="Air Force",+All!#REF!,IF(+All!#REF!="Air Force",+All!#REF!,0))</f>
        <v>#REF!</v>
      </c>
      <c r="AN17" s="81" t="e">
        <f>IF(+All!#REF!="Air Force",+All!#REF!,IF(+All!#REF!="Air Force",+All!#REF!,0))</f>
        <v>#REF!</v>
      </c>
      <c r="AO17" s="83" t="e">
        <f>IF(+All!#REF!="Air Force",+All!#REF!,IF(+All!#REF!="Air Force",+All!#REF!,0))</f>
        <v>#REF!</v>
      </c>
      <c r="AP17" s="84" t="e">
        <f>IF(+All!#REF!="Air Force",+All!#REF!,IF(+All!#REF!="Air Force",+All!#REF!,0))</f>
        <v>#REF!</v>
      </c>
      <c r="AQ17" s="480" t="e">
        <f>IF(+All!#REF!="Air Force",+All!#REF!,IF(+All!#REF!="Air Force",+All!#REF!,0))</f>
        <v>#REF!</v>
      </c>
      <c r="AR17" s="482" t="e">
        <f>IF(+All!#REF!="Air Force",+All!#REF!,IF(+All!#REF!="Air Force",+All!#REF!,0))</f>
        <v>#REF!</v>
      </c>
      <c r="AS17" s="483" t="e">
        <f>IF(+All!#REF!="Air Force",+All!#REF!,IF(+All!#REF!="Air Force",+All!#REF!,0))</f>
        <v>#REF!</v>
      </c>
      <c r="AT17" s="483" t="e">
        <f>IF(+All!#REF!="Air Force",+All!#REF!,IF(+All!#REF!="Air Force",+All!#REF!,0))</f>
        <v>#REF!</v>
      </c>
      <c r="AU17" s="482" t="e">
        <f>IF(+All!#REF!="Air Force",+All!#REF!,IF(+All!#REF!="Air Force",+All!#REF!,0))</f>
        <v>#REF!</v>
      </c>
      <c r="AV17" s="483" t="e">
        <f>IF(+All!#REF!="Air Force",+All!#REF!,IF(+All!#REF!="Air Force",+All!#REF!,0))</f>
        <v>#REF!</v>
      </c>
      <c r="AW17" s="484" t="e">
        <f>IF(+All!#REF!="Air Force",+All!#REF!,IF(+All!#REF!="Air Force",+All!#REF!,0))</f>
        <v>#REF!</v>
      </c>
      <c r="AX17" s="483" t="e">
        <f>IF(+All!#REF!="Air Force",+All!#REF!,IF(+All!#REF!="Air Force",+All!#REF!,0))</f>
        <v>#REF!</v>
      </c>
      <c r="AY17" s="88" t="e">
        <f>IF(+All!#REF!="Air Force",+All!#REF!,IF(+All!#REF!="Air Force",+All!#REF!,0))</f>
        <v>#REF!</v>
      </c>
      <c r="AZ17" s="89" t="e">
        <f>IF(+All!#REF!="Air Force",+All!#REF!,IF(+All!#REF!="Air Force",+All!#REF!,0))</f>
        <v>#REF!</v>
      </c>
      <c r="BA17" s="90" t="e">
        <f>IF(+All!#REF!="Air Force",+All!#REF!,IF(+All!#REF!="Air Force",+All!#REF!,0))</f>
        <v>#REF!</v>
      </c>
      <c r="BB17" s="90" t="e">
        <f>IF(+All!#REF!="Air Force",+All!#REF!,IF(+All!#REF!="Air Force",+All!#REF!,0))</f>
        <v>#REF!</v>
      </c>
      <c r="BC17" s="91" t="e">
        <f>IF(+All!#REF!="Air Force",+All!#REF!,IF(+All!#REF!="Air Force",+All!#REF!,0))</f>
        <v>#REF!</v>
      </c>
      <c r="BD17" s="482">
        <f>IF(+All!$F1090="Air Force",+All!#REF!,IF(+All!$H1090="Air Force",+All!#REF!,0))</f>
        <v>0</v>
      </c>
      <c r="BE17" s="483">
        <f>IF(+All!$F1090="Air Force",+All!#REF!,IF(+All!$H1090="Air Force",+All!#REF!,0))</f>
        <v>0</v>
      </c>
      <c r="BF17" s="483">
        <f>IF(+All!$F1090="Air Force",+All!#REF!,IF(+All!$H1090="Air Force",+All!#REF!,0))</f>
        <v>0</v>
      </c>
      <c r="BG17" s="482">
        <f>IF(+All!$F1090="Air Force",+All!#REF!,IF(+All!$H1090="Air Force",+All!#REF!,0))</f>
        <v>0</v>
      </c>
      <c r="BH17" s="483">
        <f>IF(+All!$F1090="Air Force",+All!#REF!,IF(+All!$H1090="Air Force",+All!#REF!,0))</f>
        <v>0</v>
      </c>
      <c r="BI17" s="484">
        <f>IF(+All!$F1090="Air Force",+All!#REF!,IF(+All!$H1090="Air Force",+All!#REF!,0))</f>
        <v>0</v>
      </c>
      <c r="BJ17" s="92">
        <f>IF(+All!$F1090="Air Force",+All!#REF!,IF(+All!$H1090="Air Force",+All!#REF!,0))</f>
        <v>0</v>
      </c>
      <c r="BK17" s="93">
        <f>IF(+All!$F1090="Air Force",+All!#REF!,IF(+All!$H1090="Air Force",+All!#REF!,0))</f>
        <v>0</v>
      </c>
    </row>
    <row r="18" spans="1:63" x14ac:dyDescent="0.8">
      <c r="A18" s="52"/>
      <c r="B18" s="53"/>
      <c r="C18" s="54"/>
      <c r="D18" s="55"/>
      <c r="E18" s="709"/>
      <c r="F18" s="1219" t="str">
        <f>F19</f>
        <v>Boise State</v>
      </c>
      <c r="G18" s="1253"/>
      <c r="H18" s="1253"/>
      <c r="I18" s="1254"/>
      <c r="J18" s="705"/>
      <c r="K18" s="709"/>
      <c r="L18" s="58"/>
      <c r="M18" s="59"/>
      <c r="N18" s="705"/>
      <c r="O18" s="9"/>
      <c r="P18" s="9"/>
      <c r="Q18" s="709"/>
      <c r="R18" s="705"/>
      <c r="S18" s="9"/>
      <c r="T18" s="705"/>
      <c r="U18" s="709"/>
      <c r="V18" s="705"/>
      <c r="W18" s="716"/>
      <c r="X18" s="705"/>
      <c r="Y18" s="709"/>
      <c r="Z18" s="705"/>
      <c r="AA18" s="709"/>
      <c r="AB18" s="705"/>
      <c r="AC18" s="709"/>
      <c r="AD18" s="715"/>
      <c r="AE18" s="716"/>
      <c r="AF18" s="715"/>
      <c r="AG18" s="716"/>
      <c r="AH18" s="715"/>
      <c r="AI18" s="716"/>
      <c r="AJ18" s="715"/>
      <c r="AK18" s="716"/>
      <c r="AL18" s="61"/>
      <c r="AM18" s="62"/>
      <c r="AN18" s="62"/>
      <c r="AO18" s="63"/>
      <c r="AP18" s="64"/>
      <c r="AQ18" s="65"/>
      <c r="AR18" s="66"/>
      <c r="AS18" s="67"/>
      <c r="AT18" s="67"/>
      <c r="AU18" s="66"/>
      <c r="AV18" s="67"/>
      <c r="AW18" s="49"/>
      <c r="AX18" s="48"/>
      <c r="AY18" s="66"/>
      <c r="AZ18" s="67"/>
      <c r="BA18" s="49"/>
      <c r="BB18" s="49"/>
      <c r="BC18" s="65"/>
      <c r="BD18" s="66"/>
      <c r="BE18" s="67"/>
      <c r="BF18" s="67"/>
      <c r="BG18" s="66"/>
      <c r="BH18" s="67"/>
      <c r="BI18" s="49"/>
      <c r="BJ18" s="68"/>
      <c r="BK18" s="69"/>
    </row>
    <row r="19" spans="1:63" s="107" customFormat="1" x14ac:dyDescent="0.8">
      <c r="A19" s="70">
        <f>IF(+All!$F10="Boise State",+All!A10,IF(+All!$H10="Boise State",+All!A10,0))</f>
        <v>1</v>
      </c>
      <c r="B19" s="480" t="str">
        <f>IF(+All!$F10="Boise State",+All!B10,IF(+All!$H10="Boise State",+All!B10,0))</f>
        <v>Thurs</v>
      </c>
      <c r="C19" s="72">
        <f>IF(+All!$F10="Boise State",+All!C10,IF(+All!$H10="Boise State",+All!C10,0))</f>
        <v>44441</v>
      </c>
      <c r="D19" s="73">
        <f>IF(+All!$F10="Boise State",+All!D10,IF(+All!$H10="Boise State",+All!D10,0))</f>
        <v>0.79166666666666663</v>
      </c>
      <c r="E19" s="707" t="str">
        <f>IF(+All!$F10="Boise State",+All!E10,IF(+All!$H10="Boise State",+All!E10,0))</f>
        <v>ESPN</v>
      </c>
      <c r="F19" s="75" t="str">
        <f>IF(+All!$F10="Boise State",+All!F10,IF(+All!$H10="Boise State",+All!F10,0))</f>
        <v>Boise State</v>
      </c>
      <c r="G19" s="76" t="str">
        <f>IF(+All!$F10="Boise State",+All!G10,IF(+All!$H10="Boise State",+All!G10,0))</f>
        <v>MWC</v>
      </c>
      <c r="H19" s="75" t="str">
        <f>IF(+All!$F10="Boise State",+All!H10,IF(+All!$H10="Boise State",+All!H10,0))</f>
        <v>Central Florida</v>
      </c>
      <c r="I19" s="76" t="str">
        <f>IF(+All!$F10="Boise State",+All!I10,IF(+All!$H10="Boise State",+All!I10,0))</f>
        <v>AAC</v>
      </c>
      <c r="J19" s="706" t="str">
        <f>IF(+All!$F10="Boise State",+All!J10,IF(+All!$H10="Boise State",+All!J10,0))</f>
        <v>Central Florida</v>
      </c>
      <c r="K19" s="707" t="str">
        <f>IF(+All!$F10="Boise State",+All!K10,IF(+All!$H10="Boise State",+All!K10,0))</f>
        <v>Boise State</v>
      </c>
      <c r="L19" s="78">
        <f>IF(+All!$F10="Boise State",+All!L10,IF(+All!$H10="Boise State",+All!L10,0))</f>
        <v>5</v>
      </c>
      <c r="M19" s="79">
        <f>IF(+All!$F10="Boise State",+All!M10,IF(+All!$H10="Boise State",+All!M10,0))</f>
        <v>66.5</v>
      </c>
      <c r="N19" s="706" t="str">
        <f>IF(+All!$F10="Boise State",+All!N10,IF(+All!$H10="Boise State",+All!N10,0))</f>
        <v>Central Florida</v>
      </c>
      <c r="O19" s="708">
        <f>IF(+All!$F10="Boise State",+All!O10,IF(+All!$H10="Boise State",+All!O10,0))</f>
        <v>36</v>
      </c>
      <c r="P19" s="708" t="str">
        <f>IF(+All!$F10="Boise State",+All!P10,IF(+All!$H10="Boise State",+All!P10,0))</f>
        <v>Boise State</v>
      </c>
      <c r="Q19" s="707">
        <f>IF(+All!$F10="Boise State",+All!Q10,IF(+All!$H10="Boise State",+All!Q10,0))</f>
        <v>31</v>
      </c>
      <c r="R19" s="706" t="str">
        <f>IF(+All!$F10="Boise State",+All!R10,IF(+All!$H10="Boise State",+All!R10,0))</f>
        <v>Central Florida</v>
      </c>
      <c r="S19" s="708" t="str">
        <f>IF(+All!$F10="Boise State",+All!S10,IF(+All!$H10="Boise State",+All!S10,0))</f>
        <v>Boise State</v>
      </c>
      <c r="T19" s="706" t="str">
        <f>IF(+All!$F10="Boise State",+All!T10,IF(+All!$H10="Boise State",+All!T10,0))</f>
        <v>Boise State</v>
      </c>
      <c r="U19" s="707" t="str">
        <f>IF(+All!$F10="Boise State",+All!U10,IF(+All!$H10="Boise State",+All!U10,0))</f>
        <v>T</v>
      </c>
      <c r="V19" s="705"/>
      <c r="W19" s="826"/>
      <c r="X19" s="705"/>
      <c r="Y19" s="709"/>
      <c r="Z19" s="705"/>
      <c r="AA19" s="709"/>
      <c r="AB19" s="705"/>
      <c r="AC19" s="709"/>
      <c r="AD19" s="825"/>
      <c r="AE19" s="826"/>
      <c r="AF19" s="825"/>
      <c r="AG19" s="826"/>
      <c r="AH19" s="825"/>
      <c r="AI19" s="826"/>
      <c r="AJ19" s="825"/>
      <c r="AK19" s="826"/>
      <c r="AL19" s="61"/>
      <c r="AM19" s="62"/>
      <c r="AN19" s="62"/>
      <c r="AO19" s="63"/>
      <c r="AP19" s="64"/>
      <c r="AQ19" s="65"/>
      <c r="AR19" s="66"/>
      <c r="AS19" s="67"/>
      <c r="AT19" s="67"/>
      <c r="AU19" s="66"/>
      <c r="AV19" s="67"/>
      <c r="AW19" s="49"/>
      <c r="AX19" s="48"/>
      <c r="AY19" s="66"/>
      <c r="AZ19" s="67"/>
      <c r="BA19" s="49"/>
      <c r="BB19" s="49"/>
      <c r="BC19" s="65"/>
      <c r="BD19" s="66"/>
      <c r="BE19" s="67"/>
      <c r="BF19" s="67"/>
      <c r="BG19" s="66"/>
      <c r="BH19" s="67"/>
      <c r="BI19" s="49"/>
      <c r="BJ19" s="68"/>
      <c r="BK19" s="69"/>
    </row>
    <row r="20" spans="1:63" x14ac:dyDescent="0.8">
      <c r="A20" s="70">
        <f>IF(+All!$F93="Boise State",+All!A93,IF(+All!$H93="Boise State",+All!A93,0))</f>
        <v>2</v>
      </c>
      <c r="B20" s="480" t="str">
        <f>IF(+All!$F93="Boise State",+All!B93,IF(+All!$H93="Boise State",+All!B93,0))</f>
        <v>Fri</v>
      </c>
      <c r="C20" s="72">
        <f>IF(+All!$F93="Boise State",+All!C93,IF(+All!$H93="Boise State",+All!C93,0))</f>
        <v>44449</v>
      </c>
      <c r="D20" s="73">
        <f>IF(+All!$F93="Boise State",+All!D93,IF(+All!$H93="Boise State",+All!D93,0))</f>
        <v>0.89583333333333337</v>
      </c>
      <c r="E20" s="707" t="str">
        <f>IF(+All!$F93="Boise State",+All!E93,IF(+All!$H93="Boise State",+All!E93,0))</f>
        <v>FS1</v>
      </c>
      <c r="F20" s="75" t="str">
        <f>IF(+All!$F93="Boise State",+All!F93,IF(+All!$H93="Boise State",+All!F93,0))</f>
        <v>UTEP</v>
      </c>
      <c r="G20" s="76" t="str">
        <f>IF(+All!$F93="Boise State",+All!G93,IF(+All!$H93="Boise State",+All!G93,0))</f>
        <v>CUSA</v>
      </c>
      <c r="H20" s="75" t="str">
        <f>IF(+All!$F93="Boise State",+All!H93,IF(+All!$H93="Boise State",+All!H93,0))</f>
        <v>Boise State</v>
      </c>
      <c r="I20" s="76" t="str">
        <f>IF(+All!$F93="Boise State",+All!I93,IF(+All!$H93="Boise State",+All!I93,0))</f>
        <v>MWC</v>
      </c>
      <c r="J20" s="706" t="str">
        <f>IF(+All!$F93="Boise State",+All!J93,IF(+All!$H93="Boise State",+All!J93,0))</f>
        <v>Boise State</v>
      </c>
      <c r="K20" s="707" t="str">
        <f>IF(+All!$F93="Boise State",+All!K93,IF(+All!$H93="Boise State",+All!K93,0))</f>
        <v>UTEP</v>
      </c>
      <c r="L20" s="78">
        <f>IF(+All!$F93="Boise State",+All!L93,IF(+All!$H93="Boise State",+All!L93,0))</f>
        <v>26</v>
      </c>
      <c r="M20" s="79">
        <f>IF(+All!$F93="Boise State",+All!M93,IF(+All!$H93="Boise State",+All!M93,0))</f>
        <v>56.5</v>
      </c>
      <c r="N20" s="706" t="str">
        <f>IF(+All!$F93="Boise State",+All!N93,IF(+All!$H93="Boise State",+All!N93,0))</f>
        <v>Boise State</v>
      </c>
      <c r="O20" s="708">
        <f>IF(+All!$F93="Boise State",+All!O93,IF(+All!$H93="Boise State",+All!O93,0))</f>
        <v>54</v>
      </c>
      <c r="P20" s="708" t="str">
        <f>IF(+All!$F93="Boise State",+All!P93,IF(+All!$H93="Boise State",+All!P93,0))</f>
        <v>UTEP</v>
      </c>
      <c r="Q20" s="707">
        <f>IF(+All!$F93="Boise State",+All!Q93,IF(+All!$H93="Boise State",+All!Q93,0))</f>
        <v>13</v>
      </c>
      <c r="R20" s="706" t="str">
        <f>IF(+All!$F93="Boise State",+All!R93,IF(+All!$H93="Boise State",+All!R93,0))</f>
        <v>Boise State</v>
      </c>
      <c r="S20" s="708" t="str">
        <f>IF(+All!$F93="Boise State",+All!S93,IF(+All!$H93="Boise State",+All!S93,0))</f>
        <v>UTEP</v>
      </c>
      <c r="T20" s="706" t="str">
        <f>IF(+All!$F93="Boise State",+All!T93,IF(+All!$H93="Boise State",+All!T93,0))</f>
        <v>UTEP</v>
      </c>
      <c r="U20" s="707" t="str">
        <f>IF(+All!$F93="Boise State",+All!U93,IF(+All!$H93="Boise State",+All!U93,0))</f>
        <v>L</v>
      </c>
      <c r="V20" s="705"/>
      <c r="W20" s="822"/>
      <c r="X20" s="705"/>
      <c r="Y20" s="709"/>
      <c r="Z20" s="705"/>
      <c r="AA20" s="709"/>
      <c r="AB20" s="705"/>
      <c r="AC20" s="709"/>
      <c r="AD20" s="821"/>
      <c r="AE20" s="822"/>
      <c r="AF20" s="821"/>
      <c r="AG20" s="822"/>
      <c r="AH20" s="821"/>
      <c r="AI20" s="822"/>
      <c r="AJ20" s="821"/>
      <c r="AK20" s="822"/>
      <c r="AL20" s="61"/>
      <c r="AM20" s="62"/>
      <c r="AN20" s="62"/>
      <c r="AO20" s="63"/>
      <c r="AP20" s="64"/>
      <c r="AQ20" s="65"/>
      <c r="AR20" s="66"/>
      <c r="AS20" s="67"/>
      <c r="AT20" s="67"/>
      <c r="AU20" s="66"/>
      <c r="AV20" s="67"/>
      <c r="AW20" s="49"/>
      <c r="AX20" s="48"/>
      <c r="AY20" s="66"/>
      <c r="AZ20" s="67"/>
      <c r="BA20" s="49"/>
      <c r="BB20" s="49"/>
      <c r="BC20" s="65"/>
      <c r="BD20" s="66"/>
      <c r="BE20" s="67"/>
      <c r="BF20" s="67"/>
      <c r="BG20" s="66"/>
      <c r="BH20" s="67"/>
      <c r="BI20" s="49"/>
      <c r="BJ20" s="68"/>
      <c r="BK20" s="69"/>
    </row>
    <row r="21" spans="1:63" s="107" customFormat="1" x14ac:dyDescent="0.8">
      <c r="A21" s="70">
        <f>IF(+All!$F222="Boise State",+All!A222,IF(+All!$H222="Boise State",+All!A222,0))</f>
        <v>3</v>
      </c>
      <c r="B21" s="480" t="str">
        <f>IF(+All!$F222="Boise State",+All!B222,IF(+All!$H222="Boise State",+All!B222,0))</f>
        <v>Sat</v>
      </c>
      <c r="C21" s="72">
        <f>IF(+All!$F222="Boise State",+All!C222,IF(+All!$H222="Boise State",+All!C222,0))</f>
        <v>44457</v>
      </c>
      <c r="D21" s="73">
        <f>IF(+All!$F222="Boise State",+All!D222,IF(+All!$H222="Boise State",+All!D222,0))</f>
        <v>0.875</v>
      </c>
      <c r="E21" s="707" t="str">
        <f>IF(+All!$F222="Boise State",+All!E222,IF(+All!$H222="Boise State",+All!E222,0))</f>
        <v>FS1</v>
      </c>
      <c r="F21" s="75" t="str">
        <f>IF(+All!$F222="Boise State",+All!F222,IF(+All!$H222="Boise State",+All!F222,0))</f>
        <v>Oklahoma State</v>
      </c>
      <c r="G21" s="76" t="str">
        <f>IF(+All!$F222="Boise State",+All!G222,IF(+All!$H222="Boise State",+All!G222,0))</f>
        <v>B12</v>
      </c>
      <c r="H21" s="75" t="str">
        <f>IF(+All!$F222="Boise State",+All!H222,IF(+All!$H222="Boise State",+All!H222,0))</f>
        <v>Boise State</v>
      </c>
      <c r="I21" s="76" t="str">
        <f>IF(+All!$F222="Boise State",+All!I222,IF(+All!$H222="Boise State",+All!I222,0))</f>
        <v>MWC</v>
      </c>
      <c r="J21" s="706" t="str">
        <f>IF(+All!$F222="Boise State",+All!J222,IF(+All!$H222="Boise State",+All!J222,0))</f>
        <v>Boise State</v>
      </c>
      <c r="K21" s="707" t="str">
        <f>IF(+All!$F222="Boise State",+All!K222,IF(+All!$H222="Boise State",+All!K222,0))</f>
        <v>Oklahoma State</v>
      </c>
      <c r="L21" s="78">
        <f>IF(+All!$F222="Boise State",+All!L222,IF(+All!$H222="Boise State",+All!L222,0))</f>
        <v>3.5</v>
      </c>
      <c r="M21" s="79">
        <f>IF(+All!$F222="Boise State",+All!M222,IF(+All!$H222="Boise State",+All!M222,0))</f>
        <v>57</v>
      </c>
      <c r="N21" s="706" t="str">
        <f>IF(+All!$F222="Boise State",+All!N222,IF(+All!$H222="Boise State",+All!N222,0))</f>
        <v>Oklahoma State</v>
      </c>
      <c r="O21" s="708">
        <f>IF(+All!$F222="Boise State",+All!O222,IF(+All!$H222="Boise State",+All!O222,0))</f>
        <v>21</v>
      </c>
      <c r="P21" s="708" t="str">
        <f>IF(+All!$F222="Boise State",+All!P222,IF(+All!$H222="Boise State",+All!P222,0))</f>
        <v>Boise State</v>
      </c>
      <c r="Q21" s="707">
        <f>IF(+All!$F222="Boise State",+All!Q222,IF(+All!$H222="Boise State",+All!Q222,0))</f>
        <v>20</v>
      </c>
      <c r="R21" s="706" t="str">
        <f>IF(+All!$F222="Boise State",+All!R222,IF(+All!$H222="Boise State",+All!R222,0))</f>
        <v>Oklahoma State</v>
      </c>
      <c r="S21" s="708" t="str">
        <f>IF(+All!$F222="Boise State",+All!S222,IF(+All!$H222="Boise State",+All!S222,0))</f>
        <v>Boise State</v>
      </c>
      <c r="T21" s="706" t="str">
        <f>IF(+All!$F222="Boise State",+All!T222,IF(+All!$H222="Boise State",+All!T222,0))</f>
        <v>Boise State</v>
      </c>
      <c r="U21" s="707" t="str">
        <f>IF(+All!$F222="Boise State",+All!U222,IF(+All!$H222="Boise State",+All!U222,0))</f>
        <v>L</v>
      </c>
      <c r="V21" s="705"/>
      <c r="W21" s="822"/>
      <c r="X21" s="705"/>
      <c r="Y21" s="709"/>
      <c r="Z21" s="705"/>
      <c r="AA21" s="709"/>
      <c r="AB21" s="705"/>
      <c r="AC21" s="709"/>
      <c r="AD21" s="821"/>
      <c r="AE21" s="822"/>
      <c r="AF21" s="821"/>
      <c r="AG21" s="822"/>
      <c r="AH21" s="821"/>
      <c r="AI21" s="822"/>
      <c r="AJ21" s="821"/>
      <c r="AK21" s="822"/>
      <c r="AL21" s="61"/>
      <c r="AM21" s="62"/>
      <c r="AN21" s="62"/>
      <c r="AO21" s="63"/>
      <c r="AP21" s="64"/>
      <c r="AQ21" s="65"/>
      <c r="AR21" s="66"/>
      <c r="AS21" s="67"/>
      <c r="AT21" s="67"/>
      <c r="AU21" s="66"/>
      <c r="AV21" s="67"/>
      <c r="AW21" s="49"/>
      <c r="AX21" s="48"/>
      <c r="AY21" s="66"/>
      <c r="AZ21" s="67"/>
      <c r="BA21" s="49"/>
      <c r="BB21" s="49"/>
      <c r="BC21" s="65"/>
      <c r="BD21" s="66"/>
      <c r="BE21" s="67"/>
      <c r="BF21" s="67"/>
      <c r="BG21" s="66"/>
      <c r="BH21" s="67"/>
      <c r="BI21" s="49"/>
      <c r="BJ21" s="68"/>
      <c r="BK21" s="69"/>
    </row>
    <row r="22" spans="1:63" s="107" customFormat="1" x14ac:dyDescent="0.8">
      <c r="A22" s="70">
        <f>IF(+All!$F306="Boise State",+All!A306,IF(+All!$H306="Boise State",+All!A306,0))</f>
        <v>4</v>
      </c>
      <c r="B22" s="480" t="str">
        <f>IF(+All!$F306="Boise State",+All!B306,IF(+All!$H306="Boise State",+All!B306,0))</f>
        <v>Sat</v>
      </c>
      <c r="C22" s="72">
        <f>IF(+All!$F306="Boise State",+All!C306,IF(+All!$H306="Boise State",+All!C306,0))</f>
        <v>44464</v>
      </c>
      <c r="D22" s="73">
        <f>IF(+All!$F306="Boise State",+All!D306,IF(+All!$H306="Boise State",+All!D306,0))</f>
        <v>0.5</v>
      </c>
      <c r="E22" s="707" t="str">
        <f>IF(+All!$F306="Boise State",+All!E306,IF(+All!$H306="Boise State",+All!E306,0))</f>
        <v>CBS</v>
      </c>
      <c r="F22" s="75" t="str">
        <f>IF(+All!$F306="Boise State",+All!F306,IF(+All!$H306="Boise State",+All!F306,0))</f>
        <v>Utah State</v>
      </c>
      <c r="G22" s="76" t="str">
        <f>IF(+All!$F306="Boise State",+All!G306,IF(+All!$H306="Boise State",+All!G306,0))</f>
        <v>MWC</v>
      </c>
      <c r="H22" s="75" t="str">
        <f>IF(+All!$F306="Boise State",+All!H306,IF(+All!$H306="Boise State",+All!H306,0))</f>
        <v>Boise State</v>
      </c>
      <c r="I22" s="76" t="str">
        <f>IF(+All!$F306="Boise State",+All!I306,IF(+All!$H306="Boise State",+All!I306,0))</f>
        <v>MWC</v>
      </c>
      <c r="J22" s="706" t="str">
        <f>IF(+All!$F306="Boise State",+All!J306,IF(+All!$H306="Boise State",+All!J306,0))</f>
        <v>Boise State</v>
      </c>
      <c r="K22" s="707" t="str">
        <f>IF(+All!$F306="Boise State",+All!K306,IF(+All!$H306="Boise State",+All!K306,0))</f>
        <v>Utah State</v>
      </c>
      <c r="L22" s="78">
        <f>IF(+All!$F306="Boise State",+All!L306,IF(+All!$H306="Boise State",+All!L306,0))</f>
        <v>9.5</v>
      </c>
      <c r="M22" s="79">
        <f>IF(+All!$F306="Boise State",+All!M306,IF(+All!$H306="Boise State",+All!M306,0))</f>
        <v>69.5</v>
      </c>
      <c r="N22" s="706" t="str">
        <f>IF(+All!$F306="Boise State",+All!N306,IF(+All!$H306="Boise State",+All!N306,0))</f>
        <v>Boise State</v>
      </c>
      <c r="O22" s="708">
        <f>IF(+All!$F306="Boise State",+All!O306,IF(+All!$H306="Boise State",+All!O306,0))</f>
        <v>27</v>
      </c>
      <c r="P22" s="708" t="str">
        <f>IF(+All!$F306="Boise State",+All!P306,IF(+All!$H306="Boise State",+All!P306,0))</f>
        <v>Utah State</v>
      </c>
      <c r="Q22" s="707">
        <f>IF(+All!$F306="Boise State",+All!Q306,IF(+All!$H306="Boise State",+All!Q306,0))</f>
        <v>3</v>
      </c>
      <c r="R22" s="706" t="str">
        <f>IF(+All!$F306="Boise State",+All!R306,IF(+All!$H306="Boise State",+All!R306,0))</f>
        <v>Boise State</v>
      </c>
      <c r="S22" s="708" t="str">
        <f>IF(+All!$F306="Boise State",+All!S306,IF(+All!$H306="Boise State",+All!S306,0))</f>
        <v>Utah State</v>
      </c>
      <c r="T22" s="706" t="str">
        <f>IF(+All!$F306="Boise State",+All!T306,IF(+All!$H306="Boise State",+All!T306,0))</f>
        <v>Boise State</v>
      </c>
      <c r="U22" s="707" t="str">
        <f>IF(+All!$F306="Boise State",+All!U306,IF(+All!$H306="Boise State",+All!U306,0))</f>
        <v>W</v>
      </c>
      <c r="V22" s="705"/>
      <c r="W22" s="822"/>
      <c r="X22" s="705"/>
      <c r="Y22" s="709"/>
      <c r="Z22" s="705"/>
      <c r="AA22" s="709"/>
      <c r="AB22" s="705"/>
      <c r="AC22" s="709"/>
      <c r="AD22" s="821"/>
      <c r="AE22" s="822"/>
      <c r="AF22" s="821"/>
      <c r="AG22" s="822"/>
      <c r="AH22" s="821"/>
      <c r="AI22" s="822"/>
      <c r="AJ22" s="821"/>
      <c r="AK22" s="822"/>
      <c r="AL22" s="61"/>
      <c r="AM22" s="62"/>
      <c r="AN22" s="62"/>
      <c r="AO22" s="63"/>
      <c r="AP22" s="64"/>
      <c r="AQ22" s="65"/>
      <c r="AR22" s="66"/>
      <c r="AS22" s="67"/>
      <c r="AT22" s="67"/>
      <c r="AU22" s="66"/>
      <c r="AV22" s="67"/>
      <c r="AW22" s="49"/>
      <c r="AX22" s="48"/>
      <c r="AY22" s="66"/>
      <c r="AZ22" s="67"/>
      <c r="BA22" s="49"/>
      <c r="BB22" s="49"/>
      <c r="BC22" s="65"/>
      <c r="BD22" s="66"/>
      <c r="BE22" s="67"/>
      <c r="BF22" s="67"/>
      <c r="BG22" s="66"/>
      <c r="BH22" s="67"/>
      <c r="BI22" s="49"/>
      <c r="BJ22" s="68"/>
      <c r="BK22" s="69"/>
    </row>
    <row r="23" spans="1:63" s="107" customFormat="1" x14ac:dyDescent="0.8">
      <c r="A23" s="70">
        <f>IF(+All!$F368="Boise State",+All!A368,IF(+All!$H368="Boise State",+All!A368,0))</f>
        <v>5</v>
      </c>
      <c r="B23" s="480" t="str">
        <f>IF(+All!$F368="Boise State",+All!B368,IF(+All!$H368="Boise State",+All!B368,0))</f>
        <v>Sat</v>
      </c>
      <c r="C23" s="72">
        <f>IF(+All!$F368="Boise State",+All!C368,IF(+All!$H368="Boise State",+All!C368,0))</f>
        <v>44471</v>
      </c>
      <c r="D23" s="73">
        <f>IF(+All!$F368="Boise State",+All!D368,IF(+All!$H368="Boise State",+All!D368,0))</f>
        <v>0.64583333333333337</v>
      </c>
      <c r="E23" s="707" t="str">
        <f>IF(+All!$F368="Boise State",+All!E368,IF(+All!$H368="Boise State",+All!E368,0))</f>
        <v>FS1</v>
      </c>
      <c r="F23" s="75" t="str">
        <f>IF(+All!$F368="Boise State",+All!F368,IF(+All!$H368="Boise State",+All!F368,0))</f>
        <v>Nevada</v>
      </c>
      <c r="G23" s="76" t="str">
        <f>IF(+All!$F368="Boise State",+All!G368,IF(+All!$H368="Boise State",+All!G368,0))</f>
        <v>MWC</v>
      </c>
      <c r="H23" s="75" t="str">
        <f>IF(+All!$F368="Boise State",+All!H368,IF(+All!$H368="Boise State",+All!H368,0))</f>
        <v>Boise State</v>
      </c>
      <c r="I23" s="76" t="str">
        <f>IF(+All!$F368="Boise State",+All!I368,IF(+All!$H368="Boise State",+All!I368,0))</f>
        <v>MWC</v>
      </c>
      <c r="J23" s="706" t="str">
        <f>IF(+All!$F368="Boise State",+All!J368,IF(+All!$H368="Boise State",+All!J368,0))</f>
        <v>Boise State</v>
      </c>
      <c r="K23" s="707" t="str">
        <f>IF(+All!$F368="Boise State",+All!K368,IF(+All!$H368="Boise State",+All!K368,0))</f>
        <v>Nevada</v>
      </c>
      <c r="L23" s="78">
        <f>IF(+All!$F368="Boise State",+All!L368,IF(+All!$H368="Boise State",+All!L368,0))</f>
        <v>6.5</v>
      </c>
      <c r="M23" s="79">
        <f>IF(+All!$F368="Boise State",+All!M368,IF(+All!$H368="Boise State",+All!M368,0))</f>
        <v>58.5</v>
      </c>
      <c r="N23" s="706" t="str">
        <f>IF(+All!$F368="Boise State",+All!N368,IF(+All!$H368="Boise State",+All!N368,0))</f>
        <v>Nevada</v>
      </c>
      <c r="O23" s="708">
        <f>IF(+All!$F368="Boise State",+All!O368,IF(+All!$H368="Boise State",+All!O368,0))</f>
        <v>41</v>
      </c>
      <c r="P23" s="708" t="str">
        <f>IF(+All!$F368="Boise State",+All!P368,IF(+All!$H368="Boise State",+All!P368,0))</f>
        <v>Boise State</v>
      </c>
      <c r="Q23" s="707">
        <f>IF(+All!$F368="Boise State",+All!Q368,IF(+All!$H368="Boise State",+All!Q368,0))</f>
        <v>31</v>
      </c>
      <c r="R23" s="706" t="str">
        <f>IF(+All!$F368="Boise State",+All!R368,IF(+All!$H368="Boise State",+All!R368,0))</f>
        <v>Nevada</v>
      </c>
      <c r="S23" s="708" t="str">
        <f>IF(+All!$F368="Boise State",+All!S368,IF(+All!$H368="Boise State",+All!S368,0))</f>
        <v>Boise State</v>
      </c>
      <c r="T23" s="706" t="str">
        <f>IF(+All!$F368="Boise State",+All!T368,IF(+All!$H368="Boise State",+All!T368,0))</f>
        <v>Nevada</v>
      </c>
      <c r="U23" s="707" t="str">
        <f>IF(+All!$F368="Boise State",+All!U368,IF(+All!$H368="Boise State",+All!U368,0))</f>
        <v>W</v>
      </c>
      <c r="V23" s="705"/>
      <c r="W23" s="822"/>
      <c r="X23" s="705"/>
      <c r="Y23" s="709"/>
      <c r="Z23" s="705"/>
      <c r="AA23" s="709"/>
      <c r="AB23" s="705"/>
      <c r="AC23" s="709"/>
      <c r="AD23" s="821"/>
      <c r="AE23" s="822"/>
      <c r="AF23" s="821"/>
      <c r="AG23" s="822"/>
      <c r="AH23" s="821"/>
      <c r="AI23" s="822"/>
      <c r="AJ23" s="821"/>
      <c r="AK23" s="822"/>
      <c r="AL23" s="61"/>
      <c r="AM23" s="62"/>
      <c r="AN23" s="62"/>
      <c r="AO23" s="63"/>
      <c r="AP23" s="64"/>
      <c r="AQ23" s="65"/>
      <c r="AR23" s="66"/>
      <c r="AS23" s="67"/>
      <c r="AT23" s="67"/>
      <c r="AU23" s="66"/>
      <c r="AV23" s="67"/>
      <c r="AW23" s="49"/>
      <c r="AX23" s="48"/>
      <c r="AY23" s="66"/>
      <c r="AZ23" s="67"/>
      <c r="BA23" s="49"/>
      <c r="BB23" s="49"/>
      <c r="BC23" s="65"/>
      <c r="BD23" s="66"/>
      <c r="BE23" s="67"/>
      <c r="BF23" s="67"/>
      <c r="BG23" s="66"/>
      <c r="BH23" s="67"/>
      <c r="BI23" s="49"/>
      <c r="BJ23" s="68"/>
      <c r="BK23" s="69"/>
    </row>
    <row r="24" spans="1:63" s="107" customFormat="1" x14ac:dyDescent="0.8">
      <c r="A24" s="70">
        <f>IF(+All!$F422="Boise State",+All!A422,IF(+All!$H422="Boise State",+All!A422,0))</f>
        <v>6</v>
      </c>
      <c r="B24" s="480" t="str">
        <f>IF(+All!$F422="Boise State",+All!B422,IF(+All!$H422="Boise State",+All!B422,0))</f>
        <v>Sat</v>
      </c>
      <c r="C24" s="72">
        <f>IF(+All!$F422="Boise State",+All!C422,IF(+All!$H422="Boise State",+All!C422,0))</f>
        <v>44478</v>
      </c>
      <c r="D24" s="73">
        <f>IF(+All!$F422="Boise State",+All!D422,IF(+All!$H422="Boise State",+All!D422,0))</f>
        <v>0.64583333333333337</v>
      </c>
      <c r="E24" s="707" t="str">
        <f>IF(+All!$F422="Boise State",+All!E422,IF(+All!$H422="Boise State",+All!E422,0))</f>
        <v>ABC</v>
      </c>
      <c r="F24" s="75" t="str">
        <f>IF(+All!$F422="Boise State",+All!F422,IF(+All!$H422="Boise State",+All!F422,0))</f>
        <v>Boise State</v>
      </c>
      <c r="G24" s="76" t="str">
        <f>IF(+All!$F422="Boise State",+All!G422,IF(+All!$H422="Boise State",+All!G422,0))</f>
        <v>MWC</v>
      </c>
      <c r="H24" s="75" t="str">
        <f>IF(+All!$F422="Boise State",+All!H422,IF(+All!$H422="Boise State",+All!H422,0))</f>
        <v>BYU</v>
      </c>
      <c r="I24" s="76" t="str">
        <f>IF(+All!$F422="Boise State",+All!I422,IF(+All!$H422="Boise State",+All!I422,0))</f>
        <v>Ind</v>
      </c>
      <c r="J24" s="706" t="str">
        <f>IF(+All!$F422="Boise State",+All!J422,IF(+All!$H422="Boise State",+All!J422,0))</f>
        <v>BYU</v>
      </c>
      <c r="K24" s="707" t="str">
        <f>IF(+All!$F422="Boise State",+All!K422,IF(+All!$H422="Boise State",+All!K422,0))</f>
        <v>Boise State</v>
      </c>
      <c r="L24" s="78">
        <f>IF(+All!$F422="Boise State",+All!L422,IF(+All!$H422="Boise State",+All!L422,0))</f>
        <v>6</v>
      </c>
      <c r="M24" s="79">
        <f>IF(+All!$F422="Boise State",+All!M422,IF(+All!$H422="Boise State",+All!M422,0))</f>
        <v>57.5</v>
      </c>
      <c r="N24" s="706" t="str">
        <f>IF(+All!$F422="Boise State",+All!N422,IF(+All!$H422="Boise State",+All!N422,0))</f>
        <v>Boise State</v>
      </c>
      <c r="O24" s="708">
        <f>IF(+All!$F422="Boise State",+All!O422,IF(+All!$H422="Boise State",+All!O422,0))</f>
        <v>26</v>
      </c>
      <c r="P24" s="708" t="str">
        <f>IF(+All!$F422="Boise State",+All!P422,IF(+All!$H422="Boise State",+All!P422,0))</f>
        <v>BYU</v>
      </c>
      <c r="Q24" s="707">
        <f>IF(+All!$F422="Boise State",+All!Q422,IF(+All!$H422="Boise State",+All!Q422,0))</f>
        <v>17</v>
      </c>
      <c r="R24" s="706" t="str">
        <f>IF(+All!$F422="Boise State",+All!R422,IF(+All!$H422="Boise State",+All!R422,0))</f>
        <v>Boise State</v>
      </c>
      <c r="S24" s="708" t="str">
        <f>IF(+All!$F422="Boise State",+All!S422,IF(+All!$H422="Boise State",+All!S422,0))</f>
        <v>BYU</v>
      </c>
      <c r="T24" s="706" t="str">
        <f>IF(+All!$F422="Boise State",+All!T422,IF(+All!$H422="Boise State",+All!T422,0))</f>
        <v>BYU</v>
      </c>
      <c r="U24" s="707" t="str">
        <f>IF(+All!$F422="Boise State",+All!U422,IF(+All!$H422="Boise State",+All!U422,0))</f>
        <v>L</v>
      </c>
      <c r="V24" s="705"/>
      <c r="W24" s="822"/>
      <c r="X24" s="705"/>
      <c r="Y24" s="709"/>
      <c r="Z24" s="705"/>
      <c r="AA24" s="709"/>
      <c r="AB24" s="705"/>
      <c r="AC24" s="709"/>
      <c r="AD24" s="821"/>
      <c r="AE24" s="822"/>
      <c r="AF24" s="821"/>
      <c r="AG24" s="822"/>
      <c r="AH24" s="821"/>
      <c r="AI24" s="822"/>
      <c r="AJ24" s="821"/>
      <c r="AK24" s="822"/>
      <c r="AL24" s="61"/>
      <c r="AM24" s="62"/>
      <c r="AN24" s="62"/>
      <c r="AO24" s="63"/>
      <c r="AP24" s="64"/>
      <c r="AQ24" s="65"/>
      <c r="AR24" s="66"/>
      <c r="AS24" s="67"/>
      <c r="AT24" s="67"/>
      <c r="AU24" s="66"/>
      <c r="AV24" s="67"/>
      <c r="AW24" s="49"/>
      <c r="AX24" s="48"/>
      <c r="AY24" s="66"/>
      <c r="AZ24" s="67"/>
      <c r="BA24" s="49"/>
      <c r="BB24" s="49"/>
      <c r="BC24" s="65"/>
      <c r="BD24" s="66"/>
      <c r="BE24" s="67"/>
      <c r="BF24" s="67"/>
      <c r="BG24" s="66"/>
      <c r="BH24" s="67"/>
      <c r="BI24" s="49"/>
      <c r="BJ24" s="68"/>
      <c r="BK24" s="69"/>
    </row>
    <row r="25" spans="1:63" s="107" customFormat="1" x14ac:dyDescent="0.8">
      <c r="A25" s="70">
        <f>IF(+All!$F510="Boise State",+All!A510,IF(+All!$H510="Boise State",+All!A510,0))</f>
        <v>7</v>
      </c>
      <c r="B25" s="480" t="str">
        <f>IF(+All!$F510="Boise State",+All!B510,IF(+All!$H510="Boise State",+All!B510,0))</f>
        <v>Sat</v>
      </c>
      <c r="C25" s="72">
        <f>IF(+All!$F510="Boise State",+All!C510,IF(+All!$H510="Boise State",+All!C510,0))</f>
        <v>44485</v>
      </c>
      <c r="D25" s="73">
        <f>IF(+All!$F510="Boise State",+All!D510,IF(+All!$H510="Boise State",+All!D510,0))</f>
        <v>0.875</v>
      </c>
      <c r="E25" s="707" t="str">
        <f>IF(+All!$F510="Boise State",+All!E510,IF(+All!$H510="Boise State",+All!E510,0))</f>
        <v>FS1</v>
      </c>
      <c r="F25" s="75" t="str">
        <f>IF(+All!$F510="Boise State",+All!F510,IF(+All!$H510="Boise State",+All!F510,0))</f>
        <v>Air Force</v>
      </c>
      <c r="G25" s="76" t="str">
        <f>IF(+All!$F510="Boise State",+All!G510,IF(+All!$H510="Boise State",+All!G510,0))</f>
        <v>MWC</v>
      </c>
      <c r="H25" s="75" t="str">
        <f>IF(+All!$F510="Boise State",+All!H510,IF(+All!$H510="Boise State",+All!H510,0))</f>
        <v>Boise State</v>
      </c>
      <c r="I25" s="76" t="str">
        <f>IF(+All!$F510="Boise State",+All!I510,IF(+All!$H510="Boise State",+All!I510,0))</f>
        <v>MWC</v>
      </c>
      <c r="J25" s="706" t="str">
        <f>IF(+All!$F510="Boise State",+All!J510,IF(+All!$H510="Boise State",+All!J510,0))</f>
        <v>Boise State</v>
      </c>
      <c r="K25" s="707" t="str">
        <f>IF(+All!$F510="Boise State",+All!K510,IF(+All!$H510="Boise State",+All!K510,0))</f>
        <v>Air Force</v>
      </c>
      <c r="L25" s="78">
        <f>IF(+All!$F510="Boise State",+All!L510,IF(+All!$H510="Boise State",+All!L510,0))</f>
        <v>4</v>
      </c>
      <c r="M25" s="79">
        <f>IF(+All!$F510="Boise State",+All!M510,IF(+All!$H510="Boise State",+All!M510,0))</f>
        <v>51</v>
      </c>
      <c r="N25" s="706" t="str">
        <f>IF(+All!$F510="Boise State",+All!N510,IF(+All!$H510="Boise State",+All!N510,0))</f>
        <v>Air Force</v>
      </c>
      <c r="O25" s="708">
        <f>IF(+All!$F510="Boise State",+All!O510,IF(+All!$H510="Boise State",+All!O510,0))</f>
        <v>24</v>
      </c>
      <c r="P25" s="708" t="str">
        <f>IF(+All!$F510="Boise State",+All!P510,IF(+All!$H510="Boise State",+All!P510,0))</f>
        <v>Boise State</v>
      </c>
      <c r="Q25" s="707">
        <f>IF(+All!$F510="Boise State",+All!Q510,IF(+All!$H510="Boise State",+All!Q510,0))</f>
        <v>17</v>
      </c>
      <c r="R25" s="706" t="str">
        <f>IF(+All!$F510="Boise State",+All!R510,IF(+All!$H510="Boise State",+All!R510,0))</f>
        <v>Air Force</v>
      </c>
      <c r="S25" s="708" t="str">
        <f>IF(+All!$F510="Boise State",+All!S510,IF(+All!$H510="Boise State",+All!S510,0))</f>
        <v>Boise State</v>
      </c>
      <c r="T25" s="706" t="str">
        <f>IF(+All!$F510="Boise State",+All!T510,IF(+All!$H510="Boise State",+All!T510,0))</f>
        <v>Boise State</v>
      </c>
      <c r="U25" s="707" t="str">
        <f>IF(+All!$F510="Boise State",+All!U510,IF(+All!$H510="Boise State",+All!U510,0))</f>
        <v>L</v>
      </c>
      <c r="V25" s="705"/>
      <c r="W25" s="822"/>
      <c r="X25" s="705"/>
      <c r="Y25" s="709"/>
      <c r="Z25" s="705"/>
      <c r="AA25" s="709"/>
      <c r="AB25" s="705"/>
      <c r="AC25" s="709"/>
      <c r="AD25" s="821"/>
      <c r="AE25" s="822"/>
      <c r="AF25" s="821"/>
      <c r="AG25" s="822"/>
      <c r="AH25" s="821"/>
      <c r="AI25" s="822"/>
      <c r="AJ25" s="821"/>
      <c r="AK25" s="822"/>
      <c r="AL25" s="61"/>
      <c r="AM25" s="62"/>
      <c r="AN25" s="62"/>
      <c r="AO25" s="63"/>
      <c r="AP25" s="64"/>
      <c r="AQ25" s="65"/>
      <c r="AR25" s="66"/>
      <c r="AS25" s="67"/>
      <c r="AT25" s="67"/>
      <c r="AU25" s="66"/>
      <c r="AV25" s="67"/>
      <c r="AW25" s="49"/>
      <c r="AX25" s="48"/>
      <c r="AY25" s="66"/>
      <c r="AZ25" s="67"/>
      <c r="BA25" s="49"/>
      <c r="BB25" s="49"/>
      <c r="BC25" s="65"/>
      <c r="BD25" s="66"/>
      <c r="BE25" s="67"/>
      <c r="BF25" s="67"/>
      <c r="BG25" s="66"/>
      <c r="BH25" s="67"/>
      <c r="BI25" s="49"/>
      <c r="BJ25" s="68"/>
      <c r="BK25" s="69"/>
    </row>
    <row r="26" spans="1:63" s="107" customFormat="1" x14ac:dyDescent="0.8">
      <c r="A26" s="70">
        <f>IF(+All!$F612="Boise State",+All!A612,IF(+All!$H612="Boise State",+All!A612,0))</f>
        <v>8</v>
      </c>
      <c r="B26" s="480" t="str">
        <f>IF(+All!$F612="Boise State",+All!B612,IF(+All!$H612="Boise State",+All!B612,0))</f>
        <v>Sat</v>
      </c>
      <c r="C26" s="72">
        <f>IF(+All!$F612="Boise State",+All!C612,IF(+All!$H612="Boise State",+All!C612,0))</f>
        <v>44492</v>
      </c>
      <c r="D26" s="73">
        <f>IF(+All!$F612="Boise State",+All!D612,IF(+All!$H612="Boise State",+All!D612,0))</f>
        <v>0</v>
      </c>
      <c r="E26" s="707">
        <f>IF(+All!$F612="Boise State",+All!E612,IF(+All!$H612="Boise State",+All!E612,0))</f>
        <v>0</v>
      </c>
      <c r="F26" s="75" t="str">
        <f>IF(+All!$F612="Boise State",+All!F612,IF(+All!$H612="Boise State",+All!F612,0))</f>
        <v>Boise State</v>
      </c>
      <c r="G26" s="76" t="str">
        <f>IF(+All!$F612="Boise State",+All!G612,IF(+All!$H612="Boise State",+All!G612,0))</f>
        <v>MWC</v>
      </c>
      <c r="H26" s="75" t="str">
        <f>IF(+All!$F612="Boise State",+All!H612,IF(+All!$H612="Boise State",+All!H612,0))</f>
        <v>Open</v>
      </c>
      <c r="I26" s="76" t="str">
        <f>IF(+All!$F612="Boise State",+All!I612,IF(+All!$H612="Boise State",+All!I612,0))</f>
        <v>ZZZ</v>
      </c>
      <c r="J26" s="706">
        <f>IF(+All!$F612="Boise State",+All!J612,IF(+All!$H612="Boise State",+All!J612,0))</f>
        <v>0</v>
      </c>
      <c r="K26" s="707" t="str">
        <f>IF(+All!$F612="Boise State",+All!K612,IF(+All!$H612="Boise State",+All!K612,0))</f>
        <v>Boise State</v>
      </c>
      <c r="L26" s="78">
        <f>IF(+All!$F612="Boise State",+All!L612,IF(+All!$H612="Boise State",+All!L612,0))</f>
        <v>0</v>
      </c>
      <c r="M26" s="79">
        <f>IF(+All!$F612="Boise State",+All!M612,IF(+All!$H612="Boise State",+All!M612,0))</f>
        <v>0</v>
      </c>
      <c r="N26" s="706">
        <f>IF(+All!$F612="Boise State",+All!N612,IF(+All!$H612="Boise State",+All!N612,0))</f>
        <v>0</v>
      </c>
      <c r="O26" s="708">
        <f>IF(+All!$F612="Boise State",+All!O612,IF(+All!$H612="Boise State",+All!O612,0))</f>
        <v>0</v>
      </c>
      <c r="P26" s="708">
        <f>IF(+All!$F612="Boise State",+All!P612,IF(+All!$H612="Boise State",+All!P612,0))</f>
        <v>0</v>
      </c>
      <c r="Q26" s="707">
        <f>IF(+All!$F612="Boise State",+All!Q612,IF(+All!$H612="Boise State",+All!Q612,0))</f>
        <v>0</v>
      </c>
      <c r="R26" s="706">
        <f>IF(+All!$F612="Boise State",+All!R612,IF(+All!$H612="Boise State",+All!R612,0))</f>
        <v>0</v>
      </c>
      <c r="S26" s="708">
        <f>IF(+All!$F612="Boise State",+All!S612,IF(+All!$H612="Boise State",+All!S612,0))</f>
        <v>0</v>
      </c>
      <c r="T26" s="706">
        <f>IF(+All!$F612="Boise State",+All!T612,IF(+All!$H612="Boise State",+All!T612,0))</f>
        <v>0</v>
      </c>
      <c r="U26" s="707">
        <f>IF(+All!$F612="Boise State",+All!U612,IF(+All!$H612="Boise State",+All!U612,0))</f>
        <v>0</v>
      </c>
      <c r="V26" s="705"/>
      <c r="W26" s="822"/>
      <c r="X26" s="705"/>
      <c r="Y26" s="709"/>
      <c r="Z26" s="705"/>
      <c r="AA26" s="709"/>
      <c r="AB26" s="705"/>
      <c r="AC26" s="709"/>
      <c r="AD26" s="821"/>
      <c r="AE26" s="822"/>
      <c r="AF26" s="821"/>
      <c r="AG26" s="822"/>
      <c r="AH26" s="821"/>
      <c r="AI26" s="822"/>
      <c r="AJ26" s="821"/>
      <c r="AK26" s="822"/>
      <c r="AL26" s="61"/>
      <c r="AM26" s="62"/>
      <c r="AN26" s="62"/>
      <c r="AO26" s="63"/>
      <c r="AP26" s="64"/>
      <c r="AQ26" s="65"/>
      <c r="AR26" s="66"/>
      <c r="AS26" s="67"/>
      <c r="AT26" s="67"/>
      <c r="AU26" s="66"/>
      <c r="AV26" s="67"/>
      <c r="AW26" s="49"/>
      <c r="AX26" s="48"/>
      <c r="AY26" s="66"/>
      <c r="AZ26" s="67"/>
      <c r="BA26" s="49"/>
      <c r="BB26" s="49"/>
      <c r="BC26" s="65"/>
      <c r="BD26" s="66"/>
      <c r="BE26" s="67"/>
      <c r="BF26" s="67"/>
      <c r="BG26" s="66"/>
      <c r="BH26" s="67"/>
      <c r="BI26" s="49"/>
      <c r="BJ26" s="68"/>
      <c r="BK26" s="69"/>
    </row>
    <row r="27" spans="1:63" s="107" customFormat="1" x14ac:dyDescent="0.8">
      <c r="A27" s="70">
        <f>IF(+All!$F667="Boise State",+All!A667,IF(+All!$H667="Boise State",+All!A667,0))</f>
        <v>9</v>
      </c>
      <c r="B27" s="480" t="str">
        <f>IF(+All!$F667="Boise State",+All!B667,IF(+All!$H667="Boise State",+All!B667,0))</f>
        <v>Sat</v>
      </c>
      <c r="C27" s="72">
        <f>IF(+All!$F667="Boise State",+All!C667,IF(+All!$H667="Boise State",+All!C667,0))</f>
        <v>44499</v>
      </c>
      <c r="D27" s="73">
        <f>IF(+All!$F667="Boise State",+All!D667,IF(+All!$H667="Boise State",+All!D667,0))</f>
        <v>0.79166666666666663</v>
      </c>
      <c r="E27" s="707" t="str">
        <f>IF(+All!$F667="Boise State",+All!E667,IF(+All!$H667="Boise State",+All!E667,0))</f>
        <v>CBSSN</v>
      </c>
      <c r="F27" s="75" t="str">
        <f>IF(+All!$F667="Boise State",+All!F667,IF(+All!$H667="Boise State",+All!F667,0))</f>
        <v>Boise State</v>
      </c>
      <c r="G27" s="76" t="str">
        <f>IF(+All!$F667="Boise State",+All!G667,IF(+All!$H667="Boise State",+All!G667,0))</f>
        <v>MWC</v>
      </c>
      <c r="H27" s="75" t="str">
        <f>IF(+All!$F667="Boise State",+All!H667,IF(+All!$H667="Boise State",+All!H667,0))</f>
        <v>Colorado State</v>
      </c>
      <c r="I27" s="76" t="str">
        <f>IF(+All!$F667="Boise State",+All!I667,IF(+All!$H667="Boise State",+All!I667,0))</f>
        <v>MWC</v>
      </c>
      <c r="J27" s="706" t="str">
        <f>IF(+All!$F667="Boise State",+All!J667,IF(+All!$H667="Boise State",+All!J667,0))</f>
        <v>Boise State</v>
      </c>
      <c r="K27" s="707" t="str">
        <f>IF(+All!$F667="Boise State",+All!K667,IF(+All!$H667="Boise State",+All!K667,0))</f>
        <v>Colorado State</v>
      </c>
      <c r="L27" s="78">
        <f>IF(+All!$F667="Boise State",+All!L667,IF(+All!$H667="Boise State",+All!L667,0))</f>
        <v>2.5</v>
      </c>
      <c r="M27" s="79">
        <f>IF(+All!$F667="Boise State",+All!M667,IF(+All!$H667="Boise State",+All!M667,0))</f>
        <v>51.5</v>
      </c>
      <c r="N27" s="706" t="str">
        <f>IF(+All!$F667="Boise State",+All!N667,IF(+All!$H667="Boise State",+All!N667,0))</f>
        <v>Boise State</v>
      </c>
      <c r="O27" s="708">
        <f>IF(+All!$F667="Boise State",+All!O667,IF(+All!$H667="Boise State",+All!O667,0))</f>
        <v>28</v>
      </c>
      <c r="P27" s="708" t="str">
        <f>IF(+All!$F667="Boise State",+All!P667,IF(+All!$H667="Boise State",+All!P667,0))</f>
        <v>Colorado State</v>
      </c>
      <c r="Q27" s="707">
        <f>IF(+All!$F667="Boise State",+All!Q667,IF(+All!$H667="Boise State",+All!Q667,0))</f>
        <v>19</v>
      </c>
      <c r="R27" s="706" t="str">
        <f>IF(+All!$F667="Boise State",+All!R667,IF(+All!$H667="Boise State",+All!R667,0))</f>
        <v>Boise State</v>
      </c>
      <c r="S27" s="708" t="str">
        <f>IF(+All!$F667="Boise State",+All!S667,IF(+All!$H667="Boise State",+All!S667,0))</f>
        <v>Colorado State</v>
      </c>
      <c r="T27" s="706" t="str">
        <f>IF(+All!$F667="Boise State",+All!T667,IF(+All!$H667="Boise State",+All!T667,0))</f>
        <v>Boise State</v>
      </c>
      <c r="U27" s="707" t="str">
        <f>IF(+All!$F667="Boise State",+All!U667,IF(+All!$H667="Boise State",+All!U667,0))</f>
        <v>W</v>
      </c>
      <c r="V27" s="705"/>
      <c r="W27" s="822"/>
      <c r="X27" s="705"/>
      <c r="Y27" s="709"/>
      <c r="Z27" s="705"/>
      <c r="AA27" s="709"/>
      <c r="AB27" s="705"/>
      <c r="AC27" s="709"/>
      <c r="AD27" s="821"/>
      <c r="AE27" s="822"/>
      <c r="AF27" s="821"/>
      <c r="AG27" s="822"/>
      <c r="AH27" s="821"/>
      <c r="AI27" s="822"/>
      <c r="AJ27" s="821"/>
      <c r="AK27" s="822"/>
      <c r="AL27" s="61"/>
      <c r="AM27" s="62"/>
      <c r="AN27" s="62"/>
      <c r="AO27" s="63"/>
      <c r="AP27" s="64"/>
      <c r="AQ27" s="65"/>
      <c r="AR27" s="66"/>
      <c r="AS27" s="67"/>
      <c r="AT27" s="67"/>
      <c r="AU27" s="66"/>
      <c r="AV27" s="67"/>
      <c r="AW27" s="49"/>
      <c r="AX27" s="48"/>
      <c r="AY27" s="66"/>
      <c r="AZ27" s="67"/>
      <c r="BA27" s="49"/>
      <c r="BB27" s="49"/>
      <c r="BC27" s="65"/>
      <c r="BD27" s="66"/>
      <c r="BE27" s="67"/>
      <c r="BF27" s="67"/>
      <c r="BG27" s="66"/>
      <c r="BH27" s="67"/>
      <c r="BI27" s="49"/>
      <c r="BJ27" s="68"/>
      <c r="BK27" s="69"/>
    </row>
    <row r="28" spans="1:63" s="107" customFormat="1" x14ac:dyDescent="0.8">
      <c r="A28" s="70">
        <f>IF(+All!$F749="Boise State",+All!A749,IF(+All!$H749="Boise State",+All!A749,0))</f>
        <v>10</v>
      </c>
      <c r="B28" s="480" t="str">
        <f>IF(+All!$F749="Boise State",+All!B749,IF(+All!$H749="Boise State",+All!B749,0))</f>
        <v>Sat</v>
      </c>
      <c r="C28" s="72">
        <f>IF(+All!$F749="Boise State",+All!C749,IF(+All!$H749="Boise State",+All!C749,0))</f>
        <v>44506</v>
      </c>
      <c r="D28" s="73">
        <f>IF(+All!$F749="Boise State",+All!D749,IF(+All!$H749="Boise State",+All!D749,0))</f>
        <v>0.79166666666666663</v>
      </c>
      <c r="E28" s="707" t="str">
        <f>IF(+All!$F749="Boise State",+All!E749,IF(+All!$H749="Boise State",+All!E749,0))</f>
        <v>CBSSN</v>
      </c>
      <c r="F28" s="75" t="str">
        <f>IF(+All!$F749="Boise State",+All!F749,IF(+All!$H749="Boise State",+All!F749,0))</f>
        <v>Boise State</v>
      </c>
      <c r="G28" s="76" t="str">
        <f>IF(+All!$F749="Boise State",+All!G749,IF(+All!$H749="Boise State",+All!G749,0))</f>
        <v>MWC</v>
      </c>
      <c r="H28" s="75" t="str">
        <f>IF(+All!$F749="Boise State",+All!H749,IF(+All!$H749="Boise State",+All!H749,0))</f>
        <v>Fresno State</v>
      </c>
      <c r="I28" s="76" t="str">
        <f>IF(+All!$F749="Boise State",+All!I749,IF(+All!$H749="Boise State",+All!I749,0))</f>
        <v>MWC</v>
      </c>
      <c r="J28" s="706" t="str">
        <f>IF(+All!$F749="Boise State",+All!J749,IF(+All!$H749="Boise State",+All!J749,0))</f>
        <v>Fresno State</v>
      </c>
      <c r="K28" s="707" t="str">
        <f>IF(+All!$F749="Boise State",+All!K749,IF(+All!$H749="Boise State",+All!K749,0))</f>
        <v>Boise State</v>
      </c>
      <c r="L28" s="78">
        <f>IF(+All!$F749="Boise State",+All!L749,IF(+All!$H749="Boise State",+All!L749,0))</f>
        <v>5</v>
      </c>
      <c r="M28" s="79">
        <f>IF(+All!$F749="Boise State",+All!M749,IF(+All!$H749="Boise State",+All!M749,0))</f>
        <v>58.5</v>
      </c>
      <c r="N28" s="706" t="str">
        <f>IF(+All!$F749="Boise State",+All!N749,IF(+All!$H749="Boise State",+All!N749,0))</f>
        <v>Boise State</v>
      </c>
      <c r="O28" s="708">
        <f>IF(+All!$F749="Boise State",+All!O749,IF(+All!$H749="Boise State",+All!O749,0))</f>
        <v>40</v>
      </c>
      <c r="P28" s="708" t="str">
        <f>IF(+All!$F749="Boise State",+All!P749,IF(+All!$H749="Boise State",+All!P749,0))</f>
        <v>Fresno State</v>
      </c>
      <c r="Q28" s="707">
        <f>IF(+All!$F749="Boise State",+All!Q749,IF(+All!$H749="Boise State",+All!Q749,0))</f>
        <v>14</v>
      </c>
      <c r="R28" s="706" t="str">
        <f>IF(+All!$F749="Boise State",+All!R749,IF(+All!$H749="Boise State",+All!R749,0))</f>
        <v>Boise State</v>
      </c>
      <c r="S28" s="708" t="str">
        <f>IF(+All!$F749="Boise State",+All!S749,IF(+All!$H749="Boise State",+All!S749,0))</f>
        <v>Fresno State</v>
      </c>
      <c r="T28" s="706" t="str">
        <f>IF(+All!$F749="Boise State",+All!T749,IF(+All!$H749="Boise State",+All!T749,0))</f>
        <v>Fresno State</v>
      </c>
      <c r="U28" s="707" t="str">
        <f>IF(+All!$F749="Boise State",+All!U749,IF(+All!$H749="Boise State",+All!U749,0))</f>
        <v>L</v>
      </c>
      <c r="V28" s="705"/>
      <c r="W28" s="822"/>
      <c r="X28" s="705"/>
      <c r="Y28" s="709"/>
      <c r="Z28" s="705"/>
      <c r="AA28" s="709"/>
      <c r="AB28" s="705"/>
      <c r="AC28" s="709"/>
      <c r="AD28" s="821"/>
      <c r="AE28" s="822"/>
      <c r="AF28" s="821"/>
      <c r="AG28" s="822"/>
      <c r="AH28" s="821"/>
      <c r="AI28" s="822"/>
      <c r="AJ28" s="821"/>
      <c r="AK28" s="822"/>
      <c r="AL28" s="61"/>
      <c r="AM28" s="62"/>
      <c r="AN28" s="62"/>
      <c r="AO28" s="63"/>
      <c r="AP28" s="64"/>
      <c r="AQ28" s="65"/>
      <c r="AR28" s="66"/>
      <c r="AS28" s="67"/>
      <c r="AT28" s="67"/>
      <c r="AU28" s="66"/>
      <c r="AV28" s="67"/>
      <c r="AW28" s="49"/>
      <c r="AX28" s="48"/>
      <c r="AY28" s="66"/>
      <c r="AZ28" s="67"/>
      <c r="BA28" s="49"/>
      <c r="BB28" s="49"/>
      <c r="BC28" s="65"/>
      <c r="BD28" s="66"/>
      <c r="BE28" s="67"/>
      <c r="BF28" s="67"/>
      <c r="BG28" s="66"/>
      <c r="BH28" s="67"/>
      <c r="BI28" s="49"/>
      <c r="BJ28" s="68"/>
      <c r="BK28" s="69"/>
    </row>
    <row r="29" spans="1:63" s="107" customFormat="1" x14ac:dyDescent="0.8">
      <c r="A29" s="70">
        <f>IF(+All!$F788="Boise State",+All!A788,IF(+All!$H788="Boise State",+All!A788,0))</f>
        <v>11</v>
      </c>
      <c r="B29" s="480" t="str">
        <f>IF(+All!$F788="Boise State",+All!B788,IF(+All!$H788="Boise State",+All!B788,0))</f>
        <v>Fri</v>
      </c>
      <c r="C29" s="72">
        <f>IF(+All!$F788="Boise State",+All!C788,IF(+All!$H788="Boise State",+All!C788,0))</f>
        <v>44512</v>
      </c>
      <c r="D29" s="73">
        <f>IF(+All!$F788="Boise State",+All!D788,IF(+All!$H788="Boise State",+All!D788,0))</f>
        <v>0.875</v>
      </c>
      <c r="E29" s="707" t="str">
        <f>IF(+All!$F788="Boise State",+All!E788,IF(+All!$H788="Boise State",+All!E788,0))</f>
        <v>FS1</v>
      </c>
      <c r="F29" s="75" t="str">
        <f>IF(+All!$F788="Boise State",+All!F788,IF(+All!$H788="Boise State",+All!F788,0))</f>
        <v>Wyoming</v>
      </c>
      <c r="G29" s="76" t="str">
        <f>IF(+All!$F788="Boise State",+All!G788,IF(+All!$H788="Boise State",+All!G788,0))</f>
        <v>MWC</v>
      </c>
      <c r="H29" s="75" t="str">
        <f>IF(+All!$F788="Boise State",+All!H788,IF(+All!$H788="Boise State",+All!H788,0))</f>
        <v>Boise State</v>
      </c>
      <c r="I29" s="76" t="str">
        <f>IF(+All!$F788="Boise State",+All!I788,IF(+All!$H788="Boise State",+All!I788,0))</f>
        <v>MWC</v>
      </c>
      <c r="J29" s="706" t="str">
        <f>IF(+All!$F788="Boise State",+All!J788,IF(+All!$H788="Boise State",+All!J788,0))</f>
        <v>Boise State</v>
      </c>
      <c r="K29" s="707" t="str">
        <f>IF(+All!$F788="Boise State",+All!K788,IF(+All!$H788="Boise State",+All!K788,0))</f>
        <v>Wyoming</v>
      </c>
      <c r="L29" s="78">
        <f>IF(+All!$F788="Boise State",+All!L788,IF(+All!$H788="Boise State",+All!L788,0))</f>
        <v>14</v>
      </c>
      <c r="M29" s="79">
        <f>IF(+All!$F788="Boise State",+All!M788,IF(+All!$H788="Boise State",+All!M788,0))</f>
        <v>48</v>
      </c>
      <c r="N29" s="706" t="str">
        <f>IF(+All!$F788="Boise State",+All!N788,IF(+All!$H788="Boise State",+All!N788,0))</f>
        <v>Boise State</v>
      </c>
      <c r="O29" s="708">
        <f>IF(+All!$F788="Boise State",+All!O788,IF(+All!$H788="Boise State",+All!O788,0))</f>
        <v>23</v>
      </c>
      <c r="P29" s="708" t="str">
        <f>IF(+All!$F788="Boise State",+All!P788,IF(+All!$H788="Boise State",+All!P788,0))</f>
        <v>Wyoming</v>
      </c>
      <c r="Q29" s="707">
        <f>IF(+All!$F788="Boise State",+All!Q788,IF(+All!$H788="Boise State",+All!Q788,0))</f>
        <v>13</v>
      </c>
      <c r="R29" s="706" t="str">
        <f>IF(+All!$F788="Boise State",+All!R788,IF(+All!$H788="Boise State",+All!R788,0))</f>
        <v>Wyoming</v>
      </c>
      <c r="S29" s="708" t="str">
        <f>IF(+All!$F788="Boise State",+All!S788,IF(+All!$H788="Boise State",+All!S788,0))</f>
        <v>Boise State</v>
      </c>
      <c r="T29" s="706" t="str">
        <f>IF(+All!$F788="Boise State",+All!T788,IF(+All!$H788="Boise State",+All!T788,0))</f>
        <v>Boise State</v>
      </c>
      <c r="U29" s="707" t="str">
        <f>IF(+All!$F788="Boise State",+All!U788,IF(+All!$H788="Boise State",+All!U788,0))</f>
        <v>L</v>
      </c>
      <c r="V29" s="705"/>
      <c r="W29" s="822"/>
      <c r="X29" s="705"/>
      <c r="Y29" s="709"/>
      <c r="Z29" s="705"/>
      <c r="AA29" s="709"/>
      <c r="AB29" s="705"/>
      <c r="AC29" s="709"/>
      <c r="AD29" s="821"/>
      <c r="AE29" s="822"/>
      <c r="AF29" s="821"/>
      <c r="AG29" s="822"/>
      <c r="AH29" s="821"/>
      <c r="AI29" s="822"/>
      <c r="AJ29" s="821"/>
      <c r="AK29" s="822"/>
      <c r="AL29" s="61"/>
      <c r="AM29" s="62"/>
      <c r="AN29" s="62"/>
      <c r="AO29" s="63"/>
      <c r="AP29" s="64"/>
      <c r="AQ29" s="65"/>
      <c r="AR29" s="66"/>
      <c r="AS29" s="67"/>
      <c r="AT29" s="67"/>
      <c r="AU29" s="66"/>
      <c r="AV29" s="67"/>
      <c r="AW29" s="49"/>
      <c r="AX29" s="48"/>
      <c r="AY29" s="66"/>
      <c r="AZ29" s="67"/>
      <c r="BA29" s="49"/>
      <c r="BB29" s="49"/>
      <c r="BC29" s="65"/>
      <c r="BD29" s="66"/>
      <c r="BE29" s="67"/>
      <c r="BF29" s="67"/>
      <c r="BG29" s="66"/>
      <c r="BH29" s="67"/>
      <c r="BI29" s="49"/>
      <c r="BJ29" s="68"/>
      <c r="BK29" s="69"/>
    </row>
    <row r="30" spans="1:63" s="107" customFormat="1" x14ac:dyDescent="0.8">
      <c r="A30" s="70">
        <f>IF(+All!$F891="Boise State",+All!A891,IF(+All!$H891="Boise State",+All!A891,0))</f>
        <v>12</v>
      </c>
      <c r="B30" s="480" t="str">
        <f>IF(+All!$F891="Boise State",+All!B891,IF(+All!$H891="Boise State",+All!B891,0))</f>
        <v>Sat</v>
      </c>
      <c r="C30" s="72">
        <f>IF(+All!$F891="Boise State",+All!C891,IF(+All!$H891="Boise State",+All!C891,0))</f>
        <v>44520</v>
      </c>
      <c r="D30" s="73">
        <f>IF(+All!$F891="Boise State",+All!D891,IF(+All!$H891="Boise State",+All!D891,0))</f>
        <v>0.875</v>
      </c>
      <c r="E30" s="707" t="str">
        <f>IF(+All!$F891="Boise State",+All!E891,IF(+All!$H891="Boise State",+All!E891,0))</f>
        <v>FS1</v>
      </c>
      <c r="F30" s="75" t="str">
        <f>IF(+All!$F891="Boise State",+All!F891,IF(+All!$H891="Boise State",+All!F891,0))</f>
        <v>New Mexico</v>
      </c>
      <c r="G30" s="76" t="str">
        <f>IF(+All!$F891="Boise State",+All!G891,IF(+All!$H891="Boise State",+All!G891,0))</f>
        <v>MWC</v>
      </c>
      <c r="H30" s="75" t="str">
        <f>IF(+All!$F891="Boise State",+All!H891,IF(+All!$H891="Boise State",+All!H891,0))</f>
        <v>Boise State</v>
      </c>
      <c r="I30" s="76" t="str">
        <f>IF(+All!$F891="Boise State",+All!I891,IF(+All!$H891="Boise State",+All!I891,0))</f>
        <v>MWC</v>
      </c>
      <c r="J30" s="706" t="str">
        <f>IF(+All!$F891="Boise State",+All!J891,IF(+All!$H891="Boise State",+All!J891,0))</f>
        <v>Boise State</v>
      </c>
      <c r="K30" s="707" t="str">
        <f>IF(+All!$F891="Boise State",+All!K891,IF(+All!$H891="Boise State",+All!K891,0))</f>
        <v>New Mexico</v>
      </c>
      <c r="L30" s="78">
        <f>IF(+All!$F891="Boise State",+All!L891,IF(+All!$H891="Boise State",+All!L891,0))</f>
        <v>27.5</v>
      </c>
      <c r="M30" s="79">
        <f>IF(+All!$F891="Boise State",+All!M891,IF(+All!$H891="Boise State",+All!M891,0))</f>
        <v>48</v>
      </c>
      <c r="N30" s="706" t="str">
        <f>IF(+All!$F891="Boise State",+All!N891,IF(+All!$H891="Boise State",+All!N891,0))</f>
        <v>Boise State</v>
      </c>
      <c r="O30" s="708">
        <f>IF(+All!$F891="Boise State",+All!O891,IF(+All!$H891="Boise State",+All!O891,0))</f>
        <v>37</v>
      </c>
      <c r="P30" s="708" t="str">
        <f>IF(+All!$F891="Boise State",+All!P891,IF(+All!$H891="Boise State",+All!P891,0))</f>
        <v>New Mexico</v>
      </c>
      <c r="Q30" s="707">
        <f>IF(+All!$F891="Boise State",+All!Q891,IF(+All!$H891="Boise State",+All!Q891,0))</f>
        <v>0</v>
      </c>
      <c r="R30" s="706" t="str">
        <f>IF(+All!$F891="Boise State",+All!R891,IF(+All!$H891="Boise State",+All!R891,0))</f>
        <v>Boise State</v>
      </c>
      <c r="S30" s="708" t="str">
        <f>IF(+All!$F891="Boise State",+All!S891,IF(+All!$H891="Boise State",+All!S891,0))</f>
        <v>New Mexico</v>
      </c>
      <c r="T30" s="706" t="str">
        <f>IF(+All!$F891="Boise State",+All!T891,IF(+All!$H891="Boise State",+All!T891,0))</f>
        <v>New Mexico</v>
      </c>
      <c r="U30" s="707" t="str">
        <f>IF(+All!$F891="Boise State",+All!U891,IF(+All!$H891="Boise State",+All!U891,0))</f>
        <v>L</v>
      </c>
      <c r="V30" s="705"/>
      <c r="W30" s="822"/>
      <c r="X30" s="705"/>
      <c r="Y30" s="709"/>
      <c r="Z30" s="705"/>
      <c r="AA30" s="709"/>
      <c r="AB30" s="705"/>
      <c r="AC30" s="709"/>
      <c r="AD30" s="821"/>
      <c r="AE30" s="822"/>
      <c r="AF30" s="821"/>
      <c r="AG30" s="822"/>
      <c r="AH30" s="821"/>
      <c r="AI30" s="822"/>
      <c r="AJ30" s="821"/>
      <c r="AK30" s="822"/>
      <c r="AL30" s="61"/>
      <c r="AM30" s="62"/>
      <c r="AN30" s="62"/>
      <c r="AO30" s="63"/>
      <c r="AP30" s="64"/>
      <c r="AQ30" s="65"/>
      <c r="AR30" s="66"/>
      <c r="AS30" s="67"/>
      <c r="AT30" s="67"/>
      <c r="AU30" s="66"/>
      <c r="AV30" s="67"/>
      <c r="AW30" s="49"/>
      <c r="AX30" s="48"/>
      <c r="AY30" s="66"/>
      <c r="AZ30" s="67"/>
      <c r="BA30" s="49"/>
      <c r="BB30" s="49"/>
      <c r="BC30" s="65"/>
      <c r="BD30" s="66"/>
      <c r="BE30" s="67"/>
      <c r="BF30" s="67"/>
      <c r="BG30" s="66"/>
      <c r="BH30" s="67"/>
      <c r="BI30" s="49"/>
      <c r="BJ30" s="68"/>
      <c r="BK30" s="69"/>
    </row>
    <row r="31" spans="1:63" s="107" customFormat="1" x14ac:dyDescent="0.8">
      <c r="A31" s="70">
        <f>IF(+All!$F958="Boise State",+All!A958,IF(+All!$H958="Boise State",+All!A958,0))</f>
        <v>0</v>
      </c>
      <c r="B31" s="480">
        <f>IF(+All!$F958="Boise State",+All!B958,IF(+All!$H958="Boise State",+All!B958,0))</f>
        <v>0</v>
      </c>
      <c r="C31" s="72">
        <f>IF(+All!$F958="Boise State",+All!C958,IF(+All!$H958="Boise State",+All!C958,0))</f>
        <v>0</v>
      </c>
      <c r="D31" s="73">
        <f>IF(+All!$F958="Boise State",+All!D958,IF(+All!$H958="Boise State",+All!D958,0))</f>
        <v>0</v>
      </c>
      <c r="E31" s="707">
        <f>IF(+All!$F958="Boise State",+All!E958,IF(+All!$H958="Boise State",+All!E958,0))</f>
        <v>0</v>
      </c>
      <c r="F31" s="75">
        <f>IF(+All!$F958="Boise State",+All!F958,IF(+All!$H958="Boise State",+All!F958,0))</f>
        <v>0</v>
      </c>
      <c r="G31" s="76">
        <f>IF(+All!$F958="Boise State",+All!G958,IF(+All!$H958="Boise State",+All!G958,0))</f>
        <v>0</v>
      </c>
      <c r="H31" s="75">
        <f>IF(+All!$F958="Boise State",+All!H958,IF(+All!$H958="Boise State",+All!H958,0))</f>
        <v>0</v>
      </c>
      <c r="I31" s="76">
        <f>IF(+All!$F958="Boise State",+All!I958,IF(+All!$H958="Boise State",+All!I958,0))</f>
        <v>0</v>
      </c>
      <c r="J31" s="706">
        <f>IF(+All!$F958="Boise State",+All!J958,IF(+All!$H958="Boise State",+All!J958,0))</f>
        <v>0</v>
      </c>
      <c r="K31" s="707">
        <f>IF(+All!$F958="Boise State",+All!K958,IF(+All!$H958="Boise State",+All!K958,0))</f>
        <v>0</v>
      </c>
      <c r="L31" s="78">
        <f>IF(+All!$F958="Boise State",+All!L958,IF(+All!$H958="Boise State",+All!L958,0))</f>
        <v>0</v>
      </c>
      <c r="M31" s="79">
        <f>IF(+All!$F958="Boise State",+All!M958,IF(+All!$H958="Boise State",+All!M958,0))</f>
        <v>0</v>
      </c>
      <c r="N31" s="706">
        <f>IF(+All!$F958="Boise State",+All!N958,IF(+All!$H958="Boise State",+All!N958,0))</f>
        <v>0</v>
      </c>
      <c r="O31" s="708">
        <f>IF(+All!$F958="Boise State",+All!O958,IF(+All!$H958="Boise State",+All!O958,0))</f>
        <v>0</v>
      </c>
      <c r="P31" s="708">
        <f>IF(+All!$F958="Boise State",+All!P958,IF(+All!$H958="Boise State",+All!P958,0))</f>
        <v>0</v>
      </c>
      <c r="Q31" s="707">
        <f>IF(+All!$F958="Boise State",+All!Q958,IF(+All!$H958="Boise State",+All!Q958,0))</f>
        <v>0</v>
      </c>
      <c r="R31" s="706">
        <f>IF(+All!$F958="Boise State",+All!R958,IF(+All!$H958="Boise State",+All!R958,0))</f>
        <v>0</v>
      </c>
      <c r="S31" s="708">
        <f>IF(+All!$F958="Boise State",+All!S958,IF(+All!$H958="Boise State",+All!S958,0))</f>
        <v>0</v>
      </c>
      <c r="T31" s="706">
        <f>IF(+All!$F958="Boise State",+All!T958,IF(+All!$H958="Boise State",+All!T958,0))</f>
        <v>0</v>
      </c>
      <c r="U31" s="707">
        <f>IF(+All!$F958="Boise State",+All!U958,IF(+All!$H958="Boise State",+All!U958,0))</f>
        <v>0</v>
      </c>
      <c r="V31" s="705"/>
      <c r="W31" s="822"/>
      <c r="X31" s="705"/>
      <c r="Y31" s="709"/>
      <c r="Z31" s="705"/>
      <c r="AA31" s="709"/>
      <c r="AB31" s="705"/>
      <c r="AC31" s="709"/>
      <c r="AD31" s="821"/>
      <c r="AE31" s="822"/>
      <c r="AF31" s="821"/>
      <c r="AG31" s="822"/>
      <c r="AH31" s="821"/>
      <c r="AI31" s="822"/>
      <c r="AJ31" s="821"/>
      <c r="AK31" s="822"/>
      <c r="AL31" s="61"/>
      <c r="AM31" s="62"/>
      <c r="AN31" s="62"/>
      <c r="AO31" s="63"/>
      <c r="AP31" s="64"/>
      <c r="AQ31" s="65"/>
      <c r="AR31" s="66"/>
      <c r="AS31" s="67"/>
      <c r="AT31" s="67"/>
      <c r="AU31" s="66"/>
      <c r="AV31" s="67"/>
      <c r="AW31" s="49"/>
      <c r="AX31" s="48"/>
      <c r="AY31" s="66"/>
      <c r="AZ31" s="67"/>
      <c r="BA31" s="49"/>
      <c r="BB31" s="49"/>
      <c r="BC31" s="65"/>
      <c r="BD31" s="66"/>
      <c r="BE31" s="67"/>
      <c r="BF31" s="67"/>
      <c r="BG31" s="66"/>
      <c r="BH31" s="67"/>
      <c r="BI31" s="49"/>
      <c r="BJ31" s="68"/>
      <c r="BK31" s="69"/>
    </row>
    <row r="32" spans="1:63" x14ac:dyDescent="0.8">
      <c r="A32" s="52"/>
      <c r="B32" s="53"/>
      <c r="C32" s="54"/>
      <c r="D32" s="55"/>
      <c r="E32" s="709"/>
      <c r="F32" s="1219" t="str">
        <f>H33</f>
        <v>Colorado State</v>
      </c>
      <c r="G32" s="1253"/>
      <c r="H32" s="1253"/>
      <c r="I32" s="1254"/>
      <c r="J32" s="705"/>
      <c r="K32" s="709"/>
      <c r="L32" s="58"/>
      <c r="M32" s="59"/>
      <c r="N32" s="705"/>
      <c r="O32" s="9"/>
      <c r="P32" s="9"/>
      <c r="Q32" s="709"/>
      <c r="R32" s="705"/>
      <c r="S32" s="9"/>
      <c r="T32" s="705"/>
      <c r="U32" s="709"/>
      <c r="V32" s="705"/>
      <c r="W32" s="716"/>
      <c r="X32" s="705"/>
      <c r="Y32" s="709"/>
      <c r="Z32" s="705"/>
      <c r="AA32" s="709"/>
      <c r="AB32" s="705"/>
      <c r="AC32" s="709"/>
      <c r="AD32" s="715"/>
      <c r="AE32" s="716"/>
      <c r="AF32" s="715"/>
      <c r="AG32" s="716"/>
      <c r="AH32" s="715"/>
      <c r="AI32" s="716"/>
      <c r="AJ32" s="715"/>
      <c r="AK32" s="716"/>
      <c r="AL32" s="61"/>
      <c r="AM32" s="62"/>
      <c r="AN32" s="62"/>
      <c r="AO32" s="63"/>
      <c r="AP32" s="64"/>
      <c r="AQ32" s="65"/>
      <c r="AR32" s="66"/>
      <c r="AS32" s="67"/>
      <c r="AT32" s="67"/>
      <c r="AU32" s="66"/>
      <c r="AV32" s="67"/>
      <c r="AW32" s="49"/>
      <c r="AX32" s="48"/>
      <c r="AY32" s="66"/>
      <c r="AZ32" s="67"/>
      <c r="BA32" s="49"/>
      <c r="BB32" s="49"/>
      <c r="BC32" s="65"/>
      <c r="BD32" s="66"/>
      <c r="BE32" s="67"/>
      <c r="BF32" s="67"/>
      <c r="BG32" s="66"/>
      <c r="BH32" s="67"/>
      <c r="BI32" s="49"/>
      <c r="BJ32" s="68"/>
      <c r="BK32" s="69"/>
    </row>
    <row r="33" spans="1:63" x14ac:dyDescent="0.8">
      <c r="A33" s="70">
        <f>IF(+All!$F32="Colorado State",+All!A32,IF(+All!$H32="Colorado State",+All!A32,0))</f>
        <v>1</v>
      </c>
      <c r="B33" s="480" t="str">
        <f>IF(+All!$F32="Colorado State",+All!B32,IF(+All!$H32="Colorado State",+All!B32,0))</f>
        <v>Fri</v>
      </c>
      <c r="C33" s="72">
        <f>IF(+All!$F32="Colorado State",+All!C32,IF(+All!$H32="Colorado State",+All!C32,0))</f>
        <v>44442</v>
      </c>
      <c r="D33" s="73">
        <f>IF(+All!$F32="Colorado State",+All!D32,IF(+All!$H32="Colorado State",+All!D32,0))</f>
        <v>0.875</v>
      </c>
      <c r="E33" s="707" t="str">
        <f>IF(+All!$F32="Colorado State",+All!E32,IF(+All!$H32="Colorado State",+All!E32,0))</f>
        <v>FS1</v>
      </c>
      <c r="F33" s="75" t="str">
        <f>IF(+All!$F32="Colorado State",+All!F32,IF(+All!$H32="Colorado State",+All!F32,0))</f>
        <v>1AA South Dakota St</v>
      </c>
      <c r="G33" s="76" t="str">
        <f>IF(+All!$F32="Colorado State",+All!G32,IF(+All!$H32="Colorado State",+All!G32,0))</f>
        <v>1AA</v>
      </c>
      <c r="H33" s="75" t="str">
        <f>IF(+All!$F32="Colorado State",+All!H32,IF(+All!$H32="Colorado State",+All!H32,0))</f>
        <v>Colorado State</v>
      </c>
      <c r="I33" s="76" t="str">
        <f>IF(+All!$F32="Colorado State",+All!I32,IF(+All!$H32="Colorado State",+All!I32,0))</f>
        <v>MWC</v>
      </c>
      <c r="J33" s="706">
        <f>IF(+All!$F32="Colorado State",+All!J32,IF(+All!$H32="Colorado State",+All!J32,0))</f>
        <v>0</v>
      </c>
      <c r="K33" s="707">
        <f>IF(+All!$F32="Colorado State",+All!K32,IF(+All!$H32="Colorado State",+All!K32,0))</f>
        <v>0</v>
      </c>
      <c r="L33" s="78">
        <f>IF(+All!$F32="Colorado State",+All!L32,IF(+All!$H32="Colorado State",+All!L32,0))</f>
        <v>0</v>
      </c>
      <c r="M33" s="79">
        <f>IF(+All!$F32="Colorado State",+All!M32,IF(+All!$H32="Colorado State",+All!M32,0))</f>
        <v>0</v>
      </c>
      <c r="N33" s="706" t="str">
        <f>IF(+All!$F32="Colorado State",+All!N32,IF(+All!$H32="Colorado State",+All!N32,0))</f>
        <v>1AA South Dakota St</v>
      </c>
      <c r="O33" s="708">
        <f>IF(+All!$F32="Colorado State",+All!O32,IF(+All!$H32="Colorado State",+All!O32,0))</f>
        <v>42</v>
      </c>
      <c r="P33" s="708" t="str">
        <f>IF(+All!$F32="Colorado State",+All!P32,IF(+All!$H32="Colorado State",+All!P32,0))</f>
        <v>Colorado State</v>
      </c>
      <c r="Q33" s="707">
        <f>IF(+All!$F32="Colorado State",+All!Q32,IF(+All!$H32="Colorado State",+All!Q32,0))</f>
        <v>23</v>
      </c>
      <c r="R33" s="706">
        <f>IF(+All!$F32="Colorado State",+All!R32,IF(+All!$H32="Colorado State",+All!R32,0))</f>
        <v>0</v>
      </c>
      <c r="S33" s="708">
        <f>IF(+All!$F32="Colorado State",+All!S32,IF(+All!$H32="Colorado State",+All!S32,0))</f>
        <v>0</v>
      </c>
      <c r="T33" s="706">
        <f>IF(+All!$F32="Colorado State",+All!T32,IF(+All!$H32="Colorado State",+All!T32,0))</f>
        <v>0</v>
      </c>
      <c r="U33" s="707">
        <f>IF(+All!$F32="Colorado State",+All!U32,IF(+All!$H32="Colorado State",+All!U32,0))</f>
        <v>0</v>
      </c>
      <c r="V33" s="706"/>
      <c r="W33" s="707"/>
      <c r="X33" s="706"/>
      <c r="Y33" s="707"/>
      <c r="Z33" s="706"/>
      <c r="AA33" s="707"/>
      <c r="AB33" s="706"/>
      <c r="AC33" s="707"/>
      <c r="AD33" s="706"/>
      <c r="AE33" s="707"/>
      <c r="AF33" s="706"/>
      <c r="AG33" s="707"/>
      <c r="AH33" s="706"/>
      <c r="AI33" s="707"/>
      <c r="AJ33" s="706"/>
      <c r="AK33" s="707"/>
      <c r="AQ33" s="480"/>
      <c r="AR33" s="482"/>
      <c r="AS33" s="483"/>
      <c r="AT33" s="483"/>
      <c r="AU33" s="482"/>
      <c r="AV33" s="483"/>
      <c r="AW33" s="484"/>
      <c r="AX33" s="483"/>
      <c r="AY33" s="88"/>
      <c r="AZ33" s="89"/>
      <c r="BA33" s="90"/>
      <c r="BB33" s="90"/>
      <c r="BC33" s="91"/>
      <c r="BD33" s="482"/>
      <c r="BE33" s="483"/>
      <c r="BF33" s="483"/>
      <c r="BG33" s="482"/>
      <c r="BH33" s="483"/>
      <c r="BI33" s="484"/>
    </row>
    <row r="34" spans="1:63" x14ac:dyDescent="0.8">
      <c r="A34" s="70">
        <f>IF(+All!$F153="Colorado State",+All!A153,IF(+All!$H153="Colorado State",+All!A153,0))</f>
        <v>2</v>
      </c>
      <c r="B34" s="480" t="str">
        <f>IF(+All!$F153="Colorado State",+All!B153,IF(+All!$H153="Colorado State",+All!B153,0))</f>
        <v>Sat</v>
      </c>
      <c r="C34" s="72">
        <f>IF(+All!$F153="Colorado State",+All!C153,IF(+All!$H153="Colorado State",+All!C153,0))</f>
        <v>44450</v>
      </c>
      <c r="D34" s="73">
        <f>IF(+All!$F153="Colorado State",+All!D153,IF(+All!$H153="Colorado State",+All!D153,0))</f>
        <v>0.91666666666666663</v>
      </c>
      <c r="E34" s="707" t="str">
        <f>IF(+All!$F153="Colorado State",+All!E153,IF(+All!$H153="Colorado State",+All!E153,0))</f>
        <v>CBSSN</v>
      </c>
      <c r="F34" s="75" t="str">
        <f>IF(+All!$F153="Colorado State",+All!F153,IF(+All!$H153="Colorado State",+All!F153,0))</f>
        <v>Vanderbilt</v>
      </c>
      <c r="G34" s="76" t="str">
        <f>IF(+All!$F153="Colorado State",+All!G153,IF(+All!$H153="Colorado State",+All!G153,0))</f>
        <v>SEC</v>
      </c>
      <c r="H34" s="75" t="str">
        <f>IF(+All!$F153="Colorado State",+All!H153,IF(+All!$H153="Colorado State",+All!H153,0))</f>
        <v>Colorado State</v>
      </c>
      <c r="I34" s="76" t="str">
        <f>IF(+All!$F153="Colorado State",+All!I153,IF(+All!$H153="Colorado State",+All!I153,0))</f>
        <v>MWC</v>
      </c>
      <c r="J34" s="706" t="str">
        <f>IF(+All!$F153="Colorado State",+All!J153,IF(+All!$H153="Colorado State",+All!J153,0))</f>
        <v>Colorado State</v>
      </c>
      <c r="K34" s="707" t="str">
        <f>IF(+All!$F153="Colorado State",+All!K153,IF(+All!$H153="Colorado State",+All!K153,0))</f>
        <v>Vanderbilt</v>
      </c>
      <c r="L34" s="78">
        <f>IF(+All!$F153="Colorado State",+All!L153,IF(+All!$H153="Colorado State",+All!L153,0))</f>
        <v>6.5</v>
      </c>
      <c r="M34" s="79">
        <f>IF(+All!$F153="Colorado State",+All!M153,IF(+All!$H153="Colorado State",+All!M153,0))</f>
        <v>51</v>
      </c>
      <c r="N34" s="706" t="str">
        <f>IF(+All!$F153="Colorado State",+All!N153,IF(+All!$H153="Colorado State",+All!N153,0))</f>
        <v>Vanderbilt</v>
      </c>
      <c r="O34" s="708">
        <f>IF(+All!$F153="Colorado State",+All!O153,IF(+All!$H153="Colorado State",+All!O153,0))</f>
        <v>24</v>
      </c>
      <c r="P34" s="708" t="str">
        <f>IF(+All!$F153="Colorado State",+All!P153,IF(+All!$H153="Colorado State",+All!P153,0))</f>
        <v>Colorado State</v>
      </c>
      <c r="Q34" s="707">
        <f>IF(+All!$F153="Colorado State",+All!Q153,IF(+All!$H153="Colorado State",+All!Q153,0))</f>
        <v>21</v>
      </c>
      <c r="R34" s="706" t="str">
        <f>IF(+All!$F153="Colorado State",+All!R153,IF(+All!$H153="Colorado State",+All!R153,0))</f>
        <v>Vanderbilt</v>
      </c>
      <c r="S34" s="708" t="str">
        <f>IF(+All!$F153="Colorado State",+All!S153,IF(+All!$H153="Colorado State",+All!S153,0))</f>
        <v>Colorado State</v>
      </c>
      <c r="T34" s="706" t="str">
        <f>IF(+All!$F153="Colorado State",+All!T153,IF(+All!$H153="Colorado State",+All!T153,0))</f>
        <v>Colorado State</v>
      </c>
      <c r="U34" s="707" t="str">
        <f>IF(+All!$F153="Colorado State",+All!U153,IF(+All!$H153="Colorado State",+All!U153,0))</f>
        <v>L</v>
      </c>
      <c r="V34" s="706">
        <f>IF(+All!$F86="Colorado State",+All!#REF!,IF(+All!$H86="Colorado State",+All!#REF!,0))</f>
        <v>0</v>
      </c>
      <c r="W34" s="707">
        <f>IF(+All!$F86="Colorado State",+All!#REF!,IF(+All!$H86="Colorado State",+All!#REF!,0))</f>
        <v>0</v>
      </c>
      <c r="X34" s="706">
        <f>IF(+All!$F86="Colorado State",+All!#REF!,IF(+All!$H86="Colorado State",+All!#REF!,0))</f>
        <v>0</v>
      </c>
      <c r="Y34" s="707">
        <f>IF(+All!$F86="Colorado State",+All!#REF!,IF(+All!$H86="Colorado State",+All!#REF!,0))</f>
        <v>0</v>
      </c>
      <c r="Z34" s="706">
        <f>IF(+All!$F86="Colorado State",+All!#REF!,IF(+All!$H86="Colorado State",+All!#REF!,0))</f>
        <v>0</v>
      </c>
      <c r="AA34" s="707">
        <f>IF(+All!$F86="Colorado State",+All!#REF!,IF(+All!$H86="Colorado State",+All!#REF!,0))</f>
        <v>0</v>
      </c>
      <c r="AB34" s="706">
        <f>IF(+All!$F86="Colorado State",+All!#REF!,IF(+All!$H86="Colorado State",+All!#REF!,0))</f>
        <v>0</v>
      </c>
      <c r="AC34" s="707">
        <f>IF(+All!$F86="Colorado State",+All!#REF!,IF(+All!$H86="Colorado State",+All!#REF!,0))</f>
        <v>0</v>
      </c>
      <c r="AD34" s="706">
        <f>IF(+All!$F86="Colorado State",+All!#REF!,IF(+All!$H86="Colorado State",+All!#REF!,0))</f>
        <v>0</v>
      </c>
      <c r="AE34" s="707">
        <f>IF(+All!$F86="Colorado State",+All!#REF!,IF(+All!$H86="Colorado State",+All!#REF!,0))</f>
        <v>0</v>
      </c>
      <c r="AF34" s="706">
        <f>IF(+All!$F86="Colorado State",+All!#REF!,IF(+All!$H86="Colorado State",+All!#REF!,0))</f>
        <v>0</v>
      </c>
      <c r="AG34" s="707">
        <f>IF(+All!$F86="Colorado State",+All!#REF!,IF(+All!$H86="Colorado State",+All!#REF!,0))</f>
        <v>0</v>
      </c>
      <c r="AH34" s="706">
        <f>IF(+All!$F86="Colorado State",+All!#REF!,IF(+All!$H86="Colorado State",+All!#REF!,0))</f>
        <v>0</v>
      </c>
      <c r="AI34" s="707">
        <f>IF(+All!$F86="Colorado State",+All!#REF!,IF(+All!$H86="Colorado State",+All!#REF!,0))</f>
        <v>0</v>
      </c>
      <c r="AJ34" s="706">
        <f>IF(+All!$F86="Colorado State",+All!#REF!,IF(+All!$H86="Colorado State",+All!#REF!,0))</f>
        <v>0</v>
      </c>
      <c r="AK34" s="707">
        <f>IF(+All!$F86="Colorado State",+All!#REF!,IF(+All!$H86="Colorado State",+All!#REF!,0))</f>
        <v>0</v>
      </c>
      <c r="AL34" s="81">
        <f>IF(+All!$F86="Colorado State",+All!V86,IF(+All!$H86="Colorado State",+All!V86,0))</f>
        <v>0</v>
      </c>
      <c r="AM34" s="82">
        <f>IF(+All!$F86="Colorado State",+All!W86,IF(+All!$H86="Colorado State",+All!W86,0))</f>
        <v>0</v>
      </c>
      <c r="AN34" s="81">
        <f>IF(+All!$F86="Colorado State",+All!X86,IF(+All!$H86="Colorado State",+All!X86,0))</f>
        <v>0</v>
      </c>
      <c r="AO34" s="83">
        <f>IF(+All!$F86="Colorado State",+All!Y86,IF(+All!$H86="Colorado State",+All!Y86,0))</f>
        <v>0</v>
      </c>
      <c r="AP34" s="84">
        <f>IF(+All!$F86="Colorado State",+All!Z86,IF(+All!$H86="Colorado State",+All!Z86,0))</f>
        <v>0</v>
      </c>
      <c r="AQ34" s="480">
        <f>IF(+All!$F86="Colorado State",+All!#REF!,IF(+All!$H86="Colorado State",+All!#REF!,0))</f>
        <v>0</v>
      </c>
      <c r="AR34" s="482">
        <f>IF(+All!$F86="Colorado State",+All!#REF!,IF(+All!$H86="Colorado State",+All!#REF!,0))</f>
        <v>0</v>
      </c>
      <c r="AS34" s="483">
        <f>IF(+All!$F86="Colorado State",+All!#REF!,IF(+All!$H86="Colorado State",+All!#REF!,0))</f>
        <v>0</v>
      </c>
      <c r="AT34" s="483">
        <f>IF(+All!$F86="Colorado State",+All!#REF!,IF(+All!$H86="Colorado State",+All!#REF!,0))</f>
        <v>0</v>
      </c>
      <c r="AU34" s="482">
        <f>IF(+All!$F86="Colorado State",+All!#REF!,IF(+All!$H86="Colorado State",+All!#REF!,0))</f>
        <v>0</v>
      </c>
      <c r="AV34" s="483">
        <f>IF(+All!$F86="Colorado State",+All!#REF!,IF(+All!$H86="Colorado State",+All!#REF!,0))</f>
        <v>0</v>
      </c>
      <c r="AW34" s="484">
        <f>IF(+All!$F86="Colorado State",+All!#REF!,IF(+All!$H86="Colorado State",+All!#REF!,0))</f>
        <v>0</v>
      </c>
      <c r="AX34" s="483">
        <f>IF(+All!$F86="Colorado State",+All!#REF!,IF(+All!$H86="Colorado State",+All!#REF!,0))</f>
        <v>0</v>
      </c>
      <c r="AY34" s="88">
        <f>IF(+All!$F86="Colorado State",+All!#REF!,IF(+All!$H86="Colorado State",+All!#REF!,0))</f>
        <v>0</v>
      </c>
      <c r="AZ34" s="89">
        <f>IF(+All!$F86="Colorado State",+All!#REF!,IF(+All!$H86="Colorado State",+All!#REF!,0))</f>
        <v>0</v>
      </c>
      <c r="BA34" s="90">
        <f>IF(+All!$F86="Colorado State",+All!#REF!,IF(+All!$H86="Colorado State",+All!#REF!,0))</f>
        <v>0</v>
      </c>
      <c r="BB34" s="90">
        <f>IF(+All!$F86="Colorado State",+All!#REF!,IF(+All!$H86="Colorado State",+All!#REF!,0))</f>
        <v>0</v>
      </c>
      <c r="BC34" s="91">
        <f>IF(+All!$F86="Colorado State",+All!#REF!,IF(+All!$H86="Colorado State",+All!#REF!,0))</f>
        <v>0</v>
      </c>
      <c r="BD34" s="482">
        <f>IF(+All!$F148="Colorado State",+All!#REF!,IF(+All!$H148="Colorado State",+All!#REF!,0))</f>
        <v>0</v>
      </c>
      <c r="BE34" s="483">
        <f>IF(+All!$F148="Colorado State",+All!#REF!,IF(+All!$H148="Colorado State",+All!#REF!,0))</f>
        <v>0</v>
      </c>
      <c r="BF34" s="483">
        <f>IF(+All!$F148="Colorado State",+All!#REF!,IF(+All!$H148="Colorado State",+All!#REF!,0))</f>
        <v>0</v>
      </c>
      <c r="BG34" s="482">
        <f>IF(+All!$F148="Colorado State",+All!#REF!,IF(+All!$H148="Colorado State",+All!#REF!,0))</f>
        <v>0</v>
      </c>
      <c r="BH34" s="483">
        <f>IF(+All!$F148="Colorado State",+All!#REF!,IF(+All!$H148="Colorado State",+All!#REF!,0))</f>
        <v>0</v>
      </c>
      <c r="BI34" s="484">
        <f>IF(+All!$F148="Colorado State",+All!#REF!,IF(+All!$H148="Colorado State",+All!#REF!,0))</f>
        <v>0</v>
      </c>
      <c r="BJ34" s="92">
        <f>IF(+All!$F148="Colorado State",+All!#REF!,IF(+All!$H148="Colorado State",+All!#REF!,0))</f>
        <v>0</v>
      </c>
      <c r="BK34" s="93">
        <f>IF(+All!$F148="Colorado State",+All!#REF!,IF(+All!$H148="Colorado State",+All!#REF!,0))</f>
        <v>0</v>
      </c>
    </row>
    <row r="35" spans="1:63" x14ac:dyDescent="0.8">
      <c r="A35" s="70">
        <f>IF(+All!$F220="Colorado State",+All!A220,IF(+All!$H220="Colorado State",+All!A220,0))</f>
        <v>3</v>
      </c>
      <c r="B35" s="480" t="str">
        <f>IF(+All!$F220="Colorado State",+All!B220,IF(+All!$H220="Colorado State",+All!B220,0))</f>
        <v>Sat</v>
      </c>
      <c r="C35" s="72">
        <f>IF(+All!$F220="Colorado State",+All!C220,IF(+All!$H220="Colorado State",+All!C220,0))</f>
        <v>44457</v>
      </c>
      <c r="D35" s="73">
        <f>IF(+All!$F220="Colorado State",+All!D220,IF(+All!$H220="Colorado State",+All!D220,0))</f>
        <v>0.66666666666666663</v>
      </c>
      <c r="E35" s="707" t="str">
        <f>IF(+All!$F220="Colorado State",+All!E220,IF(+All!$H220="Colorado State",+All!E220,0))</f>
        <v>ESPNU</v>
      </c>
      <c r="F35" s="75" t="str">
        <f>IF(+All!$F220="Colorado State",+All!F220,IF(+All!$H220="Colorado State",+All!F220,0))</f>
        <v>Colorado State</v>
      </c>
      <c r="G35" s="76" t="str">
        <f>IF(+All!$F220="Colorado State",+All!G220,IF(+All!$H220="Colorado State",+All!G220,0))</f>
        <v>MWC</v>
      </c>
      <c r="H35" s="75" t="str">
        <f>IF(+All!$F220="Colorado State",+All!H220,IF(+All!$H220="Colorado State",+All!H220,0))</f>
        <v>Toledo</v>
      </c>
      <c r="I35" s="76" t="str">
        <f>IF(+All!$F220="Colorado State",+All!I220,IF(+All!$H220="Colorado State",+All!I220,0))</f>
        <v>MAC</v>
      </c>
      <c r="J35" s="706" t="str">
        <f>IF(+All!$F220="Colorado State",+All!J220,IF(+All!$H220="Colorado State",+All!J220,0))</f>
        <v>Toledo</v>
      </c>
      <c r="K35" s="707" t="str">
        <f>IF(+All!$F220="Colorado State",+All!K220,IF(+All!$H220="Colorado State",+All!K220,0))</f>
        <v>Colorado State</v>
      </c>
      <c r="L35" s="78">
        <f>IF(+All!$F220="Colorado State",+All!L220,IF(+All!$H220="Colorado State",+All!L220,0))</f>
        <v>14</v>
      </c>
      <c r="M35" s="79">
        <f>IF(+All!$F220="Colorado State",+All!M220,IF(+All!$H220="Colorado State",+All!M220,0))</f>
        <v>58.5</v>
      </c>
      <c r="N35" s="706" t="str">
        <f>IF(+All!$F220="Colorado State",+All!N220,IF(+All!$H220="Colorado State",+All!N220,0))</f>
        <v>Colorado State</v>
      </c>
      <c r="O35" s="708">
        <f>IF(+All!$F220="Colorado State",+All!O220,IF(+All!$H220="Colorado State",+All!O220,0))</f>
        <v>22</v>
      </c>
      <c r="P35" s="708" t="str">
        <f>IF(+All!$F220="Colorado State",+All!P220,IF(+All!$H220="Colorado State",+All!P220,0))</f>
        <v>Toledo</v>
      </c>
      <c r="Q35" s="707">
        <f>IF(+All!$F220="Colorado State",+All!Q220,IF(+All!$H220="Colorado State",+All!Q220,0))</f>
        <v>6</v>
      </c>
      <c r="R35" s="706" t="str">
        <f>IF(+All!$F220="Colorado State",+All!R220,IF(+All!$H220="Colorado State",+All!R220,0))</f>
        <v>Colorado State</v>
      </c>
      <c r="S35" s="708" t="str">
        <f>IF(+All!$F220="Colorado State",+All!S220,IF(+All!$H220="Colorado State",+All!S220,0))</f>
        <v>Toledo</v>
      </c>
      <c r="T35" s="706" t="str">
        <f>IF(+All!$F220="Colorado State",+All!T220,IF(+All!$H220="Colorado State",+All!T220,0))</f>
        <v>Toledo</v>
      </c>
      <c r="U35" s="707" t="str">
        <f>IF(+All!$F220="Colorado State",+All!U220,IF(+All!$H220="Colorado State",+All!U220,0))</f>
        <v>L</v>
      </c>
      <c r="V35" s="706">
        <f>IF(+All!$F630="Colorado State",+All!#REF!,IF(+All!$H630="Colorado State",+All!#REF!,0))</f>
        <v>0</v>
      </c>
      <c r="W35" s="707">
        <f>IF(+All!$F630="Colorado State",+All!#REF!,IF(+All!$H630="Colorado State",+All!#REF!,0))</f>
        <v>0</v>
      </c>
      <c r="X35" s="706">
        <f>IF(+All!$F630="Colorado State",+All!#REF!,IF(+All!$H630="Colorado State",+All!#REF!,0))</f>
        <v>0</v>
      </c>
      <c r="Y35" s="707">
        <f>IF(+All!$F630="Colorado State",+All!#REF!,IF(+All!$H630="Colorado State",+All!#REF!,0))</f>
        <v>0</v>
      </c>
      <c r="Z35" s="706">
        <f>IF(+All!$F630="Colorado State",+All!#REF!,IF(+All!$H630="Colorado State",+All!#REF!,0))</f>
        <v>0</v>
      </c>
      <c r="AA35" s="707">
        <f>IF(+All!$F630="Colorado State",+All!#REF!,IF(+All!$H630="Colorado State",+All!#REF!,0))</f>
        <v>0</v>
      </c>
      <c r="AB35" s="706">
        <f>IF(+All!$F630="Colorado State",+All!#REF!,IF(+All!$H630="Colorado State",+All!#REF!,0))</f>
        <v>0</v>
      </c>
      <c r="AC35" s="707">
        <f>IF(+All!$F630="Colorado State",+All!#REF!,IF(+All!$H630="Colorado State",+All!#REF!,0))</f>
        <v>0</v>
      </c>
      <c r="AD35" s="706">
        <f>IF(+All!$F630="Colorado State",+All!#REF!,IF(+All!$H630="Colorado State",+All!#REF!,0))</f>
        <v>0</v>
      </c>
      <c r="AE35" s="707">
        <f>IF(+All!$F630="Colorado State",+All!#REF!,IF(+All!$H630="Colorado State",+All!#REF!,0))</f>
        <v>0</v>
      </c>
      <c r="AF35" s="706">
        <f>IF(+All!$F630="Colorado State",+All!#REF!,IF(+All!$H630="Colorado State",+All!#REF!,0))</f>
        <v>0</v>
      </c>
      <c r="AG35" s="707">
        <f>IF(+All!$F630="Colorado State",+All!#REF!,IF(+All!$H630="Colorado State",+All!#REF!,0))</f>
        <v>0</v>
      </c>
      <c r="AH35" s="706">
        <f>IF(+All!$F630="Colorado State",+All!#REF!,IF(+All!$H630="Colorado State",+All!#REF!,0))</f>
        <v>0</v>
      </c>
      <c r="AI35" s="707">
        <f>IF(+All!$F630="Colorado State",+All!#REF!,IF(+All!$H630="Colorado State",+All!#REF!,0))</f>
        <v>0</v>
      </c>
      <c r="AJ35" s="706">
        <f>IF(+All!$F630="Colorado State",+All!#REF!,IF(+All!$H630="Colorado State",+All!#REF!,0))</f>
        <v>0</v>
      </c>
      <c r="AK35" s="707">
        <f>IF(+All!$F630="Colorado State",+All!#REF!,IF(+All!$H630="Colorado State",+All!#REF!,0))</f>
        <v>0</v>
      </c>
      <c r="AL35" s="81">
        <f>IF(+All!$F630="Colorado State",+All!V630,IF(+All!$H630="Colorado State",+All!V630,0))</f>
        <v>0</v>
      </c>
      <c r="AM35" s="82">
        <f>IF(+All!$F630="Colorado State",+All!W630,IF(+All!$H630="Colorado State",+All!W630,0))</f>
        <v>0</v>
      </c>
      <c r="AN35" s="81">
        <f>IF(+All!$F630="Colorado State",+All!X630,IF(+All!$H630="Colorado State",+All!X630,0))</f>
        <v>0</v>
      </c>
      <c r="AO35" s="83">
        <f>IF(+All!$F630="Colorado State",+All!Y630,IF(+All!$H630="Colorado State",+All!Y630,0))</f>
        <v>0</v>
      </c>
      <c r="AP35" s="84">
        <f>IF(+All!$F630="Colorado State",+All!Z630,IF(+All!$H630="Colorado State",+All!Z630,0))</f>
        <v>0</v>
      </c>
      <c r="AQ35" s="480">
        <f>IF(+All!$F630="Colorado State",+All!#REF!,IF(+All!$H630="Colorado State",+All!#REF!,0))</f>
        <v>0</v>
      </c>
      <c r="AR35" s="482">
        <f>IF(+All!$F630="Colorado State",+All!#REF!,IF(+All!$H630="Colorado State",+All!#REF!,0))</f>
        <v>0</v>
      </c>
      <c r="AS35" s="483">
        <f>IF(+All!$F630="Colorado State",+All!#REF!,IF(+All!$H630="Colorado State",+All!#REF!,0))</f>
        <v>0</v>
      </c>
      <c r="AT35" s="483">
        <f>IF(+All!$F630="Colorado State",+All!#REF!,IF(+All!$H630="Colorado State",+All!#REF!,0))</f>
        <v>0</v>
      </c>
      <c r="AU35" s="482">
        <f>IF(+All!$F630="Colorado State",+All!#REF!,IF(+All!$H630="Colorado State",+All!#REF!,0))</f>
        <v>0</v>
      </c>
      <c r="AV35" s="483">
        <f>IF(+All!$F630="Colorado State",+All!#REF!,IF(+All!$H630="Colorado State",+All!#REF!,0))</f>
        <v>0</v>
      </c>
      <c r="AW35" s="484">
        <f>IF(+All!$F630="Colorado State",+All!#REF!,IF(+All!$H630="Colorado State",+All!#REF!,0))</f>
        <v>0</v>
      </c>
      <c r="AX35" s="483">
        <f>IF(+All!$F630="Colorado State",+All!#REF!,IF(+All!$H630="Colorado State",+All!#REF!,0))</f>
        <v>0</v>
      </c>
      <c r="AY35" s="88">
        <f>IF(+All!$F630="Colorado State",+All!#REF!,IF(+All!$H630="Colorado State",+All!#REF!,0))</f>
        <v>0</v>
      </c>
      <c r="AZ35" s="89">
        <f>IF(+All!$F630="Colorado State",+All!#REF!,IF(+All!$H630="Colorado State",+All!#REF!,0))</f>
        <v>0</v>
      </c>
      <c r="BA35" s="90">
        <f>IF(+All!$F630="Colorado State",+All!#REF!,IF(+All!$H630="Colorado State",+All!#REF!,0))</f>
        <v>0</v>
      </c>
      <c r="BB35" s="90">
        <f>IF(+All!$F630="Colorado State",+All!#REF!,IF(+All!$H630="Colorado State",+All!#REF!,0))</f>
        <v>0</v>
      </c>
      <c r="BC35" s="91">
        <f>IF(+All!$F630="Colorado State",+All!#REF!,IF(+All!$H630="Colorado State",+All!#REF!,0))</f>
        <v>0</v>
      </c>
      <c r="BD35" s="482">
        <f>IF(+All!$F196="Colorado State",+All!#REF!,IF(+All!$H196="Colorado State",+All!#REF!,0))</f>
        <v>0</v>
      </c>
      <c r="BE35" s="483">
        <f>IF(+All!$F196="Colorado State",+All!#REF!,IF(+All!$H196="Colorado State",+All!#REF!,0))</f>
        <v>0</v>
      </c>
      <c r="BF35" s="483">
        <f>IF(+All!$F196="Colorado State",+All!#REF!,IF(+All!$H196="Colorado State",+All!#REF!,0))</f>
        <v>0</v>
      </c>
      <c r="BG35" s="482">
        <f>IF(+All!$F196="Colorado State",+All!#REF!,IF(+All!$H196="Colorado State",+All!#REF!,0))</f>
        <v>0</v>
      </c>
      <c r="BH35" s="483">
        <f>IF(+All!$F196="Colorado State",+All!#REF!,IF(+All!$H196="Colorado State",+All!#REF!,0))</f>
        <v>0</v>
      </c>
      <c r="BI35" s="484">
        <f>IF(+All!$F196="Colorado State",+All!#REF!,IF(+All!$H196="Colorado State",+All!#REF!,0))</f>
        <v>0</v>
      </c>
      <c r="BJ35" s="92">
        <f>IF(+All!$F196="Colorado State",+All!#REF!,IF(+All!$H196="Colorado State",+All!#REF!,0))</f>
        <v>0</v>
      </c>
      <c r="BK35" s="93">
        <f>IF(+All!$F196="Colorado State",+All!#REF!,IF(+All!$H196="Colorado State",+All!#REF!,0))</f>
        <v>0</v>
      </c>
    </row>
    <row r="36" spans="1:63" x14ac:dyDescent="0.8">
      <c r="A36" s="70">
        <f>IF(+All!$F304="Colorado State",+All!A304,IF(+All!$H304="Colorado State",+All!A304,0))</f>
        <v>4</v>
      </c>
      <c r="B36" s="480" t="str">
        <f>IF(+All!$F304="Colorado State",+All!B304,IF(+All!$H304="Colorado State",+All!B304,0))</f>
        <v>Sat</v>
      </c>
      <c r="C36" s="72">
        <f>IF(+All!$F304="Colorado State",+All!C304,IF(+All!$H304="Colorado State",+All!C304,0))</f>
        <v>44464</v>
      </c>
      <c r="D36" s="73">
        <f>IF(+All!$F304="Colorado State",+All!D304,IF(+All!$H304="Colorado State",+All!D304,0))</f>
        <v>0.64583333333333337</v>
      </c>
      <c r="E36" s="707">
        <f>IF(+All!$F304="Colorado State",+All!E304,IF(+All!$H304="Colorado State",+All!E304,0))</f>
        <v>0</v>
      </c>
      <c r="F36" s="75" t="str">
        <f>IF(+All!$F304="Colorado State",+All!F304,IF(+All!$H304="Colorado State",+All!F304,0))</f>
        <v>Colorado State</v>
      </c>
      <c r="G36" s="76" t="str">
        <f>IF(+All!$F304="Colorado State",+All!G304,IF(+All!$H304="Colorado State",+All!G304,0))</f>
        <v>MWC</v>
      </c>
      <c r="H36" s="75" t="str">
        <f>IF(+All!$F304="Colorado State",+All!H304,IF(+All!$H304="Colorado State",+All!H304,0))</f>
        <v>Iowa</v>
      </c>
      <c r="I36" s="76" t="str">
        <f>IF(+All!$F304="Colorado State",+All!I304,IF(+All!$H304="Colorado State",+All!I304,0))</f>
        <v>B10</v>
      </c>
      <c r="J36" s="706" t="str">
        <f>IF(+All!$F304="Colorado State",+All!J304,IF(+All!$H304="Colorado State",+All!J304,0))</f>
        <v>Iowa</v>
      </c>
      <c r="K36" s="707" t="str">
        <f>IF(+All!$F304="Colorado State",+All!K304,IF(+All!$H304="Colorado State",+All!K304,0))</f>
        <v>Colorado State</v>
      </c>
      <c r="L36" s="78">
        <f>IF(+All!$F304="Colorado State",+All!L304,IF(+All!$H304="Colorado State",+All!L304,0))</f>
        <v>23</v>
      </c>
      <c r="M36" s="79">
        <f>IF(+All!$F304="Colorado State",+All!M304,IF(+All!$H304="Colorado State",+All!M304,0))</f>
        <v>44.5</v>
      </c>
      <c r="N36" s="706" t="str">
        <f>IF(+All!$F304="Colorado State",+All!N304,IF(+All!$H304="Colorado State",+All!N304,0))</f>
        <v>Iowa</v>
      </c>
      <c r="O36" s="708">
        <f>IF(+All!$F304="Colorado State",+All!O304,IF(+All!$H304="Colorado State",+All!O304,0))</f>
        <v>24</v>
      </c>
      <c r="P36" s="708" t="str">
        <f>IF(+All!$F304="Colorado State",+All!P304,IF(+All!$H304="Colorado State",+All!P304,0))</f>
        <v>Colorado State</v>
      </c>
      <c r="Q36" s="707">
        <f>IF(+All!$F304="Colorado State",+All!Q304,IF(+All!$H304="Colorado State",+All!Q304,0))</f>
        <v>14</v>
      </c>
      <c r="R36" s="706" t="str">
        <f>IF(+All!$F304="Colorado State",+All!R304,IF(+All!$H304="Colorado State",+All!R304,0))</f>
        <v>Colorado State</v>
      </c>
      <c r="S36" s="708" t="str">
        <f>IF(+All!$F304="Colorado State",+All!S304,IF(+All!$H304="Colorado State",+All!S304,0))</f>
        <v>Iowa</v>
      </c>
      <c r="T36" s="706" t="str">
        <f>IF(+All!$F304="Colorado State",+All!T304,IF(+All!$H304="Colorado State",+All!T304,0))</f>
        <v>Colorado State</v>
      </c>
      <c r="U36" s="707" t="str">
        <f>IF(+All!$F304="Colorado State",+All!U304,IF(+All!$H304="Colorado State",+All!U304,0))</f>
        <v>W</v>
      </c>
      <c r="V36" s="706">
        <f>IF(+All!$F85="Colorado State",+All!#REF!,IF(+All!$H85="Colorado State",+All!#REF!,0))</f>
        <v>0</v>
      </c>
      <c r="W36" s="707">
        <f>IF(+All!$F85="Colorado State",+All!#REF!,IF(+All!$H85="Colorado State",+All!#REF!,0))</f>
        <v>0</v>
      </c>
      <c r="X36" s="706">
        <f>IF(+All!$F85="Colorado State",+All!#REF!,IF(+All!$H85="Colorado State",+All!#REF!,0))</f>
        <v>0</v>
      </c>
      <c r="Y36" s="707">
        <f>IF(+All!$F85="Colorado State",+All!#REF!,IF(+All!$H85="Colorado State",+All!#REF!,0))</f>
        <v>0</v>
      </c>
      <c r="Z36" s="706">
        <f>IF(+All!$F85="Colorado State",+All!#REF!,IF(+All!$H85="Colorado State",+All!#REF!,0))</f>
        <v>0</v>
      </c>
      <c r="AA36" s="707">
        <f>IF(+All!$F85="Colorado State",+All!#REF!,IF(+All!$H85="Colorado State",+All!#REF!,0))</f>
        <v>0</v>
      </c>
      <c r="AB36" s="706">
        <f>IF(+All!$F85="Colorado State",+All!#REF!,IF(+All!$H85="Colorado State",+All!#REF!,0))</f>
        <v>0</v>
      </c>
      <c r="AC36" s="707">
        <f>IF(+All!$F85="Colorado State",+All!#REF!,IF(+All!$H85="Colorado State",+All!#REF!,0))</f>
        <v>0</v>
      </c>
      <c r="AD36" s="706">
        <f>IF(+All!$F85="Colorado State",+All!#REF!,IF(+All!$H85="Colorado State",+All!#REF!,0))</f>
        <v>0</v>
      </c>
      <c r="AE36" s="707">
        <f>IF(+All!$F85="Colorado State",+All!#REF!,IF(+All!$H85="Colorado State",+All!#REF!,0))</f>
        <v>0</v>
      </c>
      <c r="AF36" s="706">
        <f>IF(+All!$F85="Colorado State",+All!#REF!,IF(+All!$H85="Colorado State",+All!#REF!,0))</f>
        <v>0</v>
      </c>
      <c r="AG36" s="707">
        <f>IF(+All!$F85="Colorado State",+All!#REF!,IF(+All!$H85="Colorado State",+All!#REF!,0))</f>
        <v>0</v>
      </c>
      <c r="AH36" s="706">
        <f>IF(+All!$F85="Colorado State",+All!#REF!,IF(+All!$H85="Colorado State",+All!#REF!,0))</f>
        <v>0</v>
      </c>
      <c r="AI36" s="707">
        <f>IF(+All!$F85="Colorado State",+All!#REF!,IF(+All!$H85="Colorado State",+All!#REF!,0))</f>
        <v>0</v>
      </c>
      <c r="AJ36" s="706">
        <f>IF(+All!$F85="Colorado State",+All!#REF!,IF(+All!$H85="Colorado State",+All!#REF!,0))</f>
        <v>0</v>
      </c>
      <c r="AK36" s="707">
        <f>IF(+All!$F85="Colorado State",+All!#REF!,IF(+All!$H85="Colorado State",+All!#REF!,0))</f>
        <v>0</v>
      </c>
      <c r="AL36" s="81">
        <f>IF(+All!$F85="Colorado State",+All!V85,IF(+All!$H85="Colorado State",+All!V85,0))</f>
        <v>0</v>
      </c>
      <c r="AM36" s="82">
        <f>IF(+All!$F85="Colorado State",+All!W85,IF(+All!$H85="Colorado State",+All!W85,0))</f>
        <v>0</v>
      </c>
      <c r="AN36" s="81">
        <f>IF(+All!$F85="Colorado State",+All!X85,IF(+All!$H85="Colorado State",+All!X85,0))</f>
        <v>0</v>
      </c>
      <c r="AO36" s="83">
        <f>IF(+All!$F85="Colorado State",+All!Y85,IF(+All!$H85="Colorado State",+All!Y85,0))</f>
        <v>0</v>
      </c>
      <c r="AP36" s="84">
        <f>IF(+All!$F85="Colorado State",+All!Z85,IF(+All!$H85="Colorado State",+All!Z85,0))</f>
        <v>0</v>
      </c>
      <c r="AQ36" s="480">
        <f>IF(+All!$F85="Colorado State",+All!#REF!,IF(+All!$H85="Colorado State",+All!#REF!,0))</f>
        <v>0</v>
      </c>
      <c r="AR36" s="482">
        <f>IF(+All!$F85="Colorado State",+All!#REF!,IF(+All!$H85="Colorado State",+All!#REF!,0))</f>
        <v>0</v>
      </c>
      <c r="AS36" s="483">
        <f>IF(+All!$F85="Colorado State",+All!#REF!,IF(+All!$H85="Colorado State",+All!#REF!,0))</f>
        <v>0</v>
      </c>
      <c r="AT36" s="483">
        <f>IF(+All!$F85="Colorado State",+All!#REF!,IF(+All!$H85="Colorado State",+All!#REF!,0))</f>
        <v>0</v>
      </c>
      <c r="AU36" s="482">
        <f>IF(+All!$F85="Colorado State",+All!#REF!,IF(+All!$H85="Colorado State",+All!#REF!,0))</f>
        <v>0</v>
      </c>
      <c r="AV36" s="483">
        <f>IF(+All!$F85="Colorado State",+All!#REF!,IF(+All!$H85="Colorado State",+All!#REF!,0))</f>
        <v>0</v>
      </c>
      <c r="AW36" s="484">
        <f>IF(+All!$F85="Colorado State",+All!#REF!,IF(+All!$H85="Colorado State",+All!#REF!,0))</f>
        <v>0</v>
      </c>
      <c r="AX36" s="483">
        <f>IF(+All!$F85="Colorado State",+All!#REF!,IF(+All!$H85="Colorado State",+All!#REF!,0))</f>
        <v>0</v>
      </c>
      <c r="AY36" s="88">
        <f>IF(+All!$F85="Colorado State",+All!#REF!,IF(+All!$H85="Colorado State",+All!#REF!,0))</f>
        <v>0</v>
      </c>
      <c r="AZ36" s="89">
        <f>IF(+All!$F85="Colorado State",+All!#REF!,IF(+All!$H85="Colorado State",+All!#REF!,0))</f>
        <v>0</v>
      </c>
      <c r="BA36" s="90">
        <f>IF(+All!$F85="Colorado State",+All!#REF!,IF(+All!$H85="Colorado State",+All!#REF!,0))</f>
        <v>0</v>
      </c>
      <c r="BB36" s="90">
        <f>IF(+All!$F85="Colorado State",+All!#REF!,IF(+All!$H85="Colorado State",+All!#REF!,0))</f>
        <v>0</v>
      </c>
      <c r="BC36" s="91">
        <f>IF(+All!$F85="Colorado State",+All!#REF!,IF(+All!$H85="Colorado State",+All!#REF!,0))</f>
        <v>0</v>
      </c>
      <c r="BD36" s="482" t="e">
        <f>IF(+All!#REF!="Colorado State",+All!#REF!,IF(+All!#REF!="Colorado State",+All!#REF!,0))</f>
        <v>#REF!</v>
      </c>
      <c r="BE36" s="483" t="e">
        <f>IF(+All!#REF!="Colorado State",+All!#REF!,IF(+All!#REF!="Colorado State",+All!#REF!,0))</f>
        <v>#REF!</v>
      </c>
      <c r="BF36" s="483" t="e">
        <f>IF(+All!#REF!="Colorado State",+All!#REF!,IF(+All!#REF!="Colorado State",+All!#REF!,0))</f>
        <v>#REF!</v>
      </c>
      <c r="BG36" s="482" t="e">
        <f>IF(+All!#REF!="Colorado State",+All!#REF!,IF(+All!#REF!="Colorado State",+All!#REF!,0))</f>
        <v>#REF!</v>
      </c>
      <c r="BH36" s="483" t="e">
        <f>IF(+All!#REF!="Colorado State",+All!#REF!,IF(+All!#REF!="Colorado State",+All!#REF!,0))</f>
        <v>#REF!</v>
      </c>
      <c r="BI36" s="484" t="e">
        <f>IF(+All!#REF!="Colorado State",+All!#REF!,IF(+All!#REF!="Colorado State",+All!#REF!,0))</f>
        <v>#REF!</v>
      </c>
      <c r="BJ36" s="92" t="e">
        <f>IF(+All!#REF!="Colorado State",+All!#REF!,IF(+All!#REF!="Colorado State",+All!#REF!,0))</f>
        <v>#REF!</v>
      </c>
      <c r="BK36" s="93" t="e">
        <f>IF(+All!#REF!="Colorado State",+All!#REF!,IF(+All!#REF!="Colorado State",+All!#REF!,0))</f>
        <v>#REF!</v>
      </c>
    </row>
    <row r="37" spans="1:63" x14ac:dyDescent="0.8">
      <c r="A37" s="70">
        <f>IF(+All!$F390="Colorado State",+All!A390,IF(+All!$H390="Colorado State",+All!A390,0))</f>
        <v>5</v>
      </c>
      <c r="B37" s="480" t="str">
        <f>IF(+All!$F390="Colorado State",+All!B390,IF(+All!$H390="Colorado State",+All!B390,0))</f>
        <v>Sat</v>
      </c>
      <c r="C37" s="72">
        <f>IF(+All!$F390="Colorado State",+All!C390,IF(+All!$H390="Colorado State",+All!C390,0))</f>
        <v>44471</v>
      </c>
      <c r="D37" s="73">
        <f>IF(+All!$F390="Colorado State",+All!D390,IF(+All!$H390="Colorado State",+All!D390,0))</f>
        <v>0</v>
      </c>
      <c r="E37" s="707">
        <f>IF(+All!$F390="Colorado State",+All!E390,IF(+All!$H390="Colorado State",+All!E390,0))</f>
        <v>0</v>
      </c>
      <c r="F37" s="75" t="str">
        <f>IF(+All!$F390="Colorado State",+All!F390,IF(+All!$H390="Colorado State",+All!F390,0))</f>
        <v>Colorado State</v>
      </c>
      <c r="G37" s="76" t="str">
        <f>IF(+All!$F390="Colorado State",+All!G390,IF(+All!$H390="Colorado State",+All!G390,0))</f>
        <v>MWC</v>
      </c>
      <c r="H37" s="75" t="str">
        <f>IF(+All!$F390="Colorado State",+All!H390,IF(+All!$H390="Colorado State",+All!H390,0))</f>
        <v>Open</v>
      </c>
      <c r="I37" s="76" t="str">
        <f>IF(+All!$F390="Colorado State",+All!I390,IF(+All!$H390="Colorado State",+All!I390,0))</f>
        <v>ZZZ</v>
      </c>
      <c r="J37" s="706">
        <f>IF(+All!$F390="Colorado State",+All!J390,IF(+All!$H390="Colorado State",+All!J390,0))</f>
        <v>0</v>
      </c>
      <c r="K37" s="707" t="str">
        <f>IF(+All!$F390="Colorado State",+All!K390,IF(+All!$H390="Colorado State",+All!K390,0))</f>
        <v>Colorado State</v>
      </c>
      <c r="L37" s="78">
        <f>IF(+All!$F390="Colorado State",+All!L390,IF(+All!$H390="Colorado State",+All!L390,0))</f>
        <v>0</v>
      </c>
      <c r="M37" s="79">
        <f>IF(+All!$F390="Colorado State",+All!M390,IF(+All!$H390="Colorado State",+All!M390,0))</f>
        <v>0</v>
      </c>
      <c r="N37" s="706">
        <f>IF(+All!$F390="Colorado State",+All!N390,IF(+All!$H390="Colorado State",+All!N390,0))</f>
        <v>0</v>
      </c>
      <c r="O37" s="708">
        <f>IF(+All!$F390="Colorado State",+All!O390,IF(+All!$H390="Colorado State",+All!O390,0))</f>
        <v>0</v>
      </c>
      <c r="P37" s="708">
        <f>IF(+All!$F390="Colorado State",+All!P390,IF(+All!$H390="Colorado State",+All!P390,0))</f>
        <v>0</v>
      </c>
      <c r="Q37" s="707">
        <f>IF(+All!$F390="Colorado State",+All!Q390,IF(+All!$H390="Colorado State",+All!Q390,0))</f>
        <v>0</v>
      </c>
      <c r="R37" s="706">
        <f>IF(+All!$F390="Colorado State",+All!R390,IF(+All!$H390="Colorado State",+All!R390,0))</f>
        <v>0</v>
      </c>
      <c r="S37" s="708">
        <f>IF(+All!$F390="Colorado State",+All!S390,IF(+All!$H390="Colorado State",+All!S390,0))</f>
        <v>0</v>
      </c>
      <c r="T37" s="706">
        <f>IF(+All!$F390="Colorado State",+All!T390,IF(+All!$H390="Colorado State",+All!T390,0))</f>
        <v>0</v>
      </c>
      <c r="U37" s="707">
        <f>IF(+All!$F390="Colorado State",+All!U390,IF(+All!$H390="Colorado State",+All!U390,0))</f>
        <v>0</v>
      </c>
      <c r="V37" s="706" t="e">
        <f>IF(+All!#REF!="Colorado State",+All!#REF!,IF(+All!#REF!="Colorado State",+All!#REF!,0))</f>
        <v>#REF!</v>
      </c>
      <c r="W37" s="707" t="e">
        <f>IF(+All!#REF!="Colorado State",+All!#REF!,IF(+All!#REF!="Colorado State",+All!#REF!,0))</f>
        <v>#REF!</v>
      </c>
      <c r="X37" s="706" t="e">
        <f>IF(+All!#REF!="Colorado State",+All!#REF!,IF(+All!#REF!="Colorado State",+All!#REF!,0))</f>
        <v>#REF!</v>
      </c>
      <c r="Y37" s="707" t="e">
        <f>IF(+All!#REF!="Colorado State",+All!#REF!,IF(+All!#REF!="Colorado State",+All!#REF!,0))</f>
        <v>#REF!</v>
      </c>
      <c r="Z37" s="706" t="e">
        <f>IF(+All!#REF!="Colorado State",+All!#REF!,IF(+All!#REF!="Colorado State",+All!#REF!,0))</f>
        <v>#REF!</v>
      </c>
      <c r="AA37" s="707" t="e">
        <f>IF(+All!#REF!="Colorado State",+All!#REF!,IF(+All!#REF!="Colorado State",+All!#REF!,0))</f>
        <v>#REF!</v>
      </c>
      <c r="AB37" s="706" t="e">
        <f>IF(+All!#REF!="Colorado State",+All!#REF!,IF(+All!#REF!="Colorado State",+All!#REF!,0))</f>
        <v>#REF!</v>
      </c>
      <c r="AC37" s="707" t="e">
        <f>IF(+All!#REF!="Colorado State",+All!#REF!,IF(+All!#REF!="Colorado State",+All!#REF!,0))</f>
        <v>#REF!</v>
      </c>
      <c r="AD37" s="706" t="e">
        <f>IF(+All!#REF!="Colorado State",+All!#REF!,IF(+All!#REF!="Colorado State",+All!#REF!,0))</f>
        <v>#REF!</v>
      </c>
      <c r="AE37" s="707" t="e">
        <f>IF(+All!#REF!="Colorado State",+All!#REF!,IF(+All!#REF!="Colorado State",+All!#REF!,0))</f>
        <v>#REF!</v>
      </c>
      <c r="AF37" s="706" t="e">
        <f>IF(+All!#REF!="Colorado State",+All!#REF!,IF(+All!#REF!="Colorado State",+All!#REF!,0))</f>
        <v>#REF!</v>
      </c>
      <c r="AG37" s="707" t="e">
        <f>IF(+All!#REF!="Colorado State",+All!#REF!,IF(+All!#REF!="Colorado State",+All!#REF!,0))</f>
        <v>#REF!</v>
      </c>
      <c r="AH37" s="706" t="e">
        <f>IF(+All!#REF!="Colorado State",+All!#REF!,IF(+All!#REF!="Colorado State",+All!#REF!,0))</f>
        <v>#REF!</v>
      </c>
      <c r="AI37" s="707" t="e">
        <f>IF(+All!#REF!="Colorado State",+All!#REF!,IF(+All!#REF!="Colorado State",+All!#REF!,0))</f>
        <v>#REF!</v>
      </c>
      <c r="AJ37" s="706" t="e">
        <f>IF(+All!#REF!="Colorado State",+All!#REF!,IF(+All!#REF!="Colorado State",+All!#REF!,0))</f>
        <v>#REF!</v>
      </c>
      <c r="AK37" s="707" t="e">
        <f>IF(+All!#REF!="Colorado State",+All!#REF!,IF(+All!#REF!="Colorado State",+All!#REF!,0))</f>
        <v>#REF!</v>
      </c>
      <c r="AL37" s="81" t="e">
        <f>IF(+All!#REF!="Colorado State",+All!#REF!,IF(+All!#REF!="Colorado State",+All!#REF!,0))</f>
        <v>#REF!</v>
      </c>
      <c r="AM37" s="82" t="e">
        <f>IF(+All!#REF!="Colorado State",+All!#REF!,IF(+All!#REF!="Colorado State",+All!#REF!,0))</f>
        <v>#REF!</v>
      </c>
      <c r="AN37" s="81" t="e">
        <f>IF(+All!#REF!="Colorado State",+All!#REF!,IF(+All!#REF!="Colorado State",+All!#REF!,0))</f>
        <v>#REF!</v>
      </c>
      <c r="AO37" s="83" t="e">
        <f>IF(+All!#REF!="Colorado State",+All!#REF!,IF(+All!#REF!="Colorado State",+All!#REF!,0))</f>
        <v>#REF!</v>
      </c>
      <c r="AP37" s="84" t="e">
        <f>IF(+All!#REF!="Colorado State",+All!#REF!,IF(+All!#REF!="Colorado State",+All!#REF!,0))</f>
        <v>#REF!</v>
      </c>
      <c r="AQ37" s="480" t="e">
        <f>IF(+All!#REF!="Colorado State",+All!#REF!,IF(+All!#REF!="Colorado State",+All!#REF!,0))</f>
        <v>#REF!</v>
      </c>
      <c r="AR37" s="482" t="e">
        <f>IF(+All!#REF!="Colorado State",+All!#REF!,IF(+All!#REF!="Colorado State",+All!#REF!,0))</f>
        <v>#REF!</v>
      </c>
      <c r="AS37" s="483" t="e">
        <f>IF(+All!#REF!="Colorado State",+All!#REF!,IF(+All!#REF!="Colorado State",+All!#REF!,0))</f>
        <v>#REF!</v>
      </c>
      <c r="AT37" s="483" t="e">
        <f>IF(+All!#REF!="Colorado State",+All!#REF!,IF(+All!#REF!="Colorado State",+All!#REF!,0))</f>
        <v>#REF!</v>
      </c>
      <c r="AU37" s="482" t="e">
        <f>IF(+All!#REF!="Colorado State",+All!#REF!,IF(+All!#REF!="Colorado State",+All!#REF!,0))</f>
        <v>#REF!</v>
      </c>
      <c r="AV37" s="483" t="e">
        <f>IF(+All!#REF!="Colorado State",+All!#REF!,IF(+All!#REF!="Colorado State",+All!#REF!,0))</f>
        <v>#REF!</v>
      </c>
      <c r="AW37" s="484" t="e">
        <f>IF(+All!#REF!="Colorado State",+All!#REF!,IF(+All!#REF!="Colorado State",+All!#REF!,0))</f>
        <v>#REF!</v>
      </c>
      <c r="AX37" s="483" t="e">
        <f>IF(+All!#REF!="Colorado State",+All!#REF!,IF(+All!#REF!="Colorado State",+All!#REF!,0))</f>
        <v>#REF!</v>
      </c>
      <c r="AY37" s="88" t="e">
        <f>IF(+All!#REF!="Colorado State",+All!#REF!,IF(+All!#REF!="Colorado State",+All!#REF!,0))</f>
        <v>#REF!</v>
      </c>
      <c r="AZ37" s="89" t="e">
        <f>IF(+All!#REF!="Colorado State",+All!#REF!,IF(+All!#REF!="Colorado State",+All!#REF!,0))</f>
        <v>#REF!</v>
      </c>
      <c r="BA37" s="90" t="e">
        <f>IF(+All!#REF!="Colorado State",+All!#REF!,IF(+All!#REF!="Colorado State",+All!#REF!,0))</f>
        <v>#REF!</v>
      </c>
      <c r="BB37" s="90" t="e">
        <f>IF(+All!#REF!="Colorado State",+All!#REF!,IF(+All!#REF!="Colorado State",+All!#REF!,0))</f>
        <v>#REF!</v>
      </c>
      <c r="BC37" s="91" t="e">
        <f>IF(+All!#REF!="Colorado State",+All!#REF!,IF(+All!#REF!="Colorado State",+All!#REF!,0))</f>
        <v>#REF!</v>
      </c>
      <c r="BD37" s="482">
        <f>IF(+All!$F258="Colorado State",+All!#REF!,IF(+All!$H258="Colorado State",+All!#REF!,0))</f>
        <v>0</v>
      </c>
      <c r="BE37" s="483">
        <f>IF(+All!$F258="Colorado State",+All!#REF!,IF(+All!$H258="Colorado State",+All!#REF!,0))</f>
        <v>0</v>
      </c>
      <c r="BF37" s="483">
        <f>IF(+All!$F258="Colorado State",+All!#REF!,IF(+All!$H258="Colorado State",+All!#REF!,0))</f>
        <v>0</v>
      </c>
      <c r="BG37" s="482">
        <f>IF(+All!$F258="Colorado State",+All!#REF!,IF(+All!$H258="Colorado State",+All!#REF!,0))</f>
        <v>0</v>
      </c>
      <c r="BH37" s="483">
        <f>IF(+All!$F258="Colorado State",+All!#REF!,IF(+All!$H258="Colorado State",+All!#REF!,0))</f>
        <v>0</v>
      </c>
      <c r="BI37" s="484">
        <f>IF(+All!$F258="Colorado State",+All!#REF!,IF(+All!$H258="Colorado State",+All!#REF!,0))</f>
        <v>0</v>
      </c>
      <c r="BJ37" s="92">
        <f>IF(+All!$F258="Colorado State",+All!#REF!,IF(+All!$H258="Colorado State",+All!#REF!,0))</f>
        <v>0</v>
      </c>
      <c r="BK37" s="93">
        <f>IF(+All!$F258="Colorado State",+All!#REF!,IF(+All!$H258="Colorado State",+All!#REF!,0))</f>
        <v>0</v>
      </c>
    </row>
    <row r="38" spans="1:63" x14ac:dyDescent="0.8">
      <c r="A38" s="70">
        <f>IF(+All!$F432="Colorado State",+All!A432,IF(+All!$H432="Colorado State",+All!A432,0))</f>
        <v>6</v>
      </c>
      <c r="B38" s="480" t="str">
        <f>IF(+All!$F432="Colorado State",+All!B432,IF(+All!$H432="Colorado State",+All!B432,0))</f>
        <v>Sat</v>
      </c>
      <c r="C38" s="72">
        <f>IF(+All!$F432="Colorado State",+All!C432,IF(+All!$H432="Colorado State",+All!C432,0))</f>
        <v>44478</v>
      </c>
      <c r="D38" s="73">
        <f>IF(+All!$F432="Colorado State",+All!D432,IF(+All!$H432="Colorado State",+All!D432,0))</f>
        <v>0.64583333333333337</v>
      </c>
      <c r="E38" s="707" t="str">
        <f>IF(+All!$F432="Colorado State",+All!E432,IF(+All!$H432="Colorado State",+All!E432,0))</f>
        <v>FS1</v>
      </c>
      <c r="F38" s="75" t="str">
        <f>IF(+All!$F432="Colorado State",+All!F432,IF(+All!$H432="Colorado State",+All!F432,0))</f>
        <v>San Jose State</v>
      </c>
      <c r="G38" s="76" t="str">
        <f>IF(+All!$F432="Colorado State",+All!G432,IF(+All!$H432="Colorado State",+All!G432,0))</f>
        <v>MWC</v>
      </c>
      <c r="H38" s="75" t="str">
        <f>IF(+All!$F432="Colorado State",+All!H432,IF(+All!$H432="Colorado State",+All!H432,0))</f>
        <v>Colorado State</v>
      </c>
      <c r="I38" s="76" t="str">
        <f>IF(+All!$F432="Colorado State",+All!I432,IF(+All!$H432="Colorado State",+All!I432,0))</f>
        <v>MWC</v>
      </c>
      <c r="J38" s="706" t="str">
        <f>IF(+All!$F432="Colorado State",+All!J432,IF(+All!$H432="Colorado State",+All!J432,0))</f>
        <v>Colorado State</v>
      </c>
      <c r="K38" s="707" t="str">
        <f>IF(+All!$F432="Colorado State",+All!K432,IF(+All!$H432="Colorado State",+All!K432,0))</f>
        <v>San Jose State</v>
      </c>
      <c r="L38" s="78">
        <f>IF(+All!$F432="Colorado State",+All!L432,IF(+All!$H432="Colorado State",+All!L432,0))</f>
        <v>2.5</v>
      </c>
      <c r="M38" s="79">
        <f>IF(+All!$F432="Colorado State",+All!M432,IF(+All!$H432="Colorado State",+All!M432,0))</f>
        <v>45</v>
      </c>
      <c r="N38" s="706" t="str">
        <f>IF(+All!$F432="Colorado State",+All!N432,IF(+All!$H432="Colorado State",+All!N432,0))</f>
        <v>Colorado State</v>
      </c>
      <c r="O38" s="708">
        <f>IF(+All!$F432="Colorado State",+All!O432,IF(+All!$H432="Colorado State",+All!O432,0))</f>
        <v>32</v>
      </c>
      <c r="P38" s="708" t="str">
        <f>IF(+All!$F432="Colorado State",+All!P432,IF(+All!$H432="Colorado State",+All!P432,0))</f>
        <v>San Jose State</v>
      </c>
      <c r="Q38" s="707">
        <f>IF(+All!$F432="Colorado State",+All!Q432,IF(+All!$H432="Colorado State",+All!Q432,0))</f>
        <v>14</v>
      </c>
      <c r="R38" s="706" t="str">
        <f>IF(+All!$F432="Colorado State",+All!R432,IF(+All!$H432="Colorado State",+All!R432,0))</f>
        <v>Colorado State</v>
      </c>
      <c r="S38" s="708" t="str">
        <f>IF(+All!$F432="Colorado State",+All!S432,IF(+All!$H432="Colorado State",+All!S432,0))</f>
        <v>San Jose State</v>
      </c>
      <c r="T38" s="706" t="str">
        <f>IF(+All!$F432="Colorado State",+All!T432,IF(+All!$H432="Colorado State",+All!T432,0))</f>
        <v>San Jose State</v>
      </c>
      <c r="U38" s="707" t="str">
        <f>IF(+All!$F432="Colorado State",+All!U432,IF(+All!$H432="Colorado State",+All!U432,0))</f>
        <v>L</v>
      </c>
      <c r="V38" s="706" t="e">
        <f>IF(+All!#REF!="Colorado State",+All!#REF!,IF(+All!#REF!="Colorado State",+All!#REF!,0))</f>
        <v>#REF!</v>
      </c>
      <c r="W38" s="707" t="e">
        <f>IF(+All!#REF!="Colorado State",+All!#REF!,IF(+All!#REF!="Colorado State",+All!#REF!,0))</f>
        <v>#REF!</v>
      </c>
      <c r="X38" s="706" t="e">
        <f>IF(+All!#REF!="Colorado State",+All!#REF!,IF(+All!#REF!="Colorado State",+All!#REF!,0))</f>
        <v>#REF!</v>
      </c>
      <c r="Y38" s="707" t="e">
        <f>IF(+All!#REF!="Colorado State",+All!#REF!,IF(+All!#REF!="Colorado State",+All!#REF!,0))</f>
        <v>#REF!</v>
      </c>
      <c r="Z38" s="706" t="e">
        <f>IF(+All!#REF!="Colorado State",+All!#REF!,IF(+All!#REF!="Colorado State",+All!#REF!,0))</f>
        <v>#REF!</v>
      </c>
      <c r="AA38" s="707" t="e">
        <f>IF(+All!#REF!="Colorado State",+All!#REF!,IF(+All!#REF!="Colorado State",+All!#REF!,0))</f>
        <v>#REF!</v>
      </c>
      <c r="AB38" s="706" t="e">
        <f>IF(+All!#REF!="Colorado State",+All!#REF!,IF(+All!#REF!="Colorado State",+All!#REF!,0))</f>
        <v>#REF!</v>
      </c>
      <c r="AC38" s="707" t="e">
        <f>IF(+All!#REF!="Colorado State",+All!#REF!,IF(+All!#REF!="Colorado State",+All!#REF!,0))</f>
        <v>#REF!</v>
      </c>
      <c r="AD38" s="706" t="e">
        <f>IF(+All!#REF!="Colorado State",+All!#REF!,IF(+All!#REF!="Colorado State",+All!#REF!,0))</f>
        <v>#REF!</v>
      </c>
      <c r="AE38" s="707" t="e">
        <f>IF(+All!#REF!="Colorado State",+All!#REF!,IF(+All!#REF!="Colorado State",+All!#REF!,0))</f>
        <v>#REF!</v>
      </c>
      <c r="AF38" s="706" t="e">
        <f>IF(+All!#REF!="Colorado State",+All!#REF!,IF(+All!#REF!="Colorado State",+All!#REF!,0))</f>
        <v>#REF!</v>
      </c>
      <c r="AG38" s="707" t="e">
        <f>IF(+All!#REF!="Colorado State",+All!#REF!,IF(+All!#REF!="Colorado State",+All!#REF!,0))</f>
        <v>#REF!</v>
      </c>
      <c r="AH38" s="706" t="e">
        <f>IF(+All!#REF!="Colorado State",+All!#REF!,IF(+All!#REF!="Colorado State",+All!#REF!,0))</f>
        <v>#REF!</v>
      </c>
      <c r="AI38" s="707" t="e">
        <f>IF(+All!#REF!="Colorado State",+All!#REF!,IF(+All!#REF!="Colorado State",+All!#REF!,0))</f>
        <v>#REF!</v>
      </c>
      <c r="AJ38" s="706" t="e">
        <f>IF(+All!#REF!="Colorado State",+All!#REF!,IF(+All!#REF!="Colorado State",+All!#REF!,0))</f>
        <v>#REF!</v>
      </c>
      <c r="AK38" s="707" t="e">
        <f>IF(+All!#REF!="Colorado State",+All!#REF!,IF(+All!#REF!="Colorado State",+All!#REF!,0))</f>
        <v>#REF!</v>
      </c>
      <c r="AL38" s="81" t="e">
        <f>IF(+All!#REF!="Colorado State",+All!#REF!,IF(+All!#REF!="Colorado State",+All!#REF!,0))</f>
        <v>#REF!</v>
      </c>
      <c r="AM38" s="82" t="e">
        <f>IF(+All!#REF!="Colorado State",+All!#REF!,IF(+All!#REF!="Colorado State",+All!#REF!,0))</f>
        <v>#REF!</v>
      </c>
      <c r="AN38" s="81" t="e">
        <f>IF(+All!#REF!="Colorado State",+All!#REF!,IF(+All!#REF!="Colorado State",+All!#REF!,0))</f>
        <v>#REF!</v>
      </c>
      <c r="AO38" s="83" t="e">
        <f>IF(+All!#REF!="Colorado State",+All!#REF!,IF(+All!#REF!="Colorado State",+All!#REF!,0))</f>
        <v>#REF!</v>
      </c>
      <c r="AP38" s="84" t="e">
        <f>IF(+All!#REF!="Colorado State",+All!#REF!,IF(+All!#REF!="Colorado State",+All!#REF!,0))</f>
        <v>#REF!</v>
      </c>
      <c r="AQ38" s="480" t="e">
        <f>IF(+All!#REF!="Colorado State",+All!#REF!,IF(+All!#REF!="Colorado State",+All!#REF!,0))</f>
        <v>#REF!</v>
      </c>
      <c r="AR38" s="482" t="e">
        <f>IF(+All!#REF!="Colorado State",+All!#REF!,IF(+All!#REF!="Colorado State",+All!#REF!,0))</f>
        <v>#REF!</v>
      </c>
      <c r="AS38" s="483" t="e">
        <f>IF(+All!#REF!="Colorado State",+All!#REF!,IF(+All!#REF!="Colorado State",+All!#REF!,0))</f>
        <v>#REF!</v>
      </c>
      <c r="AT38" s="483" t="e">
        <f>IF(+All!#REF!="Colorado State",+All!#REF!,IF(+All!#REF!="Colorado State",+All!#REF!,0))</f>
        <v>#REF!</v>
      </c>
      <c r="AU38" s="482" t="e">
        <f>IF(+All!#REF!="Colorado State",+All!#REF!,IF(+All!#REF!="Colorado State",+All!#REF!,0))</f>
        <v>#REF!</v>
      </c>
      <c r="AV38" s="483" t="e">
        <f>IF(+All!#REF!="Colorado State",+All!#REF!,IF(+All!#REF!="Colorado State",+All!#REF!,0))</f>
        <v>#REF!</v>
      </c>
      <c r="AW38" s="484" t="e">
        <f>IF(+All!#REF!="Colorado State",+All!#REF!,IF(+All!#REF!="Colorado State",+All!#REF!,0))</f>
        <v>#REF!</v>
      </c>
      <c r="AX38" s="483" t="e">
        <f>IF(+All!#REF!="Colorado State",+All!#REF!,IF(+All!#REF!="Colorado State",+All!#REF!,0))</f>
        <v>#REF!</v>
      </c>
      <c r="AY38" s="88" t="e">
        <f>IF(+All!#REF!="Colorado State",+All!#REF!,IF(+All!#REF!="Colorado State",+All!#REF!,0))</f>
        <v>#REF!</v>
      </c>
      <c r="AZ38" s="89" t="e">
        <f>IF(+All!#REF!="Colorado State",+All!#REF!,IF(+All!#REF!="Colorado State",+All!#REF!,0))</f>
        <v>#REF!</v>
      </c>
      <c r="BA38" s="90" t="e">
        <f>IF(+All!#REF!="Colorado State",+All!#REF!,IF(+All!#REF!="Colorado State",+All!#REF!,0))</f>
        <v>#REF!</v>
      </c>
      <c r="BB38" s="90" t="e">
        <f>IF(+All!#REF!="Colorado State",+All!#REF!,IF(+All!#REF!="Colorado State",+All!#REF!,0))</f>
        <v>#REF!</v>
      </c>
      <c r="BC38" s="91" t="e">
        <f>IF(+All!#REF!="Colorado State",+All!#REF!,IF(+All!#REF!="Colorado State",+All!#REF!,0))</f>
        <v>#REF!</v>
      </c>
      <c r="BD38" s="482">
        <f>IF(+All!$F310="Colorado State",+All!#REF!,IF(+All!$H310="Colorado State",+All!#REF!,0))</f>
        <v>0</v>
      </c>
      <c r="BE38" s="483">
        <f>IF(+All!$F310="Colorado State",+All!#REF!,IF(+All!$H310="Colorado State",+All!#REF!,0))</f>
        <v>0</v>
      </c>
      <c r="BF38" s="483">
        <f>IF(+All!$F310="Colorado State",+All!#REF!,IF(+All!$H310="Colorado State",+All!#REF!,0))</f>
        <v>0</v>
      </c>
      <c r="BG38" s="482">
        <f>IF(+All!$F310="Colorado State",+All!#REF!,IF(+All!$H310="Colorado State",+All!#REF!,0))</f>
        <v>0</v>
      </c>
      <c r="BH38" s="483">
        <f>IF(+All!$F310="Colorado State",+All!#REF!,IF(+All!$H310="Colorado State",+All!#REF!,0))</f>
        <v>0</v>
      </c>
      <c r="BI38" s="484">
        <f>IF(+All!$F310="Colorado State",+All!#REF!,IF(+All!$H310="Colorado State",+All!#REF!,0))</f>
        <v>0</v>
      </c>
      <c r="BJ38" s="92">
        <f>IF(+All!$F310="Colorado State",+All!#REF!,IF(+All!$H310="Colorado State",+All!#REF!,0))</f>
        <v>0</v>
      </c>
      <c r="BK38" s="93">
        <f>IF(+All!$F310="Colorado State",+All!#REF!,IF(+All!$H310="Colorado State",+All!#REF!,0))</f>
        <v>0</v>
      </c>
    </row>
    <row r="39" spans="1:63" x14ac:dyDescent="0.8">
      <c r="A39" s="70">
        <f>IF(+All!$F512="Colorado State",+All!A512,IF(+All!$H512="Colorado State",+All!A512,0))</f>
        <v>7</v>
      </c>
      <c r="B39" s="480" t="str">
        <f>IF(+All!$F512="Colorado State",+All!B512,IF(+All!$H512="Colorado State",+All!B512,0))</f>
        <v>Sat</v>
      </c>
      <c r="C39" s="72">
        <f>IF(+All!$F512="Colorado State",+All!C512,IF(+All!$H512="Colorado State",+All!C512,0))</f>
        <v>44485</v>
      </c>
      <c r="D39" s="73">
        <f>IF(+All!$F512="Colorado State",+All!D512,IF(+All!$H512="Colorado State",+All!D512,0))</f>
        <v>0.79166666666666663</v>
      </c>
      <c r="E39" s="707">
        <f>IF(+All!$F512="Colorado State",+All!E512,IF(+All!$H512="Colorado State",+All!E512,0))</f>
        <v>0</v>
      </c>
      <c r="F39" s="75" t="str">
        <f>IF(+All!$F512="Colorado State",+All!F512,IF(+All!$H512="Colorado State",+All!F512,0))</f>
        <v>Colorado State</v>
      </c>
      <c r="G39" s="76" t="str">
        <f>IF(+All!$F512="Colorado State",+All!G512,IF(+All!$H512="Colorado State",+All!G512,0))</f>
        <v>MWC</v>
      </c>
      <c r="H39" s="75" t="str">
        <f>IF(+All!$F512="Colorado State",+All!H512,IF(+All!$H512="Colorado State",+All!H512,0))</f>
        <v>New Mexico</v>
      </c>
      <c r="I39" s="76" t="str">
        <f>IF(+All!$F512="Colorado State",+All!I512,IF(+All!$H512="Colorado State",+All!I512,0))</f>
        <v>MWC</v>
      </c>
      <c r="J39" s="706" t="str">
        <f>IF(+All!$F512="Colorado State",+All!J512,IF(+All!$H512="Colorado State",+All!J512,0))</f>
        <v>Colorado State</v>
      </c>
      <c r="K39" s="707" t="str">
        <f>IF(+All!$F512="Colorado State",+All!K512,IF(+All!$H512="Colorado State",+All!K512,0))</f>
        <v>New Mexico</v>
      </c>
      <c r="L39" s="78">
        <f>IF(+All!$F512="Colorado State",+All!L512,IF(+All!$H512="Colorado State",+All!L512,0))</f>
        <v>10.5</v>
      </c>
      <c r="M39" s="79">
        <f>IF(+All!$F512="Colorado State",+All!M512,IF(+All!$H512="Colorado State",+All!M512,0))</f>
        <v>46</v>
      </c>
      <c r="N39" s="706" t="str">
        <f>IF(+All!$F512="Colorado State",+All!N512,IF(+All!$H512="Colorado State",+All!N512,0))</f>
        <v>Colorado State</v>
      </c>
      <c r="O39" s="708">
        <f>IF(+All!$F512="Colorado State",+All!O512,IF(+All!$H512="Colorado State",+All!O512,0))</f>
        <v>36</v>
      </c>
      <c r="P39" s="708" t="str">
        <f>IF(+All!$F512="Colorado State",+All!P512,IF(+All!$H512="Colorado State",+All!P512,0))</f>
        <v>New Mexico</v>
      </c>
      <c r="Q39" s="707">
        <f>IF(+All!$F512="Colorado State",+All!Q512,IF(+All!$H512="Colorado State",+All!Q512,0))</f>
        <v>7</v>
      </c>
      <c r="R39" s="706" t="str">
        <f>IF(+All!$F512="Colorado State",+All!R512,IF(+All!$H512="Colorado State",+All!R512,0))</f>
        <v>Colorado State</v>
      </c>
      <c r="S39" s="708" t="str">
        <f>IF(+All!$F512="Colorado State",+All!S512,IF(+All!$H512="Colorado State",+All!S512,0))</f>
        <v>New Mexico</v>
      </c>
      <c r="T39" s="706" t="str">
        <f>IF(+All!$F512="Colorado State",+All!T512,IF(+All!$H512="Colorado State",+All!T512,0))</f>
        <v>Colorado State</v>
      </c>
      <c r="U39" s="707" t="str">
        <f>IF(+All!$F512="Colorado State",+All!U512,IF(+All!$H512="Colorado State",+All!U512,0))</f>
        <v>W</v>
      </c>
      <c r="V39" s="706">
        <f>IF(+All!$F797="Colorado State",+All!#REF!,IF(+All!$H797="Colorado State",+All!#REF!,0))</f>
        <v>0</v>
      </c>
      <c r="W39" s="707">
        <f>IF(+All!$F797="Colorado State",+All!#REF!,IF(+All!$H797="Colorado State",+All!#REF!,0))</f>
        <v>0</v>
      </c>
      <c r="X39" s="706">
        <f>IF(+All!$F797="Colorado State",+All!#REF!,IF(+All!$H797="Colorado State",+All!#REF!,0))</f>
        <v>0</v>
      </c>
      <c r="Y39" s="707">
        <f>IF(+All!$F797="Colorado State",+All!#REF!,IF(+All!$H797="Colorado State",+All!#REF!,0))</f>
        <v>0</v>
      </c>
      <c r="Z39" s="706">
        <f>IF(+All!$F797="Colorado State",+All!#REF!,IF(+All!$H797="Colorado State",+All!#REF!,0))</f>
        <v>0</v>
      </c>
      <c r="AA39" s="707">
        <f>IF(+All!$F797="Colorado State",+All!#REF!,IF(+All!$H797="Colorado State",+All!#REF!,0))</f>
        <v>0</v>
      </c>
      <c r="AB39" s="706">
        <f>IF(+All!$F797="Colorado State",+All!#REF!,IF(+All!$H797="Colorado State",+All!#REF!,0))</f>
        <v>0</v>
      </c>
      <c r="AC39" s="707">
        <f>IF(+All!$F797="Colorado State",+All!#REF!,IF(+All!$H797="Colorado State",+All!#REF!,0))</f>
        <v>0</v>
      </c>
      <c r="AD39" s="706">
        <f>IF(+All!$F797="Colorado State",+All!#REF!,IF(+All!$H797="Colorado State",+All!#REF!,0))</f>
        <v>0</v>
      </c>
      <c r="AE39" s="707">
        <f>IF(+All!$F797="Colorado State",+All!#REF!,IF(+All!$H797="Colorado State",+All!#REF!,0))</f>
        <v>0</v>
      </c>
      <c r="AF39" s="706">
        <f>IF(+All!$F797="Colorado State",+All!#REF!,IF(+All!$H797="Colorado State",+All!#REF!,0))</f>
        <v>0</v>
      </c>
      <c r="AG39" s="707">
        <f>IF(+All!$F797="Colorado State",+All!#REF!,IF(+All!$H797="Colorado State",+All!#REF!,0))</f>
        <v>0</v>
      </c>
      <c r="AH39" s="706">
        <f>IF(+All!$F797="Colorado State",+All!#REF!,IF(+All!$H797="Colorado State",+All!#REF!,0))</f>
        <v>0</v>
      </c>
      <c r="AI39" s="707">
        <f>IF(+All!$F797="Colorado State",+All!#REF!,IF(+All!$H797="Colorado State",+All!#REF!,0))</f>
        <v>0</v>
      </c>
      <c r="AJ39" s="706">
        <f>IF(+All!$F797="Colorado State",+All!#REF!,IF(+All!$H797="Colorado State",+All!#REF!,0))</f>
        <v>0</v>
      </c>
      <c r="AK39" s="707">
        <f>IF(+All!$F797="Colorado State",+All!#REF!,IF(+All!$H797="Colorado State",+All!#REF!,0))</f>
        <v>0</v>
      </c>
      <c r="AL39" s="81">
        <f>IF(+All!$F797="Colorado State",+All!V797,IF(+All!$H797="Colorado State",+All!V797,0))</f>
        <v>0</v>
      </c>
      <c r="AM39" s="82">
        <f>IF(+All!$F797="Colorado State",+All!W797,IF(+All!$H797="Colorado State",+All!W797,0))</f>
        <v>0</v>
      </c>
      <c r="AN39" s="81">
        <f>IF(+All!$F797="Colorado State",+All!X797,IF(+All!$H797="Colorado State",+All!X797,0))</f>
        <v>0</v>
      </c>
      <c r="AO39" s="83">
        <f>IF(+All!$F797="Colorado State",+All!Y797,IF(+All!$H797="Colorado State",+All!Y797,0))</f>
        <v>0</v>
      </c>
      <c r="AP39" s="84">
        <f>IF(+All!$F797="Colorado State",+All!Z797,IF(+All!$H797="Colorado State",+All!Z797,0))</f>
        <v>0</v>
      </c>
      <c r="AQ39" s="480">
        <f>IF(+All!$F797="Colorado State",+All!#REF!,IF(+All!$H797="Colorado State",+All!#REF!,0))</f>
        <v>0</v>
      </c>
      <c r="AR39" s="482">
        <f>IF(+All!$F797="Colorado State",+All!#REF!,IF(+All!$H797="Colorado State",+All!#REF!,0))</f>
        <v>0</v>
      </c>
      <c r="AS39" s="483">
        <f>IF(+All!$F797="Colorado State",+All!#REF!,IF(+All!$H797="Colorado State",+All!#REF!,0))</f>
        <v>0</v>
      </c>
      <c r="AT39" s="483">
        <f>IF(+All!$F797="Colorado State",+All!#REF!,IF(+All!$H797="Colorado State",+All!#REF!,0))</f>
        <v>0</v>
      </c>
      <c r="AU39" s="482">
        <f>IF(+All!$F797="Colorado State",+All!#REF!,IF(+All!$H797="Colorado State",+All!#REF!,0))</f>
        <v>0</v>
      </c>
      <c r="AV39" s="483">
        <f>IF(+All!$F797="Colorado State",+All!#REF!,IF(+All!$H797="Colorado State",+All!#REF!,0))</f>
        <v>0</v>
      </c>
      <c r="AW39" s="484">
        <f>IF(+All!$F797="Colorado State",+All!#REF!,IF(+All!$H797="Colorado State",+All!#REF!,0))</f>
        <v>0</v>
      </c>
      <c r="AX39" s="483">
        <f>IF(+All!$F797="Colorado State",+All!#REF!,IF(+All!$H797="Colorado State",+All!#REF!,0))</f>
        <v>0</v>
      </c>
      <c r="AY39" s="88">
        <f>IF(+All!$F797="Colorado State",+All!#REF!,IF(+All!$H797="Colorado State",+All!#REF!,0))</f>
        <v>0</v>
      </c>
      <c r="AZ39" s="89">
        <f>IF(+All!$F797="Colorado State",+All!#REF!,IF(+All!$H797="Colorado State",+All!#REF!,0))</f>
        <v>0</v>
      </c>
      <c r="BA39" s="90">
        <f>IF(+All!$F797="Colorado State",+All!#REF!,IF(+All!$H797="Colorado State",+All!#REF!,0))</f>
        <v>0</v>
      </c>
      <c r="BB39" s="90">
        <f>IF(+All!$F797="Colorado State",+All!#REF!,IF(+All!$H797="Colorado State",+All!#REF!,0))</f>
        <v>0</v>
      </c>
      <c r="BC39" s="91">
        <f>IF(+All!$F797="Colorado State",+All!#REF!,IF(+All!$H797="Colorado State",+All!#REF!,0))</f>
        <v>0</v>
      </c>
      <c r="BD39" s="482" t="e">
        <f>IF(+All!#REF!="Colorado State",+All!#REF!,IF(+All!#REF!="Colorado State",+All!#REF!,0))</f>
        <v>#REF!</v>
      </c>
      <c r="BE39" s="483" t="e">
        <f>IF(+All!#REF!="Colorado State",+All!#REF!,IF(+All!#REF!="Colorado State",+All!#REF!,0))</f>
        <v>#REF!</v>
      </c>
      <c r="BF39" s="483" t="e">
        <f>IF(+All!#REF!="Colorado State",+All!#REF!,IF(+All!#REF!="Colorado State",+All!#REF!,0))</f>
        <v>#REF!</v>
      </c>
      <c r="BG39" s="482" t="e">
        <f>IF(+All!#REF!="Colorado State",+All!#REF!,IF(+All!#REF!="Colorado State",+All!#REF!,0))</f>
        <v>#REF!</v>
      </c>
      <c r="BH39" s="483" t="e">
        <f>IF(+All!#REF!="Colorado State",+All!#REF!,IF(+All!#REF!="Colorado State",+All!#REF!,0))</f>
        <v>#REF!</v>
      </c>
      <c r="BI39" s="484" t="e">
        <f>IF(+All!#REF!="Colorado State",+All!#REF!,IF(+All!#REF!="Colorado State",+All!#REF!,0))</f>
        <v>#REF!</v>
      </c>
      <c r="BJ39" s="92" t="e">
        <f>IF(+All!#REF!="Colorado State",+All!#REF!,IF(+All!#REF!="Colorado State",+All!#REF!,0))</f>
        <v>#REF!</v>
      </c>
      <c r="BK39" s="93" t="e">
        <f>IF(+All!#REF!="Colorado State",+All!#REF!,IF(+All!#REF!="Colorado State",+All!#REF!,0))</f>
        <v>#REF!</v>
      </c>
    </row>
    <row r="40" spans="1:63" x14ac:dyDescent="0.8">
      <c r="A40" s="70">
        <f>IF(+All!$F562="Colorado State",+All!A562,IF(+All!$H562="Colorado State",+All!A562,0))</f>
        <v>8</v>
      </c>
      <c r="B40" s="480" t="str">
        <f>IF(+All!$F562="Colorado State",+All!B562,IF(+All!$H562="Colorado State",+All!B562,0))</f>
        <v>Fri</v>
      </c>
      <c r="C40" s="72">
        <f>IF(+All!$F562="Colorado State",+All!C562,IF(+All!$H562="Colorado State",+All!C562,0))</f>
        <v>44491</v>
      </c>
      <c r="D40" s="73">
        <f>IF(+All!$F562="Colorado State",+All!D562,IF(+All!$H562="Colorado State",+All!D562,0))</f>
        <v>0.89583333333333337</v>
      </c>
      <c r="E40" s="707" t="str">
        <f>IF(+All!$F562="Colorado State",+All!E562,IF(+All!$H562="Colorado State",+All!E562,0))</f>
        <v>CBSSN</v>
      </c>
      <c r="F40" s="75" t="str">
        <f>IF(+All!$F562="Colorado State",+All!F562,IF(+All!$H562="Colorado State",+All!F562,0))</f>
        <v>Colorado State</v>
      </c>
      <c r="G40" s="76" t="str">
        <f>IF(+All!$F562="Colorado State",+All!G562,IF(+All!$H562="Colorado State",+All!G562,0))</f>
        <v>MWC</v>
      </c>
      <c r="H40" s="75" t="str">
        <f>IF(+All!$F562="Colorado State",+All!H562,IF(+All!$H562="Colorado State",+All!H562,0))</f>
        <v>Utah State</v>
      </c>
      <c r="I40" s="76" t="str">
        <f>IF(+All!$F562="Colorado State",+All!I562,IF(+All!$H562="Colorado State",+All!I562,0))</f>
        <v>MWC</v>
      </c>
      <c r="J40" s="706" t="str">
        <f>IF(+All!$F562="Colorado State",+All!J562,IF(+All!$H562="Colorado State",+All!J562,0))</f>
        <v>Colorado State</v>
      </c>
      <c r="K40" s="707" t="str">
        <f>IF(+All!$F562="Colorado State",+All!K562,IF(+All!$H562="Colorado State",+All!K562,0))</f>
        <v>Utah State</v>
      </c>
      <c r="L40" s="78">
        <f>IF(+All!$F562="Colorado State",+All!L562,IF(+All!$H562="Colorado State",+All!L562,0))</f>
        <v>3.5</v>
      </c>
      <c r="M40" s="79">
        <f>IF(+All!$F562="Colorado State",+All!M562,IF(+All!$H562="Colorado State",+All!M562,0))</f>
        <v>50.5</v>
      </c>
      <c r="N40" s="706" t="str">
        <f>IF(+All!$F562="Colorado State",+All!N562,IF(+All!$H562="Colorado State",+All!N562,0))</f>
        <v>Utah State</v>
      </c>
      <c r="O40" s="708">
        <f>IF(+All!$F562="Colorado State",+All!O562,IF(+All!$H562="Colorado State",+All!O562,0))</f>
        <v>26</v>
      </c>
      <c r="P40" s="708" t="str">
        <f>IF(+All!$F562="Colorado State",+All!P562,IF(+All!$H562="Colorado State",+All!P562,0))</f>
        <v>Colorado State</v>
      </c>
      <c r="Q40" s="707">
        <f>IF(+All!$F562="Colorado State",+All!Q562,IF(+All!$H562="Colorado State",+All!Q562,0))</f>
        <v>24</v>
      </c>
      <c r="R40" s="706" t="str">
        <f>IF(+All!$F562="Colorado State",+All!R562,IF(+All!$H562="Colorado State",+All!R562,0))</f>
        <v>Utah State</v>
      </c>
      <c r="S40" s="708" t="str">
        <f>IF(+All!$F562="Colorado State",+All!S562,IF(+All!$H562="Colorado State",+All!S562,0))</f>
        <v>Colorado State</v>
      </c>
      <c r="T40" s="706" t="str">
        <f>IF(+All!$F562="Colorado State",+All!T562,IF(+All!$H562="Colorado State",+All!T562,0))</f>
        <v>Colorado State</v>
      </c>
      <c r="U40" s="707" t="str">
        <f>IF(+All!$F562="Colorado State",+All!U562,IF(+All!$H562="Colorado State",+All!U562,0))</f>
        <v>L</v>
      </c>
      <c r="V40" s="706">
        <f>IF(+All!$F798="Colorado State",+All!#REF!,IF(+All!$H798="Colorado State",+All!#REF!,0))</f>
        <v>0</v>
      </c>
      <c r="W40" s="707">
        <f>IF(+All!$F798="Colorado State",+All!#REF!,IF(+All!$H798="Colorado State",+All!#REF!,0))</f>
        <v>0</v>
      </c>
      <c r="X40" s="706">
        <f>IF(+All!$F798="Colorado State",+All!#REF!,IF(+All!$H798="Colorado State",+All!#REF!,0))</f>
        <v>0</v>
      </c>
      <c r="Y40" s="707">
        <f>IF(+All!$F798="Colorado State",+All!#REF!,IF(+All!$H798="Colorado State",+All!#REF!,0))</f>
        <v>0</v>
      </c>
      <c r="Z40" s="706">
        <f>IF(+All!$F798="Colorado State",+All!#REF!,IF(+All!$H798="Colorado State",+All!#REF!,0))</f>
        <v>0</v>
      </c>
      <c r="AA40" s="707">
        <f>IF(+All!$F798="Colorado State",+All!#REF!,IF(+All!$H798="Colorado State",+All!#REF!,0))</f>
        <v>0</v>
      </c>
      <c r="AB40" s="706">
        <f>IF(+All!$F798="Colorado State",+All!#REF!,IF(+All!$H798="Colorado State",+All!#REF!,0))</f>
        <v>0</v>
      </c>
      <c r="AC40" s="707">
        <f>IF(+All!$F798="Colorado State",+All!#REF!,IF(+All!$H798="Colorado State",+All!#REF!,0))</f>
        <v>0</v>
      </c>
      <c r="AD40" s="706">
        <f>IF(+All!$F798="Colorado State",+All!#REF!,IF(+All!$H798="Colorado State",+All!#REF!,0))</f>
        <v>0</v>
      </c>
      <c r="AE40" s="707">
        <f>IF(+All!$F798="Colorado State",+All!#REF!,IF(+All!$H798="Colorado State",+All!#REF!,0))</f>
        <v>0</v>
      </c>
      <c r="AF40" s="706">
        <f>IF(+All!$F798="Colorado State",+All!#REF!,IF(+All!$H798="Colorado State",+All!#REF!,0))</f>
        <v>0</v>
      </c>
      <c r="AG40" s="707">
        <f>IF(+All!$F798="Colorado State",+All!#REF!,IF(+All!$H798="Colorado State",+All!#REF!,0))</f>
        <v>0</v>
      </c>
      <c r="AH40" s="706">
        <f>IF(+All!$F798="Colorado State",+All!#REF!,IF(+All!$H798="Colorado State",+All!#REF!,0))</f>
        <v>0</v>
      </c>
      <c r="AI40" s="707">
        <f>IF(+All!$F798="Colorado State",+All!#REF!,IF(+All!$H798="Colorado State",+All!#REF!,0))</f>
        <v>0</v>
      </c>
      <c r="AJ40" s="706">
        <f>IF(+All!$F798="Colorado State",+All!#REF!,IF(+All!$H798="Colorado State",+All!#REF!,0))</f>
        <v>0</v>
      </c>
      <c r="AK40" s="707">
        <f>IF(+All!$F798="Colorado State",+All!#REF!,IF(+All!$H798="Colorado State",+All!#REF!,0))</f>
        <v>0</v>
      </c>
      <c r="AL40" s="81">
        <f>IF(+All!$F798="Colorado State",+All!V798,IF(+All!$H798="Colorado State",+All!V798,0))</f>
        <v>0</v>
      </c>
      <c r="AM40" s="82">
        <f>IF(+All!$F798="Colorado State",+All!W798,IF(+All!$H798="Colorado State",+All!W798,0))</f>
        <v>0</v>
      </c>
      <c r="AN40" s="81">
        <f>IF(+All!$F798="Colorado State",+All!X798,IF(+All!$H798="Colorado State",+All!X798,0))</f>
        <v>0</v>
      </c>
      <c r="AO40" s="83">
        <f>IF(+All!$F798="Colorado State",+All!Y798,IF(+All!$H798="Colorado State",+All!Y798,0))</f>
        <v>0</v>
      </c>
      <c r="AP40" s="84">
        <f>IF(+All!$F798="Colorado State",+All!Z798,IF(+All!$H798="Colorado State",+All!Z798,0))</f>
        <v>0</v>
      </c>
      <c r="AQ40" s="480">
        <f>IF(+All!$F798="Colorado State",+All!#REF!,IF(+All!$H798="Colorado State",+All!#REF!,0))</f>
        <v>0</v>
      </c>
      <c r="AR40" s="482">
        <f>IF(+All!$F798="Colorado State",+All!#REF!,IF(+All!$H798="Colorado State",+All!#REF!,0))</f>
        <v>0</v>
      </c>
      <c r="AS40" s="483">
        <f>IF(+All!$F798="Colorado State",+All!#REF!,IF(+All!$H798="Colorado State",+All!#REF!,0))</f>
        <v>0</v>
      </c>
      <c r="AT40" s="483">
        <f>IF(+All!$F798="Colorado State",+All!#REF!,IF(+All!$H798="Colorado State",+All!#REF!,0))</f>
        <v>0</v>
      </c>
      <c r="AU40" s="482">
        <f>IF(+All!$F798="Colorado State",+All!#REF!,IF(+All!$H798="Colorado State",+All!#REF!,0))</f>
        <v>0</v>
      </c>
      <c r="AV40" s="483">
        <f>IF(+All!$F798="Colorado State",+All!#REF!,IF(+All!$H798="Colorado State",+All!#REF!,0))</f>
        <v>0</v>
      </c>
      <c r="AW40" s="484">
        <f>IF(+All!$F798="Colorado State",+All!#REF!,IF(+All!$H798="Colorado State",+All!#REF!,0))</f>
        <v>0</v>
      </c>
      <c r="AX40" s="483">
        <f>IF(+All!$F798="Colorado State",+All!#REF!,IF(+All!$H798="Colorado State",+All!#REF!,0))</f>
        <v>0</v>
      </c>
      <c r="AY40" s="88">
        <f>IF(+All!$F798="Colorado State",+All!#REF!,IF(+All!$H798="Colorado State",+All!#REF!,0))</f>
        <v>0</v>
      </c>
      <c r="AZ40" s="89">
        <f>IF(+All!$F798="Colorado State",+All!#REF!,IF(+All!$H798="Colorado State",+All!#REF!,0))</f>
        <v>0</v>
      </c>
      <c r="BA40" s="90">
        <f>IF(+All!$F798="Colorado State",+All!#REF!,IF(+All!$H798="Colorado State",+All!#REF!,0))</f>
        <v>0</v>
      </c>
      <c r="BB40" s="90">
        <f>IF(+All!$F798="Colorado State",+All!#REF!,IF(+All!$H798="Colorado State",+All!#REF!,0))</f>
        <v>0</v>
      </c>
      <c r="BC40" s="91">
        <f>IF(+All!$F798="Colorado State",+All!#REF!,IF(+All!$H798="Colorado State",+All!#REF!,0))</f>
        <v>0</v>
      </c>
      <c r="BD40" s="482" t="e">
        <f>IF(+All!#REF!="Colorado State",+All!#REF!,IF(+All!#REF!="Colorado State",+All!#REF!,0))</f>
        <v>#REF!</v>
      </c>
      <c r="BE40" s="483" t="e">
        <f>IF(+All!#REF!="Colorado State",+All!#REF!,IF(+All!#REF!="Colorado State",+All!#REF!,0))</f>
        <v>#REF!</v>
      </c>
      <c r="BF40" s="483" t="e">
        <f>IF(+All!#REF!="Colorado State",+All!#REF!,IF(+All!#REF!="Colorado State",+All!#REF!,0))</f>
        <v>#REF!</v>
      </c>
      <c r="BG40" s="482" t="e">
        <f>IF(+All!#REF!="Colorado State",+All!#REF!,IF(+All!#REF!="Colorado State",+All!#REF!,0))</f>
        <v>#REF!</v>
      </c>
      <c r="BH40" s="483" t="e">
        <f>IF(+All!#REF!="Colorado State",+All!#REF!,IF(+All!#REF!="Colorado State",+All!#REF!,0))</f>
        <v>#REF!</v>
      </c>
      <c r="BI40" s="484" t="e">
        <f>IF(+All!#REF!="Colorado State",+All!#REF!,IF(+All!#REF!="Colorado State",+All!#REF!,0))</f>
        <v>#REF!</v>
      </c>
      <c r="BJ40" s="92" t="e">
        <f>IF(+All!#REF!="Colorado State",+All!#REF!,IF(+All!#REF!="Colorado State",+All!#REF!,0))</f>
        <v>#REF!</v>
      </c>
      <c r="BK40" s="93" t="e">
        <f>IF(+All!#REF!="Colorado State",+All!#REF!,IF(+All!#REF!="Colorado State",+All!#REF!,0))</f>
        <v>#REF!</v>
      </c>
    </row>
    <row r="41" spans="1:63" x14ac:dyDescent="0.8">
      <c r="A41" s="70">
        <f>IF(+All!$F667="Colorado State",+All!A667,IF(+All!$H667="Colorado State",+All!A667,0))</f>
        <v>9</v>
      </c>
      <c r="B41" s="480" t="str">
        <f>IF(+All!$F667="Colorado State",+All!B667,IF(+All!$H667="Colorado State",+All!B667,0))</f>
        <v>Sat</v>
      </c>
      <c r="C41" s="72">
        <f>IF(+All!$F667="Colorado State",+All!C667,IF(+All!$H667="Colorado State",+All!C667,0))</f>
        <v>44499</v>
      </c>
      <c r="D41" s="73">
        <f>IF(+All!$F667="Colorado State",+All!D667,IF(+All!$H667="Colorado State",+All!D667,0))</f>
        <v>0.79166666666666663</v>
      </c>
      <c r="E41" s="707" t="str">
        <f>IF(+All!$F667="Colorado State",+All!E667,IF(+All!$H667="Colorado State",+All!E667,0))</f>
        <v>CBSSN</v>
      </c>
      <c r="F41" s="75" t="str">
        <f>IF(+All!$F667="Colorado State",+All!F667,IF(+All!$H667="Colorado State",+All!F667,0))</f>
        <v>Boise State</v>
      </c>
      <c r="G41" s="76" t="str">
        <f>IF(+All!$F667="Colorado State",+All!G667,IF(+All!$H667="Colorado State",+All!G667,0))</f>
        <v>MWC</v>
      </c>
      <c r="H41" s="75" t="str">
        <f>IF(+All!$F667="Colorado State",+All!H667,IF(+All!$H667="Colorado State",+All!H667,0))</f>
        <v>Colorado State</v>
      </c>
      <c r="I41" s="76" t="str">
        <f>IF(+All!$F667="Colorado State",+All!I667,IF(+All!$H667="Colorado State",+All!I667,0))</f>
        <v>MWC</v>
      </c>
      <c r="J41" s="706" t="str">
        <f>IF(+All!$F667="Colorado State",+All!J667,IF(+All!$H667="Colorado State",+All!J667,0))</f>
        <v>Boise State</v>
      </c>
      <c r="K41" s="707" t="str">
        <f>IF(+All!$F667="Colorado State",+All!K667,IF(+All!$H667="Colorado State",+All!K667,0))</f>
        <v>Colorado State</v>
      </c>
      <c r="L41" s="78">
        <f>IF(+All!$F667="Colorado State",+All!L667,IF(+All!$H667="Colorado State",+All!L667,0))</f>
        <v>2.5</v>
      </c>
      <c r="M41" s="79">
        <f>IF(+All!$F667="Colorado State",+All!M667,IF(+All!$H667="Colorado State",+All!M667,0))</f>
        <v>51.5</v>
      </c>
      <c r="N41" s="706" t="str">
        <f>IF(+All!$F667="Colorado State",+All!N667,IF(+All!$H667="Colorado State",+All!N667,0))</f>
        <v>Boise State</v>
      </c>
      <c r="O41" s="708">
        <f>IF(+All!$F667="Colorado State",+All!O667,IF(+All!$H667="Colorado State",+All!O667,0))</f>
        <v>28</v>
      </c>
      <c r="P41" s="708" t="str">
        <f>IF(+All!$F667="Colorado State",+All!P667,IF(+All!$H667="Colorado State",+All!P667,0))</f>
        <v>Colorado State</v>
      </c>
      <c r="Q41" s="707">
        <f>IF(+All!$F667="Colorado State",+All!Q667,IF(+All!$H667="Colorado State",+All!Q667,0))</f>
        <v>19</v>
      </c>
      <c r="R41" s="706" t="str">
        <f>IF(+All!$F667="Colorado State",+All!R667,IF(+All!$H667="Colorado State",+All!R667,0))</f>
        <v>Boise State</v>
      </c>
      <c r="S41" s="708" t="str">
        <f>IF(+All!$F667="Colorado State",+All!S667,IF(+All!$H667="Colorado State",+All!S667,0))</f>
        <v>Colorado State</v>
      </c>
      <c r="T41" s="706" t="str">
        <f>IF(+All!$F667="Colorado State",+All!T667,IF(+All!$H667="Colorado State",+All!T667,0))</f>
        <v>Boise State</v>
      </c>
      <c r="U41" s="707" t="str">
        <f>IF(+All!$F667="Colorado State",+All!U667,IF(+All!$H667="Colorado State",+All!U667,0))</f>
        <v>W</v>
      </c>
      <c r="V41" s="706" t="e">
        <f>IF(+All!#REF!="Colorado State",+All!#REF!,IF(+All!#REF!="Colorado State",+All!#REF!,0))</f>
        <v>#REF!</v>
      </c>
      <c r="W41" s="707" t="e">
        <f>IF(+All!#REF!="Colorado State",+All!#REF!,IF(+All!#REF!="Colorado State",+All!#REF!,0))</f>
        <v>#REF!</v>
      </c>
      <c r="X41" s="706" t="e">
        <f>IF(+All!#REF!="Colorado State",+All!#REF!,IF(+All!#REF!="Colorado State",+All!#REF!,0))</f>
        <v>#REF!</v>
      </c>
      <c r="Y41" s="707" t="e">
        <f>IF(+All!#REF!="Colorado State",+All!#REF!,IF(+All!#REF!="Colorado State",+All!#REF!,0))</f>
        <v>#REF!</v>
      </c>
      <c r="Z41" s="706" t="e">
        <f>IF(+All!#REF!="Colorado State",+All!#REF!,IF(+All!#REF!="Colorado State",+All!#REF!,0))</f>
        <v>#REF!</v>
      </c>
      <c r="AA41" s="707" t="e">
        <f>IF(+All!#REF!="Colorado State",+All!#REF!,IF(+All!#REF!="Colorado State",+All!#REF!,0))</f>
        <v>#REF!</v>
      </c>
      <c r="AB41" s="706" t="e">
        <f>IF(+All!#REF!="Colorado State",+All!#REF!,IF(+All!#REF!="Colorado State",+All!#REF!,0))</f>
        <v>#REF!</v>
      </c>
      <c r="AC41" s="707" t="e">
        <f>IF(+All!#REF!="Colorado State",+All!#REF!,IF(+All!#REF!="Colorado State",+All!#REF!,0))</f>
        <v>#REF!</v>
      </c>
      <c r="AD41" s="706" t="e">
        <f>IF(+All!#REF!="Colorado State",+All!#REF!,IF(+All!#REF!="Colorado State",+All!#REF!,0))</f>
        <v>#REF!</v>
      </c>
      <c r="AE41" s="707" t="e">
        <f>IF(+All!#REF!="Colorado State",+All!#REF!,IF(+All!#REF!="Colorado State",+All!#REF!,0))</f>
        <v>#REF!</v>
      </c>
      <c r="AF41" s="706" t="e">
        <f>IF(+All!#REF!="Colorado State",+All!#REF!,IF(+All!#REF!="Colorado State",+All!#REF!,0))</f>
        <v>#REF!</v>
      </c>
      <c r="AG41" s="707" t="e">
        <f>IF(+All!#REF!="Colorado State",+All!#REF!,IF(+All!#REF!="Colorado State",+All!#REF!,0))</f>
        <v>#REF!</v>
      </c>
      <c r="AH41" s="706" t="e">
        <f>IF(+All!#REF!="Colorado State",+All!#REF!,IF(+All!#REF!="Colorado State",+All!#REF!,0))</f>
        <v>#REF!</v>
      </c>
      <c r="AI41" s="707" t="e">
        <f>IF(+All!#REF!="Colorado State",+All!#REF!,IF(+All!#REF!="Colorado State",+All!#REF!,0))</f>
        <v>#REF!</v>
      </c>
      <c r="AJ41" s="706" t="e">
        <f>IF(+All!#REF!="Colorado State",+All!#REF!,IF(+All!#REF!="Colorado State",+All!#REF!,0))</f>
        <v>#REF!</v>
      </c>
      <c r="AK41" s="707" t="e">
        <f>IF(+All!#REF!="Colorado State",+All!#REF!,IF(+All!#REF!="Colorado State",+All!#REF!,0))</f>
        <v>#REF!</v>
      </c>
      <c r="AL41" s="81" t="e">
        <f>IF(+All!#REF!="Colorado State",+All!#REF!,IF(+All!#REF!="Colorado State",+All!#REF!,0))</f>
        <v>#REF!</v>
      </c>
      <c r="AM41" s="82" t="e">
        <f>IF(+All!#REF!="Colorado State",+All!#REF!,IF(+All!#REF!="Colorado State",+All!#REF!,0))</f>
        <v>#REF!</v>
      </c>
      <c r="AN41" s="81" t="e">
        <f>IF(+All!#REF!="Colorado State",+All!#REF!,IF(+All!#REF!="Colorado State",+All!#REF!,0))</f>
        <v>#REF!</v>
      </c>
      <c r="AO41" s="83" t="e">
        <f>IF(+All!#REF!="Colorado State",+All!#REF!,IF(+All!#REF!="Colorado State",+All!#REF!,0))</f>
        <v>#REF!</v>
      </c>
      <c r="AP41" s="84" t="e">
        <f>IF(+All!#REF!="Colorado State",+All!#REF!,IF(+All!#REF!="Colorado State",+All!#REF!,0))</f>
        <v>#REF!</v>
      </c>
      <c r="AQ41" s="480" t="e">
        <f>IF(+All!#REF!="Colorado State",+All!#REF!,IF(+All!#REF!="Colorado State",+All!#REF!,0))</f>
        <v>#REF!</v>
      </c>
      <c r="AR41" s="482" t="e">
        <f>IF(+All!#REF!="Colorado State",+All!#REF!,IF(+All!#REF!="Colorado State",+All!#REF!,0))</f>
        <v>#REF!</v>
      </c>
      <c r="AS41" s="483" t="e">
        <f>IF(+All!#REF!="Colorado State",+All!#REF!,IF(+All!#REF!="Colorado State",+All!#REF!,0))</f>
        <v>#REF!</v>
      </c>
      <c r="AT41" s="483" t="e">
        <f>IF(+All!#REF!="Colorado State",+All!#REF!,IF(+All!#REF!="Colorado State",+All!#REF!,0))</f>
        <v>#REF!</v>
      </c>
      <c r="AU41" s="482" t="e">
        <f>IF(+All!#REF!="Colorado State",+All!#REF!,IF(+All!#REF!="Colorado State",+All!#REF!,0))</f>
        <v>#REF!</v>
      </c>
      <c r="AV41" s="483" t="e">
        <f>IF(+All!#REF!="Colorado State",+All!#REF!,IF(+All!#REF!="Colorado State",+All!#REF!,0))</f>
        <v>#REF!</v>
      </c>
      <c r="AW41" s="484" t="e">
        <f>IF(+All!#REF!="Colorado State",+All!#REF!,IF(+All!#REF!="Colorado State",+All!#REF!,0))</f>
        <v>#REF!</v>
      </c>
      <c r="AX41" s="483" t="e">
        <f>IF(+All!#REF!="Colorado State",+All!#REF!,IF(+All!#REF!="Colorado State",+All!#REF!,0))</f>
        <v>#REF!</v>
      </c>
      <c r="AY41" s="88" t="e">
        <f>IF(+All!#REF!="Colorado State",+All!#REF!,IF(+All!#REF!="Colorado State",+All!#REF!,0))</f>
        <v>#REF!</v>
      </c>
      <c r="AZ41" s="89" t="e">
        <f>IF(+All!#REF!="Colorado State",+All!#REF!,IF(+All!#REF!="Colorado State",+All!#REF!,0))</f>
        <v>#REF!</v>
      </c>
      <c r="BA41" s="90" t="e">
        <f>IF(+All!#REF!="Colorado State",+All!#REF!,IF(+All!#REF!="Colorado State",+All!#REF!,0))</f>
        <v>#REF!</v>
      </c>
      <c r="BB41" s="90" t="e">
        <f>IF(+All!#REF!="Colorado State",+All!#REF!,IF(+All!#REF!="Colorado State",+All!#REF!,0))</f>
        <v>#REF!</v>
      </c>
      <c r="BC41" s="91" t="e">
        <f>IF(+All!#REF!="Colorado State",+All!#REF!,IF(+All!#REF!="Colorado State",+All!#REF!,0))</f>
        <v>#REF!</v>
      </c>
      <c r="BD41" s="482" t="e">
        <f>IF(+All!#REF!="Colorado State",+All!#REF!,IF(+All!#REF!="Colorado State",+All!#REF!,0))</f>
        <v>#REF!</v>
      </c>
      <c r="BE41" s="483" t="e">
        <f>IF(+All!#REF!="Colorado State",+All!#REF!,IF(+All!#REF!="Colorado State",+All!#REF!,0))</f>
        <v>#REF!</v>
      </c>
      <c r="BF41" s="483" t="e">
        <f>IF(+All!#REF!="Colorado State",+All!#REF!,IF(+All!#REF!="Colorado State",+All!#REF!,0))</f>
        <v>#REF!</v>
      </c>
      <c r="BG41" s="482" t="e">
        <f>IF(+All!#REF!="Colorado State",+All!#REF!,IF(+All!#REF!="Colorado State",+All!#REF!,0))</f>
        <v>#REF!</v>
      </c>
      <c r="BH41" s="483" t="e">
        <f>IF(+All!#REF!="Colorado State",+All!#REF!,IF(+All!#REF!="Colorado State",+All!#REF!,0))</f>
        <v>#REF!</v>
      </c>
      <c r="BI41" s="484" t="e">
        <f>IF(+All!#REF!="Colorado State",+All!#REF!,IF(+All!#REF!="Colorado State",+All!#REF!,0))</f>
        <v>#REF!</v>
      </c>
      <c r="BJ41" s="92" t="e">
        <f>IF(+All!#REF!="Colorado State",+All!#REF!,IF(+All!#REF!="Colorado State",+All!#REF!,0))</f>
        <v>#REF!</v>
      </c>
      <c r="BK41" s="93" t="e">
        <f>IF(+All!#REF!="Colorado State",+All!#REF!,IF(+All!#REF!="Colorado State",+All!#REF!,0))</f>
        <v>#REF!</v>
      </c>
    </row>
    <row r="42" spans="1:63" x14ac:dyDescent="0.8">
      <c r="A42" s="70">
        <f>IF(+All!$F753="Colorado State",+All!A753,IF(+All!$H753="Colorado State",+All!A753,0))</f>
        <v>10</v>
      </c>
      <c r="B42" s="480" t="str">
        <f>IF(+All!$F753="Colorado State",+All!B753,IF(+All!$H753="Colorado State",+All!B753,0))</f>
        <v>Sat</v>
      </c>
      <c r="C42" s="72">
        <f>IF(+All!$F753="Colorado State",+All!C753,IF(+All!$H753="Colorado State",+All!C753,0))</f>
        <v>44506</v>
      </c>
      <c r="D42" s="73">
        <f>IF(+All!$F753="Colorado State",+All!D753,IF(+All!$H753="Colorado State",+All!D753,0))</f>
        <v>0.64583333333333337</v>
      </c>
      <c r="E42" s="707" t="str">
        <f>IF(+All!$F753="Colorado State",+All!E753,IF(+All!$H753="Colorado State",+All!E753,0))</f>
        <v>CBSSN</v>
      </c>
      <c r="F42" s="75" t="str">
        <f>IF(+All!$F753="Colorado State",+All!F753,IF(+All!$H753="Colorado State",+All!F753,0))</f>
        <v>Colorado State</v>
      </c>
      <c r="G42" s="76" t="str">
        <f>IF(+All!$F753="Colorado State",+All!G753,IF(+All!$H753="Colorado State",+All!G753,0))</f>
        <v>MWC</v>
      </c>
      <c r="H42" s="75" t="str">
        <f>IF(+All!$F753="Colorado State",+All!H753,IF(+All!$H753="Colorado State",+All!H753,0))</f>
        <v>Wyoming</v>
      </c>
      <c r="I42" s="76" t="str">
        <f>IF(+All!$F753="Colorado State",+All!I753,IF(+All!$H753="Colorado State",+All!I753,0))</f>
        <v>MWC</v>
      </c>
      <c r="J42" s="706" t="str">
        <f>IF(+All!$F753="Colorado State",+All!J753,IF(+All!$H753="Colorado State",+All!J753,0))</f>
        <v>Colorado State</v>
      </c>
      <c r="K42" s="707" t="str">
        <f>IF(+All!$F753="Colorado State",+All!K753,IF(+All!$H753="Colorado State",+All!K753,0))</f>
        <v>Wyoming</v>
      </c>
      <c r="L42" s="78">
        <f>IF(+All!$F753="Colorado State",+All!L753,IF(+All!$H753="Colorado State",+All!L753,0))</f>
        <v>4</v>
      </c>
      <c r="M42" s="79">
        <f>IF(+All!$F753="Colorado State",+All!M753,IF(+All!$H753="Colorado State",+All!M753,0))</f>
        <v>40.5</v>
      </c>
      <c r="N42" s="706" t="str">
        <f>IF(+All!$F753="Colorado State",+All!N753,IF(+All!$H753="Colorado State",+All!N753,0))</f>
        <v>Wyoming</v>
      </c>
      <c r="O42" s="708">
        <f>IF(+All!$F753="Colorado State",+All!O753,IF(+All!$H753="Colorado State",+All!O753,0))</f>
        <v>31</v>
      </c>
      <c r="P42" s="708" t="str">
        <f>IF(+All!$F753="Colorado State",+All!P753,IF(+All!$H753="Colorado State",+All!P753,0))</f>
        <v>Colorado State</v>
      </c>
      <c r="Q42" s="707">
        <f>IF(+All!$F753="Colorado State",+All!Q753,IF(+All!$H753="Colorado State",+All!Q753,0))</f>
        <v>17</v>
      </c>
      <c r="R42" s="706" t="str">
        <f>IF(+All!$F753="Colorado State",+All!R753,IF(+All!$H753="Colorado State",+All!R753,0))</f>
        <v>Wyoming</v>
      </c>
      <c r="S42" s="708" t="str">
        <f>IF(+All!$F753="Colorado State",+All!S753,IF(+All!$H753="Colorado State",+All!S753,0))</f>
        <v>Colorado State</v>
      </c>
      <c r="T42" s="706" t="str">
        <f>IF(+All!$F753="Colorado State",+All!T753,IF(+All!$H753="Colorado State",+All!T753,0))</f>
        <v>Colorado State</v>
      </c>
      <c r="U42" s="707" t="str">
        <f>IF(+All!$F753="Colorado State",+All!U753,IF(+All!$H753="Colorado State",+All!U753,0))</f>
        <v>L</v>
      </c>
      <c r="V42" s="706" t="e">
        <f>IF(+All!#REF!="Colorado State",+All!#REF!,IF(+All!#REF!="Colorado State",+All!#REF!,0))</f>
        <v>#REF!</v>
      </c>
      <c r="W42" s="707" t="e">
        <f>IF(+All!#REF!="Colorado State",+All!#REF!,IF(+All!#REF!="Colorado State",+All!#REF!,0))</f>
        <v>#REF!</v>
      </c>
      <c r="X42" s="706" t="e">
        <f>IF(+All!#REF!="Colorado State",+All!#REF!,IF(+All!#REF!="Colorado State",+All!#REF!,0))</f>
        <v>#REF!</v>
      </c>
      <c r="Y42" s="707" t="e">
        <f>IF(+All!#REF!="Colorado State",+All!#REF!,IF(+All!#REF!="Colorado State",+All!#REF!,0))</f>
        <v>#REF!</v>
      </c>
      <c r="Z42" s="706" t="e">
        <f>IF(+All!#REF!="Colorado State",+All!#REF!,IF(+All!#REF!="Colorado State",+All!#REF!,0))</f>
        <v>#REF!</v>
      </c>
      <c r="AA42" s="707" t="e">
        <f>IF(+All!#REF!="Colorado State",+All!#REF!,IF(+All!#REF!="Colorado State",+All!#REF!,0))</f>
        <v>#REF!</v>
      </c>
      <c r="AB42" s="706" t="e">
        <f>IF(+All!#REF!="Colorado State",+All!#REF!,IF(+All!#REF!="Colorado State",+All!#REF!,0))</f>
        <v>#REF!</v>
      </c>
      <c r="AC42" s="707" t="e">
        <f>IF(+All!#REF!="Colorado State",+All!#REF!,IF(+All!#REF!="Colorado State",+All!#REF!,0))</f>
        <v>#REF!</v>
      </c>
      <c r="AD42" s="706" t="e">
        <f>IF(+All!#REF!="Colorado State",+All!#REF!,IF(+All!#REF!="Colorado State",+All!#REF!,0))</f>
        <v>#REF!</v>
      </c>
      <c r="AE42" s="707" t="e">
        <f>IF(+All!#REF!="Colorado State",+All!#REF!,IF(+All!#REF!="Colorado State",+All!#REF!,0))</f>
        <v>#REF!</v>
      </c>
      <c r="AF42" s="706" t="e">
        <f>IF(+All!#REF!="Colorado State",+All!#REF!,IF(+All!#REF!="Colorado State",+All!#REF!,0))</f>
        <v>#REF!</v>
      </c>
      <c r="AG42" s="707" t="e">
        <f>IF(+All!#REF!="Colorado State",+All!#REF!,IF(+All!#REF!="Colorado State",+All!#REF!,0))</f>
        <v>#REF!</v>
      </c>
      <c r="AH42" s="706" t="e">
        <f>IF(+All!#REF!="Colorado State",+All!#REF!,IF(+All!#REF!="Colorado State",+All!#REF!,0))</f>
        <v>#REF!</v>
      </c>
      <c r="AI42" s="707" t="e">
        <f>IF(+All!#REF!="Colorado State",+All!#REF!,IF(+All!#REF!="Colorado State",+All!#REF!,0))</f>
        <v>#REF!</v>
      </c>
      <c r="AJ42" s="706" t="e">
        <f>IF(+All!#REF!="Colorado State",+All!#REF!,IF(+All!#REF!="Colorado State",+All!#REF!,0))</f>
        <v>#REF!</v>
      </c>
      <c r="AK42" s="707" t="e">
        <f>IF(+All!#REF!="Colorado State",+All!#REF!,IF(+All!#REF!="Colorado State",+All!#REF!,0))</f>
        <v>#REF!</v>
      </c>
      <c r="AL42" s="81" t="e">
        <f>IF(+All!#REF!="Colorado State",+All!#REF!,IF(+All!#REF!="Colorado State",+All!#REF!,0))</f>
        <v>#REF!</v>
      </c>
      <c r="AM42" s="82" t="e">
        <f>IF(+All!#REF!="Colorado State",+All!#REF!,IF(+All!#REF!="Colorado State",+All!#REF!,0))</f>
        <v>#REF!</v>
      </c>
      <c r="AN42" s="81" t="e">
        <f>IF(+All!#REF!="Colorado State",+All!#REF!,IF(+All!#REF!="Colorado State",+All!#REF!,0))</f>
        <v>#REF!</v>
      </c>
      <c r="AO42" s="83" t="e">
        <f>IF(+All!#REF!="Colorado State",+All!#REF!,IF(+All!#REF!="Colorado State",+All!#REF!,0))</f>
        <v>#REF!</v>
      </c>
      <c r="AP42" s="84" t="e">
        <f>IF(+All!#REF!="Colorado State",+All!#REF!,IF(+All!#REF!="Colorado State",+All!#REF!,0))</f>
        <v>#REF!</v>
      </c>
      <c r="AQ42" s="480" t="e">
        <f>IF(+All!#REF!="Colorado State",+All!#REF!,IF(+All!#REF!="Colorado State",+All!#REF!,0))</f>
        <v>#REF!</v>
      </c>
      <c r="AR42" s="482" t="e">
        <f>IF(+All!#REF!="Colorado State",+All!#REF!,IF(+All!#REF!="Colorado State",+All!#REF!,0))</f>
        <v>#REF!</v>
      </c>
      <c r="AS42" s="483" t="e">
        <f>IF(+All!#REF!="Colorado State",+All!#REF!,IF(+All!#REF!="Colorado State",+All!#REF!,0))</f>
        <v>#REF!</v>
      </c>
      <c r="AT42" s="483" t="e">
        <f>IF(+All!#REF!="Colorado State",+All!#REF!,IF(+All!#REF!="Colorado State",+All!#REF!,0))</f>
        <v>#REF!</v>
      </c>
      <c r="AU42" s="482" t="e">
        <f>IF(+All!#REF!="Colorado State",+All!#REF!,IF(+All!#REF!="Colorado State",+All!#REF!,0))</f>
        <v>#REF!</v>
      </c>
      <c r="AV42" s="483" t="e">
        <f>IF(+All!#REF!="Colorado State",+All!#REF!,IF(+All!#REF!="Colorado State",+All!#REF!,0))</f>
        <v>#REF!</v>
      </c>
      <c r="AW42" s="484" t="e">
        <f>IF(+All!#REF!="Colorado State",+All!#REF!,IF(+All!#REF!="Colorado State",+All!#REF!,0))</f>
        <v>#REF!</v>
      </c>
      <c r="AX42" s="483" t="e">
        <f>IF(+All!#REF!="Colorado State",+All!#REF!,IF(+All!#REF!="Colorado State",+All!#REF!,0))</f>
        <v>#REF!</v>
      </c>
      <c r="AY42" s="88" t="e">
        <f>IF(+All!#REF!="Colorado State",+All!#REF!,IF(+All!#REF!="Colorado State",+All!#REF!,0))</f>
        <v>#REF!</v>
      </c>
      <c r="AZ42" s="89" t="e">
        <f>IF(+All!#REF!="Colorado State",+All!#REF!,IF(+All!#REF!="Colorado State",+All!#REF!,0))</f>
        <v>#REF!</v>
      </c>
      <c r="BA42" s="90" t="e">
        <f>IF(+All!#REF!="Colorado State",+All!#REF!,IF(+All!#REF!="Colorado State",+All!#REF!,0))</f>
        <v>#REF!</v>
      </c>
      <c r="BB42" s="90" t="e">
        <f>IF(+All!#REF!="Colorado State",+All!#REF!,IF(+All!#REF!="Colorado State",+All!#REF!,0))</f>
        <v>#REF!</v>
      </c>
      <c r="BC42" s="91" t="e">
        <f>IF(+All!#REF!="Colorado State",+All!#REF!,IF(+All!#REF!="Colorado State",+All!#REF!,0))</f>
        <v>#REF!</v>
      </c>
      <c r="BD42" s="482">
        <f>IF(+All!$F505="Colorado State",+All!#REF!,IF(+All!$H505="Colorado State",+All!#REF!,0))</f>
        <v>0</v>
      </c>
      <c r="BE42" s="483">
        <f>IF(+All!$F505="Colorado State",+All!#REF!,IF(+All!$H505="Colorado State",+All!#REF!,0))</f>
        <v>0</v>
      </c>
      <c r="BF42" s="483">
        <f>IF(+All!$F505="Colorado State",+All!#REF!,IF(+All!$H505="Colorado State",+All!#REF!,0))</f>
        <v>0</v>
      </c>
      <c r="BG42" s="482">
        <f>IF(+All!$F505="Colorado State",+All!#REF!,IF(+All!$H505="Colorado State",+All!#REF!,0))</f>
        <v>0</v>
      </c>
      <c r="BH42" s="483">
        <f>IF(+All!$F505="Colorado State",+All!#REF!,IF(+All!$H505="Colorado State",+All!#REF!,0))</f>
        <v>0</v>
      </c>
      <c r="BI42" s="484">
        <f>IF(+All!$F505="Colorado State",+All!#REF!,IF(+All!$H505="Colorado State",+All!#REF!,0))</f>
        <v>0</v>
      </c>
      <c r="BJ42" s="92">
        <f>IF(+All!$F505="Colorado State",+All!#REF!,IF(+All!$H505="Colorado State",+All!#REF!,0))</f>
        <v>0</v>
      </c>
      <c r="BK42" s="93">
        <f>IF(+All!$F505="Colorado State",+All!#REF!,IF(+All!$H505="Colorado State",+All!#REF!,0))</f>
        <v>0</v>
      </c>
    </row>
    <row r="43" spans="1:63" x14ac:dyDescent="0.8">
      <c r="A43" s="70">
        <f>IF(+All!$F820="Colorado State",+All!A820,IF(+All!$H820="Colorado State",+All!A820,0))</f>
        <v>11</v>
      </c>
      <c r="B43" s="480" t="str">
        <f>IF(+All!$F820="Colorado State",+All!B820,IF(+All!$H820="Colorado State",+All!B820,0))</f>
        <v>Sat</v>
      </c>
      <c r="C43" s="72">
        <f>IF(+All!$F820="Colorado State",+All!C820,IF(+All!$H820="Colorado State",+All!C820,0))</f>
        <v>44513</v>
      </c>
      <c r="D43" s="73">
        <f>IF(+All!$F820="Colorado State",+All!D820,IF(+All!$H820="Colorado State",+All!D820,0))</f>
        <v>0.79166666666666663</v>
      </c>
      <c r="E43" s="707" t="str">
        <f>IF(+All!$F820="Colorado State",+All!E820,IF(+All!$H820="Colorado State",+All!E820,0))</f>
        <v>CBSSN</v>
      </c>
      <c r="F43" s="75" t="str">
        <f>IF(+All!$F820="Colorado State",+All!F820,IF(+All!$H820="Colorado State",+All!F820,0))</f>
        <v>Air Force</v>
      </c>
      <c r="G43" s="76" t="str">
        <f>IF(+All!$F820="Colorado State",+All!G820,IF(+All!$H820="Colorado State",+All!G820,0))</f>
        <v>MWC</v>
      </c>
      <c r="H43" s="75" t="str">
        <f>IF(+All!$F820="Colorado State",+All!H820,IF(+All!$H820="Colorado State",+All!H820,0))</f>
        <v>Colorado State</v>
      </c>
      <c r="I43" s="76" t="str">
        <f>IF(+All!$F820="Colorado State",+All!I820,IF(+All!$H820="Colorado State",+All!I820,0))</f>
        <v>MWC</v>
      </c>
      <c r="J43" s="706" t="str">
        <f>IF(+All!$F820="Colorado State",+All!J820,IF(+All!$H820="Colorado State",+All!J820,0))</f>
        <v>Air Force</v>
      </c>
      <c r="K43" s="707" t="str">
        <f>IF(+All!$F820="Colorado State",+All!K820,IF(+All!$H820="Colorado State",+All!K820,0))</f>
        <v>Colorado State</v>
      </c>
      <c r="L43" s="78">
        <f>IF(+All!$F820="Colorado State",+All!L820,IF(+All!$H820="Colorado State",+All!L820,0))</f>
        <v>2.5</v>
      </c>
      <c r="M43" s="79">
        <f>IF(+All!$F820="Colorado State",+All!M820,IF(+All!$H820="Colorado State",+All!M820,0))</f>
        <v>45.5</v>
      </c>
      <c r="N43" s="706" t="str">
        <f>IF(+All!$F820="Colorado State",+All!N820,IF(+All!$H820="Colorado State",+All!N820,0))</f>
        <v>Air Force</v>
      </c>
      <c r="O43" s="708">
        <f>IF(+All!$F820="Colorado State",+All!O820,IF(+All!$H820="Colorado State",+All!O820,0))</f>
        <v>35</v>
      </c>
      <c r="P43" s="708" t="str">
        <f>IF(+All!$F820="Colorado State",+All!P820,IF(+All!$H820="Colorado State",+All!P820,0))</f>
        <v>Colorado State</v>
      </c>
      <c r="Q43" s="707">
        <f>IF(+All!$F820="Colorado State",+All!Q820,IF(+All!$H820="Colorado State",+All!Q820,0))</f>
        <v>21</v>
      </c>
      <c r="R43" s="706" t="str">
        <f>IF(+All!$F820="Colorado State",+All!R820,IF(+All!$H820="Colorado State",+All!R820,0))</f>
        <v>Air Force</v>
      </c>
      <c r="S43" s="708" t="str">
        <f>IF(+All!$F820="Colorado State",+All!S820,IF(+All!$H820="Colorado State",+All!S820,0))</f>
        <v>Colorado State</v>
      </c>
      <c r="T43" s="706" t="str">
        <f>IF(+All!$F820="Colorado State",+All!T820,IF(+All!$H820="Colorado State",+All!T820,0))</f>
        <v>Air Force</v>
      </c>
      <c r="U43" s="707" t="str">
        <f>IF(+All!$F820="Colorado State",+All!U820,IF(+All!$H820="Colorado State",+All!U820,0))</f>
        <v>W</v>
      </c>
      <c r="V43" s="706" t="e">
        <f>IF(+All!#REF!="Colorado State",+All!#REF!,IF(+All!#REF!="Colorado State",+All!#REF!,0))</f>
        <v>#REF!</v>
      </c>
      <c r="W43" s="707" t="e">
        <f>IF(+All!#REF!="Colorado State",+All!#REF!,IF(+All!#REF!="Colorado State",+All!#REF!,0))</f>
        <v>#REF!</v>
      </c>
      <c r="X43" s="706" t="e">
        <f>IF(+All!#REF!="Colorado State",+All!#REF!,IF(+All!#REF!="Colorado State",+All!#REF!,0))</f>
        <v>#REF!</v>
      </c>
      <c r="Y43" s="707" t="e">
        <f>IF(+All!#REF!="Colorado State",+All!#REF!,IF(+All!#REF!="Colorado State",+All!#REF!,0))</f>
        <v>#REF!</v>
      </c>
      <c r="Z43" s="706" t="e">
        <f>IF(+All!#REF!="Colorado State",+All!#REF!,IF(+All!#REF!="Colorado State",+All!#REF!,0))</f>
        <v>#REF!</v>
      </c>
      <c r="AA43" s="707" t="e">
        <f>IF(+All!#REF!="Colorado State",+All!#REF!,IF(+All!#REF!="Colorado State",+All!#REF!,0))</f>
        <v>#REF!</v>
      </c>
      <c r="AB43" s="706" t="e">
        <f>IF(+All!#REF!="Colorado State",+All!#REF!,IF(+All!#REF!="Colorado State",+All!#REF!,0))</f>
        <v>#REF!</v>
      </c>
      <c r="AC43" s="707" t="e">
        <f>IF(+All!#REF!="Colorado State",+All!#REF!,IF(+All!#REF!="Colorado State",+All!#REF!,0))</f>
        <v>#REF!</v>
      </c>
      <c r="AD43" s="706" t="e">
        <f>IF(+All!#REF!="Colorado State",+All!#REF!,IF(+All!#REF!="Colorado State",+All!#REF!,0))</f>
        <v>#REF!</v>
      </c>
      <c r="AE43" s="707" t="e">
        <f>IF(+All!#REF!="Colorado State",+All!#REF!,IF(+All!#REF!="Colorado State",+All!#REF!,0))</f>
        <v>#REF!</v>
      </c>
      <c r="AF43" s="706" t="e">
        <f>IF(+All!#REF!="Colorado State",+All!#REF!,IF(+All!#REF!="Colorado State",+All!#REF!,0))</f>
        <v>#REF!</v>
      </c>
      <c r="AG43" s="707" t="e">
        <f>IF(+All!#REF!="Colorado State",+All!#REF!,IF(+All!#REF!="Colorado State",+All!#REF!,0))</f>
        <v>#REF!</v>
      </c>
      <c r="AH43" s="706" t="e">
        <f>IF(+All!#REF!="Colorado State",+All!#REF!,IF(+All!#REF!="Colorado State",+All!#REF!,0))</f>
        <v>#REF!</v>
      </c>
      <c r="AI43" s="707" t="e">
        <f>IF(+All!#REF!="Colorado State",+All!#REF!,IF(+All!#REF!="Colorado State",+All!#REF!,0))</f>
        <v>#REF!</v>
      </c>
      <c r="AJ43" s="706" t="e">
        <f>IF(+All!#REF!="Colorado State",+All!#REF!,IF(+All!#REF!="Colorado State",+All!#REF!,0))</f>
        <v>#REF!</v>
      </c>
      <c r="AK43" s="707" t="e">
        <f>IF(+All!#REF!="Colorado State",+All!#REF!,IF(+All!#REF!="Colorado State",+All!#REF!,0))</f>
        <v>#REF!</v>
      </c>
      <c r="AL43" s="81" t="e">
        <f>IF(+All!#REF!="Colorado State",+All!#REF!,IF(+All!#REF!="Colorado State",+All!#REF!,0))</f>
        <v>#REF!</v>
      </c>
      <c r="AM43" s="82" t="e">
        <f>IF(+All!#REF!="Colorado State",+All!#REF!,IF(+All!#REF!="Colorado State",+All!#REF!,0))</f>
        <v>#REF!</v>
      </c>
      <c r="AN43" s="81" t="e">
        <f>IF(+All!#REF!="Colorado State",+All!#REF!,IF(+All!#REF!="Colorado State",+All!#REF!,0))</f>
        <v>#REF!</v>
      </c>
      <c r="AO43" s="83" t="e">
        <f>IF(+All!#REF!="Colorado State",+All!#REF!,IF(+All!#REF!="Colorado State",+All!#REF!,0))</f>
        <v>#REF!</v>
      </c>
      <c r="AP43" s="84" t="e">
        <f>IF(+All!#REF!="Colorado State",+All!#REF!,IF(+All!#REF!="Colorado State",+All!#REF!,0))</f>
        <v>#REF!</v>
      </c>
      <c r="AQ43" s="480" t="e">
        <f>IF(+All!#REF!="Colorado State",+All!#REF!,IF(+All!#REF!="Colorado State",+All!#REF!,0))</f>
        <v>#REF!</v>
      </c>
      <c r="AR43" s="482" t="e">
        <f>IF(+All!#REF!="Colorado State",+All!#REF!,IF(+All!#REF!="Colorado State",+All!#REF!,0))</f>
        <v>#REF!</v>
      </c>
      <c r="AS43" s="483" t="e">
        <f>IF(+All!#REF!="Colorado State",+All!#REF!,IF(+All!#REF!="Colorado State",+All!#REF!,0))</f>
        <v>#REF!</v>
      </c>
      <c r="AT43" s="483" t="e">
        <f>IF(+All!#REF!="Colorado State",+All!#REF!,IF(+All!#REF!="Colorado State",+All!#REF!,0))</f>
        <v>#REF!</v>
      </c>
      <c r="AU43" s="482" t="e">
        <f>IF(+All!#REF!="Colorado State",+All!#REF!,IF(+All!#REF!="Colorado State",+All!#REF!,0))</f>
        <v>#REF!</v>
      </c>
      <c r="AV43" s="483" t="e">
        <f>IF(+All!#REF!="Colorado State",+All!#REF!,IF(+All!#REF!="Colorado State",+All!#REF!,0))</f>
        <v>#REF!</v>
      </c>
      <c r="AW43" s="484" t="e">
        <f>IF(+All!#REF!="Colorado State",+All!#REF!,IF(+All!#REF!="Colorado State",+All!#REF!,0))</f>
        <v>#REF!</v>
      </c>
      <c r="AX43" s="483" t="e">
        <f>IF(+All!#REF!="Colorado State",+All!#REF!,IF(+All!#REF!="Colorado State",+All!#REF!,0))</f>
        <v>#REF!</v>
      </c>
      <c r="AY43" s="88" t="e">
        <f>IF(+All!#REF!="Colorado State",+All!#REF!,IF(+All!#REF!="Colorado State",+All!#REF!,0))</f>
        <v>#REF!</v>
      </c>
      <c r="AZ43" s="89" t="e">
        <f>IF(+All!#REF!="Colorado State",+All!#REF!,IF(+All!#REF!="Colorado State",+All!#REF!,0))</f>
        <v>#REF!</v>
      </c>
      <c r="BA43" s="90" t="e">
        <f>IF(+All!#REF!="Colorado State",+All!#REF!,IF(+All!#REF!="Colorado State",+All!#REF!,0))</f>
        <v>#REF!</v>
      </c>
      <c r="BB43" s="90" t="e">
        <f>IF(+All!#REF!="Colorado State",+All!#REF!,IF(+All!#REF!="Colorado State",+All!#REF!,0))</f>
        <v>#REF!</v>
      </c>
      <c r="BC43" s="91" t="e">
        <f>IF(+All!#REF!="Colorado State",+All!#REF!,IF(+All!#REF!="Colorado State",+All!#REF!,0))</f>
        <v>#REF!</v>
      </c>
      <c r="BD43" s="482">
        <f>IF(+All!$F527="Colorado State",+All!#REF!,IF(+All!$H527="Colorado State",+All!#REF!,0))</f>
        <v>0</v>
      </c>
      <c r="BE43" s="483">
        <f>IF(+All!$F527="Colorado State",+All!#REF!,IF(+All!$H527="Colorado State",+All!#REF!,0))</f>
        <v>0</v>
      </c>
      <c r="BF43" s="483">
        <f>IF(+All!$F527="Colorado State",+All!#REF!,IF(+All!$H527="Colorado State",+All!#REF!,0))</f>
        <v>0</v>
      </c>
      <c r="BG43" s="482">
        <f>IF(+All!$F527="Colorado State",+All!#REF!,IF(+All!$H527="Colorado State",+All!#REF!,0))</f>
        <v>0</v>
      </c>
      <c r="BH43" s="483">
        <f>IF(+All!$F527="Colorado State",+All!#REF!,IF(+All!$H527="Colorado State",+All!#REF!,0))</f>
        <v>0</v>
      </c>
      <c r="BI43" s="484">
        <f>IF(+All!$F527="Colorado State",+All!#REF!,IF(+All!$H527="Colorado State",+All!#REF!,0))</f>
        <v>0</v>
      </c>
      <c r="BJ43" s="92">
        <f>IF(+All!$F527="Colorado State",+All!#REF!,IF(+All!$H527="Colorado State",+All!#REF!,0))</f>
        <v>0</v>
      </c>
      <c r="BK43" s="93">
        <f>IF(+All!$F527="Colorado State",+All!#REF!,IF(+All!$H527="Colorado State",+All!#REF!,0))</f>
        <v>0</v>
      </c>
    </row>
    <row r="44" spans="1:63" x14ac:dyDescent="0.8">
      <c r="A44" s="70">
        <f>IF(+All!$F892="Colorado State",+All!A892,IF(+All!$H892="Colorado State",+All!A892,0))</f>
        <v>12</v>
      </c>
      <c r="B44" s="480" t="str">
        <f>IF(+All!$F892="Colorado State",+All!B892,IF(+All!$H892="Colorado State",+All!B892,0))</f>
        <v>Sat</v>
      </c>
      <c r="C44" s="72">
        <f>IF(+All!$F892="Colorado State",+All!C892,IF(+All!$H892="Colorado State",+All!C892,0))</f>
        <v>44520</v>
      </c>
      <c r="D44" s="73">
        <f>IF(+All!$F892="Colorado State",+All!D892,IF(+All!$H892="Colorado State",+All!D892,0))</f>
        <v>0.95833333333333337</v>
      </c>
      <c r="E44" s="707">
        <f>IF(+All!$F892="Colorado State",+All!E892,IF(+All!$H892="Colorado State",+All!E892,0))</f>
        <v>0</v>
      </c>
      <c r="F44" s="75" t="str">
        <f>IF(+All!$F892="Colorado State",+All!F892,IF(+All!$H892="Colorado State",+All!F892,0))</f>
        <v>Colorado State</v>
      </c>
      <c r="G44" s="76" t="str">
        <f>IF(+All!$F892="Colorado State",+All!G892,IF(+All!$H892="Colorado State",+All!G892,0))</f>
        <v>MWC</v>
      </c>
      <c r="H44" s="75" t="str">
        <f>IF(+All!$F892="Colorado State",+All!H892,IF(+All!$H892="Colorado State",+All!H892,0))</f>
        <v>Hawaii</v>
      </c>
      <c r="I44" s="76" t="str">
        <f>IF(+All!$F892="Colorado State",+All!I892,IF(+All!$H892="Colorado State",+All!I892,0))</f>
        <v>MWC</v>
      </c>
      <c r="J44" s="706" t="str">
        <f>IF(+All!$F892="Colorado State",+All!J892,IF(+All!$H892="Colorado State",+All!J892,0))</f>
        <v>Colorado State</v>
      </c>
      <c r="K44" s="707" t="str">
        <f>IF(+All!$F892="Colorado State",+All!K892,IF(+All!$H892="Colorado State",+All!K892,0))</f>
        <v>Hawaii</v>
      </c>
      <c r="L44" s="78">
        <f>IF(+All!$F892="Colorado State",+All!L892,IF(+All!$H892="Colorado State",+All!L892,0))</f>
        <v>2.5</v>
      </c>
      <c r="M44" s="79">
        <f>IF(+All!$F892="Colorado State",+All!M892,IF(+All!$H892="Colorado State",+All!M892,0))</f>
        <v>54</v>
      </c>
      <c r="N44" s="706" t="str">
        <f>IF(+All!$F892="Colorado State",+All!N892,IF(+All!$H892="Colorado State",+All!N892,0))</f>
        <v>Hawaii</v>
      </c>
      <c r="O44" s="708">
        <f>IF(+All!$F892="Colorado State",+All!O892,IF(+All!$H892="Colorado State",+All!O892,0))</f>
        <v>50</v>
      </c>
      <c r="P44" s="708" t="str">
        <f>IF(+All!$F892="Colorado State",+All!P892,IF(+All!$H892="Colorado State",+All!P892,0))</f>
        <v>Colorado State</v>
      </c>
      <c r="Q44" s="707">
        <f>IF(+All!$F892="Colorado State",+All!Q892,IF(+All!$H892="Colorado State",+All!Q892,0))</f>
        <v>45</v>
      </c>
      <c r="R44" s="706" t="str">
        <f>IF(+All!$F892="Colorado State",+All!R892,IF(+All!$H892="Colorado State",+All!R892,0))</f>
        <v>Hawaii</v>
      </c>
      <c r="S44" s="708" t="str">
        <f>IF(+All!$F892="Colorado State",+All!S892,IF(+All!$H892="Colorado State",+All!S892,0))</f>
        <v>Colorado State</v>
      </c>
      <c r="T44" s="706" t="str">
        <f>IF(+All!$F892="Colorado State",+All!T892,IF(+All!$H892="Colorado State",+All!T892,0))</f>
        <v>Colorado State</v>
      </c>
      <c r="U44" s="707" t="str">
        <f>IF(+All!$F892="Colorado State",+All!U892,IF(+All!$H892="Colorado State",+All!U892,0))</f>
        <v>L</v>
      </c>
      <c r="V44" s="706">
        <f>IF(+All!$F800="Colorado State",+All!#REF!,IF(+All!$H800="Colorado State",+All!#REF!,0))</f>
        <v>0</v>
      </c>
      <c r="W44" s="707">
        <f>IF(+All!$F800="Colorado State",+All!#REF!,IF(+All!$H800="Colorado State",+All!#REF!,0))</f>
        <v>0</v>
      </c>
      <c r="X44" s="706">
        <f>IF(+All!$F800="Colorado State",+All!#REF!,IF(+All!$H800="Colorado State",+All!#REF!,0))</f>
        <v>0</v>
      </c>
      <c r="Y44" s="707">
        <f>IF(+All!$F800="Colorado State",+All!#REF!,IF(+All!$H800="Colorado State",+All!#REF!,0))</f>
        <v>0</v>
      </c>
      <c r="Z44" s="706">
        <f>IF(+All!$F800="Colorado State",+All!#REF!,IF(+All!$H800="Colorado State",+All!#REF!,0))</f>
        <v>0</v>
      </c>
      <c r="AA44" s="707">
        <f>IF(+All!$F800="Colorado State",+All!#REF!,IF(+All!$H800="Colorado State",+All!#REF!,0))</f>
        <v>0</v>
      </c>
      <c r="AB44" s="706">
        <f>IF(+All!$F800="Colorado State",+All!#REF!,IF(+All!$H800="Colorado State",+All!#REF!,0))</f>
        <v>0</v>
      </c>
      <c r="AC44" s="707">
        <f>IF(+All!$F800="Colorado State",+All!#REF!,IF(+All!$H800="Colorado State",+All!#REF!,0))</f>
        <v>0</v>
      </c>
      <c r="AD44" s="706">
        <f>IF(+All!$F800="Colorado State",+All!#REF!,IF(+All!$H800="Colorado State",+All!#REF!,0))</f>
        <v>0</v>
      </c>
      <c r="AE44" s="707">
        <f>IF(+All!$F800="Colorado State",+All!#REF!,IF(+All!$H800="Colorado State",+All!#REF!,0))</f>
        <v>0</v>
      </c>
      <c r="AF44" s="706">
        <f>IF(+All!$F800="Colorado State",+All!#REF!,IF(+All!$H800="Colorado State",+All!#REF!,0))</f>
        <v>0</v>
      </c>
      <c r="AG44" s="707">
        <f>IF(+All!$F800="Colorado State",+All!#REF!,IF(+All!$H800="Colorado State",+All!#REF!,0))</f>
        <v>0</v>
      </c>
      <c r="AH44" s="706">
        <f>IF(+All!$F800="Colorado State",+All!#REF!,IF(+All!$H800="Colorado State",+All!#REF!,0))</f>
        <v>0</v>
      </c>
      <c r="AI44" s="707">
        <f>IF(+All!$F800="Colorado State",+All!#REF!,IF(+All!$H800="Colorado State",+All!#REF!,0))</f>
        <v>0</v>
      </c>
      <c r="AJ44" s="706">
        <f>IF(+All!$F800="Colorado State",+All!#REF!,IF(+All!$H800="Colorado State",+All!#REF!,0))</f>
        <v>0</v>
      </c>
      <c r="AK44" s="707">
        <f>IF(+All!$F800="Colorado State",+All!#REF!,IF(+All!$H800="Colorado State",+All!#REF!,0))</f>
        <v>0</v>
      </c>
      <c r="AL44" s="81">
        <f>IF(+All!$F800="Colorado State",+All!V800,IF(+All!$H800="Colorado State",+All!V800,0))</f>
        <v>0</v>
      </c>
      <c r="AM44" s="82">
        <f>IF(+All!$F800="Colorado State",+All!W800,IF(+All!$H800="Colorado State",+All!W800,0))</f>
        <v>0</v>
      </c>
      <c r="AN44" s="81">
        <f>IF(+All!$F800="Colorado State",+All!X800,IF(+All!$H800="Colorado State",+All!X800,0))</f>
        <v>0</v>
      </c>
      <c r="AO44" s="83">
        <f>IF(+All!$F800="Colorado State",+All!Y800,IF(+All!$H800="Colorado State",+All!Y800,0))</f>
        <v>0</v>
      </c>
      <c r="AP44" s="84">
        <f>IF(+All!$F800="Colorado State",+All!Z800,IF(+All!$H800="Colorado State",+All!Z800,0))</f>
        <v>0</v>
      </c>
      <c r="AQ44" s="480">
        <f>IF(+All!$F800="Colorado State",+All!#REF!,IF(+All!$H800="Colorado State",+All!#REF!,0))</f>
        <v>0</v>
      </c>
      <c r="AR44" s="482">
        <f>IF(+All!$F800="Colorado State",+All!#REF!,IF(+All!$H800="Colorado State",+All!#REF!,0))</f>
        <v>0</v>
      </c>
      <c r="AS44" s="483">
        <f>IF(+All!$F800="Colorado State",+All!#REF!,IF(+All!$H800="Colorado State",+All!#REF!,0))</f>
        <v>0</v>
      </c>
      <c r="AT44" s="483">
        <f>IF(+All!$F800="Colorado State",+All!#REF!,IF(+All!$H800="Colorado State",+All!#REF!,0))</f>
        <v>0</v>
      </c>
      <c r="AU44" s="482">
        <f>IF(+All!$F800="Colorado State",+All!#REF!,IF(+All!$H800="Colorado State",+All!#REF!,0))</f>
        <v>0</v>
      </c>
      <c r="AV44" s="483">
        <f>IF(+All!$F800="Colorado State",+All!#REF!,IF(+All!$H800="Colorado State",+All!#REF!,0))</f>
        <v>0</v>
      </c>
      <c r="AW44" s="484">
        <f>IF(+All!$F800="Colorado State",+All!#REF!,IF(+All!$H800="Colorado State",+All!#REF!,0))</f>
        <v>0</v>
      </c>
      <c r="AX44" s="483">
        <f>IF(+All!$F800="Colorado State",+All!#REF!,IF(+All!$H800="Colorado State",+All!#REF!,0))</f>
        <v>0</v>
      </c>
      <c r="AY44" s="88">
        <f>IF(+All!$F800="Colorado State",+All!#REF!,IF(+All!$H800="Colorado State",+All!#REF!,0))</f>
        <v>0</v>
      </c>
      <c r="AZ44" s="89">
        <f>IF(+All!$F800="Colorado State",+All!#REF!,IF(+All!$H800="Colorado State",+All!#REF!,0))</f>
        <v>0</v>
      </c>
      <c r="BA44" s="90">
        <f>IF(+All!$F800="Colorado State",+All!#REF!,IF(+All!$H800="Colorado State",+All!#REF!,0))</f>
        <v>0</v>
      </c>
      <c r="BB44" s="90">
        <f>IF(+All!$F800="Colorado State",+All!#REF!,IF(+All!$H800="Colorado State",+All!#REF!,0))</f>
        <v>0</v>
      </c>
      <c r="BC44" s="91">
        <f>IF(+All!$F800="Colorado State",+All!#REF!,IF(+All!$H800="Colorado State",+All!#REF!,0))</f>
        <v>0</v>
      </c>
      <c r="BD44" s="482">
        <f>IF(+All!$F549="Colorado State",+All!#REF!,IF(+All!$H549="Colorado State",+All!#REF!,0))</f>
        <v>0</v>
      </c>
      <c r="BE44" s="483">
        <f>IF(+All!$F549="Colorado State",+All!#REF!,IF(+All!$H549="Colorado State",+All!#REF!,0))</f>
        <v>0</v>
      </c>
      <c r="BF44" s="483">
        <f>IF(+All!$F549="Colorado State",+All!#REF!,IF(+All!$H549="Colorado State",+All!#REF!,0))</f>
        <v>0</v>
      </c>
      <c r="BG44" s="482">
        <f>IF(+All!$F549="Colorado State",+All!#REF!,IF(+All!$H549="Colorado State",+All!#REF!,0))</f>
        <v>0</v>
      </c>
      <c r="BH44" s="483">
        <f>IF(+All!$F549="Colorado State",+All!#REF!,IF(+All!$H549="Colorado State",+All!#REF!,0))</f>
        <v>0</v>
      </c>
      <c r="BI44" s="484">
        <f>IF(+All!$F549="Colorado State",+All!#REF!,IF(+All!$H549="Colorado State",+All!#REF!,0))</f>
        <v>0</v>
      </c>
      <c r="BJ44" s="92">
        <f>IF(+All!$F549="Colorado State",+All!#REF!,IF(+All!$H549="Colorado State",+All!#REF!,0))</f>
        <v>0</v>
      </c>
      <c r="BK44" s="93">
        <f>IF(+All!$F549="Colorado State",+All!#REF!,IF(+All!$H549="Colorado State",+All!#REF!,0))</f>
        <v>0</v>
      </c>
    </row>
    <row r="45" spans="1:63" x14ac:dyDescent="0.8">
      <c r="A45" s="70">
        <f>IF(+All!$F956="Colorado State",+All!A956,IF(+All!$H956="Colorado State",+All!A956,0))</f>
        <v>0</v>
      </c>
      <c r="B45" s="480">
        <f>IF(+All!$F956="Colorado State",+All!B956,IF(+All!$H956="Colorado State",+All!B956,0))</f>
        <v>0</v>
      </c>
      <c r="C45" s="72">
        <f>IF(+All!$F956="Colorado State",+All!C956,IF(+All!$H956="Colorado State",+All!C956,0))</f>
        <v>0</v>
      </c>
      <c r="D45" s="73">
        <f>IF(+All!$F956="Colorado State",+All!D956,IF(+All!$H956="Colorado State",+All!D956,0))</f>
        <v>0</v>
      </c>
      <c r="E45" s="707">
        <f>IF(+All!$F956="Colorado State",+All!E956,IF(+All!$H956="Colorado State",+All!E956,0))</f>
        <v>0</v>
      </c>
      <c r="F45" s="75">
        <f>IF(+All!$F956="Colorado State",+All!F956,IF(+All!$H956="Colorado State",+All!F956,0))</f>
        <v>0</v>
      </c>
      <c r="G45" s="76">
        <f>IF(+All!$F956="Colorado State",+All!G956,IF(+All!$H956="Colorado State",+All!G956,0))</f>
        <v>0</v>
      </c>
      <c r="H45" s="75">
        <f>IF(+All!$F956="Colorado State",+All!H956,IF(+All!$H956="Colorado State",+All!H956,0))</f>
        <v>0</v>
      </c>
      <c r="I45" s="76">
        <f>IF(+All!$F956="Colorado State",+All!I956,IF(+All!$H956="Colorado State",+All!I956,0))</f>
        <v>0</v>
      </c>
      <c r="J45" s="706">
        <f>IF(+All!$F956="Colorado State",+All!J956,IF(+All!$H956="Colorado State",+All!J956,0))</f>
        <v>0</v>
      </c>
      <c r="K45" s="707">
        <f>IF(+All!$F956="Colorado State",+All!K956,IF(+All!$H956="Colorado State",+All!K956,0))</f>
        <v>0</v>
      </c>
      <c r="L45" s="78">
        <f>IF(+All!$F956="Colorado State",+All!L956,IF(+All!$H956="Colorado State",+All!L956,0))</f>
        <v>0</v>
      </c>
      <c r="M45" s="79">
        <f>IF(+All!$F956="Colorado State",+All!M956,IF(+All!$H956="Colorado State",+All!M956,0))</f>
        <v>0</v>
      </c>
      <c r="N45" s="706">
        <f>IF(+All!$F956="Colorado State",+All!N956,IF(+All!$H956="Colorado State",+All!N956,0))</f>
        <v>0</v>
      </c>
      <c r="O45" s="708">
        <f>IF(+All!$F956="Colorado State",+All!O956,IF(+All!$H956="Colorado State",+All!O956,0))</f>
        <v>0</v>
      </c>
      <c r="P45" s="708">
        <f>IF(+All!$F956="Colorado State",+All!P956,IF(+All!$H956="Colorado State",+All!P956,0))</f>
        <v>0</v>
      </c>
      <c r="Q45" s="707">
        <f>IF(+All!$F956="Colorado State",+All!Q956,IF(+All!$H956="Colorado State",+All!Q956,0))</f>
        <v>0</v>
      </c>
      <c r="R45" s="706">
        <f>IF(+All!$F956="Colorado State",+All!R956,IF(+All!$H956="Colorado State",+All!R956,0))</f>
        <v>0</v>
      </c>
      <c r="S45" s="708">
        <f>IF(+All!$F956="Colorado State",+All!S956,IF(+All!$H956="Colorado State",+All!S956,0))</f>
        <v>0</v>
      </c>
      <c r="T45" s="706">
        <f>IF(+All!$F956="Colorado State",+All!T956,IF(+All!$H956="Colorado State",+All!T956,0))</f>
        <v>0</v>
      </c>
      <c r="U45" s="707">
        <f>IF(+All!$F956="Colorado State",+All!U956,IF(+All!$H956="Colorado State",+All!U956,0))</f>
        <v>0</v>
      </c>
      <c r="V45" s="706">
        <f>IF(+All!$F801="Colorado State",+All!#REF!,IF(+All!$H801="Colorado State",+All!#REF!,0))</f>
        <v>0</v>
      </c>
      <c r="W45" s="707">
        <f>IF(+All!$F801="Colorado State",+All!#REF!,IF(+All!$H801="Colorado State",+All!#REF!,0))</f>
        <v>0</v>
      </c>
      <c r="X45" s="706">
        <f>IF(+All!$F801="Colorado State",+All!#REF!,IF(+All!$H801="Colorado State",+All!#REF!,0))</f>
        <v>0</v>
      </c>
      <c r="Y45" s="707">
        <f>IF(+All!$F801="Colorado State",+All!#REF!,IF(+All!$H801="Colorado State",+All!#REF!,0))</f>
        <v>0</v>
      </c>
      <c r="Z45" s="706">
        <f>IF(+All!$F801="Colorado State",+All!#REF!,IF(+All!$H801="Colorado State",+All!#REF!,0))</f>
        <v>0</v>
      </c>
      <c r="AA45" s="707">
        <f>IF(+All!$F801="Colorado State",+All!#REF!,IF(+All!$H801="Colorado State",+All!#REF!,0))</f>
        <v>0</v>
      </c>
      <c r="AB45" s="706">
        <f>IF(+All!$F801="Colorado State",+All!#REF!,IF(+All!$H801="Colorado State",+All!#REF!,0))</f>
        <v>0</v>
      </c>
      <c r="AC45" s="707">
        <f>IF(+All!$F801="Colorado State",+All!#REF!,IF(+All!$H801="Colorado State",+All!#REF!,0))</f>
        <v>0</v>
      </c>
      <c r="AD45" s="706">
        <f>IF(+All!$F801="Colorado State",+All!#REF!,IF(+All!$H801="Colorado State",+All!#REF!,0))</f>
        <v>0</v>
      </c>
      <c r="AE45" s="707">
        <f>IF(+All!$F801="Colorado State",+All!#REF!,IF(+All!$H801="Colorado State",+All!#REF!,0))</f>
        <v>0</v>
      </c>
      <c r="AF45" s="706">
        <f>IF(+All!$F801="Colorado State",+All!#REF!,IF(+All!$H801="Colorado State",+All!#REF!,0))</f>
        <v>0</v>
      </c>
      <c r="AG45" s="707">
        <f>IF(+All!$F801="Colorado State",+All!#REF!,IF(+All!$H801="Colorado State",+All!#REF!,0))</f>
        <v>0</v>
      </c>
      <c r="AH45" s="706">
        <f>IF(+All!$F801="Colorado State",+All!#REF!,IF(+All!$H801="Colorado State",+All!#REF!,0))</f>
        <v>0</v>
      </c>
      <c r="AI45" s="707">
        <f>IF(+All!$F801="Colorado State",+All!#REF!,IF(+All!$H801="Colorado State",+All!#REF!,0))</f>
        <v>0</v>
      </c>
      <c r="AJ45" s="706">
        <f>IF(+All!$F801="Colorado State",+All!#REF!,IF(+All!$H801="Colorado State",+All!#REF!,0))</f>
        <v>0</v>
      </c>
      <c r="AK45" s="707">
        <f>IF(+All!$F801="Colorado State",+All!#REF!,IF(+All!$H801="Colorado State",+All!#REF!,0))</f>
        <v>0</v>
      </c>
      <c r="AL45" s="81">
        <f>IF(+All!$F801="Colorado State",+All!V801,IF(+All!$H801="Colorado State",+All!V801,0))</f>
        <v>0</v>
      </c>
      <c r="AM45" s="82">
        <f>IF(+All!$F801="Colorado State",+All!W801,IF(+All!$H801="Colorado State",+All!W801,0))</f>
        <v>0</v>
      </c>
      <c r="AN45" s="81">
        <f>IF(+All!$F801="Colorado State",+All!X801,IF(+All!$H801="Colorado State",+All!X801,0))</f>
        <v>0</v>
      </c>
      <c r="AO45" s="83">
        <f>IF(+All!$F801="Colorado State",+All!Y801,IF(+All!$H801="Colorado State",+All!Y801,0))</f>
        <v>0</v>
      </c>
      <c r="AP45" s="84">
        <f>IF(+All!$F801="Colorado State",+All!Z801,IF(+All!$H801="Colorado State",+All!Z801,0))</f>
        <v>0</v>
      </c>
      <c r="AQ45" s="480">
        <f>IF(+All!$F801="Colorado State",+All!#REF!,IF(+All!$H801="Colorado State",+All!#REF!,0))</f>
        <v>0</v>
      </c>
      <c r="AR45" s="482">
        <f>IF(+All!$F801="Colorado State",+All!#REF!,IF(+All!$H801="Colorado State",+All!#REF!,0))</f>
        <v>0</v>
      </c>
      <c r="AS45" s="483">
        <f>IF(+All!$F801="Colorado State",+All!#REF!,IF(+All!$H801="Colorado State",+All!#REF!,0))</f>
        <v>0</v>
      </c>
      <c r="AT45" s="483">
        <f>IF(+All!$F801="Colorado State",+All!#REF!,IF(+All!$H801="Colorado State",+All!#REF!,0))</f>
        <v>0</v>
      </c>
      <c r="AU45" s="482">
        <f>IF(+All!$F801="Colorado State",+All!#REF!,IF(+All!$H801="Colorado State",+All!#REF!,0))</f>
        <v>0</v>
      </c>
      <c r="AV45" s="483">
        <f>IF(+All!$F801="Colorado State",+All!#REF!,IF(+All!$H801="Colorado State",+All!#REF!,0))</f>
        <v>0</v>
      </c>
      <c r="AW45" s="484">
        <f>IF(+All!$F801="Colorado State",+All!#REF!,IF(+All!$H801="Colorado State",+All!#REF!,0))</f>
        <v>0</v>
      </c>
      <c r="AX45" s="483">
        <f>IF(+All!$F801="Colorado State",+All!#REF!,IF(+All!$H801="Colorado State",+All!#REF!,0))</f>
        <v>0</v>
      </c>
      <c r="AY45" s="88">
        <f>IF(+All!$F801="Colorado State",+All!#REF!,IF(+All!$H801="Colorado State",+All!#REF!,0))</f>
        <v>0</v>
      </c>
      <c r="AZ45" s="89">
        <f>IF(+All!$F801="Colorado State",+All!#REF!,IF(+All!$H801="Colorado State",+All!#REF!,0))</f>
        <v>0</v>
      </c>
      <c r="BA45" s="90">
        <f>IF(+All!$F801="Colorado State",+All!#REF!,IF(+All!$H801="Colorado State",+All!#REF!,0))</f>
        <v>0</v>
      </c>
      <c r="BB45" s="90">
        <f>IF(+All!$F801="Colorado State",+All!#REF!,IF(+All!$H801="Colorado State",+All!#REF!,0))</f>
        <v>0</v>
      </c>
      <c r="BC45" s="91">
        <f>IF(+All!$F801="Colorado State",+All!#REF!,IF(+All!$H801="Colorado State",+All!#REF!,0))</f>
        <v>0</v>
      </c>
      <c r="BD45" s="482" t="e">
        <f>IF(+All!#REF!="Colorado State",+All!#REF!,IF(+All!#REF!="Colorado State",+All!#REF!,0))</f>
        <v>#REF!</v>
      </c>
      <c r="BE45" s="483" t="e">
        <f>IF(+All!#REF!="Colorado State",+All!#REF!,IF(+All!#REF!="Colorado State",+All!#REF!,0))</f>
        <v>#REF!</v>
      </c>
      <c r="BF45" s="483" t="e">
        <f>IF(+All!#REF!="Colorado State",+All!#REF!,IF(+All!#REF!="Colorado State",+All!#REF!,0))</f>
        <v>#REF!</v>
      </c>
      <c r="BG45" s="482" t="e">
        <f>IF(+All!#REF!="Colorado State",+All!#REF!,IF(+All!#REF!="Colorado State",+All!#REF!,0))</f>
        <v>#REF!</v>
      </c>
      <c r="BH45" s="483" t="e">
        <f>IF(+All!#REF!="Colorado State",+All!#REF!,IF(+All!#REF!="Colorado State",+All!#REF!,0))</f>
        <v>#REF!</v>
      </c>
      <c r="BI45" s="484" t="e">
        <f>IF(+All!#REF!="Colorado State",+All!#REF!,IF(+All!#REF!="Colorado State",+All!#REF!,0))</f>
        <v>#REF!</v>
      </c>
      <c r="BJ45" s="92" t="e">
        <f>IF(+All!#REF!="Colorado State",+All!#REF!,IF(+All!#REF!="Colorado State",+All!#REF!,0))</f>
        <v>#REF!</v>
      </c>
      <c r="BK45" s="93" t="e">
        <f>IF(+All!#REF!="Colorado State",+All!#REF!,IF(+All!#REF!="Colorado State",+All!#REF!,0))</f>
        <v>#REF!</v>
      </c>
    </row>
    <row r="46" spans="1:63" x14ac:dyDescent="0.8">
      <c r="A46" s="52"/>
      <c r="B46" s="53"/>
      <c r="C46" s="54"/>
      <c r="D46" s="55"/>
      <c r="E46" s="709"/>
      <c r="F46" s="1219" t="str">
        <f>F48</f>
        <v>Fresno State</v>
      </c>
      <c r="G46" s="1253"/>
      <c r="H46" s="1253"/>
      <c r="I46" s="1254"/>
      <c r="J46" s="705"/>
      <c r="K46" s="709"/>
      <c r="L46" s="58"/>
      <c r="M46" s="59"/>
      <c r="N46" s="705"/>
      <c r="O46" s="9"/>
      <c r="P46" s="9"/>
      <c r="Q46" s="709"/>
      <c r="R46" s="705"/>
      <c r="S46" s="9"/>
      <c r="T46" s="705"/>
      <c r="U46" s="709"/>
      <c r="V46" s="705"/>
      <c r="W46" s="716"/>
      <c r="X46" s="705"/>
      <c r="Y46" s="709"/>
      <c r="Z46" s="705"/>
      <c r="AA46" s="709"/>
      <c r="AB46" s="705"/>
      <c r="AC46" s="709"/>
      <c r="AD46" s="715"/>
      <c r="AE46" s="716"/>
      <c r="AF46" s="715"/>
      <c r="AG46" s="716"/>
      <c r="AH46" s="715"/>
      <c r="AI46" s="716"/>
      <c r="AJ46" s="715"/>
      <c r="AK46" s="716"/>
      <c r="AL46" s="61"/>
      <c r="AM46" s="62"/>
      <c r="AN46" s="62"/>
      <c r="AO46" s="63"/>
      <c r="AP46" s="64"/>
      <c r="AQ46" s="65"/>
      <c r="AR46" s="66"/>
      <c r="AS46" s="67"/>
      <c r="AT46" s="67"/>
      <c r="AU46" s="66"/>
      <c r="AV46" s="67"/>
      <c r="AW46" s="49"/>
      <c r="AX46" s="48"/>
      <c r="AY46" s="66"/>
      <c r="AZ46" s="67"/>
      <c r="BA46" s="49"/>
      <c r="BB46" s="49"/>
      <c r="BC46" s="65"/>
      <c r="BD46" s="66"/>
      <c r="BE46" s="67"/>
      <c r="BF46" s="67"/>
      <c r="BG46" s="66"/>
      <c r="BH46" s="67"/>
      <c r="BI46" s="49"/>
      <c r="BJ46" s="68"/>
      <c r="BK46" s="69"/>
    </row>
    <row r="47" spans="1:63" x14ac:dyDescent="0.8">
      <c r="A47" s="70">
        <f>IF(+All!$F5="Fresno State",+All!A5,IF(+All!$H5="Fresno State",+All!A5,0))</f>
        <v>0</v>
      </c>
      <c r="B47" s="480" t="str">
        <f>IF(+All!$F5="Fresno State",+All!B5,IF(+All!$H5="Fresno State",+All!B5,0))</f>
        <v>Sat</v>
      </c>
      <c r="C47" s="72">
        <f>IF(+All!$F5="Fresno State",+All!C5,IF(+All!$H5="Fresno State",+All!C5,0))</f>
        <v>44436</v>
      </c>
      <c r="D47" s="73">
        <f>IF(+All!$F5="Fresno State",+All!D5,IF(+All!$H5="Fresno State",+All!D5,0))</f>
        <v>0.58333333333333337</v>
      </c>
      <c r="E47" s="707" t="str">
        <f>IF(+All!$F5="Fresno State",+All!E5,IF(+All!$H5="Fresno State",+All!E5,0))</f>
        <v>CBSSN</v>
      </c>
      <c r="F47" s="75" t="str">
        <f>IF(+All!$F5="Fresno State",+All!F5,IF(+All!$H5="Fresno State",+All!F5,0))</f>
        <v>Connecticut</v>
      </c>
      <c r="G47" s="76" t="str">
        <f>IF(+All!$F5="Fresno State",+All!G5,IF(+All!$H5="Fresno State",+All!G5,0))</f>
        <v>Ind</v>
      </c>
      <c r="H47" s="75" t="str">
        <f>IF(+All!$F5="Fresno State",+All!H5,IF(+All!$H5="Fresno State",+All!H5,0))</f>
        <v>Fresno State</v>
      </c>
      <c r="I47" s="76" t="str">
        <f>IF(+All!$F5="Fresno State",+All!I5,IF(+All!$H5="Fresno State",+All!I5,0))</f>
        <v>MWC</v>
      </c>
      <c r="J47" s="706" t="str">
        <f>IF(+All!$F5="Fresno State",+All!J5,IF(+All!$H5="Fresno State",+All!J5,0))</f>
        <v>Fresno State</v>
      </c>
      <c r="K47" s="707" t="str">
        <f>IF(+All!$F5="Fresno State",+All!K5,IF(+All!$H5="Fresno State",+All!K5,0))</f>
        <v>Connecticut</v>
      </c>
      <c r="L47" s="78">
        <f>IF(+All!$F5="Fresno State",+All!L5,IF(+All!$H5="Fresno State",+All!L5,0))</f>
        <v>27.5</v>
      </c>
      <c r="M47" s="79">
        <f>IF(+All!$F5="Fresno State",+All!M5,IF(+All!$H5="Fresno State",+All!M5,0))</f>
        <v>63</v>
      </c>
      <c r="N47" s="706" t="str">
        <f>IF(+All!$F5="Fresno State",+All!N5,IF(+All!$H5="Fresno State",+All!N5,0))</f>
        <v>Fresno State</v>
      </c>
      <c r="O47" s="708">
        <f>IF(+All!$F5="Fresno State",+All!O5,IF(+All!$H5="Fresno State",+All!O5,0))</f>
        <v>45</v>
      </c>
      <c r="P47" s="708" t="str">
        <f>IF(+All!$F5="Fresno State",+All!P5,IF(+All!$H5="Fresno State",+All!P5,0))</f>
        <v>Connecticut</v>
      </c>
      <c r="Q47" s="707">
        <f>IF(+All!$F5="Fresno State",+All!Q5,IF(+All!$H5="Fresno State",+All!Q5,0))</f>
        <v>0</v>
      </c>
      <c r="R47" s="706" t="str">
        <f>IF(+All!$F5="Fresno State",+All!R5,IF(+All!$H5="Fresno State",+All!R5,0))</f>
        <v>Fresno State</v>
      </c>
      <c r="S47" s="708" t="str">
        <f>IF(+All!$F5="Fresno State",+All!S5,IF(+All!$H5="Fresno State",+All!S5,0))</f>
        <v>Connecticut</v>
      </c>
      <c r="T47" s="706" t="str">
        <f>IF(+All!$F5="Fresno State",+All!T5,IF(+All!$H5="Fresno State",+All!T5,0))</f>
        <v>Fresno State</v>
      </c>
      <c r="U47" s="707" t="str">
        <f>IF(+All!$F5="Fresno State",+All!U5,IF(+All!$H5="Fresno State",+All!U5,0))</f>
        <v>W</v>
      </c>
      <c r="V47" s="705"/>
      <c r="W47" s="826"/>
      <c r="X47" s="705"/>
      <c r="Y47" s="709"/>
      <c r="Z47" s="705"/>
      <c r="AA47" s="709"/>
      <c r="AB47" s="705"/>
      <c r="AC47" s="709"/>
      <c r="AD47" s="825"/>
      <c r="AE47" s="826"/>
      <c r="AF47" s="825"/>
      <c r="AG47" s="826"/>
      <c r="AH47" s="825"/>
      <c r="AI47" s="826"/>
      <c r="AJ47" s="825"/>
      <c r="AK47" s="826"/>
      <c r="AL47" s="61"/>
      <c r="AM47" s="62"/>
      <c r="AN47" s="62"/>
      <c r="AO47" s="63"/>
      <c r="AP47" s="64"/>
      <c r="AQ47" s="65"/>
      <c r="AR47" s="66"/>
      <c r="AS47" s="67"/>
      <c r="AT47" s="67"/>
      <c r="AU47" s="66"/>
      <c r="AV47" s="67"/>
      <c r="AW47" s="49"/>
      <c r="AX47" s="48"/>
      <c r="AY47" s="66"/>
      <c r="AZ47" s="67"/>
      <c r="BA47" s="49"/>
      <c r="BB47" s="49"/>
      <c r="BC47" s="65"/>
      <c r="BD47" s="66"/>
      <c r="BE47" s="67"/>
      <c r="BF47" s="67"/>
      <c r="BG47" s="66"/>
      <c r="BH47" s="67"/>
      <c r="BI47" s="49"/>
      <c r="BJ47" s="68"/>
      <c r="BK47" s="69"/>
    </row>
    <row r="48" spans="1:63" ht="16.5" customHeight="1" x14ac:dyDescent="0.8">
      <c r="A48" s="70">
        <f>IF(+All!$F72="Fresno State",+All!A72,IF(+All!$H72="Fresno State",+All!A72,0))</f>
        <v>1</v>
      </c>
      <c r="B48" s="480" t="str">
        <f>IF(+All!$F72="Fresno State",+All!B72,IF(+All!$H72="Fresno State",+All!B72,0))</f>
        <v>Sat</v>
      </c>
      <c r="C48" s="72">
        <f>IF(+All!$F72="Fresno State",+All!C72,IF(+All!$H72="Fresno State",+All!C72,0))</f>
        <v>44443</v>
      </c>
      <c r="D48" s="73">
        <f>IF(+All!$F72="Fresno State",+All!D72,IF(+All!$H72="Fresno State",+All!D72,0))</f>
        <v>0.58333333333333337</v>
      </c>
      <c r="E48" s="707" t="str">
        <f>IF(+All!$F72="Fresno State",+All!E72,IF(+All!$H72="Fresno State",+All!E72,0))</f>
        <v>PAC12</v>
      </c>
      <c r="F48" s="75" t="str">
        <f>IF(+All!$F72="Fresno State",+All!F72,IF(+All!$H72="Fresno State",+All!F72,0))</f>
        <v>Fresno State</v>
      </c>
      <c r="G48" s="76" t="str">
        <f>IF(+All!$F72="Fresno State",+All!G72,IF(+All!$H72="Fresno State",+All!G72,0))</f>
        <v>MWC</v>
      </c>
      <c r="H48" s="75" t="str">
        <f>IF(+All!$F72="Fresno State",+All!H72,IF(+All!$H72="Fresno State",+All!H72,0))</f>
        <v>Oregon</v>
      </c>
      <c r="I48" s="76" t="str">
        <f>IF(+All!$F72="Fresno State",+All!I72,IF(+All!$H72="Fresno State",+All!I72,0))</f>
        <v>P12</v>
      </c>
      <c r="J48" s="706" t="str">
        <f>IF(+All!$F72="Fresno State",+All!J72,IF(+All!$H72="Fresno State",+All!J72,0))</f>
        <v>Oregon</v>
      </c>
      <c r="K48" s="707" t="str">
        <f>IF(+All!$F72="Fresno State",+All!K72,IF(+All!$H72="Fresno State",+All!K72,0))</f>
        <v>Fresno State</v>
      </c>
      <c r="L48" s="78">
        <f>IF(+All!$F72="Fresno State",+All!L72,IF(+All!$H72="Fresno State",+All!L72,0))</f>
        <v>20.5</v>
      </c>
      <c r="M48" s="79">
        <f>IF(+All!$F72="Fresno State",+All!M72,IF(+All!$H72="Fresno State",+All!M72,0))</f>
        <v>63.5</v>
      </c>
      <c r="N48" s="706" t="str">
        <f>IF(+All!$F72="Fresno State",+All!N72,IF(+All!$H72="Fresno State",+All!N72,0))</f>
        <v>Oregon</v>
      </c>
      <c r="O48" s="708">
        <f>IF(+All!$F72="Fresno State",+All!O72,IF(+All!$H72="Fresno State",+All!O72,0))</f>
        <v>31</v>
      </c>
      <c r="P48" s="708" t="str">
        <f>IF(+All!$F72="Fresno State",+All!P72,IF(+All!$H72="Fresno State",+All!P72,0))</f>
        <v>Fresno State</v>
      </c>
      <c r="Q48" s="707">
        <f>IF(+All!$F72="Fresno State",+All!Q72,IF(+All!$H72="Fresno State",+All!Q72,0))</f>
        <v>24</v>
      </c>
      <c r="R48" s="706" t="str">
        <f>IF(+All!$F72="Fresno State",+All!R72,IF(+All!$H72="Fresno State",+All!R72,0))</f>
        <v>Fresno State</v>
      </c>
      <c r="S48" s="708" t="str">
        <f>IF(+All!$F72="Fresno State",+All!S72,IF(+All!$H72="Fresno State",+All!S72,0))</f>
        <v>Oregon</v>
      </c>
      <c r="T48" s="706" t="str">
        <f>IF(+All!$F72="Fresno State",+All!T72,IF(+All!$H72="Fresno State",+All!T72,0))</f>
        <v>Fresno State</v>
      </c>
      <c r="U48" s="707" t="str">
        <f>IF(+All!$F72="Fresno State",+All!U72,IF(+All!$H72="Fresno State",+All!U72,0))</f>
        <v>W</v>
      </c>
      <c r="V48" s="706"/>
      <c r="W48" s="707"/>
      <c r="X48" s="706"/>
      <c r="Y48" s="707"/>
      <c r="Z48" s="706"/>
      <c r="AA48" s="707"/>
      <c r="AB48" s="706"/>
      <c r="AC48" s="707"/>
      <c r="AD48" s="706"/>
      <c r="AE48" s="707"/>
      <c r="AF48" s="706"/>
      <c r="AG48" s="707"/>
      <c r="AH48" s="706"/>
      <c r="AI48" s="707"/>
      <c r="AJ48" s="706"/>
      <c r="AK48" s="707"/>
      <c r="AQ48" s="480"/>
      <c r="AR48" s="482"/>
      <c r="AS48" s="483"/>
      <c r="AT48" s="483"/>
      <c r="AU48" s="482"/>
      <c r="AV48" s="483"/>
      <c r="AW48" s="484"/>
      <c r="AX48" s="483"/>
      <c r="AY48" s="88"/>
      <c r="AZ48" s="89"/>
      <c r="BA48" s="90"/>
      <c r="BB48" s="90"/>
      <c r="BC48" s="91"/>
      <c r="BD48" s="482"/>
      <c r="BE48" s="483"/>
      <c r="BF48" s="483"/>
      <c r="BG48" s="482"/>
      <c r="BH48" s="483"/>
      <c r="BI48" s="484"/>
    </row>
    <row r="49" spans="1:63" x14ac:dyDescent="0.8">
      <c r="A49" s="70">
        <f>IF(+All!$F154="Fresno State",+All!A154,IF(+All!$H154="Fresno State",+All!A154,0))</f>
        <v>2</v>
      </c>
      <c r="B49" s="480" t="str">
        <f>IF(+All!$F154="Fresno State",+All!B154,IF(+All!$H154="Fresno State",+All!B154,0))</f>
        <v>Sat</v>
      </c>
      <c r="C49" s="72">
        <f>IF(+All!$F154="Fresno State",+All!C154,IF(+All!$H154="Fresno State",+All!C154,0))</f>
        <v>44450</v>
      </c>
      <c r="D49" s="73">
        <f>IF(+All!$F154="Fresno State",+All!D154,IF(+All!$H154="Fresno State",+All!D154,0))</f>
        <v>0.91666666666666663</v>
      </c>
      <c r="E49" s="707">
        <f>IF(+All!$F154="Fresno State",+All!E154,IF(+All!$H154="Fresno State",+All!E154,0))</f>
        <v>0</v>
      </c>
      <c r="F49" s="75" t="str">
        <f>IF(+All!$F154="Fresno State",+All!F154,IF(+All!$H154="Fresno State",+All!F154,0))</f>
        <v>1AA Cal Poly</v>
      </c>
      <c r="G49" s="76" t="str">
        <f>IF(+All!$F154="Fresno State",+All!G154,IF(+All!$H154="Fresno State",+All!G154,0))</f>
        <v>1AA</v>
      </c>
      <c r="H49" s="75" t="str">
        <f>IF(+All!$F154="Fresno State",+All!H154,IF(+All!$H154="Fresno State",+All!H154,0))</f>
        <v>Fresno State</v>
      </c>
      <c r="I49" s="76" t="str">
        <f>IF(+All!$F154="Fresno State",+All!I154,IF(+All!$H154="Fresno State",+All!I154,0))</f>
        <v>MWC</v>
      </c>
      <c r="J49" s="706">
        <f>IF(+All!$F154="Fresno State",+All!J154,IF(+All!$H154="Fresno State",+All!J154,0))</f>
        <v>0</v>
      </c>
      <c r="K49" s="707">
        <f>IF(+All!$F154="Fresno State",+All!K154,IF(+All!$H154="Fresno State",+All!K154,0))</f>
        <v>0</v>
      </c>
      <c r="L49" s="78">
        <f>IF(+All!$F154="Fresno State",+All!L154,IF(+All!$H154="Fresno State",+All!L154,0))</f>
        <v>0</v>
      </c>
      <c r="M49" s="79">
        <f>IF(+All!$F154="Fresno State",+All!M154,IF(+All!$H154="Fresno State",+All!M154,0))</f>
        <v>0</v>
      </c>
      <c r="N49" s="706" t="str">
        <f>IF(+All!$F154="Fresno State",+All!N154,IF(+All!$H154="Fresno State",+All!N154,0))</f>
        <v>Fresno State</v>
      </c>
      <c r="O49" s="708">
        <f>IF(+All!$F154="Fresno State",+All!O154,IF(+All!$H154="Fresno State",+All!O154,0))</f>
        <v>63</v>
      </c>
      <c r="P49" s="708" t="str">
        <f>IF(+All!$F154="Fresno State",+All!P154,IF(+All!$H154="Fresno State",+All!P154,0))</f>
        <v>1AA Cal Poly</v>
      </c>
      <c r="Q49" s="707">
        <f>IF(+All!$F154="Fresno State",+All!Q154,IF(+All!$H154="Fresno State",+All!Q154,0))</f>
        <v>10</v>
      </c>
      <c r="R49" s="706">
        <f>IF(+All!$F154="Fresno State",+All!R154,IF(+All!$H154="Fresno State",+All!R154,0))</f>
        <v>0</v>
      </c>
      <c r="S49" s="708">
        <f>IF(+All!$F154="Fresno State",+All!S154,IF(+All!$H154="Fresno State",+All!S154,0))</f>
        <v>0</v>
      </c>
      <c r="T49" s="706">
        <f>IF(+All!$F154="Fresno State",+All!T154,IF(+All!$H154="Fresno State",+All!T154,0))</f>
        <v>0</v>
      </c>
      <c r="U49" s="707">
        <f>IF(+All!$F154="Fresno State",+All!U154,IF(+All!$H154="Fresno State",+All!U154,0))</f>
        <v>0</v>
      </c>
      <c r="V49" s="706" t="e">
        <f>IF(+All!#REF!="Fresno State",+All!#REF!,IF(+All!#REF!="Fresno State",+All!#REF!,0))</f>
        <v>#REF!</v>
      </c>
      <c r="W49" s="707" t="e">
        <f>IF(+All!#REF!="Fresno State",+All!#REF!,IF(+All!#REF!="Fresno State",+All!#REF!,0))</f>
        <v>#REF!</v>
      </c>
      <c r="X49" s="706" t="e">
        <f>IF(+All!#REF!="Fresno State",+All!#REF!,IF(+All!#REF!="Fresno State",+All!#REF!,0))</f>
        <v>#REF!</v>
      </c>
      <c r="Y49" s="707" t="e">
        <f>IF(+All!#REF!="Fresno State",+All!#REF!,IF(+All!#REF!="Fresno State",+All!#REF!,0))</f>
        <v>#REF!</v>
      </c>
      <c r="Z49" s="706" t="e">
        <f>IF(+All!#REF!="Fresno State",+All!#REF!,IF(+All!#REF!="Fresno State",+All!#REF!,0))</f>
        <v>#REF!</v>
      </c>
      <c r="AA49" s="707" t="e">
        <f>IF(+All!#REF!="Fresno State",+All!#REF!,IF(+All!#REF!="Fresno State",+All!#REF!,0))</f>
        <v>#REF!</v>
      </c>
      <c r="AB49" s="706" t="e">
        <f>IF(+All!#REF!="Fresno State",+All!#REF!,IF(+All!#REF!="Fresno State",+All!#REF!,0))</f>
        <v>#REF!</v>
      </c>
      <c r="AC49" s="707" t="e">
        <f>IF(+All!#REF!="Fresno State",+All!#REF!,IF(+All!#REF!="Fresno State",+All!#REF!,0))</f>
        <v>#REF!</v>
      </c>
      <c r="AD49" s="706" t="e">
        <f>IF(+All!#REF!="Fresno State",+All!#REF!,IF(+All!#REF!="Fresno State",+All!#REF!,0))</f>
        <v>#REF!</v>
      </c>
      <c r="AE49" s="707" t="e">
        <f>IF(+All!#REF!="Fresno State",+All!#REF!,IF(+All!#REF!="Fresno State",+All!#REF!,0))</f>
        <v>#REF!</v>
      </c>
      <c r="AF49" s="706" t="e">
        <f>IF(+All!#REF!="Fresno State",+All!#REF!,IF(+All!#REF!="Fresno State",+All!#REF!,0))</f>
        <v>#REF!</v>
      </c>
      <c r="AG49" s="707" t="e">
        <f>IF(+All!#REF!="Fresno State",+All!#REF!,IF(+All!#REF!="Fresno State",+All!#REF!,0))</f>
        <v>#REF!</v>
      </c>
      <c r="AH49" s="706" t="e">
        <f>IF(+All!#REF!="Fresno State",+All!#REF!,IF(+All!#REF!="Fresno State",+All!#REF!,0))</f>
        <v>#REF!</v>
      </c>
      <c r="AI49" s="707" t="e">
        <f>IF(+All!#REF!="Fresno State",+All!#REF!,IF(+All!#REF!="Fresno State",+All!#REF!,0))</f>
        <v>#REF!</v>
      </c>
      <c r="AJ49" s="706" t="e">
        <f>IF(+All!#REF!="Fresno State",+All!#REF!,IF(+All!#REF!="Fresno State",+All!#REF!,0))</f>
        <v>#REF!</v>
      </c>
      <c r="AK49" s="707" t="e">
        <f>IF(+All!#REF!="Fresno State",+All!#REF!,IF(+All!#REF!="Fresno State",+All!#REF!,0))</f>
        <v>#REF!</v>
      </c>
      <c r="AL49" s="81" t="e">
        <f>IF(+All!#REF!="Fresno State",+All!#REF!,IF(+All!#REF!="Fresno State",+All!#REF!,0))</f>
        <v>#REF!</v>
      </c>
      <c r="AM49" s="82" t="e">
        <f>IF(+All!#REF!="Fresno State",+All!#REF!,IF(+All!#REF!="Fresno State",+All!#REF!,0))</f>
        <v>#REF!</v>
      </c>
      <c r="AN49" s="81" t="e">
        <f>IF(+All!#REF!="Fresno State",+All!#REF!,IF(+All!#REF!="Fresno State",+All!#REF!,0))</f>
        <v>#REF!</v>
      </c>
      <c r="AO49" s="83" t="e">
        <f>IF(+All!#REF!="Fresno State",+All!#REF!,IF(+All!#REF!="Fresno State",+All!#REF!,0))</f>
        <v>#REF!</v>
      </c>
      <c r="AP49" s="84" t="e">
        <f>IF(+All!#REF!="Fresno State",+All!#REF!,IF(+All!#REF!="Fresno State",+All!#REF!,0))</f>
        <v>#REF!</v>
      </c>
      <c r="AQ49" s="480" t="e">
        <f>IF(+All!#REF!="Fresno State",+All!#REF!,IF(+All!#REF!="Fresno State",+All!#REF!,0))</f>
        <v>#REF!</v>
      </c>
      <c r="AR49" s="482" t="e">
        <f>IF(+All!#REF!="Fresno State",+All!#REF!,IF(+All!#REF!="Fresno State",+All!#REF!,0))</f>
        <v>#REF!</v>
      </c>
      <c r="AS49" s="483" t="e">
        <f>IF(+All!#REF!="Fresno State",+All!#REF!,IF(+All!#REF!="Fresno State",+All!#REF!,0))</f>
        <v>#REF!</v>
      </c>
      <c r="AT49" s="483" t="e">
        <f>IF(+All!#REF!="Fresno State",+All!#REF!,IF(+All!#REF!="Fresno State",+All!#REF!,0))</f>
        <v>#REF!</v>
      </c>
      <c r="AU49" s="482" t="e">
        <f>IF(+All!#REF!="Fresno State",+All!#REF!,IF(+All!#REF!="Fresno State",+All!#REF!,0))</f>
        <v>#REF!</v>
      </c>
      <c r="AV49" s="483" t="e">
        <f>IF(+All!#REF!="Fresno State",+All!#REF!,IF(+All!#REF!="Fresno State",+All!#REF!,0))</f>
        <v>#REF!</v>
      </c>
      <c r="AW49" s="484" t="e">
        <f>IF(+All!#REF!="Fresno State",+All!#REF!,IF(+All!#REF!="Fresno State",+All!#REF!,0))</f>
        <v>#REF!</v>
      </c>
      <c r="AX49" s="483" t="e">
        <f>IF(+All!#REF!="Fresno State",+All!#REF!,IF(+All!#REF!="Fresno State",+All!#REF!,0))</f>
        <v>#REF!</v>
      </c>
      <c r="AY49" s="88" t="e">
        <f>IF(+All!#REF!="Fresno State",+All!#REF!,IF(+All!#REF!="Fresno State",+All!#REF!,0))</f>
        <v>#REF!</v>
      </c>
      <c r="AZ49" s="89" t="e">
        <f>IF(+All!#REF!="Fresno State",+All!#REF!,IF(+All!#REF!="Fresno State",+All!#REF!,0))</f>
        <v>#REF!</v>
      </c>
      <c r="BA49" s="90" t="e">
        <f>IF(+All!#REF!="Fresno State",+All!#REF!,IF(+All!#REF!="Fresno State",+All!#REF!,0))</f>
        <v>#REF!</v>
      </c>
      <c r="BB49" s="90" t="e">
        <f>IF(+All!#REF!="Fresno State",+All!#REF!,IF(+All!#REF!="Fresno State",+All!#REF!,0))</f>
        <v>#REF!</v>
      </c>
      <c r="BC49" s="91" t="e">
        <f>IF(+All!#REF!="Fresno State",+All!#REF!,IF(+All!#REF!="Fresno State",+All!#REF!,0))</f>
        <v>#REF!</v>
      </c>
      <c r="BD49" s="482" t="e">
        <f>IF(+All!#REF!="Fresno State",+All!#REF!,IF(+All!#REF!="Fresno State",+All!#REF!,0))</f>
        <v>#REF!</v>
      </c>
      <c r="BE49" s="483" t="e">
        <f>IF(+All!#REF!="Fresno State",+All!#REF!,IF(+All!#REF!="Fresno State",+All!#REF!,0))</f>
        <v>#REF!</v>
      </c>
      <c r="BF49" s="483" t="e">
        <f>IF(+All!#REF!="Fresno State",+All!#REF!,IF(+All!#REF!="Fresno State",+All!#REF!,0))</f>
        <v>#REF!</v>
      </c>
      <c r="BG49" s="482" t="e">
        <f>IF(+All!#REF!="Fresno State",+All!#REF!,IF(+All!#REF!="Fresno State",+All!#REF!,0))</f>
        <v>#REF!</v>
      </c>
      <c r="BH49" s="483" t="e">
        <f>IF(+All!#REF!="Fresno State",+All!#REF!,IF(+All!#REF!="Fresno State",+All!#REF!,0))</f>
        <v>#REF!</v>
      </c>
      <c r="BI49" s="484" t="e">
        <f>IF(+All!#REF!="Fresno State",+All!#REF!,IF(+All!#REF!="Fresno State",+All!#REF!,0))</f>
        <v>#REF!</v>
      </c>
      <c r="BJ49" s="92" t="e">
        <f>IF(+All!#REF!="Fresno State",+All!#REF!,IF(+All!#REF!="Fresno State",+All!#REF!,0))</f>
        <v>#REF!</v>
      </c>
      <c r="BK49" s="93" t="e">
        <f>IF(+All!#REF!="Fresno State",+All!#REF!,IF(+All!#REF!="Fresno State",+All!#REF!,0))</f>
        <v>#REF!</v>
      </c>
    </row>
    <row r="50" spans="1:63" x14ac:dyDescent="0.8">
      <c r="A50" s="70">
        <f>IF(+All!$F232="Fresno State",+All!A232,IF(+All!$H232="Fresno State",+All!A232,0))</f>
        <v>3</v>
      </c>
      <c r="B50" s="480" t="str">
        <f>IF(+All!$F232="Fresno State",+All!B232,IF(+All!$H232="Fresno State",+All!B232,0))</f>
        <v>Sat</v>
      </c>
      <c r="C50" s="72">
        <f>IF(+All!$F232="Fresno State",+All!C232,IF(+All!$H232="Fresno State",+All!C232,0))</f>
        <v>44457</v>
      </c>
      <c r="D50" s="73">
        <f>IF(+All!$F232="Fresno State",+All!D232,IF(+All!$H232="Fresno State",+All!D232,0))</f>
        <v>0.94791666666666663</v>
      </c>
      <c r="E50" s="707" t="str">
        <f>IF(+All!$F232="Fresno State",+All!E232,IF(+All!$H232="Fresno State",+All!E232,0))</f>
        <v>PAC12</v>
      </c>
      <c r="F50" s="75" t="str">
        <f>IF(+All!$F232="Fresno State",+All!F232,IF(+All!$H232="Fresno State",+All!F232,0))</f>
        <v>Fresno State</v>
      </c>
      <c r="G50" s="76" t="str">
        <f>IF(+All!$F232="Fresno State",+All!G232,IF(+All!$H232="Fresno State",+All!G232,0))</f>
        <v>MWC</v>
      </c>
      <c r="H50" s="75" t="str">
        <f>IF(+All!$F232="Fresno State",+All!H232,IF(+All!$H232="Fresno State",+All!H232,0))</f>
        <v>UCLA</v>
      </c>
      <c r="I50" s="76" t="str">
        <f>IF(+All!$F232="Fresno State",+All!I232,IF(+All!$H232="Fresno State",+All!I232,0))</f>
        <v>P12</v>
      </c>
      <c r="J50" s="706" t="str">
        <f>IF(+All!$F232="Fresno State",+All!J232,IF(+All!$H232="Fresno State",+All!J232,0))</f>
        <v>UCLA</v>
      </c>
      <c r="K50" s="707" t="str">
        <f>IF(+All!$F232="Fresno State",+All!K232,IF(+All!$H232="Fresno State",+All!K232,0))</f>
        <v>Fresno State</v>
      </c>
      <c r="L50" s="78">
        <f>IF(+All!$F232="Fresno State",+All!L232,IF(+All!$H232="Fresno State",+All!L232,0))</f>
        <v>11</v>
      </c>
      <c r="M50" s="79">
        <f>IF(+All!$F232="Fresno State",+All!M232,IF(+All!$H232="Fresno State",+All!M232,0))</f>
        <v>62.5</v>
      </c>
      <c r="N50" s="706" t="str">
        <f>IF(+All!$F232="Fresno State",+All!N232,IF(+All!$H232="Fresno State",+All!N232,0))</f>
        <v>Fresno State</v>
      </c>
      <c r="O50" s="708">
        <f>IF(+All!$F232="Fresno State",+All!O232,IF(+All!$H232="Fresno State",+All!O232,0))</f>
        <v>40</v>
      </c>
      <c r="P50" s="708" t="str">
        <f>IF(+All!$F232="Fresno State",+All!P232,IF(+All!$H232="Fresno State",+All!P232,0))</f>
        <v>UCLA</v>
      </c>
      <c r="Q50" s="707">
        <f>IF(+All!$F232="Fresno State",+All!Q232,IF(+All!$H232="Fresno State",+All!Q232,0))</f>
        <v>37</v>
      </c>
      <c r="R50" s="706" t="str">
        <f>IF(+All!$F232="Fresno State",+All!R232,IF(+All!$H232="Fresno State",+All!R232,0))</f>
        <v>Fresno State</v>
      </c>
      <c r="S50" s="708" t="str">
        <f>IF(+All!$F232="Fresno State",+All!S232,IF(+All!$H232="Fresno State",+All!S232,0))</f>
        <v>UCLA</v>
      </c>
      <c r="T50" s="706" t="str">
        <f>IF(+All!$F232="Fresno State",+All!T232,IF(+All!$H232="Fresno State",+All!T232,0))</f>
        <v>Fresno State</v>
      </c>
      <c r="U50" s="707" t="str">
        <f>IF(+All!$F232="Fresno State",+All!U232,IF(+All!$H232="Fresno State",+All!U232,0))</f>
        <v>W</v>
      </c>
      <c r="V50" s="706" t="e">
        <f>IF(+All!#REF!="Fresno State",+All!#REF!,IF(+All!#REF!="Fresno State",+All!#REF!,0))</f>
        <v>#REF!</v>
      </c>
      <c r="W50" s="707" t="e">
        <f>IF(+All!#REF!="Fresno State",+All!#REF!,IF(+All!#REF!="Fresno State",+All!#REF!,0))</f>
        <v>#REF!</v>
      </c>
      <c r="X50" s="706" t="e">
        <f>IF(+All!#REF!="Fresno State",+All!#REF!,IF(+All!#REF!="Fresno State",+All!#REF!,0))</f>
        <v>#REF!</v>
      </c>
      <c r="Y50" s="707" t="e">
        <f>IF(+All!#REF!="Fresno State",+All!#REF!,IF(+All!#REF!="Fresno State",+All!#REF!,0))</f>
        <v>#REF!</v>
      </c>
      <c r="Z50" s="706" t="e">
        <f>IF(+All!#REF!="Fresno State",+All!#REF!,IF(+All!#REF!="Fresno State",+All!#REF!,0))</f>
        <v>#REF!</v>
      </c>
      <c r="AA50" s="707" t="e">
        <f>IF(+All!#REF!="Fresno State",+All!#REF!,IF(+All!#REF!="Fresno State",+All!#REF!,0))</f>
        <v>#REF!</v>
      </c>
      <c r="AB50" s="706" t="e">
        <f>IF(+All!#REF!="Fresno State",+All!#REF!,IF(+All!#REF!="Fresno State",+All!#REF!,0))</f>
        <v>#REF!</v>
      </c>
      <c r="AC50" s="707" t="e">
        <f>IF(+All!#REF!="Fresno State",+All!#REF!,IF(+All!#REF!="Fresno State",+All!#REF!,0))</f>
        <v>#REF!</v>
      </c>
      <c r="AD50" s="706" t="e">
        <f>IF(+All!#REF!="Fresno State",+All!#REF!,IF(+All!#REF!="Fresno State",+All!#REF!,0))</f>
        <v>#REF!</v>
      </c>
      <c r="AE50" s="707" t="e">
        <f>IF(+All!#REF!="Fresno State",+All!#REF!,IF(+All!#REF!="Fresno State",+All!#REF!,0))</f>
        <v>#REF!</v>
      </c>
      <c r="AF50" s="706" t="e">
        <f>IF(+All!#REF!="Fresno State",+All!#REF!,IF(+All!#REF!="Fresno State",+All!#REF!,0))</f>
        <v>#REF!</v>
      </c>
      <c r="AG50" s="707" t="e">
        <f>IF(+All!#REF!="Fresno State",+All!#REF!,IF(+All!#REF!="Fresno State",+All!#REF!,0))</f>
        <v>#REF!</v>
      </c>
      <c r="AH50" s="706" t="e">
        <f>IF(+All!#REF!="Fresno State",+All!#REF!,IF(+All!#REF!="Fresno State",+All!#REF!,0))</f>
        <v>#REF!</v>
      </c>
      <c r="AI50" s="707" t="e">
        <f>IF(+All!#REF!="Fresno State",+All!#REF!,IF(+All!#REF!="Fresno State",+All!#REF!,0))</f>
        <v>#REF!</v>
      </c>
      <c r="AJ50" s="706" t="e">
        <f>IF(+All!#REF!="Fresno State",+All!#REF!,IF(+All!#REF!="Fresno State",+All!#REF!,0))</f>
        <v>#REF!</v>
      </c>
      <c r="AK50" s="707" t="e">
        <f>IF(+All!#REF!="Fresno State",+All!#REF!,IF(+All!#REF!="Fresno State",+All!#REF!,0))</f>
        <v>#REF!</v>
      </c>
      <c r="AL50" s="81" t="e">
        <f>IF(+All!#REF!="Fresno State",+All!#REF!,IF(+All!#REF!="Fresno State",+All!#REF!,0))</f>
        <v>#REF!</v>
      </c>
      <c r="AM50" s="82" t="e">
        <f>IF(+All!#REF!="Fresno State",+All!#REF!,IF(+All!#REF!="Fresno State",+All!#REF!,0))</f>
        <v>#REF!</v>
      </c>
      <c r="AN50" s="81" t="e">
        <f>IF(+All!#REF!="Fresno State",+All!#REF!,IF(+All!#REF!="Fresno State",+All!#REF!,0))</f>
        <v>#REF!</v>
      </c>
      <c r="AO50" s="83" t="e">
        <f>IF(+All!#REF!="Fresno State",+All!#REF!,IF(+All!#REF!="Fresno State",+All!#REF!,0))</f>
        <v>#REF!</v>
      </c>
      <c r="AP50" s="84" t="e">
        <f>IF(+All!#REF!="Fresno State",+All!#REF!,IF(+All!#REF!="Fresno State",+All!#REF!,0))</f>
        <v>#REF!</v>
      </c>
      <c r="AQ50" s="480" t="e">
        <f>IF(+All!#REF!="Fresno State",+All!#REF!,IF(+All!#REF!="Fresno State",+All!#REF!,0))</f>
        <v>#REF!</v>
      </c>
      <c r="AR50" s="482" t="e">
        <f>IF(+All!#REF!="Fresno State",+All!#REF!,IF(+All!#REF!="Fresno State",+All!#REF!,0))</f>
        <v>#REF!</v>
      </c>
      <c r="AS50" s="483" t="e">
        <f>IF(+All!#REF!="Fresno State",+All!#REF!,IF(+All!#REF!="Fresno State",+All!#REF!,0))</f>
        <v>#REF!</v>
      </c>
      <c r="AT50" s="483" t="e">
        <f>IF(+All!#REF!="Fresno State",+All!#REF!,IF(+All!#REF!="Fresno State",+All!#REF!,0))</f>
        <v>#REF!</v>
      </c>
      <c r="AU50" s="482" t="e">
        <f>IF(+All!#REF!="Fresno State",+All!#REF!,IF(+All!#REF!="Fresno State",+All!#REF!,0))</f>
        <v>#REF!</v>
      </c>
      <c r="AV50" s="483" t="e">
        <f>IF(+All!#REF!="Fresno State",+All!#REF!,IF(+All!#REF!="Fresno State",+All!#REF!,0))</f>
        <v>#REF!</v>
      </c>
      <c r="AW50" s="484" t="e">
        <f>IF(+All!#REF!="Fresno State",+All!#REF!,IF(+All!#REF!="Fresno State",+All!#REF!,0))</f>
        <v>#REF!</v>
      </c>
      <c r="AX50" s="483" t="e">
        <f>IF(+All!#REF!="Fresno State",+All!#REF!,IF(+All!#REF!="Fresno State",+All!#REF!,0))</f>
        <v>#REF!</v>
      </c>
      <c r="AY50" s="88" t="e">
        <f>IF(+All!#REF!="Fresno State",+All!#REF!,IF(+All!#REF!="Fresno State",+All!#REF!,0))</f>
        <v>#REF!</v>
      </c>
      <c r="AZ50" s="89" t="e">
        <f>IF(+All!#REF!="Fresno State",+All!#REF!,IF(+All!#REF!="Fresno State",+All!#REF!,0))</f>
        <v>#REF!</v>
      </c>
      <c r="BA50" s="90" t="e">
        <f>IF(+All!#REF!="Fresno State",+All!#REF!,IF(+All!#REF!="Fresno State",+All!#REF!,0))</f>
        <v>#REF!</v>
      </c>
      <c r="BB50" s="90" t="e">
        <f>IF(+All!#REF!="Fresno State",+All!#REF!,IF(+All!#REF!="Fresno State",+All!#REF!,0))</f>
        <v>#REF!</v>
      </c>
      <c r="BC50" s="91" t="e">
        <f>IF(+All!#REF!="Fresno State",+All!#REF!,IF(+All!#REF!="Fresno State",+All!#REF!,0))</f>
        <v>#REF!</v>
      </c>
      <c r="BD50" s="482" t="e">
        <f>IF(+All!#REF!="Fresno State",+All!#REF!,IF(+All!#REF!="Fresno State",+All!#REF!,0))</f>
        <v>#REF!</v>
      </c>
      <c r="BE50" s="483" t="e">
        <f>IF(+All!#REF!="Fresno State",+All!#REF!,IF(+All!#REF!="Fresno State",+All!#REF!,0))</f>
        <v>#REF!</v>
      </c>
      <c r="BF50" s="483" t="e">
        <f>IF(+All!#REF!="Fresno State",+All!#REF!,IF(+All!#REF!="Fresno State",+All!#REF!,0))</f>
        <v>#REF!</v>
      </c>
      <c r="BG50" s="482" t="e">
        <f>IF(+All!#REF!="Fresno State",+All!#REF!,IF(+All!#REF!="Fresno State",+All!#REF!,0))</f>
        <v>#REF!</v>
      </c>
      <c r="BH50" s="483" t="e">
        <f>IF(+All!#REF!="Fresno State",+All!#REF!,IF(+All!#REF!="Fresno State",+All!#REF!,0))</f>
        <v>#REF!</v>
      </c>
      <c r="BI50" s="484" t="e">
        <f>IF(+All!#REF!="Fresno State",+All!#REF!,IF(+All!#REF!="Fresno State",+All!#REF!,0))</f>
        <v>#REF!</v>
      </c>
      <c r="BJ50" s="92" t="e">
        <f>IF(+All!#REF!="Fresno State",+All!#REF!,IF(+All!#REF!="Fresno State",+All!#REF!,0))</f>
        <v>#REF!</v>
      </c>
      <c r="BK50" s="93" t="e">
        <f>IF(+All!#REF!="Fresno State",+All!#REF!,IF(+All!#REF!="Fresno State",+All!#REF!,0))</f>
        <v>#REF!</v>
      </c>
    </row>
    <row r="51" spans="1:63" x14ac:dyDescent="0.8">
      <c r="A51" s="70">
        <f>IF(+All!$F260="Fresno State",+All!A260,IF(+All!$H260="Fresno State",+All!A260,0))</f>
        <v>4</v>
      </c>
      <c r="B51" s="480" t="str">
        <f>IF(+All!$F260="Fresno State",+All!B260,IF(+All!$H260="Fresno State",+All!B260,0))</f>
        <v>Fri</v>
      </c>
      <c r="C51" s="72">
        <f>IF(+All!$F260="Fresno State",+All!C260,IF(+All!$H260="Fresno State",+All!C260,0))</f>
        <v>44463</v>
      </c>
      <c r="D51" s="73">
        <f>IF(+All!$F260="Fresno State",+All!D260,IF(+All!$H260="Fresno State",+All!D260,0))</f>
        <v>0.91666666666666663</v>
      </c>
      <c r="E51" s="707" t="str">
        <f>IF(+All!$F260="Fresno State",+All!E260,IF(+All!$H260="Fresno State",+All!E260,0))</f>
        <v>CBSSN</v>
      </c>
      <c r="F51" s="75" t="str">
        <f>IF(+All!$F260="Fresno State",+All!F260,IF(+All!$H260="Fresno State",+All!F260,0))</f>
        <v>UNLV</v>
      </c>
      <c r="G51" s="76" t="str">
        <f>IF(+All!$F260="Fresno State",+All!G260,IF(+All!$H260="Fresno State",+All!G260,0))</f>
        <v>MWC</v>
      </c>
      <c r="H51" s="75" t="str">
        <f>IF(+All!$F260="Fresno State",+All!H260,IF(+All!$H260="Fresno State",+All!H260,0))</f>
        <v>Fresno State</v>
      </c>
      <c r="I51" s="76" t="str">
        <f>IF(+All!$F260="Fresno State",+All!I260,IF(+All!$H260="Fresno State",+All!I260,0))</f>
        <v>MWC</v>
      </c>
      <c r="J51" s="706" t="str">
        <f>IF(+All!$F260="Fresno State",+All!J260,IF(+All!$H260="Fresno State",+All!J260,0))</f>
        <v>Fresno State</v>
      </c>
      <c r="K51" s="707" t="str">
        <f>IF(+All!$F260="Fresno State",+All!K260,IF(+All!$H260="Fresno State",+All!K260,0))</f>
        <v>UNLV</v>
      </c>
      <c r="L51" s="78">
        <f>IF(+All!$F260="Fresno State",+All!L260,IF(+All!$H260="Fresno State",+All!L260,0))</f>
        <v>30.5</v>
      </c>
      <c r="M51" s="79">
        <f>IF(+All!$F260="Fresno State",+All!M260,IF(+All!$H260="Fresno State",+All!M260,0))</f>
        <v>58.5</v>
      </c>
      <c r="N51" s="706" t="str">
        <f>IF(+All!$F260="Fresno State",+All!N260,IF(+All!$H260="Fresno State",+All!N260,0))</f>
        <v>Fresno State</v>
      </c>
      <c r="O51" s="708">
        <f>IF(+All!$F260="Fresno State",+All!O260,IF(+All!$H260="Fresno State",+All!O260,0))</f>
        <v>38</v>
      </c>
      <c r="P51" s="708" t="str">
        <f>IF(+All!$F260="Fresno State",+All!P260,IF(+All!$H260="Fresno State",+All!P260,0))</f>
        <v>UNLV</v>
      </c>
      <c r="Q51" s="707">
        <f>IF(+All!$F260="Fresno State",+All!Q260,IF(+All!$H260="Fresno State",+All!Q260,0))</f>
        <v>30</v>
      </c>
      <c r="R51" s="706" t="str">
        <f>IF(+All!$F260="Fresno State",+All!R260,IF(+All!$H260="Fresno State",+All!R260,0))</f>
        <v>UNLV</v>
      </c>
      <c r="S51" s="708" t="str">
        <f>IF(+All!$F260="Fresno State",+All!S260,IF(+All!$H260="Fresno State",+All!S260,0))</f>
        <v>Fresno State</v>
      </c>
      <c r="T51" s="706" t="str">
        <f>IF(+All!$F260="Fresno State",+All!T260,IF(+All!$H260="Fresno State",+All!T260,0))</f>
        <v>UNLV</v>
      </c>
      <c r="U51" s="707" t="str">
        <f>IF(+All!$F260="Fresno State",+All!U260,IF(+All!$H260="Fresno State",+All!U260,0))</f>
        <v>W</v>
      </c>
      <c r="V51" s="706" t="e">
        <f>IF(+All!#REF!="Fresno State",+All!#REF!,IF(+All!#REF!="Fresno State",+All!#REF!,0))</f>
        <v>#REF!</v>
      </c>
      <c r="W51" s="707" t="e">
        <f>IF(+All!#REF!="Fresno State",+All!#REF!,IF(+All!#REF!="Fresno State",+All!#REF!,0))</f>
        <v>#REF!</v>
      </c>
      <c r="X51" s="706" t="e">
        <f>IF(+All!#REF!="Fresno State",+All!#REF!,IF(+All!#REF!="Fresno State",+All!#REF!,0))</f>
        <v>#REF!</v>
      </c>
      <c r="Y51" s="707" t="e">
        <f>IF(+All!#REF!="Fresno State",+All!#REF!,IF(+All!#REF!="Fresno State",+All!#REF!,0))</f>
        <v>#REF!</v>
      </c>
      <c r="Z51" s="706" t="e">
        <f>IF(+All!#REF!="Fresno State",+All!#REF!,IF(+All!#REF!="Fresno State",+All!#REF!,0))</f>
        <v>#REF!</v>
      </c>
      <c r="AA51" s="707" t="e">
        <f>IF(+All!#REF!="Fresno State",+All!#REF!,IF(+All!#REF!="Fresno State",+All!#REF!,0))</f>
        <v>#REF!</v>
      </c>
      <c r="AB51" s="706" t="e">
        <f>IF(+All!#REF!="Fresno State",+All!#REF!,IF(+All!#REF!="Fresno State",+All!#REF!,0))</f>
        <v>#REF!</v>
      </c>
      <c r="AC51" s="707" t="e">
        <f>IF(+All!#REF!="Fresno State",+All!#REF!,IF(+All!#REF!="Fresno State",+All!#REF!,0))</f>
        <v>#REF!</v>
      </c>
      <c r="AD51" s="706" t="e">
        <f>IF(+All!#REF!="Fresno State",+All!#REF!,IF(+All!#REF!="Fresno State",+All!#REF!,0))</f>
        <v>#REF!</v>
      </c>
      <c r="AE51" s="707" t="e">
        <f>IF(+All!#REF!="Fresno State",+All!#REF!,IF(+All!#REF!="Fresno State",+All!#REF!,0))</f>
        <v>#REF!</v>
      </c>
      <c r="AF51" s="706" t="e">
        <f>IF(+All!#REF!="Fresno State",+All!#REF!,IF(+All!#REF!="Fresno State",+All!#REF!,0))</f>
        <v>#REF!</v>
      </c>
      <c r="AG51" s="707" t="e">
        <f>IF(+All!#REF!="Fresno State",+All!#REF!,IF(+All!#REF!="Fresno State",+All!#REF!,0))</f>
        <v>#REF!</v>
      </c>
      <c r="AH51" s="706" t="e">
        <f>IF(+All!#REF!="Fresno State",+All!#REF!,IF(+All!#REF!="Fresno State",+All!#REF!,0))</f>
        <v>#REF!</v>
      </c>
      <c r="AI51" s="707" t="e">
        <f>IF(+All!#REF!="Fresno State",+All!#REF!,IF(+All!#REF!="Fresno State",+All!#REF!,0))</f>
        <v>#REF!</v>
      </c>
      <c r="AJ51" s="706" t="e">
        <f>IF(+All!#REF!="Fresno State",+All!#REF!,IF(+All!#REF!="Fresno State",+All!#REF!,0))</f>
        <v>#REF!</v>
      </c>
      <c r="AK51" s="707" t="e">
        <f>IF(+All!#REF!="Fresno State",+All!#REF!,IF(+All!#REF!="Fresno State",+All!#REF!,0))</f>
        <v>#REF!</v>
      </c>
      <c r="AL51" s="81" t="e">
        <f>IF(+All!#REF!="Fresno State",+All!#REF!,IF(+All!#REF!="Fresno State",+All!#REF!,0))</f>
        <v>#REF!</v>
      </c>
      <c r="AM51" s="82" t="e">
        <f>IF(+All!#REF!="Fresno State",+All!#REF!,IF(+All!#REF!="Fresno State",+All!#REF!,0))</f>
        <v>#REF!</v>
      </c>
      <c r="AN51" s="81" t="e">
        <f>IF(+All!#REF!="Fresno State",+All!#REF!,IF(+All!#REF!="Fresno State",+All!#REF!,0))</f>
        <v>#REF!</v>
      </c>
      <c r="AO51" s="83" t="e">
        <f>IF(+All!#REF!="Fresno State",+All!#REF!,IF(+All!#REF!="Fresno State",+All!#REF!,0))</f>
        <v>#REF!</v>
      </c>
      <c r="AP51" s="84" t="e">
        <f>IF(+All!#REF!="Fresno State",+All!#REF!,IF(+All!#REF!="Fresno State",+All!#REF!,0))</f>
        <v>#REF!</v>
      </c>
      <c r="AQ51" s="480" t="e">
        <f>IF(+All!#REF!="Fresno State",+All!#REF!,IF(+All!#REF!="Fresno State",+All!#REF!,0))</f>
        <v>#REF!</v>
      </c>
      <c r="AR51" s="482" t="e">
        <f>IF(+All!#REF!="Fresno State",+All!#REF!,IF(+All!#REF!="Fresno State",+All!#REF!,0))</f>
        <v>#REF!</v>
      </c>
      <c r="AS51" s="483" t="e">
        <f>IF(+All!#REF!="Fresno State",+All!#REF!,IF(+All!#REF!="Fresno State",+All!#REF!,0))</f>
        <v>#REF!</v>
      </c>
      <c r="AT51" s="483" t="e">
        <f>IF(+All!#REF!="Fresno State",+All!#REF!,IF(+All!#REF!="Fresno State",+All!#REF!,0))</f>
        <v>#REF!</v>
      </c>
      <c r="AU51" s="482" t="e">
        <f>IF(+All!#REF!="Fresno State",+All!#REF!,IF(+All!#REF!="Fresno State",+All!#REF!,0))</f>
        <v>#REF!</v>
      </c>
      <c r="AV51" s="483" t="e">
        <f>IF(+All!#REF!="Fresno State",+All!#REF!,IF(+All!#REF!="Fresno State",+All!#REF!,0))</f>
        <v>#REF!</v>
      </c>
      <c r="AW51" s="484" t="e">
        <f>IF(+All!#REF!="Fresno State",+All!#REF!,IF(+All!#REF!="Fresno State",+All!#REF!,0))</f>
        <v>#REF!</v>
      </c>
      <c r="AX51" s="483" t="e">
        <f>IF(+All!#REF!="Fresno State",+All!#REF!,IF(+All!#REF!="Fresno State",+All!#REF!,0))</f>
        <v>#REF!</v>
      </c>
      <c r="AY51" s="88" t="e">
        <f>IF(+All!#REF!="Fresno State",+All!#REF!,IF(+All!#REF!="Fresno State",+All!#REF!,0))</f>
        <v>#REF!</v>
      </c>
      <c r="AZ51" s="89" t="e">
        <f>IF(+All!#REF!="Fresno State",+All!#REF!,IF(+All!#REF!="Fresno State",+All!#REF!,0))</f>
        <v>#REF!</v>
      </c>
      <c r="BA51" s="90" t="e">
        <f>IF(+All!#REF!="Fresno State",+All!#REF!,IF(+All!#REF!="Fresno State",+All!#REF!,0))</f>
        <v>#REF!</v>
      </c>
      <c r="BB51" s="90" t="e">
        <f>IF(+All!#REF!="Fresno State",+All!#REF!,IF(+All!#REF!="Fresno State",+All!#REF!,0))</f>
        <v>#REF!</v>
      </c>
      <c r="BC51" s="91" t="e">
        <f>IF(+All!#REF!="Fresno State",+All!#REF!,IF(+All!#REF!="Fresno State",+All!#REF!,0))</f>
        <v>#REF!</v>
      </c>
      <c r="BD51" s="482" t="e">
        <f>IF(+All!#REF!="Fresno State",+All!#REF!,IF(+All!#REF!="Fresno State",+All!#REF!,0))</f>
        <v>#REF!</v>
      </c>
      <c r="BE51" s="483" t="e">
        <f>IF(+All!#REF!="Fresno State",+All!#REF!,IF(+All!#REF!="Fresno State",+All!#REF!,0))</f>
        <v>#REF!</v>
      </c>
      <c r="BF51" s="483" t="e">
        <f>IF(+All!#REF!="Fresno State",+All!#REF!,IF(+All!#REF!="Fresno State",+All!#REF!,0))</f>
        <v>#REF!</v>
      </c>
      <c r="BG51" s="482" t="e">
        <f>IF(+All!#REF!="Fresno State",+All!#REF!,IF(+All!#REF!="Fresno State",+All!#REF!,0))</f>
        <v>#REF!</v>
      </c>
      <c r="BH51" s="483" t="e">
        <f>IF(+All!#REF!="Fresno State",+All!#REF!,IF(+All!#REF!="Fresno State",+All!#REF!,0))</f>
        <v>#REF!</v>
      </c>
      <c r="BI51" s="484" t="e">
        <f>IF(+All!#REF!="Fresno State",+All!#REF!,IF(+All!#REF!="Fresno State",+All!#REF!,0))</f>
        <v>#REF!</v>
      </c>
      <c r="BJ51" s="92" t="e">
        <f>IF(+All!#REF!="Fresno State",+All!#REF!,IF(+All!#REF!="Fresno State",+All!#REF!,0))</f>
        <v>#REF!</v>
      </c>
      <c r="BK51" s="93" t="e">
        <f>IF(+All!#REF!="Fresno State",+All!#REF!,IF(+All!#REF!="Fresno State",+All!#REF!,0))</f>
        <v>#REF!</v>
      </c>
    </row>
    <row r="52" spans="1:63" x14ac:dyDescent="0.8">
      <c r="A52" s="70">
        <f>IF(+All!$F369="Fresno State",+All!A369,IF(+All!$H369="Fresno State",+All!A369,0))</f>
        <v>5</v>
      </c>
      <c r="B52" s="480" t="str">
        <f>IF(+All!$F369="Fresno State",+All!B369,IF(+All!$H369="Fresno State",+All!B369,0))</f>
        <v>Sat</v>
      </c>
      <c r="C52" s="72">
        <f>IF(+All!$F369="Fresno State",+All!C369,IF(+All!$H369="Fresno State",+All!C369,0))</f>
        <v>44471</v>
      </c>
      <c r="D52" s="73">
        <f>IF(+All!$F369="Fresno State",+All!D369,IF(+All!$H369="Fresno State",+All!D369,0))</f>
        <v>0.95833333333333337</v>
      </c>
      <c r="E52" s="707" t="str">
        <f>IF(+All!$F369="Fresno State",+All!E369,IF(+All!$H369="Fresno State",+All!E369,0))</f>
        <v>CBSSN</v>
      </c>
      <c r="F52" s="75" t="str">
        <f>IF(+All!$F369="Fresno State",+All!F369,IF(+All!$H369="Fresno State",+All!F369,0))</f>
        <v>Fresno State</v>
      </c>
      <c r="G52" s="76" t="str">
        <f>IF(+All!$F369="Fresno State",+All!G369,IF(+All!$H369="Fresno State",+All!G369,0))</f>
        <v>MWC</v>
      </c>
      <c r="H52" s="75" t="str">
        <f>IF(+All!$F369="Fresno State",+All!H369,IF(+All!$H369="Fresno State",+All!H369,0))</f>
        <v>Hawaii</v>
      </c>
      <c r="I52" s="76" t="str">
        <f>IF(+All!$F369="Fresno State",+All!I369,IF(+All!$H369="Fresno State",+All!I369,0))</f>
        <v>MWC</v>
      </c>
      <c r="J52" s="706" t="str">
        <f>IF(+All!$F369="Fresno State",+All!J369,IF(+All!$H369="Fresno State",+All!J369,0))</f>
        <v>Fresno State</v>
      </c>
      <c r="K52" s="707" t="str">
        <f>IF(+All!$F369="Fresno State",+All!K369,IF(+All!$H369="Fresno State",+All!K369,0))</f>
        <v>Hawaii</v>
      </c>
      <c r="L52" s="78">
        <f>IF(+All!$F369="Fresno State",+All!L369,IF(+All!$H369="Fresno State",+All!L369,0))</f>
        <v>10</v>
      </c>
      <c r="M52" s="79">
        <f>IF(+All!$F369="Fresno State",+All!M369,IF(+All!$H369="Fresno State",+All!M369,0))</f>
        <v>65.5</v>
      </c>
      <c r="N52" s="706" t="str">
        <f>IF(+All!$F369="Fresno State",+All!N369,IF(+All!$H369="Fresno State",+All!N369,0))</f>
        <v>Hawaii</v>
      </c>
      <c r="O52" s="708">
        <f>IF(+All!$F369="Fresno State",+All!O369,IF(+All!$H369="Fresno State",+All!O369,0))</f>
        <v>27</v>
      </c>
      <c r="P52" s="708" t="str">
        <f>IF(+All!$F369="Fresno State",+All!P369,IF(+All!$H369="Fresno State",+All!P369,0))</f>
        <v>Fresno State</v>
      </c>
      <c r="Q52" s="707">
        <f>IF(+All!$F369="Fresno State",+All!Q369,IF(+All!$H369="Fresno State",+All!Q369,0))</f>
        <v>24</v>
      </c>
      <c r="R52" s="706" t="str">
        <f>IF(+All!$F369="Fresno State",+All!R369,IF(+All!$H369="Fresno State",+All!R369,0))</f>
        <v>Hawaii</v>
      </c>
      <c r="S52" s="708" t="str">
        <f>IF(+All!$F369="Fresno State",+All!S369,IF(+All!$H369="Fresno State",+All!S369,0))</f>
        <v>Fresno State</v>
      </c>
      <c r="T52" s="706" t="str">
        <f>IF(+All!$F369="Fresno State",+All!T369,IF(+All!$H369="Fresno State",+All!T369,0))</f>
        <v>Fresno State</v>
      </c>
      <c r="U52" s="707" t="str">
        <f>IF(+All!$F369="Fresno State",+All!U369,IF(+All!$H369="Fresno State",+All!U369,0))</f>
        <v>L</v>
      </c>
      <c r="V52" s="706" t="e">
        <f>IF(+All!#REF!="Fresno State",+All!#REF!,IF(+All!#REF!="Fresno State",+All!#REF!,0))</f>
        <v>#REF!</v>
      </c>
      <c r="W52" s="707" t="e">
        <f>IF(+All!#REF!="Fresno State",+All!#REF!,IF(+All!#REF!="Fresno State",+All!#REF!,0))</f>
        <v>#REF!</v>
      </c>
      <c r="X52" s="706" t="e">
        <f>IF(+All!#REF!="Fresno State",+All!#REF!,IF(+All!#REF!="Fresno State",+All!#REF!,0))</f>
        <v>#REF!</v>
      </c>
      <c r="Y52" s="707" t="e">
        <f>IF(+All!#REF!="Fresno State",+All!#REF!,IF(+All!#REF!="Fresno State",+All!#REF!,0))</f>
        <v>#REF!</v>
      </c>
      <c r="Z52" s="706" t="e">
        <f>IF(+All!#REF!="Fresno State",+All!#REF!,IF(+All!#REF!="Fresno State",+All!#REF!,0))</f>
        <v>#REF!</v>
      </c>
      <c r="AA52" s="707" t="e">
        <f>IF(+All!#REF!="Fresno State",+All!#REF!,IF(+All!#REF!="Fresno State",+All!#REF!,0))</f>
        <v>#REF!</v>
      </c>
      <c r="AB52" s="706" t="e">
        <f>IF(+All!#REF!="Fresno State",+All!#REF!,IF(+All!#REF!="Fresno State",+All!#REF!,0))</f>
        <v>#REF!</v>
      </c>
      <c r="AC52" s="707" t="e">
        <f>IF(+All!#REF!="Fresno State",+All!#REF!,IF(+All!#REF!="Fresno State",+All!#REF!,0))</f>
        <v>#REF!</v>
      </c>
      <c r="AD52" s="706" t="e">
        <f>IF(+All!#REF!="Fresno State",+All!#REF!,IF(+All!#REF!="Fresno State",+All!#REF!,0))</f>
        <v>#REF!</v>
      </c>
      <c r="AE52" s="707" t="e">
        <f>IF(+All!#REF!="Fresno State",+All!#REF!,IF(+All!#REF!="Fresno State",+All!#REF!,0))</f>
        <v>#REF!</v>
      </c>
      <c r="AF52" s="706" t="e">
        <f>IF(+All!#REF!="Fresno State",+All!#REF!,IF(+All!#REF!="Fresno State",+All!#REF!,0))</f>
        <v>#REF!</v>
      </c>
      <c r="AG52" s="707" t="e">
        <f>IF(+All!#REF!="Fresno State",+All!#REF!,IF(+All!#REF!="Fresno State",+All!#REF!,0))</f>
        <v>#REF!</v>
      </c>
      <c r="AH52" s="706" t="e">
        <f>IF(+All!#REF!="Fresno State",+All!#REF!,IF(+All!#REF!="Fresno State",+All!#REF!,0))</f>
        <v>#REF!</v>
      </c>
      <c r="AI52" s="707" t="e">
        <f>IF(+All!#REF!="Fresno State",+All!#REF!,IF(+All!#REF!="Fresno State",+All!#REF!,0))</f>
        <v>#REF!</v>
      </c>
      <c r="AJ52" s="706" t="e">
        <f>IF(+All!#REF!="Fresno State",+All!#REF!,IF(+All!#REF!="Fresno State",+All!#REF!,0))</f>
        <v>#REF!</v>
      </c>
      <c r="AK52" s="707" t="e">
        <f>IF(+All!#REF!="Fresno State",+All!#REF!,IF(+All!#REF!="Fresno State",+All!#REF!,0))</f>
        <v>#REF!</v>
      </c>
      <c r="AL52" s="81" t="e">
        <f>IF(+All!#REF!="Fresno State",+All!#REF!,IF(+All!#REF!="Fresno State",+All!#REF!,0))</f>
        <v>#REF!</v>
      </c>
      <c r="AM52" s="82" t="e">
        <f>IF(+All!#REF!="Fresno State",+All!#REF!,IF(+All!#REF!="Fresno State",+All!#REF!,0))</f>
        <v>#REF!</v>
      </c>
      <c r="AN52" s="81" t="e">
        <f>IF(+All!#REF!="Fresno State",+All!#REF!,IF(+All!#REF!="Fresno State",+All!#REF!,0))</f>
        <v>#REF!</v>
      </c>
      <c r="AO52" s="83" t="e">
        <f>IF(+All!#REF!="Fresno State",+All!#REF!,IF(+All!#REF!="Fresno State",+All!#REF!,0))</f>
        <v>#REF!</v>
      </c>
      <c r="AP52" s="84" t="e">
        <f>IF(+All!#REF!="Fresno State",+All!#REF!,IF(+All!#REF!="Fresno State",+All!#REF!,0))</f>
        <v>#REF!</v>
      </c>
      <c r="AQ52" s="480" t="e">
        <f>IF(+All!#REF!="Fresno State",+All!#REF!,IF(+All!#REF!="Fresno State",+All!#REF!,0))</f>
        <v>#REF!</v>
      </c>
      <c r="AR52" s="482" t="e">
        <f>IF(+All!#REF!="Fresno State",+All!#REF!,IF(+All!#REF!="Fresno State",+All!#REF!,0))</f>
        <v>#REF!</v>
      </c>
      <c r="AS52" s="483" t="e">
        <f>IF(+All!#REF!="Fresno State",+All!#REF!,IF(+All!#REF!="Fresno State",+All!#REF!,0))</f>
        <v>#REF!</v>
      </c>
      <c r="AT52" s="483" t="e">
        <f>IF(+All!#REF!="Fresno State",+All!#REF!,IF(+All!#REF!="Fresno State",+All!#REF!,0))</f>
        <v>#REF!</v>
      </c>
      <c r="AU52" s="482" t="e">
        <f>IF(+All!#REF!="Fresno State",+All!#REF!,IF(+All!#REF!="Fresno State",+All!#REF!,0))</f>
        <v>#REF!</v>
      </c>
      <c r="AV52" s="483" t="e">
        <f>IF(+All!#REF!="Fresno State",+All!#REF!,IF(+All!#REF!="Fresno State",+All!#REF!,0))</f>
        <v>#REF!</v>
      </c>
      <c r="AW52" s="484" t="e">
        <f>IF(+All!#REF!="Fresno State",+All!#REF!,IF(+All!#REF!="Fresno State",+All!#REF!,0))</f>
        <v>#REF!</v>
      </c>
      <c r="AX52" s="483" t="e">
        <f>IF(+All!#REF!="Fresno State",+All!#REF!,IF(+All!#REF!="Fresno State",+All!#REF!,0))</f>
        <v>#REF!</v>
      </c>
      <c r="AY52" s="88" t="e">
        <f>IF(+All!#REF!="Fresno State",+All!#REF!,IF(+All!#REF!="Fresno State",+All!#REF!,0))</f>
        <v>#REF!</v>
      </c>
      <c r="AZ52" s="89" t="e">
        <f>IF(+All!#REF!="Fresno State",+All!#REF!,IF(+All!#REF!="Fresno State",+All!#REF!,0))</f>
        <v>#REF!</v>
      </c>
      <c r="BA52" s="90" t="e">
        <f>IF(+All!#REF!="Fresno State",+All!#REF!,IF(+All!#REF!="Fresno State",+All!#REF!,0))</f>
        <v>#REF!</v>
      </c>
      <c r="BB52" s="90" t="e">
        <f>IF(+All!#REF!="Fresno State",+All!#REF!,IF(+All!#REF!="Fresno State",+All!#REF!,0))</f>
        <v>#REF!</v>
      </c>
      <c r="BC52" s="91" t="e">
        <f>IF(+All!#REF!="Fresno State",+All!#REF!,IF(+All!#REF!="Fresno State",+All!#REF!,0))</f>
        <v>#REF!</v>
      </c>
      <c r="BD52" s="482" t="e">
        <f>IF(+All!#REF!="Fresno State",+All!#REF!,IF(+All!#REF!="Fresno State",+All!#REF!,0))</f>
        <v>#REF!</v>
      </c>
      <c r="BE52" s="483" t="e">
        <f>IF(+All!#REF!="Fresno State",+All!#REF!,IF(+All!#REF!="Fresno State",+All!#REF!,0))</f>
        <v>#REF!</v>
      </c>
      <c r="BF52" s="483" t="e">
        <f>IF(+All!#REF!="Fresno State",+All!#REF!,IF(+All!#REF!="Fresno State",+All!#REF!,0))</f>
        <v>#REF!</v>
      </c>
      <c r="BG52" s="482" t="e">
        <f>IF(+All!#REF!="Fresno State",+All!#REF!,IF(+All!#REF!="Fresno State",+All!#REF!,0))</f>
        <v>#REF!</v>
      </c>
      <c r="BH52" s="483" t="e">
        <f>IF(+All!#REF!="Fresno State",+All!#REF!,IF(+All!#REF!="Fresno State",+All!#REF!,0))</f>
        <v>#REF!</v>
      </c>
      <c r="BI52" s="484" t="e">
        <f>IF(+All!#REF!="Fresno State",+All!#REF!,IF(+All!#REF!="Fresno State",+All!#REF!,0))</f>
        <v>#REF!</v>
      </c>
      <c r="BJ52" s="92" t="e">
        <f>IF(+All!#REF!="Fresno State",+All!#REF!,IF(+All!#REF!="Fresno State",+All!#REF!,0))</f>
        <v>#REF!</v>
      </c>
      <c r="BK52" s="93" t="e">
        <f>IF(+All!#REF!="Fresno State",+All!#REF!,IF(+All!#REF!="Fresno State",+All!#REF!,0))</f>
        <v>#REF!</v>
      </c>
    </row>
    <row r="53" spans="1:63" x14ac:dyDescent="0.8">
      <c r="A53" s="70">
        <f>IF(+All!$F454="Fresno State",+All!A454,IF(+All!$H454="Fresno State",+All!A454,0))</f>
        <v>6</v>
      </c>
      <c r="B53" s="480" t="str">
        <f>IF(+All!$F454="Fresno State",+All!B454,IF(+All!$H454="Fresno State",+All!B454,0))</f>
        <v>Sat</v>
      </c>
      <c r="C53" s="72">
        <f>IF(+All!$F454="Fresno State",+All!C454,IF(+All!$H454="Fresno State",+All!C454,0))</f>
        <v>44478</v>
      </c>
      <c r="D53" s="73">
        <f>IF(+All!$F454="Fresno State",+All!D454,IF(+All!$H454="Fresno State",+All!D454,0))</f>
        <v>0</v>
      </c>
      <c r="E53" s="707">
        <f>IF(+All!$F454="Fresno State",+All!E454,IF(+All!$H454="Fresno State",+All!E454,0))</f>
        <v>0</v>
      </c>
      <c r="F53" s="75" t="str">
        <f>IF(+All!$F454="Fresno State",+All!F454,IF(+All!$H454="Fresno State",+All!F454,0))</f>
        <v>Fresno State</v>
      </c>
      <c r="G53" s="76" t="str">
        <f>IF(+All!$F454="Fresno State",+All!G454,IF(+All!$H454="Fresno State",+All!G454,0))</f>
        <v>MWC</v>
      </c>
      <c r="H53" s="75" t="str">
        <f>IF(+All!$F454="Fresno State",+All!H454,IF(+All!$H454="Fresno State",+All!H454,0))</f>
        <v>Open</v>
      </c>
      <c r="I53" s="76" t="str">
        <f>IF(+All!$F454="Fresno State",+All!I454,IF(+All!$H454="Fresno State",+All!I454,0))</f>
        <v>ZZZ</v>
      </c>
      <c r="J53" s="706">
        <f>IF(+All!$F454="Fresno State",+All!J454,IF(+All!$H454="Fresno State",+All!J454,0))</f>
        <v>0</v>
      </c>
      <c r="K53" s="707" t="str">
        <f>IF(+All!$F454="Fresno State",+All!K454,IF(+All!$H454="Fresno State",+All!K454,0))</f>
        <v>Fresno State</v>
      </c>
      <c r="L53" s="78">
        <f>IF(+All!$F454="Fresno State",+All!L454,IF(+All!$H454="Fresno State",+All!L454,0))</f>
        <v>0</v>
      </c>
      <c r="M53" s="79">
        <f>IF(+All!$F454="Fresno State",+All!M454,IF(+All!$H454="Fresno State",+All!M454,0))</f>
        <v>0</v>
      </c>
      <c r="N53" s="706">
        <f>IF(+All!$F454="Fresno State",+All!N454,IF(+All!$H454="Fresno State",+All!N454,0))</f>
        <v>0</v>
      </c>
      <c r="O53" s="708">
        <f>IF(+All!$F454="Fresno State",+All!O454,IF(+All!$H454="Fresno State",+All!O454,0))</f>
        <v>0</v>
      </c>
      <c r="P53" s="708">
        <f>IF(+All!$F454="Fresno State",+All!P454,IF(+All!$H454="Fresno State",+All!P454,0))</f>
        <v>0</v>
      </c>
      <c r="Q53" s="707">
        <f>IF(+All!$F454="Fresno State",+All!Q454,IF(+All!$H454="Fresno State",+All!Q454,0))</f>
        <v>0</v>
      </c>
      <c r="R53" s="706">
        <f>IF(+All!$F454="Fresno State",+All!R454,IF(+All!$H454="Fresno State",+All!R454,0))</f>
        <v>0</v>
      </c>
      <c r="S53" s="708">
        <f>IF(+All!$F454="Fresno State",+All!S454,IF(+All!$H454="Fresno State",+All!S454,0))</f>
        <v>0</v>
      </c>
      <c r="T53" s="706">
        <f>IF(+All!$F454="Fresno State",+All!T454,IF(+All!$H454="Fresno State",+All!T454,0))</f>
        <v>0</v>
      </c>
      <c r="U53" s="707">
        <f>IF(+All!$F454="Fresno State",+All!U454,IF(+All!$H454="Fresno State",+All!U454,0))</f>
        <v>0</v>
      </c>
      <c r="V53" s="706" t="e">
        <f>IF(+All!#REF!="Fresno State",+All!#REF!,IF(+All!#REF!="Fresno State",+All!#REF!,0))</f>
        <v>#REF!</v>
      </c>
      <c r="W53" s="707" t="e">
        <f>IF(+All!#REF!="Fresno State",+All!#REF!,IF(+All!#REF!="Fresno State",+All!#REF!,0))</f>
        <v>#REF!</v>
      </c>
      <c r="X53" s="706" t="e">
        <f>IF(+All!#REF!="Fresno State",+All!#REF!,IF(+All!#REF!="Fresno State",+All!#REF!,0))</f>
        <v>#REF!</v>
      </c>
      <c r="Y53" s="707" t="e">
        <f>IF(+All!#REF!="Fresno State",+All!#REF!,IF(+All!#REF!="Fresno State",+All!#REF!,0))</f>
        <v>#REF!</v>
      </c>
      <c r="Z53" s="706" t="e">
        <f>IF(+All!#REF!="Fresno State",+All!#REF!,IF(+All!#REF!="Fresno State",+All!#REF!,0))</f>
        <v>#REF!</v>
      </c>
      <c r="AA53" s="707" t="e">
        <f>IF(+All!#REF!="Fresno State",+All!#REF!,IF(+All!#REF!="Fresno State",+All!#REF!,0))</f>
        <v>#REF!</v>
      </c>
      <c r="AB53" s="706" t="e">
        <f>IF(+All!#REF!="Fresno State",+All!#REF!,IF(+All!#REF!="Fresno State",+All!#REF!,0))</f>
        <v>#REF!</v>
      </c>
      <c r="AC53" s="707" t="e">
        <f>IF(+All!#REF!="Fresno State",+All!#REF!,IF(+All!#REF!="Fresno State",+All!#REF!,0))</f>
        <v>#REF!</v>
      </c>
      <c r="AD53" s="706" t="e">
        <f>IF(+All!#REF!="Fresno State",+All!#REF!,IF(+All!#REF!="Fresno State",+All!#REF!,0))</f>
        <v>#REF!</v>
      </c>
      <c r="AE53" s="707" t="e">
        <f>IF(+All!#REF!="Fresno State",+All!#REF!,IF(+All!#REF!="Fresno State",+All!#REF!,0))</f>
        <v>#REF!</v>
      </c>
      <c r="AF53" s="706" t="e">
        <f>IF(+All!#REF!="Fresno State",+All!#REF!,IF(+All!#REF!="Fresno State",+All!#REF!,0))</f>
        <v>#REF!</v>
      </c>
      <c r="AG53" s="707" t="e">
        <f>IF(+All!#REF!="Fresno State",+All!#REF!,IF(+All!#REF!="Fresno State",+All!#REF!,0))</f>
        <v>#REF!</v>
      </c>
      <c r="AH53" s="706" t="e">
        <f>IF(+All!#REF!="Fresno State",+All!#REF!,IF(+All!#REF!="Fresno State",+All!#REF!,0))</f>
        <v>#REF!</v>
      </c>
      <c r="AI53" s="707" t="e">
        <f>IF(+All!#REF!="Fresno State",+All!#REF!,IF(+All!#REF!="Fresno State",+All!#REF!,0))</f>
        <v>#REF!</v>
      </c>
      <c r="AJ53" s="706" t="e">
        <f>IF(+All!#REF!="Fresno State",+All!#REF!,IF(+All!#REF!="Fresno State",+All!#REF!,0))</f>
        <v>#REF!</v>
      </c>
      <c r="AK53" s="707" t="e">
        <f>IF(+All!#REF!="Fresno State",+All!#REF!,IF(+All!#REF!="Fresno State",+All!#REF!,0))</f>
        <v>#REF!</v>
      </c>
      <c r="AL53" s="81" t="e">
        <f>IF(+All!#REF!="Fresno State",+All!#REF!,IF(+All!#REF!="Fresno State",+All!#REF!,0))</f>
        <v>#REF!</v>
      </c>
      <c r="AM53" s="82" t="e">
        <f>IF(+All!#REF!="Fresno State",+All!#REF!,IF(+All!#REF!="Fresno State",+All!#REF!,0))</f>
        <v>#REF!</v>
      </c>
      <c r="AN53" s="81" t="e">
        <f>IF(+All!#REF!="Fresno State",+All!#REF!,IF(+All!#REF!="Fresno State",+All!#REF!,0))</f>
        <v>#REF!</v>
      </c>
      <c r="AO53" s="83" t="e">
        <f>IF(+All!#REF!="Fresno State",+All!#REF!,IF(+All!#REF!="Fresno State",+All!#REF!,0))</f>
        <v>#REF!</v>
      </c>
      <c r="AP53" s="84" t="e">
        <f>IF(+All!#REF!="Fresno State",+All!#REF!,IF(+All!#REF!="Fresno State",+All!#REF!,0))</f>
        <v>#REF!</v>
      </c>
      <c r="AQ53" s="480" t="e">
        <f>IF(+All!#REF!="Fresno State",+All!#REF!,IF(+All!#REF!="Fresno State",+All!#REF!,0))</f>
        <v>#REF!</v>
      </c>
      <c r="AR53" s="482" t="e">
        <f>IF(+All!#REF!="Fresno State",+All!#REF!,IF(+All!#REF!="Fresno State",+All!#REF!,0))</f>
        <v>#REF!</v>
      </c>
      <c r="AS53" s="483" t="e">
        <f>IF(+All!#REF!="Fresno State",+All!#REF!,IF(+All!#REF!="Fresno State",+All!#REF!,0))</f>
        <v>#REF!</v>
      </c>
      <c r="AT53" s="483" t="e">
        <f>IF(+All!#REF!="Fresno State",+All!#REF!,IF(+All!#REF!="Fresno State",+All!#REF!,0))</f>
        <v>#REF!</v>
      </c>
      <c r="AU53" s="482" t="e">
        <f>IF(+All!#REF!="Fresno State",+All!#REF!,IF(+All!#REF!="Fresno State",+All!#REF!,0))</f>
        <v>#REF!</v>
      </c>
      <c r="AV53" s="483" t="e">
        <f>IF(+All!#REF!="Fresno State",+All!#REF!,IF(+All!#REF!="Fresno State",+All!#REF!,0))</f>
        <v>#REF!</v>
      </c>
      <c r="AW53" s="484" t="e">
        <f>IF(+All!#REF!="Fresno State",+All!#REF!,IF(+All!#REF!="Fresno State",+All!#REF!,0))</f>
        <v>#REF!</v>
      </c>
      <c r="AX53" s="483" t="e">
        <f>IF(+All!#REF!="Fresno State",+All!#REF!,IF(+All!#REF!="Fresno State",+All!#REF!,0))</f>
        <v>#REF!</v>
      </c>
      <c r="AY53" s="88" t="e">
        <f>IF(+All!#REF!="Fresno State",+All!#REF!,IF(+All!#REF!="Fresno State",+All!#REF!,0))</f>
        <v>#REF!</v>
      </c>
      <c r="AZ53" s="89" t="e">
        <f>IF(+All!#REF!="Fresno State",+All!#REF!,IF(+All!#REF!="Fresno State",+All!#REF!,0))</f>
        <v>#REF!</v>
      </c>
      <c r="BA53" s="90" t="e">
        <f>IF(+All!#REF!="Fresno State",+All!#REF!,IF(+All!#REF!="Fresno State",+All!#REF!,0))</f>
        <v>#REF!</v>
      </c>
      <c r="BB53" s="90" t="e">
        <f>IF(+All!#REF!="Fresno State",+All!#REF!,IF(+All!#REF!="Fresno State",+All!#REF!,0))</f>
        <v>#REF!</v>
      </c>
      <c r="BC53" s="91" t="e">
        <f>IF(+All!#REF!="Fresno State",+All!#REF!,IF(+All!#REF!="Fresno State",+All!#REF!,0))</f>
        <v>#REF!</v>
      </c>
      <c r="BD53" s="482" t="e">
        <f>IF(+All!#REF!="Fresno State",+All!#REF!,IF(+All!#REF!="Fresno State",+All!#REF!,0))</f>
        <v>#REF!</v>
      </c>
      <c r="BE53" s="483" t="e">
        <f>IF(+All!#REF!="Fresno State",+All!#REF!,IF(+All!#REF!="Fresno State",+All!#REF!,0))</f>
        <v>#REF!</v>
      </c>
      <c r="BF53" s="483" t="e">
        <f>IF(+All!#REF!="Fresno State",+All!#REF!,IF(+All!#REF!="Fresno State",+All!#REF!,0))</f>
        <v>#REF!</v>
      </c>
      <c r="BG53" s="482" t="e">
        <f>IF(+All!#REF!="Fresno State",+All!#REF!,IF(+All!#REF!="Fresno State",+All!#REF!,0))</f>
        <v>#REF!</v>
      </c>
      <c r="BH53" s="483" t="e">
        <f>IF(+All!#REF!="Fresno State",+All!#REF!,IF(+All!#REF!="Fresno State",+All!#REF!,0))</f>
        <v>#REF!</v>
      </c>
      <c r="BI53" s="484" t="e">
        <f>IF(+All!#REF!="Fresno State",+All!#REF!,IF(+All!#REF!="Fresno State",+All!#REF!,0))</f>
        <v>#REF!</v>
      </c>
      <c r="BJ53" s="92" t="e">
        <f>IF(+All!#REF!="Fresno State",+All!#REF!,IF(+All!#REF!="Fresno State",+All!#REF!,0))</f>
        <v>#REF!</v>
      </c>
      <c r="BK53" s="93" t="e">
        <f>IF(+All!#REF!="Fresno State",+All!#REF!,IF(+All!#REF!="Fresno State",+All!#REF!,0))</f>
        <v>#REF!</v>
      </c>
    </row>
    <row r="54" spans="1:63" x14ac:dyDescent="0.8">
      <c r="A54" s="70">
        <f>IF(+All!$F514="Fresno State",+All!A514,IF(+All!$H514="Fresno State",+All!A514,0))</f>
        <v>7</v>
      </c>
      <c r="B54" s="480" t="str">
        <f>IF(+All!$F514="Fresno State",+All!B514,IF(+All!$H514="Fresno State",+All!B514,0))</f>
        <v>Sat</v>
      </c>
      <c r="C54" s="72">
        <f>IF(+All!$F514="Fresno State",+All!C514,IF(+All!$H514="Fresno State",+All!C514,0))</f>
        <v>44485</v>
      </c>
      <c r="D54" s="73">
        <f>IF(+All!$F514="Fresno State",+All!D514,IF(+All!$H514="Fresno State",+All!D514,0))</f>
        <v>0.64583333333333337</v>
      </c>
      <c r="E54" s="707" t="str">
        <f>IF(+All!$F514="Fresno State",+All!E514,IF(+All!$H514="Fresno State",+All!E514,0))</f>
        <v>FS2</v>
      </c>
      <c r="F54" s="75" t="str">
        <f>IF(+All!$F514="Fresno State",+All!F514,IF(+All!$H514="Fresno State",+All!F514,0))</f>
        <v>Fresno State</v>
      </c>
      <c r="G54" s="76" t="str">
        <f>IF(+All!$F514="Fresno State",+All!G514,IF(+All!$H514="Fresno State",+All!G514,0))</f>
        <v>MWC</v>
      </c>
      <c r="H54" s="75" t="str">
        <f>IF(+All!$F514="Fresno State",+All!H514,IF(+All!$H514="Fresno State",+All!H514,0))</f>
        <v>Wyoming</v>
      </c>
      <c r="I54" s="76" t="str">
        <f>IF(+All!$F514="Fresno State",+All!I514,IF(+All!$H514="Fresno State",+All!I514,0))</f>
        <v>MWC</v>
      </c>
      <c r="J54" s="706" t="str">
        <f>IF(+All!$F514="Fresno State",+All!J514,IF(+All!$H514="Fresno State",+All!J514,0))</f>
        <v>Fresno State</v>
      </c>
      <c r="K54" s="707" t="str">
        <f>IF(+All!$F514="Fresno State",+All!K514,IF(+All!$H514="Fresno State",+All!K514,0))</f>
        <v>Wyoming</v>
      </c>
      <c r="L54" s="78">
        <f>IF(+All!$F514="Fresno State",+All!L514,IF(+All!$H514="Fresno State",+All!L514,0))</f>
        <v>3.5</v>
      </c>
      <c r="M54" s="79">
        <f>IF(+All!$F514="Fresno State",+All!M514,IF(+All!$H514="Fresno State",+All!M514,0))</f>
        <v>54</v>
      </c>
      <c r="N54" s="706" t="str">
        <f>IF(+All!$F514="Fresno State",+All!N514,IF(+All!$H514="Fresno State",+All!N514,0))</f>
        <v>Fresno State</v>
      </c>
      <c r="O54" s="708">
        <f>IF(+All!$F514="Fresno State",+All!O514,IF(+All!$H514="Fresno State",+All!O514,0))</f>
        <v>17</v>
      </c>
      <c r="P54" s="708" t="str">
        <f>IF(+All!$F514="Fresno State",+All!P514,IF(+All!$H514="Fresno State",+All!P514,0))</f>
        <v>Wyoming</v>
      </c>
      <c r="Q54" s="707">
        <f>IF(+All!$F514="Fresno State",+All!Q514,IF(+All!$H514="Fresno State",+All!Q514,0))</f>
        <v>0</v>
      </c>
      <c r="R54" s="706" t="str">
        <f>IF(+All!$F514="Fresno State",+All!R514,IF(+All!$H514="Fresno State",+All!R514,0))</f>
        <v>Fresno State</v>
      </c>
      <c r="S54" s="708" t="str">
        <f>IF(+All!$F514="Fresno State",+All!S514,IF(+All!$H514="Fresno State",+All!S514,0))</f>
        <v>Wyoming</v>
      </c>
      <c r="T54" s="706" t="str">
        <f>IF(+All!$F514="Fresno State",+All!T514,IF(+All!$H514="Fresno State",+All!T514,0))</f>
        <v>Fresno State</v>
      </c>
      <c r="U54" s="707" t="str">
        <f>IF(+All!$F514="Fresno State",+All!U514,IF(+All!$H514="Fresno State",+All!U514,0))</f>
        <v>W</v>
      </c>
      <c r="V54" s="706" t="e">
        <f>IF(+All!#REF!="Fresno State",+All!#REF!,IF(+All!#REF!="Fresno State",+All!#REF!,0))</f>
        <v>#REF!</v>
      </c>
      <c r="W54" s="707" t="e">
        <f>IF(+All!#REF!="Fresno State",+All!#REF!,IF(+All!#REF!="Fresno State",+All!#REF!,0))</f>
        <v>#REF!</v>
      </c>
      <c r="X54" s="706" t="e">
        <f>IF(+All!#REF!="Fresno State",+All!#REF!,IF(+All!#REF!="Fresno State",+All!#REF!,0))</f>
        <v>#REF!</v>
      </c>
      <c r="Y54" s="707" t="e">
        <f>IF(+All!#REF!="Fresno State",+All!#REF!,IF(+All!#REF!="Fresno State",+All!#REF!,0))</f>
        <v>#REF!</v>
      </c>
      <c r="Z54" s="706" t="e">
        <f>IF(+All!#REF!="Fresno State",+All!#REF!,IF(+All!#REF!="Fresno State",+All!#REF!,0))</f>
        <v>#REF!</v>
      </c>
      <c r="AA54" s="707" t="e">
        <f>IF(+All!#REF!="Fresno State",+All!#REF!,IF(+All!#REF!="Fresno State",+All!#REF!,0))</f>
        <v>#REF!</v>
      </c>
      <c r="AB54" s="706" t="e">
        <f>IF(+All!#REF!="Fresno State",+All!#REF!,IF(+All!#REF!="Fresno State",+All!#REF!,0))</f>
        <v>#REF!</v>
      </c>
      <c r="AC54" s="707" t="e">
        <f>IF(+All!#REF!="Fresno State",+All!#REF!,IF(+All!#REF!="Fresno State",+All!#REF!,0))</f>
        <v>#REF!</v>
      </c>
      <c r="AD54" s="706" t="e">
        <f>IF(+All!#REF!="Fresno State",+All!#REF!,IF(+All!#REF!="Fresno State",+All!#REF!,0))</f>
        <v>#REF!</v>
      </c>
      <c r="AE54" s="707" t="e">
        <f>IF(+All!#REF!="Fresno State",+All!#REF!,IF(+All!#REF!="Fresno State",+All!#REF!,0))</f>
        <v>#REF!</v>
      </c>
      <c r="AF54" s="706" t="e">
        <f>IF(+All!#REF!="Fresno State",+All!#REF!,IF(+All!#REF!="Fresno State",+All!#REF!,0))</f>
        <v>#REF!</v>
      </c>
      <c r="AG54" s="707" t="e">
        <f>IF(+All!#REF!="Fresno State",+All!#REF!,IF(+All!#REF!="Fresno State",+All!#REF!,0))</f>
        <v>#REF!</v>
      </c>
      <c r="AH54" s="706" t="e">
        <f>IF(+All!#REF!="Fresno State",+All!#REF!,IF(+All!#REF!="Fresno State",+All!#REF!,0))</f>
        <v>#REF!</v>
      </c>
      <c r="AI54" s="707" t="e">
        <f>IF(+All!#REF!="Fresno State",+All!#REF!,IF(+All!#REF!="Fresno State",+All!#REF!,0))</f>
        <v>#REF!</v>
      </c>
      <c r="AJ54" s="706" t="e">
        <f>IF(+All!#REF!="Fresno State",+All!#REF!,IF(+All!#REF!="Fresno State",+All!#REF!,0))</f>
        <v>#REF!</v>
      </c>
      <c r="AK54" s="707" t="e">
        <f>IF(+All!#REF!="Fresno State",+All!#REF!,IF(+All!#REF!="Fresno State",+All!#REF!,0))</f>
        <v>#REF!</v>
      </c>
      <c r="AL54" s="81" t="e">
        <f>IF(+All!#REF!="Fresno State",+All!#REF!,IF(+All!#REF!="Fresno State",+All!#REF!,0))</f>
        <v>#REF!</v>
      </c>
      <c r="AM54" s="82" t="e">
        <f>IF(+All!#REF!="Fresno State",+All!#REF!,IF(+All!#REF!="Fresno State",+All!#REF!,0))</f>
        <v>#REF!</v>
      </c>
      <c r="AN54" s="81" t="e">
        <f>IF(+All!#REF!="Fresno State",+All!#REF!,IF(+All!#REF!="Fresno State",+All!#REF!,0))</f>
        <v>#REF!</v>
      </c>
      <c r="AO54" s="83" t="e">
        <f>IF(+All!#REF!="Fresno State",+All!#REF!,IF(+All!#REF!="Fresno State",+All!#REF!,0))</f>
        <v>#REF!</v>
      </c>
      <c r="AP54" s="84" t="e">
        <f>IF(+All!#REF!="Fresno State",+All!#REF!,IF(+All!#REF!="Fresno State",+All!#REF!,0))</f>
        <v>#REF!</v>
      </c>
      <c r="AQ54" s="480" t="e">
        <f>IF(+All!#REF!="Fresno State",+All!#REF!,IF(+All!#REF!="Fresno State",+All!#REF!,0))</f>
        <v>#REF!</v>
      </c>
      <c r="AR54" s="482" t="e">
        <f>IF(+All!#REF!="Fresno State",+All!#REF!,IF(+All!#REF!="Fresno State",+All!#REF!,0))</f>
        <v>#REF!</v>
      </c>
      <c r="AS54" s="483" t="e">
        <f>IF(+All!#REF!="Fresno State",+All!#REF!,IF(+All!#REF!="Fresno State",+All!#REF!,0))</f>
        <v>#REF!</v>
      </c>
      <c r="AT54" s="483" t="e">
        <f>IF(+All!#REF!="Fresno State",+All!#REF!,IF(+All!#REF!="Fresno State",+All!#REF!,0))</f>
        <v>#REF!</v>
      </c>
      <c r="AU54" s="482" t="e">
        <f>IF(+All!#REF!="Fresno State",+All!#REF!,IF(+All!#REF!="Fresno State",+All!#REF!,0))</f>
        <v>#REF!</v>
      </c>
      <c r="AV54" s="483" t="e">
        <f>IF(+All!#REF!="Fresno State",+All!#REF!,IF(+All!#REF!="Fresno State",+All!#REF!,0))</f>
        <v>#REF!</v>
      </c>
      <c r="AW54" s="484" t="e">
        <f>IF(+All!#REF!="Fresno State",+All!#REF!,IF(+All!#REF!="Fresno State",+All!#REF!,0))</f>
        <v>#REF!</v>
      </c>
      <c r="AX54" s="483" t="e">
        <f>IF(+All!#REF!="Fresno State",+All!#REF!,IF(+All!#REF!="Fresno State",+All!#REF!,0))</f>
        <v>#REF!</v>
      </c>
      <c r="AY54" s="88" t="e">
        <f>IF(+All!#REF!="Fresno State",+All!#REF!,IF(+All!#REF!="Fresno State",+All!#REF!,0))</f>
        <v>#REF!</v>
      </c>
      <c r="AZ54" s="89" t="e">
        <f>IF(+All!#REF!="Fresno State",+All!#REF!,IF(+All!#REF!="Fresno State",+All!#REF!,0))</f>
        <v>#REF!</v>
      </c>
      <c r="BA54" s="90" t="e">
        <f>IF(+All!#REF!="Fresno State",+All!#REF!,IF(+All!#REF!="Fresno State",+All!#REF!,0))</f>
        <v>#REF!</v>
      </c>
      <c r="BB54" s="90" t="e">
        <f>IF(+All!#REF!="Fresno State",+All!#REF!,IF(+All!#REF!="Fresno State",+All!#REF!,0))</f>
        <v>#REF!</v>
      </c>
      <c r="BC54" s="91" t="e">
        <f>IF(+All!#REF!="Fresno State",+All!#REF!,IF(+All!#REF!="Fresno State",+All!#REF!,0))</f>
        <v>#REF!</v>
      </c>
      <c r="BD54" s="482" t="e">
        <f>IF(+All!#REF!="Fresno State",+All!#REF!,IF(+All!#REF!="Fresno State",+All!#REF!,0))</f>
        <v>#REF!</v>
      </c>
      <c r="BE54" s="483" t="e">
        <f>IF(+All!#REF!="Fresno State",+All!#REF!,IF(+All!#REF!="Fresno State",+All!#REF!,0))</f>
        <v>#REF!</v>
      </c>
      <c r="BF54" s="483" t="e">
        <f>IF(+All!#REF!="Fresno State",+All!#REF!,IF(+All!#REF!="Fresno State",+All!#REF!,0))</f>
        <v>#REF!</v>
      </c>
      <c r="BG54" s="482" t="e">
        <f>IF(+All!#REF!="Fresno State",+All!#REF!,IF(+All!#REF!="Fresno State",+All!#REF!,0))</f>
        <v>#REF!</v>
      </c>
      <c r="BH54" s="483" t="e">
        <f>IF(+All!#REF!="Fresno State",+All!#REF!,IF(+All!#REF!="Fresno State",+All!#REF!,0))</f>
        <v>#REF!</v>
      </c>
      <c r="BI54" s="484" t="e">
        <f>IF(+All!#REF!="Fresno State",+All!#REF!,IF(+All!#REF!="Fresno State",+All!#REF!,0))</f>
        <v>#REF!</v>
      </c>
      <c r="BJ54" s="92" t="e">
        <f>IF(+All!#REF!="Fresno State",+All!#REF!,IF(+All!#REF!="Fresno State",+All!#REF!,0))</f>
        <v>#REF!</v>
      </c>
      <c r="BK54" s="93" t="e">
        <f>IF(+All!#REF!="Fresno State",+All!#REF!,IF(+All!#REF!="Fresno State",+All!#REF!,0))</f>
        <v>#REF!</v>
      </c>
    </row>
    <row r="55" spans="1:63" x14ac:dyDescent="0.8">
      <c r="A55" s="70">
        <f>IF(+All!$F595="Fresno State",+All!A595,IF(+All!$H595="Fresno State",+All!A595,0))</f>
        <v>8</v>
      </c>
      <c r="B55" s="480" t="str">
        <f>IF(+All!$F595="Fresno State",+All!B595,IF(+All!$H595="Fresno State",+All!B595,0))</f>
        <v>Sat</v>
      </c>
      <c r="C55" s="72">
        <f>IF(+All!$F595="Fresno State",+All!C595,IF(+All!$H595="Fresno State",+All!C595,0))</f>
        <v>44492</v>
      </c>
      <c r="D55" s="73">
        <f>IF(+All!$F595="Fresno State",+All!D595,IF(+All!$H595="Fresno State",+All!D595,0))</f>
        <v>0.79166666666666663</v>
      </c>
      <c r="E55" s="707" t="str">
        <f>IF(+All!$F595="Fresno State",+All!E595,IF(+All!$H595="Fresno State",+All!E595,0))</f>
        <v>FS2</v>
      </c>
      <c r="F55" s="75" t="str">
        <f>IF(+All!$F595="Fresno State",+All!F595,IF(+All!$H595="Fresno State",+All!F595,0))</f>
        <v>Nevada</v>
      </c>
      <c r="G55" s="76" t="str">
        <f>IF(+All!$F595="Fresno State",+All!G595,IF(+All!$H595="Fresno State",+All!G595,0))</f>
        <v>MWC</v>
      </c>
      <c r="H55" s="75" t="str">
        <f>IF(+All!$F595="Fresno State",+All!H595,IF(+All!$H595="Fresno State",+All!H595,0))</f>
        <v>Fresno State</v>
      </c>
      <c r="I55" s="76" t="str">
        <f>IF(+All!$F595="Fresno State",+All!I595,IF(+All!$H595="Fresno State",+All!I595,0))</f>
        <v>MWC</v>
      </c>
      <c r="J55" s="706" t="str">
        <f>IF(+All!$F595="Fresno State",+All!J595,IF(+All!$H595="Fresno State",+All!J595,0))</f>
        <v>Fresno State</v>
      </c>
      <c r="K55" s="707" t="str">
        <f>IF(+All!$F595="Fresno State",+All!K595,IF(+All!$H595="Fresno State",+All!K595,0))</f>
        <v>Nevada</v>
      </c>
      <c r="L55" s="78">
        <f>IF(+All!$F595="Fresno State",+All!L595,IF(+All!$H595="Fresno State",+All!L595,0))</f>
        <v>3.5</v>
      </c>
      <c r="M55" s="79">
        <f>IF(+All!$F595="Fresno State",+All!M595,IF(+All!$H595="Fresno State",+All!M595,0))</f>
        <v>65</v>
      </c>
      <c r="N55" s="706" t="str">
        <f>IF(+All!$F595="Fresno State",+All!N595,IF(+All!$H595="Fresno State",+All!N595,0))</f>
        <v>Fresno State</v>
      </c>
      <c r="O55" s="708">
        <f>IF(+All!$F595="Fresno State",+All!O595,IF(+All!$H595="Fresno State",+All!O595,0))</f>
        <v>34</v>
      </c>
      <c r="P55" s="708" t="str">
        <f>IF(+All!$F595="Fresno State",+All!P595,IF(+All!$H595="Fresno State",+All!P595,0))</f>
        <v>Nevada</v>
      </c>
      <c r="Q55" s="707">
        <f>IF(+All!$F595="Fresno State",+All!Q595,IF(+All!$H595="Fresno State",+All!Q595,0))</f>
        <v>32</v>
      </c>
      <c r="R55" s="706" t="str">
        <f>IF(+All!$F595="Fresno State",+All!R595,IF(+All!$H595="Fresno State",+All!R595,0))</f>
        <v>Nevada</v>
      </c>
      <c r="S55" s="708" t="str">
        <f>IF(+All!$F595="Fresno State",+All!S595,IF(+All!$H595="Fresno State",+All!S595,0))</f>
        <v>Fresno State</v>
      </c>
      <c r="T55" s="706" t="str">
        <f>IF(+All!$F595="Fresno State",+All!T595,IF(+All!$H595="Fresno State",+All!T595,0))</f>
        <v>Fresno State</v>
      </c>
      <c r="U55" s="707" t="str">
        <f>IF(+All!$F595="Fresno State",+All!U595,IF(+All!$H595="Fresno State",+All!U595,0))</f>
        <v>L</v>
      </c>
      <c r="V55" s="706" t="e">
        <f>IF(+All!#REF!="Fresno State",+All!#REF!,IF(+All!#REF!="Fresno State",+All!#REF!,0))</f>
        <v>#REF!</v>
      </c>
      <c r="W55" s="707" t="e">
        <f>IF(+All!#REF!="Fresno State",+All!#REF!,IF(+All!#REF!="Fresno State",+All!#REF!,0))</f>
        <v>#REF!</v>
      </c>
      <c r="X55" s="706" t="e">
        <f>IF(+All!#REF!="Fresno State",+All!#REF!,IF(+All!#REF!="Fresno State",+All!#REF!,0))</f>
        <v>#REF!</v>
      </c>
      <c r="Y55" s="707" t="e">
        <f>IF(+All!#REF!="Fresno State",+All!#REF!,IF(+All!#REF!="Fresno State",+All!#REF!,0))</f>
        <v>#REF!</v>
      </c>
      <c r="Z55" s="706" t="e">
        <f>IF(+All!#REF!="Fresno State",+All!#REF!,IF(+All!#REF!="Fresno State",+All!#REF!,0))</f>
        <v>#REF!</v>
      </c>
      <c r="AA55" s="707" t="e">
        <f>IF(+All!#REF!="Fresno State",+All!#REF!,IF(+All!#REF!="Fresno State",+All!#REF!,0))</f>
        <v>#REF!</v>
      </c>
      <c r="AB55" s="706" t="e">
        <f>IF(+All!#REF!="Fresno State",+All!#REF!,IF(+All!#REF!="Fresno State",+All!#REF!,0))</f>
        <v>#REF!</v>
      </c>
      <c r="AC55" s="707" t="e">
        <f>IF(+All!#REF!="Fresno State",+All!#REF!,IF(+All!#REF!="Fresno State",+All!#REF!,0))</f>
        <v>#REF!</v>
      </c>
      <c r="AD55" s="706" t="e">
        <f>IF(+All!#REF!="Fresno State",+All!#REF!,IF(+All!#REF!="Fresno State",+All!#REF!,0))</f>
        <v>#REF!</v>
      </c>
      <c r="AE55" s="707" t="e">
        <f>IF(+All!#REF!="Fresno State",+All!#REF!,IF(+All!#REF!="Fresno State",+All!#REF!,0))</f>
        <v>#REF!</v>
      </c>
      <c r="AF55" s="706" t="e">
        <f>IF(+All!#REF!="Fresno State",+All!#REF!,IF(+All!#REF!="Fresno State",+All!#REF!,0))</f>
        <v>#REF!</v>
      </c>
      <c r="AG55" s="707" t="e">
        <f>IF(+All!#REF!="Fresno State",+All!#REF!,IF(+All!#REF!="Fresno State",+All!#REF!,0))</f>
        <v>#REF!</v>
      </c>
      <c r="AH55" s="706" t="e">
        <f>IF(+All!#REF!="Fresno State",+All!#REF!,IF(+All!#REF!="Fresno State",+All!#REF!,0))</f>
        <v>#REF!</v>
      </c>
      <c r="AI55" s="707" t="e">
        <f>IF(+All!#REF!="Fresno State",+All!#REF!,IF(+All!#REF!="Fresno State",+All!#REF!,0))</f>
        <v>#REF!</v>
      </c>
      <c r="AJ55" s="706" t="e">
        <f>IF(+All!#REF!="Fresno State",+All!#REF!,IF(+All!#REF!="Fresno State",+All!#REF!,0))</f>
        <v>#REF!</v>
      </c>
      <c r="AK55" s="707" t="e">
        <f>IF(+All!#REF!="Fresno State",+All!#REF!,IF(+All!#REF!="Fresno State",+All!#REF!,0))</f>
        <v>#REF!</v>
      </c>
      <c r="AL55" s="81" t="e">
        <f>IF(+All!#REF!="Fresno State",+All!#REF!,IF(+All!#REF!="Fresno State",+All!#REF!,0))</f>
        <v>#REF!</v>
      </c>
      <c r="AM55" s="82" t="e">
        <f>IF(+All!#REF!="Fresno State",+All!#REF!,IF(+All!#REF!="Fresno State",+All!#REF!,0))</f>
        <v>#REF!</v>
      </c>
      <c r="AN55" s="81" t="e">
        <f>IF(+All!#REF!="Fresno State",+All!#REF!,IF(+All!#REF!="Fresno State",+All!#REF!,0))</f>
        <v>#REF!</v>
      </c>
      <c r="AO55" s="83" t="e">
        <f>IF(+All!#REF!="Fresno State",+All!#REF!,IF(+All!#REF!="Fresno State",+All!#REF!,0))</f>
        <v>#REF!</v>
      </c>
      <c r="AP55" s="84" t="e">
        <f>IF(+All!#REF!="Fresno State",+All!#REF!,IF(+All!#REF!="Fresno State",+All!#REF!,0))</f>
        <v>#REF!</v>
      </c>
      <c r="AQ55" s="480" t="e">
        <f>IF(+All!#REF!="Fresno State",+All!#REF!,IF(+All!#REF!="Fresno State",+All!#REF!,0))</f>
        <v>#REF!</v>
      </c>
      <c r="AR55" s="482" t="e">
        <f>IF(+All!#REF!="Fresno State",+All!#REF!,IF(+All!#REF!="Fresno State",+All!#REF!,0))</f>
        <v>#REF!</v>
      </c>
      <c r="AS55" s="483" t="e">
        <f>IF(+All!#REF!="Fresno State",+All!#REF!,IF(+All!#REF!="Fresno State",+All!#REF!,0))</f>
        <v>#REF!</v>
      </c>
      <c r="AT55" s="483" t="e">
        <f>IF(+All!#REF!="Fresno State",+All!#REF!,IF(+All!#REF!="Fresno State",+All!#REF!,0))</f>
        <v>#REF!</v>
      </c>
      <c r="AU55" s="482" t="e">
        <f>IF(+All!#REF!="Fresno State",+All!#REF!,IF(+All!#REF!="Fresno State",+All!#REF!,0))</f>
        <v>#REF!</v>
      </c>
      <c r="AV55" s="483" t="e">
        <f>IF(+All!#REF!="Fresno State",+All!#REF!,IF(+All!#REF!="Fresno State",+All!#REF!,0))</f>
        <v>#REF!</v>
      </c>
      <c r="AW55" s="484" t="e">
        <f>IF(+All!#REF!="Fresno State",+All!#REF!,IF(+All!#REF!="Fresno State",+All!#REF!,0))</f>
        <v>#REF!</v>
      </c>
      <c r="AX55" s="483" t="e">
        <f>IF(+All!#REF!="Fresno State",+All!#REF!,IF(+All!#REF!="Fresno State",+All!#REF!,0))</f>
        <v>#REF!</v>
      </c>
      <c r="AY55" s="88" t="e">
        <f>IF(+All!#REF!="Fresno State",+All!#REF!,IF(+All!#REF!="Fresno State",+All!#REF!,0))</f>
        <v>#REF!</v>
      </c>
      <c r="AZ55" s="89" t="e">
        <f>IF(+All!#REF!="Fresno State",+All!#REF!,IF(+All!#REF!="Fresno State",+All!#REF!,0))</f>
        <v>#REF!</v>
      </c>
      <c r="BA55" s="90" t="e">
        <f>IF(+All!#REF!="Fresno State",+All!#REF!,IF(+All!#REF!="Fresno State",+All!#REF!,0))</f>
        <v>#REF!</v>
      </c>
      <c r="BB55" s="90" t="e">
        <f>IF(+All!#REF!="Fresno State",+All!#REF!,IF(+All!#REF!="Fresno State",+All!#REF!,0))</f>
        <v>#REF!</v>
      </c>
      <c r="BC55" s="91" t="e">
        <f>IF(+All!#REF!="Fresno State",+All!#REF!,IF(+All!#REF!="Fresno State",+All!#REF!,0))</f>
        <v>#REF!</v>
      </c>
      <c r="BD55" s="482" t="e">
        <f>IF(+All!#REF!="Fresno State",+All!#REF!,IF(+All!#REF!="Fresno State",+All!#REF!,0))</f>
        <v>#REF!</v>
      </c>
      <c r="BE55" s="483" t="e">
        <f>IF(+All!#REF!="Fresno State",+All!#REF!,IF(+All!#REF!="Fresno State",+All!#REF!,0))</f>
        <v>#REF!</v>
      </c>
      <c r="BF55" s="483" t="e">
        <f>IF(+All!#REF!="Fresno State",+All!#REF!,IF(+All!#REF!="Fresno State",+All!#REF!,0))</f>
        <v>#REF!</v>
      </c>
      <c r="BG55" s="482" t="e">
        <f>IF(+All!#REF!="Fresno State",+All!#REF!,IF(+All!#REF!="Fresno State",+All!#REF!,0))</f>
        <v>#REF!</v>
      </c>
      <c r="BH55" s="483" t="e">
        <f>IF(+All!#REF!="Fresno State",+All!#REF!,IF(+All!#REF!="Fresno State",+All!#REF!,0))</f>
        <v>#REF!</v>
      </c>
      <c r="BI55" s="484" t="e">
        <f>IF(+All!#REF!="Fresno State",+All!#REF!,IF(+All!#REF!="Fresno State",+All!#REF!,0))</f>
        <v>#REF!</v>
      </c>
      <c r="BJ55" s="92" t="e">
        <f>IF(+All!#REF!="Fresno State",+All!#REF!,IF(+All!#REF!="Fresno State",+All!#REF!,0))</f>
        <v>#REF!</v>
      </c>
      <c r="BK55" s="93" t="e">
        <f>IF(+All!#REF!="Fresno State",+All!#REF!,IF(+All!#REF!="Fresno State",+All!#REF!,0))</f>
        <v>#REF!</v>
      </c>
    </row>
    <row r="56" spans="1:63" x14ac:dyDescent="0.8">
      <c r="A56" s="70">
        <f>IF(+All!$F668="Fresno State",+All!A668,IF(+All!$H668="Fresno State",+All!A668,0))</f>
        <v>9</v>
      </c>
      <c r="B56" s="480" t="str">
        <f>IF(+All!$F668="Fresno State",+All!B668,IF(+All!$H668="Fresno State",+All!B668,0))</f>
        <v>Sat</v>
      </c>
      <c r="C56" s="72">
        <f>IF(+All!$F668="Fresno State",+All!C668,IF(+All!$H668="Fresno State",+All!C668,0))</f>
        <v>44499</v>
      </c>
      <c r="D56" s="73">
        <f>IF(+All!$F668="Fresno State",+All!D668,IF(+All!$H668="Fresno State",+All!D668,0))</f>
        <v>0.9375</v>
      </c>
      <c r="E56" s="707" t="str">
        <f>IF(+All!$F668="Fresno State",+All!E668,IF(+All!$H668="Fresno State",+All!E668,0))</f>
        <v>CBSSN</v>
      </c>
      <c r="F56" s="75" t="str">
        <f>IF(+All!$F668="Fresno State",+All!F668,IF(+All!$H668="Fresno State",+All!F668,0))</f>
        <v>Fresno State</v>
      </c>
      <c r="G56" s="76" t="str">
        <f>IF(+All!$F668="Fresno State",+All!G668,IF(+All!$H668="Fresno State",+All!G668,0))</f>
        <v>MWC</v>
      </c>
      <c r="H56" s="75" t="str">
        <f>IF(+All!$F668="Fresno State",+All!H668,IF(+All!$H668="Fresno State",+All!H668,0))</f>
        <v>San Diego State</v>
      </c>
      <c r="I56" s="76" t="str">
        <f>IF(+All!$F668="Fresno State",+All!I668,IF(+All!$H668="Fresno State",+All!I668,0))</f>
        <v>MWC</v>
      </c>
      <c r="J56" s="706" t="str">
        <f>IF(+All!$F668="Fresno State",+All!J668,IF(+All!$H668="Fresno State",+All!J668,0))</f>
        <v>San Diego State</v>
      </c>
      <c r="K56" s="707" t="str">
        <f>IF(+All!$F668="Fresno State",+All!K668,IF(+All!$H668="Fresno State",+All!K668,0))</f>
        <v>Fresno State</v>
      </c>
      <c r="L56" s="78">
        <f>IF(+All!$F668="Fresno State",+All!L668,IF(+All!$H668="Fresno State",+All!L668,0))</f>
        <v>1</v>
      </c>
      <c r="M56" s="79">
        <f>IF(+All!$F668="Fresno State",+All!M668,IF(+All!$H668="Fresno State",+All!M668,0))</f>
        <v>44.5</v>
      </c>
      <c r="N56" s="706" t="str">
        <f>IF(+All!$F668="Fresno State",+All!N668,IF(+All!$H668="Fresno State",+All!N668,0))</f>
        <v>Fresno State</v>
      </c>
      <c r="O56" s="708">
        <f>IF(+All!$F668="Fresno State",+All!O668,IF(+All!$H668="Fresno State",+All!O668,0))</f>
        <v>30</v>
      </c>
      <c r="P56" s="708" t="str">
        <f>IF(+All!$F668="Fresno State",+All!P668,IF(+All!$H668="Fresno State",+All!P668,0))</f>
        <v>San Diego State</v>
      </c>
      <c r="Q56" s="707">
        <f>IF(+All!$F668="Fresno State",+All!Q668,IF(+All!$H668="Fresno State",+All!Q668,0))</f>
        <v>20</v>
      </c>
      <c r="R56" s="706" t="str">
        <f>IF(+All!$F668="Fresno State",+All!R668,IF(+All!$H668="Fresno State",+All!R668,0))</f>
        <v>Fresno State</v>
      </c>
      <c r="S56" s="708" t="str">
        <f>IF(+All!$F668="Fresno State",+All!S668,IF(+All!$H668="Fresno State",+All!S668,0))</f>
        <v>San Diego State</v>
      </c>
      <c r="T56" s="706" t="str">
        <f>IF(+All!$F668="Fresno State",+All!T668,IF(+All!$H668="Fresno State",+All!T668,0))</f>
        <v>San Diego State</v>
      </c>
      <c r="U56" s="707" t="str">
        <f>IF(+All!$F668="Fresno State",+All!U668,IF(+All!$H668="Fresno State",+All!U668,0))</f>
        <v>L</v>
      </c>
      <c r="V56" s="706" t="e">
        <f>IF(+All!#REF!="Fresno State",+All!#REF!,IF(+All!#REF!="Fresno State",+All!#REF!,0))</f>
        <v>#REF!</v>
      </c>
      <c r="W56" s="707" t="e">
        <f>IF(+All!#REF!="Fresno State",+All!#REF!,IF(+All!#REF!="Fresno State",+All!#REF!,0))</f>
        <v>#REF!</v>
      </c>
      <c r="X56" s="706" t="e">
        <f>IF(+All!#REF!="Fresno State",+All!#REF!,IF(+All!#REF!="Fresno State",+All!#REF!,0))</f>
        <v>#REF!</v>
      </c>
      <c r="Y56" s="707" t="e">
        <f>IF(+All!#REF!="Fresno State",+All!#REF!,IF(+All!#REF!="Fresno State",+All!#REF!,0))</f>
        <v>#REF!</v>
      </c>
      <c r="Z56" s="706" t="e">
        <f>IF(+All!#REF!="Fresno State",+All!#REF!,IF(+All!#REF!="Fresno State",+All!#REF!,0))</f>
        <v>#REF!</v>
      </c>
      <c r="AA56" s="707" t="e">
        <f>IF(+All!#REF!="Fresno State",+All!#REF!,IF(+All!#REF!="Fresno State",+All!#REF!,0))</f>
        <v>#REF!</v>
      </c>
      <c r="AB56" s="706" t="e">
        <f>IF(+All!#REF!="Fresno State",+All!#REF!,IF(+All!#REF!="Fresno State",+All!#REF!,0))</f>
        <v>#REF!</v>
      </c>
      <c r="AC56" s="707" t="e">
        <f>IF(+All!#REF!="Fresno State",+All!#REF!,IF(+All!#REF!="Fresno State",+All!#REF!,0))</f>
        <v>#REF!</v>
      </c>
      <c r="AD56" s="706" t="e">
        <f>IF(+All!#REF!="Fresno State",+All!#REF!,IF(+All!#REF!="Fresno State",+All!#REF!,0))</f>
        <v>#REF!</v>
      </c>
      <c r="AE56" s="707" t="e">
        <f>IF(+All!#REF!="Fresno State",+All!#REF!,IF(+All!#REF!="Fresno State",+All!#REF!,0))</f>
        <v>#REF!</v>
      </c>
      <c r="AF56" s="706" t="e">
        <f>IF(+All!#REF!="Fresno State",+All!#REF!,IF(+All!#REF!="Fresno State",+All!#REF!,0))</f>
        <v>#REF!</v>
      </c>
      <c r="AG56" s="707" t="e">
        <f>IF(+All!#REF!="Fresno State",+All!#REF!,IF(+All!#REF!="Fresno State",+All!#REF!,0))</f>
        <v>#REF!</v>
      </c>
      <c r="AH56" s="706" t="e">
        <f>IF(+All!#REF!="Fresno State",+All!#REF!,IF(+All!#REF!="Fresno State",+All!#REF!,0))</f>
        <v>#REF!</v>
      </c>
      <c r="AI56" s="707" t="e">
        <f>IF(+All!#REF!="Fresno State",+All!#REF!,IF(+All!#REF!="Fresno State",+All!#REF!,0))</f>
        <v>#REF!</v>
      </c>
      <c r="AJ56" s="706" t="e">
        <f>IF(+All!#REF!="Fresno State",+All!#REF!,IF(+All!#REF!="Fresno State",+All!#REF!,0))</f>
        <v>#REF!</v>
      </c>
      <c r="AK56" s="707" t="e">
        <f>IF(+All!#REF!="Fresno State",+All!#REF!,IF(+All!#REF!="Fresno State",+All!#REF!,0))</f>
        <v>#REF!</v>
      </c>
      <c r="AL56" s="81" t="e">
        <f>IF(+All!#REF!="Fresno State",+All!#REF!,IF(+All!#REF!="Fresno State",+All!#REF!,0))</f>
        <v>#REF!</v>
      </c>
      <c r="AM56" s="82" t="e">
        <f>IF(+All!#REF!="Fresno State",+All!#REF!,IF(+All!#REF!="Fresno State",+All!#REF!,0))</f>
        <v>#REF!</v>
      </c>
      <c r="AN56" s="81" t="e">
        <f>IF(+All!#REF!="Fresno State",+All!#REF!,IF(+All!#REF!="Fresno State",+All!#REF!,0))</f>
        <v>#REF!</v>
      </c>
      <c r="AO56" s="83" t="e">
        <f>IF(+All!#REF!="Fresno State",+All!#REF!,IF(+All!#REF!="Fresno State",+All!#REF!,0))</f>
        <v>#REF!</v>
      </c>
      <c r="AP56" s="84" t="e">
        <f>IF(+All!#REF!="Fresno State",+All!#REF!,IF(+All!#REF!="Fresno State",+All!#REF!,0))</f>
        <v>#REF!</v>
      </c>
      <c r="AQ56" s="480" t="e">
        <f>IF(+All!#REF!="Fresno State",+All!#REF!,IF(+All!#REF!="Fresno State",+All!#REF!,0))</f>
        <v>#REF!</v>
      </c>
      <c r="AR56" s="482" t="e">
        <f>IF(+All!#REF!="Fresno State",+All!#REF!,IF(+All!#REF!="Fresno State",+All!#REF!,0))</f>
        <v>#REF!</v>
      </c>
      <c r="AS56" s="483" t="e">
        <f>IF(+All!#REF!="Fresno State",+All!#REF!,IF(+All!#REF!="Fresno State",+All!#REF!,0))</f>
        <v>#REF!</v>
      </c>
      <c r="AT56" s="483" t="e">
        <f>IF(+All!#REF!="Fresno State",+All!#REF!,IF(+All!#REF!="Fresno State",+All!#REF!,0))</f>
        <v>#REF!</v>
      </c>
      <c r="AU56" s="482" t="e">
        <f>IF(+All!#REF!="Fresno State",+All!#REF!,IF(+All!#REF!="Fresno State",+All!#REF!,0))</f>
        <v>#REF!</v>
      </c>
      <c r="AV56" s="483" t="e">
        <f>IF(+All!#REF!="Fresno State",+All!#REF!,IF(+All!#REF!="Fresno State",+All!#REF!,0))</f>
        <v>#REF!</v>
      </c>
      <c r="AW56" s="484" t="e">
        <f>IF(+All!#REF!="Fresno State",+All!#REF!,IF(+All!#REF!="Fresno State",+All!#REF!,0))</f>
        <v>#REF!</v>
      </c>
      <c r="AX56" s="483" t="e">
        <f>IF(+All!#REF!="Fresno State",+All!#REF!,IF(+All!#REF!="Fresno State",+All!#REF!,0))</f>
        <v>#REF!</v>
      </c>
      <c r="AY56" s="88" t="e">
        <f>IF(+All!#REF!="Fresno State",+All!#REF!,IF(+All!#REF!="Fresno State",+All!#REF!,0))</f>
        <v>#REF!</v>
      </c>
      <c r="AZ56" s="89" t="e">
        <f>IF(+All!#REF!="Fresno State",+All!#REF!,IF(+All!#REF!="Fresno State",+All!#REF!,0))</f>
        <v>#REF!</v>
      </c>
      <c r="BA56" s="90" t="e">
        <f>IF(+All!#REF!="Fresno State",+All!#REF!,IF(+All!#REF!="Fresno State",+All!#REF!,0))</f>
        <v>#REF!</v>
      </c>
      <c r="BB56" s="90" t="e">
        <f>IF(+All!#REF!="Fresno State",+All!#REF!,IF(+All!#REF!="Fresno State",+All!#REF!,0))</f>
        <v>#REF!</v>
      </c>
      <c r="BC56" s="91" t="e">
        <f>IF(+All!#REF!="Fresno State",+All!#REF!,IF(+All!#REF!="Fresno State",+All!#REF!,0))</f>
        <v>#REF!</v>
      </c>
      <c r="BD56" s="482" t="e">
        <f>IF(+All!#REF!="Fresno State",+All!#REF!,IF(+All!#REF!="Fresno State",+All!#REF!,0))</f>
        <v>#REF!</v>
      </c>
      <c r="BE56" s="483" t="e">
        <f>IF(+All!#REF!="Fresno State",+All!#REF!,IF(+All!#REF!="Fresno State",+All!#REF!,0))</f>
        <v>#REF!</v>
      </c>
      <c r="BF56" s="483" t="e">
        <f>IF(+All!#REF!="Fresno State",+All!#REF!,IF(+All!#REF!="Fresno State",+All!#REF!,0))</f>
        <v>#REF!</v>
      </c>
      <c r="BG56" s="482" t="e">
        <f>IF(+All!#REF!="Fresno State",+All!#REF!,IF(+All!#REF!="Fresno State",+All!#REF!,0))</f>
        <v>#REF!</v>
      </c>
      <c r="BH56" s="483" t="e">
        <f>IF(+All!#REF!="Fresno State",+All!#REF!,IF(+All!#REF!="Fresno State",+All!#REF!,0))</f>
        <v>#REF!</v>
      </c>
      <c r="BI56" s="484" t="e">
        <f>IF(+All!#REF!="Fresno State",+All!#REF!,IF(+All!#REF!="Fresno State",+All!#REF!,0))</f>
        <v>#REF!</v>
      </c>
      <c r="BJ56" s="92" t="e">
        <f>IF(+All!#REF!="Fresno State",+All!#REF!,IF(+All!#REF!="Fresno State",+All!#REF!,0))</f>
        <v>#REF!</v>
      </c>
      <c r="BK56" s="93" t="e">
        <f>IF(+All!#REF!="Fresno State",+All!#REF!,IF(+All!#REF!="Fresno State",+All!#REF!,0))</f>
        <v>#REF!</v>
      </c>
    </row>
    <row r="57" spans="1:63" x14ac:dyDescent="0.8">
      <c r="A57" s="70">
        <f>IF(+All!$F749="Fresno State",+All!A749,IF(+All!$H749="Fresno State",+All!A749,0))</f>
        <v>10</v>
      </c>
      <c r="B57" s="480" t="str">
        <f>IF(+All!$F749="Fresno State",+All!B749,IF(+All!$H749="Fresno State",+All!B749,0))</f>
        <v>Sat</v>
      </c>
      <c r="C57" s="72">
        <f>IF(+All!$F749="Fresno State",+All!C749,IF(+All!$H749="Fresno State",+All!C749,0))</f>
        <v>44506</v>
      </c>
      <c r="D57" s="73">
        <f>IF(+All!$F749="Fresno State",+All!D749,IF(+All!$H749="Fresno State",+All!D749,0))</f>
        <v>0.79166666666666663</v>
      </c>
      <c r="E57" s="707" t="str">
        <f>IF(+All!$F749="Fresno State",+All!E749,IF(+All!$H749="Fresno State",+All!E749,0))</f>
        <v>CBSSN</v>
      </c>
      <c r="F57" s="75" t="str">
        <f>IF(+All!$F749="Fresno State",+All!F749,IF(+All!$H749="Fresno State",+All!F749,0))</f>
        <v>Boise State</v>
      </c>
      <c r="G57" s="76" t="str">
        <f>IF(+All!$F749="Fresno State",+All!G749,IF(+All!$H749="Fresno State",+All!G749,0))</f>
        <v>MWC</v>
      </c>
      <c r="H57" s="75" t="str">
        <f>IF(+All!$F749="Fresno State",+All!H749,IF(+All!$H749="Fresno State",+All!H749,0))</f>
        <v>Fresno State</v>
      </c>
      <c r="I57" s="76" t="str">
        <f>IF(+All!$F749="Fresno State",+All!I749,IF(+All!$H749="Fresno State",+All!I749,0))</f>
        <v>MWC</v>
      </c>
      <c r="J57" s="706" t="str">
        <f>IF(+All!$F749="Fresno State",+All!J749,IF(+All!$H749="Fresno State",+All!J749,0))</f>
        <v>Fresno State</v>
      </c>
      <c r="K57" s="707" t="str">
        <f>IF(+All!$F749="Fresno State",+All!K749,IF(+All!$H749="Fresno State",+All!K749,0))</f>
        <v>Boise State</v>
      </c>
      <c r="L57" s="78">
        <f>IF(+All!$F749="Fresno State",+All!L749,IF(+All!$H749="Fresno State",+All!L749,0))</f>
        <v>5</v>
      </c>
      <c r="M57" s="79">
        <f>IF(+All!$F749="Fresno State",+All!M749,IF(+All!$H749="Fresno State",+All!M749,0))</f>
        <v>58.5</v>
      </c>
      <c r="N57" s="706" t="str">
        <f>IF(+All!$F749="Fresno State",+All!N749,IF(+All!$H749="Fresno State",+All!N749,0))</f>
        <v>Boise State</v>
      </c>
      <c r="O57" s="708">
        <f>IF(+All!$F749="Fresno State",+All!O749,IF(+All!$H749="Fresno State",+All!O749,0))</f>
        <v>40</v>
      </c>
      <c r="P57" s="708" t="str">
        <f>IF(+All!$F749="Fresno State",+All!P749,IF(+All!$H749="Fresno State",+All!P749,0))</f>
        <v>Fresno State</v>
      </c>
      <c r="Q57" s="707">
        <f>IF(+All!$F749="Fresno State",+All!Q749,IF(+All!$H749="Fresno State",+All!Q749,0))</f>
        <v>14</v>
      </c>
      <c r="R57" s="706" t="str">
        <f>IF(+All!$F749="Fresno State",+All!R749,IF(+All!$H749="Fresno State",+All!R749,0))</f>
        <v>Boise State</v>
      </c>
      <c r="S57" s="708" t="str">
        <f>IF(+All!$F749="Fresno State",+All!S749,IF(+All!$H749="Fresno State",+All!S749,0))</f>
        <v>Fresno State</v>
      </c>
      <c r="T57" s="706" t="str">
        <f>IF(+All!$F749="Fresno State",+All!T749,IF(+All!$H749="Fresno State",+All!T749,0))</f>
        <v>Fresno State</v>
      </c>
      <c r="U57" s="707" t="str">
        <f>IF(+All!$F749="Fresno State",+All!U749,IF(+All!$H749="Fresno State",+All!U749,0))</f>
        <v>L</v>
      </c>
      <c r="V57" s="706" t="e">
        <f>IF(+All!#REF!="Fresno State",+All!#REF!,IF(+All!#REF!="Fresno State",+All!#REF!,0))</f>
        <v>#REF!</v>
      </c>
      <c r="W57" s="707" t="e">
        <f>IF(+All!#REF!="Fresno State",+All!#REF!,IF(+All!#REF!="Fresno State",+All!#REF!,0))</f>
        <v>#REF!</v>
      </c>
      <c r="X57" s="706" t="e">
        <f>IF(+All!#REF!="Fresno State",+All!#REF!,IF(+All!#REF!="Fresno State",+All!#REF!,0))</f>
        <v>#REF!</v>
      </c>
      <c r="Y57" s="707" t="e">
        <f>IF(+All!#REF!="Fresno State",+All!#REF!,IF(+All!#REF!="Fresno State",+All!#REF!,0))</f>
        <v>#REF!</v>
      </c>
      <c r="Z57" s="706" t="e">
        <f>IF(+All!#REF!="Fresno State",+All!#REF!,IF(+All!#REF!="Fresno State",+All!#REF!,0))</f>
        <v>#REF!</v>
      </c>
      <c r="AA57" s="707" t="e">
        <f>IF(+All!#REF!="Fresno State",+All!#REF!,IF(+All!#REF!="Fresno State",+All!#REF!,0))</f>
        <v>#REF!</v>
      </c>
      <c r="AB57" s="706" t="e">
        <f>IF(+All!#REF!="Fresno State",+All!#REF!,IF(+All!#REF!="Fresno State",+All!#REF!,0))</f>
        <v>#REF!</v>
      </c>
      <c r="AC57" s="707" t="e">
        <f>IF(+All!#REF!="Fresno State",+All!#REF!,IF(+All!#REF!="Fresno State",+All!#REF!,0))</f>
        <v>#REF!</v>
      </c>
      <c r="AD57" s="706" t="e">
        <f>IF(+All!#REF!="Fresno State",+All!#REF!,IF(+All!#REF!="Fresno State",+All!#REF!,0))</f>
        <v>#REF!</v>
      </c>
      <c r="AE57" s="707" t="e">
        <f>IF(+All!#REF!="Fresno State",+All!#REF!,IF(+All!#REF!="Fresno State",+All!#REF!,0))</f>
        <v>#REF!</v>
      </c>
      <c r="AF57" s="706" t="e">
        <f>IF(+All!#REF!="Fresno State",+All!#REF!,IF(+All!#REF!="Fresno State",+All!#REF!,0))</f>
        <v>#REF!</v>
      </c>
      <c r="AG57" s="707" t="e">
        <f>IF(+All!#REF!="Fresno State",+All!#REF!,IF(+All!#REF!="Fresno State",+All!#REF!,0))</f>
        <v>#REF!</v>
      </c>
      <c r="AH57" s="706" t="e">
        <f>IF(+All!#REF!="Fresno State",+All!#REF!,IF(+All!#REF!="Fresno State",+All!#REF!,0))</f>
        <v>#REF!</v>
      </c>
      <c r="AI57" s="707" t="e">
        <f>IF(+All!#REF!="Fresno State",+All!#REF!,IF(+All!#REF!="Fresno State",+All!#REF!,0))</f>
        <v>#REF!</v>
      </c>
      <c r="AJ57" s="706" t="e">
        <f>IF(+All!#REF!="Fresno State",+All!#REF!,IF(+All!#REF!="Fresno State",+All!#REF!,0))</f>
        <v>#REF!</v>
      </c>
      <c r="AK57" s="707" t="e">
        <f>IF(+All!#REF!="Fresno State",+All!#REF!,IF(+All!#REF!="Fresno State",+All!#REF!,0))</f>
        <v>#REF!</v>
      </c>
      <c r="AL57" s="81" t="e">
        <f>IF(+All!#REF!="Fresno State",+All!#REF!,IF(+All!#REF!="Fresno State",+All!#REF!,0))</f>
        <v>#REF!</v>
      </c>
      <c r="AM57" s="82" t="e">
        <f>IF(+All!#REF!="Fresno State",+All!#REF!,IF(+All!#REF!="Fresno State",+All!#REF!,0))</f>
        <v>#REF!</v>
      </c>
      <c r="AN57" s="81" t="e">
        <f>IF(+All!#REF!="Fresno State",+All!#REF!,IF(+All!#REF!="Fresno State",+All!#REF!,0))</f>
        <v>#REF!</v>
      </c>
      <c r="AO57" s="83" t="e">
        <f>IF(+All!#REF!="Fresno State",+All!#REF!,IF(+All!#REF!="Fresno State",+All!#REF!,0))</f>
        <v>#REF!</v>
      </c>
      <c r="AP57" s="84" t="e">
        <f>IF(+All!#REF!="Fresno State",+All!#REF!,IF(+All!#REF!="Fresno State",+All!#REF!,0))</f>
        <v>#REF!</v>
      </c>
      <c r="AQ57" s="480" t="e">
        <f>IF(+All!#REF!="Fresno State",+All!#REF!,IF(+All!#REF!="Fresno State",+All!#REF!,0))</f>
        <v>#REF!</v>
      </c>
      <c r="AR57" s="482" t="e">
        <f>IF(+All!#REF!="Fresno State",+All!#REF!,IF(+All!#REF!="Fresno State",+All!#REF!,0))</f>
        <v>#REF!</v>
      </c>
      <c r="AS57" s="483" t="e">
        <f>IF(+All!#REF!="Fresno State",+All!#REF!,IF(+All!#REF!="Fresno State",+All!#REF!,0))</f>
        <v>#REF!</v>
      </c>
      <c r="AT57" s="483" t="e">
        <f>IF(+All!#REF!="Fresno State",+All!#REF!,IF(+All!#REF!="Fresno State",+All!#REF!,0))</f>
        <v>#REF!</v>
      </c>
      <c r="AU57" s="482" t="e">
        <f>IF(+All!#REF!="Fresno State",+All!#REF!,IF(+All!#REF!="Fresno State",+All!#REF!,0))</f>
        <v>#REF!</v>
      </c>
      <c r="AV57" s="483" t="e">
        <f>IF(+All!#REF!="Fresno State",+All!#REF!,IF(+All!#REF!="Fresno State",+All!#REF!,0))</f>
        <v>#REF!</v>
      </c>
      <c r="AW57" s="484" t="e">
        <f>IF(+All!#REF!="Fresno State",+All!#REF!,IF(+All!#REF!="Fresno State",+All!#REF!,0))</f>
        <v>#REF!</v>
      </c>
      <c r="AX57" s="483" t="e">
        <f>IF(+All!#REF!="Fresno State",+All!#REF!,IF(+All!#REF!="Fresno State",+All!#REF!,0))</f>
        <v>#REF!</v>
      </c>
      <c r="AY57" s="88" t="e">
        <f>IF(+All!#REF!="Fresno State",+All!#REF!,IF(+All!#REF!="Fresno State",+All!#REF!,0))</f>
        <v>#REF!</v>
      </c>
      <c r="AZ57" s="89" t="e">
        <f>IF(+All!#REF!="Fresno State",+All!#REF!,IF(+All!#REF!="Fresno State",+All!#REF!,0))</f>
        <v>#REF!</v>
      </c>
      <c r="BA57" s="90" t="e">
        <f>IF(+All!#REF!="Fresno State",+All!#REF!,IF(+All!#REF!="Fresno State",+All!#REF!,0))</f>
        <v>#REF!</v>
      </c>
      <c r="BB57" s="90" t="e">
        <f>IF(+All!#REF!="Fresno State",+All!#REF!,IF(+All!#REF!="Fresno State",+All!#REF!,0))</f>
        <v>#REF!</v>
      </c>
      <c r="BC57" s="91" t="e">
        <f>IF(+All!#REF!="Fresno State",+All!#REF!,IF(+All!#REF!="Fresno State",+All!#REF!,0))</f>
        <v>#REF!</v>
      </c>
      <c r="BD57" s="482" t="e">
        <f>IF(+All!#REF!="Fresno State",+All!#REF!,IF(+All!#REF!="Fresno State",+All!#REF!,0))</f>
        <v>#REF!</v>
      </c>
      <c r="BE57" s="483" t="e">
        <f>IF(+All!#REF!="Fresno State",+All!#REF!,IF(+All!#REF!="Fresno State",+All!#REF!,0))</f>
        <v>#REF!</v>
      </c>
      <c r="BF57" s="483" t="e">
        <f>IF(+All!#REF!="Fresno State",+All!#REF!,IF(+All!#REF!="Fresno State",+All!#REF!,0))</f>
        <v>#REF!</v>
      </c>
      <c r="BG57" s="482" t="e">
        <f>IF(+All!#REF!="Fresno State",+All!#REF!,IF(+All!#REF!="Fresno State",+All!#REF!,0))</f>
        <v>#REF!</v>
      </c>
      <c r="BH57" s="483" t="e">
        <f>IF(+All!#REF!="Fresno State",+All!#REF!,IF(+All!#REF!="Fresno State",+All!#REF!,0))</f>
        <v>#REF!</v>
      </c>
      <c r="BI57" s="484" t="e">
        <f>IF(+All!#REF!="Fresno State",+All!#REF!,IF(+All!#REF!="Fresno State",+All!#REF!,0))</f>
        <v>#REF!</v>
      </c>
      <c r="BJ57" s="92" t="e">
        <f>IF(+All!#REF!="Fresno State",+All!#REF!,IF(+All!#REF!="Fresno State",+All!#REF!,0))</f>
        <v>#REF!</v>
      </c>
      <c r="BK57" s="93" t="e">
        <f>IF(+All!#REF!="Fresno State",+All!#REF!,IF(+All!#REF!="Fresno State",+All!#REF!,0))</f>
        <v>#REF!</v>
      </c>
    </row>
    <row r="58" spans="1:63" x14ac:dyDescent="0.8">
      <c r="A58" s="70">
        <f>IF(+All!$F821="Fresno State",+All!A821,IF(+All!$H821="Fresno State",+All!A821,0))</f>
        <v>11</v>
      </c>
      <c r="B58" s="480" t="str">
        <f>IF(+All!$F821="Fresno State",+All!B821,IF(+All!$H821="Fresno State",+All!B821,0))</f>
        <v>Sat</v>
      </c>
      <c r="C58" s="72">
        <f>IF(+All!$F821="Fresno State",+All!C821,IF(+All!$H821="Fresno State",+All!C821,0))</f>
        <v>44513</v>
      </c>
      <c r="D58" s="73">
        <f>IF(+All!$F821="Fresno State",+All!D821,IF(+All!$H821="Fresno State",+All!D821,0))</f>
        <v>0.79166666666666663</v>
      </c>
      <c r="E58" s="707">
        <f>IF(+All!$F821="Fresno State",+All!E821,IF(+All!$H821="Fresno State",+All!E821,0))</f>
        <v>0</v>
      </c>
      <c r="F58" s="75" t="str">
        <f>IF(+All!$F821="Fresno State",+All!F821,IF(+All!$H821="Fresno State",+All!F821,0))</f>
        <v>New Mexico</v>
      </c>
      <c r="G58" s="76" t="str">
        <f>IF(+All!$F821="Fresno State",+All!G821,IF(+All!$H821="Fresno State",+All!G821,0))</f>
        <v>MWC</v>
      </c>
      <c r="H58" s="75" t="str">
        <f>IF(+All!$F821="Fresno State",+All!H821,IF(+All!$H821="Fresno State",+All!H821,0))</f>
        <v>Fresno State</v>
      </c>
      <c r="I58" s="76" t="str">
        <f>IF(+All!$F821="Fresno State",+All!I821,IF(+All!$H821="Fresno State",+All!I821,0))</f>
        <v>MWC</v>
      </c>
      <c r="J58" s="706" t="str">
        <f>IF(+All!$F821="Fresno State",+All!J821,IF(+All!$H821="Fresno State",+All!J821,0))</f>
        <v>Fresno State</v>
      </c>
      <c r="K58" s="707" t="str">
        <f>IF(+All!$F821="Fresno State",+All!K821,IF(+All!$H821="Fresno State",+All!K821,0))</f>
        <v>New Mexico</v>
      </c>
      <c r="L58" s="78">
        <f>IF(+All!$F821="Fresno State",+All!L821,IF(+All!$H821="Fresno State",+All!L821,0))</f>
        <v>24.5</v>
      </c>
      <c r="M58" s="79">
        <f>IF(+All!$F821="Fresno State",+All!M821,IF(+All!$H821="Fresno State",+All!M821,0))</f>
        <v>50.5</v>
      </c>
      <c r="N58" s="706" t="str">
        <f>IF(+All!$F821="Fresno State",+All!N821,IF(+All!$H821="Fresno State",+All!N821,0))</f>
        <v>Fresno State</v>
      </c>
      <c r="O58" s="708">
        <f>IF(+All!$F821="Fresno State",+All!O821,IF(+All!$H821="Fresno State",+All!O821,0))</f>
        <v>34</v>
      </c>
      <c r="P58" s="708" t="str">
        <f>IF(+All!$F821="Fresno State",+All!P821,IF(+All!$H821="Fresno State",+All!P821,0))</f>
        <v>New Mexico</v>
      </c>
      <c r="Q58" s="707">
        <f>IF(+All!$F821="Fresno State",+All!Q821,IF(+All!$H821="Fresno State",+All!Q821,0))</f>
        <v>7</v>
      </c>
      <c r="R58" s="706" t="str">
        <f>IF(+All!$F821="Fresno State",+All!R821,IF(+All!$H821="Fresno State",+All!R821,0))</f>
        <v>Fresno State</v>
      </c>
      <c r="S58" s="708" t="str">
        <f>IF(+All!$F821="Fresno State",+All!S821,IF(+All!$H821="Fresno State",+All!S821,0))</f>
        <v>New Mexico</v>
      </c>
      <c r="T58" s="706" t="str">
        <f>IF(+All!$F821="Fresno State",+All!T821,IF(+All!$H821="Fresno State",+All!T821,0))</f>
        <v>Fresno State</v>
      </c>
      <c r="U58" s="707" t="str">
        <f>IF(+All!$F821="Fresno State",+All!U821,IF(+All!$H821="Fresno State",+All!U821,0))</f>
        <v>W</v>
      </c>
      <c r="V58" s="706" t="e">
        <f>IF(+All!#REF!="Fresno State",+All!#REF!,IF(+All!#REF!="Fresno State",+All!#REF!,0))</f>
        <v>#REF!</v>
      </c>
      <c r="W58" s="707" t="e">
        <f>IF(+All!#REF!="Fresno State",+All!#REF!,IF(+All!#REF!="Fresno State",+All!#REF!,0))</f>
        <v>#REF!</v>
      </c>
      <c r="X58" s="706" t="e">
        <f>IF(+All!#REF!="Fresno State",+All!#REF!,IF(+All!#REF!="Fresno State",+All!#REF!,0))</f>
        <v>#REF!</v>
      </c>
      <c r="Y58" s="707" t="e">
        <f>IF(+All!#REF!="Fresno State",+All!#REF!,IF(+All!#REF!="Fresno State",+All!#REF!,0))</f>
        <v>#REF!</v>
      </c>
      <c r="Z58" s="706" t="e">
        <f>IF(+All!#REF!="Fresno State",+All!#REF!,IF(+All!#REF!="Fresno State",+All!#REF!,0))</f>
        <v>#REF!</v>
      </c>
      <c r="AA58" s="707" t="e">
        <f>IF(+All!#REF!="Fresno State",+All!#REF!,IF(+All!#REF!="Fresno State",+All!#REF!,0))</f>
        <v>#REF!</v>
      </c>
      <c r="AB58" s="706" t="e">
        <f>IF(+All!#REF!="Fresno State",+All!#REF!,IF(+All!#REF!="Fresno State",+All!#REF!,0))</f>
        <v>#REF!</v>
      </c>
      <c r="AC58" s="707" t="e">
        <f>IF(+All!#REF!="Fresno State",+All!#REF!,IF(+All!#REF!="Fresno State",+All!#REF!,0))</f>
        <v>#REF!</v>
      </c>
      <c r="AD58" s="706" t="e">
        <f>IF(+All!#REF!="Fresno State",+All!#REF!,IF(+All!#REF!="Fresno State",+All!#REF!,0))</f>
        <v>#REF!</v>
      </c>
      <c r="AE58" s="707" t="e">
        <f>IF(+All!#REF!="Fresno State",+All!#REF!,IF(+All!#REF!="Fresno State",+All!#REF!,0))</f>
        <v>#REF!</v>
      </c>
      <c r="AF58" s="706" t="e">
        <f>IF(+All!#REF!="Fresno State",+All!#REF!,IF(+All!#REF!="Fresno State",+All!#REF!,0))</f>
        <v>#REF!</v>
      </c>
      <c r="AG58" s="707" t="e">
        <f>IF(+All!#REF!="Fresno State",+All!#REF!,IF(+All!#REF!="Fresno State",+All!#REF!,0))</f>
        <v>#REF!</v>
      </c>
      <c r="AH58" s="706" t="e">
        <f>IF(+All!#REF!="Fresno State",+All!#REF!,IF(+All!#REF!="Fresno State",+All!#REF!,0))</f>
        <v>#REF!</v>
      </c>
      <c r="AI58" s="707" t="e">
        <f>IF(+All!#REF!="Fresno State",+All!#REF!,IF(+All!#REF!="Fresno State",+All!#REF!,0))</f>
        <v>#REF!</v>
      </c>
      <c r="AJ58" s="706" t="e">
        <f>IF(+All!#REF!="Fresno State",+All!#REF!,IF(+All!#REF!="Fresno State",+All!#REF!,0))</f>
        <v>#REF!</v>
      </c>
      <c r="AK58" s="707" t="e">
        <f>IF(+All!#REF!="Fresno State",+All!#REF!,IF(+All!#REF!="Fresno State",+All!#REF!,0))</f>
        <v>#REF!</v>
      </c>
      <c r="AL58" s="81" t="e">
        <f>IF(+All!#REF!="Fresno State",+All!#REF!,IF(+All!#REF!="Fresno State",+All!#REF!,0))</f>
        <v>#REF!</v>
      </c>
      <c r="AM58" s="82" t="e">
        <f>IF(+All!#REF!="Fresno State",+All!#REF!,IF(+All!#REF!="Fresno State",+All!#REF!,0))</f>
        <v>#REF!</v>
      </c>
      <c r="AN58" s="81" t="e">
        <f>IF(+All!#REF!="Fresno State",+All!#REF!,IF(+All!#REF!="Fresno State",+All!#REF!,0))</f>
        <v>#REF!</v>
      </c>
      <c r="AO58" s="83" t="e">
        <f>IF(+All!#REF!="Fresno State",+All!#REF!,IF(+All!#REF!="Fresno State",+All!#REF!,0))</f>
        <v>#REF!</v>
      </c>
      <c r="AP58" s="84" t="e">
        <f>IF(+All!#REF!="Fresno State",+All!#REF!,IF(+All!#REF!="Fresno State",+All!#REF!,0))</f>
        <v>#REF!</v>
      </c>
      <c r="AQ58" s="480" t="e">
        <f>IF(+All!#REF!="Fresno State",+All!#REF!,IF(+All!#REF!="Fresno State",+All!#REF!,0))</f>
        <v>#REF!</v>
      </c>
      <c r="AR58" s="482" t="e">
        <f>IF(+All!#REF!="Fresno State",+All!#REF!,IF(+All!#REF!="Fresno State",+All!#REF!,0))</f>
        <v>#REF!</v>
      </c>
      <c r="AS58" s="483" t="e">
        <f>IF(+All!#REF!="Fresno State",+All!#REF!,IF(+All!#REF!="Fresno State",+All!#REF!,0))</f>
        <v>#REF!</v>
      </c>
      <c r="AT58" s="483" t="e">
        <f>IF(+All!#REF!="Fresno State",+All!#REF!,IF(+All!#REF!="Fresno State",+All!#REF!,0))</f>
        <v>#REF!</v>
      </c>
      <c r="AU58" s="482" t="e">
        <f>IF(+All!#REF!="Fresno State",+All!#REF!,IF(+All!#REF!="Fresno State",+All!#REF!,0))</f>
        <v>#REF!</v>
      </c>
      <c r="AV58" s="483" t="e">
        <f>IF(+All!#REF!="Fresno State",+All!#REF!,IF(+All!#REF!="Fresno State",+All!#REF!,0))</f>
        <v>#REF!</v>
      </c>
      <c r="AW58" s="484" t="e">
        <f>IF(+All!#REF!="Fresno State",+All!#REF!,IF(+All!#REF!="Fresno State",+All!#REF!,0))</f>
        <v>#REF!</v>
      </c>
      <c r="AX58" s="483" t="e">
        <f>IF(+All!#REF!="Fresno State",+All!#REF!,IF(+All!#REF!="Fresno State",+All!#REF!,0))</f>
        <v>#REF!</v>
      </c>
      <c r="AY58" s="88" t="e">
        <f>IF(+All!#REF!="Fresno State",+All!#REF!,IF(+All!#REF!="Fresno State",+All!#REF!,0))</f>
        <v>#REF!</v>
      </c>
      <c r="AZ58" s="89" t="e">
        <f>IF(+All!#REF!="Fresno State",+All!#REF!,IF(+All!#REF!="Fresno State",+All!#REF!,0))</f>
        <v>#REF!</v>
      </c>
      <c r="BA58" s="90" t="e">
        <f>IF(+All!#REF!="Fresno State",+All!#REF!,IF(+All!#REF!="Fresno State",+All!#REF!,0))</f>
        <v>#REF!</v>
      </c>
      <c r="BB58" s="90" t="e">
        <f>IF(+All!#REF!="Fresno State",+All!#REF!,IF(+All!#REF!="Fresno State",+All!#REF!,0))</f>
        <v>#REF!</v>
      </c>
      <c r="BC58" s="91" t="e">
        <f>IF(+All!#REF!="Fresno State",+All!#REF!,IF(+All!#REF!="Fresno State",+All!#REF!,0))</f>
        <v>#REF!</v>
      </c>
      <c r="BD58" s="482" t="e">
        <f>IF(+All!#REF!="Fresno State",+All!#REF!,IF(+All!#REF!="Fresno State",+All!#REF!,0))</f>
        <v>#REF!</v>
      </c>
      <c r="BE58" s="483" t="e">
        <f>IF(+All!#REF!="Fresno State",+All!#REF!,IF(+All!#REF!="Fresno State",+All!#REF!,0))</f>
        <v>#REF!</v>
      </c>
      <c r="BF58" s="483" t="e">
        <f>IF(+All!#REF!="Fresno State",+All!#REF!,IF(+All!#REF!="Fresno State",+All!#REF!,0))</f>
        <v>#REF!</v>
      </c>
      <c r="BG58" s="482" t="e">
        <f>IF(+All!#REF!="Fresno State",+All!#REF!,IF(+All!#REF!="Fresno State",+All!#REF!,0))</f>
        <v>#REF!</v>
      </c>
      <c r="BH58" s="483" t="e">
        <f>IF(+All!#REF!="Fresno State",+All!#REF!,IF(+All!#REF!="Fresno State",+All!#REF!,0))</f>
        <v>#REF!</v>
      </c>
      <c r="BI58" s="484" t="e">
        <f>IF(+All!#REF!="Fresno State",+All!#REF!,IF(+All!#REF!="Fresno State",+All!#REF!,0))</f>
        <v>#REF!</v>
      </c>
      <c r="BJ58" s="92" t="e">
        <f>IF(+All!#REF!="Fresno State",+All!#REF!,IF(+All!#REF!="Fresno State",+All!#REF!,0))</f>
        <v>#REF!</v>
      </c>
      <c r="BK58" s="93" t="e">
        <f>IF(+All!#REF!="Fresno State",+All!#REF!,IF(+All!#REF!="Fresno State",+All!#REF!,0))</f>
        <v>#REF!</v>
      </c>
    </row>
    <row r="59" spans="1:63" x14ac:dyDescent="0.8">
      <c r="A59" s="70">
        <f>IF(+All!$F913="Fresno State",+All!A913,IF(+All!$H913="Fresno State",+All!A913,0))</f>
        <v>12</v>
      </c>
      <c r="B59" s="480" t="str">
        <f>IF(+All!$F913="Fresno State",+All!B913,IF(+All!$H913="Fresno State",+All!B913,0))</f>
        <v>Sat</v>
      </c>
      <c r="C59" s="72">
        <f>IF(+All!$F913="Fresno State",+All!C913,IF(+All!$H913="Fresno State",+All!C913,0))</f>
        <v>44520</v>
      </c>
      <c r="D59" s="73">
        <f>IF(+All!$F913="Fresno State",+All!D913,IF(+All!$H913="Fresno State",+All!D913,0))</f>
        <v>0</v>
      </c>
      <c r="E59" s="707">
        <f>IF(+All!$F913="Fresno State",+All!E913,IF(+All!$H913="Fresno State",+All!E913,0))</f>
        <v>0</v>
      </c>
      <c r="F59" s="75" t="str">
        <f>IF(+All!$F913="Fresno State",+All!F913,IF(+All!$H913="Fresno State",+All!F913,0))</f>
        <v>Fresno State</v>
      </c>
      <c r="G59" s="76" t="str">
        <f>IF(+All!$F913="Fresno State",+All!G913,IF(+All!$H913="Fresno State",+All!G913,0))</f>
        <v>MWC</v>
      </c>
      <c r="H59" s="75" t="str">
        <f>IF(+All!$F913="Fresno State",+All!H913,IF(+All!$H913="Fresno State",+All!H913,0))</f>
        <v>Open</v>
      </c>
      <c r="I59" s="76" t="str">
        <f>IF(+All!$F913="Fresno State",+All!I913,IF(+All!$H913="Fresno State",+All!I913,0))</f>
        <v>ZZZ</v>
      </c>
      <c r="J59" s="706">
        <f>IF(+All!$F913="Fresno State",+All!J913,IF(+All!$H913="Fresno State",+All!J913,0))</f>
        <v>0</v>
      </c>
      <c r="K59" s="707" t="str">
        <f>IF(+All!$F913="Fresno State",+All!K913,IF(+All!$H913="Fresno State",+All!K913,0))</f>
        <v>Fresno State</v>
      </c>
      <c r="L59" s="78">
        <f>IF(+All!$F913="Fresno State",+All!L913,IF(+All!$H913="Fresno State",+All!L913,0))</f>
        <v>0</v>
      </c>
      <c r="M59" s="79">
        <f>IF(+All!$F913="Fresno State",+All!M913,IF(+All!$H913="Fresno State",+All!M913,0))</f>
        <v>0</v>
      </c>
      <c r="N59" s="706">
        <f>IF(+All!$F913="Fresno State",+All!N913,IF(+All!$H913="Fresno State",+All!N913,0))</f>
        <v>0</v>
      </c>
      <c r="O59" s="708">
        <f>IF(+All!$F913="Fresno State",+All!O913,IF(+All!$H913="Fresno State",+All!O913,0))</f>
        <v>0</v>
      </c>
      <c r="P59" s="708">
        <f>IF(+All!$F913="Fresno State",+All!P913,IF(+All!$H913="Fresno State",+All!P913,0))</f>
        <v>0</v>
      </c>
      <c r="Q59" s="707">
        <f>IF(+All!$F913="Fresno State",+All!Q913,IF(+All!$H913="Fresno State",+All!Q913,0))</f>
        <v>0</v>
      </c>
      <c r="R59" s="706">
        <f>IF(+All!$F913="Fresno State",+All!R913,IF(+All!$H913="Fresno State",+All!R913,0))</f>
        <v>0</v>
      </c>
      <c r="S59" s="708">
        <f>IF(+All!$F913="Fresno State",+All!S913,IF(+All!$H913="Fresno State",+All!S913,0))</f>
        <v>0</v>
      </c>
      <c r="T59" s="706">
        <f>IF(+All!$F913="Fresno State",+All!T913,IF(+All!$H913="Fresno State",+All!T913,0))</f>
        <v>0</v>
      </c>
      <c r="U59" s="707">
        <f>IF(+All!$F913="Fresno State",+All!U913,IF(+All!$H913="Fresno State",+All!U913,0))</f>
        <v>0</v>
      </c>
      <c r="V59" s="706" t="e">
        <f>IF(+All!#REF!="Fresno State",+All!#REF!,IF(+All!#REF!="Fresno State",+All!#REF!,0))</f>
        <v>#REF!</v>
      </c>
      <c r="W59" s="707" t="e">
        <f>IF(+All!#REF!="Fresno State",+All!#REF!,IF(+All!#REF!="Fresno State",+All!#REF!,0))</f>
        <v>#REF!</v>
      </c>
      <c r="X59" s="706" t="e">
        <f>IF(+All!#REF!="Fresno State",+All!#REF!,IF(+All!#REF!="Fresno State",+All!#REF!,0))</f>
        <v>#REF!</v>
      </c>
      <c r="Y59" s="707" t="e">
        <f>IF(+All!#REF!="Fresno State",+All!#REF!,IF(+All!#REF!="Fresno State",+All!#REF!,0))</f>
        <v>#REF!</v>
      </c>
      <c r="Z59" s="706" t="e">
        <f>IF(+All!#REF!="Fresno State",+All!#REF!,IF(+All!#REF!="Fresno State",+All!#REF!,0))</f>
        <v>#REF!</v>
      </c>
      <c r="AA59" s="707" t="e">
        <f>IF(+All!#REF!="Fresno State",+All!#REF!,IF(+All!#REF!="Fresno State",+All!#REF!,0))</f>
        <v>#REF!</v>
      </c>
      <c r="AB59" s="706" t="e">
        <f>IF(+All!#REF!="Fresno State",+All!#REF!,IF(+All!#REF!="Fresno State",+All!#REF!,0))</f>
        <v>#REF!</v>
      </c>
      <c r="AC59" s="707" t="e">
        <f>IF(+All!#REF!="Fresno State",+All!#REF!,IF(+All!#REF!="Fresno State",+All!#REF!,0))</f>
        <v>#REF!</v>
      </c>
      <c r="AD59" s="706" t="e">
        <f>IF(+All!#REF!="Fresno State",+All!#REF!,IF(+All!#REF!="Fresno State",+All!#REF!,0))</f>
        <v>#REF!</v>
      </c>
      <c r="AE59" s="707" t="e">
        <f>IF(+All!#REF!="Fresno State",+All!#REF!,IF(+All!#REF!="Fresno State",+All!#REF!,0))</f>
        <v>#REF!</v>
      </c>
      <c r="AF59" s="706" t="e">
        <f>IF(+All!#REF!="Fresno State",+All!#REF!,IF(+All!#REF!="Fresno State",+All!#REF!,0))</f>
        <v>#REF!</v>
      </c>
      <c r="AG59" s="707" t="e">
        <f>IF(+All!#REF!="Fresno State",+All!#REF!,IF(+All!#REF!="Fresno State",+All!#REF!,0))</f>
        <v>#REF!</v>
      </c>
      <c r="AH59" s="706" t="e">
        <f>IF(+All!#REF!="Fresno State",+All!#REF!,IF(+All!#REF!="Fresno State",+All!#REF!,0))</f>
        <v>#REF!</v>
      </c>
      <c r="AI59" s="707" t="e">
        <f>IF(+All!#REF!="Fresno State",+All!#REF!,IF(+All!#REF!="Fresno State",+All!#REF!,0))</f>
        <v>#REF!</v>
      </c>
      <c r="AJ59" s="706" t="e">
        <f>IF(+All!#REF!="Fresno State",+All!#REF!,IF(+All!#REF!="Fresno State",+All!#REF!,0))</f>
        <v>#REF!</v>
      </c>
      <c r="AK59" s="707" t="e">
        <f>IF(+All!#REF!="Fresno State",+All!#REF!,IF(+All!#REF!="Fresno State",+All!#REF!,0))</f>
        <v>#REF!</v>
      </c>
      <c r="AL59" s="81" t="e">
        <f>IF(+All!#REF!="Fresno State",+All!#REF!,IF(+All!#REF!="Fresno State",+All!#REF!,0))</f>
        <v>#REF!</v>
      </c>
      <c r="AM59" s="82" t="e">
        <f>IF(+All!#REF!="Fresno State",+All!#REF!,IF(+All!#REF!="Fresno State",+All!#REF!,0))</f>
        <v>#REF!</v>
      </c>
      <c r="AN59" s="81" t="e">
        <f>IF(+All!#REF!="Fresno State",+All!#REF!,IF(+All!#REF!="Fresno State",+All!#REF!,0))</f>
        <v>#REF!</v>
      </c>
      <c r="AO59" s="83" t="e">
        <f>IF(+All!#REF!="Fresno State",+All!#REF!,IF(+All!#REF!="Fresno State",+All!#REF!,0))</f>
        <v>#REF!</v>
      </c>
      <c r="AP59" s="84" t="e">
        <f>IF(+All!#REF!="Fresno State",+All!#REF!,IF(+All!#REF!="Fresno State",+All!#REF!,0))</f>
        <v>#REF!</v>
      </c>
      <c r="AQ59" s="480" t="e">
        <f>IF(+All!#REF!="Fresno State",+All!#REF!,IF(+All!#REF!="Fresno State",+All!#REF!,0))</f>
        <v>#REF!</v>
      </c>
      <c r="AR59" s="482" t="e">
        <f>IF(+All!#REF!="Fresno State",+All!#REF!,IF(+All!#REF!="Fresno State",+All!#REF!,0))</f>
        <v>#REF!</v>
      </c>
      <c r="AS59" s="483" t="e">
        <f>IF(+All!#REF!="Fresno State",+All!#REF!,IF(+All!#REF!="Fresno State",+All!#REF!,0))</f>
        <v>#REF!</v>
      </c>
      <c r="AT59" s="483" t="e">
        <f>IF(+All!#REF!="Fresno State",+All!#REF!,IF(+All!#REF!="Fresno State",+All!#REF!,0))</f>
        <v>#REF!</v>
      </c>
      <c r="AU59" s="482" t="e">
        <f>IF(+All!#REF!="Fresno State",+All!#REF!,IF(+All!#REF!="Fresno State",+All!#REF!,0))</f>
        <v>#REF!</v>
      </c>
      <c r="AV59" s="483" t="e">
        <f>IF(+All!#REF!="Fresno State",+All!#REF!,IF(+All!#REF!="Fresno State",+All!#REF!,0))</f>
        <v>#REF!</v>
      </c>
      <c r="AW59" s="484" t="e">
        <f>IF(+All!#REF!="Fresno State",+All!#REF!,IF(+All!#REF!="Fresno State",+All!#REF!,0))</f>
        <v>#REF!</v>
      </c>
      <c r="AX59" s="483" t="e">
        <f>IF(+All!#REF!="Fresno State",+All!#REF!,IF(+All!#REF!="Fresno State",+All!#REF!,0))</f>
        <v>#REF!</v>
      </c>
      <c r="AY59" s="88" t="e">
        <f>IF(+All!#REF!="Fresno State",+All!#REF!,IF(+All!#REF!="Fresno State",+All!#REF!,0))</f>
        <v>#REF!</v>
      </c>
      <c r="AZ59" s="89" t="e">
        <f>IF(+All!#REF!="Fresno State",+All!#REF!,IF(+All!#REF!="Fresno State",+All!#REF!,0))</f>
        <v>#REF!</v>
      </c>
      <c r="BA59" s="90" t="e">
        <f>IF(+All!#REF!="Fresno State",+All!#REF!,IF(+All!#REF!="Fresno State",+All!#REF!,0))</f>
        <v>#REF!</v>
      </c>
      <c r="BB59" s="90" t="e">
        <f>IF(+All!#REF!="Fresno State",+All!#REF!,IF(+All!#REF!="Fresno State",+All!#REF!,0))</f>
        <v>#REF!</v>
      </c>
      <c r="BC59" s="91" t="e">
        <f>IF(+All!#REF!="Fresno State",+All!#REF!,IF(+All!#REF!="Fresno State",+All!#REF!,0))</f>
        <v>#REF!</v>
      </c>
      <c r="BD59" s="482" t="e">
        <f>IF(+All!#REF!="Fresno State",+All!#REF!,IF(+All!#REF!="Fresno State",+All!#REF!,0))</f>
        <v>#REF!</v>
      </c>
      <c r="BE59" s="483" t="e">
        <f>IF(+All!#REF!="Fresno State",+All!#REF!,IF(+All!#REF!="Fresno State",+All!#REF!,0))</f>
        <v>#REF!</v>
      </c>
      <c r="BF59" s="483" t="e">
        <f>IF(+All!#REF!="Fresno State",+All!#REF!,IF(+All!#REF!="Fresno State",+All!#REF!,0))</f>
        <v>#REF!</v>
      </c>
      <c r="BG59" s="482" t="e">
        <f>IF(+All!#REF!="Fresno State",+All!#REF!,IF(+All!#REF!="Fresno State",+All!#REF!,0))</f>
        <v>#REF!</v>
      </c>
      <c r="BH59" s="483" t="e">
        <f>IF(+All!#REF!="Fresno State",+All!#REF!,IF(+All!#REF!="Fresno State",+All!#REF!,0))</f>
        <v>#REF!</v>
      </c>
      <c r="BI59" s="484" t="e">
        <f>IF(+All!#REF!="Fresno State",+All!#REF!,IF(+All!#REF!="Fresno State",+All!#REF!,0))</f>
        <v>#REF!</v>
      </c>
      <c r="BJ59" s="92" t="e">
        <f>IF(+All!#REF!="Fresno State",+All!#REF!,IF(+All!#REF!="Fresno State",+All!#REF!,0))</f>
        <v>#REF!</v>
      </c>
      <c r="BK59" s="93" t="e">
        <f>IF(+All!#REF!="Fresno State",+All!#REF!,IF(+All!#REF!="Fresno State",+All!#REF!,0))</f>
        <v>#REF!</v>
      </c>
    </row>
    <row r="60" spans="1:63" x14ac:dyDescent="0.8">
      <c r="A60" s="70">
        <f>IF(+All!$F959="Fresno State",+All!A959,IF(+All!$H959="Fresno State",+All!A959,0))</f>
        <v>0</v>
      </c>
      <c r="B60" s="480">
        <f>IF(+All!$F959="Fresno State",+All!B959,IF(+All!$H959="Fresno State",+All!B959,0))</f>
        <v>0</v>
      </c>
      <c r="C60" s="72">
        <f>IF(+All!$F959="Fresno State",+All!C959,IF(+All!$H959="Fresno State",+All!C959,0))</f>
        <v>0</v>
      </c>
      <c r="D60" s="73">
        <f>IF(+All!$F959="Fresno State",+All!D959,IF(+All!$H959="Fresno State",+All!D959,0))</f>
        <v>0</v>
      </c>
      <c r="E60" s="707">
        <f>IF(+All!$F959="Fresno State",+All!E959,IF(+All!$H959="Fresno State",+All!E959,0))</f>
        <v>0</v>
      </c>
      <c r="F60" s="75">
        <f>IF(+All!$F959="Fresno State",+All!F959,IF(+All!$H959="Fresno State",+All!F959,0))</f>
        <v>0</v>
      </c>
      <c r="G60" s="76">
        <f>IF(+All!$F959="Fresno State",+All!G959,IF(+All!$H959="Fresno State",+All!G959,0))</f>
        <v>0</v>
      </c>
      <c r="H60" s="75">
        <f>IF(+All!$F959="Fresno State",+All!H959,IF(+All!$H959="Fresno State",+All!H959,0))</f>
        <v>0</v>
      </c>
      <c r="I60" s="76">
        <f>IF(+All!$F959="Fresno State",+All!I959,IF(+All!$H959="Fresno State",+All!I959,0))</f>
        <v>0</v>
      </c>
      <c r="J60" s="706">
        <f>IF(+All!$F959="Fresno State",+All!J959,IF(+All!$H959="Fresno State",+All!J959,0))</f>
        <v>0</v>
      </c>
      <c r="K60" s="707">
        <f>IF(+All!$F959="Fresno State",+All!K959,IF(+All!$H959="Fresno State",+All!K959,0))</f>
        <v>0</v>
      </c>
      <c r="L60" s="78">
        <f>IF(+All!$F959="Fresno State",+All!L959,IF(+All!$H959="Fresno State",+All!L959,0))</f>
        <v>0</v>
      </c>
      <c r="M60" s="79">
        <f>IF(+All!$F959="Fresno State",+All!M959,IF(+All!$H959="Fresno State",+All!M959,0))</f>
        <v>0</v>
      </c>
      <c r="N60" s="706">
        <f>IF(+All!$F959="Fresno State",+All!N959,IF(+All!$H959="Fresno State",+All!N959,0))</f>
        <v>0</v>
      </c>
      <c r="O60" s="708">
        <f>IF(+All!$F959="Fresno State",+All!O959,IF(+All!$H959="Fresno State",+All!O959,0))</f>
        <v>0</v>
      </c>
      <c r="P60" s="708">
        <f>IF(+All!$F959="Fresno State",+All!P959,IF(+All!$H959="Fresno State",+All!P959,0))</f>
        <v>0</v>
      </c>
      <c r="Q60" s="707">
        <f>IF(+All!$F959="Fresno State",+All!Q959,IF(+All!$H959="Fresno State",+All!Q959,0))</f>
        <v>0</v>
      </c>
      <c r="R60" s="706">
        <f>IF(+All!$F959="Fresno State",+All!R959,IF(+All!$H959="Fresno State",+All!R959,0))</f>
        <v>0</v>
      </c>
      <c r="S60" s="708">
        <f>IF(+All!$F959="Fresno State",+All!S959,IF(+All!$H959="Fresno State",+All!S959,0))</f>
        <v>0</v>
      </c>
      <c r="T60" s="706">
        <f>IF(+All!$F959="Fresno State",+All!T959,IF(+All!$H959="Fresno State",+All!T959,0))</f>
        <v>0</v>
      </c>
      <c r="U60" s="707">
        <f>IF(+All!$F959="Fresno State",+All!U959,IF(+All!$H959="Fresno State",+All!U959,0))</f>
        <v>0</v>
      </c>
      <c r="V60" s="706" t="e">
        <f>IF(+All!#REF!="Fresno State",+All!#REF!,IF(+All!#REF!="Fresno State",+All!#REF!,0))</f>
        <v>#REF!</v>
      </c>
      <c r="W60" s="707" t="e">
        <f>IF(+All!#REF!="Fresno State",+All!#REF!,IF(+All!#REF!="Fresno State",+All!#REF!,0))</f>
        <v>#REF!</v>
      </c>
      <c r="X60" s="706" t="e">
        <f>IF(+All!#REF!="Fresno State",+All!#REF!,IF(+All!#REF!="Fresno State",+All!#REF!,0))</f>
        <v>#REF!</v>
      </c>
      <c r="Y60" s="707" t="e">
        <f>IF(+All!#REF!="Fresno State",+All!#REF!,IF(+All!#REF!="Fresno State",+All!#REF!,0))</f>
        <v>#REF!</v>
      </c>
      <c r="Z60" s="706" t="e">
        <f>IF(+All!#REF!="Fresno State",+All!#REF!,IF(+All!#REF!="Fresno State",+All!#REF!,0))</f>
        <v>#REF!</v>
      </c>
      <c r="AA60" s="707" t="e">
        <f>IF(+All!#REF!="Fresno State",+All!#REF!,IF(+All!#REF!="Fresno State",+All!#REF!,0))</f>
        <v>#REF!</v>
      </c>
      <c r="AB60" s="706" t="e">
        <f>IF(+All!#REF!="Fresno State",+All!#REF!,IF(+All!#REF!="Fresno State",+All!#REF!,0))</f>
        <v>#REF!</v>
      </c>
      <c r="AC60" s="707" t="e">
        <f>IF(+All!#REF!="Fresno State",+All!#REF!,IF(+All!#REF!="Fresno State",+All!#REF!,0))</f>
        <v>#REF!</v>
      </c>
      <c r="AD60" s="706" t="e">
        <f>IF(+All!#REF!="Fresno State",+All!#REF!,IF(+All!#REF!="Fresno State",+All!#REF!,0))</f>
        <v>#REF!</v>
      </c>
      <c r="AE60" s="707" t="e">
        <f>IF(+All!#REF!="Fresno State",+All!#REF!,IF(+All!#REF!="Fresno State",+All!#REF!,0))</f>
        <v>#REF!</v>
      </c>
      <c r="AF60" s="706" t="e">
        <f>IF(+All!#REF!="Fresno State",+All!#REF!,IF(+All!#REF!="Fresno State",+All!#REF!,0))</f>
        <v>#REF!</v>
      </c>
      <c r="AG60" s="707" t="e">
        <f>IF(+All!#REF!="Fresno State",+All!#REF!,IF(+All!#REF!="Fresno State",+All!#REF!,0))</f>
        <v>#REF!</v>
      </c>
      <c r="AH60" s="706" t="e">
        <f>IF(+All!#REF!="Fresno State",+All!#REF!,IF(+All!#REF!="Fresno State",+All!#REF!,0))</f>
        <v>#REF!</v>
      </c>
      <c r="AI60" s="707" t="e">
        <f>IF(+All!#REF!="Fresno State",+All!#REF!,IF(+All!#REF!="Fresno State",+All!#REF!,0))</f>
        <v>#REF!</v>
      </c>
      <c r="AJ60" s="706" t="e">
        <f>IF(+All!#REF!="Fresno State",+All!#REF!,IF(+All!#REF!="Fresno State",+All!#REF!,0))</f>
        <v>#REF!</v>
      </c>
      <c r="AK60" s="707" t="e">
        <f>IF(+All!#REF!="Fresno State",+All!#REF!,IF(+All!#REF!="Fresno State",+All!#REF!,0))</f>
        <v>#REF!</v>
      </c>
      <c r="AL60" s="81" t="e">
        <f>IF(+All!#REF!="Fresno State",+All!#REF!,IF(+All!#REF!="Fresno State",+All!#REF!,0))</f>
        <v>#REF!</v>
      </c>
      <c r="AM60" s="82" t="e">
        <f>IF(+All!#REF!="Fresno State",+All!#REF!,IF(+All!#REF!="Fresno State",+All!#REF!,0))</f>
        <v>#REF!</v>
      </c>
      <c r="AN60" s="81" t="e">
        <f>IF(+All!#REF!="Fresno State",+All!#REF!,IF(+All!#REF!="Fresno State",+All!#REF!,0))</f>
        <v>#REF!</v>
      </c>
      <c r="AO60" s="83" t="e">
        <f>IF(+All!#REF!="Fresno State",+All!#REF!,IF(+All!#REF!="Fresno State",+All!#REF!,0))</f>
        <v>#REF!</v>
      </c>
      <c r="AP60" s="84" t="e">
        <f>IF(+All!#REF!="Fresno State",+All!#REF!,IF(+All!#REF!="Fresno State",+All!#REF!,0))</f>
        <v>#REF!</v>
      </c>
      <c r="AQ60" s="480" t="e">
        <f>IF(+All!#REF!="Fresno State",+All!#REF!,IF(+All!#REF!="Fresno State",+All!#REF!,0))</f>
        <v>#REF!</v>
      </c>
      <c r="AR60" s="482" t="e">
        <f>IF(+All!#REF!="Fresno State",+All!#REF!,IF(+All!#REF!="Fresno State",+All!#REF!,0))</f>
        <v>#REF!</v>
      </c>
      <c r="AS60" s="483" t="e">
        <f>IF(+All!#REF!="Fresno State",+All!#REF!,IF(+All!#REF!="Fresno State",+All!#REF!,0))</f>
        <v>#REF!</v>
      </c>
      <c r="AT60" s="483" t="e">
        <f>IF(+All!#REF!="Fresno State",+All!#REF!,IF(+All!#REF!="Fresno State",+All!#REF!,0))</f>
        <v>#REF!</v>
      </c>
      <c r="AU60" s="482" t="e">
        <f>IF(+All!#REF!="Fresno State",+All!#REF!,IF(+All!#REF!="Fresno State",+All!#REF!,0))</f>
        <v>#REF!</v>
      </c>
      <c r="AV60" s="483" t="e">
        <f>IF(+All!#REF!="Fresno State",+All!#REF!,IF(+All!#REF!="Fresno State",+All!#REF!,0))</f>
        <v>#REF!</v>
      </c>
      <c r="AW60" s="484" t="e">
        <f>IF(+All!#REF!="Fresno State",+All!#REF!,IF(+All!#REF!="Fresno State",+All!#REF!,0))</f>
        <v>#REF!</v>
      </c>
      <c r="AX60" s="483" t="e">
        <f>IF(+All!#REF!="Fresno State",+All!#REF!,IF(+All!#REF!="Fresno State",+All!#REF!,0))</f>
        <v>#REF!</v>
      </c>
      <c r="AY60" s="88" t="e">
        <f>IF(+All!#REF!="Fresno State",+All!#REF!,IF(+All!#REF!="Fresno State",+All!#REF!,0))</f>
        <v>#REF!</v>
      </c>
      <c r="AZ60" s="89" t="e">
        <f>IF(+All!#REF!="Fresno State",+All!#REF!,IF(+All!#REF!="Fresno State",+All!#REF!,0))</f>
        <v>#REF!</v>
      </c>
      <c r="BA60" s="90" t="e">
        <f>IF(+All!#REF!="Fresno State",+All!#REF!,IF(+All!#REF!="Fresno State",+All!#REF!,0))</f>
        <v>#REF!</v>
      </c>
      <c r="BB60" s="90" t="e">
        <f>IF(+All!#REF!="Fresno State",+All!#REF!,IF(+All!#REF!="Fresno State",+All!#REF!,0))</f>
        <v>#REF!</v>
      </c>
      <c r="BC60" s="91" t="e">
        <f>IF(+All!#REF!="Fresno State",+All!#REF!,IF(+All!#REF!="Fresno State",+All!#REF!,0))</f>
        <v>#REF!</v>
      </c>
      <c r="BD60" s="482" t="e">
        <f>IF(+All!#REF!="Fresno State",+All!#REF!,IF(+All!#REF!="Fresno State",+All!#REF!,0))</f>
        <v>#REF!</v>
      </c>
      <c r="BE60" s="483" t="e">
        <f>IF(+All!#REF!="Fresno State",+All!#REF!,IF(+All!#REF!="Fresno State",+All!#REF!,0))</f>
        <v>#REF!</v>
      </c>
      <c r="BF60" s="483" t="e">
        <f>IF(+All!#REF!="Fresno State",+All!#REF!,IF(+All!#REF!="Fresno State",+All!#REF!,0))</f>
        <v>#REF!</v>
      </c>
      <c r="BG60" s="482" t="e">
        <f>IF(+All!#REF!="Fresno State",+All!#REF!,IF(+All!#REF!="Fresno State",+All!#REF!,0))</f>
        <v>#REF!</v>
      </c>
      <c r="BH60" s="483" t="e">
        <f>IF(+All!#REF!="Fresno State",+All!#REF!,IF(+All!#REF!="Fresno State",+All!#REF!,0))</f>
        <v>#REF!</v>
      </c>
      <c r="BI60" s="484" t="e">
        <f>IF(+All!#REF!="Fresno State",+All!#REF!,IF(+All!#REF!="Fresno State",+All!#REF!,0))</f>
        <v>#REF!</v>
      </c>
      <c r="BJ60" s="92" t="e">
        <f>IF(+All!#REF!="Fresno State",+All!#REF!,IF(+All!#REF!="Fresno State",+All!#REF!,0))</f>
        <v>#REF!</v>
      </c>
      <c r="BK60" s="93" t="e">
        <f>IF(+All!#REF!="Fresno State",+All!#REF!,IF(+All!#REF!="Fresno State",+All!#REF!,0))</f>
        <v>#REF!</v>
      </c>
    </row>
    <row r="61" spans="1:63" x14ac:dyDescent="0.8">
      <c r="A61" s="52"/>
      <c r="B61" s="53"/>
      <c r="C61" s="54"/>
      <c r="D61" s="55"/>
      <c r="E61" s="709"/>
      <c r="F61" s="1219" t="str">
        <f>H62</f>
        <v>Hawaii</v>
      </c>
      <c r="G61" s="1253"/>
      <c r="H61" s="1253"/>
      <c r="I61" s="1254"/>
      <c r="J61" s="705"/>
      <c r="K61" s="709"/>
      <c r="L61" s="58"/>
      <c r="M61" s="59"/>
      <c r="N61" s="705"/>
      <c r="O61" s="9"/>
      <c r="P61" s="9"/>
      <c r="Q61" s="709"/>
      <c r="R61" s="705"/>
      <c r="S61" s="9"/>
      <c r="T61" s="705"/>
      <c r="U61" s="709"/>
      <c r="V61" s="705"/>
      <c r="W61" s="802"/>
      <c r="X61" s="705"/>
      <c r="Y61" s="709"/>
      <c r="Z61" s="705"/>
      <c r="AA61" s="709"/>
      <c r="AB61" s="705"/>
      <c r="AC61" s="709"/>
      <c r="AD61" s="801"/>
      <c r="AE61" s="802"/>
      <c r="AF61" s="801"/>
      <c r="AG61" s="802"/>
      <c r="AH61" s="801"/>
      <c r="AI61" s="802"/>
      <c r="AJ61" s="801"/>
      <c r="AK61" s="802"/>
      <c r="AL61" s="61"/>
      <c r="AM61" s="62"/>
      <c r="AN61" s="62"/>
      <c r="AO61" s="63"/>
      <c r="AP61" s="64"/>
      <c r="AQ61" s="65"/>
      <c r="AR61" s="66"/>
      <c r="AS61" s="67"/>
      <c r="AT61" s="67"/>
      <c r="AU61" s="66"/>
      <c r="AV61" s="67"/>
      <c r="AW61" s="49"/>
      <c r="AX61" s="48"/>
      <c r="AY61" s="66"/>
      <c r="AZ61" s="67"/>
      <c r="BA61" s="49"/>
      <c r="BB61" s="49"/>
      <c r="BC61" s="65"/>
      <c r="BD61" s="66"/>
      <c r="BE61" s="67"/>
      <c r="BF61" s="67"/>
      <c r="BG61" s="66"/>
      <c r="BH61" s="67"/>
      <c r="BI61" s="49"/>
      <c r="BJ61" s="68"/>
      <c r="BK61" s="69"/>
    </row>
    <row r="62" spans="1:63" x14ac:dyDescent="0.8">
      <c r="A62" s="70">
        <f>IF(+All!$F68="Hawaii",+All!A68,IF(+All!$H68="Hawaii",+All!A68,0))</f>
        <v>1</v>
      </c>
      <c r="B62" s="480" t="str">
        <f>IF(+All!$F68="Hawaii",+All!B68,IF(+All!$H68="Hawaii",+All!B68,0))</f>
        <v>Sat</v>
      </c>
      <c r="C62" s="72">
        <f>IF(+All!$F68="Hawaii",+All!C68,IF(+All!$H68="Hawaii",+All!C68,0))</f>
        <v>44443</v>
      </c>
      <c r="D62" s="73">
        <f>IF(+All!$F68="Hawaii",+All!D68,IF(+All!$H68="Hawaii",+All!D68,0))</f>
        <v>0.99958333333333327</v>
      </c>
      <c r="E62" s="707">
        <f>IF(+All!$F68="Hawaii",+All!E68,IF(+All!$H68="Hawaii",+All!E68,0))</f>
        <v>0</v>
      </c>
      <c r="F62" s="75" t="str">
        <f>IF(+All!$F68="Hawaii",+All!F68,IF(+All!$H68="Hawaii",+All!F68,0))</f>
        <v>1AA Portland State</v>
      </c>
      <c r="G62" s="76" t="str">
        <f>IF(+All!$F68="Hawaii",+All!G68,IF(+All!$H68="Hawaii",+All!G68,0))</f>
        <v>1AA</v>
      </c>
      <c r="H62" s="75" t="str">
        <f>IF(+All!$F68="Hawaii",+All!H68,IF(+All!$H68="Hawaii",+All!H68,0))</f>
        <v>Hawaii</v>
      </c>
      <c r="I62" s="76" t="str">
        <f>IF(+All!$F68="Hawaii",+All!I68,IF(+All!$H68="Hawaii",+All!I68,0))</f>
        <v>MWC</v>
      </c>
      <c r="J62" s="706">
        <f>IF(+All!$F68="Hawaii",+All!J68,IF(+All!$H68="Hawaii",+All!J68,0))</f>
        <v>0</v>
      </c>
      <c r="K62" s="707">
        <f>IF(+All!$F68="Hawaii",+All!K68,IF(+All!$H68="Hawaii",+All!K68,0))</f>
        <v>0</v>
      </c>
      <c r="L62" s="78">
        <f>IF(+All!$F68="Hawaii",+All!L68,IF(+All!$H68="Hawaii",+All!L68,0))</f>
        <v>0</v>
      </c>
      <c r="M62" s="79">
        <f>IF(+All!$F68="Hawaii",+All!M68,IF(+All!$H68="Hawaii",+All!M68,0))</f>
        <v>0</v>
      </c>
      <c r="N62" s="706" t="str">
        <f>IF(+All!$F68="Hawaii",+All!N68,IF(+All!$H68="Hawaii",+All!N68,0))</f>
        <v>Hawaii</v>
      </c>
      <c r="O62" s="708">
        <f>IF(+All!$F68="Hawaii",+All!O68,IF(+All!$H68="Hawaii",+All!O68,0))</f>
        <v>49</v>
      </c>
      <c r="P62" s="708" t="str">
        <f>IF(+All!$F68="Hawaii",+All!P68,IF(+All!$H68="Hawaii",+All!P68,0))</f>
        <v>1AA Portland State</v>
      </c>
      <c r="Q62" s="707">
        <f>IF(+All!$F68="Hawaii",+All!Q68,IF(+All!$H68="Hawaii",+All!Q68,0))</f>
        <v>35</v>
      </c>
      <c r="R62" s="706">
        <f>IF(+All!$F68="Hawaii",+All!R68,IF(+All!$H68="Hawaii",+All!R68,0))</f>
        <v>0</v>
      </c>
      <c r="S62" s="708">
        <f>IF(+All!$F68="Hawaii",+All!S68,IF(+All!$H68="Hawaii",+All!S68,0))</f>
        <v>0</v>
      </c>
      <c r="T62" s="706">
        <f>IF(+All!$F68="Hawaii",+All!T68,IF(+All!$H68="Hawaii",+All!T68,0))</f>
        <v>0</v>
      </c>
      <c r="U62" s="707">
        <f>IF(+All!$F68="Hawaii",+All!U68,IF(+All!$H68="Hawaii",+All!U68,0))</f>
        <v>0</v>
      </c>
      <c r="V62" s="705"/>
      <c r="W62" s="826"/>
      <c r="X62" s="705"/>
      <c r="Y62" s="709"/>
      <c r="Z62" s="705"/>
      <c r="AA62" s="709"/>
      <c r="AB62" s="705"/>
      <c r="AC62" s="709"/>
      <c r="AD62" s="825"/>
      <c r="AE62" s="826"/>
      <c r="AF62" s="825"/>
      <c r="AG62" s="826"/>
      <c r="AH62" s="825"/>
      <c r="AI62" s="826"/>
      <c r="AJ62" s="825"/>
      <c r="AK62" s="826"/>
      <c r="AL62" s="61"/>
      <c r="AM62" s="62"/>
      <c r="AN62" s="62"/>
      <c r="AO62" s="63"/>
      <c r="AP62" s="64"/>
      <c r="AQ62" s="65"/>
      <c r="AR62" s="66"/>
      <c r="AS62" s="67"/>
      <c r="AT62" s="67"/>
      <c r="AU62" s="66"/>
      <c r="AV62" s="67"/>
      <c r="AW62" s="49"/>
      <c r="AX62" s="48"/>
      <c r="AY62" s="66"/>
      <c r="AZ62" s="67"/>
      <c r="BA62" s="49"/>
      <c r="BB62" s="49"/>
      <c r="BC62" s="65"/>
      <c r="BD62" s="66"/>
      <c r="BE62" s="67"/>
      <c r="BF62" s="67"/>
      <c r="BG62" s="66"/>
      <c r="BH62" s="67"/>
      <c r="BI62" s="49"/>
      <c r="BJ62" s="68"/>
      <c r="BK62" s="69"/>
    </row>
    <row r="63" spans="1:63" x14ac:dyDescent="0.8">
      <c r="A63" s="70">
        <f>IF(+All!$F160="Hawaii",+All!A160,IF(+All!$H160="Hawaii",+All!A160,0))</f>
        <v>2</v>
      </c>
      <c r="B63" s="480" t="str">
        <f>IF(+All!$F160="Hawaii",+All!B160,IF(+All!$H160="Hawaii",+All!B160,0))</f>
        <v>Sat</v>
      </c>
      <c r="C63" s="72">
        <f>IF(+All!$F160="Hawaii",+All!C160,IF(+All!$H160="Hawaii",+All!C160,0))</f>
        <v>44450</v>
      </c>
      <c r="D63" s="73">
        <f>IF(+All!$F160="Hawaii",+All!D160,IF(+All!$H160="Hawaii",+All!D160,0))</f>
        <v>0.95833333333333337</v>
      </c>
      <c r="E63" s="707" t="str">
        <f>IF(+All!$F160="Hawaii",+All!E160,IF(+All!$H160="Hawaii",+All!E160,0))</f>
        <v>FS1</v>
      </c>
      <c r="F63" s="75" t="str">
        <f>IF(+All!$F160="Hawaii",+All!F160,IF(+All!$H160="Hawaii",+All!F160,0))</f>
        <v>Hawaii</v>
      </c>
      <c r="G63" s="76" t="str">
        <f>IF(+All!$F160="Hawaii",+All!G160,IF(+All!$H160="Hawaii",+All!G160,0))</f>
        <v>MWC</v>
      </c>
      <c r="H63" s="75" t="str">
        <f>IF(+All!$F160="Hawaii",+All!H160,IF(+All!$H160="Hawaii",+All!H160,0))</f>
        <v>Oregon State</v>
      </c>
      <c r="I63" s="76" t="str">
        <f>IF(+All!$F160="Hawaii",+All!I160,IF(+All!$H160="Hawaii",+All!I160,0))</f>
        <v>P12</v>
      </c>
      <c r="J63" s="706" t="str">
        <f>IF(+All!$F160="Hawaii",+All!J160,IF(+All!$H160="Hawaii",+All!J160,0))</f>
        <v>Oregon State</v>
      </c>
      <c r="K63" s="707" t="str">
        <f>IF(+All!$F160="Hawaii",+All!K160,IF(+All!$H160="Hawaii",+All!K160,0))</f>
        <v>Hawaii</v>
      </c>
      <c r="L63" s="78">
        <f>IF(+All!$F160="Hawaii",+All!L160,IF(+All!$H160="Hawaii",+All!L160,0))</f>
        <v>11</v>
      </c>
      <c r="M63" s="79">
        <f>IF(+All!$F160="Hawaii",+All!M160,IF(+All!$H160="Hawaii",+All!M160,0))</f>
        <v>64</v>
      </c>
      <c r="N63" s="706" t="str">
        <f>IF(+All!$F160="Hawaii",+All!N160,IF(+All!$H160="Hawaii",+All!N160,0))</f>
        <v>Oregon State</v>
      </c>
      <c r="O63" s="708">
        <f>IF(+All!$F160="Hawaii",+All!O160,IF(+All!$H160="Hawaii",+All!O160,0))</f>
        <v>45</v>
      </c>
      <c r="P63" s="708" t="str">
        <f>IF(+All!$F160="Hawaii",+All!P160,IF(+All!$H160="Hawaii",+All!P160,0))</f>
        <v>Hawaii</v>
      </c>
      <c r="Q63" s="707">
        <f>IF(+All!$F160="Hawaii",+All!Q160,IF(+All!$H160="Hawaii",+All!Q160,0))</f>
        <v>27</v>
      </c>
      <c r="R63" s="706" t="str">
        <f>IF(+All!$F160="Hawaii",+All!R160,IF(+All!$H160="Hawaii",+All!R160,0))</f>
        <v>Oregon State</v>
      </c>
      <c r="S63" s="708" t="str">
        <f>IF(+All!$F160="Hawaii",+All!S160,IF(+All!$H160="Hawaii",+All!S160,0))</f>
        <v>Hawaii</v>
      </c>
      <c r="T63" s="706" t="str">
        <f>IF(+All!$F160="Hawaii",+All!T160,IF(+All!$H160="Hawaii",+All!T160,0))</f>
        <v>Oregon State</v>
      </c>
      <c r="U63" s="707" t="str">
        <f>IF(+All!$F160="Hawaii",+All!U160,IF(+All!$H160="Hawaii",+All!U160,0))</f>
        <v>W</v>
      </c>
      <c r="V63" s="705"/>
      <c r="W63" s="802"/>
      <c r="X63" s="705"/>
      <c r="Y63" s="709"/>
      <c r="Z63" s="705"/>
      <c r="AA63" s="709"/>
      <c r="AB63" s="705"/>
      <c r="AC63" s="709"/>
      <c r="AD63" s="801"/>
      <c r="AE63" s="802"/>
      <c r="AF63" s="801"/>
      <c r="AG63" s="802"/>
      <c r="AH63" s="801"/>
      <c r="AI63" s="802"/>
      <c r="AJ63" s="801"/>
      <c r="AK63" s="802"/>
      <c r="AL63" s="61"/>
      <c r="AM63" s="62"/>
      <c r="AN63" s="62"/>
      <c r="AO63" s="63"/>
      <c r="AP63" s="64"/>
      <c r="AQ63" s="65"/>
      <c r="AR63" s="66"/>
      <c r="AS63" s="67"/>
      <c r="AT63" s="67"/>
      <c r="AU63" s="66"/>
      <c r="AV63" s="67"/>
      <c r="AW63" s="49"/>
      <c r="AX63" s="48"/>
      <c r="AY63" s="66"/>
      <c r="AZ63" s="67"/>
      <c r="BA63" s="49"/>
      <c r="BB63" s="49"/>
      <c r="BC63" s="65"/>
      <c r="BD63" s="66"/>
      <c r="BE63" s="67"/>
      <c r="BF63" s="67"/>
      <c r="BG63" s="66"/>
      <c r="BH63" s="67"/>
      <c r="BI63" s="49"/>
      <c r="BJ63" s="68"/>
      <c r="BK63" s="69"/>
    </row>
    <row r="64" spans="1:63" x14ac:dyDescent="0.8">
      <c r="A64" s="70">
        <f>IF(+All!$F223="Hawaii",+All!A223,IF(+All!$H223="Hawaii",+All!A223,0))</f>
        <v>3</v>
      </c>
      <c r="B64" s="480" t="str">
        <f>IF(+All!$F223="Hawaii",+All!B223,IF(+All!$H223="Hawaii",+All!B223,0))</f>
        <v>Sat</v>
      </c>
      <c r="C64" s="72">
        <f>IF(+All!$F223="Hawaii",+All!C223,IF(+All!$H223="Hawaii",+All!C223,0))</f>
        <v>44457</v>
      </c>
      <c r="D64" s="73">
        <f>IF(+All!$F223="Hawaii",+All!D223,IF(+All!$H223="Hawaii",+All!D223,0))</f>
        <v>0.99958333333333327</v>
      </c>
      <c r="E64" s="707" t="str">
        <f>IF(+All!$F223="Hawaii",+All!E223,IF(+All!$H223="Hawaii",+All!E223,0))</f>
        <v>FS1</v>
      </c>
      <c r="F64" s="75" t="str">
        <f>IF(+All!$F223="Hawaii",+All!F223,IF(+All!$H223="Hawaii",+All!F223,0))</f>
        <v>San Jose State</v>
      </c>
      <c r="G64" s="76" t="str">
        <f>IF(+All!$F223="Hawaii",+All!G223,IF(+All!$H223="Hawaii",+All!G223,0))</f>
        <v>MWC</v>
      </c>
      <c r="H64" s="75" t="str">
        <f>IF(+All!$F223="Hawaii",+All!H223,IF(+All!$H223="Hawaii",+All!H223,0))</f>
        <v>Hawaii</v>
      </c>
      <c r="I64" s="76" t="str">
        <f>IF(+All!$F223="Hawaii",+All!I223,IF(+All!$H223="Hawaii",+All!I223,0))</f>
        <v>MWC</v>
      </c>
      <c r="J64" s="706" t="str">
        <f>IF(+All!$F223="Hawaii",+All!J223,IF(+All!$H223="Hawaii",+All!J223,0))</f>
        <v>San Jose State</v>
      </c>
      <c r="K64" s="707" t="str">
        <f>IF(+All!$F223="Hawaii",+All!K223,IF(+All!$H223="Hawaii",+All!K223,0))</f>
        <v>Hawaii</v>
      </c>
      <c r="L64" s="78">
        <f>IF(+All!$F223="Hawaii",+All!L223,IF(+All!$H223="Hawaii",+All!L223,0))</f>
        <v>7</v>
      </c>
      <c r="M64" s="79">
        <f>IF(+All!$F223="Hawaii",+All!M223,IF(+All!$H223="Hawaii",+All!M223,0))</f>
        <v>61</v>
      </c>
      <c r="N64" s="706" t="str">
        <f>IF(+All!$F223="Hawaii",+All!N223,IF(+All!$H223="Hawaii",+All!N223,0))</f>
        <v>San Jose State</v>
      </c>
      <c r="O64" s="708">
        <f>IF(+All!$F223="Hawaii",+All!O223,IF(+All!$H223="Hawaii",+All!O223,0))</f>
        <v>17</v>
      </c>
      <c r="P64" s="708" t="str">
        <f>IF(+All!$F223="Hawaii",+All!P223,IF(+All!$H223="Hawaii",+All!P223,0))</f>
        <v>Hawaii</v>
      </c>
      <c r="Q64" s="707">
        <f>IF(+All!$F223="Hawaii",+All!Q223,IF(+All!$H223="Hawaii",+All!Q223,0))</f>
        <v>13</v>
      </c>
      <c r="R64" s="706" t="str">
        <f>IF(+All!$F223="Hawaii",+All!R223,IF(+All!$H223="Hawaii",+All!R223,0))</f>
        <v>Hawaii</v>
      </c>
      <c r="S64" s="708" t="str">
        <f>IF(+All!$F223="Hawaii",+All!S223,IF(+All!$H223="Hawaii",+All!S223,0))</f>
        <v>San Jose State</v>
      </c>
      <c r="T64" s="706" t="str">
        <f>IF(+All!$F223="Hawaii",+All!T223,IF(+All!$H223="Hawaii",+All!T223,0))</f>
        <v>San Jose State</v>
      </c>
      <c r="U64" s="707" t="str">
        <f>IF(+All!$F223="Hawaii",+All!U223,IF(+All!$H223="Hawaii",+All!U223,0))</f>
        <v>L</v>
      </c>
      <c r="V64" s="705"/>
      <c r="W64" s="802"/>
      <c r="X64" s="705"/>
      <c r="Y64" s="709"/>
      <c r="Z64" s="705"/>
      <c r="AA64" s="709"/>
      <c r="AB64" s="705"/>
      <c r="AC64" s="709"/>
      <c r="AD64" s="801"/>
      <c r="AE64" s="802"/>
      <c r="AF64" s="801"/>
      <c r="AG64" s="802"/>
      <c r="AH64" s="801"/>
      <c r="AI64" s="802"/>
      <c r="AJ64" s="801"/>
      <c r="AK64" s="802"/>
      <c r="AL64" s="61"/>
      <c r="AM64" s="62"/>
      <c r="AN64" s="62"/>
      <c r="AO64" s="63"/>
      <c r="AP64" s="64"/>
      <c r="AQ64" s="65"/>
      <c r="AR64" s="66"/>
      <c r="AS64" s="67"/>
      <c r="AT64" s="67"/>
      <c r="AU64" s="66"/>
      <c r="AV64" s="67"/>
      <c r="AW64" s="49"/>
      <c r="AX64" s="48"/>
      <c r="AY64" s="66"/>
      <c r="AZ64" s="67"/>
      <c r="BA64" s="49"/>
      <c r="BB64" s="49"/>
      <c r="BC64" s="65"/>
      <c r="BD64" s="66"/>
      <c r="BE64" s="67"/>
      <c r="BF64" s="67"/>
      <c r="BG64" s="66"/>
      <c r="BH64" s="67"/>
      <c r="BI64" s="49"/>
      <c r="BJ64" s="68"/>
      <c r="BK64" s="69"/>
    </row>
    <row r="65" spans="1:63" x14ac:dyDescent="0.8">
      <c r="A65" s="70">
        <f>IF(+All!$F297="Hawaii",+All!A297,IF(+All!$H297="Hawaii",+All!A297,0))</f>
        <v>4</v>
      </c>
      <c r="B65" s="480" t="str">
        <f>IF(+All!$F297="Hawaii",+All!B297,IF(+All!$H297="Hawaii",+All!B297,0))</f>
        <v>Sat</v>
      </c>
      <c r="C65" s="72">
        <f>IF(+All!$F297="Hawaii",+All!C297,IF(+All!$H297="Hawaii",+All!C297,0))</f>
        <v>44464</v>
      </c>
      <c r="D65" s="73">
        <f>IF(+All!$F297="Hawaii",+All!D297,IF(+All!$H297="Hawaii",+All!D297,0))</f>
        <v>0.83333333333333337</v>
      </c>
      <c r="E65" s="707">
        <f>IF(+All!$F297="Hawaii",+All!E297,IF(+All!$H297="Hawaii",+All!E297,0))</f>
        <v>0</v>
      </c>
      <c r="F65" s="75" t="str">
        <f>IF(+All!$F297="Hawaii",+All!F297,IF(+All!$H297="Hawaii",+All!F297,0))</f>
        <v>Hawaii</v>
      </c>
      <c r="G65" s="76" t="str">
        <f>IF(+All!$F297="Hawaii",+All!G297,IF(+All!$H297="Hawaii",+All!G297,0))</f>
        <v>MWC</v>
      </c>
      <c r="H65" s="75" t="str">
        <f>IF(+All!$F297="Hawaii",+All!H297,IF(+All!$H297="Hawaii",+All!H297,0))</f>
        <v>New Mexico State</v>
      </c>
      <c r="I65" s="76" t="str">
        <f>IF(+All!$F297="Hawaii",+All!I297,IF(+All!$H297="Hawaii",+All!I297,0))</f>
        <v>Ind</v>
      </c>
      <c r="J65" s="706" t="str">
        <f>IF(+All!$F297="Hawaii",+All!J297,IF(+All!$H297="Hawaii",+All!J297,0))</f>
        <v>Hawaii</v>
      </c>
      <c r="K65" s="707" t="str">
        <f>IF(+All!$F297="Hawaii",+All!K297,IF(+All!$H297="Hawaii",+All!K297,0))</f>
        <v>New Mexico State</v>
      </c>
      <c r="L65" s="78">
        <f>IF(+All!$F297="Hawaii",+All!L297,IF(+All!$H297="Hawaii",+All!L297,0))</f>
        <v>17</v>
      </c>
      <c r="M65" s="79">
        <f>IF(+All!$F297="Hawaii",+All!M297,IF(+All!$H297="Hawaii",+All!M297,0))</f>
        <v>61.5</v>
      </c>
      <c r="N65" s="706" t="str">
        <f>IF(+All!$F297="Hawaii",+All!N297,IF(+All!$H297="Hawaii",+All!N297,0))</f>
        <v>Hawaii</v>
      </c>
      <c r="O65" s="708">
        <f>IF(+All!$F297="Hawaii",+All!O297,IF(+All!$H297="Hawaii",+All!O297,0))</f>
        <v>41</v>
      </c>
      <c r="P65" s="708" t="str">
        <f>IF(+All!$F297="Hawaii",+All!P297,IF(+All!$H297="Hawaii",+All!P297,0))</f>
        <v>New Mexico State</v>
      </c>
      <c r="Q65" s="707">
        <f>IF(+All!$F297="Hawaii",+All!Q297,IF(+All!$H297="Hawaii",+All!Q297,0))</f>
        <v>21</v>
      </c>
      <c r="R65" s="706" t="str">
        <f>IF(+All!$F297="Hawaii",+All!R297,IF(+All!$H297="Hawaii",+All!R297,0))</f>
        <v>Hawaii</v>
      </c>
      <c r="S65" s="708" t="str">
        <f>IF(+All!$F297="Hawaii",+All!S297,IF(+All!$H297="Hawaii",+All!S297,0))</f>
        <v>New Mexico State</v>
      </c>
      <c r="T65" s="706" t="str">
        <f>IF(+All!$F297="Hawaii",+All!T297,IF(+All!$H297="Hawaii",+All!T297,0))</f>
        <v>Hawaii</v>
      </c>
      <c r="U65" s="707" t="str">
        <f>IF(+All!$F297="Hawaii",+All!U297,IF(+All!$H297="Hawaii",+All!U297,0))</f>
        <v>W</v>
      </c>
      <c r="V65" s="705"/>
      <c r="W65" s="802"/>
      <c r="X65" s="705"/>
      <c r="Y65" s="709"/>
      <c r="Z65" s="705"/>
      <c r="AA65" s="709"/>
      <c r="AB65" s="705"/>
      <c r="AC65" s="709"/>
      <c r="AD65" s="801"/>
      <c r="AE65" s="802"/>
      <c r="AF65" s="801"/>
      <c r="AG65" s="802"/>
      <c r="AH65" s="801"/>
      <c r="AI65" s="802"/>
      <c r="AJ65" s="801"/>
      <c r="AK65" s="802"/>
      <c r="AL65" s="61"/>
      <c r="AM65" s="62"/>
      <c r="AN65" s="62"/>
      <c r="AO65" s="63"/>
      <c r="AP65" s="64"/>
      <c r="AQ65" s="65"/>
      <c r="AR65" s="66"/>
      <c r="AS65" s="67"/>
      <c r="AT65" s="67"/>
      <c r="AU65" s="66"/>
      <c r="AV65" s="67"/>
      <c r="AW65" s="49"/>
      <c r="AX65" s="48"/>
      <c r="AY65" s="66"/>
      <c r="AZ65" s="67"/>
      <c r="BA65" s="49"/>
      <c r="BB65" s="49"/>
      <c r="BC65" s="65"/>
      <c r="BD65" s="66"/>
      <c r="BE65" s="67"/>
      <c r="BF65" s="67"/>
      <c r="BG65" s="66"/>
      <c r="BH65" s="67"/>
      <c r="BI65" s="49"/>
      <c r="BJ65" s="68"/>
      <c r="BK65" s="69"/>
    </row>
    <row r="66" spans="1:63" x14ac:dyDescent="0.8">
      <c r="A66" s="70">
        <f>IF(+All!$F369="Hawaii",+All!A369,IF(+All!$H369="Hawaii",+All!A369,0))</f>
        <v>5</v>
      </c>
      <c r="B66" s="480" t="str">
        <f>IF(+All!$F369="Hawaii",+All!B369,IF(+All!$H369="Hawaii",+All!B369,0))</f>
        <v>Sat</v>
      </c>
      <c r="C66" s="72">
        <f>IF(+All!$F369="Hawaii",+All!C369,IF(+All!$H369="Hawaii",+All!C369,0))</f>
        <v>44471</v>
      </c>
      <c r="D66" s="73">
        <f>IF(+All!$F369="Hawaii",+All!D369,IF(+All!$H369="Hawaii",+All!D369,0))</f>
        <v>0.95833333333333337</v>
      </c>
      <c r="E66" s="707" t="str">
        <f>IF(+All!$F369="Hawaii",+All!E369,IF(+All!$H369="Hawaii",+All!E369,0))</f>
        <v>CBSSN</v>
      </c>
      <c r="F66" s="75" t="str">
        <f>IF(+All!$F369="Hawaii",+All!F369,IF(+All!$H369="Hawaii",+All!F369,0))</f>
        <v>Fresno State</v>
      </c>
      <c r="G66" s="76" t="str">
        <f>IF(+All!$F369="Hawaii",+All!G369,IF(+All!$H369="Hawaii",+All!G369,0))</f>
        <v>MWC</v>
      </c>
      <c r="H66" s="75" t="str">
        <f>IF(+All!$F369="Hawaii",+All!H369,IF(+All!$H369="Hawaii",+All!H369,0))</f>
        <v>Hawaii</v>
      </c>
      <c r="I66" s="76" t="str">
        <f>IF(+All!$F369="Hawaii",+All!I369,IF(+All!$H369="Hawaii",+All!I369,0))</f>
        <v>MWC</v>
      </c>
      <c r="J66" s="706" t="str">
        <f>IF(+All!$F369="Hawaii",+All!J369,IF(+All!$H369="Hawaii",+All!J369,0))</f>
        <v>Fresno State</v>
      </c>
      <c r="K66" s="707" t="str">
        <f>IF(+All!$F369="Hawaii",+All!K369,IF(+All!$H369="Hawaii",+All!K369,0))</f>
        <v>Hawaii</v>
      </c>
      <c r="L66" s="78">
        <f>IF(+All!$F369="Hawaii",+All!L369,IF(+All!$H369="Hawaii",+All!L369,0))</f>
        <v>10</v>
      </c>
      <c r="M66" s="79">
        <f>IF(+All!$F369="Hawaii",+All!M369,IF(+All!$H369="Hawaii",+All!M369,0))</f>
        <v>65.5</v>
      </c>
      <c r="N66" s="706" t="str">
        <f>IF(+All!$F369="Hawaii",+All!N369,IF(+All!$H369="Hawaii",+All!N369,0))</f>
        <v>Hawaii</v>
      </c>
      <c r="O66" s="708">
        <f>IF(+All!$F369="Hawaii",+All!O369,IF(+All!$H369="Hawaii",+All!O369,0))</f>
        <v>27</v>
      </c>
      <c r="P66" s="708" t="str">
        <f>IF(+All!$F369="Hawaii",+All!P369,IF(+All!$H369="Hawaii",+All!P369,0))</f>
        <v>Fresno State</v>
      </c>
      <c r="Q66" s="707">
        <f>IF(+All!$F369="Hawaii",+All!Q369,IF(+All!$H369="Hawaii",+All!Q369,0))</f>
        <v>24</v>
      </c>
      <c r="R66" s="706" t="str">
        <f>IF(+All!$F369="Hawaii",+All!R369,IF(+All!$H369="Hawaii",+All!R369,0))</f>
        <v>Hawaii</v>
      </c>
      <c r="S66" s="708" t="str">
        <f>IF(+All!$F369="Hawaii",+All!S369,IF(+All!$H369="Hawaii",+All!S369,0))</f>
        <v>Fresno State</v>
      </c>
      <c r="T66" s="706" t="str">
        <f>IF(+All!$F369="Hawaii",+All!T369,IF(+All!$H369="Hawaii",+All!T369,0))</f>
        <v>Fresno State</v>
      </c>
      <c r="U66" s="707" t="str">
        <f>IF(+All!$F369="Hawaii",+All!U369,IF(+All!$H369="Hawaii",+All!U369,0))</f>
        <v>L</v>
      </c>
      <c r="V66" s="705"/>
      <c r="W66" s="802"/>
      <c r="X66" s="705"/>
      <c r="Y66" s="709"/>
      <c r="Z66" s="705"/>
      <c r="AA66" s="709"/>
      <c r="AB66" s="705"/>
      <c r="AC66" s="709"/>
      <c r="AD66" s="801"/>
      <c r="AE66" s="802"/>
      <c r="AF66" s="801"/>
      <c r="AG66" s="802"/>
      <c r="AH66" s="801"/>
      <c r="AI66" s="802"/>
      <c r="AJ66" s="801"/>
      <c r="AK66" s="802"/>
      <c r="AL66" s="61"/>
      <c r="AM66" s="62"/>
      <c r="AN66" s="62"/>
      <c r="AO66" s="63"/>
      <c r="AP66" s="64"/>
      <c r="AQ66" s="65"/>
      <c r="AR66" s="66"/>
      <c r="AS66" s="67"/>
      <c r="AT66" s="67"/>
      <c r="AU66" s="66"/>
      <c r="AV66" s="67"/>
      <c r="AW66" s="49"/>
      <c r="AX66" s="48"/>
      <c r="AY66" s="66"/>
      <c r="AZ66" s="67"/>
      <c r="BA66" s="49"/>
      <c r="BB66" s="49"/>
      <c r="BC66" s="65"/>
      <c r="BD66" s="66"/>
      <c r="BE66" s="67"/>
      <c r="BF66" s="67"/>
      <c r="BG66" s="66"/>
      <c r="BH66" s="67"/>
      <c r="BI66" s="49"/>
      <c r="BJ66" s="68"/>
      <c r="BK66" s="69"/>
    </row>
    <row r="67" spans="1:63" x14ac:dyDescent="0.8">
      <c r="A67" s="70">
        <f>IF(+All!$F455="Hawaii",+All!A455,IF(+All!$H455="Hawaii",+All!A455,0))</f>
        <v>6</v>
      </c>
      <c r="B67" s="480" t="str">
        <f>IF(+All!$F455="Hawaii",+All!B455,IF(+All!$H455="Hawaii",+All!B455,0))</f>
        <v>Sat</v>
      </c>
      <c r="C67" s="72">
        <f>IF(+All!$F455="Hawaii",+All!C455,IF(+All!$H455="Hawaii",+All!C455,0))</f>
        <v>44478</v>
      </c>
      <c r="D67" s="73">
        <f>IF(+All!$F455="Hawaii",+All!D455,IF(+All!$H455="Hawaii",+All!D455,0))</f>
        <v>0</v>
      </c>
      <c r="E67" s="707">
        <f>IF(+All!$F455="Hawaii",+All!E455,IF(+All!$H455="Hawaii",+All!E455,0))</f>
        <v>0</v>
      </c>
      <c r="F67" s="75" t="str">
        <f>IF(+All!$F455="Hawaii",+All!F455,IF(+All!$H455="Hawaii",+All!F455,0))</f>
        <v>Hawaii</v>
      </c>
      <c r="G67" s="76" t="str">
        <f>IF(+All!$F455="Hawaii",+All!G455,IF(+All!$H455="Hawaii",+All!G455,0))</f>
        <v>MWC</v>
      </c>
      <c r="H67" s="75" t="str">
        <f>IF(+All!$F455="Hawaii",+All!H455,IF(+All!$H455="Hawaii",+All!H455,0))</f>
        <v>Open</v>
      </c>
      <c r="I67" s="76" t="str">
        <f>IF(+All!$F455="Hawaii",+All!I455,IF(+All!$H455="Hawaii",+All!I455,0))</f>
        <v>ZZZ</v>
      </c>
      <c r="J67" s="706">
        <f>IF(+All!$F455="Hawaii",+All!J455,IF(+All!$H455="Hawaii",+All!J455,0))</f>
        <v>0</v>
      </c>
      <c r="K67" s="707" t="str">
        <f>IF(+All!$F455="Hawaii",+All!K455,IF(+All!$H455="Hawaii",+All!K455,0))</f>
        <v>Hawaii</v>
      </c>
      <c r="L67" s="78">
        <f>IF(+All!$F455="Hawaii",+All!L455,IF(+All!$H455="Hawaii",+All!L455,0))</f>
        <v>0</v>
      </c>
      <c r="M67" s="79">
        <f>IF(+All!$F455="Hawaii",+All!M455,IF(+All!$H455="Hawaii",+All!M455,0))</f>
        <v>0</v>
      </c>
      <c r="N67" s="706">
        <f>IF(+All!$F455="Hawaii",+All!N455,IF(+All!$H455="Hawaii",+All!N455,0))</f>
        <v>0</v>
      </c>
      <c r="O67" s="708">
        <f>IF(+All!$F455="Hawaii",+All!O455,IF(+All!$H455="Hawaii",+All!O455,0))</f>
        <v>0</v>
      </c>
      <c r="P67" s="708">
        <f>IF(+All!$F455="Hawaii",+All!P455,IF(+All!$H455="Hawaii",+All!P455,0))</f>
        <v>0</v>
      </c>
      <c r="Q67" s="707">
        <f>IF(+All!$F455="Hawaii",+All!Q455,IF(+All!$H455="Hawaii",+All!Q455,0))</f>
        <v>0</v>
      </c>
      <c r="R67" s="706">
        <f>IF(+All!$F455="Hawaii",+All!R455,IF(+All!$H455="Hawaii",+All!R455,0))</f>
        <v>0</v>
      </c>
      <c r="S67" s="708">
        <f>IF(+All!$F455="Hawaii",+All!S455,IF(+All!$H455="Hawaii",+All!S455,0))</f>
        <v>0</v>
      </c>
      <c r="T67" s="706">
        <f>IF(+All!$F455="Hawaii",+All!T455,IF(+All!$H455="Hawaii",+All!T455,0))</f>
        <v>0</v>
      </c>
      <c r="U67" s="707">
        <f>IF(+All!$F455="Hawaii",+All!U455,IF(+All!$H455="Hawaii",+All!U455,0))</f>
        <v>0</v>
      </c>
      <c r="V67" s="705"/>
      <c r="W67" s="802"/>
      <c r="X67" s="705"/>
      <c r="Y67" s="709"/>
      <c r="Z67" s="705"/>
      <c r="AA67" s="709"/>
      <c r="AB67" s="705"/>
      <c r="AC67" s="709"/>
      <c r="AD67" s="801"/>
      <c r="AE67" s="802"/>
      <c r="AF67" s="801"/>
      <c r="AG67" s="802"/>
      <c r="AH67" s="801"/>
      <c r="AI67" s="802"/>
      <c r="AJ67" s="801"/>
      <c r="AK67" s="802"/>
      <c r="AL67" s="61"/>
      <c r="AM67" s="62"/>
      <c r="AN67" s="62"/>
      <c r="AO67" s="63"/>
      <c r="AP67" s="64"/>
      <c r="AQ67" s="65"/>
      <c r="AR67" s="66"/>
      <c r="AS67" s="67"/>
      <c r="AT67" s="67"/>
      <c r="AU67" s="66"/>
      <c r="AV67" s="67"/>
      <c r="AW67" s="49"/>
      <c r="AX67" s="48"/>
      <c r="AY67" s="66"/>
      <c r="AZ67" s="67"/>
      <c r="BA67" s="49"/>
      <c r="BB67" s="49"/>
      <c r="BC67" s="65"/>
      <c r="BD67" s="66"/>
      <c r="BE67" s="67"/>
      <c r="BF67" s="67"/>
      <c r="BG67" s="66"/>
      <c r="BH67" s="67"/>
      <c r="BI67" s="49"/>
      <c r="BJ67" s="68"/>
      <c r="BK67" s="69"/>
    </row>
    <row r="68" spans="1:63" x14ac:dyDescent="0.8">
      <c r="A68" s="70">
        <f>IF(+All!$F511="Hawaii",+All!A511,IF(+All!$H511="Hawaii",+All!A511,0))</f>
        <v>7</v>
      </c>
      <c r="B68" s="480" t="str">
        <f>IF(+All!$F511="Hawaii",+All!B511,IF(+All!$H511="Hawaii",+All!B511,0))</f>
        <v>Sat</v>
      </c>
      <c r="C68" s="72">
        <f>IF(+All!$F511="Hawaii",+All!C511,IF(+All!$H511="Hawaii",+All!C511,0))</f>
        <v>44485</v>
      </c>
      <c r="D68" s="73">
        <f>IF(+All!$F511="Hawaii",+All!D511,IF(+All!$H511="Hawaii",+All!D511,0))</f>
        <v>0.9375</v>
      </c>
      <c r="E68" s="707" t="str">
        <f>IF(+All!$F511="Hawaii",+All!E511,IF(+All!$H511="Hawaii",+All!E511,0))</f>
        <v>CBSSN</v>
      </c>
      <c r="F68" s="75" t="str">
        <f>IF(+All!$F511="Hawaii",+All!F511,IF(+All!$H511="Hawaii",+All!F511,0))</f>
        <v>Hawaii</v>
      </c>
      <c r="G68" s="76" t="str">
        <f>IF(+All!$F511="Hawaii",+All!G511,IF(+All!$H511="Hawaii",+All!G511,0))</f>
        <v>MWC</v>
      </c>
      <c r="H68" s="75" t="str">
        <f>IF(+All!$F511="Hawaii",+All!H511,IF(+All!$H511="Hawaii",+All!H511,0))</f>
        <v>Nevada</v>
      </c>
      <c r="I68" s="76" t="str">
        <f>IF(+All!$F511="Hawaii",+All!I511,IF(+All!$H511="Hawaii",+All!I511,0))</f>
        <v>MWC</v>
      </c>
      <c r="J68" s="706" t="str">
        <f>IF(+All!$F511="Hawaii",+All!J511,IF(+All!$H511="Hawaii",+All!J511,0))</f>
        <v>Nevada</v>
      </c>
      <c r="K68" s="707" t="str">
        <f>IF(+All!$F511="Hawaii",+All!K511,IF(+All!$H511="Hawaii",+All!K511,0))</f>
        <v>Hawaii</v>
      </c>
      <c r="L68" s="78">
        <f>IF(+All!$F511="Hawaii",+All!L511,IF(+All!$H511="Hawaii",+All!L511,0))</f>
        <v>14</v>
      </c>
      <c r="M68" s="79">
        <f>IF(+All!$F511="Hawaii",+All!M511,IF(+All!$H511="Hawaii",+All!M511,0))</f>
        <v>61.5</v>
      </c>
      <c r="N68" s="706" t="str">
        <f>IF(+All!$F511="Hawaii",+All!N511,IF(+All!$H511="Hawaii",+All!N511,0))</f>
        <v>Nevada</v>
      </c>
      <c r="O68" s="708">
        <f>IF(+All!$F511="Hawaii",+All!O511,IF(+All!$H511="Hawaii",+All!O511,0))</f>
        <v>34</v>
      </c>
      <c r="P68" s="708" t="str">
        <f>IF(+All!$F511="Hawaii",+All!P511,IF(+All!$H511="Hawaii",+All!P511,0))</f>
        <v>Hawaii</v>
      </c>
      <c r="Q68" s="707">
        <f>IF(+All!$F511="Hawaii",+All!Q511,IF(+All!$H511="Hawaii",+All!Q511,0))</f>
        <v>17</v>
      </c>
      <c r="R68" s="706" t="str">
        <f>IF(+All!$F511="Hawaii",+All!R511,IF(+All!$H511="Hawaii",+All!R511,0))</f>
        <v>Nevada</v>
      </c>
      <c r="S68" s="708" t="str">
        <f>IF(+All!$F511="Hawaii",+All!S511,IF(+All!$H511="Hawaii",+All!S511,0))</f>
        <v>Hawaii</v>
      </c>
      <c r="T68" s="706" t="str">
        <f>IF(+All!$F511="Hawaii",+All!T511,IF(+All!$H511="Hawaii",+All!T511,0))</f>
        <v>Hawaii</v>
      </c>
      <c r="U68" s="707" t="str">
        <f>IF(+All!$F511="Hawaii",+All!U511,IF(+All!$H511="Hawaii",+All!U511,0))</f>
        <v>L</v>
      </c>
      <c r="V68" s="705"/>
      <c r="W68" s="802"/>
      <c r="X68" s="705"/>
      <c r="Y68" s="709"/>
      <c r="Z68" s="705"/>
      <c r="AA68" s="709"/>
      <c r="AB68" s="705"/>
      <c r="AC68" s="709"/>
      <c r="AD68" s="801"/>
      <c r="AE68" s="802"/>
      <c r="AF68" s="801"/>
      <c r="AG68" s="802"/>
      <c r="AH68" s="801"/>
      <c r="AI68" s="802"/>
      <c r="AJ68" s="801"/>
      <c r="AK68" s="802"/>
      <c r="AL68" s="61"/>
      <c r="AM68" s="62"/>
      <c r="AN68" s="62"/>
      <c r="AO68" s="63"/>
      <c r="AP68" s="64"/>
      <c r="AQ68" s="65"/>
      <c r="AR68" s="66"/>
      <c r="AS68" s="67"/>
      <c r="AT68" s="67"/>
      <c r="AU68" s="66"/>
      <c r="AV68" s="67"/>
      <c r="AW68" s="49"/>
      <c r="AX68" s="48"/>
      <c r="AY68" s="66"/>
      <c r="AZ68" s="67"/>
      <c r="BA68" s="49"/>
      <c r="BB68" s="49"/>
      <c r="BC68" s="65"/>
      <c r="BD68" s="66"/>
      <c r="BE68" s="67"/>
      <c r="BF68" s="67"/>
      <c r="BG68" s="66"/>
      <c r="BH68" s="67"/>
      <c r="BI68" s="49"/>
      <c r="BJ68" s="68"/>
      <c r="BK68" s="69"/>
    </row>
    <row r="69" spans="1:63" x14ac:dyDescent="0.8">
      <c r="A69" s="70">
        <f>IF(+All!$F596="Hawaii",+All!A596,IF(+All!$H596="Hawaii",+All!A596,0))</f>
        <v>8</v>
      </c>
      <c r="B69" s="480" t="str">
        <f>IF(+All!$F596="Hawaii",+All!B596,IF(+All!$H596="Hawaii",+All!B596,0))</f>
        <v>Sat</v>
      </c>
      <c r="C69" s="72">
        <f>IF(+All!$F596="Hawaii",+All!C596,IF(+All!$H596="Hawaii",+All!C596,0))</f>
        <v>44492</v>
      </c>
      <c r="D69" s="73">
        <f>IF(+All!$F596="Hawaii",+All!D596,IF(+All!$H596="Hawaii",+All!D596,0))</f>
        <v>0.99958333333333327</v>
      </c>
      <c r="E69" s="707">
        <f>IF(+All!$F596="Hawaii",+All!E596,IF(+All!$H596="Hawaii",+All!E596,0))</f>
        <v>0</v>
      </c>
      <c r="F69" s="75" t="str">
        <f>IF(+All!$F596="Hawaii",+All!F596,IF(+All!$H596="Hawaii",+All!F596,0))</f>
        <v>New Mexico State</v>
      </c>
      <c r="G69" s="76" t="str">
        <f>IF(+All!$F596="Hawaii",+All!G596,IF(+All!$H596="Hawaii",+All!G596,0))</f>
        <v>Ind</v>
      </c>
      <c r="H69" s="75" t="str">
        <f>IF(+All!$F596="Hawaii",+All!H596,IF(+All!$H596="Hawaii",+All!H596,0))</f>
        <v>Hawaii</v>
      </c>
      <c r="I69" s="76" t="str">
        <f>IF(+All!$F596="Hawaii",+All!I596,IF(+All!$H596="Hawaii",+All!I596,0))</f>
        <v>MWC</v>
      </c>
      <c r="J69" s="706" t="str">
        <f>IF(+All!$F596="Hawaii",+All!J596,IF(+All!$H596="Hawaii",+All!J596,0))</f>
        <v>Hawaii</v>
      </c>
      <c r="K69" s="707" t="str">
        <f>IF(+All!$F596="Hawaii",+All!K596,IF(+All!$H596="Hawaii",+All!K596,0))</f>
        <v>New Mexico State</v>
      </c>
      <c r="L69" s="78">
        <f>IF(+All!$F596="Hawaii",+All!L596,IF(+All!$H596="Hawaii",+All!L596,0))</f>
        <v>18</v>
      </c>
      <c r="M69" s="79">
        <f>IF(+All!$F596="Hawaii",+All!M596,IF(+All!$H596="Hawaii",+All!M596,0))</f>
        <v>60</v>
      </c>
      <c r="N69" s="706" t="str">
        <f>IF(+All!$F596="Hawaii",+All!N596,IF(+All!$H596="Hawaii",+All!N596,0))</f>
        <v>Hawaii</v>
      </c>
      <c r="O69" s="708">
        <f>IF(+All!$F596="Hawaii",+All!O596,IF(+All!$H596="Hawaii",+All!O596,0))</f>
        <v>48</v>
      </c>
      <c r="P69" s="708" t="str">
        <f>IF(+All!$F596="Hawaii",+All!P596,IF(+All!$H596="Hawaii",+All!P596,0))</f>
        <v>New Mexico State</v>
      </c>
      <c r="Q69" s="707">
        <f>IF(+All!$F596="Hawaii",+All!Q596,IF(+All!$H596="Hawaii",+All!Q596,0))</f>
        <v>34</v>
      </c>
      <c r="R69" s="706" t="str">
        <f>IF(+All!$F596="Hawaii",+All!R596,IF(+All!$H596="Hawaii",+All!R596,0))</f>
        <v>New Mexico State</v>
      </c>
      <c r="S69" s="708" t="str">
        <f>IF(+All!$F596="Hawaii",+All!S596,IF(+All!$H596="Hawaii",+All!S596,0))</f>
        <v>Hawaii</v>
      </c>
      <c r="T69" s="706" t="str">
        <f>IF(+All!$F596="Hawaii",+All!T596,IF(+All!$H596="Hawaii",+All!T596,0))</f>
        <v>Hawaii</v>
      </c>
      <c r="U69" s="707" t="str">
        <f>IF(+All!$F596="Hawaii",+All!U596,IF(+All!$H596="Hawaii",+All!U596,0))</f>
        <v>L</v>
      </c>
      <c r="V69" s="705"/>
      <c r="W69" s="802"/>
      <c r="X69" s="705"/>
      <c r="Y69" s="709"/>
      <c r="Z69" s="705"/>
      <c r="AA69" s="709"/>
      <c r="AB69" s="705"/>
      <c r="AC69" s="709"/>
      <c r="AD69" s="801"/>
      <c r="AE69" s="802"/>
      <c r="AF69" s="801"/>
      <c r="AG69" s="802"/>
      <c r="AH69" s="801"/>
      <c r="AI69" s="802"/>
      <c r="AJ69" s="801"/>
      <c r="AK69" s="802"/>
      <c r="AL69" s="61"/>
      <c r="AM69" s="62"/>
      <c r="AN69" s="62"/>
      <c r="AO69" s="63"/>
      <c r="AP69" s="64"/>
      <c r="AQ69" s="65"/>
      <c r="AR69" s="66"/>
      <c r="AS69" s="67"/>
      <c r="AT69" s="67"/>
      <c r="AU69" s="66"/>
      <c r="AV69" s="67"/>
      <c r="AW69" s="49"/>
      <c r="AX69" s="48"/>
      <c r="AY69" s="66"/>
      <c r="AZ69" s="67"/>
      <c r="BA69" s="49"/>
      <c r="BB69" s="49"/>
      <c r="BC69" s="65"/>
      <c r="BD69" s="66"/>
      <c r="BE69" s="67"/>
      <c r="BF69" s="67"/>
      <c r="BG69" s="66"/>
      <c r="BH69" s="67"/>
      <c r="BI69" s="49"/>
      <c r="BJ69" s="68"/>
      <c r="BK69" s="69"/>
    </row>
    <row r="70" spans="1:63" x14ac:dyDescent="0.8">
      <c r="A70" s="70">
        <f>IF(+All!$F670="Hawaii",+All!A670,IF(+All!$H670="Hawaii",+All!A670,0))</f>
        <v>9</v>
      </c>
      <c r="B70" s="480" t="str">
        <f>IF(+All!$F670="Hawaii",+All!B670,IF(+All!$H670="Hawaii",+All!B670,0))</f>
        <v>Sat</v>
      </c>
      <c r="C70" s="72">
        <f>IF(+All!$F670="Hawaii",+All!C670,IF(+All!$H670="Hawaii",+All!C670,0))</f>
        <v>44499</v>
      </c>
      <c r="D70" s="73">
        <f>IF(+All!$F670="Hawaii",+All!D670,IF(+All!$H670="Hawaii",+All!D670,0))</f>
        <v>0.625</v>
      </c>
      <c r="E70" s="707">
        <f>IF(+All!$F670="Hawaii",+All!E670,IF(+All!$H670="Hawaii",+All!E670,0))</f>
        <v>0</v>
      </c>
      <c r="F70" s="75" t="str">
        <f>IF(+All!$F670="Hawaii",+All!F670,IF(+All!$H670="Hawaii",+All!F670,0))</f>
        <v>Hawaii</v>
      </c>
      <c r="G70" s="76" t="str">
        <f>IF(+All!$F670="Hawaii",+All!G670,IF(+All!$H670="Hawaii",+All!G670,0))</f>
        <v>MWC</v>
      </c>
      <c r="H70" s="75" t="str">
        <f>IF(+All!$F670="Hawaii",+All!H670,IF(+All!$H670="Hawaii",+All!H670,0))</f>
        <v>Utah State</v>
      </c>
      <c r="I70" s="76" t="str">
        <f>IF(+All!$F670="Hawaii",+All!I670,IF(+All!$H670="Hawaii",+All!I670,0))</f>
        <v>MWC</v>
      </c>
      <c r="J70" s="706" t="str">
        <f>IF(+All!$F670="Hawaii",+All!J670,IF(+All!$H670="Hawaii",+All!J670,0))</f>
        <v>Utah State</v>
      </c>
      <c r="K70" s="707" t="str">
        <f>IF(+All!$F670="Hawaii",+All!K670,IF(+All!$H670="Hawaii",+All!K670,0))</f>
        <v>Hawaii</v>
      </c>
      <c r="L70" s="78">
        <f>IF(+All!$F670="Hawaii",+All!L670,IF(+All!$H670="Hawaii",+All!L670,0))</f>
        <v>5</v>
      </c>
      <c r="M70" s="79">
        <f>IF(+All!$F670="Hawaii",+All!M670,IF(+All!$H670="Hawaii",+All!M670,0))</f>
        <v>65</v>
      </c>
      <c r="N70" s="706" t="str">
        <f>IF(+All!$F670="Hawaii",+All!N670,IF(+All!$H670="Hawaii",+All!N670,0))</f>
        <v>Utah State</v>
      </c>
      <c r="O70" s="708">
        <f>IF(+All!$F670="Hawaii",+All!O670,IF(+All!$H670="Hawaii",+All!O670,0))</f>
        <v>51</v>
      </c>
      <c r="P70" s="708" t="str">
        <f>IF(+All!$F670="Hawaii",+All!P670,IF(+All!$H670="Hawaii",+All!P670,0))</f>
        <v>Hawaii</v>
      </c>
      <c r="Q70" s="707">
        <f>IF(+All!$F670="Hawaii",+All!Q670,IF(+All!$H670="Hawaii",+All!Q670,0))</f>
        <v>31</v>
      </c>
      <c r="R70" s="706" t="str">
        <f>IF(+All!$F670="Hawaii",+All!R670,IF(+All!$H670="Hawaii",+All!R670,0))</f>
        <v>Utah State</v>
      </c>
      <c r="S70" s="708" t="str">
        <f>IF(+All!$F670="Hawaii",+All!S670,IF(+All!$H670="Hawaii",+All!S670,0))</f>
        <v>Hawaii</v>
      </c>
      <c r="T70" s="706" t="str">
        <f>IF(+All!$F670="Hawaii",+All!T670,IF(+All!$H670="Hawaii",+All!T670,0))</f>
        <v>Hawaii</v>
      </c>
      <c r="U70" s="707" t="str">
        <f>IF(+All!$F670="Hawaii",+All!U670,IF(+All!$H670="Hawaii",+All!U670,0))</f>
        <v>L</v>
      </c>
      <c r="V70" s="705"/>
      <c r="W70" s="802"/>
      <c r="X70" s="705"/>
      <c r="Y70" s="709"/>
      <c r="Z70" s="705"/>
      <c r="AA70" s="709"/>
      <c r="AB70" s="705"/>
      <c r="AC70" s="709"/>
      <c r="AD70" s="801"/>
      <c r="AE70" s="802"/>
      <c r="AF70" s="801"/>
      <c r="AG70" s="802"/>
      <c r="AH70" s="801"/>
      <c r="AI70" s="802"/>
      <c r="AJ70" s="801"/>
      <c r="AK70" s="802"/>
      <c r="AL70" s="61"/>
      <c r="AM70" s="62"/>
      <c r="AN70" s="62"/>
      <c r="AO70" s="63"/>
      <c r="AP70" s="64"/>
      <c r="AQ70" s="65"/>
      <c r="AR70" s="66"/>
      <c r="AS70" s="67"/>
      <c r="AT70" s="67"/>
      <c r="AU70" s="66"/>
      <c r="AV70" s="67"/>
      <c r="AW70" s="49"/>
      <c r="AX70" s="48"/>
      <c r="AY70" s="66"/>
      <c r="AZ70" s="67"/>
      <c r="BA70" s="49"/>
      <c r="BB70" s="49"/>
      <c r="BC70" s="65"/>
      <c r="BD70" s="66"/>
      <c r="BE70" s="67"/>
      <c r="BF70" s="67"/>
      <c r="BG70" s="66"/>
      <c r="BH70" s="67"/>
      <c r="BI70" s="49"/>
      <c r="BJ70" s="68"/>
      <c r="BK70" s="69"/>
    </row>
    <row r="71" spans="1:63" x14ac:dyDescent="0.8">
      <c r="A71" s="70">
        <f>IF(+All!$F750="Hawaii",+All!A750,IF(+All!$H750="Hawaii",+All!A750,0))</f>
        <v>10</v>
      </c>
      <c r="B71" s="480" t="str">
        <f>IF(+All!$F750="Hawaii",+All!B750,IF(+All!$H750="Hawaii",+All!B750,0))</f>
        <v>Sat</v>
      </c>
      <c r="C71" s="72">
        <f>IF(+All!$F750="Hawaii",+All!C750,IF(+All!$H750="Hawaii",+All!C750,0))</f>
        <v>44506</v>
      </c>
      <c r="D71" s="73">
        <f>IF(+All!$F750="Hawaii",+All!D750,IF(+All!$H750="Hawaii",+All!D750,0))</f>
        <v>0.95833333333333337</v>
      </c>
      <c r="E71" s="707" t="str">
        <f>IF(+All!$F750="Hawaii",+All!E750,IF(+All!$H750="Hawaii",+All!E750,0))</f>
        <v>FS1</v>
      </c>
      <c r="F71" s="75" t="str">
        <f>IF(+All!$F750="Hawaii",+All!F750,IF(+All!$H750="Hawaii",+All!F750,0))</f>
        <v>San Diego State</v>
      </c>
      <c r="G71" s="76" t="str">
        <f>IF(+All!$F750="Hawaii",+All!G750,IF(+All!$H750="Hawaii",+All!G750,0))</f>
        <v>MWC</v>
      </c>
      <c r="H71" s="75" t="str">
        <f>IF(+All!$F750="Hawaii",+All!H750,IF(+All!$H750="Hawaii",+All!H750,0))</f>
        <v>Hawaii</v>
      </c>
      <c r="I71" s="76" t="str">
        <f>IF(+All!$F750="Hawaii",+All!I750,IF(+All!$H750="Hawaii",+All!I750,0))</f>
        <v>MWC</v>
      </c>
      <c r="J71" s="706" t="str">
        <f>IF(+All!$F750="Hawaii",+All!J750,IF(+All!$H750="Hawaii",+All!J750,0))</f>
        <v>San Diego State</v>
      </c>
      <c r="K71" s="707" t="str">
        <f>IF(+All!$F750="Hawaii",+All!K750,IF(+All!$H750="Hawaii",+All!K750,0))</f>
        <v>Hawaii</v>
      </c>
      <c r="L71" s="78">
        <f>IF(+All!$F750="Hawaii",+All!L750,IF(+All!$H750="Hawaii",+All!L750,0))</f>
        <v>7.5</v>
      </c>
      <c r="M71" s="79">
        <f>IF(+All!$F750="Hawaii",+All!M750,IF(+All!$H750="Hawaii",+All!M750,0))</f>
        <v>46</v>
      </c>
      <c r="N71" s="706" t="str">
        <f>IF(+All!$F750="Hawaii",+All!N750,IF(+All!$H750="Hawaii",+All!N750,0))</f>
        <v>San Diego State</v>
      </c>
      <c r="O71" s="708">
        <f>IF(+All!$F750="Hawaii",+All!O750,IF(+All!$H750="Hawaii",+All!O750,0))</f>
        <v>17</v>
      </c>
      <c r="P71" s="708" t="str">
        <f>IF(+All!$F750="Hawaii",+All!P750,IF(+All!$H750="Hawaii",+All!P750,0))</f>
        <v>Hawaii</v>
      </c>
      <c r="Q71" s="707">
        <f>IF(+All!$F750="Hawaii",+All!Q750,IF(+All!$H750="Hawaii",+All!Q750,0))</f>
        <v>10</v>
      </c>
      <c r="R71" s="706" t="str">
        <f>IF(+All!$F750="Hawaii",+All!R750,IF(+All!$H750="Hawaii",+All!R750,0))</f>
        <v>Hawaii</v>
      </c>
      <c r="S71" s="708" t="str">
        <f>IF(+All!$F750="Hawaii",+All!S750,IF(+All!$H750="Hawaii",+All!S750,0))</f>
        <v>San Diego State</v>
      </c>
      <c r="T71" s="706" t="str">
        <f>IF(+All!$F750="Hawaii",+All!T750,IF(+All!$H750="Hawaii",+All!T750,0))</f>
        <v>San Diego State</v>
      </c>
      <c r="U71" s="707" t="str">
        <f>IF(+All!$F750="Hawaii",+All!U750,IF(+All!$H750="Hawaii",+All!U750,0))</f>
        <v>L</v>
      </c>
      <c r="V71" s="705"/>
      <c r="W71" s="802"/>
      <c r="X71" s="705"/>
      <c r="Y71" s="709"/>
      <c r="Z71" s="705"/>
      <c r="AA71" s="709"/>
      <c r="AB71" s="705"/>
      <c r="AC71" s="709"/>
      <c r="AD71" s="801"/>
      <c r="AE71" s="802"/>
      <c r="AF71" s="801"/>
      <c r="AG71" s="802"/>
      <c r="AH71" s="801"/>
      <c r="AI71" s="802"/>
      <c r="AJ71" s="801"/>
      <c r="AK71" s="802"/>
      <c r="AL71" s="61"/>
      <c r="AM71" s="62"/>
      <c r="AN71" s="62"/>
      <c r="AO71" s="63"/>
      <c r="AP71" s="64"/>
      <c r="AQ71" s="65"/>
      <c r="AR71" s="66"/>
      <c r="AS71" s="67"/>
      <c r="AT71" s="67"/>
      <c r="AU71" s="66"/>
      <c r="AV71" s="67"/>
      <c r="AW71" s="49"/>
      <c r="AX71" s="48"/>
      <c r="AY71" s="66"/>
      <c r="AZ71" s="67"/>
      <c r="BA71" s="49"/>
      <c r="BB71" s="49"/>
      <c r="BC71" s="65"/>
      <c r="BD71" s="66"/>
      <c r="BE71" s="67"/>
      <c r="BF71" s="67"/>
      <c r="BG71" s="66"/>
      <c r="BH71" s="67"/>
      <c r="BI71" s="49"/>
      <c r="BJ71" s="68"/>
      <c r="BK71" s="69"/>
    </row>
    <row r="72" spans="1:63" x14ac:dyDescent="0.8">
      <c r="A72" s="70">
        <f>IF(+All!$F824="Hawaii",+All!A824,IF(+All!$H824="Hawaii",+All!A824,0))</f>
        <v>11</v>
      </c>
      <c r="B72" s="480" t="str">
        <f>IF(+All!$F824="Hawaii",+All!B824,IF(+All!$H824="Hawaii",+All!B824,0))</f>
        <v>Sat</v>
      </c>
      <c r="C72" s="72">
        <f>IF(+All!$F824="Hawaii",+All!C824,IF(+All!$H824="Hawaii",+All!C824,0))</f>
        <v>44513</v>
      </c>
      <c r="D72" s="73">
        <f>IF(+All!$F824="Hawaii",+All!D824,IF(+All!$H824="Hawaii",+All!D824,0))</f>
        <v>0.66666666666666663</v>
      </c>
      <c r="E72" s="707">
        <f>IF(+All!$F824="Hawaii",+All!E824,IF(+All!$H824="Hawaii",+All!E824,0))</f>
        <v>0</v>
      </c>
      <c r="F72" s="75" t="str">
        <f>IF(+All!$F824="Hawaii",+All!F824,IF(+All!$H824="Hawaii",+All!F824,0))</f>
        <v>Hawaii</v>
      </c>
      <c r="G72" s="76" t="str">
        <f>IF(+All!$F824="Hawaii",+All!G824,IF(+All!$H824="Hawaii",+All!G824,0))</f>
        <v>MWC</v>
      </c>
      <c r="H72" s="75" t="str">
        <f>IF(+All!$F824="Hawaii",+All!H824,IF(+All!$H824="Hawaii",+All!H824,0))</f>
        <v>UNLV</v>
      </c>
      <c r="I72" s="76" t="str">
        <f>IF(+All!$F824="Hawaii",+All!I824,IF(+All!$H824="Hawaii",+All!I824,0))</f>
        <v>MWC</v>
      </c>
      <c r="J72" s="706" t="str">
        <f>IF(+All!$F824="Hawaii",+All!J824,IF(+All!$H824="Hawaii",+All!J824,0))</f>
        <v>Hawaii</v>
      </c>
      <c r="K72" s="707" t="str">
        <f>IF(+All!$F824="Hawaii",+All!K824,IF(+All!$H824="Hawaii",+All!K824,0))</f>
        <v>UNLV</v>
      </c>
      <c r="L72" s="78">
        <f>IF(+All!$F824="Hawaii",+All!L824,IF(+All!$H824="Hawaii",+All!L824,0))</f>
        <v>3</v>
      </c>
      <c r="M72" s="79">
        <f>IF(+All!$F824="Hawaii",+All!M824,IF(+All!$H824="Hawaii",+All!M824,0))</f>
        <v>57</v>
      </c>
      <c r="N72" s="706" t="str">
        <f>IF(+All!$F824="Hawaii",+All!N824,IF(+All!$H824="Hawaii",+All!N824,0))</f>
        <v>UNLV</v>
      </c>
      <c r="O72" s="708">
        <f>IF(+All!$F824="Hawaii",+All!O824,IF(+All!$H824="Hawaii",+All!O824,0))</f>
        <v>27</v>
      </c>
      <c r="P72" s="708" t="str">
        <f>IF(+All!$F824="Hawaii",+All!P824,IF(+All!$H824="Hawaii",+All!P824,0))</f>
        <v>Hawaii</v>
      </c>
      <c r="Q72" s="707">
        <f>IF(+All!$F824="Hawaii",+All!Q824,IF(+All!$H824="Hawaii",+All!Q824,0))</f>
        <v>13</v>
      </c>
      <c r="R72" s="706" t="str">
        <f>IF(+All!$F824="Hawaii",+All!R824,IF(+All!$H824="Hawaii",+All!R824,0))</f>
        <v>UNLV</v>
      </c>
      <c r="S72" s="708" t="str">
        <f>IF(+All!$F824="Hawaii",+All!S824,IF(+All!$H824="Hawaii",+All!S824,0))</f>
        <v>Hawaii</v>
      </c>
      <c r="T72" s="706" t="str">
        <f>IF(+All!$F824="Hawaii",+All!T824,IF(+All!$H824="Hawaii",+All!T824,0))</f>
        <v>Hawaii</v>
      </c>
      <c r="U72" s="707" t="str">
        <f>IF(+All!$F824="Hawaii",+All!U824,IF(+All!$H824="Hawaii",+All!U824,0))</f>
        <v>L</v>
      </c>
      <c r="V72" s="705"/>
      <c r="W72" s="802"/>
      <c r="X72" s="705"/>
      <c r="Y72" s="709"/>
      <c r="Z72" s="705"/>
      <c r="AA72" s="709"/>
      <c r="AB72" s="705"/>
      <c r="AC72" s="709"/>
      <c r="AD72" s="801"/>
      <c r="AE72" s="802"/>
      <c r="AF72" s="801"/>
      <c r="AG72" s="802"/>
      <c r="AH72" s="801"/>
      <c r="AI72" s="802"/>
      <c r="AJ72" s="801"/>
      <c r="AK72" s="802"/>
      <c r="AL72" s="61"/>
      <c r="AM72" s="62"/>
      <c r="AN72" s="62"/>
      <c r="AO72" s="63"/>
      <c r="AP72" s="64"/>
      <c r="AQ72" s="65"/>
      <c r="AR72" s="66"/>
      <c r="AS72" s="67"/>
      <c r="AT72" s="67"/>
      <c r="AU72" s="66"/>
      <c r="AV72" s="67"/>
      <c r="AW72" s="49"/>
      <c r="AX72" s="48"/>
      <c r="AY72" s="66"/>
      <c r="AZ72" s="67"/>
      <c r="BA72" s="49"/>
      <c r="BB72" s="49"/>
      <c r="BC72" s="65"/>
      <c r="BD72" s="66"/>
      <c r="BE72" s="67"/>
      <c r="BF72" s="67"/>
      <c r="BG72" s="66"/>
      <c r="BH72" s="67"/>
      <c r="BI72" s="49"/>
      <c r="BJ72" s="68"/>
      <c r="BK72" s="69"/>
    </row>
    <row r="73" spans="1:63" x14ac:dyDescent="0.8">
      <c r="A73" s="70">
        <f>IF(+All!$F892="Hawaii",+All!A892,IF(+All!$H892="Hawaii",+All!A892,0))</f>
        <v>12</v>
      </c>
      <c r="B73" s="480" t="str">
        <f>IF(+All!$F892="Hawaii",+All!B892,IF(+All!$H892="Hawaii",+All!B892,0))</f>
        <v>Sat</v>
      </c>
      <c r="C73" s="72">
        <f>IF(+All!$F892="Hawaii",+All!C892,IF(+All!$H892="Hawaii",+All!C892,0))</f>
        <v>44520</v>
      </c>
      <c r="D73" s="73">
        <f>IF(+All!$F892="Hawaii",+All!D892,IF(+All!$H892="Hawaii",+All!D892,0))</f>
        <v>0.95833333333333337</v>
      </c>
      <c r="E73" s="707">
        <f>IF(+All!$F892="Hawaii",+All!E892,IF(+All!$H892="Hawaii",+All!E892,0))</f>
        <v>0</v>
      </c>
      <c r="F73" s="75" t="str">
        <f>IF(+All!$F892="Hawaii",+All!F892,IF(+All!$H892="Hawaii",+All!F892,0))</f>
        <v>Colorado State</v>
      </c>
      <c r="G73" s="76" t="str">
        <f>IF(+All!$F892="Hawaii",+All!G892,IF(+All!$H892="Hawaii",+All!G892,0))</f>
        <v>MWC</v>
      </c>
      <c r="H73" s="75" t="str">
        <f>IF(+All!$F892="Hawaii",+All!H892,IF(+All!$H892="Hawaii",+All!H892,0))</f>
        <v>Hawaii</v>
      </c>
      <c r="I73" s="76" t="str">
        <f>IF(+All!$F892="Hawaii",+All!I892,IF(+All!$H892="Hawaii",+All!I892,0))</f>
        <v>MWC</v>
      </c>
      <c r="J73" s="706" t="str">
        <f>IF(+All!$F892="Hawaii",+All!J892,IF(+All!$H892="Hawaii",+All!J892,0))</f>
        <v>Colorado State</v>
      </c>
      <c r="K73" s="707" t="str">
        <f>IF(+All!$F892="Hawaii",+All!K892,IF(+All!$H892="Hawaii",+All!K892,0))</f>
        <v>Hawaii</v>
      </c>
      <c r="L73" s="78">
        <f>IF(+All!$F892="Hawaii",+All!L892,IF(+All!$H892="Hawaii",+All!L892,0))</f>
        <v>2.5</v>
      </c>
      <c r="M73" s="79">
        <f>IF(+All!$F892="Hawaii",+All!M892,IF(+All!$H892="Hawaii",+All!M892,0))</f>
        <v>54</v>
      </c>
      <c r="N73" s="706" t="str">
        <f>IF(+All!$F892="Hawaii",+All!N892,IF(+All!$H892="Hawaii",+All!N892,0))</f>
        <v>Hawaii</v>
      </c>
      <c r="O73" s="708">
        <f>IF(+All!$F892="Hawaii",+All!O892,IF(+All!$H892="Hawaii",+All!O892,0))</f>
        <v>50</v>
      </c>
      <c r="P73" s="708" t="str">
        <f>IF(+All!$F892="Hawaii",+All!P892,IF(+All!$H892="Hawaii",+All!P892,0))</f>
        <v>Colorado State</v>
      </c>
      <c r="Q73" s="707">
        <f>IF(+All!$F892="Hawaii",+All!Q892,IF(+All!$H892="Hawaii",+All!Q892,0))</f>
        <v>45</v>
      </c>
      <c r="R73" s="706" t="str">
        <f>IF(+All!$F892="Hawaii",+All!R892,IF(+All!$H892="Hawaii",+All!R892,0))</f>
        <v>Hawaii</v>
      </c>
      <c r="S73" s="708" t="str">
        <f>IF(+All!$F892="Hawaii",+All!S892,IF(+All!$H892="Hawaii",+All!S892,0))</f>
        <v>Colorado State</v>
      </c>
      <c r="T73" s="706" t="str">
        <f>IF(+All!$F892="Hawaii",+All!T892,IF(+All!$H892="Hawaii",+All!T892,0))</f>
        <v>Colorado State</v>
      </c>
      <c r="U73" s="707" t="str">
        <f>IF(+All!$F892="Hawaii",+All!U892,IF(+All!$H892="Hawaii",+All!U892,0))</f>
        <v>L</v>
      </c>
      <c r="V73" s="705"/>
      <c r="W73" s="802"/>
      <c r="X73" s="705"/>
      <c r="Y73" s="709"/>
      <c r="Z73" s="705"/>
      <c r="AA73" s="709"/>
      <c r="AB73" s="705"/>
      <c r="AC73" s="709"/>
      <c r="AD73" s="801"/>
      <c r="AE73" s="802"/>
      <c r="AF73" s="801"/>
      <c r="AG73" s="802"/>
      <c r="AH73" s="801"/>
      <c r="AI73" s="802"/>
      <c r="AJ73" s="801"/>
      <c r="AK73" s="802"/>
      <c r="AL73" s="61"/>
      <c r="AM73" s="62"/>
      <c r="AN73" s="62"/>
      <c r="AO73" s="63"/>
      <c r="AP73" s="64"/>
      <c r="AQ73" s="65"/>
      <c r="AR73" s="66"/>
      <c r="AS73" s="67"/>
      <c r="AT73" s="67"/>
      <c r="AU73" s="66"/>
      <c r="AV73" s="67"/>
      <c r="AW73" s="49"/>
      <c r="AX73" s="48"/>
      <c r="AY73" s="66"/>
      <c r="AZ73" s="67"/>
      <c r="BA73" s="49"/>
      <c r="BB73" s="49"/>
      <c r="BC73" s="65"/>
      <c r="BD73" s="66"/>
      <c r="BE73" s="67"/>
      <c r="BF73" s="67"/>
      <c r="BG73" s="66"/>
      <c r="BH73" s="67"/>
      <c r="BI73" s="49"/>
      <c r="BJ73" s="68"/>
      <c r="BK73" s="69"/>
    </row>
    <row r="74" spans="1:63" x14ac:dyDescent="0.8">
      <c r="A74" s="70">
        <f>IF(+All!$F960="Hawaii",+All!A960,IF(+All!$H960="Hawaii",+All!A960,0))</f>
        <v>0</v>
      </c>
      <c r="B74" s="480">
        <f>IF(+All!$F960="Hawaii",+All!B960,IF(+All!$H960="Hawaii",+All!B960,0))</f>
        <v>0</v>
      </c>
      <c r="C74" s="72">
        <f>IF(+All!$F960="Hawaii",+All!C960,IF(+All!$H960="Hawaii",+All!C960,0))</f>
        <v>0</v>
      </c>
      <c r="D74" s="73">
        <f>IF(+All!$F960="Hawaii",+All!D960,IF(+All!$H960="Hawaii",+All!D960,0))</f>
        <v>0</v>
      </c>
      <c r="E74" s="707">
        <f>IF(+All!$F960="Hawaii",+All!E960,IF(+All!$H960="Hawaii",+All!E960,0))</f>
        <v>0</v>
      </c>
      <c r="F74" s="75">
        <f>IF(+All!$F960="Hawaii",+All!F960,IF(+All!$H960="Hawaii",+All!F960,0))</f>
        <v>0</v>
      </c>
      <c r="G74" s="76">
        <f>IF(+All!$F960="Hawaii",+All!G960,IF(+All!$H960="Hawaii",+All!G960,0))</f>
        <v>0</v>
      </c>
      <c r="H74" s="75">
        <f>IF(+All!$F960="Hawaii",+All!H960,IF(+All!$H960="Hawaii",+All!H960,0))</f>
        <v>0</v>
      </c>
      <c r="I74" s="76">
        <f>IF(+All!$F960="Hawaii",+All!I960,IF(+All!$H960="Hawaii",+All!I960,0))</f>
        <v>0</v>
      </c>
      <c r="J74" s="706">
        <f>IF(+All!$F960="Hawaii",+All!J960,IF(+All!$H960="Hawaii",+All!J960,0))</f>
        <v>0</v>
      </c>
      <c r="K74" s="707">
        <f>IF(+All!$F960="Hawaii",+All!K960,IF(+All!$H960="Hawaii",+All!K960,0))</f>
        <v>0</v>
      </c>
      <c r="L74" s="78">
        <f>IF(+All!$F960="Hawaii",+All!L960,IF(+All!$H960="Hawaii",+All!L960,0))</f>
        <v>0</v>
      </c>
      <c r="M74" s="79">
        <f>IF(+All!$F960="Hawaii",+All!M960,IF(+All!$H960="Hawaii",+All!M960,0))</f>
        <v>0</v>
      </c>
      <c r="N74" s="706">
        <f>IF(+All!$F960="Hawaii",+All!N960,IF(+All!$H960="Hawaii",+All!N960,0))</f>
        <v>0</v>
      </c>
      <c r="O74" s="708">
        <f>IF(+All!$F960="Hawaii",+All!O960,IF(+All!$H960="Hawaii",+All!O960,0))</f>
        <v>0</v>
      </c>
      <c r="P74" s="708">
        <f>IF(+All!$F960="Hawaii",+All!P960,IF(+All!$H960="Hawaii",+All!P960,0))</f>
        <v>0</v>
      </c>
      <c r="Q74" s="707">
        <f>IF(+All!$F960="Hawaii",+All!Q960,IF(+All!$H960="Hawaii",+All!Q960,0))</f>
        <v>0</v>
      </c>
      <c r="R74" s="706">
        <f>IF(+All!$F960="Hawaii",+All!R960,IF(+All!$H960="Hawaii",+All!R960,0))</f>
        <v>0</v>
      </c>
      <c r="S74" s="708">
        <f>IF(+All!$F960="Hawaii",+All!S960,IF(+All!$H960="Hawaii",+All!S960,0))</f>
        <v>0</v>
      </c>
      <c r="T74" s="706">
        <f>IF(+All!$F960="Hawaii",+All!T960,IF(+All!$H960="Hawaii",+All!T960,0))</f>
        <v>0</v>
      </c>
      <c r="U74" s="707">
        <f>IF(+All!$F960="Hawaii",+All!U960,IF(+All!$H960="Hawaii",+All!U960,0))</f>
        <v>0</v>
      </c>
      <c r="V74" s="705"/>
      <c r="W74" s="802"/>
      <c r="X74" s="705"/>
      <c r="Y74" s="709"/>
      <c r="Z74" s="705"/>
      <c r="AA74" s="709"/>
      <c r="AB74" s="705"/>
      <c r="AC74" s="709"/>
      <c r="AD74" s="801"/>
      <c r="AE74" s="802"/>
      <c r="AF74" s="801"/>
      <c r="AG74" s="802"/>
      <c r="AH74" s="801"/>
      <c r="AI74" s="802"/>
      <c r="AJ74" s="801"/>
      <c r="AK74" s="802"/>
      <c r="AL74" s="61"/>
      <c r="AM74" s="62"/>
      <c r="AN74" s="62"/>
      <c r="AO74" s="63"/>
      <c r="AP74" s="64"/>
      <c r="AQ74" s="65"/>
      <c r="AR74" s="66"/>
      <c r="AS74" s="67"/>
      <c r="AT74" s="67"/>
      <c r="AU74" s="66"/>
      <c r="AV74" s="67"/>
      <c r="AW74" s="49"/>
      <c r="AX74" s="48"/>
      <c r="AY74" s="66"/>
      <c r="AZ74" s="67"/>
      <c r="BA74" s="49"/>
      <c r="BB74" s="49"/>
      <c r="BC74" s="65"/>
      <c r="BD74" s="66"/>
      <c r="BE74" s="67"/>
      <c r="BF74" s="67"/>
      <c r="BG74" s="66"/>
      <c r="BH74" s="67"/>
      <c r="BI74" s="49"/>
      <c r="BJ74" s="68"/>
      <c r="BK74" s="69"/>
    </row>
    <row r="75" spans="1:63" x14ac:dyDescent="0.8">
      <c r="A75" s="52"/>
      <c r="B75" s="53"/>
      <c r="C75" s="54"/>
      <c r="D75" s="55"/>
      <c r="E75" s="709"/>
      <c r="F75" s="1219" t="str">
        <f>F76</f>
        <v>Nevada</v>
      </c>
      <c r="G75" s="1253"/>
      <c r="H75" s="1253"/>
      <c r="I75" s="1254"/>
      <c r="J75" s="705"/>
      <c r="K75" s="709"/>
      <c r="L75" s="58"/>
      <c r="M75" s="59"/>
      <c r="N75" s="705"/>
      <c r="O75" s="9"/>
      <c r="P75" s="9"/>
      <c r="Q75" s="709"/>
      <c r="R75" s="705"/>
      <c r="S75" s="9"/>
      <c r="T75" s="705"/>
      <c r="U75" s="709"/>
      <c r="V75" s="705"/>
      <c r="W75" s="802"/>
      <c r="X75" s="705"/>
      <c r="Y75" s="709"/>
      <c r="Z75" s="705"/>
      <c r="AA75" s="709"/>
      <c r="AB75" s="705"/>
      <c r="AC75" s="709"/>
      <c r="AD75" s="801"/>
      <c r="AE75" s="802"/>
      <c r="AF75" s="801"/>
      <c r="AG75" s="802"/>
      <c r="AH75" s="801"/>
      <c r="AI75" s="802"/>
      <c r="AJ75" s="801"/>
      <c r="AK75" s="802"/>
      <c r="AL75" s="61"/>
      <c r="AM75" s="62"/>
      <c r="AN75" s="62"/>
      <c r="AO75" s="63"/>
      <c r="AP75" s="64"/>
      <c r="AQ75" s="65"/>
      <c r="AR75" s="66"/>
      <c r="AS75" s="67"/>
      <c r="AT75" s="67"/>
      <c r="AU75" s="66"/>
      <c r="AV75" s="67"/>
      <c r="AW75" s="49"/>
      <c r="AX75" s="48"/>
      <c r="AY75" s="66"/>
      <c r="AZ75" s="67"/>
      <c r="BA75" s="49"/>
      <c r="BB75" s="49"/>
      <c r="BC75" s="65"/>
      <c r="BD75" s="66"/>
      <c r="BE75" s="67"/>
      <c r="BF75" s="67"/>
      <c r="BG75" s="66"/>
      <c r="BH75" s="67"/>
      <c r="BI75" s="49"/>
      <c r="BJ75" s="68"/>
      <c r="BK75" s="69"/>
    </row>
    <row r="76" spans="1:63" x14ac:dyDescent="0.8">
      <c r="A76" s="70">
        <f>IF(+All!$F71="Nevada",+All!A71,IF(+All!$H71="Nevada",+All!A71,0))</f>
        <v>1</v>
      </c>
      <c r="B76" s="480" t="str">
        <f>IF(+All!$F71="Nevada",+All!B71,IF(+All!$H71="Nevada",+All!B71,0))</f>
        <v>Sat</v>
      </c>
      <c r="C76" s="72">
        <f>IF(+All!$F71="Nevada",+All!C71,IF(+All!$H71="Nevada",+All!C71,0))</f>
        <v>44443</v>
      </c>
      <c r="D76" s="73">
        <f>IF(+All!$F71="Nevada",+All!D71,IF(+All!$H71="Nevada",+All!D71,0))</f>
        <v>0.9375</v>
      </c>
      <c r="E76" s="707" t="str">
        <f>IF(+All!$F71="Nevada",+All!E71,IF(+All!$H71="Nevada",+All!E71,0))</f>
        <v>FS1</v>
      </c>
      <c r="F76" s="75" t="str">
        <f>IF(+All!$F71="Nevada",+All!F71,IF(+All!$H71="Nevada",+All!F71,0))</f>
        <v>Nevada</v>
      </c>
      <c r="G76" s="76" t="str">
        <f>IF(+All!$F71="Nevada",+All!G71,IF(+All!$H71="Nevada",+All!G71,0))</f>
        <v>MWC</v>
      </c>
      <c r="H76" s="75" t="str">
        <f>IF(+All!$F71="Nevada",+All!H71,IF(+All!$H71="Nevada",+All!H71,0))</f>
        <v>California</v>
      </c>
      <c r="I76" s="76" t="str">
        <f>IF(+All!$F71="Nevada",+All!I71,IF(+All!$H71="Nevada",+All!I71,0))</f>
        <v>P12</v>
      </c>
      <c r="J76" s="706" t="str">
        <f>IF(+All!$F71="Nevada",+All!J71,IF(+All!$H71="Nevada",+All!J71,0))</f>
        <v>California</v>
      </c>
      <c r="K76" s="707" t="str">
        <f>IF(+All!$F71="Nevada",+All!K71,IF(+All!$H71="Nevada",+All!K71,0))</f>
        <v>Nevada</v>
      </c>
      <c r="L76" s="78">
        <f>IF(+All!$F71="Nevada",+All!L71,IF(+All!$H71="Nevada",+All!L71,0))</f>
        <v>3.5</v>
      </c>
      <c r="M76" s="79">
        <f>IF(+All!$F71="Nevada",+All!M71,IF(+All!$H71="Nevada",+All!M71,0))</f>
        <v>52.5</v>
      </c>
      <c r="N76" s="706" t="str">
        <f>IF(+All!$F71="Nevada",+All!N71,IF(+All!$H71="Nevada",+All!N71,0))</f>
        <v>Nevada</v>
      </c>
      <c r="O76" s="708">
        <f>IF(+All!$F71="Nevada",+All!O71,IF(+All!$H71="Nevada",+All!O71,0))</f>
        <v>22</v>
      </c>
      <c r="P76" s="708" t="str">
        <f>IF(+All!$F71="Nevada",+All!P71,IF(+All!$H71="Nevada",+All!P71,0))</f>
        <v>California</v>
      </c>
      <c r="Q76" s="707">
        <f>IF(+All!$F71="Nevada",+All!Q71,IF(+All!$H71="Nevada",+All!Q71,0))</f>
        <v>17</v>
      </c>
      <c r="R76" s="706" t="str">
        <f>IF(+All!$F71="Nevada",+All!R71,IF(+All!$H71="Nevada",+All!R71,0))</f>
        <v>Nevada</v>
      </c>
      <c r="S76" s="708" t="str">
        <f>IF(+All!$F71="Nevada",+All!S71,IF(+All!$H71="Nevada",+All!S71,0))</f>
        <v>California</v>
      </c>
      <c r="T76" s="706" t="str">
        <f>IF(+All!$F71="Nevada",+All!T71,IF(+All!$H71="Nevada",+All!T71,0))</f>
        <v>California</v>
      </c>
      <c r="U76" s="707" t="str">
        <f>IF(+All!$F71="Nevada",+All!U71,IF(+All!$H71="Nevada",+All!U71,0))</f>
        <v>L</v>
      </c>
      <c r="V76" s="706"/>
      <c r="W76" s="707"/>
      <c r="X76" s="706"/>
      <c r="Y76" s="707"/>
      <c r="Z76" s="706"/>
      <c r="AA76" s="707"/>
      <c r="AB76" s="706"/>
      <c r="AC76" s="707"/>
      <c r="AD76" s="706"/>
      <c r="AE76" s="707"/>
      <c r="AF76" s="706"/>
      <c r="AG76" s="707"/>
      <c r="AH76" s="706"/>
      <c r="AI76" s="707"/>
      <c r="AJ76" s="706"/>
      <c r="AK76" s="707"/>
      <c r="AQ76" s="480"/>
      <c r="AR76" s="482"/>
      <c r="AS76" s="483"/>
      <c r="AT76" s="483"/>
      <c r="AU76" s="482"/>
      <c r="AV76" s="483"/>
      <c r="AW76" s="484"/>
      <c r="AX76" s="483"/>
      <c r="AY76" s="88"/>
      <c r="AZ76" s="89"/>
      <c r="BA76" s="90"/>
      <c r="BB76" s="90"/>
      <c r="BC76" s="91"/>
      <c r="BD76" s="482"/>
      <c r="BE76" s="483"/>
      <c r="BF76" s="483"/>
      <c r="BG76" s="482"/>
      <c r="BH76" s="483"/>
      <c r="BI76" s="484"/>
    </row>
    <row r="77" spans="1:63" x14ac:dyDescent="0.8">
      <c r="A77" s="70">
        <f>IF(+All!$F155="Nevada",+All!A155,IF(+All!$H155="Nevada",+All!A155,0))</f>
        <v>2</v>
      </c>
      <c r="B77" s="480" t="str">
        <f>IF(+All!$F155="Nevada",+All!B155,IF(+All!$H155="Nevada",+All!B155,0))</f>
        <v>Sat</v>
      </c>
      <c r="C77" s="72">
        <f>IF(+All!$F155="Nevada",+All!C155,IF(+All!$H155="Nevada",+All!C155,0))</f>
        <v>44450</v>
      </c>
      <c r="D77" s="73">
        <f>IF(+All!$F155="Nevada",+All!D155,IF(+All!$H155="Nevada",+All!D155,0))</f>
        <v>0.9375</v>
      </c>
      <c r="E77" s="707">
        <f>IF(+All!$F155="Nevada",+All!E155,IF(+All!$H155="Nevada",+All!E155,0))</f>
        <v>0</v>
      </c>
      <c r="F77" s="75" t="str">
        <f>IF(+All!$F155="Nevada",+All!F155,IF(+All!$H155="Nevada",+All!F155,0))</f>
        <v>1AA Idaho State</v>
      </c>
      <c r="G77" s="76" t="str">
        <f>IF(+All!$F155="Nevada",+All!G155,IF(+All!$H155="Nevada",+All!G155,0))</f>
        <v>1AA</v>
      </c>
      <c r="H77" s="75" t="str">
        <f>IF(+All!$F155="Nevada",+All!H155,IF(+All!$H155="Nevada",+All!H155,0))</f>
        <v>Nevada</v>
      </c>
      <c r="I77" s="76" t="str">
        <f>IF(+All!$F155="Nevada",+All!I155,IF(+All!$H155="Nevada",+All!I155,0))</f>
        <v>MWC</v>
      </c>
      <c r="J77" s="706">
        <f>IF(+All!$F155="Nevada",+All!J155,IF(+All!$H155="Nevada",+All!J155,0))</f>
        <v>0</v>
      </c>
      <c r="K77" s="707">
        <f>IF(+All!$F155="Nevada",+All!K155,IF(+All!$H155="Nevada",+All!K155,0))</f>
        <v>0</v>
      </c>
      <c r="L77" s="78">
        <f>IF(+All!$F155="Nevada",+All!L155,IF(+All!$H155="Nevada",+All!L155,0))</f>
        <v>0</v>
      </c>
      <c r="M77" s="79">
        <f>IF(+All!$F155="Nevada",+All!M155,IF(+All!$H155="Nevada",+All!M155,0))</f>
        <v>0</v>
      </c>
      <c r="N77" s="706" t="str">
        <f>IF(+All!$F155="Nevada",+All!N155,IF(+All!$H155="Nevada",+All!N155,0))</f>
        <v>Nevada</v>
      </c>
      <c r="O77" s="708">
        <f>IF(+All!$F155="Nevada",+All!O155,IF(+All!$H155="Nevada",+All!O155,0))</f>
        <v>49</v>
      </c>
      <c r="P77" s="708" t="str">
        <f>IF(+All!$F155="Nevada",+All!P155,IF(+All!$H155="Nevada",+All!P155,0))</f>
        <v>1AA Idaho State</v>
      </c>
      <c r="Q77" s="707">
        <f>IF(+All!$F155="Nevada",+All!Q155,IF(+All!$H155="Nevada",+All!Q155,0))</f>
        <v>10</v>
      </c>
      <c r="R77" s="706">
        <f>IF(+All!$F155="Nevada",+All!R155,IF(+All!$H155="Nevada",+All!R155,0))</f>
        <v>0</v>
      </c>
      <c r="S77" s="708">
        <f>IF(+All!$F155="Nevada",+All!S155,IF(+All!$H155="Nevada",+All!S155,0))</f>
        <v>0</v>
      </c>
      <c r="T77" s="706">
        <f>IF(+All!$F155="Nevada",+All!T155,IF(+All!$H155="Nevada",+All!T155,0))</f>
        <v>0</v>
      </c>
      <c r="U77" s="707">
        <f>IF(+All!$F155="Nevada",+All!U155,IF(+All!$H155="Nevada",+All!U155,0))</f>
        <v>0</v>
      </c>
      <c r="V77" s="706" t="e">
        <f>IF(+All!#REF!="Nevada",+All!#REF!,IF(+All!#REF!="Nevada",+All!#REF!,0))</f>
        <v>#REF!</v>
      </c>
      <c r="W77" s="707" t="e">
        <f>IF(+All!#REF!="Nevada",+All!#REF!,IF(+All!#REF!="Nevada",+All!#REF!,0))</f>
        <v>#REF!</v>
      </c>
      <c r="X77" s="706" t="e">
        <f>IF(+All!#REF!="Nevada",+All!#REF!,IF(+All!#REF!="Nevada",+All!#REF!,0))</f>
        <v>#REF!</v>
      </c>
      <c r="Y77" s="707" t="e">
        <f>IF(+All!#REF!="Nevada",+All!#REF!,IF(+All!#REF!="Nevada",+All!#REF!,0))</f>
        <v>#REF!</v>
      </c>
      <c r="Z77" s="706" t="e">
        <f>IF(+All!#REF!="Nevada",+All!#REF!,IF(+All!#REF!="Nevada",+All!#REF!,0))</f>
        <v>#REF!</v>
      </c>
      <c r="AA77" s="707" t="e">
        <f>IF(+All!#REF!="Nevada",+All!#REF!,IF(+All!#REF!="Nevada",+All!#REF!,0))</f>
        <v>#REF!</v>
      </c>
      <c r="AB77" s="706" t="e">
        <f>IF(+All!#REF!="Nevada",+All!#REF!,IF(+All!#REF!="Nevada",+All!#REF!,0))</f>
        <v>#REF!</v>
      </c>
      <c r="AC77" s="707" t="e">
        <f>IF(+All!#REF!="Nevada",+All!#REF!,IF(+All!#REF!="Nevada",+All!#REF!,0))</f>
        <v>#REF!</v>
      </c>
      <c r="AD77" s="706" t="e">
        <f>IF(+All!#REF!="Nevada",+All!#REF!,IF(+All!#REF!="Nevada",+All!#REF!,0))</f>
        <v>#REF!</v>
      </c>
      <c r="AE77" s="707" t="e">
        <f>IF(+All!#REF!="Nevada",+All!#REF!,IF(+All!#REF!="Nevada",+All!#REF!,0))</f>
        <v>#REF!</v>
      </c>
      <c r="AF77" s="706" t="e">
        <f>IF(+All!#REF!="Nevada",+All!#REF!,IF(+All!#REF!="Nevada",+All!#REF!,0))</f>
        <v>#REF!</v>
      </c>
      <c r="AG77" s="707" t="e">
        <f>IF(+All!#REF!="Nevada",+All!#REF!,IF(+All!#REF!="Nevada",+All!#REF!,0))</f>
        <v>#REF!</v>
      </c>
      <c r="AH77" s="706" t="e">
        <f>IF(+All!#REF!="Nevada",+All!#REF!,IF(+All!#REF!="Nevada",+All!#REF!,0))</f>
        <v>#REF!</v>
      </c>
      <c r="AI77" s="707" t="e">
        <f>IF(+All!#REF!="Nevada",+All!#REF!,IF(+All!#REF!="Nevada",+All!#REF!,0))</f>
        <v>#REF!</v>
      </c>
      <c r="AJ77" s="706" t="e">
        <f>IF(+All!#REF!="Nevada",+All!#REF!,IF(+All!#REF!="Nevada",+All!#REF!,0))</f>
        <v>#REF!</v>
      </c>
      <c r="AK77" s="707" t="e">
        <f>IF(+All!#REF!="Nevada",+All!#REF!,IF(+All!#REF!="Nevada",+All!#REF!,0))</f>
        <v>#REF!</v>
      </c>
      <c r="AL77" s="81" t="e">
        <f>IF(+All!#REF!="Nevada",+All!#REF!,IF(+All!#REF!="Nevada",+All!#REF!,0))</f>
        <v>#REF!</v>
      </c>
      <c r="AM77" s="82" t="e">
        <f>IF(+All!#REF!="Nevada",+All!#REF!,IF(+All!#REF!="Nevada",+All!#REF!,0))</f>
        <v>#REF!</v>
      </c>
      <c r="AN77" s="81" t="e">
        <f>IF(+All!#REF!="Nevada",+All!#REF!,IF(+All!#REF!="Nevada",+All!#REF!,0))</f>
        <v>#REF!</v>
      </c>
      <c r="AO77" s="83" t="e">
        <f>IF(+All!#REF!="Nevada",+All!#REF!,IF(+All!#REF!="Nevada",+All!#REF!,0))</f>
        <v>#REF!</v>
      </c>
      <c r="AP77" s="84" t="e">
        <f>IF(+All!#REF!="Nevada",+All!#REF!,IF(+All!#REF!="Nevada",+All!#REF!,0))</f>
        <v>#REF!</v>
      </c>
      <c r="AQ77" s="480" t="e">
        <f>IF(+All!#REF!="Nevada",+All!#REF!,IF(+All!#REF!="Nevada",+All!#REF!,0))</f>
        <v>#REF!</v>
      </c>
      <c r="AR77" s="482" t="e">
        <f>IF(+All!#REF!="Nevada",+All!#REF!,IF(+All!#REF!="Nevada",+All!#REF!,0))</f>
        <v>#REF!</v>
      </c>
      <c r="AS77" s="483" t="e">
        <f>IF(+All!#REF!="Nevada",+All!#REF!,IF(+All!#REF!="Nevada",+All!#REF!,0))</f>
        <v>#REF!</v>
      </c>
      <c r="AT77" s="483" t="e">
        <f>IF(+All!#REF!="Nevada",+All!#REF!,IF(+All!#REF!="Nevada",+All!#REF!,0))</f>
        <v>#REF!</v>
      </c>
      <c r="AU77" s="482" t="e">
        <f>IF(+All!#REF!="Nevada",+All!#REF!,IF(+All!#REF!="Nevada",+All!#REF!,0))</f>
        <v>#REF!</v>
      </c>
      <c r="AV77" s="483" t="e">
        <f>IF(+All!#REF!="Nevada",+All!#REF!,IF(+All!#REF!="Nevada",+All!#REF!,0))</f>
        <v>#REF!</v>
      </c>
      <c r="AW77" s="484" t="e">
        <f>IF(+All!#REF!="Nevada",+All!#REF!,IF(+All!#REF!="Nevada",+All!#REF!,0))</f>
        <v>#REF!</v>
      </c>
      <c r="AX77" s="483" t="e">
        <f>IF(+All!#REF!="Nevada",+All!#REF!,IF(+All!#REF!="Nevada",+All!#REF!,0))</f>
        <v>#REF!</v>
      </c>
      <c r="AY77" s="88" t="e">
        <f>IF(+All!#REF!="Nevada",+All!#REF!,IF(+All!#REF!="Nevada",+All!#REF!,0))</f>
        <v>#REF!</v>
      </c>
      <c r="AZ77" s="89" t="e">
        <f>IF(+All!#REF!="Nevada",+All!#REF!,IF(+All!#REF!="Nevada",+All!#REF!,0))</f>
        <v>#REF!</v>
      </c>
      <c r="BA77" s="90" t="e">
        <f>IF(+All!#REF!="Nevada",+All!#REF!,IF(+All!#REF!="Nevada",+All!#REF!,0))</f>
        <v>#REF!</v>
      </c>
      <c r="BB77" s="90" t="e">
        <f>IF(+All!#REF!="Nevada",+All!#REF!,IF(+All!#REF!="Nevada",+All!#REF!,0))</f>
        <v>#REF!</v>
      </c>
      <c r="BC77" s="91" t="e">
        <f>IF(+All!#REF!="Nevada",+All!#REF!,IF(+All!#REF!="Nevada",+All!#REF!,0))</f>
        <v>#REF!</v>
      </c>
      <c r="BD77" s="482" t="e">
        <f>IF(+All!#REF!="Nevada",+All!#REF!,IF(+All!#REF!="Nevada",+All!#REF!,0))</f>
        <v>#REF!</v>
      </c>
      <c r="BE77" s="483" t="e">
        <f>IF(+All!#REF!="Nevada",+All!#REF!,IF(+All!#REF!="Nevada",+All!#REF!,0))</f>
        <v>#REF!</v>
      </c>
      <c r="BF77" s="483" t="e">
        <f>IF(+All!#REF!="Nevada",+All!#REF!,IF(+All!#REF!="Nevada",+All!#REF!,0))</f>
        <v>#REF!</v>
      </c>
      <c r="BG77" s="482" t="e">
        <f>IF(+All!#REF!="Nevada",+All!#REF!,IF(+All!#REF!="Nevada",+All!#REF!,0))</f>
        <v>#REF!</v>
      </c>
      <c r="BH77" s="483" t="e">
        <f>IF(+All!#REF!="Nevada",+All!#REF!,IF(+All!#REF!="Nevada",+All!#REF!,0))</f>
        <v>#REF!</v>
      </c>
      <c r="BI77" s="484" t="e">
        <f>IF(+All!#REF!="Nevada",+All!#REF!,IF(+All!#REF!="Nevada",+All!#REF!,0))</f>
        <v>#REF!</v>
      </c>
      <c r="BJ77" s="92" t="e">
        <f>IF(+All!#REF!="Nevada",+All!#REF!,IF(+All!#REF!="Nevada",+All!#REF!,0))</f>
        <v>#REF!</v>
      </c>
      <c r="BK77" s="93" t="e">
        <f>IF(+All!#REF!="Nevada",+All!#REF!,IF(+All!#REF!="Nevada",+All!#REF!,0))</f>
        <v>#REF!</v>
      </c>
    </row>
    <row r="78" spans="1:63" x14ac:dyDescent="0.8">
      <c r="A78" s="70">
        <f>IF(+All!$F200="Nevada",+All!A200,IF(+All!$H200="Nevada",+All!A200,0))</f>
        <v>3</v>
      </c>
      <c r="B78" s="480" t="str">
        <f>IF(+All!$F200="Nevada",+All!B200,IF(+All!$H200="Nevada",+All!B200,0))</f>
        <v>Sat</v>
      </c>
      <c r="C78" s="72">
        <f>IF(+All!$F200="Nevada",+All!C200,IF(+All!$H200="Nevada",+All!C200,0))</f>
        <v>44457</v>
      </c>
      <c r="D78" s="73">
        <f>IF(+All!$F200="Nevada",+All!D200,IF(+All!$H200="Nevada",+All!D200,0))</f>
        <v>0.58333333333333337</v>
      </c>
      <c r="E78" s="707">
        <f>IF(+All!$F200="Nevada",+All!E200,IF(+All!$H200="Nevada",+All!E200,0))</f>
        <v>0</v>
      </c>
      <c r="F78" s="75" t="str">
        <f>IF(+All!$F200="Nevada",+All!F200,IF(+All!$H200="Nevada",+All!F200,0))</f>
        <v>Nevada</v>
      </c>
      <c r="G78" s="76" t="str">
        <f>IF(+All!$F200="Nevada",+All!G200,IF(+All!$H200="Nevada",+All!G200,0))</f>
        <v>MWC</v>
      </c>
      <c r="H78" s="75" t="str">
        <f>IF(+All!$F200="Nevada",+All!H200,IF(+All!$H200="Nevada",+All!H200,0))</f>
        <v>Kansas State</v>
      </c>
      <c r="I78" s="76" t="str">
        <f>IF(+All!$F200="Nevada",+All!I200,IF(+All!$H200="Nevada",+All!I200,0))</f>
        <v>B12</v>
      </c>
      <c r="J78" s="706" t="str">
        <f>IF(+All!$F200="Nevada",+All!J200,IF(+All!$H200="Nevada",+All!J200,0))</f>
        <v>Nevada</v>
      </c>
      <c r="K78" s="707" t="str">
        <f>IF(+All!$F200="Nevada",+All!K200,IF(+All!$H200="Nevada",+All!K200,0))</f>
        <v>Kansas State</v>
      </c>
      <c r="L78" s="78">
        <f>IF(+All!$F200="Nevada",+All!L200,IF(+All!$H200="Nevada",+All!L200,0))</f>
        <v>2</v>
      </c>
      <c r="M78" s="79">
        <f>IF(+All!$F200="Nevada",+All!M200,IF(+All!$H200="Nevada",+All!M200,0))</f>
        <v>50.5</v>
      </c>
      <c r="N78" s="706" t="str">
        <f>IF(+All!$F200="Nevada",+All!N200,IF(+All!$H200="Nevada",+All!N200,0))</f>
        <v>Kansas State</v>
      </c>
      <c r="O78" s="708">
        <f>IF(+All!$F200="Nevada",+All!O200,IF(+All!$H200="Nevada",+All!O200,0))</f>
        <v>38</v>
      </c>
      <c r="P78" s="708" t="str">
        <f>IF(+All!$F200="Nevada",+All!P200,IF(+All!$H200="Nevada",+All!P200,0))</f>
        <v>Nevada</v>
      </c>
      <c r="Q78" s="707">
        <f>IF(+All!$F200="Nevada",+All!Q200,IF(+All!$H200="Nevada",+All!Q200,0))</f>
        <v>17</v>
      </c>
      <c r="R78" s="706" t="str">
        <f>IF(+All!$F200="Nevada",+All!R200,IF(+All!$H200="Nevada",+All!R200,0))</f>
        <v>Kansas State</v>
      </c>
      <c r="S78" s="708" t="str">
        <f>IF(+All!$F200="Nevada",+All!S200,IF(+All!$H200="Nevada",+All!S200,0))</f>
        <v>Nevada</v>
      </c>
      <c r="T78" s="706" t="str">
        <f>IF(+All!$F200="Nevada",+All!T200,IF(+All!$H200="Nevada",+All!T200,0))</f>
        <v>Kansas State</v>
      </c>
      <c r="U78" s="707" t="str">
        <f>IF(+All!$F200="Nevada",+All!U200,IF(+All!$H200="Nevada",+All!U200,0))</f>
        <v>W</v>
      </c>
      <c r="V78" s="706">
        <f>IF(+All!$F780="Nevada",+All!#REF!,IF(+All!$H780="Nevada",+All!#REF!,0))</f>
        <v>0</v>
      </c>
      <c r="W78" s="707">
        <f>IF(+All!$F780="Nevada",+All!#REF!,IF(+All!$H780="Nevada",+All!#REF!,0))</f>
        <v>0</v>
      </c>
      <c r="X78" s="706">
        <f>IF(+All!$F780="Nevada",+All!#REF!,IF(+All!$H780="Nevada",+All!#REF!,0))</f>
        <v>0</v>
      </c>
      <c r="Y78" s="707">
        <f>IF(+All!$F780="Nevada",+All!#REF!,IF(+All!$H780="Nevada",+All!#REF!,0))</f>
        <v>0</v>
      </c>
      <c r="Z78" s="706">
        <f>IF(+All!$F780="Nevada",+All!#REF!,IF(+All!$H780="Nevada",+All!#REF!,0))</f>
        <v>0</v>
      </c>
      <c r="AA78" s="707">
        <f>IF(+All!$F780="Nevada",+All!#REF!,IF(+All!$H780="Nevada",+All!#REF!,0))</f>
        <v>0</v>
      </c>
      <c r="AB78" s="706">
        <f>IF(+All!$F780="Nevada",+All!#REF!,IF(+All!$H780="Nevada",+All!#REF!,0))</f>
        <v>0</v>
      </c>
      <c r="AC78" s="707">
        <f>IF(+All!$F780="Nevada",+All!#REF!,IF(+All!$H780="Nevada",+All!#REF!,0))</f>
        <v>0</v>
      </c>
      <c r="AD78" s="706">
        <f>IF(+All!$F780="Nevada",+All!#REF!,IF(+All!$H780="Nevada",+All!#REF!,0))</f>
        <v>0</v>
      </c>
      <c r="AE78" s="707">
        <f>IF(+All!$F780="Nevada",+All!#REF!,IF(+All!$H780="Nevada",+All!#REF!,0))</f>
        <v>0</v>
      </c>
      <c r="AF78" s="706">
        <f>IF(+All!$F780="Nevada",+All!#REF!,IF(+All!$H780="Nevada",+All!#REF!,0))</f>
        <v>0</v>
      </c>
      <c r="AG78" s="707">
        <f>IF(+All!$F780="Nevada",+All!#REF!,IF(+All!$H780="Nevada",+All!#REF!,0))</f>
        <v>0</v>
      </c>
      <c r="AH78" s="706">
        <f>IF(+All!$F780="Nevada",+All!#REF!,IF(+All!$H780="Nevada",+All!#REF!,0))</f>
        <v>0</v>
      </c>
      <c r="AI78" s="707">
        <f>IF(+All!$F780="Nevada",+All!#REF!,IF(+All!$H780="Nevada",+All!#REF!,0))</f>
        <v>0</v>
      </c>
      <c r="AJ78" s="706">
        <f>IF(+All!$F780="Nevada",+All!#REF!,IF(+All!$H780="Nevada",+All!#REF!,0))</f>
        <v>0</v>
      </c>
      <c r="AK78" s="707">
        <f>IF(+All!$F780="Nevada",+All!#REF!,IF(+All!$H780="Nevada",+All!#REF!,0))</f>
        <v>0</v>
      </c>
      <c r="AL78" s="81">
        <f>IF(+All!$F780="Nevada",+All!V780,IF(+All!$H780="Nevada",+All!V780,0))</f>
        <v>0</v>
      </c>
      <c r="AM78" s="82">
        <f>IF(+All!$F780="Nevada",+All!W780,IF(+All!$H780="Nevada",+All!W780,0))</f>
        <v>0</v>
      </c>
      <c r="AN78" s="81">
        <f>IF(+All!$F780="Nevada",+All!X780,IF(+All!$H780="Nevada",+All!X780,0))</f>
        <v>0</v>
      </c>
      <c r="AO78" s="83">
        <f>IF(+All!$F780="Nevada",+All!Y780,IF(+All!$H780="Nevada",+All!Y780,0))</f>
        <v>0</v>
      </c>
      <c r="AP78" s="84">
        <f>IF(+All!$F780="Nevada",+All!Z780,IF(+All!$H780="Nevada",+All!Z780,0))</f>
        <v>0</v>
      </c>
      <c r="AQ78" s="480">
        <f>IF(+All!$F780="Nevada",+All!#REF!,IF(+All!$H780="Nevada",+All!#REF!,0))</f>
        <v>0</v>
      </c>
      <c r="AR78" s="482">
        <f>IF(+All!$F780="Nevada",+All!#REF!,IF(+All!$H780="Nevada",+All!#REF!,0))</f>
        <v>0</v>
      </c>
      <c r="AS78" s="483">
        <f>IF(+All!$F780="Nevada",+All!#REF!,IF(+All!$H780="Nevada",+All!#REF!,0))</f>
        <v>0</v>
      </c>
      <c r="AT78" s="483">
        <f>IF(+All!$F780="Nevada",+All!#REF!,IF(+All!$H780="Nevada",+All!#REF!,0))</f>
        <v>0</v>
      </c>
      <c r="AU78" s="482">
        <f>IF(+All!$F780="Nevada",+All!#REF!,IF(+All!$H780="Nevada",+All!#REF!,0))</f>
        <v>0</v>
      </c>
      <c r="AV78" s="483">
        <f>IF(+All!$F780="Nevada",+All!#REF!,IF(+All!$H780="Nevada",+All!#REF!,0))</f>
        <v>0</v>
      </c>
      <c r="AW78" s="484">
        <f>IF(+All!$F780="Nevada",+All!#REF!,IF(+All!$H780="Nevada",+All!#REF!,0))</f>
        <v>0</v>
      </c>
      <c r="AX78" s="483">
        <f>IF(+All!$F780="Nevada",+All!#REF!,IF(+All!$H780="Nevada",+All!#REF!,0))</f>
        <v>0</v>
      </c>
      <c r="AY78" s="88">
        <f>IF(+All!$F780="Nevada",+All!#REF!,IF(+All!$H780="Nevada",+All!#REF!,0))</f>
        <v>0</v>
      </c>
      <c r="AZ78" s="89">
        <f>IF(+All!$F780="Nevada",+All!#REF!,IF(+All!$H780="Nevada",+All!#REF!,0))</f>
        <v>0</v>
      </c>
      <c r="BA78" s="90">
        <f>IF(+All!$F780="Nevada",+All!#REF!,IF(+All!$H780="Nevada",+All!#REF!,0))</f>
        <v>0</v>
      </c>
      <c r="BB78" s="90">
        <f>IF(+All!$F780="Nevada",+All!#REF!,IF(+All!$H780="Nevada",+All!#REF!,0))</f>
        <v>0</v>
      </c>
      <c r="BC78" s="91">
        <f>IF(+All!$F780="Nevada",+All!#REF!,IF(+All!$H780="Nevada",+All!#REF!,0))</f>
        <v>0</v>
      </c>
      <c r="BD78" s="482">
        <f>IF(+All!$F780="Nevada",+All!#REF!,IF(+All!$H780="Nevada",+All!#REF!,0))</f>
        <v>0</v>
      </c>
      <c r="BE78" s="483">
        <f>IF(+All!$F780="Nevada",+All!#REF!,IF(+All!$H780="Nevada",+All!#REF!,0))</f>
        <v>0</v>
      </c>
      <c r="BF78" s="483">
        <f>IF(+All!$F780="Nevada",+All!#REF!,IF(+All!$H780="Nevada",+All!#REF!,0))</f>
        <v>0</v>
      </c>
      <c r="BG78" s="482">
        <f>IF(+All!$F780="Nevada",+All!#REF!,IF(+All!$H780="Nevada",+All!#REF!,0))</f>
        <v>0</v>
      </c>
      <c r="BH78" s="483">
        <f>IF(+All!$F780="Nevada",+All!#REF!,IF(+All!$H780="Nevada",+All!#REF!,0))</f>
        <v>0</v>
      </c>
      <c r="BI78" s="484">
        <f>IF(+All!$F780="Nevada",+All!#REF!,IF(+All!$H780="Nevada",+All!#REF!,0))</f>
        <v>0</v>
      </c>
      <c r="BJ78" s="92">
        <f>IF(+All!$F780="Nevada",+All!#REF!,IF(+All!$H780="Nevada",+All!#REF!,0))</f>
        <v>0</v>
      </c>
      <c r="BK78" s="93">
        <f>IF(+All!$F780="Nevada",+All!#REF!,IF(+All!$H780="Nevada",+All!#REF!,0))</f>
        <v>0</v>
      </c>
    </row>
    <row r="79" spans="1:63" x14ac:dyDescent="0.8">
      <c r="A79" s="70">
        <f>IF(+All!$F326="Nevada",+All!A326,IF(+All!$H326="Nevada",+All!A326,0))</f>
        <v>4</v>
      </c>
      <c r="B79" s="480" t="str">
        <f>IF(+All!$F326="Nevada",+All!B326,IF(+All!$H326="Nevada",+All!B326,0))</f>
        <v>Sat</v>
      </c>
      <c r="C79" s="72">
        <f>IF(+All!$F326="Nevada",+All!C326,IF(+All!$H326="Nevada",+All!C326,0))</f>
        <v>44464</v>
      </c>
      <c r="D79" s="73">
        <f>IF(+All!$F326="Nevada",+All!D326,IF(+All!$H326="Nevada",+All!D326,0))</f>
        <v>0</v>
      </c>
      <c r="E79" s="707">
        <f>IF(+All!$F326="Nevada",+All!E326,IF(+All!$H326="Nevada",+All!E326,0))</f>
        <v>0</v>
      </c>
      <c r="F79" s="75" t="str">
        <f>IF(+All!$F326="Nevada",+All!F326,IF(+All!$H326="Nevada",+All!F326,0))</f>
        <v>Nevada</v>
      </c>
      <c r="G79" s="76" t="str">
        <f>IF(+All!$F326="Nevada",+All!G326,IF(+All!$H326="Nevada",+All!G326,0))</f>
        <v>MWC</v>
      </c>
      <c r="H79" s="75" t="str">
        <f>IF(+All!$F326="Nevada",+All!H326,IF(+All!$H326="Nevada",+All!H326,0))</f>
        <v>Open</v>
      </c>
      <c r="I79" s="76" t="str">
        <f>IF(+All!$F326="Nevada",+All!I326,IF(+All!$H326="Nevada",+All!I326,0))</f>
        <v>ZZZ</v>
      </c>
      <c r="J79" s="706">
        <f>IF(+All!$F326="Nevada",+All!J326,IF(+All!$H326="Nevada",+All!J326,0))</f>
        <v>0</v>
      </c>
      <c r="K79" s="707" t="str">
        <f>IF(+All!$F326="Nevada",+All!K326,IF(+All!$H326="Nevada",+All!K326,0))</f>
        <v>Nevada</v>
      </c>
      <c r="L79" s="78">
        <f>IF(+All!$F326="Nevada",+All!L326,IF(+All!$H326="Nevada",+All!L326,0))</f>
        <v>0</v>
      </c>
      <c r="M79" s="79">
        <f>IF(+All!$F326="Nevada",+All!M326,IF(+All!$H326="Nevada",+All!M326,0))</f>
        <v>0</v>
      </c>
      <c r="N79" s="706">
        <f>IF(+All!$F326="Nevada",+All!N326,IF(+All!$H326="Nevada",+All!N326,0))</f>
        <v>0</v>
      </c>
      <c r="O79" s="708">
        <f>IF(+All!$F326="Nevada",+All!O326,IF(+All!$H326="Nevada",+All!O326,0))</f>
        <v>0</v>
      </c>
      <c r="P79" s="708">
        <f>IF(+All!$F326="Nevada",+All!P326,IF(+All!$H326="Nevada",+All!P326,0))</f>
        <v>0</v>
      </c>
      <c r="Q79" s="707">
        <f>IF(+All!$F326="Nevada",+All!Q326,IF(+All!$H326="Nevada",+All!Q326,0))</f>
        <v>0</v>
      </c>
      <c r="R79" s="706">
        <f>IF(+All!$F326="Nevada",+All!R326,IF(+All!$H326="Nevada",+All!R326,0))</f>
        <v>0</v>
      </c>
      <c r="S79" s="708">
        <f>IF(+All!$F326="Nevada",+All!S326,IF(+All!$H326="Nevada",+All!S326,0))</f>
        <v>0</v>
      </c>
      <c r="T79" s="706">
        <f>IF(+All!$F326="Nevada",+All!T326,IF(+All!$H326="Nevada",+All!T326,0))</f>
        <v>0</v>
      </c>
      <c r="U79" s="707">
        <f>IF(+All!$F326="Nevada",+All!U326,IF(+All!$H326="Nevada",+All!U326,0))</f>
        <v>0</v>
      </c>
      <c r="V79" s="706" t="e">
        <f>IF(+All!#REF!="Nevada",+All!#REF!,IF(+All!#REF!="Nevada",+All!#REF!,0))</f>
        <v>#REF!</v>
      </c>
      <c r="W79" s="707" t="e">
        <f>IF(+All!#REF!="Nevada",+All!#REF!,IF(+All!#REF!="Nevada",+All!#REF!,0))</f>
        <v>#REF!</v>
      </c>
      <c r="X79" s="706" t="e">
        <f>IF(+All!#REF!="Nevada",+All!#REF!,IF(+All!#REF!="Nevada",+All!#REF!,0))</f>
        <v>#REF!</v>
      </c>
      <c r="Y79" s="707" t="e">
        <f>IF(+All!#REF!="Nevada",+All!#REF!,IF(+All!#REF!="Nevada",+All!#REF!,0))</f>
        <v>#REF!</v>
      </c>
      <c r="Z79" s="706" t="e">
        <f>IF(+All!#REF!="Nevada",+All!#REF!,IF(+All!#REF!="Nevada",+All!#REF!,0))</f>
        <v>#REF!</v>
      </c>
      <c r="AA79" s="707" t="e">
        <f>IF(+All!#REF!="Nevada",+All!#REF!,IF(+All!#REF!="Nevada",+All!#REF!,0))</f>
        <v>#REF!</v>
      </c>
      <c r="AB79" s="706" t="e">
        <f>IF(+All!#REF!="Nevada",+All!#REF!,IF(+All!#REF!="Nevada",+All!#REF!,0))</f>
        <v>#REF!</v>
      </c>
      <c r="AC79" s="707" t="e">
        <f>IF(+All!#REF!="Nevada",+All!#REF!,IF(+All!#REF!="Nevada",+All!#REF!,0))</f>
        <v>#REF!</v>
      </c>
      <c r="AD79" s="706" t="e">
        <f>IF(+All!#REF!="Nevada",+All!#REF!,IF(+All!#REF!="Nevada",+All!#REF!,0))</f>
        <v>#REF!</v>
      </c>
      <c r="AE79" s="707" t="e">
        <f>IF(+All!#REF!="Nevada",+All!#REF!,IF(+All!#REF!="Nevada",+All!#REF!,0))</f>
        <v>#REF!</v>
      </c>
      <c r="AF79" s="706" t="e">
        <f>IF(+All!#REF!="Nevada",+All!#REF!,IF(+All!#REF!="Nevada",+All!#REF!,0))</f>
        <v>#REF!</v>
      </c>
      <c r="AG79" s="707" t="e">
        <f>IF(+All!#REF!="Nevada",+All!#REF!,IF(+All!#REF!="Nevada",+All!#REF!,0))</f>
        <v>#REF!</v>
      </c>
      <c r="AH79" s="706" t="e">
        <f>IF(+All!#REF!="Nevada",+All!#REF!,IF(+All!#REF!="Nevada",+All!#REF!,0))</f>
        <v>#REF!</v>
      </c>
      <c r="AI79" s="707" t="e">
        <f>IF(+All!#REF!="Nevada",+All!#REF!,IF(+All!#REF!="Nevada",+All!#REF!,0))</f>
        <v>#REF!</v>
      </c>
      <c r="AJ79" s="706" t="e">
        <f>IF(+All!#REF!="Nevada",+All!#REF!,IF(+All!#REF!="Nevada",+All!#REF!,0))</f>
        <v>#REF!</v>
      </c>
      <c r="AK79" s="707" t="e">
        <f>IF(+All!#REF!="Nevada",+All!#REF!,IF(+All!#REF!="Nevada",+All!#REF!,0))</f>
        <v>#REF!</v>
      </c>
      <c r="AL79" s="81" t="e">
        <f>IF(+All!#REF!="Nevada",+All!#REF!,IF(+All!#REF!="Nevada",+All!#REF!,0))</f>
        <v>#REF!</v>
      </c>
      <c r="AM79" s="82" t="e">
        <f>IF(+All!#REF!="Nevada",+All!#REF!,IF(+All!#REF!="Nevada",+All!#REF!,0))</f>
        <v>#REF!</v>
      </c>
      <c r="AN79" s="81" t="e">
        <f>IF(+All!#REF!="Nevada",+All!#REF!,IF(+All!#REF!="Nevada",+All!#REF!,0))</f>
        <v>#REF!</v>
      </c>
      <c r="AO79" s="83" t="e">
        <f>IF(+All!#REF!="Nevada",+All!#REF!,IF(+All!#REF!="Nevada",+All!#REF!,0))</f>
        <v>#REF!</v>
      </c>
      <c r="AP79" s="84" t="e">
        <f>IF(+All!#REF!="Nevada",+All!#REF!,IF(+All!#REF!="Nevada",+All!#REF!,0))</f>
        <v>#REF!</v>
      </c>
      <c r="AQ79" s="480" t="e">
        <f>IF(+All!#REF!="Nevada",+All!#REF!,IF(+All!#REF!="Nevada",+All!#REF!,0))</f>
        <v>#REF!</v>
      </c>
      <c r="AR79" s="482" t="e">
        <f>IF(+All!#REF!="Nevada",+All!#REF!,IF(+All!#REF!="Nevada",+All!#REF!,0))</f>
        <v>#REF!</v>
      </c>
      <c r="AS79" s="483" t="e">
        <f>IF(+All!#REF!="Nevada",+All!#REF!,IF(+All!#REF!="Nevada",+All!#REF!,0))</f>
        <v>#REF!</v>
      </c>
      <c r="AT79" s="483" t="e">
        <f>IF(+All!#REF!="Nevada",+All!#REF!,IF(+All!#REF!="Nevada",+All!#REF!,0))</f>
        <v>#REF!</v>
      </c>
      <c r="AU79" s="482" t="e">
        <f>IF(+All!#REF!="Nevada",+All!#REF!,IF(+All!#REF!="Nevada",+All!#REF!,0))</f>
        <v>#REF!</v>
      </c>
      <c r="AV79" s="483" t="e">
        <f>IF(+All!#REF!="Nevada",+All!#REF!,IF(+All!#REF!="Nevada",+All!#REF!,0))</f>
        <v>#REF!</v>
      </c>
      <c r="AW79" s="484" t="e">
        <f>IF(+All!#REF!="Nevada",+All!#REF!,IF(+All!#REF!="Nevada",+All!#REF!,0))</f>
        <v>#REF!</v>
      </c>
      <c r="AX79" s="483" t="e">
        <f>IF(+All!#REF!="Nevada",+All!#REF!,IF(+All!#REF!="Nevada",+All!#REF!,0))</f>
        <v>#REF!</v>
      </c>
      <c r="AY79" s="88" t="e">
        <f>IF(+All!#REF!="Nevada",+All!#REF!,IF(+All!#REF!="Nevada",+All!#REF!,0))</f>
        <v>#REF!</v>
      </c>
      <c r="AZ79" s="89" t="e">
        <f>IF(+All!#REF!="Nevada",+All!#REF!,IF(+All!#REF!="Nevada",+All!#REF!,0))</f>
        <v>#REF!</v>
      </c>
      <c r="BA79" s="90" t="e">
        <f>IF(+All!#REF!="Nevada",+All!#REF!,IF(+All!#REF!="Nevada",+All!#REF!,0))</f>
        <v>#REF!</v>
      </c>
      <c r="BB79" s="90" t="e">
        <f>IF(+All!#REF!="Nevada",+All!#REF!,IF(+All!#REF!="Nevada",+All!#REF!,0))</f>
        <v>#REF!</v>
      </c>
      <c r="BC79" s="91" t="e">
        <f>IF(+All!#REF!="Nevada",+All!#REF!,IF(+All!#REF!="Nevada",+All!#REF!,0))</f>
        <v>#REF!</v>
      </c>
      <c r="BD79" s="482" t="e">
        <f>IF(+All!#REF!="Nevada",+All!#REF!,IF(+All!#REF!="Nevada",+All!#REF!,0))</f>
        <v>#REF!</v>
      </c>
      <c r="BE79" s="483" t="e">
        <f>IF(+All!#REF!="Nevada",+All!#REF!,IF(+All!#REF!="Nevada",+All!#REF!,0))</f>
        <v>#REF!</v>
      </c>
      <c r="BF79" s="483" t="e">
        <f>IF(+All!#REF!="Nevada",+All!#REF!,IF(+All!#REF!="Nevada",+All!#REF!,0))</f>
        <v>#REF!</v>
      </c>
      <c r="BG79" s="482" t="e">
        <f>IF(+All!#REF!="Nevada",+All!#REF!,IF(+All!#REF!="Nevada",+All!#REF!,0))</f>
        <v>#REF!</v>
      </c>
      <c r="BH79" s="483" t="e">
        <f>IF(+All!#REF!="Nevada",+All!#REF!,IF(+All!#REF!="Nevada",+All!#REF!,0))</f>
        <v>#REF!</v>
      </c>
      <c r="BI79" s="484" t="e">
        <f>IF(+All!#REF!="Nevada",+All!#REF!,IF(+All!#REF!="Nevada",+All!#REF!,0))</f>
        <v>#REF!</v>
      </c>
      <c r="BJ79" s="92" t="e">
        <f>IF(+All!#REF!="Nevada",+All!#REF!,IF(+All!#REF!="Nevada",+All!#REF!,0))</f>
        <v>#REF!</v>
      </c>
      <c r="BK79" s="93" t="e">
        <f>IF(+All!#REF!="Nevada",+All!#REF!,IF(+All!#REF!="Nevada",+All!#REF!,0))</f>
        <v>#REF!</v>
      </c>
    </row>
    <row r="80" spans="1:63" x14ac:dyDescent="0.8">
      <c r="A80" s="70">
        <f>IF(+All!$F368="Nevada",+All!A368,IF(+All!$H368="Nevada",+All!A368,0))</f>
        <v>5</v>
      </c>
      <c r="B80" s="480" t="str">
        <f>IF(+All!$F368="Nevada",+All!B368,IF(+All!$H368="Nevada",+All!B368,0))</f>
        <v>Sat</v>
      </c>
      <c r="C80" s="72">
        <f>IF(+All!$F368="Nevada",+All!C368,IF(+All!$H368="Nevada",+All!C368,0))</f>
        <v>44471</v>
      </c>
      <c r="D80" s="73">
        <f>IF(+All!$F368="Nevada",+All!D368,IF(+All!$H368="Nevada",+All!D368,0))</f>
        <v>0.64583333333333337</v>
      </c>
      <c r="E80" s="707" t="str">
        <f>IF(+All!$F368="Nevada",+All!E368,IF(+All!$H368="Nevada",+All!E368,0))</f>
        <v>FS1</v>
      </c>
      <c r="F80" s="75" t="str">
        <f>IF(+All!$F368="Nevada",+All!F368,IF(+All!$H368="Nevada",+All!F368,0))</f>
        <v>Nevada</v>
      </c>
      <c r="G80" s="76" t="str">
        <f>IF(+All!$F368="Nevada",+All!G368,IF(+All!$H368="Nevada",+All!G368,0))</f>
        <v>MWC</v>
      </c>
      <c r="H80" s="75" t="str">
        <f>IF(+All!$F368="Nevada",+All!H368,IF(+All!$H368="Nevada",+All!H368,0))</f>
        <v>Boise State</v>
      </c>
      <c r="I80" s="76" t="str">
        <f>IF(+All!$F368="Nevada",+All!I368,IF(+All!$H368="Nevada",+All!I368,0))</f>
        <v>MWC</v>
      </c>
      <c r="J80" s="706" t="str">
        <f>IF(+All!$F368="Nevada",+All!J368,IF(+All!$H368="Nevada",+All!J368,0))</f>
        <v>Boise State</v>
      </c>
      <c r="K80" s="707" t="str">
        <f>IF(+All!$F368="Nevada",+All!K368,IF(+All!$H368="Nevada",+All!K368,0))</f>
        <v>Nevada</v>
      </c>
      <c r="L80" s="78">
        <f>IF(+All!$F368="Nevada",+All!L368,IF(+All!$H368="Nevada",+All!L368,0))</f>
        <v>6.5</v>
      </c>
      <c r="M80" s="79">
        <f>IF(+All!$F368="Nevada",+All!M368,IF(+All!$H368="Nevada",+All!M368,0))</f>
        <v>58.5</v>
      </c>
      <c r="N80" s="706" t="str">
        <f>IF(+All!$F368="Nevada",+All!N368,IF(+All!$H368="Nevada",+All!N368,0))</f>
        <v>Nevada</v>
      </c>
      <c r="O80" s="708">
        <f>IF(+All!$F368="Nevada",+All!O368,IF(+All!$H368="Nevada",+All!O368,0))</f>
        <v>41</v>
      </c>
      <c r="P80" s="708" t="str">
        <f>IF(+All!$F368="Nevada",+All!P368,IF(+All!$H368="Nevada",+All!P368,0))</f>
        <v>Boise State</v>
      </c>
      <c r="Q80" s="707">
        <f>IF(+All!$F368="Nevada",+All!Q368,IF(+All!$H368="Nevada",+All!Q368,0))</f>
        <v>31</v>
      </c>
      <c r="R80" s="706" t="str">
        <f>IF(+All!$F368="Nevada",+All!R368,IF(+All!$H368="Nevada",+All!R368,0))</f>
        <v>Nevada</v>
      </c>
      <c r="S80" s="708" t="str">
        <f>IF(+All!$F368="Nevada",+All!S368,IF(+All!$H368="Nevada",+All!S368,0))</f>
        <v>Boise State</v>
      </c>
      <c r="T80" s="706" t="str">
        <f>IF(+All!$F368="Nevada",+All!T368,IF(+All!$H368="Nevada",+All!T368,0))</f>
        <v>Nevada</v>
      </c>
      <c r="U80" s="707" t="str">
        <f>IF(+All!$F368="Nevada",+All!U368,IF(+All!$H368="Nevada",+All!U368,0))</f>
        <v>W</v>
      </c>
      <c r="V80" s="706" t="e">
        <f>IF(+All!#REF!="Nevada",+All!#REF!,IF(+All!#REF!="Nevada",+All!#REF!,0))</f>
        <v>#REF!</v>
      </c>
      <c r="W80" s="707" t="e">
        <f>IF(+All!#REF!="Nevada",+All!#REF!,IF(+All!#REF!="Nevada",+All!#REF!,0))</f>
        <v>#REF!</v>
      </c>
      <c r="X80" s="706" t="e">
        <f>IF(+All!#REF!="Nevada",+All!#REF!,IF(+All!#REF!="Nevada",+All!#REF!,0))</f>
        <v>#REF!</v>
      </c>
      <c r="Y80" s="707" t="e">
        <f>IF(+All!#REF!="Nevada",+All!#REF!,IF(+All!#REF!="Nevada",+All!#REF!,0))</f>
        <v>#REF!</v>
      </c>
      <c r="Z80" s="706" t="e">
        <f>IF(+All!#REF!="Nevada",+All!#REF!,IF(+All!#REF!="Nevada",+All!#REF!,0))</f>
        <v>#REF!</v>
      </c>
      <c r="AA80" s="707" t="e">
        <f>IF(+All!#REF!="Nevada",+All!#REF!,IF(+All!#REF!="Nevada",+All!#REF!,0))</f>
        <v>#REF!</v>
      </c>
      <c r="AB80" s="706" t="e">
        <f>IF(+All!#REF!="Nevada",+All!#REF!,IF(+All!#REF!="Nevada",+All!#REF!,0))</f>
        <v>#REF!</v>
      </c>
      <c r="AC80" s="707" t="e">
        <f>IF(+All!#REF!="Nevada",+All!#REF!,IF(+All!#REF!="Nevada",+All!#REF!,0))</f>
        <v>#REF!</v>
      </c>
      <c r="AD80" s="706" t="e">
        <f>IF(+All!#REF!="Nevada",+All!#REF!,IF(+All!#REF!="Nevada",+All!#REF!,0))</f>
        <v>#REF!</v>
      </c>
      <c r="AE80" s="707" t="e">
        <f>IF(+All!#REF!="Nevada",+All!#REF!,IF(+All!#REF!="Nevada",+All!#REF!,0))</f>
        <v>#REF!</v>
      </c>
      <c r="AF80" s="706" t="e">
        <f>IF(+All!#REF!="Nevada",+All!#REF!,IF(+All!#REF!="Nevada",+All!#REF!,0))</f>
        <v>#REF!</v>
      </c>
      <c r="AG80" s="707" t="e">
        <f>IF(+All!#REF!="Nevada",+All!#REF!,IF(+All!#REF!="Nevada",+All!#REF!,0))</f>
        <v>#REF!</v>
      </c>
      <c r="AH80" s="706" t="e">
        <f>IF(+All!#REF!="Nevada",+All!#REF!,IF(+All!#REF!="Nevada",+All!#REF!,0))</f>
        <v>#REF!</v>
      </c>
      <c r="AI80" s="707" t="e">
        <f>IF(+All!#REF!="Nevada",+All!#REF!,IF(+All!#REF!="Nevada",+All!#REF!,0))</f>
        <v>#REF!</v>
      </c>
      <c r="AJ80" s="706" t="e">
        <f>IF(+All!#REF!="Nevada",+All!#REF!,IF(+All!#REF!="Nevada",+All!#REF!,0))</f>
        <v>#REF!</v>
      </c>
      <c r="AK80" s="707" t="e">
        <f>IF(+All!#REF!="Nevada",+All!#REF!,IF(+All!#REF!="Nevada",+All!#REF!,0))</f>
        <v>#REF!</v>
      </c>
      <c r="AL80" s="81" t="e">
        <f>IF(+All!#REF!="Nevada",+All!#REF!,IF(+All!#REF!="Nevada",+All!#REF!,0))</f>
        <v>#REF!</v>
      </c>
      <c r="AM80" s="82" t="e">
        <f>IF(+All!#REF!="Nevada",+All!#REF!,IF(+All!#REF!="Nevada",+All!#REF!,0))</f>
        <v>#REF!</v>
      </c>
      <c r="AN80" s="81" t="e">
        <f>IF(+All!#REF!="Nevada",+All!#REF!,IF(+All!#REF!="Nevada",+All!#REF!,0))</f>
        <v>#REF!</v>
      </c>
      <c r="AO80" s="83" t="e">
        <f>IF(+All!#REF!="Nevada",+All!#REF!,IF(+All!#REF!="Nevada",+All!#REF!,0))</f>
        <v>#REF!</v>
      </c>
      <c r="AP80" s="84" t="e">
        <f>IF(+All!#REF!="Nevada",+All!#REF!,IF(+All!#REF!="Nevada",+All!#REF!,0))</f>
        <v>#REF!</v>
      </c>
      <c r="AQ80" s="480" t="e">
        <f>IF(+All!#REF!="Nevada",+All!#REF!,IF(+All!#REF!="Nevada",+All!#REF!,0))</f>
        <v>#REF!</v>
      </c>
      <c r="AR80" s="482" t="e">
        <f>IF(+All!#REF!="Nevada",+All!#REF!,IF(+All!#REF!="Nevada",+All!#REF!,0))</f>
        <v>#REF!</v>
      </c>
      <c r="AS80" s="483" t="e">
        <f>IF(+All!#REF!="Nevada",+All!#REF!,IF(+All!#REF!="Nevada",+All!#REF!,0))</f>
        <v>#REF!</v>
      </c>
      <c r="AT80" s="483" t="e">
        <f>IF(+All!#REF!="Nevada",+All!#REF!,IF(+All!#REF!="Nevada",+All!#REF!,0))</f>
        <v>#REF!</v>
      </c>
      <c r="AU80" s="482" t="e">
        <f>IF(+All!#REF!="Nevada",+All!#REF!,IF(+All!#REF!="Nevada",+All!#REF!,0))</f>
        <v>#REF!</v>
      </c>
      <c r="AV80" s="483" t="e">
        <f>IF(+All!#REF!="Nevada",+All!#REF!,IF(+All!#REF!="Nevada",+All!#REF!,0))</f>
        <v>#REF!</v>
      </c>
      <c r="AW80" s="484" t="e">
        <f>IF(+All!#REF!="Nevada",+All!#REF!,IF(+All!#REF!="Nevada",+All!#REF!,0))</f>
        <v>#REF!</v>
      </c>
      <c r="AX80" s="483" t="e">
        <f>IF(+All!#REF!="Nevada",+All!#REF!,IF(+All!#REF!="Nevada",+All!#REF!,0))</f>
        <v>#REF!</v>
      </c>
      <c r="AY80" s="88" t="e">
        <f>IF(+All!#REF!="Nevada",+All!#REF!,IF(+All!#REF!="Nevada",+All!#REF!,0))</f>
        <v>#REF!</v>
      </c>
      <c r="AZ80" s="89" t="e">
        <f>IF(+All!#REF!="Nevada",+All!#REF!,IF(+All!#REF!="Nevada",+All!#REF!,0))</f>
        <v>#REF!</v>
      </c>
      <c r="BA80" s="90" t="e">
        <f>IF(+All!#REF!="Nevada",+All!#REF!,IF(+All!#REF!="Nevada",+All!#REF!,0))</f>
        <v>#REF!</v>
      </c>
      <c r="BB80" s="90" t="e">
        <f>IF(+All!#REF!="Nevada",+All!#REF!,IF(+All!#REF!="Nevada",+All!#REF!,0))</f>
        <v>#REF!</v>
      </c>
      <c r="BC80" s="91" t="e">
        <f>IF(+All!#REF!="Nevada",+All!#REF!,IF(+All!#REF!="Nevada",+All!#REF!,0))</f>
        <v>#REF!</v>
      </c>
      <c r="BD80" s="482" t="e">
        <f>IF(+All!#REF!="Nevada",+All!#REF!,IF(+All!#REF!="Nevada",+All!#REF!,0))</f>
        <v>#REF!</v>
      </c>
      <c r="BE80" s="483" t="e">
        <f>IF(+All!#REF!="Nevada",+All!#REF!,IF(+All!#REF!="Nevada",+All!#REF!,0))</f>
        <v>#REF!</v>
      </c>
      <c r="BF80" s="483" t="e">
        <f>IF(+All!#REF!="Nevada",+All!#REF!,IF(+All!#REF!="Nevada",+All!#REF!,0))</f>
        <v>#REF!</v>
      </c>
      <c r="BG80" s="482" t="e">
        <f>IF(+All!#REF!="Nevada",+All!#REF!,IF(+All!#REF!="Nevada",+All!#REF!,0))</f>
        <v>#REF!</v>
      </c>
      <c r="BH80" s="483" t="e">
        <f>IF(+All!#REF!="Nevada",+All!#REF!,IF(+All!#REF!="Nevada",+All!#REF!,0))</f>
        <v>#REF!</v>
      </c>
      <c r="BI80" s="484" t="e">
        <f>IF(+All!#REF!="Nevada",+All!#REF!,IF(+All!#REF!="Nevada",+All!#REF!,0))</f>
        <v>#REF!</v>
      </c>
      <c r="BJ80" s="92" t="e">
        <f>IF(+All!#REF!="Nevada",+All!#REF!,IF(+All!#REF!="Nevada",+All!#REF!,0))</f>
        <v>#REF!</v>
      </c>
      <c r="BK80" s="93" t="e">
        <f>IF(+All!#REF!="Nevada",+All!#REF!,IF(+All!#REF!="Nevada",+All!#REF!,0))</f>
        <v>#REF!</v>
      </c>
    </row>
    <row r="81" spans="1:63" x14ac:dyDescent="0.8">
      <c r="A81" s="70">
        <f>IF(+All!$F433="Nevada",+All!A433,IF(+All!$H433="Nevada",+All!A433,0))</f>
        <v>6</v>
      </c>
      <c r="B81" s="480" t="str">
        <f>IF(+All!$F433="Nevada",+All!B433,IF(+All!$H433="Nevada",+All!B433,0))</f>
        <v>Sat</v>
      </c>
      <c r="C81" s="72">
        <f>IF(+All!$F433="Nevada",+All!C433,IF(+All!$H433="Nevada",+All!C433,0))</f>
        <v>44478</v>
      </c>
      <c r="D81" s="73">
        <f>IF(+All!$F433="Nevada",+All!D433,IF(+All!$H433="Nevada",+All!D433,0))</f>
        <v>0.9375</v>
      </c>
      <c r="E81" s="707" t="str">
        <f>IF(+All!$F433="Nevada",+All!E433,IF(+All!$H433="Nevada",+All!E433,0))</f>
        <v>CBSSN</v>
      </c>
      <c r="F81" s="75" t="str">
        <f>IF(+All!$F433="Nevada",+All!F433,IF(+All!$H433="Nevada",+All!F433,0))</f>
        <v>New Mexico State</v>
      </c>
      <c r="G81" s="76" t="str">
        <f>IF(+All!$F433="Nevada",+All!G433,IF(+All!$H433="Nevada",+All!G433,0))</f>
        <v>Ind</v>
      </c>
      <c r="H81" s="75" t="str">
        <f>IF(+All!$F433="Nevada",+All!H433,IF(+All!$H433="Nevada",+All!H433,0))</f>
        <v>Nevada</v>
      </c>
      <c r="I81" s="76" t="str">
        <f>IF(+All!$F433="Nevada",+All!I433,IF(+All!$H433="Nevada",+All!I433,0))</f>
        <v>MWC</v>
      </c>
      <c r="J81" s="706" t="str">
        <f>IF(+All!$F433="Nevada",+All!J433,IF(+All!$H433="Nevada",+All!J433,0))</f>
        <v>Nevada</v>
      </c>
      <c r="K81" s="707" t="str">
        <f>IF(+All!$F433="Nevada",+All!K433,IF(+All!$H433="Nevada",+All!K433,0))</f>
        <v>New Mexico State</v>
      </c>
      <c r="L81" s="78">
        <f>IF(+All!$F433="Nevada",+All!L433,IF(+All!$H433="Nevada",+All!L433,0))</f>
        <v>30.5</v>
      </c>
      <c r="M81" s="79">
        <f>IF(+All!$F433="Nevada",+All!M433,IF(+All!$H433="Nevada",+All!M433,0))</f>
        <v>63</v>
      </c>
      <c r="N81" s="706" t="str">
        <f>IF(+All!$F433="Nevada",+All!N433,IF(+All!$H433="Nevada",+All!N433,0))</f>
        <v>Nevada</v>
      </c>
      <c r="O81" s="708">
        <f>IF(+All!$F433="Nevada",+All!O433,IF(+All!$H433="Nevada",+All!O433,0))</f>
        <v>55</v>
      </c>
      <c r="P81" s="708" t="str">
        <f>IF(+All!$F433="Nevada",+All!P433,IF(+All!$H433="Nevada",+All!P433,0))</f>
        <v>New Mexico State</v>
      </c>
      <c r="Q81" s="707">
        <f>IF(+All!$F433="Nevada",+All!Q433,IF(+All!$H433="Nevada",+All!Q433,0))</f>
        <v>28</v>
      </c>
      <c r="R81" s="706" t="str">
        <f>IF(+All!$F433="Nevada",+All!R433,IF(+All!$H433="Nevada",+All!R433,0))</f>
        <v>New Mexico State</v>
      </c>
      <c r="S81" s="708" t="str">
        <f>IF(+All!$F433="Nevada",+All!S433,IF(+All!$H433="Nevada",+All!S433,0))</f>
        <v>Nevada</v>
      </c>
      <c r="T81" s="706" t="str">
        <f>IF(+All!$F433="Nevada",+All!T433,IF(+All!$H433="Nevada",+All!T433,0))</f>
        <v>Nevada</v>
      </c>
      <c r="U81" s="707" t="str">
        <f>IF(+All!$F433="Nevada",+All!U433,IF(+All!$H433="Nevada",+All!U433,0))</f>
        <v>L</v>
      </c>
      <c r="V81" s="706">
        <f>IF(+All!$F349="Nevada",+All!#REF!,IF(+All!$H349="Nevada",+All!#REF!,0))</f>
        <v>0</v>
      </c>
      <c r="W81" s="707">
        <f>IF(+All!$F349="Nevada",+All!#REF!,IF(+All!$H349="Nevada",+All!#REF!,0))</f>
        <v>0</v>
      </c>
      <c r="X81" s="706">
        <f>IF(+All!$F349="Nevada",+All!#REF!,IF(+All!$H349="Nevada",+All!#REF!,0))</f>
        <v>0</v>
      </c>
      <c r="Y81" s="707">
        <f>IF(+All!$F349="Nevada",+All!#REF!,IF(+All!$H349="Nevada",+All!#REF!,0))</f>
        <v>0</v>
      </c>
      <c r="Z81" s="706">
        <f>IF(+All!$F349="Nevada",+All!#REF!,IF(+All!$H349="Nevada",+All!#REF!,0))</f>
        <v>0</v>
      </c>
      <c r="AA81" s="707">
        <f>IF(+All!$F349="Nevada",+All!#REF!,IF(+All!$H349="Nevada",+All!#REF!,0))</f>
        <v>0</v>
      </c>
      <c r="AB81" s="706">
        <f>IF(+All!$F349="Nevada",+All!#REF!,IF(+All!$H349="Nevada",+All!#REF!,0))</f>
        <v>0</v>
      </c>
      <c r="AC81" s="707">
        <f>IF(+All!$F349="Nevada",+All!#REF!,IF(+All!$H349="Nevada",+All!#REF!,0))</f>
        <v>0</v>
      </c>
      <c r="AD81" s="706">
        <f>IF(+All!$F349="Nevada",+All!#REF!,IF(+All!$H349="Nevada",+All!#REF!,0))</f>
        <v>0</v>
      </c>
      <c r="AE81" s="707">
        <f>IF(+All!$F349="Nevada",+All!#REF!,IF(+All!$H349="Nevada",+All!#REF!,0))</f>
        <v>0</v>
      </c>
      <c r="AF81" s="706">
        <f>IF(+All!$F349="Nevada",+All!#REF!,IF(+All!$H349="Nevada",+All!#REF!,0))</f>
        <v>0</v>
      </c>
      <c r="AG81" s="707">
        <f>IF(+All!$F349="Nevada",+All!#REF!,IF(+All!$H349="Nevada",+All!#REF!,0))</f>
        <v>0</v>
      </c>
      <c r="AH81" s="706">
        <f>IF(+All!$F349="Nevada",+All!#REF!,IF(+All!$H349="Nevada",+All!#REF!,0))</f>
        <v>0</v>
      </c>
      <c r="AI81" s="707">
        <f>IF(+All!$F349="Nevada",+All!#REF!,IF(+All!$H349="Nevada",+All!#REF!,0))</f>
        <v>0</v>
      </c>
      <c r="AJ81" s="706">
        <f>IF(+All!$F349="Nevada",+All!#REF!,IF(+All!$H349="Nevada",+All!#REF!,0))</f>
        <v>0</v>
      </c>
      <c r="AK81" s="707">
        <f>IF(+All!$F349="Nevada",+All!#REF!,IF(+All!$H349="Nevada",+All!#REF!,0))</f>
        <v>0</v>
      </c>
      <c r="AL81" s="81">
        <f>IF(+All!$F349="Nevada",+All!V349,IF(+All!$H349="Nevada",+All!V349,0))</f>
        <v>0</v>
      </c>
      <c r="AM81" s="82">
        <f>IF(+All!$F349="Nevada",+All!W349,IF(+All!$H349="Nevada",+All!W349,0))</f>
        <v>0</v>
      </c>
      <c r="AN81" s="81">
        <f>IF(+All!$F349="Nevada",+All!X349,IF(+All!$H349="Nevada",+All!X349,0))</f>
        <v>0</v>
      </c>
      <c r="AO81" s="83">
        <f>IF(+All!$F349="Nevada",+All!Y349,IF(+All!$H349="Nevada",+All!Y349,0))</f>
        <v>0</v>
      </c>
      <c r="AP81" s="84">
        <f>IF(+All!$F349="Nevada",+All!Z349,IF(+All!$H349="Nevada",+All!Z349,0))</f>
        <v>0</v>
      </c>
      <c r="AQ81" s="480">
        <f>IF(+All!$F349="Nevada",+All!#REF!,IF(+All!$H349="Nevada",+All!#REF!,0))</f>
        <v>0</v>
      </c>
      <c r="AR81" s="482">
        <f>IF(+All!$F349="Nevada",+All!#REF!,IF(+All!$H349="Nevada",+All!#REF!,0))</f>
        <v>0</v>
      </c>
      <c r="AS81" s="483">
        <f>IF(+All!$F349="Nevada",+All!#REF!,IF(+All!$H349="Nevada",+All!#REF!,0))</f>
        <v>0</v>
      </c>
      <c r="AT81" s="483">
        <f>IF(+All!$F349="Nevada",+All!#REF!,IF(+All!$H349="Nevada",+All!#REF!,0))</f>
        <v>0</v>
      </c>
      <c r="AU81" s="482">
        <f>IF(+All!$F349="Nevada",+All!#REF!,IF(+All!$H349="Nevada",+All!#REF!,0))</f>
        <v>0</v>
      </c>
      <c r="AV81" s="483">
        <f>IF(+All!$F349="Nevada",+All!#REF!,IF(+All!$H349="Nevada",+All!#REF!,0))</f>
        <v>0</v>
      </c>
      <c r="AW81" s="484">
        <f>IF(+All!$F349="Nevada",+All!#REF!,IF(+All!$H349="Nevada",+All!#REF!,0))</f>
        <v>0</v>
      </c>
      <c r="AX81" s="483">
        <f>IF(+All!$F349="Nevada",+All!#REF!,IF(+All!$H349="Nevada",+All!#REF!,0))</f>
        <v>0</v>
      </c>
      <c r="AY81" s="88">
        <f>IF(+All!$F349="Nevada",+All!#REF!,IF(+All!$H349="Nevada",+All!#REF!,0))</f>
        <v>0</v>
      </c>
      <c r="AZ81" s="89">
        <f>IF(+All!$F349="Nevada",+All!#REF!,IF(+All!$H349="Nevada",+All!#REF!,0))</f>
        <v>0</v>
      </c>
      <c r="BA81" s="90">
        <f>IF(+All!$F349="Nevada",+All!#REF!,IF(+All!$H349="Nevada",+All!#REF!,0))</f>
        <v>0</v>
      </c>
      <c r="BB81" s="90">
        <f>IF(+All!$F349="Nevada",+All!#REF!,IF(+All!$H349="Nevada",+All!#REF!,0))</f>
        <v>0</v>
      </c>
      <c r="BC81" s="91">
        <f>IF(+All!$F349="Nevada",+All!#REF!,IF(+All!$H349="Nevada",+All!#REF!,0))</f>
        <v>0</v>
      </c>
      <c r="BD81" s="482">
        <f>IF(+All!$F349="Nevada",+All!#REF!,IF(+All!$H349="Nevada",+All!#REF!,0))</f>
        <v>0</v>
      </c>
      <c r="BE81" s="483">
        <f>IF(+All!$F349="Nevada",+All!#REF!,IF(+All!$H349="Nevada",+All!#REF!,0))</f>
        <v>0</v>
      </c>
      <c r="BF81" s="483">
        <f>IF(+All!$F349="Nevada",+All!#REF!,IF(+All!$H349="Nevada",+All!#REF!,0))</f>
        <v>0</v>
      </c>
      <c r="BG81" s="482">
        <f>IF(+All!$F349="Nevada",+All!#REF!,IF(+All!$H349="Nevada",+All!#REF!,0))</f>
        <v>0</v>
      </c>
      <c r="BH81" s="483">
        <f>IF(+All!$F349="Nevada",+All!#REF!,IF(+All!$H349="Nevada",+All!#REF!,0))</f>
        <v>0</v>
      </c>
      <c r="BI81" s="484">
        <f>IF(+All!$F349="Nevada",+All!#REF!,IF(+All!$H349="Nevada",+All!#REF!,0))</f>
        <v>0</v>
      </c>
      <c r="BJ81" s="92">
        <f>IF(+All!$F349="Nevada",+All!#REF!,IF(+All!$H349="Nevada",+All!#REF!,0))</f>
        <v>0</v>
      </c>
      <c r="BK81" s="93">
        <f>IF(+All!$F349="Nevada",+All!#REF!,IF(+All!$H349="Nevada",+All!#REF!,0))</f>
        <v>0</v>
      </c>
    </row>
    <row r="82" spans="1:63" x14ac:dyDescent="0.8">
      <c r="A82" s="70">
        <f>IF(+All!$F511="Nevada",+All!A511,IF(+All!$H511="Nevada",+All!A511,0))</f>
        <v>7</v>
      </c>
      <c r="B82" s="480" t="str">
        <f>IF(+All!$F511="Nevada",+All!B511,IF(+All!$H511="Nevada",+All!B511,0))</f>
        <v>Sat</v>
      </c>
      <c r="C82" s="72">
        <f>IF(+All!$F511="Nevada",+All!C511,IF(+All!$H511="Nevada",+All!C511,0))</f>
        <v>44485</v>
      </c>
      <c r="D82" s="73">
        <f>IF(+All!$F511="Nevada",+All!D511,IF(+All!$H511="Nevada",+All!D511,0))</f>
        <v>0.9375</v>
      </c>
      <c r="E82" s="707" t="str">
        <f>IF(+All!$F511="Nevada",+All!E511,IF(+All!$H511="Nevada",+All!E511,0))</f>
        <v>CBSSN</v>
      </c>
      <c r="F82" s="75" t="str">
        <f>IF(+All!$F511="Nevada",+All!F511,IF(+All!$H511="Nevada",+All!F511,0))</f>
        <v>Hawaii</v>
      </c>
      <c r="G82" s="76" t="str">
        <f>IF(+All!$F511="Nevada",+All!G511,IF(+All!$H511="Nevada",+All!G511,0))</f>
        <v>MWC</v>
      </c>
      <c r="H82" s="75" t="str">
        <f>IF(+All!$F511="Nevada",+All!H511,IF(+All!$H511="Nevada",+All!H511,0))</f>
        <v>Nevada</v>
      </c>
      <c r="I82" s="76" t="str">
        <f>IF(+All!$F511="Nevada",+All!I511,IF(+All!$H511="Nevada",+All!I511,0))</f>
        <v>MWC</v>
      </c>
      <c r="J82" s="706" t="str">
        <f>IF(+All!$F511="Nevada",+All!J511,IF(+All!$H511="Nevada",+All!J511,0))</f>
        <v>Nevada</v>
      </c>
      <c r="K82" s="707" t="str">
        <f>IF(+All!$F511="Nevada",+All!K511,IF(+All!$H511="Nevada",+All!K511,0))</f>
        <v>Hawaii</v>
      </c>
      <c r="L82" s="78">
        <f>IF(+All!$F511="Nevada",+All!L511,IF(+All!$H511="Nevada",+All!L511,0))</f>
        <v>14</v>
      </c>
      <c r="M82" s="79">
        <f>IF(+All!$F511="Nevada",+All!M511,IF(+All!$H511="Nevada",+All!M511,0))</f>
        <v>61.5</v>
      </c>
      <c r="N82" s="706" t="str">
        <f>IF(+All!$F511="Nevada",+All!N511,IF(+All!$H511="Nevada",+All!N511,0))</f>
        <v>Nevada</v>
      </c>
      <c r="O82" s="708">
        <f>IF(+All!$F511="Nevada",+All!O511,IF(+All!$H511="Nevada",+All!O511,0))</f>
        <v>34</v>
      </c>
      <c r="P82" s="708" t="str">
        <f>IF(+All!$F511="Nevada",+All!P511,IF(+All!$H511="Nevada",+All!P511,0))</f>
        <v>Hawaii</v>
      </c>
      <c r="Q82" s="707">
        <f>IF(+All!$F511="Nevada",+All!Q511,IF(+All!$H511="Nevada",+All!Q511,0))</f>
        <v>17</v>
      </c>
      <c r="R82" s="706" t="str">
        <f>IF(+All!$F511="Nevada",+All!R511,IF(+All!$H511="Nevada",+All!R511,0))</f>
        <v>Nevada</v>
      </c>
      <c r="S82" s="708" t="str">
        <f>IF(+All!$F511="Nevada",+All!S511,IF(+All!$H511="Nevada",+All!S511,0))</f>
        <v>Hawaii</v>
      </c>
      <c r="T82" s="706" t="str">
        <f>IF(+All!$F511="Nevada",+All!T511,IF(+All!$H511="Nevada",+All!T511,0))</f>
        <v>Hawaii</v>
      </c>
      <c r="U82" s="707" t="str">
        <f>IF(+All!$F511="Nevada",+All!U511,IF(+All!$H511="Nevada",+All!U511,0))</f>
        <v>L</v>
      </c>
      <c r="V82" s="706" t="e">
        <f>IF(+All!#REF!="Nevada",+All!#REF!,IF(+All!#REF!="Nevada",+All!#REF!,0))</f>
        <v>#REF!</v>
      </c>
      <c r="W82" s="707" t="e">
        <f>IF(+All!#REF!="Nevada",+All!#REF!,IF(+All!#REF!="Nevada",+All!#REF!,0))</f>
        <v>#REF!</v>
      </c>
      <c r="X82" s="706" t="e">
        <f>IF(+All!#REF!="Nevada",+All!#REF!,IF(+All!#REF!="Nevada",+All!#REF!,0))</f>
        <v>#REF!</v>
      </c>
      <c r="Y82" s="707" t="e">
        <f>IF(+All!#REF!="Nevada",+All!#REF!,IF(+All!#REF!="Nevada",+All!#REF!,0))</f>
        <v>#REF!</v>
      </c>
      <c r="Z82" s="706" t="e">
        <f>IF(+All!#REF!="Nevada",+All!#REF!,IF(+All!#REF!="Nevada",+All!#REF!,0))</f>
        <v>#REF!</v>
      </c>
      <c r="AA82" s="707" t="e">
        <f>IF(+All!#REF!="Nevada",+All!#REF!,IF(+All!#REF!="Nevada",+All!#REF!,0))</f>
        <v>#REF!</v>
      </c>
      <c r="AB82" s="706" t="e">
        <f>IF(+All!#REF!="Nevada",+All!#REF!,IF(+All!#REF!="Nevada",+All!#REF!,0))</f>
        <v>#REF!</v>
      </c>
      <c r="AC82" s="707" t="e">
        <f>IF(+All!#REF!="Nevada",+All!#REF!,IF(+All!#REF!="Nevada",+All!#REF!,0))</f>
        <v>#REF!</v>
      </c>
      <c r="AD82" s="706" t="e">
        <f>IF(+All!#REF!="Nevada",+All!#REF!,IF(+All!#REF!="Nevada",+All!#REF!,0))</f>
        <v>#REF!</v>
      </c>
      <c r="AE82" s="707" t="e">
        <f>IF(+All!#REF!="Nevada",+All!#REF!,IF(+All!#REF!="Nevada",+All!#REF!,0))</f>
        <v>#REF!</v>
      </c>
      <c r="AF82" s="706" t="e">
        <f>IF(+All!#REF!="Nevada",+All!#REF!,IF(+All!#REF!="Nevada",+All!#REF!,0))</f>
        <v>#REF!</v>
      </c>
      <c r="AG82" s="707" t="e">
        <f>IF(+All!#REF!="Nevada",+All!#REF!,IF(+All!#REF!="Nevada",+All!#REF!,0))</f>
        <v>#REF!</v>
      </c>
      <c r="AH82" s="706" t="e">
        <f>IF(+All!#REF!="Nevada",+All!#REF!,IF(+All!#REF!="Nevada",+All!#REF!,0))</f>
        <v>#REF!</v>
      </c>
      <c r="AI82" s="707" t="e">
        <f>IF(+All!#REF!="Nevada",+All!#REF!,IF(+All!#REF!="Nevada",+All!#REF!,0))</f>
        <v>#REF!</v>
      </c>
      <c r="AJ82" s="706" t="e">
        <f>IF(+All!#REF!="Nevada",+All!#REF!,IF(+All!#REF!="Nevada",+All!#REF!,0))</f>
        <v>#REF!</v>
      </c>
      <c r="AK82" s="707" t="e">
        <f>IF(+All!#REF!="Nevada",+All!#REF!,IF(+All!#REF!="Nevada",+All!#REF!,0))</f>
        <v>#REF!</v>
      </c>
      <c r="AL82" s="81" t="e">
        <f>IF(+All!#REF!="Nevada",+All!#REF!,IF(+All!#REF!="Nevada",+All!#REF!,0))</f>
        <v>#REF!</v>
      </c>
      <c r="AM82" s="82" t="e">
        <f>IF(+All!#REF!="Nevada",+All!#REF!,IF(+All!#REF!="Nevada",+All!#REF!,0))</f>
        <v>#REF!</v>
      </c>
      <c r="AN82" s="81" t="e">
        <f>IF(+All!#REF!="Nevada",+All!#REF!,IF(+All!#REF!="Nevada",+All!#REF!,0))</f>
        <v>#REF!</v>
      </c>
      <c r="AO82" s="83" t="e">
        <f>IF(+All!#REF!="Nevada",+All!#REF!,IF(+All!#REF!="Nevada",+All!#REF!,0))</f>
        <v>#REF!</v>
      </c>
      <c r="AP82" s="84" t="e">
        <f>IF(+All!#REF!="Nevada",+All!#REF!,IF(+All!#REF!="Nevada",+All!#REF!,0))</f>
        <v>#REF!</v>
      </c>
      <c r="AQ82" s="480" t="e">
        <f>IF(+All!#REF!="Nevada",+All!#REF!,IF(+All!#REF!="Nevada",+All!#REF!,0))</f>
        <v>#REF!</v>
      </c>
      <c r="AR82" s="482" t="e">
        <f>IF(+All!#REF!="Nevada",+All!#REF!,IF(+All!#REF!="Nevada",+All!#REF!,0))</f>
        <v>#REF!</v>
      </c>
      <c r="AS82" s="483" t="e">
        <f>IF(+All!#REF!="Nevada",+All!#REF!,IF(+All!#REF!="Nevada",+All!#REF!,0))</f>
        <v>#REF!</v>
      </c>
      <c r="AT82" s="483" t="e">
        <f>IF(+All!#REF!="Nevada",+All!#REF!,IF(+All!#REF!="Nevada",+All!#REF!,0))</f>
        <v>#REF!</v>
      </c>
      <c r="AU82" s="482" t="e">
        <f>IF(+All!#REF!="Nevada",+All!#REF!,IF(+All!#REF!="Nevada",+All!#REF!,0))</f>
        <v>#REF!</v>
      </c>
      <c r="AV82" s="483" t="e">
        <f>IF(+All!#REF!="Nevada",+All!#REF!,IF(+All!#REF!="Nevada",+All!#REF!,0))</f>
        <v>#REF!</v>
      </c>
      <c r="AW82" s="484" t="e">
        <f>IF(+All!#REF!="Nevada",+All!#REF!,IF(+All!#REF!="Nevada",+All!#REF!,0))</f>
        <v>#REF!</v>
      </c>
      <c r="AX82" s="483" t="e">
        <f>IF(+All!#REF!="Nevada",+All!#REF!,IF(+All!#REF!="Nevada",+All!#REF!,0))</f>
        <v>#REF!</v>
      </c>
      <c r="AY82" s="88" t="e">
        <f>IF(+All!#REF!="Nevada",+All!#REF!,IF(+All!#REF!="Nevada",+All!#REF!,0))</f>
        <v>#REF!</v>
      </c>
      <c r="AZ82" s="89" t="e">
        <f>IF(+All!#REF!="Nevada",+All!#REF!,IF(+All!#REF!="Nevada",+All!#REF!,0))</f>
        <v>#REF!</v>
      </c>
      <c r="BA82" s="90" t="e">
        <f>IF(+All!#REF!="Nevada",+All!#REF!,IF(+All!#REF!="Nevada",+All!#REF!,0))</f>
        <v>#REF!</v>
      </c>
      <c r="BB82" s="90" t="e">
        <f>IF(+All!#REF!="Nevada",+All!#REF!,IF(+All!#REF!="Nevada",+All!#REF!,0))</f>
        <v>#REF!</v>
      </c>
      <c r="BC82" s="91" t="e">
        <f>IF(+All!#REF!="Nevada",+All!#REF!,IF(+All!#REF!="Nevada",+All!#REF!,0))</f>
        <v>#REF!</v>
      </c>
      <c r="BD82" s="482" t="e">
        <f>IF(+All!#REF!="Nevada",+All!#REF!,IF(+All!#REF!="Nevada",+All!#REF!,0))</f>
        <v>#REF!</v>
      </c>
      <c r="BE82" s="483" t="e">
        <f>IF(+All!#REF!="Nevada",+All!#REF!,IF(+All!#REF!="Nevada",+All!#REF!,0))</f>
        <v>#REF!</v>
      </c>
      <c r="BF82" s="483" t="e">
        <f>IF(+All!#REF!="Nevada",+All!#REF!,IF(+All!#REF!="Nevada",+All!#REF!,0))</f>
        <v>#REF!</v>
      </c>
      <c r="BG82" s="482" t="e">
        <f>IF(+All!#REF!="Nevada",+All!#REF!,IF(+All!#REF!="Nevada",+All!#REF!,0))</f>
        <v>#REF!</v>
      </c>
      <c r="BH82" s="483" t="e">
        <f>IF(+All!#REF!="Nevada",+All!#REF!,IF(+All!#REF!="Nevada",+All!#REF!,0))</f>
        <v>#REF!</v>
      </c>
      <c r="BI82" s="484" t="e">
        <f>IF(+All!#REF!="Nevada",+All!#REF!,IF(+All!#REF!="Nevada",+All!#REF!,0))</f>
        <v>#REF!</v>
      </c>
      <c r="BJ82" s="92" t="e">
        <f>IF(+All!#REF!="Nevada",+All!#REF!,IF(+All!#REF!="Nevada",+All!#REF!,0))</f>
        <v>#REF!</v>
      </c>
      <c r="BK82" s="93" t="e">
        <f>IF(+All!#REF!="Nevada",+All!#REF!,IF(+All!#REF!="Nevada",+All!#REF!,0))</f>
        <v>#REF!</v>
      </c>
    </row>
    <row r="83" spans="1:63" x14ac:dyDescent="0.8">
      <c r="A83" s="70">
        <f>IF(+All!$F595="Nevada",+All!A595,IF(+All!$H595="Nevada",+All!A595,0))</f>
        <v>8</v>
      </c>
      <c r="B83" s="480" t="str">
        <f>IF(+All!$F595="Nevada",+All!B595,IF(+All!$H595="Nevada",+All!B595,0))</f>
        <v>Sat</v>
      </c>
      <c r="C83" s="72">
        <f>IF(+All!$F595="Nevada",+All!C595,IF(+All!$H595="Nevada",+All!C595,0))</f>
        <v>44492</v>
      </c>
      <c r="D83" s="73">
        <f>IF(+All!$F595="Nevada",+All!D595,IF(+All!$H595="Nevada",+All!D595,0))</f>
        <v>0.79166666666666663</v>
      </c>
      <c r="E83" s="707" t="str">
        <f>IF(+All!$F595="Nevada",+All!E595,IF(+All!$H595="Nevada",+All!E595,0))</f>
        <v>FS2</v>
      </c>
      <c r="F83" s="75" t="str">
        <f>IF(+All!$F595="Nevada",+All!F595,IF(+All!$H595="Nevada",+All!F595,0))</f>
        <v>Nevada</v>
      </c>
      <c r="G83" s="76" t="str">
        <f>IF(+All!$F595="Nevada",+All!G595,IF(+All!$H595="Nevada",+All!G595,0))</f>
        <v>MWC</v>
      </c>
      <c r="H83" s="75" t="str">
        <f>IF(+All!$F595="Nevada",+All!H595,IF(+All!$H595="Nevada",+All!H595,0))</f>
        <v>Fresno State</v>
      </c>
      <c r="I83" s="76" t="str">
        <f>IF(+All!$F595="Nevada",+All!I595,IF(+All!$H595="Nevada",+All!I595,0))</f>
        <v>MWC</v>
      </c>
      <c r="J83" s="706" t="str">
        <f>IF(+All!$F595="Nevada",+All!J595,IF(+All!$H595="Nevada",+All!J595,0))</f>
        <v>Fresno State</v>
      </c>
      <c r="K83" s="707" t="str">
        <f>IF(+All!$F595="Nevada",+All!K595,IF(+All!$H595="Nevada",+All!K595,0))</f>
        <v>Nevada</v>
      </c>
      <c r="L83" s="78">
        <f>IF(+All!$F595="Nevada",+All!L595,IF(+All!$H595="Nevada",+All!L595,0))</f>
        <v>3.5</v>
      </c>
      <c r="M83" s="79">
        <f>IF(+All!$F595="Nevada",+All!M595,IF(+All!$H595="Nevada",+All!M595,0))</f>
        <v>65</v>
      </c>
      <c r="N83" s="706" t="str">
        <f>IF(+All!$F595="Nevada",+All!N595,IF(+All!$H595="Nevada",+All!N595,0))</f>
        <v>Fresno State</v>
      </c>
      <c r="O83" s="708">
        <f>IF(+All!$F595="Nevada",+All!O595,IF(+All!$H595="Nevada",+All!O595,0))</f>
        <v>34</v>
      </c>
      <c r="P83" s="708" t="str">
        <f>IF(+All!$F595="Nevada",+All!P595,IF(+All!$H595="Nevada",+All!P595,0))</f>
        <v>Nevada</v>
      </c>
      <c r="Q83" s="707">
        <f>IF(+All!$F595="Nevada",+All!Q595,IF(+All!$H595="Nevada",+All!Q595,0))</f>
        <v>32</v>
      </c>
      <c r="R83" s="706" t="str">
        <f>IF(+All!$F595="Nevada",+All!R595,IF(+All!$H595="Nevada",+All!R595,0))</f>
        <v>Nevada</v>
      </c>
      <c r="S83" s="708" t="str">
        <f>IF(+All!$F595="Nevada",+All!S595,IF(+All!$H595="Nevada",+All!S595,0))</f>
        <v>Fresno State</v>
      </c>
      <c r="T83" s="706" t="str">
        <f>IF(+All!$F595="Nevada",+All!T595,IF(+All!$H595="Nevada",+All!T595,0))</f>
        <v>Fresno State</v>
      </c>
      <c r="U83" s="707" t="str">
        <f>IF(+All!$F595="Nevada",+All!U595,IF(+All!$H595="Nevada",+All!U595,0))</f>
        <v>L</v>
      </c>
      <c r="V83" s="706" t="e">
        <f>IF(+All!#REF!="Nevada",+All!#REF!,IF(+All!#REF!="Nevada",+All!#REF!,0))</f>
        <v>#REF!</v>
      </c>
      <c r="W83" s="707" t="e">
        <f>IF(+All!#REF!="Nevada",+All!#REF!,IF(+All!#REF!="Nevada",+All!#REF!,0))</f>
        <v>#REF!</v>
      </c>
      <c r="X83" s="706" t="e">
        <f>IF(+All!#REF!="Nevada",+All!#REF!,IF(+All!#REF!="Nevada",+All!#REF!,0))</f>
        <v>#REF!</v>
      </c>
      <c r="Y83" s="707" t="e">
        <f>IF(+All!#REF!="Nevada",+All!#REF!,IF(+All!#REF!="Nevada",+All!#REF!,0))</f>
        <v>#REF!</v>
      </c>
      <c r="Z83" s="706" t="e">
        <f>IF(+All!#REF!="Nevada",+All!#REF!,IF(+All!#REF!="Nevada",+All!#REF!,0))</f>
        <v>#REF!</v>
      </c>
      <c r="AA83" s="707" t="e">
        <f>IF(+All!#REF!="Nevada",+All!#REF!,IF(+All!#REF!="Nevada",+All!#REF!,0))</f>
        <v>#REF!</v>
      </c>
      <c r="AB83" s="706" t="e">
        <f>IF(+All!#REF!="Nevada",+All!#REF!,IF(+All!#REF!="Nevada",+All!#REF!,0))</f>
        <v>#REF!</v>
      </c>
      <c r="AC83" s="707" t="e">
        <f>IF(+All!#REF!="Nevada",+All!#REF!,IF(+All!#REF!="Nevada",+All!#REF!,0))</f>
        <v>#REF!</v>
      </c>
      <c r="AD83" s="706" t="e">
        <f>IF(+All!#REF!="Nevada",+All!#REF!,IF(+All!#REF!="Nevada",+All!#REF!,0))</f>
        <v>#REF!</v>
      </c>
      <c r="AE83" s="707" t="e">
        <f>IF(+All!#REF!="Nevada",+All!#REF!,IF(+All!#REF!="Nevada",+All!#REF!,0))</f>
        <v>#REF!</v>
      </c>
      <c r="AF83" s="706" t="e">
        <f>IF(+All!#REF!="Nevada",+All!#REF!,IF(+All!#REF!="Nevada",+All!#REF!,0))</f>
        <v>#REF!</v>
      </c>
      <c r="AG83" s="707" t="e">
        <f>IF(+All!#REF!="Nevada",+All!#REF!,IF(+All!#REF!="Nevada",+All!#REF!,0))</f>
        <v>#REF!</v>
      </c>
      <c r="AH83" s="706" t="e">
        <f>IF(+All!#REF!="Nevada",+All!#REF!,IF(+All!#REF!="Nevada",+All!#REF!,0))</f>
        <v>#REF!</v>
      </c>
      <c r="AI83" s="707" t="e">
        <f>IF(+All!#REF!="Nevada",+All!#REF!,IF(+All!#REF!="Nevada",+All!#REF!,0))</f>
        <v>#REF!</v>
      </c>
      <c r="AJ83" s="706" t="e">
        <f>IF(+All!#REF!="Nevada",+All!#REF!,IF(+All!#REF!="Nevada",+All!#REF!,0))</f>
        <v>#REF!</v>
      </c>
      <c r="AK83" s="707" t="e">
        <f>IF(+All!#REF!="Nevada",+All!#REF!,IF(+All!#REF!="Nevada",+All!#REF!,0))</f>
        <v>#REF!</v>
      </c>
      <c r="AL83" s="81" t="e">
        <f>IF(+All!#REF!="Nevada",+All!#REF!,IF(+All!#REF!="Nevada",+All!#REF!,0))</f>
        <v>#REF!</v>
      </c>
      <c r="AM83" s="82" t="e">
        <f>IF(+All!#REF!="Nevada",+All!#REF!,IF(+All!#REF!="Nevada",+All!#REF!,0))</f>
        <v>#REF!</v>
      </c>
      <c r="AN83" s="81" t="e">
        <f>IF(+All!#REF!="Nevada",+All!#REF!,IF(+All!#REF!="Nevada",+All!#REF!,0))</f>
        <v>#REF!</v>
      </c>
      <c r="AO83" s="83" t="e">
        <f>IF(+All!#REF!="Nevada",+All!#REF!,IF(+All!#REF!="Nevada",+All!#REF!,0))</f>
        <v>#REF!</v>
      </c>
      <c r="AP83" s="84" t="e">
        <f>IF(+All!#REF!="Nevada",+All!#REF!,IF(+All!#REF!="Nevada",+All!#REF!,0))</f>
        <v>#REF!</v>
      </c>
      <c r="AQ83" s="480" t="e">
        <f>IF(+All!#REF!="Nevada",+All!#REF!,IF(+All!#REF!="Nevada",+All!#REF!,0))</f>
        <v>#REF!</v>
      </c>
      <c r="AR83" s="482" t="e">
        <f>IF(+All!#REF!="Nevada",+All!#REF!,IF(+All!#REF!="Nevada",+All!#REF!,0))</f>
        <v>#REF!</v>
      </c>
      <c r="AS83" s="483" t="e">
        <f>IF(+All!#REF!="Nevada",+All!#REF!,IF(+All!#REF!="Nevada",+All!#REF!,0))</f>
        <v>#REF!</v>
      </c>
      <c r="AT83" s="483" t="e">
        <f>IF(+All!#REF!="Nevada",+All!#REF!,IF(+All!#REF!="Nevada",+All!#REF!,0))</f>
        <v>#REF!</v>
      </c>
      <c r="AU83" s="482" t="e">
        <f>IF(+All!#REF!="Nevada",+All!#REF!,IF(+All!#REF!="Nevada",+All!#REF!,0))</f>
        <v>#REF!</v>
      </c>
      <c r="AV83" s="483" t="e">
        <f>IF(+All!#REF!="Nevada",+All!#REF!,IF(+All!#REF!="Nevada",+All!#REF!,0))</f>
        <v>#REF!</v>
      </c>
      <c r="AW83" s="484" t="e">
        <f>IF(+All!#REF!="Nevada",+All!#REF!,IF(+All!#REF!="Nevada",+All!#REF!,0))</f>
        <v>#REF!</v>
      </c>
      <c r="AX83" s="483" t="e">
        <f>IF(+All!#REF!="Nevada",+All!#REF!,IF(+All!#REF!="Nevada",+All!#REF!,0))</f>
        <v>#REF!</v>
      </c>
      <c r="AY83" s="88" t="e">
        <f>IF(+All!#REF!="Nevada",+All!#REF!,IF(+All!#REF!="Nevada",+All!#REF!,0))</f>
        <v>#REF!</v>
      </c>
      <c r="AZ83" s="89" t="e">
        <f>IF(+All!#REF!="Nevada",+All!#REF!,IF(+All!#REF!="Nevada",+All!#REF!,0))</f>
        <v>#REF!</v>
      </c>
      <c r="BA83" s="90" t="e">
        <f>IF(+All!#REF!="Nevada",+All!#REF!,IF(+All!#REF!="Nevada",+All!#REF!,0))</f>
        <v>#REF!</v>
      </c>
      <c r="BB83" s="90" t="e">
        <f>IF(+All!#REF!="Nevada",+All!#REF!,IF(+All!#REF!="Nevada",+All!#REF!,0))</f>
        <v>#REF!</v>
      </c>
      <c r="BC83" s="91" t="e">
        <f>IF(+All!#REF!="Nevada",+All!#REF!,IF(+All!#REF!="Nevada",+All!#REF!,0))</f>
        <v>#REF!</v>
      </c>
      <c r="BD83" s="482" t="e">
        <f>IF(+All!#REF!="Nevada",+All!#REF!,IF(+All!#REF!="Nevada",+All!#REF!,0))</f>
        <v>#REF!</v>
      </c>
      <c r="BE83" s="483" t="e">
        <f>IF(+All!#REF!="Nevada",+All!#REF!,IF(+All!#REF!="Nevada",+All!#REF!,0))</f>
        <v>#REF!</v>
      </c>
      <c r="BF83" s="483" t="e">
        <f>IF(+All!#REF!="Nevada",+All!#REF!,IF(+All!#REF!="Nevada",+All!#REF!,0))</f>
        <v>#REF!</v>
      </c>
      <c r="BG83" s="482" t="e">
        <f>IF(+All!#REF!="Nevada",+All!#REF!,IF(+All!#REF!="Nevada",+All!#REF!,0))</f>
        <v>#REF!</v>
      </c>
      <c r="BH83" s="483" t="e">
        <f>IF(+All!#REF!="Nevada",+All!#REF!,IF(+All!#REF!="Nevada",+All!#REF!,0))</f>
        <v>#REF!</v>
      </c>
      <c r="BI83" s="484" t="e">
        <f>IF(+All!#REF!="Nevada",+All!#REF!,IF(+All!#REF!="Nevada",+All!#REF!,0))</f>
        <v>#REF!</v>
      </c>
      <c r="BJ83" s="92" t="e">
        <f>IF(+All!#REF!="Nevada",+All!#REF!,IF(+All!#REF!="Nevada",+All!#REF!,0))</f>
        <v>#REF!</v>
      </c>
      <c r="BK83" s="93" t="e">
        <f>IF(+All!#REF!="Nevada",+All!#REF!,IF(+All!#REF!="Nevada",+All!#REF!,0))</f>
        <v>#REF!</v>
      </c>
    </row>
    <row r="84" spans="1:63" x14ac:dyDescent="0.8">
      <c r="A84" s="70">
        <f>IF(+All!$F635="Nevada",+All!A635,IF(+All!$H635="Nevada",+All!A635,0))</f>
        <v>9</v>
      </c>
      <c r="B84" s="480" t="str">
        <f>IF(+All!$F635="Nevada",+All!B635,IF(+All!$H635="Nevada",+All!B635,0))</f>
        <v>Fri</v>
      </c>
      <c r="C84" s="72">
        <f>IF(+All!$F635="Nevada",+All!C635,IF(+All!$H635="Nevada",+All!C635,0))</f>
        <v>44498</v>
      </c>
      <c r="D84" s="73">
        <f>IF(+All!$F635="Nevada",+All!D635,IF(+All!$H635="Nevada",+All!D635,0))</f>
        <v>0.91666666666666663</v>
      </c>
      <c r="E84" s="707" t="str">
        <f>IF(+All!$F635="Nevada",+All!E635,IF(+All!$H635="Nevada",+All!E635,0))</f>
        <v>CBSSN</v>
      </c>
      <c r="F84" s="75" t="str">
        <f>IF(+All!$F635="Nevada",+All!F635,IF(+All!$H635="Nevada",+All!F635,0))</f>
        <v>UNLV</v>
      </c>
      <c r="G84" s="76" t="str">
        <f>IF(+All!$F635="Nevada",+All!G635,IF(+All!$H635="Nevada",+All!G635,0))</f>
        <v>MWC</v>
      </c>
      <c r="H84" s="75" t="str">
        <f>IF(+All!$F635="Nevada",+All!H635,IF(+All!$H635="Nevada",+All!H635,0))</f>
        <v>Nevada</v>
      </c>
      <c r="I84" s="76" t="str">
        <f>IF(+All!$F635="Nevada",+All!I635,IF(+All!$H635="Nevada",+All!I635,0))</f>
        <v>MWC</v>
      </c>
      <c r="J84" s="706" t="str">
        <f>IF(+All!$F635="Nevada",+All!J635,IF(+All!$H635="Nevada",+All!J635,0))</f>
        <v>Nevada</v>
      </c>
      <c r="K84" s="707" t="str">
        <f>IF(+All!$F635="Nevada",+All!K635,IF(+All!$H635="Nevada",+All!K635,0))</f>
        <v>UNLV</v>
      </c>
      <c r="L84" s="78">
        <f>IF(+All!$F635="Nevada",+All!L635,IF(+All!$H635="Nevada",+All!L635,0))</f>
        <v>20</v>
      </c>
      <c r="M84" s="79">
        <f>IF(+All!$F635="Nevada",+All!M635,IF(+All!$H635="Nevada",+All!M635,0))</f>
        <v>58.5</v>
      </c>
      <c r="N84" s="706" t="str">
        <f>IF(+All!$F635="Nevada",+All!N635,IF(+All!$H635="Nevada",+All!N635,0))</f>
        <v>Nevada</v>
      </c>
      <c r="O84" s="708">
        <f>IF(+All!$F635="Nevada",+All!O635,IF(+All!$H635="Nevada",+All!O635,0))</f>
        <v>51</v>
      </c>
      <c r="P84" s="708" t="str">
        <f>IF(+All!$F635="Nevada",+All!P635,IF(+All!$H635="Nevada",+All!P635,0))</f>
        <v>UNLV</v>
      </c>
      <c r="Q84" s="707">
        <f>IF(+All!$F635="Nevada",+All!Q635,IF(+All!$H635="Nevada",+All!Q635,0))</f>
        <v>20</v>
      </c>
      <c r="R84" s="706" t="str">
        <f>IF(+All!$F635="Nevada",+All!R635,IF(+All!$H635="Nevada",+All!R635,0))</f>
        <v>Nevada</v>
      </c>
      <c r="S84" s="708" t="str">
        <f>IF(+All!$F635="Nevada",+All!S635,IF(+All!$H635="Nevada",+All!S635,0))</f>
        <v>UNLV</v>
      </c>
      <c r="T84" s="706" t="str">
        <f>IF(+All!$F635="Nevada",+All!T635,IF(+All!$H635="Nevada",+All!T635,0))</f>
        <v>UNLV</v>
      </c>
      <c r="U84" s="707" t="str">
        <f>IF(+All!$F635="Nevada",+All!U635,IF(+All!$H635="Nevada",+All!U635,0))</f>
        <v>L</v>
      </c>
      <c r="V84" s="706" t="e">
        <f>IF(+All!#REF!="Nevada",+All!#REF!,IF(+All!#REF!="Nevada",+All!#REF!,0))</f>
        <v>#REF!</v>
      </c>
      <c r="W84" s="707" t="e">
        <f>IF(+All!#REF!="Nevada",+All!#REF!,IF(+All!#REF!="Nevada",+All!#REF!,0))</f>
        <v>#REF!</v>
      </c>
      <c r="X84" s="706" t="e">
        <f>IF(+All!#REF!="Nevada",+All!#REF!,IF(+All!#REF!="Nevada",+All!#REF!,0))</f>
        <v>#REF!</v>
      </c>
      <c r="Y84" s="707" t="e">
        <f>IF(+All!#REF!="Nevada",+All!#REF!,IF(+All!#REF!="Nevada",+All!#REF!,0))</f>
        <v>#REF!</v>
      </c>
      <c r="Z84" s="706" t="e">
        <f>IF(+All!#REF!="Nevada",+All!#REF!,IF(+All!#REF!="Nevada",+All!#REF!,0))</f>
        <v>#REF!</v>
      </c>
      <c r="AA84" s="707" t="e">
        <f>IF(+All!#REF!="Nevada",+All!#REF!,IF(+All!#REF!="Nevada",+All!#REF!,0))</f>
        <v>#REF!</v>
      </c>
      <c r="AB84" s="706" t="e">
        <f>IF(+All!#REF!="Nevada",+All!#REF!,IF(+All!#REF!="Nevada",+All!#REF!,0))</f>
        <v>#REF!</v>
      </c>
      <c r="AC84" s="707" t="e">
        <f>IF(+All!#REF!="Nevada",+All!#REF!,IF(+All!#REF!="Nevada",+All!#REF!,0))</f>
        <v>#REF!</v>
      </c>
      <c r="AD84" s="706" t="e">
        <f>IF(+All!#REF!="Nevada",+All!#REF!,IF(+All!#REF!="Nevada",+All!#REF!,0))</f>
        <v>#REF!</v>
      </c>
      <c r="AE84" s="707" t="e">
        <f>IF(+All!#REF!="Nevada",+All!#REF!,IF(+All!#REF!="Nevada",+All!#REF!,0))</f>
        <v>#REF!</v>
      </c>
      <c r="AF84" s="706" t="e">
        <f>IF(+All!#REF!="Nevada",+All!#REF!,IF(+All!#REF!="Nevada",+All!#REF!,0))</f>
        <v>#REF!</v>
      </c>
      <c r="AG84" s="707" t="e">
        <f>IF(+All!#REF!="Nevada",+All!#REF!,IF(+All!#REF!="Nevada",+All!#REF!,0))</f>
        <v>#REF!</v>
      </c>
      <c r="AH84" s="706" t="e">
        <f>IF(+All!#REF!="Nevada",+All!#REF!,IF(+All!#REF!="Nevada",+All!#REF!,0))</f>
        <v>#REF!</v>
      </c>
      <c r="AI84" s="707" t="e">
        <f>IF(+All!#REF!="Nevada",+All!#REF!,IF(+All!#REF!="Nevada",+All!#REF!,0))</f>
        <v>#REF!</v>
      </c>
      <c r="AJ84" s="706" t="e">
        <f>IF(+All!#REF!="Nevada",+All!#REF!,IF(+All!#REF!="Nevada",+All!#REF!,0))</f>
        <v>#REF!</v>
      </c>
      <c r="AK84" s="707" t="e">
        <f>IF(+All!#REF!="Nevada",+All!#REF!,IF(+All!#REF!="Nevada",+All!#REF!,0))</f>
        <v>#REF!</v>
      </c>
      <c r="AL84" s="81" t="e">
        <f>IF(+All!#REF!="Nevada",+All!#REF!,IF(+All!#REF!="Nevada",+All!#REF!,0))</f>
        <v>#REF!</v>
      </c>
      <c r="AM84" s="82" t="e">
        <f>IF(+All!#REF!="Nevada",+All!#REF!,IF(+All!#REF!="Nevada",+All!#REF!,0))</f>
        <v>#REF!</v>
      </c>
      <c r="AN84" s="81" t="e">
        <f>IF(+All!#REF!="Nevada",+All!#REF!,IF(+All!#REF!="Nevada",+All!#REF!,0))</f>
        <v>#REF!</v>
      </c>
      <c r="AO84" s="83" t="e">
        <f>IF(+All!#REF!="Nevada",+All!#REF!,IF(+All!#REF!="Nevada",+All!#REF!,0))</f>
        <v>#REF!</v>
      </c>
      <c r="AP84" s="84" t="e">
        <f>IF(+All!#REF!="Nevada",+All!#REF!,IF(+All!#REF!="Nevada",+All!#REF!,0))</f>
        <v>#REF!</v>
      </c>
      <c r="AQ84" s="480" t="e">
        <f>IF(+All!#REF!="Nevada",+All!#REF!,IF(+All!#REF!="Nevada",+All!#REF!,0))</f>
        <v>#REF!</v>
      </c>
      <c r="AR84" s="482" t="e">
        <f>IF(+All!#REF!="Nevada",+All!#REF!,IF(+All!#REF!="Nevada",+All!#REF!,0))</f>
        <v>#REF!</v>
      </c>
      <c r="AS84" s="483" t="e">
        <f>IF(+All!#REF!="Nevada",+All!#REF!,IF(+All!#REF!="Nevada",+All!#REF!,0))</f>
        <v>#REF!</v>
      </c>
      <c r="AT84" s="483" t="e">
        <f>IF(+All!#REF!="Nevada",+All!#REF!,IF(+All!#REF!="Nevada",+All!#REF!,0))</f>
        <v>#REF!</v>
      </c>
      <c r="AU84" s="482" t="e">
        <f>IF(+All!#REF!="Nevada",+All!#REF!,IF(+All!#REF!="Nevada",+All!#REF!,0))</f>
        <v>#REF!</v>
      </c>
      <c r="AV84" s="483" t="e">
        <f>IF(+All!#REF!="Nevada",+All!#REF!,IF(+All!#REF!="Nevada",+All!#REF!,0))</f>
        <v>#REF!</v>
      </c>
      <c r="AW84" s="484" t="e">
        <f>IF(+All!#REF!="Nevada",+All!#REF!,IF(+All!#REF!="Nevada",+All!#REF!,0))</f>
        <v>#REF!</v>
      </c>
      <c r="AX84" s="483" t="e">
        <f>IF(+All!#REF!="Nevada",+All!#REF!,IF(+All!#REF!="Nevada",+All!#REF!,0))</f>
        <v>#REF!</v>
      </c>
      <c r="AY84" s="88" t="e">
        <f>IF(+All!#REF!="Nevada",+All!#REF!,IF(+All!#REF!="Nevada",+All!#REF!,0))</f>
        <v>#REF!</v>
      </c>
      <c r="AZ84" s="89" t="e">
        <f>IF(+All!#REF!="Nevada",+All!#REF!,IF(+All!#REF!="Nevada",+All!#REF!,0))</f>
        <v>#REF!</v>
      </c>
      <c r="BA84" s="90" t="e">
        <f>IF(+All!#REF!="Nevada",+All!#REF!,IF(+All!#REF!="Nevada",+All!#REF!,0))</f>
        <v>#REF!</v>
      </c>
      <c r="BB84" s="90" t="e">
        <f>IF(+All!#REF!="Nevada",+All!#REF!,IF(+All!#REF!="Nevada",+All!#REF!,0))</f>
        <v>#REF!</v>
      </c>
      <c r="BC84" s="91" t="e">
        <f>IF(+All!#REF!="Nevada",+All!#REF!,IF(+All!#REF!="Nevada",+All!#REF!,0))</f>
        <v>#REF!</v>
      </c>
      <c r="BD84" s="482" t="e">
        <f>IF(+All!#REF!="Nevada",+All!#REF!,IF(+All!#REF!="Nevada",+All!#REF!,0))</f>
        <v>#REF!</v>
      </c>
      <c r="BE84" s="483" t="e">
        <f>IF(+All!#REF!="Nevada",+All!#REF!,IF(+All!#REF!="Nevada",+All!#REF!,0))</f>
        <v>#REF!</v>
      </c>
      <c r="BF84" s="483" t="e">
        <f>IF(+All!#REF!="Nevada",+All!#REF!,IF(+All!#REF!="Nevada",+All!#REF!,0))</f>
        <v>#REF!</v>
      </c>
      <c r="BG84" s="482" t="e">
        <f>IF(+All!#REF!="Nevada",+All!#REF!,IF(+All!#REF!="Nevada",+All!#REF!,0))</f>
        <v>#REF!</v>
      </c>
      <c r="BH84" s="483" t="e">
        <f>IF(+All!#REF!="Nevada",+All!#REF!,IF(+All!#REF!="Nevada",+All!#REF!,0))</f>
        <v>#REF!</v>
      </c>
      <c r="BI84" s="484" t="e">
        <f>IF(+All!#REF!="Nevada",+All!#REF!,IF(+All!#REF!="Nevada",+All!#REF!,0))</f>
        <v>#REF!</v>
      </c>
      <c r="BJ84" s="92" t="e">
        <f>IF(+All!#REF!="Nevada",+All!#REF!,IF(+All!#REF!="Nevada",+All!#REF!,0))</f>
        <v>#REF!</v>
      </c>
      <c r="BK84" s="93" t="e">
        <f>IF(+All!#REF!="Nevada",+All!#REF!,IF(+All!#REF!="Nevada",+All!#REF!,0))</f>
        <v>#REF!</v>
      </c>
    </row>
    <row r="85" spans="1:63" x14ac:dyDescent="0.8">
      <c r="A85" s="70">
        <f>IF(+All!$F751="Nevada",+All!A751,IF(+All!$H751="Nevada",+All!A751,0))</f>
        <v>10</v>
      </c>
      <c r="B85" s="480" t="str">
        <f>IF(+All!$F751="Nevada",+All!B751,IF(+All!$H751="Nevada",+All!B751,0))</f>
        <v>Sat</v>
      </c>
      <c r="C85" s="72">
        <f>IF(+All!$F751="Nevada",+All!C751,IF(+All!$H751="Nevada",+All!C751,0))</f>
        <v>44506</v>
      </c>
      <c r="D85" s="73">
        <f>IF(+All!$F751="Nevada",+All!D751,IF(+All!$H751="Nevada",+All!D751,0))</f>
        <v>0.91666666666666663</v>
      </c>
      <c r="E85" s="707" t="str">
        <f>IF(+All!$F751="Nevada",+All!E751,IF(+All!$H751="Nevada",+All!E751,0))</f>
        <v>FS2</v>
      </c>
      <c r="F85" s="75" t="str">
        <f>IF(+All!$F751="Nevada",+All!F751,IF(+All!$H751="Nevada",+All!F751,0))</f>
        <v>San Jose State</v>
      </c>
      <c r="G85" s="76" t="str">
        <f>IF(+All!$F751="Nevada",+All!G751,IF(+All!$H751="Nevada",+All!G751,0))</f>
        <v>MWC</v>
      </c>
      <c r="H85" s="75" t="str">
        <f>IF(+All!$F751="Nevada",+All!H751,IF(+All!$H751="Nevada",+All!H751,0))</f>
        <v>Nevada</v>
      </c>
      <c r="I85" s="76" t="str">
        <f>IF(+All!$F751="Nevada",+All!I751,IF(+All!$H751="Nevada",+All!I751,0))</f>
        <v>MWC</v>
      </c>
      <c r="J85" s="706" t="str">
        <f>IF(+All!$F751="Nevada",+All!J751,IF(+All!$H751="Nevada",+All!J751,0))</f>
        <v>Nevada</v>
      </c>
      <c r="K85" s="707" t="str">
        <f>IF(+All!$F751="Nevada",+All!K751,IF(+All!$H751="Nevada",+All!K751,0))</f>
        <v>San Jose State</v>
      </c>
      <c r="L85" s="78">
        <f>IF(+All!$F751="Nevada",+All!L751,IF(+All!$H751="Nevada",+All!L751,0))</f>
        <v>10</v>
      </c>
      <c r="M85" s="79">
        <f>IF(+All!$F751="Nevada",+All!M751,IF(+All!$H751="Nevada",+All!M751,0))</f>
        <v>55.5</v>
      </c>
      <c r="N85" s="706" t="str">
        <f>IF(+All!$F751="Nevada",+All!N751,IF(+All!$H751="Nevada",+All!N751,0))</f>
        <v>Nevada</v>
      </c>
      <c r="O85" s="708">
        <f>IF(+All!$F751="Nevada",+All!O751,IF(+All!$H751="Nevada",+All!O751,0))</f>
        <v>27</v>
      </c>
      <c r="P85" s="708" t="str">
        <f>IF(+All!$F751="Nevada",+All!P751,IF(+All!$H751="Nevada",+All!P751,0))</f>
        <v>San Jose State</v>
      </c>
      <c r="Q85" s="707">
        <f>IF(+All!$F751="Nevada",+All!Q751,IF(+All!$H751="Nevada",+All!Q751,0))</f>
        <v>24</v>
      </c>
      <c r="R85" s="706" t="str">
        <f>IF(+All!$F751="Nevada",+All!R751,IF(+All!$H751="Nevada",+All!R751,0))</f>
        <v>San Jose State</v>
      </c>
      <c r="S85" s="708" t="str">
        <f>IF(+All!$F751="Nevada",+All!S751,IF(+All!$H751="Nevada",+All!S751,0))</f>
        <v>Nevada</v>
      </c>
      <c r="T85" s="706" t="str">
        <f>IF(+All!$F751="Nevada",+All!T751,IF(+All!$H751="Nevada",+All!T751,0))</f>
        <v>Nevada</v>
      </c>
      <c r="U85" s="707" t="str">
        <f>IF(+All!$F751="Nevada",+All!U751,IF(+All!$H751="Nevada",+All!U751,0))</f>
        <v>L</v>
      </c>
      <c r="V85" s="706" t="e">
        <f>IF(+All!#REF!="Nevada",+All!#REF!,IF(+All!#REF!="Nevada",+All!#REF!,0))</f>
        <v>#REF!</v>
      </c>
      <c r="W85" s="707" t="e">
        <f>IF(+All!#REF!="Nevada",+All!#REF!,IF(+All!#REF!="Nevada",+All!#REF!,0))</f>
        <v>#REF!</v>
      </c>
      <c r="X85" s="706" t="e">
        <f>IF(+All!#REF!="Nevada",+All!#REF!,IF(+All!#REF!="Nevada",+All!#REF!,0))</f>
        <v>#REF!</v>
      </c>
      <c r="Y85" s="707" t="e">
        <f>IF(+All!#REF!="Nevada",+All!#REF!,IF(+All!#REF!="Nevada",+All!#REF!,0))</f>
        <v>#REF!</v>
      </c>
      <c r="Z85" s="706" t="e">
        <f>IF(+All!#REF!="Nevada",+All!#REF!,IF(+All!#REF!="Nevada",+All!#REF!,0))</f>
        <v>#REF!</v>
      </c>
      <c r="AA85" s="707" t="e">
        <f>IF(+All!#REF!="Nevada",+All!#REF!,IF(+All!#REF!="Nevada",+All!#REF!,0))</f>
        <v>#REF!</v>
      </c>
      <c r="AB85" s="706" t="e">
        <f>IF(+All!#REF!="Nevada",+All!#REF!,IF(+All!#REF!="Nevada",+All!#REF!,0))</f>
        <v>#REF!</v>
      </c>
      <c r="AC85" s="707" t="e">
        <f>IF(+All!#REF!="Nevada",+All!#REF!,IF(+All!#REF!="Nevada",+All!#REF!,0))</f>
        <v>#REF!</v>
      </c>
      <c r="AD85" s="706" t="e">
        <f>IF(+All!#REF!="Nevada",+All!#REF!,IF(+All!#REF!="Nevada",+All!#REF!,0))</f>
        <v>#REF!</v>
      </c>
      <c r="AE85" s="707" t="e">
        <f>IF(+All!#REF!="Nevada",+All!#REF!,IF(+All!#REF!="Nevada",+All!#REF!,0))</f>
        <v>#REF!</v>
      </c>
      <c r="AF85" s="706" t="e">
        <f>IF(+All!#REF!="Nevada",+All!#REF!,IF(+All!#REF!="Nevada",+All!#REF!,0))</f>
        <v>#REF!</v>
      </c>
      <c r="AG85" s="707" t="e">
        <f>IF(+All!#REF!="Nevada",+All!#REF!,IF(+All!#REF!="Nevada",+All!#REF!,0))</f>
        <v>#REF!</v>
      </c>
      <c r="AH85" s="706" t="e">
        <f>IF(+All!#REF!="Nevada",+All!#REF!,IF(+All!#REF!="Nevada",+All!#REF!,0))</f>
        <v>#REF!</v>
      </c>
      <c r="AI85" s="707" t="e">
        <f>IF(+All!#REF!="Nevada",+All!#REF!,IF(+All!#REF!="Nevada",+All!#REF!,0))</f>
        <v>#REF!</v>
      </c>
      <c r="AJ85" s="706" t="e">
        <f>IF(+All!#REF!="Nevada",+All!#REF!,IF(+All!#REF!="Nevada",+All!#REF!,0))</f>
        <v>#REF!</v>
      </c>
      <c r="AK85" s="707" t="e">
        <f>IF(+All!#REF!="Nevada",+All!#REF!,IF(+All!#REF!="Nevada",+All!#REF!,0))</f>
        <v>#REF!</v>
      </c>
      <c r="AL85" s="81" t="e">
        <f>IF(+All!#REF!="Nevada",+All!#REF!,IF(+All!#REF!="Nevada",+All!#REF!,0))</f>
        <v>#REF!</v>
      </c>
      <c r="AM85" s="82" t="e">
        <f>IF(+All!#REF!="Nevada",+All!#REF!,IF(+All!#REF!="Nevada",+All!#REF!,0))</f>
        <v>#REF!</v>
      </c>
      <c r="AN85" s="81" t="e">
        <f>IF(+All!#REF!="Nevada",+All!#REF!,IF(+All!#REF!="Nevada",+All!#REF!,0))</f>
        <v>#REF!</v>
      </c>
      <c r="AO85" s="83" t="e">
        <f>IF(+All!#REF!="Nevada",+All!#REF!,IF(+All!#REF!="Nevada",+All!#REF!,0))</f>
        <v>#REF!</v>
      </c>
      <c r="AP85" s="84" t="e">
        <f>IF(+All!#REF!="Nevada",+All!#REF!,IF(+All!#REF!="Nevada",+All!#REF!,0))</f>
        <v>#REF!</v>
      </c>
      <c r="AQ85" s="480" t="e">
        <f>IF(+All!#REF!="Nevada",+All!#REF!,IF(+All!#REF!="Nevada",+All!#REF!,0))</f>
        <v>#REF!</v>
      </c>
      <c r="AR85" s="482" t="e">
        <f>IF(+All!#REF!="Nevada",+All!#REF!,IF(+All!#REF!="Nevada",+All!#REF!,0))</f>
        <v>#REF!</v>
      </c>
      <c r="AS85" s="483" t="e">
        <f>IF(+All!#REF!="Nevada",+All!#REF!,IF(+All!#REF!="Nevada",+All!#REF!,0))</f>
        <v>#REF!</v>
      </c>
      <c r="AT85" s="483" t="e">
        <f>IF(+All!#REF!="Nevada",+All!#REF!,IF(+All!#REF!="Nevada",+All!#REF!,0))</f>
        <v>#REF!</v>
      </c>
      <c r="AU85" s="482" t="e">
        <f>IF(+All!#REF!="Nevada",+All!#REF!,IF(+All!#REF!="Nevada",+All!#REF!,0))</f>
        <v>#REF!</v>
      </c>
      <c r="AV85" s="483" t="e">
        <f>IF(+All!#REF!="Nevada",+All!#REF!,IF(+All!#REF!="Nevada",+All!#REF!,0))</f>
        <v>#REF!</v>
      </c>
      <c r="AW85" s="484" t="e">
        <f>IF(+All!#REF!="Nevada",+All!#REF!,IF(+All!#REF!="Nevada",+All!#REF!,0))</f>
        <v>#REF!</v>
      </c>
      <c r="AX85" s="483" t="e">
        <f>IF(+All!#REF!="Nevada",+All!#REF!,IF(+All!#REF!="Nevada",+All!#REF!,0))</f>
        <v>#REF!</v>
      </c>
      <c r="AY85" s="88" t="e">
        <f>IF(+All!#REF!="Nevada",+All!#REF!,IF(+All!#REF!="Nevada",+All!#REF!,0))</f>
        <v>#REF!</v>
      </c>
      <c r="AZ85" s="89" t="e">
        <f>IF(+All!#REF!="Nevada",+All!#REF!,IF(+All!#REF!="Nevada",+All!#REF!,0))</f>
        <v>#REF!</v>
      </c>
      <c r="BA85" s="90" t="e">
        <f>IF(+All!#REF!="Nevada",+All!#REF!,IF(+All!#REF!="Nevada",+All!#REF!,0))</f>
        <v>#REF!</v>
      </c>
      <c r="BB85" s="90" t="e">
        <f>IF(+All!#REF!="Nevada",+All!#REF!,IF(+All!#REF!="Nevada",+All!#REF!,0))</f>
        <v>#REF!</v>
      </c>
      <c r="BC85" s="91" t="e">
        <f>IF(+All!#REF!="Nevada",+All!#REF!,IF(+All!#REF!="Nevada",+All!#REF!,0))</f>
        <v>#REF!</v>
      </c>
      <c r="BD85" s="482" t="e">
        <f>IF(+All!#REF!="Nevada",+All!#REF!,IF(+All!#REF!="Nevada",+All!#REF!,0))</f>
        <v>#REF!</v>
      </c>
      <c r="BE85" s="483" t="e">
        <f>IF(+All!#REF!="Nevada",+All!#REF!,IF(+All!#REF!="Nevada",+All!#REF!,0))</f>
        <v>#REF!</v>
      </c>
      <c r="BF85" s="483" t="e">
        <f>IF(+All!#REF!="Nevada",+All!#REF!,IF(+All!#REF!="Nevada",+All!#REF!,0))</f>
        <v>#REF!</v>
      </c>
      <c r="BG85" s="482" t="e">
        <f>IF(+All!#REF!="Nevada",+All!#REF!,IF(+All!#REF!="Nevada",+All!#REF!,0))</f>
        <v>#REF!</v>
      </c>
      <c r="BH85" s="483" t="e">
        <f>IF(+All!#REF!="Nevada",+All!#REF!,IF(+All!#REF!="Nevada",+All!#REF!,0))</f>
        <v>#REF!</v>
      </c>
      <c r="BI85" s="484" t="e">
        <f>IF(+All!#REF!="Nevada",+All!#REF!,IF(+All!#REF!="Nevada",+All!#REF!,0))</f>
        <v>#REF!</v>
      </c>
      <c r="BJ85" s="92" t="e">
        <f>IF(+All!#REF!="Nevada",+All!#REF!,IF(+All!#REF!="Nevada",+All!#REF!,0))</f>
        <v>#REF!</v>
      </c>
      <c r="BK85" s="93" t="e">
        <f>IF(+All!#REF!="Nevada",+All!#REF!,IF(+All!#REF!="Nevada",+All!#REF!,0))</f>
        <v>#REF!</v>
      </c>
    </row>
    <row r="86" spans="1:63" x14ac:dyDescent="0.8">
      <c r="A86" s="70">
        <f>IF(+All!$F822="Nevada",+All!A822,IF(+All!$H822="Nevada",+All!A822,0))</f>
        <v>11</v>
      </c>
      <c r="B86" s="480" t="str">
        <f>IF(+All!$F822="Nevada",+All!B822,IF(+All!$H822="Nevada",+All!B822,0))</f>
        <v>Sat</v>
      </c>
      <c r="C86" s="72">
        <f>IF(+All!$F822="Nevada",+All!C822,IF(+All!$H822="Nevada",+All!C822,0))</f>
        <v>44513</v>
      </c>
      <c r="D86" s="73">
        <f>IF(+All!$F822="Nevada",+All!D822,IF(+All!$H822="Nevada",+All!D822,0))</f>
        <v>0.9375</v>
      </c>
      <c r="E86" s="707" t="str">
        <f>IF(+All!$F822="Nevada",+All!E822,IF(+All!$H822="Nevada",+All!E822,0))</f>
        <v>CBSSN</v>
      </c>
      <c r="F86" s="75" t="str">
        <f>IF(+All!$F822="Nevada",+All!F822,IF(+All!$H822="Nevada",+All!F822,0))</f>
        <v>Nevada</v>
      </c>
      <c r="G86" s="76" t="str">
        <f>IF(+All!$F822="Nevada",+All!G822,IF(+All!$H822="Nevada",+All!G822,0))</f>
        <v>MWC</v>
      </c>
      <c r="H86" s="75" t="str">
        <f>IF(+All!$F822="Nevada",+All!H822,IF(+All!$H822="Nevada",+All!H822,0))</f>
        <v>San Diego State</v>
      </c>
      <c r="I86" s="76" t="str">
        <f>IF(+All!$F822="Nevada",+All!I822,IF(+All!$H822="Nevada",+All!I822,0))</f>
        <v>MWC</v>
      </c>
      <c r="J86" s="706" t="str">
        <f>IF(+All!$F822="Nevada",+All!J822,IF(+All!$H822="Nevada",+All!J822,0))</f>
        <v>San Diego State</v>
      </c>
      <c r="K86" s="707" t="str">
        <f>IF(+All!$F822="Nevada",+All!K822,IF(+All!$H822="Nevada",+All!K822,0))</f>
        <v>Nevada</v>
      </c>
      <c r="L86" s="78">
        <f>IF(+All!$F822="Nevada",+All!L822,IF(+All!$H822="Nevada",+All!L822,0))</f>
        <v>2.5</v>
      </c>
      <c r="M86" s="79">
        <f>IF(+All!$F822="Nevada",+All!M822,IF(+All!$H822="Nevada",+All!M822,0))</f>
        <v>46.5</v>
      </c>
      <c r="N86" s="706" t="str">
        <f>IF(+All!$F822="Nevada",+All!N822,IF(+All!$H822="Nevada",+All!N822,0))</f>
        <v>San Diego State</v>
      </c>
      <c r="O86" s="708">
        <f>IF(+All!$F822="Nevada",+All!O822,IF(+All!$H822="Nevada",+All!O822,0))</f>
        <v>23</v>
      </c>
      <c r="P86" s="708" t="str">
        <f>IF(+All!$F822="Nevada",+All!P822,IF(+All!$H822="Nevada",+All!P822,0))</f>
        <v>Nevada</v>
      </c>
      <c r="Q86" s="707">
        <f>IF(+All!$F822="Nevada",+All!Q822,IF(+All!$H822="Nevada",+All!Q822,0))</f>
        <v>21</v>
      </c>
      <c r="R86" s="706" t="str">
        <f>IF(+All!$F822="Nevada",+All!R822,IF(+All!$H822="Nevada",+All!R822,0))</f>
        <v>Nevada</v>
      </c>
      <c r="S86" s="708" t="str">
        <f>IF(+All!$F822="Nevada",+All!S822,IF(+All!$H822="Nevada",+All!S822,0))</f>
        <v>San Diego State</v>
      </c>
      <c r="T86" s="706" t="str">
        <f>IF(+All!$F822="Nevada",+All!T822,IF(+All!$H822="Nevada",+All!T822,0))</f>
        <v>Nevada</v>
      </c>
      <c r="U86" s="707" t="str">
        <f>IF(+All!$F822="Nevada",+All!U822,IF(+All!$H822="Nevada",+All!U822,0))</f>
        <v>W</v>
      </c>
      <c r="V86" s="706" t="e">
        <f>IF(+All!#REF!="Nevada",+All!#REF!,IF(+All!#REF!="Nevada",+All!#REF!,0))</f>
        <v>#REF!</v>
      </c>
      <c r="W86" s="707" t="e">
        <f>IF(+All!#REF!="Nevada",+All!#REF!,IF(+All!#REF!="Nevada",+All!#REF!,0))</f>
        <v>#REF!</v>
      </c>
      <c r="X86" s="706" t="e">
        <f>IF(+All!#REF!="Nevada",+All!#REF!,IF(+All!#REF!="Nevada",+All!#REF!,0))</f>
        <v>#REF!</v>
      </c>
      <c r="Y86" s="707" t="e">
        <f>IF(+All!#REF!="Nevada",+All!#REF!,IF(+All!#REF!="Nevada",+All!#REF!,0))</f>
        <v>#REF!</v>
      </c>
      <c r="Z86" s="706" t="e">
        <f>IF(+All!#REF!="Nevada",+All!#REF!,IF(+All!#REF!="Nevada",+All!#REF!,0))</f>
        <v>#REF!</v>
      </c>
      <c r="AA86" s="707" t="e">
        <f>IF(+All!#REF!="Nevada",+All!#REF!,IF(+All!#REF!="Nevada",+All!#REF!,0))</f>
        <v>#REF!</v>
      </c>
      <c r="AB86" s="706" t="e">
        <f>IF(+All!#REF!="Nevada",+All!#REF!,IF(+All!#REF!="Nevada",+All!#REF!,0))</f>
        <v>#REF!</v>
      </c>
      <c r="AC86" s="707" t="e">
        <f>IF(+All!#REF!="Nevada",+All!#REF!,IF(+All!#REF!="Nevada",+All!#REF!,0))</f>
        <v>#REF!</v>
      </c>
      <c r="AD86" s="706" t="e">
        <f>IF(+All!#REF!="Nevada",+All!#REF!,IF(+All!#REF!="Nevada",+All!#REF!,0))</f>
        <v>#REF!</v>
      </c>
      <c r="AE86" s="707" t="e">
        <f>IF(+All!#REF!="Nevada",+All!#REF!,IF(+All!#REF!="Nevada",+All!#REF!,0))</f>
        <v>#REF!</v>
      </c>
      <c r="AF86" s="706" t="e">
        <f>IF(+All!#REF!="Nevada",+All!#REF!,IF(+All!#REF!="Nevada",+All!#REF!,0))</f>
        <v>#REF!</v>
      </c>
      <c r="AG86" s="707" t="e">
        <f>IF(+All!#REF!="Nevada",+All!#REF!,IF(+All!#REF!="Nevada",+All!#REF!,0))</f>
        <v>#REF!</v>
      </c>
      <c r="AH86" s="706" t="e">
        <f>IF(+All!#REF!="Nevada",+All!#REF!,IF(+All!#REF!="Nevada",+All!#REF!,0))</f>
        <v>#REF!</v>
      </c>
      <c r="AI86" s="707" t="e">
        <f>IF(+All!#REF!="Nevada",+All!#REF!,IF(+All!#REF!="Nevada",+All!#REF!,0))</f>
        <v>#REF!</v>
      </c>
      <c r="AJ86" s="706" t="e">
        <f>IF(+All!#REF!="Nevada",+All!#REF!,IF(+All!#REF!="Nevada",+All!#REF!,0))</f>
        <v>#REF!</v>
      </c>
      <c r="AK86" s="707" t="e">
        <f>IF(+All!#REF!="Nevada",+All!#REF!,IF(+All!#REF!="Nevada",+All!#REF!,0))</f>
        <v>#REF!</v>
      </c>
      <c r="AL86" s="81" t="e">
        <f>IF(+All!#REF!="Nevada",+All!#REF!,IF(+All!#REF!="Nevada",+All!#REF!,0))</f>
        <v>#REF!</v>
      </c>
      <c r="AM86" s="82" t="e">
        <f>IF(+All!#REF!="Nevada",+All!#REF!,IF(+All!#REF!="Nevada",+All!#REF!,0))</f>
        <v>#REF!</v>
      </c>
      <c r="AN86" s="81" t="e">
        <f>IF(+All!#REF!="Nevada",+All!#REF!,IF(+All!#REF!="Nevada",+All!#REF!,0))</f>
        <v>#REF!</v>
      </c>
      <c r="AO86" s="83" t="e">
        <f>IF(+All!#REF!="Nevada",+All!#REF!,IF(+All!#REF!="Nevada",+All!#REF!,0))</f>
        <v>#REF!</v>
      </c>
      <c r="AP86" s="84" t="e">
        <f>IF(+All!#REF!="Nevada",+All!#REF!,IF(+All!#REF!="Nevada",+All!#REF!,0))</f>
        <v>#REF!</v>
      </c>
      <c r="AQ86" s="480" t="e">
        <f>IF(+All!#REF!="Nevada",+All!#REF!,IF(+All!#REF!="Nevada",+All!#REF!,0))</f>
        <v>#REF!</v>
      </c>
      <c r="AR86" s="482" t="e">
        <f>IF(+All!#REF!="Nevada",+All!#REF!,IF(+All!#REF!="Nevada",+All!#REF!,0))</f>
        <v>#REF!</v>
      </c>
      <c r="AS86" s="483" t="e">
        <f>IF(+All!#REF!="Nevada",+All!#REF!,IF(+All!#REF!="Nevada",+All!#REF!,0))</f>
        <v>#REF!</v>
      </c>
      <c r="AT86" s="483" t="e">
        <f>IF(+All!#REF!="Nevada",+All!#REF!,IF(+All!#REF!="Nevada",+All!#REF!,0))</f>
        <v>#REF!</v>
      </c>
      <c r="AU86" s="482" t="e">
        <f>IF(+All!#REF!="Nevada",+All!#REF!,IF(+All!#REF!="Nevada",+All!#REF!,0))</f>
        <v>#REF!</v>
      </c>
      <c r="AV86" s="483" t="e">
        <f>IF(+All!#REF!="Nevada",+All!#REF!,IF(+All!#REF!="Nevada",+All!#REF!,0))</f>
        <v>#REF!</v>
      </c>
      <c r="AW86" s="484" t="e">
        <f>IF(+All!#REF!="Nevada",+All!#REF!,IF(+All!#REF!="Nevada",+All!#REF!,0))</f>
        <v>#REF!</v>
      </c>
      <c r="AX86" s="483" t="e">
        <f>IF(+All!#REF!="Nevada",+All!#REF!,IF(+All!#REF!="Nevada",+All!#REF!,0))</f>
        <v>#REF!</v>
      </c>
      <c r="AY86" s="88" t="e">
        <f>IF(+All!#REF!="Nevada",+All!#REF!,IF(+All!#REF!="Nevada",+All!#REF!,0))</f>
        <v>#REF!</v>
      </c>
      <c r="AZ86" s="89" t="e">
        <f>IF(+All!#REF!="Nevada",+All!#REF!,IF(+All!#REF!="Nevada",+All!#REF!,0))</f>
        <v>#REF!</v>
      </c>
      <c r="BA86" s="90" t="e">
        <f>IF(+All!#REF!="Nevada",+All!#REF!,IF(+All!#REF!="Nevada",+All!#REF!,0))</f>
        <v>#REF!</v>
      </c>
      <c r="BB86" s="90" t="e">
        <f>IF(+All!#REF!="Nevada",+All!#REF!,IF(+All!#REF!="Nevada",+All!#REF!,0))</f>
        <v>#REF!</v>
      </c>
      <c r="BC86" s="91" t="e">
        <f>IF(+All!#REF!="Nevada",+All!#REF!,IF(+All!#REF!="Nevada",+All!#REF!,0))</f>
        <v>#REF!</v>
      </c>
      <c r="BD86" s="482" t="e">
        <f>IF(+All!#REF!="Nevada",+All!#REF!,IF(+All!#REF!="Nevada",+All!#REF!,0))</f>
        <v>#REF!</v>
      </c>
      <c r="BE86" s="483" t="e">
        <f>IF(+All!#REF!="Nevada",+All!#REF!,IF(+All!#REF!="Nevada",+All!#REF!,0))</f>
        <v>#REF!</v>
      </c>
      <c r="BF86" s="483" t="e">
        <f>IF(+All!#REF!="Nevada",+All!#REF!,IF(+All!#REF!="Nevada",+All!#REF!,0))</f>
        <v>#REF!</v>
      </c>
      <c r="BG86" s="482" t="e">
        <f>IF(+All!#REF!="Nevada",+All!#REF!,IF(+All!#REF!="Nevada",+All!#REF!,0))</f>
        <v>#REF!</v>
      </c>
      <c r="BH86" s="483" t="e">
        <f>IF(+All!#REF!="Nevada",+All!#REF!,IF(+All!#REF!="Nevada",+All!#REF!,0))</f>
        <v>#REF!</v>
      </c>
      <c r="BI86" s="484" t="e">
        <f>IF(+All!#REF!="Nevada",+All!#REF!,IF(+All!#REF!="Nevada",+All!#REF!,0))</f>
        <v>#REF!</v>
      </c>
      <c r="BJ86" s="92" t="e">
        <f>IF(+All!#REF!="Nevada",+All!#REF!,IF(+All!#REF!="Nevada",+All!#REF!,0))</f>
        <v>#REF!</v>
      </c>
      <c r="BK86" s="93" t="e">
        <f>IF(+All!#REF!="Nevada",+All!#REF!,IF(+All!#REF!="Nevada",+All!#REF!,0))</f>
        <v>#REF!</v>
      </c>
    </row>
    <row r="87" spans="1:63" x14ac:dyDescent="0.8">
      <c r="A87" s="70">
        <f>IF(+All!$F853="Nevada",+All!A853,IF(+All!$H853="Nevada",+All!A853,0))</f>
        <v>12</v>
      </c>
      <c r="B87" s="480" t="str">
        <f>IF(+All!$F853="Nevada",+All!B853,IF(+All!$H853="Nevada",+All!B853,0))</f>
        <v>Fri</v>
      </c>
      <c r="C87" s="72">
        <f>IF(+All!$F853="Nevada",+All!C853,IF(+All!$H853="Nevada",+All!C853,0))</f>
        <v>44519</v>
      </c>
      <c r="D87" s="73">
        <f>IF(+All!$F853="Nevada",+All!D853,IF(+All!$H853="Nevada",+All!D853,0))</f>
        <v>0.875</v>
      </c>
      <c r="E87" s="707" t="str">
        <f>IF(+All!$F853="Nevada",+All!E853,IF(+All!$H853="Nevada",+All!E853,0))</f>
        <v>FS!</v>
      </c>
      <c r="F87" s="75" t="str">
        <f>IF(+All!$F853="Nevada",+All!F853,IF(+All!$H853="Nevada",+All!F853,0))</f>
        <v>Air Force</v>
      </c>
      <c r="G87" s="76" t="str">
        <f>IF(+All!$F853="Nevada",+All!G853,IF(+All!$H853="Nevada",+All!G853,0))</f>
        <v>MWC</v>
      </c>
      <c r="H87" s="75" t="str">
        <f>IF(+All!$F853="Nevada",+All!H853,IF(+All!$H853="Nevada",+All!H853,0))</f>
        <v>Nevada</v>
      </c>
      <c r="I87" s="76" t="str">
        <f>IF(+All!$F853="Nevada",+All!I853,IF(+All!$H853="Nevada",+All!I853,0))</f>
        <v>MWC</v>
      </c>
      <c r="J87" s="706" t="str">
        <f>IF(+All!$F853="Nevada",+All!J853,IF(+All!$H853="Nevada",+All!J853,0))</f>
        <v>Nevada</v>
      </c>
      <c r="K87" s="707" t="str">
        <f>IF(+All!$F853="Nevada",+All!K853,IF(+All!$H853="Nevada",+All!K853,0))</f>
        <v>Air Force</v>
      </c>
      <c r="L87" s="78">
        <f>IF(+All!$F853="Nevada",+All!L853,IF(+All!$H853="Nevada",+All!L853,0))</f>
        <v>1.5</v>
      </c>
      <c r="M87" s="79">
        <f>IF(+All!$F853="Nevada",+All!M853,IF(+All!$H853="Nevada",+All!M853,0))</f>
        <v>52.5</v>
      </c>
      <c r="N87" s="706" t="str">
        <f>IF(+All!$F853="Nevada",+All!N853,IF(+All!$H853="Nevada",+All!N853,0))</f>
        <v>Air Force</v>
      </c>
      <c r="O87" s="708">
        <f>IF(+All!$F853="Nevada",+All!O853,IF(+All!$H853="Nevada",+All!O853,0))</f>
        <v>41</v>
      </c>
      <c r="P87" s="708" t="str">
        <f>IF(+All!$F853="Nevada",+All!P853,IF(+All!$H853="Nevada",+All!P853,0))</f>
        <v>Nevada</v>
      </c>
      <c r="Q87" s="707">
        <f>IF(+All!$F853="Nevada",+All!Q853,IF(+All!$H853="Nevada",+All!Q853,0))</f>
        <v>39</v>
      </c>
      <c r="R87" s="706" t="str">
        <f>IF(+All!$F853="Nevada",+All!R853,IF(+All!$H853="Nevada",+All!R853,0))</f>
        <v>Air Force</v>
      </c>
      <c r="S87" s="708" t="str">
        <f>IF(+All!$F853="Nevada",+All!S853,IF(+All!$H853="Nevada",+All!S853,0))</f>
        <v>Nevada</v>
      </c>
      <c r="T87" s="706" t="str">
        <f>IF(+All!$F853="Nevada",+All!T853,IF(+All!$H853="Nevada",+All!T853,0))</f>
        <v>Air Force</v>
      </c>
      <c r="U87" s="707" t="str">
        <f>IF(+All!$F853="Nevada",+All!U853,IF(+All!$H853="Nevada",+All!U853,0))</f>
        <v>W</v>
      </c>
      <c r="V87" s="706" t="e">
        <f>IF(+All!#REF!="Nevada",+All!#REF!,IF(+All!#REF!="Nevada",+All!#REF!,0))</f>
        <v>#REF!</v>
      </c>
      <c r="W87" s="707" t="e">
        <f>IF(+All!#REF!="Nevada",+All!#REF!,IF(+All!#REF!="Nevada",+All!#REF!,0))</f>
        <v>#REF!</v>
      </c>
      <c r="X87" s="706" t="e">
        <f>IF(+All!#REF!="Nevada",+All!#REF!,IF(+All!#REF!="Nevada",+All!#REF!,0))</f>
        <v>#REF!</v>
      </c>
      <c r="Y87" s="707" t="e">
        <f>IF(+All!#REF!="Nevada",+All!#REF!,IF(+All!#REF!="Nevada",+All!#REF!,0))</f>
        <v>#REF!</v>
      </c>
      <c r="Z87" s="706" t="e">
        <f>IF(+All!#REF!="Nevada",+All!#REF!,IF(+All!#REF!="Nevada",+All!#REF!,0))</f>
        <v>#REF!</v>
      </c>
      <c r="AA87" s="707" t="e">
        <f>IF(+All!#REF!="Nevada",+All!#REF!,IF(+All!#REF!="Nevada",+All!#REF!,0))</f>
        <v>#REF!</v>
      </c>
      <c r="AB87" s="706" t="e">
        <f>IF(+All!#REF!="Nevada",+All!#REF!,IF(+All!#REF!="Nevada",+All!#REF!,0))</f>
        <v>#REF!</v>
      </c>
      <c r="AC87" s="707" t="e">
        <f>IF(+All!#REF!="Nevada",+All!#REF!,IF(+All!#REF!="Nevada",+All!#REF!,0))</f>
        <v>#REF!</v>
      </c>
      <c r="AD87" s="706" t="e">
        <f>IF(+All!#REF!="Nevada",+All!#REF!,IF(+All!#REF!="Nevada",+All!#REF!,0))</f>
        <v>#REF!</v>
      </c>
      <c r="AE87" s="707" t="e">
        <f>IF(+All!#REF!="Nevada",+All!#REF!,IF(+All!#REF!="Nevada",+All!#REF!,0))</f>
        <v>#REF!</v>
      </c>
      <c r="AF87" s="706" t="e">
        <f>IF(+All!#REF!="Nevada",+All!#REF!,IF(+All!#REF!="Nevada",+All!#REF!,0))</f>
        <v>#REF!</v>
      </c>
      <c r="AG87" s="707" t="e">
        <f>IF(+All!#REF!="Nevada",+All!#REF!,IF(+All!#REF!="Nevada",+All!#REF!,0))</f>
        <v>#REF!</v>
      </c>
      <c r="AH87" s="706" t="e">
        <f>IF(+All!#REF!="Nevada",+All!#REF!,IF(+All!#REF!="Nevada",+All!#REF!,0))</f>
        <v>#REF!</v>
      </c>
      <c r="AI87" s="707" t="e">
        <f>IF(+All!#REF!="Nevada",+All!#REF!,IF(+All!#REF!="Nevada",+All!#REF!,0))</f>
        <v>#REF!</v>
      </c>
      <c r="AJ87" s="706" t="e">
        <f>IF(+All!#REF!="Nevada",+All!#REF!,IF(+All!#REF!="Nevada",+All!#REF!,0))</f>
        <v>#REF!</v>
      </c>
      <c r="AK87" s="707" t="e">
        <f>IF(+All!#REF!="Nevada",+All!#REF!,IF(+All!#REF!="Nevada",+All!#REF!,0))</f>
        <v>#REF!</v>
      </c>
      <c r="AL87" s="81" t="e">
        <f>IF(+All!#REF!="Nevada",+All!#REF!,IF(+All!#REF!="Nevada",+All!#REF!,0))</f>
        <v>#REF!</v>
      </c>
      <c r="AM87" s="82" t="e">
        <f>IF(+All!#REF!="Nevada",+All!#REF!,IF(+All!#REF!="Nevada",+All!#REF!,0))</f>
        <v>#REF!</v>
      </c>
      <c r="AN87" s="81" t="e">
        <f>IF(+All!#REF!="Nevada",+All!#REF!,IF(+All!#REF!="Nevada",+All!#REF!,0))</f>
        <v>#REF!</v>
      </c>
      <c r="AO87" s="83" t="e">
        <f>IF(+All!#REF!="Nevada",+All!#REF!,IF(+All!#REF!="Nevada",+All!#REF!,0))</f>
        <v>#REF!</v>
      </c>
      <c r="AP87" s="84" t="e">
        <f>IF(+All!#REF!="Nevada",+All!#REF!,IF(+All!#REF!="Nevada",+All!#REF!,0))</f>
        <v>#REF!</v>
      </c>
      <c r="AQ87" s="480" t="e">
        <f>IF(+All!#REF!="Nevada",+All!#REF!,IF(+All!#REF!="Nevada",+All!#REF!,0))</f>
        <v>#REF!</v>
      </c>
      <c r="AR87" s="482" t="e">
        <f>IF(+All!#REF!="Nevada",+All!#REF!,IF(+All!#REF!="Nevada",+All!#REF!,0))</f>
        <v>#REF!</v>
      </c>
      <c r="AS87" s="483" t="e">
        <f>IF(+All!#REF!="Nevada",+All!#REF!,IF(+All!#REF!="Nevada",+All!#REF!,0))</f>
        <v>#REF!</v>
      </c>
      <c r="AT87" s="483" t="e">
        <f>IF(+All!#REF!="Nevada",+All!#REF!,IF(+All!#REF!="Nevada",+All!#REF!,0))</f>
        <v>#REF!</v>
      </c>
      <c r="AU87" s="482" t="e">
        <f>IF(+All!#REF!="Nevada",+All!#REF!,IF(+All!#REF!="Nevada",+All!#REF!,0))</f>
        <v>#REF!</v>
      </c>
      <c r="AV87" s="483" t="e">
        <f>IF(+All!#REF!="Nevada",+All!#REF!,IF(+All!#REF!="Nevada",+All!#REF!,0))</f>
        <v>#REF!</v>
      </c>
      <c r="AW87" s="484" t="e">
        <f>IF(+All!#REF!="Nevada",+All!#REF!,IF(+All!#REF!="Nevada",+All!#REF!,0))</f>
        <v>#REF!</v>
      </c>
      <c r="AX87" s="483" t="e">
        <f>IF(+All!#REF!="Nevada",+All!#REF!,IF(+All!#REF!="Nevada",+All!#REF!,0))</f>
        <v>#REF!</v>
      </c>
      <c r="AY87" s="88" t="e">
        <f>IF(+All!#REF!="Nevada",+All!#REF!,IF(+All!#REF!="Nevada",+All!#REF!,0))</f>
        <v>#REF!</v>
      </c>
      <c r="AZ87" s="89" t="e">
        <f>IF(+All!#REF!="Nevada",+All!#REF!,IF(+All!#REF!="Nevada",+All!#REF!,0))</f>
        <v>#REF!</v>
      </c>
      <c r="BA87" s="90" t="e">
        <f>IF(+All!#REF!="Nevada",+All!#REF!,IF(+All!#REF!="Nevada",+All!#REF!,0))</f>
        <v>#REF!</v>
      </c>
      <c r="BB87" s="90" t="e">
        <f>IF(+All!#REF!="Nevada",+All!#REF!,IF(+All!#REF!="Nevada",+All!#REF!,0))</f>
        <v>#REF!</v>
      </c>
      <c r="BC87" s="91" t="e">
        <f>IF(+All!#REF!="Nevada",+All!#REF!,IF(+All!#REF!="Nevada",+All!#REF!,0))</f>
        <v>#REF!</v>
      </c>
      <c r="BD87" s="482" t="e">
        <f>IF(+All!#REF!="Nevada",+All!#REF!,IF(+All!#REF!="Nevada",+All!#REF!,0))</f>
        <v>#REF!</v>
      </c>
      <c r="BE87" s="483" t="e">
        <f>IF(+All!#REF!="Nevada",+All!#REF!,IF(+All!#REF!="Nevada",+All!#REF!,0))</f>
        <v>#REF!</v>
      </c>
      <c r="BF87" s="483" t="e">
        <f>IF(+All!#REF!="Nevada",+All!#REF!,IF(+All!#REF!="Nevada",+All!#REF!,0))</f>
        <v>#REF!</v>
      </c>
      <c r="BG87" s="482" t="e">
        <f>IF(+All!#REF!="Nevada",+All!#REF!,IF(+All!#REF!="Nevada",+All!#REF!,0))</f>
        <v>#REF!</v>
      </c>
      <c r="BH87" s="483" t="e">
        <f>IF(+All!#REF!="Nevada",+All!#REF!,IF(+All!#REF!="Nevada",+All!#REF!,0))</f>
        <v>#REF!</v>
      </c>
      <c r="BI87" s="484" t="e">
        <f>IF(+All!#REF!="Nevada",+All!#REF!,IF(+All!#REF!="Nevada",+All!#REF!,0))</f>
        <v>#REF!</v>
      </c>
      <c r="BJ87" s="92" t="e">
        <f>IF(+All!#REF!="Nevada",+All!#REF!,IF(+All!#REF!="Nevada",+All!#REF!,0))</f>
        <v>#REF!</v>
      </c>
      <c r="BK87" s="93" t="e">
        <f>IF(+All!#REF!="Nevada",+All!#REF!,IF(+All!#REF!="Nevada",+All!#REF!,0))</f>
        <v>#REF!</v>
      </c>
    </row>
    <row r="88" spans="1:63" x14ac:dyDescent="0.8">
      <c r="A88" s="70">
        <f>IF(+All!$F956="Nevada",+All!A956,IF(+All!$H956="Nevada",+All!A956,0))</f>
        <v>0</v>
      </c>
      <c r="B88" s="480">
        <f>IF(+All!$F956="Nevada",+All!B956,IF(+All!$H956="Nevada",+All!B956,0))</f>
        <v>0</v>
      </c>
      <c r="C88" s="72">
        <f>IF(+All!$F956="Nevada",+All!C956,IF(+All!$H956="Nevada",+All!C956,0))</f>
        <v>0</v>
      </c>
      <c r="D88" s="73">
        <f>IF(+All!$F956="Nevada",+All!D956,IF(+All!$H956="Nevada",+All!D956,0))</f>
        <v>0</v>
      </c>
      <c r="E88" s="707">
        <f>IF(+All!$F956="Nevada",+All!E956,IF(+All!$H956="Nevada",+All!E956,0))</f>
        <v>0</v>
      </c>
      <c r="F88" s="75">
        <f>IF(+All!$F956="Nevada",+All!F956,IF(+All!$H956="Nevada",+All!F956,0))</f>
        <v>0</v>
      </c>
      <c r="G88" s="76">
        <f>IF(+All!$F956="Nevada",+All!G956,IF(+All!$H956="Nevada",+All!G956,0))</f>
        <v>0</v>
      </c>
      <c r="H88" s="75">
        <f>IF(+All!$F956="Nevada",+All!H956,IF(+All!$H956="Nevada",+All!H956,0))</f>
        <v>0</v>
      </c>
      <c r="I88" s="76">
        <f>IF(+All!$F956="Nevada",+All!I956,IF(+All!$H956="Nevada",+All!I956,0))</f>
        <v>0</v>
      </c>
      <c r="J88" s="706">
        <f>IF(+All!$F956="Nevada",+All!J956,IF(+All!$H956="Nevada",+All!J956,0))</f>
        <v>0</v>
      </c>
      <c r="K88" s="707">
        <f>IF(+All!$F956="Nevada",+All!K956,IF(+All!$H956="Nevada",+All!K956,0))</f>
        <v>0</v>
      </c>
      <c r="L88" s="78">
        <f>IF(+All!$F956="Nevada",+All!L956,IF(+All!$H956="Nevada",+All!L956,0))</f>
        <v>0</v>
      </c>
      <c r="M88" s="79">
        <f>IF(+All!$F956="Nevada",+All!M956,IF(+All!$H956="Nevada",+All!M956,0))</f>
        <v>0</v>
      </c>
      <c r="N88" s="706">
        <f>IF(+All!$F956="Nevada",+All!N956,IF(+All!$H956="Nevada",+All!N956,0))</f>
        <v>0</v>
      </c>
      <c r="O88" s="708">
        <f>IF(+All!$F956="Nevada",+All!O956,IF(+All!$H956="Nevada",+All!O956,0))</f>
        <v>0</v>
      </c>
      <c r="P88" s="708">
        <f>IF(+All!$F956="Nevada",+All!P956,IF(+All!$H956="Nevada",+All!P956,0))</f>
        <v>0</v>
      </c>
      <c r="Q88" s="707">
        <f>IF(+All!$F956="Nevada",+All!Q956,IF(+All!$H956="Nevada",+All!Q956,0))</f>
        <v>0</v>
      </c>
      <c r="R88" s="706">
        <f>IF(+All!$F956="Nevada",+All!R956,IF(+All!$H956="Nevada",+All!R956,0))</f>
        <v>0</v>
      </c>
      <c r="S88" s="708">
        <f>IF(+All!$F956="Nevada",+All!S956,IF(+All!$H956="Nevada",+All!S956,0))</f>
        <v>0</v>
      </c>
      <c r="T88" s="706">
        <f>IF(+All!$F956="Nevada",+All!T956,IF(+All!$H956="Nevada",+All!T956,0))</f>
        <v>0</v>
      </c>
      <c r="U88" s="707">
        <f>IF(+All!$F956="Nevada",+All!U956,IF(+All!$H956="Nevada",+All!U956,0))</f>
        <v>0</v>
      </c>
      <c r="V88" s="706">
        <f>IF(+All!$F840="Nevada",+All!#REF!,IF(+All!$H840="Nevada",+All!#REF!,0))</f>
        <v>0</v>
      </c>
      <c r="W88" s="707">
        <f>IF(+All!$F840="Nevada",+All!#REF!,IF(+All!$H840="Nevada",+All!#REF!,0))</f>
        <v>0</v>
      </c>
      <c r="X88" s="706">
        <f>IF(+All!$F840="Nevada",+All!#REF!,IF(+All!$H840="Nevada",+All!#REF!,0))</f>
        <v>0</v>
      </c>
      <c r="Y88" s="707">
        <f>IF(+All!$F840="Nevada",+All!#REF!,IF(+All!$H840="Nevada",+All!#REF!,0))</f>
        <v>0</v>
      </c>
      <c r="Z88" s="706">
        <f>IF(+All!$F840="Nevada",+All!#REF!,IF(+All!$H840="Nevada",+All!#REF!,0))</f>
        <v>0</v>
      </c>
      <c r="AA88" s="707">
        <f>IF(+All!$F840="Nevada",+All!#REF!,IF(+All!$H840="Nevada",+All!#REF!,0))</f>
        <v>0</v>
      </c>
      <c r="AB88" s="706">
        <f>IF(+All!$F840="Nevada",+All!#REF!,IF(+All!$H840="Nevada",+All!#REF!,0))</f>
        <v>0</v>
      </c>
      <c r="AC88" s="707">
        <f>IF(+All!$F840="Nevada",+All!#REF!,IF(+All!$H840="Nevada",+All!#REF!,0))</f>
        <v>0</v>
      </c>
      <c r="AD88" s="706">
        <f>IF(+All!$F840="Nevada",+All!#REF!,IF(+All!$H840="Nevada",+All!#REF!,0))</f>
        <v>0</v>
      </c>
      <c r="AE88" s="707">
        <f>IF(+All!$F840="Nevada",+All!#REF!,IF(+All!$H840="Nevada",+All!#REF!,0))</f>
        <v>0</v>
      </c>
      <c r="AF88" s="706">
        <f>IF(+All!$F840="Nevada",+All!#REF!,IF(+All!$H840="Nevada",+All!#REF!,0))</f>
        <v>0</v>
      </c>
      <c r="AG88" s="707">
        <f>IF(+All!$F840="Nevada",+All!#REF!,IF(+All!$H840="Nevada",+All!#REF!,0))</f>
        <v>0</v>
      </c>
      <c r="AH88" s="706">
        <f>IF(+All!$F840="Nevada",+All!#REF!,IF(+All!$H840="Nevada",+All!#REF!,0))</f>
        <v>0</v>
      </c>
      <c r="AI88" s="707">
        <f>IF(+All!$F840="Nevada",+All!#REF!,IF(+All!$H840="Nevada",+All!#REF!,0))</f>
        <v>0</v>
      </c>
      <c r="AJ88" s="706">
        <f>IF(+All!$F840="Nevada",+All!#REF!,IF(+All!$H840="Nevada",+All!#REF!,0))</f>
        <v>0</v>
      </c>
      <c r="AK88" s="707">
        <f>IF(+All!$F840="Nevada",+All!#REF!,IF(+All!$H840="Nevada",+All!#REF!,0))</f>
        <v>0</v>
      </c>
      <c r="AL88" s="81">
        <f>IF(+All!$F840="Nevada",+All!V840,IF(+All!$H840="Nevada",+All!V840,0))</f>
        <v>0</v>
      </c>
      <c r="AM88" s="82">
        <f>IF(+All!$F840="Nevada",+All!W840,IF(+All!$H840="Nevada",+All!W840,0))</f>
        <v>0</v>
      </c>
      <c r="AN88" s="81">
        <f>IF(+All!$F840="Nevada",+All!X840,IF(+All!$H840="Nevada",+All!X840,0))</f>
        <v>0</v>
      </c>
      <c r="AO88" s="83">
        <f>IF(+All!$F840="Nevada",+All!Y840,IF(+All!$H840="Nevada",+All!Y840,0))</f>
        <v>0</v>
      </c>
      <c r="AP88" s="84">
        <f>IF(+All!$F840="Nevada",+All!Z840,IF(+All!$H840="Nevada",+All!Z840,0))</f>
        <v>0</v>
      </c>
      <c r="AQ88" s="480">
        <f>IF(+All!$F840="Nevada",+All!#REF!,IF(+All!$H840="Nevada",+All!#REF!,0))</f>
        <v>0</v>
      </c>
      <c r="AR88" s="482">
        <f>IF(+All!$F840="Nevada",+All!#REF!,IF(+All!$H840="Nevada",+All!#REF!,0))</f>
        <v>0</v>
      </c>
      <c r="AS88" s="483">
        <f>IF(+All!$F840="Nevada",+All!#REF!,IF(+All!$H840="Nevada",+All!#REF!,0))</f>
        <v>0</v>
      </c>
      <c r="AT88" s="483">
        <f>IF(+All!$F840="Nevada",+All!#REF!,IF(+All!$H840="Nevada",+All!#REF!,0))</f>
        <v>0</v>
      </c>
      <c r="AU88" s="482">
        <f>IF(+All!$F840="Nevada",+All!#REF!,IF(+All!$H840="Nevada",+All!#REF!,0))</f>
        <v>0</v>
      </c>
      <c r="AV88" s="483">
        <f>IF(+All!$F840="Nevada",+All!#REF!,IF(+All!$H840="Nevada",+All!#REF!,0))</f>
        <v>0</v>
      </c>
      <c r="AW88" s="484">
        <f>IF(+All!$F840="Nevada",+All!#REF!,IF(+All!$H840="Nevada",+All!#REF!,0))</f>
        <v>0</v>
      </c>
      <c r="AX88" s="483">
        <f>IF(+All!$F840="Nevada",+All!#REF!,IF(+All!$H840="Nevada",+All!#REF!,0))</f>
        <v>0</v>
      </c>
      <c r="AY88" s="88">
        <f>IF(+All!$F840="Nevada",+All!#REF!,IF(+All!$H840="Nevada",+All!#REF!,0))</f>
        <v>0</v>
      </c>
      <c r="AZ88" s="89">
        <f>IF(+All!$F840="Nevada",+All!#REF!,IF(+All!$H840="Nevada",+All!#REF!,0))</f>
        <v>0</v>
      </c>
      <c r="BA88" s="90">
        <f>IF(+All!$F840="Nevada",+All!#REF!,IF(+All!$H840="Nevada",+All!#REF!,0))</f>
        <v>0</v>
      </c>
      <c r="BB88" s="90">
        <f>IF(+All!$F840="Nevada",+All!#REF!,IF(+All!$H840="Nevada",+All!#REF!,0))</f>
        <v>0</v>
      </c>
      <c r="BC88" s="91">
        <f>IF(+All!$F840="Nevada",+All!#REF!,IF(+All!$H840="Nevada",+All!#REF!,0))</f>
        <v>0</v>
      </c>
      <c r="BD88" s="482">
        <f>IF(+All!$F840="Nevada",+All!#REF!,IF(+All!$H840="Nevada",+All!#REF!,0))</f>
        <v>0</v>
      </c>
      <c r="BE88" s="483">
        <f>IF(+All!$F840="Nevada",+All!#REF!,IF(+All!$H840="Nevada",+All!#REF!,0))</f>
        <v>0</v>
      </c>
      <c r="BF88" s="483">
        <f>IF(+All!$F840="Nevada",+All!#REF!,IF(+All!$H840="Nevada",+All!#REF!,0))</f>
        <v>0</v>
      </c>
      <c r="BG88" s="482">
        <f>IF(+All!$F840="Nevada",+All!#REF!,IF(+All!$H840="Nevada",+All!#REF!,0))</f>
        <v>0</v>
      </c>
      <c r="BH88" s="483">
        <f>IF(+All!$F840="Nevada",+All!#REF!,IF(+All!$H840="Nevada",+All!#REF!,0))</f>
        <v>0</v>
      </c>
      <c r="BI88" s="484">
        <f>IF(+All!$F840="Nevada",+All!#REF!,IF(+All!$H840="Nevada",+All!#REF!,0))</f>
        <v>0</v>
      </c>
      <c r="BJ88" s="92">
        <f>IF(+All!$F840="Nevada",+All!#REF!,IF(+All!$H840="Nevada",+All!#REF!,0))</f>
        <v>0</v>
      </c>
      <c r="BK88" s="93">
        <f>IF(+All!$F840="Nevada",+All!#REF!,IF(+All!$H840="Nevada",+All!#REF!,0))</f>
        <v>0</v>
      </c>
    </row>
    <row r="89" spans="1:63" x14ac:dyDescent="0.8">
      <c r="A89" s="52"/>
      <c r="B89" s="53"/>
      <c r="C89" s="54"/>
      <c r="D89" s="55"/>
      <c r="E89" s="709"/>
      <c r="F89" s="1219" t="str">
        <f>H90</f>
        <v>New Mexico</v>
      </c>
      <c r="G89" s="1253"/>
      <c r="H89" s="1253"/>
      <c r="I89" s="1254"/>
      <c r="J89" s="705"/>
      <c r="K89" s="709"/>
      <c r="L89" s="58"/>
      <c r="M89" s="59"/>
      <c r="N89" s="705"/>
      <c r="O89" s="9"/>
      <c r="P89" s="9"/>
      <c r="Q89" s="709"/>
      <c r="R89" s="705"/>
      <c r="S89" s="9"/>
      <c r="T89" s="705"/>
      <c r="U89" s="709"/>
      <c r="V89" s="705"/>
      <c r="W89" s="716"/>
      <c r="X89" s="705"/>
      <c r="Y89" s="709"/>
      <c r="Z89" s="705"/>
      <c r="AA89" s="709"/>
      <c r="AB89" s="705"/>
      <c r="AC89" s="709"/>
      <c r="AD89" s="715"/>
      <c r="AE89" s="716"/>
      <c r="AF89" s="715"/>
      <c r="AG89" s="716"/>
      <c r="AH89" s="715"/>
      <c r="AI89" s="716"/>
      <c r="AJ89" s="715"/>
      <c r="AK89" s="716"/>
      <c r="AL89" s="61"/>
      <c r="AM89" s="62"/>
      <c r="AN89" s="62"/>
      <c r="AO89" s="63"/>
      <c r="AP89" s="64"/>
      <c r="AQ89" s="65"/>
      <c r="AR89" s="66"/>
      <c r="AS89" s="67"/>
      <c r="AT89" s="67"/>
      <c r="AU89" s="66"/>
      <c r="AV89" s="67"/>
      <c r="AW89" s="49"/>
      <c r="AX89" s="48"/>
      <c r="AY89" s="66"/>
      <c r="AZ89" s="67"/>
      <c r="BA89" s="49"/>
      <c r="BB89" s="49"/>
      <c r="BC89" s="65"/>
      <c r="BD89" s="66"/>
      <c r="BE89" s="67"/>
      <c r="BF89" s="67"/>
      <c r="BG89" s="66"/>
      <c r="BH89" s="67"/>
      <c r="BI89" s="49"/>
      <c r="BJ89" s="68"/>
      <c r="BK89" s="69"/>
    </row>
    <row r="90" spans="1:63" x14ac:dyDescent="0.8">
      <c r="A90" s="70">
        <f>IF(+All!$F20="New Mexico",+All!A20,IF(+All!$H20="New Mexico",+All!A20,0))</f>
        <v>1</v>
      </c>
      <c r="B90" s="480" t="str">
        <f>IF(+All!$F20="New Mexico",+All!B20,IF(+All!$H20="New Mexico",+All!B20,0))</f>
        <v>Thurs</v>
      </c>
      <c r="C90" s="72">
        <f>IF(+All!$F20="New Mexico",+All!C20,IF(+All!$H20="New Mexico",+All!C20,0))</f>
        <v>44441</v>
      </c>
      <c r="D90" s="73">
        <f>IF(+All!$F20="New Mexico",+All!D20,IF(+All!$H20="New Mexico",+All!D20,0))</f>
        <v>0.83333333333333337</v>
      </c>
      <c r="E90" s="707">
        <f>IF(+All!$F20="New Mexico",+All!E20,IF(+All!$H20="New Mexico",+All!E20,0))</f>
        <v>0</v>
      </c>
      <c r="F90" s="75" t="str">
        <f>IF(+All!$F20="New Mexico",+All!F20,IF(+All!$H20="New Mexico",+All!F20,0))</f>
        <v>1AA Houston Baptist</v>
      </c>
      <c r="G90" s="76" t="str">
        <f>IF(+All!$F20="New Mexico",+All!G20,IF(+All!$H20="New Mexico",+All!G20,0))</f>
        <v>1AA</v>
      </c>
      <c r="H90" s="75" t="str">
        <f>IF(+All!$F20="New Mexico",+All!H20,IF(+All!$H20="New Mexico",+All!H20,0))</f>
        <v>New Mexico</v>
      </c>
      <c r="I90" s="76" t="str">
        <f>IF(+All!$F20="New Mexico",+All!I20,IF(+All!$H20="New Mexico",+All!I20,0))</f>
        <v>MWC</v>
      </c>
      <c r="J90" s="706">
        <f>IF(+All!$F20="New Mexico",+All!J20,IF(+All!$H20="New Mexico",+All!J20,0))</f>
        <v>0</v>
      </c>
      <c r="K90" s="707">
        <f>IF(+All!$F20="New Mexico",+All!K20,IF(+All!$H20="New Mexico",+All!K20,0))</f>
        <v>0</v>
      </c>
      <c r="L90" s="78">
        <f>IF(+All!$F20="New Mexico",+All!L20,IF(+All!$H20="New Mexico",+All!L20,0))</f>
        <v>0</v>
      </c>
      <c r="M90" s="79">
        <f>IF(+All!$F20="New Mexico",+All!M20,IF(+All!$H20="New Mexico",+All!M20,0))</f>
        <v>0</v>
      </c>
      <c r="N90" s="706" t="str">
        <f>IF(+All!$F20="New Mexico",+All!N20,IF(+All!$H20="New Mexico",+All!N20,0))</f>
        <v>New Mexico</v>
      </c>
      <c r="O90" s="708">
        <f>IF(+All!$F20="New Mexico",+All!O20,IF(+All!$H20="New Mexico",+All!O20,0))</f>
        <v>27</v>
      </c>
      <c r="P90" s="708" t="str">
        <f>IF(+All!$F20="New Mexico",+All!P20,IF(+All!$H20="New Mexico",+All!P20,0))</f>
        <v>1AA Houston Baptist</v>
      </c>
      <c r="Q90" s="707">
        <f>IF(+All!$F20="New Mexico",+All!Q20,IF(+All!$H20="New Mexico",+All!Q20,0))</f>
        <v>17</v>
      </c>
      <c r="R90" s="706">
        <f>IF(+All!$F20="New Mexico",+All!R20,IF(+All!$H20="New Mexico",+All!R20,0))</f>
        <v>0</v>
      </c>
      <c r="S90" s="708">
        <f>IF(+All!$F20="New Mexico",+All!S20,IF(+All!$H20="New Mexico",+All!S20,0))</f>
        <v>0</v>
      </c>
      <c r="T90" s="706">
        <f>IF(+All!$F20="New Mexico",+All!T20,IF(+All!$H20="New Mexico",+All!T20,0))</f>
        <v>0</v>
      </c>
      <c r="U90" s="707">
        <f>IF(+All!$F20="New Mexico",+All!U20,IF(+All!$H20="New Mexico",+All!U20,0))</f>
        <v>0</v>
      </c>
      <c r="V90" s="706"/>
      <c r="W90" s="707"/>
      <c r="X90" s="706"/>
      <c r="Y90" s="707"/>
      <c r="Z90" s="706"/>
      <c r="AA90" s="707"/>
      <c r="AB90" s="706"/>
      <c r="AC90" s="707"/>
      <c r="AD90" s="706"/>
      <c r="AE90" s="707"/>
      <c r="AF90" s="706"/>
      <c r="AG90" s="707"/>
      <c r="AH90" s="706"/>
      <c r="AI90" s="707"/>
      <c r="AJ90" s="706"/>
      <c r="AK90" s="707"/>
      <c r="AQ90" s="480"/>
      <c r="AR90" s="482"/>
      <c r="AS90" s="483"/>
      <c r="AT90" s="483"/>
      <c r="AU90" s="482"/>
      <c r="AV90" s="483"/>
      <c r="AW90" s="484"/>
      <c r="AX90" s="483"/>
      <c r="AY90" s="88"/>
      <c r="AZ90" s="89"/>
      <c r="BA90" s="90"/>
      <c r="BB90" s="90"/>
      <c r="BC90" s="91"/>
      <c r="BD90" s="482"/>
      <c r="BE90" s="483"/>
      <c r="BF90" s="483"/>
      <c r="BG90" s="482"/>
      <c r="BH90" s="483"/>
      <c r="BI90" s="484"/>
    </row>
    <row r="91" spans="1:63" x14ac:dyDescent="0.8">
      <c r="A91" s="70">
        <f>IF(+All!$F156="New Mexico",+All!A156,IF(+All!$H156="New Mexico",+All!A156,0))</f>
        <v>2</v>
      </c>
      <c r="B91" s="480" t="str">
        <f>IF(+All!$F156="New Mexico",+All!B156,IF(+All!$H156="New Mexico",+All!B156,0))</f>
        <v>Sat</v>
      </c>
      <c r="C91" s="72">
        <f>IF(+All!$F156="New Mexico",+All!C156,IF(+All!$H156="New Mexico",+All!C156,0))</f>
        <v>44450</v>
      </c>
      <c r="D91" s="73">
        <f>IF(+All!$F156="New Mexico",+All!D156,IF(+All!$H156="New Mexico",+All!D156,0))</f>
        <v>0.79166666666666663</v>
      </c>
      <c r="E91" s="707">
        <f>IF(+All!$F156="New Mexico",+All!E156,IF(+All!$H156="New Mexico",+All!E156,0))</f>
        <v>0</v>
      </c>
      <c r="F91" s="75" t="str">
        <f>IF(+All!$F156="New Mexico",+All!F156,IF(+All!$H156="New Mexico",+All!F156,0))</f>
        <v>New Mexico State</v>
      </c>
      <c r="G91" s="76" t="str">
        <f>IF(+All!$F156="New Mexico",+All!G156,IF(+All!$H156="New Mexico",+All!G156,0))</f>
        <v>Ind</v>
      </c>
      <c r="H91" s="75" t="str">
        <f>IF(+All!$F156="New Mexico",+All!H156,IF(+All!$H156="New Mexico",+All!H156,0))</f>
        <v>New Mexico</v>
      </c>
      <c r="I91" s="76" t="str">
        <f>IF(+All!$F156="New Mexico",+All!I156,IF(+All!$H156="New Mexico",+All!I156,0))</f>
        <v>MWC</v>
      </c>
      <c r="J91" s="706" t="str">
        <f>IF(+All!$F156="New Mexico",+All!J156,IF(+All!$H156="New Mexico",+All!J156,0))</f>
        <v>New Mexico</v>
      </c>
      <c r="K91" s="707" t="str">
        <f>IF(+All!$F156="New Mexico",+All!K156,IF(+All!$H156="New Mexico",+All!K156,0))</f>
        <v>New Mexico State</v>
      </c>
      <c r="L91" s="78">
        <f>IF(+All!$F156="New Mexico",+All!L156,IF(+All!$H156="New Mexico",+All!L156,0))</f>
        <v>18.5</v>
      </c>
      <c r="M91" s="79">
        <f>IF(+All!$F156="New Mexico",+All!M156,IF(+All!$H156="New Mexico",+All!M156,0))</f>
        <v>55.5</v>
      </c>
      <c r="N91" s="706" t="str">
        <f>IF(+All!$F156="New Mexico",+All!N156,IF(+All!$H156="New Mexico",+All!N156,0))</f>
        <v>New Mexico</v>
      </c>
      <c r="O91" s="708">
        <f>IF(+All!$F156="New Mexico",+All!O156,IF(+All!$H156="New Mexico",+All!O156,0))</f>
        <v>34</v>
      </c>
      <c r="P91" s="708" t="str">
        <f>IF(+All!$F156="New Mexico",+All!P156,IF(+All!$H156="New Mexico",+All!P156,0))</f>
        <v>New Mexico State</v>
      </c>
      <c r="Q91" s="707">
        <f>IF(+All!$F156="New Mexico",+All!Q156,IF(+All!$H156="New Mexico",+All!Q156,0))</f>
        <v>25</v>
      </c>
      <c r="R91" s="706" t="str">
        <f>IF(+All!$F156="New Mexico",+All!R156,IF(+All!$H156="New Mexico",+All!R156,0))</f>
        <v>New Mexico State</v>
      </c>
      <c r="S91" s="708" t="str">
        <f>IF(+All!$F156="New Mexico",+All!S156,IF(+All!$H156="New Mexico",+All!S156,0))</f>
        <v>New Mexico</v>
      </c>
      <c r="T91" s="706" t="str">
        <f>IF(+All!$F156="New Mexico",+All!T156,IF(+All!$H156="New Mexico",+All!T156,0))</f>
        <v>New Mexico State</v>
      </c>
      <c r="U91" s="707" t="str">
        <f>IF(+All!$F156="New Mexico",+All!U156,IF(+All!$H156="New Mexico",+All!U156,0))</f>
        <v>W</v>
      </c>
      <c r="V91" s="706" t="e">
        <f>IF(+All!#REF!="New Mexico",+All!#REF!,IF(+All!#REF!="New Mexico",+All!#REF!,0))</f>
        <v>#REF!</v>
      </c>
      <c r="W91" s="707" t="e">
        <f>IF(+All!#REF!="New Mexico",+All!#REF!,IF(+All!#REF!="New Mexico",+All!#REF!,0))</f>
        <v>#REF!</v>
      </c>
      <c r="X91" s="706" t="e">
        <f>IF(+All!#REF!="New Mexico",+All!#REF!,IF(+All!#REF!="New Mexico",+All!#REF!,0))</f>
        <v>#REF!</v>
      </c>
      <c r="Y91" s="707" t="e">
        <f>IF(+All!#REF!="New Mexico",+All!#REF!,IF(+All!#REF!="New Mexico",+All!#REF!,0))</f>
        <v>#REF!</v>
      </c>
      <c r="Z91" s="706" t="e">
        <f>IF(+All!#REF!="New Mexico",+All!#REF!,IF(+All!#REF!="New Mexico",+All!#REF!,0))</f>
        <v>#REF!</v>
      </c>
      <c r="AA91" s="707" t="e">
        <f>IF(+All!#REF!="New Mexico",+All!#REF!,IF(+All!#REF!="New Mexico",+All!#REF!,0))</f>
        <v>#REF!</v>
      </c>
      <c r="AB91" s="706" t="e">
        <f>IF(+All!#REF!="New Mexico",+All!#REF!,IF(+All!#REF!="New Mexico",+All!#REF!,0))</f>
        <v>#REF!</v>
      </c>
      <c r="AC91" s="707" t="e">
        <f>IF(+All!#REF!="New Mexico",+All!#REF!,IF(+All!#REF!="New Mexico",+All!#REF!,0))</f>
        <v>#REF!</v>
      </c>
      <c r="AD91" s="706" t="e">
        <f>IF(+All!#REF!="New Mexico",+All!#REF!,IF(+All!#REF!="New Mexico",+All!#REF!,0))</f>
        <v>#REF!</v>
      </c>
      <c r="AE91" s="707" t="e">
        <f>IF(+All!#REF!="New Mexico",+All!#REF!,IF(+All!#REF!="New Mexico",+All!#REF!,0))</f>
        <v>#REF!</v>
      </c>
      <c r="AF91" s="706" t="e">
        <f>IF(+All!#REF!="New Mexico",+All!#REF!,IF(+All!#REF!="New Mexico",+All!#REF!,0))</f>
        <v>#REF!</v>
      </c>
      <c r="AG91" s="707" t="e">
        <f>IF(+All!#REF!="New Mexico",+All!#REF!,IF(+All!#REF!="New Mexico",+All!#REF!,0))</f>
        <v>#REF!</v>
      </c>
      <c r="AH91" s="706" t="e">
        <f>IF(+All!#REF!="New Mexico",+All!#REF!,IF(+All!#REF!="New Mexico",+All!#REF!,0))</f>
        <v>#REF!</v>
      </c>
      <c r="AI91" s="707" t="e">
        <f>IF(+All!#REF!="New Mexico",+All!#REF!,IF(+All!#REF!="New Mexico",+All!#REF!,0))</f>
        <v>#REF!</v>
      </c>
      <c r="AJ91" s="706" t="e">
        <f>IF(+All!#REF!="New Mexico",+All!#REF!,IF(+All!#REF!="New Mexico",+All!#REF!,0))</f>
        <v>#REF!</v>
      </c>
      <c r="AK91" s="707" t="e">
        <f>IF(+All!#REF!="New Mexico",+All!#REF!,IF(+All!#REF!="New Mexico",+All!#REF!,0))</f>
        <v>#REF!</v>
      </c>
      <c r="AL91" s="81" t="e">
        <f>IF(+All!#REF!="New Mexico",+All!#REF!,IF(+All!#REF!="New Mexico",+All!#REF!,0))</f>
        <v>#REF!</v>
      </c>
      <c r="AM91" s="82" t="e">
        <f>IF(+All!#REF!="New Mexico",+All!#REF!,IF(+All!#REF!="New Mexico",+All!#REF!,0))</f>
        <v>#REF!</v>
      </c>
      <c r="AN91" s="81" t="e">
        <f>IF(+All!#REF!="New Mexico",+All!#REF!,IF(+All!#REF!="New Mexico",+All!#REF!,0))</f>
        <v>#REF!</v>
      </c>
      <c r="AO91" s="83" t="e">
        <f>IF(+All!#REF!="New Mexico",+All!#REF!,IF(+All!#REF!="New Mexico",+All!#REF!,0))</f>
        <v>#REF!</v>
      </c>
      <c r="AP91" s="84" t="e">
        <f>IF(+All!#REF!="New Mexico",+All!#REF!,IF(+All!#REF!="New Mexico",+All!#REF!,0))</f>
        <v>#REF!</v>
      </c>
      <c r="AQ91" s="480" t="e">
        <f>IF(+All!#REF!="New Mexico",+All!#REF!,IF(+All!#REF!="New Mexico",+All!#REF!,0))</f>
        <v>#REF!</v>
      </c>
      <c r="AR91" s="482" t="e">
        <f>IF(+All!#REF!="New Mexico",+All!#REF!,IF(+All!#REF!="New Mexico",+All!#REF!,0))</f>
        <v>#REF!</v>
      </c>
      <c r="AS91" s="483" t="e">
        <f>IF(+All!#REF!="New Mexico",+All!#REF!,IF(+All!#REF!="New Mexico",+All!#REF!,0))</f>
        <v>#REF!</v>
      </c>
      <c r="AT91" s="483" t="e">
        <f>IF(+All!#REF!="New Mexico",+All!#REF!,IF(+All!#REF!="New Mexico",+All!#REF!,0))</f>
        <v>#REF!</v>
      </c>
      <c r="AU91" s="482" t="e">
        <f>IF(+All!#REF!="New Mexico",+All!#REF!,IF(+All!#REF!="New Mexico",+All!#REF!,0))</f>
        <v>#REF!</v>
      </c>
      <c r="AV91" s="483" t="e">
        <f>IF(+All!#REF!="New Mexico",+All!#REF!,IF(+All!#REF!="New Mexico",+All!#REF!,0))</f>
        <v>#REF!</v>
      </c>
      <c r="AW91" s="484" t="e">
        <f>IF(+All!#REF!="New Mexico",+All!#REF!,IF(+All!#REF!="New Mexico",+All!#REF!,0))</f>
        <v>#REF!</v>
      </c>
      <c r="AX91" s="483" t="e">
        <f>IF(+All!#REF!="New Mexico",+All!#REF!,IF(+All!#REF!="New Mexico",+All!#REF!,0))</f>
        <v>#REF!</v>
      </c>
      <c r="AY91" s="88" t="e">
        <f>IF(+All!#REF!="New Mexico",+All!#REF!,IF(+All!#REF!="New Mexico",+All!#REF!,0))</f>
        <v>#REF!</v>
      </c>
      <c r="AZ91" s="89" t="e">
        <f>IF(+All!#REF!="New Mexico",+All!#REF!,IF(+All!#REF!="New Mexico",+All!#REF!,0))</f>
        <v>#REF!</v>
      </c>
      <c r="BA91" s="90" t="e">
        <f>IF(+All!#REF!="New Mexico",+All!#REF!,IF(+All!#REF!="New Mexico",+All!#REF!,0))</f>
        <v>#REF!</v>
      </c>
      <c r="BB91" s="90" t="e">
        <f>IF(+All!#REF!="New Mexico",+All!#REF!,IF(+All!#REF!="New Mexico",+All!#REF!,0))</f>
        <v>#REF!</v>
      </c>
      <c r="BC91" s="91" t="e">
        <f>IF(+All!#REF!="New Mexico",+All!#REF!,IF(+All!#REF!="New Mexico",+All!#REF!,0))</f>
        <v>#REF!</v>
      </c>
      <c r="BD91" s="482" t="e">
        <f>IF(+All!#REF!="New Mexico",+All!#REF!,IF(+All!#REF!="New Mexico",+All!#REF!,0))</f>
        <v>#REF!</v>
      </c>
      <c r="BE91" s="483" t="e">
        <f>IF(+All!#REF!="New Mexico",+All!#REF!,IF(+All!#REF!="New Mexico",+All!#REF!,0))</f>
        <v>#REF!</v>
      </c>
      <c r="BF91" s="483" t="e">
        <f>IF(+All!#REF!="New Mexico",+All!#REF!,IF(+All!#REF!="New Mexico",+All!#REF!,0))</f>
        <v>#REF!</v>
      </c>
      <c r="BG91" s="482" t="e">
        <f>IF(+All!#REF!="New Mexico",+All!#REF!,IF(+All!#REF!="New Mexico",+All!#REF!,0))</f>
        <v>#REF!</v>
      </c>
      <c r="BH91" s="483" t="e">
        <f>IF(+All!#REF!="New Mexico",+All!#REF!,IF(+All!#REF!="New Mexico",+All!#REF!,0))</f>
        <v>#REF!</v>
      </c>
      <c r="BI91" s="484" t="e">
        <f>IF(+All!#REF!="New Mexico",+All!#REF!,IF(+All!#REF!="New Mexico",+All!#REF!,0))</f>
        <v>#REF!</v>
      </c>
      <c r="BJ91" s="92" t="e">
        <f>IF(+All!#REF!="New Mexico",+All!#REF!,IF(+All!#REF!="New Mexico",+All!#REF!,0))</f>
        <v>#REF!</v>
      </c>
      <c r="BK91" s="93" t="e">
        <f>IF(+All!#REF!="New Mexico",+All!#REF!,IF(+All!#REF!="New Mexico",+All!#REF!,0))</f>
        <v>#REF!</v>
      </c>
    </row>
    <row r="92" spans="1:63" x14ac:dyDescent="0.8">
      <c r="A92" s="70">
        <f>IF(+All!$F248="New Mexico",+All!A248,IF(+All!$H248="New Mexico",+All!A248,0))</f>
        <v>3</v>
      </c>
      <c r="B92" s="480" t="str">
        <f>IF(+All!$F248="New Mexico",+All!B248,IF(+All!$H248="New Mexico",+All!B248,0))</f>
        <v>Sat</v>
      </c>
      <c r="C92" s="72">
        <f>IF(+All!$F248="New Mexico",+All!C248,IF(+All!$H248="New Mexico",+All!C248,0))</f>
        <v>44457</v>
      </c>
      <c r="D92" s="73">
        <f>IF(+All!$F248="New Mexico",+All!D248,IF(+All!$H248="New Mexico",+All!D248,0))</f>
        <v>0.5</v>
      </c>
      <c r="E92" s="707" t="str">
        <f>IF(+All!$F248="New Mexico",+All!E248,IF(+All!$H248="New Mexico",+All!E248,0))</f>
        <v>SEC</v>
      </c>
      <c r="F92" s="75" t="str">
        <f>IF(+All!$F248="New Mexico",+All!F248,IF(+All!$H248="New Mexico",+All!F248,0))</f>
        <v>New Mexico</v>
      </c>
      <c r="G92" s="76" t="str">
        <f>IF(+All!$F248="New Mexico",+All!G248,IF(+All!$H248="New Mexico",+All!G248,0))</f>
        <v>MWC</v>
      </c>
      <c r="H92" s="75" t="str">
        <f>IF(+All!$F248="New Mexico",+All!H248,IF(+All!$H248="New Mexico",+All!H248,0))</f>
        <v>Texas A&amp;M</v>
      </c>
      <c r="I92" s="76" t="str">
        <f>IF(+All!$F248="New Mexico",+All!I248,IF(+All!$H248="New Mexico",+All!I248,0))</f>
        <v>SEC</v>
      </c>
      <c r="J92" s="706" t="str">
        <f>IF(+All!$F248="New Mexico",+All!J248,IF(+All!$H248="New Mexico",+All!J248,0))</f>
        <v>Texas A&amp;M</v>
      </c>
      <c r="K92" s="707" t="str">
        <f>IF(+All!$F248="New Mexico",+All!K248,IF(+All!$H248="New Mexico",+All!K248,0))</f>
        <v>New Mexico</v>
      </c>
      <c r="L92" s="78">
        <f>IF(+All!$F248="New Mexico",+All!L248,IF(+All!$H248="New Mexico",+All!L248,0))</f>
        <v>30</v>
      </c>
      <c r="M92" s="79">
        <f>IF(+All!$F248="New Mexico",+All!M248,IF(+All!$H248="New Mexico",+All!M248,0))</f>
        <v>50.5</v>
      </c>
      <c r="N92" s="706" t="str">
        <f>IF(+All!$F248="New Mexico",+All!N248,IF(+All!$H248="New Mexico",+All!N248,0))</f>
        <v>Texas A&amp;M</v>
      </c>
      <c r="O92" s="708">
        <f>IF(+All!$F248="New Mexico",+All!O248,IF(+All!$H248="New Mexico",+All!O248,0))</f>
        <v>34</v>
      </c>
      <c r="P92" s="708" t="str">
        <f>IF(+All!$F248="New Mexico",+All!P248,IF(+All!$H248="New Mexico",+All!P248,0))</f>
        <v>New Mexico</v>
      </c>
      <c r="Q92" s="707">
        <f>IF(+All!$F248="New Mexico",+All!Q248,IF(+All!$H248="New Mexico",+All!Q248,0))</f>
        <v>0</v>
      </c>
      <c r="R92" s="706" t="str">
        <f>IF(+All!$F248="New Mexico",+All!R248,IF(+All!$H248="New Mexico",+All!R248,0))</f>
        <v>Texas A&amp;M</v>
      </c>
      <c r="S92" s="708" t="str">
        <f>IF(+All!$F248="New Mexico",+All!S248,IF(+All!$H248="New Mexico",+All!S248,0))</f>
        <v>New Mexico</v>
      </c>
      <c r="T92" s="706" t="str">
        <f>IF(+All!$F248="New Mexico",+All!T248,IF(+All!$H248="New Mexico",+All!T248,0))</f>
        <v>Texas A&amp;M</v>
      </c>
      <c r="U92" s="707" t="str">
        <f>IF(+All!$F248="New Mexico",+All!U248,IF(+All!$H248="New Mexico",+All!U248,0))</f>
        <v>W</v>
      </c>
      <c r="V92" s="706" t="e">
        <f>IF(+All!#REF!="New Mexico",+All!#REF!,IF(+All!#REF!="New Mexico",+All!#REF!,0))</f>
        <v>#REF!</v>
      </c>
      <c r="W92" s="707" t="e">
        <f>IF(+All!#REF!="New Mexico",+All!#REF!,IF(+All!#REF!="New Mexico",+All!#REF!,0))</f>
        <v>#REF!</v>
      </c>
      <c r="X92" s="706" t="e">
        <f>IF(+All!#REF!="New Mexico",+All!#REF!,IF(+All!#REF!="New Mexico",+All!#REF!,0))</f>
        <v>#REF!</v>
      </c>
      <c r="Y92" s="707" t="e">
        <f>IF(+All!#REF!="New Mexico",+All!#REF!,IF(+All!#REF!="New Mexico",+All!#REF!,0))</f>
        <v>#REF!</v>
      </c>
      <c r="Z92" s="706" t="e">
        <f>IF(+All!#REF!="New Mexico",+All!#REF!,IF(+All!#REF!="New Mexico",+All!#REF!,0))</f>
        <v>#REF!</v>
      </c>
      <c r="AA92" s="707" t="e">
        <f>IF(+All!#REF!="New Mexico",+All!#REF!,IF(+All!#REF!="New Mexico",+All!#REF!,0))</f>
        <v>#REF!</v>
      </c>
      <c r="AB92" s="706" t="e">
        <f>IF(+All!#REF!="New Mexico",+All!#REF!,IF(+All!#REF!="New Mexico",+All!#REF!,0))</f>
        <v>#REF!</v>
      </c>
      <c r="AC92" s="707" t="e">
        <f>IF(+All!#REF!="New Mexico",+All!#REF!,IF(+All!#REF!="New Mexico",+All!#REF!,0))</f>
        <v>#REF!</v>
      </c>
      <c r="AD92" s="706" t="e">
        <f>IF(+All!#REF!="New Mexico",+All!#REF!,IF(+All!#REF!="New Mexico",+All!#REF!,0))</f>
        <v>#REF!</v>
      </c>
      <c r="AE92" s="707" t="e">
        <f>IF(+All!#REF!="New Mexico",+All!#REF!,IF(+All!#REF!="New Mexico",+All!#REF!,0))</f>
        <v>#REF!</v>
      </c>
      <c r="AF92" s="706" t="e">
        <f>IF(+All!#REF!="New Mexico",+All!#REF!,IF(+All!#REF!="New Mexico",+All!#REF!,0))</f>
        <v>#REF!</v>
      </c>
      <c r="AG92" s="707" t="e">
        <f>IF(+All!#REF!="New Mexico",+All!#REF!,IF(+All!#REF!="New Mexico",+All!#REF!,0))</f>
        <v>#REF!</v>
      </c>
      <c r="AH92" s="706" t="e">
        <f>IF(+All!#REF!="New Mexico",+All!#REF!,IF(+All!#REF!="New Mexico",+All!#REF!,0))</f>
        <v>#REF!</v>
      </c>
      <c r="AI92" s="707" t="e">
        <f>IF(+All!#REF!="New Mexico",+All!#REF!,IF(+All!#REF!="New Mexico",+All!#REF!,0))</f>
        <v>#REF!</v>
      </c>
      <c r="AJ92" s="706" t="e">
        <f>IF(+All!#REF!="New Mexico",+All!#REF!,IF(+All!#REF!="New Mexico",+All!#REF!,0))</f>
        <v>#REF!</v>
      </c>
      <c r="AK92" s="707" t="e">
        <f>IF(+All!#REF!="New Mexico",+All!#REF!,IF(+All!#REF!="New Mexico",+All!#REF!,0))</f>
        <v>#REF!</v>
      </c>
      <c r="AL92" s="81" t="e">
        <f>IF(+All!#REF!="New Mexico",+All!#REF!,IF(+All!#REF!="New Mexico",+All!#REF!,0))</f>
        <v>#REF!</v>
      </c>
      <c r="AM92" s="82" t="e">
        <f>IF(+All!#REF!="New Mexico",+All!#REF!,IF(+All!#REF!="New Mexico",+All!#REF!,0))</f>
        <v>#REF!</v>
      </c>
      <c r="AN92" s="81" t="e">
        <f>IF(+All!#REF!="New Mexico",+All!#REF!,IF(+All!#REF!="New Mexico",+All!#REF!,0))</f>
        <v>#REF!</v>
      </c>
      <c r="AO92" s="83" t="e">
        <f>IF(+All!#REF!="New Mexico",+All!#REF!,IF(+All!#REF!="New Mexico",+All!#REF!,0))</f>
        <v>#REF!</v>
      </c>
      <c r="AP92" s="84" t="e">
        <f>IF(+All!#REF!="New Mexico",+All!#REF!,IF(+All!#REF!="New Mexico",+All!#REF!,0))</f>
        <v>#REF!</v>
      </c>
      <c r="AQ92" s="480" t="e">
        <f>IF(+All!#REF!="New Mexico",+All!#REF!,IF(+All!#REF!="New Mexico",+All!#REF!,0))</f>
        <v>#REF!</v>
      </c>
      <c r="AR92" s="482" t="e">
        <f>IF(+All!#REF!="New Mexico",+All!#REF!,IF(+All!#REF!="New Mexico",+All!#REF!,0))</f>
        <v>#REF!</v>
      </c>
      <c r="AS92" s="483" t="e">
        <f>IF(+All!#REF!="New Mexico",+All!#REF!,IF(+All!#REF!="New Mexico",+All!#REF!,0))</f>
        <v>#REF!</v>
      </c>
      <c r="AT92" s="483" t="e">
        <f>IF(+All!#REF!="New Mexico",+All!#REF!,IF(+All!#REF!="New Mexico",+All!#REF!,0))</f>
        <v>#REF!</v>
      </c>
      <c r="AU92" s="482" t="e">
        <f>IF(+All!#REF!="New Mexico",+All!#REF!,IF(+All!#REF!="New Mexico",+All!#REF!,0))</f>
        <v>#REF!</v>
      </c>
      <c r="AV92" s="483" t="e">
        <f>IF(+All!#REF!="New Mexico",+All!#REF!,IF(+All!#REF!="New Mexico",+All!#REF!,0))</f>
        <v>#REF!</v>
      </c>
      <c r="AW92" s="484" t="e">
        <f>IF(+All!#REF!="New Mexico",+All!#REF!,IF(+All!#REF!="New Mexico",+All!#REF!,0))</f>
        <v>#REF!</v>
      </c>
      <c r="AX92" s="483" t="e">
        <f>IF(+All!#REF!="New Mexico",+All!#REF!,IF(+All!#REF!="New Mexico",+All!#REF!,0))</f>
        <v>#REF!</v>
      </c>
      <c r="AY92" s="88" t="e">
        <f>IF(+All!#REF!="New Mexico",+All!#REF!,IF(+All!#REF!="New Mexico",+All!#REF!,0))</f>
        <v>#REF!</v>
      </c>
      <c r="AZ92" s="89" t="e">
        <f>IF(+All!#REF!="New Mexico",+All!#REF!,IF(+All!#REF!="New Mexico",+All!#REF!,0))</f>
        <v>#REF!</v>
      </c>
      <c r="BA92" s="90" t="e">
        <f>IF(+All!#REF!="New Mexico",+All!#REF!,IF(+All!#REF!="New Mexico",+All!#REF!,0))</f>
        <v>#REF!</v>
      </c>
      <c r="BB92" s="90" t="e">
        <f>IF(+All!#REF!="New Mexico",+All!#REF!,IF(+All!#REF!="New Mexico",+All!#REF!,0))</f>
        <v>#REF!</v>
      </c>
      <c r="BC92" s="91" t="e">
        <f>IF(+All!#REF!="New Mexico",+All!#REF!,IF(+All!#REF!="New Mexico",+All!#REF!,0))</f>
        <v>#REF!</v>
      </c>
      <c r="BD92" s="482" t="e">
        <f>IF(+All!#REF!="New Mexico",+All!#REF!,IF(+All!#REF!="New Mexico",+All!#REF!,0))</f>
        <v>#REF!</v>
      </c>
      <c r="BE92" s="483" t="e">
        <f>IF(+All!#REF!="New Mexico",+All!#REF!,IF(+All!#REF!="New Mexico",+All!#REF!,0))</f>
        <v>#REF!</v>
      </c>
      <c r="BF92" s="483" t="e">
        <f>IF(+All!#REF!="New Mexico",+All!#REF!,IF(+All!#REF!="New Mexico",+All!#REF!,0))</f>
        <v>#REF!</v>
      </c>
      <c r="BG92" s="482" t="e">
        <f>IF(+All!#REF!="New Mexico",+All!#REF!,IF(+All!#REF!="New Mexico",+All!#REF!,0))</f>
        <v>#REF!</v>
      </c>
      <c r="BH92" s="483" t="e">
        <f>IF(+All!#REF!="New Mexico",+All!#REF!,IF(+All!#REF!="New Mexico",+All!#REF!,0))</f>
        <v>#REF!</v>
      </c>
      <c r="BI92" s="484" t="e">
        <f>IF(+All!#REF!="New Mexico",+All!#REF!,IF(+All!#REF!="New Mexico",+All!#REF!,0))</f>
        <v>#REF!</v>
      </c>
      <c r="BJ92" s="92" t="e">
        <f>IF(+All!#REF!="New Mexico",+All!#REF!,IF(+All!#REF!="New Mexico",+All!#REF!,0))</f>
        <v>#REF!</v>
      </c>
      <c r="BK92" s="93" t="e">
        <f>IF(+All!#REF!="New Mexico",+All!#REF!,IF(+All!#REF!="New Mexico",+All!#REF!,0))</f>
        <v>#REF!</v>
      </c>
    </row>
    <row r="93" spans="1:63" x14ac:dyDescent="0.8">
      <c r="A93" s="70">
        <f>IF(+All!$F292="New Mexico",+All!A292,IF(+All!$H292="New Mexico",+All!A292,0))</f>
        <v>4</v>
      </c>
      <c r="B93" s="480" t="str">
        <f>IF(+All!$F292="New Mexico",+All!B292,IF(+All!$H292="New Mexico",+All!B292,0))</f>
        <v>Sat</v>
      </c>
      <c r="C93" s="72">
        <f>IF(+All!$F292="New Mexico",+All!C292,IF(+All!$H292="New Mexico",+All!C292,0))</f>
        <v>44464</v>
      </c>
      <c r="D93" s="73">
        <f>IF(+All!$F292="New Mexico",+All!D292,IF(+All!$H292="New Mexico",+All!D292,0))</f>
        <v>0.875</v>
      </c>
      <c r="E93" s="707">
        <f>IF(+All!$F292="New Mexico",+All!E292,IF(+All!$H292="New Mexico",+All!E292,0))</f>
        <v>0</v>
      </c>
      <c r="F93" s="75" t="str">
        <f>IF(+All!$F292="New Mexico",+All!F292,IF(+All!$H292="New Mexico",+All!F292,0))</f>
        <v>New Mexico</v>
      </c>
      <c r="G93" s="76" t="str">
        <f>IF(+All!$F292="New Mexico",+All!G292,IF(+All!$H292="New Mexico",+All!G292,0))</f>
        <v>MWC</v>
      </c>
      <c r="H93" s="75" t="str">
        <f>IF(+All!$F292="New Mexico",+All!H292,IF(+All!$H292="New Mexico",+All!H292,0))</f>
        <v>UTEP</v>
      </c>
      <c r="I93" s="76" t="str">
        <f>IF(+All!$F292="New Mexico",+All!I292,IF(+All!$H292="New Mexico",+All!I292,0))</f>
        <v>CUSA</v>
      </c>
      <c r="J93" s="706" t="str">
        <f>IF(+All!$F292="New Mexico",+All!J292,IF(+All!$H292="New Mexico",+All!J292,0))</f>
        <v>UTEP</v>
      </c>
      <c r="K93" s="707" t="str">
        <f>IF(+All!$F292="New Mexico",+All!K292,IF(+All!$H292="New Mexico",+All!K292,0))</f>
        <v>New Mexico</v>
      </c>
      <c r="L93" s="78">
        <f>IF(+All!$F292="New Mexico",+All!L292,IF(+All!$H292="New Mexico",+All!L292,0))</f>
        <v>1.5</v>
      </c>
      <c r="M93" s="79">
        <f>IF(+All!$F292="New Mexico",+All!M292,IF(+All!$H292="New Mexico",+All!M292,0))</f>
        <v>54</v>
      </c>
      <c r="N93" s="706" t="str">
        <f>IF(+All!$F292="New Mexico",+All!N292,IF(+All!$H292="New Mexico",+All!N292,0))</f>
        <v>UTEP</v>
      </c>
      <c r="O93" s="708">
        <f>IF(+All!$F292="New Mexico",+All!O292,IF(+All!$H292="New Mexico",+All!O292,0))</f>
        <v>20</v>
      </c>
      <c r="P93" s="708" t="str">
        <f>IF(+All!$F292="New Mexico",+All!P292,IF(+All!$H292="New Mexico",+All!P292,0))</f>
        <v>New Mexico</v>
      </c>
      <c r="Q93" s="707">
        <f>IF(+All!$F292="New Mexico",+All!Q292,IF(+All!$H292="New Mexico",+All!Q292,0))</f>
        <v>13</v>
      </c>
      <c r="R93" s="706" t="str">
        <f>IF(+All!$F292="New Mexico",+All!R292,IF(+All!$H292="New Mexico",+All!R292,0))</f>
        <v>UTEP</v>
      </c>
      <c r="S93" s="708" t="str">
        <f>IF(+All!$F292="New Mexico",+All!S292,IF(+All!$H292="New Mexico",+All!S292,0))</f>
        <v>New Mexico</v>
      </c>
      <c r="T93" s="706" t="str">
        <f>IF(+All!$F292="New Mexico",+All!T292,IF(+All!$H292="New Mexico",+All!T292,0))</f>
        <v>UTEP</v>
      </c>
      <c r="U93" s="707" t="str">
        <f>IF(+All!$F292="New Mexico",+All!U292,IF(+All!$H292="New Mexico",+All!U292,0))</f>
        <v>W</v>
      </c>
      <c r="V93" s="706" t="e">
        <f>IF(+All!#REF!="New Mexico",+All!#REF!,IF(+All!#REF!="New Mexico",+All!#REF!,0))</f>
        <v>#REF!</v>
      </c>
      <c r="W93" s="707" t="e">
        <f>IF(+All!#REF!="New Mexico",+All!#REF!,IF(+All!#REF!="New Mexico",+All!#REF!,0))</f>
        <v>#REF!</v>
      </c>
      <c r="X93" s="706" t="e">
        <f>IF(+All!#REF!="New Mexico",+All!#REF!,IF(+All!#REF!="New Mexico",+All!#REF!,0))</f>
        <v>#REF!</v>
      </c>
      <c r="Y93" s="707" t="e">
        <f>IF(+All!#REF!="New Mexico",+All!#REF!,IF(+All!#REF!="New Mexico",+All!#REF!,0))</f>
        <v>#REF!</v>
      </c>
      <c r="Z93" s="706" t="e">
        <f>IF(+All!#REF!="New Mexico",+All!#REF!,IF(+All!#REF!="New Mexico",+All!#REF!,0))</f>
        <v>#REF!</v>
      </c>
      <c r="AA93" s="707" t="e">
        <f>IF(+All!#REF!="New Mexico",+All!#REF!,IF(+All!#REF!="New Mexico",+All!#REF!,0))</f>
        <v>#REF!</v>
      </c>
      <c r="AB93" s="706" t="e">
        <f>IF(+All!#REF!="New Mexico",+All!#REF!,IF(+All!#REF!="New Mexico",+All!#REF!,0))</f>
        <v>#REF!</v>
      </c>
      <c r="AC93" s="707" t="e">
        <f>IF(+All!#REF!="New Mexico",+All!#REF!,IF(+All!#REF!="New Mexico",+All!#REF!,0))</f>
        <v>#REF!</v>
      </c>
      <c r="AD93" s="706" t="e">
        <f>IF(+All!#REF!="New Mexico",+All!#REF!,IF(+All!#REF!="New Mexico",+All!#REF!,0))</f>
        <v>#REF!</v>
      </c>
      <c r="AE93" s="707" t="e">
        <f>IF(+All!#REF!="New Mexico",+All!#REF!,IF(+All!#REF!="New Mexico",+All!#REF!,0))</f>
        <v>#REF!</v>
      </c>
      <c r="AF93" s="706" t="e">
        <f>IF(+All!#REF!="New Mexico",+All!#REF!,IF(+All!#REF!="New Mexico",+All!#REF!,0))</f>
        <v>#REF!</v>
      </c>
      <c r="AG93" s="707" t="e">
        <f>IF(+All!#REF!="New Mexico",+All!#REF!,IF(+All!#REF!="New Mexico",+All!#REF!,0))</f>
        <v>#REF!</v>
      </c>
      <c r="AH93" s="706" t="e">
        <f>IF(+All!#REF!="New Mexico",+All!#REF!,IF(+All!#REF!="New Mexico",+All!#REF!,0))</f>
        <v>#REF!</v>
      </c>
      <c r="AI93" s="707" t="e">
        <f>IF(+All!#REF!="New Mexico",+All!#REF!,IF(+All!#REF!="New Mexico",+All!#REF!,0))</f>
        <v>#REF!</v>
      </c>
      <c r="AJ93" s="706" t="e">
        <f>IF(+All!#REF!="New Mexico",+All!#REF!,IF(+All!#REF!="New Mexico",+All!#REF!,0))</f>
        <v>#REF!</v>
      </c>
      <c r="AK93" s="707" t="e">
        <f>IF(+All!#REF!="New Mexico",+All!#REF!,IF(+All!#REF!="New Mexico",+All!#REF!,0))</f>
        <v>#REF!</v>
      </c>
      <c r="AL93" s="81" t="e">
        <f>IF(+All!#REF!="New Mexico",+All!#REF!,IF(+All!#REF!="New Mexico",+All!#REF!,0))</f>
        <v>#REF!</v>
      </c>
      <c r="AM93" s="82" t="e">
        <f>IF(+All!#REF!="New Mexico",+All!#REF!,IF(+All!#REF!="New Mexico",+All!#REF!,0))</f>
        <v>#REF!</v>
      </c>
      <c r="AN93" s="81" t="e">
        <f>IF(+All!#REF!="New Mexico",+All!#REF!,IF(+All!#REF!="New Mexico",+All!#REF!,0))</f>
        <v>#REF!</v>
      </c>
      <c r="AO93" s="83" t="e">
        <f>IF(+All!#REF!="New Mexico",+All!#REF!,IF(+All!#REF!="New Mexico",+All!#REF!,0))</f>
        <v>#REF!</v>
      </c>
      <c r="AP93" s="84" t="e">
        <f>IF(+All!#REF!="New Mexico",+All!#REF!,IF(+All!#REF!="New Mexico",+All!#REF!,0))</f>
        <v>#REF!</v>
      </c>
      <c r="AQ93" s="480" t="e">
        <f>IF(+All!#REF!="New Mexico",+All!#REF!,IF(+All!#REF!="New Mexico",+All!#REF!,0))</f>
        <v>#REF!</v>
      </c>
      <c r="AR93" s="482" t="e">
        <f>IF(+All!#REF!="New Mexico",+All!#REF!,IF(+All!#REF!="New Mexico",+All!#REF!,0))</f>
        <v>#REF!</v>
      </c>
      <c r="AS93" s="483" t="e">
        <f>IF(+All!#REF!="New Mexico",+All!#REF!,IF(+All!#REF!="New Mexico",+All!#REF!,0))</f>
        <v>#REF!</v>
      </c>
      <c r="AT93" s="483" t="e">
        <f>IF(+All!#REF!="New Mexico",+All!#REF!,IF(+All!#REF!="New Mexico",+All!#REF!,0))</f>
        <v>#REF!</v>
      </c>
      <c r="AU93" s="482" t="e">
        <f>IF(+All!#REF!="New Mexico",+All!#REF!,IF(+All!#REF!="New Mexico",+All!#REF!,0))</f>
        <v>#REF!</v>
      </c>
      <c r="AV93" s="483" t="e">
        <f>IF(+All!#REF!="New Mexico",+All!#REF!,IF(+All!#REF!="New Mexico",+All!#REF!,0))</f>
        <v>#REF!</v>
      </c>
      <c r="AW93" s="484" t="e">
        <f>IF(+All!#REF!="New Mexico",+All!#REF!,IF(+All!#REF!="New Mexico",+All!#REF!,0))</f>
        <v>#REF!</v>
      </c>
      <c r="AX93" s="483" t="e">
        <f>IF(+All!#REF!="New Mexico",+All!#REF!,IF(+All!#REF!="New Mexico",+All!#REF!,0))</f>
        <v>#REF!</v>
      </c>
      <c r="AY93" s="88" t="e">
        <f>IF(+All!#REF!="New Mexico",+All!#REF!,IF(+All!#REF!="New Mexico",+All!#REF!,0))</f>
        <v>#REF!</v>
      </c>
      <c r="AZ93" s="89" t="e">
        <f>IF(+All!#REF!="New Mexico",+All!#REF!,IF(+All!#REF!="New Mexico",+All!#REF!,0))</f>
        <v>#REF!</v>
      </c>
      <c r="BA93" s="90" t="e">
        <f>IF(+All!#REF!="New Mexico",+All!#REF!,IF(+All!#REF!="New Mexico",+All!#REF!,0))</f>
        <v>#REF!</v>
      </c>
      <c r="BB93" s="90" t="e">
        <f>IF(+All!#REF!="New Mexico",+All!#REF!,IF(+All!#REF!="New Mexico",+All!#REF!,0))</f>
        <v>#REF!</v>
      </c>
      <c r="BC93" s="91" t="e">
        <f>IF(+All!#REF!="New Mexico",+All!#REF!,IF(+All!#REF!="New Mexico",+All!#REF!,0))</f>
        <v>#REF!</v>
      </c>
      <c r="BD93" s="482" t="e">
        <f>IF(+All!#REF!="New Mexico",+All!#REF!,IF(+All!#REF!="New Mexico",+All!#REF!,0))</f>
        <v>#REF!</v>
      </c>
      <c r="BE93" s="483" t="e">
        <f>IF(+All!#REF!="New Mexico",+All!#REF!,IF(+All!#REF!="New Mexico",+All!#REF!,0))</f>
        <v>#REF!</v>
      </c>
      <c r="BF93" s="483" t="e">
        <f>IF(+All!#REF!="New Mexico",+All!#REF!,IF(+All!#REF!="New Mexico",+All!#REF!,0))</f>
        <v>#REF!</v>
      </c>
      <c r="BG93" s="482" t="e">
        <f>IF(+All!#REF!="New Mexico",+All!#REF!,IF(+All!#REF!="New Mexico",+All!#REF!,0))</f>
        <v>#REF!</v>
      </c>
      <c r="BH93" s="483" t="e">
        <f>IF(+All!#REF!="New Mexico",+All!#REF!,IF(+All!#REF!="New Mexico",+All!#REF!,0))</f>
        <v>#REF!</v>
      </c>
      <c r="BI93" s="484" t="e">
        <f>IF(+All!#REF!="New Mexico",+All!#REF!,IF(+All!#REF!="New Mexico",+All!#REF!,0))</f>
        <v>#REF!</v>
      </c>
      <c r="BJ93" s="92" t="e">
        <f>IF(+All!#REF!="New Mexico",+All!#REF!,IF(+All!#REF!="New Mexico",+All!#REF!,0))</f>
        <v>#REF!</v>
      </c>
      <c r="BK93" s="93" t="e">
        <f>IF(+All!#REF!="New Mexico",+All!#REF!,IF(+All!#REF!="New Mexico",+All!#REF!,0))</f>
        <v>#REF!</v>
      </c>
    </row>
    <row r="94" spans="1:63" x14ac:dyDescent="0.8">
      <c r="A94" s="70">
        <f>IF(+All!$F370="New Mexico",+All!A370,IF(+All!$H370="New Mexico",+All!A370,0))</f>
        <v>5</v>
      </c>
      <c r="B94" s="480" t="str">
        <f>IF(+All!$F370="New Mexico",+All!B370,IF(+All!$H370="New Mexico",+All!B370,0))</f>
        <v>Sat</v>
      </c>
      <c r="C94" s="72">
        <f>IF(+All!$F370="New Mexico",+All!C370,IF(+All!$H370="New Mexico",+All!C370,0))</f>
        <v>44471</v>
      </c>
      <c r="D94" s="73">
        <f>IF(+All!$F370="New Mexico",+All!D370,IF(+All!$H370="New Mexico",+All!D370,0))</f>
        <v>0.77083333333333337</v>
      </c>
      <c r="E94" s="707" t="str">
        <f>IF(+All!$F370="New Mexico",+All!E370,IF(+All!$H370="New Mexico",+All!E370,0))</f>
        <v>FS2</v>
      </c>
      <c r="F94" s="75" t="str">
        <f>IF(+All!$F370="New Mexico",+All!F370,IF(+All!$H370="New Mexico",+All!F370,0))</f>
        <v>Air Force</v>
      </c>
      <c r="G94" s="76" t="str">
        <f>IF(+All!$F370="New Mexico",+All!G370,IF(+All!$H370="New Mexico",+All!G370,0))</f>
        <v>MWC</v>
      </c>
      <c r="H94" s="75" t="str">
        <f>IF(+All!$F370="New Mexico",+All!H370,IF(+All!$H370="New Mexico",+All!H370,0))</f>
        <v>New Mexico</v>
      </c>
      <c r="I94" s="76" t="str">
        <f>IF(+All!$F370="New Mexico",+All!I370,IF(+All!$H370="New Mexico",+All!I370,0))</f>
        <v>MWC</v>
      </c>
      <c r="J94" s="706" t="str">
        <f>IF(+All!$F370="New Mexico",+All!J370,IF(+All!$H370="New Mexico",+All!J370,0))</f>
        <v>Air Force</v>
      </c>
      <c r="K94" s="707" t="str">
        <f>IF(+All!$F370="New Mexico",+All!K370,IF(+All!$H370="New Mexico",+All!K370,0))</f>
        <v>New Mexico</v>
      </c>
      <c r="L94" s="78">
        <f>IF(+All!$F370="New Mexico",+All!L370,IF(+All!$H370="New Mexico",+All!L370,0))</f>
        <v>10.5</v>
      </c>
      <c r="M94" s="79">
        <f>IF(+All!$F370="New Mexico",+All!M370,IF(+All!$H370="New Mexico",+All!M370,0))</f>
        <v>46.5</v>
      </c>
      <c r="N94" s="706" t="str">
        <f>IF(+All!$F370="New Mexico",+All!N370,IF(+All!$H370="New Mexico",+All!N370,0))</f>
        <v>Air Force</v>
      </c>
      <c r="O94" s="708">
        <f>IF(+All!$F370="New Mexico",+All!O370,IF(+All!$H370="New Mexico",+All!O370,0))</f>
        <v>38</v>
      </c>
      <c r="P94" s="708" t="str">
        <f>IF(+All!$F370="New Mexico",+All!P370,IF(+All!$H370="New Mexico",+All!P370,0))</f>
        <v>New Mexico</v>
      </c>
      <c r="Q94" s="707">
        <f>IF(+All!$F370="New Mexico",+All!Q370,IF(+All!$H370="New Mexico",+All!Q370,0))</f>
        <v>10</v>
      </c>
      <c r="R94" s="706" t="str">
        <f>IF(+All!$F370="New Mexico",+All!R370,IF(+All!$H370="New Mexico",+All!R370,0))</f>
        <v>Air Force</v>
      </c>
      <c r="S94" s="708" t="str">
        <f>IF(+All!$F370="New Mexico",+All!S370,IF(+All!$H370="New Mexico",+All!S370,0))</f>
        <v>New Mexico</v>
      </c>
      <c r="T94" s="706" t="str">
        <f>IF(+All!$F370="New Mexico",+All!T370,IF(+All!$H370="New Mexico",+All!T370,0))</f>
        <v>Air Force</v>
      </c>
      <c r="U94" s="707" t="str">
        <f>IF(+All!$F370="New Mexico",+All!U370,IF(+All!$H370="New Mexico",+All!U370,0))</f>
        <v>W</v>
      </c>
      <c r="V94" s="706" t="e">
        <f>IF(+All!#REF!="New Mexico",+All!#REF!,IF(+All!#REF!="New Mexico",+All!#REF!,0))</f>
        <v>#REF!</v>
      </c>
      <c r="W94" s="707" t="e">
        <f>IF(+All!#REF!="New Mexico",+All!#REF!,IF(+All!#REF!="New Mexico",+All!#REF!,0))</f>
        <v>#REF!</v>
      </c>
      <c r="X94" s="706" t="e">
        <f>IF(+All!#REF!="New Mexico",+All!#REF!,IF(+All!#REF!="New Mexico",+All!#REF!,0))</f>
        <v>#REF!</v>
      </c>
      <c r="Y94" s="707" t="e">
        <f>IF(+All!#REF!="New Mexico",+All!#REF!,IF(+All!#REF!="New Mexico",+All!#REF!,0))</f>
        <v>#REF!</v>
      </c>
      <c r="Z94" s="706" t="e">
        <f>IF(+All!#REF!="New Mexico",+All!#REF!,IF(+All!#REF!="New Mexico",+All!#REF!,0))</f>
        <v>#REF!</v>
      </c>
      <c r="AA94" s="707" t="e">
        <f>IF(+All!#REF!="New Mexico",+All!#REF!,IF(+All!#REF!="New Mexico",+All!#REF!,0))</f>
        <v>#REF!</v>
      </c>
      <c r="AB94" s="706" t="e">
        <f>IF(+All!#REF!="New Mexico",+All!#REF!,IF(+All!#REF!="New Mexico",+All!#REF!,0))</f>
        <v>#REF!</v>
      </c>
      <c r="AC94" s="707" t="e">
        <f>IF(+All!#REF!="New Mexico",+All!#REF!,IF(+All!#REF!="New Mexico",+All!#REF!,0))</f>
        <v>#REF!</v>
      </c>
      <c r="AD94" s="706" t="e">
        <f>IF(+All!#REF!="New Mexico",+All!#REF!,IF(+All!#REF!="New Mexico",+All!#REF!,0))</f>
        <v>#REF!</v>
      </c>
      <c r="AE94" s="707" t="e">
        <f>IF(+All!#REF!="New Mexico",+All!#REF!,IF(+All!#REF!="New Mexico",+All!#REF!,0))</f>
        <v>#REF!</v>
      </c>
      <c r="AF94" s="706" t="e">
        <f>IF(+All!#REF!="New Mexico",+All!#REF!,IF(+All!#REF!="New Mexico",+All!#REF!,0))</f>
        <v>#REF!</v>
      </c>
      <c r="AG94" s="707" t="e">
        <f>IF(+All!#REF!="New Mexico",+All!#REF!,IF(+All!#REF!="New Mexico",+All!#REF!,0))</f>
        <v>#REF!</v>
      </c>
      <c r="AH94" s="706" t="e">
        <f>IF(+All!#REF!="New Mexico",+All!#REF!,IF(+All!#REF!="New Mexico",+All!#REF!,0))</f>
        <v>#REF!</v>
      </c>
      <c r="AI94" s="707" t="e">
        <f>IF(+All!#REF!="New Mexico",+All!#REF!,IF(+All!#REF!="New Mexico",+All!#REF!,0))</f>
        <v>#REF!</v>
      </c>
      <c r="AJ94" s="706" t="e">
        <f>IF(+All!#REF!="New Mexico",+All!#REF!,IF(+All!#REF!="New Mexico",+All!#REF!,0))</f>
        <v>#REF!</v>
      </c>
      <c r="AK94" s="707" t="e">
        <f>IF(+All!#REF!="New Mexico",+All!#REF!,IF(+All!#REF!="New Mexico",+All!#REF!,0))</f>
        <v>#REF!</v>
      </c>
      <c r="AL94" s="81" t="e">
        <f>IF(+All!#REF!="New Mexico",+All!#REF!,IF(+All!#REF!="New Mexico",+All!#REF!,0))</f>
        <v>#REF!</v>
      </c>
      <c r="AM94" s="82" t="e">
        <f>IF(+All!#REF!="New Mexico",+All!#REF!,IF(+All!#REF!="New Mexico",+All!#REF!,0))</f>
        <v>#REF!</v>
      </c>
      <c r="AN94" s="81" t="e">
        <f>IF(+All!#REF!="New Mexico",+All!#REF!,IF(+All!#REF!="New Mexico",+All!#REF!,0))</f>
        <v>#REF!</v>
      </c>
      <c r="AO94" s="83" t="e">
        <f>IF(+All!#REF!="New Mexico",+All!#REF!,IF(+All!#REF!="New Mexico",+All!#REF!,0))</f>
        <v>#REF!</v>
      </c>
      <c r="AP94" s="84" t="e">
        <f>IF(+All!#REF!="New Mexico",+All!#REF!,IF(+All!#REF!="New Mexico",+All!#REF!,0))</f>
        <v>#REF!</v>
      </c>
      <c r="AQ94" s="480" t="e">
        <f>IF(+All!#REF!="New Mexico",+All!#REF!,IF(+All!#REF!="New Mexico",+All!#REF!,0))</f>
        <v>#REF!</v>
      </c>
      <c r="AR94" s="482" t="e">
        <f>IF(+All!#REF!="New Mexico",+All!#REF!,IF(+All!#REF!="New Mexico",+All!#REF!,0))</f>
        <v>#REF!</v>
      </c>
      <c r="AS94" s="483" t="e">
        <f>IF(+All!#REF!="New Mexico",+All!#REF!,IF(+All!#REF!="New Mexico",+All!#REF!,0))</f>
        <v>#REF!</v>
      </c>
      <c r="AT94" s="483" t="e">
        <f>IF(+All!#REF!="New Mexico",+All!#REF!,IF(+All!#REF!="New Mexico",+All!#REF!,0))</f>
        <v>#REF!</v>
      </c>
      <c r="AU94" s="482" t="e">
        <f>IF(+All!#REF!="New Mexico",+All!#REF!,IF(+All!#REF!="New Mexico",+All!#REF!,0))</f>
        <v>#REF!</v>
      </c>
      <c r="AV94" s="483" t="e">
        <f>IF(+All!#REF!="New Mexico",+All!#REF!,IF(+All!#REF!="New Mexico",+All!#REF!,0))</f>
        <v>#REF!</v>
      </c>
      <c r="AW94" s="484" t="e">
        <f>IF(+All!#REF!="New Mexico",+All!#REF!,IF(+All!#REF!="New Mexico",+All!#REF!,0))</f>
        <v>#REF!</v>
      </c>
      <c r="AX94" s="483" t="e">
        <f>IF(+All!#REF!="New Mexico",+All!#REF!,IF(+All!#REF!="New Mexico",+All!#REF!,0))</f>
        <v>#REF!</v>
      </c>
      <c r="AY94" s="88" t="e">
        <f>IF(+All!#REF!="New Mexico",+All!#REF!,IF(+All!#REF!="New Mexico",+All!#REF!,0))</f>
        <v>#REF!</v>
      </c>
      <c r="AZ94" s="89" t="e">
        <f>IF(+All!#REF!="New Mexico",+All!#REF!,IF(+All!#REF!="New Mexico",+All!#REF!,0))</f>
        <v>#REF!</v>
      </c>
      <c r="BA94" s="90" t="e">
        <f>IF(+All!#REF!="New Mexico",+All!#REF!,IF(+All!#REF!="New Mexico",+All!#REF!,0))</f>
        <v>#REF!</v>
      </c>
      <c r="BB94" s="90" t="e">
        <f>IF(+All!#REF!="New Mexico",+All!#REF!,IF(+All!#REF!="New Mexico",+All!#REF!,0))</f>
        <v>#REF!</v>
      </c>
      <c r="BC94" s="91" t="e">
        <f>IF(+All!#REF!="New Mexico",+All!#REF!,IF(+All!#REF!="New Mexico",+All!#REF!,0))</f>
        <v>#REF!</v>
      </c>
      <c r="BD94" s="482" t="e">
        <f>IF(+All!#REF!="New Mexico",+All!#REF!,IF(+All!#REF!="New Mexico",+All!#REF!,0))</f>
        <v>#REF!</v>
      </c>
      <c r="BE94" s="483" t="e">
        <f>IF(+All!#REF!="New Mexico",+All!#REF!,IF(+All!#REF!="New Mexico",+All!#REF!,0))</f>
        <v>#REF!</v>
      </c>
      <c r="BF94" s="483" t="e">
        <f>IF(+All!#REF!="New Mexico",+All!#REF!,IF(+All!#REF!="New Mexico",+All!#REF!,0))</f>
        <v>#REF!</v>
      </c>
      <c r="BG94" s="482" t="e">
        <f>IF(+All!#REF!="New Mexico",+All!#REF!,IF(+All!#REF!="New Mexico",+All!#REF!,0))</f>
        <v>#REF!</v>
      </c>
      <c r="BH94" s="483" t="e">
        <f>IF(+All!#REF!="New Mexico",+All!#REF!,IF(+All!#REF!="New Mexico",+All!#REF!,0))</f>
        <v>#REF!</v>
      </c>
      <c r="BI94" s="484" t="e">
        <f>IF(+All!#REF!="New Mexico",+All!#REF!,IF(+All!#REF!="New Mexico",+All!#REF!,0))</f>
        <v>#REF!</v>
      </c>
      <c r="BJ94" s="92" t="e">
        <f>IF(+All!#REF!="New Mexico",+All!#REF!,IF(+All!#REF!="New Mexico",+All!#REF!,0))</f>
        <v>#REF!</v>
      </c>
      <c r="BK94" s="93" t="e">
        <f>IF(+All!#REF!="New Mexico",+All!#REF!,IF(+All!#REF!="New Mexico",+All!#REF!,0))</f>
        <v>#REF!</v>
      </c>
    </row>
    <row r="95" spans="1:63" x14ac:dyDescent="0.8">
      <c r="A95" s="70">
        <f>IF(+All!$F434="New Mexico",+All!A434,IF(+All!$H434="New Mexico",+All!A434,0))</f>
        <v>6</v>
      </c>
      <c r="B95" s="480" t="str">
        <f>IF(+All!$F434="New Mexico",+All!B434,IF(+All!$H434="New Mexico",+All!B434,0))</f>
        <v>Sat</v>
      </c>
      <c r="C95" s="72">
        <f>IF(+All!$F434="New Mexico",+All!C434,IF(+All!$H434="New Mexico",+All!C434,0))</f>
        <v>44478</v>
      </c>
      <c r="D95" s="73">
        <f>IF(+All!$F434="New Mexico",+All!D434,IF(+All!$H434="New Mexico",+All!D434,0))</f>
        <v>0.875</v>
      </c>
      <c r="E95" s="707" t="str">
        <f>IF(+All!$F434="New Mexico",+All!E434,IF(+All!$H434="New Mexico",+All!E434,0))</f>
        <v>FS1</v>
      </c>
      <c r="F95" s="75" t="str">
        <f>IF(+All!$F434="New Mexico",+All!F434,IF(+All!$H434="New Mexico",+All!F434,0))</f>
        <v>New Mexico</v>
      </c>
      <c r="G95" s="76" t="str">
        <f>IF(+All!$F434="New Mexico",+All!G434,IF(+All!$H434="New Mexico",+All!G434,0))</f>
        <v>MWC</v>
      </c>
      <c r="H95" s="75" t="str">
        <f>IF(+All!$F434="New Mexico",+All!H434,IF(+All!$H434="New Mexico",+All!H434,0))</f>
        <v>San Diego State</v>
      </c>
      <c r="I95" s="76" t="str">
        <f>IF(+All!$F434="New Mexico",+All!I434,IF(+All!$H434="New Mexico",+All!I434,0))</f>
        <v>MWC</v>
      </c>
      <c r="J95" s="706" t="str">
        <f>IF(+All!$F434="New Mexico",+All!J434,IF(+All!$H434="New Mexico",+All!J434,0))</f>
        <v>San Diego State</v>
      </c>
      <c r="K95" s="707" t="str">
        <f>IF(+All!$F434="New Mexico",+All!K434,IF(+All!$H434="New Mexico",+All!K434,0))</f>
        <v>New Mexico</v>
      </c>
      <c r="L95" s="78">
        <f>IF(+All!$F434="New Mexico",+All!L434,IF(+All!$H434="New Mexico",+All!L434,0))</f>
        <v>19.5</v>
      </c>
      <c r="M95" s="79">
        <f>IF(+All!$F434="New Mexico",+All!M434,IF(+All!$H434="New Mexico",+All!M434,0))</f>
        <v>42</v>
      </c>
      <c r="N95" s="706" t="str">
        <f>IF(+All!$F434="New Mexico",+All!N434,IF(+All!$H434="New Mexico",+All!N434,0))</f>
        <v>San Diego State</v>
      </c>
      <c r="O95" s="708">
        <f>IF(+All!$F434="New Mexico",+All!O434,IF(+All!$H434="New Mexico",+All!O434,0))</f>
        <v>31</v>
      </c>
      <c r="P95" s="708" t="str">
        <f>IF(+All!$F434="New Mexico",+All!P434,IF(+All!$H434="New Mexico",+All!P434,0))</f>
        <v>New Mexico</v>
      </c>
      <c r="Q95" s="707">
        <f>IF(+All!$F434="New Mexico",+All!Q434,IF(+All!$H434="New Mexico",+All!Q434,0))</f>
        <v>7</v>
      </c>
      <c r="R95" s="706" t="str">
        <f>IF(+All!$F434="New Mexico",+All!R434,IF(+All!$H434="New Mexico",+All!R434,0))</f>
        <v>San Diego State</v>
      </c>
      <c r="S95" s="708" t="str">
        <f>IF(+All!$F434="New Mexico",+All!S434,IF(+All!$H434="New Mexico",+All!S434,0))</f>
        <v>New Mexico</v>
      </c>
      <c r="T95" s="706" t="str">
        <f>IF(+All!$F434="New Mexico",+All!T434,IF(+All!$H434="New Mexico",+All!T434,0))</f>
        <v>New Mexico</v>
      </c>
      <c r="U95" s="707" t="str">
        <f>IF(+All!$F434="New Mexico",+All!U434,IF(+All!$H434="New Mexico",+All!U434,0))</f>
        <v>L</v>
      </c>
      <c r="V95" s="706" t="e">
        <f>IF(+All!#REF!="New Mexico",+All!#REF!,IF(+All!#REF!="New Mexico",+All!#REF!,0))</f>
        <v>#REF!</v>
      </c>
      <c r="W95" s="707" t="e">
        <f>IF(+All!#REF!="New Mexico",+All!#REF!,IF(+All!#REF!="New Mexico",+All!#REF!,0))</f>
        <v>#REF!</v>
      </c>
      <c r="X95" s="706" t="e">
        <f>IF(+All!#REF!="New Mexico",+All!#REF!,IF(+All!#REF!="New Mexico",+All!#REF!,0))</f>
        <v>#REF!</v>
      </c>
      <c r="Y95" s="707" t="e">
        <f>IF(+All!#REF!="New Mexico",+All!#REF!,IF(+All!#REF!="New Mexico",+All!#REF!,0))</f>
        <v>#REF!</v>
      </c>
      <c r="Z95" s="706" t="e">
        <f>IF(+All!#REF!="New Mexico",+All!#REF!,IF(+All!#REF!="New Mexico",+All!#REF!,0))</f>
        <v>#REF!</v>
      </c>
      <c r="AA95" s="707" t="e">
        <f>IF(+All!#REF!="New Mexico",+All!#REF!,IF(+All!#REF!="New Mexico",+All!#REF!,0))</f>
        <v>#REF!</v>
      </c>
      <c r="AB95" s="706" t="e">
        <f>IF(+All!#REF!="New Mexico",+All!#REF!,IF(+All!#REF!="New Mexico",+All!#REF!,0))</f>
        <v>#REF!</v>
      </c>
      <c r="AC95" s="707" t="e">
        <f>IF(+All!#REF!="New Mexico",+All!#REF!,IF(+All!#REF!="New Mexico",+All!#REF!,0))</f>
        <v>#REF!</v>
      </c>
      <c r="AD95" s="706" t="e">
        <f>IF(+All!#REF!="New Mexico",+All!#REF!,IF(+All!#REF!="New Mexico",+All!#REF!,0))</f>
        <v>#REF!</v>
      </c>
      <c r="AE95" s="707" t="e">
        <f>IF(+All!#REF!="New Mexico",+All!#REF!,IF(+All!#REF!="New Mexico",+All!#REF!,0))</f>
        <v>#REF!</v>
      </c>
      <c r="AF95" s="706" t="e">
        <f>IF(+All!#REF!="New Mexico",+All!#REF!,IF(+All!#REF!="New Mexico",+All!#REF!,0))</f>
        <v>#REF!</v>
      </c>
      <c r="AG95" s="707" t="e">
        <f>IF(+All!#REF!="New Mexico",+All!#REF!,IF(+All!#REF!="New Mexico",+All!#REF!,0))</f>
        <v>#REF!</v>
      </c>
      <c r="AH95" s="706" t="e">
        <f>IF(+All!#REF!="New Mexico",+All!#REF!,IF(+All!#REF!="New Mexico",+All!#REF!,0))</f>
        <v>#REF!</v>
      </c>
      <c r="AI95" s="707" t="e">
        <f>IF(+All!#REF!="New Mexico",+All!#REF!,IF(+All!#REF!="New Mexico",+All!#REF!,0))</f>
        <v>#REF!</v>
      </c>
      <c r="AJ95" s="706" t="e">
        <f>IF(+All!#REF!="New Mexico",+All!#REF!,IF(+All!#REF!="New Mexico",+All!#REF!,0))</f>
        <v>#REF!</v>
      </c>
      <c r="AK95" s="707" t="e">
        <f>IF(+All!#REF!="New Mexico",+All!#REF!,IF(+All!#REF!="New Mexico",+All!#REF!,0))</f>
        <v>#REF!</v>
      </c>
      <c r="AL95" s="81" t="e">
        <f>IF(+All!#REF!="New Mexico",+All!#REF!,IF(+All!#REF!="New Mexico",+All!#REF!,0))</f>
        <v>#REF!</v>
      </c>
      <c r="AM95" s="82" t="e">
        <f>IF(+All!#REF!="New Mexico",+All!#REF!,IF(+All!#REF!="New Mexico",+All!#REF!,0))</f>
        <v>#REF!</v>
      </c>
      <c r="AN95" s="81" t="e">
        <f>IF(+All!#REF!="New Mexico",+All!#REF!,IF(+All!#REF!="New Mexico",+All!#REF!,0))</f>
        <v>#REF!</v>
      </c>
      <c r="AO95" s="83" t="e">
        <f>IF(+All!#REF!="New Mexico",+All!#REF!,IF(+All!#REF!="New Mexico",+All!#REF!,0))</f>
        <v>#REF!</v>
      </c>
      <c r="AP95" s="84" t="e">
        <f>IF(+All!#REF!="New Mexico",+All!#REF!,IF(+All!#REF!="New Mexico",+All!#REF!,0))</f>
        <v>#REF!</v>
      </c>
      <c r="AQ95" s="480" t="e">
        <f>IF(+All!#REF!="New Mexico",+All!#REF!,IF(+All!#REF!="New Mexico",+All!#REF!,0))</f>
        <v>#REF!</v>
      </c>
      <c r="AR95" s="482" t="e">
        <f>IF(+All!#REF!="New Mexico",+All!#REF!,IF(+All!#REF!="New Mexico",+All!#REF!,0))</f>
        <v>#REF!</v>
      </c>
      <c r="AS95" s="483" t="e">
        <f>IF(+All!#REF!="New Mexico",+All!#REF!,IF(+All!#REF!="New Mexico",+All!#REF!,0))</f>
        <v>#REF!</v>
      </c>
      <c r="AT95" s="483" t="e">
        <f>IF(+All!#REF!="New Mexico",+All!#REF!,IF(+All!#REF!="New Mexico",+All!#REF!,0))</f>
        <v>#REF!</v>
      </c>
      <c r="AU95" s="482" t="e">
        <f>IF(+All!#REF!="New Mexico",+All!#REF!,IF(+All!#REF!="New Mexico",+All!#REF!,0))</f>
        <v>#REF!</v>
      </c>
      <c r="AV95" s="483" t="e">
        <f>IF(+All!#REF!="New Mexico",+All!#REF!,IF(+All!#REF!="New Mexico",+All!#REF!,0))</f>
        <v>#REF!</v>
      </c>
      <c r="AW95" s="484" t="e">
        <f>IF(+All!#REF!="New Mexico",+All!#REF!,IF(+All!#REF!="New Mexico",+All!#REF!,0))</f>
        <v>#REF!</v>
      </c>
      <c r="AX95" s="483" t="e">
        <f>IF(+All!#REF!="New Mexico",+All!#REF!,IF(+All!#REF!="New Mexico",+All!#REF!,0))</f>
        <v>#REF!</v>
      </c>
      <c r="AY95" s="88" t="e">
        <f>IF(+All!#REF!="New Mexico",+All!#REF!,IF(+All!#REF!="New Mexico",+All!#REF!,0))</f>
        <v>#REF!</v>
      </c>
      <c r="AZ95" s="89" t="e">
        <f>IF(+All!#REF!="New Mexico",+All!#REF!,IF(+All!#REF!="New Mexico",+All!#REF!,0))</f>
        <v>#REF!</v>
      </c>
      <c r="BA95" s="90" t="e">
        <f>IF(+All!#REF!="New Mexico",+All!#REF!,IF(+All!#REF!="New Mexico",+All!#REF!,0))</f>
        <v>#REF!</v>
      </c>
      <c r="BB95" s="90" t="e">
        <f>IF(+All!#REF!="New Mexico",+All!#REF!,IF(+All!#REF!="New Mexico",+All!#REF!,0))</f>
        <v>#REF!</v>
      </c>
      <c r="BC95" s="91" t="e">
        <f>IF(+All!#REF!="New Mexico",+All!#REF!,IF(+All!#REF!="New Mexico",+All!#REF!,0))</f>
        <v>#REF!</v>
      </c>
      <c r="BD95" s="482" t="e">
        <f>IF(+All!#REF!="New Mexico",+All!#REF!,IF(+All!#REF!="New Mexico",+All!#REF!,0))</f>
        <v>#REF!</v>
      </c>
      <c r="BE95" s="483" t="e">
        <f>IF(+All!#REF!="New Mexico",+All!#REF!,IF(+All!#REF!="New Mexico",+All!#REF!,0))</f>
        <v>#REF!</v>
      </c>
      <c r="BF95" s="483" t="e">
        <f>IF(+All!#REF!="New Mexico",+All!#REF!,IF(+All!#REF!="New Mexico",+All!#REF!,0))</f>
        <v>#REF!</v>
      </c>
      <c r="BG95" s="482" t="e">
        <f>IF(+All!#REF!="New Mexico",+All!#REF!,IF(+All!#REF!="New Mexico",+All!#REF!,0))</f>
        <v>#REF!</v>
      </c>
      <c r="BH95" s="483" t="e">
        <f>IF(+All!#REF!="New Mexico",+All!#REF!,IF(+All!#REF!="New Mexico",+All!#REF!,0))</f>
        <v>#REF!</v>
      </c>
      <c r="BI95" s="484" t="e">
        <f>IF(+All!#REF!="New Mexico",+All!#REF!,IF(+All!#REF!="New Mexico",+All!#REF!,0))</f>
        <v>#REF!</v>
      </c>
      <c r="BJ95" s="92" t="e">
        <f>IF(+All!#REF!="New Mexico",+All!#REF!,IF(+All!#REF!="New Mexico",+All!#REF!,0))</f>
        <v>#REF!</v>
      </c>
      <c r="BK95" s="93" t="e">
        <f>IF(+All!#REF!="New Mexico",+All!#REF!,IF(+All!#REF!="New Mexico",+All!#REF!,0))</f>
        <v>#REF!</v>
      </c>
    </row>
    <row r="96" spans="1:63" x14ac:dyDescent="0.8">
      <c r="A96" s="70">
        <f>IF(+All!$F512="New Mexico",+All!A512,IF(+All!$H512="New Mexico",+All!A512,0))</f>
        <v>7</v>
      </c>
      <c r="B96" s="480" t="str">
        <f>IF(+All!$F512="New Mexico",+All!B512,IF(+All!$H512="New Mexico",+All!B512,0))</f>
        <v>Sat</v>
      </c>
      <c r="C96" s="72">
        <f>IF(+All!$F512="New Mexico",+All!C512,IF(+All!$H512="New Mexico",+All!C512,0))</f>
        <v>44485</v>
      </c>
      <c r="D96" s="73">
        <f>IF(+All!$F512="New Mexico",+All!D512,IF(+All!$H512="New Mexico",+All!D512,0))</f>
        <v>0.79166666666666663</v>
      </c>
      <c r="E96" s="707">
        <f>IF(+All!$F512="New Mexico",+All!E512,IF(+All!$H512="New Mexico",+All!E512,0))</f>
        <v>0</v>
      </c>
      <c r="F96" s="75" t="str">
        <f>IF(+All!$F512="New Mexico",+All!F512,IF(+All!$H512="New Mexico",+All!F512,0))</f>
        <v>Colorado State</v>
      </c>
      <c r="G96" s="76" t="str">
        <f>IF(+All!$F512="New Mexico",+All!G512,IF(+All!$H512="New Mexico",+All!G512,0))</f>
        <v>MWC</v>
      </c>
      <c r="H96" s="75" t="str">
        <f>IF(+All!$F512="New Mexico",+All!H512,IF(+All!$H512="New Mexico",+All!H512,0))</f>
        <v>New Mexico</v>
      </c>
      <c r="I96" s="76" t="str">
        <f>IF(+All!$F512="New Mexico",+All!I512,IF(+All!$H512="New Mexico",+All!I512,0))</f>
        <v>MWC</v>
      </c>
      <c r="J96" s="706" t="str">
        <f>IF(+All!$F512="New Mexico",+All!J512,IF(+All!$H512="New Mexico",+All!J512,0))</f>
        <v>Colorado State</v>
      </c>
      <c r="K96" s="707" t="str">
        <f>IF(+All!$F512="New Mexico",+All!K512,IF(+All!$H512="New Mexico",+All!K512,0))</f>
        <v>New Mexico</v>
      </c>
      <c r="L96" s="78">
        <f>IF(+All!$F512="New Mexico",+All!L512,IF(+All!$H512="New Mexico",+All!L512,0))</f>
        <v>10.5</v>
      </c>
      <c r="M96" s="79">
        <f>IF(+All!$F512="New Mexico",+All!M512,IF(+All!$H512="New Mexico",+All!M512,0))</f>
        <v>46</v>
      </c>
      <c r="N96" s="706" t="str">
        <f>IF(+All!$F512="New Mexico",+All!N512,IF(+All!$H512="New Mexico",+All!N512,0))</f>
        <v>Colorado State</v>
      </c>
      <c r="O96" s="708">
        <f>IF(+All!$F512="New Mexico",+All!O512,IF(+All!$H512="New Mexico",+All!O512,0))</f>
        <v>36</v>
      </c>
      <c r="P96" s="708" t="str">
        <f>IF(+All!$F512="New Mexico",+All!P512,IF(+All!$H512="New Mexico",+All!P512,0))</f>
        <v>New Mexico</v>
      </c>
      <c r="Q96" s="707">
        <f>IF(+All!$F512="New Mexico",+All!Q512,IF(+All!$H512="New Mexico",+All!Q512,0))</f>
        <v>7</v>
      </c>
      <c r="R96" s="706" t="str">
        <f>IF(+All!$F512="New Mexico",+All!R512,IF(+All!$H512="New Mexico",+All!R512,0))</f>
        <v>Colorado State</v>
      </c>
      <c r="S96" s="708" t="str">
        <f>IF(+All!$F512="New Mexico",+All!S512,IF(+All!$H512="New Mexico",+All!S512,0))</f>
        <v>New Mexico</v>
      </c>
      <c r="T96" s="706" t="str">
        <f>IF(+All!$F512="New Mexico",+All!T512,IF(+All!$H512="New Mexico",+All!T512,0))</f>
        <v>Colorado State</v>
      </c>
      <c r="U96" s="707" t="str">
        <f>IF(+All!$F512="New Mexico",+All!U512,IF(+All!$H512="New Mexico",+All!U512,0))</f>
        <v>W</v>
      </c>
      <c r="V96" s="706" t="e">
        <f>IF(+All!#REF!="New Mexico",+All!#REF!,IF(+All!#REF!="New Mexico",+All!#REF!,0))</f>
        <v>#REF!</v>
      </c>
      <c r="W96" s="707" t="e">
        <f>IF(+All!#REF!="New Mexico",+All!#REF!,IF(+All!#REF!="New Mexico",+All!#REF!,0))</f>
        <v>#REF!</v>
      </c>
      <c r="X96" s="706" t="e">
        <f>IF(+All!#REF!="New Mexico",+All!#REF!,IF(+All!#REF!="New Mexico",+All!#REF!,0))</f>
        <v>#REF!</v>
      </c>
      <c r="Y96" s="707" t="e">
        <f>IF(+All!#REF!="New Mexico",+All!#REF!,IF(+All!#REF!="New Mexico",+All!#REF!,0))</f>
        <v>#REF!</v>
      </c>
      <c r="Z96" s="706" t="e">
        <f>IF(+All!#REF!="New Mexico",+All!#REF!,IF(+All!#REF!="New Mexico",+All!#REF!,0))</f>
        <v>#REF!</v>
      </c>
      <c r="AA96" s="707" t="e">
        <f>IF(+All!#REF!="New Mexico",+All!#REF!,IF(+All!#REF!="New Mexico",+All!#REF!,0))</f>
        <v>#REF!</v>
      </c>
      <c r="AB96" s="706" t="e">
        <f>IF(+All!#REF!="New Mexico",+All!#REF!,IF(+All!#REF!="New Mexico",+All!#REF!,0))</f>
        <v>#REF!</v>
      </c>
      <c r="AC96" s="707" t="e">
        <f>IF(+All!#REF!="New Mexico",+All!#REF!,IF(+All!#REF!="New Mexico",+All!#REF!,0))</f>
        <v>#REF!</v>
      </c>
      <c r="AD96" s="706" t="e">
        <f>IF(+All!#REF!="New Mexico",+All!#REF!,IF(+All!#REF!="New Mexico",+All!#REF!,0))</f>
        <v>#REF!</v>
      </c>
      <c r="AE96" s="707" t="e">
        <f>IF(+All!#REF!="New Mexico",+All!#REF!,IF(+All!#REF!="New Mexico",+All!#REF!,0))</f>
        <v>#REF!</v>
      </c>
      <c r="AF96" s="706" t="e">
        <f>IF(+All!#REF!="New Mexico",+All!#REF!,IF(+All!#REF!="New Mexico",+All!#REF!,0))</f>
        <v>#REF!</v>
      </c>
      <c r="AG96" s="707" t="e">
        <f>IF(+All!#REF!="New Mexico",+All!#REF!,IF(+All!#REF!="New Mexico",+All!#REF!,0))</f>
        <v>#REF!</v>
      </c>
      <c r="AH96" s="706" t="e">
        <f>IF(+All!#REF!="New Mexico",+All!#REF!,IF(+All!#REF!="New Mexico",+All!#REF!,0))</f>
        <v>#REF!</v>
      </c>
      <c r="AI96" s="707" t="e">
        <f>IF(+All!#REF!="New Mexico",+All!#REF!,IF(+All!#REF!="New Mexico",+All!#REF!,0))</f>
        <v>#REF!</v>
      </c>
      <c r="AJ96" s="706" t="e">
        <f>IF(+All!#REF!="New Mexico",+All!#REF!,IF(+All!#REF!="New Mexico",+All!#REF!,0))</f>
        <v>#REF!</v>
      </c>
      <c r="AK96" s="707" t="e">
        <f>IF(+All!#REF!="New Mexico",+All!#REF!,IF(+All!#REF!="New Mexico",+All!#REF!,0))</f>
        <v>#REF!</v>
      </c>
      <c r="AL96" s="81" t="e">
        <f>IF(+All!#REF!="New Mexico",+All!#REF!,IF(+All!#REF!="New Mexico",+All!#REF!,0))</f>
        <v>#REF!</v>
      </c>
      <c r="AM96" s="82" t="e">
        <f>IF(+All!#REF!="New Mexico",+All!#REF!,IF(+All!#REF!="New Mexico",+All!#REF!,0))</f>
        <v>#REF!</v>
      </c>
      <c r="AN96" s="81" t="e">
        <f>IF(+All!#REF!="New Mexico",+All!#REF!,IF(+All!#REF!="New Mexico",+All!#REF!,0))</f>
        <v>#REF!</v>
      </c>
      <c r="AO96" s="83" t="e">
        <f>IF(+All!#REF!="New Mexico",+All!#REF!,IF(+All!#REF!="New Mexico",+All!#REF!,0))</f>
        <v>#REF!</v>
      </c>
      <c r="AP96" s="84" t="e">
        <f>IF(+All!#REF!="New Mexico",+All!#REF!,IF(+All!#REF!="New Mexico",+All!#REF!,0))</f>
        <v>#REF!</v>
      </c>
      <c r="AQ96" s="480" t="e">
        <f>IF(+All!#REF!="New Mexico",+All!#REF!,IF(+All!#REF!="New Mexico",+All!#REF!,0))</f>
        <v>#REF!</v>
      </c>
      <c r="AR96" s="482" t="e">
        <f>IF(+All!#REF!="New Mexico",+All!#REF!,IF(+All!#REF!="New Mexico",+All!#REF!,0))</f>
        <v>#REF!</v>
      </c>
      <c r="AS96" s="483" t="e">
        <f>IF(+All!#REF!="New Mexico",+All!#REF!,IF(+All!#REF!="New Mexico",+All!#REF!,0))</f>
        <v>#REF!</v>
      </c>
      <c r="AT96" s="483" t="e">
        <f>IF(+All!#REF!="New Mexico",+All!#REF!,IF(+All!#REF!="New Mexico",+All!#REF!,0))</f>
        <v>#REF!</v>
      </c>
      <c r="AU96" s="482" t="e">
        <f>IF(+All!#REF!="New Mexico",+All!#REF!,IF(+All!#REF!="New Mexico",+All!#REF!,0))</f>
        <v>#REF!</v>
      </c>
      <c r="AV96" s="483" t="e">
        <f>IF(+All!#REF!="New Mexico",+All!#REF!,IF(+All!#REF!="New Mexico",+All!#REF!,0))</f>
        <v>#REF!</v>
      </c>
      <c r="AW96" s="484" t="e">
        <f>IF(+All!#REF!="New Mexico",+All!#REF!,IF(+All!#REF!="New Mexico",+All!#REF!,0))</f>
        <v>#REF!</v>
      </c>
      <c r="AX96" s="483" t="e">
        <f>IF(+All!#REF!="New Mexico",+All!#REF!,IF(+All!#REF!="New Mexico",+All!#REF!,0))</f>
        <v>#REF!</v>
      </c>
      <c r="AY96" s="88" t="e">
        <f>IF(+All!#REF!="New Mexico",+All!#REF!,IF(+All!#REF!="New Mexico",+All!#REF!,0))</f>
        <v>#REF!</v>
      </c>
      <c r="AZ96" s="89" t="e">
        <f>IF(+All!#REF!="New Mexico",+All!#REF!,IF(+All!#REF!="New Mexico",+All!#REF!,0))</f>
        <v>#REF!</v>
      </c>
      <c r="BA96" s="90" t="e">
        <f>IF(+All!#REF!="New Mexico",+All!#REF!,IF(+All!#REF!="New Mexico",+All!#REF!,0))</f>
        <v>#REF!</v>
      </c>
      <c r="BB96" s="90" t="e">
        <f>IF(+All!#REF!="New Mexico",+All!#REF!,IF(+All!#REF!="New Mexico",+All!#REF!,0))</f>
        <v>#REF!</v>
      </c>
      <c r="BC96" s="91" t="e">
        <f>IF(+All!#REF!="New Mexico",+All!#REF!,IF(+All!#REF!="New Mexico",+All!#REF!,0))</f>
        <v>#REF!</v>
      </c>
      <c r="BD96" s="482" t="e">
        <f>IF(+All!#REF!="New Mexico",+All!#REF!,IF(+All!#REF!="New Mexico",+All!#REF!,0))</f>
        <v>#REF!</v>
      </c>
      <c r="BE96" s="483" t="e">
        <f>IF(+All!#REF!="New Mexico",+All!#REF!,IF(+All!#REF!="New Mexico",+All!#REF!,0))</f>
        <v>#REF!</v>
      </c>
      <c r="BF96" s="483" t="e">
        <f>IF(+All!#REF!="New Mexico",+All!#REF!,IF(+All!#REF!="New Mexico",+All!#REF!,0))</f>
        <v>#REF!</v>
      </c>
      <c r="BG96" s="482" t="e">
        <f>IF(+All!#REF!="New Mexico",+All!#REF!,IF(+All!#REF!="New Mexico",+All!#REF!,0))</f>
        <v>#REF!</v>
      </c>
      <c r="BH96" s="483" t="e">
        <f>IF(+All!#REF!="New Mexico",+All!#REF!,IF(+All!#REF!="New Mexico",+All!#REF!,0))</f>
        <v>#REF!</v>
      </c>
      <c r="BI96" s="484" t="e">
        <f>IF(+All!#REF!="New Mexico",+All!#REF!,IF(+All!#REF!="New Mexico",+All!#REF!,0))</f>
        <v>#REF!</v>
      </c>
      <c r="BJ96" s="92" t="e">
        <f>IF(+All!#REF!="New Mexico",+All!#REF!,IF(+All!#REF!="New Mexico",+All!#REF!,0))</f>
        <v>#REF!</v>
      </c>
      <c r="BK96" s="93" t="e">
        <f>IF(+All!#REF!="New Mexico",+All!#REF!,IF(+All!#REF!="New Mexico",+All!#REF!,0))</f>
        <v>#REF!</v>
      </c>
    </row>
    <row r="97" spans="1:63" x14ac:dyDescent="0.8">
      <c r="A97" s="70">
        <f>IF(+All!$F597="New Mexico",+All!A597,IF(+All!$H597="New Mexico",+All!A597,0))</f>
        <v>8</v>
      </c>
      <c r="B97" s="480" t="str">
        <f>IF(+All!$F597="New Mexico",+All!B597,IF(+All!$H597="New Mexico",+All!B597,0))</f>
        <v>Sat</v>
      </c>
      <c r="C97" s="72">
        <f>IF(+All!$F597="New Mexico",+All!C597,IF(+All!$H597="New Mexico",+All!C597,0))</f>
        <v>44492</v>
      </c>
      <c r="D97" s="73">
        <f>IF(+All!$F597="New Mexico",+All!D597,IF(+All!$H597="New Mexico",+All!D597,0))</f>
        <v>0.64583333333333337</v>
      </c>
      <c r="E97" s="707">
        <f>IF(+All!$F597="New Mexico",+All!E597,IF(+All!$H597="New Mexico",+All!E597,0))</f>
        <v>0</v>
      </c>
      <c r="F97" s="75" t="str">
        <f>IF(+All!$F597="New Mexico",+All!F597,IF(+All!$H597="New Mexico",+All!F597,0))</f>
        <v>Wyoming</v>
      </c>
      <c r="G97" s="76" t="str">
        <f>IF(+All!$F597="New Mexico",+All!G597,IF(+All!$H597="New Mexico",+All!G597,0))</f>
        <v>MWC</v>
      </c>
      <c r="H97" s="75" t="str">
        <f>IF(+All!$F597="New Mexico",+All!H597,IF(+All!$H597="New Mexico",+All!H597,0))</f>
        <v>New Mexico</v>
      </c>
      <c r="I97" s="76" t="str">
        <f>IF(+All!$F597="New Mexico",+All!I597,IF(+All!$H597="New Mexico",+All!I597,0))</f>
        <v>MWC</v>
      </c>
      <c r="J97" s="706" t="str">
        <f>IF(+All!$F597="New Mexico",+All!J597,IF(+All!$H597="New Mexico",+All!J597,0))</f>
        <v>Wyoming</v>
      </c>
      <c r="K97" s="707" t="str">
        <f>IF(+All!$F597="New Mexico",+All!K597,IF(+All!$H597="New Mexico",+All!K597,0))</f>
        <v>New Mexico</v>
      </c>
      <c r="L97" s="78">
        <f>IF(+All!$F597="New Mexico",+All!L597,IF(+All!$H597="New Mexico",+All!L597,0))</f>
        <v>20</v>
      </c>
      <c r="M97" s="79">
        <f>IF(+All!$F597="New Mexico",+All!M597,IF(+All!$H597="New Mexico",+All!M597,0))</f>
        <v>40.5</v>
      </c>
      <c r="N97" s="706" t="str">
        <f>IF(+All!$F597="New Mexico",+All!N597,IF(+All!$H597="New Mexico",+All!N597,0))</f>
        <v>New Mexico</v>
      </c>
      <c r="O97" s="708">
        <f>IF(+All!$F597="New Mexico",+All!O597,IF(+All!$H597="New Mexico",+All!O597,0))</f>
        <v>14</v>
      </c>
      <c r="P97" s="708" t="str">
        <f>IF(+All!$F597="New Mexico",+All!P597,IF(+All!$H597="New Mexico",+All!P597,0))</f>
        <v>Wyoming</v>
      </c>
      <c r="Q97" s="707">
        <f>IF(+All!$F597="New Mexico",+All!Q597,IF(+All!$H597="New Mexico",+All!Q597,0))</f>
        <v>3</v>
      </c>
      <c r="R97" s="706" t="str">
        <f>IF(+All!$F597="New Mexico",+All!R597,IF(+All!$H597="New Mexico",+All!R597,0))</f>
        <v>New Mexico</v>
      </c>
      <c r="S97" s="708" t="str">
        <f>IF(+All!$F597="New Mexico",+All!S597,IF(+All!$H597="New Mexico",+All!S597,0))</f>
        <v>Wyoming</v>
      </c>
      <c r="T97" s="706" t="str">
        <f>IF(+All!$F597="New Mexico",+All!T597,IF(+All!$H597="New Mexico",+All!T597,0))</f>
        <v>Wyoming</v>
      </c>
      <c r="U97" s="707" t="str">
        <f>IF(+All!$F597="New Mexico",+All!U597,IF(+All!$H597="New Mexico",+All!U597,0))</f>
        <v>L</v>
      </c>
      <c r="V97" s="706" t="e">
        <f>IF(+All!#REF!="New Mexico",+All!#REF!,IF(+All!#REF!="New Mexico",+All!#REF!,0))</f>
        <v>#REF!</v>
      </c>
      <c r="W97" s="707" t="e">
        <f>IF(+All!#REF!="New Mexico",+All!#REF!,IF(+All!#REF!="New Mexico",+All!#REF!,0))</f>
        <v>#REF!</v>
      </c>
      <c r="X97" s="706" t="e">
        <f>IF(+All!#REF!="New Mexico",+All!#REF!,IF(+All!#REF!="New Mexico",+All!#REF!,0))</f>
        <v>#REF!</v>
      </c>
      <c r="Y97" s="707" t="e">
        <f>IF(+All!#REF!="New Mexico",+All!#REF!,IF(+All!#REF!="New Mexico",+All!#REF!,0))</f>
        <v>#REF!</v>
      </c>
      <c r="Z97" s="706" t="e">
        <f>IF(+All!#REF!="New Mexico",+All!#REF!,IF(+All!#REF!="New Mexico",+All!#REF!,0))</f>
        <v>#REF!</v>
      </c>
      <c r="AA97" s="707" t="e">
        <f>IF(+All!#REF!="New Mexico",+All!#REF!,IF(+All!#REF!="New Mexico",+All!#REF!,0))</f>
        <v>#REF!</v>
      </c>
      <c r="AB97" s="706" t="e">
        <f>IF(+All!#REF!="New Mexico",+All!#REF!,IF(+All!#REF!="New Mexico",+All!#REF!,0))</f>
        <v>#REF!</v>
      </c>
      <c r="AC97" s="707" t="e">
        <f>IF(+All!#REF!="New Mexico",+All!#REF!,IF(+All!#REF!="New Mexico",+All!#REF!,0))</f>
        <v>#REF!</v>
      </c>
      <c r="AD97" s="706" t="e">
        <f>IF(+All!#REF!="New Mexico",+All!#REF!,IF(+All!#REF!="New Mexico",+All!#REF!,0))</f>
        <v>#REF!</v>
      </c>
      <c r="AE97" s="707" t="e">
        <f>IF(+All!#REF!="New Mexico",+All!#REF!,IF(+All!#REF!="New Mexico",+All!#REF!,0))</f>
        <v>#REF!</v>
      </c>
      <c r="AF97" s="706" t="e">
        <f>IF(+All!#REF!="New Mexico",+All!#REF!,IF(+All!#REF!="New Mexico",+All!#REF!,0))</f>
        <v>#REF!</v>
      </c>
      <c r="AG97" s="707" t="e">
        <f>IF(+All!#REF!="New Mexico",+All!#REF!,IF(+All!#REF!="New Mexico",+All!#REF!,0))</f>
        <v>#REF!</v>
      </c>
      <c r="AH97" s="706" t="e">
        <f>IF(+All!#REF!="New Mexico",+All!#REF!,IF(+All!#REF!="New Mexico",+All!#REF!,0))</f>
        <v>#REF!</v>
      </c>
      <c r="AI97" s="707" t="e">
        <f>IF(+All!#REF!="New Mexico",+All!#REF!,IF(+All!#REF!="New Mexico",+All!#REF!,0))</f>
        <v>#REF!</v>
      </c>
      <c r="AJ97" s="706" t="e">
        <f>IF(+All!#REF!="New Mexico",+All!#REF!,IF(+All!#REF!="New Mexico",+All!#REF!,0))</f>
        <v>#REF!</v>
      </c>
      <c r="AK97" s="707" t="e">
        <f>IF(+All!#REF!="New Mexico",+All!#REF!,IF(+All!#REF!="New Mexico",+All!#REF!,0))</f>
        <v>#REF!</v>
      </c>
      <c r="AL97" s="81" t="e">
        <f>IF(+All!#REF!="New Mexico",+All!#REF!,IF(+All!#REF!="New Mexico",+All!#REF!,0))</f>
        <v>#REF!</v>
      </c>
      <c r="AM97" s="82" t="e">
        <f>IF(+All!#REF!="New Mexico",+All!#REF!,IF(+All!#REF!="New Mexico",+All!#REF!,0))</f>
        <v>#REF!</v>
      </c>
      <c r="AN97" s="81" t="e">
        <f>IF(+All!#REF!="New Mexico",+All!#REF!,IF(+All!#REF!="New Mexico",+All!#REF!,0))</f>
        <v>#REF!</v>
      </c>
      <c r="AO97" s="83" t="e">
        <f>IF(+All!#REF!="New Mexico",+All!#REF!,IF(+All!#REF!="New Mexico",+All!#REF!,0))</f>
        <v>#REF!</v>
      </c>
      <c r="AP97" s="84" t="e">
        <f>IF(+All!#REF!="New Mexico",+All!#REF!,IF(+All!#REF!="New Mexico",+All!#REF!,0))</f>
        <v>#REF!</v>
      </c>
      <c r="AQ97" s="480" t="e">
        <f>IF(+All!#REF!="New Mexico",+All!#REF!,IF(+All!#REF!="New Mexico",+All!#REF!,0))</f>
        <v>#REF!</v>
      </c>
      <c r="AR97" s="482" t="e">
        <f>IF(+All!#REF!="New Mexico",+All!#REF!,IF(+All!#REF!="New Mexico",+All!#REF!,0))</f>
        <v>#REF!</v>
      </c>
      <c r="AS97" s="483" t="e">
        <f>IF(+All!#REF!="New Mexico",+All!#REF!,IF(+All!#REF!="New Mexico",+All!#REF!,0))</f>
        <v>#REF!</v>
      </c>
      <c r="AT97" s="483" t="e">
        <f>IF(+All!#REF!="New Mexico",+All!#REF!,IF(+All!#REF!="New Mexico",+All!#REF!,0))</f>
        <v>#REF!</v>
      </c>
      <c r="AU97" s="482" t="e">
        <f>IF(+All!#REF!="New Mexico",+All!#REF!,IF(+All!#REF!="New Mexico",+All!#REF!,0))</f>
        <v>#REF!</v>
      </c>
      <c r="AV97" s="483" t="e">
        <f>IF(+All!#REF!="New Mexico",+All!#REF!,IF(+All!#REF!="New Mexico",+All!#REF!,0))</f>
        <v>#REF!</v>
      </c>
      <c r="AW97" s="484" t="e">
        <f>IF(+All!#REF!="New Mexico",+All!#REF!,IF(+All!#REF!="New Mexico",+All!#REF!,0))</f>
        <v>#REF!</v>
      </c>
      <c r="AX97" s="483" t="e">
        <f>IF(+All!#REF!="New Mexico",+All!#REF!,IF(+All!#REF!="New Mexico",+All!#REF!,0))</f>
        <v>#REF!</v>
      </c>
      <c r="AY97" s="88" t="e">
        <f>IF(+All!#REF!="New Mexico",+All!#REF!,IF(+All!#REF!="New Mexico",+All!#REF!,0))</f>
        <v>#REF!</v>
      </c>
      <c r="AZ97" s="89" t="e">
        <f>IF(+All!#REF!="New Mexico",+All!#REF!,IF(+All!#REF!="New Mexico",+All!#REF!,0))</f>
        <v>#REF!</v>
      </c>
      <c r="BA97" s="90" t="e">
        <f>IF(+All!#REF!="New Mexico",+All!#REF!,IF(+All!#REF!="New Mexico",+All!#REF!,0))</f>
        <v>#REF!</v>
      </c>
      <c r="BB97" s="90" t="e">
        <f>IF(+All!#REF!="New Mexico",+All!#REF!,IF(+All!#REF!="New Mexico",+All!#REF!,0))</f>
        <v>#REF!</v>
      </c>
      <c r="BC97" s="91" t="e">
        <f>IF(+All!#REF!="New Mexico",+All!#REF!,IF(+All!#REF!="New Mexico",+All!#REF!,0))</f>
        <v>#REF!</v>
      </c>
      <c r="BD97" s="482" t="e">
        <f>IF(+All!#REF!="New Mexico",+All!#REF!,IF(+All!#REF!="New Mexico",+All!#REF!,0))</f>
        <v>#REF!</v>
      </c>
      <c r="BE97" s="483" t="e">
        <f>IF(+All!#REF!="New Mexico",+All!#REF!,IF(+All!#REF!="New Mexico",+All!#REF!,0))</f>
        <v>#REF!</v>
      </c>
      <c r="BF97" s="483" t="e">
        <f>IF(+All!#REF!="New Mexico",+All!#REF!,IF(+All!#REF!="New Mexico",+All!#REF!,0))</f>
        <v>#REF!</v>
      </c>
      <c r="BG97" s="482" t="e">
        <f>IF(+All!#REF!="New Mexico",+All!#REF!,IF(+All!#REF!="New Mexico",+All!#REF!,0))</f>
        <v>#REF!</v>
      </c>
      <c r="BH97" s="483" t="e">
        <f>IF(+All!#REF!="New Mexico",+All!#REF!,IF(+All!#REF!="New Mexico",+All!#REF!,0))</f>
        <v>#REF!</v>
      </c>
      <c r="BI97" s="484" t="e">
        <f>IF(+All!#REF!="New Mexico",+All!#REF!,IF(+All!#REF!="New Mexico",+All!#REF!,0))</f>
        <v>#REF!</v>
      </c>
      <c r="BJ97" s="92" t="e">
        <f>IF(+All!#REF!="New Mexico",+All!#REF!,IF(+All!#REF!="New Mexico",+All!#REF!,0))</f>
        <v>#REF!</v>
      </c>
      <c r="BK97" s="93" t="e">
        <f>IF(+All!#REF!="New Mexico",+All!#REF!,IF(+All!#REF!="New Mexico",+All!#REF!,0))</f>
        <v>#REF!</v>
      </c>
    </row>
    <row r="98" spans="1:63" x14ac:dyDescent="0.8">
      <c r="A98" s="70">
        <f>IF(+All!$F698="New Mexico",+All!A698,IF(+All!$H698="New Mexico",+All!A698,0))</f>
        <v>9</v>
      </c>
      <c r="B98" s="480" t="str">
        <f>IF(+All!$F698="New Mexico",+All!B698,IF(+All!$H698="New Mexico",+All!B698,0))</f>
        <v>Sat</v>
      </c>
      <c r="C98" s="72">
        <f>IF(+All!$F698="New Mexico",+All!C698,IF(+All!$H698="New Mexico",+All!C698,0))</f>
        <v>44499</v>
      </c>
      <c r="D98" s="73">
        <f>IF(+All!$F698="New Mexico",+All!D698,IF(+All!$H698="New Mexico",+All!D698,0))</f>
        <v>0</v>
      </c>
      <c r="E98" s="707">
        <f>IF(+All!$F698="New Mexico",+All!E698,IF(+All!$H698="New Mexico",+All!E698,0))</f>
        <v>0</v>
      </c>
      <c r="F98" s="75" t="str">
        <f>IF(+All!$F698="New Mexico",+All!F698,IF(+All!$H698="New Mexico",+All!F698,0))</f>
        <v>New Mexico</v>
      </c>
      <c r="G98" s="76" t="str">
        <f>IF(+All!$F698="New Mexico",+All!G698,IF(+All!$H698="New Mexico",+All!G698,0))</f>
        <v>MWC</v>
      </c>
      <c r="H98" s="75" t="str">
        <f>IF(+All!$F698="New Mexico",+All!H698,IF(+All!$H698="New Mexico",+All!H698,0))</f>
        <v>Open</v>
      </c>
      <c r="I98" s="76" t="str">
        <f>IF(+All!$F698="New Mexico",+All!I698,IF(+All!$H698="New Mexico",+All!I698,0))</f>
        <v>ZZZ</v>
      </c>
      <c r="J98" s="706">
        <f>IF(+All!$F698="New Mexico",+All!J698,IF(+All!$H698="New Mexico",+All!J698,0))</f>
        <v>0</v>
      </c>
      <c r="K98" s="707" t="str">
        <f>IF(+All!$F698="New Mexico",+All!K698,IF(+All!$H698="New Mexico",+All!K698,0))</f>
        <v>New Mexico</v>
      </c>
      <c r="L98" s="78">
        <f>IF(+All!$F698="New Mexico",+All!L698,IF(+All!$H698="New Mexico",+All!L698,0))</f>
        <v>0</v>
      </c>
      <c r="M98" s="79">
        <f>IF(+All!$F698="New Mexico",+All!M698,IF(+All!$H698="New Mexico",+All!M698,0))</f>
        <v>0</v>
      </c>
      <c r="N98" s="706">
        <f>IF(+All!$F698="New Mexico",+All!N698,IF(+All!$H698="New Mexico",+All!N698,0))</f>
        <v>0</v>
      </c>
      <c r="O98" s="708">
        <f>IF(+All!$F698="New Mexico",+All!O698,IF(+All!$H698="New Mexico",+All!O698,0))</f>
        <v>0</v>
      </c>
      <c r="P98" s="708">
        <f>IF(+All!$F698="New Mexico",+All!P698,IF(+All!$H698="New Mexico",+All!P698,0))</f>
        <v>0</v>
      </c>
      <c r="Q98" s="707">
        <f>IF(+All!$F698="New Mexico",+All!Q698,IF(+All!$H698="New Mexico",+All!Q698,0))</f>
        <v>0</v>
      </c>
      <c r="R98" s="706">
        <f>IF(+All!$F698="New Mexico",+All!R698,IF(+All!$H698="New Mexico",+All!R698,0))</f>
        <v>0</v>
      </c>
      <c r="S98" s="708">
        <f>IF(+All!$F698="New Mexico",+All!S698,IF(+All!$H698="New Mexico",+All!S698,0))</f>
        <v>0</v>
      </c>
      <c r="T98" s="706">
        <f>IF(+All!$F698="New Mexico",+All!T698,IF(+All!$H698="New Mexico",+All!T698,0))</f>
        <v>0</v>
      </c>
      <c r="U98" s="707">
        <f>IF(+All!$F698="New Mexico",+All!U698,IF(+All!$H698="New Mexico",+All!U698,0))</f>
        <v>0</v>
      </c>
      <c r="V98" s="706" t="e">
        <f>IF(+All!#REF!="New Mexico",+All!#REF!,IF(+All!#REF!="New Mexico",+All!#REF!,0))</f>
        <v>#REF!</v>
      </c>
      <c r="W98" s="707" t="e">
        <f>IF(+All!#REF!="New Mexico",+All!#REF!,IF(+All!#REF!="New Mexico",+All!#REF!,0))</f>
        <v>#REF!</v>
      </c>
      <c r="X98" s="706" t="e">
        <f>IF(+All!#REF!="New Mexico",+All!#REF!,IF(+All!#REF!="New Mexico",+All!#REF!,0))</f>
        <v>#REF!</v>
      </c>
      <c r="Y98" s="707" t="e">
        <f>IF(+All!#REF!="New Mexico",+All!#REF!,IF(+All!#REF!="New Mexico",+All!#REF!,0))</f>
        <v>#REF!</v>
      </c>
      <c r="Z98" s="706" t="e">
        <f>IF(+All!#REF!="New Mexico",+All!#REF!,IF(+All!#REF!="New Mexico",+All!#REF!,0))</f>
        <v>#REF!</v>
      </c>
      <c r="AA98" s="707" t="e">
        <f>IF(+All!#REF!="New Mexico",+All!#REF!,IF(+All!#REF!="New Mexico",+All!#REF!,0))</f>
        <v>#REF!</v>
      </c>
      <c r="AB98" s="706" t="e">
        <f>IF(+All!#REF!="New Mexico",+All!#REF!,IF(+All!#REF!="New Mexico",+All!#REF!,0))</f>
        <v>#REF!</v>
      </c>
      <c r="AC98" s="707" t="e">
        <f>IF(+All!#REF!="New Mexico",+All!#REF!,IF(+All!#REF!="New Mexico",+All!#REF!,0))</f>
        <v>#REF!</v>
      </c>
      <c r="AD98" s="706" t="e">
        <f>IF(+All!#REF!="New Mexico",+All!#REF!,IF(+All!#REF!="New Mexico",+All!#REF!,0))</f>
        <v>#REF!</v>
      </c>
      <c r="AE98" s="707" t="e">
        <f>IF(+All!#REF!="New Mexico",+All!#REF!,IF(+All!#REF!="New Mexico",+All!#REF!,0))</f>
        <v>#REF!</v>
      </c>
      <c r="AF98" s="706" t="e">
        <f>IF(+All!#REF!="New Mexico",+All!#REF!,IF(+All!#REF!="New Mexico",+All!#REF!,0))</f>
        <v>#REF!</v>
      </c>
      <c r="AG98" s="707" t="e">
        <f>IF(+All!#REF!="New Mexico",+All!#REF!,IF(+All!#REF!="New Mexico",+All!#REF!,0))</f>
        <v>#REF!</v>
      </c>
      <c r="AH98" s="706" t="e">
        <f>IF(+All!#REF!="New Mexico",+All!#REF!,IF(+All!#REF!="New Mexico",+All!#REF!,0))</f>
        <v>#REF!</v>
      </c>
      <c r="AI98" s="707" t="e">
        <f>IF(+All!#REF!="New Mexico",+All!#REF!,IF(+All!#REF!="New Mexico",+All!#REF!,0))</f>
        <v>#REF!</v>
      </c>
      <c r="AJ98" s="706" t="e">
        <f>IF(+All!#REF!="New Mexico",+All!#REF!,IF(+All!#REF!="New Mexico",+All!#REF!,0))</f>
        <v>#REF!</v>
      </c>
      <c r="AK98" s="707" t="e">
        <f>IF(+All!#REF!="New Mexico",+All!#REF!,IF(+All!#REF!="New Mexico",+All!#REF!,0))</f>
        <v>#REF!</v>
      </c>
      <c r="AL98" s="81" t="e">
        <f>IF(+All!#REF!="New Mexico",+All!#REF!,IF(+All!#REF!="New Mexico",+All!#REF!,0))</f>
        <v>#REF!</v>
      </c>
      <c r="AM98" s="82" t="e">
        <f>IF(+All!#REF!="New Mexico",+All!#REF!,IF(+All!#REF!="New Mexico",+All!#REF!,0))</f>
        <v>#REF!</v>
      </c>
      <c r="AN98" s="81" t="e">
        <f>IF(+All!#REF!="New Mexico",+All!#REF!,IF(+All!#REF!="New Mexico",+All!#REF!,0))</f>
        <v>#REF!</v>
      </c>
      <c r="AO98" s="83" t="e">
        <f>IF(+All!#REF!="New Mexico",+All!#REF!,IF(+All!#REF!="New Mexico",+All!#REF!,0))</f>
        <v>#REF!</v>
      </c>
      <c r="AP98" s="84" t="e">
        <f>IF(+All!#REF!="New Mexico",+All!#REF!,IF(+All!#REF!="New Mexico",+All!#REF!,0))</f>
        <v>#REF!</v>
      </c>
      <c r="AQ98" s="480" t="e">
        <f>IF(+All!#REF!="New Mexico",+All!#REF!,IF(+All!#REF!="New Mexico",+All!#REF!,0))</f>
        <v>#REF!</v>
      </c>
      <c r="AR98" s="482" t="e">
        <f>IF(+All!#REF!="New Mexico",+All!#REF!,IF(+All!#REF!="New Mexico",+All!#REF!,0))</f>
        <v>#REF!</v>
      </c>
      <c r="AS98" s="483" t="e">
        <f>IF(+All!#REF!="New Mexico",+All!#REF!,IF(+All!#REF!="New Mexico",+All!#REF!,0))</f>
        <v>#REF!</v>
      </c>
      <c r="AT98" s="483" t="e">
        <f>IF(+All!#REF!="New Mexico",+All!#REF!,IF(+All!#REF!="New Mexico",+All!#REF!,0))</f>
        <v>#REF!</v>
      </c>
      <c r="AU98" s="482" t="e">
        <f>IF(+All!#REF!="New Mexico",+All!#REF!,IF(+All!#REF!="New Mexico",+All!#REF!,0))</f>
        <v>#REF!</v>
      </c>
      <c r="AV98" s="483" t="e">
        <f>IF(+All!#REF!="New Mexico",+All!#REF!,IF(+All!#REF!="New Mexico",+All!#REF!,0))</f>
        <v>#REF!</v>
      </c>
      <c r="AW98" s="484" t="e">
        <f>IF(+All!#REF!="New Mexico",+All!#REF!,IF(+All!#REF!="New Mexico",+All!#REF!,0))</f>
        <v>#REF!</v>
      </c>
      <c r="AX98" s="483" t="e">
        <f>IF(+All!#REF!="New Mexico",+All!#REF!,IF(+All!#REF!="New Mexico",+All!#REF!,0))</f>
        <v>#REF!</v>
      </c>
      <c r="AY98" s="88" t="e">
        <f>IF(+All!#REF!="New Mexico",+All!#REF!,IF(+All!#REF!="New Mexico",+All!#REF!,0))</f>
        <v>#REF!</v>
      </c>
      <c r="AZ98" s="89" t="e">
        <f>IF(+All!#REF!="New Mexico",+All!#REF!,IF(+All!#REF!="New Mexico",+All!#REF!,0))</f>
        <v>#REF!</v>
      </c>
      <c r="BA98" s="90" t="e">
        <f>IF(+All!#REF!="New Mexico",+All!#REF!,IF(+All!#REF!="New Mexico",+All!#REF!,0))</f>
        <v>#REF!</v>
      </c>
      <c r="BB98" s="90" t="e">
        <f>IF(+All!#REF!="New Mexico",+All!#REF!,IF(+All!#REF!="New Mexico",+All!#REF!,0))</f>
        <v>#REF!</v>
      </c>
      <c r="BC98" s="91" t="e">
        <f>IF(+All!#REF!="New Mexico",+All!#REF!,IF(+All!#REF!="New Mexico",+All!#REF!,0))</f>
        <v>#REF!</v>
      </c>
      <c r="BD98" s="482" t="e">
        <f>IF(+All!#REF!="New Mexico",+All!#REF!,IF(+All!#REF!="New Mexico",+All!#REF!,0))</f>
        <v>#REF!</v>
      </c>
      <c r="BE98" s="483" t="e">
        <f>IF(+All!#REF!="New Mexico",+All!#REF!,IF(+All!#REF!="New Mexico",+All!#REF!,0))</f>
        <v>#REF!</v>
      </c>
      <c r="BF98" s="483" t="e">
        <f>IF(+All!#REF!="New Mexico",+All!#REF!,IF(+All!#REF!="New Mexico",+All!#REF!,0))</f>
        <v>#REF!</v>
      </c>
      <c r="BG98" s="482" t="e">
        <f>IF(+All!#REF!="New Mexico",+All!#REF!,IF(+All!#REF!="New Mexico",+All!#REF!,0))</f>
        <v>#REF!</v>
      </c>
      <c r="BH98" s="483" t="e">
        <f>IF(+All!#REF!="New Mexico",+All!#REF!,IF(+All!#REF!="New Mexico",+All!#REF!,0))</f>
        <v>#REF!</v>
      </c>
      <c r="BI98" s="484" t="e">
        <f>IF(+All!#REF!="New Mexico",+All!#REF!,IF(+All!#REF!="New Mexico",+All!#REF!,0))</f>
        <v>#REF!</v>
      </c>
      <c r="BJ98" s="92" t="e">
        <f>IF(+All!#REF!="New Mexico",+All!#REF!,IF(+All!#REF!="New Mexico",+All!#REF!,0))</f>
        <v>#REF!</v>
      </c>
      <c r="BK98" s="93" t="e">
        <f>IF(+All!#REF!="New Mexico",+All!#REF!,IF(+All!#REF!="New Mexico",+All!#REF!,0))</f>
        <v>#REF!</v>
      </c>
    </row>
    <row r="99" spans="1:63" x14ac:dyDescent="0.8">
      <c r="A99" s="70">
        <f>IF(+All!$F752="New Mexico",+All!A752,IF(+All!$H752="New Mexico",+All!A752,0))</f>
        <v>10</v>
      </c>
      <c r="B99" s="480" t="str">
        <f>IF(+All!$F752="New Mexico",+All!B752,IF(+All!$H752="New Mexico",+All!B752,0))</f>
        <v>Sat</v>
      </c>
      <c r="C99" s="72">
        <f>IF(+All!$F752="New Mexico",+All!C752,IF(+All!$H752="New Mexico",+All!C752,0))</f>
        <v>44506</v>
      </c>
      <c r="D99" s="73">
        <f>IF(+All!$F752="New Mexico",+All!D752,IF(+All!$H752="New Mexico",+All!D752,0))</f>
        <v>0.79166666666666663</v>
      </c>
      <c r="E99" s="707">
        <f>IF(+All!$F752="New Mexico",+All!E752,IF(+All!$H752="New Mexico",+All!E752,0))</f>
        <v>0</v>
      </c>
      <c r="F99" s="75" t="str">
        <f>IF(+All!$F752="New Mexico",+All!F752,IF(+All!$H752="New Mexico",+All!F752,0))</f>
        <v>UNLV</v>
      </c>
      <c r="G99" s="76" t="str">
        <f>IF(+All!$F752="New Mexico",+All!G752,IF(+All!$H752="New Mexico",+All!G752,0))</f>
        <v>MWC</v>
      </c>
      <c r="H99" s="75" t="str">
        <f>IF(+All!$F752="New Mexico",+All!H752,IF(+All!$H752="New Mexico",+All!H752,0))</f>
        <v>New Mexico</v>
      </c>
      <c r="I99" s="76" t="str">
        <f>IF(+All!$F752="New Mexico",+All!I752,IF(+All!$H752="New Mexico",+All!I752,0))</f>
        <v>MWC</v>
      </c>
      <c r="J99" s="706" t="str">
        <f>IF(+All!$F752="New Mexico",+All!J752,IF(+All!$H752="New Mexico",+All!J752,0))</f>
        <v>New Mexico</v>
      </c>
      <c r="K99" s="707" t="str">
        <f>IF(+All!$F752="New Mexico",+All!K752,IF(+All!$H752="New Mexico",+All!K752,0))</f>
        <v>UNLV</v>
      </c>
      <c r="L99" s="78">
        <f>IF(+All!$F752="New Mexico",+All!L752,IF(+All!$H752="New Mexico",+All!L752,0))</f>
        <v>2.5</v>
      </c>
      <c r="M99" s="79">
        <f>IF(+All!$F752="New Mexico",+All!M752,IF(+All!$H752="New Mexico",+All!M752,0))</f>
        <v>44.5</v>
      </c>
      <c r="N99" s="706" t="str">
        <f>IF(+All!$F752="New Mexico",+All!N752,IF(+All!$H752="New Mexico",+All!N752,0))</f>
        <v>UNLV</v>
      </c>
      <c r="O99" s="708">
        <f>IF(+All!$F752="New Mexico",+All!O752,IF(+All!$H752="New Mexico",+All!O752,0))</f>
        <v>31</v>
      </c>
      <c r="P99" s="708" t="str">
        <f>IF(+All!$F752="New Mexico",+All!P752,IF(+All!$H752="New Mexico",+All!P752,0))</f>
        <v>New Mexico</v>
      </c>
      <c r="Q99" s="707">
        <f>IF(+All!$F752="New Mexico",+All!Q752,IF(+All!$H752="New Mexico",+All!Q752,0))</f>
        <v>17</v>
      </c>
      <c r="R99" s="706" t="str">
        <f>IF(+All!$F752="New Mexico",+All!R752,IF(+All!$H752="New Mexico",+All!R752,0))</f>
        <v>UNLV</v>
      </c>
      <c r="S99" s="708" t="str">
        <f>IF(+All!$F752="New Mexico",+All!S752,IF(+All!$H752="New Mexico",+All!S752,0))</f>
        <v>New Mexico</v>
      </c>
      <c r="T99" s="706" t="str">
        <f>IF(+All!$F752="New Mexico",+All!T752,IF(+All!$H752="New Mexico",+All!T752,0))</f>
        <v>UNLV</v>
      </c>
      <c r="U99" s="707" t="str">
        <f>IF(+All!$F752="New Mexico",+All!U752,IF(+All!$H752="New Mexico",+All!U752,0))</f>
        <v>W</v>
      </c>
      <c r="V99" s="706" t="e">
        <f>IF(+All!#REF!="New Mexico",+All!#REF!,IF(+All!#REF!="New Mexico",+All!#REF!,0))</f>
        <v>#REF!</v>
      </c>
      <c r="W99" s="707" t="e">
        <f>IF(+All!#REF!="New Mexico",+All!#REF!,IF(+All!#REF!="New Mexico",+All!#REF!,0))</f>
        <v>#REF!</v>
      </c>
      <c r="X99" s="706" t="e">
        <f>IF(+All!#REF!="New Mexico",+All!#REF!,IF(+All!#REF!="New Mexico",+All!#REF!,0))</f>
        <v>#REF!</v>
      </c>
      <c r="Y99" s="707" t="e">
        <f>IF(+All!#REF!="New Mexico",+All!#REF!,IF(+All!#REF!="New Mexico",+All!#REF!,0))</f>
        <v>#REF!</v>
      </c>
      <c r="Z99" s="706" t="e">
        <f>IF(+All!#REF!="New Mexico",+All!#REF!,IF(+All!#REF!="New Mexico",+All!#REF!,0))</f>
        <v>#REF!</v>
      </c>
      <c r="AA99" s="707" t="e">
        <f>IF(+All!#REF!="New Mexico",+All!#REF!,IF(+All!#REF!="New Mexico",+All!#REF!,0))</f>
        <v>#REF!</v>
      </c>
      <c r="AB99" s="706" t="e">
        <f>IF(+All!#REF!="New Mexico",+All!#REF!,IF(+All!#REF!="New Mexico",+All!#REF!,0))</f>
        <v>#REF!</v>
      </c>
      <c r="AC99" s="707" t="e">
        <f>IF(+All!#REF!="New Mexico",+All!#REF!,IF(+All!#REF!="New Mexico",+All!#REF!,0))</f>
        <v>#REF!</v>
      </c>
      <c r="AD99" s="706" t="e">
        <f>IF(+All!#REF!="New Mexico",+All!#REF!,IF(+All!#REF!="New Mexico",+All!#REF!,0))</f>
        <v>#REF!</v>
      </c>
      <c r="AE99" s="707" t="e">
        <f>IF(+All!#REF!="New Mexico",+All!#REF!,IF(+All!#REF!="New Mexico",+All!#REF!,0))</f>
        <v>#REF!</v>
      </c>
      <c r="AF99" s="706" t="e">
        <f>IF(+All!#REF!="New Mexico",+All!#REF!,IF(+All!#REF!="New Mexico",+All!#REF!,0))</f>
        <v>#REF!</v>
      </c>
      <c r="AG99" s="707" t="e">
        <f>IF(+All!#REF!="New Mexico",+All!#REF!,IF(+All!#REF!="New Mexico",+All!#REF!,0))</f>
        <v>#REF!</v>
      </c>
      <c r="AH99" s="706" t="e">
        <f>IF(+All!#REF!="New Mexico",+All!#REF!,IF(+All!#REF!="New Mexico",+All!#REF!,0))</f>
        <v>#REF!</v>
      </c>
      <c r="AI99" s="707" t="e">
        <f>IF(+All!#REF!="New Mexico",+All!#REF!,IF(+All!#REF!="New Mexico",+All!#REF!,0))</f>
        <v>#REF!</v>
      </c>
      <c r="AJ99" s="706" t="e">
        <f>IF(+All!#REF!="New Mexico",+All!#REF!,IF(+All!#REF!="New Mexico",+All!#REF!,0))</f>
        <v>#REF!</v>
      </c>
      <c r="AK99" s="707" t="e">
        <f>IF(+All!#REF!="New Mexico",+All!#REF!,IF(+All!#REF!="New Mexico",+All!#REF!,0))</f>
        <v>#REF!</v>
      </c>
      <c r="AL99" s="81" t="e">
        <f>IF(+All!#REF!="New Mexico",+All!#REF!,IF(+All!#REF!="New Mexico",+All!#REF!,0))</f>
        <v>#REF!</v>
      </c>
      <c r="AM99" s="82" t="e">
        <f>IF(+All!#REF!="New Mexico",+All!#REF!,IF(+All!#REF!="New Mexico",+All!#REF!,0))</f>
        <v>#REF!</v>
      </c>
      <c r="AN99" s="81" t="e">
        <f>IF(+All!#REF!="New Mexico",+All!#REF!,IF(+All!#REF!="New Mexico",+All!#REF!,0))</f>
        <v>#REF!</v>
      </c>
      <c r="AO99" s="83" t="e">
        <f>IF(+All!#REF!="New Mexico",+All!#REF!,IF(+All!#REF!="New Mexico",+All!#REF!,0))</f>
        <v>#REF!</v>
      </c>
      <c r="AP99" s="84" t="e">
        <f>IF(+All!#REF!="New Mexico",+All!#REF!,IF(+All!#REF!="New Mexico",+All!#REF!,0))</f>
        <v>#REF!</v>
      </c>
      <c r="AQ99" s="480" t="e">
        <f>IF(+All!#REF!="New Mexico",+All!#REF!,IF(+All!#REF!="New Mexico",+All!#REF!,0))</f>
        <v>#REF!</v>
      </c>
      <c r="AR99" s="482" t="e">
        <f>IF(+All!#REF!="New Mexico",+All!#REF!,IF(+All!#REF!="New Mexico",+All!#REF!,0))</f>
        <v>#REF!</v>
      </c>
      <c r="AS99" s="483" t="e">
        <f>IF(+All!#REF!="New Mexico",+All!#REF!,IF(+All!#REF!="New Mexico",+All!#REF!,0))</f>
        <v>#REF!</v>
      </c>
      <c r="AT99" s="483" t="e">
        <f>IF(+All!#REF!="New Mexico",+All!#REF!,IF(+All!#REF!="New Mexico",+All!#REF!,0))</f>
        <v>#REF!</v>
      </c>
      <c r="AU99" s="482" t="e">
        <f>IF(+All!#REF!="New Mexico",+All!#REF!,IF(+All!#REF!="New Mexico",+All!#REF!,0))</f>
        <v>#REF!</v>
      </c>
      <c r="AV99" s="483" t="e">
        <f>IF(+All!#REF!="New Mexico",+All!#REF!,IF(+All!#REF!="New Mexico",+All!#REF!,0))</f>
        <v>#REF!</v>
      </c>
      <c r="AW99" s="484" t="e">
        <f>IF(+All!#REF!="New Mexico",+All!#REF!,IF(+All!#REF!="New Mexico",+All!#REF!,0))</f>
        <v>#REF!</v>
      </c>
      <c r="AX99" s="483" t="e">
        <f>IF(+All!#REF!="New Mexico",+All!#REF!,IF(+All!#REF!="New Mexico",+All!#REF!,0))</f>
        <v>#REF!</v>
      </c>
      <c r="AY99" s="88" t="e">
        <f>IF(+All!#REF!="New Mexico",+All!#REF!,IF(+All!#REF!="New Mexico",+All!#REF!,0))</f>
        <v>#REF!</v>
      </c>
      <c r="AZ99" s="89" t="e">
        <f>IF(+All!#REF!="New Mexico",+All!#REF!,IF(+All!#REF!="New Mexico",+All!#REF!,0))</f>
        <v>#REF!</v>
      </c>
      <c r="BA99" s="90" t="e">
        <f>IF(+All!#REF!="New Mexico",+All!#REF!,IF(+All!#REF!="New Mexico",+All!#REF!,0))</f>
        <v>#REF!</v>
      </c>
      <c r="BB99" s="90" t="e">
        <f>IF(+All!#REF!="New Mexico",+All!#REF!,IF(+All!#REF!="New Mexico",+All!#REF!,0))</f>
        <v>#REF!</v>
      </c>
      <c r="BC99" s="91" t="e">
        <f>IF(+All!#REF!="New Mexico",+All!#REF!,IF(+All!#REF!="New Mexico",+All!#REF!,0))</f>
        <v>#REF!</v>
      </c>
      <c r="BD99" s="482" t="e">
        <f>IF(+All!#REF!="New Mexico",+All!#REF!,IF(+All!#REF!="New Mexico",+All!#REF!,0))</f>
        <v>#REF!</v>
      </c>
      <c r="BE99" s="483" t="e">
        <f>IF(+All!#REF!="New Mexico",+All!#REF!,IF(+All!#REF!="New Mexico",+All!#REF!,0))</f>
        <v>#REF!</v>
      </c>
      <c r="BF99" s="483" t="e">
        <f>IF(+All!#REF!="New Mexico",+All!#REF!,IF(+All!#REF!="New Mexico",+All!#REF!,0))</f>
        <v>#REF!</v>
      </c>
      <c r="BG99" s="482" t="e">
        <f>IF(+All!#REF!="New Mexico",+All!#REF!,IF(+All!#REF!="New Mexico",+All!#REF!,0))</f>
        <v>#REF!</v>
      </c>
      <c r="BH99" s="483" t="e">
        <f>IF(+All!#REF!="New Mexico",+All!#REF!,IF(+All!#REF!="New Mexico",+All!#REF!,0))</f>
        <v>#REF!</v>
      </c>
      <c r="BI99" s="484" t="e">
        <f>IF(+All!#REF!="New Mexico",+All!#REF!,IF(+All!#REF!="New Mexico",+All!#REF!,0))</f>
        <v>#REF!</v>
      </c>
      <c r="BJ99" s="92" t="e">
        <f>IF(+All!#REF!="New Mexico",+All!#REF!,IF(+All!#REF!="New Mexico",+All!#REF!,0))</f>
        <v>#REF!</v>
      </c>
      <c r="BK99" s="93" t="e">
        <f>IF(+All!#REF!="New Mexico",+All!#REF!,IF(+All!#REF!="New Mexico",+All!#REF!,0))</f>
        <v>#REF!</v>
      </c>
    </row>
    <row r="100" spans="1:63" x14ac:dyDescent="0.8">
      <c r="A100" s="70">
        <f>IF(+All!$F821="New Mexico",+All!A821,IF(+All!$H821="New Mexico",+All!A821,0))</f>
        <v>11</v>
      </c>
      <c r="B100" s="480" t="str">
        <f>IF(+All!$F821="New Mexico",+All!B821,IF(+All!$H821="New Mexico",+All!B821,0))</f>
        <v>Sat</v>
      </c>
      <c r="C100" s="72">
        <f>IF(+All!$F821="New Mexico",+All!C821,IF(+All!$H821="New Mexico",+All!C821,0))</f>
        <v>44513</v>
      </c>
      <c r="D100" s="73">
        <f>IF(+All!$F821="New Mexico",+All!D821,IF(+All!$H821="New Mexico",+All!D821,0))</f>
        <v>0.79166666666666663</v>
      </c>
      <c r="E100" s="707">
        <f>IF(+All!$F821="New Mexico",+All!E821,IF(+All!$H821="New Mexico",+All!E821,0))</f>
        <v>0</v>
      </c>
      <c r="F100" s="75" t="str">
        <f>IF(+All!$F821="New Mexico",+All!F821,IF(+All!$H821="New Mexico",+All!F821,0))</f>
        <v>New Mexico</v>
      </c>
      <c r="G100" s="76" t="str">
        <f>IF(+All!$F821="New Mexico",+All!G821,IF(+All!$H821="New Mexico",+All!G821,0))</f>
        <v>MWC</v>
      </c>
      <c r="H100" s="75" t="str">
        <f>IF(+All!$F821="New Mexico",+All!H821,IF(+All!$H821="New Mexico",+All!H821,0))</f>
        <v>Fresno State</v>
      </c>
      <c r="I100" s="76" t="str">
        <f>IF(+All!$F821="New Mexico",+All!I821,IF(+All!$H821="New Mexico",+All!I821,0))</f>
        <v>MWC</v>
      </c>
      <c r="J100" s="706" t="str">
        <f>IF(+All!$F821="New Mexico",+All!J821,IF(+All!$H821="New Mexico",+All!J821,0))</f>
        <v>Fresno State</v>
      </c>
      <c r="K100" s="707" t="str">
        <f>IF(+All!$F821="New Mexico",+All!K821,IF(+All!$H821="New Mexico",+All!K821,0))</f>
        <v>New Mexico</v>
      </c>
      <c r="L100" s="78">
        <f>IF(+All!$F821="New Mexico",+All!L821,IF(+All!$H821="New Mexico",+All!L821,0))</f>
        <v>24.5</v>
      </c>
      <c r="M100" s="79">
        <f>IF(+All!$F821="New Mexico",+All!M821,IF(+All!$H821="New Mexico",+All!M821,0))</f>
        <v>50.5</v>
      </c>
      <c r="N100" s="706" t="str">
        <f>IF(+All!$F821="New Mexico",+All!N821,IF(+All!$H821="New Mexico",+All!N821,0))</f>
        <v>Fresno State</v>
      </c>
      <c r="O100" s="708">
        <f>IF(+All!$F821="New Mexico",+All!O821,IF(+All!$H821="New Mexico",+All!O821,0))</f>
        <v>34</v>
      </c>
      <c r="P100" s="708" t="str">
        <f>IF(+All!$F821="New Mexico",+All!P821,IF(+All!$H821="New Mexico",+All!P821,0))</f>
        <v>New Mexico</v>
      </c>
      <c r="Q100" s="707">
        <f>IF(+All!$F821="New Mexico",+All!Q821,IF(+All!$H821="New Mexico",+All!Q821,0))</f>
        <v>7</v>
      </c>
      <c r="R100" s="706" t="str">
        <f>IF(+All!$F821="New Mexico",+All!R821,IF(+All!$H821="New Mexico",+All!R821,0))</f>
        <v>Fresno State</v>
      </c>
      <c r="S100" s="708" t="str">
        <f>IF(+All!$F821="New Mexico",+All!S821,IF(+All!$H821="New Mexico",+All!S821,0))</f>
        <v>New Mexico</v>
      </c>
      <c r="T100" s="706" t="str">
        <f>IF(+All!$F821="New Mexico",+All!T821,IF(+All!$H821="New Mexico",+All!T821,0))</f>
        <v>Fresno State</v>
      </c>
      <c r="U100" s="707" t="str">
        <f>IF(+All!$F821="New Mexico",+All!U821,IF(+All!$H821="New Mexico",+All!U821,0))</f>
        <v>W</v>
      </c>
      <c r="V100" s="706" t="e">
        <f>IF(+All!#REF!="New Mexico",+All!#REF!,IF(+All!#REF!="New Mexico",+All!#REF!,0))</f>
        <v>#REF!</v>
      </c>
      <c r="W100" s="707" t="e">
        <f>IF(+All!#REF!="New Mexico",+All!#REF!,IF(+All!#REF!="New Mexico",+All!#REF!,0))</f>
        <v>#REF!</v>
      </c>
      <c r="X100" s="706" t="e">
        <f>IF(+All!#REF!="New Mexico",+All!#REF!,IF(+All!#REF!="New Mexico",+All!#REF!,0))</f>
        <v>#REF!</v>
      </c>
      <c r="Y100" s="707" t="e">
        <f>IF(+All!#REF!="New Mexico",+All!#REF!,IF(+All!#REF!="New Mexico",+All!#REF!,0))</f>
        <v>#REF!</v>
      </c>
      <c r="Z100" s="706" t="e">
        <f>IF(+All!#REF!="New Mexico",+All!#REF!,IF(+All!#REF!="New Mexico",+All!#REF!,0))</f>
        <v>#REF!</v>
      </c>
      <c r="AA100" s="707" t="e">
        <f>IF(+All!#REF!="New Mexico",+All!#REF!,IF(+All!#REF!="New Mexico",+All!#REF!,0))</f>
        <v>#REF!</v>
      </c>
      <c r="AB100" s="706" t="e">
        <f>IF(+All!#REF!="New Mexico",+All!#REF!,IF(+All!#REF!="New Mexico",+All!#REF!,0))</f>
        <v>#REF!</v>
      </c>
      <c r="AC100" s="707" t="e">
        <f>IF(+All!#REF!="New Mexico",+All!#REF!,IF(+All!#REF!="New Mexico",+All!#REF!,0))</f>
        <v>#REF!</v>
      </c>
      <c r="AD100" s="706" t="e">
        <f>IF(+All!#REF!="New Mexico",+All!#REF!,IF(+All!#REF!="New Mexico",+All!#REF!,0))</f>
        <v>#REF!</v>
      </c>
      <c r="AE100" s="707" t="e">
        <f>IF(+All!#REF!="New Mexico",+All!#REF!,IF(+All!#REF!="New Mexico",+All!#REF!,0))</f>
        <v>#REF!</v>
      </c>
      <c r="AF100" s="706" t="e">
        <f>IF(+All!#REF!="New Mexico",+All!#REF!,IF(+All!#REF!="New Mexico",+All!#REF!,0))</f>
        <v>#REF!</v>
      </c>
      <c r="AG100" s="707" t="e">
        <f>IF(+All!#REF!="New Mexico",+All!#REF!,IF(+All!#REF!="New Mexico",+All!#REF!,0))</f>
        <v>#REF!</v>
      </c>
      <c r="AH100" s="706" t="e">
        <f>IF(+All!#REF!="New Mexico",+All!#REF!,IF(+All!#REF!="New Mexico",+All!#REF!,0))</f>
        <v>#REF!</v>
      </c>
      <c r="AI100" s="707" t="e">
        <f>IF(+All!#REF!="New Mexico",+All!#REF!,IF(+All!#REF!="New Mexico",+All!#REF!,0))</f>
        <v>#REF!</v>
      </c>
      <c r="AJ100" s="706" t="e">
        <f>IF(+All!#REF!="New Mexico",+All!#REF!,IF(+All!#REF!="New Mexico",+All!#REF!,0))</f>
        <v>#REF!</v>
      </c>
      <c r="AK100" s="707" t="e">
        <f>IF(+All!#REF!="New Mexico",+All!#REF!,IF(+All!#REF!="New Mexico",+All!#REF!,0))</f>
        <v>#REF!</v>
      </c>
      <c r="AL100" s="81" t="e">
        <f>IF(+All!#REF!="New Mexico",+All!#REF!,IF(+All!#REF!="New Mexico",+All!#REF!,0))</f>
        <v>#REF!</v>
      </c>
      <c r="AM100" s="82" t="e">
        <f>IF(+All!#REF!="New Mexico",+All!#REF!,IF(+All!#REF!="New Mexico",+All!#REF!,0))</f>
        <v>#REF!</v>
      </c>
      <c r="AN100" s="81" t="e">
        <f>IF(+All!#REF!="New Mexico",+All!#REF!,IF(+All!#REF!="New Mexico",+All!#REF!,0))</f>
        <v>#REF!</v>
      </c>
      <c r="AO100" s="83" t="e">
        <f>IF(+All!#REF!="New Mexico",+All!#REF!,IF(+All!#REF!="New Mexico",+All!#REF!,0))</f>
        <v>#REF!</v>
      </c>
      <c r="AP100" s="84" t="e">
        <f>IF(+All!#REF!="New Mexico",+All!#REF!,IF(+All!#REF!="New Mexico",+All!#REF!,0))</f>
        <v>#REF!</v>
      </c>
      <c r="AQ100" s="480" t="e">
        <f>IF(+All!#REF!="New Mexico",+All!#REF!,IF(+All!#REF!="New Mexico",+All!#REF!,0))</f>
        <v>#REF!</v>
      </c>
      <c r="AR100" s="482" t="e">
        <f>IF(+All!#REF!="New Mexico",+All!#REF!,IF(+All!#REF!="New Mexico",+All!#REF!,0))</f>
        <v>#REF!</v>
      </c>
      <c r="AS100" s="483" t="e">
        <f>IF(+All!#REF!="New Mexico",+All!#REF!,IF(+All!#REF!="New Mexico",+All!#REF!,0))</f>
        <v>#REF!</v>
      </c>
      <c r="AT100" s="483" t="e">
        <f>IF(+All!#REF!="New Mexico",+All!#REF!,IF(+All!#REF!="New Mexico",+All!#REF!,0))</f>
        <v>#REF!</v>
      </c>
      <c r="AU100" s="482" t="e">
        <f>IF(+All!#REF!="New Mexico",+All!#REF!,IF(+All!#REF!="New Mexico",+All!#REF!,0))</f>
        <v>#REF!</v>
      </c>
      <c r="AV100" s="483" t="e">
        <f>IF(+All!#REF!="New Mexico",+All!#REF!,IF(+All!#REF!="New Mexico",+All!#REF!,0))</f>
        <v>#REF!</v>
      </c>
      <c r="AW100" s="484" t="e">
        <f>IF(+All!#REF!="New Mexico",+All!#REF!,IF(+All!#REF!="New Mexico",+All!#REF!,0))</f>
        <v>#REF!</v>
      </c>
      <c r="AX100" s="483" t="e">
        <f>IF(+All!#REF!="New Mexico",+All!#REF!,IF(+All!#REF!="New Mexico",+All!#REF!,0))</f>
        <v>#REF!</v>
      </c>
      <c r="AY100" s="88" t="e">
        <f>IF(+All!#REF!="New Mexico",+All!#REF!,IF(+All!#REF!="New Mexico",+All!#REF!,0))</f>
        <v>#REF!</v>
      </c>
      <c r="AZ100" s="89" t="e">
        <f>IF(+All!#REF!="New Mexico",+All!#REF!,IF(+All!#REF!="New Mexico",+All!#REF!,0))</f>
        <v>#REF!</v>
      </c>
      <c r="BA100" s="90" t="e">
        <f>IF(+All!#REF!="New Mexico",+All!#REF!,IF(+All!#REF!="New Mexico",+All!#REF!,0))</f>
        <v>#REF!</v>
      </c>
      <c r="BB100" s="90" t="e">
        <f>IF(+All!#REF!="New Mexico",+All!#REF!,IF(+All!#REF!="New Mexico",+All!#REF!,0))</f>
        <v>#REF!</v>
      </c>
      <c r="BC100" s="91" t="e">
        <f>IF(+All!#REF!="New Mexico",+All!#REF!,IF(+All!#REF!="New Mexico",+All!#REF!,0))</f>
        <v>#REF!</v>
      </c>
      <c r="BD100" s="482" t="e">
        <f>IF(+All!#REF!="New Mexico",+All!#REF!,IF(+All!#REF!="New Mexico",+All!#REF!,0))</f>
        <v>#REF!</v>
      </c>
      <c r="BE100" s="483" t="e">
        <f>IF(+All!#REF!="New Mexico",+All!#REF!,IF(+All!#REF!="New Mexico",+All!#REF!,0))</f>
        <v>#REF!</v>
      </c>
      <c r="BF100" s="483" t="e">
        <f>IF(+All!#REF!="New Mexico",+All!#REF!,IF(+All!#REF!="New Mexico",+All!#REF!,0))</f>
        <v>#REF!</v>
      </c>
      <c r="BG100" s="482" t="e">
        <f>IF(+All!#REF!="New Mexico",+All!#REF!,IF(+All!#REF!="New Mexico",+All!#REF!,0))</f>
        <v>#REF!</v>
      </c>
      <c r="BH100" s="483" t="e">
        <f>IF(+All!#REF!="New Mexico",+All!#REF!,IF(+All!#REF!="New Mexico",+All!#REF!,0))</f>
        <v>#REF!</v>
      </c>
      <c r="BI100" s="484" t="e">
        <f>IF(+All!#REF!="New Mexico",+All!#REF!,IF(+All!#REF!="New Mexico",+All!#REF!,0))</f>
        <v>#REF!</v>
      </c>
      <c r="BJ100" s="92" t="e">
        <f>IF(+All!#REF!="New Mexico",+All!#REF!,IF(+All!#REF!="New Mexico",+All!#REF!,0))</f>
        <v>#REF!</v>
      </c>
      <c r="BK100" s="93" t="e">
        <f>IF(+All!#REF!="New Mexico",+All!#REF!,IF(+All!#REF!="New Mexico",+All!#REF!,0))</f>
        <v>#REF!</v>
      </c>
    </row>
    <row r="101" spans="1:63" x14ac:dyDescent="0.8">
      <c r="A101" s="70">
        <f>IF(+All!$F891="New Mexico",+All!A891,IF(+All!$H891="New Mexico",+All!A891,0))</f>
        <v>12</v>
      </c>
      <c r="B101" s="480" t="str">
        <f>IF(+All!$F891="New Mexico",+All!B891,IF(+All!$H891="New Mexico",+All!B891,0))</f>
        <v>Sat</v>
      </c>
      <c r="C101" s="72">
        <f>IF(+All!$F891="New Mexico",+All!C891,IF(+All!$H891="New Mexico",+All!C891,0))</f>
        <v>44520</v>
      </c>
      <c r="D101" s="73">
        <f>IF(+All!$F891="New Mexico",+All!D891,IF(+All!$H891="New Mexico",+All!D891,0))</f>
        <v>0.875</v>
      </c>
      <c r="E101" s="707" t="str">
        <f>IF(+All!$F891="New Mexico",+All!E891,IF(+All!$H891="New Mexico",+All!E891,0))</f>
        <v>FS1</v>
      </c>
      <c r="F101" s="75" t="str">
        <f>IF(+All!$F891="New Mexico",+All!F891,IF(+All!$H891="New Mexico",+All!F891,0))</f>
        <v>New Mexico</v>
      </c>
      <c r="G101" s="76" t="str">
        <f>IF(+All!$F891="New Mexico",+All!G891,IF(+All!$H891="New Mexico",+All!G891,0))</f>
        <v>MWC</v>
      </c>
      <c r="H101" s="75" t="str">
        <f>IF(+All!$F891="New Mexico",+All!H891,IF(+All!$H891="New Mexico",+All!H891,0))</f>
        <v>Boise State</v>
      </c>
      <c r="I101" s="76" t="str">
        <f>IF(+All!$F891="New Mexico",+All!I891,IF(+All!$H891="New Mexico",+All!I891,0))</f>
        <v>MWC</v>
      </c>
      <c r="J101" s="706" t="str">
        <f>IF(+All!$F891="New Mexico",+All!J891,IF(+All!$H891="New Mexico",+All!J891,0))</f>
        <v>Boise State</v>
      </c>
      <c r="K101" s="707" t="str">
        <f>IF(+All!$F891="New Mexico",+All!K891,IF(+All!$H891="New Mexico",+All!K891,0))</f>
        <v>New Mexico</v>
      </c>
      <c r="L101" s="78">
        <f>IF(+All!$F891="New Mexico",+All!L891,IF(+All!$H891="New Mexico",+All!L891,0))</f>
        <v>27.5</v>
      </c>
      <c r="M101" s="79">
        <f>IF(+All!$F891="New Mexico",+All!M891,IF(+All!$H891="New Mexico",+All!M891,0))</f>
        <v>48</v>
      </c>
      <c r="N101" s="706" t="str">
        <f>IF(+All!$F891="New Mexico",+All!N891,IF(+All!$H891="New Mexico",+All!N891,0))</f>
        <v>Boise State</v>
      </c>
      <c r="O101" s="708">
        <f>IF(+All!$F891="New Mexico",+All!O891,IF(+All!$H891="New Mexico",+All!O891,0))</f>
        <v>37</v>
      </c>
      <c r="P101" s="708" t="str">
        <f>IF(+All!$F891="New Mexico",+All!P891,IF(+All!$H891="New Mexico",+All!P891,0))</f>
        <v>New Mexico</v>
      </c>
      <c r="Q101" s="707">
        <f>IF(+All!$F891="New Mexico",+All!Q891,IF(+All!$H891="New Mexico",+All!Q891,0))</f>
        <v>0</v>
      </c>
      <c r="R101" s="706" t="str">
        <f>IF(+All!$F891="New Mexico",+All!R891,IF(+All!$H891="New Mexico",+All!R891,0))</f>
        <v>Boise State</v>
      </c>
      <c r="S101" s="708" t="str">
        <f>IF(+All!$F891="New Mexico",+All!S891,IF(+All!$H891="New Mexico",+All!S891,0))</f>
        <v>New Mexico</v>
      </c>
      <c r="T101" s="706" t="str">
        <f>IF(+All!$F891="New Mexico",+All!T891,IF(+All!$H891="New Mexico",+All!T891,0))</f>
        <v>New Mexico</v>
      </c>
      <c r="U101" s="707" t="str">
        <f>IF(+All!$F891="New Mexico",+All!U891,IF(+All!$H891="New Mexico",+All!U891,0))</f>
        <v>L</v>
      </c>
      <c r="V101" s="706" t="e">
        <f>IF(+All!#REF!="New Mexico",+All!#REF!,IF(+All!#REF!="New Mexico",+All!#REF!,0))</f>
        <v>#REF!</v>
      </c>
      <c r="W101" s="707" t="e">
        <f>IF(+All!#REF!="New Mexico",+All!#REF!,IF(+All!#REF!="New Mexico",+All!#REF!,0))</f>
        <v>#REF!</v>
      </c>
      <c r="X101" s="706" t="e">
        <f>IF(+All!#REF!="New Mexico",+All!#REF!,IF(+All!#REF!="New Mexico",+All!#REF!,0))</f>
        <v>#REF!</v>
      </c>
      <c r="Y101" s="707" t="e">
        <f>IF(+All!#REF!="New Mexico",+All!#REF!,IF(+All!#REF!="New Mexico",+All!#REF!,0))</f>
        <v>#REF!</v>
      </c>
      <c r="Z101" s="706" t="e">
        <f>IF(+All!#REF!="New Mexico",+All!#REF!,IF(+All!#REF!="New Mexico",+All!#REF!,0))</f>
        <v>#REF!</v>
      </c>
      <c r="AA101" s="707" t="e">
        <f>IF(+All!#REF!="New Mexico",+All!#REF!,IF(+All!#REF!="New Mexico",+All!#REF!,0))</f>
        <v>#REF!</v>
      </c>
      <c r="AB101" s="706" t="e">
        <f>IF(+All!#REF!="New Mexico",+All!#REF!,IF(+All!#REF!="New Mexico",+All!#REF!,0))</f>
        <v>#REF!</v>
      </c>
      <c r="AC101" s="707" t="e">
        <f>IF(+All!#REF!="New Mexico",+All!#REF!,IF(+All!#REF!="New Mexico",+All!#REF!,0))</f>
        <v>#REF!</v>
      </c>
      <c r="AD101" s="706" t="e">
        <f>IF(+All!#REF!="New Mexico",+All!#REF!,IF(+All!#REF!="New Mexico",+All!#REF!,0))</f>
        <v>#REF!</v>
      </c>
      <c r="AE101" s="707" t="e">
        <f>IF(+All!#REF!="New Mexico",+All!#REF!,IF(+All!#REF!="New Mexico",+All!#REF!,0))</f>
        <v>#REF!</v>
      </c>
      <c r="AF101" s="706" t="e">
        <f>IF(+All!#REF!="New Mexico",+All!#REF!,IF(+All!#REF!="New Mexico",+All!#REF!,0))</f>
        <v>#REF!</v>
      </c>
      <c r="AG101" s="707" t="e">
        <f>IF(+All!#REF!="New Mexico",+All!#REF!,IF(+All!#REF!="New Mexico",+All!#REF!,0))</f>
        <v>#REF!</v>
      </c>
      <c r="AH101" s="706" t="e">
        <f>IF(+All!#REF!="New Mexico",+All!#REF!,IF(+All!#REF!="New Mexico",+All!#REF!,0))</f>
        <v>#REF!</v>
      </c>
      <c r="AI101" s="707" t="e">
        <f>IF(+All!#REF!="New Mexico",+All!#REF!,IF(+All!#REF!="New Mexico",+All!#REF!,0))</f>
        <v>#REF!</v>
      </c>
      <c r="AJ101" s="706" t="e">
        <f>IF(+All!#REF!="New Mexico",+All!#REF!,IF(+All!#REF!="New Mexico",+All!#REF!,0))</f>
        <v>#REF!</v>
      </c>
      <c r="AK101" s="707" t="e">
        <f>IF(+All!#REF!="New Mexico",+All!#REF!,IF(+All!#REF!="New Mexico",+All!#REF!,0))</f>
        <v>#REF!</v>
      </c>
      <c r="AL101" s="81" t="e">
        <f>IF(+All!#REF!="New Mexico",+All!#REF!,IF(+All!#REF!="New Mexico",+All!#REF!,0))</f>
        <v>#REF!</v>
      </c>
      <c r="AM101" s="82" t="e">
        <f>IF(+All!#REF!="New Mexico",+All!#REF!,IF(+All!#REF!="New Mexico",+All!#REF!,0))</f>
        <v>#REF!</v>
      </c>
      <c r="AN101" s="81" t="e">
        <f>IF(+All!#REF!="New Mexico",+All!#REF!,IF(+All!#REF!="New Mexico",+All!#REF!,0))</f>
        <v>#REF!</v>
      </c>
      <c r="AO101" s="83" t="e">
        <f>IF(+All!#REF!="New Mexico",+All!#REF!,IF(+All!#REF!="New Mexico",+All!#REF!,0))</f>
        <v>#REF!</v>
      </c>
      <c r="AP101" s="84" t="e">
        <f>IF(+All!#REF!="New Mexico",+All!#REF!,IF(+All!#REF!="New Mexico",+All!#REF!,0))</f>
        <v>#REF!</v>
      </c>
      <c r="AQ101" s="480" t="e">
        <f>IF(+All!#REF!="New Mexico",+All!#REF!,IF(+All!#REF!="New Mexico",+All!#REF!,0))</f>
        <v>#REF!</v>
      </c>
      <c r="AR101" s="482" t="e">
        <f>IF(+All!#REF!="New Mexico",+All!#REF!,IF(+All!#REF!="New Mexico",+All!#REF!,0))</f>
        <v>#REF!</v>
      </c>
      <c r="AS101" s="483" t="e">
        <f>IF(+All!#REF!="New Mexico",+All!#REF!,IF(+All!#REF!="New Mexico",+All!#REF!,0))</f>
        <v>#REF!</v>
      </c>
      <c r="AT101" s="483" t="e">
        <f>IF(+All!#REF!="New Mexico",+All!#REF!,IF(+All!#REF!="New Mexico",+All!#REF!,0))</f>
        <v>#REF!</v>
      </c>
      <c r="AU101" s="482" t="e">
        <f>IF(+All!#REF!="New Mexico",+All!#REF!,IF(+All!#REF!="New Mexico",+All!#REF!,0))</f>
        <v>#REF!</v>
      </c>
      <c r="AV101" s="483" t="e">
        <f>IF(+All!#REF!="New Mexico",+All!#REF!,IF(+All!#REF!="New Mexico",+All!#REF!,0))</f>
        <v>#REF!</v>
      </c>
      <c r="AW101" s="484" t="e">
        <f>IF(+All!#REF!="New Mexico",+All!#REF!,IF(+All!#REF!="New Mexico",+All!#REF!,0))</f>
        <v>#REF!</v>
      </c>
      <c r="AX101" s="483" t="e">
        <f>IF(+All!#REF!="New Mexico",+All!#REF!,IF(+All!#REF!="New Mexico",+All!#REF!,0))</f>
        <v>#REF!</v>
      </c>
      <c r="AY101" s="88" t="e">
        <f>IF(+All!#REF!="New Mexico",+All!#REF!,IF(+All!#REF!="New Mexico",+All!#REF!,0))</f>
        <v>#REF!</v>
      </c>
      <c r="AZ101" s="89" t="e">
        <f>IF(+All!#REF!="New Mexico",+All!#REF!,IF(+All!#REF!="New Mexico",+All!#REF!,0))</f>
        <v>#REF!</v>
      </c>
      <c r="BA101" s="90" t="e">
        <f>IF(+All!#REF!="New Mexico",+All!#REF!,IF(+All!#REF!="New Mexico",+All!#REF!,0))</f>
        <v>#REF!</v>
      </c>
      <c r="BB101" s="90" t="e">
        <f>IF(+All!#REF!="New Mexico",+All!#REF!,IF(+All!#REF!="New Mexico",+All!#REF!,0))</f>
        <v>#REF!</v>
      </c>
      <c r="BC101" s="91" t="e">
        <f>IF(+All!#REF!="New Mexico",+All!#REF!,IF(+All!#REF!="New Mexico",+All!#REF!,0))</f>
        <v>#REF!</v>
      </c>
      <c r="BD101" s="482" t="e">
        <f>IF(+All!#REF!="New Mexico",+All!#REF!,IF(+All!#REF!="New Mexico",+All!#REF!,0))</f>
        <v>#REF!</v>
      </c>
      <c r="BE101" s="483" t="e">
        <f>IF(+All!#REF!="New Mexico",+All!#REF!,IF(+All!#REF!="New Mexico",+All!#REF!,0))</f>
        <v>#REF!</v>
      </c>
      <c r="BF101" s="483" t="e">
        <f>IF(+All!#REF!="New Mexico",+All!#REF!,IF(+All!#REF!="New Mexico",+All!#REF!,0))</f>
        <v>#REF!</v>
      </c>
      <c r="BG101" s="482" t="e">
        <f>IF(+All!#REF!="New Mexico",+All!#REF!,IF(+All!#REF!="New Mexico",+All!#REF!,0))</f>
        <v>#REF!</v>
      </c>
      <c r="BH101" s="483" t="e">
        <f>IF(+All!#REF!="New Mexico",+All!#REF!,IF(+All!#REF!="New Mexico",+All!#REF!,0))</f>
        <v>#REF!</v>
      </c>
      <c r="BI101" s="484" t="e">
        <f>IF(+All!#REF!="New Mexico",+All!#REF!,IF(+All!#REF!="New Mexico",+All!#REF!,0))</f>
        <v>#REF!</v>
      </c>
      <c r="BJ101" s="92" t="e">
        <f>IF(+All!#REF!="New Mexico",+All!#REF!,IF(+All!#REF!="New Mexico",+All!#REF!,0))</f>
        <v>#REF!</v>
      </c>
      <c r="BK101" s="93" t="e">
        <f>IF(+All!#REF!="New Mexico",+All!#REF!,IF(+All!#REF!="New Mexico",+All!#REF!,0))</f>
        <v>#REF!</v>
      </c>
    </row>
    <row r="102" spans="1:63" x14ac:dyDescent="0.8">
      <c r="A102" s="70">
        <f>IF(+All!$F957="New Mexico",+All!A957,IF(+All!$H957="New Mexico",+All!A957,0))</f>
        <v>0</v>
      </c>
      <c r="B102" s="480">
        <f>IF(+All!$F957="New Mexico",+All!B957,IF(+All!$H957="New Mexico",+All!B957,0))</f>
        <v>0</v>
      </c>
      <c r="C102" s="72">
        <f>IF(+All!$F957="New Mexico",+All!C957,IF(+All!$H957="New Mexico",+All!C957,0))</f>
        <v>0</v>
      </c>
      <c r="D102" s="73">
        <f>IF(+All!$F957="New Mexico",+All!D957,IF(+All!$H957="New Mexico",+All!D957,0))</f>
        <v>0</v>
      </c>
      <c r="E102" s="707">
        <f>IF(+All!$F957="New Mexico",+All!E957,IF(+All!$H957="New Mexico",+All!E957,0))</f>
        <v>0</v>
      </c>
      <c r="F102" s="75">
        <f>IF(+All!$F957="New Mexico",+All!F957,IF(+All!$H957="New Mexico",+All!F957,0))</f>
        <v>0</v>
      </c>
      <c r="G102" s="76">
        <f>IF(+All!$F957="New Mexico",+All!G957,IF(+All!$H957="New Mexico",+All!G957,0))</f>
        <v>0</v>
      </c>
      <c r="H102" s="75">
        <f>IF(+All!$F957="New Mexico",+All!H957,IF(+All!$H957="New Mexico",+All!H957,0))</f>
        <v>0</v>
      </c>
      <c r="I102" s="76">
        <f>IF(+All!$F957="New Mexico",+All!I957,IF(+All!$H957="New Mexico",+All!I957,0))</f>
        <v>0</v>
      </c>
      <c r="J102" s="706">
        <f>IF(+All!$F957="New Mexico",+All!J957,IF(+All!$H957="New Mexico",+All!J957,0))</f>
        <v>0</v>
      </c>
      <c r="K102" s="707">
        <f>IF(+All!$F957="New Mexico",+All!K957,IF(+All!$H957="New Mexico",+All!K957,0))</f>
        <v>0</v>
      </c>
      <c r="L102" s="78">
        <f>IF(+All!$F957="New Mexico",+All!L957,IF(+All!$H957="New Mexico",+All!L957,0))</f>
        <v>0</v>
      </c>
      <c r="M102" s="79">
        <f>IF(+All!$F957="New Mexico",+All!M957,IF(+All!$H957="New Mexico",+All!M957,0))</f>
        <v>0</v>
      </c>
      <c r="N102" s="706">
        <f>IF(+All!$F957="New Mexico",+All!N957,IF(+All!$H957="New Mexico",+All!N957,0))</f>
        <v>0</v>
      </c>
      <c r="O102" s="708">
        <f>IF(+All!$F957="New Mexico",+All!O957,IF(+All!$H957="New Mexico",+All!O957,0))</f>
        <v>0</v>
      </c>
      <c r="P102" s="708">
        <f>IF(+All!$F957="New Mexico",+All!P957,IF(+All!$H957="New Mexico",+All!P957,0))</f>
        <v>0</v>
      </c>
      <c r="Q102" s="707">
        <f>IF(+All!$F957="New Mexico",+All!Q957,IF(+All!$H957="New Mexico",+All!Q957,0))</f>
        <v>0</v>
      </c>
      <c r="R102" s="706">
        <f>IF(+All!$F957="New Mexico",+All!R957,IF(+All!$H957="New Mexico",+All!R957,0))</f>
        <v>0</v>
      </c>
      <c r="S102" s="708">
        <f>IF(+All!$F957="New Mexico",+All!S957,IF(+All!$H957="New Mexico",+All!S957,0))</f>
        <v>0</v>
      </c>
      <c r="T102" s="706">
        <f>IF(+All!$F957="New Mexico",+All!T957,IF(+All!$H957="New Mexico",+All!T957,0))</f>
        <v>0</v>
      </c>
      <c r="U102" s="707">
        <f>IF(+All!$F957="New Mexico",+All!U957,IF(+All!$H957="New Mexico",+All!U957,0))</f>
        <v>0</v>
      </c>
      <c r="V102" s="706" t="e">
        <f>IF(+All!#REF!="New Mexico",+All!#REF!,IF(+All!#REF!="New Mexico",+All!#REF!,0))</f>
        <v>#REF!</v>
      </c>
      <c r="W102" s="707" t="e">
        <f>IF(+All!#REF!="New Mexico",+All!#REF!,IF(+All!#REF!="New Mexico",+All!#REF!,0))</f>
        <v>#REF!</v>
      </c>
      <c r="X102" s="706" t="e">
        <f>IF(+All!#REF!="New Mexico",+All!#REF!,IF(+All!#REF!="New Mexico",+All!#REF!,0))</f>
        <v>#REF!</v>
      </c>
      <c r="Y102" s="707" t="e">
        <f>IF(+All!#REF!="New Mexico",+All!#REF!,IF(+All!#REF!="New Mexico",+All!#REF!,0))</f>
        <v>#REF!</v>
      </c>
      <c r="Z102" s="706" t="e">
        <f>IF(+All!#REF!="New Mexico",+All!#REF!,IF(+All!#REF!="New Mexico",+All!#REF!,0))</f>
        <v>#REF!</v>
      </c>
      <c r="AA102" s="707" t="e">
        <f>IF(+All!#REF!="New Mexico",+All!#REF!,IF(+All!#REF!="New Mexico",+All!#REF!,0))</f>
        <v>#REF!</v>
      </c>
      <c r="AB102" s="706" t="e">
        <f>IF(+All!#REF!="New Mexico",+All!#REF!,IF(+All!#REF!="New Mexico",+All!#REF!,0))</f>
        <v>#REF!</v>
      </c>
      <c r="AC102" s="707" t="e">
        <f>IF(+All!#REF!="New Mexico",+All!#REF!,IF(+All!#REF!="New Mexico",+All!#REF!,0))</f>
        <v>#REF!</v>
      </c>
      <c r="AD102" s="706" t="e">
        <f>IF(+All!#REF!="New Mexico",+All!#REF!,IF(+All!#REF!="New Mexico",+All!#REF!,0))</f>
        <v>#REF!</v>
      </c>
      <c r="AE102" s="707" t="e">
        <f>IF(+All!#REF!="New Mexico",+All!#REF!,IF(+All!#REF!="New Mexico",+All!#REF!,0))</f>
        <v>#REF!</v>
      </c>
      <c r="AF102" s="706" t="e">
        <f>IF(+All!#REF!="New Mexico",+All!#REF!,IF(+All!#REF!="New Mexico",+All!#REF!,0))</f>
        <v>#REF!</v>
      </c>
      <c r="AG102" s="707" t="e">
        <f>IF(+All!#REF!="New Mexico",+All!#REF!,IF(+All!#REF!="New Mexico",+All!#REF!,0))</f>
        <v>#REF!</v>
      </c>
      <c r="AH102" s="706" t="e">
        <f>IF(+All!#REF!="New Mexico",+All!#REF!,IF(+All!#REF!="New Mexico",+All!#REF!,0))</f>
        <v>#REF!</v>
      </c>
      <c r="AI102" s="707" t="e">
        <f>IF(+All!#REF!="New Mexico",+All!#REF!,IF(+All!#REF!="New Mexico",+All!#REF!,0))</f>
        <v>#REF!</v>
      </c>
      <c r="AJ102" s="706" t="e">
        <f>IF(+All!#REF!="New Mexico",+All!#REF!,IF(+All!#REF!="New Mexico",+All!#REF!,0))</f>
        <v>#REF!</v>
      </c>
      <c r="AK102" s="707" t="e">
        <f>IF(+All!#REF!="New Mexico",+All!#REF!,IF(+All!#REF!="New Mexico",+All!#REF!,0))</f>
        <v>#REF!</v>
      </c>
      <c r="AL102" s="81" t="e">
        <f>IF(+All!#REF!="New Mexico",+All!#REF!,IF(+All!#REF!="New Mexico",+All!#REF!,0))</f>
        <v>#REF!</v>
      </c>
      <c r="AM102" s="82" t="e">
        <f>IF(+All!#REF!="New Mexico",+All!#REF!,IF(+All!#REF!="New Mexico",+All!#REF!,0))</f>
        <v>#REF!</v>
      </c>
      <c r="AN102" s="81" t="e">
        <f>IF(+All!#REF!="New Mexico",+All!#REF!,IF(+All!#REF!="New Mexico",+All!#REF!,0))</f>
        <v>#REF!</v>
      </c>
      <c r="AO102" s="83" t="e">
        <f>IF(+All!#REF!="New Mexico",+All!#REF!,IF(+All!#REF!="New Mexico",+All!#REF!,0))</f>
        <v>#REF!</v>
      </c>
      <c r="AP102" s="84" t="e">
        <f>IF(+All!#REF!="New Mexico",+All!#REF!,IF(+All!#REF!="New Mexico",+All!#REF!,0))</f>
        <v>#REF!</v>
      </c>
      <c r="AQ102" s="480" t="e">
        <f>IF(+All!#REF!="New Mexico",+All!#REF!,IF(+All!#REF!="New Mexico",+All!#REF!,0))</f>
        <v>#REF!</v>
      </c>
      <c r="AR102" s="482" t="e">
        <f>IF(+All!#REF!="New Mexico",+All!#REF!,IF(+All!#REF!="New Mexico",+All!#REF!,0))</f>
        <v>#REF!</v>
      </c>
      <c r="AS102" s="483" t="e">
        <f>IF(+All!#REF!="New Mexico",+All!#REF!,IF(+All!#REF!="New Mexico",+All!#REF!,0))</f>
        <v>#REF!</v>
      </c>
      <c r="AT102" s="483" t="e">
        <f>IF(+All!#REF!="New Mexico",+All!#REF!,IF(+All!#REF!="New Mexico",+All!#REF!,0))</f>
        <v>#REF!</v>
      </c>
      <c r="AU102" s="482" t="e">
        <f>IF(+All!#REF!="New Mexico",+All!#REF!,IF(+All!#REF!="New Mexico",+All!#REF!,0))</f>
        <v>#REF!</v>
      </c>
      <c r="AV102" s="483" t="e">
        <f>IF(+All!#REF!="New Mexico",+All!#REF!,IF(+All!#REF!="New Mexico",+All!#REF!,0))</f>
        <v>#REF!</v>
      </c>
      <c r="AW102" s="484" t="e">
        <f>IF(+All!#REF!="New Mexico",+All!#REF!,IF(+All!#REF!="New Mexico",+All!#REF!,0))</f>
        <v>#REF!</v>
      </c>
      <c r="AX102" s="483" t="e">
        <f>IF(+All!#REF!="New Mexico",+All!#REF!,IF(+All!#REF!="New Mexico",+All!#REF!,0))</f>
        <v>#REF!</v>
      </c>
      <c r="AY102" s="88" t="e">
        <f>IF(+All!#REF!="New Mexico",+All!#REF!,IF(+All!#REF!="New Mexico",+All!#REF!,0))</f>
        <v>#REF!</v>
      </c>
      <c r="AZ102" s="89" t="e">
        <f>IF(+All!#REF!="New Mexico",+All!#REF!,IF(+All!#REF!="New Mexico",+All!#REF!,0))</f>
        <v>#REF!</v>
      </c>
      <c r="BA102" s="90" t="e">
        <f>IF(+All!#REF!="New Mexico",+All!#REF!,IF(+All!#REF!="New Mexico",+All!#REF!,0))</f>
        <v>#REF!</v>
      </c>
      <c r="BB102" s="90" t="e">
        <f>IF(+All!#REF!="New Mexico",+All!#REF!,IF(+All!#REF!="New Mexico",+All!#REF!,0))</f>
        <v>#REF!</v>
      </c>
      <c r="BC102" s="91" t="e">
        <f>IF(+All!#REF!="New Mexico",+All!#REF!,IF(+All!#REF!="New Mexico",+All!#REF!,0))</f>
        <v>#REF!</v>
      </c>
      <c r="BD102" s="482" t="e">
        <f>IF(+All!#REF!="New Mexico",+All!#REF!,IF(+All!#REF!="New Mexico",+All!#REF!,0))</f>
        <v>#REF!</v>
      </c>
      <c r="BE102" s="483" t="e">
        <f>IF(+All!#REF!="New Mexico",+All!#REF!,IF(+All!#REF!="New Mexico",+All!#REF!,0))</f>
        <v>#REF!</v>
      </c>
      <c r="BF102" s="483" t="e">
        <f>IF(+All!#REF!="New Mexico",+All!#REF!,IF(+All!#REF!="New Mexico",+All!#REF!,0))</f>
        <v>#REF!</v>
      </c>
      <c r="BG102" s="482" t="e">
        <f>IF(+All!#REF!="New Mexico",+All!#REF!,IF(+All!#REF!="New Mexico",+All!#REF!,0))</f>
        <v>#REF!</v>
      </c>
      <c r="BH102" s="483" t="e">
        <f>IF(+All!#REF!="New Mexico",+All!#REF!,IF(+All!#REF!="New Mexico",+All!#REF!,0))</f>
        <v>#REF!</v>
      </c>
      <c r="BI102" s="484" t="e">
        <f>IF(+All!#REF!="New Mexico",+All!#REF!,IF(+All!#REF!="New Mexico",+All!#REF!,0))</f>
        <v>#REF!</v>
      </c>
      <c r="BJ102" s="92" t="e">
        <f>IF(+All!#REF!="New Mexico",+All!#REF!,IF(+All!#REF!="New Mexico",+All!#REF!,0))</f>
        <v>#REF!</v>
      </c>
      <c r="BK102" s="93" t="e">
        <f>IF(+All!#REF!="New Mexico",+All!#REF!,IF(+All!#REF!="New Mexico",+All!#REF!,0))</f>
        <v>#REF!</v>
      </c>
    </row>
    <row r="103" spans="1:63" x14ac:dyDescent="0.8">
      <c r="A103" s="52"/>
      <c r="B103" s="53"/>
      <c r="C103" s="54"/>
      <c r="D103" s="55"/>
      <c r="E103" s="709"/>
      <c r="F103" s="1219" t="str">
        <f>H104</f>
        <v>San Diego State</v>
      </c>
      <c r="G103" s="1253"/>
      <c r="H103" s="1253"/>
      <c r="I103" s="1254"/>
      <c r="J103" s="705"/>
      <c r="K103" s="709"/>
      <c r="L103" s="58"/>
      <c r="M103" s="59"/>
      <c r="N103" s="705"/>
      <c r="O103" s="9"/>
      <c r="P103" s="9"/>
      <c r="Q103" s="709"/>
      <c r="R103" s="705"/>
      <c r="S103" s="9"/>
      <c r="T103" s="705"/>
      <c r="U103" s="709"/>
      <c r="V103" s="705"/>
      <c r="W103" s="716"/>
      <c r="X103" s="705"/>
      <c r="Y103" s="709"/>
      <c r="Z103" s="705"/>
      <c r="AA103" s="709"/>
      <c r="AB103" s="705"/>
      <c r="AC103" s="709"/>
      <c r="AD103" s="715"/>
      <c r="AE103" s="716"/>
      <c r="AF103" s="715"/>
      <c r="AG103" s="716"/>
      <c r="AH103" s="715"/>
      <c r="AI103" s="716"/>
      <c r="AJ103" s="715"/>
      <c r="AK103" s="716"/>
      <c r="AL103" s="61"/>
      <c r="AM103" s="62"/>
      <c r="AN103" s="62"/>
      <c r="AO103" s="63"/>
      <c r="AP103" s="64"/>
      <c r="AQ103" s="65"/>
      <c r="AR103" s="66"/>
      <c r="AS103" s="67"/>
      <c r="AT103" s="67"/>
      <c r="AU103" s="66"/>
      <c r="AV103" s="67"/>
      <c r="AW103" s="49"/>
      <c r="AX103" s="48"/>
      <c r="AY103" s="66"/>
      <c r="AZ103" s="67"/>
      <c r="BA103" s="49"/>
      <c r="BB103" s="49"/>
      <c r="BC103" s="65"/>
      <c r="BD103" s="66"/>
      <c r="BE103" s="67"/>
      <c r="BF103" s="67"/>
      <c r="BG103" s="66"/>
      <c r="BH103" s="67"/>
      <c r="BI103" s="49"/>
      <c r="BJ103" s="68"/>
      <c r="BK103" s="69"/>
    </row>
    <row r="104" spans="1:63" x14ac:dyDescent="0.8">
      <c r="A104" s="70">
        <f>IF(+All!$F69="San Diego State",+All!A69,IF(+All!$H69="San Diego State",+All!A69,0))</f>
        <v>1</v>
      </c>
      <c r="B104" s="480" t="str">
        <f>IF(+All!$F69="San Diego State",+All!B69,IF(+All!$H69="San Diego State",+All!B69,0))</f>
        <v>Sat</v>
      </c>
      <c r="C104" s="72">
        <f>IF(+All!$F69="San Diego State",+All!C69,IF(+All!$H69="San Diego State",+All!C69,0))</f>
        <v>44443</v>
      </c>
      <c r="D104" s="73">
        <f>IF(+All!$F69="San Diego State",+All!D69,IF(+All!$H69="San Diego State",+All!D69,0))</f>
        <v>0.9375</v>
      </c>
      <c r="E104" s="707" t="str">
        <f>IF(+All!$F69="San Diego State",+All!E69,IF(+All!$H69="San Diego State",+All!E69,0))</f>
        <v>CBSSN</v>
      </c>
      <c r="F104" s="75" t="str">
        <f>IF(+All!$F69="San Diego State",+All!F69,IF(+All!$H69="San Diego State",+All!F69,0))</f>
        <v>New Mexico State</v>
      </c>
      <c r="G104" s="76" t="str">
        <f>IF(+All!$F69="San Diego State",+All!G69,IF(+All!$H69="San Diego State",+All!G69,0))</f>
        <v>Ind</v>
      </c>
      <c r="H104" s="75" t="str">
        <f>IF(+All!$F69="San Diego State",+All!H69,IF(+All!$H69="San Diego State",+All!H69,0))</f>
        <v>San Diego State</v>
      </c>
      <c r="I104" s="76" t="str">
        <f>IF(+All!$F69="San Diego State",+All!I69,IF(+All!$H69="San Diego State",+All!I69,0))</f>
        <v>MWC</v>
      </c>
      <c r="J104" s="706" t="str">
        <f>IF(+All!$F69="San Diego State",+All!J69,IF(+All!$H69="San Diego State",+All!J69,0))</f>
        <v>San Diego State</v>
      </c>
      <c r="K104" s="707" t="str">
        <f>IF(+All!$F69="San Diego State",+All!K69,IF(+All!$H69="San Diego State",+All!K69,0))</f>
        <v>New Mexico State</v>
      </c>
      <c r="L104" s="78">
        <f>IF(+All!$F69="San Diego State",+All!L69,IF(+All!$H69="San Diego State",+All!L69,0))</f>
        <v>31</v>
      </c>
      <c r="M104" s="79">
        <f>IF(+All!$F69="San Diego State",+All!M69,IF(+All!$H69="San Diego State",+All!M69,0))</f>
        <v>51</v>
      </c>
      <c r="N104" s="706" t="str">
        <f>IF(+All!$F69="San Diego State",+All!N69,IF(+All!$H69="San Diego State",+All!N69,0))</f>
        <v>San Diego State</v>
      </c>
      <c r="O104" s="708">
        <f>IF(+All!$F69="San Diego State",+All!O69,IF(+All!$H69="San Diego State",+All!O69,0))</f>
        <v>28</v>
      </c>
      <c r="P104" s="708" t="str">
        <f>IF(+All!$F69="San Diego State",+All!P69,IF(+All!$H69="San Diego State",+All!P69,0))</f>
        <v>New Mexico State</v>
      </c>
      <c r="Q104" s="707">
        <f>IF(+All!$F69="San Diego State",+All!Q69,IF(+All!$H69="San Diego State",+All!Q69,0))</f>
        <v>10</v>
      </c>
      <c r="R104" s="706" t="str">
        <f>IF(+All!$F69="San Diego State",+All!R69,IF(+All!$H69="San Diego State",+All!R69,0))</f>
        <v>New Mexico State</v>
      </c>
      <c r="S104" s="708" t="str">
        <f>IF(+All!$F69="San Diego State",+All!S69,IF(+All!$H69="San Diego State",+All!S69,0))</f>
        <v>San Diego State</v>
      </c>
      <c r="T104" s="706" t="str">
        <f>IF(+All!$F69="San Diego State",+All!T69,IF(+All!$H69="San Diego State",+All!T69,0))</f>
        <v>New Mexico State</v>
      </c>
      <c r="U104" s="707" t="str">
        <f>IF(+All!$F69="San Diego State",+All!U69,IF(+All!$H69="San Diego State",+All!U69,0))</f>
        <v>W</v>
      </c>
      <c r="V104" s="705"/>
      <c r="W104" s="826"/>
      <c r="X104" s="705"/>
      <c r="Y104" s="709"/>
      <c r="Z104" s="705"/>
      <c r="AA104" s="709"/>
      <c r="AB104" s="705"/>
      <c r="AC104" s="709"/>
      <c r="AD104" s="825"/>
      <c r="AE104" s="826"/>
      <c r="AF104" s="825"/>
      <c r="AG104" s="826"/>
      <c r="AH104" s="825"/>
      <c r="AI104" s="826"/>
      <c r="AJ104" s="825"/>
      <c r="AK104" s="826"/>
      <c r="AL104" s="61"/>
      <c r="AM104" s="62"/>
      <c r="AN104" s="62"/>
      <c r="AO104" s="63"/>
      <c r="AP104" s="64"/>
      <c r="AQ104" s="65"/>
      <c r="AR104" s="66"/>
      <c r="AS104" s="67"/>
      <c r="AT104" s="67"/>
      <c r="AU104" s="66"/>
      <c r="AV104" s="67"/>
      <c r="AW104" s="49"/>
      <c r="AX104" s="48"/>
      <c r="AY104" s="66"/>
      <c r="AZ104" s="67"/>
      <c r="BA104" s="49"/>
      <c r="BB104" s="49"/>
      <c r="BC104" s="65"/>
      <c r="BD104" s="66"/>
      <c r="BE104" s="67"/>
      <c r="BF104" s="67"/>
      <c r="BG104" s="66"/>
      <c r="BH104" s="67"/>
      <c r="BI104" s="49"/>
      <c r="BJ104" s="68"/>
      <c r="BK104" s="69"/>
    </row>
    <row r="105" spans="1:63" x14ac:dyDescent="0.8">
      <c r="A105" s="70">
        <f>IF(+All!$F157="San Diego State",+All!A157,IF(+All!$H157="San Diego State",+All!A157,0))</f>
        <v>2</v>
      </c>
      <c r="B105" s="480" t="str">
        <f>IF(+All!$F157="San Diego State",+All!B157,IF(+All!$H157="San Diego State",+All!B157,0))</f>
        <v>Sat</v>
      </c>
      <c r="C105" s="72">
        <f>IF(+All!$F157="San Diego State",+All!C157,IF(+All!$H157="San Diego State",+All!C157,0))</f>
        <v>44450</v>
      </c>
      <c r="D105" s="73">
        <f>IF(+All!$F157="San Diego State",+All!D157,IF(+All!$H157="San Diego State",+All!D157,0))</f>
        <v>0.91666666666666663</v>
      </c>
      <c r="E105" s="707" t="str">
        <f>IF(+All!$F157="San Diego State",+All!E157,IF(+All!$H157="San Diego State",+All!E157,0))</f>
        <v>PAC12</v>
      </c>
      <c r="F105" s="75" t="str">
        <f>IF(+All!$F157="San Diego State",+All!F157,IF(+All!$H157="San Diego State",+All!F157,0))</f>
        <v>San Diego State</v>
      </c>
      <c r="G105" s="76" t="str">
        <f>IF(+All!$F157="San Diego State",+All!G157,IF(+All!$H157="San Diego State",+All!G157,0))</f>
        <v>MWC</v>
      </c>
      <c r="H105" s="75" t="str">
        <f>IF(+All!$F157="San Diego State",+All!H157,IF(+All!$H157="San Diego State",+All!H157,0))</f>
        <v>Arizona</v>
      </c>
      <c r="I105" s="76" t="str">
        <f>IF(+All!$F157="San Diego State",+All!I157,IF(+All!$H157="San Diego State",+All!I157,0))</f>
        <v>P12</v>
      </c>
      <c r="J105" s="706" t="str">
        <f>IF(+All!$F157="San Diego State",+All!J157,IF(+All!$H157="San Diego State",+All!J157,0))</f>
        <v>Arizona</v>
      </c>
      <c r="K105" s="707" t="str">
        <f>IF(+All!$F157="San Diego State",+All!K157,IF(+All!$H157="San Diego State",+All!K157,0))</f>
        <v>San Diego State</v>
      </c>
      <c r="L105" s="78">
        <f>IF(+All!$F157="San Diego State",+All!L157,IF(+All!$H157="San Diego State",+All!L157,0))</f>
        <v>2</v>
      </c>
      <c r="M105" s="79">
        <f>IF(+All!$F157="San Diego State",+All!M157,IF(+All!$H157="San Diego State",+All!M157,0))</f>
        <v>47</v>
      </c>
      <c r="N105" s="706" t="str">
        <f>IF(+All!$F157="San Diego State",+All!N157,IF(+All!$H157="San Diego State",+All!N157,0))</f>
        <v>San Diego State</v>
      </c>
      <c r="O105" s="708">
        <f>IF(+All!$F157="San Diego State",+All!O157,IF(+All!$H157="San Diego State",+All!O157,0))</f>
        <v>38</v>
      </c>
      <c r="P105" s="708" t="str">
        <f>IF(+All!$F157="San Diego State",+All!P157,IF(+All!$H157="San Diego State",+All!P157,0))</f>
        <v>Arizona</v>
      </c>
      <c r="Q105" s="707">
        <f>IF(+All!$F157="San Diego State",+All!Q157,IF(+All!$H157="San Diego State",+All!Q157,0))</f>
        <v>14</v>
      </c>
      <c r="R105" s="706" t="str">
        <f>IF(+All!$F157="San Diego State",+All!R157,IF(+All!$H157="San Diego State",+All!R157,0))</f>
        <v>San Diego State</v>
      </c>
      <c r="S105" s="708" t="str">
        <f>IF(+All!$F157="San Diego State",+All!S157,IF(+All!$H157="San Diego State",+All!S157,0))</f>
        <v>Arizona</v>
      </c>
      <c r="T105" s="706" t="str">
        <f>IF(+All!$F157="San Diego State",+All!T157,IF(+All!$H157="San Diego State",+All!T157,0))</f>
        <v>San Diego State</v>
      </c>
      <c r="U105" s="707" t="str">
        <f>IF(+All!$F157="San Diego State",+All!U157,IF(+All!$H157="San Diego State",+All!U157,0))</f>
        <v>W</v>
      </c>
      <c r="V105" s="706">
        <f>IF(+All!$F842="San Diego State",+All!#REF!,IF(+All!$H842="San Diego State",+All!#REF!,0))</f>
        <v>0</v>
      </c>
      <c r="W105" s="707">
        <f>IF(+All!$F842="San Diego State",+All!#REF!,IF(+All!$H842="San Diego State",+All!#REF!,0))</f>
        <v>0</v>
      </c>
      <c r="X105" s="706">
        <f>IF(+All!$F842="San Diego State",+All!#REF!,IF(+All!$H842="San Diego State",+All!#REF!,0))</f>
        <v>0</v>
      </c>
      <c r="Y105" s="707">
        <f>IF(+All!$F842="San Diego State",+All!#REF!,IF(+All!$H842="San Diego State",+All!#REF!,0))</f>
        <v>0</v>
      </c>
      <c r="Z105" s="706">
        <f>IF(+All!$F842="San Diego State",+All!#REF!,IF(+All!$H842="San Diego State",+All!#REF!,0))</f>
        <v>0</v>
      </c>
      <c r="AA105" s="707">
        <f>IF(+All!$F842="San Diego State",+All!#REF!,IF(+All!$H842="San Diego State",+All!#REF!,0))</f>
        <v>0</v>
      </c>
      <c r="AB105" s="706">
        <f>IF(+All!$F842="San Diego State",+All!#REF!,IF(+All!$H842="San Diego State",+All!#REF!,0))</f>
        <v>0</v>
      </c>
      <c r="AC105" s="707">
        <f>IF(+All!$F842="San Diego State",+All!#REF!,IF(+All!$H842="San Diego State",+All!#REF!,0))</f>
        <v>0</v>
      </c>
      <c r="AD105" s="706">
        <f>IF(+All!$F842="San Diego State",+All!#REF!,IF(+All!$H842="San Diego State",+All!#REF!,0))</f>
        <v>0</v>
      </c>
      <c r="AE105" s="707">
        <f>IF(+All!$F842="San Diego State",+All!#REF!,IF(+All!$H842="San Diego State",+All!#REF!,0))</f>
        <v>0</v>
      </c>
      <c r="AF105" s="706">
        <f>IF(+All!$F842="San Diego State",+All!#REF!,IF(+All!$H842="San Diego State",+All!#REF!,0))</f>
        <v>0</v>
      </c>
      <c r="AG105" s="707">
        <f>IF(+All!$F842="San Diego State",+All!#REF!,IF(+All!$H842="San Diego State",+All!#REF!,0))</f>
        <v>0</v>
      </c>
      <c r="AH105" s="706">
        <f>IF(+All!$F842="San Diego State",+All!#REF!,IF(+All!$H842="San Diego State",+All!#REF!,0))</f>
        <v>0</v>
      </c>
      <c r="AI105" s="707">
        <f>IF(+All!$F842="San Diego State",+All!#REF!,IF(+All!$H842="San Diego State",+All!#REF!,0))</f>
        <v>0</v>
      </c>
      <c r="AJ105" s="706">
        <f>IF(+All!$F842="San Diego State",+All!#REF!,IF(+All!$H842="San Diego State",+All!#REF!,0))</f>
        <v>0</v>
      </c>
      <c r="AK105" s="707">
        <f>IF(+All!$F842="San Diego State",+All!#REF!,IF(+All!$H842="San Diego State",+All!#REF!,0))</f>
        <v>0</v>
      </c>
      <c r="AL105" s="81">
        <f>IF(+All!$F842="San Diego State",+All!V842,IF(+All!$H842="San Diego State",+All!V842,0))</f>
        <v>0</v>
      </c>
      <c r="AM105" s="82">
        <f>IF(+All!$F842="San Diego State",+All!W842,IF(+All!$H842="San Diego State",+All!W842,0))</f>
        <v>0</v>
      </c>
      <c r="AN105" s="81">
        <f>IF(+All!$F842="San Diego State",+All!X842,IF(+All!$H842="San Diego State",+All!X842,0))</f>
        <v>0</v>
      </c>
      <c r="AO105" s="83">
        <f>IF(+All!$F842="San Diego State",+All!Y842,IF(+All!$H842="San Diego State",+All!Y842,0))</f>
        <v>0</v>
      </c>
      <c r="AP105" s="84">
        <f>IF(+All!$F842="San Diego State",+All!Z842,IF(+All!$H842="San Diego State",+All!Z842,0))</f>
        <v>0</v>
      </c>
      <c r="AQ105" s="480">
        <f>IF(+All!$F842="San Diego State",+All!#REF!,IF(+All!$H842="San Diego State",+All!#REF!,0))</f>
        <v>0</v>
      </c>
      <c r="AR105" s="482">
        <f>IF(+All!$F842="San Diego State",+All!#REF!,IF(+All!$H842="San Diego State",+All!#REF!,0))</f>
        <v>0</v>
      </c>
      <c r="AS105" s="483">
        <f>IF(+All!$F842="San Diego State",+All!#REF!,IF(+All!$H842="San Diego State",+All!#REF!,0))</f>
        <v>0</v>
      </c>
      <c r="AT105" s="483">
        <f>IF(+All!$F842="San Diego State",+All!#REF!,IF(+All!$H842="San Diego State",+All!#REF!,0))</f>
        <v>0</v>
      </c>
      <c r="AU105" s="482">
        <f>IF(+All!$F842="San Diego State",+All!#REF!,IF(+All!$H842="San Diego State",+All!#REF!,0))</f>
        <v>0</v>
      </c>
      <c r="AV105" s="483">
        <f>IF(+All!$F842="San Diego State",+All!#REF!,IF(+All!$H842="San Diego State",+All!#REF!,0))</f>
        <v>0</v>
      </c>
      <c r="AW105" s="484">
        <f>IF(+All!$F842="San Diego State",+All!#REF!,IF(+All!$H842="San Diego State",+All!#REF!,0))</f>
        <v>0</v>
      </c>
      <c r="AX105" s="483">
        <f>IF(+All!$F842="San Diego State",+All!#REF!,IF(+All!$H842="San Diego State",+All!#REF!,0))</f>
        <v>0</v>
      </c>
      <c r="AY105" s="88">
        <f>IF(+All!$F842="San Diego State",+All!#REF!,IF(+All!$H842="San Diego State",+All!#REF!,0))</f>
        <v>0</v>
      </c>
      <c r="AZ105" s="89">
        <f>IF(+All!$F842="San Diego State",+All!#REF!,IF(+All!$H842="San Diego State",+All!#REF!,0))</f>
        <v>0</v>
      </c>
      <c r="BA105" s="90">
        <f>IF(+All!$F842="San Diego State",+All!#REF!,IF(+All!$H842="San Diego State",+All!#REF!,0))</f>
        <v>0</v>
      </c>
      <c r="BB105" s="90">
        <f>IF(+All!$F842="San Diego State",+All!#REF!,IF(+All!$H842="San Diego State",+All!#REF!,0))</f>
        <v>0</v>
      </c>
      <c r="BC105" s="91">
        <f>IF(+All!$F842="San Diego State",+All!#REF!,IF(+All!$H842="San Diego State",+All!#REF!,0))</f>
        <v>0</v>
      </c>
      <c r="BD105" s="482">
        <f>IF(+All!$F842="San Diego State",+All!#REF!,IF(+All!$H842="San Diego State",+All!#REF!,0))</f>
        <v>0</v>
      </c>
      <c r="BE105" s="483">
        <f>IF(+All!$F842="San Diego State",+All!#REF!,IF(+All!$H842="San Diego State",+All!#REF!,0))</f>
        <v>0</v>
      </c>
      <c r="BF105" s="483">
        <f>IF(+All!$F842="San Diego State",+All!#REF!,IF(+All!$H842="San Diego State",+All!#REF!,0))</f>
        <v>0</v>
      </c>
      <c r="BG105" s="482">
        <f>IF(+All!$F842="San Diego State",+All!#REF!,IF(+All!$H842="San Diego State",+All!#REF!,0))</f>
        <v>0</v>
      </c>
      <c r="BH105" s="483">
        <f>IF(+All!$F842="San Diego State",+All!#REF!,IF(+All!$H842="San Diego State",+All!#REF!,0))</f>
        <v>0</v>
      </c>
      <c r="BI105" s="484">
        <f>IF(+All!$F842="San Diego State",+All!#REF!,IF(+All!$H842="San Diego State",+All!#REF!,0))</f>
        <v>0</v>
      </c>
      <c r="BJ105" s="92">
        <f>IF(+All!$F842="San Diego State",+All!#REF!,IF(+All!$H842="San Diego State",+All!#REF!,0))</f>
        <v>0</v>
      </c>
      <c r="BK105" s="93">
        <f>IF(+All!$F842="San Diego State",+All!#REF!,IF(+All!$H842="San Diego State",+All!#REF!,0))</f>
        <v>0</v>
      </c>
    </row>
    <row r="106" spans="1:63" x14ac:dyDescent="0.8">
      <c r="A106" s="70">
        <f>IF(+All!$F224="San Diego State",+All!A224,IF(+All!$H224="San Diego State",+All!A224,0))</f>
        <v>3</v>
      </c>
      <c r="B106" s="480" t="str">
        <f>IF(+All!$F224="San Diego State",+All!B224,IF(+All!$H224="San Diego State",+All!B224,0))</f>
        <v>Sat</v>
      </c>
      <c r="C106" s="72">
        <f>IF(+All!$F224="San Diego State",+All!C224,IF(+All!$H224="San Diego State",+All!C224,0))</f>
        <v>44457</v>
      </c>
      <c r="D106" s="73">
        <f>IF(+All!$F224="San Diego State",+All!D224,IF(+All!$H224="San Diego State",+All!D224,0))</f>
        <v>0.79166666666666663</v>
      </c>
      <c r="E106" s="707" t="str">
        <f>IF(+All!$F224="San Diego State",+All!E224,IF(+All!$H224="San Diego State",+All!E224,0))</f>
        <v>CBSSN</v>
      </c>
      <c r="F106" s="75" t="str">
        <f>IF(+All!$F224="San Diego State",+All!F224,IF(+All!$H224="San Diego State",+All!F224,0))</f>
        <v>Utah</v>
      </c>
      <c r="G106" s="76" t="str">
        <f>IF(+All!$F224="San Diego State",+All!G224,IF(+All!$H224="San Diego State",+All!G224,0))</f>
        <v>P12</v>
      </c>
      <c r="H106" s="75" t="str">
        <f>IF(+All!$F224="San Diego State",+All!H224,IF(+All!$H224="San Diego State",+All!H224,0))</f>
        <v>San Diego State</v>
      </c>
      <c r="I106" s="76" t="str">
        <f>IF(+All!$F224="San Diego State",+All!I224,IF(+All!$H224="San Diego State",+All!I224,0))</f>
        <v>MWC</v>
      </c>
      <c r="J106" s="706" t="str">
        <f>IF(+All!$F224="San Diego State",+All!J224,IF(+All!$H224="San Diego State",+All!J224,0))</f>
        <v>Utah</v>
      </c>
      <c r="K106" s="707" t="str">
        <f>IF(+All!$F224="San Diego State",+All!K224,IF(+All!$H224="San Diego State",+All!K224,0))</f>
        <v>San Diego State</v>
      </c>
      <c r="L106" s="78">
        <f>IF(+All!$F224="San Diego State",+All!L224,IF(+All!$H224="San Diego State",+All!L224,0))</f>
        <v>9</v>
      </c>
      <c r="M106" s="79">
        <f>IF(+All!$F224="San Diego State",+All!M224,IF(+All!$H224="San Diego State",+All!M224,0))</f>
        <v>44</v>
      </c>
      <c r="N106" s="706" t="str">
        <f>IF(+All!$F224="San Diego State",+All!N224,IF(+All!$H224="San Diego State",+All!N224,0))</f>
        <v>San Diego State</v>
      </c>
      <c r="O106" s="708">
        <f>IF(+All!$F224="San Diego State",+All!O224,IF(+All!$H224="San Diego State",+All!O224,0))</f>
        <v>33</v>
      </c>
      <c r="P106" s="708" t="str">
        <f>IF(+All!$F224="San Diego State",+All!P224,IF(+All!$H224="San Diego State",+All!P224,0))</f>
        <v>Utah</v>
      </c>
      <c r="Q106" s="707">
        <f>IF(+All!$F224="San Diego State",+All!Q224,IF(+All!$H224="San Diego State",+All!Q224,0))</f>
        <v>31</v>
      </c>
      <c r="R106" s="706" t="str">
        <f>IF(+All!$F224="San Diego State",+All!R224,IF(+All!$H224="San Diego State",+All!R224,0))</f>
        <v>San Diego State</v>
      </c>
      <c r="S106" s="708" t="str">
        <f>IF(+All!$F224="San Diego State",+All!S224,IF(+All!$H224="San Diego State",+All!S224,0))</f>
        <v>Utah</v>
      </c>
      <c r="T106" s="706" t="str">
        <f>IF(+All!$F224="San Diego State",+All!T224,IF(+All!$H224="San Diego State",+All!T224,0))</f>
        <v>San Diego State</v>
      </c>
      <c r="U106" s="707" t="str">
        <f>IF(+All!$F224="San Diego State",+All!U224,IF(+All!$H224="San Diego State",+All!U224,0))</f>
        <v>W</v>
      </c>
      <c r="V106" s="706" t="e">
        <f>IF(+All!#REF!="San Diego State",+All!#REF!,IF(+All!#REF!="San Diego State",+All!#REF!,0))</f>
        <v>#REF!</v>
      </c>
      <c r="W106" s="707" t="e">
        <f>IF(+All!#REF!="San Diego State",+All!#REF!,IF(+All!#REF!="San Diego State",+All!#REF!,0))</f>
        <v>#REF!</v>
      </c>
      <c r="X106" s="706" t="e">
        <f>IF(+All!#REF!="San Diego State",+All!#REF!,IF(+All!#REF!="San Diego State",+All!#REF!,0))</f>
        <v>#REF!</v>
      </c>
      <c r="Y106" s="707" t="e">
        <f>IF(+All!#REF!="San Diego State",+All!#REF!,IF(+All!#REF!="San Diego State",+All!#REF!,0))</f>
        <v>#REF!</v>
      </c>
      <c r="Z106" s="706" t="e">
        <f>IF(+All!#REF!="San Diego State",+All!#REF!,IF(+All!#REF!="San Diego State",+All!#REF!,0))</f>
        <v>#REF!</v>
      </c>
      <c r="AA106" s="707" t="e">
        <f>IF(+All!#REF!="San Diego State",+All!#REF!,IF(+All!#REF!="San Diego State",+All!#REF!,0))</f>
        <v>#REF!</v>
      </c>
      <c r="AB106" s="706" t="e">
        <f>IF(+All!#REF!="San Diego State",+All!#REF!,IF(+All!#REF!="San Diego State",+All!#REF!,0))</f>
        <v>#REF!</v>
      </c>
      <c r="AC106" s="707" t="e">
        <f>IF(+All!#REF!="San Diego State",+All!#REF!,IF(+All!#REF!="San Diego State",+All!#REF!,0))</f>
        <v>#REF!</v>
      </c>
      <c r="AD106" s="706" t="e">
        <f>IF(+All!#REF!="San Diego State",+All!#REF!,IF(+All!#REF!="San Diego State",+All!#REF!,0))</f>
        <v>#REF!</v>
      </c>
      <c r="AE106" s="707" t="e">
        <f>IF(+All!#REF!="San Diego State",+All!#REF!,IF(+All!#REF!="San Diego State",+All!#REF!,0))</f>
        <v>#REF!</v>
      </c>
      <c r="AF106" s="706" t="e">
        <f>IF(+All!#REF!="San Diego State",+All!#REF!,IF(+All!#REF!="San Diego State",+All!#REF!,0))</f>
        <v>#REF!</v>
      </c>
      <c r="AG106" s="707" t="e">
        <f>IF(+All!#REF!="San Diego State",+All!#REF!,IF(+All!#REF!="San Diego State",+All!#REF!,0))</f>
        <v>#REF!</v>
      </c>
      <c r="AH106" s="706" t="e">
        <f>IF(+All!#REF!="San Diego State",+All!#REF!,IF(+All!#REF!="San Diego State",+All!#REF!,0))</f>
        <v>#REF!</v>
      </c>
      <c r="AI106" s="707" t="e">
        <f>IF(+All!#REF!="San Diego State",+All!#REF!,IF(+All!#REF!="San Diego State",+All!#REF!,0))</f>
        <v>#REF!</v>
      </c>
      <c r="AJ106" s="706" t="e">
        <f>IF(+All!#REF!="San Diego State",+All!#REF!,IF(+All!#REF!="San Diego State",+All!#REF!,0))</f>
        <v>#REF!</v>
      </c>
      <c r="AK106" s="707" t="e">
        <f>IF(+All!#REF!="San Diego State",+All!#REF!,IF(+All!#REF!="San Diego State",+All!#REF!,0))</f>
        <v>#REF!</v>
      </c>
      <c r="AL106" s="81" t="e">
        <f>IF(+All!#REF!="San Diego State",+All!#REF!,IF(+All!#REF!="San Diego State",+All!#REF!,0))</f>
        <v>#REF!</v>
      </c>
      <c r="AM106" s="82" t="e">
        <f>IF(+All!#REF!="San Diego State",+All!#REF!,IF(+All!#REF!="San Diego State",+All!#REF!,0))</f>
        <v>#REF!</v>
      </c>
      <c r="AN106" s="81" t="e">
        <f>IF(+All!#REF!="San Diego State",+All!#REF!,IF(+All!#REF!="San Diego State",+All!#REF!,0))</f>
        <v>#REF!</v>
      </c>
      <c r="AO106" s="83" t="e">
        <f>IF(+All!#REF!="San Diego State",+All!#REF!,IF(+All!#REF!="San Diego State",+All!#REF!,0))</f>
        <v>#REF!</v>
      </c>
      <c r="AP106" s="84" t="e">
        <f>IF(+All!#REF!="San Diego State",+All!#REF!,IF(+All!#REF!="San Diego State",+All!#REF!,0))</f>
        <v>#REF!</v>
      </c>
      <c r="AQ106" s="480" t="e">
        <f>IF(+All!#REF!="San Diego State",+All!#REF!,IF(+All!#REF!="San Diego State",+All!#REF!,0))</f>
        <v>#REF!</v>
      </c>
      <c r="AR106" s="482" t="e">
        <f>IF(+All!#REF!="San Diego State",+All!#REF!,IF(+All!#REF!="San Diego State",+All!#REF!,0))</f>
        <v>#REF!</v>
      </c>
      <c r="AS106" s="483" t="e">
        <f>IF(+All!#REF!="San Diego State",+All!#REF!,IF(+All!#REF!="San Diego State",+All!#REF!,0))</f>
        <v>#REF!</v>
      </c>
      <c r="AT106" s="483" t="e">
        <f>IF(+All!#REF!="San Diego State",+All!#REF!,IF(+All!#REF!="San Diego State",+All!#REF!,0))</f>
        <v>#REF!</v>
      </c>
      <c r="AU106" s="482" t="e">
        <f>IF(+All!#REF!="San Diego State",+All!#REF!,IF(+All!#REF!="San Diego State",+All!#REF!,0))</f>
        <v>#REF!</v>
      </c>
      <c r="AV106" s="483" t="e">
        <f>IF(+All!#REF!="San Diego State",+All!#REF!,IF(+All!#REF!="San Diego State",+All!#REF!,0))</f>
        <v>#REF!</v>
      </c>
      <c r="AW106" s="484" t="e">
        <f>IF(+All!#REF!="San Diego State",+All!#REF!,IF(+All!#REF!="San Diego State",+All!#REF!,0))</f>
        <v>#REF!</v>
      </c>
      <c r="AX106" s="483" t="e">
        <f>IF(+All!#REF!="San Diego State",+All!#REF!,IF(+All!#REF!="San Diego State",+All!#REF!,0))</f>
        <v>#REF!</v>
      </c>
      <c r="AY106" s="88" t="e">
        <f>IF(+All!#REF!="San Diego State",+All!#REF!,IF(+All!#REF!="San Diego State",+All!#REF!,0))</f>
        <v>#REF!</v>
      </c>
      <c r="AZ106" s="89" t="e">
        <f>IF(+All!#REF!="San Diego State",+All!#REF!,IF(+All!#REF!="San Diego State",+All!#REF!,0))</f>
        <v>#REF!</v>
      </c>
      <c r="BA106" s="90" t="e">
        <f>IF(+All!#REF!="San Diego State",+All!#REF!,IF(+All!#REF!="San Diego State",+All!#REF!,0))</f>
        <v>#REF!</v>
      </c>
      <c r="BB106" s="90" t="e">
        <f>IF(+All!#REF!="San Diego State",+All!#REF!,IF(+All!#REF!="San Diego State",+All!#REF!,0))</f>
        <v>#REF!</v>
      </c>
      <c r="BC106" s="91" t="e">
        <f>IF(+All!#REF!="San Diego State",+All!#REF!,IF(+All!#REF!="San Diego State",+All!#REF!,0))</f>
        <v>#REF!</v>
      </c>
      <c r="BD106" s="482" t="e">
        <f>IF(+All!#REF!="San Diego State",+All!#REF!,IF(+All!#REF!="San Diego State",+All!#REF!,0))</f>
        <v>#REF!</v>
      </c>
      <c r="BE106" s="483" t="e">
        <f>IF(+All!#REF!="San Diego State",+All!#REF!,IF(+All!#REF!="San Diego State",+All!#REF!,0))</f>
        <v>#REF!</v>
      </c>
      <c r="BF106" s="483" t="e">
        <f>IF(+All!#REF!="San Diego State",+All!#REF!,IF(+All!#REF!="San Diego State",+All!#REF!,0))</f>
        <v>#REF!</v>
      </c>
      <c r="BG106" s="482" t="e">
        <f>IF(+All!#REF!="San Diego State",+All!#REF!,IF(+All!#REF!="San Diego State",+All!#REF!,0))</f>
        <v>#REF!</v>
      </c>
      <c r="BH106" s="483" t="e">
        <f>IF(+All!#REF!="San Diego State",+All!#REF!,IF(+All!#REF!="San Diego State",+All!#REF!,0))</f>
        <v>#REF!</v>
      </c>
      <c r="BI106" s="484" t="e">
        <f>IF(+All!#REF!="San Diego State",+All!#REF!,IF(+All!#REF!="San Diego State",+All!#REF!,0))</f>
        <v>#REF!</v>
      </c>
      <c r="BJ106" s="92" t="e">
        <f>IF(+All!#REF!="San Diego State",+All!#REF!,IF(+All!#REF!="San Diego State",+All!#REF!,0))</f>
        <v>#REF!</v>
      </c>
      <c r="BK106" s="93" t="e">
        <f>IF(+All!#REF!="San Diego State",+All!#REF!,IF(+All!#REF!="San Diego State",+All!#REF!,0))</f>
        <v>#REF!</v>
      </c>
    </row>
    <row r="107" spans="1:63" x14ac:dyDescent="0.8">
      <c r="A107" s="70">
        <f>IF(+All!$F305="San Diego State",+All!A305,IF(+All!$H305="San Diego State",+All!A305,0))</f>
        <v>4</v>
      </c>
      <c r="B107" s="480" t="str">
        <f>IF(+All!$F305="San Diego State",+All!B305,IF(+All!$H305="San Diego State",+All!B305,0))</f>
        <v>Sat</v>
      </c>
      <c r="C107" s="72">
        <f>IF(+All!$F305="San Diego State",+All!C305,IF(+All!$H305="San Diego State",+All!C305,0))</f>
        <v>44464</v>
      </c>
      <c r="D107" s="73">
        <f>IF(+All!$F305="San Diego State",+All!D305,IF(+All!$H305="San Diego State",+All!D305,0))</f>
        <v>0.64583333333333337</v>
      </c>
      <c r="E107" s="707">
        <f>IF(+All!$F305="San Diego State",+All!E305,IF(+All!$H305="San Diego State",+All!E305,0))</f>
        <v>0</v>
      </c>
      <c r="F107" s="75" t="str">
        <f>IF(+All!$F305="San Diego State",+All!F305,IF(+All!$H305="San Diego State",+All!F305,0))</f>
        <v>1AA Towson</v>
      </c>
      <c r="G107" s="76" t="str">
        <f>IF(+All!$F305="San Diego State",+All!G305,IF(+All!$H305="San Diego State",+All!G305,0))</f>
        <v>1AA</v>
      </c>
      <c r="H107" s="75" t="str">
        <f>IF(+All!$F305="San Diego State",+All!H305,IF(+All!$H305="San Diego State",+All!H305,0))</f>
        <v>San Diego State</v>
      </c>
      <c r="I107" s="76" t="str">
        <f>IF(+All!$F305="San Diego State",+All!I305,IF(+All!$H305="San Diego State",+All!I305,0))</f>
        <v>MWC</v>
      </c>
      <c r="J107" s="706">
        <f>IF(+All!$F305="San Diego State",+All!J305,IF(+All!$H305="San Diego State",+All!J305,0))</f>
        <v>0</v>
      </c>
      <c r="K107" s="707">
        <f>IF(+All!$F305="San Diego State",+All!K305,IF(+All!$H305="San Diego State",+All!K305,0))</f>
        <v>0</v>
      </c>
      <c r="L107" s="78">
        <f>IF(+All!$F305="San Diego State",+All!L305,IF(+All!$H305="San Diego State",+All!L305,0))</f>
        <v>0</v>
      </c>
      <c r="M107" s="79">
        <f>IF(+All!$F305="San Diego State",+All!M305,IF(+All!$H305="San Diego State",+All!M305,0))</f>
        <v>0</v>
      </c>
      <c r="N107" s="706" t="str">
        <f>IF(+All!$F305="San Diego State",+All!N305,IF(+All!$H305="San Diego State",+All!N305,0))</f>
        <v>San Diego State</v>
      </c>
      <c r="O107" s="708">
        <f>IF(+All!$F305="San Diego State",+All!O305,IF(+All!$H305="San Diego State",+All!O305,0))</f>
        <v>48</v>
      </c>
      <c r="P107" s="708" t="str">
        <f>IF(+All!$F305="San Diego State",+All!P305,IF(+All!$H305="San Diego State",+All!P305,0))</f>
        <v>1AA Towson</v>
      </c>
      <c r="Q107" s="707">
        <f>IF(+All!$F305="San Diego State",+All!Q305,IF(+All!$H305="San Diego State",+All!Q305,0))</f>
        <v>21</v>
      </c>
      <c r="R107" s="706">
        <f>IF(+All!$F305="San Diego State",+All!R305,IF(+All!$H305="San Diego State",+All!R305,0))</f>
        <v>0</v>
      </c>
      <c r="S107" s="708">
        <f>IF(+All!$F305="San Diego State",+All!S305,IF(+All!$H305="San Diego State",+All!S305,0))</f>
        <v>0</v>
      </c>
      <c r="T107" s="706">
        <f>IF(+All!$F305="San Diego State",+All!T305,IF(+All!$H305="San Diego State",+All!T305,0))</f>
        <v>0</v>
      </c>
      <c r="U107" s="707">
        <f>IF(+All!$F305="San Diego State",+All!U305,IF(+All!$H305="San Diego State",+All!U305,0))</f>
        <v>0</v>
      </c>
      <c r="V107" s="706" t="e">
        <f>IF(+All!#REF!="San Diego State",+All!#REF!,IF(+All!#REF!="San Diego State",+All!#REF!,0))</f>
        <v>#REF!</v>
      </c>
      <c r="W107" s="707" t="e">
        <f>IF(+All!#REF!="San Diego State",+All!#REF!,IF(+All!#REF!="San Diego State",+All!#REF!,0))</f>
        <v>#REF!</v>
      </c>
      <c r="X107" s="706" t="e">
        <f>IF(+All!#REF!="San Diego State",+All!#REF!,IF(+All!#REF!="San Diego State",+All!#REF!,0))</f>
        <v>#REF!</v>
      </c>
      <c r="Y107" s="707" t="e">
        <f>IF(+All!#REF!="San Diego State",+All!#REF!,IF(+All!#REF!="San Diego State",+All!#REF!,0))</f>
        <v>#REF!</v>
      </c>
      <c r="Z107" s="706" t="e">
        <f>IF(+All!#REF!="San Diego State",+All!#REF!,IF(+All!#REF!="San Diego State",+All!#REF!,0))</f>
        <v>#REF!</v>
      </c>
      <c r="AA107" s="707" t="e">
        <f>IF(+All!#REF!="San Diego State",+All!#REF!,IF(+All!#REF!="San Diego State",+All!#REF!,0))</f>
        <v>#REF!</v>
      </c>
      <c r="AB107" s="706" t="e">
        <f>IF(+All!#REF!="San Diego State",+All!#REF!,IF(+All!#REF!="San Diego State",+All!#REF!,0))</f>
        <v>#REF!</v>
      </c>
      <c r="AC107" s="707" t="e">
        <f>IF(+All!#REF!="San Diego State",+All!#REF!,IF(+All!#REF!="San Diego State",+All!#REF!,0))</f>
        <v>#REF!</v>
      </c>
      <c r="AD107" s="706" t="e">
        <f>IF(+All!#REF!="San Diego State",+All!#REF!,IF(+All!#REF!="San Diego State",+All!#REF!,0))</f>
        <v>#REF!</v>
      </c>
      <c r="AE107" s="707" t="e">
        <f>IF(+All!#REF!="San Diego State",+All!#REF!,IF(+All!#REF!="San Diego State",+All!#REF!,0))</f>
        <v>#REF!</v>
      </c>
      <c r="AF107" s="706" t="e">
        <f>IF(+All!#REF!="San Diego State",+All!#REF!,IF(+All!#REF!="San Diego State",+All!#REF!,0))</f>
        <v>#REF!</v>
      </c>
      <c r="AG107" s="707" t="e">
        <f>IF(+All!#REF!="San Diego State",+All!#REF!,IF(+All!#REF!="San Diego State",+All!#REF!,0))</f>
        <v>#REF!</v>
      </c>
      <c r="AH107" s="706" t="e">
        <f>IF(+All!#REF!="San Diego State",+All!#REF!,IF(+All!#REF!="San Diego State",+All!#REF!,0))</f>
        <v>#REF!</v>
      </c>
      <c r="AI107" s="707" t="e">
        <f>IF(+All!#REF!="San Diego State",+All!#REF!,IF(+All!#REF!="San Diego State",+All!#REF!,0))</f>
        <v>#REF!</v>
      </c>
      <c r="AJ107" s="706" t="e">
        <f>IF(+All!#REF!="San Diego State",+All!#REF!,IF(+All!#REF!="San Diego State",+All!#REF!,0))</f>
        <v>#REF!</v>
      </c>
      <c r="AK107" s="707" t="e">
        <f>IF(+All!#REF!="San Diego State",+All!#REF!,IF(+All!#REF!="San Diego State",+All!#REF!,0))</f>
        <v>#REF!</v>
      </c>
      <c r="AL107" s="81" t="e">
        <f>IF(+All!#REF!="San Diego State",+All!#REF!,IF(+All!#REF!="San Diego State",+All!#REF!,0))</f>
        <v>#REF!</v>
      </c>
      <c r="AM107" s="82" t="e">
        <f>IF(+All!#REF!="San Diego State",+All!#REF!,IF(+All!#REF!="San Diego State",+All!#REF!,0))</f>
        <v>#REF!</v>
      </c>
      <c r="AN107" s="81" t="e">
        <f>IF(+All!#REF!="San Diego State",+All!#REF!,IF(+All!#REF!="San Diego State",+All!#REF!,0))</f>
        <v>#REF!</v>
      </c>
      <c r="AO107" s="83" t="e">
        <f>IF(+All!#REF!="San Diego State",+All!#REF!,IF(+All!#REF!="San Diego State",+All!#REF!,0))</f>
        <v>#REF!</v>
      </c>
      <c r="AP107" s="84" t="e">
        <f>IF(+All!#REF!="San Diego State",+All!#REF!,IF(+All!#REF!="San Diego State",+All!#REF!,0))</f>
        <v>#REF!</v>
      </c>
      <c r="AQ107" s="480" t="e">
        <f>IF(+All!#REF!="San Diego State",+All!#REF!,IF(+All!#REF!="San Diego State",+All!#REF!,0))</f>
        <v>#REF!</v>
      </c>
      <c r="AR107" s="482" t="e">
        <f>IF(+All!#REF!="San Diego State",+All!#REF!,IF(+All!#REF!="San Diego State",+All!#REF!,0))</f>
        <v>#REF!</v>
      </c>
      <c r="AS107" s="483" t="e">
        <f>IF(+All!#REF!="San Diego State",+All!#REF!,IF(+All!#REF!="San Diego State",+All!#REF!,0))</f>
        <v>#REF!</v>
      </c>
      <c r="AT107" s="483" t="e">
        <f>IF(+All!#REF!="San Diego State",+All!#REF!,IF(+All!#REF!="San Diego State",+All!#REF!,0))</f>
        <v>#REF!</v>
      </c>
      <c r="AU107" s="482" t="e">
        <f>IF(+All!#REF!="San Diego State",+All!#REF!,IF(+All!#REF!="San Diego State",+All!#REF!,0))</f>
        <v>#REF!</v>
      </c>
      <c r="AV107" s="483" t="e">
        <f>IF(+All!#REF!="San Diego State",+All!#REF!,IF(+All!#REF!="San Diego State",+All!#REF!,0))</f>
        <v>#REF!</v>
      </c>
      <c r="AW107" s="484" t="e">
        <f>IF(+All!#REF!="San Diego State",+All!#REF!,IF(+All!#REF!="San Diego State",+All!#REF!,0))</f>
        <v>#REF!</v>
      </c>
      <c r="AX107" s="483" t="e">
        <f>IF(+All!#REF!="San Diego State",+All!#REF!,IF(+All!#REF!="San Diego State",+All!#REF!,0))</f>
        <v>#REF!</v>
      </c>
      <c r="AY107" s="88" t="e">
        <f>IF(+All!#REF!="San Diego State",+All!#REF!,IF(+All!#REF!="San Diego State",+All!#REF!,0))</f>
        <v>#REF!</v>
      </c>
      <c r="AZ107" s="89" t="e">
        <f>IF(+All!#REF!="San Diego State",+All!#REF!,IF(+All!#REF!="San Diego State",+All!#REF!,0))</f>
        <v>#REF!</v>
      </c>
      <c r="BA107" s="90" t="e">
        <f>IF(+All!#REF!="San Diego State",+All!#REF!,IF(+All!#REF!="San Diego State",+All!#REF!,0))</f>
        <v>#REF!</v>
      </c>
      <c r="BB107" s="90" t="e">
        <f>IF(+All!#REF!="San Diego State",+All!#REF!,IF(+All!#REF!="San Diego State",+All!#REF!,0))</f>
        <v>#REF!</v>
      </c>
      <c r="BC107" s="91" t="e">
        <f>IF(+All!#REF!="San Diego State",+All!#REF!,IF(+All!#REF!="San Diego State",+All!#REF!,0))</f>
        <v>#REF!</v>
      </c>
      <c r="BD107" s="482" t="e">
        <f>IF(+All!#REF!="San Diego State",+All!#REF!,IF(+All!#REF!="San Diego State",+All!#REF!,0))</f>
        <v>#REF!</v>
      </c>
      <c r="BE107" s="483" t="e">
        <f>IF(+All!#REF!="San Diego State",+All!#REF!,IF(+All!#REF!="San Diego State",+All!#REF!,0))</f>
        <v>#REF!</v>
      </c>
      <c r="BF107" s="483" t="e">
        <f>IF(+All!#REF!="San Diego State",+All!#REF!,IF(+All!#REF!="San Diego State",+All!#REF!,0))</f>
        <v>#REF!</v>
      </c>
      <c r="BG107" s="482" t="e">
        <f>IF(+All!#REF!="San Diego State",+All!#REF!,IF(+All!#REF!="San Diego State",+All!#REF!,0))</f>
        <v>#REF!</v>
      </c>
      <c r="BH107" s="483" t="e">
        <f>IF(+All!#REF!="San Diego State",+All!#REF!,IF(+All!#REF!="San Diego State",+All!#REF!,0))</f>
        <v>#REF!</v>
      </c>
      <c r="BI107" s="484" t="e">
        <f>IF(+All!#REF!="San Diego State",+All!#REF!,IF(+All!#REF!="San Diego State",+All!#REF!,0))</f>
        <v>#REF!</v>
      </c>
      <c r="BJ107" s="92" t="e">
        <f>IF(+All!#REF!="San Diego State",+All!#REF!,IF(+All!#REF!="San Diego State",+All!#REF!,0))</f>
        <v>#REF!</v>
      </c>
      <c r="BK107" s="93" t="e">
        <f>IF(+All!#REF!="San Diego State",+All!#REF!,IF(+All!#REF!="San Diego State",+All!#REF!,0))</f>
        <v>#REF!</v>
      </c>
    </row>
    <row r="108" spans="1:63" x14ac:dyDescent="0.8">
      <c r="A108" s="70">
        <f>IF(+All!$F392="San Diego State",+All!A392,IF(+All!$H392="San Diego State",+All!A392,0))</f>
        <v>5</v>
      </c>
      <c r="B108" s="480" t="str">
        <f>IF(+All!$F392="San Diego State",+All!B392,IF(+All!$H392="San Diego State",+All!B392,0))</f>
        <v>Sat</v>
      </c>
      <c r="C108" s="72">
        <f>IF(+All!$F392="San Diego State",+All!C392,IF(+All!$H392="San Diego State",+All!C392,0))</f>
        <v>44471</v>
      </c>
      <c r="D108" s="73">
        <f>IF(+All!$F392="San Diego State",+All!D392,IF(+All!$H392="San Diego State",+All!D392,0))</f>
        <v>0</v>
      </c>
      <c r="E108" s="707">
        <f>IF(+All!$F392="San Diego State",+All!E392,IF(+All!$H392="San Diego State",+All!E392,0))</f>
        <v>0</v>
      </c>
      <c r="F108" s="75" t="str">
        <f>IF(+All!$F392="San Diego State",+All!F392,IF(+All!$H392="San Diego State",+All!F392,0))</f>
        <v>San Diego State</v>
      </c>
      <c r="G108" s="76" t="str">
        <f>IF(+All!$F392="San Diego State",+All!G392,IF(+All!$H392="San Diego State",+All!G392,0))</f>
        <v>MWC</v>
      </c>
      <c r="H108" s="75" t="str">
        <f>IF(+All!$F392="San Diego State",+All!H392,IF(+All!$H392="San Diego State",+All!H392,0))</f>
        <v>Open</v>
      </c>
      <c r="I108" s="76" t="str">
        <f>IF(+All!$F392="San Diego State",+All!I392,IF(+All!$H392="San Diego State",+All!I392,0))</f>
        <v>ZZZ</v>
      </c>
      <c r="J108" s="706">
        <f>IF(+All!$F392="San Diego State",+All!J392,IF(+All!$H392="San Diego State",+All!J392,0))</f>
        <v>0</v>
      </c>
      <c r="K108" s="707" t="str">
        <f>IF(+All!$F392="San Diego State",+All!K392,IF(+All!$H392="San Diego State",+All!K392,0))</f>
        <v>San Diego State</v>
      </c>
      <c r="L108" s="78">
        <f>IF(+All!$F392="San Diego State",+All!L392,IF(+All!$H392="San Diego State",+All!L392,0))</f>
        <v>0</v>
      </c>
      <c r="M108" s="79">
        <f>IF(+All!$F392="San Diego State",+All!M392,IF(+All!$H392="San Diego State",+All!M392,0))</f>
        <v>0</v>
      </c>
      <c r="N108" s="706">
        <f>IF(+All!$F392="San Diego State",+All!N392,IF(+All!$H392="San Diego State",+All!N392,0))</f>
        <v>0</v>
      </c>
      <c r="O108" s="708">
        <f>IF(+All!$F392="San Diego State",+All!O392,IF(+All!$H392="San Diego State",+All!O392,0))</f>
        <v>0</v>
      </c>
      <c r="P108" s="708">
        <f>IF(+All!$F392="San Diego State",+All!P392,IF(+All!$H392="San Diego State",+All!P392,0))</f>
        <v>0</v>
      </c>
      <c r="Q108" s="707">
        <f>IF(+All!$F392="San Diego State",+All!Q392,IF(+All!$H392="San Diego State",+All!Q392,0))</f>
        <v>0</v>
      </c>
      <c r="R108" s="706">
        <f>IF(+All!$F392="San Diego State",+All!R392,IF(+All!$H392="San Diego State",+All!R392,0))</f>
        <v>0</v>
      </c>
      <c r="S108" s="708">
        <f>IF(+All!$F392="San Diego State",+All!S392,IF(+All!$H392="San Diego State",+All!S392,0))</f>
        <v>0</v>
      </c>
      <c r="T108" s="706">
        <f>IF(+All!$F392="San Diego State",+All!T392,IF(+All!$H392="San Diego State",+All!T392,0))</f>
        <v>0</v>
      </c>
      <c r="U108" s="707">
        <f>IF(+All!$F392="San Diego State",+All!U392,IF(+All!$H392="San Diego State",+All!U392,0))</f>
        <v>0</v>
      </c>
      <c r="V108" s="706" t="e">
        <f>IF(+All!#REF!="San Diego State",+All!#REF!,IF(+All!#REF!="San Diego State",+All!#REF!,0))</f>
        <v>#REF!</v>
      </c>
      <c r="W108" s="707" t="e">
        <f>IF(+All!#REF!="San Diego State",+All!#REF!,IF(+All!#REF!="San Diego State",+All!#REF!,0))</f>
        <v>#REF!</v>
      </c>
      <c r="X108" s="706" t="e">
        <f>IF(+All!#REF!="San Diego State",+All!#REF!,IF(+All!#REF!="San Diego State",+All!#REF!,0))</f>
        <v>#REF!</v>
      </c>
      <c r="Y108" s="707" t="e">
        <f>IF(+All!#REF!="San Diego State",+All!#REF!,IF(+All!#REF!="San Diego State",+All!#REF!,0))</f>
        <v>#REF!</v>
      </c>
      <c r="Z108" s="706" t="e">
        <f>IF(+All!#REF!="San Diego State",+All!#REF!,IF(+All!#REF!="San Diego State",+All!#REF!,0))</f>
        <v>#REF!</v>
      </c>
      <c r="AA108" s="707" t="e">
        <f>IF(+All!#REF!="San Diego State",+All!#REF!,IF(+All!#REF!="San Diego State",+All!#REF!,0))</f>
        <v>#REF!</v>
      </c>
      <c r="AB108" s="706" t="e">
        <f>IF(+All!#REF!="San Diego State",+All!#REF!,IF(+All!#REF!="San Diego State",+All!#REF!,0))</f>
        <v>#REF!</v>
      </c>
      <c r="AC108" s="707" t="e">
        <f>IF(+All!#REF!="San Diego State",+All!#REF!,IF(+All!#REF!="San Diego State",+All!#REF!,0))</f>
        <v>#REF!</v>
      </c>
      <c r="AD108" s="706" t="e">
        <f>IF(+All!#REF!="San Diego State",+All!#REF!,IF(+All!#REF!="San Diego State",+All!#REF!,0))</f>
        <v>#REF!</v>
      </c>
      <c r="AE108" s="707" t="e">
        <f>IF(+All!#REF!="San Diego State",+All!#REF!,IF(+All!#REF!="San Diego State",+All!#REF!,0))</f>
        <v>#REF!</v>
      </c>
      <c r="AF108" s="706" t="e">
        <f>IF(+All!#REF!="San Diego State",+All!#REF!,IF(+All!#REF!="San Diego State",+All!#REF!,0))</f>
        <v>#REF!</v>
      </c>
      <c r="AG108" s="707" t="e">
        <f>IF(+All!#REF!="San Diego State",+All!#REF!,IF(+All!#REF!="San Diego State",+All!#REF!,0))</f>
        <v>#REF!</v>
      </c>
      <c r="AH108" s="706" t="e">
        <f>IF(+All!#REF!="San Diego State",+All!#REF!,IF(+All!#REF!="San Diego State",+All!#REF!,0))</f>
        <v>#REF!</v>
      </c>
      <c r="AI108" s="707" t="e">
        <f>IF(+All!#REF!="San Diego State",+All!#REF!,IF(+All!#REF!="San Diego State",+All!#REF!,0))</f>
        <v>#REF!</v>
      </c>
      <c r="AJ108" s="706" t="e">
        <f>IF(+All!#REF!="San Diego State",+All!#REF!,IF(+All!#REF!="San Diego State",+All!#REF!,0))</f>
        <v>#REF!</v>
      </c>
      <c r="AK108" s="707" t="e">
        <f>IF(+All!#REF!="San Diego State",+All!#REF!,IF(+All!#REF!="San Diego State",+All!#REF!,0))</f>
        <v>#REF!</v>
      </c>
      <c r="AL108" s="81" t="e">
        <f>IF(+All!#REF!="San Diego State",+All!#REF!,IF(+All!#REF!="San Diego State",+All!#REF!,0))</f>
        <v>#REF!</v>
      </c>
      <c r="AM108" s="82" t="e">
        <f>IF(+All!#REF!="San Diego State",+All!#REF!,IF(+All!#REF!="San Diego State",+All!#REF!,0))</f>
        <v>#REF!</v>
      </c>
      <c r="AN108" s="81" t="e">
        <f>IF(+All!#REF!="San Diego State",+All!#REF!,IF(+All!#REF!="San Diego State",+All!#REF!,0))</f>
        <v>#REF!</v>
      </c>
      <c r="AO108" s="83" t="e">
        <f>IF(+All!#REF!="San Diego State",+All!#REF!,IF(+All!#REF!="San Diego State",+All!#REF!,0))</f>
        <v>#REF!</v>
      </c>
      <c r="AP108" s="84" t="e">
        <f>IF(+All!#REF!="San Diego State",+All!#REF!,IF(+All!#REF!="San Diego State",+All!#REF!,0))</f>
        <v>#REF!</v>
      </c>
      <c r="AQ108" s="480" t="e">
        <f>IF(+All!#REF!="San Diego State",+All!#REF!,IF(+All!#REF!="San Diego State",+All!#REF!,0))</f>
        <v>#REF!</v>
      </c>
      <c r="AR108" s="482" t="e">
        <f>IF(+All!#REF!="San Diego State",+All!#REF!,IF(+All!#REF!="San Diego State",+All!#REF!,0))</f>
        <v>#REF!</v>
      </c>
      <c r="AS108" s="483" t="e">
        <f>IF(+All!#REF!="San Diego State",+All!#REF!,IF(+All!#REF!="San Diego State",+All!#REF!,0))</f>
        <v>#REF!</v>
      </c>
      <c r="AT108" s="483" t="e">
        <f>IF(+All!#REF!="San Diego State",+All!#REF!,IF(+All!#REF!="San Diego State",+All!#REF!,0))</f>
        <v>#REF!</v>
      </c>
      <c r="AU108" s="482" t="e">
        <f>IF(+All!#REF!="San Diego State",+All!#REF!,IF(+All!#REF!="San Diego State",+All!#REF!,0))</f>
        <v>#REF!</v>
      </c>
      <c r="AV108" s="483" t="e">
        <f>IF(+All!#REF!="San Diego State",+All!#REF!,IF(+All!#REF!="San Diego State",+All!#REF!,0))</f>
        <v>#REF!</v>
      </c>
      <c r="AW108" s="484" t="e">
        <f>IF(+All!#REF!="San Diego State",+All!#REF!,IF(+All!#REF!="San Diego State",+All!#REF!,0))</f>
        <v>#REF!</v>
      </c>
      <c r="AX108" s="483" t="e">
        <f>IF(+All!#REF!="San Diego State",+All!#REF!,IF(+All!#REF!="San Diego State",+All!#REF!,0))</f>
        <v>#REF!</v>
      </c>
      <c r="AY108" s="88" t="e">
        <f>IF(+All!#REF!="San Diego State",+All!#REF!,IF(+All!#REF!="San Diego State",+All!#REF!,0))</f>
        <v>#REF!</v>
      </c>
      <c r="AZ108" s="89" t="e">
        <f>IF(+All!#REF!="San Diego State",+All!#REF!,IF(+All!#REF!="San Diego State",+All!#REF!,0))</f>
        <v>#REF!</v>
      </c>
      <c r="BA108" s="90" t="e">
        <f>IF(+All!#REF!="San Diego State",+All!#REF!,IF(+All!#REF!="San Diego State",+All!#REF!,0))</f>
        <v>#REF!</v>
      </c>
      <c r="BB108" s="90" t="e">
        <f>IF(+All!#REF!="San Diego State",+All!#REF!,IF(+All!#REF!="San Diego State",+All!#REF!,0))</f>
        <v>#REF!</v>
      </c>
      <c r="BC108" s="91" t="e">
        <f>IF(+All!#REF!="San Diego State",+All!#REF!,IF(+All!#REF!="San Diego State",+All!#REF!,0))</f>
        <v>#REF!</v>
      </c>
      <c r="BD108" s="482" t="e">
        <f>IF(+All!#REF!="San Diego State",+All!#REF!,IF(+All!#REF!="San Diego State",+All!#REF!,0))</f>
        <v>#REF!</v>
      </c>
      <c r="BE108" s="483" t="e">
        <f>IF(+All!#REF!="San Diego State",+All!#REF!,IF(+All!#REF!="San Diego State",+All!#REF!,0))</f>
        <v>#REF!</v>
      </c>
      <c r="BF108" s="483" t="e">
        <f>IF(+All!#REF!="San Diego State",+All!#REF!,IF(+All!#REF!="San Diego State",+All!#REF!,0))</f>
        <v>#REF!</v>
      </c>
      <c r="BG108" s="482" t="e">
        <f>IF(+All!#REF!="San Diego State",+All!#REF!,IF(+All!#REF!="San Diego State",+All!#REF!,0))</f>
        <v>#REF!</v>
      </c>
      <c r="BH108" s="483" t="e">
        <f>IF(+All!#REF!="San Diego State",+All!#REF!,IF(+All!#REF!="San Diego State",+All!#REF!,0))</f>
        <v>#REF!</v>
      </c>
      <c r="BI108" s="484" t="e">
        <f>IF(+All!#REF!="San Diego State",+All!#REF!,IF(+All!#REF!="San Diego State",+All!#REF!,0))</f>
        <v>#REF!</v>
      </c>
      <c r="BJ108" s="92" t="e">
        <f>IF(+All!#REF!="San Diego State",+All!#REF!,IF(+All!#REF!="San Diego State",+All!#REF!,0))</f>
        <v>#REF!</v>
      </c>
      <c r="BK108" s="93" t="e">
        <f>IF(+All!#REF!="San Diego State",+All!#REF!,IF(+All!#REF!="San Diego State",+All!#REF!,0))</f>
        <v>#REF!</v>
      </c>
    </row>
    <row r="109" spans="1:63" x14ac:dyDescent="0.8">
      <c r="A109" s="70">
        <f>IF(+All!$F434="San Diego State",+All!A434,IF(+All!$H434="San Diego State",+All!A434,0))</f>
        <v>6</v>
      </c>
      <c r="B109" s="480" t="str">
        <f>IF(+All!$F434="San Diego State",+All!B434,IF(+All!$H434="San Diego State",+All!B434,0))</f>
        <v>Sat</v>
      </c>
      <c r="C109" s="72">
        <f>IF(+All!$F434="San Diego State",+All!C434,IF(+All!$H434="San Diego State",+All!C434,0))</f>
        <v>44478</v>
      </c>
      <c r="D109" s="73">
        <f>IF(+All!$F434="San Diego State",+All!D434,IF(+All!$H434="San Diego State",+All!D434,0))</f>
        <v>0.875</v>
      </c>
      <c r="E109" s="707" t="str">
        <f>IF(+All!$F434="San Diego State",+All!E434,IF(+All!$H434="San Diego State",+All!E434,0))</f>
        <v>FS1</v>
      </c>
      <c r="F109" s="75" t="str">
        <f>IF(+All!$F434="San Diego State",+All!F434,IF(+All!$H434="San Diego State",+All!F434,0))</f>
        <v>New Mexico</v>
      </c>
      <c r="G109" s="76" t="str">
        <f>IF(+All!$F434="San Diego State",+All!G434,IF(+All!$H434="San Diego State",+All!G434,0))</f>
        <v>MWC</v>
      </c>
      <c r="H109" s="75" t="str">
        <f>IF(+All!$F434="San Diego State",+All!H434,IF(+All!$H434="San Diego State",+All!H434,0))</f>
        <v>San Diego State</v>
      </c>
      <c r="I109" s="76" t="str">
        <f>IF(+All!$F434="San Diego State",+All!I434,IF(+All!$H434="San Diego State",+All!I434,0))</f>
        <v>MWC</v>
      </c>
      <c r="J109" s="706" t="str">
        <f>IF(+All!$F434="San Diego State",+All!J434,IF(+All!$H434="San Diego State",+All!J434,0))</f>
        <v>San Diego State</v>
      </c>
      <c r="K109" s="707" t="str">
        <f>IF(+All!$F434="San Diego State",+All!K434,IF(+All!$H434="San Diego State",+All!K434,0))</f>
        <v>New Mexico</v>
      </c>
      <c r="L109" s="78">
        <f>IF(+All!$F434="San Diego State",+All!L434,IF(+All!$H434="San Diego State",+All!L434,0))</f>
        <v>19.5</v>
      </c>
      <c r="M109" s="79">
        <f>IF(+All!$F434="San Diego State",+All!M434,IF(+All!$H434="San Diego State",+All!M434,0))</f>
        <v>42</v>
      </c>
      <c r="N109" s="706" t="str">
        <f>IF(+All!$F434="San Diego State",+All!N434,IF(+All!$H434="San Diego State",+All!N434,0))</f>
        <v>San Diego State</v>
      </c>
      <c r="O109" s="708">
        <f>IF(+All!$F434="San Diego State",+All!O434,IF(+All!$H434="San Diego State",+All!O434,0))</f>
        <v>31</v>
      </c>
      <c r="P109" s="708" t="str">
        <f>IF(+All!$F434="San Diego State",+All!P434,IF(+All!$H434="San Diego State",+All!P434,0))</f>
        <v>New Mexico</v>
      </c>
      <c r="Q109" s="707">
        <f>IF(+All!$F434="San Diego State",+All!Q434,IF(+All!$H434="San Diego State",+All!Q434,0))</f>
        <v>7</v>
      </c>
      <c r="R109" s="706" t="str">
        <f>IF(+All!$F434="San Diego State",+All!R434,IF(+All!$H434="San Diego State",+All!R434,0))</f>
        <v>San Diego State</v>
      </c>
      <c r="S109" s="708" t="str">
        <f>IF(+All!$F434="San Diego State",+All!S434,IF(+All!$H434="San Diego State",+All!S434,0))</f>
        <v>New Mexico</v>
      </c>
      <c r="T109" s="706" t="str">
        <f>IF(+All!$F434="San Diego State",+All!T434,IF(+All!$H434="San Diego State",+All!T434,0))</f>
        <v>New Mexico</v>
      </c>
      <c r="U109" s="707" t="str">
        <f>IF(+All!$F434="San Diego State",+All!U434,IF(+All!$H434="San Diego State",+All!U434,0))</f>
        <v>L</v>
      </c>
      <c r="V109" s="706" t="e">
        <f>IF(+All!#REF!="San Diego State",+All!#REF!,IF(+All!#REF!="San Diego State",+All!#REF!,0))</f>
        <v>#REF!</v>
      </c>
      <c r="W109" s="707" t="e">
        <f>IF(+All!#REF!="San Diego State",+All!#REF!,IF(+All!#REF!="San Diego State",+All!#REF!,0))</f>
        <v>#REF!</v>
      </c>
      <c r="X109" s="706" t="e">
        <f>IF(+All!#REF!="San Diego State",+All!#REF!,IF(+All!#REF!="San Diego State",+All!#REF!,0))</f>
        <v>#REF!</v>
      </c>
      <c r="Y109" s="707" t="e">
        <f>IF(+All!#REF!="San Diego State",+All!#REF!,IF(+All!#REF!="San Diego State",+All!#REF!,0))</f>
        <v>#REF!</v>
      </c>
      <c r="Z109" s="706" t="e">
        <f>IF(+All!#REF!="San Diego State",+All!#REF!,IF(+All!#REF!="San Diego State",+All!#REF!,0))</f>
        <v>#REF!</v>
      </c>
      <c r="AA109" s="707" t="e">
        <f>IF(+All!#REF!="San Diego State",+All!#REF!,IF(+All!#REF!="San Diego State",+All!#REF!,0))</f>
        <v>#REF!</v>
      </c>
      <c r="AB109" s="706" t="e">
        <f>IF(+All!#REF!="San Diego State",+All!#REF!,IF(+All!#REF!="San Diego State",+All!#REF!,0))</f>
        <v>#REF!</v>
      </c>
      <c r="AC109" s="707" t="e">
        <f>IF(+All!#REF!="San Diego State",+All!#REF!,IF(+All!#REF!="San Diego State",+All!#REF!,0))</f>
        <v>#REF!</v>
      </c>
      <c r="AD109" s="706" t="e">
        <f>IF(+All!#REF!="San Diego State",+All!#REF!,IF(+All!#REF!="San Diego State",+All!#REF!,0))</f>
        <v>#REF!</v>
      </c>
      <c r="AE109" s="707" t="e">
        <f>IF(+All!#REF!="San Diego State",+All!#REF!,IF(+All!#REF!="San Diego State",+All!#REF!,0))</f>
        <v>#REF!</v>
      </c>
      <c r="AF109" s="706" t="e">
        <f>IF(+All!#REF!="San Diego State",+All!#REF!,IF(+All!#REF!="San Diego State",+All!#REF!,0))</f>
        <v>#REF!</v>
      </c>
      <c r="AG109" s="707" t="e">
        <f>IF(+All!#REF!="San Diego State",+All!#REF!,IF(+All!#REF!="San Diego State",+All!#REF!,0))</f>
        <v>#REF!</v>
      </c>
      <c r="AH109" s="706" t="e">
        <f>IF(+All!#REF!="San Diego State",+All!#REF!,IF(+All!#REF!="San Diego State",+All!#REF!,0))</f>
        <v>#REF!</v>
      </c>
      <c r="AI109" s="707" t="e">
        <f>IF(+All!#REF!="San Diego State",+All!#REF!,IF(+All!#REF!="San Diego State",+All!#REF!,0))</f>
        <v>#REF!</v>
      </c>
      <c r="AJ109" s="706" t="e">
        <f>IF(+All!#REF!="San Diego State",+All!#REF!,IF(+All!#REF!="San Diego State",+All!#REF!,0))</f>
        <v>#REF!</v>
      </c>
      <c r="AK109" s="707" t="e">
        <f>IF(+All!#REF!="San Diego State",+All!#REF!,IF(+All!#REF!="San Diego State",+All!#REF!,0))</f>
        <v>#REF!</v>
      </c>
      <c r="AL109" s="81" t="e">
        <f>IF(+All!#REF!="San Diego State",+All!#REF!,IF(+All!#REF!="San Diego State",+All!#REF!,0))</f>
        <v>#REF!</v>
      </c>
      <c r="AM109" s="82" t="e">
        <f>IF(+All!#REF!="San Diego State",+All!#REF!,IF(+All!#REF!="San Diego State",+All!#REF!,0))</f>
        <v>#REF!</v>
      </c>
      <c r="AN109" s="81" t="e">
        <f>IF(+All!#REF!="San Diego State",+All!#REF!,IF(+All!#REF!="San Diego State",+All!#REF!,0))</f>
        <v>#REF!</v>
      </c>
      <c r="AO109" s="83" t="e">
        <f>IF(+All!#REF!="San Diego State",+All!#REF!,IF(+All!#REF!="San Diego State",+All!#REF!,0))</f>
        <v>#REF!</v>
      </c>
      <c r="AP109" s="84" t="e">
        <f>IF(+All!#REF!="San Diego State",+All!#REF!,IF(+All!#REF!="San Diego State",+All!#REF!,0))</f>
        <v>#REF!</v>
      </c>
      <c r="AQ109" s="480" t="e">
        <f>IF(+All!#REF!="San Diego State",+All!#REF!,IF(+All!#REF!="San Diego State",+All!#REF!,0))</f>
        <v>#REF!</v>
      </c>
      <c r="AR109" s="482" t="e">
        <f>IF(+All!#REF!="San Diego State",+All!#REF!,IF(+All!#REF!="San Diego State",+All!#REF!,0))</f>
        <v>#REF!</v>
      </c>
      <c r="AS109" s="483" t="e">
        <f>IF(+All!#REF!="San Diego State",+All!#REF!,IF(+All!#REF!="San Diego State",+All!#REF!,0))</f>
        <v>#REF!</v>
      </c>
      <c r="AT109" s="483" t="e">
        <f>IF(+All!#REF!="San Diego State",+All!#REF!,IF(+All!#REF!="San Diego State",+All!#REF!,0))</f>
        <v>#REF!</v>
      </c>
      <c r="AU109" s="482" t="e">
        <f>IF(+All!#REF!="San Diego State",+All!#REF!,IF(+All!#REF!="San Diego State",+All!#REF!,0))</f>
        <v>#REF!</v>
      </c>
      <c r="AV109" s="483" t="e">
        <f>IF(+All!#REF!="San Diego State",+All!#REF!,IF(+All!#REF!="San Diego State",+All!#REF!,0))</f>
        <v>#REF!</v>
      </c>
      <c r="AW109" s="484" t="e">
        <f>IF(+All!#REF!="San Diego State",+All!#REF!,IF(+All!#REF!="San Diego State",+All!#REF!,0))</f>
        <v>#REF!</v>
      </c>
      <c r="AX109" s="483" t="e">
        <f>IF(+All!#REF!="San Diego State",+All!#REF!,IF(+All!#REF!="San Diego State",+All!#REF!,0))</f>
        <v>#REF!</v>
      </c>
      <c r="AY109" s="88" t="e">
        <f>IF(+All!#REF!="San Diego State",+All!#REF!,IF(+All!#REF!="San Diego State",+All!#REF!,0))</f>
        <v>#REF!</v>
      </c>
      <c r="AZ109" s="89" t="e">
        <f>IF(+All!#REF!="San Diego State",+All!#REF!,IF(+All!#REF!="San Diego State",+All!#REF!,0))</f>
        <v>#REF!</v>
      </c>
      <c r="BA109" s="90" t="e">
        <f>IF(+All!#REF!="San Diego State",+All!#REF!,IF(+All!#REF!="San Diego State",+All!#REF!,0))</f>
        <v>#REF!</v>
      </c>
      <c r="BB109" s="90" t="e">
        <f>IF(+All!#REF!="San Diego State",+All!#REF!,IF(+All!#REF!="San Diego State",+All!#REF!,0))</f>
        <v>#REF!</v>
      </c>
      <c r="BC109" s="91" t="e">
        <f>IF(+All!#REF!="San Diego State",+All!#REF!,IF(+All!#REF!="San Diego State",+All!#REF!,0))</f>
        <v>#REF!</v>
      </c>
      <c r="BD109" s="482" t="e">
        <f>IF(+All!#REF!="San Diego State",+All!#REF!,IF(+All!#REF!="San Diego State",+All!#REF!,0))</f>
        <v>#REF!</v>
      </c>
      <c r="BE109" s="483" t="e">
        <f>IF(+All!#REF!="San Diego State",+All!#REF!,IF(+All!#REF!="San Diego State",+All!#REF!,0))</f>
        <v>#REF!</v>
      </c>
      <c r="BF109" s="483" t="e">
        <f>IF(+All!#REF!="San Diego State",+All!#REF!,IF(+All!#REF!="San Diego State",+All!#REF!,0))</f>
        <v>#REF!</v>
      </c>
      <c r="BG109" s="482" t="e">
        <f>IF(+All!#REF!="San Diego State",+All!#REF!,IF(+All!#REF!="San Diego State",+All!#REF!,0))</f>
        <v>#REF!</v>
      </c>
      <c r="BH109" s="483" t="e">
        <f>IF(+All!#REF!="San Diego State",+All!#REF!,IF(+All!#REF!="San Diego State",+All!#REF!,0))</f>
        <v>#REF!</v>
      </c>
      <c r="BI109" s="484" t="e">
        <f>IF(+All!#REF!="San Diego State",+All!#REF!,IF(+All!#REF!="San Diego State",+All!#REF!,0))</f>
        <v>#REF!</v>
      </c>
      <c r="BJ109" s="92" t="e">
        <f>IF(+All!#REF!="San Diego State",+All!#REF!,IF(+All!#REF!="San Diego State",+All!#REF!,0))</f>
        <v>#REF!</v>
      </c>
      <c r="BK109" s="93" t="e">
        <f>IF(+All!#REF!="San Diego State",+All!#REF!,IF(+All!#REF!="San Diego State",+All!#REF!,0))</f>
        <v>#REF!</v>
      </c>
    </row>
    <row r="110" spans="1:63" x14ac:dyDescent="0.8">
      <c r="A110" s="70">
        <f>IF(+All!$F481="San Diego State",+All!A481,IF(+All!$H481="San Diego State",+All!A481,0))</f>
        <v>7</v>
      </c>
      <c r="B110" s="480" t="str">
        <f>IF(+All!$F481="San Diego State",+All!B481,IF(+All!$H481="San Diego State",+All!B481,0))</f>
        <v>Fri</v>
      </c>
      <c r="C110" s="72">
        <f>IF(+All!$F481="San Diego State",+All!C481,IF(+All!$H481="San Diego State",+All!C481,0))</f>
        <v>44484</v>
      </c>
      <c r="D110" s="73">
        <f>IF(+All!$F481="San Diego State",+All!D481,IF(+All!$H481="San Diego State",+All!D481,0))</f>
        <v>0.9375</v>
      </c>
      <c r="E110" s="707" t="str">
        <f>IF(+All!$F481="San Diego State",+All!E481,IF(+All!$H481="San Diego State",+All!E481,0))</f>
        <v>CBSSN</v>
      </c>
      <c r="F110" s="75" t="str">
        <f>IF(+All!$F481="San Diego State",+All!F481,IF(+All!$H481="San Diego State",+All!F481,0))</f>
        <v>San Diego State</v>
      </c>
      <c r="G110" s="76" t="str">
        <f>IF(+All!$F481="San Diego State",+All!G481,IF(+All!$H481="San Diego State",+All!G481,0))</f>
        <v>MWC</v>
      </c>
      <c r="H110" s="75" t="str">
        <f>IF(+All!$F481="San Diego State",+All!H481,IF(+All!$H481="San Diego State",+All!H481,0))</f>
        <v>San Jose State</v>
      </c>
      <c r="I110" s="76" t="str">
        <f>IF(+All!$F481="San Diego State",+All!I481,IF(+All!$H481="San Diego State",+All!I481,0))</f>
        <v>MWC</v>
      </c>
      <c r="J110" s="706" t="str">
        <f>IF(+All!$F481="San Diego State",+All!J481,IF(+All!$H481="San Diego State",+All!J481,0))</f>
        <v>San Diego State</v>
      </c>
      <c r="K110" s="707" t="str">
        <f>IF(+All!$F481="San Diego State",+All!K481,IF(+All!$H481="San Diego State",+All!K481,0))</f>
        <v>San Jose State</v>
      </c>
      <c r="L110" s="78">
        <f>IF(+All!$F481="San Diego State",+All!L481,IF(+All!$H481="San Diego State",+All!L481,0))</f>
        <v>9</v>
      </c>
      <c r="M110" s="79">
        <f>IF(+All!$F481="San Diego State",+All!M481,IF(+All!$H481="San Diego State",+All!M481,0))</f>
        <v>41</v>
      </c>
      <c r="N110" s="706" t="str">
        <f>IF(+All!$F481="San Diego State",+All!N481,IF(+All!$H481="San Diego State",+All!N481,0))</f>
        <v>San Diego State</v>
      </c>
      <c r="O110" s="708">
        <f>IF(+All!$F481="San Diego State",+All!O481,IF(+All!$H481="San Diego State",+All!O481,0))</f>
        <v>19</v>
      </c>
      <c r="P110" s="708" t="str">
        <f>IF(+All!$F481="San Diego State",+All!P481,IF(+All!$H481="San Diego State",+All!P481,0))</f>
        <v>San Jose State</v>
      </c>
      <c r="Q110" s="707">
        <f>IF(+All!$F481="San Diego State",+All!Q481,IF(+All!$H481="San Diego State",+All!Q481,0))</f>
        <v>13</v>
      </c>
      <c r="R110" s="706" t="str">
        <f>IF(+All!$F481="San Diego State",+All!R481,IF(+All!$H481="San Diego State",+All!R481,0))</f>
        <v>San Jose State</v>
      </c>
      <c r="S110" s="708" t="str">
        <f>IF(+All!$F481="San Diego State",+All!S481,IF(+All!$H481="San Diego State",+All!S481,0))</f>
        <v>San Diego State</v>
      </c>
      <c r="T110" s="706" t="str">
        <f>IF(+All!$F481="San Diego State",+All!T481,IF(+All!$H481="San Diego State",+All!T481,0))</f>
        <v>San Diego State</v>
      </c>
      <c r="U110" s="707" t="str">
        <f>IF(+All!$F481="San Diego State",+All!U481,IF(+All!$H481="San Diego State",+All!U481,0))</f>
        <v>L</v>
      </c>
      <c r="V110" s="706">
        <f>IF(+All!$F843="San Diego State",+All!#REF!,IF(+All!$H843="San Diego State",+All!#REF!,0))</f>
        <v>0</v>
      </c>
      <c r="W110" s="707">
        <f>IF(+All!$F843="San Diego State",+All!#REF!,IF(+All!$H843="San Diego State",+All!#REF!,0))</f>
        <v>0</v>
      </c>
      <c r="X110" s="706">
        <f>IF(+All!$F843="San Diego State",+All!#REF!,IF(+All!$H843="San Diego State",+All!#REF!,0))</f>
        <v>0</v>
      </c>
      <c r="Y110" s="707">
        <f>IF(+All!$F843="San Diego State",+All!#REF!,IF(+All!$H843="San Diego State",+All!#REF!,0))</f>
        <v>0</v>
      </c>
      <c r="Z110" s="706">
        <f>IF(+All!$F843="San Diego State",+All!#REF!,IF(+All!$H843="San Diego State",+All!#REF!,0))</f>
        <v>0</v>
      </c>
      <c r="AA110" s="707">
        <f>IF(+All!$F843="San Diego State",+All!#REF!,IF(+All!$H843="San Diego State",+All!#REF!,0))</f>
        <v>0</v>
      </c>
      <c r="AB110" s="706">
        <f>IF(+All!$F843="San Diego State",+All!#REF!,IF(+All!$H843="San Diego State",+All!#REF!,0))</f>
        <v>0</v>
      </c>
      <c r="AC110" s="707">
        <f>IF(+All!$F843="San Diego State",+All!#REF!,IF(+All!$H843="San Diego State",+All!#REF!,0))</f>
        <v>0</v>
      </c>
      <c r="AD110" s="706">
        <f>IF(+All!$F843="San Diego State",+All!#REF!,IF(+All!$H843="San Diego State",+All!#REF!,0))</f>
        <v>0</v>
      </c>
      <c r="AE110" s="707">
        <f>IF(+All!$F843="San Diego State",+All!#REF!,IF(+All!$H843="San Diego State",+All!#REF!,0))</f>
        <v>0</v>
      </c>
      <c r="AF110" s="706">
        <f>IF(+All!$F843="San Diego State",+All!#REF!,IF(+All!$H843="San Diego State",+All!#REF!,0))</f>
        <v>0</v>
      </c>
      <c r="AG110" s="707">
        <f>IF(+All!$F843="San Diego State",+All!#REF!,IF(+All!$H843="San Diego State",+All!#REF!,0))</f>
        <v>0</v>
      </c>
      <c r="AH110" s="706">
        <f>IF(+All!$F843="San Diego State",+All!#REF!,IF(+All!$H843="San Diego State",+All!#REF!,0))</f>
        <v>0</v>
      </c>
      <c r="AI110" s="707">
        <f>IF(+All!$F843="San Diego State",+All!#REF!,IF(+All!$H843="San Diego State",+All!#REF!,0))</f>
        <v>0</v>
      </c>
      <c r="AJ110" s="706">
        <f>IF(+All!$F843="San Diego State",+All!#REF!,IF(+All!$H843="San Diego State",+All!#REF!,0))</f>
        <v>0</v>
      </c>
      <c r="AK110" s="707">
        <f>IF(+All!$F843="San Diego State",+All!#REF!,IF(+All!$H843="San Diego State",+All!#REF!,0))</f>
        <v>0</v>
      </c>
      <c r="AL110" s="81">
        <f>IF(+All!$F843="San Diego State",+All!V843,IF(+All!$H843="San Diego State",+All!V843,0))</f>
        <v>0</v>
      </c>
      <c r="AM110" s="82">
        <f>IF(+All!$F843="San Diego State",+All!W843,IF(+All!$H843="San Diego State",+All!W843,0))</f>
        <v>0</v>
      </c>
      <c r="AN110" s="81">
        <f>IF(+All!$F843="San Diego State",+All!X843,IF(+All!$H843="San Diego State",+All!X843,0))</f>
        <v>0</v>
      </c>
      <c r="AO110" s="83">
        <f>IF(+All!$F843="San Diego State",+All!Y843,IF(+All!$H843="San Diego State",+All!Y843,0))</f>
        <v>0</v>
      </c>
      <c r="AP110" s="84">
        <f>IF(+All!$F843="San Diego State",+All!Z843,IF(+All!$H843="San Diego State",+All!Z843,0))</f>
        <v>0</v>
      </c>
      <c r="AQ110" s="480">
        <f>IF(+All!$F843="San Diego State",+All!#REF!,IF(+All!$H843="San Diego State",+All!#REF!,0))</f>
        <v>0</v>
      </c>
      <c r="AR110" s="482">
        <f>IF(+All!$F843="San Diego State",+All!#REF!,IF(+All!$H843="San Diego State",+All!#REF!,0))</f>
        <v>0</v>
      </c>
      <c r="AS110" s="483">
        <f>IF(+All!$F843="San Diego State",+All!#REF!,IF(+All!$H843="San Diego State",+All!#REF!,0))</f>
        <v>0</v>
      </c>
      <c r="AT110" s="483">
        <f>IF(+All!$F843="San Diego State",+All!#REF!,IF(+All!$H843="San Diego State",+All!#REF!,0))</f>
        <v>0</v>
      </c>
      <c r="AU110" s="482">
        <f>IF(+All!$F843="San Diego State",+All!#REF!,IF(+All!$H843="San Diego State",+All!#REF!,0))</f>
        <v>0</v>
      </c>
      <c r="AV110" s="483">
        <f>IF(+All!$F843="San Diego State",+All!#REF!,IF(+All!$H843="San Diego State",+All!#REF!,0))</f>
        <v>0</v>
      </c>
      <c r="AW110" s="484">
        <f>IF(+All!$F843="San Diego State",+All!#REF!,IF(+All!$H843="San Diego State",+All!#REF!,0))</f>
        <v>0</v>
      </c>
      <c r="AX110" s="483">
        <f>IF(+All!$F843="San Diego State",+All!#REF!,IF(+All!$H843="San Diego State",+All!#REF!,0))</f>
        <v>0</v>
      </c>
      <c r="AY110" s="88">
        <f>IF(+All!$F843="San Diego State",+All!#REF!,IF(+All!$H843="San Diego State",+All!#REF!,0))</f>
        <v>0</v>
      </c>
      <c r="AZ110" s="89">
        <f>IF(+All!$F843="San Diego State",+All!#REF!,IF(+All!$H843="San Diego State",+All!#REF!,0))</f>
        <v>0</v>
      </c>
      <c r="BA110" s="90">
        <f>IF(+All!$F843="San Diego State",+All!#REF!,IF(+All!$H843="San Diego State",+All!#REF!,0))</f>
        <v>0</v>
      </c>
      <c r="BB110" s="90">
        <f>IF(+All!$F843="San Diego State",+All!#REF!,IF(+All!$H843="San Diego State",+All!#REF!,0))</f>
        <v>0</v>
      </c>
      <c r="BC110" s="91">
        <f>IF(+All!$F843="San Diego State",+All!#REF!,IF(+All!$H843="San Diego State",+All!#REF!,0))</f>
        <v>0</v>
      </c>
      <c r="BD110" s="482">
        <f>IF(+All!$F843="San Diego State",+All!#REF!,IF(+All!$H843="San Diego State",+All!#REF!,0))</f>
        <v>0</v>
      </c>
      <c r="BE110" s="483">
        <f>IF(+All!$F843="San Diego State",+All!#REF!,IF(+All!$H843="San Diego State",+All!#REF!,0))</f>
        <v>0</v>
      </c>
      <c r="BF110" s="483">
        <f>IF(+All!$F843="San Diego State",+All!#REF!,IF(+All!$H843="San Diego State",+All!#REF!,0))</f>
        <v>0</v>
      </c>
      <c r="BG110" s="482">
        <f>IF(+All!$F843="San Diego State",+All!#REF!,IF(+All!$H843="San Diego State",+All!#REF!,0))</f>
        <v>0</v>
      </c>
      <c r="BH110" s="483">
        <f>IF(+All!$F843="San Diego State",+All!#REF!,IF(+All!$H843="San Diego State",+All!#REF!,0))</f>
        <v>0</v>
      </c>
      <c r="BI110" s="484">
        <f>IF(+All!$F843="San Diego State",+All!#REF!,IF(+All!$H843="San Diego State",+All!#REF!,0))</f>
        <v>0</v>
      </c>
      <c r="BJ110" s="92">
        <f>IF(+All!$F843="San Diego State",+All!#REF!,IF(+All!$H843="San Diego State",+All!#REF!,0))</f>
        <v>0</v>
      </c>
      <c r="BK110" s="93">
        <f>IF(+All!$F843="San Diego State",+All!#REF!,IF(+All!$H843="San Diego State",+All!#REF!,0))</f>
        <v>0</v>
      </c>
    </row>
    <row r="111" spans="1:63" x14ac:dyDescent="0.8">
      <c r="A111" s="70">
        <f>IF(+All!$F594="San Diego State",+All!A594,IF(+All!$H594="San Diego State",+All!A594,0))</f>
        <v>8</v>
      </c>
      <c r="B111" s="480" t="str">
        <f>IF(+All!$F594="San Diego State",+All!B594,IF(+All!$H594="San Diego State",+All!B594,0))</f>
        <v>Sat</v>
      </c>
      <c r="C111" s="72">
        <f>IF(+All!$F594="San Diego State",+All!C594,IF(+All!$H594="San Diego State",+All!C594,0))</f>
        <v>44492</v>
      </c>
      <c r="D111" s="73">
        <f>IF(+All!$F594="San Diego State",+All!D594,IF(+All!$H594="San Diego State",+All!D594,0))</f>
        <v>0.79166666666666663</v>
      </c>
      <c r="E111" s="707" t="str">
        <f>IF(+All!$F594="San Diego State",+All!E594,IF(+All!$H594="San Diego State",+All!E594,0))</f>
        <v>CBSSN</v>
      </c>
      <c r="F111" s="75" t="str">
        <f>IF(+All!$F594="San Diego State",+All!F594,IF(+All!$H594="San Diego State",+All!F594,0))</f>
        <v>San Diego State</v>
      </c>
      <c r="G111" s="76" t="str">
        <f>IF(+All!$F594="San Diego State",+All!G594,IF(+All!$H594="San Diego State",+All!G594,0))</f>
        <v>MWC</v>
      </c>
      <c r="H111" s="75" t="str">
        <f>IF(+All!$F594="San Diego State",+All!H594,IF(+All!$H594="San Diego State",+All!H594,0))</f>
        <v>Air Force</v>
      </c>
      <c r="I111" s="76" t="str">
        <f>IF(+All!$F594="San Diego State",+All!I594,IF(+All!$H594="San Diego State",+All!I594,0))</f>
        <v>MWC</v>
      </c>
      <c r="J111" s="706" t="str">
        <f>IF(+All!$F594="San Diego State",+All!J594,IF(+All!$H594="San Diego State",+All!J594,0))</f>
        <v>Air Force</v>
      </c>
      <c r="K111" s="707" t="str">
        <f>IF(+All!$F594="San Diego State",+All!K594,IF(+All!$H594="San Diego State",+All!K594,0))</f>
        <v>San Diego State</v>
      </c>
      <c r="L111" s="78">
        <f>IF(+All!$F594="San Diego State",+All!L594,IF(+All!$H594="San Diego State",+All!L594,0))</f>
        <v>3.5</v>
      </c>
      <c r="M111" s="79">
        <f>IF(+All!$F594="San Diego State",+All!M594,IF(+All!$H594="San Diego State",+All!M594,0))</f>
        <v>40</v>
      </c>
      <c r="N111" s="706" t="str">
        <f>IF(+All!$F594="San Diego State",+All!N594,IF(+All!$H594="San Diego State",+All!N594,0))</f>
        <v>San Diego State</v>
      </c>
      <c r="O111" s="708">
        <f>IF(+All!$F594="San Diego State",+All!O594,IF(+All!$H594="San Diego State",+All!O594,0))</f>
        <v>20</v>
      </c>
      <c r="P111" s="708" t="str">
        <f>IF(+All!$F594="San Diego State",+All!P594,IF(+All!$H594="San Diego State",+All!P594,0))</f>
        <v>Air Force</v>
      </c>
      <c r="Q111" s="707">
        <f>IF(+All!$F594="San Diego State",+All!Q594,IF(+All!$H594="San Diego State",+All!Q594,0))</f>
        <v>14</v>
      </c>
      <c r="R111" s="706" t="str">
        <f>IF(+All!$F594="San Diego State",+All!R594,IF(+All!$H594="San Diego State",+All!R594,0))</f>
        <v>San Diego State</v>
      </c>
      <c r="S111" s="708" t="str">
        <f>IF(+All!$F594="San Diego State",+All!S594,IF(+All!$H594="San Diego State",+All!S594,0))</f>
        <v>Air Force</v>
      </c>
      <c r="T111" s="706" t="str">
        <f>IF(+All!$F594="San Diego State",+All!T594,IF(+All!$H594="San Diego State",+All!T594,0))</f>
        <v>San Diego State</v>
      </c>
      <c r="U111" s="707" t="str">
        <f>IF(+All!$F594="San Diego State",+All!U594,IF(+All!$H594="San Diego State",+All!U594,0))</f>
        <v>W</v>
      </c>
      <c r="V111" s="706">
        <f>IF(+All!$F785="San Diego State",+All!#REF!,IF(+All!$H785="San Diego State",+All!#REF!,0))</f>
        <v>0</v>
      </c>
      <c r="W111" s="707">
        <f>IF(+All!$F785="San Diego State",+All!#REF!,IF(+All!$H785="San Diego State",+All!#REF!,0))</f>
        <v>0</v>
      </c>
      <c r="X111" s="706">
        <f>IF(+All!$F785="San Diego State",+All!#REF!,IF(+All!$H785="San Diego State",+All!#REF!,0))</f>
        <v>0</v>
      </c>
      <c r="Y111" s="707">
        <f>IF(+All!$F785="San Diego State",+All!#REF!,IF(+All!$H785="San Diego State",+All!#REF!,0))</f>
        <v>0</v>
      </c>
      <c r="Z111" s="706">
        <f>IF(+All!$F785="San Diego State",+All!#REF!,IF(+All!$H785="San Diego State",+All!#REF!,0))</f>
        <v>0</v>
      </c>
      <c r="AA111" s="707">
        <f>IF(+All!$F785="San Diego State",+All!#REF!,IF(+All!$H785="San Diego State",+All!#REF!,0))</f>
        <v>0</v>
      </c>
      <c r="AB111" s="706">
        <f>IF(+All!$F785="San Diego State",+All!#REF!,IF(+All!$H785="San Diego State",+All!#REF!,0))</f>
        <v>0</v>
      </c>
      <c r="AC111" s="707">
        <f>IF(+All!$F785="San Diego State",+All!#REF!,IF(+All!$H785="San Diego State",+All!#REF!,0))</f>
        <v>0</v>
      </c>
      <c r="AD111" s="706">
        <f>IF(+All!$F785="San Diego State",+All!#REF!,IF(+All!$H785="San Diego State",+All!#REF!,0))</f>
        <v>0</v>
      </c>
      <c r="AE111" s="707">
        <f>IF(+All!$F785="San Diego State",+All!#REF!,IF(+All!$H785="San Diego State",+All!#REF!,0))</f>
        <v>0</v>
      </c>
      <c r="AF111" s="706">
        <f>IF(+All!$F785="San Diego State",+All!#REF!,IF(+All!$H785="San Diego State",+All!#REF!,0))</f>
        <v>0</v>
      </c>
      <c r="AG111" s="707">
        <f>IF(+All!$F785="San Diego State",+All!#REF!,IF(+All!$H785="San Diego State",+All!#REF!,0))</f>
        <v>0</v>
      </c>
      <c r="AH111" s="706">
        <f>IF(+All!$F785="San Diego State",+All!#REF!,IF(+All!$H785="San Diego State",+All!#REF!,0))</f>
        <v>0</v>
      </c>
      <c r="AI111" s="707">
        <f>IF(+All!$F785="San Diego State",+All!#REF!,IF(+All!$H785="San Diego State",+All!#REF!,0))</f>
        <v>0</v>
      </c>
      <c r="AJ111" s="706">
        <f>IF(+All!$F785="San Diego State",+All!#REF!,IF(+All!$H785="San Diego State",+All!#REF!,0))</f>
        <v>0</v>
      </c>
      <c r="AK111" s="707">
        <f>IF(+All!$F785="San Diego State",+All!#REF!,IF(+All!$H785="San Diego State",+All!#REF!,0))</f>
        <v>0</v>
      </c>
      <c r="AL111" s="81">
        <f>IF(+All!$F785="San Diego State",+All!V785,IF(+All!$H785="San Diego State",+All!V785,0))</f>
        <v>0</v>
      </c>
      <c r="AM111" s="82">
        <f>IF(+All!$F785="San Diego State",+All!W785,IF(+All!$H785="San Diego State",+All!W785,0))</f>
        <v>0</v>
      </c>
      <c r="AN111" s="81">
        <f>IF(+All!$F785="San Diego State",+All!X785,IF(+All!$H785="San Diego State",+All!X785,0))</f>
        <v>0</v>
      </c>
      <c r="AO111" s="83">
        <f>IF(+All!$F785="San Diego State",+All!Y785,IF(+All!$H785="San Diego State",+All!Y785,0))</f>
        <v>0</v>
      </c>
      <c r="AP111" s="84">
        <f>IF(+All!$F785="San Diego State",+All!Z785,IF(+All!$H785="San Diego State",+All!Z785,0))</f>
        <v>0</v>
      </c>
      <c r="AQ111" s="480">
        <f>IF(+All!$F785="San Diego State",+All!#REF!,IF(+All!$H785="San Diego State",+All!#REF!,0))</f>
        <v>0</v>
      </c>
      <c r="AR111" s="482">
        <f>IF(+All!$F785="San Diego State",+All!#REF!,IF(+All!$H785="San Diego State",+All!#REF!,0))</f>
        <v>0</v>
      </c>
      <c r="AS111" s="483">
        <f>IF(+All!$F785="San Diego State",+All!#REF!,IF(+All!$H785="San Diego State",+All!#REF!,0))</f>
        <v>0</v>
      </c>
      <c r="AT111" s="483">
        <f>IF(+All!$F785="San Diego State",+All!#REF!,IF(+All!$H785="San Diego State",+All!#REF!,0))</f>
        <v>0</v>
      </c>
      <c r="AU111" s="482">
        <f>IF(+All!$F785="San Diego State",+All!#REF!,IF(+All!$H785="San Diego State",+All!#REF!,0))</f>
        <v>0</v>
      </c>
      <c r="AV111" s="483">
        <f>IF(+All!$F785="San Diego State",+All!#REF!,IF(+All!$H785="San Diego State",+All!#REF!,0))</f>
        <v>0</v>
      </c>
      <c r="AW111" s="484">
        <f>IF(+All!$F785="San Diego State",+All!#REF!,IF(+All!$H785="San Diego State",+All!#REF!,0))</f>
        <v>0</v>
      </c>
      <c r="AX111" s="483">
        <f>IF(+All!$F785="San Diego State",+All!#REF!,IF(+All!$H785="San Diego State",+All!#REF!,0))</f>
        <v>0</v>
      </c>
      <c r="AY111" s="88">
        <f>IF(+All!$F785="San Diego State",+All!#REF!,IF(+All!$H785="San Diego State",+All!#REF!,0))</f>
        <v>0</v>
      </c>
      <c r="AZ111" s="89">
        <f>IF(+All!$F785="San Diego State",+All!#REF!,IF(+All!$H785="San Diego State",+All!#REF!,0))</f>
        <v>0</v>
      </c>
      <c r="BA111" s="90">
        <f>IF(+All!$F785="San Diego State",+All!#REF!,IF(+All!$H785="San Diego State",+All!#REF!,0))</f>
        <v>0</v>
      </c>
      <c r="BB111" s="90">
        <f>IF(+All!$F785="San Diego State",+All!#REF!,IF(+All!$H785="San Diego State",+All!#REF!,0))</f>
        <v>0</v>
      </c>
      <c r="BC111" s="91">
        <f>IF(+All!$F785="San Diego State",+All!#REF!,IF(+All!$H785="San Diego State",+All!#REF!,0))</f>
        <v>0</v>
      </c>
      <c r="BD111" s="482">
        <f>IF(+All!$F785="San Diego State",+All!#REF!,IF(+All!$H785="San Diego State",+All!#REF!,0))</f>
        <v>0</v>
      </c>
      <c r="BE111" s="483">
        <f>IF(+All!$F785="San Diego State",+All!#REF!,IF(+All!$H785="San Diego State",+All!#REF!,0))</f>
        <v>0</v>
      </c>
      <c r="BF111" s="483">
        <f>IF(+All!$F785="San Diego State",+All!#REF!,IF(+All!$H785="San Diego State",+All!#REF!,0))</f>
        <v>0</v>
      </c>
      <c r="BG111" s="482">
        <f>IF(+All!$F785="San Diego State",+All!#REF!,IF(+All!$H785="San Diego State",+All!#REF!,0))</f>
        <v>0</v>
      </c>
      <c r="BH111" s="483">
        <f>IF(+All!$F785="San Diego State",+All!#REF!,IF(+All!$H785="San Diego State",+All!#REF!,0))</f>
        <v>0</v>
      </c>
      <c r="BI111" s="484">
        <f>IF(+All!$F785="San Diego State",+All!#REF!,IF(+All!$H785="San Diego State",+All!#REF!,0))</f>
        <v>0</v>
      </c>
      <c r="BJ111" s="92">
        <f>IF(+All!$F785="San Diego State",+All!#REF!,IF(+All!$H785="San Diego State",+All!#REF!,0))</f>
        <v>0</v>
      </c>
      <c r="BK111" s="93">
        <f>IF(+All!$F785="San Diego State",+All!#REF!,IF(+All!$H785="San Diego State",+All!#REF!,0))</f>
        <v>0</v>
      </c>
    </row>
    <row r="112" spans="1:63" x14ac:dyDescent="0.8">
      <c r="A112" s="70">
        <f>IF(+All!$F668="San Diego State",+All!A668,IF(+All!$H668="San Diego State",+All!A668,0))</f>
        <v>9</v>
      </c>
      <c r="B112" s="480" t="str">
        <f>IF(+All!$F668="San Diego State",+All!B668,IF(+All!$H668="San Diego State",+All!B668,0))</f>
        <v>Sat</v>
      </c>
      <c r="C112" s="72">
        <f>IF(+All!$F668="San Diego State",+All!C668,IF(+All!$H668="San Diego State",+All!C668,0))</f>
        <v>44499</v>
      </c>
      <c r="D112" s="73">
        <f>IF(+All!$F668="San Diego State",+All!D668,IF(+All!$H668="San Diego State",+All!D668,0))</f>
        <v>0.9375</v>
      </c>
      <c r="E112" s="707" t="str">
        <f>IF(+All!$F668="San Diego State",+All!E668,IF(+All!$H668="San Diego State",+All!E668,0))</f>
        <v>CBSSN</v>
      </c>
      <c r="F112" s="75" t="str">
        <f>IF(+All!$F668="San Diego State",+All!F668,IF(+All!$H668="San Diego State",+All!F668,0))</f>
        <v>Fresno State</v>
      </c>
      <c r="G112" s="76" t="str">
        <f>IF(+All!$F668="San Diego State",+All!G668,IF(+All!$H668="San Diego State",+All!G668,0))</f>
        <v>MWC</v>
      </c>
      <c r="H112" s="75" t="str">
        <f>IF(+All!$F668="San Diego State",+All!H668,IF(+All!$H668="San Diego State",+All!H668,0))</f>
        <v>San Diego State</v>
      </c>
      <c r="I112" s="76" t="str">
        <f>IF(+All!$F668="San Diego State",+All!I668,IF(+All!$H668="San Diego State",+All!I668,0))</f>
        <v>MWC</v>
      </c>
      <c r="J112" s="706" t="str">
        <f>IF(+All!$F668="San Diego State",+All!J668,IF(+All!$H668="San Diego State",+All!J668,0))</f>
        <v>San Diego State</v>
      </c>
      <c r="K112" s="707" t="str">
        <f>IF(+All!$F668="San Diego State",+All!K668,IF(+All!$H668="San Diego State",+All!K668,0))</f>
        <v>Fresno State</v>
      </c>
      <c r="L112" s="78">
        <f>IF(+All!$F668="San Diego State",+All!L668,IF(+All!$H668="San Diego State",+All!L668,0))</f>
        <v>1</v>
      </c>
      <c r="M112" s="79">
        <f>IF(+All!$F668="San Diego State",+All!M668,IF(+All!$H668="San Diego State",+All!M668,0))</f>
        <v>44.5</v>
      </c>
      <c r="N112" s="706" t="str">
        <f>IF(+All!$F668="San Diego State",+All!N668,IF(+All!$H668="San Diego State",+All!N668,0))</f>
        <v>Fresno State</v>
      </c>
      <c r="O112" s="708">
        <f>IF(+All!$F668="San Diego State",+All!O668,IF(+All!$H668="San Diego State",+All!O668,0))</f>
        <v>30</v>
      </c>
      <c r="P112" s="708" t="str">
        <f>IF(+All!$F668="San Diego State",+All!P668,IF(+All!$H668="San Diego State",+All!P668,0))</f>
        <v>San Diego State</v>
      </c>
      <c r="Q112" s="707">
        <f>IF(+All!$F668="San Diego State",+All!Q668,IF(+All!$H668="San Diego State",+All!Q668,0))</f>
        <v>20</v>
      </c>
      <c r="R112" s="706" t="str">
        <f>IF(+All!$F668="San Diego State",+All!R668,IF(+All!$H668="San Diego State",+All!R668,0))</f>
        <v>Fresno State</v>
      </c>
      <c r="S112" s="708" t="str">
        <f>IF(+All!$F668="San Diego State",+All!S668,IF(+All!$H668="San Diego State",+All!S668,0))</f>
        <v>San Diego State</v>
      </c>
      <c r="T112" s="706" t="str">
        <f>IF(+All!$F668="San Diego State",+All!T668,IF(+All!$H668="San Diego State",+All!T668,0))</f>
        <v>San Diego State</v>
      </c>
      <c r="U112" s="707" t="str">
        <f>IF(+All!$F668="San Diego State",+All!U668,IF(+All!$H668="San Diego State",+All!U668,0))</f>
        <v>L</v>
      </c>
      <c r="V112" s="706">
        <f>IF(+All!$F836="San Diego State",+All!#REF!,IF(+All!$H836="San Diego State",+All!#REF!,0))</f>
        <v>0</v>
      </c>
      <c r="W112" s="707">
        <f>IF(+All!$F836="San Diego State",+All!#REF!,IF(+All!$H836="San Diego State",+All!#REF!,0))</f>
        <v>0</v>
      </c>
      <c r="X112" s="706">
        <f>IF(+All!$F836="San Diego State",+All!#REF!,IF(+All!$H836="San Diego State",+All!#REF!,0))</f>
        <v>0</v>
      </c>
      <c r="Y112" s="707">
        <f>IF(+All!$F836="San Diego State",+All!#REF!,IF(+All!$H836="San Diego State",+All!#REF!,0))</f>
        <v>0</v>
      </c>
      <c r="Z112" s="706">
        <f>IF(+All!$F836="San Diego State",+All!#REF!,IF(+All!$H836="San Diego State",+All!#REF!,0))</f>
        <v>0</v>
      </c>
      <c r="AA112" s="707">
        <f>IF(+All!$F836="San Diego State",+All!#REF!,IF(+All!$H836="San Diego State",+All!#REF!,0))</f>
        <v>0</v>
      </c>
      <c r="AB112" s="706">
        <f>IF(+All!$F836="San Diego State",+All!#REF!,IF(+All!$H836="San Diego State",+All!#REF!,0))</f>
        <v>0</v>
      </c>
      <c r="AC112" s="707">
        <f>IF(+All!$F836="San Diego State",+All!#REF!,IF(+All!$H836="San Diego State",+All!#REF!,0))</f>
        <v>0</v>
      </c>
      <c r="AD112" s="706">
        <f>IF(+All!$F836="San Diego State",+All!#REF!,IF(+All!$H836="San Diego State",+All!#REF!,0))</f>
        <v>0</v>
      </c>
      <c r="AE112" s="707">
        <f>IF(+All!$F836="San Diego State",+All!#REF!,IF(+All!$H836="San Diego State",+All!#REF!,0))</f>
        <v>0</v>
      </c>
      <c r="AF112" s="706">
        <f>IF(+All!$F836="San Diego State",+All!#REF!,IF(+All!$H836="San Diego State",+All!#REF!,0))</f>
        <v>0</v>
      </c>
      <c r="AG112" s="707">
        <f>IF(+All!$F836="San Diego State",+All!#REF!,IF(+All!$H836="San Diego State",+All!#REF!,0))</f>
        <v>0</v>
      </c>
      <c r="AH112" s="706">
        <f>IF(+All!$F836="San Diego State",+All!#REF!,IF(+All!$H836="San Diego State",+All!#REF!,0))</f>
        <v>0</v>
      </c>
      <c r="AI112" s="707">
        <f>IF(+All!$F836="San Diego State",+All!#REF!,IF(+All!$H836="San Diego State",+All!#REF!,0))</f>
        <v>0</v>
      </c>
      <c r="AJ112" s="706">
        <f>IF(+All!$F836="San Diego State",+All!#REF!,IF(+All!$H836="San Diego State",+All!#REF!,0))</f>
        <v>0</v>
      </c>
      <c r="AK112" s="707">
        <f>IF(+All!$F836="San Diego State",+All!#REF!,IF(+All!$H836="San Diego State",+All!#REF!,0))</f>
        <v>0</v>
      </c>
      <c r="AL112" s="81">
        <f>IF(+All!$F836="San Diego State",+All!V836,IF(+All!$H836="San Diego State",+All!V836,0))</f>
        <v>0</v>
      </c>
      <c r="AM112" s="82">
        <f>IF(+All!$F836="San Diego State",+All!W836,IF(+All!$H836="San Diego State",+All!W836,0))</f>
        <v>0</v>
      </c>
      <c r="AN112" s="81">
        <f>IF(+All!$F836="San Diego State",+All!X836,IF(+All!$H836="San Diego State",+All!X836,0))</f>
        <v>0</v>
      </c>
      <c r="AO112" s="83">
        <f>IF(+All!$F836="San Diego State",+All!Y836,IF(+All!$H836="San Diego State",+All!Y836,0))</f>
        <v>0</v>
      </c>
      <c r="AP112" s="84">
        <f>IF(+All!$F836="San Diego State",+All!Z836,IF(+All!$H836="San Diego State",+All!Z836,0))</f>
        <v>0</v>
      </c>
      <c r="AQ112" s="480">
        <f>IF(+All!$F836="San Diego State",+All!#REF!,IF(+All!$H836="San Diego State",+All!#REF!,0))</f>
        <v>0</v>
      </c>
      <c r="AR112" s="482">
        <f>IF(+All!$F836="San Diego State",+All!#REF!,IF(+All!$H836="San Diego State",+All!#REF!,0))</f>
        <v>0</v>
      </c>
      <c r="AS112" s="483">
        <f>IF(+All!$F836="San Diego State",+All!#REF!,IF(+All!$H836="San Diego State",+All!#REF!,0))</f>
        <v>0</v>
      </c>
      <c r="AT112" s="483">
        <f>IF(+All!$F836="San Diego State",+All!#REF!,IF(+All!$H836="San Diego State",+All!#REF!,0))</f>
        <v>0</v>
      </c>
      <c r="AU112" s="482">
        <f>IF(+All!$F836="San Diego State",+All!#REF!,IF(+All!$H836="San Diego State",+All!#REF!,0))</f>
        <v>0</v>
      </c>
      <c r="AV112" s="483">
        <f>IF(+All!$F836="San Diego State",+All!#REF!,IF(+All!$H836="San Diego State",+All!#REF!,0))</f>
        <v>0</v>
      </c>
      <c r="AW112" s="484">
        <f>IF(+All!$F836="San Diego State",+All!#REF!,IF(+All!$H836="San Diego State",+All!#REF!,0))</f>
        <v>0</v>
      </c>
      <c r="AX112" s="483">
        <f>IF(+All!$F836="San Diego State",+All!#REF!,IF(+All!$H836="San Diego State",+All!#REF!,0))</f>
        <v>0</v>
      </c>
      <c r="AY112" s="88">
        <f>IF(+All!$F836="San Diego State",+All!#REF!,IF(+All!$H836="San Diego State",+All!#REF!,0))</f>
        <v>0</v>
      </c>
      <c r="AZ112" s="89">
        <f>IF(+All!$F836="San Diego State",+All!#REF!,IF(+All!$H836="San Diego State",+All!#REF!,0))</f>
        <v>0</v>
      </c>
      <c r="BA112" s="90">
        <f>IF(+All!$F836="San Diego State",+All!#REF!,IF(+All!$H836="San Diego State",+All!#REF!,0))</f>
        <v>0</v>
      </c>
      <c r="BB112" s="90">
        <f>IF(+All!$F836="San Diego State",+All!#REF!,IF(+All!$H836="San Diego State",+All!#REF!,0))</f>
        <v>0</v>
      </c>
      <c r="BC112" s="91">
        <f>IF(+All!$F836="San Diego State",+All!#REF!,IF(+All!$H836="San Diego State",+All!#REF!,0))</f>
        <v>0</v>
      </c>
      <c r="BD112" s="482">
        <f>IF(+All!$F836="San Diego State",+All!#REF!,IF(+All!$H836="San Diego State",+All!#REF!,0))</f>
        <v>0</v>
      </c>
      <c r="BE112" s="483">
        <f>IF(+All!$F836="San Diego State",+All!#REF!,IF(+All!$H836="San Diego State",+All!#REF!,0))</f>
        <v>0</v>
      </c>
      <c r="BF112" s="483">
        <f>IF(+All!$F836="San Diego State",+All!#REF!,IF(+All!$H836="San Diego State",+All!#REF!,0))</f>
        <v>0</v>
      </c>
      <c r="BG112" s="482">
        <f>IF(+All!$F836="San Diego State",+All!#REF!,IF(+All!$H836="San Diego State",+All!#REF!,0))</f>
        <v>0</v>
      </c>
      <c r="BH112" s="483">
        <f>IF(+All!$F836="San Diego State",+All!#REF!,IF(+All!$H836="San Diego State",+All!#REF!,0))</f>
        <v>0</v>
      </c>
      <c r="BI112" s="484">
        <f>IF(+All!$F836="San Diego State",+All!#REF!,IF(+All!$H836="San Diego State",+All!#REF!,0))</f>
        <v>0</v>
      </c>
      <c r="BJ112" s="92">
        <f>IF(+All!$F836="San Diego State",+All!#REF!,IF(+All!$H836="San Diego State",+All!#REF!,0))</f>
        <v>0</v>
      </c>
      <c r="BK112" s="93">
        <f>IF(+All!$F836="San Diego State",+All!#REF!,IF(+All!$H836="San Diego State",+All!#REF!,0))</f>
        <v>0</v>
      </c>
    </row>
    <row r="113" spans="1:63" x14ac:dyDescent="0.8">
      <c r="A113" s="70">
        <f>IF(+All!$F750="San Diego State",+All!A750,IF(+All!$H750="San Diego State",+All!A750,0))</f>
        <v>10</v>
      </c>
      <c r="B113" s="480" t="str">
        <f>IF(+All!$F750="San Diego State",+All!B750,IF(+All!$H750="San Diego State",+All!B750,0))</f>
        <v>Sat</v>
      </c>
      <c r="C113" s="72">
        <f>IF(+All!$F750="San Diego State",+All!C750,IF(+All!$H750="San Diego State",+All!C750,0))</f>
        <v>44506</v>
      </c>
      <c r="D113" s="73">
        <f>IF(+All!$F750="San Diego State",+All!D750,IF(+All!$H750="San Diego State",+All!D750,0))</f>
        <v>0.95833333333333337</v>
      </c>
      <c r="E113" s="707" t="str">
        <f>IF(+All!$F750="San Diego State",+All!E750,IF(+All!$H750="San Diego State",+All!E750,0))</f>
        <v>FS1</v>
      </c>
      <c r="F113" s="75" t="str">
        <f>IF(+All!$F750="San Diego State",+All!F750,IF(+All!$H750="San Diego State",+All!F750,0))</f>
        <v>San Diego State</v>
      </c>
      <c r="G113" s="76" t="str">
        <f>IF(+All!$F750="San Diego State",+All!G750,IF(+All!$H750="San Diego State",+All!G750,0))</f>
        <v>MWC</v>
      </c>
      <c r="H113" s="75" t="str">
        <f>IF(+All!$F750="San Diego State",+All!H750,IF(+All!$H750="San Diego State",+All!H750,0))</f>
        <v>Hawaii</v>
      </c>
      <c r="I113" s="76" t="str">
        <f>IF(+All!$F750="San Diego State",+All!I750,IF(+All!$H750="San Diego State",+All!I750,0))</f>
        <v>MWC</v>
      </c>
      <c r="J113" s="706" t="str">
        <f>IF(+All!$F750="San Diego State",+All!J750,IF(+All!$H750="San Diego State",+All!J750,0))</f>
        <v>San Diego State</v>
      </c>
      <c r="K113" s="707" t="str">
        <f>IF(+All!$F750="San Diego State",+All!K750,IF(+All!$H750="San Diego State",+All!K750,0))</f>
        <v>Hawaii</v>
      </c>
      <c r="L113" s="78">
        <f>IF(+All!$F750="San Diego State",+All!L750,IF(+All!$H750="San Diego State",+All!L750,0))</f>
        <v>7.5</v>
      </c>
      <c r="M113" s="79">
        <f>IF(+All!$F750="San Diego State",+All!M750,IF(+All!$H750="San Diego State",+All!M750,0))</f>
        <v>46</v>
      </c>
      <c r="N113" s="706" t="str">
        <f>IF(+All!$F750="San Diego State",+All!N750,IF(+All!$H750="San Diego State",+All!N750,0))</f>
        <v>San Diego State</v>
      </c>
      <c r="O113" s="708">
        <f>IF(+All!$F750="San Diego State",+All!O750,IF(+All!$H750="San Diego State",+All!O750,0))</f>
        <v>17</v>
      </c>
      <c r="P113" s="708" t="str">
        <f>IF(+All!$F750="San Diego State",+All!P750,IF(+All!$H750="San Diego State",+All!P750,0))</f>
        <v>Hawaii</v>
      </c>
      <c r="Q113" s="707">
        <f>IF(+All!$F750="San Diego State",+All!Q750,IF(+All!$H750="San Diego State",+All!Q750,0))</f>
        <v>10</v>
      </c>
      <c r="R113" s="706" t="str">
        <f>IF(+All!$F750="San Diego State",+All!R750,IF(+All!$H750="San Diego State",+All!R750,0))</f>
        <v>Hawaii</v>
      </c>
      <c r="S113" s="708" t="str">
        <f>IF(+All!$F750="San Diego State",+All!S750,IF(+All!$H750="San Diego State",+All!S750,0))</f>
        <v>San Diego State</v>
      </c>
      <c r="T113" s="706" t="str">
        <f>IF(+All!$F750="San Diego State",+All!T750,IF(+All!$H750="San Diego State",+All!T750,0))</f>
        <v>San Diego State</v>
      </c>
      <c r="U113" s="707" t="str">
        <f>IF(+All!$F750="San Diego State",+All!U750,IF(+All!$H750="San Diego State",+All!U750,0))</f>
        <v>L</v>
      </c>
      <c r="V113" s="706" t="e">
        <f>IF(+All!#REF!="San Diego State",+All!#REF!,IF(+All!#REF!="San Diego State",+All!#REF!,0))</f>
        <v>#REF!</v>
      </c>
      <c r="W113" s="707" t="e">
        <f>IF(+All!#REF!="San Diego State",+All!#REF!,IF(+All!#REF!="San Diego State",+All!#REF!,0))</f>
        <v>#REF!</v>
      </c>
      <c r="X113" s="706" t="e">
        <f>IF(+All!#REF!="San Diego State",+All!#REF!,IF(+All!#REF!="San Diego State",+All!#REF!,0))</f>
        <v>#REF!</v>
      </c>
      <c r="Y113" s="707" t="e">
        <f>IF(+All!#REF!="San Diego State",+All!#REF!,IF(+All!#REF!="San Diego State",+All!#REF!,0))</f>
        <v>#REF!</v>
      </c>
      <c r="Z113" s="706" t="e">
        <f>IF(+All!#REF!="San Diego State",+All!#REF!,IF(+All!#REF!="San Diego State",+All!#REF!,0))</f>
        <v>#REF!</v>
      </c>
      <c r="AA113" s="707" t="e">
        <f>IF(+All!#REF!="San Diego State",+All!#REF!,IF(+All!#REF!="San Diego State",+All!#REF!,0))</f>
        <v>#REF!</v>
      </c>
      <c r="AB113" s="706" t="e">
        <f>IF(+All!#REF!="San Diego State",+All!#REF!,IF(+All!#REF!="San Diego State",+All!#REF!,0))</f>
        <v>#REF!</v>
      </c>
      <c r="AC113" s="707" t="e">
        <f>IF(+All!#REF!="San Diego State",+All!#REF!,IF(+All!#REF!="San Diego State",+All!#REF!,0))</f>
        <v>#REF!</v>
      </c>
      <c r="AD113" s="706" t="e">
        <f>IF(+All!#REF!="San Diego State",+All!#REF!,IF(+All!#REF!="San Diego State",+All!#REF!,0))</f>
        <v>#REF!</v>
      </c>
      <c r="AE113" s="707" t="e">
        <f>IF(+All!#REF!="San Diego State",+All!#REF!,IF(+All!#REF!="San Diego State",+All!#REF!,0))</f>
        <v>#REF!</v>
      </c>
      <c r="AF113" s="706" t="e">
        <f>IF(+All!#REF!="San Diego State",+All!#REF!,IF(+All!#REF!="San Diego State",+All!#REF!,0))</f>
        <v>#REF!</v>
      </c>
      <c r="AG113" s="707" t="e">
        <f>IF(+All!#REF!="San Diego State",+All!#REF!,IF(+All!#REF!="San Diego State",+All!#REF!,0))</f>
        <v>#REF!</v>
      </c>
      <c r="AH113" s="706" t="e">
        <f>IF(+All!#REF!="San Diego State",+All!#REF!,IF(+All!#REF!="San Diego State",+All!#REF!,0))</f>
        <v>#REF!</v>
      </c>
      <c r="AI113" s="707" t="e">
        <f>IF(+All!#REF!="San Diego State",+All!#REF!,IF(+All!#REF!="San Diego State",+All!#REF!,0))</f>
        <v>#REF!</v>
      </c>
      <c r="AJ113" s="706" t="e">
        <f>IF(+All!#REF!="San Diego State",+All!#REF!,IF(+All!#REF!="San Diego State",+All!#REF!,0))</f>
        <v>#REF!</v>
      </c>
      <c r="AK113" s="707" t="e">
        <f>IF(+All!#REF!="San Diego State",+All!#REF!,IF(+All!#REF!="San Diego State",+All!#REF!,0))</f>
        <v>#REF!</v>
      </c>
      <c r="AL113" s="81" t="e">
        <f>IF(+All!#REF!="San Diego State",+All!#REF!,IF(+All!#REF!="San Diego State",+All!#REF!,0))</f>
        <v>#REF!</v>
      </c>
      <c r="AM113" s="82" t="e">
        <f>IF(+All!#REF!="San Diego State",+All!#REF!,IF(+All!#REF!="San Diego State",+All!#REF!,0))</f>
        <v>#REF!</v>
      </c>
      <c r="AN113" s="81" t="e">
        <f>IF(+All!#REF!="San Diego State",+All!#REF!,IF(+All!#REF!="San Diego State",+All!#REF!,0))</f>
        <v>#REF!</v>
      </c>
      <c r="AO113" s="83" t="e">
        <f>IF(+All!#REF!="San Diego State",+All!#REF!,IF(+All!#REF!="San Diego State",+All!#REF!,0))</f>
        <v>#REF!</v>
      </c>
      <c r="AP113" s="84" t="e">
        <f>IF(+All!#REF!="San Diego State",+All!#REF!,IF(+All!#REF!="San Diego State",+All!#REF!,0))</f>
        <v>#REF!</v>
      </c>
      <c r="AQ113" s="480" t="e">
        <f>IF(+All!#REF!="San Diego State",+All!#REF!,IF(+All!#REF!="San Diego State",+All!#REF!,0))</f>
        <v>#REF!</v>
      </c>
      <c r="AR113" s="482" t="e">
        <f>IF(+All!#REF!="San Diego State",+All!#REF!,IF(+All!#REF!="San Diego State",+All!#REF!,0))</f>
        <v>#REF!</v>
      </c>
      <c r="AS113" s="483" t="e">
        <f>IF(+All!#REF!="San Diego State",+All!#REF!,IF(+All!#REF!="San Diego State",+All!#REF!,0))</f>
        <v>#REF!</v>
      </c>
      <c r="AT113" s="483" t="e">
        <f>IF(+All!#REF!="San Diego State",+All!#REF!,IF(+All!#REF!="San Diego State",+All!#REF!,0))</f>
        <v>#REF!</v>
      </c>
      <c r="AU113" s="482" t="e">
        <f>IF(+All!#REF!="San Diego State",+All!#REF!,IF(+All!#REF!="San Diego State",+All!#REF!,0))</f>
        <v>#REF!</v>
      </c>
      <c r="AV113" s="483" t="e">
        <f>IF(+All!#REF!="San Diego State",+All!#REF!,IF(+All!#REF!="San Diego State",+All!#REF!,0))</f>
        <v>#REF!</v>
      </c>
      <c r="AW113" s="484" t="e">
        <f>IF(+All!#REF!="San Diego State",+All!#REF!,IF(+All!#REF!="San Diego State",+All!#REF!,0))</f>
        <v>#REF!</v>
      </c>
      <c r="AX113" s="483" t="e">
        <f>IF(+All!#REF!="San Diego State",+All!#REF!,IF(+All!#REF!="San Diego State",+All!#REF!,0))</f>
        <v>#REF!</v>
      </c>
      <c r="AY113" s="88" t="e">
        <f>IF(+All!#REF!="San Diego State",+All!#REF!,IF(+All!#REF!="San Diego State",+All!#REF!,0))</f>
        <v>#REF!</v>
      </c>
      <c r="AZ113" s="89" t="e">
        <f>IF(+All!#REF!="San Diego State",+All!#REF!,IF(+All!#REF!="San Diego State",+All!#REF!,0))</f>
        <v>#REF!</v>
      </c>
      <c r="BA113" s="90" t="e">
        <f>IF(+All!#REF!="San Diego State",+All!#REF!,IF(+All!#REF!="San Diego State",+All!#REF!,0))</f>
        <v>#REF!</v>
      </c>
      <c r="BB113" s="90" t="e">
        <f>IF(+All!#REF!="San Diego State",+All!#REF!,IF(+All!#REF!="San Diego State",+All!#REF!,0))</f>
        <v>#REF!</v>
      </c>
      <c r="BC113" s="91" t="e">
        <f>IF(+All!#REF!="San Diego State",+All!#REF!,IF(+All!#REF!="San Diego State",+All!#REF!,0))</f>
        <v>#REF!</v>
      </c>
      <c r="BD113" s="482" t="e">
        <f>IF(+All!#REF!="San Diego State",+All!#REF!,IF(+All!#REF!="San Diego State",+All!#REF!,0))</f>
        <v>#REF!</v>
      </c>
      <c r="BE113" s="483" t="e">
        <f>IF(+All!#REF!="San Diego State",+All!#REF!,IF(+All!#REF!="San Diego State",+All!#REF!,0))</f>
        <v>#REF!</v>
      </c>
      <c r="BF113" s="483" t="e">
        <f>IF(+All!#REF!="San Diego State",+All!#REF!,IF(+All!#REF!="San Diego State",+All!#REF!,0))</f>
        <v>#REF!</v>
      </c>
      <c r="BG113" s="482" t="e">
        <f>IF(+All!#REF!="San Diego State",+All!#REF!,IF(+All!#REF!="San Diego State",+All!#REF!,0))</f>
        <v>#REF!</v>
      </c>
      <c r="BH113" s="483" t="e">
        <f>IF(+All!#REF!="San Diego State",+All!#REF!,IF(+All!#REF!="San Diego State",+All!#REF!,0))</f>
        <v>#REF!</v>
      </c>
      <c r="BI113" s="484" t="e">
        <f>IF(+All!#REF!="San Diego State",+All!#REF!,IF(+All!#REF!="San Diego State",+All!#REF!,0))</f>
        <v>#REF!</v>
      </c>
      <c r="BJ113" s="92" t="e">
        <f>IF(+All!#REF!="San Diego State",+All!#REF!,IF(+All!#REF!="San Diego State",+All!#REF!,0))</f>
        <v>#REF!</v>
      </c>
      <c r="BK113" s="93" t="e">
        <f>IF(+All!#REF!="San Diego State",+All!#REF!,IF(+All!#REF!="San Diego State",+All!#REF!,0))</f>
        <v>#REF!</v>
      </c>
    </row>
    <row r="114" spans="1:63" x14ac:dyDescent="0.8">
      <c r="A114" s="70">
        <f>IF(+All!$F822="San Diego State",+All!A822,IF(+All!$H822="San Diego State",+All!A822,0))</f>
        <v>11</v>
      </c>
      <c r="B114" s="480" t="str">
        <f>IF(+All!$F822="San Diego State",+All!B822,IF(+All!$H822="San Diego State",+All!B822,0))</f>
        <v>Sat</v>
      </c>
      <c r="C114" s="72">
        <f>IF(+All!$F822="San Diego State",+All!C822,IF(+All!$H822="San Diego State",+All!C822,0))</f>
        <v>44513</v>
      </c>
      <c r="D114" s="73">
        <f>IF(+All!$F822="San Diego State",+All!D822,IF(+All!$H822="San Diego State",+All!D822,0))</f>
        <v>0.9375</v>
      </c>
      <c r="E114" s="707" t="str">
        <f>IF(+All!$F822="San Diego State",+All!E822,IF(+All!$H822="San Diego State",+All!E822,0))</f>
        <v>CBSSN</v>
      </c>
      <c r="F114" s="75" t="str">
        <f>IF(+All!$F822="San Diego State",+All!F822,IF(+All!$H822="San Diego State",+All!F822,0))</f>
        <v>Nevada</v>
      </c>
      <c r="G114" s="76" t="str">
        <f>IF(+All!$F822="San Diego State",+All!G822,IF(+All!$H822="San Diego State",+All!G822,0))</f>
        <v>MWC</v>
      </c>
      <c r="H114" s="75" t="str">
        <f>IF(+All!$F822="San Diego State",+All!H822,IF(+All!$H822="San Diego State",+All!H822,0))</f>
        <v>San Diego State</v>
      </c>
      <c r="I114" s="76" t="str">
        <f>IF(+All!$F822="San Diego State",+All!I822,IF(+All!$H822="San Diego State",+All!I822,0))</f>
        <v>MWC</v>
      </c>
      <c r="J114" s="706" t="str">
        <f>IF(+All!$F822="San Diego State",+All!J822,IF(+All!$H822="San Diego State",+All!J822,0))</f>
        <v>San Diego State</v>
      </c>
      <c r="K114" s="707" t="str">
        <f>IF(+All!$F822="San Diego State",+All!K822,IF(+All!$H822="San Diego State",+All!K822,0))</f>
        <v>Nevada</v>
      </c>
      <c r="L114" s="78">
        <f>IF(+All!$F822="San Diego State",+All!L822,IF(+All!$H822="San Diego State",+All!L822,0))</f>
        <v>2.5</v>
      </c>
      <c r="M114" s="79">
        <f>IF(+All!$F822="San Diego State",+All!M822,IF(+All!$H822="San Diego State",+All!M822,0))</f>
        <v>46.5</v>
      </c>
      <c r="N114" s="706" t="str">
        <f>IF(+All!$F822="San Diego State",+All!N822,IF(+All!$H822="San Diego State",+All!N822,0))</f>
        <v>San Diego State</v>
      </c>
      <c r="O114" s="708">
        <f>IF(+All!$F822="San Diego State",+All!O822,IF(+All!$H822="San Diego State",+All!O822,0))</f>
        <v>23</v>
      </c>
      <c r="P114" s="708" t="str">
        <f>IF(+All!$F822="San Diego State",+All!P822,IF(+All!$H822="San Diego State",+All!P822,0))</f>
        <v>Nevada</v>
      </c>
      <c r="Q114" s="707">
        <f>IF(+All!$F822="San Diego State",+All!Q822,IF(+All!$H822="San Diego State",+All!Q822,0))</f>
        <v>21</v>
      </c>
      <c r="R114" s="706" t="str">
        <f>IF(+All!$F822="San Diego State",+All!R822,IF(+All!$H822="San Diego State",+All!R822,0))</f>
        <v>Nevada</v>
      </c>
      <c r="S114" s="708" t="str">
        <f>IF(+All!$F822="San Diego State",+All!S822,IF(+All!$H822="San Diego State",+All!S822,0))</f>
        <v>San Diego State</v>
      </c>
      <c r="T114" s="706" t="str">
        <f>IF(+All!$F822="San Diego State",+All!T822,IF(+All!$H822="San Diego State",+All!T822,0))</f>
        <v>Nevada</v>
      </c>
      <c r="U114" s="707" t="str">
        <f>IF(+All!$F822="San Diego State",+All!U822,IF(+All!$H822="San Diego State",+All!U822,0))</f>
        <v>W</v>
      </c>
      <c r="V114" s="706" t="e">
        <f>IF(+All!#REF!="San Diego State",+All!#REF!,IF(+All!#REF!="San Diego State",+All!#REF!,0))</f>
        <v>#REF!</v>
      </c>
      <c r="W114" s="707" t="e">
        <f>IF(+All!#REF!="San Diego State",+All!#REF!,IF(+All!#REF!="San Diego State",+All!#REF!,0))</f>
        <v>#REF!</v>
      </c>
      <c r="X114" s="706" t="e">
        <f>IF(+All!#REF!="San Diego State",+All!#REF!,IF(+All!#REF!="San Diego State",+All!#REF!,0))</f>
        <v>#REF!</v>
      </c>
      <c r="Y114" s="707" t="e">
        <f>IF(+All!#REF!="San Diego State",+All!#REF!,IF(+All!#REF!="San Diego State",+All!#REF!,0))</f>
        <v>#REF!</v>
      </c>
      <c r="Z114" s="706" t="e">
        <f>IF(+All!#REF!="San Diego State",+All!#REF!,IF(+All!#REF!="San Diego State",+All!#REF!,0))</f>
        <v>#REF!</v>
      </c>
      <c r="AA114" s="707" t="e">
        <f>IF(+All!#REF!="San Diego State",+All!#REF!,IF(+All!#REF!="San Diego State",+All!#REF!,0))</f>
        <v>#REF!</v>
      </c>
      <c r="AB114" s="706" t="e">
        <f>IF(+All!#REF!="San Diego State",+All!#REF!,IF(+All!#REF!="San Diego State",+All!#REF!,0))</f>
        <v>#REF!</v>
      </c>
      <c r="AC114" s="707" t="e">
        <f>IF(+All!#REF!="San Diego State",+All!#REF!,IF(+All!#REF!="San Diego State",+All!#REF!,0))</f>
        <v>#REF!</v>
      </c>
      <c r="AD114" s="706" t="e">
        <f>IF(+All!#REF!="San Diego State",+All!#REF!,IF(+All!#REF!="San Diego State",+All!#REF!,0))</f>
        <v>#REF!</v>
      </c>
      <c r="AE114" s="707" t="e">
        <f>IF(+All!#REF!="San Diego State",+All!#REF!,IF(+All!#REF!="San Diego State",+All!#REF!,0))</f>
        <v>#REF!</v>
      </c>
      <c r="AF114" s="706" t="e">
        <f>IF(+All!#REF!="San Diego State",+All!#REF!,IF(+All!#REF!="San Diego State",+All!#REF!,0))</f>
        <v>#REF!</v>
      </c>
      <c r="AG114" s="707" t="e">
        <f>IF(+All!#REF!="San Diego State",+All!#REF!,IF(+All!#REF!="San Diego State",+All!#REF!,0))</f>
        <v>#REF!</v>
      </c>
      <c r="AH114" s="706" t="e">
        <f>IF(+All!#REF!="San Diego State",+All!#REF!,IF(+All!#REF!="San Diego State",+All!#REF!,0))</f>
        <v>#REF!</v>
      </c>
      <c r="AI114" s="707" t="e">
        <f>IF(+All!#REF!="San Diego State",+All!#REF!,IF(+All!#REF!="San Diego State",+All!#REF!,0))</f>
        <v>#REF!</v>
      </c>
      <c r="AJ114" s="706" t="e">
        <f>IF(+All!#REF!="San Diego State",+All!#REF!,IF(+All!#REF!="San Diego State",+All!#REF!,0))</f>
        <v>#REF!</v>
      </c>
      <c r="AK114" s="707" t="e">
        <f>IF(+All!#REF!="San Diego State",+All!#REF!,IF(+All!#REF!="San Diego State",+All!#REF!,0))</f>
        <v>#REF!</v>
      </c>
      <c r="AL114" s="81" t="e">
        <f>IF(+All!#REF!="San Diego State",+All!#REF!,IF(+All!#REF!="San Diego State",+All!#REF!,0))</f>
        <v>#REF!</v>
      </c>
      <c r="AM114" s="82" t="e">
        <f>IF(+All!#REF!="San Diego State",+All!#REF!,IF(+All!#REF!="San Diego State",+All!#REF!,0))</f>
        <v>#REF!</v>
      </c>
      <c r="AN114" s="81" t="e">
        <f>IF(+All!#REF!="San Diego State",+All!#REF!,IF(+All!#REF!="San Diego State",+All!#REF!,0))</f>
        <v>#REF!</v>
      </c>
      <c r="AO114" s="83" t="e">
        <f>IF(+All!#REF!="San Diego State",+All!#REF!,IF(+All!#REF!="San Diego State",+All!#REF!,0))</f>
        <v>#REF!</v>
      </c>
      <c r="AP114" s="84" t="e">
        <f>IF(+All!#REF!="San Diego State",+All!#REF!,IF(+All!#REF!="San Diego State",+All!#REF!,0))</f>
        <v>#REF!</v>
      </c>
      <c r="AQ114" s="480" t="e">
        <f>IF(+All!#REF!="San Diego State",+All!#REF!,IF(+All!#REF!="San Diego State",+All!#REF!,0))</f>
        <v>#REF!</v>
      </c>
      <c r="AR114" s="482" t="e">
        <f>IF(+All!#REF!="San Diego State",+All!#REF!,IF(+All!#REF!="San Diego State",+All!#REF!,0))</f>
        <v>#REF!</v>
      </c>
      <c r="AS114" s="483" t="e">
        <f>IF(+All!#REF!="San Diego State",+All!#REF!,IF(+All!#REF!="San Diego State",+All!#REF!,0))</f>
        <v>#REF!</v>
      </c>
      <c r="AT114" s="483" t="e">
        <f>IF(+All!#REF!="San Diego State",+All!#REF!,IF(+All!#REF!="San Diego State",+All!#REF!,0))</f>
        <v>#REF!</v>
      </c>
      <c r="AU114" s="482" t="e">
        <f>IF(+All!#REF!="San Diego State",+All!#REF!,IF(+All!#REF!="San Diego State",+All!#REF!,0))</f>
        <v>#REF!</v>
      </c>
      <c r="AV114" s="483" t="e">
        <f>IF(+All!#REF!="San Diego State",+All!#REF!,IF(+All!#REF!="San Diego State",+All!#REF!,0))</f>
        <v>#REF!</v>
      </c>
      <c r="AW114" s="484" t="e">
        <f>IF(+All!#REF!="San Diego State",+All!#REF!,IF(+All!#REF!="San Diego State",+All!#REF!,0))</f>
        <v>#REF!</v>
      </c>
      <c r="AX114" s="483" t="e">
        <f>IF(+All!#REF!="San Diego State",+All!#REF!,IF(+All!#REF!="San Diego State",+All!#REF!,0))</f>
        <v>#REF!</v>
      </c>
      <c r="AY114" s="88" t="e">
        <f>IF(+All!#REF!="San Diego State",+All!#REF!,IF(+All!#REF!="San Diego State",+All!#REF!,0))</f>
        <v>#REF!</v>
      </c>
      <c r="AZ114" s="89" t="e">
        <f>IF(+All!#REF!="San Diego State",+All!#REF!,IF(+All!#REF!="San Diego State",+All!#REF!,0))</f>
        <v>#REF!</v>
      </c>
      <c r="BA114" s="90" t="e">
        <f>IF(+All!#REF!="San Diego State",+All!#REF!,IF(+All!#REF!="San Diego State",+All!#REF!,0))</f>
        <v>#REF!</v>
      </c>
      <c r="BB114" s="90" t="e">
        <f>IF(+All!#REF!="San Diego State",+All!#REF!,IF(+All!#REF!="San Diego State",+All!#REF!,0))</f>
        <v>#REF!</v>
      </c>
      <c r="BC114" s="91" t="e">
        <f>IF(+All!#REF!="San Diego State",+All!#REF!,IF(+All!#REF!="San Diego State",+All!#REF!,0))</f>
        <v>#REF!</v>
      </c>
      <c r="BD114" s="482" t="e">
        <f>IF(+All!#REF!="San Diego State",+All!#REF!,IF(+All!#REF!="San Diego State",+All!#REF!,0))</f>
        <v>#REF!</v>
      </c>
      <c r="BE114" s="483" t="e">
        <f>IF(+All!#REF!="San Diego State",+All!#REF!,IF(+All!#REF!="San Diego State",+All!#REF!,0))</f>
        <v>#REF!</v>
      </c>
      <c r="BF114" s="483" t="e">
        <f>IF(+All!#REF!="San Diego State",+All!#REF!,IF(+All!#REF!="San Diego State",+All!#REF!,0))</f>
        <v>#REF!</v>
      </c>
      <c r="BG114" s="482" t="e">
        <f>IF(+All!#REF!="San Diego State",+All!#REF!,IF(+All!#REF!="San Diego State",+All!#REF!,0))</f>
        <v>#REF!</v>
      </c>
      <c r="BH114" s="483" t="e">
        <f>IF(+All!#REF!="San Diego State",+All!#REF!,IF(+All!#REF!="San Diego State",+All!#REF!,0))</f>
        <v>#REF!</v>
      </c>
      <c r="BI114" s="484" t="e">
        <f>IF(+All!#REF!="San Diego State",+All!#REF!,IF(+All!#REF!="San Diego State",+All!#REF!,0))</f>
        <v>#REF!</v>
      </c>
      <c r="BJ114" s="92" t="e">
        <f>IF(+All!#REF!="San Diego State",+All!#REF!,IF(+All!#REF!="San Diego State",+All!#REF!,0))</f>
        <v>#REF!</v>
      </c>
      <c r="BK114" s="93" t="e">
        <f>IF(+All!#REF!="San Diego State",+All!#REF!,IF(+All!#REF!="San Diego State",+All!#REF!,0))</f>
        <v>#REF!</v>
      </c>
    </row>
    <row r="115" spans="1:63" x14ac:dyDescent="0.8">
      <c r="A115" s="70">
        <f>IF(+All!$F857="San Diego State",+All!A857,IF(+All!$H857="San Diego State",+All!A857,0))</f>
        <v>12</v>
      </c>
      <c r="B115" s="480" t="str">
        <f>IF(+All!$F857="San Diego State",+All!B857,IF(+All!$H857="San Diego State",+All!B857,0))</f>
        <v>Fri</v>
      </c>
      <c r="C115" s="72">
        <f>IF(+All!$F857="San Diego State",+All!C857,IF(+All!$H857="San Diego State",+All!C857,0))</f>
        <v>44519</v>
      </c>
      <c r="D115" s="73">
        <f>IF(+All!$F857="San Diego State",+All!D857,IF(+All!$H857="San Diego State",+All!D857,0))</f>
        <v>0.97916666666666663</v>
      </c>
      <c r="E115" s="707" t="str">
        <f>IF(+All!$F857="San Diego State",+All!E857,IF(+All!$H857="San Diego State",+All!E857,0))</f>
        <v>CBSSN</v>
      </c>
      <c r="F115" s="75" t="str">
        <f>IF(+All!$F857="San Diego State",+All!F857,IF(+All!$H857="San Diego State",+All!F857,0))</f>
        <v>San Diego State</v>
      </c>
      <c r="G115" s="76" t="str">
        <f>IF(+All!$F857="San Diego State",+All!G857,IF(+All!$H857="San Diego State",+All!G857,0))</f>
        <v>MWC</v>
      </c>
      <c r="H115" s="75" t="str">
        <f>IF(+All!$F857="San Diego State",+All!H857,IF(+All!$H857="San Diego State",+All!H857,0))</f>
        <v>UNLV</v>
      </c>
      <c r="I115" s="76" t="str">
        <f>IF(+All!$F857="San Diego State",+All!I857,IF(+All!$H857="San Diego State",+All!I857,0))</f>
        <v>MWC</v>
      </c>
      <c r="J115" s="706" t="str">
        <f>IF(+All!$F857="San Diego State",+All!J857,IF(+All!$H857="San Diego State",+All!J857,0))</f>
        <v>San Diego State</v>
      </c>
      <c r="K115" s="707" t="str">
        <f>IF(+All!$F857="San Diego State",+All!K857,IF(+All!$H857="San Diego State",+All!K857,0))</f>
        <v>UNLV</v>
      </c>
      <c r="L115" s="78">
        <f>IF(+All!$F857="San Diego State",+All!L857,IF(+All!$H857="San Diego State",+All!L857,0))</f>
        <v>11</v>
      </c>
      <c r="M115" s="79">
        <f>IF(+All!$F857="San Diego State",+All!M857,IF(+All!$H857="San Diego State",+All!M857,0))</f>
        <v>40.5</v>
      </c>
      <c r="N115" s="706" t="str">
        <f>IF(+All!$F857="San Diego State",+All!N857,IF(+All!$H857="San Diego State",+All!N857,0))</f>
        <v>San Diego State</v>
      </c>
      <c r="O115" s="708">
        <f>IF(+All!$F857="San Diego State",+All!O857,IF(+All!$H857="San Diego State",+All!O857,0))</f>
        <v>28</v>
      </c>
      <c r="P115" s="708" t="str">
        <f>IF(+All!$F857="San Diego State",+All!P857,IF(+All!$H857="San Diego State",+All!P857,0))</f>
        <v>UNLV</v>
      </c>
      <c r="Q115" s="707">
        <f>IF(+All!$F857="San Diego State",+All!Q857,IF(+All!$H857="San Diego State",+All!Q857,0))</f>
        <v>20</v>
      </c>
      <c r="R115" s="706" t="str">
        <f>IF(+All!$F857="San Diego State",+All!R857,IF(+All!$H857="San Diego State",+All!R857,0))</f>
        <v>UNLV</v>
      </c>
      <c r="S115" s="708" t="str">
        <f>IF(+All!$F857="San Diego State",+All!S857,IF(+All!$H857="San Diego State",+All!S857,0))</f>
        <v>San Diego State</v>
      </c>
      <c r="T115" s="706" t="str">
        <f>IF(+All!$F857="San Diego State",+All!T857,IF(+All!$H857="San Diego State",+All!T857,0))</f>
        <v>San Diego State</v>
      </c>
      <c r="U115" s="707" t="str">
        <f>IF(+All!$F857="San Diego State",+All!U857,IF(+All!$H857="San Diego State",+All!U857,0))</f>
        <v>L</v>
      </c>
      <c r="V115" s="706" t="e">
        <f>IF(+All!#REF!="San Diego State",+All!#REF!,IF(+All!#REF!="San Diego State",+All!#REF!,0))</f>
        <v>#REF!</v>
      </c>
      <c r="W115" s="707" t="e">
        <f>IF(+All!#REF!="San Diego State",+All!#REF!,IF(+All!#REF!="San Diego State",+All!#REF!,0))</f>
        <v>#REF!</v>
      </c>
      <c r="X115" s="706" t="e">
        <f>IF(+All!#REF!="San Diego State",+All!#REF!,IF(+All!#REF!="San Diego State",+All!#REF!,0))</f>
        <v>#REF!</v>
      </c>
      <c r="Y115" s="707" t="e">
        <f>IF(+All!#REF!="San Diego State",+All!#REF!,IF(+All!#REF!="San Diego State",+All!#REF!,0))</f>
        <v>#REF!</v>
      </c>
      <c r="Z115" s="706" t="e">
        <f>IF(+All!#REF!="San Diego State",+All!#REF!,IF(+All!#REF!="San Diego State",+All!#REF!,0))</f>
        <v>#REF!</v>
      </c>
      <c r="AA115" s="707" t="e">
        <f>IF(+All!#REF!="San Diego State",+All!#REF!,IF(+All!#REF!="San Diego State",+All!#REF!,0))</f>
        <v>#REF!</v>
      </c>
      <c r="AB115" s="706" t="e">
        <f>IF(+All!#REF!="San Diego State",+All!#REF!,IF(+All!#REF!="San Diego State",+All!#REF!,0))</f>
        <v>#REF!</v>
      </c>
      <c r="AC115" s="707" t="e">
        <f>IF(+All!#REF!="San Diego State",+All!#REF!,IF(+All!#REF!="San Diego State",+All!#REF!,0))</f>
        <v>#REF!</v>
      </c>
      <c r="AD115" s="706" t="e">
        <f>IF(+All!#REF!="San Diego State",+All!#REF!,IF(+All!#REF!="San Diego State",+All!#REF!,0))</f>
        <v>#REF!</v>
      </c>
      <c r="AE115" s="707" t="e">
        <f>IF(+All!#REF!="San Diego State",+All!#REF!,IF(+All!#REF!="San Diego State",+All!#REF!,0))</f>
        <v>#REF!</v>
      </c>
      <c r="AF115" s="706" t="e">
        <f>IF(+All!#REF!="San Diego State",+All!#REF!,IF(+All!#REF!="San Diego State",+All!#REF!,0))</f>
        <v>#REF!</v>
      </c>
      <c r="AG115" s="707" t="e">
        <f>IF(+All!#REF!="San Diego State",+All!#REF!,IF(+All!#REF!="San Diego State",+All!#REF!,0))</f>
        <v>#REF!</v>
      </c>
      <c r="AH115" s="706" t="e">
        <f>IF(+All!#REF!="San Diego State",+All!#REF!,IF(+All!#REF!="San Diego State",+All!#REF!,0))</f>
        <v>#REF!</v>
      </c>
      <c r="AI115" s="707" t="e">
        <f>IF(+All!#REF!="San Diego State",+All!#REF!,IF(+All!#REF!="San Diego State",+All!#REF!,0))</f>
        <v>#REF!</v>
      </c>
      <c r="AJ115" s="706" t="e">
        <f>IF(+All!#REF!="San Diego State",+All!#REF!,IF(+All!#REF!="San Diego State",+All!#REF!,0))</f>
        <v>#REF!</v>
      </c>
      <c r="AK115" s="707" t="e">
        <f>IF(+All!#REF!="San Diego State",+All!#REF!,IF(+All!#REF!="San Diego State",+All!#REF!,0))</f>
        <v>#REF!</v>
      </c>
      <c r="AL115" s="81" t="e">
        <f>IF(+All!#REF!="San Diego State",+All!#REF!,IF(+All!#REF!="San Diego State",+All!#REF!,0))</f>
        <v>#REF!</v>
      </c>
      <c r="AM115" s="82" t="e">
        <f>IF(+All!#REF!="San Diego State",+All!#REF!,IF(+All!#REF!="San Diego State",+All!#REF!,0))</f>
        <v>#REF!</v>
      </c>
      <c r="AN115" s="81" t="e">
        <f>IF(+All!#REF!="San Diego State",+All!#REF!,IF(+All!#REF!="San Diego State",+All!#REF!,0))</f>
        <v>#REF!</v>
      </c>
      <c r="AO115" s="83" t="e">
        <f>IF(+All!#REF!="San Diego State",+All!#REF!,IF(+All!#REF!="San Diego State",+All!#REF!,0))</f>
        <v>#REF!</v>
      </c>
      <c r="AP115" s="84" t="e">
        <f>IF(+All!#REF!="San Diego State",+All!#REF!,IF(+All!#REF!="San Diego State",+All!#REF!,0))</f>
        <v>#REF!</v>
      </c>
      <c r="AQ115" s="480" t="e">
        <f>IF(+All!#REF!="San Diego State",+All!#REF!,IF(+All!#REF!="San Diego State",+All!#REF!,0))</f>
        <v>#REF!</v>
      </c>
      <c r="AR115" s="482" t="e">
        <f>IF(+All!#REF!="San Diego State",+All!#REF!,IF(+All!#REF!="San Diego State",+All!#REF!,0))</f>
        <v>#REF!</v>
      </c>
      <c r="AS115" s="483" t="e">
        <f>IF(+All!#REF!="San Diego State",+All!#REF!,IF(+All!#REF!="San Diego State",+All!#REF!,0))</f>
        <v>#REF!</v>
      </c>
      <c r="AT115" s="483" t="e">
        <f>IF(+All!#REF!="San Diego State",+All!#REF!,IF(+All!#REF!="San Diego State",+All!#REF!,0))</f>
        <v>#REF!</v>
      </c>
      <c r="AU115" s="482" t="e">
        <f>IF(+All!#REF!="San Diego State",+All!#REF!,IF(+All!#REF!="San Diego State",+All!#REF!,0))</f>
        <v>#REF!</v>
      </c>
      <c r="AV115" s="483" t="e">
        <f>IF(+All!#REF!="San Diego State",+All!#REF!,IF(+All!#REF!="San Diego State",+All!#REF!,0))</f>
        <v>#REF!</v>
      </c>
      <c r="AW115" s="484" t="e">
        <f>IF(+All!#REF!="San Diego State",+All!#REF!,IF(+All!#REF!="San Diego State",+All!#REF!,0))</f>
        <v>#REF!</v>
      </c>
      <c r="AX115" s="483" t="e">
        <f>IF(+All!#REF!="San Diego State",+All!#REF!,IF(+All!#REF!="San Diego State",+All!#REF!,0))</f>
        <v>#REF!</v>
      </c>
      <c r="AY115" s="88" t="e">
        <f>IF(+All!#REF!="San Diego State",+All!#REF!,IF(+All!#REF!="San Diego State",+All!#REF!,0))</f>
        <v>#REF!</v>
      </c>
      <c r="AZ115" s="89" t="e">
        <f>IF(+All!#REF!="San Diego State",+All!#REF!,IF(+All!#REF!="San Diego State",+All!#REF!,0))</f>
        <v>#REF!</v>
      </c>
      <c r="BA115" s="90" t="e">
        <f>IF(+All!#REF!="San Diego State",+All!#REF!,IF(+All!#REF!="San Diego State",+All!#REF!,0))</f>
        <v>#REF!</v>
      </c>
      <c r="BB115" s="90" t="e">
        <f>IF(+All!#REF!="San Diego State",+All!#REF!,IF(+All!#REF!="San Diego State",+All!#REF!,0))</f>
        <v>#REF!</v>
      </c>
      <c r="BC115" s="91" t="e">
        <f>IF(+All!#REF!="San Diego State",+All!#REF!,IF(+All!#REF!="San Diego State",+All!#REF!,0))</f>
        <v>#REF!</v>
      </c>
      <c r="BD115" s="482" t="e">
        <f>IF(+All!#REF!="San Diego State",+All!#REF!,IF(+All!#REF!="San Diego State",+All!#REF!,0))</f>
        <v>#REF!</v>
      </c>
      <c r="BE115" s="483" t="e">
        <f>IF(+All!#REF!="San Diego State",+All!#REF!,IF(+All!#REF!="San Diego State",+All!#REF!,0))</f>
        <v>#REF!</v>
      </c>
      <c r="BF115" s="483" t="e">
        <f>IF(+All!#REF!="San Diego State",+All!#REF!,IF(+All!#REF!="San Diego State",+All!#REF!,0))</f>
        <v>#REF!</v>
      </c>
      <c r="BG115" s="482" t="e">
        <f>IF(+All!#REF!="San Diego State",+All!#REF!,IF(+All!#REF!="San Diego State",+All!#REF!,0))</f>
        <v>#REF!</v>
      </c>
      <c r="BH115" s="483" t="e">
        <f>IF(+All!#REF!="San Diego State",+All!#REF!,IF(+All!#REF!="San Diego State",+All!#REF!,0))</f>
        <v>#REF!</v>
      </c>
      <c r="BI115" s="484" t="e">
        <f>IF(+All!#REF!="San Diego State",+All!#REF!,IF(+All!#REF!="San Diego State",+All!#REF!,0))</f>
        <v>#REF!</v>
      </c>
      <c r="BJ115" s="92" t="e">
        <f>IF(+All!#REF!="San Diego State",+All!#REF!,IF(+All!#REF!="San Diego State",+All!#REF!,0))</f>
        <v>#REF!</v>
      </c>
      <c r="BK115" s="93" t="e">
        <f>IF(+All!#REF!="San Diego State",+All!#REF!,IF(+All!#REF!="San Diego State",+All!#REF!,0))</f>
        <v>#REF!</v>
      </c>
    </row>
    <row r="116" spans="1:63" x14ac:dyDescent="0.8">
      <c r="A116" s="70">
        <f>IF(+All!$F958="San Diego State",+All!A958,IF(+All!$H958="San Diego State",+All!A958,0))</f>
        <v>0</v>
      </c>
      <c r="B116" s="480">
        <f>IF(+All!$F958="San Diego State",+All!B958,IF(+All!$H958="San Diego State",+All!B958,0))</f>
        <v>0</v>
      </c>
      <c r="C116" s="72">
        <f>IF(+All!$F958="San Diego State",+All!C958,IF(+All!$H958="San Diego State",+All!C958,0))</f>
        <v>0</v>
      </c>
      <c r="D116" s="73">
        <f>IF(+All!$F958="San Diego State",+All!D958,IF(+All!$H958="San Diego State",+All!D958,0))</f>
        <v>0</v>
      </c>
      <c r="E116" s="707">
        <f>IF(+All!$F958="San Diego State",+All!E958,IF(+All!$H958="San Diego State",+All!E958,0))</f>
        <v>0</v>
      </c>
      <c r="F116" s="75">
        <f>IF(+All!$F958="San Diego State",+All!F958,IF(+All!$H958="San Diego State",+All!F958,0))</f>
        <v>0</v>
      </c>
      <c r="G116" s="76">
        <f>IF(+All!$F958="San Diego State",+All!G958,IF(+All!$H958="San Diego State",+All!G958,0))</f>
        <v>0</v>
      </c>
      <c r="H116" s="75">
        <f>IF(+All!$F958="San Diego State",+All!H958,IF(+All!$H958="San Diego State",+All!H958,0))</f>
        <v>0</v>
      </c>
      <c r="I116" s="76">
        <f>IF(+All!$F958="San Diego State",+All!I958,IF(+All!$H958="San Diego State",+All!I958,0))</f>
        <v>0</v>
      </c>
      <c r="J116" s="706">
        <f>IF(+All!$F958="San Diego State",+All!J958,IF(+All!$H958="San Diego State",+All!J958,0))</f>
        <v>0</v>
      </c>
      <c r="K116" s="707">
        <f>IF(+All!$F958="San Diego State",+All!K958,IF(+All!$H958="San Diego State",+All!K958,0))</f>
        <v>0</v>
      </c>
      <c r="L116" s="78">
        <f>IF(+All!$F958="San Diego State",+All!L958,IF(+All!$H958="San Diego State",+All!L958,0))</f>
        <v>0</v>
      </c>
      <c r="M116" s="79">
        <f>IF(+All!$F958="San Diego State",+All!M958,IF(+All!$H958="San Diego State",+All!M958,0))</f>
        <v>0</v>
      </c>
      <c r="N116" s="706">
        <f>IF(+All!$F958="San Diego State",+All!N958,IF(+All!$H958="San Diego State",+All!N958,0))</f>
        <v>0</v>
      </c>
      <c r="O116" s="708">
        <f>IF(+All!$F958="San Diego State",+All!O958,IF(+All!$H958="San Diego State",+All!O958,0))</f>
        <v>0</v>
      </c>
      <c r="P116" s="708">
        <f>IF(+All!$F958="San Diego State",+All!P958,IF(+All!$H958="San Diego State",+All!P958,0))</f>
        <v>0</v>
      </c>
      <c r="Q116" s="707">
        <f>IF(+All!$F958="San Diego State",+All!Q958,IF(+All!$H958="San Diego State",+All!Q958,0))</f>
        <v>0</v>
      </c>
      <c r="R116" s="706">
        <f>IF(+All!$F958="San Diego State",+All!R958,IF(+All!$H958="San Diego State",+All!R958,0))</f>
        <v>0</v>
      </c>
      <c r="S116" s="708">
        <f>IF(+All!$F958="San Diego State",+All!S958,IF(+All!$H958="San Diego State",+All!S958,0))</f>
        <v>0</v>
      </c>
      <c r="T116" s="706">
        <f>IF(+All!$F958="San Diego State",+All!T958,IF(+All!$H958="San Diego State",+All!T958,0))</f>
        <v>0</v>
      </c>
      <c r="U116" s="707">
        <f>IF(+All!$F958="San Diego State",+All!U958,IF(+All!$H958="San Diego State",+All!U958,0))</f>
        <v>0</v>
      </c>
      <c r="V116" s="706" t="e">
        <f>IF(+All!#REF!="San Diego State",+All!#REF!,IF(+All!#REF!="San Diego State",+All!#REF!,0))</f>
        <v>#REF!</v>
      </c>
      <c r="W116" s="707" t="e">
        <f>IF(+All!#REF!="San Diego State",+All!#REF!,IF(+All!#REF!="San Diego State",+All!#REF!,0))</f>
        <v>#REF!</v>
      </c>
      <c r="X116" s="706" t="e">
        <f>IF(+All!#REF!="San Diego State",+All!#REF!,IF(+All!#REF!="San Diego State",+All!#REF!,0))</f>
        <v>#REF!</v>
      </c>
      <c r="Y116" s="707" t="e">
        <f>IF(+All!#REF!="San Diego State",+All!#REF!,IF(+All!#REF!="San Diego State",+All!#REF!,0))</f>
        <v>#REF!</v>
      </c>
      <c r="Z116" s="706" t="e">
        <f>IF(+All!#REF!="San Diego State",+All!#REF!,IF(+All!#REF!="San Diego State",+All!#REF!,0))</f>
        <v>#REF!</v>
      </c>
      <c r="AA116" s="707" t="e">
        <f>IF(+All!#REF!="San Diego State",+All!#REF!,IF(+All!#REF!="San Diego State",+All!#REF!,0))</f>
        <v>#REF!</v>
      </c>
      <c r="AB116" s="706" t="e">
        <f>IF(+All!#REF!="San Diego State",+All!#REF!,IF(+All!#REF!="San Diego State",+All!#REF!,0))</f>
        <v>#REF!</v>
      </c>
      <c r="AC116" s="707" t="e">
        <f>IF(+All!#REF!="San Diego State",+All!#REF!,IF(+All!#REF!="San Diego State",+All!#REF!,0))</f>
        <v>#REF!</v>
      </c>
      <c r="AD116" s="706" t="e">
        <f>IF(+All!#REF!="San Diego State",+All!#REF!,IF(+All!#REF!="San Diego State",+All!#REF!,0))</f>
        <v>#REF!</v>
      </c>
      <c r="AE116" s="707" t="e">
        <f>IF(+All!#REF!="San Diego State",+All!#REF!,IF(+All!#REF!="San Diego State",+All!#REF!,0))</f>
        <v>#REF!</v>
      </c>
      <c r="AF116" s="706" t="e">
        <f>IF(+All!#REF!="San Diego State",+All!#REF!,IF(+All!#REF!="San Diego State",+All!#REF!,0))</f>
        <v>#REF!</v>
      </c>
      <c r="AG116" s="707" t="e">
        <f>IF(+All!#REF!="San Diego State",+All!#REF!,IF(+All!#REF!="San Diego State",+All!#REF!,0))</f>
        <v>#REF!</v>
      </c>
      <c r="AH116" s="706" t="e">
        <f>IF(+All!#REF!="San Diego State",+All!#REF!,IF(+All!#REF!="San Diego State",+All!#REF!,0))</f>
        <v>#REF!</v>
      </c>
      <c r="AI116" s="707" t="e">
        <f>IF(+All!#REF!="San Diego State",+All!#REF!,IF(+All!#REF!="San Diego State",+All!#REF!,0))</f>
        <v>#REF!</v>
      </c>
      <c r="AJ116" s="706" t="e">
        <f>IF(+All!#REF!="San Diego State",+All!#REF!,IF(+All!#REF!="San Diego State",+All!#REF!,0))</f>
        <v>#REF!</v>
      </c>
      <c r="AK116" s="707" t="e">
        <f>IF(+All!#REF!="San Diego State",+All!#REF!,IF(+All!#REF!="San Diego State",+All!#REF!,0))</f>
        <v>#REF!</v>
      </c>
      <c r="AL116" s="81" t="e">
        <f>IF(+All!#REF!="San Diego State",+All!#REF!,IF(+All!#REF!="San Diego State",+All!#REF!,0))</f>
        <v>#REF!</v>
      </c>
      <c r="AM116" s="82" t="e">
        <f>IF(+All!#REF!="San Diego State",+All!#REF!,IF(+All!#REF!="San Diego State",+All!#REF!,0))</f>
        <v>#REF!</v>
      </c>
      <c r="AN116" s="81" t="e">
        <f>IF(+All!#REF!="San Diego State",+All!#REF!,IF(+All!#REF!="San Diego State",+All!#REF!,0))</f>
        <v>#REF!</v>
      </c>
      <c r="AO116" s="83" t="e">
        <f>IF(+All!#REF!="San Diego State",+All!#REF!,IF(+All!#REF!="San Diego State",+All!#REF!,0))</f>
        <v>#REF!</v>
      </c>
      <c r="AP116" s="84" t="e">
        <f>IF(+All!#REF!="San Diego State",+All!#REF!,IF(+All!#REF!="San Diego State",+All!#REF!,0))</f>
        <v>#REF!</v>
      </c>
      <c r="AQ116" s="480" t="e">
        <f>IF(+All!#REF!="San Diego State",+All!#REF!,IF(+All!#REF!="San Diego State",+All!#REF!,0))</f>
        <v>#REF!</v>
      </c>
      <c r="AR116" s="482" t="e">
        <f>IF(+All!#REF!="San Diego State",+All!#REF!,IF(+All!#REF!="San Diego State",+All!#REF!,0))</f>
        <v>#REF!</v>
      </c>
      <c r="AS116" s="483" t="e">
        <f>IF(+All!#REF!="San Diego State",+All!#REF!,IF(+All!#REF!="San Diego State",+All!#REF!,0))</f>
        <v>#REF!</v>
      </c>
      <c r="AT116" s="483" t="e">
        <f>IF(+All!#REF!="San Diego State",+All!#REF!,IF(+All!#REF!="San Diego State",+All!#REF!,0))</f>
        <v>#REF!</v>
      </c>
      <c r="AU116" s="482" t="e">
        <f>IF(+All!#REF!="San Diego State",+All!#REF!,IF(+All!#REF!="San Diego State",+All!#REF!,0))</f>
        <v>#REF!</v>
      </c>
      <c r="AV116" s="483" t="e">
        <f>IF(+All!#REF!="San Diego State",+All!#REF!,IF(+All!#REF!="San Diego State",+All!#REF!,0))</f>
        <v>#REF!</v>
      </c>
      <c r="AW116" s="484" t="e">
        <f>IF(+All!#REF!="San Diego State",+All!#REF!,IF(+All!#REF!="San Diego State",+All!#REF!,0))</f>
        <v>#REF!</v>
      </c>
      <c r="AX116" s="483" t="e">
        <f>IF(+All!#REF!="San Diego State",+All!#REF!,IF(+All!#REF!="San Diego State",+All!#REF!,0))</f>
        <v>#REF!</v>
      </c>
      <c r="AY116" s="88" t="e">
        <f>IF(+All!#REF!="San Diego State",+All!#REF!,IF(+All!#REF!="San Diego State",+All!#REF!,0))</f>
        <v>#REF!</v>
      </c>
      <c r="AZ116" s="89" t="e">
        <f>IF(+All!#REF!="San Diego State",+All!#REF!,IF(+All!#REF!="San Diego State",+All!#REF!,0))</f>
        <v>#REF!</v>
      </c>
      <c r="BA116" s="90" t="e">
        <f>IF(+All!#REF!="San Diego State",+All!#REF!,IF(+All!#REF!="San Diego State",+All!#REF!,0))</f>
        <v>#REF!</v>
      </c>
      <c r="BB116" s="90" t="e">
        <f>IF(+All!#REF!="San Diego State",+All!#REF!,IF(+All!#REF!="San Diego State",+All!#REF!,0))</f>
        <v>#REF!</v>
      </c>
      <c r="BC116" s="91" t="e">
        <f>IF(+All!#REF!="San Diego State",+All!#REF!,IF(+All!#REF!="San Diego State",+All!#REF!,0))</f>
        <v>#REF!</v>
      </c>
      <c r="BD116" s="482" t="e">
        <f>IF(+All!#REF!="San Diego State",+All!#REF!,IF(+All!#REF!="San Diego State",+All!#REF!,0))</f>
        <v>#REF!</v>
      </c>
      <c r="BE116" s="483" t="e">
        <f>IF(+All!#REF!="San Diego State",+All!#REF!,IF(+All!#REF!="San Diego State",+All!#REF!,0))</f>
        <v>#REF!</v>
      </c>
      <c r="BF116" s="483" t="e">
        <f>IF(+All!#REF!="San Diego State",+All!#REF!,IF(+All!#REF!="San Diego State",+All!#REF!,0))</f>
        <v>#REF!</v>
      </c>
      <c r="BG116" s="482" t="e">
        <f>IF(+All!#REF!="San Diego State",+All!#REF!,IF(+All!#REF!="San Diego State",+All!#REF!,0))</f>
        <v>#REF!</v>
      </c>
      <c r="BH116" s="483" t="e">
        <f>IF(+All!#REF!="San Diego State",+All!#REF!,IF(+All!#REF!="San Diego State",+All!#REF!,0))</f>
        <v>#REF!</v>
      </c>
      <c r="BI116" s="484" t="e">
        <f>IF(+All!#REF!="San Diego State",+All!#REF!,IF(+All!#REF!="San Diego State",+All!#REF!,0))</f>
        <v>#REF!</v>
      </c>
      <c r="BJ116" s="92" t="e">
        <f>IF(+All!#REF!="San Diego State",+All!#REF!,IF(+All!#REF!="San Diego State",+All!#REF!,0))</f>
        <v>#REF!</v>
      </c>
      <c r="BK116" s="93" t="e">
        <f>IF(+All!#REF!="San Diego State",+All!#REF!,IF(+All!#REF!="San Diego State",+All!#REF!,0))</f>
        <v>#REF!</v>
      </c>
    </row>
    <row r="117" spans="1:63" x14ac:dyDescent="0.8">
      <c r="A117" s="70">
        <f>IF(+All!$F789="San Diego State",+All!A789,IF(+All!$H789="San Diego State",+All!A789,0))</f>
        <v>0</v>
      </c>
      <c r="B117" s="480">
        <f>IF(+All!$F789="San Diego State",+All!B789,IF(+All!$H789="San Diego State",+All!B789,0))</f>
        <v>0</v>
      </c>
      <c r="C117" s="72">
        <f>IF(+All!$F789="San Diego State",+All!C789,IF(+All!$H789="San Diego State",+All!C789,0))</f>
        <v>0</v>
      </c>
      <c r="D117" s="73">
        <f>IF(+All!$F789="San Diego State",+All!D789,IF(+All!$H789="San Diego State",+All!D789,0))</f>
        <v>0</v>
      </c>
      <c r="E117" s="707">
        <f>IF(+All!$F789="San Diego State",+All!E789,IF(+All!$H789="San Diego State",+All!E789,0))</f>
        <v>0</v>
      </c>
      <c r="F117" s="75">
        <f>IF(+All!$F789="San Diego State",+All!F789,IF(+All!$H789="San Diego State",+All!F789,0))</f>
        <v>0</v>
      </c>
      <c r="G117" s="76">
        <f>IF(+All!$F789="San Diego State",+All!G789,IF(+All!$H789="San Diego State",+All!G789,0))</f>
        <v>0</v>
      </c>
      <c r="H117" s="75">
        <f>IF(+All!$F789="San Diego State",+All!H789,IF(+All!$H789="San Diego State",+All!H789,0))</f>
        <v>0</v>
      </c>
      <c r="I117" s="76">
        <f>IF(+All!$F789="San Diego State",+All!I789,IF(+All!$H789="San Diego State",+All!I789,0))</f>
        <v>0</v>
      </c>
      <c r="J117" s="706">
        <f>IF(+All!$F789="San Diego State",+All!J789,IF(+All!$H789="San Diego State",+All!J789,0))</f>
        <v>0</v>
      </c>
      <c r="K117" s="707">
        <f>IF(+All!$F789="San Diego State",+All!K789,IF(+All!$H789="San Diego State",+All!K789,0))</f>
        <v>0</v>
      </c>
      <c r="L117" s="78">
        <f>IF(+All!$F789="San Diego State",+All!L789,IF(+All!$H789="San Diego State",+All!L789,0))</f>
        <v>0</v>
      </c>
      <c r="M117" s="79">
        <f>IF(+All!$F789="San Diego State",+All!M789,IF(+All!$H789="San Diego State",+All!M789,0))</f>
        <v>0</v>
      </c>
      <c r="N117" s="706">
        <f>IF(+All!$F789="San Diego State",+All!N789,IF(+All!$H789="San Diego State",+All!N789,0))</f>
        <v>0</v>
      </c>
      <c r="O117" s="708">
        <f>IF(+All!$F789="San Diego State",+All!O789,IF(+All!$H789="San Diego State",+All!O789,0))</f>
        <v>0</v>
      </c>
      <c r="P117" s="708">
        <f>IF(+All!$F789="San Diego State",+All!P789,IF(+All!$H789="San Diego State",+All!P789,0))</f>
        <v>0</v>
      </c>
      <c r="Q117" s="707">
        <f>IF(+All!$F789="San Diego State",+All!Q789,IF(+All!$H789="San Diego State",+All!Q789,0))</f>
        <v>0</v>
      </c>
      <c r="R117" s="706">
        <f>IF(+All!$F789="San Diego State",+All!R789,IF(+All!$H789="San Diego State",+All!R789,0))</f>
        <v>0</v>
      </c>
      <c r="S117" s="708">
        <f>IF(+All!$F789="San Diego State",+All!S789,IF(+All!$H789="San Diego State",+All!S789,0))</f>
        <v>0</v>
      </c>
      <c r="T117" s="706">
        <f>IF(+All!$F789="San Diego State",+All!T789,IF(+All!$H789="San Diego State",+All!T789,0))</f>
        <v>0</v>
      </c>
      <c r="U117" s="707">
        <f>IF(+All!$F789="San Diego State",+All!U789,IF(+All!$H789="San Diego State",+All!U789,0))</f>
        <v>0</v>
      </c>
      <c r="V117" s="706" t="e">
        <f>IF(+All!#REF!="San Diego State",+All!#REF!,IF(+All!#REF!="San Diego State",+All!#REF!,0))</f>
        <v>#REF!</v>
      </c>
      <c r="W117" s="707" t="e">
        <f>IF(+All!#REF!="San Diego State",+All!#REF!,IF(+All!#REF!="San Diego State",+All!#REF!,0))</f>
        <v>#REF!</v>
      </c>
      <c r="X117" s="706" t="e">
        <f>IF(+All!#REF!="San Diego State",+All!#REF!,IF(+All!#REF!="San Diego State",+All!#REF!,0))</f>
        <v>#REF!</v>
      </c>
      <c r="Y117" s="707" t="e">
        <f>IF(+All!#REF!="San Diego State",+All!#REF!,IF(+All!#REF!="San Diego State",+All!#REF!,0))</f>
        <v>#REF!</v>
      </c>
      <c r="Z117" s="706" t="e">
        <f>IF(+All!#REF!="San Diego State",+All!#REF!,IF(+All!#REF!="San Diego State",+All!#REF!,0))</f>
        <v>#REF!</v>
      </c>
      <c r="AA117" s="707" t="e">
        <f>IF(+All!#REF!="San Diego State",+All!#REF!,IF(+All!#REF!="San Diego State",+All!#REF!,0))</f>
        <v>#REF!</v>
      </c>
      <c r="AB117" s="706" t="e">
        <f>IF(+All!#REF!="San Diego State",+All!#REF!,IF(+All!#REF!="San Diego State",+All!#REF!,0))</f>
        <v>#REF!</v>
      </c>
      <c r="AC117" s="707" t="e">
        <f>IF(+All!#REF!="San Diego State",+All!#REF!,IF(+All!#REF!="San Diego State",+All!#REF!,0))</f>
        <v>#REF!</v>
      </c>
      <c r="AD117" s="706" t="e">
        <f>IF(+All!#REF!="San Diego State",+All!#REF!,IF(+All!#REF!="San Diego State",+All!#REF!,0))</f>
        <v>#REF!</v>
      </c>
      <c r="AE117" s="707" t="e">
        <f>IF(+All!#REF!="San Diego State",+All!#REF!,IF(+All!#REF!="San Diego State",+All!#REF!,0))</f>
        <v>#REF!</v>
      </c>
      <c r="AF117" s="706" t="e">
        <f>IF(+All!#REF!="San Diego State",+All!#REF!,IF(+All!#REF!="San Diego State",+All!#REF!,0))</f>
        <v>#REF!</v>
      </c>
      <c r="AG117" s="707" t="e">
        <f>IF(+All!#REF!="San Diego State",+All!#REF!,IF(+All!#REF!="San Diego State",+All!#REF!,0))</f>
        <v>#REF!</v>
      </c>
      <c r="AH117" s="706" t="e">
        <f>IF(+All!#REF!="San Diego State",+All!#REF!,IF(+All!#REF!="San Diego State",+All!#REF!,0))</f>
        <v>#REF!</v>
      </c>
      <c r="AI117" s="707" t="e">
        <f>IF(+All!#REF!="San Diego State",+All!#REF!,IF(+All!#REF!="San Diego State",+All!#REF!,0))</f>
        <v>#REF!</v>
      </c>
      <c r="AJ117" s="706" t="e">
        <f>IF(+All!#REF!="San Diego State",+All!#REF!,IF(+All!#REF!="San Diego State",+All!#REF!,0))</f>
        <v>#REF!</v>
      </c>
      <c r="AK117" s="707" t="e">
        <f>IF(+All!#REF!="San Diego State",+All!#REF!,IF(+All!#REF!="San Diego State",+All!#REF!,0))</f>
        <v>#REF!</v>
      </c>
      <c r="AL117" s="81" t="e">
        <f>IF(+All!#REF!="San Diego State",+All!#REF!,IF(+All!#REF!="San Diego State",+All!#REF!,0))</f>
        <v>#REF!</v>
      </c>
      <c r="AM117" s="82" t="e">
        <f>IF(+All!#REF!="San Diego State",+All!#REF!,IF(+All!#REF!="San Diego State",+All!#REF!,0))</f>
        <v>#REF!</v>
      </c>
      <c r="AN117" s="81" t="e">
        <f>IF(+All!#REF!="San Diego State",+All!#REF!,IF(+All!#REF!="San Diego State",+All!#REF!,0))</f>
        <v>#REF!</v>
      </c>
      <c r="AO117" s="83" t="e">
        <f>IF(+All!#REF!="San Diego State",+All!#REF!,IF(+All!#REF!="San Diego State",+All!#REF!,0))</f>
        <v>#REF!</v>
      </c>
      <c r="AP117" s="84" t="e">
        <f>IF(+All!#REF!="San Diego State",+All!#REF!,IF(+All!#REF!="San Diego State",+All!#REF!,0))</f>
        <v>#REF!</v>
      </c>
      <c r="AQ117" s="480" t="e">
        <f>IF(+All!#REF!="San Diego State",+All!#REF!,IF(+All!#REF!="San Diego State",+All!#REF!,0))</f>
        <v>#REF!</v>
      </c>
      <c r="AR117" s="482" t="e">
        <f>IF(+All!#REF!="San Diego State",+All!#REF!,IF(+All!#REF!="San Diego State",+All!#REF!,0))</f>
        <v>#REF!</v>
      </c>
      <c r="AS117" s="483" t="e">
        <f>IF(+All!#REF!="San Diego State",+All!#REF!,IF(+All!#REF!="San Diego State",+All!#REF!,0))</f>
        <v>#REF!</v>
      </c>
      <c r="AT117" s="483" t="e">
        <f>IF(+All!#REF!="San Diego State",+All!#REF!,IF(+All!#REF!="San Diego State",+All!#REF!,0))</f>
        <v>#REF!</v>
      </c>
      <c r="AU117" s="482" t="e">
        <f>IF(+All!#REF!="San Diego State",+All!#REF!,IF(+All!#REF!="San Diego State",+All!#REF!,0))</f>
        <v>#REF!</v>
      </c>
      <c r="AV117" s="483" t="e">
        <f>IF(+All!#REF!="San Diego State",+All!#REF!,IF(+All!#REF!="San Diego State",+All!#REF!,0))</f>
        <v>#REF!</v>
      </c>
      <c r="AW117" s="484" t="e">
        <f>IF(+All!#REF!="San Diego State",+All!#REF!,IF(+All!#REF!="San Diego State",+All!#REF!,0))</f>
        <v>#REF!</v>
      </c>
      <c r="AX117" s="483" t="e">
        <f>IF(+All!#REF!="San Diego State",+All!#REF!,IF(+All!#REF!="San Diego State",+All!#REF!,0))</f>
        <v>#REF!</v>
      </c>
      <c r="AY117" s="88" t="e">
        <f>IF(+All!#REF!="San Diego State",+All!#REF!,IF(+All!#REF!="San Diego State",+All!#REF!,0))</f>
        <v>#REF!</v>
      </c>
      <c r="AZ117" s="89" t="e">
        <f>IF(+All!#REF!="San Diego State",+All!#REF!,IF(+All!#REF!="San Diego State",+All!#REF!,0))</f>
        <v>#REF!</v>
      </c>
      <c r="BA117" s="90" t="e">
        <f>IF(+All!#REF!="San Diego State",+All!#REF!,IF(+All!#REF!="San Diego State",+All!#REF!,0))</f>
        <v>#REF!</v>
      </c>
      <c r="BB117" s="90" t="e">
        <f>IF(+All!#REF!="San Diego State",+All!#REF!,IF(+All!#REF!="San Diego State",+All!#REF!,0))</f>
        <v>#REF!</v>
      </c>
      <c r="BC117" s="91" t="e">
        <f>IF(+All!#REF!="San Diego State",+All!#REF!,IF(+All!#REF!="San Diego State",+All!#REF!,0))</f>
        <v>#REF!</v>
      </c>
      <c r="BD117" s="482" t="e">
        <f>IF(+All!#REF!="San Diego State",+All!#REF!,IF(+All!#REF!="San Diego State",+All!#REF!,0))</f>
        <v>#REF!</v>
      </c>
      <c r="BE117" s="483" t="e">
        <f>IF(+All!#REF!="San Diego State",+All!#REF!,IF(+All!#REF!="San Diego State",+All!#REF!,0))</f>
        <v>#REF!</v>
      </c>
      <c r="BF117" s="483" t="e">
        <f>IF(+All!#REF!="San Diego State",+All!#REF!,IF(+All!#REF!="San Diego State",+All!#REF!,0))</f>
        <v>#REF!</v>
      </c>
      <c r="BG117" s="482" t="e">
        <f>IF(+All!#REF!="San Diego State",+All!#REF!,IF(+All!#REF!="San Diego State",+All!#REF!,0))</f>
        <v>#REF!</v>
      </c>
      <c r="BH117" s="483" t="e">
        <f>IF(+All!#REF!="San Diego State",+All!#REF!,IF(+All!#REF!="San Diego State",+All!#REF!,0))</f>
        <v>#REF!</v>
      </c>
      <c r="BI117" s="484" t="e">
        <f>IF(+All!#REF!="San Diego State",+All!#REF!,IF(+All!#REF!="San Diego State",+All!#REF!,0))</f>
        <v>#REF!</v>
      </c>
      <c r="BJ117" s="92" t="e">
        <f>IF(+All!#REF!="San Diego State",+All!#REF!,IF(+All!#REF!="San Diego State",+All!#REF!,0))</f>
        <v>#REF!</v>
      </c>
      <c r="BK117" s="93" t="e">
        <f>IF(+All!#REF!="San Diego State",+All!#REF!,IF(+All!#REF!="San Diego State",+All!#REF!,0))</f>
        <v>#REF!</v>
      </c>
    </row>
    <row r="118" spans="1:63" x14ac:dyDescent="0.8">
      <c r="A118" s="52"/>
      <c r="B118" s="53"/>
      <c r="C118" s="54"/>
      <c r="D118" s="55"/>
      <c r="E118" s="709"/>
      <c r="F118" s="1219" t="str">
        <f>F120</f>
        <v>San Jose State</v>
      </c>
      <c r="G118" s="1253"/>
      <c r="H118" s="1253"/>
      <c r="I118" s="1254"/>
      <c r="J118" s="705"/>
      <c r="K118" s="709"/>
      <c r="L118" s="58"/>
      <c r="M118" s="59"/>
      <c r="N118" s="705"/>
      <c r="O118" s="9"/>
      <c r="P118" s="9"/>
      <c r="Q118" s="709"/>
      <c r="R118" s="705"/>
      <c r="S118" s="9"/>
      <c r="T118" s="705"/>
      <c r="U118" s="709"/>
      <c r="V118" s="705"/>
      <c r="W118" s="716"/>
      <c r="X118" s="705"/>
      <c r="Y118" s="709"/>
      <c r="Z118" s="705"/>
      <c r="AA118" s="709"/>
      <c r="AB118" s="705"/>
      <c r="AC118" s="709"/>
      <c r="AD118" s="715"/>
      <c r="AE118" s="716"/>
      <c r="AF118" s="715"/>
      <c r="AG118" s="716"/>
      <c r="AH118" s="715"/>
      <c r="AI118" s="716"/>
      <c r="AJ118" s="715"/>
      <c r="AK118" s="716"/>
      <c r="AL118" s="61"/>
      <c r="AM118" s="62"/>
      <c r="AN118" s="62"/>
      <c r="AO118" s="63"/>
      <c r="AP118" s="64"/>
      <c r="AQ118" s="65"/>
      <c r="AR118" s="66"/>
      <c r="AS118" s="67"/>
      <c r="AT118" s="67"/>
      <c r="AU118" s="66"/>
      <c r="AV118" s="67"/>
      <c r="AW118" s="49"/>
      <c r="AX118" s="48"/>
      <c r="AY118" s="66"/>
      <c r="AZ118" s="67"/>
      <c r="BA118" s="49"/>
      <c r="BB118" s="49"/>
      <c r="BC118" s="65"/>
      <c r="BD118" s="66"/>
      <c r="BE118" s="67"/>
      <c r="BF118" s="67"/>
      <c r="BG118" s="66"/>
      <c r="BH118" s="67"/>
      <c r="BI118" s="49"/>
      <c r="BJ118" s="68"/>
      <c r="BK118" s="69"/>
    </row>
    <row r="119" spans="1:63" x14ac:dyDescent="0.8">
      <c r="A119" s="70">
        <f>IF(+All!$F7="San Jose State",+All!A7,IF(+All!$H7="San Jose State",+All!A7,0))</f>
        <v>0</v>
      </c>
      <c r="B119" s="480" t="str">
        <f>IF(+All!$F7="San Jose State",+All!B7,IF(+All!$H7="San Jose State",+All!B7,0))</f>
        <v>Sat</v>
      </c>
      <c r="C119" s="72">
        <f>IF(+All!$F7="San Jose State",+All!C7,IF(+All!$H7="San Jose State",+All!C7,0))</f>
        <v>44436</v>
      </c>
      <c r="D119" s="73">
        <f>IF(+All!$F7="San Jose State",+All!D7,IF(+All!$H7="San Jose State",+All!D7,0))</f>
        <v>0.91666666666666663</v>
      </c>
      <c r="E119" s="707" t="str">
        <f>IF(+All!$F7="San Jose State",+All!E7,IF(+All!$H7="San Jose State",+All!E7,0))</f>
        <v>CBSSN</v>
      </c>
      <c r="F119" s="75" t="str">
        <f>IF(+All!$F7="San Jose State",+All!F7,IF(+All!$H7="San Jose State",+All!F7,0))</f>
        <v>1AA Southern Utah</v>
      </c>
      <c r="G119" s="76" t="str">
        <f>IF(+All!$F7="San Jose State",+All!G7,IF(+All!$H7="San Jose State",+All!G7,0))</f>
        <v>1AA</v>
      </c>
      <c r="H119" s="75" t="str">
        <f>IF(+All!$F7="San Jose State",+All!H7,IF(+All!$H7="San Jose State",+All!H7,0))</f>
        <v>San Jose State</v>
      </c>
      <c r="I119" s="76" t="str">
        <f>IF(+All!$F7="San Jose State",+All!I7,IF(+All!$H7="San Jose State",+All!I7,0))</f>
        <v>MWC</v>
      </c>
      <c r="J119" s="706">
        <f>IF(+All!$F7="San Jose State",+All!J7,IF(+All!$H7="San Jose State",+All!J7,0))</f>
        <v>0</v>
      </c>
      <c r="K119" s="707">
        <f>IF(+All!$F7="San Jose State",+All!K7,IF(+All!$H7="San Jose State",+All!K7,0))</f>
        <v>0</v>
      </c>
      <c r="L119" s="78">
        <f>IF(+All!$F7="San Jose State",+All!L7,IF(+All!$H7="San Jose State",+All!L7,0))</f>
        <v>0</v>
      </c>
      <c r="M119" s="79">
        <f>IF(+All!$F7="San Jose State",+All!M7,IF(+All!$H7="San Jose State",+All!M7,0))</f>
        <v>0</v>
      </c>
      <c r="N119" s="706" t="str">
        <f>IF(+All!$F7="San Jose State",+All!N7,IF(+All!$H7="San Jose State",+All!N7,0))</f>
        <v>San Jose State</v>
      </c>
      <c r="O119" s="708">
        <f>IF(+All!$F7="San Jose State",+All!O7,IF(+All!$H7="San Jose State",+All!O7,0))</f>
        <v>45</v>
      </c>
      <c r="P119" s="708" t="str">
        <f>IF(+All!$F7="San Jose State",+All!P7,IF(+All!$H7="San Jose State",+All!P7,0))</f>
        <v>1AA Southern Utah</v>
      </c>
      <c r="Q119" s="707">
        <f>IF(+All!$F7="San Jose State",+All!Q7,IF(+All!$H7="San Jose State",+All!Q7,0))</f>
        <v>14</v>
      </c>
      <c r="R119" s="706">
        <f>IF(+All!$F7="San Jose State",+All!R7,IF(+All!$H7="San Jose State",+All!R7,0))</f>
        <v>0</v>
      </c>
      <c r="S119" s="708">
        <f>IF(+All!$F7="San Jose State",+All!S7,IF(+All!$H7="San Jose State",+All!S7,0))</f>
        <v>0</v>
      </c>
      <c r="T119" s="706">
        <f>IF(+All!$F7="San Jose State",+All!T7,IF(+All!$H7="San Jose State",+All!T7,0))</f>
        <v>0</v>
      </c>
      <c r="U119" s="707">
        <f>IF(+All!$F7="San Jose State",+All!U7,IF(+All!$H7="San Jose State",+All!U7,0))</f>
        <v>0</v>
      </c>
      <c r="V119" s="705"/>
      <c r="W119" s="826"/>
      <c r="X119" s="705"/>
      <c r="Y119" s="709"/>
      <c r="Z119" s="705"/>
      <c r="AA119" s="709"/>
      <c r="AB119" s="705"/>
      <c r="AC119" s="709"/>
      <c r="AD119" s="825"/>
      <c r="AE119" s="826"/>
      <c r="AF119" s="825"/>
      <c r="AG119" s="826"/>
      <c r="AH119" s="825"/>
      <c r="AI119" s="826"/>
      <c r="AJ119" s="825"/>
      <c r="AK119" s="826"/>
      <c r="AL119" s="61"/>
      <c r="AM119" s="62"/>
      <c r="AN119" s="62"/>
      <c r="AO119" s="63"/>
      <c r="AP119" s="64"/>
      <c r="AQ119" s="65"/>
      <c r="AR119" s="66"/>
      <c r="AS119" s="67"/>
      <c r="AT119" s="67"/>
      <c r="AU119" s="66"/>
      <c r="AV119" s="67"/>
      <c r="AW119" s="49"/>
      <c r="AX119" s="48"/>
      <c r="AY119" s="66"/>
      <c r="AZ119" s="67"/>
      <c r="BA119" s="49"/>
      <c r="BB119" s="49"/>
      <c r="BC119" s="65"/>
      <c r="BD119" s="66"/>
      <c r="BE119" s="67"/>
      <c r="BF119" s="67"/>
      <c r="BG119" s="66"/>
      <c r="BH119" s="67"/>
      <c r="BI119" s="49"/>
      <c r="BJ119" s="68"/>
      <c r="BK119" s="69"/>
    </row>
    <row r="120" spans="1:63" x14ac:dyDescent="0.8">
      <c r="A120" s="70">
        <f>IF(+All!$F73="San Jose State",+All!A73,IF(+All!$H73="San Jose State",+All!A73,0))</f>
        <v>1</v>
      </c>
      <c r="B120" s="480" t="str">
        <f>IF(+All!$F73="San Jose State",+All!B73,IF(+All!$H73="San Jose State",+All!B73,0))</f>
        <v>Sat</v>
      </c>
      <c r="C120" s="72">
        <f>IF(+All!$F73="San Jose State",+All!C73,IF(+All!$H73="San Jose State",+All!C73,0))</f>
        <v>44443</v>
      </c>
      <c r="D120" s="73">
        <f>IF(+All!$F73="San Jose State",+All!D73,IF(+All!$H73="San Jose State",+All!D73,0))</f>
        <v>0.70833333333333337</v>
      </c>
      <c r="E120" s="707" t="str">
        <f>IF(+All!$F73="San Jose State",+All!E73,IF(+All!$H73="San Jose State",+All!E73,0))</f>
        <v>PAC12</v>
      </c>
      <c r="F120" s="75" t="str">
        <f>IF(+All!$F73="San Jose State",+All!F73,IF(+All!$H73="San Jose State",+All!F73,0))</f>
        <v>San Jose State</v>
      </c>
      <c r="G120" s="76" t="str">
        <f>IF(+All!$F73="San Jose State",+All!G73,IF(+All!$H73="San Jose State",+All!G73,0))</f>
        <v>MWC</v>
      </c>
      <c r="H120" s="75" t="str">
        <f>IF(+All!$F73="San Jose State",+All!H73,IF(+All!$H73="San Jose State",+All!H73,0))</f>
        <v>Southern Cal</v>
      </c>
      <c r="I120" s="76" t="str">
        <f>IF(+All!$F73="San Jose State",+All!I73,IF(+All!$H73="San Jose State",+All!I73,0))</f>
        <v>P12</v>
      </c>
      <c r="J120" s="706" t="str">
        <f>IF(+All!$F73="San Jose State",+All!J73,IF(+All!$H73="San Jose State",+All!J73,0))</f>
        <v>Southern Cal</v>
      </c>
      <c r="K120" s="707" t="str">
        <f>IF(+All!$F73="San Jose State",+All!K73,IF(+All!$H73="San Jose State",+All!K73,0))</f>
        <v>San Jose State</v>
      </c>
      <c r="L120" s="78">
        <f>IF(+All!$F73="San Jose State",+All!L73,IF(+All!$H73="San Jose State",+All!L73,0))</f>
        <v>15</v>
      </c>
      <c r="M120" s="79">
        <f>IF(+All!$F73="San Jose State",+All!M73,IF(+All!$H73="San Jose State",+All!M73,0))</f>
        <v>59.5</v>
      </c>
      <c r="N120" s="706" t="str">
        <f>IF(+All!$F73="San Jose State",+All!N73,IF(+All!$H73="San Jose State",+All!N73,0))</f>
        <v>Southern Cal</v>
      </c>
      <c r="O120" s="708">
        <f>IF(+All!$F73="San Jose State",+All!O73,IF(+All!$H73="San Jose State",+All!O73,0))</f>
        <v>30</v>
      </c>
      <c r="P120" s="708" t="str">
        <f>IF(+All!$F73="San Jose State",+All!P73,IF(+All!$H73="San Jose State",+All!P73,0))</f>
        <v>San Jose State</v>
      </c>
      <c r="Q120" s="707">
        <f>IF(+All!$F73="San Jose State",+All!Q73,IF(+All!$H73="San Jose State",+All!Q73,0))</f>
        <v>7</v>
      </c>
      <c r="R120" s="706" t="str">
        <f>IF(+All!$F73="San Jose State",+All!R73,IF(+All!$H73="San Jose State",+All!R73,0))</f>
        <v>Southern Cal</v>
      </c>
      <c r="S120" s="708" t="str">
        <f>IF(+All!$F73="San Jose State",+All!S73,IF(+All!$H73="San Jose State",+All!S73,0))</f>
        <v>San Jose State</v>
      </c>
      <c r="T120" s="706" t="str">
        <f>IF(+All!$F73="San Jose State",+All!T73,IF(+All!$H73="San Jose State",+All!T73,0))</f>
        <v>San Jose State</v>
      </c>
      <c r="U120" s="707" t="str">
        <f>IF(+All!$F73="San Jose State",+All!U73,IF(+All!$H73="San Jose State",+All!U73,0))</f>
        <v>L</v>
      </c>
      <c r="V120" s="706"/>
      <c r="W120" s="707"/>
      <c r="X120" s="706"/>
      <c r="Y120" s="707"/>
      <c r="Z120" s="706"/>
      <c r="AA120" s="707"/>
      <c r="AB120" s="706"/>
      <c r="AC120" s="707"/>
      <c r="AD120" s="706"/>
      <c r="AE120" s="707"/>
      <c r="AF120" s="706"/>
      <c r="AG120" s="707"/>
      <c r="AH120" s="706"/>
      <c r="AI120" s="707"/>
      <c r="AJ120" s="706"/>
      <c r="AK120" s="707"/>
      <c r="AQ120" s="480"/>
      <c r="AR120" s="482"/>
      <c r="AS120" s="483"/>
      <c r="AT120" s="483"/>
      <c r="AU120" s="482"/>
      <c r="AV120" s="483"/>
      <c r="AW120" s="484"/>
      <c r="AX120" s="483"/>
      <c r="AY120" s="88"/>
      <c r="AZ120" s="89"/>
      <c r="BA120" s="90"/>
      <c r="BB120" s="90"/>
      <c r="BC120" s="91"/>
      <c r="BD120" s="482"/>
      <c r="BE120" s="483"/>
      <c r="BF120" s="483"/>
      <c r="BG120" s="482"/>
      <c r="BH120" s="483"/>
      <c r="BI120" s="484"/>
    </row>
    <row r="121" spans="1:63" x14ac:dyDescent="0.8">
      <c r="A121" s="70">
        <f>IF(+All!$F175="San Jose State",+All!A175,IF(+All!$H175="San Jose State",+All!A175,0))</f>
        <v>2</v>
      </c>
      <c r="B121" s="480" t="str">
        <f>IF(+All!$F175="San Jose State",+All!B175,IF(+All!$H175="San Jose State",+All!B175,0))</f>
        <v>Sat</v>
      </c>
      <c r="C121" s="72">
        <f>IF(+All!$F175="San Jose State",+All!C175,IF(+All!$H175="San Jose State",+All!C175,0))</f>
        <v>44450</v>
      </c>
      <c r="D121" s="73">
        <f>IF(+All!$F175="San Jose State",+All!D175,IF(+All!$H175="San Jose State",+All!D175,0))</f>
        <v>0</v>
      </c>
      <c r="E121" s="707">
        <f>IF(+All!$F175="San Jose State",+All!E175,IF(+All!$H175="San Jose State",+All!E175,0))</f>
        <v>0</v>
      </c>
      <c r="F121" s="75" t="str">
        <f>IF(+All!$F175="San Jose State",+All!F175,IF(+All!$H175="San Jose State",+All!F175,0))</f>
        <v>San Jose State</v>
      </c>
      <c r="G121" s="76" t="str">
        <f>IF(+All!$F175="San Jose State",+All!G175,IF(+All!$H175="San Jose State",+All!G175,0))</f>
        <v>MWC</v>
      </c>
      <c r="H121" s="75" t="str">
        <f>IF(+All!$F175="San Jose State",+All!H175,IF(+All!$H175="San Jose State",+All!H175,0))</f>
        <v>Open</v>
      </c>
      <c r="I121" s="76" t="str">
        <f>IF(+All!$F175="San Jose State",+All!I175,IF(+All!$H175="San Jose State",+All!I175,0))</f>
        <v>ZZZ</v>
      </c>
      <c r="J121" s="706">
        <f>IF(+All!$F175="San Jose State",+All!J175,IF(+All!$H175="San Jose State",+All!J175,0))</f>
        <v>0</v>
      </c>
      <c r="K121" s="707" t="str">
        <f>IF(+All!$F175="San Jose State",+All!K175,IF(+All!$H175="San Jose State",+All!K175,0))</f>
        <v>San Jose State</v>
      </c>
      <c r="L121" s="78">
        <f>IF(+All!$F175="San Jose State",+All!L175,IF(+All!$H175="San Jose State",+All!L175,0))</f>
        <v>0</v>
      </c>
      <c r="M121" s="79">
        <f>IF(+All!$F175="San Jose State",+All!M175,IF(+All!$H175="San Jose State",+All!M175,0))</f>
        <v>0</v>
      </c>
      <c r="N121" s="706">
        <f>IF(+All!$F175="San Jose State",+All!N175,IF(+All!$H175="San Jose State",+All!N175,0))</f>
        <v>0</v>
      </c>
      <c r="O121" s="708">
        <f>IF(+All!$F175="San Jose State",+All!O175,IF(+All!$H175="San Jose State",+All!O175,0))</f>
        <v>0</v>
      </c>
      <c r="P121" s="708">
        <f>IF(+All!$F175="San Jose State",+All!P175,IF(+All!$H175="San Jose State",+All!P175,0))</f>
        <v>0</v>
      </c>
      <c r="Q121" s="707">
        <f>IF(+All!$F175="San Jose State",+All!Q175,IF(+All!$H175="San Jose State",+All!Q175,0))</f>
        <v>0</v>
      </c>
      <c r="R121" s="706">
        <f>IF(+All!$F175="San Jose State",+All!R175,IF(+All!$H175="San Jose State",+All!R175,0))</f>
        <v>0</v>
      </c>
      <c r="S121" s="708">
        <f>IF(+All!$F175="San Jose State",+All!S175,IF(+All!$H175="San Jose State",+All!S175,0))</f>
        <v>0</v>
      </c>
      <c r="T121" s="706">
        <f>IF(+All!$F175="San Jose State",+All!T175,IF(+All!$H175="San Jose State",+All!T175,0))</f>
        <v>0</v>
      </c>
      <c r="U121" s="707">
        <f>IF(+All!$F175="San Jose State",+All!U175,IF(+All!$H175="San Jose State",+All!U175,0))</f>
        <v>0</v>
      </c>
      <c r="V121" s="706" t="e">
        <f>IF(+All!#REF!="San Jose State",+All!#REF!,IF(+All!#REF!="San Jose State",+All!#REF!,0))</f>
        <v>#REF!</v>
      </c>
      <c r="W121" s="707" t="e">
        <f>IF(+All!#REF!="San Jose State",+All!#REF!,IF(+All!#REF!="San Jose State",+All!#REF!,0))</f>
        <v>#REF!</v>
      </c>
      <c r="X121" s="706" t="e">
        <f>IF(+All!#REF!="San Jose State",+All!#REF!,IF(+All!#REF!="San Jose State",+All!#REF!,0))</f>
        <v>#REF!</v>
      </c>
      <c r="Y121" s="707" t="e">
        <f>IF(+All!#REF!="San Jose State",+All!#REF!,IF(+All!#REF!="San Jose State",+All!#REF!,0))</f>
        <v>#REF!</v>
      </c>
      <c r="Z121" s="706" t="e">
        <f>IF(+All!#REF!="San Jose State",+All!#REF!,IF(+All!#REF!="San Jose State",+All!#REF!,0))</f>
        <v>#REF!</v>
      </c>
      <c r="AA121" s="707" t="e">
        <f>IF(+All!#REF!="San Jose State",+All!#REF!,IF(+All!#REF!="San Jose State",+All!#REF!,0))</f>
        <v>#REF!</v>
      </c>
      <c r="AB121" s="706" t="e">
        <f>IF(+All!#REF!="San Jose State",+All!#REF!,IF(+All!#REF!="San Jose State",+All!#REF!,0))</f>
        <v>#REF!</v>
      </c>
      <c r="AC121" s="707" t="e">
        <f>IF(+All!#REF!="San Jose State",+All!#REF!,IF(+All!#REF!="San Jose State",+All!#REF!,0))</f>
        <v>#REF!</v>
      </c>
      <c r="AD121" s="706" t="e">
        <f>IF(+All!#REF!="San Jose State",+All!#REF!,IF(+All!#REF!="San Jose State",+All!#REF!,0))</f>
        <v>#REF!</v>
      </c>
      <c r="AE121" s="707" t="e">
        <f>IF(+All!#REF!="San Jose State",+All!#REF!,IF(+All!#REF!="San Jose State",+All!#REF!,0))</f>
        <v>#REF!</v>
      </c>
      <c r="AF121" s="706" t="e">
        <f>IF(+All!#REF!="San Jose State",+All!#REF!,IF(+All!#REF!="San Jose State",+All!#REF!,0))</f>
        <v>#REF!</v>
      </c>
      <c r="AG121" s="707" t="e">
        <f>IF(+All!#REF!="San Jose State",+All!#REF!,IF(+All!#REF!="San Jose State",+All!#REF!,0))</f>
        <v>#REF!</v>
      </c>
      <c r="AH121" s="706" t="e">
        <f>IF(+All!#REF!="San Jose State",+All!#REF!,IF(+All!#REF!="San Jose State",+All!#REF!,0))</f>
        <v>#REF!</v>
      </c>
      <c r="AI121" s="707" t="e">
        <f>IF(+All!#REF!="San Jose State",+All!#REF!,IF(+All!#REF!="San Jose State",+All!#REF!,0))</f>
        <v>#REF!</v>
      </c>
      <c r="AJ121" s="706" t="e">
        <f>IF(+All!#REF!="San Jose State",+All!#REF!,IF(+All!#REF!="San Jose State",+All!#REF!,0))</f>
        <v>#REF!</v>
      </c>
      <c r="AK121" s="707" t="e">
        <f>IF(+All!#REF!="San Jose State",+All!#REF!,IF(+All!#REF!="San Jose State",+All!#REF!,0))</f>
        <v>#REF!</v>
      </c>
      <c r="AL121" s="81" t="e">
        <f>IF(+All!#REF!="San Jose State",+All!#REF!,IF(+All!#REF!="San Jose State",+All!#REF!,0))</f>
        <v>#REF!</v>
      </c>
      <c r="AM121" s="82" t="e">
        <f>IF(+All!#REF!="San Jose State",+All!#REF!,IF(+All!#REF!="San Jose State",+All!#REF!,0))</f>
        <v>#REF!</v>
      </c>
      <c r="AN121" s="81" t="e">
        <f>IF(+All!#REF!="San Jose State",+All!#REF!,IF(+All!#REF!="San Jose State",+All!#REF!,0))</f>
        <v>#REF!</v>
      </c>
      <c r="AO121" s="83" t="e">
        <f>IF(+All!#REF!="San Jose State",+All!#REF!,IF(+All!#REF!="San Jose State",+All!#REF!,0))</f>
        <v>#REF!</v>
      </c>
      <c r="AP121" s="84" t="e">
        <f>IF(+All!#REF!="San Jose State",+All!#REF!,IF(+All!#REF!="San Jose State",+All!#REF!,0))</f>
        <v>#REF!</v>
      </c>
      <c r="AQ121" s="480" t="e">
        <f>IF(+All!#REF!="San Jose State",+All!#REF!,IF(+All!#REF!="San Jose State",+All!#REF!,0))</f>
        <v>#REF!</v>
      </c>
      <c r="AR121" s="482" t="e">
        <f>IF(+All!#REF!="San Jose State",+All!#REF!,IF(+All!#REF!="San Jose State",+All!#REF!,0))</f>
        <v>#REF!</v>
      </c>
      <c r="AS121" s="483" t="e">
        <f>IF(+All!#REF!="San Jose State",+All!#REF!,IF(+All!#REF!="San Jose State",+All!#REF!,0))</f>
        <v>#REF!</v>
      </c>
      <c r="AT121" s="483" t="e">
        <f>IF(+All!#REF!="San Jose State",+All!#REF!,IF(+All!#REF!="San Jose State",+All!#REF!,0))</f>
        <v>#REF!</v>
      </c>
      <c r="AU121" s="482" t="e">
        <f>IF(+All!#REF!="San Jose State",+All!#REF!,IF(+All!#REF!="San Jose State",+All!#REF!,0))</f>
        <v>#REF!</v>
      </c>
      <c r="AV121" s="483" t="e">
        <f>IF(+All!#REF!="San Jose State",+All!#REF!,IF(+All!#REF!="San Jose State",+All!#REF!,0))</f>
        <v>#REF!</v>
      </c>
      <c r="AW121" s="484" t="e">
        <f>IF(+All!#REF!="San Jose State",+All!#REF!,IF(+All!#REF!="San Jose State",+All!#REF!,0))</f>
        <v>#REF!</v>
      </c>
      <c r="AX121" s="483" t="e">
        <f>IF(+All!#REF!="San Jose State",+All!#REF!,IF(+All!#REF!="San Jose State",+All!#REF!,0))</f>
        <v>#REF!</v>
      </c>
      <c r="AY121" s="88" t="e">
        <f>IF(+All!#REF!="San Jose State",+All!#REF!,IF(+All!#REF!="San Jose State",+All!#REF!,0))</f>
        <v>#REF!</v>
      </c>
      <c r="AZ121" s="89" t="e">
        <f>IF(+All!#REF!="San Jose State",+All!#REF!,IF(+All!#REF!="San Jose State",+All!#REF!,0))</f>
        <v>#REF!</v>
      </c>
      <c r="BA121" s="90" t="e">
        <f>IF(+All!#REF!="San Jose State",+All!#REF!,IF(+All!#REF!="San Jose State",+All!#REF!,0))</f>
        <v>#REF!</v>
      </c>
      <c r="BB121" s="90" t="e">
        <f>IF(+All!#REF!="San Jose State",+All!#REF!,IF(+All!#REF!="San Jose State",+All!#REF!,0))</f>
        <v>#REF!</v>
      </c>
      <c r="BC121" s="91" t="e">
        <f>IF(+All!#REF!="San Jose State",+All!#REF!,IF(+All!#REF!="San Jose State",+All!#REF!,0))</f>
        <v>#REF!</v>
      </c>
      <c r="BD121" s="482" t="e">
        <f>IF(+All!#REF!="San Jose State",+All!#REF!,IF(+All!#REF!="San Jose State",+All!#REF!,0))</f>
        <v>#REF!</v>
      </c>
      <c r="BE121" s="483" t="e">
        <f>IF(+All!#REF!="San Jose State",+All!#REF!,IF(+All!#REF!="San Jose State",+All!#REF!,0))</f>
        <v>#REF!</v>
      </c>
      <c r="BF121" s="483" t="e">
        <f>IF(+All!#REF!="San Jose State",+All!#REF!,IF(+All!#REF!="San Jose State",+All!#REF!,0))</f>
        <v>#REF!</v>
      </c>
      <c r="BG121" s="482" t="e">
        <f>IF(+All!#REF!="San Jose State",+All!#REF!,IF(+All!#REF!="San Jose State",+All!#REF!,0))</f>
        <v>#REF!</v>
      </c>
      <c r="BH121" s="483" t="e">
        <f>IF(+All!#REF!="San Jose State",+All!#REF!,IF(+All!#REF!="San Jose State",+All!#REF!,0))</f>
        <v>#REF!</v>
      </c>
      <c r="BI121" s="484" t="e">
        <f>IF(+All!#REF!="San Jose State",+All!#REF!,IF(+All!#REF!="San Jose State",+All!#REF!,0))</f>
        <v>#REF!</v>
      </c>
      <c r="BJ121" s="92" t="e">
        <f>IF(+All!#REF!="San Jose State",+All!#REF!,IF(+All!#REF!="San Jose State",+All!#REF!,0))</f>
        <v>#REF!</v>
      </c>
      <c r="BK121" s="93" t="e">
        <f>IF(+All!#REF!="San Jose State",+All!#REF!,IF(+All!#REF!="San Jose State",+All!#REF!,0))</f>
        <v>#REF!</v>
      </c>
    </row>
    <row r="122" spans="1:63" x14ac:dyDescent="0.8">
      <c r="A122" s="70">
        <f>IF(+All!$F223="San Jose State",+All!A223,IF(+All!$H223="San Jose State",+All!A223,0))</f>
        <v>3</v>
      </c>
      <c r="B122" s="480" t="str">
        <f>IF(+All!$F223="San Jose State",+All!B223,IF(+All!$H223="San Jose State",+All!B223,0))</f>
        <v>Sat</v>
      </c>
      <c r="C122" s="72">
        <f>IF(+All!$F223="San Jose State",+All!C223,IF(+All!$H223="San Jose State",+All!C223,0))</f>
        <v>44457</v>
      </c>
      <c r="D122" s="73">
        <f>IF(+All!$F223="San Jose State",+All!D223,IF(+All!$H223="San Jose State",+All!D223,0))</f>
        <v>0.99958333333333327</v>
      </c>
      <c r="E122" s="707" t="str">
        <f>IF(+All!$F223="San Jose State",+All!E223,IF(+All!$H223="San Jose State",+All!E223,0))</f>
        <v>FS1</v>
      </c>
      <c r="F122" s="75" t="str">
        <f>IF(+All!$F223="San Jose State",+All!F223,IF(+All!$H223="San Jose State",+All!F223,0))</f>
        <v>San Jose State</v>
      </c>
      <c r="G122" s="76" t="str">
        <f>IF(+All!$F223="San Jose State",+All!G223,IF(+All!$H223="San Jose State",+All!G223,0))</f>
        <v>MWC</v>
      </c>
      <c r="H122" s="75" t="str">
        <f>IF(+All!$F223="San Jose State",+All!H223,IF(+All!$H223="San Jose State",+All!H223,0))</f>
        <v>Hawaii</v>
      </c>
      <c r="I122" s="76" t="str">
        <f>IF(+All!$F223="San Jose State",+All!I223,IF(+All!$H223="San Jose State",+All!I223,0))</f>
        <v>MWC</v>
      </c>
      <c r="J122" s="706" t="str">
        <f>IF(+All!$F223="San Jose State",+All!J223,IF(+All!$H223="San Jose State",+All!J223,0))</f>
        <v>San Jose State</v>
      </c>
      <c r="K122" s="707" t="str">
        <f>IF(+All!$F223="San Jose State",+All!K223,IF(+All!$H223="San Jose State",+All!K223,0))</f>
        <v>Hawaii</v>
      </c>
      <c r="L122" s="78">
        <f>IF(+All!$F223="San Jose State",+All!L223,IF(+All!$H223="San Jose State",+All!L223,0))</f>
        <v>7</v>
      </c>
      <c r="M122" s="79">
        <f>IF(+All!$F223="San Jose State",+All!M223,IF(+All!$H223="San Jose State",+All!M223,0))</f>
        <v>61</v>
      </c>
      <c r="N122" s="706" t="str">
        <f>IF(+All!$F223="San Jose State",+All!N223,IF(+All!$H223="San Jose State",+All!N223,0))</f>
        <v>San Jose State</v>
      </c>
      <c r="O122" s="708">
        <f>IF(+All!$F223="San Jose State",+All!O223,IF(+All!$H223="San Jose State",+All!O223,0))</f>
        <v>17</v>
      </c>
      <c r="P122" s="708" t="str">
        <f>IF(+All!$F223="San Jose State",+All!P223,IF(+All!$H223="San Jose State",+All!P223,0))</f>
        <v>Hawaii</v>
      </c>
      <c r="Q122" s="707">
        <f>IF(+All!$F223="San Jose State",+All!Q223,IF(+All!$H223="San Jose State",+All!Q223,0))</f>
        <v>13</v>
      </c>
      <c r="R122" s="706" t="str">
        <f>IF(+All!$F223="San Jose State",+All!R223,IF(+All!$H223="San Jose State",+All!R223,0))</f>
        <v>Hawaii</v>
      </c>
      <c r="S122" s="708" t="str">
        <f>IF(+All!$F223="San Jose State",+All!S223,IF(+All!$H223="San Jose State",+All!S223,0))</f>
        <v>San Jose State</v>
      </c>
      <c r="T122" s="706" t="str">
        <f>IF(+All!$F223="San Jose State",+All!T223,IF(+All!$H223="San Jose State",+All!T223,0))</f>
        <v>San Jose State</v>
      </c>
      <c r="U122" s="707" t="str">
        <f>IF(+All!$F223="San Jose State",+All!U223,IF(+All!$H223="San Jose State",+All!U223,0))</f>
        <v>L</v>
      </c>
      <c r="V122" s="706">
        <f>IF(+All!$F784="San Jose State",+All!#REF!,IF(+All!$H784="San Jose State",+All!#REF!,0))</f>
        <v>0</v>
      </c>
      <c r="W122" s="707">
        <f>IF(+All!$F784="San Jose State",+All!#REF!,IF(+All!$H784="San Jose State",+All!#REF!,0))</f>
        <v>0</v>
      </c>
      <c r="X122" s="706">
        <f>IF(+All!$F784="San Jose State",+All!#REF!,IF(+All!$H784="San Jose State",+All!#REF!,0))</f>
        <v>0</v>
      </c>
      <c r="Y122" s="707">
        <f>IF(+All!$F784="San Jose State",+All!#REF!,IF(+All!$H784="San Jose State",+All!#REF!,0))</f>
        <v>0</v>
      </c>
      <c r="Z122" s="706">
        <f>IF(+All!$F784="San Jose State",+All!#REF!,IF(+All!$H784="San Jose State",+All!#REF!,0))</f>
        <v>0</v>
      </c>
      <c r="AA122" s="707">
        <f>IF(+All!$F784="San Jose State",+All!#REF!,IF(+All!$H784="San Jose State",+All!#REF!,0))</f>
        <v>0</v>
      </c>
      <c r="AB122" s="706">
        <f>IF(+All!$F784="San Jose State",+All!#REF!,IF(+All!$H784="San Jose State",+All!#REF!,0))</f>
        <v>0</v>
      </c>
      <c r="AC122" s="707">
        <f>IF(+All!$F784="San Jose State",+All!#REF!,IF(+All!$H784="San Jose State",+All!#REF!,0))</f>
        <v>0</v>
      </c>
      <c r="AD122" s="706">
        <f>IF(+All!$F784="San Jose State",+All!#REF!,IF(+All!$H784="San Jose State",+All!#REF!,0))</f>
        <v>0</v>
      </c>
      <c r="AE122" s="707">
        <f>IF(+All!$F784="San Jose State",+All!#REF!,IF(+All!$H784="San Jose State",+All!#REF!,0))</f>
        <v>0</v>
      </c>
      <c r="AF122" s="706">
        <f>IF(+All!$F784="San Jose State",+All!#REF!,IF(+All!$H784="San Jose State",+All!#REF!,0))</f>
        <v>0</v>
      </c>
      <c r="AG122" s="707">
        <f>IF(+All!$F784="San Jose State",+All!#REF!,IF(+All!$H784="San Jose State",+All!#REF!,0))</f>
        <v>0</v>
      </c>
      <c r="AH122" s="706">
        <f>IF(+All!$F784="San Jose State",+All!#REF!,IF(+All!$H784="San Jose State",+All!#REF!,0))</f>
        <v>0</v>
      </c>
      <c r="AI122" s="707">
        <f>IF(+All!$F784="San Jose State",+All!#REF!,IF(+All!$H784="San Jose State",+All!#REF!,0))</f>
        <v>0</v>
      </c>
      <c r="AJ122" s="706">
        <f>IF(+All!$F784="San Jose State",+All!#REF!,IF(+All!$H784="San Jose State",+All!#REF!,0))</f>
        <v>0</v>
      </c>
      <c r="AK122" s="707">
        <f>IF(+All!$F784="San Jose State",+All!#REF!,IF(+All!$H784="San Jose State",+All!#REF!,0))</f>
        <v>0</v>
      </c>
      <c r="AL122" s="81">
        <f>IF(+All!$F784="San Jose State",+All!V784,IF(+All!$H784="San Jose State",+All!V784,0))</f>
        <v>0</v>
      </c>
      <c r="AM122" s="82">
        <f>IF(+All!$F784="San Jose State",+All!W784,IF(+All!$H784="San Jose State",+All!W784,0))</f>
        <v>0</v>
      </c>
      <c r="AN122" s="81">
        <f>IF(+All!$F784="San Jose State",+All!X784,IF(+All!$H784="San Jose State",+All!X784,0))</f>
        <v>0</v>
      </c>
      <c r="AO122" s="83">
        <f>IF(+All!$F784="San Jose State",+All!Y784,IF(+All!$H784="San Jose State",+All!Y784,0))</f>
        <v>0</v>
      </c>
      <c r="AP122" s="84">
        <f>IF(+All!$F784="San Jose State",+All!Z784,IF(+All!$H784="San Jose State",+All!Z784,0))</f>
        <v>0</v>
      </c>
      <c r="AQ122" s="480">
        <f>IF(+All!$F784="San Jose State",+All!#REF!,IF(+All!$H784="San Jose State",+All!#REF!,0))</f>
        <v>0</v>
      </c>
      <c r="AR122" s="482">
        <f>IF(+All!$F784="San Jose State",+All!#REF!,IF(+All!$H784="San Jose State",+All!#REF!,0))</f>
        <v>0</v>
      </c>
      <c r="AS122" s="483">
        <f>IF(+All!$F784="San Jose State",+All!#REF!,IF(+All!$H784="San Jose State",+All!#REF!,0))</f>
        <v>0</v>
      </c>
      <c r="AT122" s="483">
        <f>IF(+All!$F784="San Jose State",+All!#REF!,IF(+All!$H784="San Jose State",+All!#REF!,0))</f>
        <v>0</v>
      </c>
      <c r="AU122" s="482">
        <f>IF(+All!$F784="San Jose State",+All!#REF!,IF(+All!$H784="San Jose State",+All!#REF!,0))</f>
        <v>0</v>
      </c>
      <c r="AV122" s="483">
        <f>IF(+All!$F784="San Jose State",+All!#REF!,IF(+All!$H784="San Jose State",+All!#REF!,0))</f>
        <v>0</v>
      </c>
      <c r="AW122" s="484">
        <f>IF(+All!$F784="San Jose State",+All!#REF!,IF(+All!$H784="San Jose State",+All!#REF!,0))</f>
        <v>0</v>
      </c>
      <c r="AX122" s="483">
        <f>IF(+All!$F784="San Jose State",+All!#REF!,IF(+All!$H784="San Jose State",+All!#REF!,0))</f>
        <v>0</v>
      </c>
      <c r="AY122" s="88">
        <f>IF(+All!$F784="San Jose State",+All!#REF!,IF(+All!$H784="San Jose State",+All!#REF!,0))</f>
        <v>0</v>
      </c>
      <c r="AZ122" s="89">
        <f>IF(+All!$F784="San Jose State",+All!#REF!,IF(+All!$H784="San Jose State",+All!#REF!,0))</f>
        <v>0</v>
      </c>
      <c r="BA122" s="90">
        <f>IF(+All!$F784="San Jose State",+All!#REF!,IF(+All!$H784="San Jose State",+All!#REF!,0))</f>
        <v>0</v>
      </c>
      <c r="BB122" s="90">
        <f>IF(+All!$F784="San Jose State",+All!#REF!,IF(+All!$H784="San Jose State",+All!#REF!,0))</f>
        <v>0</v>
      </c>
      <c r="BC122" s="91">
        <f>IF(+All!$F784="San Jose State",+All!#REF!,IF(+All!$H784="San Jose State",+All!#REF!,0))</f>
        <v>0</v>
      </c>
      <c r="BD122" s="482">
        <f>IF(+All!$F784="San Jose State",+All!#REF!,IF(+All!$H784="San Jose State",+All!#REF!,0))</f>
        <v>0</v>
      </c>
      <c r="BE122" s="483">
        <f>IF(+All!$F784="San Jose State",+All!#REF!,IF(+All!$H784="San Jose State",+All!#REF!,0))</f>
        <v>0</v>
      </c>
      <c r="BF122" s="483">
        <f>IF(+All!$F784="San Jose State",+All!#REF!,IF(+All!$H784="San Jose State",+All!#REF!,0))</f>
        <v>0</v>
      </c>
      <c r="BG122" s="482">
        <f>IF(+All!$F784="San Jose State",+All!#REF!,IF(+All!$H784="San Jose State",+All!#REF!,0))</f>
        <v>0</v>
      </c>
      <c r="BH122" s="483">
        <f>IF(+All!$F784="San Jose State",+All!#REF!,IF(+All!$H784="San Jose State",+All!#REF!,0))</f>
        <v>0</v>
      </c>
      <c r="BI122" s="484">
        <f>IF(+All!$F784="San Jose State",+All!#REF!,IF(+All!$H784="San Jose State",+All!#REF!,0))</f>
        <v>0</v>
      </c>
      <c r="BJ122" s="92">
        <f>IF(+All!$F784="San Jose State",+All!#REF!,IF(+All!$H784="San Jose State",+All!#REF!,0))</f>
        <v>0</v>
      </c>
      <c r="BK122" s="93">
        <f>IF(+All!$F784="San Jose State",+All!#REF!,IF(+All!$H784="San Jose State",+All!#REF!,0))</f>
        <v>0</v>
      </c>
    </row>
    <row r="123" spans="1:63" x14ac:dyDescent="0.8">
      <c r="A123" s="70">
        <f>IF(+All!$F302="San Jose State",+All!A302,IF(+All!$H302="San Jose State",+All!A302,0))</f>
        <v>4</v>
      </c>
      <c r="B123" s="480" t="str">
        <f>IF(+All!$F302="San Jose State",+All!B302,IF(+All!$H302="San Jose State",+All!B302,0))</f>
        <v>Sat</v>
      </c>
      <c r="C123" s="72">
        <f>IF(+All!$F302="San Jose State",+All!C302,IF(+All!$H302="San Jose State",+All!C302,0))</f>
        <v>44464</v>
      </c>
      <c r="D123" s="73">
        <f>IF(+All!$F302="San Jose State",+All!D302,IF(+All!$H302="San Jose State",+All!D302,0))</f>
        <v>0.58333333333333337</v>
      </c>
      <c r="E123" s="707">
        <f>IF(+All!$F302="San Jose State",+All!E302,IF(+All!$H302="San Jose State",+All!E302,0))</f>
        <v>0</v>
      </c>
      <c r="F123" s="75" t="str">
        <f>IF(+All!$F302="San Jose State",+All!F302,IF(+All!$H302="San Jose State",+All!F302,0))</f>
        <v>San Jose State</v>
      </c>
      <c r="G123" s="76" t="str">
        <f>IF(+All!$F302="San Jose State",+All!G302,IF(+All!$H302="San Jose State",+All!G302,0))</f>
        <v>MWC</v>
      </c>
      <c r="H123" s="75" t="str">
        <f>IF(+All!$F302="San Jose State",+All!H302,IF(+All!$H302="San Jose State",+All!H302,0))</f>
        <v>Western Michigan</v>
      </c>
      <c r="I123" s="76" t="str">
        <f>IF(+All!$F302="San Jose State",+All!I302,IF(+All!$H302="San Jose State",+All!I302,0))</f>
        <v>MAC</v>
      </c>
      <c r="J123" s="706" t="str">
        <f>IF(+All!$F302="San Jose State",+All!J302,IF(+All!$H302="San Jose State",+All!J302,0))</f>
        <v>Western Michigan</v>
      </c>
      <c r="K123" s="707" t="str">
        <f>IF(+All!$F302="San Jose State",+All!K302,IF(+All!$H302="San Jose State",+All!K302,0))</f>
        <v>San Jose State</v>
      </c>
      <c r="L123" s="78">
        <f>IF(+All!$F302="San Jose State",+All!L302,IF(+All!$H302="San Jose State",+All!L302,0))</f>
        <v>3</v>
      </c>
      <c r="M123" s="79">
        <f>IF(+All!$F302="San Jose State",+All!M302,IF(+All!$H302="San Jose State",+All!M302,0))</f>
        <v>63</v>
      </c>
      <c r="N123" s="706" t="str">
        <f>IF(+All!$F302="San Jose State",+All!N302,IF(+All!$H302="San Jose State",+All!N302,0))</f>
        <v>Western Michigan</v>
      </c>
      <c r="O123" s="708">
        <f>IF(+All!$F302="San Jose State",+All!O302,IF(+All!$H302="San Jose State",+All!O302,0))</f>
        <v>23</v>
      </c>
      <c r="P123" s="708" t="str">
        <f>IF(+All!$F302="San Jose State",+All!P302,IF(+All!$H302="San Jose State",+All!P302,0))</f>
        <v>San Jose State</v>
      </c>
      <c r="Q123" s="707">
        <f>IF(+All!$F302="San Jose State",+All!Q302,IF(+All!$H302="San Jose State",+All!Q302,0))</f>
        <v>3</v>
      </c>
      <c r="R123" s="706" t="str">
        <f>IF(+All!$F302="San Jose State",+All!R302,IF(+All!$H302="San Jose State",+All!R302,0))</f>
        <v>Western Michigan</v>
      </c>
      <c r="S123" s="708" t="str">
        <f>IF(+All!$F302="San Jose State",+All!S302,IF(+All!$H302="San Jose State",+All!S302,0))</f>
        <v>San Jose State</v>
      </c>
      <c r="T123" s="706" t="str">
        <f>IF(+All!$F302="San Jose State",+All!T302,IF(+All!$H302="San Jose State",+All!T302,0))</f>
        <v>San Jose State</v>
      </c>
      <c r="U123" s="707" t="str">
        <f>IF(+All!$F302="San Jose State",+All!U302,IF(+All!$H302="San Jose State",+All!U302,0))</f>
        <v>L</v>
      </c>
      <c r="V123" s="706">
        <f>IF(+All!$F838="San Jose State",+All!#REF!,IF(+All!$H838="San Jose State",+All!#REF!,0))</f>
        <v>0</v>
      </c>
      <c r="W123" s="707">
        <f>IF(+All!$F838="San Jose State",+All!#REF!,IF(+All!$H838="San Jose State",+All!#REF!,0))</f>
        <v>0</v>
      </c>
      <c r="X123" s="706">
        <f>IF(+All!$F838="San Jose State",+All!#REF!,IF(+All!$H838="San Jose State",+All!#REF!,0))</f>
        <v>0</v>
      </c>
      <c r="Y123" s="707">
        <f>IF(+All!$F838="San Jose State",+All!#REF!,IF(+All!$H838="San Jose State",+All!#REF!,0))</f>
        <v>0</v>
      </c>
      <c r="Z123" s="706">
        <f>IF(+All!$F838="San Jose State",+All!#REF!,IF(+All!$H838="San Jose State",+All!#REF!,0))</f>
        <v>0</v>
      </c>
      <c r="AA123" s="707">
        <f>IF(+All!$F838="San Jose State",+All!#REF!,IF(+All!$H838="San Jose State",+All!#REF!,0))</f>
        <v>0</v>
      </c>
      <c r="AB123" s="706">
        <f>IF(+All!$F838="San Jose State",+All!#REF!,IF(+All!$H838="San Jose State",+All!#REF!,0))</f>
        <v>0</v>
      </c>
      <c r="AC123" s="707">
        <f>IF(+All!$F838="San Jose State",+All!#REF!,IF(+All!$H838="San Jose State",+All!#REF!,0))</f>
        <v>0</v>
      </c>
      <c r="AD123" s="706">
        <f>IF(+All!$F838="San Jose State",+All!#REF!,IF(+All!$H838="San Jose State",+All!#REF!,0))</f>
        <v>0</v>
      </c>
      <c r="AE123" s="707">
        <f>IF(+All!$F838="San Jose State",+All!#REF!,IF(+All!$H838="San Jose State",+All!#REF!,0))</f>
        <v>0</v>
      </c>
      <c r="AF123" s="706">
        <f>IF(+All!$F838="San Jose State",+All!#REF!,IF(+All!$H838="San Jose State",+All!#REF!,0))</f>
        <v>0</v>
      </c>
      <c r="AG123" s="707">
        <f>IF(+All!$F838="San Jose State",+All!#REF!,IF(+All!$H838="San Jose State",+All!#REF!,0))</f>
        <v>0</v>
      </c>
      <c r="AH123" s="706">
        <f>IF(+All!$F838="San Jose State",+All!#REF!,IF(+All!$H838="San Jose State",+All!#REF!,0))</f>
        <v>0</v>
      </c>
      <c r="AI123" s="707">
        <f>IF(+All!$F838="San Jose State",+All!#REF!,IF(+All!$H838="San Jose State",+All!#REF!,0))</f>
        <v>0</v>
      </c>
      <c r="AJ123" s="706">
        <f>IF(+All!$F838="San Jose State",+All!#REF!,IF(+All!$H838="San Jose State",+All!#REF!,0))</f>
        <v>0</v>
      </c>
      <c r="AK123" s="707">
        <f>IF(+All!$F838="San Jose State",+All!#REF!,IF(+All!$H838="San Jose State",+All!#REF!,0))</f>
        <v>0</v>
      </c>
      <c r="AL123" s="81">
        <f>IF(+All!$F838="San Jose State",+All!V838,IF(+All!$H838="San Jose State",+All!V838,0))</f>
        <v>0</v>
      </c>
      <c r="AM123" s="82">
        <f>IF(+All!$F838="San Jose State",+All!W838,IF(+All!$H838="San Jose State",+All!W838,0))</f>
        <v>0</v>
      </c>
      <c r="AN123" s="81">
        <f>IF(+All!$F838="San Jose State",+All!X838,IF(+All!$H838="San Jose State",+All!X838,0))</f>
        <v>0</v>
      </c>
      <c r="AO123" s="83">
        <f>IF(+All!$F838="San Jose State",+All!Y838,IF(+All!$H838="San Jose State",+All!Y838,0))</f>
        <v>0</v>
      </c>
      <c r="AP123" s="84">
        <f>IF(+All!$F838="San Jose State",+All!Z838,IF(+All!$H838="San Jose State",+All!Z838,0))</f>
        <v>0</v>
      </c>
      <c r="AQ123" s="480">
        <f>IF(+All!$F838="San Jose State",+All!#REF!,IF(+All!$H838="San Jose State",+All!#REF!,0))</f>
        <v>0</v>
      </c>
      <c r="AR123" s="482">
        <f>IF(+All!$F838="San Jose State",+All!#REF!,IF(+All!$H838="San Jose State",+All!#REF!,0))</f>
        <v>0</v>
      </c>
      <c r="AS123" s="483">
        <f>IF(+All!$F838="San Jose State",+All!#REF!,IF(+All!$H838="San Jose State",+All!#REF!,0))</f>
        <v>0</v>
      </c>
      <c r="AT123" s="483">
        <f>IF(+All!$F838="San Jose State",+All!#REF!,IF(+All!$H838="San Jose State",+All!#REF!,0))</f>
        <v>0</v>
      </c>
      <c r="AU123" s="482">
        <f>IF(+All!$F838="San Jose State",+All!#REF!,IF(+All!$H838="San Jose State",+All!#REF!,0))</f>
        <v>0</v>
      </c>
      <c r="AV123" s="483">
        <f>IF(+All!$F838="San Jose State",+All!#REF!,IF(+All!$H838="San Jose State",+All!#REF!,0))</f>
        <v>0</v>
      </c>
      <c r="AW123" s="484">
        <f>IF(+All!$F838="San Jose State",+All!#REF!,IF(+All!$H838="San Jose State",+All!#REF!,0))</f>
        <v>0</v>
      </c>
      <c r="AX123" s="483">
        <f>IF(+All!$F838="San Jose State",+All!#REF!,IF(+All!$H838="San Jose State",+All!#REF!,0))</f>
        <v>0</v>
      </c>
      <c r="AY123" s="88">
        <f>IF(+All!$F838="San Jose State",+All!#REF!,IF(+All!$H838="San Jose State",+All!#REF!,0))</f>
        <v>0</v>
      </c>
      <c r="AZ123" s="89">
        <f>IF(+All!$F838="San Jose State",+All!#REF!,IF(+All!$H838="San Jose State",+All!#REF!,0))</f>
        <v>0</v>
      </c>
      <c r="BA123" s="90">
        <f>IF(+All!$F838="San Jose State",+All!#REF!,IF(+All!$H838="San Jose State",+All!#REF!,0))</f>
        <v>0</v>
      </c>
      <c r="BB123" s="90">
        <f>IF(+All!$F838="San Jose State",+All!#REF!,IF(+All!$H838="San Jose State",+All!#REF!,0))</f>
        <v>0</v>
      </c>
      <c r="BC123" s="91">
        <f>IF(+All!$F838="San Jose State",+All!#REF!,IF(+All!$H838="San Jose State",+All!#REF!,0))</f>
        <v>0</v>
      </c>
      <c r="BD123" s="482">
        <f>IF(+All!$F838="San Jose State",+All!#REF!,IF(+All!$H838="San Jose State",+All!#REF!,0))</f>
        <v>0</v>
      </c>
      <c r="BE123" s="483">
        <f>IF(+All!$F838="San Jose State",+All!#REF!,IF(+All!$H838="San Jose State",+All!#REF!,0))</f>
        <v>0</v>
      </c>
      <c r="BF123" s="483">
        <f>IF(+All!$F838="San Jose State",+All!#REF!,IF(+All!$H838="San Jose State",+All!#REF!,0))</f>
        <v>0</v>
      </c>
      <c r="BG123" s="482">
        <f>IF(+All!$F838="San Jose State",+All!#REF!,IF(+All!$H838="San Jose State",+All!#REF!,0))</f>
        <v>0</v>
      </c>
      <c r="BH123" s="483">
        <f>IF(+All!$F838="San Jose State",+All!#REF!,IF(+All!$H838="San Jose State",+All!#REF!,0))</f>
        <v>0</v>
      </c>
      <c r="BI123" s="484">
        <f>IF(+All!$F838="San Jose State",+All!#REF!,IF(+All!$H838="San Jose State",+All!#REF!,0))</f>
        <v>0</v>
      </c>
      <c r="BJ123" s="92">
        <f>IF(+All!$F838="San Jose State",+All!#REF!,IF(+All!$H838="San Jose State",+All!#REF!,0))</f>
        <v>0</v>
      </c>
      <c r="BK123" s="93">
        <f>IF(+All!$F838="San Jose State",+All!#REF!,IF(+All!$H838="San Jose State",+All!#REF!,0))</f>
        <v>0</v>
      </c>
    </row>
    <row r="124" spans="1:63" x14ac:dyDescent="0.8">
      <c r="A124" s="70">
        <f>IF(+All!$F371="San Jose State",+All!A371,IF(+All!$H371="San Jose State",+All!A371,0))</f>
        <v>5</v>
      </c>
      <c r="B124" s="480" t="str">
        <f>IF(+All!$F371="San Jose State",+All!B371,IF(+All!$H371="San Jose State",+All!B371,0))</f>
        <v>Sat</v>
      </c>
      <c r="C124" s="72">
        <f>IF(+All!$F371="San Jose State",+All!C371,IF(+All!$H371="San Jose State",+All!C371,0))</f>
        <v>44471</v>
      </c>
      <c r="D124" s="73">
        <f>IF(+All!$F371="San Jose State",+All!D371,IF(+All!$H371="San Jose State",+All!D371,0))</f>
        <v>0.9375</v>
      </c>
      <c r="E124" s="707">
        <f>IF(+All!$F371="San Jose State",+All!E371,IF(+All!$H371="San Jose State",+All!E371,0))</f>
        <v>0</v>
      </c>
      <c r="F124" s="75" t="str">
        <f>IF(+All!$F371="San Jose State",+All!F371,IF(+All!$H371="San Jose State",+All!F371,0))</f>
        <v>New Mexico State</v>
      </c>
      <c r="G124" s="76" t="str">
        <f>IF(+All!$F371="San Jose State",+All!G371,IF(+All!$H371="San Jose State",+All!G371,0))</f>
        <v>Ind</v>
      </c>
      <c r="H124" s="75" t="str">
        <f>IF(+All!$F371="San Jose State",+All!H371,IF(+All!$H371="San Jose State",+All!H371,0))</f>
        <v>San Jose State</v>
      </c>
      <c r="I124" s="76" t="str">
        <f>IF(+All!$F371="San Jose State",+All!I371,IF(+All!$H371="San Jose State",+All!I371,0))</f>
        <v>MWC</v>
      </c>
      <c r="J124" s="706" t="str">
        <f>IF(+All!$F371="San Jose State",+All!J371,IF(+All!$H371="San Jose State",+All!J371,0))</f>
        <v>San Jose State</v>
      </c>
      <c r="K124" s="707" t="str">
        <f>IF(+All!$F371="San Jose State",+All!K371,IF(+All!$H371="San Jose State",+All!K371,0))</f>
        <v>New Mexico State</v>
      </c>
      <c r="L124" s="78">
        <f>IF(+All!$F371="San Jose State",+All!L371,IF(+All!$H371="San Jose State",+All!L371,0))</f>
        <v>27.5</v>
      </c>
      <c r="M124" s="79">
        <f>IF(+All!$F371="San Jose State",+All!M371,IF(+All!$H371="San Jose State",+All!M371,0))</f>
        <v>51.5</v>
      </c>
      <c r="N124" s="706" t="str">
        <f>IF(+All!$F371="San Jose State",+All!N371,IF(+All!$H371="San Jose State",+All!N371,0))</f>
        <v>San Jose State</v>
      </c>
      <c r="O124" s="708">
        <f>IF(+All!$F371="San Jose State",+All!O371,IF(+All!$H371="San Jose State",+All!O371,0))</f>
        <v>37</v>
      </c>
      <c r="P124" s="708" t="str">
        <f>IF(+All!$F371="San Jose State",+All!P371,IF(+All!$H371="San Jose State",+All!P371,0))</f>
        <v>New Mexico State</v>
      </c>
      <c r="Q124" s="707">
        <f>IF(+All!$F371="San Jose State",+All!Q371,IF(+All!$H371="San Jose State",+All!Q371,0))</f>
        <v>31</v>
      </c>
      <c r="R124" s="706" t="str">
        <f>IF(+All!$F371="San Jose State",+All!R371,IF(+All!$H371="San Jose State",+All!R371,0))</f>
        <v>New Mexico State</v>
      </c>
      <c r="S124" s="708" t="str">
        <f>IF(+All!$F371="San Jose State",+All!S371,IF(+All!$H371="San Jose State",+All!S371,0))</f>
        <v>San Jose State</v>
      </c>
      <c r="T124" s="706" t="str">
        <f>IF(+All!$F371="San Jose State",+All!T371,IF(+All!$H371="San Jose State",+All!T371,0))</f>
        <v>New Mexico State</v>
      </c>
      <c r="U124" s="707" t="str">
        <f>IF(+All!$F371="San Jose State",+All!U371,IF(+All!$H371="San Jose State",+All!U371,0))</f>
        <v>W</v>
      </c>
      <c r="V124" s="706">
        <f>IF(+All!$F624="San Jose State",+All!#REF!,IF(+All!$H624="San Jose State",+All!#REF!,0))</f>
        <v>0</v>
      </c>
      <c r="W124" s="707">
        <f>IF(+All!$F624="San Jose State",+All!#REF!,IF(+All!$H624="San Jose State",+All!#REF!,0))</f>
        <v>0</v>
      </c>
      <c r="X124" s="706">
        <f>IF(+All!$F624="San Jose State",+All!#REF!,IF(+All!$H624="San Jose State",+All!#REF!,0))</f>
        <v>0</v>
      </c>
      <c r="Y124" s="707">
        <f>IF(+All!$F624="San Jose State",+All!#REF!,IF(+All!$H624="San Jose State",+All!#REF!,0))</f>
        <v>0</v>
      </c>
      <c r="Z124" s="706">
        <f>IF(+All!$F624="San Jose State",+All!#REF!,IF(+All!$H624="San Jose State",+All!#REF!,0))</f>
        <v>0</v>
      </c>
      <c r="AA124" s="707">
        <f>IF(+All!$F624="San Jose State",+All!#REF!,IF(+All!$H624="San Jose State",+All!#REF!,0))</f>
        <v>0</v>
      </c>
      <c r="AB124" s="706">
        <f>IF(+All!$F624="San Jose State",+All!#REF!,IF(+All!$H624="San Jose State",+All!#REF!,0))</f>
        <v>0</v>
      </c>
      <c r="AC124" s="707">
        <f>IF(+All!$F624="San Jose State",+All!#REF!,IF(+All!$H624="San Jose State",+All!#REF!,0))</f>
        <v>0</v>
      </c>
      <c r="AD124" s="706">
        <f>IF(+All!$F624="San Jose State",+All!#REF!,IF(+All!$H624="San Jose State",+All!#REF!,0))</f>
        <v>0</v>
      </c>
      <c r="AE124" s="707">
        <f>IF(+All!$F624="San Jose State",+All!#REF!,IF(+All!$H624="San Jose State",+All!#REF!,0))</f>
        <v>0</v>
      </c>
      <c r="AF124" s="706">
        <f>IF(+All!$F624="San Jose State",+All!#REF!,IF(+All!$H624="San Jose State",+All!#REF!,0))</f>
        <v>0</v>
      </c>
      <c r="AG124" s="707">
        <f>IF(+All!$F624="San Jose State",+All!#REF!,IF(+All!$H624="San Jose State",+All!#REF!,0))</f>
        <v>0</v>
      </c>
      <c r="AH124" s="706">
        <f>IF(+All!$F624="San Jose State",+All!#REF!,IF(+All!$H624="San Jose State",+All!#REF!,0))</f>
        <v>0</v>
      </c>
      <c r="AI124" s="707">
        <f>IF(+All!$F624="San Jose State",+All!#REF!,IF(+All!$H624="San Jose State",+All!#REF!,0))</f>
        <v>0</v>
      </c>
      <c r="AJ124" s="706">
        <f>IF(+All!$F624="San Jose State",+All!#REF!,IF(+All!$H624="San Jose State",+All!#REF!,0))</f>
        <v>0</v>
      </c>
      <c r="AK124" s="707">
        <f>IF(+All!$F624="San Jose State",+All!#REF!,IF(+All!$H624="San Jose State",+All!#REF!,0))</f>
        <v>0</v>
      </c>
      <c r="AL124" s="81">
        <f>IF(+All!$F624="San Jose State",+All!V624,IF(+All!$H624="San Jose State",+All!V624,0))</f>
        <v>0</v>
      </c>
      <c r="AM124" s="82">
        <f>IF(+All!$F624="San Jose State",+All!W624,IF(+All!$H624="San Jose State",+All!W624,0))</f>
        <v>0</v>
      </c>
      <c r="AN124" s="81">
        <f>IF(+All!$F624="San Jose State",+All!X624,IF(+All!$H624="San Jose State",+All!X624,0))</f>
        <v>0</v>
      </c>
      <c r="AO124" s="83">
        <f>IF(+All!$F624="San Jose State",+All!Y624,IF(+All!$H624="San Jose State",+All!Y624,0))</f>
        <v>0</v>
      </c>
      <c r="AP124" s="84">
        <f>IF(+All!$F624="San Jose State",+All!Z624,IF(+All!$H624="San Jose State",+All!Z624,0))</f>
        <v>0</v>
      </c>
      <c r="AQ124" s="480">
        <f>IF(+All!$F624="San Jose State",+All!#REF!,IF(+All!$H624="San Jose State",+All!#REF!,0))</f>
        <v>0</v>
      </c>
      <c r="AR124" s="482">
        <f>IF(+All!$F624="San Jose State",+All!#REF!,IF(+All!$H624="San Jose State",+All!#REF!,0))</f>
        <v>0</v>
      </c>
      <c r="AS124" s="483">
        <f>IF(+All!$F624="San Jose State",+All!#REF!,IF(+All!$H624="San Jose State",+All!#REF!,0))</f>
        <v>0</v>
      </c>
      <c r="AT124" s="483">
        <f>IF(+All!$F624="San Jose State",+All!#REF!,IF(+All!$H624="San Jose State",+All!#REF!,0))</f>
        <v>0</v>
      </c>
      <c r="AU124" s="482">
        <f>IF(+All!$F624="San Jose State",+All!#REF!,IF(+All!$H624="San Jose State",+All!#REF!,0))</f>
        <v>0</v>
      </c>
      <c r="AV124" s="483">
        <f>IF(+All!$F624="San Jose State",+All!#REF!,IF(+All!$H624="San Jose State",+All!#REF!,0))</f>
        <v>0</v>
      </c>
      <c r="AW124" s="484">
        <f>IF(+All!$F624="San Jose State",+All!#REF!,IF(+All!$H624="San Jose State",+All!#REF!,0))</f>
        <v>0</v>
      </c>
      <c r="AX124" s="483">
        <f>IF(+All!$F624="San Jose State",+All!#REF!,IF(+All!$H624="San Jose State",+All!#REF!,0))</f>
        <v>0</v>
      </c>
      <c r="AY124" s="88">
        <f>IF(+All!$F624="San Jose State",+All!#REF!,IF(+All!$H624="San Jose State",+All!#REF!,0))</f>
        <v>0</v>
      </c>
      <c r="AZ124" s="89">
        <f>IF(+All!$F624="San Jose State",+All!#REF!,IF(+All!$H624="San Jose State",+All!#REF!,0))</f>
        <v>0</v>
      </c>
      <c r="BA124" s="90">
        <f>IF(+All!$F624="San Jose State",+All!#REF!,IF(+All!$H624="San Jose State",+All!#REF!,0))</f>
        <v>0</v>
      </c>
      <c r="BB124" s="90">
        <f>IF(+All!$F624="San Jose State",+All!#REF!,IF(+All!$H624="San Jose State",+All!#REF!,0))</f>
        <v>0</v>
      </c>
      <c r="BC124" s="91">
        <f>IF(+All!$F624="San Jose State",+All!#REF!,IF(+All!$H624="San Jose State",+All!#REF!,0))</f>
        <v>0</v>
      </c>
      <c r="BD124" s="482">
        <f>IF(+All!$F624="San Jose State",+All!#REF!,IF(+All!$H624="San Jose State",+All!#REF!,0))</f>
        <v>0</v>
      </c>
      <c r="BE124" s="483">
        <f>IF(+All!$F624="San Jose State",+All!#REF!,IF(+All!$H624="San Jose State",+All!#REF!,0))</f>
        <v>0</v>
      </c>
      <c r="BF124" s="483">
        <f>IF(+All!$F624="San Jose State",+All!#REF!,IF(+All!$H624="San Jose State",+All!#REF!,0))</f>
        <v>0</v>
      </c>
      <c r="BG124" s="482">
        <f>IF(+All!$F624="San Jose State",+All!#REF!,IF(+All!$H624="San Jose State",+All!#REF!,0))</f>
        <v>0</v>
      </c>
      <c r="BH124" s="483">
        <f>IF(+All!$F624="San Jose State",+All!#REF!,IF(+All!$H624="San Jose State",+All!#REF!,0))</f>
        <v>0</v>
      </c>
      <c r="BI124" s="484">
        <f>IF(+All!$F624="San Jose State",+All!#REF!,IF(+All!$H624="San Jose State",+All!#REF!,0))</f>
        <v>0</v>
      </c>
      <c r="BJ124" s="92">
        <f>IF(+All!$F624="San Jose State",+All!#REF!,IF(+All!$H624="San Jose State",+All!#REF!,0))</f>
        <v>0</v>
      </c>
      <c r="BK124" s="93">
        <f>IF(+All!$F624="San Jose State",+All!#REF!,IF(+All!$H624="San Jose State",+All!#REF!,0))</f>
        <v>0</v>
      </c>
    </row>
    <row r="125" spans="1:63" x14ac:dyDescent="0.8">
      <c r="A125" s="70">
        <f>IF(+All!$F432="San Jose State",+All!A432,IF(+All!$H432="San Jose State",+All!A432,0))</f>
        <v>6</v>
      </c>
      <c r="B125" s="480" t="str">
        <f>IF(+All!$F432="San Jose State",+All!B432,IF(+All!$H432="San Jose State",+All!B432,0))</f>
        <v>Sat</v>
      </c>
      <c r="C125" s="72">
        <f>IF(+All!$F432="San Jose State",+All!C432,IF(+All!$H432="San Jose State",+All!C432,0))</f>
        <v>44478</v>
      </c>
      <c r="D125" s="73">
        <f>IF(+All!$F432="San Jose State",+All!D432,IF(+All!$H432="San Jose State",+All!D432,0))</f>
        <v>0.64583333333333337</v>
      </c>
      <c r="E125" s="707" t="str">
        <f>IF(+All!$F432="San Jose State",+All!E432,IF(+All!$H432="San Jose State",+All!E432,0))</f>
        <v>FS1</v>
      </c>
      <c r="F125" s="75" t="str">
        <f>IF(+All!$F432="San Jose State",+All!F432,IF(+All!$H432="San Jose State",+All!F432,0))</f>
        <v>San Jose State</v>
      </c>
      <c r="G125" s="76" t="str">
        <f>IF(+All!$F432="San Jose State",+All!G432,IF(+All!$H432="San Jose State",+All!G432,0))</f>
        <v>MWC</v>
      </c>
      <c r="H125" s="75" t="str">
        <f>IF(+All!$F432="San Jose State",+All!H432,IF(+All!$H432="San Jose State",+All!H432,0))</f>
        <v>Colorado State</v>
      </c>
      <c r="I125" s="76" t="str">
        <f>IF(+All!$F432="San Jose State",+All!I432,IF(+All!$H432="San Jose State",+All!I432,0))</f>
        <v>MWC</v>
      </c>
      <c r="J125" s="706" t="str">
        <f>IF(+All!$F432="San Jose State",+All!J432,IF(+All!$H432="San Jose State",+All!J432,0))</f>
        <v>Colorado State</v>
      </c>
      <c r="K125" s="707" t="str">
        <f>IF(+All!$F432="San Jose State",+All!K432,IF(+All!$H432="San Jose State",+All!K432,0))</f>
        <v>San Jose State</v>
      </c>
      <c r="L125" s="78">
        <f>IF(+All!$F432="San Jose State",+All!L432,IF(+All!$H432="San Jose State",+All!L432,0))</f>
        <v>2.5</v>
      </c>
      <c r="M125" s="79">
        <f>IF(+All!$F432="San Jose State",+All!M432,IF(+All!$H432="San Jose State",+All!M432,0))</f>
        <v>45</v>
      </c>
      <c r="N125" s="706" t="str">
        <f>IF(+All!$F432="San Jose State",+All!N432,IF(+All!$H432="San Jose State",+All!N432,0))</f>
        <v>Colorado State</v>
      </c>
      <c r="O125" s="708">
        <f>IF(+All!$F432="San Jose State",+All!O432,IF(+All!$H432="San Jose State",+All!O432,0))</f>
        <v>32</v>
      </c>
      <c r="P125" s="708" t="str">
        <f>IF(+All!$F432="San Jose State",+All!P432,IF(+All!$H432="San Jose State",+All!P432,0))</f>
        <v>San Jose State</v>
      </c>
      <c r="Q125" s="707">
        <f>IF(+All!$F432="San Jose State",+All!Q432,IF(+All!$H432="San Jose State",+All!Q432,0))</f>
        <v>14</v>
      </c>
      <c r="R125" s="706" t="str">
        <f>IF(+All!$F432="San Jose State",+All!R432,IF(+All!$H432="San Jose State",+All!R432,0))</f>
        <v>Colorado State</v>
      </c>
      <c r="S125" s="708" t="str">
        <f>IF(+All!$F432="San Jose State",+All!S432,IF(+All!$H432="San Jose State",+All!S432,0))</f>
        <v>San Jose State</v>
      </c>
      <c r="T125" s="706" t="str">
        <f>IF(+All!$F432="San Jose State",+All!T432,IF(+All!$H432="San Jose State",+All!T432,0))</f>
        <v>San Jose State</v>
      </c>
      <c r="U125" s="707" t="str">
        <f>IF(+All!$F432="San Jose State",+All!U432,IF(+All!$H432="San Jose State",+All!U432,0))</f>
        <v>L</v>
      </c>
      <c r="V125" s="706">
        <f>IF(+All!$F429="San Jose State",+All!#REF!,IF(+All!$H429="San Jose State",+All!#REF!,0))</f>
        <v>0</v>
      </c>
      <c r="W125" s="707">
        <f>IF(+All!$F429="San Jose State",+All!#REF!,IF(+All!$H429="San Jose State",+All!#REF!,0))</f>
        <v>0</v>
      </c>
      <c r="X125" s="706">
        <f>IF(+All!$F429="San Jose State",+All!#REF!,IF(+All!$H429="San Jose State",+All!#REF!,0))</f>
        <v>0</v>
      </c>
      <c r="Y125" s="707">
        <f>IF(+All!$F429="San Jose State",+All!#REF!,IF(+All!$H429="San Jose State",+All!#REF!,0))</f>
        <v>0</v>
      </c>
      <c r="Z125" s="706">
        <f>IF(+All!$F429="San Jose State",+All!#REF!,IF(+All!$H429="San Jose State",+All!#REF!,0))</f>
        <v>0</v>
      </c>
      <c r="AA125" s="707">
        <f>IF(+All!$F429="San Jose State",+All!#REF!,IF(+All!$H429="San Jose State",+All!#REF!,0))</f>
        <v>0</v>
      </c>
      <c r="AB125" s="706">
        <f>IF(+All!$F429="San Jose State",+All!#REF!,IF(+All!$H429="San Jose State",+All!#REF!,0))</f>
        <v>0</v>
      </c>
      <c r="AC125" s="707">
        <f>IF(+All!$F429="San Jose State",+All!#REF!,IF(+All!$H429="San Jose State",+All!#REF!,0))</f>
        <v>0</v>
      </c>
      <c r="AD125" s="706">
        <f>IF(+All!$F429="San Jose State",+All!#REF!,IF(+All!$H429="San Jose State",+All!#REF!,0))</f>
        <v>0</v>
      </c>
      <c r="AE125" s="707">
        <f>IF(+All!$F429="San Jose State",+All!#REF!,IF(+All!$H429="San Jose State",+All!#REF!,0))</f>
        <v>0</v>
      </c>
      <c r="AF125" s="706">
        <f>IF(+All!$F429="San Jose State",+All!#REF!,IF(+All!$H429="San Jose State",+All!#REF!,0))</f>
        <v>0</v>
      </c>
      <c r="AG125" s="707">
        <f>IF(+All!$F429="San Jose State",+All!#REF!,IF(+All!$H429="San Jose State",+All!#REF!,0))</f>
        <v>0</v>
      </c>
      <c r="AH125" s="706">
        <f>IF(+All!$F429="San Jose State",+All!#REF!,IF(+All!$H429="San Jose State",+All!#REF!,0))</f>
        <v>0</v>
      </c>
      <c r="AI125" s="707">
        <f>IF(+All!$F429="San Jose State",+All!#REF!,IF(+All!$H429="San Jose State",+All!#REF!,0))</f>
        <v>0</v>
      </c>
      <c r="AJ125" s="706">
        <f>IF(+All!$F429="San Jose State",+All!#REF!,IF(+All!$H429="San Jose State",+All!#REF!,0))</f>
        <v>0</v>
      </c>
      <c r="AK125" s="707">
        <f>IF(+All!$F429="San Jose State",+All!#REF!,IF(+All!$H429="San Jose State",+All!#REF!,0))</f>
        <v>0</v>
      </c>
      <c r="AL125" s="81">
        <f>IF(+All!$F429="San Jose State",+All!V429,IF(+All!$H429="San Jose State",+All!V429,0))</f>
        <v>0</v>
      </c>
      <c r="AM125" s="82">
        <f>IF(+All!$F429="San Jose State",+All!W429,IF(+All!$H429="San Jose State",+All!W429,0))</f>
        <v>0</v>
      </c>
      <c r="AN125" s="81">
        <f>IF(+All!$F429="San Jose State",+All!X429,IF(+All!$H429="San Jose State",+All!X429,0))</f>
        <v>0</v>
      </c>
      <c r="AO125" s="83">
        <f>IF(+All!$F429="San Jose State",+All!Y429,IF(+All!$H429="San Jose State",+All!Y429,0))</f>
        <v>0</v>
      </c>
      <c r="AP125" s="84">
        <f>IF(+All!$F429="San Jose State",+All!Z429,IF(+All!$H429="San Jose State",+All!Z429,0))</f>
        <v>0</v>
      </c>
      <c r="AQ125" s="480">
        <f>IF(+All!$F429="San Jose State",+All!#REF!,IF(+All!$H429="San Jose State",+All!#REF!,0))</f>
        <v>0</v>
      </c>
      <c r="AR125" s="482">
        <f>IF(+All!$F429="San Jose State",+All!#REF!,IF(+All!$H429="San Jose State",+All!#REF!,0))</f>
        <v>0</v>
      </c>
      <c r="AS125" s="483">
        <f>IF(+All!$F429="San Jose State",+All!#REF!,IF(+All!$H429="San Jose State",+All!#REF!,0))</f>
        <v>0</v>
      </c>
      <c r="AT125" s="483">
        <f>IF(+All!$F429="San Jose State",+All!#REF!,IF(+All!$H429="San Jose State",+All!#REF!,0))</f>
        <v>0</v>
      </c>
      <c r="AU125" s="482">
        <f>IF(+All!$F429="San Jose State",+All!#REF!,IF(+All!$H429="San Jose State",+All!#REF!,0))</f>
        <v>0</v>
      </c>
      <c r="AV125" s="483">
        <f>IF(+All!$F429="San Jose State",+All!#REF!,IF(+All!$H429="San Jose State",+All!#REF!,0))</f>
        <v>0</v>
      </c>
      <c r="AW125" s="484">
        <f>IF(+All!$F429="San Jose State",+All!#REF!,IF(+All!$H429="San Jose State",+All!#REF!,0))</f>
        <v>0</v>
      </c>
      <c r="AX125" s="483">
        <f>IF(+All!$F429="San Jose State",+All!#REF!,IF(+All!$H429="San Jose State",+All!#REF!,0))</f>
        <v>0</v>
      </c>
      <c r="AY125" s="88">
        <f>IF(+All!$F429="San Jose State",+All!#REF!,IF(+All!$H429="San Jose State",+All!#REF!,0))</f>
        <v>0</v>
      </c>
      <c r="AZ125" s="89">
        <f>IF(+All!$F429="San Jose State",+All!#REF!,IF(+All!$H429="San Jose State",+All!#REF!,0))</f>
        <v>0</v>
      </c>
      <c r="BA125" s="90">
        <f>IF(+All!$F429="San Jose State",+All!#REF!,IF(+All!$H429="San Jose State",+All!#REF!,0))</f>
        <v>0</v>
      </c>
      <c r="BB125" s="90">
        <f>IF(+All!$F429="San Jose State",+All!#REF!,IF(+All!$H429="San Jose State",+All!#REF!,0))</f>
        <v>0</v>
      </c>
      <c r="BC125" s="91">
        <f>IF(+All!$F429="San Jose State",+All!#REF!,IF(+All!$H429="San Jose State",+All!#REF!,0))</f>
        <v>0</v>
      </c>
      <c r="BD125" s="482">
        <f>IF(+All!$F429="San Jose State",+All!#REF!,IF(+All!$H429="San Jose State",+All!#REF!,0))</f>
        <v>0</v>
      </c>
      <c r="BE125" s="483">
        <f>IF(+All!$F429="San Jose State",+All!#REF!,IF(+All!$H429="San Jose State",+All!#REF!,0))</f>
        <v>0</v>
      </c>
      <c r="BF125" s="483">
        <f>IF(+All!$F429="San Jose State",+All!#REF!,IF(+All!$H429="San Jose State",+All!#REF!,0))</f>
        <v>0</v>
      </c>
      <c r="BG125" s="482">
        <f>IF(+All!$F429="San Jose State",+All!#REF!,IF(+All!$H429="San Jose State",+All!#REF!,0))</f>
        <v>0</v>
      </c>
      <c r="BH125" s="483">
        <f>IF(+All!$F429="San Jose State",+All!#REF!,IF(+All!$H429="San Jose State",+All!#REF!,0))</f>
        <v>0</v>
      </c>
      <c r="BI125" s="484">
        <f>IF(+All!$F429="San Jose State",+All!#REF!,IF(+All!$H429="San Jose State",+All!#REF!,0))</f>
        <v>0</v>
      </c>
      <c r="BJ125" s="92">
        <f>IF(+All!$F429="San Jose State",+All!#REF!,IF(+All!$H429="San Jose State",+All!#REF!,0))</f>
        <v>0</v>
      </c>
      <c r="BK125" s="93">
        <f>IF(+All!$F429="San Jose State",+All!#REF!,IF(+All!$H429="San Jose State",+All!#REF!,0))</f>
        <v>0</v>
      </c>
    </row>
    <row r="126" spans="1:63" x14ac:dyDescent="0.8">
      <c r="A126" s="70">
        <f>IF(+All!$F481="San Jose State",+All!A481,IF(+All!$H481="San Jose State",+All!A481,0))</f>
        <v>7</v>
      </c>
      <c r="B126" s="480" t="str">
        <f>IF(+All!$F481="San Jose State",+All!B481,IF(+All!$H481="San Jose State",+All!B481,0))</f>
        <v>Fri</v>
      </c>
      <c r="C126" s="72">
        <f>IF(+All!$F481="San Jose State",+All!C481,IF(+All!$H481="San Jose State",+All!C481,0))</f>
        <v>44484</v>
      </c>
      <c r="D126" s="73">
        <f>IF(+All!$F481="San Jose State",+All!D481,IF(+All!$H481="San Jose State",+All!D481,0))</f>
        <v>0.9375</v>
      </c>
      <c r="E126" s="707" t="str">
        <f>IF(+All!$F481="San Jose State",+All!E481,IF(+All!$H481="San Jose State",+All!E481,0))</f>
        <v>CBSSN</v>
      </c>
      <c r="F126" s="75" t="str">
        <f>IF(+All!$F481="San Jose State",+All!F481,IF(+All!$H481="San Jose State",+All!F481,0))</f>
        <v>San Diego State</v>
      </c>
      <c r="G126" s="76" t="str">
        <f>IF(+All!$F481="San Jose State",+All!G481,IF(+All!$H481="San Jose State",+All!G481,0))</f>
        <v>MWC</v>
      </c>
      <c r="H126" s="75" t="str">
        <f>IF(+All!$F481="San Jose State",+All!H481,IF(+All!$H481="San Jose State",+All!H481,0))</f>
        <v>San Jose State</v>
      </c>
      <c r="I126" s="76" t="str">
        <f>IF(+All!$F481="San Jose State",+All!I481,IF(+All!$H481="San Jose State",+All!I481,0))</f>
        <v>MWC</v>
      </c>
      <c r="J126" s="706" t="str">
        <f>IF(+All!$F481="San Jose State",+All!J481,IF(+All!$H481="San Jose State",+All!J481,0))</f>
        <v>San Diego State</v>
      </c>
      <c r="K126" s="707" t="str">
        <f>IF(+All!$F481="San Jose State",+All!K481,IF(+All!$H481="San Jose State",+All!K481,0))</f>
        <v>San Jose State</v>
      </c>
      <c r="L126" s="78">
        <f>IF(+All!$F481="San Jose State",+All!L481,IF(+All!$H481="San Jose State",+All!L481,0))</f>
        <v>9</v>
      </c>
      <c r="M126" s="79">
        <f>IF(+All!$F481="San Jose State",+All!M481,IF(+All!$H481="San Jose State",+All!M481,0))</f>
        <v>41</v>
      </c>
      <c r="N126" s="706" t="str">
        <f>IF(+All!$F481="San Jose State",+All!N481,IF(+All!$H481="San Jose State",+All!N481,0))</f>
        <v>San Diego State</v>
      </c>
      <c r="O126" s="708">
        <f>IF(+All!$F481="San Jose State",+All!O481,IF(+All!$H481="San Jose State",+All!O481,0))</f>
        <v>19</v>
      </c>
      <c r="P126" s="708" t="str">
        <f>IF(+All!$F481="San Jose State",+All!P481,IF(+All!$H481="San Jose State",+All!P481,0))</f>
        <v>San Jose State</v>
      </c>
      <c r="Q126" s="707">
        <f>IF(+All!$F481="San Jose State",+All!Q481,IF(+All!$H481="San Jose State",+All!Q481,0))</f>
        <v>13</v>
      </c>
      <c r="R126" s="706" t="str">
        <f>IF(+All!$F481="San Jose State",+All!R481,IF(+All!$H481="San Jose State",+All!R481,0))</f>
        <v>San Jose State</v>
      </c>
      <c r="S126" s="708" t="str">
        <f>IF(+All!$F481="San Jose State",+All!S481,IF(+All!$H481="San Jose State",+All!S481,0))</f>
        <v>San Diego State</v>
      </c>
      <c r="T126" s="706" t="str">
        <f>IF(+All!$F481="San Jose State",+All!T481,IF(+All!$H481="San Jose State",+All!T481,0))</f>
        <v>San Diego State</v>
      </c>
      <c r="U126" s="707" t="str">
        <f>IF(+All!$F481="San Jose State",+All!U481,IF(+All!$H481="San Jose State",+All!U481,0))</f>
        <v>L</v>
      </c>
      <c r="V126" s="706">
        <f>IF(+All!$F800="San Jose State",+All!#REF!,IF(+All!$H800="San Jose State",+All!#REF!,0))</f>
        <v>0</v>
      </c>
      <c r="W126" s="707">
        <f>IF(+All!$F800="San Jose State",+All!#REF!,IF(+All!$H800="San Jose State",+All!#REF!,0))</f>
        <v>0</v>
      </c>
      <c r="X126" s="706">
        <f>IF(+All!$F800="San Jose State",+All!#REF!,IF(+All!$H800="San Jose State",+All!#REF!,0))</f>
        <v>0</v>
      </c>
      <c r="Y126" s="707">
        <f>IF(+All!$F800="San Jose State",+All!#REF!,IF(+All!$H800="San Jose State",+All!#REF!,0))</f>
        <v>0</v>
      </c>
      <c r="Z126" s="706">
        <f>IF(+All!$F800="San Jose State",+All!#REF!,IF(+All!$H800="San Jose State",+All!#REF!,0))</f>
        <v>0</v>
      </c>
      <c r="AA126" s="707">
        <f>IF(+All!$F800="San Jose State",+All!#REF!,IF(+All!$H800="San Jose State",+All!#REF!,0))</f>
        <v>0</v>
      </c>
      <c r="AB126" s="706">
        <f>IF(+All!$F800="San Jose State",+All!#REF!,IF(+All!$H800="San Jose State",+All!#REF!,0))</f>
        <v>0</v>
      </c>
      <c r="AC126" s="707">
        <f>IF(+All!$F800="San Jose State",+All!#REF!,IF(+All!$H800="San Jose State",+All!#REF!,0))</f>
        <v>0</v>
      </c>
      <c r="AD126" s="706">
        <f>IF(+All!$F800="San Jose State",+All!#REF!,IF(+All!$H800="San Jose State",+All!#REF!,0))</f>
        <v>0</v>
      </c>
      <c r="AE126" s="707">
        <f>IF(+All!$F800="San Jose State",+All!#REF!,IF(+All!$H800="San Jose State",+All!#REF!,0))</f>
        <v>0</v>
      </c>
      <c r="AF126" s="706">
        <f>IF(+All!$F800="San Jose State",+All!#REF!,IF(+All!$H800="San Jose State",+All!#REF!,0))</f>
        <v>0</v>
      </c>
      <c r="AG126" s="707">
        <f>IF(+All!$F800="San Jose State",+All!#REF!,IF(+All!$H800="San Jose State",+All!#REF!,0))</f>
        <v>0</v>
      </c>
      <c r="AH126" s="706">
        <f>IF(+All!$F800="San Jose State",+All!#REF!,IF(+All!$H800="San Jose State",+All!#REF!,0))</f>
        <v>0</v>
      </c>
      <c r="AI126" s="707">
        <f>IF(+All!$F800="San Jose State",+All!#REF!,IF(+All!$H800="San Jose State",+All!#REF!,0))</f>
        <v>0</v>
      </c>
      <c r="AJ126" s="706">
        <f>IF(+All!$F800="San Jose State",+All!#REF!,IF(+All!$H800="San Jose State",+All!#REF!,0))</f>
        <v>0</v>
      </c>
      <c r="AK126" s="707">
        <f>IF(+All!$F800="San Jose State",+All!#REF!,IF(+All!$H800="San Jose State",+All!#REF!,0))</f>
        <v>0</v>
      </c>
      <c r="AL126" s="81">
        <f>IF(+All!$F800="San Jose State",+All!V800,IF(+All!$H800="San Jose State",+All!V800,0))</f>
        <v>0</v>
      </c>
      <c r="AM126" s="82">
        <f>IF(+All!$F800="San Jose State",+All!W800,IF(+All!$H800="San Jose State",+All!W800,0))</f>
        <v>0</v>
      </c>
      <c r="AN126" s="81">
        <f>IF(+All!$F800="San Jose State",+All!X800,IF(+All!$H800="San Jose State",+All!X800,0))</f>
        <v>0</v>
      </c>
      <c r="AO126" s="83">
        <f>IF(+All!$F800="San Jose State",+All!Y800,IF(+All!$H800="San Jose State",+All!Y800,0))</f>
        <v>0</v>
      </c>
      <c r="AP126" s="84">
        <f>IF(+All!$F800="San Jose State",+All!Z800,IF(+All!$H800="San Jose State",+All!Z800,0))</f>
        <v>0</v>
      </c>
      <c r="AQ126" s="480">
        <f>IF(+All!$F800="San Jose State",+All!#REF!,IF(+All!$H800="San Jose State",+All!#REF!,0))</f>
        <v>0</v>
      </c>
      <c r="AR126" s="482">
        <f>IF(+All!$F800="San Jose State",+All!#REF!,IF(+All!$H800="San Jose State",+All!#REF!,0))</f>
        <v>0</v>
      </c>
      <c r="AS126" s="483">
        <f>IF(+All!$F800="San Jose State",+All!#REF!,IF(+All!$H800="San Jose State",+All!#REF!,0))</f>
        <v>0</v>
      </c>
      <c r="AT126" s="483">
        <f>IF(+All!$F800="San Jose State",+All!#REF!,IF(+All!$H800="San Jose State",+All!#REF!,0))</f>
        <v>0</v>
      </c>
      <c r="AU126" s="482">
        <f>IF(+All!$F800="San Jose State",+All!#REF!,IF(+All!$H800="San Jose State",+All!#REF!,0))</f>
        <v>0</v>
      </c>
      <c r="AV126" s="483">
        <f>IF(+All!$F800="San Jose State",+All!#REF!,IF(+All!$H800="San Jose State",+All!#REF!,0))</f>
        <v>0</v>
      </c>
      <c r="AW126" s="484">
        <f>IF(+All!$F800="San Jose State",+All!#REF!,IF(+All!$H800="San Jose State",+All!#REF!,0))</f>
        <v>0</v>
      </c>
      <c r="AX126" s="483">
        <f>IF(+All!$F800="San Jose State",+All!#REF!,IF(+All!$H800="San Jose State",+All!#REF!,0))</f>
        <v>0</v>
      </c>
      <c r="AY126" s="88">
        <f>IF(+All!$F800="San Jose State",+All!#REF!,IF(+All!$H800="San Jose State",+All!#REF!,0))</f>
        <v>0</v>
      </c>
      <c r="AZ126" s="89">
        <f>IF(+All!$F800="San Jose State",+All!#REF!,IF(+All!$H800="San Jose State",+All!#REF!,0))</f>
        <v>0</v>
      </c>
      <c r="BA126" s="90">
        <f>IF(+All!$F800="San Jose State",+All!#REF!,IF(+All!$H800="San Jose State",+All!#REF!,0))</f>
        <v>0</v>
      </c>
      <c r="BB126" s="90">
        <f>IF(+All!$F800="San Jose State",+All!#REF!,IF(+All!$H800="San Jose State",+All!#REF!,0))</f>
        <v>0</v>
      </c>
      <c r="BC126" s="91">
        <f>IF(+All!$F800="San Jose State",+All!#REF!,IF(+All!$H800="San Jose State",+All!#REF!,0))</f>
        <v>0</v>
      </c>
      <c r="BD126" s="482">
        <f>IF(+All!$F800="San Jose State",+All!#REF!,IF(+All!$H800="San Jose State",+All!#REF!,0))</f>
        <v>0</v>
      </c>
      <c r="BE126" s="483">
        <f>IF(+All!$F800="San Jose State",+All!#REF!,IF(+All!$H800="San Jose State",+All!#REF!,0))</f>
        <v>0</v>
      </c>
      <c r="BF126" s="483">
        <f>IF(+All!$F800="San Jose State",+All!#REF!,IF(+All!$H800="San Jose State",+All!#REF!,0))</f>
        <v>0</v>
      </c>
      <c r="BG126" s="482">
        <f>IF(+All!$F800="San Jose State",+All!#REF!,IF(+All!$H800="San Jose State",+All!#REF!,0))</f>
        <v>0</v>
      </c>
      <c r="BH126" s="483">
        <f>IF(+All!$F800="San Jose State",+All!#REF!,IF(+All!$H800="San Jose State",+All!#REF!,0))</f>
        <v>0</v>
      </c>
      <c r="BI126" s="484">
        <f>IF(+All!$F800="San Jose State",+All!#REF!,IF(+All!$H800="San Jose State",+All!#REF!,0))</f>
        <v>0</v>
      </c>
      <c r="BJ126" s="92">
        <f>IF(+All!$F800="San Jose State",+All!#REF!,IF(+All!$H800="San Jose State",+All!#REF!,0))</f>
        <v>0</v>
      </c>
      <c r="BK126" s="93">
        <f>IF(+All!$F800="San Jose State",+All!#REF!,IF(+All!$H800="San Jose State",+All!#REF!,0))</f>
        <v>0</v>
      </c>
    </row>
    <row r="127" spans="1:63" x14ac:dyDescent="0.8">
      <c r="A127" s="70">
        <f>IF(+All!$F558="San Jose State",+All!A558,IF(+All!$H558="San Jose State",+All!A558,0))</f>
        <v>8</v>
      </c>
      <c r="B127" s="480" t="str">
        <f>IF(+All!$F558="San Jose State",+All!B558,IF(+All!$H558="San Jose State",+All!B558,0))</f>
        <v>Thurs</v>
      </c>
      <c r="C127" s="72">
        <f>IF(+All!$F558="San Jose State",+All!C558,IF(+All!$H558="San Jose State",+All!C558,0))</f>
        <v>44490</v>
      </c>
      <c r="D127" s="73">
        <f>IF(+All!$F558="San Jose State",+All!D558,IF(+All!$H558="San Jose State",+All!D558,0))</f>
        <v>0.95833333333333337</v>
      </c>
      <c r="E127" s="707" t="str">
        <f>IF(+All!$F558="San Jose State",+All!E558,IF(+All!$H558="San Jose State",+All!E558,0))</f>
        <v>CBSSN</v>
      </c>
      <c r="F127" s="75" t="str">
        <f>IF(+All!$F558="San Jose State",+All!F558,IF(+All!$H558="San Jose State",+All!F558,0))</f>
        <v>San Jose State</v>
      </c>
      <c r="G127" s="76" t="str">
        <f>IF(+All!$F558="San Jose State",+All!G558,IF(+All!$H558="San Jose State",+All!G558,0))</f>
        <v>MWC</v>
      </c>
      <c r="H127" s="75" t="str">
        <f>IF(+All!$F558="San Jose State",+All!H558,IF(+All!$H558="San Jose State",+All!H558,0))</f>
        <v>UNLV</v>
      </c>
      <c r="I127" s="76" t="str">
        <f>IF(+All!$F558="San Jose State",+All!I558,IF(+All!$H558="San Jose State",+All!I558,0))</f>
        <v>MWC</v>
      </c>
      <c r="J127" s="706" t="str">
        <f>IF(+All!$F558="San Jose State",+All!J558,IF(+All!$H558="San Jose State",+All!J558,0))</f>
        <v>San Jose State</v>
      </c>
      <c r="K127" s="707" t="str">
        <f>IF(+All!$F558="San Jose State",+All!K558,IF(+All!$H558="San Jose State",+All!K558,0))</f>
        <v>UNLV</v>
      </c>
      <c r="L127" s="78">
        <f>IF(+All!$F558="San Jose State",+All!L558,IF(+All!$H558="San Jose State",+All!L558,0))</f>
        <v>5</v>
      </c>
      <c r="M127" s="79">
        <f>IF(+All!$F558="San Jose State",+All!M558,IF(+All!$H558="San Jose State",+All!M558,0))</f>
        <v>46.5</v>
      </c>
      <c r="N127" s="706" t="str">
        <f>IF(+All!$F558="San Jose State",+All!N558,IF(+All!$H558="San Jose State",+All!N558,0))</f>
        <v>San Jose State</v>
      </c>
      <c r="O127" s="708">
        <f>IF(+All!$F558="San Jose State",+All!O558,IF(+All!$H558="San Jose State",+All!O558,0))</f>
        <v>27</v>
      </c>
      <c r="P127" s="708" t="str">
        <f>IF(+All!$F558="San Jose State",+All!P558,IF(+All!$H558="San Jose State",+All!P558,0))</f>
        <v>UNLV</v>
      </c>
      <c r="Q127" s="707">
        <f>IF(+All!$F558="San Jose State",+All!Q558,IF(+All!$H558="San Jose State",+All!Q558,0))</f>
        <v>20</v>
      </c>
      <c r="R127" s="706" t="str">
        <f>IF(+All!$F558="San Jose State",+All!R558,IF(+All!$H558="San Jose State",+All!R558,0))</f>
        <v>San Jose State</v>
      </c>
      <c r="S127" s="708" t="str">
        <f>IF(+All!$F558="San Jose State",+All!S558,IF(+All!$H558="San Jose State",+All!S558,0))</f>
        <v>UNLV</v>
      </c>
      <c r="T127" s="706" t="str">
        <f>IF(+All!$F558="San Jose State",+All!T558,IF(+All!$H558="San Jose State",+All!T558,0))</f>
        <v>San Jose State</v>
      </c>
      <c r="U127" s="707" t="str">
        <f>IF(+All!$F558="San Jose State",+All!U558,IF(+All!$H558="San Jose State",+All!U558,0))</f>
        <v>W</v>
      </c>
      <c r="V127" s="706">
        <f>IF(+All!$F836="San Jose State",+All!#REF!,IF(+All!$H836="San Jose State",+All!#REF!,0))</f>
        <v>0</v>
      </c>
      <c r="W127" s="707">
        <f>IF(+All!$F836="San Jose State",+All!#REF!,IF(+All!$H836="San Jose State",+All!#REF!,0))</f>
        <v>0</v>
      </c>
      <c r="X127" s="706">
        <f>IF(+All!$F836="San Jose State",+All!#REF!,IF(+All!$H836="San Jose State",+All!#REF!,0))</f>
        <v>0</v>
      </c>
      <c r="Y127" s="707">
        <f>IF(+All!$F836="San Jose State",+All!#REF!,IF(+All!$H836="San Jose State",+All!#REF!,0))</f>
        <v>0</v>
      </c>
      <c r="Z127" s="706">
        <f>IF(+All!$F836="San Jose State",+All!#REF!,IF(+All!$H836="San Jose State",+All!#REF!,0))</f>
        <v>0</v>
      </c>
      <c r="AA127" s="707">
        <f>IF(+All!$F836="San Jose State",+All!#REF!,IF(+All!$H836="San Jose State",+All!#REF!,0))</f>
        <v>0</v>
      </c>
      <c r="AB127" s="706">
        <f>IF(+All!$F836="San Jose State",+All!#REF!,IF(+All!$H836="San Jose State",+All!#REF!,0))</f>
        <v>0</v>
      </c>
      <c r="AC127" s="707">
        <f>IF(+All!$F836="San Jose State",+All!#REF!,IF(+All!$H836="San Jose State",+All!#REF!,0))</f>
        <v>0</v>
      </c>
      <c r="AD127" s="706">
        <f>IF(+All!$F836="San Jose State",+All!#REF!,IF(+All!$H836="San Jose State",+All!#REF!,0))</f>
        <v>0</v>
      </c>
      <c r="AE127" s="707">
        <f>IF(+All!$F836="San Jose State",+All!#REF!,IF(+All!$H836="San Jose State",+All!#REF!,0))</f>
        <v>0</v>
      </c>
      <c r="AF127" s="706">
        <f>IF(+All!$F836="San Jose State",+All!#REF!,IF(+All!$H836="San Jose State",+All!#REF!,0))</f>
        <v>0</v>
      </c>
      <c r="AG127" s="707">
        <f>IF(+All!$F836="San Jose State",+All!#REF!,IF(+All!$H836="San Jose State",+All!#REF!,0))</f>
        <v>0</v>
      </c>
      <c r="AH127" s="706">
        <f>IF(+All!$F836="San Jose State",+All!#REF!,IF(+All!$H836="San Jose State",+All!#REF!,0))</f>
        <v>0</v>
      </c>
      <c r="AI127" s="707">
        <f>IF(+All!$F836="San Jose State",+All!#REF!,IF(+All!$H836="San Jose State",+All!#REF!,0))</f>
        <v>0</v>
      </c>
      <c r="AJ127" s="706">
        <f>IF(+All!$F836="San Jose State",+All!#REF!,IF(+All!$H836="San Jose State",+All!#REF!,0))</f>
        <v>0</v>
      </c>
      <c r="AK127" s="707">
        <f>IF(+All!$F836="San Jose State",+All!#REF!,IF(+All!$H836="San Jose State",+All!#REF!,0))</f>
        <v>0</v>
      </c>
      <c r="AL127" s="81">
        <f>IF(+All!$F836="San Jose State",+All!V836,IF(+All!$H836="San Jose State",+All!V836,0))</f>
        <v>0</v>
      </c>
      <c r="AM127" s="82">
        <f>IF(+All!$F836="San Jose State",+All!W836,IF(+All!$H836="San Jose State",+All!W836,0))</f>
        <v>0</v>
      </c>
      <c r="AN127" s="81">
        <f>IF(+All!$F836="San Jose State",+All!X836,IF(+All!$H836="San Jose State",+All!X836,0))</f>
        <v>0</v>
      </c>
      <c r="AO127" s="83">
        <f>IF(+All!$F836="San Jose State",+All!Y836,IF(+All!$H836="San Jose State",+All!Y836,0))</f>
        <v>0</v>
      </c>
      <c r="AP127" s="84">
        <f>IF(+All!$F836="San Jose State",+All!Z836,IF(+All!$H836="San Jose State",+All!Z836,0))</f>
        <v>0</v>
      </c>
      <c r="AQ127" s="480">
        <f>IF(+All!$F836="San Jose State",+All!#REF!,IF(+All!$H836="San Jose State",+All!#REF!,0))</f>
        <v>0</v>
      </c>
      <c r="AR127" s="482">
        <f>IF(+All!$F836="San Jose State",+All!#REF!,IF(+All!$H836="San Jose State",+All!#REF!,0))</f>
        <v>0</v>
      </c>
      <c r="AS127" s="483">
        <f>IF(+All!$F836="San Jose State",+All!#REF!,IF(+All!$H836="San Jose State",+All!#REF!,0))</f>
        <v>0</v>
      </c>
      <c r="AT127" s="483">
        <f>IF(+All!$F836="San Jose State",+All!#REF!,IF(+All!$H836="San Jose State",+All!#REF!,0))</f>
        <v>0</v>
      </c>
      <c r="AU127" s="482">
        <f>IF(+All!$F836="San Jose State",+All!#REF!,IF(+All!$H836="San Jose State",+All!#REF!,0))</f>
        <v>0</v>
      </c>
      <c r="AV127" s="483">
        <f>IF(+All!$F836="San Jose State",+All!#REF!,IF(+All!$H836="San Jose State",+All!#REF!,0))</f>
        <v>0</v>
      </c>
      <c r="AW127" s="484">
        <f>IF(+All!$F836="San Jose State",+All!#REF!,IF(+All!$H836="San Jose State",+All!#REF!,0))</f>
        <v>0</v>
      </c>
      <c r="AX127" s="483">
        <f>IF(+All!$F836="San Jose State",+All!#REF!,IF(+All!$H836="San Jose State",+All!#REF!,0))</f>
        <v>0</v>
      </c>
      <c r="AY127" s="88">
        <f>IF(+All!$F836="San Jose State",+All!#REF!,IF(+All!$H836="San Jose State",+All!#REF!,0))</f>
        <v>0</v>
      </c>
      <c r="AZ127" s="89">
        <f>IF(+All!$F836="San Jose State",+All!#REF!,IF(+All!$H836="San Jose State",+All!#REF!,0))</f>
        <v>0</v>
      </c>
      <c r="BA127" s="90">
        <f>IF(+All!$F836="San Jose State",+All!#REF!,IF(+All!$H836="San Jose State",+All!#REF!,0))</f>
        <v>0</v>
      </c>
      <c r="BB127" s="90">
        <f>IF(+All!$F836="San Jose State",+All!#REF!,IF(+All!$H836="San Jose State",+All!#REF!,0))</f>
        <v>0</v>
      </c>
      <c r="BC127" s="91">
        <f>IF(+All!$F836="San Jose State",+All!#REF!,IF(+All!$H836="San Jose State",+All!#REF!,0))</f>
        <v>0</v>
      </c>
      <c r="BD127" s="482">
        <f>IF(+All!$F836="San Jose State",+All!#REF!,IF(+All!$H836="San Jose State",+All!#REF!,0))</f>
        <v>0</v>
      </c>
      <c r="BE127" s="483">
        <f>IF(+All!$F836="San Jose State",+All!#REF!,IF(+All!$H836="San Jose State",+All!#REF!,0))</f>
        <v>0</v>
      </c>
      <c r="BF127" s="483">
        <f>IF(+All!$F836="San Jose State",+All!#REF!,IF(+All!$H836="San Jose State",+All!#REF!,0))</f>
        <v>0</v>
      </c>
      <c r="BG127" s="482">
        <f>IF(+All!$F836="San Jose State",+All!#REF!,IF(+All!$H836="San Jose State",+All!#REF!,0))</f>
        <v>0</v>
      </c>
      <c r="BH127" s="483">
        <f>IF(+All!$F836="San Jose State",+All!#REF!,IF(+All!$H836="San Jose State",+All!#REF!,0))</f>
        <v>0</v>
      </c>
      <c r="BI127" s="484">
        <f>IF(+All!$F836="San Jose State",+All!#REF!,IF(+All!$H836="San Jose State",+All!#REF!,0))</f>
        <v>0</v>
      </c>
      <c r="BJ127" s="92">
        <f>IF(+All!$F836="San Jose State",+All!#REF!,IF(+All!$H836="San Jose State",+All!#REF!,0))</f>
        <v>0</v>
      </c>
      <c r="BK127" s="93">
        <f>IF(+All!$F836="San Jose State",+All!#REF!,IF(+All!$H836="San Jose State",+All!#REF!,0))</f>
        <v>0</v>
      </c>
    </row>
    <row r="128" spans="1:63" x14ac:dyDescent="0.8">
      <c r="A128" s="70">
        <f>IF(+All!$F669="San Jose State",+All!A669,IF(+All!$H669="San Jose State",+All!A669,0))</f>
        <v>9</v>
      </c>
      <c r="B128" s="480" t="str">
        <f>IF(+All!$F669="San Jose State",+All!B669,IF(+All!$H669="San Jose State",+All!B669,0))</f>
        <v>Sat</v>
      </c>
      <c r="C128" s="72">
        <f>IF(+All!$F669="San Jose State",+All!C669,IF(+All!$H669="San Jose State",+All!C669,0))</f>
        <v>44499</v>
      </c>
      <c r="D128" s="73">
        <f>IF(+All!$F669="San Jose State",+All!D669,IF(+All!$H669="San Jose State",+All!D669,0))</f>
        <v>0.66666666666666663</v>
      </c>
      <c r="E128" s="707" t="str">
        <f>IF(+All!$F669="San Jose State",+All!E669,IF(+All!$H669="San Jose State",+All!E669,0))</f>
        <v>FS2</v>
      </c>
      <c r="F128" s="75" t="str">
        <f>IF(+All!$F669="San Jose State",+All!F669,IF(+All!$H669="San Jose State",+All!F669,0))</f>
        <v>Wyoming</v>
      </c>
      <c r="G128" s="76" t="str">
        <f>IF(+All!$F669="San Jose State",+All!G669,IF(+All!$H669="San Jose State",+All!G669,0))</f>
        <v>MWC</v>
      </c>
      <c r="H128" s="75" t="str">
        <f>IF(+All!$F669="San Jose State",+All!H669,IF(+All!$H669="San Jose State",+All!H669,0))</f>
        <v>San Jose State</v>
      </c>
      <c r="I128" s="76" t="str">
        <f>IF(+All!$F669="San Jose State",+All!I669,IF(+All!$H669="San Jose State",+All!I669,0))</f>
        <v>MWC</v>
      </c>
      <c r="J128" s="706" t="str">
        <f>IF(+All!$F669="San Jose State",+All!J669,IF(+All!$H669="San Jose State",+All!J669,0))</f>
        <v>San Jose State</v>
      </c>
      <c r="K128" s="707" t="str">
        <f>IF(+All!$F669="San Jose State",+All!K669,IF(+All!$H669="San Jose State",+All!K669,0))</f>
        <v>Wyoming</v>
      </c>
      <c r="L128" s="78">
        <f>IF(+All!$F669="San Jose State",+All!L669,IF(+All!$H669="San Jose State",+All!L669,0))</f>
        <v>3</v>
      </c>
      <c r="M128" s="79">
        <f>IF(+All!$F669="San Jose State",+All!M669,IF(+All!$H669="San Jose State",+All!M669,0))</f>
        <v>41</v>
      </c>
      <c r="N128" s="706" t="str">
        <f>IF(+All!$F669="San Jose State",+All!N669,IF(+All!$H669="San Jose State",+All!N669,0))</f>
        <v>San Jose State</v>
      </c>
      <c r="O128" s="708">
        <f>IF(+All!$F669="San Jose State",+All!O669,IF(+All!$H669="San Jose State",+All!O669,0))</f>
        <v>27</v>
      </c>
      <c r="P128" s="708" t="str">
        <f>IF(+All!$F669="San Jose State",+All!P669,IF(+All!$H669="San Jose State",+All!P669,0))</f>
        <v>Wyoming</v>
      </c>
      <c r="Q128" s="707">
        <f>IF(+All!$F669="San Jose State",+All!Q669,IF(+All!$H669="San Jose State",+All!Q669,0))</f>
        <v>21</v>
      </c>
      <c r="R128" s="706" t="str">
        <f>IF(+All!$F669="San Jose State",+All!R669,IF(+All!$H669="San Jose State",+All!R669,0))</f>
        <v>San Jose State</v>
      </c>
      <c r="S128" s="708" t="str">
        <f>IF(+All!$F669="San Jose State",+All!S669,IF(+All!$H669="San Jose State",+All!S669,0))</f>
        <v>Wyoming</v>
      </c>
      <c r="T128" s="706" t="str">
        <f>IF(+All!$F669="San Jose State",+All!T669,IF(+All!$H669="San Jose State",+All!T669,0))</f>
        <v>Wyoming</v>
      </c>
      <c r="U128" s="707" t="str">
        <f>IF(+All!$F669="San Jose State",+All!U669,IF(+All!$H669="San Jose State",+All!U669,0))</f>
        <v>L</v>
      </c>
      <c r="V128" s="706" t="e">
        <f>IF(+All!#REF!="San Jose State",+All!#REF!,IF(+All!#REF!="San Jose State",+All!#REF!,0))</f>
        <v>#REF!</v>
      </c>
      <c r="W128" s="707" t="e">
        <f>IF(+All!#REF!="San Jose State",+All!#REF!,IF(+All!#REF!="San Jose State",+All!#REF!,0))</f>
        <v>#REF!</v>
      </c>
      <c r="X128" s="706" t="e">
        <f>IF(+All!#REF!="San Jose State",+All!#REF!,IF(+All!#REF!="San Jose State",+All!#REF!,0))</f>
        <v>#REF!</v>
      </c>
      <c r="Y128" s="707" t="e">
        <f>IF(+All!#REF!="San Jose State",+All!#REF!,IF(+All!#REF!="San Jose State",+All!#REF!,0))</f>
        <v>#REF!</v>
      </c>
      <c r="Z128" s="706" t="e">
        <f>IF(+All!#REF!="San Jose State",+All!#REF!,IF(+All!#REF!="San Jose State",+All!#REF!,0))</f>
        <v>#REF!</v>
      </c>
      <c r="AA128" s="707" t="e">
        <f>IF(+All!#REF!="San Jose State",+All!#REF!,IF(+All!#REF!="San Jose State",+All!#REF!,0))</f>
        <v>#REF!</v>
      </c>
      <c r="AB128" s="706" t="e">
        <f>IF(+All!#REF!="San Jose State",+All!#REF!,IF(+All!#REF!="San Jose State",+All!#REF!,0))</f>
        <v>#REF!</v>
      </c>
      <c r="AC128" s="707" t="e">
        <f>IF(+All!#REF!="San Jose State",+All!#REF!,IF(+All!#REF!="San Jose State",+All!#REF!,0))</f>
        <v>#REF!</v>
      </c>
      <c r="AD128" s="706" t="e">
        <f>IF(+All!#REF!="San Jose State",+All!#REF!,IF(+All!#REF!="San Jose State",+All!#REF!,0))</f>
        <v>#REF!</v>
      </c>
      <c r="AE128" s="707" t="e">
        <f>IF(+All!#REF!="San Jose State",+All!#REF!,IF(+All!#REF!="San Jose State",+All!#REF!,0))</f>
        <v>#REF!</v>
      </c>
      <c r="AF128" s="706" t="e">
        <f>IF(+All!#REF!="San Jose State",+All!#REF!,IF(+All!#REF!="San Jose State",+All!#REF!,0))</f>
        <v>#REF!</v>
      </c>
      <c r="AG128" s="707" t="e">
        <f>IF(+All!#REF!="San Jose State",+All!#REF!,IF(+All!#REF!="San Jose State",+All!#REF!,0))</f>
        <v>#REF!</v>
      </c>
      <c r="AH128" s="706" t="e">
        <f>IF(+All!#REF!="San Jose State",+All!#REF!,IF(+All!#REF!="San Jose State",+All!#REF!,0))</f>
        <v>#REF!</v>
      </c>
      <c r="AI128" s="707" t="e">
        <f>IF(+All!#REF!="San Jose State",+All!#REF!,IF(+All!#REF!="San Jose State",+All!#REF!,0))</f>
        <v>#REF!</v>
      </c>
      <c r="AJ128" s="706" t="e">
        <f>IF(+All!#REF!="San Jose State",+All!#REF!,IF(+All!#REF!="San Jose State",+All!#REF!,0))</f>
        <v>#REF!</v>
      </c>
      <c r="AK128" s="707" t="e">
        <f>IF(+All!#REF!="San Jose State",+All!#REF!,IF(+All!#REF!="San Jose State",+All!#REF!,0))</f>
        <v>#REF!</v>
      </c>
      <c r="AL128" s="81" t="e">
        <f>IF(+All!#REF!="San Jose State",+All!#REF!,IF(+All!#REF!="San Jose State",+All!#REF!,0))</f>
        <v>#REF!</v>
      </c>
      <c r="AM128" s="82" t="e">
        <f>IF(+All!#REF!="San Jose State",+All!#REF!,IF(+All!#REF!="San Jose State",+All!#REF!,0))</f>
        <v>#REF!</v>
      </c>
      <c r="AN128" s="81" t="e">
        <f>IF(+All!#REF!="San Jose State",+All!#REF!,IF(+All!#REF!="San Jose State",+All!#REF!,0))</f>
        <v>#REF!</v>
      </c>
      <c r="AO128" s="83" t="e">
        <f>IF(+All!#REF!="San Jose State",+All!#REF!,IF(+All!#REF!="San Jose State",+All!#REF!,0))</f>
        <v>#REF!</v>
      </c>
      <c r="AP128" s="84" t="e">
        <f>IF(+All!#REF!="San Jose State",+All!#REF!,IF(+All!#REF!="San Jose State",+All!#REF!,0))</f>
        <v>#REF!</v>
      </c>
      <c r="AQ128" s="480" t="e">
        <f>IF(+All!#REF!="San Jose State",+All!#REF!,IF(+All!#REF!="San Jose State",+All!#REF!,0))</f>
        <v>#REF!</v>
      </c>
      <c r="AR128" s="482" t="e">
        <f>IF(+All!#REF!="San Jose State",+All!#REF!,IF(+All!#REF!="San Jose State",+All!#REF!,0))</f>
        <v>#REF!</v>
      </c>
      <c r="AS128" s="483" t="e">
        <f>IF(+All!#REF!="San Jose State",+All!#REF!,IF(+All!#REF!="San Jose State",+All!#REF!,0))</f>
        <v>#REF!</v>
      </c>
      <c r="AT128" s="483" t="e">
        <f>IF(+All!#REF!="San Jose State",+All!#REF!,IF(+All!#REF!="San Jose State",+All!#REF!,0))</f>
        <v>#REF!</v>
      </c>
      <c r="AU128" s="482" t="e">
        <f>IF(+All!#REF!="San Jose State",+All!#REF!,IF(+All!#REF!="San Jose State",+All!#REF!,0))</f>
        <v>#REF!</v>
      </c>
      <c r="AV128" s="483" t="e">
        <f>IF(+All!#REF!="San Jose State",+All!#REF!,IF(+All!#REF!="San Jose State",+All!#REF!,0))</f>
        <v>#REF!</v>
      </c>
      <c r="AW128" s="484" t="e">
        <f>IF(+All!#REF!="San Jose State",+All!#REF!,IF(+All!#REF!="San Jose State",+All!#REF!,0))</f>
        <v>#REF!</v>
      </c>
      <c r="AX128" s="483" t="e">
        <f>IF(+All!#REF!="San Jose State",+All!#REF!,IF(+All!#REF!="San Jose State",+All!#REF!,0))</f>
        <v>#REF!</v>
      </c>
      <c r="AY128" s="88" t="e">
        <f>IF(+All!#REF!="San Jose State",+All!#REF!,IF(+All!#REF!="San Jose State",+All!#REF!,0))</f>
        <v>#REF!</v>
      </c>
      <c r="AZ128" s="89" t="e">
        <f>IF(+All!#REF!="San Jose State",+All!#REF!,IF(+All!#REF!="San Jose State",+All!#REF!,0))</f>
        <v>#REF!</v>
      </c>
      <c r="BA128" s="90" t="e">
        <f>IF(+All!#REF!="San Jose State",+All!#REF!,IF(+All!#REF!="San Jose State",+All!#REF!,0))</f>
        <v>#REF!</v>
      </c>
      <c r="BB128" s="90" t="e">
        <f>IF(+All!#REF!="San Jose State",+All!#REF!,IF(+All!#REF!="San Jose State",+All!#REF!,0))</f>
        <v>#REF!</v>
      </c>
      <c r="BC128" s="91" t="e">
        <f>IF(+All!#REF!="San Jose State",+All!#REF!,IF(+All!#REF!="San Jose State",+All!#REF!,0))</f>
        <v>#REF!</v>
      </c>
      <c r="BD128" s="482" t="e">
        <f>IF(+All!#REF!="San Jose State",+All!#REF!,IF(+All!#REF!="San Jose State",+All!#REF!,0))</f>
        <v>#REF!</v>
      </c>
      <c r="BE128" s="483" t="e">
        <f>IF(+All!#REF!="San Jose State",+All!#REF!,IF(+All!#REF!="San Jose State",+All!#REF!,0))</f>
        <v>#REF!</v>
      </c>
      <c r="BF128" s="483" t="e">
        <f>IF(+All!#REF!="San Jose State",+All!#REF!,IF(+All!#REF!="San Jose State",+All!#REF!,0))</f>
        <v>#REF!</v>
      </c>
      <c r="BG128" s="482" t="e">
        <f>IF(+All!#REF!="San Jose State",+All!#REF!,IF(+All!#REF!="San Jose State",+All!#REF!,0))</f>
        <v>#REF!</v>
      </c>
      <c r="BH128" s="483" t="e">
        <f>IF(+All!#REF!="San Jose State",+All!#REF!,IF(+All!#REF!="San Jose State",+All!#REF!,0))</f>
        <v>#REF!</v>
      </c>
      <c r="BI128" s="484" t="e">
        <f>IF(+All!#REF!="San Jose State",+All!#REF!,IF(+All!#REF!="San Jose State",+All!#REF!,0))</f>
        <v>#REF!</v>
      </c>
      <c r="BJ128" s="92" t="e">
        <f>IF(+All!#REF!="San Jose State",+All!#REF!,IF(+All!#REF!="San Jose State",+All!#REF!,0))</f>
        <v>#REF!</v>
      </c>
      <c r="BK128" s="93" t="e">
        <f>IF(+All!#REF!="San Jose State",+All!#REF!,IF(+All!#REF!="San Jose State",+All!#REF!,0))</f>
        <v>#REF!</v>
      </c>
    </row>
    <row r="129" spans="1:63" x14ac:dyDescent="0.8">
      <c r="A129" s="70">
        <f>IF(+All!$F751="San Jose State",+All!A751,IF(+All!$H751="San Jose State",+All!A751,0))</f>
        <v>10</v>
      </c>
      <c r="B129" s="480" t="str">
        <f>IF(+All!$F751="San Jose State",+All!B751,IF(+All!$H751="San Jose State",+All!B751,0))</f>
        <v>Sat</v>
      </c>
      <c r="C129" s="72">
        <f>IF(+All!$F751="San Jose State",+All!C751,IF(+All!$H751="San Jose State",+All!C751,0))</f>
        <v>44506</v>
      </c>
      <c r="D129" s="73">
        <f>IF(+All!$F751="San Jose State",+All!D751,IF(+All!$H751="San Jose State",+All!D751,0))</f>
        <v>0.91666666666666663</v>
      </c>
      <c r="E129" s="707" t="str">
        <f>IF(+All!$F751="San Jose State",+All!E751,IF(+All!$H751="San Jose State",+All!E751,0))</f>
        <v>FS2</v>
      </c>
      <c r="F129" s="75" t="str">
        <f>IF(+All!$F751="San Jose State",+All!F751,IF(+All!$H751="San Jose State",+All!F751,0))</f>
        <v>San Jose State</v>
      </c>
      <c r="G129" s="76" t="str">
        <f>IF(+All!$F751="San Jose State",+All!G751,IF(+All!$H751="San Jose State",+All!G751,0))</f>
        <v>MWC</v>
      </c>
      <c r="H129" s="75" t="str">
        <f>IF(+All!$F751="San Jose State",+All!H751,IF(+All!$H751="San Jose State",+All!H751,0))</f>
        <v>Nevada</v>
      </c>
      <c r="I129" s="76" t="str">
        <f>IF(+All!$F751="San Jose State",+All!I751,IF(+All!$H751="San Jose State",+All!I751,0))</f>
        <v>MWC</v>
      </c>
      <c r="J129" s="706" t="str">
        <f>IF(+All!$F751="San Jose State",+All!J751,IF(+All!$H751="San Jose State",+All!J751,0))</f>
        <v>Nevada</v>
      </c>
      <c r="K129" s="707" t="str">
        <f>IF(+All!$F751="San Jose State",+All!K751,IF(+All!$H751="San Jose State",+All!K751,0))</f>
        <v>San Jose State</v>
      </c>
      <c r="L129" s="78">
        <f>IF(+All!$F751="San Jose State",+All!L751,IF(+All!$H751="San Jose State",+All!L751,0))</f>
        <v>10</v>
      </c>
      <c r="M129" s="79">
        <f>IF(+All!$F751="San Jose State",+All!M751,IF(+All!$H751="San Jose State",+All!M751,0))</f>
        <v>55.5</v>
      </c>
      <c r="N129" s="706" t="str">
        <f>IF(+All!$F751="San Jose State",+All!N751,IF(+All!$H751="San Jose State",+All!N751,0))</f>
        <v>Nevada</v>
      </c>
      <c r="O129" s="708">
        <f>IF(+All!$F751="San Jose State",+All!O751,IF(+All!$H751="San Jose State",+All!O751,0))</f>
        <v>27</v>
      </c>
      <c r="P129" s="708" t="str">
        <f>IF(+All!$F751="San Jose State",+All!P751,IF(+All!$H751="San Jose State",+All!P751,0))</f>
        <v>San Jose State</v>
      </c>
      <c r="Q129" s="707">
        <f>IF(+All!$F751="San Jose State",+All!Q751,IF(+All!$H751="San Jose State",+All!Q751,0))</f>
        <v>24</v>
      </c>
      <c r="R129" s="706" t="str">
        <f>IF(+All!$F751="San Jose State",+All!R751,IF(+All!$H751="San Jose State",+All!R751,0))</f>
        <v>San Jose State</v>
      </c>
      <c r="S129" s="708" t="str">
        <f>IF(+All!$F751="San Jose State",+All!S751,IF(+All!$H751="San Jose State",+All!S751,0))</f>
        <v>Nevada</v>
      </c>
      <c r="T129" s="706" t="str">
        <f>IF(+All!$F751="San Jose State",+All!T751,IF(+All!$H751="San Jose State",+All!T751,0))</f>
        <v>Nevada</v>
      </c>
      <c r="U129" s="707" t="str">
        <f>IF(+All!$F751="San Jose State",+All!U751,IF(+All!$H751="San Jose State",+All!U751,0))</f>
        <v>L</v>
      </c>
      <c r="V129" s="706" t="e">
        <f>IF(+All!#REF!="San Jose State",+All!#REF!,IF(+All!#REF!="San Jose State",+All!#REF!,0))</f>
        <v>#REF!</v>
      </c>
      <c r="W129" s="707" t="e">
        <f>IF(+All!#REF!="San Jose State",+All!#REF!,IF(+All!#REF!="San Jose State",+All!#REF!,0))</f>
        <v>#REF!</v>
      </c>
      <c r="X129" s="706" t="e">
        <f>IF(+All!#REF!="San Jose State",+All!#REF!,IF(+All!#REF!="San Jose State",+All!#REF!,0))</f>
        <v>#REF!</v>
      </c>
      <c r="Y129" s="707" t="e">
        <f>IF(+All!#REF!="San Jose State",+All!#REF!,IF(+All!#REF!="San Jose State",+All!#REF!,0))</f>
        <v>#REF!</v>
      </c>
      <c r="Z129" s="706" t="e">
        <f>IF(+All!#REF!="San Jose State",+All!#REF!,IF(+All!#REF!="San Jose State",+All!#REF!,0))</f>
        <v>#REF!</v>
      </c>
      <c r="AA129" s="707" t="e">
        <f>IF(+All!#REF!="San Jose State",+All!#REF!,IF(+All!#REF!="San Jose State",+All!#REF!,0))</f>
        <v>#REF!</v>
      </c>
      <c r="AB129" s="706" t="e">
        <f>IF(+All!#REF!="San Jose State",+All!#REF!,IF(+All!#REF!="San Jose State",+All!#REF!,0))</f>
        <v>#REF!</v>
      </c>
      <c r="AC129" s="707" t="e">
        <f>IF(+All!#REF!="San Jose State",+All!#REF!,IF(+All!#REF!="San Jose State",+All!#REF!,0))</f>
        <v>#REF!</v>
      </c>
      <c r="AD129" s="706" t="e">
        <f>IF(+All!#REF!="San Jose State",+All!#REF!,IF(+All!#REF!="San Jose State",+All!#REF!,0))</f>
        <v>#REF!</v>
      </c>
      <c r="AE129" s="707" t="e">
        <f>IF(+All!#REF!="San Jose State",+All!#REF!,IF(+All!#REF!="San Jose State",+All!#REF!,0))</f>
        <v>#REF!</v>
      </c>
      <c r="AF129" s="706" t="e">
        <f>IF(+All!#REF!="San Jose State",+All!#REF!,IF(+All!#REF!="San Jose State",+All!#REF!,0))</f>
        <v>#REF!</v>
      </c>
      <c r="AG129" s="707" t="e">
        <f>IF(+All!#REF!="San Jose State",+All!#REF!,IF(+All!#REF!="San Jose State",+All!#REF!,0))</f>
        <v>#REF!</v>
      </c>
      <c r="AH129" s="706" t="e">
        <f>IF(+All!#REF!="San Jose State",+All!#REF!,IF(+All!#REF!="San Jose State",+All!#REF!,0))</f>
        <v>#REF!</v>
      </c>
      <c r="AI129" s="707" t="e">
        <f>IF(+All!#REF!="San Jose State",+All!#REF!,IF(+All!#REF!="San Jose State",+All!#REF!,0))</f>
        <v>#REF!</v>
      </c>
      <c r="AJ129" s="706" t="e">
        <f>IF(+All!#REF!="San Jose State",+All!#REF!,IF(+All!#REF!="San Jose State",+All!#REF!,0))</f>
        <v>#REF!</v>
      </c>
      <c r="AK129" s="707" t="e">
        <f>IF(+All!#REF!="San Jose State",+All!#REF!,IF(+All!#REF!="San Jose State",+All!#REF!,0))</f>
        <v>#REF!</v>
      </c>
      <c r="AL129" s="81" t="e">
        <f>IF(+All!#REF!="San Jose State",+All!#REF!,IF(+All!#REF!="San Jose State",+All!#REF!,0))</f>
        <v>#REF!</v>
      </c>
      <c r="AM129" s="82" t="e">
        <f>IF(+All!#REF!="San Jose State",+All!#REF!,IF(+All!#REF!="San Jose State",+All!#REF!,0))</f>
        <v>#REF!</v>
      </c>
      <c r="AN129" s="81" t="e">
        <f>IF(+All!#REF!="San Jose State",+All!#REF!,IF(+All!#REF!="San Jose State",+All!#REF!,0))</f>
        <v>#REF!</v>
      </c>
      <c r="AO129" s="83" t="e">
        <f>IF(+All!#REF!="San Jose State",+All!#REF!,IF(+All!#REF!="San Jose State",+All!#REF!,0))</f>
        <v>#REF!</v>
      </c>
      <c r="AP129" s="84" t="e">
        <f>IF(+All!#REF!="San Jose State",+All!#REF!,IF(+All!#REF!="San Jose State",+All!#REF!,0))</f>
        <v>#REF!</v>
      </c>
      <c r="AQ129" s="480" t="e">
        <f>IF(+All!#REF!="San Jose State",+All!#REF!,IF(+All!#REF!="San Jose State",+All!#REF!,0))</f>
        <v>#REF!</v>
      </c>
      <c r="AR129" s="482" t="e">
        <f>IF(+All!#REF!="San Jose State",+All!#REF!,IF(+All!#REF!="San Jose State",+All!#REF!,0))</f>
        <v>#REF!</v>
      </c>
      <c r="AS129" s="483" t="e">
        <f>IF(+All!#REF!="San Jose State",+All!#REF!,IF(+All!#REF!="San Jose State",+All!#REF!,0))</f>
        <v>#REF!</v>
      </c>
      <c r="AT129" s="483" t="e">
        <f>IF(+All!#REF!="San Jose State",+All!#REF!,IF(+All!#REF!="San Jose State",+All!#REF!,0))</f>
        <v>#REF!</v>
      </c>
      <c r="AU129" s="482" t="e">
        <f>IF(+All!#REF!="San Jose State",+All!#REF!,IF(+All!#REF!="San Jose State",+All!#REF!,0))</f>
        <v>#REF!</v>
      </c>
      <c r="AV129" s="483" t="e">
        <f>IF(+All!#REF!="San Jose State",+All!#REF!,IF(+All!#REF!="San Jose State",+All!#REF!,0))</f>
        <v>#REF!</v>
      </c>
      <c r="AW129" s="484" t="e">
        <f>IF(+All!#REF!="San Jose State",+All!#REF!,IF(+All!#REF!="San Jose State",+All!#REF!,0))</f>
        <v>#REF!</v>
      </c>
      <c r="AX129" s="483" t="e">
        <f>IF(+All!#REF!="San Jose State",+All!#REF!,IF(+All!#REF!="San Jose State",+All!#REF!,0))</f>
        <v>#REF!</v>
      </c>
      <c r="AY129" s="88" t="e">
        <f>IF(+All!#REF!="San Jose State",+All!#REF!,IF(+All!#REF!="San Jose State",+All!#REF!,0))</f>
        <v>#REF!</v>
      </c>
      <c r="AZ129" s="89" t="e">
        <f>IF(+All!#REF!="San Jose State",+All!#REF!,IF(+All!#REF!="San Jose State",+All!#REF!,0))</f>
        <v>#REF!</v>
      </c>
      <c r="BA129" s="90" t="e">
        <f>IF(+All!#REF!="San Jose State",+All!#REF!,IF(+All!#REF!="San Jose State",+All!#REF!,0))</f>
        <v>#REF!</v>
      </c>
      <c r="BB129" s="90" t="e">
        <f>IF(+All!#REF!="San Jose State",+All!#REF!,IF(+All!#REF!="San Jose State",+All!#REF!,0))</f>
        <v>#REF!</v>
      </c>
      <c r="BC129" s="91" t="e">
        <f>IF(+All!#REF!="San Jose State",+All!#REF!,IF(+All!#REF!="San Jose State",+All!#REF!,0))</f>
        <v>#REF!</v>
      </c>
      <c r="BD129" s="482" t="e">
        <f>IF(+All!#REF!="San Jose State",+All!#REF!,IF(+All!#REF!="San Jose State",+All!#REF!,0))</f>
        <v>#REF!</v>
      </c>
      <c r="BE129" s="483" t="e">
        <f>IF(+All!#REF!="San Jose State",+All!#REF!,IF(+All!#REF!="San Jose State",+All!#REF!,0))</f>
        <v>#REF!</v>
      </c>
      <c r="BF129" s="483" t="e">
        <f>IF(+All!#REF!="San Jose State",+All!#REF!,IF(+All!#REF!="San Jose State",+All!#REF!,0))</f>
        <v>#REF!</v>
      </c>
      <c r="BG129" s="482" t="e">
        <f>IF(+All!#REF!="San Jose State",+All!#REF!,IF(+All!#REF!="San Jose State",+All!#REF!,0))</f>
        <v>#REF!</v>
      </c>
      <c r="BH129" s="483" t="e">
        <f>IF(+All!#REF!="San Jose State",+All!#REF!,IF(+All!#REF!="San Jose State",+All!#REF!,0))</f>
        <v>#REF!</v>
      </c>
      <c r="BI129" s="484" t="e">
        <f>IF(+All!#REF!="San Jose State",+All!#REF!,IF(+All!#REF!="San Jose State",+All!#REF!,0))</f>
        <v>#REF!</v>
      </c>
      <c r="BJ129" s="92" t="e">
        <f>IF(+All!#REF!="San Jose State",+All!#REF!,IF(+All!#REF!="San Jose State",+All!#REF!,0))</f>
        <v>#REF!</v>
      </c>
      <c r="BK129" s="93" t="e">
        <f>IF(+All!#REF!="San Jose State",+All!#REF!,IF(+All!#REF!="San Jose State",+All!#REF!,0))</f>
        <v>#REF!</v>
      </c>
    </row>
    <row r="130" spans="1:63" x14ac:dyDescent="0.8">
      <c r="A130" s="70">
        <f>IF(+All!$F823="San Jose State",+All!A823,IF(+All!$H823="San Jose State",+All!A823,0))</f>
        <v>11</v>
      </c>
      <c r="B130" s="480" t="str">
        <f>IF(+All!$F823="San Jose State",+All!B823,IF(+All!$H823="San Jose State",+All!B823,0))</f>
        <v>Sat</v>
      </c>
      <c r="C130" s="72">
        <f>IF(+All!$F823="San Jose State",+All!C823,IF(+All!$H823="San Jose State",+All!C823,0))</f>
        <v>44513</v>
      </c>
      <c r="D130" s="73">
        <f>IF(+All!$F823="San Jose State",+All!D823,IF(+All!$H823="San Jose State",+All!D823,0))</f>
        <v>0.9375</v>
      </c>
      <c r="E130" s="707">
        <f>IF(+All!$F823="San Jose State",+All!E823,IF(+All!$H823="San Jose State",+All!E823,0))</f>
        <v>0</v>
      </c>
      <c r="F130" s="75" t="str">
        <f>IF(+All!$F823="San Jose State",+All!F823,IF(+All!$H823="San Jose State",+All!F823,0))</f>
        <v>Utah State</v>
      </c>
      <c r="G130" s="76" t="str">
        <f>IF(+All!$F823="San Jose State",+All!G823,IF(+All!$H823="San Jose State",+All!G823,0))</f>
        <v>MWC</v>
      </c>
      <c r="H130" s="75" t="str">
        <f>IF(+All!$F823="San Jose State",+All!H823,IF(+All!$H823="San Jose State",+All!H823,0))</f>
        <v>San Jose State</v>
      </c>
      <c r="I130" s="76" t="str">
        <f>IF(+All!$F823="San Jose State",+All!I823,IF(+All!$H823="San Jose State",+All!I823,0))</f>
        <v>MWC</v>
      </c>
      <c r="J130" s="706" t="str">
        <f>IF(+All!$F823="San Jose State",+All!J823,IF(+All!$H823="San Jose State",+All!J823,0))</f>
        <v>San Jose State</v>
      </c>
      <c r="K130" s="707" t="str">
        <f>IF(+All!$F823="San Jose State",+All!K823,IF(+All!$H823="San Jose State",+All!K823,0))</f>
        <v>Utah State</v>
      </c>
      <c r="L130" s="78">
        <f>IF(+All!$F823="San Jose State",+All!L823,IF(+All!$H823="San Jose State",+All!L823,0))</f>
        <v>4.5</v>
      </c>
      <c r="M130" s="79">
        <f>IF(+All!$F823="San Jose State",+All!M823,IF(+All!$H823="San Jose State",+All!M823,0))</f>
        <v>56</v>
      </c>
      <c r="N130" s="706" t="str">
        <f>IF(+All!$F823="San Jose State",+All!N823,IF(+All!$H823="San Jose State",+All!N823,0))</f>
        <v>Utah State</v>
      </c>
      <c r="O130" s="708">
        <f>IF(+All!$F823="San Jose State",+All!O823,IF(+All!$H823="San Jose State",+All!O823,0))</f>
        <v>48</v>
      </c>
      <c r="P130" s="708" t="str">
        <f>IF(+All!$F823="San Jose State",+All!P823,IF(+All!$H823="San Jose State",+All!P823,0))</f>
        <v>San Jose State</v>
      </c>
      <c r="Q130" s="707">
        <f>IF(+All!$F823="San Jose State",+All!Q823,IF(+All!$H823="San Jose State",+All!Q823,0))</f>
        <v>17</v>
      </c>
      <c r="R130" s="706" t="str">
        <f>IF(+All!$F823="San Jose State",+All!R823,IF(+All!$H823="San Jose State",+All!R823,0))</f>
        <v>Utah State</v>
      </c>
      <c r="S130" s="708" t="str">
        <f>IF(+All!$F823="San Jose State",+All!S823,IF(+All!$H823="San Jose State",+All!S823,0))</f>
        <v>San Jose State</v>
      </c>
      <c r="T130" s="706" t="str">
        <f>IF(+All!$F823="San Jose State",+All!T823,IF(+All!$H823="San Jose State",+All!T823,0))</f>
        <v>Utah State</v>
      </c>
      <c r="U130" s="707" t="str">
        <f>IF(+All!$F823="San Jose State",+All!U823,IF(+All!$H823="San Jose State",+All!U823,0))</f>
        <v>W</v>
      </c>
      <c r="V130" s="706">
        <f>IF(+All!$F824="San Jose State",+All!#REF!,IF(+All!$H824="San Jose State",+All!#REF!,0))</f>
        <v>0</v>
      </c>
      <c r="W130" s="707">
        <f>IF(+All!$F824="San Jose State",+All!#REF!,IF(+All!$H824="San Jose State",+All!#REF!,0))</f>
        <v>0</v>
      </c>
      <c r="X130" s="706">
        <f>IF(+All!$F824="San Jose State",+All!#REF!,IF(+All!$H824="San Jose State",+All!#REF!,0))</f>
        <v>0</v>
      </c>
      <c r="Y130" s="707">
        <f>IF(+All!$F824="San Jose State",+All!#REF!,IF(+All!$H824="San Jose State",+All!#REF!,0))</f>
        <v>0</v>
      </c>
      <c r="Z130" s="706">
        <f>IF(+All!$F824="San Jose State",+All!#REF!,IF(+All!$H824="San Jose State",+All!#REF!,0))</f>
        <v>0</v>
      </c>
      <c r="AA130" s="707">
        <f>IF(+All!$F824="San Jose State",+All!#REF!,IF(+All!$H824="San Jose State",+All!#REF!,0))</f>
        <v>0</v>
      </c>
      <c r="AB130" s="706">
        <f>IF(+All!$F824="San Jose State",+All!#REF!,IF(+All!$H824="San Jose State",+All!#REF!,0))</f>
        <v>0</v>
      </c>
      <c r="AC130" s="707">
        <f>IF(+All!$F824="San Jose State",+All!#REF!,IF(+All!$H824="San Jose State",+All!#REF!,0))</f>
        <v>0</v>
      </c>
      <c r="AD130" s="706">
        <f>IF(+All!$F824="San Jose State",+All!#REF!,IF(+All!$H824="San Jose State",+All!#REF!,0))</f>
        <v>0</v>
      </c>
      <c r="AE130" s="707">
        <f>IF(+All!$F824="San Jose State",+All!#REF!,IF(+All!$H824="San Jose State",+All!#REF!,0))</f>
        <v>0</v>
      </c>
      <c r="AF130" s="706">
        <f>IF(+All!$F824="San Jose State",+All!#REF!,IF(+All!$H824="San Jose State",+All!#REF!,0))</f>
        <v>0</v>
      </c>
      <c r="AG130" s="707">
        <f>IF(+All!$F824="San Jose State",+All!#REF!,IF(+All!$H824="San Jose State",+All!#REF!,0))</f>
        <v>0</v>
      </c>
      <c r="AH130" s="706">
        <f>IF(+All!$F824="San Jose State",+All!#REF!,IF(+All!$H824="San Jose State",+All!#REF!,0))</f>
        <v>0</v>
      </c>
      <c r="AI130" s="707">
        <f>IF(+All!$F824="San Jose State",+All!#REF!,IF(+All!$H824="San Jose State",+All!#REF!,0))</f>
        <v>0</v>
      </c>
      <c r="AJ130" s="706">
        <f>IF(+All!$F824="San Jose State",+All!#REF!,IF(+All!$H824="San Jose State",+All!#REF!,0))</f>
        <v>0</v>
      </c>
      <c r="AK130" s="707">
        <f>IF(+All!$F824="San Jose State",+All!#REF!,IF(+All!$H824="San Jose State",+All!#REF!,0))</f>
        <v>0</v>
      </c>
      <c r="AL130" s="81">
        <f>IF(+All!$F824="San Jose State",+All!V824,IF(+All!$H824="San Jose State",+All!V824,0))</f>
        <v>0</v>
      </c>
      <c r="AM130" s="82">
        <f>IF(+All!$F824="San Jose State",+All!W824,IF(+All!$H824="San Jose State",+All!W824,0))</f>
        <v>0</v>
      </c>
      <c r="AN130" s="81">
        <f>IF(+All!$F824="San Jose State",+All!X824,IF(+All!$H824="San Jose State",+All!X824,0))</f>
        <v>0</v>
      </c>
      <c r="AO130" s="83">
        <f>IF(+All!$F824="San Jose State",+All!Y824,IF(+All!$H824="San Jose State",+All!Y824,0))</f>
        <v>0</v>
      </c>
      <c r="AP130" s="84">
        <f>IF(+All!$F824="San Jose State",+All!Z824,IF(+All!$H824="San Jose State",+All!Z824,0))</f>
        <v>0</v>
      </c>
      <c r="AQ130" s="480">
        <f>IF(+All!$F824="San Jose State",+All!#REF!,IF(+All!$H824="San Jose State",+All!#REF!,0))</f>
        <v>0</v>
      </c>
      <c r="AR130" s="482">
        <f>IF(+All!$F824="San Jose State",+All!#REF!,IF(+All!$H824="San Jose State",+All!#REF!,0))</f>
        <v>0</v>
      </c>
      <c r="AS130" s="483">
        <f>IF(+All!$F824="San Jose State",+All!#REF!,IF(+All!$H824="San Jose State",+All!#REF!,0))</f>
        <v>0</v>
      </c>
      <c r="AT130" s="483">
        <f>IF(+All!$F824="San Jose State",+All!#REF!,IF(+All!$H824="San Jose State",+All!#REF!,0))</f>
        <v>0</v>
      </c>
      <c r="AU130" s="482">
        <f>IF(+All!$F824="San Jose State",+All!#REF!,IF(+All!$H824="San Jose State",+All!#REF!,0))</f>
        <v>0</v>
      </c>
      <c r="AV130" s="483">
        <f>IF(+All!$F824="San Jose State",+All!#REF!,IF(+All!$H824="San Jose State",+All!#REF!,0))</f>
        <v>0</v>
      </c>
      <c r="AW130" s="484">
        <f>IF(+All!$F824="San Jose State",+All!#REF!,IF(+All!$H824="San Jose State",+All!#REF!,0))</f>
        <v>0</v>
      </c>
      <c r="AX130" s="483">
        <f>IF(+All!$F824="San Jose State",+All!#REF!,IF(+All!$H824="San Jose State",+All!#REF!,0))</f>
        <v>0</v>
      </c>
      <c r="AY130" s="88">
        <f>IF(+All!$F824="San Jose State",+All!#REF!,IF(+All!$H824="San Jose State",+All!#REF!,0))</f>
        <v>0</v>
      </c>
      <c r="AZ130" s="89">
        <f>IF(+All!$F824="San Jose State",+All!#REF!,IF(+All!$H824="San Jose State",+All!#REF!,0))</f>
        <v>0</v>
      </c>
      <c r="BA130" s="90">
        <f>IF(+All!$F824="San Jose State",+All!#REF!,IF(+All!$H824="San Jose State",+All!#REF!,0))</f>
        <v>0</v>
      </c>
      <c r="BB130" s="90">
        <f>IF(+All!$F824="San Jose State",+All!#REF!,IF(+All!$H824="San Jose State",+All!#REF!,0))</f>
        <v>0</v>
      </c>
      <c r="BC130" s="91">
        <f>IF(+All!$F824="San Jose State",+All!#REF!,IF(+All!$H824="San Jose State",+All!#REF!,0))</f>
        <v>0</v>
      </c>
      <c r="BD130" s="482">
        <f>IF(+All!$F824="San Jose State",+All!#REF!,IF(+All!$H824="San Jose State",+All!#REF!,0))</f>
        <v>0</v>
      </c>
      <c r="BE130" s="483">
        <f>IF(+All!$F824="San Jose State",+All!#REF!,IF(+All!$H824="San Jose State",+All!#REF!,0))</f>
        <v>0</v>
      </c>
      <c r="BF130" s="483">
        <f>IF(+All!$F824="San Jose State",+All!#REF!,IF(+All!$H824="San Jose State",+All!#REF!,0))</f>
        <v>0</v>
      </c>
      <c r="BG130" s="482">
        <f>IF(+All!$F824="San Jose State",+All!#REF!,IF(+All!$H824="San Jose State",+All!#REF!,0))</f>
        <v>0</v>
      </c>
      <c r="BH130" s="483">
        <f>IF(+All!$F824="San Jose State",+All!#REF!,IF(+All!$H824="San Jose State",+All!#REF!,0))</f>
        <v>0</v>
      </c>
      <c r="BI130" s="484">
        <f>IF(+All!$F824="San Jose State",+All!#REF!,IF(+All!$H824="San Jose State",+All!#REF!,0))</f>
        <v>0</v>
      </c>
      <c r="BJ130" s="92">
        <f>IF(+All!$F824="San Jose State",+All!#REF!,IF(+All!$H824="San Jose State",+All!#REF!,0))</f>
        <v>0</v>
      </c>
      <c r="BK130" s="93">
        <f>IF(+All!$F824="San Jose State",+All!#REF!,IF(+All!$H824="San Jose State",+All!#REF!,0))</f>
        <v>0</v>
      </c>
    </row>
    <row r="131" spans="1:63" x14ac:dyDescent="0.8">
      <c r="A131" s="70">
        <f>IF(+All!$F914="San Jose State",+All!A914,IF(+All!$H914="San Jose State",+All!A914,0))</f>
        <v>12</v>
      </c>
      <c r="B131" s="480" t="str">
        <f>IF(+All!$F914="San Jose State",+All!B914,IF(+All!$H914="San Jose State",+All!B914,0))</f>
        <v>Sat</v>
      </c>
      <c r="C131" s="72">
        <f>IF(+All!$F914="San Jose State",+All!C914,IF(+All!$H914="San Jose State",+All!C914,0))</f>
        <v>44520</v>
      </c>
      <c r="D131" s="73">
        <f>IF(+All!$F914="San Jose State",+All!D914,IF(+All!$H914="San Jose State",+All!D914,0))</f>
        <v>0</v>
      </c>
      <c r="E131" s="707">
        <f>IF(+All!$F914="San Jose State",+All!E914,IF(+All!$H914="San Jose State",+All!E914,0))</f>
        <v>0</v>
      </c>
      <c r="F131" s="75" t="str">
        <f>IF(+All!$F914="San Jose State",+All!F914,IF(+All!$H914="San Jose State",+All!F914,0))</f>
        <v>San Jose State</v>
      </c>
      <c r="G131" s="76" t="str">
        <f>IF(+All!$F914="San Jose State",+All!G914,IF(+All!$H914="San Jose State",+All!G914,0))</f>
        <v>MWC</v>
      </c>
      <c r="H131" s="75" t="str">
        <f>IF(+All!$F914="San Jose State",+All!H914,IF(+All!$H914="San Jose State",+All!H914,0))</f>
        <v>Open</v>
      </c>
      <c r="I131" s="76" t="str">
        <f>IF(+All!$F914="San Jose State",+All!I914,IF(+All!$H914="San Jose State",+All!I914,0))</f>
        <v>ZZZ</v>
      </c>
      <c r="J131" s="706">
        <f>IF(+All!$F914="San Jose State",+All!J914,IF(+All!$H914="San Jose State",+All!J914,0))</f>
        <v>0</v>
      </c>
      <c r="K131" s="707" t="str">
        <f>IF(+All!$F914="San Jose State",+All!K914,IF(+All!$H914="San Jose State",+All!K914,0))</f>
        <v>San Jose State</v>
      </c>
      <c r="L131" s="78">
        <f>IF(+All!$F914="San Jose State",+All!L914,IF(+All!$H914="San Jose State",+All!L914,0))</f>
        <v>0</v>
      </c>
      <c r="M131" s="79">
        <f>IF(+All!$F914="San Jose State",+All!M914,IF(+All!$H914="San Jose State",+All!M914,0))</f>
        <v>0</v>
      </c>
      <c r="N131" s="706">
        <f>IF(+All!$F914="San Jose State",+All!N914,IF(+All!$H914="San Jose State",+All!N914,0))</f>
        <v>0</v>
      </c>
      <c r="O131" s="708">
        <f>IF(+All!$F914="San Jose State",+All!O914,IF(+All!$H914="San Jose State",+All!O914,0))</f>
        <v>0</v>
      </c>
      <c r="P131" s="708">
        <f>IF(+All!$F914="San Jose State",+All!P914,IF(+All!$H914="San Jose State",+All!P914,0))</f>
        <v>0</v>
      </c>
      <c r="Q131" s="707">
        <f>IF(+All!$F914="San Jose State",+All!Q914,IF(+All!$H914="San Jose State",+All!Q914,0))</f>
        <v>0</v>
      </c>
      <c r="R131" s="706">
        <f>IF(+All!$F914="San Jose State",+All!R914,IF(+All!$H914="San Jose State",+All!R914,0))</f>
        <v>0</v>
      </c>
      <c r="S131" s="708">
        <f>IF(+All!$F914="San Jose State",+All!S914,IF(+All!$H914="San Jose State",+All!S914,0))</f>
        <v>0</v>
      </c>
      <c r="T131" s="706">
        <f>IF(+All!$F914="San Jose State",+All!T914,IF(+All!$H914="San Jose State",+All!T914,0))</f>
        <v>0</v>
      </c>
      <c r="U131" s="707">
        <f>IF(+All!$F914="San Jose State",+All!U914,IF(+All!$H914="San Jose State",+All!U914,0))</f>
        <v>0</v>
      </c>
      <c r="V131" s="706" t="e">
        <f>IF(+All!#REF!="San Jose State",+All!#REF!,IF(+All!#REF!="San Jose State",+All!#REF!,0))</f>
        <v>#REF!</v>
      </c>
      <c r="W131" s="707" t="e">
        <f>IF(+All!#REF!="San Jose State",+All!#REF!,IF(+All!#REF!="San Jose State",+All!#REF!,0))</f>
        <v>#REF!</v>
      </c>
      <c r="X131" s="706" t="e">
        <f>IF(+All!#REF!="San Jose State",+All!#REF!,IF(+All!#REF!="San Jose State",+All!#REF!,0))</f>
        <v>#REF!</v>
      </c>
      <c r="Y131" s="707" t="e">
        <f>IF(+All!#REF!="San Jose State",+All!#REF!,IF(+All!#REF!="San Jose State",+All!#REF!,0))</f>
        <v>#REF!</v>
      </c>
      <c r="Z131" s="706" t="e">
        <f>IF(+All!#REF!="San Jose State",+All!#REF!,IF(+All!#REF!="San Jose State",+All!#REF!,0))</f>
        <v>#REF!</v>
      </c>
      <c r="AA131" s="707" t="e">
        <f>IF(+All!#REF!="San Jose State",+All!#REF!,IF(+All!#REF!="San Jose State",+All!#REF!,0))</f>
        <v>#REF!</v>
      </c>
      <c r="AB131" s="706" t="e">
        <f>IF(+All!#REF!="San Jose State",+All!#REF!,IF(+All!#REF!="San Jose State",+All!#REF!,0))</f>
        <v>#REF!</v>
      </c>
      <c r="AC131" s="707" t="e">
        <f>IF(+All!#REF!="San Jose State",+All!#REF!,IF(+All!#REF!="San Jose State",+All!#REF!,0))</f>
        <v>#REF!</v>
      </c>
      <c r="AD131" s="706" t="e">
        <f>IF(+All!#REF!="San Jose State",+All!#REF!,IF(+All!#REF!="San Jose State",+All!#REF!,0))</f>
        <v>#REF!</v>
      </c>
      <c r="AE131" s="707" t="e">
        <f>IF(+All!#REF!="San Jose State",+All!#REF!,IF(+All!#REF!="San Jose State",+All!#REF!,0))</f>
        <v>#REF!</v>
      </c>
      <c r="AF131" s="706" t="e">
        <f>IF(+All!#REF!="San Jose State",+All!#REF!,IF(+All!#REF!="San Jose State",+All!#REF!,0))</f>
        <v>#REF!</v>
      </c>
      <c r="AG131" s="707" t="e">
        <f>IF(+All!#REF!="San Jose State",+All!#REF!,IF(+All!#REF!="San Jose State",+All!#REF!,0))</f>
        <v>#REF!</v>
      </c>
      <c r="AH131" s="706" t="e">
        <f>IF(+All!#REF!="San Jose State",+All!#REF!,IF(+All!#REF!="San Jose State",+All!#REF!,0))</f>
        <v>#REF!</v>
      </c>
      <c r="AI131" s="707" t="e">
        <f>IF(+All!#REF!="San Jose State",+All!#REF!,IF(+All!#REF!="San Jose State",+All!#REF!,0))</f>
        <v>#REF!</v>
      </c>
      <c r="AJ131" s="706" t="e">
        <f>IF(+All!#REF!="San Jose State",+All!#REF!,IF(+All!#REF!="San Jose State",+All!#REF!,0))</f>
        <v>#REF!</v>
      </c>
      <c r="AK131" s="707" t="e">
        <f>IF(+All!#REF!="San Jose State",+All!#REF!,IF(+All!#REF!="San Jose State",+All!#REF!,0))</f>
        <v>#REF!</v>
      </c>
      <c r="AL131" s="81" t="e">
        <f>IF(+All!#REF!="San Jose State",+All!#REF!,IF(+All!#REF!="San Jose State",+All!#REF!,0))</f>
        <v>#REF!</v>
      </c>
      <c r="AM131" s="82" t="e">
        <f>IF(+All!#REF!="San Jose State",+All!#REF!,IF(+All!#REF!="San Jose State",+All!#REF!,0))</f>
        <v>#REF!</v>
      </c>
      <c r="AN131" s="81" t="e">
        <f>IF(+All!#REF!="San Jose State",+All!#REF!,IF(+All!#REF!="San Jose State",+All!#REF!,0))</f>
        <v>#REF!</v>
      </c>
      <c r="AO131" s="83" t="e">
        <f>IF(+All!#REF!="San Jose State",+All!#REF!,IF(+All!#REF!="San Jose State",+All!#REF!,0))</f>
        <v>#REF!</v>
      </c>
      <c r="AP131" s="84" t="e">
        <f>IF(+All!#REF!="San Jose State",+All!#REF!,IF(+All!#REF!="San Jose State",+All!#REF!,0))</f>
        <v>#REF!</v>
      </c>
      <c r="AQ131" s="480" t="e">
        <f>IF(+All!#REF!="San Jose State",+All!#REF!,IF(+All!#REF!="San Jose State",+All!#REF!,0))</f>
        <v>#REF!</v>
      </c>
      <c r="AR131" s="482" t="e">
        <f>IF(+All!#REF!="San Jose State",+All!#REF!,IF(+All!#REF!="San Jose State",+All!#REF!,0))</f>
        <v>#REF!</v>
      </c>
      <c r="AS131" s="483" t="e">
        <f>IF(+All!#REF!="San Jose State",+All!#REF!,IF(+All!#REF!="San Jose State",+All!#REF!,0))</f>
        <v>#REF!</v>
      </c>
      <c r="AT131" s="483" t="e">
        <f>IF(+All!#REF!="San Jose State",+All!#REF!,IF(+All!#REF!="San Jose State",+All!#REF!,0))</f>
        <v>#REF!</v>
      </c>
      <c r="AU131" s="482" t="e">
        <f>IF(+All!#REF!="San Jose State",+All!#REF!,IF(+All!#REF!="San Jose State",+All!#REF!,0))</f>
        <v>#REF!</v>
      </c>
      <c r="AV131" s="483" t="e">
        <f>IF(+All!#REF!="San Jose State",+All!#REF!,IF(+All!#REF!="San Jose State",+All!#REF!,0))</f>
        <v>#REF!</v>
      </c>
      <c r="AW131" s="484" t="e">
        <f>IF(+All!#REF!="San Jose State",+All!#REF!,IF(+All!#REF!="San Jose State",+All!#REF!,0))</f>
        <v>#REF!</v>
      </c>
      <c r="AX131" s="483" t="e">
        <f>IF(+All!#REF!="San Jose State",+All!#REF!,IF(+All!#REF!="San Jose State",+All!#REF!,0))</f>
        <v>#REF!</v>
      </c>
      <c r="AY131" s="88" t="e">
        <f>IF(+All!#REF!="San Jose State",+All!#REF!,IF(+All!#REF!="San Jose State",+All!#REF!,0))</f>
        <v>#REF!</v>
      </c>
      <c r="AZ131" s="89" t="e">
        <f>IF(+All!#REF!="San Jose State",+All!#REF!,IF(+All!#REF!="San Jose State",+All!#REF!,0))</f>
        <v>#REF!</v>
      </c>
      <c r="BA131" s="90" t="e">
        <f>IF(+All!#REF!="San Jose State",+All!#REF!,IF(+All!#REF!="San Jose State",+All!#REF!,0))</f>
        <v>#REF!</v>
      </c>
      <c r="BB131" s="90" t="e">
        <f>IF(+All!#REF!="San Jose State",+All!#REF!,IF(+All!#REF!="San Jose State",+All!#REF!,0))</f>
        <v>#REF!</v>
      </c>
      <c r="BC131" s="91" t="e">
        <f>IF(+All!#REF!="San Jose State",+All!#REF!,IF(+All!#REF!="San Jose State",+All!#REF!,0))</f>
        <v>#REF!</v>
      </c>
      <c r="BD131" s="482" t="e">
        <f>IF(+All!#REF!="San Jose State",+All!#REF!,IF(+All!#REF!="San Jose State",+All!#REF!,0))</f>
        <v>#REF!</v>
      </c>
      <c r="BE131" s="483" t="e">
        <f>IF(+All!#REF!="San Jose State",+All!#REF!,IF(+All!#REF!="San Jose State",+All!#REF!,0))</f>
        <v>#REF!</v>
      </c>
      <c r="BF131" s="483" t="e">
        <f>IF(+All!#REF!="San Jose State",+All!#REF!,IF(+All!#REF!="San Jose State",+All!#REF!,0))</f>
        <v>#REF!</v>
      </c>
      <c r="BG131" s="482" t="e">
        <f>IF(+All!#REF!="San Jose State",+All!#REF!,IF(+All!#REF!="San Jose State",+All!#REF!,0))</f>
        <v>#REF!</v>
      </c>
      <c r="BH131" s="483" t="e">
        <f>IF(+All!#REF!="San Jose State",+All!#REF!,IF(+All!#REF!="San Jose State",+All!#REF!,0))</f>
        <v>#REF!</v>
      </c>
      <c r="BI131" s="484" t="e">
        <f>IF(+All!#REF!="San Jose State",+All!#REF!,IF(+All!#REF!="San Jose State",+All!#REF!,0))</f>
        <v>#REF!</v>
      </c>
      <c r="BJ131" s="92" t="e">
        <f>IF(+All!#REF!="San Jose State",+All!#REF!,IF(+All!#REF!="San Jose State",+All!#REF!,0))</f>
        <v>#REF!</v>
      </c>
      <c r="BK131" s="93" t="e">
        <f>IF(+All!#REF!="San Jose State",+All!#REF!,IF(+All!#REF!="San Jose State",+All!#REF!,0))</f>
        <v>#REF!</v>
      </c>
    </row>
    <row r="132" spans="1:63" x14ac:dyDescent="0.8">
      <c r="A132" s="70">
        <f>IF(+All!$F959="San Jose State",+All!A959,IF(+All!$H959="San Jose State",+All!A959,0))</f>
        <v>0</v>
      </c>
      <c r="B132" s="480">
        <f>IF(+All!$F959="San Jose State",+All!B959,IF(+All!$H959="San Jose State",+All!B959,0))</f>
        <v>0</v>
      </c>
      <c r="C132" s="72">
        <f>IF(+All!$F959="San Jose State",+All!C959,IF(+All!$H959="San Jose State",+All!C959,0))</f>
        <v>0</v>
      </c>
      <c r="D132" s="73">
        <f>IF(+All!$F959="San Jose State",+All!D959,IF(+All!$H959="San Jose State",+All!D959,0))</f>
        <v>0</v>
      </c>
      <c r="E132" s="707">
        <f>IF(+All!$F959="San Jose State",+All!E959,IF(+All!$H959="San Jose State",+All!E959,0))</f>
        <v>0</v>
      </c>
      <c r="F132" s="75">
        <f>IF(+All!$F959="San Jose State",+All!F959,IF(+All!$H959="San Jose State",+All!F959,0))</f>
        <v>0</v>
      </c>
      <c r="G132" s="76">
        <f>IF(+All!$F959="San Jose State",+All!G959,IF(+All!$H959="San Jose State",+All!G959,0))</f>
        <v>0</v>
      </c>
      <c r="H132" s="75">
        <f>IF(+All!$F959="San Jose State",+All!H959,IF(+All!$H959="San Jose State",+All!H959,0))</f>
        <v>0</v>
      </c>
      <c r="I132" s="76">
        <f>IF(+All!$F959="San Jose State",+All!I959,IF(+All!$H959="San Jose State",+All!I959,0))</f>
        <v>0</v>
      </c>
      <c r="J132" s="706">
        <f>IF(+All!$F959="San Jose State",+All!J959,IF(+All!$H959="San Jose State",+All!J959,0))</f>
        <v>0</v>
      </c>
      <c r="K132" s="707">
        <f>IF(+All!$F959="San Jose State",+All!K959,IF(+All!$H959="San Jose State",+All!K959,0))</f>
        <v>0</v>
      </c>
      <c r="L132" s="78">
        <f>IF(+All!$F959="San Jose State",+All!L959,IF(+All!$H959="San Jose State",+All!L959,0))</f>
        <v>0</v>
      </c>
      <c r="M132" s="79">
        <f>IF(+All!$F959="San Jose State",+All!M959,IF(+All!$H959="San Jose State",+All!M959,0))</f>
        <v>0</v>
      </c>
      <c r="N132" s="706">
        <f>IF(+All!$F959="San Jose State",+All!N959,IF(+All!$H959="San Jose State",+All!N959,0))</f>
        <v>0</v>
      </c>
      <c r="O132" s="708">
        <f>IF(+All!$F959="San Jose State",+All!O959,IF(+All!$H959="San Jose State",+All!O959,0))</f>
        <v>0</v>
      </c>
      <c r="P132" s="708">
        <f>IF(+All!$F959="San Jose State",+All!P959,IF(+All!$H959="San Jose State",+All!P959,0))</f>
        <v>0</v>
      </c>
      <c r="Q132" s="707">
        <f>IF(+All!$F959="San Jose State",+All!Q959,IF(+All!$H959="San Jose State",+All!Q959,0))</f>
        <v>0</v>
      </c>
      <c r="R132" s="706">
        <f>IF(+All!$F959="San Jose State",+All!R959,IF(+All!$H959="San Jose State",+All!R959,0))</f>
        <v>0</v>
      </c>
      <c r="S132" s="708">
        <f>IF(+All!$F959="San Jose State",+All!S959,IF(+All!$H959="San Jose State",+All!S959,0))</f>
        <v>0</v>
      </c>
      <c r="T132" s="706">
        <f>IF(+All!$F959="San Jose State",+All!T959,IF(+All!$H959="San Jose State",+All!T959,0))</f>
        <v>0</v>
      </c>
      <c r="U132" s="707">
        <f>IF(+All!$F959="San Jose State",+All!U959,IF(+All!$H959="San Jose State",+All!U959,0))</f>
        <v>0</v>
      </c>
      <c r="V132" s="706" t="e">
        <f>IF(+All!#REF!="San Jose State",+All!#REF!,IF(+All!#REF!="San Jose State",+All!#REF!,0))</f>
        <v>#REF!</v>
      </c>
      <c r="W132" s="707" t="e">
        <f>IF(+All!#REF!="San Jose State",+All!#REF!,IF(+All!#REF!="San Jose State",+All!#REF!,0))</f>
        <v>#REF!</v>
      </c>
      <c r="X132" s="706" t="e">
        <f>IF(+All!#REF!="San Jose State",+All!#REF!,IF(+All!#REF!="San Jose State",+All!#REF!,0))</f>
        <v>#REF!</v>
      </c>
      <c r="Y132" s="707" t="e">
        <f>IF(+All!#REF!="San Jose State",+All!#REF!,IF(+All!#REF!="San Jose State",+All!#REF!,0))</f>
        <v>#REF!</v>
      </c>
      <c r="Z132" s="706" t="e">
        <f>IF(+All!#REF!="San Jose State",+All!#REF!,IF(+All!#REF!="San Jose State",+All!#REF!,0))</f>
        <v>#REF!</v>
      </c>
      <c r="AA132" s="707" t="e">
        <f>IF(+All!#REF!="San Jose State",+All!#REF!,IF(+All!#REF!="San Jose State",+All!#REF!,0))</f>
        <v>#REF!</v>
      </c>
      <c r="AB132" s="706" t="e">
        <f>IF(+All!#REF!="San Jose State",+All!#REF!,IF(+All!#REF!="San Jose State",+All!#REF!,0))</f>
        <v>#REF!</v>
      </c>
      <c r="AC132" s="707" t="e">
        <f>IF(+All!#REF!="San Jose State",+All!#REF!,IF(+All!#REF!="San Jose State",+All!#REF!,0))</f>
        <v>#REF!</v>
      </c>
      <c r="AD132" s="706" t="e">
        <f>IF(+All!#REF!="San Jose State",+All!#REF!,IF(+All!#REF!="San Jose State",+All!#REF!,0))</f>
        <v>#REF!</v>
      </c>
      <c r="AE132" s="707" t="e">
        <f>IF(+All!#REF!="San Jose State",+All!#REF!,IF(+All!#REF!="San Jose State",+All!#REF!,0))</f>
        <v>#REF!</v>
      </c>
      <c r="AF132" s="706" t="e">
        <f>IF(+All!#REF!="San Jose State",+All!#REF!,IF(+All!#REF!="San Jose State",+All!#REF!,0))</f>
        <v>#REF!</v>
      </c>
      <c r="AG132" s="707" t="e">
        <f>IF(+All!#REF!="San Jose State",+All!#REF!,IF(+All!#REF!="San Jose State",+All!#REF!,0))</f>
        <v>#REF!</v>
      </c>
      <c r="AH132" s="706" t="e">
        <f>IF(+All!#REF!="San Jose State",+All!#REF!,IF(+All!#REF!="San Jose State",+All!#REF!,0))</f>
        <v>#REF!</v>
      </c>
      <c r="AI132" s="707" t="e">
        <f>IF(+All!#REF!="San Jose State",+All!#REF!,IF(+All!#REF!="San Jose State",+All!#REF!,0))</f>
        <v>#REF!</v>
      </c>
      <c r="AJ132" s="706" t="e">
        <f>IF(+All!#REF!="San Jose State",+All!#REF!,IF(+All!#REF!="San Jose State",+All!#REF!,0))</f>
        <v>#REF!</v>
      </c>
      <c r="AK132" s="707" t="e">
        <f>IF(+All!#REF!="San Jose State",+All!#REF!,IF(+All!#REF!="San Jose State",+All!#REF!,0))</f>
        <v>#REF!</v>
      </c>
      <c r="AL132" s="81" t="e">
        <f>IF(+All!#REF!="San Jose State",+All!#REF!,IF(+All!#REF!="San Jose State",+All!#REF!,0))</f>
        <v>#REF!</v>
      </c>
      <c r="AM132" s="82" t="e">
        <f>IF(+All!#REF!="San Jose State",+All!#REF!,IF(+All!#REF!="San Jose State",+All!#REF!,0))</f>
        <v>#REF!</v>
      </c>
      <c r="AN132" s="81" t="e">
        <f>IF(+All!#REF!="San Jose State",+All!#REF!,IF(+All!#REF!="San Jose State",+All!#REF!,0))</f>
        <v>#REF!</v>
      </c>
      <c r="AO132" s="83" t="e">
        <f>IF(+All!#REF!="San Jose State",+All!#REF!,IF(+All!#REF!="San Jose State",+All!#REF!,0))</f>
        <v>#REF!</v>
      </c>
      <c r="AP132" s="84" t="e">
        <f>IF(+All!#REF!="San Jose State",+All!#REF!,IF(+All!#REF!="San Jose State",+All!#REF!,0))</f>
        <v>#REF!</v>
      </c>
      <c r="AQ132" s="480" t="e">
        <f>IF(+All!#REF!="San Jose State",+All!#REF!,IF(+All!#REF!="San Jose State",+All!#REF!,0))</f>
        <v>#REF!</v>
      </c>
      <c r="AR132" s="482" t="e">
        <f>IF(+All!#REF!="San Jose State",+All!#REF!,IF(+All!#REF!="San Jose State",+All!#REF!,0))</f>
        <v>#REF!</v>
      </c>
      <c r="AS132" s="483" t="e">
        <f>IF(+All!#REF!="San Jose State",+All!#REF!,IF(+All!#REF!="San Jose State",+All!#REF!,0))</f>
        <v>#REF!</v>
      </c>
      <c r="AT132" s="483" t="e">
        <f>IF(+All!#REF!="San Jose State",+All!#REF!,IF(+All!#REF!="San Jose State",+All!#REF!,0))</f>
        <v>#REF!</v>
      </c>
      <c r="AU132" s="482" t="e">
        <f>IF(+All!#REF!="San Jose State",+All!#REF!,IF(+All!#REF!="San Jose State",+All!#REF!,0))</f>
        <v>#REF!</v>
      </c>
      <c r="AV132" s="483" t="e">
        <f>IF(+All!#REF!="San Jose State",+All!#REF!,IF(+All!#REF!="San Jose State",+All!#REF!,0))</f>
        <v>#REF!</v>
      </c>
      <c r="AW132" s="484" t="e">
        <f>IF(+All!#REF!="San Jose State",+All!#REF!,IF(+All!#REF!="San Jose State",+All!#REF!,0))</f>
        <v>#REF!</v>
      </c>
      <c r="AX132" s="483" t="e">
        <f>IF(+All!#REF!="San Jose State",+All!#REF!,IF(+All!#REF!="San Jose State",+All!#REF!,0))</f>
        <v>#REF!</v>
      </c>
      <c r="AY132" s="88" t="e">
        <f>IF(+All!#REF!="San Jose State",+All!#REF!,IF(+All!#REF!="San Jose State",+All!#REF!,0))</f>
        <v>#REF!</v>
      </c>
      <c r="AZ132" s="89" t="e">
        <f>IF(+All!#REF!="San Jose State",+All!#REF!,IF(+All!#REF!="San Jose State",+All!#REF!,0))</f>
        <v>#REF!</v>
      </c>
      <c r="BA132" s="90" t="e">
        <f>IF(+All!#REF!="San Jose State",+All!#REF!,IF(+All!#REF!="San Jose State",+All!#REF!,0))</f>
        <v>#REF!</v>
      </c>
      <c r="BB132" s="90" t="e">
        <f>IF(+All!#REF!="San Jose State",+All!#REF!,IF(+All!#REF!="San Jose State",+All!#REF!,0))</f>
        <v>#REF!</v>
      </c>
      <c r="BC132" s="91" t="e">
        <f>IF(+All!#REF!="San Jose State",+All!#REF!,IF(+All!#REF!="San Jose State",+All!#REF!,0))</f>
        <v>#REF!</v>
      </c>
      <c r="BD132" s="482" t="e">
        <f>IF(+All!#REF!="San Jose State",+All!#REF!,IF(+All!#REF!="San Jose State",+All!#REF!,0))</f>
        <v>#REF!</v>
      </c>
      <c r="BE132" s="483" t="e">
        <f>IF(+All!#REF!="San Jose State",+All!#REF!,IF(+All!#REF!="San Jose State",+All!#REF!,0))</f>
        <v>#REF!</v>
      </c>
      <c r="BF132" s="483" t="e">
        <f>IF(+All!#REF!="San Jose State",+All!#REF!,IF(+All!#REF!="San Jose State",+All!#REF!,0))</f>
        <v>#REF!</v>
      </c>
      <c r="BG132" s="482" t="e">
        <f>IF(+All!#REF!="San Jose State",+All!#REF!,IF(+All!#REF!="San Jose State",+All!#REF!,0))</f>
        <v>#REF!</v>
      </c>
      <c r="BH132" s="483" t="e">
        <f>IF(+All!#REF!="San Jose State",+All!#REF!,IF(+All!#REF!="San Jose State",+All!#REF!,0))</f>
        <v>#REF!</v>
      </c>
      <c r="BI132" s="484" t="e">
        <f>IF(+All!#REF!="San Jose State",+All!#REF!,IF(+All!#REF!="San Jose State",+All!#REF!,0))</f>
        <v>#REF!</v>
      </c>
      <c r="BJ132" s="92" t="e">
        <f>IF(+All!#REF!="San Jose State",+All!#REF!,IF(+All!#REF!="San Jose State",+All!#REF!,0))</f>
        <v>#REF!</v>
      </c>
      <c r="BK132" s="93" t="e">
        <f>IF(+All!#REF!="San Jose State",+All!#REF!,IF(+All!#REF!="San Jose State",+All!#REF!,0))</f>
        <v>#REF!</v>
      </c>
    </row>
    <row r="133" spans="1:63" x14ac:dyDescent="0.8">
      <c r="A133" s="52"/>
      <c r="B133" s="53"/>
      <c r="C133" s="54"/>
      <c r="D133" s="55"/>
      <c r="E133" s="709"/>
      <c r="F133" s="1219" t="str">
        <f>H134</f>
        <v>UNLV</v>
      </c>
      <c r="G133" s="1253"/>
      <c r="H133" s="1253"/>
      <c r="I133" s="1254"/>
      <c r="J133" s="705"/>
      <c r="K133" s="709"/>
      <c r="L133" s="58"/>
      <c r="M133" s="59"/>
      <c r="N133" s="705"/>
      <c r="O133" s="9"/>
      <c r="P133" s="9"/>
      <c r="Q133" s="709"/>
      <c r="R133" s="705"/>
      <c r="S133" s="9"/>
      <c r="T133" s="705"/>
      <c r="U133" s="709"/>
      <c r="V133" s="705"/>
      <c r="W133" s="716"/>
      <c r="X133" s="705"/>
      <c r="Y133" s="709"/>
      <c r="Z133" s="705"/>
      <c r="AA133" s="709"/>
      <c r="AB133" s="705"/>
      <c r="AC133" s="709"/>
      <c r="AD133" s="715"/>
      <c r="AE133" s="716"/>
      <c r="AF133" s="715"/>
      <c r="AG133" s="716"/>
      <c r="AH133" s="715"/>
      <c r="AI133" s="716"/>
      <c r="AJ133" s="715"/>
      <c r="AK133" s="716"/>
      <c r="AL133" s="61"/>
      <c r="AM133" s="62"/>
      <c r="AN133" s="62"/>
      <c r="AO133" s="63"/>
      <c r="AP133" s="64"/>
      <c r="AQ133" s="65"/>
      <c r="AR133" s="66"/>
      <c r="AS133" s="67"/>
      <c r="AT133" s="67"/>
      <c r="AU133" s="66"/>
      <c r="AV133" s="67"/>
      <c r="AW133" s="49"/>
      <c r="AX133" s="48"/>
      <c r="AY133" s="66"/>
      <c r="AZ133" s="67"/>
      <c r="BA133" s="49"/>
      <c r="BB133" s="49"/>
      <c r="BC133" s="65"/>
      <c r="BD133" s="66"/>
      <c r="BE133" s="67"/>
      <c r="BF133" s="67"/>
      <c r="BG133" s="66"/>
      <c r="BH133" s="67"/>
      <c r="BI133" s="49"/>
      <c r="BJ133" s="68"/>
      <c r="BK133" s="69"/>
    </row>
    <row r="134" spans="1:63" x14ac:dyDescent="0.8">
      <c r="A134" s="70">
        <f>IF(+All!$F21="UNLV",+All!A21,IF(+All!$H21="UNLV",+All!A21,0))</f>
        <v>1</v>
      </c>
      <c r="B134" s="480" t="str">
        <f>IF(+All!$F21="UNLV",+All!B21,IF(+All!$H21="UNLV",+All!B21,0))</f>
        <v>Thurs</v>
      </c>
      <c r="C134" s="72">
        <f>IF(+All!$F21="UNLV",+All!C21,IF(+All!$H21="UNLV",+All!C21,0))</f>
        <v>44441</v>
      </c>
      <c r="D134" s="73">
        <f>IF(+All!$F21="UNLV",+All!D21,IF(+All!$H21="UNLV",+All!D21,0))</f>
        <v>0.91666666666666663</v>
      </c>
      <c r="E134" s="707" t="str">
        <f>IF(+All!$F21="UNLV",+All!E21,IF(+All!$H21="UNLV",+All!E21,0))</f>
        <v>FSN</v>
      </c>
      <c r="F134" s="75" t="str">
        <f>IF(+All!$F21="UNLV",+All!F21,IF(+All!$H21="UNLV",+All!F21,0))</f>
        <v>1AA Eastern Washington</v>
      </c>
      <c r="G134" s="76" t="str">
        <f>IF(+All!$F21="UNLV",+All!G21,IF(+All!$H21="UNLV",+All!G21,0))</f>
        <v>1AA</v>
      </c>
      <c r="H134" s="75" t="str">
        <f>IF(+All!$F21="UNLV",+All!H21,IF(+All!$H21="UNLV",+All!H21,0))</f>
        <v>UNLV</v>
      </c>
      <c r="I134" s="76" t="str">
        <f>IF(+All!$F21="UNLV",+All!I21,IF(+All!$H21="UNLV",+All!I21,0))</f>
        <v>MWC</v>
      </c>
      <c r="J134" s="706">
        <f>IF(+All!$F21="UNLV",+All!J21,IF(+All!$H21="UNLV",+All!J21,0))</f>
        <v>0</v>
      </c>
      <c r="K134" s="707">
        <f>IF(+All!$F21="UNLV",+All!K21,IF(+All!$H21="UNLV",+All!K21,0))</f>
        <v>0</v>
      </c>
      <c r="L134" s="78">
        <f>IF(+All!$F21="UNLV",+All!L21,IF(+All!$H21="UNLV",+All!L21,0))</f>
        <v>0</v>
      </c>
      <c r="M134" s="79">
        <f>IF(+All!$F21="UNLV",+All!M21,IF(+All!$H21="UNLV",+All!M21,0))</f>
        <v>0</v>
      </c>
      <c r="N134" s="706" t="str">
        <f>IF(+All!$F21="UNLV",+All!N21,IF(+All!$H21="UNLV",+All!N21,0))</f>
        <v>1AA Eastern Washington</v>
      </c>
      <c r="O134" s="708">
        <f>IF(+All!$F21="UNLV",+All!O21,IF(+All!$H21="UNLV",+All!O21,0))</f>
        <v>35</v>
      </c>
      <c r="P134" s="708" t="str">
        <f>IF(+All!$F21="UNLV",+All!P21,IF(+All!$H21="UNLV",+All!P21,0))</f>
        <v>UNLV</v>
      </c>
      <c r="Q134" s="707">
        <f>IF(+All!$F21="UNLV",+All!Q21,IF(+All!$H21="UNLV",+All!Q21,0))</f>
        <v>33</v>
      </c>
      <c r="R134" s="706">
        <f>IF(+All!$F21="UNLV",+All!R21,IF(+All!$H21="UNLV",+All!R21,0))</f>
        <v>0</v>
      </c>
      <c r="S134" s="708">
        <f>IF(+All!$F21="UNLV",+All!S21,IF(+All!$H21="UNLV",+All!S21,0))</f>
        <v>0</v>
      </c>
      <c r="T134" s="706">
        <f>IF(+All!$F21="UNLV",+All!T21,IF(+All!$H21="UNLV",+All!T21,0))</f>
        <v>0</v>
      </c>
      <c r="U134" s="707">
        <f>IF(+All!$F21="UNLV",+All!U21,IF(+All!$H21="UNLV",+All!U21,0))</f>
        <v>0</v>
      </c>
      <c r="V134" s="706"/>
      <c r="W134" s="707"/>
      <c r="X134" s="706"/>
      <c r="Y134" s="707"/>
      <c r="Z134" s="706"/>
      <c r="AA134" s="707"/>
      <c r="AB134" s="706"/>
      <c r="AC134" s="707"/>
      <c r="AD134" s="706"/>
      <c r="AE134" s="707"/>
      <c r="AF134" s="706"/>
      <c r="AG134" s="707"/>
      <c r="AH134" s="706"/>
      <c r="AI134" s="707"/>
      <c r="AJ134" s="706"/>
      <c r="AK134" s="707"/>
      <c r="AQ134" s="480"/>
      <c r="AR134" s="482"/>
      <c r="AS134" s="483"/>
      <c r="AT134" s="483"/>
      <c r="AU134" s="482"/>
      <c r="AV134" s="483"/>
      <c r="AW134" s="484"/>
      <c r="AX134" s="483"/>
      <c r="AY134" s="88"/>
      <c r="AZ134" s="89"/>
      <c r="BA134" s="90"/>
      <c r="BB134" s="90"/>
      <c r="BC134" s="91"/>
      <c r="BD134" s="482"/>
      <c r="BE134" s="483"/>
      <c r="BF134" s="483"/>
      <c r="BG134" s="482"/>
      <c r="BH134" s="483"/>
      <c r="BI134" s="484"/>
    </row>
    <row r="135" spans="1:63" x14ac:dyDescent="0.8">
      <c r="A135" s="70">
        <f>IF(+All!$F158="UNLV",+All!A158,IF(+All!$H158="UNLV",+All!A158,0))</f>
        <v>2</v>
      </c>
      <c r="B135" s="480" t="str">
        <f>IF(+All!$F158="UNLV",+All!B158,IF(+All!$H158="UNLV",+All!B158,0))</f>
        <v>Sat</v>
      </c>
      <c r="C135" s="72">
        <f>IF(+All!$F158="UNLV",+All!C158,IF(+All!$H158="UNLV",+All!C158,0))</f>
        <v>44450</v>
      </c>
      <c r="D135" s="73">
        <f>IF(+All!$F158="UNLV",+All!D158,IF(+All!$H158="UNLV",+All!D158,0))</f>
        <v>0.9375</v>
      </c>
      <c r="E135" s="707" t="str">
        <f>IF(+All!$F158="UNLV",+All!E158,IF(+All!$H158="UNLV",+All!E158,0))</f>
        <v>ESPN2</v>
      </c>
      <c r="F135" s="75" t="str">
        <f>IF(+All!$F158="UNLV",+All!F158,IF(+All!$H158="UNLV",+All!F158,0))</f>
        <v>UNLV</v>
      </c>
      <c r="G135" s="76" t="str">
        <f>IF(+All!$F158="UNLV",+All!G158,IF(+All!$H158="UNLV",+All!G158,0))</f>
        <v>MWC</v>
      </c>
      <c r="H135" s="75" t="str">
        <f>IF(+All!$F158="UNLV",+All!H158,IF(+All!$H158="UNLV",+All!H158,0))</f>
        <v>Arizona State</v>
      </c>
      <c r="I135" s="76" t="str">
        <f>IF(+All!$F158="UNLV",+All!I158,IF(+All!$H158="UNLV",+All!I158,0))</f>
        <v>P12</v>
      </c>
      <c r="J135" s="706" t="str">
        <f>IF(+All!$F158="UNLV",+All!J158,IF(+All!$H158="UNLV",+All!J158,0))</f>
        <v>Arizona State</v>
      </c>
      <c r="K135" s="707" t="str">
        <f>IF(+All!$F158="UNLV",+All!K158,IF(+All!$H158="UNLV",+All!K158,0))</f>
        <v>UNLV</v>
      </c>
      <c r="L135" s="78">
        <f>IF(+All!$F158="UNLV",+All!L158,IF(+All!$H158="UNLV",+All!L158,0))</f>
        <v>32</v>
      </c>
      <c r="M135" s="79">
        <f>IF(+All!$F158="UNLV",+All!M158,IF(+All!$H158="UNLV",+All!M158,0))</f>
        <v>53.5</v>
      </c>
      <c r="N135" s="706" t="str">
        <f>IF(+All!$F158="UNLV",+All!N158,IF(+All!$H158="UNLV",+All!N158,0))</f>
        <v>Arizona State</v>
      </c>
      <c r="O135" s="708">
        <f>IF(+All!$F158="UNLV",+All!O158,IF(+All!$H158="UNLV",+All!O158,0))</f>
        <v>37</v>
      </c>
      <c r="P135" s="708" t="str">
        <f>IF(+All!$F158="UNLV",+All!P158,IF(+All!$H158="UNLV",+All!P158,0))</f>
        <v>UNLV</v>
      </c>
      <c r="Q135" s="707">
        <f>IF(+All!$F158="UNLV",+All!Q158,IF(+All!$H158="UNLV",+All!Q158,0))</f>
        <v>10</v>
      </c>
      <c r="R135" s="706" t="str">
        <f>IF(+All!$F158="UNLV",+All!R158,IF(+All!$H158="UNLV",+All!R158,0))</f>
        <v>UNLV</v>
      </c>
      <c r="S135" s="708" t="str">
        <f>IF(+All!$F158="UNLV",+All!S158,IF(+All!$H158="UNLV",+All!S158,0))</f>
        <v>Arizona State</v>
      </c>
      <c r="T135" s="706" t="str">
        <f>IF(+All!$F158="UNLV",+All!T158,IF(+All!$H158="UNLV",+All!T158,0))</f>
        <v>UNLV</v>
      </c>
      <c r="U135" s="707" t="str">
        <f>IF(+All!$F158="UNLV",+All!U158,IF(+All!$H158="UNLV",+All!U158,0))</f>
        <v>W</v>
      </c>
      <c r="V135" s="706">
        <f>IF(+All!$F867="UNLV",+All!#REF!,IF(+All!$H867="UNLV",+All!#REF!,0))</f>
        <v>0</v>
      </c>
      <c r="W135" s="707">
        <f>IF(+All!$F867="UNLV",+All!#REF!,IF(+All!$H867="UNLV",+All!#REF!,0))</f>
        <v>0</v>
      </c>
      <c r="X135" s="706">
        <f>IF(+All!$F867="UNLV",+All!#REF!,IF(+All!$H867="UNLV",+All!#REF!,0))</f>
        <v>0</v>
      </c>
      <c r="Y135" s="707">
        <f>IF(+All!$F867="UNLV",+All!#REF!,IF(+All!$H867="UNLV",+All!#REF!,0))</f>
        <v>0</v>
      </c>
      <c r="Z135" s="706">
        <f>IF(+All!$F867="UNLV",+All!#REF!,IF(+All!$H867="UNLV",+All!#REF!,0))</f>
        <v>0</v>
      </c>
      <c r="AA135" s="707">
        <f>IF(+All!$F867="UNLV",+All!#REF!,IF(+All!$H867="UNLV",+All!#REF!,0))</f>
        <v>0</v>
      </c>
      <c r="AB135" s="706">
        <f>IF(+All!$F867="UNLV",+All!#REF!,IF(+All!$H867="UNLV",+All!#REF!,0))</f>
        <v>0</v>
      </c>
      <c r="AC135" s="707">
        <f>IF(+All!$F867="UNLV",+All!#REF!,IF(+All!$H867="UNLV",+All!#REF!,0))</f>
        <v>0</v>
      </c>
      <c r="AD135" s="706">
        <f>IF(+All!$F867="UNLV",+All!#REF!,IF(+All!$H867="UNLV",+All!#REF!,0))</f>
        <v>0</v>
      </c>
      <c r="AE135" s="707">
        <f>IF(+All!$F867="UNLV",+All!#REF!,IF(+All!$H867="UNLV",+All!#REF!,0))</f>
        <v>0</v>
      </c>
      <c r="AF135" s="706">
        <f>IF(+All!$F867="UNLV",+All!#REF!,IF(+All!$H867="UNLV",+All!#REF!,0))</f>
        <v>0</v>
      </c>
      <c r="AG135" s="707">
        <f>IF(+All!$F867="UNLV",+All!#REF!,IF(+All!$H867="UNLV",+All!#REF!,0))</f>
        <v>0</v>
      </c>
      <c r="AH135" s="706">
        <f>IF(+All!$F867="UNLV",+All!#REF!,IF(+All!$H867="UNLV",+All!#REF!,0))</f>
        <v>0</v>
      </c>
      <c r="AI135" s="707">
        <f>IF(+All!$F867="UNLV",+All!#REF!,IF(+All!$H867="UNLV",+All!#REF!,0))</f>
        <v>0</v>
      </c>
      <c r="AJ135" s="706">
        <f>IF(+All!$F867="UNLV",+All!#REF!,IF(+All!$H867="UNLV",+All!#REF!,0))</f>
        <v>0</v>
      </c>
      <c r="AK135" s="707">
        <f>IF(+All!$F867="UNLV",+All!#REF!,IF(+All!$H867="UNLV",+All!#REF!,0))</f>
        <v>0</v>
      </c>
      <c r="AL135" s="81">
        <f>IF(+All!$F867="UNLV",+All!V867,IF(+All!$H867="UNLV",+All!V867,0))</f>
        <v>0</v>
      </c>
      <c r="AM135" s="82">
        <f>IF(+All!$F867="UNLV",+All!W867,IF(+All!$H867="UNLV",+All!W867,0))</f>
        <v>0</v>
      </c>
      <c r="AN135" s="81">
        <f>IF(+All!$F867="UNLV",+All!X867,IF(+All!$H867="UNLV",+All!X867,0))</f>
        <v>0</v>
      </c>
      <c r="AO135" s="83">
        <f>IF(+All!$F867="UNLV",+All!Y867,IF(+All!$H867="UNLV",+All!Y867,0))</f>
        <v>0</v>
      </c>
      <c r="AP135" s="84">
        <f>IF(+All!$F867="UNLV",+All!Z867,IF(+All!$H867="UNLV",+All!Z867,0))</f>
        <v>0</v>
      </c>
      <c r="AQ135" s="480">
        <f>IF(+All!$F867="UNLV",+All!#REF!,IF(+All!$H867="UNLV",+All!#REF!,0))</f>
        <v>0</v>
      </c>
      <c r="AR135" s="482">
        <f>IF(+All!$F867="UNLV",+All!#REF!,IF(+All!$H867="UNLV",+All!#REF!,0))</f>
        <v>0</v>
      </c>
      <c r="AS135" s="483">
        <f>IF(+All!$F867="UNLV",+All!#REF!,IF(+All!$H867="UNLV",+All!#REF!,0))</f>
        <v>0</v>
      </c>
      <c r="AT135" s="483">
        <f>IF(+All!$F867="UNLV",+All!#REF!,IF(+All!$H867="UNLV",+All!#REF!,0))</f>
        <v>0</v>
      </c>
      <c r="AU135" s="482">
        <f>IF(+All!$F867="UNLV",+All!#REF!,IF(+All!$H867="UNLV",+All!#REF!,0))</f>
        <v>0</v>
      </c>
      <c r="AV135" s="483">
        <f>IF(+All!$F867="UNLV",+All!#REF!,IF(+All!$H867="UNLV",+All!#REF!,0))</f>
        <v>0</v>
      </c>
      <c r="AW135" s="484">
        <f>IF(+All!$F867="UNLV",+All!#REF!,IF(+All!$H867="UNLV",+All!#REF!,0))</f>
        <v>0</v>
      </c>
      <c r="AX135" s="483">
        <f>IF(+All!$F867="UNLV",+All!#REF!,IF(+All!$H867="UNLV",+All!#REF!,0))</f>
        <v>0</v>
      </c>
      <c r="AY135" s="88">
        <f>IF(+All!$F867="UNLV",+All!#REF!,IF(+All!$H867="UNLV",+All!#REF!,0))</f>
        <v>0</v>
      </c>
      <c r="AZ135" s="89">
        <f>IF(+All!$F867="UNLV",+All!#REF!,IF(+All!$H867="UNLV",+All!#REF!,0))</f>
        <v>0</v>
      </c>
      <c r="BA135" s="90">
        <f>IF(+All!$F867="UNLV",+All!#REF!,IF(+All!$H867="UNLV",+All!#REF!,0))</f>
        <v>0</v>
      </c>
      <c r="BB135" s="90">
        <f>IF(+All!$F867="UNLV",+All!#REF!,IF(+All!$H867="UNLV",+All!#REF!,0))</f>
        <v>0</v>
      </c>
      <c r="BC135" s="91">
        <f>IF(+All!$F867="UNLV",+All!#REF!,IF(+All!$H867="UNLV",+All!#REF!,0))</f>
        <v>0</v>
      </c>
      <c r="BD135" s="482">
        <f>IF(+All!$F867="UNLV",+All!#REF!,IF(+All!$H867="UNLV",+All!#REF!,0))</f>
        <v>0</v>
      </c>
      <c r="BE135" s="483">
        <f>IF(+All!$F867="UNLV",+All!#REF!,IF(+All!$H867="UNLV",+All!#REF!,0))</f>
        <v>0</v>
      </c>
      <c r="BF135" s="483">
        <f>IF(+All!$F867="UNLV",+All!#REF!,IF(+All!$H867="UNLV",+All!#REF!,0))</f>
        <v>0</v>
      </c>
      <c r="BG135" s="482">
        <f>IF(+All!$F867="UNLV",+All!#REF!,IF(+All!$H867="UNLV",+All!#REF!,0))</f>
        <v>0</v>
      </c>
      <c r="BH135" s="483">
        <f>IF(+All!$F867="UNLV",+All!#REF!,IF(+All!$H867="UNLV",+All!#REF!,0))</f>
        <v>0</v>
      </c>
      <c r="BI135" s="484">
        <f>IF(+All!$F867="UNLV",+All!#REF!,IF(+All!$H867="UNLV",+All!#REF!,0))</f>
        <v>0</v>
      </c>
      <c r="BJ135" s="92">
        <f>IF(+All!$F867="UNLV",+All!#REF!,IF(+All!$H867="UNLV",+All!#REF!,0))</f>
        <v>0</v>
      </c>
      <c r="BK135" s="93">
        <f>IF(+All!$F867="UNLV",+All!#REF!,IF(+All!$H867="UNLV",+All!#REF!,0))</f>
        <v>0</v>
      </c>
    </row>
    <row r="136" spans="1:63" x14ac:dyDescent="0.8">
      <c r="A136" s="70">
        <f>IF(+All!$F225="UNLV",+All!A225,IF(+All!$H225="UNLV",+All!A225,0))</f>
        <v>3</v>
      </c>
      <c r="B136" s="480" t="str">
        <f>IF(+All!$F225="UNLV",+All!B225,IF(+All!$H225="UNLV",+All!B225,0))</f>
        <v>Sat</v>
      </c>
      <c r="C136" s="72">
        <f>IF(+All!$F225="UNLV",+All!C225,IF(+All!$H225="UNLV",+All!C225,0))</f>
        <v>44457</v>
      </c>
      <c r="D136" s="73">
        <f>IF(+All!$F225="UNLV",+All!D225,IF(+All!$H225="UNLV",+All!D225,0))</f>
        <v>0.9375</v>
      </c>
      <c r="E136" s="707" t="str">
        <f>IF(+All!$F225="UNLV",+All!E225,IF(+All!$H225="UNLV",+All!E225,0))</f>
        <v>CBSSN</v>
      </c>
      <c r="F136" s="75" t="str">
        <f>IF(+All!$F225="UNLV",+All!F225,IF(+All!$H225="UNLV",+All!F225,0))</f>
        <v>Iowa State</v>
      </c>
      <c r="G136" s="76" t="str">
        <f>IF(+All!$F225="UNLV",+All!G225,IF(+All!$H225="UNLV",+All!G225,0))</f>
        <v>B12</v>
      </c>
      <c r="H136" s="75" t="str">
        <f>IF(+All!$F225="UNLV",+All!H225,IF(+All!$H225="UNLV",+All!H225,0))</f>
        <v>UNLV</v>
      </c>
      <c r="I136" s="76" t="str">
        <f>IF(+All!$F225="UNLV",+All!I225,IF(+All!$H225="UNLV",+All!I225,0))</f>
        <v>MWC</v>
      </c>
      <c r="J136" s="706" t="str">
        <f>IF(+All!$F225="UNLV",+All!J225,IF(+All!$H225="UNLV",+All!J225,0))</f>
        <v>Iowa State</v>
      </c>
      <c r="K136" s="707" t="str">
        <f>IF(+All!$F225="UNLV",+All!K225,IF(+All!$H225="UNLV",+All!K225,0))</f>
        <v>UNLV</v>
      </c>
      <c r="L136" s="78">
        <f>IF(+All!$F225="UNLV",+All!L225,IF(+All!$H225="UNLV",+All!L225,0))</f>
        <v>31</v>
      </c>
      <c r="M136" s="79">
        <f>IF(+All!$F225="UNLV",+All!M225,IF(+All!$H225="UNLV",+All!M225,0))</f>
        <v>52</v>
      </c>
      <c r="N136" s="706" t="str">
        <f>IF(+All!$F225="UNLV",+All!N225,IF(+All!$H225="UNLV",+All!N225,0))</f>
        <v>Iowa State</v>
      </c>
      <c r="O136" s="708">
        <f>IF(+All!$F225="UNLV",+All!O225,IF(+All!$H225="UNLV",+All!O225,0))</f>
        <v>48</v>
      </c>
      <c r="P136" s="708" t="str">
        <f>IF(+All!$F225="UNLV",+All!P225,IF(+All!$H225="UNLV",+All!P225,0))</f>
        <v>UNLV</v>
      </c>
      <c r="Q136" s="707">
        <f>IF(+All!$F225="UNLV",+All!Q225,IF(+All!$H225="UNLV",+All!Q225,0))</f>
        <v>3</v>
      </c>
      <c r="R136" s="706" t="str">
        <f>IF(+All!$F225="UNLV",+All!R225,IF(+All!$H225="UNLV",+All!R225,0))</f>
        <v>Iowa State</v>
      </c>
      <c r="S136" s="708" t="str">
        <f>IF(+All!$F225="UNLV",+All!S225,IF(+All!$H225="UNLV",+All!S225,0))</f>
        <v>UNLV</v>
      </c>
      <c r="T136" s="706" t="str">
        <f>IF(+All!$F225="UNLV",+All!T225,IF(+All!$H225="UNLV",+All!T225,0))</f>
        <v>UNLV</v>
      </c>
      <c r="U136" s="707" t="str">
        <f>IF(+All!$F225="UNLV",+All!U225,IF(+All!$H225="UNLV",+All!U225,0))</f>
        <v>L</v>
      </c>
      <c r="V136" s="706">
        <f>IF(+All!$F756="UNLV",+All!#REF!,IF(+All!$H756="UNLV",+All!#REF!,0))</f>
        <v>0</v>
      </c>
      <c r="W136" s="707">
        <f>IF(+All!$F756="UNLV",+All!#REF!,IF(+All!$H756="UNLV",+All!#REF!,0))</f>
        <v>0</v>
      </c>
      <c r="X136" s="706">
        <f>IF(+All!$F756="UNLV",+All!#REF!,IF(+All!$H756="UNLV",+All!#REF!,0))</f>
        <v>0</v>
      </c>
      <c r="Y136" s="707">
        <f>IF(+All!$F756="UNLV",+All!#REF!,IF(+All!$H756="UNLV",+All!#REF!,0))</f>
        <v>0</v>
      </c>
      <c r="Z136" s="706">
        <f>IF(+All!$F756="UNLV",+All!#REF!,IF(+All!$H756="UNLV",+All!#REF!,0))</f>
        <v>0</v>
      </c>
      <c r="AA136" s="707">
        <f>IF(+All!$F756="UNLV",+All!#REF!,IF(+All!$H756="UNLV",+All!#REF!,0))</f>
        <v>0</v>
      </c>
      <c r="AB136" s="706">
        <f>IF(+All!$F756="UNLV",+All!#REF!,IF(+All!$H756="UNLV",+All!#REF!,0))</f>
        <v>0</v>
      </c>
      <c r="AC136" s="707">
        <f>IF(+All!$F756="UNLV",+All!#REF!,IF(+All!$H756="UNLV",+All!#REF!,0))</f>
        <v>0</v>
      </c>
      <c r="AD136" s="706">
        <f>IF(+All!$F756="UNLV",+All!#REF!,IF(+All!$H756="UNLV",+All!#REF!,0))</f>
        <v>0</v>
      </c>
      <c r="AE136" s="707">
        <f>IF(+All!$F756="UNLV",+All!#REF!,IF(+All!$H756="UNLV",+All!#REF!,0))</f>
        <v>0</v>
      </c>
      <c r="AF136" s="706">
        <f>IF(+All!$F756="UNLV",+All!#REF!,IF(+All!$H756="UNLV",+All!#REF!,0))</f>
        <v>0</v>
      </c>
      <c r="AG136" s="707">
        <f>IF(+All!$F756="UNLV",+All!#REF!,IF(+All!$H756="UNLV",+All!#REF!,0))</f>
        <v>0</v>
      </c>
      <c r="AH136" s="706">
        <f>IF(+All!$F756="UNLV",+All!#REF!,IF(+All!$H756="UNLV",+All!#REF!,0))</f>
        <v>0</v>
      </c>
      <c r="AI136" s="707">
        <f>IF(+All!$F756="UNLV",+All!#REF!,IF(+All!$H756="UNLV",+All!#REF!,0))</f>
        <v>0</v>
      </c>
      <c r="AJ136" s="706">
        <f>IF(+All!$F756="UNLV",+All!#REF!,IF(+All!$H756="UNLV",+All!#REF!,0))</f>
        <v>0</v>
      </c>
      <c r="AK136" s="707">
        <f>IF(+All!$F756="UNLV",+All!#REF!,IF(+All!$H756="UNLV",+All!#REF!,0))</f>
        <v>0</v>
      </c>
      <c r="AL136" s="81">
        <f>IF(+All!$F756="UNLV",+All!V756,IF(+All!$H756="UNLV",+All!V756,0))</f>
        <v>0</v>
      </c>
      <c r="AM136" s="82">
        <f>IF(+All!$F756="UNLV",+All!W756,IF(+All!$H756="UNLV",+All!W756,0))</f>
        <v>0</v>
      </c>
      <c r="AN136" s="81">
        <f>IF(+All!$F756="UNLV",+All!X756,IF(+All!$H756="UNLV",+All!X756,0))</f>
        <v>0</v>
      </c>
      <c r="AO136" s="83">
        <f>IF(+All!$F756="UNLV",+All!Y756,IF(+All!$H756="UNLV",+All!Y756,0))</f>
        <v>0</v>
      </c>
      <c r="AP136" s="84">
        <f>IF(+All!$F756="UNLV",+All!Z756,IF(+All!$H756="UNLV",+All!Z756,0))</f>
        <v>0</v>
      </c>
      <c r="AQ136" s="480">
        <f>IF(+All!$F756="UNLV",+All!#REF!,IF(+All!$H756="UNLV",+All!#REF!,0))</f>
        <v>0</v>
      </c>
      <c r="AR136" s="482">
        <f>IF(+All!$F756="UNLV",+All!#REF!,IF(+All!$H756="UNLV",+All!#REF!,0))</f>
        <v>0</v>
      </c>
      <c r="AS136" s="483">
        <f>IF(+All!$F756="UNLV",+All!#REF!,IF(+All!$H756="UNLV",+All!#REF!,0))</f>
        <v>0</v>
      </c>
      <c r="AT136" s="483">
        <f>IF(+All!$F756="UNLV",+All!#REF!,IF(+All!$H756="UNLV",+All!#REF!,0))</f>
        <v>0</v>
      </c>
      <c r="AU136" s="482">
        <f>IF(+All!$F756="UNLV",+All!#REF!,IF(+All!$H756="UNLV",+All!#REF!,0))</f>
        <v>0</v>
      </c>
      <c r="AV136" s="483">
        <f>IF(+All!$F756="UNLV",+All!#REF!,IF(+All!$H756="UNLV",+All!#REF!,0))</f>
        <v>0</v>
      </c>
      <c r="AW136" s="484">
        <f>IF(+All!$F756="UNLV",+All!#REF!,IF(+All!$H756="UNLV",+All!#REF!,0))</f>
        <v>0</v>
      </c>
      <c r="AX136" s="483">
        <f>IF(+All!$F756="UNLV",+All!#REF!,IF(+All!$H756="UNLV",+All!#REF!,0))</f>
        <v>0</v>
      </c>
      <c r="AY136" s="88">
        <f>IF(+All!$F756="UNLV",+All!#REF!,IF(+All!$H756="UNLV",+All!#REF!,0))</f>
        <v>0</v>
      </c>
      <c r="AZ136" s="89">
        <f>IF(+All!$F756="UNLV",+All!#REF!,IF(+All!$H756="UNLV",+All!#REF!,0))</f>
        <v>0</v>
      </c>
      <c r="BA136" s="90">
        <f>IF(+All!$F756="UNLV",+All!#REF!,IF(+All!$H756="UNLV",+All!#REF!,0))</f>
        <v>0</v>
      </c>
      <c r="BB136" s="90">
        <f>IF(+All!$F756="UNLV",+All!#REF!,IF(+All!$H756="UNLV",+All!#REF!,0))</f>
        <v>0</v>
      </c>
      <c r="BC136" s="91">
        <f>IF(+All!$F756="UNLV",+All!#REF!,IF(+All!$H756="UNLV",+All!#REF!,0))</f>
        <v>0</v>
      </c>
      <c r="BD136" s="482">
        <f>IF(+All!$F756="UNLV",+All!#REF!,IF(+All!$H756="UNLV",+All!#REF!,0))</f>
        <v>0</v>
      </c>
      <c r="BE136" s="483">
        <f>IF(+All!$F756="UNLV",+All!#REF!,IF(+All!$H756="UNLV",+All!#REF!,0))</f>
        <v>0</v>
      </c>
      <c r="BF136" s="483">
        <f>IF(+All!$F756="UNLV",+All!#REF!,IF(+All!$H756="UNLV",+All!#REF!,0))</f>
        <v>0</v>
      </c>
      <c r="BG136" s="482">
        <f>IF(+All!$F756="UNLV",+All!#REF!,IF(+All!$H756="UNLV",+All!#REF!,0))</f>
        <v>0</v>
      </c>
      <c r="BH136" s="483">
        <f>IF(+All!$F756="UNLV",+All!#REF!,IF(+All!$H756="UNLV",+All!#REF!,0))</f>
        <v>0</v>
      </c>
      <c r="BI136" s="484">
        <f>IF(+All!$F756="UNLV",+All!#REF!,IF(+All!$H756="UNLV",+All!#REF!,0))</f>
        <v>0</v>
      </c>
      <c r="BJ136" s="92">
        <f>IF(+All!$F756="UNLV",+All!#REF!,IF(+All!$H756="UNLV",+All!#REF!,0))</f>
        <v>0</v>
      </c>
      <c r="BK136" s="93">
        <f>IF(+All!$F756="UNLV",+All!#REF!,IF(+All!$H756="UNLV",+All!#REF!,0))</f>
        <v>0</v>
      </c>
    </row>
    <row r="137" spans="1:63" x14ac:dyDescent="0.8">
      <c r="A137" s="70">
        <f>IF(+All!$F260="UNLV",+All!A260,IF(+All!$H260="UNLV",+All!A260,0))</f>
        <v>4</v>
      </c>
      <c r="B137" s="480" t="str">
        <f>IF(+All!$F260="UNLV",+All!B260,IF(+All!$H260="UNLV",+All!B260,0))</f>
        <v>Fri</v>
      </c>
      <c r="C137" s="72">
        <f>IF(+All!$F260="UNLV",+All!C260,IF(+All!$H260="UNLV",+All!C260,0))</f>
        <v>44463</v>
      </c>
      <c r="D137" s="73">
        <f>IF(+All!$F260="UNLV",+All!D260,IF(+All!$H260="UNLV",+All!D260,0))</f>
        <v>0.91666666666666663</v>
      </c>
      <c r="E137" s="707" t="str">
        <f>IF(+All!$F260="UNLV",+All!E260,IF(+All!$H260="UNLV",+All!E260,0))</f>
        <v>CBSSN</v>
      </c>
      <c r="F137" s="75" t="str">
        <f>IF(+All!$F260="UNLV",+All!F260,IF(+All!$H260="UNLV",+All!F260,0))</f>
        <v>UNLV</v>
      </c>
      <c r="G137" s="76" t="str">
        <f>IF(+All!$F260="UNLV",+All!G260,IF(+All!$H260="UNLV",+All!G260,0))</f>
        <v>MWC</v>
      </c>
      <c r="H137" s="75" t="str">
        <f>IF(+All!$F260="UNLV",+All!H260,IF(+All!$H260="UNLV",+All!H260,0))</f>
        <v>Fresno State</v>
      </c>
      <c r="I137" s="76" t="str">
        <f>IF(+All!$F260="UNLV",+All!I260,IF(+All!$H260="UNLV",+All!I260,0))</f>
        <v>MWC</v>
      </c>
      <c r="J137" s="706" t="str">
        <f>IF(+All!$F260="UNLV",+All!J260,IF(+All!$H260="UNLV",+All!J260,0))</f>
        <v>Fresno State</v>
      </c>
      <c r="K137" s="707" t="str">
        <f>IF(+All!$F260="UNLV",+All!K260,IF(+All!$H260="UNLV",+All!K260,0))</f>
        <v>UNLV</v>
      </c>
      <c r="L137" s="78">
        <f>IF(+All!$F260="UNLV",+All!L260,IF(+All!$H260="UNLV",+All!L260,0))</f>
        <v>30.5</v>
      </c>
      <c r="M137" s="79">
        <f>IF(+All!$F260="UNLV",+All!M260,IF(+All!$H260="UNLV",+All!M260,0))</f>
        <v>58.5</v>
      </c>
      <c r="N137" s="706" t="str">
        <f>IF(+All!$F260="UNLV",+All!N260,IF(+All!$H260="UNLV",+All!N260,0))</f>
        <v>Fresno State</v>
      </c>
      <c r="O137" s="708">
        <f>IF(+All!$F260="UNLV",+All!O260,IF(+All!$H260="UNLV",+All!O260,0))</f>
        <v>38</v>
      </c>
      <c r="P137" s="708" t="str">
        <f>IF(+All!$F260="UNLV",+All!P260,IF(+All!$H260="UNLV",+All!P260,0))</f>
        <v>UNLV</v>
      </c>
      <c r="Q137" s="707">
        <f>IF(+All!$F260="UNLV",+All!Q260,IF(+All!$H260="UNLV",+All!Q260,0))</f>
        <v>30</v>
      </c>
      <c r="R137" s="706" t="str">
        <f>IF(+All!$F260="UNLV",+All!R260,IF(+All!$H260="UNLV",+All!R260,0))</f>
        <v>UNLV</v>
      </c>
      <c r="S137" s="708" t="str">
        <f>IF(+All!$F260="UNLV",+All!S260,IF(+All!$H260="UNLV",+All!S260,0))</f>
        <v>Fresno State</v>
      </c>
      <c r="T137" s="706" t="str">
        <f>IF(+All!$F260="UNLV",+All!T260,IF(+All!$H260="UNLV",+All!T260,0))</f>
        <v>UNLV</v>
      </c>
      <c r="U137" s="707" t="str">
        <f>IF(+All!$F260="UNLV",+All!U260,IF(+All!$H260="UNLV",+All!U260,0))</f>
        <v>W</v>
      </c>
      <c r="V137" s="706" t="e">
        <f>IF(+All!#REF!="UNLV",+All!#REF!,IF(+All!#REF!="UNLV",+All!#REF!,0))</f>
        <v>#REF!</v>
      </c>
      <c r="W137" s="707" t="e">
        <f>IF(+All!#REF!="UNLV",+All!#REF!,IF(+All!#REF!="UNLV",+All!#REF!,0))</f>
        <v>#REF!</v>
      </c>
      <c r="X137" s="706" t="e">
        <f>IF(+All!#REF!="UNLV",+All!#REF!,IF(+All!#REF!="UNLV",+All!#REF!,0))</f>
        <v>#REF!</v>
      </c>
      <c r="Y137" s="707" t="e">
        <f>IF(+All!#REF!="UNLV",+All!#REF!,IF(+All!#REF!="UNLV",+All!#REF!,0))</f>
        <v>#REF!</v>
      </c>
      <c r="Z137" s="706" t="e">
        <f>IF(+All!#REF!="UNLV",+All!#REF!,IF(+All!#REF!="UNLV",+All!#REF!,0))</f>
        <v>#REF!</v>
      </c>
      <c r="AA137" s="707" t="e">
        <f>IF(+All!#REF!="UNLV",+All!#REF!,IF(+All!#REF!="UNLV",+All!#REF!,0))</f>
        <v>#REF!</v>
      </c>
      <c r="AB137" s="706" t="e">
        <f>IF(+All!#REF!="UNLV",+All!#REF!,IF(+All!#REF!="UNLV",+All!#REF!,0))</f>
        <v>#REF!</v>
      </c>
      <c r="AC137" s="707" t="e">
        <f>IF(+All!#REF!="UNLV",+All!#REF!,IF(+All!#REF!="UNLV",+All!#REF!,0))</f>
        <v>#REF!</v>
      </c>
      <c r="AD137" s="706" t="e">
        <f>IF(+All!#REF!="UNLV",+All!#REF!,IF(+All!#REF!="UNLV",+All!#REF!,0))</f>
        <v>#REF!</v>
      </c>
      <c r="AE137" s="707" t="e">
        <f>IF(+All!#REF!="UNLV",+All!#REF!,IF(+All!#REF!="UNLV",+All!#REF!,0))</f>
        <v>#REF!</v>
      </c>
      <c r="AF137" s="706" t="e">
        <f>IF(+All!#REF!="UNLV",+All!#REF!,IF(+All!#REF!="UNLV",+All!#REF!,0))</f>
        <v>#REF!</v>
      </c>
      <c r="AG137" s="707" t="e">
        <f>IF(+All!#REF!="UNLV",+All!#REF!,IF(+All!#REF!="UNLV",+All!#REF!,0))</f>
        <v>#REF!</v>
      </c>
      <c r="AH137" s="706" t="e">
        <f>IF(+All!#REF!="UNLV",+All!#REF!,IF(+All!#REF!="UNLV",+All!#REF!,0))</f>
        <v>#REF!</v>
      </c>
      <c r="AI137" s="707" t="e">
        <f>IF(+All!#REF!="UNLV",+All!#REF!,IF(+All!#REF!="UNLV",+All!#REF!,0))</f>
        <v>#REF!</v>
      </c>
      <c r="AJ137" s="706" t="e">
        <f>IF(+All!#REF!="UNLV",+All!#REF!,IF(+All!#REF!="UNLV",+All!#REF!,0))</f>
        <v>#REF!</v>
      </c>
      <c r="AK137" s="707" t="e">
        <f>IF(+All!#REF!="UNLV",+All!#REF!,IF(+All!#REF!="UNLV",+All!#REF!,0))</f>
        <v>#REF!</v>
      </c>
      <c r="AL137" s="81" t="e">
        <f>IF(+All!#REF!="UNLV",+All!#REF!,IF(+All!#REF!="UNLV",+All!#REF!,0))</f>
        <v>#REF!</v>
      </c>
      <c r="AM137" s="82" t="e">
        <f>IF(+All!#REF!="UNLV",+All!#REF!,IF(+All!#REF!="UNLV",+All!#REF!,0))</f>
        <v>#REF!</v>
      </c>
      <c r="AN137" s="81" t="e">
        <f>IF(+All!#REF!="UNLV",+All!#REF!,IF(+All!#REF!="UNLV",+All!#REF!,0))</f>
        <v>#REF!</v>
      </c>
      <c r="AO137" s="83" t="e">
        <f>IF(+All!#REF!="UNLV",+All!#REF!,IF(+All!#REF!="UNLV",+All!#REF!,0))</f>
        <v>#REF!</v>
      </c>
      <c r="AP137" s="84" t="e">
        <f>IF(+All!#REF!="UNLV",+All!#REF!,IF(+All!#REF!="UNLV",+All!#REF!,0))</f>
        <v>#REF!</v>
      </c>
      <c r="AQ137" s="480" t="e">
        <f>IF(+All!#REF!="UNLV",+All!#REF!,IF(+All!#REF!="UNLV",+All!#REF!,0))</f>
        <v>#REF!</v>
      </c>
      <c r="AR137" s="482" t="e">
        <f>IF(+All!#REF!="UNLV",+All!#REF!,IF(+All!#REF!="UNLV",+All!#REF!,0))</f>
        <v>#REF!</v>
      </c>
      <c r="AS137" s="483" t="e">
        <f>IF(+All!#REF!="UNLV",+All!#REF!,IF(+All!#REF!="UNLV",+All!#REF!,0))</f>
        <v>#REF!</v>
      </c>
      <c r="AT137" s="483" t="e">
        <f>IF(+All!#REF!="UNLV",+All!#REF!,IF(+All!#REF!="UNLV",+All!#REF!,0))</f>
        <v>#REF!</v>
      </c>
      <c r="AU137" s="482" t="e">
        <f>IF(+All!#REF!="UNLV",+All!#REF!,IF(+All!#REF!="UNLV",+All!#REF!,0))</f>
        <v>#REF!</v>
      </c>
      <c r="AV137" s="483" t="e">
        <f>IF(+All!#REF!="UNLV",+All!#REF!,IF(+All!#REF!="UNLV",+All!#REF!,0))</f>
        <v>#REF!</v>
      </c>
      <c r="AW137" s="484" t="e">
        <f>IF(+All!#REF!="UNLV",+All!#REF!,IF(+All!#REF!="UNLV",+All!#REF!,0))</f>
        <v>#REF!</v>
      </c>
      <c r="AX137" s="483" t="e">
        <f>IF(+All!#REF!="UNLV",+All!#REF!,IF(+All!#REF!="UNLV",+All!#REF!,0))</f>
        <v>#REF!</v>
      </c>
      <c r="AY137" s="88" t="e">
        <f>IF(+All!#REF!="UNLV",+All!#REF!,IF(+All!#REF!="UNLV",+All!#REF!,0))</f>
        <v>#REF!</v>
      </c>
      <c r="AZ137" s="89" t="e">
        <f>IF(+All!#REF!="UNLV",+All!#REF!,IF(+All!#REF!="UNLV",+All!#REF!,0))</f>
        <v>#REF!</v>
      </c>
      <c r="BA137" s="90" t="e">
        <f>IF(+All!#REF!="UNLV",+All!#REF!,IF(+All!#REF!="UNLV",+All!#REF!,0))</f>
        <v>#REF!</v>
      </c>
      <c r="BB137" s="90" t="e">
        <f>IF(+All!#REF!="UNLV",+All!#REF!,IF(+All!#REF!="UNLV",+All!#REF!,0))</f>
        <v>#REF!</v>
      </c>
      <c r="BC137" s="91" t="e">
        <f>IF(+All!#REF!="UNLV",+All!#REF!,IF(+All!#REF!="UNLV",+All!#REF!,0))</f>
        <v>#REF!</v>
      </c>
      <c r="BD137" s="482" t="e">
        <f>IF(+All!#REF!="UNLV",+All!#REF!,IF(+All!#REF!="UNLV",+All!#REF!,0))</f>
        <v>#REF!</v>
      </c>
      <c r="BE137" s="483" t="e">
        <f>IF(+All!#REF!="UNLV",+All!#REF!,IF(+All!#REF!="UNLV",+All!#REF!,0))</f>
        <v>#REF!</v>
      </c>
      <c r="BF137" s="483" t="e">
        <f>IF(+All!#REF!="UNLV",+All!#REF!,IF(+All!#REF!="UNLV",+All!#REF!,0))</f>
        <v>#REF!</v>
      </c>
      <c r="BG137" s="482" t="e">
        <f>IF(+All!#REF!="UNLV",+All!#REF!,IF(+All!#REF!="UNLV",+All!#REF!,0))</f>
        <v>#REF!</v>
      </c>
      <c r="BH137" s="483" t="e">
        <f>IF(+All!#REF!="UNLV",+All!#REF!,IF(+All!#REF!="UNLV",+All!#REF!,0))</f>
        <v>#REF!</v>
      </c>
      <c r="BI137" s="484" t="e">
        <f>IF(+All!#REF!="UNLV",+All!#REF!,IF(+All!#REF!="UNLV",+All!#REF!,0))</f>
        <v>#REF!</v>
      </c>
      <c r="BJ137" s="92" t="e">
        <f>IF(+All!#REF!="UNLV",+All!#REF!,IF(+All!#REF!="UNLV",+All!#REF!,0))</f>
        <v>#REF!</v>
      </c>
      <c r="BK137" s="93" t="e">
        <f>IF(+All!#REF!="UNLV",+All!#REF!,IF(+All!#REF!="UNLV",+All!#REF!,0))</f>
        <v>#REF!</v>
      </c>
    </row>
    <row r="138" spans="1:63" x14ac:dyDescent="0.8">
      <c r="A138" s="70">
        <f>IF(+All!$F358="UNLV",+All!A358,IF(+All!$H358="UNLV",+All!A358,0))</f>
        <v>5</v>
      </c>
      <c r="B138" s="480" t="str">
        <f>IF(+All!$F358="UNLV",+All!B358,IF(+All!$H358="UNLV",+All!B358,0))</f>
        <v>Sat</v>
      </c>
      <c r="C138" s="72">
        <f>IF(+All!$F358="UNLV",+All!C358,IF(+All!$H358="UNLV",+All!C358,0))</f>
        <v>44471</v>
      </c>
      <c r="D138" s="73">
        <f>IF(+All!$F358="UNLV",+All!D358,IF(+All!$H358="UNLV",+All!D358,0))</f>
        <v>0.75</v>
      </c>
      <c r="E138" s="707">
        <f>IF(+All!$F358="UNLV",+All!E358,IF(+All!$H358="UNLV",+All!E358,0))</f>
        <v>0</v>
      </c>
      <c r="F138" s="75" t="str">
        <f>IF(+All!$F358="UNLV",+All!F358,IF(+All!$H358="UNLV",+All!F358,0))</f>
        <v>UNLV</v>
      </c>
      <c r="G138" s="76" t="str">
        <f>IF(+All!$F358="UNLV",+All!G358,IF(+All!$H358="UNLV",+All!G358,0))</f>
        <v>MWC</v>
      </c>
      <c r="H138" s="75" t="str">
        <f>IF(+All!$F358="UNLV",+All!H358,IF(+All!$H358="UNLV",+All!H358,0))</f>
        <v>UT San Antonio</v>
      </c>
      <c r="I138" s="76" t="str">
        <f>IF(+All!$F358="UNLV",+All!I358,IF(+All!$H358="UNLV",+All!I358,0))</f>
        <v>CUSA</v>
      </c>
      <c r="J138" s="706" t="str">
        <f>IF(+All!$F358="UNLV",+All!J358,IF(+All!$H358="UNLV",+All!J358,0))</f>
        <v>UT San Antonio</v>
      </c>
      <c r="K138" s="707" t="str">
        <f>IF(+All!$F358="UNLV",+All!K358,IF(+All!$H358="UNLV",+All!K358,0))</f>
        <v>UNLV</v>
      </c>
      <c r="L138" s="78">
        <f>IF(+All!$F358="UNLV",+All!L358,IF(+All!$H358="UNLV",+All!L358,0))</f>
        <v>21</v>
      </c>
      <c r="M138" s="79">
        <f>IF(+All!$F358="UNLV",+All!M358,IF(+All!$H358="UNLV",+All!M358,0))</f>
        <v>56.5</v>
      </c>
      <c r="N138" s="706" t="str">
        <f>IF(+All!$F358="UNLV",+All!N358,IF(+All!$H358="UNLV",+All!N358,0))</f>
        <v>UT San Antonio</v>
      </c>
      <c r="O138" s="708">
        <f>IF(+All!$F358="UNLV",+All!O358,IF(+All!$H358="UNLV",+All!O358,0))</f>
        <v>24</v>
      </c>
      <c r="P138" s="708" t="str">
        <f>IF(+All!$F358="UNLV",+All!P358,IF(+All!$H358="UNLV",+All!P358,0))</f>
        <v>UNLV</v>
      </c>
      <c r="Q138" s="707">
        <f>IF(+All!$F358="UNLV",+All!Q358,IF(+All!$H358="UNLV",+All!Q358,0))</f>
        <v>17</v>
      </c>
      <c r="R138" s="706" t="str">
        <f>IF(+All!$F358="UNLV",+All!R358,IF(+All!$H358="UNLV",+All!R358,0))</f>
        <v>UNLV</v>
      </c>
      <c r="S138" s="708" t="str">
        <f>IF(+All!$F358="UNLV",+All!S358,IF(+All!$H358="UNLV",+All!S358,0))</f>
        <v>UT San Antonio</v>
      </c>
      <c r="T138" s="706" t="str">
        <f>IF(+All!$F358="UNLV",+All!T358,IF(+All!$H358="UNLV",+All!T358,0))</f>
        <v>UNLV</v>
      </c>
      <c r="U138" s="707" t="str">
        <f>IF(+All!$F358="UNLV",+All!U358,IF(+All!$H358="UNLV",+All!U358,0))</f>
        <v>W</v>
      </c>
      <c r="V138" s="706">
        <f>IF(+All!$F533="UNLV",+All!#REF!,IF(+All!$H533="UNLV",+All!#REF!,0))</f>
        <v>0</v>
      </c>
      <c r="W138" s="707">
        <f>IF(+All!$F533="UNLV",+All!#REF!,IF(+All!$H533="UNLV",+All!#REF!,0))</f>
        <v>0</v>
      </c>
      <c r="X138" s="706">
        <f>IF(+All!$F533="UNLV",+All!#REF!,IF(+All!$H533="UNLV",+All!#REF!,0))</f>
        <v>0</v>
      </c>
      <c r="Y138" s="707">
        <f>IF(+All!$F533="UNLV",+All!#REF!,IF(+All!$H533="UNLV",+All!#REF!,0))</f>
        <v>0</v>
      </c>
      <c r="Z138" s="706">
        <f>IF(+All!$F533="UNLV",+All!#REF!,IF(+All!$H533="UNLV",+All!#REF!,0))</f>
        <v>0</v>
      </c>
      <c r="AA138" s="707">
        <f>IF(+All!$F533="UNLV",+All!#REF!,IF(+All!$H533="UNLV",+All!#REF!,0))</f>
        <v>0</v>
      </c>
      <c r="AB138" s="706">
        <f>IF(+All!$F533="UNLV",+All!#REF!,IF(+All!$H533="UNLV",+All!#REF!,0))</f>
        <v>0</v>
      </c>
      <c r="AC138" s="707">
        <f>IF(+All!$F533="UNLV",+All!#REF!,IF(+All!$H533="UNLV",+All!#REF!,0))</f>
        <v>0</v>
      </c>
      <c r="AD138" s="706">
        <f>IF(+All!$F533="UNLV",+All!#REF!,IF(+All!$H533="UNLV",+All!#REF!,0))</f>
        <v>0</v>
      </c>
      <c r="AE138" s="707">
        <f>IF(+All!$F533="UNLV",+All!#REF!,IF(+All!$H533="UNLV",+All!#REF!,0))</f>
        <v>0</v>
      </c>
      <c r="AF138" s="706">
        <f>IF(+All!$F533="UNLV",+All!#REF!,IF(+All!$H533="UNLV",+All!#REF!,0))</f>
        <v>0</v>
      </c>
      <c r="AG138" s="707">
        <f>IF(+All!$F533="UNLV",+All!#REF!,IF(+All!$H533="UNLV",+All!#REF!,0))</f>
        <v>0</v>
      </c>
      <c r="AH138" s="706">
        <f>IF(+All!$F533="UNLV",+All!#REF!,IF(+All!$H533="UNLV",+All!#REF!,0))</f>
        <v>0</v>
      </c>
      <c r="AI138" s="707">
        <f>IF(+All!$F533="UNLV",+All!#REF!,IF(+All!$H533="UNLV",+All!#REF!,0))</f>
        <v>0</v>
      </c>
      <c r="AJ138" s="706">
        <f>IF(+All!$F533="UNLV",+All!#REF!,IF(+All!$H533="UNLV",+All!#REF!,0))</f>
        <v>0</v>
      </c>
      <c r="AK138" s="707">
        <f>IF(+All!$F533="UNLV",+All!#REF!,IF(+All!$H533="UNLV",+All!#REF!,0))</f>
        <v>0</v>
      </c>
      <c r="AL138" s="81">
        <f>IF(+All!$F533="UNLV",+All!V533,IF(+All!$H533="UNLV",+All!V533,0))</f>
        <v>0</v>
      </c>
      <c r="AM138" s="82">
        <f>IF(+All!$F533="UNLV",+All!W533,IF(+All!$H533="UNLV",+All!W533,0))</f>
        <v>0</v>
      </c>
      <c r="AN138" s="81">
        <f>IF(+All!$F533="UNLV",+All!X533,IF(+All!$H533="UNLV",+All!X533,0))</f>
        <v>0</v>
      </c>
      <c r="AO138" s="83">
        <f>IF(+All!$F533="UNLV",+All!Y533,IF(+All!$H533="UNLV",+All!Y533,0))</f>
        <v>0</v>
      </c>
      <c r="AP138" s="84">
        <f>IF(+All!$F533="UNLV",+All!Z533,IF(+All!$H533="UNLV",+All!Z533,0))</f>
        <v>0</v>
      </c>
      <c r="AQ138" s="480">
        <f>IF(+All!$F533="UNLV",+All!#REF!,IF(+All!$H533="UNLV",+All!#REF!,0))</f>
        <v>0</v>
      </c>
      <c r="AR138" s="482">
        <f>IF(+All!$F533="UNLV",+All!#REF!,IF(+All!$H533="UNLV",+All!#REF!,0))</f>
        <v>0</v>
      </c>
      <c r="AS138" s="483">
        <f>IF(+All!$F533="UNLV",+All!#REF!,IF(+All!$H533="UNLV",+All!#REF!,0))</f>
        <v>0</v>
      </c>
      <c r="AT138" s="483">
        <f>IF(+All!$F533="UNLV",+All!#REF!,IF(+All!$H533="UNLV",+All!#REF!,0))</f>
        <v>0</v>
      </c>
      <c r="AU138" s="482">
        <f>IF(+All!$F533="UNLV",+All!#REF!,IF(+All!$H533="UNLV",+All!#REF!,0))</f>
        <v>0</v>
      </c>
      <c r="AV138" s="483">
        <f>IF(+All!$F533="UNLV",+All!#REF!,IF(+All!$H533="UNLV",+All!#REF!,0))</f>
        <v>0</v>
      </c>
      <c r="AW138" s="484">
        <f>IF(+All!$F533="UNLV",+All!#REF!,IF(+All!$H533="UNLV",+All!#REF!,0))</f>
        <v>0</v>
      </c>
      <c r="AX138" s="483">
        <f>IF(+All!$F533="UNLV",+All!#REF!,IF(+All!$H533="UNLV",+All!#REF!,0))</f>
        <v>0</v>
      </c>
      <c r="AY138" s="88">
        <f>IF(+All!$F533="UNLV",+All!#REF!,IF(+All!$H533="UNLV",+All!#REF!,0))</f>
        <v>0</v>
      </c>
      <c r="AZ138" s="89">
        <f>IF(+All!$F533="UNLV",+All!#REF!,IF(+All!$H533="UNLV",+All!#REF!,0))</f>
        <v>0</v>
      </c>
      <c r="BA138" s="90">
        <f>IF(+All!$F533="UNLV",+All!#REF!,IF(+All!$H533="UNLV",+All!#REF!,0))</f>
        <v>0</v>
      </c>
      <c r="BB138" s="90">
        <f>IF(+All!$F533="UNLV",+All!#REF!,IF(+All!$H533="UNLV",+All!#REF!,0))</f>
        <v>0</v>
      </c>
      <c r="BC138" s="91">
        <f>IF(+All!$F533="UNLV",+All!#REF!,IF(+All!$H533="UNLV",+All!#REF!,0))</f>
        <v>0</v>
      </c>
      <c r="BD138" s="482">
        <f>IF(+All!$F533="UNLV",+All!#REF!,IF(+All!$H533="UNLV",+All!#REF!,0))</f>
        <v>0</v>
      </c>
      <c r="BE138" s="483">
        <f>IF(+All!$F533="UNLV",+All!#REF!,IF(+All!$H533="UNLV",+All!#REF!,0))</f>
        <v>0</v>
      </c>
      <c r="BF138" s="483">
        <f>IF(+All!$F533="UNLV",+All!#REF!,IF(+All!$H533="UNLV",+All!#REF!,0))</f>
        <v>0</v>
      </c>
      <c r="BG138" s="482">
        <f>IF(+All!$F533="UNLV",+All!#REF!,IF(+All!$H533="UNLV",+All!#REF!,0))</f>
        <v>0</v>
      </c>
      <c r="BH138" s="483">
        <f>IF(+All!$F533="UNLV",+All!#REF!,IF(+All!$H533="UNLV",+All!#REF!,0))</f>
        <v>0</v>
      </c>
      <c r="BI138" s="484">
        <f>IF(+All!$F533="UNLV",+All!#REF!,IF(+All!$H533="UNLV",+All!#REF!,0))</f>
        <v>0</v>
      </c>
      <c r="BJ138" s="92">
        <f>IF(+All!$F533="UNLV",+All!#REF!,IF(+All!$H533="UNLV",+All!#REF!,0))</f>
        <v>0</v>
      </c>
      <c r="BK138" s="93">
        <f>IF(+All!$F533="UNLV",+All!#REF!,IF(+All!$H533="UNLV",+All!#REF!,0))</f>
        <v>0</v>
      </c>
    </row>
    <row r="139" spans="1:63" x14ac:dyDescent="0.8">
      <c r="A139" s="70">
        <f>IF(+All!$F473="UNLV",+All!A473,IF(+All!$H473="UNLV",+All!A473,0))</f>
        <v>6</v>
      </c>
      <c r="B139" s="480" t="str">
        <f>IF(+All!$F473="UNLV",+All!B473,IF(+All!$H473="UNLV",+All!B473,0))</f>
        <v>Sat</v>
      </c>
      <c r="C139" s="72">
        <f>IF(+All!$F473="UNLV",+All!C473,IF(+All!$H473="UNLV",+All!C473,0))</f>
        <v>44478</v>
      </c>
      <c r="D139" s="73">
        <f>IF(+All!$F473="UNLV",+All!D473,IF(+All!$H473="UNLV",+All!D473,0))</f>
        <v>0</v>
      </c>
      <c r="E139" s="707">
        <f>IF(+All!$F473="UNLV",+All!E473,IF(+All!$H473="UNLV",+All!E473,0))</f>
        <v>0</v>
      </c>
      <c r="F139" s="75" t="str">
        <f>IF(+All!$F473="UNLV",+All!F473,IF(+All!$H473="UNLV",+All!F473,0))</f>
        <v>UNLV</v>
      </c>
      <c r="G139" s="76" t="str">
        <f>IF(+All!$F473="UNLV",+All!G473,IF(+All!$H473="UNLV",+All!G473,0))</f>
        <v>MWC</v>
      </c>
      <c r="H139" s="75" t="str">
        <f>IF(+All!$F473="UNLV",+All!H473,IF(+All!$H473="UNLV",+All!H473,0))</f>
        <v>Open</v>
      </c>
      <c r="I139" s="76" t="str">
        <f>IF(+All!$F473="UNLV",+All!I473,IF(+All!$H473="UNLV",+All!I473,0))</f>
        <v>ZZZ</v>
      </c>
      <c r="J139" s="706">
        <f>IF(+All!$F473="UNLV",+All!J473,IF(+All!$H473="UNLV",+All!J473,0))</f>
        <v>0</v>
      </c>
      <c r="K139" s="707" t="str">
        <f>IF(+All!$F473="UNLV",+All!K473,IF(+All!$H473="UNLV",+All!K473,0))</f>
        <v>UNLV</v>
      </c>
      <c r="L139" s="78">
        <f>IF(+All!$F473="UNLV",+All!L473,IF(+All!$H473="UNLV",+All!L473,0))</f>
        <v>0</v>
      </c>
      <c r="M139" s="79">
        <f>IF(+All!$F473="UNLV",+All!M473,IF(+All!$H473="UNLV",+All!M473,0))</f>
        <v>0</v>
      </c>
      <c r="N139" s="706">
        <f>IF(+All!$F473="UNLV",+All!N473,IF(+All!$H473="UNLV",+All!N473,0))</f>
        <v>0</v>
      </c>
      <c r="O139" s="708">
        <f>IF(+All!$F473="UNLV",+All!O473,IF(+All!$H473="UNLV",+All!O473,0))</f>
        <v>0</v>
      </c>
      <c r="P139" s="708">
        <f>IF(+All!$F473="UNLV",+All!P473,IF(+All!$H473="UNLV",+All!P473,0))</f>
        <v>0</v>
      </c>
      <c r="Q139" s="707">
        <f>IF(+All!$F473="UNLV",+All!Q473,IF(+All!$H473="UNLV",+All!Q473,0))</f>
        <v>0</v>
      </c>
      <c r="R139" s="706">
        <f>IF(+All!$F473="UNLV",+All!R473,IF(+All!$H473="UNLV",+All!R473,0))</f>
        <v>0</v>
      </c>
      <c r="S139" s="708">
        <f>IF(+All!$F473="UNLV",+All!S473,IF(+All!$H473="UNLV",+All!S473,0))</f>
        <v>0</v>
      </c>
      <c r="T139" s="706">
        <f>IF(+All!$F473="UNLV",+All!T473,IF(+All!$H473="UNLV",+All!T473,0))</f>
        <v>0</v>
      </c>
      <c r="U139" s="707">
        <f>IF(+All!$F473="UNLV",+All!U473,IF(+All!$H473="UNLV",+All!U473,0))</f>
        <v>0</v>
      </c>
      <c r="V139" s="706">
        <f>IF(+All!$F868="UNLV",+All!#REF!,IF(+All!$H868="UNLV",+All!#REF!,0))</f>
        <v>0</v>
      </c>
      <c r="W139" s="707">
        <f>IF(+All!$F868="UNLV",+All!#REF!,IF(+All!$H868="UNLV",+All!#REF!,0))</f>
        <v>0</v>
      </c>
      <c r="X139" s="706">
        <f>IF(+All!$F868="UNLV",+All!#REF!,IF(+All!$H868="UNLV",+All!#REF!,0))</f>
        <v>0</v>
      </c>
      <c r="Y139" s="707">
        <f>IF(+All!$F868="UNLV",+All!#REF!,IF(+All!$H868="UNLV",+All!#REF!,0))</f>
        <v>0</v>
      </c>
      <c r="Z139" s="706">
        <f>IF(+All!$F868="UNLV",+All!#REF!,IF(+All!$H868="UNLV",+All!#REF!,0))</f>
        <v>0</v>
      </c>
      <c r="AA139" s="707">
        <f>IF(+All!$F868="UNLV",+All!#REF!,IF(+All!$H868="UNLV",+All!#REF!,0))</f>
        <v>0</v>
      </c>
      <c r="AB139" s="706">
        <f>IF(+All!$F868="UNLV",+All!#REF!,IF(+All!$H868="UNLV",+All!#REF!,0))</f>
        <v>0</v>
      </c>
      <c r="AC139" s="707">
        <f>IF(+All!$F868="UNLV",+All!#REF!,IF(+All!$H868="UNLV",+All!#REF!,0))</f>
        <v>0</v>
      </c>
      <c r="AD139" s="706">
        <f>IF(+All!$F868="UNLV",+All!#REF!,IF(+All!$H868="UNLV",+All!#REF!,0))</f>
        <v>0</v>
      </c>
      <c r="AE139" s="707">
        <f>IF(+All!$F868="UNLV",+All!#REF!,IF(+All!$H868="UNLV",+All!#REF!,0))</f>
        <v>0</v>
      </c>
      <c r="AF139" s="706">
        <f>IF(+All!$F868="UNLV",+All!#REF!,IF(+All!$H868="UNLV",+All!#REF!,0))</f>
        <v>0</v>
      </c>
      <c r="AG139" s="707">
        <f>IF(+All!$F868="UNLV",+All!#REF!,IF(+All!$H868="UNLV",+All!#REF!,0))</f>
        <v>0</v>
      </c>
      <c r="AH139" s="706">
        <f>IF(+All!$F868="UNLV",+All!#REF!,IF(+All!$H868="UNLV",+All!#REF!,0))</f>
        <v>0</v>
      </c>
      <c r="AI139" s="707">
        <f>IF(+All!$F868="UNLV",+All!#REF!,IF(+All!$H868="UNLV",+All!#REF!,0))</f>
        <v>0</v>
      </c>
      <c r="AJ139" s="706">
        <f>IF(+All!$F868="UNLV",+All!#REF!,IF(+All!$H868="UNLV",+All!#REF!,0))</f>
        <v>0</v>
      </c>
      <c r="AK139" s="707">
        <f>IF(+All!$F868="UNLV",+All!#REF!,IF(+All!$H868="UNLV",+All!#REF!,0))</f>
        <v>0</v>
      </c>
      <c r="AL139" s="81">
        <f>IF(+All!$F868="UNLV",+All!V868,IF(+All!$H868="UNLV",+All!V868,0))</f>
        <v>0</v>
      </c>
      <c r="AM139" s="82">
        <f>IF(+All!$F868="UNLV",+All!W868,IF(+All!$H868="UNLV",+All!W868,0))</f>
        <v>0</v>
      </c>
      <c r="AN139" s="81">
        <f>IF(+All!$F868="UNLV",+All!X868,IF(+All!$H868="UNLV",+All!X868,0))</f>
        <v>0</v>
      </c>
      <c r="AO139" s="83">
        <f>IF(+All!$F868="UNLV",+All!Y868,IF(+All!$H868="UNLV",+All!Y868,0))</f>
        <v>0</v>
      </c>
      <c r="AP139" s="84">
        <f>IF(+All!$F868="UNLV",+All!Z868,IF(+All!$H868="UNLV",+All!Z868,0))</f>
        <v>0</v>
      </c>
      <c r="AQ139" s="480">
        <f>IF(+All!$F868="UNLV",+All!#REF!,IF(+All!$H868="UNLV",+All!#REF!,0))</f>
        <v>0</v>
      </c>
      <c r="AR139" s="482">
        <f>IF(+All!$F868="UNLV",+All!#REF!,IF(+All!$H868="UNLV",+All!#REF!,0))</f>
        <v>0</v>
      </c>
      <c r="AS139" s="483">
        <f>IF(+All!$F868="UNLV",+All!#REF!,IF(+All!$H868="UNLV",+All!#REF!,0))</f>
        <v>0</v>
      </c>
      <c r="AT139" s="483">
        <f>IF(+All!$F868="UNLV",+All!#REF!,IF(+All!$H868="UNLV",+All!#REF!,0))</f>
        <v>0</v>
      </c>
      <c r="AU139" s="482">
        <f>IF(+All!$F868="UNLV",+All!#REF!,IF(+All!$H868="UNLV",+All!#REF!,0))</f>
        <v>0</v>
      </c>
      <c r="AV139" s="483">
        <f>IF(+All!$F868="UNLV",+All!#REF!,IF(+All!$H868="UNLV",+All!#REF!,0))</f>
        <v>0</v>
      </c>
      <c r="AW139" s="484">
        <f>IF(+All!$F868="UNLV",+All!#REF!,IF(+All!$H868="UNLV",+All!#REF!,0))</f>
        <v>0</v>
      </c>
      <c r="AX139" s="483">
        <f>IF(+All!$F868="UNLV",+All!#REF!,IF(+All!$H868="UNLV",+All!#REF!,0))</f>
        <v>0</v>
      </c>
      <c r="AY139" s="88">
        <f>IF(+All!$F868="UNLV",+All!#REF!,IF(+All!$H868="UNLV",+All!#REF!,0))</f>
        <v>0</v>
      </c>
      <c r="AZ139" s="89">
        <f>IF(+All!$F868="UNLV",+All!#REF!,IF(+All!$H868="UNLV",+All!#REF!,0))</f>
        <v>0</v>
      </c>
      <c r="BA139" s="90">
        <f>IF(+All!$F868="UNLV",+All!#REF!,IF(+All!$H868="UNLV",+All!#REF!,0))</f>
        <v>0</v>
      </c>
      <c r="BB139" s="90">
        <f>IF(+All!$F868="UNLV",+All!#REF!,IF(+All!$H868="UNLV",+All!#REF!,0))</f>
        <v>0</v>
      </c>
      <c r="BC139" s="91">
        <f>IF(+All!$F868="UNLV",+All!#REF!,IF(+All!$H868="UNLV",+All!#REF!,0))</f>
        <v>0</v>
      </c>
      <c r="BD139" s="482">
        <f>IF(+All!$F868="UNLV",+All!#REF!,IF(+All!$H868="UNLV",+All!#REF!,0))</f>
        <v>0</v>
      </c>
      <c r="BE139" s="483">
        <f>IF(+All!$F868="UNLV",+All!#REF!,IF(+All!$H868="UNLV",+All!#REF!,0))</f>
        <v>0</v>
      </c>
      <c r="BF139" s="483">
        <f>IF(+All!$F868="UNLV",+All!#REF!,IF(+All!$H868="UNLV",+All!#REF!,0))</f>
        <v>0</v>
      </c>
      <c r="BG139" s="482">
        <f>IF(+All!$F868="UNLV",+All!#REF!,IF(+All!$H868="UNLV",+All!#REF!,0))</f>
        <v>0</v>
      </c>
      <c r="BH139" s="483">
        <f>IF(+All!$F868="UNLV",+All!#REF!,IF(+All!$H868="UNLV",+All!#REF!,0))</f>
        <v>0</v>
      </c>
      <c r="BI139" s="484">
        <f>IF(+All!$F868="UNLV",+All!#REF!,IF(+All!$H868="UNLV",+All!#REF!,0))</f>
        <v>0</v>
      </c>
      <c r="BJ139" s="92">
        <f>IF(+All!$F868="UNLV",+All!#REF!,IF(+All!$H868="UNLV",+All!#REF!,0))</f>
        <v>0</v>
      </c>
      <c r="BK139" s="93">
        <f>IF(+All!$F868="UNLV",+All!#REF!,IF(+All!$H868="UNLV",+All!#REF!,0))</f>
        <v>0</v>
      </c>
    </row>
    <row r="140" spans="1:63" x14ac:dyDescent="0.8">
      <c r="A140" s="70">
        <f>IF(+All!$F513="UNLV",+All!A513,IF(+All!$H513="UNLV",+All!A513,0))</f>
        <v>7</v>
      </c>
      <c r="B140" s="480" t="str">
        <f>IF(+All!$F513="UNLV",+All!B513,IF(+All!$H513="UNLV",+All!B513,0))</f>
        <v>Sat</v>
      </c>
      <c r="C140" s="72">
        <f>IF(+All!$F513="UNLV",+All!C513,IF(+All!$H513="UNLV",+All!C513,0))</f>
        <v>44485</v>
      </c>
      <c r="D140" s="73">
        <f>IF(+All!$F513="UNLV",+All!D513,IF(+All!$H513="UNLV",+All!D513,0))</f>
        <v>0.79166666666666663</v>
      </c>
      <c r="E140" s="707" t="str">
        <f>IF(+All!$F513="UNLV",+All!E513,IF(+All!$H513="UNLV",+All!E513,0))</f>
        <v>CBSSN</v>
      </c>
      <c r="F140" s="75" t="str">
        <f>IF(+All!$F513="UNLV",+All!F513,IF(+All!$H513="UNLV",+All!F513,0))</f>
        <v>Utah State</v>
      </c>
      <c r="G140" s="76" t="str">
        <f>IF(+All!$F513="UNLV",+All!G513,IF(+All!$H513="UNLV",+All!G513,0))</f>
        <v>MWC</v>
      </c>
      <c r="H140" s="75" t="str">
        <f>IF(+All!$F513="UNLV",+All!H513,IF(+All!$H513="UNLV",+All!H513,0))</f>
        <v>UNLV</v>
      </c>
      <c r="I140" s="76" t="str">
        <f>IF(+All!$F513="UNLV",+All!I513,IF(+All!$H513="UNLV",+All!I513,0))</f>
        <v>MWC</v>
      </c>
      <c r="J140" s="706" t="str">
        <f>IF(+All!$F513="UNLV",+All!J513,IF(+All!$H513="UNLV",+All!J513,0))</f>
        <v>Utah State</v>
      </c>
      <c r="K140" s="707" t="str">
        <f>IF(+All!$F513="UNLV",+All!K513,IF(+All!$H513="UNLV",+All!K513,0))</f>
        <v>UNLV</v>
      </c>
      <c r="L140" s="78">
        <f>IF(+All!$F513="UNLV",+All!L513,IF(+All!$H513="UNLV",+All!L513,0))</f>
        <v>7</v>
      </c>
      <c r="M140" s="79">
        <f>IF(+All!$F513="UNLV",+All!M513,IF(+All!$H513="UNLV",+All!M513,0))</f>
        <v>62</v>
      </c>
      <c r="N140" s="706" t="str">
        <f>IF(+All!$F513="UNLV",+All!N513,IF(+All!$H513="UNLV",+All!N513,0))</f>
        <v>Utah State</v>
      </c>
      <c r="O140" s="708">
        <f>IF(+All!$F513="UNLV",+All!O513,IF(+All!$H513="UNLV",+All!O513,0))</f>
        <v>28</v>
      </c>
      <c r="P140" s="708" t="str">
        <f>IF(+All!$F513="UNLV",+All!P513,IF(+All!$H513="UNLV",+All!P513,0))</f>
        <v>UNLV</v>
      </c>
      <c r="Q140" s="707">
        <f>IF(+All!$F513="UNLV",+All!Q513,IF(+All!$H513="UNLV",+All!Q513,0))</f>
        <v>24</v>
      </c>
      <c r="R140" s="706" t="str">
        <f>IF(+All!$F513="UNLV",+All!R513,IF(+All!$H513="UNLV",+All!R513,0))</f>
        <v>UNLV</v>
      </c>
      <c r="S140" s="708" t="str">
        <f>IF(+All!$F513="UNLV",+All!S513,IF(+All!$H513="UNLV",+All!S513,0))</f>
        <v>Utah State</v>
      </c>
      <c r="T140" s="706" t="str">
        <f>IF(+All!$F513="UNLV",+All!T513,IF(+All!$H513="UNLV",+All!T513,0))</f>
        <v>Utah State</v>
      </c>
      <c r="U140" s="707" t="str">
        <f>IF(+All!$F513="UNLV",+All!U513,IF(+All!$H513="UNLV",+All!U513,0))</f>
        <v>L</v>
      </c>
      <c r="V140" s="706">
        <f>IF(+All!$F865="UNLV",+All!#REF!,IF(+All!$H865="UNLV",+All!#REF!,0))</f>
        <v>0</v>
      </c>
      <c r="W140" s="707">
        <f>IF(+All!$F865="UNLV",+All!#REF!,IF(+All!$H865="UNLV",+All!#REF!,0))</f>
        <v>0</v>
      </c>
      <c r="X140" s="706">
        <f>IF(+All!$F865="UNLV",+All!#REF!,IF(+All!$H865="UNLV",+All!#REF!,0))</f>
        <v>0</v>
      </c>
      <c r="Y140" s="707">
        <f>IF(+All!$F865="UNLV",+All!#REF!,IF(+All!$H865="UNLV",+All!#REF!,0))</f>
        <v>0</v>
      </c>
      <c r="Z140" s="706">
        <f>IF(+All!$F865="UNLV",+All!#REF!,IF(+All!$H865="UNLV",+All!#REF!,0))</f>
        <v>0</v>
      </c>
      <c r="AA140" s="707">
        <f>IF(+All!$F865="UNLV",+All!#REF!,IF(+All!$H865="UNLV",+All!#REF!,0))</f>
        <v>0</v>
      </c>
      <c r="AB140" s="706">
        <f>IF(+All!$F865="UNLV",+All!#REF!,IF(+All!$H865="UNLV",+All!#REF!,0))</f>
        <v>0</v>
      </c>
      <c r="AC140" s="707">
        <f>IF(+All!$F865="UNLV",+All!#REF!,IF(+All!$H865="UNLV",+All!#REF!,0))</f>
        <v>0</v>
      </c>
      <c r="AD140" s="706">
        <f>IF(+All!$F865="UNLV",+All!#REF!,IF(+All!$H865="UNLV",+All!#REF!,0))</f>
        <v>0</v>
      </c>
      <c r="AE140" s="707">
        <f>IF(+All!$F865="UNLV",+All!#REF!,IF(+All!$H865="UNLV",+All!#REF!,0))</f>
        <v>0</v>
      </c>
      <c r="AF140" s="706">
        <f>IF(+All!$F865="UNLV",+All!#REF!,IF(+All!$H865="UNLV",+All!#REF!,0))</f>
        <v>0</v>
      </c>
      <c r="AG140" s="707">
        <f>IF(+All!$F865="UNLV",+All!#REF!,IF(+All!$H865="UNLV",+All!#REF!,0))</f>
        <v>0</v>
      </c>
      <c r="AH140" s="706">
        <f>IF(+All!$F865="UNLV",+All!#REF!,IF(+All!$H865="UNLV",+All!#REF!,0))</f>
        <v>0</v>
      </c>
      <c r="AI140" s="707">
        <f>IF(+All!$F865="UNLV",+All!#REF!,IF(+All!$H865="UNLV",+All!#REF!,0))</f>
        <v>0</v>
      </c>
      <c r="AJ140" s="706">
        <f>IF(+All!$F865="UNLV",+All!#REF!,IF(+All!$H865="UNLV",+All!#REF!,0))</f>
        <v>0</v>
      </c>
      <c r="AK140" s="707">
        <f>IF(+All!$F865="UNLV",+All!#REF!,IF(+All!$H865="UNLV",+All!#REF!,0))</f>
        <v>0</v>
      </c>
      <c r="AL140" s="81">
        <f>IF(+All!$F865="UNLV",+All!V865,IF(+All!$H865="UNLV",+All!V865,0))</f>
        <v>0</v>
      </c>
      <c r="AM140" s="82">
        <f>IF(+All!$F865="UNLV",+All!W865,IF(+All!$H865="UNLV",+All!W865,0))</f>
        <v>0</v>
      </c>
      <c r="AN140" s="81">
        <f>IF(+All!$F865="UNLV",+All!X865,IF(+All!$H865="UNLV",+All!X865,0))</f>
        <v>0</v>
      </c>
      <c r="AO140" s="83">
        <f>IF(+All!$F865="UNLV",+All!Y865,IF(+All!$H865="UNLV",+All!Y865,0))</f>
        <v>0</v>
      </c>
      <c r="AP140" s="84">
        <f>IF(+All!$F865="UNLV",+All!Z865,IF(+All!$H865="UNLV",+All!Z865,0))</f>
        <v>0</v>
      </c>
      <c r="AQ140" s="480">
        <f>IF(+All!$F865="UNLV",+All!#REF!,IF(+All!$H865="UNLV",+All!#REF!,0))</f>
        <v>0</v>
      </c>
      <c r="AR140" s="482">
        <f>IF(+All!$F865="UNLV",+All!#REF!,IF(+All!$H865="UNLV",+All!#REF!,0))</f>
        <v>0</v>
      </c>
      <c r="AS140" s="483">
        <f>IF(+All!$F865="UNLV",+All!#REF!,IF(+All!$H865="UNLV",+All!#REF!,0))</f>
        <v>0</v>
      </c>
      <c r="AT140" s="483">
        <f>IF(+All!$F865="UNLV",+All!#REF!,IF(+All!$H865="UNLV",+All!#REF!,0))</f>
        <v>0</v>
      </c>
      <c r="AU140" s="482">
        <f>IF(+All!$F865="UNLV",+All!#REF!,IF(+All!$H865="UNLV",+All!#REF!,0))</f>
        <v>0</v>
      </c>
      <c r="AV140" s="483">
        <f>IF(+All!$F865="UNLV",+All!#REF!,IF(+All!$H865="UNLV",+All!#REF!,0))</f>
        <v>0</v>
      </c>
      <c r="AW140" s="484">
        <f>IF(+All!$F865="UNLV",+All!#REF!,IF(+All!$H865="UNLV",+All!#REF!,0))</f>
        <v>0</v>
      </c>
      <c r="AX140" s="483">
        <f>IF(+All!$F865="UNLV",+All!#REF!,IF(+All!$H865="UNLV",+All!#REF!,0))</f>
        <v>0</v>
      </c>
      <c r="AY140" s="88">
        <f>IF(+All!$F865="UNLV",+All!#REF!,IF(+All!$H865="UNLV",+All!#REF!,0))</f>
        <v>0</v>
      </c>
      <c r="AZ140" s="89">
        <f>IF(+All!$F865="UNLV",+All!#REF!,IF(+All!$H865="UNLV",+All!#REF!,0))</f>
        <v>0</v>
      </c>
      <c r="BA140" s="90">
        <f>IF(+All!$F865="UNLV",+All!#REF!,IF(+All!$H865="UNLV",+All!#REF!,0))</f>
        <v>0</v>
      </c>
      <c r="BB140" s="90">
        <f>IF(+All!$F865="UNLV",+All!#REF!,IF(+All!$H865="UNLV",+All!#REF!,0))</f>
        <v>0</v>
      </c>
      <c r="BC140" s="91">
        <f>IF(+All!$F865="UNLV",+All!#REF!,IF(+All!$H865="UNLV",+All!#REF!,0))</f>
        <v>0</v>
      </c>
      <c r="BD140" s="482">
        <f>IF(+All!$F865="UNLV",+All!#REF!,IF(+All!$H865="UNLV",+All!#REF!,0))</f>
        <v>0</v>
      </c>
      <c r="BE140" s="483">
        <f>IF(+All!$F865="UNLV",+All!#REF!,IF(+All!$H865="UNLV",+All!#REF!,0))</f>
        <v>0</v>
      </c>
      <c r="BF140" s="483">
        <f>IF(+All!$F865="UNLV",+All!#REF!,IF(+All!$H865="UNLV",+All!#REF!,0))</f>
        <v>0</v>
      </c>
      <c r="BG140" s="482">
        <f>IF(+All!$F865="UNLV",+All!#REF!,IF(+All!$H865="UNLV",+All!#REF!,0))</f>
        <v>0</v>
      </c>
      <c r="BH140" s="483">
        <f>IF(+All!$F865="UNLV",+All!#REF!,IF(+All!$H865="UNLV",+All!#REF!,0))</f>
        <v>0</v>
      </c>
      <c r="BI140" s="484">
        <f>IF(+All!$F865="UNLV",+All!#REF!,IF(+All!$H865="UNLV",+All!#REF!,0))</f>
        <v>0</v>
      </c>
      <c r="BJ140" s="92">
        <f>IF(+All!$F865="UNLV",+All!#REF!,IF(+All!$H865="UNLV",+All!#REF!,0))</f>
        <v>0</v>
      </c>
      <c r="BK140" s="93">
        <f>IF(+All!$F865="UNLV",+All!#REF!,IF(+All!$H865="UNLV",+All!#REF!,0))</f>
        <v>0</v>
      </c>
    </row>
    <row r="141" spans="1:63" x14ac:dyDescent="0.8">
      <c r="A141" s="70">
        <f>IF(+All!$F558="UNLV",+All!A558,IF(+All!$H558="UNLV",+All!A558,0))</f>
        <v>8</v>
      </c>
      <c r="B141" s="480" t="str">
        <f>IF(+All!$F558="UNLV",+All!B558,IF(+All!$H558="UNLV",+All!B558,0))</f>
        <v>Thurs</v>
      </c>
      <c r="C141" s="72">
        <f>IF(+All!$F558="UNLV",+All!C558,IF(+All!$H558="UNLV",+All!C558,0))</f>
        <v>44490</v>
      </c>
      <c r="D141" s="73">
        <f>IF(+All!$F558="UNLV",+All!D558,IF(+All!$H558="UNLV",+All!D558,0))</f>
        <v>0.95833333333333337</v>
      </c>
      <c r="E141" s="707" t="str">
        <f>IF(+All!$F558="UNLV",+All!E558,IF(+All!$H558="UNLV",+All!E558,0))</f>
        <v>CBSSN</v>
      </c>
      <c r="F141" s="75" t="str">
        <f>IF(+All!$F558="UNLV",+All!F558,IF(+All!$H558="UNLV",+All!F558,0))</f>
        <v>San Jose State</v>
      </c>
      <c r="G141" s="76" t="str">
        <f>IF(+All!$F558="UNLV",+All!G558,IF(+All!$H558="UNLV",+All!G558,0))</f>
        <v>MWC</v>
      </c>
      <c r="H141" s="75" t="str">
        <f>IF(+All!$F558="UNLV",+All!H558,IF(+All!$H558="UNLV",+All!H558,0))</f>
        <v>UNLV</v>
      </c>
      <c r="I141" s="76" t="str">
        <f>IF(+All!$F558="UNLV",+All!I558,IF(+All!$H558="UNLV",+All!I558,0))</f>
        <v>MWC</v>
      </c>
      <c r="J141" s="706" t="str">
        <f>IF(+All!$F558="UNLV",+All!J558,IF(+All!$H558="UNLV",+All!J558,0))</f>
        <v>San Jose State</v>
      </c>
      <c r="K141" s="707" t="str">
        <f>IF(+All!$F558="UNLV",+All!K558,IF(+All!$H558="UNLV",+All!K558,0))</f>
        <v>UNLV</v>
      </c>
      <c r="L141" s="78">
        <f>IF(+All!$F558="UNLV",+All!L558,IF(+All!$H558="UNLV",+All!L558,0))</f>
        <v>5</v>
      </c>
      <c r="M141" s="79">
        <f>IF(+All!$F558="UNLV",+All!M558,IF(+All!$H558="UNLV",+All!M558,0))</f>
        <v>46.5</v>
      </c>
      <c r="N141" s="706" t="str">
        <f>IF(+All!$F558="UNLV",+All!N558,IF(+All!$H558="UNLV",+All!N558,0))</f>
        <v>San Jose State</v>
      </c>
      <c r="O141" s="708">
        <f>IF(+All!$F558="UNLV",+All!O558,IF(+All!$H558="UNLV",+All!O558,0))</f>
        <v>27</v>
      </c>
      <c r="P141" s="708" t="str">
        <f>IF(+All!$F558="UNLV",+All!P558,IF(+All!$H558="UNLV",+All!P558,0))</f>
        <v>UNLV</v>
      </c>
      <c r="Q141" s="707">
        <f>IF(+All!$F558="UNLV",+All!Q558,IF(+All!$H558="UNLV",+All!Q558,0))</f>
        <v>20</v>
      </c>
      <c r="R141" s="706" t="str">
        <f>IF(+All!$F558="UNLV",+All!R558,IF(+All!$H558="UNLV",+All!R558,0))</f>
        <v>San Jose State</v>
      </c>
      <c r="S141" s="708" t="str">
        <f>IF(+All!$F558="UNLV",+All!S558,IF(+All!$H558="UNLV",+All!S558,0))</f>
        <v>UNLV</v>
      </c>
      <c r="T141" s="706" t="str">
        <f>IF(+All!$F558="UNLV",+All!T558,IF(+All!$H558="UNLV",+All!T558,0))</f>
        <v>San Jose State</v>
      </c>
      <c r="U141" s="707" t="str">
        <f>IF(+All!$F558="UNLV",+All!U558,IF(+All!$H558="UNLV",+All!U558,0))</f>
        <v>W</v>
      </c>
      <c r="V141" s="706" t="e">
        <f>IF(+All!#REF!="UNLV",+All!#REF!,IF(+All!#REF!="UNLV",+All!#REF!,0))</f>
        <v>#REF!</v>
      </c>
      <c r="W141" s="707" t="e">
        <f>IF(+All!#REF!="UNLV",+All!#REF!,IF(+All!#REF!="UNLV",+All!#REF!,0))</f>
        <v>#REF!</v>
      </c>
      <c r="X141" s="706" t="e">
        <f>IF(+All!#REF!="UNLV",+All!#REF!,IF(+All!#REF!="UNLV",+All!#REF!,0))</f>
        <v>#REF!</v>
      </c>
      <c r="Y141" s="707" t="e">
        <f>IF(+All!#REF!="UNLV",+All!#REF!,IF(+All!#REF!="UNLV",+All!#REF!,0))</f>
        <v>#REF!</v>
      </c>
      <c r="Z141" s="706" t="e">
        <f>IF(+All!#REF!="UNLV",+All!#REF!,IF(+All!#REF!="UNLV",+All!#REF!,0))</f>
        <v>#REF!</v>
      </c>
      <c r="AA141" s="707" t="e">
        <f>IF(+All!#REF!="UNLV",+All!#REF!,IF(+All!#REF!="UNLV",+All!#REF!,0))</f>
        <v>#REF!</v>
      </c>
      <c r="AB141" s="706" t="e">
        <f>IF(+All!#REF!="UNLV",+All!#REF!,IF(+All!#REF!="UNLV",+All!#REF!,0))</f>
        <v>#REF!</v>
      </c>
      <c r="AC141" s="707" t="e">
        <f>IF(+All!#REF!="UNLV",+All!#REF!,IF(+All!#REF!="UNLV",+All!#REF!,0))</f>
        <v>#REF!</v>
      </c>
      <c r="AD141" s="706" t="e">
        <f>IF(+All!#REF!="UNLV",+All!#REF!,IF(+All!#REF!="UNLV",+All!#REF!,0))</f>
        <v>#REF!</v>
      </c>
      <c r="AE141" s="707" t="e">
        <f>IF(+All!#REF!="UNLV",+All!#REF!,IF(+All!#REF!="UNLV",+All!#REF!,0))</f>
        <v>#REF!</v>
      </c>
      <c r="AF141" s="706" t="e">
        <f>IF(+All!#REF!="UNLV",+All!#REF!,IF(+All!#REF!="UNLV",+All!#REF!,0))</f>
        <v>#REF!</v>
      </c>
      <c r="AG141" s="707" t="e">
        <f>IF(+All!#REF!="UNLV",+All!#REF!,IF(+All!#REF!="UNLV",+All!#REF!,0))</f>
        <v>#REF!</v>
      </c>
      <c r="AH141" s="706" t="e">
        <f>IF(+All!#REF!="UNLV",+All!#REF!,IF(+All!#REF!="UNLV",+All!#REF!,0))</f>
        <v>#REF!</v>
      </c>
      <c r="AI141" s="707" t="e">
        <f>IF(+All!#REF!="UNLV",+All!#REF!,IF(+All!#REF!="UNLV",+All!#REF!,0))</f>
        <v>#REF!</v>
      </c>
      <c r="AJ141" s="706" t="e">
        <f>IF(+All!#REF!="UNLV",+All!#REF!,IF(+All!#REF!="UNLV",+All!#REF!,0))</f>
        <v>#REF!</v>
      </c>
      <c r="AK141" s="707" t="e">
        <f>IF(+All!#REF!="UNLV",+All!#REF!,IF(+All!#REF!="UNLV",+All!#REF!,0))</f>
        <v>#REF!</v>
      </c>
      <c r="AL141" s="81" t="e">
        <f>IF(+All!#REF!="UNLV",+All!#REF!,IF(+All!#REF!="UNLV",+All!#REF!,0))</f>
        <v>#REF!</v>
      </c>
      <c r="AM141" s="82" t="e">
        <f>IF(+All!#REF!="UNLV",+All!#REF!,IF(+All!#REF!="UNLV",+All!#REF!,0))</f>
        <v>#REF!</v>
      </c>
      <c r="AN141" s="81" t="e">
        <f>IF(+All!#REF!="UNLV",+All!#REF!,IF(+All!#REF!="UNLV",+All!#REF!,0))</f>
        <v>#REF!</v>
      </c>
      <c r="AO141" s="83" t="e">
        <f>IF(+All!#REF!="UNLV",+All!#REF!,IF(+All!#REF!="UNLV",+All!#REF!,0))</f>
        <v>#REF!</v>
      </c>
      <c r="AP141" s="84" t="e">
        <f>IF(+All!#REF!="UNLV",+All!#REF!,IF(+All!#REF!="UNLV",+All!#REF!,0))</f>
        <v>#REF!</v>
      </c>
      <c r="AQ141" s="480" t="e">
        <f>IF(+All!#REF!="UNLV",+All!#REF!,IF(+All!#REF!="UNLV",+All!#REF!,0))</f>
        <v>#REF!</v>
      </c>
      <c r="AR141" s="482" t="e">
        <f>IF(+All!#REF!="UNLV",+All!#REF!,IF(+All!#REF!="UNLV",+All!#REF!,0))</f>
        <v>#REF!</v>
      </c>
      <c r="AS141" s="483" t="e">
        <f>IF(+All!#REF!="UNLV",+All!#REF!,IF(+All!#REF!="UNLV",+All!#REF!,0))</f>
        <v>#REF!</v>
      </c>
      <c r="AT141" s="483" t="e">
        <f>IF(+All!#REF!="UNLV",+All!#REF!,IF(+All!#REF!="UNLV",+All!#REF!,0))</f>
        <v>#REF!</v>
      </c>
      <c r="AU141" s="482" t="e">
        <f>IF(+All!#REF!="UNLV",+All!#REF!,IF(+All!#REF!="UNLV",+All!#REF!,0))</f>
        <v>#REF!</v>
      </c>
      <c r="AV141" s="483" t="e">
        <f>IF(+All!#REF!="UNLV",+All!#REF!,IF(+All!#REF!="UNLV",+All!#REF!,0))</f>
        <v>#REF!</v>
      </c>
      <c r="AW141" s="484" t="e">
        <f>IF(+All!#REF!="UNLV",+All!#REF!,IF(+All!#REF!="UNLV",+All!#REF!,0))</f>
        <v>#REF!</v>
      </c>
      <c r="AX141" s="483" t="e">
        <f>IF(+All!#REF!="UNLV",+All!#REF!,IF(+All!#REF!="UNLV",+All!#REF!,0))</f>
        <v>#REF!</v>
      </c>
      <c r="AY141" s="88" t="e">
        <f>IF(+All!#REF!="UNLV",+All!#REF!,IF(+All!#REF!="UNLV",+All!#REF!,0))</f>
        <v>#REF!</v>
      </c>
      <c r="AZ141" s="89" t="e">
        <f>IF(+All!#REF!="UNLV",+All!#REF!,IF(+All!#REF!="UNLV",+All!#REF!,0))</f>
        <v>#REF!</v>
      </c>
      <c r="BA141" s="90" t="e">
        <f>IF(+All!#REF!="UNLV",+All!#REF!,IF(+All!#REF!="UNLV",+All!#REF!,0))</f>
        <v>#REF!</v>
      </c>
      <c r="BB141" s="90" t="e">
        <f>IF(+All!#REF!="UNLV",+All!#REF!,IF(+All!#REF!="UNLV",+All!#REF!,0))</f>
        <v>#REF!</v>
      </c>
      <c r="BC141" s="91" t="e">
        <f>IF(+All!#REF!="UNLV",+All!#REF!,IF(+All!#REF!="UNLV",+All!#REF!,0))</f>
        <v>#REF!</v>
      </c>
      <c r="BD141" s="482" t="e">
        <f>IF(+All!#REF!="UNLV",+All!#REF!,IF(+All!#REF!="UNLV",+All!#REF!,0))</f>
        <v>#REF!</v>
      </c>
      <c r="BE141" s="483" t="e">
        <f>IF(+All!#REF!="UNLV",+All!#REF!,IF(+All!#REF!="UNLV",+All!#REF!,0))</f>
        <v>#REF!</v>
      </c>
      <c r="BF141" s="483" t="e">
        <f>IF(+All!#REF!="UNLV",+All!#REF!,IF(+All!#REF!="UNLV",+All!#REF!,0))</f>
        <v>#REF!</v>
      </c>
      <c r="BG141" s="482" t="e">
        <f>IF(+All!#REF!="UNLV",+All!#REF!,IF(+All!#REF!="UNLV",+All!#REF!,0))</f>
        <v>#REF!</v>
      </c>
      <c r="BH141" s="483" t="e">
        <f>IF(+All!#REF!="UNLV",+All!#REF!,IF(+All!#REF!="UNLV",+All!#REF!,0))</f>
        <v>#REF!</v>
      </c>
      <c r="BI141" s="484" t="e">
        <f>IF(+All!#REF!="UNLV",+All!#REF!,IF(+All!#REF!="UNLV",+All!#REF!,0))</f>
        <v>#REF!</v>
      </c>
      <c r="BJ141" s="92" t="e">
        <f>IF(+All!#REF!="UNLV",+All!#REF!,IF(+All!#REF!="UNLV",+All!#REF!,0))</f>
        <v>#REF!</v>
      </c>
      <c r="BK141" s="93" t="e">
        <f>IF(+All!#REF!="UNLV",+All!#REF!,IF(+All!#REF!="UNLV",+All!#REF!,0))</f>
        <v>#REF!</v>
      </c>
    </row>
    <row r="142" spans="1:63" x14ac:dyDescent="0.8">
      <c r="A142" s="70">
        <f>IF(+All!$F635="UNLV",+All!A635,IF(+All!$H635="UNLV",+All!A635,0))</f>
        <v>9</v>
      </c>
      <c r="B142" s="480" t="str">
        <f>IF(+All!$F635="UNLV",+All!B635,IF(+All!$H635="UNLV",+All!B635,0))</f>
        <v>Fri</v>
      </c>
      <c r="C142" s="72">
        <f>IF(+All!$F635="UNLV",+All!C635,IF(+All!$H635="UNLV",+All!C635,0))</f>
        <v>44498</v>
      </c>
      <c r="D142" s="73">
        <f>IF(+All!$F635="UNLV",+All!D635,IF(+All!$H635="UNLV",+All!D635,0))</f>
        <v>0.91666666666666663</v>
      </c>
      <c r="E142" s="707" t="str">
        <f>IF(+All!$F635="UNLV",+All!E635,IF(+All!$H635="UNLV",+All!E635,0))</f>
        <v>CBSSN</v>
      </c>
      <c r="F142" s="75" t="str">
        <f>IF(+All!$F635="UNLV",+All!F635,IF(+All!$H635="UNLV",+All!F635,0))</f>
        <v>UNLV</v>
      </c>
      <c r="G142" s="76" t="str">
        <f>IF(+All!$F635="UNLV",+All!G635,IF(+All!$H635="UNLV",+All!G635,0))</f>
        <v>MWC</v>
      </c>
      <c r="H142" s="75" t="str">
        <f>IF(+All!$F635="UNLV",+All!H635,IF(+All!$H635="UNLV",+All!H635,0))</f>
        <v>Nevada</v>
      </c>
      <c r="I142" s="76" t="str">
        <f>IF(+All!$F635="UNLV",+All!I635,IF(+All!$H635="UNLV",+All!I635,0))</f>
        <v>MWC</v>
      </c>
      <c r="J142" s="706" t="str">
        <f>IF(+All!$F635="UNLV",+All!J635,IF(+All!$H635="UNLV",+All!J635,0))</f>
        <v>Nevada</v>
      </c>
      <c r="K142" s="707" t="str">
        <f>IF(+All!$F635="UNLV",+All!K635,IF(+All!$H635="UNLV",+All!K635,0))</f>
        <v>UNLV</v>
      </c>
      <c r="L142" s="78">
        <f>IF(+All!$F635="UNLV",+All!L635,IF(+All!$H635="UNLV",+All!L635,0))</f>
        <v>20</v>
      </c>
      <c r="M142" s="79">
        <f>IF(+All!$F635="UNLV",+All!M635,IF(+All!$H635="UNLV",+All!M635,0))</f>
        <v>58.5</v>
      </c>
      <c r="N142" s="706" t="str">
        <f>IF(+All!$F635="UNLV",+All!N635,IF(+All!$H635="UNLV",+All!N635,0))</f>
        <v>Nevada</v>
      </c>
      <c r="O142" s="708">
        <f>IF(+All!$F635="UNLV",+All!O635,IF(+All!$H635="UNLV",+All!O635,0))</f>
        <v>51</v>
      </c>
      <c r="P142" s="708" t="str">
        <f>IF(+All!$F635="UNLV",+All!P635,IF(+All!$H635="UNLV",+All!P635,0))</f>
        <v>UNLV</v>
      </c>
      <c r="Q142" s="707">
        <f>IF(+All!$F635="UNLV",+All!Q635,IF(+All!$H635="UNLV",+All!Q635,0))</f>
        <v>20</v>
      </c>
      <c r="R142" s="706" t="str">
        <f>IF(+All!$F635="UNLV",+All!R635,IF(+All!$H635="UNLV",+All!R635,0))</f>
        <v>Nevada</v>
      </c>
      <c r="S142" s="708" t="str">
        <f>IF(+All!$F635="UNLV",+All!S635,IF(+All!$H635="UNLV",+All!S635,0))</f>
        <v>UNLV</v>
      </c>
      <c r="T142" s="706" t="str">
        <f>IF(+All!$F635="UNLV",+All!T635,IF(+All!$H635="UNLV",+All!T635,0))</f>
        <v>UNLV</v>
      </c>
      <c r="U142" s="707" t="str">
        <f>IF(+All!$F635="UNLV",+All!U635,IF(+All!$H635="UNLV",+All!U635,0))</f>
        <v>L</v>
      </c>
      <c r="V142" s="706" t="e">
        <f>IF(+All!#REF!="UNLV",+All!#REF!,IF(+All!#REF!="UNLV",+All!#REF!,0))</f>
        <v>#REF!</v>
      </c>
      <c r="W142" s="707" t="e">
        <f>IF(+All!#REF!="UNLV",+All!#REF!,IF(+All!#REF!="UNLV",+All!#REF!,0))</f>
        <v>#REF!</v>
      </c>
      <c r="X142" s="706" t="e">
        <f>IF(+All!#REF!="UNLV",+All!#REF!,IF(+All!#REF!="UNLV",+All!#REF!,0))</f>
        <v>#REF!</v>
      </c>
      <c r="Y142" s="707" t="e">
        <f>IF(+All!#REF!="UNLV",+All!#REF!,IF(+All!#REF!="UNLV",+All!#REF!,0))</f>
        <v>#REF!</v>
      </c>
      <c r="Z142" s="706" t="e">
        <f>IF(+All!#REF!="UNLV",+All!#REF!,IF(+All!#REF!="UNLV",+All!#REF!,0))</f>
        <v>#REF!</v>
      </c>
      <c r="AA142" s="707" t="e">
        <f>IF(+All!#REF!="UNLV",+All!#REF!,IF(+All!#REF!="UNLV",+All!#REF!,0))</f>
        <v>#REF!</v>
      </c>
      <c r="AB142" s="706" t="e">
        <f>IF(+All!#REF!="UNLV",+All!#REF!,IF(+All!#REF!="UNLV",+All!#REF!,0))</f>
        <v>#REF!</v>
      </c>
      <c r="AC142" s="707" t="e">
        <f>IF(+All!#REF!="UNLV",+All!#REF!,IF(+All!#REF!="UNLV",+All!#REF!,0))</f>
        <v>#REF!</v>
      </c>
      <c r="AD142" s="706" t="e">
        <f>IF(+All!#REF!="UNLV",+All!#REF!,IF(+All!#REF!="UNLV",+All!#REF!,0))</f>
        <v>#REF!</v>
      </c>
      <c r="AE142" s="707" t="e">
        <f>IF(+All!#REF!="UNLV",+All!#REF!,IF(+All!#REF!="UNLV",+All!#REF!,0))</f>
        <v>#REF!</v>
      </c>
      <c r="AF142" s="706" t="e">
        <f>IF(+All!#REF!="UNLV",+All!#REF!,IF(+All!#REF!="UNLV",+All!#REF!,0))</f>
        <v>#REF!</v>
      </c>
      <c r="AG142" s="707" t="e">
        <f>IF(+All!#REF!="UNLV",+All!#REF!,IF(+All!#REF!="UNLV",+All!#REF!,0))</f>
        <v>#REF!</v>
      </c>
      <c r="AH142" s="706" t="e">
        <f>IF(+All!#REF!="UNLV",+All!#REF!,IF(+All!#REF!="UNLV",+All!#REF!,0))</f>
        <v>#REF!</v>
      </c>
      <c r="AI142" s="707" t="e">
        <f>IF(+All!#REF!="UNLV",+All!#REF!,IF(+All!#REF!="UNLV",+All!#REF!,0))</f>
        <v>#REF!</v>
      </c>
      <c r="AJ142" s="706" t="e">
        <f>IF(+All!#REF!="UNLV",+All!#REF!,IF(+All!#REF!="UNLV",+All!#REF!,0))</f>
        <v>#REF!</v>
      </c>
      <c r="AK142" s="707" t="e">
        <f>IF(+All!#REF!="UNLV",+All!#REF!,IF(+All!#REF!="UNLV",+All!#REF!,0))</f>
        <v>#REF!</v>
      </c>
      <c r="AL142" s="81" t="e">
        <f>IF(+All!#REF!="UNLV",+All!#REF!,IF(+All!#REF!="UNLV",+All!#REF!,0))</f>
        <v>#REF!</v>
      </c>
      <c r="AM142" s="82" t="e">
        <f>IF(+All!#REF!="UNLV",+All!#REF!,IF(+All!#REF!="UNLV",+All!#REF!,0))</f>
        <v>#REF!</v>
      </c>
      <c r="AN142" s="81" t="e">
        <f>IF(+All!#REF!="UNLV",+All!#REF!,IF(+All!#REF!="UNLV",+All!#REF!,0))</f>
        <v>#REF!</v>
      </c>
      <c r="AO142" s="83" t="e">
        <f>IF(+All!#REF!="UNLV",+All!#REF!,IF(+All!#REF!="UNLV",+All!#REF!,0))</f>
        <v>#REF!</v>
      </c>
      <c r="AP142" s="84" t="e">
        <f>IF(+All!#REF!="UNLV",+All!#REF!,IF(+All!#REF!="UNLV",+All!#REF!,0))</f>
        <v>#REF!</v>
      </c>
      <c r="AQ142" s="480" t="e">
        <f>IF(+All!#REF!="UNLV",+All!#REF!,IF(+All!#REF!="UNLV",+All!#REF!,0))</f>
        <v>#REF!</v>
      </c>
      <c r="AR142" s="482" t="e">
        <f>IF(+All!#REF!="UNLV",+All!#REF!,IF(+All!#REF!="UNLV",+All!#REF!,0))</f>
        <v>#REF!</v>
      </c>
      <c r="AS142" s="483" t="e">
        <f>IF(+All!#REF!="UNLV",+All!#REF!,IF(+All!#REF!="UNLV",+All!#REF!,0))</f>
        <v>#REF!</v>
      </c>
      <c r="AT142" s="483" t="e">
        <f>IF(+All!#REF!="UNLV",+All!#REF!,IF(+All!#REF!="UNLV",+All!#REF!,0))</f>
        <v>#REF!</v>
      </c>
      <c r="AU142" s="482" t="e">
        <f>IF(+All!#REF!="UNLV",+All!#REF!,IF(+All!#REF!="UNLV",+All!#REF!,0))</f>
        <v>#REF!</v>
      </c>
      <c r="AV142" s="483" t="e">
        <f>IF(+All!#REF!="UNLV",+All!#REF!,IF(+All!#REF!="UNLV",+All!#REF!,0))</f>
        <v>#REF!</v>
      </c>
      <c r="AW142" s="484" t="e">
        <f>IF(+All!#REF!="UNLV",+All!#REF!,IF(+All!#REF!="UNLV",+All!#REF!,0))</f>
        <v>#REF!</v>
      </c>
      <c r="AX142" s="483" t="e">
        <f>IF(+All!#REF!="UNLV",+All!#REF!,IF(+All!#REF!="UNLV",+All!#REF!,0))</f>
        <v>#REF!</v>
      </c>
      <c r="AY142" s="88" t="e">
        <f>IF(+All!#REF!="UNLV",+All!#REF!,IF(+All!#REF!="UNLV",+All!#REF!,0))</f>
        <v>#REF!</v>
      </c>
      <c r="AZ142" s="89" t="e">
        <f>IF(+All!#REF!="UNLV",+All!#REF!,IF(+All!#REF!="UNLV",+All!#REF!,0))</f>
        <v>#REF!</v>
      </c>
      <c r="BA142" s="90" t="e">
        <f>IF(+All!#REF!="UNLV",+All!#REF!,IF(+All!#REF!="UNLV",+All!#REF!,0))</f>
        <v>#REF!</v>
      </c>
      <c r="BB142" s="90" t="e">
        <f>IF(+All!#REF!="UNLV",+All!#REF!,IF(+All!#REF!="UNLV",+All!#REF!,0))</f>
        <v>#REF!</v>
      </c>
      <c r="BC142" s="91" t="e">
        <f>IF(+All!#REF!="UNLV",+All!#REF!,IF(+All!#REF!="UNLV",+All!#REF!,0))</f>
        <v>#REF!</v>
      </c>
      <c r="BD142" s="482" t="e">
        <f>IF(+All!#REF!="UNLV",+All!#REF!,IF(+All!#REF!="UNLV",+All!#REF!,0))</f>
        <v>#REF!</v>
      </c>
      <c r="BE142" s="483" t="e">
        <f>IF(+All!#REF!="UNLV",+All!#REF!,IF(+All!#REF!="UNLV",+All!#REF!,0))</f>
        <v>#REF!</v>
      </c>
      <c r="BF142" s="483" t="e">
        <f>IF(+All!#REF!="UNLV",+All!#REF!,IF(+All!#REF!="UNLV",+All!#REF!,0))</f>
        <v>#REF!</v>
      </c>
      <c r="BG142" s="482" t="e">
        <f>IF(+All!#REF!="UNLV",+All!#REF!,IF(+All!#REF!="UNLV",+All!#REF!,0))</f>
        <v>#REF!</v>
      </c>
      <c r="BH142" s="483" t="e">
        <f>IF(+All!#REF!="UNLV",+All!#REF!,IF(+All!#REF!="UNLV",+All!#REF!,0))</f>
        <v>#REF!</v>
      </c>
      <c r="BI142" s="484" t="e">
        <f>IF(+All!#REF!="UNLV",+All!#REF!,IF(+All!#REF!="UNLV",+All!#REF!,0))</f>
        <v>#REF!</v>
      </c>
      <c r="BJ142" s="92" t="e">
        <f>IF(+All!#REF!="UNLV",+All!#REF!,IF(+All!#REF!="UNLV",+All!#REF!,0))</f>
        <v>#REF!</v>
      </c>
      <c r="BK142" s="93" t="e">
        <f>IF(+All!#REF!="UNLV",+All!#REF!,IF(+All!#REF!="UNLV",+All!#REF!,0))</f>
        <v>#REF!</v>
      </c>
    </row>
    <row r="143" spans="1:63" x14ac:dyDescent="0.8">
      <c r="A143" s="70">
        <f>IF(+All!$F752="UNLV",+All!A752,IF(+All!$H752="UNLV",+All!A752,0))</f>
        <v>10</v>
      </c>
      <c r="B143" s="480" t="str">
        <f>IF(+All!$F752="UNLV",+All!B752,IF(+All!$H752="UNLV",+All!B752,0))</f>
        <v>Sat</v>
      </c>
      <c r="C143" s="72">
        <f>IF(+All!$F752="UNLV",+All!C752,IF(+All!$H752="UNLV",+All!C752,0))</f>
        <v>44506</v>
      </c>
      <c r="D143" s="73">
        <f>IF(+All!$F752="UNLV",+All!D752,IF(+All!$H752="UNLV",+All!D752,0))</f>
        <v>0.79166666666666663</v>
      </c>
      <c r="E143" s="707">
        <f>IF(+All!$F752="UNLV",+All!E752,IF(+All!$H752="UNLV",+All!E752,0))</f>
        <v>0</v>
      </c>
      <c r="F143" s="75" t="str">
        <f>IF(+All!$F752="UNLV",+All!F752,IF(+All!$H752="UNLV",+All!F752,0))</f>
        <v>UNLV</v>
      </c>
      <c r="G143" s="76" t="str">
        <f>IF(+All!$F752="UNLV",+All!G752,IF(+All!$H752="UNLV",+All!G752,0))</f>
        <v>MWC</v>
      </c>
      <c r="H143" s="75" t="str">
        <f>IF(+All!$F752="UNLV",+All!H752,IF(+All!$H752="UNLV",+All!H752,0))</f>
        <v>New Mexico</v>
      </c>
      <c r="I143" s="76" t="str">
        <f>IF(+All!$F752="UNLV",+All!I752,IF(+All!$H752="UNLV",+All!I752,0))</f>
        <v>MWC</v>
      </c>
      <c r="J143" s="706" t="str">
        <f>IF(+All!$F752="UNLV",+All!J752,IF(+All!$H752="UNLV",+All!J752,0))</f>
        <v>New Mexico</v>
      </c>
      <c r="K143" s="707" t="str">
        <f>IF(+All!$F752="UNLV",+All!K752,IF(+All!$H752="UNLV",+All!K752,0))</f>
        <v>UNLV</v>
      </c>
      <c r="L143" s="78">
        <f>IF(+All!$F752="UNLV",+All!L752,IF(+All!$H752="UNLV",+All!L752,0))</f>
        <v>2.5</v>
      </c>
      <c r="M143" s="79">
        <f>IF(+All!$F752="UNLV",+All!M752,IF(+All!$H752="UNLV",+All!M752,0))</f>
        <v>44.5</v>
      </c>
      <c r="N143" s="706" t="str">
        <f>IF(+All!$F752="UNLV",+All!N752,IF(+All!$H752="UNLV",+All!N752,0))</f>
        <v>UNLV</v>
      </c>
      <c r="O143" s="708">
        <f>IF(+All!$F752="UNLV",+All!O752,IF(+All!$H752="UNLV",+All!O752,0))</f>
        <v>31</v>
      </c>
      <c r="P143" s="708" t="str">
        <f>IF(+All!$F752="UNLV",+All!P752,IF(+All!$H752="UNLV",+All!P752,0))</f>
        <v>New Mexico</v>
      </c>
      <c r="Q143" s="707">
        <f>IF(+All!$F752="UNLV",+All!Q752,IF(+All!$H752="UNLV",+All!Q752,0))</f>
        <v>17</v>
      </c>
      <c r="R143" s="706" t="str">
        <f>IF(+All!$F752="UNLV",+All!R752,IF(+All!$H752="UNLV",+All!R752,0))</f>
        <v>UNLV</v>
      </c>
      <c r="S143" s="708" t="str">
        <f>IF(+All!$F752="UNLV",+All!S752,IF(+All!$H752="UNLV",+All!S752,0))</f>
        <v>New Mexico</v>
      </c>
      <c r="T143" s="706" t="str">
        <f>IF(+All!$F752="UNLV",+All!T752,IF(+All!$H752="UNLV",+All!T752,0))</f>
        <v>UNLV</v>
      </c>
      <c r="U143" s="707" t="str">
        <f>IF(+All!$F752="UNLV",+All!U752,IF(+All!$H752="UNLV",+All!U752,0))</f>
        <v>W</v>
      </c>
      <c r="V143" s="706" t="e">
        <f>IF(+All!#REF!="UNLV",+All!#REF!,IF(+All!#REF!="UNLV",+All!#REF!,0))</f>
        <v>#REF!</v>
      </c>
      <c r="W143" s="707" t="e">
        <f>IF(+All!#REF!="UNLV",+All!#REF!,IF(+All!#REF!="UNLV",+All!#REF!,0))</f>
        <v>#REF!</v>
      </c>
      <c r="X143" s="706" t="e">
        <f>IF(+All!#REF!="UNLV",+All!#REF!,IF(+All!#REF!="UNLV",+All!#REF!,0))</f>
        <v>#REF!</v>
      </c>
      <c r="Y143" s="707" t="e">
        <f>IF(+All!#REF!="UNLV",+All!#REF!,IF(+All!#REF!="UNLV",+All!#REF!,0))</f>
        <v>#REF!</v>
      </c>
      <c r="Z143" s="706" t="e">
        <f>IF(+All!#REF!="UNLV",+All!#REF!,IF(+All!#REF!="UNLV",+All!#REF!,0))</f>
        <v>#REF!</v>
      </c>
      <c r="AA143" s="707" t="e">
        <f>IF(+All!#REF!="UNLV",+All!#REF!,IF(+All!#REF!="UNLV",+All!#REF!,0))</f>
        <v>#REF!</v>
      </c>
      <c r="AB143" s="706" t="e">
        <f>IF(+All!#REF!="UNLV",+All!#REF!,IF(+All!#REF!="UNLV",+All!#REF!,0))</f>
        <v>#REF!</v>
      </c>
      <c r="AC143" s="707" t="e">
        <f>IF(+All!#REF!="UNLV",+All!#REF!,IF(+All!#REF!="UNLV",+All!#REF!,0))</f>
        <v>#REF!</v>
      </c>
      <c r="AD143" s="706" t="e">
        <f>IF(+All!#REF!="UNLV",+All!#REF!,IF(+All!#REF!="UNLV",+All!#REF!,0))</f>
        <v>#REF!</v>
      </c>
      <c r="AE143" s="707" t="e">
        <f>IF(+All!#REF!="UNLV",+All!#REF!,IF(+All!#REF!="UNLV",+All!#REF!,0))</f>
        <v>#REF!</v>
      </c>
      <c r="AF143" s="706" t="e">
        <f>IF(+All!#REF!="UNLV",+All!#REF!,IF(+All!#REF!="UNLV",+All!#REF!,0))</f>
        <v>#REF!</v>
      </c>
      <c r="AG143" s="707" t="e">
        <f>IF(+All!#REF!="UNLV",+All!#REF!,IF(+All!#REF!="UNLV",+All!#REF!,0))</f>
        <v>#REF!</v>
      </c>
      <c r="AH143" s="706" t="e">
        <f>IF(+All!#REF!="UNLV",+All!#REF!,IF(+All!#REF!="UNLV",+All!#REF!,0))</f>
        <v>#REF!</v>
      </c>
      <c r="AI143" s="707" t="e">
        <f>IF(+All!#REF!="UNLV",+All!#REF!,IF(+All!#REF!="UNLV",+All!#REF!,0))</f>
        <v>#REF!</v>
      </c>
      <c r="AJ143" s="706" t="e">
        <f>IF(+All!#REF!="UNLV",+All!#REF!,IF(+All!#REF!="UNLV",+All!#REF!,0))</f>
        <v>#REF!</v>
      </c>
      <c r="AK143" s="707" t="e">
        <f>IF(+All!#REF!="UNLV",+All!#REF!,IF(+All!#REF!="UNLV",+All!#REF!,0))</f>
        <v>#REF!</v>
      </c>
      <c r="AL143" s="81" t="e">
        <f>IF(+All!#REF!="UNLV",+All!#REF!,IF(+All!#REF!="UNLV",+All!#REF!,0))</f>
        <v>#REF!</v>
      </c>
      <c r="AM143" s="82" t="e">
        <f>IF(+All!#REF!="UNLV",+All!#REF!,IF(+All!#REF!="UNLV",+All!#REF!,0))</f>
        <v>#REF!</v>
      </c>
      <c r="AN143" s="81" t="e">
        <f>IF(+All!#REF!="UNLV",+All!#REF!,IF(+All!#REF!="UNLV",+All!#REF!,0))</f>
        <v>#REF!</v>
      </c>
      <c r="AO143" s="83" t="e">
        <f>IF(+All!#REF!="UNLV",+All!#REF!,IF(+All!#REF!="UNLV",+All!#REF!,0))</f>
        <v>#REF!</v>
      </c>
      <c r="AP143" s="84" t="e">
        <f>IF(+All!#REF!="UNLV",+All!#REF!,IF(+All!#REF!="UNLV",+All!#REF!,0))</f>
        <v>#REF!</v>
      </c>
      <c r="AQ143" s="480" t="e">
        <f>IF(+All!#REF!="UNLV",+All!#REF!,IF(+All!#REF!="UNLV",+All!#REF!,0))</f>
        <v>#REF!</v>
      </c>
      <c r="AR143" s="482" t="e">
        <f>IF(+All!#REF!="UNLV",+All!#REF!,IF(+All!#REF!="UNLV",+All!#REF!,0))</f>
        <v>#REF!</v>
      </c>
      <c r="AS143" s="483" t="e">
        <f>IF(+All!#REF!="UNLV",+All!#REF!,IF(+All!#REF!="UNLV",+All!#REF!,0))</f>
        <v>#REF!</v>
      </c>
      <c r="AT143" s="483" t="e">
        <f>IF(+All!#REF!="UNLV",+All!#REF!,IF(+All!#REF!="UNLV",+All!#REF!,0))</f>
        <v>#REF!</v>
      </c>
      <c r="AU143" s="482" t="e">
        <f>IF(+All!#REF!="UNLV",+All!#REF!,IF(+All!#REF!="UNLV",+All!#REF!,0))</f>
        <v>#REF!</v>
      </c>
      <c r="AV143" s="483" t="e">
        <f>IF(+All!#REF!="UNLV",+All!#REF!,IF(+All!#REF!="UNLV",+All!#REF!,0))</f>
        <v>#REF!</v>
      </c>
      <c r="AW143" s="484" t="e">
        <f>IF(+All!#REF!="UNLV",+All!#REF!,IF(+All!#REF!="UNLV",+All!#REF!,0))</f>
        <v>#REF!</v>
      </c>
      <c r="AX143" s="483" t="e">
        <f>IF(+All!#REF!="UNLV",+All!#REF!,IF(+All!#REF!="UNLV",+All!#REF!,0))</f>
        <v>#REF!</v>
      </c>
      <c r="AY143" s="88" t="e">
        <f>IF(+All!#REF!="UNLV",+All!#REF!,IF(+All!#REF!="UNLV",+All!#REF!,0))</f>
        <v>#REF!</v>
      </c>
      <c r="AZ143" s="89" t="e">
        <f>IF(+All!#REF!="UNLV",+All!#REF!,IF(+All!#REF!="UNLV",+All!#REF!,0))</f>
        <v>#REF!</v>
      </c>
      <c r="BA143" s="90" t="e">
        <f>IF(+All!#REF!="UNLV",+All!#REF!,IF(+All!#REF!="UNLV",+All!#REF!,0))</f>
        <v>#REF!</v>
      </c>
      <c r="BB143" s="90" t="e">
        <f>IF(+All!#REF!="UNLV",+All!#REF!,IF(+All!#REF!="UNLV",+All!#REF!,0))</f>
        <v>#REF!</v>
      </c>
      <c r="BC143" s="91" t="e">
        <f>IF(+All!#REF!="UNLV",+All!#REF!,IF(+All!#REF!="UNLV",+All!#REF!,0))</f>
        <v>#REF!</v>
      </c>
      <c r="BD143" s="482" t="e">
        <f>IF(+All!#REF!="UNLV",+All!#REF!,IF(+All!#REF!="UNLV",+All!#REF!,0))</f>
        <v>#REF!</v>
      </c>
      <c r="BE143" s="483" t="e">
        <f>IF(+All!#REF!="UNLV",+All!#REF!,IF(+All!#REF!="UNLV",+All!#REF!,0))</f>
        <v>#REF!</v>
      </c>
      <c r="BF143" s="483" t="e">
        <f>IF(+All!#REF!="UNLV",+All!#REF!,IF(+All!#REF!="UNLV",+All!#REF!,0))</f>
        <v>#REF!</v>
      </c>
      <c r="BG143" s="482" t="e">
        <f>IF(+All!#REF!="UNLV",+All!#REF!,IF(+All!#REF!="UNLV",+All!#REF!,0))</f>
        <v>#REF!</v>
      </c>
      <c r="BH143" s="483" t="e">
        <f>IF(+All!#REF!="UNLV",+All!#REF!,IF(+All!#REF!="UNLV",+All!#REF!,0))</f>
        <v>#REF!</v>
      </c>
      <c r="BI143" s="484" t="e">
        <f>IF(+All!#REF!="UNLV",+All!#REF!,IF(+All!#REF!="UNLV",+All!#REF!,0))</f>
        <v>#REF!</v>
      </c>
      <c r="BJ143" s="92" t="e">
        <f>IF(+All!#REF!="UNLV",+All!#REF!,IF(+All!#REF!="UNLV",+All!#REF!,0))</f>
        <v>#REF!</v>
      </c>
      <c r="BK143" s="93" t="e">
        <f>IF(+All!#REF!="UNLV",+All!#REF!,IF(+All!#REF!="UNLV",+All!#REF!,0))</f>
        <v>#REF!</v>
      </c>
    </row>
    <row r="144" spans="1:63" x14ac:dyDescent="0.8">
      <c r="A144" s="70">
        <f>IF(+All!$F824="UNLV",+All!A824,IF(+All!$H824="UNLV",+All!A824,0))</f>
        <v>11</v>
      </c>
      <c r="B144" s="480" t="str">
        <f>IF(+All!$F824="UNLV",+All!B824,IF(+All!$H824="UNLV",+All!B824,0))</f>
        <v>Sat</v>
      </c>
      <c r="C144" s="72">
        <f>IF(+All!$F824="UNLV",+All!C824,IF(+All!$H824="UNLV",+All!C824,0))</f>
        <v>44513</v>
      </c>
      <c r="D144" s="73">
        <f>IF(+All!$F824="UNLV",+All!D824,IF(+All!$H824="UNLV",+All!D824,0))</f>
        <v>0.66666666666666663</v>
      </c>
      <c r="E144" s="707">
        <f>IF(+All!$F824="UNLV",+All!E824,IF(+All!$H824="UNLV",+All!E824,0))</f>
        <v>0</v>
      </c>
      <c r="F144" s="75" t="str">
        <f>IF(+All!$F824="UNLV",+All!F824,IF(+All!$H824="UNLV",+All!F824,0))</f>
        <v>Hawaii</v>
      </c>
      <c r="G144" s="76" t="str">
        <f>IF(+All!$F824="UNLV",+All!G824,IF(+All!$H824="UNLV",+All!G824,0))</f>
        <v>MWC</v>
      </c>
      <c r="H144" s="75" t="str">
        <f>IF(+All!$F824="UNLV",+All!H824,IF(+All!$H824="UNLV",+All!H824,0))</f>
        <v>UNLV</v>
      </c>
      <c r="I144" s="76" t="str">
        <f>IF(+All!$F824="UNLV",+All!I824,IF(+All!$H824="UNLV",+All!I824,0))</f>
        <v>MWC</v>
      </c>
      <c r="J144" s="706" t="str">
        <f>IF(+All!$F824="UNLV",+All!J824,IF(+All!$H824="UNLV",+All!J824,0))</f>
        <v>Hawaii</v>
      </c>
      <c r="K144" s="707" t="str">
        <f>IF(+All!$F824="UNLV",+All!K824,IF(+All!$H824="UNLV",+All!K824,0))</f>
        <v>UNLV</v>
      </c>
      <c r="L144" s="78">
        <f>IF(+All!$F824="UNLV",+All!L824,IF(+All!$H824="UNLV",+All!L824,0))</f>
        <v>3</v>
      </c>
      <c r="M144" s="79">
        <f>IF(+All!$F824="UNLV",+All!M824,IF(+All!$H824="UNLV",+All!M824,0))</f>
        <v>57</v>
      </c>
      <c r="N144" s="706" t="str">
        <f>IF(+All!$F824="UNLV",+All!N824,IF(+All!$H824="UNLV",+All!N824,0))</f>
        <v>UNLV</v>
      </c>
      <c r="O144" s="708">
        <f>IF(+All!$F824="UNLV",+All!O824,IF(+All!$H824="UNLV",+All!O824,0))</f>
        <v>27</v>
      </c>
      <c r="P144" s="708" t="str">
        <f>IF(+All!$F824="UNLV",+All!P824,IF(+All!$H824="UNLV",+All!P824,0))</f>
        <v>Hawaii</v>
      </c>
      <c r="Q144" s="707">
        <f>IF(+All!$F824="UNLV",+All!Q824,IF(+All!$H824="UNLV",+All!Q824,0))</f>
        <v>13</v>
      </c>
      <c r="R144" s="706" t="str">
        <f>IF(+All!$F824="UNLV",+All!R824,IF(+All!$H824="UNLV",+All!R824,0))</f>
        <v>UNLV</v>
      </c>
      <c r="S144" s="708" t="str">
        <f>IF(+All!$F824="UNLV",+All!S824,IF(+All!$H824="UNLV",+All!S824,0))</f>
        <v>Hawaii</v>
      </c>
      <c r="T144" s="706" t="str">
        <f>IF(+All!$F824="UNLV",+All!T824,IF(+All!$H824="UNLV",+All!T824,0))</f>
        <v>Hawaii</v>
      </c>
      <c r="U144" s="707" t="str">
        <f>IF(+All!$F824="UNLV",+All!U824,IF(+All!$H824="UNLV",+All!U824,0))</f>
        <v>L</v>
      </c>
      <c r="V144" s="706">
        <f>IF(+All!$F845="UNLV",+All!#REF!,IF(+All!$H845="UNLV",+All!#REF!,0))</f>
        <v>0</v>
      </c>
      <c r="W144" s="707">
        <f>IF(+All!$F845="UNLV",+All!#REF!,IF(+All!$H845="UNLV",+All!#REF!,0))</f>
        <v>0</v>
      </c>
      <c r="X144" s="706">
        <f>IF(+All!$F845="UNLV",+All!#REF!,IF(+All!$H845="UNLV",+All!#REF!,0))</f>
        <v>0</v>
      </c>
      <c r="Y144" s="707">
        <f>IF(+All!$F845="UNLV",+All!#REF!,IF(+All!$H845="UNLV",+All!#REF!,0))</f>
        <v>0</v>
      </c>
      <c r="Z144" s="706">
        <f>IF(+All!$F845="UNLV",+All!#REF!,IF(+All!$H845="UNLV",+All!#REF!,0))</f>
        <v>0</v>
      </c>
      <c r="AA144" s="707">
        <f>IF(+All!$F845="UNLV",+All!#REF!,IF(+All!$H845="UNLV",+All!#REF!,0))</f>
        <v>0</v>
      </c>
      <c r="AB144" s="706">
        <f>IF(+All!$F845="UNLV",+All!#REF!,IF(+All!$H845="UNLV",+All!#REF!,0))</f>
        <v>0</v>
      </c>
      <c r="AC144" s="707">
        <f>IF(+All!$F845="UNLV",+All!#REF!,IF(+All!$H845="UNLV",+All!#REF!,0))</f>
        <v>0</v>
      </c>
      <c r="AD144" s="706">
        <f>IF(+All!$F845="UNLV",+All!#REF!,IF(+All!$H845="UNLV",+All!#REF!,0))</f>
        <v>0</v>
      </c>
      <c r="AE144" s="707">
        <f>IF(+All!$F845="UNLV",+All!#REF!,IF(+All!$H845="UNLV",+All!#REF!,0))</f>
        <v>0</v>
      </c>
      <c r="AF144" s="706">
        <f>IF(+All!$F845="UNLV",+All!#REF!,IF(+All!$H845="UNLV",+All!#REF!,0))</f>
        <v>0</v>
      </c>
      <c r="AG144" s="707">
        <f>IF(+All!$F845="UNLV",+All!#REF!,IF(+All!$H845="UNLV",+All!#REF!,0))</f>
        <v>0</v>
      </c>
      <c r="AH144" s="706">
        <f>IF(+All!$F845="UNLV",+All!#REF!,IF(+All!$H845="UNLV",+All!#REF!,0))</f>
        <v>0</v>
      </c>
      <c r="AI144" s="707">
        <f>IF(+All!$F845="UNLV",+All!#REF!,IF(+All!$H845="UNLV",+All!#REF!,0))</f>
        <v>0</v>
      </c>
      <c r="AJ144" s="706">
        <f>IF(+All!$F845="UNLV",+All!#REF!,IF(+All!$H845="UNLV",+All!#REF!,0))</f>
        <v>0</v>
      </c>
      <c r="AK144" s="707">
        <f>IF(+All!$F845="UNLV",+All!#REF!,IF(+All!$H845="UNLV",+All!#REF!,0))</f>
        <v>0</v>
      </c>
      <c r="AL144" s="81">
        <f>IF(+All!$F845="UNLV",+All!V845,IF(+All!$H845="UNLV",+All!V845,0))</f>
        <v>0</v>
      </c>
      <c r="AM144" s="82">
        <f>IF(+All!$F845="UNLV",+All!W845,IF(+All!$H845="UNLV",+All!W845,0))</f>
        <v>0</v>
      </c>
      <c r="AN144" s="81">
        <f>IF(+All!$F845="UNLV",+All!X845,IF(+All!$H845="UNLV",+All!X845,0))</f>
        <v>0</v>
      </c>
      <c r="AO144" s="83">
        <f>IF(+All!$F845="UNLV",+All!Y845,IF(+All!$H845="UNLV",+All!Y845,0))</f>
        <v>0</v>
      </c>
      <c r="AP144" s="84">
        <f>IF(+All!$F845="UNLV",+All!Z845,IF(+All!$H845="UNLV",+All!Z845,0))</f>
        <v>0</v>
      </c>
      <c r="AQ144" s="480">
        <f>IF(+All!$F845="UNLV",+All!#REF!,IF(+All!$H845="UNLV",+All!#REF!,0))</f>
        <v>0</v>
      </c>
      <c r="AR144" s="482">
        <f>IF(+All!$F845="UNLV",+All!#REF!,IF(+All!$H845="UNLV",+All!#REF!,0))</f>
        <v>0</v>
      </c>
      <c r="AS144" s="483">
        <f>IF(+All!$F845="UNLV",+All!#REF!,IF(+All!$H845="UNLV",+All!#REF!,0))</f>
        <v>0</v>
      </c>
      <c r="AT144" s="483">
        <f>IF(+All!$F845="UNLV",+All!#REF!,IF(+All!$H845="UNLV",+All!#REF!,0))</f>
        <v>0</v>
      </c>
      <c r="AU144" s="482">
        <f>IF(+All!$F845="UNLV",+All!#REF!,IF(+All!$H845="UNLV",+All!#REF!,0))</f>
        <v>0</v>
      </c>
      <c r="AV144" s="483">
        <f>IF(+All!$F845="UNLV",+All!#REF!,IF(+All!$H845="UNLV",+All!#REF!,0))</f>
        <v>0</v>
      </c>
      <c r="AW144" s="484">
        <f>IF(+All!$F845="UNLV",+All!#REF!,IF(+All!$H845="UNLV",+All!#REF!,0))</f>
        <v>0</v>
      </c>
      <c r="AX144" s="483">
        <f>IF(+All!$F845="UNLV",+All!#REF!,IF(+All!$H845="UNLV",+All!#REF!,0))</f>
        <v>0</v>
      </c>
      <c r="AY144" s="88">
        <f>IF(+All!$F845="UNLV",+All!#REF!,IF(+All!$H845="UNLV",+All!#REF!,0))</f>
        <v>0</v>
      </c>
      <c r="AZ144" s="89">
        <f>IF(+All!$F845="UNLV",+All!#REF!,IF(+All!$H845="UNLV",+All!#REF!,0))</f>
        <v>0</v>
      </c>
      <c r="BA144" s="90">
        <f>IF(+All!$F845="UNLV",+All!#REF!,IF(+All!$H845="UNLV",+All!#REF!,0))</f>
        <v>0</v>
      </c>
      <c r="BB144" s="90">
        <f>IF(+All!$F845="UNLV",+All!#REF!,IF(+All!$H845="UNLV",+All!#REF!,0))</f>
        <v>0</v>
      </c>
      <c r="BC144" s="91">
        <f>IF(+All!$F845="UNLV",+All!#REF!,IF(+All!$H845="UNLV",+All!#REF!,0))</f>
        <v>0</v>
      </c>
      <c r="BD144" s="482">
        <f>IF(+All!$F845="UNLV",+All!#REF!,IF(+All!$H845="UNLV",+All!#REF!,0))</f>
        <v>0</v>
      </c>
      <c r="BE144" s="483">
        <f>IF(+All!$F845="UNLV",+All!#REF!,IF(+All!$H845="UNLV",+All!#REF!,0))</f>
        <v>0</v>
      </c>
      <c r="BF144" s="483">
        <f>IF(+All!$F845="UNLV",+All!#REF!,IF(+All!$H845="UNLV",+All!#REF!,0))</f>
        <v>0</v>
      </c>
      <c r="BG144" s="482">
        <f>IF(+All!$F845="UNLV",+All!#REF!,IF(+All!$H845="UNLV",+All!#REF!,0))</f>
        <v>0</v>
      </c>
      <c r="BH144" s="483">
        <f>IF(+All!$F845="UNLV",+All!#REF!,IF(+All!$H845="UNLV",+All!#REF!,0))</f>
        <v>0</v>
      </c>
      <c r="BI144" s="484">
        <f>IF(+All!$F845="UNLV",+All!#REF!,IF(+All!$H845="UNLV",+All!#REF!,0))</f>
        <v>0</v>
      </c>
      <c r="BJ144" s="92">
        <f>IF(+All!$F845="UNLV",+All!#REF!,IF(+All!$H845="UNLV",+All!#REF!,0))</f>
        <v>0</v>
      </c>
      <c r="BK144" s="93">
        <f>IF(+All!$F845="UNLV",+All!#REF!,IF(+All!$H845="UNLV",+All!#REF!,0))</f>
        <v>0</v>
      </c>
    </row>
    <row r="145" spans="1:63" x14ac:dyDescent="0.8">
      <c r="A145" s="70">
        <f>IF(+All!$F857="UNLV",+All!A857,IF(+All!$H857="UNLV",+All!A857,0))</f>
        <v>12</v>
      </c>
      <c r="B145" s="480" t="str">
        <f>IF(+All!$F857="UNLV",+All!B857,IF(+All!$H857="UNLV",+All!B857,0))</f>
        <v>Fri</v>
      </c>
      <c r="C145" s="72">
        <f>IF(+All!$F857="UNLV",+All!C857,IF(+All!$H857="UNLV",+All!C857,0))</f>
        <v>44519</v>
      </c>
      <c r="D145" s="73">
        <f>IF(+All!$F857="UNLV",+All!D857,IF(+All!$H857="UNLV",+All!D857,0))</f>
        <v>0.97916666666666663</v>
      </c>
      <c r="E145" s="707" t="str">
        <f>IF(+All!$F857="UNLV",+All!E857,IF(+All!$H857="UNLV",+All!E857,0))</f>
        <v>CBSSN</v>
      </c>
      <c r="F145" s="75" t="str">
        <f>IF(+All!$F857="UNLV",+All!F857,IF(+All!$H857="UNLV",+All!F857,0))</f>
        <v>San Diego State</v>
      </c>
      <c r="G145" s="76" t="str">
        <f>IF(+All!$F857="UNLV",+All!G857,IF(+All!$H857="UNLV",+All!G857,0))</f>
        <v>MWC</v>
      </c>
      <c r="H145" s="75" t="str">
        <f>IF(+All!$F857="UNLV",+All!H857,IF(+All!$H857="UNLV",+All!H857,0))</f>
        <v>UNLV</v>
      </c>
      <c r="I145" s="76" t="str">
        <f>IF(+All!$F857="UNLV",+All!I857,IF(+All!$H857="UNLV",+All!I857,0))</f>
        <v>MWC</v>
      </c>
      <c r="J145" s="706" t="str">
        <f>IF(+All!$F857="UNLV",+All!J857,IF(+All!$H857="UNLV",+All!J857,0))</f>
        <v>San Diego State</v>
      </c>
      <c r="K145" s="707" t="str">
        <f>IF(+All!$F857="UNLV",+All!K857,IF(+All!$H857="UNLV",+All!K857,0))</f>
        <v>UNLV</v>
      </c>
      <c r="L145" s="78">
        <f>IF(+All!$F857="UNLV",+All!L857,IF(+All!$H857="UNLV",+All!L857,0))</f>
        <v>11</v>
      </c>
      <c r="M145" s="79">
        <f>IF(+All!$F857="UNLV",+All!M857,IF(+All!$H857="UNLV",+All!M857,0))</f>
        <v>40.5</v>
      </c>
      <c r="N145" s="706" t="str">
        <f>IF(+All!$F857="UNLV",+All!N857,IF(+All!$H857="UNLV",+All!N857,0))</f>
        <v>San Diego State</v>
      </c>
      <c r="O145" s="708">
        <f>IF(+All!$F857="UNLV",+All!O857,IF(+All!$H857="UNLV",+All!O857,0))</f>
        <v>28</v>
      </c>
      <c r="P145" s="708" t="str">
        <f>IF(+All!$F857="UNLV",+All!P857,IF(+All!$H857="UNLV",+All!P857,0))</f>
        <v>UNLV</v>
      </c>
      <c r="Q145" s="707">
        <f>IF(+All!$F857="UNLV",+All!Q857,IF(+All!$H857="UNLV",+All!Q857,0))</f>
        <v>20</v>
      </c>
      <c r="R145" s="706" t="str">
        <f>IF(+All!$F857="UNLV",+All!R857,IF(+All!$H857="UNLV",+All!R857,0))</f>
        <v>UNLV</v>
      </c>
      <c r="S145" s="708" t="str">
        <f>IF(+All!$F857="UNLV",+All!S857,IF(+All!$H857="UNLV",+All!S857,0))</f>
        <v>San Diego State</v>
      </c>
      <c r="T145" s="706" t="str">
        <f>IF(+All!$F857="UNLV",+All!T857,IF(+All!$H857="UNLV",+All!T857,0))</f>
        <v>San Diego State</v>
      </c>
      <c r="U145" s="707" t="str">
        <f>IF(+All!$F857="UNLV",+All!U857,IF(+All!$H857="UNLV",+All!U857,0))</f>
        <v>L</v>
      </c>
      <c r="V145" s="706">
        <f>IF(+All!$F863="UNLV",+All!#REF!,IF(+All!$H863="UNLV",+All!#REF!,0))</f>
        <v>0</v>
      </c>
      <c r="W145" s="707">
        <f>IF(+All!$F863="UNLV",+All!#REF!,IF(+All!$H863="UNLV",+All!#REF!,0))</f>
        <v>0</v>
      </c>
      <c r="X145" s="706">
        <f>IF(+All!$F863="UNLV",+All!#REF!,IF(+All!$H863="UNLV",+All!#REF!,0))</f>
        <v>0</v>
      </c>
      <c r="Y145" s="707">
        <f>IF(+All!$F863="UNLV",+All!#REF!,IF(+All!$H863="UNLV",+All!#REF!,0))</f>
        <v>0</v>
      </c>
      <c r="Z145" s="706">
        <f>IF(+All!$F863="UNLV",+All!#REF!,IF(+All!$H863="UNLV",+All!#REF!,0))</f>
        <v>0</v>
      </c>
      <c r="AA145" s="707">
        <f>IF(+All!$F863="UNLV",+All!#REF!,IF(+All!$H863="UNLV",+All!#REF!,0))</f>
        <v>0</v>
      </c>
      <c r="AB145" s="706">
        <f>IF(+All!$F863="UNLV",+All!#REF!,IF(+All!$H863="UNLV",+All!#REF!,0))</f>
        <v>0</v>
      </c>
      <c r="AC145" s="707">
        <f>IF(+All!$F863="UNLV",+All!#REF!,IF(+All!$H863="UNLV",+All!#REF!,0))</f>
        <v>0</v>
      </c>
      <c r="AD145" s="706">
        <f>IF(+All!$F863="UNLV",+All!#REF!,IF(+All!$H863="UNLV",+All!#REF!,0))</f>
        <v>0</v>
      </c>
      <c r="AE145" s="707">
        <f>IF(+All!$F863="UNLV",+All!#REF!,IF(+All!$H863="UNLV",+All!#REF!,0))</f>
        <v>0</v>
      </c>
      <c r="AF145" s="706">
        <f>IF(+All!$F863="UNLV",+All!#REF!,IF(+All!$H863="UNLV",+All!#REF!,0))</f>
        <v>0</v>
      </c>
      <c r="AG145" s="707">
        <f>IF(+All!$F863="UNLV",+All!#REF!,IF(+All!$H863="UNLV",+All!#REF!,0))</f>
        <v>0</v>
      </c>
      <c r="AH145" s="706">
        <f>IF(+All!$F863="UNLV",+All!#REF!,IF(+All!$H863="UNLV",+All!#REF!,0))</f>
        <v>0</v>
      </c>
      <c r="AI145" s="707">
        <f>IF(+All!$F863="UNLV",+All!#REF!,IF(+All!$H863="UNLV",+All!#REF!,0))</f>
        <v>0</v>
      </c>
      <c r="AJ145" s="706">
        <f>IF(+All!$F863="UNLV",+All!#REF!,IF(+All!$H863="UNLV",+All!#REF!,0))</f>
        <v>0</v>
      </c>
      <c r="AK145" s="707">
        <f>IF(+All!$F863="UNLV",+All!#REF!,IF(+All!$H863="UNLV",+All!#REF!,0))</f>
        <v>0</v>
      </c>
      <c r="AL145" s="81">
        <f>IF(+All!$F863="UNLV",+All!V863,IF(+All!$H863="UNLV",+All!V863,0))</f>
        <v>0</v>
      </c>
      <c r="AM145" s="82">
        <f>IF(+All!$F863="UNLV",+All!W863,IF(+All!$H863="UNLV",+All!W863,0))</f>
        <v>0</v>
      </c>
      <c r="AN145" s="81">
        <f>IF(+All!$F863="UNLV",+All!X863,IF(+All!$H863="UNLV",+All!X863,0))</f>
        <v>0</v>
      </c>
      <c r="AO145" s="83">
        <f>IF(+All!$F863="UNLV",+All!Y863,IF(+All!$H863="UNLV",+All!Y863,0))</f>
        <v>0</v>
      </c>
      <c r="AP145" s="84">
        <f>IF(+All!$F863="UNLV",+All!Z863,IF(+All!$H863="UNLV",+All!Z863,0))</f>
        <v>0</v>
      </c>
      <c r="AQ145" s="480">
        <f>IF(+All!$F863="UNLV",+All!#REF!,IF(+All!$H863="UNLV",+All!#REF!,0))</f>
        <v>0</v>
      </c>
      <c r="AR145" s="482">
        <f>IF(+All!$F863="UNLV",+All!#REF!,IF(+All!$H863="UNLV",+All!#REF!,0))</f>
        <v>0</v>
      </c>
      <c r="AS145" s="483">
        <f>IF(+All!$F863="UNLV",+All!#REF!,IF(+All!$H863="UNLV",+All!#REF!,0))</f>
        <v>0</v>
      </c>
      <c r="AT145" s="483">
        <f>IF(+All!$F863="UNLV",+All!#REF!,IF(+All!$H863="UNLV",+All!#REF!,0))</f>
        <v>0</v>
      </c>
      <c r="AU145" s="482">
        <f>IF(+All!$F863="UNLV",+All!#REF!,IF(+All!$H863="UNLV",+All!#REF!,0))</f>
        <v>0</v>
      </c>
      <c r="AV145" s="483">
        <f>IF(+All!$F863="UNLV",+All!#REF!,IF(+All!$H863="UNLV",+All!#REF!,0))</f>
        <v>0</v>
      </c>
      <c r="AW145" s="484">
        <f>IF(+All!$F863="UNLV",+All!#REF!,IF(+All!$H863="UNLV",+All!#REF!,0))</f>
        <v>0</v>
      </c>
      <c r="AX145" s="483">
        <f>IF(+All!$F863="UNLV",+All!#REF!,IF(+All!$H863="UNLV",+All!#REF!,0))</f>
        <v>0</v>
      </c>
      <c r="AY145" s="88">
        <f>IF(+All!$F863="UNLV",+All!#REF!,IF(+All!$H863="UNLV",+All!#REF!,0))</f>
        <v>0</v>
      </c>
      <c r="AZ145" s="89">
        <f>IF(+All!$F863="UNLV",+All!#REF!,IF(+All!$H863="UNLV",+All!#REF!,0))</f>
        <v>0</v>
      </c>
      <c r="BA145" s="90">
        <f>IF(+All!$F863="UNLV",+All!#REF!,IF(+All!$H863="UNLV",+All!#REF!,0))</f>
        <v>0</v>
      </c>
      <c r="BB145" s="90">
        <f>IF(+All!$F863="UNLV",+All!#REF!,IF(+All!$H863="UNLV",+All!#REF!,0))</f>
        <v>0</v>
      </c>
      <c r="BC145" s="91">
        <f>IF(+All!$F863="UNLV",+All!#REF!,IF(+All!$H863="UNLV",+All!#REF!,0))</f>
        <v>0</v>
      </c>
      <c r="BD145" s="482">
        <f>IF(+All!$F863="UNLV",+All!#REF!,IF(+All!$H863="UNLV",+All!#REF!,0))</f>
        <v>0</v>
      </c>
      <c r="BE145" s="483">
        <f>IF(+All!$F863="UNLV",+All!#REF!,IF(+All!$H863="UNLV",+All!#REF!,0))</f>
        <v>0</v>
      </c>
      <c r="BF145" s="483">
        <f>IF(+All!$F863="UNLV",+All!#REF!,IF(+All!$H863="UNLV",+All!#REF!,0))</f>
        <v>0</v>
      </c>
      <c r="BG145" s="482">
        <f>IF(+All!$F863="UNLV",+All!#REF!,IF(+All!$H863="UNLV",+All!#REF!,0))</f>
        <v>0</v>
      </c>
      <c r="BH145" s="483">
        <f>IF(+All!$F863="UNLV",+All!#REF!,IF(+All!$H863="UNLV",+All!#REF!,0))</f>
        <v>0</v>
      </c>
      <c r="BI145" s="484">
        <f>IF(+All!$F863="UNLV",+All!#REF!,IF(+All!$H863="UNLV",+All!#REF!,0))</f>
        <v>0</v>
      </c>
      <c r="BJ145" s="92">
        <f>IF(+All!$F863="UNLV",+All!#REF!,IF(+All!$H863="UNLV",+All!#REF!,0))</f>
        <v>0</v>
      </c>
      <c r="BK145" s="93">
        <f>IF(+All!$F863="UNLV",+All!#REF!,IF(+All!$H863="UNLV",+All!#REF!,0))</f>
        <v>0</v>
      </c>
    </row>
    <row r="146" spans="1:63" x14ac:dyDescent="0.8">
      <c r="A146" s="70">
        <f>IF(+All!$F955="UNLV",+All!A955,IF(+All!$H955="UNLV",+All!A955,0))</f>
        <v>0</v>
      </c>
      <c r="B146" s="480">
        <f>IF(+All!$F955="UNLV",+All!B955,IF(+All!$H955="UNLV",+All!B955,0))</f>
        <v>0</v>
      </c>
      <c r="C146" s="72">
        <f>IF(+All!$F955="UNLV",+All!C955,IF(+All!$H955="UNLV",+All!C955,0))</f>
        <v>0</v>
      </c>
      <c r="D146" s="73">
        <f>IF(+All!$F955="UNLV",+All!D955,IF(+All!$H955="UNLV",+All!D955,0))</f>
        <v>0</v>
      </c>
      <c r="E146" s="707">
        <f>IF(+All!$F955="UNLV",+All!E955,IF(+All!$H955="UNLV",+All!E955,0))</f>
        <v>0</v>
      </c>
      <c r="F146" s="75">
        <f>IF(+All!$F955="UNLV",+All!F955,IF(+All!$H955="UNLV",+All!F955,0))</f>
        <v>0</v>
      </c>
      <c r="G146" s="76">
        <f>IF(+All!$F955="UNLV",+All!G955,IF(+All!$H955="UNLV",+All!G955,0))</f>
        <v>0</v>
      </c>
      <c r="H146" s="75">
        <f>IF(+All!$F955="UNLV",+All!H955,IF(+All!$H955="UNLV",+All!H955,0))</f>
        <v>0</v>
      </c>
      <c r="I146" s="76">
        <f>IF(+All!$F955="UNLV",+All!I955,IF(+All!$H955="UNLV",+All!I955,0))</f>
        <v>0</v>
      </c>
      <c r="J146" s="706">
        <f>IF(+All!$F955="UNLV",+All!J955,IF(+All!$H955="UNLV",+All!J955,0))</f>
        <v>0</v>
      </c>
      <c r="K146" s="707">
        <f>IF(+All!$F955="UNLV",+All!K955,IF(+All!$H955="UNLV",+All!K955,0))</f>
        <v>0</v>
      </c>
      <c r="L146" s="78">
        <f>IF(+All!$F955="UNLV",+All!L955,IF(+All!$H955="UNLV",+All!L955,0))</f>
        <v>0</v>
      </c>
      <c r="M146" s="79">
        <f>IF(+All!$F955="UNLV",+All!M955,IF(+All!$H955="UNLV",+All!M955,0))</f>
        <v>0</v>
      </c>
      <c r="N146" s="706">
        <f>IF(+All!$F955="UNLV",+All!N955,IF(+All!$H955="UNLV",+All!N955,0))</f>
        <v>0</v>
      </c>
      <c r="O146" s="708">
        <f>IF(+All!$F955="UNLV",+All!O955,IF(+All!$H955="UNLV",+All!O955,0))</f>
        <v>0</v>
      </c>
      <c r="P146" s="708">
        <f>IF(+All!$F955="UNLV",+All!P955,IF(+All!$H955="UNLV",+All!P955,0))</f>
        <v>0</v>
      </c>
      <c r="Q146" s="707">
        <f>IF(+All!$F955="UNLV",+All!Q955,IF(+All!$H955="UNLV",+All!Q955,0))</f>
        <v>0</v>
      </c>
      <c r="R146" s="706">
        <f>IF(+All!$F955="UNLV",+All!R955,IF(+All!$H955="UNLV",+All!R955,0))</f>
        <v>0</v>
      </c>
      <c r="S146" s="708">
        <f>IF(+All!$F955="UNLV",+All!S955,IF(+All!$H955="UNLV",+All!S955,0))</f>
        <v>0</v>
      </c>
      <c r="T146" s="706">
        <f>IF(+All!$F955="UNLV",+All!T955,IF(+All!$H955="UNLV",+All!T955,0))</f>
        <v>0</v>
      </c>
      <c r="U146" s="707">
        <f>IF(+All!$F955="UNLV",+All!U955,IF(+All!$H955="UNLV",+All!U955,0))</f>
        <v>0</v>
      </c>
      <c r="V146" s="706">
        <f>IF(+All!$F820="UNLV",+All!#REF!,IF(+All!$H820="UNLV",+All!#REF!,0))</f>
        <v>0</v>
      </c>
      <c r="W146" s="707">
        <f>IF(+All!$F820="UNLV",+All!#REF!,IF(+All!$H820="UNLV",+All!#REF!,0))</f>
        <v>0</v>
      </c>
      <c r="X146" s="706">
        <f>IF(+All!$F820="UNLV",+All!#REF!,IF(+All!$H820="UNLV",+All!#REF!,0))</f>
        <v>0</v>
      </c>
      <c r="Y146" s="707">
        <f>IF(+All!$F820="UNLV",+All!#REF!,IF(+All!$H820="UNLV",+All!#REF!,0))</f>
        <v>0</v>
      </c>
      <c r="Z146" s="706">
        <f>IF(+All!$F820="UNLV",+All!#REF!,IF(+All!$H820="UNLV",+All!#REF!,0))</f>
        <v>0</v>
      </c>
      <c r="AA146" s="707">
        <f>IF(+All!$F820="UNLV",+All!#REF!,IF(+All!$H820="UNLV",+All!#REF!,0))</f>
        <v>0</v>
      </c>
      <c r="AB146" s="706">
        <f>IF(+All!$F820="UNLV",+All!#REF!,IF(+All!$H820="UNLV",+All!#REF!,0))</f>
        <v>0</v>
      </c>
      <c r="AC146" s="707">
        <f>IF(+All!$F820="UNLV",+All!#REF!,IF(+All!$H820="UNLV",+All!#REF!,0))</f>
        <v>0</v>
      </c>
      <c r="AD146" s="706">
        <f>IF(+All!$F820="UNLV",+All!#REF!,IF(+All!$H820="UNLV",+All!#REF!,0))</f>
        <v>0</v>
      </c>
      <c r="AE146" s="707">
        <f>IF(+All!$F820="UNLV",+All!#REF!,IF(+All!$H820="UNLV",+All!#REF!,0))</f>
        <v>0</v>
      </c>
      <c r="AF146" s="706">
        <f>IF(+All!$F820="UNLV",+All!#REF!,IF(+All!$H820="UNLV",+All!#REF!,0))</f>
        <v>0</v>
      </c>
      <c r="AG146" s="707">
        <f>IF(+All!$F820="UNLV",+All!#REF!,IF(+All!$H820="UNLV",+All!#REF!,0))</f>
        <v>0</v>
      </c>
      <c r="AH146" s="706">
        <f>IF(+All!$F820="UNLV",+All!#REF!,IF(+All!$H820="UNLV",+All!#REF!,0))</f>
        <v>0</v>
      </c>
      <c r="AI146" s="707">
        <f>IF(+All!$F820="UNLV",+All!#REF!,IF(+All!$H820="UNLV",+All!#REF!,0))</f>
        <v>0</v>
      </c>
      <c r="AJ146" s="706">
        <f>IF(+All!$F820="UNLV",+All!#REF!,IF(+All!$H820="UNLV",+All!#REF!,0))</f>
        <v>0</v>
      </c>
      <c r="AK146" s="707">
        <f>IF(+All!$F820="UNLV",+All!#REF!,IF(+All!$H820="UNLV",+All!#REF!,0))</f>
        <v>0</v>
      </c>
      <c r="AL146" s="81">
        <f>IF(+All!$F820="UNLV",+All!V820,IF(+All!$H820="UNLV",+All!V820,0))</f>
        <v>0</v>
      </c>
      <c r="AM146" s="82">
        <f>IF(+All!$F820="UNLV",+All!W820,IF(+All!$H820="UNLV",+All!W820,0))</f>
        <v>0</v>
      </c>
      <c r="AN146" s="81">
        <f>IF(+All!$F820="UNLV",+All!X820,IF(+All!$H820="UNLV",+All!X820,0))</f>
        <v>0</v>
      </c>
      <c r="AO146" s="83">
        <f>IF(+All!$F820="UNLV",+All!Y820,IF(+All!$H820="UNLV",+All!Y820,0))</f>
        <v>0</v>
      </c>
      <c r="AP146" s="84">
        <f>IF(+All!$F820="UNLV",+All!Z820,IF(+All!$H820="UNLV",+All!Z820,0))</f>
        <v>0</v>
      </c>
      <c r="AQ146" s="480">
        <f>IF(+All!$F820="UNLV",+All!#REF!,IF(+All!$H820="UNLV",+All!#REF!,0))</f>
        <v>0</v>
      </c>
      <c r="AR146" s="482">
        <f>IF(+All!$F820="UNLV",+All!#REF!,IF(+All!$H820="UNLV",+All!#REF!,0))</f>
        <v>0</v>
      </c>
      <c r="AS146" s="483">
        <f>IF(+All!$F820="UNLV",+All!#REF!,IF(+All!$H820="UNLV",+All!#REF!,0))</f>
        <v>0</v>
      </c>
      <c r="AT146" s="483">
        <f>IF(+All!$F820="UNLV",+All!#REF!,IF(+All!$H820="UNLV",+All!#REF!,0))</f>
        <v>0</v>
      </c>
      <c r="AU146" s="482">
        <f>IF(+All!$F820="UNLV",+All!#REF!,IF(+All!$H820="UNLV",+All!#REF!,0))</f>
        <v>0</v>
      </c>
      <c r="AV146" s="483">
        <f>IF(+All!$F820="UNLV",+All!#REF!,IF(+All!$H820="UNLV",+All!#REF!,0))</f>
        <v>0</v>
      </c>
      <c r="AW146" s="484">
        <f>IF(+All!$F820="UNLV",+All!#REF!,IF(+All!$H820="UNLV",+All!#REF!,0))</f>
        <v>0</v>
      </c>
      <c r="AX146" s="483">
        <f>IF(+All!$F820="UNLV",+All!#REF!,IF(+All!$H820="UNLV",+All!#REF!,0))</f>
        <v>0</v>
      </c>
      <c r="AY146" s="88">
        <f>IF(+All!$F820="UNLV",+All!#REF!,IF(+All!$H820="UNLV",+All!#REF!,0))</f>
        <v>0</v>
      </c>
      <c r="AZ146" s="89">
        <f>IF(+All!$F820="UNLV",+All!#REF!,IF(+All!$H820="UNLV",+All!#REF!,0))</f>
        <v>0</v>
      </c>
      <c r="BA146" s="90">
        <f>IF(+All!$F820="UNLV",+All!#REF!,IF(+All!$H820="UNLV",+All!#REF!,0))</f>
        <v>0</v>
      </c>
      <c r="BB146" s="90">
        <f>IF(+All!$F820="UNLV",+All!#REF!,IF(+All!$H820="UNLV",+All!#REF!,0))</f>
        <v>0</v>
      </c>
      <c r="BC146" s="91">
        <f>IF(+All!$F820="UNLV",+All!#REF!,IF(+All!$H820="UNLV",+All!#REF!,0))</f>
        <v>0</v>
      </c>
      <c r="BD146" s="482">
        <f>IF(+All!$F820="UNLV",+All!#REF!,IF(+All!$H820="UNLV",+All!#REF!,0))</f>
        <v>0</v>
      </c>
      <c r="BE146" s="483">
        <f>IF(+All!$F820="UNLV",+All!#REF!,IF(+All!$H820="UNLV",+All!#REF!,0))</f>
        <v>0</v>
      </c>
      <c r="BF146" s="483">
        <f>IF(+All!$F820="UNLV",+All!#REF!,IF(+All!$H820="UNLV",+All!#REF!,0))</f>
        <v>0</v>
      </c>
      <c r="BG146" s="482">
        <f>IF(+All!$F820="UNLV",+All!#REF!,IF(+All!$H820="UNLV",+All!#REF!,0))</f>
        <v>0</v>
      </c>
      <c r="BH146" s="483">
        <f>IF(+All!$F820="UNLV",+All!#REF!,IF(+All!$H820="UNLV",+All!#REF!,0))</f>
        <v>0</v>
      </c>
      <c r="BI146" s="484">
        <f>IF(+All!$F820="UNLV",+All!#REF!,IF(+All!$H820="UNLV",+All!#REF!,0))</f>
        <v>0</v>
      </c>
      <c r="BJ146" s="92">
        <f>IF(+All!$F820="UNLV",+All!#REF!,IF(+All!$H820="UNLV",+All!#REF!,0))</f>
        <v>0</v>
      </c>
      <c r="BK146" s="93">
        <f>IF(+All!$F820="UNLV",+All!#REF!,IF(+All!$H820="UNLV",+All!#REF!,0))</f>
        <v>0</v>
      </c>
    </row>
    <row r="147" spans="1:63" x14ac:dyDescent="0.8">
      <c r="A147" s="52"/>
      <c r="B147" s="53"/>
      <c r="C147" s="54"/>
      <c r="D147" s="55"/>
      <c r="E147" s="709"/>
      <c r="F147" s="1219" t="str">
        <f>F148</f>
        <v>Utah State</v>
      </c>
      <c r="G147" s="1253"/>
      <c r="H147" s="1253"/>
      <c r="I147" s="1254"/>
      <c r="J147" s="705"/>
      <c r="K147" s="709"/>
      <c r="L147" s="58"/>
      <c r="M147" s="59"/>
      <c r="N147" s="705"/>
      <c r="O147" s="9"/>
      <c r="P147" s="9"/>
      <c r="Q147" s="709"/>
      <c r="R147" s="705"/>
      <c r="S147" s="9"/>
      <c r="T147" s="705"/>
      <c r="U147" s="709"/>
      <c r="V147" s="705"/>
      <c r="W147" s="716"/>
      <c r="X147" s="705"/>
      <c r="Y147" s="709"/>
      <c r="Z147" s="705"/>
      <c r="AA147" s="709"/>
      <c r="AB147" s="705"/>
      <c r="AC147" s="709"/>
      <c r="AD147" s="715"/>
      <c r="AE147" s="716"/>
      <c r="AF147" s="715"/>
      <c r="AG147" s="716"/>
      <c r="AH147" s="715"/>
      <c r="AI147" s="716"/>
      <c r="AJ147" s="715"/>
      <c r="AK147" s="716"/>
      <c r="AL147" s="61"/>
      <c r="AM147" s="62"/>
      <c r="AN147" s="62"/>
      <c r="AO147" s="63"/>
      <c r="AP147" s="64"/>
      <c r="AQ147" s="65"/>
      <c r="AR147" s="66"/>
      <c r="AS147" s="67"/>
      <c r="AT147" s="67"/>
      <c r="AU147" s="66"/>
      <c r="AV147" s="67"/>
      <c r="AW147" s="49"/>
      <c r="AX147" s="48"/>
      <c r="AY147" s="66"/>
      <c r="AZ147" s="67"/>
      <c r="BA147" s="49"/>
      <c r="BB147" s="49"/>
      <c r="BC147" s="65"/>
      <c r="BD147" s="66"/>
      <c r="BE147" s="67"/>
      <c r="BF147" s="67"/>
      <c r="BG147" s="66"/>
      <c r="BH147" s="67"/>
      <c r="BI147" s="49"/>
      <c r="BJ147" s="68"/>
      <c r="BK147" s="69"/>
    </row>
    <row r="148" spans="1:63" x14ac:dyDescent="0.8">
      <c r="A148" s="70">
        <f>IF(+All!$F76="Utah State",+All!A76,IF(+All!$H76="Utah State",+All!A76,0))</f>
        <v>1</v>
      </c>
      <c r="B148" s="480" t="str">
        <f>IF(+All!$F76="Utah State",+All!B76,IF(+All!$H76="Utah State",+All!B76,0))</f>
        <v>Sat</v>
      </c>
      <c r="C148" s="72">
        <f>IF(+All!$F76="Utah State",+All!C76,IF(+All!$H76="Utah State",+All!C76,0))</f>
        <v>44443</v>
      </c>
      <c r="D148" s="73">
        <f>IF(+All!$F76="Utah State",+All!D76,IF(+All!$H76="Utah State",+All!D76,0))</f>
        <v>0.95833333333333337</v>
      </c>
      <c r="E148" s="707" t="str">
        <f>IF(+All!$F76="Utah State",+All!E76,IF(+All!$H76="Utah State",+All!E76,0))</f>
        <v>PAC12</v>
      </c>
      <c r="F148" s="75" t="str">
        <f>IF(+All!$F76="Utah State",+All!F76,IF(+All!$H76="Utah State",+All!F76,0))</f>
        <v>Utah State</v>
      </c>
      <c r="G148" s="76" t="str">
        <f>IF(+All!$F76="Utah State",+All!G76,IF(+All!$H76="Utah State",+All!G76,0))</f>
        <v>MWC</v>
      </c>
      <c r="H148" s="75" t="str">
        <f>IF(+All!$F76="Utah State",+All!H76,IF(+All!$H76="Utah State",+All!H76,0))</f>
        <v>Washington State</v>
      </c>
      <c r="I148" s="76" t="str">
        <f>IF(+All!$F76="Utah State",+All!I76,IF(+All!$H76="Utah State",+All!I76,0))</f>
        <v>P12</v>
      </c>
      <c r="J148" s="706" t="str">
        <f>IF(+All!$F76="Utah State",+All!J76,IF(+All!$H76="Utah State",+All!J76,0))</f>
        <v>Washington State</v>
      </c>
      <c r="K148" s="707" t="str">
        <f>IF(+All!$F76="Utah State",+All!K76,IF(+All!$H76="Utah State",+All!K76,0))</f>
        <v>Utah State</v>
      </c>
      <c r="L148" s="78">
        <f>IF(+All!$F76="Utah State",+All!L76,IF(+All!$H76="Utah State",+All!L76,0))</f>
        <v>17</v>
      </c>
      <c r="M148" s="79">
        <f>IF(+All!$F76="Utah State",+All!M76,IF(+All!$H76="Utah State",+All!M76,0))</f>
        <v>66.5</v>
      </c>
      <c r="N148" s="706" t="str">
        <f>IF(+All!$F76="Utah State",+All!N76,IF(+All!$H76="Utah State",+All!N76,0))</f>
        <v>Utah State</v>
      </c>
      <c r="O148" s="708">
        <f>IF(+All!$F76="Utah State",+All!O76,IF(+All!$H76="Utah State",+All!O76,0))</f>
        <v>26</v>
      </c>
      <c r="P148" s="708" t="str">
        <f>IF(+All!$F76="Utah State",+All!P76,IF(+All!$H76="Utah State",+All!P76,0))</f>
        <v>Washington State</v>
      </c>
      <c r="Q148" s="707">
        <f>IF(+All!$F76="Utah State",+All!Q76,IF(+All!$H76="Utah State",+All!Q76,0))</f>
        <v>23</v>
      </c>
      <c r="R148" s="706" t="str">
        <f>IF(+All!$F76="Utah State",+All!R76,IF(+All!$H76="Utah State",+All!R76,0))</f>
        <v>Utah State</v>
      </c>
      <c r="S148" s="708" t="str">
        <f>IF(+All!$F76="Utah State",+All!S76,IF(+All!$H76="Utah State",+All!S76,0))</f>
        <v>Washington State</v>
      </c>
      <c r="T148" s="706" t="str">
        <f>IF(+All!$F76="Utah State",+All!T76,IF(+All!$H76="Utah State",+All!T76,0))</f>
        <v>Utah State</v>
      </c>
      <c r="U148" s="707" t="str">
        <f>IF(+All!$F76="Utah State",+All!U76,IF(+All!$H76="Utah State",+All!U76,0))</f>
        <v>W</v>
      </c>
      <c r="V148" s="706"/>
      <c r="W148" s="707"/>
      <c r="X148" s="706"/>
      <c r="Y148" s="707"/>
      <c r="Z148" s="706"/>
      <c r="AA148" s="707"/>
      <c r="AB148" s="706"/>
      <c r="AC148" s="707"/>
      <c r="AD148" s="706"/>
      <c r="AE148" s="707"/>
      <c r="AF148" s="706"/>
      <c r="AG148" s="707"/>
      <c r="AH148" s="706"/>
      <c r="AI148" s="707"/>
      <c r="AJ148" s="706"/>
      <c r="AK148" s="707"/>
      <c r="AQ148" s="480"/>
      <c r="AR148" s="482"/>
      <c r="AS148" s="483"/>
      <c r="AT148" s="483"/>
      <c r="AU148" s="482"/>
      <c r="AV148" s="483"/>
      <c r="AW148" s="484"/>
      <c r="AX148" s="483"/>
      <c r="AY148" s="88"/>
      <c r="AZ148" s="89"/>
      <c r="BA148" s="90"/>
      <c r="BB148" s="90"/>
      <c r="BC148" s="91"/>
      <c r="BD148" s="482"/>
      <c r="BE148" s="483"/>
      <c r="BF148" s="483"/>
      <c r="BG148" s="482"/>
      <c r="BH148" s="483"/>
      <c r="BI148" s="484"/>
    </row>
    <row r="149" spans="1:63" x14ac:dyDescent="0.8">
      <c r="A149" s="70">
        <f>IF(+All!$F96="Utah State",+All!A96,IF(+All!$H96="Utah State",+All!A96,0))</f>
        <v>2</v>
      </c>
      <c r="B149" s="480" t="str">
        <f>IF(+All!$F96="Utah State",+All!B96,IF(+All!$H96="Utah State",+All!B96,0))</f>
        <v>Fri</v>
      </c>
      <c r="C149" s="72">
        <f>IF(+All!$F96="Utah State",+All!C96,IF(+All!$H96="Utah State",+All!C96,0))</f>
        <v>44449</v>
      </c>
      <c r="D149" s="73">
        <f>IF(+All!$F96="Utah State",+All!D96,IF(+All!$H96="Utah State",+All!D96,0))</f>
        <v>0.875</v>
      </c>
      <c r="E149" s="707" t="str">
        <f>IF(+All!$F96="Utah State",+All!E96,IF(+All!$H96="Utah State",+All!E96,0))</f>
        <v>CBSSN</v>
      </c>
      <c r="F149" s="75" t="str">
        <f>IF(+All!$F96="Utah State",+All!F96,IF(+All!$H96="Utah State",+All!F96,0))</f>
        <v>1AA North Dakota</v>
      </c>
      <c r="G149" s="76" t="str">
        <f>IF(+All!$F96="Utah State",+All!G96,IF(+All!$H96="Utah State",+All!G96,0))</f>
        <v>1AA</v>
      </c>
      <c r="H149" s="75" t="str">
        <f>IF(+All!$F96="Utah State",+All!H96,IF(+All!$H96="Utah State",+All!H96,0))</f>
        <v>Utah State</v>
      </c>
      <c r="I149" s="76" t="str">
        <f>IF(+All!$F96="Utah State",+All!I96,IF(+All!$H96="Utah State",+All!I96,0))</f>
        <v>MWC</v>
      </c>
      <c r="J149" s="706">
        <f>IF(+All!$F96="Utah State",+All!J96,IF(+All!$H96="Utah State",+All!J96,0))</f>
        <v>0</v>
      </c>
      <c r="K149" s="707">
        <f>IF(+All!$F96="Utah State",+All!K96,IF(+All!$H96="Utah State",+All!K96,0))</f>
        <v>0</v>
      </c>
      <c r="L149" s="78">
        <f>IF(+All!$F96="Utah State",+All!L96,IF(+All!$H96="Utah State",+All!L96,0))</f>
        <v>0</v>
      </c>
      <c r="M149" s="79">
        <f>IF(+All!$F96="Utah State",+All!M96,IF(+All!$H96="Utah State",+All!M96,0))</f>
        <v>0</v>
      </c>
      <c r="N149" s="706" t="str">
        <f>IF(+All!$F96="Utah State",+All!N96,IF(+All!$H96="Utah State",+All!N96,0))</f>
        <v>Utah State</v>
      </c>
      <c r="O149" s="708">
        <f>IF(+All!$F96="Utah State",+All!O96,IF(+All!$H96="Utah State",+All!O96,0))</f>
        <v>48</v>
      </c>
      <c r="P149" s="708" t="str">
        <f>IF(+All!$F96="Utah State",+All!P96,IF(+All!$H96="Utah State",+All!P96,0))</f>
        <v>1AA North Dakota</v>
      </c>
      <c r="Q149" s="707">
        <f>IF(+All!$F96="Utah State",+All!Q96,IF(+All!$H96="Utah State",+All!Q96,0))</f>
        <v>24</v>
      </c>
      <c r="R149" s="706">
        <f>IF(+All!$F96="Utah State",+All!R96,IF(+All!$H96="Utah State",+All!R96,0))</f>
        <v>0</v>
      </c>
      <c r="S149" s="708">
        <f>IF(+All!$F96="Utah State",+All!S96,IF(+All!$H96="Utah State",+All!S96,0))</f>
        <v>0</v>
      </c>
      <c r="T149" s="706">
        <f>IF(+All!$F96="Utah State",+All!T96,IF(+All!$H96="Utah State",+All!T96,0))</f>
        <v>0</v>
      </c>
      <c r="U149" s="707">
        <f>IF(+All!$F96="Utah State",+All!U96,IF(+All!$H96="Utah State",+All!U96,0))</f>
        <v>0</v>
      </c>
      <c r="V149" s="706" t="e">
        <f>IF(+All!#REF!="Utah State",+All!#REF!,IF(+All!#REF!="Utah State",+All!#REF!,0))</f>
        <v>#REF!</v>
      </c>
      <c r="W149" s="707" t="e">
        <f>IF(+All!#REF!="Utah State",+All!#REF!,IF(+All!#REF!="Utah State",+All!#REF!,0))</f>
        <v>#REF!</v>
      </c>
      <c r="X149" s="706" t="e">
        <f>IF(+All!#REF!="Utah State",+All!#REF!,IF(+All!#REF!="Utah State",+All!#REF!,0))</f>
        <v>#REF!</v>
      </c>
      <c r="Y149" s="707" t="e">
        <f>IF(+All!#REF!="Utah State",+All!#REF!,IF(+All!#REF!="Utah State",+All!#REF!,0))</f>
        <v>#REF!</v>
      </c>
      <c r="Z149" s="706" t="e">
        <f>IF(+All!#REF!="Utah State",+All!#REF!,IF(+All!#REF!="Utah State",+All!#REF!,0))</f>
        <v>#REF!</v>
      </c>
      <c r="AA149" s="707" t="e">
        <f>IF(+All!#REF!="Utah State",+All!#REF!,IF(+All!#REF!="Utah State",+All!#REF!,0))</f>
        <v>#REF!</v>
      </c>
      <c r="AB149" s="706" t="e">
        <f>IF(+All!#REF!="Utah State",+All!#REF!,IF(+All!#REF!="Utah State",+All!#REF!,0))</f>
        <v>#REF!</v>
      </c>
      <c r="AC149" s="707" t="e">
        <f>IF(+All!#REF!="Utah State",+All!#REF!,IF(+All!#REF!="Utah State",+All!#REF!,0))</f>
        <v>#REF!</v>
      </c>
      <c r="AD149" s="706" t="e">
        <f>IF(+All!#REF!="Utah State",+All!#REF!,IF(+All!#REF!="Utah State",+All!#REF!,0))</f>
        <v>#REF!</v>
      </c>
      <c r="AE149" s="707" t="e">
        <f>IF(+All!#REF!="Utah State",+All!#REF!,IF(+All!#REF!="Utah State",+All!#REF!,0))</f>
        <v>#REF!</v>
      </c>
      <c r="AF149" s="706" t="e">
        <f>IF(+All!#REF!="Utah State",+All!#REF!,IF(+All!#REF!="Utah State",+All!#REF!,0))</f>
        <v>#REF!</v>
      </c>
      <c r="AG149" s="707" t="e">
        <f>IF(+All!#REF!="Utah State",+All!#REF!,IF(+All!#REF!="Utah State",+All!#REF!,0))</f>
        <v>#REF!</v>
      </c>
      <c r="AH149" s="706" t="e">
        <f>IF(+All!#REF!="Utah State",+All!#REF!,IF(+All!#REF!="Utah State",+All!#REF!,0))</f>
        <v>#REF!</v>
      </c>
      <c r="AI149" s="707" t="e">
        <f>IF(+All!#REF!="Utah State",+All!#REF!,IF(+All!#REF!="Utah State",+All!#REF!,0))</f>
        <v>#REF!</v>
      </c>
      <c r="AJ149" s="706" t="e">
        <f>IF(+All!#REF!="Utah State",+All!#REF!,IF(+All!#REF!="Utah State",+All!#REF!,0))</f>
        <v>#REF!</v>
      </c>
      <c r="AK149" s="707" t="e">
        <f>IF(+All!#REF!="Utah State",+All!#REF!,IF(+All!#REF!="Utah State",+All!#REF!,0))</f>
        <v>#REF!</v>
      </c>
      <c r="AL149" s="81" t="e">
        <f>IF(+All!#REF!="Utah State",+All!#REF!,IF(+All!#REF!="Utah State",+All!#REF!,0))</f>
        <v>#REF!</v>
      </c>
      <c r="AM149" s="82" t="e">
        <f>IF(+All!#REF!="Utah State",+All!#REF!,IF(+All!#REF!="Utah State",+All!#REF!,0))</f>
        <v>#REF!</v>
      </c>
      <c r="AN149" s="81" t="e">
        <f>IF(+All!#REF!="Utah State",+All!#REF!,IF(+All!#REF!="Utah State",+All!#REF!,0))</f>
        <v>#REF!</v>
      </c>
      <c r="AO149" s="83" t="e">
        <f>IF(+All!#REF!="Utah State",+All!#REF!,IF(+All!#REF!="Utah State",+All!#REF!,0))</f>
        <v>#REF!</v>
      </c>
      <c r="AP149" s="84" t="e">
        <f>IF(+All!#REF!="Utah State",+All!#REF!,IF(+All!#REF!="Utah State",+All!#REF!,0))</f>
        <v>#REF!</v>
      </c>
      <c r="AQ149" s="480" t="e">
        <f>IF(+All!#REF!="Utah State",+All!#REF!,IF(+All!#REF!="Utah State",+All!#REF!,0))</f>
        <v>#REF!</v>
      </c>
      <c r="AR149" s="482" t="e">
        <f>IF(+All!#REF!="Utah State",+All!#REF!,IF(+All!#REF!="Utah State",+All!#REF!,0))</f>
        <v>#REF!</v>
      </c>
      <c r="AS149" s="483" t="e">
        <f>IF(+All!#REF!="Utah State",+All!#REF!,IF(+All!#REF!="Utah State",+All!#REF!,0))</f>
        <v>#REF!</v>
      </c>
      <c r="AT149" s="483" t="e">
        <f>IF(+All!#REF!="Utah State",+All!#REF!,IF(+All!#REF!="Utah State",+All!#REF!,0))</f>
        <v>#REF!</v>
      </c>
      <c r="AU149" s="482" t="e">
        <f>IF(+All!#REF!="Utah State",+All!#REF!,IF(+All!#REF!="Utah State",+All!#REF!,0))</f>
        <v>#REF!</v>
      </c>
      <c r="AV149" s="483" t="e">
        <f>IF(+All!#REF!="Utah State",+All!#REF!,IF(+All!#REF!="Utah State",+All!#REF!,0))</f>
        <v>#REF!</v>
      </c>
      <c r="AW149" s="484" t="e">
        <f>IF(+All!#REF!="Utah State",+All!#REF!,IF(+All!#REF!="Utah State",+All!#REF!,0))</f>
        <v>#REF!</v>
      </c>
      <c r="AX149" s="483" t="e">
        <f>IF(+All!#REF!="Utah State",+All!#REF!,IF(+All!#REF!="Utah State",+All!#REF!,0))</f>
        <v>#REF!</v>
      </c>
      <c r="AY149" s="88" t="e">
        <f>IF(+All!#REF!="Utah State",+All!#REF!,IF(+All!#REF!="Utah State",+All!#REF!,0))</f>
        <v>#REF!</v>
      </c>
      <c r="AZ149" s="89" t="e">
        <f>IF(+All!#REF!="Utah State",+All!#REF!,IF(+All!#REF!="Utah State",+All!#REF!,0))</f>
        <v>#REF!</v>
      </c>
      <c r="BA149" s="90" t="e">
        <f>IF(+All!#REF!="Utah State",+All!#REF!,IF(+All!#REF!="Utah State",+All!#REF!,0))</f>
        <v>#REF!</v>
      </c>
      <c r="BB149" s="90" t="e">
        <f>IF(+All!#REF!="Utah State",+All!#REF!,IF(+All!#REF!="Utah State",+All!#REF!,0))</f>
        <v>#REF!</v>
      </c>
      <c r="BC149" s="91" t="e">
        <f>IF(+All!#REF!="Utah State",+All!#REF!,IF(+All!#REF!="Utah State",+All!#REF!,0))</f>
        <v>#REF!</v>
      </c>
      <c r="BD149" s="482" t="e">
        <f>IF(+All!#REF!="Utah State",+All!#REF!,IF(+All!#REF!="Utah State",+All!#REF!,0))</f>
        <v>#REF!</v>
      </c>
      <c r="BE149" s="483" t="e">
        <f>IF(+All!#REF!="Utah State",+All!#REF!,IF(+All!#REF!="Utah State",+All!#REF!,0))</f>
        <v>#REF!</v>
      </c>
      <c r="BF149" s="483" t="e">
        <f>IF(+All!#REF!="Utah State",+All!#REF!,IF(+All!#REF!="Utah State",+All!#REF!,0))</f>
        <v>#REF!</v>
      </c>
      <c r="BG149" s="482" t="e">
        <f>IF(+All!#REF!="Utah State",+All!#REF!,IF(+All!#REF!="Utah State",+All!#REF!,0))</f>
        <v>#REF!</v>
      </c>
      <c r="BH149" s="483" t="e">
        <f>IF(+All!#REF!="Utah State",+All!#REF!,IF(+All!#REF!="Utah State",+All!#REF!,0))</f>
        <v>#REF!</v>
      </c>
      <c r="BI149" s="484" t="e">
        <f>IF(+All!#REF!="Utah State",+All!#REF!,IF(+All!#REF!="Utah State",+All!#REF!,0))</f>
        <v>#REF!</v>
      </c>
      <c r="BJ149" s="92" t="e">
        <f>IF(+All!#REF!="Utah State",+All!#REF!,IF(+All!#REF!="Utah State",+All!#REF!,0))</f>
        <v>#REF!</v>
      </c>
      <c r="BK149" s="93" t="e">
        <f>IF(+All!#REF!="Utah State",+All!#REF!,IF(+All!#REF!="Utah State",+All!#REF!,0))</f>
        <v>#REF!</v>
      </c>
    </row>
    <row r="150" spans="1:63" x14ac:dyDescent="0.8">
      <c r="A150" s="70">
        <f>IF(+All!$F221="Utah State",+All!A221,IF(+All!$H221="Utah State",+All!A221,0))</f>
        <v>3</v>
      </c>
      <c r="B150" s="480" t="str">
        <f>IF(+All!$F221="Utah State",+All!B221,IF(+All!$H221="Utah State",+All!B221,0))</f>
        <v>Sat</v>
      </c>
      <c r="C150" s="72">
        <f>IF(+All!$F221="Utah State",+All!C221,IF(+All!$H221="Utah State",+All!C221,0))</f>
        <v>44457</v>
      </c>
      <c r="D150" s="73">
        <f>IF(+All!$F221="Utah State",+All!D221,IF(+All!$H221="Utah State",+All!D221,0))</f>
        <v>0.8125</v>
      </c>
      <c r="E150" s="707" t="str">
        <f>IF(+All!$F221="Utah State",+All!E221,IF(+All!$H221="Utah State",+All!E221,0))</f>
        <v>FS2</v>
      </c>
      <c r="F150" s="75" t="str">
        <f>IF(+All!$F221="Utah State",+All!F221,IF(+All!$H221="Utah State",+All!F221,0))</f>
        <v>Utah State</v>
      </c>
      <c r="G150" s="76" t="str">
        <f>IF(+All!$F221="Utah State",+All!G221,IF(+All!$H221="Utah State",+All!G221,0))</f>
        <v>MWC</v>
      </c>
      <c r="H150" s="75" t="str">
        <f>IF(+All!$F221="Utah State",+All!H221,IF(+All!$H221="Utah State",+All!H221,0))</f>
        <v>Air Force</v>
      </c>
      <c r="I150" s="76" t="str">
        <f>IF(+All!$F221="Utah State",+All!I221,IF(+All!$H221="Utah State",+All!I221,0))</f>
        <v>MWC</v>
      </c>
      <c r="J150" s="706" t="str">
        <f>IF(+All!$F221="Utah State",+All!J221,IF(+All!$H221="Utah State",+All!J221,0))</f>
        <v>Air Force</v>
      </c>
      <c r="K150" s="707" t="str">
        <f>IF(+All!$F221="Utah State",+All!K221,IF(+All!$H221="Utah State",+All!K221,0))</f>
        <v>Utah State</v>
      </c>
      <c r="L150" s="78">
        <f>IF(+All!$F221="Utah State",+All!L221,IF(+All!$H221="Utah State",+All!L221,0))</f>
        <v>8</v>
      </c>
      <c r="M150" s="79">
        <f>IF(+All!$F221="Utah State",+All!M221,IF(+All!$H221="Utah State",+All!M221,0))</f>
        <v>53.5</v>
      </c>
      <c r="N150" s="706" t="str">
        <f>IF(+All!$F221="Utah State",+All!N221,IF(+All!$H221="Utah State",+All!N221,0))</f>
        <v>Utah State</v>
      </c>
      <c r="O150" s="708">
        <f>IF(+All!$F221="Utah State",+All!O221,IF(+All!$H221="Utah State",+All!O221,0))</f>
        <v>49</v>
      </c>
      <c r="P150" s="708" t="str">
        <f>IF(+All!$F221="Utah State",+All!P221,IF(+All!$H221="Utah State",+All!P221,0))</f>
        <v>Air Force</v>
      </c>
      <c r="Q150" s="707">
        <f>IF(+All!$F221="Utah State",+All!Q221,IF(+All!$H221="Utah State",+All!Q221,0))</f>
        <v>45</v>
      </c>
      <c r="R150" s="706" t="str">
        <f>IF(+All!$F221="Utah State",+All!R221,IF(+All!$H221="Utah State",+All!R221,0))</f>
        <v>Utah State</v>
      </c>
      <c r="S150" s="708" t="str">
        <f>IF(+All!$F221="Utah State",+All!S221,IF(+All!$H221="Utah State",+All!S221,0))</f>
        <v>Air Force</v>
      </c>
      <c r="T150" s="706" t="str">
        <f>IF(+All!$F221="Utah State",+All!T221,IF(+All!$H221="Utah State",+All!T221,0))</f>
        <v>Utah State</v>
      </c>
      <c r="U150" s="707" t="str">
        <f>IF(+All!$F221="Utah State",+All!U221,IF(+All!$H221="Utah State",+All!U221,0))</f>
        <v>W</v>
      </c>
      <c r="V150" s="706" t="e">
        <f>IF(+All!#REF!="Utah State",+All!#REF!,IF(+All!#REF!="Utah State",+All!#REF!,0))</f>
        <v>#REF!</v>
      </c>
      <c r="W150" s="707" t="e">
        <f>IF(+All!#REF!="Utah State",+All!#REF!,IF(+All!#REF!="Utah State",+All!#REF!,0))</f>
        <v>#REF!</v>
      </c>
      <c r="X150" s="706" t="e">
        <f>IF(+All!#REF!="Utah State",+All!#REF!,IF(+All!#REF!="Utah State",+All!#REF!,0))</f>
        <v>#REF!</v>
      </c>
      <c r="Y150" s="707" t="e">
        <f>IF(+All!#REF!="Utah State",+All!#REF!,IF(+All!#REF!="Utah State",+All!#REF!,0))</f>
        <v>#REF!</v>
      </c>
      <c r="Z150" s="706" t="e">
        <f>IF(+All!#REF!="Utah State",+All!#REF!,IF(+All!#REF!="Utah State",+All!#REF!,0))</f>
        <v>#REF!</v>
      </c>
      <c r="AA150" s="707" t="e">
        <f>IF(+All!#REF!="Utah State",+All!#REF!,IF(+All!#REF!="Utah State",+All!#REF!,0))</f>
        <v>#REF!</v>
      </c>
      <c r="AB150" s="706" t="e">
        <f>IF(+All!#REF!="Utah State",+All!#REF!,IF(+All!#REF!="Utah State",+All!#REF!,0))</f>
        <v>#REF!</v>
      </c>
      <c r="AC150" s="707" t="e">
        <f>IF(+All!#REF!="Utah State",+All!#REF!,IF(+All!#REF!="Utah State",+All!#REF!,0))</f>
        <v>#REF!</v>
      </c>
      <c r="AD150" s="706" t="e">
        <f>IF(+All!#REF!="Utah State",+All!#REF!,IF(+All!#REF!="Utah State",+All!#REF!,0))</f>
        <v>#REF!</v>
      </c>
      <c r="AE150" s="707" t="e">
        <f>IF(+All!#REF!="Utah State",+All!#REF!,IF(+All!#REF!="Utah State",+All!#REF!,0))</f>
        <v>#REF!</v>
      </c>
      <c r="AF150" s="706" t="e">
        <f>IF(+All!#REF!="Utah State",+All!#REF!,IF(+All!#REF!="Utah State",+All!#REF!,0))</f>
        <v>#REF!</v>
      </c>
      <c r="AG150" s="707" t="e">
        <f>IF(+All!#REF!="Utah State",+All!#REF!,IF(+All!#REF!="Utah State",+All!#REF!,0))</f>
        <v>#REF!</v>
      </c>
      <c r="AH150" s="706" t="e">
        <f>IF(+All!#REF!="Utah State",+All!#REF!,IF(+All!#REF!="Utah State",+All!#REF!,0))</f>
        <v>#REF!</v>
      </c>
      <c r="AI150" s="707" t="e">
        <f>IF(+All!#REF!="Utah State",+All!#REF!,IF(+All!#REF!="Utah State",+All!#REF!,0))</f>
        <v>#REF!</v>
      </c>
      <c r="AJ150" s="706" t="e">
        <f>IF(+All!#REF!="Utah State",+All!#REF!,IF(+All!#REF!="Utah State",+All!#REF!,0))</f>
        <v>#REF!</v>
      </c>
      <c r="AK150" s="707" t="e">
        <f>IF(+All!#REF!="Utah State",+All!#REF!,IF(+All!#REF!="Utah State",+All!#REF!,0))</f>
        <v>#REF!</v>
      </c>
      <c r="AL150" s="81" t="e">
        <f>IF(+All!#REF!="Utah State",+All!#REF!,IF(+All!#REF!="Utah State",+All!#REF!,0))</f>
        <v>#REF!</v>
      </c>
      <c r="AM150" s="82" t="e">
        <f>IF(+All!#REF!="Utah State",+All!#REF!,IF(+All!#REF!="Utah State",+All!#REF!,0))</f>
        <v>#REF!</v>
      </c>
      <c r="AN150" s="81" t="e">
        <f>IF(+All!#REF!="Utah State",+All!#REF!,IF(+All!#REF!="Utah State",+All!#REF!,0))</f>
        <v>#REF!</v>
      </c>
      <c r="AO150" s="83" t="e">
        <f>IF(+All!#REF!="Utah State",+All!#REF!,IF(+All!#REF!="Utah State",+All!#REF!,0))</f>
        <v>#REF!</v>
      </c>
      <c r="AP150" s="84" t="e">
        <f>IF(+All!#REF!="Utah State",+All!#REF!,IF(+All!#REF!="Utah State",+All!#REF!,0))</f>
        <v>#REF!</v>
      </c>
      <c r="AQ150" s="480" t="e">
        <f>IF(+All!#REF!="Utah State",+All!#REF!,IF(+All!#REF!="Utah State",+All!#REF!,0))</f>
        <v>#REF!</v>
      </c>
      <c r="AR150" s="482" t="e">
        <f>IF(+All!#REF!="Utah State",+All!#REF!,IF(+All!#REF!="Utah State",+All!#REF!,0))</f>
        <v>#REF!</v>
      </c>
      <c r="AS150" s="483" t="e">
        <f>IF(+All!#REF!="Utah State",+All!#REF!,IF(+All!#REF!="Utah State",+All!#REF!,0))</f>
        <v>#REF!</v>
      </c>
      <c r="AT150" s="483" t="e">
        <f>IF(+All!#REF!="Utah State",+All!#REF!,IF(+All!#REF!="Utah State",+All!#REF!,0))</f>
        <v>#REF!</v>
      </c>
      <c r="AU150" s="482" t="e">
        <f>IF(+All!#REF!="Utah State",+All!#REF!,IF(+All!#REF!="Utah State",+All!#REF!,0))</f>
        <v>#REF!</v>
      </c>
      <c r="AV150" s="483" t="e">
        <f>IF(+All!#REF!="Utah State",+All!#REF!,IF(+All!#REF!="Utah State",+All!#REF!,0))</f>
        <v>#REF!</v>
      </c>
      <c r="AW150" s="484" t="e">
        <f>IF(+All!#REF!="Utah State",+All!#REF!,IF(+All!#REF!="Utah State",+All!#REF!,0))</f>
        <v>#REF!</v>
      </c>
      <c r="AX150" s="483" t="e">
        <f>IF(+All!#REF!="Utah State",+All!#REF!,IF(+All!#REF!="Utah State",+All!#REF!,0))</f>
        <v>#REF!</v>
      </c>
      <c r="AY150" s="88" t="e">
        <f>IF(+All!#REF!="Utah State",+All!#REF!,IF(+All!#REF!="Utah State",+All!#REF!,0))</f>
        <v>#REF!</v>
      </c>
      <c r="AZ150" s="89" t="e">
        <f>IF(+All!#REF!="Utah State",+All!#REF!,IF(+All!#REF!="Utah State",+All!#REF!,0))</f>
        <v>#REF!</v>
      </c>
      <c r="BA150" s="90" t="e">
        <f>IF(+All!#REF!="Utah State",+All!#REF!,IF(+All!#REF!="Utah State",+All!#REF!,0))</f>
        <v>#REF!</v>
      </c>
      <c r="BB150" s="90" t="e">
        <f>IF(+All!#REF!="Utah State",+All!#REF!,IF(+All!#REF!="Utah State",+All!#REF!,0))</f>
        <v>#REF!</v>
      </c>
      <c r="BC150" s="91" t="e">
        <f>IF(+All!#REF!="Utah State",+All!#REF!,IF(+All!#REF!="Utah State",+All!#REF!,0))</f>
        <v>#REF!</v>
      </c>
      <c r="BD150" s="482" t="e">
        <f>IF(+All!#REF!="Utah State",+All!#REF!,IF(+All!#REF!="Utah State",+All!#REF!,0))</f>
        <v>#REF!</v>
      </c>
      <c r="BE150" s="483" t="e">
        <f>IF(+All!#REF!="Utah State",+All!#REF!,IF(+All!#REF!="Utah State",+All!#REF!,0))</f>
        <v>#REF!</v>
      </c>
      <c r="BF150" s="483" t="e">
        <f>IF(+All!#REF!="Utah State",+All!#REF!,IF(+All!#REF!="Utah State",+All!#REF!,0))</f>
        <v>#REF!</v>
      </c>
      <c r="BG150" s="482" t="e">
        <f>IF(+All!#REF!="Utah State",+All!#REF!,IF(+All!#REF!="Utah State",+All!#REF!,0))</f>
        <v>#REF!</v>
      </c>
      <c r="BH150" s="483" t="e">
        <f>IF(+All!#REF!="Utah State",+All!#REF!,IF(+All!#REF!="Utah State",+All!#REF!,0))</f>
        <v>#REF!</v>
      </c>
      <c r="BI150" s="484" t="e">
        <f>IF(+All!#REF!="Utah State",+All!#REF!,IF(+All!#REF!="Utah State",+All!#REF!,0))</f>
        <v>#REF!</v>
      </c>
      <c r="BJ150" s="92" t="e">
        <f>IF(+All!#REF!="Utah State",+All!#REF!,IF(+All!#REF!="Utah State",+All!#REF!,0))</f>
        <v>#REF!</v>
      </c>
      <c r="BK150" s="93" t="e">
        <f>IF(+All!#REF!="Utah State",+All!#REF!,IF(+All!#REF!="Utah State",+All!#REF!,0))</f>
        <v>#REF!</v>
      </c>
    </row>
    <row r="151" spans="1:63" x14ac:dyDescent="0.8">
      <c r="A151" s="70">
        <f>IF(+All!$F306="Utah State",+All!A306,IF(+All!$H306="Utah State",+All!A306,0))</f>
        <v>4</v>
      </c>
      <c r="B151" s="480" t="str">
        <f>IF(+All!$F306="Utah State",+All!B306,IF(+All!$H306="Utah State",+All!B306,0))</f>
        <v>Sat</v>
      </c>
      <c r="C151" s="72">
        <f>IF(+All!$F306="Utah State",+All!C306,IF(+All!$H306="Utah State",+All!C306,0))</f>
        <v>44464</v>
      </c>
      <c r="D151" s="73">
        <f>IF(+All!$F306="Utah State",+All!D306,IF(+All!$H306="Utah State",+All!D306,0))</f>
        <v>0.5</v>
      </c>
      <c r="E151" s="707" t="str">
        <f>IF(+All!$F306="Utah State",+All!E306,IF(+All!$H306="Utah State",+All!E306,0))</f>
        <v>CBS</v>
      </c>
      <c r="F151" s="75" t="str">
        <f>IF(+All!$F306="Utah State",+All!F306,IF(+All!$H306="Utah State",+All!F306,0))</f>
        <v>Utah State</v>
      </c>
      <c r="G151" s="76" t="str">
        <f>IF(+All!$F306="Utah State",+All!G306,IF(+All!$H306="Utah State",+All!G306,0))</f>
        <v>MWC</v>
      </c>
      <c r="H151" s="75" t="str">
        <f>IF(+All!$F306="Utah State",+All!H306,IF(+All!$H306="Utah State",+All!H306,0))</f>
        <v>Boise State</v>
      </c>
      <c r="I151" s="76" t="str">
        <f>IF(+All!$F306="Utah State",+All!I306,IF(+All!$H306="Utah State",+All!I306,0))</f>
        <v>MWC</v>
      </c>
      <c r="J151" s="706" t="str">
        <f>IF(+All!$F306="Utah State",+All!J306,IF(+All!$H306="Utah State",+All!J306,0))</f>
        <v>Boise State</v>
      </c>
      <c r="K151" s="707" t="str">
        <f>IF(+All!$F306="Utah State",+All!K306,IF(+All!$H306="Utah State",+All!K306,0))</f>
        <v>Utah State</v>
      </c>
      <c r="L151" s="78">
        <f>IF(+All!$F306="Utah State",+All!L306,IF(+All!$H306="Utah State",+All!L306,0))</f>
        <v>9.5</v>
      </c>
      <c r="M151" s="79">
        <f>IF(+All!$F306="Utah State",+All!M306,IF(+All!$H306="Utah State",+All!M306,0))</f>
        <v>69.5</v>
      </c>
      <c r="N151" s="706" t="str">
        <f>IF(+All!$F306="Utah State",+All!N306,IF(+All!$H306="Utah State",+All!N306,0))</f>
        <v>Boise State</v>
      </c>
      <c r="O151" s="708">
        <f>IF(+All!$F306="Utah State",+All!O306,IF(+All!$H306="Utah State",+All!O306,0))</f>
        <v>27</v>
      </c>
      <c r="P151" s="708" t="str">
        <f>IF(+All!$F306="Utah State",+All!P306,IF(+All!$H306="Utah State",+All!P306,0))</f>
        <v>Utah State</v>
      </c>
      <c r="Q151" s="707">
        <f>IF(+All!$F306="Utah State",+All!Q306,IF(+All!$H306="Utah State",+All!Q306,0))</f>
        <v>3</v>
      </c>
      <c r="R151" s="706" t="str">
        <f>IF(+All!$F306="Utah State",+All!R306,IF(+All!$H306="Utah State",+All!R306,0))</f>
        <v>Boise State</v>
      </c>
      <c r="S151" s="708" t="str">
        <f>IF(+All!$F306="Utah State",+All!S306,IF(+All!$H306="Utah State",+All!S306,0))</f>
        <v>Utah State</v>
      </c>
      <c r="T151" s="706" t="str">
        <f>IF(+All!$F306="Utah State",+All!T306,IF(+All!$H306="Utah State",+All!T306,0))</f>
        <v>Boise State</v>
      </c>
      <c r="U151" s="707" t="str">
        <f>IF(+All!$F306="Utah State",+All!U306,IF(+All!$H306="Utah State",+All!U306,0))</f>
        <v>W</v>
      </c>
      <c r="V151" s="706" t="e">
        <f>IF(+All!#REF!="Utah State",+All!#REF!,IF(+All!#REF!="Utah State",+All!#REF!,0))</f>
        <v>#REF!</v>
      </c>
      <c r="W151" s="707" t="e">
        <f>IF(+All!#REF!="Utah State",+All!#REF!,IF(+All!#REF!="Utah State",+All!#REF!,0))</f>
        <v>#REF!</v>
      </c>
      <c r="X151" s="706" t="e">
        <f>IF(+All!#REF!="Utah State",+All!#REF!,IF(+All!#REF!="Utah State",+All!#REF!,0))</f>
        <v>#REF!</v>
      </c>
      <c r="Y151" s="707" t="e">
        <f>IF(+All!#REF!="Utah State",+All!#REF!,IF(+All!#REF!="Utah State",+All!#REF!,0))</f>
        <v>#REF!</v>
      </c>
      <c r="Z151" s="706" t="e">
        <f>IF(+All!#REF!="Utah State",+All!#REF!,IF(+All!#REF!="Utah State",+All!#REF!,0))</f>
        <v>#REF!</v>
      </c>
      <c r="AA151" s="707" t="e">
        <f>IF(+All!#REF!="Utah State",+All!#REF!,IF(+All!#REF!="Utah State",+All!#REF!,0))</f>
        <v>#REF!</v>
      </c>
      <c r="AB151" s="706" t="e">
        <f>IF(+All!#REF!="Utah State",+All!#REF!,IF(+All!#REF!="Utah State",+All!#REF!,0))</f>
        <v>#REF!</v>
      </c>
      <c r="AC151" s="707" t="e">
        <f>IF(+All!#REF!="Utah State",+All!#REF!,IF(+All!#REF!="Utah State",+All!#REF!,0))</f>
        <v>#REF!</v>
      </c>
      <c r="AD151" s="706" t="e">
        <f>IF(+All!#REF!="Utah State",+All!#REF!,IF(+All!#REF!="Utah State",+All!#REF!,0))</f>
        <v>#REF!</v>
      </c>
      <c r="AE151" s="707" t="e">
        <f>IF(+All!#REF!="Utah State",+All!#REF!,IF(+All!#REF!="Utah State",+All!#REF!,0))</f>
        <v>#REF!</v>
      </c>
      <c r="AF151" s="706" t="e">
        <f>IF(+All!#REF!="Utah State",+All!#REF!,IF(+All!#REF!="Utah State",+All!#REF!,0))</f>
        <v>#REF!</v>
      </c>
      <c r="AG151" s="707" t="e">
        <f>IF(+All!#REF!="Utah State",+All!#REF!,IF(+All!#REF!="Utah State",+All!#REF!,0))</f>
        <v>#REF!</v>
      </c>
      <c r="AH151" s="706" t="e">
        <f>IF(+All!#REF!="Utah State",+All!#REF!,IF(+All!#REF!="Utah State",+All!#REF!,0))</f>
        <v>#REF!</v>
      </c>
      <c r="AI151" s="707" t="e">
        <f>IF(+All!#REF!="Utah State",+All!#REF!,IF(+All!#REF!="Utah State",+All!#REF!,0))</f>
        <v>#REF!</v>
      </c>
      <c r="AJ151" s="706" t="e">
        <f>IF(+All!#REF!="Utah State",+All!#REF!,IF(+All!#REF!="Utah State",+All!#REF!,0))</f>
        <v>#REF!</v>
      </c>
      <c r="AK151" s="707" t="e">
        <f>IF(+All!#REF!="Utah State",+All!#REF!,IF(+All!#REF!="Utah State",+All!#REF!,0))</f>
        <v>#REF!</v>
      </c>
      <c r="AL151" s="81" t="e">
        <f>IF(+All!#REF!="Utah State",+All!#REF!,IF(+All!#REF!="Utah State",+All!#REF!,0))</f>
        <v>#REF!</v>
      </c>
      <c r="AM151" s="82" t="e">
        <f>IF(+All!#REF!="Utah State",+All!#REF!,IF(+All!#REF!="Utah State",+All!#REF!,0))</f>
        <v>#REF!</v>
      </c>
      <c r="AN151" s="81" t="e">
        <f>IF(+All!#REF!="Utah State",+All!#REF!,IF(+All!#REF!="Utah State",+All!#REF!,0))</f>
        <v>#REF!</v>
      </c>
      <c r="AO151" s="83" t="e">
        <f>IF(+All!#REF!="Utah State",+All!#REF!,IF(+All!#REF!="Utah State",+All!#REF!,0))</f>
        <v>#REF!</v>
      </c>
      <c r="AP151" s="84" t="e">
        <f>IF(+All!#REF!="Utah State",+All!#REF!,IF(+All!#REF!="Utah State",+All!#REF!,0))</f>
        <v>#REF!</v>
      </c>
      <c r="AQ151" s="480" t="e">
        <f>IF(+All!#REF!="Utah State",+All!#REF!,IF(+All!#REF!="Utah State",+All!#REF!,0))</f>
        <v>#REF!</v>
      </c>
      <c r="AR151" s="482" t="e">
        <f>IF(+All!#REF!="Utah State",+All!#REF!,IF(+All!#REF!="Utah State",+All!#REF!,0))</f>
        <v>#REF!</v>
      </c>
      <c r="AS151" s="483" t="e">
        <f>IF(+All!#REF!="Utah State",+All!#REF!,IF(+All!#REF!="Utah State",+All!#REF!,0))</f>
        <v>#REF!</v>
      </c>
      <c r="AT151" s="483" t="e">
        <f>IF(+All!#REF!="Utah State",+All!#REF!,IF(+All!#REF!="Utah State",+All!#REF!,0))</f>
        <v>#REF!</v>
      </c>
      <c r="AU151" s="482" t="e">
        <f>IF(+All!#REF!="Utah State",+All!#REF!,IF(+All!#REF!="Utah State",+All!#REF!,0))</f>
        <v>#REF!</v>
      </c>
      <c r="AV151" s="483" t="e">
        <f>IF(+All!#REF!="Utah State",+All!#REF!,IF(+All!#REF!="Utah State",+All!#REF!,0))</f>
        <v>#REF!</v>
      </c>
      <c r="AW151" s="484" t="e">
        <f>IF(+All!#REF!="Utah State",+All!#REF!,IF(+All!#REF!="Utah State",+All!#REF!,0))</f>
        <v>#REF!</v>
      </c>
      <c r="AX151" s="483" t="e">
        <f>IF(+All!#REF!="Utah State",+All!#REF!,IF(+All!#REF!="Utah State",+All!#REF!,0))</f>
        <v>#REF!</v>
      </c>
      <c r="AY151" s="88" t="e">
        <f>IF(+All!#REF!="Utah State",+All!#REF!,IF(+All!#REF!="Utah State",+All!#REF!,0))</f>
        <v>#REF!</v>
      </c>
      <c r="AZ151" s="89" t="e">
        <f>IF(+All!#REF!="Utah State",+All!#REF!,IF(+All!#REF!="Utah State",+All!#REF!,0))</f>
        <v>#REF!</v>
      </c>
      <c r="BA151" s="90" t="e">
        <f>IF(+All!#REF!="Utah State",+All!#REF!,IF(+All!#REF!="Utah State",+All!#REF!,0))</f>
        <v>#REF!</v>
      </c>
      <c r="BB151" s="90" t="e">
        <f>IF(+All!#REF!="Utah State",+All!#REF!,IF(+All!#REF!="Utah State",+All!#REF!,0))</f>
        <v>#REF!</v>
      </c>
      <c r="BC151" s="91" t="e">
        <f>IF(+All!#REF!="Utah State",+All!#REF!,IF(+All!#REF!="Utah State",+All!#REF!,0))</f>
        <v>#REF!</v>
      </c>
      <c r="BD151" s="482" t="e">
        <f>IF(+All!#REF!="Utah State",+All!#REF!,IF(+All!#REF!="Utah State",+All!#REF!,0))</f>
        <v>#REF!</v>
      </c>
      <c r="BE151" s="483" t="e">
        <f>IF(+All!#REF!="Utah State",+All!#REF!,IF(+All!#REF!="Utah State",+All!#REF!,0))</f>
        <v>#REF!</v>
      </c>
      <c r="BF151" s="483" t="e">
        <f>IF(+All!#REF!="Utah State",+All!#REF!,IF(+All!#REF!="Utah State",+All!#REF!,0))</f>
        <v>#REF!</v>
      </c>
      <c r="BG151" s="482" t="e">
        <f>IF(+All!#REF!="Utah State",+All!#REF!,IF(+All!#REF!="Utah State",+All!#REF!,0))</f>
        <v>#REF!</v>
      </c>
      <c r="BH151" s="483" t="e">
        <f>IF(+All!#REF!="Utah State",+All!#REF!,IF(+All!#REF!="Utah State",+All!#REF!,0))</f>
        <v>#REF!</v>
      </c>
      <c r="BI151" s="484" t="e">
        <f>IF(+All!#REF!="Utah State",+All!#REF!,IF(+All!#REF!="Utah State",+All!#REF!,0))</f>
        <v>#REF!</v>
      </c>
      <c r="BJ151" s="92" t="e">
        <f>IF(+All!#REF!="Utah State",+All!#REF!,IF(+All!#REF!="Utah State",+All!#REF!,0))</f>
        <v>#REF!</v>
      </c>
      <c r="BK151" s="93" t="e">
        <f>IF(+All!#REF!="Utah State",+All!#REF!,IF(+All!#REF!="Utah State",+All!#REF!,0))</f>
        <v>#REF!</v>
      </c>
    </row>
    <row r="152" spans="1:63" x14ac:dyDescent="0.8">
      <c r="A152" s="70">
        <f>IF(+All!$F331="Utah State",+All!A331,IF(+All!$H331="Utah State",+All!A331,0))</f>
        <v>5</v>
      </c>
      <c r="B152" s="480" t="str">
        <f>IF(+All!$F331="Utah State",+All!B331,IF(+All!$H331="Utah State",+All!B331,0))</f>
        <v>Fri</v>
      </c>
      <c r="C152" s="72">
        <f>IF(+All!$F331="Utah State",+All!C331,IF(+All!$H331="Utah State",+All!C331,0))</f>
        <v>44470</v>
      </c>
      <c r="D152" s="73">
        <f>IF(+All!$F331="Utah State",+All!D331,IF(+All!$H331="Utah State",+All!D331,0))</f>
        <v>0.875</v>
      </c>
      <c r="E152" s="707" t="str">
        <f>IF(+All!$F331="Utah State",+All!E331,IF(+All!$H331="Utah State",+All!E331,0))</f>
        <v>CBSSN</v>
      </c>
      <c r="F152" s="75" t="str">
        <f>IF(+All!$F331="Utah State",+All!F331,IF(+All!$H331="Utah State",+All!F331,0))</f>
        <v>BYU</v>
      </c>
      <c r="G152" s="76" t="str">
        <f>IF(+All!$F331="Utah State",+All!G331,IF(+All!$H331="Utah State",+All!G331,0))</f>
        <v>Ind</v>
      </c>
      <c r="H152" s="75" t="str">
        <f>IF(+All!$F331="Utah State",+All!H331,IF(+All!$H331="Utah State",+All!H331,0))</f>
        <v>Utah State</v>
      </c>
      <c r="I152" s="76" t="str">
        <f>IF(+All!$F331="Utah State",+All!I331,IF(+All!$H331="Utah State",+All!I331,0))</f>
        <v>MWC</v>
      </c>
      <c r="J152" s="706" t="str">
        <f>IF(+All!$F331="Utah State",+All!J331,IF(+All!$H331="Utah State",+All!J331,0))</f>
        <v>BYU</v>
      </c>
      <c r="K152" s="707" t="str">
        <f>IF(+All!$F331="Utah State",+All!K331,IF(+All!$H331="Utah State",+All!K331,0))</f>
        <v>Utah State</v>
      </c>
      <c r="L152" s="78">
        <f>IF(+All!$F331="Utah State",+All!L331,IF(+All!$H331="Utah State",+All!L331,0))</f>
        <v>9</v>
      </c>
      <c r="M152" s="79">
        <f>IF(+All!$F331="Utah State",+All!M331,IF(+All!$H331="Utah State",+All!M331,0))</f>
        <v>62</v>
      </c>
      <c r="N152" s="706" t="str">
        <f>IF(+All!$F331="Utah State",+All!N331,IF(+All!$H331="Utah State",+All!N331,0))</f>
        <v>BYU</v>
      </c>
      <c r="O152" s="708">
        <f>IF(+All!$F331="Utah State",+All!O331,IF(+All!$H331="Utah State",+All!O331,0))</f>
        <v>34</v>
      </c>
      <c r="P152" s="708" t="str">
        <f>IF(+All!$F331="Utah State",+All!P331,IF(+All!$H331="Utah State",+All!P331,0))</f>
        <v>Utah State</v>
      </c>
      <c r="Q152" s="707">
        <f>IF(+All!$F331="Utah State",+All!Q331,IF(+All!$H331="Utah State",+All!Q331,0))</f>
        <v>20</v>
      </c>
      <c r="R152" s="706" t="str">
        <f>IF(+All!$F331="Utah State",+All!R331,IF(+All!$H331="Utah State",+All!R331,0))</f>
        <v>BYU</v>
      </c>
      <c r="S152" s="708" t="str">
        <f>IF(+All!$F331="Utah State",+All!S331,IF(+All!$H331="Utah State",+All!S331,0))</f>
        <v>Utah State</v>
      </c>
      <c r="T152" s="706" t="str">
        <f>IF(+All!$F331="Utah State",+All!T331,IF(+All!$H331="Utah State",+All!T331,0))</f>
        <v>BYU</v>
      </c>
      <c r="U152" s="707" t="str">
        <f>IF(+All!$F331="Utah State",+All!U331,IF(+All!$H331="Utah State",+All!U331,0))</f>
        <v>W</v>
      </c>
      <c r="V152" s="706" t="e">
        <f>IF(+All!#REF!="Utah State",+All!#REF!,IF(+All!#REF!="Utah State",+All!#REF!,0))</f>
        <v>#REF!</v>
      </c>
      <c r="W152" s="707" t="e">
        <f>IF(+All!#REF!="Utah State",+All!#REF!,IF(+All!#REF!="Utah State",+All!#REF!,0))</f>
        <v>#REF!</v>
      </c>
      <c r="X152" s="706" t="e">
        <f>IF(+All!#REF!="Utah State",+All!#REF!,IF(+All!#REF!="Utah State",+All!#REF!,0))</f>
        <v>#REF!</v>
      </c>
      <c r="Y152" s="707" t="e">
        <f>IF(+All!#REF!="Utah State",+All!#REF!,IF(+All!#REF!="Utah State",+All!#REF!,0))</f>
        <v>#REF!</v>
      </c>
      <c r="Z152" s="706" t="e">
        <f>IF(+All!#REF!="Utah State",+All!#REF!,IF(+All!#REF!="Utah State",+All!#REF!,0))</f>
        <v>#REF!</v>
      </c>
      <c r="AA152" s="707" t="e">
        <f>IF(+All!#REF!="Utah State",+All!#REF!,IF(+All!#REF!="Utah State",+All!#REF!,0))</f>
        <v>#REF!</v>
      </c>
      <c r="AB152" s="706" t="e">
        <f>IF(+All!#REF!="Utah State",+All!#REF!,IF(+All!#REF!="Utah State",+All!#REF!,0))</f>
        <v>#REF!</v>
      </c>
      <c r="AC152" s="707" t="e">
        <f>IF(+All!#REF!="Utah State",+All!#REF!,IF(+All!#REF!="Utah State",+All!#REF!,0))</f>
        <v>#REF!</v>
      </c>
      <c r="AD152" s="706" t="e">
        <f>IF(+All!#REF!="Utah State",+All!#REF!,IF(+All!#REF!="Utah State",+All!#REF!,0))</f>
        <v>#REF!</v>
      </c>
      <c r="AE152" s="707" t="e">
        <f>IF(+All!#REF!="Utah State",+All!#REF!,IF(+All!#REF!="Utah State",+All!#REF!,0))</f>
        <v>#REF!</v>
      </c>
      <c r="AF152" s="706" t="e">
        <f>IF(+All!#REF!="Utah State",+All!#REF!,IF(+All!#REF!="Utah State",+All!#REF!,0))</f>
        <v>#REF!</v>
      </c>
      <c r="AG152" s="707" t="e">
        <f>IF(+All!#REF!="Utah State",+All!#REF!,IF(+All!#REF!="Utah State",+All!#REF!,0))</f>
        <v>#REF!</v>
      </c>
      <c r="AH152" s="706" t="e">
        <f>IF(+All!#REF!="Utah State",+All!#REF!,IF(+All!#REF!="Utah State",+All!#REF!,0))</f>
        <v>#REF!</v>
      </c>
      <c r="AI152" s="707" t="e">
        <f>IF(+All!#REF!="Utah State",+All!#REF!,IF(+All!#REF!="Utah State",+All!#REF!,0))</f>
        <v>#REF!</v>
      </c>
      <c r="AJ152" s="706" t="e">
        <f>IF(+All!#REF!="Utah State",+All!#REF!,IF(+All!#REF!="Utah State",+All!#REF!,0))</f>
        <v>#REF!</v>
      </c>
      <c r="AK152" s="707" t="e">
        <f>IF(+All!#REF!="Utah State",+All!#REF!,IF(+All!#REF!="Utah State",+All!#REF!,0))</f>
        <v>#REF!</v>
      </c>
      <c r="AL152" s="81" t="e">
        <f>IF(+All!#REF!="Utah State",+All!#REF!,IF(+All!#REF!="Utah State",+All!#REF!,0))</f>
        <v>#REF!</v>
      </c>
      <c r="AM152" s="82" t="e">
        <f>IF(+All!#REF!="Utah State",+All!#REF!,IF(+All!#REF!="Utah State",+All!#REF!,0))</f>
        <v>#REF!</v>
      </c>
      <c r="AN152" s="81" t="e">
        <f>IF(+All!#REF!="Utah State",+All!#REF!,IF(+All!#REF!="Utah State",+All!#REF!,0))</f>
        <v>#REF!</v>
      </c>
      <c r="AO152" s="83" t="e">
        <f>IF(+All!#REF!="Utah State",+All!#REF!,IF(+All!#REF!="Utah State",+All!#REF!,0))</f>
        <v>#REF!</v>
      </c>
      <c r="AP152" s="84" t="e">
        <f>IF(+All!#REF!="Utah State",+All!#REF!,IF(+All!#REF!="Utah State",+All!#REF!,0))</f>
        <v>#REF!</v>
      </c>
      <c r="AQ152" s="480" t="e">
        <f>IF(+All!#REF!="Utah State",+All!#REF!,IF(+All!#REF!="Utah State",+All!#REF!,0))</f>
        <v>#REF!</v>
      </c>
      <c r="AR152" s="482" t="e">
        <f>IF(+All!#REF!="Utah State",+All!#REF!,IF(+All!#REF!="Utah State",+All!#REF!,0))</f>
        <v>#REF!</v>
      </c>
      <c r="AS152" s="483" t="e">
        <f>IF(+All!#REF!="Utah State",+All!#REF!,IF(+All!#REF!="Utah State",+All!#REF!,0))</f>
        <v>#REF!</v>
      </c>
      <c r="AT152" s="483" t="e">
        <f>IF(+All!#REF!="Utah State",+All!#REF!,IF(+All!#REF!="Utah State",+All!#REF!,0))</f>
        <v>#REF!</v>
      </c>
      <c r="AU152" s="482" t="e">
        <f>IF(+All!#REF!="Utah State",+All!#REF!,IF(+All!#REF!="Utah State",+All!#REF!,0))</f>
        <v>#REF!</v>
      </c>
      <c r="AV152" s="483" t="e">
        <f>IF(+All!#REF!="Utah State",+All!#REF!,IF(+All!#REF!="Utah State",+All!#REF!,0))</f>
        <v>#REF!</v>
      </c>
      <c r="AW152" s="484" t="e">
        <f>IF(+All!#REF!="Utah State",+All!#REF!,IF(+All!#REF!="Utah State",+All!#REF!,0))</f>
        <v>#REF!</v>
      </c>
      <c r="AX152" s="483" t="e">
        <f>IF(+All!#REF!="Utah State",+All!#REF!,IF(+All!#REF!="Utah State",+All!#REF!,0))</f>
        <v>#REF!</v>
      </c>
      <c r="AY152" s="88" t="e">
        <f>IF(+All!#REF!="Utah State",+All!#REF!,IF(+All!#REF!="Utah State",+All!#REF!,0))</f>
        <v>#REF!</v>
      </c>
      <c r="AZ152" s="89" t="e">
        <f>IF(+All!#REF!="Utah State",+All!#REF!,IF(+All!#REF!="Utah State",+All!#REF!,0))</f>
        <v>#REF!</v>
      </c>
      <c r="BA152" s="90" t="e">
        <f>IF(+All!#REF!="Utah State",+All!#REF!,IF(+All!#REF!="Utah State",+All!#REF!,0))</f>
        <v>#REF!</v>
      </c>
      <c r="BB152" s="90" t="e">
        <f>IF(+All!#REF!="Utah State",+All!#REF!,IF(+All!#REF!="Utah State",+All!#REF!,0))</f>
        <v>#REF!</v>
      </c>
      <c r="BC152" s="91" t="e">
        <f>IF(+All!#REF!="Utah State",+All!#REF!,IF(+All!#REF!="Utah State",+All!#REF!,0))</f>
        <v>#REF!</v>
      </c>
      <c r="BD152" s="482" t="e">
        <f>IF(+All!#REF!="Utah State",+All!#REF!,IF(+All!#REF!="Utah State",+All!#REF!,0))</f>
        <v>#REF!</v>
      </c>
      <c r="BE152" s="483" t="e">
        <f>IF(+All!#REF!="Utah State",+All!#REF!,IF(+All!#REF!="Utah State",+All!#REF!,0))</f>
        <v>#REF!</v>
      </c>
      <c r="BF152" s="483" t="e">
        <f>IF(+All!#REF!="Utah State",+All!#REF!,IF(+All!#REF!="Utah State",+All!#REF!,0))</f>
        <v>#REF!</v>
      </c>
      <c r="BG152" s="482" t="e">
        <f>IF(+All!#REF!="Utah State",+All!#REF!,IF(+All!#REF!="Utah State",+All!#REF!,0))</f>
        <v>#REF!</v>
      </c>
      <c r="BH152" s="483" t="e">
        <f>IF(+All!#REF!="Utah State",+All!#REF!,IF(+All!#REF!="Utah State",+All!#REF!,0))</f>
        <v>#REF!</v>
      </c>
      <c r="BI152" s="484" t="e">
        <f>IF(+All!#REF!="Utah State",+All!#REF!,IF(+All!#REF!="Utah State",+All!#REF!,0))</f>
        <v>#REF!</v>
      </c>
      <c r="BJ152" s="92" t="e">
        <f>IF(+All!#REF!="Utah State",+All!#REF!,IF(+All!#REF!="Utah State",+All!#REF!,0))</f>
        <v>#REF!</v>
      </c>
      <c r="BK152" s="93" t="e">
        <f>IF(+All!#REF!="Utah State",+All!#REF!,IF(+All!#REF!="Utah State",+All!#REF!,0))</f>
        <v>#REF!</v>
      </c>
    </row>
    <row r="153" spans="1:63" x14ac:dyDescent="0.8">
      <c r="A153" s="70">
        <f>IF(+All!$F474="Utah State",+All!A474,IF(+All!$H474="Utah State",+All!A474,0))</f>
        <v>6</v>
      </c>
      <c r="B153" s="480" t="str">
        <f>IF(+All!$F474="Utah State",+All!B474,IF(+All!$H474="Utah State",+All!B474,0))</f>
        <v>Sat</v>
      </c>
      <c r="C153" s="72">
        <f>IF(+All!$F474="Utah State",+All!C474,IF(+All!$H474="Utah State",+All!C474,0))</f>
        <v>44478</v>
      </c>
      <c r="D153" s="73">
        <f>IF(+All!$F474="Utah State",+All!D474,IF(+All!$H474="Utah State",+All!D474,0))</f>
        <v>0</v>
      </c>
      <c r="E153" s="707">
        <f>IF(+All!$F474="Utah State",+All!E474,IF(+All!$H474="Utah State",+All!E474,0))</f>
        <v>0</v>
      </c>
      <c r="F153" s="75" t="str">
        <f>IF(+All!$F474="Utah State",+All!F474,IF(+All!$H474="Utah State",+All!F474,0))</f>
        <v>Utah State</v>
      </c>
      <c r="G153" s="76" t="str">
        <f>IF(+All!$F474="Utah State",+All!G474,IF(+All!$H474="Utah State",+All!G474,0))</f>
        <v>MWC</v>
      </c>
      <c r="H153" s="75" t="str">
        <f>IF(+All!$F474="Utah State",+All!H474,IF(+All!$H474="Utah State",+All!H474,0))</f>
        <v>Open</v>
      </c>
      <c r="I153" s="76" t="str">
        <f>IF(+All!$F474="Utah State",+All!I474,IF(+All!$H474="Utah State",+All!I474,0))</f>
        <v>ZZZ</v>
      </c>
      <c r="J153" s="706">
        <f>IF(+All!$F474="Utah State",+All!J474,IF(+All!$H474="Utah State",+All!J474,0))</f>
        <v>0</v>
      </c>
      <c r="K153" s="707" t="str">
        <f>IF(+All!$F474="Utah State",+All!K474,IF(+All!$H474="Utah State",+All!K474,0))</f>
        <v>Utah State</v>
      </c>
      <c r="L153" s="78">
        <f>IF(+All!$F474="Utah State",+All!L474,IF(+All!$H474="Utah State",+All!L474,0))</f>
        <v>0</v>
      </c>
      <c r="M153" s="79">
        <f>IF(+All!$F474="Utah State",+All!M474,IF(+All!$H474="Utah State",+All!M474,0))</f>
        <v>0</v>
      </c>
      <c r="N153" s="706">
        <f>IF(+All!$F474="Utah State",+All!N474,IF(+All!$H474="Utah State",+All!N474,0))</f>
        <v>0</v>
      </c>
      <c r="O153" s="708">
        <f>IF(+All!$F474="Utah State",+All!O474,IF(+All!$H474="Utah State",+All!O474,0))</f>
        <v>0</v>
      </c>
      <c r="P153" s="708">
        <f>IF(+All!$F474="Utah State",+All!P474,IF(+All!$H474="Utah State",+All!P474,0))</f>
        <v>0</v>
      </c>
      <c r="Q153" s="707">
        <f>IF(+All!$F474="Utah State",+All!Q474,IF(+All!$H474="Utah State",+All!Q474,0))</f>
        <v>0</v>
      </c>
      <c r="R153" s="706">
        <f>IF(+All!$F474="Utah State",+All!R474,IF(+All!$H474="Utah State",+All!R474,0))</f>
        <v>0</v>
      </c>
      <c r="S153" s="708">
        <f>IF(+All!$F474="Utah State",+All!S474,IF(+All!$H474="Utah State",+All!S474,0))</f>
        <v>0</v>
      </c>
      <c r="T153" s="706">
        <f>IF(+All!$F474="Utah State",+All!T474,IF(+All!$H474="Utah State",+All!T474,0))</f>
        <v>0</v>
      </c>
      <c r="U153" s="707">
        <f>IF(+All!$F474="Utah State",+All!U474,IF(+All!$H474="Utah State",+All!U474,0))</f>
        <v>0</v>
      </c>
      <c r="V153" s="706" t="e">
        <f>IF(+All!#REF!="Utah State",+All!#REF!,IF(+All!#REF!="Utah State",+All!#REF!,0))</f>
        <v>#REF!</v>
      </c>
      <c r="W153" s="707" t="e">
        <f>IF(+All!#REF!="Utah State",+All!#REF!,IF(+All!#REF!="Utah State",+All!#REF!,0))</f>
        <v>#REF!</v>
      </c>
      <c r="X153" s="706" t="e">
        <f>IF(+All!#REF!="Utah State",+All!#REF!,IF(+All!#REF!="Utah State",+All!#REF!,0))</f>
        <v>#REF!</v>
      </c>
      <c r="Y153" s="707" t="e">
        <f>IF(+All!#REF!="Utah State",+All!#REF!,IF(+All!#REF!="Utah State",+All!#REF!,0))</f>
        <v>#REF!</v>
      </c>
      <c r="Z153" s="706" t="e">
        <f>IF(+All!#REF!="Utah State",+All!#REF!,IF(+All!#REF!="Utah State",+All!#REF!,0))</f>
        <v>#REF!</v>
      </c>
      <c r="AA153" s="707" t="e">
        <f>IF(+All!#REF!="Utah State",+All!#REF!,IF(+All!#REF!="Utah State",+All!#REF!,0))</f>
        <v>#REF!</v>
      </c>
      <c r="AB153" s="706" t="e">
        <f>IF(+All!#REF!="Utah State",+All!#REF!,IF(+All!#REF!="Utah State",+All!#REF!,0))</f>
        <v>#REF!</v>
      </c>
      <c r="AC153" s="707" t="e">
        <f>IF(+All!#REF!="Utah State",+All!#REF!,IF(+All!#REF!="Utah State",+All!#REF!,0))</f>
        <v>#REF!</v>
      </c>
      <c r="AD153" s="706" t="e">
        <f>IF(+All!#REF!="Utah State",+All!#REF!,IF(+All!#REF!="Utah State",+All!#REF!,0))</f>
        <v>#REF!</v>
      </c>
      <c r="AE153" s="707" t="e">
        <f>IF(+All!#REF!="Utah State",+All!#REF!,IF(+All!#REF!="Utah State",+All!#REF!,0))</f>
        <v>#REF!</v>
      </c>
      <c r="AF153" s="706" t="e">
        <f>IF(+All!#REF!="Utah State",+All!#REF!,IF(+All!#REF!="Utah State",+All!#REF!,0))</f>
        <v>#REF!</v>
      </c>
      <c r="AG153" s="707" t="e">
        <f>IF(+All!#REF!="Utah State",+All!#REF!,IF(+All!#REF!="Utah State",+All!#REF!,0))</f>
        <v>#REF!</v>
      </c>
      <c r="AH153" s="706" t="e">
        <f>IF(+All!#REF!="Utah State",+All!#REF!,IF(+All!#REF!="Utah State",+All!#REF!,0))</f>
        <v>#REF!</v>
      </c>
      <c r="AI153" s="707" t="e">
        <f>IF(+All!#REF!="Utah State",+All!#REF!,IF(+All!#REF!="Utah State",+All!#REF!,0))</f>
        <v>#REF!</v>
      </c>
      <c r="AJ153" s="706" t="e">
        <f>IF(+All!#REF!="Utah State",+All!#REF!,IF(+All!#REF!="Utah State",+All!#REF!,0))</f>
        <v>#REF!</v>
      </c>
      <c r="AK153" s="707" t="e">
        <f>IF(+All!#REF!="Utah State",+All!#REF!,IF(+All!#REF!="Utah State",+All!#REF!,0))</f>
        <v>#REF!</v>
      </c>
      <c r="AL153" s="81" t="e">
        <f>IF(+All!#REF!="Utah State",+All!#REF!,IF(+All!#REF!="Utah State",+All!#REF!,0))</f>
        <v>#REF!</v>
      </c>
      <c r="AM153" s="82" t="e">
        <f>IF(+All!#REF!="Utah State",+All!#REF!,IF(+All!#REF!="Utah State",+All!#REF!,0))</f>
        <v>#REF!</v>
      </c>
      <c r="AN153" s="81" t="e">
        <f>IF(+All!#REF!="Utah State",+All!#REF!,IF(+All!#REF!="Utah State",+All!#REF!,0))</f>
        <v>#REF!</v>
      </c>
      <c r="AO153" s="83" t="e">
        <f>IF(+All!#REF!="Utah State",+All!#REF!,IF(+All!#REF!="Utah State",+All!#REF!,0))</f>
        <v>#REF!</v>
      </c>
      <c r="AP153" s="84" t="e">
        <f>IF(+All!#REF!="Utah State",+All!#REF!,IF(+All!#REF!="Utah State",+All!#REF!,0))</f>
        <v>#REF!</v>
      </c>
      <c r="AQ153" s="480" t="e">
        <f>IF(+All!#REF!="Utah State",+All!#REF!,IF(+All!#REF!="Utah State",+All!#REF!,0))</f>
        <v>#REF!</v>
      </c>
      <c r="AR153" s="482" t="e">
        <f>IF(+All!#REF!="Utah State",+All!#REF!,IF(+All!#REF!="Utah State",+All!#REF!,0))</f>
        <v>#REF!</v>
      </c>
      <c r="AS153" s="483" t="e">
        <f>IF(+All!#REF!="Utah State",+All!#REF!,IF(+All!#REF!="Utah State",+All!#REF!,0))</f>
        <v>#REF!</v>
      </c>
      <c r="AT153" s="483" t="e">
        <f>IF(+All!#REF!="Utah State",+All!#REF!,IF(+All!#REF!="Utah State",+All!#REF!,0))</f>
        <v>#REF!</v>
      </c>
      <c r="AU153" s="482" t="e">
        <f>IF(+All!#REF!="Utah State",+All!#REF!,IF(+All!#REF!="Utah State",+All!#REF!,0))</f>
        <v>#REF!</v>
      </c>
      <c r="AV153" s="483" t="e">
        <f>IF(+All!#REF!="Utah State",+All!#REF!,IF(+All!#REF!="Utah State",+All!#REF!,0))</f>
        <v>#REF!</v>
      </c>
      <c r="AW153" s="484" t="e">
        <f>IF(+All!#REF!="Utah State",+All!#REF!,IF(+All!#REF!="Utah State",+All!#REF!,0))</f>
        <v>#REF!</v>
      </c>
      <c r="AX153" s="483" t="e">
        <f>IF(+All!#REF!="Utah State",+All!#REF!,IF(+All!#REF!="Utah State",+All!#REF!,0))</f>
        <v>#REF!</v>
      </c>
      <c r="AY153" s="88" t="e">
        <f>IF(+All!#REF!="Utah State",+All!#REF!,IF(+All!#REF!="Utah State",+All!#REF!,0))</f>
        <v>#REF!</v>
      </c>
      <c r="AZ153" s="89" t="e">
        <f>IF(+All!#REF!="Utah State",+All!#REF!,IF(+All!#REF!="Utah State",+All!#REF!,0))</f>
        <v>#REF!</v>
      </c>
      <c r="BA153" s="90" t="e">
        <f>IF(+All!#REF!="Utah State",+All!#REF!,IF(+All!#REF!="Utah State",+All!#REF!,0))</f>
        <v>#REF!</v>
      </c>
      <c r="BB153" s="90" t="e">
        <f>IF(+All!#REF!="Utah State",+All!#REF!,IF(+All!#REF!="Utah State",+All!#REF!,0))</f>
        <v>#REF!</v>
      </c>
      <c r="BC153" s="91" t="e">
        <f>IF(+All!#REF!="Utah State",+All!#REF!,IF(+All!#REF!="Utah State",+All!#REF!,0))</f>
        <v>#REF!</v>
      </c>
      <c r="BD153" s="482" t="e">
        <f>IF(+All!#REF!="Utah State",+All!#REF!,IF(+All!#REF!="Utah State",+All!#REF!,0))</f>
        <v>#REF!</v>
      </c>
      <c r="BE153" s="483" t="e">
        <f>IF(+All!#REF!="Utah State",+All!#REF!,IF(+All!#REF!="Utah State",+All!#REF!,0))</f>
        <v>#REF!</v>
      </c>
      <c r="BF153" s="483" t="e">
        <f>IF(+All!#REF!="Utah State",+All!#REF!,IF(+All!#REF!="Utah State",+All!#REF!,0))</f>
        <v>#REF!</v>
      </c>
      <c r="BG153" s="482" t="e">
        <f>IF(+All!#REF!="Utah State",+All!#REF!,IF(+All!#REF!="Utah State",+All!#REF!,0))</f>
        <v>#REF!</v>
      </c>
      <c r="BH153" s="483" t="e">
        <f>IF(+All!#REF!="Utah State",+All!#REF!,IF(+All!#REF!="Utah State",+All!#REF!,0))</f>
        <v>#REF!</v>
      </c>
      <c r="BI153" s="484" t="e">
        <f>IF(+All!#REF!="Utah State",+All!#REF!,IF(+All!#REF!="Utah State",+All!#REF!,0))</f>
        <v>#REF!</v>
      </c>
      <c r="BJ153" s="92" t="e">
        <f>IF(+All!#REF!="Utah State",+All!#REF!,IF(+All!#REF!="Utah State",+All!#REF!,0))</f>
        <v>#REF!</v>
      </c>
      <c r="BK153" s="93" t="e">
        <f>IF(+All!#REF!="Utah State",+All!#REF!,IF(+All!#REF!="Utah State",+All!#REF!,0))</f>
        <v>#REF!</v>
      </c>
    </row>
    <row r="154" spans="1:63" x14ac:dyDescent="0.8">
      <c r="A154" s="70">
        <f>IF(+All!$F513="Utah State",+All!A513,IF(+All!$H513="Utah State",+All!A513,0))</f>
        <v>7</v>
      </c>
      <c r="B154" s="480" t="str">
        <f>IF(+All!$F513="Utah State",+All!B513,IF(+All!$H513="Utah State",+All!B513,0))</f>
        <v>Sat</v>
      </c>
      <c r="C154" s="72">
        <f>IF(+All!$F513="Utah State",+All!C513,IF(+All!$H513="Utah State",+All!C513,0))</f>
        <v>44485</v>
      </c>
      <c r="D154" s="73">
        <f>IF(+All!$F513="Utah State",+All!D513,IF(+All!$H513="Utah State",+All!D513,0))</f>
        <v>0.79166666666666663</v>
      </c>
      <c r="E154" s="707" t="str">
        <f>IF(+All!$F513="Utah State",+All!E513,IF(+All!$H513="Utah State",+All!E513,0))</f>
        <v>CBSSN</v>
      </c>
      <c r="F154" s="75" t="str">
        <f>IF(+All!$F513="Utah State",+All!F513,IF(+All!$H513="Utah State",+All!F513,0))</f>
        <v>Utah State</v>
      </c>
      <c r="G154" s="76" t="str">
        <f>IF(+All!$F513="Utah State",+All!G513,IF(+All!$H513="Utah State",+All!G513,0))</f>
        <v>MWC</v>
      </c>
      <c r="H154" s="75" t="str">
        <f>IF(+All!$F513="Utah State",+All!H513,IF(+All!$H513="Utah State",+All!H513,0))</f>
        <v>UNLV</v>
      </c>
      <c r="I154" s="76" t="str">
        <f>IF(+All!$F513="Utah State",+All!I513,IF(+All!$H513="Utah State",+All!I513,0))</f>
        <v>MWC</v>
      </c>
      <c r="J154" s="706" t="str">
        <f>IF(+All!$F513="Utah State",+All!J513,IF(+All!$H513="Utah State",+All!J513,0))</f>
        <v>Utah State</v>
      </c>
      <c r="K154" s="707" t="str">
        <f>IF(+All!$F513="Utah State",+All!K513,IF(+All!$H513="Utah State",+All!K513,0))</f>
        <v>UNLV</v>
      </c>
      <c r="L154" s="78">
        <f>IF(+All!$F513="Utah State",+All!L513,IF(+All!$H513="Utah State",+All!L513,0))</f>
        <v>7</v>
      </c>
      <c r="M154" s="79">
        <f>IF(+All!$F513="Utah State",+All!M513,IF(+All!$H513="Utah State",+All!M513,0))</f>
        <v>62</v>
      </c>
      <c r="N154" s="706" t="str">
        <f>IF(+All!$F513="Utah State",+All!N513,IF(+All!$H513="Utah State",+All!N513,0))</f>
        <v>Utah State</v>
      </c>
      <c r="O154" s="708">
        <f>IF(+All!$F513="Utah State",+All!O513,IF(+All!$H513="Utah State",+All!O513,0))</f>
        <v>28</v>
      </c>
      <c r="P154" s="708" t="str">
        <f>IF(+All!$F513="Utah State",+All!P513,IF(+All!$H513="Utah State",+All!P513,0))</f>
        <v>UNLV</v>
      </c>
      <c r="Q154" s="707">
        <f>IF(+All!$F513="Utah State",+All!Q513,IF(+All!$H513="Utah State",+All!Q513,0))</f>
        <v>24</v>
      </c>
      <c r="R154" s="706" t="str">
        <f>IF(+All!$F513="Utah State",+All!R513,IF(+All!$H513="Utah State",+All!R513,0))</f>
        <v>UNLV</v>
      </c>
      <c r="S154" s="708" t="str">
        <f>IF(+All!$F513="Utah State",+All!S513,IF(+All!$H513="Utah State",+All!S513,0))</f>
        <v>Utah State</v>
      </c>
      <c r="T154" s="706" t="str">
        <f>IF(+All!$F513="Utah State",+All!T513,IF(+All!$H513="Utah State",+All!T513,0))</f>
        <v>Utah State</v>
      </c>
      <c r="U154" s="707" t="str">
        <f>IF(+All!$F513="Utah State",+All!U513,IF(+All!$H513="Utah State",+All!U513,0))</f>
        <v>L</v>
      </c>
      <c r="V154" s="706" t="e">
        <f>IF(+All!#REF!="Utah State",+All!#REF!,IF(+All!#REF!="Utah State",+All!#REF!,0))</f>
        <v>#REF!</v>
      </c>
      <c r="W154" s="707" t="e">
        <f>IF(+All!#REF!="Utah State",+All!#REF!,IF(+All!#REF!="Utah State",+All!#REF!,0))</f>
        <v>#REF!</v>
      </c>
      <c r="X154" s="706" t="e">
        <f>IF(+All!#REF!="Utah State",+All!#REF!,IF(+All!#REF!="Utah State",+All!#REF!,0))</f>
        <v>#REF!</v>
      </c>
      <c r="Y154" s="707" t="e">
        <f>IF(+All!#REF!="Utah State",+All!#REF!,IF(+All!#REF!="Utah State",+All!#REF!,0))</f>
        <v>#REF!</v>
      </c>
      <c r="Z154" s="706" t="e">
        <f>IF(+All!#REF!="Utah State",+All!#REF!,IF(+All!#REF!="Utah State",+All!#REF!,0))</f>
        <v>#REF!</v>
      </c>
      <c r="AA154" s="707" t="e">
        <f>IF(+All!#REF!="Utah State",+All!#REF!,IF(+All!#REF!="Utah State",+All!#REF!,0))</f>
        <v>#REF!</v>
      </c>
      <c r="AB154" s="706" t="e">
        <f>IF(+All!#REF!="Utah State",+All!#REF!,IF(+All!#REF!="Utah State",+All!#REF!,0))</f>
        <v>#REF!</v>
      </c>
      <c r="AC154" s="707" t="e">
        <f>IF(+All!#REF!="Utah State",+All!#REF!,IF(+All!#REF!="Utah State",+All!#REF!,0))</f>
        <v>#REF!</v>
      </c>
      <c r="AD154" s="706" t="e">
        <f>IF(+All!#REF!="Utah State",+All!#REF!,IF(+All!#REF!="Utah State",+All!#REF!,0))</f>
        <v>#REF!</v>
      </c>
      <c r="AE154" s="707" t="e">
        <f>IF(+All!#REF!="Utah State",+All!#REF!,IF(+All!#REF!="Utah State",+All!#REF!,0))</f>
        <v>#REF!</v>
      </c>
      <c r="AF154" s="706" t="e">
        <f>IF(+All!#REF!="Utah State",+All!#REF!,IF(+All!#REF!="Utah State",+All!#REF!,0))</f>
        <v>#REF!</v>
      </c>
      <c r="AG154" s="707" t="e">
        <f>IF(+All!#REF!="Utah State",+All!#REF!,IF(+All!#REF!="Utah State",+All!#REF!,0))</f>
        <v>#REF!</v>
      </c>
      <c r="AH154" s="706" t="e">
        <f>IF(+All!#REF!="Utah State",+All!#REF!,IF(+All!#REF!="Utah State",+All!#REF!,0))</f>
        <v>#REF!</v>
      </c>
      <c r="AI154" s="707" t="e">
        <f>IF(+All!#REF!="Utah State",+All!#REF!,IF(+All!#REF!="Utah State",+All!#REF!,0))</f>
        <v>#REF!</v>
      </c>
      <c r="AJ154" s="706" t="e">
        <f>IF(+All!#REF!="Utah State",+All!#REF!,IF(+All!#REF!="Utah State",+All!#REF!,0))</f>
        <v>#REF!</v>
      </c>
      <c r="AK154" s="707" t="e">
        <f>IF(+All!#REF!="Utah State",+All!#REF!,IF(+All!#REF!="Utah State",+All!#REF!,0))</f>
        <v>#REF!</v>
      </c>
      <c r="AL154" s="81" t="e">
        <f>IF(+All!#REF!="Utah State",+All!#REF!,IF(+All!#REF!="Utah State",+All!#REF!,0))</f>
        <v>#REF!</v>
      </c>
      <c r="AM154" s="82" t="e">
        <f>IF(+All!#REF!="Utah State",+All!#REF!,IF(+All!#REF!="Utah State",+All!#REF!,0))</f>
        <v>#REF!</v>
      </c>
      <c r="AN154" s="81" t="e">
        <f>IF(+All!#REF!="Utah State",+All!#REF!,IF(+All!#REF!="Utah State",+All!#REF!,0))</f>
        <v>#REF!</v>
      </c>
      <c r="AO154" s="83" t="e">
        <f>IF(+All!#REF!="Utah State",+All!#REF!,IF(+All!#REF!="Utah State",+All!#REF!,0))</f>
        <v>#REF!</v>
      </c>
      <c r="AP154" s="84" t="e">
        <f>IF(+All!#REF!="Utah State",+All!#REF!,IF(+All!#REF!="Utah State",+All!#REF!,0))</f>
        <v>#REF!</v>
      </c>
      <c r="AQ154" s="480" t="e">
        <f>IF(+All!#REF!="Utah State",+All!#REF!,IF(+All!#REF!="Utah State",+All!#REF!,0))</f>
        <v>#REF!</v>
      </c>
      <c r="AR154" s="482" t="e">
        <f>IF(+All!#REF!="Utah State",+All!#REF!,IF(+All!#REF!="Utah State",+All!#REF!,0))</f>
        <v>#REF!</v>
      </c>
      <c r="AS154" s="483" t="e">
        <f>IF(+All!#REF!="Utah State",+All!#REF!,IF(+All!#REF!="Utah State",+All!#REF!,0))</f>
        <v>#REF!</v>
      </c>
      <c r="AT154" s="483" t="e">
        <f>IF(+All!#REF!="Utah State",+All!#REF!,IF(+All!#REF!="Utah State",+All!#REF!,0))</f>
        <v>#REF!</v>
      </c>
      <c r="AU154" s="482" t="e">
        <f>IF(+All!#REF!="Utah State",+All!#REF!,IF(+All!#REF!="Utah State",+All!#REF!,0))</f>
        <v>#REF!</v>
      </c>
      <c r="AV154" s="483" t="e">
        <f>IF(+All!#REF!="Utah State",+All!#REF!,IF(+All!#REF!="Utah State",+All!#REF!,0))</f>
        <v>#REF!</v>
      </c>
      <c r="AW154" s="484" t="e">
        <f>IF(+All!#REF!="Utah State",+All!#REF!,IF(+All!#REF!="Utah State",+All!#REF!,0))</f>
        <v>#REF!</v>
      </c>
      <c r="AX154" s="483" t="e">
        <f>IF(+All!#REF!="Utah State",+All!#REF!,IF(+All!#REF!="Utah State",+All!#REF!,0))</f>
        <v>#REF!</v>
      </c>
      <c r="AY154" s="88" t="e">
        <f>IF(+All!#REF!="Utah State",+All!#REF!,IF(+All!#REF!="Utah State",+All!#REF!,0))</f>
        <v>#REF!</v>
      </c>
      <c r="AZ154" s="89" t="e">
        <f>IF(+All!#REF!="Utah State",+All!#REF!,IF(+All!#REF!="Utah State",+All!#REF!,0))</f>
        <v>#REF!</v>
      </c>
      <c r="BA154" s="90" t="e">
        <f>IF(+All!#REF!="Utah State",+All!#REF!,IF(+All!#REF!="Utah State",+All!#REF!,0))</f>
        <v>#REF!</v>
      </c>
      <c r="BB154" s="90" t="e">
        <f>IF(+All!#REF!="Utah State",+All!#REF!,IF(+All!#REF!="Utah State",+All!#REF!,0))</f>
        <v>#REF!</v>
      </c>
      <c r="BC154" s="91" t="e">
        <f>IF(+All!#REF!="Utah State",+All!#REF!,IF(+All!#REF!="Utah State",+All!#REF!,0))</f>
        <v>#REF!</v>
      </c>
      <c r="BD154" s="482" t="e">
        <f>IF(+All!#REF!="Utah State",+All!#REF!,IF(+All!#REF!="Utah State",+All!#REF!,0))</f>
        <v>#REF!</v>
      </c>
      <c r="BE154" s="483" t="e">
        <f>IF(+All!#REF!="Utah State",+All!#REF!,IF(+All!#REF!="Utah State",+All!#REF!,0))</f>
        <v>#REF!</v>
      </c>
      <c r="BF154" s="483" t="e">
        <f>IF(+All!#REF!="Utah State",+All!#REF!,IF(+All!#REF!="Utah State",+All!#REF!,0))</f>
        <v>#REF!</v>
      </c>
      <c r="BG154" s="482" t="e">
        <f>IF(+All!#REF!="Utah State",+All!#REF!,IF(+All!#REF!="Utah State",+All!#REF!,0))</f>
        <v>#REF!</v>
      </c>
      <c r="BH154" s="483" t="e">
        <f>IF(+All!#REF!="Utah State",+All!#REF!,IF(+All!#REF!="Utah State",+All!#REF!,0))</f>
        <v>#REF!</v>
      </c>
      <c r="BI154" s="484" t="e">
        <f>IF(+All!#REF!="Utah State",+All!#REF!,IF(+All!#REF!="Utah State",+All!#REF!,0))</f>
        <v>#REF!</v>
      </c>
      <c r="BJ154" s="92" t="e">
        <f>IF(+All!#REF!="Utah State",+All!#REF!,IF(+All!#REF!="Utah State",+All!#REF!,0))</f>
        <v>#REF!</v>
      </c>
      <c r="BK154" s="93" t="e">
        <f>IF(+All!#REF!="Utah State",+All!#REF!,IF(+All!#REF!="Utah State",+All!#REF!,0))</f>
        <v>#REF!</v>
      </c>
    </row>
    <row r="155" spans="1:63" x14ac:dyDescent="0.8">
      <c r="A155" s="70">
        <f>IF(+All!$F562="Utah State",+All!A562,IF(+All!$H562="Utah State",+All!A562,0))</f>
        <v>8</v>
      </c>
      <c r="B155" s="480" t="str">
        <f>IF(+All!$F562="Utah State",+All!B562,IF(+All!$H562="Utah State",+All!B562,0))</f>
        <v>Fri</v>
      </c>
      <c r="C155" s="72">
        <f>IF(+All!$F562="Utah State",+All!C562,IF(+All!$H562="Utah State",+All!C562,0))</f>
        <v>44491</v>
      </c>
      <c r="D155" s="73">
        <f>IF(+All!$F562="Utah State",+All!D562,IF(+All!$H562="Utah State",+All!D562,0))</f>
        <v>0.89583333333333337</v>
      </c>
      <c r="E155" s="707" t="str">
        <f>IF(+All!$F562="Utah State",+All!E562,IF(+All!$H562="Utah State",+All!E562,0))</f>
        <v>CBSSN</v>
      </c>
      <c r="F155" s="75" t="str">
        <f>IF(+All!$F562="Utah State",+All!F562,IF(+All!$H562="Utah State",+All!F562,0))</f>
        <v>Colorado State</v>
      </c>
      <c r="G155" s="76" t="str">
        <f>IF(+All!$F562="Utah State",+All!G562,IF(+All!$H562="Utah State",+All!G562,0))</f>
        <v>MWC</v>
      </c>
      <c r="H155" s="75" t="str">
        <f>IF(+All!$F562="Utah State",+All!H562,IF(+All!$H562="Utah State",+All!H562,0))</f>
        <v>Utah State</v>
      </c>
      <c r="I155" s="76" t="str">
        <f>IF(+All!$F562="Utah State",+All!I562,IF(+All!$H562="Utah State",+All!I562,0))</f>
        <v>MWC</v>
      </c>
      <c r="J155" s="706" t="str">
        <f>IF(+All!$F562="Utah State",+All!J562,IF(+All!$H562="Utah State",+All!J562,0))</f>
        <v>Colorado State</v>
      </c>
      <c r="K155" s="707" t="str">
        <f>IF(+All!$F562="Utah State",+All!K562,IF(+All!$H562="Utah State",+All!K562,0))</f>
        <v>Utah State</v>
      </c>
      <c r="L155" s="78">
        <f>IF(+All!$F562="Utah State",+All!L562,IF(+All!$H562="Utah State",+All!L562,0))</f>
        <v>3.5</v>
      </c>
      <c r="M155" s="79">
        <f>IF(+All!$F562="Utah State",+All!M562,IF(+All!$H562="Utah State",+All!M562,0))</f>
        <v>50.5</v>
      </c>
      <c r="N155" s="706" t="str">
        <f>IF(+All!$F562="Utah State",+All!N562,IF(+All!$H562="Utah State",+All!N562,0))</f>
        <v>Utah State</v>
      </c>
      <c r="O155" s="708">
        <f>IF(+All!$F562="Utah State",+All!O562,IF(+All!$H562="Utah State",+All!O562,0))</f>
        <v>26</v>
      </c>
      <c r="P155" s="708" t="str">
        <f>IF(+All!$F562="Utah State",+All!P562,IF(+All!$H562="Utah State",+All!P562,0))</f>
        <v>Colorado State</v>
      </c>
      <c r="Q155" s="707">
        <f>IF(+All!$F562="Utah State",+All!Q562,IF(+All!$H562="Utah State",+All!Q562,0))</f>
        <v>24</v>
      </c>
      <c r="R155" s="706" t="str">
        <f>IF(+All!$F562="Utah State",+All!R562,IF(+All!$H562="Utah State",+All!R562,0))</f>
        <v>Utah State</v>
      </c>
      <c r="S155" s="708" t="str">
        <f>IF(+All!$F562="Utah State",+All!S562,IF(+All!$H562="Utah State",+All!S562,0))</f>
        <v>Colorado State</v>
      </c>
      <c r="T155" s="706" t="str">
        <f>IF(+All!$F562="Utah State",+All!T562,IF(+All!$H562="Utah State",+All!T562,0))</f>
        <v>Colorado State</v>
      </c>
      <c r="U155" s="707" t="str">
        <f>IF(+All!$F562="Utah State",+All!U562,IF(+All!$H562="Utah State",+All!U562,0))</f>
        <v>L</v>
      </c>
      <c r="V155" s="706" t="e">
        <f>IF(+All!#REF!="Utah State",+All!#REF!,IF(+All!#REF!="Utah State",+All!#REF!,0))</f>
        <v>#REF!</v>
      </c>
      <c r="W155" s="707" t="e">
        <f>IF(+All!#REF!="Utah State",+All!#REF!,IF(+All!#REF!="Utah State",+All!#REF!,0))</f>
        <v>#REF!</v>
      </c>
      <c r="X155" s="706" t="e">
        <f>IF(+All!#REF!="Utah State",+All!#REF!,IF(+All!#REF!="Utah State",+All!#REF!,0))</f>
        <v>#REF!</v>
      </c>
      <c r="Y155" s="707" t="e">
        <f>IF(+All!#REF!="Utah State",+All!#REF!,IF(+All!#REF!="Utah State",+All!#REF!,0))</f>
        <v>#REF!</v>
      </c>
      <c r="Z155" s="706" t="e">
        <f>IF(+All!#REF!="Utah State",+All!#REF!,IF(+All!#REF!="Utah State",+All!#REF!,0))</f>
        <v>#REF!</v>
      </c>
      <c r="AA155" s="707" t="e">
        <f>IF(+All!#REF!="Utah State",+All!#REF!,IF(+All!#REF!="Utah State",+All!#REF!,0))</f>
        <v>#REF!</v>
      </c>
      <c r="AB155" s="706" t="e">
        <f>IF(+All!#REF!="Utah State",+All!#REF!,IF(+All!#REF!="Utah State",+All!#REF!,0))</f>
        <v>#REF!</v>
      </c>
      <c r="AC155" s="707" t="e">
        <f>IF(+All!#REF!="Utah State",+All!#REF!,IF(+All!#REF!="Utah State",+All!#REF!,0))</f>
        <v>#REF!</v>
      </c>
      <c r="AD155" s="706" t="e">
        <f>IF(+All!#REF!="Utah State",+All!#REF!,IF(+All!#REF!="Utah State",+All!#REF!,0))</f>
        <v>#REF!</v>
      </c>
      <c r="AE155" s="707" t="e">
        <f>IF(+All!#REF!="Utah State",+All!#REF!,IF(+All!#REF!="Utah State",+All!#REF!,0))</f>
        <v>#REF!</v>
      </c>
      <c r="AF155" s="706" t="e">
        <f>IF(+All!#REF!="Utah State",+All!#REF!,IF(+All!#REF!="Utah State",+All!#REF!,0))</f>
        <v>#REF!</v>
      </c>
      <c r="AG155" s="707" t="e">
        <f>IF(+All!#REF!="Utah State",+All!#REF!,IF(+All!#REF!="Utah State",+All!#REF!,0))</f>
        <v>#REF!</v>
      </c>
      <c r="AH155" s="706" t="e">
        <f>IF(+All!#REF!="Utah State",+All!#REF!,IF(+All!#REF!="Utah State",+All!#REF!,0))</f>
        <v>#REF!</v>
      </c>
      <c r="AI155" s="707" t="e">
        <f>IF(+All!#REF!="Utah State",+All!#REF!,IF(+All!#REF!="Utah State",+All!#REF!,0))</f>
        <v>#REF!</v>
      </c>
      <c r="AJ155" s="706" t="e">
        <f>IF(+All!#REF!="Utah State",+All!#REF!,IF(+All!#REF!="Utah State",+All!#REF!,0))</f>
        <v>#REF!</v>
      </c>
      <c r="AK155" s="707" t="e">
        <f>IF(+All!#REF!="Utah State",+All!#REF!,IF(+All!#REF!="Utah State",+All!#REF!,0))</f>
        <v>#REF!</v>
      </c>
      <c r="AL155" s="81" t="e">
        <f>IF(+All!#REF!="Utah State",+All!#REF!,IF(+All!#REF!="Utah State",+All!#REF!,0))</f>
        <v>#REF!</v>
      </c>
      <c r="AM155" s="82" t="e">
        <f>IF(+All!#REF!="Utah State",+All!#REF!,IF(+All!#REF!="Utah State",+All!#REF!,0))</f>
        <v>#REF!</v>
      </c>
      <c r="AN155" s="81" t="e">
        <f>IF(+All!#REF!="Utah State",+All!#REF!,IF(+All!#REF!="Utah State",+All!#REF!,0))</f>
        <v>#REF!</v>
      </c>
      <c r="AO155" s="83" t="e">
        <f>IF(+All!#REF!="Utah State",+All!#REF!,IF(+All!#REF!="Utah State",+All!#REF!,0))</f>
        <v>#REF!</v>
      </c>
      <c r="AP155" s="84" t="e">
        <f>IF(+All!#REF!="Utah State",+All!#REF!,IF(+All!#REF!="Utah State",+All!#REF!,0))</f>
        <v>#REF!</v>
      </c>
      <c r="AQ155" s="480" t="e">
        <f>IF(+All!#REF!="Utah State",+All!#REF!,IF(+All!#REF!="Utah State",+All!#REF!,0))</f>
        <v>#REF!</v>
      </c>
      <c r="AR155" s="482" t="e">
        <f>IF(+All!#REF!="Utah State",+All!#REF!,IF(+All!#REF!="Utah State",+All!#REF!,0))</f>
        <v>#REF!</v>
      </c>
      <c r="AS155" s="483" t="e">
        <f>IF(+All!#REF!="Utah State",+All!#REF!,IF(+All!#REF!="Utah State",+All!#REF!,0))</f>
        <v>#REF!</v>
      </c>
      <c r="AT155" s="483" t="e">
        <f>IF(+All!#REF!="Utah State",+All!#REF!,IF(+All!#REF!="Utah State",+All!#REF!,0))</f>
        <v>#REF!</v>
      </c>
      <c r="AU155" s="482" t="e">
        <f>IF(+All!#REF!="Utah State",+All!#REF!,IF(+All!#REF!="Utah State",+All!#REF!,0))</f>
        <v>#REF!</v>
      </c>
      <c r="AV155" s="483" t="e">
        <f>IF(+All!#REF!="Utah State",+All!#REF!,IF(+All!#REF!="Utah State",+All!#REF!,0))</f>
        <v>#REF!</v>
      </c>
      <c r="AW155" s="484" t="e">
        <f>IF(+All!#REF!="Utah State",+All!#REF!,IF(+All!#REF!="Utah State",+All!#REF!,0))</f>
        <v>#REF!</v>
      </c>
      <c r="AX155" s="483" t="e">
        <f>IF(+All!#REF!="Utah State",+All!#REF!,IF(+All!#REF!="Utah State",+All!#REF!,0))</f>
        <v>#REF!</v>
      </c>
      <c r="AY155" s="88" t="e">
        <f>IF(+All!#REF!="Utah State",+All!#REF!,IF(+All!#REF!="Utah State",+All!#REF!,0))</f>
        <v>#REF!</v>
      </c>
      <c r="AZ155" s="89" t="e">
        <f>IF(+All!#REF!="Utah State",+All!#REF!,IF(+All!#REF!="Utah State",+All!#REF!,0))</f>
        <v>#REF!</v>
      </c>
      <c r="BA155" s="90" t="e">
        <f>IF(+All!#REF!="Utah State",+All!#REF!,IF(+All!#REF!="Utah State",+All!#REF!,0))</f>
        <v>#REF!</v>
      </c>
      <c r="BB155" s="90" t="e">
        <f>IF(+All!#REF!="Utah State",+All!#REF!,IF(+All!#REF!="Utah State",+All!#REF!,0))</f>
        <v>#REF!</v>
      </c>
      <c r="BC155" s="91" t="e">
        <f>IF(+All!#REF!="Utah State",+All!#REF!,IF(+All!#REF!="Utah State",+All!#REF!,0))</f>
        <v>#REF!</v>
      </c>
      <c r="BD155" s="482" t="e">
        <f>IF(+All!#REF!="Utah State",+All!#REF!,IF(+All!#REF!="Utah State",+All!#REF!,0))</f>
        <v>#REF!</v>
      </c>
      <c r="BE155" s="483" t="e">
        <f>IF(+All!#REF!="Utah State",+All!#REF!,IF(+All!#REF!="Utah State",+All!#REF!,0))</f>
        <v>#REF!</v>
      </c>
      <c r="BF155" s="483" t="e">
        <f>IF(+All!#REF!="Utah State",+All!#REF!,IF(+All!#REF!="Utah State",+All!#REF!,0))</f>
        <v>#REF!</v>
      </c>
      <c r="BG155" s="482" t="e">
        <f>IF(+All!#REF!="Utah State",+All!#REF!,IF(+All!#REF!="Utah State",+All!#REF!,0))</f>
        <v>#REF!</v>
      </c>
      <c r="BH155" s="483" t="e">
        <f>IF(+All!#REF!="Utah State",+All!#REF!,IF(+All!#REF!="Utah State",+All!#REF!,0))</f>
        <v>#REF!</v>
      </c>
      <c r="BI155" s="484" t="e">
        <f>IF(+All!#REF!="Utah State",+All!#REF!,IF(+All!#REF!="Utah State",+All!#REF!,0))</f>
        <v>#REF!</v>
      </c>
      <c r="BJ155" s="92" t="e">
        <f>IF(+All!#REF!="Utah State",+All!#REF!,IF(+All!#REF!="Utah State",+All!#REF!,0))</f>
        <v>#REF!</v>
      </c>
      <c r="BK155" s="93" t="e">
        <f>IF(+All!#REF!="Utah State",+All!#REF!,IF(+All!#REF!="Utah State",+All!#REF!,0))</f>
        <v>#REF!</v>
      </c>
    </row>
    <row r="156" spans="1:63" x14ac:dyDescent="0.8">
      <c r="A156" s="70">
        <f>IF(+All!$F670="Utah State",+All!A670,IF(+All!$H670="Utah State",+All!A670,0))</f>
        <v>9</v>
      </c>
      <c r="B156" s="480" t="str">
        <f>IF(+All!$F670="Utah State",+All!B670,IF(+All!$H670="Utah State",+All!B670,0))</f>
        <v>Sat</v>
      </c>
      <c r="C156" s="72">
        <f>IF(+All!$F670="Utah State",+All!C670,IF(+All!$H670="Utah State",+All!C670,0))</f>
        <v>44499</v>
      </c>
      <c r="D156" s="73">
        <f>IF(+All!$F670="Utah State",+All!D670,IF(+All!$H670="Utah State",+All!D670,0))</f>
        <v>0.625</v>
      </c>
      <c r="E156" s="707">
        <f>IF(+All!$F670="Utah State",+All!E670,IF(+All!$H670="Utah State",+All!E670,0))</f>
        <v>0</v>
      </c>
      <c r="F156" s="75" t="str">
        <f>IF(+All!$F670="Utah State",+All!F670,IF(+All!$H670="Utah State",+All!F670,0))</f>
        <v>Hawaii</v>
      </c>
      <c r="G156" s="76" t="str">
        <f>IF(+All!$F670="Utah State",+All!G670,IF(+All!$H670="Utah State",+All!G670,0))</f>
        <v>MWC</v>
      </c>
      <c r="H156" s="75" t="str">
        <f>IF(+All!$F670="Utah State",+All!H670,IF(+All!$H670="Utah State",+All!H670,0))</f>
        <v>Utah State</v>
      </c>
      <c r="I156" s="76" t="str">
        <f>IF(+All!$F670="Utah State",+All!I670,IF(+All!$H670="Utah State",+All!I670,0))</f>
        <v>MWC</v>
      </c>
      <c r="J156" s="706" t="str">
        <f>IF(+All!$F670="Utah State",+All!J670,IF(+All!$H670="Utah State",+All!J670,0))</f>
        <v>Utah State</v>
      </c>
      <c r="K156" s="707" t="str">
        <f>IF(+All!$F670="Utah State",+All!K670,IF(+All!$H670="Utah State",+All!K670,0))</f>
        <v>Hawaii</v>
      </c>
      <c r="L156" s="78">
        <f>IF(+All!$F670="Utah State",+All!L670,IF(+All!$H670="Utah State",+All!L670,0))</f>
        <v>5</v>
      </c>
      <c r="M156" s="79">
        <f>IF(+All!$F670="Utah State",+All!M670,IF(+All!$H670="Utah State",+All!M670,0))</f>
        <v>65</v>
      </c>
      <c r="N156" s="706" t="str">
        <f>IF(+All!$F670="Utah State",+All!N670,IF(+All!$H670="Utah State",+All!N670,0))</f>
        <v>Utah State</v>
      </c>
      <c r="O156" s="708">
        <f>IF(+All!$F670="Utah State",+All!O670,IF(+All!$H670="Utah State",+All!O670,0))</f>
        <v>51</v>
      </c>
      <c r="P156" s="708" t="str">
        <f>IF(+All!$F670="Utah State",+All!P670,IF(+All!$H670="Utah State",+All!P670,0))</f>
        <v>Hawaii</v>
      </c>
      <c r="Q156" s="707">
        <f>IF(+All!$F670="Utah State",+All!Q670,IF(+All!$H670="Utah State",+All!Q670,0))</f>
        <v>31</v>
      </c>
      <c r="R156" s="706" t="str">
        <f>IF(+All!$F670="Utah State",+All!R670,IF(+All!$H670="Utah State",+All!R670,0))</f>
        <v>Utah State</v>
      </c>
      <c r="S156" s="708" t="str">
        <f>IF(+All!$F670="Utah State",+All!S670,IF(+All!$H670="Utah State",+All!S670,0))</f>
        <v>Hawaii</v>
      </c>
      <c r="T156" s="706" t="str">
        <f>IF(+All!$F670="Utah State",+All!T670,IF(+All!$H670="Utah State",+All!T670,0))</f>
        <v>Hawaii</v>
      </c>
      <c r="U156" s="707" t="str">
        <f>IF(+All!$F670="Utah State",+All!U670,IF(+All!$H670="Utah State",+All!U670,0))</f>
        <v>L</v>
      </c>
      <c r="V156" s="706" t="e">
        <f>IF(+All!#REF!="Utah State",+All!#REF!,IF(+All!#REF!="Utah State",+All!#REF!,0))</f>
        <v>#REF!</v>
      </c>
      <c r="W156" s="707" t="e">
        <f>IF(+All!#REF!="Utah State",+All!#REF!,IF(+All!#REF!="Utah State",+All!#REF!,0))</f>
        <v>#REF!</v>
      </c>
      <c r="X156" s="706" t="e">
        <f>IF(+All!#REF!="Utah State",+All!#REF!,IF(+All!#REF!="Utah State",+All!#REF!,0))</f>
        <v>#REF!</v>
      </c>
      <c r="Y156" s="707" t="e">
        <f>IF(+All!#REF!="Utah State",+All!#REF!,IF(+All!#REF!="Utah State",+All!#REF!,0))</f>
        <v>#REF!</v>
      </c>
      <c r="Z156" s="706" t="e">
        <f>IF(+All!#REF!="Utah State",+All!#REF!,IF(+All!#REF!="Utah State",+All!#REF!,0))</f>
        <v>#REF!</v>
      </c>
      <c r="AA156" s="707" t="e">
        <f>IF(+All!#REF!="Utah State",+All!#REF!,IF(+All!#REF!="Utah State",+All!#REF!,0))</f>
        <v>#REF!</v>
      </c>
      <c r="AB156" s="706" t="e">
        <f>IF(+All!#REF!="Utah State",+All!#REF!,IF(+All!#REF!="Utah State",+All!#REF!,0))</f>
        <v>#REF!</v>
      </c>
      <c r="AC156" s="707" t="e">
        <f>IF(+All!#REF!="Utah State",+All!#REF!,IF(+All!#REF!="Utah State",+All!#REF!,0))</f>
        <v>#REF!</v>
      </c>
      <c r="AD156" s="706" t="e">
        <f>IF(+All!#REF!="Utah State",+All!#REF!,IF(+All!#REF!="Utah State",+All!#REF!,0))</f>
        <v>#REF!</v>
      </c>
      <c r="AE156" s="707" t="e">
        <f>IF(+All!#REF!="Utah State",+All!#REF!,IF(+All!#REF!="Utah State",+All!#REF!,0))</f>
        <v>#REF!</v>
      </c>
      <c r="AF156" s="706" t="e">
        <f>IF(+All!#REF!="Utah State",+All!#REF!,IF(+All!#REF!="Utah State",+All!#REF!,0))</f>
        <v>#REF!</v>
      </c>
      <c r="AG156" s="707" t="e">
        <f>IF(+All!#REF!="Utah State",+All!#REF!,IF(+All!#REF!="Utah State",+All!#REF!,0))</f>
        <v>#REF!</v>
      </c>
      <c r="AH156" s="706" t="e">
        <f>IF(+All!#REF!="Utah State",+All!#REF!,IF(+All!#REF!="Utah State",+All!#REF!,0))</f>
        <v>#REF!</v>
      </c>
      <c r="AI156" s="707" t="e">
        <f>IF(+All!#REF!="Utah State",+All!#REF!,IF(+All!#REF!="Utah State",+All!#REF!,0))</f>
        <v>#REF!</v>
      </c>
      <c r="AJ156" s="706" t="e">
        <f>IF(+All!#REF!="Utah State",+All!#REF!,IF(+All!#REF!="Utah State",+All!#REF!,0))</f>
        <v>#REF!</v>
      </c>
      <c r="AK156" s="707" t="e">
        <f>IF(+All!#REF!="Utah State",+All!#REF!,IF(+All!#REF!="Utah State",+All!#REF!,0))</f>
        <v>#REF!</v>
      </c>
      <c r="AL156" s="81" t="e">
        <f>IF(+All!#REF!="Utah State",+All!#REF!,IF(+All!#REF!="Utah State",+All!#REF!,0))</f>
        <v>#REF!</v>
      </c>
      <c r="AM156" s="82" t="e">
        <f>IF(+All!#REF!="Utah State",+All!#REF!,IF(+All!#REF!="Utah State",+All!#REF!,0))</f>
        <v>#REF!</v>
      </c>
      <c r="AN156" s="81" t="e">
        <f>IF(+All!#REF!="Utah State",+All!#REF!,IF(+All!#REF!="Utah State",+All!#REF!,0))</f>
        <v>#REF!</v>
      </c>
      <c r="AO156" s="83" t="e">
        <f>IF(+All!#REF!="Utah State",+All!#REF!,IF(+All!#REF!="Utah State",+All!#REF!,0))</f>
        <v>#REF!</v>
      </c>
      <c r="AP156" s="84" t="e">
        <f>IF(+All!#REF!="Utah State",+All!#REF!,IF(+All!#REF!="Utah State",+All!#REF!,0))</f>
        <v>#REF!</v>
      </c>
      <c r="AQ156" s="480" t="e">
        <f>IF(+All!#REF!="Utah State",+All!#REF!,IF(+All!#REF!="Utah State",+All!#REF!,0))</f>
        <v>#REF!</v>
      </c>
      <c r="AR156" s="482" t="e">
        <f>IF(+All!#REF!="Utah State",+All!#REF!,IF(+All!#REF!="Utah State",+All!#REF!,0))</f>
        <v>#REF!</v>
      </c>
      <c r="AS156" s="483" t="e">
        <f>IF(+All!#REF!="Utah State",+All!#REF!,IF(+All!#REF!="Utah State",+All!#REF!,0))</f>
        <v>#REF!</v>
      </c>
      <c r="AT156" s="483" t="e">
        <f>IF(+All!#REF!="Utah State",+All!#REF!,IF(+All!#REF!="Utah State",+All!#REF!,0))</f>
        <v>#REF!</v>
      </c>
      <c r="AU156" s="482" t="e">
        <f>IF(+All!#REF!="Utah State",+All!#REF!,IF(+All!#REF!="Utah State",+All!#REF!,0))</f>
        <v>#REF!</v>
      </c>
      <c r="AV156" s="483" t="e">
        <f>IF(+All!#REF!="Utah State",+All!#REF!,IF(+All!#REF!="Utah State",+All!#REF!,0))</f>
        <v>#REF!</v>
      </c>
      <c r="AW156" s="484" t="e">
        <f>IF(+All!#REF!="Utah State",+All!#REF!,IF(+All!#REF!="Utah State",+All!#REF!,0))</f>
        <v>#REF!</v>
      </c>
      <c r="AX156" s="483" t="e">
        <f>IF(+All!#REF!="Utah State",+All!#REF!,IF(+All!#REF!="Utah State",+All!#REF!,0))</f>
        <v>#REF!</v>
      </c>
      <c r="AY156" s="88" t="e">
        <f>IF(+All!#REF!="Utah State",+All!#REF!,IF(+All!#REF!="Utah State",+All!#REF!,0))</f>
        <v>#REF!</v>
      </c>
      <c r="AZ156" s="89" t="e">
        <f>IF(+All!#REF!="Utah State",+All!#REF!,IF(+All!#REF!="Utah State",+All!#REF!,0))</f>
        <v>#REF!</v>
      </c>
      <c r="BA156" s="90" t="e">
        <f>IF(+All!#REF!="Utah State",+All!#REF!,IF(+All!#REF!="Utah State",+All!#REF!,0))</f>
        <v>#REF!</v>
      </c>
      <c r="BB156" s="90" t="e">
        <f>IF(+All!#REF!="Utah State",+All!#REF!,IF(+All!#REF!="Utah State",+All!#REF!,0))</f>
        <v>#REF!</v>
      </c>
      <c r="BC156" s="91" t="e">
        <f>IF(+All!#REF!="Utah State",+All!#REF!,IF(+All!#REF!="Utah State",+All!#REF!,0))</f>
        <v>#REF!</v>
      </c>
      <c r="BD156" s="482" t="e">
        <f>IF(+All!#REF!="Utah State",+All!#REF!,IF(+All!#REF!="Utah State",+All!#REF!,0))</f>
        <v>#REF!</v>
      </c>
      <c r="BE156" s="483" t="e">
        <f>IF(+All!#REF!="Utah State",+All!#REF!,IF(+All!#REF!="Utah State",+All!#REF!,0))</f>
        <v>#REF!</v>
      </c>
      <c r="BF156" s="483" t="e">
        <f>IF(+All!#REF!="Utah State",+All!#REF!,IF(+All!#REF!="Utah State",+All!#REF!,0))</f>
        <v>#REF!</v>
      </c>
      <c r="BG156" s="482" t="e">
        <f>IF(+All!#REF!="Utah State",+All!#REF!,IF(+All!#REF!="Utah State",+All!#REF!,0))</f>
        <v>#REF!</v>
      </c>
      <c r="BH156" s="483" t="e">
        <f>IF(+All!#REF!="Utah State",+All!#REF!,IF(+All!#REF!="Utah State",+All!#REF!,0))</f>
        <v>#REF!</v>
      </c>
      <c r="BI156" s="484" t="e">
        <f>IF(+All!#REF!="Utah State",+All!#REF!,IF(+All!#REF!="Utah State",+All!#REF!,0))</f>
        <v>#REF!</v>
      </c>
      <c r="BJ156" s="92" t="e">
        <f>IF(+All!#REF!="Utah State",+All!#REF!,IF(+All!#REF!="Utah State",+All!#REF!,0))</f>
        <v>#REF!</v>
      </c>
      <c r="BK156" s="93" t="e">
        <f>IF(+All!#REF!="Utah State",+All!#REF!,IF(+All!#REF!="Utah State",+All!#REF!,0))</f>
        <v>#REF!</v>
      </c>
    </row>
    <row r="157" spans="1:63" x14ac:dyDescent="0.8">
      <c r="A157" s="70">
        <f>IF(+All!$F747="Utah State",+All!A747,IF(+All!$H747="Utah State",+All!A747,0))</f>
        <v>10</v>
      </c>
      <c r="B157" s="480" t="str">
        <f>IF(+All!$F747="Utah State",+All!B747,IF(+All!$H747="Utah State",+All!B747,0))</f>
        <v>Sat</v>
      </c>
      <c r="C157" s="72">
        <f>IF(+All!$F747="Utah State",+All!C747,IF(+All!$H747="Utah State",+All!C747,0))</f>
        <v>44506</v>
      </c>
      <c r="D157" s="73">
        <f>IF(+All!$F747="Utah State",+All!D747,IF(+All!$H747="Utah State",+All!D747,0))</f>
        <v>0.66666666666666663</v>
      </c>
      <c r="E157" s="707">
        <f>IF(+All!$F747="Utah State",+All!E747,IF(+All!$H747="Utah State",+All!E747,0))</f>
        <v>0</v>
      </c>
      <c r="F157" s="75" t="str">
        <f>IF(+All!$F747="Utah State",+All!F747,IF(+All!$H747="Utah State",+All!F747,0))</f>
        <v>Utah State</v>
      </c>
      <c r="G157" s="76" t="str">
        <f>IF(+All!$F747="Utah State",+All!G747,IF(+All!$H747="Utah State",+All!G747,0))</f>
        <v>MWC</v>
      </c>
      <c r="H157" s="75" t="str">
        <f>IF(+All!$F747="Utah State",+All!H747,IF(+All!$H747="Utah State",+All!H747,0))</f>
        <v>New Mexico State</v>
      </c>
      <c r="I157" s="76" t="str">
        <f>IF(+All!$F747="Utah State",+All!I747,IF(+All!$H747="Utah State",+All!I747,0))</f>
        <v>Ind</v>
      </c>
      <c r="J157" s="706" t="str">
        <f>IF(+All!$F747="Utah State",+All!J747,IF(+All!$H747="Utah State",+All!J747,0))</f>
        <v>Utah State</v>
      </c>
      <c r="K157" s="707" t="str">
        <f>IF(+All!$F747="Utah State",+All!K747,IF(+All!$H747="Utah State",+All!K747,0))</f>
        <v>New Mexico State</v>
      </c>
      <c r="L157" s="78">
        <f>IF(+All!$F747="Utah State",+All!L747,IF(+All!$H747="Utah State",+All!L747,0))</f>
        <v>18</v>
      </c>
      <c r="M157" s="79">
        <f>IF(+All!$F747="Utah State",+All!M747,IF(+All!$H747="Utah State",+All!M747,0))</f>
        <v>71</v>
      </c>
      <c r="N157" s="706" t="str">
        <f>IF(+All!$F747="Utah State",+All!N747,IF(+All!$H747="Utah State",+All!N747,0))</f>
        <v>Utah State</v>
      </c>
      <c r="O157" s="708">
        <f>IF(+All!$F747="Utah State",+All!O747,IF(+All!$H747="Utah State",+All!O747,0))</f>
        <v>35</v>
      </c>
      <c r="P157" s="708" t="str">
        <f>IF(+All!$F747="Utah State",+All!P747,IF(+All!$H747="Utah State",+All!P747,0))</f>
        <v>New Mexico State</v>
      </c>
      <c r="Q157" s="707">
        <f>IF(+All!$F747="Utah State",+All!Q747,IF(+All!$H747="Utah State",+All!Q747,0))</f>
        <v>13</v>
      </c>
      <c r="R157" s="706" t="str">
        <f>IF(+All!$F747="Utah State",+All!R747,IF(+All!$H747="Utah State",+All!R747,0))</f>
        <v>Utah State</v>
      </c>
      <c r="S157" s="708" t="str">
        <f>IF(+All!$F747="Utah State",+All!S747,IF(+All!$H747="Utah State",+All!S747,0))</f>
        <v>New Mexico State</v>
      </c>
      <c r="T157" s="706" t="str">
        <f>IF(+All!$F747="Utah State",+All!T747,IF(+All!$H747="Utah State",+All!T747,0))</f>
        <v>New Mexico State</v>
      </c>
      <c r="U157" s="707" t="str">
        <f>IF(+All!$F747="Utah State",+All!U747,IF(+All!$H747="Utah State",+All!U747,0))</f>
        <v>L</v>
      </c>
      <c r="V157" s="706" t="e">
        <f>IF(+All!#REF!="Utah State",+All!#REF!,IF(+All!#REF!="Utah State",+All!#REF!,0))</f>
        <v>#REF!</v>
      </c>
      <c r="W157" s="707" t="e">
        <f>IF(+All!#REF!="Utah State",+All!#REF!,IF(+All!#REF!="Utah State",+All!#REF!,0))</f>
        <v>#REF!</v>
      </c>
      <c r="X157" s="706" t="e">
        <f>IF(+All!#REF!="Utah State",+All!#REF!,IF(+All!#REF!="Utah State",+All!#REF!,0))</f>
        <v>#REF!</v>
      </c>
      <c r="Y157" s="707" t="e">
        <f>IF(+All!#REF!="Utah State",+All!#REF!,IF(+All!#REF!="Utah State",+All!#REF!,0))</f>
        <v>#REF!</v>
      </c>
      <c r="Z157" s="706" t="e">
        <f>IF(+All!#REF!="Utah State",+All!#REF!,IF(+All!#REF!="Utah State",+All!#REF!,0))</f>
        <v>#REF!</v>
      </c>
      <c r="AA157" s="707" t="e">
        <f>IF(+All!#REF!="Utah State",+All!#REF!,IF(+All!#REF!="Utah State",+All!#REF!,0))</f>
        <v>#REF!</v>
      </c>
      <c r="AB157" s="706" t="e">
        <f>IF(+All!#REF!="Utah State",+All!#REF!,IF(+All!#REF!="Utah State",+All!#REF!,0))</f>
        <v>#REF!</v>
      </c>
      <c r="AC157" s="707" t="e">
        <f>IF(+All!#REF!="Utah State",+All!#REF!,IF(+All!#REF!="Utah State",+All!#REF!,0))</f>
        <v>#REF!</v>
      </c>
      <c r="AD157" s="706" t="e">
        <f>IF(+All!#REF!="Utah State",+All!#REF!,IF(+All!#REF!="Utah State",+All!#REF!,0))</f>
        <v>#REF!</v>
      </c>
      <c r="AE157" s="707" t="e">
        <f>IF(+All!#REF!="Utah State",+All!#REF!,IF(+All!#REF!="Utah State",+All!#REF!,0))</f>
        <v>#REF!</v>
      </c>
      <c r="AF157" s="706" t="e">
        <f>IF(+All!#REF!="Utah State",+All!#REF!,IF(+All!#REF!="Utah State",+All!#REF!,0))</f>
        <v>#REF!</v>
      </c>
      <c r="AG157" s="707" t="e">
        <f>IF(+All!#REF!="Utah State",+All!#REF!,IF(+All!#REF!="Utah State",+All!#REF!,0))</f>
        <v>#REF!</v>
      </c>
      <c r="AH157" s="706" t="e">
        <f>IF(+All!#REF!="Utah State",+All!#REF!,IF(+All!#REF!="Utah State",+All!#REF!,0))</f>
        <v>#REF!</v>
      </c>
      <c r="AI157" s="707" t="e">
        <f>IF(+All!#REF!="Utah State",+All!#REF!,IF(+All!#REF!="Utah State",+All!#REF!,0))</f>
        <v>#REF!</v>
      </c>
      <c r="AJ157" s="706" t="e">
        <f>IF(+All!#REF!="Utah State",+All!#REF!,IF(+All!#REF!="Utah State",+All!#REF!,0))</f>
        <v>#REF!</v>
      </c>
      <c r="AK157" s="707" t="e">
        <f>IF(+All!#REF!="Utah State",+All!#REF!,IF(+All!#REF!="Utah State",+All!#REF!,0))</f>
        <v>#REF!</v>
      </c>
      <c r="AL157" s="81" t="e">
        <f>IF(+All!#REF!="Utah State",+All!#REF!,IF(+All!#REF!="Utah State",+All!#REF!,0))</f>
        <v>#REF!</v>
      </c>
      <c r="AM157" s="82" t="e">
        <f>IF(+All!#REF!="Utah State",+All!#REF!,IF(+All!#REF!="Utah State",+All!#REF!,0))</f>
        <v>#REF!</v>
      </c>
      <c r="AN157" s="81" t="e">
        <f>IF(+All!#REF!="Utah State",+All!#REF!,IF(+All!#REF!="Utah State",+All!#REF!,0))</f>
        <v>#REF!</v>
      </c>
      <c r="AO157" s="83" t="e">
        <f>IF(+All!#REF!="Utah State",+All!#REF!,IF(+All!#REF!="Utah State",+All!#REF!,0))</f>
        <v>#REF!</v>
      </c>
      <c r="AP157" s="84" t="e">
        <f>IF(+All!#REF!="Utah State",+All!#REF!,IF(+All!#REF!="Utah State",+All!#REF!,0))</f>
        <v>#REF!</v>
      </c>
      <c r="AQ157" s="480" t="e">
        <f>IF(+All!#REF!="Utah State",+All!#REF!,IF(+All!#REF!="Utah State",+All!#REF!,0))</f>
        <v>#REF!</v>
      </c>
      <c r="AR157" s="482" t="e">
        <f>IF(+All!#REF!="Utah State",+All!#REF!,IF(+All!#REF!="Utah State",+All!#REF!,0))</f>
        <v>#REF!</v>
      </c>
      <c r="AS157" s="483" t="e">
        <f>IF(+All!#REF!="Utah State",+All!#REF!,IF(+All!#REF!="Utah State",+All!#REF!,0))</f>
        <v>#REF!</v>
      </c>
      <c r="AT157" s="483" t="e">
        <f>IF(+All!#REF!="Utah State",+All!#REF!,IF(+All!#REF!="Utah State",+All!#REF!,0))</f>
        <v>#REF!</v>
      </c>
      <c r="AU157" s="482" t="e">
        <f>IF(+All!#REF!="Utah State",+All!#REF!,IF(+All!#REF!="Utah State",+All!#REF!,0))</f>
        <v>#REF!</v>
      </c>
      <c r="AV157" s="483" t="e">
        <f>IF(+All!#REF!="Utah State",+All!#REF!,IF(+All!#REF!="Utah State",+All!#REF!,0))</f>
        <v>#REF!</v>
      </c>
      <c r="AW157" s="484" t="e">
        <f>IF(+All!#REF!="Utah State",+All!#REF!,IF(+All!#REF!="Utah State",+All!#REF!,0))</f>
        <v>#REF!</v>
      </c>
      <c r="AX157" s="483" t="e">
        <f>IF(+All!#REF!="Utah State",+All!#REF!,IF(+All!#REF!="Utah State",+All!#REF!,0))</f>
        <v>#REF!</v>
      </c>
      <c r="AY157" s="88" t="e">
        <f>IF(+All!#REF!="Utah State",+All!#REF!,IF(+All!#REF!="Utah State",+All!#REF!,0))</f>
        <v>#REF!</v>
      </c>
      <c r="AZ157" s="89" t="e">
        <f>IF(+All!#REF!="Utah State",+All!#REF!,IF(+All!#REF!="Utah State",+All!#REF!,0))</f>
        <v>#REF!</v>
      </c>
      <c r="BA157" s="90" t="e">
        <f>IF(+All!#REF!="Utah State",+All!#REF!,IF(+All!#REF!="Utah State",+All!#REF!,0))</f>
        <v>#REF!</v>
      </c>
      <c r="BB157" s="90" t="e">
        <f>IF(+All!#REF!="Utah State",+All!#REF!,IF(+All!#REF!="Utah State",+All!#REF!,0))</f>
        <v>#REF!</v>
      </c>
      <c r="BC157" s="91" t="e">
        <f>IF(+All!#REF!="Utah State",+All!#REF!,IF(+All!#REF!="Utah State",+All!#REF!,0))</f>
        <v>#REF!</v>
      </c>
      <c r="BD157" s="482" t="e">
        <f>IF(+All!#REF!="Utah State",+All!#REF!,IF(+All!#REF!="Utah State",+All!#REF!,0))</f>
        <v>#REF!</v>
      </c>
      <c r="BE157" s="483" t="e">
        <f>IF(+All!#REF!="Utah State",+All!#REF!,IF(+All!#REF!="Utah State",+All!#REF!,0))</f>
        <v>#REF!</v>
      </c>
      <c r="BF157" s="483" t="e">
        <f>IF(+All!#REF!="Utah State",+All!#REF!,IF(+All!#REF!="Utah State",+All!#REF!,0))</f>
        <v>#REF!</v>
      </c>
      <c r="BG157" s="482" t="e">
        <f>IF(+All!#REF!="Utah State",+All!#REF!,IF(+All!#REF!="Utah State",+All!#REF!,0))</f>
        <v>#REF!</v>
      </c>
      <c r="BH157" s="483" t="e">
        <f>IF(+All!#REF!="Utah State",+All!#REF!,IF(+All!#REF!="Utah State",+All!#REF!,0))</f>
        <v>#REF!</v>
      </c>
      <c r="BI157" s="484" t="e">
        <f>IF(+All!#REF!="Utah State",+All!#REF!,IF(+All!#REF!="Utah State",+All!#REF!,0))</f>
        <v>#REF!</v>
      </c>
      <c r="BJ157" s="92" t="e">
        <f>IF(+All!#REF!="Utah State",+All!#REF!,IF(+All!#REF!="Utah State",+All!#REF!,0))</f>
        <v>#REF!</v>
      </c>
      <c r="BK157" s="93" t="e">
        <f>IF(+All!#REF!="Utah State",+All!#REF!,IF(+All!#REF!="Utah State",+All!#REF!,0))</f>
        <v>#REF!</v>
      </c>
    </row>
    <row r="158" spans="1:63" x14ac:dyDescent="0.8">
      <c r="A158" s="70">
        <f>IF(+All!$F823="Utah State",+All!A823,IF(+All!$H823="Utah State",+All!A823,0))</f>
        <v>11</v>
      </c>
      <c r="B158" s="480" t="str">
        <f>IF(+All!$F823="Utah State",+All!B823,IF(+All!$H823="Utah State",+All!B823,0))</f>
        <v>Sat</v>
      </c>
      <c r="C158" s="72">
        <f>IF(+All!$F823="Utah State",+All!C823,IF(+All!$H823="Utah State",+All!C823,0))</f>
        <v>44513</v>
      </c>
      <c r="D158" s="73">
        <f>IF(+All!$F823="Utah State",+All!D823,IF(+All!$H823="Utah State",+All!D823,0))</f>
        <v>0.9375</v>
      </c>
      <c r="E158" s="707">
        <f>IF(+All!$F823="Utah State",+All!E823,IF(+All!$H823="Utah State",+All!E823,0))</f>
        <v>0</v>
      </c>
      <c r="F158" s="75" t="str">
        <f>IF(+All!$F823="Utah State",+All!F823,IF(+All!$H823="Utah State",+All!F823,0))</f>
        <v>Utah State</v>
      </c>
      <c r="G158" s="76" t="str">
        <f>IF(+All!$F823="Utah State",+All!G823,IF(+All!$H823="Utah State",+All!G823,0))</f>
        <v>MWC</v>
      </c>
      <c r="H158" s="75" t="str">
        <f>IF(+All!$F823="Utah State",+All!H823,IF(+All!$H823="Utah State",+All!H823,0))</f>
        <v>San Jose State</v>
      </c>
      <c r="I158" s="76" t="str">
        <f>IF(+All!$F823="Utah State",+All!I823,IF(+All!$H823="Utah State",+All!I823,0))</f>
        <v>MWC</v>
      </c>
      <c r="J158" s="706" t="str">
        <f>IF(+All!$F823="Utah State",+All!J823,IF(+All!$H823="Utah State",+All!J823,0))</f>
        <v>San Jose State</v>
      </c>
      <c r="K158" s="707" t="str">
        <f>IF(+All!$F823="Utah State",+All!K823,IF(+All!$H823="Utah State",+All!K823,0))</f>
        <v>Utah State</v>
      </c>
      <c r="L158" s="78">
        <f>IF(+All!$F823="Utah State",+All!L823,IF(+All!$H823="Utah State",+All!L823,0))</f>
        <v>4.5</v>
      </c>
      <c r="M158" s="79">
        <f>IF(+All!$F823="Utah State",+All!M823,IF(+All!$H823="Utah State",+All!M823,0))</f>
        <v>56</v>
      </c>
      <c r="N158" s="706" t="str">
        <f>IF(+All!$F823="Utah State",+All!N823,IF(+All!$H823="Utah State",+All!N823,0))</f>
        <v>Utah State</v>
      </c>
      <c r="O158" s="708">
        <f>IF(+All!$F823="Utah State",+All!O823,IF(+All!$H823="Utah State",+All!O823,0))</f>
        <v>48</v>
      </c>
      <c r="P158" s="708" t="str">
        <f>IF(+All!$F823="Utah State",+All!P823,IF(+All!$H823="Utah State",+All!P823,0))</f>
        <v>San Jose State</v>
      </c>
      <c r="Q158" s="707">
        <f>IF(+All!$F823="Utah State",+All!Q823,IF(+All!$H823="Utah State",+All!Q823,0))</f>
        <v>17</v>
      </c>
      <c r="R158" s="706" t="str">
        <f>IF(+All!$F823="Utah State",+All!R823,IF(+All!$H823="Utah State",+All!R823,0))</f>
        <v>Utah State</v>
      </c>
      <c r="S158" s="708" t="str">
        <f>IF(+All!$F823="Utah State",+All!S823,IF(+All!$H823="Utah State",+All!S823,0))</f>
        <v>San Jose State</v>
      </c>
      <c r="T158" s="706" t="str">
        <f>IF(+All!$F823="Utah State",+All!T823,IF(+All!$H823="Utah State",+All!T823,0))</f>
        <v>Utah State</v>
      </c>
      <c r="U158" s="707" t="str">
        <f>IF(+All!$F823="Utah State",+All!U823,IF(+All!$H823="Utah State",+All!U823,0))</f>
        <v>W</v>
      </c>
      <c r="V158" s="706" t="e">
        <f>IF(+All!#REF!="Utah State",+All!#REF!,IF(+All!#REF!="Utah State",+All!#REF!,0))</f>
        <v>#REF!</v>
      </c>
      <c r="W158" s="707" t="e">
        <f>IF(+All!#REF!="Utah State",+All!#REF!,IF(+All!#REF!="Utah State",+All!#REF!,0))</f>
        <v>#REF!</v>
      </c>
      <c r="X158" s="706" t="e">
        <f>IF(+All!#REF!="Utah State",+All!#REF!,IF(+All!#REF!="Utah State",+All!#REF!,0))</f>
        <v>#REF!</v>
      </c>
      <c r="Y158" s="707" t="e">
        <f>IF(+All!#REF!="Utah State",+All!#REF!,IF(+All!#REF!="Utah State",+All!#REF!,0))</f>
        <v>#REF!</v>
      </c>
      <c r="Z158" s="706" t="e">
        <f>IF(+All!#REF!="Utah State",+All!#REF!,IF(+All!#REF!="Utah State",+All!#REF!,0))</f>
        <v>#REF!</v>
      </c>
      <c r="AA158" s="707" t="e">
        <f>IF(+All!#REF!="Utah State",+All!#REF!,IF(+All!#REF!="Utah State",+All!#REF!,0))</f>
        <v>#REF!</v>
      </c>
      <c r="AB158" s="706" t="e">
        <f>IF(+All!#REF!="Utah State",+All!#REF!,IF(+All!#REF!="Utah State",+All!#REF!,0))</f>
        <v>#REF!</v>
      </c>
      <c r="AC158" s="707" t="e">
        <f>IF(+All!#REF!="Utah State",+All!#REF!,IF(+All!#REF!="Utah State",+All!#REF!,0))</f>
        <v>#REF!</v>
      </c>
      <c r="AD158" s="706" t="e">
        <f>IF(+All!#REF!="Utah State",+All!#REF!,IF(+All!#REF!="Utah State",+All!#REF!,0))</f>
        <v>#REF!</v>
      </c>
      <c r="AE158" s="707" t="e">
        <f>IF(+All!#REF!="Utah State",+All!#REF!,IF(+All!#REF!="Utah State",+All!#REF!,0))</f>
        <v>#REF!</v>
      </c>
      <c r="AF158" s="706" t="e">
        <f>IF(+All!#REF!="Utah State",+All!#REF!,IF(+All!#REF!="Utah State",+All!#REF!,0))</f>
        <v>#REF!</v>
      </c>
      <c r="AG158" s="707" t="e">
        <f>IF(+All!#REF!="Utah State",+All!#REF!,IF(+All!#REF!="Utah State",+All!#REF!,0))</f>
        <v>#REF!</v>
      </c>
      <c r="AH158" s="706" t="e">
        <f>IF(+All!#REF!="Utah State",+All!#REF!,IF(+All!#REF!="Utah State",+All!#REF!,0))</f>
        <v>#REF!</v>
      </c>
      <c r="AI158" s="707" t="e">
        <f>IF(+All!#REF!="Utah State",+All!#REF!,IF(+All!#REF!="Utah State",+All!#REF!,0))</f>
        <v>#REF!</v>
      </c>
      <c r="AJ158" s="706" t="e">
        <f>IF(+All!#REF!="Utah State",+All!#REF!,IF(+All!#REF!="Utah State",+All!#REF!,0))</f>
        <v>#REF!</v>
      </c>
      <c r="AK158" s="707" t="e">
        <f>IF(+All!#REF!="Utah State",+All!#REF!,IF(+All!#REF!="Utah State",+All!#REF!,0))</f>
        <v>#REF!</v>
      </c>
      <c r="AL158" s="81" t="e">
        <f>IF(+All!#REF!="Utah State",+All!#REF!,IF(+All!#REF!="Utah State",+All!#REF!,0))</f>
        <v>#REF!</v>
      </c>
      <c r="AM158" s="82" t="e">
        <f>IF(+All!#REF!="Utah State",+All!#REF!,IF(+All!#REF!="Utah State",+All!#REF!,0))</f>
        <v>#REF!</v>
      </c>
      <c r="AN158" s="81" t="e">
        <f>IF(+All!#REF!="Utah State",+All!#REF!,IF(+All!#REF!="Utah State",+All!#REF!,0))</f>
        <v>#REF!</v>
      </c>
      <c r="AO158" s="83" t="e">
        <f>IF(+All!#REF!="Utah State",+All!#REF!,IF(+All!#REF!="Utah State",+All!#REF!,0))</f>
        <v>#REF!</v>
      </c>
      <c r="AP158" s="84" t="e">
        <f>IF(+All!#REF!="Utah State",+All!#REF!,IF(+All!#REF!="Utah State",+All!#REF!,0))</f>
        <v>#REF!</v>
      </c>
      <c r="AQ158" s="480" t="e">
        <f>IF(+All!#REF!="Utah State",+All!#REF!,IF(+All!#REF!="Utah State",+All!#REF!,0))</f>
        <v>#REF!</v>
      </c>
      <c r="AR158" s="482" t="e">
        <f>IF(+All!#REF!="Utah State",+All!#REF!,IF(+All!#REF!="Utah State",+All!#REF!,0))</f>
        <v>#REF!</v>
      </c>
      <c r="AS158" s="483" t="e">
        <f>IF(+All!#REF!="Utah State",+All!#REF!,IF(+All!#REF!="Utah State",+All!#REF!,0))</f>
        <v>#REF!</v>
      </c>
      <c r="AT158" s="483" t="e">
        <f>IF(+All!#REF!="Utah State",+All!#REF!,IF(+All!#REF!="Utah State",+All!#REF!,0))</f>
        <v>#REF!</v>
      </c>
      <c r="AU158" s="482" t="e">
        <f>IF(+All!#REF!="Utah State",+All!#REF!,IF(+All!#REF!="Utah State",+All!#REF!,0))</f>
        <v>#REF!</v>
      </c>
      <c r="AV158" s="483" t="e">
        <f>IF(+All!#REF!="Utah State",+All!#REF!,IF(+All!#REF!="Utah State",+All!#REF!,0))</f>
        <v>#REF!</v>
      </c>
      <c r="AW158" s="484" t="e">
        <f>IF(+All!#REF!="Utah State",+All!#REF!,IF(+All!#REF!="Utah State",+All!#REF!,0))</f>
        <v>#REF!</v>
      </c>
      <c r="AX158" s="483" t="e">
        <f>IF(+All!#REF!="Utah State",+All!#REF!,IF(+All!#REF!="Utah State",+All!#REF!,0))</f>
        <v>#REF!</v>
      </c>
      <c r="AY158" s="88" t="e">
        <f>IF(+All!#REF!="Utah State",+All!#REF!,IF(+All!#REF!="Utah State",+All!#REF!,0))</f>
        <v>#REF!</v>
      </c>
      <c r="AZ158" s="89" t="e">
        <f>IF(+All!#REF!="Utah State",+All!#REF!,IF(+All!#REF!="Utah State",+All!#REF!,0))</f>
        <v>#REF!</v>
      </c>
      <c r="BA158" s="90" t="e">
        <f>IF(+All!#REF!="Utah State",+All!#REF!,IF(+All!#REF!="Utah State",+All!#REF!,0))</f>
        <v>#REF!</v>
      </c>
      <c r="BB158" s="90" t="e">
        <f>IF(+All!#REF!="Utah State",+All!#REF!,IF(+All!#REF!="Utah State",+All!#REF!,0))</f>
        <v>#REF!</v>
      </c>
      <c r="BC158" s="91" t="e">
        <f>IF(+All!#REF!="Utah State",+All!#REF!,IF(+All!#REF!="Utah State",+All!#REF!,0))</f>
        <v>#REF!</v>
      </c>
      <c r="BD158" s="482" t="e">
        <f>IF(+All!#REF!="Utah State",+All!#REF!,IF(+All!#REF!="Utah State",+All!#REF!,0))</f>
        <v>#REF!</v>
      </c>
      <c r="BE158" s="483" t="e">
        <f>IF(+All!#REF!="Utah State",+All!#REF!,IF(+All!#REF!="Utah State",+All!#REF!,0))</f>
        <v>#REF!</v>
      </c>
      <c r="BF158" s="483" t="e">
        <f>IF(+All!#REF!="Utah State",+All!#REF!,IF(+All!#REF!="Utah State",+All!#REF!,0))</f>
        <v>#REF!</v>
      </c>
      <c r="BG158" s="482" t="e">
        <f>IF(+All!#REF!="Utah State",+All!#REF!,IF(+All!#REF!="Utah State",+All!#REF!,0))</f>
        <v>#REF!</v>
      </c>
      <c r="BH158" s="483" t="e">
        <f>IF(+All!#REF!="Utah State",+All!#REF!,IF(+All!#REF!="Utah State",+All!#REF!,0))</f>
        <v>#REF!</v>
      </c>
      <c r="BI158" s="484" t="e">
        <f>IF(+All!#REF!="Utah State",+All!#REF!,IF(+All!#REF!="Utah State",+All!#REF!,0))</f>
        <v>#REF!</v>
      </c>
      <c r="BJ158" s="92" t="e">
        <f>IF(+All!#REF!="Utah State",+All!#REF!,IF(+All!#REF!="Utah State",+All!#REF!,0))</f>
        <v>#REF!</v>
      </c>
      <c r="BK158" s="93" t="e">
        <f>IF(+All!#REF!="Utah State",+All!#REF!,IF(+All!#REF!="Utah State",+All!#REF!,0))</f>
        <v>#REF!</v>
      </c>
    </row>
    <row r="159" spans="1:63" x14ac:dyDescent="0.8">
      <c r="A159" s="70">
        <f>IF(+All!$F893="Utah State",+All!A893,IF(+All!$H893="Utah State",+All!A893,0))</f>
        <v>12</v>
      </c>
      <c r="B159" s="480" t="str">
        <f>IF(+All!$F893="Utah State",+All!B893,IF(+All!$H893="Utah State",+All!B893,0))</f>
        <v>Sat</v>
      </c>
      <c r="C159" s="72">
        <f>IF(+All!$F893="Utah State",+All!C893,IF(+All!$H893="Utah State",+All!C893,0))</f>
        <v>44520</v>
      </c>
      <c r="D159" s="73">
        <f>IF(+All!$F893="Utah State",+All!D893,IF(+All!$H893="Utah State",+All!D893,0))</f>
        <v>0.83333333333333337</v>
      </c>
      <c r="E159" s="707" t="str">
        <f>IF(+All!$F893="Utah State",+All!E893,IF(+All!$H893="Utah State",+All!E893,0))</f>
        <v>CBSSN</v>
      </c>
      <c r="F159" s="75" t="str">
        <f>IF(+All!$F893="Utah State",+All!F893,IF(+All!$H893="Utah State",+All!F893,0))</f>
        <v>Wyoming</v>
      </c>
      <c r="G159" s="76" t="str">
        <f>IF(+All!$F893="Utah State",+All!G893,IF(+All!$H893="Utah State",+All!G893,0))</f>
        <v>MWC</v>
      </c>
      <c r="H159" s="75" t="str">
        <f>IF(+All!$F893="Utah State",+All!H893,IF(+All!$H893="Utah State",+All!H893,0))</f>
        <v>Utah State</v>
      </c>
      <c r="I159" s="76" t="str">
        <f>IF(+All!$F893="Utah State",+All!I893,IF(+All!$H893="Utah State",+All!I893,0))</f>
        <v>MWC</v>
      </c>
      <c r="J159" s="706" t="str">
        <f>IF(+All!$F893="Utah State",+All!J893,IF(+All!$H893="Utah State",+All!J893,0))</f>
        <v>Utah State</v>
      </c>
      <c r="K159" s="707" t="str">
        <f>IF(+All!$F893="Utah State",+All!K893,IF(+All!$H893="Utah State",+All!K893,0))</f>
        <v>Wyoming</v>
      </c>
      <c r="L159" s="78">
        <f>IF(+All!$F893="Utah State",+All!L893,IF(+All!$H893="Utah State",+All!L893,0))</f>
        <v>5</v>
      </c>
      <c r="M159" s="79">
        <f>IF(+All!$F893="Utah State",+All!M893,IF(+All!$H893="Utah State",+All!M893,0))</f>
        <v>52.5</v>
      </c>
      <c r="N159" s="706" t="str">
        <f>IF(+All!$F893="Utah State",+All!N893,IF(+All!$H893="Utah State",+All!N893,0))</f>
        <v>Wyoming</v>
      </c>
      <c r="O159" s="708">
        <f>IF(+All!$F893="Utah State",+All!O893,IF(+All!$H893="Utah State",+All!O893,0))</f>
        <v>44</v>
      </c>
      <c r="P159" s="708" t="str">
        <f>IF(+All!$F893="Utah State",+All!P893,IF(+All!$H893="Utah State",+All!P893,0))</f>
        <v>Utah State</v>
      </c>
      <c r="Q159" s="707">
        <f>IF(+All!$F893="Utah State",+All!Q893,IF(+All!$H893="Utah State",+All!Q893,0))</f>
        <v>27</v>
      </c>
      <c r="R159" s="706" t="str">
        <f>IF(+All!$F893="Utah State",+All!R893,IF(+All!$H893="Utah State",+All!R893,0))</f>
        <v>Wyoming</v>
      </c>
      <c r="S159" s="708" t="str">
        <f>IF(+All!$F893="Utah State",+All!S893,IF(+All!$H893="Utah State",+All!S893,0))</f>
        <v>Utah State</v>
      </c>
      <c r="T159" s="706" t="str">
        <f>IF(+All!$F893="Utah State",+All!T893,IF(+All!$H893="Utah State",+All!T893,0))</f>
        <v>Utah State</v>
      </c>
      <c r="U159" s="707" t="str">
        <f>IF(+All!$F893="Utah State",+All!U893,IF(+All!$H893="Utah State",+All!U893,0))</f>
        <v>L</v>
      </c>
      <c r="V159" s="706" t="e">
        <f>IF(+All!#REF!="Utah State",+All!#REF!,IF(+All!#REF!="Utah State",+All!#REF!,0))</f>
        <v>#REF!</v>
      </c>
      <c r="W159" s="707" t="e">
        <f>IF(+All!#REF!="Utah State",+All!#REF!,IF(+All!#REF!="Utah State",+All!#REF!,0))</f>
        <v>#REF!</v>
      </c>
      <c r="X159" s="706" t="e">
        <f>IF(+All!#REF!="Utah State",+All!#REF!,IF(+All!#REF!="Utah State",+All!#REF!,0))</f>
        <v>#REF!</v>
      </c>
      <c r="Y159" s="707" t="e">
        <f>IF(+All!#REF!="Utah State",+All!#REF!,IF(+All!#REF!="Utah State",+All!#REF!,0))</f>
        <v>#REF!</v>
      </c>
      <c r="Z159" s="706" t="e">
        <f>IF(+All!#REF!="Utah State",+All!#REF!,IF(+All!#REF!="Utah State",+All!#REF!,0))</f>
        <v>#REF!</v>
      </c>
      <c r="AA159" s="707" t="e">
        <f>IF(+All!#REF!="Utah State",+All!#REF!,IF(+All!#REF!="Utah State",+All!#REF!,0))</f>
        <v>#REF!</v>
      </c>
      <c r="AB159" s="706" t="e">
        <f>IF(+All!#REF!="Utah State",+All!#REF!,IF(+All!#REF!="Utah State",+All!#REF!,0))</f>
        <v>#REF!</v>
      </c>
      <c r="AC159" s="707" t="e">
        <f>IF(+All!#REF!="Utah State",+All!#REF!,IF(+All!#REF!="Utah State",+All!#REF!,0))</f>
        <v>#REF!</v>
      </c>
      <c r="AD159" s="706" t="e">
        <f>IF(+All!#REF!="Utah State",+All!#REF!,IF(+All!#REF!="Utah State",+All!#REF!,0))</f>
        <v>#REF!</v>
      </c>
      <c r="AE159" s="707" t="e">
        <f>IF(+All!#REF!="Utah State",+All!#REF!,IF(+All!#REF!="Utah State",+All!#REF!,0))</f>
        <v>#REF!</v>
      </c>
      <c r="AF159" s="706" t="e">
        <f>IF(+All!#REF!="Utah State",+All!#REF!,IF(+All!#REF!="Utah State",+All!#REF!,0))</f>
        <v>#REF!</v>
      </c>
      <c r="AG159" s="707" t="e">
        <f>IF(+All!#REF!="Utah State",+All!#REF!,IF(+All!#REF!="Utah State",+All!#REF!,0))</f>
        <v>#REF!</v>
      </c>
      <c r="AH159" s="706" t="e">
        <f>IF(+All!#REF!="Utah State",+All!#REF!,IF(+All!#REF!="Utah State",+All!#REF!,0))</f>
        <v>#REF!</v>
      </c>
      <c r="AI159" s="707" t="e">
        <f>IF(+All!#REF!="Utah State",+All!#REF!,IF(+All!#REF!="Utah State",+All!#REF!,0))</f>
        <v>#REF!</v>
      </c>
      <c r="AJ159" s="706" t="e">
        <f>IF(+All!#REF!="Utah State",+All!#REF!,IF(+All!#REF!="Utah State",+All!#REF!,0))</f>
        <v>#REF!</v>
      </c>
      <c r="AK159" s="707" t="e">
        <f>IF(+All!#REF!="Utah State",+All!#REF!,IF(+All!#REF!="Utah State",+All!#REF!,0))</f>
        <v>#REF!</v>
      </c>
      <c r="AL159" s="81" t="e">
        <f>IF(+All!#REF!="Utah State",+All!#REF!,IF(+All!#REF!="Utah State",+All!#REF!,0))</f>
        <v>#REF!</v>
      </c>
      <c r="AM159" s="82" t="e">
        <f>IF(+All!#REF!="Utah State",+All!#REF!,IF(+All!#REF!="Utah State",+All!#REF!,0))</f>
        <v>#REF!</v>
      </c>
      <c r="AN159" s="81" t="e">
        <f>IF(+All!#REF!="Utah State",+All!#REF!,IF(+All!#REF!="Utah State",+All!#REF!,0))</f>
        <v>#REF!</v>
      </c>
      <c r="AO159" s="83" t="e">
        <f>IF(+All!#REF!="Utah State",+All!#REF!,IF(+All!#REF!="Utah State",+All!#REF!,0))</f>
        <v>#REF!</v>
      </c>
      <c r="AP159" s="84" t="e">
        <f>IF(+All!#REF!="Utah State",+All!#REF!,IF(+All!#REF!="Utah State",+All!#REF!,0))</f>
        <v>#REF!</v>
      </c>
      <c r="AQ159" s="480" t="e">
        <f>IF(+All!#REF!="Utah State",+All!#REF!,IF(+All!#REF!="Utah State",+All!#REF!,0))</f>
        <v>#REF!</v>
      </c>
      <c r="AR159" s="482" t="e">
        <f>IF(+All!#REF!="Utah State",+All!#REF!,IF(+All!#REF!="Utah State",+All!#REF!,0))</f>
        <v>#REF!</v>
      </c>
      <c r="AS159" s="483" t="e">
        <f>IF(+All!#REF!="Utah State",+All!#REF!,IF(+All!#REF!="Utah State",+All!#REF!,0))</f>
        <v>#REF!</v>
      </c>
      <c r="AT159" s="483" t="e">
        <f>IF(+All!#REF!="Utah State",+All!#REF!,IF(+All!#REF!="Utah State",+All!#REF!,0))</f>
        <v>#REF!</v>
      </c>
      <c r="AU159" s="482" t="e">
        <f>IF(+All!#REF!="Utah State",+All!#REF!,IF(+All!#REF!="Utah State",+All!#REF!,0))</f>
        <v>#REF!</v>
      </c>
      <c r="AV159" s="483" t="e">
        <f>IF(+All!#REF!="Utah State",+All!#REF!,IF(+All!#REF!="Utah State",+All!#REF!,0))</f>
        <v>#REF!</v>
      </c>
      <c r="AW159" s="484" t="e">
        <f>IF(+All!#REF!="Utah State",+All!#REF!,IF(+All!#REF!="Utah State",+All!#REF!,0))</f>
        <v>#REF!</v>
      </c>
      <c r="AX159" s="483" t="e">
        <f>IF(+All!#REF!="Utah State",+All!#REF!,IF(+All!#REF!="Utah State",+All!#REF!,0))</f>
        <v>#REF!</v>
      </c>
      <c r="AY159" s="88" t="e">
        <f>IF(+All!#REF!="Utah State",+All!#REF!,IF(+All!#REF!="Utah State",+All!#REF!,0))</f>
        <v>#REF!</v>
      </c>
      <c r="AZ159" s="89" t="e">
        <f>IF(+All!#REF!="Utah State",+All!#REF!,IF(+All!#REF!="Utah State",+All!#REF!,0))</f>
        <v>#REF!</v>
      </c>
      <c r="BA159" s="90" t="e">
        <f>IF(+All!#REF!="Utah State",+All!#REF!,IF(+All!#REF!="Utah State",+All!#REF!,0))</f>
        <v>#REF!</v>
      </c>
      <c r="BB159" s="90" t="e">
        <f>IF(+All!#REF!="Utah State",+All!#REF!,IF(+All!#REF!="Utah State",+All!#REF!,0))</f>
        <v>#REF!</v>
      </c>
      <c r="BC159" s="91" t="e">
        <f>IF(+All!#REF!="Utah State",+All!#REF!,IF(+All!#REF!="Utah State",+All!#REF!,0))</f>
        <v>#REF!</v>
      </c>
      <c r="BD159" s="482" t="e">
        <f>IF(+All!#REF!="Utah State",+All!#REF!,IF(+All!#REF!="Utah State",+All!#REF!,0))</f>
        <v>#REF!</v>
      </c>
      <c r="BE159" s="483" t="e">
        <f>IF(+All!#REF!="Utah State",+All!#REF!,IF(+All!#REF!="Utah State",+All!#REF!,0))</f>
        <v>#REF!</v>
      </c>
      <c r="BF159" s="483" t="e">
        <f>IF(+All!#REF!="Utah State",+All!#REF!,IF(+All!#REF!="Utah State",+All!#REF!,0))</f>
        <v>#REF!</v>
      </c>
      <c r="BG159" s="482" t="e">
        <f>IF(+All!#REF!="Utah State",+All!#REF!,IF(+All!#REF!="Utah State",+All!#REF!,0))</f>
        <v>#REF!</v>
      </c>
      <c r="BH159" s="483" t="e">
        <f>IF(+All!#REF!="Utah State",+All!#REF!,IF(+All!#REF!="Utah State",+All!#REF!,0))</f>
        <v>#REF!</v>
      </c>
      <c r="BI159" s="484" t="e">
        <f>IF(+All!#REF!="Utah State",+All!#REF!,IF(+All!#REF!="Utah State",+All!#REF!,0))</f>
        <v>#REF!</v>
      </c>
      <c r="BJ159" s="92" t="e">
        <f>IF(+All!#REF!="Utah State",+All!#REF!,IF(+All!#REF!="Utah State",+All!#REF!,0))</f>
        <v>#REF!</v>
      </c>
      <c r="BK159" s="93" t="e">
        <f>IF(+All!#REF!="Utah State",+All!#REF!,IF(+All!#REF!="Utah State",+All!#REF!,0))</f>
        <v>#REF!</v>
      </c>
    </row>
    <row r="160" spans="1:63" x14ac:dyDescent="0.8">
      <c r="A160" s="70">
        <f>IF(+All!$F957="Utah State",+All!A957,IF(+All!$H957="Utah State",+All!A957,0))</f>
        <v>0</v>
      </c>
      <c r="B160" s="480">
        <f>IF(+All!$F957="Utah State",+All!B957,IF(+All!$H957="Utah State",+All!B957,0))</f>
        <v>0</v>
      </c>
      <c r="C160" s="72">
        <f>IF(+All!$F957="Utah State",+All!C957,IF(+All!$H957="Utah State",+All!C957,0))</f>
        <v>0</v>
      </c>
      <c r="D160" s="73">
        <f>IF(+All!$F957="Utah State",+All!D957,IF(+All!$H957="Utah State",+All!D957,0))</f>
        <v>0</v>
      </c>
      <c r="E160" s="707">
        <f>IF(+All!$F957="Utah State",+All!E957,IF(+All!$H957="Utah State",+All!E957,0))</f>
        <v>0</v>
      </c>
      <c r="F160" s="75">
        <f>IF(+All!$F957="Utah State",+All!F957,IF(+All!$H957="Utah State",+All!F957,0))</f>
        <v>0</v>
      </c>
      <c r="G160" s="76">
        <f>IF(+All!$F957="Utah State",+All!G957,IF(+All!$H957="Utah State",+All!G957,0))</f>
        <v>0</v>
      </c>
      <c r="H160" s="75">
        <f>IF(+All!$F957="Utah State",+All!H957,IF(+All!$H957="Utah State",+All!H957,0))</f>
        <v>0</v>
      </c>
      <c r="I160" s="76">
        <f>IF(+All!$F957="Utah State",+All!I957,IF(+All!$H957="Utah State",+All!I957,0))</f>
        <v>0</v>
      </c>
      <c r="J160" s="706">
        <f>IF(+All!$F957="Utah State",+All!J957,IF(+All!$H957="Utah State",+All!J957,0))</f>
        <v>0</v>
      </c>
      <c r="K160" s="707">
        <f>IF(+All!$F957="Utah State",+All!K957,IF(+All!$H957="Utah State",+All!K957,0))</f>
        <v>0</v>
      </c>
      <c r="L160" s="78">
        <f>IF(+All!$F957="Utah State",+All!L957,IF(+All!$H957="Utah State",+All!L957,0))</f>
        <v>0</v>
      </c>
      <c r="M160" s="79">
        <f>IF(+All!$F957="Utah State",+All!M957,IF(+All!$H957="Utah State",+All!M957,0))</f>
        <v>0</v>
      </c>
      <c r="N160" s="706">
        <f>IF(+All!$F957="Utah State",+All!N957,IF(+All!$H957="Utah State",+All!N957,0))</f>
        <v>0</v>
      </c>
      <c r="O160" s="708">
        <f>IF(+All!$F957="Utah State",+All!O957,IF(+All!$H957="Utah State",+All!O957,0))</f>
        <v>0</v>
      </c>
      <c r="P160" s="708">
        <f>IF(+All!$F957="Utah State",+All!P957,IF(+All!$H957="Utah State",+All!P957,0))</f>
        <v>0</v>
      </c>
      <c r="Q160" s="707">
        <f>IF(+All!$F957="Utah State",+All!Q957,IF(+All!$H957="Utah State",+All!Q957,0))</f>
        <v>0</v>
      </c>
      <c r="R160" s="706">
        <f>IF(+All!$F957="Utah State",+All!R957,IF(+All!$H957="Utah State",+All!R957,0))</f>
        <v>0</v>
      </c>
      <c r="S160" s="708">
        <f>IF(+All!$F957="Utah State",+All!S957,IF(+All!$H957="Utah State",+All!S957,0))</f>
        <v>0</v>
      </c>
      <c r="T160" s="706">
        <f>IF(+All!$F957="Utah State",+All!T957,IF(+All!$H957="Utah State",+All!T957,0))</f>
        <v>0</v>
      </c>
      <c r="U160" s="707">
        <f>IF(+All!$F957="Utah State",+All!U957,IF(+All!$H957="Utah State",+All!U957,0))</f>
        <v>0</v>
      </c>
      <c r="V160" s="706" t="e">
        <f>IF(+All!#REF!="Utah State",+All!#REF!,IF(+All!#REF!="Utah State",+All!#REF!,0))</f>
        <v>#REF!</v>
      </c>
      <c r="W160" s="707" t="e">
        <f>IF(+All!#REF!="Utah State",+All!#REF!,IF(+All!#REF!="Utah State",+All!#REF!,0))</f>
        <v>#REF!</v>
      </c>
      <c r="X160" s="706" t="e">
        <f>IF(+All!#REF!="Utah State",+All!#REF!,IF(+All!#REF!="Utah State",+All!#REF!,0))</f>
        <v>#REF!</v>
      </c>
      <c r="Y160" s="707" t="e">
        <f>IF(+All!#REF!="Utah State",+All!#REF!,IF(+All!#REF!="Utah State",+All!#REF!,0))</f>
        <v>#REF!</v>
      </c>
      <c r="Z160" s="706" t="e">
        <f>IF(+All!#REF!="Utah State",+All!#REF!,IF(+All!#REF!="Utah State",+All!#REF!,0))</f>
        <v>#REF!</v>
      </c>
      <c r="AA160" s="707" t="e">
        <f>IF(+All!#REF!="Utah State",+All!#REF!,IF(+All!#REF!="Utah State",+All!#REF!,0))</f>
        <v>#REF!</v>
      </c>
      <c r="AB160" s="706" t="e">
        <f>IF(+All!#REF!="Utah State",+All!#REF!,IF(+All!#REF!="Utah State",+All!#REF!,0))</f>
        <v>#REF!</v>
      </c>
      <c r="AC160" s="707" t="e">
        <f>IF(+All!#REF!="Utah State",+All!#REF!,IF(+All!#REF!="Utah State",+All!#REF!,0))</f>
        <v>#REF!</v>
      </c>
      <c r="AD160" s="706" t="e">
        <f>IF(+All!#REF!="Utah State",+All!#REF!,IF(+All!#REF!="Utah State",+All!#REF!,0))</f>
        <v>#REF!</v>
      </c>
      <c r="AE160" s="707" t="e">
        <f>IF(+All!#REF!="Utah State",+All!#REF!,IF(+All!#REF!="Utah State",+All!#REF!,0))</f>
        <v>#REF!</v>
      </c>
      <c r="AF160" s="706" t="e">
        <f>IF(+All!#REF!="Utah State",+All!#REF!,IF(+All!#REF!="Utah State",+All!#REF!,0))</f>
        <v>#REF!</v>
      </c>
      <c r="AG160" s="707" t="e">
        <f>IF(+All!#REF!="Utah State",+All!#REF!,IF(+All!#REF!="Utah State",+All!#REF!,0))</f>
        <v>#REF!</v>
      </c>
      <c r="AH160" s="706" t="e">
        <f>IF(+All!#REF!="Utah State",+All!#REF!,IF(+All!#REF!="Utah State",+All!#REF!,0))</f>
        <v>#REF!</v>
      </c>
      <c r="AI160" s="707" t="e">
        <f>IF(+All!#REF!="Utah State",+All!#REF!,IF(+All!#REF!="Utah State",+All!#REF!,0))</f>
        <v>#REF!</v>
      </c>
      <c r="AJ160" s="706" t="e">
        <f>IF(+All!#REF!="Utah State",+All!#REF!,IF(+All!#REF!="Utah State",+All!#REF!,0))</f>
        <v>#REF!</v>
      </c>
      <c r="AK160" s="707" t="e">
        <f>IF(+All!#REF!="Utah State",+All!#REF!,IF(+All!#REF!="Utah State",+All!#REF!,0))</f>
        <v>#REF!</v>
      </c>
      <c r="AL160" s="81" t="e">
        <f>IF(+All!#REF!="Utah State",+All!#REF!,IF(+All!#REF!="Utah State",+All!#REF!,0))</f>
        <v>#REF!</v>
      </c>
      <c r="AM160" s="82" t="e">
        <f>IF(+All!#REF!="Utah State",+All!#REF!,IF(+All!#REF!="Utah State",+All!#REF!,0))</f>
        <v>#REF!</v>
      </c>
      <c r="AN160" s="81" t="e">
        <f>IF(+All!#REF!="Utah State",+All!#REF!,IF(+All!#REF!="Utah State",+All!#REF!,0))</f>
        <v>#REF!</v>
      </c>
      <c r="AO160" s="83" t="e">
        <f>IF(+All!#REF!="Utah State",+All!#REF!,IF(+All!#REF!="Utah State",+All!#REF!,0))</f>
        <v>#REF!</v>
      </c>
      <c r="AP160" s="84" t="e">
        <f>IF(+All!#REF!="Utah State",+All!#REF!,IF(+All!#REF!="Utah State",+All!#REF!,0))</f>
        <v>#REF!</v>
      </c>
      <c r="AQ160" s="480" t="e">
        <f>IF(+All!#REF!="Utah State",+All!#REF!,IF(+All!#REF!="Utah State",+All!#REF!,0))</f>
        <v>#REF!</v>
      </c>
      <c r="AR160" s="482" t="e">
        <f>IF(+All!#REF!="Utah State",+All!#REF!,IF(+All!#REF!="Utah State",+All!#REF!,0))</f>
        <v>#REF!</v>
      </c>
      <c r="AS160" s="483" t="e">
        <f>IF(+All!#REF!="Utah State",+All!#REF!,IF(+All!#REF!="Utah State",+All!#REF!,0))</f>
        <v>#REF!</v>
      </c>
      <c r="AT160" s="483" t="e">
        <f>IF(+All!#REF!="Utah State",+All!#REF!,IF(+All!#REF!="Utah State",+All!#REF!,0))</f>
        <v>#REF!</v>
      </c>
      <c r="AU160" s="482" t="e">
        <f>IF(+All!#REF!="Utah State",+All!#REF!,IF(+All!#REF!="Utah State",+All!#REF!,0))</f>
        <v>#REF!</v>
      </c>
      <c r="AV160" s="483" t="e">
        <f>IF(+All!#REF!="Utah State",+All!#REF!,IF(+All!#REF!="Utah State",+All!#REF!,0))</f>
        <v>#REF!</v>
      </c>
      <c r="AW160" s="484" t="e">
        <f>IF(+All!#REF!="Utah State",+All!#REF!,IF(+All!#REF!="Utah State",+All!#REF!,0))</f>
        <v>#REF!</v>
      </c>
      <c r="AX160" s="483" t="e">
        <f>IF(+All!#REF!="Utah State",+All!#REF!,IF(+All!#REF!="Utah State",+All!#REF!,0))</f>
        <v>#REF!</v>
      </c>
      <c r="AY160" s="88" t="e">
        <f>IF(+All!#REF!="Utah State",+All!#REF!,IF(+All!#REF!="Utah State",+All!#REF!,0))</f>
        <v>#REF!</v>
      </c>
      <c r="AZ160" s="89" t="e">
        <f>IF(+All!#REF!="Utah State",+All!#REF!,IF(+All!#REF!="Utah State",+All!#REF!,0))</f>
        <v>#REF!</v>
      </c>
      <c r="BA160" s="90" t="e">
        <f>IF(+All!#REF!="Utah State",+All!#REF!,IF(+All!#REF!="Utah State",+All!#REF!,0))</f>
        <v>#REF!</v>
      </c>
      <c r="BB160" s="90" t="e">
        <f>IF(+All!#REF!="Utah State",+All!#REF!,IF(+All!#REF!="Utah State",+All!#REF!,0))</f>
        <v>#REF!</v>
      </c>
      <c r="BC160" s="91" t="e">
        <f>IF(+All!#REF!="Utah State",+All!#REF!,IF(+All!#REF!="Utah State",+All!#REF!,0))</f>
        <v>#REF!</v>
      </c>
      <c r="BD160" s="482" t="e">
        <f>IF(+All!#REF!="Utah State",+All!#REF!,IF(+All!#REF!="Utah State",+All!#REF!,0))</f>
        <v>#REF!</v>
      </c>
      <c r="BE160" s="483" t="e">
        <f>IF(+All!#REF!="Utah State",+All!#REF!,IF(+All!#REF!="Utah State",+All!#REF!,0))</f>
        <v>#REF!</v>
      </c>
      <c r="BF160" s="483" t="e">
        <f>IF(+All!#REF!="Utah State",+All!#REF!,IF(+All!#REF!="Utah State",+All!#REF!,0))</f>
        <v>#REF!</v>
      </c>
      <c r="BG160" s="482" t="e">
        <f>IF(+All!#REF!="Utah State",+All!#REF!,IF(+All!#REF!="Utah State",+All!#REF!,0))</f>
        <v>#REF!</v>
      </c>
      <c r="BH160" s="483" t="e">
        <f>IF(+All!#REF!="Utah State",+All!#REF!,IF(+All!#REF!="Utah State",+All!#REF!,0))</f>
        <v>#REF!</v>
      </c>
      <c r="BI160" s="484" t="e">
        <f>IF(+All!#REF!="Utah State",+All!#REF!,IF(+All!#REF!="Utah State",+All!#REF!,0))</f>
        <v>#REF!</v>
      </c>
      <c r="BJ160" s="92" t="e">
        <f>IF(+All!#REF!="Utah State",+All!#REF!,IF(+All!#REF!="Utah State",+All!#REF!,0))</f>
        <v>#REF!</v>
      </c>
      <c r="BK160" s="93" t="e">
        <f>IF(+All!#REF!="Utah State",+All!#REF!,IF(+All!#REF!="Utah State",+All!#REF!,0))</f>
        <v>#REF!</v>
      </c>
    </row>
    <row r="161" spans="1:63" x14ac:dyDescent="0.8">
      <c r="A161" s="52"/>
      <c r="B161" s="53"/>
      <c r="C161" s="54"/>
      <c r="D161" s="55"/>
      <c r="E161" s="709"/>
      <c r="F161" s="1219" t="str">
        <f>H162</f>
        <v>Wyoming</v>
      </c>
      <c r="G161" s="1253"/>
      <c r="H161" s="1253"/>
      <c r="I161" s="1254"/>
      <c r="J161" s="705"/>
      <c r="K161" s="709"/>
      <c r="L161" s="58"/>
      <c r="M161" s="59"/>
      <c r="N161" s="705"/>
      <c r="O161" s="9"/>
      <c r="P161" s="9"/>
      <c r="Q161" s="709"/>
      <c r="R161" s="705"/>
      <c r="S161" s="9"/>
      <c r="T161" s="705"/>
      <c r="U161" s="709"/>
      <c r="V161" s="705"/>
      <c r="W161" s="716"/>
      <c r="X161" s="705"/>
      <c r="Y161" s="709"/>
      <c r="Z161" s="705"/>
      <c r="AA161" s="709"/>
      <c r="AB161" s="705"/>
      <c r="AC161" s="709"/>
      <c r="AD161" s="715"/>
      <c r="AE161" s="716"/>
      <c r="AF161" s="715"/>
      <c r="AG161" s="716"/>
      <c r="AH161" s="715"/>
      <c r="AI161" s="716"/>
      <c r="AJ161" s="715"/>
      <c r="AK161" s="716"/>
      <c r="AL161" s="61"/>
      <c r="AM161" s="62"/>
      <c r="AN161" s="62"/>
      <c r="AO161" s="63"/>
      <c r="AP161" s="64"/>
      <c r="AQ161" s="65"/>
      <c r="AR161" s="66"/>
      <c r="AS161" s="67"/>
      <c r="AT161" s="67"/>
      <c r="AU161" s="66"/>
      <c r="AV161" s="67"/>
      <c r="AW161" s="49"/>
      <c r="AX161" s="48"/>
      <c r="AY161" s="66"/>
      <c r="AZ161" s="67"/>
      <c r="BA161" s="49"/>
      <c r="BB161" s="49"/>
      <c r="BC161" s="65"/>
      <c r="BD161" s="66"/>
      <c r="BE161" s="67"/>
      <c r="BF161" s="67"/>
      <c r="BG161" s="66"/>
      <c r="BH161" s="67"/>
      <c r="BI161" s="49"/>
      <c r="BJ161" s="68"/>
      <c r="BK161" s="69"/>
    </row>
    <row r="162" spans="1:63" x14ac:dyDescent="0.8">
      <c r="A162" s="70">
        <f>IF(+All!$F70="Wyoming",+All!A70,IF(+All!$H70="Wyoming",+All!A70,0))</f>
        <v>1</v>
      </c>
      <c r="B162" s="480" t="str">
        <f>IF(+All!$F70="Wyoming",+All!B70,IF(+All!$H70="Wyoming",+All!B70,0))</f>
        <v>Sat</v>
      </c>
      <c r="C162" s="72">
        <f>IF(+All!$F70="Wyoming",+All!C70,IF(+All!$H70="Wyoming",+All!C70,0))</f>
        <v>44443</v>
      </c>
      <c r="D162" s="73">
        <f>IF(+All!$F70="Wyoming",+All!D70,IF(+All!$H70="Wyoming",+All!D70,0))</f>
        <v>0.66666666666666663</v>
      </c>
      <c r="E162" s="707">
        <f>IF(+All!$F70="Wyoming",+All!E70,IF(+All!$H70="Wyoming",+All!E70,0))</f>
        <v>0</v>
      </c>
      <c r="F162" s="75" t="str">
        <f>IF(+All!$F70="Wyoming",+All!F70,IF(+All!$H70="Wyoming",+All!F70,0))</f>
        <v>1AA Montana State</v>
      </c>
      <c r="G162" s="76" t="str">
        <f>IF(+All!$F70="Wyoming",+All!G70,IF(+All!$H70="Wyoming",+All!G70,0))</f>
        <v>1AA</v>
      </c>
      <c r="H162" s="75" t="str">
        <f>IF(+All!$F70="Wyoming",+All!H70,IF(+All!$H70="Wyoming",+All!H70,0))</f>
        <v>Wyoming</v>
      </c>
      <c r="I162" s="76" t="str">
        <f>IF(+All!$F70="Wyoming",+All!I70,IF(+All!$H70="Wyoming",+All!I70,0))</f>
        <v>MWC</v>
      </c>
      <c r="J162" s="706">
        <f>IF(+All!$F70="Wyoming",+All!J70,IF(+All!$H70="Wyoming",+All!J70,0))</f>
        <v>0</v>
      </c>
      <c r="K162" s="707">
        <f>IF(+All!$F70="Wyoming",+All!K70,IF(+All!$H70="Wyoming",+All!K70,0))</f>
        <v>0</v>
      </c>
      <c r="L162" s="78">
        <f>IF(+All!$F70="Wyoming",+All!L70,IF(+All!$H70="Wyoming",+All!L70,0))</f>
        <v>0</v>
      </c>
      <c r="M162" s="79">
        <f>IF(+All!$F70="Wyoming",+All!M70,IF(+All!$H70="Wyoming",+All!M70,0))</f>
        <v>0</v>
      </c>
      <c r="N162" s="706" t="str">
        <f>IF(+All!$F70="Wyoming",+All!N70,IF(+All!$H70="Wyoming",+All!N70,0))</f>
        <v>Wyoming</v>
      </c>
      <c r="O162" s="708">
        <f>IF(+All!$F70="Wyoming",+All!O70,IF(+All!$H70="Wyoming",+All!O70,0))</f>
        <v>19</v>
      </c>
      <c r="P162" s="708" t="str">
        <f>IF(+All!$F70="Wyoming",+All!P70,IF(+All!$H70="Wyoming",+All!P70,0))</f>
        <v>1AA Montana State</v>
      </c>
      <c r="Q162" s="707">
        <f>IF(+All!$F70="Wyoming",+All!Q70,IF(+All!$H70="Wyoming",+All!Q70,0))</f>
        <v>16</v>
      </c>
      <c r="R162" s="706">
        <f>IF(+All!$F70="Wyoming",+All!R70,IF(+All!$H70="Wyoming",+All!R70,0))</f>
        <v>0</v>
      </c>
      <c r="S162" s="708">
        <f>IF(+All!$F70="Wyoming",+All!S70,IF(+All!$H70="Wyoming",+All!S70,0))</f>
        <v>0</v>
      </c>
      <c r="T162" s="706">
        <f>IF(+All!$F70="Wyoming",+All!T70,IF(+All!$H70="Wyoming",+All!T70,0))</f>
        <v>0</v>
      </c>
      <c r="U162" s="707">
        <f>IF(+All!$F70="Wyoming",+All!U70,IF(+All!$H70="Wyoming",+All!U70,0))</f>
        <v>0</v>
      </c>
      <c r="V162" s="706"/>
      <c r="W162" s="707"/>
      <c r="X162" s="706"/>
      <c r="Y162" s="707"/>
      <c r="Z162" s="706"/>
      <c r="AA162" s="707"/>
      <c r="AB162" s="706"/>
      <c r="AC162" s="707"/>
      <c r="AD162" s="706"/>
      <c r="AE162" s="707"/>
      <c r="AF162" s="706"/>
      <c r="AG162" s="707"/>
      <c r="AH162" s="706"/>
      <c r="AI162" s="707"/>
      <c r="AJ162" s="706"/>
      <c r="AK162" s="707"/>
      <c r="AQ162" s="480"/>
      <c r="AR162" s="482"/>
      <c r="AS162" s="483"/>
      <c r="AT162" s="483"/>
      <c r="AU162" s="482"/>
      <c r="AV162" s="483"/>
      <c r="AW162" s="484"/>
      <c r="AX162" s="483"/>
      <c r="AY162" s="88"/>
      <c r="AZ162" s="89"/>
      <c r="BA162" s="90"/>
      <c r="BB162" s="90"/>
      <c r="BC162" s="91"/>
      <c r="BD162" s="482"/>
      <c r="BE162" s="483"/>
      <c r="BF162" s="483"/>
      <c r="BG162" s="482"/>
      <c r="BH162" s="483"/>
      <c r="BI162" s="484"/>
    </row>
    <row r="163" spans="1:63" x14ac:dyDescent="0.8">
      <c r="A163" s="70">
        <f>IF(+All!$F150="Wyoming",+All!A150,IF(+All!$H150="Wyoming",+All!A150,0))</f>
        <v>2</v>
      </c>
      <c r="B163" s="480" t="str">
        <f>IF(+All!$F150="Wyoming",+All!B150,IF(+All!$H150="Wyoming",+All!B150,0))</f>
        <v>Sat</v>
      </c>
      <c r="C163" s="72">
        <f>IF(+All!$F150="Wyoming",+All!C150,IF(+All!$H150="Wyoming",+All!C150,0))</f>
        <v>44450</v>
      </c>
      <c r="D163" s="73">
        <f>IF(+All!$F150="Wyoming",+All!D150,IF(+All!$H150="Wyoming",+All!D150,0))</f>
        <v>0.5625</v>
      </c>
      <c r="E163" s="707">
        <f>IF(+All!$F150="Wyoming",+All!E150,IF(+All!$H150="Wyoming",+All!E150,0))</f>
        <v>0</v>
      </c>
      <c r="F163" s="75" t="str">
        <f>IF(+All!$F150="Wyoming",+All!F150,IF(+All!$H150="Wyoming",+All!F150,0))</f>
        <v>Wyoming</v>
      </c>
      <c r="G163" s="76" t="str">
        <f>IF(+All!$F150="Wyoming",+All!G150,IF(+All!$H150="Wyoming",+All!G150,0))</f>
        <v>MWC</v>
      </c>
      <c r="H163" s="75" t="str">
        <f>IF(+All!$F150="Wyoming",+All!H150,IF(+All!$H150="Wyoming",+All!H150,0))</f>
        <v>Northern Illinois</v>
      </c>
      <c r="I163" s="76" t="str">
        <f>IF(+All!$F150="Wyoming",+All!I150,IF(+All!$H150="Wyoming",+All!I150,0))</f>
        <v>MAC</v>
      </c>
      <c r="J163" s="706" t="str">
        <f>IF(+All!$F150="Wyoming",+All!J150,IF(+All!$H150="Wyoming",+All!J150,0))</f>
        <v>Wyoming</v>
      </c>
      <c r="K163" s="707" t="str">
        <f>IF(+All!$F150="Wyoming",+All!K150,IF(+All!$H150="Wyoming",+All!K150,0))</f>
        <v>Northern Illinois</v>
      </c>
      <c r="L163" s="78">
        <f>IF(+All!$F150="Wyoming",+All!L150,IF(+All!$H150="Wyoming",+All!L150,0))</f>
        <v>6.5</v>
      </c>
      <c r="M163" s="79">
        <f>IF(+All!$F150="Wyoming",+All!M150,IF(+All!$H150="Wyoming",+All!M150,0))</f>
        <v>44.5</v>
      </c>
      <c r="N163" s="706" t="str">
        <f>IF(+All!$F150="Wyoming",+All!N150,IF(+All!$H150="Wyoming",+All!N150,0))</f>
        <v>Wyoming</v>
      </c>
      <c r="O163" s="708">
        <f>IF(+All!$F150="Wyoming",+All!O150,IF(+All!$H150="Wyoming",+All!O150,0))</f>
        <v>50</v>
      </c>
      <c r="P163" s="708" t="str">
        <f>IF(+All!$F150="Wyoming",+All!P150,IF(+All!$H150="Wyoming",+All!P150,0))</f>
        <v>Northern Illinois</v>
      </c>
      <c r="Q163" s="707">
        <f>IF(+All!$F150="Wyoming",+All!Q150,IF(+All!$H150="Wyoming",+All!Q150,0))</f>
        <v>43</v>
      </c>
      <c r="R163" s="706" t="str">
        <f>IF(+All!$F150="Wyoming",+All!R150,IF(+All!$H150="Wyoming",+All!R150,0))</f>
        <v>Wyoming</v>
      </c>
      <c r="S163" s="708" t="str">
        <f>IF(+All!$F150="Wyoming",+All!S150,IF(+All!$H150="Wyoming",+All!S150,0))</f>
        <v>Northern Illinois</v>
      </c>
      <c r="T163" s="706" t="str">
        <f>IF(+All!$F150="Wyoming",+All!T150,IF(+All!$H150="Wyoming",+All!T150,0))</f>
        <v>Northern Illinois</v>
      </c>
      <c r="U163" s="707" t="str">
        <f>IF(+All!$F150="Wyoming",+All!U150,IF(+All!$H150="Wyoming",+All!U150,0))</f>
        <v>L</v>
      </c>
      <c r="V163" s="706" t="e">
        <f>IF(+All!#REF!="Wyoming",+All!#REF!,IF(+All!#REF!="Wyoming",+All!#REF!,0))</f>
        <v>#REF!</v>
      </c>
      <c r="W163" s="707" t="e">
        <f>IF(+All!#REF!="Wyoming",+All!#REF!,IF(+All!#REF!="Wyoming",+All!#REF!,0))</f>
        <v>#REF!</v>
      </c>
      <c r="X163" s="706" t="e">
        <f>IF(+All!#REF!="Wyoming",+All!#REF!,IF(+All!#REF!="Wyoming",+All!#REF!,0))</f>
        <v>#REF!</v>
      </c>
      <c r="Y163" s="707" t="e">
        <f>IF(+All!#REF!="Wyoming",+All!#REF!,IF(+All!#REF!="Wyoming",+All!#REF!,0))</f>
        <v>#REF!</v>
      </c>
      <c r="Z163" s="706" t="e">
        <f>IF(+All!#REF!="Wyoming",+All!#REF!,IF(+All!#REF!="Wyoming",+All!#REF!,0))</f>
        <v>#REF!</v>
      </c>
      <c r="AA163" s="707" t="e">
        <f>IF(+All!#REF!="Wyoming",+All!#REF!,IF(+All!#REF!="Wyoming",+All!#REF!,0))</f>
        <v>#REF!</v>
      </c>
      <c r="AB163" s="706" t="e">
        <f>IF(+All!#REF!="Wyoming",+All!#REF!,IF(+All!#REF!="Wyoming",+All!#REF!,0))</f>
        <v>#REF!</v>
      </c>
      <c r="AC163" s="707" t="e">
        <f>IF(+All!#REF!="Wyoming",+All!#REF!,IF(+All!#REF!="Wyoming",+All!#REF!,0))</f>
        <v>#REF!</v>
      </c>
      <c r="AD163" s="706" t="e">
        <f>IF(+All!#REF!="Wyoming",+All!#REF!,IF(+All!#REF!="Wyoming",+All!#REF!,0))</f>
        <v>#REF!</v>
      </c>
      <c r="AE163" s="707" t="e">
        <f>IF(+All!#REF!="Wyoming",+All!#REF!,IF(+All!#REF!="Wyoming",+All!#REF!,0))</f>
        <v>#REF!</v>
      </c>
      <c r="AF163" s="706" t="e">
        <f>IF(+All!#REF!="Wyoming",+All!#REF!,IF(+All!#REF!="Wyoming",+All!#REF!,0))</f>
        <v>#REF!</v>
      </c>
      <c r="AG163" s="707" t="e">
        <f>IF(+All!#REF!="Wyoming",+All!#REF!,IF(+All!#REF!="Wyoming",+All!#REF!,0))</f>
        <v>#REF!</v>
      </c>
      <c r="AH163" s="706" t="e">
        <f>IF(+All!#REF!="Wyoming",+All!#REF!,IF(+All!#REF!="Wyoming",+All!#REF!,0))</f>
        <v>#REF!</v>
      </c>
      <c r="AI163" s="707" t="e">
        <f>IF(+All!#REF!="Wyoming",+All!#REF!,IF(+All!#REF!="Wyoming",+All!#REF!,0))</f>
        <v>#REF!</v>
      </c>
      <c r="AJ163" s="706" t="e">
        <f>IF(+All!#REF!="Wyoming",+All!#REF!,IF(+All!#REF!="Wyoming",+All!#REF!,0))</f>
        <v>#REF!</v>
      </c>
      <c r="AK163" s="707" t="e">
        <f>IF(+All!#REF!="Wyoming",+All!#REF!,IF(+All!#REF!="Wyoming",+All!#REF!,0))</f>
        <v>#REF!</v>
      </c>
      <c r="AL163" s="81" t="e">
        <f>IF(+All!#REF!="Wyoming",+All!#REF!,IF(+All!#REF!="Wyoming",+All!#REF!,0))</f>
        <v>#REF!</v>
      </c>
      <c r="AM163" s="82" t="e">
        <f>IF(+All!#REF!="Wyoming",+All!#REF!,IF(+All!#REF!="Wyoming",+All!#REF!,0))</f>
        <v>#REF!</v>
      </c>
      <c r="AN163" s="81" t="e">
        <f>IF(+All!#REF!="Wyoming",+All!#REF!,IF(+All!#REF!="Wyoming",+All!#REF!,0))</f>
        <v>#REF!</v>
      </c>
      <c r="AO163" s="83" t="e">
        <f>IF(+All!#REF!="Wyoming",+All!#REF!,IF(+All!#REF!="Wyoming",+All!#REF!,0))</f>
        <v>#REF!</v>
      </c>
      <c r="AP163" s="84" t="e">
        <f>IF(+All!#REF!="Wyoming",+All!#REF!,IF(+All!#REF!="Wyoming",+All!#REF!,0))</f>
        <v>#REF!</v>
      </c>
      <c r="AQ163" s="480" t="e">
        <f>IF(+All!#REF!="Wyoming",+All!#REF!,IF(+All!#REF!="Wyoming",+All!#REF!,0))</f>
        <v>#REF!</v>
      </c>
      <c r="AR163" s="482" t="e">
        <f>IF(+All!#REF!="Wyoming",+All!#REF!,IF(+All!#REF!="Wyoming",+All!#REF!,0))</f>
        <v>#REF!</v>
      </c>
      <c r="AS163" s="483" t="e">
        <f>IF(+All!#REF!="Wyoming",+All!#REF!,IF(+All!#REF!="Wyoming",+All!#REF!,0))</f>
        <v>#REF!</v>
      </c>
      <c r="AT163" s="483" t="e">
        <f>IF(+All!#REF!="Wyoming",+All!#REF!,IF(+All!#REF!="Wyoming",+All!#REF!,0))</f>
        <v>#REF!</v>
      </c>
      <c r="AU163" s="482" t="e">
        <f>IF(+All!#REF!="Wyoming",+All!#REF!,IF(+All!#REF!="Wyoming",+All!#REF!,0))</f>
        <v>#REF!</v>
      </c>
      <c r="AV163" s="483" t="e">
        <f>IF(+All!#REF!="Wyoming",+All!#REF!,IF(+All!#REF!="Wyoming",+All!#REF!,0))</f>
        <v>#REF!</v>
      </c>
      <c r="AW163" s="484" t="e">
        <f>IF(+All!#REF!="Wyoming",+All!#REF!,IF(+All!#REF!="Wyoming",+All!#REF!,0))</f>
        <v>#REF!</v>
      </c>
      <c r="AX163" s="483" t="e">
        <f>IF(+All!#REF!="Wyoming",+All!#REF!,IF(+All!#REF!="Wyoming",+All!#REF!,0))</f>
        <v>#REF!</v>
      </c>
      <c r="AY163" s="88" t="e">
        <f>IF(+All!#REF!="Wyoming",+All!#REF!,IF(+All!#REF!="Wyoming",+All!#REF!,0))</f>
        <v>#REF!</v>
      </c>
      <c r="AZ163" s="89" t="e">
        <f>IF(+All!#REF!="Wyoming",+All!#REF!,IF(+All!#REF!="Wyoming",+All!#REF!,0))</f>
        <v>#REF!</v>
      </c>
      <c r="BA163" s="90" t="e">
        <f>IF(+All!#REF!="Wyoming",+All!#REF!,IF(+All!#REF!="Wyoming",+All!#REF!,0))</f>
        <v>#REF!</v>
      </c>
      <c r="BB163" s="90" t="e">
        <f>IF(+All!#REF!="Wyoming",+All!#REF!,IF(+All!#REF!="Wyoming",+All!#REF!,0))</f>
        <v>#REF!</v>
      </c>
      <c r="BC163" s="91" t="e">
        <f>IF(+All!#REF!="Wyoming",+All!#REF!,IF(+All!#REF!="Wyoming",+All!#REF!,0))</f>
        <v>#REF!</v>
      </c>
      <c r="BD163" s="482" t="e">
        <f>IF(+All!#REF!="Wyoming",+All!#REF!,IF(+All!#REF!="Wyoming",+All!#REF!,0))</f>
        <v>#REF!</v>
      </c>
      <c r="BE163" s="483" t="e">
        <f>IF(+All!#REF!="Wyoming",+All!#REF!,IF(+All!#REF!="Wyoming",+All!#REF!,0))</f>
        <v>#REF!</v>
      </c>
      <c r="BF163" s="483" t="e">
        <f>IF(+All!#REF!="Wyoming",+All!#REF!,IF(+All!#REF!="Wyoming",+All!#REF!,0))</f>
        <v>#REF!</v>
      </c>
      <c r="BG163" s="482" t="e">
        <f>IF(+All!#REF!="Wyoming",+All!#REF!,IF(+All!#REF!="Wyoming",+All!#REF!,0))</f>
        <v>#REF!</v>
      </c>
      <c r="BH163" s="483" t="e">
        <f>IF(+All!#REF!="Wyoming",+All!#REF!,IF(+All!#REF!="Wyoming",+All!#REF!,0))</f>
        <v>#REF!</v>
      </c>
      <c r="BI163" s="484" t="e">
        <f>IF(+All!#REF!="Wyoming",+All!#REF!,IF(+All!#REF!="Wyoming",+All!#REF!,0))</f>
        <v>#REF!</v>
      </c>
      <c r="BJ163" s="92" t="e">
        <f>IF(+All!#REF!="Wyoming",+All!#REF!,IF(+All!#REF!="Wyoming",+All!#REF!,0))</f>
        <v>#REF!</v>
      </c>
      <c r="BK163" s="93" t="e">
        <f>IF(+All!#REF!="Wyoming",+All!#REF!,IF(+All!#REF!="Wyoming",+All!#REF!,0))</f>
        <v>#REF!</v>
      </c>
    </row>
    <row r="164" spans="1:63" x14ac:dyDescent="0.8">
      <c r="A164" s="70">
        <f>IF(+All!$F226="Wyoming",+All!A226,IF(+All!$H226="Wyoming",+All!A226,0))</f>
        <v>3</v>
      </c>
      <c r="B164" s="480" t="str">
        <f>IF(+All!$F226="Wyoming",+All!B226,IF(+All!$H226="Wyoming",+All!B226,0))</f>
        <v>Sat</v>
      </c>
      <c r="C164" s="72">
        <f>IF(+All!$F226="Wyoming",+All!C226,IF(+All!$H226="Wyoming",+All!C226,0))</f>
        <v>44457</v>
      </c>
      <c r="D164" s="73">
        <f>IF(+All!$F226="Wyoming",+All!D226,IF(+All!$H226="Wyoming",+All!D226,0))</f>
        <v>0.66666666666666663</v>
      </c>
      <c r="E164" s="707">
        <f>IF(+All!$F226="Wyoming",+All!E226,IF(+All!$H226="Wyoming",+All!E226,0))</f>
        <v>0</v>
      </c>
      <c r="F164" s="75" t="str">
        <f>IF(+All!$F226="Wyoming",+All!F226,IF(+All!$H226="Wyoming",+All!F226,0))</f>
        <v>Ball State</v>
      </c>
      <c r="G164" s="76" t="str">
        <f>IF(+All!$F226="Wyoming",+All!G226,IF(+All!$H226="Wyoming",+All!G226,0))</f>
        <v>MAC</v>
      </c>
      <c r="H164" s="75" t="str">
        <f>IF(+All!$F226="Wyoming",+All!H226,IF(+All!$H226="Wyoming",+All!H226,0))</f>
        <v>Wyoming</v>
      </c>
      <c r="I164" s="76" t="str">
        <f>IF(+All!$F226="Wyoming",+All!I226,IF(+All!$H226="Wyoming",+All!I226,0))</f>
        <v>MWC</v>
      </c>
      <c r="J164" s="706" t="str">
        <f>IF(+All!$F226="Wyoming",+All!J226,IF(+All!$H226="Wyoming",+All!J226,0))</f>
        <v>Wyoming</v>
      </c>
      <c r="K164" s="707" t="str">
        <f>IF(+All!$F226="Wyoming",+All!K226,IF(+All!$H226="Wyoming",+All!K226,0))</f>
        <v>Ball State</v>
      </c>
      <c r="L164" s="78">
        <f>IF(+All!$F226="Wyoming",+All!L226,IF(+All!$H226="Wyoming",+All!L226,0))</f>
        <v>7</v>
      </c>
      <c r="M164" s="79">
        <f>IF(+All!$F226="Wyoming",+All!M226,IF(+All!$H226="Wyoming",+All!M226,0))</f>
        <v>53</v>
      </c>
      <c r="N164" s="706" t="str">
        <f>IF(+All!$F226="Wyoming",+All!N226,IF(+All!$H226="Wyoming",+All!N226,0))</f>
        <v>Wyoming</v>
      </c>
      <c r="O164" s="708">
        <f>IF(+All!$F226="Wyoming",+All!O226,IF(+All!$H226="Wyoming",+All!O226,0))</f>
        <v>45</v>
      </c>
      <c r="P164" s="708" t="str">
        <f>IF(+All!$F226="Wyoming",+All!P226,IF(+All!$H226="Wyoming",+All!P226,0))</f>
        <v>Ball State</v>
      </c>
      <c r="Q164" s="707">
        <f>IF(+All!$F226="Wyoming",+All!Q226,IF(+All!$H226="Wyoming",+All!Q226,0))</f>
        <v>12</v>
      </c>
      <c r="R164" s="706" t="str">
        <f>IF(+All!$F226="Wyoming",+All!R226,IF(+All!$H226="Wyoming",+All!R226,0))</f>
        <v>Wyoming</v>
      </c>
      <c r="S164" s="708" t="str">
        <f>IF(+All!$F226="Wyoming",+All!S226,IF(+All!$H226="Wyoming",+All!S226,0))</f>
        <v>Ball State</v>
      </c>
      <c r="T164" s="706" t="str">
        <f>IF(+All!$F226="Wyoming",+All!T226,IF(+All!$H226="Wyoming",+All!T226,0))</f>
        <v>Ball State</v>
      </c>
      <c r="U164" s="707" t="str">
        <f>IF(+All!$F226="Wyoming",+All!U226,IF(+All!$H226="Wyoming",+All!U226,0))</f>
        <v>L</v>
      </c>
      <c r="V164" s="706" t="e">
        <f>IF(+All!#REF!="Wyoming",+All!#REF!,IF(+All!#REF!="Wyoming",+All!#REF!,0))</f>
        <v>#REF!</v>
      </c>
      <c r="W164" s="707" t="e">
        <f>IF(+All!#REF!="Wyoming",+All!#REF!,IF(+All!#REF!="Wyoming",+All!#REF!,0))</f>
        <v>#REF!</v>
      </c>
      <c r="X164" s="706" t="e">
        <f>IF(+All!#REF!="Wyoming",+All!#REF!,IF(+All!#REF!="Wyoming",+All!#REF!,0))</f>
        <v>#REF!</v>
      </c>
      <c r="Y164" s="707" t="e">
        <f>IF(+All!#REF!="Wyoming",+All!#REF!,IF(+All!#REF!="Wyoming",+All!#REF!,0))</f>
        <v>#REF!</v>
      </c>
      <c r="Z164" s="706" t="e">
        <f>IF(+All!#REF!="Wyoming",+All!#REF!,IF(+All!#REF!="Wyoming",+All!#REF!,0))</f>
        <v>#REF!</v>
      </c>
      <c r="AA164" s="707" t="e">
        <f>IF(+All!#REF!="Wyoming",+All!#REF!,IF(+All!#REF!="Wyoming",+All!#REF!,0))</f>
        <v>#REF!</v>
      </c>
      <c r="AB164" s="706" t="e">
        <f>IF(+All!#REF!="Wyoming",+All!#REF!,IF(+All!#REF!="Wyoming",+All!#REF!,0))</f>
        <v>#REF!</v>
      </c>
      <c r="AC164" s="707" t="e">
        <f>IF(+All!#REF!="Wyoming",+All!#REF!,IF(+All!#REF!="Wyoming",+All!#REF!,0))</f>
        <v>#REF!</v>
      </c>
      <c r="AD164" s="706" t="e">
        <f>IF(+All!#REF!="Wyoming",+All!#REF!,IF(+All!#REF!="Wyoming",+All!#REF!,0))</f>
        <v>#REF!</v>
      </c>
      <c r="AE164" s="707" t="e">
        <f>IF(+All!#REF!="Wyoming",+All!#REF!,IF(+All!#REF!="Wyoming",+All!#REF!,0))</f>
        <v>#REF!</v>
      </c>
      <c r="AF164" s="706" t="e">
        <f>IF(+All!#REF!="Wyoming",+All!#REF!,IF(+All!#REF!="Wyoming",+All!#REF!,0))</f>
        <v>#REF!</v>
      </c>
      <c r="AG164" s="707" t="e">
        <f>IF(+All!#REF!="Wyoming",+All!#REF!,IF(+All!#REF!="Wyoming",+All!#REF!,0))</f>
        <v>#REF!</v>
      </c>
      <c r="AH164" s="706" t="e">
        <f>IF(+All!#REF!="Wyoming",+All!#REF!,IF(+All!#REF!="Wyoming",+All!#REF!,0))</f>
        <v>#REF!</v>
      </c>
      <c r="AI164" s="707" t="e">
        <f>IF(+All!#REF!="Wyoming",+All!#REF!,IF(+All!#REF!="Wyoming",+All!#REF!,0))</f>
        <v>#REF!</v>
      </c>
      <c r="AJ164" s="706" t="e">
        <f>IF(+All!#REF!="Wyoming",+All!#REF!,IF(+All!#REF!="Wyoming",+All!#REF!,0))</f>
        <v>#REF!</v>
      </c>
      <c r="AK164" s="707" t="e">
        <f>IF(+All!#REF!="Wyoming",+All!#REF!,IF(+All!#REF!="Wyoming",+All!#REF!,0))</f>
        <v>#REF!</v>
      </c>
      <c r="AL164" s="81" t="e">
        <f>IF(+All!#REF!="Wyoming",+All!#REF!,IF(+All!#REF!="Wyoming",+All!#REF!,0))</f>
        <v>#REF!</v>
      </c>
      <c r="AM164" s="82" t="e">
        <f>IF(+All!#REF!="Wyoming",+All!#REF!,IF(+All!#REF!="Wyoming",+All!#REF!,0))</f>
        <v>#REF!</v>
      </c>
      <c r="AN164" s="81" t="e">
        <f>IF(+All!#REF!="Wyoming",+All!#REF!,IF(+All!#REF!="Wyoming",+All!#REF!,0))</f>
        <v>#REF!</v>
      </c>
      <c r="AO164" s="83" t="e">
        <f>IF(+All!#REF!="Wyoming",+All!#REF!,IF(+All!#REF!="Wyoming",+All!#REF!,0))</f>
        <v>#REF!</v>
      </c>
      <c r="AP164" s="84" t="e">
        <f>IF(+All!#REF!="Wyoming",+All!#REF!,IF(+All!#REF!="Wyoming",+All!#REF!,0))</f>
        <v>#REF!</v>
      </c>
      <c r="AQ164" s="480" t="e">
        <f>IF(+All!#REF!="Wyoming",+All!#REF!,IF(+All!#REF!="Wyoming",+All!#REF!,0))</f>
        <v>#REF!</v>
      </c>
      <c r="AR164" s="482" t="e">
        <f>IF(+All!#REF!="Wyoming",+All!#REF!,IF(+All!#REF!="Wyoming",+All!#REF!,0))</f>
        <v>#REF!</v>
      </c>
      <c r="AS164" s="483" t="e">
        <f>IF(+All!#REF!="Wyoming",+All!#REF!,IF(+All!#REF!="Wyoming",+All!#REF!,0))</f>
        <v>#REF!</v>
      </c>
      <c r="AT164" s="483" t="e">
        <f>IF(+All!#REF!="Wyoming",+All!#REF!,IF(+All!#REF!="Wyoming",+All!#REF!,0))</f>
        <v>#REF!</v>
      </c>
      <c r="AU164" s="482" t="e">
        <f>IF(+All!#REF!="Wyoming",+All!#REF!,IF(+All!#REF!="Wyoming",+All!#REF!,0))</f>
        <v>#REF!</v>
      </c>
      <c r="AV164" s="483" t="e">
        <f>IF(+All!#REF!="Wyoming",+All!#REF!,IF(+All!#REF!="Wyoming",+All!#REF!,0))</f>
        <v>#REF!</v>
      </c>
      <c r="AW164" s="484" t="e">
        <f>IF(+All!#REF!="Wyoming",+All!#REF!,IF(+All!#REF!="Wyoming",+All!#REF!,0))</f>
        <v>#REF!</v>
      </c>
      <c r="AX164" s="483" t="e">
        <f>IF(+All!#REF!="Wyoming",+All!#REF!,IF(+All!#REF!="Wyoming",+All!#REF!,0))</f>
        <v>#REF!</v>
      </c>
      <c r="AY164" s="88" t="e">
        <f>IF(+All!#REF!="Wyoming",+All!#REF!,IF(+All!#REF!="Wyoming",+All!#REF!,0))</f>
        <v>#REF!</v>
      </c>
      <c r="AZ164" s="89" t="e">
        <f>IF(+All!#REF!="Wyoming",+All!#REF!,IF(+All!#REF!="Wyoming",+All!#REF!,0))</f>
        <v>#REF!</v>
      </c>
      <c r="BA164" s="90" t="e">
        <f>IF(+All!#REF!="Wyoming",+All!#REF!,IF(+All!#REF!="Wyoming",+All!#REF!,0))</f>
        <v>#REF!</v>
      </c>
      <c r="BB164" s="90" t="e">
        <f>IF(+All!#REF!="Wyoming",+All!#REF!,IF(+All!#REF!="Wyoming",+All!#REF!,0))</f>
        <v>#REF!</v>
      </c>
      <c r="BC164" s="91" t="e">
        <f>IF(+All!#REF!="Wyoming",+All!#REF!,IF(+All!#REF!="Wyoming",+All!#REF!,0))</f>
        <v>#REF!</v>
      </c>
      <c r="BD164" s="482" t="e">
        <f>IF(+All!#REF!="Wyoming",+All!#REF!,IF(+All!#REF!="Wyoming",+All!#REF!,0))</f>
        <v>#REF!</v>
      </c>
      <c r="BE164" s="483" t="e">
        <f>IF(+All!#REF!="Wyoming",+All!#REF!,IF(+All!#REF!="Wyoming",+All!#REF!,0))</f>
        <v>#REF!</v>
      </c>
      <c r="BF164" s="483" t="e">
        <f>IF(+All!#REF!="Wyoming",+All!#REF!,IF(+All!#REF!="Wyoming",+All!#REF!,0))</f>
        <v>#REF!</v>
      </c>
      <c r="BG164" s="482" t="e">
        <f>IF(+All!#REF!="Wyoming",+All!#REF!,IF(+All!#REF!="Wyoming",+All!#REF!,0))</f>
        <v>#REF!</v>
      </c>
      <c r="BH164" s="483" t="e">
        <f>IF(+All!#REF!="Wyoming",+All!#REF!,IF(+All!#REF!="Wyoming",+All!#REF!,0))</f>
        <v>#REF!</v>
      </c>
      <c r="BI164" s="484" t="e">
        <f>IF(+All!#REF!="Wyoming",+All!#REF!,IF(+All!#REF!="Wyoming",+All!#REF!,0))</f>
        <v>#REF!</v>
      </c>
      <c r="BJ164" s="92" t="e">
        <f>IF(+All!#REF!="Wyoming",+All!#REF!,IF(+All!#REF!="Wyoming",+All!#REF!,0))</f>
        <v>#REF!</v>
      </c>
      <c r="BK164" s="93" t="e">
        <f>IF(+All!#REF!="Wyoming",+All!#REF!,IF(+All!#REF!="Wyoming",+All!#REF!,0))</f>
        <v>#REF!</v>
      </c>
    </row>
    <row r="165" spans="1:63" x14ac:dyDescent="0.8">
      <c r="A165" s="70">
        <f>IF(+All!$F296="Wyoming",+All!A296,IF(+All!$H296="Wyoming",+All!A296,0))</f>
        <v>4</v>
      </c>
      <c r="B165" s="480" t="str">
        <f>IF(+All!$F296="Wyoming",+All!B296,IF(+All!$H296="Wyoming",+All!B296,0))</f>
        <v>Sat</v>
      </c>
      <c r="C165" s="72">
        <f>IF(+All!$F296="Wyoming",+All!C296,IF(+All!$H296="Wyoming",+All!C296,0))</f>
        <v>44464</v>
      </c>
      <c r="D165" s="73">
        <f>IF(+All!$F296="Wyoming",+All!D296,IF(+All!$H296="Wyoming",+All!D296,0))</f>
        <v>0.64583333333333337</v>
      </c>
      <c r="E165" s="707" t="str">
        <f>IF(+All!$F296="Wyoming",+All!E296,IF(+All!$H296="Wyoming",+All!E296,0))</f>
        <v>CBSSN</v>
      </c>
      <c r="F165" s="75" t="str">
        <f>IF(+All!$F296="Wyoming",+All!F296,IF(+All!$H296="Wyoming",+All!F296,0))</f>
        <v>Wyoming</v>
      </c>
      <c r="G165" s="76" t="str">
        <f>IF(+All!$F296="Wyoming",+All!G296,IF(+All!$H296="Wyoming",+All!G296,0))</f>
        <v>MWC</v>
      </c>
      <c r="H165" s="75" t="str">
        <f>IF(+All!$F296="Wyoming",+All!H296,IF(+All!$H296="Wyoming",+All!H296,0))</f>
        <v>Connecticut</v>
      </c>
      <c r="I165" s="76" t="str">
        <f>IF(+All!$F296="Wyoming",+All!I296,IF(+All!$H296="Wyoming",+All!I296,0))</f>
        <v>Ind</v>
      </c>
      <c r="J165" s="706" t="str">
        <f>IF(+All!$F296="Wyoming",+All!J296,IF(+All!$H296="Wyoming",+All!J296,0))</f>
        <v>Wyoming</v>
      </c>
      <c r="K165" s="707" t="str">
        <f>IF(+All!$F296="Wyoming",+All!K296,IF(+All!$H296="Wyoming",+All!K296,0))</f>
        <v>Connecticut</v>
      </c>
      <c r="L165" s="78">
        <f>IF(+All!$F296="Wyoming",+All!L296,IF(+All!$H296="Wyoming",+All!L296,0))</f>
        <v>29.5</v>
      </c>
      <c r="M165" s="79">
        <f>IF(+All!$F296="Wyoming",+All!M296,IF(+All!$H296="Wyoming",+All!M296,0))</f>
        <v>54.5</v>
      </c>
      <c r="N165" s="706" t="str">
        <f>IF(+All!$F296="Wyoming",+All!N296,IF(+All!$H296="Wyoming",+All!N296,0))</f>
        <v>Wyoming</v>
      </c>
      <c r="O165" s="708">
        <f>IF(+All!$F296="Wyoming",+All!O296,IF(+All!$H296="Wyoming",+All!O296,0))</f>
        <v>24</v>
      </c>
      <c r="P165" s="708" t="str">
        <f>IF(+All!$F296="Wyoming",+All!P296,IF(+All!$H296="Wyoming",+All!P296,0))</f>
        <v>Connecticut</v>
      </c>
      <c r="Q165" s="707">
        <f>IF(+All!$F296="Wyoming",+All!Q296,IF(+All!$H296="Wyoming",+All!Q296,0))</f>
        <v>22</v>
      </c>
      <c r="R165" s="706" t="str">
        <f>IF(+All!$F296="Wyoming",+All!R296,IF(+All!$H296="Wyoming",+All!R296,0))</f>
        <v>Connecticut</v>
      </c>
      <c r="S165" s="708" t="str">
        <f>IF(+All!$F296="Wyoming",+All!S296,IF(+All!$H296="Wyoming",+All!S296,0))</f>
        <v>Wyoming</v>
      </c>
      <c r="T165" s="706" t="str">
        <f>IF(+All!$F296="Wyoming",+All!T296,IF(+All!$H296="Wyoming",+All!T296,0))</f>
        <v>Wyoming</v>
      </c>
      <c r="U165" s="707" t="str">
        <f>IF(+All!$F296="Wyoming",+All!U296,IF(+All!$H296="Wyoming",+All!U296,0))</f>
        <v>L</v>
      </c>
      <c r="V165" s="706" t="e">
        <f>IF(+All!#REF!="Wyoming",+All!#REF!,IF(+All!#REF!="Wyoming",+All!#REF!,0))</f>
        <v>#REF!</v>
      </c>
      <c r="W165" s="707" t="e">
        <f>IF(+All!#REF!="Wyoming",+All!#REF!,IF(+All!#REF!="Wyoming",+All!#REF!,0))</f>
        <v>#REF!</v>
      </c>
      <c r="X165" s="706" t="e">
        <f>IF(+All!#REF!="Wyoming",+All!#REF!,IF(+All!#REF!="Wyoming",+All!#REF!,0))</f>
        <v>#REF!</v>
      </c>
      <c r="Y165" s="707" t="e">
        <f>IF(+All!#REF!="Wyoming",+All!#REF!,IF(+All!#REF!="Wyoming",+All!#REF!,0))</f>
        <v>#REF!</v>
      </c>
      <c r="Z165" s="706" t="e">
        <f>IF(+All!#REF!="Wyoming",+All!#REF!,IF(+All!#REF!="Wyoming",+All!#REF!,0))</f>
        <v>#REF!</v>
      </c>
      <c r="AA165" s="707" t="e">
        <f>IF(+All!#REF!="Wyoming",+All!#REF!,IF(+All!#REF!="Wyoming",+All!#REF!,0))</f>
        <v>#REF!</v>
      </c>
      <c r="AB165" s="706" t="e">
        <f>IF(+All!#REF!="Wyoming",+All!#REF!,IF(+All!#REF!="Wyoming",+All!#REF!,0))</f>
        <v>#REF!</v>
      </c>
      <c r="AC165" s="707" t="e">
        <f>IF(+All!#REF!="Wyoming",+All!#REF!,IF(+All!#REF!="Wyoming",+All!#REF!,0))</f>
        <v>#REF!</v>
      </c>
      <c r="AD165" s="706" t="e">
        <f>IF(+All!#REF!="Wyoming",+All!#REF!,IF(+All!#REF!="Wyoming",+All!#REF!,0))</f>
        <v>#REF!</v>
      </c>
      <c r="AE165" s="707" t="e">
        <f>IF(+All!#REF!="Wyoming",+All!#REF!,IF(+All!#REF!="Wyoming",+All!#REF!,0))</f>
        <v>#REF!</v>
      </c>
      <c r="AF165" s="706" t="e">
        <f>IF(+All!#REF!="Wyoming",+All!#REF!,IF(+All!#REF!="Wyoming",+All!#REF!,0))</f>
        <v>#REF!</v>
      </c>
      <c r="AG165" s="707" t="e">
        <f>IF(+All!#REF!="Wyoming",+All!#REF!,IF(+All!#REF!="Wyoming",+All!#REF!,0))</f>
        <v>#REF!</v>
      </c>
      <c r="AH165" s="706" t="e">
        <f>IF(+All!#REF!="Wyoming",+All!#REF!,IF(+All!#REF!="Wyoming",+All!#REF!,0))</f>
        <v>#REF!</v>
      </c>
      <c r="AI165" s="707" t="e">
        <f>IF(+All!#REF!="Wyoming",+All!#REF!,IF(+All!#REF!="Wyoming",+All!#REF!,0))</f>
        <v>#REF!</v>
      </c>
      <c r="AJ165" s="706" t="e">
        <f>IF(+All!#REF!="Wyoming",+All!#REF!,IF(+All!#REF!="Wyoming",+All!#REF!,0))</f>
        <v>#REF!</v>
      </c>
      <c r="AK165" s="707" t="e">
        <f>IF(+All!#REF!="Wyoming",+All!#REF!,IF(+All!#REF!="Wyoming",+All!#REF!,0))</f>
        <v>#REF!</v>
      </c>
      <c r="AL165" s="81" t="e">
        <f>IF(+All!#REF!="Wyoming",+All!#REF!,IF(+All!#REF!="Wyoming",+All!#REF!,0))</f>
        <v>#REF!</v>
      </c>
      <c r="AM165" s="82" t="e">
        <f>IF(+All!#REF!="Wyoming",+All!#REF!,IF(+All!#REF!="Wyoming",+All!#REF!,0))</f>
        <v>#REF!</v>
      </c>
      <c r="AN165" s="81" t="e">
        <f>IF(+All!#REF!="Wyoming",+All!#REF!,IF(+All!#REF!="Wyoming",+All!#REF!,0))</f>
        <v>#REF!</v>
      </c>
      <c r="AO165" s="83" t="e">
        <f>IF(+All!#REF!="Wyoming",+All!#REF!,IF(+All!#REF!="Wyoming",+All!#REF!,0))</f>
        <v>#REF!</v>
      </c>
      <c r="AP165" s="84" t="e">
        <f>IF(+All!#REF!="Wyoming",+All!#REF!,IF(+All!#REF!="Wyoming",+All!#REF!,0))</f>
        <v>#REF!</v>
      </c>
      <c r="AQ165" s="480" t="e">
        <f>IF(+All!#REF!="Wyoming",+All!#REF!,IF(+All!#REF!="Wyoming",+All!#REF!,0))</f>
        <v>#REF!</v>
      </c>
      <c r="AR165" s="482" t="e">
        <f>IF(+All!#REF!="Wyoming",+All!#REF!,IF(+All!#REF!="Wyoming",+All!#REF!,0))</f>
        <v>#REF!</v>
      </c>
      <c r="AS165" s="483" t="e">
        <f>IF(+All!#REF!="Wyoming",+All!#REF!,IF(+All!#REF!="Wyoming",+All!#REF!,0))</f>
        <v>#REF!</v>
      </c>
      <c r="AT165" s="483" t="e">
        <f>IF(+All!#REF!="Wyoming",+All!#REF!,IF(+All!#REF!="Wyoming",+All!#REF!,0))</f>
        <v>#REF!</v>
      </c>
      <c r="AU165" s="482" t="e">
        <f>IF(+All!#REF!="Wyoming",+All!#REF!,IF(+All!#REF!="Wyoming",+All!#REF!,0))</f>
        <v>#REF!</v>
      </c>
      <c r="AV165" s="483" t="e">
        <f>IF(+All!#REF!="Wyoming",+All!#REF!,IF(+All!#REF!="Wyoming",+All!#REF!,0))</f>
        <v>#REF!</v>
      </c>
      <c r="AW165" s="484" t="e">
        <f>IF(+All!#REF!="Wyoming",+All!#REF!,IF(+All!#REF!="Wyoming",+All!#REF!,0))</f>
        <v>#REF!</v>
      </c>
      <c r="AX165" s="483" t="e">
        <f>IF(+All!#REF!="Wyoming",+All!#REF!,IF(+All!#REF!="Wyoming",+All!#REF!,0))</f>
        <v>#REF!</v>
      </c>
      <c r="AY165" s="88" t="e">
        <f>IF(+All!#REF!="Wyoming",+All!#REF!,IF(+All!#REF!="Wyoming",+All!#REF!,0))</f>
        <v>#REF!</v>
      </c>
      <c r="AZ165" s="89" t="e">
        <f>IF(+All!#REF!="Wyoming",+All!#REF!,IF(+All!#REF!="Wyoming",+All!#REF!,0))</f>
        <v>#REF!</v>
      </c>
      <c r="BA165" s="90" t="e">
        <f>IF(+All!#REF!="Wyoming",+All!#REF!,IF(+All!#REF!="Wyoming",+All!#REF!,0))</f>
        <v>#REF!</v>
      </c>
      <c r="BB165" s="90" t="e">
        <f>IF(+All!#REF!="Wyoming",+All!#REF!,IF(+All!#REF!="Wyoming",+All!#REF!,0))</f>
        <v>#REF!</v>
      </c>
      <c r="BC165" s="91" t="e">
        <f>IF(+All!#REF!="Wyoming",+All!#REF!,IF(+All!#REF!="Wyoming",+All!#REF!,0))</f>
        <v>#REF!</v>
      </c>
      <c r="BD165" s="482" t="e">
        <f>IF(+All!#REF!="Wyoming",+All!#REF!,IF(+All!#REF!="Wyoming",+All!#REF!,0))</f>
        <v>#REF!</v>
      </c>
      <c r="BE165" s="483" t="e">
        <f>IF(+All!#REF!="Wyoming",+All!#REF!,IF(+All!#REF!="Wyoming",+All!#REF!,0))</f>
        <v>#REF!</v>
      </c>
      <c r="BF165" s="483" t="e">
        <f>IF(+All!#REF!="Wyoming",+All!#REF!,IF(+All!#REF!="Wyoming",+All!#REF!,0))</f>
        <v>#REF!</v>
      </c>
      <c r="BG165" s="482" t="e">
        <f>IF(+All!#REF!="Wyoming",+All!#REF!,IF(+All!#REF!="Wyoming",+All!#REF!,0))</f>
        <v>#REF!</v>
      </c>
      <c r="BH165" s="483" t="e">
        <f>IF(+All!#REF!="Wyoming",+All!#REF!,IF(+All!#REF!="Wyoming",+All!#REF!,0))</f>
        <v>#REF!</v>
      </c>
      <c r="BI165" s="484" t="e">
        <f>IF(+All!#REF!="Wyoming",+All!#REF!,IF(+All!#REF!="Wyoming",+All!#REF!,0))</f>
        <v>#REF!</v>
      </c>
      <c r="BJ165" s="92" t="e">
        <f>IF(+All!#REF!="Wyoming",+All!#REF!,IF(+All!#REF!="Wyoming",+All!#REF!,0))</f>
        <v>#REF!</v>
      </c>
      <c r="BK165" s="93" t="e">
        <f>IF(+All!#REF!="Wyoming",+All!#REF!,IF(+All!#REF!="Wyoming",+All!#REF!,0))</f>
        <v>#REF!</v>
      </c>
    </row>
    <row r="166" spans="1:63" x14ac:dyDescent="0.8">
      <c r="A166" s="70">
        <f>IF(+All!$F396="Wyoming",+All!A396,IF(+All!$H396="Wyoming",+All!A396,0))</f>
        <v>5</v>
      </c>
      <c r="B166" s="480" t="str">
        <f>IF(+All!$F396="Wyoming",+All!B396,IF(+All!$H396="Wyoming",+All!B396,0))</f>
        <v>Sat</v>
      </c>
      <c r="C166" s="72">
        <f>IF(+All!$F396="Wyoming",+All!C396,IF(+All!$H396="Wyoming",+All!C396,0))</f>
        <v>44471</v>
      </c>
      <c r="D166" s="73">
        <f>IF(+All!$F396="Wyoming",+All!D396,IF(+All!$H396="Wyoming",+All!D396,0))</f>
        <v>0</v>
      </c>
      <c r="E166" s="707">
        <f>IF(+All!$F396="Wyoming",+All!E396,IF(+All!$H396="Wyoming",+All!E396,0))</f>
        <v>0</v>
      </c>
      <c r="F166" s="75" t="str">
        <f>IF(+All!$F396="Wyoming",+All!F396,IF(+All!$H396="Wyoming",+All!F396,0))</f>
        <v>Wyoming</v>
      </c>
      <c r="G166" s="76" t="str">
        <f>IF(+All!$F396="Wyoming",+All!G396,IF(+All!$H396="Wyoming",+All!G396,0))</f>
        <v>MWC</v>
      </c>
      <c r="H166" s="75" t="str">
        <f>IF(+All!$F396="Wyoming",+All!H396,IF(+All!$H396="Wyoming",+All!H396,0))</f>
        <v>Open</v>
      </c>
      <c r="I166" s="76" t="str">
        <f>IF(+All!$F396="Wyoming",+All!I396,IF(+All!$H396="Wyoming",+All!I396,0))</f>
        <v>ZZZ</v>
      </c>
      <c r="J166" s="706">
        <f>IF(+All!$F396="Wyoming",+All!J396,IF(+All!$H396="Wyoming",+All!J396,0))</f>
        <v>0</v>
      </c>
      <c r="K166" s="707" t="str">
        <f>IF(+All!$F396="Wyoming",+All!K396,IF(+All!$H396="Wyoming",+All!K396,0))</f>
        <v>Wyoming</v>
      </c>
      <c r="L166" s="78">
        <f>IF(+All!$F396="Wyoming",+All!L396,IF(+All!$H396="Wyoming",+All!L396,0))</f>
        <v>0</v>
      </c>
      <c r="M166" s="79">
        <f>IF(+All!$F396="Wyoming",+All!M396,IF(+All!$H396="Wyoming",+All!M396,0))</f>
        <v>0</v>
      </c>
      <c r="N166" s="706">
        <f>IF(+All!$F396="Wyoming",+All!N396,IF(+All!$H396="Wyoming",+All!N396,0))</f>
        <v>0</v>
      </c>
      <c r="O166" s="708">
        <f>IF(+All!$F396="Wyoming",+All!O396,IF(+All!$H396="Wyoming",+All!O396,0))</f>
        <v>0</v>
      </c>
      <c r="P166" s="708">
        <f>IF(+All!$F396="Wyoming",+All!P396,IF(+All!$H396="Wyoming",+All!P396,0))</f>
        <v>0</v>
      </c>
      <c r="Q166" s="707">
        <f>IF(+All!$F396="Wyoming",+All!Q396,IF(+All!$H396="Wyoming",+All!Q396,0))</f>
        <v>0</v>
      </c>
      <c r="R166" s="706">
        <f>IF(+All!$F396="Wyoming",+All!R396,IF(+All!$H396="Wyoming",+All!R396,0))</f>
        <v>0</v>
      </c>
      <c r="S166" s="708">
        <f>IF(+All!$F396="Wyoming",+All!S396,IF(+All!$H396="Wyoming",+All!S396,0))</f>
        <v>0</v>
      </c>
      <c r="T166" s="706">
        <f>IF(+All!$F396="Wyoming",+All!T396,IF(+All!$H396="Wyoming",+All!T396,0))</f>
        <v>0</v>
      </c>
      <c r="U166" s="707">
        <f>IF(+All!$F396="Wyoming",+All!U396,IF(+All!$H396="Wyoming",+All!U396,0))</f>
        <v>0</v>
      </c>
      <c r="V166" s="706" t="e">
        <f>IF(+All!#REF!="Wyoming",+All!#REF!,IF(+All!#REF!="Wyoming",+All!#REF!,0))</f>
        <v>#REF!</v>
      </c>
      <c r="W166" s="707" t="e">
        <f>IF(+All!#REF!="Wyoming",+All!#REF!,IF(+All!#REF!="Wyoming",+All!#REF!,0))</f>
        <v>#REF!</v>
      </c>
      <c r="X166" s="706" t="e">
        <f>IF(+All!#REF!="Wyoming",+All!#REF!,IF(+All!#REF!="Wyoming",+All!#REF!,0))</f>
        <v>#REF!</v>
      </c>
      <c r="Y166" s="707" t="e">
        <f>IF(+All!#REF!="Wyoming",+All!#REF!,IF(+All!#REF!="Wyoming",+All!#REF!,0))</f>
        <v>#REF!</v>
      </c>
      <c r="Z166" s="706" t="e">
        <f>IF(+All!#REF!="Wyoming",+All!#REF!,IF(+All!#REF!="Wyoming",+All!#REF!,0))</f>
        <v>#REF!</v>
      </c>
      <c r="AA166" s="707" t="e">
        <f>IF(+All!#REF!="Wyoming",+All!#REF!,IF(+All!#REF!="Wyoming",+All!#REF!,0))</f>
        <v>#REF!</v>
      </c>
      <c r="AB166" s="706" t="e">
        <f>IF(+All!#REF!="Wyoming",+All!#REF!,IF(+All!#REF!="Wyoming",+All!#REF!,0))</f>
        <v>#REF!</v>
      </c>
      <c r="AC166" s="707" t="e">
        <f>IF(+All!#REF!="Wyoming",+All!#REF!,IF(+All!#REF!="Wyoming",+All!#REF!,0))</f>
        <v>#REF!</v>
      </c>
      <c r="AD166" s="706" t="e">
        <f>IF(+All!#REF!="Wyoming",+All!#REF!,IF(+All!#REF!="Wyoming",+All!#REF!,0))</f>
        <v>#REF!</v>
      </c>
      <c r="AE166" s="707" t="e">
        <f>IF(+All!#REF!="Wyoming",+All!#REF!,IF(+All!#REF!="Wyoming",+All!#REF!,0))</f>
        <v>#REF!</v>
      </c>
      <c r="AF166" s="706" t="e">
        <f>IF(+All!#REF!="Wyoming",+All!#REF!,IF(+All!#REF!="Wyoming",+All!#REF!,0))</f>
        <v>#REF!</v>
      </c>
      <c r="AG166" s="707" t="e">
        <f>IF(+All!#REF!="Wyoming",+All!#REF!,IF(+All!#REF!="Wyoming",+All!#REF!,0))</f>
        <v>#REF!</v>
      </c>
      <c r="AH166" s="706" t="e">
        <f>IF(+All!#REF!="Wyoming",+All!#REF!,IF(+All!#REF!="Wyoming",+All!#REF!,0))</f>
        <v>#REF!</v>
      </c>
      <c r="AI166" s="707" t="e">
        <f>IF(+All!#REF!="Wyoming",+All!#REF!,IF(+All!#REF!="Wyoming",+All!#REF!,0))</f>
        <v>#REF!</v>
      </c>
      <c r="AJ166" s="706" t="e">
        <f>IF(+All!#REF!="Wyoming",+All!#REF!,IF(+All!#REF!="Wyoming",+All!#REF!,0))</f>
        <v>#REF!</v>
      </c>
      <c r="AK166" s="707" t="e">
        <f>IF(+All!#REF!="Wyoming",+All!#REF!,IF(+All!#REF!="Wyoming",+All!#REF!,0))</f>
        <v>#REF!</v>
      </c>
      <c r="AL166" s="81" t="e">
        <f>IF(+All!#REF!="Wyoming",+All!#REF!,IF(+All!#REF!="Wyoming",+All!#REF!,0))</f>
        <v>#REF!</v>
      </c>
      <c r="AM166" s="82" t="e">
        <f>IF(+All!#REF!="Wyoming",+All!#REF!,IF(+All!#REF!="Wyoming",+All!#REF!,0))</f>
        <v>#REF!</v>
      </c>
      <c r="AN166" s="81" t="e">
        <f>IF(+All!#REF!="Wyoming",+All!#REF!,IF(+All!#REF!="Wyoming",+All!#REF!,0))</f>
        <v>#REF!</v>
      </c>
      <c r="AO166" s="83" t="e">
        <f>IF(+All!#REF!="Wyoming",+All!#REF!,IF(+All!#REF!="Wyoming",+All!#REF!,0))</f>
        <v>#REF!</v>
      </c>
      <c r="AP166" s="84" t="e">
        <f>IF(+All!#REF!="Wyoming",+All!#REF!,IF(+All!#REF!="Wyoming",+All!#REF!,0))</f>
        <v>#REF!</v>
      </c>
      <c r="AQ166" s="480" t="e">
        <f>IF(+All!#REF!="Wyoming",+All!#REF!,IF(+All!#REF!="Wyoming",+All!#REF!,0))</f>
        <v>#REF!</v>
      </c>
      <c r="AR166" s="482" t="e">
        <f>IF(+All!#REF!="Wyoming",+All!#REF!,IF(+All!#REF!="Wyoming",+All!#REF!,0))</f>
        <v>#REF!</v>
      </c>
      <c r="AS166" s="483" t="e">
        <f>IF(+All!#REF!="Wyoming",+All!#REF!,IF(+All!#REF!="Wyoming",+All!#REF!,0))</f>
        <v>#REF!</v>
      </c>
      <c r="AT166" s="483" t="e">
        <f>IF(+All!#REF!="Wyoming",+All!#REF!,IF(+All!#REF!="Wyoming",+All!#REF!,0))</f>
        <v>#REF!</v>
      </c>
      <c r="AU166" s="482" t="e">
        <f>IF(+All!#REF!="Wyoming",+All!#REF!,IF(+All!#REF!="Wyoming",+All!#REF!,0))</f>
        <v>#REF!</v>
      </c>
      <c r="AV166" s="483" t="e">
        <f>IF(+All!#REF!="Wyoming",+All!#REF!,IF(+All!#REF!="Wyoming",+All!#REF!,0))</f>
        <v>#REF!</v>
      </c>
      <c r="AW166" s="484" t="e">
        <f>IF(+All!#REF!="Wyoming",+All!#REF!,IF(+All!#REF!="Wyoming",+All!#REF!,0))</f>
        <v>#REF!</v>
      </c>
      <c r="AX166" s="483" t="e">
        <f>IF(+All!#REF!="Wyoming",+All!#REF!,IF(+All!#REF!="Wyoming",+All!#REF!,0))</f>
        <v>#REF!</v>
      </c>
      <c r="AY166" s="88" t="e">
        <f>IF(+All!#REF!="Wyoming",+All!#REF!,IF(+All!#REF!="Wyoming",+All!#REF!,0))</f>
        <v>#REF!</v>
      </c>
      <c r="AZ166" s="89" t="e">
        <f>IF(+All!#REF!="Wyoming",+All!#REF!,IF(+All!#REF!="Wyoming",+All!#REF!,0))</f>
        <v>#REF!</v>
      </c>
      <c r="BA166" s="90" t="e">
        <f>IF(+All!#REF!="Wyoming",+All!#REF!,IF(+All!#REF!="Wyoming",+All!#REF!,0))</f>
        <v>#REF!</v>
      </c>
      <c r="BB166" s="90" t="e">
        <f>IF(+All!#REF!="Wyoming",+All!#REF!,IF(+All!#REF!="Wyoming",+All!#REF!,0))</f>
        <v>#REF!</v>
      </c>
      <c r="BC166" s="91" t="e">
        <f>IF(+All!#REF!="Wyoming",+All!#REF!,IF(+All!#REF!="Wyoming",+All!#REF!,0))</f>
        <v>#REF!</v>
      </c>
      <c r="BD166" s="482" t="e">
        <f>IF(+All!#REF!="Wyoming",+All!#REF!,IF(+All!#REF!="Wyoming",+All!#REF!,0))</f>
        <v>#REF!</v>
      </c>
      <c r="BE166" s="483" t="e">
        <f>IF(+All!#REF!="Wyoming",+All!#REF!,IF(+All!#REF!="Wyoming",+All!#REF!,0))</f>
        <v>#REF!</v>
      </c>
      <c r="BF166" s="483" t="e">
        <f>IF(+All!#REF!="Wyoming",+All!#REF!,IF(+All!#REF!="Wyoming",+All!#REF!,0))</f>
        <v>#REF!</v>
      </c>
      <c r="BG166" s="482" t="e">
        <f>IF(+All!#REF!="Wyoming",+All!#REF!,IF(+All!#REF!="Wyoming",+All!#REF!,0))</f>
        <v>#REF!</v>
      </c>
      <c r="BH166" s="483" t="e">
        <f>IF(+All!#REF!="Wyoming",+All!#REF!,IF(+All!#REF!="Wyoming",+All!#REF!,0))</f>
        <v>#REF!</v>
      </c>
      <c r="BI166" s="484" t="e">
        <f>IF(+All!#REF!="Wyoming",+All!#REF!,IF(+All!#REF!="Wyoming",+All!#REF!,0))</f>
        <v>#REF!</v>
      </c>
      <c r="BJ166" s="92" t="e">
        <f>IF(+All!#REF!="Wyoming",+All!#REF!,IF(+All!#REF!="Wyoming",+All!#REF!,0))</f>
        <v>#REF!</v>
      </c>
      <c r="BK166" s="93" t="e">
        <f>IF(+All!#REF!="Wyoming",+All!#REF!,IF(+All!#REF!="Wyoming",+All!#REF!,0))</f>
        <v>#REF!</v>
      </c>
    </row>
    <row r="167" spans="1:63" x14ac:dyDescent="0.8">
      <c r="A167" s="70">
        <f>IF(+All!$F431="Wyoming",+All!A431,IF(+All!$H431="Wyoming",+All!A431,0))</f>
        <v>6</v>
      </c>
      <c r="B167" s="480" t="str">
        <f>IF(+All!$F431="Wyoming",+All!B431,IF(+All!$H431="Wyoming",+All!B431,0))</f>
        <v>Sat</v>
      </c>
      <c r="C167" s="72">
        <f>IF(+All!$F431="Wyoming",+All!C431,IF(+All!$H431="Wyoming",+All!C431,0))</f>
        <v>44478</v>
      </c>
      <c r="D167" s="73">
        <f>IF(+All!$F431="Wyoming",+All!D431,IF(+All!$H431="Wyoming",+All!D431,0))</f>
        <v>0.79166666666666663</v>
      </c>
      <c r="E167" s="707" t="str">
        <f>IF(+All!$F431="Wyoming",+All!E431,IF(+All!$H431="Wyoming",+All!E431,0))</f>
        <v>CBSSN</v>
      </c>
      <c r="F167" s="75" t="str">
        <f>IF(+All!$F431="Wyoming",+All!F431,IF(+All!$H431="Wyoming",+All!F431,0))</f>
        <v>Wyoming</v>
      </c>
      <c r="G167" s="76" t="str">
        <f>IF(+All!$F431="Wyoming",+All!G431,IF(+All!$H431="Wyoming",+All!G431,0))</f>
        <v>MWC</v>
      </c>
      <c r="H167" s="75" t="str">
        <f>IF(+All!$F431="Wyoming",+All!H431,IF(+All!$H431="Wyoming",+All!H431,0))</f>
        <v>Air Force</v>
      </c>
      <c r="I167" s="76" t="str">
        <f>IF(+All!$F431="Wyoming",+All!I431,IF(+All!$H431="Wyoming",+All!I431,0))</f>
        <v>MWC</v>
      </c>
      <c r="J167" s="706" t="str">
        <f>IF(+All!$F431="Wyoming",+All!J431,IF(+All!$H431="Wyoming",+All!J431,0))</f>
        <v>Air Force</v>
      </c>
      <c r="K167" s="707" t="str">
        <f>IF(+All!$F431="Wyoming",+All!K431,IF(+All!$H431="Wyoming",+All!K431,0))</f>
        <v>Wyoming</v>
      </c>
      <c r="L167" s="78">
        <f>IF(+All!$F431="Wyoming",+All!L431,IF(+All!$H431="Wyoming",+All!L431,0))</f>
        <v>6</v>
      </c>
      <c r="M167" s="79">
        <f>IF(+All!$F431="Wyoming",+All!M431,IF(+All!$H431="Wyoming",+All!M431,0))</f>
        <v>46</v>
      </c>
      <c r="N167" s="706" t="str">
        <f>IF(+All!$F431="Wyoming",+All!N431,IF(+All!$H431="Wyoming",+All!N431,0))</f>
        <v>Air Force</v>
      </c>
      <c r="O167" s="708">
        <f>IF(+All!$F431="Wyoming",+All!O431,IF(+All!$H431="Wyoming",+All!O431,0))</f>
        <v>24</v>
      </c>
      <c r="P167" s="708" t="str">
        <f>IF(+All!$F431="Wyoming",+All!P431,IF(+All!$H431="Wyoming",+All!P431,0))</f>
        <v>Wyoming</v>
      </c>
      <c r="Q167" s="707">
        <f>IF(+All!$F431="Wyoming",+All!Q431,IF(+All!$H431="Wyoming",+All!Q431,0))</f>
        <v>14</v>
      </c>
      <c r="R167" s="706" t="str">
        <f>IF(+All!$F431="Wyoming",+All!R431,IF(+All!$H431="Wyoming",+All!R431,0))</f>
        <v>Air Force</v>
      </c>
      <c r="S167" s="708" t="str">
        <f>IF(+All!$F431="Wyoming",+All!S431,IF(+All!$H431="Wyoming",+All!S431,0))</f>
        <v>Wyoming</v>
      </c>
      <c r="T167" s="706" t="str">
        <f>IF(+All!$F431="Wyoming",+All!T431,IF(+All!$H431="Wyoming",+All!T431,0))</f>
        <v>Wyoming</v>
      </c>
      <c r="U167" s="707" t="str">
        <f>IF(+All!$F431="Wyoming",+All!U431,IF(+All!$H431="Wyoming",+All!U431,0))</f>
        <v>L</v>
      </c>
      <c r="V167" s="706" t="e">
        <f>IF(+All!#REF!="Wyoming",+All!#REF!,IF(+All!#REF!="Wyoming",+All!#REF!,0))</f>
        <v>#REF!</v>
      </c>
      <c r="W167" s="707" t="e">
        <f>IF(+All!#REF!="Wyoming",+All!#REF!,IF(+All!#REF!="Wyoming",+All!#REF!,0))</f>
        <v>#REF!</v>
      </c>
      <c r="X167" s="706" t="e">
        <f>IF(+All!#REF!="Wyoming",+All!#REF!,IF(+All!#REF!="Wyoming",+All!#REF!,0))</f>
        <v>#REF!</v>
      </c>
      <c r="Y167" s="707" t="e">
        <f>IF(+All!#REF!="Wyoming",+All!#REF!,IF(+All!#REF!="Wyoming",+All!#REF!,0))</f>
        <v>#REF!</v>
      </c>
      <c r="Z167" s="706" t="e">
        <f>IF(+All!#REF!="Wyoming",+All!#REF!,IF(+All!#REF!="Wyoming",+All!#REF!,0))</f>
        <v>#REF!</v>
      </c>
      <c r="AA167" s="707" t="e">
        <f>IF(+All!#REF!="Wyoming",+All!#REF!,IF(+All!#REF!="Wyoming",+All!#REF!,0))</f>
        <v>#REF!</v>
      </c>
      <c r="AB167" s="706" t="e">
        <f>IF(+All!#REF!="Wyoming",+All!#REF!,IF(+All!#REF!="Wyoming",+All!#REF!,0))</f>
        <v>#REF!</v>
      </c>
      <c r="AC167" s="707" t="e">
        <f>IF(+All!#REF!="Wyoming",+All!#REF!,IF(+All!#REF!="Wyoming",+All!#REF!,0))</f>
        <v>#REF!</v>
      </c>
      <c r="AD167" s="706" t="e">
        <f>IF(+All!#REF!="Wyoming",+All!#REF!,IF(+All!#REF!="Wyoming",+All!#REF!,0))</f>
        <v>#REF!</v>
      </c>
      <c r="AE167" s="707" t="e">
        <f>IF(+All!#REF!="Wyoming",+All!#REF!,IF(+All!#REF!="Wyoming",+All!#REF!,0))</f>
        <v>#REF!</v>
      </c>
      <c r="AF167" s="706" t="e">
        <f>IF(+All!#REF!="Wyoming",+All!#REF!,IF(+All!#REF!="Wyoming",+All!#REF!,0))</f>
        <v>#REF!</v>
      </c>
      <c r="AG167" s="707" t="e">
        <f>IF(+All!#REF!="Wyoming",+All!#REF!,IF(+All!#REF!="Wyoming",+All!#REF!,0))</f>
        <v>#REF!</v>
      </c>
      <c r="AH167" s="706" t="e">
        <f>IF(+All!#REF!="Wyoming",+All!#REF!,IF(+All!#REF!="Wyoming",+All!#REF!,0))</f>
        <v>#REF!</v>
      </c>
      <c r="AI167" s="707" t="e">
        <f>IF(+All!#REF!="Wyoming",+All!#REF!,IF(+All!#REF!="Wyoming",+All!#REF!,0))</f>
        <v>#REF!</v>
      </c>
      <c r="AJ167" s="706" t="e">
        <f>IF(+All!#REF!="Wyoming",+All!#REF!,IF(+All!#REF!="Wyoming",+All!#REF!,0))</f>
        <v>#REF!</v>
      </c>
      <c r="AK167" s="707" t="e">
        <f>IF(+All!#REF!="Wyoming",+All!#REF!,IF(+All!#REF!="Wyoming",+All!#REF!,0))</f>
        <v>#REF!</v>
      </c>
      <c r="AL167" s="81" t="e">
        <f>IF(+All!#REF!="Wyoming",+All!#REF!,IF(+All!#REF!="Wyoming",+All!#REF!,0))</f>
        <v>#REF!</v>
      </c>
      <c r="AM167" s="82" t="e">
        <f>IF(+All!#REF!="Wyoming",+All!#REF!,IF(+All!#REF!="Wyoming",+All!#REF!,0))</f>
        <v>#REF!</v>
      </c>
      <c r="AN167" s="81" t="e">
        <f>IF(+All!#REF!="Wyoming",+All!#REF!,IF(+All!#REF!="Wyoming",+All!#REF!,0))</f>
        <v>#REF!</v>
      </c>
      <c r="AO167" s="83" t="e">
        <f>IF(+All!#REF!="Wyoming",+All!#REF!,IF(+All!#REF!="Wyoming",+All!#REF!,0))</f>
        <v>#REF!</v>
      </c>
      <c r="AP167" s="84" t="e">
        <f>IF(+All!#REF!="Wyoming",+All!#REF!,IF(+All!#REF!="Wyoming",+All!#REF!,0))</f>
        <v>#REF!</v>
      </c>
      <c r="AQ167" s="480" t="e">
        <f>IF(+All!#REF!="Wyoming",+All!#REF!,IF(+All!#REF!="Wyoming",+All!#REF!,0))</f>
        <v>#REF!</v>
      </c>
      <c r="AR167" s="482" t="e">
        <f>IF(+All!#REF!="Wyoming",+All!#REF!,IF(+All!#REF!="Wyoming",+All!#REF!,0))</f>
        <v>#REF!</v>
      </c>
      <c r="AS167" s="483" t="e">
        <f>IF(+All!#REF!="Wyoming",+All!#REF!,IF(+All!#REF!="Wyoming",+All!#REF!,0))</f>
        <v>#REF!</v>
      </c>
      <c r="AT167" s="483" t="e">
        <f>IF(+All!#REF!="Wyoming",+All!#REF!,IF(+All!#REF!="Wyoming",+All!#REF!,0))</f>
        <v>#REF!</v>
      </c>
      <c r="AU167" s="482" t="e">
        <f>IF(+All!#REF!="Wyoming",+All!#REF!,IF(+All!#REF!="Wyoming",+All!#REF!,0))</f>
        <v>#REF!</v>
      </c>
      <c r="AV167" s="483" t="e">
        <f>IF(+All!#REF!="Wyoming",+All!#REF!,IF(+All!#REF!="Wyoming",+All!#REF!,0))</f>
        <v>#REF!</v>
      </c>
      <c r="AW167" s="484" t="e">
        <f>IF(+All!#REF!="Wyoming",+All!#REF!,IF(+All!#REF!="Wyoming",+All!#REF!,0))</f>
        <v>#REF!</v>
      </c>
      <c r="AX167" s="483" t="e">
        <f>IF(+All!#REF!="Wyoming",+All!#REF!,IF(+All!#REF!="Wyoming",+All!#REF!,0))</f>
        <v>#REF!</v>
      </c>
      <c r="AY167" s="88" t="e">
        <f>IF(+All!#REF!="Wyoming",+All!#REF!,IF(+All!#REF!="Wyoming",+All!#REF!,0))</f>
        <v>#REF!</v>
      </c>
      <c r="AZ167" s="89" t="e">
        <f>IF(+All!#REF!="Wyoming",+All!#REF!,IF(+All!#REF!="Wyoming",+All!#REF!,0))</f>
        <v>#REF!</v>
      </c>
      <c r="BA167" s="90" t="e">
        <f>IF(+All!#REF!="Wyoming",+All!#REF!,IF(+All!#REF!="Wyoming",+All!#REF!,0))</f>
        <v>#REF!</v>
      </c>
      <c r="BB167" s="90" t="e">
        <f>IF(+All!#REF!="Wyoming",+All!#REF!,IF(+All!#REF!="Wyoming",+All!#REF!,0))</f>
        <v>#REF!</v>
      </c>
      <c r="BC167" s="91" t="e">
        <f>IF(+All!#REF!="Wyoming",+All!#REF!,IF(+All!#REF!="Wyoming",+All!#REF!,0))</f>
        <v>#REF!</v>
      </c>
      <c r="BD167" s="482" t="e">
        <f>IF(+All!#REF!="Wyoming",+All!#REF!,IF(+All!#REF!="Wyoming",+All!#REF!,0))</f>
        <v>#REF!</v>
      </c>
      <c r="BE167" s="483" t="e">
        <f>IF(+All!#REF!="Wyoming",+All!#REF!,IF(+All!#REF!="Wyoming",+All!#REF!,0))</f>
        <v>#REF!</v>
      </c>
      <c r="BF167" s="483" t="e">
        <f>IF(+All!#REF!="Wyoming",+All!#REF!,IF(+All!#REF!="Wyoming",+All!#REF!,0))</f>
        <v>#REF!</v>
      </c>
      <c r="BG167" s="482" t="e">
        <f>IF(+All!#REF!="Wyoming",+All!#REF!,IF(+All!#REF!="Wyoming",+All!#REF!,0))</f>
        <v>#REF!</v>
      </c>
      <c r="BH167" s="483" t="e">
        <f>IF(+All!#REF!="Wyoming",+All!#REF!,IF(+All!#REF!="Wyoming",+All!#REF!,0))</f>
        <v>#REF!</v>
      </c>
      <c r="BI167" s="484" t="e">
        <f>IF(+All!#REF!="Wyoming",+All!#REF!,IF(+All!#REF!="Wyoming",+All!#REF!,0))</f>
        <v>#REF!</v>
      </c>
      <c r="BJ167" s="92" t="e">
        <f>IF(+All!#REF!="Wyoming",+All!#REF!,IF(+All!#REF!="Wyoming",+All!#REF!,0))</f>
        <v>#REF!</v>
      </c>
      <c r="BK167" s="93" t="e">
        <f>IF(+All!#REF!="Wyoming",+All!#REF!,IF(+All!#REF!="Wyoming",+All!#REF!,0))</f>
        <v>#REF!</v>
      </c>
    </row>
    <row r="168" spans="1:63" x14ac:dyDescent="0.8">
      <c r="A168" s="70">
        <f>IF(+All!$F514="Wyoming",+All!A514,IF(+All!$H514="Wyoming",+All!A514,0))</f>
        <v>7</v>
      </c>
      <c r="B168" s="480" t="str">
        <f>IF(+All!$F514="Wyoming",+All!B514,IF(+All!$H514="Wyoming",+All!B514,0))</f>
        <v>Sat</v>
      </c>
      <c r="C168" s="72">
        <f>IF(+All!$F514="Wyoming",+All!C514,IF(+All!$H514="Wyoming",+All!C514,0))</f>
        <v>44485</v>
      </c>
      <c r="D168" s="73">
        <f>IF(+All!$F514="Wyoming",+All!D514,IF(+All!$H514="Wyoming",+All!D514,0))</f>
        <v>0.64583333333333337</v>
      </c>
      <c r="E168" s="707" t="str">
        <f>IF(+All!$F514="Wyoming",+All!E514,IF(+All!$H514="Wyoming",+All!E514,0))</f>
        <v>FS2</v>
      </c>
      <c r="F168" s="75" t="str">
        <f>IF(+All!$F514="Wyoming",+All!F514,IF(+All!$H514="Wyoming",+All!F514,0))</f>
        <v>Fresno State</v>
      </c>
      <c r="G168" s="76" t="str">
        <f>IF(+All!$F514="Wyoming",+All!G514,IF(+All!$H514="Wyoming",+All!G514,0))</f>
        <v>MWC</v>
      </c>
      <c r="H168" s="75" t="str">
        <f>IF(+All!$F514="Wyoming",+All!H514,IF(+All!$H514="Wyoming",+All!H514,0))</f>
        <v>Wyoming</v>
      </c>
      <c r="I168" s="76" t="str">
        <f>IF(+All!$F514="Wyoming",+All!I514,IF(+All!$H514="Wyoming",+All!I514,0))</f>
        <v>MWC</v>
      </c>
      <c r="J168" s="706" t="str">
        <f>IF(+All!$F514="Wyoming",+All!J514,IF(+All!$H514="Wyoming",+All!J514,0))</f>
        <v>Fresno State</v>
      </c>
      <c r="K168" s="707" t="str">
        <f>IF(+All!$F514="Wyoming",+All!K514,IF(+All!$H514="Wyoming",+All!K514,0))</f>
        <v>Wyoming</v>
      </c>
      <c r="L168" s="78">
        <f>IF(+All!$F514="Wyoming",+All!L514,IF(+All!$H514="Wyoming",+All!L514,0))</f>
        <v>3.5</v>
      </c>
      <c r="M168" s="79">
        <f>IF(+All!$F514="Wyoming",+All!M514,IF(+All!$H514="Wyoming",+All!M514,0))</f>
        <v>54</v>
      </c>
      <c r="N168" s="706" t="str">
        <f>IF(+All!$F514="Wyoming",+All!N514,IF(+All!$H514="Wyoming",+All!N514,0))</f>
        <v>Fresno State</v>
      </c>
      <c r="O168" s="708">
        <f>IF(+All!$F514="Wyoming",+All!O514,IF(+All!$H514="Wyoming",+All!O514,0))</f>
        <v>17</v>
      </c>
      <c r="P168" s="708" t="str">
        <f>IF(+All!$F514="Wyoming",+All!P514,IF(+All!$H514="Wyoming",+All!P514,0))</f>
        <v>Wyoming</v>
      </c>
      <c r="Q168" s="707">
        <f>IF(+All!$F514="Wyoming",+All!Q514,IF(+All!$H514="Wyoming",+All!Q514,0))</f>
        <v>0</v>
      </c>
      <c r="R168" s="706" t="str">
        <f>IF(+All!$F514="Wyoming",+All!R514,IF(+All!$H514="Wyoming",+All!R514,0))</f>
        <v>Fresno State</v>
      </c>
      <c r="S168" s="708" t="str">
        <f>IF(+All!$F514="Wyoming",+All!S514,IF(+All!$H514="Wyoming",+All!S514,0))</f>
        <v>Wyoming</v>
      </c>
      <c r="T168" s="706" t="str">
        <f>IF(+All!$F514="Wyoming",+All!T514,IF(+All!$H514="Wyoming",+All!T514,0))</f>
        <v>Fresno State</v>
      </c>
      <c r="U168" s="707" t="str">
        <f>IF(+All!$F514="Wyoming",+All!U514,IF(+All!$H514="Wyoming",+All!U514,0))</f>
        <v>W</v>
      </c>
      <c r="V168" s="706" t="e">
        <f>IF(+All!#REF!="Wyoming",+All!#REF!,IF(+All!#REF!="Wyoming",+All!#REF!,0))</f>
        <v>#REF!</v>
      </c>
      <c r="W168" s="707" t="e">
        <f>IF(+All!#REF!="Wyoming",+All!#REF!,IF(+All!#REF!="Wyoming",+All!#REF!,0))</f>
        <v>#REF!</v>
      </c>
      <c r="X168" s="706" t="e">
        <f>IF(+All!#REF!="Wyoming",+All!#REF!,IF(+All!#REF!="Wyoming",+All!#REF!,0))</f>
        <v>#REF!</v>
      </c>
      <c r="Y168" s="707" t="e">
        <f>IF(+All!#REF!="Wyoming",+All!#REF!,IF(+All!#REF!="Wyoming",+All!#REF!,0))</f>
        <v>#REF!</v>
      </c>
      <c r="Z168" s="706" t="e">
        <f>IF(+All!#REF!="Wyoming",+All!#REF!,IF(+All!#REF!="Wyoming",+All!#REF!,0))</f>
        <v>#REF!</v>
      </c>
      <c r="AA168" s="707" t="e">
        <f>IF(+All!#REF!="Wyoming",+All!#REF!,IF(+All!#REF!="Wyoming",+All!#REF!,0))</f>
        <v>#REF!</v>
      </c>
      <c r="AB168" s="706" t="e">
        <f>IF(+All!#REF!="Wyoming",+All!#REF!,IF(+All!#REF!="Wyoming",+All!#REF!,0))</f>
        <v>#REF!</v>
      </c>
      <c r="AC168" s="707" t="e">
        <f>IF(+All!#REF!="Wyoming",+All!#REF!,IF(+All!#REF!="Wyoming",+All!#REF!,0))</f>
        <v>#REF!</v>
      </c>
      <c r="AD168" s="706" t="e">
        <f>IF(+All!#REF!="Wyoming",+All!#REF!,IF(+All!#REF!="Wyoming",+All!#REF!,0))</f>
        <v>#REF!</v>
      </c>
      <c r="AE168" s="707" t="e">
        <f>IF(+All!#REF!="Wyoming",+All!#REF!,IF(+All!#REF!="Wyoming",+All!#REF!,0))</f>
        <v>#REF!</v>
      </c>
      <c r="AF168" s="706" t="e">
        <f>IF(+All!#REF!="Wyoming",+All!#REF!,IF(+All!#REF!="Wyoming",+All!#REF!,0))</f>
        <v>#REF!</v>
      </c>
      <c r="AG168" s="707" t="e">
        <f>IF(+All!#REF!="Wyoming",+All!#REF!,IF(+All!#REF!="Wyoming",+All!#REF!,0))</f>
        <v>#REF!</v>
      </c>
      <c r="AH168" s="706" t="e">
        <f>IF(+All!#REF!="Wyoming",+All!#REF!,IF(+All!#REF!="Wyoming",+All!#REF!,0))</f>
        <v>#REF!</v>
      </c>
      <c r="AI168" s="707" t="e">
        <f>IF(+All!#REF!="Wyoming",+All!#REF!,IF(+All!#REF!="Wyoming",+All!#REF!,0))</f>
        <v>#REF!</v>
      </c>
      <c r="AJ168" s="706" t="e">
        <f>IF(+All!#REF!="Wyoming",+All!#REF!,IF(+All!#REF!="Wyoming",+All!#REF!,0))</f>
        <v>#REF!</v>
      </c>
      <c r="AK168" s="707" t="e">
        <f>IF(+All!#REF!="Wyoming",+All!#REF!,IF(+All!#REF!="Wyoming",+All!#REF!,0))</f>
        <v>#REF!</v>
      </c>
      <c r="AL168" s="81" t="e">
        <f>IF(+All!#REF!="Wyoming",+All!#REF!,IF(+All!#REF!="Wyoming",+All!#REF!,0))</f>
        <v>#REF!</v>
      </c>
      <c r="AM168" s="82" t="e">
        <f>IF(+All!#REF!="Wyoming",+All!#REF!,IF(+All!#REF!="Wyoming",+All!#REF!,0))</f>
        <v>#REF!</v>
      </c>
      <c r="AN168" s="81" t="e">
        <f>IF(+All!#REF!="Wyoming",+All!#REF!,IF(+All!#REF!="Wyoming",+All!#REF!,0))</f>
        <v>#REF!</v>
      </c>
      <c r="AO168" s="83" t="e">
        <f>IF(+All!#REF!="Wyoming",+All!#REF!,IF(+All!#REF!="Wyoming",+All!#REF!,0))</f>
        <v>#REF!</v>
      </c>
      <c r="AP168" s="84" t="e">
        <f>IF(+All!#REF!="Wyoming",+All!#REF!,IF(+All!#REF!="Wyoming",+All!#REF!,0))</f>
        <v>#REF!</v>
      </c>
      <c r="AQ168" s="480" t="e">
        <f>IF(+All!#REF!="Wyoming",+All!#REF!,IF(+All!#REF!="Wyoming",+All!#REF!,0))</f>
        <v>#REF!</v>
      </c>
      <c r="AR168" s="482" t="e">
        <f>IF(+All!#REF!="Wyoming",+All!#REF!,IF(+All!#REF!="Wyoming",+All!#REF!,0))</f>
        <v>#REF!</v>
      </c>
      <c r="AS168" s="483" t="e">
        <f>IF(+All!#REF!="Wyoming",+All!#REF!,IF(+All!#REF!="Wyoming",+All!#REF!,0))</f>
        <v>#REF!</v>
      </c>
      <c r="AT168" s="483" t="e">
        <f>IF(+All!#REF!="Wyoming",+All!#REF!,IF(+All!#REF!="Wyoming",+All!#REF!,0))</f>
        <v>#REF!</v>
      </c>
      <c r="AU168" s="482" t="e">
        <f>IF(+All!#REF!="Wyoming",+All!#REF!,IF(+All!#REF!="Wyoming",+All!#REF!,0))</f>
        <v>#REF!</v>
      </c>
      <c r="AV168" s="483" t="e">
        <f>IF(+All!#REF!="Wyoming",+All!#REF!,IF(+All!#REF!="Wyoming",+All!#REF!,0))</f>
        <v>#REF!</v>
      </c>
      <c r="AW168" s="484" t="e">
        <f>IF(+All!#REF!="Wyoming",+All!#REF!,IF(+All!#REF!="Wyoming",+All!#REF!,0))</f>
        <v>#REF!</v>
      </c>
      <c r="AX168" s="483" t="e">
        <f>IF(+All!#REF!="Wyoming",+All!#REF!,IF(+All!#REF!="Wyoming",+All!#REF!,0))</f>
        <v>#REF!</v>
      </c>
      <c r="AY168" s="88" t="e">
        <f>IF(+All!#REF!="Wyoming",+All!#REF!,IF(+All!#REF!="Wyoming",+All!#REF!,0))</f>
        <v>#REF!</v>
      </c>
      <c r="AZ168" s="89" t="e">
        <f>IF(+All!#REF!="Wyoming",+All!#REF!,IF(+All!#REF!="Wyoming",+All!#REF!,0))</f>
        <v>#REF!</v>
      </c>
      <c r="BA168" s="90" t="e">
        <f>IF(+All!#REF!="Wyoming",+All!#REF!,IF(+All!#REF!="Wyoming",+All!#REF!,0))</f>
        <v>#REF!</v>
      </c>
      <c r="BB168" s="90" t="e">
        <f>IF(+All!#REF!="Wyoming",+All!#REF!,IF(+All!#REF!="Wyoming",+All!#REF!,0))</f>
        <v>#REF!</v>
      </c>
      <c r="BC168" s="91" t="e">
        <f>IF(+All!#REF!="Wyoming",+All!#REF!,IF(+All!#REF!="Wyoming",+All!#REF!,0))</f>
        <v>#REF!</v>
      </c>
      <c r="BD168" s="482" t="e">
        <f>IF(+All!#REF!="Wyoming",+All!#REF!,IF(+All!#REF!="Wyoming",+All!#REF!,0))</f>
        <v>#REF!</v>
      </c>
      <c r="BE168" s="483" t="e">
        <f>IF(+All!#REF!="Wyoming",+All!#REF!,IF(+All!#REF!="Wyoming",+All!#REF!,0))</f>
        <v>#REF!</v>
      </c>
      <c r="BF168" s="483" t="e">
        <f>IF(+All!#REF!="Wyoming",+All!#REF!,IF(+All!#REF!="Wyoming",+All!#REF!,0))</f>
        <v>#REF!</v>
      </c>
      <c r="BG168" s="482" t="e">
        <f>IF(+All!#REF!="Wyoming",+All!#REF!,IF(+All!#REF!="Wyoming",+All!#REF!,0))</f>
        <v>#REF!</v>
      </c>
      <c r="BH168" s="483" t="e">
        <f>IF(+All!#REF!="Wyoming",+All!#REF!,IF(+All!#REF!="Wyoming",+All!#REF!,0))</f>
        <v>#REF!</v>
      </c>
      <c r="BI168" s="484" t="e">
        <f>IF(+All!#REF!="Wyoming",+All!#REF!,IF(+All!#REF!="Wyoming",+All!#REF!,0))</f>
        <v>#REF!</v>
      </c>
      <c r="BJ168" s="92" t="e">
        <f>IF(+All!#REF!="Wyoming",+All!#REF!,IF(+All!#REF!="Wyoming",+All!#REF!,0))</f>
        <v>#REF!</v>
      </c>
      <c r="BK168" s="93" t="e">
        <f>IF(+All!#REF!="Wyoming",+All!#REF!,IF(+All!#REF!="Wyoming",+All!#REF!,0))</f>
        <v>#REF!</v>
      </c>
    </row>
    <row r="169" spans="1:63" x14ac:dyDescent="0.8">
      <c r="A169" s="70">
        <f>IF(+All!$F597="Wyoming",+All!A597,IF(+All!$H597="Wyoming",+All!A597,0))</f>
        <v>8</v>
      </c>
      <c r="B169" s="480" t="str">
        <f>IF(+All!$F597="Wyoming",+All!B597,IF(+All!$H597="Wyoming",+All!B597,0))</f>
        <v>Sat</v>
      </c>
      <c r="C169" s="72">
        <f>IF(+All!$F597="Wyoming",+All!C597,IF(+All!$H597="Wyoming",+All!C597,0))</f>
        <v>44492</v>
      </c>
      <c r="D169" s="73">
        <f>IF(+All!$F597="Wyoming",+All!D597,IF(+All!$H597="Wyoming",+All!D597,0))</f>
        <v>0.64583333333333337</v>
      </c>
      <c r="E169" s="707">
        <f>IF(+All!$F597="Wyoming",+All!E597,IF(+All!$H597="Wyoming",+All!E597,0))</f>
        <v>0</v>
      </c>
      <c r="F169" s="75" t="str">
        <f>IF(+All!$F597="Wyoming",+All!F597,IF(+All!$H597="Wyoming",+All!F597,0))</f>
        <v>Wyoming</v>
      </c>
      <c r="G169" s="76" t="str">
        <f>IF(+All!$F597="Wyoming",+All!G597,IF(+All!$H597="Wyoming",+All!G597,0))</f>
        <v>MWC</v>
      </c>
      <c r="H169" s="75" t="str">
        <f>IF(+All!$F597="Wyoming",+All!H597,IF(+All!$H597="Wyoming",+All!H597,0))</f>
        <v>New Mexico</v>
      </c>
      <c r="I169" s="76" t="str">
        <f>IF(+All!$F597="Wyoming",+All!I597,IF(+All!$H597="Wyoming",+All!I597,0))</f>
        <v>MWC</v>
      </c>
      <c r="J169" s="706" t="str">
        <f>IF(+All!$F597="Wyoming",+All!J597,IF(+All!$H597="Wyoming",+All!J597,0))</f>
        <v>Wyoming</v>
      </c>
      <c r="K169" s="707" t="str">
        <f>IF(+All!$F597="Wyoming",+All!K597,IF(+All!$H597="Wyoming",+All!K597,0))</f>
        <v>New Mexico</v>
      </c>
      <c r="L169" s="78">
        <f>IF(+All!$F597="Wyoming",+All!L597,IF(+All!$H597="Wyoming",+All!L597,0))</f>
        <v>20</v>
      </c>
      <c r="M169" s="79">
        <f>IF(+All!$F597="Wyoming",+All!M597,IF(+All!$H597="Wyoming",+All!M597,0))</f>
        <v>40.5</v>
      </c>
      <c r="N169" s="706" t="str">
        <f>IF(+All!$F597="Wyoming",+All!N597,IF(+All!$H597="Wyoming",+All!N597,0))</f>
        <v>New Mexico</v>
      </c>
      <c r="O169" s="708">
        <f>IF(+All!$F597="Wyoming",+All!O597,IF(+All!$H597="Wyoming",+All!O597,0))</f>
        <v>14</v>
      </c>
      <c r="P169" s="708" t="str">
        <f>IF(+All!$F597="Wyoming",+All!P597,IF(+All!$H597="Wyoming",+All!P597,0))</f>
        <v>Wyoming</v>
      </c>
      <c r="Q169" s="707">
        <f>IF(+All!$F597="Wyoming",+All!Q597,IF(+All!$H597="Wyoming",+All!Q597,0))</f>
        <v>3</v>
      </c>
      <c r="R169" s="706" t="str">
        <f>IF(+All!$F597="Wyoming",+All!R597,IF(+All!$H597="Wyoming",+All!R597,0))</f>
        <v>New Mexico</v>
      </c>
      <c r="S169" s="708" t="str">
        <f>IF(+All!$F597="Wyoming",+All!S597,IF(+All!$H597="Wyoming",+All!S597,0))</f>
        <v>Wyoming</v>
      </c>
      <c r="T169" s="706" t="str">
        <f>IF(+All!$F597="Wyoming",+All!T597,IF(+All!$H597="Wyoming",+All!T597,0))</f>
        <v>Wyoming</v>
      </c>
      <c r="U169" s="707" t="str">
        <f>IF(+All!$F597="Wyoming",+All!U597,IF(+All!$H597="Wyoming",+All!U597,0))</f>
        <v>L</v>
      </c>
      <c r="V169" s="706" t="e">
        <f>IF(+All!#REF!="Wyoming",+All!#REF!,IF(+All!#REF!="Wyoming",+All!#REF!,0))</f>
        <v>#REF!</v>
      </c>
      <c r="W169" s="707" t="e">
        <f>IF(+All!#REF!="Wyoming",+All!#REF!,IF(+All!#REF!="Wyoming",+All!#REF!,0))</f>
        <v>#REF!</v>
      </c>
      <c r="X169" s="706" t="e">
        <f>IF(+All!#REF!="Wyoming",+All!#REF!,IF(+All!#REF!="Wyoming",+All!#REF!,0))</f>
        <v>#REF!</v>
      </c>
      <c r="Y169" s="707" t="e">
        <f>IF(+All!#REF!="Wyoming",+All!#REF!,IF(+All!#REF!="Wyoming",+All!#REF!,0))</f>
        <v>#REF!</v>
      </c>
      <c r="Z169" s="706" t="e">
        <f>IF(+All!#REF!="Wyoming",+All!#REF!,IF(+All!#REF!="Wyoming",+All!#REF!,0))</f>
        <v>#REF!</v>
      </c>
      <c r="AA169" s="707" t="e">
        <f>IF(+All!#REF!="Wyoming",+All!#REF!,IF(+All!#REF!="Wyoming",+All!#REF!,0))</f>
        <v>#REF!</v>
      </c>
      <c r="AB169" s="706" t="e">
        <f>IF(+All!#REF!="Wyoming",+All!#REF!,IF(+All!#REF!="Wyoming",+All!#REF!,0))</f>
        <v>#REF!</v>
      </c>
      <c r="AC169" s="707" t="e">
        <f>IF(+All!#REF!="Wyoming",+All!#REF!,IF(+All!#REF!="Wyoming",+All!#REF!,0))</f>
        <v>#REF!</v>
      </c>
      <c r="AD169" s="706" t="e">
        <f>IF(+All!#REF!="Wyoming",+All!#REF!,IF(+All!#REF!="Wyoming",+All!#REF!,0))</f>
        <v>#REF!</v>
      </c>
      <c r="AE169" s="707" t="e">
        <f>IF(+All!#REF!="Wyoming",+All!#REF!,IF(+All!#REF!="Wyoming",+All!#REF!,0))</f>
        <v>#REF!</v>
      </c>
      <c r="AF169" s="706" t="e">
        <f>IF(+All!#REF!="Wyoming",+All!#REF!,IF(+All!#REF!="Wyoming",+All!#REF!,0))</f>
        <v>#REF!</v>
      </c>
      <c r="AG169" s="707" t="e">
        <f>IF(+All!#REF!="Wyoming",+All!#REF!,IF(+All!#REF!="Wyoming",+All!#REF!,0))</f>
        <v>#REF!</v>
      </c>
      <c r="AH169" s="706" t="e">
        <f>IF(+All!#REF!="Wyoming",+All!#REF!,IF(+All!#REF!="Wyoming",+All!#REF!,0))</f>
        <v>#REF!</v>
      </c>
      <c r="AI169" s="707" t="e">
        <f>IF(+All!#REF!="Wyoming",+All!#REF!,IF(+All!#REF!="Wyoming",+All!#REF!,0))</f>
        <v>#REF!</v>
      </c>
      <c r="AJ169" s="706" t="e">
        <f>IF(+All!#REF!="Wyoming",+All!#REF!,IF(+All!#REF!="Wyoming",+All!#REF!,0))</f>
        <v>#REF!</v>
      </c>
      <c r="AK169" s="707" t="e">
        <f>IF(+All!#REF!="Wyoming",+All!#REF!,IF(+All!#REF!="Wyoming",+All!#REF!,0))</f>
        <v>#REF!</v>
      </c>
      <c r="AL169" s="81" t="e">
        <f>IF(+All!#REF!="Wyoming",+All!#REF!,IF(+All!#REF!="Wyoming",+All!#REF!,0))</f>
        <v>#REF!</v>
      </c>
      <c r="AM169" s="82" t="e">
        <f>IF(+All!#REF!="Wyoming",+All!#REF!,IF(+All!#REF!="Wyoming",+All!#REF!,0))</f>
        <v>#REF!</v>
      </c>
      <c r="AN169" s="81" t="e">
        <f>IF(+All!#REF!="Wyoming",+All!#REF!,IF(+All!#REF!="Wyoming",+All!#REF!,0))</f>
        <v>#REF!</v>
      </c>
      <c r="AO169" s="83" t="e">
        <f>IF(+All!#REF!="Wyoming",+All!#REF!,IF(+All!#REF!="Wyoming",+All!#REF!,0))</f>
        <v>#REF!</v>
      </c>
      <c r="AP169" s="84" t="e">
        <f>IF(+All!#REF!="Wyoming",+All!#REF!,IF(+All!#REF!="Wyoming",+All!#REF!,0))</f>
        <v>#REF!</v>
      </c>
      <c r="AQ169" s="480" t="e">
        <f>IF(+All!#REF!="Wyoming",+All!#REF!,IF(+All!#REF!="Wyoming",+All!#REF!,0))</f>
        <v>#REF!</v>
      </c>
      <c r="AR169" s="482" t="e">
        <f>IF(+All!#REF!="Wyoming",+All!#REF!,IF(+All!#REF!="Wyoming",+All!#REF!,0))</f>
        <v>#REF!</v>
      </c>
      <c r="AS169" s="483" t="e">
        <f>IF(+All!#REF!="Wyoming",+All!#REF!,IF(+All!#REF!="Wyoming",+All!#REF!,0))</f>
        <v>#REF!</v>
      </c>
      <c r="AT169" s="483" t="e">
        <f>IF(+All!#REF!="Wyoming",+All!#REF!,IF(+All!#REF!="Wyoming",+All!#REF!,0))</f>
        <v>#REF!</v>
      </c>
      <c r="AU169" s="482" t="e">
        <f>IF(+All!#REF!="Wyoming",+All!#REF!,IF(+All!#REF!="Wyoming",+All!#REF!,0))</f>
        <v>#REF!</v>
      </c>
      <c r="AV169" s="483" t="e">
        <f>IF(+All!#REF!="Wyoming",+All!#REF!,IF(+All!#REF!="Wyoming",+All!#REF!,0))</f>
        <v>#REF!</v>
      </c>
      <c r="AW169" s="484" t="e">
        <f>IF(+All!#REF!="Wyoming",+All!#REF!,IF(+All!#REF!="Wyoming",+All!#REF!,0))</f>
        <v>#REF!</v>
      </c>
      <c r="AX169" s="483" t="e">
        <f>IF(+All!#REF!="Wyoming",+All!#REF!,IF(+All!#REF!="Wyoming",+All!#REF!,0))</f>
        <v>#REF!</v>
      </c>
      <c r="AY169" s="88" t="e">
        <f>IF(+All!#REF!="Wyoming",+All!#REF!,IF(+All!#REF!="Wyoming",+All!#REF!,0))</f>
        <v>#REF!</v>
      </c>
      <c r="AZ169" s="89" t="e">
        <f>IF(+All!#REF!="Wyoming",+All!#REF!,IF(+All!#REF!="Wyoming",+All!#REF!,0))</f>
        <v>#REF!</v>
      </c>
      <c r="BA169" s="90" t="e">
        <f>IF(+All!#REF!="Wyoming",+All!#REF!,IF(+All!#REF!="Wyoming",+All!#REF!,0))</f>
        <v>#REF!</v>
      </c>
      <c r="BB169" s="90" t="e">
        <f>IF(+All!#REF!="Wyoming",+All!#REF!,IF(+All!#REF!="Wyoming",+All!#REF!,0))</f>
        <v>#REF!</v>
      </c>
      <c r="BC169" s="91" t="e">
        <f>IF(+All!#REF!="Wyoming",+All!#REF!,IF(+All!#REF!="Wyoming",+All!#REF!,0))</f>
        <v>#REF!</v>
      </c>
      <c r="BD169" s="482" t="e">
        <f>IF(+All!#REF!="Wyoming",+All!#REF!,IF(+All!#REF!="Wyoming",+All!#REF!,0))</f>
        <v>#REF!</v>
      </c>
      <c r="BE169" s="483" t="e">
        <f>IF(+All!#REF!="Wyoming",+All!#REF!,IF(+All!#REF!="Wyoming",+All!#REF!,0))</f>
        <v>#REF!</v>
      </c>
      <c r="BF169" s="483" t="e">
        <f>IF(+All!#REF!="Wyoming",+All!#REF!,IF(+All!#REF!="Wyoming",+All!#REF!,0))</f>
        <v>#REF!</v>
      </c>
      <c r="BG169" s="482" t="e">
        <f>IF(+All!#REF!="Wyoming",+All!#REF!,IF(+All!#REF!="Wyoming",+All!#REF!,0))</f>
        <v>#REF!</v>
      </c>
      <c r="BH169" s="483" t="e">
        <f>IF(+All!#REF!="Wyoming",+All!#REF!,IF(+All!#REF!="Wyoming",+All!#REF!,0))</f>
        <v>#REF!</v>
      </c>
      <c r="BI169" s="484" t="e">
        <f>IF(+All!#REF!="Wyoming",+All!#REF!,IF(+All!#REF!="Wyoming",+All!#REF!,0))</f>
        <v>#REF!</v>
      </c>
      <c r="BJ169" s="92" t="e">
        <f>IF(+All!#REF!="Wyoming",+All!#REF!,IF(+All!#REF!="Wyoming",+All!#REF!,0))</f>
        <v>#REF!</v>
      </c>
      <c r="BK169" s="93" t="e">
        <f>IF(+All!#REF!="Wyoming",+All!#REF!,IF(+All!#REF!="Wyoming",+All!#REF!,0))</f>
        <v>#REF!</v>
      </c>
    </row>
    <row r="170" spans="1:63" x14ac:dyDescent="0.8">
      <c r="A170" s="70">
        <f>IF(+All!$F669="Wyoming",+All!A669,IF(+All!$H669="Wyoming",+All!A669,0))</f>
        <v>9</v>
      </c>
      <c r="B170" s="480" t="str">
        <f>IF(+All!$F669="Wyoming",+All!B669,IF(+All!$H669="Wyoming",+All!B669,0))</f>
        <v>Sat</v>
      </c>
      <c r="C170" s="72">
        <f>IF(+All!$F669="Wyoming",+All!C669,IF(+All!$H669="Wyoming",+All!C669,0))</f>
        <v>44499</v>
      </c>
      <c r="D170" s="73">
        <f>IF(+All!$F669="Wyoming",+All!D669,IF(+All!$H669="Wyoming",+All!D669,0))</f>
        <v>0.66666666666666663</v>
      </c>
      <c r="E170" s="707" t="str">
        <f>IF(+All!$F669="Wyoming",+All!E669,IF(+All!$H669="Wyoming",+All!E669,0))</f>
        <v>FS2</v>
      </c>
      <c r="F170" s="75" t="str">
        <f>IF(+All!$F669="Wyoming",+All!F669,IF(+All!$H669="Wyoming",+All!F669,0))</f>
        <v>Wyoming</v>
      </c>
      <c r="G170" s="76" t="str">
        <f>IF(+All!$F669="Wyoming",+All!G669,IF(+All!$H669="Wyoming",+All!G669,0))</f>
        <v>MWC</v>
      </c>
      <c r="H170" s="75" t="str">
        <f>IF(+All!$F669="Wyoming",+All!H669,IF(+All!$H669="Wyoming",+All!H669,0))</f>
        <v>San Jose State</v>
      </c>
      <c r="I170" s="76" t="str">
        <f>IF(+All!$F669="Wyoming",+All!I669,IF(+All!$H669="Wyoming",+All!I669,0))</f>
        <v>MWC</v>
      </c>
      <c r="J170" s="706" t="str">
        <f>IF(+All!$F669="Wyoming",+All!J669,IF(+All!$H669="Wyoming",+All!J669,0))</f>
        <v>San Jose State</v>
      </c>
      <c r="K170" s="707" t="str">
        <f>IF(+All!$F669="Wyoming",+All!K669,IF(+All!$H669="Wyoming",+All!K669,0))</f>
        <v>Wyoming</v>
      </c>
      <c r="L170" s="78">
        <f>IF(+All!$F669="Wyoming",+All!L669,IF(+All!$H669="Wyoming",+All!L669,0))</f>
        <v>3</v>
      </c>
      <c r="M170" s="79">
        <f>IF(+All!$F669="Wyoming",+All!M669,IF(+All!$H669="Wyoming",+All!M669,0))</f>
        <v>41</v>
      </c>
      <c r="N170" s="706" t="str">
        <f>IF(+All!$F669="Wyoming",+All!N669,IF(+All!$H669="Wyoming",+All!N669,0))</f>
        <v>San Jose State</v>
      </c>
      <c r="O170" s="708">
        <f>IF(+All!$F669="Wyoming",+All!O669,IF(+All!$H669="Wyoming",+All!O669,0))</f>
        <v>27</v>
      </c>
      <c r="P170" s="708" t="str">
        <f>IF(+All!$F669="Wyoming",+All!P669,IF(+All!$H669="Wyoming",+All!P669,0))</f>
        <v>Wyoming</v>
      </c>
      <c r="Q170" s="707">
        <f>IF(+All!$F669="Wyoming",+All!Q669,IF(+All!$H669="Wyoming",+All!Q669,0))</f>
        <v>21</v>
      </c>
      <c r="R170" s="706" t="str">
        <f>IF(+All!$F669="Wyoming",+All!R669,IF(+All!$H669="Wyoming",+All!R669,0))</f>
        <v>San Jose State</v>
      </c>
      <c r="S170" s="708" t="str">
        <f>IF(+All!$F669="Wyoming",+All!S669,IF(+All!$H669="Wyoming",+All!S669,0))</f>
        <v>Wyoming</v>
      </c>
      <c r="T170" s="706" t="str">
        <f>IF(+All!$F669="Wyoming",+All!T669,IF(+All!$H669="Wyoming",+All!T669,0))</f>
        <v>Wyoming</v>
      </c>
      <c r="U170" s="707" t="str">
        <f>IF(+All!$F669="Wyoming",+All!U669,IF(+All!$H669="Wyoming",+All!U669,0))</f>
        <v>L</v>
      </c>
      <c r="V170" s="706" t="e">
        <f>IF(+All!#REF!="Wyoming",+All!#REF!,IF(+All!#REF!="Wyoming",+All!#REF!,0))</f>
        <v>#REF!</v>
      </c>
      <c r="W170" s="707" t="e">
        <f>IF(+All!#REF!="Wyoming",+All!#REF!,IF(+All!#REF!="Wyoming",+All!#REF!,0))</f>
        <v>#REF!</v>
      </c>
      <c r="X170" s="706" t="e">
        <f>IF(+All!#REF!="Wyoming",+All!#REF!,IF(+All!#REF!="Wyoming",+All!#REF!,0))</f>
        <v>#REF!</v>
      </c>
      <c r="Y170" s="707" t="e">
        <f>IF(+All!#REF!="Wyoming",+All!#REF!,IF(+All!#REF!="Wyoming",+All!#REF!,0))</f>
        <v>#REF!</v>
      </c>
      <c r="Z170" s="706" t="e">
        <f>IF(+All!#REF!="Wyoming",+All!#REF!,IF(+All!#REF!="Wyoming",+All!#REF!,0))</f>
        <v>#REF!</v>
      </c>
      <c r="AA170" s="707" t="e">
        <f>IF(+All!#REF!="Wyoming",+All!#REF!,IF(+All!#REF!="Wyoming",+All!#REF!,0))</f>
        <v>#REF!</v>
      </c>
      <c r="AB170" s="706" t="e">
        <f>IF(+All!#REF!="Wyoming",+All!#REF!,IF(+All!#REF!="Wyoming",+All!#REF!,0))</f>
        <v>#REF!</v>
      </c>
      <c r="AC170" s="707" t="e">
        <f>IF(+All!#REF!="Wyoming",+All!#REF!,IF(+All!#REF!="Wyoming",+All!#REF!,0))</f>
        <v>#REF!</v>
      </c>
      <c r="AD170" s="706" t="e">
        <f>IF(+All!#REF!="Wyoming",+All!#REF!,IF(+All!#REF!="Wyoming",+All!#REF!,0))</f>
        <v>#REF!</v>
      </c>
      <c r="AE170" s="707" t="e">
        <f>IF(+All!#REF!="Wyoming",+All!#REF!,IF(+All!#REF!="Wyoming",+All!#REF!,0))</f>
        <v>#REF!</v>
      </c>
      <c r="AF170" s="706" t="e">
        <f>IF(+All!#REF!="Wyoming",+All!#REF!,IF(+All!#REF!="Wyoming",+All!#REF!,0))</f>
        <v>#REF!</v>
      </c>
      <c r="AG170" s="707" t="e">
        <f>IF(+All!#REF!="Wyoming",+All!#REF!,IF(+All!#REF!="Wyoming",+All!#REF!,0))</f>
        <v>#REF!</v>
      </c>
      <c r="AH170" s="706" t="e">
        <f>IF(+All!#REF!="Wyoming",+All!#REF!,IF(+All!#REF!="Wyoming",+All!#REF!,0))</f>
        <v>#REF!</v>
      </c>
      <c r="AI170" s="707" t="e">
        <f>IF(+All!#REF!="Wyoming",+All!#REF!,IF(+All!#REF!="Wyoming",+All!#REF!,0))</f>
        <v>#REF!</v>
      </c>
      <c r="AJ170" s="706" t="e">
        <f>IF(+All!#REF!="Wyoming",+All!#REF!,IF(+All!#REF!="Wyoming",+All!#REF!,0))</f>
        <v>#REF!</v>
      </c>
      <c r="AK170" s="707" t="e">
        <f>IF(+All!#REF!="Wyoming",+All!#REF!,IF(+All!#REF!="Wyoming",+All!#REF!,0))</f>
        <v>#REF!</v>
      </c>
      <c r="AL170" s="81" t="e">
        <f>IF(+All!#REF!="Wyoming",+All!#REF!,IF(+All!#REF!="Wyoming",+All!#REF!,0))</f>
        <v>#REF!</v>
      </c>
      <c r="AM170" s="82" t="e">
        <f>IF(+All!#REF!="Wyoming",+All!#REF!,IF(+All!#REF!="Wyoming",+All!#REF!,0))</f>
        <v>#REF!</v>
      </c>
      <c r="AN170" s="81" t="e">
        <f>IF(+All!#REF!="Wyoming",+All!#REF!,IF(+All!#REF!="Wyoming",+All!#REF!,0))</f>
        <v>#REF!</v>
      </c>
      <c r="AO170" s="83" t="e">
        <f>IF(+All!#REF!="Wyoming",+All!#REF!,IF(+All!#REF!="Wyoming",+All!#REF!,0))</f>
        <v>#REF!</v>
      </c>
      <c r="AP170" s="84" t="e">
        <f>IF(+All!#REF!="Wyoming",+All!#REF!,IF(+All!#REF!="Wyoming",+All!#REF!,0))</f>
        <v>#REF!</v>
      </c>
      <c r="AQ170" s="480" t="e">
        <f>IF(+All!#REF!="Wyoming",+All!#REF!,IF(+All!#REF!="Wyoming",+All!#REF!,0))</f>
        <v>#REF!</v>
      </c>
      <c r="AR170" s="482" t="e">
        <f>IF(+All!#REF!="Wyoming",+All!#REF!,IF(+All!#REF!="Wyoming",+All!#REF!,0))</f>
        <v>#REF!</v>
      </c>
      <c r="AS170" s="483" t="e">
        <f>IF(+All!#REF!="Wyoming",+All!#REF!,IF(+All!#REF!="Wyoming",+All!#REF!,0))</f>
        <v>#REF!</v>
      </c>
      <c r="AT170" s="483" t="e">
        <f>IF(+All!#REF!="Wyoming",+All!#REF!,IF(+All!#REF!="Wyoming",+All!#REF!,0))</f>
        <v>#REF!</v>
      </c>
      <c r="AU170" s="482" t="e">
        <f>IF(+All!#REF!="Wyoming",+All!#REF!,IF(+All!#REF!="Wyoming",+All!#REF!,0))</f>
        <v>#REF!</v>
      </c>
      <c r="AV170" s="483" t="e">
        <f>IF(+All!#REF!="Wyoming",+All!#REF!,IF(+All!#REF!="Wyoming",+All!#REF!,0))</f>
        <v>#REF!</v>
      </c>
      <c r="AW170" s="484" t="e">
        <f>IF(+All!#REF!="Wyoming",+All!#REF!,IF(+All!#REF!="Wyoming",+All!#REF!,0))</f>
        <v>#REF!</v>
      </c>
      <c r="AX170" s="483" t="e">
        <f>IF(+All!#REF!="Wyoming",+All!#REF!,IF(+All!#REF!="Wyoming",+All!#REF!,0))</f>
        <v>#REF!</v>
      </c>
      <c r="AY170" s="88" t="e">
        <f>IF(+All!#REF!="Wyoming",+All!#REF!,IF(+All!#REF!="Wyoming",+All!#REF!,0))</f>
        <v>#REF!</v>
      </c>
      <c r="AZ170" s="89" t="e">
        <f>IF(+All!#REF!="Wyoming",+All!#REF!,IF(+All!#REF!="Wyoming",+All!#REF!,0))</f>
        <v>#REF!</v>
      </c>
      <c r="BA170" s="90" t="e">
        <f>IF(+All!#REF!="Wyoming",+All!#REF!,IF(+All!#REF!="Wyoming",+All!#REF!,0))</f>
        <v>#REF!</v>
      </c>
      <c r="BB170" s="90" t="e">
        <f>IF(+All!#REF!="Wyoming",+All!#REF!,IF(+All!#REF!="Wyoming",+All!#REF!,0))</f>
        <v>#REF!</v>
      </c>
      <c r="BC170" s="91" t="e">
        <f>IF(+All!#REF!="Wyoming",+All!#REF!,IF(+All!#REF!="Wyoming",+All!#REF!,0))</f>
        <v>#REF!</v>
      </c>
      <c r="BD170" s="482" t="e">
        <f>IF(+All!#REF!="Wyoming",+All!#REF!,IF(+All!#REF!="Wyoming",+All!#REF!,0))</f>
        <v>#REF!</v>
      </c>
      <c r="BE170" s="483" t="e">
        <f>IF(+All!#REF!="Wyoming",+All!#REF!,IF(+All!#REF!="Wyoming",+All!#REF!,0))</f>
        <v>#REF!</v>
      </c>
      <c r="BF170" s="483" t="e">
        <f>IF(+All!#REF!="Wyoming",+All!#REF!,IF(+All!#REF!="Wyoming",+All!#REF!,0))</f>
        <v>#REF!</v>
      </c>
      <c r="BG170" s="482" t="e">
        <f>IF(+All!#REF!="Wyoming",+All!#REF!,IF(+All!#REF!="Wyoming",+All!#REF!,0))</f>
        <v>#REF!</v>
      </c>
      <c r="BH170" s="483" t="e">
        <f>IF(+All!#REF!="Wyoming",+All!#REF!,IF(+All!#REF!="Wyoming",+All!#REF!,0))</f>
        <v>#REF!</v>
      </c>
      <c r="BI170" s="484" t="e">
        <f>IF(+All!#REF!="Wyoming",+All!#REF!,IF(+All!#REF!="Wyoming",+All!#REF!,0))</f>
        <v>#REF!</v>
      </c>
      <c r="BJ170" s="92" t="e">
        <f>IF(+All!#REF!="Wyoming",+All!#REF!,IF(+All!#REF!="Wyoming",+All!#REF!,0))</f>
        <v>#REF!</v>
      </c>
      <c r="BK170" s="93" t="e">
        <f>IF(+All!#REF!="Wyoming",+All!#REF!,IF(+All!#REF!="Wyoming",+All!#REF!,0))</f>
        <v>#REF!</v>
      </c>
    </row>
    <row r="171" spans="1:63" x14ac:dyDescent="0.8">
      <c r="A171" s="70">
        <f>IF(+All!$F753="Wyoming",+All!A753,IF(+All!$H753="Wyoming",+All!A753,0))</f>
        <v>10</v>
      </c>
      <c r="B171" s="480" t="str">
        <f>IF(+All!$F753="Wyoming",+All!B753,IF(+All!$H753="Wyoming",+All!B753,0))</f>
        <v>Sat</v>
      </c>
      <c r="C171" s="72">
        <f>IF(+All!$F753="Wyoming",+All!C753,IF(+All!$H753="Wyoming",+All!C753,0))</f>
        <v>44506</v>
      </c>
      <c r="D171" s="73">
        <f>IF(+All!$F753="Wyoming",+All!D753,IF(+All!$H753="Wyoming",+All!D753,0))</f>
        <v>0.64583333333333337</v>
      </c>
      <c r="E171" s="707" t="str">
        <f>IF(+All!$F753="Wyoming",+All!E753,IF(+All!$H753="Wyoming",+All!E753,0))</f>
        <v>CBSSN</v>
      </c>
      <c r="F171" s="75" t="str">
        <f>IF(+All!$F753="Wyoming",+All!F753,IF(+All!$H753="Wyoming",+All!F753,0))</f>
        <v>Colorado State</v>
      </c>
      <c r="G171" s="76" t="str">
        <f>IF(+All!$F753="Wyoming",+All!G753,IF(+All!$H753="Wyoming",+All!G753,0))</f>
        <v>MWC</v>
      </c>
      <c r="H171" s="75" t="str">
        <f>IF(+All!$F753="Wyoming",+All!H753,IF(+All!$H753="Wyoming",+All!H753,0))</f>
        <v>Wyoming</v>
      </c>
      <c r="I171" s="76" t="str">
        <f>IF(+All!$F753="Wyoming",+All!I753,IF(+All!$H753="Wyoming",+All!I753,0))</f>
        <v>MWC</v>
      </c>
      <c r="J171" s="706" t="str">
        <f>IF(+All!$F753="Wyoming",+All!J753,IF(+All!$H753="Wyoming",+All!J753,0))</f>
        <v>Colorado State</v>
      </c>
      <c r="K171" s="707" t="str">
        <f>IF(+All!$F753="Wyoming",+All!K753,IF(+All!$H753="Wyoming",+All!K753,0))</f>
        <v>Wyoming</v>
      </c>
      <c r="L171" s="78">
        <f>IF(+All!$F753="Wyoming",+All!L753,IF(+All!$H753="Wyoming",+All!L753,0))</f>
        <v>4</v>
      </c>
      <c r="M171" s="79">
        <f>IF(+All!$F753="Wyoming",+All!M753,IF(+All!$H753="Wyoming",+All!M753,0))</f>
        <v>40.5</v>
      </c>
      <c r="N171" s="706" t="str">
        <f>IF(+All!$F753="Wyoming",+All!N753,IF(+All!$H753="Wyoming",+All!N753,0))</f>
        <v>Wyoming</v>
      </c>
      <c r="O171" s="708">
        <f>IF(+All!$F753="Wyoming",+All!O753,IF(+All!$H753="Wyoming",+All!O753,0))</f>
        <v>31</v>
      </c>
      <c r="P171" s="708" t="str">
        <f>IF(+All!$F753="Wyoming",+All!P753,IF(+All!$H753="Wyoming",+All!P753,0))</f>
        <v>Colorado State</v>
      </c>
      <c r="Q171" s="707">
        <f>IF(+All!$F753="Wyoming",+All!Q753,IF(+All!$H753="Wyoming",+All!Q753,0))</f>
        <v>17</v>
      </c>
      <c r="R171" s="706" t="str">
        <f>IF(+All!$F753="Wyoming",+All!R753,IF(+All!$H753="Wyoming",+All!R753,0))</f>
        <v>Wyoming</v>
      </c>
      <c r="S171" s="708" t="str">
        <f>IF(+All!$F753="Wyoming",+All!S753,IF(+All!$H753="Wyoming",+All!S753,0))</f>
        <v>Colorado State</v>
      </c>
      <c r="T171" s="706" t="str">
        <f>IF(+All!$F753="Wyoming",+All!T753,IF(+All!$H753="Wyoming",+All!T753,0))</f>
        <v>Colorado State</v>
      </c>
      <c r="U171" s="707" t="str">
        <f>IF(+All!$F753="Wyoming",+All!U753,IF(+All!$H753="Wyoming",+All!U753,0))</f>
        <v>L</v>
      </c>
      <c r="V171" s="706" t="e">
        <f>IF(+All!#REF!="Wyoming",+All!#REF!,IF(+All!#REF!="Wyoming",+All!#REF!,0))</f>
        <v>#REF!</v>
      </c>
      <c r="W171" s="707" t="e">
        <f>IF(+All!#REF!="Wyoming",+All!#REF!,IF(+All!#REF!="Wyoming",+All!#REF!,0))</f>
        <v>#REF!</v>
      </c>
      <c r="X171" s="706" t="e">
        <f>IF(+All!#REF!="Wyoming",+All!#REF!,IF(+All!#REF!="Wyoming",+All!#REF!,0))</f>
        <v>#REF!</v>
      </c>
      <c r="Y171" s="707" t="e">
        <f>IF(+All!#REF!="Wyoming",+All!#REF!,IF(+All!#REF!="Wyoming",+All!#REF!,0))</f>
        <v>#REF!</v>
      </c>
      <c r="Z171" s="706" t="e">
        <f>IF(+All!#REF!="Wyoming",+All!#REF!,IF(+All!#REF!="Wyoming",+All!#REF!,0))</f>
        <v>#REF!</v>
      </c>
      <c r="AA171" s="707" t="e">
        <f>IF(+All!#REF!="Wyoming",+All!#REF!,IF(+All!#REF!="Wyoming",+All!#REF!,0))</f>
        <v>#REF!</v>
      </c>
      <c r="AB171" s="706" t="e">
        <f>IF(+All!#REF!="Wyoming",+All!#REF!,IF(+All!#REF!="Wyoming",+All!#REF!,0))</f>
        <v>#REF!</v>
      </c>
      <c r="AC171" s="707" t="e">
        <f>IF(+All!#REF!="Wyoming",+All!#REF!,IF(+All!#REF!="Wyoming",+All!#REF!,0))</f>
        <v>#REF!</v>
      </c>
      <c r="AD171" s="706" t="e">
        <f>IF(+All!#REF!="Wyoming",+All!#REF!,IF(+All!#REF!="Wyoming",+All!#REF!,0))</f>
        <v>#REF!</v>
      </c>
      <c r="AE171" s="707" t="e">
        <f>IF(+All!#REF!="Wyoming",+All!#REF!,IF(+All!#REF!="Wyoming",+All!#REF!,0))</f>
        <v>#REF!</v>
      </c>
      <c r="AF171" s="706" t="e">
        <f>IF(+All!#REF!="Wyoming",+All!#REF!,IF(+All!#REF!="Wyoming",+All!#REF!,0))</f>
        <v>#REF!</v>
      </c>
      <c r="AG171" s="707" t="e">
        <f>IF(+All!#REF!="Wyoming",+All!#REF!,IF(+All!#REF!="Wyoming",+All!#REF!,0))</f>
        <v>#REF!</v>
      </c>
      <c r="AH171" s="706" t="e">
        <f>IF(+All!#REF!="Wyoming",+All!#REF!,IF(+All!#REF!="Wyoming",+All!#REF!,0))</f>
        <v>#REF!</v>
      </c>
      <c r="AI171" s="707" t="e">
        <f>IF(+All!#REF!="Wyoming",+All!#REF!,IF(+All!#REF!="Wyoming",+All!#REF!,0))</f>
        <v>#REF!</v>
      </c>
      <c r="AJ171" s="706" t="e">
        <f>IF(+All!#REF!="Wyoming",+All!#REF!,IF(+All!#REF!="Wyoming",+All!#REF!,0))</f>
        <v>#REF!</v>
      </c>
      <c r="AK171" s="707" t="e">
        <f>IF(+All!#REF!="Wyoming",+All!#REF!,IF(+All!#REF!="Wyoming",+All!#REF!,0))</f>
        <v>#REF!</v>
      </c>
      <c r="AL171" s="81" t="e">
        <f>IF(+All!#REF!="Wyoming",+All!#REF!,IF(+All!#REF!="Wyoming",+All!#REF!,0))</f>
        <v>#REF!</v>
      </c>
      <c r="AM171" s="82" t="e">
        <f>IF(+All!#REF!="Wyoming",+All!#REF!,IF(+All!#REF!="Wyoming",+All!#REF!,0))</f>
        <v>#REF!</v>
      </c>
      <c r="AN171" s="81" t="e">
        <f>IF(+All!#REF!="Wyoming",+All!#REF!,IF(+All!#REF!="Wyoming",+All!#REF!,0))</f>
        <v>#REF!</v>
      </c>
      <c r="AO171" s="83" t="e">
        <f>IF(+All!#REF!="Wyoming",+All!#REF!,IF(+All!#REF!="Wyoming",+All!#REF!,0))</f>
        <v>#REF!</v>
      </c>
      <c r="AP171" s="84" t="e">
        <f>IF(+All!#REF!="Wyoming",+All!#REF!,IF(+All!#REF!="Wyoming",+All!#REF!,0))</f>
        <v>#REF!</v>
      </c>
      <c r="AQ171" s="480" t="e">
        <f>IF(+All!#REF!="Wyoming",+All!#REF!,IF(+All!#REF!="Wyoming",+All!#REF!,0))</f>
        <v>#REF!</v>
      </c>
      <c r="AR171" s="482" t="e">
        <f>IF(+All!#REF!="Wyoming",+All!#REF!,IF(+All!#REF!="Wyoming",+All!#REF!,0))</f>
        <v>#REF!</v>
      </c>
      <c r="AS171" s="483" t="e">
        <f>IF(+All!#REF!="Wyoming",+All!#REF!,IF(+All!#REF!="Wyoming",+All!#REF!,0))</f>
        <v>#REF!</v>
      </c>
      <c r="AT171" s="483" t="e">
        <f>IF(+All!#REF!="Wyoming",+All!#REF!,IF(+All!#REF!="Wyoming",+All!#REF!,0))</f>
        <v>#REF!</v>
      </c>
      <c r="AU171" s="482" t="e">
        <f>IF(+All!#REF!="Wyoming",+All!#REF!,IF(+All!#REF!="Wyoming",+All!#REF!,0))</f>
        <v>#REF!</v>
      </c>
      <c r="AV171" s="483" t="e">
        <f>IF(+All!#REF!="Wyoming",+All!#REF!,IF(+All!#REF!="Wyoming",+All!#REF!,0))</f>
        <v>#REF!</v>
      </c>
      <c r="AW171" s="484" t="e">
        <f>IF(+All!#REF!="Wyoming",+All!#REF!,IF(+All!#REF!="Wyoming",+All!#REF!,0))</f>
        <v>#REF!</v>
      </c>
      <c r="AX171" s="483" t="e">
        <f>IF(+All!#REF!="Wyoming",+All!#REF!,IF(+All!#REF!="Wyoming",+All!#REF!,0))</f>
        <v>#REF!</v>
      </c>
      <c r="AY171" s="88" t="e">
        <f>IF(+All!#REF!="Wyoming",+All!#REF!,IF(+All!#REF!="Wyoming",+All!#REF!,0))</f>
        <v>#REF!</v>
      </c>
      <c r="AZ171" s="89" t="e">
        <f>IF(+All!#REF!="Wyoming",+All!#REF!,IF(+All!#REF!="Wyoming",+All!#REF!,0))</f>
        <v>#REF!</v>
      </c>
      <c r="BA171" s="90" t="e">
        <f>IF(+All!#REF!="Wyoming",+All!#REF!,IF(+All!#REF!="Wyoming",+All!#REF!,0))</f>
        <v>#REF!</v>
      </c>
      <c r="BB171" s="90" t="e">
        <f>IF(+All!#REF!="Wyoming",+All!#REF!,IF(+All!#REF!="Wyoming",+All!#REF!,0))</f>
        <v>#REF!</v>
      </c>
      <c r="BC171" s="91" t="e">
        <f>IF(+All!#REF!="Wyoming",+All!#REF!,IF(+All!#REF!="Wyoming",+All!#REF!,0))</f>
        <v>#REF!</v>
      </c>
      <c r="BD171" s="482" t="e">
        <f>IF(+All!#REF!="Wyoming",+All!#REF!,IF(+All!#REF!="Wyoming",+All!#REF!,0))</f>
        <v>#REF!</v>
      </c>
      <c r="BE171" s="483" t="e">
        <f>IF(+All!#REF!="Wyoming",+All!#REF!,IF(+All!#REF!="Wyoming",+All!#REF!,0))</f>
        <v>#REF!</v>
      </c>
      <c r="BF171" s="483" t="e">
        <f>IF(+All!#REF!="Wyoming",+All!#REF!,IF(+All!#REF!="Wyoming",+All!#REF!,0))</f>
        <v>#REF!</v>
      </c>
      <c r="BG171" s="482" t="e">
        <f>IF(+All!#REF!="Wyoming",+All!#REF!,IF(+All!#REF!="Wyoming",+All!#REF!,0))</f>
        <v>#REF!</v>
      </c>
      <c r="BH171" s="483" t="e">
        <f>IF(+All!#REF!="Wyoming",+All!#REF!,IF(+All!#REF!="Wyoming",+All!#REF!,0))</f>
        <v>#REF!</v>
      </c>
      <c r="BI171" s="484" t="e">
        <f>IF(+All!#REF!="Wyoming",+All!#REF!,IF(+All!#REF!="Wyoming",+All!#REF!,0))</f>
        <v>#REF!</v>
      </c>
      <c r="BJ171" s="92" t="e">
        <f>IF(+All!#REF!="Wyoming",+All!#REF!,IF(+All!#REF!="Wyoming",+All!#REF!,0))</f>
        <v>#REF!</v>
      </c>
      <c r="BK171" s="93" t="e">
        <f>IF(+All!#REF!="Wyoming",+All!#REF!,IF(+All!#REF!="Wyoming",+All!#REF!,0))</f>
        <v>#REF!</v>
      </c>
    </row>
    <row r="172" spans="1:63" x14ac:dyDescent="0.8">
      <c r="A172" s="70">
        <f>IF(+All!$F788="Wyoming",+All!A788,IF(+All!$H788="Wyoming",+All!A788,0))</f>
        <v>11</v>
      </c>
      <c r="B172" s="480" t="str">
        <f>IF(+All!$F788="Wyoming",+All!B788,IF(+All!$H788="Wyoming",+All!B788,0))</f>
        <v>Fri</v>
      </c>
      <c r="C172" s="72">
        <f>IF(+All!$F788="Wyoming",+All!C788,IF(+All!$H788="Wyoming",+All!C788,0))</f>
        <v>44512</v>
      </c>
      <c r="D172" s="73">
        <f>IF(+All!$F788="Wyoming",+All!D788,IF(+All!$H788="Wyoming",+All!D788,0))</f>
        <v>0.875</v>
      </c>
      <c r="E172" s="707" t="str">
        <f>IF(+All!$F788="Wyoming",+All!E788,IF(+All!$H788="Wyoming",+All!E788,0))</f>
        <v>FS1</v>
      </c>
      <c r="F172" s="75" t="str">
        <f>IF(+All!$F788="Wyoming",+All!F788,IF(+All!$H788="Wyoming",+All!F788,0))</f>
        <v>Wyoming</v>
      </c>
      <c r="G172" s="76" t="str">
        <f>IF(+All!$F788="Wyoming",+All!G788,IF(+All!$H788="Wyoming",+All!G788,0))</f>
        <v>MWC</v>
      </c>
      <c r="H172" s="75" t="str">
        <f>IF(+All!$F788="Wyoming",+All!H788,IF(+All!$H788="Wyoming",+All!H788,0))</f>
        <v>Boise State</v>
      </c>
      <c r="I172" s="76" t="str">
        <f>IF(+All!$F788="Wyoming",+All!I788,IF(+All!$H788="Wyoming",+All!I788,0))</f>
        <v>MWC</v>
      </c>
      <c r="J172" s="706" t="str">
        <f>IF(+All!$F788="Wyoming",+All!J788,IF(+All!$H788="Wyoming",+All!J788,0))</f>
        <v>Boise State</v>
      </c>
      <c r="K172" s="707" t="str">
        <f>IF(+All!$F788="Wyoming",+All!K788,IF(+All!$H788="Wyoming",+All!K788,0))</f>
        <v>Wyoming</v>
      </c>
      <c r="L172" s="78">
        <f>IF(+All!$F788="Wyoming",+All!L788,IF(+All!$H788="Wyoming",+All!L788,0))</f>
        <v>14</v>
      </c>
      <c r="M172" s="79">
        <f>IF(+All!$F788="Wyoming",+All!M788,IF(+All!$H788="Wyoming",+All!M788,0))</f>
        <v>48</v>
      </c>
      <c r="N172" s="706" t="str">
        <f>IF(+All!$F788="Wyoming",+All!N788,IF(+All!$H788="Wyoming",+All!N788,0))</f>
        <v>Boise State</v>
      </c>
      <c r="O172" s="708">
        <f>IF(+All!$F788="Wyoming",+All!O788,IF(+All!$H788="Wyoming",+All!O788,0))</f>
        <v>23</v>
      </c>
      <c r="P172" s="708" t="str">
        <f>IF(+All!$F788="Wyoming",+All!P788,IF(+All!$H788="Wyoming",+All!P788,0))</f>
        <v>Wyoming</v>
      </c>
      <c r="Q172" s="707">
        <f>IF(+All!$F788="Wyoming",+All!Q788,IF(+All!$H788="Wyoming",+All!Q788,0))</f>
        <v>13</v>
      </c>
      <c r="R172" s="706" t="str">
        <f>IF(+All!$F788="Wyoming",+All!R788,IF(+All!$H788="Wyoming",+All!R788,0))</f>
        <v>Wyoming</v>
      </c>
      <c r="S172" s="708" t="str">
        <f>IF(+All!$F788="Wyoming",+All!S788,IF(+All!$H788="Wyoming",+All!S788,0))</f>
        <v>Boise State</v>
      </c>
      <c r="T172" s="706" t="str">
        <f>IF(+All!$F788="Wyoming",+All!T788,IF(+All!$H788="Wyoming",+All!T788,0))</f>
        <v>Boise State</v>
      </c>
      <c r="U172" s="707" t="str">
        <f>IF(+All!$F788="Wyoming",+All!U788,IF(+All!$H788="Wyoming",+All!U788,0))</f>
        <v>L</v>
      </c>
      <c r="V172" s="706" t="e">
        <f>IF(+All!#REF!="Wyoming",+All!#REF!,IF(+All!#REF!="Wyoming",+All!#REF!,0))</f>
        <v>#REF!</v>
      </c>
      <c r="W172" s="707" t="e">
        <f>IF(+All!#REF!="Wyoming",+All!#REF!,IF(+All!#REF!="Wyoming",+All!#REF!,0))</f>
        <v>#REF!</v>
      </c>
      <c r="X172" s="706" t="e">
        <f>IF(+All!#REF!="Wyoming",+All!#REF!,IF(+All!#REF!="Wyoming",+All!#REF!,0))</f>
        <v>#REF!</v>
      </c>
      <c r="Y172" s="707" t="e">
        <f>IF(+All!#REF!="Wyoming",+All!#REF!,IF(+All!#REF!="Wyoming",+All!#REF!,0))</f>
        <v>#REF!</v>
      </c>
      <c r="Z172" s="706" t="e">
        <f>IF(+All!#REF!="Wyoming",+All!#REF!,IF(+All!#REF!="Wyoming",+All!#REF!,0))</f>
        <v>#REF!</v>
      </c>
      <c r="AA172" s="707" t="e">
        <f>IF(+All!#REF!="Wyoming",+All!#REF!,IF(+All!#REF!="Wyoming",+All!#REF!,0))</f>
        <v>#REF!</v>
      </c>
      <c r="AB172" s="706" t="e">
        <f>IF(+All!#REF!="Wyoming",+All!#REF!,IF(+All!#REF!="Wyoming",+All!#REF!,0))</f>
        <v>#REF!</v>
      </c>
      <c r="AC172" s="707" t="e">
        <f>IF(+All!#REF!="Wyoming",+All!#REF!,IF(+All!#REF!="Wyoming",+All!#REF!,0))</f>
        <v>#REF!</v>
      </c>
      <c r="AD172" s="706" t="e">
        <f>IF(+All!#REF!="Wyoming",+All!#REF!,IF(+All!#REF!="Wyoming",+All!#REF!,0))</f>
        <v>#REF!</v>
      </c>
      <c r="AE172" s="707" t="e">
        <f>IF(+All!#REF!="Wyoming",+All!#REF!,IF(+All!#REF!="Wyoming",+All!#REF!,0))</f>
        <v>#REF!</v>
      </c>
      <c r="AF172" s="706" t="e">
        <f>IF(+All!#REF!="Wyoming",+All!#REF!,IF(+All!#REF!="Wyoming",+All!#REF!,0))</f>
        <v>#REF!</v>
      </c>
      <c r="AG172" s="707" t="e">
        <f>IF(+All!#REF!="Wyoming",+All!#REF!,IF(+All!#REF!="Wyoming",+All!#REF!,0))</f>
        <v>#REF!</v>
      </c>
      <c r="AH172" s="706" t="e">
        <f>IF(+All!#REF!="Wyoming",+All!#REF!,IF(+All!#REF!="Wyoming",+All!#REF!,0))</f>
        <v>#REF!</v>
      </c>
      <c r="AI172" s="707" t="e">
        <f>IF(+All!#REF!="Wyoming",+All!#REF!,IF(+All!#REF!="Wyoming",+All!#REF!,0))</f>
        <v>#REF!</v>
      </c>
      <c r="AJ172" s="706" t="e">
        <f>IF(+All!#REF!="Wyoming",+All!#REF!,IF(+All!#REF!="Wyoming",+All!#REF!,0))</f>
        <v>#REF!</v>
      </c>
      <c r="AK172" s="707" t="e">
        <f>IF(+All!#REF!="Wyoming",+All!#REF!,IF(+All!#REF!="Wyoming",+All!#REF!,0))</f>
        <v>#REF!</v>
      </c>
      <c r="AL172" s="81" t="e">
        <f>IF(+All!#REF!="Wyoming",+All!#REF!,IF(+All!#REF!="Wyoming",+All!#REF!,0))</f>
        <v>#REF!</v>
      </c>
      <c r="AM172" s="82" t="e">
        <f>IF(+All!#REF!="Wyoming",+All!#REF!,IF(+All!#REF!="Wyoming",+All!#REF!,0))</f>
        <v>#REF!</v>
      </c>
      <c r="AN172" s="81" t="e">
        <f>IF(+All!#REF!="Wyoming",+All!#REF!,IF(+All!#REF!="Wyoming",+All!#REF!,0))</f>
        <v>#REF!</v>
      </c>
      <c r="AO172" s="83" t="e">
        <f>IF(+All!#REF!="Wyoming",+All!#REF!,IF(+All!#REF!="Wyoming",+All!#REF!,0))</f>
        <v>#REF!</v>
      </c>
      <c r="AP172" s="84" t="e">
        <f>IF(+All!#REF!="Wyoming",+All!#REF!,IF(+All!#REF!="Wyoming",+All!#REF!,0))</f>
        <v>#REF!</v>
      </c>
      <c r="AQ172" s="480" t="e">
        <f>IF(+All!#REF!="Wyoming",+All!#REF!,IF(+All!#REF!="Wyoming",+All!#REF!,0))</f>
        <v>#REF!</v>
      </c>
      <c r="AR172" s="482" t="e">
        <f>IF(+All!#REF!="Wyoming",+All!#REF!,IF(+All!#REF!="Wyoming",+All!#REF!,0))</f>
        <v>#REF!</v>
      </c>
      <c r="AS172" s="483" t="e">
        <f>IF(+All!#REF!="Wyoming",+All!#REF!,IF(+All!#REF!="Wyoming",+All!#REF!,0))</f>
        <v>#REF!</v>
      </c>
      <c r="AT172" s="483" t="e">
        <f>IF(+All!#REF!="Wyoming",+All!#REF!,IF(+All!#REF!="Wyoming",+All!#REF!,0))</f>
        <v>#REF!</v>
      </c>
      <c r="AU172" s="482" t="e">
        <f>IF(+All!#REF!="Wyoming",+All!#REF!,IF(+All!#REF!="Wyoming",+All!#REF!,0))</f>
        <v>#REF!</v>
      </c>
      <c r="AV172" s="483" t="e">
        <f>IF(+All!#REF!="Wyoming",+All!#REF!,IF(+All!#REF!="Wyoming",+All!#REF!,0))</f>
        <v>#REF!</v>
      </c>
      <c r="AW172" s="484" t="e">
        <f>IF(+All!#REF!="Wyoming",+All!#REF!,IF(+All!#REF!="Wyoming",+All!#REF!,0))</f>
        <v>#REF!</v>
      </c>
      <c r="AX172" s="483" t="e">
        <f>IF(+All!#REF!="Wyoming",+All!#REF!,IF(+All!#REF!="Wyoming",+All!#REF!,0))</f>
        <v>#REF!</v>
      </c>
      <c r="AY172" s="88" t="e">
        <f>IF(+All!#REF!="Wyoming",+All!#REF!,IF(+All!#REF!="Wyoming",+All!#REF!,0))</f>
        <v>#REF!</v>
      </c>
      <c r="AZ172" s="89" t="e">
        <f>IF(+All!#REF!="Wyoming",+All!#REF!,IF(+All!#REF!="Wyoming",+All!#REF!,0))</f>
        <v>#REF!</v>
      </c>
      <c r="BA172" s="90" t="e">
        <f>IF(+All!#REF!="Wyoming",+All!#REF!,IF(+All!#REF!="Wyoming",+All!#REF!,0))</f>
        <v>#REF!</v>
      </c>
      <c r="BB172" s="90" t="e">
        <f>IF(+All!#REF!="Wyoming",+All!#REF!,IF(+All!#REF!="Wyoming",+All!#REF!,0))</f>
        <v>#REF!</v>
      </c>
      <c r="BC172" s="91" t="e">
        <f>IF(+All!#REF!="Wyoming",+All!#REF!,IF(+All!#REF!="Wyoming",+All!#REF!,0))</f>
        <v>#REF!</v>
      </c>
      <c r="BD172" s="482" t="e">
        <f>IF(+All!#REF!="Wyoming",+All!#REF!,IF(+All!#REF!="Wyoming",+All!#REF!,0))</f>
        <v>#REF!</v>
      </c>
      <c r="BE172" s="483" t="e">
        <f>IF(+All!#REF!="Wyoming",+All!#REF!,IF(+All!#REF!="Wyoming",+All!#REF!,0))</f>
        <v>#REF!</v>
      </c>
      <c r="BF172" s="483" t="e">
        <f>IF(+All!#REF!="Wyoming",+All!#REF!,IF(+All!#REF!="Wyoming",+All!#REF!,0))</f>
        <v>#REF!</v>
      </c>
      <c r="BG172" s="482" t="e">
        <f>IF(+All!#REF!="Wyoming",+All!#REF!,IF(+All!#REF!="Wyoming",+All!#REF!,0))</f>
        <v>#REF!</v>
      </c>
      <c r="BH172" s="483" t="e">
        <f>IF(+All!#REF!="Wyoming",+All!#REF!,IF(+All!#REF!="Wyoming",+All!#REF!,0))</f>
        <v>#REF!</v>
      </c>
      <c r="BI172" s="484" t="e">
        <f>IF(+All!#REF!="Wyoming",+All!#REF!,IF(+All!#REF!="Wyoming",+All!#REF!,0))</f>
        <v>#REF!</v>
      </c>
      <c r="BJ172" s="92" t="e">
        <f>IF(+All!#REF!="Wyoming",+All!#REF!,IF(+All!#REF!="Wyoming",+All!#REF!,0))</f>
        <v>#REF!</v>
      </c>
      <c r="BK172" s="93" t="e">
        <f>IF(+All!#REF!="Wyoming",+All!#REF!,IF(+All!#REF!="Wyoming",+All!#REF!,0))</f>
        <v>#REF!</v>
      </c>
    </row>
    <row r="173" spans="1:63" x14ac:dyDescent="0.8">
      <c r="A173" s="70">
        <f>IF(+All!$F893="Wyoming",+All!A893,IF(+All!$H893="Wyoming",+All!A893,0))</f>
        <v>12</v>
      </c>
      <c r="B173" s="480" t="str">
        <f>IF(+All!$F893="Wyoming",+All!B893,IF(+All!$H893="Wyoming",+All!B893,0))</f>
        <v>Sat</v>
      </c>
      <c r="C173" s="72">
        <f>IF(+All!$F893="Wyoming",+All!C893,IF(+All!$H893="Wyoming",+All!C893,0))</f>
        <v>44520</v>
      </c>
      <c r="D173" s="73">
        <f>IF(+All!$F893="Wyoming",+All!D893,IF(+All!$H893="Wyoming",+All!D893,0))</f>
        <v>0.83333333333333337</v>
      </c>
      <c r="E173" s="707" t="str">
        <f>IF(+All!$F893="Wyoming",+All!E893,IF(+All!$H893="Wyoming",+All!E893,0))</f>
        <v>CBSSN</v>
      </c>
      <c r="F173" s="75" t="str">
        <f>IF(+All!$F893="Wyoming",+All!F893,IF(+All!$H893="Wyoming",+All!F893,0))</f>
        <v>Wyoming</v>
      </c>
      <c r="G173" s="76" t="str">
        <f>IF(+All!$F893="Wyoming",+All!G893,IF(+All!$H893="Wyoming",+All!G893,0))</f>
        <v>MWC</v>
      </c>
      <c r="H173" s="75" t="str">
        <f>IF(+All!$F893="Wyoming",+All!H893,IF(+All!$H893="Wyoming",+All!H893,0))</f>
        <v>Utah State</v>
      </c>
      <c r="I173" s="76" t="str">
        <f>IF(+All!$F893="Wyoming",+All!I893,IF(+All!$H893="Wyoming",+All!I893,0))</f>
        <v>MWC</v>
      </c>
      <c r="J173" s="706" t="str">
        <f>IF(+All!$F893="Wyoming",+All!J893,IF(+All!$H893="Wyoming",+All!J893,0))</f>
        <v>Utah State</v>
      </c>
      <c r="K173" s="707" t="str">
        <f>IF(+All!$F893="Wyoming",+All!K893,IF(+All!$H893="Wyoming",+All!K893,0))</f>
        <v>Wyoming</v>
      </c>
      <c r="L173" s="78">
        <f>IF(+All!$F893="Wyoming",+All!L893,IF(+All!$H893="Wyoming",+All!L893,0))</f>
        <v>5</v>
      </c>
      <c r="M173" s="79">
        <f>IF(+All!$F893="Wyoming",+All!M893,IF(+All!$H893="Wyoming",+All!M893,0))</f>
        <v>52.5</v>
      </c>
      <c r="N173" s="706" t="str">
        <f>IF(+All!$F893="Wyoming",+All!N893,IF(+All!$H893="Wyoming",+All!N893,0))</f>
        <v>Wyoming</v>
      </c>
      <c r="O173" s="708">
        <f>IF(+All!$F893="Wyoming",+All!O893,IF(+All!$H893="Wyoming",+All!O893,0))</f>
        <v>44</v>
      </c>
      <c r="P173" s="708" t="str">
        <f>IF(+All!$F893="Wyoming",+All!P893,IF(+All!$H893="Wyoming",+All!P893,0))</f>
        <v>Utah State</v>
      </c>
      <c r="Q173" s="707">
        <f>IF(+All!$F893="Wyoming",+All!Q893,IF(+All!$H893="Wyoming",+All!Q893,0))</f>
        <v>27</v>
      </c>
      <c r="R173" s="706" t="str">
        <f>IF(+All!$F893="Wyoming",+All!R893,IF(+All!$H893="Wyoming",+All!R893,0))</f>
        <v>Wyoming</v>
      </c>
      <c r="S173" s="708" t="str">
        <f>IF(+All!$F893="Wyoming",+All!S893,IF(+All!$H893="Wyoming",+All!S893,0))</f>
        <v>Utah State</v>
      </c>
      <c r="T173" s="706" t="str">
        <f>IF(+All!$F893="Wyoming",+All!T893,IF(+All!$H893="Wyoming",+All!T893,0))</f>
        <v>Utah State</v>
      </c>
      <c r="U173" s="707" t="str">
        <f>IF(+All!$F893="Wyoming",+All!U893,IF(+All!$H893="Wyoming",+All!U893,0))</f>
        <v>L</v>
      </c>
      <c r="V173" s="706" t="e">
        <f>IF(+All!#REF!="Wyoming",+All!#REF!,IF(+All!#REF!="Wyoming",+All!#REF!,0))</f>
        <v>#REF!</v>
      </c>
      <c r="W173" s="707" t="e">
        <f>IF(+All!#REF!="Wyoming",+All!#REF!,IF(+All!#REF!="Wyoming",+All!#REF!,0))</f>
        <v>#REF!</v>
      </c>
      <c r="X173" s="706" t="e">
        <f>IF(+All!#REF!="Wyoming",+All!#REF!,IF(+All!#REF!="Wyoming",+All!#REF!,0))</f>
        <v>#REF!</v>
      </c>
      <c r="Y173" s="707" t="e">
        <f>IF(+All!#REF!="Wyoming",+All!#REF!,IF(+All!#REF!="Wyoming",+All!#REF!,0))</f>
        <v>#REF!</v>
      </c>
      <c r="Z173" s="706" t="e">
        <f>IF(+All!#REF!="Wyoming",+All!#REF!,IF(+All!#REF!="Wyoming",+All!#REF!,0))</f>
        <v>#REF!</v>
      </c>
      <c r="AA173" s="707" t="e">
        <f>IF(+All!#REF!="Wyoming",+All!#REF!,IF(+All!#REF!="Wyoming",+All!#REF!,0))</f>
        <v>#REF!</v>
      </c>
      <c r="AB173" s="706" t="e">
        <f>IF(+All!#REF!="Wyoming",+All!#REF!,IF(+All!#REF!="Wyoming",+All!#REF!,0))</f>
        <v>#REF!</v>
      </c>
      <c r="AC173" s="707" t="e">
        <f>IF(+All!#REF!="Wyoming",+All!#REF!,IF(+All!#REF!="Wyoming",+All!#REF!,0))</f>
        <v>#REF!</v>
      </c>
      <c r="AD173" s="706" t="e">
        <f>IF(+All!#REF!="Wyoming",+All!#REF!,IF(+All!#REF!="Wyoming",+All!#REF!,0))</f>
        <v>#REF!</v>
      </c>
      <c r="AE173" s="707" t="e">
        <f>IF(+All!#REF!="Wyoming",+All!#REF!,IF(+All!#REF!="Wyoming",+All!#REF!,0))</f>
        <v>#REF!</v>
      </c>
      <c r="AF173" s="706" t="e">
        <f>IF(+All!#REF!="Wyoming",+All!#REF!,IF(+All!#REF!="Wyoming",+All!#REF!,0))</f>
        <v>#REF!</v>
      </c>
      <c r="AG173" s="707" t="e">
        <f>IF(+All!#REF!="Wyoming",+All!#REF!,IF(+All!#REF!="Wyoming",+All!#REF!,0))</f>
        <v>#REF!</v>
      </c>
      <c r="AH173" s="706" t="e">
        <f>IF(+All!#REF!="Wyoming",+All!#REF!,IF(+All!#REF!="Wyoming",+All!#REF!,0))</f>
        <v>#REF!</v>
      </c>
      <c r="AI173" s="707" t="e">
        <f>IF(+All!#REF!="Wyoming",+All!#REF!,IF(+All!#REF!="Wyoming",+All!#REF!,0))</f>
        <v>#REF!</v>
      </c>
      <c r="AJ173" s="706" t="e">
        <f>IF(+All!#REF!="Wyoming",+All!#REF!,IF(+All!#REF!="Wyoming",+All!#REF!,0))</f>
        <v>#REF!</v>
      </c>
      <c r="AK173" s="707" t="e">
        <f>IF(+All!#REF!="Wyoming",+All!#REF!,IF(+All!#REF!="Wyoming",+All!#REF!,0))</f>
        <v>#REF!</v>
      </c>
      <c r="AL173" s="81" t="e">
        <f>IF(+All!#REF!="Wyoming",+All!#REF!,IF(+All!#REF!="Wyoming",+All!#REF!,0))</f>
        <v>#REF!</v>
      </c>
      <c r="AM173" s="82" t="e">
        <f>IF(+All!#REF!="Wyoming",+All!#REF!,IF(+All!#REF!="Wyoming",+All!#REF!,0))</f>
        <v>#REF!</v>
      </c>
      <c r="AN173" s="81" t="e">
        <f>IF(+All!#REF!="Wyoming",+All!#REF!,IF(+All!#REF!="Wyoming",+All!#REF!,0))</f>
        <v>#REF!</v>
      </c>
      <c r="AO173" s="83" t="e">
        <f>IF(+All!#REF!="Wyoming",+All!#REF!,IF(+All!#REF!="Wyoming",+All!#REF!,0))</f>
        <v>#REF!</v>
      </c>
      <c r="AP173" s="84" t="e">
        <f>IF(+All!#REF!="Wyoming",+All!#REF!,IF(+All!#REF!="Wyoming",+All!#REF!,0))</f>
        <v>#REF!</v>
      </c>
      <c r="AQ173" s="480" t="e">
        <f>IF(+All!#REF!="Wyoming",+All!#REF!,IF(+All!#REF!="Wyoming",+All!#REF!,0))</f>
        <v>#REF!</v>
      </c>
      <c r="AR173" s="482" t="e">
        <f>IF(+All!#REF!="Wyoming",+All!#REF!,IF(+All!#REF!="Wyoming",+All!#REF!,0))</f>
        <v>#REF!</v>
      </c>
      <c r="AS173" s="483" t="e">
        <f>IF(+All!#REF!="Wyoming",+All!#REF!,IF(+All!#REF!="Wyoming",+All!#REF!,0))</f>
        <v>#REF!</v>
      </c>
      <c r="AT173" s="483" t="e">
        <f>IF(+All!#REF!="Wyoming",+All!#REF!,IF(+All!#REF!="Wyoming",+All!#REF!,0))</f>
        <v>#REF!</v>
      </c>
      <c r="AU173" s="482" t="e">
        <f>IF(+All!#REF!="Wyoming",+All!#REF!,IF(+All!#REF!="Wyoming",+All!#REF!,0))</f>
        <v>#REF!</v>
      </c>
      <c r="AV173" s="483" t="e">
        <f>IF(+All!#REF!="Wyoming",+All!#REF!,IF(+All!#REF!="Wyoming",+All!#REF!,0))</f>
        <v>#REF!</v>
      </c>
      <c r="AW173" s="484" t="e">
        <f>IF(+All!#REF!="Wyoming",+All!#REF!,IF(+All!#REF!="Wyoming",+All!#REF!,0))</f>
        <v>#REF!</v>
      </c>
      <c r="AX173" s="483" t="e">
        <f>IF(+All!#REF!="Wyoming",+All!#REF!,IF(+All!#REF!="Wyoming",+All!#REF!,0))</f>
        <v>#REF!</v>
      </c>
      <c r="AY173" s="88" t="e">
        <f>IF(+All!#REF!="Wyoming",+All!#REF!,IF(+All!#REF!="Wyoming",+All!#REF!,0))</f>
        <v>#REF!</v>
      </c>
      <c r="AZ173" s="89" t="e">
        <f>IF(+All!#REF!="Wyoming",+All!#REF!,IF(+All!#REF!="Wyoming",+All!#REF!,0))</f>
        <v>#REF!</v>
      </c>
      <c r="BA173" s="90" t="e">
        <f>IF(+All!#REF!="Wyoming",+All!#REF!,IF(+All!#REF!="Wyoming",+All!#REF!,0))</f>
        <v>#REF!</v>
      </c>
      <c r="BB173" s="90" t="e">
        <f>IF(+All!#REF!="Wyoming",+All!#REF!,IF(+All!#REF!="Wyoming",+All!#REF!,0))</f>
        <v>#REF!</v>
      </c>
      <c r="BC173" s="91" t="e">
        <f>IF(+All!#REF!="Wyoming",+All!#REF!,IF(+All!#REF!="Wyoming",+All!#REF!,0))</f>
        <v>#REF!</v>
      </c>
      <c r="BD173" s="482" t="e">
        <f>IF(+All!#REF!="Wyoming",+All!#REF!,IF(+All!#REF!="Wyoming",+All!#REF!,0))</f>
        <v>#REF!</v>
      </c>
      <c r="BE173" s="483" t="e">
        <f>IF(+All!#REF!="Wyoming",+All!#REF!,IF(+All!#REF!="Wyoming",+All!#REF!,0))</f>
        <v>#REF!</v>
      </c>
      <c r="BF173" s="483" t="e">
        <f>IF(+All!#REF!="Wyoming",+All!#REF!,IF(+All!#REF!="Wyoming",+All!#REF!,0))</f>
        <v>#REF!</v>
      </c>
      <c r="BG173" s="482" t="e">
        <f>IF(+All!#REF!="Wyoming",+All!#REF!,IF(+All!#REF!="Wyoming",+All!#REF!,0))</f>
        <v>#REF!</v>
      </c>
      <c r="BH173" s="483" t="e">
        <f>IF(+All!#REF!="Wyoming",+All!#REF!,IF(+All!#REF!="Wyoming",+All!#REF!,0))</f>
        <v>#REF!</v>
      </c>
      <c r="BI173" s="484" t="e">
        <f>IF(+All!#REF!="Wyoming",+All!#REF!,IF(+All!#REF!="Wyoming",+All!#REF!,0))</f>
        <v>#REF!</v>
      </c>
      <c r="BJ173" s="92" t="e">
        <f>IF(+All!#REF!="Wyoming",+All!#REF!,IF(+All!#REF!="Wyoming",+All!#REF!,0))</f>
        <v>#REF!</v>
      </c>
      <c r="BK173" s="93" t="e">
        <f>IF(+All!#REF!="Wyoming",+All!#REF!,IF(+All!#REF!="Wyoming",+All!#REF!,0))</f>
        <v>#REF!</v>
      </c>
    </row>
    <row r="174" spans="1:63" x14ac:dyDescent="0.8">
      <c r="A174" s="70">
        <f>IF(+All!$F960="Wyoming",+All!A960,IF(+All!$H960="Wyoming",+All!A960,0))</f>
        <v>0</v>
      </c>
      <c r="B174" s="480">
        <f>IF(+All!$F960="Wyoming",+All!B960,IF(+All!$H960="Wyoming",+All!B960,0))</f>
        <v>0</v>
      </c>
      <c r="C174" s="72">
        <f>IF(+All!$F960="Wyoming",+All!C960,IF(+All!$H960="Wyoming",+All!C960,0))</f>
        <v>0</v>
      </c>
      <c r="D174" s="73">
        <f>IF(+All!$F960="Wyoming",+All!D960,IF(+All!$H960="Wyoming",+All!D960,0))</f>
        <v>0</v>
      </c>
      <c r="E174" s="707">
        <f>IF(+All!$F960="Wyoming",+All!E960,IF(+All!$H960="Wyoming",+All!E960,0))</f>
        <v>0</v>
      </c>
      <c r="F174" s="75">
        <f>IF(+All!$F960="Wyoming",+All!F960,IF(+All!$H960="Wyoming",+All!F960,0))</f>
        <v>0</v>
      </c>
      <c r="G174" s="76">
        <f>IF(+All!$F960="Wyoming",+All!G960,IF(+All!$H960="Wyoming",+All!G960,0))</f>
        <v>0</v>
      </c>
      <c r="H174" s="75">
        <f>IF(+All!$F960="Wyoming",+All!H960,IF(+All!$H960="Wyoming",+All!H960,0))</f>
        <v>0</v>
      </c>
      <c r="I174" s="76">
        <f>IF(+All!$F960="Wyoming",+All!I960,IF(+All!$H960="Wyoming",+All!I960,0))</f>
        <v>0</v>
      </c>
      <c r="J174" s="706">
        <f>IF(+All!$F960="Wyoming",+All!J960,IF(+All!$H960="Wyoming",+All!J960,0))</f>
        <v>0</v>
      </c>
      <c r="K174" s="707">
        <f>IF(+All!$F960="Wyoming",+All!K960,IF(+All!$H960="Wyoming",+All!K960,0))</f>
        <v>0</v>
      </c>
      <c r="L174" s="78">
        <f>IF(+All!$F960="Wyoming",+All!L960,IF(+All!$H960="Wyoming",+All!L960,0))</f>
        <v>0</v>
      </c>
      <c r="M174" s="79">
        <f>IF(+All!$F960="Wyoming",+All!M960,IF(+All!$H960="Wyoming",+All!M960,0))</f>
        <v>0</v>
      </c>
      <c r="N174" s="706">
        <f>IF(+All!$F960="Wyoming",+All!N960,IF(+All!$H960="Wyoming",+All!N960,0))</f>
        <v>0</v>
      </c>
      <c r="O174" s="708">
        <f>IF(+All!$F960="Wyoming",+All!O960,IF(+All!$H960="Wyoming",+All!O960,0))</f>
        <v>0</v>
      </c>
      <c r="P174" s="708">
        <f>IF(+All!$F960="Wyoming",+All!P960,IF(+All!$H960="Wyoming",+All!P960,0))</f>
        <v>0</v>
      </c>
      <c r="Q174" s="707">
        <f>IF(+All!$F960="Wyoming",+All!Q960,IF(+All!$H960="Wyoming",+All!Q960,0))</f>
        <v>0</v>
      </c>
      <c r="R174" s="706">
        <f>IF(+All!$F960="Wyoming",+All!R960,IF(+All!$H960="Wyoming",+All!R960,0))</f>
        <v>0</v>
      </c>
      <c r="S174" s="708">
        <f>IF(+All!$F960="Wyoming",+All!S960,IF(+All!$H960="Wyoming",+All!S960,0))</f>
        <v>0</v>
      </c>
      <c r="T174" s="706">
        <f>IF(+All!$F960="Wyoming",+All!T960,IF(+All!$H960="Wyoming",+All!T960,0))</f>
        <v>0</v>
      </c>
      <c r="U174" s="707">
        <f>IF(+All!$F960="Wyoming",+All!U960,IF(+All!$H960="Wyoming",+All!U960,0))</f>
        <v>0</v>
      </c>
      <c r="V174" s="706" t="e">
        <f>IF(+All!#REF!="Wyoming",+All!#REF!,IF(+All!#REF!="Wyoming",+All!#REF!,0))</f>
        <v>#REF!</v>
      </c>
      <c r="W174" s="707" t="e">
        <f>IF(+All!#REF!="Wyoming",+All!#REF!,IF(+All!#REF!="Wyoming",+All!#REF!,0))</f>
        <v>#REF!</v>
      </c>
      <c r="X174" s="706" t="e">
        <f>IF(+All!#REF!="Wyoming",+All!#REF!,IF(+All!#REF!="Wyoming",+All!#REF!,0))</f>
        <v>#REF!</v>
      </c>
      <c r="Y174" s="707" t="e">
        <f>IF(+All!#REF!="Wyoming",+All!#REF!,IF(+All!#REF!="Wyoming",+All!#REF!,0))</f>
        <v>#REF!</v>
      </c>
      <c r="Z174" s="706" t="e">
        <f>IF(+All!#REF!="Wyoming",+All!#REF!,IF(+All!#REF!="Wyoming",+All!#REF!,0))</f>
        <v>#REF!</v>
      </c>
      <c r="AA174" s="707" t="e">
        <f>IF(+All!#REF!="Wyoming",+All!#REF!,IF(+All!#REF!="Wyoming",+All!#REF!,0))</f>
        <v>#REF!</v>
      </c>
      <c r="AB174" s="706" t="e">
        <f>IF(+All!#REF!="Wyoming",+All!#REF!,IF(+All!#REF!="Wyoming",+All!#REF!,0))</f>
        <v>#REF!</v>
      </c>
      <c r="AC174" s="707" t="e">
        <f>IF(+All!#REF!="Wyoming",+All!#REF!,IF(+All!#REF!="Wyoming",+All!#REF!,0))</f>
        <v>#REF!</v>
      </c>
      <c r="AD174" s="706" t="e">
        <f>IF(+All!#REF!="Wyoming",+All!#REF!,IF(+All!#REF!="Wyoming",+All!#REF!,0))</f>
        <v>#REF!</v>
      </c>
      <c r="AE174" s="707" t="e">
        <f>IF(+All!#REF!="Wyoming",+All!#REF!,IF(+All!#REF!="Wyoming",+All!#REF!,0))</f>
        <v>#REF!</v>
      </c>
      <c r="AF174" s="706" t="e">
        <f>IF(+All!#REF!="Wyoming",+All!#REF!,IF(+All!#REF!="Wyoming",+All!#REF!,0))</f>
        <v>#REF!</v>
      </c>
      <c r="AG174" s="707" t="e">
        <f>IF(+All!#REF!="Wyoming",+All!#REF!,IF(+All!#REF!="Wyoming",+All!#REF!,0))</f>
        <v>#REF!</v>
      </c>
      <c r="AH174" s="706" t="e">
        <f>IF(+All!#REF!="Wyoming",+All!#REF!,IF(+All!#REF!="Wyoming",+All!#REF!,0))</f>
        <v>#REF!</v>
      </c>
      <c r="AI174" s="707" t="e">
        <f>IF(+All!#REF!="Wyoming",+All!#REF!,IF(+All!#REF!="Wyoming",+All!#REF!,0))</f>
        <v>#REF!</v>
      </c>
      <c r="AJ174" s="706" t="e">
        <f>IF(+All!#REF!="Wyoming",+All!#REF!,IF(+All!#REF!="Wyoming",+All!#REF!,0))</f>
        <v>#REF!</v>
      </c>
      <c r="AK174" s="707" t="e">
        <f>IF(+All!#REF!="Wyoming",+All!#REF!,IF(+All!#REF!="Wyoming",+All!#REF!,0))</f>
        <v>#REF!</v>
      </c>
      <c r="AL174" s="81" t="e">
        <f>IF(+All!#REF!="Wyoming",+All!#REF!,IF(+All!#REF!="Wyoming",+All!#REF!,0))</f>
        <v>#REF!</v>
      </c>
      <c r="AM174" s="82" t="e">
        <f>IF(+All!#REF!="Wyoming",+All!#REF!,IF(+All!#REF!="Wyoming",+All!#REF!,0))</f>
        <v>#REF!</v>
      </c>
      <c r="AN174" s="81" t="e">
        <f>IF(+All!#REF!="Wyoming",+All!#REF!,IF(+All!#REF!="Wyoming",+All!#REF!,0))</f>
        <v>#REF!</v>
      </c>
      <c r="AO174" s="83" t="e">
        <f>IF(+All!#REF!="Wyoming",+All!#REF!,IF(+All!#REF!="Wyoming",+All!#REF!,0))</f>
        <v>#REF!</v>
      </c>
      <c r="AP174" s="84" t="e">
        <f>IF(+All!#REF!="Wyoming",+All!#REF!,IF(+All!#REF!="Wyoming",+All!#REF!,0))</f>
        <v>#REF!</v>
      </c>
      <c r="AQ174" s="480" t="e">
        <f>IF(+All!#REF!="Wyoming",+All!#REF!,IF(+All!#REF!="Wyoming",+All!#REF!,0))</f>
        <v>#REF!</v>
      </c>
      <c r="AR174" s="482" t="e">
        <f>IF(+All!#REF!="Wyoming",+All!#REF!,IF(+All!#REF!="Wyoming",+All!#REF!,0))</f>
        <v>#REF!</v>
      </c>
      <c r="AS174" s="483" t="e">
        <f>IF(+All!#REF!="Wyoming",+All!#REF!,IF(+All!#REF!="Wyoming",+All!#REF!,0))</f>
        <v>#REF!</v>
      </c>
      <c r="AT174" s="483" t="e">
        <f>IF(+All!#REF!="Wyoming",+All!#REF!,IF(+All!#REF!="Wyoming",+All!#REF!,0))</f>
        <v>#REF!</v>
      </c>
      <c r="AU174" s="482" t="e">
        <f>IF(+All!#REF!="Wyoming",+All!#REF!,IF(+All!#REF!="Wyoming",+All!#REF!,0))</f>
        <v>#REF!</v>
      </c>
      <c r="AV174" s="483" t="e">
        <f>IF(+All!#REF!="Wyoming",+All!#REF!,IF(+All!#REF!="Wyoming",+All!#REF!,0))</f>
        <v>#REF!</v>
      </c>
      <c r="AW174" s="484" t="e">
        <f>IF(+All!#REF!="Wyoming",+All!#REF!,IF(+All!#REF!="Wyoming",+All!#REF!,0))</f>
        <v>#REF!</v>
      </c>
      <c r="AX174" s="483" t="e">
        <f>IF(+All!#REF!="Wyoming",+All!#REF!,IF(+All!#REF!="Wyoming",+All!#REF!,0))</f>
        <v>#REF!</v>
      </c>
      <c r="AY174" s="88" t="e">
        <f>IF(+All!#REF!="Wyoming",+All!#REF!,IF(+All!#REF!="Wyoming",+All!#REF!,0))</f>
        <v>#REF!</v>
      </c>
      <c r="AZ174" s="89" t="e">
        <f>IF(+All!#REF!="Wyoming",+All!#REF!,IF(+All!#REF!="Wyoming",+All!#REF!,0))</f>
        <v>#REF!</v>
      </c>
      <c r="BA174" s="90" t="e">
        <f>IF(+All!#REF!="Wyoming",+All!#REF!,IF(+All!#REF!="Wyoming",+All!#REF!,0))</f>
        <v>#REF!</v>
      </c>
      <c r="BB174" s="90" t="e">
        <f>IF(+All!#REF!="Wyoming",+All!#REF!,IF(+All!#REF!="Wyoming",+All!#REF!,0))</f>
        <v>#REF!</v>
      </c>
      <c r="BC174" s="91" t="e">
        <f>IF(+All!#REF!="Wyoming",+All!#REF!,IF(+All!#REF!="Wyoming",+All!#REF!,0))</f>
        <v>#REF!</v>
      </c>
      <c r="BD174" s="482" t="e">
        <f>IF(+All!#REF!="Wyoming",+All!#REF!,IF(+All!#REF!="Wyoming",+All!#REF!,0))</f>
        <v>#REF!</v>
      </c>
      <c r="BE174" s="483" t="e">
        <f>IF(+All!#REF!="Wyoming",+All!#REF!,IF(+All!#REF!="Wyoming",+All!#REF!,0))</f>
        <v>#REF!</v>
      </c>
      <c r="BF174" s="483" t="e">
        <f>IF(+All!#REF!="Wyoming",+All!#REF!,IF(+All!#REF!="Wyoming",+All!#REF!,0))</f>
        <v>#REF!</v>
      </c>
      <c r="BG174" s="482" t="e">
        <f>IF(+All!#REF!="Wyoming",+All!#REF!,IF(+All!#REF!="Wyoming",+All!#REF!,0))</f>
        <v>#REF!</v>
      </c>
      <c r="BH174" s="483" t="e">
        <f>IF(+All!#REF!="Wyoming",+All!#REF!,IF(+All!#REF!="Wyoming",+All!#REF!,0))</f>
        <v>#REF!</v>
      </c>
      <c r="BI174" s="484" t="e">
        <f>IF(+All!#REF!="Wyoming",+All!#REF!,IF(+All!#REF!="Wyoming",+All!#REF!,0))</f>
        <v>#REF!</v>
      </c>
      <c r="BJ174" s="92" t="e">
        <f>IF(+All!#REF!="Wyoming",+All!#REF!,IF(+All!#REF!="Wyoming",+All!#REF!,0))</f>
        <v>#REF!</v>
      </c>
      <c r="BK174" s="93" t="e">
        <f>IF(+All!#REF!="Wyoming",+All!#REF!,IF(+All!#REF!="Wyoming",+All!#REF!,0))</f>
        <v>#REF!</v>
      </c>
    </row>
  </sheetData>
  <sortState xmlns:xlrd2="http://schemas.microsoft.com/office/spreadsheetml/2017/richdata2" ref="A162:U174">
    <sortCondition ref="A162:A174"/>
  </sortState>
  <mergeCells count="28">
    <mergeCell ref="BJ2:BK2"/>
    <mergeCell ref="F161:I161"/>
    <mergeCell ref="F4:I4"/>
    <mergeCell ref="F18:I18"/>
    <mergeCell ref="F32:I32"/>
    <mergeCell ref="F46:I46"/>
    <mergeCell ref="F89:I89"/>
    <mergeCell ref="F103:I103"/>
    <mergeCell ref="F118:I118"/>
    <mergeCell ref="F133:I133"/>
    <mergeCell ref="F147:I147"/>
    <mergeCell ref="AL3:AO3"/>
    <mergeCell ref="F61:I61"/>
    <mergeCell ref="F75:I75"/>
    <mergeCell ref="BC1:BI1"/>
    <mergeCell ref="F2:I2"/>
    <mergeCell ref="N2:Q2"/>
    <mergeCell ref="R2:S2"/>
    <mergeCell ref="X2:Y2"/>
    <mergeCell ref="AR2:AT2"/>
    <mergeCell ref="AY2:BA2"/>
    <mergeCell ref="BD2:BF2"/>
    <mergeCell ref="BG2:BI2"/>
    <mergeCell ref="N1:Q1"/>
    <mergeCell ref="Z1:AA2"/>
    <mergeCell ref="AP1:AP3"/>
    <mergeCell ref="AQ1:AW1"/>
    <mergeCell ref="AU2:AW2"/>
  </mergeCells>
  <pageMargins left="0.5" right="0.5" top="0.75" bottom="0.75" header="0" footer="0.25"/>
  <pageSetup scale="45" fitToHeight="0" orientation="landscape" r:id="rId1"/>
  <headerFooter alignWithMargins="0">
    <oddFooter>&amp;C&amp;36MWC</oddFooter>
  </headerFooter>
  <rowBreaks count="2" manualBreakCount="2">
    <brk id="58" max="20" man="1"/>
    <brk id="117" max="20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30</vt:i4>
      </vt:variant>
    </vt:vector>
  </HeadingPairs>
  <TitlesOfParts>
    <vt:vector size="50" baseType="lpstr">
      <vt:lpstr>All</vt:lpstr>
      <vt:lpstr>AAC</vt:lpstr>
      <vt:lpstr>ACC</vt:lpstr>
      <vt:lpstr>Big 12</vt:lpstr>
      <vt:lpstr>Big Ten</vt:lpstr>
      <vt:lpstr>CUSA</vt:lpstr>
      <vt:lpstr>Ind</vt:lpstr>
      <vt:lpstr>MAC</vt:lpstr>
      <vt:lpstr>MWC</vt:lpstr>
      <vt:lpstr>Pac 12</vt:lpstr>
      <vt:lpstr>Sun Belt</vt:lpstr>
      <vt:lpstr>SEC</vt:lpstr>
      <vt:lpstr>Bowls</vt:lpstr>
      <vt:lpstr>GO JUMBO </vt:lpstr>
      <vt:lpstr>NFL</vt:lpstr>
      <vt:lpstr>NFL By Team</vt:lpstr>
      <vt:lpstr>NFL Playoffs</vt:lpstr>
      <vt:lpstr>Mega Bet Recap</vt:lpstr>
      <vt:lpstr>TV Channels</vt:lpstr>
      <vt:lpstr>Conferences</vt:lpstr>
      <vt:lpstr>AAC!Print_Area</vt:lpstr>
      <vt:lpstr>ACC!Print_Area</vt:lpstr>
      <vt:lpstr>All!Print_Area</vt:lpstr>
      <vt:lpstr>'Big 12'!Print_Area</vt:lpstr>
      <vt:lpstr>'Big Ten'!Print_Area</vt:lpstr>
      <vt:lpstr>Bowls!Print_Area</vt:lpstr>
      <vt:lpstr>CUSA!Print_Area</vt:lpstr>
      <vt:lpstr>'GO JUMBO '!Print_Area</vt:lpstr>
      <vt:lpstr>Ind!Print_Area</vt:lpstr>
      <vt:lpstr>MAC!Print_Area</vt:lpstr>
      <vt:lpstr>MWC!Print_Area</vt:lpstr>
      <vt:lpstr>NFL!Print_Area</vt:lpstr>
      <vt:lpstr>'NFL By Team'!Print_Area</vt:lpstr>
      <vt:lpstr>'Pac 12'!Print_Area</vt:lpstr>
      <vt:lpstr>SEC!Print_Area</vt:lpstr>
      <vt:lpstr>'Sun Belt'!Print_Area</vt:lpstr>
      <vt:lpstr>AAC!Print_Titles</vt:lpstr>
      <vt:lpstr>ACC!Print_Titles</vt:lpstr>
      <vt:lpstr>'Big 12'!Print_Titles</vt:lpstr>
      <vt:lpstr>'Big Ten'!Print_Titles</vt:lpstr>
      <vt:lpstr>CUSA!Print_Titles</vt:lpstr>
      <vt:lpstr>'GO JUMBO '!Print_Titles</vt:lpstr>
      <vt:lpstr>Ind!Print_Titles</vt:lpstr>
      <vt:lpstr>MAC!Print_Titles</vt:lpstr>
      <vt:lpstr>MWC!Print_Titles</vt:lpstr>
      <vt:lpstr>NFL!Print_Titles</vt:lpstr>
      <vt:lpstr>'NFL By Team'!Print_Titles</vt:lpstr>
      <vt:lpstr>'Pac 12'!Print_Titles</vt:lpstr>
      <vt:lpstr>SEC!Print_Titles</vt:lpstr>
      <vt:lpstr>'Sun Belt'!Print_Titles</vt:lpstr>
    </vt:vector>
  </TitlesOfParts>
  <Company>AlixPartners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drawden</dc:creator>
  <cp:lastModifiedBy>Rawden, Dave</cp:lastModifiedBy>
  <cp:lastPrinted>2021-12-15T02:32:58Z</cp:lastPrinted>
  <dcterms:created xsi:type="dcterms:W3CDTF">2017-07-19T00:50:17Z</dcterms:created>
  <dcterms:modified xsi:type="dcterms:W3CDTF">2023-02-27T22:36:00Z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9ef3a106-b74a-4d98-bd31-0997bee8775d_Enabled">
    <vt:lpwstr>true</vt:lpwstr>
  </property>
  <property fmtid="{D5CDD505-2E9C-101B-9397-08002B2CF9AE}" pid="3" name="MSIP_Label_9ef3a106-b74a-4d98-bd31-0997bee8775d_SetDate">
    <vt:lpwstr>2021-02-11T01:25:24Z</vt:lpwstr>
  </property>
  <property fmtid="{D5CDD505-2E9C-101B-9397-08002B2CF9AE}" pid="4" name="MSIP_Label_9ef3a106-b74a-4d98-bd31-0997bee8775d_Method">
    <vt:lpwstr>Privileged</vt:lpwstr>
  </property>
  <property fmtid="{D5CDD505-2E9C-101B-9397-08002B2CF9AE}" pid="5" name="MSIP_Label_9ef3a106-b74a-4d98-bd31-0997bee8775d_Name">
    <vt:lpwstr>9ef3a106-b74a-4d98-bd31-0997bee8775d</vt:lpwstr>
  </property>
  <property fmtid="{D5CDD505-2E9C-101B-9397-08002B2CF9AE}" pid="6" name="MSIP_Label_9ef3a106-b74a-4d98-bd31-0997bee8775d_SiteId">
    <vt:lpwstr>cf55ce10-837b-42cd-8154-e9a4dbd18039</vt:lpwstr>
  </property>
  <property fmtid="{D5CDD505-2E9C-101B-9397-08002B2CF9AE}" pid="7" name="MSIP_Label_9ef3a106-b74a-4d98-bd31-0997bee8775d_ActionId">
    <vt:lpwstr>3a71f069-38d9-4b95-a8e7-6118bff2a6b7</vt:lpwstr>
  </property>
  <property fmtid="{D5CDD505-2E9C-101B-9397-08002B2CF9AE}" pid="8" name="MSIP_Label_9ef3a106-b74a-4d98-bd31-0997bee8775d_ContentBits">
    <vt:lpwstr>0</vt:lpwstr>
  </property>
</Properties>
</file>